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2416"/>
  <workbookPr date1904="1" showInkAnnotation="0" codeName="ThisWorkbook" autoCompressPictures="0"/>
  <bookViews>
    <workbookView xWindow="1400" yWindow="7840" windowWidth="31080" windowHeight="23560" tabRatio="876"/>
  </bookViews>
  <sheets>
    <sheet name="Copyright" sheetId="1" r:id="rId1"/>
    <sheet name="State" sheetId="3" r:id="rId2"/>
    <sheet name="County" sheetId="4" r:id="rId3"/>
    <sheet name="Town" sheetId="5" r:id="rId4"/>
    <sheet name="Cong Dist" sheetId="6" r:id="rId5"/>
    <sheet name="Statistics" sheetId="10" r:id="rId6"/>
    <sheet name="Candidates" sheetId="14" r:id="rId7"/>
    <sheet name="Data Sources" sheetId="17" r:id="rId8"/>
  </sheets>
  <definedNames>
    <definedName name="HTML_CodePage" hidden="1">1252</definedName>
    <definedName name="HTML_Control" hidden="1">{"'Stats'!$A$1:$AB$32"}</definedName>
    <definedName name="HTML_Description" hidden="1">""</definedName>
    <definedName name="HTML_Email" hidden="1">""</definedName>
    <definedName name="HTML_Header" hidden="1">"1996 Presidential Election Statistics"</definedName>
    <definedName name="HTML_LastUpdate" hidden="1">"12/9/98"</definedName>
    <definedName name="HTML_LineAfter" hidden="1">FALSE</definedName>
    <definedName name="HTML_LineBefore" hidden="1">FALSE</definedName>
    <definedName name="HTML_Name" hidden="1">"David Leip"</definedName>
    <definedName name="HTML_OBDlg2" hidden="1">TRUE</definedName>
    <definedName name="HTML_OBDlg4" hidden="1">TRUE</definedName>
    <definedName name="HTML_OS" hidden="1">1</definedName>
    <definedName name="HTML_PathFileMac" hidden="1">"Bismark:Home:pe96stats.html"</definedName>
    <definedName name="HTML_Title" hidden="1">"1996 Presidential Election Statistics"</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M1" i="4" l="1"/>
  <c r="C2" i="4"/>
  <c r="AM2" i="4"/>
  <c r="C3" i="4"/>
  <c r="AM3" i="4"/>
  <c r="C4" i="4"/>
  <c r="AM4" i="4"/>
  <c r="C5" i="4"/>
  <c r="AM5" i="4"/>
  <c r="C6" i="4"/>
  <c r="AM6" i="4"/>
  <c r="C7" i="4"/>
  <c r="AM7" i="4"/>
  <c r="C8" i="4"/>
  <c r="AM8" i="4"/>
  <c r="C9" i="4"/>
  <c r="AM9" i="4"/>
  <c r="C10" i="4"/>
  <c r="AM10" i="4"/>
  <c r="C11" i="4"/>
  <c r="AM11" i="4"/>
  <c r="C12" i="4"/>
  <c r="AM12" i="4"/>
  <c r="C13" i="4"/>
  <c r="AM13" i="4"/>
  <c r="C14" i="4"/>
  <c r="AM14" i="4"/>
  <c r="C15" i="4"/>
  <c r="AM15" i="4"/>
  <c r="C16" i="4"/>
  <c r="AM16" i="4"/>
  <c r="C17" i="4"/>
  <c r="AM17" i="4"/>
  <c r="C18" i="4"/>
  <c r="AM18" i="4"/>
  <c r="C19" i="4"/>
  <c r="AM19" i="4"/>
  <c r="C20" i="4"/>
  <c r="AM20" i="4"/>
  <c r="C21" i="4"/>
  <c r="AM21" i="4"/>
  <c r="C22" i="4"/>
  <c r="AM22" i="4"/>
  <c r="C23" i="4"/>
  <c r="AM23" i="4"/>
  <c r="C24" i="4"/>
  <c r="AM24" i="4"/>
  <c r="C25" i="4"/>
  <c r="AM25" i="4"/>
  <c r="C26" i="4"/>
  <c r="AM26" i="4"/>
  <c r="C27" i="4"/>
  <c r="AM27" i="4"/>
  <c r="C28" i="4"/>
  <c r="AM28" i="4"/>
  <c r="C29" i="4"/>
  <c r="AM29" i="4"/>
  <c r="C30" i="4"/>
  <c r="AM30" i="4"/>
  <c r="C31" i="4"/>
  <c r="AM31" i="4"/>
  <c r="C32" i="4"/>
  <c r="AM32" i="4"/>
  <c r="C33" i="4"/>
  <c r="AM33" i="4"/>
  <c r="C34" i="4"/>
  <c r="AM34" i="4"/>
  <c r="C35" i="4"/>
  <c r="AM35" i="4"/>
  <c r="C36" i="4"/>
  <c r="AM36" i="4"/>
  <c r="C37" i="4"/>
  <c r="AM37" i="4"/>
  <c r="C38" i="4"/>
  <c r="AM38" i="4"/>
  <c r="C39" i="4"/>
  <c r="AM39" i="4"/>
  <c r="C40" i="4"/>
  <c r="AM40" i="4"/>
  <c r="C41" i="4"/>
  <c r="AM41" i="4"/>
  <c r="C42" i="4"/>
  <c r="AM42" i="4"/>
  <c r="C43" i="4"/>
  <c r="AM43" i="4"/>
  <c r="C44" i="4"/>
  <c r="AM44" i="4"/>
  <c r="C45" i="4"/>
  <c r="AM45" i="4"/>
  <c r="C46" i="4"/>
  <c r="AM46" i="4"/>
  <c r="C47" i="4"/>
  <c r="AM47" i="4"/>
  <c r="C48" i="4"/>
  <c r="AM48" i="4"/>
  <c r="C49" i="4"/>
  <c r="AM49" i="4"/>
  <c r="C50" i="4"/>
  <c r="AM50" i="4"/>
  <c r="C51" i="4"/>
  <c r="AM51" i="4"/>
  <c r="C52" i="4"/>
  <c r="AM52" i="4"/>
  <c r="C53" i="4"/>
  <c r="AM53" i="4"/>
  <c r="C54" i="4"/>
  <c r="AM54" i="4"/>
  <c r="C55" i="4"/>
  <c r="AM55" i="4"/>
  <c r="C56" i="4"/>
  <c r="AM56" i="4"/>
  <c r="C57" i="4"/>
  <c r="AM57" i="4"/>
  <c r="C58" i="4"/>
  <c r="AM58" i="4"/>
  <c r="C59" i="4"/>
  <c r="AM59" i="4"/>
  <c r="C60" i="4"/>
  <c r="AM60" i="4"/>
  <c r="C61" i="4"/>
  <c r="AM61" i="4"/>
  <c r="C62" i="4"/>
  <c r="AM62" i="4"/>
  <c r="C63" i="4"/>
  <c r="AM63" i="4"/>
  <c r="C64" i="4"/>
  <c r="AM64" i="4"/>
  <c r="C65" i="4"/>
  <c r="AM65" i="4"/>
  <c r="C66" i="4"/>
  <c r="AM66" i="4"/>
  <c r="C67" i="4"/>
  <c r="AM67" i="4"/>
  <c r="C68" i="4"/>
  <c r="AM68" i="4"/>
  <c r="P69" i="4"/>
  <c r="Q69" i="4"/>
  <c r="R69" i="4"/>
  <c r="S69" i="4"/>
  <c r="T69" i="4"/>
  <c r="U69" i="4"/>
  <c r="V69" i="4"/>
  <c r="Y69" i="4"/>
  <c r="C69" i="4"/>
  <c r="AM69" i="4"/>
  <c r="Z71" i="4"/>
  <c r="C71" i="4"/>
  <c r="AM71" i="4"/>
  <c r="Z72" i="4"/>
  <c r="C72" i="4"/>
  <c r="AM72" i="4"/>
  <c r="Z73" i="4"/>
  <c r="C73" i="4"/>
  <c r="AM73" i="4"/>
  <c r="Z74" i="4"/>
  <c r="C74" i="4"/>
  <c r="AM74" i="4"/>
  <c r="Z75" i="4"/>
  <c r="C75" i="4"/>
  <c r="AM75" i="4"/>
  <c r="Z76" i="4"/>
  <c r="C76" i="4"/>
  <c r="AM76" i="4"/>
  <c r="Z77" i="4"/>
  <c r="C77" i="4"/>
  <c r="AM77" i="4"/>
  <c r="Z78" i="4"/>
  <c r="C78" i="4"/>
  <c r="AM78" i="4"/>
  <c r="Z79" i="4"/>
  <c r="C79" i="4"/>
  <c r="AM79" i="4"/>
  <c r="Z80" i="4"/>
  <c r="C80" i="4"/>
  <c r="AM80" i="4"/>
  <c r="Z81" i="4"/>
  <c r="C81" i="4"/>
  <c r="AM81" i="4"/>
  <c r="Z82" i="4"/>
  <c r="C82" i="4"/>
  <c r="AM82" i="4"/>
  <c r="Z83" i="4"/>
  <c r="C83" i="4"/>
  <c r="AM83" i="4"/>
  <c r="Z84" i="4"/>
  <c r="C84" i="4"/>
  <c r="AM84" i="4"/>
  <c r="Z85" i="4"/>
  <c r="C85" i="4"/>
  <c r="AM85" i="4"/>
  <c r="Q86" i="4"/>
  <c r="R86" i="4"/>
  <c r="S86" i="4"/>
  <c r="T86" i="4"/>
  <c r="U86" i="4"/>
  <c r="Z86" i="4"/>
  <c r="AC86" i="4"/>
  <c r="AE86" i="4"/>
  <c r="AF86" i="4"/>
  <c r="C86" i="4"/>
  <c r="AM86" i="4"/>
  <c r="C88" i="4"/>
  <c r="AM88" i="4"/>
  <c r="C89" i="4"/>
  <c r="AM89" i="4"/>
  <c r="C90" i="4"/>
  <c r="AM90" i="4"/>
  <c r="C91" i="4"/>
  <c r="AM91" i="4"/>
  <c r="C92" i="4"/>
  <c r="AM92" i="4"/>
  <c r="C93" i="4"/>
  <c r="AM93" i="4"/>
  <c r="C94" i="4"/>
  <c r="AM94" i="4"/>
  <c r="C95" i="4"/>
  <c r="AM95" i="4"/>
  <c r="C96" i="4"/>
  <c r="AM96" i="4"/>
  <c r="C97" i="4"/>
  <c r="AM97" i="4"/>
  <c r="C98" i="4"/>
  <c r="AM98" i="4"/>
  <c r="C99" i="4"/>
  <c r="AM99" i="4"/>
  <c r="C100" i="4"/>
  <c r="AM100" i="4"/>
  <c r="C101" i="4"/>
  <c r="AM101" i="4"/>
  <c r="C102" i="4"/>
  <c r="AM102" i="4"/>
  <c r="C103" i="4"/>
  <c r="AM103" i="4"/>
  <c r="C104" i="4"/>
  <c r="AM104" i="4"/>
  <c r="C105" i="4"/>
  <c r="AM105" i="4"/>
  <c r="C106" i="4"/>
  <c r="AM106" i="4"/>
  <c r="C107" i="4"/>
  <c r="AM107" i="4"/>
  <c r="C108" i="4"/>
  <c r="AM108" i="4"/>
  <c r="C109" i="4"/>
  <c r="AM109" i="4"/>
  <c r="C110" i="4"/>
  <c r="AM110" i="4"/>
  <c r="C111" i="4"/>
  <c r="AM111" i="4"/>
  <c r="C112" i="4"/>
  <c r="AM112" i="4"/>
  <c r="C113" i="4"/>
  <c r="AM113" i="4"/>
  <c r="C114" i="4"/>
  <c r="AM114" i="4"/>
  <c r="C115" i="4"/>
  <c r="AM115" i="4"/>
  <c r="C116" i="4"/>
  <c r="AM116" i="4"/>
  <c r="C117" i="4"/>
  <c r="AM117" i="4"/>
  <c r="C118" i="4"/>
  <c r="AM118" i="4"/>
  <c r="C119" i="4"/>
  <c r="AM119" i="4"/>
  <c r="C120" i="4"/>
  <c r="AM120" i="4"/>
  <c r="C121" i="4"/>
  <c r="AM121" i="4"/>
  <c r="C122" i="4"/>
  <c r="AM122" i="4"/>
  <c r="C123" i="4"/>
  <c r="AM123" i="4"/>
  <c r="C124" i="4"/>
  <c r="AM124" i="4"/>
  <c r="C125" i="4"/>
  <c r="AM125" i="4"/>
  <c r="C126" i="4"/>
  <c r="AM126" i="4"/>
  <c r="C127" i="4"/>
  <c r="AM127" i="4"/>
  <c r="C128" i="4"/>
  <c r="AM128" i="4"/>
  <c r="C129" i="4"/>
  <c r="AM129" i="4"/>
  <c r="C130" i="4"/>
  <c r="AM130" i="4"/>
  <c r="C131" i="4"/>
  <c r="AM131" i="4"/>
  <c r="C132" i="4"/>
  <c r="AM132" i="4"/>
  <c r="C133" i="4"/>
  <c r="AM133" i="4"/>
  <c r="C134" i="4"/>
  <c r="AM134" i="4"/>
  <c r="C135" i="4"/>
  <c r="AM135" i="4"/>
  <c r="C136" i="4"/>
  <c r="AM136" i="4"/>
  <c r="C137" i="4"/>
  <c r="AM137" i="4"/>
  <c r="C138" i="4"/>
  <c r="AM138" i="4"/>
  <c r="C139" i="4"/>
  <c r="AM139" i="4"/>
  <c r="C140" i="4"/>
  <c r="AM140" i="4"/>
  <c r="C141" i="4"/>
  <c r="AM141" i="4"/>
  <c r="C142" i="4"/>
  <c r="AM142" i="4"/>
  <c r="C143" i="4"/>
  <c r="AM143" i="4"/>
  <c r="C144" i="4"/>
  <c r="AM144" i="4"/>
  <c r="C145" i="4"/>
  <c r="AM145" i="4"/>
  <c r="C146" i="4"/>
  <c r="AM146" i="4"/>
  <c r="C147" i="4"/>
  <c r="AM147" i="4"/>
  <c r="C148" i="4"/>
  <c r="AM148" i="4"/>
  <c r="C149" i="4"/>
  <c r="AM149" i="4"/>
  <c r="C150" i="4"/>
  <c r="AM150" i="4"/>
  <c r="C151" i="4"/>
  <c r="AM151" i="4"/>
  <c r="C152" i="4"/>
  <c r="AM152" i="4"/>
  <c r="C153" i="4"/>
  <c r="AM153" i="4"/>
  <c r="C154" i="4"/>
  <c r="AM154" i="4"/>
  <c r="C155" i="4"/>
  <c r="AM155" i="4"/>
  <c r="C156" i="4"/>
  <c r="AM156" i="4"/>
  <c r="C157" i="4"/>
  <c r="AM157" i="4"/>
  <c r="C158" i="4"/>
  <c r="AM158" i="4"/>
  <c r="C159" i="4"/>
  <c r="AM159" i="4"/>
  <c r="C160" i="4"/>
  <c r="AM160" i="4"/>
  <c r="C161" i="4"/>
  <c r="AM161" i="4"/>
  <c r="C162" i="4"/>
  <c r="AM162" i="4"/>
  <c r="Q163" i="4"/>
  <c r="R163" i="4"/>
  <c r="S163" i="4"/>
  <c r="T163" i="4"/>
  <c r="C163" i="4"/>
  <c r="AM163" i="4"/>
  <c r="AB165" i="4"/>
  <c r="C165" i="4"/>
  <c r="AM165" i="4"/>
  <c r="AB166" i="4"/>
  <c r="C166" i="4"/>
  <c r="AM166" i="4"/>
  <c r="AB167" i="4"/>
  <c r="C167" i="4"/>
  <c r="AM167" i="4"/>
  <c r="AB168" i="4"/>
  <c r="C168" i="4"/>
  <c r="AM168" i="4"/>
  <c r="AB169" i="4"/>
  <c r="C169" i="4"/>
  <c r="AM169" i="4"/>
  <c r="AB170" i="4"/>
  <c r="C170" i="4"/>
  <c r="AM170" i="4"/>
  <c r="AB171" i="4"/>
  <c r="C171" i="4"/>
  <c r="AM171" i="4"/>
  <c r="AB172" i="4"/>
  <c r="AB173" i="4"/>
  <c r="AB174" i="4"/>
  <c r="AB175" i="4"/>
  <c r="AB176" i="4"/>
  <c r="AB177" i="4"/>
  <c r="AB178" i="4"/>
  <c r="AB179" i="4"/>
  <c r="AB180" i="4"/>
  <c r="AB181" i="4"/>
  <c r="AB182" i="4"/>
  <c r="AB183" i="4"/>
  <c r="AB184" i="4"/>
  <c r="AB185" i="4"/>
  <c r="AB186" i="4"/>
  <c r="AB187" i="4"/>
  <c r="AB188" i="4"/>
  <c r="AB189" i="4"/>
  <c r="AB190" i="4"/>
  <c r="AB191" i="4"/>
  <c r="AB192" i="4"/>
  <c r="AB193" i="4"/>
  <c r="AB194" i="4"/>
  <c r="AB195" i="4"/>
  <c r="AB196" i="4"/>
  <c r="AB197" i="4"/>
  <c r="AB198" i="4"/>
  <c r="AB199" i="4"/>
  <c r="AB200" i="4"/>
  <c r="AB201" i="4"/>
  <c r="AB202" i="4"/>
  <c r="AB203" i="4"/>
  <c r="AB204" i="4"/>
  <c r="AB205" i="4"/>
  <c r="AB206" i="4"/>
  <c r="AB207" i="4"/>
  <c r="AB208" i="4"/>
  <c r="AB209" i="4"/>
  <c r="AB210" i="4"/>
  <c r="AB211" i="4"/>
  <c r="AB212" i="4"/>
  <c r="AB213" i="4"/>
  <c r="AB214" i="4"/>
  <c r="AB215" i="4"/>
  <c r="AB216" i="4"/>
  <c r="AB217" i="4"/>
  <c r="AB218" i="4"/>
  <c r="AB219" i="4"/>
  <c r="AB220" i="4"/>
  <c r="AB221" i="4"/>
  <c r="AB222" i="4"/>
  <c r="AB223" i="4"/>
  <c r="Z172" i="4"/>
  <c r="C172" i="4"/>
  <c r="AM172" i="4"/>
  <c r="C173" i="4"/>
  <c r="AM173" i="4"/>
  <c r="C174" i="4"/>
  <c r="AM174" i="4"/>
  <c r="C175" i="4"/>
  <c r="AM175" i="4"/>
  <c r="C176" i="4"/>
  <c r="AM176" i="4"/>
  <c r="C177" i="4"/>
  <c r="AM177" i="4"/>
  <c r="C178" i="4"/>
  <c r="AM178" i="4"/>
  <c r="Z179" i="4"/>
  <c r="C179" i="4"/>
  <c r="AM179" i="4"/>
  <c r="Z180" i="4"/>
  <c r="C180" i="4"/>
  <c r="AM180" i="4"/>
  <c r="C181" i="4"/>
  <c r="AM181" i="4"/>
  <c r="C182" i="4"/>
  <c r="AM182" i="4"/>
  <c r="Z183" i="4"/>
  <c r="C183" i="4"/>
  <c r="AM183" i="4"/>
  <c r="C184" i="4"/>
  <c r="AM184" i="4"/>
  <c r="C185" i="4"/>
  <c r="AM185" i="4"/>
  <c r="Z186" i="4"/>
  <c r="C186" i="4"/>
  <c r="AM186" i="4"/>
  <c r="C187" i="4"/>
  <c r="AM187" i="4"/>
  <c r="C188" i="4"/>
  <c r="AM188" i="4"/>
  <c r="C189" i="4"/>
  <c r="AM189" i="4"/>
  <c r="Z190" i="4"/>
  <c r="C190" i="4"/>
  <c r="AM190" i="4"/>
  <c r="Z191" i="4"/>
  <c r="C191" i="4"/>
  <c r="AM191" i="4"/>
  <c r="Z192" i="4"/>
  <c r="C192" i="4"/>
  <c r="AM192" i="4"/>
  <c r="Z193" i="4"/>
  <c r="C193" i="4"/>
  <c r="AM193" i="4"/>
  <c r="Z194" i="4"/>
  <c r="C194" i="4"/>
  <c r="AM194" i="4"/>
  <c r="C195" i="4"/>
  <c r="AM195" i="4"/>
  <c r="C196" i="4"/>
  <c r="AM196" i="4"/>
  <c r="Z197" i="4"/>
  <c r="C197" i="4"/>
  <c r="AM197" i="4"/>
  <c r="Z198" i="4"/>
  <c r="C198" i="4"/>
  <c r="AM198" i="4"/>
  <c r="C199" i="4"/>
  <c r="AM199" i="4"/>
  <c r="Z200" i="4"/>
  <c r="C200" i="4"/>
  <c r="AM200" i="4"/>
  <c r="Z201" i="4"/>
  <c r="C201" i="4"/>
  <c r="AM201" i="4"/>
  <c r="C202" i="4"/>
  <c r="AM202" i="4"/>
  <c r="C203" i="4"/>
  <c r="AM203" i="4"/>
  <c r="C204" i="4"/>
  <c r="AM204" i="4"/>
  <c r="Z205" i="4"/>
  <c r="C205" i="4"/>
  <c r="AM205" i="4"/>
  <c r="Z206" i="4"/>
  <c r="C206" i="4"/>
  <c r="AM206" i="4"/>
  <c r="Z207" i="4"/>
  <c r="C207" i="4"/>
  <c r="AM207" i="4"/>
  <c r="C208" i="4"/>
  <c r="AM208" i="4"/>
  <c r="C209" i="4"/>
  <c r="AM209" i="4"/>
  <c r="C210" i="4"/>
  <c r="AM210" i="4"/>
  <c r="C211" i="4"/>
  <c r="AM211" i="4"/>
  <c r="C212" i="4"/>
  <c r="AM212" i="4"/>
  <c r="C213" i="4"/>
  <c r="AM213" i="4"/>
  <c r="C214" i="4"/>
  <c r="AM214" i="4"/>
  <c r="C215" i="4"/>
  <c r="AM215" i="4"/>
  <c r="C216" i="4"/>
  <c r="AM216" i="4"/>
  <c r="C217" i="4"/>
  <c r="AM217" i="4"/>
  <c r="C218" i="4"/>
  <c r="AM218" i="4"/>
  <c r="C219" i="4"/>
  <c r="AM219" i="4"/>
  <c r="C220" i="4"/>
  <c r="AM220" i="4"/>
  <c r="Z221" i="4"/>
  <c r="C221" i="4"/>
  <c r="AM221" i="4"/>
  <c r="Z222" i="4"/>
  <c r="C222" i="4"/>
  <c r="AM222" i="4"/>
  <c r="Q223" i="4"/>
  <c r="R223" i="4"/>
  <c r="S223" i="4"/>
  <c r="T223" i="4"/>
  <c r="Z223" i="4"/>
  <c r="AA223" i="4"/>
  <c r="AC223" i="4"/>
  <c r="AD223" i="4"/>
  <c r="C223" i="4"/>
  <c r="AM223" i="4"/>
  <c r="AX225" i="4"/>
  <c r="Q225" i="4"/>
  <c r="R225" i="4"/>
  <c r="S225" i="4"/>
  <c r="T225" i="4"/>
  <c r="Y225" i="4"/>
  <c r="C225" i="4"/>
  <c r="AM225" i="4"/>
  <c r="AX226" i="4"/>
  <c r="Q226" i="4"/>
  <c r="R226" i="4"/>
  <c r="S226" i="4"/>
  <c r="T226" i="4"/>
  <c r="Y226" i="4"/>
  <c r="C226" i="4"/>
  <c r="AM226" i="4"/>
  <c r="AX227" i="4"/>
  <c r="Q227" i="4"/>
  <c r="R227" i="4"/>
  <c r="S227" i="4"/>
  <c r="T227" i="4"/>
  <c r="Y227" i="4"/>
  <c r="C227" i="4"/>
  <c r="AM227" i="4"/>
  <c r="AX228" i="4"/>
  <c r="Q228" i="4"/>
  <c r="R228" i="4"/>
  <c r="S228" i="4"/>
  <c r="T228" i="4"/>
  <c r="Y228" i="4"/>
  <c r="C228" i="4"/>
  <c r="AM228" i="4"/>
  <c r="AX229" i="4"/>
  <c r="Q229" i="4"/>
  <c r="R229" i="4"/>
  <c r="S229" i="4"/>
  <c r="T229" i="4"/>
  <c r="Y229" i="4"/>
  <c r="C229" i="4"/>
  <c r="AM229" i="4"/>
  <c r="AX230" i="4"/>
  <c r="Q230" i="4"/>
  <c r="R230" i="4"/>
  <c r="S230" i="4"/>
  <c r="T230" i="4"/>
  <c r="Y230" i="4"/>
  <c r="C230" i="4"/>
  <c r="AM230" i="4"/>
  <c r="AX231" i="4"/>
  <c r="Q231" i="4"/>
  <c r="R231" i="4"/>
  <c r="S231" i="4"/>
  <c r="T231" i="4"/>
  <c r="Y231" i="4"/>
  <c r="C231" i="4"/>
  <c r="AM231" i="4"/>
  <c r="AX232" i="4"/>
  <c r="Q232" i="4"/>
  <c r="R232" i="4"/>
  <c r="S232" i="4"/>
  <c r="T232" i="4"/>
  <c r="Y232" i="4"/>
  <c r="C232" i="4"/>
  <c r="AM232" i="4"/>
  <c r="Q233" i="4"/>
  <c r="R233" i="4"/>
  <c r="S233" i="4"/>
  <c r="T233" i="4"/>
  <c r="Y233" i="4"/>
  <c r="C233" i="4"/>
  <c r="AM233" i="4"/>
  <c r="C235" i="4"/>
  <c r="AM235" i="4"/>
  <c r="C236" i="4"/>
  <c r="AM236" i="4"/>
  <c r="C237" i="4"/>
  <c r="AM237" i="4"/>
  <c r="Q238" i="4"/>
  <c r="R238" i="4"/>
  <c r="S238" i="4"/>
  <c r="T238" i="4"/>
  <c r="C238" i="4"/>
  <c r="AM238" i="4"/>
  <c r="C240" i="4"/>
  <c r="AM240" i="4"/>
  <c r="P241" i="4"/>
  <c r="Q241" i="4"/>
  <c r="R241" i="4"/>
  <c r="S241" i="4"/>
  <c r="C241" i="4"/>
  <c r="AM241" i="4"/>
  <c r="C243" i="4"/>
  <c r="AM243" i="4"/>
  <c r="C244" i="4"/>
  <c r="AM244" i="4"/>
  <c r="C245" i="4"/>
  <c r="AM245" i="4"/>
  <c r="C246" i="4"/>
  <c r="AM246" i="4"/>
  <c r="C247" i="4"/>
  <c r="AM247" i="4"/>
  <c r="C248" i="4"/>
  <c r="AM248" i="4"/>
  <c r="C249" i="4"/>
  <c r="AM249" i="4"/>
  <c r="C250" i="4"/>
  <c r="AM250" i="4"/>
  <c r="C251" i="4"/>
  <c r="AM251" i="4"/>
  <c r="C252" i="4"/>
  <c r="AM252" i="4"/>
  <c r="C253" i="4"/>
  <c r="AM253" i="4"/>
  <c r="C254" i="4"/>
  <c r="AM254" i="4"/>
  <c r="C255" i="4"/>
  <c r="AM255" i="4"/>
  <c r="C256" i="4"/>
  <c r="AM256" i="4"/>
  <c r="C257" i="4"/>
  <c r="AM257" i="4"/>
  <c r="C258" i="4"/>
  <c r="AM258" i="4"/>
  <c r="C259" i="4"/>
  <c r="AM259" i="4"/>
  <c r="C260" i="4"/>
  <c r="AM260" i="4"/>
  <c r="C261" i="4"/>
  <c r="AM261" i="4"/>
  <c r="C262" i="4"/>
  <c r="AM262" i="4"/>
  <c r="C263" i="4"/>
  <c r="AM263" i="4"/>
  <c r="C264" i="4"/>
  <c r="AM264" i="4"/>
  <c r="C265" i="4"/>
  <c r="AM265" i="4"/>
  <c r="C266" i="4"/>
  <c r="AM266" i="4"/>
  <c r="C267" i="4"/>
  <c r="AM267" i="4"/>
  <c r="C268" i="4"/>
  <c r="AM268" i="4"/>
  <c r="C269" i="4"/>
  <c r="AM269" i="4"/>
  <c r="C270" i="4"/>
  <c r="AM270" i="4"/>
  <c r="C271" i="4"/>
  <c r="AM271" i="4"/>
  <c r="C272" i="4"/>
  <c r="AM272" i="4"/>
  <c r="C273" i="4"/>
  <c r="AM273" i="4"/>
  <c r="C274" i="4"/>
  <c r="AM274" i="4"/>
  <c r="C275" i="4"/>
  <c r="AM275" i="4"/>
  <c r="C276" i="4"/>
  <c r="AM276" i="4"/>
  <c r="C277" i="4"/>
  <c r="AM277" i="4"/>
  <c r="C278" i="4"/>
  <c r="AM278" i="4"/>
  <c r="C279" i="4"/>
  <c r="AM279" i="4"/>
  <c r="C280" i="4"/>
  <c r="AM280" i="4"/>
  <c r="C281" i="4"/>
  <c r="AM281" i="4"/>
  <c r="C282" i="4"/>
  <c r="AM282" i="4"/>
  <c r="C283" i="4"/>
  <c r="AM283" i="4"/>
  <c r="C284" i="4"/>
  <c r="AM284" i="4"/>
  <c r="C285" i="4"/>
  <c r="AM285" i="4"/>
  <c r="C286" i="4"/>
  <c r="AM286" i="4"/>
  <c r="C287" i="4"/>
  <c r="AM287" i="4"/>
  <c r="C288" i="4"/>
  <c r="AM288" i="4"/>
  <c r="C289" i="4"/>
  <c r="AM289" i="4"/>
  <c r="C290" i="4"/>
  <c r="AM290" i="4"/>
  <c r="C291" i="4"/>
  <c r="AM291" i="4"/>
  <c r="C292" i="4"/>
  <c r="AM292" i="4"/>
  <c r="C293" i="4"/>
  <c r="AM293" i="4"/>
  <c r="C294" i="4"/>
  <c r="AM294" i="4"/>
  <c r="C295" i="4"/>
  <c r="AM295" i="4"/>
  <c r="C296" i="4"/>
  <c r="AM296" i="4"/>
  <c r="C297" i="4"/>
  <c r="AM297" i="4"/>
  <c r="C298" i="4"/>
  <c r="AM298" i="4"/>
  <c r="C299" i="4"/>
  <c r="AM299" i="4"/>
  <c r="C300" i="4"/>
  <c r="AM300" i="4"/>
  <c r="C301" i="4"/>
  <c r="AM301" i="4"/>
  <c r="C302" i="4"/>
  <c r="AM302" i="4"/>
  <c r="C303" i="4"/>
  <c r="AM303" i="4"/>
  <c r="C304" i="4"/>
  <c r="AM304" i="4"/>
  <c r="C305" i="4"/>
  <c r="AM305" i="4"/>
  <c r="C306" i="4"/>
  <c r="AM306" i="4"/>
  <c r="C307" i="4"/>
  <c r="AM307" i="4"/>
  <c r="C308" i="4"/>
  <c r="AM308" i="4"/>
  <c r="C309" i="4"/>
  <c r="AM309" i="4"/>
  <c r="P310" i="4"/>
  <c r="Q310" i="4"/>
  <c r="R310" i="4"/>
  <c r="S310" i="4"/>
  <c r="T310" i="4"/>
  <c r="U310" i="4"/>
  <c r="V310" i="4"/>
  <c r="AE310" i="4"/>
  <c r="AF310" i="4"/>
  <c r="C310" i="4"/>
  <c r="AM310" i="4"/>
  <c r="C312" i="4"/>
  <c r="AM312" i="4"/>
  <c r="C313" i="4"/>
  <c r="AM313" i="4"/>
  <c r="C314" i="4"/>
  <c r="AM314" i="4"/>
  <c r="C315" i="4"/>
  <c r="AM315" i="4"/>
  <c r="C316" i="4"/>
  <c r="AM316" i="4"/>
  <c r="C317" i="4"/>
  <c r="AM317" i="4"/>
  <c r="C318" i="4"/>
  <c r="AM318" i="4"/>
  <c r="C319" i="4"/>
  <c r="AM319" i="4"/>
  <c r="C320" i="4"/>
  <c r="AM320" i="4"/>
  <c r="C321" i="4"/>
  <c r="AM321" i="4"/>
  <c r="C322" i="4"/>
  <c r="AM322" i="4"/>
  <c r="C323" i="4"/>
  <c r="AM323" i="4"/>
  <c r="C324" i="4"/>
  <c r="AM324" i="4"/>
  <c r="C325" i="4"/>
  <c r="AM325" i="4"/>
  <c r="C326" i="4"/>
  <c r="AM326" i="4"/>
  <c r="C327" i="4"/>
  <c r="AM327" i="4"/>
  <c r="C328" i="4"/>
  <c r="AM328" i="4"/>
  <c r="C329" i="4"/>
  <c r="AM329" i="4"/>
  <c r="C330" i="4"/>
  <c r="AM330" i="4"/>
  <c r="C331" i="4"/>
  <c r="AM331" i="4"/>
  <c r="C332" i="4"/>
  <c r="AM332" i="4"/>
  <c r="C333" i="4"/>
  <c r="AM333" i="4"/>
  <c r="C334" i="4"/>
  <c r="AM334" i="4"/>
  <c r="C335" i="4"/>
  <c r="AM335" i="4"/>
  <c r="C336" i="4"/>
  <c r="AM336" i="4"/>
  <c r="C337" i="4"/>
  <c r="AM337" i="4"/>
  <c r="C338" i="4"/>
  <c r="AM338" i="4"/>
  <c r="C339" i="4"/>
  <c r="AM339" i="4"/>
  <c r="C340" i="4"/>
  <c r="AM340" i="4"/>
  <c r="C341" i="4"/>
  <c r="AM341" i="4"/>
  <c r="C342" i="4"/>
  <c r="AM342" i="4"/>
  <c r="C343" i="4"/>
  <c r="AM343" i="4"/>
  <c r="C344" i="4"/>
  <c r="AM344" i="4"/>
  <c r="C345" i="4"/>
  <c r="AM345" i="4"/>
  <c r="C346" i="4"/>
  <c r="AM346" i="4"/>
  <c r="C347" i="4"/>
  <c r="AM347" i="4"/>
  <c r="C348" i="4"/>
  <c r="AM348" i="4"/>
  <c r="C349" i="4"/>
  <c r="AM349" i="4"/>
  <c r="C350" i="4"/>
  <c r="AM350" i="4"/>
  <c r="C351" i="4"/>
  <c r="AM351" i="4"/>
  <c r="C352" i="4"/>
  <c r="AM352" i="4"/>
  <c r="C353" i="4"/>
  <c r="AM353" i="4"/>
  <c r="C354" i="4"/>
  <c r="AM354" i="4"/>
  <c r="C355" i="4"/>
  <c r="AM355" i="4"/>
  <c r="C356" i="4"/>
  <c r="AM356" i="4"/>
  <c r="C357" i="4"/>
  <c r="AM357" i="4"/>
  <c r="C358" i="4"/>
  <c r="AM358" i="4"/>
  <c r="C359" i="4"/>
  <c r="AM359" i="4"/>
  <c r="C360" i="4"/>
  <c r="AM360" i="4"/>
  <c r="C361" i="4"/>
  <c r="AM361" i="4"/>
  <c r="C362" i="4"/>
  <c r="AM362" i="4"/>
  <c r="C363" i="4"/>
  <c r="AM363" i="4"/>
  <c r="C364" i="4"/>
  <c r="AM364" i="4"/>
  <c r="C365" i="4"/>
  <c r="AM365" i="4"/>
  <c r="C366" i="4"/>
  <c r="AM366" i="4"/>
  <c r="C367" i="4"/>
  <c r="AM367" i="4"/>
  <c r="C368" i="4"/>
  <c r="AM368" i="4"/>
  <c r="C369" i="4"/>
  <c r="AM369" i="4"/>
  <c r="C370" i="4"/>
  <c r="AM370" i="4"/>
  <c r="C371" i="4"/>
  <c r="AM371" i="4"/>
  <c r="C372" i="4"/>
  <c r="AM372" i="4"/>
  <c r="C373" i="4"/>
  <c r="AM373" i="4"/>
  <c r="C374" i="4"/>
  <c r="AM374" i="4"/>
  <c r="C375" i="4"/>
  <c r="AM375" i="4"/>
  <c r="C376" i="4"/>
  <c r="AM376" i="4"/>
  <c r="C377" i="4"/>
  <c r="AM377" i="4"/>
  <c r="C378" i="4"/>
  <c r="AM378" i="4"/>
  <c r="C379" i="4"/>
  <c r="AM379" i="4"/>
  <c r="C380" i="4"/>
  <c r="AM380" i="4"/>
  <c r="C381" i="4"/>
  <c r="AM381" i="4"/>
  <c r="C382" i="4"/>
  <c r="AM382" i="4"/>
  <c r="C383" i="4"/>
  <c r="AM383" i="4"/>
  <c r="C384" i="4"/>
  <c r="AM384" i="4"/>
  <c r="C385" i="4"/>
  <c r="AM385" i="4"/>
  <c r="C386" i="4"/>
  <c r="AM386" i="4"/>
  <c r="C387" i="4"/>
  <c r="AM387" i="4"/>
  <c r="C388" i="4"/>
  <c r="AM388" i="4"/>
  <c r="C389" i="4"/>
  <c r="AM389" i="4"/>
  <c r="C390" i="4"/>
  <c r="AM390" i="4"/>
  <c r="C391" i="4"/>
  <c r="AM391" i="4"/>
  <c r="C392" i="4"/>
  <c r="AM392" i="4"/>
  <c r="C393" i="4"/>
  <c r="AM393" i="4"/>
  <c r="C394" i="4"/>
  <c r="AM394" i="4"/>
  <c r="C395" i="4"/>
  <c r="AM395" i="4"/>
  <c r="C396" i="4"/>
  <c r="AM396" i="4"/>
  <c r="C397" i="4"/>
  <c r="AM397" i="4"/>
  <c r="C398" i="4"/>
  <c r="AM398" i="4"/>
  <c r="C399" i="4"/>
  <c r="AM399" i="4"/>
  <c r="C400" i="4"/>
  <c r="AM400" i="4"/>
  <c r="C401" i="4"/>
  <c r="AM401" i="4"/>
  <c r="C402" i="4"/>
  <c r="AM402" i="4"/>
  <c r="C403" i="4"/>
  <c r="AM403" i="4"/>
  <c r="C404" i="4"/>
  <c r="AM404" i="4"/>
  <c r="C405" i="4"/>
  <c r="AM405" i="4"/>
  <c r="C406" i="4"/>
  <c r="AM406" i="4"/>
  <c r="C407" i="4"/>
  <c r="AM407" i="4"/>
  <c r="C408" i="4"/>
  <c r="AM408" i="4"/>
  <c r="C409" i="4"/>
  <c r="AM409" i="4"/>
  <c r="C410" i="4"/>
  <c r="AM410" i="4"/>
  <c r="C411" i="4"/>
  <c r="AM411" i="4"/>
  <c r="C412" i="4"/>
  <c r="AM412" i="4"/>
  <c r="C413" i="4"/>
  <c r="AM413" i="4"/>
  <c r="C414" i="4"/>
  <c r="AM414" i="4"/>
  <c r="C415" i="4"/>
  <c r="AM415" i="4"/>
  <c r="C416" i="4"/>
  <c r="AM416" i="4"/>
  <c r="C417" i="4"/>
  <c r="AM417" i="4"/>
  <c r="C418" i="4"/>
  <c r="AM418" i="4"/>
  <c r="C419" i="4"/>
  <c r="AM419" i="4"/>
  <c r="C420" i="4"/>
  <c r="AM420" i="4"/>
  <c r="C421" i="4"/>
  <c r="AM421" i="4"/>
  <c r="C422" i="4"/>
  <c r="AM422" i="4"/>
  <c r="C423" i="4"/>
  <c r="AM423" i="4"/>
  <c r="C424" i="4"/>
  <c r="AM424" i="4"/>
  <c r="C425" i="4"/>
  <c r="AM425" i="4"/>
  <c r="C426" i="4"/>
  <c r="AM426" i="4"/>
  <c r="C427" i="4"/>
  <c r="AM427" i="4"/>
  <c r="C428" i="4"/>
  <c r="AM428" i="4"/>
  <c r="C429" i="4"/>
  <c r="AM429" i="4"/>
  <c r="C430" i="4"/>
  <c r="AM430" i="4"/>
  <c r="C431" i="4"/>
  <c r="AM431" i="4"/>
  <c r="C432" i="4"/>
  <c r="AM432" i="4"/>
  <c r="C433" i="4"/>
  <c r="AM433" i="4"/>
  <c r="C434" i="4"/>
  <c r="AM434" i="4"/>
  <c r="C435" i="4"/>
  <c r="AM435" i="4"/>
  <c r="C436" i="4"/>
  <c r="AM436" i="4"/>
  <c r="C437" i="4"/>
  <c r="AM437" i="4"/>
  <c r="C438" i="4"/>
  <c r="AM438" i="4"/>
  <c r="C439" i="4"/>
  <c r="AM439" i="4"/>
  <c r="C440" i="4"/>
  <c r="AM440" i="4"/>
  <c r="C441" i="4"/>
  <c r="AM441" i="4"/>
  <c r="C442" i="4"/>
  <c r="AM442" i="4"/>
  <c r="C443" i="4"/>
  <c r="AM443" i="4"/>
  <c r="C444" i="4"/>
  <c r="AM444" i="4"/>
  <c r="C445" i="4"/>
  <c r="AM445" i="4"/>
  <c r="C446" i="4"/>
  <c r="AM446" i="4"/>
  <c r="C447" i="4"/>
  <c r="AM447" i="4"/>
  <c r="C448" i="4"/>
  <c r="AM448" i="4"/>
  <c r="C449" i="4"/>
  <c r="AM449" i="4"/>
  <c r="C450" i="4"/>
  <c r="AM450" i="4"/>
  <c r="C451" i="4"/>
  <c r="AM451" i="4"/>
  <c r="C452" i="4"/>
  <c r="AM452" i="4"/>
  <c r="C453" i="4"/>
  <c r="AM453" i="4"/>
  <c r="C454" i="4"/>
  <c r="AM454" i="4"/>
  <c r="C455" i="4"/>
  <c r="AM455" i="4"/>
  <c r="C456" i="4"/>
  <c r="AM456" i="4"/>
  <c r="C457" i="4"/>
  <c r="AM457" i="4"/>
  <c r="C458" i="4"/>
  <c r="AM458" i="4"/>
  <c r="C459" i="4"/>
  <c r="AM459" i="4"/>
  <c r="C460" i="4"/>
  <c r="AM460" i="4"/>
  <c r="C461" i="4"/>
  <c r="AM461" i="4"/>
  <c r="C462" i="4"/>
  <c r="AM462" i="4"/>
  <c r="C463" i="4"/>
  <c r="AM463" i="4"/>
  <c r="C464" i="4"/>
  <c r="AM464" i="4"/>
  <c r="C465" i="4"/>
  <c r="AM465" i="4"/>
  <c r="C466" i="4"/>
  <c r="AM466" i="4"/>
  <c r="C467" i="4"/>
  <c r="AM467" i="4"/>
  <c r="C468" i="4"/>
  <c r="AM468" i="4"/>
  <c r="C469" i="4"/>
  <c r="AM469" i="4"/>
  <c r="C470" i="4"/>
  <c r="AM470" i="4"/>
  <c r="P471" i="4"/>
  <c r="Q471" i="4"/>
  <c r="R471" i="4"/>
  <c r="S471" i="4"/>
  <c r="T471" i="4"/>
  <c r="U471" i="4"/>
  <c r="V471" i="4"/>
  <c r="AC471" i="4"/>
  <c r="AF471" i="4"/>
  <c r="C471" i="4"/>
  <c r="AM471" i="4"/>
  <c r="C473" i="4"/>
  <c r="AM473" i="4"/>
  <c r="C474" i="4"/>
  <c r="AM474" i="4"/>
  <c r="C475" i="4"/>
  <c r="AM475" i="4"/>
  <c r="C476" i="4"/>
  <c r="AM476" i="4"/>
  <c r="C477" i="4"/>
  <c r="AM477" i="4"/>
  <c r="C478" i="4"/>
  <c r="AM478" i="4"/>
  <c r="C479" i="4"/>
  <c r="AM479" i="4"/>
  <c r="C480" i="4"/>
  <c r="AM480" i="4"/>
  <c r="C481" i="4"/>
  <c r="AM481" i="4"/>
  <c r="C482" i="4"/>
  <c r="AM482" i="4"/>
  <c r="C483" i="4"/>
  <c r="AM483" i="4"/>
  <c r="C484" i="4"/>
  <c r="AM484" i="4"/>
  <c r="C485" i="4"/>
  <c r="AM485" i="4"/>
  <c r="C486" i="4"/>
  <c r="AM486" i="4"/>
  <c r="C487" i="4"/>
  <c r="AM487" i="4"/>
  <c r="C488" i="4"/>
  <c r="AM488" i="4"/>
  <c r="C489" i="4"/>
  <c r="AM489" i="4"/>
  <c r="C490" i="4"/>
  <c r="AM490" i="4"/>
  <c r="C491" i="4"/>
  <c r="AM491" i="4"/>
  <c r="C492" i="4"/>
  <c r="AM492" i="4"/>
  <c r="C493" i="4"/>
  <c r="AM493" i="4"/>
  <c r="C494" i="4"/>
  <c r="AM494" i="4"/>
  <c r="C495" i="4"/>
  <c r="AM495" i="4"/>
  <c r="C496" i="4"/>
  <c r="AM496" i="4"/>
  <c r="C497" i="4"/>
  <c r="AM497" i="4"/>
  <c r="C498" i="4"/>
  <c r="AM498" i="4"/>
  <c r="C499" i="4"/>
  <c r="AM499" i="4"/>
  <c r="C500" i="4"/>
  <c r="AM500" i="4"/>
  <c r="C501" i="4"/>
  <c r="AM501" i="4"/>
  <c r="C502" i="4"/>
  <c r="AM502" i="4"/>
  <c r="C503" i="4"/>
  <c r="AM503" i="4"/>
  <c r="C504" i="4"/>
  <c r="AM504" i="4"/>
  <c r="C505" i="4"/>
  <c r="AM505" i="4"/>
  <c r="C506" i="4"/>
  <c r="AM506" i="4"/>
  <c r="C507" i="4"/>
  <c r="AM507" i="4"/>
  <c r="C508" i="4"/>
  <c r="AM508" i="4"/>
  <c r="C509" i="4"/>
  <c r="AM509" i="4"/>
  <c r="C510" i="4"/>
  <c r="AM510" i="4"/>
  <c r="C511" i="4"/>
  <c r="AM511" i="4"/>
  <c r="C512" i="4"/>
  <c r="AM512" i="4"/>
  <c r="C513" i="4"/>
  <c r="AM513" i="4"/>
  <c r="C514" i="4"/>
  <c r="AM514" i="4"/>
  <c r="C515" i="4"/>
  <c r="AM515" i="4"/>
  <c r="C516" i="4"/>
  <c r="AM516" i="4"/>
  <c r="C517" i="4"/>
  <c r="AM517" i="4"/>
  <c r="C518" i="4"/>
  <c r="AM518" i="4"/>
  <c r="C519" i="4"/>
  <c r="AM519" i="4"/>
  <c r="C520" i="4"/>
  <c r="AM520" i="4"/>
  <c r="C521" i="4"/>
  <c r="AM521" i="4"/>
  <c r="C522" i="4"/>
  <c r="AM522" i="4"/>
  <c r="C523" i="4"/>
  <c r="AM523" i="4"/>
  <c r="C524" i="4"/>
  <c r="AM524" i="4"/>
  <c r="C525" i="4"/>
  <c r="AM525" i="4"/>
  <c r="C526" i="4"/>
  <c r="AM526" i="4"/>
  <c r="C527" i="4"/>
  <c r="AM527" i="4"/>
  <c r="C528" i="4"/>
  <c r="AM528" i="4"/>
  <c r="C529" i="4"/>
  <c r="AM529" i="4"/>
  <c r="C530" i="4"/>
  <c r="AM530" i="4"/>
  <c r="C531" i="4"/>
  <c r="AM531" i="4"/>
  <c r="C532" i="4"/>
  <c r="AM532" i="4"/>
  <c r="C533" i="4"/>
  <c r="AM533" i="4"/>
  <c r="C534" i="4"/>
  <c r="AM534" i="4"/>
  <c r="C535" i="4"/>
  <c r="AM535" i="4"/>
  <c r="C536" i="4"/>
  <c r="AM536" i="4"/>
  <c r="C537" i="4"/>
  <c r="AM537" i="4"/>
  <c r="C538" i="4"/>
  <c r="AM538" i="4"/>
  <c r="C539" i="4"/>
  <c r="AM539" i="4"/>
  <c r="C540" i="4"/>
  <c r="AM540" i="4"/>
  <c r="C541" i="4"/>
  <c r="AM541" i="4"/>
  <c r="C542" i="4"/>
  <c r="AM542" i="4"/>
  <c r="C543" i="4"/>
  <c r="AM543" i="4"/>
  <c r="C544" i="4"/>
  <c r="AM544" i="4"/>
  <c r="C545" i="4"/>
  <c r="AM545" i="4"/>
  <c r="C546" i="4"/>
  <c r="AM546" i="4"/>
  <c r="C547" i="4"/>
  <c r="AM547" i="4"/>
  <c r="C548" i="4"/>
  <c r="AM548" i="4"/>
  <c r="C549" i="4"/>
  <c r="AM549" i="4"/>
  <c r="C550" i="4"/>
  <c r="AM550" i="4"/>
  <c r="C551" i="4"/>
  <c r="AM551" i="4"/>
  <c r="C552" i="4"/>
  <c r="AM552" i="4"/>
  <c r="C553" i="4"/>
  <c r="AM553" i="4"/>
  <c r="C554" i="4"/>
  <c r="AM554" i="4"/>
  <c r="C555" i="4"/>
  <c r="AM555" i="4"/>
  <c r="C556" i="4"/>
  <c r="AM556" i="4"/>
  <c r="C557" i="4"/>
  <c r="AM557" i="4"/>
  <c r="C558" i="4"/>
  <c r="AM558" i="4"/>
  <c r="C559" i="4"/>
  <c r="AM559" i="4"/>
  <c r="C560" i="4"/>
  <c r="AM560" i="4"/>
  <c r="C561" i="4"/>
  <c r="AM561" i="4"/>
  <c r="C562" i="4"/>
  <c r="AM562" i="4"/>
  <c r="C563" i="4"/>
  <c r="AM563" i="4"/>
  <c r="C564" i="4"/>
  <c r="AM564" i="4"/>
  <c r="C565" i="4"/>
  <c r="AM565" i="4"/>
  <c r="C566" i="4"/>
  <c r="AM566" i="4"/>
  <c r="C567" i="4"/>
  <c r="AM567" i="4"/>
  <c r="C568" i="4"/>
  <c r="AM568" i="4"/>
  <c r="C569" i="4"/>
  <c r="AM569" i="4"/>
  <c r="C570" i="4"/>
  <c r="AM570" i="4"/>
  <c r="C571" i="4"/>
  <c r="AM571" i="4"/>
  <c r="C572" i="4"/>
  <c r="AM572" i="4"/>
  <c r="C573" i="4"/>
  <c r="AM573" i="4"/>
  <c r="C574" i="4"/>
  <c r="AM574" i="4"/>
  <c r="Q575" i="4"/>
  <c r="R575" i="4"/>
  <c r="S575" i="4"/>
  <c r="T575" i="4"/>
  <c r="U575" i="4"/>
  <c r="AC575" i="4"/>
  <c r="C575" i="4"/>
  <c r="AM575" i="4"/>
  <c r="C577" i="4"/>
  <c r="AM577" i="4"/>
  <c r="C578" i="4"/>
  <c r="AM578" i="4"/>
  <c r="C579" i="4"/>
  <c r="AM579" i="4"/>
  <c r="C580" i="4"/>
  <c r="AM580" i="4"/>
  <c r="C581" i="4"/>
  <c r="AM581" i="4"/>
  <c r="C582" i="4"/>
  <c r="AM582" i="4"/>
  <c r="C583" i="4"/>
  <c r="AM583" i="4"/>
  <c r="C584" i="4"/>
  <c r="AM584" i="4"/>
  <c r="C585" i="4"/>
  <c r="AM585" i="4"/>
  <c r="C586" i="4"/>
  <c r="AM586" i="4"/>
  <c r="C587" i="4"/>
  <c r="AM587" i="4"/>
  <c r="C588" i="4"/>
  <c r="AM588" i="4"/>
  <c r="C589" i="4"/>
  <c r="AM589" i="4"/>
  <c r="C590" i="4"/>
  <c r="AM590" i="4"/>
  <c r="C591" i="4"/>
  <c r="AM591" i="4"/>
  <c r="C592" i="4"/>
  <c r="AM592" i="4"/>
  <c r="C593" i="4"/>
  <c r="AM593" i="4"/>
  <c r="C594" i="4"/>
  <c r="AM594" i="4"/>
  <c r="C595" i="4"/>
  <c r="AM595" i="4"/>
  <c r="C596" i="4"/>
  <c r="AM596" i="4"/>
  <c r="C597" i="4"/>
  <c r="AM597" i="4"/>
  <c r="C598" i="4"/>
  <c r="AM598" i="4"/>
  <c r="C599" i="4"/>
  <c r="AM599" i="4"/>
  <c r="C600" i="4"/>
  <c r="AM600" i="4"/>
  <c r="C601" i="4"/>
  <c r="AM601" i="4"/>
  <c r="C602" i="4"/>
  <c r="AM602" i="4"/>
  <c r="C603" i="4"/>
  <c r="AM603" i="4"/>
  <c r="C604" i="4"/>
  <c r="AM604" i="4"/>
  <c r="C605" i="4"/>
  <c r="AM605" i="4"/>
  <c r="C606" i="4"/>
  <c r="AM606" i="4"/>
  <c r="C607" i="4"/>
  <c r="AM607" i="4"/>
  <c r="C608" i="4"/>
  <c r="AM608" i="4"/>
  <c r="C609" i="4"/>
  <c r="AM609" i="4"/>
  <c r="C610" i="4"/>
  <c r="AM610" i="4"/>
  <c r="C611" i="4"/>
  <c r="AM611" i="4"/>
  <c r="C612" i="4"/>
  <c r="AM612" i="4"/>
  <c r="C613" i="4"/>
  <c r="AM613" i="4"/>
  <c r="C614" i="4"/>
  <c r="AM614" i="4"/>
  <c r="C615" i="4"/>
  <c r="AM615" i="4"/>
  <c r="C616" i="4"/>
  <c r="AM616" i="4"/>
  <c r="C617" i="4"/>
  <c r="AM617" i="4"/>
  <c r="C618" i="4"/>
  <c r="AM618" i="4"/>
  <c r="C619" i="4"/>
  <c r="AM619" i="4"/>
  <c r="C620" i="4"/>
  <c r="AM620" i="4"/>
  <c r="C621" i="4"/>
  <c r="AM621" i="4"/>
  <c r="C622" i="4"/>
  <c r="AM622" i="4"/>
  <c r="C623" i="4"/>
  <c r="AM623" i="4"/>
  <c r="C624" i="4"/>
  <c r="AM624" i="4"/>
  <c r="C625" i="4"/>
  <c r="AM625" i="4"/>
  <c r="C626" i="4"/>
  <c r="AM626" i="4"/>
  <c r="C627" i="4"/>
  <c r="AM627" i="4"/>
  <c r="C628" i="4"/>
  <c r="AM628" i="4"/>
  <c r="C629" i="4"/>
  <c r="AM629" i="4"/>
  <c r="C630" i="4"/>
  <c r="AM630" i="4"/>
  <c r="C631" i="4"/>
  <c r="AM631" i="4"/>
  <c r="C632" i="4"/>
  <c r="AM632" i="4"/>
  <c r="C633" i="4"/>
  <c r="AM633" i="4"/>
  <c r="C634" i="4"/>
  <c r="AM634" i="4"/>
  <c r="C635" i="4"/>
  <c r="AM635" i="4"/>
  <c r="C636" i="4"/>
  <c r="AM636" i="4"/>
  <c r="C637" i="4"/>
  <c r="AM637" i="4"/>
  <c r="C638" i="4"/>
  <c r="AM638" i="4"/>
  <c r="C639" i="4"/>
  <c r="AM639" i="4"/>
  <c r="C640" i="4"/>
  <c r="AM640" i="4"/>
  <c r="C641" i="4"/>
  <c r="AM641" i="4"/>
  <c r="C642" i="4"/>
  <c r="AM642" i="4"/>
  <c r="C643" i="4"/>
  <c r="AM643" i="4"/>
  <c r="C644" i="4"/>
  <c r="AM644" i="4"/>
  <c r="C645" i="4"/>
  <c r="AM645" i="4"/>
  <c r="C646" i="4"/>
  <c r="AM646" i="4"/>
  <c r="C647" i="4"/>
  <c r="AM647" i="4"/>
  <c r="C648" i="4"/>
  <c r="AM648" i="4"/>
  <c r="C649" i="4"/>
  <c r="AM649" i="4"/>
  <c r="C650" i="4"/>
  <c r="AM650" i="4"/>
  <c r="C651" i="4"/>
  <c r="AM651" i="4"/>
  <c r="C652" i="4"/>
  <c r="AM652" i="4"/>
  <c r="C653" i="4"/>
  <c r="AM653" i="4"/>
  <c r="C654" i="4"/>
  <c r="AM654" i="4"/>
  <c r="C655" i="4"/>
  <c r="AM655" i="4"/>
  <c r="C656" i="4"/>
  <c r="AM656" i="4"/>
  <c r="C657" i="4"/>
  <c r="AM657" i="4"/>
  <c r="C658" i="4"/>
  <c r="AM658" i="4"/>
  <c r="C659" i="4"/>
  <c r="AM659" i="4"/>
  <c r="C660" i="4"/>
  <c r="AM660" i="4"/>
  <c r="C661" i="4"/>
  <c r="AM661" i="4"/>
  <c r="C662" i="4"/>
  <c r="AM662" i="4"/>
  <c r="C663" i="4"/>
  <c r="AM663" i="4"/>
  <c r="C664" i="4"/>
  <c r="AM664" i="4"/>
  <c r="C665" i="4"/>
  <c r="AM665" i="4"/>
  <c r="C666" i="4"/>
  <c r="AM666" i="4"/>
  <c r="C667" i="4"/>
  <c r="AM667" i="4"/>
  <c r="C668" i="4"/>
  <c r="AM668" i="4"/>
  <c r="Q669" i="4"/>
  <c r="R669" i="4"/>
  <c r="S669" i="4"/>
  <c r="T669" i="4"/>
  <c r="C669" i="4"/>
  <c r="AM669" i="4"/>
  <c r="C671" i="4"/>
  <c r="AM671" i="4"/>
  <c r="C672" i="4"/>
  <c r="AM672" i="4"/>
  <c r="C673" i="4"/>
  <c r="AM673" i="4"/>
  <c r="C674" i="4"/>
  <c r="AM674" i="4"/>
  <c r="C675" i="4"/>
  <c r="AM675" i="4"/>
  <c r="C676" i="4"/>
  <c r="AM676" i="4"/>
  <c r="C677" i="4"/>
  <c r="AM677" i="4"/>
  <c r="C678" i="4"/>
  <c r="AM678" i="4"/>
  <c r="C679" i="4"/>
  <c r="AM679" i="4"/>
  <c r="C680" i="4"/>
  <c r="AM680" i="4"/>
  <c r="C681" i="4"/>
  <c r="AM681" i="4"/>
  <c r="C682" i="4"/>
  <c r="AM682" i="4"/>
  <c r="C683" i="4"/>
  <c r="AM683" i="4"/>
  <c r="C684" i="4"/>
  <c r="AM684" i="4"/>
  <c r="C685" i="4"/>
  <c r="AM685" i="4"/>
  <c r="C686" i="4"/>
  <c r="AM686" i="4"/>
  <c r="C687" i="4"/>
  <c r="AM687" i="4"/>
  <c r="C688" i="4"/>
  <c r="AM688" i="4"/>
  <c r="C689" i="4"/>
  <c r="AM689" i="4"/>
  <c r="C690" i="4"/>
  <c r="AM690" i="4"/>
  <c r="C691" i="4"/>
  <c r="AM691" i="4"/>
  <c r="C692" i="4"/>
  <c r="AM692" i="4"/>
  <c r="C693" i="4"/>
  <c r="AM693" i="4"/>
  <c r="C694" i="4"/>
  <c r="AM694" i="4"/>
  <c r="C695" i="4"/>
  <c r="AM695" i="4"/>
  <c r="C696" i="4"/>
  <c r="AM696" i="4"/>
  <c r="C697" i="4"/>
  <c r="AM697" i="4"/>
  <c r="C698" i="4"/>
  <c r="AM698" i="4"/>
  <c r="C699" i="4"/>
  <c r="AM699" i="4"/>
  <c r="C700" i="4"/>
  <c r="AM700" i="4"/>
  <c r="C701" i="4"/>
  <c r="AM701" i="4"/>
  <c r="C702" i="4"/>
  <c r="AM702" i="4"/>
  <c r="C703" i="4"/>
  <c r="AM703" i="4"/>
  <c r="C704" i="4"/>
  <c r="AM704" i="4"/>
  <c r="C705" i="4"/>
  <c r="AM705" i="4"/>
  <c r="C706" i="4"/>
  <c r="AM706" i="4"/>
  <c r="C707" i="4"/>
  <c r="AM707" i="4"/>
  <c r="C708" i="4"/>
  <c r="AM708" i="4"/>
  <c r="C709" i="4"/>
  <c r="AM709" i="4"/>
  <c r="C710" i="4"/>
  <c r="AM710" i="4"/>
  <c r="C711" i="4"/>
  <c r="AM711" i="4"/>
  <c r="C712" i="4"/>
  <c r="AM712" i="4"/>
  <c r="C713" i="4"/>
  <c r="AM713" i="4"/>
  <c r="C714" i="4"/>
  <c r="AM714" i="4"/>
  <c r="C715" i="4"/>
  <c r="AM715" i="4"/>
  <c r="C716" i="4"/>
  <c r="AM716" i="4"/>
  <c r="C717" i="4"/>
  <c r="AM717" i="4"/>
  <c r="C718" i="4"/>
  <c r="AM718" i="4"/>
  <c r="C719" i="4"/>
  <c r="AM719" i="4"/>
  <c r="C720" i="4"/>
  <c r="AM720" i="4"/>
  <c r="C721" i="4"/>
  <c r="AM721" i="4"/>
  <c r="C722" i="4"/>
  <c r="AM722" i="4"/>
  <c r="C723" i="4"/>
  <c r="AM723" i="4"/>
  <c r="C724" i="4"/>
  <c r="AM724" i="4"/>
  <c r="C725" i="4"/>
  <c r="AM725" i="4"/>
  <c r="C726" i="4"/>
  <c r="AM726" i="4"/>
  <c r="C727" i="4"/>
  <c r="AM727" i="4"/>
  <c r="C728" i="4"/>
  <c r="AM728" i="4"/>
  <c r="C729" i="4"/>
  <c r="AM729" i="4"/>
  <c r="C730" i="4"/>
  <c r="AM730" i="4"/>
  <c r="C731" i="4"/>
  <c r="AM731" i="4"/>
  <c r="C732" i="4"/>
  <c r="AM732" i="4"/>
  <c r="C733" i="4"/>
  <c r="AM733" i="4"/>
  <c r="C734" i="4"/>
  <c r="AM734" i="4"/>
  <c r="C735" i="4"/>
  <c r="AM735" i="4"/>
  <c r="C736" i="4"/>
  <c r="AM736" i="4"/>
  <c r="C737" i="4"/>
  <c r="AM737" i="4"/>
  <c r="C738" i="4"/>
  <c r="AM738" i="4"/>
  <c r="C739" i="4"/>
  <c r="AM739" i="4"/>
  <c r="C740" i="4"/>
  <c r="AM740" i="4"/>
  <c r="C741" i="4"/>
  <c r="AM741" i="4"/>
  <c r="C742" i="4"/>
  <c r="AM742" i="4"/>
  <c r="C743" i="4"/>
  <c r="AM743" i="4"/>
  <c r="C744" i="4"/>
  <c r="AM744" i="4"/>
  <c r="C745" i="4"/>
  <c r="AM745" i="4"/>
  <c r="C746" i="4"/>
  <c r="AM746" i="4"/>
  <c r="C747" i="4"/>
  <c r="AM747" i="4"/>
  <c r="C748" i="4"/>
  <c r="AM748" i="4"/>
  <c r="C749" i="4"/>
  <c r="AM749" i="4"/>
  <c r="C750" i="4"/>
  <c r="AM750" i="4"/>
  <c r="C751" i="4"/>
  <c r="AM751" i="4"/>
  <c r="C752" i="4"/>
  <c r="AM752" i="4"/>
  <c r="C753" i="4"/>
  <c r="AM753" i="4"/>
  <c r="C754" i="4"/>
  <c r="AM754" i="4"/>
  <c r="C755" i="4"/>
  <c r="AM755" i="4"/>
  <c r="C756" i="4"/>
  <c r="AM756" i="4"/>
  <c r="C757" i="4"/>
  <c r="AM757" i="4"/>
  <c r="C758" i="4"/>
  <c r="AM758" i="4"/>
  <c r="C759" i="4"/>
  <c r="AM759" i="4"/>
  <c r="C760" i="4"/>
  <c r="AM760" i="4"/>
  <c r="C761" i="4"/>
  <c r="AM761" i="4"/>
  <c r="C762" i="4"/>
  <c r="AM762" i="4"/>
  <c r="C763" i="4"/>
  <c r="AM763" i="4"/>
  <c r="C764" i="4"/>
  <c r="AM764" i="4"/>
  <c r="C765" i="4"/>
  <c r="AM765" i="4"/>
  <c r="C766" i="4"/>
  <c r="AM766" i="4"/>
  <c r="C767" i="4"/>
  <c r="AM767" i="4"/>
  <c r="C768" i="4"/>
  <c r="AM768" i="4"/>
  <c r="C769" i="4"/>
  <c r="AM769" i="4"/>
  <c r="C770" i="4"/>
  <c r="AM770" i="4"/>
  <c r="C771" i="4"/>
  <c r="AM771" i="4"/>
  <c r="C772" i="4"/>
  <c r="AM772" i="4"/>
  <c r="C773" i="4"/>
  <c r="AM773" i="4"/>
  <c r="C774" i="4"/>
  <c r="AM774" i="4"/>
  <c r="C775" i="4"/>
  <c r="AM775" i="4"/>
  <c r="C776" i="4"/>
  <c r="AM776" i="4"/>
  <c r="C777" i="4"/>
  <c r="AM777" i="4"/>
  <c r="C778" i="4"/>
  <c r="AM778" i="4"/>
  <c r="C779" i="4"/>
  <c r="AM779" i="4"/>
  <c r="C780" i="4"/>
  <c r="AM780" i="4"/>
  <c r="C781" i="4"/>
  <c r="AM781" i="4"/>
  <c r="C782" i="4"/>
  <c r="AM782" i="4"/>
  <c r="C783" i="4"/>
  <c r="AM783" i="4"/>
  <c r="C784" i="4"/>
  <c r="AM784" i="4"/>
  <c r="C785" i="4"/>
  <c r="AM785" i="4"/>
  <c r="C786" i="4"/>
  <c r="AM786" i="4"/>
  <c r="C787" i="4"/>
  <c r="AM787" i="4"/>
  <c r="C788" i="4"/>
  <c r="AM788" i="4"/>
  <c r="C789" i="4"/>
  <c r="AM789" i="4"/>
  <c r="C790" i="4"/>
  <c r="AM790" i="4"/>
  <c r="Q791" i="4"/>
  <c r="R791" i="4"/>
  <c r="S791" i="4"/>
  <c r="T791" i="4"/>
  <c r="Y791" i="4"/>
  <c r="C791" i="4"/>
  <c r="AM791" i="4"/>
  <c r="Z793" i="4"/>
  <c r="C793" i="4"/>
  <c r="AM793" i="4"/>
  <c r="Z794" i="4"/>
  <c r="C794" i="4"/>
  <c r="AM794" i="4"/>
  <c r="Z795" i="4"/>
  <c r="C795" i="4"/>
  <c r="AM795" i="4"/>
  <c r="Z796" i="4"/>
  <c r="C796" i="4"/>
  <c r="AM796" i="4"/>
  <c r="Z797" i="4"/>
  <c r="C797" i="4"/>
  <c r="AM797" i="4"/>
  <c r="Z798" i="4"/>
  <c r="C798" i="4"/>
  <c r="AM798" i="4"/>
  <c r="Z799" i="4"/>
  <c r="C799" i="4"/>
  <c r="AM799" i="4"/>
  <c r="Z800" i="4"/>
  <c r="C800" i="4"/>
  <c r="AM800" i="4"/>
  <c r="Z801" i="4"/>
  <c r="C801" i="4"/>
  <c r="AM801" i="4"/>
  <c r="Z802" i="4"/>
  <c r="C802" i="4"/>
  <c r="AM802" i="4"/>
  <c r="Z803" i="4"/>
  <c r="C803" i="4"/>
  <c r="AM803" i="4"/>
  <c r="Z804" i="4"/>
  <c r="C804" i="4"/>
  <c r="AM804" i="4"/>
  <c r="Z805" i="4"/>
  <c r="C805" i="4"/>
  <c r="AM805" i="4"/>
  <c r="Z806" i="4"/>
  <c r="C806" i="4"/>
  <c r="AM806" i="4"/>
  <c r="Z807" i="4"/>
  <c r="C807" i="4"/>
  <c r="AM807" i="4"/>
  <c r="Z808" i="4"/>
  <c r="C808" i="4"/>
  <c r="AM808" i="4"/>
  <c r="Z809" i="4"/>
  <c r="C809" i="4"/>
  <c r="AM809" i="4"/>
  <c r="Z810" i="4"/>
  <c r="C810" i="4"/>
  <c r="AM810" i="4"/>
  <c r="Z811" i="4"/>
  <c r="C811" i="4"/>
  <c r="AM811" i="4"/>
  <c r="Z812" i="4"/>
  <c r="C812" i="4"/>
  <c r="AM812" i="4"/>
  <c r="Z813" i="4"/>
  <c r="C813" i="4"/>
  <c r="AM813" i="4"/>
  <c r="Z814" i="4"/>
  <c r="C814" i="4"/>
  <c r="AM814" i="4"/>
  <c r="Z815" i="4"/>
  <c r="C815" i="4"/>
  <c r="AM815" i="4"/>
  <c r="Z816" i="4"/>
  <c r="C816" i="4"/>
  <c r="AM816" i="4"/>
  <c r="Z817" i="4"/>
  <c r="C817" i="4"/>
  <c r="AM817" i="4"/>
  <c r="Z818" i="4"/>
  <c r="C818" i="4"/>
  <c r="AM818" i="4"/>
  <c r="Z819" i="4"/>
  <c r="C819" i="4"/>
  <c r="AM819" i="4"/>
  <c r="Z820" i="4"/>
  <c r="C820" i="4"/>
  <c r="AM820" i="4"/>
  <c r="Z821" i="4"/>
  <c r="C821" i="4"/>
  <c r="AM821" i="4"/>
  <c r="Z822" i="4"/>
  <c r="C822" i="4"/>
  <c r="AM822" i="4"/>
  <c r="Z823" i="4"/>
  <c r="C823" i="4"/>
  <c r="AM823" i="4"/>
  <c r="Z824" i="4"/>
  <c r="C824" i="4"/>
  <c r="AM824" i="4"/>
  <c r="Z825" i="4"/>
  <c r="C825" i="4"/>
  <c r="AM825" i="4"/>
  <c r="Z826" i="4"/>
  <c r="C826" i="4"/>
  <c r="AM826" i="4"/>
  <c r="Z827" i="4"/>
  <c r="C827" i="4"/>
  <c r="AM827" i="4"/>
  <c r="Z828" i="4"/>
  <c r="C828" i="4"/>
  <c r="AM828" i="4"/>
  <c r="Z829" i="4"/>
  <c r="C829" i="4"/>
  <c r="AM829" i="4"/>
  <c r="Z830" i="4"/>
  <c r="C830" i="4"/>
  <c r="AM830" i="4"/>
  <c r="Z831" i="4"/>
  <c r="C831" i="4"/>
  <c r="AM831" i="4"/>
  <c r="Z832" i="4"/>
  <c r="C832" i="4"/>
  <c r="AM832" i="4"/>
  <c r="Z833" i="4"/>
  <c r="C833" i="4"/>
  <c r="AM833" i="4"/>
  <c r="Z834" i="4"/>
  <c r="C834" i="4"/>
  <c r="AM834" i="4"/>
  <c r="Z835" i="4"/>
  <c r="C835" i="4"/>
  <c r="AM835" i="4"/>
  <c r="Z836" i="4"/>
  <c r="C836" i="4"/>
  <c r="AM836" i="4"/>
  <c r="Z837" i="4"/>
  <c r="C837" i="4"/>
  <c r="AM837" i="4"/>
  <c r="Z838" i="4"/>
  <c r="C838" i="4"/>
  <c r="AM838" i="4"/>
  <c r="Z839" i="4"/>
  <c r="C839" i="4"/>
  <c r="AM839" i="4"/>
  <c r="Z840" i="4"/>
  <c r="C840" i="4"/>
  <c r="AM840" i="4"/>
  <c r="Z841" i="4"/>
  <c r="C841" i="4"/>
  <c r="AM841" i="4"/>
  <c r="Z842" i="4"/>
  <c r="C842" i="4"/>
  <c r="AM842" i="4"/>
  <c r="Z843" i="4"/>
  <c r="C843" i="4"/>
  <c r="AM843" i="4"/>
  <c r="Z844" i="4"/>
  <c r="C844" i="4"/>
  <c r="AM844" i="4"/>
  <c r="Z845" i="4"/>
  <c r="C845" i="4"/>
  <c r="AM845" i="4"/>
  <c r="Z846" i="4"/>
  <c r="C846" i="4"/>
  <c r="AM846" i="4"/>
  <c r="Z847" i="4"/>
  <c r="C847" i="4"/>
  <c r="AM847" i="4"/>
  <c r="Z848" i="4"/>
  <c r="C848" i="4"/>
  <c r="AM848" i="4"/>
  <c r="Z849" i="4"/>
  <c r="C849" i="4"/>
  <c r="AM849" i="4"/>
  <c r="Z850" i="4"/>
  <c r="C850" i="4"/>
  <c r="AM850" i="4"/>
  <c r="Z851" i="4"/>
  <c r="C851" i="4"/>
  <c r="AM851" i="4"/>
  <c r="Z852" i="4"/>
  <c r="C852" i="4"/>
  <c r="AM852" i="4"/>
  <c r="Z853" i="4"/>
  <c r="C853" i="4"/>
  <c r="AM853" i="4"/>
  <c r="Z854" i="4"/>
  <c r="C854" i="4"/>
  <c r="AM854" i="4"/>
  <c r="Z855" i="4"/>
  <c r="C855" i="4"/>
  <c r="AM855" i="4"/>
  <c r="Z856" i="4"/>
  <c r="C856" i="4"/>
  <c r="AM856" i="4"/>
  <c r="P857" i="4"/>
  <c r="Q857" i="4"/>
  <c r="R857" i="4"/>
  <c r="S857" i="4"/>
  <c r="T857" i="4"/>
  <c r="U857" i="4"/>
  <c r="V857" i="4"/>
  <c r="Z857" i="4"/>
  <c r="AC857" i="4"/>
  <c r="AE857" i="4"/>
  <c r="AF857" i="4"/>
  <c r="C857" i="4"/>
  <c r="AM857" i="4"/>
  <c r="C859" i="4"/>
  <c r="AM859" i="4"/>
  <c r="C860" i="4"/>
  <c r="AM860" i="4"/>
  <c r="C861" i="4"/>
  <c r="AM861" i="4"/>
  <c r="C862" i="4"/>
  <c r="AM862" i="4"/>
  <c r="C863" i="4"/>
  <c r="AM863" i="4"/>
  <c r="C864" i="4"/>
  <c r="AM864" i="4"/>
  <c r="C865" i="4"/>
  <c r="AM865" i="4"/>
  <c r="C866" i="4"/>
  <c r="AM866" i="4"/>
  <c r="C867" i="4"/>
  <c r="AM867" i="4"/>
  <c r="C868" i="4"/>
  <c r="AM868" i="4"/>
  <c r="C869" i="4"/>
  <c r="AM869" i="4"/>
  <c r="C870" i="4"/>
  <c r="AM870" i="4"/>
  <c r="C871" i="4"/>
  <c r="AM871" i="4"/>
  <c r="C872" i="4"/>
  <c r="AM872" i="4"/>
  <c r="C873" i="4"/>
  <c r="AM873" i="4"/>
  <c r="C874" i="4"/>
  <c r="AM874" i="4"/>
  <c r="C875" i="4"/>
  <c r="AM875" i="4"/>
  <c r="C876" i="4"/>
  <c r="AM876" i="4"/>
  <c r="C877" i="4"/>
  <c r="AM877" i="4"/>
  <c r="C878" i="4"/>
  <c r="AM878" i="4"/>
  <c r="C879" i="4"/>
  <c r="AM879" i="4"/>
  <c r="C880" i="4"/>
  <c r="AM880" i="4"/>
  <c r="C881" i="4"/>
  <c r="AM881" i="4"/>
  <c r="C882" i="4"/>
  <c r="AM882" i="4"/>
  <c r="P883" i="4"/>
  <c r="Q883" i="4"/>
  <c r="R883" i="4"/>
  <c r="S883" i="4"/>
  <c r="T883" i="4"/>
  <c r="U883" i="4"/>
  <c r="AC883" i="4"/>
  <c r="AD883" i="4"/>
  <c r="C883" i="4"/>
  <c r="AM883" i="4"/>
  <c r="AX885" i="4"/>
  <c r="P885" i="4"/>
  <c r="Q885" i="4"/>
  <c r="R885" i="4"/>
  <c r="S885" i="4"/>
  <c r="T885" i="4"/>
  <c r="U885" i="4"/>
  <c r="V885" i="4"/>
  <c r="Y885" i="4"/>
  <c r="AA885" i="4"/>
  <c r="C885" i="4"/>
  <c r="AM885" i="4"/>
  <c r="AX886" i="4"/>
  <c r="P886" i="4"/>
  <c r="Q886" i="4"/>
  <c r="R886" i="4"/>
  <c r="S886" i="4"/>
  <c r="T886" i="4"/>
  <c r="U886" i="4"/>
  <c r="V886" i="4"/>
  <c r="Y886" i="4"/>
  <c r="AA886" i="4"/>
  <c r="C886" i="4"/>
  <c r="AM886" i="4"/>
  <c r="AX887" i="4"/>
  <c r="P887" i="4"/>
  <c r="Q887" i="4"/>
  <c r="R887" i="4"/>
  <c r="S887" i="4"/>
  <c r="T887" i="4"/>
  <c r="U887" i="4"/>
  <c r="V887" i="4"/>
  <c r="Y887" i="4"/>
  <c r="AA887" i="4"/>
  <c r="C887" i="4"/>
  <c r="AM887" i="4"/>
  <c r="AX888" i="4"/>
  <c r="P888" i="4"/>
  <c r="Q888" i="4"/>
  <c r="R888" i="4"/>
  <c r="S888" i="4"/>
  <c r="T888" i="4"/>
  <c r="U888" i="4"/>
  <c r="V888" i="4"/>
  <c r="Y888" i="4"/>
  <c r="AA888" i="4"/>
  <c r="C888" i="4"/>
  <c r="AM888" i="4"/>
  <c r="AX889" i="4"/>
  <c r="P889" i="4"/>
  <c r="Q889" i="4"/>
  <c r="R889" i="4"/>
  <c r="S889" i="4"/>
  <c r="T889" i="4"/>
  <c r="U889" i="4"/>
  <c r="V889" i="4"/>
  <c r="Y889" i="4"/>
  <c r="AA889" i="4"/>
  <c r="C889" i="4"/>
  <c r="AM889" i="4"/>
  <c r="AX890" i="4"/>
  <c r="P890" i="4"/>
  <c r="Q890" i="4"/>
  <c r="R890" i="4"/>
  <c r="S890" i="4"/>
  <c r="T890" i="4"/>
  <c r="U890" i="4"/>
  <c r="V890" i="4"/>
  <c r="Y890" i="4"/>
  <c r="AA890" i="4"/>
  <c r="C890" i="4"/>
  <c r="AM890" i="4"/>
  <c r="AX891" i="4"/>
  <c r="P891" i="4"/>
  <c r="Q891" i="4"/>
  <c r="R891" i="4"/>
  <c r="S891" i="4"/>
  <c r="T891" i="4"/>
  <c r="U891" i="4"/>
  <c r="V891" i="4"/>
  <c r="Y891" i="4"/>
  <c r="AA891" i="4"/>
  <c r="C891" i="4"/>
  <c r="AM891" i="4"/>
  <c r="AX892" i="4"/>
  <c r="P892" i="4"/>
  <c r="Q892" i="4"/>
  <c r="R892" i="4"/>
  <c r="S892" i="4"/>
  <c r="T892" i="4"/>
  <c r="U892" i="4"/>
  <c r="V892" i="4"/>
  <c r="Y892" i="4"/>
  <c r="AA892" i="4"/>
  <c r="C892" i="4"/>
  <c r="AM892" i="4"/>
  <c r="AX893" i="4"/>
  <c r="P893" i="4"/>
  <c r="Q893" i="4"/>
  <c r="R893" i="4"/>
  <c r="S893" i="4"/>
  <c r="T893" i="4"/>
  <c r="U893" i="4"/>
  <c r="V893" i="4"/>
  <c r="Y893" i="4"/>
  <c r="AA893" i="4"/>
  <c r="C893" i="4"/>
  <c r="AM893" i="4"/>
  <c r="AX894" i="4"/>
  <c r="P894" i="4"/>
  <c r="Q894" i="4"/>
  <c r="R894" i="4"/>
  <c r="S894" i="4"/>
  <c r="T894" i="4"/>
  <c r="U894" i="4"/>
  <c r="V894" i="4"/>
  <c r="Y894" i="4"/>
  <c r="AA894" i="4"/>
  <c r="C894" i="4"/>
  <c r="AM894" i="4"/>
  <c r="AX895" i="4"/>
  <c r="P895" i="4"/>
  <c r="Q895" i="4"/>
  <c r="R895" i="4"/>
  <c r="S895" i="4"/>
  <c r="T895" i="4"/>
  <c r="U895" i="4"/>
  <c r="V895" i="4"/>
  <c r="Y895" i="4"/>
  <c r="AA895" i="4"/>
  <c r="C895" i="4"/>
  <c r="AM895" i="4"/>
  <c r="AX896" i="4"/>
  <c r="P896" i="4"/>
  <c r="Q896" i="4"/>
  <c r="R896" i="4"/>
  <c r="S896" i="4"/>
  <c r="T896" i="4"/>
  <c r="U896" i="4"/>
  <c r="V896" i="4"/>
  <c r="Y896" i="4"/>
  <c r="AA896" i="4"/>
  <c r="C896" i="4"/>
  <c r="AM896" i="4"/>
  <c r="AX897" i="4"/>
  <c r="P897" i="4"/>
  <c r="Q897" i="4"/>
  <c r="R897" i="4"/>
  <c r="S897" i="4"/>
  <c r="T897" i="4"/>
  <c r="U897" i="4"/>
  <c r="V897" i="4"/>
  <c r="Y897" i="4"/>
  <c r="AA897" i="4"/>
  <c r="C897" i="4"/>
  <c r="AM897" i="4"/>
  <c r="AX898" i="4"/>
  <c r="P898" i="4"/>
  <c r="Q898" i="4"/>
  <c r="R898" i="4"/>
  <c r="S898" i="4"/>
  <c r="T898" i="4"/>
  <c r="U898" i="4"/>
  <c r="V898" i="4"/>
  <c r="Y898" i="4"/>
  <c r="AA898" i="4"/>
  <c r="C898" i="4"/>
  <c r="AM898" i="4"/>
  <c r="P899" i="4"/>
  <c r="Q899" i="4"/>
  <c r="R899" i="4"/>
  <c r="S899" i="4"/>
  <c r="T899" i="4"/>
  <c r="U899" i="4"/>
  <c r="V899" i="4"/>
  <c r="Y899" i="4"/>
  <c r="AA899" i="4"/>
  <c r="C899" i="4"/>
  <c r="AM899" i="4"/>
  <c r="C901" i="4"/>
  <c r="AM901" i="4"/>
  <c r="C902" i="4"/>
  <c r="AM902" i="4"/>
  <c r="C903" i="4"/>
  <c r="AM903" i="4"/>
  <c r="C904" i="4"/>
  <c r="AM904" i="4"/>
  <c r="C905" i="4"/>
  <c r="AM905" i="4"/>
  <c r="C906" i="4"/>
  <c r="AM906" i="4"/>
  <c r="C907" i="4"/>
  <c r="AM907" i="4"/>
  <c r="C908" i="4"/>
  <c r="AM908" i="4"/>
  <c r="C909" i="4"/>
  <c r="AM909" i="4"/>
  <c r="C910" i="4"/>
  <c r="AM910" i="4"/>
  <c r="C911" i="4"/>
  <c r="AM911" i="4"/>
  <c r="C912" i="4"/>
  <c r="AM912" i="4"/>
  <c r="C913" i="4"/>
  <c r="AM913" i="4"/>
  <c r="C914" i="4"/>
  <c r="AM914" i="4"/>
  <c r="C915" i="4"/>
  <c r="AM915" i="4"/>
  <c r="C916" i="4"/>
  <c r="AM916" i="4"/>
  <c r="C917" i="4"/>
  <c r="AM917" i="4"/>
  <c r="C918" i="4"/>
  <c r="AM918" i="4"/>
  <c r="C919" i="4"/>
  <c r="AM919" i="4"/>
  <c r="C920" i="4"/>
  <c r="AM920" i="4"/>
  <c r="C921" i="4"/>
  <c r="AM921" i="4"/>
  <c r="C922" i="4"/>
  <c r="AM922" i="4"/>
  <c r="C923" i="4"/>
  <c r="AM923" i="4"/>
  <c r="C924" i="4"/>
  <c r="AM924" i="4"/>
  <c r="C925" i="4"/>
  <c r="AM925" i="4"/>
  <c r="C926" i="4"/>
  <c r="AM926" i="4"/>
  <c r="C927" i="4"/>
  <c r="AM927" i="4"/>
  <c r="C928" i="4"/>
  <c r="AM928" i="4"/>
  <c r="C929" i="4"/>
  <c r="AM929" i="4"/>
  <c r="C930" i="4"/>
  <c r="AM930" i="4"/>
  <c r="C931" i="4"/>
  <c r="AM931" i="4"/>
  <c r="C932" i="4"/>
  <c r="AM932" i="4"/>
  <c r="C933" i="4"/>
  <c r="AM933" i="4"/>
  <c r="C934" i="4"/>
  <c r="AM934" i="4"/>
  <c r="C935" i="4"/>
  <c r="AM935" i="4"/>
  <c r="C936" i="4"/>
  <c r="AM936" i="4"/>
  <c r="C937" i="4"/>
  <c r="AM937" i="4"/>
  <c r="C938" i="4"/>
  <c r="AM938" i="4"/>
  <c r="C939" i="4"/>
  <c r="AM939" i="4"/>
  <c r="C940" i="4"/>
  <c r="AM940" i="4"/>
  <c r="C941" i="4"/>
  <c r="AM941" i="4"/>
  <c r="C942" i="4"/>
  <c r="AM942" i="4"/>
  <c r="C943" i="4"/>
  <c r="AM943" i="4"/>
  <c r="C944" i="4"/>
  <c r="AM944" i="4"/>
  <c r="C945" i="4"/>
  <c r="AM945" i="4"/>
  <c r="C946" i="4"/>
  <c r="AM946" i="4"/>
  <c r="C947" i="4"/>
  <c r="AM947" i="4"/>
  <c r="C948" i="4"/>
  <c r="AM948" i="4"/>
  <c r="C949" i="4"/>
  <c r="AM949" i="4"/>
  <c r="C950" i="4"/>
  <c r="AM950" i="4"/>
  <c r="C951" i="4"/>
  <c r="AM951" i="4"/>
  <c r="C952" i="4"/>
  <c r="AM952" i="4"/>
  <c r="C953" i="4"/>
  <c r="AM953" i="4"/>
  <c r="C954" i="4"/>
  <c r="AM954" i="4"/>
  <c r="C955" i="4"/>
  <c r="AM955" i="4"/>
  <c r="C956" i="4"/>
  <c r="AM956" i="4"/>
  <c r="C957" i="4"/>
  <c r="AM957" i="4"/>
  <c r="C958" i="4"/>
  <c r="AM958" i="4"/>
  <c r="C959" i="4"/>
  <c r="AM959" i="4"/>
  <c r="C960" i="4"/>
  <c r="AM960" i="4"/>
  <c r="C961" i="4"/>
  <c r="AM961" i="4"/>
  <c r="C962" i="4"/>
  <c r="AM962" i="4"/>
  <c r="C963" i="4"/>
  <c r="AM963" i="4"/>
  <c r="C964" i="4"/>
  <c r="AM964" i="4"/>
  <c r="C965" i="4"/>
  <c r="AM965" i="4"/>
  <c r="C966" i="4"/>
  <c r="AM966" i="4"/>
  <c r="C967" i="4"/>
  <c r="AM967" i="4"/>
  <c r="C968" i="4"/>
  <c r="AM968" i="4"/>
  <c r="C969" i="4"/>
  <c r="AM969" i="4"/>
  <c r="C970" i="4"/>
  <c r="AM970" i="4"/>
  <c r="C971" i="4"/>
  <c r="AM971" i="4"/>
  <c r="C972" i="4"/>
  <c r="AM972" i="4"/>
  <c r="C973" i="4"/>
  <c r="AM973" i="4"/>
  <c r="C974" i="4"/>
  <c r="AM974" i="4"/>
  <c r="C975" i="4"/>
  <c r="AM975" i="4"/>
  <c r="C976" i="4"/>
  <c r="AM976" i="4"/>
  <c r="C977" i="4"/>
  <c r="AM977" i="4"/>
  <c r="C978" i="4"/>
  <c r="AM978" i="4"/>
  <c r="C979" i="4"/>
  <c r="AM979" i="4"/>
  <c r="C980" i="4"/>
  <c r="AM980" i="4"/>
  <c r="C981" i="4"/>
  <c r="AM981" i="4"/>
  <c r="C982" i="4"/>
  <c r="AM982" i="4"/>
  <c r="C983" i="4"/>
  <c r="AM983" i="4"/>
  <c r="P984" i="4"/>
  <c r="Q984" i="4"/>
  <c r="R984" i="4"/>
  <c r="S984" i="4"/>
  <c r="T984" i="4"/>
  <c r="U984" i="4"/>
  <c r="V984" i="4"/>
  <c r="Y984" i="4"/>
  <c r="AC984" i="4"/>
  <c r="AD984" i="4"/>
  <c r="AE984" i="4"/>
  <c r="AF984" i="4"/>
  <c r="C984" i="4"/>
  <c r="AM984" i="4"/>
  <c r="C986" i="4"/>
  <c r="AM986" i="4"/>
  <c r="C987" i="4"/>
  <c r="AM987" i="4"/>
  <c r="C988" i="4"/>
  <c r="AM988" i="4"/>
  <c r="C989" i="4"/>
  <c r="AM989" i="4"/>
  <c r="C990" i="4"/>
  <c r="AM990" i="4"/>
  <c r="C991" i="4"/>
  <c r="AM991" i="4"/>
  <c r="C992" i="4"/>
  <c r="AM992" i="4"/>
  <c r="C993" i="4"/>
  <c r="AM993" i="4"/>
  <c r="C994" i="4"/>
  <c r="AM994" i="4"/>
  <c r="C995" i="4"/>
  <c r="AM995" i="4"/>
  <c r="C996" i="4"/>
  <c r="AM996" i="4"/>
  <c r="C997" i="4"/>
  <c r="AM997" i="4"/>
  <c r="C998" i="4"/>
  <c r="AM998" i="4"/>
  <c r="C999" i="4"/>
  <c r="AM999" i="4"/>
  <c r="C1000" i="4"/>
  <c r="AM1000" i="4"/>
  <c r="C1001" i="4"/>
  <c r="AM1001" i="4"/>
  <c r="C1002" i="4"/>
  <c r="AM1002" i="4"/>
  <c r="C1003" i="4"/>
  <c r="AM1003" i="4"/>
  <c r="C1004" i="4"/>
  <c r="AM1004" i="4"/>
  <c r="C1005" i="4"/>
  <c r="AM1005" i="4"/>
  <c r="C1006" i="4"/>
  <c r="AM1006" i="4"/>
  <c r="C1007" i="4"/>
  <c r="AM1007" i="4"/>
  <c r="C1008" i="4"/>
  <c r="AM1008" i="4"/>
  <c r="C1009" i="4"/>
  <c r="AM1009" i="4"/>
  <c r="C1010" i="4"/>
  <c r="AM1010" i="4"/>
  <c r="C1011" i="4"/>
  <c r="AM1011" i="4"/>
  <c r="C1012" i="4"/>
  <c r="AM1012" i="4"/>
  <c r="C1013" i="4"/>
  <c r="AM1013" i="4"/>
  <c r="C1014" i="4"/>
  <c r="AM1014" i="4"/>
  <c r="C1015" i="4"/>
  <c r="AM1015" i="4"/>
  <c r="C1016" i="4"/>
  <c r="AM1016" i="4"/>
  <c r="C1017" i="4"/>
  <c r="AM1017" i="4"/>
  <c r="C1018" i="4"/>
  <c r="AM1018" i="4"/>
  <c r="C1019" i="4"/>
  <c r="AM1019" i="4"/>
  <c r="C1020" i="4"/>
  <c r="AM1020" i="4"/>
  <c r="C1021" i="4"/>
  <c r="AM1021" i="4"/>
  <c r="C1022" i="4"/>
  <c r="AM1022" i="4"/>
  <c r="C1023" i="4"/>
  <c r="AM1023" i="4"/>
  <c r="C1024" i="4"/>
  <c r="AM1024" i="4"/>
  <c r="C1025" i="4"/>
  <c r="AM1025" i="4"/>
  <c r="C1026" i="4"/>
  <c r="AM1026" i="4"/>
  <c r="C1027" i="4"/>
  <c r="AM1027" i="4"/>
  <c r="C1028" i="4"/>
  <c r="AM1028" i="4"/>
  <c r="C1029" i="4"/>
  <c r="AM1029" i="4"/>
  <c r="C1030" i="4"/>
  <c r="AM1030" i="4"/>
  <c r="C1031" i="4"/>
  <c r="AM1031" i="4"/>
  <c r="C1032" i="4"/>
  <c r="AM1032" i="4"/>
  <c r="C1033" i="4"/>
  <c r="AM1033" i="4"/>
  <c r="C1034" i="4"/>
  <c r="AM1034" i="4"/>
  <c r="C1035" i="4"/>
  <c r="AM1035" i="4"/>
  <c r="C1036" i="4"/>
  <c r="AM1036" i="4"/>
  <c r="C1037" i="4"/>
  <c r="AM1037" i="4"/>
  <c r="C1038" i="4"/>
  <c r="AM1038" i="4"/>
  <c r="C1039" i="4"/>
  <c r="AM1039" i="4"/>
  <c r="C1040" i="4"/>
  <c r="AM1040" i="4"/>
  <c r="C1041" i="4"/>
  <c r="AM1041" i="4"/>
  <c r="C1042" i="4"/>
  <c r="AM1042" i="4"/>
  <c r="C1043" i="4"/>
  <c r="AM1043" i="4"/>
  <c r="C1044" i="4"/>
  <c r="AM1044" i="4"/>
  <c r="C1045" i="4"/>
  <c r="AM1045" i="4"/>
  <c r="C1046" i="4"/>
  <c r="AM1046" i="4"/>
  <c r="C1047" i="4"/>
  <c r="AM1047" i="4"/>
  <c r="C1048" i="4"/>
  <c r="AM1048" i="4"/>
  <c r="C1049" i="4"/>
  <c r="AM1049" i="4"/>
  <c r="C1050" i="4"/>
  <c r="AM1050" i="4"/>
  <c r="C1051" i="4"/>
  <c r="AM1051" i="4"/>
  <c r="C1052" i="4"/>
  <c r="AM1052" i="4"/>
  <c r="C1053" i="4"/>
  <c r="AM1053" i="4"/>
  <c r="C1054" i="4"/>
  <c r="AM1054" i="4"/>
  <c r="C1055" i="4"/>
  <c r="AM1055" i="4"/>
  <c r="C1056" i="4"/>
  <c r="AM1056" i="4"/>
  <c r="C1057" i="4"/>
  <c r="AM1057" i="4"/>
  <c r="C1058" i="4"/>
  <c r="AM1058" i="4"/>
  <c r="C1059" i="4"/>
  <c r="AM1059" i="4"/>
  <c r="C1060" i="4"/>
  <c r="AM1060" i="4"/>
  <c r="C1061" i="4"/>
  <c r="AM1061" i="4"/>
  <c r="C1062" i="4"/>
  <c r="AM1062" i="4"/>
  <c r="C1063" i="4"/>
  <c r="AM1063" i="4"/>
  <c r="C1064" i="4"/>
  <c r="AM1064" i="4"/>
  <c r="C1065" i="4"/>
  <c r="AM1065" i="4"/>
  <c r="C1066" i="4"/>
  <c r="AM1066" i="4"/>
  <c r="C1067" i="4"/>
  <c r="AM1067" i="4"/>
  <c r="P1068" i="4"/>
  <c r="Q1068" i="4"/>
  <c r="R1068" i="4"/>
  <c r="S1068" i="4"/>
  <c r="T1068" i="4"/>
  <c r="U1068" i="4"/>
  <c r="V1068" i="4"/>
  <c r="AF1068" i="4"/>
  <c r="C1068" i="4"/>
  <c r="AM1068" i="4"/>
  <c r="Z1070" i="4"/>
  <c r="C1070" i="4"/>
  <c r="AM1070" i="4"/>
  <c r="Z1071" i="4"/>
  <c r="C1071" i="4"/>
  <c r="AM1071" i="4"/>
  <c r="Z1072" i="4"/>
  <c r="C1072" i="4"/>
  <c r="AM1072" i="4"/>
  <c r="Z1073" i="4"/>
  <c r="C1073" i="4"/>
  <c r="AM1073" i="4"/>
  <c r="Z1074" i="4"/>
  <c r="C1074" i="4"/>
  <c r="AM1074" i="4"/>
  <c r="Z1075" i="4"/>
  <c r="C1075" i="4"/>
  <c r="AM1075" i="4"/>
  <c r="Z1076" i="4"/>
  <c r="C1076" i="4"/>
  <c r="AM1076" i="4"/>
  <c r="Z1077" i="4"/>
  <c r="C1077" i="4"/>
  <c r="AM1077" i="4"/>
  <c r="Z1078" i="4"/>
  <c r="C1078" i="4"/>
  <c r="AM1078" i="4"/>
  <c r="Z1079" i="4"/>
  <c r="C1079" i="4"/>
  <c r="AM1079" i="4"/>
  <c r="Z1080" i="4"/>
  <c r="C1080" i="4"/>
  <c r="AM1080" i="4"/>
  <c r="Z1081" i="4"/>
  <c r="C1081" i="4"/>
  <c r="AM1081" i="4"/>
  <c r="Z1082" i="4"/>
  <c r="C1082" i="4"/>
  <c r="AM1082" i="4"/>
  <c r="Z1083" i="4"/>
  <c r="C1083" i="4"/>
  <c r="AM1083" i="4"/>
  <c r="Z1084" i="4"/>
  <c r="C1084" i="4"/>
  <c r="AM1084" i="4"/>
  <c r="Z1085" i="4"/>
  <c r="C1085" i="4"/>
  <c r="AM1085" i="4"/>
  <c r="Z1086" i="4"/>
  <c r="C1086" i="4"/>
  <c r="AM1086" i="4"/>
  <c r="Z1087" i="4"/>
  <c r="C1087" i="4"/>
  <c r="AM1087" i="4"/>
  <c r="Z1088" i="4"/>
  <c r="C1088" i="4"/>
  <c r="AM1088" i="4"/>
  <c r="Z1089" i="4"/>
  <c r="C1089" i="4"/>
  <c r="AM1089" i="4"/>
  <c r="Z1090" i="4"/>
  <c r="C1090" i="4"/>
  <c r="AM1090" i="4"/>
  <c r="Z1091" i="4"/>
  <c r="C1091" i="4"/>
  <c r="AM1091" i="4"/>
  <c r="Z1092" i="4"/>
  <c r="C1092" i="4"/>
  <c r="AM1092" i="4"/>
  <c r="Z1093" i="4"/>
  <c r="C1093" i="4"/>
  <c r="AM1093" i="4"/>
  <c r="Z1094" i="4"/>
  <c r="C1094" i="4"/>
  <c r="AM1094" i="4"/>
  <c r="Z1095" i="4"/>
  <c r="C1095" i="4"/>
  <c r="AM1095" i="4"/>
  <c r="Z1096" i="4"/>
  <c r="C1096" i="4"/>
  <c r="AM1096" i="4"/>
  <c r="Z1097" i="4"/>
  <c r="C1097" i="4"/>
  <c r="AM1097" i="4"/>
  <c r="Z1098" i="4"/>
  <c r="C1098" i="4"/>
  <c r="AM1098" i="4"/>
  <c r="Z1099" i="4"/>
  <c r="C1099" i="4"/>
  <c r="AM1099" i="4"/>
  <c r="Z1100" i="4"/>
  <c r="C1100" i="4"/>
  <c r="AM1100" i="4"/>
  <c r="Z1101" i="4"/>
  <c r="C1101" i="4"/>
  <c r="AM1101" i="4"/>
  <c r="Z1102" i="4"/>
  <c r="C1102" i="4"/>
  <c r="AM1102" i="4"/>
  <c r="Z1103" i="4"/>
  <c r="C1103" i="4"/>
  <c r="AM1103" i="4"/>
  <c r="Z1104" i="4"/>
  <c r="C1104" i="4"/>
  <c r="AM1104" i="4"/>
  <c r="Z1105" i="4"/>
  <c r="C1105" i="4"/>
  <c r="AM1105" i="4"/>
  <c r="Z1106" i="4"/>
  <c r="C1106" i="4"/>
  <c r="AM1106" i="4"/>
  <c r="Z1107" i="4"/>
  <c r="C1107" i="4"/>
  <c r="AM1107" i="4"/>
  <c r="Z1108" i="4"/>
  <c r="C1108" i="4"/>
  <c r="AM1108" i="4"/>
  <c r="Z1109" i="4"/>
  <c r="C1109" i="4"/>
  <c r="AM1109" i="4"/>
  <c r="Z1110" i="4"/>
  <c r="C1110" i="4"/>
  <c r="AM1110" i="4"/>
  <c r="Z1111" i="4"/>
  <c r="C1111" i="4"/>
  <c r="AM1111" i="4"/>
  <c r="Z1112" i="4"/>
  <c r="C1112" i="4"/>
  <c r="AM1112" i="4"/>
  <c r="Z1113" i="4"/>
  <c r="C1113" i="4"/>
  <c r="AM1113" i="4"/>
  <c r="Z1114" i="4"/>
  <c r="C1114" i="4"/>
  <c r="AM1114" i="4"/>
  <c r="Z1115" i="4"/>
  <c r="C1115" i="4"/>
  <c r="AM1115" i="4"/>
  <c r="Z1116" i="4"/>
  <c r="C1116" i="4"/>
  <c r="AM1116" i="4"/>
  <c r="Z1117" i="4"/>
  <c r="C1117" i="4"/>
  <c r="AM1117" i="4"/>
  <c r="Z1118" i="4"/>
  <c r="C1118" i="4"/>
  <c r="AM1118" i="4"/>
  <c r="Z1119" i="4"/>
  <c r="C1119" i="4"/>
  <c r="AM1119" i="4"/>
  <c r="Z1120" i="4"/>
  <c r="C1120" i="4"/>
  <c r="AM1120" i="4"/>
  <c r="Z1121" i="4"/>
  <c r="C1121" i="4"/>
  <c r="AM1121" i="4"/>
  <c r="Z1122" i="4"/>
  <c r="C1122" i="4"/>
  <c r="AM1122" i="4"/>
  <c r="Z1123" i="4"/>
  <c r="C1123" i="4"/>
  <c r="AM1123" i="4"/>
  <c r="Z1124" i="4"/>
  <c r="C1124" i="4"/>
  <c r="AM1124" i="4"/>
  <c r="Z1125" i="4"/>
  <c r="C1125" i="4"/>
  <c r="AM1125" i="4"/>
  <c r="Z1126" i="4"/>
  <c r="C1126" i="4"/>
  <c r="AM1126" i="4"/>
  <c r="Z1127" i="4"/>
  <c r="C1127" i="4"/>
  <c r="AM1127" i="4"/>
  <c r="Z1128" i="4"/>
  <c r="C1128" i="4"/>
  <c r="AM1128" i="4"/>
  <c r="Z1129" i="4"/>
  <c r="C1129" i="4"/>
  <c r="AM1129" i="4"/>
  <c r="Z1130" i="4"/>
  <c r="C1130" i="4"/>
  <c r="AM1130" i="4"/>
  <c r="Z1131" i="4"/>
  <c r="C1131" i="4"/>
  <c r="AM1131" i="4"/>
  <c r="Z1132" i="4"/>
  <c r="C1132" i="4"/>
  <c r="AM1132" i="4"/>
  <c r="Z1133" i="4"/>
  <c r="C1133" i="4"/>
  <c r="AM1133" i="4"/>
  <c r="Z1134" i="4"/>
  <c r="C1134" i="4"/>
  <c r="AM1134" i="4"/>
  <c r="Z1135" i="4"/>
  <c r="C1135" i="4"/>
  <c r="AM1135" i="4"/>
  <c r="Z1136" i="4"/>
  <c r="C1136" i="4"/>
  <c r="AM1136" i="4"/>
  <c r="Z1137" i="4"/>
  <c r="C1137" i="4"/>
  <c r="AM1137" i="4"/>
  <c r="Z1138" i="4"/>
  <c r="C1138" i="4"/>
  <c r="AM1138" i="4"/>
  <c r="Z1139" i="4"/>
  <c r="C1139" i="4"/>
  <c r="AM1139" i="4"/>
  <c r="Z1140" i="4"/>
  <c r="C1140" i="4"/>
  <c r="AM1140" i="4"/>
  <c r="Z1141" i="4"/>
  <c r="C1141" i="4"/>
  <c r="AM1141" i="4"/>
  <c r="Z1142" i="4"/>
  <c r="C1142" i="4"/>
  <c r="AM1142" i="4"/>
  <c r="Z1143" i="4"/>
  <c r="C1143" i="4"/>
  <c r="AM1143" i="4"/>
  <c r="Z1144" i="4"/>
  <c r="C1144" i="4"/>
  <c r="AM1144" i="4"/>
  <c r="Z1145" i="4"/>
  <c r="C1145" i="4"/>
  <c r="AM1145" i="4"/>
  <c r="Z1146" i="4"/>
  <c r="C1146" i="4"/>
  <c r="AM1146" i="4"/>
  <c r="Z1147" i="4"/>
  <c r="C1147" i="4"/>
  <c r="AM1147" i="4"/>
  <c r="Z1148" i="4"/>
  <c r="C1148" i="4"/>
  <c r="AM1148" i="4"/>
  <c r="Z1149" i="4"/>
  <c r="C1149" i="4"/>
  <c r="AM1149" i="4"/>
  <c r="Z1150" i="4"/>
  <c r="C1150" i="4"/>
  <c r="AM1150" i="4"/>
  <c r="Z1151" i="4"/>
  <c r="C1151" i="4"/>
  <c r="AM1151" i="4"/>
  <c r="Z1152" i="4"/>
  <c r="C1152" i="4"/>
  <c r="AM1152" i="4"/>
  <c r="Z1153" i="4"/>
  <c r="C1153" i="4"/>
  <c r="AM1153" i="4"/>
  <c r="Z1154" i="4"/>
  <c r="C1154" i="4"/>
  <c r="AM1154" i="4"/>
  <c r="Z1155" i="4"/>
  <c r="C1155" i="4"/>
  <c r="AM1155" i="4"/>
  <c r="Z1156" i="4"/>
  <c r="C1156" i="4"/>
  <c r="AM1156" i="4"/>
  <c r="Z1157" i="4"/>
  <c r="C1157" i="4"/>
  <c r="AM1157" i="4"/>
  <c r="Z1158" i="4"/>
  <c r="C1158" i="4"/>
  <c r="AM1158" i="4"/>
  <c r="Z1159" i="4"/>
  <c r="C1159" i="4"/>
  <c r="AM1159" i="4"/>
  <c r="Z1160" i="4"/>
  <c r="C1160" i="4"/>
  <c r="AM1160" i="4"/>
  <c r="Z1161" i="4"/>
  <c r="C1161" i="4"/>
  <c r="AM1161" i="4"/>
  <c r="Z1162" i="4"/>
  <c r="C1162" i="4"/>
  <c r="AM1162" i="4"/>
  <c r="Z1163" i="4"/>
  <c r="C1163" i="4"/>
  <c r="AM1163" i="4"/>
  <c r="Z1164" i="4"/>
  <c r="C1164" i="4"/>
  <c r="AM1164" i="4"/>
  <c r="Z1165" i="4"/>
  <c r="C1165" i="4"/>
  <c r="AM1165" i="4"/>
  <c r="Z1166" i="4"/>
  <c r="C1166" i="4"/>
  <c r="AM1166" i="4"/>
  <c r="Z1167" i="4"/>
  <c r="C1167" i="4"/>
  <c r="AM1167" i="4"/>
  <c r="Z1168" i="4"/>
  <c r="C1168" i="4"/>
  <c r="AM1168" i="4"/>
  <c r="Z1169" i="4"/>
  <c r="C1169" i="4"/>
  <c r="AM1169" i="4"/>
  <c r="Z1170" i="4"/>
  <c r="C1170" i="4"/>
  <c r="AM1170" i="4"/>
  <c r="Z1171" i="4"/>
  <c r="C1171" i="4"/>
  <c r="AM1171" i="4"/>
  <c r="Z1172" i="4"/>
  <c r="C1172" i="4"/>
  <c r="AM1172" i="4"/>
  <c r="Z1173" i="4"/>
  <c r="C1173" i="4"/>
  <c r="AM1173" i="4"/>
  <c r="Z1174" i="4"/>
  <c r="C1174" i="4"/>
  <c r="AM1174" i="4"/>
  <c r="Z1175" i="4"/>
  <c r="C1175" i="4"/>
  <c r="AM1175" i="4"/>
  <c r="Z1176" i="4"/>
  <c r="C1176" i="4"/>
  <c r="AM1176" i="4"/>
  <c r="Z1177" i="4"/>
  <c r="C1177" i="4"/>
  <c r="AM1177" i="4"/>
  <c r="Z1178" i="4"/>
  <c r="C1178" i="4"/>
  <c r="AM1178" i="4"/>
  <c r="Z1179" i="4"/>
  <c r="C1179" i="4"/>
  <c r="AM1179" i="4"/>
  <c r="Z1180" i="4"/>
  <c r="C1180" i="4"/>
  <c r="AM1180" i="4"/>
  <c r="Z1181" i="4"/>
  <c r="C1181" i="4"/>
  <c r="AM1181" i="4"/>
  <c r="Z1182" i="4"/>
  <c r="C1182" i="4"/>
  <c r="AM1182" i="4"/>
  <c r="Z1183" i="4"/>
  <c r="C1183" i="4"/>
  <c r="AM1183" i="4"/>
  <c r="Z1184" i="4"/>
  <c r="C1184" i="4"/>
  <c r="AM1184" i="4"/>
  <c r="P1185" i="4"/>
  <c r="R1185" i="4"/>
  <c r="S1185" i="4"/>
  <c r="T1185" i="4"/>
  <c r="U1185" i="4"/>
  <c r="V1185" i="4"/>
  <c r="Y1185" i="4"/>
  <c r="Z1185" i="4"/>
  <c r="AE1185" i="4"/>
  <c r="AF1185" i="4"/>
  <c r="C1185" i="4"/>
  <c r="AM1185" i="4"/>
  <c r="C1187" i="4"/>
  <c r="AM1187" i="4"/>
  <c r="C1188" i="4"/>
  <c r="AM1188" i="4"/>
  <c r="C1189" i="4"/>
  <c r="AM1189" i="4"/>
  <c r="C1190" i="4"/>
  <c r="AM1190" i="4"/>
  <c r="C1191" i="4"/>
  <c r="AM1191" i="4"/>
  <c r="C1192" i="4"/>
  <c r="AM1192" i="4"/>
  <c r="C1193" i="4"/>
  <c r="AM1193" i="4"/>
  <c r="C1194" i="4"/>
  <c r="AM1194" i="4"/>
  <c r="C1195" i="4"/>
  <c r="AM1195" i="4"/>
  <c r="C1196" i="4"/>
  <c r="AM1196" i="4"/>
  <c r="C1197" i="4"/>
  <c r="AM1197" i="4"/>
  <c r="C1198" i="4"/>
  <c r="AM1198" i="4"/>
  <c r="C1199" i="4"/>
  <c r="AM1199" i="4"/>
  <c r="C1200" i="4"/>
  <c r="AM1200" i="4"/>
  <c r="C1201" i="4"/>
  <c r="AM1201" i="4"/>
  <c r="C1202" i="4"/>
  <c r="AM1202" i="4"/>
  <c r="C1203" i="4"/>
  <c r="AM1203" i="4"/>
  <c r="C1204" i="4"/>
  <c r="AM1204" i="4"/>
  <c r="C1205" i="4"/>
  <c r="AM1205" i="4"/>
  <c r="C1206" i="4"/>
  <c r="AM1206" i="4"/>
  <c r="C1207" i="4"/>
  <c r="AM1207" i="4"/>
  <c r="C1208" i="4"/>
  <c r="AM1208" i="4"/>
  <c r="C1209" i="4"/>
  <c r="AM1209" i="4"/>
  <c r="C1210" i="4"/>
  <c r="AM1210" i="4"/>
  <c r="C1211" i="4"/>
  <c r="AM1211" i="4"/>
  <c r="C1212" i="4"/>
  <c r="AM1212" i="4"/>
  <c r="C1213" i="4"/>
  <c r="AM1213" i="4"/>
  <c r="C1214" i="4"/>
  <c r="AM1214" i="4"/>
  <c r="C1215" i="4"/>
  <c r="AM1215" i="4"/>
  <c r="C1216" i="4"/>
  <c r="AM1216" i="4"/>
  <c r="C1217" i="4"/>
  <c r="AM1217" i="4"/>
  <c r="C1218" i="4"/>
  <c r="AM1218" i="4"/>
  <c r="C1219" i="4"/>
  <c r="AM1219" i="4"/>
  <c r="C1220" i="4"/>
  <c r="AM1220" i="4"/>
  <c r="C1221" i="4"/>
  <c r="AM1221" i="4"/>
  <c r="C1222" i="4"/>
  <c r="AM1222" i="4"/>
  <c r="C1223" i="4"/>
  <c r="AM1223" i="4"/>
  <c r="C1224" i="4"/>
  <c r="AM1224" i="4"/>
  <c r="C1225" i="4"/>
  <c r="AM1225" i="4"/>
  <c r="C1226" i="4"/>
  <c r="AM1226" i="4"/>
  <c r="C1227" i="4"/>
  <c r="AM1227" i="4"/>
  <c r="C1228" i="4"/>
  <c r="AM1228" i="4"/>
  <c r="C1229" i="4"/>
  <c r="AM1229" i="4"/>
  <c r="C1230" i="4"/>
  <c r="AM1230" i="4"/>
  <c r="C1231" i="4"/>
  <c r="AM1231" i="4"/>
  <c r="C1232" i="4"/>
  <c r="AM1232" i="4"/>
  <c r="C1233" i="4"/>
  <c r="AM1233" i="4"/>
  <c r="C1234" i="4"/>
  <c r="AM1234" i="4"/>
  <c r="C1235" i="4"/>
  <c r="AM1235" i="4"/>
  <c r="C1236" i="4"/>
  <c r="AM1236" i="4"/>
  <c r="C1237" i="4"/>
  <c r="AM1237" i="4"/>
  <c r="C1238" i="4"/>
  <c r="AM1238" i="4"/>
  <c r="C1239" i="4"/>
  <c r="AM1239" i="4"/>
  <c r="C1240" i="4"/>
  <c r="AM1240" i="4"/>
  <c r="C1241" i="4"/>
  <c r="AM1241" i="4"/>
  <c r="C1242" i="4"/>
  <c r="AM1242" i="4"/>
  <c r="Q1243" i="4"/>
  <c r="R1243" i="4"/>
  <c r="S1243" i="4"/>
  <c r="T1243" i="4"/>
  <c r="Y1243" i="4"/>
  <c r="C1243" i="4"/>
  <c r="AM1243" i="4"/>
  <c r="C1245" i="4"/>
  <c r="AM1245" i="4"/>
  <c r="C1246" i="4"/>
  <c r="AM1246" i="4"/>
  <c r="C1247" i="4"/>
  <c r="AM1247" i="4"/>
  <c r="C1248" i="4"/>
  <c r="AM1248" i="4"/>
  <c r="C1249" i="4"/>
  <c r="AM1249" i="4"/>
  <c r="C1250" i="4"/>
  <c r="AM1250" i="4"/>
  <c r="C1251" i="4"/>
  <c r="AM1251" i="4"/>
  <c r="C1252" i="4"/>
  <c r="AM1252" i="4"/>
  <c r="C1253" i="4"/>
  <c r="AM1253" i="4"/>
  <c r="C1254" i="4"/>
  <c r="AM1254" i="4"/>
  <c r="C1255" i="4"/>
  <c r="AM1255" i="4"/>
  <c r="C1256" i="4"/>
  <c r="AM1256" i="4"/>
  <c r="C1257" i="4"/>
  <c r="AM1257" i="4"/>
  <c r="C1258" i="4"/>
  <c r="AM1258" i="4"/>
  <c r="C1259" i="4"/>
  <c r="AM1259" i="4"/>
  <c r="C1260" i="4"/>
  <c r="AM1260" i="4"/>
  <c r="C1261" i="4"/>
  <c r="AM1261" i="4"/>
  <c r="C1262" i="4"/>
  <c r="AM1262" i="4"/>
  <c r="C1263" i="4"/>
  <c r="AM1263" i="4"/>
  <c r="C1264" i="4"/>
  <c r="AM1264" i="4"/>
  <c r="C1265" i="4"/>
  <c r="AM1265" i="4"/>
  <c r="C1266" i="4"/>
  <c r="AM1266" i="4"/>
  <c r="C1267" i="4"/>
  <c r="AM1267" i="4"/>
  <c r="C1268" i="4"/>
  <c r="AM1268" i="4"/>
  <c r="C1269" i="4"/>
  <c r="AM1269" i="4"/>
  <c r="C1270" i="4"/>
  <c r="AM1270" i="4"/>
  <c r="C1271" i="4"/>
  <c r="AM1271" i="4"/>
  <c r="C1272" i="4"/>
  <c r="AM1272" i="4"/>
  <c r="C1273" i="4"/>
  <c r="AM1273" i="4"/>
  <c r="C1274" i="4"/>
  <c r="AM1274" i="4"/>
  <c r="C1275" i="4"/>
  <c r="AM1275" i="4"/>
  <c r="C1276" i="4"/>
  <c r="AM1276" i="4"/>
  <c r="C1277" i="4"/>
  <c r="AM1277" i="4"/>
  <c r="C1278" i="4"/>
  <c r="AM1278" i="4"/>
  <c r="C1279" i="4"/>
  <c r="AM1279" i="4"/>
  <c r="C1280" i="4"/>
  <c r="AM1280" i="4"/>
  <c r="C1281" i="4"/>
  <c r="AM1281" i="4"/>
  <c r="C1282" i="4"/>
  <c r="AM1282" i="4"/>
  <c r="C1283" i="4"/>
  <c r="AM1283" i="4"/>
  <c r="C1284" i="4"/>
  <c r="AM1284" i="4"/>
  <c r="C1285" i="4"/>
  <c r="AM1285" i="4"/>
  <c r="C1286" i="4"/>
  <c r="AM1286" i="4"/>
  <c r="C1287" i="4"/>
  <c r="AM1287" i="4"/>
  <c r="C1288" i="4"/>
  <c r="AM1288" i="4"/>
  <c r="C1289" i="4"/>
  <c r="AM1289" i="4"/>
  <c r="C1290" i="4"/>
  <c r="AM1290" i="4"/>
  <c r="C1291" i="4"/>
  <c r="AM1291" i="4"/>
  <c r="C1292" i="4"/>
  <c r="AM1292" i="4"/>
  <c r="C1293" i="4"/>
  <c r="AM1293" i="4"/>
  <c r="C1294" i="4"/>
  <c r="AM1294" i="4"/>
  <c r="C1295" i="4"/>
  <c r="AM1295" i="4"/>
  <c r="C1296" i="4"/>
  <c r="AM1296" i="4"/>
  <c r="C1297" i="4"/>
  <c r="AM1297" i="4"/>
  <c r="C1298" i="4"/>
  <c r="AM1298" i="4"/>
  <c r="C1299" i="4"/>
  <c r="AM1299" i="4"/>
  <c r="C1300" i="4"/>
  <c r="AM1300" i="4"/>
  <c r="C1301" i="4"/>
  <c r="AM1301" i="4"/>
  <c r="C1302" i="4"/>
  <c r="AM1302" i="4"/>
  <c r="C1303" i="4"/>
  <c r="AM1303" i="4"/>
  <c r="C1304" i="4"/>
  <c r="AM1304" i="4"/>
  <c r="C1305" i="4"/>
  <c r="AM1305" i="4"/>
  <c r="C1306" i="4"/>
  <c r="AM1306" i="4"/>
  <c r="C1307" i="4"/>
  <c r="AM1307" i="4"/>
  <c r="C1308" i="4"/>
  <c r="AM1308" i="4"/>
  <c r="C1309" i="4"/>
  <c r="AM1309" i="4"/>
  <c r="C1310" i="4"/>
  <c r="AM1310" i="4"/>
  <c r="C1311" i="4"/>
  <c r="AM1311" i="4"/>
  <c r="C1312" i="4"/>
  <c r="AM1312" i="4"/>
  <c r="C1313" i="4"/>
  <c r="AM1313" i="4"/>
  <c r="C1314" i="4"/>
  <c r="AM1314" i="4"/>
  <c r="C1315" i="4"/>
  <c r="AM1315" i="4"/>
  <c r="C1316" i="4"/>
  <c r="AM1316" i="4"/>
  <c r="C1317" i="4"/>
  <c r="AM1317" i="4"/>
  <c r="C1318" i="4"/>
  <c r="AM1318" i="4"/>
  <c r="C1319" i="4"/>
  <c r="AM1319" i="4"/>
  <c r="C1320" i="4"/>
  <c r="AM1320" i="4"/>
  <c r="C1321" i="4"/>
  <c r="AM1321" i="4"/>
  <c r="C1322" i="4"/>
  <c r="AM1322" i="4"/>
  <c r="C1323" i="4"/>
  <c r="AM1323" i="4"/>
  <c r="C1324" i="4"/>
  <c r="AM1324" i="4"/>
  <c r="C1325" i="4"/>
  <c r="AM1325" i="4"/>
  <c r="C1326" i="4"/>
  <c r="AM1326" i="4"/>
  <c r="C1327" i="4"/>
  <c r="AM1327" i="4"/>
  <c r="C1328" i="4"/>
  <c r="AM1328" i="4"/>
  <c r="C1329" i="4"/>
  <c r="AM1329" i="4"/>
  <c r="C1330" i="4"/>
  <c r="AM1330" i="4"/>
  <c r="C1331" i="4"/>
  <c r="AM1331" i="4"/>
  <c r="C1332" i="4"/>
  <c r="AM1332" i="4"/>
  <c r="C1333" i="4"/>
  <c r="AM1333" i="4"/>
  <c r="C1334" i="4"/>
  <c r="AM1334" i="4"/>
  <c r="C1335" i="4"/>
  <c r="AM1335" i="4"/>
  <c r="C1336" i="4"/>
  <c r="AM1336" i="4"/>
  <c r="C1337" i="4"/>
  <c r="AM1337" i="4"/>
  <c r="Q1338" i="4"/>
  <c r="R1338" i="4"/>
  <c r="S1338" i="4"/>
  <c r="T1338" i="4"/>
  <c r="AA1338" i="4"/>
  <c r="C1338" i="4"/>
  <c r="AM1338" i="4"/>
  <c r="AX1340" i="4"/>
  <c r="P1340" i="4"/>
  <c r="Q1340" i="4"/>
  <c r="R1340" i="4"/>
  <c r="S1340" i="4"/>
  <c r="T1340" i="4"/>
  <c r="U1340" i="4"/>
  <c r="V1340" i="4"/>
  <c r="Z1340" i="4"/>
  <c r="AA1340" i="4"/>
  <c r="AC1340" i="4"/>
  <c r="AD1340" i="4"/>
  <c r="AE1340" i="4"/>
  <c r="AF1340" i="4"/>
  <c r="C1340" i="4"/>
  <c r="AM1340" i="4"/>
  <c r="AX1341" i="4"/>
  <c r="P1341" i="4"/>
  <c r="Q1341" i="4"/>
  <c r="R1341" i="4"/>
  <c r="S1341" i="4"/>
  <c r="T1341" i="4"/>
  <c r="U1341" i="4"/>
  <c r="V1341" i="4"/>
  <c r="Z1341" i="4"/>
  <c r="AA1341" i="4"/>
  <c r="AC1341" i="4"/>
  <c r="AD1341" i="4"/>
  <c r="AE1341" i="4"/>
  <c r="AF1341" i="4"/>
  <c r="C1341" i="4"/>
  <c r="AM1341" i="4"/>
  <c r="AX1342" i="4"/>
  <c r="P1342" i="4"/>
  <c r="Q1342" i="4"/>
  <c r="R1342" i="4"/>
  <c r="S1342" i="4"/>
  <c r="T1342" i="4"/>
  <c r="U1342" i="4"/>
  <c r="V1342" i="4"/>
  <c r="Z1342" i="4"/>
  <c r="AA1342" i="4"/>
  <c r="AC1342" i="4"/>
  <c r="AD1342" i="4"/>
  <c r="AE1342" i="4"/>
  <c r="AF1342" i="4"/>
  <c r="C1342" i="4"/>
  <c r="AM1342" i="4"/>
  <c r="AX1343" i="4"/>
  <c r="P1343" i="4"/>
  <c r="Q1343" i="4"/>
  <c r="R1343" i="4"/>
  <c r="S1343" i="4"/>
  <c r="T1343" i="4"/>
  <c r="U1343" i="4"/>
  <c r="V1343" i="4"/>
  <c r="Z1343" i="4"/>
  <c r="AA1343" i="4"/>
  <c r="AC1343" i="4"/>
  <c r="AD1343" i="4"/>
  <c r="AE1343" i="4"/>
  <c r="AF1343" i="4"/>
  <c r="C1343" i="4"/>
  <c r="AM1343" i="4"/>
  <c r="AX1344" i="4"/>
  <c r="P1344" i="4"/>
  <c r="Q1344" i="4"/>
  <c r="R1344" i="4"/>
  <c r="S1344" i="4"/>
  <c r="T1344" i="4"/>
  <c r="U1344" i="4"/>
  <c r="V1344" i="4"/>
  <c r="Z1344" i="4"/>
  <c r="AA1344" i="4"/>
  <c r="AC1344" i="4"/>
  <c r="AD1344" i="4"/>
  <c r="AE1344" i="4"/>
  <c r="AF1344" i="4"/>
  <c r="C1344" i="4"/>
  <c r="AM1344" i="4"/>
  <c r="AX1345" i="4"/>
  <c r="P1345" i="4"/>
  <c r="Q1345" i="4"/>
  <c r="R1345" i="4"/>
  <c r="S1345" i="4"/>
  <c r="T1345" i="4"/>
  <c r="U1345" i="4"/>
  <c r="V1345" i="4"/>
  <c r="Z1345" i="4"/>
  <c r="AA1345" i="4"/>
  <c r="AC1345" i="4"/>
  <c r="AD1345" i="4"/>
  <c r="AE1345" i="4"/>
  <c r="AF1345" i="4"/>
  <c r="C1345" i="4"/>
  <c r="AM1345" i="4"/>
  <c r="AX1346" i="4"/>
  <c r="P1346" i="4"/>
  <c r="Q1346" i="4"/>
  <c r="R1346" i="4"/>
  <c r="S1346" i="4"/>
  <c r="T1346" i="4"/>
  <c r="U1346" i="4"/>
  <c r="V1346" i="4"/>
  <c r="Z1346" i="4"/>
  <c r="AA1346" i="4"/>
  <c r="AC1346" i="4"/>
  <c r="AD1346" i="4"/>
  <c r="AE1346" i="4"/>
  <c r="AF1346" i="4"/>
  <c r="C1346" i="4"/>
  <c r="AM1346" i="4"/>
  <c r="AX1347" i="4"/>
  <c r="P1347" i="4"/>
  <c r="Q1347" i="4"/>
  <c r="R1347" i="4"/>
  <c r="S1347" i="4"/>
  <c r="T1347" i="4"/>
  <c r="U1347" i="4"/>
  <c r="V1347" i="4"/>
  <c r="Z1347" i="4"/>
  <c r="AA1347" i="4"/>
  <c r="AC1347" i="4"/>
  <c r="AD1347" i="4"/>
  <c r="AE1347" i="4"/>
  <c r="AF1347" i="4"/>
  <c r="C1347" i="4"/>
  <c r="AM1347" i="4"/>
  <c r="AX1348" i="4"/>
  <c r="P1348" i="4"/>
  <c r="Q1348" i="4"/>
  <c r="R1348" i="4"/>
  <c r="S1348" i="4"/>
  <c r="T1348" i="4"/>
  <c r="U1348" i="4"/>
  <c r="V1348" i="4"/>
  <c r="Z1348" i="4"/>
  <c r="AA1348" i="4"/>
  <c r="AC1348" i="4"/>
  <c r="AD1348" i="4"/>
  <c r="AE1348" i="4"/>
  <c r="AF1348" i="4"/>
  <c r="C1348" i="4"/>
  <c r="AM1348" i="4"/>
  <c r="AX1349" i="4"/>
  <c r="P1349" i="4"/>
  <c r="Q1349" i="4"/>
  <c r="R1349" i="4"/>
  <c r="S1349" i="4"/>
  <c r="T1349" i="4"/>
  <c r="U1349" i="4"/>
  <c r="V1349" i="4"/>
  <c r="Z1349" i="4"/>
  <c r="AA1349" i="4"/>
  <c r="AC1349" i="4"/>
  <c r="AD1349" i="4"/>
  <c r="AE1349" i="4"/>
  <c r="AF1349" i="4"/>
  <c r="C1349" i="4"/>
  <c r="AM1349" i="4"/>
  <c r="P1350" i="4"/>
  <c r="Q1350" i="4"/>
  <c r="R1350" i="4"/>
  <c r="S1350" i="4"/>
  <c r="T1350" i="4"/>
  <c r="U1350" i="4"/>
  <c r="V1350" i="4"/>
  <c r="Z1350" i="4"/>
  <c r="AA1350" i="4"/>
  <c r="AC1350" i="4"/>
  <c r="AD1350" i="4"/>
  <c r="AE1350" i="4"/>
  <c r="AF1350" i="4"/>
  <c r="C1350" i="4"/>
  <c r="AM1350" i="4"/>
  <c r="C1352" i="4"/>
  <c r="AM1352" i="4"/>
  <c r="C1353" i="4"/>
  <c r="AM1353" i="4"/>
  <c r="C1354" i="4"/>
  <c r="AM1354" i="4"/>
  <c r="C1355" i="4"/>
  <c r="AM1355" i="4"/>
  <c r="C1356" i="4"/>
  <c r="AM1356" i="4"/>
  <c r="C1357" i="4"/>
  <c r="AM1357" i="4"/>
  <c r="C1358" i="4"/>
  <c r="AM1358" i="4"/>
  <c r="C1359" i="4"/>
  <c r="AM1359" i="4"/>
  <c r="C1360" i="4"/>
  <c r="AM1360" i="4"/>
  <c r="C1361" i="4"/>
  <c r="AM1361" i="4"/>
  <c r="C1362" i="4"/>
  <c r="AM1362" i="4"/>
  <c r="C1363" i="4"/>
  <c r="AM1363" i="4"/>
  <c r="C1364" i="4"/>
  <c r="AM1364" i="4"/>
  <c r="C1365" i="4"/>
  <c r="AM1365" i="4"/>
  <c r="C1366" i="4"/>
  <c r="AM1366" i="4"/>
  <c r="C1367" i="4"/>
  <c r="AM1367" i="4"/>
  <c r="C1368" i="4"/>
  <c r="AM1368" i="4"/>
  <c r="C1369" i="4"/>
  <c r="AM1369" i="4"/>
  <c r="C1370" i="4"/>
  <c r="AM1370" i="4"/>
  <c r="C1371" i="4"/>
  <c r="AM1371" i="4"/>
  <c r="C1372" i="4"/>
  <c r="AM1372" i="4"/>
  <c r="Q1373" i="4"/>
  <c r="R1373" i="4"/>
  <c r="S1373" i="4"/>
  <c r="T1373" i="4"/>
  <c r="AA1373" i="4"/>
  <c r="C1373" i="4"/>
  <c r="AM1373" i="4"/>
  <c r="C1375" i="4"/>
  <c r="AM1375" i="4"/>
  <c r="C1376" i="4"/>
  <c r="AM1376" i="4"/>
  <c r="C1377" i="4"/>
  <c r="AM1377" i="4"/>
  <c r="C1378" i="4"/>
  <c r="AM1378" i="4"/>
  <c r="C1379" i="4"/>
  <c r="AM1379" i="4"/>
  <c r="C1380" i="4"/>
  <c r="AM1380" i="4"/>
  <c r="C1381" i="4"/>
  <c r="AM1381" i="4"/>
  <c r="C1382" i="4"/>
  <c r="AM1382" i="4"/>
  <c r="C1383" i="4"/>
  <c r="AM1383" i="4"/>
  <c r="C1384" i="4"/>
  <c r="AM1384" i="4"/>
  <c r="C1385" i="4"/>
  <c r="AM1385" i="4"/>
  <c r="C1386" i="4"/>
  <c r="AM1386" i="4"/>
  <c r="C1387" i="4"/>
  <c r="AM1387" i="4"/>
  <c r="C1388" i="4"/>
  <c r="AM1388" i="4"/>
  <c r="C1389" i="4"/>
  <c r="AM1389" i="4"/>
  <c r="C1390" i="4"/>
  <c r="AM1390" i="4"/>
  <c r="C1391" i="4"/>
  <c r="AM1391" i="4"/>
  <c r="C1392" i="4"/>
  <c r="AM1392" i="4"/>
  <c r="C1393" i="4"/>
  <c r="AM1393" i="4"/>
  <c r="C1394" i="4"/>
  <c r="AM1394" i="4"/>
  <c r="C1395" i="4"/>
  <c r="AM1395" i="4"/>
  <c r="C1396" i="4"/>
  <c r="AM1396" i="4"/>
  <c r="C1397" i="4"/>
  <c r="AM1397" i="4"/>
  <c r="C1398" i="4"/>
  <c r="AM1398" i="4"/>
  <c r="C1399" i="4"/>
  <c r="AM1399" i="4"/>
  <c r="C1400" i="4"/>
  <c r="AM1400" i="4"/>
  <c r="C1401" i="4"/>
  <c r="AM1401" i="4"/>
  <c r="C1402" i="4"/>
  <c r="AM1402" i="4"/>
  <c r="C1403" i="4"/>
  <c r="AM1403" i="4"/>
  <c r="C1404" i="4"/>
  <c r="AM1404" i="4"/>
  <c r="C1405" i="4"/>
  <c r="AM1405" i="4"/>
  <c r="C1406" i="4"/>
  <c r="AM1406" i="4"/>
  <c r="C1407" i="4"/>
  <c r="AM1407" i="4"/>
  <c r="Q1408" i="4"/>
  <c r="R1408" i="4"/>
  <c r="S1408" i="4"/>
  <c r="T1408" i="4"/>
  <c r="C1408" i="4"/>
  <c r="AM1408" i="4"/>
  <c r="C1410" i="4"/>
  <c r="AM1410" i="4"/>
  <c r="C1411" i="4"/>
  <c r="AM1411" i="4"/>
  <c r="C1412" i="4"/>
  <c r="AM1412" i="4"/>
  <c r="C1413" i="4"/>
  <c r="AM1413" i="4"/>
  <c r="C1414" i="4"/>
  <c r="AM1414" i="4"/>
  <c r="C1415" i="4"/>
  <c r="AM1415" i="4"/>
  <c r="C1416" i="4"/>
  <c r="AM1416" i="4"/>
  <c r="C1417" i="4"/>
  <c r="AM1417" i="4"/>
  <c r="C1418" i="4"/>
  <c r="AM1418" i="4"/>
  <c r="C1419" i="4"/>
  <c r="AM1419" i="4"/>
  <c r="C1420" i="4"/>
  <c r="AM1420" i="4"/>
  <c r="C1421" i="4"/>
  <c r="AM1421" i="4"/>
  <c r="C1422" i="4"/>
  <c r="AM1422" i="4"/>
  <c r="C1423" i="4"/>
  <c r="AM1423" i="4"/>
  <c r="C1424" i="4"/>
  <c r="AM1424" i="4"/>
  <c r="C1425" i="4"/>
  <c r="AM1425" i="4"/>
  <c r="C1426" i="4"/>
  <c r="AM1426" i="4"/>
  <c r="C1427" i="4"/>
  <c r="AM1427" i="4"/>
  <c r="C1428" i="4"/>
  <c r="AM1428" i="4"/>
  <c r="C1429" i="4"/>
  <c r="AM1429" i="4"/>
  <c r="C1430" i="4"/>
  <c r="AM1430" i="4"/>
  <c r="C1431" i="4"/>
  <c r="AM1431" i="4"/>
  <c r="C1432" i="4"/>
  <c r="AM1432" i="4"/>
  <c r="C1433" i="4"/>
  <c r="AM1433" i="4"/>
  <c r="C1434" i="4"/>
  <c r="AM1434" i="4"/>
  <c r="C1435" i="4"/>
  <c r="AM1435" i="4"/>
  <c r="C1436" i="4"/>
  <c r="AM1436" i="4"/>
  <c r="C1437" i="4"/>
  <c r="AM1437" i="4"/>
  <c r="C1438" i="4"/>
  <c r="AM1438" i="4"/>
  <c r="C1439" i="4"/>
  <c r="AM1439" i="4"/>
  <c r="C1440" i="4"/>
  <c r="AM1440" i="4"/>
  <c r="C1441" i="4"/>
  <c r="AM1441" i="4"/>
  <c r="C1442" i="4"/>
  <c r="AM1442" i="4"/>
  <c r="C1443" i="4"/>
  <c r="AM1443" i="4"/>
  <c r="C1444" i="4"/>
  <c r="AM1444" i="4"/>
  <c r="C1445" i="4"/>
  <c r="AM1445" i="4"/>
  <c r="C1446" i="4"/>
  <c r="AM1446" i="4"/>
  <c r="C1447" i="4"/>
  <c r="AM1447" i="4"/>
  <c r="C1448" i="4"/>
  <c r="AM1448" i="4"/>
  <c r="C1449" i="4"/>
  <c r="AM1449" i="4"/>
  <c r="C1450" i="4"/>
  <c r="AM1450" i="4"/>
  <c r="C1451" i="4"/>
  <c r="AM1451" i="4"/>
  <c r="C1452" i="4"/>
  <c r="AM1452" i="4"/>
  <c r="C1453" i="4"/>
  <c r="AM1453" i="4"/>
  <c r="C1454" i="4"/>
  <c r="AM1454" i="4"/>
  <c r="C1455" i="4"/>
  <c r="AM1455" i="4"/>
  <c r="C1456" i="4"/>
  <c r="AM1456" i="4"/>
  <c r="C1457" i="4"/>
  <c r="AM1457" i="4"/>
  <c r="C1458" i="4"/>
  <c r="AM1458" i="4"/>
  <c r="C1459" i="4"/>
  <c r="AM1459" i="4"/>
  <c r="C1460" i="4"/>
  <c r="AM1460" i="4"/>
  <c r="C1461" i="4"/>
  <c r="AM1461" i="4"/>
  <c r="C1462" i="4"/>
  <c r="AM1462" i="4"/>
  <c r="C1463" i="4"/>
  <c r="AM1463" i="4"/>
  <c r="C1464" i="4"/>
  <c r="AM1464" i="4"/>
  <c r="C1465" i="4"/>
  <c r="AM1465" i="4"/>
  <c r="C1466" i="4"/>
  <c r="AM1466" i="4"/>
  <c r="C1467" i="4"/>
  <c r="AM1467" i="4"/>
  <c r="C1468" i="4"/>
  <c r="AM1468" i="4"/>
  <c r="C1469" i="4"/>
  <c r="AM1469" i="4"/>
  <c r="C1470" i="4"/>
  <c r="AM1470" i="4"/>
  <c r="C1471" i="4"/>
  <c r="AM1471" i="4"/>
  <c r="Q1472" i="4"/>
  <c r="R1472" i="4"/>
  <c r="S1472" i="4"/>
  <c r="T1472" i="4"/>
  <c r="AA1472" i="4"/>
  <c r="C1472" i="4"/>
  <c r="AM1472" i="4"/>
  <c r="C1474" i="4"/>
  <c r="AM1474" i="4"/>
  <c r="C1475" i="4"/>
  <c r="AM1475" i="4"/>
  <c r="C1476" i="4"/>
  <c r="AM1476" i="4"/>
  <c r="C1477" i="4"/>
  <c r="AM1477" i="4"/>
  <c r="C1478" i="4"/>
  <c r="AM1478" i="4"/>
  <c r="C1479" i="4"/>
  <c r="AM1479" i="4"/>
  <c r="C1480" i="4"/>
  <c r="AM1480" i="4"/>
  <c r="C1481" i="4"/>
  <c r="AM1481" i="4"/>
  <c r="C1482" i="4"/>
  <c r="AM1482" i="4"/>
  <c r="C1483" i="4"/>
  <c r="AM1483" i="4"/>
  <c r="C1484" i="4"/>
  <c r="AM1484" i="4"/>
  <c r="C1485" i="4"/>
  <c r="AM1485" i="4"/>
  <c r="C1486" i="4"/>
  <c r="AM1486" i="4"/>
  <c r="C1487" i="4"/>
  <c r="AM1487" i="4"/>
  <c r="C1488" i="4"/>
  <c r="AM1488" i="4"/>
  <c r="C1489" i="4"/>
  <c r="AM1489" i="4"/>
  <c r="C1490" i="4"/>
  <c r="AM1490" i="4"/>
  <c r="C1491" i="4"/>
  <c r="AM1491" i="4"/>
  <c r="C1492" i="4"/>
  <c r="AM1492" i="4"/>
  <c r="C1493" i="4"/>
  <c r="AM1493" i="4"/>
  <c r="C1494" i="4"/>
  <c r="AM1494" i="4"/>
  <c r="C1495" i="4"/>
  <c r="AM1495" i="4"/>
  <c r="C1496" i="4"/>
  <c r="AM1496" i="4"/>
  <c r="C1497" i="4"/>
  <c r="AM1497" i="4"/>
  <c r="C1498" i="4"/>
  <c r="AM1498" i="4"/>
  <c r="C1499" i="4"/>
  <c r="AM1499" i="4"/>
  <c r="C1500" i="4"/>
  <c r="AM1500" i="4"/>
  <c r="C1501" i="4"/>
  <c r="AM1501" i="4"/>
  <c r="C1502" i="4"/>
  <c r="AM1502" i="4"/>
  <c r="C1503" i="4"/>
  <c r="AM1503" i="4"/>
  <c r="C1504" i="4"/>
  <c r="AM1504" i="4"/>
  <c r="C1505" i="4"/>
  <c r="AM1505" i="4"/>
  <c r="C1506" i="4"/>
  <c r="AM1506" i="4"/>
  <c r="C1507" i="4"/>
  <c r="AM1507" i="4"/>
  <c r="C1508" i="4"/>
  <c r="AM1508" i="4"/>
  <c r="C1509" i="4"/>
  <c r="AM1509" i="4"/>
  <c r="C1510" i="4"/>
  <c r="AM1510" i="4"/>
  <c r="C1511" i="4"/>
  <c r="AM1511" i="4"/>
  <c r="C1512" i="4"/>
  <c r="AM1512" i="4"/>
  <c r="C1513" i="4"/>
  <c r="AM1513" i="4"/>
  <c r="C1514" i="4"/>
  <c r="AM1514" i="4"/>
  <c r="C1515" i="4"/>
  <c r="AM1515" i="4"/>
  <c r="C1516" i="4"/>
  <c r="AM1516" i="4"/>
  <c r="C1517" i="4"/>
  <c r="AM1517" i="4"/>
  <c r="C1518" i="4"/>
  <c r="AM1518" i="4"/>
  <c r="C1519" i="4"/>
  <c r="AM1519" i="4"/>
  <c r="C1520" i="4"/>
  <c r="AM1520" i="4"/>
  <c r="C1521" i="4"/>
  <c r="AM1521" i="4"/>
  <c r="C1522" i="4"/>
  <c r="AM1522" i="4"/>
  <c r="C1523" i="4"/>
  <c r="AM1523" i="4"/>
  <c r="C1524" i="4"/>
  <c r="AM1524" i="4"/>
  <c r="C1525" i="4"/>
  <c r="AM1525" i="4"/>
  <c r="C1526" i="4"/>
  <c r="AM1526" i="4"/>
  <c r="C1527" i="4"/>
  <c r="AM1527" i="4"/>
  <c r="C1528" i="4"/>
  <c r="AM1528" i="4"/>
  <c r="C1529" i="4"/>
  <c r="AM1529" i="4"/>
  <c r="C1530" i="4"/>
  <c r="AM1530" i="4"/>
  <c r="C1531" i="4"/>
  <c r="AM1531" i="4"/>
  <c r="C1532" i="4"/>
  <c r="AM1532" i="4"/>
  <c r="C1533" i="4"/>
  <c r="AM1533" i="4"/>
  <c r="C1534" i="4"/>
  <c r="AM1534" i="4"/>
  <c r="C1535" i="4"/>
  <c r="AM1535" i="4"/>
  <c r="C1536" i="4"/>
  <c r="AM1536" i="4"/>
  <c r="C1537" i="4"/>
  <c r="AM1537" i="4"/>
  <c r="C1538" i="4"/>
  <c r="AM1538" i="4"/>
  <c r="C1539" i="4"/>
  <c r="AM1539" i="4"/>
  <c r="C1540" i="4"/>
  <c r="AM1540" i="4"/>
  <c r="C1541" i="4"/>
  <c r="AM1541" i="4"/>
  <c r="C1542" i="4"/>
  <c r="AM1542" i="4"/>
  <c r="C1543" i="4"/>
  <c r="AM1543" i="4"/>
  <c r="C1544" i="4"/>
  <c r="AM1544" i="4"/>
  <c r="C1545" i="4"/>
  <c r="AM1545" i="4"/>
  <c r="C1546" i="4"/>
  <c r="AM1546" i="4"/>
  <c r="C1547" i="4"/>
  <c r="AM1547" i="4"/>
  <c r="C1548" i="4"/>
  <c r="AM1548" i="4"/>
  <c r="C1549" i="4"/>
  <c r="AM1549" i="4"/>
  <c r="C1550" i="4"/>
  <c r="AM1550" i="4"/>
  <c r="C1551" i="4"/>
  <c r="AM1551" i="4"/>
  <c r="C1552" i="4"/>
  <c r="AM1552" i="4"/>
  <c r="C1553" i="4"/>
  <c r="AM1553" i="4"/>
  <c r="C1554" i="4"/>
  <c r="AM1554" i="4"/>
  <c r="C1555" i="4"/>
  <c r="AM1555" i="4"/>
  <c r="C1556" i="4"/>
  <c r="AM1556" i="4"/>
  <c r="C1557" i="4"/>
  <c r="AM1557" i="4"/>
  <c r="C1558" i="4"/>
  <c r="AM1558" i="4"/>
  <c r="C1559" i="4"/>
  <c r="AM1559" i="4"/>
  <c r="C1560" i="4"/>
  <c r="AM1560" i="4"/>
  <c r="C1561" i="4"/>
  <c r="AM1561" i="4"/>
  <c r="C1562" i="4"/>
  <c r="AM1562" i="4"/>
  <c r="C1563" i="4"/>
  <c r="AM1563" i="4"/>
  <c r="C1564" i="4"/>
  <c r="AM1564" i="4"/>
  <c r="C1565" i="4"/>
  <c r="AM1565" i="4"/>
  <c r="C1566" i="4"/>
  <c r="AM1566" i="4"/>
  <c r="C1567" i="4"/>
  <c r="AM1567" i="4"/>
  <c r="C1568" i="4"/>
  <c r="AM1568" i="4"/>
  <c r="C1569" i="4"/>
  <c r="AM1569" i="4"/>
  <c r="C1570" i="4"/>
  <c r="AM1570" i="4"/>
  <c r="C1571" i="4"/>
  <c r="AM1571" i="4"/>
  <c r="C1572" i="4"/>
  <c r="AM1572" i="4"/>
  <c r="C1573" i="4"/>
  <c r="AM1573" i="4"/>
  <c r="Q1574" i="4"/>
  <c r="R1574" i="4"/>
  <c r="S1574" i="4"/>
  <c r="T1574" i="4"/>
  <c r="Y1574" i="4"/>
  <c r="C1574" i="4"/>
  <c r="AM1574" i="4"/>
  <c r="C1576" i="4"/>
  <c r="AM1576" i="4"/>
  <c r="C1577" i="4"/>
  <c r="AM1577" i="4"/>
  <c r="C1578" i="4"/>
  <c r="AM1578" i="4"/>
  <c r="C1579" i="4"/>
  <c r="AM1579" i="4"/>
  <c r="C1580" i="4"/>
  <c r="AM1580" i="4"/>
  <c r="C1581" i="4"/>
  <c r="AM1581" i="4"/>
  <c r="C1582" i="4"/>
  <c r="AM1582" i="4"/>
  <c r="C1583" i="4"/>
  <c r="AM1583" i="4"/>
  <c r="C1584" i="4"/>
  <c r="AM1584" i="4"/>
  <c r="C1585" i="4"/>
  <c r="AM1585" i="4"/>
  <c r="C1586" i="4"/>
  <c r="AM1586" i="4"/>
  <c r="C1587" i="4"/>
  <c r="AM1587" i="4"/>
  <c r="C1588" i="4"/>
  <c r="AM1588" i="4"/>
  <c r="C1589" i="4"/>
  <c r="AM1589" i="4"/>
  <c r="C1590" i="4"/>
  <c r="AM1590" i="4"/>
  <c r="C1591" i="4"/>
  <c r="AM1591" i="4"/>
  <c r="C1592" i="4"/>
  <c r="AM1592" i="4"/>
  <c r="C1593" i="4"/>
  <c r="AM1593" i="4"/>
  <c r="C1594" i="4"/>
  <c r="AM1594" i="4"/>
  <c r="C1595" i="4"/>
  <c r="AM1595" i="4"/>
  <c r="C1596" i="4"/>
  <c r="AM1596" i="4"/>
  <c r="C1597" i="4"/>
  <c r="AM1597" i="4"/>
  <c r="C1598" i="4"/>
  <c r="AM1598" i="4"/>
  <c r="C1599" i="4"/>
  <c r="AM1599" i="4"/>
  <c r="C1600" i="4"/>
  <c r="AM1600" i="4"/>
  <c r="C1601" i="4"/>
  <c r="AM1601" i="4"/>
  <c r="C1602" i="4"/>
  <c r="AM1602" i="4"/>
  <c r="C1603" i="4"/>
  <c r="AM1603" i="4"/>
  <c r="C1604" i="4"/>
  <c r="AM1604" i="4"/>
  <c r="C1605" i="4"/>
  <c r="AM1605" i="4"/>
  <c r="C1606" i="4"/>
  <c r="AM1606" i="4"/>
  <c r="C1607" i="4"/>
  <c r="AM1607" i="4"/>
  <c r="C1608" i="4"/>
  <c r="AM1608" i="4"/>
  <c r="C1609" i="4"/>
  <c r="AM1609" i="4"/>
  <c r="C1610" i="4"/>
  <c r="AM1610" i="4"/>
  <c r="C1611" i="4"/>
  <c r="AM1611" i="4"/>
  <c r="C1612" i="4"/>
  <c r="AM1612" i="4"/>
  <c r="C1613" i="4"/>
  <c r="AM1613" i="4"/>
  <c r="C1614" i="4"/>
  <c r="AM1614" i="4"/>
  <c r="C1615" i="4"/>
  <c r="AM1615" i="4"/>
  <c r="C1616" i="4"/>
  <c r="AM1616" i="4"/>
  <c r="C1617" i="4"/>
  <c r="AM1617" i="4"/>
  <c r="C1618" i="4"/>
  <c r="AM1618" i="4"/>
  <c r="C1619" i="4"/>
  <c r="AM1619" i="4"/>
  <c r="C1620" i="4"/>
  <c r="AM1620" i="4"/>
  <c r="C1621" i="4"/>
  <c r="AM1621" i="4"/>
  <c r="C1622" i="4"/>
  <c r="AM1622" i="4"/>
  <c r="C1623" i="4"/>
  <c r="AM1623" i="4"/>
  <c r="C1624" i="4"/>
  <c r="AM1624" i="4"/>
  <c r="C1625" i="4"/>
  <c r="AM1625" i="4"/>
  <c r="C1626" i="4"/>
  <c r="AM1626" i="4"/>
  <c r="C1627" i="4"/>
  <c r="AM1627" i="4"/>
  <c r="C1628" i="4"/>
  <c r="AM1628" i="4"/>
  <c r="C1629" i="4"/>
  <c r="AM1629" i="4"/>
  <c r="C1630" i="4"/>
  <c r="AM1630" i="4"/>
  <c r="C1631" i="4"/>
  <c r="AM1631" i="4"/>
  <c r="C1632" i="4"/>
  <c r="AM1632" i="4"/>
  <c r="C1633" i="4"/>
  <c r="AM1633" i="4"/>
  <c r="C1634" i="4"/>
  <c r="AM1634" i="4"/>
  <c r="C1635" i="4"/>
  <c r="AM1635" i="4"/>
  <c r="C1636" i="4"/>
  <c r="AM1636" i="4"/>
  <c r="C1637" i="4"/>
  <c r="AM1637" i="4"/>
  <c r="C1638" i="4"/>
  <c r="AM1638" i="4"/>
  <c r="C1639" i="4"/>
  <c r="AM1639" i="4"/>
  <c r="C1640" i="4"/>
  <c r="AM1640" i="4"/>
  <c r="C1641" i="4"/>
  <c r="AM1641" i="4"/>
  <c r="C1642" i="4"/>
  <c r="AM1642" i="4"/>
  <c r="C1643" i="4"/>
  <c r="AM1643" i="4"/>
  <c r="C1644" i="4"/>
  <c r="AM1644" i="4"/>
  <c r="C1645" i="4"/>
  <c r="AM1645" i="4"/>
  <c r="C1646" i="4"/>
  <c r="AM1646" i="4"/>
  <c r="C1647" i="4"/>
  <c r="AM1647" i="4"/>
  <c r="C1648" i="4"/>
  <c r="AM1648" i="4"/>
  <c r="C1649" i="4"/>
  <c r="AM1649" i="4"/>
  <c r="C1650" i="4"/>
  <c r="AM1650" i="4"/>
  <c r="C1651" i="4"/>
  <c r="AM1651" i="4"/>
  <c r="C1652" i="4"/>
  <c r="AM1652" i="4"/>
  <c r="C1653" i="4"/>
  <c r="AM1653" i="4"/>
  <c r="C1654" i="4"/>
  <c r="AM1654" i="4"/>
  <c r="C1655" i="4"/>
  <c r="AM1655" i="4"/>
  <c r="C1656" i="4"/>
  <c r="AM1656" i="4"/>
  <c r="C1657" i="4"/>
  <c r="AM1657" i="4"/>
  <c r="C1658" i="4"/>
  <c r="AM1658" i="4"/>
  <c r="C1659" i="4"/>
  <c r="AM1659" i="4"/>
  <c r="C1660" i="4"/>
  <c r="AM1660" i="4"/>
  <c r="C1661" i="4"/>
  <c r="AM1661" i="4"/>
  <c r="C1662" i="4"/>
  <c r="AM1662" i="4"/>
  <c r="C1663" i="4"/>
  <c r="AM1663" i="4"/>
  <c r="P1664" i="4"/>
  <c r="Q1664" i="4"/>
  <c r="R1664" i="4"/>
  <c r="S1664" i="4"/>
  <c r="T1664" i="4"/>
  <c r="U1664" i="4"/>
  <c r="AA1664" i="4"/>
  <c r="C1664" i="4"/>
  <c r="AM1664" i="4"/>
  <c r="C1666" i="4"/>
  <c r="AM1666" i="4"/>
  <c r="C1667" i="4"/>
  <c r="AM1667" i="4"/>
  <c r="C1668" i="4"/>
  <c r="AM1668" i="4"/>
  <c r="C1669" i="4"/>
  <c r="AM1669" i="4"/>
  <c r="C1670" i="4"/>
  <c r="AM1670" i="4"/>
  <c r="C1671" i="4"/>
  <c r="AM1671" i="4"/>
  <c r="C1672" i="4"/>
  <c r="AM1672" i="4"/>
  <c r="C1673" i="4"/>
  <c r="AM1673" i="4"/>
  <c r="C1674" i="4"/>
  <c r="AM1674" i="4"/>
  <c r="C1675" i="4"/>
  <c r="AM1675" i="4"/>
  <c r="C1676" i="4"/>
  <c r="AM1676" i="4"/>
  <c r="C1677" i="4"/>
  <c r="AM1677" i="4"/>
  <c r="C1678" i="4"/>
  <c r="AM1678" i="4"/>
  <c r="C1679" i="4"/>
  <c r="AM1679" i="4"/>
  <c r="C1680" i="4"/>
  <c r="AM1680" i="4"/>
  <c r="C1681" i="4"/>
  <c r="AM1681" i="4"/>
  <c r="C1682" i="4"/>
  <c r="AM1682" i="4"/>
  <c r="C1683" i="4"/>
  <c r="AM1683" i="4"/>
  <c r="C1684" i="4"/>
  <c r="AM1684" i="4"/>
  <c r="C1685" i="4"/>
  <c r="AM1685" i="4"/>
  <c r="C1686" i="4"/>
  <c r="AM1686" i="4"/>
  <c r="C1687" i="4"/>
  <c r="AM1687" i="4"/>
  <c r="C1688" i="4"/>
  <c r="AM1688" i="4"/>
  <c r="C1689" i="4"/>
  <c r="AM1689" i="4"/>
  <c r="C1690" i="4"/>
  <c r="AM1690" i="4"/>
  <c r="C1691" i="4"/>
  <c r="AM1691" i="4"/>
  <c r="C1692" i="4"/>
  <c r="AM1692" i="4"/>
  <c r="C1693" i="4"/>
  <c r="AM1693" i="4"/>
  <c r="C1694" i="4"/>
  <c r="AM1694" i="4"/>
  <c r="C1695" i="4"/>
  <c r="AM1695" i="4"/>
  <c r="C1696" i="4"/>
  <c r="AM1696" i="4"/>
  <c r="C1697" i="4"/>
  <c r="AM1697" i="4"/>
  <c r="C1698" i="4"/>
  <c r="AM1698" i="4"/>
  <c r="C1699" i="4"/>
  <c r="AM1699" i="4"/>
  <c r="C1700" i="4"/>
  <c r="AM1700" i="4"/>
  <c r="C1701" i="4"/>
  <c r="AM1701" i="4"/>
  <c r="C1702" i="4"/>
  <c r="AM1702" i="4"/>
  <c r="C1703" i="4"/>
  <c r="AM1703" i="4"/>
  <c r="C1704" i="4"/>
  <c r="AM1704" i="4"/>
  <c r="C1705" i="4"/>
  <c r="AM1705" i="4"/>
  <c r="C1706" i="4"/>
  <c r="AM1706" i="4"/>
  <c r="C1707" i="4"/>
  <c r="AM1707" i="4"/>
  <c r="C1708" i="4"/>
  <c r="AM1708" i="4"/>
  <c r="C1709" i="4"/>
  <c r="AM1709" i="4"/>
  <c r="C1710" i="4"/>
  <c r="AM1710" i="4"/>
  <c r="C1711" i="4"/>
  <c r="AM1711" i="4"/>
  <c r="C1712" i="4"/>
  <c r="AM1712" i="4"/>
  <c r="C1713" i="4"/>
  <c r="AM1713" i="4"/>
  <c r="C1714" i="4"/>
  <c r="AM1714" i="4"/>
  <c r="C1715" i="4"/>
  <c r="AM1715" i="4"/>
  <c r="C1716" i="4"/>
  <c r="AM1716" i="4"/>
  <c r="C1717" i="4"/>
  <c r="AM1717" i="4"/>
  <c r="C1718" i="4"/>
  <c r="AM1718" i="4"/>
  <c r="C1719" i="4"/>
  <c r="AM1719" i="4"/>
  <c r="C1720" i="4"/>
  <c r="AM1720" i="4"/>
  <c r="C1721" i="4"/>
  <c r="AM1721" i="4"/>
  <c r="C1722" i="4"/>
  <c r="AM1722" i="4"/>
  <c r="C1723" i="4"/>
  <c r="AM1723" i="4"/>
  <c r="C1724" i="4"/>
  <c r="AM1724" i="4"/>
  <c r="C1725" i="4"/>
  <c r="AM1725" i="4"/>
  <c r="C1726" i="4"/>
  <c r="AM1726" i="4"/>
  <c r="C1727" i="4"/>
  <c r="AM1727" i="4"/>
  <c r="C1728" i="4"/>
  <c r="AM1728" i="4"/>
  <c r="C1729" i="4"/>
  <c r="AM1729" i="4"/>
  <c r="C1730" i="4"/>
  <c r="AM1730" i="4"/>
  <c r="C1731" i="4"/>
  <c r="AM1731" i="4"/>
  <c r="C1732" i="4"/>
  <c r="AM1732" i="4"/>
  <c r="C1733" i="4"/>
  <c r="AM1733" i="4"/>
  <c r="C1734" i="4"/>
  <c r="AM1734" i="4"/>
  <c r="C1735" i="4"/>
  <c r="AM1735" i="4"/>
  <c r="C1736" i="4"/>
  <c r="AM1736" i="4"/>
  <c r="C1737" i="4"/>
  <c r="AM1737" i="4"/>
  <c r="C1738" i="4"/>
  <c r="AM1738" i="4"/>
  <c r="C1739" i="4"/>
  <c r="AM1739" i="4"/>
  <c r="C1740" i="4"/>
  <c r="AM1740" i="4"/>
  <c r="C1741" i="4"/>
  <c r="AM1741" i="4"/>
  <c r="C1742" i="4"/>
  <c r="AM1742" i="4"/>
  <c r="P1743" i="4"/>
  <c r="Q1743" i="4"/>
  <c r="R1743" i="4"/>
  <c r="S1743" i="4"/>
  <c r="T1743" i="4"/>
  <c r="U1743" i="4"/>
  <c r="V1743" i="4"/>
  <c r="AF1743" i="4"/>
  <c r="C1743" i="4"/>
  <c r="AM1743" i="4"/>
  <c r="C1745" i="4"/>
  <c r="AM1745" i="4"/>
  <c r="C1746" i="4"/>
  <c r="AM1746" i="4"/>
  <c r="C1747" i="4"/>
  <c r="AM1747" i="4"/>
  <c r="C1748" i="4"/>
  <c r="AM1748" i="4"/>
  <c r="C1749" i="4"/>
  <c r="AM1749" i="4"/>
  <c r="C1750" i="4"/>
  <c r="AM1750" i="4"/>
  <c r="C1751" i="4"/>
  <c r="AM1751" i="4"/>
  <c r="C1752" i="4"/>
  <c r="AM1752" i="4"/>
  <c r="C1753" i="4"/>
  <c r="AM1753" i="4"/>
  <c r="C1754" i="4"/>
  <c r="AM1754" i="4"/>
  <c r="C1755" i="4"/>
  <c r="AM1755" i="4"/>
  <c r="C1756" i="4"/>
  <c r="AM1756" i="4"/>
  <c r="C1757" i="4"/>
  <c r="AM1757" i="4"/>
  <c r="C1758" i="4"/>
  <c r="AM1758" i="4"/>
  <c r="C1759" i="4"/>
  <c r="AM1759" i="4"/>
  <c r="C1760" i="4"/>
  <c r="AM1760" i="4"/>
  <c r="C1761" i="4"/>
  <c r="AM1761" i="4"/>
  <c r="C1762" i="4"/>
  <c r="AM1762" i="4"/>
  <c r="C1763" i="4"/>
  <c r="AM1763" i="4"/>
  <c r="C1764" i="4"/>
  <c r="AM1764" i="4"/>
  <c r="C1765" i="4"/>
  <c r="AM1765" i="4"/>
  <c r="C1766" i="4"/>
  <c r="AM1766" i="4"/>
  <c r="C1767" i="4"/>
  <c r="AM1767" i="4"/>
  <c r="C1768" i="4"/>
  <c r="AM1768" i="4"/>
  <c r="C1769" i="4"/>
  <c r="AM1769" i="4"/>
  <c r="C1770" i="4"/>
  <c r="AM1770" i="4"/>
  <c r="C1771" i="4"/>
  <c r="AM1771" i="4"/>
  <c r="C1772" i="4"/>
  <c r="AM1772" i="4"/>
  <c r="C1773" i="4"/>
  <c r="AM1773" i="4"/>
  <c r="C1774" i="4"/>
  <c r="AM1774" i="4"/>
  <c r="C1775" i="4"/>
  <c r="AM1775" i="4"/>
  <c r="C1776" i="4"/>
  <c r="AM1776" i="4"/>
  <c r="C1777" i="4"/>
  <c r="AM1777" i="4"/>
  <c r="C1778" i="4"/>
  <c r="AM1778" i="4"/>
  <c r="C1779" i="4"/>
  <c r="AM1779" i="4"/>
  <c r="C1780" i="4"/>
  <c r="AM1780" i="4"/>
  <c r="Q1781" i="4"/>
  <c r="R1781" i="4"/>
  <c r="S1781" i="4"/>
  <c r="T1781" i="4"/>
  <c r="AA1781" i="4"/>
  <c r="C1781" i="4"/>
  <c r="AM1781" i="4"/>
  <c r="C1783" i="4"/>
  <c r="AM1783" i="4"/>
  <c r="C1784" i="4"/>
  <c r="AM1784" i="4"/>
  <c r="C1785" i="4"/>
  <c r="AM1785" i="4"/>
  <c r="C1786" i="4"/>
  <c r="AM1786" i="4"/>
  <c r="C1787" i="4"/>
  <c r="AM1787" i="4"/>
  <c r="C1788" i="4"/>
  <c r="AM1788" i="4"/>
  <c r="C1789" i="4"/>
  <c r="AM1789" i="4"/>
  <c r="C1790" i="4"/>
  <c r="AM1790" i="4"/>
  <c r="C1791" i="4"/>
  <c r="AM1791" i="4"/>
  <c r="C1792" i="4"/>
  <c r="AM1792" i="4"/>
  <c r="C1793" i="4"/>
  <c r="AM1793" i="4"/>
  <c r="C1794" i="4"/>
  <c r="AM1794" i="4"/>
  <c r="C1795" i="4"/>
  <c r="AM1795" i="4"/>
  <c r="AA1796" i="4"/>
  <c r="C1796" i="4"/>
  <c r="AM1796" i="4"/>
  <c r="C1797" i="4"/>
  <c r="AM1797" i="4"/>
  <c r="C1798" i="4"/>
  <c r="AM1798" i="4"/>
  <c r="C1799" i="4"/>
  <c r="AM1799" i="4"/>
  <c r="C1800" i="4"/>
  <c r="AM1800" i="4"/>
  <c r="C1801" i="4"/>
  <c r="AM1801" i="4"/>
  <c r="C1802" i="4"/>
  <c r="AM1802" i="4"/>
  <c r="C1803" i="4"/>
  <c r="AM1803" i="4"/>
  <c r="C1804" i="4"/>
  <c r="AM1804" i="4"/>
  <c r="C1805" i="4"/>
  <c r="AM1805" i="4"/>
  <c r="C1806" i="4"/>
  <c r="AM1806" i="4"/>
  <c r="AA1807" i="4"/>
  <c r="C1807" i="4"/>
  <c r="AM1807" i="4"/>
  <c r="C1808" i="4"/>
  <c r="AM1808" i="4"/>
  <c r="C1809" i="4"/>
  <c r="AM1809" i="4"/>
  <c r="C1810" i="4"/>
  <c r="AM1810" i="4"/>
  <c r="C1811" i="4"/>
  <c r="AM1811" i="4"/>
  <c r="C1812" i="4"/>
  <c r="AM1812" i="4"/>
  <c r="C1813" i="4"/>
  <c r="AM1813" i="4"/>
  <c r="C1814" i="4"/>
  <c r="AM1814" i="4"/>
  <c r="C1815" i="4"/>
  <c r="AM1815" i="4"/>
  <c r="C1816" i="4"/>
  <c r="AM1816" i="4"/>
  <c r="C1817" i="4"/>
  <c r="AM1817" i="4"/>
  <c r="AA1818" i="4"/>
  <c r="C1818" i="4"/>
  <c r="AM1818" i="4"/>
  <c r="C1819" i="4"/>
  <c r="AM1819" i="4"/>
  <c r="C1820" i="4"/>
  <c r="AM1820" i="4"/>
  <c r="C1821" i="4"/>
  <c r="AM1821" i="4"/>
  <c r="C1822" i="4"/>
  <c r="AM1822" i="4"/>
  <c r="C1823" i="4"/>
  <c r="AM1823" i="4"/>
  <c r="C1824" i="4"/>
  <c r="AM1824" i="4"/>
  <c r="C1825" i="4"/>
  <c r="AM1825" i="4"/>
  <c r="C1826" i="4"/>
  <c r="AM1826" i="4"/>
  <c r="C1827" i="4"/>
  <c r="AM1827" i="4"/>
  <c r="C1828" i="4"/>
  <c r="AM1828" i="4"/>
  <c r="C1829" i="4"/>
  <c r="AM1829" i="4"/>
  <c r="C1830" i="4"/>
  <c r="AM1830" i="4"/>
  <c r="C1831" i="4"/>
  <c r="AM1831" i="4"/>
  <c r="C1832" i="4"/>
  <c r="AM1832" i="4"/>
  <c r="C1833" i="4"/>
  <c r="AM1833" i="4"/>
  <c r="C1834" i="4"/>
  <c r="AM1834" i="4"/>
  <c r="C1835" i="4"/>
  <c r="AM1835" i="4"/>
  <c r="C1836" i="4"/>
  <c r="AM1836" i="4"/>
  <c r="C1837" i="4"/>
  <c r="AM1837" i="4"/>
  <c r="C1838" i="4"/>
  <c r="AM1838" i="4"/>
  <c r="C1839" i="4"/>
  <c r="AM1839" i="4"/>
  <c r="C1840" i="4"/>
  <c r="AM1840" i="4"/>
  <c r="C1841" i="4"/>
  <c r="AM1841" i="4"/>
  <c r="C1842" i="4"/>
  <c r="AM1842" i="4"/>
  <c r="C1843" i="4"/>
  <c r="AM1843" i="4"/>
  <c r="C1844" i="4"/>
  <c r="AM1844" i="4"/>
  <c r="C1845" i="4"/>
  <c r="AM1845" i="4"/>
  <c r="C1846" i="4"/>
  <c r="AM1846" i="4"/>
  <c r="C1847" i="4"/>
  <c r="AM1847" i="4"/>
  <c r="C1848" i="4"/>
  <c r="AM1848" i="4"/>
  <c r="C1849" i="4"/>
  <c r="AM1849" i="4"/>
  <c r="P1850" i="4"/>
  <c r="Q1850" i="4"/>
  <c r="R1850" i="4"/>
  <c r="S1850" i="4"/>
  <c r="T1850" i="4"/>
  <c r="U1850" i="4"/>
  <c r="V1850" i="4"/>
  <c r="AA1850" i="4"/>
  <c r="AC1850" i="4"/>
  <c r="AD1850" i="4"/>
  <c r="AE1850" i="4"/>
  <c r="AF1850" i="4"/>
  <c r="C1850" i="4"/>
  <c r="AM1850" i="4"/>
  <c r="C1852" i="4"/>
  <c r="AM1852" i="4"/>
  <c r="C1853" i="4"/>
  <c r="AM1853" i="4"/>
  <c r="C1854" i="4"/>
  <c r="AM1854" i="4"/>
  <c r="C1855" i="4"/>
  <c r="AM1855" i="4"/>
  <c r="C1856" i="4"/>
  <c r="AM1856" i="4"/>
  <c r="C1857" i="4"/>
  <c r="AM1857" i="4"/>
  <c r="C1858" i="4"/>
  <c r="AM1858" i="4"/>
  <c r="C1859" i="4"/>
  <c r="AM1859" i="4"/>
  <c r="C1860" i="4"/>
  <c r="AM1860" i="4"/>
  <c r="C1861" i="4"/>
  <c r="AM1861" i="4"/>
  <c r="C1862" i="4"/>
  <c r="AM1862" i="4"/>
  <c r="C1863" i="4"/>
  <c r="AM1863" i="4"/>
  <c r="C1864" i="4"/>
  <c r="AM1864" i="4"/>
  <c r="C1865" i="4"/>
  <c r="AM1865" i="4"/>
  <c r="C1866" i="4"/>
  <c r="AM1866" i="4"/>
  <c r="C1867" i="4"/>
  <c r="AM1867" i="4"/>
  <c r="C1868" i="4"/>
  <c r="AM1868" i="4"/>
  <c r="C1869" i="4"/>
  <c r="AM1869" i="4"/>
  <c r="C1870" i="4"/>
  <c r="AM1870" i="4"/>
  <c r="C1871" i="4"/>
  <c r="AM1871" i="4"/>
  <c r="C1872" i="4"/>
  <c r="AM1872" i="4"/>
  <c r="C1873" i="4"/>
  <c r="AM1873" i="4"/>
  <c r="C1874" i="4"/>
  <c r="AM1874" i="4"/>
  <c r="C1875" i="4"/>
  <c r="AM1875" i="4"/>
  <c r="C1876" i="4"/>
  <c r="AM1876" i="4"/>
  <c r="C1877" i="4"/>
  <c r="AM1877" i="4"/>
  <c r="C1878" i="4"/>
  <c r="AM1878" i="4"/>
  <c r="C1879" i="4"/>
  <c r="AM1879" i="4"/>
  <c r="C1880" i="4"/>
  <c r="AM1880" i="4"/>
  <c r="C1881" i="4"/>
  <c r="AM1881" i="4"/>
  <c r="C1882" i="4"/>
  <c r="AM1882" i="4"/>
  <c r="C1883" i="4"/>
  <c r="AM1883" i="4"/>
  <c r="C1884" i="4"/>
  <c r="AM1884" i="4"/>
  <c r="C1885" i="4"/>
  <c r="AM1885" i="4"/>
  <c r="C1886" i="4"/>
  <c r="AM1886" i="4"/>
  <c r="C1887" i="4"/>
  <c r="AM1887" i="4"/>
  <c r="C1888" i="4"/>
  <c r="AM1888" i="4"/>
  <c r="C1889" i="4"/>
  <c r="AM1889" i="4"/>
  <c r="C1890" i="4"/>
  <c r="AM1890" i="4"/>
  <c r="C1891" i="4"/>
  <c r="AM1891" i="4"/>
  <c r="C1892" i="4"/>
  <c r="AM1892" i="4"/>
  <c r="C1893" i="4"/>
  <c r="AM1893" i="4"/>
  <c r="C1894" i="4"/>
  <c r="AM1894" i="4"/>
  <c r="C1895" i="4"/>
  <c r="AM1895" i="4"/>
  <c r="C1896" i="4"/>
  <c r="AM1896" i="4"/>
  <c r="C1897" i="4"/>
  <c r="AM1897" i="4"/>
  <c r="C1898" i="4"/>
  <c r="AM1898" i="4"/>
  <c r="C1899" i="4"/>
  <c r="AM1899" i="4"/>
  <c r="C1900" i="4"/>
  <c r="AM1900" i="4"/>
  <c r="C1901" i="4"/>
  <c r="AM1901" i="4"/>
  <c r="C1902" i="4"/>
  <c r="AM1902" i="4"/>
  <c r="C1903" i="4"/>
  <c r="AM1903" i="4"/>
  <c r="C1904" i="4"/>
  <c r="AM1904" i="4"/>
  <c r="C1905" i="4"/>
  <c r="AM1905" i="4"/>
  <c r="C1906" i="4"/>
  <c r="AM1906" i="4"/>
  <c r="C1907" i="4"/>
  <c r="AM1907" i="4"/>
  <c r="C1908" i="4"/>
  <c r="AM1908" i="4"/>
  <c r="C1909" i="4"/>
  <c r="AM1909" i="4"/>
  <c r="C1910" i="4"/>
  <c r="AM1910" i="4"/>
  <c r="C1911" i="4"/>
  <c r="AM1911" i="4"/>
  <c r="C1912" i="4"/>
  <c r="AM1912" i="4"/>
  <c r="C1913" i="4"/>
  <c r="AM1913" i="4"/>
  <c r="C1914" i="4"/>
  <c r="AM1914" i="4"/>
  <c r="C1915" i="4"/>
  <c r="AM1915" i="4"/>
  <c r="C1916" i="4"/>
  <c r="AM1916" i="4"/>
  <c r="C1917" i="4"/>
  <c r="AM1917" i="4"/>
  <c r="C1918" i="4"/>
  <c r="AM1918" i="4"/>
  <c r="C1919" i="4"/>
  <c r="AM1919" i="4"/>
  <c r="C1920" i="4"/>
  <c r="AM1920" i="4"/>
  <c r="C1921" i="4"/>
  <c r="AM1921" i="4"/>
  <c r="C1922" i="4"/>
  <c r="AM1922" i="4"/>
  <c r="C1923" i="4"/>
  <c r="AM1923" i="4"/>
  <c r="C1924" i="4"/>
  <c r="AM1924" i="4"/>
  <c r="C1925" i="4"/>
  <c r="AM1925" i="4"/>
  <c r="C1926" i="4"/>
  <c r="AM1926" i="4"/>
  <c r="C1927" i="4"/>
  <c r="AM1927" i="4"/>
  <c r="C1928" i="4"/>
  <c r="AM1928" i="4"/>
  <c r="C1929" i="4"/>
  <c r="AM1929" i="4"/>
  <c r="Q1930" i="4"/>
  <c r="R1930" i="4"/>
  <c r="S1930" i="4"/>
  <c r="T1930" i="4"/>
  <c r="AC1930" i="4"/>
  <c r="AD1930" i="4"/>
  <c r="C1930" i="4"/>
  <c r="AM1930" i="4"/>
  <c r="AX1932" i="4"/>
  <c r="Q1932" i="4"/>
  <c r="R1932" i="4"/>
  <c r="S1932" i="4"/>
  <c r="T1932" i="4"/>
  <c r="W1932" i="4"/>
  <c r="Y1932" i="4"/>
  <c r="AA1932" i="4"/>
  <c r="AC1932" i="4"/>
  <c r="C1932" i="4"/>
  <c r="AM1932" i="4"/>
  <c r="AX1933" i="4"/>
  <c r="Q1933" i="4"/>
  <c r="R1933" i="4"/>
  <c r="S1933" i="4"/>
  <c r="T1933" i="4"/>
  <c r="W1933" i="4"/>
  <c r="Y1933" i="4"/>
  <c r="AA1933" i="4"/>
  <c r="AC1933" i="4"/>
  <c r="C1933" i="4"/>
  <c r="AM1933" i="4"/>
  <c r="AX1934" i="4"/>
  <c r="Q1934" i="4"/>
  <c r="R1934" i="4"/>
  <c r="S1934" i="4"/>
  <c r="T1934" i="4"/>
  <c r="W1934" i="4"/>
  <c r="Y1934" i="4"/>
  <c r="AA1934" i="4"/>
  <c r="AC1934" i="4"/>
  <c r="C1934" i="4"/>
  <c r="AM1934" i="4"/>
  <c r="AX1935" i="4"/>
  <c r="Q1935" i="4"/>
  <c r="R1935" i="4"/>
  <c r="S1935" i="4"/>
  <c r="T1935" i="4"/>
  <c r="W1935" i="4"/>
  <c r="Y1935" i="4"/>
  <c r="AA1935" i="4"/>
  <c r="AC1935" i="4"/>
  <c r="C1935" i="4"/>
  <c r="AM1935" i="4"/>
  <c r="AX1936" i="4"/>
  <c r="Q1936" i="4"/>
  <c r="R1936" i="4"/>
  <c r="S1936" i="4"/>
  <c r="T1936" i="4"/>
  <c r="W1936" i="4"/>
  <c r="Y1936" i="4"/>
  <c r="AA1936" i="4"/>
  <c r="AC1936" i="4"/>
  <c r="C1936" i="4"/>
  <c r="AM1936" i="4"/>
  <c r="AX1937" i="4"/>
  <c r="Q1937" i="4"/>
  <c r="R1937" i="4"/>
  <c r="S1937" i="4"/>
  <c r="T1937" i="4"/>
  <c r="W1937" i="4"/>
  <c r="Y1937" i="4"/>
  <c r="AA1937" i="4"/>
  <c r="AC1937" i="4"/>
  <c r="C1937" i="4"/>
  <c r="AM1937" i="4"/>
  <c r="Q1938" i="4"/>
  <c r="R1938" i="4"/>
  <c r="S1938" i="4"/>
  <c r="T1938" i="4"/>
  <c r="W1938" i="4"/>
  <c r="Y1938" i="4"/>
  <c r="AA1938" i="4"/>
  <c r="AC1938" i="4"/>
  <c r="C1938" i="4"/>
  <c r="AM1938" i="4"/>
  <c r="C1940" i="4"/>
  <c r="AM1940" i="4"/>
  <c r="C1941" i="4"/>
  <c r="AM1941" i="4"/>
  <c r="C1942" i="4"/>
  <c r="AM1942" i="4"/>
  <c r="C1943" i="4"/>
  <c r="AM1943" i="4"/>
  <c r="C1944" i="4"/>
  <c r="AM1944" i="4"/>
  <c r="C1945" i="4"/>
  <c r="AM1945" i="4"/>
  <c r="C1946" i="4"/>
  <c r="AM1946" i="4"/>
  <c r="C1947" i="4"/>
  <c r="AM1947" i="4"/>
  <c r="C1948" i="4"/>
  <c r="AM1948" i="4"/>
  <c r="C1949" i="4"/>
  <c r="AM1949" i="4"/>
  <c r="C1950" i="4"/>
  <c r="AM1950" i="4"/>
  <c r="C1951" i="4"/>
  <c r="AM1951" i="4"/>
  <c r="C1952" i="4"/>
  <c r="AM1952" i="4"/>
  <c r="C1953" i="4"/>
  <c r="AM1953" i="4"/>
  <c r="C1954" i="4"/>
  <c r="AM1954" i="4"/>
  <c r="C1955" i="4"/>
  <c r="AM1955" i="4"/>
  <c r="C1956" i="4"/>
  <c r="AM1956" i="4"/>
  <c r="C1957" i="4"/>
  <c r="AM1957" i="4"/>
  <c r="C1958" i="4"/>
  <c r="AM1958" i="4"/>
  <c r="C1959" i="4"/>
  <c r="AM1959" i="4"/>
  <c r="C1960" i="4"/>
  <c r="AM1960" i="4"/>
  <c r="C1961" i="4"/>
  <c r="AM1961" i="4"/>
  <c r="C1962" i="4"/>
  <c r="AM1962" i="4"/>
  <c r="C1963" i="4"/>
  <c r="AM1963" i="4"/>
  <c r="C1964" i="4"/>
  <c r="AM1964" i="4"/>
  <c r="C1965" i="4"/>
  <c r="AM1965" i="4"/>
  <c r="C1966" i="4"/>
  <c r="AM1966" i="4"/>
  <c r="C1967" i="4"/>
  <c r="AM1967" i="4"/>
  <c r="C1968" i="4"/>
  <c r="AM1968" i="4"/>
  <c r="C1969" i="4"/>
  <c r="AM1969" i="4"/>
  <c r="C1970" i="4"/>
  <c r="AM1970" i="4"/>
  <c r="C1971" i="4"/>
  <c r="AM1971" i="4"/>
  <c r="C1972" i="4"/>
  <c r="AM1972" i="4"/>
  <c r="C1973" i="4"/>
  <c r="AM1973" i="4"/>
  <c r="C1974" i="4"/>
  <c r="AM1974" i="4"/>
  <c r="C1975" i="4"/>
  <c r="AM1975" i="4"/>
  <c r="C1976" i="4"/>
  <c r="AM1976" i="4"/>
  <c r="C1977" i="4"/>
  <c r="AM1977" i="4"/>
  <c r="C1978" i="4"/>
  <c r="AM1978" i="4"/>
  <c r="C1979" i="4"/>
  <c r="AM1979" i="4"/>
  <c r="C1980" i="4"/>
  <c r="AM1980" i="4"/>
  <c r="C1981" i="4"/>
  <c r="AM1981" i="4"/>
  <c r="C1982" i="4"/>
  <c r="AM1982" i="4"/>
  <c r="C1983" i="4"/>
  <c r="AM1983" i="4"/>
  <c r="C1984" i="4"/>
  <c r="AM1984" i="4"/>
  <c r="C1985" i="4"/>
  <c r="AM1985" i="4"/>
  <c r="P1986" i="4"/>
  <c r="Q1986" i="4"/>
  <c r="R1986" i="4"/>
  <c r="S1986" i="4"/>
  <c r="T1986" i="4"/>
  <c r="U1986" i="4"/>
  <c r="V1986" i="4"/>
  <c r="AE1986" i="4"/>
  <c r="AF1986" i="4"/>
  <c r="C1986" i="4"/>
  <c r="AM1986" i="4"/>
  <c r="C1988" i="4"/>
  <c r="AM1988" i="4"/>
  <c r="C1989" i="4"/>
  <c r="AM1989" i="4"/>
  <c r="C1990" i="4"/>
  <c r="AM1990" i="4"/>
  <c r="C1991" i="4"/>
  <c r="AM1991" i="4"/>
  <c r="C1992" i="4"/>
  <c r="AM1992" i="4"/>
  <c r="C1993" i="4"/>
  <c r="AM1993" i="4"/>
  <c r="C1994" i="4"/>
  <c r="AM1994" i="4"/>
  <c r="C1995" i="4"/>
  <c r="AM1995" i="4"/>
  <c r="C1996" i="4"/>
  <c r="AM1996" i="4"/>
  <c r="C1997" i="4"/>
  <c r="AM1997" i="4"/>
  <c r="C1998" i="4"/>
  <c r="AM1998" i="4"/>
  <c r="C1999" i="4"/>
  <c r="AM1999" i="4"/>
  <c r="C2000" i="4"/>
  <c r="AM2000" i="4"/>
  <c r="C2001" i="4"/>
  <c r="AM2001" i="4"/>
  <c r="C2002" i="4"/>
  <c r="AM2002" i="4"/>
  <c r="C2003" i="4"/>
  <c r="AM2003" i="4"/>
  <c r="C2004" i="4"/>
  <c r="AM2004" i="4"/>
  <c r="C2005" i="4"/>
  <c r="AM2005" i="4"/>
  <c r="C2006" i="4"/>
  <c r="AM2006" i="4"/>
  <c r="C2007" i="4"/>
  <c r="AM2007" i="4"/>
  <c r="C2008" i="4"/>
  <c r="AM2008" i="4"/>
  <c r="C2009" i="4"/>
  <c r="AM2009" i="4"/>
  <c r="C2010" i="4"/>
  <c r="AM2010" i="4"/>
  <c r="C2011" i="4"/>
  <c r="AM2011" i="4"/>
  <c r="C2012" i="4"/>
  <c r="AM2012" i="4"/>
  <c r="C2013" i="4"/>
  <c r="AM2013" i="4"/>
  <c r="C2014" i="4"/>
  <c r="AM2014" i="4"/>
  <c r="C2015" i="4"/>
  <c r="AM2015" i="4"/>
  <c r="C2016" i="4"/>
  <c r="AM2016" i="4"/>
  <c r="C2017" i="4"/>
  <c r="AM2017" i="4"/>
  <c r="C2018" i="4"/>
  <c r="AM2018" i="4"/>
  <c r="C2019" i="4"/>
  <c r="AM2019" i="4"/>
  <c r="C2020" i="4"/>
  <c r="AM2020" i="4"/>
  <c r="C2021" i="4"/>
  <c r="AM2021" i="4"/>
  <c r="C2022" i="4"/>
  <c r="AM2022" i="4"/>
  <c r="C2023" i="4"/>
  <c r="AM2023" i="4"/>
  <c r="C2024" i="4"/>
  <c r="AM2024" i="4"/>
  <c r="C2025" i="4"/>
  <c r="AM2025" i="4"/>
  <c r="C2026" i="4"/>
  <c r="AM2026" i="4"/>
  <c r="C2027" i="4"/>
  <c r="AM2027" i="4"/>
  <c r="C2028" i="4"/>
  <c r="AM2028" i="4"/>
  <c r="C2029" i="4"/>
  <c r="AM2029" i="4"/>
  <c r="C2030" i="4"/>
  <c r="AM2030" i="4"/>
  <c r="C2031" i="4"/>
  <c r="AM2031" i="4"/>
  <c r="C2032" i="4"/>
  <c r="AM2032" i="4"/>
  <c r="C2033" i="4"/>
  <c r="AM2033" i="4"/>
  <c r="C2034" i="4"/>
  <c r="AM2034" i="4"/>
  <c r="C2035" i="4"/>
  <c r="AM2035" i="4"/>
  <c r="C2036" i="4"/>
  <c r="AM2036" i="4"/>
  <c r="C2037" i="4"/>
  <c r="AM2037" i="4"/>
  <c r="C2038" i="4"/>
  <c r="AM2038" i="4"/>
  <c r="C2039" i="4"/>
  <c r="AM2039" i="4"/>
  <c r="C2040" i="4"/>
  <c r="AM2040" i="4"/>
  <c r="C2041" i="4"/>
  <c r="AM2041" i="4"/>
  <c r="C2042" i="4"/>
  <c r="AM2042" i="4"/>
  <c r="C2043" i="4"/>
  <c r="AM2043" i="4"/>
  <c r="C2044" i="4"/>
  <c r="AM2044" i="4"/>
  <c r="C2045" i="4"/>
  <c r="AM2045" i="4"/>
  <c r="C2046" i="4"/>
  <c r="AM2046" i="4"/>
  <c r="C2047" i="4"/>
  <c r="AM2047" i="4"/>
  <c r="C2048" i="4"/>
  <c r="AM2048" i="4"/>
  <c r="C2049" i="4"/>
  <c r="AM2049" i="4"/>
  <c r="C2050" i="4"/>
  <c r="AM2050" i="4"/>
  <c r="C2051" i="4"/>
  <c r="AM2051" i="4"/>
  <c r="C2052" i="4"/>
  <c r="AM2052" i="4"/>
  <c r="C2053" i="4"/>
  <c r="AM2053" i="4"/>
  <c r="Q2054" i="4"/>
  <c r="R2054" i="4"/>
  <c r="S2054" i="4"/>
  <c r="T2054" i="4"/>
  <c r="Y2054" i="4"/>
  <c r="C2054" i="4"/>
  <c r="AM2054" i="4"/>
  <c r="C2056" i="4"/>
  <c r="AM2056" i="4"/>
  <c r="C2057" i="4"/>
  <c r="AM2057" i="4"/>
  <c r="C2058" i="4"/>
  <c r="AM2058" i="4"/>
  <c r="C2059" i="4"/>
  <c r="AM2059" i="4"/>
  <c r="C2060" i="4"/>
  <c r="AM2060" i="4"/>
  <c r="C2061" i="4"/>
  <c r="AM2061" i="4"/>
  <c r="C2062" i="4"/>
  <c r="AM2062" i="4"/>
  <c r="C2063" i="4"/>
  <c r="AM2063" i="4"/>
  <c r="C2064" i="4"/>
  <c r="AM2064" i="4"/>
  <c r="C2065" i="4"/>
  <c r="AM2065" i="4"/>
  <c r="C2066" i="4"/>
  <c r="AM2066" i="4"/>
  <c r="C2067" i="4"/>
  <c r="AM2067" i="4"/>
  <c r="C2068" i="4"/>
  <c r="AM2068" i="4"/>
  <c r="C2069" i="4"/>
  <c r="AM2069" i="4"/>
  <c r="C2070" i="4"/>
  <c r="AM2070" i="4"/>
  <c r="C2071" i="4"/>
  <c r="AM2071" i="4"/>
  <c r="C2072" i="4"/>
  <c r="AM2072" i="4"/>
  <c r="C2073" i="4"/>
  <c r="AM2073" i="4"/>
  <c r="C2074" i="4"/>
  <c r="AM2074" i="4"/>
  <c r="C2075" i="4"/>
  <c r="AM2075" i="4"/>
  <c r="C2076" i="4"/>
  <c r="AM2076" i="4"/>
  <c r="C2077" i="4"/>
  <c r="AM2077" i="4"/>
  <c r="C2078" i="4"/>
  <c r="AM2078" i="4"/>
  <c r="C2079" i="4"/>
  <c r="AM2079" i="4"/>
  <c r="C2080" i="4"/>
  <c r="AM2080" i="4"/>
  <c r="C2081" i="4"/>
  <c r="AM2081" i="4"/>
  <c r="C2082" i="4"/>
  <c r="AM2082" i="4"/>
  <c r="C2083" i="4"/>
  <c r="AM2083" i="4"/>
  <c r="C2084" i="4"/>
  <c r="AM2084" i="4"/>
  <c r="C2085" i="4"/>
  <c r="AM2085" i="4"/>
  <c r="C2086" i="4"/>
  <c r="AM2086" i="4"/>
  <c r="C2087" i="4"/>
  <c r="AM2087" i="4"/>
  <c r="C2088" i="4"/>
  <c r="AM2088" i="4"/>
  <c r="C2089" i="4"/>
  <c r="AM2089" i="4"/>
  <c r="C2090" i="4"/>
  <c r="AM2090" i="4"/>
  <c r="C2091" i="4"/>
  <c r="AM2091" i="4"/>
  <c r="C2092" i="4"/>
  <c r="AM2092" i="4"/>
  <c r="C2093" i="4"/>
  <c r="AM2093" i="4"/>
  <c r="C2094" i="4"/>
  <c r="AM2094" i="4"/>
  <c r="C2095" i="4"/>
  <c r="AM2095" i="4"/>
  <c r="C2096" i="4"/>
  <c r="AM2096" i="4"/>
  <c r="C2097" i="4"/>
  <c r="AM2097" i="4"/>
  <c r="C2098" i="4"/>
  <c r="AM2098" i="4"/>
  <c r="C2099" i="4"/>
  <c r="AM2099" i="4"/>
  <c r="C2100" i="4"/>
  <c r="AM2100" i="4"/>
  <c r="C2101" i="4"/>
  <c r="AM2101" i="4"/>
  <c r="C2102" i="4"/>
  <c r="AM2102" i="4"/>
  <c r="C2103" i="4"/>
  <c r="AM2103" i="4"/>
  <c r="C2104" i="4"/>
  <c r="AM2104" i="4"/>
  <c r="C2105" i="4"/>
  <c r="AM2105" i="4"/>
  <c r="C2106" i="4"/>
  <c r="AM2106" i="4"/>
  <c r="C2107" i="4"/>
  <c r="AM2107" i="4"/>
  <c r="C2108" i="4"/>
  <c r="AM2108" i="4"/>
  <c r="C2109" i="4"/>
  <c r="AM2109" i="4"/>
  <c r="C2110" i="4"/>
  <c r="AM2110" i="4"/>
  <c r="C2111" i="4"/>
  <c r="AM2111" i="4"/>
  <c r="C2112" i="4"/>
  <c r="AM2112" i="4"/>
  <c r="C2113" i="4"/>
  <c r="AM2113" i="4"/>
  <c r="C2114" i="4"/>
  <c r="AM2114" i="4"/>
  <c r="C2115" i="4"/>
  <c r="AM2115" i="4"/>
  <c r="C2116" i="4"/>
  <c r="AM2116" i="4"/>
  <c r="C2117" i="4"/>
  <c r="AM2117" i="4"/>
  <c r="C2118" i="4"/>
  <c r="AM2118" i="4"/>
  <c r="C2119" i="4"/>
  <c r="AM2119" i="4"/>
  <c r="C2120" i="4"/>
  <c r="AM2120" i="4"/>
  <c r="C2121" i="4"/>
  <c r="AM2121" i="4"/>
  <c r="C2122" i="4"/>
  <c r="AM2122" i="4"/>
  <c r="C2123" i="4"/>
  <c r="AM2123" i="4"/>
  <c r="C2124" i="4"/>
  <c r="AM2124" i="4"/>
  <c r="C2125" i="4"/>
  <c r="AM2125" i="4"/>
  <c r="C2126" i="4"/>
  <c r="AM2126" i="4"/>
  <c r="C2127" i="4"/>
  <c r="AM2127" i="4"/>
  <c r="C2128" i="4"/>
  <c r="AM2128" i="4"/>
  <c r="C2129" i="4"/>
  <c r="AM2129" i="4"/>
  <c r="C2130" i="4"/>
  <c r="AM2130" i="4"/>
  <c r="C2131" i="4"/>
  <c r="AM2131" i="4"/>
  <c r="C2132" i="4"/>
  <c r="AM2132" i="4"/>
  <c r="C2133" i="4"/>
  <c r="AM2133" i="4"/>
  <c r="C2134" i="4"/>
  <c r="AM2134" i="4"/>
  <c r="C2135" i="4"/>
  <c r="AM2135" i="4"/>
  <c r="C2136" i="4"/>
  <c r="AM2136" i="4"/>
  <c r="C2137" i="4"/>
  <c r="AM2137" i="4"/>
  <c r="C2138" i="4"/>
  <c r="AM2138" i="4"/>
  <c r="C2139" i="4"/>
  <c r="AM2139" i="4"/>
  <c r="C2140" i="4"/>
  <c r="AM2140" i="4"/>
  <c r="C2141" i="4"/>
  <c r="AM2141" i="4"/>
  <c r="C2142" i="4"/>
  <c r="AM2142" i="4"/>
  <c r="C2143" i="4"/>
  <c r="AM2143" i="4"/>
  <c r="C2144" i="4"/>
  <c r="AM2144" i="4"/>
  <c r="C2145" i="4"/>
  <c r="AM2145" i="4"/>
  <c r="C2146" i="4"/>
  <c r="AM2146" i="4"/>
  <c r="C2147" i="4"/>
  <c r="AM2147" i="4"/>
  <c r="C2148" i="4"/>
  <c r="AM2148" i="4"/>
  <c r="C2149" i="4"/>
  <c r="AM2149" i="4"/>
  <c r="C2150" i="4"/>
  <c r="AM2150" i="4"/>
  <c r="P2151" i="4"/>
  <c r="Q2151" i="4"/>
  <c r="R2151" i="4"/>
  <c r="S2151" i="4"/>
  <c r="T2151" i="4"/>
  <c r="U2151" i="4"/>
  <c r="V2151" i="4"/>
  <c r="Y2151" i="4"/>
  <c r="AC2151" i="4"/>
  <c r="AF2151" i="4"/>
  <c r="C2151" i="4"/>
  <c r="AM2151" i="4"/>
  <c r="Z2153" i="4"/>
  <c r="C2153" i="4"/>
  <c r="AM2153" i="4"/>
  <c r="Z2154" i="4"/>
  <c r="C2154" i="4"/>
  <c r="AM2154" i="4"/>
  <c r="Z2155" i="4"/>
  <c r="C2155" i="4"/>
  <c r="AM2155" i="4"/>
  <c r="Z2156" i="4"/>
  <c r="C2156" i="4"/>
  <c r="AM2156" i="4"/>
  <c r="Z2157" i="4"/>
  <c r="C2157" i="4"/>
  <c r="AM2157" i="4"/>
  <c r="Z2158" i="4"/>
  <c r="C2158" i="4"/>
  <c r="AM2158" i="4"/>
  <c r="Z2159" i="4"/>
  <c r="C2159" i="4"/>
  <c r="AM2159" i="4"/>
  <c r="Z2160" i="4"/>
  <c r="C2160" i="4"/>
  <c r="AM2160" i="4"/>
  <c r="Z2161" i="4"/>
  <c r="C2161" i="4"/>
  <c r="AM2161" i="4"/>
  <c r="Z2162" i="4"/>
  <c r="C2162" i="4"/>
  <c r="AM2162" i="4"/>
  <c r="Z2163" i="4"/>
  <c r="C2163" i="4"/>
  <c r="AM2163" i="4"/>
  <c r="Z2164" i="4"/>
  <c r="C2164" i="4"/>
  <c r="AM2164" i="4"/>
  <c r="Z2165" i="4"/>
  <c r="C2165" i="4"/>
  <c r="AM2165" i="4"/>
  <c r="Z2166" i="4"/>
  <c r="C2166" i="4"/>
  <c r="AM2166" i="4"/>
  <c r="Z2167" i="4"/>
  <c r="C2167" i="4"/>
  <c r="AM2167" i="4"/>
  <c r="Z2168" i="4"/>
  <c r="C2168" i="4"/>
  <c r="AM2168" i="4"/>
  <c r="Z2169" i="4"/>
  <c r="C2169" i="4"/>
  <c r="AM2169" i="4"/>
  <c r="Z2170" i="4"/>
  <c r="C2170" i="4"/>
  <c r="AM2170" i="4"/>
  <c r="Z2171" i="4"/>
  <c r="C2171" i="4"/>
  <c r="AM2171" i="4"/>
  <c r="Z2172" i="4"/>
  <c r="C2172" i="4"/>
  <c r="AM2172" i="4"/>
  <c r="Z2173" i="4"/>
  <c r="C2173" i="4"/>
  <c r="AM2173" i="4"/>
  <c r="Z2174" i="4"/>
  <c r="C2174" i="4"/>
  <c r="AM2174" i="4"/>
  <c r="Z2175" i="4"/>
  <c r="C2175" i="4"/>
  <c r="AM2175" i="4"/>
  <c r="Z2176" i="4"/>
  <c r="C2176" i="4"/>
  <c r="AM2176" i="4"/>
  <c r="Z2177" i="4"/>
  <c r="C2177" i="4"/>
  <c r="AM2177" i="4"/>
  <c r="Z2178" i="4"/>
  <c r="C2178" i="4"/>
  <c r="AM2178" i="4"/>
  <c r="Z2179" i="4"/>
  <c r="C2179" i="4"/>
  <c r="AM2179" i="4"/>
  <c r="Z2180" i="4"/>
  <c r="C2180" i="4"/>
  <c r="AM2180" i="4"/>
  <c r="Z2181" i="4"/>
  <c r="C2181" i="4"/>
  <c r="AM2181" i="4"/>
  <c r="Z2182" i="4"/>
  <c r="C2182" i="4"/>
  <c r="AM2182" i="4"/>
  <c r="Z2183" i="4"/>
  <c r="C2183" i="4"/>
  <c r="AM2183" i="4"/>
  <c r="Z2184" i="4"/>
  <c r="C2184" i="4"/>
  <c r="AM2184" i="4"/>
  <c r="Z2185" i="4"/>
  <c r="C2185" i="4"/>
  <c r="AM2185" i="4"/>
  <c r="Z2186" i="4"/>
  <c r="C2186" i="4"/>
  <c r="AM2186" i="4"/>
  <c r="Z2187" i="4"/>
  <c r="C2187" i="4"/>
  <c r="AM2187" i="4"/>
  <c r="Z2188" i="4"/>
  <c r="C2188" i="4"/>
  <c r="AM2188" i="4"/>
  <c r="Z2189" i="4"/>
  <c r="C2189" i="4"/>
  <c r="AM2189" i="4"/>
  <c r="Z2190" i="4"/>
  <c r="C2190" i="4"/>
  <c r="AM2190" i="4"/>
  <c r="Z2191" i="4"/>
  <c r="C2191" i="4"/>
  <c r="AM2191" i="4"/>
  <c r="Z2192" i="4"/>
  <c r="C2192" i="4"/>
  <c r="AM2192" i="4"/>
  <c r="Z2193" i="4"/>
  <c r="C2193" i="4"/>
  <c r="AM2193" i="4"/>
  <c r="Z2194" i="4"/>
  <c r="C2194" i="4"/>
  <c r="AM2194" i="4"/>
  <c r="Z2195" i="4"/>
  <c r="C2195" i="4"/>
  <c r="AM2195" i="4"/>
  <c r="Z2196" i="4"/>
  <c r="C2196" i="4"/>
  <c r="AM2196" i="4"/>
  <c r="Z2197" i="4"/>
  <c r="C2197" i="4"/>
  <c r="AM2197" i="4"/>
  <c r="Z2198" i="4"/>
  <c r="C2198" i="4"/>
  <c r="AM2198" i="4"/>
  <c r="Z2199" i="4"/>
  <c r="C2199" i="4"/>
  <c r="AM2199" i="4"/>
  <c r="Z2200" i="4"/>
  <c r="C2200" i="4"/>
  <c r="AM2200" i="4"/>
  <c r="Z2201" i="4"/>
  <c r="C2201" i="4"/>
  <c r="AM2201" i="4"/>
  <c r="Z2202" i="4"/>
  <c r="C2202" i="4"/>
  <c r="AM2202" i="4"/>
  <c r="Z2203" i="4"/>
  <c r="C2203" i="4"/>
  <c r="AM2203" i="4"/>
  <c r="Z2204" i="4"/>
  <c r="C2204" i="4"/>
  <c r="AM2204" i="4"/>
  <c r="Z2205" i="4"/>
  <c r="C2205" i="4"/>
  <c r="AM2205" i="4"/>
  <c r="Z2206" i="4"/>
  <c r="C2206" i="4"/>
  <c r="AM2206" i="4"/>
  <c r="Z2207" i="4"/>
  <c r="C2207" i="4"/>
  <c r="AM2207" i="4"/>
  <c r="Z2208" i="4"/>
  <c r="C2208" i="4"/>
  <c r="AM2208" i="4"/>
  <c r="Z2209" i="4"/>
  <c r="C2209" i="4"/>
  <c r="AM2209" i="4"/>
  <c r="Z2210" i="4"/>
  <c r="C2210" i="4"/>
  <c r="AM2210" i="4"/>
  <c r="Z2211" i="4"/>
  <c r="C2211" i="4"/>
  <c r="AM2211" i="4"/>
  <c r="Z2212" i="4"/>
  <c r="C2212" i="4"/>
  <c r="AM2212" i="4"/>
  <c r="Z2213" i="4"/>
  <c r="C2213" i="4"/>
  <c r="AM2213" i="4"/>
  <c r="Z2214" i="4"/>
  <c r="C2214" i="4"/>
  <c r="AM2214" i="4"/>
  <c r="Z2215" i="4"/>
  <c r="C2215" i="4"/>
  <c r="AM2215" i="4"/>
  <c r="Z2216" i="4"/>
  <c r="C2216" i="4"/>
  <c r="AM2216" i="4"/>
  <c r="Z2217" i="4"/>
  <c r="C2217" i="4"/>
  <c r="AM2217" i="4"/>
  <c r="Z2218" i="4"/>
  <c r="C2218" i="4"/>
  <c r="AM2218" i="4"/>
  <c r="Z2219" i="4"/>
  <c r="C2219" i="4"/>
  <c r="AM2219" i="4"/>
  <c r="Z2220" i="4"/>
  <c r="C2220" i="4"/>
  <c r="AM2220" i="4"/>
  <c r="Z2221" i="4"/>
  <c r="C2221" i="4"/>
  <c r="AM2221" i="4"/>
  <c r="Z2222" i="4"/>
  <c r="C2222" i="4"/>
  <c r="AM2222" i="4"/>
  <c r="Z2223" i="4"/>
  <c r="C2223" i="4"/>
  <c r="AM2223" i="4"/>
  <c r="Z2224" i="4"/>
  <c r="C2224" i="4"/>
  <c r="AM2224" i="4"/>
  <c r="Z2225" i="4"/>
  <c r="C2225" i="4"/>
  <c r="AM2225" i="4"/>
  <c r="Z2226" i="4"/>
  <c r="C2226" i="4"/>
  <c r="AM2226" i="4"/>
  <c r="Z2227" i="4"/>
  <c r="C2227" i="4"/>
  <c r="AM2227" i="4"/>
  <c r="Z2228" i="4"/>
  <c r="C2228" i="4"/>
  <c r="AM2228" i="4"/>
  <c r="Z2229" i="4"/>
  <c r="C2229" i="4"/>
  <c r="AM2229" i="4"/>
  <c r="Z2230" i="4"/>
  <c r="C2230" i="4"/>
  <c r="AM2230" i="4"/>
  <c r="Z2231" i="4"/>
  <c r="C2231" i="4"/>
  <c r="AM2231" i="4"/>
  <c r="Z2232" i="4"/>
  <c r="C2232" i="4"/>
  <c r="AM2232" i="4"/>
  <c r="Z2233" i="4"/>
  <c r="C2233" i="4"/>
  <c r="AM2233" i="4"/>
  <c r="Z2234" i="4"/>
  <c r="C2234" i="4"/>
  <c r="AM2234" i="4"/>
  <c r="Z2235" i="4"/>
  <c r="C2235" i="4"/>
  <c r="AM2235" i="4"/>
  <c r="Z2236" i="4"/>
  <c r="C2236" i="4"/>
  <c r="AM2236" i="4"/>
  <c r="Z2237" i="4"/>
  <c r="C2237" i="4"/>
  <c r="AM2237" i="4"/>
  <c r="Z2238" i="4"/>
  <c r="C2238" i="4"/>
  <c r="AM2238" i="4"/>
  <c r="Z2239" i="4"/>
  <c r="C2239" i="4"/>
  <c r="AM2239" i="4"/>
  <c r="Z2240" i="4"/>
  <c r="C2240" i="4"/>
  <c r="AM2240" i="4"/>
  <c r="Z2241" i="4"/>
  <c r="C2241" i="4"/>
  <c r="AM2241" i="4"/>
  <c r="Z2242" i="4"/>
  <c r="C2242" i="4"/>
  <c r="AM2242" i="4"/>
  <c r="Z2243" i="4"/>
  <c r="C2243" i="4"/>
  <c r="AM2243" i="4"/>
  <c r="Z2244" i="4"/>
  <c r="C2244" i="4"/>
  <c r="AM2244" i="4"/>
  <c r="Z2245" i="4"/>
  <c r="C2245" i="4"/>
  <c r="AM2245" i="4"/>
  <c r="Z2246" i="4"/>
  <c r="C2246" i="4"/>
  <c r="AM2246" i="4"/>
  <c r="Z2247" i="4"/>
  <c r="C2247" i="4"/>
  <c r="AM2247" i="4"/>
  <c r="Z2248" i="4"/>
  <c r="C2248" i="4"/>
  <c r="AM2248" i="4"/>
  <c r="Z2249" i="4"/>
  <c r="C2249" i="4"/>
  <c r="AM2249" i="4"/>
  <c r="Z2250" i="4"/>
  <c r="C2250" i="4"/>
  <c r="AM2250" i="4"/>
  <c r="Z2251" i="4"/>
  <c r="C2251" i="4"/>
  <c r="AM2251" i="4"/>
  <c r="Z2252" i="4"/>
  <c r="C2252" i="4"/>
  <c r="AM2252" i="4"/>
  <c r="Z2253" i="4"/>
  <c r="C2253" i="4"/>
  <c r="AM2253" i="4"/>
  <c r="Z2254" i="4"/>
  <c r="C2254" i="4"/>
  <c r="AM2254" i="4"/>
  <c r="Z2255" i="4"/>
  <c r="C2255" i="4"/>
  <c r="AM2255" i="4"/>
  <c r="Z2256" i="4"/>
  <c r="C2256" i="4"/>
  <c r="AM2256" i="4"/>
  <c r="Z2257" i="4"/>
  <c r="C2257" i="4"/>
  <c r="AM2257" i="4"/>
  <c r="Z2258" i="4"/>
  <c r="C2258" i="4"/>
  <c r="AM2258" i="4"/>
  <c r="Z2259" i="4"/>
  <c r="C2259" i="4"/>
  <c r="AM2259" i="4"/>
  <c r="Z2260" i="4"/>
  <c r="C2260" i="4"/>
  <c r="AM2260" i="4"/>
  <c r="Z2261" i="4"/>
  <c r="C2261" i="4"/>
  <c r="AM2261" i="4"/>
  <c r="Z2262" i="4"/>
  <c r="C2262" i="4"/>
  <c r="AM2262" i="4"/>
  <c r="Z2263" i="4"/>
  <c r="C2263" i="4"/>
  <c r="AM2263" i="4"/>
  <c r="Z2264" i="4"/>
  <c r="C2264" i="4"/>
  <c r="AM2264" i="4"/>
  <c r="Z2265" i="4"/>
  <c r="C2265" i="4"/>
  <c r="AM2265" i="4"/>
  <c r="Z2266" i="4"/>
  <c r="C2266" i="4"/>
  <c r="AM2266" i="4"/>
  <c r="Z2267" i="4"/>
  <c r="C2267" i="4"/>
  <c r="AM2267" i="4"/>
  <c r="Z2268" i="4"/>
  <c r="C2268" i="4"/>
  <c r="AM2268" i="4"/>
  <c r="Z2269" i="4"/>
  <c r="C2269" i="4"/>
  <c r="AM2269" i="4"/>
  <c r="Z2270" i="4"/>
  <c r="C2270" i="4"/>
  <c r="AM2270" i="4"/>
  <c r="Z2271" i="4"/>
  <c r="C2271" i="4"/>
  <c r="AM2271" i="4"/>
  <c r="Z2272" i="4"/>
  <c r="C2272" i="4"/>
  <c r="AM2272" i="4"/>
  <c r="Z2273" i="4"/>
  <c r="C2273" i="4"/>
  <c r="AM2273" i="4"/>
  <c r="Z2274" i="4"/>
  <c r="C2274" i="4"/>
  <c r="AM2274" i="4"/>
  <c r="Z2275" i="4"/>
  <c r="C2275" i="4"/>
  <c r="AM2275" i="4"/>
  <c r="Z2276" i="4"/>
  <c r="C2276" i="4"/>
  <c r="AM2276" i="4"/>
  <c r="Z2277" i="4"/>
  <c r="C2277" i="4"/>
  <c r="AM2277" i="4"/>
  <c r="Z2278" i="4"/>
  <c r="C2278" i="4"/>
  <c r="AM2278" i="4"/>
  <c r="Z2279" i="4"/>
  <c r="C2279" i="4"/>
  <c r="AM2279" i="4"/>
  <c r="Z2280" i="4"/>
  <c r="C2280" i="4"/>
  <c r="AM2280" i="4"/>
  <c r="Z2281" i="4"/>
  <c r="C2281" i="4"/>
  <c r="AM2281" i="4"/>
  <c r="Z2282" i="4"/>
  <c r="C2282" i="4"/>
  <c r="AM2282" i="4"/>
  <c r="Z2283" i="4"/>
  <c r="C2283" i="4"/>
  <c r="AM2283" i="4"/>
  <c r="Z2284" i="4"/>
  <c r="C2284" i="4"/>
  <c r="AM2284" i="4"/>
  <c r="Z2285" i="4"/>
  <c r="C2285" i="4"/>
  <c r="AM2285" i="4"/>
  <c r="Z2286" i="4"/>
  <c r="C2286" i="4"/>
  <c r="AM2286" i="4"/>
  <c r="Z2287" i="4"/>
  <c r="C2287" i="4"/>
  <c r="AM2287" i="4"/>
  <c r="Z2288" i="4"/>
  <c r="C2288" i="4"/>
  <c r="AM2288" i="4"/>
  <c r="Z2289" i="4"/>
  <c r="C2289" i="4"/>
  <c r="AM2289" i="4"/>
  <c r="Z2290" i="4"/>
  <c r="C2290" i="4"/>
  <c r="AM2290" i="4"/>
  <c r="Z2291" i="4"/>
  <c r="C2291" i="4"/>
  <c r="AM2291" i="4"/>
  <c r="Z2292" i="4"/>
  <c r="C2292" i="4"/>
  <c r="AM2292" i="4"/>
  <c r="Z2293" i="4"/>
  <c r="C2293" i="4"/>
  <c r="AM2293" i="4"/>
  <c r="Z2294" i="4"/>
  <c r="C2294" i="4"/>
  <c r="AM2294" i="4"/>
  <c r="Z2295" i="4"/>
  <c r="C2295" i="4"/>
  <c r="AM2295" i="4"/>
  <c r="Z2296" i="4"/>
  <c r="C2296" i="4"/>
  <c r="AM2296" i="4"/>
  <c r="Z2297" i="4"/>
  <c r="C2297" i="4"/>
  <c r="AM2297" i="4"/>
  <c r="Z2298" i="4"/>
  <c r="C2298" i="4"/>
  <c r="AM2298" i="4"/>
  <c r="Z2299" i="4"/>
  <c r="C2299" i="4"/>
  <c r="AM2299" i="4"/>
  <c r="Z2300" i="4"/>
  <c r="C2300" i="4"/>
  <c r="AM2300" i="4"/>
  <c r="Z2301" i="4"/>
  <c r="C2301" i="4"/>
  <c r="AM2301" i="4"/>
  <c r="Z2302" i="4"/>
  <c r="C2302" i="4"/>
  <c r="AM2302" i="4"/>
  <c r="Z2303" i="4"/>
  <c r="C2303" i="4"/>
  <c r="AM2303" i="4"/>
  <c r="Z2304" i="4"/>
  <c r="C2304" i="4"/>
  <c r="AM2304" i="4"/>
  <c r="Z2305" i="4"/>
  <c r="C2305" i="4"/>
  <c r="AM2305" i="4"/>
  <c r="Z2306" i="4"/>
  <c r="C2306" i="4"/>
  <c r="AM2306" i="4"/>
  <c r="Z2307" i="4"/>
  <c r="C2307" i="4"/>
  <c r="AM2307" i="4"/>
  <c r="Z2308" i="4"/>
  <c r="C2308" i="4"/>
  <c r="AM2308" i="4"/>
  <c r="Z2309" i="4"/>
  <c r="C2309" i="4"/>
  <c r="AM2309" i="4"/>
  <c r="Z2310" i="4"/>
  <c r="C2310" i="4"/>
  <c r="AM2310" i="4"/>
  <c r="Z2311" i="4"/>
  <c r="C2311" i="4"/>
  <c r="AM2311" i="4"/>
  <c r="Z2312" i="4"/>
  <c r="C2312" i="4"/>
  <c r="AM2312" i="4"/>
  <c r="Z2313" i="4"/>
  <c r="C2313" i="4"/>
  <c r="AM2313" i="4"/>
  <c r="Z2314" i="4"/>
  <c r="C2314" i="4"/>
  <c r="AM2314" i="4"/>
  <c r="Z2315" i="4"/>
  <c r="C2315" i="4"/>
  <c r="AM2315" i="4"/>
  <c r="Z2316" i="4"/>
  <c r="C2316" i="4"/>
  <c r="AM2316" i="4"/>
  <c r="Z2317" i="4"/>
  <c r="C2317" i="4"/>
  <c r="AM2317" i="4"/>
  <c r="Z2318" i="4"/>
  <c r="C2318" i="4"/>
  <c r="AM2318" i="4"/>
  <c r="Z2319" i="4"/>
  <c r="C2319" i="4"/>
  <c r="AM2319" i="4"/>
  <c r="Z2320" i="4"/>
  <c r="C2320" i="4"/>
  <c r="AM2320" i="4"/>
  <c r="Z2321" i="4"/>
  <c r="C2321" i="4"/>
  <c r="AM2321" i="4"/>
  <c r="Z2322" i="4"/>
  <c r="C2322" i="4"/>
  <c r="AM2322" i="4"/>
  <c r="Z2323" i="4"/>
  <c r="C2323" i="4"/>
  <c r="AM2323" i="4"/>
  <c r="Z2324" i="4"/>
  <c r="C2324" i="4"/>
  <c r="AM2324" i="4"/>
  <c r="Z2325" i="4"/>
  <c r="C2325" i="4"/>
  <c r="AM2325" i="4"/>
  <c r="Z2326" i="4"/>
  <c r="C2326" i="4"/>
  <c r="AM2326" i="4"/>
  <c r="Z2327" i="4"/>
  <c r="C2327" i="4"/>
  <c r="AM2327" i="4"/>
  <c r="Z2328" i="4"/>
  <c r="C2328" i="4"/>
  <c r="AM2328" i="4"/>
  <c r="Z2329" i="4"/>
  <c r="C2329" i="4"/>
  <c r="AM2329" i="4"/>
  <c r="Z2330" i="4"/>
  <c r="C2330" i="4"/>
  <c r="AM2330" i="4"/>
  <c r="Z2331" i="4"/>
  <c r="C2331" i="4"/>
  <c r="AM2331" i="4"/>
  <c r="Z2332" i="4"/>
  <c r="C2332" i="4"/>
  <c r="AM2332" i="4"/>
  <c r="Z2333" i="4"/>
  <c r="C2333" i="4"/>
  <c r="AM2333" i="4"/>
  <c r="Z2334" i="4"/>
  <c r="C2334" i="4"/>
  <c r="AM2334" i="4"/>
  <c r="Z2335" i="4"/>
  <c r="C2335" i="4"/>
  <c r="AM2335" i="4"/>
  <c r="Z2336" i="4"/>
  <c r="C2336" i="4"/>
  <c r="AM2336" i="4"/>
  <c r="Z2337" i="4"/>
  <c r="C2337" i="4"/>
  <c r="AM2337" i="4"/>
  <c r="Z2338" i="4"/>
  <c r="C2338" i="4"/>
  <c r="AM2338" i="4"/>
  <c r="Z2339" i="4"/>
  <c r="C2339" i="4"/>
  <c r="AM2339" i="4"/>
  <c r="Z2340" i="4"/>
  <c r="C2340" i="4"/>
  <c r="AM2340" i="4"/>
  <c r="Z2341" i="4"/>
  <c r="C2341" i="4"/>
  <c r="AM2341" i="4"/>
  <c r="Z2342" i="4"/>
  <c r="C2342" i="4"/>
  <c r="AM2342" i="4"/>
  <c r="Z2343" i="4"/>
  <c r="C2343" i="4"/>
  <c r="AM2343" i="4"/>
  <c r="Z2344" i="4"/>
  <c r="C2344" i="4"/>
  <c r="AM2344" i="4"/>
  <c r="Z2345" i="4"/>
  <c r="C2345" i="4"/>
  <c r="AM2345" i="4"/>
  <c r="Z2346" i="4"/>
  <c r="C2346" i="4"/>
  <c r="AM2346" i="4"/>
  <c r="Z2347" i="4"/>
  <c r="C2347" i="4"/>
  <c r="AM2347" i="4"/>
  <c r="Z2348" i="4"/>
  <c r="C2348" i="4"/>
  <c r="AM2348" i="4"/>
  <c r="Z2349" i="4"/>
  <c r="C2349" i="4"/>
  <c r="AM2349" i="4"/>
  <c r="Z2350" i="4"/>
  <c r="C2350" i="4"/>
  <c r="AM2350" i="4"/>
  <c r="Z2351" i="4"/>
  <c r="C2351" i="4"/>
  <c r="AM2351" i="4"/>
  <c r="Z2352" i="4"/>
  <c r="C2352" i="4"/>
  <c r="AM2352" i="4"/>
  <c r="Z2353" i="4"/>
  <c r="C2353" i="4"/>
  <c r="AM2353" i="4"/>
  <c r="Z2354" i="4"/>
  <c r="C2354" i="4"/>
  <c r="AM2354" i="4"/>
  <c r="Z2355" i="4"/>
  <c r="C2355" i="4"/>
  <c r="AM2355" i="4"/>
  <c r="Z2356" i="4"/>
  <c r="C2356" i="4"/>
  <c r="AM2356" i="4"/>
  <c r="Z2357" i="4"/>
  <c r="C2357" i="4"/>
  <c r="AM2357" i="4"/>
  <c r="Z2358" i="4"/>
  <c r="C2358" i="4"/>
  <c r="AM2358" i="4"/>
  <c r="Z2359" i="4"/>
  <c r="C2359" i="4"/>
  <c r="AM2359" i="4"/>
  <c r="Z2360" i="4"/>
  <c r="C2360" i="4"/>
  <c r="AM2360" i="4"/>
  <c r="Z2361" i="4"/>
  <c r="C2361" i="4"/>
  <c r="AM2361" i="4"/>
  <c r="Z2362" i="4"/>
  <c r="C2362" i="4"/>
  <c r="AM2362" i="4"/>
  <c r="Z2363" i="4"/>
  <c r="C2363" i="4"/>
  <c r="AM2363" i="4"/>
  <c r="Z2364" i="4"/>
  <c r="C2364" i="4"/>
  <c r="AM2364" i="4"/>
  <c r="Z2365" i="4"/>
  <c r="C2365" i="4"/>
  <c r="AM2365" i="4"/>
  <c r="Z2366" i="4"/>
  <c r="C2366" i="4"/>
  <c r="AM2366" i="4"/>
  <c r="Z2367" i="4"/>
  <c r="C2367" i="4"/>
  <c r="AM2367" i="4"/>
  <c r="Z2368" i="4"/>
  <c r="C2368" i="4"/>
  <c r="AM2368" i="4"/>
  <c r="Z2369" i="4"/>
  <c r="C2369" i="4"/>
  <c r="AM2369" i="4"/>
  <c r="Z2370" i="4"/>
  <c r="C2370" i="4"/>
  <c r="AM2370" i="4"/>
  <c r="Z2371" i="4"/>
  <c r="C2371" i="4"/>
  <c r="AM2371" i="4"/>
  <c r="Z2372" i="4"/>
  <c r="C2372" i="4"/>
  <c r="AM2372" i="4"/>
  <c r="Z2373" i="4"/>
  <c r="C2373" i="4"/>
  <c r="AM2373" i="4"/>
  <c r="Z2374" i="4"/>
  <c r="C2374" i="4"/>
  <c r="AM2374" i="4"/>
  <c r="Z2375" i="4"/>
  <c r="C2375" i="4"/>
  <c r="AM2375" i="4"/>
  <c r="Z2376" i="4"/>
  <c r="C2376" i="4"/>
  <c r="AM2376" i="4"/>
  <c r="Z2377" i="4"/>
  <c r="C2377" i="4"/>
  <c r="AM2377" i="4"/>
  <c r="Z2378" i="4"/>
  <c r="C2378" i="4"/>
  <c r="AM2378" i="4"/>
  <c r="Z2379" i="4"/>
  <c r="C2379" i="4"/>
  <c r="AM2379" i="4"/>
  <c r="Z2380" i="4"/>
  <c r="C2380" i="4"/>
  <c r="AM2380" i="4"/>
  <c r="Z2381" i="4"/>
  <c r="C2381" i="4"/>
  <c r="AM2381" i="4"/>
  <c r="Z2382" i="4"/>
  <c r="C2382" i="4"/>
  <c r="AM2382" i="4"/>
  <c r="Z2383" i="4"/>
  <c r="C2383" i="4"/>
  <c r="AM2383" i="4"/>
  <c r="Z2384" i="4"/>
  <c r="C2384" i="4"/>
  <c r="AM2384" i="4"/>
  <c r="Z2385" i="4"/>
  <c r="C2385" i="4"/>
  <c r="AM2385" i="4"/>
  <c r="Z2386" i="4"/>
  <c r="C2386" i="4"/>
  <c r="AM2386" i="4"/>
  <c r="Z2387" i="4"/>
  <c r="C2387" i="4"/>
  <c r="AM2387" i="4"/>
  <c r="Z2388" i="4"/>
  <c r="C2388" i="4"/>
  <c r="AM2388" i="4"/>
  <c r="Z2389" i="4"/>
  <c r="C2389" i="4"/>
  <c r="AM2389" i="4"/>
  <c r="Z2390" i="4"/>
  <c r="C2390" i="4"/>
  <c r="AM2390" i="4"/>
  <c r="Z2391" i="4"/>
  <c r="C2391" i="4"/>
  <c r="AM2391" i="4"/>
  <c r="Z2392" i="4"/>
  <c r="C2392" i="4"/>
  <c r="AM2392" i="4"/>
  <c r="Z2393" i="4"/>
  <c r="C2393" i="4"/>
  <c r="AM2393" i="4"/>
  <c r="Z2394" i="4"/>
  <c r="C2394" i="4"/>
  <c r="AM2394" i="4"/>
  <c r="Z2395" i="4"/>
  <c r="C2395" i="4"/>
  <c r="AM2395" i="4"/>
  <c r="Z2396" i="4"/>
  <c r="C2396" i="4"/>
  <c r="AM2396" i="4"/>
  <c r="Z2397" i="4"/>
  <c r="C2397" i="4"/>
  <c r="AM2397" i="4"/>
  <c r="Z2398" i="4"/>
  <c r="C2398" i="4"/>
  <c r="AM2398" i="4"/>
  <c r="Z2399" i="4"/>
  <c r="C2399" i="4"/>
  <c r="AM2399" i="4"/>
  <c r="Z2400" i="4"/>
  <c r="C2400" i="4"/>
  <c r="AM2400" i="4"/>
  <c r="Z2401" i="4"/>
  <c r="C2401" i="4"/>
  <c r="AM2401" i="4"/>
  <c r="Z2402" i="4"/>
  <c r="C2402" i="4"/>
  <c r="AM2402" i="4"/>
  <c r="Z2403" i="4"/>
  <c r="C2403" i="4"/>
  <c r="AM2403" i="4"/>
  <c r="Z2404" i="4"/>
  <c r="C2404" i="4"/>
  <c r="AM2404" i="4"/>
  <c r="Z2405" i="4"/>
  <c r="C2405" i="4"/>
  <c r="AM2405" i="4"/>
  <c r="Z2406" i="4"/>
  <c r="C2406" i="4"/>
  <c r="AM2406" i="4"/>
  <c r="P2407" i="4"/>
  <c r="Q2407" i="4"/>
  <c r="R2407" i="4"/>
  <c r="S2407" i="4"/>
  <c r="T2407" i="4"/>
  <c r="V2407" i="4"/>
  <c r="W2407" i="4"/>
  <c r="Y2407" i="4"/>
  <c r="Z2407" i="4"/>
  <c r="AC2407" i="4"/>
  <c r="C2407" i="4"/>
  <c r="AM2407" i="4"/>
  <c r="C2409" i="4"/>
  <c r="AM2409" i="4"/>
  <c r="C2410" i="4"/>
  <c r="AM2410" i="4"/>
  <c r="C2411" i="4"/>
  <c r="AM2411" i="4"/>
  <c r="C2412" i="4"/>
  <c r="AM2412" i="4"/>
  <c r="C2413" i="4"/>
  <c r="AM2413" i="4"/>
  <c r="C2414" i="4"/>
  <c r="AM2414" i="4"/>
  <c r="C2415" i="4"/>
  <c r="AM2415" i="4"/>
  <c r="C2416" i="4"/>
  <c r="AM2416" i="4"/>
  <c r="C2417" i="4"/>
  <c r="AM2417" i="4"/>
  <c r="C2418" i="4"/>
  <c r="AM2418" i="4"/>
  <c r="C2419" i="4"/>
  <c r="AM2419" i="4"/>
  <c r="C2420" i="4"/>
  <c r="AM2420" i="4"/>
  <c r="C2421" i="4"/>
  <c r="AM2421" i="4"/>
  <c r="C2422" i="4"/>
  <c r="AM2422" i="4"/>
  <c r="C2423" i="4"/>
  <c r="AM2423" i="4"/>
  <c r="C2424" i="4"/>
  <c r="AM2424" i="4"/>
  <c r="C2425" i="4"/>
  <c r="AM2425" i="4"/>
  <c r="C2426" i="4"/>
  <c r="AM2426" i="4"/>
  <c r="C2427" i="4"/>
  <c r="AM2427" i="4"/>
  <c r="C2428" i="4"/>
  <c r="AM2428" i="4"/>
  <c r="C2429" i="4"/>
  <c r="AM2429" i="4"/>
  <c r="C2430" i="4"/>
  <c r="AM2430" i="4"/>
  <c r="C2431" i="4"/>
  <c r="AM2431" i="4"/>
  <c r="C2432" i="4"/>
  <c r="AM2432" i="4"/>
  <c r="C2433" i="4"/>
  <c r="AM2433" i="4"/>
  <c r="C2434" i="4"/>
  <c r="AM2434" i="4"/>
  <c r="C2435" i="4"/>
  <c r="AM2435" i="4"/>
  <c r="C2436" i="4"/>
  <c r="AM2436" i="4"/>
  <c r="C2437" i="4"/>
  <c r="AM2437" i="4"/>
  <c r="Q2438" i="4"/>
  <c r="R2438" i="4"/>
  <c r="S2438" i="4"/>
  <c r="T2438" i="4"/>
  <c r="AD2438" i="4"/>
  <c r="C2438" i="4"/>
  <c r="AM2438" i="4"/>
  <c r="AX2440" i="4"/>
  <c r="P2440" i="4"/>
  <c r="Q2440" i="4"/>
  <c r="R2440" i="4"/>
  <c r="S2440" i="4"/>
  <c r="T2440" i="4"/>
  <c r="U2440" i="4"/>
  <c r="AA2440" i="4"/>
  <c r="C2440" i="4"/>
  <c r="AM2440" i="4"/>
  <c r="AX2441" i="4"/>
  <c r="P2441" i="4"/>
  <c r="Q2441" i="4"/>
  <c r="R2441" i="4"/>
  <c r="S2441" i="4"/>
  <c r="T2441" i="4"/>
  <c r="U2441" i="4"/>
  <c r="AA2441" i="4"/>
  <c r="C2441" i="4"/>
  <c r="AM2441" i="4"/>
  <c r="AX2442" i="4"/>
  <c r="P2442" i="4"/>
  <c r="Q2442" i="4"/>
  <c r="R2442" i="4"/>
  <c r="S2442" i="4"/>
  <c r="T2442" i="4"/>
  <c r="U2442" i="4"/>
  <c r="AA2442" i="4"/>
  <c r="C2442" i="4"/>
  <c r="AM2442" i="4"/>
  <c r="AX2443" i="4"/>
  <c r="P2443" i="4"/>
  <c r="Q2443" i="4"/>
  <c r="R2443" i="4"/>
  <c r="S2443" i="4"/>
  <c r="T2443" i="4"/>
  <c r="U2443" i="4"/>
  <c r="AA2443" i="4"/>
  <c r="C2443" i="4"/>
  <c r="AM2443" i="4"/>
  <c r="AX2444" i="4"/>
  <c r="P2444" i="4"/>
  <c r="Q2444" i="4"/>
  <c r="R2444" i="4"/>
  <c r="S2444" i="4"/>
  <c r="T2444" i="4"/>
  <c r="U2444" i="4"/>
  <c r="AA2444" i="4"/>
  <c r="C2444" i="4"/>
  <c r="AM2444" i="4"/>
  <c r="AX2445" i="4"/>
  <c r="P2445" i="4"/>
  <c r="Q2445" i="4"/>
  <c r="R2445" i="4"/>
  <c r="S2445" i="4"/>
  <c r="T2445" i="4"/>
  <c r="U2445" i="4"/>
  <c r="AA2445" i="4"/>
  <c r="C2445" i="4"/>
  <c r="AM2445" i="4"/>
  <c r="AX2446" i="4"/>
  <c r="P2446" i="4"/>
  <c r="Q2446" i="4"/>
  <c r="R2446" i="4"/>
  <c r="S2446" i="4"/>
  <c r="T2446" i="4"/>
  <c r="U2446" i="4"/>
  <c r="AA2446" i="4"/>
  <c r="C2446" i="4"/>
  <c r="AM2446" i="4"/>
  <c r="AX2447" i="4"/>
  <c r="P2447" i="4"/>
  <c r="Q2447" i="4"/>
  <c r="R2447" i="4"/>
  <c r="S2447" i="4"/>
  <c r="T2447" i="4"/>
  <c r="U2447" i="4"/>
  <c r="AA2447" i="4"/>
  <c r="C2447" i="4"/>
  <c r="AM2447" i="4"/>
  <c r="AX2448" i="4"/>
  <c r="P2448" i="4"/>
  <c r="Q2448" i="4"/>
  <c r="R2448" i="4"/>
  <c r="S2448" i="4"/>
  <c r="T2448" i="4"/>
  <c r="U2448" i="4"/>
  <c r="AA2448" i="4"/>
  <c r="C2448" i="4"/>
  <c r="AM2448" i="4"/>
  <c r="AX2449" i="4"/>
  <c r="P2449" i="4"/>
  <c r="Q2449" i="4"/>
  <c r="R2449" i="4"/>
  <c r="S2449" i="4"/>
  <c r="T2449" i="4"/>
  <c r="U2449" i="4"/>
  <c r="AA2449" i="4"/>
  <c r="C2449" i="4"/>
  <c r="AM2449" i="4"/>
  <c r="AX2450" i="4"/>
  <c r="P2450" i="4"/>
  <c r="Q2450" i="4"/>
  <c r="R2450" i="4"/>
  <c r="S2450" i="4"/>
  <c r="T2450" i="4"/>
  <c r="U2450" i="4"/>
  <c r="AA2450" i="4"/>
  <c r="C2450" i="4"/>
  <c r="AM2450" i="4"/>
  <c r="AX2451" i="4"/>
  <c r="P2451" i="4"/>
  <c r="Q2451" i="4"/>
  <c r="R2451" i="4"/>
  <c r="S2451" i="4"/>
  <c r="T2451" i="4"/>
  <c r="U2451" i="4"/>
  <c r="AA2451" i="4"/>
  <c r="C2451" i="4"/>
  <c r="AM2451" i="4"/>
  <c r="AX2452" i="4"/>
  <c r="P2452" i="4"/>
  <c r="Q2452" i="4"/>
  <c r="R2452" i="4"/>
  <c r="S2452" i="4"/>
  <c r="T2452" i="4"/>
  <c r="U2452" i="4"/>
  <c r="AA2452" i="4"/>
  <c r="C2452" i="4"/>
  <c r="AM2452" i="4"/>
  <c r="AX2453" i="4"/>
  <c r="P2453" i="4"/>
  <c r="Q2453" i="4"/>
  <c r="R2453" i="4"/>
  <c r="S2453" i="4"/>
  <c r="T2453" i="4"/>
  <c r="U2453" i="4"/>
  <c r="AA2453" i="4"/>
  <c r="C2453" i="4"/>
  <c r="AM2453" i="4"/>
  <c r="P2454" i="4"/>
  <c r="Q2454" i="4"/>
  <c r="R2454" i="4"/>
  <c r="S2454" i="4"/>
  <c r="T2454" i="4"/>
  <c r="U2454" i="4"/>
  <c r="AA2454" i="4"/>
  <c r="C2454" i="4"/>
  <c r="AM2454" i="4"/>
  <c r="C2456" i="4"/>
  <c r="AM2456" i="4"/>
  <c r="C2457" i="4"/>
  <c r="AM2457" i="4"/>
  <c r="C2458" i="4"/>
  <c r="AM2458" i="4"/>
  <c r="C2459" i="4"/>
  <c r="AM2459" i="4"/>
  <c r="C2460" i="4"/>
  <c r="AM2460" i="4"/>
  <c r="C2461" i="4"/>
  <c r="AM2461" i="4"/>
  <c r="C2462" i="4"/>
  <c r="AM2462" i="4"/>
  <c r="C2463" i="4"/>
  <c r="AM2463" i="4"/>
  <c r="C2464" i="4"/>
  <c r="AM2464" i="4"/>
  <c r="C2465" i="4"/>
  <c r="AM2465" i="4"/>
  <c r="C2466" i="4"/>
  <c r="AM2466" i="4"/>
  <c r="C2467" i="4"/>
  <c r="AM2467" i="4"/>
  <c r="C2468" i="4"/>
  <c r="AM2468" i="4"/>
  <c r="C2469" i="4"/>
  <c r="AM2469" i="4"/>
  <c r="C2470" i="4"/>
  <c r="AM2470" i="4"/>
  <c r="C2471" i="4"/>
  <c r="AM2471" i="4"/>
  <c r="C2472" i="4"/>
  <c r="AM2472" i="4"/>
  <c r="C2473" i="4"/>
  <c r="AM2473" i="4"/>
  <c r="C2474" i="4"/>
  <c r="AM2474" i="4"/>
  <c r="C2475" i="4"/>
  <c r="AM2475" i="4"/>
  <c r="C2476" i="4"/>
  <c r="AM2476" i="4"/>
  <c r="C2477" i="4"/>
  <c r="AM2477" i="4"/>
  <c r="C2478" i="4"/>
  <c r="AM2478" i="4"/>
  <c r="C2479" i="4"/>
  <c r="AM2479" i="4"/>
  <c r="C2480" i="4"/>
  <c r="AM2480" i="4"/>
  <c r="C2481" i="4"/>
  <c r="AM2481" i="4"/>
  <c r="C2482" i="4"/>
  <c r="AM2482" i="4"/>
  <c r="C2483" i="4"/>
  <c r="AM2483" i="4"/>
  <c r="C2484" i="4"/>
  <c r="AM2484" i="4"/>
  <c r="C2485" i="4"/>
  <c r="AM2485" i="4"/>
  <c r="C2486" i="4"/>
  <c r="AM2486" i="4"/>
  <c r="C2487" i="4"/>
  <c r="AM2487" i="4"/>
  <c r="C2488" i="4"/>
  <c r="AM2488" i="4"/>
  <c r="C2489" i="4"/>
  <c r="AM2489" i="4"/>
  <c r="C2490" i="4"/>
  <c r="AM2490" i="4"/>
  <c r="C2491" i="4"/>
  <c r="AM2491" i="4"/>
  <c r="C2492" i="4"/>
  <c r="AM2492" i="4"/>
  <c r="C2493" i="4"/>
  <c r="AM2493" i="4"/>
  <c r="C2494" i="4"/>
  <c r="AM2494" i="4"/>
  <c r="C2495" i="4"/>
  <c r="AM2495" i="4"/>
  <c r="C2496" i="4"/>
  <c r="AM2496" i="4"/>
  <c r="C2497" i="4"/>
  <c r="AM2497" i="4"/>
  <c r="C2498" i="4"/>
  <c r="AM2498" i="4"/>
  <c r="C2499" i="4"/>
  <c r="AM2499" i="4"/>
  <c r="C2500" i="4"/>
  <c r="AM2500" i="4"/>
  <c r="C2501" i="4"/>
  <c r="AM2501" i="4"/>
  <c r="C2502" i="4"/>
  <c r="AM2502" i="4"/>
  <c r="C2503" i="4"/>
  <c r="AM2503" i="4"/>
  <c r="C2504" i="4"/>
  <c r="AM2504" i="4"/>
  <c r="C2505" i="4"/>
  <c r="AM2505" i="4"/>
  <c r="C2506" i="4"/>
  <c r="AM2506" i="4"/>
  <c r="C2507" i="4"/>
  <c r="AM2507" i="4"/>
  <c r="C2508" i="4"/>
  <c r="AM2508" i="4"/>
  <c r="C2509" i="4"/>
  <c r="AM2509" i="4"/>
  <c r="C2510" i="4"/>
  <c r="AM2510" i="4"/>
  <c r="C2511" i="4"/>
  <c r="AM2511" i="4"/>
  <c r="C2512" i="4"/>
  <c r="AM2512" i="4"/>
  <c r="C2513" i="4"/>
  <c r="AM2513" i="4"/>
  <c r="C2514" i="4"/>
  <c r="AM2514" i="4"/>
  <c r="C2515" i="4"/>
  <c r="AM2515" i="4"/>
  <c r="C2516" i="4"/>
  <c r="AM2516" i="4"/>
  <c r="C2517" i="4"/>
  <c r="AM2517" i="4"/>
  <c r="C2518" i="4"/>
  <c r="AM2518" i="4"/>
  <c r="C2519" i="4"/>
  <c r="AM2519" i="4"/>
  <c r="C2520" i="4"/>
  <c r="AM2520" i="4"/>
  <c r="C2521" i="4"/>
  <c r="AM2521" i="4"/>
  <c r="C2522" i="4"/>
  <c r="AM2522" i="4"/>
  <c r="C2523" i="4"/>
  <c r="AM2523" i="4"/>
  <c r="C2524" i="4"/>
  <c r="AM2524" i="4"/>
  <c r="C2525" i="4"/>
  <c r="AM2525" i="4"/>
  <c r="C2526" i="4"/>
  <c r="AM2526" i="4"/>
  <c r="C2527" i="4"/>
  <c r="AM2527" i="4"/>
  <c r="C2528" i="4"/>
  <c r="AM2528" i="4"/>
  <c r="C2529" i="4"/>
  <c r="AM2529" i="4"/>
  <c r="C2530" i="4"/>
  <c r="AM2530" i="4"/>
  <c r="C2531" i="4"/>
  <c r="AM2531" i="4"/>
  <c r="C2532" i="4"/>
  <c r="AM2532" i="4"/>
  <c r="C2533" i="4"/>
  <c r="AM2533" i="4"/>
  <c r="C2534" i="4"/>
  <c r="AM2534" i="4"/>
  <c r="C2535" i="4"/>
  <c r="AM2535" i="4"/>
  <c r="C2536" i="4"/>
  <c r="AM2536" i="4"/>
  <c r="C2537" i="4"/>
  <c r="AM2537" i="4"/>
  <c r="C2538" i="4"/>
  <c r="AM2538" i="4"/>
  <c r="C2539" i="4"/>
  <c r="AM2539" i="4"/>
  <c r="C2540" i="4"/>
  <c r="AM2540" i="4"/>
  <c r="C2541" i="4"/>
  <c r="AM2541" i="4"/>
  <c r="C2542" i="4"/>
  <c r="AM2542" i="4"/>
  <c r="C2543" i="4"/>
  <c r="AM2543" i="4"/>
  <c r="C2544" i="4"/>
  <c r="AM2544" i="4"/>
  <c r="C2545" i="4"/>
  <c r="AM2545" i="4"/>
  <c r="C2546" i="4"/>
  <c r="AM2546" i="4"/>
  <c r="C2547" i="4"/>
  <c r="AM2547" i="4"/>
  <c r="C2548" i="4"/>
  <c r="AM2548" i="4"/>
  <c r="C2549" i="4"/>
  <c r="AM2549" i="4"/>
  <c r="C2550" i="4"/>
  <c r="AM2550" i="4"/>
  <c r="C2551" i="4"/>
  <c r="AM2551" i="4"/>
  <c r="C2552" i="4"/>
  <c r="AM2552" i="4"/>
  <c r="C2553" i="4"/>
  <c r="AM2553" i="4"/>
  <c r="C2554" i="4"/>
  <c r="AM2554" i="4"/>
  <c r="C2555" i="4"/>
  <c r="AM2555" i="4"/>
  <c r="C2556" i="4"/>
  <c r="AM2556" i="4"/>
  <c r="C2557" i="4"/>
  <c r="AM2557" i="4"/>
  <c r="C2558" i="4"/>
  <c r="AM2558" i="4"/>
  <c r="C2559" i="4"/>
  <c r="AM2559" i="4"/>
  <c r="C2560" i="4"/>
  <c r="AM2560" i="4"/>
  <c r="C2561" i="4"/>
  <c r="AM2561" i="4"/>
  <c r="C2562" i="4"/>
  <c r="AM2562" i="4"/>
  <c r="C2563" i="4"/>
  <c r="AM2563" i="4"/>
  <c r="C2564" i="4"/>
  <c r="AM2564" i="4"/>
  <c r="C2565" i="4"/>
  <c r="AM2565" i="4"/>
  <c r="C2566" i="4"/>
  <c r="AM2566" i="4"/>
  <c r="C2567" i="4"/>
  <c r="AM2567" i="4"/>
  <c r="C2568" i="4"/>
  <c r="AM2568" i="4"/>
  <c r="C2569" i="4"/>
  <c r="AM2569" i="4"/>
  <c r="C2570" i="4"/>
  <c r="AM2570" i="4"/>
  <c r="C2571" i="4"/>
  <c r="AM2571" i="4"/>
  <c r="C2572" i="4"/>
  <c r="AM2572" i="4"/>
  <c r="C2573" i="4"/>
  <c r="AM2573" i="4"/>
  <c r="C2574" i="4"/>
  <c r="AM2574" i="4"/>
  <c r="C2575" i="4"/>
  <c r="AM2575" i="4"/>
  <c r="C2576" i="4"/>
  <c r="AM2576" i="4"/>
  <c r="C2577" i="4"/>
  <c r="AM2577" i="4"/>
  <c r="C2578" i="4"/>
  <c r="AM2578" i="4"/>
  <c r="C2579" i="4"/>
  <c r="AM2579" i="4"/>
  <c r="C2580" i="4"/>
  <c r="AM2580" i="4"/>
  <c r="C2581" i="4"/>
  <c r="AM2581" i="4"/>
  <c r="C2582" i="4"/>
  <c r="AM2582" i="4"/>
  <c r="C2583" i="4"/>
  <c r="AM2583" i="4"/>
  <c r="C2584" i="4"/>
  <c r="AM2584" i="4"/>
  <c r="C2585" i="4"/>
  <c r="AM2585" i="4"/>
  <c r="C2586" i="4"/>
  <c r="AM2586" i="4"/>
  <c r="C2587" i="4"/>
  <c r="AM2587" i="4"/>
  <c r="C2588" i="4"/>
  <c r="AM2588" i="4"/>
  <c r="C2589" i="4"/>
  <c r="AM2589" i="4"/>
  <c r="R2590" i="4"/>
  <c r="S2590" i="4"/>
  <c r="C2590" i="4"/>
  <c r="AM2590" i="4"/>
  <c r="C2592" i="4"/>
  <c r="AM2592" i="4"/>
  <c r="C2593" i="4"/>
  <c r="AM2593" i="4"/>
  <c r="C2594" i="4"/>
  <c r="AM2594" i="4"/>
  <c r="C2595" i="4"/>
  <c r="AM2595" i="4"/>
  <c r="C2596" i="4"/>
  <c r="AM2596" i="4"/>
  <c r="C2597" i="4"/>
  <c r="AM2597" i="4"/>
  <c r="C2598" i="4"/>
  <c r="AM2598" i="4"/>
  <c r="C2599" i="4"/>
  <c r="AM2599" i="4"/>
  <c r="C2600" i="4"/>
  <c r="AM2600" i="4"/>
  <c r="C2601" i="4"/>
  <c r="AM2601" i="4"/>
  <c r="C2602" i="4"/>
  <c r="AM2602" i="4"/>
  <c r="C2603" i="4"/>
  <c r="AM2603" i="4"/>
  <c r="C2604" i="4"/>
  <c r="AM2604" i="4"/>
  <c r="C2605" i="4"/>
  <c r="AM2605" i="4"/>
  <c r="C2606" i="4"/>
  <c r="AM2606" i="4"/>
  <c r="C2607" i="4"/>
  <c r="AM2607" i="4"/>
  <c r="C2608" i="4"/>
  <c r="AM2608" i="4"/>
  <c r="C2609" i="4"/>
  <c r="AM2609" i="4"/>
  <c r="C2610" i="4"/>
  <c r="AM2610" i="4"/>
  <c r="C2611" i="4"/>
  <c r="AM2611" i="4"/>
  <c r="C2612" i="4"/>
  <c r="AM2612" i="4"/>
  <c r="C2613" i="4"/>
  <c r="AM2613" i="4"/>
  <c r="C2614" i="4"/>
  <c r="AM2614" i="4"/>
  <c r="C2615" i="4"/>
  <c r="AM2615" i="4"/>
  <c r="C2616" i="4"/>
  <c r="AM2616" i="4"/>
  <c r="C2617" i="4"/>
  <c r="AM2617" i="4"/>
  <c r="C2618" i="4"/>
  <c r="AM2618" i="4"/>
  <c r="C2619" i="4"/>
  <c r="AM2619" i="4"/>
  <c r="C2620" i="4"/>
  <c r="AM2620" i="4"/>
  <c r="C2621" i="4"/>
  <c r="AM2621" i="4"/>
  <c r="C2622" i="4"/>
  <c r="AM2622" i="4"/>
  <c r="C2623" i="4"/>
  <c r="AM2623" i="4"/>
  <c r="C2624" i="4"/>
  <c r="AM2624" i="4"/>
  <c r="C2625" i="4"/>
  <c r="AM2625" i="4"/>
  <c r="C2626" i="4"/>
  <c r="AM2626" i="4"/>
  <c r="C2627" i="4"/>
  <c r="AM2627" i="4"/>
  <c r="C2628" i="4"/>
  <c r="AM2628" i="4"/>
  <c r="C2629" i="4"/>
  <c r="AM2629" i="4"/>
  <c r="C2630" i="4"/>
  <c r="AM2630" i="4"/>
  <c r="C2631" i="4"/>
  <c r="AM2631" i="4"/>
  <c r="C2632" i="4"/>
  <c r="AM2632" i="4"/>
  <c r="C2633" i="4"/>
  <c r="AM2633" i="4"/>
  <c r="C2634" i="4"/>
  <c r="AM2634" i="4"/>
  <c r="C2635" i="4"/>
  <c r="AM2635" i="4"/>
  <c r="C2636" i="4"/>
  <c r="AM2636" i="4"/>
  <c r="C2637" i="4"/>
  <c r="AM2637" i="4"/>
  <c r="C2638" i="4"/>
  <c r="AM2638" i="4"/>
  <c r="C2639" i="4"/>
  <c r="AM2639" i="4"/>
  <c r="C2640" i="4"/>
  <c r="AM2640" i="4"/>
  <c r="C2641" i="4"/>
  <c r="AM2641" i="4"/>
  <c r="C2642" i="4"/>
  <c r="AM2642" i="4"/>
  <c r="C2643" i="4"/>
  <c r="AM2643" i="4"/>
  <c r="C2644" i="4"/>
  <c r="AM2644" i="4"/>
  <c r="C2645" i="4"/>
  <c r="AM2645" i="4"/>
  <c r="C2646" i="4"/>
  <c r="AM2646" i="4"/>
  <c r="Q2647" i="4"/>
  <c r="R2647" i="4"/>
  <c r="S2647" i="4"/>
  <c r="T2647" i="4"/>
  <c r="AC2647" i="4"/>
  <c r="C2647" i="4"/>
  <c r="AM2647" i="4"/>
  <c r="C2649" i="4"/>
  <c r="AM2649" i="4"/>
  <c r="C2650" i="4"/>
  <c r="AM2650" i="4"/>
  <c r="C2651" i="4"/>
  <c r="AM2651" i="4"/>
  <c r="C2652" i="4"/>
  <c r="AM2652" i="4"/>
  <c r="C2653" i="4"/>
  <c r="AM2653" i="4"/>
  <c r="C2654" i="4"/>
  <c r="AM2654" i="4"/>
  <c r="C2655" i="4"/>
  <c r="AM2655" i="4"/>
  <c r="C2656" i="4"/>
  <c r="AM2656" i="4"/>
  <c r="C2657" i="4"/>
  <c r="AM2657" i="4"/>
  <c r="C2658" i="4"/>
  <c r="AM2658" i="4"/>
  <c r="C2659" i="4"/>
  <c r="AM2659" i="4"/>
  <c r="C2660" i="4"/>
  <c r="AM2660" i="4"/>
  <c r="C2661" i="4"/>
  <c r="AM2661" i="4"/>
  <c r="C2662" i="4"/>
  <c r="AM2662" i="4"/>
  <c r="C2663" i="4"/>
  <c r="AM2663" i="4"/>
  <c r="C2664" i="4"/>
  <c r="AM2664" i="4"/>
  <c r="C2665" i="4"/>
  <c r="AM2665" i="4"/>
  <c r="C2666" i="4"/>
  <c r="AM2666" i="4"/>
  <c r="C2667" i="4"/>
  <c r="AM2667" i="4"/>
  <c r="C2668" i="4"/>
  <c r="AM2668" i="4"/>
  <c r="C2669" i="4"/>
  <c r="AM2669" i="4"/>
  <c r="C2670" i="4"/>
  <c r="AM2670" i="4"/>
  <c r="C2671" i="4"/>
  <c r="AM2671" i="4"/>
  <c r="C2672" i="4"/>
  <c r="AM2672" i="4"/>
  <c r="C2673" i="4"/>
  <c r="AM2673" i="4"/>
  <c r="C2674" i="4"/>
  <c r="AM2674" i="4"/>
  <c r="C2675" i="4"/>
  <c r="AM2675" i="4"/>
  <c r="C2676" i="4"/>
  <c r="AM2676" i="4"/>
  <c r="C2677" i="4"/>
  <c r="AM2677" i="4"/>
  <c r="C2678" i="4"/>
  <c r="AM2678" i="4"/>
  <c r="C2679" i="4"/>
  <c r="AM2679" i="4"/>
  <c r="C2680" i="4"/>
  <c r="AM2680" i="4"/>
  <c r="C2681" i="4"/>
  <c r="AM2681" i="4"/>
  <c r="C2682" i="4"/>
  <c r="AM2682" i="4"/>
  <c r="C2683" i="4"/>
  <c r="AM2683" i="4"/>
  <c r="C2684" i="4"/>
  <c r="AM2684" i="4"/>
  <c r="C2685" i="4"/>
  <c r="AM2685" i="4"/>
  <c r="C2686" i="4"/>
  <c r="AM2686" i="4"/>
  <c r="C2687" i="4"/>
  <c r="AM2687" i="4"/>
  <c r="C2688" i="4"/>
  <c r="AM2688" i="4"/>
  <c r="C2689" i="4"/>
  <c r="AM2689" i="4"/>
  <c r="C2690" i="4"/>
  <c r="AM2690" i="4"/>
  <c r="C2691" i="4"/>
  <c r="AM2691" i="4"/>
  <c r="C2692" i="4"/>
  <c r="AM2692" i="4"/>
  <c r="C2693" i="4"/>
  <c r="AM2693" i="4"/>
  <c r="C2694" i="4"/>
  <c r="AM2694" i="4"/>
  <c r="C2695" i="4"/>
  <c r="AM2695" i="4"/>
  <c r="C2696" i="4"/>
  <c r="AM2696" i="4"/>
  <c r="C2697" i="4"/>
  <c r="AM2697" i="4"/>
  <c r="C2698" i="4"/>
  <c r="AM2698" i="4"/>
  <c r="C2699" i="4"/>
  <c r="AM2699" i="4"/>
  <c r="C2700" i="4"/>
  <c r="AM2700" i="4"/>
  <c r="C2701" i="4"/>
  <c r="AM2701" i="4"/>
  <c r="C2702" i="4"/>
  <c r="AM2702" i="4"/>
  <c r="C2703" i="4"/>
  <c r="AM2703" i="4"/>
  <c r="C2704" i="4"/>
  <c r="AM2704" i="4"/>
  <c r="C2705" i="4"/>
  <c r="AM2705" i="4"/>
  <c r="C2706" i="4"/>
  <c r="AM2706" i="4"/>
  <c r="C2707" i="4"/>
  <c r="AM2707" i="4"/>
  <c r="C2708" i="4"/>
  <c r="AM2708" i="4"/>
  <c r="C2709" i="4"/>
  <c r="AM2709" i="4"/>
  <c r="C2710" i="4"/>
  <c r="AM2710" i="4"/>
  <c r="C2711" i="4"/>
  <c r="AM2711" i="4"/>
  <c r="C2712" i="4"/>
  <c r="AM2712" i="4"/>
  <c r="C2713" i="4"/>
  <c r="AM2713" i="4"/>
  <c r="C2714" i="4"/>
  <c r="AM2714" i="4"/>
  <c r="C2715" i="4"/>
  <c r="AM2715" i="4"/>
  <c r="C2716" i="4"/>
  <c r="AM2716" i="4"/>
  <c r="C2717" i="4"/>
  <c r="AM2717" i="4"/>
  <c r="C2718" i="4"/>
  <c r="AM2718" i="4"/>
  <c r="C2719" i="4"/>
  <c r="AM2719" i="4"/>
  <c r="C2720" i="4"/>
  <c r="AM2720" i="4"/>
  <c r="P2721" i="4"/>
  <c r="Q2721" i="4"/>
  <c r="R2721" i="4"/>
  <c r="S2721" i="4"/>
  <c r="T2721" i="4"/>
  <c r="V2721" i="4"/>
  <c r="Y2721" i="4"/>
  <c r="AA2721" i="4"/>
  <c r="C2721" i="4"/>
  <c r="AM2721" i="4"/>
  <c r="C2726" i="4"/>
  <c r="AM2726" i="4"/>
  <c r="C2727" i="4"/>
  <c r="AM2727" i="4"/>
  <c r="C2728" i="4"/>
  <c r="AM2728" i="4"/>
  <c r="C2729" i="4"/>
  <c r="AM2729" i="4"/>
  <c r="C2730" i="4"/>
  <c r="AM2730" i="4"/>
  <c r="C2731" i="4"/>
  <c r="AM2731" i="4"/>
  <c r="C2732" i="4"/>
  <c r="AM2732" i="4"/>
  <c r="C2733" i="4"/>
  <c r="AM2733" i="4"/>
  <c r="C2734" i="4"/>
  <c r="AM2734" i="4"/>
  <c r="C2735" i="4"/>
  <c r="AM2735" i="4"/>
  <c r="C2736" i="4"/>
  <c r="AM2736" i="4"/>
  <c r="C2737" i="4"/>
  <c r="AM2737" i="4"/>
  <c r="C2738" i="4"/>
  <c r="AM2738" i="4"/>
  <c r="C2739" i="4"/>
  <c r="AM2739" i="4"/>
  <c r="C2740" i="4"/>
  <c r="AM2740" i="4"/>
  <c r="C2741" i="4"/>
  <c r="AM2741" i="4"/>
  <c r="C2742" i="4"/>
  <c r="AM2742" i="4"/>
  <c r="C2743" i="4"/>
  <c r="AM2743" i="4"/>
  <c r="C2744" i="4"/>
  <c r="AM2744" i="4"/>
  <c r="C2745" i="4"/>
  <c r="AM2745" i="4"/>
  <c r="C2746" i="4"/>
  <c r="AM2746" i="4"/>
  <c r="C2747" i="4"/>
  <c r="AM2747" i="4"/>
  <c r="C2748" i="4"/>
  <c r="AM2748" i="4"/>
  <c r="C2749" i="4"/>
  <c r="AM2749" i="4"/>
  <c r="C2750" i="4"/>
  <c r="AM2750" i="4"/>
  <c r="C2751" i="4"/>
  <c r="AM2751" i="4"/>
  <c r="C2752" i="4"/>
  <c r="AM2752" i="4"/>
  <c r="C2753" i="4"/>
  <c r="AM2753" i="4"/>
  <c r="C2754" i="4"/>
  <c r="AM2754" i="4"/>
  <c r="C2755" i="4"/>
  <c r="AM2755" i="4"/>
  <c r="C2756" i="4"/>
  <c r="AM2756" i="4"/>
  <c r="C2757" i="4"/>
  <c r="AM2757" i="4"/>
  <c r="C2758" i="4"/>
  <c r="AM2758" i="4"/>
  <c r="C2759" i="4"/>
  <c r="AM2759" i="4"/>
  <c r="C2760" i="4"/>
  <c r="AM2760" i="4"/>
  <c r="C2761" i="4"/>
  <c r="AM2761" i="4"/>
  <c r="C2762" i="4"/>
  <c r="AM2762" i="4"/>
  <c r="C2763" i="4"/>
  <c r="AM2763" i="4"/>
  <c r="C2764" i="4"/>
  <c r="AM2764" i="4"/>
  <c r="AE2765" i="4"/>
  <c r="C2765" i="4"/>
  <c r="AM2765" i="4"/>
  <c r="C2766" i="4"/>
  <c r="AM2766" i="4"/>
  <c r="AF3" i="3"/>
  <c r="X3" i="3"/>
  <c r="Z3" i="3"/>
  <c r="AB3" i="3"/>
  <c r="AD3" i="3"/>
  <c r="AJ3" i="3"/>
  <c r="AH3" i="3"/>
  <c r="AN3" i="3"/>
  <c r="AT3" i="3"/>
  <c r="AX3" i="3"/>
  <c r="AP3" i="3"/>
  <c r="AL3" i="3"/>
  <c r="AR3" i="3"/>
  <c r="BD3" i="3"/>
  <c r="BF3" i="3"/>
  <c r="AV3" i="3"/>
  <c r="BB3" i="3"/>
  <c r="AZ3" i="3"/>
  <c r="BH3" i="3"/>
  <c r="C3" i="3"/>
  <c r="AG3" i="3"/>
  <c r="AF4" i="3"/>
  <c r="X4" i="3"/>
  <c r="Z4" i="3"/>
  <c r="AB4" i="3"/>
  <c r="AD4" i="3"/>
  <c r="AJ4" i="3"/>
  <c r="AH4" i="3"/>
  <c r="AN4" i="3"/>
  <c r="AT4" i="3"/>
  <c r="AX4" i="3"/>
  <c r="AP4" i="3"/>
  <c r="AL4" i="3"/>
  <c r="AR4" i="3"/>
  <c r="BD4" i="3"/>
  <c r="BF4" i="3"/>
  <c r="AV4" i="3"/>
  <c r="BB4" i="3"/>
  <c r="AZ4" i="3"/>
  <c r="BH4" i="3"/>
  <c r="C4" i="3"/>
  <c r="AG4" i="3"/>
  <c r="AF5" i="3"/>
  <c r="X5" i="3"/>
  <c r="Z5" i="3"/>
  <c r="AB5" i="3"/>
  <c r="AD5" i="3"/>
  <c r="AJ5" i="3"/>
  <c r="AH5" i="3"/>
  <c r="AN5" i="3"/>
  <c r="AT5" i="3"/>
  <c r="AX5" i="3"/>
  <c r="AP5" i="3"/>
  <c r="AL5" i="3"/>
  <c r="AR5" i="3"/>
  <c r="BD5" i="3"/>
  <c r="BF5" i="3"/>
  <c r="AV5" i="3"/>
  <c r="BB5" i="3"/>
  <c r="AZ5" i="3"/>
  <c r="BH5" i="3"/>
  <c r="C5" i="3"/>
  <c r="AG5" i="3"/>
  <c r="AF6" i="3"/>
  <c r="X6" i="3"/>
  <c r="Z6" i="3"/>
  <c r="AB6" i="3"/>
  <c r="AD6" i="3"/>
  <c r="AJ6" i="3"/>
  <c r="AH6" i="3"/>
  <c r="AN6" i="3"/>
  <c r="AT6" i="3"/>
  <c r="AX6" i="3"/>
  <c r="AP6" i="3"/>
  <c r="AL6" i="3"/>
  <c r="AR6" i="3"/>
  <c r="BD6" i="3"/>
  <c r="BF6" i="3"/>
  <c r="AV6" i="3"/>
  <c r="BB6" i="3"/>
  <c r="AZ6" i="3"/>
  <c r="BH6" i="3"/>
  <c r="C6" i="3"/>
  <c r="AG6" i="3"/>
  <c r="AF7" i="3"/>
  <c r="X7" i="3"/>
  <c r="Z7" i="3"/>
  <c r="AB7" i="3"/>
  <c r="AD7" i="3"/>
  <c r="AJ7" i="3"/>
  <c r="AH7" i="3"/>
  <c r="AN7" i="3"/>
  <c r="AT7" i="3"/>
  <c r="AX7" i="3"/>
  <c r="AP7" i="3"/>
  <c r="AL7" i="3"/>
  <c r="AR7" i="3"/>
  <c r="BD7" i="3"/>
  <c r="BF7" i="3"/>
  <c r="AV7" i="3"/>
  <c r="BB7" i="3"/>
  <c r="AZ7" i="3"/>
  <c r="BH7" i="3"/>
  <c r="C7" i="3"/>
  <c r="AG7" i="3"/>
  <c r="AF8" i="3"/>
  <c r="X8" i="3"/>
  <c r="Z8" i="3"/>
  <c r="AB8" i="3"/>
  <c r="AD8" i="3"/>
  <c r="AJ8" i="3"/>
  <c r="AH8" i="3"/>
  <c r="AN8" i="3"/>
  <c r="AT8" i="3"/>
  <c r="AX8" i="3"/>
  <c r="AP8" i="3"/>
  <c r="AL8" i="3"/>
  <c r="AR8" i="3"/>
  <c r="BD8" i="3"/>
  <c r="BF8" i="3"/>
  <c r="AV8" i="3"/>
  <c r="BB8" i="3"/>
  <c r="AZ8" i="3"/>
  <c r="BH8" i="3"/>
  <c r="C8" i="3"/>
  <c r="AG8" i="3"/>
  <c r="AF9" i="3"/>
  <c r="X9" i="3"/>
  <c r="Z9" i="3"/>
  <c r="AB9" i="3"/>
  <c r="AD9" i="3"/>
  <c r="AJ9" i="3"/>
  <c r="AH9" i="3"/>
  <c r="AN9" i="3"/>
  <c r="AT9" i="3"/>
  <c r="AX9" i="3"/>
  <c r="AP9" i="3"/>
  <c r="AL9" i="3"/>
  <c r="AR9" i="3"/>
  <c r="BD9" i="3"/>
  <c r="BF9" i="3"/>
  <c r="AV9" i="3"/>
  <c r="BB9" i="3"/>
  <c r="AZ9" i="3"/>
  <c r="BH9" i="3"/>
  <c r="C9" i="3"/>
  <c r="AG9" i="3"/>
  <c r="AF10" i="3"/>
  <c r="X10" i="3"/>
  <c r="Z10" i="3"/>
  <c r="AB10" i="3"/>
  <c r="AD10" i="3"/>
  <c r="AJ10" i="3"/>
  <c r="AH10" i="3"/>
  <c r="AN10" i="3"/>
  <c r="AT10" i="3"/>
  <c r="AX10" i="3"/>
  <c r="AP10" i="3"/>
  <c r="AL10" i="3"/>
  <c r="AR10" i="3"/>
  <c r="BD10" i="3"/>
  <c r="BF10" i="3"/>
  <c r="AV10" i="3"/>
  <c r="BB10" i="3"/>
  <c r="AZ10" i="3"/>
  <c r="BH10" i="3"/>
  <c r="C10" i="3"/>
  <c r="AG10" i="3"/>
  <c r="AF11" i="3"/>
  <c r="X11" i="3"/>
  <c r="Z11" i="3"/>
  <c r="AB11" i="3"/>
  <c r="AD11" i="3"/>
  <c r="AJ11" i="3"/>
  <c r="AH11" i="3"/>
  <c r="AN11" i="3"/>
  <c r="AT11" i="3"/>
  <c r="AX11" i="3"/>
  <c r="AP11" i="3"/>
  <c r="AL11" i="3"/>
  <c r="AR11" i="3"/>
  <c r="BD11" i="3"/>
  <c r="BF11" i="3"/>
  <c r="AV11" i="3"/>
  <c r="BB11" i="3"/>
  <c r="AZ11" i="3"/>
  <c r="BH11" i="3"/>
  <c r="C11" i="3"/>
  <c r="AG11" i="3"/>
  <c r="AF12" i="3"/>
  <c r="X12" i="3"/>
  <c r="Z12" i="3"/>
  <c r="AB12" i="3"/>
  <c r="AD12" i="3"/>
  <c r="AJ12" i="3"/>
  <c r="AH12" i="3"/>
  <c r="AN12" i="3"/>
  <c r="AT12" i="3"/>
  <c r="AX12" i="3"/>
  <c r="AP12" i="3"/>
  <c r="AL12" i="3"/>
  <c r="AR12" i="3"/>
  <c r="BD12" i="3"/>
  <c r="BF12" i="3"/>
  <c r="AV12" i="3"/>
  <c r="BB12" i="3"/>
  <c r="AZ12" i="3"/>
  <c r="BH12" i="3"/>
  <c r="C12" i="3"/>
  <c r="AG12" i="3"/>
  <c r="AF13" i="3"/>
  <c r="X13" i="3"/>
  <c r="Z13" i="3"/>
  <c r="AB13" i="3"/>
  <c r="AD13" i="3"/>
  <c r="AJ13" i="3"/>
  <c r="AH13" i="3"/>
  <c r="AN13" i="3"/>
  <c r="AT13" i="3"/>
  <c r="AX13" i="3"/>
  <c r="AP13" i="3"/>
  <c r="AL13" i="3"/>
  <c r="AR13" i="3"/>
  <c r="BD13" i="3"/>
  <c r="BF13" i="3"/>
  <c r="AV13" i="3"/>
  <c r="BB13" i="3"/>
  <c r="AZ13" i="3"/>
  <c r="BH13" i="3"/>
  <c r="C13" i="3"/>
  <c r="AG13" i="3"/>
  <c r="AF14" i="3"/>
  <c r="X14" i="3"/>
  <c r="Z14" i="3"/>
  <c r="AB14" i="3"/>
  <c r="AD14" i="3"/>
  <c r="AJ14" i="3"/>
  <c r="AH14" i="3"/>
  <c r="AN14" i="3"/>
  <c r="AT14" i="3"/>
  <c r="AX14" i="3"/>
  <c r="AP14" i="3"/>
  <c r="AL14" i="3"/>
  <c r="AR14" i="3"/>
  <c r="BD14" i="3"/>
  <c r="BF14" i="3"/>
  <c r="AV14" i="3"/>
  <c r="BB14" i="3"/>
  <c r="AZ14" i="3"/>
  <c r="BH14" i="3"/>
  <c r="C14" i="3"/>
  <c r="AG14" i="3"/>
  <c r="AF15" i="3"/>
  <c r="X15" i="3"/>
  <c r="Z15" i="3"/>
  <c r="AB15" i="3"/>
  <c r="AD15" i="3"/>
  <c r="AJ15" i="3"/>
  <c r="AH15" i="3"/>
  <c r="AN15" i="3"/>
  <c r="AT15" i="3"/>
  <c r="AX15" i="3"/>
  <c r="AP15" i="3"/>
  <c r="AL15" i="3"/>
  <c r="AR15" i="3"/>
  <c r="BD15" i="3"/>
  <c r="BF15" i="3"/>
  <c r="AV15" i="3"/>
  <c r="BB15" i="3"/>
  <c r="AZ15" i="3"/>
  <c r="BH15" i="3"/>
  <c r="C15" i="3"/>
  <c r="AG15" i="3"/>
  <c r="AF16" i="3"/>
  <c r="X16" i="3"/>
  <c r="Z16" i="3"/>
  <c r="AB16" i="3"/>
  <c r="AD16" i="3"/>
  <c r="AJ16" i="3"/>
  <c r="AH16" i="3"/>
  <c r="AN16" i="3"/>
  <c r="AT16" i="3"/>
  <c r="AX16" i="3"/>
  <c r="AP16" i="3"/>
  <c r="AL16" i="3"/>
  <c r="AR16" i="3"/>
  <c r="BD16" i="3"/>
  <c r="BF16" i="3"/>
  <c r="AV16" i="3"/>
  <c r="BB16" i="3"/>
  <c r="AZ16" i="3"/>
  <c r="BH16" i="3"/>
  <c r="C16" i="3"/>
  <c r="AG16" i="3"/>
  <c r="AF17" i="3"/>
  <c r="X17" i="3"/>
  <c r="Z17" i="3"/>
  <c r="AB17" i="3"/>
  <c r="AD17" i="3"/>
  <c r="AJ17" i="3"/>
  <c r="AH17" i="3"/>
  <c r="AN17" i="3"/>
  <c r="AT17" i="3"/>
  <c r="AX17" i="3"/>
  <c r="AP17" i="3"/>
  <c r="AL17" i="3"/>
  <c r="AR17" i="3"/>
  <c r="BD17" i="3"/>
  <c r="BF17" i="3"/>
  <c r="AV17" i="3"/>
  <c r="BB17" i="3"/>
  <c r="AZ17" i="3"/>
  <c r="BH17" i="3"/>
  <c r="C17" i="3"/>
  <c r="AG17" i="3"/>
  <c r="AF18" i="3"/>
  <c r="X18" i="3"/>
  <c r="Z18" i="3"/>
  <c r="AB18" i="3"/>
  <c r="AD18" i="3"/>
  <c r="AJ18" i="3"/>
  <c r="AH18" i="3"/>
  <c r="AN18" i="3"/>
  <c r="AT18" i="3"/>
  <c r="AX18" i="3"/>
  <c r="AP18" i="3"/>
  <c r="AL18" i="3"/>
  <c r="AR18" i="3"/>
  <c r="BD18" i="3"/>
  <c r="BF18" i="3"/>
  <c r="AV18" i="3"/>
  <c r="BB18" i="3"/>
  <c r="AZ18" i="3"/>
  <c r="BH18" i="3"/>
  <c r="C18" i="3"/>
  <c r="AG18" i="3"/>
  <c r="AF19" i="3"/>
  <c r="X19" i="3"/>
  <c r="Z19" i="3"/>
  <c r="AB19" i="3"/>
  <c r="AD19" i="3"/>
  <c r="AJ19" i="3"/>
  <c r="AH19" i="3"/>
  <c r="AN19" i="3"/>
  <c r="AT19" i="3"/>
  <c r="AX19" i="3"/>
  <c r="AP19" i="3"/>
  <c r="AL19" i="3"/>
  <c r="AR19" i="3"/>
  <c r="BD19" i="3"/>
  <c r="BF19" i="3"/>
  <c r="AV19" i="3"/>
  <c r="BB19" i="3"/>
  <c r="AZ19" i="3"/>
  <c r="BH19" i="3"/>
  <c r="C19" i="3"/>
  <c r="AG19" i="3"/>
  <c r="AF20" i="3"/>
  <c r="X20" i="3"/>
  <c r="Z20" i="3"/>
  <c r="AB20" i="3"/>
  <c r="AD20" i="3"/>
  <c r="AJ20" i="3"/>
  <c r="AH20" i="3"/>
  <c r="AN20" i="3"/>
  <c r="AT20" i="3"/>
  <c r="AX20" i="3"/>
  <c r="AP20" i="3"/>
  <c r="AL20" i="3"/>
  <c r="AR20" i="3"/>
  <c r="BD20" i="3"/>
  <c r="BF20" i="3"/>
  <c r="AV20" i="3"/>
  <c r="BB20" i="3"/>
  <c r="AZ20" i="3"/>
  <c r="BH20" i="3"/>
  <c r="C20" i="3"/>
  <c r="AG20" i="3"/>
  <c r="AF21" i="3"/>
  <c r="X21" i="3"/>
  <c r="Z21" i="3"/>
  <c r="AB21" i="3"/>
  <c r="AD21" i="3"/>
  <c r="AJ21" i="3"/>
  <c r="AH21" i="3"/>
  <c r="AN21" i="3"/>
  <c r="AT21" i="3"/>
  <c r="AX21" i="3"/>
  <c r="AP21" i="3"/>
  <c r="AL21" i="3"/>
  <c r="AR21" i="3"/>
  <c r="BD21" i="3"/>
  <c r="BF21" i="3"/>
  <c r="AV21" i="3"/>
  <c r="BB21" i="3"/>
  <c r="AZ21" i="3"/>
  <c r="BH21" i="3"/>
  <c r="C21" i="3"/>
  <c r="AG21" i="3"/>
  <c r="AF22" i="3"/>
  <c r="X22" i="3"/>
  <c r="Z22" i="3"/>
  <c r="AB22" i="3"/>
  <c r="AD22" i="3"/>
  <c r="AJ22" i="3"/>
  <c r="AH22" i="3"/>
  <c r="AN22" i="3"/>
  <c r="AT22" i="3"/>
  <c r="AX22" i="3"/>
  <c r="AP22" i="3"/>
  <c r="AL22" i="3"/>
  <c r="AR22" i="3"/>
  <c r="BD22" i="3"/>
  <c r="BF22" i="3"/>
  <c r="AV22" i="3"/>
  <c r="BB22" i="3"/>
  <c r="AZ22" i="3"/>
  <c r="BH22" i="3"/>
  <c r="C22" i="3"/>
  <c r="AG22" i="3"/>
  <c r="AF23" i="3"/>
  <c r="X23" i="3"/>
  <c r="Z23" i="3"/>
  <c r="AB23" i="3"/>
  <c r="AD23" i="3"/>
  <c r="AJ23" i="3"/>
  <c r="AH23" i="3"/>
  <c r="AN23" i="3"/>
  <c r="AT23" i="3"/>
  <c r="AX23" i="3"/>
  <c r="AP23" i="3"/>
  <c r="AL23" i="3"/>
  <c r="AR23" i="3"/>
  <c r="BD23" i="3"/>
  <c r="BF23" i="3"/>
  <c r="AV23" i="3"/>
  <c r="BB23" i="3"/>
  <c r="AZ23" i="3"/>
  <c r="BH23" i="3"/>
  <c r="C23" i="3"/>
  <c r="AG23" i="3"/>
  <c r="AF24" i="3"/>
  <c r="X24" i="3"/>
  <c r="Z24" i="3"/>
  <c r="AB24" i="3"/>
  <c r="AD24" i="3"/>
  <c r="AJ24" i="3"/>
  <c r="AH24" i="3"/>
  <c r="AN24" i="3"/>
  <c r="AT24" i="3"/>
  <c r="AX24" i="3"/>
  <c r="AP24" i="3"/>
  <c r="AL24" i="3"/>
  <c r="AR24" i="3"/>
  <c r="BD24" i="3"/>
  <c r="BF24" i="3"/>
  <c r="AV24" i="3"/>
  <c r="BB24" i="3"/>
  <c r="AZ24" i="3"/>
  <c r="BH24" i="3"/>
  <c r="C24" i="3"/>
  <c r="AG24" i="3"/>
  <c r="AF25" i="3"/>
  <c r="X25" i="3"/>
  <c r="Z25" i="3"/>
  <c r="AB25" i="3"/>
  <c r="AD25" i="3"/>
  <c r="AJ25" i="3"/>
  <c r="AH25" i="3"/>
  <c r="AN25" i="3"/>
  <c r="AT25" i="3"/>
  <c r="AX25" i="3"/>
  <c r="AP25" i="3"/>
  <c r="AL25" i="3"/>
  <c r="AR25" i="3"/>
  <c r="BD25" i="3"/>
  <c r="BF25" i="3"/>
  <c r="AV25" i="3"/>
  <c r="BB25" i="3"/>
  <c r="AZ25" i="3"/>
  <c r="BH25" i="3"/>
  <c r="C25" i="3"/>
  <c r="AG25" i="3"/>
  <c r="AF26" i="3"/>
  <c r="X26" i="3"/>
  <c r="Z26" i="3"/>
  <c r="AB26" i="3"/>
  <c r="AD26" i="3"/>
  <c r="AJ26" i="3"/>
  <c r="AH26" i="3"/>
  <c r="AN26" i="3"/>
  <c r="AT26" i="3"/>
  <c r="AX26" i="3"/>
  <c r="AP26" i="3"/>
  <c r="AL26" i="3"/>
  <c r="AR26" i="3"/>
  <c r="BD26" i="3"/>
  <c r="BF26" i="3"/>
  <c r="AV26" i="3"/>
  <c r="BB26" i="3"/>
  <c r="AZ26" i="3"/>
  <c r="BH26" i="3"/>
  <c r="C26" i="3"/>
  <c r="AG26" i="3"/>
  <c r="AF27" i="3"/>
  <c r="X27" i="3"/>
  <c r="Z27" i="3"/>
  <c r="AB27" i="3"/>
  <c r="AD27" i="3"/>
  <c r="AJ27" i="3"/>
  <c r="AH27" i="3"/>
  <c r="AN27" i="3"/>
  <c r="AT27" i="3"/>
  <c r="AX27" i="3"/>
  <c r="AP27" i="3"/>
  <c r="AL27" i="3"/>
  <c r="AR27" i="3"/>
  <c r="BD27" i="3"/>
  <c r="BF27" i="3"/>
  <c r="AV27" i="3"/>
  <c r="BB27" i="3"/>
  <c r="AZ27" i="3"/>
  <c r="BH27" i="3"/>
  <c r="C27" i="3"/>
  <c r="AG27" i="3"/>
  <c r="AF28" i="3"/>
  <c r="X28" i="3"/>
  <c r="Z28" i="3"/>
  <c r="AB28" i="3"/>
  <c r="AD28" i="3"/>
  <c r="AJ28" i="3"/>
  <c r="AH28" i="3"/>
  <c r="AN28" i="3"/>
  <c r="AT28" i="3"/>
  <c r="AX28" i="3"/>
  <c r="AP28" i="3"/>
  <c r="AL28" i="3"/>
  <c r="AR28" i="3"/>
  <c r="BD28" i="3"/>
  <c r="BF28" i="3"/>
  <c r="AV28" i="3"/>
  <c r="BB28" i="3"/>
  <c r="AZ28" i="3"/>
  <c r="BH28" i="3"/>
  <c r="C28" i="3"/>
  <c r="AG28" i="3"/>
  <c r="AF29" i="3"/>
  <c r="X29" i="3"/>
  <c r="Z29" i="3"/>
  <c r="AB29" i="3"/>
  <c r="AD29" i="3"/>
  <c r="AJ29" i="3"/>
  <c r="AH29" i="3"/>
  <c r="AN29" i="3"/>
  <c r="AT29" i="3"/>
  <c r="AX29" i="3"/>
  <c r="AP29" i="3"/>
  <c r="AL29" i="3"/>
  <c r="AR29" i="3"/>
  <c r="BD29" i="3"/>
  <c r="BF29" i="3"/>
  <c r="AV29" i="3"/>
  <c r="BB29" i="3"/>
  <c r="AZ29" i="3"/>
  <c r="BH29" i="3"/>
  <c r="C29" i="3"/>
  <c r="AG29" i="3"/>
  <c r="AF30" i="3"/>
  <c r="X30" i="3"/>
  <c r="Z30" i="3"/>
  <c r="AB30" i="3"/>
  <c r="AD30" i="3"/>
  <c r="AJ30" i="3"/>
  <c r="AH30" i="3"/>
  <c r="AN30" i="3"/>
  <c r="AT30" i="3"/>
  <c r="AX30" i="3"/>
  <c r="AP30" i="3"/>
  <c r="AL30" i="3"/>
  <c r="AR30" i="3"/>
  <c r="BD30" i="3"/>
  <c r="BF30" i="3"/>
  <c r="AV30" i="3"/>
  <c r="BB30" i="3"/>
  <c r="AZ30" i="3"/>
  <c r="BH30" i="3"/>
  <c r="C30" i="3"/>
  <c r="AG30" i="3"/>
  <c r="AF31" i="3"/>
  <c r="X31" i="3"/>
  <c r="Z31" i="3"/>
  <c r="AB31" i="3"/>
  <c r="AD31" i="3"/>
  <c r="AJ31" i="3"/>
  <c r="AH31" i="3"/>
  <c r="AN31" i="3"/>
  <c r="AT31" i="3"/>
  <c r="AX31" i="3"/>
  <c r="AP31" i="3"/>
  <c r="AL31" i="3"/>
  <c r="AR31" i="3"/>
  <c r="BD31" i="3"/>
  <c r="BF31" i="3"/>
  <c r="AV31" i="3"/>
  <c r="BB31" i="3"/>
  <c r="AZ31" i="3"/>
  <c r="BH31" i="3"/>
  <c r="C31" i="3"/>
  <c r="AG31" i="3"/>
  <c r="AF32" i="3"/>
  <c r="X32" i="3"/>
  <c r="Z32" i="3"/>
  <c r="AB32" i="3"/>
  <c r="AD32" i="3"/>
  <c r="AJ32" i="3"/>
  <c r="AH32" i="3"/>
  <c r="AN32" i="3"/>
  <c r="AT32" i="3"/>
  <c r="AX32" i="3"/>
  <c r="AP32" i="3"/>
  <c r="AL32" i="3"/>
  <c r="AR32" i="3"/>
  <c r="BD32" i="3"/>
  <c r="BF32" i="3"/>
  <c r="AV32" i="3"/>
  <c r="BB32" i="3"/>
  <c r="AZ32" i="3"/>
  <c r="BH32" i="3"/>
  <c r="C32" i="3"/>
  <c r="AG32" i="3"/>
  <c r="AF33" i="3"/>
  <c r="X33" i="3"/>
  <c r="Z33" i="3"/>
  <c r="AB33" i="3"/>
  <c r="AD33" i="3"/>
  <c r="AJ33" i="3"/>
  <c r="AH33" i="3"/>
  <c r="AN33" i="3"/>
  <c r="AT33" i="3"/>
  <c r="AX33" i="3"/>
  <c r="AP33" i="3"/>
  <c r="AL33" i="3"/>
  <c r="AR33" i="3"/>
  <c r="BD33" i="3"/>
  <c r="BF33" i="3"/>
  <c r="AV33" i="3"/>
  <c r="BB33" i="3"/>
  <c r="AZ33" i="3"/>
  <c r="BH33" i="3"/>
  <c r="C33" i="3"/>
  <c r="AG33" i="3"/>
  <c r="AF34" i="3"/>
  <c r="X34" i="3"/>
  <c r="Z34" i="3"/>
  <c r="AB34" i="3"/>
  <c r="AD34" i="3"/>
  <c r="AJ34" i="3"/>
  <c r="AH34" i="3"/>
  <c r="AN34" i="3"/>
  <c r="AT34" i="3"/>
  <c r="AX34" i="3"/>
  <c r="AP34" i="3"/>
  <c r="AL34" i="3"/>
  <c r="AR34" i="3"/>
  <c r="BD34" i="3"/>
  <c r="BF34" i="3"/>
  <c r="AV34" i="3"/>
  <c r="BB34" i="3"/>
  <c r="AZ34" i="3"/>
  <c r="BH34" i="3"/>
  <c r="C34" i="3"/>
  <c r="AG34" i="3"/>
  <c r="AF35" i="3"/>
  <c r="X35" i="3"/>
  <c r="Z35" i="3"/>
  <c r="AB35" i="3"/>
  <c r="AD35" i="3"/>
  <c r="AJ35" i="3"/>
  <c r="AH35" i="3"/>
  <c r="AN35" i="3"/>
  <c r="AT35" i="3"/>
  <c r="AX35" i="3"/>
  <c r="AP35" i="3"/>
  <c r="AL35" i="3"/>
  <c r="AR35" i="3"/>
  <c r="BD35" i="3"/>
  <c r="BF35" i="3"/>
  <c r="AV35" i="3"/>
  <c r="BB35" i="3"/>
  <c r="AZ35" i="3"/>
  <c r="BH35" i="3"/>
  <c r="C35" i="3"/>
  <c r="AG35" i="3"/>
  <c r="AF36" i="3"/>
  <c r="X36" i="3"/>
  <c r="Z36" i="3"/>
  <c r="AB36" i="3"/>
  <c r="AD36" i="3"/>
  <c r="AJ36" i="3"/>
  <c r="AH36" i="3"/>
  <c r="AN36" i="3"/>
  <c r="AT36" i="3"/>
  <c r="AX36" i="3"/>
  <c r="AP36" i="3"/>
  <c r="AL36" i="3"/>
  <c r="AR36" i="3"/>
  <c r="BD36" i="3"/>
  <c r="BF36" i="3"/>
  <c r="AV36" i="3"/>
  <c r="BB36" i="3"/>
  <c r="AZ36" i="3"/>
  <c r="BH36" i="3"/>
  <c r="C36" i="3"/>
  <c r="AG36" i="3"/>
  <c r="AF37" i="3"/>
  <c r="X37" i="3"/>
  <c r="Z37" i="3"/>
  <c r="AB37" i="3"/>
  <c r="AD37" i="3"/>
  <c r="AJ37" i="3"/>
  <c r="AH37" i="3"/>
  <c r="AN37" i="3"/>
  <c r="AT37" i="3"/>
  <c r="AX37" i="3"/>
  <c r="AP37" i="3"/>
  <c r="AL37" i="3"/>
  <c r="AR37" i="3"/>
  <c r="BD37" i="3"/>
  <c r="BF37" i="3"/>
  <c r="AV37" i="3"/>
  <c r="BB37" i="3"/>
  <c r="AZ37" i="3"/>
  <c r="BH37" i="3"/>
  <c r="C37" i="3"/>
  <c r="AG37" i="3"/>
  <c r="AF38" i="3"/>
  <c r="X38" i="3"/>
  <c r="Z38" i="3"/>
  <c r="AB38" i="3"/>
  <c r="AD38" i="3"/>
  <c r="AJ38" i="3"/>
  <c r="AH38" i="3"/>
  <c r="AN38" i="3"/>
  <c r="AT38" i="3"/>
  <c r="AX38" i="3"/>
  <c r="AP38" i="3"/>
  <c r="AL38" i="3"/>
  <c r="AR38" i="3"/>
  <c r="BD38" i="3"/>
  <c r="BF38" i="3"/>
  <c r="AV38" i="3"/>
  <c r="BB38" i="3"/>
  <c r="AZ38" i="3"/>
  <c r="BH38" i="3"/>
  <c r="C38" i="3"/>
  <c r="AG38" i="3"/>
  <c r="AF39" i="3"/>
  <c r="X39" i="3"/>
  <c r="Z39" i="3"/>
  <c r="AB39" i="3"/>
  <c r="AD39" i="3"/>
  <c r="AJ39" i="3"/>
  <c r="AH39" i="3"/>
  <c r="AN39" i="3"/>
  <c r="AT39" i="3"/>
  <c r="AX39" i="3"/>
  <c r="AP39" i="3"/>
  <c r="AL39" i="3"/>
  <c r="AR39" i="3"/>
  <c r="BD39" i="3"/>
  <c r="BF39" i="3"/>
  <c r="AV39" i="3"/>
  <c r="BB39" i="3"/>
  <c r="AZ39" i="3"/>
  <c r="BH39" i="3"/>
  <c r="C39" i="3"/>
  <c r="AG39" i="3"/>
  <c r="AF40" i="3"/>
  <c r="X40" i="3"/>
  <c r="Z40" i="3"/>
  <c r="AB40" i="3"/>
  <c r="AD40" i="3"/>
  <c r="AJ40" i="3"/>
  <c r="AH40" i="3"/>
  <c r="AN40" i="3"/>
  <c r="AT40" i="3"/>
  <c r="AX40" i="3"/>
  <c r="AP40" i="3"/>
  <c r="AL40" i="3"/>
  <c r="AR40" i="3"/>
  <c r="BD40" i="3"/>
  <c r="BF40" i="3"/>
  <c r="AV40" i="3"/>
  <c r="BB40" i="3"/>
  <c r="AZ40" i="3"/>
  <c r="BH40" i="3"/>
  <c r="C40" i="3"/>
  <c r="AG40" i="3"/>
  <c r="AF41" i="3"/>
  <c r="X41" i="3"/>
  <c r="Z41" i="3"/>
  <c r="AB41" i="3"/>
  <c r="AD41" i="3"/>
  <c r="AJ41" i="3"/>
  <c r="AH41" i="3"/>
  <c r="AN41" i="3"/>
  <c r="AT41" i="3"/>
  <c r="AX41" i="3"/>
  <c r="AP41" i="3"/>
  <c r="AL41" i="3"/>
  <c r="AR41" i="3"/>
  <c r="BD41" i="3"/>
  <c r="BF41" i="3"/>
  <c r="AV41" i="3"/>
  <c r="BB41" i="3"/>
  <c r="AZ41" i="3"/>
  <c r="BH41" i="3"/>
  <c r="C41" i="3"/>
  <c r="AG41" i="3"/>
  <c r="AF42" i="3"/>
  <c r="X42" i="3"/>
  <c r="Z42" i="3"/>
  <c r="AB42" i="3"/>
  <c r="AD42" i="3"/>
  <c r="AJ42" i="3"/>
  <c r="AH42" i="3"/>
  <c r="AN42" i="3"/>
  <c r="AT42" i="3"/>
  <c r="AX42" i="3"/>
  <c r="AP42" i="3"/>
  <c r="AL42" i="3"/>
  <c r="AR42" i="3"/>
  <c r="BD42" i="3"/>
  <c r="BF42" i="3"/>
  <c r="AV42" i="3"/>
  <c r="BB42" i="3"/>
  <c r="AZ42" i="3"/>
  <c r="BH42" i="3"/>
  <c r="C42" i="3"/>
  <c r="AG42" i="3"/>
  <c r="AF43" i="3"/>
  <c r="C43" i="3"/>
  <c r="AG43" i="3"/>
  <c r="F80" i="10"/>
  <c r="F92" i="10"/>
  <c r="F81" i="10"/>
  <c r="F93" i="10"/>
  <c r="F82" i="10"/>
  <c r="F94" i="10"/>
  <c r="F83" i="10"/>
  <c r="F95" i="10"/>
  <c r="F84" i="10"/>
  <c r="F96" i="10"/>
  <c r="F85" i="10"/>
  <c r="F97" i="10"/>
  <c r="F86" i="10"/>
  <c r="F98" i="10"/>
  <c r="F87" i="10"/>
  <c r="F99" i="10"/>
  <c r="F88" i="10"/>
  <c r="F100" i="10"/>
  <c r="F89" i="10"/>
  <c r="F101" i="10"/>
  <c r="N1"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1" i="4"/>
  <c r="N72" i="4"/>
  <c r="N73" i="4"/>
  <c r="N74" i="4"/>
  <c r="N75" i="4"/>
  <c r="N76" i="4"/>
  <c r="N77" i="4"/>
  <c r="N78" i="4"/>
  <c r="N79" i="4"/>
  <c r="N80" i="4"/>
  <c r="N81" i="4"/>
  <c r="N82" i="4"/>
  <c r="N83" i="4"/>
  <c r="N84" i="4"/>
  <c r="N85" i="4"/>
  <c r="N86"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5" i="4"/>
  <c r="N226" i="4"/>
  <c r="N227" i="4"/>
  <c r="N228" i="4"/>
  <c r="N229" i="4"/>
  <c r="N230" i="4"/>
  <c r="N231" i="4"/>
  <c r="N232" i="4"/>
  <c r="N233" i="4"/>
  <c r="N235" i="4"/>
  <c r="N236" i="4"/>
  <c r="N237" i="4"/>
  <c r="N238" i="4"/>
  <c r="N240" i="4"/>
  <c r="N241"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5" i="4"/>
  <c r="N886" i="4"/>
  <c r="N887" i="4"/>
  <c r="N888" i="4"/>
  <c r="N889" i="4"/>
  <c r="N890" i="4"/>
  <c r="N891" i="4"/>
  <c r="N892" i="4"/>
  <c r="N893" i="4"/>
  <c r="N894" i="4"/>
  <c r="N895" i="4"/>
  <c r="N896" i="4"/>
  <c r="N897" i="4"/>
  <c r="N898" i="4"/>
  <c r="N899"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40" i="4"/>
  <c r="N1341" i="4"/>
  <c r="N1342" i="4"/>
  <c r="N1343" i="4"/>
  <c r="N1344" i="4"/>
  <c r="N1345" i="4"/>
  <c r="N1346" i="4"/>
  <c r="N1347" i="4"/>
  <c r="N1348" i="4"/>
  <c r="N1349" i="4"/>
  <c r="N1350" i="4"/>
  <c r="N1352" i="4"/>
  <c r="N1353" i="4"/>
  <c r="N1354" i="4"/>
  <c r="N1355" i="4"/>
  <c r="N1356" i="4"/>
  <c r="N1357" i="4"/>
  <c r="N1358" i="4"/>
  <c r="N1359" i="4"/>
  <c r="N1360" i="4"/>
  <c r="N1361" i="4"/>
  <c r="N1362" i="4"/>
  <c r="N1363" i="4"/>
  <c r="N1364" i="4"/>
  <c r="N1365" i="4"/>
  <c r="N1366" i="4"/>
  <c r="N1367" i="4"/>
  <c r="N1368" i="4"/>
  <c r="N1369" i="4"/>
  <c r="N1370" i="4"/>
  <c r="N1371" i="4"/>
  <c r="N1372" i="4"/>
  <c r="N1373"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2" i="4"/>
  <c r="N1933" i="4"/>
  <c r="N1934" i="4"/>
  <c r="N1935" i="4"/>
  <c r="N1936" i="4"/>
  <c r="N1937" i="4"/>
  <c r="N1938"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40" i="4"/>
  <c r="N2441" i="4"/>
  <c r="N2442" i="4"/>
  <c r="N2443" i="4"/>
  <c r="N2444" i="4"/>
  <c r="N2445" i="4"/>
  <c r="N2446" i="4"/>
  <c r="N2447" i="4"/>
  <c r="N2448" i="4"/>
  <c r="N2449" i="4"/>
  <c r="N2450" i="4"/>
  <c r="N2451" i="4"/>
  <c r="N2452" i="4"/>
  <c r="N2453" i="4"/>
  <c r="N2454"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66" i="4"/>
  <c r="AE3" i="3"/>
  <c r="AE4" i="3"/>
  <c r="AE5" i="3"/>
  <c r="AE6" i="3"/>
  <c r="AE7" i="3"/>
  <c r="AE8" i="3"/>
  <c r="AE9" i="3"/>
  <c r="AE10" i="3"/>
  <c r="AE11" i="3"/>
  <c r="AE12" i="3"/>
  <c r="AE13" i="3"/>
  <c r="AE14" i="3"/>
  <c r="AE15" i="3"/>
  <c r="AE16" i="3"/>
  <c r="AE17" i="3"/>
  <c r="AE18" i="3"/>
  <c r="AE19" i="3"/>
  <c r="AE20" i="3"/>
  <c r="AE21" i="3"/>
  <c r="AE22" i="3"/>
  <c r="AE23" i="3"/>
  <c r="AE24" i="3"/>
  <c r="AE25" i="3"/>
  <c r="AE26" i="3"/>
  <c r="AE27" i="3"/>
  <c r="AE28" i="3"/>
  <c r="AE29" i="3"/>
  <c r="AE30" i="3"/>
  <c r="AE31" i="3"/>
  <c r="AE32" i="3"/>
  <c r="AE33" i="3"/>
  <c r="AE34" i="3"/>
  <c r="AE35" i="3"/>
  <c r="AE36" i="3"/>
  <c r="AE37" i="3"/>
  <c r="AE38" i="3"/>
  <c r="AE39" i="3"/>
  <c r="AE40" i="3"/>
  <c r="AE41" i="3"/>
  <c r="AE42" i="3"/>
  <c r="AD43" i="3"/>
  <c r="AE43" i="3"/>
  <c r="E80" i="10"/>
  <c r="E92" i="10"/>
  <c r="E81" i="10"/>
  <c r="E93" i="10"/>
  <c r="E82" i="10"/>
  <c r="E94" i="10"/>
  <c r="E83" i="10"/>
  <c r="E95" i="10"/>
  <c r="E84" i="10"/>
  <c r="E96" i="10"/>
  <c r="E85" i="10"/>
  <c r="E97" i="10"/>
  <c r="E86" i="10"/>
  <c r="E98" i="10"/>
  <c r="E87" i="10"/>
  <c r="E99" i="10"/>
  <c r="E88" i="10"/>
  <c r="E100" i="10"/>
  <c r="E89" i="10"/>
  <c r="E101" i="10"/>
  <c r="Y3" i="3"/>
  <c r="AA3" i="3"/>
  <c r="AC3" i="3"/>
  <c r="AI3" i="3"/>
  <c r="AK3" i="3"/>
  <c r="AM3" i="3"/>
  <c r="AO3" i="3"/>
  <c r="V3" i="3"/>
  <c r="W3" i="3"/>
  <c r="Y4" i="3"/>
  <c r="AA4" i="3"/>
  <c r="AC4" i="3"/>
  <c r="AI4" i="3"/>
  <c r="AK4" i="3"/>
  <c r="AM4" i="3"/>
  <c r="AO4" i="3"/>
  <c r="V4" i="3"/>
  <c r="W4" i="3"/>
  <c r="Y5" i="3"/>
  <c r="AA5" i="3"/>
  <c r="AC5" i="3"/>
  <c r="AI5" i="3"/>
  <c r="AK5" i="3"/>
  <c r="AM5" i="3"/>
  <c r="AO5" i="3"/>
  <c r="V5" i="3"/>
  <c r="W5" i="3"/>
  <c r="Y6" i="3"/>
  <c r="AA6" i="3"/>
  <c r="AC6" i="3"/>
  <c r="AI6" i="3"/>
  <c r="AK6" i="3"/>
  <c r="AM6" i="3"/>
  <c r="AO6" i="3"/>
  <c r="V6" i="3"/>
  <c r="W6" i="3"/>
  <c r="Y7" i="3"/>
  <c r="AA7" i="3"/>
  <c r="AC7" i="3"/>
  <c r="AI7" i="3"/>
  <c r="AK7" i="3"/>
  <c r="AM7" i="3"/>
  <c r="AO7" i="3"/>
  <c r="V7" i="3"/>
  <c r="W7" i="3"/>
  <c r="Y8" i="3"/>
  <c r="AA8" i="3"/>
  <c r="AC8" i="3"/>
  <c r="AI8" i="3"/>
  <c r="AK8" i="3"/>
  <c r="AM8" i="3"/>
  <c r="AO8" i="3"/>
  <c r="V8" i="3"/>
  <c r="W8" i="3"/>
  <c r="Y9" i="3"/>
  <c r="AA9" i="3"/>
  <c r="AC9" i="3"/>
  <c r="AI9" i="3"/>
  <c r="AK9" i="3"/>
  <c r="AM9" i="3"/>
  <c r="AO9" i="3"/>
  <c r="V9" i="3"/>
  <c r="W9" i="3"/>
  <c r="Y10" i="3"/>
  <c r="AA10" i="3"/>
  <c r="AC10" i="3"/>
  <c r="AI10" i="3"/>
  <c r="AK10" i="3"/>
  <c r="AM10" i="3"/>
  <c r="AO10" i="3"/>
  <c r="V10" i="3"/>
  <c r="W10" i="3"/>
  <c r="Y11" i="3"/>
  <c r="AA11" i="3"/>
  <c r="AC11" i="3"/>
  <c r="AI11" i="3"/>
  <c r="AK11" i="3"/>
  <c r="AM11" i="3"/>
  <c r="AO11" i="3"/>
  <c r="V11" i="3"/>
  <c r="W11" i="3"/>
  <c r="Y12" i="3"/>
  <c r="AA12" i="3"/>
  <c r="AC12" i="3"/>
  <c r="AI12" i="3"/>
  <c r="AK12" i="3"/>
  <c r="AM12" i="3"/>
  <c r="AO12" i="3"/>
  <c r="V12" i="3"/>
  <c r="W12" i="3"/>
  <c r="Y13" i="3"/>
  <c r="AA13" i="3"/>
  <c r="AC13" i="3"/>
  <c r="AI13" i="3"/>
  <c r="AK13" i="3"/>
  <c r="AM13" i="3"/>
  <c r="AO13" i="3"/>
  <c r="V13" i="3"/>
  <c r="W13" i="3"/>
  <c r="Y14" i="3"/>
  <c r="AA14" i="3"/>
  <c r="AC14" i="3"/>
  <c r="AI14" i="3"/>
  <c r="AK14" i="3"/>
  <c r="AM14" i="3"/>
  <c r="AO14" i="3"/>
  <c r="V14" i="3"/>
  <c r="W14" i="3"/>
  <c r="Y15" i="3"/>
  <c r="AA15" i="3"/>
  <c r="AC15" i="3"/>
  <c r="AI15" i="3"/>
  <c r="AK15" i="3"/>
  <c r="AM15" i="3"/>
  <c r="AO15" i="3"/>
  <c r="V15" i="3"/>
  <c r="W15" i="3"/>
  <c r="Y16" i="3"/>
  <c r="AA16" i="3"/>
  <c r="AC16" i="3"/>
  <c r="AI16" i="3"/>
  <c r="AK16" i="3"/>
  <c r="AM16" i="3"/>
  <c r="AO16" i="3"/>
  <c r="V16" i="3"/>
  <c r="W16" i="3"/>
  <c r="Y17" i="3"/>
  <c r="AA17" i="3"/>
  <c r="AC17" i="3"/>
  <c r="AI17" i="3"/>
  <c r="AK17" i="3"/>
  <c r="AM17" i="3"/>
  <c r="AO17" i="3"/>
  <c r="V17" i="3"/>
  <c r="W17" i="3"/>
  <c r="Y18" i="3"/>
  <c r="AA18" i="3"/>
  <c r="AC18" i="3"/>
  <c r="AI18" i="3"/>
  <c r="AK18" i="3"/>
  <c r="AM18" i="3"/>
  <c r="AO18" i="3"/>
  <c r="V18" i="3"/>
  <c r="W18" i="3"/>
  <c r="Y19" i="3"/>
  <c r="AA19" i="3"/>
  <c r="AC19" i="3"/>
  <c r="AI19" i="3"/>
  <c r="AK19" i="3"/>
  <c r="AM19" i="3"/>
  <c r="AO19" i="3"/>
  <c r="V19" i="3"/>
  <c r="W19" i="3"/>
  <c r="Y20" i="3"/>
  <c r="AA20" i="3"/>
  <c r="AC20" i="3"/>
  <c r="AI20" i="3"/>
  <c r="AK20" i="3"/>
  <c r="AM20" i="3"/>
  <c r="AO20" i="3"/>
  <c r="V20" i="3"/>
  <c r="W20" i="3"/>
  <c r="Y21" i="3"/>
  <c r="AA21" i="3"/>
  <c r="AC21" i="3"/>
  <c r="AI21" i="3"/>
  <c r="AK21" i="3"/>
  <c r="AM21" i="3"/>
  <c r="AO21" i="3"/>
  <c r="V21" i="3"/>
  <c r="W21" i="3"/>
  <c r="Y22" i="3"/>
  <c r="AA22" i="3"/>
  <c r="AC22" i="3"/>
  <c r="AI22" i="3"/>
  <c r="AK22" i="3"/>
  <c r="AM22" i="3"/>
  <c r="AO22" i="3"/>
  <c r="V22" i="3"/>
  <c r="W22" i="3"/>
  <c r="Y23" i="3"/>
  <c r="AA23" i="3"/>
  <c r="AC23" i="3"/>
  <c r="AI23" i="3"/>
  <c r="AK23" i="3"/>
  <c r="AM23" i="3"/>
  <c r="AO23" i="3"/>
  <c r="V23" i="3"/>
  <c r="W23" i="3"/>
  <c r="Y24" i="3"/>
  <c r="AA24" i="3"/>
  <c r="AC24" i="3"/>
  <c r="AI24" i="3"/>
  <c r="AK24" i="3"/>
  <c r="AM24" i="3"/>
  <c r="AO24" i="3"/>
  <c r="V24" i="3"/>
  <c r="W24" i="3"/>
  <c r="Y25" i="3"/>
  <c r="AA25" i="3"/>
  <c r="AC25" i="3"/>
  <c r="AI25" i="3"/>
  <c r="AK25" i="3"/>
  <c r="AM25" i="3"/>
  <c r="AO25" i="3"/>
  <c r="V25" i="3"/>
  <c r="W25" i="3"/>
  <c r="Y26" i="3"/>
  <c r="AA26" i="3"/>
  <c r="AC26" i="3"/>
  <c r="AI26" i="3"/>
  <c r="AK26" i="3"/>
  <c r="AM26" i="3"/>
  <c r="AO26" i="3"/>
  <c r="V26" i="3"/>
  <c r="W26" i="3"/>
  <c r="Y27" i="3"/>
  <c r="AA27" i="3"/>
  <c r="AC27" i="3"/>
  <c r="AI27" i="3"/>
  <c r="AK27" i="3"/>
  <c r="AM27" i="3"/>
  <c r="AO27" i="3"/>
  <c r="V27" i="3"/>
  <c r="W27" i="3"/>
  <c r="Y28" i="3"/>
  <c r="AA28" i="3"/>
  <c r="AC28" i="3"/>
  <c r="AI28" i="3"/>
  <c r="AK28" i="3"/>
  <c r="AM28" i="3"/>
  <c r="AO28" i="3"/>
  <c r="V28" i="3"/>
  <c r="W28" i="3"/>
  <c r="Y29" i="3"/>
  <c r="AA29" i="3"/>
  <c r="AC29" i="3"/>
  <c r="AI29" i="3"/>
  <c r="AK29" i="3"/>
  <c r="AM29" i="3"/>
  <c r="AO29" i="3"/>
  <c r="V29" i="3"/>
  <c r="W29" i="3"/>
  <c r="Y30" i="3"/>
  <c r="AA30" i="3"/>
  <c r="AC30" i="3"/>
  <c r="AI30" i="3"/>
  <c r="AK30" i="3"/>
  <c r="AM30" i="3"/>
  <c r="AO30" i="3"/>
  <c r="V30" i="3"/>
  <c r="W30" i="3"/>
  <c r="Y31" i="3"/>
  <c r="AA31" i="3"/>
  <c r="AC31" i="3"/>
  <c r="AI31" i="3"/>
  <c r="AK31" i="3"/>
  <c r="AM31" i="3"/>
  <c r="AO31" i="3"/>
  <c r="V31" i="3"/>
  <c r="W31" i="3"/>
  <c r="Y32" i="3"/>
  <c r="AA32" i="3"/>
  <c r="AC32" i="3"/>
  <c r="AI32" i="3"/>
  <c r="AK32" i="3"/>
  <c r="AM32" i="3"/>
  <c r="AO32" i="3"/>
  <c r="V32" i="3"/>
  <c r="W32" i="3"/>
  <c r="Y33" i="3"/>
  <c r="AA33" i="3"/>
  <c r="AC33" i="3"/>
  <c r="AI33" i="3"/>
  <c r="AK33" i="3"/>
  <c r="AM33" i="3"/>
  <c r="AO33" i="3"/>
  <c r="V33" i="3"/>
  <c r="W33" i="3"/>
  <c r="Y34" i="3"/>
  <c r="AA34" i="3"/>
  <c r="AC34" i="3"/>
  <c r="AI34" i="3"/>
  <c r="AK34" i="3"/>
  <c r="AM34" i="3"/>
  <c r="AO34" i="3"/>
  <c r="V34" i="3"/>
  <c r="W34" i="3"/>
  <c r="Y35" i="3"/>
  <c r="AA35" i="3"/>
  <c r="AC35" i="3"/>
  <c r="AI35" i="3"/>
  <c r="AK35" i="3"/>
  <c r="AM35" i="3"/>
  <c r="AO35" i="3"/>
  <c r="V35" i="3"/>
  <c r="W35" i="3"/>
  <c r="Y36" i="3"/>
  <c r="AA36" i="3"/>
  <c r="AC36" i="3"/>
  <c r="AI36" i="3"/>
  <c r="AK36" i="3"/>
  <c r="AM36" i="3"/>
  <c r="AO36" i="3"/>
  <c r="V36" i="3"/>
  <c r="W36" i="3"/>
  <c r="Y37" i="3"/>
  <c r="AA37" i="3"/>
  <c r="AC37" i="3"/>
  <c r="AI37" i="3"/>
  <c r="AK37" i="3"/>
  <c r="AM37" i="3"/>
  <c r="AO37" i="3"/>
  <c r="V37" i="3"/>
  <c r="W37" i="3"/>
  <c r="Y38" i="3"/>
  <c r="AA38" i="3"/>
  <c r="AC38" i="3"/>
  <c r="AI38" i="3"/>
  <c r="AK38" i="3"/>
  <c r="AM38" i="3"/>
  <c r="AO38" i="3"/>
  <c r="V38" i="3"/>
  <c r="W38" i="3"/>
  <c r="Y39" i="3"/>
  <c r="AA39" i="3"/>
  <c r="AC39" i="3"/>
  <c r="AI39" i="3"/>
  <c r="AK39" i="3"/>
  <c r="AM39" i="3"/>
  <c r="AO39" i="3"/>
  <c r="V39" i="3"/>
  <c r="W39" i="3"/>
  <c r="Y40" i="3"/>
  <c r="AA40" i="3"/>
  <c r="AC40" i="3"/>
  <c r="AI40" i="3"/>
  <c r="AK40" i="3"/>
  <c r="AM40" i="3"/>
  <c r="AO40" i="3"/>
  <c r="V40" i="3"/>
  <c r="W40" i="3"/>
  <c r="Y41" i="3"/>
  <c r="AA41" i="3"/>
  <c r="AC41" i="3"/>
  <c r="AI41" i="3"/>
  <c r="AK41" i="3"/>
  <c r="AM41" i="3"/>
  <c r="AO41" i="3"/>
  <c r="V41" i="3"/>
  <c r="W41" i="3"/>
  <c r="Y42" i="3"/>
  <c r="AA42" i="3"/>
  <c r="AC42" i="3"/>
  <c r="AI42" i="3"/>
  <c r="AK42" i="3"/>
  <c r="AM42" i="3"/>
  <c r="AO42" i="3"/>
  <c r="V42" i="3"/>
  <c r="W42" i="3"/>
  <c r="X43" i="3"/>
  <c r="Y43" i="3"/>
  <c r="Z43" i="3"/>
  <c r="AA43" i="3"/>
  <c r="AB43" i="3"/>
  <c r="AC43" i="3"/>
  <c r="AH43" i="3"/>
  <c r="AI43" i="3"/>
  <c r="AJ43" i="3"/>
  <c r="AK43" i="3"/>
  <c r="AL43" i="3"/>
  <c r="AM43" i="3"/>
  <c r="AN43" i="3"/>
  <c r="AO43" i="3"/>
  <c r="AP43" i="3"/>
  <c r="V43" i="3"/>
  <c r="W43" i="3"/>
  <c r="D25" i="10"/>
  <c r="A25" i="10"/>
  <c r="J25" i="10"/>
  <c r="D24" i="10"/>
  <c r="A24" i="10"/>
  <c r="J24" i="10"/>
  <c r="D23" i="10"/>
  <c r="A23" i="10"/>
  <c r="J23" i="10"/>
  <c r="D22" i="10"/>
  <c r="A22" i="10"/>
  <c r="J22" i="10"/>
  <c r="D21" i="10"/>
  <c r="A21" i="10"/>
  <c r="J21" i="10"/>
  <c r="D20" i="10"/>
  <c r="A20" i="10"/>
  <c r="J20" i="10"/>
  <c r="D19" i="10"/>
  <c r="A19" i="10"/>
  <c r="J19" i="10"/>
  <c r="D18" i="10"/>
  <c r="A18" i="10"/>
  <c r="J18" i="10"/>
  <c r="D17" i="10"/>
  <c r="A17" i="10"/>
  <c r="J17" i="10"/>
  <c r="D16" i="10"/>
  <c r="A16" i="10"/>
  <c r="J16" i="10"/>
  <c r="D12" i="10"/>
  <c r="A12" i="10"/>
  <c r="J12" i="10"/>
  <c r="D11" i="10"/>
  <c r="A11" i="10"/>
  <c r="J11" i="10"/>
  <c r="D10" i="10"/>
  <c r="A10" i="10"/>
  <c r="J10" i="10"/>
  <c r="D9" i="10"/>
  <c r="A9" i="10"/>
  <c r="J9" i="10"/>
  <c r="D8" i="10"/>
  <c r="A8" i="10"/>
  <c r="J8" i="10"/>
  <c r="D7" i="10"/>
  <c r="A7" i="10"/>
  <c r="J7" i="10"/>
  <c r="D6" i="10"/>
  <c r="A6" i="10"/>
  <c r="J6" i="10"/>
  <c r="D5" i="10"/>
  <c r="A5" i="10"/>
  <c r="J5" i="10"/>
  <c r="D4" i="10"/>
  <c r="A4" i="10"/>
  <c r="J4" i="10"/>
  <c r="D3" i="10"/>
  <c r="A3" i="10"/>
  <c r="J3" i="10"/>
  <c r="G11" i="10"/>
  <c r="H11" i="10"/>
  <c r="I11" i="10"/>
  <c r="C11" i="10"/>
  <c r="G25" i="10"/>
  <c r="H25" i="10"/>
  <c r="I25" i="10"/>
  <c r="C25" i="10"/>
  <c r="G24" i="10"/>
  <c r="H24" i="10"/>
  <c r="I24" i="10"/>
  <c r="C24" i="10"/>
  <c r="G23" i="10"/>
  <c r="H23" i="10"/>
  <c r="I23" i="10"/>
  <c r="C23" i="10"/>
  <c r="G22" i="10"/>
  <c r="H22" i="10"/>
  <c r="I22" i="10"/>
  <c r="C22" i="10"/>
  <c r="G21" i="10"/>
  <c r="H21" i="10"/>
  <c r="I21" i="10"/>
  <c r="C21" i="10"/>
  <c r="G20" i="10"/>
  <c r="H20" i="10"/>
  <c r="I20" i="10"/>
  <c r="C20" i="10"/>
  <c r="G19" i="10"/>
  <c r="H19" i="10"/>
  <c r="I19" i="10"/>
  <c r="C19" i="10"/>
  <c r="G18" i="10"/>
  <c r="H18" i="10"/>
  <c r="I18" i="10"/>
  <c r="C18" i="10"/>
  <c r="G17" i="10"/>
  <c r="H17" i="10"/>
  <c r="I17" i="10"/>
  <c r="C17" i="10"/>
  <c r="G16" i="10"/>
  <c r="H16" i="10"/>
  <c r="I16" i="10"/>
  <c r="C16" i="10"/>
  <c r="G12" i="10"/>
  <c r="H12" i="10"/>
  <c r="I12" i="10"/>
  <c r="C12" i="10"/>
  <c r="G10" i="10"/>
  <c r="H10" i="10"/>
  <c r="I10" i="10"/>
  <c r="C10" i="10"/>
  <c r="G9" i="10"/>
  <c r="H9" i="10"/>
  <c r="I9" i="10"/>
  <c r="C9" i="10"/>
  <c r="G8" i="10"/>
  <c r="H8" i="10"/>
  <c r="I8" i="10"/>
  <c r="C8" i="10"/>
  <c r="G7" i="10"/>
  <c r="H7" i="10"/>
  <c r="I7" i="10"/>
  <c r="C7" i="10"/>
  <c r="G6" i="10"/>
  <c r="H6" i="10"/>
  <c r="I6" i="10"/>
  <c r="C6" i="10"/>
  <c r="G5" i="10"/>
  <c r="H5" i="10"/>
  <c r="I5" i="10"/>
  <c r="C5" i="10"/>
  <c r="G4" i="10"/>
  <c r="H4" i="10"/>
  <c r="I4" i="10"/>
  <c r="C4" i="10"/>
  <c r="G3" i="10"/>
  <c r="H3" i="10"/>
  <c r="I3" i="10"/>
  <c r="C3" i="10"/>
  <c r="AY1062" i="6"/>
  <c r="AY1061" i="6"/>
  <c r="AY1060" i="6"/>
  <c r="AY1059" i="6"/>
  <c r="AY1058" i="6"/>
  <c r="AY1057" i="6"/>
  <c r="AY1056" i="6"/>
  <c r="AY1055" i="6"/>
  <c r="AY1054" i="6"/>
  <c r="Y357" i="6"/>
  <c r="Y358" i="6"/>
  <c r="Y359" i="6"/>
  <c r="Y360" i="6"/>
  <c r="Y361" i="6"/>
  <c r="Y362" i="6"/>
  <c r="Y363" i="6"/>
  <c r="Y364" i="6"/>
  <c r="Y365" i="6"/>
  <c r="Y366" i="6"/>
  <c r="Y367" i="6"/>
  <c r="Y368" i="6"/>
  <c r="Y369" i="6"/>
  <c r="Y370" i="6"/>
  <c r="Y371" i="6"/>
  <c r="Z357" i="6"/>
  <c r="Z358" i="6"/>
  <c r="Z359" i="6"/>
  <c r="Z360" i="6"/>
  <c r="Z361" i="6"/>
  <c r="Z362" i="6"/>
  <c r="Z363" i="6"/>
  <c r="Z364" i="6"/>
  <c r="Z365" i="6"/>
  <c r="Z366" i="6"/>
  <c r="Z367" i="6"/>
  <c r="Z368" i="6"/>
  <c r="Z369" i="6"/>
  <c r="Z370" i="6"/>
  <c r="Z371" i="6"/>
  <c r="AF369" i="6"/>
  <c r="AF368" i="6"/>
  <c r="AF367" i="6"/>
  <c r="AF366" i="6"/>
  <c r="AF365" i="6"/>
  <c r="AF364" i="6"/>
  <c r="AF363" i="6"/>
  <c r="AF362" i="6"/>
  <c r="AF361" i="6"/>
  <c r="AF360" i="6"/>
  <c r="AF359" i="6"/>
  <c r="AF358" i="6"/>
  <c r="AF357" i="6"/>
  <c r="AA369" i="6"/>
  <c r="X369" i="6"/>
  <c r="AA368" i="6"/>
  <c r="X368" i="6"/>
  <c r="AA367" i="6"/>
  <c r="X367" i="6"/>
  <c r="AA366" i="6"/>
  <c r="X366" i="6"/>
  <c r="AA365" i="6"/>
  <c r="X365" i="6"/>
  <c r="AA364" i="6"/>
  <c r="X364" i="6"/>
  <c r="AA363" i="6"/>
  <c r="X363" i="6"/>
  <c r="AA362" i="6"/>
  <c r="X362" i="6"/>
  <c r="AA361" i="6"/>
  <c r="X361" i="6"/>
  <c r="AA360" i="6"/>
  <c r="X360" i="6"/>
  <c r="AA359" i="6"/>
  <c r="X359" i="6"/>
  <c r="AA358" i="6"/>
  <c r="X358" i="6"/>
  <c r="AA357" i="6"/>
  <c r="X357" i="6"/>
  <c r="AE3095" i="4"/>
  <c r="Y3095" i="4"/>
  <c r="V3095" i="4"/>
  <c r="U3095" i="4"/>
  <c r="T3095" i="4"/>
  <c r="S3095" i="4"/>
  <c r="R3095" i="4"/>
  <c r="Q3095" i="4"/>
  <c r="P3095" i="4"/>
  <c r="AA30" i="6"/>
  <c r="Z30" i="6"/>
  <c r="Y30" i="6"/>
  <c r="X30" i="6"/>
  <c r="BE30" i="6"/>
  <c r="AJ430" i="6"/>
  <c r="AH430" i="6"/>
  <c r="AF430" i="6"/>
  <c r="AA430" i="6"/>
  <c r="Z430" i="6"/>
  <c r="Y430" i="6"/>
  <c r="X430" i="6"/>
  <c r="BE430" i="6"/>
  <c r="AH404" i="6"/>
  <c r="AA404" i="6"/>
  <c r="Z404" i="6"/>
  <c r="Y404" i="6"/>
  <c r="X404" i="6"/>
  <c r="BE404" i="6"/>
  <c r="AN497" i="6"/>
  <c r="AD497" i="6"/>
  <c r="AC497" i="6"/>
  <c r="AB497" i="6"/>
  <c r="AA497" i="6"/>
  <c r="Z497" i="6"/>
  <c r="Y497" i="6"/>
  <c r="X497" i="6"/>
  <c r="W497" i="6"/>
  <c r="BE497" i="6"/>
  <c r="AJ491" i="6"/>
  <c r="AF491" i="6"/>
  <c r="AC491" i="6"/>
  <c r="AA491" i="6"/>
  <c r="Z491" i="6"/>
  <c r="Y491" i="6"/>
  <c r="X491" i="6"/>
  <c r="W491" i="6"/>
  <c r="BE491" i="6"/>
  <c r="AJ490" i="6"/>
  <c r="AF490" i="6"/>
  <c r="AC490" i="6"/>
  <c r="AA490" i="6"/>
  <c r="Z490" i="6"/>
  <c r="Y490" i="6"/>
  <c r="X490" i="6"/>
  <c r="W490" i="6"/>
  <c r="BE490" i="6"/>
  <c r="AJ489" i="6"/>
  <c r="AF489" i="6"/>
  <c r="AC489" i="6"/>
  <c r="AA489" i="6"/>
  <c r="Z489" i="6"/>
  <c r="Y489" i="6"/>
  <c r="X489" i="6"/>
  <c r="W489" i="6"/>
  <c r="BE489" i="6"/>
  <c r="AJ488" i="6"/>
  <c r="AF488" i="6"/>
  <c r="AC488" i="6"/>
  <c r="AA488" i="6"/>
  <c r="Z488" i="6"/>
  <c r="Y488" i="6"/>
  <c r="X488" i="6"/>
  <c r="W488" i="6"/>
  <c r="BE488" i="6"/>
  <c r="AM275" i="6"/>
  <c r="AC275" i="6"/>
  <c r="AB275" i="6"/>
  <c r="AA275" i="6"/>
  <c r="Z275" i="6"/>
  <c r="Y275" i="6"/>
  <c r="X275" i="6"/>
  <c r="W275" i="6"/>
  <c r="BE275" i="6"/>
  <c r="AF207" i="6"/>
  <c r="AA207" i="6"/>
  <c r="Z207" i="6"/>
  <c r="Y207" i="6"/>
  <c r="X207" i="6"/>
  <c r="BE207" i="6"/>
  <c r="AE148" i="6"/>
  <c r="AD148" i="6"/>
  <c r="BE148" i="6"/>
  <c r="BN3516" i="4"/>
  <c r="Z3493" i="4"/>
  <c r="Z3494" i="4"/>
  <c r="Z3495" i="4"/>
  <c r="Z3496" i="4"/>
  <c r="Z3497" i="4"/>
  <c r="Z3498" i="4"/>
  <c r="Z3499" i="4"/>
  <c r="Z3500" i="4"/>
  <c r="Z3501" i="4"/>
  <c r="Z3502" i="4"/>
  <c r="Z3503" i="4"/>
  <c r="Z3504" i="4"/>
  <c r="Z3505" i="4"/>
  <c r="Z3506" i="4"/>
  <c r="Z3507" i="4"/>
  <c r="Z3508" i="4"/>
  <c r="Z3509" i="4"/>
  <c r="Z3510" i="4"/>
  <c r="Z3511" i="4"/>
  <c r="Z3512" i="4"/>
  <c r="Z3513" i="4"/>
  <c r="Z3514" i="4"/>
  <c r="Z3515" i="4"/>
  <c r="Z3516" i="4"/>
  <c r="Y3516" i="4"/>
  <c r="T3516" i="4"/>
  <c r="S3516" i="4"/>
  <c r="R3516" i="4"/>
  <c r="Q3516" i="4"/>
  <c r="AX3515" i="4"/>
  <c r="AX3514" i="4"/>
  <c r="AX3513" i="4"/>
  <c r="AX3512" i="4"/>
  <c r="AX3511" i="4"/>
  <c r="AX3510" i="4"/>
  <c r="AX3509" i="4"/>
  <c r="AX3508" i="4"/>
  <c r="AX3507" i="4"/>
  <c r="AX3506" i="4"/>
  <c r="AX3505" i="4"/>
  <c r="AX3504" i="4"/>
  <c r="AX3503" i="4"/>
  <c r="AX3502" i="4"/>
  <c r="AX3501" i="4"/>
  <c r="AX3500" i="4"/>
  <c r="AX3499" i="4"/>
  <c r="AX3498" i="4"/>
  <c r="AX3497" i="4"/>
  <c r="AX3496" i="4"/>
  <c r="AX3495" i="4"/>
  <c r="AX3494" i="4"/>
  <c r="AX3493" i="4"/>
  <c r="T3463" i="4"/>
  <c r="AA543" i="6"/>
  <c r="S3463" i="4"/>
  <c r="Z543" i="6"/>
  <c r="R3463" i="4"/>
  <c r="Y543" i="6"/>
  <c r="Q3463" i="4"/>
  <c r="X543" i="6"/>
  <c r="BE543" i="6"/>
  <c r="AH540" i="6"/>
  <c r="AF540" i="6"/>
  <c r="AC540" i="6"/>
  <c r="AA540" i="6"/>
  <c r="Z540" i="6"/>
  <c r="Y540" i="6"/>
  <c r="X540" i="6"/>
  <c r="W540" i="6"/>
  <c r="BE540" i="6"/>
  <c r="AH539" i="6"/>
  <c r="AF539" i="6"/>
  <c r="AC539" i="6"/>
  <c r="AA539" i="6"/>
  <c r="Z539" i="6"/>
  <c r="Y539" i="6"/>
  <c r="X539" i="6"/>
  <c r="W539" i="6"/>
  <c r="BE539" i="6"/>
  <c r="AH538" i="6"/>
  <c r="AF538" i="6"/>
  <c r="AC538" i="6"/>
  <c r="AA538" i="6"/>
  <c r="Z538" i="6"/>
  <c r="Y538" i="6"/>
  <c r="X538" i="6"/>
  <c r="W538" i="6"/>
  <c r="BE538" i="6"/>
  <c r="AH537" i="6"/>
  <c r="AF537" i="6"/>
  <c r="AC537" i="6"/>
  <c r="AA537" i="6"/>
  <c r="Z537" i="6"/>
  <c r="Y537" i="6"/>
  <c r="X537" i="6"/>
  <c r="W537" i="6"/>
  <c r="BE537" i="6"/>
  <c r="AH536" i="6"/>
  <c r="AF536" i="6"/>
  <c r="AC536" i="6"/>
  <c r="AA536" i="6"/>
  <c r="Z536" i="6"/>
  <c r="Y536" i="6"/>
  <c r="X536" i="6"/>
  <c r="W536" i="6"/>
  <c r="BE536" i="6"/>
  <c r="AH535" i="6"/>
  <c r="AF535" i="6"/>
  <c r="AC535" i="6"/>
  <c r="AA535" i="6"/>
  <c r="Z535" i="6"/>
  <c r="Y535" i="6"/>
  <c r="X535" i="6"/>
  <c r="W535" i="6"/>
  <c r="BE535" i="6"/>
  <c r="AH534" i="6"/>
  <c r="AF534" i="6"/>
  <c r="AC534" i="6"/>
  <c r="AA534" i="6"/>
  <c r="Z534" i="6"/>
  <c r="Y534" i="6"/>
  <c r="X534" i="6"/>
  <c r="W534" i="6"/>
  <c r="BE534" i="6"/>
  <c r="AH533" i="6"/>
  <c r="AF533" i="6"/>
  <c r="AC533" i="6"/>
  <c r="AA533" i="6"/>
  <c r="Z533" i="6"/>
  <c r="Y533" i="6"/>
  <c r="X533" i="6"/>
  <c r="W533" i="6"/>
  <c r="BE533" i="6"/>
  <c r="AJ530" i="6"/>
  <c r="AA530" i="6"/>
  <c r="Z530" i="6"/>
  <c r="Y530" i="6"/>
  <c r="X530" i="6"/>
  <c r="BE530" i="6"/>
  <c r="AJ529" i="6"/>
  <c r="AA529" i="6"/>
  <c r="Z529" i="6"/>
  <c r="Y529" i="6"/>
  <c r="X529" i="6"/>
  <c r="BE529" i="6"/>
  <c r="AJ528" i="6"/>
  <c r="AA528" i="6"/>
  <c r="Z528" i="6"/>
  <c r="Y528" i="6"/>
  <c r="X528" i="6"/>
  <c r="BE528" i="6"/>
  <c r="Z514" i="6"/>
  <c r="Y514" i="6"/>
  <c r="BE514" i="6"/>
  <c r="Z513" i="6"/>
  <c r="Y513" i="6"/>
  <c r="BE513" i="6"/>
  <c r="Z512" i="6"/>
  <c r="Y512" i="6"/>
  <c r="BE512" i="6"/>
  <c r="Z511" i="6"/>
  <c r="Y511" i="6"/>
  <c r="BE511" i="6"/>
  <c r="Z510" i="6"/>
  <c r="Y510" i="6"/>
  <c r="BE510" i="6"/>
  <c r="Z509" i="6"/>
  <c r="Y509" i="6"/>
  <c r="BE509" i="6"/>
  <c r="Z508" i="6"/>
  <c r="Y508" i="6"/>
  <c r="BE508" i="6"/>
  <c r="Z507" i="6"/>
  <c r="Y507" i="6"/>
  <c r="BE507" i="6"/>
  <c r="Z506" i="6"/>
  <c r="Y506" i="6"/>
  <c r="BE506" i="6"/>
  <c r="Z505" i="6"/>
  <c r="Y505" i="6"/>
  <c r="BE505" i="6"/>
  <c r="Z504" i="6"/>
  <c r="Y504" i="6"/>
  <c r="BE504" i="6"/>
  <c r="AH501" i="6"/>
  <c r="AB501" i="6"/>
  <c r="AA501" i="6"/>
  <c r="Z501" i="6"/>
  <c r="Y501" i="6"/>
  <c r="X501" i="6"/>
  <c r="W501" i="6"/>
  <c r="BE501" i="6"/>
  <c r="AN498" i="6"/>
  <c r="AD498" i="6"/>
  <c r="AC498" i="6"/>
  <c r="AB498" i="6"/>
  <c r="AA498" i="6"/>
  <c r="Z498" i="6"/>
  <c r="Y498" i="6"/>
  <c r="X498" i="6"/>
  <c r="W498" i="6"/>
  <c r="BE498" i="6"/>
  <c r="AN496" i="6"/>
  <c r="AD496" i="6"/>
  <c r="AC496" i="6"/>
  <c r="AB496" i="6"/>
  <c r="AA496" i="6"/>
  <c r="Z496" i="6"/>
  <c r="Y496" i="6"/>
  <c r="X496" i="6"/>
  <c r="W496" i="6"/>
  <c r="BE496" i="6"/>
  <c r="AN495" i="6"/>
  <c r="AD495" i="6"/>
  <c r="AC495" i="6"/>
  <c r="AB495" i="6"/>
  <c r="AA495" i="6"/>
  <c r="Z495" i="6"/>
  <c r="Y495" i="6"/>
  <c r="X495" i="6"/>
  <c r="W495" i="6"/>
  <c r="BE495" i="6"/>
  <c r="AJ492" i="6"/>
  <c r="AF492" i="6"/>
  <c r="AC492" i="6"/>
  <c r="AA492" i="6"/>
  <c r="Z492" i="6"/>
  <c r="Y492" i="6"/>
  <c r="X492" i="6"/>
  <c r="W492" i="6"/>
  <c r="BE492" i="6"/>
  <c r="AJ487" i="6"/>
  <c r="AF487" i="6"/>
  <c r="AC487" i="6"/>
  <c r="AA487" i="6"/>
  <c r="Z487" i="6"/>
  <c r="Y487" i="6"/>
  <c r="X487" i="6"/>
  <c r="W487" i="6"/>
  <c r="BE487" i="6"/>
  <c r="AJ486" i="6"/>
  <c r="AF486" i="6"/>
  <c r="AC486" i="6"/>
  <c r="AA486" i="6"/>
  <c r="Z486" i="6"/>
  <c r="Y486" i="6"/>
  <c r="X486" i="6"/>
  <c r="W486" i="6"/>
  <c r="BE486" i="6"/>
  <c r="AJ485" i="6"/>
  <c r="AF485" i="6"/>
  <c r="AC485" i="6"/>
  <c r="AA485" i="6"/>
  <c r="Z485" i="6"/>
  <c r="Y485" i="6"/>
  <c r="X485" i="6"/>
  <c r="W485" i="6"/>
  <c r="BE485" i="6"/>
  <c r="AJ484" i="6"/>
  <c r="AF484" i="6"/>
  <c r="AC484" i="6"/>
  <c r="AA484" i="6"/>
  <c r="Z484" i="6"/>
  <c r="Y484" i="6"/>
  <c r="X484" i="6"/>
  <c r="W484" i="6"/>
  <c r="BE484" i="6"/>
  <c r="AJ483" i="6"/>
  <c r="AF483" i="6"/>
  <c r="AC483" i="6"/>
  <c r="AA483" i="6"/>
  <c r="Z483" i="6"/>
  <c r="Y483" i="6"/>
  <c r="X483" i="6"/>
  <c r="W483" i="6"/>
  <c r="BE483" i="6"/>
  <c r="AJ482" i="6"/>
  <c r="AF482" i="6"/>
  <c r="AC482" i="6"/>
  <c r="AA482" i="6"/>
  <c r="Z482" i="6"/>
  <c r="Y482" i="6"/>
  <c r="X482" i="6"/>
  <c r="W482" i="6"/>
  <c r="BE482" i="6"/>
  <c r="AJ481" i="6"/>
  <c r="AF481" i="6"/>
  <c r="AC481" i="6"/>
  <c r="AA481" i="6"/>
  <c r="Z481" i="6"/>
  <c r="Y481" i="6"/>
  <c r="X481" i="6"/>
  <c r="W481" i="6"/>
  <c r="BE481" i="6"/>
  <c r="AJ480" i="6"/>
  <c r="AF480" i="6"/>
  <c r="AC480" i="6"/>
  <c r="AA480" i="6"/>
  <c r="Z480" i="6"/>
  <c r="Y480" i="6"/>
  <c r="X480" i="6"/>
  <c r="W480" i="6"/>
  <c r="BE480" i="6"/>
  <c r="AJ479" i="6"/>
  <c r="AF479" i="6"/>
  <c r="AC479" i="6"/>
  <c r="AA479" i="6"/>
  <c r="Z479" i="6"/>
  <c r="Y479" i="6"/>
  <c r="X479" i="6"/>
  <c r="W479" i="6"/>
  <c r="BE479" i="6"/>
  <c r="AJ478" i="6"/>
  <c r="AF478" i="6"/>
  <c r="AC478" i="6"/>
  <c r="AA478" i="6"/>
  <c r="Z478" i="6"/>
  <c r="Y478" i="6"/>
  <c r="X478" i="6"/>
  <c r="W478" i="6"/>
  <c r="BE478" i="6"/>
  <c r="AJ477" i="6"/>
  <c r="AF477" i="6"/>
  <c r="AC477" i="6"/>
  <c r="AA477" i="6"/>
  <c r="Z477" i="6"/>
  <c r="Y477" i="6"/>
  <c r="X477" i="6"/>
  <c r="W477" i="6"/>
  <c r="BE477" i="6"/>
  <c r="AJ476" i="6"/>
  <c r="AF476" i="6"/>
  <c r="AC476" i="6"/>
  <c r="AA476" i="6"/>
  <c r="Z476" i="6"/>
  <c r="Y476" i="6"/>
  <c r="X476" i="6"/>
  <c r="W476" i="6"/>
  <c r="BE476" i="6"/>
  <c r="AJ475" i="6"/>
  <c r="AF475" i="6"/>
  <c r="AC475" i="6"/>
  <c r="AA475" i="6"/>
  <c r="Z475" i="6"/>
  <c r="Y475" i="6"/>
  <c r="X475" i="6"/>
  <c r="W475" i="6"/>
  <c r="BE475" i="6"/>
  <c r="AJ474" i="6"/>
  <c r="AF474" i="6"/>
  <c r="AC474" i="6"/>
  <c r="AA474" i="6"/>
  <c r="Z474" i="6"/>
  <c r="Y474" i="6"/>
  <c r="X474" i="6"/>
  <c r="W474" i="6"/>
  <c r="BE474" i="6"/>
  <c r="AJ473" i="6"/>
  <c r="AF473" i="6"/>
  <c r="AC473" i="6"/>
  <c r="AA473" i="6"/>
  <c r="Z473" i="6"/>
  <c r="Y473" i="6"/>
  <c r="X473" i="6"/>
  <c r="W473" i="6"/>
  <c r="BE473" i="6"/>
  <c r="AJ472" i="6"/>
  <c r="AF472" i="6"/>
  <c r="AC472" i="6"/>
  <c r="AA472" i="6"/>
  <c r="Z472" i="6"/>
  <c r="Y472" i="6"/>
  <c r="X472" i="6"/>
  <c r="W472" i="6"/>
  <c r="BE472" i="6"/>
  <c r="AJ471" i="6"/>
  <c r="AF471" i="6"/>
  <c r="AC471" i="6"/>
  <c r="AA471" i="6"/>
  <c r="Z471" i="6"/>
  <c r="Y471" i="6"/>
  <c r="X471" i="6"/>
  <c r="W471" i="6"/>
  <c r="BE471" i="6"/>
  <c r="AJ470" i="6"/>
  <c r="AF470" i="6"/>
  <c r="AC470" i="6"/>
  <c r="AA470" i="6"/>
  <c r="Z470" i="6"/>
  <c r="Y470" i="6"/>
  <c r="X470" i="6"/>
  <c r="W470" i="6"/>
  <c r="BE470" i="6"/>
  <c r="AJ469" i="6"/>
  <c r="AF469" i="6"/>
  <c r="AC469" i="6"/>
  <c r="AA469" i="6"/>
  <c r="Z469" i="6"/>
  <c r="Y469" i="6"/>
  <c r="X469" i="6"/>
  <c r="W469" i="6"/>
  <c r="BE469" i="6"/>
  <c r="AJ468" i="6"/>
  <c r="AF468" i="6"/>
  <c r="AC468" i="6"/>
  <c r="AA468" i="6"/>
  <c r="Z468" i="6"/>
  <c r="Y468" i="6"/>
  <c r="X468" i="6"/>
  <c r="W468" i="6"/>
  <c r="BE468" i="6"/>
  <c r="AJ467" i="6"/>
  <c r="AF467" i="6"/>
  <c r="AC467" i="6"/>
  <c r="AA467" i="6"/>
  <c r="Z467" i="6"/>
  <c r="Y467" i="6"/>
  <c r="X467" i="6"/>
  <c r="W467" i="6"/>
  <c r="BE467" i="6"/>
  <c r="AJ466" i="6"/>
  <c r="AF466" i="6"/>
  <c r="AC466" i="6"/>
  <c r="AA466" i="6"/>
  <c r="Z466" i="6"/>
  <c r="Y466" i="6"/>
  <c r="X466" i="6"/>
  <c r="W466" i="6"/>
  <c r="BE466" i="6"/>
  <c r="AJ465" i="6"/>
  <c r="AF465" i="6"/>
  <c r="AC465" i="6"/>
  <c r="AA465" i="6"/>
  <c r="Z465" i="6"/>
  <c r="Y465" i="6"/>
  <c r="X465" i="6"/>
  <c r="W465" i="6"/>
  <c r="BE465" i="6"/>
  <c r="AJ464" i="6"/>
  <c r="AF464" i="6"/>
  <c r="AC464" i="6"/>
  <c r="AA464" i="6"/>
  <c r="Z464" i="6"/>
  <c r="Y464" i="6"/>
  <c r="X464" i="6"/>
  <c r="W464" i="6"/>
  <c r="BE464" i="6"/>
  <c r="AJ463" i="6"/>
  <c r="AF463" i="6"/>
  <c r="AC463" i="6"/>
  <c r="AA463" i="6"/>
  <c r="Z463" i="6"/>
  <c r="Y463" i="6"/>
  <c r="X463" i="6"/>
  <c r="W463" i="6"/>
  <c r="BE463" i="6"/>
  <c r="AJ462" i="6"/>
  <c r="AF462" i="6"/>
  <c r="AC462" i="6"/>
  <c r="AA462" i="6"/>
  <c r="Z462" i="6"/>
  <c r="Y462" i="6"/>
  <c r="X462" i="6"/>
  <c r="W462" i="6"/>
  <c r="BE462" i="6"/>
  <c r="AJ461" i="6"/>
  <c r="AF461" i="6"/>
  <c r="AC461" i="6"/>
  <c r="AA461" i="6"/>
  <c r="Z461" i="6"/>
  <c r="Y461" i="6"/>
  <c r="X461" i="6"/>
  <c r="W461" i="6"/>
  <c r="BE461" i="6"/>
  <c r="AJ460" i="6"/>
  <c r="AF460" i="6"/>
  <c r="AC460" i="6"/>
  <c r="AA460" i="6"/>
  <c r="Z460" i="6"/>
  <c r="Y460" i="6"/>
  <c r="X460" i="6"/>
  <c r="W460" i="6"/>
  <c r="BE460" i="6"/>
  <c r="AJ459" i="6"/>
  <c r="AF459" i="6"/>
  <c r="AC459" i="6"/>
  <c r="AA459" i="6"/>
  <c r="Z459" i="6"/>
  <c r="Y459" i="6"/>
  <c r="X459" i="6"/>
  <c r="W459" i="6"/>
  <c r="BE459" i="6"/>
  <c r="AJ458" i="6"/>
  <c r="AF458" i="6"/>
  <c r="AC458" i="6"/>
  <c r="AA458" i="6"/>
  <c r="Z458" i="6"/>
  <c r="Y458" i="6"/>
  <c r="X458" i="6"/>
  <c r="W458" i="6"/>
  <c r="BE458" i="6"/>
  <c r="AJ457" i="6"/>
  <c r="AF457" i="6"/>
  <c r="AC457" i="6"/>
  <c r="AA457" i="6"/>
  <c r="Z457" i="6"/>
  <c r="Y457" i="6"/>
  <c r="X457" i="6"/>
  <c r="W457" i="6"/>
  <c r="BE457" i="6"/>
  <c r="AF454" i="6"/>
  <c r="AC454" i="6"/>
  <c r="AB454" i="6"/>
  <c r="AA454" i="6"/>
  <c r="Z454" i="6"/>
  <c r="Y454" i="6"/>
  <c r="X454" i="6"/>
  <c r="W454" i="6"/>
  <c r="BE454" i="6"/>
  <c r="AF453" i="6"/>
  <c r="AC453" i="6"/>
  <c r="AB453" i="6"/>
  <c r="AA453" i="6"/>
  <c r="Z453" i="6"/>
  <c r="Y453" i="6"/>
  <c r="X453" i="6"/>
  <c r="W453" i="6"/>
  <c r="BE453" i="6"/>
  <c r="AF452" i="6"/>
  <c r="AC452" i="6"/>
  <c r="AB452" i="6"/>
  <c r="AA452" i="6"/>
  <c r="Z452" i="6"/>
  <c r="Y452" i="6"/>
  <c r="X452" i="6"/>
  <c r="W452" i="6"/>
  <c r="BE452" i="6"/>
  <c r="AF451" i="6"/>
  <c r="AC451" i="6"/>
  <c r="AB451" i="6"/>
  <c r="AA451" i="6"/>
  <c r="Z451" i="6"/>
  <c r="Y451" i="6"/>
  <c r="X451" i="6"/>
  <c r="W451" i="6"/>
  <c r="BE451" i="6"/>
  <c r="AF450" i="6"/>
  <c r="AC450" i="6"/>
  <c r="AB450" i="6"/>
  <c r="AA450" i="6"/>
  <c r="Z450" i="6"/>
  <c r="Y450" i="6"/>
  <c r="X450" i="6"/>
  <c r="W450" i="6"/>
  <c r="BE450" i="6"/>
  <c r="AF449" i="6"/>
  <c r="AC449" i="6"/>
  <c r="AB449" i="6"/>
  <c r="AA449" i="6"/>
  <c r="Z449" i="6"/>
  <c r="Y449" i="6"/>
  <c r="X449" i="6"/>
  <c r="W449" i="6"/>
  <c r="BE449" i="6"/>
  <c r="AF448" i="6"/>
  <c r="AC448" i="6"/>
  <c r="AB448" i="6"/>
  <c r="AA448" i="6"/>
  <c r="Z448" i="6"/>
  <c r="Y448" i="6"/>
  <c r="X448" i="6"/>
  <c r="W448" i="6"/>
  <c r="BE448" i="6"/>
  <c r="AF447" i="6"/>
  <c r="AC447" i="6"/>
  <c r="AB447" i="6"/>
  <c r="AA447" i="6"/>
  <c r="Z447" i="6"/>
  <c r="Y447" i="6"/>
  <c r="X447" i="6"/>
  <c r="W447" i="6"/>
  <c r="BE447" i="6"/>
  <c r="AF446" i="6"/>
  <c r="AC446" i="6"/>
  <c r="AB446" i="6"/>
  <c r="AA446" i="6"/>
  <c r="Z446" i="6"/>
  <c r="Y446" i="6"/>
  <c r="X446" i="6"/>
  <c r="W446" i="6"/>
  <c r="BE446" i="6"/>
  <c r="AF445" i="6"/>
  <c r="AC445" i="6"/>
  <c r="AB445" i="6"/>
  <c r="AA445" i="6"/>
  <c r="Z445" i="6"/>
  <c r="Y445" i="6"/>
  <c r="X445" i="6"/>
  <c r="W445" i="6"/>
  <c r="BE445" i="6"/>
  <c r="AF442" i="6"/>
  <c r="AA442" i="6"/>
  <c r="Z442" i="6"/>
  <c r="Y442" i="6"/>
  <c r="X442" i="6"/>
  <c r="BE442" i="6"/>
  <c r="AL439" i="6"/>
  <c r="AK439" i="6"/>
  <c r="AJ439" i="6"/>
  <c r="AC439" i="6"/>
  <c r="AB439" i="6"/>
  <c r="AA439" i="6"/>
  <c r="Z439" i="6"/>
  <c r="Y439" i="6"/>
  <c r="X439" i="6"/>
  <c r="W439" i="6"/>
  <c r="BE439" i="6"/>
  <c r="AL438" i="6"/>
  <c r="AK438" i="6"/>
  <c r="AJ438" i="6"/>
  <c r="AC438" i="6"/>
  <c r="AB438" i="6"/>
  <c r="AA438" i="6"/>
  <c r="Z438" i="6"/>
  <c r="Y438" i="6"/>
  <c r="X438" i="6"/>
  <c r="W438" i="6"/>
  <c r="BE438" i="6"/>
  <c r="AL437" i="6"/>
  <c r="AK437" i="6"/>
  <c r="AJ437" i="6"/>
  <c r="AC437" i="6"/>
  <c r="AB437" i="6"/>
  <c r="AA437" i="6"/>
  <c r="Z437" i="6"/>
  <c r="Y437" i="6"/>
  <c r="X437" i="6"/>
  <c r="W437" i="6"/>
  <c r="BE437" i="6"/>
  <c r="AL436" i="6"/>
  <c r="AK436" i="6"/>
  <c r="AJ436" i="6"/>
  <c r="AC436" i="6"/>
  <c r="AB436" i="6"/>
  <c r="AA436" i="6"/>
  <c r="Z436" i="6"/>
  <c r="Y436" i="6"/>
  <c r="X436" i="6"/>
  <c r="W436" i="6"/>
  <c r="BE436" i="6"/>
  <c r="AL435" i="6"/>
  <c r="AK435" i="6"/>
  <c r="AJ435" i="6"/>
  <c r="AC435" i="6"/>
  <c r="AB435" i="6"/>
  <c r="AA435" i="6"/>
  <c r="Z435" i="6"/>
  <c r="Y435" i="6"/>
  <c r="X435" i="6"/>
  <c r="W435" i="6"/>
  <c r="BE435" i="6"/>
  <c r="AL434" i="6"/>
  <c r="AK434" i="6"/>
  <c r="AJ434" i="6"/>
  <c r="AC434" i="6"/>
  <c r="AB434" i="6"/>
  <c r="AA434" i="6"/>
  <c r="Z434" i="6"/>
  <c r="Y434" i="6"/>
  <c r="X434" i="6"/>
  <c r="W434" i="6"/>
  <c r="BE434" i="6"/>
  <c r="AJ431" i="6"/>
  <c r="AH431" i="6"/>
  <c r="AF431" i="6"/>
  <c r="AA431" i="6"/>
  <c r="Z431" i="6"/>
  <c r="Y431" i="6"/>
  <c r="X431" i="6"/>
  <c r="BE431" i="6"/>
  <c r="AJ429" i="6"/>
  <c r="AH429" i="6"/>
  <c r="AF429" i="6"/>
  <c r="AA429" i="6"/>
  <c r="Z429" i="6"/>
  <c r="Y429" i="6"/>
  <c r="X429" i="6"/>
  <c r="BE429" i="6"/>
  <c r="AH408" i="6"/>
  <c r="AH409" i="6"/>
  <c r="AH410" i="6"/>
  <c r="AH411" i="6"/>
  <c r="AH412" i="6"/>
  <c r="AH413" i="6"/>
  <c r="AH414" i="6"/>
  <c r="AH415" i="6"/>
  <c r="AH416" i="6"/>
  <c r="AH417" i="6"/>
  <c r="AH418" i="6"/>
  <c r="AH419" i="6"/>
  <c r="AH420" i="6"/>
  <c r="AH421" i="6"/>
  <c r="AH422" i="6"/>
  <c r="AH423" i="6"/>
  <c r="AH424" i="6"/>
  <c r="AH425" i="6"/>
  <c r="AH426" i="6"/>
  <c r="AC408" i="6"/>
  <c r="AC409" i="6"/>
  <c r="AC410" i="6"/>
  <c r="AC411" i="6"/>
  <c r="AC412" i="6"/>
  <c r="AC413" i="6"/>
  <c r="AC414" i="6"/>
  <c r="AC415" i="6"/>
  <c r="AC416" i="6"/>
  <c r="AC417" i="6"/>
  <c r="AC418" i="6"/>
  <c r="AC419" i="6"/>
  <c r="AC420" i="6"/>
  <c r="AC421" i="6"/>
  <c r="AC422" i="6"/>
  <c r="AC423" i="6"/>
  <c r="AC424" i="6"/>
  <c r="AC425" i="6"/>
  <c r="AC426" i="6"/>
  <c r="AB408" i="6"/>
  <c r="AB409" i="6"/>
  <c r="AB410" i="6"/>
  <c r="AB411" i="6"/>
  <c r="AB412" i="6"/>
  <c r="AB413" i="6"/>
  <c r="AB414" i="6"/>
  <c r="AB415" i="6"/>
  <c r="AB416" i="6"/>
  <c r="AB417" i="6"/>
  <c r="AB418" i="6"/>
  <c r="AB419" i="6"/>
  <c r="AB420" i="6"/>
  <c r="AB421" i="6"/>
  <c r="AB422" i="6"/>
  <c r="AB423" i="6"/>
  <c r="AB424" i="6"/>
  <c r="AB425" i="6"/>
  <c r="AB426" i="6"/>
  <c r="AA408" i="6"/>
  <c r="AA409" i="6"/>
  <c r="AA410" i="6"/>
  <c r="AA411" i="6"/>
  <c r="AA412" i="6"/>
  <c r="AA413" i="6"/>
  <c r="AA414" i="6"/>
  <c r="AA415" i="6"/>
  <c r="AA416" i="6"/>
  <c r="AA417" i="6"/>
  <c r="AA418" i="6"/>
  <c r="AA419" i="6"/>
  <c r="AA420" i="6"/>
  <c r="AA421" i="6"/>
  <c r="AA422" i="6"/>
  <c r="AA423" i="6"/>
  <c r="AA424" i="6"/>
  <c r="AA425" i="6"/>
  <c r="AA426" i="6"/>
  <c r="Z408" i="6"/>
  <c r="Z409" i="6"/>
  <c r="Z410" i="6"/>
  <c r="Z411" i="6"/>
  <c r="Z412" i="6"/>
  <c r="Z413" i="6"/>
  <c r="Z414" i="6"/>
  <c r="Z415" i="6"/>
  <c r="Z416" i="6"/>
  <c r="Z417" i="6"/>
  <c r="Z418" i="6"/>
  <c r="Z419" i="6"/>
  <c r="Z420" i="6"/>
  <c r="Z421" i="6"/>
  <c r="Z422" i="6"/>
  <c r="Z423" i="6"/>
  <c r="Z424" i="6"/>
  <c r="Z425" i="6"/>
  <c r="Z426" i="6"/>
  <c r="Y408" i="6"/>
  <c r="Y409" i="6"/>
  <c r="Y410" i="6"/>
  <c r="Y411" i="6"/>
  <c r="Y412" i="6"/>
  <c r="Y413" i="6"/>
  <c r="Y414" i="6"/>
  <c r="Y415" i="6"/>
  <c r="Y416" i="6"/>
  <c r="Y417" i="6"/>
  <c r="Y418" i="6"/>
  <c r="Y419" i="6"/>
  <c r="Y420" i="6"/>
  <c r="Y421" i="6"/>
  <c r="Y422" i="6"/>
  <c r="Y423" i="6"/>
  <c r="Y424" i="6"/>
  <c r="Y425" i="6"/>
  <c r="Y426" i="6"/>
  <c r="X408" i="6"/>
  <c r="X409" i="6"/>
  <c r="X410" i="6"/>
  <c r="X411" i="6"/>
  <c r="X412" i="6"/>
  <c r="X413" i="6"/>
  <c r="X414" i="6"/>
  <c r="X415" i="6"/>
  <c r="X416" i="6"/>
  <c r="X417" i="6"/>
  <c r="X418" i="6"/>
  <c r="X419" i="6"/>
  <c r="X420" i="6"/>
  <c r="X421" i="6"/>
  <c r="X422" i="6"/>
  <c r="X423" i="6"/>
  <c r="X424" i="6"/>
  <c r="X425" i="6"/>
  <c r="X426" i="6"/>
  <c r="W408" i="6"/>
  <c r="W409" i="6"/>
  <c r="W410" i="6"/>
  <c r="W411" i="6"/>
  <c r="W412" i="6"/>
  <c r="W413" i="6"/>
  <c r="W414" i="6"/>
  <c r="W415" i="6"/>
  <c r="W416" i="6"/>
  <c r="W417" i="6"/>
  <c r="W418" i="6"/>
  <c r="W419" i="6"/>
  <c r="W420" i="6"/>
  <c r="W421" i="6"/>
  <c r="W422" i="6"/>
  <c r="W423" i="6"/>
  <c r="W424" i="6"/>
  <c r="W425" i="6"/>
  <c r="W426" i="6"/>
  <c r="BE426" i="6"/>
  <c r="BE425" i="6"/>
  <c r="BE424" i="6"/>
  <c r="BE423" i="6"/>
  <c r="BE422" i="6"/>
  <c r="BE421" i="6"/>
  <c r="BE420" i="6"/>
  <c r="BE419" i="6"/>
  <c r="BE418" i="6"/>
  <c r="BE417" i="6"/>
  <c r="BE416" i="6"/>
  <c r="BE415" i="6"/>
  <c r="BE414" i="6"/>
  <c r="BE413" i="6"/>
  <c r="BE412" i="6"/>
  <c r="BE411" i="6"/>
  <c r="BE410" i="6"/>
  <c r="BE409" i="6"/>
  <c r="BE408" i="6"/>
  <c r="AH405" i="6"/>
  <c r="AA405" i="6"/>
  <c r="Z405" i="6"/>
  <c r="Y405" i="6"/>
  <c r="X405" i="6"/>
  <c r="BE405" i="6"/>
  <c r="AH403" i="6"/>
  <c r="AA403" i="6"/>
  <c r="Z403" i="6"/>
  <c r="Y403" i="6"/>
  <c r="X403" i="6"/>
  <c r="BE403" i="6"/>
  <c r="AH402" i="6"/>
  <c r="AA402" i="6"/>
  <c r="Z402" i="6"/>
  <c r="Y402" i="6"/>
  <c r="X402" i="6"/>
  <c r="BE402" i="6"/>
  <c r="AH401" i="6"/>
  <c r="AA401" i="6"/>
  <c r="Z401" i="6"/>
  <c r="Y401" i="6"/>
  <c r="X401" i="6"/>
  <c r="BE401" i="6"/>
  <c r="AH400" i="6"/>
  <c r="AA400" i="6"/>
  <c r="Z400" i="6"/>
  <c r="Y400" i="6"/>
  <c r="X400" i="6"/>
  <c r="BE400" i="6"/>
  <c r="AC397" i="6"/>
  <c r="AB397" i="6"/>
  <c r="AA397" i="6"/>
  <c r="Z397" i="6"/>
  <c r="Y397" i="6"/>
  <c r="X397" i="6"/>
  <c r="W397" i="6"/>
  <c r="BE397" i="6"/>
  <c r="AC396" i="6"/>
  <c r="AB396" i="6"/>
  <c r="AA396" i="6"/>
  <c r="Z396" i="6"/>
  <c r="Y396" i="6"/>
  <c r="X396" i="6"/>
  <c r="W396" i="6"/>
  <c r="BE396" i="6"/>
  <c r="AC395" i="6"/>
  <c r="AB395" i="6"/>
  <c r="AA395" i="6"/>
  <c r="Z395" i="6"/>
  <c r="Y395" i="6"/>
  <c r="X395" i="6"/>
  <c r="W395" i="6"/>
  <c r="BE395" i="6"/>
  <c r="AC394" i="6"/>
  <c r="AB394" i="6"/>
  <c r="AA394" i="6"/>
  <c r="Z394" i="6"/>
  <c r="Y394" i="6"/>
  <c r="X394" i="6"/>
  <c r="W394" i="6"/>
  <c r="BE394" i="6"/>
  <c r="AC393" i="6"/>
  <c r="AB393" i="6"/>
  <c r="AA393" i="6"/>
  <c r="Z393" i="6"/>
  <c r="Y393" i="6"/>
  <c r="X393" i="6"/>
  <c r="W393" i="6"/>
  <c r="BE393" i="6"/>
  <c r="AE390" i="6"/>
  <c r="AD390" i="6"/>
  <c r="BE390" i="6"/>
  <c r="AE389" i="6"/>
  <c r="AD389" i="6"/>
  <c r="BE389" i="6"/>
  <c r="AE388" i="6"/>
  <c r="AD388" i="6"/>
  <c r="BE388" i="6"/>
  <c r="AE387" i="6"/>
  <c r="AD387" i="6"/>
  <c r="BE387" i="6"/>
  <c r="AE386" i="6"/>
  <c r="AD386" i="6"/>
  <c r="BE386" i="6"/>
  <c r="AE385" i="6"/>
  <c r="AD385" i="6"/>
  <c r="BE385" i="6"/>
  <c r="AE384" i="6"/>
  <c r="AD384" i="6"/>
  <c r="BE384" i="6"/>
  <c r="AE383" i="6"/>
  <c r="AD383" i="6"/>
  <c r="BE383" i="6"/>
  <c r="AE382" i="6"/>
  <c r="AD382" i="6"/>
  <c r="BE382" i="6"/>
  <c r="AE381" i="6"/>
  <c r="AD381" i="6"/>
  <c r="BE381" i="6"/>
  <c r="AE380" i="6"/>
  <c r="AD380" i="6"/>
  <c r="BE380" i="6"/>
  <c r="AE379" i="6"/>
  <c r="AD379" i="6"/>
  <c r="BE379" i="6"/>
  <c r="AE378" i="6"/>
  <c r="AD378" i="6"/>
  <c r="BE378" i="6"/>
  <c r="AE377" i="6"/>
  <c r="AD377" i="6"/>
  <c r="BE377" i="6"/>
  <c r="AE376" i="6"/>
  <c r="AD376" i="6"/>
  <c r="BE376" i="6"/>
  <c r="AE375" i="6"/>
  <c r="AD375" i="6"/>
  <c r="BE375" i="6"/>
  <c r="AA372" i="6"/>
  <c r="Z372" i="6"/>
  <c r="Y372" i="6"/>
  <c r="X372" i="6"/>
  <c r="BE372" i="6"/>
  <c r="BE369" i="6"/>
  <c r="BE368" i="6"/>
  <c r="BE367" i="6"/>
  <c r="BE366" i="6"/>
  <c r="BE365" i="6"/>
  <c r="BE364" i="6"/>
  <c r="BE363" i="6"/>
  <c r="BE362" i="6"/>
  <c r="BE361" i="6"/>
  <c r="BE360" i="6"/>
  <c r="BE359" i="6"/>
  <c r="BE358" i="6"/>
  <c r="BE357" i="6"/>
  <c r="AJ354" i="6"/>
  <c r="BE354" i="6"/>
  <c r="AJ353" i="6"/>
  <c r="BE353" i="6"/>
  <c r="AJ352" i="6"/>
  <c r="BE352" i="6"/>
  <c r="AJ351" i="6"/>
  <c r="BE351" i="6"/>
  <c r="AJ350" i="6"/>
  <c r="BE350" i="6"/>
  <c r="AJ349" i="6"/>
  <c r="BE349" i="6"/>
  <c r="AJ348" i="6"/>
  <c r="BE348" i="6"/>
  <c r="AJ347" i="6"/>
  <c r="BE347" i="6"/>
  <c r="AJ346" i="6"/>
  <c r="BE346" i="6"/>
  <c r="AJ345" i="6"/>
  <c r="BE345" i="6"/>
  <c r="AJ344" i="6"/>
  <c r="BE344" i="6"/>
  <c r="AJ343" i="6"/>
  <c r="BE343" i="6"/>
  <c r="AJ342" i="6"/>
  <c r="BE342" i="6"/>
  <c r="AJ341" i="6"/>
  <c r="BE341" i="6"/>
  <c r="AJ340" i="6"/>
  <c r="BE340" i="6"/>
  <c r="AJ339" i="6"/>
  <c r="BE339" i="6"/>
  <c r="AJ338" i="6"/>
  <c r="BE338" i="6"/>
  <c r="AJ337" i="6"/>
  <c r="BE337" i="6"/>
  <c r="AJ336" i="6"/>
  <c r="BE336" i="6"/>
  <c r="AJ335" i="6"/>
  <c r="BE335" i="6"/>
  <c r="AJ334" i="6"/>
  <c r="BE334" i="6"/>
  <c r="AJ333" i="6"/>
  <c r="BE333" i="6"/>
  <c r="AJ332" i="6"/>
  <c r="BE332" i="6"/>
  <c r="AJ331" i="6"/>
  <c r="BE331" i="6"/>
  <c r="AJ330" i="6"/>
  <c r="BE330" i="6"/>
  <c r="AJ329" i="6"/>
  <c r="BE329" i="6"/>
  <c r="AJ328" i="6"/>
  <c r="BE328" i="6"/>
  <c r="AJ327" i="6"/>
  <c r="BE327" i="6"/>
  <c r="AJ326" i="6"/>
  <c r="BE326" i="6"/>
  <c r="AA323" i="6"/>
  <c r="Z323" i="6"/>
  <c r="Y323" i="6"/>
  <c r="X323" i="6"/>
  <c r="BE323" i="6"/>
  <c r="AA322" i="6"/>
  <c r="Z322" i="6"/>
  <c r="Y322" i="6"/>
  <c r="X322" i="6"/>
  <c r="BE322" i="6"/>
  <c r="AA321" i="6"/>
  <c r="Z321" i="6"/>
  <c r="Y321" i="6"/>
  <c r="X321" i="6"/>
  <c r="BE321" i="6"/>
  <c r="BE318" i="6"/>
  <c r="BE317" i="6"/>
  <c r="BE316" i="6"/>
  <c r="BE315" i="6"/>
  <c r="BE314" i="6"/>
  <c r="BE313" i="6"/>
  <c r="BE312" i="6"/>
  <c r="BE311" i="6"/>
  <c r="BE310" i="6"/>
  <c r="BE309" i="6"/>
  <c r="BE308" i="6"/>
  <c r="BE307" i="6"/>
  <c r="AM1275" i="6" a="1"/>
  <c r="AM1275" i="6"/>
  <c r="AM1277" i="6" a="1"/>
  <c r="AM1277" i="6"/>
  <c r="AM1274" i="6" a="1"/>
  <c r="AM1276" i="6" a="1"/>
  <c r="AM1278" i="6" a="1"/>
  <c r="AM1279" i="6" a="1"/>
  <c r="AM1280" i="6" a="1"/>
  <c r="AM1281" i="6" a="1"/>
  <c r="AM1282" i="6" a="1"/>
  <c r="AM1283" i="6" a="1"/>
  <c r="AM1274" i="6"/>
  <c r="AM1276" i="6"/>
  <c r="AM1278" i="6"/>
  <c r="AM1279" i="6"/>
  <c r="AM1280" i="6"/>
  <c r="AM1281" i="6"/>
  <c r="AM1282" i="6"/>
  <c r="AM1283" i="6"/>
  <c r="AM304" i="6"/>
  <c r="AL1275" i="6" a="1"/>
  <c r="AL1275" i="6"/>
  <c r="AL1277" i="6" a="1"/>
  <c r="AL1277" i="6"/>
  <c r="AL1274" i="6" a="1"/>
  <c r="AL1276" i="6" a="1"/>
  <c r="AL1278" i="6" a="1"/>
  <c r="AL1279" i="6" a="1"/>
  <c r="AL1280" i="6" a="1"/>
  <c r="AL1281" i="6" a="1"/>
  <c r="AL1282" i="6" a="1"/>
  <c r="AL1283" i="6" a="1"/>
  <c r="AL1274" i="6"/>
  <c r="AL1276" i="6"/>
  <c r="AL1278" i="6"/>
  <c r="AL1279" i="6"/>
  <c r="AL1280" i="6"/>
  <c r="AL1281" i="6"/>
  <c r="AL1282" i="6"/>
  <c r="AL1283" i="6"/>
  <c r="AL304" i="6"/>
  <c r="AK1275" i="6" a="1"/>
  <c r="AK1275" i="6"/>
  <c r="AK1277" i="6" a="1"/>
  <c r="AK1277" i="6"/>
  <c r="AK1274" i="6" a="1"/>
  <c r="AK1276" i="6" a="1"/>
  <c r="AK1278" i="6" a="1"/>
  <c r="AK1279" i="6" a="1"/>
  <c r="AK1280" i="6" a="1"/>
  <c r="AK1281" i="6" a="1"/>
  <c r="AK1282" i="6" a="1"/>
  <c r="AK1283" i="6" a="1"/>
  <c r="AK1274" i="6"/>
  <c r="AK1276" i="6"/>
  <c r="AK1278" i="6"/>
  <c r="AK1279" i="6"/>
  <c r="AK1280" i="6"/>
  <c r="AK1281" i="6"/>
  <c r="AK1282" i="6"/>
  <c r="AK1283" i="6"/>
  <c r="AK304" i="6"/>
  <c r="AJ1275" i="6" a="1"/>
  <c r="AJ1275" i="6"/>
  <c r="AJ1277" i="6" a="1"/>
  <c r="AJ1277" i="6"/>
  <c r="AJ1274" i="6" a="1"/>
  <c r="AJ1276" i="6" a="1"/>
  <c r="AJ1278" i="6" a="1"/>
  <c r="AJ1279" i="6" a="1"/>
  <c r="AJ1280" i="6" a="1"/>
  <c r="AJ1281" i="6" a="1"/>
  <c r="AJ1282" i="6" a="1"/>
  <c r="AJ1283" i="6" a="1"/>
  <c r="AJ1274" i="6"/>
  <c r="AJ1276" i="6"/>
  <c r="AJ1278" i="6"/>
  <c r="AJ1279" i="6"/>
  <c r="AJ1280" i="6"/>
  <c r="AJ1281" i="6"/>
  <c r="AJ1282" i="6"/>
  <c r="AJ1283" i="6"/>
  <c r="AJ304" i="6"/>
  <c r="AH1275" i="6" a="1"/>
  <c r="AH1275" i="6"/>
  <c r="AH1277" i="6" a="1"/>
  <c r="AH1277" i="6"/>
  <c r="AH1274" i="6" a="1"/>
  <c r="AH1276" i="6" a="1"/>
  <c r="AH1278" i="6" a="1"/>
  <c r="AH1279" i="6" a="1"/>
  <c r="AH1280" i="6" a="1"/>
  <c r="AH1281" i="6" a="1"/>
  <c r="AH1282" i="6" a="1"/>
  <c r="AH1283" i="6" a="1"/>
  <c r="AH1274" i="6"/>
  <c r="AH1276" i="6"/>
  <c r="AH1278" i="6"/>
  <c r="AH1279" i="6"/>
  <c r="AH1280" i="6"/>
  <c r="AH1281" i="6"/>
  <c r="AH1282" i="6"/>
  <c r="AH1283" i="6"/>
  <c r="AH304" i="6"/>
  <c r="AC1275" i="6" a="1"/>
  <c r="AC1275" i="6"/>
  <c r="AC1277" i="6" a="1"/>
  <c r="AC1277" i="6"/>
  <c r="AC1274" i="6" a="1"/>
  <c r="AC1276" i="6" a="1"/>
  <c r="AC1278" i="6" a="1"/>
  <c r="AC1279" i="6" a="1"/>
  <c r="AC1280" i="6" a="1"/>
  <c r="AC1281" i="6" a="1"/>
  <c r="AC1282" i="6" a="1"/>
  <c r="AC1283" i="6" a="1"/>
  <c r="AC1274" i="6"/>
  <c r="AC1276" i="6"/>
  <c r="AC1278" i="6"/>
  <c r="AC1279" i="6"/>
  <c r="AC1280" i="6"/>
  <c r="AC1281" i="6"/>
  <c r="AC1282" i="6"/>
  <c r="AC1283" i="6"/>
  <c r="AC304" i="6"/>
  <c r="AB1275" i="6" a="1"/>
  <c r="AB1275" i="6"/>
  <c r="AB1277" i="6" a="1"/>
  <c r="AB1277" i="6"/>
  <c r="AB1274" i="6" a="1"/>
  <c r="AB1276" i="6" a="1"/>
  <c r="AB1278" i="6" a="1"/>
  <c r="AB1279" i="6" a="1"/>
  <c r="AB1280" i="6" a="1"/>
  <c r="AB1281" i="6" a="1"/>
  <c r="AB1282" i="6" a="1"/>
  <c r="AB1283" i="6" a="1"/>
  <c r="AB1274" i="6"/>
  <c r="AB1276" i="6"/>
  <c r="AB1278" i="6"/>
  <c r="AB1279" i="6"/>
  <c r="AB1280" i="6"/>
  <c r="AB1281" i="6"/>
  <c r="AB1282" i="6"/>
  <c r="AB1283" i="6"/>
  <c r="AB304" i="6"/>
  <c r="AA1275" i="6" a="1"/>
  <c r="AA1275" i="6"/>
  <c r="AA1277" i="6" a="1"/>
  <c r="AA1277" i="6"/>
  <c r="AA1274" i="6" a="1"/>
  <c r="AA1276" i="6" a="1"/>
  <c r="AA1278" i="6" a="1"/>
  <c r="AA1279" i="6" a="1"/>
  <c r="AA1280" i="6" a="1"/>
  <c r="AA1281" i="6" a="1"/>
  <c r="AA1282" i="6" a="1"/>
  <c r="AA1283" i="6" a="1"/>
  <c r="AA1274" i="6"/>
  <c r="AA1276" i="6"/>
  <c r="AA1278" i="6"/>
  <c r="AA1279" i="6"/>
  <c r="AA1280" i="6"/>
  <c r="AA1281" i="6"/>
  <c r="AA1282" i="6"/>
  <c r="AA1283" i="6"/>
  <c r="AA304" i="6"/>
  <c r="Z1275" i="6" a="1"/>
  <c r="Z1275" i="6"/>
  <c r="Z1277" i="6" a="1"/>
  <c r="Z1277" i="6"/>
  <c r="Z1274" i="6" a="1"/>
  <c r="Z1276" i="6" a="1"/>
  <c r="Z1278" i="6" a="1"/>
  <c r="Z1279" i="6" a="1"/>
  <c r="Z1280" i="6" a="1"/>
  <c r="Z1281" i="6" a="1"/>
  <c r="Z1282" i="6" a="1"/>
  <c r="Z1283" i="6" a="1"/>
  <c r="Z1274" i="6"/>
  <c r="Z1276" i="6"/>
  <c r="Z1278" i="6"/>
  <c r="Z1279" i="6"/>
  <c r="Z1280" i="6"/>
  <c r="Z1281" i="6"/>
  <c r="Z1282" i="6"/>
  <c r="Z1283" i="6"/>
  <c r="Z304" i="6"/>
  <c r="Y1275" i="6" a="1"/>
  <c r="Y1275" i="6"/>
  <c r="Y1277" i="6" a="1"/>
  <c r="Y1277" i="6"/>
  <c r="Y1274" i="6" a="1"/>
  <c r="Y1276" i="6" a="1"/>
  <c r="Y1278" i="6" a="1"/>
  <c r="Y1279" i="6" a="1"/>
  <c r="Y1280" i="6" a="1"/>
  <c r="Y1281" i="6" a="1"/>
  <c r="Y1282" i="6" a="1"/>
  <c r="Y1283" i="6" a="1"/>
  <c r="Y1274" i="6"/>
  <c r="Y1276" i="6"/>
  <c r="Y1278" i="6"/>
  <c r="Y1279" i="6"/>
  <c r="Y1280" i="6"/>
  <c r="Y1281" i="6"/>
  <c r="Y1282" i="6"/>
  <c r="Y1283" i="6"/>
  <c r="Y304" i="6"/>
  <c r="X1275" i="6" a="1"/>
  <c r="X1275" i="6"/>
  <c r="X1277" i="6" a="1"/>
  <c r="X1277" i="6"/>
  <c r="X1274" i="6" a="1"/>
  <c r="X1276" i="6" a="1"/>
  <c r="X1278" i="6" a="1"/>
  <c r="X1279" i="6" a="1"/>
  <c r="X1280" i="6" a="1"/>
  <c r="X1281" i="6" a="1"/>
  <c r="X1282" i="6" a="1"/>
  <c r="X1283" i="6" a="1"/>
  <c r="X1274" i="6"/>
  <c r="X1276" i="6"/>
  <c r="X1278" i="6"/>
  <c r="X1279" i="6"/>
  <c r="X1280" i="6"/>
  <c r="X1281" i="6"/>
  <c r="X1282" i="6"/>
  <c r="X1283" i="6"/>
  <c r="X304" i="6"/>
  <c r="W1275" i="6" a="1"/>
  <c r="W1275" i="6"/>
  <c r="W1277" i="6" a="1"/>
  <c r="W1277" i="6"/>
  <c r="W1274" i="6" a="1"/>
  <c r="W1276" i="6" a="1"/>
  <c r="W1278" i="6" a="1"/>
  <c r="W1279" i="6" a="1"/>
  <c r="W1280" i="6" a="1"/>
  <c r="W1281" i="6" a="1"/>
  <c r="W1282" i="6" a="1"/>
  <c r="W1283" i="6" a="1"/>
  <c r="W1274" i="6"/>
  <c r="W1276" i="6"/>
  <c r="W1278" i="6"/>
  <c r="W1279" i="6"/>
  <c r="W1280" i="6"/>
  <c r="W1281" i="6"/>
  <c r="W1282" i="6"/>
  <c r="W1283" i="6"/>
  <c r="W304" i="6"/>
  <c r="BE304" i="6"/>
  <c r="AM303" i="6"/>
  <c r="AL303" i="6"/>
  <c r="AK303" i="6"/>
  <c r="AJ303" i="6"/>
  <c r="AH303" i="6"/>
  <c r="AC303" i="6"/>
  <c r="AB303" i="6"/>
  <c r="AA303" i="6"/>
  <c r="Z303" i="6"/>
  <c r="Y303" i="6"/>
  <c r="X303" i="6"/>
  <c r="W303" i="6"/>
  <c r="BE303" i="6"/>
  <c r="AH300" i="6"/>
  <c r="AC300" i="6"/>
  <c r="AB300" i="6"/>
  <c r="AA300" i="6"/>
  <c r="Z300" i="6"/>
  <c r="Y300" i="6"/>
  <c r="X300" i="6"/>
  <c r="W300" i="6"/>
  <c r="BE300" i="6"/>
  <c r="AH299" i="6"/>
  <c r="AC299" i="6"/>
  <c r="AB299" i="6"/>
  <c r="AA299" i="6"/>
  <c r="Z299" i="6"/>
  <c r="Y299" i="6"/>
  <c r="X299" i="6"/>
  <c r="W299" i="6"/>
  <c r="BE299" i="6"/>
  <c r="AH298" i="6"/>
  <c r="AC298" i="6"/>
  <c r="AB298" i="6"/>
  <c r="AA298" i="6"/>
  <c r="Z298" i="6"/>
  <c r="Y298" i="6"/>
  <c r="X298" i="6"/>
  <c r="W298" i="6"/>
  <c r="BE298" i="6"/>
  <c r="AH295" i="6"/>
  <c r="AA295" i="6"/>
  <c r="Z295" i="6"/>
  <c r="Y295" i="6"/>
  <c r="X295" i="6"/>
  <c r="BE295" i="6"/>
  <c r="AH294" i="6"/>
  <c r="AA294" i="6"/>
  <c r="Z294" i="6"/>
  <c r="Y294" i="6"/>
  <c r="X294" i="6"/>
  <c r="BE294" i="6"/>
  <c r="AH293" i="6"/>
  <c r="AA293" i="6"/>
  <c r="Z293" i="6"/>
  <c r="Y293" i="6"/>
  <c r="X293" i="6"/>
  <c r="BE293" i="6"/>
  <c r="AM287" i="6"/>
  <c r="AJ287" i="6"/>
  <c r="AF287" i="6"/>
  <c r="AE287" i="6"/>
  <c r="AD287" i="6"/>
  <c r="AC287" i="6"/>
  <c r="AB287" i="6"/>
  <c r="AA287" i="6"/>
  <c r="Z287" i="6"/>
  <c r="Y287" i="6"/>
  <c r="X287" i="6"/>
  <c r="W287" i="6"/>
  <c r="BE287" i="6"/>
  <c r="AM286" i="6"/>
  <c r="AJ286" i="6"/>
  <c r="AF286" i="6"/>
  <c r="AE286" i="6"/>
  <c r="AD286" i="6"/>
  <c r="AC286" i="6"/>
  <c r="AB286" i="6"/>
  <c r="AA286" i="6"/>
  <c r="Z286" i="6"/>
  <c r="Y286" i="6"/>
  <c r="X286" i="6"/>
  <c r="W286" i="6"/>
  <c r="BE286" i="6"/>
  <c r="AM285" i="6"/>
  <c r="AJ285" i="6"/>
  <c r="AF285" i="6"/>
  <c r="AE285" i="6"/>
  <c r="AD285" i="6"/>
  <c r="AC285" i="6"/>
  <c r="AB285" i="6"/>
  <c r="AA285" i="6"/>
  <c r="Z285" i="6"/>
  <c r="Y285" i="6"/>
  <c r="X285" i="6"/>
  <c r="W285" i="6"/>
  <c r="BE285" i="6"/>
  <c r="AM284" i="6"/>
  <c r="AJ284" i="6"/>
  <c r="AF284" i="6"/>
  <c r="AE284" i="6"/>
  <c r="AD284" i="6"/>
  <c r="AC284" i="6"/>
  <c r="AB284" i="6"/>
  <c r="AA284" i="6"/>
  <c r="Z284" i="6"/>
  <c r="Y284" i="6"/>
  <c r="X284" i="6"/>
  <c r="W284" i="6"/>
  <c r="BE284" i="6"/>
  <c r="AM283" i="6"/>
  <c r="AJ283" i="6"/>
  <c r="AF283" i="6"/>
  <c r="AE283" i="6"/>
  <c r="AD283" i="6"/>
  <c r="AC283" i="6"/>
  <c r="AB283" i="6"/>
  <c r="AA283" i="6"/>
  <c r="Z283" i="6"/>
  <c r="Y283" i="6"/>
  <c r="X283" i="6"/>
  <c r="W283" i="6"/>
  <c r="BE283" i="6"/>
  <c r="AM282" i="6"/>
  <c r="AJ282" i="6"/>
  <c r="AF282" i="6"/>
  <c r="AE282" i="6"/>
  <c r="AD282" i="6"/>
  <c r="AC282" i="6"/>
  <c r="AB282" i="6"/>
  <c r="AA282" i="6"/>
  <c r="Z282" i="6"/>
  <c r="Y282" i="6"/>
  <c r="X282" i="6"/>
  <c r="W282" i="6"/>
  <c r="BE282" i="6"/>
  <c r="AM281" i="6"/>
  <c r="AJ281" i="6"/>
  <c r="AF281" i="6"/>
  <c r="AE281" i="6"/>
  <c r="AD281" i="6"/>
  <c r="AC281" i="6"/>
  <c r="AB281" i="6"/>
  <c r="AA281" i="6"/>
  <c r="Z281" i="6"/>
  <c r="Y281" i="6"/>
  <c r="X281" i="6"/>
  <c r="W281" i="6"/>
  <c r="BE281" i="6"/>
  <c r="AM280" i="6"/>
  <c r="AJ280" i="6"/>
  <c r="AF280" i="6"/>
  <c r="AE280" i="6"/>
  <c r="AD280" i="6"/>
  <c r="AC280" i="6"/>
  <c r="AB280" i="6"/>
  <c r="AA280" i="6"/>
  <c r="Z280" i="6"/>
  <c r="Y280" i="6"/>
  <c r="X280" i="6"/>
  <c r="W280" i="6"/>
  <c r="BE280" i="6"/>
  <c r="AM279" i="6"/>
  <c r="AJ279" i="6"/>
  <c r="AF279" i="6"/>
  <c r="AE279" i="6"/>
  <c r="AD279" i="6"/>
  <c r="AC279" i="6"/>
  <c r="AB279" i="6"/>
  <c r="AA279" i="6"/>
  <c r="Z279" i="6"/>
  <c r="Y279" i="6"/>
  <c r="X279" i="6"/>
  <c r="W279" i="6"/>
  <c r="BE279" i="6"/>
  <c r="AM276" i="6"/>
  <c r="AC276" i="6"/>
  <c r="AB276" i="6"/>
  <c r="AA276" i="6"/>
  <c r="Z276" i="6"/>
  <c r="Y276" i="6"/>
  <c r="X276" i="6"/>
  <c r="W276" i="6"/>
  <c r="BE276" i="6"/>
  <c r="AM274" i="6"/>
  <c r="AC274" i="6"/>
  <c r="AB274" i="6"/>
  <c r="AA274" i="6"/>
  <c r="Z274" i="6"/>
  <c r="Y274" i="6"/>
  <c r="X274" i="6"/>
  <c r="W274" i="6"/>
  <c r="BE274" i="6"/>
  <c r="AM273" i="6"/>
  <c r="AC273" i="6"/>
  <c r="AB273" i="6"/>
  <c r="AA273" i="6"/>
  <c r="Z273" i="6"/>
  <c r="Y273" i="6"/>
  <c r="X273" i="6"/>
  <c r="W273" i="6"/>
  <c r="BE273" i="6"/>
  <c r="AM272" i="6"/>
  <c r="AC272" i="6"/>
  <c r="AB272" i="6"/>
  <c r="AA272" i="6"/>
  <c r="Z272" i="6"/>
  <c r="Y272" i="6"/>
  <c r="X272" i="6"/>
  <c r="W272" i="6"/>
  <c r="BE272" i="6"/>
  <c r="BE269" i="6"/>
  <c r="BE268" i="6"/>
  <c r="BE267" i="6"/>
  <c r="BE266" i="6"/>
  <c r="BE265" i="6"/>
  <c r="BE264" i="6"/>
  <c r="BE263" i="6"/>
  <c r="BE262" i="6"/>
  <c r="AM259" i="6"/>
  <c r="AL259" i="6"/>
  <c r="AK259" i="6"/>
  <c r="AJ259" i="6"/>
  <c r="AF259" i="6"/>
  <c r="AC259" i="6"/>
  <c r="AB259" i="6"/>
  <c r="AA259" i="6"/>
  <c r="Z259" i="6"/>
  <c r="Y259" i="6"/>
  <c r="X259" i="6"/>
  <c r="W259" i="6"/>
  <c r="BE259" i="6"/>
  <c r="AM258" i="6"/>
  <c r="AL258" i="6"/>
  <c r="AK258" i="6"/>
  <c r="AJ258" i="6"/>
  <c r="AF258" i="6"/>
  <c r="AC258" i="6"/>
  <c r="AB258" i="6"/>
  <c r="AA258" i="6"/>
  <c r="Z258" i="6"/>
  <c r="Y258" i="6"/>
  <c r="X258" i="6"/>
  <c r="W258" i="6"/>
  <c r="BE258" i="6"/>
  <c r="AM257" i="6"/>
  <c r="AL257" i="6"/>
  <c r="AK257" i="6"/>
  <c r="AJ257" i="6"/>
  <c r="AF257" i="6"/>
  <c r="AC257" i="6"/>
  <c r="AB257" i="6"/>
  <c r="AA257" i="6"/>
  <c r="Z257" i="6"/>
  <c r="Y257" i="6"/>
  <c r="X257" i="6"/>
  <c r="W257" i="6"/>
  <c r="BE257" i="6"/>
  <c r="AM256" i="6"/>
  <c r="AL256" i="6"/>
  <c r="AK256" i="6"/>
  <c r="AJ256" i="6"/>
  <c r="AF256" i="6"/>
  <c r="AC256" i="6"/>
  <c r="AB256" i="6"/>
  <c r="AA256" i="6"/>
  <c r="Z256" i="6"/>
  <c r="Y256" i="6"/>
  <c r="X256" i="6"/>
  <c r="W256" i="6"/>
  <c r="BE256" i="6"/>
  <c r="AM255" i="6"/>
  <c r="AL255" i="6"/>
  <c r="AK255" i="6"/>
  <c r="AJ255" i="6"/>
  <c r="AF255" i="6"/>
  <c r="AC255" i="6"/>
  <c r="AB255" i="6"/>
  <c r="AA255" i="6"/>
  <c r="Z255" i="6"/>
  <c r="Y255" i="6"/>
  <c r="X255" i="6"/>
  <c r="W255" i="6"/>
  <c r="BE255" i="6"/>
  <c r="AM254" i="6"/>
  <c r="AL254" i="6"/>
  <c r="AK254" i="6"/>
  <c r="AJ254" i="6"/>
  <c r="AF254" i="6"/>
  <c r="AC254" i="6"/>
  <c r="AB254" i="6"/>
  <c r="AA254" i="6"/>
  <c r="Z254" i="6"/>
  <c r="Y254" i="6"/>
  <c r="X254" i="6"/>
  <c r="W254" i="6"/>
  <c r="BE254" i="6"/>
  <c r="AM253" i="6"/>
  <c r="AL253" i="6"/>
  <c r="AK253" i="6"/>
  <c r="AJ253" i="6"/>
  <c r="AF253" i="6"/>
  <c r="AC253" i="6"/>
  <c r="AB253" i="6"/>
  <c r="AA253" i="6"/>
  <c r="Z253" i="6"/>
  <c r="Y253" i="6"/>
  <c r="X253" i="6"/>
  <c r="W253" i="6"/>
  <c r="BE253" i="6"/>
  <c r="AM252" i="6"/>
  <c r="AL252" i="6"/>
  <c r="AK252" i="6"/>
  <c r="AJ252" i="6"/>
  <c r="AF252" i="6"/>
  <c r="AC252" i="6"/>
  <c r="AB252" i="6"/>
  <c r="AA252" i="6"/>
  <c r="Z252" i="6"/>
  <c r="Y252" i="6"/>
  <c r="X252" i="6"/>
  <c r="W252" i="6"/>
  <c r="BE252" i="6"/>
  <c r="AM251" i="6"/>
  <c r="AL251" i="6"/>
  <c r="AK251" i="6"/>
  <c r="AJ251" i="6"/>
  <c r="AF251" i="6"/>
  <c r="AC251" i="6"/>
  <c r="AB251" i="6"/>
  <c r="AA251" i="6"/>
  <c r="Z251" i="6"/>
  <c r="Y251" i="6"/>
  <c r="X251" i="6"/>
  <c r="W251" i="6"/>
  <c r="BE251" i="6"/>
  <c r="AM250" i="6"/>
  <c r="AL250" i="6"/>
  <c r="AK250" i="6"/>
  <c r="AJ250" i="6"/>
  <c r="AF250" i="6"/>
  <c r="AC250" i="6"/>
  <c r="AB250" i="6"/>
  <c r="AA250" i="6"/>
  <c r="Z250" i="6"/>
  <c r="Y250" i="6"/>
  <c r="X250" i="6"/>
  <c r="W250" i="6"/>
  <c r="BE250" i="6"/>
  <c r="AM249" i="6"/>
  <c r="AL249" i="6"/>
  <c r="AK249" i="6"/>
  <c r="AJ249" i="6"/>
  <c r="AF249" i="6"/>
  <c r="AC249" i="6"/>
  <c r="AB249" i="6"/>
  <c r="AA249" i="6"/>
  <c r="Z249" i="6"/>
  <c r="Y249" i="6"/>
  <c r="X249" i="6"/>
  <c r="W249" i="6"/>
  <c r="BE249" i="6"/>
  <c r="AM248" i="6"/>
  <c r="AL248" i="6"/>
  <c r="AK248" i="6"/>
  <c r="AJ248" i="6"/>
  <c r="AF248" i="6"/>
  <c r="AC248" i="6"/>
  <c r="AB248" i="6"/>
  <c r="AA248" i="6"/>
  <c r="Z248" i="6"/>
  <c r="Y248" i="6"/>
  <c r="X248" i="6"/>
  <c r="W248" i="6"/>
  <c r="BE248" i="6"/>
  <c r="AM247" i="6"/>
  <c r="AL247" i="6"/>
  <c r="AK247" i="6"/>
  <c r="AJ247" i="6"/>
  <c r="AF247" i="6"/>
  <c r="AC247" i="6"/>
  <c r="AB247" i="6"/>
  <c r="AA247" i="6"/>
  <c r="Z247" i="6"/>
  <c r="Y247" i="6"/>
  <c r="X247" i="6"/>
  <c r="W247" i="6"/>
  <c r="BE247" i="6"/>
  <c r="AM246" i="6"/>
  <c r="AL246" i="6"/>
  <c r="AK246" i="6"/>
  <c r="AJ246" i="6"/>
  <c r="AF246" i="6"/>
  <c r="AC246" i="6"/>
  <c r="AB246" i="6"/>
  <c r="AA246" i="6"/>
  <c r="Z246" i="6"/>
  <c r="Y246" i="6"/>
  <c r="X246" i="6"/>
  <c r="W246" i="6"/>
  <c r="BE246" i="6"/>
  <c r="BE243" i="6"/>
  <c r="BE242" i="6"/>
  <c r="BE241" i="6"/>
  <c r="BE240" i="6"/>
  <c r="BE239" i="6"/>
  <c r="BE238" i="6"/>
  <c r="BE237" i="6"/>
  <c r="BE236" i="6"/>
  <c r="BE235" i="6"/>
  <c r="AK232" i="6"/>
  <c r="AJ232" i="6"/>
  <c r="AB232" i="6"/>
  <c r="AA232" i="6"/>
  <c r="Z232" i="6"/>
  <c r="Y232" i="6"/>
  <c r="X232" i="6"/>
  <c r="W232" i="6"/>
  <c r="BE232" i="6"/>
  <c r="AK231" i="6"/>
  <c r="AJ231" i="6"/>
  <c r="AB231" i="6"/>
  <c r="AA231" i="6"/>
  <c r="Z231" i="6"/>
  <c r="Y231" i="6"/>
  <c r="X231" i="6"/>
  <c r="W231" i="6"/>
  <c r="BE231" i="6"/>
  <c r="AK230" i="6"/>
  <c r="AJ230" i="6"/>
  <c r="AB230" i="6"/>
  <c r="AA230" i="6"/>
  <c r="Z230" i="6"/>
  <c r="Y230" i="6"/>
  <c r="X230" i="6"/>
  <c r="W230" i="6"/>
  <c r="BE230" i="6"/>
  <c r="AK229" i="6"/>
  <c r="AJ229" i="6"/>
  <c r="AB229" i="6"/>
  <c r="AA229" i="6"/>
  <c r="Z229" i="6"/>
  <c r="Y229" i="6"/>
  <c r="X229" i="6"/>
  <c r="W229" i="6"/>
  <c r="BE229" i="6"/>
  <c r="AK228" i="6"/>
  <c r="AJ228" i="6"/>
  <c r="AB228" i="6"/>
  <c r="AA228" i="6"/>
  <c r="Z228" i="6"/>
  <c r="Y228" i="6"/>
  <c r="X228" i="6"/>
  <c r="W228" i="6"/>
  <c r="BE228" i="6"/>
  <c r="AK227" i="6"/>
  <c r="AJ227" i="6"/>
  <c r="AB227" i="6"/>
  <c r="AA227" i="6"/>
  <c r="Z227" i="6"/>
  <c r="Y227" i="6"/>
  <c r="X227" i="6"/>
  <c r="W227" i="6"/>
  <c r="BE227" i="6"/>
  <c r="AK226" i="6"/>
  <c r="AJ226" i="6"/>
  <c r="AB226" i="6"/>
  <c r="AA226" i="6"/>
  <c r="Z226" i="6"/>
  <c r="Y226" i="6"/>
  <c r="X226" i="6"/>
  <c r="W226" i="6"/>
  <c r="BE226" i="6"/>
  <c r="AK225" i="6"/>
  <c r="AJ225" i="6"/>
  <c r="AB225" i="6"/>
  <c r="AA225" i="6"/>
  <c r="Z225" i="6"/>
  <c r="Y225" i="6"/>
  <c r="X225" i="6"/>
  <c r="W225" i="6"/>
  <c r="BE225" i="6"/>
  <c r="AX3097" i="4"/>
  <c r="Y3097" i="4"/>
  <c r="AX3100" i="4"/>
  <c r="Y3100" i="4"/>
  <c r="AX3101" i="4"/>
  <c r="Y3101" i="4"/>
  <c r="AX3105" i="4"/>
  <c r="Y3105" i="4"/>
  <c r="AX3099" i="4"/>
  <c r="Y3099" i="4"/>
  <c r="AX3102" i="4"/>
  <c r="Y3102" i="4"/>
  <c r="AX3103" i="4"/>
  <c r="Y3103" i="4"/>
  <c r="AX3104" i="4"/>
  <c r="Y3104" i="4"/>
  <c r="AX3106" i="4"/>
  <c r="Y3106" i="4"/>
  <c r="AX3107" i="4"/>
  <c r="Y3107" i="4"/>
  <c r="AX3108" i="4"/>
  <c r="Y3108" i="4"/>
  <c r="AX3109" i="4"/>
  <c r="Y3109" i="4"/>
  <c r="AX3110" i="4"/>
  <c r="Y3110" i="4"/>
  <c r="AX3111" i="4"/>
  <c r="Y3111" i="4"/>
  <c r="AX3112" i="4"/>
  <c r="Y3112" i="4"/>
  <c r="AF222" i="6"/>
  <c r="T3097" i="4"/>
  <c r="T3100" i="4"/>
  <c r="T3101" i="4"/>
  <c r="T3105" i="4"/>
  <c r="T3099" i="4"/>
  <c r="T3102" i="4"/>
  <c r="T3103" i="4"/>
  <c r="T3104" i="4"/>
  <c r="T3106" i="4"/>
  <c r="T3107" i="4"/>
  <c r="T3108" i="4"/>
  <c r="T3109" i="4"/>
  <c r="T3110" i="4"/>
  <c r="T3111" i="4"/>
  <c r="T3112" i="4"/>
  <c r="AA1112" i="6" a="1"/>
  <c r="AA1112" i="6"/>
  <c r="AA222" i="6"/>
  <c r="S3097" i="4"/>
  <c r="S3100" i="4"/>
  <c r="S3101" i="4"/>
  <c r="S3105" i="4"/>
  <c r="S3099" i="4"/>
  <c r="S3102" i="4"/>
  <c r="S3103" i="4"/>
  <c r="S3104" i="4"/>
  <c r="S3106" i="4"/>
  <c r="S3107" i="4"/>
  <c r="S3108" i="4"/>
  <c r="S3109" i="4"/>
  <c r="S3110" i="4"/>
  <c r="S3111" i="4"/>
  <c r="S3112" i="4"/>
  <c r="Z1112" i="6" a="1"/>
  <c r="Z1112" i="6"/>
  <c r="Z222" i="6"/>
  <c r="R3097" i="4"/>
  <c r="R3100" i="4"/>
  <c r="R3101" i="4"/>
  <c r="R3105" i="4"/>
  <c r="R3099" i="4"/>
  <c r="R3102" i="4"/>
  <c r="R3103" i="4"/>
  <c r="R3104" i="4"/>
  <c r="R3106" i="4"/>
  <c r="R3107" i="4"/>
  <c r="R3108" i="4"/>
  <c r="R3109" i="4"/>
  <c r="R3110" i="4"/>
  <c r="R3111" i="4"/>
  <c r="R3112" i="4"/>
  <c r="Y1112" i="6" a="1"/>
  <c r="Y1112" i="6"/>
  <c r="Y222" i="6"/>
  <c r="Q3097" i="4"/>
  <c r="Q3100" i="4"/>
  <c r="Q3101" i="4"/>
  <c r="Q3105" i="4"/>
  <c r="Q3099" i="4"/>
  <c r="Q3102" i="4"/>
  <c r="Q3103" i="4"/>
  <c r="Q3104" i="4"/>
  <c r="Q3106" i="4"/>
  <c r="Q3107" i="4"/>
  <c r="Q3108" i="4"/>
  <c r="Q3109" i="4"/>
  <c r="Q3110" i="4"/>
  <c r="Q3111" i="4"/>
  <c r="Q3112" i="4"/>
  <c r="X1112" i="6" a="1"/>
  <c r="X1112" i="6"/>
  <c r="X222" i="6"/>
  <c r="BE222" i="6"/>
  <c r="AF221" i="6"/>
  <c r="AA1111" i="6" a="1"/>
  <c r="AA1111" i="6"/>
  <c r="AA221" i="6"/>
  <c r="Z1111" i="6" a="1"/>
  <c r="Z1111" i="6"/>
  <c r="Z221" i="6"/>
  <c r="Y1111" i="6" a="1"/>
  <c r="Y1111" i="6"/>
  <c r="Y221" i="6"/>
  <c r="X1111" i="6" a="1"/>
  <c r="X1111" i="6"/>
  <c r="X221" i="6"/>
  <c r="BE221" i="6"/>
  <c r="AM217" i="6"/>
  <c r="AL217" i="6"/>
  <c r="AE217" i="6"/>
  <c r="AD217" i="6"/>
  <c r="AC217" i="6"/>
  <c r="AB217" i="6"/>
  <c r="AA217" i="6"/>
  <c r="Z217" i="6"/>
  <c r="Y217" i="6"/>
  <c r="X217" i="6"/>
  <c r="W217" i="6"/>
  <c r="BE217" i="6"/>
  <c r="AM216" i="6"/>
  <c r="AL216" i="6"/>
  <c r="AE216" i="6"/>
  <c r="AD216" i="6"/>
  <c r="AC216" i="6"/>
  <c r="AB216" i="6"/>
  <c r="AA216" i="6"/>
  <c r="Z216" i="6"/>
  <c r="Y216" i="6"/>
  <c r="X216" i="6"/>
  <c r="W216" i="6"/>
  <c r="BE216" i="6"/>
  <c r="AM215" i="6"/>
  <c r="AL215" i="6"/>
  <c r="AE215" i="6"/>
  <c r="AD215" i="6"/>
  <c r="AC215" i="6"/>
  <c r="AB215" i="6"/>
  <c r="AA215" i="6"/>
  <c r="Z215" i="6"/>
  <c r="Y215" i="6"/>
  <c r="X215" i="6"/>
  <c r="W215" i="6"/>
  <c r="BE215" i="6"/>
  <c r="AM214" i="6"/>
  <c r="AL214" i="6"/>
  <c r="AE214" i="6"/>
  <c r="AD214" i="6"/>
  <c r="AC214" i="6"/>
  <c r="AB214" i="6"/>
  <c r="AA214" i="6"/>
  <c r="Z214" i="6"/>
  <c r="Y214" i="6"/>
  <c r="X214" i="6"/>
  <c r="W214" i="6"/>
  <c r="BE214" i="6"/>
  <c r="AM213" i="6"/>
  <c r="AL213" i="6"/>
  <c r="AE213" i="6"/>
  <c r="AD213" i="6"/>
  <c r="AC213" i="6"/>
  <c r="AB213" i="6"/>
  <c r="AA213" i="6"/>
  <c r="Z213" i="6"/>
  <c r="Y213" i="6"/>
  <c r="X213" i="6"/>
  <c r="W213" i="6"/>
  <c r="BE213" i="6"/>
  <c r="AM212" i="6"/>
  <c r="AL212" i="6"/>
  <c r="AE212" i="6"/>
  <c r="AD212" i="6"/>
  <c r="AC212" i="6"/>
  <c r="AB212" i="6"/>
  <c r="AA212" i="6"/>
  <c r="Z212" i="6"/>
  <c r="Y212" i="6"/>
  <c r="X212" i="6"/>
  <c r="W212" i="6"/>
  <c r="BE212" i="6"/>
  <c r="AM211" i="6"/>
  <c r="AL211" i="6"/>
  <c r="AE211" i="6"/>
  <c r="AD211" i="6"/>
  <c r="AC211" i="6"/>
  <c r="AB211" i="6"/>
  <c r="AA211" i="6"/>
  <c r="Z211" i="6"/>
  <c r="Y211" i="6"/>
  <c r="X211" i="6"/>
  <c r="W211" i="6"/>
  <c r="BE211" i="6"/>
  <c r="AF208" i="6"/>
  <c r="AA208" i="6"/>
  <c r="Z208" i="6"/>
  <c r="Y208" i="6"/>
  <c r="X208" i="6"/>
  <c r="BE208" i="6"/>
  <c r="AF206" i="6"/>
  <c r="AA206" i="6"/>
  <c r="Z206" i="6"/>
  <c r="Y206" i="6"/>
  <c r="X206" i="6"/>
  <c r="BE206" i="6"/>
  <c r="AF205" i="6"/>
  <c r="AA205" i="6"/>
  <c r="Z205" i="6"/>
  <c r="Y205" i="6"/>
  <c r="X205" i="6"/>
  <c r="BE205" i="6"/>
  <c r="AF204" i="6"/>
  <c r="AA204" i="6"/>
  <c r="Z204" i="6"/>
  <c r="Y204" i="6"/>
  <c r="X204" i="6"/>
  <c r="BE204" i="6"/>
  <c r="AF203" i="6"/>
  <c r="AA203" i="6"/>
  <c r="Z203" i="6"/>
  <c r="Y203" i="6"/>
  <c r="X203" i="6"/>
  <c r="BE203" i="6"/>
  <c r="AF202" i="6"/>
  <c r="AA202" i="6"/>
  <c r="Z202" i="6"/>
  <c r="Y202" i="6"/>
  <c r="X202" i="6"/>
  <c r="BE202" i="6"/>
  <c r="AD199" i="6"/>
  <c r="BE199" i="6"/>
  <c r="AD198" i="6"/>
  <c r="BE198" i="6"/>
  <c r="AD197" i="6"/>
  <c r="BE197" i="6"/>
  <c r="AD196" i="6"/>
  <c r="BE196" i="6"/>
  <c r="AL193" i="6"/>
  <c r="AJ193" i="6"/>
  <c r="AC193" i="6"/>
  <c r="AB193" i="6"/>
  <c r="AA193" i="6"/>
  <c r="Z193" i="6"/>
  <c r="Y193" i="6"/>
  <c r="X193" i="6"/>
  <c r="W193" i="6"/>
  <c r="BE193" i="6"/>
  <c r="AL192" i="6"/>
  <c r="AJ192" i="6"/>
  <c r="AC192" i="6"/>
  <c r="AB192" i="6"/>
  <c r="AA192" i="6"/>
  <c r="Z192" i="6"/>
  <c r="Y192" i="6"/>
  <c r="X192" i="6"/>
  <c r="W192" i="6"/>
  <c r="BE192" i="6"/>
  <c r="AL191" i="6"/>
  <c r="AJ191" i="6"/>
  <c r="AC191" i="6"/>
  <c r="AB191" i="6"/>
  <c r="AA191" i="6"/>
  <c r="Z191" i="6"/>
  <c r="Y191" i="6"/>
  <c r="X191" i="6"/>
  <c r="W191" i="6"/>
  <c r="BE191" i="6"/>
  <c r="AL190" i="6"/>
  <c r="AJ190" i="6"/>
  <c r="AC190" i="6"/>
  <c r="AB190" i="6"/>
  <c r="AA190" i="6"/>
  <c r="Z190" i="6"/>
  <c r="Y190" i="6"/>
  <c r="X190" i="6"/>
  <c r="W190" i="6"/>
  <c r="BE190" i="6"/>
  <c r="AA187" i="6"/>
  <c r="Z187" i="6"/>
  <c r="Y187" i="6"/>
  <c r="X187" i="6"/>
  <c r="BE187" i="6"/>
  <c r="AA186" i="6"/>
  <c r="Z186" i="6"/>
  <c r="Y186" i="6"/>
  <c r="X186" i="6"/>
  <c r="BE186" i="6"/>
  <c r="AA185" i="6"/>
  <c r="Z185" i="6"/>
  <c r="Y185" i="6"/>
  <c r="X185" i="6"/>
  <c r="BE185" i="6"/>
  <c r="AA184" i="6"/>
  <c r="Z184" i="6"/>
  <c r="Y184" i="6"/>
  <c r="X184" i="6"/>
  <c r="BE184" i="6"/>
  <c r="AA183" i="6"/>
  <c r="Z183" i="6"/>
  <c r="Y183" i="6"/>
  <c r="X183" i="6"/>
  <c r="BE183" i="6"/>
  <c r="AA182" i="6"/>
  <c r="Z182" i="6"/>
  <c r="Y182" i="6"/>
  <c r="X182" i="6"/>
  <c r="BE182" i="6"/>
  <c r="AA181" i="6"/>
  <c r="Z181" i="6"/>
  <c r="Y181" i="6"/>
  <c r="X181" i="6"/>
  <c r="BE181" i="6"/>
  <c r="AA180" i="6"/>
  <c r="Z180" i="6"/>
  <c r="Y180" i="6"/>
  <c r="X180" i="6"/>
  <c r="BE180" i="6"/>
  <c r="AA179" i="6"/>
  <c r="Z179" i="6"/>
  <c r="Y179" i="6"/>
  <c r="X179" i="6"/>
  <c r="BE179" i="6"/>
  <c r="AJ176" i="6"/>
  <c r="AE176" i="6"/>
  <c r="AD176" i="6"/>
  <c r="AC176" i="6"/>
  <c r="AB176" i="6"/>
  <c r="AA176" i="6"/>
  <c r="Z176" i="6"/>
  <c r="Y176" i="6"/>
  <c r="X176" i="6"/>
  <c r="W176" i="6"/>
  <c r="BE176" i="6"/>
  <c r="AJ175" i="6"/>
  <c r="AE175" i="6"/>
  <c r="AD175" i="6"/>
  <c r="AC175" i="6"/>
  <c r="AB175" i="6"/>
  <c r="AA175" i="6"/>
  <c r="Z175" i="6"/>
  <c r="Y175" i="6"/>
  <c r="X175" i="6"/>
  <c r="W175" i="6"/>
  <c r="BE175" i="6"/>
  <c r="AJ174" i="6"/>
  <c r="AE174" i="6"/>
  <c r="AD174" i="6"/>
  <c r="AC174" i="6"/>
  <c r="AB174" i="6"/>
  <c r="AA174" i="6"/>
  <c r="Z174" i="6"/>
  <c r="Y174" i="6"/>
  <c r="X174" i="6"/>
  <c r="W174" i="6"/>
  <c r="BE174" i="6"/>
  <c r="AJ173" i="6"/>
  <c r="AE173" i="6"/>
  <c r="AD173" i="6"/>
  <c r="AC173" i="6"/>
  <c r="AB173" i="6"/>
  <c r="AA173" i="6"/>
  <c r="Z173" i="6"/>
  <c r="Y173" i="6"/>
  <c r="X173" i="6"/>
  <c r="W173" i="6"/>
  <c r="BE173" i="6"/>
  <c r="AJ172" i="6"/>
  <c r="AE172" i="6"/>
  <c r="AD172" i="6"/>
  <c r="AC172" i="6"/>
  <c r="AB172" i="6"/>
  <c r="AA172" i="6"/>
  <c r="Z172" i="6"/>
  <c r="Y172" i="6"/>
  <c r="X172" i="6"/>
  <c r="W172" i="6"/>
  <c r="BE172" i="6"/>
  <c r="AJ171" i="6"/>
  <c r="AE171" i="6"/>
  <c r="AD171" i="6"/>
  <c r="AC171" i="6"/>
  <c r="AB171" i="6"/>
  <c r="AA171" i="6"/>
  <c r="Z171" i="6"/>
  <c r="Y171" i="6"/>
  <c r="X171" i="6"/>
  <c r="W171" i="6"/>
  <c r="BE171" i="6"/>
  <c r="AJ170" i="6"/>
  <c r="AE170" i="6"/>
  <c r="AD170" i="6"/>
  <c r="AC170" i="6"/>
  <c r="AB170" i="6"/>
  <c r="AA170" i="6"/>
  <c r="Z170" i="6"/>
  <c r="Y170" i="6"/>
  <c r="X170" i="6"/>
  <c r="W170" i="6"/>
  <c r="BE170" i="6"/>
  <c r="AJ169" i="6"/>
  <c r="AE169" i="6"/>
  <c r="AD169" i="6"/>
  <c r="AC169" i="6"/>
  <c r="AB169" i="6"/>
  <c r="AA169" i="6"/>
  <c r="Z169" i="6"/>
  <c r="Y169" i="6"/>
  <c r="X169" i="6"/>
  <c r="W169" i="6"/>
  <c r="BE169" i="6"/>
  <c r="AJ168" i="6"/>
  <c r="AE168" i="6"/>
  <c r="AD168" i="6"/>
  <c r="AC168" i="6"/>
  <c r="AB168" i="6"/>
  <c r="AA168" i="6"/>
  <c r="Z168" i="6"/>
  <c r="Y168" i="6"/>
  <c r="X168" i="6"/>
  <c r="W168" i="6"/>
  <c r="BE168" i="6"/>
  <c r="AJ167" i="6"/>
  <c r="AE167" i="6"/>
  <c r="AD167" i="6"/>
  <c r="AC167" i="6"/>
  <c r="AB167" i="6"/>
  <c r="AA167" i="6"/>
  <c r="Z167" i="6"/>
  <c r="Y167" i="6"/>
  <c r="X167" i="6"/>
  <c r="W167" i="6"/>
  <c r="BE167" i="6"/>
  <c r="AJ166" i="6"/>
  <c r="AE166" i="6"/>
  <c r="AD166" i="6"/>
  <c r="AC166" i="6"/>
  <c r="AB166" i="6"/>
  <c r="AA166" i="6"/>
  <c r="Z166" i="6"/>
  <c r="Y166" i="6"/>
  <c r="X166" i="6"/>
  <c r="W166" i="6"/>
  <c r="BE166" i="6"/>
  <c r="AJ165" i="6"/>
  <c r="AE165" i="6"/>
  <c r="AD165" i="6"/>
  <c r="AC165" i="6"/>
  <c r="AB165" i="6"/>
  <c r="AA165" i="6"/>
  <c r="Z165" i="6"/>
  <c r="Y165" i="6"/>
  <c r="X165" i="6"/>
  <c r="W165" i="6"/>
  <c r="BE165" i="6"/>
  <c r="AJ164" i="6"/>
  <c r="AE164" i="6"/>
  <c r="AD164" i="6"/>
  <c r="AC164" i="6"/>
  <c r="AB164" i="6"/>
  <c r="AA164" i="6"/>
  <c r="Z164" i="6"/>
  <c r="Y164" i="6"/>
  <c r="X164" i="6"/>
  <c r="W164" i="6"/>
  <c r="BE164" i="6"/>
  <c r="AJ163" i="6"/>
  <c r="AE163" i="6"/>
  <c r="AD163" i="6"/>
  <c r="AC163" i="6"/>
  <c r="AB163" i="6"/>
  <c r="AA163" i="6"/>
  <c r="Z163" i="6"/>
  <c r="Y163" i="6"/>
  <c r="X163" i="6"/>
  <c r="W163" i="6"/>
  <c r="BE163" i="6"/>
  <c r="AJ162" i="6"/>
  <c r="AE162" i="6"/>
  <c r="AD162" i="6"/>
  <c r="AC162" i="6"/>
  <c r="AB162" i="6"/>
  <c r="AA162" i="6"/>
  <c r="Z162" i="6"/>
  <c r="Y162" i="6"/>
  <c r="X162" i="6"/>
  <c r="W162" i="6"/>
  <c r="BE162" i="6"/>
  <c r="AJ161" i="6"/>
  <c r="AE161" i="6"/>
  <c r="AD161" i="6"/>
  <c r="AC161" i="6"/>
  <c r="AB161" i="6"/>
  <c r="AA161" i="6"/>
  <c r="Z161" i="6"/>
  <c r="Y161" i="6"/>
  <c r="X161" i="6"/>
  <c r="W161" i="6"/>
  <c r="BE161" i="6"/>
  <c r="AJ160" i="6"/>
  <c r="AE160" i="6"/>
  <c r="AD160" i="6"/>
  <c r="AC160" i="6"/>
  <c r="AB160" i="6"/>
  <c r="AA160" i="6"/>
  <c r="Z160" i="6"/>
  <c r="Y160" i="6"/>
  <c r="X160" i="6"/>
  <c r="W160" i="6"/>
  <c r="BE160" i="6"/>
  <c r="AJ159" i="6"/>
  <c r="AE159" i="6"/>
  <c r="AD159" i="6"/>
  <c r="AC159" i="6"/>
  <c r="AB159" i="6"/>
  <c r="AA159" i="6"/>
  <c r="Z159" i="6"/>
  <c r="Y159" i="6"/>
  <c r="X159" i="6"/>
  <c r="W159" i="6"/>
  <c r="BE159" i="6"/>
  <c r="AA926" i="6"/>
  <c r="AA152" i="6"/>
  <c r="Z152" i="6"/>
  <c r="Y926" i="6"/>
  <c r="Y152" i="6"/>
  <c r="X152" i="6"/>
  <c r="BE152" i="6"/>
  <c r="AA151" i="6"/>
  <c r="Z151" i="6"/>
  <c r="Y151" i="6"/>
  <c r="X151" i="6"/>
  <c r="BE151" i="6"/>
  <c r="AE147" i="6"/>
  <c r="AD147" i="6"/>
  <c r="BE147" i="6"/>
  <c r="AE146" i="6"/>
  <c r="AD146" i="6"/>
  <c r="BE146" i="6"/>
  <c r="AE145" i="6"/>
  <c r="AD145" i="6"/>
  <c r="BE145" i="6"/>
  <c r="AE144" i="6"/>
  <c r="AD144" i="6"/>
  <c r="BE144" i="6"/>
  <c r="AE143" i="6"/>
  <c r="AD143" i="6"/>
  <c r="BE143" i="6"/>
  <c r="AE142" i="6"/>
  <c r="AD142" i="6"/>
  <c r="BE142" i="6"/>
  <c r="AE141" i="6"/>
  <c r="AD141" i="6"/>
  <c r="BE141" i="6"/>
  <c r="AE140" i="6"/>
  <c r="AD140" i="6"/>
  <c r="BE140" i="6"/>
  <c r="AE139" i="6"/>
  <c r="AD139" i="6"/>
  <c r="BE139" i="6"/>
  <c r="AE138" i="6"/>
  <c r="AD138" i="6"/>
  <c r="BE138" i="6"/>
  <c r="AE137" i="6"/>
  <c r="AD137" i="6"/>
  <c r="BE137" i="6"/>
  <c r="AE136" i="6"/>
  <c r="AD136" i="6"/>
  <c r="BE136" i="6"/>
  <c r="AE135" i="6"/>
  <c r="AD135" i="6"/>
  <c r="BE135" i="6"/>
  <c r="AF132" i="6"/>
  <c r="AE132" i="6"/>
  <c r="AD132" i="6"/>
  <c r="AC132" i="6"/>
  <c r="AB132" i="6"/>
  <c r="AA132" i="6"/>
  <c r="Z132" i="6"/>
  <c r="Y132" i="6"/>
  <c r="X132" i="6"/>
  <c r="W132" i="6"/>
  <c r="BE132" i="6"/>
  <c r="AF131" i="6"/>
  <c r="AE131" i="6"/>
  <c r="AD131" i="6"/>
  <c r="AC131" i="6"/>
  <c r="AB131" i="6"/>
  <c r="AA131" i="6"/>
  <c r="Z131" i="6"/>
  <c r="Y131" i="6"/>
  <c r="X131" i="6"/>
  <c r="W131" i="6"/>
  <c r="BE131" i="6"/>
  <c r="AF130" i="6"/>
  <c r="AE130" i="6"/>
  <c r="AD130" i="6"/>
  <c r="AC130" i="6"/>
  <c r="AB130" i="6"/>
  <c r="AA130" i="6"/>
  <c r="Z130" i="6"/>
  <c r="Y130" i="6"/>
  <c r="X130" i="6"/>
  <c r="W130" i="6"/>
  <c r="BE130" i="6"/>
  <c r="AF129" i="6"/>
  <c r="AE129" i="6"/>
  <c r="AD129" i="6"/>
  <c r="AC129" i="6"/>
  <c r="AB129" i="6"/>
  <c r="AA129" i="6"/>
  <c r="Z129" i="6"/>
  <c r="Y129" i="6"/>
  <c r="X129" i="6"/>
  <c r="W129" i="6"/>
  <c r="BE129" i="6"/>
  <c r="AF128" i="6"/>
  <c r="AE128" i="6"/>
  <c r="AD128" i="6"/>
  <c r="AC128" i="6"/>
  <c r="AB128" i="6"/>
  <c r="AA128" i="6"/>
  <c r="Z128" i="6"/>
  <c r="Y128" i="6"/>
  <c r="X128" i="6"/>
  <c r="W128" i="6"/>
  <c r="BE128" i="6"/>
  <c r="AF127" i="6"/>
  <c r="AE127" i="6"/>
  <c r="AD127" i="6"/>
  <c r="AC127" i="6"/>
  <c r="AB127" i="6"/>
  <c r="AA127" i="6"/>
  <c r="Z127" i="6"/>
  <c r="Y127" i="6"/>
  <c r="X127" i="6"/>
  <c r="W127" i="6"/>
  <c r="BE127" i="6"/>
  <c r="AF126" i="6"/>
  <c r="AE126" i="6"/>
  <c r="AD126" i="6"/>
  <c r="AC126" i="6"/>
  <c r="AB126" i="6"/>
  <c r="AA126" i="6"/>
  <c r="Z126" i="6"/>
  <c r="Y126" i="6"/>
  <c r="X126" i="6"/>
  <c r="W126" i="6"/>
  <c r="BE126" i="6"/>
  <c r="AF125" i="6"/>
  <c r="AE125" i="6"/>
  <c r="AD125" i="6"/>
  <c r="AC125" i="6"/>
  <c r="AB125" i="6"/>
  <c r="AA125" i="6"/>
  <c r="Z125" i="6"/>
  <c r="Y125" i="6"/>
  <c r="X125" i="6"/>
  <c r="W125" i="6"/>
  <c r="BE125" i="6"/>
  <c r="AF124" i="6"/>
  <c r="AE124" i="6"/>
  <c r="AD124" i="6"/>
  <c r="AC124" i="6"/>
  <c r="AB124" i="6"/>
  <c r="AA124" i="6"/>
  <c r="Z124" i="6"/>
  <c r="Y124" i="6"/>
  <c r="X124" i="6"/>
  <c r="W124" i="6"/>
  <c r="BE124" i="6"/>
  <c r="AF123" i="6"/>
  <c r="AE123" i="6"/>
  <c r="AD123" i="6"/>
  <c r="AC123" i="6"/>
  <c r="AB123" i="6"/>
  <c r="AA123" i="6"/>
  <c r="Z123" i="6"/>
  <c r="Y123" i="6"/>
  <c r="X123" i="6"/>
  <c r="W123" i="6"/>
  <c r="BE123" i="6"/>
  <c r="AF122" i="6"/>
  <c r="AE122" i="6"/>
  <c r="AD122" i="6"/>
  <c r="AC122" i="6"/>
  <c r="AB122" i="6"/>
  <c r="AA122" i="6"/>
  <c r="Z122" i="6"/>
  <c r="Y122" i="6"/>
  <c r="X122" i="6"/>
  <c r="W122" i="6"/>
  <c r="BE122" i="6"/>
  <c r="AF121" i="6"/>
  <c r="AE121" i="6"/>
  <c r="AD121" i="6"/>
  <c r="AC121" i="6"/>
  <c r="AB121" i="6"/>
  <c r="AA121" i="6"/>
  <c r="Z121" i="6"/>
  <c r="Y121" i="6"/>
  <c r="X121" i="6"/>
  <c r="W121" i="6"/>
  <c r="BE121" i="6"/>
  <c r="AF120" i="6"/>
  <c r="AE120" i="6"/>
  <c r="AD120" i="6"/>
  <c r="AC120" i="6"/>
  <c r="AB120" i="6"/>
  <c r="AA120" i="6"/>
  <c r="Z120" i="6"/>
  <c r="Y120" i="6"/>
  <c r="X120" i="6"/>
  <c r="W120" i="6"/>
  <c r="BE120" i="6"/>
  <c r="AF119" i="6"/>
  <c r="AE119" i="6"/>
  <c r="AD119" i="6"/>
  <c r="AC119" i="6"/>
  <c r="AB119" i="6"/>
  <c r="AA119" i="6"/>
  <c r="Z119" i="6"/>
  <c r="Y119" i="6"/>
  <c r="X119" i="6"/>
  <c r="W119" i="6"/>
  <c r="BE119" i="6"/>
  <c r="AF118" i="6"/>
  <c r="AE118" i="6"/>
  <c r="AD118" i="6"/>
  <c r="AC118" i="6"/>
  <c r="AB118" i="6"/>
  <c r="AA118" i="6"/>
  <c r="Z118" i="6"/>
  <c r="Y118" i="6"/>
  <c r="X118" i="6"/>
  <c r="W118" i="6"/>
  <c r="BE118" i="6"/>
  <c r="AF117" i="6"/>
  <c r="AE117" i="6"/>
  <c r="AD117" i="6"/>
  <c r="AC117" i="6"/>
  <c r="AB117" i="6"/>
  <c r="AA117" i="6"/>
  <c r="Z117" i="6"/>
  <c r="Y117" i="6"/>
  <c r="X117" i="6"/>
  <c r="W117" i="6"/>
  <c r="BE117" i="6"/>
  <c r="AF116" i="6"/>
  <c r="AE116" i="6"/>
  <c r="AD116" i="6"/>
  <c r="AC116" i="6"/>
  <c r="AB116" i="6"/>
  <c r="AA116" i="6"/>
  <c r="Z116" i="6"/>
  <c r="Y116" i="6"/>
  <c r="X116" i="6"/>
  <c r="W116" i="6"/>
  <c r="BE116" i="6"/>
  <c r="AF115" i="6"/>
  <c r="AE115" i="6"/>
  <c r="AD115" i="6"/>
  <c r="AC115" i="6"/>
  <c r="AB115" i="6"/>
  <c r="AA115" i="6"/>
  <c r="Z115" i="6"/>
  <c r="Y115" i="6"/>
  <c r="X115" i="6"/>
  <c r="W115" i="6"/>
  <c r="BE115" i="6"/>
  <c r="AF114" i="6"/>
  <c r="AE114" i="6"/>
  <c r="AD114" i="6"/>
  <c r="AC114" i="6"/>
  <c r="AB114" i="6"/>
  <c r="AA114" i="6"/>
  <c r="Z114" i="6"/>
  <c r="Y114" i="6"/>
  <c r="X114" i="6"/>
  <c r="W114" i="6"/>
  <c r="BE114" i="6"/>
  <c r="AF113" i="6"/>
  <c r="AE113" i="6"/>
  <c r="AD113" i="6"/>
  <c r="AC113" i="6"/>
  <c r="AB113" i="6"/>
  <c r="AA113" i="6"/>
  <c r="Z113" i="6"/>
  <c r="Y113" i="6"/>
  <c r="X113" i="6"/>
  <c r="W113" i="6"/>
  <c r="BE113" i="6"/>
  <c r="AF112" i="6"/>
  <c r="AE112" i="6"/>
  <c r="AD112" i="6"/>
  <c r="AC112" i="6"/>
  <c r="AB112" i="6"/>
  <c r="AA112" i="6"/>
  <c r="Z112" i="6"/>
  <c r="Y112" i="6"/>
  <c r="X112" i="6"/>
  <c r="W112" i="6"/>
  <c r="BE112" i="6"/>
  <c r="AF111" i="6"/>
  <c r="AE111" i="6"/>
  <c r="AD111" i="6"/>
  <c r="AC111" i="6"/>
  <c r="AB111" i="6"/>
  <c r="AA111" i="6"/>
  <c r="Z111" i="6"/>
  <c r="Y111" i="6"/>
  <c r="X111" i="6"/>
  <c r="W111" i="6"/>
  <c r="BE111" i="6"/>
  <c r="AF110" i="6"/>
  <c r="AE110" i="6"/>
  <c r="AD110" i="6"/>
  <c r="AC110" i="6"/>
  <c r="AB110" i="6"/>
  <c r="AA110" i="6"/>
  <c r="Z110" i="6"/>
  <c r="Y110" i="6"/>
  <c r="X110" i="6"/>
  <c r="W110" i="6"/>
  <c r="BE110" i="6"/>
  <c r="AF109" i="6"/>
  <c r="AE109" i="6"/>
  <c r="AD109" i="6"/>
  <c r="AC109" i="6"/>
  <c r="AB109" i="6"/>
  <c r="AA109" i="6"/>
  <c r="Z109" i="6"/>
  <c r="Y109" i="6"/>
  <c r="X109" i="6"/>
  <c r="W109" i="6"/>
  <c r="BE109" i="6"/>
  <c r="AF108" i="6"/>
  <c r="AE108" i="6"/>
  <c r="AD108" i="6"/>
  <c r="AC108" i="6"/>
  <c r="AB108" i="6"/>
  <c r="AA108" i="6"/>
  <c r="Z108" i="6"/>
  <c r="Y108" i="6"/>
  <c r="X108" i="6"/>
  <c r="W108" i="6"/>
  <c r="BE108" i="6"/>
  <c r="AA105" i="6"/>
  <c r="Z105" i="6"/>
  <c r="Y105" i="6"/>
  <c r="X105" i="6"/>
  <c r="BE105" i="6"/>
  <c r="BE102" i="6"/>
  <c r="BE101" i="6"/>
  <c r="BE100" i="6"/>
  <c r="BE99" i="6"/>
  <c r="BE98" i="6"/>
  <c r="AK86" i="6"/>
  <c r="AJ86" i="6"/>
  <c r="AH86" i="6"/>
  <c r="AA86" i="6"/>
  <c r="Z86" i="6"/>
  <c r="Y86" i="6"/>
  <c r="X86" i="6"/>
  <c r="BE86" i="6"/>
  <c r="AK85" i="6"/>
  <c r="AJ85" i="6"/>
  <c r="AH85" i="6"/>
  <c r="AA85" i="6"/>
  <c r="Z85" i="6"/>
  <c r="Y85" i="6"/>
  <c r="X85" i="6"/>
  <c r="BE85" i="6"/>
  <c r="AK84" i="6"/>
  <c r="AJ84" i="6"/>
  <c r="AH84" i="6"/>
  <c r="AA84" i="6"/>
  <c r="Z84" i="6"/>
  <c r="Y84" i="6"/>
  <c r="X84" i="6"/>
  <c r="BE84" i="6"/>
  <c r="AK83" i="6"/>
  <c r="AJ83" i="6"/>
  <c r="AH83" i="6"/>
  <c r="AA83" i="6"/>
  <c r="Z83" i="6"/>
  <c r="Y83" i="6"/>
  <c r="X83" i="6"/>
  <c r="BE83" i="6"/>
  <c r="AK82" i="6"/>
  <c r="AJ82" i="6"/>
  <c r="AH82" i="6"/>
  <c r="AA82" i="6"/>
  <c r="Z82" i="6"/>
  <c r="Y82" i="6"/>
  <c r="X82" i="6"/>
  <c r="BE82" i="6"/>
  <c r="AK81" i="6"/>
  <c r="AJ81" i="6"/>
  <c r="AH81" i="6"/>
  <c r="AA81" i="6"/>
  <c r="Z81" i="6"/>
  <c r="Y81" i="6"/>
  <c r="X81" i="6"/>
  <c r="BE81" i="6"/>
  <c r="AK80" i="6"/>
  <c r="AJ80" i="6"/>
  <c r="AH80" i="6"/>
  <c r="AA80" i="6"/>
  <c r="Z80" i="6"/>
  <c r="Y80" i="6"/>
  <c r="X80" i="6"/>
  <c r="BE80" i="6"/>
  <c r="AK79" i="6"/>
  <c r="AJ79" i="6"/>
  <c r="AH79" i="6"/>
  <c r="AA79" i="6"/>
  <c r="Z79" i="6"/>
  <c r="Y79" i="6"/>
  <c r="X79" i="6"/>
  <c r="BE79" i="6"/>
  <c r="AK78" i="6"/>
  <c r="AJ78" i="6"/>
  <c r="AH78" i="6"/>
  <c r="AA78" i="6"/>
  <c r="Z78" i="6"/>
  <c r="Y78" i="6"/>
  <c r="X78" i="6"/>
  <c r="BE78" i="6"/>
  <c r="AK77" i="6"/>
  <c r="AJ77" i="6"/>
  <c r="AH77" i="6"/>
  <c r="AA77" i="6"/>
  <c r="Z77" i="6"/>
  <c r="Y77" i="6"/>
  <c r="X77" i="6"/>
  <c r="BE77" i="6"/>
  <c r="AK76" i="6"/>
  <c r="AJ76" i="6"/>
  <c r="AH76" i="6"/>
  <c r="AA76" i="6"/>
  <c r="Z76" i="6"/>
  <c r="Y76" i="6"/>
  <c r="X76" i="6"/>
  <c r="BE76" i="6"/>
  <c r="AK75" i="6"/>
  <c r="AJ75" i="6"/>
  <c r="AH75" i="6"/>
  <c r="AA75" i="6"/>
  <c r="Z75" i="6"/>
  <c r="Y75" i="6"/>
  <c r="X75" i="6"/>
  <c r="BE75" i="6"/>
  <c r="AK74" i="6"/>
  <c r="AJ74" i="6"/>
  <c r="AH74" i="6"/>
  <c r="AA74" i="6"/>
  <c r="Z74" i="6"/>
  <c r="Y74" i="6"/>
  <c r="X74" i="6"/>
  <c r="BE74" i="6"/>
  <c r="AK73" i="6"/>
  <c r="AJ73" i="6"/>
  <c r="AH73" i="6"/>
  <c r="AA73" i="6"/>
  <c r="Z73" i="6"/>
  <c r="Y73" i="6"/>
  <c r="X73" i="6"/>
  <c r="BE73" i="6"/>
  <c r="AK72" i="6"/>
  <c r="AJ72" i="6"/>
  <c r="AH72" i="6"/>
  <c r="AA72" i="6"/>
  <c r="Z72" i="6"/>
  <c r="Y72" i="6"/>
  <c r="X72" i="6"/>
  <c r="BE72" i="6"/>
  <c r="AK71" i="6"/>
  <c r="AJ71" i="6"/>
  <c r="AH71" i="6"/>
  <c r="AA71" i="6"/>
  <c r="Z71" i="6"/>
  <c r="Y71" i="6"/>
  <c r="X71" i="6"/>
  <c r="BE71" i="6"/>
  <c r="AK70" i="6"/>
  <c r="AJ70" i="6"/>
  <c r="AH70" i="6"/>
  <c r="AA70" i="6"/>
  <c r="Z70" i="6"/>
  <c r="Y70" i="6"/>
  <c r="X70" i="6"/>
  <c r="BE70" i="6"/>
  <c r="AK69" i="6"/>
  <c r="AJ69" i="6"/>
  <c r="AH69" i="6"/>
  <c r="AA69" i="6"/>
  <c r="Z69" i="6"/>
  <c r="Y69" i="6"/>
  <c r="X69" i="6"/>
  <c r="BE69" i="6"/>
  <c r="AK68" i="6"/>
  <c r="AJ68" i="6"/>
  <c r="AH68" i="6"/>
  <c r="AA68" i="6"/>
  <c r="Z68" i="6"/>
  <c r="Y68" i="6"/>
  <c r="X68" i="6"/>
  <c r="BE68" i="6"/>
  <c r="AK67" i="6"/>
  <c r="AJ67" i="6"/>
  <c r="AH67" i="6"/>
  <c r="AA67" i="6"/>
  <c r="Z67" i="6"/>
  <c r="Y67" i="6"/>
  <c r="X67" i="6"/>
  <c r="BE67" i="6"/>
  <c r="AK66" i="6"/>
  <c r="AJ66" i="6"/>
  <c r="AH66" i="6"/>
  <c r="AA66" i="6"/>
  <c r="Z66" i="6"/>
  <c r="Y66" i="6"/>
  <c r="X66" i="6"/>
  <c r="BE66" i="6"/>
  <c r="AK65" i="6"/>
  <c r="AJ65" i="6"/>
  <c r="AH65" i="6"/>
  <c r="AA65" i="6"/>
  <c r="Z65" i="6"/>
  <c r="Y65" i="6"/>
  <c r="X65" i="6"/>
  <c r="BE65" i="6"/>
  <c r="AK64" i="6"/>
  <c r="AJ64" i="6"/>
  <c r="AH64" i="6"/>
  <c r="AA64" i="6"/>
  <c r="Z64" i="6"/>
  <c r="Y64" i="6"/>
  <c r="X64" i="6"/>
  <c r="BE64" i="6"/>
  <c r="AK63" i="6"/>
  <c r="AJ63" i="6"/>
  <c r="AH63" i="6"/>
  <c r="AA63" i="6"/>
  <c r="Z63" i="6"/>
  <c r="Y63" i="6"/>
  <c r="X63" i="6"/>
  <c r="BE63" i="6"/>
  <c r="AK62" i="6"/>
  <c r="AJ62" i="6"/>
  <c r="AH62" i="6"/>
  <c r="AA62" i="6"/>
  <c r="Z62" i="6"/>
  <c r="Y62" i="6"/>
  <c r="X62" i="6"/>
  <c r="BE62" i="6"/>
  <c r="AK61" i="6"/>
  <c r="AJ61" i="6"/>
  <c r="AH61" i="6"/>
  <c r="AA61" i="6"/>
  <c r="Z61" i="6"/>
  <c r="Y61" i="6"/>
  <c r="X61" i="6"/>
  <c r="BE61" i="6"/>
  <c r="AK60" i="6"/>
  <c r="AJ60" i="6"/>
  <c r="AH60" i="6"/>
  <c r="AA60" i="6"/>
  <c r="Z60" i="6"/>
  <c r="Y60" i="6"/>
  <c r="X60" i="6"/>
  <c r="BE60" i="6"/>
  <c r="AK59" i="6"/>
  <c r="AJ59" i="6"/>
  <c r="AH59" i="6"/>
  <c r="AA59" i="6"/>
  <c r="Z59" i="6"/>
  <c r="Y59" i="6"/>
  <c r="X59" i="6"/>
  <c r="BE59" i="6"/>
  <c r="AK58" i="6"/>
  <c r="AJ58" i="6"/>
  <c r="AH58" i="6"/>
  <c r="AA58" i="6"/>
  <c r="Z58" i="6"/>
  <c r="Y58" i="6"/>
  <c r="X58" i="6"/>
  <c r="BE58" i="6"/>
  <c r="AK57" i="6"/>
  <c r="AJ57" i="6"/>
  <c r="AH57" i="6"/>
  <c r="AA57" i="6"/>
  <c r="Z57" i="6"/>
  <c r="Y57" i="6"/>
  <c r="X57" i="6"/>
  <c r="BE57" i="6"/>
  <c r="AK56" i="6"/>
  <c r="AJ56" i="6"/>
  <c r="AH56" i="6"/>
  <c r="AA56" i="6"/>
  <c r="Z56" i="6"/>
  <c r="Y56" i="6"/>
  <c r="X56" i="6"/>
  <c r="BE56" i="6"/>
  <c r="AK55" i="6"/>
  <c r="AJ55" i="6"/>
  <c r="AH55" i="6"/>
  <c r="AA55" i="6"/>
  <c r="Z55" i="6"/>
  <c r="Y55" i="6"/>
  <c r="X55" i="6"/>
  <c r="BE55" i="6"/>
  <c r="AK54" i="6"/>
  <c r="AJ54" i="6"/>
  <c r="AH54" i="6"/>
  <c r="AA54" i="6"/>
  <c r="Z54" i="6"/>
  <c r="Y54" i="6"/>
  <c r="X54" i="6"/>
  <c r="BE54" i="6"/>
  <c r="AK53" i="6"/>
  <c r="AJ53" i="6"/>
  <c r="AH53" i="6"/>
  <c r="AA53" i="6"/>
  <c r="Z53" i="6"/>
  <c r="Y53" i="6"/>
  <c r="X53" i="6"/>
  <c r="BE53" i="6"/>
  <c r="AK52" i="6"/>
  <c r="AJ52" i="6"/>
  <c r="AH52" i="6"/>
  <c r="AA52" i="6"/>
  <c r="Z52" i="6"/>
  <c r="Y52" i="6"/>
  <c r="X52" i="6"/>
  <c r="BE52" i="6"/>
  <c r="AK51" i="6"/>
  <c r="AJ51" i="6"/>
  <c r="AH51" i="6"/>
  <c r="AA51" i="6"/>
  <c r="Z51" i="6"/>
  <c r="Y51" i="6"/>
  <c r="X51" i="6"/>
  <c r="BE51" i="6"/>
  <c r="AK50" i="6"/>
  <c r="AJ50" i="6"/>
  <c r="AH50" i="6"/>
  <c r="AA50" i="6"/>
  <c r="Z50" i="6"/>
  <c r="Y50" i="6"/>
  <c r="X50" i="6"/>
  <c r="BE50" i="6"/>
  <c r="AK49" i="6"/>
  <c r="AJ49" i="6"/>
  <c r="AH49" i="6"/>
  <c r="AA49" i="6"/>
  <c r="Z49" i="6"/>
  <c r="Y49" i="6"/>
  <c r="X49" i="6"/>
  <c r="BE49" i="6"/>
  <c r="AK48" i="6"/>
  <c r="AJ48" i="6"/>
  <c r="AH48" i="6"/>
  <c r="AA48" i="6"/>
  <c r="Z48" i="6"/>
  <c r="Y48" i="6"/>
  <c r="X48" i="6"/>
  <c r="BE48" i="6"/>
  <c r="AK47" i="6"/>
  <c r="AJ47" i="6"/>
  <c r="AH47" i="6"/>
  <c r="AA47" i="6"/>
  <c r="Z47" i="6"/>
  <c r="Y47" i="6"/>
  <c r="X47" i="6"/>
  <c r="BE47" i="6"/>
  <c r="AK46" i="6"/>
  <c r="AJ46" i="6"/>
  <c r="AH46" i="6"/>
  <c r="AA46" i="6"/>
  <c r="Z46" i="6"/>
  <c r="Y46" i="6"/>
  <c r="X46" i="6"/>
  <c r="BE46" i="6"/>
  <c r="AK45" i="6"/>
  <c r="AJ45" i="6"/>
  <c r="AH45" i="6"/>
  <c r="AA45" i="6"/>
  <c r="Z45" i="6"/>
  <c r="Y45" i="6"/>
  <c r="X45" i="6"/>
  <c r="BE45" i="6"/>
  <c r="AK44" i="6"/>
  <c r="AJ44" i="6"/>
  <c r="AH44" i="6"/>
  <c r="AA44" i="6"/>
  <c r="Z44" i="6"/>
  <c r="Y44" i="6"/>
  <c r="X44" i="6"/>
  <c r="BE44" i="6"/>
  <c r="AK43" i="6"/>
  <c r="AJ43" i="6"/>
  <c r="AH43" i="6"/>
  <c r="AA43" i="6"/>
  <c r="Z43" i="6"/>
  <c r="Y43" i="6"/>
  <c r="X43" i="6"/>
  <c r="BE43" i="6"/>
  <c r="AK42" i="6"/>
  <c r="AJ42" i="6"/>
  <c r="AH42" i="6"/>
  <c r="AA42" i="6"/>
  <c r="Z42" i="6"/>
  <c r="Y42" i="6"/>
  <c r="X42" i="6"/>
  <c r="BE42" i="6"/>
  <c r="AK41" i="6"/>
  <c r="AJ41" i="6"/>
  <c r="AH41" i="6"/>
  <c r="AA41" i="6"/>
  <c r="Z41" i="6"/>
  <c r="Y41" i="6"/>
  <c r="X41" i="6"/>
  <c r="BE41" i="6"/>
  <c r="AK40" i="6"/>
  <c r="AJ40" i="6"/>
  <c r="AH40" i="6"/>
  <c r="AA40" i="6"/>
  <c r="Z40" i="6"/>
  <c r="Y40" i="6"/>
  <c r="X40" i="6"/>
  <c r="BE40" i="6"/>
  <c r="AK39" i="6"/>
  <c r="AJ39" i="6"/>
  <c r="AH39" i="6"/>
  <c r="AA39" i="6"/>
  <c r="Z39" i="6"/>
  <c r="Y39" i="6"/>
  <c r="X39" i="6"/>
  <c r="BE39" i="6"/>
  <c r="AK38" i="6"/>
  <c r="AJ38" i="6"/>
  <c r="AH38" i="6"/>
  <c r="AA38" i="6"/>
  <c r="Z38" i="6"/>
  <c r="Y38" i="6"/>
  <c r="X38" i="6"/>
  <c r="BE38" i="6"/>
  <c r="AK37" i="6"/>
  <c r="AJ37" i="6"/>
  <c r="AH37" i="6"/>
  <c r="AA37" i="6"/>
  <c r="Z37" i="6"/>
  <c r="Y37" i="6"/>
  <c r="X37" i="6"/>
  <c r="BE37" i="6"/>
  <c r="AK36" i="6"/>
  <c r="AJ36" i="6"/>
  <c r="AH36" i="6"/>
  <c r="AA36" i="6"/>
  <c r="Z36" i="6"/>
  <c r="Y36" i="6"/>
  <c r="X36" i="6"/>
  <c r="BE36" i="6"/>
  <c r="AK35" i="6"/>
  <c r="AJ35" i="6"/>
  <c r="AH35" i="6"/>
  <c r="AA35" i="6"/>
  <c r="Z35" i="6"/>
  <c r="Y35" i="6"/>
  <c r="X35" i="6"/>
  <c r="BE35" i="6"/>
  <c r="AK34" i="6"/>
  <c r="AJ34" i="6"/>
  <c r="AH34" i="6"/>
  <c r="AA34" i="6"/>
  <c r="Z34" i="6"/>
  <c r="Y34" i="6"/>
  <c r="X34" i="6"/>
  <c r="BE34" i="6"/>
  <c r="AA31" i="6"/>
  <c r="Z31" i="6"/>
  <c r="Y31" i="6"/>
  <c r="X31" i="6"/>
  <c r="BE31" i="6"/>
  <c r="AA29" i="6"/>
  <c r="Z29" i="6"/>
  <c r="Y29" i="6"/>
  <c r="X29" i="6"/>
  <c r="BE29" i="6"/>
  <c r="AA28" i="6"/>
  <c r="Z28" i="6"/>
  <c r="Y28" i="6"/>
  <c r="X28" i="6"/>
  <c r="BE28" i="6"/>
  <c r="AA27" i="6"/>
  <c r="Z27" i="6"/>
  <c r="Y27" i="6"/>
  <c r="X27" i="6"/>
  <c r="BE27" i="6"/>
  <c r="AJ24" i="6"/>
  <c r="AD24" i="6"/>
  <c r="AC24" i="6"/>
  <c r="AB24" i="6"/>
  <c r="AA24" i="6"/>
  <c r="Z24" i="6"/>
  <c r="Y24" i="6"/>
  <c r="X24" i="6"/>
  <c r="BE24" i="6"/>
  <c r="AJ23" i="6"/>
  <c r="AD23" i="6"/>
  <c r="AC23" i="6"/>
  <c r="AB23" i="6"/>
  <c r="AA23" i="6"/>
  <c r="Z23" i="6"/>
  <c r="Y23" i="6"/>
  <c r="X23" i="6"/>
  <c r="BE23" i="6"/>
  <c r="AJ22" i="6"/>
  <c r="AD22" i="6"/>
  <c r="AC22" i="6"/>
  <c r="AB22" i="6"/>
  <c r="AA22" i="6"/>
  <c r="Z22" i="6"/>
  <c r="Y22" i="6"/>
  <c r="X22" i="6"/>
  <c r="BE22" i="6"/>
  <c r="AJ21" i="6"/>
  <c r="AD21" i="6"/>
  <c r="AC21" i="6"/>
  <c r="AB21" i="6"/>
  <c r="AA21" i="6"/>
  <c r="Z21" i="6"/>
  <c r="Y21" i="6"/>
  <c r="X21" i="6"/>
  <c r="BE21" i="6"/>
  <c r="AJ20" i="6"/>
  <c r="AD20" i="6"/>
  <c r="AC20" i="6"/>
  <c r="AB20" i="6"/>
  <c r="AA20" i="6"/>
  <c r="Z20" i="6"/>
  <c r="Y20" i="6"/>
  <c r="X20" i="6"/>
  <c r="BE20" i="6"/>
  <c r="AJ19" i="6"/>
  <c r="AD19" i="6"/>
  <c r="AC19" i="6"/>
  <c r="AB19" i="6"/>
  <c r="AA19" i="6"/>
  <c r="Z19" i="6"/>
  <c r="Y19" i="6"/>
  <c r="X19" i="6"/>
  <c r="BE19" i="6"/>
  <c r="AJ18" i="6"/>
  <c r="AD18" i="6"/>
  <c r="AC18" i="6"/>
  <c r="AB18" i="6"/>
  <c r="AA18" i="6"/>
  <c r="Z18" i="6"/>
  <c r="Y18" i="6"/>
  <c r="X18" i="6"/>
  <c r="BE18" i="6"/>
  <c r="AJ17" i="6"/>
  <c r="AD17" i="6"/>
  <c r="AC17" i="6"/>
  <c r="AB17" i="6"/>
  <c r="AA17" i="6"/>
  <c r="Z17" i="6"/>
  <c r="Y17" i="6"/>
  <c r="X17" i="6"/>
  <c r="BE17" i="6"/>
  <c r="AJ16" i="6"/>
  <c r="AD16" i="6"/>
  <c r="AC16" i="6"/>
  <c r="AB16" i="6"/>
  <c r="AA16" i="6"/>
  <c r="Z16" i="6"/>
  <c r="Y16" i="6"/>
  <c r="X16" i="6"/>
  <c r="BE16" i="6"/>
  <c r="AA13" i="6"/>
  <c r="Z13" i="6"/>
  <c r="Y13" i="6"/>
  <c r="X13" i="6"/>
  <c r="BE13" i="6"/>
  <c r="AF10" i="6"/>
  <c r="AC10" i="6"/>
  <c r="AB10" i="6"/>
  <c r="AA10" i="6"/>
  <c r="Z10" i="6"/>
  <c r="Y10" i="6"/>
  <c r="X10" i="6"/>
  <c r="W10" i="6"/>
  <c r="BE10" i="6"/>
  <c r="AF8" i="6"/>
  <c r="AC8" i="6"/>
  <c r="AB8" i="6"/>
  <c r="AA8" i="6"/>
  <c r="Z8" i="6"/>
  <c r="Y8" i="6"/>
  <c r="X8" i="6"/>
  <c r="W8" i="6"/>
  <c r="BE8" i="6"/>
  <c r="AF7" i="6"/>
  <c r="AC7" i="6"/>
  <c r="AB7" i="6"/>
  <c r="AA7" i="6"/>
  <c r="Z7" i="6"/>
  <c r="Y7" i="6"/>
  <c r="X7" i="6"/>
  <c r="W7" i="6"/>
  <c r="BE7" i="6"/>
  <c r="AF6" i="6"/>
  <c r="AC6" i="6"/>
  <c r="AB6" i="6"/>
  <c r="AA6" i="6"/>
  <c r="Z6" i="6"/>
  <c r="Y6" i="6"/>
  <c r="X6" i="6"/>
  <c r="W6" i="6"/>
  <c r="BE6" i="6"/>
  <c r="AF5" i="6"/>
  <c r="AC5" i="6"/>
  <c r="AB5" i="6"/>
  <c r="AA5" i="6"/>
  <c r="Z5" i="6"/>
  <c r="Y5" i="6"/>
  <c r="X5" i="6"/>
  <c r="W5" i="6"/>
  <c r="BE5" i="6"/>
  <c r="AF4" i="6"/>
  <c r="AC4" i="6"/>
  <c r="AB4" i="6"/>
  <c r="AA4" i="6"/>
  <c r="Z4" i="6"/>
  <c r="Y4" i="6"/>
  <c r="X4" i="6"/>
  <c r="W4" i="6"/>
  <c r="BE4" i="6"/>
  <c r="AF3" i="6"/>
  <c r="AC3" i="6"/>
  <c r="AB3" i="6"/>
  <c r="AA3" i="6"/>
  <c r="Z3" i="6"/>
  <c r="Y3" i="6"/>
  <c r="X3" i="6"/>
  <c r="W3" i="6"/>
  <c r="BE3" i="6"/>
  <c r="CN3524" i="4"/>
  <c r="CM3524" i="4"/>
  <c r="CL3524" i="4"/>
  <c r="CK3524" i="4"/>
  <c r="CJ3524" i="4"/>
  <c r="CI3524" i="4"/>
  <c r="CH3524" i="4"/>
  <c r="CG3524" i="4"/>
  <c r="CF3524" i="4"/>
  <c r="CE3524" i="4"/>
  <c r="CD3524" i="4"/>
  <c r="CC3524" i="4"/>
  <c r="CB3524" i="4"/>
  <c r="CA3524" i="4"/>
  <c r="BZ3524" i="4"/>
  <c r="BY3524" i="4"/>
  <c r="BX3524" i="4"/>
  <c r="BW3524" i="4"/>
  <c r="BV3524" i="4"/>
  <c r="BU3524" i="4"/>
  <c r="BT3524" i="4"/>
  <c r="BS3524" i="4"/>
  <c r="BR3524" i="4"/>
  <c r="BQ3524" i="4"/>
  <c r="BP3524" i="4"/>
  <c r="BO3524" i="4"/>
  <c r="BN3097" i="4"/>
  <c r="BN3099" i="4"/>
  <c r="BN3100" i="4"/>
  <c r="BN3101" i="4"/>
  <c r="BN3102" i="4"/>
  <c r="BN3103" i="4"/>
  <c r="BN3104" i="4"/>
  <c r="BN3105" i="4"/>
  <c r="BN3106" i="4"/>
  <c r="BN3107" i="4"/>
  <c r="BN3108" i="4"/>
  <c r="BN3109" i="4"/>
  <c r="BN3110" i="4"/>
  <c r="BN3111" i="4"/>
  <c r="BN3112" i="4"/>
  <c r="BN3113" i="4"/>
  <c r="BN2987" i="4"/>
  <c r="BN2834" i="4"/>
  <c r="BN3202" i="4"/>
  <c r="BN3438" i="4"/>
  <c r="BN3463" i="4"/>
  <c r="BN3524" i="4"/>
  <c r="BM3524" i="4"/>
  <c r="BL3524" i="4"/>
  <c r="BK3524" i="4"/>
  <c r="BJ3524" i="4"/>
  <c r="BI3524" i="4"/>
  <c r="BH3524" i="4"/>
  <c r="BG3524" i="4"/>
  <c r="BF3524" i="4"/>
  <c r="BE3524" i="4"/>
  <c r="BF46" i="3"/>
  <c r="BF47" i="3"/>
  <c r="BF48" i="3"/>
  <c r="BF49" i="3"/>
  <c r="BF50" i="3"/>
  <c r="BF51" i="3"/>
  <c r="BF52" i="3"/>
  <c r="BF53" i="3"/>
  <c r="BF54" i="3"/>
  <c r="BF55" i="3"/>
  <c r="BF56" i="3"/>
  <c r="BF57" i="3"/>
  <c r="BF58" i="3"/>
  <c r="BF59" i="3"/>
  <c r="BF60" i="3"/>
  <c r="BF61" i="3"/>
  <c r="BF62" i="3"/>
  <c r="BD46" i="3"/>
  <c r="BD47" i="3"/>
  <c r="AF2834" i="4"/>
  <c r="BD48" i="3"/>
  <c r="BD49" i="3"/>
  <c r="BD50" i="3"/>
  <c r="AF2987" i="4"/>
  <c r="BD51" i="3"/>
  <c r="BD52" i="3"/>
  <c r="BD53" i="3"/>
  <c r="BD54" i="3"/>
  <c r="AF3319" i="4"/>
  <c r="BD55" i="3"/>
  <c r="BD56" i="3"/>
  <c r="BD57" i="3"/>
  <c r="BD58" i="3"/>
  <c r="BD59" i="3"/>
  <c r="BD60" i="3"/>
  <c r="BD61" i="3"/>
  <c r="BD62" i="3"/>
  <c r="BB46" i="3"/>
  <c r="BB47" i="3"/>
  <c r="BB48" i="3"/>
  <c r="BB49" i="3"/>
  <c r="BB50" i="3"/>
  <c r="AE2987" i="4"/>
  <c r="BB51" i="3"/>
  <c r="BB52" i="3"/>
  <c r="BB53" i="3"/>
  <c r="BB54" i="3"/>
  <c r="BB55" i="3"/>
  <c r="BB56" i="3"/>
  <c r="BB57" i="3"/>
  <c r="BB58" i="3"/>
  <c r="BB59" i="3"/>
  <c r="BB60" i="3"/>
  <c r="BB61" i="3"/>
  <c r="BB62" i="3"/>
  <c r="AZ46" i="3"/>
  <c r="AZ47" i="3"/>
  <c r="AZ48" i="3"/>
  <c r="AZ49" i="3"/>
  <c r="AZ50" i="3"/>
  <c r="AD2987" i="4"/>
  <c r="AZ51" i="3"/>
  <c r="AZ52" i="3"/>
  <c r="AZ53" i="3"/>
  <c r="AZ54" i="3"/>
  <c r="AZ55" i="3"/>
  <c r="AZ56" i="3"/>
  <c r="AZ57" i="3"/>
  <c r="AZ58" i="3"/>
  <c r="AZ59" i="3"/>
  <c r="AZ60" i="3"/>
  <c r="AZ61" i="3"/>
  <c r="AZ62" i="3"/>
  <c r="AX46" i="3"/>
  <c r="AX47" i="3"/>
  <c r="AX48" i="3"/>
  <c r="AX49" i="3"/>
  <c r="AC2886" i="4"/>
  <c r="AX50" i="3"/>
  <c r="AC2987" i="4"/>
  <c r="AX51" i="3"/>
  <c r="AX52" i="3"/>
  <c r="AX53" i="3"/>
  <c r="AX54" i="3"/>
  <c r="AC3319" i="4"/>
  <c r="AX55" i="3"/>
  <c r="AX56" i="3"/>
  <c r="AX57" i="3"/>
  <c r="AX58" i="3"/>
  <c r="AX59" i="3"/>
  <c r="AX60" i="3"/>
  <c r="AX61" i="3"/>
  <c r="AX62" i="3"/>
  <c r="AV46" i="3"/>
  <c r="AV47" i="3"/>
  <c r="AV48" i="3"/>
  <c r="AV49" i="3"/>
  <c r="AV50" i="3"/>
  <c r="AV51" i="3"/>
  <c r="AV52" i="3"/>
  <c r="AV53" i="3"/>
  <c r="AV54" i="3"/>
  <c r="AV55" i="3"/>
  <c r="AV56" i="3"/>
  <c r="AV57" i="3"/>
  <c r="AV58" i="3"/>
  <c r="AV59" i="3"/>
  <c r="AV60" i="3"/>
  <c r="AV61" i="3"/>
  <c r="AV62" i="3"/>
  <c r="AT46" i="3"/>
  <c r="AT47" i="3"/>
  <c r="AT48" i="3"/>
  <c r="AT49" i="3"/>
  <c r="AT50" i="3"/>
  <c r="AT51" i="3"/>
  <c r="AT52" i="3"/>
  <c r="AT53" i="3"/>
  <c r="AT54" i="3"/>
  <c r="AA3319" i="4"/>
  <c r="AT55" i="3"/>
  <c r="AT56" i="3"/>
  <c r="AT57" i="3"/>
  <c r="AT58" i="3"/>
  <c r="AT59" i="3"/>
  <c r="AT60" i="3"/>
  <c r="AT61" i="3"/>
  <c r="AT62" i="3"/>
  <c r="AR46" i="3"/>
  <c r="AR47" i="3"/>
  <c r="Z2770" i="4"/>
  <c r="Z2771" i="4"/>
  <c r="Z2772" i="4"/>
  <c r="Z2773" i="4"/>
  <c r="Z2774" i="4"/>
  <c r="Z2775" i="4"/>
  <c r="Z2776" i="4"/>
  <c r="Z2777" i="4"/>
  <c r="Z2778" i="4"/>
  <c r="Z2779" i="4"/>
  <c r="Z2780" i="4"/>
  <c r="Z2781" i="4"/>
  <c r="Z2782" i="4"/>
  <c r="Z2783" i="4"/>
  <c r="Z2784" i="4"/>
  <c r="Z2785" i="4"/>
  <c r="Z2786" i="4"/>
  <c r="Z2787" i="4"/>
  <c r="Z2788" i="4"/>
  <c r="Z2789" i="4"/>
  <c r="Z2790" i="4"/>
  <c r="Z2791" i="4"/>
  <c r="Z2792" i="4"/>
  <c r="Z2793" i="4"/>
  <c r="Z2794" i="4"/>
  <c r="Z2795" i="4"/>
  <c r="Z2796" i="4"/>
  <c r="Z2797" i="4"/>
  <c r="Z2798" i="4"/>
  <c r="Z2799" i="4"/>
  <c r="Z2800" i="4"/>
  <c r="Z2801" i="4"/>
  <c r="Z2802" i="4"/>
  <c r="Z2803" i="4"/>
  <c r="Z2804" i="4"/>
  <c r="Z2805" i="4"/>
  <c r="Z2806" i="4"/>
  <c r="Z2807" i="4"/>
  <c r="Z2808" i="4"/>
  <c r="Z2809" i="4"/>
  <c r="Z2810" i="4"/>
  <c r="Z2811" i="4"/>
  <c r="Z2812" i="4"/>
  <c r="Z2813" i="4"/>
  <c r="Z2814" i="4"/>
  <c r="Z2815" i="4"/>
  <c r="Z2816" i="4"/>
  <c r="Z2817" i="4"/>
  <c r="Z2818" i="4"/>
  <c r="Z2819" i="4"/>
  <c r="Z2820" i="4"/>
  <c r="Z2821" i="4"/>
  <c r="Z2822" i="4"/>
  <c r="Z2823" i="4"/>
  <c r="Z2824" i="4"/>
  <c r="Z2825" i="4"/>
  <c r="Z2826" i="4"/>
  <c r="Z2827" i="4"/>
  <c r="Z2828" i="4"/>
  <c r="Z2829" i="4"/>
  <c r="Z2830" i="4"/>
  <c r="Z2831" i="4"/>
  <c r="Z2832" i="4"/>
  <c r="Z2833" i="4"/>
  <c r="Z2834" i="4"/>
  <c r="AR48" i="3"/>
  <c r="AR49" i="3"/>
  <c r="AR50" i="3"/>
  <c r="Z2888" i="4"/>
  <c r="Z2889" i="4"/>
  <c r="Z2890" i="4"/>
  <c r="Z2891" i="4"/>
  <c r="Z2892" i="4"/>
  <c r="Z2893" i="4"/>
  <c r="Z2894" i="4"/>
  <c r="Z2895" i="4"/>
  <c r="Z2896" i="4"/>
  <c r="Z2897" i="4"/>
  <c r="Z2898" i="4"/>
  <c r="Z2899" i="4"/>
  <c r="Z2900" i="4"/>
  <c r="Z2901" i="4"/>
  <c r="Z2902" i="4"/>
  <c r="Z2903" i="4"/>
  <c r="Z2904" i="4"/>
  <c r="Z2905" i="4"/>
  <c r="Z2906" i="4"/>
  <c r="Z2907" i="4"/>
  <c r="Z2908" i="4"/>
  <c r="Z2909" i="4"/>
  <c r="Z2910" i="4"/>
  <c r="Z2911" i="4"/>
  <c r="Z2912" i="4"/>
  <c r="Z2913" i="4"/>
  <c r="Z2914" i="4"/>
  <c r="Z2915" i="4"/>
  <c r="Z2916" i="4"/>
  <c r="Z2917" i="4"/>
  <c r="Z2918" i="4"/>
  <c r="Z2919" i="4"/>
  <c r="Z2920" i="4"/>
  <c r="Z2921" i="4"/>
  <c r="Z2922" i="4"/>
  <c r="Z2923" i="4"/>
  <c r="Z2924" i="4"/>
  <c r="Z2925" i="4"/>
  <c r="Z2926" i="4"/>
  <c r="Z2927" i="4"/>
  <c r="Z2928" i="4"/>
  <c r="Z2929" i="4"/>
  <c r="Z2930" i="4"/>
  <c r="Z2931" i="4"/>
  <c r="Z2932" i="4"/>
  <c r="Z2933" i="4"/>
  <c r="Z2934" i="4"/>
  <c r="Z2935" i="4"/>
  <c r="Z2936" i="4"/>
  <c r="Z2937" i="4"/>
  <c r="Z2938" i="4"/>
  <c r="Z2939" i="4"/>
  <c r="Z2940" i="4"/>
  <c r="Z2941" i="4"/>
  <c r="Z2942" i="4"/>
  <c r="Z2943" i="4"/>
  <c r="Z2944" i="4"/>
  <c r="Z2945" i="4"/>
  <c r="Z2946" i="4"/>
  <c r="Z2947" i="4"/>
  <c r="Z2948" i="4"/>
  <c r="Z2949" i="4"/>
  <c r="Z2950" i="4"/>
  <c r="Z2951" i="4"/>
  <c r="Z2952" i="4"/>
  <c r="Z2953" i="4"/>
  <c r="Z2954" i="4"/>
  <c r="Z2955" i="4"/>
  <c r="Z2956" i="4"/>
  <c r="Z2957" i="4"/>
  <c r="Z2958" i="4"/>
  <c r="Z2959" i="4"/>
  <c r="Z2960" i="4"/>
  <c r="Z2961" i="4"/>
  <c r="Z2962" i="4"/>
  <c r="Z2963" i="4"/>
  <c r="Z2964" i="4"/>
  <c r="Z2965" i="4"/>
  <c r="Z2966" i="4"/>
  <c r="Z2967" i="4"/>
  <c r="Z2968" i="4"/>
  <c r="Z2969" i="4"/>
  <c r="Z2970" i="4"/>
  <c r="Z2971" i="4"/>
  <c r="Z2972" i="4"/>
  <c r="Z2973" i="4"/>
  <c r="Z2974" i="4"/>
  <c r="Z2975" i="4"/>
  <c r="Z2976" i="4"/>
  <c r="Z2977" i="4"/>
  <c r="Z2978" i="4"/>
  <c r="Z2979" i="4"/>
  <c r="Z2980" i="4"/>
  <c r="Z2981" i="4"/>
  <c r="Z2982" i="4"/>
  <c r="Z2983" i="4"/>
  <c r="Z2984" i="4"/>
  <c r="Z2985" i="4"/>
  <c r="Z2986" i="4"/>
  <c r="Z2987" i="4"/>
  <c r="AR51" i="3"/>
  <c r="AR52" i="3"/>
  <c r="Z3097" i="4"/>
  <c r="Z3099" i="4"/>
  <c r="Z3100" i="4"/>
  <c r="Z3101" i="4"/>
  <c r="Z3102" i="4"/>
  <c r="Z3103" i="4"/>
  <c r="Z3104" i="4"/>
  <c r="Z3105" i="4"/>
  <c r="Z3106" i="4"/>
  <c r="Z3107" i="4"/>
  <c r="Z3108" i="4"/>
  <c r="Z3109" i="4"/>
  <c r="Z3110" i="4"/>
  <c r="Z3111" i="4"/>
  <c r="Z3112" i="4"/>
  <c r="Z3098" i="4"/>
  <c r="Z3113" i="4"/>
  <c r="AR53" i="3"/>
  <c r="Z3115" i="4"/>
  <c r="Z3116" i="4"/>
  <c r="Z3117" i="4"/>
  <c r="Z3118" i="4"/>
  <c r="Z3119" i="4"/>
  <c r="Z3120" i="4"/>
  <c r="Z3121" i="4"/>
  <c r="Z3122" i="4"/>
  <c r="Z3123" i="4"/>
  <c r="Z3124" i="4"/>
  <c r="Z3125" i="4"/>
  <c r="Z3126" i="4"/>
  <c r="Z3127" i="4"/>
  <c r="Z3128" i="4"/>
  <c r="Z3129" i="4"/>
  <c r="Z3130" i="4"/>
  <c r="Z3131" i="4"/>
  <c r="Z3132" i="4"/>
  <c r="Z3133" i="4"/>
  <c r="Z3134" i="4"/>
  <c r="Z3135" i="4"/>
  <c r="Z3136" i="4"/>
  <c r="Z3137" i="4"/>
  <c r="Z3138" i="4"/>
  <c r="Z3139" i="4"/>
  <c r="Z3140" i="4"/>
  <c r="Z3141" i="4"/>
  <c r="Z3142" i="4"/>
  <c r="Z3143" i="4"/>
  <c r="Z3144" i="4"/>
  <c r="Z3145" i="4"/>
  <c r="Z3146" i="4"/>
  <c r="Z3147" i="4"/>
  <c r="Z3148" i="4"/>
  <c r="Z3149" i="4"/>
  <c r="Z3150" i="4"/>
  <c r="Z3151" i="4"/>
  <c r="Z3152" i="4"/>
  <c r="Z3153" i="4"/>
  <c r="Z3154" i="4"/>
  <c r="Z3155" i="4"/>
  <c r="Z3156" i="4"/>
  <c r="Z3157" i="4"/>
  <c r="Z3158" i="4"/>
  <c r="Z3159" i="4"/>
  <c r="Z3160" i="4"/>
  <c r="Z3161" i="4"/>
  <c r="Z3162" i="4"/>
  <c r="Z3163" i="4"/>
  <c r="Z3164" i="4"/>
  <c r="Z3165" i="4"/>
  <c r="Z3166" i="4"/>
  <c r="Z3167" i="4"/>
  <c r="Z3168" i="4"/>
  <c r="Z3169" i="4"/>
  <c r="Z3170" i="4"/>
  <c r="Z3171" i="4"/>
  <c r="Z3172" i="4"/>
  <c r="Z3173" i="4"/>
  <c r="Z3174" i="4"/>
  <c r="Z3175" i="4"/>
  <c r="Z3176" i="4"/>
  <c r="Z3177" i="4"/>
  <c r="Z3178" i="4"/>
  <c r="Z3179" i="4"/>
  <c r="Z3180" i="4"/>
  <c r="Z3181" i="4"/>
  <c r="Z3182" i="4"/>
  <c r="Z3183" i="4"/>
  <c r="Z3184" i="4"/>
  <c r="Z3185" i="4"/>
  <c r="Z3186" i="4"/>
  <c r="Z3187" i="4"/>
  <c r="Z3188" i="4"/>
  <c r="Z3189" i="4"/>
  <c r="Z3190" i="4"/>
  <c r="Z3191" i="4"/>
  <c r="Z3192" i="4"/>
  <c r="Z3193" i="4"/>
  <c r="Z3194" i="4"/>
  <c r="Z3195" i="4"/>
  <c r="Z3196" i="4"/>
  <c r="Z3197" i="4"/>
  <c r="Z3198" i="4"/>
  <c r="Z3199" i="4"/>
  <c r="Z3200" i="4"/>
  <c r="Z3201" i="4"/>
  <c r="Z3202" i="4"/>
  <c r="AR54" i="3"/>
  <c r="Z3319" i="4"/>
  <c r="AR55" i="3"/>
  <c r="AR56" i="3"/>
  <c r="AR57" i="3"/>
  <c r="AR58" i="3"/>
  <c r="AR59" i="3"/>
  <c r="Z3399" i="4"/>
  <c r="Z3400" i="4"/>
  <c r="Z3401" i="4"/>
  <c r="Z3402" i="4"/>
  <c r="Z3403" i="4"/>
  <c r="Z3404" i="4"/>
  <c r="Z3405" i="4"/>
  <c r="Z3406" i="4"/>
  <c r="Z3407" i="4"/>
  <c r="Z3408" i="4"/>
  <c r="Z3409" i="4"/>
  <c r="Z3410" i="4"/>
  <c r="Z3411" i="4"/>
  <c r="Z3412" i="4"/>
  <c r="Z3413" i="4"/>
  <c r="Z3414" i="4"/>
  <c r="Z3415" i="4"/>
  <c r="Z3416" i="4"/>
  <c r="Z3417" i="4"/>
  <c r="Z3418" i="4"/>
  <c r="Z3419" i="4"/>
  <c r="Z3420" i="4"/>
  <c r="Z3421" i="4"/>
  <c r="Z3422" i="4"/>
  <c r="Z3423" i="4"/>
  <c r="Z3424" i="4"/>
  <c r="Z3425" i="4"/>
  <c r="Z3426" i="4"/>
  <c r="Z3427" i="4"/>
  <c r="Z3428" i="4"/>
  <c r="Z3429" i="4"/>
  <c r="Z3430" i="4"/>
  <c r="Z3431" i="4"/>
  <c r="Z3432" i="4"/>
  <c r="Z3433" i="4"/>
  <c r="Z3434" i="4"/>
  <c r="Z3435" i="4"/>
  <c r="Z3436" i="4"/>
  <c r="Z3437" i="4"/>
  <c r="Z3438" i="4"/>
  <c r="AR60" i="3"/>
  <c r="Z3440" i="4"/>
  <c r="Z3441" i="4"/>
  <c r="Z3442" i="4"/>
  <c r="Z3443" i="4"/>
  <c r="Z3444" i="4"/>
  <c r="Z3445" i="4"/>
  <c r="Z3446" i="4"/>
  <c r="Z3447" i="4"/>
  <c r="Z3448" i="4"/>
  <c r="Z3449" i="4"/>
  <c r="Z3450" i="4"/>
  <c r="Z3451" i="4"/>
  <c r="Z3452" i="4"/>
  <c r="Z3453" i="4"/>
  <c r="Z3454" i="4"/>
  <c r="Z3455" i="4"/>
  <c r="Z3456" i="4"/>
  <c r="Z3457" i="4"/>
  <c r="Z3458" i="4"/>
  <c r="Z3459" i="4"/>
  <c r="Z3460" i="4"/>
  <c r="Z3461" i="4"/>
  <c r="Z3462" i="4"/>
  <c r="Z3463" i="4"/>
  <c r="AR61" i="3"/>
  <c r="AR62" i="3"/>
  <c r="AP46" i="3"/>
  <c r="AP47" i="3"/>
  <c r="AP48" i="3"/>
  <c r="AP49" i="3"/>
  <c r="AP50" i="3"/>
  <c r="Y2987" i="4"/>
  <c r="AP51" i="3"/>
  <c r="AP52" i="3"/>
  <c r="Y3113" i="4"/>
  <c r="AP53" i="3"/>
  <c r="AP54" i="3"/>
  <c r="Y3319" i="4"/>
  <c r="AP55" i="3"/>
  <c r="Y3338" i="4"/>
  <c r="AP56" i="3"/>
  <c r="AP57" i="3"/>
  <c r="AP58" i="3"/>
  <c r="AP59" i="3"/>
  <c r="Y3438" i="4"/>
  <c r="AP60" i="3"/>
  <c r="AP61" i="3"/>
  <c r="AP62" i="3"/>
  <c r="AN46" i="3"/>
  <c r="AN47" i="3"/>
  <c r="AN48" i="3"/>
  <c r="AN49" i="3"/>
  <c r="AN50" i="3"/>
  <c r="AN51" i="3"/>
  <c r="AN52" i="3"/>
  <c r="AN53" i="3"/>
  <c r="AN54" i="3"/>
  <c r="X3319" i="4"/>
  <c r="AN55" i="3"/>
  <c r="AN56" i="3"/>
  <c r="AN57" i="3"/>
  <c r="AN58" i="3"/>
  <c r="AN59" i="3"/>
  <c r="AN60" i="3"/>
  <c r="AN61" i="3"/>
  <c r="AN62" i="3"/>
  <c r="AL46" i="3"/>
  <c r="AL47" i="3"/>
  <c r="AL48" i="3"/>
  <c r="AL49" i="3"/>
  <c r="AL50" i="3"/>
  <c r="AL51" i="3"/>
  <c r="AL52" i="3"/>
  <c r="AL53" i="3"/>
  <c r="AL54" i="3"/>
  <c r="W3319" i="4"/>
  <c r="AL55" i="3"/>
  <c r="AL56" i="3"/>
  <c r="AL57" i="3"/>
  <c r="AL58" i="3"/>
  <c r="AL59" i="3"/>
  <c r="AL60" i="3"/>
  <c r="AL61" i="3"/>
  <c r="AL62" i="3"/>
  <c r="AJ46" i="3"/>
  <c r="AJ47" i="3"/>
  <c r="V2834" i="4"/>
  <c r="AJ48" i="3"/>
  <c r="AJ49" i="3"/>
  <c r="AJ50" i="3"/>
  <c r="V2987" i="4"/>
  <c r="AJ51" i="3"/>
  <c r="AJ52" i="3"/>
  <c r="AJ53" i="3"/>
  <c r="AJ54" i="3"/>
  <c r="V3319" i="4"/>
  <c r="AJ55" i="3"/>
  <c r="AJ56" i="3"/>
  <c r="AJ57" i="3"/>
  <c r="AJ58" i="3"/>
  <c r="AJ59" i="3"/>
  <c r="AJ60" i="3"/>
  <c r="AJ61" i="3"/>
  <c r="AJ62" i="3"/>
  <c r="AH46" i="3"/>
  <c r="AH47" i="3"/>
  <c r="U2834" i="4"/>
  <c r="AH48" i="3"/>
  <c r="AH49" i="3"/>
  <c r="AH50" i="3"/>
  <c r="U2987" i="4"/>
  <c r="AH51" i="3"/>
  <c r="AH52" i="3"/>
  <c r="AH53" i="3"/>
  <c r="AH54" i="3"/>
  <c r="U3319" i="4"/>
  <c r="AH55" i="3"/>
  <c r="AH56" i="3"/>
  <c r="AH57" i="3"/>
  <c r="AH58" i="3"/>
  <c r="AH59" i="3"/>
  <c r="AH60" i="3"/>
  <c r="AH61" i="3"/>
  <c r="AH62" i="3"/>
  <c r="AF46" i="3"/>
  <c r="AF47" i="3"/>
  <c r="T2834" i="4"/>
  <c r="AF48" i="3"/>
  <c r="T2840" i="4"/>
  <c r="AF49" i="3"/>
  <c r="T2886" i="4"/>
  <c r="AF50" i="3"/>
  <c r="T2987" i="4"/>
  <c r="AF51" i="3"/>
  <c r="AF52" i="3"/>
  <c r="T3113" i="4"/>
  <c r="AF53" i="3"/>
  <c r="T3202" i="4"/>
  <c r="AF54" i="3"/>
  <c r="T3319" i="4"/>
  <c r="AF55" i="3"/>
  <c r="T3338" i="4"/>
  <c r="AF56" i="3"/>
  <c r="AF57" i="3"/>
  <c r="AF58" i="3"/>
  <c r="AF59" i="3"/>
  <c r="T3438" i="4"/>
  <c r="AF60" i="3"/>
  <c r="AF61" i="3"/>
  <c r="AF62" i="3"/>
  <c r="AD46" i="3"/>
  <c r="AD47" i="3"/>
  <c r="S2834" i="4"/>
  <c r="AD48" i="3"/>
  <c r="S2840" i="4"/>
  <c r="AD49" i="3"/>
  <c r="S2886" i="4"/>
  <c r="AD50" i="3"/>
  <c r="S2987" i="4"/>
  <c r="AD51" i="3"/>
  <c r="AD52" i="3"/>
  <c r="S3113" i="4"/>
  <c r="AD53" i="3"/>
  <c r="S3202" i="4"/>
  <c r="AD54" i="3"/>
  <c r="S3319" i="4"/>
  <c r="AD55" i="3"/>
  <c r="S3338" i="4"/>
  <c r="AD56" i="3"/>
  <c r="AD57" i="3"/>
  <c r="AD58" i="3"/>
  <c r="AD59" i="3"/>
  <c r="S3438" i="4"/>
  <c r="AD60" i="3"/>
  <c r="AD61" i="3"/>
  <c r="AD62" i="3"/>
  <c r="AB46" i="3"/>
  <c r="AB47" i="3"/>
  <c r="R2834" i="4"/>
  <c r="AB48" i="3"/>
  <c r="R2840" i="4"/>
  <c r="AB49" i="3"/>
  <c r="R2886" i="4"/>
  <c r="AB50" i="3"/>
  <c r="R2987" i="4"/>
  <c r="AB51" i="3"/>
  <c r="AB52" i="3"/>
  <c r="R3113" i="4"/>
  <c r="AB53" i="3"/>
  <c r="R3202" i="4"/>
  <c r="AB54" i="3"/>
  <c r="R3319" i="4"/>
  <c r="AB55" i="3"/>
  <c r="R3338" i="4"/>
  <c r="AB56" i="3"/>
  <c r="AB57" i="3"/>
  <c r="AB58" i="3"/>
  <c r="AB59" i="3"/>
  <c r="R3438" i="4"/>
  <c r="AB60" i="3"/>
  <c r="AB61" i="3"/>
  <c r="AB62" i="3"/>
  <c r="Z46" i="3"/>
  <c r="Z47" i="3"/>
  <c r="Q2834" i="4"/>
  <c r="Z48" i="3"/>
  <c r="Q2840" i="4"/>
  <c r="Z49" i="3"/>
  <c r="Q2886" i="4"/>
  <c r="Z50" i="3"/>
  <c r="Q2987" i="4"/>
  <c r="Z51" i="3"/>
  <c r="Z52" i="3"/>
  <c r="Q3113" i="4"/>
  <c r="Z53" i="3"/>
  <c r="Q3202" i="4"/>
  <c r="Z54" i="3"/>
  <c r="Q3319" i="4"/>
  <c r="Z55" i="3"/>
  <c r="Q3338" i="4"/>
  <c r="Z56" i="3"/>
  <c r="Z57" i="3"/>
  <c r="Z58" i="3"/>
  <c r="Z59" i="3"/>
  <c r="Q3438" i="4"/>
  <c r="Z60" i="3"/>
  <c r="Z61" i="3"/>
  <c r="Z62" i="3"/>
  <c r="X46" i="3"/>
  <c r="X47" i="3"/>
  <c r="P2834" i="4"/>
  <c r="X48" i="3"/>
  <c r="X49" i="3"/>
  <c r="X50" i="3"/>
  <c r="P2987" i="4"/>
  <c r="X51" i="3"/>
  <c r="X52" i="3"/>
  <c r="X53" i="3"/>
  <c r="X54" i="3"/>
  <c r="P3319" i="4"/>
  <c r="X55" i="3"/>
  <c r="X56" i="3"/>
  <c r="X57" i="3"/>
  <c r="X58" i="3"/>
  <c r="X59" i="3"/>
  <c r="X60" i="3"/>
  <c r="X61" i="3"/>
  <c r="X62" i="3"/>
  <c r="CN86" i="4"/>
  <c r="CN3523" i="4"/>
  <c r="CM86" i="4"/>
  <c r="CM3523" i="4"/>
  <c r="CL86" i="4"/>
  <c r="CL3523" i="4"/>
  <c r="CK86" i="4"/>
  <c r="CK3523" i="4"/>
  <c r="CJ86" i="4"/>
  <c r="CJ3523" i="4"/>
  <c r="CI86" i="4"/>
  <c r="CI3523" i="4"/>
  <c r="CH86" i="4"/>
  <c r="CH3523" i="4"/>
  <c r="CG86" i="4"/>
  <c r="CG3523" i="4"/>
  <c r="CF86" i="4"/>
  <c r="CF3523" i="4"/>
  <c r="CE86" i="4"/>
  <c r="CE3523" i="4"/>
  <c r="CD86" i="4"/>
  <c r="CD3523" i="4"/>
  <c r="CC86" i="4"/>
  <c r="CC3523" i="4"/>
  <c r="CB86" i="4"/>
  <c r="CB3523" i="4"/>
  <c r="CA86" i="4"/>
  <c r="CA3523" i="4"/>
  <c r="BZ86" i="4"/>
  <c r="BZ3523" i="4"/>
  <c r="BY86" i="4"/>
  <c r="BY3523" i="4"/>
  <c r="BX1340" i="4"/>
  <c r="BX1341" i="4"/>
  <c r="BX1342" i="4"/>
  <c r="BX1343" i="4"/>
  <c r="BX1344" i="4"/>
  <c r="BX1345" i="4"/>
  <c r="BX1346" i="4"/>
  <c r="BX1347" i="4"/>
  <c r="BX1348" i="4"/>
  <c r="BX1349" i="4"/>
  <c r="BX1350" i="4"/>
  <c r="BX3523" i="4"/>
  <c r="BW1340" i="4"/>
  <c r="BW1341" i="4"/>
  <c r="BW1342" i="4"/>
  <c r="BW1343" i="4"/>
  <c r="BW1344" i="4"/>
  <c r="BW1345" i="4"/>
  <c r="BW1346" i="4"/>
  <c r="BW1347" i="4"/>
  <c r="BW1348" i="4"/>
  <c r="BW1349" i="4"/>
  <c r="BW1350" i="4"/>
  <c r="BW3523" i="4"/>
  <c r="BV1340" i="4"/>
  <c r="BV1341" i="4"/>
  <c r="BV1342" i="4"/>
  <c r="BV1343" i="4"/>
  <c r="BV1344" i="4"/>
  <c r="BV1345" i="4"/>
  <c r="BV1346" i="4"/>
  <c r="BV1347" i="4"/>
  <c r="BV1348" i="4"/>
  <c r="BV1349" i="4"/>
  <c r="BV1350" i="4"/>
  <c r="BV3523" i="4"/>
  <c r="BU1340" i="4"/>
  <c r="BU1341" i="4"/>
  <c r="BU1342" i="4"/>
  <c r="BU1343" i="4"/>
  <c r="BU1344" i="4"/>
  <c r="BU1345" i="4"/>
  <c r="BU1346" i="4"/>
  <c r="BU1347" i="4"/>
  <c r="BU1348" i="4"/>
  <c r="BU1349" i="4"/>
  <c r="BU1350" i="4"/>
  <c r="BU3523" i="4"/>
  <c r="BT1340" i="4"/>
  <c r="BT1341" i="4"/>
  <c r="BT1342" i="4"/>
  <c r="BT1343" i="4"/>
  <c r="BT1344" i="4"/>
  <c r="BT1345" i="4"/>
  <c r="BT1346" i="4"/>
  <c r="BT1347" i="4"/>
  <c r="BT1348" i="4"/>
  <c r="BT1349" i="4"/>
  <c r="BT1350" i="4"/>
  <c r="BT3523" i="4"/>
  <c r="BS1340" i="4"/>
  <c r="BS1341" i="4"/>
  <c r="BS1342" i="4"/>
  <c r="BS1343" i="4"/>
  <c r="BS1344" i="4"/>
  <c r="BS1345" i="4"/>
  <c r="BS1346" i="4"/>
  <c r="BS1347" i="4"/>
  <c r="BS1348" i="4"/>
  <c r="BS1349" i="4"/>
  <c r="BS1350" i="4"/>
  <c r="BS3523" i="4"/>
  <c r="BR1340" i="4"/>
  <c r="BR1341" i="4"/>
  <c r="BR1342" i="4"/>
  <c r="BR1343" i="4"/>
  <c r="BR1344" i="4"/>
  <c r="BR1345" i="4"/>
  <c r="BR1346" i="4"/>
  <c r="BR1347" i="4"/>
  <c r="BR1348" i="4"/>
  <c r="BR1349" i="4"/>
  <c r="BR1350" i="4"/>
  <c r="BR1185" i="4"/>
  <c r="BR3523" i="4"/>
  <c r="BQ1340" i="4"/>
  <c r="BQ1341" i="4"/>
  <c r="BQ1342" i="4"/>
  <c r="BQ1343" i="4"/>
  <c r="BQ1344" i="4"/>
  <c r="BQ1345" i="4"/>
  <c r="BQ1346" i="4"/>
  <c r="BQ1347" i="4"/>
  <c r="BQ1348" i="4"/>
  <c r="BQ1349" i="4"/>
  <c r="BQ1350" i="4"/>
  <c r="BQ3523" i="4"/>
  <c r="BP1340" i="4"/>
  <c r="BP1341" i="4"/>
  <c r="BP1342" i="4"/>
  <c r="BP1343" i="4"/>
  <c r="BP1344" i="4"/>
  <c r="BP1345" i="4"/>
  <c r="BP1346" i="4"/>
  <c r="BP1347" i="4"/>
  <c r="BP1348" i="4"/>
  <c r="BP1349" i="4"/>
  <c r="BP1350" i="4"/>
  <c r="BP3523" i="4"/>
  <c r="BO1340" i="4"/>
  <c r="BO1341" i="4"/>
  <c r="BO1342" i="4"/>
  <c r="BO1343" i="4"/>
  <c r="BO1344" i="4"/>
  <c r="BO1345" i="4"/>
  <c r="BO1346" i="4"/>
  <c r="BO1347" i="4"/>
  <c r="BO1348" i="4"/>
  <c r="BO1349" i="4"/>
  <c r="BO1350" i="4"/>
  <c r="BO3523" i="4"/>
  <c r="BN3523" i="4"/>
  <c r="BM1340" i="4"/>
  <c r="BM1341" i="4"/>
  <c r="BM1342" i="4"/>
  <c r="BM1343" i="4"/>
  <c r="BM1344" i="4"/>
  <c r="BM1345" i="4"/>
  <c r="BM1346" i="4"/>
  <c r="BM1347" i="4"/>
  <c r="BM1348" i="4"/>
  <c r="BM1349" i="4"/>
  <c r="BM1350" i="4"/>
  <c r="BM86" i="4"/>
  <c r="BM3523" i="4"/>
  <c r="BL1340" i="4"/>
  <c r="BL1341" i="4"/>
  <c r="BL1342" i="4"/>
  <c r="BL1343" i="4"/>
  <c r="BL1344" i="4"/>
  <c r="BL1345" i="4"/>
  <c r="BL1346" i="4"/>
  <c r="BL1347" i="4"/>
  <c r="BL1348" i="4"/>
  <c r="BL1349" i="4"/>
  <c r="BL1350" i="4"/>
  <c r="BL3523" i="4"/>
  <c r="BK1340" i="4"/>
  <c r="BK1341" i="4"/>
  <c r="BK1342" i="4"/>
  <c r="BK1343" i="4"/>
  <c r="BK1344" i="4"/>
  <c r="BK1345" i="4"/>
  <c r="BK1346" i="4"/>
  <c r="BK1347" i="4"/>
  <c r="BK1348" i="4"/>
  <c r="BK1349" i="4"/>
  <c r="BK1350" i="4"/>
  <c r="BK1185" i="4"/>
  <c r="BK3523" i="4"/>
  <c r="BJ1340" i="4"/>
  <c r="BJ1341" i="4"/>
  <c r="BJ1342" i="4"/>
  <c r="BJ1343" i="4"/>
  <c r="BJ1344" i="4"/>
  <c r="BJ1345" i="4"/>
  <c r="BJ1346" i="4"/>
  <c r="BJ1347" i="4"/>
  <c r="BJ1348" i="4"/>
  <c r="BJ1349" i="4"/>
  <c r="BJ1350" i="4"/>
  <c r="BJ2407" i="4"/>
  <c r="BJ3523" i="4"/>
  <c r="BI1340" i="4"/>
  <c r="BI1341" i="4"/>
  <c r="BI1342" i="4"/>
  <c r="BI1343" i="4"/>
  <c r="BI1344" i="4"/>
  <c r="BI1345" i="4"/>
  <c r="BI1346" i="4"/>
  <c r="BI1347" i="4"/>
  <c r="BI1348" i="4"/>
  <c r="BI1349" i="4"/>
  <c r="BI1350" i="4"/>
  <c r="BI857" i="4"/>
  <c r="BI3523" i="4"/>
  <c r="BH1340" i="4"/>
  <c r="BH1341" i="4"/>
  <c r="BH1342" i="4"/>
  <c r="BH1343" i="4"/>
  <c r="BH1344" i="4"/>
  <c r="BH1345" i="4"/>
  <c r="BH1346" i="4"/>
  <c r="BH1347" i="4"/>
  <c r="BH1348" i="4"/>
  <c r="BH1349" i="4"/>
  <c r="BH1350" i="4"/>
  <c r="BH3523" i="4"/>
  <c r="BG1340" i="4"/>
  <c r="BG1341" i="4"/>
  <c r="BG1342" i="4"/>
  <c r="BG1343" i="4"/>
  <c r="BG1344" i="4"/>
  <c r="BG1345" i="4"/>
  <c r="BG1346" i="4"/>
  <c r="BG1347" i="4"/>
  <c r="BG1348" i="4"/>
  <c r="BG1349" i="4"/>
  <c r="BG1350" i="4"/>
  <c r="BG3523" i="4"/>
  <c r="BF1340" i="4"/>
  <c r="BF1341" i="4"/>
  <c r="BF1342" i="4"/>
  <c r="BF1343" i="4"/>
  <c r="BF1344" i="4"/>
  <c r="BF1345" i="4"/>
  <c r="BF1346" i="4"/>
  <c r="BF1347" i="4"/>
  <c r="BF1348" i="4"/>
  <c r="BF1349" i="4"/>
  <c r="BF1350" i="4"/>
  <c r="BF3523" i="4"/>
  <c r="BE1340" i="4"/>
  <c r="BE1341" i="4"/>
  <c r="BE1342" i="4"/>
  <c r="BE1343" i="4"/>
  <c r="BE1344" i="4"/>
  <c r="BE1345" i="4"/>
  <c r="BE1346" i="4"/>
  <c r="BE1347" i="4"/>
  <c r="BE1348" i="4"/>
  <c r="BE1349" i="4"/>
  <c r="BE1350" i="4"/>
  <c r="BE3523" i="4"/>
  <c r="BF43" i="3"/>
  <c r="BD43" i="3"/>
  <c r="BB43" i="3"/>
  <c r="AZ43" i="3"/>
  <c r="AX43" i="3"/>
  <c r="AV43" i="3"/>
  <c r="AT43" i="3"/>
  <c r="AX1929" i="4"/>
  <c r="AX1928" i="4"/>
  <c r="AX1927" i="4"/>
  <c r="AX1926" i="4"/>
  <c r="AX1925" i="4"/>
  <c r="AX1924" i="4"/>
  <c r="AX1923" i="4"/>
  <c r="AX1922" i="4"/>
  <c r="AX1921" i="4"/>
  <c r="AX1920" i="4"/>
  <c r="AX1919" i="4"/>
  <c r="AX1918" i="4"/>
  <c r="AX1917" i="4"/>
  <c r="AX1916" i="4"/>
  <c r="AX1915" i="4"/>
  <c r="AX1914" i="4"/>
  <c r="AX1913" i="4"/>
  <c r="AX1912" i="4"/>
  <c r="AX1911" i="4"/>
  <c r="AX1910" i="4"/>
  <c r="AX1909" i="4"/>
  <c r="AX1908" i="4"/>
  <c r="AX1907" i="4"/>
  <c r="AX1906" i="4"/>
  <c r="AX1905" i="4"/>
  <c r="AX1904" i="4"/>
  <c r="AX1903" i="4"/>
  <c r="AX1902" i="4"/>
  <c r="AX1901" i="4"/>
  <c r="AX1900" i="4"/>
  <c r="AX1899" i="4"/>
  <c r="AX1898" i="4"/>
  <c r="AX1897" i="4"/>
  <c r="AX1896" i="4"/>
  <c r="AX1895" i="4"/>
  <c r="AX1894" i="4"/>
  <c r="AX1893" i="4"/>
  <c r="AX1892" i="4"/>
  <c r="AX1891" i="4"/>
  <c r="AX1890" i="4"/>
  <c r="AX1889" i="4"/>
  <c r="AX1888" i="4"/>
  <c r="AX1887" i="4"/>
  <c r="AX1886" i="4"/>
  <c r="AX1885" i="4"/>
  <c r="AX1884" i="4"/>
  <c r="AX1883" i="4"/>
  <c r="AX1882" i="4"/>
  <c r="AX1881" i="4"/>
  <c r="AX1880" i="4"/>
  <c r="AX1879" i="4"/>
  <c r="AX1878" i="4"/>
  <c r="AX1877" i="4"/>
  <c r="AX1876" i="4"/>
  <c r="AX1875" i="4"/>
  <c r="AX1874" i="4"/>
  <c r="AX1873" i="4"/>
  <c r="AX1872" i="4"/>
  <c r="AX1871" i="4"/>
  <c r="AX1870" i="4"/>
  <c r="AX1869" i="4"/>
  <c r="AX1868" i="4"/>
  <c r="AX1867" i="4"/>
  <c r="AX1866" i="4"/>
  <c r="AX1865" i="4"/>
  <c r="AX1864" i="4"/>
  <c r="AX1863" i="4"/>
  <c r="AX1862" i="4"/>
  <c r="AX1861" i="4"/>
  <c r="AX1860" i="4"/>
  <c r="AX1859" i="4"/>
  <c r="AX1858" i="4"/>
  <c r="AX1857" i="4"/>
  <c r="AX1856" i="4"/>
  <c r="AX1855" i="4"/>
  <c r="AX1854" i="4"/>
  <c r="AX1853" i="4"/>
  <c r="AX1852" i="4"/>
  <c r="AX3462" i="4"/>
  <c r="AX3461" i="4"/>
  <c r="AX3460" i="4"/>
  <c r="AX3459" i="4"/>
  <c r="AX3458" i="4"/>
  <c r="AX3457" i="4"/>
  <c r="AX3456" i="4"/>
  <c r="AX3455" i="4"/>
  <c r="AX3454" i="4"/>
  <c r="AX3453" i="4"/>
  <c r="AX3452" i="4"/>
  <c r="AX3451" i="4"/>
  <c r="AX3450" i="4"/>
  <c r="AX3449" i="4"/>
  <c r="AX3448" i="4"/>
  <c r="AX3447" i="4"/>
  <c r="AX3446" i="4"/>
  <c r="AX3445" i="4"/>
  <c r="AX3444" i="4"/>
  <c r="AX3443" i="4"/>
  <c r="AX3442" i="4"/>
  <c r="AX3441" i="4"/>
  <c r="AX3440" i="4"/>
  <c r="AX2720" i="4"/>
  <c r="AX2719" i="4"/>
  <c r="AX2718" i="4"/>
  <c r="AX2717" i="4"/>
  <c r="AX2716" i="4"/>
  <c r="AX2715" i="4"/>
  <c r="AX2714" i="4"/>
  <c r="AX2713" i="4"/>
  <c r="AX2712" i="4"/>
  <c r="AX2711" i="4"/>
  <c r="AX2710" i="4"/>
  <c r="AX2709" i="4"/>
  <c r="AX2708" i="4"/>
  <c r="AX2707" i="4"/>
  <c r="AX2706" i="4"/>
  <c r="AX2705" i="4"/>
  <c r="AX2704" i="4"/>
  <c r="AX2703" i="4"/>
  <c r="AX2702" i="4"/>
  <c r="AX2701" i="4"/>
  <c r="AX2700" i="4"/>
  <c r="AX2699" i="4"/>
  <c r="AX2698" i="4"/>
  <c r="AX2697" i="4"/>
  <c r="AX2696" i="4"/>
  <c r="AX2695" i="4"/>
  <c r="AX2694" i="4"/>
  <c r="AX2693" i="4"/>
  <c r="AX2692" i="4"/>
  <c r="AX2691" i="4"/>
  <c r="AX2690" i="4"/>
  <c r="AX2689" i="4"/>
  <c r="AX2688" i="4"/>
  <c r="AX2687" i="4"/>
  <c r="AX2686" i="4"/>
  <c r="AX2685" i="4"/>
  <c r="AX2684" i="4"/>
  <c r="AX2683" i="4"/>
  <c r="AX2682" i="4"/>
  <c r="AX2681" i="4"/>
  <c r="AX2680" i="4"/>
  <c r="AX2679" i="4"/>
  <c r="AX2678" i="4"/>
  <c r="AX2677" i="4"/>
  <c r="AX2676" i="4"/>
  <c r="AX2675" i="4"/>
  <c r="AX2674" i="4"/>
  <c r="AX2673" i="4"/>
  <c r="AX2672" i="4"/>
  <c r="AX2671" i="4"/>
  <c r="AX2670" i="4"/>
  <c r="AX2669" i="4"/>
  <c r="AX2668" i="4"/>
  <c r="AX2667" i="4"/>
  <c r="AX2666" i="4"/>
  <c r="AX2665" i="4"/>
  <c r="AX2664" i="4"/>
  <c r="AX2663" i="4"/>
  <c r="AX2662" i="4"/>
  <c r="AX2661" i="4"/>
  <c r="AX2660" i="4"/>
  <c r="AX2659" i="4"/>
  <c r="AX2658" i="4"/>
  <c r="AX2657" i="4"/>
  <c r="AX2656" i="4"/>
  <c r="AX2655" i="4"/>
  <c r="AX2654" i="4"/>
  <c r="AX2653" i="4"/>
  <c r="AX2652" i="4"/>
  <c r="AX2651" i="4"/>
  <c r="AX2650" i="4"/>
  <c r="AX2649" i="4"/>
  <c r="AX2646" i="4"/>
  <c r="AX2645" i="4"/>
  <c r="AX2644" i="4"/>
  <c r="AX2643" i="4"/>
  <c r="AX2642" i="4"/>
  <c r="AX2641" i="4"/>
  <c r="AX2640" i="4"/>
  <c r="AX2639" i="4"/>
  <c r="AX2638" i="4"/>
  <c r="AX2637" i="4"/>
  <c r="AX2636" i="4"/>
  <c r="AX2635" i="4"/>
  <c r="AX2634" i="4"/>
  <c r="AX2633" i="4"/>
  <c r="AX2632" i="4"/>
  <c r="AX2631" i="4"/>
  <c r="AX2630" i="4"/>
  <c r="AX2629" i="4"/>
  <c r="AX2628" i="4"/>
  <c r="AX2627" i="4"/>
  <c r="AX2626" i="4"/>
  <c r="AX2625" i="4"/>
  <c r="AX2624" i="4"/>
  <c r="AX2623" i="4"/>
  <c r="AX2622" i="4"/>
  <c r="AX2621" i="4"/>
  <c r="AX2620" i="4"/>
  <c r="AX2619" i="4"/>
  <c r="AX2618" i="4"/>
  <c r="AX2617" i="4"/>
  <c r="AX2616" i="4"/>
  <c r="AX2615" i="4"/>
  <c r="AX2614" i="4"/>
  <c r="AX2613" i="4"/>
  <c r="AX2612" i="4"/>
  <c r="AX2611" i="4"/>
  <c r="AX2610" i="4"/>
  <c r="AX2609" i="4"/>
  <c r="AX2608" i="4"/>
  <c r="AX2607" i="4"/>
  <c r="AX2606" i="4"/>
  <c r="AX2605" i="4"/>
  <c r="AX2604" i="4"/>
  <c r="AX2603" i="4"/>
  <c r="AX2602" i="4"/>
  <c r="AX2601" i="4"/>
  <c r="AX2600" i="4"/>
  <c r="AX2599" i="4"/>
  <c r="AX2598" i="4"/>
  <c r="AX2597" i="4"/>
  <c r="AX2596" i="4"/>
  <c r="AX2595" i="4"/>
  <c r="AX2594" i="4"/>
  <c r="AX2593" i="4"/>
  <c r="AX2592" i="4"/>
  <c r="AX3437" i="4"/>
  <c r="AX3436" i="4"/>
  <c r="AX3435" i="4"/>
  <c r="AX3434" i="4"/>
  <c r="AX3433" i="4"/>
  <c r="AX3432" i="4"/>
  <c r="AX3431" i="4"/>
  <c r="AX3430" i="4"/>
  <c r="AX3429" i="4"/>
  <c r="AX3428" i="4"/>
  <c r="AX3427" i="4"/>
  <c r="AX3426" i="4"/>
  <c r="AX3425" i="4"/>
  <c r="AX3424" i="4"/>
  <c r="AX3423" i="4"/>
  <c r="AX3422" i="4"/>
  <c r="AX3421" i="4"/>
  <c r="AX3420" i="4"/>
  <c r="AX3419" i="4"/>
  <c r="AX3418" i="4"/>
  <c r="AX3417" i="4"/>
  <c r="AX3416" i="4"/>
  <c r="AX3415" i="4"/>
  <c r="AX3414" i="4"/>
  <c r="AX3413" i="4"/>
  <c r="AX3412" i="4"/>
  <c r="AX3411" i="4"/>
  <c r="AX3410" i="4"/>
  <c r="AX3409" i="4"/>
  <c r="AX3408" i="4"/>
  <c r="AX3407" i="4"/>
  <c r="AX3406" i="4"/>
  <c r="AX3405" i="4"/>
  <c r="AX3404" i="4"/>
  <c r="AX3403" i="4"/>
  <c r="AX3402" i="4"/>
  <c r="AX3401" i="4"/>
  <c r="AX3400" i="4"/>
  <c r="AX3399" i="4"/>
  <c r="AX2589" i="4"/>
  <c r="AX2588" i="4"/>
  <c r="AX2587" i="4"/>
  <c r="AX2586" i="4"/>
  <c r="AX2585" i="4"/>
  <c r="AX2584" i="4"/>
  <c r="AX2583" i="4"/>
  <c r="AX2582" i="4"/>
  <c r="AX2581" i="4"/>
  <c r="AX2580" i="4"/>
  <c r="AX2579" i="4"/>
  <c r="AX2578" i="4"/>
  <c r="AX2577" i="4"/>
  <c r="AX2576" i="4"/>
  <c r="AX2575" i="4"/>
  <c r="AX2574" i="4"/>
  <c r="AX2573" i="4"/>
  <c r="AX2572" i="4"/>
  <c r="AX2571" i="4"/>
  <c r="AX2570" i="4"/>
  <c r="AX2569" i="4"/>
  <c r="AX2568" i="4"/>
  <c r="AX2567" i="4"/>
  <c r="AX2566" i="4"/>
  <c r="AX2565" i="4"/>
  <c r="AX2564" i="4"/>
  <c r="AX2563" i="4"/>
  <c r="AX2562" i="4"/>
  <c r="AX2561" i="4"/>
  <c r="AX2560" i="4"/>
  <c r="AX2559" i="4"/>
  <c r="AX2558" i="4"/>
  <c r="AX2557" i="4"/>
  <c r="AX2556" i="4"/>
  <c r="AX2555" i="4"/>
  <c r="AX2554" i="4"/>
  <c r="AX2553" i="4"/>
  <c r="AX2552" i="4"/>
  <c r="AX2551" i="4"/>
  <c r="AX2550" i="4"/>
  <c r="AX2549" i="4"/>
  <c r="AX2548" i="4"/>
  <c r="AX2547" i="4"/>
  <c r="AX2546" i="4"/>
  <c r="AX2545" i="4"/>
  <c r="AX2544" i="4"/>
  <c r="AX2543" i="4"/>
  <c r="AX2542" i="4"/>
  <c r="AX2541" i="4"/>
  <c r="AX2540" i="4"/>
  <c r="AX2539" i="4"/>
  <c r="AX2538" i="4"/>
  <c r="AX2537" i="4"/>
  <c r="AX2536" i="4"/>
  <c r="AX2535" i="4"/>
  <c r="AX2534" i="4"/>
  <c r="AX2533" i="4"/>
  <c r="AX2532" i="4"/>
  <c r="AX2531" i="4"/>
  <c r="AX2530" i="4"/>
  <c r="AX2529" i="4"/>
  <c r="AX2528" i="4"/>
  <c r="AX2527" i="4"/>
  <c r="AX2526" i="4"/>
  <c r="AX2525" i="4"/>
  <c r="AX2524" i="4"/>
  <c r="AX2523" i="4"/>
  <c r="AX2522" i="4"/>
  <c r="AX2521" i="4"/>
  <c r="AX2520" i="4"/>
  <c r="AX2519" i="4"/>
  <c r="AX2518" i="4"/>
  <c r="AX2517" i="4"/>
  <c r="AX2516" i="4"/>
  <c r="AX2515" i="4"/>
  <c r="AX2514" i="4"/>
  <c r="AX2513" i="4"/>
  <c r="AX2512" i="4"/>
  <c r="AX2511" i="4"/>
  <c r="AX2510" i="4"/>
  <c r="AX2509" i="4"/>
  <c r="AX2508" i="4"/>
  <c r="AX2507" i="4"/>
  <c r="AX2506" i="4"/>
  <c r="AX2505" i="4"/>
  <c r="AX2504" i="4"/>
  <c r="AX2503" i="4"/>
  <c r="AX2502" i="4"/>
  <c r="AX2501" i="4"/>
  <c r="AX2500" i="4"/>
  <c r="AX2499" i="4"/>
  <c r="AX2498" i="4"/>
  <c r="AX2497" i="4"/>
  <c r="AX2496" i="4"/>
  <c r="AX2495" i="4"/>
  <c r="AX2494" i="4"/>
  <c r="AX2493" i="4"/>
  <c r="AX2492" i="4"/>
  <c r="AX2491" i="4"/>
  <c r="AX2490" i="4"/>
  <c r="AX2489" i="4"/>
  <c r="AX2488" i="4"/>
  <c r="AX2487" i="4"/>
  <c r="AX2486" i="4"/>
  <c r="AX2485" i="4"/>
  <c r="AX2484" i="4"/>
  <c r="AX2483" i="4"/>
  <c r="AX2482" i="4"/>
  <c r="AX2481" i="4"/>
  <c r="AX2480" i="4"/>
  <c r="AX2479" i="4"/>
  <c r="AX2478" i="4"/>
  <c r="AX2477" i="4"/>
  <c r="AX2476" i="4"/>
  <c r="AX2475" i="4"/>
  <c r="AX2474" i="4"/>
  <c r="AX2473" i="4"/>
  <c r="AX2472" i="4"/>
  <c r="AX2471" i="4"/>
  <c r="AX2470" i="4"/>
  <c r="AX2469" i="4"/>
  <c r="AX2468" i="4"/>
  <c r="AX2467" i="4"/>
  <c r="AX2466" i="4"/>
  <c r="AX2465" i="4"/>
  <c r="AX2464" i="4"/>
  <c r="AX2463" i="4"/>
  <c r="AX2462" i="4"/>
  <c r="AX2461" i="4"/>
  <c r="AX2460" i="4"/>
  <c r="AX2459" i="4"/>
  <c r="AX2458" i="4"/>
  <c r="AX2457" i="4"/>
  <c r="AX2456" i="4"/>
  <c r="AX2437" i="4"/>
  <c r="AX2436" i="4"/>
  <c r="AX2435" i="4"/>
  <c r="AX2434" i="4"/>
  <c r="AX2433" i="4"/>
  <c r="AX2432" i="4"/>
  <c r="AX2431" i="4"/>
  <c r="AX2430" i="4"/>
  <c r="AX2429" i="4"/>
  <c r="AX2428" i="4"/>
  <c r="AX2427" i="4"/>
  <c r="AX2426" i="4"/>
  <c r="AX2425" i="4"/>
  <c r="AX2424" i="4"/>
  <c r="AX2423" i="4"/>
  <c r="AX2422" i="4"/>
  <c r="AX2421" i="4"/>
  <c r="AX2420" i="4"/>
  <c r="AX2419" i="4"/>
  <c r="AX2418" i="4"/>
  <c r="AX2417" i="4"/>
  <c r="AX2416" i="4"/>
  <c r="AX2415" i="4"/>
  <c r="AX2414" i="4"/>
  <c r="AX2413" i="4"/>
  <c r="AX2412" i="4"/>
  <c r="AX2411" i="4"/>
  <c r="AX2410" i="4"/>
  <c r="AX2409" i="4"/>
  <c r="AX2406" i="4"/>
  <c r="AX2405" i="4"/>
  <c r="AX2404" i="4"/>
  <c r="AX2403" i="4"/>
  <c r="AX2402" i="4"/>
  <c r="AX2401" i="4"/>
  <c r="AX2400" i="4"/>
  <c r="AX2399" i="4"/>
  <c r="AX2398" i="4"/>
  <c r="AX2397" i="4"/>
  <c r="AX2396" i="4"/>
  <c r="AX2395" i="4"/>
  <c r="AX2394" i="4"/>
  <c r="AX2393" i="4"/>
  <c r="AX2392" i="4"/>
  <c r="AX2391" i="4"/>
  <c r="AX2390" i="4"/>
  <c r="AX2389" i="4"/>
  <c r="AX2388" i="4"/>
  <c r="AX2387" i="4"/>
  <c r="AX2386" i="4"/>
  <c r="AX2385" i="4"/>
  <c r="AX2384" i="4"/>
  <c r="AX2383" i="4"/>
  <c r="AX2382" i="4"/>
  <c r="AX2381" i="4"/>
  <c r="AX2380" i="4"/>
  <c r="AX2379" i="4"/>
  <c r="AX2378" i="4"/>
  <c r="AX2377" i="4"/>
  <c r="AX2376" i="4"/>
  <c r="AX2375" i="4"/>
  <c r="AX2374" i="4"/>
  <c r="AX2373" i="4"/>
  <c r="AX2372" i="4"/>
  <c r="AX2371" i="4"/>
  <c r="AX2370" i="4"/>
  <c r="AX2369" i="4"/>
  <c r="AX2368" i="4"/>
  <c r="AX2367" i="4"/>
  <c r="AX2366" i="4"/>
  <c r="AX2365" i="4"/>
  <c r="AX2364" i="4"/>
  <c r="AX2363" i="4"/>
  <c r="AX2362" i="4"/>
  <c r="AX2361" i="4"/>
  <c r="AX2360" i="4"/>
  <c r="AX2359" i="4"/>
  <c r="AX2358" i="4"/>
  <c r="AX2357" i="4"/>
  <c r="AX2356" i="4"/>
  <c r="AX2355" i="4"/>
  <c r="AX2354" i="4"/>
  <c r="AX2353" i="4"/>
  <c r="AX2352" i="4"/>
  <c r="AX2351" i="4"/>
  <c r="AX2350" i="4"/>
  <c r="AX2349" i="4"/>
  <c r="AX2348" i="4"/>
  <c r="AX2347" i="4"/>
  <c r="AX2346" i="4"/>
  <c r="AX2345" i="4"/>
  <c r="AX2344" i="4"/>
  <c r="AX2343" i="4"/>
  <c r="AX2342" i="4"/>
  <c r="AX2341" i="4"/>
  <c r="AX2340" i="4"/>
  <c r="AX2339" i="4"/>
  <c r="AX2338" i="4"/>
  <c r="AX2337" i="4"/>
  <c r="AX2336" i="4"/>
  <c r="AX2335" i="4"/>
  <c r="AX2334" i="4"/>
  <c r="AX2333" i="4"/>
  <c r="AX2332" i="4"/>
  <c r="AX2331" i="4"/>
  <c r="AX2330" i="4"/>
  <c r="AX2329" i="4"/>
  <c r="AX2328" i="4"/>
  <c r="AX2327" i="4"/>
  <c r="AX2326" i="4"/>
  <c r="AX2325" i="4"/>
  <c r="AX2324" i="4"/>
  <c r="AX2323" i="4"/>
  <c r="AX2322" i="4"/>
  <c r="AX2321" i="4"/>
  <c r="AX2320" i="4"/>
  <c r="AX2319" i="4"/>
  <c r="AX2318" i="4"/>
  <c r="AX2317" i="4"/>
  <c r="AX2316" i="4"/>
  <c r="AX2315" i="4"/>
  <c r="AX2314" i="4"/>
  <c r="AX2313" i="4"/>
  <c r="AX2312" i="4"/>
  <c r="AX2311" i="4"/>
  <c r="AX2310" i="4"/>
  <c r="AX2309" i="4"/>
  <c r="AX2308" i="4"/>
  <c r="AX2307" i="4"/>
  <c r="AX2306" i="4"/>
  <c r="AX2305" i="4"/>
  <c r="AX2304" i="4"/>
  <c r="AX2303" i="4"/>
  <c r="AX2302" i="4"/>
  <c r="AX2301" i="4"/>
  <c r="AX2300" i="4"/>
  <c r="AX2299" i="4"/>
  <c r="AX2298" i="4"/>
  <c r="AX2297" i="4"/>
  <c r="AX2296" i="4"/>
  <c r="AX2295" i="4"/>
  <c r="AX2294" i="4"/>
  <c r="AX2293" i="4"/>
  <c r="AX2292" i="4"/>
  <c r="AX2291" i="4"/>
  <c r="AX2290" i="4"/>
  <c r="AX2289" i="4"/>
  <c r="AX2288" i="4"/>
  <c r="AX2287" i="4"/>
  <c r="AX2286" i="4"/>
  <c r="AX2285" i="4"/>
  <c r="AX2284" i="4"/>
  <c r="AX2283" i="4"/>
  <c r="AX2282" i="4"/>
  <c r="AX2281" i="4"/>
  <c r="AX2280" i="4"/>
  <c r="AX2279" i="4"/>
  <c r="AX2278" i="4"/>
  <c r="AX2277" i="4"/>
  <c r="AX2276" i="4"/>
  <c r="AX2275" i="4"/>
  <c r="AX2274" i="4"/>
  <c r="AX2273" i="4"/>
  <c r="AX2272" i="4"/>
  <c r="AX2271" i="4"/>
  <c r="AX2270" i="4"/>
  <c r="AX2269" i="4"/>
  <c r="AX2268" i="4"/>
  <c r="AX2267" i="4"/>
  <c r="AX2266" i="4"/>
  <c r="AX2265" i="4"/>
  <c r="AX2264" i="4"/>
  <c r="AX2263" i="4"/>
  <c r="AX2262" i="4"/>
  <c r="AX2261" i="4"/>
  <c r="AX2260" i="4"/>
  <c r="AX2259" i="4"/>
  <c r="AX2258" i="4"/>
  <c r="AX2257" i="4"/>
  <c r="AX2256" i="4"/>
  <c r="AX2255" i="4"/>
  <c r="AX2254" i="4"/>
  <c r="AX2253" i="4"/>
  <c r="AX2252" i="4"/>
  <c r="AX2251" i="4"/>
  <c r="AX2250" i="4"/>
  <c r="AX2249" i="4"/>
  <c r="AX2248" i="4"/>
  <c r="AX2247" i="4"/>
  <c r="AX2246" i="4"/>
  <c r="AX2245" i="4"/>
  <c r="AX2244" i="4"/>
  <c r="AX2243" i="4"/>
  <c r="AX2242" i="4"/>
  <c r="AX2241" i="4"/>
  <c r="AX2240" i="4"/>
  <c r="AX2239" i="4"/>
  <c r="AX2238" i="4"/>
  <c r="AX2237" i="4"/>
  <c r="AX2236" i="4"/>
  <c r="AX2235" i="4"/>
  <c r="AX2234" i="4"/>
  <c r="AX2233" i="4"/>
  <c r="AX2232" i="4"/>
  <c r="AX2231" i="4"/>
  <c r="AX2230" i="4"/>
  <c r="AX2229" i="4"/>
  <c r="AX2228" i="4"/>
  <c r="AX2227" i="4"/>
  <c r="AX2226" i="4"/>
  <c r="AX2225" i="4"/>
  <c r="AX2224" i="4"/>
  <c r="AX2223" i="4"/>
  <c r="AX2222" i="4"/>
  <c r="AX2221" i="4"/>
  <c r="AX2220" i="4"/>
  <c r="AX2219" i="4"/>
  <c r="AX2218" i="4"/>
  <c r="AX2217" i="4"/>
  <c r="AX2216" i="4"/>
  <c r="AX2215" i="4"/>
  <c r="AX2214" i="4"/>
  <c r="AX2213" i="4"/>
  <c r="AX2212" i="4"/>
  <c r="AX2211" i="4"/>
  <c r="AX2210" i="4"/>
  <c r="AX2209" i="4"/>
  <c r="AX2208" i="4"/>
  <c r="AX2207" i="4"/>
  <c r="AX2206" i="4"/>
  <c r="AX2205" i="4"/>
  <c r="AX2204" i="4"/>
  <c r="AX2203" i="4"/>
  <c r="AX2202" i="4"/>
  <c r="AX2201" i="4"/>
  <c r="AX2200" i="4"/>
  <c r="AX2199" i="4"/>
  <c r="AX2198" i="4"/>
  <c r="AX2197" i="4"/>
  <c r="AX2196" i="4"/>
  <c r="AX2195" i="4"/>
  <c r="AX2194" i="4"/>
  <c r="AX2193" i="4"/>
  <c r="AX2192" i="4"/>
  <c r="AX2191" i="4"/>
  <c r="AX2190" i="4"/>
  <c r="AX2189" i="4"/>
  <c r="AX2188" i="4"/>
  <c r="AX2187" i="4"/>
  <c r="AX2186" i="4"/>
  <c r="AX2185" i="4"/>
  <c r="AX2184" i="4"/>
  <c r="AX2183" i="4"/>
  <c r="AX2182" i="4"/>
  <c r="AX2181" i="4"/>
  <c r="AX2180" i="4"/>
  <c r="AX2179" i="4"/>
  <c r="AX2178" i="4"/>
  <c r="AX2177" i="4"/>
  <c r="AX2176" i="4"/>
  <c r="AX2175" i="4"/>
  <c r="AX2174" i="4"/>
  <c r="AX2173" i="4"/>
  <c r="AX2172" i="4"/>
  <c r="AX2171" i="4"/>
  <c r="AX2170" i="4"/>
  <c r="AX2169" i="4"/>
  <c r="AX2168" i="4"/>
  <c r="AX2167" i="4"/>
  <c r="AX2166" i="4"/>
  <c r="AX2165" i="4"/>
  <c r="AX2164" i="4"/>
  <c r="AX2163" i="4"/>
  <c r="AX2162" i="4"/>
  <c r="AX2161" i="4"/>
  <c r="AX2160" i="4"/>
  <c r="AX2159" i="4"/>
  <c r="AX2158" i="4"/>
  <c r="AX2157" i="4"/>
  <c r="AX2156" i="4"/>
  <c r="AX2155" i="4"/>
  <c r="AX2154" i="4"/>
  <c r="AX2153" i="4"/>
  <c r="AX2150" i="4"/>
  <c r="AX2149" i="4"/>
  <c r="AX2148" i="4"/>
  <c r="AX2147" i="4"/>
  <c r="AX2146" i="4"/>
  <c r="AX2145" i="4"/>
  <c r="AX2144" i="4"/>
  <c r="AX2143" i="4"/>
  <c r="AX2142" i="4"/>
  <c r="AX2141" i="4"/>
  <c r="AX2140" i="4"/>
  <c r="AX2139" i="4"/>
  <c r="AX2138" i="4"/>
  <c r="AX2137" i="4"/>
  <c r="AX2136" i="4"/>
  <c r="AX2135" i="4"/>
  <c r="AX2134" i="4"/>
  <c r="AX2133" i="4"/>
  <c r="AX2132" i="4"/>
  <c r="AX2131" i="4"/>
  <c r="AX2130" i="4"/>
  <c r="AX2129" i="4"/>
  <c r="AX2128" i="4"/>
  <c r="AX2127" i="4"/>
  <c r="AX2126" i="4"/>
  <c r="AX2125" i="4"/>
  <c r="AX2124" i="4"/>
  <c r="AX2123" i="4"/>
  <c r="AX2122" i="4"/>
  <c r="AX2121" i="4"/>
  <c r="AX2120" i="4"/>
  <c r="AX2119" i="4"/>
  <c r="AX2118" i="4"/>
  <c r="AX2117" i="4"/>
  <c r="AX2116" i="4"/>
  <c r="AX2115" i="4"/>
  <c r="AX2114" i="4"/>
  <c r="AX2113" i="4"/>
  <c r="AX2112" i="4"/>
  <c r="AX2111" i="4"/>
  <c r="AX2110" i="4"/>
  <c r="AX2109" i="4"/>
  <c r="AX2108" i="4"/>
  <c r="AX2107" i="4"/>
  <c r="AX2106" i="4"/>
  <c r="AX2105" i="4"/>
  <c r="AX2104" i="4"/>
  <c r="AX2103" i="4"/>
  <c r="AX2102" i="4"/>
  <c r="AX2101" i="4"/>
  <c r="AX2100" i="4"/>
  <c r="AX2099" i="4"/>
  <c r="AX2098" i="4"/>
  <c r="AX2097" i="4"/>
  <c r="AX2096" i="4"/>
  <c r="AX2095" i="4"/>
  <c r="AX2094" i="4"/>
  <c r="AX2093" i="4"/>
  <c r="AX2092" i="4"/>
  <c r="AX2091" i="4"/>
  <c r="AX2090" i="4"/>
  <c r="AX2089" i="4"/>
  <c r="AX2088" i="4"/>
  <c r="AX2087" i="4"/>
  <c r="AX2086" i="4"/>
  <c r="AX2085" i="4"/>
  <c r="AX2084" i="4"/>
  <c r="AX2083" i="4"/>
  <c r="AX2082" i="4"/>
  <c r="AX2081" i="4"/>
  <c r="AX2080" i="4"/>
  <c r="AX2079" i="4"/>
  <c r="AX2078" i="4"/>
  <c r="AX2077" i="4"/>
  <c r="AX2076" i="4"/>
  <c r="AX2075" i="4"/>
  <c r="AX2074" i="4"/>
  <c r="AX2073" i="4"/>
  <c r="AX2072" i="4"/>
  <c r="AX2071" i="4"/>
  <c r="AX2070" i="4"/>
  <c r="AX2069" i="4"/>
  <c r="AX2068" i="4"/>
  <c r="AX2067" i="4"/>
  <c r="AX2066" i="4"/>
  <c r="AX2065" i="4"/>
  <c r="AX2064" i="4"/>
  <c r="AX2063" i="4"/>
  <c r="AX2062" i="4"/>
  <c r="AX2061" i="4"/>
  <c r="AX2060" i="4"/>
  <c r="AX2059" i="4"/>
  <c r="AX2058" i="4"/>
  <c r="AX2057" i="4"/>
  <c r="AX2056" i="4"/>
  <c r="AX2053" i="4"/>
  <c r="AX2052" i="4"/>
  <c r="AX2051" i="4"/>
  <c r="AX2050" i="4"/>
  <c r="AX2049" i="4"/>
  <c r="AX2048" i="4"/>
  <c r="AX2047" i="4"/>
  <c r="AX2046" i="4"/>
  <c r="AX2045" i="4"/>
  <c r="AX2044" i="4"/>
  <c r="AX2043" i="4"/>
  <c r="AX2042" i="4"/>
  <c r="AX2041" i="4"/>
  <c r="AX2040" i="4"/>
  <c r="AX2039" i="4"/>
  <c r="AX2038" i="4"/>
  <c r="AX2037" i="4"/>
  <c r="AX2036" i="4"/>
  <c r="AX2035" i="4"/>
  <c r="AX2034" i="4"/>
  <c r="AX2033" i="4"/>
  <c r="AX2032" i="4"/>
  <c r="AX2031" i="4"/>
  <c r="AX2030" i="4"/>
  <c r="AX2029" i="4"/>
  <c r="AX2028" i="4"/>
  <c r="AX2027" i="4"/>
  <c r="AX2026" i="4"/>
  <c r="AX2025" i="4"/>
  <c r="AX2024" i="4"/>
  <c r="AX2023" i="4"/>
  <c r="AX2022" i="4"/>
  <c r="AX2021" i="4"/>
  <c r="AX2020" i="4"/>
  <c r="AX2019" i="4"/>
  <c r="AX2018" i="4"/>
  <c r="AX2017" i="4"/>
  <c r="AX2016" i="4"/>
  <c r="AX2015" i="4"/>
  <c r="AX2014" i="4"/>
  <c r="AX2013" i="4"/>
  <c r="AX2012" i="4"/>
  <c r="AX2011" i="4"/>
  <c r="AX2010" i="4"/>
  <c r="AX2009" i="4"/>
  <c r="AX2008" i="4"/>
  <c r="AX2007" i="4"/>
  <c r="AX2006" i="4"/>
  <c r="AX2005" i="4"/>
  <c r="AX2004" i="4"/>
  <c r="AX2003" i="4"/>
  <c r="AX2002" i="4"/>
  <c r="AX2001" i="4"/>
  <c r="AX2000" i="4"/>
  <c r="AX1999" i="4"/>
  <c r="AX1998" i="4"/>
  <c r="AX1997" i="4"/>
  <c r="AX1996" i="4"/>
  <c r="AX1995" i="4"/>
  <c r="AX1994" i="4"/>
  <c r="AX1993" i="4"/>
  <c r="AX1992" i="4"/>
  <c r="AX1991" i="4"/>
  <c r="AX1990" i="4"/>
  <c r="AX1989" i="4"/>
  <c r="AX1988" i="4"/>
  <c r="AX1985" i="4"/>
  <c r="AX1984" i="4"/>
  <c r="AX1983" i="4"/>
  <c r="AX1982" i="4"/>
  <c r="AX1981" i="4"/>
  <c r="AX1980" i="4"/>
  <c r="AX1979" i="4"/>
  <c r="AX1978" i="4"/>
  <c r="AX1977" i="4"/>
  <c r="AX1976" i="4"/>
  <c r="AX1975" i="4"/>
  <c r="AX1974" i="4"/>
  <c r="AX1973" i="4"/>
  <c r="AX1972" i="4"/>
  <c r="AX1971" i="4"/>
  <c r="AX1970" i="4"/>
  <c r="AX1969" i="4"/>
  <c r="AX1968" i="4"/>
  <c r="AX1967" i="4"/>
  <c r="AX1966" i="4"/>
  <c r="AX1965" i="4"/>
  <c r="AX1964" i="4"/>
  <c r="AX1963" i="4"/>
  <c r="AX1962" i="4"/>
  <c r="AX1961" i="4"/>
  <c r="AX1960" i="4"/>
  <c r="AX1959" i="4"/>
  <c r="AX1958" i="4"/>
  <c r="AX1957" i="4"/>
  <c r="AX1956" i="4"/>
  <c r="AX1955" i="4"/>
  <c r="AX1954" i="4"/>
  <c r="AX1953" i="4"/>
  <c r="AX1952" i="4"/>
  <c r="AX1951" i="4"/>
  <c r="AX1950" i="4"/>
  <c r="AX1949" i="4"/>
  <c r="AX1948" i="4"/>
  <c r="AX1947" i="4"/>
  <c r="AX1946" i="4"/>
  <c r="AX1945" i="4"/>
  <c r="AX1944" i="4"/>
  <c r="AX1943" i="4"/>
  <c r="AX1942" i="4"/>
  <c r="AX1941" i="4"/>
  <c r="AX1940" i="4"/>
  <c r="AX1849" i="4"/>
  <c r="AX1848" i="4"/>
  <c r="AX1847" i="4"/>
  <c r="AX1846" i="4"/>
  <c r="AX1845" i="4"/>
  <c r="AX1844" i="4"/>
  <c r="AX1843" i="4"/>
  <c r="AX1842" i="4"/>
  <c r="AX1841" i="4"/>
  <c r="AX1840" i="4"/>
  <c r="AX1839" i="4"/>
  <c r="AX1838" i="4"/>
  <c r="AX1837" i="4"/>
  <c r="AX1836" i="4"/>
  <c r="AX1835" i="4"/>
  <c r="AX1834" i="4"/>
  <c r="AX1833" i="4"/>
  <c r="AX1832" i="4"/>
  <c r="AX1831" i="4"/>
  <c r="AX1830" i="4"/>
  <c r="AX1829" i="4"/>
  <c r="AX1828" i="4"/>
  <c r="AX1827" i="4"/>
  <c r="AX1826" i="4"/>
  <c r="AX1825" i="4"/>
  <c r="AX1824" i="4"/>
  <c r="AX1823" i="4"/>
  <c r="AX1822" i="4"/>
  <c r="AX1821" i="4"/>
  <c r="AX1820" i="4"/>
  <c r="AX1819" i="4"/>
  <c r="AX1818" i="4"/>
  <c r="AX1817" i="4"/>
  <c r="AX1816" i="4"/>
  <c r="AX1815" i="4"/>
  <c r="AX1814" i="4"/>
  <c r="AX1813" i="4"/>
  <c r="AX1812" i="4"/>
  <c r="AX1811" i="4"/>
  <c r="AX1810" i="4"/>
  <c r="AX1809" i="4"/>
  <c r="AX1808" i="4"/>
  <c r="AX1807" i="4"/>
  <c r="AX1806" i="4"/>
  <c r="AX1805" i="4"/>
  <c r="AX1804" i="4"/>
  <c r="AX1803" i="4"/>
  <c r="AX1802" i="4"/>
  <c r="AX1801" i="4"/>
  <c r="AX1800" i="4"/>
  <c r="AX1799" i="4"/>
  <c r="AX1798" i="4"/>
  <c r="AX1797" i="4"/>
  <c r="AX1796" i="4"/>
  <c r="AX1795" i="4"/>
  <c r="AX1794" i="4"/>
  <c r="AX1793" i="4"/>
  <c r="AX1792" i="4"/>
  <c r="AX1791" i="4"/>
  <c r="AX1790" i="4"/>
  <c r="AX1789" i="4"/>
  <c r="AX1788" i="4"/>
  <c r="AX1787" i="4"/>
  <c r="AX1786" i="4"/>
  <c r="AX1785" i="4"/>
  <c r="AX1784" i="4"/>
  <c r="AX1783" i="4"/>
  <c r="AX1780" i="4"/>
  <c r="AX1779" i="4"/>
  <c r="AX1778" i="4"/>
  <c r="AX1777" i="4"/>
  <c r="AX1776" i="4"/>
  <c r="AX1775" i="4"/>
  <c r="AX1774" i="4"/>
  <c r="AX1773" i="4"/>
  <c r="AX1772" i="4"/>
  <c r="AX1771" i="4"/>
  <c r="AX1770" i="4"/>
  <c r="AX1769" i="4"/>
  <c r="AX1768" i="4"/>
  <c r="AX1767" i="4"/>
  <c r="AX1766" i="4"/>
  <c r="AX1765" i="4"/>
  <c r="AX1764" i="4"/>
  <c r="AX1763" i="4"/>
  <c r="AX1762" i="4"/>
  <c r="AX1761" i="4"/>
  <c r="AX1760" i="4"/>
  <c r="AX1759" i="4"/>
  <c r="AX1758" i="4"/>
  <c r="AX1757" i="4"/>
  <c r="AX1756" i="4"/>
  <c r="AX1755" i="4"/>
  <c r="AX1754" i="4"/>
  <c r="AX1753" i="4"/>
  <c r="AX1752" i="4"/>
  <c r="AX1751" i="4"/>
  <c r="AX1750" i="4"/>
  <c r="AX1749" i="4"/>
  <c r="AX1748" i="4"/>
  <c r="AX1747" i="4"/>
  <c r="AX1746" i="4"/>
  <c r="AX1745" i="4"/>
  <c r="AX1742" i="4"/>
  <c r="AX1741" i="4"/>
  <c r="AX1740" i="4"/>
  <c r="AX1739" i="4"/>
  <c r="AX1738" i="4"/>
  <c r="AX1737" i="4"/>
  <c r="AX1736" i="4"/>
  <c r="AX1735" i="4"/>
  <c r="AX1734" i="4"/>
  <c r="AX1733" i="4"/>
  <c r="AX1732" i="4"/>
  <c r="AX1731" i="4"/>
  <c r="AX1730" i="4"/>
  <c r="AX1729" i="4"/>
  <c r="AX1728" i="4"/>
  <c r="AX1727" i="4"/>
  <c r="AX1726" i="4"/>
  <c r="AX1725" i="4"/>
  <c r="AX1724" i="4"/>
  <c r="AX1723" i="4"/>
  <c r="AX1722" i="4"/>
  <c r="AX1721" i="4"/>
  <c r="AX1720" i="4"/>
  <c r="AX1719" i="4"/>
  <c r="AX1718" i="4"/>
  <c r="AX1717" i="4"/>
  <c r="AX1716" i="4"/>
  <c r="AX1715" i="4"/>
  <c r="AX1714" i="4"/>
  <c r="AX1713" i="4"/>
  <c r="AX1712" i="4"/>
  <c r="AX1711" i="4"/>
  <c r="AX1710" i="4"/>
  <c r="AX1709" i="4"/>
  <c r="AX1708" i="4"/>
  <c r="AX1707" i="4"/>
  <c r="AX1706" i="4"/>
  <c r="AX1705" i="4"/>
  <c r="AX1704" i="4"/>
  <c r="AX1703" i="4"/>
  <c r="AX1702" i="4"/>
  <c r="AX1701" i="4"/>
  <c r="AX1700" i="4"/>
  <c r="AX1699" i="4"/>
  <c r="AX1698" i="4"/>
  <c r="AX1697" i="4"/>
  <c r="AX1696" i="4"/>
  <c r="AX1695" i="4"/>
  <c r="AX1694" i="4"/>
  <c r="AX1693" i="4"/>
  <c r="AX1692" i="4"/>
  <c r="AX1691" i="4"/>
  <c r="AX1690" i="4"/>
  <c r="AX1689" i="4"/>
  <c r="AX1688" i="4"/>
  <c r="AX1687" i="4"/>
  <c r="AX1686" i="4"/>
  <c r="AX1685" i="4"/>
  <c r="AX1684" i="4"/>
  <c r="AX1683" i="4"/>
  <c r="AX1682" i="4"/>
  <c r="AX1681" i="4"/>
  <c r="AX1680" i="4"/>
  <c r="AX1679" i="4"/>
  <c r="AX1678" i="4"/>
  <c r="AX1677" i="4"/>
  <c r="AX1676" i="4"/>
  <c r="AX1675" i="4"/>
  <c r="AX1674" i="4"/>
  <c r="AX1673" i="4"/>
  <c r="AX1672" i="4"/>
  <c r="AX1671" i="4"/>
  <c r="AX1670" i="4"/>
  <c r="AX1669" i="4"/>
  <c r="AX1668" i="4"/>
  <c r="AX1667" i="4"/>
  <c r="AX1666" i="4"/>
  <c r="AX1663" i="4"/>
  <c r="AX1662" i="4"/>
  <c r="AX1661" i="4"/>
  <c r="AX1660" i="4"/>
  <c r="AX1659" i="4"/>
  <c r="AX1658" i="4"/>
  <c r="AX1657" i="4"/>
  <c r="AX1656" i="4"/>
  <c r="AX1655" i="4"/>
  <c r="AX1654" i="4"/>
  <c r="AX1653" i="4"/>
  <c r="AX1652" i="4"/>
  <c r="AX1651" i="4"/>
  <c r="AX1650" i="4"/>
  <c r="AX1649" i="4"/>
  <c r="AX1648" i="4"/>
  <c r="AX1647" i="4"/>
  <c r="AX1646" i="4"/>
  <c r="AX1645" i="4"/>
  <c r="AX1644" i="4"/>
  <c r="AX1643" i="4"/>
  <c r="AX1642" i="4"/>
  <c r="AX1641" i="4"/>
  <c r="AX1640" i="4"/>
  <c r="AX1639" i="4"/>
  <c r="AX1638" i="4"/>
  <c r="AX1637" i="4"/>
  <c r="AX1636" i="4"/>
  <c r="AX1635" i="4"/>
  <c r="AX1634" i="4"/>
  <c r="AX1633" i="4"/>
  <c r="AX1632" i="4"/>
  <c r="AX1631" i="4"/>
  <c r="AX1630" i="4"/>
  <c r="AX1629" i="4"/>
  <c r="AX1628" i="4"/>
  <c r="AX1627" i="4"/>
  <c r="AX1626" i="4"/>
  <c r="AX1625" i="4"/>
  <c r="AX1624" i="4"/>
  <c r="AX1623" i="4"/>
  <c r="AX1622" i="4"/>
  <c r="AX1621" i="4"/>
  <c r="AX1620" i="4"/>
  <c r="AX1619" i="4"/>
  <c r="AX1618" i="4"/>
  <c r="AX1617" i="4"/>
  <c r="AX1616" i="4"/>
  <c r="AX1615" i="4"/>
  <c r="AX1614" i="4"/>
  <c r="AX1613" i="4"/>
  <c r="AX1612" i="4"/>
  <c r="AX1611" i="4"/>
  <c r="AX1610" i="4"/>
  <c r="AX1609" i="4"/>
  <c r="AX1608" i="4"/>
  <c r="AX1607" i="4"/>
  <c r="AX1606" i="4"/>
  <c r="AX1605" i="4"/>
  <c r="AX1604" i="4"/>
  <c r="AX1603" i="4"/>
  <c r="AX1602" i="4"/>
  <c r="AX1601" i="4"/>
  <c r="AX1600" i="4"/>
  <c r="AX1599" i="4"/>
  <c r="AX1598" i="4"/>
  <c r="AX1597" i="4"/>
  <c r="AX1596" i="4"/>
  <c r="AX1595" i="4"/>
  <c r="AX1594" i="4"/>
  <c r="AX1593" i="4"/>
  <c r="AX1592" i="4"/>
  <c r="AX1591" i="4"/>
  <c r="AX1590" i="4"/>
  <c r="AX1589" i="4"/>
  <c r="AX1588" i="4"/>
  <c r="AX1587" i="4"/>
  <c r="AX1586" i="4"/>
  <c r="AX1585" i="4"/>
  <c r="AX1584" i="4"/>
  <c r="AX1583" i="4"/>
  <c r="AX1582" i="4"/>
  <c r="AX1581" i="4"/>
  <c r="AX1580" i="4"/>
  <c r="AX1579" i="4"/>
  <c r="AX1578" i="4"/>
  <c r="AX1577" i="4"/>
  <c r="AX1576" i="4"/>
  <c r="AX3392" i="4"/>
  <c r="AX3391" i="4"/>
  <c r="AX3390" i="4"/>
  <c r="AX3389" i="4"/>
  <c r="AX3388" i="4"/>
  <c r="AX3387" i="4"/>
  <c r="AX3386" i="4"/>
  <c r="AX3385" i="4"/>
  <c r="AX3384" i="4"/>
  <c r="AX3383" i="4"/>
  <c r="AX3382" i="4"/>
  <c r="AX3381" i="4"/>
  <c r="AX3380" i="4"/>
  <c r="AX3379" i="4"/>
  <c r="AX3378" i="4"/>
  <c r="AX3377" i="4"/>
  <c r="AX3376" i="4"/>
  <c r="AX3375" i="4"/>
  <c r="AX3374" i="4"/>
  <c r="AX3373" i="4"/>
  <c r="AX3372" i="4"/>
  <c r="AX3371" i="4"/>
  <c r="AX3370" i="4"/>
  <c r="AX3369" i="4"/>
  <c r="AX3368" i="4"/>
  <c r="AX3367" i="4"/>
  <c r="AX3366" i="4"/>
  <c r="AX3365" i="4"/>
  <c r="AX3364" i="4"/>
  <c r="AX3363" i="4"/>
  <c r="AX3362" i="4"/>
  <c r="AX3361" i="4"/>
  <c r="AX3360" i="4"/>
  <c r="AX3359" i="4"/>
  <c r="AX3358" i="4"/>
  <c r="AX3357" i="4"/>
  <c r="AX3356" i="4"/>
  <c r="AX3355" i="4"/>
  <c r="AX3354" i="4"/>
  <c r="AX3353" i="4"/>
  <c r="AX3352" i="4"/>
  <c r="AX3351" i="4"/>
  <c r="AX3350" i="4"/>
  <c r="AX3349" i="4"/>
  <c r="AX3348" i="4"/>
  <c r="AX3347" i="4"/>
  <c r="AX3346" i="4"/>
  <c r="AX3345" i="4"/>
  <c r="AX3344" i="4"/>
  <c r="AX3343" i="4"/>
  <c r="AX3342" i="4"/>
  <c r="AX3341" i="4"/>
  <c r="AX3340" i="4"/>
  <c r="AX1573" i="4"/>
  <c r="AX1572" i="4"/>
  <c r="AX1571" i="4"/>
  <c r="AX1570" i="4"/>
  <c r="AX1569" i="4"/>
  <c r="AX1568" i="4"/>
  <c r="AX1567" i="4"/>
  <c r="AX1566" i="4"/>
  <c r="AX1565" i="4"/>
  <c r="AX1564" i="4"/>
  <c r="AX1563" i="4"/>
  <c r="AX1562" i="4"/>
  <c r="AX1561" i="4"/>
  <c r="AX1560" i="4"/>
  <c r="AX1559" i="4"/>
  <c r="AX1558" i="4"/>
  <c r="AX1557" i="4"/>
  <c r="AX1556" i="4"/>
  <c r="AX1555" i="4"/>
  <c r="AX1554" i="4"/>
  <c r="AX1553" i="4"/>
  <c r="AX1552" i="4"/>
  <c r="AX1551" i="4"/>
  <c r="AX1550" i="4"/>
  <c r="AX1549" i="4"/>
  <c r="AX1548" i="4"/>
  <c r="AX1547" i="4"/>
  <c r="AX1546" i="4"/>
  <c r="AX1545" i="4"/>
  <c r="AX1544" i="4"/>
  <c r="AX1543" i="4"/>
  <c r="AX1542" i="4"/>
  <c r="AX1541" i="4"/>
  <c r="AX1540" i="4"/>
  <c r="AX1539" i="4"/>
  <c r="AX1538" i="4"/>
  <c r="AX1537" i="4"/>
  <c r="AX1536" i="4"/>
  <c r="AX1535" i="4"/>
  <c r="AX1534" i="4"/>
  <c r="AX1533" i="4"/>
  <c r="AX1532" i="4"/>
  <c r="AX1531" i="4"/>
  <c r="AX1530" i="4"/>
  <c r="AX1529" i="4"/>
  <c r="AX1528" i="4"/>
  <c r="AX1527" i="4"/>
  <c r="AX1526" i="4"/>
  <c r="AX1525" i="4"/>
  <c r="AX1524" i="4"/>
  <c r="AX1523" i="4"/>
  <c r="AX1522" i="4"/>
  <c r="AX1521" i="4"/>
  <c r="AX1520" i="4"/>
  <c r="AX1519" i="4"/>
  <c r="AX1518" i="4"/>
  <c r="AX1517" i="4"/>
  <c r="AX1516" i="4"/>
  <c r="AX1515" i="4"/>
  <c r="AX1514" i="4"/>
  <c r="AX1513" i="4"/>
  <c r="AX1512" i="4"/>
  <c r="AX1511" i="4"/>
  <c r="AX1510" i="4"/>
  <c r="AX1509" i="4"/>
  <c r="AX1508" i="4"/>
  <c r="AX1507" i="4"/>
  <c r="AX1506" i="4"/>
  <c r="AX1505" i="4"/>
  <c r="AX1504" i="4"/>
  <c r="AX1503" i="4"/>
  <c r="AX1502" i="4"/>
  <c r="AX1501" i="4"/>
  <c r="AX1500" i="4"/>
  <c r="AX1499" i="4"/>
  <c r="AX1498" i="4"/>
  <c r="AX1497" i="4"/>
  <c r="AX1496" i="4"/>
  <c r="AX1495" i="4"/>
  <c r="AX1494" i="4"/>
  <c r="AX1493" i="4"/>
  <c r="AX1492" i="4"/>
  <c r="AX1491" i="4"/>
  <c r="AX1490" i="4"/>
  <c r="AX1489" i="4"/>
  <c r="AX1488" i="4"/>
  <c r="AX1487" i="4"/>
  <c r="AX1486" i="4"/>
  <c r="AX1485" i="4"/>
  <c r="AX1484" i="4"/>
  <c r="AX1483" i="4"/>
  <c r="AX1482" i="4"/>
  <c r="AX1481" i="4"/>
  <c r="AX1480" i="4"/>
  <c r="AX1479" i="4"/>
  <c r="AX1478" i="4"/>
  <c r="AX1477" i="4"/>
  <c r="AX1476" i="4"/>
  <c r="AX1475" i="4"/>
  <c r="AX1474" i="4"/>
  <c r="AX1471" i="4"/>
  <c r="AX1470" i="4"/>
  <c r="AX1469" i="4"/>
  <c r="AX1468" i="4"/>
  <c r="AX1467" i="4"/>
  <c r="AX1466" i="4"/>
  <c r="AX1465" i="4"/>
  <c r="AX1464" i="4"/>
  <c r="AX1463" i="4"/>
  <c r="AX1462" i="4"/>
  <c r="AX1461" i="4"/>
  <c r="AX1460" i="4"/>
  <c r="AX1459" i="4"/>
  <c r="AX1458" i="4"/>
  <c r="AX1457" i="4"/>
  <c r="AX1456" i="4"/>
  <c r="AX1455" i="4"/>
  <c r="AX1454" i="4"/>
  <c r="AX1453" i="4"/>
  <c r="AX1452" i="4"/>
  <c r="AX1451" i="4"/>
  <c r="AX1450" i="4"/>
  <c r="AX1449" i="4"/>
  <c r="AX1448" i="4"/>
  <c r="AX1447" i="4"/>
  <c r="AX1446" i="4"/>
  <c r="AX1445" i="4"/>
  <c r="AX1444" i="4"/>
  <c r="AX1443" i="4"/>
  <c r="AX1442" i="4"/>
  <c r="AX1441" i="4"/>
  <c r="AX1440" i="4"/>
  <c r="AX1439" i="4"/>
  <c r="AX1438" i="4"/>
  <c r="AX1437" i="4"/>
  <c r="AX1436" i="4"/>
  <c r="AX1435" i="4"/>
  <c r="AX1434" i="4"/>
  <c r="AX1433" i="4"/>
  <c r="AX1432" i="4"/>
  <c r="AX1431" i="4"/>
  <c r="AX1430" i="4"/>
  <c r="AX1429" i="4"/>
  <c r="AX1428" i="4"/>
  <c r="AX1427" i="4"/>
  <c r="AX1426" i="4"/>
  <c r="AX1425" i="4"/>
  <c r="AX1424" i="4"/>
  <c r="AX1423" i="4"/>
  <c r="AX1422" i="4"/>
  <c r="AX1421" i="4"/>
  <c r="AX1420" i="4"/>
  <c r="AX1419" i="4"/>
  <c r="AX1418" i="4"/>
  <c r="AX1417" i="4"/>
  <c r="AX1416" i="4"/>
  <c r="AX1415" i="4"/>
  <c r="AX1414" i="4"/>
  <c r="AX1413" i="4"/>
  <c r="AX1412" i="4"/>
  <c r="AX1411" i="4"/>
  <c r="AX1410" i="4"/>
  <c r="AX1407" i="4"/>
  <c r="AX1406" i="4"/>
  <c r="AX1405" i="4"/>
  <c r="AX1404" i="4"/>
  <c r="AX1403" i="4"/>
  <c r="AX1402" i="4"/>
  <c r="AX1401" i="4"/>
  <c r="AX1400" i="4"/>
  <c r="AX1399" i="4"/>
  <c r="AX1398" i="4"/>
  <c r="AX1397" i="4"/>
  <c r="AX1396" i="4"/>
  <c r="AX1395" i="4"/>
  <c r="AX1394" i="4"/>
  <c r="AX1393" i="4"/>
  <c r="AX1392" i="4"/>
  <c r="AX1391" i="4"/>
  <c r="AX1390" i="4"/>
  <c r="AX1389" i="4"/>
  <c r="AX1388" i="4"/>
  <c r="AX1387" i="4"/>
  <c r="AX1386" i="4"/>
  <c r="AX1385" i="4"/>
  <c r="AX1384" i="4"/>
  <c r="AX1383" i="4"/>
  <c r="AX1382" i="4"/>
  <c r="AX1381" i="4"/>
  <c r="AX1380" i="4"/>
  <c r="AX1379" i="4"/>
  <c r="AX1378" i="4"/>
  <c r="AX1377" i="4"/>
  <c r="AX1376" i="4"/>
  <c r="AX1375" i="4"/>
  <c r="AX1372" i="4"/>
  <c r="AX1371" i="4"/>
  <c r="AX1370" i="4"/>
  <c r="AX1369" i="4"/>
  <c r="AX1368" i="4"/>
  <c r="AX1367" i="4"/>
  <c r="AX1366" i="4"/>
  <c r="AX1365" i="4"/>
  <c r="AX1364" i="4"/>
  <c r="AX1363" i="4"/>
  <c r="AX1362" i="4"/>
  <c r="AX1361" i="4"/>
  <c r="AX1360" i="4"/>
  <c r="AX1359" i="4"/>
  <c r="AX1358" i="4"/>
  <c r="AX1357" i="4"/>
  <c r="AX1356" i="4"/>
  <c r="AX1355" i="4"/>
  <c r="AX1354" i="4"/>
  <c r="AX1353" i="4"/>
  <c r="AX1352" i="4"/>
  <c r="AX3337" i="4"/>
  <c r="AX3336" i="4"/>
  <c r="AX3335" i="4"/>
  <c r="AX3334" i="4"/>
  <c r="AX3333" i="4"/>
  <c r="AX3332" i="4"/>
  <c r="AX3331" i="4"/>
  <c r="AX3330" i="4"/>
  <c r="AX3329" i="4"/>
  <c r="AX3328" i="4"/>
  <c r="AX3327" i="4"/>
  <c r="AX3326" i="4"/>
  <c r="AX3325" i="4"/>
  <c r="AX3324" i="4"/>
  <c r="AX3323" i="4"/>
  <c r="AX3322" i="4"/>
  <c r="AX3321" i="4"/>
  <c r="AX1337" i="4"/>
  <c r="AX1336" i="4"/>
  <c r="AX1335" i="4"/>
  <c r="AX1334" i="4"/>
  <c r="AX1333" i="4"/>
  <c r="AX1332" i="4"/>
  <c r="AX1331" i="4"/>
  <c r="AX1330" i="4"/>
  <c r="AX1329" i="4"/>
  <c r="AX1328" i="4"/>
  <c r="AX1327" i="4"/>
  <c r="AX1326" i="4"/>
  <c r="AX1325" i="4"/>
  <c r="AX1324" i="4"/>
  <c r="AX1323" i="4"/>
  <c r="AX1322" i="4"/>
  <c r="AX1321" i="4"/>
  <c r="AX1320" i="4"/>
  <c r="AX1319" i="4"/>
  <c r="AX1318" i="4"/>
  <c r="AX1317" i="4"/>
  <c r="AX1316" i="4"/>
  <c r="AX1315" i="4"/>
  <c r="AX1314" i="4"/>
  <c r="AX1313" i="4"/>
  <c r="AX1312" i="4"/>
  <c r="AX1311" i="4"/>
  <c r="AX1310" i="4"/>
  <c r="AX1309" i="4"/>
  <c r="AX1308" i="4"/>
  <c r="AX1307" i="4"/>
  <c r="AX1306" i="4"/>
  <c r="AX1305" i="4"/>
  <c r="AX1304" i="4"/>
  <c r="AX1303" i="4"/>
  <c r="AX1302" i="4"/>
  <c r="AX1301" i="4"/>
  <c r="AX1300" i="4"/>
  <c r="AX1299" i="4"/>
  <c r="AX1298" i="4"/>
  <c r="AX1297" i="4"/>
  <c r="AX1296" i="4"/>
  <c r="AX1295" i="4"/>
  <c r="AX1294" i="4"/>
  <c r="AX1293" i="4"/>
  <c r="AX1292" i="4"/>
  <c r="AX1291" i="4"/>
  <c r="AX1290" i="4"/>
  <c r="AX1289" i="4"/>
  <c r="AX1288" i="4"/>
  <c r="AX1287" i="4"/>
  <c r="AX1286" i="4"/>
  <c r="AX1285" i="4"/>
  <c r="AX1284" i="4"/>
  <c r="AX1283" i="4"/>
  <c r="AX1282" i="4"/>
  <c r="AX1281" i="4"/>
  <c r="AX1280" i="4"/>
  <c r="AX1279" i="4"/>
  <c r="AX1278" i="4"/>
  <c r="AX1277" i="4"/>
  <c r="AX1276" i="4"/>
  <c r="AX1275" i="4"/>
  <c r="AX1274" i="4"/>
  <c r="AX1273" i="4"/>
  <c r="AX1272" i="4"/>
  <c r="AX1271" i="4"/>
  <c r="AX1270" i="4"/>
  <c r="AX1269" i="4"/>
  <c r="AX1268" i="4"/>
  <c r="AX1267" i="4"/>
  <c r="AX1266" i="4"/>
  <c r="AX1265" i="4"/>
  <c r="AX1264" i="4"/>
  <c r="AX1263" i="4"/>
  <c r="AX1262" i="4"/>
  <c r="AX1261" i="4"/>
  <c r="AX1260" i="4"/>
  <c r="AX1259" i="4"/>
  <c r="AX1258" i="4"/>
  <c r="AX1257" i="4"/>
  <c r="AX1256" i="4"/>
  <c r="AX1255" i="4"/>
  <c r="AX1254" i="4"/>
  <c r="AX1253" i="4"/>
  <c r="AX1252" i="4"/>
  <c r="AX1251" i="4"/>
  <c r="AX1250" i="4"/>
  <c r="AX1249" i="4"/>
  <c r="AX1248" i="4"/>
  <c r="AX1247" i="4"/>
  <c r="AX1246" i="4"/>
  <c r="AX1245" i="4"/>
  <c r="AX1242" i="4"/>
  <c r="AX1241" i="4"/>
  <c r="AX1240" i="4"/>
  <c r="AX1239" i="4"/>
  <c r="AX1238" i="4"/>
  <c r="AX1237" i="4"/>
  <c r="AX1236" i="4"/>
  <c r="AX1235" i="4"/>
  <c r="AX1234" i="4"/>
  <c r="AX1233" i="4"/>
  <c r="AX1232" i="4"/>
  <c r="AX1231" i="4"/>
  <c r="AX1230" i="4"/>
  <c r="AX1229" i="4"/>
  <c r="AX1228" i="4"/>
  <c r="AX1227" i="4"/>
  <c r="AX1226" i="4"/>
  <c r="AX1225" i="4"/>
  <c r="AX1224" i="4"/>
  <c r="AX1223" i="4"/>
  <c r="AX1222" i="4"/>
  <c r="AX1221" i="4"/>
  <c r="AX1220" i="4"/>
  <c r="AX1219" i="4"/>
  <c r="AX1218" i="4"/>
  <c r="AX1217" i="4"/>
  <c r="AX1216" i="4"/>
  <c r="AX1215" i="4"/>
  <c r="AX1214" i="4"/>
  <c r="AX1213" i="4"/>
  <c r="AX1212" i="4"/>
  <c r="AX1211" i="4"/>
  <c r="AX1210" i="4"/>
  <c r="AX1209" i="4"/>
  <c r="AX1208" i="4"/>
  <c r="AX1207" i="4"/>
  <c r="AX1206" i="4"/>
  <c r="AX1205" i="4"/>
  <c r="AX1204" i="4"/>
  <c r="AX1203" i="4"/>
  <c r="AX1202" i="4"/>
  <c r="AX1201" i="4"/>
  <c r="AX1200" i="4"/>
  <c r="AX1199" i="4"/>
  <c r="AX1198" i="4"/>
  <c r="AX1197" i="4"/>
  <c r="AX1196" i="4"/>
  <c r="AX1195" i="4"/>
  <c r="AX1194" i="4"/>
  <c r="AX1193" i="4"/>
  <c r="AX1192" i="4"/>
  <c r="AX1191" i="4"/>
  <c r="AX1190" i="4"/>
  <c r="AX1189" i="4"/>
  <c r="AX1188" i="4"/>
  <c r="AX1187" i="4"/>
  <c r="AX3318" i="4"/>
  <c r="AX3317" i="4"/>
  <c r="AX3316" i="4"/>
  <c r="AX3315" i="4"/>
  <c r="AX3314" i="4"/>
  <c r="AX3313" i="4"/>
  <c r="AX3312" i="4"/>
  <c r="AX3311" i="4"/>
  <c r="AX3310" i="4"/>
  <c r="AX3309" i="4"/>
  <c r="AX3308" i="4"/>
  <c r="AX3307" i="4"/>
  <c r="AX3306" i="4"/>
  <c r="AX3305" i="4"/>
  <c r="AX3304" i="4"/>
  <c r="AX3303" i="4"/>
  <c r="AX3302" i="4"/>
  <c r="AX3301" i="4"/>
  <c r="AX3300" i="4"/>
  <c r="AX3299" i="4"/>
  <c r="AX3298" i="4"/>
  <c r="AX3297" i="4"/>
  <c r="AX3296" i="4"/>
  <c r="AX3295" i="4"/>
  <c r="AX3294" i="4"/>
  <c r="AX3293" i="4"/>
  <c r="AX3292" i="4"/>
  <c r="AX3291" i="4"/>
  <c r="AX3290" i="4"/>
  <c r="AX3289" i="4"/>
  <c r="AX3288" i="4"/>
  <c r="AX3287" i="4"/>
  <c r="AX3286" i="4"/>
  <c r="AX3285" i="4"/>
  <c r="AX3284" i="4"/>
  <c r="AX3283" i="4"/>
  <c r="AX3282" i="4"/>
  <c r="AX3281" i="4"/>
  <c r="AX3280" i="4"/>
  <c r="AX3279" i="4"/>
  <c r="AX3278" i="4"/>
  <c r="AX3277" i="4"/>
  <c r="AX3276" i="4"/>
  <c r="AX3275" i="4"/>
  <c r="AX3274" i="4"/>
  <c r="AX3273" i="4"/>
  <c r="AX3272" i="4"/>
  <c r="AX3271" i="4"/>
  <c r="AX3270" i="4"/>
  <c r="AX3269" i="4"/>
  <c r="AX3268" i="4"/>
  <c r="AX3267" i="4"/>
  <c r="AX3266" i="4"/>
  <c r="AX3265" i="4"/>
  <c r="AX3264" i="4"/>
  <c r="AX3263" i="4"/>
  <c r="AX3262" i="4"/>
  <c r="AX3261" i="4"/>
  <c r="AX3260" i="4"/>
  <c r="AX3259" i="4"/>
  <c r="AX3258" i="4"/>
  <c r="AX3257" i="4"/>
  <c r="AX3256" i="4"/>
  <c r="AX3255" i="4"/>
  <c r="AX3254" i="4"/>
  <c r="AX3253" i="4"/>
  <c r="AX3252" i="4"/>
  <c r="AX3251" i="4"/>
  <c r="AX3250" i="4"/>
  <c r="AX3249" i="4"/>
  <c r="AX3248" i="4"/>
  <c r="AX3247" i="4"/>
  <c r="AX3246" i="4"/>
  <c r="AX3245" i="4"/>
  <c r="AX3244" i="4"/>
  <c r="AX3243" i="4"/>
  <c r="AX3242" i="4"/>
  <c r="AX3241" i="4"/>
  <c r="AX3240" i="4"/>
  <c r="AX3239" i="4"/>
  <c r="AX3238" i="4"/>
  <c r="AX3237" i="4"/>
  <c r="AX3236" i="4"/>
  <c r="AX3235" i="4"/>
  <c r="AX3234" i="4"/>
  <c r="AX3233" i="4"/>
  <c r="AX3232" i="4"/>
  <c r="AX3231" i="4"/>
  <c r="AX3230" i="4"/>
  <c r="AX3229" i="4"/>
  <c r="AX3228" i="4"/>
  <c r="AX3227" i="4"/>
  <c r="AX3226" i="4"/>
  <c r="AX3225" i="4"/>
  <c r="AX3224" i="4"/>
  <c r="AX3223" i="4"/>
  <c r="AX3222" i="4"/>
  <c r="AX3221" i="4"/>
  <c r="AX3220" i="4"/>
  <c r="AX3219" i="4"/>
  <c r="AX3218" i="4"/>
  <c r="AX3217" i="4"/>
  <c r="AX3216" i="4"/>
  <c r="AX3215" i="4"/>
  <c r="AX3214" i="4"/>
  <c r="AX3213" i="4"/>
  <c r="AX3212" i="4"/>
  <c r="AX3211" i="4"/>
  <c r="AX3210" i="4"/>
  <c r="AX3209" i="4"/>
  <c r="AX3208" i="4"/>
  <c r="AX3207" i="4"/>
  <c r="AX3206" i="4"/>
  <c r="AX3205" i="4"/>
  <c r="AX3204" i="4"/>
  <c r="AX1184" i="4"/>
  <c r="AX1183" i="4"/>
  <c r="AX1182" i="4"/>
  <c r="AX1181" i="4"/>
  <c r="AX1180" i="4"/>
  <c r="AX1179" i="4"/>
  <c r="AX1178" i="4"/>
  <c r="AX1177" i="4"/>
  <c r="AX1176" i="4"/>
  <c r="AX1175" i="4"/>
  <c r="AX1174" i="4"/>
  <c r="AX1173" i="4"/>
  <c r="AX1172" i="4"/>
  <c r="AX1171" i="4"/>
  <c r="AX1170" i="4"/>
  <c r="AX1169" i="4"/>
  <c r="AX1168" i="4"/>
  <c r="AX1167" i="4"/>
  <c r="AX1166" i="4"/>
  <c r="AX1165" i="4"/>
  <c r="AX1164" i="4"/>
  <c r="AX1163" i="4"/>
  <c r="AX1162" i="4"/>
  <c r="AX1161" i="4"/>
  <c r="AX1160" i="4"/>
  <c r="AX1159" i="4"/>
  <c r="AX1158" i="4"/>
  <c r="AX1157" i="4"/>
  <c r="AX1156" i="4"/>
  <c r="AX1155" i="4"/>
  <c r="AX1154" i="4"/>
  <c r="AX1153" i="4"/>
  <c r="AX1152" i="4"/>
  <c r="AX1151" i="4"/>
  <c r="AX1150" i="4"/>
  <c r="AX1149" i="4"/>
  <c r="AX1148" i="4"/>
  <c r="AX1147" i="4"/>
  <c r="AX1146" i="4"/>
  <c r="AX1145" i="4"/>
  <c r="AX1144" i="4"/>
  <c r="AX1143" i="4"/>
  <c r="AX1142" i="4"/>
  <c r="AX1141" i="4"/>
  <c r="AX1140" i="4"/>
  <c r="AX1139" i="4"/>
  <c r="AX1138" i="4"/>
  <c r="AX1137" i="4"/>
  <c r="AX1136" i="4"/>
  <c r="AX1135" i="4"/>
  <c r="AX1134" i="4"/>
  <c r="AX1133" i="4"/>
  <c r="AX1132" i="4"/>
  <c r="AX1131" i="4"/>
  <c r="AX1130" i="4"/>
  <c r="AX1129" i="4"/>
  <c r="AX1128" i="4"/>
  <c r="AX1127" i="4"/>
  <c r="AX1126" i="4"/>
  <c r="AX1125" i="4"/>
  <c r="AX1124" i="4"/>
  <c r="AX1123" i="4"/>
  <c r="AX1122" i="4"/>
  <c r="AX1121" i="4"/>
  <c r="AX1120" i="4"/>
  <c r="AX1119" i="4"/>
  <c r="AX1118" i="4"/>
  <c r="AX1117" i="4"/>
  <c r="AX1116" i="4"/>
  <c r="AX1115" i="4"/>
  <c r="AX1114" i="4"/>
  <c r="AX1113" i="4"/>
  <c r="AX1112" i="4"/>
  <c r="AX1111" i="4"/>
  <c r="AX1110" i="4"/>
  <c r="AX1109" i="4"/>
  <c r="AX1108" i="4"/>
  <c r="AX1107" i="4"/>
  <c r="AX1106" i="4"/>
  <c r="AX1105" i="4"/>
  <c r="AX1104" i="4"/>
  <c r="AX1103" i="4"/>
  <c r="AX1102" i="4"/>
  <c r="AX1101" i="4"/>
  <c r="AX1100" i="4"/>
  <c r="AX1099" i="4"/>
  <c r="AX1098" i="4"/>
  <c r="AX1097" i="4"/>
  <c r="AX1096" i="4"/>
  <c r="AX1095" i="4"/>
  <c r="AX1094" i="4"/>
  <c r="AX1093" i="4"/>
  <c r="AX1092" i="4"/>
  <c r="AX1091" i="4"/>
  <c r="AX1090" i="4"/>
  <c r="AX1089" i="4"/>
  <c r="AX1088" i="4"/>
  <c r="AX1087" i="4"/>
  <c r="AX1086" i="4"/>
  <c r="AX1085" i="4"/>
  <c r="AX1084" i="4"/>
  <c r="AX1083" i="4"/>
  <c r="AX1082" i="4"/>
  <c r="AX1081" i="4"/>
  <c r="AX1080" i="4"/>
  <c r="AX1079" i="4"/>
  <c r="AX1078" i="4"/>
  <c r="AX1077" i="4"/>
  <c r="AX1076" i="4"/>
  <c r="AX1075" i="4"/>
  <c r="AX1074" i="4"/>
  <c r="AX1073" i="4"/>
  <c r="AX1072" i="4"/>
  <c r="AX1071" i="4"/>
  <c r="AX1070" i="4"/>
  <c r="AX1067" i="4"/>
  <c r="AX1066" i="4"/>
  <c r="AX1065" i="4"/>
  <c r="AX1064" i="4"/>
  <c r="AX1063" i="4"/>
  <c r="AX1062" i="4"/>
  <c r="AX1061" i="4"/>
  <c r="AX1060" i="4"/>
  <c r="AX1059" i="4"/>
  <c r="AX1058" i="4"/>
  <c r="AX1057" i="4"/>
  <c r="AX1056" i="4"/>
  <c r="AX1055" i="4"/>
  <c r="AX1054" i="4"/>
  <c r="AX1053" i="4"/>
  <c r="AX1052" i="4"/>
  <c r="AX1051" i="4"/>
  <c r="AX1050" i="4"/>
  <c r="AX1049" i="4"/>
  <c r="AX1048" i="4"/>
  <c r="AX1047" i="4"/>
  <c r="AX1046" i="4"/>
  <c r="AX1045" i="4"/>
  <c r="AX1044" i="4"/>
  <c r="AX1043" i="4"/>
  <c r="AX1042" i="4"/>
  <c r="AX1041" i="4"/>
  <c r="AX1040" i="4"/>
  <c r="AX1039" i="4"/>
  <c r="AX1038" i="4"/>
  <c r="AX1037" i="4"/>
  <c r="AX1036" i="4"/>
  <c r="AX1035" i="4"/>
  <c r="AX1034" i="4"/>
  <c r="AX1033" i="4"/>
  <c r="AX1032" i="4"/>
  <c r="AX1031" i="4"/>
  <c r="AX1030" i="4"/>
  <c r="AX1029" i="4"/>
  <c r="AX1028" i="4"/>
  <c r="AX1027" i="4"/>
  <c r="AX1026" i="4"/>
  <c r="AX1025" i="4"/>
  <c r="AX1024" i="4"/>
  <c r="AX1023" i="4"/>
  <c r="AX1022" i="4"/>
  <c r="AX1021" i="4"/>
  <c r="AX1020" i="4"/>
  <c r="AX1019" i="4"/>
  <c r="AX1018" i="4"/>
  <c r="AX1017" i="4"/>
  <c r="AX1016" i="4"/>
  <c r="AX1015" i="4"/>
  <c r="AX1014" i="4"/>
  <c r="AX1013" i="4"/>
  <c r="AX1012" i="4"/>
  <c r="AX1011" i="4"/>
  <c r="AX1010" i="4"/>
  <c r="AX1009" i="4"/>
  <c r="AX1008" i="4"/>
  <c r="AX1007" i="4"/>
  <c r="AX1006" i="4"/>
  <c r="AX1005" i="4"/>
  <c r="AX1004" i="4"/>
  <c r="AX1003" i="4"/>
  <c r="AX1002" i="4"/>
  <c r="AX1001" i="4"/>
  <c r="AX1000" i="4"/>
  <c r="AX999" i="4"/>
  <c r="AX998" i="4"/>
  <c r="AX997" i="4"/>
  <c r="AX996" i="4"/>
  <c r="AX995" i="4"/>
  <c r="AX994" i="4"/>
  <c r="AX993" i="4"/>
  <c r="AX992" i="4"/>
  <c r="AX991" i="4"/>
  <c r="AX990" i="4"/>
  <c r="AX989" i="4"/>
  <c r="AX988" i="4"/>
  <c r="AX987" i="4"/>
  <c r="AX986" i="4"/>
  <c r="AX3201" i="4"/>
  <c r="AX3200" i="4"/>
  <c r="AX3199" i="4"/>
  <c r="AX3198" i="4"/>
  <c r="AX3197" i="4"/>
  <c r="AX3196" i="4"/>
  <c r="AX3195" i="4"/>
  <c r="AX3194" i="4"/>
  <c r="AX3193" i="4"/>
  <c r="AX3192" i="4"/>
  <c r="AX3191" i="4"/>
  <c r="AX3190" i="4"/>
  <c r="AX3189" i="4"/>
  <c r="AX3188" i="4"/>
  <c r="AX3187" i="4"/>
  <c r="AX3186" i="4"/>
  <c r="AX3185" i="4"/>
  <c r="AX3184" i="4"/>
  <c r="AX3183" i="4"/>
  <c r="AX3182" i="4"/>
  <c r="AX3181" i="4"/>
  <c r="AX3180" i="4"/>
  <c r="AX3179" i="4"/>
  <c r="AX3178" i="4"/>
  <c r="AX3177" i="4"/>
  <c r="AX3176" i="4"/>
  <c r="AX3175" i="4"/>
  <c r="AX3174" i="4"/>
  <c r="AX3173" i="4"/>
  <c r="AX3172" i="4"/>
  <c r="AX3171" i="4"/>
  <c r="AX3170" i="4"/>
  <c r="AX3169" i="4"/>
  <c r="AX3168" i="4"/>
  <c r="AX3167" i="4"/>
  <c r="AX3166" i="4"/>
  <c r="AX3165" i="4"/>
  <c r="AX3164" i="4"/>
  <c r="AX3163" i="4"/>
  <c r="AX3162" i="4"/>
  <c r="AX3161" i="4"/>
  <c r="AX3160" i="4"/>
  <c r="AX3159" i="4"/>
  <c r="AX3158" i="4"/>
  <c r="AX3157" i="4"/>
  <c r="AX3156" i="4"/>
  <c r="AX3155" i="4"/>
  <c r="AX3154" i="4"/>
  <c r="AX3153" i="4"/>
  <c r="AX3152" i="4"/>
  <c r="AX3151" i="4"/>
  <c r="AX3150" i="4"/>
  <c r="AX3149" i="4"/>
  <c r="AX3148" i="4"/>
  <c r="AX3147" i="4"/>
  <c r="AX3146" i="4"/>
  <c r="AX3145" i="4"/>
  <c r="AX3144" i="4"/>
  <c r="AX3143" i="4"/>
  <c r="AX3142" i="4"/>
  <c r="AX3141" i="4"/>
  <c r="AX3140" i="4"/>
  <c r="AX3139" i="4"/>
  <c r="AX3138" i="4"/>
  <c r="AX3137" i="4"/>
  <c r="AX3136" i="4"/>
  <c r="AX3135" i="4"/>
  <c r="AX3134" i="4"/>
  <c r="AX3133" i="4"/>
  <c r="AX3132" i="4"/>
  <c r="AX3131" i="4"/>
  <c r="AX3130" i="4"/>
  <c r="AX3129" i="4"/>
  <c r="AX3128" i="4"/>
  <c r="AX3127" i="4"/>
  <c r="AX3126" i="4"/>
  <c r="AX3125" i="4"/>
  <c r="AX3124" i="4"/>
  <c r="AX3123" i="4"/>
  <c r="AX3122" i="4"/>
  <c r="AX3121" i="4"/>
  <c r="AX3120" i="4"/>
  <c r="AX3119" i="4"/>
  <c r="AX3118" i="4"/>
  <c r="AX3117" i="4"/>
  <c r="AX3116" i="4"/>
  <c r="AX3115" i="4"/>
  <c r="AX983" i="4"/>
  <c r="AX982" i="4"/>
  <c r="AX981" i="4"/>
  <c r="AX980" i="4"/>
  <c r="AX979" i="4"/>
  <c r="AX978" i="4"/>
  <c r="AX977" i="4"/>
  <c r="AX976" i="4"/>
  <c r="AX975" i="4"/>
  <c r="AX974" i="4"/>
  <c r="AX973" i="4"/>
  <c r="AX972" i="4"/>
  <c r="AX971" i="4"/>
  <c r="AX970" i="4"/>
  <c r="AX969" i="4"/>
  <c r="AX968" i="4"/>
  <c r="AX967" i="4"/>
  <c r="AX966" i="4"/>
  <c r="AX965" i="4"/>
  <c r="AX964" i="4"/>
  <c r="AX963" i="4"/>
  <c r="AX962" i="4"/>
  <c r="AX961" i="4"/>
  <c r="AX960" i="4"/>
  <c r="AX959" i="4"/>
  <c r="AX958" i="4"/>
  <c r="AX957" i="4"/>
  <c r="AX956" i="4"/>
  <c r="AX955" i="4"/>
  <c r="AX954" i="4"/>
  <c r="AX953" i="4"/>
  <c r="AX952" i="4"/>
  <c r="AX951" i="4"/>
  <c r="AX950" i="4"/>
  <c r="AX949" i="4"/>
  <c r="AX948" i="4"/>
  <c r="AX947" i="4"/>
  <c r="AX946" i="4"/>
  <c r="AX945" i="4"/>
  <c r="AX944" i="4"/>
  <c r="AX943" i="4"/>
  <c r="AX942" i="4"/>
  <c r="AX941" i="4"/>
  <c r="AX940" i="4"/>
  <c r="AX939" i="4"/>
  <c r="AX938" i="4"/>
  <c r="AX937" i="4"/>
  <c r="AX936" i="4"/>
  <c r="AX935" i="4"/>
  <c r="AX934" i="4"/>
  <c r="AX933" i="4"/>
  <c r="AX932" i="4"/>
  <c r="AX931" i="4"/>
  <c r="AX930" i="4"/>
  <c r="AX929" i="4"/>
  <c r="AX928" i="4"/>
  <c r="AX927" i="4"/>
  <c r="AX926" i="4"/>
  <c r="AX925" i="4"/>
  <c r="AX924" i="4"/>
  <c r="AX923" i="4"/>
  <c r="AX922" i="4"/>
  <c r="AX921" i="4"/>
  <c r="AX920" i="4"/>
  <c r="AX919" i="4"/>
  <c r="AX918" i="4"/>
  <c r="AX917" i="4"/>
  <c r="AX916" i="4"/>
  <c r="AX915" i="4"/>
  <c r="AX914" i="4"/>
  <c r="AX913" i="4"/>
  <c r="AX912" i="4"/>
  <c r="AX911" i="4"/>
  <c r="AX910" i="4"/>
  <c r="AX909" i="4"/>
  <c r="AX908" i="4"/>
  <c r="AX907" i="4"/>
  <c r="AX906" i="4"/>
  <c r="AX905" i="4"/>
  <c r="AX904" i="4"/>
  <c r="AX903" i="4"/>
  <c r="AX902" i="4"/>
  <c r="AX901" i="4"/>
  <c r="AX882" i="4"/>
  <c r="AX881" i="4"/>
  <c r="AX880" i="4"/>
  <c r="AX879" i="4"/>
  <c r="AX878" i="4"/>
  <c r="AX877" i="4"/>
  <c r="AX876" i="4"/>
  <c r="AX875" i="4"/>
  <c r="AX874" i="4"/>
  <c r="AX873" i="4"/>
  <c r="AX872" i="4"/>
  <c r="AX871" i="4"/>
  <c r="AX870" i="4"/>
  <c r="AX869" i="4"/>
  <c r="AX868" i="4"/>
  <c r="AX867" i="4"/>
  <c r="AX866" i="4"/>
  <c r="AX865" i="4"/>
  <c r="AX864" i="4"/>
  <c r="AX863" i="4"/>
  <c r="AX862" i="4"/>
  <c r="AX861" i="4"/>
  <c r="AX860" i="4"/>
  <c r="AX859" i="4"/>
  <c r="AX3098" i="4"/>
  <c r="AX856" i="4"/>
  <c r="AX855" i="4"/>
  <c r="AX854" i="4"/>
  <c r="AX853" i="4"/>
  <c r="AX852" i="4"/>
  <c r="AX851" i="4"/>
  <c r="AX850" i="4"/>
  <c r="AX849" i="4"/>
  <c r="AX848" i="4"/>
  <c r="AX847" i="4"/>
  <c r="AX846" i="4"/>
  <c r="AX845" i="4"/>
  <c r="AX844" i="4"/>
  <c r="AX843" i="4"/>
  <c r="AX842" i="4"/>
  <c r="AX841" i="4"/>
  <c r="AX840" i="4"/>
  <c r="AX839" i="4"/>
  <c r="AX838" i="4"/>
  <c r="AX837" i="4"/>
  <c r="AX836" i="4"/>
  <c r="AX835" i="4"/>
  <c r="AX834" i="4"/>
  <c r="AX833" i="4"/>
  <c r="AX832" i="4"/>
  <c r="AX831" i="4"/>
  <c r="AX830" i="4"/>
  <c r="AX829" i="4"/>
  <c r="AX828" i="4"/>
  <c r="AX827" i="4"/>
  <c r="AX826" i="4"/>
  <c r="AX825" i="4"/>
  <c r="AX824" i="4"/>
  <c r="AX823" i="4"/>
  <c r="AX822" i="4"/>
  <c r="AX821" i="4"/>
  <c r="AX820" i="4"/>
  <c r="AX819" i="4"/>
  <c r="AX818" i="4"/>
  <c r="AX817" i="4"/>
  <c r="AX816" i="4"/>
  <c r="AX815" i="4"/>
  <c r="AX814" i="4"/>
  <c r="AX813" i="4"/>
  <c r="AX812" i="4"/>
  <c r="AX811" i="4"/>
  <c r="AX810" i="4"/>
  <c r="AX809" i="4"/>
  <c r="AX808" i="4"/>
  <c r="AX807" i="4"/>
  <c r="AX806" i="4"/>
  <c r="AX805" i="4"/>
  <c r="AX804" i="4"/>
  <c r="AX803" i="4"/>
  <c r="AX802" i="4"/>
  <c r="AX801" i="4"/>
  <c r="AX800" i="4"/>
  <c r="AX799" i="4"/>
  <c r="AX798" i="4"/>
  <c r="AX797" i="4"/>
  <c r="AX796" i="4"/>
  <c r="AX795" i="4"/>
  <c r="AX794" i="4"/>
  <c r="AX793" i="4"/>
  <c r="AX790" i="4"/>
  <c r="AX789" i="4"/>
  <c r="AX788" i="4"/>
  <c r="AX787" i="4"/>
  <c r="AX786" i="4"/>
  <c r="AX785" i="4"/>
  <c r="AX784" i="4"/>
  <c r="AX783" i="4"/>
  <c r="AX782" i="4"/>
  <c r="AX781" i="4"/>
  <c r="AX780" i="4"/>
  <c r="AX779" i="4"/>
  <c r="AX778" i="4"/>
  <c r="AX777" i="4"/>
  <c r="AX776" i="4"/>
  <c r="AX775" i="4"/>
  <c r="AX774" i="4"/>
  <c r="AX773" i="4"/>
  <c r="AX772" i="4"/>
  <c r="AX771" i="4"/>
  <c r="AX770" i="4"/>
  <c r="AX769" i="4"/>
  <c r="AX768" i="4"/>
  <c r="AX767" i="4"/>
  <c r="AX766" i="4"/>
  <c r="AX765" i="4"/>
  <c r="AX764" i="4"/>
  <c r="AX763" i="4"/>
  <c r="AX762" i="4"/>
  <c r="AX761" i="4"/>
  <c r="AX760" i="4"/>
  <c r="AX759" i="4"/>
  <c r="AX758" i="4"/>
  <c r="AX757" i="4"/>
  <c r="AX756" i="4"/>
  <c r="AX755" i="4"/>
  <c r="AX754" i="4"/>
  <c r="AX753" i="4"/>
  <c r="AX752" i="4"/>
  <c r="AX751" i="4"/>
  <c r="AX750" i="4"/>
  <c r="AX749" i="4"/>
  <c r="AX748" i="4"/>
  <c r="AX747" i="4"/>
  <c r="AX746" i="4"/>
  <c r="AX745" i="4"/>
  <c r="AX744" i="4"/>
  <c r="AX743" i="4"/>
  <c r="AX742" i="4"/>
  <c r="AX741" i="4"/>
  <c r="AX740" i="4"/>
  <c r="AX739" i="4"/>
  <c r="AX738" i="4"/>
  <c r="AX737" i="4"/>
  <c r="AX736" i="4"/>
  <c r="AX735" i="4"/>
  <c r="AX734" i="4"/>
  <c r="AX733" i="4"/>
  <c r="AX732" i="4"/>
  <c r="AX731" i="4"/>
  <c r="AX730" i="4"/>
  <c r="AX729" i="4"/>
  <c r="AX728" i="4"/>
  <c r="AX727" i="4"/>
  <c r="AX726" i="4"/>
  <c r="AX725" i="4"/>
  <c r="AX724" i="4"/>
  <c r="AX723" i="4"/>
  <c r="AX722" i="4"/>
  <c r="AX721" i="4"/>
  <c r="AX720" i="4"/>
  <c r="AX719" i="4"/>
  <c r="AX718" i="4"/>
  <c r="AX717" i="4"/>
  <c r="AX716" i="4"/>
  <c r="AX715" i="4"/>
  <c r="AX714" i="4"/>
  <c r="AX713" i="4"/>
  <c r="AX712" i="4"/>
  <c r="AX711" i="4"/>
  <c r="AX710" i="4"/>
  <c r="AX709" i="4"/>
  <c r="AX708" i="4"/>
  <c r="AX707" i="4"/>
  <c r="AX706" i="4"/>
  <c r="AX705" i="4"/>
  <c r="AX704" i="4"/>
  <c r="AX703" i="4"/>
  <c r="AX702" i="4"/>
  <c r="AX701" i="4"/>
  <c r="AX700" i="4"/>
  <c r="AX699" i="4"/>
  <c r="AX698" i="4"/>
  <c r="AX697" i="4"/>
  <c r="AX696" i="4"/>
  <c r="AX695" i="4"/>
  <c r="AX694" i="4"/>
  <c r="AX693" i="4"/>
  <c r="AX692" i="4"/>
  <c r="AX691" i="4"/>
  <c r="AX690" i="4"/>
  <c r="AX689" i="4"/>
  <c r="AX688" i="4"/>
  <c r="AX687" i="4"/>
  <c r="AX686" i="4"/>
  <c r="AX685" i="4"/>
  <c r="AX684" i="4"/>
  <c r="AX683" i="4"/>
  <c r="AX682" i="4"/>
  <c r="AX681" i="4"/>
  <c r="AX680" i="4"/>
  <c r="AX679" i="4"/>
  <c r="AX678" i="4"/>
  <c r="AX677" i="4"/>
  <c r="AX676" i="4"/>
  <c r="AX675" i="4"/>
  <c r="AX674" i="4"/>
  <c r="AX673" i="4"/>
  <c r="AX672" i="4"/>
  <c r="AX671" i="4"/>
  <c r="AX3094" i="4"/>
  <c r="AX3093" i="4"/>
  <c r="AX3092" i="4"/>
  <c r="AX3091" i="4"/>
  <c r="AX3090" i="4"/>
  <c r="AX3089" i="4"/>
  <c r="AX3088" i="4"/>
  <c r="AX3087" i="4"/>
  <c r="AX3086" i="4"/>
  <c r="AX3085" i="4"/>
  <c r="AX3084" i="4"/>
  <c r="AX3083" i="4"/>
  <c r="AX3082" i="4"/>
  <c r="AX3081" i="4"/>
  <c r="AX3080" i="4"/>
  <c r="AX3079" i="4"/>
  <c r="AX3078" i="4"/>
  <c r="AX3077" i="4"/>
  <c r="AX3076" i="4"/>
  <c r="AX3075" i="4"/>
  <c r="AX3074" i="4"/>
  <c r="AX3073" i="4"/>
  <c r="AX3072" i="4"/>
  <c r="AX3071" i="4"/>
  <c r="AX3070" i="4"/>
  <c r="AX3069" i="4"/>
  <c r="AX3068" i="4"/>
  <c r="AX3067" i="4"/>
  <c r="AX3066" i="4"/>
  <c r="AX3065" i="4"/>
  <c r="AX3064" i="4"/>
  <c r="AX3063" i="4"/>
  <c r="AX3062" i="4"/>
  <c r="AX3061" i="4"/>
  <c r="AX3060" i="4"/>
  <c r="AX3059" i="4"/>
  <c r="AX3058" i="4"/>
  <c r="AX3057" i="4"/>
  <c r="AX3056" i="4"/>
  <c r="AX3055" i="4"/>
  <c r="AX3054" i="4"/>
  <c r="AX3053" i="4"/>
  <c r="AX3052" i="4"/>
  <c r="AX3051" i="4"/>
  <c r="AX3050" i="4"/>
  <c r="AX3049" i="4"/>
  <c r="AX3048" i="4"/>
  <c r="AX3047" i="4"/>
  <c r="AX3046" i="4"/>
  <c r="AX3045" i="4"/>
  <c r="AX3044" i="4"/>
  <c r="AX3043" i="4"/>
  <c r="AX3042" i="4"/>
  <c r="AX3041" i="4"/>
  <c r="AX3040" i="4"/>
  <c r="AX3039" i="4"/>
  <c r="AX3038" i="4"/>
  <c r="AX3037" i="4"/>
  <c r="AX3036" i="4"/>
  <c r="AX3035" i="4"/>
  <c r="AX3034" i="4"/>
  <c r="AX3033" i="4"/>
  <c r="AX3032" i="4"/>
  <c r="AX3031" i="4"/>
  <c r="AX3030" i="4"/>
  <c r="AX3029" i="4"/>
  <c r="AX3028" i="4"/>
  <c r="AX3027" i="4"/>
  <c r="AX3026" i="4"/>
  <c r="AX3025" i="4"/>
  <c r="AX3024" i="4"/>
  <c r="AX3023" i="4"/>
  <c r="AX3022" i="4"/>
  <c r="AX3021" i="4"/>
  <c r="AX3020" i="4"/>
  <c r="AX3019" i="4"/>
  <c r="AX3018" i="4"/>
  <c r="AX3017" i="4"/>
  <c r="AX3016" i="4"/>
  <c r="AX3015" i="4"/>
  <c r="AX3014" i="4"/>
  <c r="AX3013" i="4"/>
  <c r="AX3012" i="4"/>
  <c r="AX3011" i="4"/>
  <c r="AX3010" i="4"/>
  <c r="AX3009" i="4"/>
  <c r="AX3008" i="4"/>
  <c r="AX3007" i="4"/>
  <c r="AX3006" i="4"/>
  <c r="AX3005" i="4"/>
  <c r="AX3004" i="4"/>
  <c r="AX3003" i="4"/>
  <c r="AX3002" i="4"/>
  <c r="AX3001" i="4"/>
  <c r="AX3000" i="4"/>
  <c r="AX2999" i="4"/>
  <c r="AX2998" i="4"/>
  <c r="AX2997" i="4"/>
  <c r="AX2996" i="4"/>
  <c r="AX2995" i="4"/>
  <c r="AX2994" i="4"/>
  <c r="AX2993" i="4"/>
  <c r="AX2992" i="4"/>
  <c r="AX2991" i="4"/>
  <c r="AX2990" i="4"/>
  <c r="AX2989" i="4"/>
  <c r="AX2986" i="4"/>
  <c r="AX2985" i="4"/>
  <c r="AX2984" i="4"/>
  <c r="AX2983" i="4"/>
  <c r="AX2982" i="4"/>
  <c r="AX2981" i="4"/>
  <c r="AX2980" i="4"/>
  <c r="AX2979" i="4"/>
  <c r="AX2978" i="4"/>
  <c r="AX2977" i="4"/>
  <c r="AX2976" i="4"/>
  <c r="AX2975" i="4"/>
  <c r="AX2974" i="4"/>
  <c r="AX2973" i="4"/>
  <c r="AX2972" i="4"/>
  <c r="AX2971" i="4"/>
  <c r="AX2970" i="4"/>
  <c r="AX2969" i="4"/>
  <c r="AX2968" i="4"/>
  <c r="AX2967" i="4"/>
  <c r="AX2966" i="4"/>
  <c r="AX2965" i="4"/>
  <c r="AX2964" i="4"/>
  <c r="AX2963" i="4"/>
  <c r="AX2962" i="4"/>
  <c r="AX2961" i="4"/>
  <c r="AX2960" i="4"/>
  <c r="AX2959" i="4"/>
  <c r="AX2958" i="4"/>
  <c r="AX2957" i="4"/>
  <c r="AX2956" i="4"/>
  <c r="AX2955" i="4"/>
  <c r="AX2954" i="4"/>
  <c r="AX2953" i="4"/>
  <c r="AX2952" i="4"/>
  <c r="AX2951" i="4"/>
  <c r="AX2950" i="4"/>
  <c r="AX2949" i="4"/>
  <c r="AX2948" i="4"/>
  <c r="AX2947" i="4"/>
  <c r="AX2946" i="4"/>
  <c r="AX2945" i="4"/>
  <c r="AX2944" i="4"/>
  <c r="AX2943" i="4"/>
  <c r="AX2942" i="4"/>
  <c r="AX2941" i="4"/>
  <c r="AX2940" i="4"/>
  <c r="AX2939" i="4"/>
  <c r="AX2938" i="4"/>
  <c r="AX2937" i="4"/>
  <c r="AX2936" i="4"/>
  <c r="AX2935" i="4"/>
  <c r="AX2934" i="4"/>
  <c r="AX2933" i="4"/>
  <c r="AX2932" i="4"/>
  <c r="AX2931" i="4"/>
  <c r="AX2930" i="4"/>
  <c r="AX2929" i="4"/>
  <c r="AX2928" i="4"/>
  <c r="AX2927" i="4"/>
  <c r="AX2926" i="4"/>
  <c r="AX2925" i="4"/>
  <c r="AX2924" i="4"/>
  <c r="AX2923" i="4"/>
  <c r="AX2922" i="4"/>
  <c r="AX2921" i="4"/>
  <c r="AX2920" i="4"/>
  <c r="AX2919" i="4"/>
  <c r="AX2918" i="4"/>
  <c r="AX2917" i="4"/>
  <c r="AX2916" i="4"/>
  <c r="AX2915" i="4"/>
  <c r="AX2914" i="4"/>
  <c r="AX2913" i="4"/>
  <c r="AX2912" i="4"/>
  <c r="AX2911" i="4"/>
  <c r="AX2910" i="4"/>
  <c r="AX2909" i="4"/>
  <c r="AX2908" i="4"/>
  <c r="AX2907" i="4"/>
  <c r="AX2906" i="4"/>
  <c r="AX2905" i="4"/>
  <c r="AX2904" i="4"/>
  <c r="AX2903" i="4"/>
  <c r="AX2902" i="4"/>
  <c r="AX2901" i="4"/>
  <c r="AX2900" i="4"/>
  <c r="AX2899" i="4"/>
  <c r="AX2898" i="4"/>
  <c r="AX2897" i="4"/>
  <c r="AX2896" i="4"/>
  <c r="AX2895" i="4"/>
  <c r="AX2894" i="4"/>
  <c r="AX2893" i="4"/>
  <c r="AX2892" i="4"/>
  <c r="AX2891" i="4"/>
  <c r="AX2890" i="4"/>
  <c r="AX2889" i="4"/>
  <c r="AX2888" i="4"/>
  <c r="AX668" i="4"/>
  <c r="AX667" i="4"/>
  <c r="AX666" i="4"/>
  <c r="AX665" i="4"/>
  <c r="AX664" i="4"/>
  <c r="AX663" i="4"/>
  <c r="AX662" i="4"/>
  <c r="AX661" i="4"/>
  <c r="AX660" i="4"/>
  <c r="AX659" i="4"/>
  <c r="AX658" i="4"/>
  <c r="AX657" i="4"/>
  <c r="AX656" i="4"/>
  <c r="AX655" i="4"/>
  <c r="AX654" i="4"/>
  <c r="AX653" i="4"/>
  <c r="AX652" i="4"/>
  <c r="AX651" i="4"/>
  <c r="AX650" i="4"/>
  <c r="AX649" i="4"/>
  <c r="AX648" i="4"/>
  <c r="AX647" i="4"/>
  <c r="AX646" i="4"/>
  <c r="AX645" i="4"/>
  <c r="AX644" i="4"/>
  <c r="AX643" i="4"/>
  <c r="AX642" i="4"/>
  <c r="AX641" i="4"/>
  <c r="AX640" i="4"/>
  <c r="AX639" i="4"/>
  <c r="AX638" i="4"/>
  <c r="AX637" i="4"/>
  <c r="AX636" i="4"/>
  <c r="AX635" i="4"/>
  <c r="AX634" i="4"/>
  <c r="AX633" i="4"/>
  <c r="AX632" i="4"/>
  <c r="AX631" i="4"/>
  <c r="AX630" i="4"/>
  <c r="AX629" i="4"/>
  <c r="AX628" i="4"/>
  <c r="AX627" i="4"/>
  <c r="AX626" i="4"/>
  <c r="AX625" i="4"/>
  <c r="AX624" i="4"/>
  <c r="AX623" i="4"/>
  <c r="AX622" i="4"/>
  <c r="AX621" i="4"/>
  <c r="AX620" i="4"/>
  <c r="AX619" i="4"/>
  <c r="AX618" i="4"/>
  <c r="AX617" i="4"/>
  <c r="AX616" i="4"/>
  <c r="AX615" i="4"/>
  <c r="AX614" i="4"/>
  <c r="AX613" i="4"/>
  <c r="AX612" i="4"/>
  <c r="AX611" i="4"/>
  <c r="AX610" i="4"/>
  <c r="AX609" i="4"/>
  <c r="AX608" i="4"/>
  <c r="AX607" i="4"/>
  <c r="AX606" i="4"/>
  <c r="AX605" i="4"/>
  <c r="AX604" i="4"/>
  <c r="AX603" i="4"/>
  <c r="AX602" i="4"/>
  <c r="AX601" i="4"/>
  <c r="AX600" i="4"/>
  <c r="AX599" i="4"/>
  <c r="AX598" i="4"/>
  <c r="AX597" i="4"/>
  <c r="AX596" i="4"/>
  <c r="AX595" i="4"/>
  <c r="AX594" i="4"/>
  <c r="AX593" i="4"/>
  <c r="AX592" i="4"/>
  <c r="AX591" i="4"/>
  <c r="AX590" i="4"/>
  <c r="AX589" i="4"/>
  <c r="AX588" i="4"/>
  <c r="AX587" i="4"/>
  <c r="AX586" i="4"/>
  <c r="AX585" i="4"/>
  <c r="AX584" i="4"/>
  <c r="AX583" i="4"/>
  <c r="AX582" i="4"/>
  <c r="AX581" i="4"/>
  <c r="AX580" i="4"/>
  <c r="AX579" i="4"/>
  <c r="AX578" i="4"/>
  <c r="AX577" i="4"/>
  <c r="AX574" i="4"/>
  <c r="AX573" i="4"/>
  <c r="AX572" i="4"/>
  <c r="AX571" i="4"/>
  <c r="AX570" i="4"/>
  <c r="AX569" i="4"/>
  <c r="AX568" i="4"/>
  <c r="AX567" i="4"/>
  <c r="AX566" i="4"/>
  <c r="AX565" i="4"/>
  <c r="AX564" i="4"/>
  <c r="AX563" i="4"/>
  <c r="AX562" i="4"/>
  <c r="AX561" i="4"/>
  <c r="AX560" i="4"/>
  <c r="AX559" i="4"/>
  <c r="AX558" i="4"/>
  <c r="AX557" i="4"/>
  <c r="AX556" i="4"/>
  <c r="AX555" i="4"/>
  <c r="AX554" i="4"/>
  <c r="AX553" i="4"/>
  <c r="AX552" i="4"/>
  <c r="AX551" i="4"/>
  <c r="AX550" i="4"/>
  <c r="AX549" i="4"/>
  <c r="AX548" i="4"/>
  <c r="AX547" i="4"/>
  <c r="AX546" i="4"/>
  <c r="AX545" i="4"/>
  <c r="AX544" i="4"/>
  <c r="AX543" i="4"/>
  <c r="AX542" i="4"/>
  <c r="AX541" i="4"/>
  <c r="AX540" i="4"/>
  <c r="AX539" i="4"/>
  <c r="AX538" i="4"/>
  <c r="AX537" i="4"/>
  <c r="AX536" i="4"/>
  <c r="AX535" i="4"/>
  <c r="AX534" i="4"/>
  <c r="AX533" i="4"/>
  <c r="AX532" i="4"/>
  <c r="AX531" i="4"/>
  <c r="AX530" i="4"/>
  <c r="AX529" i="4"/>
  <c r="AX528" i="4"/>
  <c r="AX527" i="4"/>
  <c r="AX526" i="4"/>
  <c r="AX525" i="4"/>
  <c r="AX524" i="4"/>
  <c r="AX523" i="4"/>
  <c r="AX522" i="4"/>
  <c r="AX521" i="4"/>
  <c r="AX520" i="4"/>
  <c r="AX519" i="4"/>
  <c r="AX518" i="4"/>
  <c r="AX517" i="4"/>
  <c r="AX516" i="4"/>
  <c r="AX515" i="4"/>
  <c r="AX514" i="4"/>
  <c r="AX513" i="4"/>
  <c r="AX512" i="4"/>
  <c r="AX511" i="4"/>
  <c r="AX510" i="4"/>
  <c r="AX509" i="4"/>
  <c r="AX508" i="4"/>
  <c r="AX507" i="4"/>
  <c r="AX506" i="4"/>
  <c r="AX505" i="4"/>
  <c r="AX504" i="4"/>
  <c r="AX503" i="4"/>
  <c r="AX502" i="4"/>
  <c r="AX501" i="4"/>
  <c r="AX500" i="4"/>
  <c r="AX499" i="4"/>
  <c r="AX498" i="4"/>
  <c r="AX497" i="4"/>
  <c r="AX496" i="4"/>
  <c r="AX495" i="4"/>
  <c r="AX494" i="4"/>
  <c r="AX493" i="4"/>
  <c r="AX492" i="4"/>
  <c r="AX491" i="4"/>
  <c r="AX490" i="4"/>
  <c r="AX489" i="4"/>
  <c r="AX488" i="4"/>
  <c r="AX487" i="4"/>
  <c r="AX486" i="4"/>
  <c r="AX485" i="4"/>
  <c r="AX484" i="4"/>
  <c r="AX483" i="4"/>
  <c r="AX482" i="4"/>
  <c r="AX481" i="4"/>
  <c r="AX480" i="4"/>
  <c r="AX479" i="4"/>
  <c r="AX478" i="4"/>
  <c r="AX477" i="4"/>
  <c r="AX476" i="4"/>
  <c r="AX475" i="4"/>
  <c r="AX474" i="4"/>
  <c r="AX473" i="4"/>
  <c r="AX2885" i="4"/>
  <c r="AX2884" i="4"/>
  <c r="AX2883" i="4"/>
  <c r="AX2882" i="4"/>
  <c r="AX2881" i="4"/>
  <c r="AX2880" i="4"/>
  <c r="AX2879" i="4"/>
  <c r="AX2878" i="4"/>
  <c r="AX2877" i="4"/>
  <c r="AX2876" i="4"/>
  <c r="AX2875" i="4"/>
  <c r="AX2874" i="4"/>
  <c r="AX2873" i="4"/>
  <c r="AX2872" i="4"/>
  <c r="AX2871" i="4"/>
  <c r="AX2870" i="4"/>
  <c r="AX2869" i="4"/>
  <c r="AX2868" i="4"/>
  <c r="AX2867" i="4"/>
  <c r="AX2866" i="4"/>
  <c r="AX2865" i="4"/>
  <c r="AX2864" i="4"/>
  <c r="AX2863" i="4"/>
  <c r="AX2862" i="4"/>
  <c r="AX2861" i="4"/>
  <c r="AX2860" i="4"/>
  <c r="AX2859" i="4"/>
  <c r="AX2858" i="4"/>
  <c r="AX2857" i="4"/>
  <c r="AX2856" i="4"/>
  <c r="AX2855" i="4"/>
  <c r="AX2854" i="4"/>
  <c r="AX2853" i="4"/>
  <c r="AX2852" i="4"/>
  <c r="AX2851" i="4"/>
  <c r="AX2850" i="4"/>
  <c r="AX2849" i="4"/>
  <c r="AX2848" i="4"/>
  <c r="AX2847" i="4"/>
  <c r="AX2846" i="4"/>
  <c r="AX2845" i="4"/>
  <c r="AX2844" i="4"/>
  <c r="AX2843" i="4"/>
  <c r="AX2842" i="4"/>
  <c r="AX2839" i="4"/>
  <c r="AX2838" i="4"/>
  <c r="AX2837" i="4"/>
  <c r="AX2836" i="4"/>
  <c r="AX470" i="4"/>
  <c r="AX469" i="4"/>
  <c r="AX468" i="4"/>
  <c r="AX467" i="4"/>
  <c r="AX466" i="4"/>
  <c r="AX465" i="4"/>
  <c r="AX464" i="4"/>
  <c r="AX463" i="4"/>
  <c r="AX462" i="4"/>
  <c r="AX461" i="4"/>
  <c r="AX460" i="4"/>
  <c r="AX459" i="4"/>
  <c r="AX458" i="4"/>
  <c r="AX457" i="4"/>
  <c r="AX456" i="4"/>
  <c r="AX455" i="4"/>
  <c r="AX454" i="4"/>
  <c r="AX453" i="4"/>
  <c r="AX452" i="4"/>
  <c r="AX451" i="4"/>
  <c r="AX450" i="4"/>
  <c r="AX449" i="4"/>
  <c r="AX448" i="4"/>
  <c r="AX447" i="4"/>
  <c r="AX446" i="4"/>
  <c r="AX445" i="4"/>
  <c r="AX444" i="4"/>
  <c r="AX443" i="4"/>
  <c r="AX442" i="4"/>
  <c r="AX441" i="4"/>
  <c r="AX440" i="4"/>
  <c r="AX439" i="4"/>
  <c r="AX438" i="4"/>
  <c r="AX437" i="4"/>
  <c r="AX436" i="4"/>
  <c r="AX435" i="4"/>
  <c r="AX434" i="4"/>
  <c r="AX433" i="4"/>
  <c r="AX432" i="4"/>
  <c r="AX431" i="4"/>
  <c r="AX430" i="4"/>
  <c r="AX429" i="4"/>
  <c r="AX428" i="4"/>
  <c r="AX427" i="4"/>
  <c r="AX426" i="4"/>
  <c r="AX425" i="4"/>
  <c r="AX424" i="4"/>
  <c r="AX423" i="4"/>
  <c r="AX422" i="4"/>
  <c r="AX421" i="4"/>
  <c r="AX420" i="4"/>
  <c r="AX419" i="4"/>
  <c r="AX418" i="4"/>
  <c r="AX417" i="4"/>
  <c r="AX416" i="4"/>
  <c r="AX415" i="4"/>
  <c r="AX414" i="4"/>
  <c r="AX413" i="4"/>
  <c r="AX412" i="4"/>
  <c r="AX411" i="4"/>
  <c r="AX410" i="4"/>
  <c r="AX409" i="4"/>
  <c r="AX408" i="4"/>
  <c r="AX407" i="4"/>
  <c r="AX406" i="4"/>
  <c r="AX405" i="4"/>
  <c r="AX404" i="4"/>
  <c r="AX403" i="4"/>
  <c r="AX402" i="4"/>
  <c r="AX401" i="4"/>
  <c r="AX400" i="4"/>
  <c r="AX399" i="4"/>
  <c r="AX398" i="4"/>
  <c r="AX397" i="4"/>
  <c r="AX396" i="4"/>
  <c r="AX395" i="4"/>
  <c r="AX394" i="4"/>
  <c r="AX393" i="4"/>
  <c r="AX392" i="4"/>
  <c r="AX391" i="4"/>
  <c r="AX390" i="4"/>
  <c r="AX389" i="4"/>
  <c r="AX388" i="4"/>
  <c r="AX387" i="4"/>
  <c r="AX386" i="4"/>
  <c r="AX385" i="4"/>
  <c r="AX384" i="4"/>
  <c r="AX383" i="4"/>
  <c r="AX382" i="4"/>
  <c r="AX381" i="4"/>
  <c r="AX380" i="4"/>
  <c r="AX379" i="4"/>
  <c r="AX378" i="4"/>
  <c r="AX377" i="4"/>
  <c r="AX376" i="4"/>
  <c r="AX375" i="4"/>
  <c r="AX374" i="4"/>
  <c r="AX373" i="4"/>
  <c r="AX372" i="4"/>
  <c r="AX371" i="4"/>
  <c r="AX370" i="4"/>
  <c r="AX369" i="4"/>
  <c r="AX368" i="4"/>
  <c r="AX367" i="4"/>
  <c r="AX366" i="4"/>
  <c r="AX365" i="4"/>
  <c r="AX364" i="4"/>
  <c r="AX363" i="4"/>
  <c r="AX362" i="4"/>
  <c r="AX361" i="4"/>
  <c r="AX360" i="4"/>
  <c r="AX359" i="4"/>
  <c r="AX358" i="4"/>
  <c r="AX357" i="4"/>
  <c r="AX356" i="4"/>
  <c r="AX355" i="4"/>
  <c r="AX354" i="4"/>
  <c r="AX353" i="4"/>
  <c r="AX352" i="4"/>
  <c r="AX351" i="4"/>
  <c r="AX350" i="4"/>
  <c r="AX349" i="4"/>
  <c r="AX348" i="4"/>
  <c r="AX347" i="4"/>
  <c r="AX346" i="4"/>
  <c r="AX345" i="4"/>
  <c r="AX344" i="4"/>
  <c r="AX343" i="4"/>
  <c r="AX342" i="4"/>
  <c r="AX341" i="4"/>
  <c r="AX340" i="4"/>
  <c r="AX339" i="4"/>
  <c r="AX338" i="4"/>
  <c r="AX337" i="4"/>
  <c r="AX336" i="4"/>
  <c r="AX335" i="4"/>
  <c r="AX334" i="4"/>
  <c r="AX333" i="4"/>
  <c r="AX332" i="4"/>
  <c r="AX331" i="4"/>
  <c r="AX330" i="4"/>
  <c r="AX329" i="4"/>
  <c r="AX328" i="4"/>
  <c r="AX327" i="4"/>
  <c r="AX326" i="4"/>
  <c r="AX325" i="4"/>
  <c r="AX324" i="4"/>
  <c r="AX323" i="4"/>
  <c r="AX322" i="4"/>
  <c r="AX321" i="4"/>
  <c r="AX320" i="4"/>
  <c r="AX319" i="4"/>
  <c r="AX318" i="4"/>
  <c r="AX317" i="4"/>
  <c r="AX316" i="4"/>
  <c r="AX315" i="4"/>
  <c r="AX314" i="4"/>
  <c r="AX313" i="4"/>
  <c r="AX312" i="4"/>
  <c r="AX309" i="4"/>
  <c r="AX308" i="4"/>
  <c r="AX307" i="4"/>
  <c r="AX306" i="4"/>
  <c r="AX305" i="4"/>
  <c r="AX304" i="4"/>
  <c r="AX303" i="4"/>
  <c r="AX302" i="4"/>
  <c r="AX301" i="4"/>
  <c r="AX300" i="4"/>
  <c r="AX299" i="4"/>
  <c r="AX298" i="4"/>
  <c r="AX297" i="4"/>
  <c r="AX296" i="4"/>
  <c r="AX295" i="4"/>
  <c r="AX294" i="4"/>
  <c r="AX293" i="4"/>
  <c r="AX292" i="4"/>
  <c r="AX291" i="4"/>
  <c r="AX290" i="4"/>
  <c r="AX289" i="4"/>
  <c r="AX288" i="4"/>
  <c r="AX287" i="4"/>
  <c r="AX286" i="4"/>
  <c r="AX285" i="4"/>
  <c r="AX284" i="4"/>
  <c r="AX283" i="4"/>
  <c r="AX282" i="4"/>
  <c r="AX281" i="4"/>
  <c r="AX280" i="4"/>
  <c r="AX279" i="4"/>
  <c r="AX278" i="4"/>
  <c r="AX277" i="4"/>
  <c r="AX276" i="4"/>
  <c r="AX275" i="4"/>
  <c r="AX274" i="4"/>
  <c r="AX273" i="4"/>
  <c r="AX272" i="4"/>
  <c r="AX271" i="4"/>
  <c r="AX270" i="4"/>
  <c r="AX269" i="4"/>
  <c r="AX268" i="4"/>
  <c r="AX267" i="4"/>
  <c r="AX266" i="4"/>
  <c r="AX265" i="4"/>
  <c r="AX264" i="4"/>
  <c r="AX263" i="4"/>
  <c r="AX262" i="4"/>
  <c r="AX261" i="4"/>
  <c r="AX260" i="4"/>
  <c r="AX259" i="4"/>
  <c r="AX258" i="4"/>
  <c r="AX257" i="4"/>
  <c r="AX256" i="4"/>
  <c r="AX255" i="4"/>
  <c r="AX254" i="4"/>
  <c r="AX253" i="4"/>
  <c r="AX252" i="4"/>
  <c r="AX251" i="4"/>
  <c r="AX250" i="4"/>
  <c r="AX249" i="4"/>
  <c r="AX248" i="4"/>
  <c r="AX247" i="4"/>
  <c r="AX246" i="4"/>
  <c r="AX245" i="4"/>
  <c r="AX244" i="4"/>
  <c r="AX243" i="4"/>
  <c r="AX240" i="4"/>
  <c r="AX237" i="4"/>
  <c r="AX236" i="4"/>
  <c r="AX235" i="4"/>
  <c r="AX2833" i="4"/>
  <c r="AX2832" i="4"/>
  <c r="AX2831" i="4"/>
  <c r="AX2830" i="4"/>
  <c r="AX2829" i="4"/>
  <c r="AX2828" i="4"/>
  <c r="AX2827" i="4"/>
  <c r="AX2826" i="4"/>
  <c r="AX2825" i="4"/>
  <c r="AX2824" i="4"/>
  <c r="AX2823" i="4"/>
  <c r="AX2822" i="4"/>
  <c r="AX2821" i="4"/>
  <c r="AX2820" i="4"/>
  <c r="AX2819" i="4"/>
  <c r="AX2818" i="4"/>
  <c r="AX2817" i="4"/>
  <c r="AX2816" i="4"/>
  <c r="AX2815" i="4"/>
  <c r="AX2814" i="4"/>
  <c r="AX2813" i="4"/>
  <c r="AX2812" i="4"/>
  <c r="AX2811" i="4"/>
  <c r="AX2810" i="4"/>
  <c r="AX2809" i="4"/>
  <c r="AX2808" i="4"/>
  <c r="AX2807" i="4"/>
  <c r="AX2806" i="4"/>
  <c r="AX2805" i="4"/>
  <c r="AX2804" i="4"/>
  <c r="AX2803" i="4"/>
  <c r="AX2802" i="4"/>
  <c r="AX2801" i="4"/>
  <c r="AX2800" i="4"/>
  <c r="AX2799" i="4"/>
  <c r="AX2798" i="4"/>
  <c r="AX2797" i="4"/>
  <c r="AX2796" i="4"/>
  <c r="AX2795" i="4"/>
  <c r="AX2794" i="4"/>
  <c r="AX2793" i="4"/>
  <c r="AX2792" i="4"/>
  <c r="AX2791" i="4"/>
  <c r="AX2790" i="4"/>
  <c r="AX2789" i="4"/>
  <c r="AX2788" i="4"/>
  <c r="AX2787" i="4"/>
  <c r="AX2786" i="4"/>
  <c r="AX2785" i="4"/>
  <c r="AX2784" i="4"/>
  <c r="AX2783" i="4"/>
  <c r="AX2782" i="4"/>
  <c r="AX2781" i="4"/>
  <c r="AX2780" i="4"/>
  <c r="AX2779" i="4"/>
  <c r="AX2778" i="4"/>
  <c r="AX2777" i="4"/>
  <c r="AX2776" i="4"/>
  <c r="AX2775" i="4"/>
  <c r="AX2774" i="4"/>
  <c r="AX2773" i="4"/>
  <c r="AX2772" i="4"/>
  <c r="AX2771" i="4"/>
  <c r="AX2770" i="4"/>
  <c r="AX222" i="4"/>
  <c r="AX221" i="4"/>
  <c r="AX220" i="4"/>
  <c r="AX219" i="4"/>
  <c r="AX218" i="4"/>
  <c r="AX217" i="4"/>
  <c r="AX216" i="4"/>
  <c r="AX215" i="4"/>
  <c r="AX214" i="4"/>
  <c r="AX213" i="4"/>
  <c r="AX212" i="4"/>
  <c r="AX211" i="4"/>
  <c r="AX210" i="4"/>
  <c r="AX209" i="4"/>
  <c r="AX208" i="4"/>
  <c r="AX207" i="4"/>
  <c r="AX206" i="4"/>
  <c r="AX205" i="4"/>
  <c r="AX204" i="4"/>
  <c r="AX203" i="4"/>
  <c r="AX202" i="4"/>
  <c r="AX201" i="4"/>
  <c r="AX200" i="4"/>
  <c r="AX199" i="4"/>
  <c r="AX198" i="4"/>
  <c r="AX197" i="4"/>
  <c r="AX196" i="4"/>
  <c r="AX195" i="4"/>
  <c r="AX194" i="4"/>
  <c r="AX193" i="4"/>
  <c r="AX192" i="4"/>
  <c r="AX191" i="4"/>
  <c r="AX190" i="4"/>
  <c r="AX189" i="4"/>
  <c r="AX188" i="4"/>
  <c r="AX187" i="4"/>
  <c r="AX186" i="4"/>
  <c r="AX185" i="4"/>
  <c r="AX184" i="4"/>
  <c r="AX183" i="4"/>
  <c r="AX182" i="4"/>
  <c r="AX181" i="4"/>
  <c r="AX180" i="4"/>
  <c r="AX179" i="4"/>
  <c r="AX178" i="4"/>
  <c r="AX177" i="4"/>
  <c r="AX176" i="4"/>
  <c r="AX175" i="4"/>
  <c r="AX174" i="4"/>
  <c r="AX173" i="4"/>
  <c r="AX172" i="4"/>
  <c r="AX171" i="4"/>
  <c r="AX170" i="4"/>
  <c r="AX169" i="4"/>
  <c r="AX168" i="4"/>
  <c r="AX167" i="4"/>
  <c r="AX166" i="4"/>
  <c r="AX165" i="4"/>
  <c r="AX162" i="4"/>
  <c r="AX161" i="4"/>
  <c r="AX160" i="4"/>
  <c r="AX159" i="4"/>
  <c r="AX158" i="4"/>
  <c r="AX157" i="4"/>
  <c r="AX156" i="4"/>
  <c r="AX155" i="4"/>
  <c r="AX154" i="4"/>
  <c r="AX153" i="4"/>
  <c r="AX152" i="4"/>
  <c r="AX151" i="4"/>
  <c r="AX150" i="4"/>
  <c r="AX149" i="4"/>
  <c r="AX148" i="4"/>
  <c r="AX147" i="4"/>
  <c r="AX146" i="4"/>
  <c r="AX145" i="4"/>
  <c r="AX144" i="4"/>
  <c r="AX143" i="4"/>
  <c r="AX142" i="4"/>
  <c r="AX141" i="4"/>
  <c r="AX140" i="4"/>
  <c r="AX139" i="4"/>
  <c r="AX138" i="4"/>
  <c r="AX137" i="4"/>
  <c r="AX136" i="4"/>
  <c r="AX135" i="4"/>
  <c r="AX134" i="4"/>
  <c r="AX133" i="4"/>
  <c r="AX132" i="4"/>
  <c r="AX131" i="4"/>
  <c r="AX130" i="4"/>
  <c r="AX129" i="4"/>
  <c r="AX128" i="4"/>
  <c r="AX127" i="4"/>
  <c r="AX126" i="4"/>
  <c r="AX125" i="4"/>
  <c r="AX124" i="4"/>
  <c r="AX123" i="4"/>
  <c r="AX122" i="4"/>
  <c r="AX121" i="4"/>
  <c r="AX120" i="4"/>
  <c r="AX119" i="4"/>
  <c r="AX118" i="4"/>
  <c r="AX117" i="4"/>
  <c r="AX116" i="4"/>
  <c r="AX115" i="4"/>
  <c r="AX114" i="4"/>
  <c r="AX113" i="4"/>
  <c r="AX112" i="4"/>
  <c r="AX111" i="4"/>
  <c r="AX110" i="4"/>
  <c r="AX109" i="4"/>
  <c r="AX108" i="4"/>
  <c r="AX107" i="4"/>
  <c r="AX106" i="4"/>
  <c r="AX105" i="4"/>
  <c r="AX104" i="4"/>
  <c r="AX103" i="4"/>
  <c r="AX102" i="4"/>
  <c r="AX101" i="4"/>
  <c r="AX100" i="4"/>
  <c r="AX99" i="4"/>
  <c r="AX98" i="4"/>
  <c r="AX97" i="4"/>
  <c r="AX96" i="4"/>
  <c r="AX95" i="4"/>
  <c r="AX94" i="4"/>
  <c r="AX93" i="4"/>
  <c r="AX92" i="4"/>
  <c r="AX91" i="4"/>
  <c r="AX90" i="4"/>
  <c r="AX89" i="4"/>
  <c r="AX88" i="4"/>
  <c r="AX85" i="4"/>
  <c r="AX84" i="4"/>
  <c r="AX83" i="4"/>
  <c r="AX82" i="4"/>
  <c r="AX81" i="4"/>
  <c r="AX80" i="4"/>
  <c r="AX79" i="4"/>
  <c r="AX78" i="4"/>
  <c r="AX77" i="4"/>
  <c r="AX76" i="4"/>
  <c r="AX75" i="4"/>
  <c r="AX74" i="4"/>
  <c r="AX73" i="4"/>
  <c r="AX72" i="4"/>
  <c r="AX71" i="4"/>
  <c r="AX2765" i="4"/>
  <c r="AX2764" i="4"/>
  <c r="AX2763" i="4"/>
  <c r="AX2762" i="4"/>
  <c r="AX2761" i="4"/>
  <c r="AX2760" i="4"/>
  <c r="AX2759" i="4"/>
  <c r="AX2758" i="4"/>
  <c r="AX2757" i="4"/>
  <c r="AX2756" i="4"/>
  <c r="AX2755" i="4"/>
  <c r="AX2754" i="4"/>
  <c r="AX2753" i="4"/>
  <c r="AX2752" i="4"/>
  <c r="AX2751" i="4"/>
  <c r="AX2750" i="4"/>
  <c r="AX2749" i="4"/>
  <c r="AX2748" i="4"/>
  <c r="AX2747" i="4"/>
  <c r="AX2746" i="4"/>
  <c r="AX2745" i="4"/>
  <c r="AX2744" i="4"/>
  <c r="AX2743" i="4"/>
  <c r="AX2742" i="4"/>
  <c r="AX2741" i="4"/>
  <c r="AX2740" i="4"/>
  <c r="AX2739" i="4"/>
  <c r="AX2738" i="4"/>
  <c r="AX2737" i="4"/>
  <c r="AX2736" i="4"/>
  <c r="AX2735" i="4"/>
  <c r="AX2734" i="4"/>
  <c r="AX2733" i="4"/>
  <c r="AX2732" i="4"/>
  <c r="AX2731" i="4"/>
  <c r="AX2730" i="4"/>
  <c r="AX2729" i="4"/>
  <c r="AX2728" i="4"/>
  <c r="AX2727" i="4"/>
  <c r="AX2726" i="4"/>
  <c r="AX68" i="4"/>
  <c r="AX67" i="4"/>
  <c r="AX66" i="4"/>
  <c r="AX65" i="4"/>
  <c r="AX64" i="4"/>
  <c r="AX63" i="4"/>
  <c r="AX62" i="4"/>
  <c r="AX61" i="4"/>
  <c r="AX60" i="4"/>
  <c r="AX59" i="4"/>
  <c r="AX58" i="4"/>
  <c r="AX57" i="4"/>
  <c r="AX56" i="4"/>
  <c r="AX55" i="4"/>
  <c r="AX54" i="4"/>
  <c r="AX53" i="4"/>
  <c r="AX52" i="4"/>
  <c r="AX51" i="4"/>
  <c r="AX50" i="4"/>
  <c r="AX49" i="4"/>
  <c r="AX48" i="4"/>
  <c r="AX47" i="4"/>
  <c r="AX46" i="4"/>
  <c r="AX45" i="4"/>
  <c r="AX44" i="4"/>
  <c r="AX43" i="4"/>
  <c r="AX42" i="4"/>
  <c r="AX41" i="4"/>
  <c r="AX40" i="4"/>
  <c r="AX39" i="4"/>
  <c r="AX38" i="4"/>
  <c r="AX37" i="4"/>
  <c r="AX36" i="4"/>
  <c r="AX35" i="4"/>
  <c r="AX34" i="4"/>
  <c r="AX33" i="4"/>
  <c r="AX32" i="4"/>
  <c r="AX31" i="4"/>
  <c r="AX30" i="4"/>
  <c r="AX29" i="4"/>
  <c r="AX28" i="4"/>
  <c r="AX27" i="4"/>
  <c r="AX26" i="4"/>
  <c r="AX25" i="4"/>
  <c r="AX24" i="4"/>
  <c r="AX23" i="4"/>
  <c r="AX22" i="4"/>
  <c r="AX21" i="4"/>
  <c r="AX20" i="4"/>
  <c r="AX19" i="4"/>
  <c r="AX18" i="4"/>
  <c r="AX17" i="4"/>
  <c r="AX16" i="4"/>
  <c r="AX15" i="4"/>
  <c r="AX14" i="4"/>
  <c r="AX13" i="4"/>
  <c r="AX12" i="4"/>
  <c r="AX11" i="4"/>
  <c r="AX10" i="4"/>
  <c r="AX9" i="4"/>
  <c r="AX8" i="4"/>
  <c r="AX7" i="4"/>
  <c r="AX6" i="4"/>
  <c r="AX5" i="4"/>
  <c r="AX4" i="4"/>
  <c r="AX3" i="4"/>
  <c r="AX2" i="4"/>
  <c r="H12" i="3"/>
  <c r="H43" i="3"/>
  <c r="F12" i="3"/>
  <c r="F43" i="3"/>
  <c r="AR3093" i="4"/>
  <c r="C3093" i="4"/>
  <c r="AP3093" i="4"/>
  <c r="AO3093" i="4"/>
  <c r="AN3093" i="4"/>
  <c r="AM3093" i="4"/>
  <c r="AL3093" i="4"/>
  <c r="AK3093" i="4"/>
  <c r="AJ3093" i="4"/>
  <c r="AI3093" i="4"/>
  <c r="K3093" i="4"/>
  <c r="L3093" i="4"/>
  <c r="M3093" i="4"/>
  <c r="N3093" i="4"/>
  <c r="O3093" i="4"/>
  <c r="H3093" i="4"/>
  <c r="I3093" i="4"/>
  <c r="G3093" i="4"/>
  <c r="F3093" i="4"/>
  <c r="E3093" i="4"/>
  <c r="D3093" i="4"/>
  <c r="AE1040" i="6"/>
  <c r="AD1040" i="6"/>
  <c r="AB1040" i="6"/>
  <c r="AC1040" i="6"/>
  <c r="AR3" i="5"/>
  <c r="AR4" i="5"/>
  <c r="AR5" i="5"/>
  <c r="AR6" i="5"/>
  <c r="AR7" i="5"/>
  <c r="AR8" i="5"/>
  <c r="AR9" i="5"/>
  <c r="AR10" i="5"/>
  <c r="AR11" i="5"/>
  <c r="AR12" i="5"/>
  <c r="AR13" i="5"/>
  <c r="AR14" i="5"/>
  <c r="AR15" i="5"/>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87" i="5"/>
  <c r="AR88" i="5"/>
  <c r="AR89" i="5"/>
  <c r="AR90" i="5"/>
  <c r="AR91" i="5"/>
  <c r="AR92" i="5"/>
  <c r="AR93" i="5"/>
  <c r="AR94" i="5"/>
  <c r="AR95" i="5"/>
  <c r="AR96" i="5"/>
  <c r="AR97" i="5"/>
  <c r="AR98" i="5"/>
  <c r="AR99" i="5"/>
  <c r="AR100" i="5"/>
  <c r="AR101" i="5"/>
  <c r="AR102" i="5"/>
  <c r="AR103" i="5"/>
  <c r="AR104" i="5"/>
  <c r="AR105" i="5"/>
  <c r="AR106" i="5"/>
  <c r="AR107" i="5"/>
  <c r="AR108" i="5"/>
  <c r="AR109" i="5"/>
  <c r="AR110" i="5"/>
  <c r="AR111" i="5"/>
  <c r="AR112" i="5"/>
  <c r="AR113" i="5"/>
  <c r="AR114" i="5"/>
  <c r="AR115" i="5"/>
  <c r="AR116" i="5"/>
  <c r="AR117" i="5"/>
  <c r="AR118" i="5"/>
  <c r="AR119" i="5"/>
  <c r="AR120" i="5"/>
  <c r="AR121" i="5"/>
  <c r="AR122" i="5"/>
  <c r="AR123" i="5"/>
  <c r="AR124" i="5"/>
  <c r="AR125" i="5"/>
  <c r="AR126" i="5"/>
  <c r="AR127" i="5"/>
  <c r="AR128" i="5"/>
  <c r="AR129" i="5"/>
  <c r="AR130" i="5"/>
  <c r="AR131" i="5"/>
  <c r="AR132" i="5"/>
  <c r="AR133" i="5"/>
  <c r="AR134" i="5"/>
  <c r="AR135" i="5"/>
  <c r="AR136" i="5"/>
  <c r="AR137" i="5"/>
  <c r="AR138" i="5"/>
  <c r="AR139" i="5"/>
  <c r="AR140" i="5"/>
  <c r="AR141" i="5"/>
  <c r="AR142" i="5"/>
  <c r="AR143" i="5"/>
  <c r="AR144" i="5"/>
  <c r="AR145" i="5"/>
  <c r="AR146" i="5"/>
  <c r="AR147" i="5"/>
  <c r="AR148" i="5"/>
  <c r="AR149" i="5"/>
  <c r="AR150" i="5"/>
  <c r="AR151" i="5"/>
  <c r="AR152" i="5"/>
  <c r="AR153" i="5"/>
  <c r="AR154" i="5"/>
  <c r="AR155" i="5"/>
  <c r="AR156" i="5"/>
  <c r="AR157" i="5"/>
  <c r="AR158" i="5"/>
  <c r="AR159" i="5"/>
  <c r="AR160" i="5"/>
  <c r="AR161" i="5"/>
  <c r="AR162" i="5"/>
  <c r="AR163" i="5"/>
  <c r="AR164" i="5"/>
  <c r="AR165" i="5"/>
  <c r="AR166" i="5"/>
  <c r="AR167" i="5"/>
  <c r="AR168" i="5"/>
  <c r="AR169" i="5"/>
  <c r="AR170" i="5"/>
  <c r="AR171" i="5"/>
  <c r="AQ7" i="3"/>
  <c r="AS7" i="3"/>
  <c r="AU7" i="3"/>
  <c r="AW7" i="3"/>
  <c r="AY7" i="3"/>
  <c r="BA7" i="3"/>
  <c r="BC7" i="3"/>
  <c r="BE7" i="3"/>
  <c r="BG7" i="3"/>
  <c r="BI7" i="3"/>
  <c r="P7" i="3"/>
  <c r="AA1836" i="4"/>
  <c r="AQ43" i="3"/>
  <c r="AR43" i="3"/>
  <c r="AS43" i="3"/>
  <c r="AU43" i="3"/>
  <c r="AW43" i="3"/>
  <c r="AY43" i="3"/>
  <c r="BA43" i="3"/>
  <c r="BC43" i="3"/>
  <c r="BE43" i="3"/>
  <c r="BG43" i="3"/>
  <c r="BH43" i="3"/>
  <c r="BI43" i="3"/>
  <c r="P43" i="3"/>
  <c r="AQ19" i="3"/>
  <c r="AS19" i="3"/>
  <c r="AU19" i="3"/>
  <c r="AW19" i="3"/>
  <c r="AY19" i="3"/>
  <c r="BA19" i="3"/>
  <c r="BC19" i="3"/>
  <c r="BE19" i="3"/>
  <c r="BG19" i="3"/>
  <c r="BI19" i="3"/>
  <c r="P19" i="3"/>
  <c r="AQ13" i="3"/>
  <c r="AS13" i="3"/>
  <c r="AU13" i="3"/>
  <c r="AW13" i="3"/>
  <c r="AY13" i="3"/>
  <c r="BA13" i="3"/>
  <c r="BC13" i="3"/>
  <c r="BE13" i="3"/>
  <c r="BG13" i="3"/>
  <c r="BI13" i="3"/>
  <c r="P13" i="3"/>
  <c r="AQ3" i="3"/>
  <c r="AS3" i="3"/>
  <c r="AU3" i="3"/>
  <c r="AW3" i="3"/>
  <c r="AY3" i="3"/>
  <c r="BA3" i="3"/>
  <c r="BC3" i="3"/>
  <c r="BE3" i="3"/>
  <c r="BG3" i="3"/>
  <c r="BI3" i="3"/>
  <c r="P3" i="3"/>
  <c r="AQ4" i="3"/>
  <c r="AS4" i="3"/>
  <c r="AU4" i="3"/>
  <c r="AW4" i="3"/>
  <c r="AY4" i="3"/>
  <c r="BA4" i="3"/>
  <c r="BC4" i="3"/>
  <c r="BE4" i="3"/>
  <c r="BG4" i="3"/>
  <c r="BI4" i="3"/>
  <c r="P4" i="3"/>
  <c r="AQ5" i="3"/>
  <c r="AS5" i="3"/>
  <c r="AU5" i="3"/>
  <c r="AW5" i="3"/>
  <c r="AY5" i="3"/>
  <c r="BA5" i="3"/>
  <c r="BC5" i="3"/>
  <c r="BE5" i="3"/>
  <c r="BG5" i="3"/>
  <c r="BI5" i="3"/>
  <c r="P5" i="3"/>
  <c r="AQ6" i="3"/>
  <c r="AS6" i="3"/>
  <c r="AU6" i="3"/>
  <c r="AW6" i="3"/>
  <c r="AY6" i="3"/>
  <c r="BA6" i="3"/>
  <c r="BC6" i="3"/>
  <c r="BE6" i="3"/>
  <c r="BG6" i="3"/>
  <c r="BI6" i="3"/>
  <c r="P6" i="3"/>
  <c r="AQ8" i="3"/>
  <c r="AS8" i="3"/>
  <c r="AU8" i="3"/>
  <c r="AW8" i="3"/>
  <c r="AY8" i="3"/>
  <c r="BA8" i="3"/>
  <c r="BC8" i="3"/>
  <c r="BE8" i="3"/>
  <c r="BG8" i="3"/>
  <c r="BI8" i="3"/>
  <c r="P8" i="3"/>
  <c r="AQ9" i="3"/>
  <c r="AS9" i="3"/>
  <c r="AU9" i="3"/>
  <c r="AW9" i="3"/>
  <c r="AY9" i="3"/>
  <c r="BA9" i="3"/>
  <c r="BC9" i="3"/>
  <c r="BE9" i="3"/>
  <c r="BG9" i="3"/>
  <c r="BI9" i="3"/>
  <c r="P9" i="3"/>
  <c r="AQ10" i="3"/>
  <c r="AS10" i="3"/>
  <c r="AU10" i="3"/>
  <c r="AW10" i="3"/>
  <c r="AY10" i="3"/>
  <c r="BA10" i="3"/>
  <c r="BC10" i="3"/>
  <c r="BE10" i="3"/>
  <c r="BG10" i="3"/>
  <c r="BI10" i="3"/>
  <c r="P10" i="3"/>
  <c r="AQ11" i="3"/>
  <c r="AS11" i="3"/>
  <c r="AU11" i="3"/>
  <c r="AW11" i="3"/>
  <c r="AY11" i="3"/>
  <c r="BA11" i="3"/>
  <c r="BC11" i="3"/>
  <c r="BE11" i="3"/>
  <c r="BG11" i="3"/>
  <c r="BI11" i="3"/>
  <c r="P11" i="3"/>
  <c r="AQ12" i="3"/>
  <c r="AS12" i="3"/>
  <c r="AU12" i="3"/>
  <c r="AW12" i="3"/>
  <c r="AY12" i="3"/>
  <c r="BA12" i="3"/>
  <c r="BC12" i="3"/>
  <c r="BE12" i="3"/>
  <c r="BG12" i="3"/>
  <c r="BI12" i="3"/>
  <c r="P12" i="3"/>
  <c r="AQ14" i="3"/>
  <c r="AS14" i="3"/>
  <c r="AU14" i="3"/>
  <c r="AW14" i="3"/>
  <c r="AY14" i="3"/>
  <c r="BA14" i="3"/>
  <c r="BC14" i="3"/>
  <c r="BE14" i="3"/>
  <c r="BG14" i="3"/>
  <c r="BI14" i="3"/>
  <c r="P14" i="3"/>
  <c r="AQ15" i="3"/>
  <c r="AS15" i="3"/>
  <c r="AU15" i="3"/>
  <c r="AW15" i="3"/>
  <c r="AY15" i="3"/>
  <c r="BA15" i="3"/>
  <c r="BC15" i="3"/>
  <c r="BE15" i="3"/>
  <c r="BG15" i="3"/>
  <c r="BI15" i="3"/>
  <c r="P15" i="3"/>
  <c r="AQ16" i="3"/>
  <c r="AS16" i="3"/>
  <c r="AU16" i="3"/>
  <c r="AW16" i="3"/>
  <c r="AY16" i="3"/>
  <c r="BA16" i="3"/>
  <c r="BC16" i="3"/>
  <c r="BE16" i="3"/>
  <c r="BG16" i="3"/>
  <c r="BI16" i="3"/>
  <c r="P16" i="3"/>
  <c r="AQ17" i="3"/>
  <c r="AS17" i="3"/>
  <c r="AU17" i="3"/>
  <c r="AW17" i="3"/>
  <c r="AY17" i="3"/>
  <c r="BA17" i="3"/>
  <c r="BC17" i="3"/>
  <c r="BE17" i="3"/>
  <c r="BG17" i="3"/>
  <c r="BI17" i="3"/>
  <c r="P17" i="3"/>
  <c r="AQ18" i="3"/>
  <c r="AS18" i="3"/>
  <c r="AU18" i="3"/>
  <c r="AW18" i="3"/>
  <c r="AY18" i="3"/>
  <c r="BA18" i="3"/>
  <c r="BC18" i="3"/>
  <c r="BE18" i="3"/>
  <c r="BG18" i="3"/>
  <c r="BI18" i="3"/>
  <c r="P18" i="3"/>
  <c r="AQ20" i="3"/>
  <c r="AS20" i="3"/>
  <c r="AU20" i="3"/>
  <c r="AW20" i="3"/>
  <c r="AY20" i="3"/>
  <c r="BA20" i="3"/>
  <c r="BC20" i="3"/>
  <c r="BE20" i="3"/>
  <c r="BG20" i="3"/>
  <c r="BI20" i="3"/>
  <c r="P20" i="3"/>
  <c r="AQ21" i="3"/>
  <c r="AS21" i="3"/>
  <c r="AU21" i="3"/>
  <c r="AW21" i="3"/>
  <c r="AY21" i="3"/>
  <c r="BA21" i="3"/>
  <c r="BC21" i="3"/>
  <c r="BE21" i="3"/>
  <c r="BG21" i="3"/>
  <c r="BI21" i="3"/>
  <c r="P21" i="3"/>
  <c r="AQ22" i="3"/>
  <c r="AS22" i="3"/>
  <c r="AU22" i="3"/>
  <c r="AW22" i="3"/>
  <c r="AY22" i="3"/>
  <c r="BA22" i="3"/>
  <c r="BC22" i="3"/>
  <c r="BE22" i="3"/>
  <c r="BG22" i="3"/>
  <c r="BI22" i="3"/>
  <c r="P22" i="3"/>
  <c r="AQ23" i="3"/>
  <c r="AS23" i="3"/>
  <c r="AU23" i="3"/>
  <c r="AW23" i="3"/>
  <c r="AY23" i="3"/>
  <c r="BA23" i="3"/>
  <c r="BC23" i="3"/>
  <c r="BE23" i="3"/>
  <c r="BG23" i="3"/>
  <c r="BI23" i="3"/>
  <c r="P23" i="3"/>
  <c r="AQ24" i="3"/>
  <c r="AS24" i="3"/>
  <c r="AU24" i="3"/>
  <c r="AW24" i="3"/>
  <c r="AY24" i="3"/>
  <c r="BA24" i="3"/>
  <c r="BC24" i="3"/>
  <c r="BE24" i="3"/>
  <c r="BG24" i="3"/>
  <c r="BI24" i="3"/>
  <c r="P24" i="3"/>
  <c r="AQ25" i="3"/>
  <c r="AS25" i="3"/>
  <c r="AU25" i="3"/>
  <c r="AW25" i="3"/>
  <c r="AY25" i="3"/>
  <c r="BA25" i="3"/>
  <c r="BC25" i="3"/>
  <c r="BE25" i="3"/>
  <c r="BG25" i="3"/>
  <c r="BI25" i="3"/>
  <c r="P25" i="3"/>
  <c r="AQ26" i="3"/>
  <c r="AS26" i="3"/>
  <c r="AU26" i="3"/>
  <c r="AW26" i="3"/>
  <c r="AY26" i="3"/>
  <c r="BA26" i="3"/>
  <c r="BC26" i="3"/>
  <c r="BE26" i="3"/>
  <c r="BG26" i="3"/>
  <c r="BI26" i="3"/>
  <c r="P26" i="3"/>
  <c r="AQ27" i="3"/>
  <c r="AS27" i="3"/>
  <c r="AU27" i="3"/>
  <c r="AW27" i="3"/>
  <c r="AY27" i="3"/>
  <c r="BA27" i="3"/>
  <c r="BC27" i="3"/>
  <c r="BE27" i="3"/>
  <c r="BG27" i="3"/>
  <c r="BI27" i="3"/>
  <c r="P27" i="3"/>
  <c r="AQ28" i="3"/>
  <c r="AS28" i="3"/>
  <c r="AU28" i="3"/>
  <c r="AW28" i="3"/>
  <c r="AY28" i="3"/>
  <c r="BA28" i="3"/>
  <c r="BC28" i="3"/>
  <c r="BE28" i="3"/>
  <c r="BG28" i="3"/>
  <c r="BI28" i="3"/>
  <c r="P28" i="3"/>
  <c r="AQ29" i="3"/>
  <c r="AS29" i="3"/>
  <c r="AU29" i="3"/>
  <c r="AW29" i="3"/>
  <c r="AY29" i="3"/>
  <c r="BA29" i="3"/>
  <c r="BC29" i="3"/>
  <c r="BE29" i="3"/>
  <c r="BG29" i="3"/>
  <c r="BI29" i="3"/>
  <c r="P29" i="3"/>
  <c r="AQ30" i="3"/>
  <c r="AS30" i="3"/>
  <c r="AU30" i="3"/>
  <c r="AW30" i="3"/>
  <c r="AY30" i="3"/>
  <c r="BA30" i="3"/>
  <c r="BC30" i="3"/>
  <c r="BE30" i="3"/>
  <c r="BG30" i="3"/>
  <c r="BI30" i="3"/>
  <c r="P30" i="3"/>
  <c r="AQ31" i="3"/>
  <c r="AS31" i="3"/>
  <c r="AU31" i="3"/>
  <c r="AW31" i="3"/>
  <c r="AY31" i="3"/>
  <c r="BA31" i="3"/>
  <c r="BC31" i="3"/>
  <c r="BE31" i="3"/>
  <c r="BG31" i="3"/>
  <c r="BI31" i="3"/>
  <c r="P31" i="3"/>
  <c r="AQ32" i="3"/>
  <c r="AS32" i="3"/>
  <c r="AU32" i="3"/>
  <c r="AW32" i="3"/>
  <c r="AY32" i="3"/>
  <c r="BA32" i="3"/>
  <c r="BC32" i="3"/>
  <c r="BE32" i="3"/>
  <c r="BG32" i="3"/>
  <c r="BI32" i="3"/>
  <c r="P32" i="3"/>
  <c r="AQ33" i="3"/>
  <c r="AS33" i="3"/>
  <c r="AU33" i="3"/>
  <c r="AW33" i="3"/>
  <c r="AY33" i="3"/>
  <c r="BA33" i="3"/>
  <c r="BC33" i="3"/>
  <c r="BE33" i="3"/>
  <c r="BG33" i="3"/>
  <c r="BI33" i="3"/>
  <c r="P33" i="3"/>
  <c r="AQ34" i="3"/>
  <c r="AS34" i="3"/>
  <c r="AU34" i="3"/>
  <c r="AW34" i="3"/>
  <c r="AY34" i="3"/>
  <c r="BA34" i="3"/>
  <c r="BC34" i="3"/>
  <c r="BE34" i="3"/>
  <c r="BG34" i="3"/>
  <c r="BI34" i="3"/>
  <c r="P34" i="3"/>
  <c r="AQ35" i="3"/>
  <c r="AS35" i="3"/>
  <c r="AU35" i="3"/>
  <c r="AW35" i="3"/>
  <c r="AY35" i="3"/>
  <c r="BA35" i="3"/>
  <c r="BC35" i="3"/>
  <c r="BE35" i="3"/>
  <c r="BG35" i="3"/>
  <c r="BI35" i="3"/>
  <c r="P35" i="3"/>
  <c r="AQ36" i="3"/>
  <c r="AS36" i="3"/>
  <c r="AU36" i="3"/>
  <c r="AW36" i="3"/>
  <c r="AY36" i="3"/>
  <c r="BA36" i="3"/>
  <c r="BC36" i="3"/>
  <c r="BE36" i="3"/>
  <c r="BG36" i="3"/>
  <c r="BI36" i="3"/>
  <c r="P36" i="3"/>
  <c r="AQ37" i="3"/>
  <c r="AS37" i="3"/>
  <c r="AU37" i="3"/>
  <c r="AW37" i="3"/>
  <c r="AY37" i="3"/>
  <c r="BA37" i="3"/>
  <c r="BC37" i="3"/>
  <c r="BE37" i="3"/>
  <c r="BG37" i="3"/>
  <c r="BI37" i="3"/>
  <c r="P37" i="3"/>
  <c r="AQ38" i="3"/>
  <c r="AS38" i="3"/>
  <c r="AU38" i="3"/>
  <c r="AW38" i="3"/>
  <c r="AY38" i="3"/>
  <c r="BA38" i="3"/>
  <c r="BC38" i="3"/>
  <c r="BE38" i="3"/>
  <c r="BG38" i="3"/>
  <c r="BI38" i="3"/>
  <c r="P38" i="3"/>
  <c r="AQ39" i="3"/>
  <c r="AS39" i="3"/>
  <c r="AU39" i="3"/>
  <c r="AW39" i="3"/>
  <c r="AY39" i="3"/>
  <c r="BA39" i="3"/>
  <c r="BC39" i="3"/>
  <c r="BE39" i="3"/>
  <c r="BG39" i="3"/>
  <c r="BI39" i="3"/>
  <c r="P39" i="3"/>
  <c r="AQ40" i="3"/>
  <c r="AS40" i="3"/>
  <c r="AU40" i="3"/>
  <c r="AW40" i="3"/>
  <c r="AY40" i="3"/>
  <c r="BA40" i="3"/>
  <c r="BC40" i="3"/>
  <c r="BE40" i="3"/>
  <c r="BG40" i="3"/>
  <c r="BI40" i="3"/>
  <c r="P40" i="3"/>
  <c r="AQ41" i="3"/>
  <c r="AS41" i="3"/>
  <c r="AU41" i="3"/>
  <c r="AW41" i="3"/>
  <c r="AY41" i="3"/>
  <c r="BA41" i="3"/>
  <c r="BC41" i="3"/>
  <c r="BE41" i="3"/>
  <c r="BG41" i="3"/>
  <c r="BI41" i="3"/>
  <c r="P41" i="3"/>
  <c r="AQ42" i="3"/>
  <c r="AS42" i="3"/>
  <c r="AU42" i="3"/>
  <c r="AW42" i="3"/>
  <c r="AY42" i="3"/>
  <c r="BA42" i="3"/>
  <c r="BC42" i="3"/>
  <c r="BE42" i="3"/>
  <c r="BG42" i="3"/>
  <c r="BI42" i="3"/>
  <c r="P42" i="3"/>
  <c r="BH46" i="3"/>
  <c r="C46" i="3"/>
  <c r="Y46" i="3"/>
  <c r="AA46" i="3"/>
  <c r="AC46" i="3"/>
  <c r="AE46" i="3"/>
  <c r="AG46" i="3"/>
  <c r="AI46" i="3"/>
  <c r="AK46" i="3"/>
  <c r="AM46" i="3"/>
  <c r="AO46" i="3"/>
  <c r="AQ46" i="3"/>
  <c r="AS46" i="3"/>
  <c r="AU46" i="3"/>
  <c r="AW46" i="3"/>
  <c r="AY46" i="3"/>
  <c r="BA46" i="3"/>
  <c r="BC46" i="3"/>
  <c r="BE46" i="3"/>
  <c r="BG46" i="3"/>
  <c r="BI46" i="3"/>
  <c r="P46" i="3"/>
  <c r="P47" i="3"/>
  <c r="BH47" i="3"/>
  <c r="C47" i="3"/>
  <c r="AE47" i="3"/>
  <c r="BH48" i="3"/>
  <c r="C48" i="3"/>
  <c r="Y48" i="3"/>
  <c r="AA48" i="3"/>
  <c r="AC48" i="3"/>
  <c r="AE48" i="3"/>
  <c r="AG48" i="3"/>
  <c r="AI48" i="3"/>
  <c r="AK48" i="3"/>
  <c r="AM48" i="3"/>
  <c r="AO48" i="3"/>
  <c r="AQ48" i="3"/>
  <c r="AS48" i="3"/>
  <c r="AU48" i="3"/>
  <c r="AW48" i="3"/>
  <c r="AY48" i="3"/>
  <c r="BA48" i="3"/>
  <c r="BC48" i="3"/>
  <c r="BE48" i="3"/>
  <c r="BG48" i="3"/>
  <c r="BI48" i="3"/>
  <c r="P48" i="3"/>
  <c r="BH49" i="3"/>
  <c r="C49" i="3"/>
  <c r="Y49" i="3"/>
  <c r="AA49" i="3"/>
  <c r="AC49" i="3"/>
  <c r="AE49" i="3"/>
  <c r="AG49" i="3"/>
  <c r="AI49" i="3"/>
  <c r="AK49" i="3"/>
  <c r="AM49" i="3"/>
  <c r="AO49" i="3"/>
  <c r="AQ49" i="3"/>
  <c r="AS49" i="3"/>
  <c r="AU49" i="3"/>
  <c r="AW49" i="3"/>
  <c r="AY49" i="3"/>
  <c r="BA49" i="3"/>
  <c r="BC49" i="3"/>
  <c r="BE49" i="3"/>
  <c r="BG49" i="3"/>
  <c r="BI49" i="3"/>
  <c r="P49" i="3"/>
  <c r="BH50" i="3"/>
  <c r="C50" i="3"/>
  <c r="Y50" i="3"/>
  <c r="AA50" i="3"/>
  <c r="AC50" i="3"/>
  <c r="AE50" i="3"/>
  <c r="AG50" i="3"/>
  <c r="AI50" i="3"/>
  <c r="AK50" i="3"/>
  <c r="AM50" i="3"/>
  <c r="AO50" i="3"/>
  <c r="AQ50" i="3"/>
  <c r="AS50" i="3"/>
  <c r="AU50" i="3"/>
  <c r="AW50" i="3"/>
  <c r="AY50" i="3"/>
  <c r="BA50" i="3"/>
  <c r="BC50" i="3"/>
  <c r="BE50" i="3"/>
  <c r="BG50" i="3"/>
  <c r="BI50" i="3"/>
  <c r="P50" i="3"/>
  <c r="BH51" i="3"/>
  <c r="C51" i="3"/>
  <c r="Y51" i="3"/>
  <c r="AA51" i="3"/>
  <c r="AC51" i="3"/>
  <c r="AE51" i="3"/>
  <c r="AG51" i="3"/>
  <c r="AI51" i="3"/>
  <c r="AK51" i="3"/>
  <c r="AM51" i="3"/>
  <c r="AO51" i="3"/>
  <c r="AQ51" i="3"/>
  <c r="AS51" i="3"/>
  <c r="AU51" i="3"/>
  <c r="AW51" i="3"/>
  <c r="AY51" i="3"/>
  <c r="BA51" i="3"/>
  <c r="BC51" i="3"/>
  <c r="BE51" i="3"/>
  <c r="BG51" i="3"/>
  <c r="BI51" i="3"/>
  <c r="P51" i="3"/>
  <c r="BH52" i="3"/>
  <c r="C52" i="3"/>
  <c r="Y52" i="3"/>
  <c r="AA52" i="3"/>
  <c r="AC52" i="3"/>
  <c r="AE52" i="3"/>
  <c r="AG52" i="3"/>
  <c r="AI52" i="3"/>
  <c r="AK52" i="3"/>
  <c r="AM52" i="3"/>
  <c r="AO52" i="3"/>
  <c r="AQ52" i="3"/>
  <c r="AS52" i="3"/>
  <c r="AU52" i="3"/>
  <c r="AW52" i="3"/>
  <c r="AY52" i="3"/>
  <c r="BA52" i="3"/>
  <c r="BC52" i="3"/>
  <c r="BE52" i="3"/>
  <c r="BG52" i="3"/>
  <c r="BI52" i="3"/>
  <c r="P52" i="3"/>
  <c r="BH53" i="3"/>
  <c r="C53" i="3"/>
  <c r="Y53" i="3"/>
  <c r="AA53" i="3"/>
  <c r="AC53" i="3"/>
  <c r="AE53" i="3"/>
  <c r="AG53" i="3"/>
  <c r="AI53" i="3"/>
  <c r="AK53" i="3"/>
  <c r="AM53" i="3"/>
  <c r="AO53" i="3"/>
  <c r="AQ53" i="3"/>
  <c r="AS53" i="3"/>
  <c r="AU53" i="3"/>
  <c r="AW53" i="3"/>
  <c r="AY53" i="3"/>
  <c r="BA53" i="3"/>
  <c r="BC53" i="3"/>
  <c r="BE53" i="3"/>
  <c r="BG53" i="3"/>
  <c r="BI53" i="3"/>
  <c r="P53" i="3"/>
  <c r="BH54" i="3"/>
  <c r="C54" i="3"/>
  <c r="Y54" i="3"/>
  <c r="AA54" i="3"/>
  <c r="AC54" i="3"/>
  <c r="AE54" i="3"/>
  <c r="AG54" i="3"/>
  <c r="AI54" i="3"/>
  <c r="AK54" i="3"/>
  <c r="AM54" i="3"/>
  <c r="AO54" i="3"/>
  <c r="AQ54" i="3"/>
  <c r="AS54" i="3"/>
  <c r="AU54" i="3"/>
  <c r="AW54" i="3"/>
  <c r="AY54" i="3"/>
  <c r="BA54" i="3"/>
  <c r="BC54" i="3"/>
  <c r="BE54" i="3"/>
  <c r="BG54" i="3"/>
  <c r="BI54" i="3"/>
  <c r="P54" i="3"/>
  <c r="P55" i="3"/>
  <c r="BH55" i="3"/>
  <c r="C55" i="3"/>
  <c r="AE55" i="3"/>
  <c r="BH56" i="3"/>
  <c r="C56" i="3"/>
  <c r="Y56" i="3"/>
  <c r="AA56" i="3"/>
  <c r="AC56" i="3"/>
  <c r="AE56" i="3"/>
  <c r="AG56" i="3"/>
  <c r="AI56" i="3"/>
  <c r="AK56" i="3"/>
  <c r="AM56" i="3"/>
  <c r="AO56" i="3"/>
  <c r="AQ56" i="3"/>
  <c r="AS56" i="3"/>
  <c r="AU56" i="3"/>
  <c r="AW56" i="3"/>
  <c r="AY56" i="3"/>
  <c r="BA56" i="3"/>
  <c r="BC56" i="3"/>
  <c r="BE56" i="3"/>
  <c r="BG56" i="3"/>
  <c r="BI56" i="3"/>
  <c r="P56" i="3"/>
  <c r="BH57" i="3"/>
  <c r="C57" i="3"/>
  <c r="Y57" i="3"/>
  <c r="AA57" i="3"/>
  <c r="AC57" i="3"/>
  <c r="AE57" i="3"/>
  <c r="AG57" i="3"/>
  <c r="AI57" i="3"/>
  <c r="AK57" i="3"/>
  <c r="AM57" i="3"/>
  <c r="AO57" i="3"/>
  <c r="AQ57" i="3"/>
  <c r="AS57" i="3"/>
  <c r="AU57" i="3"/>
  <c r="AW57" i="3"/>
  <c r="AY57" i="3"/>
  <c r="BA57" i="3"/>
  <c r="BC57" i="3"/>
  <c r="BE57" i="3"/>
  <c r="BG57" i="3"/>
  <c r="BI57" i="3"/>
  <c r="P57" i="3"/>
  <c r="BH58" i="3"/>
  <c r="C58" i="3"/>
  <c r="Y58" i="3"/>
  <c r="AA58" i="3"/>
  <c r="AC58" i="3"/>
  <c r="AE58" i="3"/>
  <c r="AG58" i="3"/>
  <c r="AI58" i="3"/>
  <c r="AK58" i="3"/>
  <c r="AM58" i="3"/>
  <c r="AO58" i="3"/>
  <c r="AQ58" i="3"/>
  <c r="AS58" i="3"/>
  <c r="AU58" i="3"/>
  <c r="AW58" i="3"/>
  <c r="AY58" i="3"/>
  <c r="BA58" i="3"/>
  <c r="BC58" i="3"/>
  <c r="BE58" i="3"/>
  <c r="BG58" i="3"/>
  <c r="BI58" i="3"/>
  <c r="P58" i="3"/>
  <c r="BH59" i="3"/>
  <c r="C59" i="3"/>
  <c r="Y59" i="3"/>
  <c r="AA59" i="3"/>
  <c r="AC59" i="3"/>
  <c r="AE59" i="3"/>
  <c r="AG59" i="3"/>
  <c r="AI59" i="3"/>
  <c r="AK59" i="3"/>
  <c r="AM59" i="3"/>
  <c r="AO59" i="3"/>
  <c r="AQ59" i="3"/>
  <c r="AS59" i="3"/>
  <c r="AU59" i="3"/>
  <c r="AW59" i="3"/>
  <c r="AY59" i="3"/>
  <c r="BA59" i="3"/>
  <c r="BC59" i="3"/>
  <c r="BE59" i="3"/>
  <c r="BG59" i="3"/>
  <c r="BI59" i="3"/>
  <c r="P59" i="3"/>
  <c r="BH60" i="3"/>
  <c r="C60" i="3"/>
  <c r="Y60" i="3"/>
  <c r="AA60" i="3"/>
  <c r="AC60" i="3"/>
  <c r="AE60" i="3"/>
  <c r="AG60" i="3"/>
  <c r="AI60" i="3"/>
  <c r="AK60" i="3"/>
  <c r="AM60" i="3"/>
  <c r="AO60" i="3"/>
  <c r="AQ60" i="3"/>
  <c r="AS60" i="3"/>
  <c r="AU60" i="3"/>
  <c r="AW60" i="3"/>
  <c r="AY60" i="3"/>
  <c r="BA60" i="3"/>
  <c r="BC60" i="3"/>
  <c r="BE60" i="3"/>
  <c r="BG60" i="3"/>
  <c r="BI60" i="3"/>
  <c r="P60" i="3"/>
  <c r="BH61" i="3"/>
  <c r="C61" i="3"/>
  <c r="Y61" i="3"/>
  <c r="AA61" i="3"/>
  <c r="AC61" i="3"/>
  <c r="AE61" i="3"/>
  <c r="AG61" i="3"/>
  <c r="AI61" i="3"/>
  <c r="AK61" i="3"/>
  <c r="AM61" i="3"/>
  <c r="AO61" i="3"/>
  <c r="AQ61" i="3"/>
  <c r="AS61" i="3"/>
  <c r="AU61" i="3"/>
  <c r="AW61" i="3"/>
  <c r="AY61" i="3"/>
  <c r="BA61" i="3"/>
  <c r="BC61" i="3"/>
  <c r="BE61" i="3"/>
  <c r="BG61" i="3"/>
  <c r="BI61" i="3"/>
  <c r="P61" i="3"/>
  <c r="O7" i="3"/>
  <c r="O43" i="3"/>
  <c r="O19" i="3"/>
  <c r="O13" i="3"/>
  <c r="O3" i="3"/>
  <c r="O4" i="3"/>
  <c r="O5" i="3"/>
  <c r="O6" i="3"/>
  <c r="O8" i="3"/>
  <c r="O9" i="3"/>
  <c r="O10" i="3"/>
  <c r="O11" i="3"/>
  <c r="O12" i="3"/>
  <c r="O14" i="3"/>
  <c r="O15" i="3"/>
  <c r="O16" i="3"/>
  <c r="O17" i="3"/>
  <c r="O18" i="3"/>
  <c r="O20" i="3"/>
  <c r="O21" i="3"/>
  <c r="O22" i="3"/>
  <c r="O23" i="3"/>
  <c r="O24" i="3"/>
  <c r="O25" i="3"/>
  <c r="O26" i="3"/>
  <c r="O27" i="3"/>
  <c r="O28" i="3"/>
  <c r="O29" i="3"/>
  <c r="O30" i="3"/>
  <c r="O31" i="3"/>
  <c r="O32" i="3"/>
  <c r="O33" i="3"/>
  <c r="O34" i="3"/>
  <c r="O35" i="3"/>
  <c r="O36" i="3"/>
  <c r="O37" i="3"/>
  <c r="O38" i="3"/>
  <c r="O39" i="3"/>
  <c r="O40" i="3"/>
  <c r="O41" i="3"/>
  <c r="O42" i="3"/>
  <c r="O46" i="3"/>
  <c r="O47" i="3"/>
  <c r="AC47" i="3"/>
  <c r="O48" i="3"/>
  <c r="O49" i="3"/>
  <c r="O50" i="3"/>
  <c r="O51" i="3"/>
  <c r="O52" i="3"/>
  <c r="O53" i="3"/>
  <c r="O54" i="3"/>
  <c r="O55" i="3"/>
  <c r="AC55" i="3"/>
  <c r="O56" i="3"/>
  <c r="O57" i="3"/>
  <c r="O58" i="3"/>
  <c r="O59" i="3"/>
  <c r="O60" i="3"/>
  <c r="O61" i="3"/>
  <c r="N7" i="3"/>
  <c r="N43" i="3"/>
  <c r="N19" i="3"/>
  <c r="N13" i="3"/>
  <c r="N3" i="3"/>
  <c r="N4" i="3"/>
  <c r="N5" i="3"/>
  <c r="N6" i="3"/>
  <c r="N8" i="3"/>
  <c r="N9" i="3"/>
  <c r="N10" i="3"/>
  <c r="N11" i="3"/>
  <c r="N12" i="3"/>
  <c r="N14" i="3"/>
  <c r="N15" i="3"/>
  <c r="N16" i="3"/>
  <c r="N17" i="3"/>
  <c r="N18" i="3"/>
  <c r="N20" i="3"/>
  <c r="N21" i="3"/>
  <c r="N22" i="3"/>
  <c r="N23" i="3"/>
  <c r="N24" i="3"/>
  <c r="N25" i="3"/>
  <c r="N26" i="3"/>
  <c r="N27" i="3"/>
  <c r="N28" i="3"/>
  <c r="N29" i="3"/>
  <c r="N30" i="3"/>
  <c r="N31" i="3"/>
  <c r="N32" i="3"/>
  <c r="N33" i="3"/>
  <c r="N34" i="3"/>
  <c r="N35" i="3"/>
  <c r="N36" i="3"/>
  <c r="N37" i="3"/>
  <c r="N38" i="3"/>
  <c r="N39" i="3"/>
  <c r="N40" i="3"/>
  <c r="N41" i="3"/>
  <c r="N42" i="3"/>
  <c r="N46" i="3"/>
  <c r="N47" i="3"/>
  <c r="AA47" i="3"/>
  <c r="N48" i="3"/>
  <c r="N49" i="3"/>
  <c r="N50" i="3"/>
  <c r="N51" i="3"/>
  <c r="N52" i="3"/>
  <c r="N53" i="3"/>
  <c r="N54" i="3"/>
  <c r="N55" i="3"/>
  <c r="AA55" i="3"/>
  <c r="N56" i="3"/>
  <c r="N57" i="3"/>
  <c r="N58" i="3"/>
  <c r="N59" i="3"/>
  <c r="N60" i="3"/>
  <c r="N61" i="3"/>
  <c r="M7" i="3"/>
  <c r="M43" i="3"/>
  <c r="M19" i="3"/>
  <c r="M13" i="3"/>
  <c r="M3" i="3"/>
  <c r="M4" i="3"/>
  <c r="M5" i="3"/>
  <c r="M6" i="3"/>
  <c r="M8" i="3"/>
  <c r="M9" i="3"/>
  <c r="M10" i="3"/>
  <c r="M11" i="3"/>
  <c r="M12" i="3"/>
  <c r="M14" i="3"/>
  <c r="M15" i="3"/>
  <c r="M16" i="3"/>
  <c r="M17" i="3"/>
  <c r="M18" i="3"/>
  <c r="M20" i="3"/>
  <c r="M21" i="3"/>
  <c r="M22" i="3"/>
  <c r="M23" i="3"/>
  <c r="M24" i="3"/>
  <c r="M25" i="3"/>
  <c r="M26" i="3"/>
  <c r="M27" i="3"/>
  <c r="M28" i="3"/>
  <c r="M29" i="3"/>
  <c r="M30" i="3"/>
  <c r="M31" i="3"/>
  <c r="M32" i="3"/>
  <c r="M33" i="3"/>
  <c r="M34" i="3"/>
  <c r="M35" i="3"/>
  <c r="M36" i="3"/>
  <c r="M37" i="3"/>
  <c r="M38" i="3"/>
  <c r="M39" i="3"/>
  <c r="M40" i="3"/>
  <c r="M41" i="3"/>
  <c r="M42" i="3"/>
  <c r="M46" i="3"/>
  <c r="M47" i="3"/>
  <c r="Y47" i="3"/>
  <c r="M48" i="3"/>
  <c r="M49" i="3"/>
  <c r="M50" i="3"/>
  <c r="M51" i="3"/>
  <c r="M52" i="3"/>
  <c r="M53" i="3"/>
  <c r="M54" i="3"/>
  <c r="M55" i="3"/>
  <c r="Y55" i="3"/>
  <c r="M56" i="3"/>
  <c r="M57" i="3"/>
  <c r="M58" i="3"/>
  <c r="M59" i="3"/>
  <c r="M60" i="3"/>
  <c r="M61" i="3"/>
  <c r="AG543" i="6"/>
  <c r="AG544" i="6"/>
  <c r="AA544" i="6"/>
  <c r="Z544" i="6"/>
  <c r="Y544" i="6"/>
  <c r="X544" i="6"/>
  <c r="AG95" i="6"/>
  <c r="AG96" i="6"/>
  <c r="W95" i="6"/>
  <c r="Y95" i="6"/>
  <c r="Z95" i="6"/>
  <c r="AA95" i="6"/>
  <c r="AB95" i="6"/>
  <c r="AC95" i="6"/>
  <c r="Z14" i="6"/>
  <c r="X14" i="6"/>
  <c r="Y14" i="6"/>
  <c r="AA14" i="6"/>
  <c r="C14" i="6"/>
  <c r="H14" i="6"/>
  <c r="G14" i="6"/>
  <c r="AY1678" i="6"/>
  <c r="AY1677" i="6"/>
  <c r="AY1676" i="6"/>
  <c r="AY1675" i="6"/>
  <c r="AY1674" i="6"/>
  <c r="AY1673" i="6"/>
  <c r="AY1672" i="6"/>
  <c r="AY1671" i="6"/>
  <c r="AY1670" i="6"/>
  <c r="AY1669" i="6"/>
  <c r="AY1668" i="6"/>
  <c r="AY1667" i="6"/>
  <c r="AY1666" i="6"/>
  <c r="AY1665" i="6"/>
  <c r="AY1664" i="6"/>
  <c r="AY1663" i="6"/>
  <c r="D455" i="6"/>
  <c r="W455" i="6"/>
  <c r="X455" i="6"/>
  <c r="AH355" i="6"/>
  <c r="AA188" i="6"/>
  <c r="AA189" i="6"/>
  <c r="Z188" i="6"/>
  <c r="Z189" i="6"/>
  <c r="Y188" i="6"/>
  <c r="Y189" i="6"/>
  <c r="X188" i="6"/>
  <c r="X189" i="6"/>
  <c r="AZ30" i="6"/>
  <c r="AY30" i="6"/>
  <c r="C30" i="6"/>
  <c r="AW30" i="6"/>
  <c r="AV30" i="6"/>
  <c r="AU30" i="6"/>
  <c r="AT30" i="6"/>
  <c r="AS30" i="6"/>
  <c r="AR30" i="6"/>
  <c r="AQ30" i="6"/>
  <c r="AP30" i="6"/>
  <c r="R30" i="6"/>
  <c r="S30" i="6"/>
  <c r="T30" i="6"/>
  <c r="U30" i="6"/>
  <c r="V30" i="6"/>
  <c r="O30" i="6"/>
  <c r="P30" i="6"/>
  <c r="N30" i="6"/>
  <c r="M30" i="6"/>
  <c r="L30" i="6"/>
  <c r="K30" i="6"/>
  <c r="BF661" i="6"/>
  <c r="AY661" i="6"/>
  <c r="C661" i="6"/>
  <c r="V661" i="6"/>
  <c r="U661" i="6"/>
  <c r="T661" i="6"/>
  <c r="S661" i="6"/>
  <c r="R661" i="6"/>
  <c r="O661" i="6"/>
  <c r="P661" i="6"/>
  <c r="M661" i="6"/>
  <c r="L661" i="6"/>
  <c r="K661" i="6"/>
  <c r="Y9" i="6"/>
  <c r="Y11" i="6"/>
  <c r="AA9" i="6"/>
  <c r="AA11" i="6"/>
  <c r="X9" i="6"/>
  <c r="X11" i="6"/>
  <c r="I11" i="6"/>
  <c r="G11" i="6"/>
  <c r="F11" i="6"/>
  <c r="BF611" i="6"/>
  <c r="AY611" i="6"/>
  <c r="C611" i="6"/>
  <c r="V611" i="6"/>
  <c r="U611" i="6"/>
  <c r="T611" i="6"/>
  <c r="S611" i="6"/>
  <c r="R611" i="6"/>
  <c r="O611" i="6"/>
  <c r="P611" i="6"/>
  <c r="M611" i="6"/>
  <c r="L611" i="6"/>
  <c r="K611" i="6"/>
  <c r="BF617" i="6"/>
  <c r="AY617" i="6"/>
  <c r="C617" i="6"/>
  <c r="V617" i="6"/>
  <c r="U617" i="6"/>
  <c r="T617" i="6"/>
  <c r="S617" i="6"/>
  <c r="R617" i="6"/>
  <c r="O617" i="6"/>
  <c r="P617" i="6"/>
  <c r="M617" i="6"/>
  <c r="L617" i="6"/>
  <c r="K617" i="6"/>
  <c r="BF614" i="6"/>
  <c r="AY614" i="6"/>
  <c r="C614" i="6"/>
  <c r="V614" i="6"/>
  <c r="U614" i="6"/>
  <c r="T614" i="6"/>
  <c r="S614" i="6"/>
  <c r="R614" i="6"/>
  <c r="O614" i="6"/>
  <c r="P614" i="6"/>
  <c r="M614" i="6"/>
  <c r="L614" i="6"/>
  <c r="K614" i="6"/>
  <c r="BF624" i="6"/>
  <c r="AY624" i="6"/>
  <c r="C624" i="6"/>
  <c r="V624" i="6"/>
  <c r="U624" i="6"/>
  <c r="T624" i="6"/>
  <c r="S624" i="6"/>
  <c r="R624" i="6"/>
  <c r="O624" i="6"/>
  <c r="P624" i="6"/>
  <c r="M624" i="6"/>
  <c r="L624" i="6"/>
  <c r="K624" i="6"/>
  <c r="BF608" i="6"/>
  <c r="AY608" i="6"/>
  <c r="C608" i="6"/>
  <c r="V608" i="6"/>
  <c r="U608" i="6"/>
  <c r="T608" i="6"/>
  <c r="S608" i="6"/>
  <c r="R608" i="6"/>
  <c r="O608" i="6"/>
  <c r="P608" i="6"/>
  <c r="M608" i="6"/>
  <c r="L608" i="6"/>
  <c r="K608" i="6"/>
  <c r="BF627" i="6"/>
  <c r="AY627" i="6"/>
  <c r="C627" i="6"/>
  <c r="V627" i="6"/>
  <c r="U627" i="6"/>
  <c r="T627" i="6"/>
  <c r="S627" i="6"/>
  <c r="R627" i="6"/>
  <c r="O627" i="6"/>
  <c r="P627" i="6"/>
  <c r="M627" i="6"/>
  <c r="L627" i="6"/>
  <c r="K627" i="6"/>
  <c r="AC9" i="6"/>
  <c r="AC11" i="6"/>
  <c r="AB9" i="6"/>
  <c r="AB11" i="6"/>
  <c r="Z9" i="6"/>
  <c r="Z11" i="6"/>
  <c r="W9" i="6"/>
  <c r="W11" i="6"/>
  <c r="AF9" i="6"/>
  <c r="BE9" i="6"/>
  <c r="AZ9" i="6"/>
  <c r="AY9" i="6"/>
  <c r="C9" i="6"/>
  <c r="AW9" i="6"/>
  <c r="AV9" i="6"/>
  <c r="AU9" i="6"/>
  <c r="AT9" i="6"/>
  <c r="AS9" i="6"/>
  <c r="AR9" i="6"/>
  <c r="AQ9" i="6"/>
  <c r="AP9" i="6"/>
  <c r="R9" i="6"/>
  <c r="S9" i="6"/>
  <c r="T9" i="6"/>
  <c r="U9" i="6"/>
  <c r="V9" i="6"/>
  <c r="O9" i="6"/>
  <c r="P9" i="6"/>
  <c r="N9" i="6"/>
  <c r="M9" i="6"/>
  <c r="L9" i="6"/>
  <c r="K9" i="6"/>
  <c r="BF621" i="6"/>
  <c r="AY621" i="6"/>
  <c r="C621" i="6"/>
  <c r="V621" i="6"/>
  <c r="U621" i="6"/>
  <c r="T621" i="6"/>
  <c r="S621" i="6"/>
  <c r="R621" i="6"/>
  <c r="O621" i="6"/>
  <c r="P621" i="6"/>
  <c r="M621" i="6"/>
  <c r="L621" i="6"/>
  <c r="K621" i="6"/>
  <c r="AA32" i="6"/>
  <c r="Z32" i="6"/>
  <c r="Y32" i="6"/>
  <c r="X32" i="6"/>
  <c r="BF667" i="6"/>
  <c r="BF666" i="6"/>
  <c r="BF665" i="6"/>
  <c r="BF664" i="6"/>
  <c r="BF663" i="6"/>
  <c r="BF662" i="6"/>
  <c r="BF660" i="6"/>
  <c r="BF659" i="6"/>
  <c r="BF658" i="6"/>
  <c r="BF657" i="6"/>
  <c r="AY667" i="6"/>
  <c r="AY666" i="6"/>
  <c r="AY665" i="6"/>
  <c r="AY664" i="6"/>
  <c r="AY663" i="6"/>
  <c r="AY662" i="6"/>
  <c r="AY660" i="6"/>
  <c r="AY659" i="6"/>
  <c r="AY658" i="6"/>
  <c r="AY657" i="6"/>
  <c r="C667" i="6"/>
  <c r="V667" i="6"/>
  <c r="U667" i="6"/>
  <c r="T667" i="6"/>
  <c r="S667" i="6"/>
  <c r="R667" i="6"/>
  <c r="O667" i="6"/>
  <c r="P667" i="6"/>
  <c r="M667" i="6"/>
  <c r="L667" i="6"/>
  <c r="K667" i="6"/>
  <c r="C666" i="6"/>
  <c r="V666" i="6"/>
  <c r="U666" i="6"/>
  <c r="T666" i="6"/>
  <c r="S666" i="6"/>
  <c r="R666" i="6"/>
  <c r="O666" i="6"/>
  <c r="P666" i="6"/>
  <c r="M666" i="6"/>
  <c r="L666" i="6"/>
  <c r="K666" i="6"/>
  <c r="C665" i="6"/>
  <c r="V665" i="6"/>
  <c r="U665" i="6"/>
  <c r="T665" i="6"/>
  <c r="S665" i="6"/>
  <c r="R665" i="6"/>
  <c r="O665" i="6"/>
  <c r="P665" i="6"/>
  <c r="M665" i="6"/>
  <c r="L665" i="6"/>
  <c r="K665" i="6"/>
  <c r="C664" i="6"/>
  <c r="V664" i="6"/>
  <c r="U664" i="6"/>
  <c r="T664" i="6"/>
  <c r="S664" i="6"/>
  <c r="R664" i="6"/>
  <c r="O664" i="6"/>
  <c r="P664" i="6"/>
  <c r="M664" i="6"/>
  <c r="L664" i="6"/>
  <c r="K664" i="6"/>
  <c r="C663" i="6"/>
  <c r="V663" i="6"/>
  <c r="U663" i="6"/>
  <c r="T663" i="6"/>
  <c r="S663" i="6"/>
  <c r="R663" i="6"/>
  <c r="O663" i="6"/>
  <c r="P663" i="6"/>
  <c r="M663" i="6"/>
  <c r="L663" i="6"/>
  <c r="K663" i="6"/>
  <c r="C662" i="6"/>
  <c r="V662" i="6"/>
  <c r="U662" i="6"/>
  <c r="T662" i="6"/>
  <c r="S662" i="6"/>
  <c r="R662" i="6"/>
  <c r="O662" i="6"/>
  <c r="P662" i="6"/>
  <c r="M662" i="6"/>
  <c r="L662" i="6"/>
  <c r="K662" i="6"/>
  <c r="C660" i="6"/>
  <c r="V660" i="6"/>
  <c r="U660" i="6"/>
  <c r="T660" i="6"/>
  <c r="S660" i="6"/>
  <c r="R660" i="6"/>
  <c r="O660" i="6"/>
  <c r="P660" i="6"/>
  <c r="M660" i="6"/>
  <c r="L660" i="6"/>
  <c r="K660" i="6"/>
  <c r="C659" i="6"/>
  <c r="V659" i="6"/>
  <c r="U659" i="6"/>
  <c r="T659" i="6"/>
  <c r="S659" i="6"/>
  <c r="R659" i="6"/>
  <c r="O659" i="6"/>
  <c r="P659" i="6"/>
  <c r="M659" i="6"/>
  <c r="L659" i="6"/>
  <c r="K659" i="6"/>
  <c r="C658" i="6"/>
  <c r="V658" i="6"/>
  <c r="U658" i="6"/>
  <c r="T658" i="6"/>
  <c r="S658" i="6"/>
  <c r="R658" i="6"/>
  <c r="O658" i="6"/>
  <c r="P658" i="6"/>
  <c r="M658" i="6"/>
  <c r="L658" i="6"/>
  <c r="K658" i="6"/>
  <c r="C657" i="6"/>
  <c r="V657" i="6"/>
  <c r="U657" i="6"/>
  <c r="T657" i="6"/>
  <c r="S657" i="6"/>
  <c r="R657" i="6"/>
  <c r="O657" i="6"/>
  <c r="P657" i="6"/>
  <c r="M657" i="6"/>
  <c r="L657" i="6"/>
  <c r="K657" i="6"/>
  <c r="BF1536" i="6"/>
  <c r="BF1535" i="6"/>
  <c r="BF1534" i="6"/>
  <c r="BF1533" i="6"/>
  <c r="BF1532" i="6"/>
  <c r="BF1531" i="6"/>
  <c r="BF1530" i="6"/>
  <c r="BF1529" i="6"/>
  <c r="BF1528" i="6"/>
  <c r="BF1527" i="6"/>
  <c r="AY1536" i="6"/>
  <c r="AY1535" i="6"/>
  <c r="AY1534" i="6"/>
  <c r="AY1533" i="6"/>
  <c r="AY1532" i="6"/>
  <c r="AY1531" i="6"/>
  <c r="AY1530" i="6"/>
  <c r="AY1529" i="6"/>
  <c r="AY1528" i="6"/>
  <c r="AY1527" i="6"/>
  <c r="AY1526" i="6"/>
  <c r="AY1525" i="6"/>
  <c r="AY1524" i="6"/>
  <c r="AY1523" i="6"/>
  <c r="AY1522" i="6"/>
  <c r="AY1521" i="6"/>
  <c r="AY1520" i="6"/>
  <c r="AY1519" i="6"/>
  <c r="AY1518" i="6"/>
  <c r="AY1517" i="6"/>
  <c r="AY1516" i="6"/>
  <c r="AY1515" i="6"/>
  <c r="AY1514" i="6"/>
  <c r="AY1513" i="6"/>
  <c r="AY1512" i="6"/>
  <c r="AY1511" i="6"/>
  <c r="AY1510" i="6"/>
  <c r="AY1509" i="6"/>
  <c r="AY1508" i="6"/>
  <c r="AY1507" i="6"/>
  <c r="AY1506" i="6"/>
  <c r="AY1505" i="6"/>
  <c r="AY1504" i="6"/>
  <c r="AY1503" i="6"/>
  <c r="AY1502" i="6"/>
  <c r="AY1501" i="6"/>
  <c r="AY1500" i="6"/>
  <c r="AY1499" i="6"/>
  <c r="AY1498" i="6"/>
  <c r="AY1497" i="6"/>
  <c r="AY1496" i="6"/>
  <c r="AY1495" i="6"/>
  <c r="AY1494" i="6"/>
  <c r="AY1493" i="6"/>
  <c r="AY1492" i="6"/>
  <c r="AY1491" i="6"/>
  <c r="AY1490" i="6"/>
  <c r="AY1489" i="6"/>
  <c r="AY1488" i="6"/>
  <c r="AY1487" i="6"/>
  <c r="AY1486" i="6"/>
  <c r="AY1485" i="6"/>
  <c r="AY1484" i="6"/>
  <c r="AY1483" i="6"/>
  <c r="C1536" i="6"/>
  <c r="V1536" i="6"/>
  <c r="U1536" i="6"/>
  <c r="T1536" i="6"/>
  <c r="S1536" i="6"/>
  <c r="R1536" i="6"/>
  <c r="O1536" i="6"/>
  <c r="P1536" i="6"/>
  <c r="N1536" i="6"/>
  <c r="M1536" i="6"/>
  <c r="L1536" i="6"/>
  <c r="K1536" i="6"/>
  <c r="C1535" i="6"/>
  <c r="V1535" i="6"/>
  <c r="U1535" i="6"/>
  <c r="T1535" i="6"/>
  <c r="S1535" i="6"/>
  <c r="R1535" i="6"/>
  <c r="O1535" i="6"/>
  <c r="P1535" i="6"/>
  <c r="N1535" i="6"/>
  <c r="M1535" i="6"/>
  <c r="L1535" i="6"/>
  <c r="K1535" i="6"/>
  <c r="C1534" i="6"/>
  <c r="V1534" i="6"/>
  <c r="U1534" i="6"/>
  <c r="T1534" i="6"/>
  <c r="S1534" i="6"/>
  <c r="R1534" i="6"/>
  <c r="O1534" i="6"/>
  <c r="P1534" i="6"/>
  <c r="N1534" i="6"/>
  <c r="M1534" i="6"/>
  <c r="L1534" i="6"/>
  <c r="K1534" i="6"/>
  <c r="C1533" i="6"/>
  <c r="V1533" i="6"/>
  <c r="U1533" i="6"/>
  <c r="T1533" i="6"/>
  <c r="S1533" i="6"/>
  <c r="R1533" i="6"/>
  <c r="O1533" i="6"/>
  <c r="P1533" i="6"/>
  <c r="N1533" i="6"/>
  <c r="M1533" i="6"/>
  <c r="L1533" i="6"/>
  <c r="K1533" i="6"/>
  <c r="C1532" i="6"/>
  <c r="V1532" i="6"/>
  <c r="U1532" i="6"/>
  <c r="T1532" i="6"/>
  <c r="S1532" i="6"/>
  <c r="R1532" i="6"/>
  <c r="O1532" i="6"/>
  <c r="P1532" i="6"/>
  <c r="N1532" i="6"/>
  <c r="M1532" i="6"/>
  <c r="L1532" i="6"/>
  <c r="K1532" i="6"/>
  <c r="C1531" i="6"/>
  <c r="V1531" i="6"/>
  <c r="U1531" i="6"/>
  <c r="T1531" i="6"/>
  <c r="S1531" i="6"/>
  <c r="R1531" i="6"/>
  <c r="O1531" i="6"/>
  <c r="P1531" i="6"/>
  <c r="N1531" i="6"/>
  <c r="M1531" i="6"/>
  <c r="L1531" i="6"/>
  <c r="K1531" i="6"/>
  <c r="C1530" i="6"/>
  <c r="V1530" i="6"/>
  <c r="U1530" i="6"/>
  <c r="T1530" i="6"/>
  <c r="S1530" i="6"/>
  <c r="R1530" i="6"/>
  <c r="O1530" i="6"/>
  <c r="P1530" i="6"/>
  <c r="N1530" i="6"/>
  <c r="M1530" i="6"/>
  <c r="L1530" i="6"/>
  <c r="K1530" i="6"/>
  <c r="C1529" i="6"/>
  <c r="V1529" i="6"/>
  <c r="U1529" i="6"/>
  <c r="T1529" i="6"/>
  <c r="S1529" i="6"/>
  <c r="R1529" i="6"/>
  <c r="O1529" i="6"/>
  <c r="P1529" i="6"/>
  <c r="N1529" i="6"/>
  <c r="M1529" i="6"/>
  <c r="L1529" i="6"/>
  <c r="K1529" i="6"/>
  <c r="C1528" i="6"/>
  <c r="V1528" i="6"/>
  <c r="U1528" i="6"/>
  <c r="T1528" i="6"/>
  <c r="S1528" i="6"/>
  <c r="R1528" i="6"/>
  <c r="O1528" i="6"/>
  <c r="P1528" i="6"/>
  <c r="N1528" i="6"/>
  <c r="M1528" i="6"/>
  <c r="L1528" i="6"/>
  <c r="K1528" i="6"/>
  <c r="C1527" i="6"/>
  <c r="V1527" i="6"/>
  <c r="U1527" i="6"/>
  <c r="T1527" i="6"/>
  <c r="S1527" i="6"/>
  <c r="R1527" i="6"/>
  <c r="O1527" i="6"/>
  <c r="P1527" i="6"/>
  <c r="N1527" i="6"/>
  <c r="M1527" i="6"/>
  <c r="L1527" i="6"/>
  <c r="K1527" i="6"/>
  <c r="BF1595" i="6"/>
  <c r="AY1595" i="6"/>
  <c r="C1595" i="6"/>
  <c r="R1595" i="6"/>
  <c r="S1595" i="6"/>
  <c r="T1595" i="6"/>
  <c r="V1595" i="6"/>
  <c r="O1595" i="6"/>
  <c r="P1595" i="6"/>
  <c r="M1595" i="6"/>
  <c r="L1595" i="6"/>
  <c r="K1595" i="6"/>
  <c r="BF1592" i="6"/>
  <c r="AY1592" i="6"/>
  <c r="C1592" i="6"/>
  <c r="R1592" i="6"/>
  <c r="S1592" i="6"/>
  <c r="T1592" i="6"/>
  <c r="V1592" i="6"/>
  <c r="O1592" i="6"/>
  <c r="P1592" i="6"/>
  <c r="M1592" i="6"/>
  <c r="L1592" i="6"/>
  <c r="K1592" i="6"/>
  <c r="BF1563" i="6"/>
  <c r="AY1563" i="6"/>
  <c r="C1563" i="6"/>
  <c r="R1563" i="6"/>
  <c r="S1563" i="6"/>
  <c r="T1563" i="6"/>
  <c r="V1563" i="6"/>
  <c r="O1563" i="6"/>
  <c r="P1563" i="6"/>
  <c r="M1563" i="6"/>
  <c r="L1563" i="6"/>
  <c r="K1563" i="6"/>
  <c r="BF1630" i="6"/>
  <c r="BF1629" i="6"/>
  <c r="BF1628" i="6"/>
  <c r="BF1627" i="6"/>
  <c r="BF1626" i="6"/>
  <c r="AY1630" i="6"/>
  <c r="AY1629" i="6"/>
  <c r="AY1628" i="6"/>
  <c r="AY1627" i="6"/>
  <c r="AY1626" i="6"/>
  <c r="AY1625" i="6"/>
  <c r="AY1624" i="6"/>
  <c r="AY1623" i="6"/>
  <c r="AY1622" i="6"/>
  <c r="AY1621" i="6"/>
  <c r="AY1620" i="6"/>
  <c r="AY1619" i="6"/>
  <c r="AY1618" i="6"/>
  <c r="AY1617" i="6"/>
  <c r="AY1616" i="6"/>
  <c r="AY1615" i="6"/>
  <c r="AY1614" i="6"/>
  <c r="AY1613" i="6"/>
  <c r="AY1612" i="6"/>
  <c r="AY1611" i="6"/>
  <c r="AY1610" i="6"/>
  <c r="AY1609" i="6"/>
  <c r="AY1608" i="6"/>
  <c r="AY1607" i="6"/>
  <c r="AY1606" i="6"/>
  <c r="AY1605" i="6"/>
  <c r="AY1604" i="6"/>
  <c r="AY1603" i="6"/>
  <c r="AY1602" i="6"/>
  <c r="AY1601" i="6"/>
  <c r="AY1600" i="6"/>
  <c r="AY1599" i="6"/>
  <c r="AY1598" i="6"/>
  <c r="AY1597" i="6"/>
  <c r="AY1596" i="6"/>
  <c r="AY1594" i="6"/>
  <c r="AY1593" i="6"/>
  <c r="AY1591" i="6"/>
  <c r="AY1590" i="6"/>
  <c r="AY1589" i="6"/>
  <c r="AY1588" i="6"/>
  <c r="AY1587" i="6"/>
  <c r="AY1586" i="6"/>
  <c r="AY1585" i="6"/>
  <c r="AY1584" i="6"/>
  <c r="AY1583" i="6"/>
  <c r="AY1582" i="6"/>
  <c r="AY1581" i="6"/>
  <c r="AY1580" i="6"/>
  <c r="AY1579" i="6"/>
  <c r="AY1578" i="6"/>
  <c r="AY1577" i="6"/>
  <c r="AY1576" i="6"/>
  <c r="AY1575" i="6"/>
  <c r="AY1574" i="6"/>
  <c r="AY1573" i="6"/>
  <c r="AY1572" i="6"/>
  <c r="AY1571" i="6"/>
  <c r="AY1570" i="6"/>
  <c r="AY1569" i="6"/>
  <c r="AY1568" i="6"/>
  <c r="AY1567" i="6"/>
  <c r="AY1566" i="6"/>
  <c r="AY1565" i="6"/>
  <c r="AY1564" i="6"/>
  <c r="AY1562" i="6"/>
  <c r="C1629" i="6"/>
  <c r="V1629" i="6"/>
  <c r="T1629" i="6"/>
  <c r="S1629" i="6"/>
  <c r="R1629" i="6"/>
  <c r="O1629" i="6"/>
  <c r="P1629" i="6"/>
  <c r="M1629" i="6"/>
  <c r="L1629" i="6"/>
  <c r="K1629" i="6"/>
  <c r="C1628" i="6"/>
  <c r="V1628" i="6"/>
  <c r="T1628" i="6"/>
  <c r="S1628" i="6"/>
  <c r="R1628" i="6"/>
  <c r="O1628" i="6"/>
  <c r="P1628" i="6"/>
  <c r="M1628" i="6"/>
  <c r="L1628" i="6"/>
  <c r="K1628" i="6"/>
  <c r="C1627" i="6"/>
  <c r="V1627" i="6"/>
  <c r="T1627" i="6"/>
  <c r="S1627" i="6"/>
  <c r="R1627" i="6"/>
  <c r="O1627" i="6"/>
  <c r="P1627" i="6"/>
  <c r="M1627" i="6"/>
  <c r="L1627" i="6"/>
  <c r="K1627" i="6"/>
  <c r="C1626" i="6"/>
  <c r="V1626" i="6"/>
  <c r="T1626" i="6"/>
  <c r="S1626" i="6"/>
  <c r="R1626" i="6"/>
  <c r="O1626" i="6"/>
  <c r="P1626" i="6"/>
  <c r="M1626" i="6"/>
  <c r="L1626" i="6"/>
  <c r="K1626" i="6"/>
  <c r="AH427" i="6"/>
  <c r="AC427" i="6"/>
  <c r="AB427" i="6"/>
  <c r="AA427" i="6"/>
  <c r="Z427" i="6"/>
  <c r="G430" i="6"/>
  <c r="G429" i="6"/>
  <c r="H429" i="6"/>
  <c r="H430" i="6"/>
  <c r="AJ432" i="6"/>
  <c r="AH432" i="6"/>
  <c r="AF432" i="6"/>
  <c r="AA432" i="6"/>
  <c r="Z432" i="6"/>
  <c r="Y432" i="6"/>
  <c r="X432" i="6"/>
  <c r="AZ430" i="6"/>
  <c r="AY430" i="6"/>
  <c r="C430" i="6"/>
  <c r="AW430" i="6"/>
  <c r="AV430" i="6"/>
  <c r="AU430" i="6"/>
  <c r="AT430" i="6"/>
  <c r="AS430" i="6"/>
  <c r="AR430" i="6"/>
  <c r="AQ430" i="6"/>
  <c r="AP430" i="6"/>
  <c r="R430" i="6"/>
  <c r="S430" i="6"/>
  <c r="T430" i="6"/>
  <c r="U430" i="6"/>
  <c r="V430" i="6"/>
  <c r="O430" i="6"/>
  <c r="P430" i="6"/>
  <c r="N430" i="6"/>
  <c r="M430" i="6"/>
  <c r="L430" i="6"/>
  <c r="K430" i="6"/>
  <c r="AY628" i="6"/>
  <c r="AY626" i="6"/>
  <c r="AY625" i="6"/>
  <c r="AY623" i="6"/>
  <c r="AY622" i="6"/>
  <c r="AY620" i="6"/>
  <c r="AY619" i="6"/>
  <c r="AY618" i="6"/>
  <c r="AY616" i="6"/>
  <c r="AY615" i="6"/>
  <c r="AY613" i="6"/>
  <c r="AY612" i="6"/>
  <c r="AY610" i="6"/>
  <c r="AY609" i="6"/>
  <c r="AY607" i="6"/>
  <c r="AY1310" i="6"/>
  <c r="AY1309" i="6"/>
  <c r="BF1323" i="6"/>
  <c r="AY1323" i="6"/>
  <c r="BF1322" i="6"/>
  <c r="AY1322" i="6"/>
  <c r="BF1325" i="6"/>
  <c r="AY1325" i="6"/>
  <c r="BF1324" i="6"/>
  <c r="AY1324" i="6"/>
  <c r="BF1312" i="6"/>
  <c r="AY1312" i="6"/>
  <c r="BF1301" i="6"/>
  <c r="AY1301" i="6"/>
  <c r="BF1296" i="6"/>
  <c r="AY1296" i="6"/>
  <c r="BF1287" i="6"/>
  <c r="AY1287" i="6"/>
  <c r="BF1335" i="6"/>
  <c r="C1335" i="6"/>
  <c r="V1335" i="6"/>
  <c r="U1335" i="6"/>
  <c r="T1335" i="6"/>
  <c r="S1335" i="6"/>
  <c r="R1335" i="6"/>
  <c r="O1335" i="6"/>
  <c r="P1335" i="6"/>
  <c r="M1335" i="6"/>
  <c r="L1335" i="6"/>
  <c r="K1335" i="6"/>
  <c r="BF1334" i="6"/>
  <c r="C1334" i="6"/>
  <c r="V1334" i="6"/>
  <c r="U1334" i="6"/>
  <c r="T1334" i="6"/>
  <c r="S1334" i="6"/>
  <c r="R1334" i="6"/>
  <c r="O1334" i="6"/>
  <c r="P1334" i="6"/>
  <c r="M1334" i="6"/>
  <c r="L1334" i="6"/>
  <c r="K1334" i="6"/>
  <c r="AH296" i="6"/>
  <c r="AH297" i="6"/>
  <c r="AA296" i="6"/>
  <c r="AA297" i="6"/>
  <c r="Z296" i="6"/>
  <c r="Z297" i="6"/>
  <c r="Y296" i="6"/>
  <c r="Y297" i="6"/>
  <c r="X296" i="6"/>
  <c r="X297" i="6"/>
  <c r="BF1264" i="6"/>
  <c r="C1264" i="6"/>
  <c r="R1264" i="6"/>
  <c r="S1264" i="6"/>
  <c r="T1264" i="6"/>
  <c r="U1264" i="6"/>
  <c r="V1264" i="6"/>
  <c r="O1264" i="6"/>
  <c r="P1264" i="6"/>
  <c r="M1264" i="6"/>
  <c r="L1264" i="6"/>
  <c r="K1264" i="6"/>
  <c r="Y406" i="6"/>
  <c r="AH406" i="6"/>
  <c r="AH407" i="6"/>
  <c r="AA406" i="6"/>
  <c r="AA407" i="6"/>
  <c r="Z406" i="6"/>
  <c r="Z407" i="6"/>
  <c r="Y407" i="6"/>
  <c r="X406" i="6"/>
  <c r="X407" i="6"/>
  <c r="AZ404" i="6"/>
  <c r="AY404" i="6"/>
  <c r="C404" i="6"/>
  <c r="AW404" i="6"/>
  <c r="AV404" i="6"/>
  <c r="AU404" i="6"/>
  <c r="AT404" i="6"/>
  <c r="AS404" i="6"/>
  <c r="AR404" i="6"/>
  <c r="AQ404" i="6"/>
  <c r="AP404" i="6"/>
  <c r="R404" i="6"/>
  <c r="S404" i="6"/>
  <c r="T404" i="6"/>
  <c r="V404" i="6"/>
  <c r="U404" i="6"/>
  <c r="O404" i="6"/>
  <c r="P404" i="6"/>
  <c r="N404" i="6"/>
  <c r="M404" i="6"/>
  <c r="L404" i="6"/>
  <c r="K404" i="6"/>
  <c r="BF1557" i="6"/>
  <c r="C1557" i="6"/>
  <c r="R1557" i="6"/>
  <c r="S1557" i="6"/>
  <c r="T1557" i="6"/>
  <c r="V1557" i="6"/>
  <c r="O1557" i="6"/>
  <c r="P1557" i="6"/>
  <c r="M1557" i="6"/>
  <c r="L1557" i="6"/>
  <c r="K1557" i="6"/>
  <c r="AF443" i="6"/>
  <c r="AA443" i="6"/>
  <c r="Z443" i="6"/>
  <c r="Y443" i="6"/>
  <c r="H530" i="6"/>
  <c r="G530" i="6"/>
  <c r="F530" i="6"/>
  <c r="H529" i="6"/>
  <c r="G529" i="6"/>
  <c r="F529" i="6"/>
  <c r="H528" i="6"/>
  <c r="G528" i="6"/>
  <c r="F528" i="6"/>
  <c r="AJ531" i="6"/>
  <c r="BF1769" i="6"/>
  <c r="C1769" i="6"/>
  <c r="V1769" i="6"/>
  <c r="U1769" i="6"/>
  <c r="T1769" i="6"/>
  <c r="S1769" i="6"/>
  <c r="R1769" i="6"/>
  <c r="O1769" i="6"/>
  <c r="P1769" i="6"/>
  <c r="M1769" i="6"/>
  <c r="L1769" i="6"/>
  <c r="K1769" i="6"/>
  <c r="BF1768" i="6"/>
  <c r="C1768" i="6"/>
  <c r="V1768" i="6"/>
  <c r="U1768" i="6"/>
  <c r="T1768" i="6"/>
  <c r="S1768" i="6"/>
  <c r="R1768" i="6"/>
  <c r="O1768" i="6"/>
  <c r="P1768" i="6"/>
  <c r="M1768" i="6"/>
  <c r="L1768" i="6"/>
  <c r="K1768" i="6"/>
  <c r="BF1774" i="6"/>
  <c r="C1774" i="6"/>
  <c r="V1774" i="6"/>
  <c r="U1774" i="6"/>
  <c r="T1774" i="6"/>
  <c r="S1774" i="6"/>
  <c r="R1774" i="6"/>
  <c r="O1774" i="6"/>
  <c r="P1774" i="6"/>
  <c r="M1774" i="6"/>
  <c r="L1774" i="6"/>
  <c r="K1774" i="6"/>
  <c r="BF1773" i="6"/>
  <c r="C1773" i="6"/>
  <c r="V1773" i="6"/>
  <c r="U1773" i="6"/>
  <c r="T1773" i="6"/>
  <c r="S1773" i="6"/>
  <c r="R1773" i="6"/>
  <c r="O1773" i="6"/>
  <c r="P1773" i="6"/>
  <c r="M1773" i="6"/>
  <c r="L1773" i="6"/>
  <c r="K1773" i="6"/>
  <c r="AH502" i="6"/>
  <c r="AZ497" i="6"/>
  <c r="AY497" i="6"/>
  <c r="C497" i="6"/>
  <c r="AW497" i="6"/>
  <c r="AV497" i="6"/>
  <c r="AU497" i="6"/>
  <c r="AT497" i="6"/>
  <c r="AS497" i="6"/>
  <c r="AR497" i="6"/>
  <c r="AQ497" i="6"/>
  <c r="AP497" i="6"/>
  <c r="R497" i="6"/>
  <c r="S497" i="6"/>
  <c r="T497" i="6"/>
  <c r="U497" i="6"/>
  <c r="V497" i="6"/>
  <c r="O497" i="6"/>
  <c r="P497" i="6"/>
  <c r="N497" i="6"/>
  <c r="M497" i="6"/>
  <c r="L497" i="6"/>
  <c r="K497" i="6"/>
  <c r="I497" i="6"/>
  <c r="H497" i="6"/>
  <c r="F497" i="6"/>
  <c r="E497" i="6"/>
  <c r="BF1741" i="6"/>
  <c r="AY1741" i="6"/>
  <c r="C1741" i="6"/>
  <c r="R1741" i="6"/>
  <c r="S1741" i="6"/>
  <c r="T1741" i="6"/>
  <c r="U1741" i="6"/>
  <c r="V1741" i="6"/>
  <c r="O1741" i="6"/>
  <c r="P1741" i="6"/>
  <c r="N1741" i="6"/>
  <c r="M1741" i="6"/>
  <c r="L1741" i="6"/>
  <c r="K1741" i="6"/>
  <c r="BF1740" i="6"/>
  <c r="AY1740" i="6"/>
  <c r="C1740" i="6"/>
  <c r="R1740" i="6"/>
  <c r="S1740" i="6"/>
  <c r="T1740" i="6"/>
  <c r="U1740" i="6"/>
  <c r="V1740" i="6"/>
  <c r="O1740" i="6"/>
  <c r="P1740" i="6"/>
  <c r="N1740" i="6"/>
  <c r="M1740" i="6"/>
  <c r="L1740" i="6"/>
  <c r="K1740" i="6"/>
  <c r="BF1739" i="6"/>
  <c r="AY1739" i="6"/>
  <c r="C1739" i="6"/>
  <c r="R1739" i="6"/>
  <c r="S1739" i="6"/>
  <c r="T1739" i="6"/>
  <c r="U1739" i="6"/>
  <c r="V1739" i="6"/>
  <c r="O1739" i="6"/>
  <c r="P1739" i="6"/>
  <c r="N1739" i="6"/>
  <c r="M1739" i="6"/>
  <c r="L1739" i="6"/>
  <c r="K1739" i="6"/>
  <c r="BF1738" i="6"/>
  <c r="AY1738" i="6"/>
  <c r="C1738" i="6"/>
  <c r="R1738" i="6"/>
  <c r="S1738" i="6"/>
  <c r="T1738" i="6"/>
  <c r="U1738" i="6"/>
  <c r="V1738" i="6"/>
  <c r="O1738" i="6"/>
  <c r="P1738" i="6"/>
  <c r="N1738" i="6"/>
  <c r="M1738" i="6"/>
  <c r="L1738" i="6"/>
  <c r="K1738" i="6"/>
  <c r="BF1737" i="6"/>
  <c r="AY1737" i="6"/>
  <c r="C1737" i="6"/>
  <c r="R1737" i="6"/>
  <c r="S1737" i="6"/>
  <c r="T1737" i="6"/>
  <c r="U1737" i="6"/>
  <c r="V1737" i="6"/>
  <c r="O1737" i="6"/>
  <c r="P1737" i="6"/>
  <c r="N1737" i="6"/>
  <c r="M1737" i="6"/>
  <c r="L1737" i="6"/>
  <c r="K1737" i="6"/>
  <c r="BF1761" i="6"/>
  <c r="AY1761" i="6"/>
  <c r="C1761" i="6"/>
  <c r="R1761" i="6"/>
  <c r="S1761" i="6"/>
  <c r="T1761" i="6"/>
  <c r="U1761" i="6"/>
  <c r="V1761" i="6"/>
  <c r="O1761" i="6"/>
  <c r="P1761" i="6"/>
  <c r="N1761" i="6"/>
  <c r="M1761" i="6"/>
  <c r="L1761" i="6"/>
  <c r="K1761" i="6"/>
  <c r="BF1760" i="6"/>
  <c r="AY1760" i="6"/>
  <c r="C1760" i="6"/>
  <c r="R1760" i="6"/>
  <c r="S1760" i="6"/>
  <c r="T1760" i="6"/>
  <c r="U1760" i="6"/>
  <c r="V1760" i="6"/>
  <c r="O1760" i="6"/>
  <c r="P1760" i="6"/>
  <c r="N1760" i="6"/>
  <c r="M1760" i="6"/>
  <c r="L1760" i="6"/>
  <c r="K1760" i="6"/>
  <c r="BF1759" i="6"/>
  <c r="AY1759" i="6"/>
  <c r="C1759" i="6"/>
  <c r="R1759" i="6"/>
  <c r="S1759" i="6"/>
  <c r="T1759" i="6"/>
  <c r="U1759" i="6"/>
  <c r="V1759" i="6"/>
  <c r="O1759" i="6"/>
  <c r="P1759" i="6"/>
  <c r="N1759" i="6"/>
  <c r="M1759" i="6"/>
  <c r="L1759" i="6"/>
  <c r="K1759" i="6"/>
  <c r="BF1758" i="6"/>
  <c r="AY1758" i="6"/>
  <c r="C1758" i="6"/>
  <c r="R1758" i="6"/>
  <c r="S1758" i="6"/>
  <c r="T1758" i="6"/>
  <c r="U1758" i="6"/>
  <c r="V1758" i="6"/>
  <c r="O1758" i="6"/>
  <c r="P1758" i="6"/>
  <c r="N1758" i="6"/>
  <c r="M1758" i="6"/>
  <c r="L1758" i="6"/>
  <c r="K1758" i="6"/>
  <c r="BF1757" i="6"/>
  <c r="AY1757" i="6"/>
  <c r="C1757" i="6"/>
  <c r="R1757" i="6"/>
  <c r="S1757" i="6"/>
  <c r="T1757" i="6"/>
  <c r="U1757" i="6"/>
  <c r="V1757" i="6"/>
  <c r="O1757" i="6"/>
  <c r="P1757" i="6"/>
  <c r="N1757" i="6"/>
  <c r="M1757" i="6"/>
  <c r="L1757" i="6"/>
  <c r="K1757" i="6"/>
  <c r="BF1756" i="6"/>
  <c r="AY1756" i="6"/>
  <c r="C1756" i="6"/>
  <c r="R1756" i="6"/>
  <c r="S1756" i="6"/>
  <c r="T1756" i="6"/>
  <c r="U1756" i="6"/>
  <c r="V1756" i="6"/>
  <c r="O1756" i="6"/>
  <c r="P1756" i="6"/>
  <c r="N1756" i="6"/>
  <c r="M1756" i="6"/>
  <c r="L1756" i="6"/>
  <c r="K1756" i="6"/>
  <c r="BF1755" i="6"/>
  <c r="AY1755" i="6"/>
  <c r="C1755" i="6"/>
  <c r="R1755" i="6"/>
  <c r="S1755" i="6"/>
  <c r="T1755" i="6"/>
  <c r="U1755" i="6"/>
  <c r="V1755" i="6"/>
  <c r="O1755" i="6"/>
  <c r="P1755" i="6"/>
  <c r="N1755" i="6"/>
  <c r="M1755" i="6"/>
  <c r="L1755" i="6"/>
  <c r="K1755" i="6"/>
  <c r="BF1754" i="6"/>
  <c r="AY1754" i="6"/>
  <c r="C1754" i="6"/>
  <c r="R1754" i="6"/>
  <c r="S1754" i="6"/>
  <c r="T1754" i="6"/>
  <c r="U1754" i="6"/>
  <c r="V1754" i="6"/>
  <c r="O1754" i="6"/>
  <c r="P1754" i="6"/>
  <c r="N1754" i="6"/>
  <c r="M1754" i="6"/>
  <c r="L1754" i="6"/>
  <c r="K1754" i="6"/>
  <c r="BF1753" i="6"/>
  <c r="AY1753" i="6"/>
  <c r="C1753" i="6"/>
  <c r="R1753" i="6"/>
  <c r="S1753" i="6"/>
  <c r="T1753" i="6"/>
  <c r="U1753" i="6"/>
  <c r="V1753" i="6"/>
  <c r="O1753" i="6"/>
  <c r="P1753" i="6"/>
  <c r="N1753" i="6"/>
  <c r="M1753" i="6"/>
  <c r="L1753" i="6"/>
  <c r="K1753" i="6"/>
  <c r="BF1752" i="6"/>
  <c r="AY1752" i="6"/>
  <c r="C1752" i="6"/>
  <c r="R1752" i="6"/>
  <c r="S1752" i="6"/>
  <c r="T1752" i="6"/>
  <c r="U1752" i="6"/>
  <c r="V1752" i="6"/>
  <c r="O1752" i="6"/>
  <c r="P1752" i="6"/>
  <c r="N1752" i="6"/>
  <c r="M1752" i="6"/>
  <c r="L1752" i="6"/>
  <c r="K1752" i="6"/>
  <c r="BF1751" i="6"/>
  <c r="AY1751" i="6"/>
  <c r="C1751" i="6"/>
  <c r="R1751" i="6"/>
  <c r="S1751" i="6"/>
  <c r="T1751" i="6"/>
  <c r="U1751" i="6"/>
  <c r="V1751" i="6"/>
  <c r="O1751" i="6"/>
  <c r="P1751" i="6"/>
  <c r="N1751" i="6"/>
  <c r="M1751" i="6"/>
  <c r="L1751" i="6"/>
  <c r="K1751" i="6"/>
  <c r="BF1750" i="6"/>
  <c r="AY1750" i="6"/>
  <c r="C1750" i="6"/>
  <c r="R1750" i="6"/>
  <c r="S1750" i="6"/>
  <c r="T1750" i="6"/>
  <c r="U1750" i="6"/>
  <c r="V1750" i="6"/>
  <c r="O1750" i="6"/>
  <c r="P1750" i="6"/>
  <c r="N1750" i="6"/>
  <c r="M1750" i="6"/>
  <c r="L1750" i="6"/>
  <c r="K1750" i="6"/>
  <c r="BF1749" i="6"/>
  <c r="AY1749" i="6"/>
  <c r="C1749" i="6"/>
  <c r="R1749" i="6"/>
  <c r="S1749" i="6"/>
  <c r="T1749" i="6"/>
  <c r="U1749" i="6"/>
  <c r="V1749" i="6"/>
  <c r="O1749" i="6"/>
  <c r="P1749" i="6"/>
  <c r="N1749" i="6"/>
  <c r="M1749" i="6"/>
  <c r="L1749" i="6"/>
  <c r="K1749" i="6"/>
  <c r="AZ491" i="6"/>
  <c r="AY491" i="6"/>
  <c r="AG491" i="6"/>
  <c r="C491" i="6"/>
  <c r="AW491" i="6"/>
  <c r="AV491" i="6"/>
  <c r="AU491" i="6"/>
  <c r="AT491" i="6"/>
  <c r="AS491" i="6"/>
  <c r="AR491" i="6"/>
  <c r="AQ491" i="6"/>
  <c r="AP491" i="6"/>
  <c r="R491" i="6"/>
  <c r="S491" i="6"/>
  <c r="T491" i="6"/>
  <c r="U491" i="6"/>
  <c r="V491" i="6"/>
  <c r="O491" i="6"/>
  <c r="P491" i="6"/>
  <c r="N491" i="6"/>
  <c r="M491" i="6"/>
  <c r="L491" i="6"/>
  <c r="K491" i="6"/>
  <c r="I491" i="6"/>
  <c r="F491" i="6"/>
  <c r="AZ490" i="6"/>
  <c r="AY490" i="6"/>
  <c r="AG490" i="6"/>
  <c r="C490" i="6"/>
  <c r="AW490" i="6"/>
  <c r="AV490" i="6"/>
  <c r="AU490" i="6"/>
  <c r="AT490" i="6"/>
  <c r="AS490" i="6"/>
  <c r="AR490" i="6"/>
  <c r="AQ490" i="6"/>
  <c r="AP490" i="6"/>
  <c r="R490" i="6"/>
  <c r="S490" i="6"/>
  <c r="T490" i="6"/>
  <c r="U490" i="6"/>
  <c r="V490" i="6"/>
  <c r="O490" i="6"/>
  <c r="P490" i="6"/>
  <c r="N490" i="6"/>
  <c r="M490" i="6"/>
  <c r="L490" i="6"/>
  <c r="K490" i="6"/>
  <c r="I490" i="6"/>
  <c r="F490" i="6"/>
  <c r="AZ489" i="6"/>
  <c r="AY489" i="6"/>
  <c r="AG489" i="6"/>
  <c r="C489" i="6"/>
  <c r="AW489" i="6"/>
  <c r="AV489" i="6"/>
  <c r="AU489" i="6"/>
  <c r="AT489" i="6"/>
  <c r="AS489" i="6"/>
  <c r="AR489" i="6"/>
  <c r="AQ489" i="6"/>
  <c r="AP489" i="6"/>
  <c r="R489" i="6"/>
  <c r="S489" i="6"/>
  <c r="T489" i="6"/>
  <c r="U489" i="6"/>
  <c r="V489" i="6"/>
  <c r="O489" i="6"/>
  <c r="P489" i="6"/>
  <c r="N489" i="6"/>
  <c r="M489" i="6"/>
  <c r="L489" i="6"/>
  <c r="K489" i="6"/>
  <c r="I489" i="6"/>
  <c r="F489" i="6"/>
  <c r="AZ488" i="6"/>
  <c r="AY488" i="6"/>
  <c r="AG488" i="6"/>
  <c r="C488" i="6"/>
  <c r="AW488" i="6"/>
  <c r="AV488" i="6"/>
  <c r="AU488" i="6"/>
  <c r="AT488" i="6"/>
  <c r="AS488" i="6"/>
  <c r="AR488" i="6"/>
  <c r="AQ488" i="6"/>
  <c r="AP488" i="6"/>
  <c r="R488" i="6"/>
  <c r="S488" i="6"/>
  <c r="T488" i="6"/>
  <c r="U488" i="6"/>
  <c r="V488" i="6"/>
  <c r="O488" i="6"/>
  <c r="P488" i="6"/>
  <c r="N488" i="6"/>
  <c r="M488" i="6"/>
  <c r="L488" i="6"/>
  <c r="K488" i="6"/>
  <c r="I488" i="6"/>
  <c r="F488" i="6"/>
  <c r="AY1809" i="6"/>
  <c r="AY1808" i="6"/>
  <c r="AY1807" i="6"/>
  <c r="AY1806" i="6"/>
  <c r="AY1805" i="6"/>
  <c r="AY1804" i="6"/>
  <c r="AY1803" i="6"/>
  <c r="AY1802" i="6"/>
  <c r="AY1801" i="6"/>
  <c r="AY1800" i="6"/>
  <c r="AY1799" i="6"/>
  <c r="AY1798" i="6"/>
  <c r="AY1797" i="6"/>
  <c r="AY1796" i="6"/>
  <c r="AY1795" i="6"/>
  <c r="AY1794" i="6"/>
  <c r="AY1793" i="6"/>
  <c r="AY1792" i="6"/>
  <c r="AY1791" i="6"/>
  <c r="AY1790" i="6"/>
  <c r="AY1789" i="6"/>
  <c r="AY1788" i="6"/>
  <c r="AY1787" i="6"/>
  <c r="AY1786" i="6"/>
  <c r="AY1785" i="6"/>
  <c r="AY1784" i="6"/>
  <c r="AY1783" i="6"/>
  <c r="AY1782" i="6"/>
  <c r="AY1781" i="6"/>
  <c r="AY1780" i="6"/>
  <c r="AY1779" i="6"/>
  <c r="BF1803" i="6"/>
  <c r="C1803" i="6"/>
  <c r="V1803" i="6"/>
  <c r="U1803" i="6"/>
  <c r="T1803" i="6"/>
  <c r="S1803" i="6"/>
  <c r="R1803" i="6"/>
  <c r="O1803" i="6"/>
  <c r="P1803" i="6"/>
  <c r="M1803" i="6"/>
  <c r="L1803" i="6"/>
  <c r="K1803" i="6"/>
  <c r="AM277" i="6"/>
  <c r="AC277" i="6"/>
  <c r="AB277" i="6"/>
  <c r="C1236" i="6"/>
  <c r="R1236" i="6"/>
  <c r="S1236" i="6"/>
  <c r="T1236" i="6"/>
  <c r="U1236" i="6"/>
  <c r="V1236" i="6"/>
  <c r="O1236" i="6"/>
  <c r="P1236" i="6"/>
  <c r="M1236" i="6"/>
  <c r="L1236" i="6"/>
  <c r="K1236" i="6"/>
  <c r="AZ275" i="6"/>
  <c r="AY275" i="6"/>
  <c r="C275" i="6"/>
  <c r="AW275" i="6"/>
  <c r="AV275" i="6"/>
  <c r="AU275" i="6"/>
  <c r="AT275" i="6"/>
  <c r="AS275" i="6"/>
  <c r="AR275" i="6"/>
  <c r="AQ275" i="6"/>
  <c r="AP275" i="6"/>
  <c r="R275" i="6"/>
  <c r="S275" i="6"/>
  <c r="T275" i="6"/>
  <c r="U275" i="6"/>
  <c r="V275" i="6"/>
  <c r="O275" i="6"/>
  <c r="P275" i="6"/>
  <c r="N275" i="6"/>
  <c r="M275" i="6"/>
  <c r="L275" i="6"/>
  <c r="K275" i="6"/>
  <c r="AF209" i="6"/>
  <c r="AZ207" i="6"/>
  <c r="AY207" i="6"/>
  <c r="C207" i="6"/>
  <c r="AW207" i="6"/>
  <c r="AV207" i="6"/>
  <c r="AU207" i="6"/>
  <c r="AT207" i="6"/>
  <c r="AS207" i="6"/>
  <c r="AR207" i="6"/>
  <c r="AQ207" i="6"/>
  <c r="AP207" i="6"/>
  <c r="R207" i="6"/>
  <c r="S207" i="6"/>
  <c r="T207" i="6"/>
  <c r="U207" i="6"/>
  <c r="V207" i="6"/>
  <c r="O207" i="6"/>
  <c r="P207" i="6"/>
  <c r="N207" i="6"/>
  <c r="M207" i="6"/>
  <c r="L207" i="6"/>
  <c r="K207" i="6"/>
  <c r="AR1289" i="5"/>
  <c r="AR1290" i="5"/>
  <c r="AR1291" i="5"/>
  <c r="AR1292" i="5"/>
  <c r="AR1293" i="5"/>
  <c r="AR1294" i="5"/>
  <c r="AR1295" i="5"/>
  <c r="AR1296" i="5"/>
  <c r="AR1297" i="5"/>
  <c r="AR1298" i="5"/>
  <c r="AR1299" i="5"/>
  <c r="AR1300" i="5"/>
  <c r="AR1301" i="5"/>
  <c r="AR1302" i="5"/>
  <c r="AR1303" i="5"/>
  <c r="AR1304" i="5"/>
  <c r="AR1305" i="5"/>
  <c r="AR1306" i="5"/>
  <c r="AR1307" i="5"/>
  <c r="AR1308" i="5"/>
  <c r="AR1309" i="5"/>
  <c r="AR1310" i="5"/>
  <c r="AR1311" i="5"/>
  <c r="AR1312" i="5"/>
  <c r="AR1313" i="5"/>
  <c r="AR1314" i="5"/>
  <c r="AR1315" i="5"/>
  <c r="AR1316" i="5"/>
  <c r="AR1317" i="5"/>
  <c r="AR1318" i="5"/>
  <c r="AR1319" i="5"/>
  <c r="AR1320" i="5"/>
  <c r="AR1321" i="5"/>
  <c r="AR1322" i="5"/>
  <c r="AR1323" i="5"/>
  <c r="AR1324" i="5"/>
  <c r="AR1325" i="5"/>
  <c r="AR1326" i="5"/>
  <c r="AR1327" i="5"/>
  <c r="AR1328" i="5"/>
  <c r="E43" i="3"/>
  <c r="AY1081" i="6"/>
  <c r="BF1080" i="6"/>
  <c r="AY1080" i="6"/>
  <c r="C1080" i="6"/>
  <c r="R1080" i="6"/>
  <c r="S1080" i="6"/>
  <c r="T1080" i="6"/>
  <c r="V1080" i="6"/>
  <c r="O1080" i="6"/>
  <c r="P1080" i="6"/>
  <c r="M1080" i="6"/>
  <c r="L1080" i="6"/>
  <c r="K1080" i="6"/>
  <c r="BF1077" i="6"/>
  <c r="AY1077" i="6"/>
  <c r="C1077" i="6"/>
  <c r="R1077" i="6"/>
  <c r="S1077" i="6"/>
  <c r="T1077" i="6"/>
  <c r="V1077" i="6"/>
  <c r="O1077" i="6"/>
  <c r="P1077" i="6"/>
  <c r="M1077" i="6"/>
  <c r="L1077" i="6"/>
  <c r="K1077" i="6"/>
  <c r="BF1074" i="6"/>
  <c r="AY1074" i="6"/>
  <c r="C1074" i="6"/>
  <c r="R1074" i="6"/>
  <c r="S1074" i="6"/>
  <c r="T1074" i="6"/>
  <c r="V1074" i="6"/>
  <c r="O1074" i="6"/>
  <c r="P1074" i="6"/>
  <c r="M1074" i="6"/>
  <c r="L1074" i="6"/>
  <c r="K1074" i="6"/>
  <c r="BF1070" i="6"/>
  <c r="AY1070" i="6"/>
  <c r="C1070" i="6"/>
  <c r="R1070" i="6"/>
  <c r="S1070" i="6"/>
  <c r="T1070" i="6"/>
  <c r="V1070" i="6"/>
  <c r="O1070" i="6"/>
  <c r="P1070" i="6"/>
  <c r="M1070" i="6"/>
  <c r="L1070" i="6"/>
  <c r="K1070" i="6"/>
  <c r="BF1067" i="6"/>
  <c r="AY1067" i="6"/>
  <c r="C1067" i="6"/>
  <c r="R1067" i="6"/>
  <c r="S1067" i="6"/>
  <c r="T1067" i="6"/>
  <c r="V1067" i="6"/>
  <c r="O1067" i="6"/>
  <c r="P1067" i="6"/>
  <c r="M1067" i="6"/>
  <c r="L1067" i="6"/>
  <c r="K1067" i="6"/>
  <c r="AA277" i="6"/>
  <c r="X277" i="6"/>
  <c r="Y277" i="6"/>
  <c r="I277" i="6"/>
  <c r="G277" i="6"/>
  <c r="F277" i="6"/>
  <c r="Z277" i="6"/>
  <c r="Z209" i="6"/>
  <c r="X209" i="6"/>
  <c r="Y209" i="6"/>
  <c r="AA209" i="6"/>
  <c r="AA290" i="6"/>
  <c r="AA291" i="6"/>
  <c r="Z290" i="6"/>
  <c r="Z291" i="6"/>
  <c r="AF290" i="6"/>
  <c r="Y290" i="6"/>
  <c r="X290" i="6"/>
  <c r="W290" i="6"/>
  <c r="BF1229" i="6"/>
  <c r="BF1228" i="6"/>
  <c r="C1229" i="6"/>
  <c r="R1229" i="6"/>
  <c r="S1229" i="6"/>
  <c r="T1229" i="6"/>
  <c r="U1229" i="6"/>
  <c r="V1229" i="6"/>
  <c r="O1229" i="6"/>
  <c r="P1229" i="6"/>
  <c r="M1229" i="6"/>
  <c r="L1229" i="6"/>
  <c r="K1229" i="6"/>
  <c r="C1228" i="6"/>
  <c r="R1228" i="6"/>
  <c r="S1228" i="6"/>
  <c r="T1228" i="6"/>
  <c r="U1228" i="6"/>
  <c r="V1228" i="6"/>
  <c r="O1228" i="6"/>
  <c r="P1228" i="6"/>
  <c r="M1228" i="6"/>
  <c r="L1228" i="6"/>
  <c r="K1228" i="6"/>
  <c r="BF1081" i="6"/>
  <c r="BF1079" i="6"/>
  <c r="BF1078" i="6"/>
  <c r="BF1076" i="6"/>
  <c r="BF1075" i="6"/>
  <c r="BF1073" i="6"/>
  <c r="BF1072" i="6"/>
  <c r="BF1071" i="6"/>
  <c r="BF1069" i="6"/>
  <c r="BF1068" i="6"/>
  <c r="BF1066" i="6"/>
  <c r="AY1079" i="6"/>
  <c r="AY1078" i="6"/>
  <c r="AY1076" i="6"/>
  <c r="AY1075" i="6"/>
  <c r="AY1073" i="6"/>
  <c r="AY1072" i="6"/>
  <c r="AY1071" i="6"/>
  <c r="AY1069" i="6"/>
  <c r="AY1068" i="6"/>
  <c r="AY1066" i="6"/>
  <c r="AY1065" i="6"/>
  <c r="C1078" i="6"/>
  <c r="R1078" i="6"/>
  <c r="S1078" i="6"/>
  <c r="T1078" i="6"/>
  <c r="V1078" i="6"/>
  <c r="O1078" i="6"/>
  <c r="P1078" i="6"/>
  <c r="M1078" i="6"/>
  <c r="L1078" i="6"/>
  <c r="K1078" i="6"/>
  <c r="C1076" i="6"/>
  <c r="R1076" i="6"/>
  <c r="S1076" i="6"/>
  <c r="T1076" i="6"/>
  <c r="V1076" i="6"/>
  <c r="O1076" i="6"/>
  <c r="P1076" i="6"/>
  <c r="M1076" i="6"/>
  <c r="L1076" i="6"/>
  <c r="K1076" i="6"/>
  <c r="G240" i="4"/>
  <c r="F240" i="4"/>
  <c r="M240" i="4"/>
  <c r="E240" i="4"/>
  <c r="D240"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AH87" i="6"/>
  <c r="AJ87" i="6"/>
  <c r="AR165" i="4"/>
  <c r="AR166" i="4"/>
  <c r="AR167" i="4"/>
  <c r="AR168" i="4"/>
  <c r="AR169" i="4"/>
  <c r="AR170" i="4"/>
  <c r="AR171" i="4"/>
  <c r="AR172" i="4"/>
  <c r="AR173" i="4"/>
  <c r="AR174" i="4"/>
  <c r="AR175" i="4"/>
  <c r="AR176" i="4"/>
  <c r="AR177" i="4"/>
  <c r="AR178" i="4"/>
  <c r="AR179" i="4"/>
  <c r="AR180" i="4"/>
  <c r="AR181" i="4"/>
  <c r="AR182" i="4"/>
  <c r="AR183" i="4"/>
  <c r="AR184" i="4"/>
  <c r="AR185" i="4"/>
  <c r="AR186" i="4"/>
  <c r="AR187" i="4"/>
  <c r="AR188" i="4"/>
  <c r="AR189" i="4"/>
  <c r="AR190" i="4"/>
  <c r="AR191" i="4"/>
  <c r="AR192" i="4"/>
  <c r="AR193" i="4"/>
  <c r="AR194" i="4"/>
  <c r="AR195" i="4"/>
  <c r="AR196" i="4"/>
  <c r="AR197" i="4"/>
  <c r="AR198" i="4"/>
  <c r="AR199" i="4"/>
  <c r="AR200" i="4"/>
  <c r="AR201" i="4"/>
  <c r="AR202" i="4"/>
  <c r="AR203" i="4"/>
  <c r="AR204" i="4"/>
  <c r="AR205" i="4"/>
  <c r="AR206" i="4"/>
  <c r="AR207" i="4"/>
  <c r="AR208" i="4"/>
  <c r="AR209" i="4"/>
  <c r="AR210" i="4"/>
  <c r="AR211" i="4"/>
  <c r="AR212" i="4"/>
  <c r="AR213" i="4"/>
  <c r="AR214" i="4"/>
  <c r="AR215" i="4"/>
  <c r="AR216" i="4"/>
  <c r="AR217" i="4"/>
  <c r="AR218" i="4"/>
  <c r="AR219" i="4"/>
  <c r="AR220" i="4"/>
  <c r="AR221" i="4"/>
  <c r="AR222" i="4"/>
  <c r="BE759" i="6"/>
  <c r="BF759" i="6"/>
  <c r="AY759" i="6"/>
  <c r="C759" i="6"/>
  <c r="V759" i="6"/>
  <c r="U759" i="6"/>
  <c r="T759" i="6"/>
  <c r="S759" i="6"/>
  <c r="R759" i="6"/>
  <c r="O759" i="6"/>
  <c r="P759" i="6"/>
  <c r="M759" i="6"/>
  <c r="L759" i="6"/>
  <c r="K759" i="6"/>
  <c r="BE758" i="6"/>
  <c r="BF758" i="6"/>
  <c r="AY758" i="6"/>
  <c r="C758" i="6"/>
  <c r="V758" i="6"/>
  <c r="U758" i="6"/>
  <c r="T758" i="6"/>
  <c r="S758" i="6"/>
  <c r="R758" i="6"/>
  <c r="O758" i="6"/>
  <c r="P758" i="6"/>
  <c r="M758" i="6"/>
  <c r="L758" i="6"/>
  <c r="K758" i="6"/>
  <c r="BE757" i="6"/>
  <c r="BF757" i="6"/>
  <c r="AY757" i="6"/>
  <c r="C757" i="6"/>
  <c r="V757" i="6"/>
  <c r="U757" i="6"/>
  <c r="T757" i="6"/>
  <c r="S757" i="6"/>
  <c r="R757" i="6"/>
  <c r="O757" i="6"/>
  <c r="P757" i="6"/>
  <c r="M757" i="6"/>
  <c r="L757" i="6"/>
  <c r="K757" i="6"/>
  <c r="BE756" i="6"/>
  <c r="BF756" i="6"/>
  <c r="AY756" i="6"/>
  <c r="C756" i="6"/>
  <c r="V756" i="6"/>
  <c r="U756" i="6"/>
  <c r="T756" i="6"/>
  <c r="S756" i="6"/>
  <c r="R756" i="6"/>
  <c r="O756" i="6"/>
  <c r="P756" i="6"/>
  <c r="M756" i="6"/>
  <c r="L756" i="6"/>
  <c r="K756" i="6"/>
  <c r="BE755" i="6"/>
  <c r="BF755" i="6"/>
  <c r="AY755" i="6"/>
  <c r="C755" i="6"/>
  <c r="V755" i="6"/>
  <c r="U755" i="6"/>
  <c r="T755" i="6"/>
  <c r="S755" i="6"/>
  <c r="R755" i="6"/>
  <c r="O755" i="6"/>
  <c r="P755" i="6"/>
  <c r="M755" i="6"/>
  <c r="L755" i="6"/>
  <c r="K755" i="6"/>
  <c r="BE754" i="6"/>
  <c r="BF754" i="6"/>
  <c r="AY754" i="6"/>
  <c r="C754" i="6"/>
  <c r="V754" i="6"/>
  <c r="U754" i="6"/>
  <c r="T754" i="6"/>
  <c r="S754" i="6"/>
  <c r="R754" i="6"/>
  <c r="O754" i="6"/>
  <c r="P754" i="6"/>
  <c r="M754" i="6"/>
  <c r="L754" i="6"/>
  <c r="K754" i="6"/>
  <c r="CR223" i="4"/>
  <c r="CQ223" i="4"/>
  <c r="CP223" i="4"/>
  <c r="AR1048" i="5"/>
  <c r="AR1049" i="5"/>
  <c r="AR1050" i="5"/>
  <c r="AR1051" i="5"/>
  <c r="AR1052" i="5"/>
  <c r="AR1053" i="5"/>
  <c r="AR1054" i="5"/>
  <c r="AR1055" i="5"/>
  <c r="AR1056" i="5"/>
  <c r="AR1057" i="5"/>
  <c r="AR1058" i="5"/>
  <c r="AR1059" i="5"/>
  <c r="AR1060" i="5"/>
  <c r="AR1061" i="5"/>
  <c r="AR1062" i="5"/>
  <c r="AR1063" i="5"/>
  <c r="AR1064" i="5"/>
  <c r="AR1065" i="5"/>
  <c r="AR1066" i="5"/>
  <c r="AR1067" i="5"/>
  <c r="AR1068" i="5"/>
  <c r="AR1069" i="5"/>
  <c r="AR1070" i="5"/>
  <c r="AR1071" i="5"/>
  <c r="AR1072" i="5"/>
  <c r="AR1073" i="5"/>
  <c r="AR1074" i="5"/>
  <c r="AR1075" i="5"/>
  <c r="AR1076" i="5"/>
  <c r="AR1077" i="5"/>
  <c r="AR1078" i="5"/>
  <c r="AR1079" i="5"/>
  <c r="AR1080" i="5"/>
  <c r="AR1081" i="5"/>
  <c r="AR1082" i="5"/>
  <c r="AR1083" i="5"/>
  <c r="AR1084" i="5"/>
  <c r="AR1085" i="5"/>
  <c r="AR1086" i="5"/>
  <c r="AR1087" i="5"/>
  <c r="AR1088" i="5"/>
  <c r="AR1089" i="5"/>
  <c r="AR1090" i="5"/>
  <c r="AR1091" i="5"/>
  <c r="AR1092" i="5"/>
  <c r="AR1093" i="5"/>
  <c r="AR1094" i="5"/>
  <c r="AR1095" i="5"/>
  <c r="AR1096" i="5"/>
  <c r="AR1097" i="5"/>
  <c r="AR1098" i="5"/>
  <c r="AR1099" i="5"/>
  <c r="AR1100" i="5"/>
  <c r="AR1101" i="5"/>
  <c r="AR1102" i="5"/>
  <c r="AR1103" i="5"/>
  <c r="AR1104" i="5"/>
  <c r="AR1105" i="5"/>
  <c r="AR1106" i="5"/>
  <c r="AR1107" i="5"/>
  <c r="AR1108" i="5"/>
  <c r="AR1109" i="5"/>
  <c r="AR1110" i="5"/>
  <c r="AR1111" i="5"/>
  <c r="AR1112" i="5"/>
  <c r="AR1113" i="5"/>
  <c r="AR1114" i="5"/>
  <c r="AR1115" i="5"/>
  <c r="AR1116" i="5"/>
  <c r="AR1117" i="5"/>
  <c r="AR1118" i="5"/>
  <c r="AR1119" i="5"/>
  <c r="AR1120" i="5"/>
  <c r="AR1121" i="5"/>
  <c r="AR1122" i="5"/>
  <c r="AR1123" i="5"/>
  <c r="AR1124" i="5"/>
  <c r="AR1125" i="5"/>
  <c r="AR1126" i="5"/>
  <c r="AR1127" i="5"/>
  <c r="AR1128" i="5"/>
  <c r="AR1129" i="5"/>
  <c r="AR1130" i="5"/>
  <c r="AR1131" i="5"/>
  <c r="AR1132" i="5"/>
  <c r="AR1133" i="5"/>
  <c r="AR1134" i="5"/>
  <c r="AR1135" i="5"/>
  <c r="AR1136" i="5"/>
  <c r="AR1137" i="5"/>
  <c r="AR1138" i="5"/>
  <c r="AR1139" i="5"/>
  <c r="AR1140" i="5"/>
  <c r="AR1141" i="5"/>
  <c r="AR1142" i="5"/>
  <c r="AR1143" i="5"/>
  <c r="AR1144" i="5"/>
  <c r="AR1145" i="5"/>
  <c r="AR1146" i="5"/>
  <c r="AR1147" i="5"/>
  <c r="AR1148" i="5"/>
  <c r="AR1149" i="5"/>
  <c r="AR1150" i="5"/>
  <c r="AR1151" i="5"/>
  <c r="AR1152" i="5"/>
  <c r="AR1153" i="5"/>
  <c r="AR1154" i="5"/>
  <c r="AR1155" i="5"/>
  <c r="AR1156" i="5"/>
  <c r="AR1157" i="5"/>
  <c r="AR1158" i="5"/>
  <c r="AR1159" i="5"/>
  <c r="AR1160" i="5"/>
  <c r="AR1161" i="5"/>
  <c r="AR1162" i="5"/>
  <c r="AR1163" i="5"/>
  <c r="AR1164" i="5"/>
  <c r="AR1165" i="5"/>
  <c r="AR1166" i="5"/>
  <c r="AR1167" i="5"/>
  <c r="AR1168" i="5"/>
  <c r="AR1169" i="5"/>
  <c r="AR1170" i="5"/>
  <c r="AR1171" i="5"/>
  <c r="AR1172" i="5"/>
  <c r="AR1173" i="5"/>
  <c r="AR1174" i="5"/>
  <c r="AR1175" i="5"/>
  <c r="AR1176" i="5"/>
  <c r="AR1177" i="5"/>
  <c r="AR1178" i="5"/>
  <c r="AR1179" i="5"/>
  <c r="AR1180" i="5"/>
  <c r="AR1181" i="5"/>
  <c r="AR1182" i="5"/>
  <c r="AR1183" i="5"/>
  <c r="AR1184" i="5"/>
  <c r="AR1185" i="5"/>
  <c r="AR1186" i="5"/>
  <c r="AR1187" i="5"/>
  <c r="AR1188" i="5"/>
  <c r="AR1189" i="5"/>
  <c r="AR1190" i="5"/>
  <c r="AR1191" i="5"/>
  <c r="AR1192" i="5"/>
  <c r="AR1193" i="5"/>
  <c r="AR1194" i="5"/>
  <c r="AR1195" i="5"/>
  <c r="AR1196" i="5"/>
  <c r="AR1197" i="5"/>
  <c r="AR1198" i="5"/>
  <c r="AR1199" i="5"/>
  <c r="AR1200" i="5"/>
  <c r="AR1201" i="5"/>
  <c r="AR1202" i="5"/>
  <c r="AR1203" i="5"/>
  <c r="AR1204" i="5"/>
  <c r="AR1205" i="5"/>
  <c r="AR1206" i="5"/>
  <c r="AR1207" i="5"/>
  <c r="AR1208" i="5"/>
  <c r="AR1209" i="5"/>
  <c r="AR1210" i="5"/>
  <c r="AR1211" i="5"/>
  <c r="AR1212" i="5"/>
  <c r="AR1213" i="5"/>
  <c r="AR1214" i="5"/>
  <c r="AR1215" i="5"/>
  <c r="AR1216" i="5"/>
  <c r="AR1217" i="5"/>
  <c r="AR1218" i="5"/>
  <c r="AR1219" i="5"/>
  <c r="AR1220" i="5"/>
  <c r="AR1221" i="5"/>
  <c r="AR1222" i="5"/>
  <c r="AR1223" i="5"/>
  <c r="AR1224" i="5"/>
  <c r="AR1225" i="5"/>
  <c r="AR1226" i="5"/>
  <c r="AR1227" i="5"/>
  <c r="AR1228" i="5"/>
  <c r="AR1229" i="5"/>
  <c r="AR1230" i="5"/>
  <c r="AR1231" i="5"/>
  <c r="AR1232" i="5"/>
  <c r="AR1233" i="5"/>
  <c r="AR1234" i="5"/>
  <c r="AR1235" i="5"/>
  <c r="AR1236" i="5"/>
  <c r="AR1237" i="5"/>
  <c r="AR1238" i="5"/>
  <c r="AR1239" i="5"/>
  <c r="AR1240" i="5"/>
  <c r="AR1241" i="5"/>
  <c r="AR1242" i="5"/>
  <c r="AR1243" i="5"/>
  <c r="AR1244" i="5"/>
  <c r="AR1245" i="5"/>
  <c r="AR1246" i="5"/>
  <c r="AR1247" i="5"/>
  <c r="AR1248" i="5"/>
  <c r="AR1249" i="5"/>
  <c r="AR1250" i="5"/>
  <c r="AR1251" i="5"/>
  <c r="AR1252" i="5"/>
  <c r="AR1253" i="5"/>
  <c r="AR1254" i="5"/>
  <c r="AR1255" i="5"/>
  <c r="AR1256" i="5"/>
  <c r="AR1257" i="5"/>
  <c r="AR1258" i="5"/>
  <c r="AR1259" i="5"/>
  <c r="AR1260" i="5"/>
  <c r="AR1261" i="5"/>
  <c r="AR1262" i="5"/>
  <c r="AR1263" i="5"/>
  <c r="AR1264" i="5"/>
  <c r="AR1265" i="5"/>
  <c r="AR1266" i="5"/>
  <c r="AR1267" i="5"/>
  <c r="AR1268" i="5"/>
  <c r="AR1269" i="5"/>
  <c r="AR1270" i="5"/>
  <c r="AR1271" i="5"/>
  <c r="AR1272" i="5"/>
  <c r="AR1273" i="5"/>
  <c r="AR1274" i="5"/>
  <c r="AR1275" i="5"/>
  <c r="AR1276" i="5"/>
  <c r="AR1277" i="5"/>
  <c r="AR1278" i="5"/>
  <c r="AR1279" i="5"/>
  <c r="AR1280" i="5"/>
  <c r="AR1281" i="5"/>
  <c r="AR1282" i="5"/>
  <c r="AR1283" i="5"/>
  <c r="AR1284" i="5"/>
  <c r="AR1285" i="5"/>
  <c r="AR1286" i="5"/>
  <c r="AM305" i="6"/>
  <c r="AL305" i="6"/>
  <c r="AK305" i="6"/>
  <c r="AJ305" i="6"/>
  <c r="AH305" i="6"/>
  <c r="BF1277" i="6"/>
  <c r="AY1277" i="6"/>
  <c r="O1277" i="6"/>
  <c r="BF1276" i="6"/>
  <c r="AY1276" i="6"/>
  <c r="O1276" i="6"/>
  <c r="AR1243" i="4"/>
  <c r="AR1242" i="4"/>
  <c r="AR1241" i="4"/>
  <c r="AR1240" i="4"/>
  <c r="AR1239" i="4"/>
  <c r="AR1238" i="4"/>
  <c r="AR1237" i="4"/>
  <c r="AR1236" i="4"/>
  <c r="AR1235" i="4"/>
  <c r="AR1234" i="4"/>
  <c r="AR1233" i="4"/>
  <c r="AR1232" i="4"/>
  <c r="AR1231" i="4"/>
  <c r="AR1230" i="4"/>
  <c r="AR1229" i="4"/>
  <c r="AR1228" i="4"/>
  <c r="AR1227" i="4"/>
  <c r="AR1226" i="4"/>
  <c r="AR1225" i="4"/>
  <c r="AR1224" i="4"/>
  <c r="AR1223" i="4"/>
  <c r="AR1222" i="4"/>
  <c r="AR1221" i="4"/>
  <c r="AR1220" i="4"/>
  <c r="AR1219" i="4"/>
  <c r="AR1218" i="4"/>
  <c r="AR1217" i="4"/>
  <c r="AR1216" i="4"/>
  <c r="AR1215" i="4"/>
  <c r="AR1214" i="4"/>
  <c r="AR1213" i="4"/>
  <c r="AR1212" i="4"/>
  <c r="AR1211" i="4"/>
  <c r="AR1210" i="4"/>
  <c r="AR1209" i="4"/>
  <c r="AR1208" i="4"/>
  <c r="AR1207" i="4"/>
  <c r="AR1206" i="4"/>
  <c r="AR1205" i="4"/>
  <c r="AR1204" i="4"/>
  <c r="AR1203" i="4"/>
  <c r="AR1202" i="4"/>
  <c r="AR1201" i="4"/>
  <c r="AR1200" i="4"/>
  <c r="AR1199" i="4"/>
  <c r="AR1198" i="4"/>
  <c r="AR1197" i="4"/>
  <c r="AR1196" i="4"/>
  <c r="AR1195" i="4"/>
  <c r="AR1194" i="4"/>
  <c r="AR1193" i="4"/>
  <c r="AR1192" i="4"/>
  <c r="AR1191" i="4"/>
  <c r="AR1190" i="4"/>
  <c r="AR1189" i="4"/>
  <c r="AR1188" i="4"/>
  <c r="AR1187" i="4"/>
  <c r="AR1331" i="5"/>
  <c r="AR1332" i="5"/>
  <c r="AR1333" i="5"/>
  <c r="AR1334" i="5"/>
  <c r="AR1335" i="5"/>
  <c r="AR1336" i="5"/>
  <c r="AR1337" i="5"/>
  <c r="AR1338" i="5"/>
  <c r="AR1339" i="5"/>
  <c r="AR1340" i="5"/>
  <c r="AR1341" i="5"/>
  <c r="AR1342" i="5"/>
  <c r="AR1343" i="5"/>
  <c r="AR1344" i="5"/>
  <c r="AR1345" i="5"/>
  <c r="AR1346" i="5"/>
  <c r="AR1347" i="5"/>
  <c r="AR1348" i="5"/>
  <c r="AR1349" i="5"/>
  <c r="AR1350" i="5"/>
  <c r="AR1351" i="5"/>
  <c r="AR1352" i="5"/>
  <c r="AR1353" i="5"/>
  <c r="AR1354" i="5"/>
  <c r="AR1355" i="5"/>
  <c r="AR1356" i="5"/>
  <c r="AR1357" i="5"/>
  <c r="AR1358" i="5"/>
  <c r="AR1359" i="5"/>
  <c r="AR1360" i="5"/>
  <c r="AR1361" i="5"/>
  <c r="AR1362" i="5"/>
  <c r="AR1363" i="5"/>
  <c r="AR1364" i="5"/>
  <c r="AR1365" i="5"/>
  <c r="AR1366" i="5"/>
  <c r="AR1367" i="5"/>
  <c r="AR1368" i="5"/>
  <c r="AR1369" i="5"/>
  <c r="AR1370" i="5"/>
  <c r="AR1371" i="5"/>
  <c r="AR1372" i="5"/>
  <c r="AR1373" i="5"/>
  <c r="AR1374" i="5"/>
  <c r="AR1375" i="5"/>
  <c r="AR1376" i="5"/>
  <c r="AR1377" i="5"/>
  <c r="AR1378" i="5"/>
  <c r="AR1379" i="5"/>
  <c r="AR1380" i="5"/>
  <c r="AR1381" i="5"/>
  <c r="AR1382" i="5"/>
  <c r="AR1383" i="5"/>
  <c r="AR1384" i="5"/>
  <c r="AR1385" i="5"/>
  <c r="AR1386" i="5"/>
  <c r="AR1387" i="5"/>
  <c r="AR1388" i="5"/>
  <c r="AR1389" i="5"/>
  <c r="AR1390" i="5"/>
  <c r="AR1391" i="5"/>
  <c r="AR1392" i="5"/>
  <c r="AR1393" i="5"/>
  <c r="AR1394" i="5"/>
  <c r="AR1395" i="5"/>
  <c r="AR1396" i="5"/>
  <c r="AR1397" i="5"/>
  <c r="AR1398" i="5"/>
  <c r="AR1399" i="5"/>
  <c r="AR1400" i="5"/>
  <c r="AR1401" i="5"/>
  <c r="AR1402" i="5"/>
  <c r="AR1403" i="5"/>
  <c r="AR1404" i="5"/>
  <c r="AR1405" i="5"/>
  <c r="AR1406" i="5"/>
  <c r="AR1407" i="5"/>
  <c r="AR1408" i="5"/>
  <c r="AR1409" i="5"/>
  <c r="AR1410" i="5"/>
  <c r="AR1411" i="5"/>
  <c r="AR1412" i="5"/>
  <c r="AR1413" i="5"/>
  <c r="AR1414" i="5"/>
  <c r="AR1415" i="5"/>
  <c r="AR1416" i="5"/>
  <c r="AR1417" i="5"/>
  <c r="AR1418" i="5"/>
  <c r="AR1419" i="5"/>
  <c r="AR1420" i="5"/>
  <c r="AR1421" i="5"/>
  <c r="AR1422" i="5"/>
  <c r="AR1423" i="5"/>
  <c r="AR1424" i="5"/>
  <c r="AR1425" i="5"/>
  <c r="AR1426" i="5"/>
  <c r="AR1427" i="5"/>
  <c r="AR1428" i="5"/>
  <c r="AR1429" i="5"/>
  <c r="AR1430" i="5"/>
  <c r="AR1431" i="5"/>
  <c r="AR1432" i="5"/>
  <c r="AR1433" i="5"/>
  <c r="AR1434" i="5"/>
  <c r="AR1435" i="5"/>
  <c r="AR1436" i="5"/>
  <c r="AR1437" i="5"/>
  <c r="AR1438" i="5"/>
  <c r="AR1439" i="5"/>
  <c r="AR1440" i="5"/>
  <c r="AR1441" i="5"/>
  <c r="AR1442" i="5"/>
  <c r="AR1443" i="5"/>
  <c r="AR1444" i="5"/>
  <c r="AR1445" i="5"/>
  <c r="AR1446" i="5"/>
  <c r="AR1447" i="5"/>
  <c r="AR1448" i="5"/>
  <c r="AR1449" i="5"/>
  <c r="AR1450" i="5"/>
  <c r="AR1451" i="5"/>
  <c r="AR1452" i="5"/>
  <c r="AR1453" i="5"/>
  <c r="AR1454" i="5"/>
  <c r="AR1455" i="5"/>
  <c r="AR1456" i="5"/>
  <c r="AR1457" i="5"/>
  <c r="AR1458" i="5"/>
  <c r="AR1459" i="5"/>
  <c r="AR1460" i="5"/>
  <c r="AR1461" i="5"/>
  <c r="AR1462" i="5"/>
  <c r="AR1463" i="5"/>
  <c r="AR1464" i="5"/>
  <c r="AR1465" i="5"/>
  <c r="AR1466" i="5"/>
  <c r="AR1467" i="5"/>
  <c r="AR1468" i="5"/>
  <c r="AR1469" i="5"/>
  <c r="AR1470" i="5"/>
  <c r="AR1471" i="5"/>
  <c r="AR1472" i="5"/>
  <c r="AR1473" i="5"/>
  <c r="AR1474" i="5"/>
  <c r="AR1475" i="5"/>
  <c r="AR1476" i="5"/>
  <c r="AR1477" i="5"/>
  <c r="AR1478" i="5"/>
  <c r="AR1479" i="5"/>
  <c r="AR1480" i="5"/>
  <c r="AR1481" i="5"/>
  <c r="AR1482" i="5"/>
  <c r="AR1483" i="5"/>
  <c r="AR1484" i="5"/>
  <c r="AR1485" i="5"/>
  <c r="AR1486" i="5"/>
  <c r="AR1487" i="5"/>
  <c r="AR1488" i="5"/>
  <c r="AR1489" i="5"/>
  <c r="AR1490" i="5"/>
  <c r="AR1491" i="5"/>
  <c r="AR1492" i="5"/>
  <c r="AR1493" i="5"/>
  <c r="AR1494" i="5"/>
  <c r="AR1495" i="5"/>
  <c r="AR1496" i="5"/>
  <c r="AR1497" i="5"/>
  <c r="AR1498" i="5"/>
  <c r="AR1499" i="5"/>
  <c r="AR1500" i="5"/>
  <c r="AR1501" i="5"/>
  <c r="AR1502" i="5"/>
  <c r="AR1503" i="5"/>
  <c r="AR1504" i="5"/>
  <c r="AR1505" i="5"/>
  <c r="AR1506" i="5"/>
  <c r="AR1507" i="5"/>
  <c r="AR1508" i="5"/>
  <c r="AR1509" i="5"/>
  <c r="AR1510" i="5"/>
  <c r="AR1511" i="5"/>
  <c r="AR1512" i="5"/>
  <c r="AR1513" i="5"/>
  <c r="AR1514" i="5"/>
  <c r="AR1515" i="5"/>
  <c r="AR1516" i="5"/>
  <c r="AR1517" i="5"/>
  <c r="AR1518" i="5"/>
  <c r="AR1519" i="5"/>
  <c r="AR1520" i="5"/>
  <c r="AR1521" i="5"/>
  <c r="AR1522" i="5"/>
  <c r="AR1523" i="5"/>
  <c r="AR1524" i="5"/>
  <c r="AR1525" i="5"/>
  <c r="AR1526" i="5"/>
  <c r="AR1527" i="5"/>
  <c r="AR1528" i="5"/>
  <c r="AR1529" i="5"/>
  <c r="AR1530" i="5"/>
  <c r="AR1531" i="5"/>
  <c r="AR1532" i="5"/>
  <c r="AR1533" i="5"/>
  <c r="AR1534" i="5"/>
  <c r="AR1535" i="5"/>
  <c r="AR1536" i="5"/>
  <c r="AR1537" i="5"/>
  <c r="AR1538" i="5"/>
  <c r="AR1539" i="5"/>
  <c r="AR1540" i="5"/>
  <c r="AR1541" i="5"/>
  <c r="AR1542" i="5"/>
  <c r="AR1543" i="5"/>
  <c r="AR1544" i="5"/>
  <c r="AR1545" i="5"/>
  <c r="AR1546" i="5"/>
  <c r="AR1547" i="5"/>
  <c r="AR1548" i="5"/>
  <c r="AR1549" i="5"/>
  <c r="AR1550" i="5"/>
  <c r="AR1551" i="5"/>
  <c r="AR1552" i="5"/>
  <c r="AR1553" i="5"/>
  <c r="AR1554" i="5"/>
  <c r="AR1555" i="5"/>
  <c r="AR1556" i="5"/>
  <c r="AR1557" i="5"/>
  <c r="AR1558" i="5"/>
  <c r="AR1559" i="5"/>
  <c r="AR1560" i="5"/>
  <c r="AR1561" i="5"/>
  <c r="AR1562" i="5"/>
  <c r="AR1563" i="5"/>
  <c r="AR1564" i="5"/>
  <c r="AR1565" i="5"/>
  <c r="AR1566" i="5"/>
  <c r="AR1567" i="5"/>
  <c r="AR1568" i="5"/>
  <c r="AR1569" i="5"/>
  <c r="AR1570" i="5"/>
  <c r="AR1571" i="5"/>
  <c r="AR1572" i="5"/>
  <c r="AR1573" i="5"/>
  <c r="AR1574" i="5"/>
  <c r="AR1575" i="5"/>
  <c r="AR1576" i="5"/>
  <c r="Z1053" i="5"/>
  <c r="Z1060" i="5"/>
  <c r="Z1065" i="5"/>
  <c r="Z1084" i="5"/>
  <c r="Z1048" i="5"/>
  <c r="Z1049" i="5"/>
  <c r="Z1050" i="5"/>
  <c r="Z1051" i="5"/>
  <c r="Z1052" i="5"/>
  <c r="Z1054" i="5"/>
  <c r="Z1055" i="5"/>
  <c r="Z1056" i="5"/>
  <c r="Z1057" i="5"/>
  <c r="Z1058" i="5"/>
  <c r="Z1059" i="5"/>
  <c r="Z1061" i="5"/>
  <c r="Z1062" i="5"/>
  <c r="Z1063" i="5"/>
  <c r="Z1064" i="5"/>
  <c r="Z1066" i="5"/>
  <c r="Z1067" i="5"/>
  <c r="Z1068" i="5"/>
  <c r="Z1069" i="5"/>
  <c r="Z1070" i="5"/>
  <c r="Z1071" i="5"/>
  <c r="Z1072" i="5"/>
  <c r="Z1073" i="5"/>
  <c r="Z1074" i="5"/>
  <c r="Z1075" i="5"/>
  <c r="Z1076" i="5"/>
  <c r="Z1077" i="5"/>
  <c r="Z1078" i="5"/>
  <c r="Z1079" i="5"/>
  <c r="Z1080" i="5"/>
  <c r="Z1081" i="5"/>
  <c r="Z1082" i="5"/>
  <c r="Z1083"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AR695" i="5"/>
  <c r="AR696" i="5"/>
  <c r="AR697" i="5"/>
  <c r="AR698" i="5"/>
  <c r="AR699" i="5"/>
  <c r="AR700" i="5"/>
  <c r="AR701" i="5"/>
  <c r="AR702" i="5"/>
  <c r="AR703" i="5"/>
  <c r="AR704" i="5"/>
  <c r="AR705" i="5"/>
  <c r="AR706" i="5"/>
  <c r="AR707" i="5"/>
  <c r="AR708" i="5"/>
  <c r="AR709" i="5"/>
  <c r="AR710" i="5"/>
  <c r="AR711" i="5"/>
  <c r="AR712" i="5"/>
  <c r="AR713" i="5"/>
  <c r="AR714" i="5"/>
  <c r="AR715" i="5"/>
  <c r="AR716" i="5"/>
  <c r="AR717" i="5"/>
  <c r="AR718" i="5"/>
  <c r="AR719" i="5"/>
  <c r="AR720" i="5"/>
  <c r="AR721" i="5"/>
  <c r="AR722" i="5"/>
  <c r="AR723" i="5"/>
  <c r="AR724" i="5"/>
  <c r="AR725" i="5"/>
  <c r="AR726" i="5"/>
  <c r="AR727" i="5"/>
  <c r="AR728" i="5"/>
  <c r="AR729" i="5"/>
  <c r="AR730" i="5"/>
  <c r="AR731" i="5"/>
  <c r="AR732" i="5"/>
  <c r="AR733" i="5"/>
  <c r="AR734" i="5"/>
  <c r="AR735" i="5"/>
  <c r="AR736" i="5"/>
  <c r="AR737" i="5"/>
  <c r="AR738" i="5"/>
  <c r="AR739" i="5"/>
  <c r="AR740" i="5"/>
  <c r="AR741" i="5"/>
  <c r="AR742" i="5"/>
  <c r="AR743" i="5"/>
  <c r="AR744" i="5"/>
  <c r="AR745" i="5"/>
  <c r="AR746" i="5"/>
  <c r="AR747" i="5"/>
  <c r="AR748" i="5"/>
  <c r="AR749" i="5"/>
  <c r="AR750" i="5"/>
  <c r="AR751" i="5"/>
  <c r="AR752" i="5"/>
  <c r="AR753" i="5"/>
  <c r="AR754" i="5"/>
  <c r="AR755" i="5"/>
  <c r="AR756" i="5"/>
  <c r="AR757" i="5"/>
  <c r="AR758" i="5"/>
  <c r="AR759" i="5"/>
  <c r="AR760" i="5"/>
  <c r="AR761" i="5"/>
  <c r="AR762" i="5"/>
  <c r="AR763" i="5"/>
  <c r="AR764" i="5"/>
  <c r="AR765" i="5"/>
  <c r="AR766" i="5"/>
  <c r="AR767" i="5"/>
  <c r="AR768" i="5"/>
  <c r="AR769" i="5"/>
  <c r="AR770" i="5"/>
  <c r="AR771" i="5"/>
  <c r="AR772" i="5"/>
  <c r="AR773" i="5"/>
  <c r="AR774" i="5"/>
  <c r="AR775" i="5"/>
  <c r="AR776" i="5"/>
  <c r="AR777" i="5"/>
  <c r="AR778" i="5"/>
  <c r="AR779" i="5"/>
  <c r="AR780" i="5"/>
  <c r="AR781" i="5"/>
  <c r="AR782" i="5"/>
  <c r="AR783" i="5"/>
  <c r="AR784" i="5"/>
  <c r="AR785" i="5"/>
  <c r="AR786" i="5"/>
  <c r="AR787" i="5"/>
  <c r="AR788" i="5"/>
  <c r="AR789" i="5"/>
  <c r="AR790" i="5"/>
  <c r="AR791" i="5"/>
  <c r="AR792" i="5"/>
  <c r="AR793" i="5"/>
  <c r="AR794" i="5"/>
  <c r="AR795" i="5"/>
  <c r="AR796" i="5"/>
  <c r="AR797" i="5"/>
  <c r="AR798" i="5"/>
  <c r="AR799" i="5"/>
  <c r="AR800" i="5"/>
  <c r="AR801" i="5"/>
  <c r="AR802" i="5"/>
  <c r="AR803" i="5"/>
  <c r="AR804" i="5"/>
  <c r="AR805" i="5"/>
  <c r="AR806" i="5"/>
  <c r="AR807" i="5"/>
  <c r="AR808" i="5"/>
  <c r="AR809" i="5"/>
  <c r="AR810" i="5"/>
  <c r="AR811" i="5"/>
  <c r="AR812" i="5"/>
  <c r="AR813" i="5"/>
  <c r="AR814" i="5"/>
  <c r="AR815" i="5"/>
  <c r="AR816" i="5"/>
  <c r="AR817" i="5"/>
  <c r="AR818" i="5"/>
  <c r="AR819" i="5"/>
  <c r="AR820" i="5"/>
  <c r="AR821" i="5"/>
  <c r="AR822" i="5"/>
  <c r="AR823" i="5"/>
  <c r="AR824" i="5"/>
  <c r="AR825" i="5"/>
  <c r="AR826" i="5"/>
  <c r="AR827" i="5"/>
  <c r="AR828" i="5"/>
  <c r="AR829" i="5"/>
  <c r="AR830" i="5"/>
  <c r="AR831" i="5"/>
  <c r="AR832" i="5"/>
  <c r="AR833" i="5"/>
  <c r="AR834" i="5"/>
  <c r="AR835" i="5"/>
  <c r="AR836" i="5"/>
  <c r="AR837" i="5"/>
  <c r="AR838" i="5"/>
  <c r="AR839" i="5"/>
  <c r="AR840" i="5"/>
  <c r="AR841" i="5"/>
  <c r="AR842" i="5"/>
  <c r="AR843" i="5"/>
  <c r="AR844" i="5"/>
  <c r="AR845" i="5"/>
  <c r="AR846" i="5"/>
  <c r="AR847" i="5"/>
  <c r="AR848" i="5"/>
  <c r="AR849" i="5"/>
  <c r="AR850" i="5"/>
  <c r="AR851" i="5"/>
  <c r="AR852" i="5"/>
  <c r="AR853" i="5"/>
  <c r="AR854" i="5"/>
  <c r="AR855" i="5"/>
  <c r="AR856" i="5"/>
  <c r="AR857" i="5"/>
  <c r="AR858" i="5"/>
  <c r="AR859" i="5"/>
  <c r="AR860" i="5"/>
  <c r="AR861" i="5"/>
  <c r="AR862" i="5"/>
  <c r="AR863" i="5"/>
  <c r="AR864" i="5"/>
  <c r="AR865" i="5"/>
  <c r="AR866" i="5"/>
  <c r="AR867" i="5"/>
  <c r="AR868" i="5"/>
  <c r="AR869" i="5"/>
  <c r="AR870" i="5"/>
  <c r="AR871" i="5"/>
  <c r="AR872" i="5"/>
  <c r="AR873" i="5"/>
  <c r="AR874" i="5"/>
  <c r="AR875" i="5"/>
  <c r="AR876" i="5"/>
  <c r="AR877" i="5"/>
  <c r="AR878" i="5"/>
  <c r="AR879" i="5"/>
  <c r="AR880" i="5"/>
  <c r="AR881" i="5"/>
  <c r="AR882" i="5"/>
  <c r="AR883" i="5"/>
  <c r="AR884" i="5"/>
  <c r="AR885" i="5"/>
  <c r="AR886" i="5"/>
  <c r="AR887" i="5"/>
  <c r="AR888" i="5"/>
  <c r="AR889" i="5"/>
  <c r="AR890" i="5"/>
  <c r="AR891" i="5"/>
  <c r="AR892" i="5"/>
  <c r="AR893" i="5"/>
  <c r="AR894" i="5"/>
  <c r="AR895" i="5"/>
  <c r="AR896" i="5"/>
  <c r="AR897" i="5"/>
  <c r="AR898" i="5"/>
  <c r="AR899" i="5"/>
  <c r="AR900" i="5"/>
  <c r="AR901" i="5"/>
  <c r="AR902" i="5"/>
  <c r="AR903" i="5"/>
  <c r="AR904" i="5"/>
  <c r="AR905" i="5"/>
  <c r="AR906" i="5"/>
  <c r="AR907" i="5"/>
  <c r="AR908" i="5"/>
  <c r="AR909" i="5"/>
  <c r="AR910" i="5"/>
  <c r="AR911" i="5"/>
  <c r="AR912" i="5"/>
  <c r="AR913" i="5"/>
  <c r="AR914" i="5"/>
  <c r="AR915" i="5"/>
  <c r="AR916" i="5"/>
  <c r="AR917" i="5"/>
  <c r="AR918" i="5"/>
  <c r="AR919" i="5"/>
  <c r="AR920" i="5"/>
  <c r="AR921" i="5"/>
  <c r="AR922" i="5"/>
  <c r="AR923" i="5"/>
  <c r="AR924" i="5"/>
  <c r="AR925" i="5"/>
  <c r="AR926" i="5"/>
  <c r="AR927" i="5"/>
  <c r="AR928" i="5"/>
  <c r="AR929" i="5"/>
  <c r="AR930" i="5"/>
  <c r="AR931" i="5"/>
  <c r="AR932" i="5"/>
  <c r="AR933" i="5"/>
  <c r="AR934" i="5"/>
  <c r="AR935" i="5"/>
  <c r="AR936" i="5"/>
  <c r="AR937" i="5"/>
  <c r="AR938" i="5"/>
  <c r="AR939" i="5"/>
  <c r="AR940" i="5"/>
  <c r="AR941" i="5"/>
  <c r="AR942" i="5"/>
  <c r="AR943" i="5"/>
  <c r="AR944" i="5"/>
  <c r="AR945" i="5"/>
  <c r="AR946" i="5"/>
  <c r="AR947" i="5"/>
  <c r="AR948" i="5"/>
  <c r="AR949" i="5"/>
  <c r="AR950" i="5"/>
  <c r="AR951" i="5"/>
  <c r="AR952" i="5"/>
  <c r="AR953" i="5"/>
  <c r="AR954" i="5"/>
  <c r="AR955" i="5"/>
  <c r="AR956" i="5"/>
  <c r="AR957" i="5"/>
  <c r="AR958" i="5"/>
  <c r="AR959" i="5"/>
  <c r="AR960" i="5"/>
  <c r="AR961" i="5"/>
  <c r="AR962" i="5"/>
  <c r="AR963" i="5"/>
  <c r="AR964" i="5"/>
  <c r="AR965" i="5"/>
  <c r="AR966" i="5"/>
  <c r="AR967" i="5"/>
  <c r="AR968" i="5"/>
  <c r="AR969" i="5"/>
  <c r="AR970" i="5"/>
  <c r="AR971" i="5"/>
  <c r="AR972" i="5"/>
  <c r="AR973" i="5"/>
  <c r="AR974" i="5"/>
  <c r="AR975" i="5"/>
  <c r="AR976" i="5"/>
  <c r="AR977" i="5"/>
  <c r="AR978" i="5"/>
  <c r="AR979" i="5"/>
  <c r="AR980" i="5"/>
  <c r="AR981" i="5"/>
  <c r="AR982" i="5"/>
  <c r="AR983" i="5"/>
  <c r="AR984" i="5"/>
  <c r="AR985" i="5"/>
  <c r="AR986" i="5"/>
  <c r="AR987" i="5"/>
  <c r="AR988" i="5"/>
  <c r="AR989" i="5"/>
  <c r="AR990" i="5"/>
  <c r="AR991" i="5"/>
  <c r="AR992" i="5"/>
  <c r="AR993" i="5"/>
  <c r="AR994" i="5"/>
  <c r="AR995" i="5"/>
  <c r="AR996" i="5"/>
  <c r="AR997" i="5"/>
  <c r="AR998" i="5"/>
  <c r="AR999" i="5"/>
  <c r="AR1000" i="5"/>
  <c r="AR1001" i="5"/>
  <c r="AR1002" i="5"/>
  <c r="AR1003" i="5"/>
  <c r="AR1004" i="5"/>
  <c r="AR1005" i="5"/>
  <c r="AR1006" i="5"/>
  <c r="AR1007" i="5"/>
  <c r="AR1008" i="5"/>
  <c r="AR1009" i="5"/>
  <c r="AR1010" i="5"/>
  <c r="AR1011" i="5"/>
  <c r="AR1012" i="5"/>
  <c r="AR1013" i="5"/>
  <c r="AR1014" i="5"/>
  <c r="AR1015" i="5"/>
  <c r="AR1016" i="5"/>
  <c r="AR1017" i="5"/>
  <c r="AR1018" i="5"/>
  <c r="AR1019" i="5"/>
  <c r="AR1020" i="5"/>
  <c r="AR1021" i="5"/>
  <c r="AR1022" i="5"/>
  <c r="AR1023" i="5"/>
  <c r="AR1024" i="5"/>
  <c r="AR1025" i="5"/>
  <c r="AR1026" i="5"/>
  <c r="AR1027" i="5"/>
  <c r="AR1028" i="5"/>
  <c r="AR1029" i="5"/>
  <c r="AR1030" i="5"/>
  <c r="AR1031" i="5"/>
  <c r="AR1032" i="5"/>
  <c r="AR1033" i="5"/>
  <c r="AR1034" i="5"/>
  <c r="AR1035" i="5"/>
  <c r="AR1036" i="5"/>
  <c r="AR1037" i="5"/>
  <c r="AR1038" i="5"/>
  <c r="AR1039" i="5"/>
  <c r="AR1040" i="5"/>
  <c r="AR1041" i="5"/>
  <c r="AR1042" i="5"/>
  <c r="AR1043" i="5"/>
  <c r="AR1044" i="5"/>
  <c r="AR1045" i="5"/>
  <c r="AR174" i="5"/>
  <c r="AR175" i="5"/>
  <c r="AR176" i="5"/>
  <c r="AR177" i="5"/>
  <c r="AR178" i="5"/>
  <c r="AR179" i="5"/>
  <c r="AR180" i="5"/>
  <c r="AR181" i="5"/>
  <c r="AR182" i="5"/>
  <c r="AR183" i="5"/>
  <c r="AR184" i="5"/>
  <c r="AR185" i="5"/>
  <c r="AR186" i="5"/>
  <c r="AR187" i="5"/>
  <c r="AR188" i="5"/>
  <c r="AR189" i="5"/>
  <c r="AR190" i="5"/>
  <c r="AR191" i="5"/>
  <c r="AR192" i="5"/>
  <c r="AR193" i="5"/>
  <c r="AR194" i="5"/>
  <c r="AR195" i="5"/>
  <c r="AR196" i="5"/>
  <c r="AR197" i="5"/>
  <c r="AR198" i="5"/>
  <c r="AR199" i="5"/>
  <c r="AR200" i="5"/>
  <c r="AR201" i="5"/>
  <c r="AR202" i="5"/>
  <c r="AR203" i="5"/>
  <c r="AR204" i="5"/>
  <c r="AR205" i="5"/>
  <c r="AR206" i="5"/>
  <c r="AR207" i="5"/>
  <c r="AR208" i="5"/>
  <c r="AR209" i="5"/>
  <c r="AR210" i="5"/>
  <c r="AR211" i="5"/>
  <c r="AR212" i="5"/>
  <c r="AR213" i="5"/>
  <c r="AR214" i="5"/>
  <c r="AR215" i="5"/>
  <c r="AR216" i="5"/>
  <c r="AR217" i="5"/>
  <c r="AR218" i="5"/>
  <c r="AR219" i="5"/>
  <c r="AR220" i="5"/>
  <c r="AR221" i="5"/>
  <c r="AR222" i="5"/>
  <c r="AR223" i="5"/>
  <c r="AR224" i="5"/>
  <c r="AR225" i="5"/>
  <c r="AR226" i="5"/>
  <c r="AR227" i="5"/>
  <c r="AR228" i="5"/>
  <c r="AR229" i="5"/>
  <c r="AR230" i="5"/>
  <c r="AR231" i="5"/>
  <c r="AR232" i="5"/>
  <c r="AR233" i="5"/>
  <c r="AR234" i="5"/>
  <c r="AR235" i="5"/>
  <c r="AR236" i="5"/>
  <c r="AR237" i="5"/>
  <c r="AR238" i="5"/>
  <c r="AR239" i="5"/>
  <c r="AR240" i="5"/>
  <c r="AR241" i="5"/>
  <c r="AR242" i="5"/>
  <c r="AR243" i="5"/>
  <c r="AR244" i="5"/>
  <c r="AR245" i="5"/>
  <c r="AR246" i="5"/>
  <c r="AR247" i="5"/>
  <c r="AR248" i="5"/>
  <c r="AR249" i="5"/>
  <c r="AR250" i="5"/>
  <c r="AR251" i="5"/>
  <c r="AR252" i="5"/>
  <c r="AR253" i="5"/>
  <c r="AR254" i="5"/>
  <c r="AR255" i="5"/>
  <c r="AR256" i="5"/>
  <c r="AR257" i="5"/>
  <c r="AR258" i="5"/>
  <c r="AR259" i="5"/>
  <c r="AR260" i="5"/>
  <c r="AR261" i="5"/>
  <c r="AR262" i="5"/>
  <c r="AR263" i="5"/>
  <c r="AR264" i="5"/>
  <c r="AR265" i="5"/>
  <c r="AR266" i="5"/>
  <c r="AR267" i="5"/>
  <c r="AR268" i="5"/>
  <c r="AR269" i="5"/>
  <c r="AR270" i="5"/>
  <c r="AR271" i="5"/>
  <c r="AR272" i="5"/>
  <c r="AR273" i="5"/>
  <c r="AR274" i="5"/>
  <c r="AR275" i="5"/>
  <c r="AR276" i="5"/>
  <c r="AR277" i="5"/>
  <c r="AR278" i="5"/>
  <c r="AR279" i="5"/>
  <c r="AR280" i="5"/>
  <c r="AR281" i="5"/>
  <c r="AR282" i="5"/>
  <c r="AR283" i="5"/>
  <c r="AR284" i="5"/>
  <c r="AR285" i="5"/>
  <c r="AR286" i="5"/>
  <c r="AR287" i="5"/>
  <c r="AR288" i="5"/>
  <c r="AR289" i="5"/>
  <c r="AR290" i="5"/>
  <c r="AR291" i="5"/>
  <c r="AR292" i="5"/>
  <c r="AR293" i="5"/>
  <c r="AR294" i="5"/>
  <c r="AR295" i="5"/>
  <c r="AR296" i="5"/>
  <c r="AR297" i="5"/>
  <c r="AR298" i="5"/>
  <c r="AR299" i="5"/>
  <c r="AR300" i="5"/>
  <c r="AR301" i="5"/>
  <c r="AR302" i="5"/>
  <c r="AR303" i="5"/>
  <c r="AR304" i="5"/>
  <c r="AR305" i="5"/>
  <c r="AR306" i="5"/>
  <c r="AR307" i="5"/>
  <c r="AR308" i="5"/>
  <c r="AR309" i="5"/>
  <c r="AR310" i="5"/>
  <c r="AR311" i="5"/>
  <c r="AR312" i="5"/>
  <c r="AR313" i="5"/>
  <c r="AR314" i="5"/>
  <c r="AR315" i="5"/>
  <c r="AR316" i="5"/>
  <c r="AR317" i="5"/>
  <c r="AR318" i="5"/>
  <c r="AR319" i="5"/>
  <c r="AR320" i="5"/>
  <c r="AR321" i="5"/>
  <c r="AR322" i="5"/>
  <c r="AR323" i="5"/>
  <c r="AR324" i="5"/>
  <c r="AR325" i="5"/>
  <c r="AR326" i="5"/>
  <c r="AR327" i="5"/>
  <c r="AR328" i="5"/>
  <c r="AR329" i="5"/>
  <c r="AR330" i="5"/>
  <c r="AR331" i="5"/>
  <c r="AR332" i="5"/>
  <c r="AR333" i="5"/>
  <c r="AR334" i="5"/>
  <c r="AR335" i="5"/>
  <c r="AR336" i="5"/>
  <c r="AR337" i="5"/>
  <c r="AR338" i="5"/>
  <c r="AR339" i="5"/>
  <c r="AR340" i="5"/>
  <c r="AR341" i="5"/>
  <c r="AR342" i="5"/>
  <c r="AR343" i="5"/>
  <c r="AR344" i="5"/>
  <c r="AR345" i="5"/>
  <c r="AR346" i="5"/>
  <c r="AR347" i="5"/>
  <c r="AR348" i="5"/>
  <c r="AR349" i="5"/>
  <c r="AR350" i="5"/>
  <c r="AR351" i="5"/>
  <c r="AR352" i="5"/>
  <c r="AR353" i="5"/>
  <c r="AR354" i="5"/>
  <c r="AR355" i="5"/>
  <c r="AR356" i="5"/>
  <c r="AR357" i="5"/>
  <c r="AR358" i="5"/>
  <c r="AR359" i="5"/>
  <c r="AR360" i="5"/>
  <c r="AR361" i="5"/>
  <c r="AR362" i="5"/>
  <c r="AR363" i="5"/>
  <c r="AR364" i="5"/>
  <c r="AR365" i="5"/>
  <c r="AR366" i="5"/>
  <c r="AR367" i="5"/>
  <c r="AR368" i="5"/>
  <c r="AR369" i="5"/>
  <c r="AR370" i="5"/>
  <c r="AR371" i="5"/>
  <c r="AR372" i="5"/>
  <c r="AR373" i="5"/>
  <c r="AR374" i="5"/>
  <c r="AR375" i="5"/>
  <c r="AR376" i="5"/>
  <c r="AR377" i="5"/>
  <c r="AR378" i="5"/>
  <c r="AR379" i="5"/>
  <c r="AR380" i="5"/>
  <c r="AR381" i="5"/>
  <c r="AR382" i="5"/>
  <c r="AR383" i="5"/>
  <c r="AR384" i="5"/>
  <c r="AR385" i="5"/>
  <c r="AR386" i="5"/>
  <c r="AR387" i="5"/>
  <c r="AR388" i="5"/>
  <c r="AR389" i="5"/>
  <c r="AR390" i="5"/>
  <c r="AR391" i="5"/>
  <c r="AR392" i="5"/>
  <c r="AR393" i="5"/>
  <c r="AR394" i="5"/>
  <c r="AR395" i="5"/>
  <c r="AR396" i="5"/>
  <c r="AR397" i="5"/>
  <c r="AR398" i="5"/>
  <c r="AR399" i="5"/>
  <c r="AR400" i="5"/>
  <c r="AR401" i="5"/>
  <c r="AR402" i="5"/>
  <c r="AR403" i="5"/>
  <c r="AR404" i="5"/>
  <c r="AR405" i="5"/>
  <c r="AR406" i="5"/>
  <c r="AR407" i="5"/>
  <c r="AR408" i="5"/>
  <c r="AR409" i="5"/>
  <c r="AR410" i="5"/>
  <c r="AR411" i="5"/>
  <c r="AR412" i="5"/>
  <c r="AR413" i="5"/>
  <c r="AR414" i="5"/>
  <c r="AR415" i="5"/>
  <c r="AR416" i="5"/>
  <c r="AR417" i="5"/>
  <c r="AR418" i="5"/>
  <c r="AR419" i="5"/>
  <c r="AR420" i="5"/>
  <c r="AR421" i="5"/>
  <c r="AR422" i="5"/>
  <c r="AR423" i="5"/>
  <c r="AR424" i="5"/>
  <c r="AR425" i="5"/>
  <c r="AR426" i="5"/>
  <c r="AR427" i="5"/>
  <c r="AR428" i="5"/>
  <c r="AR429" i="5"/>
  <c r="AR430" i="5"/>
  <c r="AR431" i="5"/>
  <c r="AR432" i="5"/>
  <c r="AR433" i="5"/>
  <c r="AR434" i="5"/>
  <c r="AR435" i="5"/>
  <c r="AR436" i="5"/>
  <c r="AR437" i="5"/>
  <c r="AR438" i="5"/>
  <c r="AR439" i="5"/>
  <c r="AR440" i="5"/>
  <c r="AR441" i="5"/>
  <c r="AR442" i="5"/>
  <c r="AR443" i="5"/>
  <c r="AR444" i="5"/>
  <c r="AR445" i="5"/>
  <c r="AR446" i="5"/>
  <c r="AR447" i="5"/>
  <c r="AR448" i="5"/>
  <c r="AR449" i="5"/>
  <c r="AR450" i="5"/>
  <c r="AR451" i="5"/>
  <c r="AR452" i="5"/>
  <c r="AR453" i="5"/>
  <c r="AR454" i="5"/>
  <c r="AR455" i="5"/>
  <c r="AR456" i="5"/>
  <c r="AR457" i="5"/>
  <c r="AR458" i="5"/>
  <c r="AR459" i="5"/>
  <c r="AR460" i="5"/>
  <c r="AR461" i="5"/>
  <c r="AR462" i="5"/>
  <c r="AR463" i="5"/>
  <c r="AR464" i="5"/>
  <c r="AR465" i="5"/>
  <c r="AR466" i="5"/>
  <c r="AR467" i="5"/>
  <c r="AR468" i="5"/>
  <c r="AR469" i="5"/>
  <c r="AR470" i="5"/>
  <c r="AR471" i="5"/>
  <c r="AR472" i="5"/>
  <c r="AR473" i="5"/>
  <c r="AR474" i="5"/>
  <c r="AR475" i="5"/>
  <c r="AR476" i="5"/>
  <c r="AR477" i="5"/>
  <c r="AR478" i="5"/>
  <c r="AR479" i="5"/>
  <c r="AR480" i="5"/>
  <c r="AR481" i="5"/>
  <c r="AR482" i="5"/>
  <c r="AR483" i="5"/>
  <c r="AR484" i="5"/>
  <c r="AR485" i="5"/>
  <c r="AR486" i="5"/>
  <c r="AR487" i="5"/>
  <c r="AR488" i="5"/>
  <c r="AR489" i="5"/>
  <c r="AR490" i="5"/>
  <c r="AR491" i="5"/>
  <c r="AR492" i="5"/>
  <c r="AR493" i="5"/>
  <c r="AR494" i="5"/>
  <c r="AR495" i="5"/>
  <c r="AR496" i="5"/>
  <c r="AR497" i="5"/>
  <c r="AR498" i="5"/>
  <c r="AR499" i="5"/>
  <c r="AR500" i="5"/>
  <c r="AR501" i="5"/>
  <c r="AR502" i="5"/>
  <c r="AR503" i="5"/>
  <c r="AR504" i="5"/>
  <c r="AR505" i="5"/>
  <c r="AR506" i="5"/>
  <c r="AR507" i="5"/>
  <c r="AR508" i="5"/>
  <c r="AR509" i="5"/>
  <c r="AR510" i="5"/>
  <c r="AR511" i="5"/>
  <c r="AR512" i="5"/>
  <c r="AR513" i="5"/>
  <c r="AR514" i="5"/>
  <c r="AR515" i="5"/>
  <c r="AR516" i="5"/>
  <c r="AR517" i="5"/>
  <c r="AR518" i="5"/>
  <c r="AR519" i="5"/>
  <c r="AR520" i="5"/>
  <c r="AR521" i="5"/>
  <c r="AR522" i="5"/>
  <c r="AR523" i="5"/>
  <c r="AR524" i="5"/>
  <c r="AR525" i="5"/>
  <c r="AR526" i="5"/>
  <c r="AR527" i="5"/>
  <c r="AR528" i="5"/>
  <c r="AR529" i="5"/>
  <c r="AR530" i="5"/>
  <c r="AR531" i="5"/>
  <c r="AR532" i="5"/>
  <c r="AR533" i="5"/>
  <c r="AR534" i="5"/>
  <c r="AR535" i="5"/>
  <c r="AR536" i="5"/>
  <c r="AR537" i="5"/>
  <c r="AR538" i="5"/>
  <c r="AR539" i="5"/>
  <c r="AR540" i="5"/>
  <c r="AR541" i="5"/>
  <c r="AR542" i="5"/>
  <c r="AR543" i="5"/>
  <c r="AR544" i="5"/>
  <c r="AR545" i="5"/>
  <c r="AR546" i="5"/>
  <c r="AR547" i="5"/>
  <c r="AR548" i="5"/>
  <c r="AR549" i="5"/>
  <c r="AR550" i="5"/>
  <c r="AR551" i="5"/>
  <c r="AR552" i="5"/>
  <c r="AR553" i="5"/>
  <c r="AR554" i="5"/>
  <c r="AR555" i="5"/>
  <c r="AR556" i="5"/>
  <c r="AR557" i="5"/>
  <c r="AR558" i="5"/>
  <c r="AR559" i="5"/>
  <c r="AR560" i="5"/>
  <c r="AR561" i="5"/>
  <c r="AR562" i="5"/>
  <c r="AR563" i="5"/>
  <c r="AR564" i="5"/>
  <c r="AR565" i="5"/>
  <c r="AR566" i="5"/>
  <c r="AR567" i="5"/>
  <c r="AR568" i="5"/>
  <c r="AR569" i="5"/>
  <c r="AR570" i="5"/>
  <c r="AR571" i="5"/>
  <c r="AR572" i="5"/>
  <c r="AR573" i="5"/>
  <c r="AR574" i="5"/>
  <c r="AR575" i="5"/>
  <c r="AR576" i="5"/>
  <c r="AR577" i="5"/>
  <c r="AR578" i="5"/>
  <c r="AR579" i="5"/>
  <c r="AR580" i="5"/>
  <c r="AR581" i="5"/>
  <c r="AR582" i="5"/>
  <c r="AR583" i="5"/>
  <c r="AR584" i="5"/>
  <c r="AR585" i="5"/>
  <c r="AR586" i="5"/>
  <c r="AR587" i="5"/>
  <c r="AR588" i="5"/>
  <c r="AR589" i="5"/>
  <c r="AR590" i="5"/>
  <c r="AR591" i="5"/>
  <c r="AR592" i="5"/>
  <c r="AR593" i="5"/>
  <c r="AR594" i="5"/>
  <c r="AR595" i="5"/>
  <c r="AR596" i="5"/>
  <c r="AR597" i="5"/>
  <c r="AR598" i="5"/>
  <c r="AR599" i="5"/>
  <c r="AR600" i="5"/>
  <c r="AR601" i="5"/>
  <c r="AR602" i="5"/>
  <c r="AR603" i="5"/>
  <c r="AR604" i="5"/>
  <c r="AR605" i="5"/>
  <c r="AR606" i="5"/>
  <c r="AR607" i="5"/>
  <c r="AR608" i="5"/>
  <c r="AR609" i="5"/>
  <c r="AR610" i="5"/>
  <c r="AR611" i="5"/>
  <c r="AR612" i="5"/>
  <c r="AR613" i="5"/>
  <c r="AR614" i="5"/>
  <c r="AR615" i="5"/>
  <c r="AR616" i="5"/>
  <c r="AR617" i="5"/>
  <c r="AR618" i="5"/>
  <c r="AR619" i="5"/>
  <c r="AR620" i="5"/>
  <c r="AR621" i="5"/>
  <c r="AR622" i="5"/>
  <c r="AR623" i="5"/>
  <c r="AR624" i="5"/>
  <c r="AR625" i="5"/>
  <c r="AR626" i="5"/>
  <c r="AR627" i="5"/>
  <c r="AR628" i="5"/>
  <c r="AR629" i="5"/>
  <c r="AR630" i="5"/>
  <c r="AR631" i="5"/>
  <c r="AR632" i="5"/>
  <c r="AR633" i="5"/>
  <c r="AR634" i="5"/>
  <c r="AR635" i="5"/>
  <c r="AR636" i="5"/>
  <c r="AR637" i="5"/>
  <c r="AR638" i="5"/>
  <c r="AR639" i="5"/>
  <c r="AR640" i="5"/>
  <c r="AR641" i="5"/>
  <c r="AR642" i="5"/>
  <c r="AR643" i="5"/>
  <c r="AR644" i="5"/>
  <c r="AR645" i="5"/>
  <c r="AR646" i="5"/>
  <c r="AR647" i="5"/>
  <c r="AR648" i="5"/>
  <c r="AR649" i="5"/>
  <c r="AR650" i="5"/>
  <c r="AR651" i="5"/>
  <c r="AR652" i="5"/>
  <c r="AR653" i="5"/>
  <c r="AR654" i="5"/>
  <c r="AR655" i="5"/>
  <c r="AR656" i="5"/>
  <c r="AR657" i="5"/>
  <c r="AR658" i="5"/>
  <c r="AR659" i="5"/>
  <c r="AR660" i="5"/>
  <c r="AR661" i="5"/>
  <c r="AR662" i="5"/>
  <c r="AR663" i="5"/>
  <c r="AR664" i="5"/>
  <c r="AR665" i="5"/>
  <c r="AR666" i="5"/>
  <c r="AR667" i="5"/>
  <c r="AR668" i="5"/>
  <c r="AR669" i="5"/>
  <c r="AR670" i="5"/>
  <c r="AR671" i="5"/>
  <c r="AR672" i="5"/>
  <c r="AR673" i="5"/>
  <c r="AR674" i="5"/>
  <c r="AR675" i="5"/>
  <c r="AR676" i="5"/>
  <c r="AR677" i="5"/>
  <c r="AR678" i="5"/>
  <c r="AR679" i="5"/>
  <c r="AR680" i="5"/>
  <c r="AR681" i="5"/>
  <c r="AR682" i="5"/>
  <c r="AR683" i="5"/>
  <c r="AR684" i="5"/>
  <c r="AR685" i="5"/>
  <c r="AR686" i="5"/>
  <c r="AR687" i="5"/>
  <c r="AR688" i="5"/>
  <c r="AR689" i="5"/>
  <c r="AR690" i="5"/>
  <c r="AR691" i="5"/>
  <c r="AR692" i="5"/>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F1745" i="4"/>
  <c r="M1745" i="4"/>
  <c r="F1746" i="4"/>
  <c r="M1746" i="4"/>
  <c r="F1747" i="4"/>
  <c r="M1747" i="4"/>
  <c r="F1748" i="4"/>
  <c r="M1748" i="4"/>
  <c r="F1749" i="4"/>
  <c r="M1749" i="4"/>
  <c r="F1750" i="4"/>
  <c r="M1750" i="4"/>
  <c r="F1751" i="4"/>
  <c r="M1751" i="4"/>
  <c r="F1752" i="4"/>
  <c r="M1752" i="4"/>
  <c r="F1753" i="4"/>
  <c r="M1753" i="4"/>
  <c r="F1754" i="4"/>
  <c r="M1754" i="4"/>
  <c r="F1755" i="4"/>
  <c r="M1755" i="4"/>
  <c r="F1756" i="4"/>
  <c r="M1756" i="4"/>
  <c r="F1757" i="4"/>
  <c r="M1757" i="4"/>
  <c r="F1758" i="4"/>
  <c r="M1758" i="4"/>
  <c r="F1759" i="4"/>
  <c r="M1759" i="4"/>
  <c r="F1760" i="4"/>
  <c r="M1760" i="4"/>
  <c r="F1761" i="4"/>
  <c r="M1761" i="4"/>
  <c r="F1762" i="4"/>
  <c r="M1762" i="4"/>
  <c r="F1763" i="4"/>
  <c r="M1763" i="4"/>
  <c r="F1764" i="4"/>
  <c r="M1764" i="4"/>
  <c r="F1765" i="4"/>
  <c r="M1765" i="4"/>
  <c r="F1766" i="4"/>
  <c r="M1766" i="4"/>
  <c r="F1767" i="4"/>
  <c r="M1767" i="4"/>
  <c r="F1768" i="4"/>
  <c r="M1768" i="4"/>
  <c r="F1769" i="4"/>
  <c r="M1769" i="4"/>
  <c r="F1770" i="4"/>
  <c r="M1770" i="4"/>
  <c r="F1771" i="4"/>
  <c r="M1771" i="4"/>
  <c r="F1772" i="4"/>
  <c r="M1772" i="4"/>
  <c r="F1773" i="4"/>
  <c r="M1773" i="4"/>
  <c r="F1774" i="4"/>
  <c r="M1774" i="4"/>
  <c r="F1775" i="4"/>
  <c r="M1775" i="4"/>
  <c r="F1776" i="4"/>
  <c r="M1776" i="4"/>
  <c r="F1777" i="4"/>
  <c r="M1777" i="4"/>
  <c r="F1778" i="4"/>
  <c r="M1778" i="4"/>
  <c r="F1779" i="4"/>
  <c r="M1779" i="4"/>
  <c r="F1780" i="4"/>
  <c r="M1780" i="4"/>
  <c r="E1745" i="4"/>
  <c r="L1745" i="4"/>
  <c r="E1746" i="4"/>
  <c r="L1746" i="4"/>
  <c r="E1747" i="4"/>
  <c r="L1747" i="4"/>
  <c r="E1748" i="4"/>
  <c r="L1748" i="4"/>
  <c r="E1749" i="4"/>
  <c r="L1749" i="4"/>
  <c r="E1750" i="4"/>
  <c r="L1750" i="4"/>
  <c r="E1751" i="4"/>
  <c r="L1751" i="4"/>
  <c r="E1752" i="4"/>
  <c r="L1752" i="4"/>
  <c r="E1753" i="4"/>
  <c r="L1753" i="4"/>
  <c r="E1754" i="4"/>
  <c r="L1754" i="4"/>
  <c r="E1755" i="4"/>
  <c r="L1755" i="4"/>
  <c r="E1756" i="4"/>
  <c r="L1756" i="4"/>
  <c r="E1757" i="4"/>
  <c r="L1757" i="4"/>
  <c r="E1758" i="4"/>
  <c r="L1758" i="4"/>
  <c r="E1759" i="4"/>
  <c r="L1759" i="4"/>
  <c r="E1760" i="4"/>
  <c r="L1760" i="4"/>
  <c r="E1761" i="4"/>
  <c r="L1761" i="4"/>
  <c r="E1762" i="4"/>
  <c r="L1762" i="4"/>
  <c r="E1763" i="4"/>
  <c r="L1763" i="4"/>
  <c r="E1764" i="4"/>
  <c r="L1764" i="4"/>
  <c r="E1765" i="4"/>
  <c r="L1765" i="4"/>
  <c r="E1766" i="4"/>
  <c r="L1766" i="4"/>
  <c r="E1767" i="4"/>
  <c r="L1767" i="4"/>
  <c r="E1768" i="4"/>
  <c r="L1768" i="4"/>
  <c r="E1769" i="4"/>
  <c r="L1769" i="4"/>
  <c r="E1770" i="4"/>
  <c r="L1770" i="4"/>
  <c r="E1771" i="4"/>
  <c r="L1771" i="4"/>
  <c r="E1772" i="4"/>
  <c r="L1772" i="4"/>
  <c r="E1773" i="4"/>
  <c r="L1773" i="4"/>
  <c r="E1774" i="4"/>
  <c r="L1774" i="4"/>
  <c r="E1775" i="4"/>
  <c r="L1775" i="4"/>
  <c r="E1776" i="4"/>
  <c r="L1776" i="4"/>
  <c r="E1777" i="4"/>
  <c r="L1777" i="4"/>
  <c r="E1778" i="4"/>
  <c r="L1778" i="4"/>
  <c r="E1779" i="4"/>
  <c r="L1779" i="4"/>
  <c r="E1780" i="4"/>
  <c r="L1780" i="4"/>
  <c r="D1745" i="4"/>
  <c r="K1745" i="4"/>
  <c r="D1746" i="4"/>
  <c r="K1746" i="4"/>
  <c r="D1747" i="4"/>
  <c r="K1747" i="4"/>
  <c r="D1748" i="4"/>
  <c r="K1748" i="4"/>
  <c r="D1749" i="4"/>
  <c r="K1749" i="4"/>
  <c r="D1750" i="4"/>
  <c r="K1750" i="4"/>
  <c r="D1751" i="4"/>
  <c r="K1751" i="4"/>
  <c r="D1752" i="4"/>
  <c r="K1752" i="4"/>
  <c r="D1753" i="4"/>
  <c r="K1753" i="4"/>
  <c r="D1754" i="4"/>
  <c r="K1754" i="4"/>
  <c r="D1755" i="4"/>
  <c r="K1755" i="4"/>
  <c r="D1756" i="4"/>
  <c r="K1756" i="4"/>
  <c r="D1757" i="4"/>
  <c r="K1757" i="4"/>
  <c r="D1758" i="4"/>
  <c r="K1758" i="4"/>
  <c r="D1759" i="4"/>
  <c r="K1759" i="4"/>
  <c r="D1760" i="4"/>
  <c r="K1760" i="4"/>
  <c r="D1761" i="4"/>
  <c r="K1761" i="4"/>
  <c r="D1762" i="4"/>
  <c r="K1762" i="4"/>
  <c r="D1763" i="4"/>
  <c r="K1763" i="4"/>
  <c r="D1764" i="4"/>
  <c r="K1764" i="4"/>
  <c r="D1765" i="4"/>
  <c r="K1765" i="4"/>
  <c r="D1766" i="4"/>
  <c r="K1766" i="4"/>
  <c r="D1767" i="4"/>
  <c r="K1767" i="4"/>
  <c r="D1768" i="4"/>
  <c r="K1768" i="4"/>
  <c r="D1769" i="4"/>
  <c r="K1769" i="4"/>
  <c r="D1770" i="4"/>
  <c r="K1770" i="4"/>
  <c r="D1771" i="4"/>
  <c r="K1771" i="4"/>
  <c r="D1772" i="4"/>
  <c r="K1772" i="4"/>
  <c r="D1773" i="4"/>
  <c r="K1773" i="4"/>
  <c r="D1774" i="4"/>
  <c r="K1774" i="4"/>
  <c r="D1775" i="4"/>
  <c r="K1775" i="4"/>
  <c r="D1776" i="4"/>
  <c r="K1776" i="4"/>
  <c r="D1777" i="4"/>
  <c r="K1777" i="4"/>
  <c r="D1778" i="4"/>
  <c r="K1778" i="4"/>
  <c r="D1779" i="4"/>
  <c r="K1779" i="4"/>
  <c r="D1780" i="4"/>
  <c r="K1780" i="4"/>
  <c r="J76" i="3"/>
  <c r="G76" i="3"/>
  <c r="AA541" i="6"/>
  <c r="W541" i="6"/>
  <c r="X541" i="6"/>
  <c r="Y541" i="6"/>
  <c r="Z541" i="6"/>
  <c r="AC541" i="6"/>
  <c r="I541" i="6"/>
  <c r="G541" i="6"/>
  <c r="BF1846" i="6"/>
  <c r="C1846" i="6"/>
  <c r="R1846" i="6"/>
  <c r="S1846" i="6"/>
  <c r="T1846" i="6"/>
  <c r="U1846" i="6"/>
  <c r="V1846" i="6"/>
  <c r="O1846" i="6"/>
  <c r="P1846" i="6"/>
  <c r="M1846" i="6"/>
  <c r="L1846" i="6"/>
  <c r="K1846" i="6"/>
  <c r="BF1845" i="6"/>
  <c r="C1845" i="6"/>
  <c r="R1845" i="6"/>
  <c r="S1845" i="6"/>
  <c r="T1845" i="6"/>
  <c r="U1845" i="6"/>
  <c r="V1845" i="6"/>
  <c r="O1845" i="6"/>
  <c r="P1845" i="6"/>
  <c r="M1845" i="6"/>
  <c r="L1845" i="6"/>
  <c r="K1845" i="6"/>
  <c r="BF1844" i="6"/>
  <c r="C1844" i="6"/>
  <c r="R1844" i="6"/>
  <c r="S1844" i="6"/>
  <c r="T1844" i="6"/>
  <c r="U1844" i="6"/>
  <c r="V1844" i="6"/>
  <c r="O1844" i="6"/>
  <c r="P1844" i="6"/>
  <c r="M1844" i="6"/>
  <c r="L1844" i="6"/>
  <c r="K1844" i="6"/>
  <c r="AX71" i="3"/>
  <c r="U71" i="3"/>
  <c r="AL71" i="3"/>
  <c r="T71" i="3"/>
  <c r="AJ71" i="3"/>
  <c r="S71" i="3"/>
  <c r="AH71" i="3"/>
  <c r="R71" i="3"/>
  <c r="AF71" i="3"/>
  <c r="Q71" i="3"/>
  <c r="AD71" i="3"/>
  <c r="P71" i="3"/>
  <c r="AB71" i="3"/>
  <c r="O71" i="3"/>
  <c r="Z71" i="3"/>
  <c r="N71" i="3"/>
  <c r="X71" i="3"/>
  <c r="M71" i="3"/>
  <c r="AN71" i="3"/>
  <c r="AT71" i="3"/>
  <c r="AP71" i="3"/>
  <c r="AR71" i="3"/>
  <c r="BD71" i="3"/>
  <c r="BF71" i="3"/>
  <c r="AV71" i="3"/>
  <c r="BB71" i="3"/>
  <c r="AZ71" i="3"/>
  <c r="BH71" i="3"/>
  <c r="C71" i="3"/>
  <c r="B71" i="3"/>
  <c r="Y71" i="3"/>
  <c r="BQ71" i="3"/>
  <c r="BP71" i="3"/>
  <c r="BO71" i="3"/>
  <c r="BN71" i="3"/>
  <c r="BK71" i="3"/>
  <c r="BI71" i="3"/>
  <c r="BG71" i="3"/>
  <c r="BE71" i="3"/>
  <c r="BC71" i="3"/>
  <c r="BA71" i="3"/>
  <c r="AY71" i="3"/>
  <c r="AW71" i="3"/>
  <c r="AU71" i="3"/>
  <c r="AS71" i="3"/>
  <c r="AQ71" i="3"/>
  <c r="AO71" i="3"/>
  <c r="AM71" i="3"/>
  <c r="AK71" i="3"/>
  <c r="AI71" i="3"/>
  <c r="AG71" i="3"/>
  <c r="AE71" i="3"/>
  <c r="AC71" i="3"/>
  <c r="AA71" i="3"/>
  <c r="V71" i="3"/>
  <c r="W71" i="3"/>
  <c r="C3485" i="4"/>
  <c r="AP3485" i="4"/>
  <c r="AO3485" i="4"/>
  <c r="AN3485" i="4"/>
  <c r="AM3485" i="4"/>
  <c r="AL3485" i="4"/>
  <c r="AK3485" i="4"/>
  <c r="AJ3485" i="4"/>
  <c r="AI3485" i="4"/>
  <c r="O3485" i="4"/>
  <c r="N3485" i="4"/>
  <c r="M3485" i="4"/>
  <c r="L3485" i="4"/>
  <c r="K3485" i="4"/>
  <c r="H3485" i="4"/>
  <c r="I3485" i="4"/>
  <c r="G3485" i="4"/>
  <c r="F3485" i="4"/>
  <c r="E3485" i="4"/>
  <c r="D3485" i="4"/>
  <c r="H76" i="3"/>
  <c r="F76" i="3"/>
  <c r="E76" i="3"/>
  <c r="B66" i="3"/>
  <c r="B67" i="3"/>
  <c r="B68" i="3"/>
  <c r="B69" i="3"/>
  <c r="B70" i="3"/>
  <c r="B72" i="3"/>
  <c r="B73" i="3"/>
  <c r="B76" i="3"/>
  <c r="B46" i="3"/>
  <c r="B48" i="3"/>
  <c r="B49" i="3"/>
  <c r="B50" i="3"/>
  <c r="B51" i="3"/>
  <c r="B52" i="3"/>
  <c r="B53" i="3"/>
  <c r="B54" i="3"/>
  <c r="B56" i="3"/>
  <c r="B57" i="3"/>
  <c r="B59" i="3"/>
  <c r="B60" i="3"/>
  <c r="B62" i="3"/>
  <c r="B4" i="3"/>
  <c r="B5" i="3"/>
  <c r="B6" i="3"/>
  <c r="B7" i="3"/>
  <c r="B8" i="3"/>
  <c r="B9" i="3"/>
  <c r="B10" i="3"/>
  <c r="B11" i="3"/>
  <c r="B12" i="3"/>
  <c r="B13" i="3"/>
  <c r="B14" i="3"/>
  <c r="B15" i="3"/>
  <c r="B16" i="3"/>
  <c r="B17" i="3"/>
  <c r="B18" i="3"/>
  <c r="B19" i="3"/>
  <c r="B21" i="3"/>
  <c r="B22" i="3"/>
  <c r="B23" i="3"/>
  <c r="B24" i="3"/>
  <c r="B25" i="3"/>
  <c r="B26" i="3"/>
  <c r="B27" i="3"/>
  <c r="B28" i="3"/>
  <c r="B29" i="3"/>
  <c r="B30" i="3"/>
  <c r="B31" i="3"/>
  <c r="B33" i="3"/>
  <c r="B34" i="3"/>
  <c r="B35" i="3"/>
  <c r="B36" i="3"/>
  <c r="B37" i="3"/>
  <c r="B38" i="3"/>
  <c r="B39" i="3"/>
  <c r="B40" i="3"/>
  <c r="B41" i="3"/>
  <c r="B42" i="3"/>
  <c r="B43" i="3"/>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5" i="4"/>
  <c r="K2706" i="4"/>
  <c r="K2707" i="4"/>
  <c r="K2708" i="4"/>
  <c r="K2709" i="4"/>
  <c r="K2710" i="4"/>
  <c r="K2711" i="4"/>
  <c r="K2712" i="4"/>
  <c r="K2713" i="4"/>
  <c r="K2714" i="4"/>
  <c r="K2715" i="4"/>
  <c r="K2716" i="4"/>
  <c r="K2717" i="4"/>
  <c r="K2718" i="4"/>
  <c r="K2719" i="4"/>
  <c r="K2720"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5" i="4"/>
  <c r="L2706" i="4"/>
  <c r="L2707" i="4"/>
  <c r="L2708" i="4"/>
  <c r="L2709" i="4"/>
  <c r="L2710" i="4"/>
  <c r="L2711" i="4"/>
  <c r="L2712" i="4"/>
  <c r="L2713" i="4"/>
  <c r="L2714" i="4"/>
  <c r="L2715" i="4"/>
  <c r="L2716" i="4"/>
  <c r="L2717" i="4"/>
  <c r="L2718" i="4"/>
  <c r="L2719" i="4"/>
  <c r="L2720"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5" i="4"/>
  <c r="M2706" i="4"/>
  <c r="M2707" i="4"/>
  <c r="M2708" i="4"/>
  <c r="M2709" i="4"/>
  <c r="M2710" i="4"/>
  <c r="M2711" i="4"/>
  <c r="M2712" i="4"/>
  <c r="M2713" i="4"/>
  <c r="M2714" i="4"/>
  <c r="M2715" i="4"/>
  <c r="M2716" i="4"/>
  <c r="M2717" i="4"/>
  <c r="M2718" i="4"/>
  <c r="M2719" i="4"/>
  <c r="M2720"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AT692" i="5"/>
  <c r="AT691" i="5"/>
  <c r="AT690" i="5"/>
  <c r="AT689" i="5"/>
  <c r="AT688" i="5"/>
  <c r="AT687" i="5"/>
  <c r="AT686" i="5"/>
  <c r="AT685" i="5"/>
  <c r="AT684" i="5"/>
  <c r="AT683" i="5"/>
  <c r="AT682" i="5"/>
  <c r="AT681" i="5"/>
  <c r="AT678" i="5"/>
  <c r="AT677" i="5"/>
  <c r="AT676" i="5"/>
  <c r="AT675" i="5"/>
  <c r="AT674" i="5"/>
  <c r="AT673" i="5"/>
  <c r="AT672" i="5"/>
  <c r="AT671" i="5"/>
  <c r="AT670" i="5"/>
  <c r="AT669" i="5"/>
  <c r="AT668" i="5"/>
  <c r="AT667" i="5"/>
  <c r="AT666" i="5"/>
  <c r="AT665" i="5"/>
  <c r="AT664" i="5"/>
  <c r="AT663" i="5"/>
  <c r="AT662" i="5"/>
  <c r="AT661" i="5"/>
  <c r="AT660" i="5"/>
  <c r="AT659" i="5"/>
  <c r="AT658" i="5"/>
  <c r="AT657" i="5"/>
  <c r="AT656" i="5"/>
  <c r="AT655" i="5"/>
  <c r="AT654" i="5"/>
  <c r="AT653" i="5"/>
  <c r="AT652" i="5"/>
  <c r="AT651" i="5"/>
  <c r="AT650" i="5"/>
  <c r="AT649" i="5"/>
  <c r="AT648" i="5"/>
  <c r="AT647" i="5"/>
  <c r="AT646" i="5"/>
  <c r="AT645" i="5"/>
  <c r="AT644" i="5"/>
  <c r="AT643" i="5"/>
  <c r="AT642" i="5"/>
  <c r="AT641" i="5"/>
  <c r="AT640" i="5"/>
  <c r="AT639" i="5"/>
  <c r="AT638" i="5"/>
  <c r="AT637" i="5"/>
  <c r="AT636" i="5"/>
  <c r="AT635" i="5"/>
  <c r="AT634" i="5"/>
  <c r="AT633" i="5"/>
  <c r="AT632" i="5"/>
  <c r="AT631" i="5"/>
  <c r="AT630" i="5"/>
  <c r="AT629" i="5"/>
  <c r="AT628" i="5"/>
  <c r="AT627" i="5"/>
  <c r="AT626" i="5"/>
  <c r="AT625" i="5"/>
  <c r="AT624" i="5"/>
  <c r="AT623" i="5"/>
  <c r="AT622" i="5"/>
  <c r="AT621" i="5"/>
  <c r="AT620" i="5"/>
  <c r="AT619" i="5"/>
  <c r="AT618" i="5"/>
  <c r="AT617" i="5"/>
  <c r="AT616" i="5"/>
  <c r="AT615" i="5"/>
  <c r="AT614" i="5"/>
  <c r="AT613" i="5"/>
  <c r="AT612" i="5"/>
  <c r="AT611" i="5"/>
  <c r="AT610" i="5"/>
  <c r="AT609" i="5"/>
  <c r="AT608" i="5"/>
  <c r="AT607" i="5"/>
  <c r="AT606" i="5"/>
  <c r="AT605" i="5"/>
  <c r="AT604" i="5"/>
  <c r="AT603" i="5"/>
  <c r="AT602" i="5"/>
  <c r="AT601" i="5"/>
  <c r="AT600" i="5"/>
  <c r="AT599" i="5"/>
  <c r="AT598" i="5"/>
  <c r="AT597" i="5"/>
  <c r="AT596" i="5"/>
  <c r="AT595" i="5"/>
  <c r="AT594" i="5"/>
  <c r="AT593" i="5"/>
  <c r="AT592" i="5"/>
  <c r="AT591" i="5"/>
  <c r="AT590" i="5"/>
  <c r="AT589" i="5"/>
  <c r="AT588" i="5"/>
  <c r="AT587" i="5"/>
  <c r="AT586" i="5"/>
  <c r="AT585" i="5"/>
  <c r="AT584" i="5"/>
  <c r="AT583" i="5"/>
  <c r="AT582" i="5"/>
  <c r="AT581" i="5"/>
  <c r="AT580" i="5"/>
  <c r="AT579" i="5"/>
  <c r="AT578" i="5"/>
  <c r="AT577" i="5"/>
  <c r="AT576" i="5"/>
  <c r="AT575" i="5"/>
  <c r="AT574" i="5"/>
  <c r="AT573" i="5"/>
  <c r="AT572" i="5"/>
  <c r="AT571" i="5"/>
  <c r="AT570" i="5"/>
  <c r="AT569" i="5"/>
  <c r="AT568" i="5"/>
  <c r="AT567" i="5"/>
  <c r="AT566" i="5"/>
  <c r="AT565" i="5"/>
  <c r="AT564" i="5"/>
  <c r="AT563" i="5"/>
  <c r="AT562" i="5"/>
  <c r="AT561" i="5"/>
  <c r="AT560" i="5"/>
  <c r="AT559" i="5"/>
  <c r="AT558" i="5"/>
  <c r="AT557" i="5"/>
  <c r="AT556" i="5"/>
  <c r="AT555" i="5"/>
  <c r="AT554" i="5"/>
  <c r="AT553" i="5"/>
  <c r="AT552" i="5"/>
  <c r="AT551" i="5"/>
  <c r="AT550" i="5"/>
  <c r="AT549" i="5"/>
  <c r="AT548" i="5"/>
  <c r="AT547" i="5"/>
  <c r="AT546" i="5"/>
  <c r="AT545" i="5"/>
  <c r="AT544" i="5"/>
  <c r="AT543" i="5"/>
  <c r="AT542" i="5"/>
  <c r="AT541" i="5"/>
  <c r="AT540" i="5"/>
  <c r="AT539" i="5"/>
  <c r="AT538" i="5"/>
  <c r="AT537" i="5"/>
  <c r="AT536" i="5"/>
  <c r="AT535" i="5"/>
  <c r="AT534" i="5"/>
  <c r="AT533" i="5"/>
  <c r="AT532" i="5"/>
  <c r="AT531" i="5"/>
  <c r="AT530" i="5"/>
  <c r="AT529" i="5"/>
  <c r="AT528" i="5"/>
  <c r="AT527" i="5"/>
  <c r="AT526" i="5"/>
  <c r="AT525" i="5"/>
  <c r="AT524" i="5"/>
  <c r="AT523" i="5"/>
  <c r="AT522" i="5"/>
  <c r="AT521" i="5"/>
  <c r="AT520" i="5"/>
  <c r="AT519" i="5"/>
  <c r="AT518" i="5"/>
  <c r="AT517" i="5"/>
  <c r="AT516" i="5"/>
  <c r="AT515" i="5"/>
  <c r="AT514" i="5"/>
  <c r="AT513" i="5"/>
  <c r="AT512" i="5"/>
  <c r="AT511" i="5"/>
  <c r="AT510" i="5"/>
  <c r="AT509" i="5"/>
  <c r="AT508" i="5"/>
  <c r="AT507" i="5"/>
  <c r="AT506" i="5"/>
  <c r="AT505" i="5"/>
  <c r="AT504" i="5"/>
  <c r="AT503" i="5"/>
  <c r="AT502" i="5"/>
  <c r="AT501" i="5"/>
  <c r="AT500" i="5"/>
  <c r="AT499" i="5"/>
  <c r="AT498" i="5"/>
  <c r="AT497" i="5"/>
  <c r="AT496" i="5"/>
  <c r="AT495" i="5"/>
  <c r="AT494" i="5"/>
  <c r="AT493" i="5"/>
  <c r="AT492" i="5"/>
  <c r="AT491" i="5"/>
  <c r="AT490" i="5"/>
  <c r="AT489" i="5"/>
  <c r="AT488" i="5"/>
  <c r="AT487" i="5"/>
  <c r="AT486" i="5"/>
  <c r="AT485" i="5"/>
  <c r="AT484" i="5"/>
  <c r="AT483" i="5"/>
  <c r="AT482" i="5"/>
  <c r="AT481" i="5"/>
  <c r="AT480" i="5"/>
  <c r="AT479" i="5"/>
  <c r="AT478" i="5"/>
  <c r="AT477" i="5"/>
  <c r="AT476" i="5"/>
  <c r="AT475" i="5"/>
  <c r="AT474" i="5"/>
  <c r="AT473" i="5"/>
  <c r="AT472" i="5"/>
  <c r="AT471" i="5"/>
  <c r="AT470" i="5"/>
  <c r="AT469" i="5"/>
  <c r="AT468" i="5"/>
  <c r="AT467" i="5"/>
  <c r="AT466" i="5"/>
  <c r="AT465" i="5"/>
  <c r="AT464" i="5"/>
  <c r="AT463" i="5"/>
  <c r="AT462" i="5"/>
  <c r="AT461" i="5"/>
  <c r="AT460" i="5"/>
  <c r="AT459" i="5"/>
  <c r="AT458" i="5"/>
  <c r="AT457" i="5"/>
  <c r="AT456" i="5"/>
  <c r="AT455" i="5"/>
  <c r="AT454" i="5"/>
  <c r="AT453" i="5"/>
  <c r="AT452" i="5"/>
  <c r="AT451" i="5"/>
  <c r="AT450" i="5"/>
  <c r="AT449" i="5"/>
  <c r="AT448" i="5"/>
  <c r="AT447" i="5"/>
  <c r="AT446" i="5"/>
  <c r="AT445" i="5"/>
  <c r="AT444" i="5"/>
  <c r="AT443" i="5"/>
  <c r="AT442" i="5"/>
  <c r="AT441" i="5"/>
  <c r="AT440" i="5"/>
  <c r="AT439" i="5"/>
  <c r="AT438" i="5"/>
  <c r="AT437" i="5"/>
  <c r="AT436" i="5"/>
  <c r="AT435" i="5"/>
  <c r="AT434" i="5"/>
  <c r="AT433" i="5"/>
  <c r="AT432" i="5"/>
  <c r="AT431" i="5"/>
  <c r="AT430" i="5"/>
  <c r="AT429" i="5"/>
  <c r="AT428" i="5"/>
  <c r="AT427" i="5"/>
  <c r="AT426" i="5"/>
  <c r="AT425" i="5"/>
  <c r="AT424" i="5"/>
  <c r="AT423" i="5"/>
  <c r="AT422" i="5"/>
  <c r="AT421" i="5"/>
  <c r="AT420" i="5"/>
  <c r="AT419" i="5"/>
  <c r="AT418" i="5"/>
  <c r="AT417" i="5"/>
  <c r="AT416" i="5"/>
  <c r="AT415" i="5"/>
  <c r="AT414" i="5"/>
  <c r="AT413" i="5"/>
  <c r="AT412" i="5"/>
  <c r="AT411" i="5"/>
  <c r="AT410" i="5"/>
  <c r="AT409" i="5"/>
  <c r="AT408" i="5"/>
  <c r="AT407" i="5"/>
  <c r="AT406" i="5"/>
  <c r="AT405" i="5"/>
  <c r="AT404" i="5"/>
  <c r="AT403" i="5"/>
  <c r="AT402" i="5"/>
  <c r="AT401" i="5"/>
  <c r="AT400" i="5"/>
  <c r="AT399" i="5"/>
  <c r="AT398" i="5"/>
  <c r="AT397" i="5"/>
  <c r="AT396" i="5"/>
  <c r="AT395" i="5"/>
  <c r="AT394" i="5"/>
  <c r="AT393" i="5"/>
  <c r="AT392" i="5"/>
  <c r="AT391" i="5"/>
  <c r="AT390" i="5"/>
  <c r="AT389" i="5"/>
  <c r="AT388" i="5"/>
  <c r="AT387" i="5"/>
  <c r="AT386" i="5"/>
  <c r="AT385" i="5"/>
  <c r="AT384" i="5"/>
  <c r="AT383" i="5"/>
  <c r="AT382" i="5"/>
  <c r="AT381" i="5"/>
  <c r="AT380" i="5"/>
  <c r="AT379" i="5"/>
  <c r="AT378" i="5"/>
  <c r="AT377" i="5"/>
  <c r="AT376" i="5"/>
  <c r="AT375" i="5"/>
  <c r="AT374" i="5"/>
  <c r="AT373" i="5"/>
  <c r="AT372" i="5"/>
  <c r="AT371" i="5"/>
  <c r="AT370" i="5"/>
  <c r="AT369" i="5"/>
  <c r="AT368" i="5"/>
  <c r="AT367" i="5"/>
  <c r="AT366" i="5"/>
  <c r="AT365" i="5"/>
  <c r="AT364" i="5"/>
  <c r="AT363" i="5"/>
  <c r="AT362" i="5"/>
  <c r="AT361" i="5"/>
  <c r="AT360" i="5"/>
  <c r="AT359" i="5"/>
  <c r="AT358" i="5"/>
  <c r="AT357" i="5"/>
  <c r="AT356" i="5"/>
  <c r="AT355" i="5"/>
  <c r="AT354" i="5"/>
  <c r="AT353" i="5"/>
  <c r="AT352" i="5"/>
  <c r="AT351" i="5"/>
  <c r="AT350" i="5"/>
  <c r="AT349" i="5"/>
  <c r="AT348" i="5"/>
  <c r="AT347" i="5"/>
  <c r="AT346" i="5"/>
  <c r="AT345" i="5"/>
  <c r="AT344" i="5"/>
  <c r="AT343" i="5"/>
  <c r="AT342" i="5"/>
  <c r="AT341" i="5"/>
  <c r="AT340" i="5"/>
  <c r="AT339" i="5"/>
  <c r="AT338" i="5"/>
  <c r="AT337" i="5"/>
  <c r="AT336" i="5"/>
  <c r="AT335" i="5"/>
  <c r="AT334" i="5"/>
  <c r="AT333" i="5"/>
  <c r="AT332" i="5"/>
  <c r="AT331" i="5"/>
  <c r="AT330" i="5"/>
  <c r="AT329" i="5"/>
  <c r="AT328" i="5"/>
  <c r="AT327" i="5"/>
  <c r="AT326" i="5"/>
  <c r="AT325" i="5"/>
  <c r="AT324" i="5"/>
  <c r="AT323" i="5"/>
  <c r="AT322" i="5"/>
  <c r="AT321" i="5"/>
  <c r="AT320" i="5"/>
  <c r="AT319" i="5"/>
  <c r="AT318" i="5"/>
  <c r="AT317" i="5"/>
  <c r="AT316" i="5"/>
  <c r="AT315" i="5"/>
  <c r="AT314" i="5"/>
  <c r="AT313" i="5"/>
  <c r="AT312" i="5"/>
  <c r="AT311" i="5"/>
  <c r="AT310" i="5"/>
  <c r="AT309" i="5"/>
  <c r="AT308" i="5"/>
  <c r="AT307" i="5"/>
  <c r="AT306" i="5"/>
  <c r="AT305" i="5"/>
  <c r="AT304" i="5"/>
  <c r="AT303" i="5"/>
  <c r="AT302" i="5"/>
  <c r="AT301" i="5"/>
  <c r="AT300" i="5"/>
  <c r="AT299" i="5"/>
  <c r="AT298" i="5"/>
  <c r="AT297" i="5"/>
  <c r="AT296" i="5"/>
  <c r="AT295" i="5"/>
  <c r="AT294" i="5"/>
  <c r="AT293" i="5"/>
  <c r="AT292" i="5"/>
  <c r="AT291" i="5"/>
  <c r="AT290" i="5"/>
  <c r="AT289" i="5"/>
  <c r="AT288" i="5"/>
  <c r="AT287" i="5"/>
  <c r="AT286" i="5"/>
  <c r="AT285" i="5"/>
  <c r="AT284" i="5"/>
  <c r="AT283" i="5"/>
  <c r="AT282" i="5"/>
  <c r="AT281" i="5"/>
  <c r="AT280" i="5"/>
  <c r="AT279" i="5"/>
  <c r="AT278" i="5"/>
  <c r="AT277" i="5"/>
  <c r="AT276" i="5"/>
  <c r="AT275" i="5"/>
  <c r="AT274" i="5"/>
  <c r="AT273" i="5"/>
  <c r="AT272" i="5"/>
  <c r="AT271" i="5"/>
  <c r="AT270" i="5"/>
  <c r="AT269" i="5"/>
  <c r="AT268" i="5"/>
  <c r="AT267" i="5"/>
  <c r="AT266" i="5"/>
  <c r="AT265" i="5"/>
  <c r="AT264" i="5"/>
  <c r="AT263" i="5"/>
  <c r="AT262" i="5"/>
  <c r="AT261" i="5"/>
  <c r="AT260" i="5"/>
  <c r="AT259" i="5"/>
  <c r="AT258" i="5"/>
  <c r="AT257" i="5"/>
  <c r="AT256" i="5"/>
  <c r="AT255" i="5"/>
  <c r="AT254" i="5"/>
  <c r="AT253" i="5"/>
  <c r="AT252" i="5"/>
  <c r="AT251" i="5"/>
  <c r="AT250" i="5"/>
  <c r="AT249" i="5"/>
  <c r="AT248" i="5"/>
  <c r="AT247" i="5"/>
  <c r="AT246" i="5"/>
  <c r="AT245" i="5"/>
  <c r="AT244" i="5"/>
  <c r="AT243" i="5"/>
  <c r="AT242" i="5"/>
  <c r="AT241" i="5"/>
  <c r="AT240" i="5"/>
  <c r="AT239" i="5"/>
  <c r="AT238" i="5"/>
  <c r="AT237" i="5"/>
  <c r="AT236" i="5"/>
  <c r="AT235" i="5"/>
  <c r="AT234" i="5"/>
  <c r="AT233" i="5"/>
  <c r="AT232" i="5"/>
  <c r="AT231" i="5"/>
  <c r="AT230" i="5"/>
  <c r="AT229" i="5"/>
  <c r="AT228" i="5"/>
  <c r="AT227" i="5"/>
  <c r="AT226" i="5"/>
  <c r="AT225" i="5"/>
  <c r="AT224" i="5"/>
  <c r="AT223" i="5"/>
  <c r="AT222" i="5"/>
  <c r="AT221" i="5"/>
  <c r="AT220" i="5"/>
  <c r="AT219" i="5"/>
  <c r="AT218" i="5"/>
  <c r="AT217" i="5"/>
  <c r="AT216" i="5"/>
  <c r="AT215" i="5"/>
  <c r="AT214" i="5"/>
  <c r="AT213" i="5"/>
  <c r="AT212" i="5"/>
  <c r="AT211" i="5"/>
  <c r="AT210" i="5"/>
  <c r="AT209" i="5"/>
  <c r="AT208" i="5"/>
  <c r="AT207" i="5"/>
  <c r="AT206" i="5"/>
  <c r="AT205" i="5"/>
  <c r="AT204" i="5"/>
  <c r="AT203" i="5"/>
  <c r="AT202" i="5"/>
  <c r="AT201" i="5"/>
  <c r="AT200" i="5"/>
  <c r="AT199" i="5"/>
  <c r="AT198" i="5"/>
  <c r="AT197" i="5"/>
  <c r="AT196" i="5"/>
  <c r="AT195" i="5"/>
  <c r="AT194" i="5"/>
  <c r="AT193" i="5"/>
  <c r="AT192" i="5"/>
  <c r="AT191" i="5"/>
  <c r="AT190" i="5"/>
  <c r="AT189" i="5"/>
  <c r="AT188" i="5"/>
  <c r="AT187" i="5"/>
  <c r="AT186" i="5"/>
  <c r="AT185" i="5"/>
  <c r="AT184" i="5"/>
  <c r="AT183" i="5"/>
  <c r="AT182" i="5"/>
  <c r="AT181" i="5"/>
  <c r="AT180" i="5"/>
  <c r="AT179" i="5"/>
  <c r="AT178" i="5"/>
  <c r="AT177" i="5"/>
  <c r="AT176" i="5"/>
  <c r="AT175" i="5"/>
  <c r="AT174" i="5"/>
  <c r="C266" i="5"/>
  <c r="I391" i="6"/>
  <c r="G391" i="6"/>
  <c r="I43" i="3"/>
  <c r="D236" i="4"/>
  <c r="K236" i="4"/>
  <c r="D235" i="4"/>
  <c r="K235" i="4"/>
  <c r="D237" i="4"/>
  <c r="K237" i="4"/>
  <c r="E236" i="4"/>
  <c r="L236" i="4"/>
  <c r="E235" i="4"/>
  <c r="L235" i="4"/>
  <c r="E237" i="4"/>
  <c r="L237" i="4"/>
  <c r="F236" i="4"/>
  <c r="M236" i="4"/>
  <c r="F235" i="4"/>
  <c r="M235" i="4"/>
  <c r="F237" i="4"/>
  <c r="M237" i="4"/>
  <c r="G236" i="4"/>
  <c r="G235" i="4"/>
  <c r="G237" i="4"/>
  <c r="R1329" i="5"/>
  <c r="G862" i="4"/>
  <c r="G859" i="4"/>
  <c r="G860" i="4"/>
  <c r="G861" i="4"/>
  <c r="G863" i="4"/>
  <c r="G864" i="4"/>
  <c r="G865" i="4"/>
  <c r="G866" i="4"/>
  <c r="G867" i="4"/>
  <c r="G868" i="4"/>
  <c r="G869" i="4"/>
  <c r="G870" i="4"/>
  <c r="G871" i="4"/>
  <c r="G872" i="4"/>
  <c r="G873" i="4"/>
  <c r="G874" i="4"/>
  <c r="G875" i="4"/>
  <c r="G876" i="4"/>
  <c r="G877" i="4"/>
  <c r="G878" i="4"/>
  <c r="G879" i="4"/>
  <c r="G880" i="4"/>
  <c r="G881" i="4"/>
  <c r="G882" i="4"/>
  <c r="F862" i="4"/>
  <c r="M862" i="4"/>
  <c r="F859" i="4"/>
  <c r="M859" i="4"/>
  <c r="F860" i="4"/>
  <c r="M860" i="4"/>
  <c r="F861" i="4"/>
  <c r="M861" i="4"/>
  <c r="F863" i="4"/>
  <c r="M863" i="4"/>
  <c r="F864" i="4"/>
  <c r="M864" i="4"/>
  <c r="F865" i="4"/>
  <c r="M865" i="4"/>
  <c r="F866" i="4"/>
  <c r="M866" i="4"/>
  <c r="F867" i="4"/>
  <c r="M867" i="4"/>
  <c r="F868" i="4"/>
  <c r="M868" i="4"/>
  <c r="F869" i="4"/>
  <c r="M869" i="4"/>
  <c r="F870" i="4"/>
  <c r="M870" i="4"/>
  <c r="F871" i="4"/>
  <c r="M871" i="4"/>
  <c r="F872" i="4"/>
  <c r="M872" i="4"/>
  <c r="F873" i="4"/>
  <c r="M873" i="4"/>
  <c r="F874" i="4"/>
  <c r="M874" i="4"/>
  <c r="F875" i="4"/>
  <c r="M875" i="4"/>
  <c r="F876" i="4"/>
  <c r="M876" i="4"/>
  <c r="F877" i="4"/>
  <c r="M877" i="4"/>
  <c r="F878" i="4"/>
  <c r="M878" i="4"/>
  <c r="F879" i="4"/>
  <c r="M879" i="4"/>
  <c r="F880" i="4"/>
  <c r="M880" i="4"/>
  <c r="F881" i="4"/>
  <c r="M881" i="4"/>
  <c r="F882" i="4"/>
  <c r="M882" i="4"/>
  <c r="E862" i="4"/>
  <c r="L862" i="4"/>
  <c r="E859" i="4"/>
  <c r="L859" i="4"/>
  <c r="E860" i="4"/>
  <c r="L860" i="4"/>
  <c r="E861" i="4"/>
  <c r="L861" i="4"/>
  <c r="E863" i="4"/>
  <c r="L863" i="4"/>
  <c r="E864" i="4"/>
  <c r="L864" i="4"/>
  <c r="E865" i="4"/>
  <c r="L865" i="4"/>
  <c r="E866" i="4"/>
  <c r="L866" i="4"/>
  <c r="E867" i="4"/>
  <c r="L867" i="4"/>
  <c r="E868" i="4"/>
  <c r="L868" i="4"/>
  <c r="E869" i="4"/>
  <c r="L869" i="4"/>
  <c r="E870" i="4"/>
  <c r="L870" i="4"/>
  <c r="E871" i="4"/>
  <c r="L871" i="4"/>
  <c r="E872" i="4"/>
  <c r="L872" i="4"/>
  <c r="E873" i="4"/>
  <c r="L873" i="4"/>
  <c r="E874" i="4"/>
  <c r="L874" i="4"/>
  <c r="E875" i="4"/>
  <c r="L875" i="4"/>
  <c r="E876" i="4"/>
  <c r="L876" i="4"/>
  <c r="E877" i="4"/>
  <c r="L877" i="4"/>
  <c r="E878" i="4"/>
  <c r="L878" i="4"/>
  <c r="E879" i="4"/>
  <c r="L879" i="4"/>
  <c r="E880" i="4"/>
  <c r="L880" i="4"/>
  <c r="E881" i="4"/>
  <c r="L881" i="4"/>
  <c r="E882" i="4"/>
  <c r="L882" i="4"/>
  <c r="D862" i="4"/>
  <c r="K862" i="4"/>
  <c r="D859" i="4"/>
  <c r="K859" i="4"/>
  <c r="D860" i="4"/>
  <c r="K860" i="4"/>
  <c r="D861" i="4"/>
  <c r="K861" i="4"/>
  <c r="D863" i="4"/>
  <c r="K863" i="4"/>
  <c r="D864" i="4"/>
  <c r="K864" i="4"/>
  <c r="D865" i="4"/>
  <c r="K865" i="4"/>
  <c r="D866" i="4"/>
  <c r="K866" i="4"/>
  <c r="D867" i="4"/>
  <c r="K867" i="4"/>
  <c r="D868" i="4"/>
  <c r="K868" i="4"/>
  <c r="D869" i="4"/>
  <c r="K869" i="4"/>
  <c r="D870" i="4"/>
  <c r="K870" i="4"/>
  <c r="D871" i="4"/>
  <c r="K871" i="4"/>
  <c r="D872" i="4"/>
  <c r="K872" i="4"/>
  <c r="D873" i="4"/>
  <c r="K873" i="4"/>
  <c r="D874" i="4"/>
  <c r="K874" i="4"/>
  <c r="D875" i="4"/>
  <c r="K875" i="4"/>
  <c r="D876" i="4"/>
  <c r="K876" i="4"/>
  <c r="D877" i="4"/>
  <c r="K877" i="4"/>
  <c r="D878" i="4"/>
  <c r="K878" i="4"/>
  <c r="D879" i="4"/>
  <c r="K879" i="4"/>
  <c r="D880" i="4"/>
  <c r="K880" i="4"/>
  <c r="D881" i="4"/>
  <c r="K881" i="4"/>
  <c r="D882" i="4"/>
  <c r="K882" i="4"/>
  <c r="CN3525" i="4"/>
  <c r="CM3525" i="4"/>
  <c r="CL3525" i="4"/>
  <c r="CK3525" i="4"/>
  <c r="CJ3525" i="4"/>
  <c r="CI3525" i="4"/>
  <c r="CH3525" i="4"/>
  <c r="CG3525" i="4"/>
  <c r="CF3525" i="4"/>
  <c r="CE3525" i="4"/>
  <c r="CD3525" i="4"/>
  <c r="CC3525" i="4"/>
  <c r="CB3525" i="4"/>
  <c r="CA3525" i="4"/>
  <c r="BZ3525" i="4"/>
  <c r="BY3525" i="4"/>
  <c r="BX3525" i="4"/>
  <c r="BW3525" i="4"/>
  <c r="BV3525" i="4"/>
  <c r="BU3525" i="4"/>
  <c r="BT3525" i="4"/>
  <c r="BS3525" i="4"/>
  <c r="BR3525" i="4"/>
  <c r="BQ3525" i="4"/>
  <c r="BP3525" i="4"/>
  <c r="BO3525" i="4"/>
  <c r="BN3525" i="4"/>
  <c r="BM3525" i="4"/>
  <c r="BL3525" i="4"/>
  <c r="BK3525" i="4"/>
  <c r="BJ3525" i="4"/>
  <c r="BI3525" i="4"/>
  <c r="BH3525" i="4"/>
  <c r="BG3525" i="4"/>
  <c r="BF3525" i="4"/>
  <c r="BE3525" i="4"/>
  <c r="AG3525" i="4"/>
  <c r="AF3525" i="4"/>
  <c r="AE3525" i="4"/>
  <c r="AD3525" i="4"/>
  <c r="AC3525" i="4"/>
  <c r="AB3525" i="4"/>
  <c r="AA3525" i="4"/>
  <c r="Z3525" i="4"/>
  <c r="Y3525" i="4"/>
  <c r="X3525" i="4"/>
  <c r="W3525" i="4"/>
  <c r="V3525" i="4"/>
  <c r="U3525" i="4"/>
  <c r="T3525" i="4"/>
  <c r="S3525" i="4"/>
  <c r="R3525" i="4"/>
  <c r="Q3525" i="4"/>
  <c r="P3525" i="4"/>
  <c r="BH72" i="3"/>
  <c r="BF72" i="3"/>
  <c r="BD72" i="3"/>
  <c r="BB72" i="3"/>
  <c r="AZ72" i="3"/>
  <c r="AX72" i="3"/>
  <c r="AV72" i="3"/>
  <c r="AT72" i="3"/>
  <c r="AR72" i="3"/>
  <c r="AP72" i="3"/>
  <c r="AN72" i="3"/>
  <c r="AL72" i="3"/>
  <c r="AJ72" i="3"/>
  <c r="AH72" i="3"/>
  <c r="AF72" i="3"/>
  <c r="AD72" i="3"/>
  <c r="AB72" i="3"/>
  <c r="Z72" i="3"/>
  <c r="X72" i="3"/>
  <c r="AR3487" i="4"/>
  <c r="C3487" i="4"/>
  <c r="AP3487" i="4"/>
  <c r="AO3487" i="4"/>
  <c r="AN3487" i="4"/>
  <c r="AM3487" i="4"/>
  <c r="AL3487" i="4"/>
  <c r="AK3487" i="4"/>
  <c r="AJ3487" i="4"/>
  <c r="AI3487" i="4"/>
  <c r="K3487" i="4"/>
  <c r="L3487" i="4"/>
  <c r="M3487" i="4"/>
  <c r="N3487" i="4"/>
  <c r="O3487" i="4"/>
  <c r="H3487" i="4"/>
  <c r="I3487" i="4"/>
  <c r="G3487" i="4"/>
  <c r="F3487" i="4"/>
  <c r="E3487" i="4"/>
  <c r="D3487" i="4"/>
  <c r="BH73" i="3"/>
  <c r="BF73" i="3"/>
  <c r="BD73" i="3"/>
  <c r="BB73" i="3"/>
  <c r="AZ73" i="3"/>
  <c r="AX73" i="3"/>
  <c r="AV73" i="3"/>
  <c r="AT73" i="3"/>
  <c r="AR73" i="3"/>
  <c r="AP73" i="3"/>
  <c r="AN73" i="3"/>
  <c r="AL73" i="3"/>
  <c r="AJ73" i="3"/>
  <c r="AH73" i="3"/>
  <c r="AF73" i="3"/>
  <c r="AD73" i="3"/>
  <c r="AB73" i="3"/>
  <c r="Z73" i="3"/>
  <c r="X73" i="3"/>
  <c r="AR3489" i="4"/>
  <c r="C3489" i="4"/>
  <c r="AP3489" i="4"/>
  <c r="AO3489" i="4"/>
  <c r="AN3489" i="4"/>
  <c r="AM3489" i="4"/>
  <c r="AL3489" i="4"/>
  <c r="AK3489" i="4"/>
  <c r="AJ3489" i="4"/>
  <c r="AI3489" i="4"/>
  <c r="K3489" i="4"/>
  <c r="L3489" i="4"/>
  <c r="M3489" i="4"/>
  <c r="N3489" i="4"/>
  <c r="O3489" i="4"/>
  <c r="H3489" i="4"/>
  <c r="I3489" i="4"/>
  <c r="G3489" i="4"/>
  <c r="F3489" i="4"/>
  <c r="E3489" i="4"/>
  <c r="D3489" i="4"/>
  <c r="X70" i="3"/>
  <c r="Z70" i="3"/>
  <c r="AB70" i="3"/>
  <c r="AD70" i="3"/>
  <c r="AF70" i="3"/>
  <c r="AJ70" i="3"/>
  <c r="AH70" i="3"/>
  <c r="AN70" i="3"/>
  <c r="AT70" i="3"/>
  <c r="AX70" i="3"/>
  <c r="AP70" i="3"/>
  <c r="AL70" i="3"/>
  <c r="AR70" i="3"/>
  <c r="BD70" i="3"/>
  <c r="BF70" i="3"/>
  <c r="AV70" i="3"/>
  <c r="BB70" i="3"/>
  <c r="AZ70" i="3"/>
  <c r="BH70" i="3"/>
  <c r="C70" i="3"/>
  <c r="X69" i="3"/>
  <c r="Z69" i="3"/>
  <c r="AB69" i="3"/>
  <c r="AD69" i="3"/>
  <c r="AF69" i="3"/>
  <c r="AJ69" i="3"/>
  <c r="AH69" i="3"/>
  <c r="AN69" i="3"/>
  <c r="AT69" i="3"/>
  <c r="AX69" i="3"/>
  <c r="AP69" i="3"/>
  <c r="AL69" i="3"/>
  <c r="AR69" i="3"/>
  <c r="BD69" i="3"/>
  <c r="BF69" i="3"/>
  <c r="AV69" i="3"/>
  <c r="BB69" i="3"/>
  <c r="AZ69" i="3"/>
  <c r="BH69" i="3"/>
  <c r="C69" i="3"/>
  <c r="BI70" i="3"/>
  <c r="BG70" i="3"/>
  <c r="BE70" i="3"/>
  <c r="BC70" i="3"/>
  <c r="BA70" i="3"/>
  <c r="AY70" i="3"/>
  <c r="AW70" i="3"/>
  <c r="AU70" i="3"/>
  <c r="AS70" i="3"/>
  <c r="AQ70" i="3"/>
  <c r="AO70" i="3"/>
  <c r="AM70" i="3"/>
  <c r="AK70" i="3"/>
  <c r="AI70" i="3"/>
  <c r="AG70" i="3"/>
  <c r="AE70" i="3"/>
  <c r="AC70" i="3"/>
  <c r="AA70" i="3"/>
  <c r="Y70" i="3"/>
  <c r="V70" i="3"/>
  <c r="W70" i="3"/>
  <c r="U70" i="3"/>
  <c r="T70" i="3"/>
  <c r="S70" i="3"/>
  <c r="R70" i="3"/>
  <c r="Q70" i="3"/>
  <c r="P70" i="3"/>
  <c r="O70" i="3"/>
  <c r="N70" i="3"/>
  <c r="M70" i="3"/>
  <c r="BI69" i="3"/>
  <c r="BG69" i="3"/>
  <c r="BE69" i="3"/>
  <c r="BC69" i="3"/>
  <c r="BA69" i="3"/>
  <c r="AY69" i="3"/>
  <c r="AW69" i="3"/>
  <c r="AU69" i="3"/>
  <c r="AS69" i="3"/>
  <c r="AQ69" i="3"/>
  <c r="AO69" i="3"/>
  <c r="AM69" i="3"/>
  <c r="AK69" i="3"/>
  <c r="AI69" i="3"/>
  <c r="AG69" i="3"/>
  <c r="AE69" i="3"/>
  <c r="AC69" i="3"/>
  <c r="AA69" i="3"/>
  <c r="Y69" i="3"/>
  <c r="V69" i="3"/>
  <c r="W69" i="3"/>
  <c r="U69" i="3"/>
  <c r="T69" i="3"/>
  <c r="S69" i="3"/>
  <c r="R69" i="3"/>
  <c r="Q69" i="3"/>
  <c r="P69" i="3"/>
  <c r="O69" i="3"/>
  <c r="N69" i="3"/>
  <c r="M69" i="3"/>
  <c r="BQ70" i="3"/>
  <c r="BP70" i="3"/>
  <c r="BO70" i="3"/>
  <c r="BN70" i="3"/>
  <c r="BK70" i="3"/>
  <c r="BQ69" i="3"/>
  <c r="BP69" i="3"/>
  <c r="BO69" i="3"/>
  <c r="BN69" i="3"/>
  <c r="BK69" i="3"/>
  <c r="AR3483" i="4"/>
  <c r="C3483" i="4"/>
  <c r="AP3483" i="4"/>
  <c r="AO3483" i="4"/>
  <c r="AN3483" i="4"/>
  <c r="AM3483" i="4"/>
  <c r="AL3483" i="4"/>
  <c r="AK3483" i="4"/>
  <c r="AJ3483" i="4"/>
  <c r="AI3483" i="4"/>
  <c r="O3483" i="4"/>
  <c r="N3483" i="4"/>
  <c r="M3483" i="4"/>
  <c r="L3483" i="4"/>
  <c r="K3483" i="4"/>
  <c r="H3483" i="4"/>
  <c r="I3483" i="4"/>
  <c r="G3483" i="4"/>
  <c r="F3483" i="4"/>
  <c r="E3483" i="4"/>
  <c r="D3483" i="4"/>
  <c r="AR3481" i="4"/>
  <c r="C3481" i="4"/>
  <c r="AP3481" i="4"/>
  <c r="AO3481" i="4"/>
  <c r="AN3481" i="4"/>
  <c r="AM3481" i="4"/>
  <c r="AL3481" i="4"/>
  <c r="AK3481" i="4"/>
  <c r="AJ3481" i="4"/>
  <c r="AI3481" i="4"/>
  <c r="K3481" i="4"/>
  <c r="L3481" i="4"/>
  <c r="M3481" i="4"/>
  <c r="N3481" i="4"/>
  <c r="O3481" i="4"/>
  <c r="H3481" i="4"/>
  <c r="I3481" i="4"/>
  <c r="G3481" i="4"/>
  <c r="F3481" i="4"/>
  <c r="E3481" i="4"/>
  <c r="D3481" i="4"/>
  <c r="BH74" i="3"/>
  <c r="BF74" i="3"/>
  <c r="BD74" i="3"/>
  <c r="BB74" i="3"/>
  <c r="AZ74" i="3"/>
  <c r="AX74" i="3"/>
  <c r="AV74" i="3"/>
  <c r="AT74" i="3"/>
  <c r="AR74" i="3"/>
  <c r="AP74" i="3"/>
  <c r="AN74" i="3"/>
  <c r="AL74" i="3"/>
  <c r="AJ74" i="3"/>
  <c r="AH74" i="3"/>
  <c r="AF74" i="3"/>
  <c r="AD74" i="3"/>
  <c r="AB74" i="3"/>
  <c r="Z74" i="3"/>
  <c r="X74" i="3"/>
  <c r="C3475" i="4"/>
  <c r="AP3475" i="4"/>
  <c r="AO3475" i="4"/>
  <c r="AN3475" i="4"/>
  <c r="AM3475" i="4"/>
  <c r="AL3475" i="4"/>
  <c r="AK3475" i="4"/>
  <c r="AJ3475" i="4"/>
  <c r="AI3475" i="4"/>
  <c r="C3477" i="4"/>
  <c r="AP3477" i="4"/>
  <c r="AO3477" i="4"/>
  <c r="AN3477" i="4"/>
  <c r="AM3477" i="4"/>
  <c r="AL3477" i="4"/>
  <c r="AK3477" i="4"/>
  <c r="AJ3477" i="4"/>
  <c r="AI3477" i="4"/>
  <c r="C3479" i="4"/>
  <c r="AP3479" i="4"/>
  <c r="AO3479" i="4"/>
  <c r="AN3479" i="4"/>
  <c r="AM3479" i="4"/>
  <c r="AL3479" i="4"/>
  <c r="AK3479" i="4"/>
  <c r="AJ3479" i="4"/>
  <c r="AI3479" i="4"/>
  <c r="AR3491" i="4"/>
  <c r="C3491" i="4"/>
  <c r="AP3491" i="4"/>
  <c r="AO3491" i="4"/>
  <c r="AN3491" i="4"/>
  <c r="AM3491" i="4"/>
  <c r="AL3491" i="4"/>
  <c r="AK3491" i="4"/>
  <c r="AJ3491" i="4"/>
  <c r="AI3491" i="4"/>
  <c r="K3491" i="4"/>
  <c r="L3491" i="4"/>
  <c r="M3491" i="4"/>
  <c r="N3491" i="4"/>
  <c r="O3491" i="4"/>
  <c r="H3491" i="4"/>
  <c r="I3491" i="4"/>
  <c r="G3491" i="4"/>
  <c r="F3491" i="4"/>
  <c r="E3491" i="4"/>
  <c r="D3491" i="4"/>
  <c r="C74" i="3"/>
  <c r="Y74" i="3"/>
  <c r="AA74" i="3"/>
  <c r="AC74" i="3"/>
  <c r="AE74" i="3"/>
  <c r="AG74" i="3"/>
  <c r="AI74" i="3"/>
  <c r="AK74" i="3"/>
  <c r="AO74" i="3"/>
  <c r="AQ74" i="3"/>
  <c r="AS74" i="3"/>
  <c r="AU74" i="3"/>
  <c r="AW74" i="3"/>
  <c r="AY74" i="3"/>
  <c r="BA74" i="3"/>
  <c r="BC74" i="3"/>
  <c r="BE74" i="3"/>
  <c r="BG74" i="3"/>
  <c r="BI74" i="3"/>
  <c r="BQ74" i="3"/>
  <c r="BP74" i="3"/>
  <c r="BO74" i="3"/>
  <c r="BN74" i="3"/>
  <c r="BK74" i="3"/>
  <c r="AM74" i="3"/>
  <c r="V74" i="3"/>
  <c r="W74" i="3"/>
  <c r="U74" i="3"/>
  <c r="T74" i="3"/>
  <c r="S74" i="3"/>
  <c r="R74" i="3"/>
  <c r="Q74" i="3"/>
  <c r="P74" i="3"/>
  <c r="O74" i="3"/>
  <c r="N74" i="3"/>
  <c r="M74" i="3"/>
  <c r="BH67" i="3"/>
  <c r="BF67" i="3"/>
  <c r="BD67" i="3"/>
  <c r="BB67" i="3"/>
  <c r="AZ67" i="3"/>
  <c r="AX67" i="3"/>
  <c r="AV67" i="3"/>
  <c r="AT67" i="3"/>
  <c r="AR67" i="3"/>
  <c r="AP67" i="3"/>
  <c r="AN67" i="3"/>
  <c r="AL67" i="3"/>
  <c r="AJ67" i="3"/>
  <c r="AH67" i="3"/>
  <c r="AF67" i="3"/>
  <c r="AD67" i="3"/>
  <c r="AB67" i="3"/>
  <c r="Z67" i="3"/>
  <c r="X67" i="3"/>
  <c r="BH66" i="3"/>
  <c r="BF66" i="3"/>
  <c r="BD66" i="3"/>
  <c r="BB66" i="3"/>
  <c r="AZ66" i="3"/>
  <c r="AX66" i="3"/>
  <c r="AV66" i="3"/>
  <c r="AT66" i="3"/>
  <c r="AR66" i="3"/>
  <c r="AP66" i="3"/>
  <c r="AN66" i="3"/>
  <c r="AL66" i="3"/>
  <c r="AJ66" i="3"/>
  <c r="AH66" i="3"/>
  <c r="AF66" i="3"/>
  <c r="AD66" i="3"/>
  <c r="AB66" i="3"/>
  <c r="Z66" i="3"/>
  <c r="X66" i="3"/>
  <c r="C67" i="3"/>
  <c r="BI67" i="3"/>
  <c r="BG67" i="3"/>
  <c r="BE67" i="3"/>
  <c r="BC67" i="3"/>
  <c r="BA67" i="3"/>
  <c r="AY67" i="3"/>
  <c r="AW67" i="3"/>
  <c r="AU67" i="3"/>
  <c r="AS67" i="3"/>
  <c r="AQ67" i="3"/>
  <c r="AO67" i="3"/>
  <c r="AM67" i="3"/>
  <c r="AK67" i="3"/>
  <c r="AI67" i="3"/>
  <c r="AG67" i="3"/>
  <c r="AE67" i="3"/>
  <c r="AC67" i="3"/>
  <c r="AA67" i="3"/>
  <c r="Y67" i="3"/>
  <c r="V67" i="3"/>
  <c r="W67" i="3"/>
  <c r="C66" i="3"/>
  <c r="BI66" i="3"/>
  <c r="BG66" i="3"/>
  <c r="BE66" i="3"/>
  <c r="BC66" i="3"/>
  <c r="BA66" i="3"/>
  <c r="AY66" i="3"/>
  <c r="AW66" i="3"/>
  <c r="AU66" i="3"/>
  <c r="AS66" i="3"/>
  <c r="AQ66" i="3"/>
  <c r="AO66" i="3"/>
  <c r="AM66" i="3"/>
  <c r="AK66" i="3"/>
  <c r="AI66" i="3"/>
  <c r="AG66" i="3"/>
  <c r="AE66" i="3"/>
  <c r="AC66" i="3"/>
  <c r="AA66" i="3"/>
  <c r="Y66" i="3"/>
  <c r="V66" i="3"/>
  <c r="W66" i="3"/>
  <c r="AR3477" i="4"/>
  <c r="O3477" i="4"/>
  <c r="N3477" i="4"/>
  <c r="M3477" i="4"/>
  <c r="L3477" i="4"/>
  <c r="K3477" i="4"/>
  <c r="H3477" i="4"/>
  <c r="I3477" i="4"/>
  <c r="G3477" i="4"/>
  <c r="F3477" i="4"/>
  <c r="E3477" i="4"/>
  <c r="D3477" i="4"/>
  <c r="AR3475" i="4"/>
  <c r="O3475" i="4"/>
  <c r="N3475" i="4"/>
  <c r="M3475" i="4"/>
  <c r="L3475" i="4"/>
  <c r="K3475" i="4"/>
  <c r="H3475" i="4"/>
  <c r="I3475" i="4"/>
  <c r="G3475" i="4"/>
  <c r="F3475" i="4"/>
  <c r="E3475" i="4"/>
  <c r="D3475" i="4"/>
  <c r="BQ67" i="3"/>
  <c r="BP67" i="3"/>
  <c r="BO67" i="3"/>
  <c r="BN67" i="3"/>
  <c r="BK67" i="3"/>
  <c r="U67" i="3"/>
  <c r="T67" i="3"/>
  <c r="S67" i="3"/>
  <c r="R67" i="3"/>
  <c r="Q67" i="3"/>
  <c r="P67" i="3"/>
  <c r="O67" i="3"/>
  <c r="N67" i="3"/>
  <c r="M67" i="3"/>
  <c r="U66" i="3"/>
  <c r="T66" i="3"/>
  <c r="S66" i="3"/>
  <c r="R66" i="3"/>
  <c r="Q66" i="3"/>
  <c r="P66" i="3"/>
  <c r="O66" i="3"/>
  <c r="N66" i="3"/>
  <c r="M66" i="3"/>
  <c r="BQ66" i="3"/>
  <c r="BP66" i="3"/>
  <c r="BO66" i="3"/>
  <c r="BN66" i="3"/>
  <c r="BK66" i="3"/>
  <c r="B58" i="3"/>
  <c r="K62" i="3"/>
  <c r="J62" i="3"/>
  <c r="I62" i="3"/>
  <c r="H62" i="3"/>
  <c r="G62" i="3"/>
  <c r="F62" i="3"/>
  <c r="E62" i="3"/>
  <c r="D62" i="3"/>
  <c r="B47" i="3"/>
  <c r="B55" i="3"/>
  <c r="K43" i="3"/>
  <c r="J43" i="3"/>
  <c r="G43" i="3"/>
  <c r="D43" i="3"/>
  <c r="B3" i="3"/>
  <c r="B20" i="3"/>
  <c r="B32" i="3"/>
  <c r="BF1116" i="6"/>
  <c r="AY1116" i="6"/>
  <c r="BF1131" i="6"/>
  <c r="AY1131" i="6"/>
  <c r="AK233" i="6"/>
  <c r="BF1161" i="6"/>
  <c r="C1161" i="6"/>
  <c r="R1161" i="6"/>
  <c r="S1161" i="6"/>
  <c r="T1161" i="6"/>
  <c r="U1161" i="6"/>
  <c r="V1161" i="6"/>
  <c r="O1161" i="6"/>
  <c r="P1161" i="6"/>
  <c r="M1161" i="6"/>
  <c r="L1161" i="6"/>
  <c r="K1161" i="6"/>
  <c r="BF1162" i="6"/>
  <c r="C1162" i="6"/>
  <c r="R1162" i="6"/>
  <c r="S1162" i="6"/>
  <c r="T1162" i="6"/>
  <c r="U1162" i="6"/>
  <c r="V1162" i="6"/>
  <c r="O1162" i="6"/>
  <c r="P1162" i="6"/>
  <c r="M1162" i="6"/>
  <c r="L1162" i="6"/>
  <c r="K1162" i="6"/>
  <c r="BF1160" i="6"/>
  <c r="BF1159" i="6"/>
  <c r="C1160" i="6"/>
  <c r="R1160" i="6"/>
  <c r="S1160" i="6"/>
  <c r="T1160" i="6"/>
  <c r="U1160" i="6"/>
  <c r="V1160" i="6"/>
  <c r="O1160" i="6"/>
  <c r="P1160" i="6"/>
  <c r="M1160" i="6"/>
  <c r="L1160" i="6"/>
  <c r="K1160" i="6"/>
  <c r="C1159" i="6"/>
  <c r="R1159" i="6"/>
  <c r="S1159" i="6"/>
  <c r="T1159" i="6"/>
  <c r="U1159" i="6"/>
  <c r="V1159" i="6"/>
  <c r="O1159" i="6"/>
  <c r="P1159" i="6"/>
  <c r="M1159" i="6"/>
  <c r="L1159" i="6"/>
  <c r="K1159" i="6"/>
  <c r="BF1166" i="6"/>
  <c r="C1166" i="6"/>
  <c r="R1166" i="6"/>
  <c r="S1166" i="6"/>
  <c r="T1166" i="6"/>
  <c r="U1166" i="6"/>
  <c r="V1166" i="6"/>
  <c r="O1166" i="6"/>
  <c r="P1166" i="6"/>
  <c r="M1166" i="6"/>
  <c r="L1166" i="6"/>
  <c r="K1166" i="6"/>
  <c r="L240" i="4"/>
  <c r="K240" i="4"/>
  <c r="C593" i="6"/>
  <c r="R593" i="6"/>
  <c r="S593" i="6"/>
  <c r="T593" i="6"/>
  <c r="U593" i="6"/>
  <c r="V593" i="6"/>
  <c r="O593" i="6"/>
  <c r="P593" i="6"/>
  <c r="N593" i="6"/>
  <c r="M593" i="6"/>
  <c r="L593" i="6"/>
  <c r="K593" i="6"/>
  <c r="C594" i="6"/>
  <c r="R594" i="6"/>
  <c r="S594" i="6"/>
  <c r="T594" i="6"/>
  <c r="U594" i="6"/>
  <c r="V594" i="6"/>
  <c r="O594" i="6"/>
  <c r="P594" i="6"/>
  <c r="N594" i="6"/>
  <c r="M594" i="6"/>
  <c r="L594" i="6"/>
  <c r="K594" i="6"/>
  <c r="AB200" i="6"/>
  <c r="AC200" i="6"/>
  <c r="AD200" i="6"/>
  <c r="AL200" i="6"/>
  <c r="W200" i="6"/>
  <c r="AA596" i="6"/>
  <c r="Z596" i="6"/>
  <c r="Y596" i="6"/>
  <c r="X596" i="6"/>
  <c r="C595" i="6"/>
  <c r="R595" i="6"/>
  <c r="S595" i="6"/>
  <c r="T595" i="6"/>
  <c r="U595" i="6"/>
  <c r="V595" i="6"/>
  <c r="O595" i="6"/>
  <c r="P595" i="6"/>
  <c r="N595" i="6"/>
  <c r="M595" i="6"/>
  <c r="L595" i="6"/>
  <c r="K595" i="6"/>
  <c r="C592" i="6"/>
  <c r="R592" i="6"/>
  <c r="S592" i="6"/>
  <c r="T592" i="6"/>
  <c r="U592" i="6"/>
  <c r="V592" i="6"/>
  <c r="O592" i="6"/>
  <c r="P592" i="6"/>
  <c r="N592" i="6"/>
  <c r="M592" i="6"/>
  <c r="L592" i="6"/>
  <c r="K592" i="6"/>
  <c r="C591" i="6"/>
  <c r="R591" i="6"/>
  <c r="S591" i="6"/>
  <c r="T591" i="6"/>
  <c r="U591" i="6"/>
  <c r="V591" i="6"/>
  <c r="O591" i="6"/>
  <c r="P591" i="6"/>
  <c r="N591" i="6"/>
  <c r="M591" i="6"/>
  <c r="L591" i="6"/>
  <c r="K591" i="6"/>
  <c r="C590" i="6"/>
  <c r="R590" i="6"/>
  <c r="S590" i="6"/>
  <c r="T590" i="6"/>
  <c r="U590" i="6"/>
  <c r="V590" i="6"/>
  <c r="O590" i="6"/>
  <c r="P590" i="6"/>
  <c r="N590" i="6"/>
  <c r="M590" i="6"/>
  <c r="L590" i="6"/>
  <c r="K590" i="6"/>
  <c r="C589" i="6"/>
  <c r="R589" i="6"/>
  <c r="S589" i="6"/>
  <c r="T589" i="6"/>
  <c r="U589" i="6"/>
  <c r="V589" i="6"/>
  <c r="O589" i="6"/>
  <c r="P589" i="6"/>
  <c r="N589" i="6"/>
  <c r="M589" i="6"/>
  <c r="L589" i="6"/>
  <c r="K589" i="6"/>
  <c r="C596" i="6"/>
  <c r="R596" i="6"/>
  <c r="S596" i="6"/>
  <c r="T596" i="6"/>
  <c r="U596" i="6"/>
  <c r="V596" i="6"/>
  <c r="C588" i="6"/>
  <c r="R588" i="6"/>
  <c r="S588" i="6"/>
  <c r="T588" i="6"/>
  <c r="U588" i="6"/>
  <c r="V588" i="6"/>
  <c r="C587" i="6"/>
  <c r="R587" i="6"/>
  <c r="S587" i="6"/>
  <c r="T587" i="6"/>
  <c r="U587" i="6"/>
  <c r="V587" i="6"/>
  <c r="C586" i="6"/>
  <c r="R586" i="6"/>
  <c r="S586" i="6"/>
  <c r="T586" i="6"/>
  <c r="U586" i="6"/>
  <c r="V586" i="6"/>
  <c r="C585" i="6"/>
  <c r="R585" i="6"/>
  <c r="S585" i="6"/>
  <c r="T585" i="6"/>
  <c r="U585" i="6"/>
  <c r="V585" i="6"/>
  <c r="C584" i="6"/>
  <c r="R584" i="6"/>
  <c r="S584" i="6"/>
  <c r="T584" i="6"/>
  <c r="U584" i="6"/>
  <c r="V584" i="6"/>
  <c r="C583" i="6"/>
  <c r="R583" i="6"/>
  <c r="S583" i="6"/>
  <c r="T583" i="6"/>
  <c r="U583" i="6"/>
  <c r="V583" i="6"/>
  <c r="C582" i="6"/>
  <c r="R582" i="6"/>
  <c r="S582" i="6"/>
  <c r="T582" i="6"/>
  <c r="U582" i="6"/>
  <c r="V582" i="6"/>
  <c r="C581" i="6"/>
  <c r="R581" i="6"/>
  <c r="S581" i="6"/>
  <c r="T581" i="6"/>
  <c r="U581" i="6"/>
  <c r="V581" i="6"/>
  <c r="C580" i="6"/>
  <c r="R580" i="6"/>
  <c r="S580" i="6"/>
  <c r="T580" i="6"/>
  <c r="U580" i="6"/>
  <c r="V580" i="6"/>
  <c r="C579" i="6"/>
  <c r="R579" i="6"/>
  <c r="S579" i="6"/>
  <c r="T579" i="6"/>
  <c r="U579" i="6"/>
  <c r="V579" i="6"/>
  <c r="C578" i="6"/>
  <c r="R578" i="6"/>
  <c r="S578" i="6"/>
  <c r="T578" i="6"/>
  <c r="U578" i="6"/>
  <c r="V578" i="6"/>
  <c r="C577" i="6"/>
  <c r="R577" i="6"/>
  <c r="S577" i="6"/>
  <c r="T577" i="6"/>
  <c r="U577" i="6"/>
  <c r="V577" i="6"/>
  <c r="C576" i="6"/>
  <c r="R576" i="6"/>
  <c r="S576" i="6"/>
  <c r="T576" i="6"/>
  <c r="U576" i="6"/>
  <c r="V576" i="6"/>
  <c r="C575" i="6"/>
  <c r="R575" i="6"/>
  <c r="S575" i="6"/>
  <c r="T575" i="6"/>
  <c r="U575" i="6"/>
  <c r="V575" i="6"/>
  <c r="C574" i="6"/>
  <c r="R574" i="6"/>
  <c r="S574" i="6"/>
  <c r="T574" i="6"/>
  <c r="U574" i="6"/>
  <c r="V574" i="6"/>
  <c r="C573" i="6"/>
  <c r="R573" i="6"/>
  <c r="S573" i="6"/>
  <c r="T573" i="6"/>
  <c r="U573" i="6"/>
  <c r="V573" i="6"/>
  <c r="C572" i="6"/>
  <c r="R572" i="6"/>
  <c r="S572" i="6"/>
  <c r="T572" i="6"/>
  <c r="U572" i="6"/>
  <c r="V572" i="6"/>
  <c r="C571" i="6"/>
  <c r="R571" i="6"/>
  <c r="S571" i="6"/>
  <c r="T571" i="6"/>
  <c r="U571" i="6"/>
  <c r="V571" i="6"/>
  <c r="C570" i="6"/>
  <c r="R570" i="6"/>
  <c r="S570" i="6"/>
  <c r="T570" i="6"/>
  <c r="U570" i="6"/>
  <c r="V570" i="6"/>
  <c r="C569" i="6"/>
  <c r="R569" i="6"/>
  <c r="S569" i="6"/>
  <c r="T569" i="6"/>
  <c r="U569" i="6"/>
  <c r="V569" i="6"/>
  <c r="C568" i="6"/>
  <c r="R568" i="6"/>
  <c r="S568" i="6"/>
  <c r="T568" i="6"/>
  <c r="U568" i="6"/>
  <c r="V568" i="6"/>
  <c r="C567" i="6"/>
  <c r="R567" i="6"/>
  <c r="S567" i="6"/>
  <c r="T567" i="6"/>
  <c r="U567" i="6"/>
  <c r="V567" i="6"/>
  <c r="C566" i="6"/>
  <c r="R566" i="6"/>
  <c r="S566" i="6"/>
  <c r="T566" i="6"/>
  <c r="U566" i="6"/>
  <c r="V566" i="6"/>
  <c r="C565" i="6"/>
  <c r="R565" i="6"/>
  <c r="S565" i="6"/>
  <c r="T565" i="6"/>
  <c r="U565" i="6"/>
  <c r="V565" i="6"/>
  <c r="C564" i="6"/>
  <c r="R564" i="6"/>
  <c r="S564" i="6"/>
  <c r="T564" i="6"/>
  <c r="U564" i="6"/>
  <c r="V564" i="6"/>
  <c r="C563" i="6"/>
  <c r="R563" i="6"/>
  <c r="S563" i="6"/>
  <c r="T563" i="6"/>
  <c r="U563" i="6"/>
  <c r="V563" i="6"/>
  <c r="C562" i="6"/>
  <c r="R562" i="6"/>
  <c r="S562" i="6"/>
  <c r="T562" i="6"/>
  <c r="U562" i="6"/>
  <c r="V562" i="6"/>
  <c r="C561" i="6"/>
  <c r="R561" i="6"/>
  <c r="S561" i="6"/>
  <c r="T561" i="6"/>
  <c r="U561" i="6"/>
  <c r="V561" i="6"/>
  <c r="C560" i="6"/>
  <c r="R560" i="6"/>
  <c r="S560" i="6"/>
  <c r="T560" i="6"/>
  <c r="U560" i="6"/>
  <c r="V560" i="6"/>
  <c r="C559" i="6"/>
  <c r="R559" i="6"/>
  <c r="S559" i="6"/>
  <c r="T559" i="6"/>
  <c r="U559" i="6"/>
  <c r="V559" i="6"/>
  <c r="C558" i="6"/>
  <c r="R558" i="6"/>
  <c r="S558" i="6"/>
  <c r="T558" i="6"/>
  <c r="U558" i="6"/>
  <c r="V558" i="6"/>
  <c r="C557" i="6"/>
  <c r="R557" i="6"/>
  <c r="S557" i="6"/>
  <c r="T557" i="6"/>
  <c r="U557" i="6"/>
  <c r="V557" i="6"/>
  <c r="C556" i="6"/>
  <c r="R556" i="6"/>
  <c r="S556" i="6"/>
  <c r="T556" i="6"/>
  <c r="U556" i="6"/>
  <c r="V556" i="6"/>
  <c r="C555" i="6"/>
  <c r="R555" i="6"/>
  <c r="S555" i="6"/>
  <c r="T555" i="6"/>
  <c r="U555" i="6"/>
  <c r="V555" i="6"/>
  <c r="C554" i="6"/>
  <c r="R554" i="6"/>
  <c r="S554" i="6"/>
  <c r="T554" i="6"/>
  <c r="U554" i="6"/>
  <c r="V554" i="6"/>
  <c r="C553" i="6"/>
  <c r="R553" i="6"/>
  <c r="S553" i="6"/>
  <c r="T553" i="6"/>
  <c r="U553" i="6"/>
  <c r="V553" i="6"/>
  <c r="C552" i="6"/>
  <c r="R552" i="6"/>
  <c r="S552" i="6"/>
  <c r="T552" i="6"/>
  <c r="U552" i="6"/>
  <c r="V552" i="6"/>
  <c r="C551" i="6"/>
  <c r="R551" i="6"/>
  <c r="S551" i="6"/>
  <c r="T551" i="6"/>
  <c r="U551" i="6"/>
  <c r="V551" i="6"/>
  <c r="C550" i="6"/>
  <c r="R550" i="6"/>
  <c r="S550" i="6"/>
  <c r="T550" i="6"/>
  <c r="U550" i="6"/>
  <c r="V550" i="6"/>
  <c r="C549" i="6"/>
  <c r="R549" i="6"/>
  <c r="S549" i="6"/>
  <c r="T549" i="6"/>
  <c r="U549" i="6"/>
  <c r="V549" i="6"/>
  <c r="C548" i="6"/>
  <c r="R548" i="6"/>
  <c r="S548" i="6"/>
  <c r="T548" i="6"/>
  <c r="U548" i="6"/>
  <c r="V548" i="6"/>
  <c r="O596" i="6"/>
  <c r="P596" i="6"/>
  <c r="N596" i="6"/>
  <c r="M596" i="6"/>
  <c r="L596" i="6"/>
  <c r="K596" i="6"/>
  <c r="O588" i="6"/>
  <c r="P588" i="6"/>
  <c r="N588" i="6"/>
  <c r="M588" i="6"/>
  <c r="L588" i="6"/>
  <c r="K588" i="6"/>
  <c r="O587" i="6"/>
  <c r="P587" i="6"/>
  <c r="N587" i="6"/>
  <c r="M587" i="6"/>
  <c r="L587" i="6"/>
  <c r="K587" i="6"/>
  <c r="O586" i="6"/>
  <c r="P586" i="6"/>
  <c r="N586" i="6"/>
  <c r="M586" i="6"/>
  <c r="L586" i="6"/>
  <c r="K586" i="6"/>
  <c r="O585" i="6"/>
  <c r="P585" i="6"/>
  <c r="N585" i="6"/>
  <c r="M585" i="6"/>
  <c r="L585" i="6"/>
  <c r="K585" i="6"/>
  <c r="O584" i="6"/>
  <c r="P584" i="6"/>
  <c r="N584" i="6"/>
  <c r="M584" i="6"/>
  <c r="L584" i="6"/>
  <c r="K584" i="6"/>
  <c r="O583" i="6"/>
  <c r="P583" i="6"/>
  <c r="N583" i="6"/>
  <c r="M583" i="6"/>
  <c r="L583" i="6"/>
  <c r="K583" i="6"/>
  <c r="O582" i="6"/>
  <c r="P582" i="6"/>
  <c r="N582" i="6"/>
  <c r="M582" i="6"/>
  <c r="L582" i="6"/>
  <c r="K582" i="6"/>
  <c r="O581" i="6"/>
  <c r="P581" i="6"/>
  <c r="N581" i="6"/>
  <c r="M581" i="6"/>
  <c r="L581" i="6"/>
  <c r="K581" i="6"/>
  <c r="O580" i="6"/>
  <c r="P580" i="6"/>
  <c r="N580" i="6"/>
  <c r="M580" i="6"/>
  <c r="L580" i="6"/>
  <c r="K580" i="6"/>
  <c r="O579" i="6"/>
  <c r="P579" i="6"/>
  <c r="N579" i="6"/>
  <c r="M579" i="6"/>
  <c r="L579" i="6"/>
  <c r="K579" i="6"/>
  <c r="O578" i="6"/>
  <c r="P578" i="6"/>
  <c r="N578" i="6"/>
  <c r="M578" i="6"/>
  <c r="L578" i="6"/>
  <c r="K578" i="6"/>
  <c r="O577" i="6"/>
  <c r="P577" i="6"/>
  <c r="N577" i="6"/>
  <c r="M577" i="6"/>
  <c r="L577" i="6"/>
  <c r="K577" i="6"/>
  <c r="O576" i="6"/>
  <c r="P576" i="6"/>
  <c r="N576" i="6"/>
  <c r="M576" i="6"/>
  <c r="L576" i="6"/>
  <c r="K576" i="6"/>
  <c r="O575" i="6"/>
  <c r="P575" i="6"/>
  <c r="N575" i="6"/>
  <c r="M575" i="6"/>
  <c r="L575" i="6"/>
  <c r="K575" i="6"/>
  <c r="O574" i="6"/>
  <c r="P574" i="6"/>
  <c r="N574" i="6"/>
  <c r="M574" i="6"/>
  <c r="L574" i="6"/>
  <c r="K574" i="6"/>
  <c r="O573" i="6"/>
  <c r="P573" i="6"/>
  <c r="N573" i="6"/>
  <c r="M573" i="6"/>
  <c r="L573" i="6"/>
  <c r="K573" i="6"/>
  <c r="O572" i="6"/>
  <c r="P572" i="6"/>
  <c r="N572" i="6"/>
  <c r="M572" i="6"/>
  <c r="L572" i="6"/>
  <c r="K572" i="6"/>
  <c r="O571" i="6"/>
  <c r="P571" i="6"/>
  <c r="N571" i="6"/>
  <c r="M571" i="6"/>
  <c r="L571" i="6"/>
  <c r="K571" i="6"/>
  <c r="O570" i="6"/>
  <c r="P570" i="6"/>
  <c r="N570" i="6"/>
  <c r="M570" i="6"/>
  <c r="L570" i="6"/>
  <c r="K570" i="6"/>
  <c r="O569" i="6"/>
  <c r="P569" i="6"/>
  <c r="N569" i="6"/>
  <c r="M569" i="6"/>
  <c r="L569" i="6"/>
  <c r="K569" i="6"/>
  <c r="O568" i="6"/>
  <c r="P568" i="6"/>
  <c r="N568" i="6"/>
  <c r="M568" i="6"/>
  <c r="L568" i="6"/>
  <c r="K568" i="6"/>
  <c r="O567" i="6"/>
  <c r="P567" i="6"/>
  <c r="N567" i="6"/>
  <c r="M567" i="6"/>
  <c r="L567" i="6"/>
  <c r="K567" i="6"/>
  <c r="O566" i="6"/>
  <c r="P566" i="6"/>
  <c r="N566" i="6"/>
  <c r="M566" i="6"/>
  <c r="L566" i="6"/>
  <c r="K566" i="6"/>
  <c r="O565" i="6"/>
  <c r="P565" i="6"/>
  <c r="N565" i="6"/>
  <c r="M565" i="6"/>
  <c r="L565" i="6"/>
  <c r="K565" i="6"/>
  <c r="O564" i="6"/>
  <c r="P564" i="6"/>
  <c r="N564" i="6"/>
  <c r="M564" i="6"/>
  <c r="L564" i="6"/>
  <c r="K564" i="6"/>
  <c r="O563" i="6"/>
  <c r="P563" i="6"/>
  <c r="N563" i="6"/>
  <c r="M563" i="6"/>
  <c r="L563" i="6"/>
  <c r="K563" i="6"/>
  <c r="O562" i="6"/>
  <c r="P562" i="6"/>
  <c r="N562" i="6"/>
  <c r="M562" i="6"/>
  <c r="L562" i="6"/>
  <c r="K562" i="6"/>
  <c r="O561" i="6"/>
  <c r="P561" i="6"/>
  <c r="N561" i="6"/>
  <c r="M561" i="6"/>
  <c r="L561" i="6"/>
  <c r="K561" i="6"/>
  <c r="O560" i="6"/>
  <c r="P560" i="6"/>
  <c r="N560" i="6"/>
  <c r="M560" i="6"/>
  <c r="L560" i="6"/>
  <c r="K560" i="6"/>
  <c r="O559" i="6"/>
  <c r="P559" i="6"/>
  <c r="N559" i="6"/>
  <c r="M559" i="6"/>
  <c r="L559" i="6"/>
  <c r="K559" i="6"/>
  <c r="O558" i="6"/>
  <c r="P558" i="6"/>
  <c r="N558" i="6"/>
  <c r="M558" i="6"/>
  <c r="L558" i="6"/>
  <c r="K558" i="6"/>
  <c r="O557" i="6"/>
  <c r="P557" i="6"/>
  <c r="N557" i="6"/>
  <c r="M557" i="6"/>
  <c r="L557" i="6"/>
  <c r="K557" i="6"/>
  <c r="O556" i="6"/>
  <c r="P556" i="6"/>
  <c r="N556" i="6"/>
  <c r="M556" i="6"/>
  <c r="L556" i="6"/>
  <c r="K556" i="6"/>
  <c r="O555" i="6"/>
  <c r="P555" i="6"/>
  <c r="N555" i="6"/>
  <c r="M555" i="6"/>
  <c r="L555" i="6"/>
  <c r="K555" i="6"/>
  <c r="O554" i="6"/>
  <c r="P554" i="6"/>
  <c r="N554" i="6"/>
  <c r="M554" i="6"/>
  <c r="L554" i="6"/>
  <c r="K554" i="6"/>
  <c r="O553" i="6"/>
  <c r="P553" i="6"/>
  <c r="N553" i="6"/>
  <c r="M553" i="6"/>
  <c r="L553" i="6"/>
  <c r="K553" i="6"/>
  <c r="O552" i="6"/>
  <c r="P552" i="6"/>
  <c r="N552" i="6"/>
  <c r="M552" i="6"/>
  <c r="L552" i="6"/>
  <c r="K552" i="6"/>
  <c r="O551" i="6"/>
  <c r="P551" i="6"/>
  <c r="N551" i="6"/>
  <c r="M551" i="6"/>
  <c r="L551" i="6"/>
  <c r="K551" i="6"/>
  <c r="O550" i="6"/>
  <c r="P550" i="6"/>
  <c r="N550" i="6"/>
  <c r="M550" i="6"/>
  <c r="L550" i="6"/>
  <c r="K550" i="6"/>
  <c r="O549" i="6"/>
  <c r="P549" i="6"/>
  <c r="N549" i="6"/>
  <c r="M549" i="6"/>
  <c r="L549" i="6"/>
  <c r="K549" i="6"/>
  <c r="O548" i="6"/>
  <c r="P548" i="6"/>
  <c r="N548" i="6"/>
  <c r="M548" i="6"/>
  <c r="L548" i="6"/>
  <c r="K548" i="6"/>
  <c r="D2837" i="4"/>
  <c r="C2837" i="4"/>
  <c r="K2837" i="4"/>
  <c r="D2836" i="4"/>
  <c r="C2836" i="4"/>
  <c r="K2836" i="4"/>
  <c r="D2838" i="4"/>
  <c r="C2838" i="4"/>
  <c r="K2838" i="4"/>
  <c r="D2839" i="4"/>
  <c r="C2839" i="4"/>
  <c r="K2839" i="4"/>
  <c r="E2837" i="4"/>
  <c r="L2837" i="4"/>
  <c r="E2836" i="4"/>
  <c r="L2836" i="4"/>
  <c r="E2838" i="4"/>
  <c r="L2838" i="4"/>
  <c r="E2839" i="4"/>
  <c r="L2839" i="4"/>
  <c r="F2837" i="4"/>
  <c r="M2837" i="4"/>
  <c r="F2836" i="4"/>
  <c r="M2836" i="4"/>
  <c r="F2838" i="4"/>
  <c r="M2838" i="4"/>
  <c r="F2839" i="4"/>
  <c r="M2839" i="4"/>
  <c r="G2837" i="4"/>
  <c r="N2837" i="4"/>
  <c r="G2836" i="4"/>
  <c r="N2836" i="4"/>
  <c r="G2838" i="4"/>
  <c r="N2838" i="4"/>
  <c r="G2839" i="4"/>
  <c r="N2839" i="4"/>
  <c r="D3323" i="4"/>
  <c r="C3323" i="4"/>
  <c r="K3323" i="4"/>
  <c r="D3321" i="4"/>
  <c r="C3321" i="4"/>
  <c r="K3321" i="4"/>
  <c r="D3322" i="4"/>
  <c r="C3322" i="4"/>
  <c r="K3322" i="4"/>
  <c r="D3324" i="4"/>
  <c r="C3324" i="4"/>
  <c r="K3324" i="4"/>
  <c r="D3325" i="4"/>
  <c r="C3325" i="4"/>
  <c r="K3325" i="4"/>
  <c r="D3326" i="4"/>
  <c r="C3326" i="4"/>
  <c r="K3326" i="4"/>
  <c r="D3327" i="4"/>
  <c r="C3327" i="4"/>
  <c r="K3327" i="4"/>
  <c r="D3328" i="4"/>
  <c r="C3328" i="4"/>
  <c r="K3328" i="4"/>
  <c r="D3329" i="4"/>
  <c r="C3329" i="4"/>
  <c r="K3329" i="4"/>
  <c r="D3330" i="4"/>
  <c r="C3330" i="4"/>
  <c r="K3330" i="4"/>
  <c r="D3331" i="4"/>
  <c r="C3331" i="4"/>
  <c r="K3331" i="4"/>
  <c r="D3332" i="4"/>
  <c r="C3332" i="4"/>
  <c r="K3332" i="4"/>
  <c r="D3333" i="4"/>
  <c r="C3333" i="4"/>
  <c r="K3333" i="4"/>
  <c r="D3334" i="4"/>
  <c r="C3334" i="4"/>
  <c r="K3334" i="4"/>
  <c r="D3335" i="4"/>
  <c r="C3335" i="4"/>
  <c r="K3335" i="4"/>
  <c r="D3336" i="4"/>
  <c r="C3336" i="4"/>
  <c r="K3336" i="4"/>
  <c r="D3337" i="4"/>
  <c r="C3337" i="4"/>
  <c r="K3337" i="4"/>
  <c r="E3323" i="4"/>
  <c r="L3323" i="4"/>
  <c r="E3321" i="4"/>
  <c r="L3321" i="4"/>
  <c r="E3322" i="4"/>
  <c r="L3322" i="4"/>
  <c r="E3324" i="4"/>
  <c r="L3324" i="4"/>
  <c r="E3325" i="4"/>
  <c r="L3325" i="4"/>
  <c r="E3326" i="4"/>
  <c r="L3326" i="4"/>
  <c r="E3327" i="4"/>
  <c r="L3327" i="4"/>
  <c r="E3328" i="4"/>
  <c r="L3328" i="4"/>
  <c r="E3329" i="4"/>
  <c r="L3329" i="4"/>
  <c r="E3330" i="4"/>
  <c r="L3330" i="4"/>
  <c r="E3331" i="4"/>
  <c r="L3331" i="4"/>
  <c r="E3332" i="4"/>
  <c r="L3332" i="4"/>
  <c r="E3333" i="4"/>
  <c r="L3333" i="4"/>
  <c r="E3334" i="4"/>
  <c r="L3334" i="4"/>
  <c r="E3335" i="4"/>
  <c r="L3335" i="4"/>
  <c r="E3336" i="4"/>
  <c r="L3336" i="4"/>
  <c r="E3337" i="4"/>
  <c r="L3337" i="4"/>
  <c r="F3323" i="4"/>
  <c r="M3323" i="4"/>
  <c r="F3321" i="4"/>
  <c r="M3321" i="4"/>
  <c r="F3322" i="4"/>
  <c r="M3322" i="4"/>
  <c r="F3324" i="4"/>
  <c r="M3324" i="4"/>
  <c r="F3325" i="4"/>
  <c r="M3325" i="4"/>
  <c r="F3326" i="4"/>
  <c r="M3326" i="4"/>
  <c r="F3327" i="4"/>
  <c r="M3327" i="4"/>
  <c r="F3328" i="4"/>
  <c r="M3328" i="4"/>
  <c r="F3329" i="4"/>
  <c r="M3329" i="4"/>
  <c r="F3330" i="4"/>
  <c r="M3330" i="4"/>
  <c r="F3331" i="4"/>
  <c r="M3331" i="4"/>
  <c r="F3332" i="4"/>
  <c r="M3332" i="4"/>
  <c r="F3333" i="4"/>
  <c r="M3333" i="4"/>
  <c r="F3334" i="4"/>
  <c r="M3334" i="4"/>
  <c r="F3335" i="4"/>
  <c r="M3335" i="4"/>
  <c r="F3336" i="4"/>
  <c r="M3336" i="4"/>
  <c r="F3337" i="4"/>
  <c r="M3337" i="4"/>
  <c r="G3323" i="4"/>
  <c r="N3323" i="4"/>
  <c r="G3321" i="4"/>
  <c r="N3321" i="4"/>
  <c r="G3322" i="4"/>
  <c r="N3322" i="4"/>
  <c r="G3324" i="4"/>
  <c r="N3324" i="4"/>
  <c r="G3325" i="4"/>
  <c r="N3325" i="4"/>
  <c r="G3326" i="4"/>
  <c r="N3326" i="4"/>
  <c r="G3327" i="4"/>
  <c r="N3327" i="4"/>
  <c r="G3328" i="4"/>
  <c r="N3328" i="4"/>
  <c r="G3329" i="4"/>
  <c r="N3329" i="4"/>
  <c r="G3330" i="4"/>
  <c r="N3330" i="4"/>
  <c r="G3331" i="4"/>
  <c r="N3331" i="4"/>
  <c r="G3332" i="4"/>
  <c r="N3332" i="4"/>
  <c r="G3333" i="4"/>
  <c r="N3333" i="4"/>
  <c r="G3334" i="4"/>
  <c r="N3334" i="4"/>
  <c r="G3335" i="4"/>
  <c r="N3335" i="4"/>
  <c r="G3336" i="4"/>
  <c r="N3336" i="4"/>
  <c r="G3337" i="4"/>
  <c r="N3337" i="4"/>
  <c r="AG3523" i="4"/>
  <c r="AF3523" i="4"/>
  <c r="AE3523" i="4"/>
  <c r="AD3523" i="4"/>
  <c r="AC3523" i="4"/>
  <c r="AB3523" i="4"/>
  <c r="AA3523" i="4"/>
  <c r="Z3523" i="4"/>
  <c r="Y3523" i="4"/>
  <c r="X3523" i="4"/>
  <c r="W3523" i="4"/>
  <c r="V3523" i="4"/>
  <c r="U3523" i="4"/>
  <c r="T3523" i="4"/>
  <c r="S3523" i="4"/>
  <c r="R3523" i="4"/>
  <c r="Q3523" i="4"/>
  <c r="P3523" i="4"/>
  <c r="BE156" i="6"/>
  <c r="BE155" i="6"/>
  <c r="BE1448" i="5"/>
  <c r="D1331" i="5"/>
  <c r="BA1331" i="5"/>
  <c r="E1331" i="5"/>
  <c r="BB1331" i="5"/>
  <c r="F1331" i="5"/>
  <c r="BC1331" i="5"/>
  <c r="G1331" i="5"/>
  <c r="BD1331" i="5"/>
  <c r="BE1331" i="5"/>
  <c r="BF1331" i="5"/>
  <c r="BG1331" i="5"/>
  <c r="C1331" i="5"/>
  <c r="M1331" i="5"/>
  <c r="BH1331" i="5"/>
  <c r="BI1331" i="5"/>
  <c r="BJ1331" i="5"/>
  <c r="BK1331" i="5"/>
  <c r="D1332" i="5"/>
  <c r="BA1332" i="5"/>
  <c r="E1332" i="5"/>
  <c r="BB1332" i="5"/>
  <c r="F1332" i="5"/>
  <c r="BC1332" i="5"/>
  <c r="G1332" i="5"/>
  <c r="BD1332" i="5"/>
  <c r="BE1332" i="5"/>
  <c r="BF1332" i="5"/>
  <c r="BG1332" i="5"/>
  <c r="BH1332" i="5"/>
  <c r="C1332" i="5"/>
  <c r="N1332" i="5"/>
  <c r="BI1332" i="5"/>
  <c r="BJ1332" i="5"/>
  <c r="BK1332" i="5"/>
  <c r="D1333" i="5"/>
  <c r="BA1333" i="5"/>
  <c r="E1333" i="5"/>
  <c r="BB1333" i="5"/>
  <c r="F1333" i="5"/>
  <c r="BC1333" i="5"/>
  <c r="G1333" i="5"/>
  <c r="BD1333" i="5"/>
  <c r="BE1333" i="5"/>
  <c r="BF1333" i="5"/>
  <c r="BG1333" i="5"/>
  <c r="C1333" i="5"/>
  <c r="M1333" i="5"/>
  <c r="BH1333" i="5"/>
  <c r="BI1333" i="5"/>
  <c r="BJ1333" i="5"/>
  <c r="BK1333" i="5"/>
  <c r="D1334" i="5"/>
  <c r="BA1334" i="5"/>
  <c r="E1334" i="5"/>
  <c r="BB1334" i="5"/>
  <c r="F1334" i="5"/>
  <c r="BC1334" i="5"/>
  <c r="G1334" i="5"/>
  <c r="BD1334" i="5"/>
  <c r="BE1334" i="5"/>
  <c r="BF1334" i="5"/>
  <c r="BG1334" i="5"/>
  <c r="C1334" i="5"/>
  <c r="M1334" i="5"/>
  <c r="BH1334" i="5"/>
  <c r="N1334" i="5"/>
  <c r="BI1334" i="5"/>
  <c r="BJ1334" i="5"/>
  <c r="BK1334" i="5"/>
  <c r="D1335" i="5"/>
  <c r="BA1335" i="5"/>
  <c r="E1335" i="5"/>
  <c r="BB1335" i="5"/>
  <c r="F1335" i="5"/>
  <c r="BC1335" i="5"/>
  <c r="G1335" i="5"/>
  <c r="BD1335" i="5"/>
  <c r="BE1335" i="5"/>
  <c r="BF1335" i="5"/>
  <c r="BG1335" i="5"/>
  <c r="C1335" i="5"/>
  <c r="M1335" i="5"/>
  <c r="BH1335" i="5"/>
  <c r="BI1335" i="5"/>
  <c r="BJ1335" i="5"/>
  <c r="BK1335" i="5"/>
  <c r="D1336" i="5"/>
  <c r="BA1336" i="5"/>
  <c r="E1336" i="5"/>
  <c r="BB1336" i="5"/>
  <c r="F1336" i="5"/>
  <c r="BC1336" i="5"/>
  <c r="G1336" i="5"/>
  <c r="BD1336" i="5"/>
  <c r="BE1336" i="5"/>
  <c r="BF1336" i="5"/>
  <c r="BG1336" i="5"/>
  <c r="BH1336" i="5"/>
  <c r="BI1336" i="5"/>
  <c r="C1336" i="5"/>
  <c r="K1336" i="5"/>
  <c r="L1336" i="5"/>
  <c r="M1336" i="5"/>
  <c r="N1336" i="5"/>
  <c r="O1336" i="5"/>
  <c r="BJ1336" i="5"/>
  <c r="BK1336" i="5"/>
  <c r="D1337" i="5"/>
  <c r="BA1337" i="5"/>
  <c r="E1337" i="5"/>
  <c r="BB1337" i="5"/>
  <c r="F1337" i="5"/>
  <c r="BC1337" i="5"/>
  <c r="G1337" i="5"/>
  <c r="BD1337" i="5"/>
  <c r="BE1337" i="5"/>
  <c r="BF1337" i="5"/>
  <c r="BG1337" i="5"/>
  <c r="BH1337" i="5"/>
  <c r="C1337" i="5"/>
  <c r="N1337" i="5"/>
  <c r="BI1337" i="5"/>
  <c r="BJ1337" i="5"/>
  <c r="BK1337" i="5"/>
  <c r="D1338" i="5"/>
  <c r="BA1338" i="5"/>
  <c r="E1338" i="5"/>
  <c r="BB1338" i="5"/>
  <c r="F1338" i="5"/>
  <c r="BC1338" i="5"/>
  <c r="G1338" i="5"/>
  <c r="BD1338" i="5"/>
  <c r="BE1338" i="5"/>
  <c r="BF1338" i="5"/>
  <c r="BG1338" i="5"/>
  <c r="BH1338" i="5"/>
  <c r="C1338" i="5"/>
  <c r="N1338" i="5"/>
  <c r="BI1338" i="5"/>
  <c r="BJ1338" i="5"/>
  <c r="BK1338" i="5"/>
  <c r="D1339" i="5"/>
  <c r="BA1339" i="5"/>
  <c r="E1339" i="5"/>
  <c r="BB1339" i="5"/>
  <c r="F1339" i="5"/>
  <c r="BC1339" i="5"/>
  <c r="G1339" i="5"/>
  <c r="BD1339" i="5"/>
  <c r="BE1339" i="5"/>
  <c r="BF1339" i="5"/>
  <c r="BG1339" i="5"/>
  <c r="C1339" i="5"/>
  <c r="M1339" i="5"/>
  <c r="BH1339" i="5"/>
  <c r="BI1339" i="5"/>
  <c r="BJ1339" i="5"/>
  <c r="BK1339" i="5"/>
  <c r="D1340" i="5"/>
  <c r="BA1340" i="5"/>
  <c r="E1340" i="5"/>
  <c r="BB1340" i="5"/>
  <c r="F1340" i="5"/>
  <c r="BC1340" i="5"/>
  <c r="G1340" i="5"/>
  <c r="BD1340" i="5"/>
  <c r="BE1340" i="5"/>
  <c r="BF1340" i="5"/>
  <c r="BG1340" i="5"/>
  <c r="C1340" i="5"/>
  <c r="M1340" i="5"/>
  <c r="BH1340" i="5"/>
  <c r="BI1340" i="5"/>
  <c r="BJ1340" i="5"/>
  <c r="BK1340" i="5"/>
  <c r="D1341" i="5"/>
  <c r="BA1341" i="5"/>
  <c r="E1341" i="5"/>
  <c r="BB1341" i="5"/>
  <c r="F1341" i="5"/>
  <c r="BC1341" i="5"/>
  <c r="G1341" i="5"/>
  <c r="BD1341" i="5"/>
  <c r="BE1341" i="5"/>
  <c r="BF1341" i="5"/>
  <c r="BG1341" i="5"/>
  <c r="C1341" i="5"/>
  <c r="M1341" i="5"/>
  <c r="BH1341" i="5"/>
  <c r="BI1341" i="5"/>
  <c r="BJ1341" i="5"/>
  <c r="BK1341" i="5"/>
  <c r="D1342" i="5"/>
  <c r="BA1342" i="5"/>
  <c r="E1342" i="5"/>
  <c r="BB1342" i="5"/>
  <c r="F1342" i="5"/>
  <c r="BC1342" i="5"/>
  <c r="G1342" i="5"/>
  <c r="BD1342" i="5"/>
  <c r="BE1342" i="5"/>
  <c r="BF1342" i="5"/>
  <c r="BG1342" i="5"/>
  <c r="C1342" i="5"/>
  <c r="M1342" i="5"/>
  <c r="BH1342" i="5"/>
  <c r="BI1342" i="5"/>
  <c r="BJ1342" i="5"/>
  <c r="BK1342" i="5"/>
  <c r="D1343" i="5"/>
  <c r="BA1343" i="5"/>
  <c r="E1343" i="5"/>
  <c r="BB1343" i="5"/>
  <c r="F1343" i="5"/>
  <c r="BC1343" i="5"/>
  <c r="G1343" i="5"/>
  <c r="BD1343" i="5"/>
  <c r="BE1343" i="5"/>
  <c r="BF1343" i="5"/>
  <c r="BG1343" i="5"/>
  <c r="C1343" i="5"/>
  <c r="M1343" i="5"/>
  <c r="BH1343" i="5"/>
  <c r="BI1343" i="5"/>
  <c r="BJ1343" i="5"/>
  <c r="BK1343" i="5"/>
  <c r="D1344" i="5"/>
  <c r="BA1344" i="5"/>
  <c r="E1344" i="5"/>
  <c r="BB1344" i="5"/>
  <c r="F1344" i="5"/>
  <c r="BC1344" i="5"/>
  <c r="G1344" i="5"/>
  <c r="BD1344" i="5"/>
  <c r="BE1344" i="5"/>
  <c r="BF1344" i="5"/>
  <c r="BG1344" i="5"/>
  <c r="BH1344" i="5"/>
  <c r="C1344" i="5"/>
  <c r="N1344" i="5"/>
  <c r="BI1344" i="5"/>
  <c r="BJ1344" i="5"/>
  <c r="BK1344" i="5"/>
  <c r="D1345" i="5"/>
  <c r="BA1345" i="5"/>
  <c r="E1345" i="5"/>
  <c r="BB1345" i="5"/>
  <c r="F1345" i="5"/>
  <c r="BC1345" i="5"/>
  <c r="G1345" i="5"/>
  <c r="BD1345" i="5"/>
  <c r="BE1345" i="5"/>
  <c r="BF1345" i="5"/>
  <c r="BG1345" i="5"/>
  <c r="C1345" i="5"/>
  <c r="M1345" i="5"/>
  <c r="BH1345" i="5"/>
  <c r="BI1345" i="5"/>
  <c r="BJ1345" i="5"/>
  <c r="BK1345" i="5"/>
  <c r="D1346" i="5"/>
  <c r="BA1346" i="5"/>
  <c r="E1346" i="5"/>
  <c r="BB1346" i="5"/>
  <c r="F1346" i="5"/>
  <c r="BC1346" i="5"/>
  <c r="G1346" i="5"/>
  <c r="BD1346" i="5"/>
  <c r="BE1346" i="5"/>
  <c r="BF1346" i="5"/>
  <c r="BG1346" i="5"/>
  <c r="BH1346" i="5"/>
  <c r="C1346" i="5"/>
  <c r="N1346" i="5"/>
  <c r="BI1346" i="5"/>
  <c r="BJ1346" i="5"/>
  <c r="BK1346" i="5"/>
  <c r="D1347" i="5"/>
  <c r="BA1347" i="5"/>
  <c r="E1347" i="5"/>
  <c r="BB1347" i="5"/>
  <c r="F1347" i="5"/>
  <c r="BC1347" i="5"/>
  <c r="G1347" i="5"/>
  <c r="BD1347" i="5"/>
  <c r="BE1347" i="5"/>
  <c r="BF1347" i="5"/>
  <c r="BG1347" i="5"/>
  <c r="C1347" i="5"/>
  <c r="M1347" i="5"/>
  <c r="BH1347" i="5"/>
  <c r="BI1347" i="5"/>
  <c r="BJ1347" i="5"/>
  <c r="BK1347" i="5"/>
  <c r="D1348" i="5"/>
  <c r="BA1348" i="5"/>
  <c r="E1348" i="5"/>
  <c r="BB1348" i="5"/>
  <c r="F1348" i="5"/>
  <c r="BC1348" i="5"/>
  <c r="G1348" i="5"/>
  <c r="BD1348" i="5"/>
  <c r="BE1348" i="5"/>
  <c r="BF1348" i="5"/>
  <c r="BG1348" i="5"/>
  <c r="C1348" i="5"/>
  <c r="M1348" i="5"/>
  <c r="BH1348" i="5"/>
  <c r="BI1348" i="5"/>
  <c r="BJ1348" i="5"/>
  <c r="BK1348" i="5"/>
  <c r="D1349" i="5"/>
  <c r="BA1349" i="5"/>
  <c r="E1349" i="5"/>
  <c r="BB1349" i="5"/>
  <c r="F1349" i="5"/>
  <c r="BC1349" i="5"/>
  <c r="G1349" i="5"/>
  <c r="BD1349" i="5"/>
  <c r="BE1349" i="5"/>
  <c r="BF1349" i="5"/>
  <c r="BG1349" i="5"/>
  <c r="C1349" i="5"/>
  <c r="M1349" i="5"/>
  <c r="BH1349" i="5"/>
  <c r="BI1349" i="5"/>
  <c r="BJ1349" i="5"/>
  <c r="BK1349" i="5"/>
  <c r="D1350" i="5"/>
  <c r="BA1350" i="5"/>
  <c r="E1350" i="5"/>
  <c r="BB1350" i="5"/>
  <c r="F1350" i="5"/>
  <c r="BC1350" i="5"/>
  <c r="G1350" i="5"/>
  <c r="BD1350" i="5"/>
  <c r="BE1350" i="5"/>
  <c r="BF1350" i="5"/>
  <c r="BG1350" i="5"/>
  <c r="BH1350" i="5"/>
  <c r="C1350" i="5"/>
  <c r="N1350" i="5"/>
  <c r="BI1350" i="5"/>
  <c r="BJ1350" i="5"/>
  <c r="BK1350" i="5"/>
  <c r="D1351" i="5"/>
  <c r="BA1351" i="5"/>
  <c r="E1351" i="5"/>
  <c r="BB1351" i="5"/>
  <c r="F1351" i="5"/>
  <c r="BC1351" i="5"/>
  <c r="G1351" i="5"/>
  <c r="BD1351" i="5"/>
  <c r="BE1351" i="5"/>
  <c r="BF1351" i="5"/>
  <c r="BG1351" i="5"/>
  <c r="BH1351" i="5"/>
  <c r="C1351" i="5"/>
  <c r="N1351" i="5"/>
  <c r="BI1351" i="5"/>
  <c r="BJ1351" i="5"/>
  <c r="BK1351" i="5"/>
  <c r="D1352" i="5"/>
  <c r="BA1352" i="5"/>
  <c r="E1352" i="5"/>
  <c r="BB1352" i="5"/>
  <c r="F1352" i="5"/>
  <c r="BC1352" i="5"/>
  <c r="G1352" i="5"/>
  <c r="BD1352" i="5"/>
  <c r="BE1352" i="5"/>
  <c r="BF1352" i="5"/>
  <c r="BG1352" i="5"/>
  <c r="C1352" i="5"/>
  <c r="M1352" i="5"/>
  <c r="BH1352" i="5"/>
  <c r="BI1352" i="5"/>
  <c r="BJ1352" i="5"/>
  <c r="BK1352" i="5"/>
  <c r="D1353" i="5"/>
  <c r="BA1353" i="5"/>
  <c r="E1353" i="5"/>
  <c r="BB1353" i="5"/>
  <c r="F1353" i="5"/>
  <c r="BC1353" i="5"/>
  <c r="G1353" i="5"/>
  <c r="BD1353" i="5"/>
  <c r="BE1353" i="5"/>
  <c r="BF1353" i="5"/>
  <c r="BG1353" i="5"/>
  <c r="C1353" i="5"/>
  <c r="M1353" i="5"/>
  <c r="BH1353" i="5"/>
  <c r="BI1353" i="5"/>
  <c r="BJ1353" i="5"/>
  <c r="BK1353" i="5"/>
  <c r="D1354" i="5"/>
  <c r="BA1354" i="5"/>
  <c r="E1354" i="5"/>
  <c r="BB1354" i="5"/>
  <c r="F1354" i="5"/>
  <c r="BC1354" i="5"/>
  <c r="G1354" i="5"/>
  <c r="BD1354" i="5"/>
  <c r="BE1354" i="5"/>
  <c r="BF1354" i="5"/>
  <c r="BG1354" i="5"/>
  <c r="C1354" i="5"/>
  <c r="M1354" i="5"/>
  <c r="BH1354" i="5"/>
  <c r="BI1354" i="5"/>
  <c r="BJ1354" i="5"/>
  <c r="BK1354" i="5"/>
  <c r="D1355" i="5"/>
  <c r="BA1355" i="5"/>
  <c r="E1355" i="5"/>
  <c r="BB1355" i="5"/>
  <c r="F1355" i="5"/>
  <c r="BC1355" i="5"/>
  <c r="G1355" i="5"/>
  <c r="BD1355" i="5"/>
  <c r="BE1355" i="5"/>
  <c r="BF1355" i="5"/>
  <c r="BG1355" i="5"/>
  <c r="C1355" i="5"/>
  <c r="M1355" i="5"/>
  <c r="BH1355" i="5"/>
  <c r="BI1355" i="5"/>
  <c r="BJ1355" i="5"/>
  <c r="BK1355" i="5"/>
  <c r="D1356" i="5"/>
  <c r="BA1356" i="5"/>
  <c r="E1356" i="5"/>
  <c r="BB1356" i="5"/>
  <c r="F1356" i="5"/>
  <c r="BC1356" i="5"/>
  <c r="G1356" i="5"/>
  <c r="BD1356" i="5"/>
  <c r="BE1356" i="5"/>
  <c r="BF1356" i="5"/>
  <c r="BG1356" i="5"/>
  <c r="C1356" i="5"/>
  <c r="M1356" i="5"/>
  <c r="BH1356" i="5"/>
  <c r="BI1356" i="5"/>
  <c r="BJ1356" i="5"/>
  <c r="BK1356" i="5"/>
  <c r="D1357" i="5"/>
  <c r="BA1357" i="5"/>
  <c r="E1357" i="5"/>
  <c r="BB1357" i="5"/>
  <c r="F1357" i="5"/>
  <c r="BC1357" i="5"/>
  <c r="G1357" i="5"/>
  <c r="BD1357" i="5"/>
  <c r="BE1357" i="5"/>
  <c r="BF1357" i="5"/>
  <c r="BG1357" i="5"/>
  <c r="C1357" i="5"/>
  <c r="M1357" i="5"/>
  <c r="BH1357" i="5"/>
  <c r="BI1357" i="5"/>
  <c r="BJ1357" i="5"/>
  <c r="BK1357" i="5"/>
  <c r="D1358" i="5"/>
  <c r="BA1358" i="5"/>
  <c r="E1358" i="5"/>
  <c r="BB1358" i="5"/>
  <c r="F1358" i="5"/>
  <c r="BC1358" i="5"/>
  <c r="G1358" i="5"/>
  <c r="BD1358" i="5"/>
  <c r="BE1358" i="5"/>
  <c r="BF1358" i="5"/>
  <c r="BG1358" i="5"/>
  <c r="C1358" i="5"/>
  <c r="M1358" i="5"/>
  <c r="BH1358" i="5"/>
  <c r="BI1358" i="5"/>
  <c r="BJ1358" i="5"/>
  <c r="BK1358" i="5"/>
  <c r="D1359" i="5"/>
  <c r="BA1359" i="5"/>
  <c r="E1359" i="5"/>
  <c r="BB1359" i="5"/>
  <c r="F1359" i="5"/>
  <c r="BC1359" i="5"/>
  <c r="G1359" i="5"/>
  <c r="BD1359" i="5"/>
  <c r="BE1359" i="5"/>
  <c r="BF1359" i="5"/>
  <c r="BG1359" i="5"/>
  <c r="C1359" i="5"/>
  <c r="M1359" i="5"/>
  <c r="BH1359" i="5"/>
  <c r="BI1359" i="5"/>
  <c r="BJ1359" i="5"/>
  <c r="BK1359" i="5"/>
  <c r="D1360" i="5"/>
  <c r="BA1360" i="5"/>
  <c r="E1360" i="5"/>
  <c r="BB1360" i="5"/>
  <c r="F1360" i="5"/>
  <c r="BC1360" i="5"/>
  <c r="G1360" i="5"/>
  <c r="BD1360" i="5"/>
  <c r="BE1360" i="5"/>
  <c r="BF1360" i="5"/>
  <c r="BG1360" i="5"/>
  <c r="C1360" i="5"/>
  <c r="M1360" i="5"/>
  <c r="BH1360" i="5"/>
  <c r="BI1360" i="5"/>
  <c r="BJ1360" i="5"/>
  <c r="BK1360" i="5"/>
  <c r="D1361" i="5"/>
  <c r="BA1361" i="5"/>
  <c r="E1361" i="5"/>
  <c r="BB1361" i="5"/>
  <c r="F1361" i="5"/>
  <c r="BC1361" i="5"/>
  <c r="G1361" i="5"/>
  <c r="BD1361" i="5"/>
  <c r="BE1361" i="5"/>
  <c r="BF1361" i="5"/>
  <c r="BG1361" i="5"/>
  <c r="C1361" i="5"/>
  <c r="M1361" i="5"/>
  <c r="BH1361" i="5"/>
  <c r="BI1361" i="5"/>
  <c r="BJ1361" i="5"/>
  <c r="BK1361" i="5"/>
  <c r="D1362" i="5"/>
  <c r="BA1362" i="5"/>
  <c r="E1362" i="5"/>
  <c r="BB1362" i="5"/>
  <c r="F1362" i="5"/>
  <c r="BC1362" i="5"/>
  <c r="G1362" i="5"/>
  <c r="BD1362" i="5"/>
  <c r="BE1362" i="5"/>
  <c r="BF1362" i="5"/>
  <c r="BG1362" i="5"/>
  <c r="C1362" i="5"/>
  <c r="M1362" i="5"/>
  <c r="BH1362" i="5"/>
  <c r="BI1362" i="5"/>
  <c r="BJ1362" i="5"/>
  <c r="BK1362" i="5"/>
  <c r="D1363" i="5"/>
  <c r="BA1363" i="5"/>
  <c r="E1363" i="5"/>
  <c r="BB1363" i="5"/>
  <c r="F1363" i="5"/>
  <c r="BC1363" i="5"/>
  <c r="G1363" i="5"/>
  <c r="BD1363" i="5"/>
  <c r="BE1363" i="5"/>
  <c r="BF1363" i="5"/>
  <c r="BG1363" i="5"/>
  <c r="BH1363" i="5"/>
  <c r="BI1363" i="5"/>
  <c r="C1363" i="5"/>
  <c r="K1363" i="5"/>
  <c r="L1363" i="5"/>
  <c r="M1363" i="5"/>
  <c r="N1363" i="5"/>
  <c r="O1363" i="5"/>
  <c r="BJ1363" i="5"/>
  <c r="BK1363" i="5"/>
  <c r="D1364" i="5"/>
  <c r="BA1364" i="5"/>
  <c r="E1364" i="5"/>
  <c r="BB1364" i="5"/>
  <c r="F1364" i="5"/>
  <c r="BC1364" i="5"/>
  <c r="G1364" i="5"/>
  <c r="BD1364" i="5"/>
  <c r="BE1364" i="5"/>
  <c r="BF1364" i="5"/>
  <c r="BG1364" i="5"/>
  <c r="C1364" i="5"/>
  <c r="M1364" i="5"/>
  <c r="BH1364" i="5"/>
  <c r="BI1364" i="5"/>
  <c r="BJ1364" i="5"/>
  <c r="BK1364" i="5"/>
  <c r="D1365" i="5"/>
  <c r="BA1365" i="5"/>
  <c r="E1365" i="5"/>
  <c r="BB1365" i="5"/>
  <c r="F1365" i="5"/>
  <c r="BC1365" i="5"/>
  <c r="G1365" i="5"/>
  <c r="BD1365" i="5"/>
  <c r="BE1365" i="5"/>
  <c r="BF1365" i="5"/>
  <c r="BG1365" i="5"/>
  <c r="C1365" i="5"/>
  <c r="M1365" i="5"/>
  <c r="BH1365" i="5"/>
  <c r="BI1365" i="5"/>
  <c r="BJ1365" i="5"/>
  <c r="BK1365" i="5"/>
  <c r="D1366" i="5"/>
  <c r="BA1366" i="5"/>
  <c r="E1366" i="5"/>
  <c r="BB1366" i="5"/>
  <c r="F1366" i="5"/>
  <c r="BC1366" i="5"/>
  <c r="G1366" i="5"/>
  <c r="BD1366" i="5"/>
  <c r="BE1366" i="5"/>
  <c r="BF1366" i="5"/>
  <c r="BG1366" i="5"/>
  <c r="BH1366" i="5"/>
  <c r="C1366" i="5"/>
  <c r="N1366" i="5"/>
  <c r="BI1366" i="5"/>
  <c r="BJ1366" i="5"/>
  <c r="BK1366" i="5"/>
  <c r="D1367" i="5"/>
  <c r="BA1367" i="5"/>
  <c r="E1367" i="5"/>
  <c r="BB1367" i="5"/>
  <c r="F1367" i="5"/>
  <c r="BC1367" i="5"/>
  <c r="G1367" i="5"/>
  <c r="BD1367" i="5"/>
  <c r="BE1367" i="5"/>
  <c r="BF1367" i="5"/>
  <c r="BG1367" i="5"/>
  <c r="BH1367" i="5"/>
  <c r="C1367" i="5"/>
  <c r="N1367" i="5"/>
  <c r="BI1367" i="5"/>
  <c r="BJ1367" i="5"/>
  <c r="BK1367" i="5"/>
  <c r="D1368" i="5"/>
  <c r="BA1368" i="5"/>
  <c r="E1368" i="5"/>
  <c r="BB1368" i="5"/>
  <c r="F1368" i="5"/>
  <c r="BC1368" i="5"/>
  <c r="G1368" i="5"/>
  <c r="BD1368" i="5"/>
  <c r="BE1368" i="5"/>
  <c r="BF1368" i="5"/>
  <c r="BG1368" i="5"/>
  <c r="BH1368" i="5"/>
  <c r="C1368" i="5"/>
  <c r="N1368" i="5"/>
  <c r="BI1368" i="5"/>
  <c r="BJ1368" i="5"/>
  <c r="BK1368" i="5"/>
  <c r="D1369" i="5"/>
  <c r="BA1369" i="5"/>
  <c r="E1369" i="5"/>
  <c r="BB1369" i="5"/>
  <c r="F1369" i="5"/>
  <c r="BC1369" i="5"/>
  <c r="G1369" i="5"/>
  <c r="BD1369" i="5"/>
  <c r="BE1369" i="5"/>
  <c r="BF1369" i="5"/>
  <c r="BG1369" i="5"/>
  <c r="C1369" i="5"/>
  <c r="M1369" i="5"/>
  <c r="BH1369" i="5"/>
  <c r="BI1369" i="5"/>
  <c r="BJ1369" i="5"/>
  <c r="BK1369" i="5"/>
  <c r="D1370" i="5"/>
  <c r="BA1370" i="5"/>
  <c r="E1370" i="5"/>
  <c r="BB1370" i="5"/>
  <c r="F1370" i="5"/>
  <c r="BC1370" i="5"/>
  <c r="G1370" i="5"/>
  <c r="BD1370" i="5"/>
  <c r="BE1370" i="5"/>
  <c r="BF1370" i="5"/>
  <c r="BG1370" i="5"/>
  <c r="C1370" i="5"/>
  <c r="M1370" i="5"/>
  <c r="BH1370" i="5"/>
  <c r="BI1370" i="5"/>
  <c r="BJ1370" i="5"/>
  <c r="BK1370" i="5"/>
  <c r="D1371" i="5"/>
  <c r="BA1371" i="5"/>
  <c r="E1371" i="5"/>
  <c r="BB1371" i="5"/>
  <c r="F1371" i="5"/>
  <c r="BC1371" i="5"/>
  <c r="G1371" i="5"/>
  <c r="BD1371" i="5"/>
  <c r="BE1371" i="5"/>
  <c r="BF1371" i="5"/>
  <c r="BG1371" i="5"/>
  <c r="C1371" i="5"/>
  <c r="M1371" i="5"/>
  <c r="BH1371" i="5"/>
  <c r="BI1371" i="5"/>
  <c r="BJ1371" i="5"/>
  <c r="BK1371" i="5"/>
  <c r="D1372" i="5"/>
  <c r="BA1372" i="5"/>
  <c r="E1372" i="5"/>
  <c r="BB1372" i="5"/>
  <c r="F1372" i="5"/>
  <c r="BC1372" i="5"/>
  <c r="G1372" i="5"/>
  <c r="BD1372" i="5"/>
  <c r="BE1372" i="5"/>
  <c r="BF1372" i="5"/>
  <c r="BG1372" i="5"/>
  <c r="C1372" i="5"/>
  <c r="M1372" i="5"/>
  <c r="BH1372" i="5"/>
  <c r="BI1372" i="5"/>
  <c r="BJ1372" i="5"/>
  <c r="BK1372" i="5"/>
  <c r="D1373" i="5"/>
  <c r="BA1373" i="5"/>
  <c r="E1373" i="5"/>
  <c r="BB1373" i="5"/>
  <c r="F1373" i="5"/>
  <c r="BC1373" i="5"/>
  <c r="G1373" i="5"/>
  <c r="BD1373" i="5"/>
  <c r="BE1373" i="5"/>
  <c r="BF1373" i="5"/>
  <c r="BG1373" i="5"/>
  <c r="C1373" i="5"/>
  <c r="M1373" i="5"/>
  <c r="BH1373" i="5"/>
  <c r="BI1373" i="5"/>
  <c r="BJ1373" i="5"/>
  <c r="BK1373" i="5"/>
  <c r="D1374" i="5"/>
  <c r="BA1374" i="5"/>
  <c r="E1374" i="5"/>
  <c r="BB1374" i="5"/>
  <c r="F1374" i="5"/>
  <c r="BC1374" i="5"/>
  <c r="G1374" i="5"/>
  <c r="BD1374" i="5"/>
  <c r="BE1374" i="5"/>
  <c r="BF1374" i="5"/>
  <c r="BG1374" i="5"/>
  <c r="C1374" i="5"/>
  <c r="M1374" i="5"/>
  <c r="BH1374" i="5"/>
  <c r="BI1374" i="5"/>
  <c r="BJ1374" i="5"/>
  <c r="BK1374" i="5"/>
  <c r="D1375" i="5"/>
  <c r="BA1375" i="5"/>
  <c r="E1375" i="5"/>
  <c r="BB1375" i="5"/>
  <c r="F1375" i="5"/>
  <c r="BC1375" i="5"/>
  <c r="G1375" i="5"/>
  <c r="BD1375" i="5"/>
  <c r="BE1375" i="5"/>
  <c r="BF1375" i="5"/>
  <c r="BG1375" i="5"/>
  <c r="C1375" i="5"/>
  <c r="M1375" i="5"/>
  <c r="BH1375" i="5"/>
  <c r="BI1375" i="5"/>
  <c r="BJ1375" i="5"/>
  <c r="BK1375" i="5"/>
  <c r="D1376" i="5"/>
  <c r="BA1376" i="5"/>
  <c r="E1376" i="5"/>
  <c r="BB1376" i="5"/>
  <c r="F1376" i="5"/>
  <c r="BC1376" i="5"/>
  <c r="G1376" i="5"/>
  <c r="BD1376" i="5"/>
  <c r="BE1376" i="5"/>
  <c r="BF1376" i="5"/>
  <c r="BG1376" i="5"/>
  <c r="C1376" i="5"/>
  <c r="M1376" i="5"/>
  <c r="BH1376" i="5"/>
  <c r="BI1376" i="5"/>
  <c r="BJ1376" i="5"/>
  <c r="BK1376" i="5"/>
  <c r="D1377" i="5"/>
  <c r="BA1377" i="5"/>
  <c r="E1377" i="5"/>
  <c r="BB1377" i="5"/>
  <c r="F1377" i="5"/>
  <c r="BC1377" i="5"/>
  <c r="G1377" i="5"/>
  <c r="BD1377" i="5"/>
  <c r="BE1377" i="5"/>
  <c r="BF1377" i="5"/>
  <c r="BG1377" i="5"/>
  <c r="C1377" i="5"/>
  <c r="M1377" i="5"/>
  <c r="BH1377" i="5"/>
  <c r="BI1377" i="5"/>
  <c r="BJ1377" i="5"/>
  <c r="BK1377" i="5"/>
  <c r="D1378" i="5"/>
  <c r="BA1378" i="5"/>
  <c r="E1378" i="5"/>
  <c r="BB1378" i="5"/>
  <c r="F1378" i="5"/>
  <c r="BC1378" i="5"/>
  <c r="G1378" i="5"/>
  <c r="BD1378" i="5"/>
  <c r="BE1378" i="5"/>
  <c r="BF1378" i="5"/>
  <c r="BG1378" i="5"/>
  <c r="C1378" i="5"/>
  <c r="M1378" i="5"/>
  <c r="BH1378" i="5"/>
  <c r="BI1378" i="5"/>
  <c r="BJ1378" i="5"/>
  <c r="BK1378" i="5"/>
  <c r="D1379" i="5"/>
  <c r="BA1379" i="5"/>
  <c r="E1379" i="5"/>
  <c r="BB1379" i="5"/>
  <c r="F1379" i="5"/>
  <c r="BC1379" i="5"/>
  <c r="G1379" i="5"/>
  <c r="BD1379" i="5"/>
  <c r="BE1379" i="5"/>
  <c r="BF1379" i="5"/>
  <c r="BG1379" i="5"/>
  <c r="C1379" i="5"/>
  <c r="M1379" i="5"/>
  <c r="BH1379" i="5"/>
  <c r="BI1379" i="5"/>
  <c r="BJ1379" i="5"/>
  <c r="BK1379" i="5"/>
  <c r="D1380" i="5"/>
  <c r="BA1380" i="5"/>
  <c r="E1380" i="5"/>
  <c r="BB1380" i="5"/>
  <c r="F1380" i="5"/>
  <c r="BC1380" i="5"/>
  <c r="G1380" i="5"/>
  <c r="BD1380" i="5"/>
  <c r="BE1380" i="5"/>
  <c r="BF1380" i="5"/>
  <c r="BG1380" i="5"/>
  <c r="C1380" i="5"/>
  <c r="M1380" i="5"/>
  <c r="BH1380" i="5"/>
  <c r="BI1380" i="5"/>
  <c r="BJ1380" i="5"/>
  <c r="BK1380" i="5"/>
  <c r="D1381" i="5"/>
  <c r="BA1381" i="5"/>
  <c r="E1381" i="5"/>
  <c r="BB1381" i="5"/>
  <c r="F1381" i="5"/>
  <c r="BC1381" i="5"/>
  <c r="G1381" i="5"/>
  <c r="BD1381" i="5"/>
  <c r="BE1381" i="5"/>
  <c r="BF1381" i="5"/>
  <c r="BG1381" i="5"/>
  <c r="C1381" i="5"/>
  <c r="M1381" i="5"/>
  <c r="BH1381" i="5"/>
  <c r="BI1381" i="5"/>
  <c r="BJ1381" i="5"/>
  <c r="BK1381" i="5"/>
  <c r="D1382" i="5"/>
  <c r="BA1382" i="5"/>
  <c r="E1382" i="5"/>
  <c r="BB1382" i="5"/>
  <c r="F1382" i="5"/>
  <c r="BC1382" i="5"/>
  <c r="G1382" i="5"/>
  <c r="BD1382" i="5"/>
  <c r="BE1382" i="5"/>
  <c r="BF1382" i="5"/>
  <c r="BG1382" i="5"/>
  <c r="C1382" i="5"/>
  <c r="M1382" i="5"/>
  <c r="BH1382" i="5"/>
  <c r="BI1382" i="5"/>
  <c r="BJ1382" i="5"/>
  <c r="BK1382" i="5"/>
  <c r="D1383" i="5"/>
  <c r="BA1383" i="5"/>
  <c r="E1383" i="5"/>
  <c r="BB1383" i="5"/>
  <c r="F1383" i="5"/>
  <c r="BC1383" i="5"/>
  <c r="G1383" i="5"/>
  <c r="BD1383" i="5"/>
  <c r="BE1383" i="5"/>
  <c r="BF1383" i="5"/>
  <c r="BG1383" i="5"/>
  <c r="C1383" i="5"/>
  <c r="M1383" i="5"/>
  <c r="BH1383" i="5"/>
  <c r="BI1383" i="5"/>
  <c r="BJ1383" i="5"/>
  <c r="BK1383" i="5"/>
  <c r="D1384" i="5"/>
  <c r="BA1384" i="5"/>
  <c r="E1384" i="5"/>
  <c r="BB1384" i="5"/>
  <c r="F1384" i="5"/>
  <c r="BC1384" i="5"/>
  <c r="G1384" i="5"/>
  <c r="BD1384" i="5"/>
  <c r="BE1384" i="5"/>
  <c r="BF1384" i="5"/>
  <c r="BG1384" i="5"/>
  <c r="C1384" i="5"/>
  <c r="M1384" i="5"/>
  <c r="BH1384" i="5"/>
  <c r="BI1384" i="5"/>
  <c r="BJ1384" i="5"/>
  <c r="BK1384" i="5"/>
  <c r="D1385" i="5"/>
  <c r="BA1385" i="5"/>
  <c r="E1385" i="5"/>
  <c r="BB1385" i="5"/>
  <c r="F1385" i="5"/>
  <c r="BC1385" i="5"/>
  <c r="G1385" i="5"/>
  <c r="BD1385" i="5"/>
  <c r="BE1385" i="5"/>
  <c r="BF1385" i="5"/>
  <c r="BG1385" i="5"/>
  <c r="C1385" i="5"/>
  <c r="M1385" i="5"/>
  <c r="BH1385" i="5"/>
  <c r="BI1385" i="5"/>
  <c r="BJ1385" i="5"/>
  <c r="BK1385" i="5"/>
  <c r="D1386" i="5"/>
  <c r="BA1386" i="5"/>
  <c r="E1386" i="5"/>
  <c r="BB1386" i="5"/>
  <c r="F1386" i="5"/>
  <c r="BC1386" i="5"/>
  <c r="G1386" i="5"/>
  <c r="BD1386" i="5"/>
  <c r="BE1386" i="5"/>
  <c r="BF1386" i="5"/>
  <c r="BG1386" i="5"/>
  <c r="C1386" i="5"/>
  <c r="M1386" i="5"/>
  <c r="BH1386" i="5"/>
  <c r="BI1386" i="5"/>
  <c r="BJ1386" i="5"/>
  <c r="BK1386" i="5"/>
  <c r="D1387" i="5"/>
  <c r="BA1387" i="5"/>
  <c r="E1387" i="5"/>
  <c r="BB1387" i="5"/>
  <c r="F1387" i="5"/>
  <c r="BC1387" i="5"/>
  <c r="G1387" i="5"/>
  <c r="BD1387" i="5"/>
  <c r="BE1387" i="5"/>
  <c r="BF1387" i="5"/>
  <c r="BG1387" i="5"/>
  <c r="C1387" i="5"/>
  <c r="M1387" i="5"/>
  <c r="BH1387" i="5"/>
  <c r="BI1387" i="5"/>
  <c r="BJ1387" i="5"/>
  <c r="BK1387" i="5"/>
  <c r="D1388" i="5"/>
  <c r="BA1388" i="5"/>
  <c r="E1388" i="5"/>
  <c r="BB1388" i="5"/>
  <c r="F1388" i="5"/>
  <c r="BC1388" i="5"/>
  <c r="G1388" i="5"/>
  <c r="BD1388" i="5"/>
  <c r="BE1388" i="5"/>
  <c r="BF1388" i="5"/>
  <c r="BG1388" i="5"/>
  <c r="C1388" i="5"/>
  <c r="M1388" i="5"/>
  <c r="BH1388" i="5"/>
  <c r="BI1388" i="5"/>
  <c r="BJ1388" i="5"/>
  <c r="BK1388" i="5"/>
  <c r="D1389" i="5"/>
  <c r="BA1389" i="5"/>
  <c r="E1389" i="5"/>
  <c r="BB1389" i="5"/>
  <c r="F1389" i="5"/>
  <c r="BC1389" i="5"/>
  <c r="G1389" i="5"/>
  <c r="BD1389" i="5"/>
  <c r="BE1389" i="5"/>
  <c r="BF1389" i="5"/>
  <c r="BG1389" i="5"/>
  <c r="C1389" i="5"/>
  <c r="M1389" i="5"/>
  <c r="BH1389" i="5"/>
  <c r="BI1389" i="5"/>
  <c r="BJ1389" i="5"/>
  <c r="BK1389" i="5"/>
  <c r="D1390" i="5"/>
  <c r="BA1390" i="5"/>
  <c r="E1390" i="5"/>
  <c r="BB1390" i="5"/>
  <c r="F1390" i="5"/>
  <c r="BC1390" i="5"/>
  <c r="G1390" i="5"/>
  <c r="BD1390" i="5"/>
  <c r="BE1390" i="5"/>
  <c r="BF1390" i="5"/>
  <c r="BG1390" i="5"/>
  <c r="BH1390" i="5"/>
  <c r="C1390" i="5"/>
  <c r="N1390" i="5"/>
  <c r="BI1390" i="5"/>
  <c r="BJ1390" i="5"/>
  <c r="BK1390" i="5"/>
  <c r="D1391" i="5"/>
  <c r="BA1391" i="5"/>
  <c r="E1391" i="5"/>
  <c r="BB1391" i="5"/>
  <c r="F1391" i="5"/>
  <c r="BC1391" i="5"/>
  <c r="G1391" i="5"/>
  <c r="BD1391" i="5"/>
  <c r="BE1391" i="5"/>
  <c r="BF1391" i="5"/>
  <c r="BG1391" i="5"/>
  <c r="BH1391" i="5"/>
  <c r="C1391" i="5"/>
  <c r="N1391" i="5"/>
  <c r="BI1391" i="5"/>
  <c r="K1391" i="5"/>
  <c r="L1391" i="5"/>
  <c r="M1391" i="5"/>
  <c r="O1391" i="5"/>
  <c r="BJ1391" i="5"/>
  <c r="BK1391" i="5"/>
  <c r="D1392" i="5"/>
  <c r="BA1392" i="5"/>
  <c r="E1392" i="5"/>
  <c r="BB1392" i="5"/>
  <c r="F1392" i="5"/>
  <c r="BC1392" i="5"/>
  <c r="G1392" i="5"/>
  <c r="BD1392" i="5"/>
  <c r="BE1392" i="5"/>
  <c r="BF1392" i="5"/>
  <c r="BG1392" i="5"/>
  <c r="C1392" i="5"/>
  <c r="M1392" i="5"/>
  <c r="BH1392" i="5"/>
  <c r="BI1392" i="5"/>
  <c r="BJ1392" i="5"/>
  <c r="BK1392" i="5"/>
  <c r="D1393" i="5"/>
  <c r="BA1393" i="5"/>
  <c r="E1393" i="5"/>
  <c r="BB1393" i="5"/>
  <c r="F1393" i="5"/>
  <c r="BC1393" i="5"/>
  <c r="G1393" i="5"/>
  <c r="BD1393" i="5"/>
  <c r="BE1393" i="5"/>
  <c r="BF1393" i="5"/>
  <c r="BG1393" i="5"/>
  <c r="C1393" i="5"/>
  <c r="M1393" i="5"/>
  <c r="BH1393" i="5"/>
  <c r="BI1393" i="5"/>
  <c r="BJ1393" i="5"/>
  <c r="BK1393" i="5"/>
  <c r="D1394" i="5"/>
  <c r="BA1394" i="5"/>
  <c r="E1394" i="5"/>
  <c r="BB1394" i="5"/>
  <c r="F1394" i="5"/>
  <c r="BC1394" i="5"/>
  <c r="G1394" i="5"/>
  <c r="BD1394" i="5"/>
  <c r="BE1394" i="5"/>
  <c r="BF1394" i="5"/>
  <c r="BG1394" i="5"/>
  <c r="BH1394" i="5"/>
  <c r="C1394" i="5"/>
  <c r="N1394" i="5"/>
  <c r="BI1394" i="5"/>
  <c r="BJ1394" i="5"/>
  <c r="BK1394" i="5"/>
  <c r="D1395" i="5"/>
  <c r="BA1395" i="5"/>
  <c r="E1395" i="5"/>
  <c r="BB1395" i="5"/>
  <c r="F1395" i="5"/>
  <c r="BC1395" i="5"/>
  <c r="G1395" i="5"/>
  <c r="BD1395" i="5"/>
  <c r="BE1395" i="5"/>
  <c r="BF1395" i="5"/>
  <c r="BG1395" i="5"/>
  <c r="C1395" i="5"/>
  <c r="M1395" i="5"/>
  <c r="BH1395" i="5"/>
  <c r="BI1395" i="5"/>
  <c r="BJ1395" i="5"/>
  <c r="BK1395" i="5"/>
  <c r="D1396" i="5"/>
  <c r="BA1396" i="5"/>
  <c r="E1396" i="5"/>
  <c r="BB1396" i="5"/>
  <c r="F1396" i="5"/>
  <c r="BC1396" i="5"/>
  <c r="G1396" i="5"/>
  <c r="BD1396" i="5"/>
  <c r="BE1396" i="5"/>
  <c r="BF1396" i="5"/>
  <c r="BG1396" i="5"/>
  <c r="C1396" i="5"/>
  <c r="M1396" i="5"/>
  <c r="BH1396" i="5"/>
  <c r="BI1396" i="5"/>
  <c r="BJ1396" i="5"/>
  <c r="BK1396" i="5"/>
  <c r="D1397" i="5"/>
  <c r="BA1397" i="5"/>
  <c r="E1397" i="5"/>
  <c r="BB1397" i="5"/>
  <c r="F1397" i="5"/>
  <c r="BC1397" i="5"/>
  <c r="G1397" i="5"/>
  <c r="BD1397" i="5"/>
  <c r="BE1397" i="5"/>
  <c r="BF1397" i="5"/>
  <c r="BG1397" i="5"/>
  <c r="C1397" i="5"/>
  <c r="M1397" i="5"/>
  <c r="BH1397" i="5"/>
  <c r="BI1397" i="5"/>
  <c r="BJ1397" i="5"/>
  <c r="BK1397" i="5"/>
  <c r="D1398" i="5"/>
  <c r="BA1398" i="5"/>
  <c r="E1398" i="5"/>
  <c r="BB1398" i="5"/>
  <c r="F1398" i="5"/>
  <c r="BC1398" i="5"/>
  <c r="G1398" i="5"/>
  <c r="BD1398" i="5"/>
  <c r="BE1398" i="5"/>
  <c r="BF1398" i="5"/>
  <c r="BG1398" i="5"/>
  <c r="C1398" i="5"/>
  <c r="M1398" i="5"/>
  <c r="BH1398" i="5"/>
  <c r="BI1398" i="5"/>
  <c r="BJ1398" i="5"/>
  <c r="BK1398" i="5"/>
  <c r="D1399" i="5"/>
  <c r="BA1399" i="5"/>
  <c r="E1399" i="5"/>
  <c r="BB1399" i="5"/>
  <c r="F1399" i="5"/>
  <c r="BC1399" i="5"/>
  <c r="G1399" i="5"/>
  <c r="BD1399" i="5"/>
  <c r="BE1399" i="5"/>
  <c r="BF1399" i="5"/>
  <c r="BG1399" i="5"/>
  <c r="BH1399" i="5"/>
  <c r="C1399" i="5"/>
  <c r="N1399" i="5"/>
  <c r="BI1399" i="5"/>
  <c r="BJ1399" i="5"/>
  <c r="BK1399" i="5"/>
  <c r="D1400" i="5"/>
  <c r="BA1400" i="5"/>
  <c r="E1400" i="5"/>
  <c r="BB1400" i="5"/>
  <c r="F1400" i="5"/>
  <c r="BC1400" i="5"/>
  <c r="G1400" i="5"/>
  <c r="BD1400" i="5"/>
  <c r="BE1400" i="5"/>
  <c r="BF1400" i="5"/>
  <c r="BG1400" i="5"/>
  <c r="C1400" i="5"/>
  <c r="M1400" i="5"/>
  <c r="BH1400" i="5"/>
  <c r="BI1400" i="5"/>
  <c r="BJ1400" i="5"/>
  <c r="BK1400" i="5"/>
  <c r="D1401" i="5"/>
  <c r="BA1401" i="5"/>
  <c r="E1401" i="5"/>
  <c r="BB1401" i="5"/>
  <c r="F1401" i="5"/>
  <c r="BC1401" i="5"/>
  <c r="G1401" i="5"/>
  <c r="BD1401" i="5"/>
  <c r="BE1401" i="5"/>
  <c r="BF1401" i="5"/>
  <c r="BG1401" i="5"/>
  <c r="BH1401" i="5"/>
  <c r="C1401" i="5"/>
  <c r="N1401" i="5"/>
  <c r="BI1401" i="5"/>
  <c r="BJ1401" i="5"/>
  <c r="BK1401" i="5"/>
  <c r="D1402" i="5"/>
  <c r="BA1402" i="5"/>
  <c r="E1402" i="5"/>
  <c r="BB1402" i="5"/>
  <c r="F1402" i="5"/>
  <c r="BC1402" i="5"/>
  <c r="G1402" i="5"/>
  <c r="BD1402" i="5"/>
  <c r="BE1402" i="5"/>
  <c r="BF1402" i="5"/>
  <c r="BG1402" i="5"/>
  <c r="C1402" i="5"/>
  <c r="M1402" i="5"/>
  <c r="BH1402" i="5"/>
  <c r="BI1402" i="5"/>
  <c r="BJ1402" i="5"/>
  <c r="BK1402" i="5"/>
  <c r="D1403" i="5"/>
  <c r="BA1403" i="5"/>
  <c r="E1403" i="5"/>
  <c r="BB1403" i="5"/>
  <c r="F1403" i="5"/>
  <c r="BC1403" i="5"/>
  <c r="G1403" i="5"/>
  <c r="BD1403" i="5"/>
  <c r="BE1403" i="5"/>
  <c r="BF1403" i="5"/>
  <c r="BG1403" i="5"/>
  <c r="C1403" i="5"/>
  <c r="M1403" i="5"/>
  <c r="BH1403" i="5"/>
  <c r="N1403" i="5"/>
  <c r="BI1403" i="5"/>
  <c r="BJ1403" i="5"/>
  <c r="BK1403" i="5"/>
  <c r="D1404" i="5"/>
  <c r="BA1404" i="5"/>
  <c r="E1404" i="5"/>
  <c r="BB1404" i="5"/>
  <c r="F1404" i="5"/>
  <c r="BC1404" i="5"/>
  <c r="G1404" i="5"/>
  <c r="BD1404" i="5"/>
  <c r="BE1404" i="5"/>
  <c r="BF1404" i="5"/>
  <c r="BG1404" i="5"/>
  <c r="C1404" i="5"/>
  <c r="M1404" i="5"/>
  <c r="BH1404" i="5"/>
  <c r="BI1404" i="5"/>
  <c r="BJ1404" i="5"/>
  <c r="BK1404" i="5"/>
  <c r="D1405" i="5"/>
  <c r="BA1405" i="5"/>
  <c r="E1405" i="5"/>
  <c r="BB1405" i="5"/>
  <c r="F1405" i="5"/>
  <c r="BC1405" i="5"/>
  <c r="G1405" i="5"/>
  <c r="BD1405" i="5"/>
  <c r="BE1405" i="5"/>
  <c r="BF1405" i="5"/>
  <c r="BG1405" i="5"/>
  <c r="C1405" i="5"/>
  <c r="M1405" i="5"/>
  <c r="BH1405" i="5"/>
  <c r="BI1405" i="5"/>
  <c r="BJ1405" i="5"/>
  <c r="BK1405" i="5"/>
  <c r="D1406" i="5"/>
  <c r="BA1406" i="5"/>
  <c r="E1406" i="5"/>
  <c r="BB1406" i="5"/>
  <c r="F1406" i="5"/>
  <c r="BC1406" i="5"/>
  <c r="G1406" i="5"/>
  <c r="BD1406" i="5"/>
  <c r="BE1406" i="5"/>
  <c r="BF1406" i="5"/>
  <c r="BG1406" i="5"/>
  <c r="BH1406" i="5"/>
  <c r="C1406" i="5"/>
  <c r="N1406" i="5"/>
  <c r="BI1406" i="5"/>
  <c r="BJ1406" i="5"/>
  <c r="BK1406" i="5"/>
  <c r="D1407" i="5"/>
  <c r="BA1407" i="5"/>
  <c r="E1407" i="5"/>
  <c r="BB1407" i="5"/>
  <c r="F1407" i="5"/>
  <c r="BC1407" i="5"/>
  <c r="G1407" i="5"/>
  <c r="BD1407" i="5"/>
  <c r="BE1407" i="5"/>
  <c r="BF1407" i="5"/>
  <c r="BG1407" i="5"/>
  <c r="C1407" i="5"/>
  <c r="M1407" i="5"/>
  <c r="BH1407" i="5"/>
  <c r="BI1407" i="5"/>
  <c r="BJ1407" i="5"/>
  <c r="BK1407" i="5"/>
  <c r="D1408" i="5"/>
  <c r="BA1408" i="5"/>
  <c r="E1408" i="5"/>
  <c r="BB1408" i="5"/>
  <c r="F1408" i="5"/>
  <c r="BC1408" i="5"/>
  <c r="G1408" i="5"/>
  <c r="BD1408" i="5"/>
  <c r="BE1408" i="5"/>
  <c r="BF1408" i="5"/>
  <c r="BG1408" i="5"/>
  <c r="C1408" i="5"/>
  <c r="M1408" i="5"/>
  <c r="BH1408" i="5"/>
  <c r="BI1408" i="5"/>
  <c r="BJ1408" i="5"/>
  <c r="BK1408" i="5"/>
  <c r="D1409" i="5"/>
  <c r="BA1409" i="5"/>
  <c r="E1409" i="5"/>
  <c r="BB1409" i="5"/>
  <c r="F1409" i="5"/>
  <c r="BC1409" i="5"/>
  <c r="G1409" i="5"/>
  <c r="BD1409" i="5"/>
  <c r="BE1409" i="5"/>
  <c r="BF1409" i="5"/>
  <c r="BG1409" i="5"/>
  <c r="C1409" i="5"/>
  <c r="M1409" i="5"/>
  <c r="BH1409" i="5"/>
  <c r="BI1409" i="5"/>
  <c r="BJ1409" i="5"/>
  <c r="BK1409" i="5"/>
  <c r="D1410" i="5"/>
  <c r="BA1410" i="5"/>
  <c r="E1410" i="5"/>
  <c r="BB1410" i="5"/>
  <c r="F1410" i="5"/>
  <c r="BC1410" i="5"/>
  <c r="G1410" i="5"/>
  <c r="BD1410" i="5"/>
  <c r="BE1410" i="5"/>
  <c r="BF1410" i="5"/>
  <c r="BG1410" i="5"/>
  <c r="C1410" i="5"/>
  <c r="M1410" i="5"/>
  <c r="BH1410" i="5"/>
  <c r="BI1410" i="5"/>
  <c r="BJ1410" i="5"/>
  <c r="BK1410" i="5"/>
  <c r="D1411" i="5"/>
  <c r="BA1411" i="5"/>
  <c r="E1411" i="5"/>
  <c r="BB1411" i="5"/>
  <c r="F1411" i="5"/>
  <c r="BC1411" i="5"/>
  <c r="G1411" i="5"/>
  <c r="BD1411" i="5"/>
  <c r="BE1411" i="5"/>
  <c r="BF1411" i="5"/>
  <c r="BG1411" i="5"/>
  <c r="C1411" i="5"/>
  <c r="M1411" i="5"/>
  <c r="BH1411" i="5"/>
  <c r="BI1411" i="5"/>
  <c r="K1411" i="5"/>
  <c r="L1411" i="5"/>
  <c r="N1411" i="5"/>
  <c r="O1411" i="5"/>
  <c r="BJ1411" i="5"/>
  <c r="BK1411" i="5"/>
  <c r="D1412" i="5"/>
  <c r="BA1412" i="5"/>
  <c r="E1412" i="5"/>
  <c r="BB1412" i="5"/>
  <c r="F1412" i="5"/>
  <c r="BC1412" i="5"/>
  <c r="G1412" i="5"/>
  <c r="BD1412" i="5"/>
  <c r="BE1412" i="5"/>
  <c r="BF1412" i="5"/>
  <c r="BG1412" i="5"/>
  <c r="BH1412" i="5"/>
  <c r="C1412" i="5"/>
  <c r="N1412" i="5"/>
  <c r="BI1412" i="5"/>
  <c r="BJ1412" i="5"/>
  <c r="BK1412" i="5"/>
  <c r="D1413" i="5"/>
  <c r="BA1413" i="5"/>
  <c r="E1413" i="5"/>
  <c r="BB1413" i="5"/>
  <c r="F1413" i="5"/>
  <c r="BC1413" i="5"/>
  <c r="G1413" i="5"/>
  <c r="BD1413" i="5"/>
  <c r="BE1413" i="5"/>
  <c r="BF1413" i="5"/>
  <c r="BG1413" i="5"/>
  <c r="C1413" i="5"/>
  <c r="M1413" i="5"/>
  <c r="BH1413" i="5"/>
  <c r="BI1413" i="5"/>
  <c r="BJ1413" i="5"/>
  <c r="BK1413" i="5"/>
  <c r="D1414" i="5"/>
  <c r="BA1414" i="5"/>
  <c r="E1414" i="5"/>
  <c r="BB1414" i="5"/>
  <c r="F1414" i="5"/>
  <c r="BC1414" i="5"/>
  <c r="G1414" i="5"/>
  <c r="BD1414" i="5"/>
  <c r="BE1414" i="5"/>
  <c r="BF1414" i="5"/>
  <c r="BG1414" i="5"/>
  <c r="BH1414" i="5"/>
  <c r="C1414" i="5"/>
  <c r="N1414" i="5"/>
  <c r="BI1414" i="5"/>
  <c r="BJ1414" i="5"/>
  <c r="BK1414" i="5"/>
  <c r="D1415" i="5"/>
  <c r="BA1415" i="5"/>
  <c r="E1415" i="5"/>
  <c r="BB1415" i="5"/>
  <c r="F1415" i="5"/>
  <c r="BC1415" i="5"/>
  <c r="G1415" i="5"/>
  <c r="BD1415" i="5"/>
  <c r="BE1415" i="5"/>
  <c r="BF1415" i="5"/>
  <c r="BG1415" i="5"/>
  <c r="BH1415" i="5"/>
  <c r="C1415" i="5"/>
  <c r="N1415" i="5"/>
  <c r="BI1415" i="5"/>
  <c r="K1415" i="5"/>
  <c r="L1415" i="5"/>
  <c r="M1415" i="5"/>
  <c r="O1415" i="5"/>
  <c r="BJ1415" i="5"/>
  <c r="BK1415" i="5"/>
  <c r="D1416" i="5"/>
  <c r="BA1416" i="5"/>
  <c r="E1416" i="5"/>
  <c r="BB1416" i="5"/>
  <c r="F1416" i="5"/>
  <c r="BC1416" i="5"/>
  <c r="G1416" i="5"/>
  <c r="BD1416" i="5"/>
  <c r="BE1416" i="5"/>
  <c r="BF1416" i="5"/>
  <c r="BG1416" i="5"/>
  <c r="C1416" i="5"/>
  <c r="M1416" i="5"/>
  <c r="BH1416" i="5"/>
  <c r="BI1416" i="5"/>
  <c r="BJ1416" i="5"/>
  <c r="BK1416" i="5"/>
  <c r="D1417" i="5"/>
  <c r="BA1417" i="5"/>
  <c r="E1417" i="5"/>
  <c r="BB1417" i="5"/>
  <c r="F1417" i="5"/>
  <c r="BC1417" i="5"/>
  <c r="G1417" i="5"/>
  <c r="BD1417" i="5"/>
  <c r="BE1417" i="5"/>
  <c r="BF1417" i="5"/>
  <c r="BG1417" i="5"/>
  <c r="BH1417" i="5"/>
  <c r="C1417" i="5"/>
  <c r="N1417" i="5"/>
  <c r="BI1417" i="5"/>
  <c r="BJ1417" i="5"/>
  <c r="BK1417" i="5"/>
  <c r="D1418" i="5"/>
  <c r="BA1418" i="5"/>
  <c r="E1418" i="5"/>
  <c r="BB1418" i="5"/>
  <c r="F1418" i="5"/>
  <c r="BC1418" i="5"/>
  <c r="G1418" i="5"/>
  <c r="BD1418" i="5"/>
  <c r="BE1418" i="5"/>
  <c r="BF1418" i="5"/>
  <c r="BG1418" i="5"/>
  <c r="C1418" i="5"/>
  <c r="M1418" i="5"/>
  <c r="BH1418" i="5"/>
  <c r="BI1418" i="5"/>
  <c r="BJ1418" i="5"/>
  <c r="BK1418" i="5"/>
  <c r="D1419" i="5"/>
  <c r="BA1419" i="5"/>
  <c r="E1419" i="5"/>
  <c r="BB1419" i="5"/>
  <c r="F1419" i="5"/>
  <c r="BC1419" i="5"/>
  <c r="G1419" i="5"/>
  <c r="BD1419" i="5"/>
  <c r="BE1419" i="5"/>
  <c r="BF1419" i="5"/>
  <c r="BG1419" i="5"/>
  <c r="C1419" i="5"/>
  <c r="M1419" i="5"/>
  <c r="BH1419" i="5"/>
  <c r="BI1419" i="5"/>
  <c r="BJ1419" i="5"/>
  <c r="BK1419" i="5"/>
  <c r="D1420" i="5"/>
  <c r="BA1420" i="5"/>
  <c r="E1420" i="5"/>
  <c r="BB1420" i="5"/>
  <c r="F1420" i="5"/>
  <c r="BC1420" i="5"/>
  <c r="G1420" i="5"/>
  <c r="BD1420" i="5"/>
  <c r="BE1420" i="5"/>
  <c r="BF1420" i="5"/>
  <c r="BG1420" i="5"/>
  <c r="C1420" i="5"/>
  <c r="M1420" i="5"/>
  <c r="BH1420" i="5"/>
  <c r="BI1420" i="5"/>
  <c r="BJ1420" i="5"/>
  <c r="BK1420" i="5"/>
  <c r="D1421" i="5"/>
  <c r="BA1421" i="5"/>
  <c r="E1421" i="5"/>
  <c r="BB1421" i="5"/>
  <c r="F1421" i="5"/>
  <c r="BC1421" i="5"/>
  <c r="G1421" i="5"/>
  <c r="BD1421" i="5"/>
  <c r="BE1421" i="5"/>
  <c r="BF1421" i="5"/>
  <c r="BG1421" i="5"/>
  <c r="BH1421" i="5"/>
  <c r="BI1421" i="5"/>
  <c r="C1421" i="5"/>
  <c r="K1421" i="5"/>
  <c r="L1421" i="5"/>
  <c r="M1421" i="5"/>
  <c r="N1421" i="5"/>
  <c r="O1421" i="5"/>
  <c r="BJ1421" i="5"/>
  <c r="BK1421" i="5"/>
  <c r="D1422" i="5"/>
  <c r="BA1422" i="5"/>
  <c r="E1422" i="5"/>
  <c r="BB1422" i="5"/>
  <c r="F1422" i="5"/>
  <c r="BC1422" i="5"/>
  <c r="G1422" i="5"/>
  <c r="BD1422" i="5"/>
  <c r="BE1422" i="5"/>
  <c r="BF1422" i="5"/>
  <c r="BG1422" i="5"/>
  <c r="C1422" i="5"/>
  <c r="M1422" i="5"/>
  <c r="BH1422" i="5"/>
  <c r="BI1422" i="5"/>
  <c r="BJ1422" i="5"/>
  <c r="BK1422" i="5"/>
  <c r="D1423" i="5"/>
  <c r="BA1423" i="5"/>
  <c r="E1423" i="5"/>
  <c r="BB1423" i="5"/>
  <c r="F1423" i="5"/>
  <c r="BC1423" i="5"/>
  <c r="G1423" i="5"/>
  <c r="BD1423" i="5"/>
  <c r="BE1423" i="5"/>
  <c r="BF1423" i="5"/>
  <c r="BG1423" i="5"/>
  <c r="BH1423" i="5"/>
  <c r="C1423" i="5"/>
  <c r="N1423" i="5"/>
  <c r="BI1423" i="5"/>
  <c r="BJ1423" i="5"/>
  <c r="BK1423" i="5"/>
  <c r="D1424" i="5"/>
  <c r="BA1424" i="5"/>
  <c r="E1424" i="5"/>
  <c r="BB1424" i="5"/>
  <c r="F1424" i="5"/>
  <c r="BC1424" i="5"/>
  <c r="G1424" i="5"/>
  <c r="BD1424" i="5"/>
  <c r="BE1424" i="5"/>
  <c r="BF1424" i="5"/>
  <c r="BG1424" i="5"/>
  <c r="C1424" i="5"/>
  <c r="M1424" i="5"/>
  <c r="BH1424" i="5"/>
  <c r="BI1424" i="5"/>
  <c r="BJ1424" i="5"/>
  <c r="BK1424" i="5"/>
  <c r="D1425" i="5"/>
  <c r="BA1425" i="5"/>
  <c r="E1425" i="5"/>
  <c r="BB1425" i="5"/>
  <c r="F1425" i="5"/>
  <c r="BC1425" i="5"/>
  <c r="G1425" i="5"/>
  <c r="BD1425" i="5"/>
  <c r="BE1425" i="5"/>
  <c r="BF1425" i="5"/>
  <c r="BG1425" i="5"/>
  <c r="BH1425" i="5"/>
  <c r="C1425" i="5"/>
  <c r="N1425" i="5"/>
  <c r="BI1425" i="5"/>
  <c r="BJ1425" i="5"/>
  <c r="BK1425" i="5"/>
  <c r="D1426" i="5"/>
  <c r="BA1426" i="5"/>
  <c r="E1426" i="5"/>
  <c r="BB1426" i="5"/>
  <c r="F1426" i="5"/>
  <c r="BC1426" i="5"/>
  <c r="G1426" i="5"/>
  <c r="BD1426" i="5"/>
  <c r="BE1426" i="5"/>
  <c r="BF1426" i="5"/>
  <c r="BG1426" i="5"/>
  <c r="BH1426" i="5"/>
  <c r="C1426" i="5"/>
  <c r="N1426" i="5"/>
  <c r="BI1426" i="5"/>
  <c r="BJ1426" i="5"/>
  <c r="BK1426" i="5"/>
  <c r="D1427" i="5"/>
  <c r="BA1427" i="5"/>
  <c r="E1427" i="5"/>
  <c r="BB1427" i="5"/>
  <c r="F1427" i="5"/>
  <c r="BC1427" i="5"/>
  <c r="G1427" i="5"/>
  <c r="BD1427" i="5"/>
  <c r="BE1427" i="5"/>
  <c r="BF1427" i="5"/>
  <c r="BG1427" i="5"/>
  <c r="BH1427" i="5"/>
  <c r="BI1427" i="5"/>
  <c r="C1427" i="5"/>
  <c r="K1427" i="5"/>
  <c r="L1427" i="5"/>
  <c r="M1427" i="5"/>
  <c r="N1427" i="5"/>
  <c r="O1427" i="5"/>
  <c r="BJ1427" i="5"/>
  <c r="BK1427" i="5"/>
  <c r="D1428" i="5"/>
  <c r="BA1428" i="5"/>
  <c r="E1428" i="5"/>
  <c r="BB1428" i="5"/>
  <c r="F1428" i="5"/>
  <c r="BC1428" i="5"/>
  <c r="G1428" i="5"/>
  <c r="BD1428" i="5"/>
  <c r="BE1428" i="5"/>
  <c r="BF1428" i="5"/>
  <c r="BG1428" i="5"/>
  <c r="BH1428" i="5"/>
  <c r="BI1428" i="5"/>
  <c r="C1428" i="5"/>
  <c r="K1428" i="5"/>
  <c r="L1428" i="5"/>
  <c r="M1428" i="5"/>
  <c r="N1428" i="5"/>
  <c r="O1428" i="5"/>
  <c r="BJ1428" i="5"/>
  <c r="BK1428" i="5"/>
  <c r="D1429" i="5"/>
  <c r="BA1429" i="5"/>
  <c r="E1429" i="5"/>
  <c r="BB1429" i="5"/>
  <c r="F1429" i="5"/>
  <c r="BC1429" i="5"/>
  <c r="G1429" i="5"/>
  <c r="BD1429" i="5"/>
  <c r="BE1429" i="5"/>
  <c r="BF1429" i="5"/>
  <c r="BG1429" i="5"/>
  <c r="C1429" i="5"/>
  <c r="M1429" i="5"/>
  <c r="BH1429" i="5"/>
  <c r="BI1429" i="5"/>
  <c r="BJ1429" i="5"/>
  <c r="BK1429" i="5"/>
  <c r="D1430" i="5"/>
  <c r="BA1430" i="5"/>
  <c r="E1430" i="5"/>
  <c r="BB1430" i="5"/>
  <c r="F1430" i="5"/>
  <c r="BC1430" i="5"/>
  <c r="G1430" i="5"/>
  <c r="BD1430" i="5"/>
  <c r="BE1430" i="5"/>
  <c r="BF1430" i="5"/>
  <c r="BG1430" i="5"/>
  <c r="C1430" i="5"/>
  <c r="M1430" i="5"/>
  <c r="BH1430" i="5"/>
  <c r="BI1430" i="5"/>
  <c r="BJ1430" i="5"/>
  <c r="BK1430" i="5"/>
  <c r="D1431" i="5"/>
  <c r="BA1431" i="5"/>
  <c r="E1431" i="5"/>
  <c r="BB1431" i="5"/>
  <c r="F1431" i="5"/>
  <c r="BC1431" i="5"/>
  <c r="G1431" i="5"/>
  <c r="BD1431" i="5"/>
  <c r="BE1431" i="5"/>
  <c r="BF1431" i="5"/>
  <c r="BG1431" i="5"/>
  <c r="BH1431" i="5"/>
  <c r="C1431" i="5"/>
  <c r="N1431" i="5"/>
  <c r="BI1431" i="5"/>
  <c r="BJ1431" i="5"/>
  <c r="BK1431" i="5"/>
  <c r="D1432" i="5"/>
  <c r="BA1432" i="5"/>
  <c r="E1432" i="5"/>
  <c r="BB1432" i="5"/>
  <c r="F1432" i="5"/>
  <c r="BC1432" i="5"/>
  <c r="G1432" i="5"/>
  <c r="BD1432" i="5"/>
  <c r="BE1432" i="5"/>
  <c r="BF1432" i="5"/>
  <c r="BG1432" i="5"/>
  <c r="C1432" i="5"/>
  <c r="M1432" i="5"/>
  <c r="BH1432" i="5"/>
  <c r="BI1432" i="5"/>
  <c r="BJ1432" i="5"/>
  <c r="BK1432" i="5"/>
  <c r="D1433" i="5"/>
  <c r="BA1433" i="5"/>
  <c r="E1433" i="5"/>
  <c r="BB1433" i="5"/>
  <c r="F1433" i="5"/>
  <c r="BC1433" i="5"/>
  <c r="G1433" i="5"/>
  <c r="BD1433" i="5"/>
  <c r="BE1433" i="5"/>
  <c r="BF1433" i="5"/>
  <c r="BG1433" i="5"/>
  <c r="C1433" i="5"/>
  <c r="M1433" i="5"/>
  <c r="BH1433" i="5"/>
  <c r="N1433" i="5"/>
  <c r="BI1433" i="5"/>
  <c r="BJ1433" i="5"/>
  <c r="BK1433" i="5"/>
  <c r="D1434" i="5"/>
  <c r="BA1434" i="5"/>
  <c r="E1434" i="5"/>
  <c r="BB1434" i="5"/>
  <c r="F1434" i="5"/>
  <c r="BC1434" i="5"/>
  <c r="G1434" i="5"/>
  <c r="BD1434" i="5"/>
  <c r="BE1434" i="5"/>
  <c r="BF1434" i="5"/>
  <c r="BG1434" i="5"/>
  <c r="C1434" i="5"/>
  <c r="M1434" i="5"/>
  <c r="BH1434" i="5"/>
  <c r="BI1434" i="5"/>
  <c r="BJ1434" i="5"/>
  <c r="BK1434" i="5"/>
  <c r="D1435" i="5"/>
  <c r="BA1435" i="5"/>
  <c r="E1435" i="5"/>
  <c r="BB1435" i="5"/>
  <c r="F1435" i="5"/>
  <c r="BC1435" i="5"/>
  <c r="G1435" i="5"/>
  <c r="BD1435" i="5"/>
  <c r="BE1435" i="5"/>
  <c r="BF1435" i="5"/>
  <c r="BG1435" i="5"/>
  <c r="BH1435" i="5"/>
  <c r="C1435" i="5"/>
  <c r="N1435" i="5"/>
  <c r="BI1435" i="5"/>
  <c r="BJ1435" i="5"/>
  <c r="BK1435" i="5"/>
  <c r="D1436" i="5"/>
  <c r="BA1436" i="5"/>
  <c r="E1436" i="5"/>
  <c r="BB1436" i="5"/>
  <c r="F1436" i="5"/>
  <c r="BC1436" i="5"/>
  <c r="G1436" i="5"/>
  <c r="BD1436" i="5"/>
  <c r="BE1436" i="5"/>
  <c r="BF1436" i="5"/>
  <c r="BG1436" i="5"/>
  <c r="C1436" i="5"/>
  <c r="M1436" i="5"/>
  <c r="BH1436" i="5"/>
  <c r="BI1436" i="5"/>
  <c r="BJ1436" i="5"/>
  <c r="BK1436" i="5"/>
  <c r="D1437" i="5"/>
  <c r="BA1437" i="5"/>
  <c r="E1437" i="5"/>
  <c r="BB1437" i="5"/>
  <c r="F1437" i="5"/>
  <c r="BC1437" i="5"/>
  <c r="G1437" i="5"/>
  <c r="BD1437" i="5"/>
  <c r="BE1437" i="5"/>
  <c r="BF1437" i="5"/>
  <c r="BG1437" i="5"/>
  <c r="C1437" i="5"/>
  <c r="M1437" i="5"/>
  <c r="BH1437" i="5"/>
  <c r="BI1437" i="5"/>
  <c r="BJ1437" i="5"/>
  <c r="BK1437" i="5"/>
  <c r="D1438" i="5"/>
  <c r="BA1438" i="5"/>
  <c r="E1438" i="5"/>
  <c r="BB1438" i="5"/>
  <c r="F1438" i="5"/>
  <c r="BC1438" i="5"/>
  <c r="G1438" i="5"/>
  <c r="BD1438" i="5"/>
  <c r="BE1438" i="5"/>
  <c r="BF1438" i="5"/>
  <c r="BG1438" i="5"/>
  <c r="C1438" i="5"/>
  <c r="M1438" i="5"/>
  <c r="BH1438" i="5"/>
  <c r="BI1438" i="5"/>
  <c r="BJ1438" i="5"/>
  <c r="BK1438" i="5"/>
  <c r="D1439" i="5"/>
  <c r="BA1439" i="5"/>
  <c r="E1439" i="5"/>
  <c r="BB1439" i="5"/>
  <c r="F1439" i="5"/>
  <c r="BC1439" i="5"/>
  <c r="G1439" i="5"/>
  <c r="BD1439" i="5"/>
  <c r="BE1439" i="5"/>
  <c r="BF1439" i="5"/>
  <c r="BG1439" i="5"/>
  <c r="BH1439" i="5"/>
  <c r="C1439" i="5"/>
  <c r="N1439" i="5"/>
  <c r="BI1439" i="5"/>
  <c r="BJ1439" i="5"/>
  <c r="BK1439" i="5"/>
  <c r="D1440" i="5"/>
  <c r="BA1440" i="5"/>
  <c r="E1440" i="5"/>
  <c r="BB1440" i="5"/>
  <c r="F1440" i="5"/>
  <c r="BC1440" i="5"/>
  <c r="G1440" i="5"/>
  <c r="BD1440" i="5"/>
  <c r="BE1440" i="5"/>
  <c r="BF1440" i="5"/>
  <c r="BG1440" i="5"/>
  <c r="C1440" i="5"/>
  <c r="M1440" i="5"/>
  <c r="BH1440" i="5"/>
  <c r="BI1440" i="5"/>
  <c r="BJ1440" i="5"/>
  <c r="BK1440" i="5"/>
  <c r="D1441" i="5"/>
  <c r="BA1441" i="5"/>
  <c r="E1441" i="5"/>
  <c r="BB1441" i="5"/>
  <c r="F1441" i="5"/>
  <c r="BC1441" i="5"/>
  <c r="G1441" i="5"/>
  <c r="BD1441" i="5"/>
  <c r="BE1441" i="5"/>
  <c r="BF1441" i="5"/>
  <c r="BG1441" i="5"/>
  <c r="C1441" i="5"/>
  <c r="M1441" i="5"/>
  <c r="BH1441" i="5"/>
  <c r="BI1441" i="5"/>
  <c r="BJ1441" i="5"/>
  <c r="BK1441" i="5"/>
  <c r="D1442" i="5"/>
  <c r="BA1442" i="5"/>
  <c r="E1442" i="5"/>
  <c r="BB1442" i="5"/>
  <c r="F1442" i="5"/>
  <c r="BC1442" i="5"/>
  <c r="G1442" i="5"/>
  <c r="BD1442" i="5"/>
  <c r="BE1442" i="5"/>
  <c r="BF1442" i="5"/>
  <c r="BG1442" i="5"/>
  <c r="C1442" i="5"/>
  <c r="M1442" i="5"/>
  <c r="BH1442" i="5"/>
  <c r="BI1442" i="5"/>
  <c r="BJ1442" i="5"/>
  <c r="BK1442" i="5"/>
  <c r="D1443" i="5"/>
  <c r="BA1443" i="5"/>
  <c r="E1443" i="5"/>
  <c r="BB1443" i="5"/>
  <c r="F1443" i="5"/>
  <c r="BC1443" i="5"/>
  <c r="G1443" i="5"/>
  <c r="BD1443" i="5"/>
  <c r="BE1443" i="5"/>
  <c r="BF1443" i="5"/>
  <c r="BG1443" i="5"/>
  <c r="C1443" i="5"/>
  <c r="M1443" i="5"/>
  <c r="BH1443" i="5"/>
  <c r="BI1443" i="5"/>
  <c r="BJ1443" i="5"/>
  <c r="BK1443" i="5"/>
  <c r="D1444" i="5"/>
  <c r="BA1444" i="5"/>
  <c r="E1444" i="5"/>
  <c r="BB1444" i="5"/>
  <c r="F1444" i="5"/>
  <c r="BC1444" i="5"/>
  <c r="G1444" i="5"/>
  <c r="BD1444" i="5"/>
  <c r="BE1444" i="5"/>
  <c r="BF1444" i="5"/>
  <c r="BG1444" i="5"/>
  <c r="C1444" i="5"/>
  <c r="M1444" i="5"/>
  <c r="BH1444" i="5"/>
  <c r="BI1444" i="5"/>
  <c r="BJ1444" i="5"/>
  <c r="BK1444" i="5"/>
  <c r="D1445" i="5"/>
  <c r="BA1445" i="5"/>
  <c r="E1445" i="5"/>
  <c r="BB1445" i="5"/>
  <c r="F1445" i="5"/>
  <c r="BC1445" i="5"/>
  <c r="G1445" i="5"/>
  <c r="BD1445" i="5"/>
  <c r="BE1445" i="5"/>
  <c r="BF1445" i="5"/>
  <c r="BG1445" i="5"/>
  <c r="C1445" i="5"/>
  <c r="M1445" i="5"/>
  <c r="BH1445" i="5"/>
  <c r="BI1445" i="5"/>
  <c r="BJ1445" i="5"/>
  <c r="BK1445" i="5"/>
  <c r="D1446" i="5"/>
  <c r="BA1446" i="5"/>
  <c r="E1446" i="5"/>
  <c r="BB1446" i="5"/>
  <c r="F1446" i="5"/>
  <c r="BC1446" i="5"/>
  <c r="G1446" i="5"/>
  <c r="BD1446" i="5"/>
  <c r="BE1446" i="5"/>
  <c r="BF1446" i="5"/>
  <c r="BG1446" i="5"/>
  <c r="C1446" i="5"/>
  <c r="M1446" i="5"/>
  <c r="BH1446" i="5"/>
  <c r="BI1446" i="5"/>
  <c r="BJ1446" i="5"/>
  <c r="BK1446" i="5"/>
  <c r="D1447" i="5"/>
  <c r="BA1447" i="5"/>
  <c r="E1447" i="5"/>
  <c r="BB1447" i="5"/>
  <c r="F1447" i="5"/>
  <c r="BC1447" i="5"/>
  <c r="G1447" i="5"/>
  <c r="BD1447" i="5"/>
  <c r="BE1447" i="5"/>
  <c r="BF1447" i="5"/>
  <c r="BG1447" i="5"/>
  <c r="BH1447" i="5"/>
  <c r="C1447" i="5"/>
  <c r="N1447" i="5"/>
  <c r="BI1447" i="5"/>
  <c r="BJ1447" i="5"/>
  <c r="BK1447" i="5"/>
  <c r="D1448" i="5"/>
  <c r="BA1448" i="5"/>
  <c r="E1448" i="5"/>
  <c r="BB1448" i="5"/>
  <c r="F1448" i="5"/>
  <c r="BC1448" i="5"/>
  <c r="G1448" i="5"/>
  <c r="BD1448" i="5"/>
  <c r="BF1448" i="5"/>
  <c r="BG1448" i="5"/>
  <c r="BH1448" i="5"/>
  <c r="C1448" i="5"/>
  <c r="N1448" i="5"/>
  <c r="BI1448" i="5"/>
  <c r="BJ1448" i="5"/>
  <c r="BK1448" i="5"/>
  <c r="D1449" i="5"/>
  <c r="BA1449" i="5"/>
  <c r="E1449" i="5"/>
  <c r="BB1449" i="5"/>
  <c r="F1449" i="5"/>
  <c r="BC1449" i="5"/>
  <c r="G1449" i="5"/>
  <c r="BD1449" i="5"/>
  <c r="BE1449" i="5"/>
  <c r="BF1449" i="5"/>
  <c r="BG1449" i="5"/>
  <c r="C1449" i="5"/>
  <c r="M1449" i="5"/>
  <c r="BH1449" i="5"/>
  <c r="BI1449" i="5"/>
  <c r="BJ1449" i="5"/>
  <c r="BK1449" i="5"/>
  <c r="D1450" i="5"/>
  <c r="BA1450" i="5"/>
  <c r="E1450" i="5"/>
  <c r="BB1450" i="5"/>
  <c r="F1450" i="5"/>
  <c r="BC1450" i="5"/>
  <c r="G1450" i="5"/>
  <c r="BD1450" i="5"/>
  <c r="BE1450" i="5"/>
  <c r="BF1450" i="5"/>
  <c r="BG1450" i="5"/>
  <c r="C1450" i="5"/>
  <c r="M1450" i="5"/>
  <c r="BH1450" i="5"/>
  <c r="BI1450" i="5"/>
  <c r="BJ1450" i="5"/>
  <c r="BK1450" i="5"/>
  <c r="D1451" i="5"/>
  <c r="BA1451" i="5"/>
  <c r="E1451" i="5"/>
  <c r="BB1451" i="5"/>
  <c r="F1451" i="5"/>
  <c r="BC1451" i="5"/>
  <c r="G1451" i="5"/>
  <c r="BD1451" i="5"/>
  <c r="BE1451" i="5"/>
  <c r="BF1451" i="5"/>
  <c r="BG1451" i="5"/>
  <c r="BH1451" i="5"/>
  <c r="C1451" i="5"/>
  <c r="N1451" i="5"/>
  <c r="BI1451" i="5"/>
  <c r="BJ1451" i="5"/>
  <c r="BK1451" i="5"/>
  <c r="D1452" i="5"/>
  <c r="BA1452" i="5"/>
  <c r="E1452" i="5"/>
  <c r="BB1452" i="5"/>
  <c r="F1452" i="5"/>
  <c r="BC1452" i="5"/>
  <c r="G1452" i="5"/>
  <c r="BD1452" i="5"/>
  <c r="BE1452" i="5"/>
  <c r="BF1452" i="5"/>
  <c r="BG1452" i="5"/>
  <c r="C1452" i="5"/>
  <c r="M1452" i="5"/>
  <c r="BH1452" i="5"/>
  <c r="BI1452" i="5"/>
  <c r="BJ1452" i="5"/>
  <c r="BK1452" i="5"/>
  <c r="D1453" i="5"/>
  <c r="BA1453" i="5"/>
  <c r="E1453" i="5"/>
  <c r="BB1453" i="5"/>
  <c r="F1453" i="5"/>
  <c r="BC1453" i="5"/>
  <c r="G1453" i="5"/>
  <c r="BD1453" i="5"/>
  <c r="BE1453" i="5"/>
  <c r="BF1453" i="5"/>
  <c r="BG1453" i="5"/>
  <c r="C1453" i="5"/>
  <c r="M1453" i="5"/>
  <c r="BH1453" i="5"/>
  <c r="BI1453" i="5"/>
  <c r="BJ1453" i="5"/>
  <c r="BK1453" i="5"/>
  <c r="D1454" i="5"/>
  <c r="BA1454" i="5"/>
  <c r="E1454" i="5"/>
  <c r="BB1454" i="5"/>
  <c r="F1454" i="5"/>
  <c r="BC1454" i="5"/>
  <c r="G1454" i="5"/>
  <c r="BD1454" i="5"/>
  <c r="BE1454" i="5"/>
  <c r="BF1454" i="5"/>
  <c r="BG1454" i="5"/>
  <c r="C1454" i="5"/>
  <c r="M1454" i="5"/>
  <c r="BH1454" i="5"/>
  <c r="BI1454" i="5"/>
  <c r="BJ1454" i="5"/>
  <c r="BK1454" i="5"/>
  <c r="D1455" i="5"/>
  <c r="BA1455" i="5"/>
  <c r="E1455" i="5"/>
  <c r="BB1455" i="5"/>
  <c r="F1455" i="5"/>
  <c r="BC1455" i="5"/>
  <c r="G1455" i="5"/>
  <c r="BD1455" i="5"/>
  <c r="BE1455" i="5"/>
  <c r="BF1455" i="5"/>
  <c r="BG1455" i="5"/>
  <c r="BH1455" i="5"/>
  <c r="C1455" i="5"/>
  <c r="N1455" i="5"/>
  <c r="BI1455" i="5"/>
  <c r="BJ1455" i="5"/>
  <c r="BK1455" i="5"/>
  <c r="D1456" i="5"/>
  <c r="BA1456" i="5"/>
  <c r="E1456" i="5"/>
  <c r="BB1456" i="5"/>
  <c r="F1456" i="5"/>
  <c r="BC1456" i="5"/>
  <c r="G1456" i="5"/>
  <c r="BD1456" i="5"/>
  <c r="BE1456" i="5"/>
  <c r="BF1456" i="5"/>
  <c r="BG1456" i="5"/>
  <c r="C1456" i="5"/>
  <c r="M1456" i="5"/>
  <c r="BH1456" i="5"/>
  <c r="BI1456" i="5"/>
  <c r="BJ1456" i="5"/>
  <c r="BK1456" i="5"/>
  <c r="D1457" i="5"/>
  <c r="BA1457" i="5"/>
  <c r="E1457" i="5"/>
  <c r="BB1457" i="5"/>
  <c r="F1457" i="5"/>
  <c r="BC1457" i="5"/>
  <c r="G1457" i="5"/>
  <c r="BD1457" i="5"/>
  <c r="BE1457" i="5"/>
  <c r="BF1457" i="5"/>
  <c r="BG1457" i="5"/>
  <c r="C1457" i="5"/>
  <c r="M1457" i="5"/>
  <c r="BH1457" i="5"/>
  <c r="BI1457" i="5"/>
  <c r="BJ1457" i="5"/>
  <c r="BK1457" i="5"/>
  <c r="D1458" i="5"/>
  <c r="BA1458" i="5"/>
  <c r="E1458" i="5"/>
  <c r="BB1458" i="5"/>
  <c r="F1458" i="5"/>
  <c r="BC1458" i="5"/>
  <c r="G1458" i="5"/>
  <c r="BD1458" i="5"/>
  <c r="BE1458" i="5"/>
  <c r="BF1458" i="5"/>
  <c r="BG1458" i="5"/>
  <c r="C1458" i="5"/>
  <c r="M1458" i="5"/>
  <c r="BH1458" i="5"/>
  <c r="BI1458" i="5"/>
  <c r="BJ1458" i="5"/>
  <c r="BK1458" i="5"/>
  <c r="D1459" i="5"/>
  <c r="BA1459" i="5"/>
  <c r="E1459" i="5"/>
  <c r="BB1459" i="5"/>
  <c r="F1459" i="5"/>
  <c r="BC1459" i="5"/>
  <c r="G1459" i="5"/>
  <c r="BD1459" i="5"/>
  <c r="BE1459" i="5"/>
  <c r="BF1459" i="5"/>
  <c r="BG1459" i="5"/>
  <c r="BH1459" i="5"/>
  <c r="C1459" i="5"/>
  <c r="N1459" i="5"/>
  <c r="BI1459" i="5"/>
  <c r="BJ1459" i="5"/>
  <c r="BK1459" i="5"/>
  <c r="D1460" i="5"/>
  <c r="BA1460" i="5"/>
  <c r="E1460" i="5"/>
  <c r="BB1460" i="5"/>
  <c r="F1460" i="5"/>
  <c r="BC1460" i="5"/>
  <c r="G1460" i="5"/>
  <c r="BD1460" i="5"/>
  <c r="BE1460" i="5"/>
  <c r="BF1460" i="5"/>
  <c r="BG1460" i="5"/>
  <c r="BH1460" i="5"/>
  <c r="C1460" i="5"/>
  <c r="N1460" i="5"/>
  <c r="BI1460" i="5"/>
  <c r="BJ1460" i="5"/>
  <c r="BK1460" i="5"/>
  <c r="D1461" i="5"/>
  <c r="BA1461" i="5"/>
  <c r="E1461" i="5"/>
  <c r="BB1461" i="5"/>
  <c r="F1461" i="5"/>
  <c r="BC1461" i="5"/>
  <c r="G1461" i="5"/>
  <c r="BD1461" i="5"/>
  <c r="BE1461" i="5"/>
  <c r="BF1461" i="5"/>
  <c r="BG1461" i="5"/>
  <c r="C1461" i="5"/>
  <c r="M1461" i="5"/>
  <c r="BH1461" i="5"/>
  <c r="BI1461" i="5"/>
  <c r="BJ1461" i="5"/>
  <c r="BK1461" i="5"/>
  <c r="D1462" i="5"/>
  <c r="BA1462" i="5"/>
  <c r="E1462" i="5"/>
  <c r="BB1462" i="5"/>
  <c r="F1462" i="5"/>
  <c r="BC1462" i="5"/>
  <c r="G1462" i="5"/>
  <c r="BD1462" i="5"/>
  <c r="BE1462" i="5"/>
  <c r="BF1462" i="5"/>
  <c r="BG1462" i="5"/>
  <c r="C1462" i="5"/>
  <c r="M1462" i="5"/>
  <c r="BH1462" i="5"/>
  <c r="BI1462" i="5"/>
  <c r="BJ1462" i="5"/>
  <c r="BK1462" i="5"/>
  <c r="D1463" i="5"/>
  <c r="BA1463" i="5"/>
  <c r="E1463" i="5"/>
  <c r="BB1463" i="5"/>
  <c r="F1463" i="5"/>
  <c r="BC1463" i="5"/>
  <c r="G1463" i="5"/>
  <c r="BD1463" i="5"/>
  <c r="BE1463" i="5"/>
  <c r="BF1463" i="5"/>
  <c r="BG1463" i="5"/>
  <c r="BH1463" i="5"/>
  <c r="C1463" i="5"/>
  <c r="N1463" i="5"/>
  <c r="BI1463" i="5"/>
  <c r="BJ1463" i="5"/>
  <c r="BK1463" i="5"/>
  <c r="D1464" i="5"/>
  <c r="BA1464" i="5"/>
  <c r="E1464" i="5"/>
  <c r="BB1464" i="5"/>
  <c r="F1464" i="5"/>
  <c r="BC1464" i="5"/>
  <c r="G1464" i="5"/>
  <c r="BD1464" i="5"/>
  <c r="BE1464" i="5"/>
  <c r="BF1464" i="5"/>
  <c r="BG1464" i="5"/>
  <c r="C1464" i="5"/>
  <c r="M1464" i="5"/>
  <c r="BH1464" i="5"/>
  <c r="BI1464" i="5"/>
  <c r="BJ1464" i="5"/>
  <c r="BK1464" i="5"/>
  <c r="D1465" i="5"/>
  <c r="BA1465" i="5"/>
  <c r="E1465" i="5"/>
  <c r="BB1465" i="5"/>
  <c r="F1465" i="5"/>
  <c r="BC1465" i="5"/>
  <c r="G1465" i="5"/>
  <c r="BD1465" i="5"/>
  <c r="BE1465" i="5"/>
  <c r="BF1465" i="5"/>
  <c r="BG1465" i="5"/>
  <c r="C1465" i="5"/>
  <c r="M1465" i="5"/>
  <c r="BH1465" i="5"/>
  <c r="BI1465" i="5"/>
  <c r="BJ1465" i="5"/>
  <c r="BK1465" i="5"/>
  <c r="D1466" i="5"/>
  <c r="BA1466" i="5"/>
  <c r="E1466" i="5"/>
  <c r="BB1466" i="5"/>
  <c r="F1466" i="5"/>
  <c r="BC1466" i="5"/>
  <c r="G1466" i="5"/>
  <c r="BD1466" i="5"/>
  <c r="BE1466" i="5"/>
  <c r="BF1466" i="5"/>
  <c r="BG1466" i="5"/>
  <c r="C1466" i="5"/>
  <c r="M1466" i="5"/>
  <c r="BH1466" i="5"/>
  <c r="BI1466" i="5"/>
  <c r="BJ1466" i="5"/>
  <c r="BK1466" i="5"/>
  <c r="D1467" i="5"/>
  <c r="BA1467" i="5"/>
  <c r="E1467" i="5"/>
  <c r="BB1467" i="5"/>
  <c r="F1467" i="5"/>
  <c r="BC1467" i="5"/>
  <c r="G1467" i="5"/>
  <c r="BD1467" i="5"/>
  <c r="BE1467" i="5"/>
  <c r="BF1467" i="5"/>
  <c r="BG1467" i="5"/>
  <c r="C1467" i="5"/>
  <c r="M1467" i="5"/>
  <c r="BH1467" i="5"/>
  <c r="BI1467" i="5"/>
  <c r="BJ1467" i="5"/>
  <c r="BK1467" i="5"/>
  <c r="D1468" i="5"/>
  <c r="BA1468" i="5"/>
  <c r="E1468" i="5"/>
  <c r="BB1468" i="5"/>
  <c r="F1468" i="5"/>
  <c r="BC1468" i="5"/>
  <c r="G1468" i="5"/>
  <c r="BD1468" i="5"/>
  <c r="BE1468" i="5"/>
  <c r="BF1468" i="5"/>
  <c r="BG1468" i="5"/>
  <c r="C1468" i="5"/>
  <c r="M1468" i="5"/>
  <c r="BH1468" i="5"/>
  <c r="BI1468" i="5"/>
  <c r="BJ1468" i="5"/>
  <c r="BK1468" i="5"/>
  <c r="D1469" i="5"/>
  <c r="BA1469" i="5"/>
  <c r="E1469" i="5"/>
  <c r="BB1469" i="5"/>
  <c r="F1469" i="5"/>
  <c r="BC1469" i="5"/>
  <c r="G1469" i="5"/>
  <c r="BD1469" i="5"/>
  <c r="BE1469" i="5"/>
  <c r="BF1469" i="5"/>
  <c r="BG1469" i="5"/>
  <c r="C1469" i="5"/>
  <c r="M1469" i="5"/>
  <c r="BH1469" i="5"/>
  <c r="BI1469" i="5"/>
  <c r="BJ1469" i="5"/>
  <c r="BK1469" i="5"/>
  <c r="D1470" i="5"/>
  <c r="BA1470" i="5"/>
  <c r="E1470" i="5"/>
  <c r="BB1470" i="5"/>
  <c r="F1470" i="5"/>
  <c r="BC1470" i="5"/>
  <c r="G1470" i="5"/>
  <c r="BD1470" i="5"/>
  <c r="BE1470" i="5"/>
  <c r="BF1470" i="5"/>
  <c r="BG1470" i="5"/>
  <c r="C1470" i="5"/>
  <c r="M1470" i="5"/>
  <c r="BH1470" i="5"/>
  <c r="BI1470" i="5"/>
  <c r="BJ1470" i="5"/>
  <c r="BK1470" i="5"/>
  <c r="D1471" i="5"/>
  <c r="BA1471" i="5"/>
  <c r="E1471" i="5"/>
  <c r="BB1471" i="5"/>
  <c r="F1471" i="5"/>
  <c r="BC1471" i="5"/>
  <c r="G1471" i="5"/>
  <c r="BD1471" i="5"/>
  <c r="BE1471" i="5"/>
  <c r="BF1471" i="5"/>
  <c r="BG1471" i="5"/>
  <c r="C1471" i="5"/>
  <c r="M1471" i="5"/>
  <c r="BH1471" i="5"/>
  <c r="BI1471" i="5"/>
  <c r="BJ1471" i="5"/>
  <c r="BK1471" i="5"/>
  <c r="D1472" i="5"/>
  <c r="BA1472" i="5"/>
  <c r="E1472" i="5"/>
  <c r="BB1472" i="5"/>
  <c r="F1472" i="5"/>
  <c r="BC1472" i="5"/>
  <c r="G1472" i="5"/>
  <c r="BD1472" i="5"/>
  <c r="BE1472" i="5"/>
  <c r="BF1472" i="5"/>
  <c r="BG1472" i="5"/>
  <c r="C1472" i="5"/>
  <c r="M1472" i="5"/>
  <c r="BH1472" i="5"/>
  <c r="BI1472" i="5"/>
  <c r="BJ1472" i="5"/>
  <c r="BK1472" i="5"/>
  <c r="D1473" i="5"/>
  <c r="BA1473" i="5"/>
  <c r="E1473" i="5"/>
  <c r="BB1473" i="5"/>
  <c r="F1473" i="5"/>
  <c r="BC1473" i="5"/>
  <c r="G1473" i="5"/>
  <c r="BD1473" i="5"/>
  <c r="BE1473" i="5"/>
  <c r="BF1473" i="5"/>
  <c r="BG1473" i="5"/>
  <c r="C1473" i="5"/>
  <c r="M1473" i="5"/>
  <c r="BH1473" i="5"/>
  <c r="BI1473" i="5"/>
  <c r="BJ1473" i="5"/>
  <c r="BK1473" i="5"/>
  <c r="D1474" i="5"/>
  <c r="BA1474" i="5"/>
  <c r="E1474" i="5"/>
  <c r="BB1474" i="5"/>
  <c r="F1474" i="5"/>
  <c r="BC1474" i="5"/>
  <c r="G1474" i="5"/>
  <c r="BD1474" i="5"/>
  <c r="BE1474" i="5"/>
  <c r="BF1474" i="5"/>
  <c r="BG1474" i="5"/>
  <c r="C1474" i="5"/>
  <c r="M1474" i="5"/>
  <c r="BH1474" i="5"/>
  <c r="BI1474" i="5"/>
  <c r="BJ1474" i="5"/>
  <c r="BK1474" i="5"/>
  <c r="D1475" i="5"/>
  <c r="BA1475" i="5"/>
  <c r="E1475" i="5"/>
  <c r="BB1475" i="5"/>
  <c r="F1475" i="5"/>
  <c r="BC1475" i="5"/>
  <c r="G1475" i="5"/>
  <c r="BD1475" i="5"/>
  <c r="BE1475" i="5"/>
  <c r="BF1475" i="5"/>
  <c r="BG1475" i="5"/>
  <c r="C1475" i="5"/>
  <c r="M1475" i="5"/>
  <c r="BH1475" i="5"/>
  <c r="BI1475" i="5"/>
  <c r="BJ1475" i="5"/>
  <c r="BK1475" i="5"/>
  <c r="D1476" i="5"/>
  <c r="BA1476" i="5"/>
  <c r="E1476" i="5"/>
  <c r="BB1476" i="5"/>
  <c r="F1476" i="5"/>
  <c r="BC1476" i="5"/>
  <c r="G1476" i="5"/>
  <c r="BD1476" i="5"/>
  <c r="BE1476" i="5"/>
  <c r="BF1476" i="5"/>
  <c r="BG1476" i="5"/>
  <c r="C1476" i="5"/>
  <c r="M1476" i="5"/>
  <c r="BH1476" i="5"/>
  <c r="BI1476" i="5"/>
  <c r="BJ1476" i="5"/>
  <c r="BK1476" i="5"/>
  <c r="D1477" i="5"/>
  <c r="BA1477" i="5"/>
  <c r="E1477" i="5"/>
  <c r="BB1477" i="5"/>
  <c r="F1477" i="5"/>
  <c r="BC1477" i="5"/>
  <c r="G1477" i="5"/>
  <c r="BD1477" i="5"/>
  <c r="BE1477" i="5"/>
  <c r="BF1477" i="5"/>
  <c r="BG1477" i="5"/>
  <c r="C1477" i="5"/>
  <c r="M1477" i="5"/>
  <c r="BH1477" i="5"/>
  <c r="BI1477" i="5"/>
  <c r="BJ1477" i="5"/>
  <c r="BK1477" i="5"/>
  <c r="D1478" i="5"/>
  <c r="BA1478" i="5"/>
  <c r="E1478" i="5"/>
  <c r="BB1478" i="5"/>
  <c r="F1478" i="5"/>
  <c r="BC1478" i="5"/>
  <c r="G1478" i="5"/>
  <c r="BD1478" i="5"/>
  <c r="BE1478" i="5"/>
  <c r="BF1478" i="5"/>
  <c r="BG1478" i="5"/>
  <c r="C1478" i="5"/>
  <c r="M1478" i="5"/>
  <c r="BH1478" i="5"/>
  <c r="BI1478" i="5"/>
  <c r="BJ1478" i="5"/>
  <c r="BK1478" i="5"/>
  <c r="D1479" i="5"/>
  <c r="BA1479" i="5"/>
  <c r="E1479" i="5"/>
  <c r="BB1479" i="5"/>
  <c r="F1479" i="5"/>
  <c r="BC1479" i="5"/>
  <c r="G1479" i="5"/>
  <c r="BD1479" i="5"/>
  <c r="BE1479" i="5"/>
  <c r="BF1479" i="5"/>
  <c r="BG1479" i="5"/>
  <c r="C1479" i="5"/>
  <c r="M1479" i="5"/>
  <c r="BH1479" i="5"/>
  <c r="BI1479" i="5"/>
  <c r="BJ1479" i="5"/>
  <c r="BK1479" i="5"/>
  <c r="D1480" i="5"/>
  <c r="BA1480" i="5"/>
  <c r="E1480" i="5"/>
  <c r="BB1480" i="5"/>
  <c r="F1480" i="5"/>
  <c r="BC1480" i="5"/>
  <c r="G1480" i="5"/>
  <c r="BD1480" i="5"/>
  <c r="BE1480" i="5"/>
  <c r="BF1480" i="5"/>
  <c r="BG1480" i="5"/>
  <c r="BH1480" i="5"/>
  <c r="C1480" i="5"/>
  <c r="N1480" i="5"/>
  <c r="BI1480" i="5"/>
  <c r="BJ1480" i="5"/>
  <c r="BK1480" i="5"/>
  <c r="D1481" i="5"/>
  <c r="BA1481" i="5"/>
  <c r="E1481" i="5"/>
  <c r="BB1481" i="5"/>
  <c r="F1481" i="5"/>
  <c r="BC1481" i="5"/>
  <c r="G1481" i="5"/>
  <c r="BD1481" i="5"/>
  <c r="BE1481" i="5"/>
  <c r="BF1481" i="5"/>
  <c r="BG1481" i="5"/>
  <c r="C1481" i="5"/>
  <c r="M1481" i="5"/>
  <c r="BH1481" i="5"/>
  <c r="BI1481" i="5"/>
  <c r="BJ1481" i="5"/>
  <c r="BK1481" i="5"/>
  <c r="D1482" i="5"/>
  <c r="BA1482" i="5"/>
  <c r="E1482" i="5"/>
  <c r="BB1482" i="5"/>
  <c r="F1482" i="5"/>
  <c r="BC1482" i="5"/>
  <c r="G1482" i="5"/>
  <c r="BD1482" i="5"/>
  <c r="BE1482" i="5"/>
  <c r="BF1482" i="5"/>
  <c r="BG1482" i="5"/>
  <c r="C1482" i="5"/>
  <c r="M1482" i="5"/>
  <c r="BH1482" i="5"/>
  <c r="BI1482" i="5"/>
  <c r="BJ1482" i="5"/>
  <c r="BK1482" i="5"/>
  <c r="D1483" i="5"/>
  <c r="BA1483" i="5"/>
  <c r="E1483" i="5"/>
  <c r="BB1483" i="5"/>
  <c r="F1483" i="5"/>
  <c r="BC1483" i="5"/>
  <c r="G1483" i="5"/>
  <c r="BD1483" i="5"/>
  <c r="BE1483" i="5"/>
  <c r="BF1483" i="5"/>
  <c r="BG1483" i="5"/>
  <c r="C1483" i="5"/>
  <c r="M1483" i="5"/>
  <c r="BH1483" i="5"/>
  <c r="BI1483" i="5"/>
  <c r="BJ1483" i="5"/>
  <c r="BK1483" i="5"/>
  <c r="D1484" i="5"/>
  <c r="BA1484" i="5"/>
  <c r="E1484" i="5"/>
  <c r="BB1484" i="5"/>
  <c r="F1484" i="5"/>
  <c r="BC1484" i="5"/>
  <c r="G1484" i="5"/>
  <c r="BD1484" i="5"/>
  <c r="BE1484" i="5"/>
  <c r="BF1484" i="5"/>
  <c r="BG1484" i="5"/>
  <c r="C1484" i="5"/>
  <c r="M1484" i="5"/>
  <c r="BH1484" i="5"/>
  <c r="BI1484" i="5"/>
  <c r="BJ1484" i="5"/>
  <c r="BK1484" i="5"/>
  <c r="D1485" i="5"/>
  <c r="BA1485" i="5"/>
  <c r="E1485" i="5"/>
  <c r="BB1485" i="5"/>
  <c r="F1485" i="5"/>
  <c r="BC1485" i="5"/>
  <c r="G1485" i="5"/>
  <c r="BD1485" i="5"/>
  <c r="BE1485" i="5"/>
  <c r="BF1485" i="5"/>
  <c r="BG1485" i="5"/>
  <c r="C1485" i="5"/>
  <c r="M1485" i="5"/>
  <c r="BH1485" i="5"/>
  <c r="BI1485" i="5"/>
  <c r="BJ1485" i="5"/>
  <c r="BK1485" i="5"/>
  <c r="D1486" i="5"/>
  <c r="BA1486" i="5"/>
  <c r="E1486" i="5"/>
  <c r="BB1486" i="5"/>
  <c r="F1486" i="5"/>
  <c r="BC1486" i="5"/>
  <c r="G1486" i="5"/>
  <c r="BD1486" i="5"/>
  <c r="BE1486" i="5"/>
  <c r="BF1486" i="5"/>
  <c r="BG1486" i="5"/>
  <c r="BH1486" i="5"/>
  <c r="BI1486" i="5"/>
  <c r="C1486" i="5"/>
  <c r="K1486" i="5"/>
  <c r="L1486" i="5"/>
  <c r="M1486" i="5"/>
  <c r="N1486" i="5"/>
  <c r="O1486" i="5"/>
  <c r="BJ1486" i="5"/>
  <c r="BK1486" i="5"/>
  <c r="D1487" i="5"/>
  <c r="BA1487" i="5"/>
  <c r="E1487" i="5"/>
  <c r="BB1487" i="5"/>
  <c r="F1487" i="5"/>
  <c r="BC1487" i="5"/>
  <c r="G1487" i="5"/>
  <c r="BD1487" i="5"/>
  <c r="BE1487" i="5"/>
  <c r="BF1487" i="5"/>
  <c r="BG1487" i="5"/>
  <c r="C1487" i="5"/>
  <c r="M1487" i="5"/>
  <c r="BH1487" i="5"/>
  <c r="BI1487" i="5"/>
  <c r="BJ1487" i="5"/>
  <c r="BK1487" i="5"/>
  <c r="D1488" i="5"/>
  <c r="BA1488" i="5"/>
  <c r="E1488" i="5"/>
  <c r="BB1488" i="5"/>
  <c r="F1488" i="5"/>
  <c r="BC1488" i="5"/>
  <c r="G1488" i="5"/>
  <c r="BD1488" i="5"/>
  <c r="BE1488" i="5"/>
  <c r="BF1488" i="5"/>
  <c r="BG1488" i="5"/>
  <c r="C1488" i="5"/>
  <c r="M1488" i="5"/>
  <c r="BH1488" i="5"/>
  <c r="BI1488" i="5"/>
  <c r="BJ1488" i="5"/>
  <c r="BK1488" i="5"/>
  <c r="D1489" i="5"/>
  <c r="BA1489" i="5"/>
  <c r="E1489" i="5"/>
  <c r="BB1489" i="5"/>
  <c r="F1489" i="5"/>
  <c r="BC1489" i="5"/>
  <c r="G1489" i="5"/>
  <c r="BD1489" i="5"/>
  <c r="BE1489" i="5"/>
  <c r="BF1489" i="5"/>
  <c r="BG1489" i="5"/>
  <c r="BH1489" i="5"/>
  <c r="BI1489" i="5"/>
  <c r="C1489" i="5"/>
  <c r="K1489" i="5"/>
  <c r="L1489" i="5"/>
  <c r="M1489" i="5"/>
  <c r="N1489" i="5"/>
  <c r="O1489" i="5"/>
  <c r="BJ1489" i="5"/>
  <c r="BK1489" i="5"/>
  <c r="D1490" i="5"/>
  <c r="BA1490" i="5"/>
  <c r="E1490" i="5"/>
  <c r="BB1490" i="5"/>
  <c r="F1490" i="5"/>
  <c r="BC1490" i="5"/>
  <c r="G1490" i="5"/>
  <c r="BD1490" i="5"/>
  <c r="BE1490" i="5"/>
  <c r="BF1490" i="5"/>
  <c r="BG1490" i="5"/>
  <c r="C1490" i="5"/>
  <c r="M1490" i="5"/>
  <c r="BH1490" i="5"/>
  <c r="BI1490" i="5"/>
  <c r="BJ1490" i="5"/>
  <c r="BK1490" i="5"/>
  <c r="D1491" i="5"/>
  <c r="BA1491" i="5"/>
  <c r="E1491" i="5"/>
  <c r="BB1491" i="5"/>
  <c r="F1491" i="5"/>
  <c r="BC1491" i="5"/>
  <c r="G1491" i="5"/>
  <c r="BD1491" i="5"/>
  <c r="BE1491" i="5"/>
  <c r="BF1491" i="5"/>
  <c r="BG1491" i="5"/>
  <c r="C1491" i="5"/>
  <c r="M1491" i="5"/>
  <c r="BH1491" i="5"/>
  <c r="BI1491" i="5"/>
  <c r="BJ1491" i="5"/>
  <c r="BK1491" i="5"/>
  <c r="D1492" i="5"/>
  <c r="BA1492" i="5"/>
  <c r="E1492" i="5"/>
  <c r="BB1492" i="5"/>
  <c r="F1492" i="5"/>
  <c r="BC1492" i="5"/>
  <c r="G1492" i="5"/>
  <c r="BD1492" i="5"/>
  <c r="BE1492" i="5"/>
  <c r="BF1492" i="5"/>
  <c r="BG1492" i="5"/>
  <c r="C1492" i="5"/>
  <c r="M1492" i="5"/>
  <c r="BH1492" i="5"/>
  <c r="BI1492" i="5"/>
  <c r="BJ1492" i="5"/>
  <c r="BK1492" i="5"/>
  <c r="D1493" i="5"/>
  <c r="BA1493" i="5"/>
  <c r="E1493" i="5"/>
  <c r="BB1493" i="5"/>
  <c r="F1493" i="5"/>
  <c r="BC1493" i="5"/>
  <c r="G1493" i="5"/>
  <c r="BD1493" i="5"/>
  <c r="BE1493" i="5"/>
  <c r="BF1493" i="5"/>
  <c r="BG1493" i="5"/>
  <c r="C1493" i="5"/>
  <c r="M1493" i="5"/>
  <c r="BH1493" i="5"/>
  <c r="BI1493" i="5"/>
  <c r="BJ1493" i="5"/>
  <c r="BK1493" i="5"/>
  <c r="D1494" i="5"/>
  <c r="BA1494" i="5"/>
  <c r="E1494" i="5"/>
  <c r="BB1494" i="5"/>
  <c r="F1494" i="5"/>
  <c r="BC1494" i="5"/>
  <c r="G1494" i="5"/>
  <c r="BD1494" i="5"/>
  <c r="BE1494" i="5"/>
  <c r="BF1494" i="5"/>
  <c r="BG1494" i="5"/>
  <c r="C1494" i="5"/>
  <c r="M1494" i="5"/>
  <c r="BH1494" i="5"/>
  <c r="BI1494" i="5"/>
  <c r="BJ1494" i="5"/>
  <c r="BK1494" i="5"/>
  <c r="D1495" i="5"/>
  <c r="BA1495" i="5"/>
  <c r="E1495" i="5"/>
  <c r="BB1495" i="5"/>
  <c r="F1495" i="5"/>
  <c r="BC1495" i="5"/>
  <c r="G1495" i="5"/>
  <c r="BD1495" i="5"/>
  <c r="BE1495" i="5"/>
  <c r="BF1495" i="5"/>
  <c r="BG1495" i="5"/>
  <c r="BH1495" i="5"/>
  <c r="C1495" i="5"/>
  <c r="N1495" i="5"/>
  <c r="BI1495" i="5"/>
  <c r="BJ1495" i="5"/>
  <c r="BK1495" i="5"/>
  <c r="D1496" i="5"/>
  <c r="BA1496" i="5"/>
  <c r="E1496" i="5"/>
  <c r="BB1496" i="5"/>
  <c r="F1496" i="5"/>
  <c r="BC1496" i="5"/>
  <c r="G1496" i="5"/>
  <c r="BD1496" i="5"/>
  <c r="BE1496" i="5"/>
  <c r="BF1496" i="5"/>
  <c r="BG1496" i="5"/>
  <c r="C1496" i="5"/>
  <c r="M1496" i="5"/>
  <c r="BH1496" i="5"/>
  <c r="BI1496" i="5"/>
  <c r="BJ1496" i="5"/>
  <c r="BK1496" i="5"/>
  <c r="D1497" i="5"/>
  <c r="BA1497" i="5"/>
  <c r="E1497" i="5"/>
  <c r="BB1497" i="5"/>
  <c r="F1497" i="5"/>
  <c r="BC1497" i="5"/>
  <c r="G1497" i="5"/>
  <c r="BD1497" i="5"/>
  <c r="BE1497" i="5"/>
  <c r="BF1497" i="5"/>
  <c r="BG1497" i="5"/>
  <c r="C1497" i="5"/>
  <c r="M1497" i="5"/>
  <c r="BH1497" i="5"/>
  <c r="BI1497" i="5"/>
  <c r="BJ1497" i="5"/>
  <c r="BK1497" i="5"/>
  <c r="D1498" i="5"/>
  <c r="BA1498" i="5"/>
  <c r="E1498" i="5"/>
  <c r="BB1498" i="5"/>
  <c r="F1498" i="5"/>
  <c r="BC1498" i="5"/>
  <c r="G1498" i="5"/>
  <c r="BD1498" i="5"/>
  <c r="BE1498" i="5"/>
  <c r="BF1498" i="5"/>
  <c r="BG1498" i="5"/>
  <c r="C1498" i="5"/>
  <c r="M1498" i="5"/>
  <c r="BH1498" i="5"/>
  <c r="BI1498" i="5"/>
  <c r="BJ1498" i="5"/>
  <c r="BK1498" i="5"/>
  <c r="D1499" i="5"/>
  <c r="BA1499" i="5"/>
  <c r="E1499" i="5"/>
  <c r="BB1499" i="5"/>
  <c r="F1499" i="5"/>
  <c r="BC1499" i="5"/>
  <c r="G1499" i="5"/>
  <c r="BD1499" i="5"/>
  <c r="BE1499" i="5"/>
  <c r="BF1499" i="5"/>
  <c r="BG1499" i="5"/>
  <c r="C1499" i="5"/>
  <c r="M1499" i="5"/>
  <c r="BH1499" i="5"/>
  <c r="BI1499" i="5"/>
  <c r="BJ1499" i="5"/>
  <c r="BK1499" i="5"/>
  <c r="D1500" i="5"/>
  <c r="BA1500" i="5"/>
  <c r="E1500" i="5"/>
  <c r="BB1500" i="5"/>
  <c r="F1500" i="5"/>
  <c r="BC1500" i="5"/>
  <c r="G1500" i="5"/>
  <c r="BD1500" i="5"/>
  <c r="BE1500" i="5"/>
  <c r="BF1500" i="5"/>
  <c r="BG1500" i="5"/>
  <c r="C1500" i="5"/>
  <c r="M1500" i="5"/>
  <c r="BH1500" i="5"/>
  <c r="BI1500" i="5"/>
  <c r="BJ1500" i="5"/>
  <c r="BK1500" i="5"/>
  <c r="D1501" i="5"/>
  <c r="BA1501" i="5"/>
  <c r="E1501" i="5"/>
  <c r="BB1501" i="5"/>
  <c r="F1501" i="5"/>
  <c r="BC1501" i="5"/>
  <c r="G1501" i="5"/>
  <c r="BD1501" i="5"/>
  <c r="BE1501" i="5"/>
  <c r="BF1501" i="5"/>
  <c r="BG1501" i="5"/>
  <c r="C1501" i="5"/>
  <c r="M1501" i="5"/>
  <c r="BH1501" i="5"/>
  <c r="BI1501" i="5"/>
  <c r="BJ1501" i="5"/>
  <c r="BK1501" i="5"/>
  <c r="D1502" i="5"/>
  <c r="BA1502" i="5"/>
  <c r="E1502" i="5"/>
  <c r="BB1502" i="5"/>
  <c r="F1502" i="5"/>
  <c r="BC1502" i="5"/>
  <c r="G1502" i="5"/>
  <c r="BD1502" i="5"/>
  <c r="BE1502" i="5"/>
  <c r="BF1502" i="5"/>
  <c r="BG1502" i="5"/>
  <c r="C1502" i="5"/>
  <c r="M1502" i="5"/>
  <c r="BH1502" i="5"/>
  <c r="BI1502" i="5"/>
  <c r="BJ1502" i="5"/>
  <c r="BK1502" i="5"/>
  <c r="D1503" i="5"/>
  <c r="BA1503" i="5"/>
  <c r="E1503" i="5"/>
  <c r="BB1503" i="5"/>
  <c r="F1503" i="5"/>
  <c r="BC1503" i="5"/>
  <c r="G1503" i="5"/>
  <c r="BD1503" i="5"/>
  <c r="BE1503" i="5"/>
  <c r="BF1503" i="5"/>
  <c r="BG1503" i="5"/>
  <c r="BH1503" i="5"/>
  <c r="C1503" i="5"/>
  <c r="N1503" i="5"/>
  <c r="BI1503" i="5"/>
  <c r="BJ1503" i="5"/>
  <c r="BK1503" i="5"/>
  <c r="D1504" i="5"/>
  <c r="BA1504" i="5"/>
  <c r="E1504" i="5"/>
  <c r="BB1504" i="5"/>
  <c r="F1504" i="5"/>
  <c r="BC1504" i="5"/>
  <c r="G1504" i="5"/>
  <c r="BD1504" i="5"/>
  <c r="BE1504" i="5"/>
  <c r="BF1504" i="5"/>
  <c r="BG1504" i="5"/>
  <c r="C1504" i="5"/>
  <c r="M1504" i="5"/>
  <c r="BH1504" i="5"/>
  <c r="BI1504" i="5"/>
  <c r="BJ1504" i="5"/>
  <c r="BK1504" i="5"/>
  <c r="D1505" i="5"/>
  <c r="BA1505" i="5"/>
  <c r="E1505" i="5"/>
  <c r="BB1505" i="5"/>
  <c r="F1505" i="5"/>
  <c r="BC1505" i="5"/>
  <c r="G1505" i="5"/>
  <c r="BD1505" i="5"/>
  <c r="BE1505" i="5"/>
  <c r="BF1505" i="5"/>
  <c r="BG1505" i="5"/>
  <c r="C1505" i="5"/>
  <c r="M1505" i="5"/>
  <c r="BH1505" i="5"/>
  <c r="BI1505" i="5"/>
  <c r="BJ1505" i="5"/>
  <c r="BK1505" i="5"/>
  <c r="D1506" i="5"/>
  <c r="BA1506" i="5"/>
  <c r="E1506" i="5"/>
  <c r="BB1506" i="5"/>
  <c r="F1506" i="5"/>
  <c r="BC1506" i="5"/>
  <c r="G1506" i="5"/>
  <c r="BD1506" i="5"/>
  <c r="BE1506" i="5"/>
  <c r="BF1506" i="5"/>
  <c r="BG1506" i="5"/>
  <c r="BH1506" i="5"/>
  <c r="C1506" i="5"/>
  <c r="N1506" i="5"/>
  <c r="BI1506" i="5"/>
  <c r="BJ1506" i="5"/>
  <c r="BK1506" i="5"/>
  <c r="D1507" i="5"/>
  <c r="BA1507" i="5"/>
  <c r="E1507" i="5"/>
  <c r="BB1507" i="5"/>
  <c r="F1507" i="5"/>
  <c r="BC1507" i="5"/>
  <c r="G1507" i="5"/>
  <c r="BD1507" i="5"/>
  <c r="BE1507" i="5"/>
  <c r="BF1507" i="5"/>
  <c r="BG1507" i="5"/>
  <c r="C1507" i="5"/>
  <c r="M1507" i="5"/>
  <c r="BH1507" i="5"/>
  <c r="BI1507" i="5"/>
  <c r="BJ1507" i="5"/>
  <c r="BK1507" i="5"/>
  <c r="D1508" i="5"/>
  <c r="BA1508" i="5"/>
  <c r="E1508" i="5"/>
  <c r="BB1508" i="5"/>
  <c r="F1508" i="5"/>
  <c r="BC1508" i="5"/>
  <c r="G1508" i="5"/>
  <c r="BD1508" i="5"/>
  <c r="BE1508" i="5"/>
  <c r="BF1508" i="5"/>
  <c r="BG1508" i="5"/>
  <c r="C1508" i="5"/>
  <c r="M1508" i="5"/>
  <c r="BH1508" i="5"/>
  <c r="BI1508" i="5"/>
  <c r="BJ1508" i="5"/>
  <c r="BK1508" i="5"/>
  <c r="D1509" i="5"/>
  <c r="BA1509" i="5"/>
  <c r="E1509" i="5"/>
  <c r="BB1509" i="5"/>
  <c r="F1509" i="5"/>
  <c r="BC1509" i="5"/>
  <c r="G1509" i="5"/>
  <c r="BD1509" i="5"/>
  <c r="BE1509" i="5"/>
  <c r="BF1509" i="5"/>
  <c r="BG1509" i="5"/>
  <c r="BH1509" i="5"/>
  <c r="C1509" i="5"/>
  <c r="N1509" i="5"/>
  <c r="BI1509" i="5"/>
  <c r="BJ1509" i="5"/>
  <c r="BK1509" i="5"/>
  <c r="D1510" i="5"/>
  <c r="BA1510" i="5"/>
  <c r="E1510" i="5"/>
  <c r="BB1510" i="5"/>
  <c r="F1510" i="5"/>
  <c r="BC1510" i="5"/>
  <c r="G1510" i="5"/>
  <c r="BD1510" i="5"/>
  <c r="BE1510" i="5"/>
  <c r="BF1510" i="5"/>
  <c r="BG1510" i="5"/>
  <c r="BH1510" i="5"/>
  <c r="C1510" i="5"/>
  <c r="N1510" i="5"/>
  <c r="BI1510" i="5"/>
  <c r="BJ1510" i="5"/>
  <c r="BK1510" i="5"/>
  <c r="D1511" i="5"/>
  <c r="BA1511" i="5"/>
  <c r="E1511" i="5"/>
  <c r="BB1511" i="5"/>
  <c r="F1511" i="5"/>
  <c r="BC1511" i="5"/>
  <c r="G1511" i="5"/>
  <c r="BD1511" i="5"/>
  <c r="BE1511" i="5"/>
  <c r="BF1511" i="5"/>
  <c r="BG1511" i="5"/>
  <c r="C1511" i="5"/>
  <c r="M1511" i="5"/>
  <c r="BH1511" i="5"/>
  <c r="BI1511" i="5"/>
  <c r="BJ1511" i="5"/>
  <c r="BK1511" i="5"/>
  <c r="D1512" i="5"/>
  <c r="BA1512" i="5"/>
  <c r="E1512" i="5"/>
  <c r="BB1512" i="5"/>
  <c r="F1512" i="5"/>
  <c r="BC1512" i="5"/>
  <c r="G1512" i="5"/>
  <c r="BD1512" i="5"/>
  <c r="BE1512" i="5"/>
  <c r="BF1512" i="5"/>
  <c r="BG1512" i="5"/>
  <c r="C1512" i="5"/>
  <c r="M1512" i="5"/>
  <c r="BH1512" i="5"/>
  <c r="BI1512" i="5"/>
  <c r="BJ1512" i="5"/>
  <c r="BK1512" i="5"/>
  <c r="D1513" i="5"/>
  <c r="BA1513" i="5"/>
  <c r="E1513" i="5"/>
  <c r="BB1513" i="5"/>
  <c r="F1513" i="5"/>
  <c r="BC1513" i="5"/>
  <c r="G1513" i="5"/>
  <c r="BD1513" i="5"/>
  <c r="BE1513" i="5"/>
  <c r="BF1513" i="5"/>
  <c r="BG1513" i="5"/>
  <c r="BH1513" i="5"/>
  <c r="C1513" i="5"/>
  <c r="N1513" i="5"/>
  <c r="BI1513" i="5"/>
  <c r="BJ1513" i="5"/>
  <c r="BK1513" i="5"/>
  <c r="D1514" i="5"/>
  <c r="BA1514" i="5"/>
  <c r="E1514" i="5"/>
  <c r="BB1514" i="5"/>
  <c r="F1514" i="5"/>
  <c r="BC1514" i="5"/>
  <c r="G1514" i="5"/>
  <c r="BD1514" i="5"/>
  <c r="BE1514" i="5"/>
  <c r="BF1514" i="5"/>
  <c r="BG1514" i="5"/>
  <c r="C1514" i="5"/>
  <c r="M1514" i="5"/>
  <c r="BH1514" i="5"/>
  <c r="BI1514" i="5"/>
  <c r="BJ1514" i="5"/>
  <c r="BK1514" i="5"/>
  <c r="D1515" i="5"/>
  <c r="BA1515" i="5"/>
  <c r="E1515" i="5"/>
  <c r="BB1515" i="5"/>
  <c r="F1515" i="5"/>
  <c r="BC1515" i="5"/>
  <c r="G1515" i="5"/>
  <c r="BD1515" i="5"/>
  <c r="BE1515" i="5"/>
  <c r="BF1515" i="5"/>
  <c r="BG1515" i="5"/>
  <c r="C1515" i="5"/>
  <c r="M1515" i="5"/>
  <c r="BH1515" i="5"/>
  <c r="BI1515" i="5"/>
  <c r="BJ1515" i="5"/>
  <c r="BK1515" i="5"/>
  <c r="D1516" i="5"/>
  <c r="BA1516" i="5"/>
  <c r="E1516" i="5"/>
  <c r="BB1516" i="5"/>
  <c r="F1516" i="5"/>
  <c r="BC1516" i="5"/>
  <c r="G1516" i="5"/>
  <c r="BD1516" i="5"/>
  <c r="BE1516" i="5"/>
  <c r="BF1516" i="5"/>
  <c r="BG1516" i="5"/>
  <c r="C1516" i="5"/>
  <c r="M1516" i="5"/>
  <c r="BH1516" i="5"/>
  <c r="BI1516" i="5"/>
  <c r="BJ1516" i="5"/>
  <c r="BK1516" i="5"/>
  <c r="D1517" i="5"/>
  <c r="BA1517" i="5"/>
  <c r="E1517" i="5"/>
  <c r="BB1517" i="5"/>
  <c r="F1517" i="5"/>
  <c r="BC1517" i="5"/>
  <c r="G1517" i="5"/>
  <c r="BD1517" i="5"/>
  <c r="BE1517" i="5"/>
  <c r="BF1517" i="5"/>
  <c r="BG1517" i="5"/>
  <c r="C1517" i="5"/>
  <c r="M1517" i="5"/>
  <c r="BH1517" i="5"/>
  <c r="BI1517" i="5"/>
  <c r="BJ1517" i="5"/>
  <c r="BK1517" i="5"/>
  <c r="D1518" i="5"/>
  <c r="BA1518" i="5"/>
  <c r="E1518" i="5"/>
  <c r="BB1518" i="5"/>
  <c r="F1518" i="5"/>
  <c r="BC1518" i="5"/>
  <c r="G1518" i="5"/>
  <c r="BD1518" i="5"/>
  <c r="BE1518" i="5"/>
  <c r="BF1518" i="5"/>
  <c r="BG1518" i="5"/>
  <c r="C1518" i="5"/>
  <c r="M1518" i="5"/>
  <c r="BH1518" i="5"/>
  <c r="BI1518" i="5"/>
  <c r="BJ1518" i="5"/>
  <c r="BK1518" i="5"/>
  <c r="D1519" i="5"/>
  <c r="BA1519" i="5"/>
  <c r="E1519" i="5"/>
  <c r="BB1519" i="5"/>
  <c r="F1519" i="5"/>
  <c r="BC1519" i="5"/>
  <c r="G1519" i="5"/>
  <c r="BD1519" i="5"/>
  <c r="BE1519" i="5"/>
  <c r="BF1519" i="5"/>
  <c r="BG1519" i="5"/>
  <c r="BH1519" i="5"/>
  <c r="C1519" i="5"/>
  <c r="N1519" i="5"/>
  <c r="BI1519" i="5"/>
  <c r="BJ1519" i="5"/>
  <c r="BK1519" i="5"/>
  <c r="D1520" i="5"/>
  <c r="BA1520" i="5"/>
  <c r="E1520" i="5"/>
  <c r="BB1520" i="5"/>
  <c r="F1520" i="5"/>
  <c r="BC1520" i="5"/>
  <c r="G1520" i="5"/>
  <c r="BD1520" i="5"/>
  <c r="BE1520" i="5"/>
  <c r="BF1520" i="5"/>
  <c r="BG1520" i="5"/>
  <c r="BH1520" i="5"/>
  <c r="C1520" i="5"/>
  <c r="N1520" i="5"/>
  <c r="BI1520" i="5"/>
  <c r="BJ1520" i="5"/>
  <c r="BK1520" i="5"/>
  <c r="D1521" i="5"/>
  <c r="BA1521" i="5"/>
  <c r="E1521" i="5"/>
  <c r="BB1521" i="5"/>
  <c r="F1521" i="5"/>
  <c r="BC1521" i="5"/>
  <c r="G1521" i="5"/>
  <c r="BD1521" i="5"/>
  <c r="BE1521" i="5"/>
  <c r="BF1521" i="5"/>
  <c r="BG1521" i="5"/>
  <c r="C1521" i="5"/>
  <c r="M1521" i="5"/>
  <c r="BH1521" i="5"/>
  <c r="BI1521" i="5"/>
  <c r="BJ1521" i="5"/>
  <c r="BK1521" i="5"/>
  <c r="D1522" i="5"/>
  <c r="BA1522" i="5"/>
  <c r="E1522" i="5"/>
  <c r="BB1522" i="5"/>
  <c r="F1522" i="5"/>
  <c r="BC1522" i="5"/>
  <c r="G1522" i="5"/>
  <c r="BD1522" i="5"/>
  <c r="BE1522" i="5"/>
  <c r="BF1522" i="5"/>
  <c r="BG1522" i="5"/>
  <c r="C1522" i="5"/>
  <c r="M1522" i="5"/>
  <c r="BH1522" i="5"/>
  <c r="BI1522" i="5"/>
  <c r="BJ1522" i="5"/>
  <c r="BK1522" i="5"/>
  <c r="D1523" i="5"/>
  <c r="BA1523" i="5"/>
  <c r="E1523" i="5"/>
  <c r="BB1523" i="5"/>
  <c r="F1523" i="5"/>
  <c r="BC1523" i="5"/>
  <c r="G1523" i="5"/>
  <c r="BD1523" i="5"/>
  <c r="BE1523" i="5"/>
  <c r="BF1523" i="5"/>
  <c r="BG1523" i="5"/>
  <c r="C1523" i="5"/>
  <c r="M1523" i="5"/>
  <c r="BH1523" i="5"/>
  <c r="BI1523" i="5"/>
  <c r="BJ1523" i="5"/>
  <c r="BK1523" i="5"/>
  <c r="D1524" i="5"/>
  <c r="BA1524" i="5"/>
  <c r="E1524" i="5"/>
  <c r="BB1524" i="5"/>
  <c r="F1524" i="5"/>
  <c r="BC1524" i="5"/>
  <c r="G1524" i="5"/>
  <c r="BD1524" i="5"/>
  <c r="BE1524" i="5"/>
  <c r="BF1524" i="5"/>
  <c r="BG1524" i="5"/>
  <c r="C1524" i="5"/>
  <c r="M1524" i="5"/>
  <c r="BH1524" i="5"/>
  <c r="BI1524" i="5"/>
  <c r="BJ1524" i="5"/>
  <c r="BK1524" i="5"/>
  <c r="D1525" i="5"/>
  <c r="BA1525" i="5"/>
  <c r="E1525" i="5"/>
  <c r="BB1525" i="5"/>
  <c r="F1525" i="5"/>
  <c r="BC1525" i="5"/>
  <c r="G1525" i="5"/>
  <c r="BD1525" i="5"/>
  <c r="BE1525" i="5"/>
  <c r="BF1525" i="5"/>
  <c r="BG1525" i="5"/>
  <c r="C1525" i="5"/>
  <c r="M1525" i="5"/>
  <c r="BH1525" i="5"/>
  <c r="BI1525" i="5"/>
  <c r="BJ1525" i="5"/>
  <c r="BK1525" i="5"/>
  <c r="D1526" i="5"/>
  <c r="BA1526" i="5"/>
  <c r="E1526" i="5"/>
  <c r="BB1526" i="5"/>
  <c r="F1526" i="5"/>
  <c r="BC1526" i="5"/>
  <c r="G1526" i="5"/>
  <c r="BD1526" i="5"/>
  <c r="BE1526" i="5"/>
  <c r="BF1526" i="5"/>
  <c r="BG1526" i="5"/>
  <c r="C1526" i="5"/>
  <c r="M1526" i="5"/>
  <c r="BH1526" i="5"/>
  <c r="BI1526" i="5"/>
  <c r="BJ1526" i="5"/>
  <c r="BK1526" i="5"/>
  <c r="D1527" i="5"/>
  <c r="BA1527" i="5"/>
  <c r="E1527" i="5"/>
  <c r="BB1527" i="5"/>
  <c r="F1527" i="5"/>
  <c r="BC1527" i="5"/>
  <c r="G1527" i="5"/>
  <c r="BD1527" i="5"/>
  <c r="BE1527" i="5"/>
  <c r="BF1527" i="5"/>
  <c r="BG1527" i="5"/>
  <c r="BH1527" i="5"/>
  <c r="C1527" i="5"/>
  <c r="N1527" i="5"/>
  <c r="BI1527" i="5"/>
  <c r="BJ1527" i="5"/>
  <c r="BK1527" i="5"/>
  <c r="D1528" i="5"/>
  <c r="BA1528" i="5"/>
  <c r="E1528" i="5"/>
  <c r="BB1528" i="5"/>
  <c r="F1528" i="5"/>
  <c r="BC1528" i="5"/>
  <c r="G1528" i="5"/>
  <c r="BD1528" i="5"/>
  <c r="BE1528" i="5"/>
  <c r="BF1528" i="5"/>
  <c r="BG1528" i="5"/>
  <c r="C1528" i="5"/>
  <c r="M1528" i="5"/>
  <c r="BH1528" i="5"/>
  <c r="BI1528" i="5"/>
  <c r="BJ1528" i="5"/>
  <c r="BK1528" i="5"/>
  <c r="D1529" i="5"/>
  <c r="BA1529" i="5"/>
  <c r="E1529" i="5"/>
  <c r="BB1529" i="5"/>
  <c r="F1529" i="5"/>
  <c r="BC1529" i="5"/>
  <c r="G1529" i="5"/>
  <c r="BD1529" i="5"/>
  <c r="BE1529" i="5"/>
  <c r="BF1529" i="5"/>
  <c r="BG1529" i="5"/>
  <c r="C1529" i="5"/>
  <c r="M1529" i="5"/>
  <c r="BH1529" i="5"/>
  <c r="BI1529" i="5"/>
  <c r="BJ1529" i="5"/>
  <c r="BK1529" i="5"/>
  <c r="D1530" i="5"/>
  <c r="BA1530" i="5"/>
  <c r="E1530" i="5"/>
  <c r="BB1530" i="5"/>
  <c r="F1530" i="5"/>
  <c r="BC1530" i="5"/>
  <c r="G1530" i="5"/>
  <c r="BD1530" i="5"/>
  <c r="BE1530" i="5"/>
  <c r="BF1530" i="5"/>
  <c r="BG1530" i="5"/>
  <c r="BH1530" i="5"/>
  <c r="C1530" i="5"/>
  <c r="N1530" i="5"/>
  <c r="BI1530" i="5"/>
  <c r="BJ1530" i="5"/>
  <c r="BK1530" i="5"/>
  <c r="D1531" i="5"/>
  <c r="BA1531" i="5"/>
  <c r="E1531" i="5"/>
  <c r="BB1531" i="5"/>
  <c r="F1531" i="5"/>
  <c r="BC1531" i="5"/>
  <c r="G1531" i="5"/>
  <c r="BD1531" i="5"/>
  <c r="BE1531" i="5"/>
  <c r="BF1531" i="5"/>
  <c r="BG1531" i="5"/>
  <c r="C1531" i="5"/>
  <c r="M1531" i="5"/>
  <c r="BH1531" i="5"/>
  <c r="BI1531" i="5"/>
  <c r="BJ1531" i="5"/>
  <c r="BK1531" i="5"/>
  <c r="D1532" i="5"/>
  <c r="BA1532" i="5"/>
  <c r="E1532" i="5"/>
  <c r="BB1532" i="5"/>
  <c r="F1532" i="5"/>
  <c r="BC1532" i="5"/>
  <c r="G1532" i="5"/>
  <c r="BD1532" i="5"/>
  <c r="BE1532" i="5"/>
  <c r="BF1532" i="5"/>
  <c r="BG1532" i="5"/>
  <c r="C1532" i="5"/>
  <c r="M1532" i="5"/>
  <c r="BH1532" i="5"/>
  <c r="BI1532" i="5"/>
  <c r="BJ1532" i="5"/>
  <c r="BK1532" i="5"/>
  <c r="D1533" i="5"/>
  <c r="BA1533" i="5"/>
  <c r="E1533" i="5"/>
  <c r="BB1533" i="5"/>
  <c r="F1533" i="5"/>
  <c r="BC1533" i="5"/>
  <c r="G1533" i="5"/>
  <c r="BD1533" i="5"/>
  <c r="BE1533" i="5"/>
  <c r="BF1533" i="5"/>
  <c r="BG1533" i="5"/>
  <c r="BH1533" i="5"/>
  <c r="C1533" i="5"/>
  <c r="N1533" i="5"/>
  <c r="BI1533" i="5"/>
  <c r="BJ1533" i="5"/>
  <c r="BK1533" i="5"/>
  <c r="D1534" i="5"/>
  <c r="BA1534" i="5"/>
  <c r="E1534" i="5"/>
  <c r="BB1534" i="5"/>
  <c r="F1534" i="5"/>
  <c r="BC1534" i="5"/>
  <c r="G1534" i="5"/>
  <c r="BD1534" i="5"/>
  <c r="BE1534" i="5"/>
  <c r="BF1534" i="5"/>
  <c r="BG1534" i="5"/>
  <c r="C1534" i="5"/>
  <c r="M1534" i="5"/>
  <c r="BH1534" i="5"/>
  <c r="BI1534" i="5"/>
  <c r="BJ1534" i="5"/>
  <c r="BK1534" i="5"/>
  <c r="D1535" i="5"/>
  <c r="BA1535" i="5"/>
  <c r="E1535" i="5"/>
  <c r="BB1535" i="5"/>
  <c r="F1535" i="5"/>
  <c r="BC1535" i="5"/>
  <c r="G1535" i="5"/>
  <c r="BD1535" i="5"/>
  <c r="BE1535" i="5"/>
  <c r="BF1535" i="5"/>
  <c r="BG1535" i="5"/>
  <c r="C1535" i="5"/>
  <c r="M1535" i="5"/>
  <c r="BH1535" i="5"/>
  <c r="BI1535" i="5"/>
  <c r="BJ1535" i="5"/>
  <c r="BK1535" i="5"/>
  <c r="D1536" i="5"/>
  <c r="BA1536" i="5"/>
  <c r="E1536" i="5"/>
  <c r="BB1536" i="5"/>
  <c r="F1536" i="5"/>
  <c r="BC1536" i="5"/>
  <c r="G1536" i="5"/>
  <c r="BD1536" i="5"/>
  <c r="BE1536" i="5"/>
  <c r="BF1536" i="5"/>
  <c r="BG1536" i="5"/>
  <c r="BH1536" i="5"/>
  <c r="BI1536" i="5"/>
  <c r="C1536" i="5"/>
  <c r="K1536" i="5"/>
  <c r="L1536" i="5"/>
  <c r="M1536" i="5"/>
  <c r="N1536" i="5"/>
  <c r="O1536" i="5"/>
  <c r="BJ1536" i="5"/>
  <c r="BK1536" i="5"/>
  <c r="D1537" i="5"/>
  <c r="BA1537" i="5"/>
  <c r="E1537" i="5"/>
  <c r="BB1537" i="5"/>
  <c r="F1537" i="5"/>
  <c r="BC1537" i="5"/>
  <c r="G1537" i="5"/>
  <c r="BD1537" i="5"/>
  <c r="BE1537" i="5"/>
  <c r="BF1537" i="5"/>
  <c r="BG1537" i="5"/>
  <c r="C1537" i="5"/>
  <c r="M1537" i="5"/>
  <c r="BH1537" i="5"/>
  <c r="BI1537" i="5"/>
  <c r="BJ1537" i="5"/>
  <c r="BK1537" i="5"/>
  <c r="D1538" i="5"/>
  <c r="BA1538" i="5"/>
  <c r="E1538" i="5"/>
  <c r="BB1538" i="5"/>
  <c r="F1538" i="5"/>
  <c r="BC1538" i="5"/>
  <c r="G1538" i="5"/>
  <c r="BD1538" i="5"/>
  <c r="BE1538" i="5"/>
  <c r="BF1538" i="5"/>
  <c r="BG1538" i="5"/>
  <c r="BH1538" i="5"/>
  <c r="C1538" i="5"/>
  <c r="N1538" i="5"/>
  <c r="BI1538" i="5"/>
  <c r="BJ1538" i="5"/>
  <c r="BK1538" i="5"/>
  <c r="D1539" i="5"/>
  <c r="BA1539" i="5"/>
  <c r="E1539" i="5"/>
  <c r="BB1539" i="5"/>
  <c r="F1539" i="5"/>
  <c r="BC1539" i="5"/>
  <c r="G1539" i="5"/>
  <c r="BD1539" i="5"/>
  <c r="BE1539" i="5"/>
  <c r="BF1539" i="5"/>
  <c r="BG1539" i="5"/>
  <c r="BH1539" i="5"/>
  <c r="C1539" i="5"/>
  <c r="N1539" i="5"/>
  <c r="BI1539" i="5"/>
  <c r="BJ1539" i="5"/>
  <c r="BK1539" i="5"/>
  <c r="D1540" i="5"/>
  <c r="BA1540" i="5"/>
  <c r="E1540" i="5"/>
  <c r="BB1540" i="5"/>
  <c r="F1540" i="5"/>
  <c r="BC1540" i="5"/>
  <c r="G1540" i="5"/>
  <c r="BD1540" i="5"/>
  <c r="BE1540" i="5"/>
  <c r="BF1540" i="5"/>
  <c r="BG1540" i="5"/>
  <c r="C1540" i="5"/>
  <c r="M1540" i="5"/>
  <c r="BH1540" i="5"/>
  <c r="BI1540" i="5"/>
  <c r="BJ1540" i="5"/>
  <c r="BK1540" i="5"/>
  <c r="D1541" i="5"/>
  <c r="BA1541" i="5"/>
  <c r="E1541" i="5"/>
  <c r="BB1541" i="5"/>
  <c r="F1541" i="5"/>
  <c r="BC1541" i="5"/>
  <c r="G1541" i="5"/>
  <c r="BD1541" i="5"/>
  <c r="BE1541" i="5"/>
  <c r="BF1541" i="5"/>
  <c r="BG1541" i="5"/>
  <c r="C1541" i="5"/>
  <c r="M1541" i="5"/>
  <c r="BH1541" i="5"/>
  <c r="BI1541" i="5"/>
  <c r="BJ1541" i="5"/>
  <c r="BK1541" i="5"/>
  <c r="D1542" i="5"/>
  <c r="BA1542" i="5"/>
  <c r="E1542" i="5"/>
  <c r="BB1542" i="5"/>
  <c r="F1542" i="5"/>
  <c r="BC1542" i="5"/>
  <c r="G1542" i="5"/>
  <c r="BD1542" i="5"/>
  <c r="BE1542" i="5"/>
  <c r="BF1542" i="5"/>
  <c r="BG1542" i="5"/>
  <c r="C1542" i="5"/>
  <c r="M1542" i="5"/>
  <c r="BH1542" i="5"/>
  <c r="BI1542" i="5"/>
  <c r="BJ1542" i="5"/>
  <c r="BK1542" i="5"/>
  <c r="D1543" i="5"/>
  <c r="BA1543" i="5"/>
  <c r="E1543" i="5"/>
  <c r="BB1543" i="5"/>
  <c r="F1543" i="5"/>
  <c r="BC1543" i="5"/>
  <c r="G1543" i="5"/>
  <c r="BD1543" i="5"/>
  <c r="BE1543" i="5"/>
  <c r="BF1543" i="5"/>
  <c r="BG1543" i="5"/>
  <c r="BH1543" i="5"/>
  <c r="C1543" i="5"/>
  <c r="N1543" i="5"/>
  <c r="BI1543" i="5"/>
  <c r="BJ1543" i="5"/>
  <c r="BK1543" i="5"/>
  <c r="D1544" i="5"/>
  <c r="BA1544" i="5"/>
  <c r="E1544" i="5"/>
  <c r="BB1544" i="5"/>
  <c r="F1544" i="5"/>
  <c r="BC1544" i="5"/>
  <c r="G1544" i="5"/>
  <c r="BD1544" i="5"/>
  <c r="BE1544" i="5"/>
  <c r="BF1544" i="5"/>
  <c r="BG1544" i="5"/>
  <c r="C1544" i="5"/>
  <c r="M1544" i="5"/>
  <c r="BH1544" i="5"/>
  <c r="BI1544" i="5"/>
  <c r="BJ1544" i="5"/>
  <c r="BK1544" i="5"/>
  <c r="D1545" i="5"/>
  <c r="BA1545" i="5"/>
  <c r="E1545" i="5"/>
  <c r="BB1545" i="5"/>
  <c r="F1545" i="5"/>
  <c r="BC1545" i="5"/>
  <c r="G1545" i="5"/>
  <c r="BD1545" i="5"/>
  <c r="BE1545" i="5"/>
  <c r="BF1545" i="5"/>
  <c r="BG1545" i="5"/>
  <c r="C1545" i="5"/>
  <c r="M1545" i="5"/>
  <c r="BH1545" i="5"/>
  <c r="BI1545" i="5"/>
  <c r="BJ1545" i="5"/>
  <c r="BK1545" i="5"/>
  <c r="D1546" i="5"/>
  <c r="BA1546" i="5"/>
  <c r="E1546" i="5"/>
  <c r="BB1546" i="5"/>
  <c r="F1546" i="5"/>
  <c r="BC1546" i="5"/>
  <c r="G1546" i="5"/>
  <c r="BD1546" i="5"/>
  <c r="BE1546" i="5"/>
  <c r="BF1546" i="5"/>
  <c r="BG1546" i="5"/>
  <c r="C1546" i="5"/>
  <c r="M1546" i="5"/>
  <c r="BH1546" i="5"/>
  <c r="BI1546" i="5"/>
  <c r="BJ1546" i="5"/>
  <c r="BK1546" i="5"/>
  <c r="D1547" i="5"/>
  <c r="BA1547" i="5"/>
  <c r="E1547" i="5"/>
  <c r="BB1547" i="5"/>
  <c r="F1547" i="5"/>
  <c r="BC1547" i="5"/>
  <c r="G1547" i="5"/>
  <c r="BD1547" i="5"/>
  <c r="BE1547" i="5"/>
  <c r="BF1547" i="5"/>
  <c r="BG1547" i="5"/>
  <c r="C1547" i="5"/>
  <c r="M1547" i="5"/>
  <c r="BH1547" i="5"/>
  <c r="BI1547" i="5"/>
  <c r="BJ1547" i="5"/>
  <c r="BK1547" i="5"/>
  <c r="D1548" i="5"/>
  <c r="BA1548" i="5"/>
  <c r="E1548" i="5"/>
  <c r="BB1548" i="5"/>
  <c r="F1548" i="5"/>
  <c r="BC1548" i="5"/>
  <c r="G1548" i="5"/>
  <c r="BD1548" i="5"/>
  <c r="BE1548" i="5"/>
  <c r="BF1548" i="5"/>
  <c r="BG1548" i="5"/>
  <c r="C1548" i="5"/>
  <c r="M1548" i="5"/>
  <c r="BH1548" i="5"/>
  <c r="BI1548" i="5"/>
  <c r="BJ1548" i="5"/>
  <c r="BK1548" i="5"/>
  <c r="D1549" i="5"/>
  <c r="BA1549" i="5"/>
  <c r="E1549" i="5"/>
  <c r="BB1549" i="5"/>
  <c r="F1549" i="5"/>
  <c r="BC1549" i="5"/>
  <c r="G1549" i="5"/>
  <c r="BD1549" i="5"/>
  <c r="BE1549" i="5"/>
  <c r="BF1549" i="5"/>
  <c r="BG1549" i="5"/>
  <c r="BH1549" i="5"/>
  <c r="BI1549" i="5"/>
  <c r="C1549" i="5"/>
  <c r="K1549" i="5"/>
  <c r="L1549" i="5"/>
  <c r="M1549" i="5"/>
  <c r="N1549" i="5"/>
  <c r="O1549" i="5"/>
  <c r="BJ1549" i="5"/>
  <c r="BK1549" i="5"/>
  <c r="D1550" i="5"/>
  <c r="BA1550" i="5"/>
  <c r="E1550" i="5"/>
  <c r="BB1550" i="5"/>
  <c r="F1550" i="5"/>
  <c r="BC1550" i="5"/>
  <c r="G1550" i="5"/>
  <c r="BD1550" i="5"/>
  <c r="BE1550" i="5"/>
  <c r="BF1550" i="5"/>
  <c r="BG1550" i="5"/>
  <c r="C1550" i="5"/>
  <c r="M1550" i="5"/>
  <c r="BH1550" i="5"/>
  <c r="BI1550" i="5"/>
  <c r="BJ1550" i="5"/>
  <c r="BK1550" i="5"/>
  <c r="D1551" i="5"/>
  <c r="BA1551" i="5"/>
  <c r="E1551" i="5"/>
  <c r="BB1551" i="5"/>
  <c r="F1551" i="5"/>
  <c r="BC1551" i="5"/>
  <c r="G1551" i="5"/>
  <c r="BD1551" i="5"/>
  <c r="BE1551" i="5"/>
  <c r="BF1551" i="5"/>
  <c r="BG1551" i="5"/>
  <c r="C1551" i="5"/>
  <c r="M1551" i="5"/>
  <c r="BH1551" i="5"/>
  <c r="BI1551" i="5"/>
  <c r="BJ1551" i="5"/>
  <c r="BK1551" i="5"/>
  <c r="D1552" i="5"/>
  <c r="BA1552" i="5"/>
  <c r="E1552" i="5"/>
  <c r="BB1552" i="5"/>
  <c r="F1552" i="5"/>
  <c r="BC1552" i="5"/>
  <c r="G1552" i="5"/>
  <c r="BD1552" i="5"/>
  <c r="BE1552" i="5"/>
  <c r="BF1552" i="5"/>
  <c r="BG1552" i="5"/>
  <c r="C1552" i="5"/>
  <c r="M1552" i="5"/>
  <c r="BH1552" i="5"/>
  <c r="BI1552" i="5"/>
  <c r="BJ1552" i="5"/>
  <c r="BK1552" i="5"/>
  <c r="D1553" i="5"/>
  <c r="BA1553" i="5"/>
  <c r="E1553" i="5"/>
  <c r="BB1553" i="5"/>
  <c r="F1553" i="5"/>
  <c r="BC1553" i="5"/>
  <c r="G1553" i="5"/>
  <c r="BD1553" i="5"/>
  <c r="BE1553" i="5"/>
  <c r="BF1553" i="5"/>
  <c r="BG1553" i="5"/>
  <c r="C1553" i="5"/>
  <c r="M1553" i="5"/>
  <c r="BH1553" i="5"/>
  <c r="BI1553" i="5"/>
  <c r="BJ1553" i="5"/>
  <c r="BK1553" i="5"/>
  <c r="D1554" i="5"/>
  <c r="BA1554" i="5"/>
  <c r="E1554" i="5"/>
  <c r="BB1554" i="5"/>
  <c r="F1554" i="5"/>
  <c r="BC1554" i="5"/>
  <c r="G1554" i="5"/>
  <c r="BD1554" i="5"/>
  <c r="BE1554" i="5"/>
  <c r="BF1554" i="5"/>
  <c r="BG1554" i="5"/>
  <c r="C1554" i="5"/>
  <c r="M1554" i="5"/>
  <c r="BH1554" i="5"/>
  <c r="BI1554" i="5"/>
  <c r="BJ1554" i="5"/>
  <c r="BK1554" i="5"/>
  <c r="D1555" i="5"/>
  <c r="BA1555" i="5"/>
  <c r="E1555" i="5"/>
  <c r="BB1555" i="5"/>
  <c r="F1555" i="5"/>
  <c r="BC1555" i="5"/>
  <c r="G1555" i="5"/>
  <c r="BD1555" i="5"/>
  <c r="BE1555" i="5"/>
  <c r="BF1555" i="5"/>
  <c r="BG1555" i="5"/>
  <c r="C1555" i="5"/>
  <c r="M1555" i="5"/>
  <c r="BH1555" i="5"/>
  <c r="BI1555" i="5"/>
  <c r="BJ1555" i="5"/>
  <c r="BK1555" i="5"/>
  <c r="D1556" i="5"/>
  <c r="BA1556" i="5"/>
  <c r="E1556" i="5"/>
  <c r="BB1556" i="5"/>
  <c r="F1556" i="5"/>
  <c r="BC1556" i="5"/>
  <c r="G1556" i="5"/>
  <c r="BD1556" i="5"/>
  <c r="BE1556" i="5"/>
  <c r="BF1556" i="5"/>
  <c r="BG1556" i="5"/>
  <c r="BH1556" i="5"/>
  <c r="C1556" i="5"/>
  <c r="N1556" i="5"/>
  <c r="BI1556" i="5"/>
  <c r="BJ1556" i="5"/>
  <c r="BK1556" i="5"/>
  <c r="D1557" i="5"/>
  <c r="BA1557" i="5"/>
  <c r="E1557" i="5"/>
  <c r="BB1557" i="5"/>
  <c r="F1557" i="5"/>
  <c r="BC1557" i="5"/>
  <c r="G1557" i="5"/>
  <c r="BD1557" i="5"/>
  <c r="BE1557" i="5"/>
  <c r="BF1557" i="5"/>
  <c r="BG1557" i="5"/>
  <c r="C1557" i="5"/>
  <c r="M1557" i="5"/>
  <c r="BH1557" i="5"/>
  <c r="BI1557" i="5"/>
  <c r="BJ1557" i="5"/>
  <c r="BK1557" i="5"/>
  <c r="D1558" i="5"/>
  <c r="BA1558" i="5"/>
  <c r="E1558" i="5"/>
  <c r="BB1558" i="5"/>
  <c r="F1558" i="5"/>
  <c r="BC1558" i="5"/>
  <c r="G1558" i="5"/>
  <c r="BD1558" i="5"/>
  <c r="BE1558" i="5"/>
  <c r="BF1558" i="5"/>
  <c r="BG1558" i="5"/>
  <c r="C1558" i="5"/>
  <c r="M1558" i="5"/>
  <c r="BH1558" i="5"/>
  <c r="BI1558" i="5"/>
  <c r="BJ1558" i="5"/>
  <c r="BK1558" i="5"/>
  <c r="D1559" i="5"/>
  <c r="BA1559" i="5"/>
  <c r="E1559" i="5"/>
  <c r="BB1559" i="5"/>
  <c r="F1559" i="5"/>
  <c r="BC1559" i="5"/>
  <c r="G1559" i="5"/>
  <c r="BD1559" i="5"/>
  <c r="BE1559" i="5"/>
  <c r="BF1559" i="5"/>
  <c r="BG1559" i="5"/>
  <c r="C1559" i="5"/>
  <c r="M1559" i="5"/>
  <c r="BH1559" i="5"/>
  <c r="BI1559" i="5"/>
  <c r="BJ1559" i="5"/>
  <c r="BK1559" i="5"/>
  <c r="D1560" i="5"/>
  <c r="BA1560" i="5"/>
  <c r="E1560" i="5"/>
  <c r="BB1560" i="5"/>
  <c r="F1560" i="5"/>
  <c r="BC1560" i="5"/>
  <c r="G1560" i="5"/>
  <c r="BD1560" i="5"/>
  <c r="BE1560" i="5"/>
  <c r="BF1560" i="5"/>
  <c r="BG1560" i="5"/>
  <c r="C1560" i="5"/>
  <c r="M1560" i="5"/>
  <c r="BH1560" i="5"/>
  <c r="BI1560" i="5"/>
  <c r="BJ1560" i="5"/>
  <c r="BK1560" i="5"/>
  <c r="D1561" i="5"/>
  <c r="BA1561" i="5"/>
  <c r="E1561" i="5"/>
  <c r="BB1561" i="5"/>
  <c r="F1561" i="5"/>
  <c r="BC1561" i="5"/>
  <c r="G1561" i="5"/>
  <c r="BD1561" i="5"/>
  <c r="BE1561" i="5"/>
  <c r="BF1561" i="5"/>
  <c r="BG1561" i="5"/>
  <c r="C1561" i="5"/>
  <c r="M1561" i="5"/>
  <c r="BH1561" i="5"/>
  <c r="BI1561" i="5"/>
  <c r="BJ1561" i="5"/>
  <c r="BK1561" i="5"/>
  <c r="D1562" i="5"/>
  <c r="BA1562" i="5"/>
  <c r="E1562" i="5"/>
  <c r="BB1562" i="5"/>
  <c r="F1562" i="5"/>
  <c r="BC1562" i="5"/>
  <c r="G1562" i="5"/>
  <c r="BD1562" i="5"/>
  <c r="BE1562" i="5"/>
  <c r="BF1562" i="5"/>
  <c r="BG1562" i="5"/>
  <c r="BH1562" i="5"/>
  <c r="C1562" i="5"/>
  <c r="N1562" i="5"/>
  <c r="BI1562" i="5"/>
  <c r="BJ1562" i="5"/>
  <c r="BK1562" i="5"/>
  <c r="D1563" i="5"/>
  <c r="BA1563" i="5"/>
  <c r="E1563" i="5"/>
  <c r="BB1563" i="5"/>
  <c r="F1563" i="5"/>
  <c r="BC1563" i="5"/>
  <c r="G1563" i="5"/>
  <c r="BD1563" i="5"/>
  <c r="BE1563" i="5"/>
  <c r="BF1563" i="5"/>
  <c r="BG1563" i="5"/>
  <c r="BH1563" i="5"/>
  <c r="C1563" i="5"/>
  <c r="N1563" i="5"/>
  <c r="BI1563" i="5"/>
  <c r="BJ1563" i="5"/>
  <c r="BK1563" i="5"/>
  <c r="D1564" i="5"/>
  <c r="BA1564" i="5"/>
  <c r="E1564" i="5"/>
  <c r="BB1564" i="5"/>
  <c r="F1564" i="5"/>
  <c r="BC1564" i="5"/>
  <c r="G1564" i="5"/>
  <c r="BD1564" i="5"/>
  <c r="BE1564" i="5"/>
  <c r="BF1564" i="5"/>
  <c r="BG1564" i="5"/>
  <c r="C1564" i="5"/>
  <c r="M1564" i="5"/>
  <c r="BH1564" i="5"/>
  <c r="BI1564" i="5"/>
  <c r="BJ1564" i="5"/>
  <c r="BK1564" i="5"/>
  <c r="D1565" i="5"/>
  <c r="BA1565" i="5"/>
  <c r="E1565" i="5"/>
  <c r="BB1565" i="5"/>
  <c r="F1565" i="5"/>
  <c r="BC1565" i="5"/>
  <c r="G1565" i="5"/>
  <c r="BD1565" i="5"/>
  <c r="BE1565" i="5"/>
  <c r="BF1565" i="5"/>
  <c r="BG1565" i="5"/>
  <c r="C1565" i="5"/>
  <c r="M1565" i="5"/>
  <c r="BH1565" i="5"/>
  <c r="BI1565" i="5"/>
  <c r="BJ1565" i="5"/>
  <c r="BK1565" i="5"/>
  <c r="D1566" i="5"/>
  <c r="BA1566" i="5"/>
  <c r="E1566" i="5"/>
  <c r="BB1566" i="5"/>
  <c r="F1566" i="5"/>
  <c r="BC1566" i="5"/>
  <c r="G1566" i="5"/>
  <c r="BD1566" i="5"/>
  <c r="BE1566" i="5"/>
  <c r="BF1566" i="5"/>
  <c r="BG1566" i="5"/>
  <c r="C1566" i="5"/>
  <c r="M1566" i="5"/>
  <c r="BH1566" i="5"/>
  <c r="BI1566" i="5"/>
  <c r="BJ1566" i="5"/>
  <c r="BK1566" i="5"/>
  <c r="D1567" i="5"/>
  <c r="BA1567" i="5"/>
  <c r="E1567" i="5"/>
  <c r="BB1567" i="5"/>
  <c r="F1567" i="5"/>
  <c r="BC1567" i="5"/>
  <c r="G1567" i="5"/>
  <c r="BD1567" i="5"/>
  <c r="BE1567" i="5"/>
  <c r="BF1567" i="5"/>
  <c r="BG1567" i="5"/>
  <c r="C1567" i="5"/>
  <c r="M1567" i="5"/>
  <c r="BH1567" i="5"/>
  <c r="BI1567" i="5"/>
  <c r="BJ1567" i="5"/>
  <c r="BK1567" i="5"/>
  <c r="D1568" i="5"/>
  <c r="BA1568" i="5"/>
  <c r="E1568" i="5"/>
  <c r="BB1568" i="5"/>
  <c r="F1568" i="5"/>
  <c r="BC1568" i="5"/>
  <c r="G1568" i="5"/>
  <c r="BD1568" i="5"/>
  <c r="BE1568" i="5"/>
  <c r="BF1568" i="5"/>
  <c r="BG1568" i="5"/>
  <c r="C1568" i="5"/>
  <c r="M1568" i="5"/>
  <c r="BH1568" i="5"/>
  <c r="BI1568" i="5"/>
  <c r="BJ1568" i="5"/>
  <c r="BK1568" i="5"/>
  <c r="D1569" i="5"/>
  <c r="BA1569" i="5"/>
  <c r="E1569" i="5"/>
  <c r="BB1569" i="5"/>
  <c r="F1569" i="5"/>
  <c r="BC1569" i="5"/>
  <c r="G1569" i="5"/>
  <c r="BD1569" i="5"/>
  <c r="BE1569" i="5"/>
  <c r="BF1569" i="5"/>
  <c r="BG1569" i="5"/>
  <c r="C1569" i="5"/>
  <c r="M1569" i="5"/>
  <c r="BH1569" i="5"/>
  <c r="BI1569" i="5"/>
  <c r="BJ1569" i="5"/>
  <c r="BK1569" i="5"/>
  <c r="D1570" i="5"/>
  <c r="BA1570" i="5"/>
  <c r="E1570" i="5"/>
  <c r="BB1570" i="5"/>
  <c r="F1570" i="5"/>
  <c r="BC1570" i="5"/>
  <c r="G1570" i="5"/>
  <c r="BD1570" i="5"/>
  <c r="BE1570" i="5"/>
  <c r="BF1570" i="5"/>
  <c r="BG1570" i="5"/>
  <c r="C1570" i="5"/>
  <c r="M1570" i="5"/>
  <c r="BH1570" i="5"/>
  <c r="BI1570" i="5"/>
  <c r="BJ1570" i="5"/>
  <c r="BK1570" i="5"/>
  <c r="D1571" i="5"/>
  <c r="BA1571" i="5"/>
  <c r="E1571" i="5"/>
  <c r="BB1571" i="5"/>
  <c r="F1571" i="5"/>
  <c r="BC1571" i="5"/>
  <c r="G1571" i="5"/>
  <c r="BD1571" i="5"/>
  <c r="BE1571" i="5"/>
  <c r="BF1571" i="5"/>
  <c r="BG1571" i="5"/>
  <c r="C1571" i="5"/>
  <c r="M1571" i="5"/>
  <c r="BH1571" i="5"/>
  <c r="BI1571" i="5"/>
  <c r="BJ1571" i="5"/>
  <c r="BK1571" i="5"/>
  <c r="D1572" i="5"/>
  <c r="BA1572" i="5"/>
  <c r="E1572" i="5"/>
  <c r="BB1572" i="5"/>
  <c r="F1572" i="5"/>
  <c r="BC1572" i="5"/>
  <c r="G1572" i="5"/>
  <c r="BD1572" i="5"/>
  <c r="BE1572" i="5"/>
  <c r="BF1572" i="5"/>
  <c r="BG1572" i="5"/>
  <c r="BH1572" i="5"/>
  <c r="BI1572" i="5"/>
  <c r="C1572" i="5"/>
  <c r="K1572" i="5"/>
  <c r="L1572" i="5"/>
  <c r="M1572" i="5"/>
  <c r="N1572" i="5"/>
  <c r="O1572" i="5"/>
  <c r="BJ1572" i="5"/>
  <c r="BK1572" i="5"/>
  <c r="D1573" i="5"/>
  <c r="BA1573" i="5"/>
  <c r="E1573" i="5"/>
  <c r="BB1573" i="5"/>
  <c r="F1573" i="5"/>
  <c r="BC1573" i="5"/>
  <c r="G1573" i="5"/>
  <c r="BD1573" i="5"/>
  <c r="BE1573" i="5"/>
  <c r="BF1573" i="5"/>
  <c r="BG1573" i="5"/>
  <c r="BH1573" i="5"/>
  <c r="C1573" i="5"/>
  <c r="N1573" i="5"/>
  <c r="BI1573" i="5"/>
  <c r="BJ1573" i="5"/>
  <c r="BK1573" i="5"/>
  <c r="D1574" i="5"/>
  <c r="BA1574" i="5"/>
  <c r="E1574" i="5"/>
  <c r="BB1574" i="5"/>
  <c r="F1574" i="5"/>
  <c r="BC1574" i="5"/>
  <c r="G1574" i="5"/>
  <c r="BD1574" i="5"/>
  <c r="BE1574" i="5"/>
  <c r="BF1574" i="5"/>
  <c r="BG1574" i="5"/>
  <c r="BH1574" i="5"/>
  <c r="BI1574" i="5"/>
  <c r="C1574" i="5"/>
  <c r="K1574" i="5"/>
  <c r="L1574" i="5"/>
  <c r="M1574" i="5"/>
  <c r="N1574" i="5"/>
  <c r="O1574" i="5"/>
  <c r="BJ1574" i="5"/>
  <c r="BK1574" i="5"/>
  <c r="D1575" i="5"/>
  <c r="BA1575" i="5"/>
  <c r="E1575" i="5"/>
  <c r="BB1575" i="5"/>
  <c r="F1575" i="5"/>
  <c r="BC1575" i="5"/>
  <c r="G1575" i="5"/>
  <c r="BD1575" i="5"/>
  <c r="BE1575" i="5"/>
  <c r="BF1575" i="5"/>
  <c r="BG1575" i="5"/>
  <c r="C1575" i="5"/>
  <c r="M1575" i="5"/>
  <c r="BH1575" i="5"/>
  <c r="BI1575" i="5"/>
  <c r="BJ1575" i="5"/>
  <c r="BK1575" i="5"/>
  <c r="D1576" i="5"/>
  <c r="BA1576" i="5"/>
  <c r="E1576" i="5"/>
  <c r="BB1576" i="5"/>
  <c r="F1576" i="5"/>
  <c r="BC1576" i="5"/>
  <c r="G1576" i="5"/>
  <c r="BD1576" i="5"/>
  <c r="BE1576" i="5"/>
  <c r="BF1576" i="5"/>
  <c r="BG1576" i="5"/>
  <c r="BH1576" i="5"/>
  <c r="C1576" i="5"/>
  <c r="N1576" i="5"/>
  <c r="BI1576" i="5"/>
  <c r="BJ1576" i="5"/>
  <c r="BK1576" i="5"/>
  <c r="P1577" i="5"/>
  <c r="Q1577" i="5"/>
  <c r="R1577" i="5"/>
  <c r="S1577" i="5"/>
  <c r="T1577" i="5"/>
  <c r="U1577" i="5"/>
  <c r="AA1577" i="5"/>
  <c r="D1577" i="5"/>
  <c r="BA1577" i="5"/>
  <c r="E1577" i="5"/>
  <c r="BB1577" i="5"/>
  <c r="F1577" i="5"/>
  <c r="BC1577" i="5"/>
  <c r="G1577" i="5"/>
  <c r="BD1577" i="5"/>
  <c r="BE1577" i="5"/>
  <c r="BF1577" i="5"/>
  <c r="BG1577" i="5"/>
  <c r="C1577" i="5"/>
  <c r="M1577" i="5"/>
  <c r="BH1577" i="5"/>
  <c r="BI1577" i="5"/>
  <c r="BJ1577" i="5"/>
  <c r="BK1577" i="5"/>
  <c r="Q1329" i="5"/>
  <c r="S1329" i="5"/>
  <c r="T1329" i="5"/>
  <c r="Y1329" i="5"/>
  <c r="AA1329" i="5"/>
  <c r="AC1329" i="5"/>
  <c r="D1329" i="5"/>
  <c r="BA1329" i="5"/>
  <c r="E1329" i="5"/>
  <c r="BB1329" i="5"/>
  <c r="F1329" i="5"/>
  <c r="BC1329" i="5"/>
  <c r="G1329" i="5"/>
  <c r="BD1329" i="5"/>
  <c r="BE1329" i="5"/>
  <c r="C1329" i="5"/>
  <c r="K1329" i="5"/>
  <c r="BF1329" i="5"/>
  <c r="L1329" i="5"/>
  <c r="BG1329" i="5"/>
  <c r="M1329" i="5"/>
  <c r="BH1329" i="5"/>
  <c r="BI1329" i="5"/>
  <c r="O1329" i="5"/>
  <c r="BJ1329" i="5"/>
  <c r="BK1329" i="5"/>
  <c r="D1328" i="5"/>
  <c r="BA1328" i="5"/>
  <c r="E1328" i="5"/>
  <c r="BB1328" i="5"/>
  <c r="F1328" i="5"/>
  <c r="BC1328" i="5"/>
  <c r="G1328" i="5"/>
  <c r="BD1328" i="5"/>
  <c r="BE1328" i="5"/>
  <c r="BK1328" i="5"/>
  <c r="BJ1328" i="5"/>
  <c r="BI1328" i="5"/>
  <c r="C1328" i="5"/>
  <c r="M1328" i="5"/>
  <c r="BH1328" i="5"/>
  <c r="BG1328" i="5"/>
  <c r="BF1328" i="5"/>
  <c r="D1327" i="5"/>
  <c r="BA1327" i="5"/>
  <c r="E1327" i="5"/>
  <c r="BB1327" i="5"/>
  <c r="F1327" i="5"/>
  <c r="BC1327" i="5"/>
  <c r="G1327" i="5"/>
  <c r="BD1327" i="5"/>
  <c r="BE1327" i="5"/>
  <c r="BK1327" i="5"/>
  <c r="BJ1327" i="5"/>
  <c r="BI1327" i="5"/>
  <c r="C1327" i="5"/>
  <c r="M1327" i="5"/>
  <c r="BH1327" i="5"/>
  <c r="BG1327" i="5"/>
  <c r="BF1327" i="5"/>
  <c r="D1326" i="5"/>
  <c r="BA1326" i="5"/>
  <c r="E1326" i="5"/>
  <c r="BB1326" i="5"/>
  <c r="F1326" i="5"/>
  <c r="BC1326" i="5"/>
  <c r="G1326" i="5"/>
  <c r="BD1326" i="5"/>
  <c r="BE1326" i="5"/>
  <c r="BK1326" i="5"/>
  <c r="BJ1326" i="5"/>
  <c r="BI1326" i="5"/>
  <c r="C1326" i="5"/>
  <c r="M1326" i="5"/>
  <c r="BH1326" i="5"/>
  <c r="BG1326" i="5"/>
  <c r="BF1326" i="5"/>
  <c r="D1325" i="5"/>
  <c r="BA1325" i="5"/>
  <c r="E1325" i="5"/>
  <c r="BB1325" i="5"/>
  <c r="F1325" i="5"/>
  <c r="BC1325" i="5"/>
  <c r="G1325" i="5"/>
  <c r="BD1325" i="5"/>
  <c r="BE1325" i="5"/>
  <c r="BK1325" i="5"/>
  <c r="BJ1325" i="5"/>
  <c r="BI1325" i="5"/>
  <c r="C1325" i="5"/>
  <c r="M1325" i="5"/>
  <c r="BH1325" i="5"/>
  <c r="BG1325" i="5"/>
  <c r="BF1325" i="5"/>
  <c r="D1324" i="5"/>
  <c r="BA1324" i="5"/>
  <c r="E1324" i="5"/>
  <c r="BB1324" i="5"/>
  <c r="F1324" i="5"/>
  <c r="BC1324" i="5"/>
  <c r="G1324" i="5"/>
  <c r="BD1324" i="5"/>
  <c r="BE1324" i="5"/>
  <c r="BK1324" i="5"/>
  <c r="BJ1324" i="5"/>
  <c r="BI1324" i="5"/>
  <c r="C1324" i="5"/>
  <c r="M1324" i="5"/>
  <c r="BH1324" i="5"/>
  <c r="BG1324" i="5"/>
  <c r="BF1324" i="5"/>
  <c r="D1323" i="5"/>
  <c r="BA1323" i="5"/>
  <c r="E1323" i="5"/>
  <c r="BB1323" i="5"/>
  <c r="F1323" i="5"/>
  <c r="BC1323" i="5"/>
  <c r="G1323" i="5"/>
  <c r="BD1323" i="5"/>
  <c r="BE1323" i="5"/>
  <c r="BK1323" i="5"/>
  <c r="BJ1323" i="5"/>
  <c r="BI1323" i="5"/>
  <c r="C1323" i="5"/>
  <c r="M1323" i="5"/>
  <c r="BH1323" i="5"/>
  <c r="BG1323" i="5"/>
  <c r="BF1323" i="5"/>
  <c r="D1322" i="5"/>
  <c r="BA1322" i="5"/>
  <c r="E1322" i="5"/>
  <c r="BB1322" i="5"/>
  <c r="F1322" i="5"/>
  <c r="BC1322" i="5"/>
  <c r="G1322" i="5"/>
  <c r="BD1322" i="5"/>
  <c r="BE1322" i="5"/>
  <c r="BK1322" i="5"/>
  <c r="BJ1322" i="5"/>
  <c r="BI1322" i="5"/>
  <c r="C1322" i="5"/>
  <c r="M1322" i="5"/>
  <c r="BH1322" i="5"/>
  <c r="BG1322" i="5"/>
  <c r="BF1322" i="5"/>
  <c r="D1321" i="5"/>
  <c r="BA1321" i="5"/>
  <c r="E1321" i="5"/>
  <c r="BB1321" i="5"/>
  <c r="F1321" i="5"/>
  <c r="BC1321" i="5"/>
  <c r="G1321" i="5"/>
  <c r="BD1321" i="5"/>
  <c r="BE1321" i="5"/>
  <c r="BK1321" i="5"/>
  <c r="BJ1321" i="5"/>
  <c r="BI1321" i="5"/>
  <c r="C1321" i="5"/>
  <c r="M1321" i="5"/>
  <c r="BH1321" i="5"/>
  <c r="BG1321" i="5"/>
  <c r="BF1321" i="5"/>
  <c r="D1320" i="5"/>
  <c r="BA1320" i="5"/>
  <c r="E1320" i="5"/>
  <c r="BB1320" i="5"/>
  <c r="F1320" i="5"/>
  <c r="BC1320" i="5"/>
  <c r="G1320" i="5"/>
  <c r="BD1320" i="5"/>
  <c r="BE1320" i="5"/>
  <c r="BK1320" i="5"/>
  <c r="BJ1320" i="5"/>
  <c r="BI1320" i="5"/>
  <c r="C1320" i="5"/>
  <c r="M1320" i="5"/>
  <c r="BH1320" i="5"/>
  <c r="BG1320" i="5"/>
  <c r="BF1320" i="5"/>
  <c r="D1319" i="5"/>
  <c r="BA1319" i="5"/>
  <c r="E1319" i="5"/>
  <c r="BB1319" i="5"/>
  <c r="F1319" i="5"/>
  <c r="BC1319" i="5"/>
  <c r="G1319" i="5"/>
  <c r="BD1319" i="5"/>
  <c r="BE1319" i="5"/>
  <c r="BK1319" i="5"/>
  <c r="BJ1319" i="5"/>
  <c r="BI1319" i="5"/>
  <c r="C1319" i="5"/>
  <c r="M1319" i="5"/>
  <c r="BH1319" i="5"/>
  <c r="BG1319" i="5"/>
  <c r="BF1319" i="5"/>
  <c r="D1318" i="5"/>
  <c r="BA1318" i="5"/>
  <c r="E1318" i="5"/>
  <c r="BB1318" i="5"/>
  <c r="F1318" i="5"/>
  <c r="BC1318" i="5"/>
  <c r="G1318" i="5"/>
  <c r="BD1318" i="5"/>
  <c r="BE1318" i="5"/>
  <c r="BK1318" i="5"/>
  <c r="BJ1318" i="5"/>
  <c r="BI1318" i="5"/>
  <c r="C1318" i="5"/>
  <c r="M1318" i="5"/>
  <c r="BH1318" i="5"/>
  <c r="BG1318" i="5"/>
  <c r="BF1318" i="5"/>
  <c r="D1317" i="5"/>
  <c r="BA1317" i="5"/>
  <c r="E1317" i="5"/>
  <c r="BB1317" i="5"/>
  <c r="F1317" i="5"/>
  <c r="BC1317" i="5"/>
  <c r="G1317" i="5"/>
  <c r="BD1317" i="5"/>
  <c r="BE1317" i="5"/>
  <c r="BK1317" i="5"/>
  <c r="BJ1317" i="5"/>
  <c r="BI1317" i="5"/>
  <c r="C1317" i="5"/>
  <c r="M1317" i="5"/>
  <c r="BH1317" i="5"/>
  <c r="BG1317" i="5"/>
  <c r="BF1317" i="5"/>
  <c r="D1316" i="5"/>
  <c r="BA1316" i="5"/>
  <c r="E1316" i="5"/>
  <c r="BB1316" i="5"/>
  <c r="F1316" i="5"/>
  <c r="BC1316" i="5"/>
  <c r="G1316" i="5"/>
  <c r="BD1316" i="5"/>
  <c r="BE1316" i="5"/>
  <c r="BK1316" i="5"/>
  <c r="BJ1316" i="5"/>
  <c r="BI1316" i="5"/>
  <c r="C1316" i="5"/>
  <c r="M1316" i="5"/>
  <c r="BH1316" i="5"/>
  <c r="BG1316" i="5"/>
  <c r="BF1316" i="5"/>
  <c r="D1315" i="5"/>
  <c r="BA1315" i="5"/>
  <c r="E1315" i="5"/>
  <c r="BB1315" i="5"/>
  <c r="F1315" i="5"/>
  <c r="BC1315" i="5"/>
  <c r="G1315" i="5"/>
  <c r="BD1315" i="5"/>
  <c r="BE1315" i="5"/>
  <c r="BK1315" i="5"/>
  <c r="BJ1315" i="5"/>
  <c r="BI1315" i="5"/>
  <c r="C1315" i="5"/>
  <c r="M1315" i="5"/>
  <c r="BH1315" i="5"/>
  <c r="BG1315" i="5"/>
  <c r="BF1315" i="5"/>
  <c r="D1314" i="5"/>
  <c r="BA1314" i="5"/>
  <c r="E1314" i="5"/>
  <c r="BB1314" i="5"/>
  <c r="F1314" i="5"/>
  <c r="BC1314" i="5"/>
  <c r="G1314" i="5"/>
  <c r="BD1314" i="5"/>
  <c r="BE1314" i="5"/>
  <c r="BK1314" i="5"/>
  <c r="BJ1314" i="5"/>
  <c r="BI1314" i="5"/>
  <c r="C1314" i="5"/>
  <c r="M1314" i="5"/>
  <c r="BH1314" i="5"/>
  <c r="BG1314" i="5"/>
  <c r="BF1314" i="5"/>
  <c r="D1313" i="5"/>
  <c r="BA1313" i="5"/>
  <c r="E1313" i="5"/>
  <c r="BB1313" i="5"/>
  <c r="F1313" i="5"/>
  <c r="BC1313" i="5"/>
  <c r="G1313" i="5"/>
  <c r="BD1313" i="5"/>
  <c r="BE1313" i="5"/>
  <c r="BK1313" i="5"/>
  <c r="BJ1313" i="5"/>
  <c r="BI1313" i="5"/>
  <c r="C1313" i="5"/>
  <c r="M1313" i="5"/>
  <c r="BH1313" i="5"/>
  <c r="BG1313" i="5"/>
  <c r="BF1313" i="5"/>
  <c r="D1312" i="5"/>
  <c r="BA1312" i="5"/>
  <c r="E1312" i="5"/>
  <c r="BB1312" i="5"/>
  <c r="F1312" i="5"/>
  <c r="BC1312" i="5"/>
  <c r="G1312" i="5"/>
  <c r="BD1312" i="5"/>
  <c r="BE1312" i="5"/>
  <c r="BK1312" i="5"/>
  <c r="BJ1312" i="5"/>
  <c r="BI1312" i="5"/>
  <c r="C1312" i="5"/>
  <c r="M1312" i="5"/>
  <c r="BH1312" i="5"/>
  <c r="BG1312" i="5"/>
  <c r="BF1312" i="5"/>
  <c r="D1311" i="5"/>
  <c r="BA1311" i="5"/>
  <c r="E1311" i="5"/>
  <c r="BB1311" i="5"/>
  <c r="F1311" i="5"/>
  <c r="BC1311" i="5"/>
  <c r="G1311" i="5"/>
  <c r="BD1311" i="5"/>
  <c r="BE1311" i="5"/>
  <c r="BK1311" i="5"/>
  <c r="BJ1311" i="5"/>
  <c r="BI1311" i="5"/>
  <c r="C1311" i="5"/>
  <c r="M1311" i="5"/>
  <c r="BH1311" i="5"/>
  <c r="BG1311" i="5"/>
  <c r="BF1311" i="5"/>
  <c r="D1310" i="5"/>
  <c r="BA1310" i="5"/>
  <c r="E1310" i="5"/>
  <c r="BB1310" i="5"/>
  <c r="F1310" i="5"/>
  <c r="BC1310" i="5"/>
  <c r="G1310" i="5"/>
  <c r="BD1310" i="5"/>
  <c r="BE1310" i="5"/>
  <c r="BK1310" i="5"/>
  <c r="BJ1310" i="5"/>
  <c r="BI1310" i="5"/>
  <c r="C1310" i="5"/>
  <c r="M1310" i="5"/>
  <c r="BH1310" i="5"/>
  <c r="BG1310" i="5"/>
  <c r="BF1310" i="5"/>
  <c r="D1309" i="5"/>
  <c r="BA1309" i="5"/>
  <c r="E1309" i="5"/>
  <c r="BB1309" i="5"/>
  <c r="F1309" i="5"/>
  <c r="BC1309" i="5"/>
  <c r="G1309" i="5"/>
  <c r="BD1309" i="5"/>
  <c r="BE1309" i="5"/>
  <c r="BK1309" i="5"/>
  <c r="BJ1309" i="5"/>
  <c r="C1309" i="5"/>
  <c r="N1309" i="5"/>
  <c r="BI1309" i="5"/>
  <c r="M1309" i="5"/>
  <c r="BH1309" i="5"/>
  <c r="BG1309" i="5"/>
  <c r="BF1309" i="5"/>
  <c r="D1308" i="5"/>
  <c r="BA1308" i="5"/>
  <c r="E1308" i="5"/>
  <c r="BB1308" i="5"/>
  <c r="F1308" i="5"/>
  <c r="BC1308" i="5"/>
  <c r="G1308" i="5"/>
  <c r="BD1308" i="5"/>
  <c r="BE1308" i="5"/>
  <c r="BK1308" i="5"/>
  <c r="BJ1308" i="5"/>
  <c r="BI1308" i="5"/>
  <c r="C1308" i="5"/>
  <c r="M1308" i="5"/>
  <c r="BH1308" i="5"/>
  <c r="BG1308" i="5"/>
  <c r="BF1308" i="5"/>
  <c r="D1307" i="5"/>
  <c r="BA1307" i="5"/>
  <c r="E1307" i="5"/>
  <c r="BB1307" i="5"/>
  <c r="F1307" i="5"/>
  <c r="BC1307" i="5"/>
  <c r="G1307" i="5"/>
  <c r="BD1307" i="5"/>
  <c r="BE1307" i="5"/>
  <c r="BK1307" i="5"/>
  <c r="BJ1307" i="5"/>
  <c r="BI1307" i="5"/>
  <c r="C1307" i="5"/>
  <c r="M1307" i="5"/>
  <c r="BH1307" i="5"/>
  <c r="BG1307" i="5"/>
  <c r="BF1307" i="5"/>
  <c r="D1306" i="5"/>
  <c r="BA1306" i="5"/>
  <c r="E1306" i="5"/>
  <c r="BB1306" i="5"/>
  <c r="F1306" i="5"/>
  <c r="BC1306" i="5"/>
  <c r="G1306" i="5"/>
  <c r="BD1306" i="5"/>
  <c r="BE1306" i="5"/>
  <c r="BK1306" i="5"/>
  <c r="BJ1306" i="5"/>
  <c r="BI1306" i="5"/>
  <c r="C1306" i="5"/>
  <c r="M1306" i="5"/>
  <c r="BH1306" i="5"/>
  <c r="BG1306" i="5"/>
  <c r="BF1306" i="5"/>
  <c r="D1305" i="5"/>
  <c r="BA1305" i="5"/>
  <c r="E1305" i="5"/>
  <c r="BB1305" i="5"/>
  <c r="F1305" i="5"/>
  <c r="BC1305" i="5"/>
  <c r="G1305" i="5"/>
  <c r="BD1305" i="5"/>
  <c r="BE1305" i="5"/>
  <c r="BK1305" i="5"/>
  <c r="BJ1305" i="5"/>
  <c r="BI1305" i="5"/>
  <c r="C1305" i="5"/>
  <c r="M1305" i="5"/>
  <c r="BH1305" i="5"/>
  <c r="BG1305" i="5"/>
  <c r="BF1305" i="5"/>
  <c r="D1304" i="5"/>
  <c r="BA1304" i="5"/>
  <c r="E1304" i="5"/>
  <c r="BB1304" i="5"/>
  <c r="F1304" i="5"/>
  <c r="BC1304" i="5"/>
  <c r="G1304" i="5"/>
  <c r="BD1304" i="5"/>
  <c r="BE1304" i="5"/>
  <c r="BK1304" i="5"/>
  <c r="BJ1304" i="5"/>
  <c r="BI1304" i="5"/>
  <c r="C1304" i="5"/>
  <c r="M1304" i="5"/>
  <c r="BH1304" i="5"/>
  <c r="BG1304" i="5"/>
  <c r="BF1304" i="5"/>
  <c r="D1303" i="5"/>
  <c r="BA1303" i="5"/>
  <c r="E1303" i="5"/>
  <c r="BB1303" i="5"/>
  <c r="F1303" i="5"/>
  <c r="BC1303" i="5"/>
  <c r="G1303" i="5"/>
  <c r="BD1303" i="5"/>
  <c r="BE1303" i="5"/>
  <c r="BK1303" i="5"/>
  <c r="BJ1303" i="5"/>
  <c r="BI1303" i="5"/>
  <c r="C1303" i="5"/>
  <c r="M1303" i="5"/>
  <c r="BH1303" i="5"/>
  <c r="BG1303" i="5"/>
  <c r="BF1303" i="5"/>
  <c r="D1302" i="5"/>
  <c r="BA1302" i="5"/>
  <c r="E1302" i="5"/>
  <c r="BB1302" i="5"/>
  <c r="F1302" i="5"/>
  <c r="BC1302" i="5"/>
  <c r="G1302" i="5"/>
  <c r="BD1302" i="5"/>
  <c r="BE1302" i="5"/>
  <c r="BK1302" i="5"/>
  <c r="BJ1302" i="5"/>
  <c r="C1302" i="5"/>
  <c r="N1302" i="5"/>
  <c r="BI1302" i="5"/>
  <c r="M1302" i="5"/>
  <c r="BH1302" i="5"/>
  <c r="BG1302" i="5"/>
  <c r="BF1302" i="5"/>
  <c r="D1301" i="5"/>
  <c r="BA1301" i="5"/>
  <c r="E1301" i="5"/>
  <c r="BB1301" i="5"/>
  <c r="F1301" i="5"/>
  <c r="BC1301" i="5"/>
  <c r="G1301" i="5"/>
  <c r="BD1301" i="5"/>
  <c r="BE1301" i="5"/>
  <c r="BK1301" i="5"/>
  <c r="BJ1301" i="5"/>
  <c r="BI1301" i="5"/>
  <c r="C1301" i="5"/>
  <c r="M1301" i="5"/>
  <c r="BH1301" i="5"/>
  <c r="BG1301" i="5"/>
  <c r="BF1301" i="5"/>
  <c r="D1300" i="5"/>
  <c r="BA1300" i="5"/>
  <c r="E1300" i="5"/>
  <c r="BB1300" i="5"/>
  <c r="F1300" i="5"/>
  <c r="BC1300" i="5"/>
  <c r="G1300" i="5"/>
  <c r="BD1300" i="5"/>
  <c r="BE1300" i="5"/>
  <c r="BK1300" i="5"/>
  <c r="BJ1300" i="5"/>
  <c r="BI1300" i="5"/>
  <c r="C1300" i="5"/>
  <c r="M1300" i="5"/>
  <c r="BH1300" i="5"/>
  <c r="BG1300" i="5"/>
  <c r="BF1300" i="5"/>
  <c r="D1299" i="5"/>
  <c r="BA1299" i="5"/>
  <c r="E1299" i="5"/>
  <c r="BB1299" i="5"/>
  <c r="F1299" i="5"/>
  <c r="BC1299" i="5"/>
  <c r="G1299" i="5"/>
  <c r="BD1299" i="5"/>
  <c r="BE1299" i="5"/>
  <c r="BK1299" i="5"/>
  <c r="BJ1299" i="5"/>
  <c r="BI1299" i="5"/>
  <c r="C1299" i="5"/>
  <c r="M1299" i="5"/>
  <c r="BH1299" i="5"/>
  <c r="BG1299" i="5"/>
  <c r="BF1299" i="5"/>
  <c r="D1298" i="5"/>
  <c r="BA1298" i="5"/>
  <c r="E1298" i="5"/>
  <c r="BB1298" i="5"/>
  <c r="F1298" i="5"/>
  <c r="BC1298" i="5"/>
  <c r="G1298" i="5"/>
  <c r="BD1298" i="5"/>
  <c r="BE1298" i="5"/>
  <c r="BK1298" i="5"/>
  <c r="BJ1298" i="5"/>
  <c r="BI1298" i="5"/>
  <c r="C1298" i="5"/>
  <c r="M1298" i="5"/>
  <c r="BH1298" i="5"/>
  <c r="BG1298" i="5"/>
  <c r="BF1298" i="5"/>
  <c r="D1297" i="5"/>
  <c r="BA1297" i="5"/>
  <c r="E1297" i="5"/>
  <c r="BB1297" i="5"/>
  <c r="F1297" i="5"/>
  <c r="BC1297" i="5"/>
  <c r="G1297" i="5"/>
  <c r="BD1297" i="5"/>
  <c r="BE1297" i="5"/>
  <c r="BK1297" i="5"/>
  <c r="BJ1297" i="5"/>
  <c r="BI1297" i="5"/>
  <c r="C1297" i="5"/>
  <c r="M1297" i="5"/>
  <c r="BH1297" i="5"/>
  <c r="BG1297" i="5"/>
  <c r="BF1297" i="5"/>
  <c r="D1296" i="5"/>
  <c r="BA1296" i="5"/>
  <c r="E1296" i="5"/>
  <c r="BB1296" i="5"/>
  <c r="F1296" i="5"/>
  <c r="BC1296" i="5"/>
  <c r="G1296" i="5"/>
  <c r="BD1296" i="5"/>
  <c r="BE1296" i="5"/>
  <c r="BK1296" i="5"/>
  <c r="BJ1296" i="5"/>
  <c r="BI1296" i="5"/>
  <c r="C1296" i="5"/>
  <c r="M1296" i="5"/>
  <c r="BH1296" i="5"/>
  <c r="BG1296" i="5"/>
  <c r="BF1296" i="5"/>
  <c r="D1295" i="5"/>
  <c r="BA1295" i="5"/>
  <c r="E1295" i="5"/>
  <c r="BB1295" i="5"/>
  <c r="F1295" i="5"/>
  <c r="BC1295" i="5"/>
  <c r="G1295" i="5"/>
  <c r="BD1295" i="5"/>
  <c r="BE1295" i="5"/>
  <c r="BK1295" i="5"/>
  <c r="BJ1295" i="5"/>
  <c r="BI1295" i="5"/>
  <c r="C1295" i="5"/>
  <c r="M1295" i="5"/>
  <c r="BH1295" i="5"/>
  <c r="BG1295" i="5"/>
  <c r="BF1295" i="5"/>
  <c r="D1294" i="5"/>
  <c r="BA1294" i="5"/>
  <c r="E1294" i="5"/>
  <c r="BB1294" i="5"/>
  <c r="F1294" i="5"/>
  <c r="BC1294" i="5"/>
  <c r="G1294" i="5"/>
  <c r="BD1294" i="5"/>
  <c r="BE1294" i="5"/>
  <c r="BK1294" i="5"/>
  <c r="BJ1294" i="5"/>
  <c r="BI1294" i="5"/>
  <c r="C1294" i="5"/>
  <c r="M1294" i="5"/>
  <c r="BH1294" i="5"/>
  <c r="BG1294" i="5"/>
  <c r="BF1294" i="5"/>
  <c r="D1293" i="5"/>
  <c r="BA1293" i="5"/>
  <c r="E1293" i="5"/>
  <c r="BB1293" i="5"/>
  <c r="F1293" i="5"/>
  <c r="BC1293" i="5"/>
  <c r="G1293" i="5"/>
  <c r="BD1293" i="5"/>
  <c r="BE1293" i="5"/>
  <c r="BK1293" i="5"/>
  <c r="BJ1293" i="5"/>
  <c r="BI1293" i="5"/>
  <c r="C1293" i="5"/>
  <c r="M1293" i="5"/>
  <c r="BH1293" i="5"/>
  <c r="BG1293" i="5"/>
  <c r="BF1293" i="5"/>
  <c r="D1292" i="5"/>
  <c r="BA1292" i="5"/>
  <c r="E1292" i="5"/>
  <c r="BB1292" i="5"/>
  <c r="F1292" i="5"/>
  <c r="BC1292" i="5"/>
  <c r="G1292" i="5"/>
  <c r="BD1292" i="5"/>
  <c r="BE1292" i="5"/>
  <c r="BK1292" i="5"/>
  <c r="BJ1292" i="5"/>
  <c r="BI1292" i="5"/>
  <c r="C1292" i="5"/>
  <c r="M1292" i="5"/>
  <c r="BH1292" i="5"/>
  <c r="BG1292" i="5"/>
  <c r="BF1292" i="5"/>
  <c r="D1291" i="5"/>
  <c r="BA1291" i="5"/>
  <c r="E1291" i="5"/>
  <c r="BB1291" i="5"/>
  <c r="F1291" i="5"/>
  <c r="BC1291" i="5"/>
  <c r="G1291" i="5"/>
  <c r="BD1291" i="5"/>
  <c r="BE1291" i="5"/>
  <c r="BK1291" i="5"/>
  <c r="BJ1291" i="5"/>
  <c r="BI1291" i="5"/>
  <c r="C1291" i="5"/>
  <c r="M1291" i="5"/>
  <c r="BH1291" i="5"/>
  <c r="BG1291" i="5"/>
  <c r="BF1291" i="5"/>
  <c r="D1290" i="5"/>
  <c r="BA1290" i="5"/>
  <c r="E1290" i="5"/>
  <c r="BB1290" i="5"/>
  <c r="F1290" i="5"/>
  <c r="BC1290" i="5"/>
  <c r="G1290" i="5"/>
  <c r="BD1290" i="5"/>
  <c r="BE1290" i="5"/>
  <c r="BK1290" i="5"/>
  <c r="BJ1290" i="5"/>
  <c r="BI1290" i="5"/>
  <c r="C1290" i="5"/>
  <c r="M1290" i="5"/>
  <c r="BH1290" i="5"/>
  <c r="BG1290" i="5"/>
  <c r="BF1290" i="5"/>
  <c r="D1289" i="5"/>
  <c r="BA1289" i="5"/>
  <c r="E1289" i="5"/>
  <c r="BB1289" i="5"/>
  <c r="F1289" i="5"/>
  <c r="BC1289" i="5"/>
  <c r="G1289" i="5"/>
  <c r="BD1289" i="5"/>
  <c r="BE1289" i="5"/>
  <c r="BK1289" i="5"/>
  <c r="BJ1289" i="5"/>
  <c r="C1289" i="5"/>
  <c r="N1289" i="5"/>
  <c r="BI1289" i="5"/>
  <c r="M1289" i="5"/>
  <c r="BH1289" i="5"/>
  <c r="BG1289" i="5"/>
  <c r="BF1289" i="5"/>
  <c r="P1287" i="5"/>
  <c r="Q1287" i="5"/>
  <c r="R1287" i="5"/>
  <c r="S1287" i="5"/>
  <c r="T1287" i="5"/>
  <c r="U1287" i="5"/>
  <c r="V1287" i="5"/>
  <c r="Z1287" i="5"/>
  <c r="AA1287" i="5"/>
  <c r="AC1287" i="5"/>
  <c r="AD1287" i="5"/>
  <c r="AF1287" i="5"/>
  <c r="AG1287" i="5"/>
  <c r="D1287" i="5"/>
  <c r="BA1287" i="5"/>
  <c r="E1287" i="5"/>
  <c r="BB1287" i="5"/>
  <c r="F1287" i="5"/>
  <c r="BC1287" i="5"/>
  <c r="G1287" i="5"/>
  <c r="BD1287" i="5"/>
  <c r="BE1287" i="5"/>
  <c r="BK1287" i="5"/>
  <c r="BJ1287" i="5"/>
  <c r="BI1287" i="5"/>
  <c r="C1287" i="5"/>
  <c r="M1287" i="5"/>
  <c r="BH1287" i="5"/>
  <c r="BG1287" i="5"/>
  <c r="BF1287" i="5"/>
  <c r="D1286" i="5"/>
  <c r="BA1286" i="5"/>
  <c r="E1286" i="5"/>
  <c r="BB1286" i="5"/>
  <c r="F1286" i="5"/>
  <c r="BC1286" i="5"/>
  <c r="G1286" i="5"/>
  <c r="BD1286" i="5"/>
  <c r="BE1286" i="5"/>
  <c r="BK1286" i="5"/>
  <c r="D1285" i="5"/>
  <c r="BA1285" i="5"/>
  <c r="E1285" i="5"/>
  <c r="BB1285" i="5"/>
  <c r="F1285" i="5"/>
  <c r="BC1285" i="5"/>
  <c r="G1285" i="5"/>
  <c r="BD1285" i="5"/>
  <c r="BE1285" i="5"/>
  <c r="BK1285" i="5"/>
  <c r="D1284" i="5"/>
  <c r="BA1284" i="5"/>
  <c r="E1284" i="5"/>
  <c r="BB1284" i="5"/>
  <c r="F1284" i="5"/>
  <c r="BC1284" i="5"/>
  <c r="G1284" i="5"/>
  <c r="BD1284" i="5"/>
  <c r="BE1284" i="5"/>
  <c r="BK1284" i="5"/>
  <c r="D1283" i="5"/>
  <c r="BA1283" i="5"/>
  <c r="E1283" i="5"/>
  <c r="BB1283" i="5"/>
  <c r="F1283" i="5"/>
  <c r="BC1283" i="5"/>
  <c r="G1283" i="5"/>
  <c r="BD1283" i="5"/>
  <c r="BE1283" i="5"/>
  <c r="BK1283" i="5"/>
  <c r="D1282" i="5"/>
  <c r="BA1282" i="5"/>
  <c r="E1282" i="5"/>
  <c r="BB1282" i="5"/>
  <c r="F1282" i="5"/>
  <c r="BC1282" i="5"/>
  <c r="G1282" i="5"/>
  <c r="BD1282" i="5"/>
  <c r="BE1282" i="5"/>
  <c r="BK1282" i="5"/>
  <c r="D1281" i="5"/>
  <c r="BA1281" i="5"/>
  <c r="E1281" i="5"/>
  <c r="BB1281" i="5"/>
  <c r="F1281" i="5"/>
  <c r="BC1281" i="5"/>
  <c r="G1281" i="5"/>
  <c r="BD1281" i="5"/>
  <c r="BE1281" i="5"/>
  <c r="BK1281" i="5"/>
  <c r="D1280" i="5"/>
  <c r="BA1280" i="5"/>
  <c r="E1280" i="5"/>
  <c r="BB1280" i="5"/>
  <c r="F1280" i="5"/>
  <c r="BC1280" i="5"/>
  <c r="G1280" i="5"/>
  <c r="BD1280" i="5"/>
  <c r="BE1280" i="5"/>
  <c r="BK1280" i="5"/>
  <c r="D1279" i="5"/>
  <c r="BA1279" i="5"/>
  <c r="E1279" i="5"/>
  <c r="BB1279" i="5"/>
  <c r="F1279" i="5"/>
  <c r="BC1279" i="5"/>
  <c r="G1279" i="5"/>
  <c r="BD1279" i="5"/>
  <c r="BE1279" i="5"/>
  <c r="BK1279" i="5"/>
  <c r="D1278" i="5"/>
  <c r="BA1278" i="5"/>
  <c r="E1278" i="5"/>
  <c r="BB1278" i="5"/>
  <c r="F1278" i="5"/>
  <c r="BC1278" i="5"/>
  <c r="G1278" i="5"/>
  <c r="BD1278" i="5"/>
  <c r="BE1278" i="5"/>
  <c r="BK1278" i="5"/>
  <c r="D1277" i="5"/>
  <c r="BA1277" i="5"/>
  <c r="E1277" i="5"/>
  <c r="BB1277" i="5"/>
  <c r="F1277" i="5"/>
  <c r="BC1277" i="5"/>
  <c r="G1277" i="5"/>
  <c r="BD1277" i="5"/>
  <c r="BE1277" i="5"/>
  <c r="BF1277" i="5"/>
  <c r="BG1277" i="5"/>
  <c r="BH1277" i="5"/>
  <c r="C1277" i="5"/>
  <c r="N1277" i="5"/>
  <c r="BI1277" i="5"/>
  <c r="K1277" i="5"/>
  <c r="L1277" i="5"/>
  <c r="M1277" i="5"/>
  <c r="O1277" i="5"/>
  <c r="BJ1277" i="5"/>
  <c r="BK1277" i="5"/>
  <c r="D1276" i="5"/>
  <c r="BA1276" i="5"/>
  <c r="E1276" i="5"/>
  <c r="BB1276" i="5"/>
  <c r="F1276" i="5"/>
  <c r="BC1276" i="5"/>
  <c r="G1276" i="5"/>
  <c r="BD1276" i="5"/>
  <c r="BE1276" i="5"/>
  <c r="BK1276" i="5"/>
  <c r="D1275" i="5"/>
  <c r="BA1275" i="5"/>
  <c r="E1275" i="5"/>
  <c r="BB1275" i="5"/>
  <c r="F1275" i="5"/>
  <c r="BC1275" i="5"/>
  <c r="G1275" i="5"/>
  <c r="BD1275" i="5"/>
  <c r="BE1275" i="5"/>
  <c r="BK1275" i="5"/>
  <c r="D1274" i="5"/>
  <c r="BA1274" i="5"/>
  <c r="E1274" i="5"/>
  <c r="BB1274" i="5"/>
  <c r="F1274" i="5"/>
  <c r="BC1274" i="5"/>
  <c r="G1274" i="5"/>
  <c r="BD1274" i="5"/>
  <c r="BE1274" i="5"/>
  <c r="BK1274" i="5"/>
  <c r="D1273" i="5"/>
  <c r="BA1273" i="5"/>
  <c r="E1273" i="5"/>
  <c r="BB1273" i="5"/>
  <c r="F1273" i="5"/>
  <c r="BC1273" i="5"/>
  <c r="G1273" i="5"/>
  <c r="BD1273" i="5"/>
  <c r="BE1273" i="5"/>
  <c r="BK1273" i="5"/>
  <c r="D1272" i="5"/>
  <c r="BA1272" i="5"/>
  <c r="E1272" i="5"/>
  <c r="BB1272" i="5"/>
  <c r="F1272" i="5"/>
  <c r="BC1272" i="5"/>
  <c r="G1272" i="5"/>
  <c r="BD1272" i="5"/>
  <c r="BE1272" i="5"/>
  <c r="BK1272" i="5"/>
  <c r="D1271" i="5"/>
  <c r="BA1271" i="5"/>
  <c r="E1271" i="5"/>
  <c r="BB1271" i="5"/>
  <c r="F1271" i="5"/>
  <c r="BC1271" i="5"/>
  <c r="G1271" i="5"/>
  <c r="BD1271" i="5"/>
  <c r="BE1271" i="5"/>
  <c r="BK1271" i="5"/>
  <c r="D1270" i="5"/>
  <c r="BA1270" i="5"/>
  <c r="E1270" i="5"/>
  <c r="BB1270" i="5"/>
  <c r="F1270" i="5"/>
  <c r="BC1270" i="5"/>
  <c r="G1270" i="5"/>
  <c r="BD1270" i="5"/>
  <c r="BE1270" i="5"/>
  <c r="BK1270" i="5"/>
  <c r="D1269" i="5"/>
  <c r="BA1269" i="5"/>
  <c r="E1269" i="5"/>
  <c r="BB1269" i="5"/>
  <c r="F1269" i="5"/>
  <c r="BC1269" i="5"/>
  <c r="G1269" i="5"/>
  <c r="BD1269" i="5"/>
  <c r="BE1269" i="5"/>
  <c r="BK1269" i="5"/>
  <c r="D1268" i="5"/>
  <c r="BA1268" i="5"/>
  <c r="E1268" i="5"/>
  <c r="BB1268" i="5"/>
  <c r="F1268" i="5"/>
  <c r="BC1268" i="5"/>
  <c r="G1268" i="5"/>
  <c r="BD1268" i="5"/>
  <c r="BE1268" i="5"/>
  <c r="BK1268" i="5"/>
  <c r="D1267" i="5"/>
  <c r="BA1267" i="5"/>
  <c r="E1267" i="5"/>
  <c r="BB1267" i="5"/>
  <c r="F1267" i="5"/>
  <c r="BC1267" i="5"/>
  <c r="G1267" i="5"/>
  <c r="BD1267" i="5"/>
  <c r="BE1267" i="5"/>
  <c r="BK1267" i="5"/>
  <c r="D1266" i="5"/>
  <c r="BA1266" i="5"/>
  <c r="E1266" i="5"/>
  <c r="BB1266" i="5"/>
  <c r="F1266" i="5"/>
  <c r="BC1266" i="5"/>
  <c r="G1266" i="5"/>
  <c r="BD1266" i="5"/>
  <c r="BE1266" i="5"/>
  <c r="BK1266" i="5"/>
  <c r="D1265" i="5"/>
  <c r="BA1265" i="5"/>
  <c r="E1265" i="5"/>
  <c r="BB1265" i="5"/>
  <c r="F1265" i="5"/>
  <c r="BC1265" i="5"/>
  <c r="G1265" i="5"/>
  <c r="BD1265" i="5"/>
  <c r="BE1265" i="5"/>
  <c r="BK1265" i="5"/>
  <c r="D1264" i="5"/>
  <c r="BA1264" i="5"/>
  <c r="E1264" i="5"/>
  <c r="BB1264" i="5"/>
  <c r="F1264" i="5"/>
  <c r="BC1264" i="5"/>
  <c r="G1264" i="5"/>
  <c r="BD1264" i="5"/>
  <c r="BE1264" i="5"/>
  <c r="BK1264" i="5"/>
  <c r="D1263" i="5"/>
  <c r="BA1263" i="5"/>
  <c r="E1263" i="5"/>
  <c r="BB1263" i="5"/>
  <c r="F1263" i="5"/>
  <c r="BC1263" i="5"/>
  <c r="G1263" i="5"/>
  <c r="BD1263" i="5"/>
  <c r="BE1263" i="5"/>
  <c r="BK1263" i="5"/>
  <c r="D1262" i="5"/>
  <c r="BA1262" i="5"/>
  <c r="E1262" i="5"/>
  <c r="BB1262" i="5"/>
  <c r="F1262" i="5"/>
  <c r="BC1262" i="5"/>
  <c r="G1262" i="5"/>
  <c r="BD1262" i="5"/>
  <c r="BE1262" i="5"/>
  <c r="BK1262" i="5"/>
  <c r="D1261" i="5"/>
  <c r="BA1261" i="5"/>
  <c r="E1261" i="5"/>
  <c r="BB1261" i="5"/>
  <c r="F1261" i="5"/>
  <c r="BC1261" i="5"/>
  <c r="G1261" i="5"/>
  <c r="BD1261" i="5"/>
  <c r="BE1261" i="5"/>
  <c r="BK1261" i="5"/>
  <c r="D1260" i="5"/>
  <c r="BA1260" i="5"/>
  <c r="E1260" i="5"/>
  <c r="BB1260" i="5"/>
  <c r="F1260" i="5"/>
  <c r="BC1260" i="5"/>
  <c r="G1260" i="5"/>
  <c r="BD1260" i="5"/>
  <c r="BE1260" i="5"/>
  <c r="BK1260" i="5"/>
  <c r="D1259" i="5"/>
  <c r="BA1259" i="5"/>
  <c r="E1259" i="5"/>
  <c r="BB1259" i="5"/>
  <c r="F1259" i="5"/>
  <c r="BC1259" i="5"/>
  <c r="G1259" i="5"/>
  <c r="BD1259" i="5"/>
  <c r="BE1259" i="5"/>
  <c r="BK1259" i="5"/>
  <c r="D1258" i="5"/>
  <c r="BA1258" i="5"/>
  <c r="E1258" i="5"/>
  <c r="BB1258" i="5"/>
  <c r="F1258" i="5"/>
  <c r="BC1258" i="5"/>
  <c r="G1258" i="5"/>
  <c r="BD1258" i="5"/>
  <c r="BE1258" i="5"/>
  <c r="BK1258" i="5"/>
  <c r="D1257" i="5"/>
  <c r="BA1257" i="5"/>
  <c r="E1257" i="5"/>
  <c r="BB1257" i="5"/>
  <c r="F1257" i="5"/>
  <c r="BC1257" i="5"/>
  <c r="G1257" i="5"/>
  <c r="BD1257" i="5"/>
  <c r="BE1257" i="5"/>
  <c r="BK1257" i="5"/>
  <c r="D1256" i="5"/>
  <c r="BA1256" i="5"/>
  <c r="E1256" i="5"/>
  <c r="BB1256" i="5"/>
  <c r="F1256" i="5"/>
  <c r="BC1256" i="5"/>
  <c r="G1256" i="5"/>
  <c r="BD1256" i="5"/>
  <c r="BE1256" i="5"/>
  <c r="BK1256" i="5"/>
  <c r="D1255" i="5"/>
  <c r="BA1255" i="5"/>
  <c r="E1255" i="5"/>
  <c r="BB1255" i="5"/>
  <c r="F1255" i="5"/>
  <c r="BC1255" i="5"/>
  <c r="G1255" i="5"/>
  <c r="BD1255" i="5"/>
  <c r="BE1255" i="5"/>
  <c r="BK1255" i="5"/>
  <c r="D1254" i="5"/>
  <c r="BA1254" i="5"/>
  <c r="E1254" i="5"/>
  <c r="BB1254" i="5"/>
  <c r="F1254" i="5"/>
  <c r="BC1254" i="5"/>
  <c r="G1254" i="5"/>
  <c r="BD1254" i="5"/>
  <c r="BE1254" i="5"/>
  <c r="BK1254" i="5"/>
  <c r="D1253" i="5"/>
  <c r="BA1253" i="5"/>
  <c r="E1253" i="5"/>
  <c r="BB1253" i="5"/>
  <c r="F1253" i="5"/>
  <c r="BC1253" i="5"/>
  <c r="G1253" i="5"/>
  <c r="BD1253" i="5"/>
  <c r="BE1253" i="5"/>
  <c r="BK1253" i="5"/>
  <c r="D1252" i="5"/>
  <c r="BA1252" i="5"/>
  <c r="E1252" i="5"/>
  <c r="BB1252" i="5"/>
  <c r="F1252" i="5"/>
  <c r="BC1252" i="5"/>
  <c r="G1252" i="5"/>
  <c r="BD1252" i="5"/>
  <c r="BE1252" i="5"/>
  <c r="BK1252" i="5"/>
  <c r="D1251" i="5"/>
  <c r="BA1251" i="5"/>
  <c r="E1251" i="5"/>
  <c r="BB1251" i="5"/>
  <c r="F1251" i="5"/>
  <c r="BC1251" i="5"/>
  <c r="G1251" i="5"/>
  <c r="BD1251" i="5"/>
  <c r="BE1251" i="5"/>
  <c r="BK1251" i="5"/>
  <c r="D1250" i="5"/>
  <c r="BA1250" i="5"/>
  <c r="E1250" i="5"/>
  <c r="BB1250" i="5"/>
  <c r="F1250" i="5"/>
  <c r="BC1250" i="5"/>
  <c r="G1250" i="5"/>
  <c r="BD1250" i="5"/>
  <c r="BE1250" i="5"/>
  <c r="BK1250" i="5"/>
  <c r="D1249" i="5"/>
  <c r="BA1249" i="5"/>
  <c r="E1249" i="5"/>
  <c r="BB1249" i="5"/>
  <c r="F1249" i="5"/>
  <c r="BC1249" i="5"/>
  <c r="G1249" i="5"/>
  <c r="BD1249" i="5"/>
  <c r="BE1249" i="5"/>
  <c r="BK1249" i="5"/>
  <c r="D1248" i="5"/>
  <c r="BA1248" i="5"/>
  <c r="E1248" i="5"/>
  <c r="BB1248" i="5"/>
  <c r="F1248" i="5"/>
  <c r="BC1248" i="5"/>
  <c r="G1248" i="5"/>
  <c r="BD1248" i="5"/>
  <c r="BE1248" i="5"/>
  <c r="BK1248" i="5"/>
  <c r="D1247" i="5"/>
  <c r="BA1247" i="5"/>
  <c r="E1247" i="5"/>
  <c r="BB1247" i="5"/>
  <c r="F1247" i="5"/>
  <c r="BC1247" i="5"/>
  <c r="G1247" i="5"/>
  <c r="BD1247" i="5"/>
  <c r="BE1247" i="5"/>
  <c r="BK1247" i="5"/>
  <c r="D1246" i="5"/>
  <c r="BA1246" i="5"/>
  <c r="E1246" i="5"/>
  <c r="BB1246" i="5"/>
  <c r="F1246" i="5"/>
  <c r="BC1246" i="5"/>
  <c r="G1246" i="5"/>
  <c r="BD1246" i="5"/>
  <c r="BE1246" i="5"/>
  <c r="BK1246" i="5"/>
  <c r="D1245" i="5"/>
  <c r="BA1245" i="5"/>
  <c r="E1245" i="5"/>
  <c r="BB1245" i="5"/>
  <c r="F1245" i="5"/>
  <c r="BC1245" i="5"/>
  <c r="G1245" i="5"/>
  <c r="BD1245" i="5"/>
  <c r="BE1245" i="5"/>
  <c r="BK1245" i="5"/>
  <c r="D1244" i="5"/>
  <c r="BA1244" i="5"/>
  <c r="E1244" i="5"/>
  <c r="BB1244" i="5"/>
  <c r="F1244" i="5"/>
  <c r="BC1244" i="5"/>
  <c r="G1244" i="5"/>
  <c r="BD1244" i="5"/>
  <c r="BE1244" i="5"/>
  <c r="BK1244" i="5"/>
  <c r="D1243" i="5"/>
  <c r="BA1243" i="5"/>
  <c r="E1243" i="5"/>
  <c r="BB1243" i="5"/>
  <c r="F1243" i="5"/>
  <c r="BC1243" i="5"/>
  <c r="G1243" i="5"/>
  <c r="BD1243" i="5"/>
  <c r="BE1243" i="5"/>
  <c r="BK1243" i="5"/>
  <c r="D1242" i="5"/>
  <c r="BA1242" i="5"/>
  <c r="E1242" i="5"/>
  <c r="BB1242" i="5"/>
  <c r="F1242" i="5"/>
  <c r="BC1242" i="5"/>
  <c r="G1242" i="5"/>
  <c r="BD1242" i="5"/>
  <c r="BE1242" i="5"/>
  <c r="BK1242" i="5"/>
  <c r="D1241" i="5"/>
  <c r="BA1241" i="5"/>
  <c r="E1241" i="5"/>
  <c r="BB1241" i="5"/>
  <c r="F1241" i="5"/>
  <c r="BC1241" i="5"/>
  <c r="G1241" i="5"/>
  <c r="BD1241" i="5"/>
  <c r="BE1241" i="5"/>
  <c r="BK1241" i="5"/>
  <c r="D1240" i="5"/>
  <c r="BA1240" i="5"/>
  <c r="E1240" i="5"/>
  <c r="BB1240" i="5"/>
  <c r="F1240" i="5"/>
  <c r="BC1240" i="5"/>
  <c r="G1240" i="5"/>
  <c r="BD1240" i="5"/>
  <c r="BE1240" i="5"/>
  <c r="BK1240" i="5"/>
  <c r="D1239" i="5"/>
  <c r="BA1239" i="5"/>
  <c r="E1239" i="5"/>
  <c r="BB1239" i="5"/>
  <c r="F1239" i="5"/>
  <c r="BC1239" i="5"/>
  <c r="G1239" i="5"/>
  <c r="BD1239" i="5"/>
  <c r="BE1239" i="5"/>
  <c r="BK1239" i="5"/>
  <c r="D1238" i="5"/>
  <c r="BA1238" i="5"/>
  <c r="E1238" i="5"/>
  <c r="BB1238" i="5"/>
  <c r="F1238" i="5"/>
  <c r="BC1238" i="5"/>
  <c r="G1238" i="5"/>
  <c r="BD1238" i="5"/>
  <c r="BE1238" i="5"/>
  <c r="BK1238" i="5"/>
  <c r="D1237" i="5"/>
  <c r="BA1237" i="5"/>
  <c r="E1237" i="5"/>
  <c r="BB1237" i="5"/>
  <c r="F1237" i="5"/>
  <c r="BC1237" i="5"/>
  <c r="G1237" i="5"/>
  <c r="BD1237" i="5"/>
  <c r="BE1237" i="5"/>
  <c r="BK1237" i="5"/>
  <c r="D1236" i="5"/>
  <c r="BA1236" i="5"/>
  <c r="E1236" i="5"/>
  <c r="BB1236" i="5"/>
  <c r="F1236" i="5"/>
  <c r="BC1236" i="5"/>
  <c r="G1236" i="5"/>
  <c r="BD1236" i="5"/>
  <c r="BE1236" i="5"/>
  <c r="BK1236" i="5"/>
  <c r="D1235" i="5"/>
  <c r="BA1235" i="5"/>
  <c r="E1235" i="5"/>
  <c r="BB1235" i="5"/>
  <c r="F1235" i="5"/>
  <c r="BC1235" i="5"/>
  <c r="G1235" i="5"/>
  <c r="BD1235" i="5"/>
  <c r="BE1235" i="5"/>
  <c r="BK1235" i="5"/>
  <c r="D1234" i="5"/>
  <c r="BA1234" i="5"/>
  <c r="E1234" i="5"/>
  <c r="BB1234" i="5"/>
  <c r="F1234" i="5"/>
  <c r="BC1234" i="5"/>
  <c r="G1234" i="5"/>
  <c r="BD1234" i="5"/>
  <c r="BE1234" i="5"/>
  <c r="BK1234" i="5"/>
  <c r="D1233" i="5"/>
  <c r="BA1233" i="5"/>
  <c r="E1233" i="5"/>
  <c r="BB1233" i="5"/>
  <c r="F1233" i="5"/>
  <c r="BC1233" i="5"/>
  <c r="G1233" i="5"/>
  <c r="BD1233" i="5"/>
  <c r="BE1233" i="5"/>
  <c r="BK1233" i="5"/>
  <c r="D1232" i="5"/>
  <c r="BA1232" i="5"/>
  <c r="E1232" i="5"/>
  <c r="BB1232" i="5"/>
  <c r="F1232" i="5"/>
  <c r="BC1232" i="5"/>
  <c r="G1232" i="5"/>
  <c r="BD1232" i="5"/>
  <c r="BE1232" i="5"/>
  <c r="BK1232" i="5"/>
  <c r="D1231" i="5"/>
  <c r="BA1231" i="5"/>
  <c r="E1231" i="5"/>
  <c r="BB1231" i="5"/>
  <c r="F1231" i="5"/>
  <c r="BC1231" i="5"/>
  <c r="G1231" i="5"/>
  <c r="BD1231" i="5"/>
  <c r="BE1231" i="5"/>
  <c r="BK1231" i="5"/>
  <c r="D1230" i="5"/>
  <c r="BA1230" i="5"/>
  <c r="E1230" i="5"/>
  <c r="BB1230" i="5"/>
  <c r="F1230" i="5"/>
  <c r="BC1230" i="5"/>
  <c r="G1230" i="5"/>
  <c r="BD1230" i="5"/>
  <c r="BE1230" i="5"/>
  <c r="BK1230" i="5"/>
  <c r="D1229" i="5"/>
  <c r="BA1229" i="5"/>
  <c r="E1229" i="5"/>
  <c r="BB1229" i="5"/>
  <c r="F1229" i="5"/>
  <c r="BC1229" i="5"/>
  <c r="G1229" i="5"/>
  <c r="BD1229" i="5"/>
  <c r="BE1229" i="5"/>
  <c r="BK1229" i="5"/>
  <c r="D1228" i="5"/>
  <c r="BA1228" i="5"/>
  <c r="E1228" i="5"/>
  <c r="BB1228" i="5"/>
  <c r="F1228" i="5"/>
  <c r="BC1228" i="5"/>
  <c r="G1228" i="5"/>
  <c r="BD1228" i="5"/>
  <c r="BE1228" i="5"/>
  <c r="BK1228" i="5"/>
  <c r="D1227" i="5"/>
  <c r="BA1227" i="5"/>
  <c r="E1227" i="5"/>
  <c r="BB1227" i="5"/>
  <c r="F1227" i="5"/>
  <c r="BC1227" i="5"/>
  <c r="G1227" i="5"/>
  <c r="BD1227" i="5"/>
  <c r="BE1227" i="5"/>
  <c r="BK1227" i="5"/>
  <c r="D1226" i="5"/>
  <c r="BA1226" i="5"/>
  <c r="E1226" i="5"/>
  <c r="BB1226" i="5"/>
  <c r="F1226" i="5"/>
  <c r="BC1226" i="5"/>
  <c r="G1226" i="5"/>
  <c r="BD1226" i="5"/>
  <c r="BE1226" i="5"/>
  <c r="BK1226" i="5"/>
  <c r="D1225" i="5"/>
  <c r="BA1225" i="5"/>
  <c r="E1225" i="5"/>
  <c r="BB1225" i="5"/>
  <c r="F1225" i="5"/>
  <c r="BC1225" i="5"/>
  <c r="G1225" i="5"/>
  <c r="BD1225" i="5"/>
  <c r="BE1225" i="5"/>
  <c r="BK1225" i="5"/>
  <c r="D1224" i="5"/>
  <c r="BA1224" i="5"/>
  <c r="E1224" i="5"/>
  <c r="BB1224" i="5"/>
  <c r="F1224" i="5"/>
  <c r="BC1224" i="5"/>
  <c r="G1224" i="5"/>
  <c r="BD1224" i="5"/>
  <c r="BE1224" i="5"/>
  <c r="BK1224" i="5"/>
  <c r="D1223" i="5"/>
  <c r="BA1223" i="5"/>
  <c r="E1223" i="5"/>
  <c r="BB1223" i="5"/>
  <c r="F1223" i="5"/>
  <c r="BC1223" i="5"/>
  <c r="G1223" i="5"/>
  <c r="BD1223" i="5"/>
  <c r="BE1223" i="5"/>
  <c r="BK1223" i="5"/>
  <c r="D1222" i="5"/>
  <c r="BA1222" i="5"/>
  <c r="E1222" i="5"/>
  <c r="BB1222" i="5"/>
  <c r="F1222" i="5"/>
  <c r="BC1222" i="5"/>
  <c r="G1222" i="5"/>
  <c r="BD1222" i="5"/>
  <c r="BE1222" i="5"/>
  <c r="BK1222" i="5"/>
  <c r="D1221" i="5"/>
  <c r="BA1221" i="5"/>
  <c r="E1221" i="5"/>
  <c r="BB1221" i="5"/>
  <c r="F1221" i="5"/>
  <c r="BC1221" i="5"/>
  <c r="G1221" i="5"/>
  <c r="BD1221" i="5"/>
  <c r="BE1221" i="5"/>
  <c r="BK1221" i="5"/>
  <c r="D1220" i="5"/>
  <c r="BA1220" i="5"/>
  <c r="E1220" i="5"/>
  <c r="BB1220" i="5"/>
  <c r="F1220" i="5"/>
  <c r="BC1220" i="5"/>
  <c r="G1220" i="5"/>
  <c r="BD1220" i="5"/>
  <c r="BE1220" i="5"/>
  <c r="BK1220" i="5"/>
  <c r="D1219" i="5"/>
  <c r="BA1219" i="5"/>
  <c r="E1219" i="5"/>
  <c r="BB1219" i="5"/>
  <c r="F1219" i="5"/>
  <c r="BC1219" i="5"/>
  <c r="G1219" i="5"/>
  <c r="BD1219" i="5"/>
  <c r="BE1219" i="5"/>
  <c r="BK1219" i="5"/>
  <c r="D1218" i="5"/>
  <c r="BA1218" i="5"/>
  <c r="E1218" i="5"/>
  <c r="BB1218" i="5"/>
  <c r="F1218" i="5"/>
  <c r="BC1218" i="5"/>
  <c r="G1218" i="5"/>
  <c r="BD1218" i="5"/>
  <c r="BE1218" i="5"/>
  <c r="BK1218" i="5"/>
  <c r="D1217" i="5"/>
  <c r="BA1217" i="5"/>
  <c r="E1217" i="5"/>
  <c r="BB1217" i="5"/>
  <c r="F1217" i="5"/>
  <c r="BC1217" i="5"/>
  <c r="G1217" i="5"/>
  <c r="BD1217" i="5"/>
  <c r="BE1217" i="5"/>
  <c r="BK1217" i="5"/>
  <c r="D1216" i="5"/>
  <c r="BA1216" i="5"/>
  <c r="E1216" i="5"/>
  <c r="BB1216" i="5"/>
  <c r="F1216" i="5"/>
  <c r="BC1216" i="5"/>
  <c r="G1216" i="5"/>
  <c r="BD1216" i="5"/>
  <c r="BE1216" i="5"/>
  <c r="BK1216" i="5"/>
  <c r="D1215" i="5"/>
  <c r="BA1215" i="5"/>
  <c r="E1215" i="5"/>
  <c r="BB1215" i="5"/>
  <c r="F1215" i="5"/>
  <c r="BC1215" i="5"/>
  <c r="G1215" i="5"/>
  <c r="BD1215" i="5"/>
  <c r="BE1215" i="5"/>
  <c r="BK1215" i="5"/>
  <c r="D1214" i="5"/>
  <c r="BA1214" i="5"/>
  <c r="E1214" i="5"/>
  <c r="BB1214" i="5"/>
  <c r="F1214" i="5"/>
  <c r="BC1214" i="5"/>
  <c r="G1214" i="5"/>
  <c r="BD1214" i="5"/>
  <c r="BE1214" i="5"/>
  <c r="BK1214" i="5"/>
  <c r="D1213" i="5"/>
  <c r="BA1213" i="5"/>
  <c r="E1213" i="5"/>
  <c r="BB1213" i="5"/>
  <c r="F1213" i="5"/>
  <c r="BC1213" i="5"/>
  <c r="G1213" i="5"/>
  <c r="BD1213" i="5"/>
  <c r="BE1213" i="5"/>
  <c r="BK1213" i="5"/>
  <c r="D1212" i="5"/>
  <c r="BA1212" i="5"/>
  <c r="E1212" i="5"/>
  <c r="BB1212" i="5"/>
  <c r="F1212" i="5"/>
  <c r="BC1212" i="5"/>
  <c r="G1212" i="5"/>
  <c r="BD1212" i="5"/>
  <c r="BE1212" i="5"/>
  <c r="BK1212" i="5"/>
  <c r="D1211" i="5"/>
  <c r="BA1211" i="5"/>
  <c r="E1211" i="5"/>
  <c r="BB1211" i="5"/>
  <c r="F1211" i="5"/>
  <c r="BC1211" i="5"/>
  <c r="G1211" i="5"/>
  <c r="BD1211" i="5"/>
  <c r="BE1211" i="5"/>
  <c r="BK1211" i="5"/>
  <c r="D1210" i="5"/>
  <c r="BA1210" i="5"/>
  <c r="E1210" i="5"/>
  <c r="BB1210" i="5"/>
  <c r="F1210" i="5"/>
  <c r="BC1210" i="5"/>
  <c r="G1210" i="5"/>
  <c r="BD1210" i="5"/>
  <c r="BE1210" i="5"/>
  <c r="BK1210" i="5"/>
  <c r="D1209" i="5"/>
  <c r="BA1209" i="5"/>
  <c r="E1209" i="5"/>
  <c r="BB1209" i="5"/>
  <c r="F1209" i="5"/>
  <c r="BC1209" i="5"/>
  <c r="G1209" i="5"/>
  <c r="BD1209" i="5"/>
  <c r="BE1209" i="5"/>
  <c r="BK1209" i="5"/>
  <c r="D1208" i="5"/>
  <c r="BA1208" i="5"/>
  <c r="E1208" i="5"/>
  <c r="BB1208" i="5"/>
  <c r="F1208" i="5"/>
  <c r="BC1208" i="5"/>
  <c r="G1208" i="5"/>
  <c r="BD1208" i="5"/>
  <c r="BE1208" i="5"/>
  <c r="BK1208" i="5"/>
  <c r="D1207" i="5"/>
  <c r="BA1207" i="5"/>
  <c r="E1207" i="5"/>
  <c r="BB1207" i="5"/>
  <c r="F1207" i="5"/>
  <c r="BC1207" i="5"/>
  <c r="G1207" i="5"/>
  <c r="BD1207" i="5"/>
  <c r="BE1207" i="5"/>
  <c r="BK1207" i="5"/>
  <c r="D1206" i="5"/>
  <c r="BA1206" i="5"/>
  <c r="E1206" i="5"/>
  <c r="BB1206" i="5"/>
  <c r="F1206" i="5"/>
  <c r="BC1206" i="5"/>
  <c r="G1206" i="5"/>
  <c r="BD1206" i="5"/>
  <c r="BE1206" i="5"/>
  <c r="BK1206" i="5"/>
  <c r="D1205" i="5"/>
  <c r="BA1205" i="5"/>
  <c r="E1205" i="5"/>
  <c r="BB1205" i="5"/>
  <c r="F1205" i="5"/>
  <c r="BC1205" i="5"/>
  <c r="G1205" i="5"/>
  <c r="BD1205" i="5"/>
  <c r="BE1205" i="5"/>
  <c r="BK1205" i="5"/>
  <c r="D1204" i="5"/>
  <c r="BA1204" i="5"/>
  <c r="E1204" i="5"/>
  <c r="BB1204" i="5"/>
  <c r="F1204" i="5"/>
  <c r="BC1204" i="5"/>
  <c r="G1204" i="5"/>
  <c r="BD1204" i="5"/>
  <c r="BE1204" i="5"/>
  <c r="BK1204" i="5"/>
  <c r="D1203" i="5"/>
  <c r="BA1203" i="5"/>
  <c r="E1203" i="5"/>
  <c r="BB1203" i="5"/>
  <c r="F1203" i="5"/>
  <c r="BC1203" i="5"/>
  <c r="G1203" i="5"/>
  <c r="BD1203" i="5"/>
  <c r="BE1203" i="5"/>
  <c r="BK1203" i="5"/>
  <c r="D1202" i="5"/>
  <c r="BA1202" i="5"/>
  <c r="E1202" i="5"/>
  <c r="BB1202" i="5"/>
  <c r="F1202" i="5"/>
  <c r="BC1202" i="5"/>
  <c r="G1202" i="5"/>
  <c r="BD1202" i="5"/>
  <c r="BE1202" i="5"/>
  <c r="BK1202" i="5"/>
  <c r="D1201" i="5"/>
  <c r="BA1201" i="5"/>
  <c r="E1201" i="5"/>
  <c r="BB1201" i="5"/>
  <c r="F1201" i="5"/>
  <c r="BC1201" i="5"/>
  <c r="G1201" i="5"/>
  <c r="BD1201" i="5"/>
  <c r="BE1201" i="5"/>
  <c r="BK1201" i="5"/>
  <c r="D1200" i="5"/>
  <c r="BA1200" i="5"/>
  <c r="E1200" i="5"/>
  <c r="BB1200" i="5"/>
  <c r="F1200" i="5"/>
  <c r="BC1200" i="5"/>
  <c r="G1200" i="5"/>
  <c r="BD1200" i="5"/>
  <c r="BE1200" i="5"/>
  <c r="BK1200" i="5"/>
  <c r="D1199" i="5"/>
  <c r="BA1199" i="5"/>
  <c r="E1199" i="5"/>
  <c r="BB1199" i="5"/>
  <c r="F1199" i="5"/>
  <c r="BC1199" i="5"/>
  <c r="G1199" i="5"/>
  <c r="BD1199" i="5"/>
  <c r="BE1199" i="5"/>
  <c r="BK1199" i="5"/>
  <c r="D1198" i="5"/>
  <c r="BA1198" i="5"/>
  <c r="E1198" i="5"/>
  <c r="BB1198" i="5"/>
  <c r="F1198" i="5"/>
  <c r="BC1198" i="5"/>
  <c r="G1198" i="5"/>
  <c r="BD1198" i="5"/>
  <c r="BE1198" i="5"/>
  <c r="BK1198" i="5"/>
  <c r="D1197" i="5"/>
  <c r="BA1197" i="5"/>
  <c r="E1197" i="5"/>
  <c r="BB1197" i="5"/>
  <c r="F1197" i="5"/>
  <c r="BC1197" i="5"/>
  <c r="G1197" i="5"/>
  <c r="BD1197" i="5"/>
  <c r="BE1197" i="5"/>
  <c r="BK1197" i="5"/>
  <c r="D1196" i="5"/>
  <c r="BA1196" i="5"/>
  <c r="E1196" i="5"/>
  <c r="BB1196" i="5"/>
  <c r="F1196" i="5"/>
  <c r="BC1196" i="5"/>
  <c r="G1196" i="5"/>
  <c r="BD1196" i="5"/>
  <c r="BE1196" i="5"/>
  <c r="BK1196" i="5"/>
  <c r="D1195" i="5"/>
  <c r="BA1195" i="5"/>
  <c r="E1195" i="5"/>
  <c r="BB1195" i="5"/>
  <c r="F1195" i="5"/>
  <c r="BC1195" i="5"/>
  <c r="G1195" i="5"/>
  <c r="BD1195" i="5"/>
  <c r="BE1195" i="5"/>
  <c r="BK1195" i="5"/>
  <c r="D1194" i="5"/>
  <c r="BA1194" i="5"/>
  <c r="E1194" i="5"/>
  <c r="BB1194" i="5"/>
  <c r="F1194" i="5"/>
  <c r="BC1194" i="5"/>
  <c r="G1194" i="5"/>
  <c r="BD1194" i="5"/>
  <c r="BE1194" i="5"/>
  <c r="BK1194" i="5"/>
  <c r="D1193" i="5"/>
  <c r="BA1193" i="5"/>
  <c r="E1193" i="5"/>
  <c r="BB1193" i="5"/>
  <c r="F1193" i="5"/>
  <c r="BC1193" i="5"/>
  <c r="G1193" i="5"/>
  <c r="BD1193" i="5"/>
  <c r="BE1193" i="5"/>
  <c r="BK1193" i="5"/>
  <c r="D1192" i="5"/>
  <c r="BA1192" i="5"/>
  <c r="E1192" i="5"/>
  <c r="BB1192" i="5"/>
  <c r="F1192" i="5"/>
  <c r="BC1192" i="5"/>
  <c r="G1192" i="5"/>
  <c r="BD1192" i="5"/>
  <c r="BE1192" i="5"/>
  <c r="BK1192" i="5"/>
  <c r="D1191" i="5"/>
  <c r="BA1191" i="5"/>
  <c r="E1191" i="5"/>
  <c r="BB1191" i="5"/>
  <c r="F1191" i="5"/>
  <c r="BC1191" i="5"/>
  <c r="G1191" i="5"/>
  <c r="BD1191" i="5"/>
  <c r="BE1191" i="5"/>
  <c r="BK1191" i="5"/>
  <c r="D1190" i="5"/>
  <c r="BA1190" i="5"/>
  <c r="E1190" i="5"/>
  <c r="BB1190" i="5"/>
  <c r="F1190" i="5"/>
  <c r="BC1190" i="5"/>
  <c r="G1190" i="5"/>
  <c r="BD1190" i="5"/>
  <c r="BE1190" i="5"/>
  <c r="BK1190" i="5"/>
  <c r="D1189" i="5"/>
  <c r="BA1189" i="5"/>
  <c r="E1189" i="5"/>
  <c r="BB1189" i="5"/>
  <c r="F1189" i="5"/>
  <c r="BC1189" i="5"/>
  <c r="G1189" i="5"/>
  <c r="BD1189" i="5"/>
  <c r="BE1189" i="5"/>
  <c r="BK1189" i="5"/>
  <c r="D1188" i="5"/>
  <c r="BA1188" i="5"/>
  <c r="E1188" i="5"/>
  <c r="BB1188" i="5"/>
  <c r="F1188" i="5"/>
  <c r="BC1188" i="5"/>
  <c r="G1188" i="5"/>
  <c r="BD1188" i="5"/>
  <c r="BE1188" i="5"/>
  <c r="BK1188" i="5"/>
  <c r="D1187" i="5"/>
  <c r="BA1187" i="5"/>
  <c r="E1187" i="5"/>
  <c r="BB1187" i="5"/>
  <c r="F1187" i="5"/>
  <c r="BC1187" i="5"/>
  <c r="G1187" i="5"/>
  <c r="BD1187" i="5"/>
  <c r="BE1187" i="5"/>
  <c r="BK1187" i="5"/>
  <c r="D1186" i="5"/>
  <c r="BA1186" i="5"/>
  <c r="E1186" i="5"/>
  <c r="BB1186" i="5"/>
  <c r="F1186" i="5"/>
  <c r="BC1186" i="5"/>
  <c r="G1186" i="5"/>
  <c r="BD1186" i="5"/>
  <c r="BE1186" i="5"/>
  <c r="BK1186" i="5"/>
  <c r="D1185" i="5"/>
  <c r="BA1185" i="5"/>
  <c r="E1185" i="5"/>
  <c r="BB1185" i="5"/>
  <c r="F1185" i="5"/>
  <c r="BC1185" i="5"/>
  <c r="G1185" i="5"/>
  <c r="BD1185" i="5"/>
  <c r="BE1185" i="5"/>
  <c r="BK1185" i="5"/>
  <c r="D1184" i="5"/>
  <c r="BA1184" i="5"/>
  <c r="E1184" i="5"/>
  <c r="BB1184" i="5"/>
  <c r="F1184" i="5"/>
  <c r="BC1184" i="5"/>
  <c r="G1184" i="5"/>
  <c r="BD1184" i="5"/>
  <c r="BE1184" i="5"/>
  <c r="BK1184" i="5"/>
  <c r="D1183" i="5"/>
  <c r="BA1183" i="5"/>
  <c r="E1183" i="5"/>
  <c r="BB1183" i="5"/>
  <c r="F1183" i="5"/>
  <c r="BC1183" i="5"/>
  <c r="G1183" i="5"/>
  <c r="BD1183" i="5"/>
  <c r="BE1183" i="5"/>
  <c r="BK1183" i="5"/>
  <c r="D1182" i="5"/>
  <c r="BA1182" i="5"/>
  <c r="E1182" i="5"/>
  <c r="BB1182" i="5"/>
  <c r="F1182" i="5"/>
  <c r="BC1182" i="5"/>
  <c r="G1182" i="5"/>
  <c r="BD1182" i="5"/>
  <c r="BE1182" i="5"/>
  <c r="BK1182" i="5"/>
  <c r="D1181" i="5"/>
  <c r="BA1181" i="5"/>
  <c r="E1181" i="5"/>
  <c r="BB1181" i="5"/>
  <c r="F1181" i="5"/>
  <c r="BC1181" i="5"/>
  <c r="G1181" i="5"/>
  <c r="BD1181" i="5"/>
  <c r="BE1181" i="5"/>
  <c r="BK1181" i="5"/>
  <c r="D1180" i="5"/>
  <c r="BA1180" i="5"/>
  <c r="E1180" i="5"/>
  <c r="BB1180" i="5"/>
  <c r="F1180" i="5"/>
  <c r="BC1180" i="5"/>
  <c r="G1180" i="5"/>
  <c r="BD1180" i="5"/>
  <c r="BE1180" i="5"/>
  <c r="BK1180" i="5"/>
  <c r="D1179" i="5"/>
  <c r="BA1179" i="5"/>
  <c r="E1179" i="5"/>
  <c r="BB1179" i="5"/>
  <c r="F1179" i="5"/>
  <c r="BC1179" i="5"/>
  <c r="G1179" i="5"/>
  <c r="BD1179" i="5"/>
  <c r="BE1179" i="5"/>
  <c r="BK1179" i="5"/>
  <c r="D1178" i="5"/>
  <c r="BA1178" i="5"/>
  <c r="E1178" i="5"/>
  <c r="BB1178" i="5"/>
  <c r="F1178" i="5"/>
  <c r="BC1178" i="5"/>
  <c r="G1178" i="5"/>
  <c r="BD1178" i="5"/>
  <c r="BE1178" i="5"/>
  <c r="BK1178" i="5"/>
  <c r="D1177" i="5"/>
  <c r="BA1177" i="5"/>
  <c r="E1177" i="5"/>
  <c r="BB1177" i="5"/>
  <c r="F1177" i="5"/>
  <c r="BC1177" i="5"/>
  <c r="G1177" i="5"/>
  <c r="BD1177" i="5"/>
  <c r="BE1177" i="5"/>
  <c r="BK1177" i="5"/>
  <c r="D1176" i="5"/>
  <c r="BA1176" i="5"/>
  <c r="E1176" i="5"/>
  <c r="BB1176" i="5"/>
  <c r="F1176" i="5"/>
  <c r="BC1176" i="5"/>
  <c r="G1176" i="5"/>
  <c r="BD1176" i="5"/>
  <c r="BE1176" i="5"/>
  <c r="BK1176" i="5"/>
  <c r="D1175" i="5"/>
  <c r="BA1175" i="5"/>
  <c r="E1175" i="5"/>
  <c r="BB1175" i="5"/>
  <c r="F1175" i="5"/>
  <c r="BC1175" i="5"/>
  <c r="G1175" i="5"/>
  <c r="BD1175" i="5"/>
  <c r="BE1175" i="5"/>
  <c r="BK1175" i="5"/>
  <c r="D1174" i="5"/>
  <c r="BA1174" i="5"/>
  <c r="E1174" i="5"/>
  <c r="BB1174" i="5"/>
  <c r="F1174" i="5"/>
  <c r="BC1174" i="5"/>
  <c r="G1174" i="5"/>
  <c r="BD1174" i="5"/>
  <c r="BE1174" i="5"/>
  <c r="BK1174" i="5"/>
  <c r="D1173" i="5"/>
  <c r="BA1173" i="5"/>
  <c r="E1173" i="5"/>
  <c r="BB1173" i="5"/>
  <c r="F1173" i="5"/>
  <c r="BC1173" i="5"/>
  <c r="G1173" i="5"/>
  <c r="BD1173" i="5"/>
  <c r="BE1173" i="5"/>
  <c r="BK1173" i="5"/>
  <c r="D1172" i="5"/>
  <c r="BA1172" i="5"/>
  <c r="E1172" i="5"/>
  <c r="BB1172" i="5"/>
  <c r="F1172" i="5"/>
  <c r="BC1172" i="5"/>
  <c r="G1172" i="5"/>
  <c r="BD1172" i="5"/>
  <c r="BE1172" i="5"/>
  <c r="BK1172" i="5"/>
  <c r="D1171" i="5"/>
  <c r="BA1171" i="5"/>
  <c r="E1171" i="5"/>
  <c r="BB1171" i="5"/>
  <c r="F1171" i="5"/>
  <c r="BC1171" i="5"/>
  <c r="G1171" i="5"/>
  <c r="BD1171" i="5"/>
  <c r="BE1171" i="5"/>
  <c r="BK1171" i="5"/>
  <c r="D1170" i="5"/>
  <c r="BA1170" i="5"/>
  <c r="E1170" i="5"/>
  <c r="BB1170" i="5"/>
  <c r="F1170" i="5"/>
  <c r="BC1170" i="5"/>
  <c r="G1170" i="5"/>
  <c r="BD1170" i="5"/>
  <c r="BE1170" i="5"/>
  <c r="BK1170" i="5"/>
  <c r="D1169" i="5"/>
  <c r="BA1169" i="5"/>
  <c r="E1169" i="5"/>
  <c r="BB1169" i="5"/>
  <c r="F1169" i="5"/>
  <c r="BC1169" i="5"/>
  <c r="G1169" i="5"/>
  <c r="BD1169" i="5"/>
  <c r="BE1169" i="5"/>
  <c r="BK1169" i="5"/>
  <c r="D1168" i="5"/>
  <c r="BA1168" i="5"/>
  <c r="E1168" i="5"/>
  <c r="BB1168" i="5"/>
  <c r="F1168" i="5"/>
  <c r="BC1168" i="5"/>
  <c r="G1168" i="5"/>
  <c r="BD1168" i="5"/>
  <c r="BE1168" i="5"/>
  <c r="BK1168" i="5"/>
  <c r="D1167" i="5"/>
  <c r="BA1167" i="5"/>
  <c r="E1167" i="5"/>
  <c r="BB1167" i="5"/>
  <c r="F1167" i="5"/>
  <c r="BC1167" i="5"/>
  <c r="G1167" i="5"/>
  <c r="BD1167" i="5"/>
  <c r="BE1167" i="5"/>
  <c r="BK1167" i="5"/>
  <c r="D1166" i="5"/>
  <c r="BA1166" i="5"/>
  <c r="E1166" i="5"/>
  <c r="BB1166" i="5"/>
  <c r="F1166" i="5"/>
  <c r="BC1166" i="5"/>
  <c r="G1166" i="5"/>
  <c r="BD1166" i="5"/>
  <c r="BE1166" i="5"/>
  <c r="BK1166" i="5"/>
  <c r="D1165" i="5"/>
  <c r="BA1165" i="5"/>
  <c r="E1165" i="5"/>
  <c r="BB1165" i="5"/>
  <c r="F1165" i="5"/>
  <c r="BC1165" i="5"/>
  <c r="G1165" i="5"/>
  <c r="BD1165" i="5"/>
  <c r="BE1165" i="5"/>
  <c r="BK1165" i="5"/>
  <c r="D1164" i="5"/>
  <c r="BA1164" i="5"/>
  <c r="E1164" i="5"/>
  <c r="BB1164" i="5"/>
  <c r="F1164" i="5"/>
  <c r="BC1164" i="5"/>
  <c r="G1164" i="5"/>
  <c r="BD1164" i="5"/>
  <c r="BE1164" i="5"/>
  <c r="BK1164" i="5"/>
  <c r="D1163" i="5"/>
  <c r="BA1163" i="5"/>
  <c r="E1163" i="5"/>
  <c r="BB1163" i="5"/>
  <c r="F1163" i="5"/>
  <c r="BC1163" i="5"/>
  <c r="G1163" i="5"/>
  <c r="BD1163" i="5"/>
  <c r="BE1163" i="5"/>
  <c r="BK1163" i="5"/>
  <c r="D1162" i="5"/>
  <c r="BA1162" i="5"/>
  <c r="E1162" i="5"/>
  <c r="BB1162" i="5"/>
  <c r="F1162" i="5"/>
  <c r="BC1162" i="5"/>
  <c r="G1162" i="5"/>
  <c r="BD1162" i="5"/>
  <c r="BE1162" i="5"/>
  <c r="BK1162" i="5"/>
  <c r="D1161" i="5"/>
  <c r="BA1161" i="5"/>
  <c r="E1161" i="5"/>
  <c r="BB1161" i="5"/>
  <c r="F1161" i="5"/>
  <c r="BC1161" i="5"/>
  <c r="G1161" i="5"/>
  <c r="BD1161" i="5"/>
  <c r="BE1161" i="5"/>
  <c r="BK1161" i="5"/>
  <c r="D1160" i="5"/>
  <c r="BA1160" i="5"/>
  <c r="E1160" i="5"/>
  <c r="BB1160" i="5"/>
  <c r="F1160" i="5"/>
  <c r="BC1160" i="5"/>
  <c r="G1160" i="5"/>
  <c r="BD1160" i="5"/>
  <c r="BE1160" i="5"/>
  <c r="BK1160" i="5"/>
  <c r="D1159" i="5"/>
  <c r="BA1159" i="5"/>
  <c r="E1159" i="5"/>
  <c r="BB1159" i="5"/>
  <c r="F1159" i="5"/>
  <c r="BC1159" i="5"/>
  <c r="G1159" i="5"/>
  <c r="BD1159" i="5"/>
  <c r="BE1159" i="5"/>
  <c r="BK1159" i="5"/>
  <c r="D1158" i="5"/>
  <c r="BA1158" i="5"/>
  <c r="E1158" i="5"/>
  <c r="BB1158" i="5"/>
  <c r="F1158" i="5"/>
  <c r="BC1158" i="5"/>
  <c r="G1158" i="5"/>
  <c r="BD1158" i="5"/>
  <c r="BE1158" i="5"/>
  <c r="BK1158" i="5"/>
  <c r="D1157" i="5"/>
  <c r="BA1157" i="5"/>
  <c r="E1157" i="5"/>
  <c r="BB1157" i="5"/>
  <c r="F1157" i="5"/>
  <c r="BC1157" i="5"/>
  <c r="G1157" i="5"/>
  <c r="BD1157" i="5"/>
  <c r="BE1157" i="5"/>
  <c r="BK1157" i="5"/>
  <c r="D1156" i="5"/>
  <c r="BA1156" i="5"/>
  <c r="E1156" i="5"/>
  <c r="BB1156" i="5"/>
  <c r="F1156" i="5"/>
  <c r="BC1156" i="5"/>
  <c r="G1156" i="5"/>
  <c r="BD1156" i="5"/>
  <c r="BE1156" i="5"/>
  <c r="BK1156" i="5"/>
  <c r="D1155" i="5"/>
  <c r="BA1155" i="5"/>
  <c r="E1155" i="5"/>
  <c r="BB1155" i="5"/>
  <c r="F1155" i="5"/>
  <c r="BC1155" i="5"/>
  <c r="G1155" i="5"/>
  <c r="BD1155" i="5"/>
  <c r="BE1155" i="5"/>
  <c r="BK1155" i="5"/>
  <c r="D1154" i="5"/>
  <c r="BA1154" i="5"/>
  <c r="E1154" i="5"/>
  <c r="BB1154" i="5"/>
  <c r="F1154" i="5"/>
  <c r="BC1154" i="5"/>
  <c r="G1154" i="5"/>
  <c r="BD1154" i="5"/>
  <c r="BE1154" i="5"/>
  <c r="BK1154" i="5"/>
  <c r="D1153" i="5"/>
  <c r="BA1153" i="5"/>
  <c r="E1153" i="5"/>
  <c r="BB1153" i="5"/>
  <c r="F1153" i="5"/>
  <c r="BC1153" i="5"/>
  <c r="G1153" i="5"/>
  <c r="BD1153" i="5"/>
  <c r="BE1153" i="5"/>
  <c r="BK1153" i="5"/>
  <c r="D1152" i="5"/>
  <c r="BA1152" i="5"/>
  <c r="E1152" i="5"/>
  <c r="BB1152" i="5"/>
  <c r="F1152" i="5"/>
  <c r="BC1152" i="5"/>
  <c r="G1152" i="5"/>
  <c r="BD1152" i="5"/>
  <c r="BE1152" i="5"/>
  <c r="BK1152" i="5"/>
  <c r="D1151" i="5"/>
  <c r="BA1151" i="5"/>
  <c r="E1151" i="5"/>
  <c r="BB1151" i="5"/>
  <c r="F1151" i="5"/>
  <c r="BC1151" i="5"/>
  <c r="G1151" i="5"/>
  <c r="BD1151" i="5"/>
  <c r="BE1151" i="5"/>
  <c r="BK1151" i="5"/>
  <c r="D1150" i="5"/>
  <c r="BA1150" i="5"/>
  <c r="E1150" i="5"/>
  <c r="BB1150" i="5"/>
  <c r="F1150" i="5"/>
  <c r="BC1150" i="5"/>
  <c r="G1150" i="5"/>
  <c r="BD1150" i="5"/>
  <c r="BE1150" i="5"/>
  <c r="BK1150" i="5"/>
  <c r="D1149" i="5"/>
  <c r="BA1149" i="5"/>
  <c r="E1149" i="5"/>
  <c r="BB1149" i="5"/>
  <c r="F1149" i="5"/>
  <c r="BC1149" i="5"/>
  <c r="G1149" i="5"/>
  <c r="BD1149" i="5"/>
  <c r="BE1149" i="5"/>
  <c r="BK1149" i="5"/>
  <c r="D1148" i="5"/>
  <c r="BA1148" i="5"/>
  <c r="E1148" i="5"/>
  <c r="BB1148" i="5"/>
  <c r="F1148" i="5"/>
  <c r="BC1148" i="5"/>
  <c r="G1148" i="5"/>
  <c r="BD1148" i="5"/>
  <c r="BE1148" i="5"/>
  <c r="BK1148" i="5"/>
  <c r="D1147" i="5"/>
  <c r="BA1147" i="5"/>
  <c r="E1147" i="5"/>
  <c r="BB1147" i="5"/>
  <c r="F1147" i="5"/>
  <c r="BC1147" i="5"/>
  <c r="G1147" i="5"/>
  <c r="BD1147" i="5"/>
  <c r="BE1147" i="5"/>
  <c r="BK1147" i="5"/>
  <c r="D1146" i="5"/>
  <c r="BA1146" i="5"/>
  <c r="E1146" i="5"/>
  <c r="BB1146" i="5"/>
  <c r="F1146" i="5"/>
  <c r="BC1146" i="5"/>
  <c r="G1146" i="5"/>
  <c r="BD1146" i="5"/>
  <c r="BE1146" i="5"/>
  <c r="BK1146" i="5"/>
  <c r="D1145" i="5"/>
  <c r="BA1145" i="5"/>
  <c r="E1145" i="5"/>
  <c r="BB1145" i="5"/>
  <c r="F1145" i="5"/>
  <c r="BC1145" i="5"/>
  <c r="G1145" i="5"/>
  <c r="BD1145" i="5"/>
  <c r="BE1145" i="5"/>
  <c r="BK1145" i="5"/>
  <c r="D1144" i="5"/>
  <c r="BA1144" i="5"/>
  <c r="E1144" i="5"/>
  <c r="BB1144" i="5"/>
  <c r="F1144" i="5"/>
  <c r="BC1144" i="5"/>
  <c r="G1144" i="5"/>
  <c r="BD1144" i="5"/>
  <c r="BE1144" i="5"/>
  <c r="BK1144" i="5"/>
  <c r="D1143" i="5"/>
  <c r="BA1143" i="5"/>
  <c r="E1143" i="5"/>
  <c r="BB1143" i="5"/>
  <c r="F1143" i="5"/>
  <c r="BC1143" i="5"/>
  <c r="G1143" i="5"/>
  <c r="BD1143" i="5"/>
  <c r="BE1143" i="5"/>
  <c r="BK1143" i="5"/>
  <c r="D1142" i="5"/>
  <c r="BA1142" i="5"/>
  <c r="E1142" i="5"/>
  <c r="BB1142" i="5"/>
  <c r="F1142" i="5"/>
  <c r="BC1142" i="5"/>
  <c r="G1142" i="5"/>
  <c r="BD1142" i="5"/>
  <c r="BE1142" i="5"/>
  <c r="BK1142" i="5"/>
  <c r="D1141" i="5"/>
  <c r="BA1141" i="5"/>
  <c r="E1141" i="5"/>
  <c r="BB1141" i="5"/>
  <c r="F1141" i="5"/>
  <c r="BC1141" i="5"/>
  <c r="G1141" i="5"/>
  <c r="BD1141" i="5"/>
  <c r="BE1141" i="5"/>
  <c r="BK1141" i="5"/>
  <c r="D1140" i="5"/>
  <c r="BA1140" i="5"/>
  <c r="E1140" i="5"/>
  <c r="BB1140" i="5"/>
  <c r="F1140" i="5"/>
  <c r="BC1140" i="5"/>
  <c r="G1140" i="5"/>
  <c r="BD1140" i="5"/>
  <c r="BE1140" i="5"/>
  <c r="BK1140" i="5"/>
  <c r="D1139" i="5"/>
  <c r="BA1139" i="5"/>
  <c r="E1139" i="5"/>
  <c r="BB1139" i="5"/>
  <c r="F1139" i="5"/>
  <c r="BC1139" i="5"/>
  <c r="G1139" i="5"/>
  <c r="BD1139" i="5"/>
  <c r="BE1139" i="5"/>
  <c r="BK1139" i="5"/>
  <c r="D1138" i="5"/>
  <c r="BA1138" i="5"/>
  <c r="E1138" i="5"/>
  <c r="BB1138" i="5"/>
  <c r="F1138" i="5"/>
  <c r="BC1138" i="5"/>
  <c r="G1138" i="5"/>
  <c r="BD1138" i="5"/>
  <c r="BE1138" i="5"/>
  <c r="BK1138" i="5"/>
  <c r="D1137" i="5"/>
  <c r="BA1137" i="5"/>
  <c r="E1137" i="5"/>
  <c r="BB1137" i="5"/>
  <c r="F1137" i="5"/>
  <c r="BC1137" i="5"/>
  <c r="G1137" i="5"/>
  <c r="BD1137" i="5"/>
  <c r="BE1137" i="5"/>
  <c r="BK1137" i="5"/>
  <c r="D1136" i="5"/>
  <c r="BA1136" i="5"/>
  <c r="E1136" i="5"/>
  <c r="BB1136" i="5"/>
  <c r="F1136" i="5"/>
  <c r="BC1136" i="5"/>
  <c r="G1136" i="5"/>
  <c r="BD1136" i="5"/>
  <c r="BE1136" i="5"/>
  <c r="BK1136" i="5"/>
  <c r="D1135" i="5"/>
  <c r="BA1135" i="5"/>
  <c r="E1135" i="5"/>
  <c r="BB1135" i="5"/>
  <c r="F1135" i="5"/>
  <c r="BC1135" i="5"/>
  <c r="G1135" i="5"/>
  <c r="BD1135" i="5"/>
  <c r="BE1135" i="5"/>
  <c r="BK1135" i="5"/>
  <c r="D1134" i="5"/>
  <c r="BA1134" i="5"/>
  <c r="E1134" i="5"/>
  <c r="BB1134" i="5"/>
  <c r="F1134" i="5"/>
  <c r="BC1134" i="5"/>
  <c r="G1134" i="5"/>
  <c r="BD1134" i="5"/>
  <c r="BE1134" i="5"/>
  <c r="BK1134" i="5"/>
  <c r="D1133" i="5"/>
  <c r="BA1133" i="5"/>
  <c r="E1133" i="5"/>
  <c r="BB1133" i="5"/>
  <c r="F1133" i="5"/>
  <c r="BC1133" i="5"/>
  <c r="G1133" i="5"/>
  <c r="BD1133" i="5"/>
  <c r="BE1133" i="5"/>
  <c r="BK1133" i="5"/>
  <c r="D1132" i="5"/>
  <c r="BA1132" i="5"/>
  <c r="E1132" i="5"/>
  <c r="BB1132" i="5"/>
  <c r="F1132" i="5"/>
  <c r="BC1132" i="5"/>
  <c r="G1132" i="5"/>
  <c r="BD1132" i="5"/>
  <c r="BE1132" i="5"/>
  <c r="BK1132" i="5"/>
  <c r="D1131" i="5"/>
  <c r="BA1131" i="5"/>
  <c r="E1131" i="5"/>
  <c r="BB1131" i="5"/>
  <c r="F1131" i="5"/>
  <c r="BC1131" i="5"/>
  <c r="G1131" i="5"/>
  <c r="BD1131" i="5"/>
  <c r="BE1131" i="5"/>
  <c r="BK1131" i="5"/>
  <c r="D1130" i="5"/>
  <c r="BA1130" i="5"/>
  <c r="E1130" i="5"/>
  <c r="BB1130" i="5"/>
  <c r="F1130" i="5"/>
  <c r="BC1130" i="5"/>
  <c r="G1130" i="5"/>
  <c r="BD1130" i="5"/>
  <c r="BE1130" i="5"/>
  <c r="BK1130" i="5"/>
  <c r="D1129" i="5"/>
  <c r="BA1129" i="5"/>
  <c r="E1129" i="5"/>
  <c r="BB1129" i="5"/>
  <c r="F1129" i="5"/>
  <c r="BC1129" i="5"/>
  <c r="G1129" i="5"/>
  <c r="BD1129" i="5"/>
  <c r="BE1129" i="5"/>
  <c r="BK1129" i="5"/>
  <c r="D1128" i="5"/>
  <c r="BA1128" i="5"/>
  <c r="E1128" i="5"/>
  <c r="BB1128" i="5"/>
  <c r="F1128" i="5"/>
  <c r="BC1128" i="5"/>
  <c r="G1128" i="5"/>
  <c r="BD1128" i="5"/>
  <c r="BE1128" i="5"/>
  <c r="BK1128" i="5"/>
  <c r="D1127" i="5"/>
  <c r="BA1127" i="5"/>
  <c r="E1127" i="5"/>
  <c r="BB1127" i="5"/>
  <c r="F1127" i="5"/>
  <c r="BC1127" i="5"/>
  <c r="G1127" i="5"/>
  <c r="BD1127" i="5"/>
  <c r="BE1127" i="5"/>
  <c r="BK1127" i="5"/>
  <c r="D1126" i="5"/>
  <c r="BA1126" i="5"/>
  <c r="E1126" i="5"/>
  <c r="BB1126" i="5"/>
  <c r="F1126" i="5"/>
  <c r="BC1126" i="5"/>
  <c r="G1126" i="5"/>
  <c r="BD1126" i="5"/>
  <c r="BE1126" i="5"/>
  <c r="BK1126" i="5"/>
  <c r="D1125" i="5"/>
  <c r="BA1125" i="5"/>
  <c r="E1125" i="5"/>
  <c r="BB1125" i="5"/>
  <c r="F1125" i="5"/>
  <c r="BC1125" i="5"/>
  <c r="G1125" i="5"/>
  <c r="BD1125" i="5"/>
  <c r="BE1125" i="5"/>
  <c r="BF1125" i="5"/>
  <c r="BG1125" i="5"/>
  <c r="C1125" i="5"/>
  <c r="M1125" i="5"/>
  <c r="BH1125" i="5"/>
  <c r="N1125" i="5"/>
  <c r="BI1125" i="5"/>
  <c r="BJ1125" i="5"/>
  <c r="BK1125" i="5"/>
  <c r="D1124" i="5"/>
  <c r="BA1124" i="5"/>
  <c r="E1124" i="5"/>
  <c r="BB1124" i="5"/>
  <c r="F1124" i="5"/>
  <c r="BC1124" i="5"/>
  <c r="G1124" i="5"/>
  <c r="BD1124" i="5"/>
  <c r="BE1124" i="5"/>
  <c r="BK1124" i="5"/>
  <c r="D1123" i="5"/>
  <c r="BA1123" i="5"/>
  <c r="E1123" i="5"/>
  <c r="BB1123" i="5"/>
  <c r="F1123" i="5"/>
  <c r="BC1123" i="5"/>
  <c r="G1123" i="5"/>
  <c r="BD1123" i="5"/>
  <c r="BE1123" i="5"/>
  <c r="BK1123" i="5"/>
  <c r="D1122" i="5"/>
  <c r="BA1122" i="5"/>
  <c r="E1122" i="5"/>
  <c r="BB1122" i="5"/>
  <c r="F1122" i="5"/>
  <c r="BC1122" i="5"/>
  <c r="G1122" i="5"/>
  <c r="BD1122" i="5"/>
  <c r="BE1122" i="5"/>
  <c r="BK1122" i="5"/>
  <c r="D1121" i="5"/>
  <c r="BA1121" i="5"/>
  <c r="E1121" i="5"/>
  <c r="BB1121" i="5"/>
  <c r="F1121" i="5"/>
  <c r="BC1121" i="5"/>
  <c r="G1121" i="5"/>
  <c r="BD1121" i="5"/>
  <c r="BE1121" i="5"/>
  <c r="BK1121" i="5"/>
  <c r="D1120" i="5"/>
  <c r="BA1120" i="5"/>
  <c r="E1120" i="5"/>
  <c r="BB1120" i="5"/>
  <c r="F1120" i="5"/>
  <c r="BC1120" i="5"/>
  <c r="G1120" i="5"/>
  <c r="BD1120" i="5"/>
  <c r="BE1120" i="5"/>
  <c r="BK1120" i="5"/>
  <c r="D1119" i="5"/>
  <c r="BA1119" i="5"/>
  <c r="E1119" i="5"/>
  <c r="BB1119" i="5"/>
  <c r="F1119" i="5"/>
  <c r="BC1119" i="5"/>
  <c r="G1119" i="5"/>
  <c r="BD1119" i="5"/>
  <c r="BE1119" i="5"/>
  <c r="BK1119" i="5"/>
  <c r="D1118" i="5"/>
  <c r="BA1118" i="5"/>
  <c r="E1118" i="5"/>
  <c r="BB1118" i="5"/>
  <c r="F1118" i="5"/>
  <c r="BC1118" i="5"/>
  <c r="G1118" i="5"/>
  <c r="BD1118" i="5"/>
  <c r="BE1118" i="5"/>
  <c r="BK1118" i="5"/>
  <c r="D1117" i="5"/>
  <c r="BA1117" i="5"/>
  <c r="E1117" i="5"/>
  <c r="BB1117" i="5"/>
  <c r="F1117" i="5"/>
  <c r="BC1117" i="5"/>
  <c r="G1117" i="5"/>
  <c r="BD1117" i="5"/>
  <c r="BE1117" i="5"/>
  <c r="BK1117" i="5"/>
  <c r="D1116" i="5"/>
  <c r="BA1116" i="5"/>
  <c r="E1116" i="5"/>
  <c r="BB1116" i="5"/>
  <c r="F1116" i="5"/>
  <c r="BC1116" i="5"/>
  <c r="G1116" i="5"/>
  <c r="BD1116" i="5"/>
  <c r="BE1116" i="5"/>
  <c r="BK1116" i="5"/>
  <c r="D1115" i="5"/>
  <c r="BA1115" i="5"/>
  <c r="E1115" i="5"/>
  <c r="BB1115" i="5"/>
  <c r="F1115" i="5"/>
  <c r="BC1115" i="5"/>
  <c r="G1115" i="5"/>
  <c r="BD1115" i="5"/>
  <c r="BE1115" i="5"/>
  <c r="BK1115" i="5"/>
  <c r="D1114" i="5"/>
  <c r="BA1114" i="5"/>
  <c r="E1114" i="5"/>
  <c r="BB1114" i="5"/>
  <c r="F1114" i="5"/>
  <c r="BC1114" i="5"/>
  <c r="G1114" i="5"/>
  <c r="BD1114" i="5"/>
  <c r="BE1114" i="5"/>
  <c r="BK1114" i="5"/>
  <c r="D1113" i="5"/>
  <c r="BA1113" i="5"/>
  <c r="E1113" i="5"/>
  <c r="BB1113" i="5"/>
  <c r="F1113" i="5"/>
  <c r="BC1113" i="5"/>
  <c r="G1113" i="5"/>
  <c r="BD1113" i="5"/>
  <c r="BE1113" i="5"/>
  <c r="BK1113" i="5"/>
  <c r="D1112" i="5"/>
  <c r="BA1112" i="5"/>
  <c r="E1112" i="5"/>
  <c r="BB1112" i="5"/>
  <c r="F1112" i="5"/>
  <c r="BC1112" i="5"/>
  <c r="G1112" i="5"/>
  <c r="BD1112" i="5"/>
  <c r="BE1112" i="5"/>
  <c r="BK1112" i="5"/>
  <c r="D1111" i="5"/>
  <c r="BA1111" i="5"/>
  <c r="E1111" i="5"/>
  <c r="BB1111" i="5"/>
  <c r="F1111" i="5"/>
  <c r="BC1111" i="5"/>
  <c r="G1111" i="5"/>
  <c r="BD1111" i="5"/>
  <c r="BE1111" i="5"/>
  <c r="BK1111" i="5"/>
  <c r="D1110" i="5"/>
  <c r="BA1110" i="5"/>
  <c r="E1110" i="5"/>
  <c r="BB1110" i="5"/>
  <c r="F1110" i="5"/>
  <c r="BC1110" i="5"/>
  <c r="G1110" i="5"/>
  <c r="BD1110" i="5"/>
  <c r="BE1110" i="5"/>
  <c r="BK1110" i="5"/>
  <c r="D1109" i="5"/>
  <c r="BA1109" i="5"/>
  <c r="E1109" i="5"/>
  <c r="BB1109" i="5"/>
  <c r="F1109" i="5"/>
  <c r="BC1109" i="5"/>
  <c r="G1109" i="5"/>
  <c r="BD1109" i="5"/>
  <c r="BE1109" i="5"/>
  <c r="BK1109" i="5"/>
  <c r="D1108" i="5"/>
  <c r="BA1108" i="5"/>
  <c r="E1108" i="5"/>
  <c r="BB1108" i="5"/>
  <c r="F1108" i="5"/>
  <c r="BC1108" i="5"/>
  <c r="G1108" i="5"/>
  <c r="BD1108" i="5"/>
  <c r="BE1108" i="5"/>
  <c r="BK1108" i="5"/>
  <c r="D1107" i="5"/>
  <c r="BA1107" i="5"/>
  <c r="E1107" i="5"/>
  <c r="BB1107" i="5"/>
  <c r="F1107" i="5"/>
  <c r="BC1107" i="5"/>
  <c r="G1107" i="5"/>
  <c r="BD1107" i="5"/>
  <c r="BE1107" i="5"/>
  <c r="BK1107" i="5"/>
  <c r="D1106" i="5"/>
  <c r="BA1106" i="5"/>
  <c r="E1106" i="5"/>
  <c r="BB1106" i="5"/>
  <c r="F1106" i="5"/>
  <c r="BC1106" i="5"/>
  <c r="G1106" i="5"/>
  <c r="BD1106" i="5"/>
  <c r="BE1106" i="5"/>
  <c r="BK1106" i="5"/>
  <c r="D1105" i="5"/>
  <c r="BA1105" i="5"/>
  <c r="E1105" i="5"/>
  <c r="BB1105" i="5"/>
  <c r="F1105" i="5"/>
  <c r="BC1105" i="5"/>
  <c r="G1105" i="5"/>
  <c r="BD1105" i="5"/>
  <c r="BE1105" i="5"/>
  <c r="BK1105" i="5"/>
  <c r="D1104" i="5"/>
  <c r="BA1104" i="5"/>
  <c r="E1104" i="5"/>
  <c r="BB1104" i="5"/>
  <c r="F1104" i="5"/>
  <c r="BC1104" i="5"/>
  <c r="G1104" i="5"/>
  <c r="BD1104" i="5"/>
  <c r="BE1104" i="5"/>
  <c r="C1104" i="5"/>
  <c r="K1104" i="5"/>
  <c r="BF1104" i="5"/>
  <c r="BG1104" i="5"/>
  <c r="M1104" i="5"/>
  <c r="BH1104" i="5"/>
  <c r="BI1104" i="5"/>
  <c r="BJ1104" i="5"/>
  <c r="BK1104" i="5"/>
  <c r="D1103" i="5"/>
  <c r="BA1103" i="5"/>
  <c r="E1103" i="5"/>
  <c r="BB1103" i="5"/>
  <c r="F1103" i="5"/>
  <c r="BC1103" i="5"/>
  <c r="G1103" i="5"/>
  <c r="BD1103" i="5"/>
  <c r="BE1103" i="5"/>
  <c r="BK1103" i="5"/>
  <c r="D1102" i="5"/>
  <c r="BA1102" i="5"/>
  <c r="E1102" i="5"/>
  <c r="BB1102" i="5"/>
  <c r="F1102" i="5"/>
  <c r="BC1102" i="5"/>
  <c r="G1102" i="5"/>
  <c r="BD1102" i="5"/>
  <c r="BE1102" i="5"/>
  <c r="BK1102" i="5"/>
  <c r="D1101" i="5"/>
  <c r="BA1101" i="5"/>
  <c r="E1101" i="5"/>
  <c r="BB1101" i="5"/>
  <c r="F1101" i="5"/>
  <c r="BC1101" i="5"/>
  <c r="G1101" i="5"/>
  <c r="BD1101" i="5"/>
  <c r="BE1101" i="5"/>
  <c r="BK1101" i="5"/>
  <c r="D1100" i="5"/>
  <c r="BA1100" i="5"/>
  <c r="E1100" i="5"/>
  <c r="BB1100" i="5"/>
  <c r="F1100" i="5"/>
  <c r="BC1100" i="5"/>
  <c r="G1100" i="5"/>
  <c r="BD1100" i="5"/>
  <c r="BE1100" i="5"/>
  <c r="BK1100" i="5"/>
  <c r="D1099" i="5"/>
  <c r="BA1099" i="5"/>
  <c r="E1099" i="5"/>
  <c r="BB1099" i="5"/>
  <c r="F1099" i="5"/>
  <c r="BC1099" i="5"/>
  <c r="G1099" i="5"/>
  <c r="BD1099" i="5"/>
  <c r="BE1099" i="5"/>
  <c r="BK1099" i="5"/>
  <c r="D1098" i="5"/>
  <c r="BA1098" i="5"/>
  <c r="E1098" i="5"/>
  <c r="BB1098" i="5"/>
  <c r="F1098" i="5"/>
  <c r="BC1098" i="5"/>
  <c r="G1098" i="5"/>
  <c r="BD1098" i="5"/>
  <c r="BE1098" i="5"/>
  <c r="BK1098" i="5"/>
  <c r="D1097" i="5"/>
  <c r="BA1097" i="5"/>
  <c r="E1097" i="5"/>
  <c r="BB1097" i="5"/>
  <c r="F1097" i="5"/>
  <c r="BC1097" i="5"/>
  <c r="G1097" i="5"/>
  <c r="BD1097" i="5"/>
  <c r="BE1097" i="5"/>
  <c r="BK1097" i="5"/>
  <c r="D1096" i="5"/>
  <c r="BA1096" i="5"/>
  <c r="E1096" i="5"/>
  <c r="BB1096" i="5"/>
  <c r="F1096" i="5"/>
  <c r="BC1096" i="5"/>
  <c r="G1096" i="5"/>
  <c r="BD1096" i="5"/>
  <c r="BE1096" i="5"/>
  <c r="BK1096" i="5"/>
  <c r="D1095" i="5"/>
  <c r="BA1095" i="5"/>
  <c r="E1095" i="5"/>
  <c r="BB1095" i="5"/>
  <c r="F1095" i="5"/>
  <c r="BC1095" i="5"/>
  <c r="G1095" i="5"/>
  <c r="BD1095" i="5"/>
  <c r="BE1095" i="5"/>
  <c r="BK1095" i="5"/>
  <c r="D1094" i="5"/>
  <c r="BA1094" i="5"/>
  <c r="E1094" i="5"/>
  <c r="BB1094" i="5"/>
  <c r="F1094" i="5"/>
  <c r="BC1094" i="5"/>
  <c r="G1094" i="5"/>
  <c r="BD1094" i="5"/>
  <c r="BE1094" i="5"/>
  <c r="BK1094" i="5"/>
  <c r="D1093" i="5"/>
  <c r="BA1093" i="5"/>
  <c r="E1093" i="5"/>
  <c r="BB1093" i="5"/>
  <c r="F1093" i="5"/>
  <c r="BC1093" i="5"/>
  <c r="G1093" i="5"/>
  <c r="BD1093" i="5"/>
  <c r="BE1093" i="5"/>
  <c r="BK1093" i="5"/>
  <c r="D1092" i="5"/>
  <c r="BA1092" i="5"/>
  <c r="E1092" i="5"/>
  <c r="BB1092" i="5"/>
  <c r="F1092" i="5"/>
  <c r="BC1092" i="5"/>
  <c r="G1092" i="5"/>
  <c r="BD1092" i="5"/>
  <c r="BE1092" i="5"/>
  <c r="BK1092" i="5"/>
  <c r="D1091" i="5"/>
  <c r="BA1091" i="5"/>
  <c r="E1091" i="5"/>
  <c r="BB1091" i="5"/>
  <c r="F1091" i="5"/>
  <c r="BC1091" i="5"/>
  <c r="G1091" i="5"/>
  <c r="BD1091" i="5"/>
  <c r="BE1091" i="5"/>
  <c r="BK1091" i="5"/>
  <c r="D1090" i="5"/>
  <c r="BA1090" i="5"/>
  <c r="E1090" i="5"/>
  <c r="BB1090" i="5"/>
  <c r="F1090" i="5"/>
  <c r="BC1090" i="5"/>
  <c r="G1090" i="5"/>
  <c r="BD1090" i="5"/>
  <c r="BE1090" i="5"/>
  <c r="BK1090" i="5"/>
  <c r="D1089" i="5"/>
  <c r="BA1089" i="5"/>
  <c r="E1089" i="5"/>
  <c r="BB1089" i="5"/>
  <c r="F1089" i="5"/>
  <c r="BC1089" i="5"/>
  <c r="G1089" i="5"/>
  <c r="BD1089" i="5"/>
  <c r="BE1089" i="5"/>
  <c r="BK1089" i="5"/>
  <c r="D1088" i="5"/>
  <c r="BA1088" i="5"/>
  <c r="E1088" i="5"/>
  <c r="BB1088" i="5"/>
  <c r="F1088" i="5"/>
  <c r="BC1088" i="5"/>
  <c r="G1088" i="5"/>
  <c r="BD1088" i="5"/>
  <c r="BE1088" i="5"/>
  <c r="BK1088" i="5"/>
  <c r="D1087" i="5"/>
  <c r="BA1087" i="5"/>
  <c r="E1087" i="5"/>
  <c r="BB1087" i="5"/>
  <c r="F1087" i="5"/>
  <c r="BC1087" i="5"/>
  <c r="G1087" i="5"/>
  <c r="BD1087" i="5"/>
  <c r="BE1087" i="5"/>
  <c r="BK1087" i="5"/>
  <c r="D1086" i="5"/>
  <c r="BA1086" i="5"/>
  <c r="E1086" i="5"/>
  <c r="BB1086" i="5"/>
  <c r="F1086" i="5"/>
  <c r="BC1086" i="5"/>
  <c r="G1086" i="5"/>
  <c r="BD1086" i="5"/>
  <c r="BE1086" i="5"/>
  <c r="BK1086" i="5"/>
  <c r="D1085" i="5"/>
  <c r="BA1085" i="5"/>
  <c r="E1085" i="5"/>
  <c r="BB1085" i="5"/>
  <c r="F1085" i="5"/>
  <c r="BC1085" i="5"/>
  <c r="G1085" i="5"/>
  <c r="BD1085" i="5"/>
  <c r="BE1085" i="5"/>
  <c r="BK1085" i="5"/>
  <c r="D1084" i="5"/>
  <c r="BA1084" i="5"/>
  <c r="E1084" i="5"/>
  <c r="BB1084" i="5"/>
  <c r="F1084" i="5"/>
  <c r="BC1084" i="5"/>
  <c r="G1084" i="5"/>
  <c r="BD1084" i="5"/>
  <c r="BE1084" i="5"/>
  <c r="BK1084" i="5"/>
  <c r="D1083" i="5"/>
  <c r="BA1083" i="5"/>
  <c r="E1083" i="5"/>
  <c r="BB1083" i="5"/>
  <c r="F1083" i="5"/>
  <c r="BC1083" i="5"/>
  <c r="G1083" i="5"/>
  <c r="BD1083" i="5"/>
  <c r="BE1083" i="5"/>
  <c r="BK1083" i="5"/>
  <c r="D1082" i="5"/>
  <c r="BA1082" i="5"/>
  <c r="E1082" i="5"/>
  <c r="BB1082" i="5"/>
  <c r="F1082" i="5"/>
  <c r="BC1082" i="5"/>
  <c r="G1082" i="5"/>
  <c r="BD1082" i="5"/>
  <c r="BE1082" i="5"/>
  <c r="BK1082" i="5"/>
  <c r="D1081" i="5"/>
  <c r="BA1081" i="5"/>
  <c r="E1081" i="5"/>
  <c r="BB1081" i="5"/>
  <c r="F1081" i="5"/>
  <c r="BC1081" i="5"/>
  <c r="G1081" i="5"/>
  <c r="BD1081" i="5"/>
  <c r="BE1081" i="5"/>
  <c r="BK1081" i="5"/>
  <c r="D1080" i="5"/>
  <c r="BA1080" i="5"/>
  <c r="E1080" i="5"/>
  <c r="BB1080" i="5"/>
  <c r="F1080" i="5"/>
  <c r="BC1080" i="5"/>
  <c r="G1080" i="5"/>
  <c r="BD1080" i="5"/>
  <c r="BE1080" i="5"/>
  <c r="BK1080" i="5"/>
  <c r="D1079" i="5"/>
  <c r="BA1079" i="5"/>
  <c r="E1079" i="5"/>
  <c r="BB1079" i="5"/>
  <c r="F1079" i="5"/>
  <c r="BC1079" i="5"/>
  <c r="G1079" i="5"/>
  <c r="BD1079" i="5"/>
  <c r="BE1079" i="5"/>
  <c r="BK1079" i="5"/>
  <c r="D1078" i="5"/>
  <c r="BA1078" i="5"/>
  <c r="E1078" i="5"/>
  <c r="BB1078" i="5"/>
  <c r="F1078" i="5"/>
  <c r="BC1078" i="5"/>
  <c r="G1078" i="5"/>
  <c r="BD1078" i="5"/>
  <c r="BE1078" i="5"/>
  <c r="BK1078" i="5"/>
  <c r="D1077" i="5"/>
  <c r="BA1077" i="5"/>
  <c r="E1077" i="5"/>
  <c r="BB1077" i="5"/>
  <c r="F1077" i="5"/>
  <c r="BC1077" i="5"/>
  <c r="G1077" i="5"/>
  <c r="BD1077" i="5"/>
  <c r="BE1077" i="5"/>
  <c r="BK1077" i="5"/>
  <c r="D1076" i="5"/>
  <c r="BA1076" i="5"/>
  <c r="E1076" i="5"/>
  <c r="BB1076" i="5"/>
  <c r="F1076" i="5"/>
  <c r="BC1076" i="5"/>
  <c r="G1076" i="5"/>
  <c r="BD1076" i="5"/>
  <c r="BE1076" i="5"/>
  <c r="BK1076" i="5"/>
  <c r="D1075" i="5"/>
  <c r="BA1075" i="5"/>
  <c r="E1075" i="5"/>
  <c r="BB1075" i="5"/>
  <c r="F1075" i="5"/>
  <c r="BC1075" i="5"/>
  <c r="G1075" i="5"/>
  <c r="BD1075" i="5"/>
  <c r="BE1075" i="5"/>
  <c r="BK1075" i="5"/>
  <c r="D1074" i="5"/>
  <c r="BA1074" i="5"/>
  <c r="E1074" i="5"/>
  <c r="BB1074" i="5"/>
  <c r="F1074" i="5"/>
  <c r="BC1074" i="5"/>
  <c r="G1074" i="5"/>
  <c r="BD1074" i="5"/>
  <c r="BE1074" i="5"/>
  <c r="BK1074" i="5"/>
  <c r="D1073" i="5"/>
  <c r="BA1073" i="5"/>
  <c r="E1073" i="5"/>
  <c r="BB1073" i="5"/>
  <c r="F1073" i="5"/>
  <c r="BC1073" i="5"/>
  <c r="G1073" i="5"/>
  <c r="BD1073" i="5"/>
  <c r="BE1073" i="5"/>
  <c r="BK1073" i="5"/>
  <c r="D1072" i="5"/>
  <c r="BA1072" i="5"/>
  <c r="E1072" i="5"/>
  <c r="BB1072" i="5"/>
  <c r="F1072" i="5"/>
  <c r="BC1072" i="5"/>
  <c r="G1072" i="5"/>
  <c r="BD1072" i="5"/>
  <c r="BE1072" i="5"/>
  <c r="BK1072" i="5"/>
  <c r="D1071" i="5"/>
  <c r="BA1071" i="5"/>
  <c r="E1071" i="5"/>
  <c r="BB1071" i="5"/>
  <c r="F1071" i="5"/>
  <c r="BC1071" i="5"/>
  <c r="G1071" i="5"/>
  <c r="BD1071" i="5"/>
  <c r="BE1071" i="5"/>
  <c r="BK1071" i="5"/>
  <c r="D1070" i="5"/>
  <c r="BA1070" i="5"/>
  <c r="E1070" i="5"/>
  <c r="BB1070" i="5"/>
  <c r="F1070" i="5"/>
  <c r="BC1070" i="5"/>
  <c r="G1070" i="5"/>
  <c r="BD1070" i="5"/>
  <c r="BE1070" i="5"/>
  <c r="BK1070" i="5"/>
  <c r="D1069" i="5"/>
  <c r="BA1069" i="5"/>
  <c r="E1069" i="5"/>
  <c r="BB1069" i="5"/>
  <c r="F1069" i="5"/>
  <c r="BC1069" i="5"/>
  <c r="G1069" i="5"/>
  <c r="BD1069" i="5"/>
  <c r="BE1069" i="5"/>
  <c r="BK1069" i="5"/>
  <c r="D1068" i="5"/>
  <c r="BA1068" i="5"/>
  <c r="E1068" i="5"/>
  <c r="BB1068" i="5"/>
  <c r="F1068" i="5"/>
  <c r="BC1068" i="5"/>
  <c r="G1068" i="5"/>
  <c r="BD1068" i="5"/>
  <c r="BE1068" i="5"/>
  <c r="BK1068" i="5"/>
  <c r="D1067" i="5"/>
  <c r="BA1067" i="5"/>
  <c r="E1067" i="5"/>
  <c r="BB1067" i="5"/>
  <c r="F1067" i="5"/>
  <c r="BC1067" i="5"/>
  <c r="G1067" i="5"/>
  <c r="BD1067" i="5"/>
  <c r="BE1067" i="5"/>
  <c r="BK1067" i="5"/>
  <c r="D1066" i="5"/>
  <c r="BA1066" i="5"/>
  <c r="E1066" i="5"/>
  <c r="BB1066" i="5"/>
  <c r="F1066" i="5"/>
  <c r="BC1066" i="5"/>
  <c r="G1066" i="5"/>
  <c r="BD1066" i="5"/>
  <c r="BE1066" i="5"/>
  <c r="BK1066" i="5"/>
  <c r="D1065" i="5"/>
  <c r="BA1065" i="5"/>
  <c r="E1065" i="5"/>
  <c r="BB1065" i="5"/>
  <c r="F1065" i="5"/>
  <c r="BC1065" i="5"/>
  <c r="G1065" i="5"/>
  <c r="BD1065" i="5"/>
  <c r="BE1065" i="5"/>
  <c r="BK1065" i="5"/>
  <c r="D1064" i="5"/>
  <c r="BA1064" i="5"/>
  <c r="E1064" i="5"/>
  <c r="BB1064" i="5"/>
  <c r="F1064" i="5"/>
  <c r="BC1064" i="5"/>
  <c r="G1064" i="5"/>
  <c r="BD1064" i="5"/>
  <c r="BE1064" i="5"/>
  <c r="BK1064" i="5"/>
  <c r="D1063" i="5"/>
  <c r="BA1063" i="5"/>
  <c r="E1063" i="5"/>
  <c r="BB1063" i="5"/>
  <c r="F1063" i="5"/>
  <c r="BC1063" i="5"/>
  <c r="G1063" i="5"/>
  <c r="BD1063" i="5"/>
  <c r="BE1063" i="5"/>
  <c r="BK1063" i="5"/>
  <c r="D1062" i="5"/>
  <c r="BA1062" i="5"/>
  <c r="E1062" i="5"/>
  <c r="BB1062" i="5"/>
  <c r="F1062" i="5"/>
  <c r="BC1062" i="5"/>
  <c r="G1062" i="5"/>
  <c r="BD1062" i="5"/>
  <c r="BE1062" i="5"/>
  <c r="BK1062" i="5"/>
  <c r="D1061" i="5"/>
  <c r="BA1061" i="5"/>
  <c r="E1061" i="5"/>
  <c r="BB1061" i="5"/>
  <c r="F1061" i="5"/>
  <c r="BC1061" i="5"/>
  <c r="G1061" i="5"/>
  <c r="BD1061" i="5"/>
  <c r="BE1061" i="5"/>
  <c r="BK1061" i="5"/>
  <c r="D1060" i="5"/>
  <c r="BA1060" i="5"/>
  <c r="E1060" i="5"/>
  <c r="BB1060" i="5"/>
  <c r="F1060" i="5"/>
  <c r="BC1060" i="5"/>
  <c r="G1060" i="5"/>
  <c r="BD1060" i="5"/>
  <c r="BE1060" i="5"/>
  <c r="BK1060" i="5"/>
  <c r="D1059" i="5"/>
  <c r="BA1059" i="5"/>
  <c r="E1059" i="5"/>
  <c r="BB1059" i="5"/>
  <c r="F1059" i="5"/>
  <c r="BC1059" i="5"/>
  <c r="G1059" i="5"/>
  <c r="BD1059" i="5"/>
  <c r="BE1059" i="5"/>
  <c r="BK1059" i="5"/>
  <c r="D1058" i="5"/>
  <c r="BA1058" i="5"/>
  <c r="E1058" i="5"/>
  <c r="BB1058" i="5"/>
  <c r="F1058" i="5"/>
  <c r="BC1058" i="5"/>
  <c r="G1058" i="5"/>
  <c r="BD1058" i="5"/>
  <c r="BE1058" i="5"/>
  <c r="BK1058" i="5"/>
  <c r="D1057" i="5"/>
  <c r="BA1057" i="5"/>
  <c r="E1057" i="5"/>
  <c r="BB1057" i="5"/>
  <c r="F1057" i="5"/>
  <c r="BC1057" i="5"/>
  <c r="G1057" i="5"/>
  <c r="BD1057" i="5"/>
  <c r="BE1057" i="5"/>
  <c r="BK1057" i="5"/>
  <c r="D1056" i="5"/>
  <c r="BA1056" i="5"/>
  <c r="E1056" i="5"/>
  <c r="BB1056" i="5"/>
  <c r="F1056" i="5"/>
  <c r="BC1056" i="5"/>
  <c r="G1056" i="5"/>
  <c r="BD1056" i="5"/>
  <c r="BE1056" i="5"/>
  <c r="BK1056" i="5"/>
  <c r="D1055" i="5"/>
  <c r="BA1055" i="5"/>
  <c r="E1055" i="5"/>
  <c r="BB1055" i="5"/>
  <c r="F1055" i="5"/>
  <c r="BC1055" i="5"/>
  <c r="G1055" i="5"/>
  <c r="BD1055" i="5"/>
  <c r="BE1055" i="5"/>
  <c r="BK1055" i="5"/>
  <c r="D1054" i="5"/>
  <c r="BA1054" i="5"/>
  <c r="E1054" i="5"/>
  <c r="BB1054" i="5"/>
  <c r="F1054" i="5"/>
  <c r="BC1054" i="5"/>
  <c r="G1054" i="5"/>
  <c r="BD1054" i="5"/>
  <c r="BE1054" i="5"/>
  <c r="BK1054" i="5"/>
  <c r="D1053" i="5"/>
  <c r="BA1053" i="5"/>
  <c r="E1053" i="5"/>
  <c r="BB1053" i="5"/>
  <c r="F1053" i="5"/>
  <c r="BC1053" i="5"/>
  <c r="G1053" i="5"/>
  <c r="BD1053" i="5"/>
  <c r="BE1053" i="5"/>
  <c r="BK1053" i="5"/>
  <c r="D1052" i="5"/>
  <c r="BA1052" i="5"/>
  <c r="E1052" i="5"/>
  <c r="BB1052" i="5"/>
  <c r="F1052" i="5"/>
  <c r="BC1052" i="5"/>
  <c r="G1052" i="5"/>
  <c r="BD1052" i="5"/>
  <c r="BE1052" i="5"/>
  <c r="BK1052" i="5"/>
  <c r="D1051" i="5"/>
  <c r="BA1051" i="5"/>
  <c r="E1051" i="5"/>
  <c r="BB1051" i="5"/>
  <c r="F1051" i="5"/>
  <c r="BC1051" i="5"/>
  <c r="G1051" i="5"/>
  <c r="BD1051" i="5"/>
  <c r="BE1051" i="5"/>
  <c r="BK1051" i="5"/>
  <c r="D1050" i="5"/>
  <c r="BA1050" i="5"/>
  <c r="E1050" i="5"/>
  <c r="BB1050" i="5"/>
  <c r="F1050" i="5"/>
  <c r="BC1050" i="5"/>
  <c r="G1050" i="5"/>
  <c r="BD1050" i="5"/>
  <c r="BE1050" i="5"/>
  <c r="BK1050" i="5"/>
  <c r="D1049" i="5"/>
  <c r="BA1049" i="5"/>
  <c r="E1049" i="5"/>
  <c r="BB1049" i="5"/>
  <c r="F1049" i="5"/>
  <c r="BC1049" i="5"/>
  <c r="G1049" i="5"/>
  <c r="BD1049" i="5"/>
  <c r="BE1049" i="5"/>
  <c r="BK1049" i="5"/>
  <c r="D1048" i="5"/>
  <c r="BA1048" i="5"/>
  <c r="E1048" i="5"/>
  <c r="BB1048" i="5"/>
  <c r="F1048" i="5"/>
  <c r="BC1048" i="5"/>
  <c r="G1048" i="5"/>
  <c r="BD1048" i="5"/>
  <c r="BE1048" i="5"/>
  <c r="BK1048" i="5"/>
  <c r="BJ1286" i="5"/>
  <c r="BJ1285" i="5"/>
  <c r="BJ1284" i="5"/>
  <c r="BJ1283" i="5"/>
  <c r="BJ1282" i="5"/>
  <c r="BJ1281" i="5"/>
  <c r="BJ1280" i="5"/>
  <c r="BJ1279" i="5"/>
  <c r="BJ1278" i="5"/>
  <c r="BJ1276" i="5"/>
  <c r="BJ1275" i="5"/>
  <c r="BJ1274" i="5"/>
  <c r="BJ1273" i="5"/>
  <c r="BJ1272" i="5"/>
  <c r="BJ1271" i="5"/>
  <c r="BJ1270" i="5"/>
  <c r="BJ1269" i="5"/>
  <c r="BJ1268" i="5"/>
  <c r="BJ1267" i="5"/>
  <c r="BJ1266" i="5"/>
  <c r="BJ1265" i="5"/>
  <c r="BJ1264" i="5"/>
  <c r="BJ1263" i="5"/>
  <c r="BJ1262" i="5"/>
  <c r="BJ1261" i="5"/>
  <c r="BJ1260" i="5"/>
  <c r="BJ1259" i="5"/>
  <c r="BJ1258" i="5"/>
  <c r="BJ1257" i="5"/>
  <c r="BJ1256" i="5"/>
  <c r="BJ1255" i="5"/>
  <c r="BJ1254" i="5"/>
  <c r="BJ1253" i="5"/>
  <c r="BJ1252" i="5"/>
  <c r="BJ1251" i="5"/>
  <c r="BJ1250" i="5"/>
  <c r="BJ1249" i="5"/>
  <c r="BJ1248" i="5"/>
  <c r="BJ1247" i="5"/>
  <c r="BJ1246" i="5"/>
  <c r="BJ1245" i="5"/>
  <c r="BJ1244" i="5"/>
  <c r="BJ1243" i="5"/>
  <c r="BJ1242" i="5"/>
  <c r="BJ1241" i="5"/>
  <c r="BJ1240" i="5"/>
  <c r="BJ1239" i="5"/>
  <c r="BJ1238" i="5"/>
  <c r="BJ1237" i="5"/>
  <c r="BJ1236" i="5"/>
  <c r="BJ1235" i="5"/>
  <c r="BJ1234" i="5"/>
  <c r="BJ1233" i="5"/>
  <c r="BJ1232" i="5"/>
  <c r="BJ1231" i="5"/>
  <c r="BJ1230" i="5"/>
  <c r="BJ1229" i="5"/>
  <c r="BJ1228" i="5"/>
  <c r="BJ1227" i="5"/>
  <c r="BJ1226" i="5"/>
  <c r="BJ1225" i="5"/>
  <c r="BJ1224" i="5"/>
  <c r="BJ1223" i="5"/>
  <c r="BJ1222" i="5"/>
  <c r="BJ1221" i="5"/>
  <c r="BJ1220" i="5"/>
  <c r="BJ1219" i="5"/>
  <c r="BJ1218" i="5"/>
  <c r="BJ1217" i="5"/>
  <c r="BJ1216" i="5"/>
  <c r="BJ1215" i="5"/>
  <c r="BJ1214" i="5"/>
  <c r="BJ1213" i="5"/>
  <c r="BJ1212" i="5"/>
  <c r="BJ1211" i="5"/>
  <c r="BJ1210" i="5"/>
  <c r="BJ1209" i="5"/>
  <c r="BJ1208" i="5"/>
  <c r="BJ1207" i="5"/>
  <c r="BJ1206" i="5"/>
  <c r="BJ1205" i="5"/>
  <c r="BJ1204" i="5"/>
  <c r="BJ1203" i="5"/>
  <c r="BJ1202" i="5"/>
  <c r="BJ1201" i="5"/>
  <c r="BJ1200" i="5"/>
  <c r="BJ1199" i="5"/>
  <c r="BJ1198" i="5"/>
  <c r="BJ1197" i="5"/>
  <c r="BJ1196" i="5"/>
  <c r="BJ1195" i="5"/>
  <c r="BJ1194" i="5"/>
  <c r="BJ1193" i="5"/>
  <c r="BJ1192" i="5"/>
  <c r="BJ1191" i="5"/>
  <c r="BJ1190" i="5"/>
  <c r="BJ1189" i="5"/>
  <c r="BJ1188" i="5"/>
  <c r="BJ1187" i="5"/>
  <c r="BJ1186" i="5"/>
  <c r="BJ1185" i="5"/>
  <c r="BJ1184" i="5"/>
  <c r="BJ1183" i="5"/>
  <c r="BJ1182" i="5"/>
  <c r="BJ1181" i="5"/>
  <c r="BJ1180" i="5"/>
  <c r="BJ1179" i="5"/>
  <c r="BJ1178" i="5"/>
  <c r="BJ1177" i="5"/>
  <c r="BJ1176" i="5"/>
  <c r="BJ1175" i="5"/>
  <c r="BJ1174" i="5"/>
  <c r="BJ1173" i="5"/>
  <c r="BJ1172" i="5"/>
  <c r="BJ1171" i="5"/>
  <c r="BJ1170" i="5"/>
  <c r="BJ1169" i="5"/>
  <c r="BJ1168" i="5"/>
  <c r="BJ1167" i="5"/>
  <c r="BJ1166" i="5"/>
  <c r="BJ1165" i="5"/>
  <c r="BJ1164" i="5"/>
  <c r="BJ1163" i="5"/>
  <c r="BJ1162" i="5"/>
  <c r="BJ1161" i="5"/>
  <c r="BJ1160" i="5"/>
  <c r="BJ1159" i="5"/>
  <c r="BJ1158" i="5"/>
  <c r="BJ1157" i="5"/>
  <c r="BJ1156" i="5"/>
  <c r="BJ1155" i="5"/>
  <c r="BJ1154" i="5"/>
  <c r="BJ1153" i="5"/>
  <c r="BJ1152" i="5"/>
  <c r="BJ1151" i="5"/>
  <c r="BJ1150" i="5"/>
  <c r="BJ1149" i="5"/>
  <c r="BJ1148" i="5"/>
  <c r="BJ1147" i="5"/>
  <c r="BJ1146" i="5"/>
  <c r="BJ1145" i="5"/>
  <c r="BJ1144" i="5"/>
  <c r="BJ1143" i="5"/>
  <c r="BJ1142" i="5"/>
  <c r="BJ1141" i="5"/>
  <c r="BJ1140" i="5"/>
  <c r="BJ1139" i="5"/>
  <c r="BJ1138" i="5"/>
  <c r="BJ1137" i="5"/>
  <c r="BJ1136" i="5"/>
  <c r="BJ1135" i="5"/>
  <c r="BJ1134" i="5"/>
  <c r="BJ1133" i="5"/>
  <c r="BJ1132" i="5"/>
  <c r="BJ1131" i="5"/>
  <c r="BJ1130" i="5"/>
  <c r="BJ1129" i="5"/>
  <c r="BJ1128" i="5"/>
  <c r="BJ1127" i="5"/>
  <c r="BJ1126" i="5"/>
  <c r="BJ1124" i="5"/>
  <c r="BJ1123" i="5"/>
  <c r="BJ1122" i="5"/>
  <c r="BJ1121" i="5"/>
  <c r="BJ1120" i="5"/>
  <c r="BJ1119" i="5"/>
  <c r="BJ1118" i="5"/>
  <c r="BJ1117" i="5"/>
  <c r="BJ1116" i="5"/>
  <c r="BJ1115" i="5"/>
  <c r="BJ1114" i="5"/>
  <c r="BJ1113" i="5"/>
  <c r="BJ1112" i="5"/>
  <c r="BJ1111" i="5"/>
  <c r="BJ1110" i="5"/>
  <c r="BJ1109" i="5"/>
  <c r="BJ1108" i="5"/>
  <c r="BJ1107" i="5"/>
  <c r="BJ1106" i="5"/>
  <c r="BJ1105" i="5"/>
  <c r="BJ1103" i="5"/>
  <c r="BJ1102" i="5"/>
  <c r="BJ1101" i="5"/>
  <c r="BJ1100" i="5"/>
  <c r="BJ1099" i="5"/>
  <c r="BJ1098" i="5"/>
  <c r="BJ1097" i="5"/>
  <c r="BJ1096" i="5"/>
  <c r="BJ1095" i="5"/>
  <c r="BJ1094" i="5"/>
  <c r="BJ1093" i="5"/>
  <c r="BJ1092" i="5"/>
  <c r="BJ1091" i="5"/>
  <c r="BJ1090" i="5"/>
  <c r="BJ1089" i="5"/>
  <c r="BJ1088" i="5"/>
  <c r="BJ1087" i="5"/>
  <c r="BJ1086" i="5"/>
  <c r="BJ1085" i="5"/>
  <c r="BJ1084" i="5"/>
  <c r="BJ1083" i="5"/>
  <c r="BJ1082" i="5"/>
  <c r="BJ1081" i="5"/>
  <c r="BJ1080" i="5"/>
  <c r="BJ1079" i="5"/>
  <c r="BJ1078" i="5"/>
  <c r="BJ1077" i="5"/>
  <c r="BJ1076" i="5"/>
  <c r="BJ1075" i="5"/>
  <c r="BJ1074" i="5"/>
  <c r="BJ1073" i="5"/>
  <c r="BJ1072" i="5"/>
  <c r="BJ1071" i="5"/>
  <c r="BJ1070" i="5"/>
  <c r="BJ1069" i="5"/>
  <c r="BJ1068" i="5"/>
  <c r="BJ1067" i="5"/>
  <c r="BJ1066" i="5"/>
  <c r="BJ1065" i="5"/>
  <c r="BJ1064" i="5"/>
  <c r="BJ1063" i="5"/>
  <c r="BJ1062" i="5"/>
  <c r="BJ1061" i="5"/>
  <c r="BJ1060" i="5"/>
  <c r="BJ1059" i="5"/>
  <c r="BJ1058" i="5"/>
  <c r="BJ1057" i="5"/>
  <c r="BJ1056" i="5"/>
  <c r="BJ1055" i="5"/>
  <c r="BJ1054" i="5"/>
  <c r="BJ1053" i="5"/>
  <c r="BJ1052" i="5"/>
  <c r="BJ1051" i="5"/>
  <c r="BJ1050" i="5"/>
  <c r="BJ1049" i="5"/>
  <c r="BJ1048" i="5"/>
  <c r="H1577" i="5"/>
  <c r="H1576" i="5"/>
  <c r="H1575" i="5"/>
  <c r="H1574" i="5"/>
  <c r="H1573" i="5"/>
  <c r="H1572" i="5"/>
  <c r="H1571" i="5"/>
  <c r="H1570" i="5"/>
  <c r="H1569" i="5"/>
  <c r="H1568" i="5"/>
  <c r="H1567" i="5"/>
  <c r="H1566" i="5"/>
  <c r="H1565" i="5"/>
  <c r="H1564" i="5"/>
  <c r="H1563" i="5"/>
  <c r="K1563" i="5"/>
  <c r="L1563" i="5"/>
  <c r="M1563" i="5"/>
  <c r="O1563" i="5"/>
  <c r="H1562" i="5"/>
  <c r="H1561" i="5"/>
  <c r="H1560" i="5"/>
  <c r="H1559" i="5"/>
  <c r="H1558" i="5"/>
  <c r="H1557" i="5"/>
  <c r="H1556" i="5"/>
  <c r="K1556" i="5"/>
  <c r="L1556" i="5"/>
  <c r="M1556" i="5"/>
  <c r="O1556" i="5"/>
  <c r="H1555" i="5"/>
  <c r="H1554" i="5"/>
  <c r="H1553" i="5"/>
  <c r="H1552" i="5"/>
  <c r="H1551" i="5"/>
  <c r="H1550" i="5"/>
  <c r="H1549" i="5"/>
  <c r="H1548" i="5"/>
  <c r="H1547" i="5"/>
  <c r="H1546" i="5"/>
  <c r="H1545" i="5"/>
  <c r="H1544" i="5"/>
  <c r="H1543" i="5"/>
  <c r="H1542" i="5"/>
  <c r="H1541" i="5"/>
  <c r="H1540" i="5"/>
  <c r="H1539" i="5"/>
  <c r="H1538" i="5"/>
  <c r="H1537" i="5"/>
  <c r="H1536" i="5"/>
  <c r="H1535" i="5"/>
  <c r="H1534" i="5"/>
  <c r="H1533" i="5"/>
  <c r="H1532" i="5"/>
  <c r="H1531" i="5"/>
  <c r="H1530" i="5"/>
  <c r="H1529" i="5"/>
  <c r="H1528" i="5"/>
  <c r="H1527" i="5"/>
  <c r="H1526" i="5"/>
  <c r="H1525" i="5"/>
  <c r="H1524" i="5"/>
  <c r="H1523" i="5"/>
  <c r="H1522" i="5"/>
  <c r="H1521" i="5"/>
  <c r="H1520" i="5"/>
  <c r="H1519" i="5"/>
  <c r="H1518" i="5"/>
  <c r="H1517" i="5"/>
  <c r="H1516" i="5"/>
  <c r="H1515" i="5"/>
  <c r="H1514" i="5"/>
  <c r="H1513" i="5"/>
  <c r="H1512" i="5"/>
  <c r="H1511" i="5"/>
  <c r="H1510" i="5"/>
  <c r="H1509" i="5"/>
  <c r="H1508" i="5"/>
  <c r="H1507" i="5"/>
  <c r="H1506" i="5"/>
  <c r="H1505" i="5"/>
  <c r="H1504" i="5"/>
  <c r="H1503" i="5"/>
  <c r="H1502" i="5"/>
  <c r="H1501" i="5"/>
  <c r="H1500" i="5"/>
  <c r="H1499" i="5"/>
  <c r="H1498" i="5"/>
  <c r="H1497" i="5"/>
  <c r="H1496" i="5"/>
  <c r="H1495" i="5"/>
  <c r="H1494" i="5"/>
  <c r="H1493" i="5"/>
  <c r="H1492" i="5"/>
  <c r="H1491" i="5"/>
  <c r="H1490" i="5"/>
  <c r="H1489" i="5"/>
  <c r="H1488" i="5"/>
  <c r="H1487" i="5"/>
  <c r="H1486" i="5"/>
  <c r="H1485" i="5"/>
  <c r="H1484" i="5"/>
  <c r="H1483" i="5"/>
  <c r="H1482" i="5"/>
  <c r="H1481" i="5"/>
  <c r="H1480" i="5"/>
  <c r="H1479" i="5"/>
  <c r="H1478" i="5"/>
  <c r="H1477" i="5"/>
  <c r="H1476" i="5"/>
  <c r="H1475" i="5"/>
  <c r="H1474" i="5"/>
  <c r="H1473" i="5"/>
  <c r="H1472" i="5"/>
  <c r="H1471" i="5"/>
  <c r="H1470" i="5"/>
  <c r="H1469" i="5"/>
  <c r="H1468" i="5"/>
  <c r="H1467" i="5"/>
  <c r="H1466" i="5"/>
  <c r="H1465" i="5"/>
  <c r="H1464" i="5"/>
  <c r="H1463" i="5"/>
  <c r="H1462" i="5"/>
  <c r="H1461" i="5"/>
  <c r="H1460" i="5"/>
  <c r="H1459" i="5"/>
  <c r="H1458" i="5"/>
  <c r="H1457" i="5"/>
  <c r="H1456" i="5"/>
  <c r="H1455" i="5"/>
  <c r="H1454" i="5"/>
  <c r="H1453" i="5"/>
  <c r="H1452" i="5"/>
  <c r="H1451" i="5"/>
  <c r="H1450" i="5"/>
  <c r="H1449" i="5"/>
  <c r="H1448" i="5"/>
  <c r="H1447" i="5"/>
  <c r="H1446" i="5"/>
  <c r="H1445" i="5"/>
  <c r="H1444" i="5"/>
  <c r="H1443" i="5"/>
  <c r="H1442" i="5"/>
  <c r="H1441" i="5"/>
  <c r="H1440" i="5"/>
  <c r="H1439" i="5"/>
  <c r="H1438" i="5"/>
  <c r="H1437" i="5"/>
  <c r="H1436" i="5"/>
  <c r="H1435" i="5"/>
  <c r="H1434" i="5"/>
  <c r="H1433" i="5"/>
  <c r="H1432" i="5"/>
  <c r="H1431" i="5"/>
  <c r="H1430" i="5"/>
  <c r="H1429" i="5"/>
  <c r="H1428" i="5"/>
  <c r="H1427" i="5"/>
  <c r="H1426" i="5"/>
  <c r="K1426" i="5"/>
  <c r="L1426" i="5"/>
  <c r="M1426" i="5"/>
  <c r="O1426" i="5"/>
  <c r="H1425" i="5"/>
  <c r="H1424" i="5"/>
  <c r="H1423" i="5"/>
  <c r="H1422" i="5"/>
  <c r="H1421" i="5"/>
  <c r="H1420" i="5"/>
  <c r="H1419" i="5"/>
  <c r="H1418" i="5"/>
  <c r="H1417" i="5"/>
  <c r="K1417" i="5"/>
  <c r="L1417" i="5"/>
  <c r="M1417" i="5"/>
  <c r="O1417" i="5"/>
  <c r="H1416" i="5"/>
  <c r="H1415" i="5"/>
  <c r="H1414" i="5"/>
  <c r="H1413" i="5"/>
  <c r="H1412" i="5"/>
  <c r="H1411" i="5"/>
  <c r="H1410" i="5"/>
  <c r="H1409" i="5"/>
  <c r="H1408" i="5"/>
  <c r="H1407" i="5"/>
  <c r="H1406" i="5"/>
  <c r="H1405" i="5"/>
  <c r="H1404" i="5"/>
  <c r="H1403" i="5"/>
  <c r="H1402" i="5"/>
  <c r="H1401" i="5"/>
  <c r="K1401" i="5"/>
  <c r="L1401" i="5"/>
  <c r="M1401" i="5"/>
  <c r="O1401" i="5"/>
  <c r="H1400" i="5"/>
  <c r="H1399" i="5"/>
  <c r="H1398" i="5"/>
  <c r="H1397" i="5"/>
  <c r="H1396" i="5"/>
  <c r="H1395" i="5"/>
  <c r="K1395" i="5"/>
  <c r="L1395" i="5"/>
  <c r="N1395" i="5"/>
  <c r="O1395" i="5"/>
  <c r="H1394" i="5"/>
  <c r="H1393" i="5"/>
  <c r="K1393" i="5"/>
  <c r="L1393" i="5"/>
  <c r="N1393" i="5"/>
  <c r="O1393" i="5"/>
  <c r="H1392" i="5"/>
  <c r="H1391" i="5"/>
  <c r="H1390" i="5"/>
  <c r="H1389" i="5"/>
  <c r="H1388" i="5"/>
  <c r="H1387" i="5"/>
  <c r="H1386" i="5"/>
  <c r="H1385" i="5"/>
  <c r="H1384" i="5"/>
  <c r="H1383" i="5"/>
  <c r="H1382" i="5"/>
  <c r="H1381" i="5"/>
  <c r="H1380" i="5"/>
  <c r="H1379" i="5"/>
  <c r="H1378" i="5"/>
  <c r="H1377" i="5"/>
  <c r="H1376" i="5"/>
  <c r="H1375" i="5"/>
  <c r="H1374" i="5"/>
  <c r="H1373" i="5"/>
  <c r="H1372" i="5"/>
  <c r="H1371" i="5"/>
  <c r="H1370" i="5"/>
  <c r="H1369" i="5"/>
  <c r="H1368" i="5"/>
  <c r="H1367" i="5"/>
  <c r="H1366" i="5"/>
  <c r="H1365" i="5"/>
  <c r="H1364" i="5"/>
  <c r="H1363" i="5"/>
  <c r="H1362" i="5"/>
  <c r="H1361" i="5"/>
  <c r="H1360" i="5"/>
  <c r="H1359" i="5"/>
  <c r="H1358" i="5"/>
  <c r="H1357" i="5"/>
  <c r="H1356" i="5"/>
  <c r="H1355" i="5"/>
  <c r="H1354" i="5"/>
  <c r="H1353" i="5"/>
  <c r="H1352" i="5"/>
  <c r="H1351" i="5"/>
  <c r="H1350" i="5"/>
  <c r="H1349" i="5"/>
  <c r="H1348" i="5"/>
  <c r="H1347" i="5"/>
  <c r="H1346" i="5"/>
  <c r="H1345" i="5"/>
  <c r="H1344" i="5"/>
  <c r="K1344" i="5"/>
  <c r="L1344" i="5"/>
  <c r="M1344" i="5"/>
  <c r="O1344" i="5"/>
  <c r="H1343" i="5"/>
  <c r="H1342" i="5"/>
  <c r="H1341" i="5"/>
  <c r="H1340" i="5"/>
  <c r="H1339" i="5"/>
  <c r="H1338" i="5"/>
  <c r="K1338" i="5"/>
  <c r="L1338" i="5"/>
  <c r="M1338" i="5"/>
  <c r="O1338" i="5"/>
  <c r="H1337" i="5"/>
  <c r="H1336" i="5"/>
  <c r="H1335" i="5"/>
  <c r="H1334" i="5"/>
  <c r="H1333" i="5"/>
  <c r="H1332" i="5"/>
  <c r="H1331" i="5"/>
  <c r="H1329" i="5"/>
  <c r="H1328" i="5"/>
  <c r="H1327" i="5"/>
  <c r="H1326" i="5"/>
  <c r="H1325" i="5"/>
  <c r="H1324" i="5"/>
  <c r="H1323" i="5"/>
  <c r="H1322" i="5"/>
  <c r="H1321" i="5"/>
  <c r="H1320" i="5"/>
  <c r="H1319" i="5"/>
  <c r="H1318" i="5"/>
  <c r="H1317" i="5"/>
  <c r="H1316" i="5"/>
  <c r="H1315" i="5"/>
  <c r="H1314" i="5"/>
  <c r="H1313" i="5"/>
  <c r="H1312" i="5"/>
  <c r="H1311" i="5"/>
  <c r="H1310" i="5"/>
  <c r="H1309" i="5"/>
  <c r="H1308" i="5"/>
  <c r="H1307" i="5"/>
  <c r="H1306" i="5"/>
  <c r="H1305" i="5"/>
  <c r="H1304" i="5"/>
  <c r="H1303" i="5"/>
  <c r="H1302" i="5"/>
  <c r="H1301" i="5"/>
  <c r="H1300" i="5"/>
  <c r="H1299" i="5"/>
  <c r="H1298" i="5"/>
  <c r="H1297" i="5"/>
  <c r="H1296" i="5"/>
  <c r="H1295" i="5"/>
  <c r="H1294" i="5"/>
  <c r="H1293" i="5"/>
  <c r="H1292" i="5"/>
  <c r="H1291" i="5"/>
  <c r="H1290" i="5"/>
  <c r="H1289" i="5"/>
  <c r="H1287" i="5"/>
  <c r="P1046" i="5"/>
  <c r="Q1046" i="5"/>
  <c r="R1046" i="5"/>
  <c r="S1046" i="5"/>
  <c r="T1046" i="5"/>
  <c r="H1046" i="5"/>
  <c r="BJ1046" i="5"/>
  <c r="H1045" i="5"/>
  <c r="BJ1045" i="5"/>
  <c r="H1044" i="5"/>
  <c r="BJ1044" i="5"/>
  <c r="H1043" i="5"/>
  <c r="BJ1043" i="5"/>
  <c r="H1042" i="5"/>
  <c r="BJ1042" i="5"/>
  <c r="H1041" i="5"/>
  <c r="BJ1041" i="5"/>
  <c r="H1040" i="5"/>
  <c r="BJ1040" i="5"/>
  <c r="H1039" i="5"/>
  <c r="BJ1039" i="5"/>
  <c r="H1038" i="5"/>
  <c r="BJ1038" i="5"/>
  <c r="H1037" i="5"/>
  <c r="BJ1037" i="5"/>
  <c r="H1036" i="5"/>
  <c r="BJ1036" i="5"/>
  <c r="H1035" i="5"/>
  <c r="BJ1035" i="5"/>
  <c r="H1034" i="5"/>
  <c r="BJ1034" i="5"/>
  <c r="H1033" i="5"/>
  <c r="BJ1033" i="5"/>
  <c r="H1032" i="5"/>
  <c r="BJ1032" i="5"/>
  <c r="H1031" i="5"/>
  <c r="BJ1031" i="5"/>
  <c r="H1030" i="5"/>
  <c r="BJ1030" i="5"/>
  <c r="H1029" i="5"/>
  <c r="BJ1029" i="5"/>
  <c r="H1028" i="5"/>
  <c r="BJ1028" i="5"/>
  <c r="H1027" i="5"/>
  <c r="BJ1027" i="5"/>
  <c r="H1026" i="5"/>
  <c r="BJ1026" i="5"/>
  <c r="H1025" i="5"/>
  <c r="BJ1025" i="5"/>
  <c r="H1024" i="5"/>
  <c r="BJ1024" i="5"/>
  <c r="H1023" i="5"/>
  <c r="BJ1023" i="5"/>
  <c r="H1022" i="5"/>
  <c r="BJ1022" i="5"/>
  <c r="H1021" i="5"/>
  <c r="BJ1021" i="5"/>
  <c r="H1020" i="5"/>
  <c r="BJ1020" i="5"/>
  <c r="H1019" i="5"/>
  <c r="BJ1019" i="5"/>
  <c r="H1018" i="5"/>
  <c r="BJ1018" i="5"/>
  <c r="H1017" i="5"/>
  <c r="BJ1017" i="5"/>
  <c r="H1016" i="5"/>
  <c r="BJ1016" i="5"/>
  <c r="H1015" i="5"/>
  <c r="BJ1015" i="5"/>
  <c r="H1014" i="5"/>
  <c r="BJ1014" i="5"/>
  <c r="H1013" i="5"/>
  <c r="BJ1013" i="5"/>
  <c r="H1012" i="5"/>
  <c r="BJ1012" i="5"/>
  <c r="H1011" i="5"/>
  <c r="BJ1011" i="5"/>
  <c r="H1010" i="5"/>
  <c r="BJ1010" i="5"/>
  <c r="H1009" i="5"/>
  <c r="BJ1009" i="5"/>
  <c r="H1008" i="5"/>
  <c r="BJ1008" i="5"/>
  <c r="H1007" i="5"/>
  <c r="BJ1007" i="5"/>
  <c r="H1006" i="5"/>
  <c r="BJ1006" i="5"/>
  <c r="H1005" i="5"/>
  <c r="BJ1005" i="5"/>
  <c r="H1004" i="5"/>
  <c r="BJ1004" i="5"/>
  <c r="H1003" i="5"/>
  <c r="BJ1003" i="5"/>
  <c r="H1002" i="5"/>
  <c r="BJ1002" i="5"/>
  <c r="H1001" i="5"/>
  <c r="BJ1001" i="5"/>
  <c r="H1000" i="5"/>
  <c r="BJ1000" i="5"/>
  <c r="H999" i="5"/>
  <c r="BJ999" i="5"/>
  <c r="H998" i="5"/>
  <c r="BJ998" i="5"/>
  <c r="H997" i="5"/>
  <c r="BJ997" i="5"/>
  <c r="H996" i="5"/>
  <c r="C996" i="5"/>
  <c r="K996" i="5"/>
  <c r="L996" i="5"/>
  <c r="M996" i="5"/>
  <c r="N996" i="5"/>
  <c r="O996" i="5"/>
  <c r="BJ996" i="5"/>
  <c r="H995" i="5"/>
  <c r="BJ995" i="5"/>
  <c r="H994" i="5"/>
  <c r="BJ994" i="5"/>
  <c r="H993" i="5"/>
  <c r="BJ993" i="5"/>
  <c r="H992" i="5"/>
  <c r="BJ992" i="5"/>
  <c r="H991" i="5"/>
  <c r="BJ991" i="5"/>
  <c r="H990" i="5"/>
  <c r="BJ990" i="5"/>
  <c r="H989" i="5"/>
  <c r="BJ989" i="5"/>
  <c r="H988" i="5"/>
  <c r="BJ988" i="5"/>
  <c r="H987" i="5"/>
  <c r="BJ987" i="5"/>
  <c r="H986" i="5"/>
  <c r="BJ986" i="5"/>
  <c r="H985" i="5"/>
  <c r="BJ985" i="5"/>
  <c r="H984" i="5"/>
  <c r="BJ984" i="5"/>
  <c r="H983" i="5"/>
  <c r="BJ983" i="5"/>
  <c r="H982" i="5"/>
  <c r="BJ982" i="5"/>
  <c r="H981" i="5"/>
  <c r="BJ981" i="5"/>
  <c r="H980" i="5"/>
  <c r="BJ980" i="5"/>
  <c r="H979" i="5"/>
  <c r="BJ979" i="5"/>
  <c r="H978" i="5"/>
  <c r="BJ978" i="5"/>
  <c r="H977" i="5"/>
  <c r="BJ977" i="5"/>
  <c r="H976" i="5"/>
  <c r="BJ976" i="5"/>
  <c r="H975" i="5"/>
  <c r="BJ975" i="5"/>
  <c r="H974" i="5"/>
  <c r="BJ974" i="5"/>
  <c r="H973" i="5"/>
  <c r="BJ973" i="5"/>
  <c r="H972" i="5"/>
  <c r="BJ972" i="5"/>
  <c r="H971" i="5"/>
  <c r="BJ971" i="5"/>
  <c r="H970" i="5"/>
  <c r="BJ970" i="5"/>
  <c r="H969" i="5"/>
  <c r="BJ969" i="5"/>
  <c r="H968" i="5"/>
  <c r="BJ968" i="5"/>
  <c r="H967" i="5"/>
  <c r="BJ967" i="5"/>
  <c r="H966" i="5"/>
  <c r="BJ966" i="5"/>
  <c r="H965" i="5"/>
  <c r="BJ965" i="5"/>
  <c r="H964" i="5"/>
  <c r="BJ964" i="5"/>
  <c r="H963" i="5"/>
  <c r="BJ963" i="5"/>
  <c r="H962" i="5"/>
  <c r="BJ962" i="5"/>
  <c r="H961" i="5"/>
  <c r="BJ961" i="5"/>
  <c r="H960" i="5"/>
  <c r="BJ960" i="5"/>
  <c r="H959" i="5"/>
  <c r="BJ959" i="5"/>
  <c r="H958" i="5"/>
  <c r="BJ958" i="5"/>
  <c r="H957" i="5"/>
  <c r="BJ957" i="5"/>
  <c r="H956" i="5"/>
  <c r="BJ956" i="5"/>
  <c r="H955" i="5"/>
  <c r="BJ955" i="5"/>
  <c r="H954" i="5"/>
  <c r="BJ954" i="5"/>
  <c r="H953" i="5"/>
  <c r="BJ953" i="5"/>
  <c r="H952" i="5"/>
  <c r="BJ952" i="5"/>
  <c r="H951" i="5"/>
  <c r="BJ951" i="5"/>
  <c r="H950" i="5"/>
  <c r="BJ950" i="5"/>
  <c r="H949" i="5"/>
  <c r="BJ949" i="5"/>
  <c r="H948" i="5"/>
  <c r="BJ948" i="5"/>
  <c r="H947" i="5"/>
  <c r="BJ947" i="5"/>
  <c r="H946" i="5"/>
  <c r="BJ946" i="5"/>
  <c r="H945" i="5"/>
  <c r="BJ945" i="5"/>
  <c r="H944" i="5"/>
  <c r="BJ944" i="5"/>
  <c r="H943" i="5"/>
  <c r="BJ943" i="5"/>
  <c r="H942" i="5"/>
  <c r="BJ942" i="5"/>
  <c r="H941" i="5"/>
  <c r="BJ941" i="5"/>
  <c r="H940" i="5"/>
  <c r="BJ940" i="5"/>
  <c r="H939" i="5"/>
  <c r="BJ939" i="5"/>
  <c r="H938" i="5"/>
  <c r="BJ938" i="5"/>
  <c r="H937" i="5"/>
  <c r="BJ937" i="5"/>
  <c r="H936" i="5"/>
  <c r="BJ936" i="5"/>
  <c r="H935" i="5"/>
  <c r="BJ935" i="5"/>
  <c r="H934" i="5"/>
  <c r="BJ934" i="5"/>
  <c r="H933" i="5"/>
  <c r="BJ933" i="5"/>
  <c r="H932" i="5"/>
  <c r="BJ932" i="5"/>
  <c r="H931" i="5"/>
  <c r="BJ931" i="5"/>
  <c r="H930" i="5"/>
  <c r="BJ930" i="5"/>
  <c r="H929" i="5"/>
  <c r="BJ929" i="5"/>
  <c r="H928" i="5"/>
  <c r="BJ928" i="5"/>
  <c r="H927" i="5"/>
  <c r="C927" i="5"/>
  <c r="K927" i="5"/>
  <c r="L927" i="5"/>
  <c r="M927" i="5"/>
  <c r="N927" i="5"/>
  <c r="O927" i="5"/>
  <c r="BJ927" i="5"/>
  <c r="H926" i="5"/>
  <c r="BJ926" i="5"/>
  <c r="H925" i="5"/>
  <c r="BJ925" i="5"/>
  <c r="H924" i="5"/>
  <c r="BJ924" i="5"/>
  <c r="H923" i="5"/>
  <c r="BJ923" i="5"/>
  <c r="H922" i="5"/>
  <c r="BJ922" i="5"/>
  <c r="H921" i="5"/>
  <c r="BJ921" i="5"/>
  <c r="H920" i="5"/>
  <c r="BJ920" i="5"/>
  <c r="H919" i="5"/>
  <c r="BJ919" i="5"/>
  <c r="H918" i="5"/>
  <c r="BJ918" i="5"/>
  <c r="H917" i="5"/>
  <c r="BJ917" i="5"/>
  <c r="H916" i="5"/>
  <c r="BJ916" i="5"/>
  <c r="H915" i="5"/>
  <c r="BJ915" i="5"/>
  <c r="H914" i="5"/>
  <c r="BJ914" i="5"/>
  <c r="H913" i="5"/>
  <c r="BJ913" i="5"/>
  <c r="H912" i="5"/>
  <c r="BJ912" i="5"/>
  <c r="H911" i="5"/>
  <c r="BJ911" i="5"/>
  <c r="H910" i="5"/>
  <c r="BJ910" i="5"/>
  <c r="H909" i="5"/>
  <c r="BJ909" i="5"/>
  <c r="H908" i="5"/>
  <c r="BJ908" i="5"/>
  <c r="H907" i="5"/>
  <c r="BJ907" i="5"/>
  <c r="H906" i="5"/>
  <c r="BJ906" i="5"/>
  <c r="H905" i="5"/>
  <c r="BJ905" i="5"/>
  <c r="H904" i="5"/>
  <c r="BJ904" i="5"/>
  <c r="H903" i="5"/>
  <c r="BJ903" i="5"/>
  <c r="H902" i="5"/>
  <c r="BJ902" i="5"/>
  <c r="H901" i="5"/>
  <c r="BJ901" i="5"/>
  <c r="H900" i="5"/>
  <c r="BJ900" i="5"/>
  <c r="H899" i="5"/>
  <c r="BJ899" i="5"/>
  <c r="H898" i="5"/>
  <c r="BJ898" i="5"/>
  <c r="H897" i="5"/>
  <c r="BJ897" i="5"/>
  <c r="H896" i="5"/>
  <c r="BJ896" i="5"/>
  <c r="H895" i="5"/>
  <c r="BJ895" i="5"/>
  <c r="H894" i="5"/>
  <c r="BJ894" i="5"/>
  <c r="H893" i="5"/>
  <c r="BJ893" i="5"/>
  <c r="H892" i="5"/>
  <c r="BJ892" i="5"/>
  <c r="H891" i="5"/>
  <c r="BJ891" i="5"/>
  <c r="H890" i="5"/>
  <c r="BJ890" i="5"/>
  <c r="H889" i="5"/>
  <c r="C889" i="5"/>
  <c r="K889" i="5"/>
  <c r="L889" i="5"/>
  <c r="M889" i="5"/>
  <c r="N889" i="5"/>
  <c r="O889" i="5"/>
  <c r="BJ889" i="5"/>
  <c r="H888" i="5"/>
  <c r="BJ888" i="5"/>
  <c r="H887" i="5"/>
  <c r="BJ887" i="5"/>
  <c r="H886" i="5"/>
  <c r="BJ886" i="5"/>
  <c r="H885" i="5"/>
  <c r="BJ885" i="5"/>
  <c r="H884" i="5"/>
  <c r="C884" i="5"/>
  <c r="K884" i="5"/>
  <c r="L884" i="5"/>
  <c r="M884" i="5"/>
  <c r="N884" i="5"/>
  <c r="O884" i="5"/>
  <c r="BJ884" i="5"/>
  <c r="H883" i="5"/>
  <c r="BJ883" i="5"/>
  <c r="H882" i="5"/>
  <c r="BJ882" i="5"/>
  <c r="H881" i="5"/>
  <c r="BJ881" i="5"/>
  <c r="H880" i="5"/>
  <c r="BJ880" i="5"/>
  <c r="H879" i="5"/>
  <c r="BJ879" i="5"/>
  <c r="H878" i="5"/>
  <c r="BJ878" i="5"/>
  <c r="H877" i="5"/>
  <c r="BJ877" i="5"/>
  <c r="H876" i="5"/>
  <c r="BJ876" i="5"/>
  <c r="H875" i="5"/>
  <c r="BJ875" i="5"/>
  <c r="H874" i="5"/>
  <c r="BJ874" i="5"/>
  <c r="H873" i="5"/>
  <c r="BJ873" i="5"/>
  <c r="H872" i="5"/>
  <c r="BJ872" i="5"/>
  <c r="H871" i="5"/>
  <c r="BJ871" i="5"/>
  <c r="H870" i="5"/>
  <c r="BJ870" i="5"/>
  <c r="H869" i="5"/>
  <c r="BJ869" i="5"/>
  <c r="H868" i="5"/>
  <c r="BJ868" i="5"/>
  <c r="H867" i="5"/>
  <c r="BJ867" i="5"/>
  <c r="H866" i="5"/>
  <c r="BJ866" i="5"/>
  <c r="H865" i="5"/>
  <c r="BJ865" i="5"/>
  <c r="H864" i="5"/>
  <c r="BJ864" i="5"/>
  <c r="H863" i="5"/>
  <c r="BJ863" i="5"/>
  <c r="H862" i="5"/>
  <c r="BJ862" i="5"/>
  <c r="H861" i="5"/>
  <c r="BJ861" i="5"/>
  <c r="H860" i="5"/>
  <c r="BJ860" i="5"/>
  <c r="H859" i="5"/>
  <c r="BJ859" i="5"/>
  <c r="H858" i="5"/>
  <c r="BJ858" i="5"/>
  <c r="H857" i="5"/>
  <c r="BJ857" i="5"/>
  <c r="H856" i="5"/>
  <c r="BJ856" i="5"/>
  <c r="H855" i="5"/>
  <c r="BJ855" i="5"/>
  <c r="H854" i="5"/>
  <c r="BJ854" i="5"/>
  <c r="H853" i="5"/>
  <c r="BJ853" i="5"/>
  <c r="H852" i="5"/>
  <c r="BJ852" i="5"/>
  <c r="H851" i="5"/>
  <c r="BJ851" i="5"/>
  <c r="H850" i="5"/>
  <c r="C850" i="5"/>
  <c r="K850" i="5"/>
  <c r="L850" i="5"/>
  <c r="M850" i="5"/>
  <c r="N850" i="5"/>
  <c r="O850" i="5"/>
  <c r="BJ850" i="5"/>
  <c r="H849" i="5"/>
  <c r="BJ849" i="5"/>
  <c r="H848" i="5"/>
  <c r="BJ848" i="5"/>
  <c r="H847" i="5"/>
  <c r="BJ847" i="5"/>
  <c r="H846" i="5"/>
  <c r="BJ846" i="5"/>
  <c r="H845" i="5"/>
  <c r="BJ845" i="5"/>
  <c r="H844" i="5"/>
  <c r="BJ844" i="5"/>
  <c r="H843" i="5"/>
  <c r="BJ843" i="5"/>
  <c r="H842" i="5"/>
  <c r="BJ842" i="5"/>
  <c r="H841" i="5"/>
  <c r="BJ841" i="5"/>
  <c r="H840" i="5"/>
  <c r="BJ840" i="5"/>
  <c r="H839" i="5"/>
  <c r="BJ839" i="5"/>
  <c r="H838" i="5"/>
  <c r="BJ838" i="5"/>
  <c r="H837" i="5"/>
  <c r="BJ837" i="5"/>
  <c r="H836" i="5"/>
  <c r="BJ836" i="5"/>
  <c r="H835" i="5"/>
  <c r="BJ835" i="5"/>
  <c r="H834" i="5"/>
  <c r="BJ834" i="5"/>
  <c r="H833" i="5"/>
  <c r="BJ833" i="5"/>
  <c r="H832" i="5"/>
  <c r="BJ832" i="5"/>
  <c r="H831" i="5"/>
  <c r="BJ831" i="5"/>
  <c r="H830" i="5"/>
  <c r="BJ830" i="5"/>
  <c r="H829" i="5"/>
  <c r="BJ829" i="5"/>
  <c r="H828" i="5"/>
  <c r="BJ828" i="5"/>
  <c r="H827" i="5"/>
  <c r="BJ827" i="5"/>
  <c r="H826" i="5"/>
  <c r="BJ826" i="5"/>
  <c r="H825" i="5"/>
  <c r="BJ825" i="5"/>
  <c r="H824" i="5"/>
  <c r="BJ824" i="5"/>
  <c r="H823" i="5"/>
  <c r="BJ823" i="5"/>
  <c r="H822" i="5"/>
  <c r="BJ822" i="5"/>
  <c r="H821" i="5"/>
  <c r="BJ821" i="5"/>
  <c r="H820" i="5"/>
  <c r="BJ820" i="5"/>
  <c r="H819" i="5"/>
  <c r="BJ819" i="5"/>
  <c r="H818" i="5"/>
  <c r="BJ818" i="5"/>
  <c r="H817" i="5"/>
  <c r="BJ817" i="5"/>
  <c r="H816" i="5"/>
  <c r="BJ816" i="5"/>
  <c r="H815" i="5"/>
  <c r="BJ815" i="5"/>
  <c r="H814" i="5"/>
  <c r="BJ814" i="5"/>
  <c r="H813" i="5"/>
  <c r="BJ813" i="5"/>
  <c r="H812" i="5"/>
  <c r="BJ812" i="5"/>
  <c r="H811" i="5"/>
  <c r="BJ811" i="5"/>
  <c r="H810" i="5"/>
  <c r="BJ810" i="5"/>
  <c r="H809" i="5"/>
  <c r="BJ809" i="5"/>
  <c r="H808" i="5"/>
  <c r="BJ808" i="5"/>
  <c r="H807" i="5"/>
  <c r="BJ807" i="5"/>
  <c r="H806" i="5"/>
  <c r="BJ806" i="5"/>
  <c r="H805" i="5"/>
  <c r="BJ805" i="5"/>
  <c r="H804" i="5"/>
  <c r="BJ804" i="5"/>
  <c r="H803" i="5"/>
  <c r="BJ803" i="5"/>
  <c r="H802" i="5"/>
  <c r="BJ802" i="5"/>
  <c r="H801" i="5"/>
  <c r="BJ801" i="5"/>
  <c r="H800" i="5"/>
  <c r="BJ800" i="5"/>
  <c r="H799" i="5"/>
  <c r="BJ799" i="5"/>
  <c r="H798" i="5"/>
  <c r="BJ798" i="5"/>
  <c r="H797" i="5"/>
  <c r="BJ797" i="5"/>
  <c r="H796" i="5"/>
  <c r="BJ796" i="5"/>
  <c r="H795" i="5"/>
  <c r="BJ795" i="5"/>
  <c r="H794" i="5"/>
  <c r="BJ794" i="5"/>
  <c r="H793" i="5"/>
  <c r="BJ793" i="5"/>
  <c r="H792" i="5"/>
  <c r="BJ792" i="5"/>
  <c r="H791" i="5"/>
  <c r="BJ791" i="5"/>
  <c r="H790" i="5"/>
  <c r="BJ790" i="5"/>
  <c r="H789" i="5"/>
  <c r="BJ789" i="5"/>
  <c r="H788" i="5"/>
  <c r="BJ788" i="5"/>
  <c r="H787" i="5"/>
  <c r="BJ787" i="5"/>
  <c r="H786" i="5"/>
  <c r="BJ786" i="5"/>
  <c r="H785" i="5"/>
  <c r="BJ785" i="5"/>
  <c r="H784" i="5"/>
  <c r="BJ784" i="5"/>
  <c r="H783" i="5"/>
  <c r="BJ783" i="5"/>
  <c r="H782" i="5"/>
  <c r="BJ782" i="5"/>
  <c r="H781" i="5"/>
  <c r="BJ781" i="5"/>
  <c r="H780" i="5"/>
  <c r="BJ780" i="5"/>
  <c r="H779" i="5"/>
  <c r="BJ779" i="5"/>
  <c r="H778" i="5"/>
  <c r="BJ778" i="5"/>
  <c r="H777" i="5"/>
  <c r="BJ777" i="5"/>
  <c r="H776" i="5"/>
  <c r="BJ776" i="5"/>
  <c r="H775" i="5"/>
  <c r="BJ775" i="5"/>
  <c r="H774" i="5"/>
  <c r="BJ774" i="5"/>
  <c r="H773" i="5"/>
  <c r="BJ773" i="5"/>
  <c r="H772" i="5"/>
  <c r="BJ772" i="5"/>
  <c r="H771" i="5"/>
  <c r="BJ771" i="5"/>
  <c r="H770" i="5"/>
  <c r="BJ770" i="5"/>
  <c r="H769" i="5"/>
  <c r="BJ769" i="5"/>
  <c r="H768" i="5"/>
  <c r="BJ768" i="5"/>
  <c r="H767" i="5"/>
  <c r="BJ767" i="5"/>
  <c r="H766" i="5"/>
  <c r="BJ766" i="5"/>
  <c r="H765" i="5"/>
  <c r="BJ765" i="5"/>
  <c r="H764" i="5"/>
  <c r="BJ764" i="5"/>
  <c r="H763" i="5"/>
  <c r="BJ763" i="5"/>
  <c r="H762" i="5"/>
  <c r="BJ762" i="5"/>
  <c r="H761" i="5"/>
  <c r="BJ761" i="5"/>
  <c r="H760" i="5"/>
  <c r="BJ760" i="5"/>
  <c r="H759" i="5"/>
  <c r="BJ759" i="5"/>
  <c r="H758" i="5"/>
  <c r="BJ758" i="5"/>
  <c r="H757" i="5"/>
  <c r="BJ757" i="5"/>
  <c r="H756" i="5"/>
  <c r="BJ756" i="5"/>
  <c r="H755" i="5"/>
  <c r="BJ755" i="5"/>
  <c r="H754" i="5"/>
  <c r="BJ754" i="5"/>
  <c r="H753" i="5"/>
  <c r="BJ753" i="5"/>
  <c r="H752" i="5"/>
  <c r="BJ752" i="5"/>
  <c r="H751" i="5"/>
  <c r="BJ751" i="5"/>
  <c r="H750" i="5"/>
  <c r="BJ750" i="5"/>
  <c r="H749" i="5"/>
  <c r="BJ749" i="5"/>
  <c r="H748" i="5"/>
  <c r="BJ748" i="5"/>
  <c r="H747" i="5"/>
  <c r="BJ747" i="5"/>
  <c r="H746" i="5"/>
  <c r="BJ746" i="5"/>
  <c r="H745" i="5"/>
  <c r="BJ745" i="5"/>
  <c r="H744" i="5"/>
  <c r="BJ744" i="5"/>
  <c r="H743" i="5"/>
  <c r="BJ743" i="5"/>
  <c r="H742" i="5"/>
  <c r="BJ742" i="5"/>
  <c r="H741" i="5"/>
  <c r="BJ741" i="5"/>
  <c r="H740" i="5"/>
  <c r="BJ740" i="5"/>
  <c r="H739" i="5"/>
  <c r="BJ739" i="5"/>
  <c r="H738" i="5"/>
  <c r="BJ738" i="5"/>
  <c r="H737" i="5"/>
  <c r="BJ737" i="5"/>
  <c r="H736" i="5"/>
  <c r="BJ736" i="5"/>
  <c r="H735" i="5"/>
  <c r="BJ735" i="5"/>
  <c r="H734" i="5"/>
  <c r="BJ734" i="5"/>
  <c r="H733" i="5"/>
  <c r="BJ733" i="5"/>
  <c r="H732" i="5"/>
  <c r="BJ732" i="5"/>
  <c r="H731" i="5"/>
  <c r="BJ731" i="5"/>
  <c r="H730" i="5"/>
  <c r="BJ730" i="5"/>
  <c r="H729" i="5"/>
  <c r="BJ729" i="5"/>
  <c r="H728" i="5"/>
  <c r="BJ728" i="5"/>
  <c r="H727" i="5"/>
  <c r="BJ727" i="5"/>
  <c r="H726" i="5"/>
  <c r="BJ726" i="5"/>
  <c r="H725" i="5"/>
  <c r="BJ725" i="5"/>
  <c r="H724" i="5"/>
  <c r="BJ724" i="5"/>
  <c r="H723" i="5"/>
  <c r="BJ723" i="5"/>
  <c r="H722" i="5"/>
  <c r="BJ722" i="5"/>
  <c r="H721" i="5"/>
  <c r="BJ721" i="5"/>
  <c r="H720" i="5"/>
  <c r="BJ720" i="5"/>
  <c r="H719" i="5"/>
  <c r="BJ719" i="5"/>
  <c r="H718" i="5"/>
  <c r="BJ718" i="5"/>
  <c r="H717" i="5"/>
  <c r="BJ717" i="5"/>
  <c r="H716" i="5"/>
  <c r="BJ716" i="5"/>
  <c r="H715" i="5"/>
  <c r="BJ715" i="5"/>
  <c r="H714" i="5"/>
  <c r="BJ714" i="5"/>
  <c r="H713" i="5"/>
  <c r="BJ713" i="5"/>
  <c r="H712" i="5"/>
  <c r="BJ712" i="5"/>
  <c r="H711" i="5"/>
  <c r="BJ711" i="5"/>
  <c r="H710" i="5"/>
  <c r="BJ710" i="5"/>
  <c r="H709" i="5"/>
  <c r="BJ709" i="5"/>
  <c r="H708" i="5"/>
  <c r="BJ708" i="5"/>
  <c r="H707" i="5"/>
  <c r="BJ707" i="5"/>
  <c r="H706" i="5"/>
  <c r="BJ706" i="5"/>
  <c r="H705" i="5"/>
  <c r="BJ705" i="5"/>
  <c r="H704" i="5"/>
  <c r="BJ704" i="5"/>
  <c r="H703" i="5"/>
  <c r="BJ703" i="5"/>
  <c r="H702" i="5"/>
  <c r="BJ702" i="5"/>
  <c r="H701" i="5"/>
  <c r="BJ701" i="5"/>
  <c r="H700" i="5"/>
  <c r="BJ700" i="5"/>
  <c r="H699" i="5"/>
  <c r="BJ699" i="5"/>
  <c r="H698" i="5"/>
  <c r="BJ698" i="5"/>
  <c r="H697" i="5"/>
  <c r="BJ697" i="5"/>
  <c r="H696" i="5"/>
  <c r="BJ696" i="5"/>
  <c r="H695" i="5"/>
  <c r="BJ695" i="5"/>
  <c r="Q172" i="5"/>
  <c r="R172" i="5"/>
  <c r="S172" i="5"/>
  <c r="T172" i="5"/>
  <c r="H172" i="5"/>
  <c r="BJ172" i="5"/>
  <c r="H171" i="5"/>
  <c r="BJ171" i="5"/>
  <c r="H170" i="5"/>
  <c r="BJ170" i="5"/>
  <c r="H169" i="5"/>
  <c r="BJ169" i="5"/>
  <c r="H168" i="5"/>
  <c r="BJ168" i="5"/>
  <c r="H167" i="5"/>
  <c r="BJ167" i="5"/>
  <c r="H166" i="5"/>
  <c r="BJ166" i="5"/>
  <c r="H165" i="5"/>
  <c r="BJ165" i="5"/>
  <c r="H164" i="5"/>
  <c r="BJ164" i="5"/>
  <c r="H163" i="5"/>
  <c r="BJ163" i="5"/>
  <c r="H162" i="5"/>
  <c r="BJ162" i="5"/>
  <c r="H161" i="5"/>
  <c r="BJ161" i="5"/>
  <c r="H160" i="5"/>
  <c r="BJ160" i="5"/>
  <c r="H159" i="5"/>
  <c r="BJ159" i="5"/>
  <c r="H158" i="5"/>
  <c r="BJ158" i="5"/>
  <c r="H157" i="5"/>
  <c r="BJ157" i="5"/>
  <c r="H156" i="5"/>
  <c r="BJ156" i="5"/>
  <c r="H155" i="5"/>
  <c r="BJ155" i="5"/>
  <c r="H154" i="5"/>
  <c r="BJ154" i="5"/>
  <c r="H153" i="5"/>
  <c r="BJ153" i="5"/>
  <c r="H152" i="5"/>
  <c r="BJ152" i="5"/>
  <c r="H151" i="5"/>
  <c r="BJ151" i="5"/>
  <c r="H150" i="5"/>
  <c r="BJ150" i="5"/>
  <c r="H149" i="5"/>
  <c r="BJ149" i="5"/>
  <c r="H148" i="5"/>
  <c r="BJ148" i="5"/>
  <c r="H147" i="5"/>
  <c r="BJ147" i="5"/>
  <c r="H146" i="5"/>
  <c r="BJ146" i="5"/>
  <c r="H145" i="5"/>
  <c r="BJ145" i="5"/>
  <c r="H144" i="5"/>
  <c r="BJ144" i="5"/>
  <c r="H143" i="5"/>
  <c r="BJ143" i="5"/>
  <c r="H142" i="5"/>
  <c r="BJ142" i="5"/>
  <c r="H141" i="5"/>
  <c r="BJ141" i="5"/>
  <c r="H140" i="5"/>
  <c r="BJ140" i="5"/>
  <c r="H139" i="5"/>
  <c r="BJ139" i="5"/>
  <c r="H138" i="5"/>
  <c r="BJ138" i="5"/>
  <c r="H137" i="5"/>
  <c r="BJ137" i="5"/>
  <c r="H136" i="5"/>
  <c r="BJ136" i="5"/>
  <c r="H135" i="5"/>
  <c r="BJ135" i="5"/>
  <c r="H134" i="5"/>
  <c r="BJ134" i="5"/>
  <c r="H133" i="5"/>
  <c r="BJ133" i="5"/>
  <c r="H132" i="5"/>
  <c r="BJ132" i="5"/>
  <c r="H131" i="5"/>
  <c r="BJ131" i="5"/>
  <c r="H130" i="5"/>
  <c r="BJ130" i="5"/>
  <c r="H129" i="5"/>
  <c r="BJ129" i="5"/>
  <c r="H128" i="5"/>
  <c r="BJ128" i="5"/>
  <c r="H127" i="5"/>
  <c r="BJ127" i="5"/>
  <c r="H126" i="5"/>
  <c r="BJ126" i="5"/>
  <c r="H125" i="5"/>
  <c r="BJ125" i="5"/>
  <c r="H124" i="5"/>
  <c r="BJ124" i="5"/>
  <c r="H123" i="5"/>
  <c r="BJ123" i="5"/>
  <c r="H122" i="5"/>
  <c r="BJ122" i="5"/>
  <c r="H121" i="5"/>
  <c r="BJ121" i="5"/>
  <c r="H120" i="5"/>
  <c r="BJ120" i="5"/>
  <c r="H119" i="5"/>
  <c r="BJ119" i="5"/>
  <c r="H118" i="5"/>
  <c r="BJ118" i="5"/>
  <c r="H117" i="5"/>
  <c r="BJ117" i="5"/>
  <c r="H116" i="5"/>
  <c r="BJ116" i="5"/>
  <c r="H115" i="5"/>
  <c r="BJ115" i="5"/>
  <c r="H114" i="5"/>
  <c r="BJ114" i="5"/>
  <c r="H113" i="5"/>
  <c r="BJ113" i="5"/>
  <c r="H112" i="5"/>
  <c r="BJ112" i="5"/>
  <c r="H111" i="5"/>
  <c r="BJ111" i="5"/>
  <c r="H110" i="5"/>
  <c r="BJ110" i="5"/>
  <c r="H109" i="5"/>
  <c r="BJ109" i="5"/>
  <c r="H108" i="5"/>
  <c r="BJ108" i="5"/>
  <c r="H107" i="5"/>
  <c r="BJ107" i="5"/>
  <c r="H106" i="5"/>
  <c r="BJ106" i="5"/>
  <c r="H105" i="5"/>
  <c r="BJ105" i="5"/>
  <c r="H104" i="5"/>
  <c r="BJ104" i="5"/>
  <c r="H103" i="5"/>
  <c r="BJ103" i="5"/>
  <c r="H102" i="5"/>
  <c r="BJ102" i="5"/>
  <c r="H101" i="5"/>
  <c r="BJ101" i="5"/>
  <c r="H100" i="5"/>
  <c r="BJ100" i="5"/>
  <c r="H99" i="5"/>
  <c r="BJ99" i="5"/>
  <c r="H98" i="5"/>
  <c r="BJ98" i="5"/>
  <c r="H97" i="5"/>
  <c r="BJ97" i="5"/>
  <c r="H96" i="5"/>
  <c r="BJ96" i="5"/>
  <c r="H95" i="5"/>
  <c r="BJ95" i="5"/>
  <c r="H94" i="5"/>
  <c r="BJ94" i="5"/>
  <c r="H93" i="5"/>
  <c r="BJ93" i="5"/>
  <c r="H92" i="5"/>
  <c r="BJ92" i="5"/>
  <c r="H91" i="5"/>
  <c r="BJ91" i="5"/>
  <c r="H90" i="5"/>
  <c r="BJ90" i="5"/>
  <c r="H89" i="5"/>
  <c r="BJ89" i="5"/>
  <c r="H88" i="5"/>
  <c r="BJ88" i="5"/>
  <c r="H87" i="5"/>
  <c r="BJ87" i="5"/>
  <c r="H86" i="5"/>
  <c r="BJ86" i="5"/>
  <c r="H85" i="5"/>
  <c r="BJ85" i="5"/>
  <c r="H84" i="5"/>
  <c r="BJ84" i="5"/>
  <c r="H83" i="5"/>
  <c r="BJ83" i="5"/>
  <c r="H82" i="5"/>
  <c r="BJ82" i="5"/>
  <c r="H81" i="5"/>
  <c r="BJ81" i="5"/>
  <c r="H80" i="5"/>
  <c r="BJ80" i="5"/>
  <c r="H79" i="5"/>
  <c r="BJ79" i="5"/>
  <c r="H78" i="5"/>
  <c r="BJ78" i="5"/>
  <c r="H77" i="5"/>
  <c r="BJ77" i="5"/>
  <c r="H76" i="5"/>
  <c r="BJ76" i="5"/>
  <c r="H75" i="5"/>
  <c r="BJ75" i="5"/>
  <c r="H74" i="5"/>
  <c r="BJ74" i="5"/>
  <c r="H73" i="5"/>
  <c r="BJ73" i="5"/>
  <c r="H72" i="5"/>
  <c r="BJ72" i="5"/>
  <c r="H71" i="5"/>
  <c r="BJ71" i="5"/>
  <c r="H70" i="5"/>
  <c r="BJ70" i="5"/>
  <c r="H69" i="5"/>
  <c r="BJ69" i="5"/>
  <c r="H68" i="5"/>
  <c r="BJ68" i="5"/>
  <c r="H67" i="5"/>
  <c r="BJ67" i="5"/>
  <c r="H66" i="5"/>
  <c r="BJ66" i="5"/>
  <c r="H65" i="5"/>
  <c r="BJ65" i="5"/>
  <c r="H64" i="5"/>
  <c r="BJ64" i="5"/>
  <c r="H63" i="5"/>
  <c r="BJ63" i="5"/>
  <c r="H62" i="5"/>
  <c r="BJ62" i="5"/>
  <c r="H61" i="5"/>
  <c r="BJ61" i="5"/>
  <c r="H60" i="5"/>
  <c r="BJ60" i="5"/>
  <c r="H59" i="5"/>
  <c r="BJ59" i="5"/>
  <c r="H58" i="5"/>
  <c r="BJ58" i="5"/>
  <c r="H57" i="5"/>
  <c r="BJ57" i="5"/>
  <c r="H56" i="5"/>
  <c r="BJ56" i="5"/>
  <c r="H55" i="5"/>
  <c r="C55" i="5"/>
  <c r="K55" i="5"/>
  <c r="L55" i="5"/>
  <c r="M55" i="5"/>
  <c r="N55" i="5"/>
  <c r="O55" i="5"/>
  <c r="BJ55" i="5"/>
  <c r="H54" i="5"/>
  <c r="BJ54" i="5"/>
  <c r="H53" i="5"/>
  <c r="BJ53" i="5"/>
  <c r="H52" i="5"/>
  <c r="BJ52" i="5"/>
  <c r="H51" i="5"/>
  <c r="BJ51" i="5"/>
  <c r="H50" i="5"/>
  <c r="BJ50" i="5"/>
  <c r="H49" i="5"/>
  <c r="BJ49" i="5"/>
  <c r="H48" i="5"/>
  <c r="BJ48" i="5"/>
  <c r="H47" i="5"/>
  <c r="BJ47" i="5"/>
  <c r="H46" i="5"/>
  <c r="BJ46" i="5"/>
  <c r="H45" i="5"/>
  <c r="BJ45" i="5"/>
  <c r="H44" i="5"/>
  <c r="BJ44" i="5"/>
  <c r="H43" i="5"/>
  <c r="BJ43" i="5"/>
  <c r="H42" i="5"/>
  <c r="BJ42" i="5"/>
  <c r="H41" i="5"/>
  <c r="BJ41" i="5"/>
  <c r="H40" i="5"/>
  <c r="BJ40" i="5"/>
  <c r="H39" i="5"/>
  <c r="BJ39" i="5"/>
  <c r="H38" i="5"/>
  <c r="BJ38" i="5"/>
  <c r="H37" i="5"/>
  <c r="BJ37" i="5"/>
  <c r="H36" i="5"/>
  <c r="BJ36" i="5"/>
  <c r="H35" i="5"/>
  <c r="BJ35" i="5"/>
  <c r="H34" i="5"/>
  <c r="BJ34" i="5"/>
  <c r="H33" i="5"/>
  <c r="BJ33" i="5"/>
  <c r="H32" i="5"/>
  <c r="BJ32" i="5"/>
  <c r="H31" i="5"/>
  <c r="BJ31" i="5"/>
  <c r="H30" i="5"/>
  <c r="BJ30" i="5"/>
  <c r="H29" i="5"/>
  <c r="BJ29" i="5"/>
  <c r="H28" i="5"/>
  <c r="BJ28" i="5"/>
  <c r="H27" i="5"/>
  <c r="BJ27" i="5"/>
  <c r="H26" i="5"/>
  <c r="BJ26" i="5"/>
  <c r="H25" i="5"/>
  <c r="BJ25" i="5"/>
  <c r="H24" i="5"/>
  <c r="BJ24" i="5"/>
  <c r="H23" i="5"/>
  <c r="BJ23" i="5"/>
  <c r="H22" i="5"/>
  <c r="BJ22" i="5"/>
  <c r="H21" i="5"/>
  <c r="BJ21" i="5"/>
  <c r="H20" i="5"/>
  <c r="BJ20" i="5"/>
  <c r="H19" i="5"/>
  <c r="BJ19" i="5"/>
  <c r="H18" i="5"/>
  <c r="BJ18" i="5"/>
  <c r="H17" i="5"/>
  <c r="BJ17" i="5"/>
  <c r="H16" i="5"/>
  <c r="BJ16" i="5"/>
  <c r="H15" i="5"/>
  <c r="BJ15" i="5"/>
  <c r="H14" i="5"/>
  <c r="BJ14" i="5"/>
  <c r="H13" i="5"/>
  <c r="BJ13" i="5"/>
  <c r="H12" i="5"/>
  <c r="BJ12" i="5"/>
  <c r="H11" i="5"/>
  <c r="BJ11" i="5"/>
  <c r="H10" i="5"/>
  <c r="BJ10" i="5"/>
  <c r="H9" i="5"/>
  <c r="BJ9" i="5"/>
  <c r="H8" i="5"/>
  <c r="BJ8" i="5"/>
  <c r="H7" i="5"/>
  <c r="BJ7" i="5"/>
  <c r="H6" i="5"/>
  <c r="BJ6" i="5"/>
  <c r="H5" i="5"/>
  <c r="BJ5" i="5"/>
  <c r="H4" i="5"/>
  <c r="BJ4" i="5"/>
  <c r="H3" i="5"/>
  <c r="BJ3" i="5"/>
  <c r="BJ1" i="5"/>
  <c r="C1048" i="5"/>
  <c r="N1048" i="5"/>
  <c r="BI1048" i="5"/>
  <c r="BI1286" i="5"/>
  <c r="BI1285" i="5"/>
  <c r="C1284" i="5"/>
  <c r="N1284" i="5"/>
  <c r="BI1284" i="5"/>
  <c r="BI1283" i="5"/>
  <c r="C1282" i="5"/>
  <c r="N1282" i="5"/>
  <c r="BI1282" i="5"/>
  <c r="BI1281" i="5"/>
  <c r="BI1280" i="5"/>
  <c r="C1279" i="5"/>
  <c r="N1279" i="5"/>
  <c r="BI1279" i="5"/>
  <c r="BI1278" i="5"/>
  <c r="C1276" i="5"/>
  <c r="N1276" i="5"/>
  <c r="BI1276" i="5"/>
  <c r="C1275" i="5"/>
  <c r="N1275" i="5"/>
  <c r="BI1275" i="5"/>
  <c r="BI1274" i="5"/>
  <c r="BI1273" i="5"/>
  <c r="BI1272" i="5"/>
  <c r="C1271" i="5"/>
  <c r="N1271" i="5"/>
  <c r="BI1271" i="5"/>
  <c r="BI1270" i="5"/>
  <c r="BI1269" i="5"/>
  <c r="BI1268" i="5"/>
  <c r="BI1267" i="5"/>
  <c r="BI1266" i="5"/>
  <c r="C1265" i="5"/>
  <c r="N1265" i="5"/>
  <c r="BI1265" i="5"/>
  <c r="C1264" i="5"/>
  <c r="N1264" i="5"/>
  <c r="BI1264" i="5"/>
  <c r="C1263" i="5"/>
  <c r="N1263" i="5"/>
  <c r="BI1263" i="5"/>
  <c r="BI1262" i="5"/>
  <c r="BI1261" i="5"/>
  <c r="BI1260" i="5"/>
  <c r="BI1259" i="5"/>
  <c r="BI1258" i="5"/>
  <c r="BI1257" i="5"/>
  <c r="C1256" i="5"/>
  <c r="N1256" i="5"/>
  <c r="BI1256" i="5"/>
  <c r="BI1255" i="5"/>
  <c r="BI1254" i="5"/>
  <c r="BI1253" i="5"/>
  <c r="BI1252" i="5"/>
  <c r="BI1251" i="5"/>
  <c r="C1250" i="5"/>
  <c r="N1250" i="5"/>
  <c r="BI1250" i="5"/>
  <c r="C1249" i="5"/>
  <c r="N1249" i="5"/>
  <c r="BI1249" i="5"/>
  <c r="BI1248" i="5"/>
  <c r="BI1247" i="5"/>
  <c r="BI1246" i="5"/>
  <c r="BI1245" i="5"/>
  <c r="BI1244" i="5"/>
  <c r="BI1243" i="5"/>
  <c r="BI1242" i="5"/>
  <c r="BI1241" i="5"/>
  <c r="BI1240" i="5"/>
  <c r="C1239" i="5"/>
  <c r="N1239" i="5"/>
  <c r="BI1239" i="5"/>
  <c r="BI1238" i="5"/>
  <c r="BI1237" i="5"/>
  <c r="C1236" i="5"/>
  <c r="N1236" i="5"/>
  <c r="BI1236" i="5"/>
  <c r="C1235" i="5"/>
  <c r="N1235" i="5"/>
  <c r="BI1235" i="5"/>
  <c r="BI1234" i="5"/>
  <c r="BI1233" i="5"/>
  <c r="BI1232" i="5"/>
  <c r="C1231" i="5"/>
  <c r="N1231" i="5"/>
  <c r="BI1231" i="5"/>
  <c r="BI1230" i="5"/>
  <c r="BI1229" i="5"/>
  <c r="BI1228" i="5"/>
  <c r="BI1227" i="5"/>
  <c r="BI1226" i="5"/>
  <c r="BI1225" i="5"/>
  <c r="C1224" i="5"/>
  <c r="N1224" i="5"/>
  <c r="BI1224" i="5"/>
  <c r="BI1223" i="5"/>
  <c r="C1222" i="5"/>
  <c r="N1222" i="5"/>
  <c r="BI1222" i="5"/>
  <c r="BI1221" i="5"/>
  <c r="BI1220" i="5"/>
  <c r="BI1219" i="5"/>
  <c r="BI1218" i="5"/>
  <c r="BI1217" i="5"/>
  <c r="C1216" i="5"/>
  <c r="N1216" i="5"/>
  <c r="BI1216" i="5"/>
  <c r="BI1215" i="5"/>
  <c r="BI1214" i="5"/>
  <c r="C1213" i="5"/>
  <c r="N1213" i="5"/>
  <c r="BI1213" i="5"/>
  <c r="C1212" i="5"/>
  <c r="N1212" i="5"/>
  <c r="BI1212" i="5"/>
  <c r="BI1211" i="5"/>
  <c r="BI1210" i="5"/>
  <c r="BI1209" i="5"/>
  <c r="BI1208" i="5"/>
  <c r="BI1207" i="5"/>
  <c r="BI1206" i="5"/>
  <c r="BI1205" i="5"/>
  <c r="BI1204" i="5"/>
  <c r="C1203" i="5"/>
  <c r="N1203" i="5"/>
  <c r="BI1203" i="5"/>
  <c r="C1202" i="5"/>
  <c r="N1202" i="5"/>
  <c r="BI1202" i="5"/>
  <c r="BI1201" i="5"/>
  <c r="BI1200" i="5"/>
  <c r="BI1199" i="5"/>
  <c r="BI1198" i="5"/>
  <c r="BI1197" i="5"/>
  <c r="BI1196" i="5"/>
  <c r="BI1195" i="5"/>
  <c r="C1194" i="5"/>
  <c r="N1194" i="5"/>
  <c r="BI1194" i="5"/>
  <c r="BI1193" i="5"/>
  <c r="C1192" i="5"/>
  <c r="N1192" i="5"/>
  <c r="BI1192" i="5"/>
  <c r="BI1191" i="5"/>
  <c r="C1190" i="5"/>
  <c r="N1190" i="5"/>
  <c r="BI1190" i="5"/>
  <c r="BI1189" i="5"/>
  <c r="BI1188" i="5"/>
  <c r="BI1187" i="5"/>
  <c r="BI1186" i="5"/>
  <c r="C1185" i="5"/>
  <c r="N1185" i="5"/>
  <c r="BI1185" i="5"/>
  <c r="BI1184" i="5"/>
  <c r="BI1183" i="5"/>
  <c r="BI1182" i="5"/>
  <c r="BI1181" i="5"/>
  <c r="BI1180" i="5"/>
  <c r="BI1179" i="5"/>
  <c r="C1178" i="5"/>
  <c r="N1178" i="5"/>
  <c r="BI1178" i="5"/>
  <c r="BI1177" i="5"/>
  <c r="BI1176" i="5"/>
  <c r="BI1175" i="5"/>
  <c r="BI1174" i="5"/>
  <c r="C1173" i="5"/>
  <c r="N1173" i="5"/>
  <c r="BI1173" i="5"/>
  <c r="BI1172" i="5"/>
  <c r="BI1171" i="5"/>
  <c r="BI1170" i="5"/>
  <c r="BI1169" i="5"/>
  <c r="BI1168" i="5"/>
  <c r="BI1167" i="5"/>
  <c r="BI1166" i="5"/>
  <c r="BI1165" i="5"/>
  <c r="BI1164" i="5"/>
  <c r="BI1163" i="5"/>
  <c r="BI1162" i="5"/>
  <c r="BI1161" i="5"/>
  <c r="BI1160" i="5"/>
  <c r="BI1159" i="5"/>
  <c r="BI1158" i="5"/>
  <c r="BI1157" i="5"/>
  <c r="BI1156" i="5"/>
  <c r="BI1155" i="5"/>
  <c r="BI1154" i="5"/>
  <c r="BI1153" i="5"/>
  <c r="C1152" i="5"/>
  <c r="N1152" i="5"/>
  <c r="BI1152" i="5"/>
  <c r="C1151" i="5"/>
  <c r="N1151" i="5"/>
  <c r="BI1151" i="5"/>
  <c r="BI1150" i="5"/>
  <c r="BI1149" i="5"/>
  <c r="BI1148" i="5"/>
  <c r="BI1147" i="5"/>
  <c r="C1146" i="5"/>
  <c r="N1146" i="5"/>
  <c r="BI1146" i="5"/>
  <c r="BI1145" i="5"/>
  <c r="BI1144" i="5"/>
  <c r="BI1143" i="5"/>
  <c r="BI1142" i="5"/>
  <c r="BI1141" i="5"/>
  <c r="BI1140" i="5"/>
  <c r="C1139" i="5"/>
  <c r="N1139" i="5"/>
  <c r="BI1139" i="5"/>
  <c r="BI1138" i="5"/>
  <c r="BI1137" i="5"/>
  <c r="C1136" i="5"/>
  <c r="N1136" i="5"/>
  <c r="BI1136" i="5"/>
  <c r="BI1135" i="5"/>
  <c r="C1134" i="5"/>
  <c r="N1134" i="5"/>
  <c r="BI1134" i="5"/>
  <c r="C1133" i="5"/>
  <c r="N1133" i="5"/>
  <c r="BI1133" i="5"/>
  <c r="BI1132" i="5"/>
  <c r="BI1131" i="5"/>
  <c r="BI1130" i="5"/>
  <c r="BI1129" i="5"/>
  <c r="BI1128" i="5"/>
  <c r="BI1127" i="5"/>
  <c r="BI1126" i="5"/>
  <c r="BI1124" i="5"/>
  <c r="BI1123" i="5"/>
  <c r="BI1122" i="5"/>
  <c r="BI1121" i="5"/>
  <c r="BI1120" i="5"/>
  <c r="BI1119" i="5"/>
  <c r="C1118" i="5"/>
  <c r="N1118" i="5"/>
  <c r="BI1118" i="5"/>
  <c r="BI1117" i="5"/>
  <c r="BI1116" i="5"/>
  <c r="BI1115" i="5"/>
  <c r="C1114" i="5"/>
  <c r="N1114" i="5"/>
  <c r="BI1114" i="5"/>
  <c r="BI1113" i="5"/>
  <c r="BI1112" i="5"/>
  <c r="BI1111" i="5"/>
  <c r="BI1110" i="5"/>
  <c r="BI1109" i="5"/>
  <c r="C1108" i="5"/>
  <c r="N1108" i="5"/>
  <c r="BI1108" i="5"/>
  <c r="BI1107" i="5"/>
  <c r="BI1106" i="5"/>
  <c r="C1105" i="5"/>
  <c r="N1105" i="5"/>
  <c r="BI1105" i="5"/>
  <c r="BI1103" i="5"/>
  <c r="C1102" i="5"/>
  <c r="N1102" i="5"/>
  <c r="BI1102" i="5"/>
  <c r="BI1101" i="5"/>
  <c r="BI1100" i="5"/>
  <c r="C1099" i="5"/>
  <c r="N1099" i="5"/>
  <c r="BI1099" i="5"/>
  <c r="C1098" i="5"/>
  <c r="N1098" i="5"/>
  <c r="BI1098" i="5"/>
  <c r="C1097" i="5"/>
  <c r="N1097" i="5"/>
  <c r="BI1097" i="5"/>
  <c r="BI1096" i="5"/>
  <c r="BI1095" i="5"/>
  <c r="BI1094" i="5"/>
  <c r="C1093" i="5"/>
  <c r="N1093" i="5"/>
  <c r="BI1093" i="5"/>
  <c r="C1092" i="5"/>
  <c r="N1092" i="5"/>
  <c r="BI1092" i="5"/>
  <c r="C1091" i="5"/>
  <c r="N1091" i="5"/>
  <c r="BI1091" i="5"/>
  <c r="C1090" i="5"/>
  <c r="N1090" i="5"/>
  <c r="BI1090" i="5"/>
  <c r="C1089" i="5"/>
  <c r="N1089" i="5"/>
  <c r="BI1089" i="5"/>
  <c r="BI1088" i="5"/>
  <c r="BI1087" i="5"/>
  <c r="BI1086" i="5"/>
  <c r="C1085" i="5"/>
  <c r="N1085" i="5"/>
  <c r="BI1085" i="5"/>
  <c r="BI1084" i="5"/>
  <c r="BI1083" i="5"/>
  <c r="BI1082" i="5"/>
  <c r="BI1081" i="5"/>
  <c r="C1080" i="5"/>
  <c r="N1080" i="5"/>
  <c r="BI1080" i="5"/>
  <c r="BI1079" i="5"/>
  <c r="C1078" i="5"/>
  <c r="N1078" i="5"/>
  <c r="BI1078" i="5"/>
  <c r="BI1077" i="5"/>
  <c r="BI1076" i="5"/>
  <c r="BI1075" i="5"/>
  <c r="BI1074" i="5"/>
  <c r="BI1073" i="5"/>
  <c r="C1072" i="5"/>
  <c r="N1072" i="5"/>
  <c r="BI1072" i="5"/>
  <c r="BI1071" i="5"/>
  <c r="C1070" i="5"/>
  <c r="N1070" i="5"/>
  <c r="BI1070" i="5"/>
  <c r="C1069" i="5"/>
  <c r="N1069" i="5"/>
  <c r="BI1069" i="5"/>
  <c r="C1068" i="5"/>
  <c r="N1068" i="5"/>
  <c r="BI1068" i="5"/>
  <c r="C1067" i="5"/>
  <c r="N1067" i="5"/>
  <c r="BI1067" i="5"/>
  <c r="BI1066" i="5"/>
  <c r="BI1065" i="5"/>
  <c r="BI1064" i="5"/>
  <c r="BI1063" i="5"/>
  <c r="BI1062" i="5"/>
  <c r="BI1061" i="5"/>
  <c r="BI1060" i="5"/>
  <c r="BI1059" i="5"/>
  <c r="BI1058" i="5"/>
  <c r="C1057" i="5"/>
  <c r="N1057" i="5"/>
  <c r="BI1057" i="5"/>
  <c r="C1056" i="5"/>
  <c r="N1056" i="5"/>
  <c r="BI1056" i="5"/>
  <c r="C1055" i="5"/>
  <c r="N1055" i="5"/>
  <c r="BI1055" i="5"/>
  <c r="BI1054" i="5"/>
  <c r="BI1053" i="5"/>
  <c r="C1052" i="5"/>
  <c r="N1052" i="5"/>
  <c r="BI1052" i="5"/>
  <c r="BI1051" i="5"/>
  <c r="C1050" i="5"/>
  <c r="N1050" i="5"/>
  <c r="BI1050" i="5"/>
  <c r="BI1049" i="5"/>
  <c r="U1046" i="5"/>
  <c r="V1046" i="5"/>
  <c r="Y1046" i="5"/>
  <c r="AA1046" i="5"/>
  <c r="G1046" i="5"/>
  <c r="BI1046" i="5"/>
  <c r="G1045" i="5"/>
  <c r="BI1045" i="5"/>
  <c r="G1044" i="5"/>
  <c r="BI1044" i="5"/>
  <c r="G1043" i="5"/>
  <c r="BI1043" i="5"/>
  <c r="G1042" i="5"/>
  <c r="BI1042" i="5"/>
  <c r="G1041" i="5"/>
  <c r="BI1041" i="5"/>
  <c r="G1040" i="5"/>
  <c r="BI1040" i="5"/>
  <c r="G1039" i="5"/>
  <c r="BI1039" i="5"/>
  <c r="G1038" i="5"/>
  <c r="BI1038" i="5"/>
  <c r="G1037" i="5"/>
  <c r="BI1037" i="5"/>
  <c r="G1036" i="5"/>
  <c r="BI1036" i="5"/>
  <c r="G1035" i="5"/>
  <c r="BI1035" i="5"/>
  <c r="G1034" i="5"/>
  <c r="BI1034" i="5"/>
  <c r="G1033" i="5"/>
  <c r="BI1033" i="5"/>
  <c r="G1032" i="5"/>
  <c r="BI1032" i="5"/>
  <c r="G1031" i="5"/>
  <c r="BI1031" i="5"/>
  <c r="G1030" i="5"/>
  <c r="BI1030" i="5"/>
  <c r="G1029" i="5"/>
  <c r="BI1029" i="5"/>
  <c r="G1028" i="5"/>
  <c r="BI1028" i="5"/>
  <c r="G1027" i="5"/>
  <c r="BI1027" i="5"/>
  <c r="G1026" i="5"/>
  <c r="BI1026" i="5"/>
  <c r="G1025" i="5"/>
  <c r="BI1025" i="5"/>
  <c r="G1024" i="5"/>
  <c r="BI1024" i="5"/>
  <c r="G1023" i="5"/>
  <c r="BI1023" i="5"/>
  <c r="G1022" i="5"/>
  <c r="BI1022" i="5"/>
  <c r="G1021" i="5"/>
  <c r="BI1021" i="5"/>
  <c r="G1020" i="5"/>
  <c r="BI1020" i="5"/>
  <c r="G1019" i="5"/>
  <c r="BI1019" i="5"/>
  <c r="G1018" i="5"/>
  <c r="BI1018" i="5"/>
  <c r="G1017" i="5"/>
  <c r="BI1017" i="5"/>
  <c r="G1016" i="5"/>
  <c r="BI1016" i="5"/>
  <c r="G1015" i="5"/>
  <c r="BI1015" i="5"/>
  <c r="G1014" i="5"/>
  <c r="BI1014" i="5"/>
  <c r="G1013" i="5"/>
  <c r="BI1013" i="5"/>
  <c r="G1012" i="5"/>
  <c r="BI1012" i="5"/>
  <c r="G1011" i="5"/>
  <c r="BI1011" i="5"/>
  <c r="G1010" i="5"/>
  <c r="BI1010" i="5"/>
  <c r="G1009" i="5"/>
  <c r="BI1009" i="5"/>
  <c r="G1008" i="5"/>
  <c r="BI1008" i="5"/>
  <c r="G1007" i="5"/>
  <c r="BI1007" i="5"/>
  <c r="G1006" i="5"/>
  <c r="BI1006" i="5"/>
  <c r="G1005" i="5"/>
  <c r="BI1005" i="5"/>
  <c r="G1004" i="5"/>
  <c r="BI1004" i="5"/>
  <c r="G1003" i="5"/>
  <c r="BI1003" i="5"/>
  <c r="G1002" i="5"/>
  <c r="BI1002" i="5"/>
  <c r="G1001" i="5"/>
  <c r="BI1001" i="5"/>
  <c r="G1000" i="5"/>
  <c r="BI1000" i="5"/>
  <c r="G999" i="5"/>
  <c r="BI999" i="5"/>
  <c r="G998" i="5"/>
  <c r="BI998" i="5"/>
  <c r="G997" i="5"/>
  <c r="BI997" i="5"/>
  <c r="G996" i="5"/>
  <c r="BI996" i="5"/>
  <c r="G995" i="5"/>
  <c r="BI995" i="5"/>
  <c r="G994" i="5"/>
  <c r="BI994" i="5"/>
  <c r="G993" i="5"/>
  <c r="BI993" i="5"/>
  <c r="G992" i="5"/>
  <c r="BI992" i="5"/>
  <c r="G991" i="5"/>
  <c r="BI991" i="5"/>
  <c r="G990" i="5"/>
  <c r="BI990" i="5"/>
  <c r="G989" i="5"/>
  <c r="BI989" i="5"/>
  <c r="G988" i="5"/>
  <c r="BI988" i="5"/>
  <c r="G987" i="5"/>
  <c r="BI987" i="5"/>
  <c r="G986" i="5"/>
  <c r="BI986" i="5"/>
  <c r="G985" i="5"/>
  <c r="BI985" i="5"/>
  <c r="G984" i="5"/>
  <c r="BI984" i="5"/>
  <c r="G983" i="5"/>
  <c r="BI983" i="5"/>
  <c r="G982" i="5"/>
  <c r="BI982" i="5"/>
  <c r="G981" i="5"/>
  <c r="BI981" i="5"/>
  <c r="G980" i="5"/>
  <c r="BI980" i="5"/>
  <c r="G979" i="5"/>
  <c r="BI979" i="5"/>
  <c r="G978" i="5"/>
  <c r="BI978" i="5"/>
  <c r="G977" i="5"/>
  <c r="BI977" i="5"/>
  <c r="G976" i="5"/>
  <c r="BI976" i="5"/>
  <c r="G975" i="5"/>
  <c r="BI975" i="5"/>
  <c r="G974" i="5"/>
  <c r="BI974" i="5"/>
  <c r="G973" i="5"/>
  <c r="BI973" i="5"/>
  <c r="G972" i="5"/>
  <c r="BI972" i="5"/>
  <c r="G971" i="5"/>
  <c r="BI971" i="5"/>
  <c r="G970" i="5"/>
  <c r="BI970" i="5"/>
  <c r="G969" i="5"/>
  <c r="BI969" i="5"/>
  <c r="G968" i="5"/>
  <c r="BI968" i="5"/>
  <c r="G967" i="5"/>
  <c r="BI967" i="5"/>
  <c r="G966" i="5"/>
  <c r="BI966" i="5"/>
  <c r="G965" i="5"/>
  <c r="BI965" i="5"/>
  <c r="G964" i="5"/>
  <c r="BI964" i="5"/>
  <c r="G963" i="5"/>
  <c r="BI963" i="5"/>
  <c r="G962" i="5"/>
  <c r="BI962" i="5"/>
  <c r="G961" i="5"/>
  <c r="BI961" i="5"/>
  <c r="G960" i="5"/>
  <c r="BI960" i="5"/>
  <c r="G959" i="5"/>
  <c r="BI959" i="5"/>
  <c r="G958" i="5"/>
  <c r="BI958" i="5"/>
  <c r="G957" i="5"/>
  <c r="C957" i="5"/>
  <c r="N957" i="5"/>
  <c r="BI957" i="5"/>
  <c r="G956" i="5"/>
  <c r="BI956" i="5"/>
  <c r="G955" i="5"/>
  <c r="BI955" i="5"/>
  <c r="G954" i="5"/>
  <c r="BI954" i="5"/>
  <c r="G953" i="5"/>
  <c r="BI953" i="5"/>
  <c r="G952" i="5"/>
  <c r="BI952" i="5"/>
  <c r="G951" i="5"/>
  <c r="BI951" i="5"/>
  <c r="G950" i="5"/>
  <c r="BI950" i="5"/>
  <c r="G949" i="5"/>
  <c r="BI949" i="5"/>
  <c r="G948" i="5"/>
  <c r="BI948" i="5"/>
  <c r="G947" i="5"/>
  <c r="BI947" i="5"/>
  <c r="G946" i="5"/>
  <c r="BI946" i="5"/>
  <c r="G945" i="5"/>
  <c r="BI945" i="5"/>
  <c r="G944" i="5"/>
  <c r="BI944" i="5"/>
  <c r="G943" i="5"/>
  <c r="BI943" i="5"/>
  <c r="G942" i="5"/>
  <c r="BI942" i="5"/>
  <c r="G941" i="5"/>
  <c r="BI941" i="5"/>
  <c r="G940" i="5"/>
  <c r="BI940" i="5"/>
  <c r="G939" i="5"/>
  <c r="BI939" i="5"/>
  <c r="G938" i="5"/>
  <c r="BI938" i="5"/>
  <c r="G937" i="5"/>
  <c r="BI937" i="5"/>
  <c r="G936" i="5"/>
  <c r="BI936" i="5"/>
  <c r="G935" i="5"/>
  <c r="BI935" i="5"/>
  <c r="G934" i="5"/>
  <c r="BI934" i="5"/>
  <c r="G933" i="5"/>
  <c r="BI933" i="5"/>
  <c r="G932" i="5"/>
  <c r="BI932" i="5"/>
  <c r="G931" i="5"/>
  <c r="BI931" i="5"/>
  <c r="G930" i="5"/>
  <c r="BI930" i="5"/>
  <c r="G929" i="5"/>
  <c r="BI929" i="5"/>
  <c r="G928" i="5"/>
  <c r="BI928" i="5"/>
  <c r="G927" i="5"/>
  <c r="BI927" i="5"/>
  <c r="G926" i="5"/>
  <c r="BI926" i="5"/>
  <c r="G925" i="5"/>
  <c r="BI925" i="5"/>
  <c r="G924" i="5"/>
  <c r="BI924" i="5"/>
  <c r="G923" i="5"/>
  <c r="BI923" i="5"/>
  <c r="G922" i="5"/>
  <c r="BI922" i="5"/>
  <c r="G921" i="5"/>
  <c r="BI921" i="5"/>
  <c r="G920" i="5"/>
  <c r="BI920" i="5"/>
  <c r="G919" i="5"/>
  <c r="BI919" i="5"/>
  <c r="G918" i="5"/>
  <c r="BI918" i="5"/>
  <c r="G917" i="5"/>
  <c r="BI917" i="5"/>
  <c r="G916" i="5"/>
  <c r="BI916" i="5"/>
  <c r="G915" i="5"/>
  <c r="BI915" i="5"/>
  <c r="G914" i="5"/>
  <c r="BI914" i="5"/>
  <c r="G913" i="5"/>
  <c r="BI913" i="5"/>
  <c r="G912" i="5"/>
  <c r="BI912" i="5"/>
  <c r="G911" i="5"/>
  <c r="BI911" i="5"/>
  <c r="G910" i="5"/>
  <c r="BI910" i="5"/>
  <c r="G909" i="5"/>
  <c r="BI909" i="5"/>
  <c r="G908" i="5"/>
  <c r="BI908" i="5"/>
  <c r="G907" i="5"/>
  <c r="BI907" i="5"/>
  <c r="G906" i="5"/>
  <c r="BI906" i="5"/>
  <c r="G905" i="5"/>
  <c r="BI905" i="5"/>
  <c r="G904" i="5"/>
  <c r="BI904" i="5"/>
  <c r="G903" i="5"/>
  <c r="BI903" i="5"/>
  <c r="G902" i="5"/>
  <c r="BI902" i="5"/>
  <c r="G901" i="5"/>
  <c r="BI901" i="5"/>
  <c r="G900" i="5"/>
  <c r="BI900" i="5"/>
  <c r="G899" i="5"/>
  <c r="BI899" i="5"/>
  <c r="G898" i="5"/>
  <c r="BI898" i="5"/>
  <c r="G897" i="5"/>
  <c r="BI897" i="5"/>
  <c r="G896" i="5"/>
  <c r="BI896" i="5"/>
  <c r="G895" i="5"/>
  <c r="BI895" i="5"/>
  <c r="G894" i="5"/>
  <c r="BI894" i="5"/>
  <c r="G893" i="5"/>
  <c r="BI893" i="5"/>
  <c r="G892" i="5"/>
  <c r="BI892" i="5"/>
  <c r="G891" i="5"/>
  <c r="BI891" i="5"/>
  <c r="G890" i="5"/>
  <c r="BI890" i="5"/>
  <c r="G889" i="5"/>
  <c r="BI889" i="5"/>
  <c r="G888" i="5"/>
  <c r="BI888" i="5"/>
  <c r="G887" i="5"/>
  <c r="BI887" i="5"/>
  <c r="G886" i="5"/>
  <c r="BI886" i="5"/>
  <c r="G885" i="5"/>
  <c r="BI885" i="5"/>
  <c r="G884" i="5"/>
  <c r="BI884" i="5"/>
  <c r="G883" i="5"/>
  <c r="BI883" i="5"/>
  <c r="G882" i="5"/>
  <c r="BI882" i="5"/>
  <c r="G881" i="5"/>
  <c r="BI881" i="5"/>
  <c r="G880" i="5"/>
  <c r="BI880" i="5"/>
  <c r="G879" i="5"/>
  <c r="BI879" i="5"/>
  <c r="G878" i="5"/>
  <c r="BI878" i="5"/>
  <c r="G877" i="5"/>
  <c r="BI877" i="5"/>
  <c r="G876" i="5"/>
  <c r="BI876" i="5"/>
  <c r="G875" i="5"/>
  <c r="BI875" i="5"/>
  <c r="G874" i="5"/>
  <c r="BI874" i="5"/>
  <c r="G873" i="5"/>
  <c r="BI873" i="5"/>
  <c r="G872" i="5"/>
  <c r="BI872" i="5"/>
  <c r="G871" i="5"/>
  <c r="BI871" i="5"/>
  <c r="G870" i="5"/>
  <c r="BI870" i="5"/>
  <c r="G869" i="5"/>
  <c r="BI869" i="5"/>
  <c r="G868" i="5"/>
  <c r="BI868" i="5"/>
  <c r="G867" i="5"/>
  <c r="BI867" i="5"/>
  <c r="G866" i="5"/>
  <c r="BI866" i="5"/>
  <c r="G865" i="5"/>
  <c r="BI865" i="5"/>
  <c r="G864" i="5"/>
  <c r="BI864" i="5"/>
  <c r="G863" i="5"/>
  <c r="BI863" i="5"/>
  <c r="G862" i="5"/>
  <c r="BI862" i="5"/>
  <c r="G861" i="5"/>
  <c r="BI861" i="5"/>
  <c r="G860" i="5"/>
  <c r="BI860" i="5"/>
  <c r="G859" i="5"/>
  <c r="BI859" i="5"/>
  <c r="G858" i="5"/>
  <c r="BI858" i="5"/>
  <c r="G857" i="5"/>
  <c r="BI857" i="5"/>
  <c r="G856" i="5"/>
  <c r="BI856" i="5"/>
  <c r="G855" i="5"/>
  <c r="BI855" i="5"/>
  <c r="G854" i="5"/>
  <c r="BI854" i="5"/>
  <c r="G853" i="5"/>
  <c r="BI853" i="5"/>
  <c r="G852" i="5"/>
  <c r="BI852" i="5"/>
  <c r="G851" i="5"/>
  <c r="BI851" i="5"/>
  <c r="G850" i="5"/>
  <c r="BI850" i="5"/>
  <c r="G849" i="5"/>
  <c r="BI849" i="5"/>
  <c r="G848" i="5"/>
  <c r="BI848" i="5"/>
  <c r="G847" i="5"/>
  <c r="BI847" i="5"/>
  <c r="G846" i="5"/>
  <c r="BI846" i="5"/>
  <c r="G845" i="5"/>
  <c r="BI845" i="5"/>
  <c r="G844" i="5"/>
  <c r="BI844" i="5"/>
  <c r="G843" i="5"/>
  <c r="BI843" i="5"/>
  <c r="G842" i="5"/>
  <c r="BI842" i="5"/>
  <c r="G841" i="5"/>
  <c r="BI841" i="5"/>
  <c r="G840" i="5"/>
  <c r="BI840" i="5"/>
  <c r="G839" i="5"/>
  <c r="BI839" i="5"/>
  <c r="G838" i="5"/>
  <c r="BI838" i="5"/>
  <c r="G837" i="5"/>
  <c r="BI837" i="5"/>
  <c r="G836" i="5"/>
  <c r="BI836" i="5"/>
  <c r="G835" i="5"/>
  <c r="BI835" i="5"/>
  <c r="G834" i="5"/>
  <c r="BI834" i="5"/>
  <c r="G833" i="5"/>
  <c r="BI833" i="5"/>
  <c r="G832" i="5"/>
  <c r="BI832" i="5"/>
  <c r="G831" i="5"/>
  <c r="BI831" i="5"/>
  <c r="G830" i="5"/>
  <c r="BI830" i="5"/>
  <c r="G829" i="5"/>
  <c r="BI829" i="5"/>
  <c r="G828" i="5"/>
  <c r="BI828" i="5"/>
  <c r="G827" i="5"/>
  <c r="BI827" i="5"/>
  <c r="G826" i="5"/>
  <c r="BI826" i="5"/>
  <c r="G825" i="5"/>
  <c r="BI825" i="5"/>
  <c r="G824" i="5"/>
  <c r="BI824" i="5"/>
  <c r="G823" i="5"/>
  <c r="BI823" i="5"/>
  <c r="G822" i="5"/>
  <c r="BI822" i="5"/>
  <c r="G821" i="5"/>
  <c r="BI821" i="5"/>
  <c r="G820" i="5"/>
  <c r="BI820" i="5"/>
  <c r="G819" i="5"/>
  <c r="BI819" i="5"/>
  <c r="G818" i="5"/>
  <c r="BI818" i="5"/>
  <c r="G817" i="5"/>
  <c r="BI817" i="5"/>
  <c r="G816" i="5"/>
  <c r="BI816" i="5"/>
  <c r="G815" i="5"/>
  <c r="BI815" i="5"/>
  <c r="G814" i="5"/>
  <c r="BI814" i="5"/>
  <c r="G813" i="5"/>
  <c r="BI813" i="5"/>
  <c r="G812" i="5"/>
  <c r="BI812" i="5"/>
  <c r="G811" i="5"/>
  <c r="BI811" i="5"/>
  <c r="G810" i="5"/>
  <c r="BI810" i="5"/>
  <c r="G809" i="5"/>
  <c r="BI809" i="5"/>
  <c r="G808" i="5"/>
  <c r="BI808" i="5"/>
  <c r="G807" i="5"/>
  <c r="BI807" i="5"/>
  <c r="G806" i="5"/>
  <c r="BI806" i="5"/>
  <c r="G805" i="5"/>
  <c r="BI805" i="5"/>
  <c r="G804" i="5"/>
  <c r="BI804" i="5"/>
  <c r="G803" i="5"/>
  <c r="BI803" i="5"/>
  <c r="G802" i="5"/>
  <c r="BI802" i="5"/>
  <c r="G801" i="5"/>
  <c r="BI801" i="5"/>
  <c r="G800" i="5"/>
  <c r="BI800" i="5"/>
  <c r="G799" i="5"/>
  <c r="BI799" i="5"/>
  <c r="G798" i="5"/>
  <c r="BI798" i="5"/>
  <c r="G797" i="5"/>
  <c r="BI797" i="5"/>
  <c r="G796" i="5"/>
  <c r="BI796" i="5"/>
  <c r="G795" i="5"/>
  <c r="BI795" i="5"/>
  <c r="G794" i="5"/>
  <c r="BI794" i="5"/>
  <c r="G793" i="5"/>
  <c r="BI793" i="5"/>
  <c r="G792" i="5"/>
  <c r="BI792" i="5"/>
  <c r="G791" i="5"/>
  <c r="BI791" i="5"/>
  <c r="G790" i="5"/>
  <c r="BI790" i="5"/>
  <c r="G789" i="5"/>
  <c r="BI789" i="5"/>
  <c r="G788" i="5"/>
  <c r="BI788" i="5"/>
  <c r="G787" i="5"/>
  <c r="BI787" i="5"/>
  <c r="G786" i="5"/>
  <c r="BI786" i="5"/>
  <c r="G785" i="5"/>
  <c r="BI785" i="5"/>
  <c r="G784" i="5"/>
  <c r="BI784" i="5"/>
  <c r="G783" i="5"/>
  <c r="BI783" i="5"/>
  <c r="G782" i="5"/>
  <c r="BI782" i="5"/>
  <c r="G781" i="5"/>
  <c r="BI781" i="5"/>
  <c r="G780" i="5"/>
  <c r="BI780" i="5"/>
  <c r="G779" i="5"/>
  <c r="BI779" i="5"/>
  <c r="G778" i="5"/>
  <c r="BI778" i="5"/>
  <c r="G777" i="5"/>
  <c r="BI777" i="5"/>
  <c r="G776" i="5"/>
  <c r="BI776" i="5"/>
  <c r="G775" i="5"/>
  <c r="BI775" i="5"/>
  <c r="G774" i="5"/>
  <c r="BI774" i="5"/>
  <c r="G773" i="5"/>
  <c r="BI773" i="5"/>
  <c r="G772" i="5"/>
  <c r="BI772" i="5"/>
  <c r="G771" i="5"/>
  <c r="BI771" i="5"/>
  <c r="G770" i="5"/>
  <c r="BI770" i="5"/>
  <c r="G769" i="5"/>
  <c r="BI769" i="5"/>
  <c r="G768" i="5"/>
  <c r="BI768" i="5"/>
  <c r="G767" i="5"/>
  <c r="BI767" i="5"/>
  <c r="G766" i="5"/>
  <c r="BI766" i="5"/>
  <c r="G765" i="5"/>
  <c r="BI765" i="5"/>
  <c r="G764" i="5"/>
  <c r="BI764" i="5"/>
  <c r="G763" i="5"/>
  <c r="BI763" i="5"/>
  <c r="G762" i="5"/>
  <c r="BI762" i="5"/>
  <c r="G761" i="5"/>
  <c r="BI761" i="5"/>
  <c r="G760" i="5"/>
  <c r="BI760" i="5"/>
  <c r="G759" i="5"/>
  <c r="BI759" i="5"/>
  <c r="G758" i="5"/>
  <c r="BI758" i="5"/>
  <c r="G757" i="5"/>
  <c r="BI757" i="5"/>
  <c r="G756" i="5"/>
  <c r="BI756" i="5"/>
  <c r="G755" i="5"/>
  <c r="BI755" i="5"/>
  <c r="G754" i="5"/>
  <c r="BI754" i="5"/>
  <c r="G753" i="5"/>
  <c r="BI753" i="5"/>
  <c r="G752" i="5"/>
  <c r="BI752" i="5"/>
  <c r="G751" i="5"/>
  <c r="BI751" i="5"/>
  <c r="G750" i="5"/>
  <c r="BI750" i="5"/>
  <c r="G749" i="5"/>
  <c r="BI749" i="5"/>
  <c r="G748" i="5"/>
  <c r="BI748" i="5"/>
  <c r="G747" i="5"/>
  <c r="BI747" i="5"/>
  <c r="G746" i="5"/>
  <c r="BI746" i="5"/>
  <c r="G745" i="5"/>
  <c r="BI745" i="5"/>
  <c r="G744" i="5"/>
  <c r="BI744" i="5"/>
  <c r="G743" i="5"/>
  <c r="BI743" i="5"/>
  <c r="G742" i="5"/>
  <c r="BI742" i="5"/>
  <c r="G741" i="5"/>
  <c r="BI741" i="5"/>
  <c r="G740" i="5"/>
  <c r="BI740" i="5"/>
  <c r="G739" i="5"/>
  <c r="BI739" i="5"/>
  <c r="G738" i="5"/>
  <c r="BI738" i="5"/>
  <c r="G737" i="5"/>
  <c r="BI737" i="5"/>
  <c r="G736" i="5"/>
  <c r="BI736" i="5"/>
  <c r="G735" i="5"/>
  <c r="BI735" i="5"/>
  <c r="G734" i="5"/>
  <c r="BI734" i="5"/>
  <c r="G733" i="5"/>
  <c r="BI733" i="5"/>
  <c r="G732" i="5"/>
  <c r="BI732" i="5"/>
  <c r="G731" i="5"/>
  <c r="BI731" i="5"/>
  <c r="G730" i="5"/>
  <c r="BI730" i="5"/>
  <c r="G729" i="5"/>
  <c r="BI729" i="5"/>
  <c r="G728" i="5"/>
  <c r="BI728" i="5"/>
  <c r="G727" i="5"/>
  <c r="BI727" i="5"/>
  <c r="G726" i="5"/>
  <c r="BI726" i="5"/>
  <c r="G725" i="5"/>
  <c r="BI725" i="5"/>
  <c r="G724" i="5"/>
  <c r="BI724" i="5"/>
  <c r="G723" i="5"/>
  <c r="BI723" i="5"/>
  <c r="G722" i="5"/>
  <c r="BI722" i="5"/>
  <c r="G721" i="5"/>
  <c r="BI721" i="5"/>
  <c r="G720" i="5"/>
  <c r="BI720" i="5"/>
  <c r="G719" i="5"/>
  <c r="BI719" i="5"/>
  <c r="G718" i="5"/>
  <c r="BI718" i="5"/>
  <c r="G717" i="5"/>
  <c r="BI717" i="5"/>
  <c r="G716" i="5"/>
  <c r="BI716" i="5"/>
  <c r="G715" i="5"/>
  <c r="BI715" i="5"/>
  <c r="G714" i="5"/>
  <c r="BI714" i="5"/>
  <c r="G713" i="5"/>
  <c r="BI713" i="5"/>
  <c r="G712" i="5"/>
  <c r="BI712" i="5"/>
  <c r="G711" i="5"/>
  <c r="BI711" i="5"/>
  <c r="G710" i="5"/>
  <c r="BI710" i="5"/>
  <c r="G709" i="5"/>
  <c r="BI709" i="5"/>
  <c r="G708" i="5"/>
  <c r="BI708" i="5"/>
  <c r="G707" i="5"/>
  <c r="BI707" i="5"/>
  <c r="G706" i="5"/>
  <c r="BI706" i="5"/>
  <c r="G705" i="5"/>
  <c r="BI705" i="5"/>
  <c r="G704" i="5"/>
  <c r="C704" i="5"/>
  <c r="N704" i="5"/>
  <c r="BI704" i="5"/>
  <c r="G703" i="5"/>
  <c r="BI703" i="5"/>
  <c r="G702" i="5"/>
  <c r="BI702" i="5"/>
  <c r="G701" i="5"/>
  <c r="BI701" i="5"/>
  <c r="G700" i="5"/>
  <c r="BI700" i="5"/>
  <c r="G699" i="5"/>
  <c r="BI699" i="5"/>
  <c r="G698" i="5"/>
  <c r="BI698" i="5"/>
  <c r="G697" i="5"/>
  <c r="BI697" i="5"/>
  <c r="G696" i="5"/>
  <c r="BI696" i="5"/>
  <c r="G695" i="5"/>
  <c r="BI695" i="5"/>
  <c r="Y172" i="5"/>
  <c r="G172" i="5"/>
  <c r="BI172" i="5"/>
  <c r="G171" i="5"/>
  <c r="BI171" i="5"/>
  <c r="G170" i="5"/>
  <c r="BI170" i="5"/>
  <c r="G169" i="5"/>
  <c r="BI169" i="5"/>
  <c r="G168" i="5"/>
  <c r="BI168" i="5"/>
  <c r="G167" i="5"/>
  <c r="BI167" i="5"/>
  <c r="G166" i="5"/>
  <c r="BI166" i="5"/>
  <c r="G165" i="5"/>
  <c r="BI165" i="5"/>
  <c r="G164" i="5"/>
  <c r="BI164" i="5"/>
  <c r="G163" i="5"/>
  <c r="BI163" i="5"/>
  <c r="G162" i="5"/>
  <c r="BI162" i="5"/>
  <c r="G161" i="5"/>
  <c r="BI161" i="5"/>
  <c r="G160" i="5"/>
  <c r="BI160" i="5"/>
  <c r="G159" i="5"/>
  <c r="BI159" i="5"/>
  <c r="G158" i="5"/>
  <c r="BI158" i="5"/>
  <c r="G157" i="5"/>
  <c r="BI157" i="5"/>
  <c r="G156" i="5"/>
  <c r="BI156" i="5"/>
  <c r="G155" i="5"/>
  <c r="BI155" i="5"/>
  <c r="G154" i="5"/>
  <c r="BI154" i="5"/>
  <c r="G153" i="5"/>
  <c r="BI153" i="5"/>
  <c r="G152" i="5"/>
  <c r="BI152" i="5"/>
  <c r="G151" i="5"/>
  <c r="BI151" i="5"/>
  <c r="G150" i="5"/>
  <c r="BI150" i="5"/>
  <c r="G149" i="5"/>
  <c r="BI149" i="5"/>
  <c r="G148" i="5"/>
  <c r="BI148" i="5"/>
  <c r="G147" i="5"/>
  <c r="BI147" i="5"/>
  <c r="G146" i="5"/>
  <c r="BI146" i="5"/>
  <c r="G145" i="5"/>
  <c r="BI145" i="5"/>
  <c r="G144" i="5"/>
  <c r="BI144" i="5"/>
  <c r="G143" i="5"/>
  <c r="BI143" i="5"/>
  <c r="G142" i="5"/>
  <c r="BI142" i="5"/>
  <c r="G141" i="5"/>
  <c r="BI141" i="5"/>
  <c r="G140" i="5"/>
  <c r="BI140" i="5"/>
  <c r="G139" i="5"/>
  <c r="BI139" i="5"/>
  <c r="G138" i="5"/>
  <c r="BI138" i="5"/>
  <c r="G137" i="5"/>
  <c r="BI137" i="5"/>
  <c r="G136" i="5"/>
  <c r="BI136" i="5"/>
  <c r="G135" i="5"/>
  <c r="BI135" i="5"/>
  <c r="G134" i="5"/>
  <c r="BI134" i="5"/>
  <c r="G133" i="5"/>
  <c r="BI133" i="5"/>
  <c r="G132" i="5"/>
  <c r="BI132" i="5"/>
  <c r="G131" i="5"/>
  <c r="BI131" i="5"/>
  <c r="G130" i="5"/>
  <c r="BI130" i="5"/>
  <c r="G129" i="5"/>
  <c r="BI129" i="5"/>
  <c r="G128" i="5"/>
  <c r="BI128" i="5"/>
  <c r="G127" i="5"/>
  <c r="BI127" i="5"/>
  <c r="G126" i="5"/>
  <c r="BI126" i="5"/>
  <c r="G125" i="5"/>
  <c r="BI125" i="5"/>
  <c r="G124" i="5"/>
  <c r="BI124" i="5"/>
  <c r="G123" i="5"/>
  <c r="BI123" i="5"/>
  <c r="G122" i="5"/>
  <c r="BI122" i="5"/>
  <c r="G121" i="5"/>
  <c r="BI121" i="5"/>
  <c r="G120" i="5"/>
  <c r="BI120" i="5"/>
  <c r="G119" i="5"/>
  <c r="BI119" i="5"/>
  <c r="G118" i="5"/>
  <c r="BI118" i="5"/>
  <c r="G117" i="5"/>
  <c r="BI117" i="5"/>
  <c r="G116" i="5"/>
  <c r="BI116" i="5"/>
  <c r="G115" i="5"/>
  <c r="BI115" i="5"/>
  <c r="G114" i="5"/>
  <c r="BI114" i="5"/>
  <c r="G113" i="5"/>
  <c r="BI113" i="5"/>
  <c r="G112" i="5"/>
  <c r="BI112" i="5"/>
  <c r="G111" i="5"/>
  <c r="BI111" i="5"/>
  <c r="G110" i="5"/>
  <c r="BI110" i="5"/>
  <c r="G109" i="5"/>
  <c r="BI109" i="5"/>
  <c r="G108" i="5"/>
  <c r="BI108" i="5"/>
  <c r="G107" i="5"/>
  <c r="BI107" i="5"/>
  <c r="G106" i="5"/>
  <c r="BI106" i="5"/>
  <c r="G105" i="5"/>
  <c r="BI105" i="5"/>
  <c r="G104" i="5"/>
  <c r="BI104" i="5"/>
  <c r="G103" i="5"/>
  <c r="BI103" i="5"/>
  <c r="G102" i="5"/>
  <c r="BI102" i="5"/>
  <c r="G101" i="5"/>
  <c r="BI101" i="5"/>
  <c r="G100" i="5"/>
  <c r="BI100" i="5"/>
  <c r="G99" i="5"/>
  <c r="BI99" i="5"/>
  <c r="G98" i="5"/>
  <c r="BI98" i="5"/>
  <c r="G97" i="5"/>
  <c r="BI97" i="5"/>
  <c r="G96" i="5"/>
  <c r="BI96" i="5"/>
  <c r="G95" i="5"/>
  <c r="BI95" i="5"/>
  <c r="G94" i="5"/>
  <c r="BI94" i="5"/>
  <c r="G93" i="5"/>
  <c r="BI93" i="5"/>
  <c r="G92" i="5"/>
  <c r="BI92" i="5"/>
  <c r="G91" i="5"/>
  <c r="BI91" i="5"/>
  <c r="G90" i="5"/>
  <c r="BI90" i="5"/>
  <c r="G89" i="5"/>
  <c r="BI89" i="5"/>
  <c r="G88" i="5"/>
  <c r="BI88" i="5"/>
  <c r="G87" i="5"/>
  <c r="BI87" i="5"/>
  <c r="G86" i="5"/>
  <c r="BI86" i="5"/>
  <c r="G85" i="5"/>
  <c r="BI85" i="5"/>
  <c r="G84" i="5"/>
  <c r="BI84" i="5"/>
  <c r="G83" i="5"/>
  <c r="BI83" i="5"/>
  <c r="G82" i="5"/>
  <c r="BI82" i="5"/>
  <c r="G81" i="5"/>
  <c r="BI81" i="5"/>
  <c r="G80" i="5"/>
  <c r="BI80" i="5"/>
  <c r="G79" i="5"/>
  <c r="BI79" i="5"/>
  <c r="G78" i="5"/>
  <c r="BI78" i="5"/>
  <c r="G77" i="5"/>
  <c r="BI77" i="5"/>
  <c r="G76" i="5"/>
  <c r="BI76" i="5"/>
  <c r="G75" i="5"/>
  <c r="BI75" i="5"/>
  <c r="G74" i="5"/>
  <c r="BI74" i="5"/>
  <c r="G73" i="5"/>
  <c r="BI73" i="5"/>
  <c r="G72" i="5"/>
  <c r="BI72" i="5"/>
  <c r="G71" i="5"/>
  <c r="BI71" i="5"/>
  <c r="G70" i="5"/>
  <c r="BI70" i="5"/>
  <c r="G69" i="5"/>
  <c r="BI69" i="5"/>
  <c r="G68" i="5"/>
  <c r="BI68" i="5"/>
  <c r="G67" i="5"/>
  <c r="BI67" i="5"/>
  <c r="G66" i="5"/>
  <c r="BI66" i="5"/>
  <c r="G65" i="5"/>
  <c r="BI65" i="5"/>
  <c r="G64" i="5"/>
  <c r="BI64" i="5"/>
  <c r="G63" i="5"/>
  <c r="BI63" i="5"/>
  <c r="G62" i="5"/>
  <c r="BI62" i="5"/>
  <c r="G61" i="5"/>
  <c r="BI61" i="5"/>
  <c r="G60" i="5"/>
  <c r="BI60" i="5"/>
  <c r="G59" i="5"/>
  <c r="BI59" i="5"/>
  <c r="G58" i="5"/>
  <c r="BI58" i="5"/>
  <c r="G57" i="5"/>
  <c r="BI57" i="5"/>
  <c r="G56" i="5"/>
  <c r="BI56" i="5"/>
  <c r="G55" i="5"/>
  <c r="BI55" i="5"/>
  <c r="G54" i="5"/>
  <c r="BI54" i="5"/>
  <c r="G53" i="5"/>
  <c r="BI53" i="5"/>
  <c r="G52" i="5"/>
  <c r="BI52" i="5"/>
  <c r="G51" i="5"/>
  <c r="BI51" i="5"/>
  <c r="G50" i="5"/>
  <c r="BI50" i="5"/>
  <c r="G49" i="5"/>
  <c r="BI49" i="5"/>
  <c r="G48" i="5"/>
  <c r="BI48" i="5"/>
  <c r="G47" i="5"/>
  <c r="BI47" i="5"/>
  <c r="G46" i="5"/>
  <c r="BI46" i="5"/>
  <c r="G45" i="5"/>
  <c r="BI45" i="5"/>
  <c r="G44" i="5"/>
  <c r="BI44" i="5"/>
  <c r="G43" i="5"/>
  <c r="BI43" i="5"/>
  <c r="G42" i="5"/>
  <c r="BI42" i="5"/>
  <c r="G41" i="5"/>
  <c r="BI41" i="5"/>
  <c r="G40" i="5"/>
  <c r="BI40" i="5"/>
  <c r="G39" i="5"/>
  <c r="C39" i="5"/>
  <c r="N39" i="5"/>
  <c r="BI39" i="5"/>
  <c r="G38" i="5"/>
  <c r="BI38" i="5"/>
  <c r="G37" i="5"/>
  <c r="BI37" i="5"/>
  <c r="G36" i="5"/>
  <c r="BI36" i="5"/>
  <c r="G35" i="5"/>
  <c r="BI35" i="5"/>
  <c r="G34" i="5"/>
  <c r="BI34" i="5"/>
  <c r="G33" i="5"/>
  <c r="BI33" i="5"/>
  <c r="G32" i="5"/>
  <c r="BI32" i="5"/>
  <c r="G31" i="5"/>
  <c r="BI31" i="5"/>
  <c r="G30" i="5"/>
  <c r="BI30" i="5"/>
  <c r="G29" i="5"/>
  <c r="BI29" i="5"/>
  <c r="G28" i="5"/>
  <c r="BI28" i="5"/>
  <c r="G27" i="5"/>
  <c r="BI27" i="5"/>
  <c r="G26" i="5"/>
  <c r="BI26" i="5"/>
  <c r="G25" i="5"/>
  <c r="BI25" i="5"/>
  <c r="G24" i="5"/>
  <c r="BI24" i="5"/>
  <c r="G23" i="5"/>
  <c r="BI23" i="5"/>
  <c r="G22" i="5"/>
  <c r="BI22" i="5"/>
  <c r="G21" i="5"/>
  <c r="BI21" i="5"/>
  <c r="G20" i="5"/>
  <c r="BI20" i="5"/>
  <c r="G19" i="5"/>
  <c r="BI19" i="5"/>
  <c r="G18" i="5"/>
  <c r="BI18" i="5"/>
  <c r="G17" i="5"/>
  <c r="BI17" i="5"/>
  <c r="G16" i="5"/>
  <c r="BI16" i="5"/>
  <c r="G15" i="5"/>
  <c r="BI15" i="5"/>
  <c r="G14" i="5"/>
  <c r="BI14" i="5"/>
  <c r="G13" i="5"/>
  <c r="BI13" i="5"/>
  <c r="G12" i="5"/>
  <c r="BI12" i="5"/>
  <c r="G11" i="5"/>
  <c r="BI11" i="5"/>
  <c r="G10" i="5"/>
  <c r="BI10" i="5"/>
  <c r="G9" i="5"/>
  <c r="BI9" i="5"/>
  <c r="G8" i="5"/>
  <c r="BI8" i="5"/>
  <c r="G7" i="5"/>
  <c r="BI7" i="5"/>
  <c r="G6" i="5"/>
  <c r="BI6" i="5"/>
  <c r="G5" i="5"/>
  <c r="BI5" i="5"/>
  <c r="G4" i="5"/>
  <c r="BI4" i="5"/>
  <c r="G3" i="5"/>
  <c r="BI3" i="5"/>
  <c r="S1" i="4"/>
  <c r="S1" i="5"/>
  <c r="G1" i="5"/>
  <c r="BI1" i="5"/>
  <c r="BF1286" i="5"/>
  <c r="BF1285" i="5"/>
  <c r="BF1284" i="5"/>
  <c r="BF1283" i="5"/>
  <c r="BF1282" i="5"/>
  <c r="BF1281" i="5"/>
  <c r="BF1280" i="5"/>
  <c r="BF1279" i="5"/>
  <c r="BF1278" i="5"/>
  <c r="BF1276" i="5"/>
  <c r="BF1275" i="5"/>
  <c r="BF1274" i="5"/>
  <c r="BF1273" i="5"/>
  <c r="BF1272" i="5"/>
  <c r="BF1271" i="5"/>
  <c r="BF1270" i="5"/>
  <c r="BF1269" i="5"/>
  <c r="BF1268" i="5"/>
  <c r="BF1267" i="5"/>
  <c r="BF1266" i="5"/>
  <c r="BF1265" i="5"/>
  <c r="BF1264" i="5"/>
  <c r="BF1263" i="5"/>
  <c r="BF1262" i="5"/>
  <c r="BF1261" i="5"/>
  <c r="BF1260" i="5"/>
  <c r="BF1259" i="5"/>
  <c r="BF1258" i="5"/>
  <c r="BF1257" i="5"/>
  <c r="BF1256" i="5"/>
  <c r="BF1255" i="5"/>
  <c r="BF1254" i="5"/>
  <c r="BF1253" i="5"/>
  <c r="BF1252" i="5"/>
  <c r="BF1251" i="5"/>
  <c r="BF1250" i="5"/>
  <c r="BF1249" i="5"/>
  <c r="BF1248" i="5"/>
  <c r="BF1247" i="5"/>
  <c r="BF1246" i="5"/>
  <c r="BF1245" i="5"/>
  <c r="BF1244" i="5"/>
  <c r="BF1243" i="5"/>
  <c r="BF1242" i="5"/>
  <c r="BF1241" i="5"/>
  <c r="BF1240" i="5"/>
  <c r="BF1239" i="5"/>
  <c r="BF1238" i="5"/>
  <c r="BF1237" i="5"/>
  <c r="BF1236" i="5"/>
  <c r="BF1235" i="5"/>
  <c r="BF1234" i="5"/>
  <c r="BF1233" i="5"/>
  <c r="BF1232" i="5"/>
  <c r="BF1231" i="5"/>
  <c r="BF1230" i="5"/>
  <c r="BF1229" i="5"/>
  <c r="BF1228" i="5"/>
  <c r="BF1227" i="5"/>
  <c r="BF1226" i="5"/>
  <c r="BF1225" i="5"/>
  <c r="BF1224" i="5"/>
  <c r="BF1223" i="5"/>
  <c r="BF1222" i="5"/>
  <c r="BF1221" i="5"/>
  <c r="BF1220" i="5"/>
  <c r="BF1219" i="5"/>
  <c r="BF1218" i="5"/>
  <c r="BF1217" i="5"/>
  <c r="BF1216" i="5"/>
  <c r="BF1215" i="5"/>
  <c r="BF1214" i="5"/>
  <c r="BF1213" i="5"/>
  <c r="BF1212" i="5"/>
  <c r="BF1211" i="5"/>
  <c r="BF1210" i="5"/>
  <c r="BF1209" i="5"/>
  <c r="BF1208" i="5"/>
  <c r="BF1207" i="5"/>
  <c r="BF1206" i="5"/>
  <c r="BF1205" i="5"/>
  <c r="BF1204" i="5"/>
  <c r="BF1203" i="5"/>
  <c r="BF1202" i="5"/>
  <c r="BF1201" i="5"/>
  <c r="BF1200" i="5"/>
  <c r="BF1199" i="5"/>
  <c r="C1198" i="5"/>
  <c r="K1198" i="5"/>
  <c r="BF1198" i="5"/>
  <c r="BF1197" i="5"/>
  <c r="BF1196" i="5"/>
  <c r="BF1195" i="5"/>
  <c r="BF1194" i="5"/>
  <c r="BF1193" i="5"/>
  <c r="BF1192" i="5"/>
  <c r="BF1191" i="5"/>
  <c r="BF1190" i="5"/>
  <c r="BF1189" i="5"/>
  <c r="BF1188" i="5"/>
  <c r="BF1187" i="5"/>
  <c r="BF1186" i="5"/>
  <c r="BF1185" i="5"/>
  <c r="BF1184" i="5"/>
  <c r="BF1183" i="5"/>
  <c r="BF1182" i="5"/>
  <c r="BF1181" i="5"/>
  <c r="BF1180" i="5"/>
  <c r="BF1179" i="5"/>
  <c r="BF1178" i="5"/>
  <c r="BF1177" i="5"/>
  <c r="BF1176" i="5"/>
  <c r="BF1175" i="5"/>
  <c r="BF1174" i="5"/>
  <c r="BF1173" i="5"/>
  <c r="BF1172" i="5"/>
  <c r="BF1171" i="5"/>
  <c r="BF1170" i="5"/>
  <c r="BF1169" i="5"/>
  <c r="BF1168" i="5"/>
  <c r="BF1167" i="5"/>
  <c r="BF1166" i="5"/>
  <c r="BF1165" i="5"/>
  <c r="BF1164" i="5"/>
  <c r="BF1163" i="5"/>
  <c r="BF1162" i="5"/>
  <c r="BF1161" i="5"/>
  <c r="BF1160" i="5"/>
  <c r="BF1159" i="5"/>
  <c r="BF1158" i="5"/>
  <c r="BF1157" i="5"/>
  <c r="BF1156" i="5"/>
  <c r="BF1155" i="5"/>
  <c r="BF1154" i="5"/>
  <c r="BF1153" i="5"/>
  <c r="BF1152" i="5"/>
  <c r="BF1151" i="5"/>
  <c r="C1150" i="5"/>
  <c r="K1150" i="5"/>
  <c r="BF1150" i="5"/>
  <c r="BF1149" i="5"/>
  <c r="BF1148" i="5"/>
  <c r="BF1147" i="5"/>
  <c r="BF1146" i="5"/>
  <c r="C1145" i="5"/>
  <c r="K1145" i="5"/>
  <c r="BF1145" i="5"/>
  <c r="C1144" i="5"/>
  <c r="K1144" i="5"/>
  <c r="BF1144" i="5"/>
  <c r="BF1143" i="5"/>
  <c r="BF1142" i="5"/>
  <c r="BF1141" i="5"/>
  <c r="BF1140" i="5"/>
  <c r="BF1139" i="5"/>
  <c r="BF1138" i="5"/>
  <c r="BF1137" i="5"/>
  <c r="BF1136" i="5"/>
  <c r="BF1135" i="5"/>
  <c r="BF1134" i="5"/>
  <c r="BF1133" i="5"/>
  <c r="BF1132" i="5"/>
  <c r="BF1131" i="5"/>
  <c r="BF1130" i="5"/>
  <c r="BF1129" i="5"/>
  <c r="BF1128" i="5"/>
  <c r="BF1127" i="5"/>
  <c r="BF1126" i="5"/>
  <c r="BF1124" i="5"/>
  <c r="BF1123" i="5"/>
  <c r="BF1122" i="5"/>
  <c r="BF1121" i="5"/>
  <c r="BF1120" i="5"/>
  <c r="BF1119" i="5"/>
  <c r="BF1118" i="5"/>
  <c r="BF1117" i="5"/>
  <c r="BF1116" i="5"/>
  <c r="C1115" i="5"/>
  <c r="K1115" i="5"/>
  <c r="BF1115" i="5"/>
  <c r="BF1114" i="5"/>
  <c r="BF1113" i="5"/>
  <c r="C1112" i="5"/>
  <c r="K1112" i="5"/>
  <c r="BF1112" i="5"/>
  <c r="BF1111" i="5"/>
  <c r="BF1110" i="5"/>
  <c r="BF1109" i="5"/>
  <c r="BF1108" i="5"/>
  <c r="C1107" i="5"/>
  <c r="K1107" i="5"/>
  <c r="BF1107" i="5"/>
  <c r="BF1106" i="5"/>
  <c r="BF1105" i="5"/>
  <c r="BF1103" i="5"/>
  <c r="BF1102" i="5"/>
  <c r="BF1101" i="5"/>
  <c r="BF1100" i="5"/>
  <c r="BF1099" i="5"/>
  <c r="BF1098" i="5"/>
  <c r="BF1097" i="5"/>
  <c r="BF1096" i="5"/>
  <c r="BF1095" i="5"/>
  <c r="BF1094" i="5"/>
  <c r="BF1093" i="5"/>
  <c r="BF1092" i="5"/>
  <c r="BF1091" i="5"/>
  <c r="BF1090" i="5"/>
  <c r="BF1089" i="5"/>
  <c r="BF1088" i="5"/>
  <c r="BF1087" i="5"/>
  <c r="BF1086" i="5"/>
  <c r="BF1085" i="5"/>
  <c r="BF1084" i="5"/>
  <c r="BF1083" i="5"/>
  <c r="C1082" i="5"/>
  <c r="K1082" i="5"/>
  <c r="BF1082" i="5"/>
  <c r="BF1081" i="5"/>
  <c r="BF1080" i="5"/>
  <c r="BF1079" i="5"/>
  <c r="BF1078" i="5"/>
  <c r="BF1077" i="5"/>
  <c r="BF1076" i="5"/>
  <c r="BF1075" i="5"/>
  <c r="BF1074" i="5"/>
  <c r="BF1073" i="5"/>
  <c r="BF1072" i="5"/>
  <c r="BF1071" i="5"/>
  <c r="BF1070" i="5"/>
  <c r="BF1069" i="5"/>
  <c r="BF1068" i="5"/>
  <c r="BF1067" i="5"/>
  <c r="BF1066" i="5"/>
  <c r="BF1065" i="5"/>
  <c r="BF1064" i="5"/>
  <c r="BF1063" i="5"/>
  <c r="BF1062" i="5"/>
  <c r="BF1061" i="5"/>
  <c r="BF1060" i="5"/>
  <c r="BF1059" i="5"/>
  <c r="BF1058" i="5"/>
  <c r="BF1057" i="5"/>
  <c r="BF1056" i="5"/>
  <c r="BF1055" i="5"/>
  <c r="BF1054" i="5"/>
  <c r="BF1053" i="5"/>
  <c r="BF1052" i="5"/>
  <c r="BF1051" i="5"/>
  <c r="BF1050" i="5"/>
  <c r="BF1049" i="5"/>
  <c r="BF1048" i="5"/>
  <c r="D1046" i="5"/>
  <c r="BF1046" i="5"/>
  <c r="D1045" i="5"/>
  <c r="BF1045" i="5"/>
  <c r="D1044" i="5"/>
  <c r="BF1044" i="5"/>
  <c r="D1043" i="5"/>
  <c r="BF1043" i="5"/>
  <c r="D1042" i="5"/>
  <c r="BF1042" i="5"/>
  <c r="D1041" i="5"/>
  <c r="BF1041" i="5"/>
  <c r="D1040" i="5"/>
  <c r="BF1040" i="5"/>
  <c r="D1039" i="5"/>
  <c r="BF1039" i="5"/>
  <c r="D1038" i="5"/>
  <c r="BF1038" i="5"/>
  <c r="D1037" i="5"/>
  <c r="BF1037" i="5"/>
  <c r="D1036" i="5"/>
  <c r="BF1036" i="5"/>
  <c r="D1035" i="5"/>
  <c r="BF1035" i="5"/>
  <c r="D1034" i="5"/>
  <c r="BF1034" i="5"/>
  <c r="D1033" i="5"/>
  <c r="BF1033" i="5"/>
  <c r="D1032" i="5"/>
  <c r="BF1032" i="5"/>
  <c r="D1031" i="5"/>
  <c r="BF1031" i="5"/>
  <c r="D1030" i="5"/>
  <c r="BF1030" i="5"/>
  <c r="D1029" i="5"/>
  <c r="BF1029" i="5"/>
  <c r="D1028" i="5"/>
  <c r="BF1028" i="5"/>
  <c r="D1027" i="5"/>
  <c r="BF1027" i="5"/>
  <c r="D1026" i="5"/>
  <c r="BF1026" i="5"/>
  <c r="D1025" i="5"/>
  <c r="BF1025" i="5"/>
  <c r="D1024" i="5"/>
  <c r="BF1024" i="5"/>
  <c r="D1023" i="5"/>
  <c r="BF1023" i="5"/>
  <c r="D1022" i="5"/>
  <c r="BF1022" i="5"/>
  <c r="D1021" i="5"/>
  <c r="BF1021" i="5"/>
  <c r="D1020" i="5"/>
  <c r="BF1020" i="5"/>
  <c r="D1019" i="5"/>
  <c r="BF1019" i="5"/>
  <c r="D1018" i="5"/>
  <c r="BF1018" i="5"/>
  <c r="D1017" i="5"/>
  <c r="BF1017" i="5"/>
  <c r="D1016" i="5"/>
  <c r="BF1016" i="5"/>
  <c r="D1015" i="5"/>
  <c r="BF1015" i="5"/>
  <c r="D1014" i="5"/>
  <c r="BF1014" i="5"/>
  <c r="D1013" i="5"/>
  <c r="BF1013" i="5"/>
  <c r="D1012" i="5"/>
  <c r="BF1012" i="5"/>
  <c r="D1011" i="5"/>
  <c r="BF1011" i="5"/>
  <c r="D1010" i="5"/>
  <c r="BF1010" i="5"/>
  <c r="D1009" i="5"/>
  <c r="BF1009" i="5"/>
  <c r="D1008" i="5"/>
  <c r="BF1008" i="5"/>
  <c r="D1007" i="5"/>
  <c r="BF1007" i="5"/>
  <c r="D1006" i="5"/>
  <c r="BF1006" i="5"/>
  <c r="D1005" i="5"/>
  <c r="BF1005" i="5"/>
  <c r="D1004" i="5"/>
  <c r="BF1004" i="5"/>
  <c r="D1003" i="5"/>
  <c r="BF1003" i="5"/>
  <c r="D1002" i="5"/>
  <c r="BF1002" i="5"/>
  <c r="D1001" i="5"/>
  <c r="BF1001" i="5"/>
  <c r="D1000" i="5"/>
  <c r="BF1000" i="5"/>
  <c r="D999" i="5"/>
  <c r="BF999" i="5"/>
  <c r="D998" i="5"/>
  <c r="BF998" i="5"/>
  <c r="D997" i="5"/>
  <c r="BF997" i="5"/>
  <c r="D996" i="5"/>
  <c r="BF996" i="5"/>
  <c r="D995" i="5"/>
  <c r="BF995" i="5"/>
  <c r="D994" i="5"/>
  <c r="BF994" i="5"/>
  <c r="D993" i="5"/>
  <c r="BF993" i="5"/>
  <c r="D992" i="5"/>
  <c r="BF992" i="5"/>
  <c r="D991" i="5"/>
  <c r="BF991" i="5"/>
  <c r="D990" i="5"/>
  <c r="BF990" i="5"/>
  <c r="D989" i="5"/>
  <c r="BF989" i="5"/>
  <c r="D988" i="5"/>
  <c r="BF988" i="5"/>
  <c r="D987" i="5"/>
  <c r="BF987" i="5"/>
  <c r="D986" i="5"/>
  <c r="BF986" i="5"/>
  <c r="D985" i="5"/>
  <c r="BF985" i="5"/>
  <c r="D984" i="5"/>
  <c r="BF984" i="5"/>
  <c r="D983" i="5"/>
  <c r="BF983" i="5"/>
  <c r="D982" i="5"/>
  <c r="BF982" i="5"/>
  <c r="D981" i="5"/>
  <c r="BF981" i="5"/>
  <c r="D980" i="5"/>
  <c r="BF980" i="5"/>
  <c r="D979" i="5"/>
  <c r="BF979" i="5"/>
  <c r="D978" i="5"/>
  <c r="BF978" i="5"/>
  <c r="D977" i="5"/>
  <c r="BF977" i="5"/>
  <c r="D976" i="5"/>
  <c r="BF976" i="5"/>
  <c r="D975" i="5"/>
  <c r="BF975" i="5"/>
  <c r="D974" i="5"/>
  <c r="BF974" i="5"/>
  <c r="D973" i="5"/>
  <c r="BF973" i="5"/>
  <c r="D972" i="5"/>
  <c r="BF972" i="5"/>
  <c r="D971" i="5"/>
  <c r="BF971" i="5"/>
  <c r="D970" i="5"/>
  <c r="BF970" i="5"/>
  <c r="D969" i="5"/>
  <c r="BF969" i="5"/>
  <c r="D968" i="5"/>
  <c r="BF968" i="5"/>
  <c r="D967" i="5"/>
  <c r="BF967" i="5"/>
  <c r="D966" i="5"/>
  <c r="BF966" i="5"/>
  <c r="D965" i="5"/>
  <c r="BF965" i="5"/>
  <c r="D964" i="5"/>
  <c r="BF964" i="5"/>
  <c r="D963" i="5"/>
  <c r="BF963" i="5"/>
  <c r="D962" i="5"/>
  <c r="BF962" i="5"/>
  <c r="D961" i="5"/>
  <c r="BF961" i="5"/>
  <c r="D960" i="5"/>
  <c r="BF960" i="5"/>
  <c r="D959" i="5"/>
  <c r="BF959" i="5"/>
  <c r="D958" i="5"/>
  <c r="BF958" i="5"/>
  <c r="D957" i="5"/>
  <c r="BF957" i="5"/>
  <c r="D956" i="5"/>
  <c r="BF956" i="5"/>
  <c r="D955" i="5"/>
  <c r="BF955" i="5"/>
  <c r="D954" i="5"/>
  <c r="BF954" i="5"/>
  <c r="D953" i="5"/>
  <c r="BF953" i="5"/>
  <c r="D952" i="5"/>
  <c r="BF952" i="5"/>
  <c r="D951" i="5"/>
  <c r="BF951" i="5"/>
  <c r="D950" i="5"/>
  <c r="BF950" i="5"/>
  <c r="D949" i="5"/>
  <c r="BF949" i="5"/>
  <c r="D948" i="5"/>
  <c r="BF948" i="5"/>
  <c r="D947" i="5"/>
  <c r="BF947" i="5"/>
  <c r="D946" i="5"/>
  <c r="BF946" i="5"/>
  <c r="D945" i="5"/>
  <c r="BF945" i="5"/>
  <c r="D944" i="5"/>
  <c r="BF944" i="5"/>
  <c r="D943" i="5"/>
  <c r="BF943" i="5"/>
  <c r="D942" i="5"/>
  <c r="BF942" i="5"/>
  <c r="D941" i="5"/>
  <c r="BF941" i="5"/>
  <c r="D940" i="5"/>
  <c r="BF940" i="5"/>
  <c r="D939" i="5"/>
  <c r="BF939" i="5"/>
  <c r="D938" i="5"/>
  <c r="BF938" i="5"/>
  <c r="D937" i="5"/>
  <c r="BF937" i="5"/>
  <c r="D936" i="5"/>
  <c r="BF936" i="5"/>
  <c r="D935" i="5"/>
  <c r="BF935" i="5"/>
  <c r="D934" i="5"/>
  <c r="BF934" i="5"/>
  <c r="D933" i="5"/>
  <c r="BF933" i="5"/>
  <c r="D932" i="5"/>
  <c r="BF932" i="5"/>
  <c r="D931" i="5"/>
  <c r="BF931" i="5"/>
  <c r="D930" i="5"/>
  <c r="BF930" i="5"/>
  <c r="D929" i="5"/>
  <c r="BF929" i="5"/>
  <c r="D928" i="5"/>
  <c r="BF928" i="5"/>
  <c r="D927" i="5"/>
  <c r="BF927" i="5"/>
  <c r="D926" i="5"/>
  <c r="BF926" i="5"/>
  <c r="D925" i="5"/>
  <c r="BF925" i="5"/>
  <c r="D924" i="5"/>
  <c r="BF924" i="5"/>
  <c r="D923" i="5"/>
  <c r="BF923" i="5"/>
  <c r="D922" i="5"/>
  <c r="BF922" i="5"/>
  <c r="D921" i="5"/>
  <c r="BF921" i="5"/>
  <c r="D920" i="5"/>
  <c r="BF920" i="5"/>
  <c r="D919" i="5"/>
  <c r="BF919" i="5"/>
  <c r="D918" i="5"/>
  <c r="BF918" i="5"/>
  <c r="D917" i="5"/>
  <c r="BF917" i="5"/>
  <c r="D916" i="5"/>
  <c r="BF916" i="5"/>
  <c r="D915" i="5"/>
  <c r="BF915" i="5"/>
  <c r="D914" i="5"/>
  <c r="BF914" i="5"/>
  <c r="D913" i="5"/>
  <c r="BF913" i="5"/>
  <c r="D912" i="5"/>
  <c r="BF912" i="5"/>
  <c r="D911" i="5"/>
  <c r="BF911" i="5"/>
  <c r="D910" i="5"/>
  <c r="BF910" i="5"/>
  <c r="D909" i="5"/>
  <c r="BF909" i="5"/>
  <c r="D908" i="5"/>
  <c r="BF908" i="5"/>
  <c r="D907" i="5"/>
  <c r="BF907" i="5"/>
  <c r="D906" i="5"/>
  <c r="BF906" i="5"/>
  <c r="D905" i="5"/>
  <c r="BF905" i="5"/>
  <c r="D904" i="5"/>
  <c r="BF904" i="5"/>
  <c r="D903" i="5"/>
  <c r="BF903" i="5"/>
  <c r="D902" i="5"/>
  <c r="BF902" i="5"/>
  <c r="D901" i="5"/>
  <c r="BF901" i="5"/>
  <c r="D900" i="5"/>
  <c r="BF900" i="5"/>
  <c r="D899" i="5"/>
  <c r="BF899" i="5"/>
  <c r="D898" i="5"/>
  <c r="BF898" i="5"/>
  <c r="D897" i="5"/>
  <c r="BF897" i="5"/>
  <c r="D896" i="5"/>
  <c r="BF896" i="5"/>
  <c r="D895" i="5"/>
  <c r="BF895" i="5"/>
  <c r="D894" i="5"/>
  <c r="BF894" i="5"/>
  <c r="D893" i="5"/>
  <c r="BF893" i="5"/>
  <c r="D892" i="5"/>
  <c r="BF892" i="5"/>
  <c r="D891" i="5"/>
  <c r="BF891" i="5"/>
  <c r="D890" i="5"/>
  <c r="BF890" i="5"/>
  <c r="D889" i="5"/>
  <c r="BF889" i="5"/>
  <c r="D888" i="5"/>
  <c r="BF888" i="5"/>
  <c r="D887" i="5"/>
  <c r="BF887" i="5"/>
  <c r="D886" i="5"/>
  <c r="BF886" i="5"/>
  <c r="D885" i="5"/>
  <c r="BF885" i="5"/>
  <c r="D884" i="5"/>
  <c r="BF884" i="5"/>
  <c r="D883" i="5"/>
  <c r="BF883" i="5"/>
  <c r="D882" i="5"/>
  <c r="BF882" i="5"/>
  <c r="D881" i="5"/>
  <c r="BF881" i="5"/>
  <c r="D880" i="5"/>
  <c r="BF880" i="5"/>
  <c r="D879" i="5"/>
  <c r="BF879" i="5"/>
  <c r="D878" i="5"/>
  <c r="BF878" i="5"/>
  <c r="D877" i="5"/>
  <c r="BF877" i="5"/>
  <c r="D876" i="5"/>
  <c r="BF876" i="5"/>
  <c r="D875" i="5"/>
  <c r="BF875" i="5"/>
  <c r="D874" i="5"/>
  <c r="BF874" i="5"/>
  <c r="D873" i="5"/>
  <c r="BF873" i="5"/>
  <c r="D872" i="5"/>
  <c r="BF872" i="5"/>
  <c r="D871" i="5"/>
  <c r="BF871" i="5"/>
  <c r="D870" i="5"/>
  <c r="BF870" i="5"/>
  <c r="D869" i="5"/>
  <c r="BF869" i="5"/>
  <c r="D868" i="5"/>
  <c r="BF868" i="5"/>
  <c r="D867" i="5"/>
  <c r="BF867" i="5"/>
  <c r="D866" i="5"/>
  <c r="BF866" i="5"/>
  <c r="D865" i="5"/>
  <c r="BF865" i="5"/>
  <c r="D864" i="5"/>
  <c r="BF864" i="5"/>
  <c r="D863" i="5"/>
  <c r="BF863" i="5"/>
  <c r="D862" i="5"/>
  <c r="BF862" i="5"/>
  <c r="D861" i="5"/>
  <c r="BF861" i="5"/>
  <c r="D860" i="5"/>
  <c r="BF860" i="5"/>
  <c r="D859" i="5"/>
  <c r="BF859" i="5"/>
  <c r="D858" i="5"/>
  <c r="BF858" i="5"/>
  <c r="D857" i="5"/>
  <c r="BF857" i="5"/>
  <c r="D856" i="5"/>
  <c r="BF856" i="5"/>
  <c r="D855" i="5"/>
  <c r="BF855" i="5"/>
  <c r="D854" i="5"/>
  <c r="BF854" i="5"/>
  <c r="D853" i="5"/>
  <c r="BF853" i="5"/>
  <c r="D852" i="5"/>
  <c r="BF852" i="5"/>
  <c r="D851" i="5"/>
  <c r="BF851" i="5"/>
  <c r="D850" i="5"/>
  <c r="BF850" i="5"/>
  <c r="D849" i="5"/>
  <c r="BF849" i="5"/>
  <c r="D848" i="5"/>
  <c r="BF848" i="5"/>
  <c r="D847" i="5"/>
  <c r="BF847" i="5"/>
  <c r="D846" i="5"/>
  <c r="BF846" i="5"/>
  <c r="D845" i="5"/>
  <c r="BF845" i="5"/>
  <c r="D844" i="5"/>
  <c r="BF844" i="5"/>
  <c r="D843" i="5"/>
  <c r="BF843" i="5"/>
  <c r="D842" i="5"/>
  <c r="BF842" i="5"/>
  <c r="D841" i="5"/>
  <c r="BF841" i="5"/>
  <c r="D840" i="5"/>
  <c r="BF840" i="5"/>
  <c r="D839" i="5"/>
  <c r="BF839" i="5"/>
  <c r="D838" i="5"/>
  <c r="BF838" i="5"/>
  <c r="D837" i="5"/>
  <c r="BF837" i="5"/>
  <c r="D836" i="5"/>
  <c r="BF836" i="5"/>
  <c r="D835" i="5"/>
  <c r="BF835" i="5"/>
  <c r="D834" i="5"/>
  <c r="BF834" i="5"/>
  <c r="D833" i="5"/>
  <c r="BF833" i="5"/>
  <c r="D832" i="5"/>
  <c r="BF832" i="5"/>
  <c r="D831" i="5"/>
  <c r="BF831" i="5"/>
  <c r="D830" i="5"/>
  <c r="BF830" i="5"/>
  <c r="D829" i="5"/>
  <c r="BF829" i="5"/>
  <c r="D828" i="5"/>
  <c r="BF828" i="5"/>
  <c r="D827" i="5"/>
  <c r="BF827" i="5"/>
  <c r="D826" i="5"/>
  <c r="BF826" i="5"/>
  <c r="D825" i="5"/>
  <c r="BF825" i="5"/>
  <c r="D824" i="5"/>
  <c r="BF824" i="5"/>
  <c r="D823" i="5"/>
  <c r="BF823" i="5"/>
  <c r="D822" i="5"/>
  <c r="BF822" i="5"/>
  <c r="D821" i="5"/>
  <c r="BF821" i="5"/>
  <c r="D820" i="5"/>
  <c r="BF820" i="5"/>
  <c r="D819" i="5"/>
  <c r="BF819" i="5"/>
  <c r="D818" i="5"/>
  <c r="BF818" i="5"/>
  <c r="D817" i="5"/>
  <c r="BF817" i="5"/>
  <c r="D816" i="5"/>
  <c r="BF816" i="5"/>
  <c r="D815" i="5"/>
  <c r="BF815" i="5"/>
  <c r="D814" i="5"/>
  <c r="BF814" i="5"/>
  <c r="D813" i="5"/>
  <c r="BF813" i="5"/>
  <c r="D812" i="5"/>
  <c r="BF812" i="5"/>
  <c r="D811" i="5"/>
  <c r="BF811" i="5"/>
  <c r="D810" i="5"/>
  <c r="BF810" i="5"/>
  <c r="D809" i="5"/>
  <c r="BF809" i="5"/>
  <c r="D808" i="5"/>
  <c r="BF808" i="5"/>
  <c r="D807" i="5"/>
  <c r="BF807" i="5"/>
  <c r="D806" i="5"/>
  <c r="BF806" i="5"/>
  <c r="D805" i="5"/>
  <c r="BF805" i="5"/>
  <c r="D804" i="5"/>
  <c r="BF804" i="5"/>
  <c r="D803" i="5"/>
  <c r="BF803" i="5"/>
  <c r="D802" i="5"/>
  <c r="BF802" i="5"/>
  <c r="D801" i="5"/>
  <c r="BF801" i="5"/>
  <c r="D800" i="5"/>
  <c r="BF800" i="5"/>
  <c r="D799" i="5"/>
  <c r="BF799" i="5"/>
  <c r="D798" i="5"/>
  <c r="BF798" i="5"/>
  <c r="D797" i="5"/>
  <c r="BF797" i="5"/>
  <c r="D796" i="5"/>
  <c r="BF796" i="5"/>
  <c r="D795" i="5"/>
  <c r="BF795" i="5"/>
  <c r="D794" i="5"/>
  <c r="BF794" i="5"/>
  <c r="D793" i="5"/>
  <c r="BF793" i="5"/>
  <c r="D792" i="5"/>
  <c r="BF792" i="5"/>
  <c r="D791" i="5"/>
  <c r="BF791" i="5"/>
  <c r="D790" i="5"/>
  <c r="BF790" i="5"/>
  <c r="D789" i="5"/>
  <c r="BF789" i="5"/>
  <c r="D788" i="5"/>
  <c r="BF788" i="5"/>
  <c r="D787" i="5"/>
  <c r="BF787" i="5"/>
  <c r="D786" i="5"/>
  <c r="BF786" i="5"/>
  <c r="D785" i="5"/>
  <c r="BF785" i="5"/>
  <c r="D784" i="5"/>
  <c r="BF784" i="5"/>
  <c r="D783" i="5"/>
  <c r="BF783" i="5"/>
  <c r="D782" i="5"/>
  <c r="BF782" i="5"/>
  <c r="D781" i="5"/>
  <c r="BF781" i="5"/>
  <c r="D780" i="5"/>
  <c r="BF780" i="5"/>
  <c r="D779" i="5"/>
  <c r="BF779" i="5"/>
  <c r="D778" i="5"/>
  <c r="BF778" i="5"/>
  <c r="D777" i="5"/>
  <c r="BF777" i="5"/>
  <c r="D776" i="5"/>
  <c r="BF776" i="5"/>
  <c r="D775" i="5"/>
  <c r="BF775" i="5"/>
  <c r="D774" i="5"/>
  <c r="BF774" i="5"/>
  <c r="D773" i="5"/>
  <c r="BF773" i="5"/>
  <c r="D772" i="5"/>
  <c r="BF772" i="5"/>
  <c r="D771" i="5"/>
  <c r="BF771" i="5"/>
  <c r="D770" i="5"/>
  <c r="BF770" i="5"/>
  <c r="D769" i="5"/>
  <c r="BF769" i="5"/>
  <c r="D768" i="5"/>
  <c r="BF768" i="5"/>
  <c r="D767" i="5"/>
  <c r="BF767" i="5"/>
  <c r="D766" i="5"/>
  <c r="BF766" i="5"/>
  <c r="D765" i="5"/>
  <c r="BF765" i="5"/>
  <c r="D764" i="5"/>
  <c r="BF764" i="5"/>
  <c r="D763" i="5"/>
  <c r="BF763" i="5"/>
  <c r="D762" i="5"/>
  <c r="BF762" i="5"/>
  <c r="D761" i="5"/>
  <c r="BF761" i="5"/>
  <c r="D760" i="5"/>
  <c r="BF760" i="5"/>
  <c r="D759" i="5"/>
  <c r="BF759" i="5"/>
  <c r="D758" i="5"/>
  <c r="BF758" i="5"/>
  <c r="D757" i="5"/>
  <c r="BF757" i="5"/>
  <c r="D756" i="5"/>
  <c r="BF756" i="5"/>
  <c r="D755" i="5"/>
  <c r="BF755" i="5"/>
  <c r="D754" i="5"/>
  <c r="BF754" i="5"/>
  <c r="D753" i="5"/>
  <c r="BF753" i="5"/>
  <c r="D752" i="5"/>
  <c r="BF752" i="5"/>
  <c r="D751" i="5"/>
  <c r="BF751" i="5"/>
  <c r="D750" i="5"/>
  <c r="BF750" i="5"/>
  <c r="D749" i="5"/>
  <c r="BF749" i="5"/>
  <c r="D748" i="5"/>
  <c r="BF748" i="5"/>
  <c r="D747" i="5"/>
  <c r="BF747" i="5"/>
  <c r="D746" i="5"/>
  <c r="BF746" i="5"/>
  <c r="D745" i="5"/>
  <c r="BF745" i="5"/>
  <c r="D744" i="5"/>
  <c r="BF744" i="5"/>
  <c r="D743" i="5"/>
  <c r="BF743" i="5"/>
  <c r="D742" i="5"/>
  <c r="BF742" i="5"/>
  <c r="D741" i="5"/>
  <c r="BF741" i="5"/>
  <c r="D740" i="5"/>
  <c r="BF740" i="5"/>
  <c r="D739" i="5"/>
  <c r="BF739" i="5"/>
  <c r="D738" i="5"/>
  <c r="BF738" i="5"/>
  <c r="D737" i="5"/>
  <c r="BF737" i="5"/>
  <c r="D736" i="5"/>
  <c r="BF736" i="5"/>
  <c r="D735" i="5"/>
  <c r="BF735" i="5"/>
  <c r="D734" i="5"/>
  <c r="BF734" i="5"/>
  <c r="D733" i="5"/>
  <c r="BF733" i="5"/>
  <c r="D732" i="5"/>
  <c r="BF732" i="5"/>
  <c r="D731" i="5"/>
  <c r="BF731" i="5"/>
  <c r="D730" i="5"/>
  <c r="BF730" i="5"/>
  <c r="D729" i="5"/>
  <c r="BF729" i="5"/>
  <c r="D728" i="5"/>
  <c r="BF728" i="5"/>
  <c r="D727" i="5"/>
  <c r="BF727" i="5"/>
  <c r="D726" i="5"/>
  <c r="BF726" i="5"/>
  <c r="D725" i="5"/>
  <c r="BF725" i="5"/>
  <c r="D724" i="5"/>
  <c r="BF724" i="5"/>
  <c r="D723" i="5"/>
  <c r="BF723" i="5"/>
  <c r="D722" i="5"/>
  <c r="BF722" i="5"/>
  <c r="D721" i="5"/>
  <c r="BF721" i="5"/>
  <c r="D720" i="5"/>
  <c r="BF720" i="5"/>
  <c r="D719" i="5"/>
  <c r="BF719" i="5"/>
  <c r="D718" i="5"/>
  <c r="BF718" i="5"/>
  <c r="D717" i="5"/>
  <c r="BF717" i="5"/>
  <c r="D716" i="5"/>
  <c r="BF716" i="5"/>
  <c r="D715" i="5"/>
  <c r="BF715" i="5"/>
  <c r="D714" i="5"/>
  <c r="BF714" i="5"/>
  <c r="D713" i="5"/>
  <c r="BF713" i="5"/>
  <c r="D712" i="5"/>
  <c r="BF712" i="5"/>
  <c r="D711" i="5"/>
  <c r="BF711" i="5"/>
  <c r="D710" i="5"/>
  <c r="BF710" i="5"/>
  <c r="D709" i="5"/>
  <c r="BF709" i="5"/>
  <c r="D708" i="5"/>
  <c r="BF708" i="5"/>
  <c r="D707" i="5"/>
  <c r="BF707" i="5"/>
  <c r="D706" i="5"/>
  <c r="BF706" i="5"/>
  <c r="D705" i="5"/>
  <c r="BF705" i="5"/>
  <c r="D704" i="5"/>
  <c r="BF704" i="5"/>
  <c r="D703" i="5"/>
  <c r="BF703" i="5"/>
  <c r="D702" i="5"/>
  <c r="BF702" i="5"/>
  <c r="D701" i="5"/>
  <c r="BF701" i="5"/>
  <c r="D700" i="5"/>
  <c r="BF700" i="5"/>
  <c r="D699" i="5"/>
  <c r="BF699" i="5"/>
  <c r="D698" i="5"/>
  <c r="BF698" i="5"/>
  <c r="D697" i="5"/>
  <c r="BF697" i="5"/>
  <c r="D696" i="5"/>
  <c r="BF696" i="5"/>
  <c r="D695" i="5"/>
  <c r="BF695" i="5"/>
  <c r="D172" i="5"/>
  <c r="C172" i="5"/>
  <c r="K172" i="5"/>
  <c r="BF172" i="5"/>
  <c r="D171" i="5"/>
  <c r="BF171" i="5"/>
  <c r="D170" i="5"/>
  <c r="BF170" i="5"/>
  <c r="D169" i="5"/>
  <c r="BF169" i="5"/>
  <c r="D168" i="5"/>
  <c r="BF168" i="5"/>
  <c r="D167" i="5"/>
  <c r="BF167" i="5"/>
  <c r="D166" i="5"/>
  <c r="BF166" i="5"/>
  <c r="D165" i="5"/>
  <c r="BF165" i="5"/>
  <c r="D164" i="5"/>
  <c r="BF164" i="5"/>
  <c r="D163" i="5"/>
  <c r="BF163" i="5"/>
  <c r="D162" i="5"/>
  <c r="BF162" i="5"/>
  <c r="D161" i="5"/>
  <c r="BF161" i="5"/>
  <c r="D160" i="5"/>
  <c r="BF160" i="5"/>
  <c r="D159" i="5"/>
  <c r="BF159" i="5"/>
  <c r="D158" i="5"/>
  <c r="BF158" i="5"/>
  <c r="D157" i="5"/>
  <c r="BF157" i="5"/>
  <c r="D156" i="5"/>
  <c r="BF156" i="5"/>
  <c r="D155" i="5"/>
  <c r="BF155" i="5"/>
  <c r="D154" i="5"/>
  <c r="BF154" i="5"/>
  <c r="D153" i="5"/>
  <c r="BF153" i="5"/>
  <c r="D152" i="5"/>
  <c r="BF152" i="5"/>
  <c r="D151" i="5"/>
  <c r="BF151" i="5"/>
  <c r="D150" i="5"/>
  <c r="BF150" i="5"/>
  <c r="D149" i="5"/>
  <c r="BF149" i="5"/>
  <c r="D148" i="5"/>
  <c r="BF148" i="5"/>
  <c r="D147" i="5"/>
  <c r="BF147" i="5"/>
  <c r="D146" i="5"/>
  <c r="BF146" i="5"/>
  <c r="D145" i="5"/>
  <c r="BF145" i="5"/>
  <c r="D144" i="5"/>
  <c r="BF144" i="5"/>
  <c r="D143" i="5"/>
  <c r="BF143" i="5"/>
  <c r="D142" i="5"/>
  <c r="BF142" i="5"/>
  <c r="D141" i="5"/>
  <c r="BF141" i="5"/>
  <c r="D140" i="5"/>
  <c r="BF140" i="5"/>
  <c r="D139" i="5"/>
  <c r="BF139" i="5"/>
  <c r="D138" i="5"/>
  <c r="BF138" i="5"/>
  <c r="D137" i="5"/>
  <c r="BF137" i="5"/>
  <c r="D136" i="5"/>
  <c r="BF136" i="5"/>
  <c r="D135" i="5"/>
  <c r="BF135" i="5"/>
  <c r="D134" i="5"/>
  <c r="BF134" i="5"/>
  <c r="D133" i="5"/>
  <c r="BF133" i="5"/>
  <c r="D132" i="5"/>
  <c r="BF132" i="5"/>
  <c r="D131" i="5"/>
  <c r="BF131" i="5"/>
  <c r="D130" i="5"/>
  <c r="BF130" i="5"/>
  <c r="D129" i="5"/>
  <c r="BF129" i="5"/>
  <c r="D128" i="5"/>
  <c r="BF128" i="5"/>
  <c r="D127" i="5"/>
  <c r="BF127" i="5"/>
  <c r="D126" i="5"/>
  <c r="BF126" i="5"/>
  <c r="D125" i="5"/>
  <c r="BF125" i="5"/>
  <c r="D124" i="5"/>
  <c r="BF124" i="5"/>
  <c r="D123" i="5"/>
  <c r="BF123" i="5"/>
  <c r="D122" i="5"/>
  <c r="BF122" i="5"/>
  <c r="D121" i="5"/>
  <c r="BF121" i="5"/>
  <c r="D120" i="5"/>
  <c r="BF120" i="5"/>
  <c r="D119" i="5"/>
  <c r="BF119" i="5"/>
  <c r="D118" i="5"/>
  <c r="BF118" i="5"/>
  <c r="D117" i="5"/>
  <c r="BF117" i="5"/>
  <c r="D116" i="5"/>
  <c r="BF116" i="5"/>
  <c r="D115" i="5"/>
  <c r="BF115" i="5"/>
  <c r="D114" i="5"/>
  <c r="BF114" i="5"/>
  <c r="D113" i="5"/>
  <c r="BF113" i="5"/>
  <c r="D112" i="5"/>
  <c r="BF112" i="5"/>
  <c r="D111" i="5"/>
  <c r="BF111" i="5"/>
  <c r="D110" i="5"/>
  <c r="BF110" i="5"/>
  <c r="D109" i="5"/>
  <c r="BF109" i="5"/>
  <c r="D108" i="5"/>
  <c r="BF108" i="5"/>
  <c r="D107" i="5"/>
  <c r="BF107" i="5"/>
  <c r="D106" i="5"/>
  <c r="BF106" i="5"/>
  <c r="D105" i="5"/>
  <c r="BF105" i="5"/>
  <c r="D104" i="5"/>
  <c r="BF104" i="5"/>
  <c r="D103" i="5"/>
  <c r="BF103" i="5"/>
  <c r="D102" i="5"/>
  <c r="BF102" i="5"/>
  <c r="D101" i="5"/>
  <c r="BF101" i="5"/>
  <c r="D100" i="5"/>
  <c r="BF100" i="5"/>
  <c r="D99" i="5"/>
  <c r="BF99" i="5"/>
  <c r="D98" i="5"/>
  <c r="BF98" i="5"/>
  <c r="D97" i="5"/>
  <c r="BF97" i="5"/>
  <c r="D96" i="5"/>
  <c r="BF96" i="5"/>
  <c r="D95" i="5"/>
  <c r="BF95" i="5"/>
  <c r="D94" i="5"/>
  <c r="BF94" i="5"/>
  <c r="D93" i="5"/>
  <c r="BF93" i="5"/>
  <c r="D92" i="5"/>
  <c r="BF92" i="5"/>
  <c r="D91" i="5"/>
  <c r="BF91" i="5"/>
  <c r="D90" i="5"/>
  <c r="BF90" i="5"/>
  <c r="D89" i="5"/>
  <c r="BF89" i="5"/>
  <c r="D88" i="5"/>
  <c r="BF88" i="5"/>
  <c r="D87" i="5"/>
  <c r="BF87" i="5"/>
  <c r="D86" i="5"/>
  <c r="BF86" i="5"/>
  <c r="D85" i="5"/>
  <c r="BF85" i="5"/>
  <c r="D84" i="5"/>
  <c r="BF84" i="5"/>
  <c r="D83" i="5"/>
  <c r="BF83" i="5"/>
  <c r="D82" i="5"/>
  <c r="BF82" i="5"/>
  <c r="D81" i="5"/>
  <c r="BF81" i="5"/>
  <c r="D80" i="5"/>
  <c r="BF80" i="5"/>
  <c r="D79" i="5"/>
  <c r="BF79" i="5"/>
  <c r="D78" i="5"/>
  <c r="BF78" i="5"/>
  <c r="D77" i="5"/>
  <c r="BF77" i="5"/>
  <c r="D76" i="5"/>
  <c r="BF76" i="5"/>
  <c r="D75" i="5"/>
  <c r="BF75" i="5"/>
  <c r="D74" i="5"/>
  <c r="BF74" i="5"/>
  <c r="D73" i="5"/>
  <c r="BF73" i="5"/>
  <c r="D72" i="5"/>
  <c r="BF72" i="5"/>
  <c r="D71" i="5"/>
  <c r="BF71" i="5"/>
  <c r="D70" i="5"/>
  <c r="BF70" i="5"/>
  <c r="D69" i="5"/>
  <c r="BF69" i="5"/>
  <c r="D68" i="5"/>
  <c r="BF68" i="5"/>
  <c r="D67" i="5"/>
  <c r="BF67" i="5"/>
  <c r="D66" i="5"/>
  <c r="C66" i="5"/>
  <c r="K66" i="5"/>
  <c r="BF66" i="5"/>
  <c r="D65" i="5"/>
  <c r="BF65" i="5"/>
  <c r="D64" i="5"/>
  <c r="BF64" i="5"/>
  <c r="D63" i="5"/>
  <c r="BF63" i="5"/>
  <c r="D62" i="5"/>
  <c r="BF62" i="5"/>
  <c r="D61" i="5"/>
  <c r="BF61" i="5"/>
  <c r="D60" i="5"/>
  <c r="BF60" i="5"/>
  <c r="D59" i="5"/>
  <c r="BF59" i="5"/>
  <c r="D58" i="5"/>
  <c r="BF58" i="5"/>
  <c r="D57" i="5"/>
  <c r="BF57" i="5"/>
  <c r="D56" i="5"/>
  <c r="BF56" i="5"/>
  <c r="D55" i="5"/>
  <c r="BF55" i="5"/>
  <c r="D54" i="5"/>
  <c r="BF54" i="5"/>
  <c r="D53" i="5"/>
  <c r="BF53" i="5"/>
  <c r="D52" i="5"/>
  <c r="BF52" i="5"/>
  <c r="D51" i="5"/>
  <c r="BF51" i="5"/>
  <c r="D50" i="5"/>
  <c r="BF50" i="5"/>
  <c r="D49" i="5"/>
  <c r="BF49" i="5"/>
  <c r="D48" i="5"/>
  <c r="BF48" i="5"/>
  <c r="D47" i="5"/>
  <c r="BF47" i="5"/>
  <c r="D46" i="5"/>
  <c r="BF46" i="5"/>
  <c r="D45" i="5"/>
  <c r="BF45" i="5"/>
  <c r="D44" i="5"/>
  <c r="BF44" i="5"/>
  <c r="D43" i="5"/>
  <c r="BF43" i="5"/>
  <c r="D42" i="5"/>
  <c r="BF42" i="5"/>
  <c r="D41" i="5"/>
  <c r="BF41" i="5"/>
  <c r="D40" i="5"/>
  <c r="BF40" i="5"/>
  <c r="D39" i="5"/>
  <c r="BF39" i="5"/>
  <c r="D38" i="5"/>
  <c r="BF38" i="5"/>
  <c r="D37" i="5"/>
  <c r="BF37" i="5"/>
  <c r="D36" i="5"/>
  <c r="BF36" i="5"/>
  <c r="D35" i="5"/>
  <c r="BF35" i="5"/>
  <c r="D34" i="5"/>
  <c r="BF34" i="5"/>
  <c r="D33" i="5"/>
  <c r="BF33" i="5"/>
  <c r="D32" i="5"/>
  <c r="BF32" i="5"/>
  <c r="D31" i="5"/>
  <c r="BF31" i="5"/>
  <c r="D30" i="5"/>
  <c r="BF30" i="5"/>
  <c r="D29" i="5"/>
  <c r="BF29" i="5"/>
  <c r="D28" i="5"/>
  <c r="BF28" i="5"/>
  <c r="D27" i="5"/>
  <c r="BF27" i="5"/>
  <c r="D26" i="5"/>
  <c r="BF26" i="5"/>
  <c r="D25" i="5"/>
  <c r="BF25" i="5"/>
  <c r="D24" i="5"/>
  <c r="BF24" i="5"/>
  <c r="D23" i="5"/>
  <c r="BF23" i="5"/>
  <c r="D22" i="5"/>
  <c r="BF22" i="5"/>
  <c r="D21" i="5"/>
  <c r="BF21" i="5"/>
  <c r="D20" i="5"/>
  <c r="BF20" i="5"/>
  <c r="D19" i="5"/>
  <c r="BF19" i="5"/>
  <c r="D18" i="5"/>
  <c r="BF18" i="5"/>
  <c r="D17" i="5"/>
  <c r="BF17" i="5"/>
  <c r="D16" i="5"/>
  <c r="BF16" i="5"/>
  <c r="D15" i="5"/>
  <c r="BF15" i="5"/>
  <c r="D14" i="5"/>
  <c r="BF14" i="5"/>
  <c r="D13" i="5"/>
  <c r="BF13" i="5"/>
  <c r="D12" i="5"/>
  <c r="BF12" i="5"/>
  <c r="D11" i="5"/>
  <c r="BF11" i="5"/>
  <c r="D10" i="5"/>
  <c r="BF10" i="5"/>
  <c r="D9" i="5"/>
  <c r="BF9" i="5"/>
  <c r="D8" i="5"/>
  <c r="BF8" i="5"/>
  <c r="D7" i="5"/>
  <c r="BF7" i="5"/>
  <c r="D6" i="5"/>
  <c r="BF6" i="5"/>
  <c r="D5" i="5"/>
  <c r="BF5" i="5"/>
  <c r="D4" i="5"/>
  <c r="BF4" i="5"/>
  <c r="D3" i="5"/>
  <c r="BF3" i="5"/>
  <c r="P1" i="4"/>
  <c r="P1" i="5"/>
  <c r="D1" i="5"/>
  <c r="BF1" i="5"/>
  <c r="AT1576" i="5"/>
  <c r="AT1328" i="5"/>
  <c r="AT1286" i="5"/>
  <c r="AT1045" i="5"/>
  <c r="AT1575" i="5"/>
  <c r="AT1574" i="5"/>
  <c r="AT1573" i="5"/>
  <c r="AT1572" i="5"/>
  <c r="AT1571" i="5"/>
  <c r="AT1570" i="5"/>
  <c r="AT1569" i="5"/>
  <c r="AT1568" i="5"/>
  <c r="AT1567" i="5"/>
  <c r="AT1566" i="5"/>
  <c r="AT1565" i="5"/>
  <c r="AT1564" i="5"/>
  <c r="AT1563" i="5"/>
  <c r="AT1562" i="5"/>
  <c r="AT1561" i="5"/>
  <c r="AT1560" i="5"/>
  <c r="AT1559" i="5"/>
  <c r="AT1558" i="5"/>
  <c r="AT1557" i="5"/>
  <c r="AT1556" i="5"/>
  <c r="AT1555" i="5"/>
  <c r="AT1554" i="5"/>
  <c r="AT1553" i="5"/>
  <c r="AT1552" i="5"/>
  <c r="AT1551" i="5"/>
  <c r="AT1550" i="5"/>
  <c r="AT1549" i="5"/>
  <c r="AT1548" i="5"/>
  <c r="AT1547" i="5"/>
  <c r="AT1546" i="5"/>
  <c r="AT1545" i="5"/>
  <c r="AT1544" i="5"/>
  <c r="AT1543" i="5"/>
  <c r="AT1542" i="5"/>
  <c r="AT1541" i="5"/>
  <c r="AT1540" i="5"/>
  <c r="AT1539" i="5"/>
  <c r="AT1538" i="5"/>
  <c r="AT1537" i="5"/>
  <c r="AT1536" i="5"/>
  <c r="AT1535" i="5"/>
  <c r="AT1534" i="5"/>
  <c r="AT1533" i="5"/>
  <c r="AT1532" i="5"/>
  <c r="AT1531" i="5"/>
  <c r="AT1530" i="5"/>
  <c r="AT1529" i="5"/>
  <c r="AT1528" i="5"/>
  <c r="AT1527" i="5"/>
  <c r="AT1526" i="5"/>
  <c r="AT1525" i="5"/>
  <c r="AT1524" i="5"/>
  <c r="AT1523" i="5"/>
  <c r="AT1522" i="5"/>
  <c r="AT1521" i="5"/>
  <c r="AT1520" i="5"/>
  <c r="AT1519" i="5"/>
  <c r="AT1518" i="5"/>
  <c r="AT1517" i="5"/>
  <c r="AT1516" i="5"/>
  <c r="AT1515" i="5"/>
  <c r="AT1514" i="5"/>
  <c r="AT1513" i="5"/>
  <c r="AT1512" i="5"/>
  <c r="AT1511" i="5"/>
  <c r="AT1510" i="5"/>
  <c r="AT1509" i="5"/>
  <c r="AT1508" i="5"/>
  <c r="AT1507" i="5"/>
  <c r="AT1506" i="5"/>
  <c r="AT1505" i="5"/>
  <c r="AT1504" i="5"/>
  <c r="AT1503" i="5"/>
  <c r="AT1502" i="5"/>
  <c r="AT1501" i="5"/>
  <c r="AT1500" i="5"/>
  <c r="AT1499" i="5"/>
  <c r="AT1498" i="5"/>
  <c r="AT1497" i="5"/>
  <c r="AT1496" i="5"/>
  <c r="AT1495" i="5"/>
  <c r="AT1494" i="5"/>
  <c r="AT1493" i="5"/>
  <c r="AT1492" i="5"/>
  <c r="AT1491" i="5"/>
  <c r="AT1490" i="5"/>
  <c r="AT1489" i="5"/>
  <c r="AT1488" i="5"/>
  <c r="AT1487" i="5"/>
  <c r="AT1486" i="5"/>
  <c r="AT1485" i="5"/>
  <c r="AT1484" i="5"/>
  <c r="AT1483" i="5"/>
  <c r="AT1482" i="5"/>
  <c r="AT1481" i="5"/>
  <c r="AT1480" i="5"/>
  <c r="AT1479" i="5"/>
  <c r="AT1478" i="5"/>
  <c r="AT1477" i="5"/>
  <c r="AT1476" i="5"/>
  <c r="AT1475" i="5"/>
  <c r="AT1474" i="5"/>
  <c r="AT1473" i="5"/>
  <c r="AT1472" i="5"/>
  <c r="AT1471" i="5"/>
  <c r="AT1470" i="5"/>
  <c r="AT1469" i="5"/>
  <c r="AT1468" i="5"/>
  <c r="AT1467" i="5"/>
  <c r="AT1466" i="5"/>
  <c r="AT1465" i="5"/>
  <c r="AT1464" i="5"/>
  <c r="AT1463" i="5"/>
  <c r="AT1462" i="5"/>
  <c r="AT1461" i="5"/>
  <c r="AT1460" i="5"/>
  <c r="AT1459" i="5"/>
  <c r="AT1458" i="5"/>
  <c r="AT1457" i="5"/>
  <c r="AT1456" i="5"/>
  <c r="AT1455" i="5"/>
  <c r="AT1454" i="5"/>
  <c r="AT1453" i="5"/>
  <c r="AT1452" i="5"/>
  <c r="AT1451" i="5"/>
  <c r="AT1450" i="5"/>
  <c r="AT1449" i="5"/>
  <c r="AT1448" i="5"/>
  <c r="AT1447" i="5"/>
  <c r="AT1446" i="5"/>
  <c r="AT1445" i="5"/>
  <c r="AT1444" i="5"/>
  <c r="AT1443" i="5"/>
  <c r="AT1442" i="5"/>
  <c r="AT1441" i="5"/>
  <c r="AT1440" i="5"/>
  <c r="AT1439" i="5"/>
  <c r="AT1438" i="5"/>
  <c r="AT1437" i="5"/>
  <c r="AT1436" i="5"/>
  <c r="AT1435" i="5"/>
  <c r="AT1434" i="5"/>
  <c r="AT1433" i="5"/>
  <c r="AT1432" i="5"/>
  <c r="AT1431" i="5"/>
  <c r="AT1430" i="5"/>
  <c r="AT1429" i="5"/>
  <c r="AT1428" i="5"/>
  <c r="AT1427" i="5"/>
  <c r="AT1426" i="5"/>
  <c r="AT1425" i="5"/>
  <c r="AT1424" i="5"/>
  <c r="AT1423" i="5"/>
  <c r="AT1422" i="5"/>
  <c r="AT1421" i="5"/>
  <c r="AT1420" i="5"/>
  <c r="AT1419" i="5"/>
  <c r="AT1418" i="5"/>
  <c r="AT1417" i="5"/>
  <c r="AT1416" i="5"/>
  <c r="AT1415" i="5"/>
  <c r="AT1414" i="5"/>
  <c r="AT1413" i="5"/>
  <c r="AT1412" i="5"/>
  <c r="AT1411" i="5"/>
  <c r="AT1410" i="5"/>
  <c r="AT1409" i="5"/>
  <c r="AT1408" i="5"/>
  <c r="AT1407" i="5"/>
  <c r="AT1406" i="5"/>
  <c r="AT1405" i="5"/>
  <c r="AT1404" i="5"/>
  <c r="AT1403" i="5"/>
  <c r="AT1402" i="5"/>
  <c r="AT1401" i="5"/>
  <c r="AT1400" i="5"/>
  <c r="AT1399" i="5"/>
  <c r="AT1398" i="5"/>
  <c r="AT1397" i="5"/>
  <c r="AT1396" i="5"/>
  <c r="AT1395" i="5"/>
  <c r="AT1394" i="5"/>
  <c r="AT1393" i="5"/>
  <c r="AT1392" i="5"/>
  <c r="AT1391" i="5"/>
  <c r="AT1390" i="5"/>
  <c r="AT1389" i="5"/>
  <c r="AT1388" i="5"/>
  <c r="AT1387" i="5"/>
  <c r="AT1386" i="5"/>
  <c r="AT1385" i="5"/>
  <c r="AT1384" i="5"/>
  <c r="AT1383" i="5"/>
  <c r="AT1382" i="5"/>
  <c r="AT1381" i="5"/>
  <c r="AT1380" i="5"/>
  <c r="AT1379" i="5"/>
  <c r="AT1378" i="5"/>
  <c r="AT1377" i="5"/>
  <c r="AT1376" i="5"/>
  <c r="AT1375" i="5"/>
  <c r="AT1374" i="5"/>
  <c r="AT1373" i="5"/>
  <c r="AT1372" i="5"/>
  <c r="AT1371" i="5"/>
  <c r="AT1370" i="5"/>
  <c r="AT1369" i="5"/>
  <c r="AT1368" i="5"/>
  <c r="AT1367" i="5"/>
  <c r="AT1366" i="5"/>
  <c r="AT1365" i="5"/>
  <c r="AT1364" i="5"/>
  <c r="AT1363" i="5"/>
  <c r="AT1362" i="5"/>
  <c r="AT1361" i="5"/>
  <c r="AT1360" i="5"/>
  <c r="AT1359" i="5"/>
  <c r="AT1358" i="5"/>
  <c r="AT1357" i="5"/>
  <c r="AT1356" i="5"/>
  <c r="AT1355" i="5"/>
  <c r="AT1354" i="5"/>
  <c r="AT1353" i="5"/>
  <c r="AT1352" i="5"/>
  <c r="AT1351" i="5"/>
  <c r="AT1350" i="5"/>
  <c r="AT1349" i="5"/>
  <c r="AT1348" i="5"/>
  <c r="AT1347" i="5"/>
  <c r="AT1346" i="5"/>
  <c r="AT1345" i="5"/>
  <c r="AT1344" i="5"/>
  <c r="AT1343" i="5"/>
  <c r="AT1342" i="5"/>
  <c r="AT1341" i="5"/>
  <c r="AT1340" i="5"/>
  <c r="AT1339" i="5"/>
  <c r="AT1338" i="5"/>
  <c r="AT1337" i="5"/>
  <c r="AT1336" i="5"/>
  <c r="AT1335" i="5"/>
  <c r="AT1334" i="5"/>
  <c r="AT1333" i="5"/>
  <c r="AT1332" i="5"/>
  <c r="AT1331" i="5"/>
  <c r="AT1327" i="5"/>
  <c r="AT1326" i="5"/>
  <c r="AT1325" i="5"/>
  <c r="AT1324" i="5"/>
  <c r="AT1323" i="5"/>
  <c r="AT1322" i="5"/>
  <c r="AT1321" i="5"/>
  <c r="AT1320" i="5"/>
  <c r="AT1319" i="5"/>
  <c r="AT1318" i="5"/>
  <c r="AT1317" i="5"/>
  <c r="AT1316" i="5"/>
  <c r="AT1315" i="5"/>
  <c r="AT1314" i="5"/>
  <c r="AT1313" i="5"/>
  <c r="AT1312" i="5"/>
  <c r="AT1311" i="5"/>
  <c r="AT1310" i="5"/>
  <c r="AT1309" i="5"/>
  <c r="AT1308" i="5"/>
  <c r="AT1307" i="5"/>
  <c r="AT1306" i="5"/>
  <c r="AT1305" i="5"/>
  <c r="AT1304" i="5"/>
  <c r="AT1303" i="5"/>
  <c r="AT1302" i="5"/>
  <c r="AT1301" i="5"/>
  <c r="AT1300" i="5"/>
  <c r="AT1299" i="5"/>
  <c r="AT1298" i="5"/>
  <c r="AT1297" i="5"/>
  <c r="AT1296" i="5"/>
  <c r="AT1295" i="5"/>
  <c r="AT1294" i="5"/>
  <c r="AT1293" i="5"/>
  <c r="AT1292" i="5"/>
  <c r="AT1291" i="5"/>
  <c r="AT1290" i="5"/>
  <c r="AT1289" i="5"/>
  <c r="AT1285" i="5"/>
  <c r="AT1284" i="5"/>
  <c r="AT1283" i="5"/>
  <c r="AT1282" i="5"/>
  <c r="AT1281" i="5"/>
  <c r="AT1280" i="5"/>
  <c r="AT1279" i="5"/>
  <c r="AT1278" i="5"/>
  <c r="AT1277" i="5"/>
  <c r="AT1276" i="5"/>
  <c r="AT1275" i="5"/>
  <c r="AT1274" i="5"/>
  <c r="AT1273" i="5"/>
  <c r="AT1272" i="5"/>
  <c r="AT1271" i="5"/>
  <c r="AT1270" i="5"/>
  <c r="AT1269" i="5"/>
  <c r="AT1268" i="5"/>
  <c r="AT1267" i="5"/>
  <c r="AT1266" i="5"/>
  <c r="AT1265" i="5"/>
  <c r="AT1264" i="5"/>
  <c r="AT1263" i="5"/>
  <c r="AT1262" i="5"/>
  <c r="AT1261" i="5"/>
  <c r="AT1260" i="5"/>
  <c r="AT1259" i="5"/>
  <c r="AT1258" i="5"/>
  <c r="AT1257" i="5"/>
  <c r="AT1256" i="5"/>
  <c r="AT1255" i="5"/>
  <c r="AT1254" i="5"/>
  <c r="AT1253" i="5"/>
  <c r="AT1252" i="5"/>
  <c r="AT1251" i="5"/>
  <c r="AT1250" i="5"/>
  <c r="AT1249" i="5"/>
  <c r="AT1248" i="5"/>
  <c r="AT1247" i="5"/>
  <c r="AT1246" i="5"/>
  <c r="AT1245" i="5"/>
  <c r="AT1244" i="5"/>
  <c r="AT1243" i="5"/>
  <c r="AT1242" i="5"/>
  <c r="AT1241" i="5"/>
  <c r="AT1240" i="5"/>
  <c r="AT1239" i="5"/>
  <c r="AT1238" i="5"/>
  <c r="AT1237" i="5"/>
  <c r="AT1236" i="5"/>
  <c r="AT1235" i="5"/>
  <c r="AT1234" i="5"/>
  <c r="AT1233" i="5"/>
  <c r="AT1232" i="5"/>
  <c r="AT1231" i="5"/>
  <c r="AT1230" i="5"/>
  <c r="AT1229" i="5"/>
  <c r="AT1228" i="5"/>
  <c r="AT1227" i="5"/>
  <c r="AT1226" i="5"/>
  <c r="AT1225" i="5"/>
  <c r="AT1224" i="5"/>
  <c r="AT1223" i="5"/>
  <c r="AT1222" i="5"/>
  <c r="AT1221" i="5"/>
  <c r="AT1220" i="5"/>
  <c r="AT1219" i="5"/>
  <c r="AT1218" i="5"/>
  <c r="AT1217" i="5"/>
  <c r="AT1216" i="5"/>
  <c r="AT1215" i="5"/>
  <c r="AT1214" i="5"/>
  <c r="AT1213" i="5"/>
  <c r="AT1212" i="5"/>
  <c r="AT1211" i="5"/>
  <c r="AT1210" i="5"/>
  <c r="AT1209" i="5"/>
  <c r="AT1208" i="5"/>
  <c r="AT1207" i="5"/>
  <c r="AT1206" i="5"/>
  <c r="AT1205" i="5"/>
  <c r="AT1204" i="5"/>
  <c r="AT1203" i="5"/>
  <c r="AT1202" i="5"/>
  <c r="AT1201" i="5"/>
  <c r="AT1200" i="5"/>
  <c r="AT1199" i="5"/>
  <c r="AT1198" i="5"/>
  <c r="AT1197" i="5"/>
  <c r="AT1196" i="5"/>
  <c r="AT1195" i="5"/>
  <c r="AT1194" i="5"/>
  <c r="AT1193" i="5"/>
  <c r="AT1192" i="5"/>
  <c r="AT1191" i="5"/>
  <c r="AT1190" i="5"/>
  <c r="AT1189" i="5"/>
  <c r="AT1188" i="5"/>
  <c r="AT1187" i="5"/>
  <c r="AT1186" i="5"/>
  <c r="AT1185" i="5"/>
  <c r="AT1184" i="5"/>
  <c r="AT1183" i="5"/>
  <c r="AT1182" i="5"/>
  <c r="AT1181" i="5"/>
  <c r="AT1180" i="5"/>
  <c r="AT1179" i="5"/>
  <c r="AT1178" i="5"/>
  <c r="AT1177" i="5"/>
  <c r="AT1176" i="5"/>
  <c r="AT1175" i="5"/>
  <c r="AT1174" i="5"/>
  <c r="AT1173" i="5"/>
  <c r="AT1172" i="5"/>
  <c r="AT1171" i="5"/>
  <c r="AT1170" i="5"/>
  <c r="AT1169" i="5"/>
  <c r="AT1168" i="5"/>
  <c r="AT1167" i="5"/>
  <c r="AT1166" i="5"/>
  <c r="AT1165" i="5"/>
  <c r="AT1164" i="5"/>
  <c r="AT1163" i="5"/>
  <c r="AT1162" i="5"/>
  <c r="AT1161" i="5"/>
  <c r="AT1160" i="5"/>
  <c r="AT1159" i="5"/>
  <c r="AT1158" i="5"/>
  <c r="AT1157" i="5"/>
  <c r="AT1156" i="5"/>
  <c r="AT1155" i="5"/>
  <c r="AT1154" i="5"/>
  <c r="AT1153" i="5"/>
  <c r="AT1152" i="5"/>
  <c r="AT1151" i="5"/>
  <c r="AT1150" i="5"/>
  <c r="AT1149" i="5"/>
  <c r="AT1148" i="5"/>
  <c r="AT1147" i="5"/>
  <c r="AT1146" i="5"/>
  <c r="AT1145" i="5"/>
  <c r="AT1144" i="5"/>
  <c r="AT1143" i="5"/>
  <c r="AT1142" i="5"/>
  <c r="AT1141" i="5"/>
  <c r="AT1140" i="5"/>
  <c r="AT1139" i="5"/>
  <c r="AT1138" i="5"/>
  <c r="AT1137" i="5"/>
  <c r="AT1136" i="5"/>
  <c r="AT1135" i="5"/>
  <c r="AT1134" i="5"/>
  <c r="AT1133" i="5"/>
  <c r="AT1132" i="5"/>
  <c r="AT1131" i="5"/>
  <c r="AT1130" i="5"/>
  <c r="AT1129" i="5"/>
  <c r="AT1128" i="5"/>
  <c r="AT1127" i="5"/>
  <c r="AT1126" i="5"/>
  <c r="AT1125" i="5"/>
  <c r="AT1124" i="5"/>
  <c r="AT1123" i="5"/>
  <c r="AT1122" i="5"/>
  <c r="AT1121" i="5"/>
  <c r="AT1120" i="5"/>
  <c r="AT1119" i="5"/>
  <c r="AT1118" i="5"/>
  <c r="AT1117" i="5"/>
  <c r="AT1116" i="5"/>
  <c r="AT1115" i="5"/>
  <c r="AT1114" i="5"/>
  <c r="AT1113" i="5"/>
  <c r="AT1112" i="5"/>
  <c r="AT1111" i="5"/>
  <c r="AT1110" i="5"/>
  <c r="AT1109" i="5"/>
  <c r="AT1108" i="5"/>
  <c r="AT1107" i="5"/>
  <c r="AT1106" i="5"/>
  <c r="AT1105" i="5"/>
  <c r="AT1104" i="5"/>
  <c r="AT1103" i="5"/>
  <c r="AT1102" i="5"/>
  <c r="AT1101" i="5"/>
  <c r="AT1100" i="5"/>
  <c r="AT1099" i="5"/>
  <c r="AT1098" i="5"/>
  <c r="AT1097" i="5"/>
  <c r="AT1096" i="5"/>
  <c r="AT1095" i="5"/>
  <c r="AT1094" i="5"/>
  <c r="AT1093" i="5"/>
  <c r="AT1092" i="5"/>
  <c r="AT1091" i="5"/>
  <c r="AT1090" i="5"/>
  <c r="AT1089" i="5"/>
  <c r="AT1088" i="5"/>
  <c r="AT1087" i="5"/>
  <c r="AT1086" i="5"/>
  <c r="AT1085" i="5"/>
  <c r="AT1084" i="5"/>
  <c r="AT1083" i="5"/>
  <c r="AT1082" i="5"/>
  <c r="AT1081" i="5"/>
  <c r="AT1080" i="5"/>
  <c r="AT1079" i="5"/>
  <c r="AT1078" i="5"/>
  <c r="AT1077" i="5"/>
  <c r="AT1076" i="5"/>
  <c r="AT1075" i="5"/>
  <c r="AT1074" i="5"/>
  <c r="AT1073" i="5"/>
  <c r="AT1072" i="5"/>
  <c r="AT1071" i="5"/>
  <c r="AT1070" i="5"/>
  <c r="AT1069" i="5"/>
  <c r="AT1068" i="5"/>
  <c r="AT1067" i="5"/>
  <c r="AT1066" i="5"/>
  <c r="AT1065" i="5"/>
  <c r="AT1064" i="5"/>
  <c r="AT1063" i="5"/>
  <c r="AT1062" i="5"/>
  <c r="AT1061" i="5"/>
  <c r="AT1060" i="5"/>
  <c r="AT1059" i="5"/>
  <c r="AT1058" i="5"/>
  <c r="AT1057" i="5"/>
  <c r="AT1056" i="5"/>
  <c r="AT1055" i="5"/>
  <c r="AT1054" i="5"/>
  <c r="AT1053" i="5"/>
  <c r="AT1052" i="5"/>
  <c r="AT1051" i="5"/>
  <c r="AT1050" i="5"/>
  <c r="AT1049" i="5"/>
  <c r="AT1048" i="5"/>
  <c r="AT1044" i="5"/>
  <c r="AT1043" i="5"/>
  <c r="AT1042" i="5"/>
  <c r="AT1041" i="5"/>
  <c r="AT1040" i="5"/>
  <c r="AT1039" i="5"/>
  <c r="AT1038" i="5"/>
  <c r="AT1037" i="5"/>
  <c r="AT1036" i="5"/>
  <c r="AT1035" i="5"/>
  <c r="AT1034" i="5"/>
  <c r="AT1033" i="5"/>
  <c r="AT1032" i="5"/>
  <c r="AT1031" i="5"/>
  <c r="AT1030" i="5"/>
  <c r="AT1029" i="5"/>
  <c r="AT1028" i="5"/>
  <c r="AT1027" i="5"/>
  <c r="AT1026" i="5"/>
  <c r="AT1025" i="5"/>
  <c r="AT1024" i="5"/>
  <c r="AT1023" i="5"/>
  <c r="AT1022" i="5"/>
  <c r="AT1021" i="5"/>
  <c r="AT1020" i="5"/>
  <c r="AT1019" i="5"/>
  <c r="AT1018" i="5"/>
  <c r="AT1017" i="5"/>
  <c r="AT1016" i="5"/>
  <c r="AT1015" i="5"/>
  <c r="AT1014" i="5"/>
  <c r="AT1013" i="5"/>
  <c r="AT1012" i="5"/>
  <c r="AT1011" i="5"/>
  <c r="AT1010" i="5"/>
  <c r="AT1009" i="5"/>
  <c r="AT1008" i="5"/>
  <c r="AT1007" i="5"/>
  <c r="AT1006" i="5"/>
  <c r="AT1005" i="5"/>
  <c r="AT1004" i="5"/>
  <c r="AT1003" i="5"/>
  <c r="AT1002" i="5"/>
  <c r="AT1001" i="5"/>
  <c r="AT1000" i="5"/>
  <c r="AT999" i="5"/>
  <c r="AT998" i="5"/>
  <c r="AT997" i="5"/>
  <c r="AT996" i="5"/>
  <c r="AT995" i="5"/>
  <c r="AT994" i="5"/>
  <c r="AT993" i="5"/>
  <c r="AT992" i="5"/>
  <c r="AT991" i="5"/>
  <c r="AT990" i="5"/>
  <c r="AT989" i="5"/>
  <c r="AT988" i="5"/>
  <c r="AT987" i="5"/>
  <c r="AT986" i="5"/>
  <c r="AT985" i="5"/>
  <c r="AT984" i="5"/>
  <c r="AT983" i="5"/>
  <c r="AT982" i="5"/>
  <c r="AT981" i="5"/>
  <c r="AT980" i="5"/>
  <c r="AT979" i="5"/>
  <c r="AT978" i="5"/>
  <c r="AT977" i="5"/>
  <c r="AT976" i="5"/>
  <c r="AT975" i="5"/>
  <c r="AT974" i="5"/>
  <c r="AT973" i="5"/>
  <c r="AT972" i="5"/>
  <c r="AT971" i="5"/>
  <c r="AT970" i="5"/>
  <c r="AT969" i="5"/>
  <c r="AT968" i="5"/>
  <c r="AT967" i="5"/>
  <c r="AT966" i="5"/>
  <c r="AT965" i="5"/>
  <c r="AT964" i="5"/>
  <c r="AT963" i="5"/>
  <c r="AT962" i="5"/>
  <c r="AT961" i="5"/>
  <c r="AT960" i="5"/>
  <c r="AT959" i="5"/>
  <c r="AT958" i="5"/>
  <c r="AT957" i="5"/>
  <c r="AT956" i="5"/>
  <c r="AT955" i="5"/>
  <c r="AT954" i="5"/>
  <c r="AT953" i="5"/>
  <c r="AT952" i="5"/>
  <c r="AT951" i="5"/>
  <c r="AT950" i="5"/>
  <c r="AT949" i="5"/>
  <c r="AT948" i="5"/>
  <c r="AT947" i="5"/>
  <c r="AT946" i="5"/>
  <c r="AT945" i="5"/>
  <c r="AT944" i="5"/>
  <c r="AT943" i="5"/>
  <c r="AT942" i="5"/>
  <c r="AT941" i="5"/>
  <c r="AT940" i="5"/>
  <c r="AT939" i="5"/>
  <c r="AT938" i="5"/>
  <c r="AT937" i="5"/>
  <c r="AT936" i="5"/>
  <c r="AT935" i="5"/>
  <c r="AT934" i="5"/>
  <c r="AT933" i="5"/>
  <c r="AT932" i="5"/>
  <c r="AT931" i="5"/>
  <c r="AT930" i="5"/>
  <c r="AT929" i="5"/>
  <c r="AT928" i="5"/>
  <c r="AT927" i="5"/>
  <c r="AT926" i="5"/>
  <c r="AT925" i="5"/>
  <c r="AT924" i="5"/>
  <c r="AT923" i="5"/>
  <c r="AT922" i="5"/>
  <c r="AT921" i="5"/>
  <c r="AT920" i="5"/>
  <c r="AT919" i="5"/>
  <c r="AT918" i="5"/>
  <c r="AT917" i="5"/>
  <c r="AT916" i="5"/>
  <c r="AT915" i="5"/>
  <c r="AT914" i="5"/>
  <c r="AT913" i="5"/>
  <c r="AT912" i="5"/>
  <c r="AT911" i="5"/>
  <c r="AT910" i="5"/>
  <c r="AT909" i="5"/>
  <c r="AT908" i="5"/>
  <c r="AT907" i="5"/>
  <c r="AT906" i="5"/>
  <c r="AT905" i="5"/>
  <c r="AT904" i="5"/>
  <c r="AT903" i="5"/>
  <c r="AT902" i="5"/>
  <c r="AT901" i="5"/>
  <c r="AT900" i="5"/>
  <c r="AT899" i="5"/>
  <c r="AT898" i="5"/>
  <c r="AT897" i="5"/>
  <c r="AT896" i="5"/>
  <c r="AT895" i="5"/>
  <c r="AT894" i="5"/>
  <c r="AT893" i="5"/>
  <c r="AT892" i="5"/>
  <c r="AT891" i="5"/>
  <c r="AT890" i="5"/>
  <c r="AT889" i="5"/>
  <c r="AT888" i="5"/>
  <c r="AT887" i="5"/>
  <c r="AT886" i="5"/>
  <c r="AT885" i="5"/>
  <c r="AT884" i="5"/>
  <c r="AT883" i="5"/>
  <c r="AT882" i="5"/>
  <c r="AT881" i="5"/>
  <c r="AT880" i="5"/>
  <c r="AT879" i="5"/>
  <c r="AT878" i="5"/>
  <c r="AT877" i="5"/>
  <c r="AT876" i="5"/>
  <c r="AT875" i="5"/>
  <c r="AT874" i="5"/>
  <c r="AT873" i="5"/>
  <c r="AT872" i="5"/>
  <c r="AT871" i="5"/>
  <c r="AT870" i="5"/>
  <c r="AT869" i="5"/>
  <c r="AT868" i="5"/>
  <c r="AT867" i="5"/>
  <c r="AT866" i="5"/>
  <c r="AT865" i="5"/>
  <c r="AT864" i="5"/>
  <c r="AT863" i="5"/>
  <c r="AT862" i="5"/>
  <c r="AT861" i="5"/>
  <c r="AT860" i="5"/>
  <c r="AT859" i="5"/>
  <c r="AT858" i="5"/>
  <c r="AT857" i="5"/>
  <c r="AT856" i="5"/>
  <c r="AT855" i="5"/>
  <c r="AT854" i="5"/>
  <c r="AT853" i="5"/>
  <c r="AT852" i="5"/>
  <c r="AT851" i="5"/>
  <c r="AT850" i="5"/>
  <c r="AT849" i="5"/>
  <c r="AT848" i="5"/>
  <c r="AT847" i="5"/>
  <c r="AT846" i="5"/>
  <c r="AT845" i="5"/>
  <c r="AT844" i="5"/>
  <c r="AT843" i="5"/>
  <c r="AT842" i="5"/>
  <c r="AT841" i="5"/>
  <c r="AT840" i="5"/>
  <c r="AT839" i="5"/>
  <c r="AT838" i="5"/>
  <c r="AT837" i="5"/>
  <c r="AT836" i="5"/>
  <c r="AT835" i="5"/>
  <c r="AT834" i="5"/>
  <c r="AT833" i="5"/>
  <c r="AT832" i="5"/>
  <c r="AT831" i="5"/>
  <c r="AT830" i="5"/>
  <c r="AT829" i="5"/>
  <c r="AT828" i="5"/>
  <c r="AT827" i="5"/>
  <c r="AT826" i="5"/>
  <c r="AT825" i="5"/>
  <c r="AT824" i="5"/>
  <c r="AT823" i="5"/>
  <c r="AT822" i="5"/>
  <c r="AT821" i="5"/>
  <c r="AT820" i="5"/>
  <c r="AT819" i="5"/>
  <c r="AT818" i="5"/>
  <c r="AT817" i="5"/>
  <c r="AT816" i="5"/>
  <c r="AT815" i="5"/>
  <c r="AT814" i="5"/>
  <c r="AT813" i="5"/>
  <c r="AT812" i="5"/>
  <c r="AT811" i="5"/>
  <c r="AT810" i="5"/>
  <c r="AT809" i="5"/>
  <c r="AT808" i="5"/>
  <c r="AT807" i="5"/>
  <c r="AT806" i="5"/>
  <c r="AT805" i="5"/>
  <c r="AT804" i="5"/>
  <c r="AT803" i="5"/>
  <c r="AT802" i="5"/>
  <c r="AT801" i="5"/>
  <c r="AT800" i="5"/>
  <c r="AT799" i="5"/>
  <c r="AT798" i="5"/>
  <c r="AT797" i="5"/>
  <c r="AT796" i="5"/>
  <c r="AT795" i="5"/>
  <c r="AT794" i="5"/>
  <c r="AT793" i="5"/>
  <c r="AT792" i="5"/>
  <c r="AT791" i="5"/>
  <c r="AT790" i="5"/>
  <c r="AT789" i="5"/>
  <c r="AT788" i="5"/>
  <c r="AT787" i="5"/>
  <c r="AT786" i="5"/>
  <c r="AT785" i="5"/>
  <c r="AT784" i="5"/>
  <c r="AT783" i="5"/>
  <c r="AT782" i="5"/>
  <c r="AT781" i="5"/>
  <c r="AT780" i="5"/>
  <c r="AT779" i="5"/>
  <c r="AT778" i="5"/>
  <c r="AT777" i="5"/>
  <c r="AT776" i="5"/>
  <c r="AT775" i="5"/>
  <c r="AT774" i="5"/>
  <c r="AT773" i="5"/>
  <c r="AT772" i="5"/>
  <c r="AT771" i="5"/>
  <c r="AT770" i="5"/>
  <c r="AT769" i="5"/>
  <c r="AT768" i="5"/>
  <c r="AT767" i="5"/>
  <c r="AT766" i="5"/>
  <c r="AT765" i="5"/>
  <c r="AT764" i="5"/>
  <c r="AT763" i="5"/>
  <c r="AT762" i="5"/>
  <c r="AT761" i="5"/>
  <c r="AT760" i="5"/>
  <c r="AT759" i="5"/>
  <c r="AT758" i="5"/>
  <c r="AT757" i="5"/>
  <c r="AT756" i="5"/>
  <c r="AT755" i="5"/>
  <c r="AT754" i="5"/>
  <c r="AT753" i="5"/>
  <c r="AT752" i="5"/>
  <c r="AT751" i="5"/>
  <c r="AT750" i="5"/>
  <c r="AT749" i="5"/>
  <c r="AT748" i="5"/>
  <c r="AT747" i="5"/>
  <c r="AT746" i="5"/>
  <c r="AT745" i="5"/>
  <c r="AT744" i="5"/>
  <c r="AT743" i="5"/>
  <c r="AT742" i="5"/>
  <c r="AT741" i="5"/>
  <c r="AT740" i="5"/>
  <c r="AT739" i="5"/>
  <c r="AT738" i="5"/>
  <c r="AT737" i="5"/>
  <c r="AT736" i="5"/>
  <c r="AT735" i="5"/>
  <c r="AT734" i="5"/>
  <c r="AT733" i="5"/>
  <c r="AT732" i="5"/>
  <c r="AT731" i="5"/>
  <c r="AT730" i="5"/>
  <c r="AT729" i="5"/>
  <c r="AT728" i="5"/>
  <c r="AT727" i="5"/>
  <c r="AT726" i="5"/>
  <c r="AT725" i="5"/>
  <c r="AT724" i="5"/>
  <c r="AT723" i="5"/>
  <c r="AT722" i="5"/>
  <c r="AT721" i="5"/>
  <c r="AT720" i="5"/>
  <c r="AT719" i="5"/>
  <c r="AT718" i="5"/>
  <c r="AT717" i="5"/>
  <c r="AT716" i="5"/>
  <c r="AT715" i="5"/>
  <c r="AT714" i="5"/>
  <c r="AT713" i="5"/>
  <c r="AT712" i="5"/>
  <c r="AT711" i="5"/>
  <c r="AT710" i="5"/>
  <c r="AT709" i="5"/>
  <c r="AT708" i="5"/>
  <c r="AT707" i="5"/>
  <c r="AT706" i="5"/>
  <c r="AT705" i="5"/>
  <c r="AT704" i="5"/>
  <c r="AT703" i="5"/>
  <c r="AT702" i="5"/>
  <c r="AT701" i="5"/>
  <c r="AT700" i="5"/>
  <c r="AT699" i="5"/>
  <c r="AT698" i="5"/>
  <c r="AT697" i="5"/>
  <c r="AT696" i="5"/>
  <c r="AT695" i="5"/>
  <c r="AT171" i="5"/>
  <c r="AT170" i="5"/>
  <c r="AT169" i="5"/>
  <c r="AT168" i="5"/>
  <c r="AT167" i="5"/>
  <c r="AT166" i="5"/>
  <c r="AT165" i="5"/>
  <c r="AT164" i="5"/>
  <c r="AT163" i="5"/>
  <c r="AT162" i="5"/>
  <c r="AT161" i="5"/>
  <c r="AT160" i="5"/>
  <c r="AT159" i="5"/>
  <c r="AT158" i="5"/>
  <c r="AT157" i="5"/>
  <c r="AT156" i="5"/>
  <c r="AT155" i="5"/>
  <c r="AT154" i="5"/>
  <c r="AT153" i="5"/>
  <c r="AT152" i="5"/>
  <c r="AT151" i="5"/>
  <c r="AT150" i="5"/>
  <c r="AT149" i="5"/>
  <c r="AT148" i="5"/>
  <c r="AT147" i="5"/>
  <c r="AT146" i="5"/>
  <c r="AT145" i="5"/>
  <c r="AT144" i="5"/>
  <c r="AT143" i="5"/>
  <c r="AT142" i="5"/>
  <c r="AT141" i="5"/>
  <c r="AT140" i="5"/>
  <c r="AT139" i="5"/>
  <c r="AT138" i="5"/>
  <c r="AT137" i="5"/>
  <c r="AT136" i="5"/>
  <c r="AT135" i="5"/>
  <c r="AT134" i="5"/>
  <c r="AT133" i="5"/>
  <c r="AT132" i="5"/>
  <c r="AT131" i="5"/>
  <c r="AT130" i="5"/>
  <c r="AT129" i="5"/>
  <c r="AT128" i="5"/>
  <c r="AT127" i="5"/>
  <c r="AT126" i="5"/>
  <c r="AT125" i="5"/>
  <c r="AT124" i="5"/>
  <c r="AT123" i="5"/>
  <c r="AT122" i="5"/>
  <c r="AT121" i="5"/>
  <c r="AT120" i="5"/>
  <c r="AT119" i="5"/>
  <c r="AT118" i="5"/>
  <c r="AT117" i="5"/>
  <c r="AT116" i="5"/>
  <c r="AT115" i="5"/>
  <c r="AT114" i="5"/>
  <c r="AT113" i="5"/>
  <c r="AT112" i="5"/>
  <c r="AT111" i="5"/>
  <c r="AT110" i="5"/>
  <c r="AT109" i="5"/>
  <c r="AT108" i="5"/>
  <c r="AT107" i="5"/>
  <c r="AT106" i="5"/>
  <c r="AT105" i="5"/>
  <c r="AT104" i="5"/>
  <c r="AT103" i="5"/>
  <c r="AT102" i="5"/>
  <c r="AT101" i="5"/>
  <c r="AT100" i="5"/>
  <c r="AT99" i="5"/>
  <c r="AT98" i="5"/>
  <c r="AT97" i="5"/>
  <c r="AT96" i="5"/>
  <c r="AT95" i="5"/>
  <c r="AT94" i="5"/>
  <c r="AT93" i="5"/>
  <c r="AT92" i="5"/>
  <c r="AT91" i="5"/>
  <c r="AT90" i="5"/>
  <c r="AT89" i="5"/>
  <c r="AT88" i="5"/>
  <c r="AT87" i="5"/>
  <c r="AT86" i="5"/>
  <c r="AT85" i="5"/>
  <c r="AT84" i="5"/>
  <c r="AT83" i="5"/>
  <c r="AT82" i="5"/>
  <c r="AT81" i="5"/>
  <c r="AT80" i="5"/>
  <c r="AT79" i="5"/>
  <c r="AT78" i="5"/>
  <c r="AT77" i="5"/>
  <c r="AT76" i="5"/>
  <c r="AT75" i="5"/>
  <c r="AT74" i="5"/>
  <c r="AT73" i="5"/>
  <c r="AT72" i="5"/>
  <c r="AT71" i="5"/>
  <c r="AT70" i="5"/>
  <c r="AT69" i="5"/>
  <c r="AT68" i="5"/>
  <c r="AT67" i="5"/>
  <c r="AT66" i="5"/>
  <c r="AT65" i="5"/>
  <c r="AT64" i="5"/>
  <c r="AT63" i="5"/>
  <c r="AT62" i="5"/>
  <c r="AT61" i="5"/>
  <c r="AT60" i="5"/>
  <c r="AT59" i="5"/>
  <c r="AT58" i="5"/>
  <c r="AT57" i="5"/>
  <c r="AT56" i="5"/>
  <c r="AT55" i="5"/>
  <c r="AT54" i="5"/>
  <c r="AT53" i="5"/>
  <c r="AT52" i="5"/>
  <c r="AT51" i="5"/>
  <c r="AT50" i="5"/>
  <c r="AT49" i="5"/>
  <c r="AT48" i="5"/>
  <c r="AT47" i="5"/>
  <c r="AT46" i="5"/>
  <c r="AT45" i="5"/>
  <c r="AT44" i="5"/>
  <c r="AT43" i="5"/>
  <c r="AT42" i="5"/>
  <c r="AT41" i="5"/>
  <c r="AT40" i="5"/>
  <c r="AT39" i="5"/>
  <c r="AT38" i="5"/>
  <c r="AT37" i="5"/>
  <c r="AT36" i="5"/>
  <c r="AT35" i="5"/>
  <c r="AT34" i="5"/>
  <c r="AT33" i="5"/>
  <c r="AT32" i="5"/>
  <c r="AT31" i="5"/>
  <c r="AT30" i="5"/>
  <c r="AT29" i="5"/>
  <c r="AT28" i="5"/>
  <c r="AT27" i="5"/>
  <c r="AT26" i="5"/>
  <c r="AT25" i="5"/>
  <c r="AT24" i="5"/>
  <c r="AT23" i="5"/>
  <c r="AT22" i="5"/>
  <c r="AT21" i="5"/>
  <c r="AT20" i="5"/>
  <c r="AT19" i="5"/>
  <c r="AT18" i="5"/>
  <c r="AT17" i="5"/>
  <c r="AT16" i="5"/>
  <c r="AT15" i="5"/>
  <c r="AT14" i="5"/>
  <c r="AT13" i="5"/>
  <c r="AT12" i="5"/>
  <c r="AT11" i="5"/>
  <c r="AT10" i="5"/>
  <c r="AT9" i="5"/>
  <c r="AT8" i="5"/>
  <c r="AT7" i="5"/>
  <c r="AT6" i="5"/>
  <c r="AT5" i="5"/>
  <c r="AT4" i="5"/>
  <c r="AT3" i="5"/>
  <c r="BG1078" i="5"/>
  <c r="BH1078" i="5"/>
  <c r="G3097" i="4"/>
  <c r="C3097" i="4"/>
  <c r="N3097" i="4"/>
  <c r="G3099" i="4"/>
  <c r="C3099" i="4"/>
  <c r="N3099" i="4"/>
  <c r="G3100" i="4"/>
  <c r="C3100" i="4"/>
  <c r="N3100" i="4"/>
  <c r="G3101" i="4"/>
  <c r="C3101" i="4"/>
  <c r="N3101" i="4"/>
  <c r="G3102" i="4"/>
  <c r="C3102" i="4"/>
  <c r="N3102" i="4"/>
  <c r="G3103" i="4"/>
  <c r="C3103" i="4"/>
  <c r="N3103" i="4"/>
  <c r="G3104" i="4"/>
  <c r="C3104" i="4"/>
  <c r="N3104" i="4"/>
  <c r="G3105" i="4"/>
  <c r="C3105" i="4"/>
  <c r="N3105" i="4"/>
  <c r="G3106" i="4"/>
  <c r="C3106" i="4"/>
  <c r="N3106" i="4"/>
  <c r="G3107" i="4"/>
  <c r="C3107" i="4"/>
  <c r="N3107" i="4"/>
  <c r="G3108" i="4"/>
  <c r="C3108" i="4"/>
  <c r="N3108" i="4"/>
  <c r="G3109" i="4"/>
  <c r="C3109" i="4"/>
  <c r="N3109" i="4"/>
  <c r="G3110" i="4"/>
  <c r="C3110" i="4"/>
  <c r="N3110" i="4"/>
  <c r="G3111" i="4"/>
  <c r="C3111" i="4"/>
  <c r="N3111" i="4"/>
  <c r="G3112" i="4"/>
  <c r="C3112" i="4"/>
  <c r="N3112" i="4"/>
  <c r="F3097" i="4"/>
  <c r="M3097" i="4"/>
  <c r="F3099" i="4"/>
  <c r="M3099" i="4"/>
  <c r="F3100" i="4"/>
  <c r="M3100" i="4"/>
  <c r="F3101" i="4"/>
  <c r="M3101" i="4"/>
  <c r="F3102" i="4"/>
  <c r="M3102" i="4"/>
  <c r="F3103" i="4"/>
  <c r="M3103" i="4"/>
  <c r="F3104" i="4"/>
  <c r="M3104" i="4"/>
  <c r="F3105" i="4"/>
  <c r="M3105" i="4"/>
  <c r="F3106" i="4"/>
  <c r="M3106" i="4"/>
  <c r="F3107" i="4"/>
  <c r="M3107" i="4"/>
  <c r="F3108" i="4"/>
  <c r="M3108" i="4"/>
  <c r="F3109" i="4"/>
  <c r="M3109" i="4"/>
  <c r="F3110" i="4"/>
  <c r="M3110" i="4"/>
  <c r="F3111" i="4"/>
  <c r="M3111" i="4"/>
  <c r="F3112" i="4"/>
  <c r="M3112" i="4"/>
  <c r="E3097" i="4"/>
  <c r="L3097" i="4"/>
  <c r="E3099" i="4"/>
  <c r="L3099" i="4"/>
  <c r="E3100" i="4"/>
  <c r="L3100" i="4"/>
  <c r="E3101" i="4"/>
  <c r="L3101" i="4"/>
  <c r="E3102" i="4"/>
  <c r="L3102" i="4"/>
  <c r="E3103" i="4"/>
  <c r="L3103" i="4"/>
  <c r="E3104" i="4"/>
  <c r="L3104" i="4"/>
  <c r="E3105" i="4"/>
  <c r="L3105" i="4"/>
  <c r="E3106" i="4"/>
  <c r="L3106" i="4"/>
  <c r="E3107" i="4"/>
  <c r="L3107" i="4"/>
  <c r="E3108" i="4"/>
  <c r="L3108" i="4"/>
  <c r="E3109" i="4"/>
  <c r="L3109" i="4"/>
  <c r="E3110" i="4"/>
  <c r="L3110" i="4"/>
  <c r="E3111" i="4"/>
  <c r="L3111" i="4"/>
  <c r="E3112" i="4"/>
  <c r="L3112" i="4"/>
  <c r="D3097" i="4"/>
  <c r="K3097" i="4"/>
  <c r="D3099" i="4"/>
  <c r="K3099" i="4"/>
  <c r="D3100" i="4"/>
  <c r="K3100" i="4"/>
  <c r="D3101" i="4"/>
  <c r="K3101" i="4"/>
  <c r="D3102" i="4"/>
  <c r="K3102" i="4"/>
  <c r="D3103" i="4"/>
  <c r="K3103" i="4"/>
  <c r="D3104" i="4"/>
  <c r="K3104" i="4"/>
  <c r="D3105" i="4"/>
  <c r="K3105" i="4"/>
  <c r="D3106" i="4"/>
  <c r="K3106" i="4"/>
  <c r="D3107" i="4"/>
  <c r="K3107" i="4"/>
  <c r="D3108" i="4"/>
  <c r="K3108" i="4"/>
  <c r="D3109" i="4"/>
  <c r="K3109" i="4"/>
  <c r="D3110" i="4"/>
  <c r="K3110" i="4"/>
  <c r="D3111" i="4"/>
  <c r="K3111" i="4"/>
  <c r="D3112" i="4"/>
  <c r="K3112" i="4"/>
  <c r="K1929" i="4"/>
  <c r="L1929" i="4"/>
  <c r="M1929" i="4"/>
  <c r="O1929" i="4"/>
  <c r="H1929" i="4"/>
  <c r="I1929" i="4"/>
  <c r="G1929" i="4"/>
  <c r="F1929" i="4"/>
  <c r="E1929" i="4"/>
  <c r="D1929" i="4"/>
  <c r="K1928" i="4"/>
  <c r="L1928" i="4"/>
  <c r="M1928" i="4"/>
  <c r="O1928" i="4"/>
  <c r="H1928" i="4"/>
  <c r="I1928" i="4"/>
  <c r="G1928" i="4"/>
  <c r="F1928" i="4"/>
  <c r="E1928" i="4"/>
  <c r="D1928" i="4"/>
  <c r="K1927" i="4"/>
  <c r="L1927" i="4"/>
  <c r="M1927" i="4"/>
  <c r="O1927" i="4"/>
  <c r="H1927" i="4"/>
  <c r="I1927" i="4"/>
  <c r="G1927" i="4"/>
  <c r="F1927" i="4"/>
  <c r="E1927" i="4"/>
  <c r="D1927" i="4"/>
  <c r="K1926" i="4"/>
  <c r="L1926" i="4"/>
  <c r="M1926" i="4"/>
  <c r="O1926" i="4"/>
  <c r="H1926" i="4"/>
  <c r="I1926" i="4"/>
  <c r="G1926" i="4"/>
  <c r="F1926" i="4"/>
  <c r="E1926" i="4"/>
  <c r="D1926" i="4"/>
  <c r="K1925" i="4"/>
  <c r="L1925" i="4"/>
  <c r="M1925" i="4"/>
  <c r="O1925" i="4"/>
  <c r="H1925" i="4"/>
  <c r="I1925" i="4"/>
  <c r="G1925" i="4"/>
  <c r="F1925" i="4"/>
  <c r="E1925" i="4"/>
  <c r="D1925" i="4"/>
  <c r="K1924" i="4"/>
  <c r="L1924" i="4"/>
  <c r="M1924" i="4"/>
  <c r="O1924" i="4"/>
  <c r="H1924" i="4"/>
  <c r="I1924" i="4"/>
  <c r="G1924" i="4"/>
  <c r="F1924" i="4"/>
  <c r="E1924" i="4"/>
  <c r="D1924" i="4"/>
  <c r="K1923" i="4"/>
  <c r="L1923" i="4"/>
  <c r="M1923" i="4"/>
  <c r="O1923" i="4"/>
  <c r="H1923" i="4"/>
  <c r="I1923" i="4"/>
  <c r="G1923" i="4"/>
  <c r="F1923" i="4"/>
  <c r="E1923" i="4"/>
  <c r="D1923" i="4"/>
  <c r="K1922" i="4"/>
  <c r="L1922" i="4"/>
  <c r="M1922" i="4"/>
  <c r="O1922" i="4"/>
  <c r="H1922" i="4"/>
  <c r="I1922" i="4"/>
  <c r="G1922" i="4"/>
  <c r="F1922" i="4"/>
  <c r="E1922" i="4"/>
  <c r="D1922" i="4"/>
  <c r="K1921" i="4"/>
  <c r="L1921" i="4"/>
  <c r="M1921" i="4"/>
  <c r="O1921" i="4"/>
  <c r="H1921" i="4"/>
  <c r="I1921" i="4"/>
  <c r="G1921" i="4"/>
  <c r="F1921" i="4"/>
  <c r="E1921" i="4"/>
  <c r="D1921" i="4"/>
  <c r="K1920" i="4"/>
  <c r="L1920" i="4"/>
  <c r="M1920" i="4"/>
  <c r="O1920" i="4"/>
  <c r="H1920" i="4"/>
  <c r="I1920" i="4"/>
  <c r="G1920" i="4"/>
  <c r="F1920" i="4"/>
  <c r="E1920" i="4"/>
  <c r="D1920" i="4"/>
  <c r="K1919" i="4"/>
  <c r="L1919" i="4"/>
  <c r="M1919" i="4"/>
  <c r="O1919" i="4"/>
  <c r="H1919" i="4"/>
  <c r="I1919" i="4"/>
  <c r="G1919" i="4"/>
  <c r="F1919" i="4"/>
  <c r="E1919" i="4"/>
  <c r="D1919" i="4"/>
  <c r="K1918" i="4"/>
  <c r="L1918" i="4"/>
  <c r="M1918" i="4"/>
  <c r="O1918" i="4"/>
  <c r="H1918" i="4"/>
  <c r="I1918" i="4"/>
  <c r="G1918" i="4"/>
  <c r="F1918" i="4"/>
  <c r="E1918" i="4"/>
  <c r="D1918" i="4"/>
  <c r="K1917" i="4"/>
  <c r="L1917" i="4"/>
  <c r="M1917" i="4"/>
  <c r="O1917" i="4"/>
  <c r="H1917" i="4"/>
  <c r="I1917" i="4"/>
  <c r="G1917" i="4"/>
  <c r="F1917" i="4"/>
  <c r="E1917" i="4"/>
  <c r="D1917" i="4"/>
  <c r="K1916" i="4"/>
  <c r="L1916" i="4"/>
  <c r="M1916" i="4"/>
  <c r="O1916" i="4"/>
  <c r="H1916" i="4"/>
  <c r="I1916" i="4"/>
  <c r="G1916" i="4"/>
  <c r="F1916" i="4"/>
  <c r="E1916" i="4"/>
  <c r="D1916" i="4"/>
  <c r="K1915" i="4"/>
  <c r="L1915" i="4"/>
  <c r="M1915" i="4"/>
  <c r="O1915" i="4"/>
  <c r="H1915" i="4"/>
  <c r="I1915" i="4"/>
  <c r="G1915" i="4"/>
  <c r="F1915" i="4"/>
  <c r="E1915" i="4"/>
  <c r="D1915" i="4"/>
  <c r="K1914" i="4"/>
  <c r="L1914" i="4"/>
  <c r="M1914" i="4"/>
  <c r="O1914" i="4"/>
  <c r="H1914" i="4"/>
  <c r="I1914" i="4"/>
  <c r="G1914" i="4"/>
  <c r="F1914" i="4"/>
  <c r="E1914" i="4"/>
  <c r="D1914" i="4"/>
  <c r="K1913" i="4"/>
  <c r="L1913" i="4"/>
  <c r="M1913" i="4"/>
  <c r="O1913" i="4"/>
  <c r="H1913" i="4"/>
  <c r="I1913" i="4"/>
  <c r="G1913" i="4"/>
  <c r="F1913" i="4"/>
  <c r="E1913" i="4"/>
  <c r="D1913" i="4"/>
  <c r="K1912" i="4"/>
  <c r="L1912" i="4"/>
  <c r="M1912" i="4"/>
  <c r="O1912" i="4"/>
  <c r="H1912" i="4"/>
  <c r="I1912" i="4"/>
  <c r="G1912" i="4"/>
  <c r="F1912" i="4"/>
  <c r="E1912" i="4"/>
  <c r="D1912" i="4"/>
  <c r="K1911" i="4"/>
  <c r="L1911" i="4"/>
  <c r="M1911" i="4"/>
  <c r="O1911" i="4"/>
  <c r="H1911" i="4"/>
  <c r="I1911" i="4"/>
  <c r="G1911" i="4"/>
  <c r="F1911" i="4"/>
  <c r="E1911" i="4"/>
  <c r="D1911" i="4"/>
  <c r="K1910" i="4"/>
  <c r="L1910" i="4"/>
  <c r="M1910" i="4"/>
  <c r="O1910" i="4"/>
  <c r="H1910" i="4"/>
  <c r="I1910" i="4"/>
  <c r="G1910" i="4"/>
  <c r="F1910" i="4"/>
  <c r="E1910" i="4"/>
  <c r="D1910" i="4"/>
  <c r="K1909" i="4"/>
  <c r="L1909" i="4"/>
  <c r="M1909" i="4"/>
  <c r="O1909" i="4"/>
  <c r="H1909" i="4"/>
  <c r="I1909" i="4"/>
  <c r="G1909" i="4"/>
  <c r="F1909" i="4"/>
  <c r="E1909" i="4"/>
  <c r="D1909" i="4"/>
  <c r="K1908" i="4"/>
  <c r="L1908" i="4"/>
  <c r="M1908" i="4"/>
  <c r="O1908" i="4"/>
  <c r="H1908" i="4"/>
  <c r="I1908" i="4"/>
  <c r="G1908" i="4"/>
  <c r="F1908" i="4"/>
  <c r="E1908" i="4"/>
  <c r="D1908" i="4"/>
  <c r="K1907" i="4"/>
  <c r="L1907" i="4"/>
  <c r="M1907" i="4"/>
  <c r="O1907" i="4"/>
  <c r="H1907" i="4"/>
  <c r="I1907" i="4"/>
  <c r="G1907" i="4"/>
  <c r="F1907" i="4"/>
  <c r="E1907" i="4"/>
  <c r="D1907" i="4"/>
  <c r="K1906" i="4"/>
  <c r="L1906" i="4"/>
  <c r="M1906" i="4"/>
  <c r="O1906" i="4"/>
  <c r="H1906" i="4"/>
  <c r="I1906" i="4"/>
  <c r="G1906" i="4"/>
  <c r="F1906" i="4"/>
  <c r="E1906" i="4"/>
  <c r="D1906" i="4"/>
  <c r="K1905" i="4"/>
  <c r="L1905" i="4"/>
  <c r="M1905" i="4"/>
  <c r="O1905" i="4"/>
  <c r="H1905" i="4"/>
  <c r="I1905" i="4"/>
  <c r="G1905" i="4"/>
  <c r="F1905" i="4"/>
  <c r="E1905" i="4"/>
  <c r="D1905" i="4"/>
  <c r="K1904" i="4"/>
  <c r="L1904" i="4"/>
  <c r="M1904" i="4"/>
  <c r="O1904" i="4"/>
  <c r="H1904" i="4"/>
  <c r="I1904" i="4"/>
  <c r="G1904" i="4"/>
  <c r="F1904" i="4"/>
  <c r="E1904" i="4"/>
  <c r="D1904" i="4"/>
  <c r="K1903" i="4"/>
  <c r="L1903" i="4"/>
  <c r="M1903" i="4"/>
  <c r="O1903" i="4"/>
  <c r="H1903" i="4"/>
  <c r="I1903" i="4"/>
  <c r="G1903" i="4"/>
  <c r="F1903" i="4"/>
  <c r="E1903" i="4"/>
  <c r="D1903" i="4"/>
  <c r="K1902" i="4"/>
  <c r="L1902" i="4"/>
  <c r="M1902" i="4"/>
  <c r="O1902" i="4"/>
  <c r="H1902" i="4"/>
  <c r="I1902" i="4"/>
  <c r="G1902" i="4"/>
  <c r="F1902" i="4"/>
  <c r="E1902" i="4"/>
  <c r="D1902" i="4"/>
  <c r="K1901" i="4"/>
  <c r="L1901" i="4"/>
  <c r="M1901" i="4"/>
  <c r="O1901" i="4"/>
  <c r="H1901" i="4"/>
  <c r="I1901" i="4"/>
  <c r="G1901" i="4"/>
  <c r="F1901" i="4"/>
  <c r="E1901" i="4"/>
  <c r="D1901" i="4"/>
  <c r="K1900" i="4"/>
  <c r="L1900" i="4"/>
  <c r="M1900" i="4"/>
  <c r="O1900" i="4"/>
  <c r="H1900" i="4"/>
  <c r="I1900" i="4"/>
  <c r="G1900" i="4"/>
  <c r="F1900" i="4"/>
  <c r="E1900" i="4"/>
  <c r="D1900" i="4"/>
  <c r="K1899" i="4"/>
  <c r="L1899" i="4"/>
  <c r="M1899" i="4"/>
  <c r="O1899" i="4"/>
  <c r="H1899" i="4"/>
  <c r="I1899" i="4"/>
  <c r="G1899" i="4"/>
  <c r="F1899" i="4"/>
  <c r="E1899" i="4"/>
  <c r="D1899" i="4"/>
  <c r="K1898" i="4"/>
  <c r="L1898" i="4"/>
  <c r="M1898" i="4"/>
  <c r="O1898" i="4"/>
  <c r="H1898" i="4"/>
  <c r="I1898" i="4"/>
  <c r="G1898" i="4"/>
  <c r="F1898" i="4"/>
  <c r="E1898" i="4"/>
  <c r="D1898" i="4"/>
  <c r="K1897" i="4"/>
  <c r="L1897" i="4"/>
  <c r="M1897" i="4"/>
  <c r="O1897" i="4"/>
  <c r="H1897" i="4"/>
  <c r="I1897" i="4"/>
  <c r="G1897" i="4"/>
  <c r="F1897" i="4"/>
  <c r="E1897" i="4"/>
  <c r="D1897" i="4"/>
  <c r="K1896" i="4"/>
  <c r="L1896" i="4"/>
  <c r="M1896" i="4"/>
  <c r="O1896" i="4"/>
  <c r="H1896" i="4"/>
  <c r="I1896" i="4"/>
  <c r="G1896" i="4"/>
  <c r="F1896" i="4"/>
  <c r="E1896" i="4"/>
  <c r="D1896" i="4"/>
  <c r="K1895" i="4"/>
  <c r="L1895" i="4"/>
  <c r="M1895" i="4"/>
  <c r="O1895" i="4"/>
  <c r="H1895" i="4"/>
  <c r="I1895" i="4"/>
  <c r="G1895" i="4"/>
  <c r="F1895" i="4"/>
  <c r="E1895" i="4"/>
  <c r="D1895" i="4"/>
  <c r="K1894" i="4"/>
  <c r="L1894" i="4"/>
  <c r="M1894" i="4"/>
  <c r="O1894" i="4"/>
  <c r="H1894" i="4"/>
  <c r="I1894" i="4"/>
  <c r="G1894" i="4"/>
  <c r="F1894" i="4"/>
  <c r="E1894" i="4"/>
  <c r="D1894" i="4"/>
  <c r="K1893" i="4"/>
  <c r="L1893" i="4"/>
  <c r="M1893" i="4"/>
  <c r="O1893" i="4"/>
  <c r="H1893" i="4"/>
  <c r="I1893" i="4"/>
  <c r="G1893" i="4"/>
  <c r="F1893" i="4"/>
  <c r="E1893" i="4"/>
  <c r="D1893" i="4"/>
  <c r="K1892" i="4"/>
  <c r="L1892" i="4"/>
  <c r="M1892" i="4"/>
  <c r="O1892" i="4"/>
  <c r="H1892" i="4"/>
  <c r="I1892" i="4"/>
  <c r="G1892" i="4"/>
  <c r="F1892" i="4"/>
  <c r="E1892" i="4"/>
  <c r="D1892" i="4"/>
  <c r="K1891" i="4"/>
  <c r="L1891" i="4"/>
  <c r="M1891" i="4"/>
  <c r="O1891" i="4"/>
  <c r="H1891" i="4"/>
  <c r="I1891" i="4"/>
  <c r="G1891" i="4"/>
  <c r="F1891" i="4"/>
  <c r="E1891" i="4"/>
  <c r="D1891" i="4"/>
  <c r="K1890" i="4"/>
  <c r="L1890" i="4"/>
  <c r="M1890" i="4"/>
  <c r="O1890" i="4"/>
  <c r="H1890" i="4"/>
  <c r="I1890" i="4"/>
  <c r="G1890" i="4"/>
  <c r="F1890" i="4"/>
  <c r="E1890" i="4"/>
  <c r="D1890" i="4"/>
  <c r="K1889" i="4"/>
  <c r="L1889" i="4"/>
  <c r="M1889" i="4"/>
  <c r="O1889" i="4"/>
  <c r="H1889" i="4"/>
  <c r="I1889" i="4"/>
  <c r="G1889" i="4"/>
  <c r="F1889" i="4"/>
  <c r="E1889" i="4"/>
  <c r="D1889" i="4"/>
  <c r="K1888" i="4"/>
  <c r="L1888" i="4"/>
  <c r="M1888" i="4"/>
  <c r="O1888" i="4"/>
  <c r="H1888" i="4"/>
  <c r="I1888" i="4"/>
  <c r="G1888" i="4"/>
  <c r="F1888" i="4"/>
  <c r="E1888" i="4"/>
  <c r="D1888" i="4"/>
  <c r="K1887" i="4"/>
  <c r="L1887" i="4"/>
  <c r="M1887" i="4"/>
  <c r="O1887" i="4"/>
  <c r="H1887" i="4"/>
  <c r="I1887" i="4"/>
  <c r="G1887" i="4"/>
  <c r="F1887" i="4"/>
  <c r="E1887" i="4"/>
  <c r="D1887" i="4"/>
  <c r="K1886" i="4"/>
  <c r="L1886" i="4"/>
  <c r="M1886" i="4"/>
  <c r="O1886" i="4"/>
  <c r="H1886" i="4"/>
  <c r="I1886" i="4"/>
  <c r="G1886" i="4"/>
  <c r="F1886" i="4"/>
  <c r="E1886" i="4"/>
  <c r="D1886" i="4"/>
  <c r="K1885" i="4"/>
  <c r="L1885" i="4"/>
  <c r="M1885" i="4"/>
  <c r="O1885" i="4"/>
  <c r="H1885" i="4"/>
  <c r="I1885" i="4"/>
  <c r="G1885" i="4"/>
  <c r="F1885" i="4"/>
  <c r="E1885" i="4"/>
  <c r="D1885" i="4"/>
  <c r="K1884" i="4"/>
  <c r="L1884" i="4"/>
  <c r="M1884" i="4"/>
  <c r="O1884" i="4"/>
  <c r="H1884" i="4"/>
  <c r="I1884" i="4"/>
  <c r="G1884" i="4"/>
  <c r="F1884" i="4"/>
  <c r="E1884" i="4"/>
  <c r="D1884" i="4"/>
  <c r="K1883" i="4"/>
  <c r="L1883" i="4"/>
  <c r="M1883" i="4"/>
  <c r="O1883" i="4"/>
  <c r="H1883" i="4"/>
  <c r="I1883" i="4"/>
  <c r="G1883" i="4"/>
  <c r="F1883" i="4"/>
  <c r="E1883" i="4"/>
  <c r="D1883" i="4"/>
  <c r="K1882" i="4"/>
  <c r="L1882" i="4"/>
  <c r="M1882" i="4"/>
  <c r="O1882" i="4"/>
  <c r="H1882" i="4"/>
  <c r="I1882" i="4"/>
  <c r="G1882" i="4"/>
  <c r="F1882" i="4"/>
  <c r="E1882" i="4"/>
  <c r="D1882" i="4"/>
  <c r="K1881" i="4"/>
  <c r="L1881" i="4"/>
  <c r="M1881" i="4"/>
  <c r="O1881" i="4"/>
  <c r="H1881" i="4"/>
  <c r="I1881" i="4"/>
  <c r="G1881" i="4"/>
  <c r="F1881" i="4"/>
  <c r="E1881" i="4"/>
  <c r="D1881" i="4"/>
  <c r="K1880" i="4"/>
  <c r="L1880" i="4"/>
  <c r="M1880" i="4"/>
  <c r="O1880" i="4"/>
  <c r="H1880" i="4"/>
  <c r="I1880" i="4"/>
  <c r="G1880" i="4"/>
  <c r="F1880" i="4"/>
  <c r="E1880" i="4"/>
  <c r="D1880" i="4"/>
  <c r="K1879" i="4"/>
  <c r="L1879" i="4"/>
  <c r="M1879" i="4"/>
  <c r="O1879" i="4"/>
  <c r="H1879" i="4"/>
  <c r="I1879" i="4"/>
  <c r="G1879" i="4"/>
  <c r="F1879" i="4"/>
  <c r="E1879" i="4"/>
  <c r="D1879" i="4"/>
  <c r="K1878" i="4"/>
  <c r="L1878" i="4"/>
  <c r="M1878" i="4"/>
  <c r="O1878" i="4"/>
  <c r="H1878" i="4"/>
  <c r="I1878" i="4"/>
  <c r="G1878" i="4"/>
  <c r="F1878" i="4"/>
  <c r="E1878" i="4"/>
  <c r="D1878" i="4"/>
  <c r="K1877" i="4"/>
  <c r="L1877" i="4"/>
  <c r="M1877" i="4"/>
  <c r="O1877" i="4"/>
  <c r="H1877" i="4"/>
  <c r="I1877" i="4"/>
  <c r="G1877" i="4"/>
  <c r="F1877" i="4"/>
  <c r="E1877" i="4"/>
  <c r="D1877" i="4"/>
  <c r="K1876" i="4"/>
  <c r="L1876" i="4"/>
  <c r="M1876" i="4"/>
  <c r="O1876" i="4"/>
  <c r="H1876" i="4"/>
  <c r="I1876" i="4"/>
  <c r="G1876" i="4"/>
  <c r="F1876" i="4"/>
  <c r="E1876" i="4"/>
  <c r="D1876" i="4"/>
  <c r="K1875" i="4"/>
  <c r="L1875" i="4"/>
  <c r="M1875" i="4"/>
  <c r="O1875" i="4"/>
  <c r="H1875" i="4"/>
  <c r="I1875" i="4"/>
  <c r="G1875" i="4"/>
  <c r="F1875" i="4"/>
  <c r="E1875" i="4"/>
  <c r="D1875" i="4"/>
  <c r="K1874" i="4"/>
  <c r="L1874" i="4"/>
  <c r="M1874" i="4"/>
  <c r="O1874" i="4"/>
  <c r="H1874" i="4"/>
  <c r="I1874" i="4"/>
  <c r="G1874" i="4"/>
  <c r="F1874" i="4"/>
  <c r="E1874" i="4"/>
  <c r="D1874" i="4"/>
  <c r="K1873" i="4"/>
  <c r="L1873" i="4"/>
  <c r="M1873" i="4"/>
  <c r="O1873" i="4"/>
  <c r="H1873" i="4"/>
  <c r="I1873" i="4"/>
  <c r="G1873" i="4"/>
  <c r="F1873" i="4"/>
  <c r="E1873" i="4"/>
  <c r="D1873" i="4"/>
  <c r="K1872" i="4"/>
  <c r="L1872" i="4"/>
  <c r="M1872" i="4"/>
  <c r="O1872" i="4"/>
  <c r="H1872" i="4"/>
  <c r="I1872" i="4"/>
  <c r="G1872" i="4"/>
  <c r="F1872" i="4"/>
  <c r="E1872" i="4"/>
  <c r="D1872" i="4"/>
  <c r="K1871" i="4"/>
  <c r="L1871" i="4"/>
  <c r="M1871" i="4"/>
  <c r="O1871" i="4"/>
  <c r="H1871" i="4"/>
  <c r="I1871" i="4"/>
  <c r="G1871" i="4"/>
  <c r="F1871" i="4"/>
  <c r="E1871" i="4"/>
  <c r="D1871" i="4"/>
  <c r="K1870" i="4"/>
  <c r="L1870" i="4"/>
  <c r="M1870" i="4"/>
  <c r="O1870" i="4"/>
  <c r="H1870" i="4"/>
  <c r="I1870" i="4"/>
  <c r="G1870" i="4"/>
  <c r="F1870" i="4"/>
  <c r="E1870" i="4"/>
  <c r="D1870" i="4"/>
  <c r="K1869" i="4"/>
  <c r="L1869" i="4"/>
  <c r="M1869" i="4"/>
  <c r="O1869" i="4"/>
  <c r="H1869" i="4"/>
  <c r="I1869" i="4"/>
  <c r="G1869" i="4"/>
  <c r="F1869" i="4"/>
  <c r="E1869" i="4"/>
  <c r="D1869" i="4"/>
  <c r="K1868" i="4"/>
  <c r="L1868" i="4"/>
  <c r="M1868" i="4"/>
  <c r="O1868" i="4"/>
  <c r="H1868" i="4"/>
  <c r="I1868" i="4"/>
  <c r="G1868" i="4"/>
  <c r="F1868" i="4"/>
  <c r="E1868" i="4"/>
  <c r="D1868" i="4"/>
  <c r="K1867" i="4"/>
  <c r="L1867" i="4"/>
  <c r="M1867" i="4"/>
  <c r="O1867" i="4"/>
  <c r="H1867" i="4"/>
  <c r="I1867" i="4"/>
  <c r="G1867" i="4"/>
  <c r="F1867" i="4"/>
  <c r="E1867" i="4"/>
  <c r="D1867" i="4"/>
  <c r="K1866" i="4"/>
  <c r="L1866" i="4"/>
  <c r="M1866" i="4"/>
  <c r="O1866" i="4"/>
  <c r="H1866" i="4"/>
  <c r="I1866" i="4"/>
  <c r="G1866" i="4"/>
  <c r="F1866" i="4"/>
  <c r="E1866" i="4"/>
  <c r="D1866" i="4"/>
  <c r="K1865" i="4"/>
  <c r="L1865" i="4"/>
  <c r="M1865" i="4"/>
  <c r="O1865" i="4"/>
  <c r="H1865" i="4"/>
  <c r="I1865" i="4"/>
  <c r="G1865" i="4"/>
  <c r="F1865" i="4"/>
  <c r="E1865" i="4"/>
  <c r="D1865" i="4"/>
  <c r="K1864" i="4"/>
  <c r="L1864" i="4"/>
  <c r="M1864" i="4"/>
  <c r="O1864" i="4"/>
  <c r="H1864" i="4"/>
  <c r="I1864" i="4"/>
  <c r="G1864" i="4"/>
  <c r="F1864" i="4"/>
  <c r="E1864" i="4"/>
  <c r="D1864" i="4"/>
  <c r="K1863" i="4"/>
  <c r="L1863" i="4"/>
  <c r="M1863" i="4"/>
  <c r="O1863" i="4"/>
  <c r="H1863" i="4"/>
  <c r="I1863" i="4"/>
  <c r="G1863" i="4"/>
  <c r="F1863" i="4"/>
  <c r="E1863" i="4"/>
  <c r="D1863" i="4"/>
  <c r="K1862" i="4"/>
  <c r="L1862" i="4"/>
  <c r="M1862" i="4"/>
  <c r="O1862" i="4"/>
  <c r="H1862" i="4"/>
  <c r="I1862" i="4"/>
  <c r="G1862" i="4"/>
  <c r="F1862" i="4"/>
  <c r="E1862" i="4"/>
  <c r="D1862" i="4"/>
  <c r="K1861" i="4"/>
  <c r="L1861" i="4"/>
  <c r="M1861" i="4"/>
  <c r="O1861" i="4"/>
  <c r="H1861" i="4"/>
  <c r="I1861" i="4"/>
  <c r="G1861" i="4"/>
  <c r="F1861" i="4"/>
  <c r="E1861" i="4"/>
  <c r="D1861" i="4"/>
  <c r="K1860" i="4"/>
  <c r="L1860" i="4"/>
  <c r="M1860" i="4"/>
  <c r="O1860" i="4"/>
  <c r="H1860" i="4"/>
  <c r="I1860" i="4"/>
  <c r="G1860" i="4"/>
  <c r="F1860" i="4"/>
  <c r="E1860" i="4"/>
  <c r="D1860" i="4"/>
  <c r="K1859" i="4"/>
  <c r="L1859" i="4"/>
  <c r="M1859" i="4"/>
  <c r="O1859" i="4"/>
  <c r="H1859" i="4"/>
  <c r="I1859" i="4"/>
  <c r="G1859" i="4"/>
  <c r="F1859" i="4"/>
  <c r="E1859" i="4"/>
  <c r="D1859" i="4"/>
  <c r="K1858" i="4"/>
  <c r="L1858" i="4"/>
  <c r="M1858" i="4"/>
  <c r="O1858" i="4"/>
  <c r="H1858" i="4"/>
  <c r="I1858" i="4"/>
  <c r="G1858" i="4"/>
  <c r="F1858" i="4"/>
  <c r="E1858" i="4"/>
  <c r="D1858" i="4"/>
  <c r="K1857" i="4"/>
  <c r="L1857" i="4"/>
  <c r="M1857" i="4"/>
  <c r="O1857" i="4"/>
  <c r="H1857" i="4"/>
  <c r="I1857" i="4"/>
  <c r="G1857" i="4"/>
  <c r="F1857" i="4"/>
  <c r="E1857" i="4"/>
  <c r="D1857" i="4"/>
  <c r="K1856" i="4"/>
  <c r="L1856" i="4"/>
  <c r="M1856" i="4"/>
  <c r="O1856" i="4"/>
  <c r="H1856" i="4"/>
  <c r="I1856" i="4"/>
  <c r="G1856" i="4"/>
  <c r="F1856" i="4"/>
  <c r="E1856" i="4"/>
  <c r="D1856" i="4"/>
  <c r="K1855" i="4"/>
  <c r="L1855" i="4"/>
  <c r="M1855" i="4"/>
  <c r="O1855" i="4"/>
  <c r="H1855" i="4"/>
  <c r="I1855" i="4"/>
  <c r="G1855" i="4"/>
  <c r="F1855" i="4"/>
  <c r="E1855" i="4"/>
  <c r="D1855" i="4"/>
  <c r="K1854" i="4"/>
  <c r="L1854" i="4"/>
  <c r="M1854" i="4"/>
  <c r="O1854" i="4"/>
  <c r="H1854" i="4"/>
  <c r="I1854" i="4"/>
  <c r="G1854" i="4"/>
  <c r="F1854" i="4"/>
  <c r="E1854" i="4"/>
  <c r="D1854" i="4"/>
  <c r="K1853" i="4"/>
  <c r="L1853" i="4"/>
  <c r="M1853" i="4"/>
  <c r="O1853" i="4"/>
  <c r="H1853" i="4"/>
  <c r="I1853" i="4"/>
  <c r="G1853" i="4"/>
  <c r="F1853" i="4"/>
  <c r="E1853" i="4"/>
  <c r="D1853" i="4"/>
  <c r="K1852" i="4"/>
  <c r="L1852" i="4"/>
  <c r="M1852" i="4"/>
  <c r="O1852" i="4"/>
  <c r="H1852" i="4"/>
  <c r="I1852" i="4"/>
  <c r="G1852" i="4"/>
  <c r="F1852" i="4"/>
  <c r="E1852" i="4"/>
  <c r="D1852" i="4"/>
  <c r="S693" i="5"/>
  <c r="Q693" i="5"/>
  <c r="R693" i="5"/>
  <c r="T693" i="5"/>
  <c r="Y693" i="5"/>
  <c r="Z693"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C1880" i="6"/>
  <c r="R1880" i="6"/>
  <c r="S1880" i="6"/>
  <c r="T1880" i="6"/>
  <c r="U1880" i="6"/>
  <c r="V1880" i="6"/>
  <c r="O1880" i="6"/>
  <c r="P1880" i="6"/>
  <c r="M1880" i="6"/>
  <c r="L1880" i="6"/>
  <c r="K1880" i="6"/>
  <c r="C1879" i="6"/>
  <c r="R1879" i="6"/>
  <c r="S1879" i="6"/>
  <c r="T1879" i="6"/>
  <c r="U1879" i="6"/>
  <c r="V1879" i="6"/>
  <c r="O1879" i="6"/>
  <c r="P1879" i="6"/>
  <c r="M1879" i="6"/>
  <c r="L1879" i="6"/>
  <c r="K1879" i="6"/>
  <c r="AY1135" i="6"/>
  <c r="BF1135" i="6"/>
  <c r="BF1144" i="6"/>
  <c r="AY1144" i="6"/>
  <c r="BF1121" i="6"/>
  <c r="BF1120" i="6"/>
  <c r="AY1121" i="6"/>
  <c r="AY1120" i="6"/>
  <c r="AG191" i="6"/>
  <c r="C191" i="6"/>
  <c r="R191" i="6"/>
  <c r="S191" i="6"/>
  <c r="T191" i="6"/>
  <c r="U191" i="6"/>
  <c r="V191" i="6"/>
  <c r="W194" i="6"/>
  <c r="X194" i="6"/>
  <c r="Y194" i="6"/>
  <c r="Z194" i="6"/>
  <c r="AA194" i="6"/>
  <c r="AB194" i="6"/>
  <c r="AC194" i="6"/>
  <c r="AG190" i="6"/>
  <c r="AG192" i="6"/>
  <c r="AG193" i="6"/>
  <c r="AG194" i="6"/>
  <c r="AJ194" i="6"/>
  <c r="AL194" i="6"/>
  <c r="C194" i="6"/>
  <c r="R194" i="6"/>
  <c r="S194" i="6"/>
  <c r="T194" i="6"/>
  <c r="U194" i="6"/>
  <c r="V194" i="6"/>
  <c r="C193" i="6"/>
  <c r="R193" i="6"/>
  <c r="S193" i="6"/>
  <c r="T193" i="6"/>
  <c r="U193" i="6"/>
  <c r="V193" i="6"/>
  <c r="C192" i="6"/>
  <c r="R192" i="6"/>
  <c r="S192" i="6"/>
  <c r="T192" i="6"/>
  <c r="U192" i="6"/>
  <c r="V192" i="6"/>
  <c r="C190" i="6"/>
  <c r="R190" i="6"/>
  <c r="S190" i="6"/>
  <c r="T190" i="6"/>
  <c r="U190" i="6"/>
  <c r="V190" i="6"/>
  <c r="X200" i="6"/>
  <c r="Y200" i="6"/>
  <c r="Z200" i="6"/>
  <c r="AA200" i="6"/>
  <c r="AF200" i="6"/>
  <c r="C200" i="6"/>
  <c r="R200" i="6"/>
  <c r="S200" i="6"/>
  <c r="T200" i="6"/>
  <c r="U200" i="6"/>
  <c r="V200" i="6"/>
  <c r="C199" i="6"/>
  <c r="R199" i="6"/>
  <c r="S199" i="6"/>
  <c r="T199" i="6"/>
  <c r="U199" i="6"/>
  <c r="V199" i="6"/>
  <c r="C198" i="6"/>
  <c r="R198" i="6"/>
  <c r="S198" i="6"/>
  <c r="T198" i="6"/>
  <c r="U198" i="6"/>
  <c r="V198" i="6"/>
  <c r="C197" i="6"/>
  <c r="R197" i="6"/>
  <c r="S197" i="6"/>
  <c r="T197" i="6"/>
  <c r="U197" i="6"/>
  <c r="V197" i="6"/>
  <c r="C196" i="6"/>
  <c r="R196" i="6"/>
  <c r="S196" i="6"/>
  <c r="T196" i="6"/>
  <c r="U196" i="6"/>
  <c r="V196" i="6"/>
  <c r="C209" i="6"/>
  <c r="R209" i="6"/>
  <c r="S209" i="6"/>
  <c r="T209" i="6"/>
  <c r="U209" i="6"/>
  <c r="V209" i="6"/>
  <c r="C208" i="6"/>
  <c r="R208" i="6"/>
  <c r="S208" i="6"/>
  <c r="T208" i="6"/>
  <c r="U208" i="6"/>
  <c r="V208" i="6"/>
  <c r="C206" i="6"/>
  <c r="R206" i="6"/>
  <c r="S206" i="6"/>
  <c r="T206" i="6"/>
  <c r="U206" i="6"/>
  <c r="V206" i="6"/>
  <c r="C205" i="6"/>
  <c r="R205" i="6"/>
  <c r="S205" i="6"/>
  <c r="T205" i="6"/>
  <c r="U205" i="6"/>
  <c r="V205" i="6"/>
  <c r="C204" i="6"/>
  <c r="R204" i="6"/>
  <c r="S204" i="6"/>
  <c r="T204" i="6"/>
  <c r="U204" i="6"/>
  <c r="V204" i="6"/>
  <c r="C203" i="6"/>
  <c r="R203" i="6"/>
  <c r="S203" i="6"/>
  <c r="T203" i="6"/>
  <c r="U203" i="6"/>
  <c r="V203" i="6"/>
  <c r="C202" i="6"/>
  <c r="R202" i="6"/>
  <c r="S202" i="6"/>
  <c r="T202" i="6"/>
  <c r="U202" i="6"/>
  <c r="V202" i="6"/>
  <c r="W218" i="6"/>
  <c r="W219" i="6"/>
  <c r="X218" i="6"/>
  <c r="X219" i="6"/>
  <c r="Y218" i="6"/>
  <c r="Y219" i="6"/>
  <c r="Z218" i="6"/>
  <c r="Z219" i="6"/>
  <c r="AA218" i="6"/>
  <c r="AA219" i="6"/>
  <c r="AB218" i="6"/>
  <c r="AB219" i="6"/>
  <c r="AC218" i="6"/>
  <c r="AC219" i="6"/>
  <c r="AD218" i="6"/>
  <c r="AD219" i="6"/>
  <c r="AE218" i="6"/>
  <c r="AE219" i="6"/>
  <c r="AL218" i="6"/>
  <c r="AL219" i="6"/>
  <c r="AM218" i="6"/>
  <c r="AM219" i="6"/>
  <c r="C219" i="6"/>
  <c r="V219" i="6"/>
  <c r="U219" i="6"/>
  <c r="T219" i="6"/>
  <c r="S219" i="6"/>
  <c r="R219" i="6"/>
  <c r="C218" i="6"/>
  <c r="V218" i="6"/>
  <c r="U218" i="6"/>
  <c r="T218" i="6"/>
  <c r="S218" i="6"/>
  <c r="R218" i="6"/>
  <c r="C217" i="6"/>
  <c r="V217" i="6"/>
  <c r="U217" i="6"/>
  <c r="T217" i="6"/>
  <c r="S217" i="6"/>
  <c r="R217" i="6"/>
  <c r="C216" i="6"/>
  <c r="V216" i="6"/>
  <c r="U216" i="6"/>
  <c r="T216" i="6"/>
  <c r="S216" i="6"/>
  <c r="R216" i="6"/>
  <c r="C215" i="6"/>
  <c r="V215" i="6"/>
  <c r="U215" i="6"/>
  <c r="T215" i="6"/>
  <c r="S215" i="6"/>
  <c r="R215" i="6"/>
  <c r="C214" i="6"/>
  <c r="V214" i="6"/>
  <c r="U214" i="6"/>
  <c r="T214" i="6"/>
  <c r="S214" i="6"/>
  <c r="R214" i="6"/>
  <c r="C213" i="6"/>
  <c r="V213" i="6"/>
  <c r="U213" i="6"/>
  <c r="T213" i="6"/>
  <c r="S213" i="6"/>
  <c r="R213" i="6"/>
  <c r="C212" i="6"/>
  <c r="V212" i="6"/>
  <c r="U212" i="6"/>
  <c r="T212" i="6"/>
  <c r="S212" i="6"/>
  <c r="R212" i="6"/>
  <c r="C211" i="6"/>
  <c r="V211" i="6"/>
  <c r="U211" i="6"/>
  <c r="T211" i="6"/>
  <c r="S211" i="6"/>
  <c r="R211" i="6"/>
  <c r="W233" i="6"/>
  <c r="X233" i="6"/>
  <c r="Y233" i="6"/>
  <c r="Z233" i="6"/>
  <c r="AA233" i="6"/>
  <c r="AB233" i="6"/>
  <c r="AJ233" i="6"/>
  <c r="C233" i="6"/>
  <c r="R233" i="6"/>
  <c r="S233" i="6"/>
  <c r="T233" i="6"/>
  <c r="U233" i="6"/>
  <c r="V233" i="6"/>
  <c r="C232" i="6"/>
  <c r="R232" i="6"/>
  <c r="S232" i="6"/>
  <c r="T232" i="6"/>
  <c r="U232" i="6"/>
  <c r="V232" i="6"/>
  <c r="C231" i="6"/>
  <c r="R231" i="6"/>
  <c r="S231" i="6"/>
  <c r="T231" i="6"/>
  <c r="U231" i="6"/>
  <c r="V231" i="6"/>
  <c r="C230" i="6"/>
  <c r="R230" i="6"/>
  <c r="S230" i="6"/>
  <c r="T230" i="6"/>
  <c r="U230" i="6"/>
  <c r="V230" i="6"/>
  <c r="C229" i="6"/>
  <c r="R229" i="6"/>
  <c r="S229" i="6"/>
  <c r="T229" i="6"/>
  <c r="U229" i="6"/>
  <c r="V229" i="6"/>
  <c r="C228" i="6"/>
  <c r="R228" i="6"/>
  <c r="S228" i="6"/>
  <c r="T228" i="6"/>
  <c r="U228" i="6"/>
  <c r="V228" i="6"/>
  <c r="C227" i="6"/>
  <c r="R227" i="6"/>
  <c r="S227" i="6"/>
  <c r="T227" i="6"/>
  <c r="U227" i="6"/>
  <c r="V227" i="6"/>
  <c r="C226" i="6"/>
  <c r="R226" i="6"/>
  <c r="S226" i="6"/>
  <c r="T226" i="6"/>
  <c r="U226" i="6"/>
  <c r="V226" i="6"/>
  <c r="C225" i="6"/>
  <c r="R225" i="6"/>
  <c r="S225" i="6"/>
  <c r="T225" i="6"/>
  <c r="U225" i="6"/>
  <c r="V225" i="6"/>
  <c r="X223" i="6"/>
  <c r="Y223" i="6"/>
  <c r="Z223" i="6"/>
  <c r="AA223" i="6"/>
  <c r="AF223" i="6"/>
  <c r="AG1111" i="6" a="1"/>
  <c r="AG1111" i="6"/>
  <c r="AG221" i="6"/>
  <c r="AG1112" i="6" a="1"/>
  <c r="AG1112" i="6"/>
  <c r="AG222" i="6"/>
  <c r="AG223" i="6"/>
  <c r="C223" i="6"/>
  <c r="R223" i="6"/>
  <c r="S223" i="6"/>
  <c r="T223" i="6"/>
  <c r="U223" i="6"/>
  <c r="V223" i="6"/>
  <c r="C222" i="6"/>
  <c r="R222" i="6"/>
  <c r="S222" i="6"/>
  <c r="T222" i="6"/>
  <c r="U222" i="6"/>
  <c r="V222" i="6"/>
  <c r="C221" i="6"/>
  <c r="R221" i="6"/>
  <c r="S221" i="6"/>
  <c r="T221" i="6"/>
  <c r="U221" i="6"/>
  <c r="V221" i="6"/>
  <c r="X153" i="6"/>
  <c r="Y153" i="6"/>
  <c r="Z153" i="6"/>
  <c r="AA153" i="6"/>
  <c r="C153" i="6"/>
  <c r="R153" i="6"/>
  <c r="S153" i="6"/>
  <c r="T153" i="6"/>
  <c r="U153" i="6"/>
  <c r="V153" i="6"/>
  <c r="C152" i="6"/>
  <c r="R152" i="6"/>
  <c r="S152" i="6"/>
  <c r="T152" i="6"/>
  <c r="U152" i="6"/>
  <c r="V152" i="6"/>
  <c r="C151" i="6"/>
  <c r="R151" i="6"/>
  <c r="S151" i="6"/>
  <c r="T151" i="6"/>
  <c r="U151" i="6"/>
  <c r="V151" i="6"/>
  <c r="W1112" i="6" a="1"/>
  <c r="W1112" i="6"/>
  <c r="W1111" i="6" a="1"/>
  <c r="W1111" i="6"/>
  <c r="W149" i="6"/>
  <c r="X149" i="6"/>
  <c r="Y149" i="6"/>
  <c r="Z149" i="6"/>
  <c r="AA149" i="6"/>
  <c r="AB149" i="6"/>
  <c r="AC149" i="6"/>
  <c r="AD149" i="6"/>
  <c r="AE149" i="6"/>
  <c r="AJ149" i="6"/>
  <c r="AM149" i="6"/>
  <c r="C149" i="6"/>
  <c r="S149" i="6"/>
  <c r="F149" i="6"/>
  <c r="T149" i="6"/>
  <c r="G149" i="6"/>
  <c r="AM150" i="6"/>
  <c r="CV1" i="5"/>
  <c r="CU1" i="5"/>
  <c r="CT1" i="5"/>
  <c r="CS1" i="5"/>
  <c r="CR1" i="5"/>
  <c r="CQ1" i="5"/>
  <c r="CP1" i="5"/>
  <c r="CO1" i="5"/>
  <c r="CN1" i="5"/>
  <c r="CM1" i="5"/>
  <c r="CL1" i="5"/>
  <c r="CK1" i="5"/>
  <c r="CJ1" i="5"/>
  <c r="CI1" i="5"/>
  <c r="CH1" i="5"/>
  <c r="G200" i="6"/>
  <c r="I200" i="6"/>
  <c r="H200" i="6"/>
  <c r="F200" i="6"/>
  <c r="E200" i="6"/>
  <c r="I199" i="6"/>
  <c r="H199" i="6"/>
  <c r="G199" i="6"/>
  <c r="F199" i="6"/>
  <c r="E199" i="6"/>
  <c r="I198" i="6"/>
  <c r="H198" i="6"/>
  <c r="G198" i="6"/>
  <c r="F198" i="6"/>
  <c r="E198" i="6"/>
  <c r="I197" i="6"/>
  <c r="H197" i="6"/>
  <c r="G197" i="6"/>
  <c r="F197" i="6"/>
  <c r="E197" i="6"/>
  <c r="I196" i="6"/>
  <c r="H196" i="6"/>
  <c r="G196" i="6"/>
  <c r="F196" i="6"/>
  <c r="E196" i="6"/>
  <c r="AA502" i="6"/>
  <c r="Y502" i="6"/>
  <c r="Z502" i="6"/>
  <c r="I502" i="6"/>
  <c r="H502" i="6"/>
  <c r="G502" i="6"/>
  <c r="AB502" i="6"/>
  <c r="I501" i="6"/>
  <c r="H501" i="6"/>
  <c r="G501" i="6"/>
  <c r="F501" i="6"/>
  <c r="E501" i="6"/>
  <c r="X398" i="6"/>
  <c r="Y398" i="6"/>
  <c r="AA398" i="6"/>
  <c r="F398" i="6"/>
  <c r="G398" i="6"/>
  <c r="I398" i="6"/>
  <c r="AR1667" i="4"/>
  <c r="AR1668" i="4"/>
  <c r="AR1669" i="4"/>
  <c r="AR1670" i="4"/>
  <c r="AR1671" i="4"/>
  <c r="AR1672" i="4"/>
  <c r="AR1673" i="4"/>
  <c r="AR1674" i="4"/>
  <c r="AR1675" i="4"/>
  <c r="AR1676" i="4"/>
  <c r="AR1677" i="4"/>
  <c r="AR1678" i="4"/>
  <c r="AR1679" i="4"/>
  <c r="AR1680" i="4"/>
  <c r="AR1681" i="4"/>
  <c r="AR1682" i="4"/>
  <c r="AR1683" i="4"/>
  <c r="AR1684" i="4"/>
  <c r="AR1685" i="4"/>
  <c r="AR1686" i="4"/>
  <c r="AR1687" i="4"/>
  <c r="AR1688" i="4"/>
  <c r="AR1689" i="4"/>
  <c r="AR1690" i="4"/>
  <c r="AR1691" i="4"/>
  <c r="AR1692" i="4"/>
  <c r="AR1693" i="4"/>
  <c r="AR1694" i="4"/>
  <c r="AR1695" i="4"/>
  <c r="AR1696" i="4"/>
  <c r="AR1697" i="4"/>
  <c r="AR1698" i="4"/>
  <c r="AR1699" i="4"/>
  <c r="AR1700" i="4"/>
  <c r="AR1701" i="4"/>
  <c r="AR1702" i="4"/>
  <c r="AR1703" i="4"/>
  <c r="AR1704" i="4"/>
  <c r="AR1705" i="4"/>
  <c r="AR1706" i="4"/>
  <c r="AR1707" i="4"/>
  <c r="AR1708" i="4"/>
  <c r="AR1709" i="4"/>
  <c r="AR1710" i="4"/>
  <c r="AR1711" i="4"/>
  <c r="AR1712" i="4"/>
  <c r="AR1713" i="4"/>
  <c r="AR1714" i="4"/>
  <c r="AR1715" i="4"/>
  <c r="AR1716" i="4"/>
  <c r="AR1717" i="4"/>
  <c r="AR1718" i="4"/>
  <c r="AR1719" i="4"/>
  <c r="AR1720" i="4"/>
  <c r="AR1721" i="4"/>
  <c r="AR1722" i="4"/>
  <c r="AR1723" i="4"/>
  <c r="AR1724" i="4"/>
  <c r="AR1725" i="4"/>
  <c r="AR1726" i="4"/>
  <c r="AR1727" i="4"/>
  <c r="AR1728" i="4"/>
  <c r="AR1729" i="4"/>
  <c r="AR1730" i="4"/>
  <c r="AR1731" i="4"/>
  <c r="AR1732" i="4"/>
  <c r="AR1733" i="4"/>
  <c r="AR1734" i="4"/>
  <c r="AR1735" i="4"/>
  <c r="AR1736" i="4"/>
  <c r="AR1737" i="4"/>
  <c r="AR1738" i="4"/>
  <c r="AR1739" i="4"/>
  <c r="AR1740" i="4"/>
  <c r="AR1741" i="4"/>
  <c r="AR1742" i="4"/>
  <c r="AR1666" i="4"/>
  <c r="C135" i="6"/>
  <c r="R135" i="6"/>
  <c r="S135" i="6"/>
  <c r="T135" i="6"/>
  <c r="U135" i="6"/>
  <c r="V135" i="6"/>
  <c r="I135" i="6"/>
  <c r="C136" i="6"/>
  <c r="R136" i="6"/>
  <c r="S136" i="6"/>
  <c r="T136" i="6"/>
  <c r="U136" i="6"/>
  <c r="V136" i="6"/>
  <c r="I136" i="6"/>
  <c r="C137" i="6"/>
  <c r="R137" i="6"/>
  <c r="S137" i="6"/>
  <c r="T137" i="6"/>
  <c r="U137" i="6"/>
  <c r="V137" i="6"/>
  <c r="I137" i="6"/>
  <c r="C138" i="6"/>
  <c r="R138" i="6"/>
  <c r="S138" i="6"/>
  <c r="T138" i="6"/>
  <c r="U138" i="6"/>
  <c r="V138" i="6"/>
  <c r="I138" i="6"/>
  <c r="C139" i="6"/>
  <c r="R139" i="6"/>
  <c r="S139" i="6"/>
  <c r="T139" i="6"/>
  <c r="U139" i="6"/>
  <c r="V139" i="6"/>
  <c r="I139" i="6"/>
  <c r="C140" i="6"/>
  <c r="R140" i="6"/>
  <c r="S140" i="6"/>
  <c r="T140" i="6"/>
  <c r="U140" i="6"/>
  <c r="V140" i="6"/>
  <c r="I140" i="6"/>
  <c r="C141" i="6"/>
  <c r="R141" i="6"/>
  <c r="S141" i="6"/>
  <c r="T141" i="6"/>
  <c r="U141" i="6"/>
  <c r="V141" i="6"/>
  <c r="I141" i="6"/>
  <c r="C142" i="6"/>
  <c r="R142" i="6"/>
  <c r="S142" i="6"/>
  <c r="T142" i="6"/>
  <c r="U142" i="6"/>
  <c r="V142" i="6"/>
  <c r="I142" i="6"/>
  <c r="C143" i="6"/>
  <c r="R143" i="6"/>
  <c r="S143" i="6"/>
  <c r="T143" i="6"/>
  <c r="U143" i="6"/>
  <c r="V143" i="6"/>
  <c r="I143" i="6"/>
  <c r="C144" i="6"/>
  <c r="R144" i="6"/>
  <c r="S144" i="6"/>
  <c r="T144" i="6"/>
  <c r="U144" i="6"/>
  <c r="V144" i="6"/>
  <c r="I144" i="6"/>
  <c r="C145" i="6"/>
  <c r="R145" i="6"/>
  <c r="S145" i="6"/>
  <c r="T145" i="6"/>
  <c r="U145" i="6"/>
  <c r="V145" i="6"/>
  <c r="I145" i="6"/>
  <c r="C146" i="6"/>
  <c r="R146" i="6"/>
  <c r="S146" i="6"/>
  <c r="T146" i="6"/>
  <c r="U146" i="6"/>
  <c r="V146" i="6"/>
  <c r="I146" i="6"/>
  <c r="C147" i="6"/>
  <c r="R147" i="6"/>
  <c r="S147" i="6"/>
  <c r="T147" i="6"/>
  <c r="U147" i="6"/>
  <c r="V147" i="6"/>
  <c r="I147" i="6"/>
  <c r="C148" i="6"/>
  <c r="R148" i="6"/>
  <c r="S148" i="6"/>
  <c r="T148" i="6"/>
  <c r="U148" i="6"/>
  <c r="V148" i="6"/>
  <c r="I148" i="6"/>
  <c r="R149" i="6"/>
  <c r="U149" i="6"/>
  <c r="V149" i="6"/>
  <c r="G135" i="6"/>
  <c r="G136" i="6"/>
  <c r="G137" i="6"/>
  <c r="G138" i="6"/>
  <c r="G139" i="6"/>
  <c r="G140" i="6"/>
  <c r="G141" i="6"/>
  <c r="G142" i="6"/>
  <c r="G143" i="6"/>
  <c r="G144" i="6"/>
  <c r="G145" i="6"/>
  <c r="G146" i="6"/>
  <c r="G147" i="6"/>
  <c r="G148" i="6"/>
  <c r="F135" i="6"/>
  <c r="F136" i="6"/>
  <c r="F137" i="6"/>
  <c r="F138" i="6"/>
  <c r="F139" i="6"/>
  <c r="F140" i="6"/>
  <c r="F141" i="6"/>
  <c r="F142" i="6"/>
  <c r="F143" i="6"/>
  <c r="F144" i="6"/>
  <c r="F145" i="6"/>
  <c r="F146" i="6"/>
  <c r="F147" i="6"/>
  <c r="F148" i="6"/>
  <c r="H148" i="6"/>
  <c r="E148" i="6"/>
  <c r="H147" i="6"/>
  <c r="E147" i="6"/>
  <c r="H146" i="6"/>
  <c r="E146" i="6"/>
  <c r="H145" i="6"/>
  <c r="E145" i="6"/>
  <c r="H144" i="6"/>
  <c r="E144" i="6"/>
  <c r="H143" i="6"/>
  <c r="E143" i="6"/>
  <c r="H142" i="6"/>
  <c r="E142" i="6"/>
  <c r="H141" i="6"/>
  <c r="E141" i="6"/>
  <c r="H140" i="6"/>
  <c r="E140" i="6"/>
  <c r="H139" i="6"/>
  <c r="E139" i="6"/>
  <c r="H138" i="6"/>
  <c r="E138" i="6"/>
  <c r="H137" i="6"/>
  <c r="E137" i="6"/>
  <c r="H136" i="6"/>
  <c r="E136" i="6"/>
  <c r="H135" i="6"/>
  <c r="E135" i="6"/>
  <c r="AZ148" i="6"/>
  <c r="AY148" i="6"/>
  <c r="AW148" i="6"/>
  <c r="AV148" i="6"/>
  <c r="AU148" i="6"/>
  <c r="AT148" i="6"/>
  <c r="AS148" i="6"/>
  <c r="AR148" i="6"/>
  <c r="AQ148" i="6"/>
  <c r="AP148" i="6"/>
  <c r="O148" i="6"/>
  <c r="P148" i="6"/>
  <c r="N148" i="6"/>
  <c r="M148" i="6"/>
  <c r="L148" i="6"/>
  <c r="K148" i="6"/>
  <c r="D72" i="4"/>
  <c r="K72" i="4"/>
  <c r="D78" i="4"/>
  <c r="K78" i="4"/>
  <c r="D84" i="4"/>
  <c r="K84" i="4"/>
  <c r="D73" i="4"/>
  <c r="K73" i="4"/>
  <c r="D80" i="4"/>
  <c r="K80" i="4"/>
  <c r="D81" i="4"/>
  <c r="K81" i="4"/>
  <c r="D85" i="4"/>
  <c r="K85" i="4"/>
  <c r="D74" i="4"/>
  <c r="K74" i="4"/>
  <c r="D79" i="4"/>
  <c r="K79" i="4"/>
  <c r="D82" i="4"/>
  <c r="K82" i="4"/>
  <c r="D71" i="4"/>
  <c r="K71" i="4"/>
  <c r="D75" i="4"/>
  <c r="K75" i="4"/>
  <c r="D77" i="4"/>
  <c r="K77" i="4"/>
  <c r="D83" i="4"/>
  <c r="K83" i="4"/>
  <c r="D76" i="4"/>
  <c r="K76" i="4"/>
  <c r="E72" i="4"/>
  <c r="L72" i="4"/>
  <c r="E78" i="4"/>
  <c r="L78" i="4"/>
  <c r="E84" i="4"/>
  <c r="L84" i="4"/>
  <c r="E73" i="4"/>
  <c r="L73" i="4"/>
  <c r="E80" i="4"/>
  <c r="L80" i="4"/>
  <c r="E81" i="4"/>
  <c r="L81" i="4"/>
  <c r="E85" i="4"/>
  <c r="L85" i="4"/>
  <c r="E74" i="4"/>
  <c r="L74" i="4"/>
  <c r="E79" i="4"/>
  <c r="L79" i="4"/>
  <c r="E82" i="4"/>
  <c r="L82" i="4"/>
  <c r="E71" i="4"/>
  <c r="L71" i="4"/>
  <c r="E75" i="4"/>
  <c r="L75" i="4"/>
  <c r="E77" i="4"/>
  <c r="L77" i="4"/>
  <c r="E83" i="4"/>
  <c r="L83" i="4"/>
  <c r="E76" i="4"/>
  <c r="L76" i="4"/>
  <c r="F72" i="4"/>
  <c r="M72" i="4"/>
  <c r="F78" i="4"/>
  <c r="M78" i="4"/>
  <c r="F84" i="4"/>
  <c r="M84" i="4"/>
  <c r="F73" i="4"/>
  <c r="M73" i="4"/>
  <c r="F80" i="4"/>
  <c r="M80" i="4"/>
  <c r="F81" i="4"/>
  <c r="M81" i="4"/>
  <c r="F85" i="4"/>
  <c r="M85" i="4"/>
  <c r="F74" i="4"/>
  <c r="M74" i="4"/>
  <c r="F79" i="4"/>
  <c r="M79" i="4"/>
  <c r="F82" i="4"/>
  <c r="M82" i="4"/>
  <c r="F71" i="4"/>
  <c r="M71" i="4"/>
  <c r="F75" i="4"/>
  <c r="M75" i="4"/>
  <c r="F77" i="4"/>
  <c r="M77" i="4"/>
  <c r="F83" i="4"/>
  <c r="M83" i="4"/>
  <c r="F76" i="4"/>
  <c r="M76" i="4"/>
  <c r="G72" i="4"/>
  <c r="G78" i="4"/>
  <c r="G84" i="4"/>
  <c r="G73" i="4"/>
  <c r="G80" i="4"/>
  <c r="G81" i="4"/>
  <c r="G85" i="4"/>
  <c r="G74" i="4"/>
  <c r="G79" i="4"/>
  <c r="G82" i="4"/>
  <c r="G71" i="4"/>
  <c r="G75" i="4"/>
  <c r="G77" i="4"/>
  <c r="G83" i="4"/>
  <c r="G76" i="4"/>
  <c r="AG3524" i="4"/>
  <c r="AF3524" i="4"/>
  <c r="AE3524" i="4"/>
  <c r="AD3524" i="4"/>
  <c r="AC3524" i="4"/>
  <c r="AB3524" i="4"/>
  <c r="AA3524" i="4"/>
  <c r="Z3524" i="4"/>
  <c r="Y3524" i="4"/>
  <c r="X3524" i="4"/>
  <c r="W3524" i="4"/>
  <c r="V3524" i="4"/>
  <c r="U3524" i="4"/>
  <c r="T3524" i="4"/>
  <c r="S3524" i="4"/>
  <c r="R3524" i="4"/>
  <c r="Q3524" i="4"/>
  <c r="P3524" i="4"/>
  <c r="C3397" i="4"/>
  <c r="AP3397" i="4"/>
  <c r="AO3397" i="4"/>
  <c r="AN3397" i="4"/>
  <c r="AM3397" i="4"/>
  <c r="AL3397" i="4"/>
  <c r="AK3397" i="4"/>
  <c r="AJ3397" i="4"/>
  <c r="AI3397" i="4"/>
  <c r="AP1930" i="4"/>
  <c r="AO1930" i="4"/>
  <c r="AN1930" i="4"/>
  <c r="AL1930" i="4"/>
  <c r="AK1930" i="4"/>
  <c r="AJ1930" i="4"/>
  <c r="AI1930" i="4"/>
  <c r="AP1929" i="4"/>
  <c r="AO1929" i="4"/>
  <c r="AN1929" i="4"/>
  <c r="AL1929" i="4"/>
  <c r="AK1929" i="4"/>
  <c r="AJ1929" i="4"/>
  <c r="AI1929" i="4"/>
  <c r="AP1928" i="4"/>
  <c r="AO1928" i="4"/>
  <c r="AN1928" i="4"/>
  <c r="AL1928" i="4"/>
  <c r="AK1928" i="4"/>
  <c r="AJ1928" i="4"/>
  <c r="AI1928" i="4"/>
  <c r="AP1927" i="4"/>
  <c r="AO1927" i="4"/>
  <c r="AN1927" i="4"/>
  <c r="AL1927" i="4"/>
  <c r="AK1927" i="4"/>
  <c r="AJ1927" i="4"/>
  <c r="AI1927" i="4"/>
  <c r="AP1926" i="4"/>
  <c r="AO1926" i="4"/>
  <c r="AN1926" i="4"/>
  <c r="AL1926" i="4"/>
  <c r="AK1926" i="4"/>
  <c r="AJ1926" i="4"/>
  <c r="AI1926" i="4"/>
  <c r="AP1925" i="4"/>
  <c r="AO1925" i="4"/>
  <c r="AN1925" i="4"/>
  <c r="AL1925" i="4"/>
  <c r="AK1925" i="4"/>
  <c r="AJ1925" i="4"/>
  <c r="AI1925" i="4"/>
  <c r="AP1924" i="4"/>
  <c r="AO1924" i="4"/>
  <c r="AN1924" i="4"/>
  <c r="AL1924" i="4"/>
  <c r="AK1924" i="4"/>
  <c r="AJ1924" i="4"/>
  <c r="AI1924" i="4"/>
  <c r="AP1923" i="4"/>
  <c r="AO1923" i="4"/>
  <c r="AN1923" i="4"/>
  <c r="AL1923" i="4"/>
  <c r="AK1923" i="4"/>
  <c r="AJ1923" i="4"/>
  <c r="AI1923" i="4"/>
  <c r="AP1922" i="4"/>
  <c r="AO1922" i="4"/>
  <c r="AN1922" i="4"/>
  <c r="AL1922" i="4"/>
  <c r="AK1922" i="4"/>
  <c r="AJ1922" i="4"/>
  <c r="AI1922" i="4"/>
  <c r="AP1921" i="4"/>
  <c r="AO1921" i="4"/>
  <c r="AN1921" i="4"/>
  <c r="AL1921" i="4"/>
  <c r="AK1921" i="4"/>
  <c r="AJ1921" i="4"/>
  <c r="AI1921" i="4"/>
  <c r="AP1920" i="4"/>
  <c r="AO1920" i="4"/>
  <c r="AN1920" i="4"/>
  <c r="AL1920" i="4"/>
  <c r="AK1920" i="4"/>
  <c r="AJ1920" i="4"/>
  <c r="AI1920" i="4"/>
  <c r="AP1919" i="4"/>
  <c r="AO1919" i="4"/>
  <c r="AN1919" i="4"/>
  <c r="AL1919" i="4"/>
  <c r="AK1919" i="4"/>
  <c r="AJ1919" i="4"/>
  <c r="AI1919" i="4"/>
  <c r="AP1918" i="4"/>
  <c r="AO1918" i="4"/>
  <c r="AN1918" i="4"/>
  <c r="AL1918" i="4"/>
  <c r="AK1918" i="4"/>
  <c r="AJ1918" i="4"/>
  <c r="AI1918" i="4"/>
  <c r="AP1917" i="4"/>
  <c r="AO1917" i="4"/>
  <c r="AN1917" i="4"/>
  <c r="AL1917" i="4"/>
  <c r="AK1917" i="4"/>
  <c r="AJ1917" i="4"/>
  <c r="AI1917" i="4"/>
  <c r="AP1916" i="4"/>
  <c r="AO1916" i="4"/>
  <c r="AN1916" i="4"/>
  <c r="AL1916" i="4"/>
  <c r="AK1916" i="4"/>
  <c r="AJ1916" i="4"/>
  <c r="AI1916" i="4"/>
  <c r="AP1915" i="4"/>
  <c r="AO1915" i="4"/>
  <c r="AN1915" i="4"/>
  <c r="AL1915" i="4"/>
  <c r="AK1915" i="4"/>
  <c r="AJ1915" i="4"/>
  <c r="AI1915" i="4"/>
  <c r="AP1914" i="4"/>
  <c r="AO1914" i="4"/>
  <c r="AN1914" i="4"/>
  <c r="AL1914" i="4"/>
  <c r="AK1914" i="4"/>
  <c r="AJ1914" i="4"/>
  <c r="AI1914" i="4"/>
  <c r="AP1913" i="4"/>
  <c r="AO1913" i="4"/>
  <c r="AN1913" i="4"/>
  <c r="AL1913" i="4"/>
  <c r="AK1913" i="4"/>
  <c r="AJ1913" i="4"/>
  <c r="AI1913" i="4"/>
  <c r="AP1912" i="4"/>
  <c r="AO1912" i="4"/>
  <c r="AN1912" i="4"/>
  <c r="AL1912" i="4"/>
  <c r="AK1912" i="4"/>
  <c r="AJ1912" i="4"/>
  <c r="AI1912" i="4"/>
  <c r="AP1911" i="4"/>
  <c r="AO1911" i="4"/>
  <c r="AN1911" i="4"/>
  <c r="AL1911" i="4"/>
  <c r="AK1911" i="4"/>
  <c r="AJ1911" i="4"/>
  <c r="AI1911" i="4"/>
  <c r="AP1910" i="4"/>
  <c r="AO1910" i="4"/>
  <c r="AN1910" i="4"/>
  <c r="AL1910" i="4"/>
  <c r="AK1910" i="4"/>
  <c r="AJ1910" i="4"/>
  <c r="AI1910" i="4"/>
  <c r="AP1909" i="4"/>
  <c r="AO1909" i="4"/>
  <c r="AN1909" i="4"/>
  <c r="AL1909" i="4"/>
  <c r="AK1909" i="4"/>
  <c r="AJ1909" i="4"/>
  <c r="AI1909" i="4"/>
  <c r="AP1908" i="4"/>
  <c r="AO1908" i="4"/>
  <c r="AN1908" i="4"/>
  <c r="AL1908" i="4"/>
  <c r="AK1908" i="4"/>
  <c r="AJ1908" i="4"/>
  <c r="AI1908" i="4"/>
  <c r="AP1907" i="4"/>
  <c r="AO1907" i="4"/>
  <c r="AN1907" i="4"/>
  <c r="AL1907" i="4"/>
  <c r="AK1907" i="4"/>
  <c r="AJ1907" i="4"/>
  <c r="AI1907" i="4"/>
  <c r="AP1906" i="4"/>
  <c r="AO1906" i="4"/>
  <c r="AN1906" i="4"/>
  <c r="AL1906" i="4"/>
  <c r="AK1906" i="4"/>
  <c r="AJ1906" i="4"/>
  <c r="AI1906" i="4"/>
  <c r="AP1905" i="4"/>
  <c r="AO1905" i="4"/>
  <c r="AN1905" i="4"/>
  <c r="AL1905" i="4"/>
  <c r="AK1905" i="4"/>
  <c r="AJ1905" i="4"/>
  <c r="AI1905" i="4"/>
  <c r="AP1904" i="4"/>
  <c r="AO1904" i="4"/>
  <c r="AN1904" i="4"/>
  <c r="AL1904" i="4"/>
  <c r="AK1904" i="4"/>
  <c r="AJ1904" i="4"/>
  <c r="AI1904" i="4"/>
  <c r="AP1903" i="4"/>
  <c r="AO1903" i="4"/>
  <c r="AN1903" i="4"/>
  <c r="AL1903" i="4"/>
  <c r="AK1903" i="4"/>
  <c r="AJ1903" i="4"/>
  <c r="AI1903" i="4"/>
  <c r="AP1902" i="4"/>
  <c r="AO1902" i="4"/>
  <c r="AN1902" i="4"/>
  <c r="AL1902" i="4"/>
  <c r="AK1902" i="4"/>
  <c r="AJ1902" i="4"/>
  <c r="AI1902" i="4"/>
  <c r="AP1901" i="4"/>
  <c r="AO1901" i="4"/>
  <c r="AN1901" i="4"/>
  <c r="AL1901" i="4"/>
  <c r="AK1901" i="4"/>
  <c r="AJ1901" i="4"/>
  <c r="AI1901" i="4"/>
  <c r="AP1900" i="4"/>
  <c r="AO1900" i="4"/>
  <c r="AN1900" i="4"/>
  <c r="AL1900" i="4"/>
  <c r="AK1900" i="4"/>
  <c r="AJ1900" i="4"/>
  <c r="AI1900" i="4"/>
  <c r="AP1899" i="4"/>
  <c r="AO1899" i="4"/>
  <c r="AN1899" i="4"/>
  <c r="AL1899" i="4"/>
  <c r="AK1899" i="4"/>
  <c r="AJ1899" i="4"/>
  <c r="AI1899" i="4"/>
  <c r="AP1898" i="4"/>
  <c r="AO1898" i="4"/>
  <c r="AN1898" i="4"/>
  <c r="AL1898" i="4"/>
  <c r="AK1898" i="4"/>
  <c r="AJ1898" i="4"/>
  <c r="AI1898" i="4"/>
  <c r="AP1897" i="4"/>
  <c r="AO1897" i="4"/>
  <c r="AN1897" i="4"/>
  <c r="AL1897" i="4"/>
  <c r="AK1897" i="4"/>
  <c r="AJ1897" i="4"/>
  <c r="AI1897" i="4"/>
  <c r="AP1896" i="4"/>
  <c r="AO1896" i="4"/>
  <c r="AN1896" i="4"/>
  <c r="AL1896" i="4"/>
  <c r="AK1896" i="4"/>
  <c r="AJ1896" i="4"/>
  <c r="AI1896" i="4"/>
  <c r="AP1895" i="4"/>
  <c r="AO1895" i="4"/>
  <c r="AN1895" i="4"/>
  <c r="AL1895" i="4"/>
  <c r="AK1895" i="4"/>
  <c r="AJ1895" i="4"/>
  <c r="AI1895" i="4"/>
  <c r="AP1894" i="4"/>
  <c r="AO1894" i="4"/>
  <c r="AN1894" i="4"/>
  <c r="AL1894" i="4"/>
  <c r="AK1894" i="4"/>
  <c r="AJ1894" i="4"/>
  <c r="AI1894" i="4"/>
  <c r="AP1893" i="4"/>
  <c r="AO1893" i="4"/>
  <c r="AN1893" i="4"/>
  <c r="AL1893" i="4"/>
  <c r="AK1893" i="4"/>
  <c r="AJ1893" i="4"/>
  <c r="AI1893" i="4"/>
  <c r="AP1892" i="4"/>
  <c r="AO1892" i="4"/>
  <c r="AN1892" i="4"/>
  <c r="AL1892" i="4"/>
  <c r="AK1892" i="4"/>
  <c r="AJ1892" i="4"/>
  <c r="AI1892" i="4"/>
  <c r="AP1891" i="4"/>
  <c r="AO1891" i="4"/>
  <c r="AN1891" i="4"/>
  <c r="AL1891" i="4"/>
  <c r="AK1891" i="4"/>
  <c r="AJ1891" i="4"/>
  <c r="AI1891" i="4"/>
  <c r="AP1890" i="4"/>
  <c r="AO1890" i="4"/>
  <c r="AN1890" i="4"/>
  <c r="AL1890" i="4"/>
  <c r="AK1890" i="4"/>
  <c r="AJ1890" i="4"/>
  <c r="AI1890" i="4"/>
  <c r="AP1889" i="4"/>
  <c r="AO1889" i="4"/>
  <c r="AN1889" i="4"/>
  <c r="AL1889" i="4"/>
  <c r="AK1889" i="4"/>
  <c r="AJ1889" i="4"/>
  <c r="AI1889" i="4"/>
  <c r="AP1888" i="4"/>
  <c r="AO1888" i="4"/>
  <c r="AN1888" i="4"/>
  <c r="AL1888" i="4"/>
  <c r="AK1888" i="4"/>
  <c r="AJ1888" i="4"/>
  <c r="AI1888" i="4"/>
  <c r="AP1887" i="4"/>
  <c r="AO1887" i="4"/>
  <c r="AN1887" i="4"/>
  <c r="AL1887" i="4"/>
  <c r="AK1887" i="4"/>
  <c r="AJ1887" i="4"/>
  <c r="AI1887" i="4"/>
  <c r="AP1886" i="4"/>
  <c r="AO1886" i="4"/>
  <c r="AN1886" i="4"/>
  <c r="AL1886" i="4"/>
  <c r="AK1886" i="4"/>
  <c r="AJ1886" i="4"/>
  <c r="AI1886" i="4"/>
  <c r="AP1885" i="4"/>
  <c r="AO1885" i="4"/>
  <c r="AN1885" i="4"/>
  <c r="AL1885" i="4"/>
  <c r="AK1885" i="4"/>
  <c r="AJ1885" i="4"/>
  <c r="AI1885" i="4"/>
  <c r="AP1884" i="4"/>
  <c r="AO1884" i="4"/>
  <c r="AN1884" i="4"/>
  <c r="AL1884" i="4"/>
  <c r="AK1884" i="4"/>
  <c r="AJ1884" i="4"/>
  <c r="AI1884" i="4"/>
  <c r="AP1883" i="4"/>
  <c r="AO1883" i="4"/>
  <c r="AN1883" i="4"/>
  <c r="AL1883" i="4"/>
  <c r="AK1883" i="4"/>
  <c r="AJ1883" i="4"/>
  <c r="AI1883" i="4"/>
  <c r="AP1882" i="4"/>
  <c r="AO1882" i="4"/>
  <c r="AN1882" i="4"/>
  <c r="AL1882" i="4"/>
  <c r="AK1882" i="4"/>
  <c r="AJ1882" i="4"/>
  <c r="AI1882" i="4"/>
  <c r="AP1881" i="4"/>
  <c r="AO1881" i="4"/>
  <c r="AN1881" i="4"/>
  <c r="AL1881" i="4"/>
  <c r="AK1881" i="4"/>
  <c r="AJ1881" i="4"/>
  <c r="AI1881" i="4"/>
  <c r="AP1880" i="4"/>
  <c r="AO1880" i="4"/>
  <c r="AN1880" i="4"/>
  <c r="AL1880" i="4"/>
  <c r="AK1880" i="4"/>
  <c r="AJ1880" i="4"/>
  <c r="AI1880" i="4"/>
  <c r="AP1879" i="4"/>
  <c r="AO1879" i="4"/>
  <c r="AN1879" i="4"/>
  <c r="AL1879" i="4"/>
  <c r="AK1879" i="4"/>
  <c r="AJ1879" i="4"/>
  <c r="AI1879" i="4"/>
  <c r="AP1878" i="4"/>
  <c r="AO1878" i="4"/>
  <c r="AN1878" i="4"/>
  <c r="AL1878" i="4"/>
  <c r="AK1878" i="4"/>
  <c r="AJ1878" i="4"/>
  <c r="AI1878" i="4"/>
  <c r="AP1877" i="4"/>
  <c r="AO1877" i="4"/>
  <c r="AN1877" i="4"/>
  <c r="AL1877" i="4"/>
  <c r="AK1877" i="4"/>
  <c r="AJ1877" i="4"/>
  <c r="AI1877" i="4"/>
  <c r="AP1876" i="4"/>
  <c r="AO1876" i="4"/>
  <c r="AN1876" i="4"/>
  <c r="AL1876" i="4"/>
  <c r="AK1876" i="4"/>
  <c r="AJ1876" i="4"/>
  <c r="AI1876" i="4"/>
  <c r="AP1875" i="4"/>
  <c r="AO1875" i="4"/>
  <c r="AN1875" i="4"/>
  <c r="AL1875" i="4"/>
  <c r="AK1875" i="4"/>
  <c r="AJ1875" i="4"/>
  <c r="AI1875" i="4"/>
  <c r="AP1874" i="4"/>
  <c r="AO1874" i="4"/>
  <c r="AN1874" i="4"/>
  <c r="AL1874" i="4"/>
  <c r="AK1874" i="4"/>
  <c r="AJ1874" i="4"/>
  <c r="AI1874" i="4"/>
  <c r="AP1873" i="4"/>
  <c r="AO1873" i="4"/>
  <c r="AN1873" i="4"/>
  <c r="AL1873" i="4"/>
  <c r="AK1873" i="4"/>
  <c r="AJ1873" i="4"/>
  <c r="AI1873" i="4"/>
  <c r="AP1872" i="4"/>
  <c r="AO1872" i="4"/>
  <c r="AN1872" i="4"/>
  <c r="AL1872" i="4"/>
  <c r="AK1872" i="4"/>
  <c r="AJ1872" i="4"/>
  <c r="AI1872" i="4"/>
  <c r="AP1871" i="4"/>
  <c r="AO1871" i="4"/>
  <c r="AN1871" i="4"/>
  <c r="AL1871" i="4"/>
  <c r="AK1871" i="4"/>
  <c r="AJ1871" i="4"/>
  <c r="AI1871" i="4"/>
  <c r="AP1870" i="4"/>
  <c r="AO1870" i="4"/>
  <c r="AN1870" i="4"/>
  <c r="AL1870" i="4"/>
  <c r="AK1870" i="4"/>
  <c r="AJ1870" i="4"/>
  <c r="AI1870" i="4"/>
  <c r="AP1869" i="4"/>
  <c r="AO1869" i="4"/>
  <c r="AN1869" i="4"/>
  <c r="AL1869" i="4"/>
  <c r="AK1869" i="4"/>
  <c r="AJ1869" i="4"/>
  <c r="AI1869" i="4"/>
  <c r="AP1868" i="4"/>
  <c r="AO1868" i="4"/>
  <c r="AN1868" i="4"/>
  <c r="AL1868" i="4"/>
  <c r="AK1868" i="4"/>
  <c r="AJ1868" i="4"/>
  <c r="AI1868" i="4"/>
  <c r="AP1867" i="4"/>
  <c r="AO1867" i="4"/>
  <c r="AN1867" i="4"/>
  <c r="AL1867" i="4"/>
  <c r="AK1867" i="4"/>
  <c r="AJ1867" i="4"/>
  <c r="AI1867" i="4"/>
  <c r="AP1866" i="4"/>
  <c r="AO1866" i="4"/>
  <c r="AN1866" i="4"/>
  <c r="AL1866" i="4"/>
  <c r="AK1866" i="4"/>
  <c r="AJ1866" i="4"/>
  <c r="AI1866" i="4"/>
  <c r="AP1865" i="4"/>
  <c r="AO1865" i="4"/>
  <c r="AN1865" i="4"/>
  <c r="AL1865" i="4"/>
  <c r="AK1865" i="4"/>
  <c r="AJ1865" i="4"/>
  <c r="AI1865" i="4"/>
  <c r="AP1864" i="4"/>
  <c r="AO1864" i="4"/>
  <c r="AN1864" i="4"/>
  <c r="AL1864" i="4"/>
  <c r="AK1864" i="4"/>
  <c r="AJ1864" i="4"/>
  <c r="AI1864" i="4"/>
  <c r="AP1863" i="4"/>
  <c r="AO1863" i="4"/>
  <c r="AN1863" i="4"/>
  <c r="AL1863" i="4"/>
  <c r="AK1863" i="4"/>
  <c r="AJ1863" i="4"/>
  <c r="AI1863" i="4"/>
  <c r="AP1862" i="4"/>
  <c r="AO1862" i="4"/>
  <c r="AN1862" i="4"/>
  <c r="AL1862" i="4"/>
  <c r="AK1862" i="4"/>
  <c r="AJ1862" i="4"/>
  <c r="AI1862" i="4"/>
  <c r="AP1861" i="4"/>
  <c r="AO1861" i="4"/>
  <c r="AN1861" i="4"/>
  <c r="AL1861" i="4"/>
  <c r="AK1861" i="4"/>
  <c r="AJ1861" i="4"/>
  <c r="AI1861" i="4"/>
  <c r="AP1860" i="4"/>
  <c r="AO1860" i="4"/>
  <c r="AN1860" i="4"/>
  <c r="AL1860" i="4"/>
  <c r="AK1860" i="4"/>
  <c r="AJ1860" i="4"/>
  <c r="AI1860" i="4"/>
  <c r="AP1859" i="4"/>
  <c r="AO1859" i="4"/>
  <c r="AN1859" i="4"/>
  <c r="AL1859" i="4"/>
  <c r="AK1859" i="4"/>
  <c r="AJ1859" i="4"/>
  <c r="AI1859" i="4"/>
  <c r="AP1858" i="4"/>
  <c r="AO1858" i="4"/>
  <c r="AN1858" i="4"/>
  <c r="AL1858" i="4"/>
  <c r="AK1858" i="4"/>
  <c r="AJ1858" i="4"/>
  <c r="AI1858" i="4"/>
  <c r="AP1857" i="4"/>
  <c r="AO1857" i="4"/>
  <c r="AN1857" i="4"/>
  <c r="AL1857" i="4"/>
  <c r="AK1857" i="4"/>
  <c r="AJ1857" i="4"/>
  <c r="AI1857" i="4"/>
  <c r="AP1856" i="4"/>
  <c r="AO1856" i="4"/>
  <c r="AN1856" i="4"/>
  <c r="AL1856" i="4"/>
  <c r="AK1856" i="4"/>
  <c r="AJ1856" i="4"/>
  <c r="AI1856" i="4"/>
  <c r="AP1855" i="4"/>
  <c r="AO1855" i="4"/>
  <c r="AN1855" i="4"/>
  <c r="AL1855" i="4"/>
  <c r="AK1855" i="4"/>
  <c r="AJ1855" i="4"/>
  <c r="AI1855" i="4"/>
  <c r="AP1854" i="4"/>
  <c r="AO1854" i="4"/>
  <c r="AN1854" i="4"/>
  <c r="AL1854" i="4"/>
  <c r="AK1854" i="4"/>
  <c r="AJ1854" i="4"/>
  <c r="AI1854" i="4"/>
  <c r="AP1853" i="4"/>
  <c r="AO1853" i="4"/>
  <c r="AN1853" i="4"/>
  <c r="AL1853" i="4"/>
  <c r="AK1853" i="4"/>
  <c r="AJ1853" i="4"/>
  <c r="AI1853" i="4"/>
  <c r="AP1852" i="4"/>
  <c r="AO1852" i="4"/>
  <c r="AN1852" i="4"/>
  <c r="AL1852" i="4"/>
  <c r="AK1852" i="4"/>
  <c r="AJ1852" i="4"/>
  <c r="AI1852" i="4"/>
  <c r="C3395" i="4"/>
  <c r="AP3395" i="4"/>
  <c r="AO3395" i="4"/>
  <c r="AN3395" i="4"/>
  <c r="AM3395" i="4"/>
  <c r="AL3395" i="4"/>
  <c r="AK3395" i="4"/>
  <c r="AJ3395" i="4"/>
  <c r="AI3395" i="4"/>
  <c r="AR3395" i="4"/>
  <c r="K3395" i="4"/>
  <c r="L3395" i="4"/>
  <c r="M3395" i="4"/>
  <c r="N3395" i="4"/>
  <c r="O3395" i="4"/>
  <c r="H3395" i="4"/>
  <c r="I3395" i="4"/>
  <c r="G3395" i="4"/>
  <c r="F3395" i="4"/>
  <c r="E3395" i="4"/>
  <c r="D3395" i="4"/>
  <c r="BQ58" i="3"/>
  <c r="BP58" i="3"/>
  <c r="BO58" i="3"/>
  <c r="BN58" i="3"/>
  <c r="BK58" i="3"/>
  <c r="V58" i="3"/>
  <c r="W58" i="3"/>
  <c r="U58" i="3"/>
  <c r="T58" i="3"/>
  <c r="S58" i="3"/>
  <c r="R58" i="3"/>
  <c r="Q58" i="3"/>
  <c r="L76" i="3"/>
  <c r="K76" i="3"/>
  <c r="I76" i="3"/>
  <c r="D76" i="3"/>
  <c r="BF1176" i="6"/>
  <c r="AY1176" i="6"/>
  <c r="C1176" i="6"/>
  <c r="R1176" i="6"/>
  <c r="S1176" i="6"/>
  <c r="T1176" i="6"/>
  <c r="V1176" i="6"/>
  <c r="U1176" i="6"/>
  <c r="O1176" i="6"/>
  <c r="P1176" i="6"/>
  <c r="M1176" i="6"/>
  <c r="L1176" i="6"/>
  <c r="K1176" i="6"/>
  <c r="BF1179" i="6"/>
  <c r="AY1179" i="6"/>
  <c r="C1179" i="6"/>
  <c r="R1179" i="6"/>
  <c r="S1179" i="6"/>
  <c r="T1179" i="6"/>
  <c r="V1179" i="6"/>
  <c r="U1179" i="6"/>
  <c r="O1179" i="6"/>
  <c r="P1179" i="6"/>
  <c r="M1179" i="6"/>
  <c r="L1179" i="6"/>
  <c r="K1179" i="6"/>
  <c r="BF1187" i="6"/>
  <c r="AY1187" i="6"/>
  <c r="C1187" i="6"/>
  <c r="R1187" i="6"/>
  <c r="S1187" i="6"/>
  <c r="T1187" i="6"/>
  <c r="V1187" i="6"/>
  <c r="U1187" i="6"/>
  <c r="O1187" i="6"/>
  <c r="P1187" i="6"/>
  <c r="M1187" i="6"/>
  <c r="L1187" i="6"/>
  <c r="K1187" i="6"/>
  <c r="BF1195" i="6"/>
  <c r="AY1195" i="6"/>
  <c r="C1195" i="6"/>
  <c r="R1195" i="6"/>
  <c r="S1195" i="6"/>
  <c r="T1195" i="6"/>
  <c r="V1195" i="6"/>
  <c r="U1195" i="6"/>
  <c r="O1195" i="6"/>
  <c r="P1195" i="6"/>
  <c r="M1195" i="6"/>
  <c r="L1195" i="6"/>
  <c r="K1195" i="6"/>
  <c r="BF1182" i="6"/>
  <c r="AY1182" i="6"/>
  <c r="C1182" i="6"/>
  <c r="R1182" i="6"/>
  <c r="S1182" i="6"/>
  <c r="T1182" i="6"/>
  <c r="V1182" i="6"/>
  <c r="U1182" i="6"/>
  <c r="O1182" i="6"/>
  <c r="P1182" i="6"/>
  <c r="M1182" i="6"/>
  <c r="L1182" i="6"/>
  <c r="K1182" i="6"/>
  <c r="BF1200" i="6"/>
  <c r="AY1200" i="6"/>
  <c r="C1200" i="6"/>
  <c r="R1200" i="6"/>
  <c r="S1200" i="6"/>
  <c r="T1200" i="6"/>
  <c r="V1200" i="6"/>
  <c r="U1200" i="6"/>
  <c r="O1200" i="6"/>
  <c r="P1200" i="6"/>
  <c r="M1200" i="6"/>
  <c r="L1200" i="6"/>
  <c r="K1200" i="6"/>
  <c r="BF1193" i="6"/>
  <c r="AY1193" i="6"/>
  <c r="C1193" i="6"/>
  <c r="R1193" i="6"/>
  <c r="S1193" i="6"/>
  <c r="T1193" i="6"/>
  <c r="V1193" i="6"/>
  <c r="U1193" i="6"/>
  <c r="O1193" i="6"/>
  <c r="P1193" i="6"/>
  <c r="M1193" i="6"/>
  <c r="L1193" i="6"/>
  <c r="K1193" i="6"/>
  <c r="AM260" i="6"/>
  <c r="AL260" i="6"/>
  <c r="AK260" i="6"/>
  <c r="AJ260" i="6"/>
  <c r="BZ1" i="4"/>
  <c r="CN1" i="4"/>
  <c r="CM1" i="4"/>
  <c r="CL1" i="4"/>
  <c r="CK1" i="4"/>
  <c r="CJ1" i="4"/>
  <c r="CI1" i="4"/>
  <c r="CH1" i="4"/>
  <c r="CG1" i="4"/>
  <c r="CF1" i="4"/>
  <c r="CE1" i="4"/>
  <c r="CD1" i="4"/>
  <c r="CC1" i="4"/>
  <c r="CB1" i="4"/>
  <c r="CA1" i="4"/>
  <c r="BY1" i="4"/>
  <c r="D3454" i="4"/>
  <c r="C3454" i="4"/>
  <c r="K3454" i="4"/>
  <c r="D3444" i="4"/>
  <c r="C3444" i="4"/>
  <c r="K3444" i="4"/>
  <c r="D3455" i="4"/>
  <c r="C3455" i="4"/>
  <c r="K3455" i="4"/>
  <c r="D3458" i="4"/>
  <c r="C3458" i="4"/>
  <c r="K3458" i="4"/>
  <c r="E3454" i="4"/>
  <c r="L3454" i="4"/>
  <c r="E3444" i="4"/>
  <c r="L3444" i="4"/>
  <c r="E3455" i="4"/>
  <c r="L3455" i="4"/>
  <c r="E3458" i="4"/>
  <c r="L3458" i="4"/>
  <c r="F3454" i="4"/>
  <c r="M3454" i="4"/>
  <c r="F3444" i="4"/>
  <c r="M3444" i="4"/>
  <c r="F3455" i="4"/>
  <c r="M3455" i="4"/>
  <c r="F3458" i="4"/>
  <c r="M3458" i="4"/>
  <c r="G3454" i="4"/>
  <c r="N3454" i="4"/>
  <c r="G3444" i="4"/>
  <c r="N3444" i="4"/>
  <c r="G3455" i="4"/>
  <c r="N3455" i="4"/>
  <c r="G3458" i="4"/>
  <c r="N3458" i="4"/>
  <c r="I259" i="6"/>
  <c r="H259" i="6"/>
  <c r="G259" i="6"/>
  <c r="F259" i="6"/>
  <c r="E259" i="6"/>
  <c r="I258" i="6"/>
  <c r="H258" i="6"/>
  <c r="G258" i="6"/>
  <c r="F258" i="6"/>
  <c r="E258" i="6"/>
  <c r="I257" i="6"/>
  <c r="H257" i="6"/>
  <c r="G257" i="6"/>
  <c r="F257" i="6"/>
  <c r="E257" i="6"/>
  <c r="I256" i="6"/>
  <c r="H256" i="6"/>
  <c r="G256" i="6"/>
  <c r="F256" i="6"/>
  <c r="E256" i="6"/>
  <c r="I255" i="6"/>
  <c r="H255" i="6"/>
  <c r="G255" i="6"/>
  <c r="F255" i="6"/>
  <c r="E255" i="6"/>
  <c r="I254" i="6"/>
  <c r="H254" i="6"/>
  <c r="G254" i="6"/>
  <c r="F254" i="6"/>
  <c r="E254" i="6"/>
  <c r="I253" i="6"/>
  <c r="H253" i="6"/>
  <c r="G253" i="6"/>
  <c r="F253" i="6"/>
  <c r="E253" i="6"/>
  <c r="I252" i="6"/>
  <c r="H252" i="6"/>
  <c r="G252" i="6"/>
  <c r="F252" i="6"/>
  <c r="E252" i="6"/>
  <c r="I251" i="6"/>
  <c r="H251" i="6"/>
  <c r="G251" i="6"/>
  <c r="F251" i="6"/>
  <c r="E251" i="6"/>
  <c r="I250" i="6"/>
  <c r="H250" i="6"/>
  <c r="G250" i="6"/>
  <c r="F250" i="6"/>
  <c r="E250" i="6"/>
  <c r="I249" i="6"/>
  <c r="H249" i="6"/>
  <c r="G249" i="6"/>
  <c r="F249" i="6"/>
  <c r="E249" i="6"/>
  <c r="I248" i="6"/>
  <c r="H248" i="6"/>
  <c r="G248" i="6"/>
  <c r="F248" i="6"/>
  <c r="E248" i="6"/>
  <c r="I247" i="6"/>
  <c r="H247" i="6"/>
  <c r="G247" i="6"/>
  <c r="F247" i="6"/>
  <c r="E247" i="6"/>
  <c r="I246" i="6"/>
  <c r="H246" i="6"/>
  <c r="G246" i="6"/>
  <c r="F246" i="6"/>
  <c r="E246" i="6"/>
  <c r="BH75" i="3"/>
  <c r="BF75" i="3"/>
  <c r="BD75" i="3"/>
  <c r="BB75" i="3"/>
  <c r="AZ75" i="3"/>
  <c r="AX75" i="3"/>
  <c r="AV75" i="3"/>
  <c r="AT75" i="3"/>
  <c r="AR75" i="3"/>
  <c r="AP75" i="3"/>
  <c r="AN75" i="3"/>
  <c r="AL75" i="3"/>
  <c r="AJ75" i="3"/>
  <c r="AH75" i="3"/>
  <c r="AF75" i="3"/>
  <c r="AD75" i="3"/>
  <c r="AB75" i="3"/>
  <c r="Z75" i="3"/>
  <c r="X75" i="3"/>
  <c r="C75" i="3"/>
  <c r="Y75" i="3"/>
  <c r="AA75" i="3"/>
  <c r="AC75" i="3"/>
  <c r="AE75" i="3"/>
  <c r="AG75" i="3"/>
  <c r="AI75" i="3"/>
  <c r="AK75" i="3"/>
  <c r="AO75" i="3"/>
  <c r="AQ75" i="3"/>
  <c r="AS75" i="3"/>
  <c r="AU75" i="3"/>
  <c r="AW75" i="3"/>
  <c r="AY75" i="3"/>
  <c r="BA75" i="3"/>
  <c r="BC75" i="3"/>
  <c r="BE75" i="3"/>
  <c r="BG75" i="3"/>
  <c r="BI75" i="3"/>
  <c r="BQ75" i="3"/>
  <c r="BP75" i="3"/>
  <c r="BO75" i="3"/>
  <c r="BN75" i="3"/>
  <c r="BK75" i="3"/>
  <c r="AM75" i="3"/>
  <c r="V75" i="3"/>
  <c r="W75" i="3"/>
  <c r="U75" i="3"/>
  <c r="T75" i="3"/>
  <c r="S75" i="3"/>
  <c r="R75" i="3"/>
  <c r="Q75" i="3"/>
  <c r="P75" i="3"/>
  <c r="O75" i="3"/>
  <c r="N75" i="3"/>
  <c r="M75" i="3"/>
  <c r="AR3516" i="4"/>
  <c r="C3516" i="4"/>
  <c r="AP3516" i="4"/>
  <c r="AO3516" i="4"/>
  <c r="AN3516" i="4"/>
  <c r="AM3516" i="4"/>
  <c r="AL3516" i="4"/>
  <c r="AK3516" i="4"/>
  <c r="AJ3516" i="4"/>
  <c r="AI3516" i="4"/>
  <c r="K3516" i="4"/>
  <c r="L3516" i="4"/>
  <c r="M3516" i="4"/>
  <c r="N3516" i="4"/>
  <c r="O3516" i="4"/>
  <c r="H3516" i="4"/>
  <c r="I3516" i="4"/>
  <c r="G3516" i="4"/>
  <c r="F3516" i="4"/>
  <c r="E3516" i="4"/>
  <c r="D3516" i="4"/>
  <c r="AR3515" i="4"/>
  <c r="C3515" i="4"/>
  <c r="AP3515" i="4"/>
  <c r="AO3515" i="4"/>
  <c r="AN3515" i="4"/>
  <c r="AM3515" i="4"/>
  <c r="AL3515" i="4"/>
  <c r="AK3515" i="4"/>
  <c r="AJ3515" i="4"/>
  <c r="AI3515" i="4"/>
  <c r="K3515" i="4"/>
  <c r="L3515" i="4"/>
  <c r="M3515" i="4"/>
  <c r="N3515" i="4"/>
  <c r="O3515" i="4"/>
  <c r="H3515" i="4"/>
  <c r="I3515" i="4"/>
  <c r="G3515" i="4"/>
  <c r="F3515" i="4"/>
  <c r="E3515" i="4"/>
  <c r="D3515" i="4"/>
  <c r="AR3514" i="4"/>
  <c r="C3514" i="4"/>
  <c r="AP3514" i="4"/>
  <c r="AO3514" i="4"/>
  <c r="AN3514" i="4"/>
  <c r="AM3514" i="4"/>
  <c r="AL3514" i="4"/>
  <c r="AK3514" i="4"/>
  <c r="AJ3514" i="4"/>
  <c r="AI3514" i="4"/>
  <c r="K3514" i="4"/>
  <c r="L3514" i="4"/>
  <c r="M3514" i="4"/>
  <c r="N3514" i="4"/>
  <c r="O3514" i="4"/>
  <c r="H3514" i="4"/>
  <c r="I3514" i="4"/>
  <c r="G3514" i="4"/>
  <c r="F3514" i="4"/>
  <c r="E3514" i="4"/>
  <c r="D3514" i="4"/>
  <c r="AR3513" i="4"/>
  <c r="C3513" i="4"/>
  <c r="AP3513" i="4"/>
  <c r="AO3513" i="4"/>
  <c r="AN3513" i="4"/>
  <c r="AM3513" i="4"/>
  <c r="AL3513" i="4"/>
  <c r="AK3513" i="4"/>
  <c r="AJ3513" i="4"/>
  <c r="AI3513" i="4"/>
  <c r="K3513" i="4"/>
  <c r="L3513" i="4"/>
  <c r="M3513" i="4"/>
  <c r="N3513" i="4"/>
  <c r="O3513" i="4"/>
  <c r="H3513" i="4"/>
  <c r="I3513" i="4"/>
  <c r="G3513" i="4"/>
  <c r="F3513" i="4"/>
  <c r="E3513" i="4"/>
  <c r="D3513" i="4"/>
  <c r="AR3512" i="4"/>
  <c r="C3512" i="4"/>
  <c r="AP3512" i="4"/>
  <c r="AO3512" i="4"/>
  <c r="AN3512" i="4"/>
  <c r="AM3512" i="4"/>
  <c r="AL3512" i="4"/>
  <c r="AK3512" i="4"/>
  <c r="AJ3512" i="4"/>
  <c r="AI3512" i="4"/>
  <c r="K3512" i="4"/>
  <c r="L3512" i="4"/>
  <c r="M3512" i="4"/>
  <c r="N3512" i="4"/>
  <c r="O3512" i="4"/>
  <c r="H3512" i="4"/>
  <c r="I3512" i="4"/>
  <c r="G3512" i="4"/>
  <c r="F3512" i="4"/>
  <c r="E3512" i="4"/>
  <c r="D3512" i="4"/>
  <c r="AR3511" i="4"/>
  <c r="C3511" i="4"/>
  <c r="AP3511" i="4"/>
  <c r="AO3511" i="4"/>
  <c r="AN3511" i="4"/>
  <c r="AM3511" i="4"/>
  <c r="AL3511" i="4"/>
  <c r="AK3511" i="4"/>
  <c r="AJ3511" i="4"/>
  <c r="AI3511" i="4"/>
  <c r="K3511" i="4"/>
  <c r="L3511" i="4"/>
  <c r="M3511" i="4"/>
  <c r="N3511" i="4"/>
  <c r="O3511" i="4"/>
  <c r="H3511" i="4"/>
  <c r="I3511" i="4"/>
  <c r="G3511" i="4"/>
  <c r="F3511" i="4"/>
  <c r="E3511" i="4"/>
  <c r="D3511" i="4"/>
  <c r="AR3510" i="4"/>
  <c r="C3510" i="4"/>
  <c r="AP3510" i="4"/>
  <c r="AO3510" i="4"/>
  <c r="AN3510" i="4"/>
  <c r="AM3510" i="4"/>
  <c r="AL3510" i="4"/>
  <c r="AK3510" i="4"/>
  <c r="AJ3510" i="4"/>
  <c r="AI3510" i="4"/>
  <c r="K3510" i="4"/>
  <c r="L3510" i="4"/>
  <c r="M3510" i="4"/>
  <c r="N3510" i="4"/>
  <c r="O3510" i="4"/>
  <c r="H3510" i="4"/>
  <c r="I3510" i="4"/>
  <c r="G3510" i="4"/>
  <c r="F3510" i="4"/>
  <c r="E3510" i="4"/>
  <c r="D3510" i="4"/>
  <c r="AR3509" i="4"/>
  <c r="C3509" i="4"/>
  <c r="AP3509" i="4"/>
  <c r="AO3509" i="4"/>
  <c r="AN3509" i="4"/>
  <c r="AM3509" i="4"/>
  <c r="AL3509" i="4"/>
  <c r="AK3509" i="4"/>
  <c r="AJ3509" i="4"/>
  <c r="AI3509" i="4"/>
  <c r="K3509" i="4"/>
  <c r="L3509" i="4"/>
  <c r="M3509" i="4"/>
  <c r="N3509" i="4"/>
  <c r="O3509" i="4"/>
  <c r="H3509" i="4"/>
  <c r="I3509" i="4"/>
  <c r="G3509" i="4"/>
  <c r="F3509" i="4"/>
  <c r="E3509" i="4"/>
  <c r="D3509" i="4"/>
  <c r="AR3508" i="4"/>
  <c r="C3508" i="4"/>
  <c r="AP3508" i="4"/>
  <c r="AO3508" i="4"/>
  <c r="AN3508" i="4"/>
  <c r="AM3508" i="4"/>
  <c r="AL3508" i="4"/>
  <c r="AK3508" i="4"/>
  <c r="AJ3508" i="4"/>
  <c r="AI3508" i="4"/>
  <c r="K3508" i="4"/>
  <c r="L3508" i="4"/>
  <c r="M3508" i="4"/>
  <c r="N3508" i="4"/>
  <c r="O3508" i="4"/>
  <c r="H3508" i="4"/>
  <c r="I3508" i="4"/>
  <c r="G3508" i="4"/>
  <c r="F3508" i="4"/>
  <c r="E3508" i="4"/>
  <c r="D3508" i="4"/>
  <c r="AR3507" i="4"/>
  <c r="C3507" i="4"/>
  <c r="AP3507" i="4"/>
  <c r="AO3507" i="4"/>
  <c r="AN3507" i="4"/>
  <c r="AM3507" i="4"/>
  <c r="AL3507" i="4"/>
  <c r="AK3507" i="4"/>
  <c r="AJ3507" i="4"/>
  <c r="AI3507" i="4"/>
  <c r="K3507" i="4"/>
  <c r="L3507" i="4"/>
  <c r="M3507" i="4"/>
  <c r="N3507" i="4"/>
  <c r="O3507" i="4"/>
  <c r="H3507" i="4"/>
  <c r="I3507" i="4"/>
  <c r="G3507" i="4"/>
  <c r="F3507" i="4"/>
  <c r="E3507" i="4"/>
  <c r="D3507" i="4"/>
  <c r="AR3506" i="4"/>
  <c r="C3506" i="4"/>
  <c r="AP3506" i="4"/>
  <c r="AO3506" i="4"/>
  <c r="AN3506" i="4"/>
  <c r="AM3506" i="4"/>
  <c r="AL3506" i="4"/>
  <c r="AK3506" i="4"/>
  <c r="AJ3506" i="4"/>
  <c r="AI3506" i="4"/>
  <c r="K3506" i="4"/>
  <c r="L3506" i="4"/>
  <c r="M3506" i="4"/>
  <c r="N3506" i="4"/>
  <c r="O3506" i="4"/>
  <c r="H3506" i="4"/>
  <c r="I3506" i="4"/>
  <c r="G3506" i="4"/>
  <c r="F3506" i="4"/>
  <c r="E3506" i="4"/>
  <c r="D3506" i="4"/>
  <c r="AR3505" i="4"/>
  <c r="C3505" i="4"/>
  <c r="AP3505" i="4"/>
  <c r="AO3505" i="4"/>
  <c r="AN3505" i="4"/>
  <c r="AM3505" i="4"/>
  <c r="AL3505" i="4"/>
  <c r="AK3505" i="4"/>
  <c r="AJ3505" i="4"/>
  <c r="AI3505" i="4"/>
  <c r="K3505" i="4"/>
  <c r="L3505" i="4"/>
  <c r="M3505" i="4"/>
  <c r="N3505" i="4"/>
  <c r="O3505" i="4"/>
  <c r="H3505" i="4"/>
  <c r="I3505" i="4"/>
  <c r="G3505" i="4"/>
  <c r="F3505" i="4"/>
  <c r="E3505" i="4"/>
  <c r="D3505" i="4"/>
  <c r="AR3504" i="4"/>
  <c r="C3504" i="4"/>
  <c r="AP3504" i="4"/>
  <c r="AO3504" i="4"/>
  <c r="AN3504" i="4"/>
  <c r="AM3504" i="4"/>
  <c r="AL3504" i="4"/>
  <c r="AK3504" i="4"/>
  <c r="AJ3504" i="4"/>
  <c r="AI3504" i="4"/>
  <c r="K3504" i="4"/>
  <c r="L3504" i="4"/>
  <c r="M3504" i="4"/>
  <c r="N3504" i="4"/>
  <c r="O3504" i="4"/>
  <c r="H3504" i="4"/>
  <c r="I3504" i="4"/>
  <c r="G3504" i="4"/>
  <c r="F3504" i="4"/>
  <c r="E3504" i="4"/>
  <c r="D3504" i="4"/>
  <c r="AR3503" i="4"/>
  <c r="C3503" i="4"/>
  <c r="AP3503" i="4"/>
  <c r="AO3503" i="4"/>
  <c r="AN3503" i="4"/>
  <c r="AM3503" i="4"/>
  <c r="AL3503" i="4"/>
  <c r="AK3503" i="4"/>
  <c r="AJ3503" i="4"/>
  <c r="AI3503" i="4"/>
  <c r="K3503" i="4"/>
  <c r="L3503" i="4"/>
  <c r="M3503" i="4"/>
  <c r="N3503" i="4"/>
  <c r="O3503" i="4"/>
  <c r="H3503" i="4"/>
  <c r="I3503" i="4"/>
  <c r="G3503" i="4"/>
  <c r="F3503" i="4"/>
  <c r="E3503" i="4"/>
  <c r="D3503" i="4"/>
  <c r="AR3502" i="4"/>
  <c r="C3502" i="4"/>
  <c r="AP3502" i="4"/>
  <c r="AO3502" i="4"/>
  <c r="AN3502" i="4"/>
  <c r="AM3502" i="4"/>
  <c r="AL3502" i="4"/>
  <c r="AK3502" i="4"/>
  <c r="AJ3502" i="4"/>
  <c r="AI3502" i="4"/>
  <c r="K3502" i="4"/>
  <c r="L3502" i="4"/>
  <c r="M3502" i="4"/>
  <c r="N3502" i="4"/>
  <c r="O3502" i="4"/>
  <c r="H3502" i="4"/>
  <c r="I3502" i="4"/>
  <c r="G3502" i="4"/>
  <c r="F3502" i="4"/>
  <c r="E3502" i="4"/>
  <c r="D3502" i="4"/>
  <c r="AR3501" i="4"/>
  <c r="C3501" i="4"/>
  <c r="AP3501" i="4"/>
  <c r="AO3501" i="4"/>
  <c r="AN3501" i="4"/>
  <c r="AM3501" i="4"/>
  <c r="AL3501" i="4"/>
  <c r="AK3501" i="4"/>
  <c r="AJ3501" i="4"/>
  <c r="AI3501" i="4"/>
  <c r="K3501" i="4"/>
  <c r="L3501" i="4"/>
  <c r="M3501" i="4"/>
  <c r="N3501" i="4"/>
  <c r="O3501" i="4"/>
  <c r="H3501" i="4"/>
  <c r="I3501" i="4"/>
  <c r="G3501" i="4"/>
  <c r="F3501" i="4"/>
  <c r="E3501" i="4"/>
  <c r="D3501" i="4"/>
  <c r="AR3500" i="4"/>
  <c r="C3500" i="4"/>
  <c r="AP3500" i="4"/>
  <c r="AO3500" i="4"/>
  <c r="AN3500" i="4"/>
  <c r="AM3500" i="4"/>
  <c r="AL3500" i="4"/>
  <c r="AK3500" i="4"/>
  <c r="AJ3500" i="4"/>
  <c r="AI3500" i="4"/>
  <c r="K3500" i="4"/>
  <c r="L3500" i="4"/>
  <c r="M3500" i="4"/>
  <c r="N3500" i="4"/>
  <c r="O3500" i="4"/>
  <c r="H3500" i="4"/>
  <c r="I3500" i="4"/>
  <c r="G3500" i="4"/>
  <c r="F3500" i="4"/>
  <c r="E3500" i="4"/>
  <c r="D3500" i="4"/>
  <c r="AR3499" i="4"/>
  <c r="C3499" i="4"/>
  <c r="AP3499" i="4"/>
  <c r="AO3499" i="4"/>
  <c r="AN3499" i="4"/>
  <c r="AM3499" i="4"/>
  <c r="AL3499" i="4"/>
  <c r="AK3499" i="4"/>
  <c r="AJ3499" i="4"/>
  <c r="AI3499" i="4"/>
  <c r="K3499" i="4"/>
  <c r="L3499" i="4"/>
  <c r="M3499" i="4"/>
  <c r="N3499" i="4"/>
  <c r="O3499" i="4"/>
  <c r="H3499" i="4"/>
  <c r="I3499" i="4"/>
  <c r="G3499" i="4"/>
  <c r="F3499" i="4"/>
  <c r="E3499" i="4"/>
  <c r="D3499" i="4"/>
  <c r="AR3498" i="4"/>
  <c r="C3498" i="4"/>
  <c r="AP3498" i="4"/>
  <c r="AO3498" i="4"/>
  <c r="AN3498" i="4"/>
  <c r="AM3498" i="4"/>
  <c r="AL3498" i="4"/>
  <c r="AK3498" i="4"/>
  <c r="AJ3498" i="4"/>
  <c r="AI3498" i="4"/>
  <c r="K3498" i="4"/>
  <c r="L3498" i="4"/>
  <c r="M3498" i="4"/>
  <c r="N3498" i="4"/>
  <c r="O3498" i="4"/>
  <c r="H3498" i="4"/>
  <c r="I3498" i="4"/>
  <c r="G3498" i="4"/>
  <c r="F3498" i="4"/>
  <c r="E3498" i="4"/>
  <c r="D3498" i="4"/>
  <c r="AR3497" i="4"/>
  <c r="C3497" i="4"/>
  <c r="AP3497" i="4"/>
  <c r="AO3497" i="4"/>
  <c r="AN3497" i="4"/>
  <c r="AM3497" i="4"/>
  <c r="AL3497" i="4"/>
  <c r="AK3497" i="4"/>
  <c r="AJ3497" i="4"/>
  <c r="AI3497" i="4"/>
  <c r="K3497" i="4"/>
  <c r="L3497" i="4"/>
  <c r="M3497" i="4"/>
  <c r="N3497" i="4"/>
  <c r="O3497" i="4"/>
  <c r="H3497" i="4"/>
  <c r="I3497" i="4"/>
  <c r="G3497" i="4"/>
  <c r="F3497" i="4"/>
  <c r="E3497" i="4"/>
  <c r="D3497" i="4"/>
  <c r="AR3496" i="4"/>
  <c r="C3496" i="4"/>
  <c r="AP3496" i="4"/>
  <c r="AO3496" i="4"/>
  <c r="AN3496" i="4"/>
  <c r="AM3496" i="4"/>
  <c r="AL3496" i="4"/>
  <c r="AK3496" i="4"/>
  <c r="AJ3496" i="4"/>
  <c r="AI3496" i="4"/>
  <c r="K3496" i="4"/>
  <c r="L3496" i="4"/>
  <c r="M3496" i="4"/>
  <c r="N3496" i="4"/>
  <c r="O3496" i="4"/>
  <c r="H3496" i="4"/>
  <c r="I3496" i="4"/>
  <c r="G3496" i="4"/>
  <c r="F3496" i="4"/>
  <c r="E3496" i="4"/>
  <c r="D3496" i="4"/>
  <c r="AR3495" i="4"/>
  <c r="C3495" i="4"/>
  <c r="AP3495" i="4"/>
  <c r="AO3495" i="4"/>
  <c r="AN3495" i="4"/>
  <c r="AM3495" i="4"/>
  <c r="AL3495" i="4"/>
  <c r="AK3495" i="4"/>
  <c r="AJ3495" i="4"/>
  <c r="AI3495" i="4"/>
  <c r="K3495" i="4"/>
  <c r="L3495" i="4"/>
  <c r="M3495" i="4"/>
  <c r="N3495" i="4"/>
  <c r="O3495" i="4"/>
  <c r="H3495" i="4"/>
  <c r="I3495" i="4"/>
  <c r="G3495" i="4"/>
  <c r="F3495" i="4"/>
  <c r="E3495" i="4"/>
  <c r="D3495" i="4"/>
  <c r="AR3494" i="4"/>
  <c r="C3494" i="4"/>
  <c r="AP3494" i="4"/>
  <c r="AO3494" i="4"/>
  <c r="AN3494" i="4"/>
  <c r="AM3494" i="4"/>
  <c r="AL3494" i="4"/>
  <c r="AK3494" i="4"/>
  <c r="AJ3494" i="4"/>
  <c r="AI3494" i="4"/>
  <c r="K3494" i="4"/>
  <c r="L3494" i="4"/>
  <c r="M3494" i="4"/>
  <c r="N3494" i="4"/>
  <c r="O3494" i="4"/>
  <c r="H3494" i="4"/>
  <c r="I3494" i="4"/>
  <c r="G3494" i="4"/>
  <c r="F3494" i="4"/>
  <c r="E3494" i="4"/>
  <c r="D3494" i="4"/>
  <c r="AR3493" i="4"/>
  <c r="C3493" i="4"/>
  <c r="AP3493" i="4"/>
  <c r="AO3493" i="4"/>
  <c r="AN3493" i="4"/>
  <c r="AM3493" i="4"/>
  <c r="AL3493" i="4"/>
  <c r="AK3493" i="4"/>
  <c r="AJ3493" i="4"/>
  <c r="AI3493" i="4"/>
  <c r="K3493" i="4"/>
  <c r="L3493" i="4"/>
  <c r="M3493" i="4"/>
  <c r="N3493" i="4"/>
  <c r="O3493" i="4"/>
  <c r="H3493" i="4"/>
  <c r="I3493" i="4"/>
  <c r="G3493" i="4"/>
  <c r="F3493" i="4"/>
  <c r="E3493" i="4"/>
  <c r="D3493" i="4"/>
  <c r="BV693" i="5"/>
  <c r="AI642" i="5"/>
  <c r="AI672" i="5"/>
  <c r="AI1044" i="5"/>
  <c r="AI1043" i="5"/>
  <c r="AI1042" i="5"/>
  <c r="AI1041" i="5"/>
  <c r="AI1040" i="5"/>
  <c r="AI1038" i="5"/>
  <c r="AI1036" i="5"/>
  <c r="AI1034" i="5"/>
  <c r="AI1033" i="5"/>
  <c r="AI1032" i="5"/>
  <c r="AI1031" i="5"/>
  <c r="AI1030" i="5"/>
  <c r="AI1029" i="5"/>
  <c r="AI1028" i="5"/>
  <c r="AI1027" i="5"/>
  <c r="AI1026" i="5"/>
  <c r="AI1025" i="5"/>
  <c r="AI1024" i="5"/>
  <c r="AI1023" i="5"/>
  <c r="AI1022" i="5"/>
  <c r="AI1018" i="5"/>
  <c r="AI1017" i="5"/>
  <c r="AI1016" i="5"/>
  <c r="AI1015" i="5"/>
  <c r="AI1014" i="5"/>
  <c r="AI1013" i="5"/>
  <c r="AI1011" i="5"/>
  <c r="AI1010" i="5"/>
  <c r="AI1009" i="5"/>
  <c r="AI1008" i="5"/>
  <c r="AI1006" i="5"/>
  <c r="AI1005" i="5"/>
  <c r="AI1004" i="5"/>
  <c r="AI1003" i="5"/>
  <c r="AI1002" i="5"/>
  <c r="AI1001" i="5"/>
  <c r="AI1000" i="5"/>
  <c r="AI999" i="5"/>
  <c r="AI998" i="5"/>
  <c r="AI997" i="5"/>
  <c r="AI995" i="5"/>
  <c r="AI993" i="5"/>
  <c r="AI992" i="5"/>
  <c r="AI991" i="5"/>
  <c r="AI989" i="5"/>
  <c r="AI988" i="5"/>
  <c r="AI987" i="5"/>
  <c r="AI986" i="5"/>
  <c r="AI985" i="5"/>
  <c r="AI984" i="5"/>
  <c r="AI983" i="5"/>
  <c r="AI980" i="5"/>
  <c r="AI979" i="5"/>
  <c r="AI978" i="5"/>
  <c r="AI976" i="5"/>
  <c r="AI975" i="5"/>
  <c r="AI974" i="5"/>
  <c r="AI973" i="5"/>
  <c r="AI972" i="5"/>
  <c r="AI971" i="5"/>
  <c r="AI970" i="5"/>
  <c r="AI969" i="5"/>
  <c r="AI968" i="5"/>
  <c r="AI967" i="5"/>
  <c r="AI966" i="5"/>
  <c r="AI965" i="5"/>
  <c r="AI964" i="5"/>
  <c r="AI963" i="5"/>
  <c r="AI962" i="5"/>
  <c r="AI960" i="5"/>
  <c r="AI959" i="5"/>
  <c r="AI958" i="5"/>
  <c r="AI956" i="5"/>
  <c r="AI953" i="5"/>
  <c r="AI952" i="5"/>
  <c r="AI951" i="5"/>
  <c r="AI950" i="5"/>
  <c r="AI949" i="5"/>
  <c r="AI948" i="5"/>
  <c r="AI947" i="5"/>
  <c r="AI946" i="5"/>
  <c r="AI945" i="5"/>
  <c r="AI944" i="5"/>
  <c r="AI942" i="5"/>
  <c r="AI941" i="5"/>
  <c r="AI940" i="5"/>
  <c r="AI938" i="5"/>
  <c r="AI937" i="5"/>
  <c r="AI935" i="5"/>
  <c r="AI934" i="5"/>
  <c r="AI933" i="5"/>
  <c r="AI932" i="5"/>
  <c r="AI931" i="5"/>
  <c r="AI929" i="5"/>
  <c r="AI928" i="5"/>
  <c r="AI926" i="5"/>
  <c r="AI925" i="5"/>
  <c r="AI924" i="5"/>
  <c r="AI923" i="5"/>
  <c r="AI922" i="5"/>
  <c r="AI920" i="5"/>
  <c r="AI917" i="5"/>
  <c r="AI916" i="5"/>
  <c r="AI914" i="5"/>
  <c r="AI913" i="5"/>
  <c r="AI912" i="5"/>
  <c r="AI911" i="5"/>
  <c r="AI910" i="5"/>
  <c r="AI909" i="5"/>
  <c r="AI908" i="5"/>
  <c r="AI907" i="5"/>
  <c r="AI906" i="5"/>
  <c r="AI905" i="5"/>
  <c r="AI904" i="5"/>
  <c r="AI902" i="5"/>
  <c r="AI901" i="5"/>
  <c r="AI900" i="5"/>
  <c r="AI899" i="5"/>
  <c r="AI898" i="5"/>
  <c r="AI896" i="5"/>
  <c r="AI895" i="5"/>
  <c r="AI893" i="5"/>
  <c r="AI892" i="5"/>
  <c r="AI890" i="5"/>
  <c r="AI888" i="5"/>
  <c r="AI886" i="5"/>
  <c r="AI885" i="5"/>
  <c r="AI884" i="5"/>
  <c r="AI882" i="5"/>
  <c r="AI881" i="5"/>
  <c r="AI880" i="5"/>
  <c r="AI879" i="5"/>
  <c r="AI878" i="5"/>
  <c r="AI877" i="5"/>
  <c r="AI876" i="5"/>
  <c r="AI875" i="5"/>
  <c r="AI874" i="5"/>
  <c r="AI873" i="5"/>
  <c r="AI872" i="5"/>
  <c r="AI871" i="5"/>
  <c r="AI870" i="5"/>
  <c r="AI869" i="5"/>
  <c r="AI868" i="5"/>
  <c r="AI867" i="5"/>
  <c r="AI865" i="5"/>
  <c r="AI864" i="5"/>
  <c r="AI863" i="5"/>
  <c r="AI862" i="5"/>
  <c r="AI861" i="5"/>
  <c r="AI860" i="5"/>
  <c r="AI859" i="5"/>
  <c r="AI858" i="5"/>
  <c r="AI857" i="5"/>
  <c r="AI856" i="5"/>
  <c r="AI855" i="5"/>
  <c r="AI854" i="5"/>
  <c r="AI853" i="5"/>
  <c r="AI852" i="5"/>
  <c r="AI851" i="5"/>
  <c r="AI850" i="5"/>
  <c r="AI849" i="5"/>
  <c r="AI848" i="5"/>
  <c r="AI847" i="5"/>
  <c r="AI845" i="5"/>
  <c r="AI843" i="5"/>
  <c r="AI841" i="5"/>
  <c r="AI840" i="5"/>
  <c r="AI839" i="5"/>
  <c r="AI838" i="5"/>
  <c r="AI837" i="5"/>
  <c r="AI836" i="5"/>
  <c r="AI835" i="5"/>
  <c r="AI834" i="5"/>
  <c r="AI833" i="5"/>
  <c r="AI832" i="5"/>
  <c r="AI831" i="5"/>
  <c r="AI830" i="5"/>
  <c r="AI829" i="5"/>
  <c r="AI828" i="5"/>
  <c r="AI827" i="5"/>
  <c r="AI825" i="5"/>
  <c r="AI824" i="5"/>
  <c r="AI823" i="5"/>
  <c r="AI822" i="5"/>
  <c r="AI821" i="5"/>
  <c r="AI819" i="5"/>
  <c r="AI818" i="5"/>
  <c r="AI817" i="5"/>
  <c r="AI816" i="5"/>
  <c r="AI814" i="5"/>
  <c r="AI813" i="5"/>
  <c r="AI812" i="5"/>
  <c r="AI811" i="5"/>
  <c r="AI810" i="5"/>
  <c r="AI809" i="5"/>
  <c r="AI808" i="5"/>
  <c r="AI806" i="5"/>
  <c r="AI805" i="5"/>
  <c r="AI804" i="5"/>
  <c r="AI802" i="5"/>
  <c r="AI801" i="5"/>
  <c r="AI800" i="5"/>
  <c r="AI799" i="5"/>
  <c r="AI798" i="5"/>
  <c r="AI797" i="5"/>
  <c r="AI796" i="5"/>
  <c r="AI795" i="5"/>
  <c r="AI794" i="5"/>
  <c r="AI792" i="5"/>
  <c r="AI789" i="5"/>
  <c r="AI788" i="5"/>
  <c r="AI787" i="5"/>
  <c r="AI786" i="5"/>
  <c r="AI783" i="5"/>
  <c r="AI782" i="5"/>
  <c r="AI780" i="5"/>
  <c r="AI779" i="5"/>
  <c r="AI778" i="5"/>
  <c r="AI777" i="5"/>
  <c r="AI776" i="5"/>
  <c r="AI775" i="5"/>
  <c r="AI774" i="5"/>
  <c r="AI773" i="5"/>
  <c r="AI772" i="5"/>
  <c r="AI771" i="5"/>
  <c r="AI769" i="5"/>
  <c r="AI768" i="5"/>
  <c r="AI767" i="5"/>
  <c r="AI766" i="5"/>
  <c r="AI764" i="5"/>
  <c r="AI763" i="5"/>
  <c r="AI762" i="5"/>
  <c r="AI761" i="5"/>
  <c r="AI760" i="5"/>
  <c r="AI759" i="5"/>
  <c r="AI756" i="5"/>
  <c r="AI755" i="5"/>
  <c r="AI754" i="5"/>
  <c r="AI752" i="5"/>
  <c r="AI751" i="5"/>
  <c r="AI749" i="5"/>
  <c r="AI748" i="5"/>
  <c r="AI747" i="5"/>
  <c r="AI746" i="5"/>
  <c r="AI745" i="5"/>
  <c r="AI743" i="5"/>
  <c r="AI742" i="5"/>
  <c r="AI741" i="5"/>
  <c r="AI740" i="5"/>
  <c r="AI739" i="5"/>
  <c r="AI738" i="5"/>
  <c r="AI737" i="5"/>
  <c r="AI735" i="5"/>
  <c r="AI734" i="5"/>
  <c r="AI733" i="5"/>
  <c r="AI732" i="5"/>
  <c r="AI729" i="5"/>
  <c r="AI728" i="5"/>
  <c r="AI727" i="5"/>
  <c r="AI726" i="5"/>
  <c r="AI725" i="5"/>
  <c r="AI724" i="5"/>
  <c r="AI723" i="5"/>
  <c r="AI722" i="5"/>
  <c r="AI721" i="5"/>
  <c r="AI719" i="5"/>
  <c r="AI718" i="5"/>
  <c r="AI716" i="5"/>
  <c r="AI714" i="5"/>
  <c r="AI713" i="5"/>
  <c r="AI712" i="5"/>
  <c r="AI710" i="5"/>
  <c r="AI709" i="5"/>
  <c r="AI708" i="5"/>
  <c r="AI707" i="5"/>
  <c r="AI706" i="5"/>
  <c r="AI705" i="5"/>
  <c r="AI703" i="5"/>
  <c r="AI702" i="5"/>
  <c r="AI701" i="5"/>
  <c r="AI699" i="5"/>
  <c r="AI697" i="5"/>
  <c r="AI696" i="5"/>
  <c r="AI695" i="5"/>
  <c r="BE1882" i="6"/>
  <c r="BE1881" i="6"/>
  <c r="BE1880" i="6"/>
  <c r="BE1879" i="6"/>
  <c r="BE1878" i="6"/>
  <c r="BE1877" i="6"/>
  <c r="BE1876" i="6"/>
  <c r="BE1875" i="6"/>
  <c r="BE1874" i="6"/>
  <c r="BE1873" i="6"/>
  <c r="BE1872" i="6"/>
  <c r="BE1871" i="6"/>
  <c r="BE1870" i="6"/>
  <c r="BE1869" i="6"/>
  <c r="AY1880" i="6"/>
  <c r="AY1879" i="6"/>
  <c r="AY1878" i="6"/>
  <c r="C1878" i="6"/>
  <c r="R1878" i="6"/>
  <c r="S1878" i="6"/>
  <c r="T1878" i="6"/>
  <c r="U1878" i="6"/>
  <c r="V1878" i="6"/>
  <c r="O1878" i="6"/>
  <c r="P1878" i="6"/>
  <c r="M1878" i="6"/>
  <c r="L1878" i="6"/>
  <c r="K1878" i="6"/>
  <c r="AY1877" i="6"/>
  <c r="C1877" i="6"/>
  <c r="R1877" i="6"/>
  <c r="S1877" i="6"/>
  <c r="T1877" i="6"/>
  <c r="U1877" i="6"/>
  <c r="V1877" i="6"/>
  <c r="O1877" i="6"/>
  <c r="P1877" i="6"/>
  <c r="M1877" i="6"/>
  <c r="L1877" i="6"/>
  <c r="K1877" i="6"/>
  <c r="AY1882" i="6"/>
  <c r="AY1881" i="6"/>
  <c r="AY1876" i="6"/>
  <c r="AY1875" i="6"/>
  <c r="AY1874" i="6"/>
  <c r="AY1872" i="6"/>
  <c r="AY1871" i="6"/>
  <c r="C1874" i="6"/>
  <c r="R1874" i="6"/>
  <c r="S1874" i="6"/>
  <c r="T1874" i="6"/>
  <c r="U1874" i="6"/>
  <c r="V1874" i="6"/>
  <c r="O1874" i="6"/>
  <c r="P1874" i="6"/>
  <c r="M1874" i="6"/>
  <c r="L1874" i="6"/>
  <c r="K1874" i="6"/>
  <c r="AY1873" i="6"/>
  <c r="C1873" i="6"/>
  <c r="R1873" i="6"/>
  <c r="S1873" i="6"/>
  <c r="T1873" i="6"/>
  <c r="U1873" i="6"/>
  <c r="V1873" i="6"/>
  <c r="O1873" i="6"/>
  <c r="P1873" i="6"/>
  <c r="M1873" i="6"/>
  <c r="L1873" i="6"/>
  <c r="K1873" i="6"/>
  <c r="C1882" i="6"/>
  <c r="R1882" i="6"/>
  <c r="S1882" i="6"/>
  <c r="T1882" i="6"/>
  <c r="U1882" i="6"/>
  <c r="V1882" i="6"/>
  <c r="O1882" i="6"/>
  <c r="P1882" i="6"/>
  <c r="M1882" i="6"/>
  <c r="L1882" i="6"/>
  <c r="K1882" i="6"/>
  <c r="C1881" i="6"/>
  <c r="R1881" i="6"/>
  <c r="S1881" i="6"/>
  <c r="T1881" i="6"/>
  <c r="U1881" i="6"/>
  <c r="V1881" i="6"/>
  <c r="O1881" i="6"/>
  <c r="P1881" i="6"/>
  <c r="M1881" i="6"/>
  <c r="L1881" i="6"/>
  <c r="K1881" i="6"/>
  <c r="C1876" i="6"/>
  <c r="R1876" i="6"/>
  <c r="S1876" i="6"/>
  <c r="T1876" i="6"/>
  <c r="U1876" i="6"/>
  <c r="V1876" i="6"/>
  <c r="O1876" i="6"/>
  <c r="P1876" i="6"/>
  <c r="M1876" i="6"/>
  <c r="L1876" i="6"/>
  <c r="K1876" i="6"/>
  <c r="C1875" i="6"/>
  <c r="R1875" i="6"/>
  <c r="S1875" i="6"/>
  <c r="T1875" i="6"/>
  <c r="U1875" i="6"/>
  <c r="V1875" i="6"/>
  <c r="O1875" i="6"/>
  <c r="P1875" i="6"/>
  <c r="M1875" i="6"/>
  <c r="L1875" i="6"/>
  <c r="K1875" i="6"/>
  <c r="C1872" i="6"/>
  <c r="R1872" i="6"/>
  <c r="S1872" i="6"/>
  <c r="T1872" i="6"/>
  <c r="U1872" i="6"/>
  <c r="V1872" i="6"/>
  <c r="O1872" i="6"/>
  <c r="P1872" i="6"/>
  <c r="M1872" i="6"/>
  <c r="L1872" i="6"/>
  <c r="K1872" i="6"/>
  <c r="C1871" i="6"/>
  <c r="R1871" i="6"/>
  <c r="S1871" i="6"/>
  <c r="T1871" i="6"/>
  <c r="U1871" i="6"/>
  <c r="V1871" i="6"/>
  <c r="O1871" i="6"/>
  <c r="P1871" i="6"/>
  <c r="M1871" i="6"/>
  <c r="L1871" i="6"/>
  <c r="K1871" i="6"/>
  <c r="AI1045" i="5"/>
  <c r="AI1039" i="5"/>
  <c r="AI1037" i="5"/>
  <c r="AI1035" i="5"/>
  <c r="AI1021" i="5"/>
  <c r="AI1020" i="5"/>
  <c r="AI1019" i="5"/>
  <c r="AI1012" i="5"/>
  <c r="AI1007" i="5"/>
  <c r="AI996" i="5"/>
  <c r="AI994" i="5"/>
  <c r="AI990" i="5"/>
  <c r="AI982" i="5"/>
  <c r="AI981" i="5"/>
  <c r="AI977" i="5"/>
  <c r="AI961" i="5"/>
  <c r="AI957" i="5"/>
  <c r="AI955" i="5"/>
  <c r="AI954" i="5"/>
  <c r="AI943" i="5"/>
  <c r="AI939" i="5"/>
  <c r="AI936" i="5"/>
  <c r="AI930" i="5"/>
  <c r="AI927" i="5"/>
  <c r="AI921" i="5"/>
  <c r="AI919" i="5"/>
  <c r="AI918" i="5"/>
  <c r="AI915" i="5"/>
  <c r="AI903" i="5"/>
  <c r="AI897" i="5"/>
  <c r="AI894" i="5"/>
  <c r="AI891" i="5"/>
  <c r="AI889" i="5"/>
  <c r="AI887" i="5"/>
  <c r="AI883" i="5"/>
  <c r="AI866" i="5"/>
  <c r="AI846" i="5"/>
  <c r="AI844" i="5"/>
  <c r="AI842" i="5"/>
  <c r="AI826" i="5"/>
  <c r="AI820" i="5"/>
  <c r="AI815" i="5"/>
  <c r="AI807" i="5"/>
  <c r="AI803" i="5"/>
  <c r="AI793" i="5"/>
  <c r="AI791" i="5"/>
  <c r="AI790" i="5"/>
  <c r="AI785" i="5"/>
  <c r="AI784" i="5"/>
  <c r="AI781" i="5"/>
  <c r="AI770" i="5"/>
  <c r="AI765" i="5"/>
  <c r="AI758" i="5"/>
  <c r="AI757" i="5"/>
  <c r="AI753" i="5"/>
  <c r="AI750" i="5"/>
  <c r="AI744" i="5"/>
  <c r="AI736" i="5"/>
  <c r="AI731" i="5"/>
  <c r="AI730" i="5"/>
  <c r="AI720" i="5"/>
  <c r="AI717" i="5"/>
  <c r="AI715" i="5"/>
  <c r="AI711" i="5"/>
  <c r="AI704" i="5"/>
  <c r="AI700" i="5"/>
  <c r="AI698" i="5"/>
  <c r="AD525" i="6"/>
  <c r="AC525" i="6"/>
  <c r="AB525" i="6"/>
  <c r="AA525" i="6"/>
  <c r="Z525" i="6"/>
  <c r="Y525" i="6"/>
  <c r="X525" i="6"/>
  <c r="W525" i="6"/>
  <c r="AD524" i="6"/>
  <c r="AC524" i="6"/>
  <c r="AB524" i="6"/>
  <c r="AA524" i="6"/>
  <c r="Z524" i="6"/>
  <c r="Y524" i="6"/>
  <c r="X524" i="6"/>
  <c r="W524" i="6"/>
  <c r="AD523" i="6"/>
  <c r="AC523" i="6"/>
  <c r="AB523" i="6"/>
  <c r="AA523" i="6"/>
  <c r="Z523" i="6"/>
  <c r="Y523" i="6"/>
  <c r="X523" i="6"/>
  <c r="W523" i="6"/>
  <c r="AD522" i="6"/>
  <c r="AC522" i="6"/>
  <c r="AB522" i="6"/>
  <c r="AA522" i="6"/>
  <c r="Z522" i="6"/>
  <c r="Y522" i="6"/>
  <c r="X522" i="6"/>
  <c r="W522" i="6"/>
  <c r="AD521" i="6"/>
  <c r="AC521" i="6"/>
  <c r="AB521" i="6"/>
  <c r="AA521" i="6"/>
  <c r="Z521" i="6"/>
  <c r="Y521" i="6"/>
  <c r="X521" i="6"/>
  <c r="W521" i="6"/>
  <c r="AD520" i="6"/>
  <c r="AC520" i="6"/>
  <c r="AB520" i="6"/>
  <c r="AA520" i="6"/>
  <c r="Z520" i="6"/>
  <c r="Y520" i="6"/>
  <c r="X520" i="6"/>
  <c r="W520" i="6"/>
  <c r="AD519" i="6"/>
  <c r="AC519" i="6"/>
  <c r="AB519" i="6"/>
  <c r="AA519" i="6"/>
  <c r="Z519" i="6"/>
  <c r="Y519" i="6"/>
  <c r="X519" i="6"/>
  <c r="W519" i="6"/>
  <c r="AD518" i="6"/>
  <c r="AC518" i="6"/>
  <c r="AB518" i="6"/>
  <c r="AA518" i="6"/>
  <c r="Z518" i="6"/>
  <c r="Y518" i="6"/>
  <c r="X518" i="6"/>
  <c r="W518" i="6"/>
  <c r="AD517" i="6"/>
  <c r="AC517" i="6"/>
  <c r="AB517" i="6"/>
  <c r="AA517" i="6"/>
  <c r="Z517" i="6"/>
  <c r="Y517" i="6"/>
  <c r="X517" i="6"/>
  <c r="W517" i="6"/>
  <c r="BE1883" i="6"/>
  <c r="BE1884" i="6"/>
  <c r="BE1885" i="6"/>
  <c r="BE1886" i="6"/>
  <c r="BE1887" i="6"/>
  <c r="BE1888" i="6"/>
  <c r="BF68" i="3"/>
  <c r="BD68" i="3"/>
  <c r="BB68" i="3"/>
  <c r="AZ68" i="3"/>
  <c r="AX68" i="3"/>
  <c r="AV68" i="3"/>
  <c r="AT68" i="3"/>
  <c r="AR68" i="3"/>
  <c r="AP68" i="3"/>
  <c r="AN68" i="3"/>
  <c r="AL68" i="3"/>
  <c r="AJ68" i="3"/>
  <c r="AH68" i="3"/>
  <c r="AF68" i="3"/>
  <c r="AD68" i="3"/>
  <c r="AB68" i="3"/>
  <c r="Z68" i="3"/>
  <c r="X68" i="3"/>
  <c r="AI266" i="5"/>
  <c r="K266" i="5"/>
  <c r="L266" i="5"/>
  <c r="M266" i="5"/>
  <c r="O266" i="5"/>
  <c r="H266" i="5"/>
  <c r="I266" i="5"/>
  <c r="F266" i="5"/>
  <c r="E266" i="5"/>
  <c r="D266" i="5"/>
  <c r="BK266" i="5"/>
  <c r="CG1" i="5"/>
  <c r="CF1" i="5"/>
  <c r="CE1" i="5"/>
  <c r="CD1" i="5"/>
  <c r="CC1" i="5"/>
  <c r="CB1" i="5"/>
  <c r="CA1" i="5"/>
  <c r="BZ1" i="5"/>
  <c r="BY1" i="5"/>
  <c r="BX1" i="5"/>
  <c r="BW1" i="5"/>
  <c r="BV1" i="5"/>
  <c r="BU1" i="5"/>
  <c r="BT1" i="5"/>
  <c r="BS1" i="5"/>
  <c r="BR1" i="5"/>
  <c r="BQ1" i="5"/>
  <c r="BP1" i="5"/>
  <c r="BO1" i="5"/>
  <c r="BN1" i="5"/>
  <c r="BM1" i="5"/>
  <c r="C2987" i="4"/>
  <c r="BF1648" i="6"/>
  <c r="AY1648" i="6"/>
  <c r="C1648" i="6"/>
  <c r="V1648" i="6"/>
  <c r="U1648" i="6"/>
  <c r="T1648" i="6"/>
  <c r="S1648" i="6"/>
  <c r="R1648" i="6"/>
  <c r="O1648" i="6"/>
  <c r="P1648" i="6"/>
  <c r="N1648" i="6"/>
  <c r="M1648" i="6"/>
  <c r="L1648" i="6"/>
  <c r="K1648" i="6"/>
  <c r="BF1647" i="6"/>
  <c r="AY1647" i="6"/>
  <c r="C1647" i="6"/>
  <c r="V1647" i="6"/>
  <c r="U1647" i="6"/>
  <c r="T1647" i="6"/>
  <c r="S1647" i="6"/>
  <c r="R1647" i="6"/>
  <c r="O1647" i="6"/>
  <c r="P1647" i="6"/>
  <c r="N1647" i="6"/>
  <c r="M1647" i="6"/>
  <c r="L1647" i="6"/>
  <c r="K1647" i="6"/>
  <c r="BF1658" i="6"/>
  <c r="BF1657" i="6"/>
  <c r="BF1656" i="6"/>
  <c r="BF1655" i="6"/>
  <c r="BF1654" i="6"/>
  <c r="BF1653" i="6"/>
  <c r="BF1652" i="6"/>
  <c r="BF1651" i="6"/>
  <c r="BF1650" i="6"/>
  <c r="BF1649" i="6"/>
  <c r="BF1646" i="6"/>
  <c r="BF1645" i="6"/>
  <c r="BF1644" i="6"/>
  <c r="BF1643" i="6"/>
  <c r="BF1642" i="6"/>
  <c r="BF1641" i="6"/>
  <c r="BF1640" i="6"/>
  <c r="BF1639" i="6"/>
  <c r="BF1638" i="6"/>
  <c r="BF1637" i="6"/>
  <c r="AY1660" i="6"/>
  <c r="AY1659" i="6"/>
  <c r="AY1658" i="6"/>
  <c r="AY1657" i="6"/>
  <c r="AY1656" i="6"/>
  <c r="AY1655" i="6"/>
  <c r="AY1654" i="6"/>
  <c r="AY1653" i="6"/>
  <c r="AY1652" i="6"/>
  <c r="AY1651" i="6"/>
  <c r="AY1650" i="6"/>
  <c r="AY1649" i="6"/>
  <c r="AY1646" i="6"/>
  <c r="AY1645" i="6"/>
  <c r="AY1644" i="6"/>
  <c r="AY1643" i="6"/>
  <c r="AY1642" i="6"/>
  <c r="AY1641" i="6"/>
  <c r="AY1640" i="6"/>
  <c r="AY1639" i="6"/>
  <c r="AY1638" i="6"/>
  <c r="AY1637" i="6"/>
  <c r="C1658" i="6"/>
  <c r="V1658" i="6"/>
  <c r="U1658" i="6"/>
  <c r="T1658" i="6"/>
  <c r="S1658" i="6"/>
  <c r="R1658" i="6"/>
  <c r="O1658" i="6"/>
  <c r="P1658" i="6"/>
  <c r="N1658" i="6"/>
  <c r="M1658" i="6"/>
  <c r="L1658" i="6"/>
  <c r="K1658" i="6"/>
  <c r="C1657" i="6"/>
  <c r="V1657" i="6"/>
  <c r="U1657" i="6"/>
  <c r="T1657" i="6"/>
  <c r="S1657" i="6"/>
  <c r="R1657" i="6"/>
  <c r="O1657" i="6"/>
  <c r="P1657" i="6"/>
  <c r="N1657" i="6"/>
  <c r="M1657" i="6"/>
  <c r="L1657" i="6"/>
  <c r="K1657" i="6"/>
  <c r="C1656" i="6"/>
  <c r="V1656" i="6"/>
  <c r="U1656" i="6"/>
  <c r="T1656" i="6"/>
  <c r="S1656" i="6"/>
  <c r="R1656" i="6"/>
  <c r="O1656" i="6"/>
  <c r="P1656" i="6"/>
  <c r="N1656" i="6"/>
  <c r="M1656" i="6"/>
  <c r="L1656" i="6"/>
  <c r="K1656" i="6"/>
  <c r="C1655" i="6"/>
  <c r="V1655" i="6"/>
  <c r="U1655" i="6"/>
  <c r="T1655" i="6"/>
  <c r="S1655" i="6"/>
  <c r="R1655" i="6"/>
  <c r="O1655" i="6"/>
  <c r="P1655" i="6"/>
  <c r="N1655" i="6"/>
  <c r="M1655" i="6"/>
  <c r="L1655" i="6"/>
  <c r="K1655" i="6"/>
  <c r="C1654" i="6"/>
  <c r="V1654" i="6"/>
  <c r="U1654" i="6"/>
  <c r="T1654" i="6"/>
  <c r="S1654" i="6"/>
  <c r="R1654" i="6"/>
  <c r="O1654" i="6"/>
  <c r="P1654" i="6"/>
  <c r="N1654" i="6"/>
  <c r="M1654" i="6"/>
  <c r="L1654" i="6"/>
  <c r="K1654" i="6"/>
  <c r="C1653" i="6"/>
  <c r="V1653" i="6"/>
  <c r="U1653" i="6"/>
  <c r="T1653" i="6"/>
  <c r="S1653" i="6"/>
  <c r="R1653" i="6"/>
  <c r="O1653" i="6"/>
  <c r="P1653" i="6"/>
  <c r="N1653" i="6"/>
  <c r="M1653" i="6"/>
  <c r="L1653" i="6"/>
  <c r="K1653" i="6"/>
  <c r="C1652" i="6"/>
  <c r="V1652" i="6"/>
  <c r="U1652" i="6"/>
  <c r="T1652" i="6"/>
  <c r="S1652" i="6"/>
  <c r="R1652" i="6"/>
  <c r="O1652" i="6"/>
  <c r="P1652" i="6"/>
  <c r="N1652" i="6"/>
  <c r="M1652" i="6"/>
  <c r="L1652" i="6"/>
  <c r="K1652" i="6"/>
  <c r="C1651" i="6"/>
  <c r="V1651" i="6"/>
  <c r="U1651" i="6"/>
  <c r="T1651" i="6"/>
  <c r="S1651" i="6"/>
  <c r="R1651" i="6"/>
  <c r="O1651" i="6"/>
  <c r="P1651" i="6"/>
  <c r="N1651" i="6"/>
  <c r="M1651" i="6"/>
  <c r="L1651" i="6"/>
  <c r="K1651" i="6"/>
  <c r="C1650" i="6"/>
  <c r="V1650" i="6"/>
  <c r="U1650" i="6"/>
  <c r="T1650" i="6"/>
  <c r="S1650" i="6"/>
  <c r="R1650" i="6"/>
  <c r="O1650" i="6"/>
  <c r="P1650" i="6"/>
  <c r="N1650" i="6"/>
  <c r="M1650" i="6"/>
  <c r="L1650" i="6"/>
  <c r="K1650" i="6"/>
  <c r="C1649" i="6"/>
  <c r="V1649" i="6"/>
  <c r="U1649" i="6"/>
  <c r="T1649" i="6"/>
  <c r="S1649" i="6"/>
  <c r="R1649" i="6"/>
  <c r="O1649" i="6"/>
  <c r="P1649" i="6"/>
  <c r="N1649" i="6"/>
  <c r="M1649" i="6"/>
  <c r="L1649" i="6"/>
  <c r="K1649" i="6"/>
  <c r="C1646" i="6"/>
  <c r="V1646" i="6"/>
  <c r="U1646" i="6"/>
  <c r="T1646" i="6"/>
  <c r="S1646" i="6"/>
  <c r="R1646" i="6"/>
  <c r="O1646" i="6"/>
  <c r="P1646" i="6"/>
  <c r="N1646" i="6"/>
  <c r="M1646" i="6"/>
  <c r="L1646" i="6"/>
  <c r="K1646" i="6"/>
  <c r="C1645" i="6"/>
  <c r="V1645" i="6"/>
  <c r="U1645" i="6"/>
  <c r="T1645" i="6"/>
  <c r="S1645" i="6"/>
  <c r="R1645" i="6"/>
  <c r="O1645" i="6"/>
  <c r="P1645" i="6"/>
  <c r="N1645" i="6"/>
  <c r="M1645" i="6"/>
  <c r="L1645" i="6"/>
  <c r="K1645" i="6"/>
  <c r="C1644" i="6"/>
  <c r="V1644" i="6"/>
  <c r="U1644" i="6"/>
  <c r="T1644" i="6"/>
  <c r="S1644" i="6"/>
  <c r="R1644" i="6"/>
  <c r="O1644" i="6"/>
  <c r="P1644" i="6"/>
  <c r="N1644" i="6"/>
  <c r="M1644" i="6"/>
  <c r="L1644" i="6"/>
  <c r="K1644" i="6"/>
  <c r="C1643" i="6"/>
  <c r="V1643" i="6"/>
  <c r="U1643" i="6"/>
  <c r="T1643" i="6"/>
  <c r="S1643" i="6"/>
  <c r="R1643" i="6"/>
  <c r="O1643" i="6"/>
  <c r="P1643" i="6"/>
  <c r="N1643" i="6"/>
  <c r="M1643" i="6"/>
  <c r="L1643" i="6"/>
  <c r="K1643" i="6"/>
  <c r="C1642" i="6"/>
  <c r="V1642" i="6"/>
  <c r="U1642" i="6"/>
  <c r="T1642" i="6"/>
  <c r="S1642" i="6"/>
  <c r="R1642" i="6"/>
  <c r="O1642" i="6"/>
  <c r="P1642" i="6"/>
  <c r="N1642" i="6"/>
  <c r="M1642" i="6"/>
  <c r="L1642" i="6"/>
  <c r="K1642" i="6"/>
  <c r="C1641" i="6"/>
  <c r="V1641" i="6"/>
  <c r="U1641" i="6"/>
  <c r="T1641" i="6"/>
  <c r="S1641" i="6"/>
  <c r="R1641" i="6"/>
  <c r="O1641" i="6"/>
  <c r="P1641" i="6"/>
  <c r="N1641" i="6"/>
  <c r="M1641" i="6"/>
  <c r="L1641" i="6"/>
  <c r="K1641" i="6"/>
  <c r="C1640" i="6"/>
  <c r="V1640" i="6"/>
  <c r="U1640" i="6"/>
  <c r="T1640" i="6"/>
  <c r="S1640" i="6"/>
  <c r="R1640" i="6"/>
  <c r="O1640" i="6"/>
  <c r="P1640" i="6"/>
  <c r="N1640" i="6"/>
  <c r="M1640" i="6"/>
  <c r="L1640" i="6"/>
  <c r="K1640" i="6"/>
  <c r="C1639" i="6"/>
  <c r="V1639" i="6"/>
  <c r="U1639" i="6"/>
  <c r="T1639" i="6"/>
  <c r="S1639" i="6"/>
  <c r="R1639" i="6"/>
  <c r="O1639" i="6"/>
  <c r="P1639" i="6"/>
  <c r="N1639" i="6"/>
  <c r="M1639" i="6"/>
  <c r="L1639" i="6"/>
  <c r="K1639" i="6"/>
  <c r="C1638" i="6"/>
  <c r="V1638" i="6"/>
  <c r="U1638" i="6"/>
  <c r="T1638" i="6"/>
  <c r="S1638" i="6"/>
  <c r="R1638" i="6"/>
  <c r="O1638" i="6"/>
  <c r="P1638" i="6"/>
  <c r="N1638" i="6"/>
  <c r="M1638" i="6"/>
  <c r="L1638" i="6"/>
  <c r="K1638" i="6"/>
  <c r="C1637" i="6"/>
  <c r="V1637" i="6"/>
  <c r="U1637" i="6"/>
  <c r="T1637" i="6"/>
  <c r="S1637" i="6"/>
  <c r="R1637" i="6"/>
  <c r="O1637" i="6"/>
  <c r="P1637" i="6"/>
  <c r="N1637" i="6"/>
  <c r="M1637" i="6"/>
  <c r="L1637" i="6"/>
  <c r="K1637" i="6"/>
  <c r="BF644" i="6"/>
  <c r="C644" i="6"/>
  <c r="V644" i="6"/>
  <c r="U644" i="6"/>
  <c r="T644" i="6"/>
  <c r="S644" i="6"/>
  <c r="R644" i="6"/>
  <c r="O644" i="6"/>
  <c r="P644" i="6"/>
  <c r="M644" i="6"/>
  <c r="L644" i="6"/>
  <c r="K644" i="6"/>
  <c r="BF634" i="6"/>
  <c r="C634" i="6"/>
  <c r="V634" i="6"/>
  <c r="U634" i="6"/>
  <c r="T634" i="6"/>
  <c r="S634" i="6"/>
  <c r="R634" i="6"/>
  <c r="O634" i="6"/>
  <c r="P634" i="6"/>
  <c r="M634" i="6"/>
  <c r="L634" i="6"/>
  <c r="K634" i="6"/>
  <c r="BF633" i="6"/>
  <c r="C633" i="6"/>
  <c r="V633" i="6"/>
  <c r="U633" i="6"/>
  <c r="T633" i="6"/>
  <c r="S633" i="6"/>
  <c r="R633" i="6"/>
  <c r="O633" i="6"/>
  <c r="P633" i="6"/>
  <c r="M633" i="6"/>
  <c r="L633" i="6"/>
  <c r="K633" i="6"/>
  <c r="BF642" i="6"/>
  <c r="C642" i="6"/>
  <c r="V642" i="6"/>
  <c r="U642" i="6"/>
  <c r="T642" i="6"/>
  <c r="S642" i="6"/>
  <c r="R642" i="6"/>
  <c r="O642" i="6"/>
  <c r="P642" i="6"/>
  <c r="M642" i="6"/>
  <c r="L642" i="6"/>
  <c r="K642" i="6"/>
  <c r="BF641" i="6"/>
  <c r="C641" i="6"/>
  <c r="V641" i="6"/>
  <c r="U641" i="6"/>
  <c r="T641" i="6"/>
  <c r="S641" i="6"/>
  <c r="R641" i="6"/>
  <c r="O641" i="6"/>
  <c r="P641" i="6"/>
  <c r="M641" i="6"/>
  <c r="L641" i="6"/>
  <c r="K641" i="6"/>
  <c r="BF652" i="6"/>
  <c r="C652" i="6"/>
  <c r="V652" i="6"/>
  <c r="U652" i="6"/>
  <c r="T652" i="6"/>
  <c r="S652" i="6"/>
  <c r="R652" i="6"/>
  <c r="O652" i="6"/>
  <c r="P652" i="6"/>
  <c r="M652" i="6"/>
  <c r="L652" i="6"/>
  <c r="K652" i="6"/>
  <c r="BF651" i="6"/>
  <c r="C651" i="6"/>
  <c r="V651" i="6"/>
  <c r="U651" i="6"/>
  <c r="T651" i="6"/>
  <c r="S651" i="6"/>
  <c r="R651" i="6"/>
  <c r="O651" i="6"/>
  <c r="P651" i="6"/>
  <c r="M651" i="6"/>
  <c r="L651" i="6"/>
  <c r="K651" i="6"/>
  <c r="BF639" i="6"/>
  <c r="C639" i="6"/>
  <c r="V639" i="6"/>
  <c r="U639" i="6"/>
  <c r="T639" i="6"/>
  <c r="S639" i="6"/>
  <c r="R639" i="6"/>
  <c r="O639" i="6"/>
  <c r="P639" i="6"/>
  <c r="M639" i="6"/>
  <c r="L639" i="6"/>
  <c r="K639" i="6"/>
  <c r="BF638" i="6"/>
  <c r="C638" i="6"/>
  <c r="V638" i="6"/>
  <c r="U638" i="6"/>
  <c r="T638" i="6"/>
  <c r="S638" i="6"/>
  <c r="R638" i="6"/>
  <c r="O638" i="6"/>
  <c r="P638" i="6"/>
  <c r="M638" i="6"/>
  <c r="L638" i="6"/>
  <c r="K638" i="6"/>
  <c r="AJ25" i="6"/>
  <c r="AZ23" i="6"/>
  <c r="AY23" i="6"/>
  <c r="AG23" i="6"/>
  <c r="C23" i="6"/>
  <c r="AW23" i="6"/>
  <c r="AV23" i="6"/>
  <c r="AU23" i="6"/>
  <c r="AT23" i="6"/>
  <c r="AS23" i="6"/>
  <c r="AR23" i="6"/>
  <c r="AQ23" i="6"/>
  <c r="AP23" i="6"/>
  <c r="V23" i="6"/>
  <c r="U23" i="6"/>
  <c r="T23" i="6"/>
  <c r="S23" i="6"/>
  <c r="R23" i="6"/>
  <c r="O23" i="6"/>
  <c r="P23" i="6"/>
  <c r="N23" i="6"/>
  <c r="M23" i="6"/>
  <c r="L23" i="6"/>
  <c r="K23" i="6"/>
  <c r="BE525" i="6"/>
  <c r="BE524" i="6"/>
  <c r="BE523" i="6"/>
  <c r="BE522" i="6"/>
  <c r="BE521" i="6"/>
  <c r="BE520" i="6"/>
  <c r="BE519" i="6"/>
  <c r="BE518" i="6"/>
  <c r="BE517" i="6"/>
  <c r="BE290" i="6"/>
  <c r="AT679" i="5"/>
  <c r="BX1" i="4"/>
  <c r="BW1" i="4"/>
  <c r="BV1" i="4"/>
  <c r="BU1" i="4"/>
  <c r="BT1" i="4"/>
  <c r="BS1" i="4"/>
  <c r="BR1" i="4"/>
  <c r="BQ1" i="4"/>
  <c r="BP1" i="4"/>
  <c r="BO1" i="4"/>
  <c r="BN1" i="4"/>
  <c r="BM1" i="4"/>
  <c r="BL1" i="4"/>
  <c r="BK1" i="4"/>
  <c r="BJ1" i="4"/>
  <c r="BI1" i="4"/>
  <c r="BH1" i="4"/>
  <c r="BG1" i="4"/>
  <c r="BF1" i="4"/>
  <c r="BE1" i="4"/>
  <c r="BM1287" i="5"/>
  <c r="BN1287" i="5"/>
  <c r="BO1287" i="5"/>
  <c r="BP1287" i="5"/>
  <c r="BQ1287" i="5"/>
  <c r="BR1287" i="5"/>
  <c r="BS1287" i="5"/>
  <c r="BT1287" i="5"/>
  <c r="BU1287" i="5"/>
  <c r="BW1287" i="5"/>
  <c r="BX1287" i="5"/>
  <c r="BY1287" i="5"/>
  <c r="BZ1287" i="5"/>
  <c r="CA1287" i="5"/>
  <c r="CB1287" i="5"/>
  <c r="CC1287" i="5"/>
  <c r="CD1287" i="5"/>
  <c r="CE1287" i="5"/>
  <c r="CF1287" i="5"/>
  <c r="BM1288" i="5"/>
  <c r="C1286" i="5"/>
  <c r="C1285" i="5"/>
  <c r="C1283" i="5"/>
  <c r="C1281" i="5"/>
  <c r="C1280" i="5"/>
  <c r="C1278" i="5"/>
  <c r="C1274" i="5"/>
  <c r="C1273" i="5"/>
  <c r="C1272" i="5"/>
  <c r="C1270" i="5"/>
  <c r="C1269" i="5"/>
  <c r="C1268" i="5"/>
  <c r="C1267" i="5"/>
  <c r="C1266" i="5"/>
  <c r="C1262" i="5"/>
  <c r="C1261" i="5"/>
  <c r="C1260" i="5"/>
  <c r="C1259" i="5"/>
  <c r="C1258" i="5"/>
  <c r="C1257" i="5"/>
  <c r="C1255" i="5"/>
  <c r="C1254" i="5"/>
  <c r="C1253" i="5"/>
  <c r="C1252" i="5"/>
  <c r="C1251" i="5"/>
  <c r="C1248" i="5"/>
  <c r="C1247" i="5"/>
  <c r="C1246" i="5"/>
  <c r="C1245" i="5"/>
  <c r="C1244" i="5"/>
  <c r="C1243" i="5"/>
  <c r="C1242" i="5"/>
  <c r="C1241" i="5"/>
  <c r="C1240" i="5"/>
  <c r="C1238" i="5"/>
  <c r="C1237" i="5"/>
  <c r="C1234" i="5"/>
  <c r="C1233" i="5"/>
  <c r="C1232" i="5"/>
  <c r="C1230" i="5"/>
  <c r="C1229" i="5"/>
  <c r="C1228" i="5"/>
  <c r="C1227" i="5"/>
  <c r="C1226" i="5"/>
  <c r="C1225" i="5"/>
  <c r="C1223" i="5"/>
  <c r="C1221" i="5"/>
  <c r="C1220" i="5"/>
  <c r="C1219" i="5"/>
  <c r="C1218" i="5"/>
  <c r="C1217" i="5"/>
  <c r="C1215" i="5"/>
  <c r="C1214" i="5"/>
  <c r="C1211" i="5"/>
  <c r="C1210" i="5"/>
  <c r="C1209" i="5"/>
  <c r="C1208" i="5"/>
  <c r="C1207" i="5"/>
  <c r="C1206" i="5"/>
  <c r="C1205" i="5"/>
  <c r="C1204" i="5"/>
  <c r="C1201" i="5"/>
  <c r="C1200" i="5"/>
  <c r="C1199" i="5"/>
  <c r="C1197" i="5"/>
  <c r="C1196" i="5"/>
  <c r="C1195" i="5"/>
  <c r="C1193" i="5"/>
  <c r="C1191" i="5"/>
  <c r="C1189" i="5"/>
  <c r="C1188" i="5"/>
  <c r="C1187" i="5"/>
  <c r="C1186" i="5"/>
  <c r="C1184" i="5"/>
  <c r="C1183" i="5"/>
  <c r="C1182" i="5"/>
  <c r="C1181" i="5"/>
  <c r="C1180" i="5"/>
  <c r="C1179" i="5"/>
  <c r="C1177" i="5"/>
  <c r="C1176" i="5"/>
  <c r="C1175" i="5"/>
  <c r="C1174" i="5"/>
  <c r="C1172" i="5"/>
  <c r="C1171" i="5"/>
  <c r="C1170" i="5"/>
  <c r="C1169" i="5"/>
  <c r="C1168" i="5"/>
  <c r="C1167" i="5"/>
  <c r="C1166" i="5"/>
  <c r="C1165" i="5"/>
  <c r="C1164" i="5"/>
  <c r="C1163" i="5"/>
  <c r="C1162" i="5"/>
  <c r="C1161" i="5"/>
  <c r="C1160" i="5"/>
  <c r="C1159" i="5"/>
  <c r="C1158" i="5"/>
  <c r="C1157" i="5"/>
  <c r="C1156" i="5"/>
  <c r="C1155" i="5"/>
  <c r="C1154" i="5"/>
  <c r="C1153" i="5"/>
  <c r="C1149" i="5"/>
  <c r="C1148" i="5"/>
  <c r="C1147" i="5"/>
  <c r="C1143" i="5"/>
  <c r="C1142" i="5"/>
  <c r="C1141" i="5"/>
  <c r="C1140" i="5"/>
  <c r="C1138" i="5"/>
  <c r="C1137" i="5"/>
  <c r="C1135" i="5"/>
  <c r="C1132" i="5"/>
  <c r="C1131" i="5"/>
  <c r="C1130" i="5"/>
  <c r="C1129" i="5"/>
  <c r="C1128" i="5"/>
  <c r="C1127" i="5"/>
  <c r="C1126" i="5"/>
  <c r="C1124" i="5"/>
  <c r="C1123" i="5"/>
  <c r="C1122" i="5"/>
  <c r="C1121" i="5"/>
  <c r="C1120" i="5"/>
  <c r="C1119" i="5"/>
  <c r="C1117" i="5"/>
  <c r="C1116" i="5"/>
  <c r="C1113" i="5"/>
  <c r="C1111" i="5"/>
  <c r="C1110" i="5"/>
  <c r="C1109" i="5"/>
  <c r="C1106" i="5"/>
  <c r="C1103" i="5"/>
  <c r="C1101" i="5"/>
  <c r="C1100" i="5"/>
  <c r="C1096" i="5"/>
  <c r="C1095" i="5"/>
  <c r="C1094" i="5"/>
  <c r="C1088" i="5"/>
  <c r="C1087" i="5"/>
  <c r="C1086" i="5"/>
  <c r="C1084" i="5"/>
  <c r="C1083" i="5"/>
  <c r="C1081" i="5"/>
  <c r="C1079" i="5"/>
  <c r="C1077" i="5"/>
  <c r="C1076" i="5"/>
  <c r="C1075" i="5"/>
  <c r="C1074" i="5"/>
  <c r="C1073" i="5"/>
  <c r="C1071" i="5"/>
  <c r="C1066" i="5"/>
  <c r="C1065" i="5"/>
  <c r="C1064" i="5"/>
  <c r="C1063" i="5"/>
  <c r="C1062" i="5"/>
  <c r="C1061" i="5"/>
  <c r="C1060" i="5"/>
  <c r="C1059" i="5"/>
  <c r="C1058" i="5"/>
  <c r="C1054" i="5"/>
  <c r="C1053" i="5"/>
  <c r="C1051" i="5"/>
  <c r="C1049"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8" i="5"/>
  <c r="C887" i="5"/>
  <c r="C886" i="5"/>
  <c r="C885"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3" i="5"/>
  <c r="C702" i="5"/>
  <c r="C701" i="5"/>
  <c r="C700" i="5"/>
  <c r="C699" i="5"/>
  <c r="C698" i="5"/>
  <c r="C697" i="5"/>
  <c r="C696" i="5"/>
  <c r="C695"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5" i="5"/>
  <c r="C64" i="5"/>
  <c r="C63" i="5"/>
  <c r="C62" i="5"/>
  <c r="C61" i="5"/>
  <c r="C60" i="5"/>
  <c r="C59" i="5"/>
  <c r="C58" i="5"/>
  <c r="C57" i="5"/>
  <c r="C56" i="5"/>
  <c r="C54" i="5"/>
  <c r="C53" i="5"/>
  <c r="C52" i="5"/>
  <c r="C51" i="5"/>
  <c r="C50" i="5"/>
  <c r="C49" i="5"/>
  <c r="C48" i="5"/>
  <c r="C47" i="5"/>
  <c r="C46" i="5"/>
  <c r="C45" i="5"/>
  <c r="C44" i="5"/>
  <c r="C43" i="5"/>
  <c r="C42" i="5"/>
  <c r="C41" i="5"/>
  <c r="C40"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AG492" i="6"/>
  <c r="AG487" i="6"/>
  <c r="AG486" i="6"/>
  <c r="AG485" i="6"/>
  <c r="AG484" i="6"/>
  <c r="AG483" i="6"/>
  <c r="AG482" i="6"/>
  <c r="AG481" i="6"/>
  <c r="AG480" i="6"/>
  <c r="AG479" i="6"/>
  <c r="AG478" i="6"/>
  <c r="AG477" i="6"/>
  <c r="AG476" i="6"/>
  <c r="AG475" i="6"/>
  <c r="AG474" i="6"/>
  <c r="AG473" i="6"/>
  <c r="AG472" i="6"/>
  <c r="AG471" i="6"/>
  <c r="AG470" i="6"/>
  <c r="AG469" i="6"/>
  <c r="AG468" i="6"/>
  <c r="AG467" i="6"/>
  <c r="AG466" i="6"/>
  <c r="AG465" i="6"/>
  <c r="AG464" i="6"/>
  <c r="AG463" i="6"/>
  <c r="AG462" i="6"/>
  <c r="AG461" i="6"/>
  <c r="AG460" i="6"/>
  <c r="AG459" i="6"/>
  <c r="AG458" i="6"/>
  <c r="AG457" i="6"/>
  <c r="AG287" i="6"/>
  <c r="AG286" i="6"/>
  <c r="AG285" i="6"/>
  <c r="AG284" i="6"/>
  <c r="AG283" i="6"/>
  <c r="AG282" i="6"/>
  <c r="AG281" i="6"/>
  <c r="AG280" i="6"/>
  <c r="AG279" i="6"/>
  <c r="AG176" i="6"/>
  <c r="AG175" i="6"/>
  <c r="AG174" i="6"/>
  <c r="AG173" i="6"/>
  <c r="AG172" i="6"/>
  <c r="AG171" i="6"/>
  <c r="AG170" i="6"/>
  <c r="AG169" i="6"/>
  <c r="AG168" i="6"/>
  <c r="AG167" i="6"/>
  <c r="AG166" i="6"/>
  <c r="AG165" i="6"/>
  <c r="AG164" i="6"/>
  <c r="AG163" i="6"/>
  <c r="AG162" i="6"/>
  <c r="AG161" i="6"/>
  <c r="AG160" i="6"/>
  <c r="AG159" i="6"/>
  <c r="AG24" i="6"/>
  <c r="AG22" i="6"/>
  <c r="AG21" i="6"/>
  <c r="AG20" i="6"/>
  <c r="AG19" i="6"/>
  <c r="AG18" i="6"/>
  <c r="AG17" i="6"/>
  <c r="AG16" i="6"/>
  <c r="AR3319" i="4"/>
  <c r="C3319" i="4"/>
  <c r="AP3319" i="4"/>
  <c r="AO3319" i="4"/>
  <c r="AN3319" i="4"/>
  <c r="AM3319" i="4"/>
  <c r="AL3319" i="4"/>
  <c r="AK3319" i="4"/>
  <c r="AJ3319" i="4"/>
  <c r="AI3319" i="4"/>
  <c r="O3319" i="4"/>
  <c r="N3319" i="4"/>
  <c r="M3319" i="4"/>
  <c r="L3319" i="4"/>
  <c r="K3319" i="4"/>
  <c r="H3319" i="4"/>
  <c r="I3319" i="4"/>
  <c r="G3319" i="4"/>
  <c r="F3319" i="4"/>
  <c r="E3319" i="4"/>
  <c r="D3319" i="4"/>
  <c r="AR3318" i="4"/>
  <c r="C3318" i="4"/>
  <c r="AP3318" i="4"/>
  <c r="AO3318" i="4"/>
  <c r="AN3318" i="4"/>
  <c r="AM3318" i="4"/>
  <c r="AL3318" i="4"/>
  <c r="AK3318" i="4"/>
  <c r="AJ3318" i="4"/>
  <c r="AI3318" i="4"/>
  <c r="O3318" i="4"/>
  <c r="N3318" i="4"/>
  <c r="M3318" i="4"/>
  <c r="L3318" i="4"/>
  <c r="K3318" i="4"/>
  <c r="H3318" i="4"/>
  <c r="I3318" i="4"/>
  <c r="G3318" i="4"/>
  <c r="F3318" i="4"/>
  <c r="E3318" i="4"/>
  <c r="D3318" i="4"/>
  <c r="AR3317" i="4"/>
  <c r="C3317" i="4"/>
  <c r="AP3317" i="4"/>
  <c r="AO3317" i="4"/>
  <c r="AN3317" i="4"/>
  <c r="AM3317" i="4"/>
  <c r="AL3317" i="4"/>
  <c r="AK3317" i="4"/>
  <c r="AJ3317" i="4"/>
  <c r="AI3317" i="4"/>
  <c r="O3317" i="4"/>
  <c r="N3317" i="4"/>
  <c r="M3317" i="4"/>
  <c r="L3317" i="4"/>
  <c r="K3317" i="4"/>
  <c r="H3317" i="4"/>
  <c r="I3317" i="4"/>
  <c r="G3317" i="4"/>
  <c r="F3317" i="4"/>
  <c r="E3317" i="4"/>
  <c r="D3317" i="4"/>
  <c r="AR3316" i="4"/>
  <c r="C3316" i="4"/>
  <c r="AP3316" i="4"/>
  <c r="AO3316" i="4"/>
  <c r="AN3316" i="4"/>
  <c r="AM3316" i="4"/>
  <c r="AL3316" i="4"/>
  <c r="AK3316" i="4"/>
  <c r="AJ3316" i="4"/>
  <c r="AI3316" i="4"/>
  <c r="O3316" i="4"/>
  <c r="N3316" i="4"/>
  <c r="M3316" i="4"/>
  <c r="L3316" i="4"/>
  <c r="K3316" i="4"/>
  <c r="H3316" i="4"/>
  <c r="I3316" i="4"/>
  <c r="G3316" i="4"/>
  <c r="F3316" i="4"/>
  <c r="E3316" i="4"/>
  <c r="D3316" i="4"/>
  <c r="AR3315" i="4"/>
  <c r="C3315" i="4"/>
  <c r="AP3315" i="4"/>
  <c r="AO3315" i="4"/>
  <c r="AN3315" i="4"/>
  <c r="AM3315" i="4"/>
  <c r="AL3315" i="4"/>
  <c r="AK3315" i="4"/>
  <c r="AJ3315" i="4"/>
  <c r="AI3315" i="4"/>
  <c r="O3315" i="4"/>
  <c r="N3315" i="4"/>
  <c r="M3315" i="4"/>
  <c r="L3315" i="4"/>
  <c r="K3315" i="4"/>
  <c r="H3315" i="4"/>
  <c r="I3315" i="4"/>
  <c r="G3315" i="4"/>
  <c r="F3315" i="4"/>
  <c r="E3315" i="4"/>
  <c r="D3315" i="4"/>
  <c r="AR3314" i="4"/>
  <c r="C3314" i="4"/>
  <c r="AP3314" i="4"/>
  <c r="AO3314" i="4"/>
  <c r="AN3314" i="4"/>
  <c r="AM3314" i="4"/>
  <c r="AL3314" i="4"/>
  <c r="AK3314" i="4"/>
  <c r="AJ3314" i="4"/>
  <c r="AI3314" i="4"/>
  <c r="O3314" i="4"/>
  <c r="N3314" i="4"/>
  <c r="M3314" i="4"/>
  <c r="L3314" i="4"/>
  <c r="K3314" i="4"/>
  <c r="H3314" i="4"/>
  <c r="I3314" i="4"/>
  <c r="G3314" i="4"/>
  <c r="F3314" i="4"/>
  <c r="E3314" i="4"/>
  <c r="D3314" i="4"/>
  <c r="AR3313" i="4"/>
  <c r="C3313" i="4"/>
  <c r="AP3313" i="4"/>
  <c r="AO3313" i="4"/>
  <c r="AN3313" i="4"/>
  <c r="AM3313" i="4"/>
  <c r="AL3313" i="4"/>
  <c r="AK3313" i="4"/>
  <c r="AJ3313" i="4"/>
  <c r="AI3313" i="4"/>
  <c r="O3313" i="4"/>
  <c r="N3313" i="4"/>
  <c r="M3313" i="4"/>
  <c r="L3313" i="4"/>
  <c r="K3313" i="4"/>
  <c r="H3313" i="4"/>
  <c r="I3313" i="4"/>
  <c r="G3313" i="4"/>
  <c r="F3313" i="4"/>
  <c r="E3313" i="4"/>
  <c r="D3313" i="4"/>
  <c r="AR3312" i="4"/>
  <c r="C3312" i="4"/>
  <c r="AP3312" i="4"/>
  <c r="AO3312" i="4"/>
  <c r="AN3312" i="4"/>
  <c r="AM3312" i="4"/>
  <c r="AL3312" i="4"/>
  <c r="AK3312" i="4"/>
  <c r="AJ3312" i="4"/>
  <c r="AI3312" i="4"/>
  <c r="O3312" i="4"/>
  <c r="N3312" i="4"/>
  <c r="M3312" i="4"/>
  <c r="L3312" i="4"/>
  <c r="K3312" i="4"/>
  <c r="H3312" i="4"/>
  <c r="I3312" i="4"/>
  <c r="G3312" i="4"/>
  <c r="F3312" i="4"/>
  <c r="E3312" i="4"/>
  <c r="D3312" i="4"/>
  <c r="AR3311" i="4"/>
  <c r="C3311" i="4"/>
  <c r="AP3311" i="4"/>
  <c r="AO3311" i="4"/>
  <c r="AN3311" i="4"/>
  <c r="AM3311" i="4"/>
  <c r="AL3311" i="4"/>
  <c r="AK3311" i="4"/>
  <c r="AJ3311" i="4"/>
  <c r="AI3311" i="4"/>
  <c r="O3311" i="4"/>
  <c r="N3311" i="4"/>
  <c r="M3311" i="4"/>
  <c r="L3311" i="4"/>
  <c r="K3311" i="4"/>
  <c r="H3311" i="4"/>
  <c r="I3311" i="4"/>
  <c r="G3311" i="4"/>
  <c r="F3311" i="4"/>
  <c r="E3311" i="4"/>
  <c r="D3311" i="4"/>
  <c r="AR3310" i="4"/>
  <c r="C3310" i="4"/>
  <c r="AP3310" i="4"/>
  <c r="AO3310" i="4"/>
  <c r="AN3310" i="4"/>
  <c r="AM3310" i="4"/>
  <c r="AL3310" i="4"/>
  <c r="AK3310" i="4"/>
  <c r="AJ3310" i="4"/>
  <c r="AI3310" i="4"/>
  <c r="O3310" i="4"/>
  <c r="N3310" i="4"/>
  <c r="M3310" i="4"/>
  <c r="L3310" i="4"/>
  <c r="K3310" i="4"/>
  <c r="H3310" i="4"/>
  <c r="I3310" i="4"/>
  <c r="G3310" i="4"/>
  <c r="F3310" i="4"/>
  <c r="E3310" i="4"/>
  <c r="D3310" i="4"/>
  <c r="AR3309" i="4"/>
  <c r="C3309" i="4"/>
  <c r="AP3309" i="4"/>
  <c r="AO3309" i="4"/>
  <c r="AN3309" i="4"/>
  <c r="AM3309" i="4"/>
  <c r="AL3309" i="4"/>
  <c r="AK3309" i="4"/>
  <c r="AJ3309" i="4"/>
  <c r="AI3309" i="4"/>
  <c r="O3309" i="4"/>
  <c r="N3309" i="4"/>
  <c r="M3309" i="4"/>
  <c r="L3309" i="4"/>
  <c r="K3309" i="4"/>
  <c r="H3309" i="4"/>
  <c r="I3309" i="4"/>
  <c r="G3309" i="4"/>
  <c r="F3309" i="4"/>
  <c r="E3309" i="4"/>
  <c r="D3309" i="4"/>
  <c r="AR3308" i="4"/>
  <c r="C3308" i="4"/>
  <c r="AP3308" i="4"/>
  <c r="AO3308" i="4"/>
  <c r="AN3308" i="4"/>
  <c r="AM3308" i="4"/>
  <c r="AL3308" i="4"/>
  <c r="AK3308" i="4"/>
  <c r="AJ3308" i="4"/>
  <c r="AI3308" i="4"/>
  <c r="O3308" i="4"/>
  <c r="N3308" i="4"/>
  <c r="M3308" i="4"/>
  <c r="L3308" i="4"/>
  <c r="K3308" i="4"/>
  <c r="H3308" i="4"/>
  <c r="I3308" i="4"/>
  <c r="G3308" i="4"/>
  <c r="F3308" i="4"/>
  <c r="E3308" i="4"/>
  <c r="D3308" i="4"/>
  <c r="AR3307" i="4"/>
  <c r="C3307" i="4"/>
  <c r="AP3307" i="4"/>
  <c r="AO3307" i="4"/>
  <c r="AN3307" i="4"/>
  <c r="AM3307" i="4"/>
  <c r="AL3307" i="4"/>
  <c r="AK3307" i="4"/>
  <c r="AJ3307" i="4"/>
  <c r="AI3307" i="4"/>
  <c r="O3307" i="4"/>
  <c r="N3307" i="4"/>
  <c r="M3307" i="4"/>
  <c r="L3307" i="4"/>
  <c r="K3307" i="4"/>
  <c r="H3307" i="4"/>
  <c r="I3307" i="4"/>
  <c r="G3307" i="4"/>
  <c r="F3307" i="4"/>
  <c r="E3307" i="4"/>
  <c r="D3307" i="4"/>
  <c r="AR3306" i="4"/>
  <c r="C3306" i="4"/>
  <c r="AP3306" i="4"/>
  <c r="AO3306" i="4"/>
  <c r="AN3306" i="4"/>
  <c r="AM3306" i="4"/>
  <c r="AL3306" i="4"/>
  <c r="AK3306" i="4"/>
  <c r="AJ3306" i="4"/>
  <c r="AI3306" i="4"/>
  <c r="O3306" i="4"/>
  <c r="N3306" i="4"/>
  <c r="M3306" i="4"/>
  <c r="L3306" i="4"/>
  <c r="K3306" i="4"/>
  <c r="H3306" i="4"/>
  <c r="I3306" i="4"/>
  <c r="G3306" i="4"/>
  <c r="F3306" i="4"/>
  <c r="E3306" i="4"/>
  <c r="D3306" i="4"/>
  <c r="AR3305" i="4"/>
  <c r="C3305" i="4"/>
  <c r="AP3305" i="4"/>
  <c r="AO3305" i="4"/>
  <c r="AN3305" i="4"/>
  <c r="AM3305" i="4"/>
  <c r="AL3305" i="4"/>
  <c r="AK3305" i="4"/>
  <c r="AJ3305" i="4"/>
  <c r="AI3305" i="4"/>
  <c r="O3305" i="4"/>
  <c r="N3305" i="4"/>
  <c r="M3305" i="4"/>
  <c r="L3305" i="4"/>
  <c r="K3305" i="4"/>
  <c r="H3305" i="4"/>
  <c r="I3305" i="4"/>
  <c r="G3305" i="4"/>
  <c r="F3305" i="4"/>
  <c r="E3305" i="4"/>
  <c r="D3305" i="4"/>
  <c r="AR3304" i="4"/>
  <c r="C3304" i="4"/>
  <c r="AP3304" i="4"/>
  <c r="AO3304" i="4"/>
  <c r="AN3304" i="4"/>
  <c r="AM3304" i="4"/>
  <c r="AL3304" i="4"/>
  <c r="AK3304" i="4"/>
  <c r="AJ3304" i="4"/>
  <c r="AI3304" i="4"/>
  <c r="O3304" i="4"/>
  <c r="N3304" i="4"/>
  <c r="M3304" i="4"/>
  <c r="L3304" i="4"/>
  <c r="K3304" i="4"/>
  <c r="H3304" i="4"/>
  <c r="I3304" i="4"/>
  <c r="G3304" i="4"/>
  <c r="F3304" i="4"/>
  <c r="E3304" i="4"/>
  <c r="D3304" i="4"/>
  <c r="AR3303" i="4"/>
  <c r="C3303" i="4"/>
  <c r="AP3303" i="4"/>
  <c r="AO3303" i="4"/>
  <c r="AN3303" i="4"/>
  <c r="AM3303" i="4"/>
  <c r="AL3303" i="4"/>
  <c r="AK3303" i="4"/>
  <c r="AJ3303" i="4"/>
  <c r="AI3303" i="4"/>
  <c r="O3303" i="4"/>
  <c r="N3303" i="4"/>
  <c r="M3303" i="4"/>
  <c r="L3303" i="4"/>
  <c r="K3303" i="4"/>
  <c r="H3303" i="4"/>
  <c r="I3303" i="4"/>
  <c r="G3303" i="4"/>
  <c r="F3303" i="4"/>
  <c r="E3303" i="4"/>
  <c r="D3303" i="4"/>
  <c r="AR3302" i="4"/>
  <c r="C3302" i="4"/>
  <c r="AP3302" i="4"/>
  <c r="AO3302" i="4"/>
  <c r="AN3302" i="4"/>
  <c r="AM3302" i="4"/>
  <c r="AL3302" i="4"/>
  <c r="AK3302" i="4"/>
  <c r="AJ3302" i="4"/>
  <c r="AI3302" i="4"/>
  <c r="O3302" i="4"/>
  <c r="N3302" i="4"/>
  <c r="M3302" i="4"/>
  <c r="L3302" i="4"/>
  <c r="K3302" i="4"/>
  <c r="H3302" i="4"/>
  <c r="I3302" i="4"/>
  <c r="G3302" i="4"/>
  <c r="F3302" i="4"/>
  <c r="E3302" i="4"/>
  <c r="D3302" i="4"/>
  <c r="AR3301" i="4"/>
  <c r="C3301" i="4"/>
  <c r="AP3301" i="4"/>
  <c r="AO3301" i="4"/>
  <c r="AN3301" i="4"/>
  <c r="AM3301" i="4"/>
  <c r="AL3301" i="4"/>
  <c r="AK3301" i="4"/>
  <c r="AJ3301" i="4"/>
  <c r="AI3301" i="4"/>
  <c r="O3301" i="4"/>
  <c r="N3301" i="4"/>
  <c r="M3301" i="4"/>
  <c r="L3301" i="4"/>
  <c r="K3301" i="4"/>
  <c r="H3301" i="4"/>
  <c r="I3301" i="4"/>
  <c r="G3301" i="4"/>
  <c r="F3301" i="4"/>
  <c r="E3301" i="4"/>
  <c r="D3301" i="4"/>
  <c r="AR3300" i="4"/>
  <c r="C3300" i="4"/>
  <c r="AP3300" i="4"/>
  <c r="AO3300" i="4"/>
  <c r="AN3300" i="4"/>
  <c r="AM3300" i="4"/>
  <c r="AL3300" i="4"/>
  <c r="AK3300" i="4"/>
  <c r="AJ3300" i="4"/>
  <c r="AI3300" i="4"/>
  <c r="O3300" i="4"/>
  <c r="N3300" i="4"/>
  <c r="M3300" i="4"/>
  <c r="L3300" i="4"/>
  <c r="K3300" i="4"/>
  <c r="H3300" i="4"/>
  <c r="I3300" i="4"/>
  <c r="G3300" i="4"/>
  <c r="F3300" i="4"/>
  <c r="E3300" i="4"/>
  <c r="D3300" i="4"/>
  <c r="AR3299" i="4"/>
  <c r="C3299" i="4"/>
  <c r="AP3299" i="4"/>
  <c r="AO3299" i="4"/>
  <c r="AN3299" i="4"/>
  <c r="AM3299" i="4"/>
  <c r="AL3299" i="4"/>
  <c r="AK3299" i="4"/>
  <c r="AJ3299" i="4"/>
  <c r="AI3299" i="4"/>
  <c r="O3299" i="4"/>
  <c r="N3299" i="4"/>
  <c r="M3299" i="4"/>
  <c r="L3299" i="4"/>
  <c r="K3299" i="4"/>
  <c r="H3299" i="4"/>
  <c r="I3299" i="4"/>
  <c r="G3299" i="4"/>
  <c r="F3299" i="4"/>
  <c r="E3299" i="4"/>
  <c r="D3299" i="4"/>
  <c r="AR3298" i="4"/>
  <c r="C3298" i="4"/>
  <c r="AP3298" i="4"/>
  <c r="AO3298" i="4"/>
  <c r="AN3298" i="4"/>
  <c r="AM3298" i="4"/>
  <c r="AL3298" i="4"/>
  <c r="AK3298" i="4"/>
  <c r="AJ3298" i="4"/>
  <c r="AI3298" i="4"/>
  <c r="O3298" i="4"/>
  <c r="N3298" i="4"/>
  <c r="M3298" i="4"/>
  <c r="L3298" i="4"/>
  <c r="K3298" i="4"/>
  <c r="H3298" i="4"/>
  <c r="I3298" i="4"/>
  <c r="G3298" i="4"/>
  <c r="F3298" i="4"/>
  <c r="E3298" i="4"/>
  <c r="D3298" i="4"/>
  <c r="AR3297" i="4"/>
  <c r="C3297" i="4"/>
  <c r="AP3297" i="4"/>
  <c r="AO3297" i="4"/>
  <c r="AN3297" i="4"/>
  <c r="AM3297" i="4"/>
  <c r="AL3297" i="4"/>
  <c r="AK3297" i="4"/>
  <c r="AJ3297" i="4"/>
  <c r="AI3297" i="4"/>
  <c r="O3297" i="4"/>
  <c r="N3297" i="4"/>
  <c r="M3297" i="4"/>
  <c r="L3297" i="4"/>
  <c r="K3297" i="4"/>
  <c r="H3297" i="4"/>
  <c r="I3297" i="4"/>
  <c r="G3297" i="4"/>
  <c r="F3297" i="4"/>
  <c r="E3297" i="4"/>
  <c r="D3297" i="4"/>
  <c r="AR3296" i="4"/>
  <c r="C3296" i="4"/>
  <c r="AP3296" i="4"/>
  <c r="AO3296" i="4"/>
  <c r="AN3296" i="4"/>
  <c r="AM3296" i="4"/>
  <c r="AL3296" i="4"/>
  <c r="AK3296" i="4"/>
  <c r="AJ3296" i="4"/>
  <c r="AI3296" i="4"/>
  <c r="O3296" i="4"/>
  <c r="N3296" i="4"/>
  <c r="M3296" i="4"/>
  <c r="L3296" i="4"/>
  <c r="K3296" i="4"/>
  <c r="H3296" i="4"/>
  <c r="I3296" i="4"/>
  <c r="G3296" i="4"/>
  <c r="F3296" i="4"/>
  <c r="E3296" i="4"/>
  <c r="D3296" i="4"/>
  <c r="AR3295" i="4"/>
  <c r="C3295" i="4"/>
  <c r="AP3295" i="4"/>
  <c r="AO3295" i="4"/>
  <c r="AN3295" i="4"/>
  <c r="AM3295" i="4"/>
  <c r="AL3295" i="4"/>
  <c r="AK3295" i="4"/>
  <c r="AJ3295" i="4"/>
  <c r="AI3295" i="4"/>
  <c r="O3295" i="4"/>
  <c r="N3295" i="4"/>
  <c r="M3295" i="4"/>
  <c r="L3295" i="4"/>
  <c r="K3295" i="4"/>
  <c r="H3295" i="4"/>
  <c r="I3295" i="4"/>
  <c r="G3295" i="4"/>
  <c r="F3295" i="4"/>
  <c r="E3295" i="4"/>
  <c r="D3295" i="4"/>
  <c r="AR3294" i="4"/>
  <c r="C3294" i="4"/>
  <c r="AP3294" i="4"/>
  <c r="AO3294" i="4"/>
  <c r="AN3294" i="4"/>
  <c r="AM3294" i="4"/>
  <c r="AL3294" i="4"/>
  <c r="AK3294" i="4"/>
  <c r="AJ3294" i="4"/>
  <c r="AI3294" i="4"/>
  <c r="O3294" i="4"/>
  <c r="N3294" i="4"/>
  <c r="M3294" i="4"/>
  <c r="L3294" i="4"/>
  <c r="K3294" i="4"/>
  <c r="H3294" i="4"/>
  <c r="I3294" i="4"/>
  <c r="G3294" i="4"/>
  <c r="F3294" i="4"/>
  <c r="E3294" i="4"/>
  <c r="D3294" i="4"/>
  <c r="AR3293" i="4"/>
  <c r="C3293" i="4"/>
  <c r="AP3293" i="4"/>
  <c r="AO3293" i="4"/>
  <c r="AN3293" i="4"/>
  <c r="AM3293" i="4"/>
  <c r="AL3293" i="4"/>
  <c r="AK3293" i="4"/>
  <c r="AJ3293" i="4"/>
  <c r="AI3293" i="4"/>
  <c r="O3293" i="4"/>
  <c r="N3293" i="4"/>
  <c r="M3293" i="4"/>
  <c r="L3293" i="4"/>
  <c r="K3293" i="4"/>
  <c r="H3293" i="4"/>
  <c r="I3293" i="4"/>
  <c r="G3293" i="4"/>
  <c r="F3293" i="4"/>
  <c r="E3293" i="4"/>
  <c r="D3293" i="4"/>
  <c r="AR3292" i="4"/>
  <c r="C3292" i="4"/>
  <c r="AP3292" i="4"/>
  <c r="AO3292" i="4"/>
  <c r="AN3292" i="4"/>
  <c r="AM3292" i="4"/>
  <c r="AL3292" i="4"/>
  <c r="AK3292" i="4"/>
  <c r="AJ3292" i="4"/>
  <c r="AI3292" i="4"/>
  <c r="O3292" i="4"/>
  <c r="N3292" i="4"/>
  <c r="M3292" i="4"/>
  <c r="L3292" i="4"/>
  <c r="K3292" i="4"/>
  <c r="H3292" i="4"/>
  <c r="I3292" i="4"/>
  <c r="G3292" i="4"/>
  <c r="F3292" i="4"/>
  <c r="E3292" i="4"/>
  <c r="D3292" i="4"/>
  <c r="AR3291" i="4"/>
  <c r="C3291" i="4"/>
  <c r="AP3291" i="4"/>
  <c r="AO3291" i="4"/>
  <c r="AN3291" i="4"/>
  <c r="AM3291" i="4"/>
  <c r="AL3291" i="4"/>
  <c r="AK3291" i="4"/>
  <c r="AJ3291" i="4"/>
  <c r="AI3291" i="4"/>
  <c r="O3291" i="4"/>
  <c r="N3291" i="4"/>
  <c r="M3291" i="4"/>
  <c r="L3291" i="4"/>
  <c r="K3291" i="4"/>
  <c r="H3291" i="4"/>
  <c r="I3291" i="4"/>
  <c r="G3291" i="4"/>
  <c r="F3291" i="4"/>
  <c r="E3291" i="4"/>
  <c r="D3291" i="4"/>
  <c r="AR3290" i="4"/>
  <c r="C3290" i="4"/>
  <c r="AP3290" i="4"/>
  <c r="AO3290" i="4"/>
  <c r="AN3290" i="4"/>
  <c r="AM3290" i="4"/>
  <c r="AL3290" i="4"/>
  <c r="AK3290" i="4"/>
  <c r="AJ3290" i="4"/>
  <c r="AI3290" i="4"/>
  <c r="O3290" i="4"/>
  <c r="N3290" i="4"/>
  <c r="M3290" i="4"/>
  <c r="L3290" i="4"/>
  <c r="K3290" i="4"/>
  <c r="H3290" i="4"/>
  <c r="I3290" i="4"/>
  <c r="G3290" i="4"/>
  <c r="F3290" i="4"/>
  <c r="E3290" i="4"/>
  <c r="D3290" i="4"/>
  <c r="AR3289" i="4"/>
  <c r="C3289" i="4"/>
  <c r="AP3289" i="4"/>
  <c r="AO3289" i="4"/>
  <c r="AN3289" i="4"/>
  <c r="AM3289" i="4"/>
  <c r="AL3289" i="4"/>
  <c r="AK3289" i="4"/>
  <c r="AJ3289" i="4"/>
  <c r="AI3289" i="4"/>
  <c r="O3289" i="4"/>
  <c r="N3289" i="4"/>
  <c r="M3289" i="4"/>
  <c r="L3289" i="4"/>
  <c r="K3289" i="4"/>
  <c r="H3289" i="4"/>
  <c r="I3289" i="4"/>
  <c r="G3289" i="4"/>
  <c r="F3289" i="4"/>
  <c r="E3289" i="4"/>
  <c r="D3289" i="4"/>
  <c r="AR3288" i="4"/>
  <c r="C3288" i="4"/>
  <c r="AP3288" i="4"/>
  <c r="AO3288" i="4"/>
  <c r="AN3288" i="4"/>
  <c r="AM3288" i="4"/>
  <c r="AL3288" i="4"/>
  <c r="AK3288" i="4"/>
  <c r="AJ3288" i="4"/>
  <c r="AI3288" i="4"/>
  <c r="O3288" i="4"/>
  <c r="N3288" i="4"/>
  <c r="M3288" i="4"/>
  <c r="L3288" i="4"/>
  <c r="K3288" i="4"/>
  <c r="H3288" i="4"/>
  <c r="I3288" i="4"/>
  <c r="G3288" i="4"/>
  <c r="F3288" i="4"/>
  <c r="E3288" i="4"/>
  <c r="D3288" i="4"/>
  <c r="AR3287" i="4"/>
  <c r="C3287" i="4"/>
  <c r="AP3287" i="4"/>
  <c r="AO3287" i="4"/>
  <c r="AN3287" i="4"/>
  <c r="AM3287" i="4"/>
  <c r="AL3287" i="4"/>
  <c r="AK3287" i="4"/>
  <c r="AJ3287" i="4"/>
  <c r="AI3287" i="4"/>
  <c r="O3287" i="4"/>
  <c r="N3287" i="4"/>
  <c r="M3287" i="4"/>
  <c r="L3287" i="4"/>
  <c r="K3287" i="4"/>
  <c r="H3287" i="4"/>
  <c r="I3287" i="4"/>
  <c r="G3287" i="4"/>
  <c r="F3287" i="4"/>
  <c r="E3287" i="4"/>
  <c r="D3287" i="4"/>
  <c r="AR3286" i="4"/>
  <c r="C3286" i="4"/>
  <c r="AP3286" i="4"/>
  <c r="AO3286" i="4"/>
  <c r="AN3286" i="4"/>
  <c r="AM3286" i="4"/>
  <c r="AL3286" i="4"/>
  <c r="AK3286" i="4"/>
  <c r="AJ3286" i="4"/>
  <c r="AI3286" i="4"/>
  <c r="O3286" i="4"/>
  <c r="N3286" i="4"/>
  <c r="M3286" i="4"/>
  <c r="L3286" i="4"/>
  <c r="K3286" i="4"/>
  <c r="H3286" i="4"/>
  <c r="I3286" i="4"/>
  <c r="G3286" i="4"/>
  <c r="F3286" i="4"/>
  <c r="E3286" i="4"/>
  <c r="D3286" i="4"/>
  <c r="AR3285" i="4"/>
  <c r="C3285" i="4"/>
  <c r="AP3285" i="4"/>
  <c r="AO3285" i="4"/>
  <c r="AN3285" i="4"/>
  <c r="AM3285" i="4"/>
  <c r="AL3285" i="4"/>
  <c r="AK3285" i="4"/>
  <c r="AJ3285" i="4"/>
  <c r="AI3285" i="4"/>
  <c r="O3285" i="4"/>
  <c r="N3285" i="4"/>
  <c r="M3285" i="4"/>
  <c r="L3285" i="4"/>
  <c r="K3285" i="4"/>
  <c r="H3285" i="4"/>
  <c r="I3285" i="4"/>
  <c r="G3285" i="4"/>
  <c r="F3285" i="4"/>
  <c r="E3285" i="4"/>
  <c r="D3285" i="4"/>
  <c r="AR3284" i="4"/>
  <c r="C3284" i="4"/>
  <c r="AP3284" i="4"/>
  <c r="AO3284" i="4"/>
  <c r="AN3284" i="4"/>
  <c r="AM3284" i="4"/>
  <c r="AL3284" i="4"/>
  <c r="AK3284" i="4"/>
  <c r="AJ3284" i="4"/>
  <c r="AI3284" i="4"/>
  <c r="O3284" i="4"/>
  <c r="N3284" i="4"/>
  <c r="M3284" i="4"/>
  <c r="L3284" i="4"/>
  <c r="K3284" i="4"/>
  <c r="H3284" i="4"/>
  <c r="I3284" i="4"/>
  <c r="G3284" i="4"/>
  <c r="F3284" i="4"/>
  <c r="E3284" i="4"/>
  <c r="D3284" i="4"/>
  <c r="AR3283" i="4"/>
  <c r="C3283" i="4"/>
  <c r="AP3283" i="4"/>
  <c r="AO3283" i="4"/>
  <c r="AN3283" i="4"/>
  <c r="AM3283" i="4"/>
  <c r="AL3283" i="4"/>
  <c r="AK3283" i="4"/>
  <c r="AJ3283" i="4"/>
  <c r="AI3283" i="4"/>
  <c r="O3283" i="4"/>
  <c r="N3283" i="4"/>
  <c r="M3283" i="4"/>
  <c r="L3283" i="4"/>
  <c r="K3283" i="4"/>
  <c r="H3283" i="4"/>
  <c r="I3283" i="4"/>
  <c r="G3283" i="4"/>
  <c r="F3283" i="4"/>
  <c r="E3283" i="4"/>
  <c r="D3283" i="4"/>
  <c r="AR3282" i="4"/>
  <c r="C3282" i="4"/>
  <c r="AP3282" i="4"/>
  <c r="AO3282" i="4"/>
  <c r="AN3282" i="4"/>
  <c r="AM3282" i="4"/>
  <c r="AL3282" i="4"/>
  <c r="AK3282" i="4"/>
  <c r="AJ3282" i="4"/>
  <c r="AI3282" i="4"/>
  <c r="O3282" i="4"/>
  <c r="N3282" i="4"/>
  <c r="M3282" i="4"/>
  <c r="L3282" i="4"/>
  <c r="K3282" i="4"/>
  <c r="H3282" i="4"/>
  <c r="I3282" i="4"/>
  <c r="G3282" i="4"/>
  <c r="F3282" i="4"/>
  <c r="E3282" i="4"/>
  <c r="D3282" i="4"/>
  <c r="AR3281" i="4"/>
  <c r="C3281" i="4"/>
  <c r="AP3281" i="4"/>
  <c r="AO3281" i="4"/>
  <c r="AN3281" i="4"/>
  <c r="AM3281" i="4"/>
  <c r="AL3281" i="4"/>
  <c r="AK3281" i="4"/>
  <c r="AJ3281" i="4"/>
  <c r="AI3281" i="4"/>
  <c r="O3281" i="4"/>
  <c r="N3281" i="4"/>
  <c r="M3281" i="4"/>
  <c r="L3281" i="4"/>
  <c r="K3281" i="4"/>
  <c r="H3281" i="4"/>
  <c r="I3281" i="4"/>
  <c r="G3281" i="4"/>
  <c r="F3281" i="4"/>
  <c r="E3281" i="4"/>
  <c r="D3281" i="4"/>
  <c r="AR3280" i="4"/>
  <c r="C3280" i="4"/>
  <c r="AP3280" i="4"/>
  <c r="AO3280" i="4"/>
  <c r="AN3280" i="4"/>
  <c r="AM3280" i="4"/>
  <c r="AL3280" i="4"/>
  <c r="AK3280" i="4"/>
  <c r="AJ3280" i="4"/>
  <c r="AI3280" i="4"/>
  <c r="O3280" i="4"/>
  <c r="N3280" i="4"/>
  <c r="M3280" i="4"/>
  <c r="L3280" i="4"/>
  <c r="K3280" i="4"/>
  <c r="H3280" i="4"/>
  <c r="I3280" i="4"/>
  <c r="G3280" i="4"/>
  <c r="F3280" i="4"/>
  <c r="E3280" i="4"/>
  <c r="D3280" i="4"/>
  <c r="AR3279" i="4"/>
  <c r="C3279" i="4"/>
  <c r="AP3279" i="4"/>
  <c r="AO3279" i="4"/>
  <c r="AN3279" i="4"/>
  <c r="AM3279" i="4"/>
  <c r="AL3279" i="4"/>
  <c r="AK3279" i="4"/>
  <c r="AJ3279" i="4"/>
  <c r="AI3279" i="4"/>
  <c r="O3279" i="4"/>
  <c r="N3279" i="4"/>
  <c r="M3279" i="4"/>
  <c r="L3279" i="4"/>
  <c r="K3279" i="4"/>
  <c r="H3279" i="4"/>
  <c r="I3279" i="4"/>
  <c r="G3279" i="4"/>
  <c r="F3279" i="4"/>
  <c r="E3279" i="4"/>
  <c r="D3279" i="4"/>
  <c r="AR3278" i="4"/>
  <c r="C3278" i="4"/>
  <c r="AP3278" i="4"/>
  <c r="AO3278" i="4"/>
  <c r="AN3278" i="4"/>
  <c r="AM3278" i="4"/>
  <c r="AL3278" i="4"/>
  <c r="AK3278" i="4"/>
  <c r="AJ3278" i="4"/>
  <c r="AI3278" i="4"/>
  <c r="O3278" i="4"/>
  <c r="N3278" i="4"/>
  <c r="M3278" i="4"/>
  <c r="L3278" i="4"/>
  <c r="K3278" i="4"/>
  <c r="H3278" i="4"/>
  <c r="I3278" i="4"/>
  <c r="G3278" i="4"/>
  <c r="F3278" i="4"/>
  <c r="E3278" i="4"/>
  <c r="D3278" i="4"/>
  <c r="AR3277" i="4"/>
  <c r="C3277" i="4"/>
  <c r="AP3277" i="4"/>
  <c r="AO3277" i="4"/>
  <c r="AN3277" i="4"/>
  <c r="AM3277" i="4"/>
  <c r="AL3277" i="4"/>
  <c r="AK3277" i="4"/>
  <c r="AJ3277" i="4"/>
  <c r="AI3277" i="4"/>
  <c r="O3277" i="4"/>
  <c r="N3277" i="4"/>
  <c r="M3277" i="4"/>
  <c r="L3277" i="4"/>
  <c r="K3277" i="4"/>
  <c r="H3277" i="4"/>
  <c r="I3277" i="4"/>
  <c r="G3277" i="4"/>
  <c r="F3277" i="4"/>
  <c r="E3277" i="4"/>
  <c r="D3277" i="4"/>
  <c r="AR3276" i="4"/>
  <c r="C3276" i="4"/>
  <c r="AP3276" i="4"/>
  <c r="AO3276" i="4"/>
  <c r="AN3276" i="4"/>
  <c r="AM3276" i="4"/>
  <c r="AL3276" i="4"/>
  <c r="AK3276" i="4"/>
  <c r="AJ3276" i="4"/>
  <c r="AI3276" i="4"/>
  <c r="O3276" i="4"/>
  <c r="N3276" i="4"/>
  <c r="M3276" i="4"/>
  <c r="L3276" i="4"/>
  <c r="K3276" i="4"/>
  <c r="H3276" i="4"/>
  <c r="I3276" i="4"/>
  <c r="G3276" i="4"/>
  <c r="F3276" i="4"/>
  <c r="E3276" i="4"/>
  <c r="D3276" i="4"/>
  <c r="AR3275" i="4"/>
  <c r="C3275" i="4"/>
  <c r="AP3275" i="4"/>
  <c r="AO3275" i="4"/>
  <c r="AN3275" i="4"/>
  <c r="AM3275" i="4"/>
  <c r="AL3275" i="4"/>
  <c r="AK3275" i="4"/>
  <c r="AJ3275" i="4"/>
  <c r="AI3275" i="4"/>
  <c r="O3275" i="4"/>
  <c r="N3275" i="4"/>
  <c r="M3275" i="4"/>
  <c r="L3275" i="4"/>
  <c r="K3275" i="4"/>
  <c r="H3275" i="4"/>
  <c r="I3275" i="4"/>
  <c r="G3275" i="4"/>
  <c r="F3275" i="4"/>
  <c r="E3275" i="4"/>
  <c r="D3275" i="4"/>
  <c r="AR3274" i="4"/>
  <c r="C3274" i="4"/>
  <c r="AP3274" i="4"/>
  <c r="AO3274" i="4"/>
  <c r="AN3274" i="4"/>
  <c r="AM3274" i="4"/>
  <c r="AL3274" i="4"/>
  <c r="AK3274" i="4"/>
  <c r="AJ3274" i="4"/>
  <c r="AI3274" i="4"/>
  <c r="O3274" i="4"/>
  <c r="N3274" i="4"/>
  <c r="M3274" i="4"/>
  <c r="L3274" i="4"/>
  <c r="K3274" i="4"/>
  <c r="H3274" i="4"/>
  <c r="I3274" i="4"/>
  <c r="G3274" i="4"/>
  <c r="F3274" i="4"/>
  <c r="E3274" i="4"/>
  <c r="D3274" i="4"/>
  <c r="AR3273" i="4"/>
  <c r="C3273" i="4"/>
  <c r="AP3273" i="4"/>
  <c r="AO3273" i="4"/>
  <c r="AN3273" i="4"/>
  <c r="AM3273" i="4"/>
  <c r="AL3273" i="4"/>
  <c r="AK3273" i="4"/>
  <c r="AJ3273" i="4"/>
  <c r="AI3273" i="4"/>
  <c r="O3273" i="4"/>
  <c r="N3273" i="4"/>
  <c r="M3273" i="4"/>
  <c r="L3273" i="4"/>
  <c r="K3273" i="4"/>
  <c r="H3273" i="4"/>
  <c r="I3273" i="4"/>
  <c r="G3273" i="4"/>
  <c r="F3273" i="4"/>
  <c r="E3273" i="4"/>
  <c r="D3273" i="4"/>
  <c r="AR3272" i="4"/>
  <c r="C3272" i="4"/>
  <c r="AP3272" i="4"/>
  <c r="AO3272" i="4"/>
  <c r="AN3272" i="4"/>
  <c r="AM3272" i="4"/>
  <c r="AL3272" i="4"/>
  <c r="AK3272" i="4"/>
  <c r="AJ3272" i="4"/>
  <c r="AI3272" i="4"/>
  <c r="O3272" i="4"/>
  <c r="N3272" i="4"/>
  <c r="M3272" i="4"/>
  <c r="L3272" i="4"/>
  <c r="K3272" i="4"/>
  <c r="H3272" i="4"/>
  <c r="I3272" i="4"/>
  <c r="G3272" i="4"/>
  <c r="F3272" i="4"/>
  <c r="E3272" i="4"/>
  <c r="D3272" i="4"/>
  <c r="AR3271" i="4"/>
  <c r="C3271" i="4"/>
  <c r="AP3271" i="4"/>
  <c r="AO3271" i="4"/>
  <c r="AN3271" i="4"/>
  <c r="AM3271" i="4"/>
  <c r="AL3271" i="4"/>
  <c r="AK3271" i="4"/>
  <c r="AJ3271" i="4"/>
  <c r="AI3271" i="4"/>
  <c r="O3271" i="4"/>
  <c r="N3271" i="4"/>
  <c r="M3271" i="4"/>
  <c r="L3271" i="4"/>
  <c r="K3271" i="4"/>
  <c r="H3271" i="4"/>
  <c r="I3271" i="4"/>
  <c r="G3271" i="4"/>
  <c r="F3271" i="4"/>
  <c r="E3271" i="4"/>
  <c r="D3271" i="4"/>
  <c r="AR3270" i="4"/>
  <c r="C3270" i="4"/>
  <c r="AP3270" i="4"/>
  <c r="AO3270" i="4"/>
  <c r="AN3270" i="4"/>
  <c r="AM3270" i="4"/>
  <c r="AL3270" i="4"/>
  <c r="AK3270" i="4"/>
  <c r="AJ3270" i="4"/>
  <c r="AI3270" i="4"/>
  <c r="O3270" i="4"/>
  <c r="N3270" i="4"/>
  <c r="M3270" i="4"/>
  <c r="L3270" i="4"/>
  <c r="K3270" i="4"/>
  <c r="H3270" i="4"/>
  <c r="I3270" i="4"/>
  <c r="G3270" i="4"/>
  <c r="F3270" i="4"/>
  <c r="E3270" i="4"/>
  <c r="D3270" i="4"/>
  <c r="AR3269" i="4"/>
  <c r="C3269" i="4"/>
  <c r="AP3269" i="4"/>
  <c r="AO3269" i="4"/>
  <c r="AN3269" i="4"/>
  <c r="AM3269" i="4"/>
  <c r="AL3269" i="4"/>
  <c r="AK3269" i="4"/>
  <c r="AJ3269" i="4"/>
  <c r="AI3269" i="4"/>
  <c r="O3269" i="4"/>
  <c r="N3269" i="4"/>
  <c r="M3269" i="4"/>
  <c r="L3269" i="4"/>
  <c r="K3269" i="4"/>
  <c r="H3269" i="4"/>
  <c r="I3269" i="4"/>
  <c r="G3269" i="4"/>
  <c r="F3269" i="4"/>
  <c r="E3269" i="4"/>
  <c r="D3269" i="4"/>
  <c r="AR3268" i="4"/>
  <c r="C3268" i="4"/>
  <c r="AP3268" i="4"/>
  <c r="AO3268" i="4"/>
  <c r="AN3268" i="4"/>
  <c r="AM3268" i="4"/>
  <c r="AL3268" i="4"/>
  <c r="AK3268" i="4"/>
  <c r="AJ3268" i="4"/>
  <c r="AI3268" i="4"/>
  <c r="O3268" i="4"/>
  <c r="N3268" i="4"/>
  <c r="M3268" i="4"/>
  <c r="L3268" i="4"/>
  <c r="K3268" i="4"/>
  <c r="H3268" i="4"/>
  <c r="I3268" i="4"/>
  <c r="G3268" i="4"/>
  <c r="F3268" i="4"/>
  <c r="E3268" i="4"/>
  <c r="D3268" i="4"/>
  <c r="AR3267" i="4"/>
  <c r="C3267" i="4"/>
  <c r="AP3267" i="4"/>
  <c r="AO3267" i="4"/>
  <c r="AN3267" i="4"/>
  <c r="AM3267" i="4"/>
  <c r="AL3267" i="4"/>
  <c r="AK3267" i="4"/>
  <c r="AJ3267" i="4"/>
  <c r="AI3267" i="4"/>
  <c r="O3267" i="4"/>
  <c r="N3267" i="4"/>
  <c r="M3267" i="4"/>
  <c r="L3267" i="4"/>
  <c r="K3267" i="4"/>
  <c r="H3267" i="4"/>
  <c r="I3267" i="4"/>
  <c r="G3267" i="4"/>
  <c r="F3267" i="4"/>
  <c r="E3267" i="4"/>
  <c r="D3267" i="4"/>
  <c r="AR3266" i="4"/>
  <c r="C3266" i="4"/>
  <c r="AP3266" i="4"/>
  <c r="AO3266" i="4"/>
  <c r="AN3266" i="4"/>
  <c r="AM3266" i="4"/>
  <c r="AL3266" i="4"/>
  <c r="AK3266" i="4"/>
  <c r="AJ3266" i="4"/>
  <c r="AI3266" i="4"/>
  <c r="O3266" i="4"/>
  <c r="N3266" i="4"/>
  <c r="M3266" i="4"/>
  <c r="L3266" i="4"/>
  <c r="K3266" i="4"/>
  <c r="H3266" i="4"/>
  <c r="I3266" i="4"/>
  <c r="G3266" i="4"/>
  <c r="F3266" i="4"/>
  <c r="E3266" i="4"/>
  <c r="D3266" i="4"/>
  <c r="AR3265" i="4"/>
  <c r="C3265" i="4"/>
  <c r="AP3265" i="4"/>
  <c r="AO3265" i="4"/>
  <c r="AN3265" i="4"/>
  <c r="AM3265" i="4"/>
  <c r="AL3265" i="4"/>
  <c r="AK3265" i="4"/>
  <c r="AJ3265" i="4"/>
  <c r="AI3265" i="4"/>
  <c r="O3265" i="4"/>
  <c r="N3265" i="4"/>
  <c r="M3265" i="4"/>
  <c r="L3265" i="4"/>
  <c r="K3265" i="4"/>
  <c r="H3265" i="4"/>
  <c r="I3265" i="4"/>
  <c r="G3265" i="4"/>
  <c r="F3265" i="4"/>
  <c r="E3265" i="4"/>
  <c r="D3265" i="4"/>
  <c r="AR3264" i="4"/>
  <c r="C3264" i="4"/>
  <c r="AP3264" i="4"/>
  <c r="AO3264" i="4"/>
  <c r="AN3264" i="4"/>
  <c r="AM3264" i="4"/>
  <c r="AL3264" i="4"/>
  <c r="AK3264" i="4"/>
  <c r="AJ3264" i="4"/>
  <c r="AI3264" i="4"/>
  <c r="O3264" i="4"/>
  <c r="N3264" i="4"/>
  <c r="M3264" i="4"/>
  <c r="L3264" i="4"/>
  <c r="K3264" i="4"/>
  <c r="H3264" i="4"/>
  <c r="I3264" i="4"/>
  <c r="G3264" i="4"/>
  <c r="F3264" i="4"/>
  <c r="E3264" i="4"/>
  <c r="D3264" i="4"/>
  <c r="AR3263" i="4"/>
  <c r="C3263" i="4"/>
  <c r="AP3263" i="4"/>
  <c r="AO3263" i="4"/>
  <c r="AN3263" i="4"/>
  <c r="AM3263" i="4"/>
  <c r="AL3263" i="4"/>
  <c r="AK3263" i="4"/>
  <c r="AJ3263" i="4"/>
  <c r="AI3263" i="4"/>
  <c r="O3263" i="4"/>
  <c r="N3263" i="4"/>
  <c r="M3263" i="4"/>
  <c r="L3263" i="4"/>
  <c r="K3263" i="4"/>
  <c r="H3263" i="4"/>
  <c r="I3263" i="4"/>
  <c r="G3263" i="4"/>
  <c r="F3263" i="4"/>
  <c r="E3263" i="4"/>
  <c r="D3263" i="4"/>
  <c r="AR3262" i="4"/>
  <c r="C3262" i="4"/>
  <c r="AP3262" i="4"/>
  <c r="AO3262" i="4"/>
  <c r="AN3262" i="4"/>
  <c r="AM3262" i="4"/>
  <c r="AL3262" i="4"/>
  <c r="AK3262" i="4"/>
  <c r="AJ3262" i="4"/>
  <c r="AI3262" i="4"/>
  <c r="O3262" i="4"/>
  <c r="N3262" i="4"/>
  <c r="M3262" i="4"/>
  <c r="L3262" i="4"/>
  <c r="K3262" i="4"/>
  <c r="H3262" i="4"/>
  <c r="I3262" i="4"/>
  <c r="G3262" i="4"/>
  <c r="F3262" i="4"/>
  <c r="E3262" i="4"/>
  <c r="D3262" i="4"/>
  <c r="AR3261" i="4"/>
  <c r="C3261" i="4"/>
  <c r="AP3261" i="4"/>
  <c r="AO3261" i="4"/>
  <c r="AN3261" i="4"/>
  <c r="AM3261" i="4"/>
  <c r="AL3261" i="4"/>
  <c r="AK3261" i="4"/>
  <c r="AJ3261" i="4"/>
  <c r="AI3261" i="4"/>
  <c r="O3261" i="4"/>
  <c r="N3261" i="4"/>
  <c r="M3261" i="4"/>
  <c r="L3261" i="4"/>
  <c r="K3261" i="4"/>
  <c r="H3261" i="4"/>
  <c r="I3261" i="4"/>
  <c r="G3261" i="4"/>
  <c r="F3261" i="4"/>
  <c r="E3261" i="4"/>
  <c r="D3261" i="4"/>
  <c r="AR3260" i="4"/>
  <c r="C3260" i="4"/>
  <c r="AP3260" i="4"/>
  <c r="AO3260" i="4"/>
  <c r="AN3260" i="4"/>
  <c r="AM3260" i="4"/>
  <c r="AL3260" i="4"/>
  <c r="AK3260" i="4"/>
  <c r="AJ3260" i="4"/>
  <c r="AI3260" i="4"/>
  <c r="O3260" i="4"/>
  <c r="N3260" i="4"/>
  <c r="M3260" i="4"/>
  <c r="L3260" i="4"/>
  <c r="K3260" i="4"/>
  <c r="H3260" i="4"/>
  <c r="I3260" i="4"/>
  <c r="G3260" i="4"/>
  <c r="F3260" i="4"/>
  <c r="E3260" i="4"/>
  <c r="D3260" i="4"/>
  <c r="AR3259" i="4"/>
  <c r="C3259" i="4"/>
  <c r="AP3259" i="4"/>
  <c r="AO3259" i="4"/>
  <c r="AN3259" i="4"/>
  <c r="AM3259" i="4"/>
  <c r="AL3259" i="4"/>
  <c r="AK3259" i="4"/>
  <c r="AJ3259" i="4"/>
  <c r="AI3259" i="4"/>
  <c r="O3259" i="4"/>
  <c r="N3259" i="4"/>
  <c r="M3259" i="4"/>
  <c r="L3259" i="4"/>
  <c r="K3259" i="4"/>
  <c r="H3259" i="4"/>
  <c r="I3259" i="4"/>
  <c r="G3259" i="4"/>
  <c r="F3259" i="4"/>
  <c r="E3259" i="4"/>
  <c r="D3259" i="4"/>
  <c r="AR3258" i="4"/>
  <c r="C3258" i="4"/>
  <c r="AP3258" i="4"/>
  <c r="AO3258" i="4"/>
  <c r="AN3258" i="4"/>
  <c r="AM3258" i="4"/>
  <c r="AL3258" i="4"/>
  <c r="AK3258" i="4"/>
  <c r="AJ3258" i="4"/>
  <c r="AI3258" i="4"/>
  <c r="O3258" i="4"/>
  <c r="N3258" i="4"/>
  <c r="M3258" i="4"/>
  <c r="L3258" i="4"/>
  <c r="K3258" i="4"/>
  <c r="H3258" i="4"/>
  <c r="I3258" i="4"/>
  <c r="G3258" i="4"/>
  <c r="F3258" i="4"/>
  <c r="E3258" i="4"/>
  <c r="D3258" i="4"/>
  <c r="AR3257" i="4"/>
  <c r="C3257" i="4"/>
  <c r="AP3257" i="4"/>
  <c r="AO3257" i="4"/>
  <c r="AN3257" i="4"/>
  <c r="AM3257" i="4"/>
  <c r="AL3257" i="4"/>
  <c r="AK3257" i="4"/>
  <c r="AJ3257" i="4"/>
  <c r="AI3257" i="4"/>
  <c r="O3257" i="4"/>
  <c r="N3257" i="4"/>
  <c r="M3257" i="4"/>
  <c r="L3257" i="4"/>
  <c r="K3257" i="4"/>
  <c r="H3257" i="4"/>
  <c r="I3257" i="4"/>
  <c r="G3257" i="4"/>
  <c r="F3257" i="4"/>
  <c r="E3257" i="4"/>
  <c r="D3257" i="4"/>
  <c r="AR3256" i="4"/>
  <c r="C3256" i="4"/>
  <c r="AP3256" i="4"/>
  <c r="AO3256" i="4"/>
  <c r="AN3256" i="4"/>
  <c r="AM3256" i="4"/>
  <c r="AL3256" i="4"/>
  <c r="AK3256" i="4"/>
  <c r="AJ3256" i="4"/>
  <c r="AI3256" i="4"/>
  <c r="O3256" i="4"/>
  <c r="N3256" i="4"/>
  <c r="M3256" i="4"/>
  <c r="L3256" i="4"/>
  <c r="K3256" i="4"/>
  <c r="H3256" i="4"/>
  <c r="I3256" i="4"/>
  <c r="G3256" i="4"/>
  <c r="F3256" i="4"/>
  <c r="E3256" i="4"/>
  <c r="D3256" i="4"/>
  <c r="AR3255" i="4"/>
  <c r="C3255" i="4"/>
  <c r="AP3255" i="4"/>
  <c r="AO3255" i="4"/>
  <c r="AN3255" i="4"/>
  <c r="AM3255" i="4"/>
  <c r="AL3255" i="4"/>
  <c r="AK3255" i="4"/>
  <c r="AJ3255" i="4"/>
  <c r="AI3255" i="4"/>
  <c r="O3255" i="4"/>
  <c r="N3255" i="4"/>
  <c r="M3255" i="4"/>
  <c r="L3255" i="4"/>
  <c r="K3255" i="4"/>
  <c r="H3255" i="4"/>
  <c r="I3255" i="4"/>
  <c r="G3255" i="4"/>
  <c r="F3255" i="4"/>
  <c r="E3255" i="4"/>
  <c r="D3255" i="4"/>
  <c r="AR3254" i="4"/>
  <c r="C3254" i="4"/>
  <c r="AP3254" i="4"/>
  <c r="AO3254" i="4"/>
  <c r="AN3254" i="4"/>
  <c r="AM3254" i="4"/>
  <c r="AL3254" i="4"/>
  <c r="AK3254" i="4"/>
  <c r="AJ3254" i="4"/>
  <c r="AI3254" i="4"/>
  <c r="O3254" i="4"/>
  <c r="N3254" i="4"/>
  <c r="M3254" i="4"/>
  <c r="L3254" i="4"/>
  <c r="K3254" i="4"/>
  <c r="H3254" i="4"/>
  <c r="I3254" i="4"/>
  <c r="G3254" i="4"/>
  <c r="F3254" i="4"/>
  <c r="E3254" i="4"/>
  <c r="D3254" i="4"/>
  <c r="AR3253" i="4"/>
  <c r="C3253" i="4"/>
  <c r="AP3253" i="4"/>
  <c r="AO3253" i="4"/>
  <c r="AN3253" i="4"/>
  <c r="AM3253" i="4"/>
  <c r="AL3253" i="4"/>
  <c r="AK3253" i="4"/>
  <c r="AJ3253" i="4"/>
  <c r="AI3253" i="4"/>
  <c r="O3253" i="4"/>
  <c r="N3253" i="4"/>
  <c r="M3253" i="4"/>
  <c r="L3253" i="4"/>
  <c r="K3253" i="4"/>
  <c r="H3253" i="4"/>
  <c r="I3253" i="4"/>
  <c r="G3253" i="4"/>
  <c r="F3253" i="4"/>
  <c r="E3253" i="4"/>
  <c r="D3253" i="4"/>
  <c r="AR3252" i="4"/>
  <c r="C3252" i="4"/>
  <c r="AP3252" i="4"/>
  <c r="AO3252" i="4"/>
  <c r="AN3252" i="4"/>
  <c r="AM3252" i="4"/>
  <c r="AL3252" i="4"/>
  <c r="AK3252" i="4"/>
  <c r="AJ3252" i="4"/>
  <c r="AI3252" i="4"/>
  <c r="O3252" i="4"/>
  <c r="N3252" i="4"/>
  <c r="M3252" i="4"/>
  <c r="L3252" i="4"/>
  <c r="K3252" i="4"/>
  <c r="H3252" i="4"/>
  <c r="I3252" i="4"/>
  <c r="G3252" i="4"/>
  <c r="F3252" i="4"/>
  <c r="E3252" i="4"/>
  <c r="D3252" i="4"/>
  <c r="AR3251" i="4"/>
  <c r="C3251" i="4"/>
  <c r="AP3251" i="4"/>
  <c r="AO3251" i="4"/>
  <c r="AN3251" i="4"/>
  <c r="AM3251" i="4"/>
  <c r="AL3251" i="4"/>
  <c r="AK3251" i="4"/>
  <c r="AJ3251" i="4"/>
  <c r="AI3251" i="4"/>
  <c r="O3251" i="4"/>
  <c r="N3251" i="4"/>
  <c r="M3251" i="4"/>
  <c r="L3251" i="4"/>
  <c r="K3251" i="4"/>
  <c r="H3251" i="4"/>
  <c r="I3251" i="4"/>
  <c r="G3251" i="4"/>
  <c r="F3251" i="4"/>
  <c r="E3251" i="4"/>
  <c r="D3251" i="4"/>
  <c r="AR3250" i="4"/>
  <c r="C3250" i="4"/>
  <c r="AP3250" i="4"/>
  <c r="AO3250" i="4"/>
  <c r="AN3250" i="4"/>
  <c r="AM3250" i="4"/>
  <c r="AL3250" i="4"/>
  <c r="AK3250" i="4"/>
  <c r="AJ3250" i="4"/>
  <c r="AI3250" i="4"/>
  <c r="O3250" i="4"/>
  <c r="N3250" i="4"/>
  <c r="M3250" i="4"/>
  <c r="L3250" i="4"/>
  <c r="K3250" i="4"/>
  <c r="H3250" i="4"/>
  <c r="I3250" i="4"/>
  <c r="G3250" i="4"/>
  <c r="F3250" i="4"/>
  <c r="E3250" i="4"/>
  <c r="D3250" i="4"/>
  <c r="AR3249" i="4"/>
  <c r="C3249" i="4"/>
  <c r="AP3249" i="4"/>
  <c r="AO3249" i="4"/>
  <c r="AN3249" i="4"/>
  <c r="AM3249" i="4"/>
  <c r="AL3249" i="4"/>
  <c r="AK3249" i="4"/>
  <c r="AJ3249" i="4"/>
  <c r="AI3249" i="4"/>
  <c r="O3249" i="4"/>
  <c r="N3249" i="4"/>
  <c r="M3249" i="4"/>
  <c r="L3249" i="4"/>
  <c r="K3249" i="4"/>
  <c r="H3249" i="4"/>
  <c r="I3249" i="4"/>
  <c r="G3249" i="4"/>
  <c r="F3249" i="4"/>
  <c r="E3249" i="4"/>
  <c r="D3249" i="4"/>
  <c r="AR3248" i="4"/>
  <c r="C3248" i="4"/>
  <c r="AP3248" i="4"/>
  <c r="AO3248" i="4"/>
  <c r="AN3248" i="4"/>
  <c r="AM3248" i="4"/>
  <c r="AL3248" i="4"/>
  <c r="AK3248" i="4"/>
  <c r="AJ3248" i="4"/>
  <c r="AI3248" i="4"/>
  <c r="O3248" i="4"/>
  <c r="N3248" i="4"/>
  <c r="M3248" i="4"/>
  <c r="L3248" i="4"/>
  <c r="K3248" i="4"/>
  <c r="H3248" i="4"/>
  <c r="I3248" i="4"/>
  <c r="G3248" i="4"/>
  <c r="F3248" i="4"/>
  <c r="E3248" i="4"/>
  <c r="D3248" i="4"/>
  <c r="AR3247" i="4"/>
  <c r="C3247" i="4"/>
  <c r="AP3247" i="4"/>
  <c r="AO3247" i="4"/>
  <c r="AN3247" i="4"/>
  <c r="AM3247" i="4"/>
  <c r="AL3247" i="4"/>
  <c r="AK3247" i="4"/>
  <c r="AJ3247" i="4"/>
  <c r="AI3247" i="4"/>
  <c r="O3247" i="4"/>
  <c r="N3247" i="4"/>
  <c r="M3247" i="4"/>
  <c r="L3247" i="4"/>
  <c r="K3247" i="4"/>
  <c r="H3247" i="4"/>
  <c r="I3247" i="4"/>
  <c r="G3247" i="4"/>
  <c r="F3247" i="4"/>
  <c r="E3247" i="4"/>
  <c r="D3247" i="4"/>
  <c r="AR3246" i="4"/>
  <c r="C3246" i="4"/>
  <c r="AP3246" i="4"/>
  <c r="AO3246" i="4"/>
  <c r="AN3246" i="4"/>
  <c r="AM3246" i="4"/>
  <c r="AL3246" i="4"/>
  <c r="AK3246" i="4"/>
  <c r="AJ3246" i="4"/>
  <c r="AI3246" i="4"/>
  <c r="O3246" i="4"/>
  <c r="N3246" i="4"/>
  <c r="M3246" i="4"/>
  <c r="L3246" i="4"/>
  <c r="K3246" i="4"/>
  <c r="H3246" i="4"/>
  <c r="I3246" i="4"/>
  <c r="G3246" i="4"/>
  <c r="F3246" i="4"/>
  <c r="E3246" i="4"/>
  <c r="D3246" i="4"/>
  <c r="AR3245" i="4"/>
  <c r="C3245" i="4"/>
  <c r="AP3245" i="4"/>
  <c r="AO3245" i="4"/>
  <c r="AN3245" i="4"/>
  <c r="AM3245" i="4"/>
  <c r="AL3245" i="4"/>
  <c r="AK3245" i="4"/>
  <c r="AJ3245" i="4"/>
  <c r="AI3245" i="4"/>
  <c r="O3245" i="4"/>
  <c r="N3245" i="4"/>
  <c r="M3245" i="4"/>
  <c r="L3245" i="4"/>
  <c r="K3245" i="4"/>
  <c r="H3245" i="4"/>
  <c r="I3245" i="4"/>
  <c r="G3245" i="4"/>
  <c r="F3245" i="4"/>
  <c r="E3245" i="4"/>
  <c r="D3245" i="4"/>
  <c r="AR3244" i="4"/>
  <c r="C3244" i="4"/>
  <c r="AP3244" i="4"/>
  <c r="AO3244" i="4"/>
  <c r="AN3244" i="4"/>
  <c r="AM3244" i="4"/>
  <c r="AL3244" i="4"/>
  <c r="AK3244" i="4"/>
  <c r="AJ3244" i="4"/>
  <c r="AI3244" i="4"/>
  <c r="O3244" i="4"/>
  <c r="N3244" i="4"/>
  <c r="M3244" i="4"/>
  <c r="L3244" i="4"/>
  <c r="K3244" i="4"/>
  <c r="H3244" i="4"/>
  <c r="I3244" i="4"/>
  <c r="G3244" i="4"/>
  <c r="F3244" i="4"/>
  <c r="E3244" i="4"/>
  <c r="D3244" i="4"/>
  <c r="AR3243" i="4"/>
  <c r="C3243" i="4"/>
  <c r="AP3243" i="4"/>
  <c r="AO3243" i="4"/>
  <c r="AN3243" i="4"/>
  <c r="AM3243" i="4"/>
  <c r="AL3243" i="4"/>
  <c r="AK3243" i="4"/>
  <c r="AJ3243" i="4"/>
  <c r="AI3243" i="4"/>
  <c r="O3243" i="4"/>
  <c r="N3243" i="4"/>
  <c r="M3243" i="4"/>
  <c r="L3243" i="4"/>
  <c r="K3243" i="4"/>
  <c r="H3243" i="4"/>
  <c r="I3243" i="4"/>
  <c r="G3243" i="4"/>
  <c r="F3243" i="4"/>
  <c r="E3243" i="4"/>
  <c r="D3243" i="4"/>
  <c r="AR3242" i="4"/>
  <c r="C3242" i="4"/>
  <c r="AP3242" i="4"/>
  <c r="AO3242" i="4"/>
  <c r="AN3242" i="4"/>
  <c r="AM3242" i="4"/>
  <c r="AL3242" i="4"/>
  <c r="AK3242" i="4"/>
  <c r="AJ3242" i="4"/>
  <c r="AI3242" i="4"/>
  <c r="O3242" i="4"/>
  <c r="N3242" i="4"/>
  <c r="M3242" i="4"/>
  <c r="L3242" i="4"/>
  <c r="K3242" i="4"/>
  <c r="H3242" i="4"/>
  <c r="I3242" i="4"/>
  <c r="G3242" i="4"/>
  <c r="F3242" i="4"/>
  <c r="E3242" i="4"/>
  <c r="D3242" i="4"/>
  <c r="AR3241" i="4"/>
  <c r="C3241" i="4"/>
  <c r="AP3241" i="4"/>
  <c r="AO3241" i="4"/>
  <c r="AN3241" i="4"/>
  <c r="AM3241" i="4"/>
  <c r="AL3241" i="4"/>
  <c r="AK3241" i="4"/>
  <c r="AJ3241" i="4"/>
  <c r="AI3241" i="4"/>
  <c r="O3241" i="4"/>
  <c r="N3241" i="4"/>
  <c r="M3241" i="4"/>
  <c r="L3241" i="4"/>
  <c r="K3241" i="4"/>
  <c r="H3241" i="4"/>
  <c r="I3241" i="4"/>
  <c r="G3241" i="4"/>
  <c r="F3241" i="4"/>
  <c r="E3241" i="4"/>
  <c r="D3241" i="4"/>
  <c r="AR3240" i="4"/>
  <c r="C3240" i="4"/>
  <c r="AP3240" i="4"/>
  <c r="AO3240" i="4"/>
  <c r="AN3240" i="4"/>
  <c r="AM3240" i="4"/>
  <c r="AL3240" i="4"/>
  <c r="AK3240" i="4"/>
  <c r="AJ3240" i="4"/>
  <c r="AI3240" i="4"/>
  <c r="O3240" i="4"/>
  <c r="N3240" i="4"/>
  <c r="M3240" i="4"/>
  <c r="L3240" i="4"/>
  <c r="K3240" i="4"/>
  <c r="H3240" i="4"/>
  <c r="I3240" i="4"/>
  <c r="G3240" i="4"/>
  <c r="F3240" i="4"/>
  <c r="E3240" i="4"/>
  <c r="D3240" i="4"/>
  <c r="AR3239" i="4"/>
  <c r="C3239" i="4"/>
  <c r="AP3239" i="4"/>
  <c r="AO3239" i="4"/>
  <c r="AN3239" i="4"/>
  <c r="AM3239" i="4"/>
  <c r="AL3239" i="4"/>
  <c r="AK3239" i="4"/>
  <c r="AJ3239" i="4"/>
  <c r="AI3239" i="4"/>
  <c r="O3239" i="4"/>
  <c r="N3239" i="4"/>
  <c r="M3239" i="4"/>
  <c r="L3239" i="4"/>
  <c r="K3239" i="4"/>
  <c r="H3239" i="4"/>
  <c r="I3239" i="4"/>
  <c r="G3239" i="4"/>
  <c r="F3239" i="4"/>
  <c r="E3239" i="4"/>
  <c r="D3239" i="4"/>
  <c r="AR3238" i="4"/>
  <c r="C3238" i="4"/>
  <c r="AP3238" i="4"/>
  <c r="AO3238" i="4"/>
  <c r="AN3238" i="4"/>
  <c r="AM3238" i="4"/>
  <c r="AL3238" i="4"/>
  <c r="AK3238" i="4"/>
  <c r="AJ3238" i="4"/>
  <c r="AI3238" i="4"/>
  <c r="O3238" i="4"/>
  <c r="N3238" i="4"/>
  <c r="M3238" i="4"/>
  <c r="L3238" i="4"/>
  <c r="K3238" i="4"/>
  <c r="H3238" i="4"/>
  <c r="I3238" i="4"/>
  <c r="G3238" i="4"/>
  <c r="F3238" i="4"/>
  <c r="E3238" i="4"/>
  <c r="D3238" i="4"/>
  <c r="AR3237" i="4"/>
  <c r="C3237" i="4"/>
  <c r="AP3237" i="4"/>
  <c r="AO3237" i="4"/>
  <c r="AN3237" i="4"/>
  <c r="AM3237" i="4"/>
  <c r="AL3237" i="4"/>
  <c r="AK3237" i="4"/>
  <c r="AJ3237" i="4"/>
  <c r="AI3237" i="4"/>
  <c r="O3237" i="4"/>
  <c r="N3237" i="4"/>
  <c r="M3237" i="4"/>
  <c r="L3237" i="4"/>
  <c r="K3237" i="4"/>
  <c r="H3237" i="4"/>
  <c r="I3237" i="4"/>
  <c r="G3237" i="4"/>
  <c r="F3237" i="4"/>
  <c r="E3237" i="4"/>
  <c r="D3237" i="4"/>
  <c r="AR3236" i="4"/>
  <c r="C3236" i="4"/>
  <c r="AP3236" i="4"/>
  <c r="AO3236" i="4"/>
  <c r="AN3236" i="4"/>
  <c r="AM3236" i="4"/>
  <c r="AL3236" i="4"/>
  <c r="AK3236" i="4"/>
  <c r="AJ3236" i="4"/>
  <c r="AI3236" i="4"/>
  <c r="O3236" i="4"/>
  <c r="N3236" i="4"/>
  <c r="M3236" i="4"/>
  <c r="L3236" i="4"/>
  <c r="K3236" i="4"/>
  <c r="H3236" i="4"/>
  <c r="I3236" i="4"/>
  <c r="G3236" i="4"/>
  <c r="F3236" i="4"/>
  <c r="E3236" i="4"/>
  <c r="D3236" i="4"/>
  <c r="AR3235" i="4"/>
  <c r="C3235" i="4"/>
  <c r="AP3235" i="4"/>
  <c r="AO3235" i="4"/>
  <c r="AN3235" i="4"/>
  <c r="AM3235" i="4"/>
  <c r="AL3235" i="4"/>
  <c r="AK3235" i="4"/>
  <c r="AJ3235" i="4"/>
  <c r="AI3235" i="4"/>
  <c r="O3235" i="4"/>
  <c r="N3235" i="4"/>
  <c r="M3235" i="4"/>
  <c r="L3235" i="4"/>
  <c r="K3235" i="4"/>
  <c r="H3235" i="4"/>
  <c r="I3235" i="4"/>
  <c r="G3235" i="4"/>
  <c r="F3235" i="4"/>
  <c r="E3235" i="4"/>
  <c r="D3235" i="4"/>
  <c r="AR3234" i="4"/>
  <c r="C3234" i="4"/>
  <c r="AP3234" i="4"/>
  <c r="AO3234" i="4"/>
  <c r="AN3234" i="4"/>
  <c r="AM3234" i="4"/>
  <c r="AL3234" i="4"/>
  <c r="AK3234" i="4"/>
  <c r="AJ3234" i="4"/>
  <c r="AI3234" i="4"/>
  <c r="O3234" i="4"/>
  <c r="N3234" i="4"/>
  <c r="M3234" i="4"/>
  <c r="L3234" i="4"/>
  <c r="K3234" i="4"/>
  <c r="H3234" i="4"/>
  <c r="I3234" i="4"/>
  <c r="G3234" i="4"/>
  <c r="F3234" i="4"/>
  <c r="E3234" i="4"/>
  <c r="D3234" i="4"/>
  <c r="AR3233" i="4"/>
  <c r="C3233" i="4"/>
  <c r="AP3233" i="4"/>
  <c r="AO3233" i="4"/>
  <c r="AN3233" i="4"/>
  <c r="AM3233" i="4"/>
  <c r="AL3233" i="4"/>
  <c r="AK3233" i="4"/>
  <c r="AJ3233" i="4"/>
  <c r="AI3233" i="4"/>
  <c r="O3233" i="4"/>
  <c r="N3233" i="4"/>
  <c r="M3233" i="4"/>
  <c r="L3233" i="4"/>
  <c r="K3233" i="4"/>
  <c r="H3233" i="4"/>
  <c r="I3233" i="4"/>
  <c r="G3233" i="4"/>
  <c r="F3233" i="4"/>
  <c r="E3233" i="4"/>
  <c r="D3233" i="4"/>
  <c r="AR3232" i="4"/>
  <c r="C3232" i="4"/>
  <c r="AP3232" i="4"/>
  <c r="AO3232" i="4"/>
  <c r="AN3232" i="4"/>
  <c r="AM3232" i="4"/>
  <c r="AL3232" i="4"/>
  <c r="AK3232" i="4"/>
  <c r="AJ3232" i="4"/>
  <c r="AI3232" i="4"/>
  <c r="O3232" i="4"/>
  <c r="N3232" i="4"/>
  <c r="M3232" i="4"/>
  <c r="L3232" i="4"/>
  <c r="K3232" i="4"/>
  <c r="H3232" i="4"/>
  <c r="I3232" i="4"/>
  <c r="G3232" i="4"/>
  <c r="F3232" i="4"/>
  <c r="E3232" i="4"/>
  <c r="D3232" i="4"/>
  <c r="AR3231" i="4"/>
  <c r="C3231" i="4"/>
  <c r="AP3231" i="4"/>
  <c r="AO3231" i="4"/>
  <c r="AN3231" i="4"/>
  <c r="AM3231" i="4"/>
  <c r="AL3231" i="4"/>
  <c r="AK3231" i="4"/>
  <c r="AJ3231" i="4"/>
  <c r="AI3231" i="4"/>
  <c r="O3231" i="4"/>
  <c r="N3231" i="4"/>
  <c r="M3231" i="4"/>
  <c r="L3231" i="4"/>
  <c r="K3231" i="4"/>
  <c r="H3231" i="4"/>
  <c r="I3231" i="4"/>
  <c r="G3231" i="4"/>
  <c r="F3231" i="4"/>
  <c r="E3231" i="4"/>
  <c r="D3231" i="4"/>
  <c r="AR3230" i="4"/>
  <c r="C3230" i="4"/>
  <c r="AP3230" i="4"/>
  <c r="AO3230" i="4"/>
  <c r="AN3230" i="4"/>
  <c r="AM3230" i="4"/>
  <c r="AL3230" i="4"/>
  <c r="AK3230" i="4"/>
  <c r="AJ3230" i="4"/>
  <c r="AI3230" i="4"/>
  <c r="O3230" i="4"/>
  <c r="N3230" i="4"/>
  <c r="M3230" i="4"/>
  <c r="L3230" i="4"/>
  <c r="K3230" i="4"/>
  <c r="H3230" i="4"/>
  <c r="I3230" i="4"/>
  <c r="G3230" i="4"/>
  <c r="F3230" i="4"/>
  <c r="E3230" i="4"/>
  <c r="D3230" i="4"/>
  <c r="AR3229" i="4"/>
  <c r="C3229" i="4"/>
  <c r="AP3229" i="4"/>
  <c r="AO3229" i="4"/>
  <c r="AN3229" i="4"/>
  <c r="AM3229" i="4"/>
  <c r="AL3229" i="4"/>
  <c r="AK3229" i="4"/>
  <c r="AJ3229" i="4"/>
  <c r="AI3229" i="4"/>
  <c r="O3229" i="4"/>
  <c r="N3229" i="4"/>
  <c r="M3229" i="4"/>
  <c r="L3229" i="4"/>
  <c r="K3229" i="4"/>
  <c r="H3229" i="4"/>
  <c r="I3229" i="4"/>
  <c r="G3229" i="4"/>
  <c r="F3229" i="4"/>
  <c r="E3229" i="4"/>
  <c r="D3229" i="4"/>
  <c r="AR3228" i="4"/>
  <c r="C3228" i="4"/>
  <c r="AP3228" i="4"/>
  <c r="AO3228" i="4"/>
  <c r="AN3228" i="4"/>
  <c r="AM3228" i="4"/>
  <c r="AL3228" i="4"/>
  <c r="AK3228" i="4"/>
  <c r="AJ3228" i="4"/>
  <c r="AI3228" i="4"/>
  <c r="O3228" i="4"/>
  <c r="N3228" i="4"/>
  <c r="M3228" i="4"/>
  <c r="L3228" i="4"/>
  <c r="K3228" i="4"/>
  <c r="H3228" i="4"/>
  <c r="I3228" i="4"/>
  <c r="G3228" i="4"/>
  <c r="F3228" i="4"/>
  <c r="E3228" i="4"/>
  <c r="D3228" i="4"/>
  <c r="AR3227" i="4"/>
  <c r="C3227" i="4"/>
  <c r="AP3227" i="4"/>
  <c r="AO3227" i="4"/>
  <c r="AN3227" i="4"/>
  <c r="AM3227" i="4"/>
  <c r="AL3227" i="4"/>
  <c r="AK3227" i="4"/>
  <c r="AJ3227" i="4"/>
  <c r="AI3227" i="4"/>
  <c r="O3227" i="4"/>
  <c r="N3227" i="4"/>
  <c r="M3227" i="4"/>
  <c r="L3227" i="4"/>
  <c r="K3227" i="4"/>
  <c r="H3227" i="4"/>
  <c r="I3227" i="4"/>
  <c r="G3227" i="4"/>
  <c r="F3227" i="4"/>
  <c r="E3227" i="4"/>
  <c r="D3227" i="4"/>
  <c r="AR3226" i="4"/>
  <c r="C3226" i="4"/>
  <c r="AP3226" i="4"/>
  <c r="AO3226" i="4"/>
  <c r="AN3226" i="4"/>
  <c r="AM3226" i="4"/>
  <c r="AL3226" i="4"/>
  <c r="AK3226" i="4"/>
  <c r="AJ3226" i="4"/>
  <c r="AI3226" i="4"/>
  <c r="O3226" i="4"/>
  <c r="N3226" i="4"/>
  <c r="M3226" i="4"/>
  <c r="L3226" i="4"/>
  <c r="K3226" i="4"/>
  <c r="H3226" i="4"/>
  <c r="I3226" i="4"/>
  <c r="G3226" i="4"/>
  <c r="F3226" i="4"/>
  <c r="E3226" i="4"/>
  <c r="D3226" i="4"/>
  <c r="AR3225" i="4"/>
  <c r="C3225" i="4"/>
  <c r="AP3225" i="4"/>
  <c r="AO3225" i="4"/>
  <c r="AN3225" i="4"/>
  <c r="AM3225" i="4"/>
  <c r="AL3225" i="4"/>
  <c r="AK3225" i="4"/>
  <c r="AJ3225" i="4"/>
  <c r="AI3225" i="4"/>
  <c r="O3225" i="4"/>
  <c r="N3225" i="4"/>
  <c r="M3225" i="4"/>
  <c r="L3225" i="4"/>
  <c r="K3225" i="4"/>
  <c r="H3225" i="4"/>
  <c r="I3225" i="4"/>
  <c r="G3225" i="4"/>
  <c r="F3225" i="4"/>
  <c r="E3225" i="4"/>
  <c r="D3225" i="4"/>
  <c r="AR3224" i="4"/>
  <c r="C3224" i="4"/>
  <c r="AP3224" i="4"/>
  <c r="AO3224" i="4"/>
  <c r="AN3224" i="4"/>
  <c r="AM3224" i="4"/>
  <c r="AL3224" i="4"/>
  <c r="AK3224" i="4"/>
  <c r="AJ3224" i="4"/>
  <c r="AI3224" i="4"/>
  <c r="O3224" i="4"/>
  <c r="N3224" i="4"/>
  <c r="M3224" i="4"/>
  <c r="L3224" i="4"/>
  <c r="K3224" i="4"/>
  <c r="H3224" i="4"/>
  <c r="I3224" i="4"/>
  <c r="G3224" i="4"/>
  <c r="F3224" i="4"/>
  <c r="E3224" i="4"/>
  <c r="D3224" i="4"/>
  <c r="AR3223" i="4"/>
  <c r="C3223" i="4"/>
  <c r="AP3223" i="4"/>
  <c r="AO3223" i="4"/>
  <c r="AN3223" i="4"/>
  <c r="AM3223" i="4"/>
  <c r="AL3223" i="4"/>
  <c r="AK3223" i="4"/>
  <c r="AJ3223" i="4"/>
  <c r="AI3223" i="4"/>
  <c r="O3223" i="4"/>
  <c r="N3223" i="4"/>
  <c r="M3223" i="4"/>
  <c r="L3223" i="4"/>
  <c r="K3223" i="4"/>
  <c r="H3223" i="4"/>
  <c r="I3223" i="4"/>
  <c r="G3223" i="4"/>
  <c r="F3223" i="4"/>
  <c r="E3223" i="4"/>
  <c r="D3223" i="4"/>
  <c r="AR3222" i="4"/>
  <c r="C3222" i="4"/>
  <c r="AP3222" i="4"/>
  <c r="AO3222" i="4"/>
  <c r="AN3222" i="4"/>
  <c r="AM3222" i="4"/>
  <c r="AL3222" i="4"/>
  <c r="AK3222" i="4"/>
  <c r="AJ3222" i="4"/>
  <c r="AI3222" i="4"/>
  <c r="O3222" i="4"/>
  <c r="N3222" i="4"/>
  <c r="M3222" i="4"/>
  <c r="L3222" i="4"/>
  <c r="K3222" i="4"/>
  <c r="H3222" i="4"/>
  <c r="I3222" i="4"/>
  <c r="G3222" i="4"/>
  <c r="F3222" i="4"/>
  <c r="E3222" i="4"/>
  <c r="D3222" i="4"/>
  <c r="AR3221" i="4"/>
  <c r="C3221" i="4"/>
  <c r="AP3221" i="4"/>
  <c r="AO3221" i="4"/>
  <c r="AN3221" i="4"/>
  <c r="AM3221" i="4"/>
  <c r="AL3221" i="4"/>
  <c r="AK3221" i="4"/>
  <c r="AJ3221" i="4"/>
  <c r="AI3221" i="4"/>
  <c r="O3221" i="4"/>
  <c r="N3221" i="4"/>
  <c r="M3221" i="4"/>
  <c r="L3221" i="4"/>
  <c r="K3221" i="4"/>
  <c r="H3221" i="4"/>
  <c r="I3221" i="4"/>
  <c r="G3221" i="4"/>
  <c r="F3221" i="4"/>
  <c r="E3221" i="4"/>
  <c r="D3221" i="4"/>
  <c r="AR3220" i="4"/>
  <c r="C3220" i="4"/>
  <c r="AP3220" i="4"/>
  <c r="AO3220" i="4"/>
  <c r="AN3220" i="4"/>
  <c r="AM3220" i="4"/>
  <c r="AL3220" i="4"/>
  <c r="AK3220" i="4"/>
  <c r="AJ3220" i="4"/>
  <c r="AI3220" i="4"/>
  <c r="O3220" i="4"/>
  <c r="N3220" i="4"/>
  <c r="M3220" i="4"/>
  <c r="L3220" i="4"/>
  <c r="K3220" i="4"/>
  <c r="H3220" i="4"/>
  <c r="I3220" i="4"/>
  <c r="G3220" i="4"/>
  <c r="F3220" i="4"/>
  <c r="E3220" i="4"/>
  <c r="D3220" i="4"/>
  <c r="AR3219" i="4"/>
  <c r="C3219" i="4"/>
  <c r="AP3219" i="4"/>
  <c r="AO3219" i="4"/>
  <c r="AN3219" i="4"/>
  <c r="AM3219" i="4"/>
  <c r="AL3219" i="4"/>
  <c r="AK3219" i="4"/>
  <c r="AJ3219" i="4"/>
  <c r="AI3219" i="4"/>
  <c r="O3219" i="4"/>
  <c r="N3219" i="4"/>
  <c r="M3219" i="4"/>
  <c r="L3219" i="4"/>
  <c r="K3219" i="4"/>
  <c r="H3219" i="4"/>
  <c r="I3219" i="4"/>
  <c r="G3219" i="4"/>
  <c r="F3219" i="4"/>
  <c r="E3219" i="4"/>
  <c r="D3219" i="4"/>
  <c r="AR3218" i="4"/>
  <c r="C3218" i="4"/>
  <c r="AP3218" i="4"/>
  <c r="AO3218" i="4"/>
  <c r="AN3218" i="4"/>
  <c r="AM3218" i="4"/>
  <c r="AL3218" i="4"/>
  <c r="AK3218" i="4"/>
  <c r="AJ3218" i="4"/>
  <c r="AI3218" i="4"/>
  <c r="O3218" i="4"/>
  <c r="N3218" i="4"/>
  <c r="M3218" i="4"/>
  <c r="L3218" i="4"/>
  <c r="K3218" i="4"/>
  <c r="H3218" i="4"/>
  <c r="I3218" i="4"/>
  <c r="G3218" i="4"/>
  <c r="F3218" i="4"/>
  <c r="E3218" i="4"/>
  <c r="D3218" i="4"/>
  <c r="AR3217" i="4"/>
  <c r="C3217" i="4"/>
  <c r="AP3217" i="4"/>
  <c r="AO3217" i="4"/>
  <c r="AN3217" i="4"/>
  <c r="AM3217" i="4"/>
  <c r="AL3217" i="4"/>
  <c r="AK3217" i="4"/>
  <c r="AJ3217" i="4"/>
  <c r="AI3217" i="4"/>
  <c r="O3217" i="4"/>
  <c r="N3217" i="4"/>
  <c r="M3217" i="4"/>
  <c r="L3217" i="4"/>
  <c r="K3217" i="4"/>
  <c r="H3217" i="4"/>
  <c r="I3217" i="4"/>
  <c r="G3217" i="4"/>
  <c r="F3217" i="4"/>
  <c r="E3217" i="4"/>
  <c r="D3217" i="4"/>
  <c r="AR3216" i="4"/>
  <c r="C3216" i="4"/>
  <c r="AP3216" i="4"/>
  <c r="AO3216" i="4"/>
  <c r="AN3216" i="4"/>
  <c r="AM3216" i="4"/>
  <c r="AL3216" i="4"/>
  <c r="AK3216" i="4"/>
  <c r="AJ3216" i="4"/>
  <c r="AI3216" i="4"/>
  <c r="O3216" i="4"/>
  <c r="N3216" i="4"/>
  <c r="M3216" i="4"/>
  <c r="L3216" i="4"/>
  <c r="K3216" i="4"/>
  <c r="H3216" i="4"/>
  <c r="I3216" i="4"/>
  <c r="G3216" i="4"/>
  <c r="F3216" i="4"/>
  <c r="E3216" i="4"/>
  <c r="D3216" i="4"/>
  <c r="AR3215" i="4"/>
  <c r="C3215" i="4"/>
  <c r="AP3215" i="4"/>
  <c r="AO3215" i="4"/>
  <c r="AN3215" i="4"/>
  <c r="AM3215" i="4"/>
  <c r="AL3215" i="4"/>
  <c r="AK3215" i="4"/>
  <c r="AJ3215" i="4"/>
  <c r="AI3215" i="4"/>
  <c r="O3215" i="4"/>
  <c r="N3215" i="4"/>
  <c r="M3215" i="4"/>
  <c r="L3215" i="4"/>
  <c r="K3215" i="4"/>
  <c r="H3215" i="4"/>
  <c r="I3215" i="4"/>
  <c r="G3215" i="4"/>
  <c r="F3215" i="4"/>
  <c r="E3215" i="4"/>
  <c r="D3215" i="4"/>
  <c r="AR3214" i="4"/>
  <c r="C3214" i="4"/>
  <c r="AP3214" i="4"/>
  <c r="AO3214" i="4"/>
  <c r="AN3214" i="4"/>
  <c r="AM3214" i="4"/>
  <c r="AL3214" i="4"/>
  <c r="AK3214" i="4"/>
  <c r="AJ3214" i="4"/>
  <c r="AI3214" i="4"/>
  <c r="O3214" i="4"/>
  <c r="N3214" i="4"/>
  <c r="M3214" i="4"/>
  <c r="L3214" i="4"/>
  <c r="K3214" i="4"/>
  <c r="H3214" i="4"/>
  <c r="I3214" i="4"/>
  <c r="G3214" i="4"/>
  <c r="F3214" i="4"/>
  <c r="E3214" i="4"/>
  <c r="D3214" i="4"/>
  <c r="AR3213" i="4"/>
  <c r="C3213" i="4"/>
  <c r="AP3213" i="4"/>
  <c r="AO3213" i="4"/>
  <c r="AN3213" i="4"/>
  <c r="AM3213" i="4"/>
  <c r="AL3213" i="4"/>
  <c r="AK3213" i="4"/>
  <c r="AJ3213" i="4"/>
  <c r="AI3213" i="4"/>
  <c r="O3213" i="4"/>
  <c r="N3213" i="4"/>
  <c r="M3213" i="4"/>
  <c r="L3213" i="4"/>
  <c r="K3213" i="4"/>
  <c r="H3213" i="4"/>
  <c r="I3213" i="4"/>
  <c r="G3213" i="4"/>
  <c r="F3213" i="4"/>
  <c r="E3213" i="4"/>
  <c r="D3213" i="4"/>
  <c r="AR3212" i="4"/>
  <c r="C3212" i="4"/>
  <c r="AP3212" i="4"/>
  <c r="AO3212" i="4"/>
  <c r="AN3212" i="4"/>
  <c r="AM3212" i="4"/>
  <c r="AL3212" i="4"/>
  <c r="AK3212" i="4"/>
  <c r="AJ3212" i="4"/>
  <c r="AI3212" i="4"/>
  <c r="O3212" i="4"/>
  <c r="N3212" i="4"/>
  <c r="M3212" i="4"/>
  <c r="L3212" i="4"/>
  <c r="K3212" i="4"/>
  <c r="H3212" i="4"/>
  <c r="I3212" i="4"/>
  <c r="G3212" i="4"/>
  <c r="F3212" i="4"/>
  <c r="E3212" i="4"/>
  <c r="D3212" i="4"/>
  <c r="AR3211" i="4"/>
  <c r="C3211" i="4"/>
  <c r="AP3211" i="4"/>
  <c r="AO3211" i="4"/>
  <c r="AN3211" i="4"/>
  <c r="AM3211" i="4"/>
  <c r="AL3211" i="4"/>
  <c r="AK3211" i="4"/>
  <c r="AJ3211" i="4"/>
  <c r="AI3211" i="4"/>
  <c r="O3211" i="4"/>
  <c r="N3211" i="4"/>
  <c r="M3211" i="4"/>
  <c r="L3211" i="4"/>
  <c r="K3211" i="4"/>
  <c r="H3211" i="4"/>
  <c r="I3211" i="4"/>
  <c r="G3211" i="4"/>
  <c r="F3211" i="4"/>
  <c r="E3211" i="4"/>
  <c r="D3211" i="4"/>
  <c r="AR3210" i="4"/>
  <c r="C3210" i="4"/>
  <c r="AP3210" i="4"/>
  <c r="AO3210" i="4"/>
  <c r="AN3210" i="4"/>
  <c r="AM3210" i="4"/>
  <c r="AL3210" i="4"/>
  <c r="AK3210" i="4"/>
  <c r="AJ3210" i="4"/>
  <c r="AI3210" i="4"/>
  <c r="O3210" i="4"/>
  <c r="N3210" i="4"/>
  <c r="M3210" i="4"/>
  <c r="L3210" i="4"/>
  <c r="K3210" i="4"/>
  <c r="H3210" i="4"/>
  <c r="I3210" i="4"/>
  <c r="G3210" i="4"/>
  <c r="F3210" i="4"/>
  <c r="E3210" i="4"/>
  <c r="D3210" i="4"/>
  <c r="AR3209" i="4"/>
  <c r="C3209" i="4"/>
  <c r="AP3209" i="4"/>
  <c r="AO3209" i="4"/>
  <c r="AN3209" i="4"/>
  <c r="AM3209" i="4"/>
  <c r="AL3209" i="4"/>
  <c r="AK3209" i="4"/>
  <c r="AJ3209" i="4"/>
  <c r="AI3209" i="4"/>
  <c r="O3209" i="4"/>
  <c r="N3209" i="4"/>
  <c r="M3209" i="4"/>
  <c r="L3209" i="4"/>
  <c r="K3209" i="4"/>
  <c r="H3209" i="4"/>
  <c r="I3209" i="4"/>
  <c r="G3209" i="4"/>
  <c r="F3209" i="4"/>
  <c r="E3209" i="4"/>
  <c r="D3209" i="4"/>
  <c r="AR3208" i="4"/>
  <c r="C3208" i="4"/>
  <c r="AP3208" i="4"/>
  <c r="AO3208" i="4"/>
  <c r="AN3208" i="4"/>
  <c r="AM3208" i="4"/>
  <c r="AL3208" i="4"/>
  <c r="AK3208" i="4"/>
  <c r="AJ3208" i="4"/>
  <c r="AI3208" i="4"/>
  <c r="O3208" i="4"/>
  <c r="N3208" i="4"/>
  <c r="M3208" i="4"/>
  <c r="L3208" i="4"/>
  <c r="K3208" i="4"/>
  <c r="H3208" i="4"/>
  <c r="I3208" i="4"/>
  <c r="G3208" i="4"/>
  <c r="F3208" i="4"/>
  <c r="E3208" i="4"/>
  <c r="D3208" i="4"/>
  <c r="AR3207" i="4"/>
  <c r="C3207" i="4"/>
  <c r="AP3207" i="4"/>
  <c r="AO3207" i="4"/>
  <c r="AN3207" i="4"/>
  <c r="AM3207" i="4"/>
  <c r="AL3207" i="4"/>
  <c r="AK3207" i="4"/>
  <c r="AJ3207" i="4"/>
  <c r="AI3207" i="4"/>
  <c r="O3207" i="4"/>
  <c r="N3207" i="4"/>
  <c r="M3207" i="4"/>
  <c r="L3207" i="4"/>
  <c r="K3207" i="4"/>
  <c r="H3207" i="4"/>
  <c r="I3207" i="4"/>
  <c r="G3207" i="4"/>
  <c r="F3207" i="4"/>
  <c r="E3207" i="4"/>
  <c r="D3207" i="4"/>
  <c r="AR3206" i="4"/>
  <c r="C3206" i="4"/>
  <c r="AP3206" i="4"/>
  <c r="AO3206" i="4"/>
  <c r="AN3206" i="4"/>
  <c r="AM3206" i="4"/>
  <c r="AL3206" i="4"/>
  <c r="AK3206" i="4"/>
  <c r="AJ3206" i="4"/>
  <c r="AI3206" i="4"/>
  <c r="O3206" i="4"/>
  <c r="N3206" i="4"/>
  <c r="M3206" i="4"/>
  <c r="L3206" i="4"/>
  <c r="K3206" i="4"/>
  <c r="H3206" i="4"/>
  <c r="I3206" i="4"/>
  <c r="G3206" i="4"/>
  <c r="F3206" i="4"/>
  <c r="E3206" i="4"/>
  <c r="D3206" i="4"/>
  <c r="AR3205" i="4"/>
  <c r="C3205" i="4"/>
  <c r="AP3205" i="4"/>
  <c r="AO3205" i="4"/>
  <c r="AN3205" i="4"/>
  <c r="AM3205" i="4"/>
  <c r="AL3205" i="4"/>
  <c r="AK3205" i="4"/>
  <c r="AJ3205" i="4"/>
  <c r="AI3205" i="4"/>
  <c r="O3205" i="4"/>
  <c r="N3205" i="4"/>
  <c r="M3205" i="4"/>
  <c r="L3205" i="4"/>
  <c r="K3205" i="4"/>
  <c r="H3205" i="4"/>
  <c r="I3205" i="4"/>
  <c r="G3205" i="4"/>
  <c r="F3205" i="4"/>
  <c r="E3205" i="4"/>
  <c r="D3205" i="4"/>
  <c r="AR3204" i="4"/>
  <c r="C3204" i="4"/>
  <c r="AP3204" i="4"/>
  <c r="AO3204" i="4"/>
  <c r="AN3204" i="4"/>
  <c r="AM3204" i="4"/>
  <c r="AL3204" i="4"/>
  <c r="AK3204" i="4"/>
  <c r="AJ3204" i="4"/>
  <c r="AI3204" i="4"/>
  <c r="O3204" i="4"/>
  <c r="N3204" i="4"/>
  <c r="M3204" i="4"/>
  <c r="L3204" i="4"/>
  <c r="K3204" i="4"/>
  <c r="H3204" i="4"/>
  <c r="I3204" i="4"/>
  <c r="G3204" i="4"/>
  <c r="F3204" i="4"/>
  <c r="E3204" i="4"/>
  <c r="D3204" i="4"/>
  <c r="AR2886" i="4"/>
  <c r="C2886" i="4"/>
  <c r="AP2886" i="4"/>
  <c r="AO2886" i="4"/>
  <c r="AN2886" i="4"/>
  <c r="AM2886" i="4"/>
  <c r="AL2886" i="4"/>
  <c r="AK2886" i="4"/>
  <c r="AJ2886" i="4"/>
  <c r="AI2886" i="4"/>
  <c r="K2886" i="4"/>
  <c r="L2886" i="4"/>
  <c r="M2886" i="4"/>
  <c r="N2886" i="4"/>
  <c r="O2886" i="4"/>
  <c r="H2886" i="4"/>
  <c r="I2886" i="4"/>
  <c r="G2886" i="4"/>
  <c r="F2886" i="4"/>
  <c r="E2886" i="4"/>
  <c r="D2886" i="4"/>
  <c r="AR2885" i="4"/>
  <c r="C2885" i="4"/>
  <c r="AP2885" i="4"/>
  <c r="AO2885" i="4"/>
  <c r="AN2885" i="4"/>
  <c r="AM2885" i="4"/>
  <c r="AL2885" i="4"/>
  <c r="AK2885" i="4"/>
  <c r="AJ2885" i="4"/>
  <c r="AI2885" i="4"/>
  <c r="K2885" i="4"/>
  <c r="L2885" i="4"/>
  <c r="M2885" i="4"/>
  <c r="N2885" i="4"/>
  <c r="O2885" i="4"/>
  <c r="H2885" i="4"/>
  <c r="I2885" i="4"/>
  <c r="G2885" i="4"/>
  <c r="F2885" i="4"/>
  <c r="E2885" i="4"/>
  <c r="D2885" i="4"/>
  <c r="AR2884" i="4"/>
  <c r="C2884" i="4"/>
  <c r="AP2884" i="4"/>
  <c r="AO2884" i="4"/>
  <c r="AN2884" i="4"/>
  <c r="AM2884" i="4"/>
  <c r="AL2884" i="4"/>
  <c r="AK2884" i="4"/>
  <c r="AJ2884" i="4"/>
  <c r="AI2884" i="4"/>
  <c r="K2884" i="4"/>
  <c r="L2884" i="4"/>
  <c r="M2884" i="4"/>
  <c r="N2884" i="4"/>
  <c r="O2884" i="4"/>
  <c r="H2884" i="4"/>
  <c r="I2884" i="4"/>
  <c r="G2884" i="4"/>
  <c r="F2884" i="4"/>
  <c r="E2884" i="4"/>
  <c r="D2884" i="4"/>
  <c r="AR2883" i="4"/>
  <c r="C2883" i="4"/>
  <c r="AP2883" i="4"/>
  <c r="AO2883" i="4"/>
  <c r="AN2883" i="4"/>
  <c r="AM2883" i="4"/>
  <c r="AL2883" i="4"/>
  <c r="AK2883" i="4"/>
  <c r="AJ2883" i="4"/>
  <c r="AI2883" i="4"/>
  <c r="K2883" i="4"/>
  <c r="L2883" i="4"/>
  <c r="M2883" i="4"/>
  <c r="N2883" i="4"/>
  <c r="O2883" i="4"/>
  <c r="H2883" i="4"/>
  <c r="I2883" i="4"/>
  <c r="G2883" i="4"/>
  <c r="F2883" i="4"/>
  <c r="E2883" i="4"/>
  <c r="D2883" i="4"/>
  <c r="AR2882" i="4"/>
  <c r="C2882" i="4"/>
  <c r="AP2882" i="4"/>
  <c r="AO2882" i="4"/>
  <c r="AN2882" i="4"/>
  <c r="AM2882" i="4"/>
  <c r="AL2882" i="4"/>
  <c r="AK2882" i="4"/>
  <c r="AJ2882" i="4"/>
  <c r="AI2882" i="4"/>
  <c r="K2882" i="4"/>
  <c r="L2882" i="4"/>
  <c r="M2882" i="4"/>
  <c r="N2882" i="4"/>
  <c r="O2882" i="4"/>
  <c r="H2882" i="4"/>
  <c r="I2882" i="4"/>
  <c r="G2882" i="4"/>
  <c r="F2882" i="4"/>
  <c r="E2882" i="4"/>
  <c r="D2882" i="4"/>
  <c r="AR2881" i="4"/>
  <c r="C2881" i="4"/>
  <c r="AP2881" i="4"/>
  <c r="AO2881" i="4"/>
  <c r="AN2881" i="4"/>
  <c r="AM2881" i="4"/>
  <c r="AL2881" i="4"/>
  <c r="AK2881" i="4"/>
  <c r="AJ2881" i="4"/>
  <c r="AI2881" i="4"/>
  <c r="K2881" i="4"/>
  <c r="L2881" i="4"/>
  <c r="M2881" i="4"/>
  <c r="N2881" i="4"/>
  <c r="O2881" i="4"/>
  <c r="H2881" i="4"/>
  <c r="I2881" i="4"/>
  <c r="G2881" i="4"/>
  <c r="F2881" i="4"/>
  <c r="E2881" i="4"/>
  <c r="D2881" i="4"/>
  <c r="AR2880" i="4"/>
  <c r="C2880" i="4"/>
  <c r="AP2880" i="4"/>
  <c r="AO2880" i="4"/>
  <c r="AN2880" i="4"/>
  <c r="AM2880" i="4"/>
  <c r="AL2880" i="4"/>
  <c r="AK2880" i="4"/>
  <c r="AJ2880" i="4"/>
  <c r="AI2880" i="4"/>
  <c r="K2880" i="4"/>
  <c r="L2880" i="4"/>
  <c r="M2880" i="4"/>
  <c r="N2880" i="4"/>
  <c r="O2880" i="4"/>
  <c r="H2880" i="4"/>
  <c r="I2880" i="4"/>
  <c r="G2880" i="4"/>
  <c r="F2880" i="4"/>
  <c r="E2880" i="4"/>
  <c r="D2880" i="4"/>
  <c r="AR2879" i="4"/>
  <c r="C2879" i="4"/>
  <c r="AP2879" i="4"/>
  <c r="AO2879" i="4"/>
  <c r="AN2879" i="4"/>
  <c r="AM2879" i="4"/>
  <c r="AL2879" i="4"/>
  <c r="AK2879" i="4"/>
  <c r="AJ2879" i="4"/>
  <c r="AI2879" i="4"/>
  <c r="K2879" i="4"/>
  <c r="L2879" i="4"/>
  <c r="M2879" i="4"/>
  <c r="N2879" i="4"/>
  <c r="O2879" i="4"/>
  <c r="H2879" i="4"/>
  <c r="I2879" i="4"/>
  <c r="G2879" i="4"/>
  <c r="F2879" i="4"/>
  <c r="E2879" i="4"/>
  <c r="D2879" i="4"/>
  <c r="AR2878" i="4"/>
  <c r="C2878" i="4"/>
  <c r="AP2878" i="4"/>
  <c r="AO2878" i="4"/>
  <c r="AN2878" i="4"/>
  <c r="AM2878" i="4"/>
  <c r="AL2878" i="4"/>
  <c r="AK2878" i="4"/>
  <c r="AJ2878" i="4"/>
  <c r="AI2878" i="4"/>
  <c r="K2878" i="4"/>
  <c r="L2878" i="4"/>
  <c r="M2878" i="4"/>
  <c r="N2878" i="4"/>
  <c r="O2878" i="4"/>
  <c r="H2878" i="4"/>
  <c r="I2878" i="4"/>
  <c r="G2878" i="4"/>
  <c r="F2878" i="4"/>
  <c r="E2878" i="4"/>
  <c r="D2878" i="4"/>
  <c r="AR2877" i="4"/>
  <c r="C2877" i="4"/>
  <c r="AP2877" i="4"/>
  <c r="AO2877" i="4"/>
  <c r="AN2877" i="4"/>
  <c r="AM2877" i="4"/>
  <c r="AL2877" i="4"/>
  <c r="AK2877" i="4"/>
  <c r="AJ2877" i="4"/>
  <c r="AI2877" i="4"/>
  <c r="K2877" i="4"/>
  <c r="L2877" i="4"/>
  <c r="M2877" i="4"/>
  <c r="N2877" i="4"/>
  <c r="O2877" i="4"/>
  <c r="H2877" i="4"/>
  <c r="I2877" i="4"/>
  <c r="G2877" i="4"/>
  <c r="F2877" i="4"/>
  <c r="E2877" i="4"/>
  <c r="D2877" i="4"/>
  <c r="AR2876" i="4"/>
  <c r="C2876" i="4"/>
  <c r="AP2876" i="4"/>
  <c r="AO2876" i="4"/>
  <c r="AN2876" i="4"/>
  <c r="AM2876" i="4"/>
  <c r="AL2876" i="4"/>
  <c r="AK2876" i="4"/>
  <c r="AJ2876" i="4"/>
  <c r="AI2876" i="4"/>
  <c r="K2876" i="4"/>
  <c r="L2876" i="4"/>
  <c r="M2876" i="4"/>
  <c r="N2876" i="4"/>
  <c r="O2876" i="4"/>
  <c r="H2876" i="4"/>
  <c r="I2876" i="4"/>
  <c r="G2876" i="4"/>
  <c r="F2876" i="4"/>
  <c r="E2876" i="4"/>
  <c r="D2876" i="4"/>
  <c r="AR2875" i="4"/>
  <c r="C2875" i="4"/>
  <c r="AP2875" i="4"/>
  <c r="AO2875" i="4"/>
  <c r="AN2875" i="4"/>
  <c r="AM2875" i="4"/>
  <c r="AL2875" i="4"/>
  <c r="AK2875" i="4"/>
  <c r="AJ2875" i="4"/>
  <c r="AI2875" i="4"/>
  <c r="K2875" i="4"/>
  <c r="L2875" i="4"/>
  <c r="M2875" i="4"/>
  <c r="N2875" i="4"/>
  <c r="O2875" i="4"/>
  <c r="H2875" i="4"/>
  <c r="I2875" i="4"/>
  <c r="G2875" i="4"/>
  <c r="F2875" i="4"/>
  <c r="E2875" i="4"/>
  <c r="D2875" i="4"/>
  <c r="AR2874" i="4"/>
  <c r="C2874" i="4"/>
  <c r="AP2874" i="4"/>
  <c r="AO2874" i="4"/>
  <c r="AN2874" i="4"/>
  <c r="AM2874" i="4"/>
  <c r="AL2874" i="4"/>
  <c r="AK2874" i="4"/>
  <c r="AJ2874" i="4"/>
  <c r="AI2874" i="4"/>
  <c r="K2874" i="4"/>
  <c r="L2874" i="4"/>
  <c r="M2874" i="4"/>
  <c r="N2874" i="4"/>
  <c r="O2874" i="4"/>
  <c r="H2874" i="4"/>
  <c r="I2874" i="4"/>
  <c r="G2874" i="4"/>
  <c r="F2874" i="4"/>
  <c r="E2874" i="4"/>
  <c r="D2874" i="4"/>
  <c r="AR2873" i="4"/>
  <c r="C2873" i="4"/>
  <c r="AP2873" i="4"/>
  <c r="AO2873" i="4"/>
  <c r="AN2873" i="4"/>
  <c r="AM2873" i="4"/>
  <c r="AL2873" i="4"/>
  <c r="AK2873" i="4"/>
  <c r="AJ2873" i="4"/>
  <c r="AI2873" i="4"/>
  <c r="K2873" i="4"/>
  <c r="L2873" i="4"/>
  <c r="M2873" i="4"/>
  <c r="N2873" i="4"/>
  <c r="O2873" i="4"/>
  <c r="H2873" i="4"/>
  <c r="I2873" i="4"/>
  <c r="G2873" i="4"/>
  <c r="F2873" i="4"/>
  <c r="E2873" i="4"/>
  <c r="D2873" i="4"/>
  <c r="AR2872" i="4"/>
  <c r="C2872" i="4"/>
  <c r="AP2872" i="4"/>
  <c r="AO2872" i="4"/>
  <c r="AN2872" i="4"/>
  <c r="AM2872" i="4"/>
  <c r="AL2872" i="4"/>
  <c r="AK2872" i="4"/>
  <c r="AJ2872" i="4"/>
  <c r="AI2872" i="4"/>
  <c r="K2872" i="4"/>
  <c r="L2872" i="4"/>
  <c r="M2872" i="4"/>
  <c r="N2872" i="4"/>
  <c r="O2872" i="4"/>
  <c r="H2872" i="4"/>
  <c r="I2872" i="4"/>
  <c r="G2872" i="4"/>
  <c r="F2872" i="4"/>
  <c r="E2872" i="4"/>
  <c r="D2872" i="4"/>
  <c r="AR2871" i="4"/>
  <c r="C2871" i="4"/>
  <c r="AP2871" i="4"/>
  <c r="AO2871" i="4"/>
  <c r="AN2871" i="4"/>
  <c r="AM2871" i="4"/>
  <c r="AL2871" i="4"/>
  <c r="AK2871" i="4"/>
  <c r="AJ2871" i="4"/>
  <c r="AI2871" i="4"/>
  <c r="K2871" i="4"/>
  <c r="L2871" i="4"/>
  <c r="M2871" i="4"/>
  <c r="N2871" i="4"/>
  <c r="O2871" i="4"/>
  <c r="H2871" i="4"/>
  <c r="I2871" i="4"/>
  <c r="G2871" i="4"/>
  <c r="F2871" i="4"/>
  <c r="E2871" i="4"/>
  <c r="D2871" i="4"/>
  <c r="AR2870" i="4"/>
  <c r="C2870" i="4"/>
  <c r="AP2870" i="4"/>
  <c r="AO2870" i="4"/>
  <c r="AN2870" i="4"/>
  <c r="AM2870" i="4"/>
  <c r="AL2870" i="4"/>
  <c r="AK2870" i="4"/>
  <c r="AJ2870" i="4"/>
  <c r="AI2870" i="4"/>
  <c r="K2870" i="4"/>
  <c r="L2870" i="4"/>
  <c r="M2870" i="4"/>
  <c r="N2870" i="4"/>
  <c r="O2870" i="4"/>
  <c r="H2870" i="4"/>
  <c r="I2870" i="4"/>
  <c r="G2870" i="4"/>
  <c r="F2870" i="4"/>
  <c r="E2870" i="4"/>
  <c r="D2870" i="4"/>
  <c r="AR2869" i="4"/>
  <c r="C2869" i="4"/>
  <c r="AP2869" i="4"/>
  <c r="AO2869" i="4"/>
  <c r="AN2869" i="4"/>
  <c r="AM2869" i="4"/>
  <c r="AL2869" i="4"/>
  <c r="AK2869" i="4"/>
  <c r="AJ2869" i="4"/>
  <c r="AI2869" i="4"/>
  <c r="K2869" i="4"/>
  <c r="L2869" i="4"/>
  <c r="M2869" i="4"/>
  <c r="N2869" i="4"/>
  <c r="O2869" i="4"/>
  <c r="H2869" i="4"/>
  <c r="I2869" i="4"/>
  <c r="G2869" i="4"/>
  <c r="F2869" i="4"/>
  <c r="E2869" i="4"/>
  <c r="D2869" i="4"/>
  <c r="AR2868" i="4"/>
  <c r="C2868" i="4"/>
  <c r="AP2868" i="4"/>
  <c r="AO2868" i="4"/>
  <c r="AN2868" i="4"/>
  <c r="AM2868" i="4"/>
  <c r="AL2868" i="4"/>
  <c r="AK2868" i="4"/>
  <c r="AJ2868" i="4"/>
  <c r="AI2868" i="4"/>
  <c r="K2868" i="4"/>
  <c r="L2868" i="4"/>
  <c r="M2868" i="4"/>
  <c r="N2868" i="4"/>
  <c r="O2868" i="4"/>
  <c r="H2868" i="4"/>
  <c r="I2868" i="4"/>
  <c r="G2868" i="4"/>
  <c r="F2868" i="4"/>
  <c r="E2868" i="4"/>
  <c r="D2868" i="4"/>
  <c r="AR2867" i="4"/>
  <c r="C2867" i="4"/>
  <c r="AP2867" i="4"/>
  <c r="AO2867" i="4"/>
  <c r="AN2867" i="4"/>
  <c r="AM2867" i="4"/>
  <c r="AL2867" i="4"/>
  <c r="AK2867" i="4"/>
  <c r="AJ2867" i="4"/>
  <c r="AI2867" i="4"/>
  <c r="K2867" i="4"/>
  <c r="L2867" i="4"/>
  <c r="M2867" i="4"/>
  <c r="N2867" i="4"/>
  <c r="O2867" i="4"/>
  <c r="H2867" i="4"/>
  <c r="I2867" i="4"/>
  <c r="G2867" i="4"/>
  <c r="F2867" i="4"/>
  <c r="E2867" i="4"/>
  <c r="D2867" i="4"/>
  <c r="AR2866" i="4"/>
  <c r="C2866" i="4"/>
  <c r="AP2866" i="4"/>
  <c r="AO2866" i="4"/>
  <c r="AN2866" i="4"/>
  <c r="AM2866" i="4"/>
  <c r="AL2866" i="4"/>
  <c r="AK2866" i="4"/>
  <c r="AJ2866" i="4"/>
  <c r="AI2866" i="4"/>
  <c r="K2866" i="4"/>
  <c r="L2866" i="4"/>
  <c r="M2866" i="4"/>
  <c r="N2866" i="4"/>
  <c r="O2866" i="4"/>
  <c r="H2866" i="4"/>
  <c r="I2866" i="4"/>
  <c r="G2866" i="4"/>
  <c r="F2866" i="4"/>
  <c r="E2866" i="4"/>
  <c r="D2866" i="4"/>
  <c r="AR2865" i="4"/>
  <c r="C2865" i="4"/>
  <c r="AP2865" i="4"/>
  <c r="AO2865" i="4"/>
  <c r="AN2865" i="4"/>
  <c r="AM2865" i="4"/>
  <c r="AL2865" i="4"/>
  <c r="AK2865" i="4"/>
  <c r="AJ2865" i="4"/>
  <c r="AI2865" i="4"/>
  <c r="K2865" i="4"/>
  <c r="L2865" i="4"/>
  <c r="M2865" i="4"/>
  <c r="N2865" i="4"/>
  <c r="O2865" i="4"/>
  <c r="H2865" i="4"/>
  <c r="I2865" i="4"/>
  <c r="G2865" i="4"/>
  <c r="F2865" i="4"/>
  <c r="E2865" i="4"/>
  <c r="D2865" i="4"/>
  <c r="AR2864" i="4"/>
  <c r="C2864" i="4"/>
  <c r="AP2864" i="4"/>
  <c r="AO2864" i="4"/>
  <c r="AN2864" i="4"/>
  <c r="AM2864" i="4"/>
  <c r="AL2864" i="4"/>
  <c r="AK2864" i="4"/>
  <c r="AJ2864" i="4"/>
  <c r="AI2864" i="4"/>
  <c r="K2864" i="4"/>
  <c r="L2864" i="4"/>
  <c r="M2864" i="4"/>
  <c r="N2864" i="4"/>
  <c r="O2864" i="4"/>
  <c r="H2864" i="4"/>
  <c r="I2864" i="4"/>
  <c r="G2864" i="4"/>
  <c r="F2864" i="4"/>
  <c r="E2864" i="4"/>
  <c r="D2864" i="4"/>
  <c r="AR2863" i="4"/>
  <c r="C2863" i="4"/>
  <c r="AP2863" i="4"/>
  <c r="AO2863" i="4"/>
  <c r="AN2863" i="4"/>
  <c r="AM2863" i="4"/>
  <c r="AL2863" i="4"/>
  <c r="AK2863" i="4"/>
  <c r="AJ2863" i="4"/>
  <c r="AI2863" i="4"/>
  <c r="K2863" i="4"/>
  <c r="L2863" i="4"/>
  <c r="M2863" i="4"/>
  <c r="N2863" i="4"/>
  <c r="O2863" i="4"/>
  <c r="H2863" i="4"/>
  <c r="I2863" i="4"/>
  <c r="G2863" i="4"/>
  <c r="F2863" i="4"/>
  <c r="E2863" i="4"/>
  <c r="D2863" i="4"/>
  <c r="AR2862" i="4"/>
  <c r="C2862" i="4"/>
  <c r="AP2862" i="4"/>
  <c r="AO2862" i="4"/>
  <c r="AN2862" i="4"/>
  <c r="AM2862" i="4"/>
  <c r="AL2862" i="4"/>
  <c r="AK2862" i="4"/>
  <c r="AJ2862" i="4"/>
  <c r="AI2862" i="4"/>
  <c r="K2862" i="4"/>
  <c r="L2862" i="4"/>
  <c r="M2862" i="4"/>
  <c r="N2862" i="4"/>
  <c r="O2862" i="4"/>
  <c r="H2862" i="4"/>
  <c r="I2862" i="4"/>
  <c r="G2862" i="4"/>
  <c r="F2862" i="4"/>
  <c r="E2862" i="4"/>
  <c r="D2862" i="4"/>
  <c r="AR2861" i="4"/>
  <c r="C2861" i="4"/>
  <c r="AP2861" i="4"/>
  <c r="AO2861" i="4"/>
  <c r="AN2861" i="4"/>
  <c r="AM2861" i="4"/>
  <c r="AL2861" i="4"/>
  <c r="AK2861" i="4"/>
  <c r="AJ2861" i="4"/>
  <c r="AI2861" i="4"/>
  <c r="K2861" i="4"/>
  <c r="L2861" i="4"/>
  <c r="M2861" i="4"/>
  <c r="N2861" i="4"/>
  <c r="O2861" i="4"/>
  <c r="H2861" i="4"/>
  <c r="I2861" i="4"/>
  <c r="G2861" i="4"/>
  <c r="F2861" i="4"/>
  <c r="E2861" i="4"/>
  <c r="D2861" i="4"/>
  <c r="AR2860" i="4"/>
  <c r="C2860" i="4"/>
  <c r="AP2860" i="4"/>
  <c r="AO2860" i="4"/>
  <c r="AN2860" i="4"/>
  <c r="AM2860" i="4"/>
  <c r="AL2860" i="4"/>
  <c r="AK2860" i="4"/>
  <c r="AJ2860" i="4"/>
  <c r="AI2860" i="4"/>
  <c r="K2860" i="4"/>
  <c r="L2860" i="4"/>
  <c r="M2860" i="4"/>
  <c r="N2860" i="4"/>
  <c r="O2860" i="4"/>
  <c r="H2860" i="4"/>
  <c r="I2860" i="4"/>
  <c r="G2860" i="4"/>
  <c r="F2860" i="4"/>
  <c r="E2860" i="4"/>
  <c r="D2860" i="4"/>
  <c r="AR2859" i="4"/>
  <c r="C2859" i="4"/>
  <c r="AP2859" i="4"/>
  <c r="AO2859" i="4"/>
  <c r="AN2859" i="4"/>
  <c r="AM2859" i="4"/>
  <c r="AL2859" i="4"/>
  <c r="AK2859" i="4"/>
  <c r="AJ2859" i="4"/>
  <c r="AI2859" i="4"/>
  <c r="K2859" i="4"/>
  <c r="L2859" i="4"/>
  <c r="M2859" i="4"/>
  <c r="N2859" i="4"/>
  <c r="O2859" i="4"/>
  <c r="H2859" i="4"/>
  <c r="I2859" i="4"/>
  <c r="G2859" i="4"/>
  <c r="F2859" i="4"/>
  <c r="E2859" i="4"/>
  <c r="D2859" i="4"/>
  <c r="AR2858" i="4"/>
  <c r="C2858" i="4"/>
  <c r="AP2858" i="4"/>
  <c r="AO2858" i="4"/>
  <c r="AN2858" i="4"/>
  <c r="AM2858" i="4"/>
  <c r="AL2858" i="4"/>
  <c r="AK2858" i="4"/>
  <c r="AJ2858" i="4"/>
  <c r="AI2858" i="4"/>
  <c r="K2858" i="4"/>
  <c r="L2858" i="4"/>
  <c r="M2858" i="4"/>
  <c r="N2858" i="4"/>
  <c r="O2858" i="4"/>
  <c r="H2858" i="4"/>
  <c r="I2858" i="4"/>
  <c r="G2858" i="4"/>
  <c r="F2858" i="4"/>
  <c r="E2858" i="4"/>
  <c r="D2858" i="4"/>
  <c r="AR2857" i="4"/>
  <c r="C2857" i="4"/>
  <c r="AP2857" i="4"/>
  <c r="AO2857" i="4"/>
  <c r="AN2857" i="4"/>
  <c r="AM2857" i="4"/>
  <c r="AL2857" i="4"/>
  <c r="AK2857" i="4"/>
  <c r="AJ2857" i="4"/>
  <c r="AI2857" i="4"/>
  <c r="K2857" i="4"/>
  <c r="L2857" i="4"/>
  <c r="M2857" i="4"/>
  <c r="N2857" i="4"/>
  <c r="O2857" i="4"/>
  <c r="H2857" i="4"/>
  <c r="I2857" i="4"/>
  <c r="G2857" i="4"/>
  <c r="F2857" i="4"/>
  <c r="E2857" i="4"/>
  <c r="D2857" i="4"/>
  <c r="AR2856" i="4"/>
  <c r="C2856" i="4"/>
  <c r="AP2856" i="4"/>
  <c r="AO2856" i="4"/>
  <c r="AN2856" i="4"/>
  <c r="AM2856" i="4"/>
  <c r="AL2856" i="4"/>
  <c r="AK2856" i="4"/>
  <c r="AJ2856" i="4"/>
  <c r="AI2856" i="4"/>
  <c r="K2856" i="4"/>
  <c r="L2856" i="4"/>
  <c r="M2856" i="4"/>
  <c r="N2856" i="4"/>
  <c r="O2856" i="4"/>
  <c r="H2856" i="4"/>
  <c r="I2856" i="4"/>
  <c r="G2856" i="4"/>
  <c r="F2856" i="4"/>
  <c r="E2856" i="4"/>
  <c r="D2856" i="4"/>
  <c r="AR2855" i="4"/>
  <c r="C2855" i="4"/>
  <c r="AP2855" i="4"/>
  <c r="AO2855" i="4"/>
  <c r="AN2855" i="4"/>
  <c r="AM2855" i="4"/>
  <c r="AL2855" i="4"/>
  <c r="AK2855" i="4"/>
  <c r="AJ2855" i="4"/>
  <c r="AI2855" i="4"/>
  <c r="K2855" i="4"/>
  <c r="L2855" i="4"/>
  <c r="M2855" i="4"/>
  <c r="N2855" i="4"/>
  <c r="O2855" i="4"/>
  <c r="H2855" i="4"/>
  <c r="I2855" i="4"/>
  <c r="G2855" i="4"/>
  <c r="F2855" i="4"/>
  <c r="E2855" i="4"/>
  <c r="D2855" i="4"/>
  <c r="AR2854" i="4"/>
  <c r="C2854" i="4"/>
  <c r="AP2854" i="4"/>
  <c r="AO2854" i="4"/>
  <c r="AN2854" i="4"/>
  <c r="AM2854" i="4"/>
  <c r="AL2854" i="4"/>
  <c r="AK2854" i="4"/>
  <c r="AJ2854" i="4"/>
  <c r="AI2854" i="4"/>
  <c r="K2854" i="4"/>
  <c r="L2854" i="4"/>
  <c r="M2854" i="4"/>
  <c r="N2854" i="4"/>
  <c r="O2854" i="4"/>
  <c r="H2854" i="4"/>
  <c r="I2854" i="4"/>
  <c r="G2854" i="4"/>
  <c r="F2854" i="4"/>
  <c r="E2854" i="4"/>
  <c r="D2854" i="4"/>
  <c r="AR2853" i="4"/>
  <c r="C2853" i="4"/>
  <c r="AP2853" i="4"/>
  <c r="AO2853" i="4"/>
  <c r="AN2853" i="4"/>
  <c r="AM2853" i="4"/>
  <c r="AL2853" i="4"/>
  <c r="AK2853" i="4"/>
  <c r="AJ2853" i="4"/>
  <c r="AI2853" i="4"/>
  <c r="K2853" i="4"/>
  <c r="L2853" i="4"/>
  <c r="M2853" i="4"/>
  <c r="N2853" i="4"/>
  <c r="O2853" i="4"/>
  <c r="H2853" i="4"/>
  <c r="I2853" i="4"/>
  <c r="G2853" i="4"/>
  <c r="F2853" i="4"/>
  <c r="E2853" i="4"/>
  <c r="D2853" i="4"/>
  <c r="AR2852" i="4"/>
  <c r="C2852" i="4"/>
  <c r="AP2852" i="4"/>
  <c r="AO2852" i="4"/>
  <c r="AN2852" i="4"/>
  <c r="AM2852" i="4"/>
  <c r="AL2852" i="4"/>
  <c r="AK2852" i="4"/>
  <c r="AJ2852" i="4"/>
  <c r="AI2852" i="4"/>
  <c r="K2852" i="4"/>
  <c r="L2852" i="4"/>
  <c r="M2852" i="4"/>
  <c r="N2852" i="4"/>
  <c r="O2852" i="4"/>
  <c r="H2852" i="4"/>
  <c r="I2852" i="4"/>
  <c r="G2852" i="4"/>
  <c r="F2852" i="4"/>
  <c r="E2852" i="4"/>
  <c r="D2852" i="4"/>
  <c r="AR2851" i="4"/>
  <c r="C2851" i="4"/>
  <c r="AP2851" i="4"/>
  <c r="AO2851" i="4"/>
  <c r="AN2851" i="4"/>
  <c r="AM2851" i="4"/>
  <c r="AL2851" i="4"/>
  <c r="AK2851" i="4"/>
  <c r="AJ2851" i="4"/>
  <c r="AI2851" i="4"/>
  <c r="K2851" i="4"/>
  <c r="L2851" i="4"/>
  <c r="M2851" i="4"/>
  <c r="N2851" i="4"/>
  <c r="O2851" i="4"/>
  <c r="H2851" i="4"/>
  <c r="I2851" i="4"/>
  <c r="G2851" i="4"/>
  <c r="F2851" i="4"/>
  <c r="E2851" i="4"/>
  <c r="D2851" i="4"/>
  <c r="AR2850" i="4"/>
  <c r="C2850" i="4"/>
  <c r="AP2850" i="4"/>
  <c r="AO2850" i="4"/>
  <c r="AN2850" i="4"/>
  <c r="AM2850" i="4"/>
  <c r="AL2850" i="4"/>
  <c r="AK2850" i="4"/>
  <c r="AJ2850" i="4"/>
  <c r="AI2850" i="4"/>
  <c r="K2850" i="4"/>
  <c r="L2850" i="4"/>
  <c r="M2850" i="4"/>
  <c r="N2850" i="4"/>
  <c r="O2850" i="4"/>
  <c r="H2850" i="4"/>
  <c r="I2850" i="4"/>
  <c r="G2850" i="4"/>
  <c r="F2850" i="4"/>
  <c r="E2850" i="4"/>
  <c r="D2850" i="4"/>
  <c r="AR2849" i="4"/>
  <c r="C2849" i="4"/>
  <c r="AP2849" i="4"/>
  <c r="AO2849" i="4"/>
  <c r="AN2849" i="4"/>
  <c r="AM2849" i="4"/>
  <c r="AL2849" i="4"/>
  <c r="AK2849" i="4"/>
  <c r="AJ2849" i="4"/>
  <c r="AI2849" i="4"/>
  <c r="K2849" i="4"/>
  <c r="L2849" i="4"/>
  <c r="M2849" i="4"/>
  <c r="N2849" i="4"/>
  <c r="O2849" i="4"/>
  <c r="H2849" i="4"/>
  <c r="I2849" i="4"/>
  <c r="G2849" i="4"/>
  <c r="F2849" i="4"/>
  <c r="E2849" i="4"/>
  <c r="D2849" i="4"/>
  <c r="AR2848" i="4"/>
  <c r="C2848" i="4"/>
  <c r="AP2848" i="4"/>
  <c r="AO2848" i="4"/>
  <c r="AN2848" i="4"/>
  <c r="AM2848" i="4"/>
  <c r="AL2848" i="4"/>
  <c r="AK2848" i="4"/>
  <c r="AJ2848" i="4"/>
  <c r="AI2848" i="4"/>
  <c r="K2848" i="4"/>
  <c r="L2848" i="4"/>
  <c r="M2848" i="4"/>
  <c r="N2848" i="4"/>
  <c r="O2848" i="4"/>
  <c r="H2848" i="4"/>
  <c r="I2848" i="4"/>
  <c r="G2848" i="4"/>
  <c r="F2848" i="4"/>
  <c r="E2848" i="4"/>
  <c r="D2848" i="4"/>
  <c r="AR2847" i="4"/>
  <c r="C2847" i="4"/>
  <c r="AP2847" i="4"/>
  <c r="AO2847" i="4"/>
  <c r="AN2847" i="4"/>
  <c r="AM2847" i="4"/>
  <c r="AL2847" i="4"/>
  <c r="AK2847" i="4"/>
  <c r="AJ2847" i="4"/>
  <c r="AI2847" i="4"/>
  <c r="K2847" i="4"/>
  <c r="L2847" i="4"/>
  <c r="M2847" i="4"/>
  <c r="N2847" i="4"/>
  <c r="O2847" i="4"/>
  <c r="H2847" i="4"/>
  <c r="I2847" i="4"/>
  <c r="G2847" i="4"/>
  <c r="F2847" i="4"/>
  <c r="E2847" i="4"/>
  <c r="D2847" i="4"/>
  <c r="AR2846" i="4"/>
  <c r="C2846" i="4"/>
  <c r="AP2846" i="4"/>
  <c r="AO2846" i="4"/>
  <c r="AN2846" i="4"/>
  <c r="AM2846" i="4"/>
  <c r="AL2846" i="4"/>
  <c r="AK2846" i="4"/>
  <c r="AJ2846" i="4"/>
  <c r="AI2846" i="4"/>
  <c r="K2846" i="4"/>
  <c r="L2846" i="4"/>
  <c r="M2846" i="4"/>
  <c r="N2846" i="4"/>
  <c r="O2846" i="4"/>
  <c r="H2846" i="4"/>
  <c r="I2846" i="4"/>
  <c r="G2846" i="4"/>
  <c r="F2846" i="4"/>
  <c r="E2846" i="4"/>
  <c r="D2846" i="4"/>
  <c r="AR2845" i="4"/>
  <c r="C2845" i="4"/>
  <c r="AP2845" i="4"/>
  <c r="AO2845" i="4"/>
  <c r="AN2845" i="4"/>
  <c r="AM2845" i="4"/>
  <c r="AL2845" i="4"/>
  <c r="AK2845" i="4"/>
  <c r="AJ2845" i="4"/>
  <c r="AI2845" i="4"/>
  <c r="K2845" i="4"/>
  <c r="L2845" i="4"/>
  <c r="M2845" i="4"/>
  <c r="N2845" i="4"/>
  <c r="O2845" i="4"/>
  <c r="H2845" i="4"/>
  <c r="I2845" i="4"/>
  <c r="G2845" i="4"/>
  <c r="F2845" i="4"/>
  <c r="E2845" i="4"/>
  <c r="D2845" i="4"/>
  <c r="AR2844" i="4"/>
  <c r="C2844" i="4"/>
  <c r="AP2844" i="4"/>
  <c r="AO2844" i="4"/>
  <c r="AN2844" i="4"/>
  <c r="AM2844" i="4"/>
  <c r="AL2844" i="4"/>
  <c r="AK2844" i="4"/>
  <c r="AJ2844" i="4"/>
  <c r="AI2844" i="4"/>
  <c r="K2844" i="4"/>
  <c r="L2844" i="4"/>
  <c r="M2844" i="4"/>
  <c r="N2844" i="4"/>
  <c r="O2844" i="4"/>
  <c r="H2844" i="4"/>
  <c r="I2844" i="4"/>
  <c r="G2844" i="4"/>
  <c r="F2844" i="4"/>
  <c r="E2844" i="4"/>
  <c r="D2844" i="4"/>
  <c r="AR2843" i="4"/>
  <c r="C2843" i="4"/>
  <c r="AP2843" i="4"/>
  <c r="AO2843" i="4"/>
  <c r="AN2843" i="4"/>
  <c r="AM2843" i="4"/>
  <c r="AL2843" i="4"/>
  <c r="AK2843" i="4"/>
  <c r="AJ2843" i="4"/>
  <c r="AI2843" i="4"/>
  <c r="K2843" i="4"/>
  <c r="L2843" i="4"/>
  <c r="M2843" i="4"/>
  <c r="N2843" i="4"/>
  <c r="O2843" i="4"/>
  <c r="H2843" i="4"/>
  <c r="I2843" i="4"/>
  <c r="G2843" i="4"/>
  <c r="F2843" i="4"/>
  <c r="E2843" i="4"/>
  <c r="D2843" i="4"/>
  <c r="AR2842" i="4"/>
  <c r="C2842" i="4"/>
  <c r="AP2842" i="4"/>
  <c r="AO2842" i="4"/>
  <c r="AN2842" i="4"/>
  <c r="AM2842" i="4"/>
  <c r="AL2842" i="4"/>
  <c r="AK2842" i="4"/>
  <c r="AJ2842" i="4"/>
  <c r="AI2842" i="4"/>
  <c r="K2842" i="4"/>
  <c r="L2842" i="4"/>
  <c r="M2842" i="4"/>
  <c r="N2842" i="4"/>
  <c r="O2842" i="4"/>
  <c r="H2842" i="4"/>
  <c r="I2842" i="4"/>
  <c r="G2842" i="4"/>
  <c r="F2842" i="4"/>
  <c r="E2842" i="4"/>
  <c r="D2842" i="4"/>
  <c r="P68" i="3"/>
  <c r="BH68" i="3"/>
  <c r="C68" i="3"/>
  <c r="AE68" i="3"/>
  <c r="Y68" i="3"/>
  <c r="AA68" i="3"/>
  <c r="AC68" i="3"/>
  <c r="AG68" i="3"/>
  <c r="AI68" i="3"/>
  <c r="AK68" i="3"/>
  <c r="AM68" i="3"/>
  <c r="AO68" i="3"/>
  <c r="AQ68" i="3"/>
  <c r="AS68" i="3"/>
  <c r="AU68" i="3"/>
  <c r="AW68" i="3"/>
  <c r="AY68" i="3"/>
  <c r="BA68" i="3"/>
  <c r="BC68" i="3"/>
  <c r="BE68" i="3"/>
  <c r="BG68" i="3"/>
  <c r="BI68" i="3"/>
  <c r="O68" i="3"/>
  <c r="N68" i="3"/>
  <c r="M68" i="3"/>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6" i="4"/>
  <c r="M1167" i="4"/>
  <c r="M1168" i="4"/>
  <c r="M1169" i="4"/>
  <c r="M1170" i="4"/>
  <c r="M1171" i="4"/>
  <c r="M1172" i="4"/>
  <c r="M1173" i="4"/>
  <c r="M1174" i="4"/>
  <c r="M1175" i="4"/>
  <c r="M1176" i="4"/>
  <c r="M1177" i="4"/>
  <c r="M1178" i="4"/>
  <c r="M1179" i="4"/>
  <c r="M1180" i="4"/>
  <c r="M1181" i="4"/>
  <c r="M1182" i="4"/>
  <c r="M1183" i="4"/>
  <c r="M1184"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6" i="4"/>
  <c r="L1167" i="4"/>
  <c r="L1168" i="4"/>
  <c r="L1169" i="4"/>
  <c r="L1170" i="4"/>
  <c r="L1171" i="4"/>
  <c r="L1172" i="4"/>
  <c r="L1173" i="4"/>
  <c r="L1174" i="4"/>
  <c r="L1175" i="4"/>
  <c r="L1176" i="4"/>
  <c r="L1177" i="4"/>
  <c r="L1178" i="4"/>
  <c r="L1179" i="4"/>
  <c r="L1180" i="4"/>
  <c r="L1181" i="4"/>
  <c r="L1182" i="4"/>
  <c r="L1183" i="4"/>
  <c r="L1184"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6" i="4"/>
  <c r="K1167" i="4"/>
  <c r="K1168" i="4"/>
  <c r="K1169" i="4"/>
  <c r="K1170" i="4"/>
  <c r="K1171" i="4"/>
  <c r="K1172" i="4"/>
  <c r="K1173" i="4"/>
  <c r="K1174" i="4"/>
  <c r="K1175" i="4"/>
  <c r="K1176" i="4"/>
  <c r="K1177" i="4"/>
  <c r="K1178" i="4"/>
  <c r="K1179" i="4"/>
  <c r="K1180" i="4"/>
  <c r="K1181" i="4"/>
  <c r="K1182" i="4"/>
  <c r="K1183" i="4"/>
  <c r="K1184" i="4"/>
  <c r="AA25" i="6"/>
  <c r="X25" i="6"/>
  <c r="Y25" i="6"/>
  <c r="Z25" i="6"/>
  <c r="AB25" i="6"/>
  <c r="AC25" i="6"/>
  <c r="AD25" i="6"/>
  <c r="I25" i="6"/>
  <c r="G25" i="6"/>
  <c r="F25" i="6"/>
  <c r="C73" i="3"/>
  <c r="Y73" i="3"/>
  <c r="BQ73" i="3"/>
  <c r="BP73" i="3"/>
  <c r="BO73" i="3"/>
  <c r="BN73" i="3"/>
  <c r="BK73" i="3"/>
  <c r="BI73" i="3"/>
  <c r="BG73" i="3"/>
  <c r="BE73" i="3"/>
  <c r="BC73" i="3"/>
  <c r="BA73" i="3"/>
  <c r="AY73" i="3"/>
  <c r="AW73" i="3"/>
  <c r="AU73" i="3"/>
  <c r="AS73" i="3"/>
  <c r="AQ73" i="3"/>
  <c r="AO73" i="3"/>
  <c r="AM73" i="3"/>
  <c r="AK73" i="3"/>
  <c r="AI73" i="3"/>
  <c r="AG73" i="3"/>
  <c r="AE73" i="3"/>
  <c r="AC73" i="3"/>
  <c r="AA73" i="3"/>
  <c r="V73" i="3"/>
  <c r="W73" i="3"/>
  <c r="U73" i="3"/>
  <c r="T73" i="3"/>
  <c r="S73" i="3"/>
  <c r="R73" i="3"/>
  <c r="Q73" i="3"/>
  <c r="P73" i="3"/>
  <c r="O73" i="3"/>
  <c r="N73" i="3"/>
  <c r="M73" i="3"/>
  <c r="C72" i="3"/>
  <c r="Y72" i="3"/>
  <c r="BQ72" i="3"/>
  <c r="BP72" i="3"/>
  <c r="BO72" i="3"/>
  <c r="BN72" i="3"/>
  <c r="BK72" i="3"/>
  <c r="BI72" i="3"/>
  <c r="BG72" i="3"/>
  <c r="BE72" i="3"/>
  <c r="BC72" i="3"/>
  <c r="BA72" i="3"/>
  <c r="AY72" i="3"/>
  <c r="AW72" i="3"/>
  <c r="AU72" i="3"/>
  <c r="AS72" i="3"/>
  <c r="AQ72" i="3"/>
  <c r="AO72" i="3"/>
  <c r="AM72" i="3"/>
  <c r="AK72" i="3"/>
  <c r="AI72" i="3"/>
  <c r="AG72" i="3"/>
  <c r="AE72" i="3"/>
  <c r="AC72" i="3"/>
  <c r="AA72" i="3"/>
  <c r="V72" i="3"/>
  <c r="W72" i="3"/>
  <c r="U72" i="3"/>
  <c r="T72" i="3"/>
  <c r="S72" i="3"/>
  <c r="R72" i="3"/>
  <c r="Q72" i="3"/>
  <c r="P72" i="3"/>
  <c r="O72" i="3"/>
  <c r="N72" i="3"/>
  <c r="M72" i="3"/>
  <c r="BQ20" i="3"/>
  <c r="BP20" i="3"/>
  <c r="BO20" i="3"/>
  <c r="BN20" i="3"/>
  <c r="BK20" i="3"/>
  <c r="U20" i="3"/>
  <c r="T20" i="3"/>
  <c r="S20" i="3"/>
  <c r="R20" i="3"/>
  <c r="Q20" i="3"/>
  <c r="BU79" i="3"/>
  <c r="AA87" i="6"/>
  <c r="X87" i="6"/>
  <c r="Y87" i="6"/>
  <c r="Z87" i="6"/>
  <c r="I225" i="6"/>
  <c r="I226" i="6"/>
  <c r="I227" i="6"/>
  <c r="I228" i="6"/>
  <c r="I229" i="6"/>
  <c r="I230" i="6"/>
  <c r="I231" i="6"/>
  <c r="I232" i="6"/>
  <c r="I233" i="6"/>
  <c r="I375" i="6"/>
  <c r="I376" i="6"/>
  <c r="I377" i="6"/>
  <c r="I378" i="6"/>
  <c r="I379" i="6"/>
  <c r="I380" i="6"/>
  <c r="I381" i="6"/>
  <c r="I382" i="6"/>
  <c r="I383" i="6"/>
  <c r="I384" i="6"/>
  <c r="I385" i="6"/>
  <c r="I386" i="6"/>
  <c r="I387" i="6"/>
  <c r="I388" i="6"/>
  <c r="I389" i="6"/>
  <c r="I390" i="6"/>
  <c r="AA391" i="6"/>
  <c r="W391" i="6"/>
  <c r="X391" i="6"/>
  <c r="Y391" i="6"/>
  <c r="Z391" i="6"/>
  <c r="W398" i="6"/>
  <c r="Z398" i="6"/>
  <c r="AB398" i="6"/>
  <c r="AC398" i="6"/>
  <c r="AA440" i="6"/>
  <c r="W440" i="6"/>
  <c r="X440" i="6"/>
  <c r="Y440" i="6"/>
  <c r="Z440" i="6"/>
  <c r="AB440" i="6"/>
  <c r="AC440" i="6"/>
  <c r="AA455" i="6"/>
  <c r="Y455" i="6"/>
  <c r="Z455" i="6"/>
  <c r="AB455" i="6"/>
  <c r="AC455" i="6"/>
  <c r="AF455" i="6"/>
  <c r="C455" i="6"/>
  <c r="C457" i="6"/>
  <c r="S457" i="6"/>
  <c r="I457" i="6"/>
  <c r="C458" i="6"/>
  <c r="S458" i="6"/>
  <c r="I458" i="6"/>
  <c r="C459" i="6"/>
  <c r="S459" i="6"/>
  <c r="I459" i="6"/>
  <c r="C460" i="6"/>
  <c r="S460" i="6"/>
  <c r="I460" i="6"/>
  <c r="C461" i="6"/>
  <c r="S461" i="6"/>
  <c r="I461" i="6"/>
  <c r="C462" i="6"/>
  <c r="S462" i="6"/>
  <c r="I462" i="6"/>
  <c r="C463" i="6"/>
  <c r="S463" i="6"/>
  <c r="I463" i="6"/>
  <c r="C464" i="6"/>
  <c r="S464" i="6"/>
  <c r="I464" i="6"/>
  <c r="C465" i="6"/>
  <c r="S465" i="6"/>
  <c r="I465" i="6"/>
  <c r="C466" i="6"/>
  <c r="S466" i="6"/>
  <c r="I466" i="6"/>
  <c r="C467" i="6"/>
  <c r="S467" i="6"/>
  <c r="I467" i="6"/>
  <c r="C468" i="6"/>
  <c r="S468" i="6"/>
  <c r="I468" i="6"/>
  <c r="C469" i="6"/>
  <c r="S469" i="6"/>
  <c r="I469" i="6"/>
  <c r="C470" i="6"/>
  <c r="S470" i="6"/>
  <c r="I470" i="6"/>
  <c r="C471" i="6"/>
  <c r="S471" i="6"/>
  <c r="I471" i="6"/>
  <c r="C472" i="6"/>
  <c r="S472" i="6"/>
  <c r="I472" i="6"/>
  <c r="C473" i="6"/>
  <c r="S473" i="6"/>
  <c r="I473" i="6"/>
  <c r="C474" i="6"/>
  <c r="S474" i="6"/>
  <c r="I474" i="6"/>
  <c r="C475" i="6"/>
  <c r="S475" i="6"/>
  <c r="I475" i="6"/>
  <c r="C476" i="6"/>
  <c r="S476" i="6"/>
  <c r="I476" i="6"/>
  <c r="C477" i="6"/>
  <c r="S477" i="6"/>
  <c r="I477" i="6"/>
  <c r="C478" i="6"/>
  <c r="S478" i="6"/>
  <c r="I478" i="6"/>
  <c r="C479" i="6"/>
  <c r="S479" i="6"/>
  <c r="I479" i="6"/>
  <c r="C480" i="6"/>
  <c r="S480" i="6"/>
  <c r="I480" i="6"/>
  <c r="C481" i="6"/>
  <c r="S481" i="6"/>
  <c r="I481" i="6"/>
  <c r="C482" i="6"/>
  <c r="S482" i="6"/>
  <c r="I482" i="6"/>
  <c r="C483" i="6"/>
  <c r="S483" i="6"/>
  <c r="I483" i="6"/>
  <c r="C484" i="6"/>
  <c r="S484" i="6"/>
  <c r="I484" i="6"/>
  <c r="C485" i="6"/>
  <c r="S485" i="6"/>
  <c r="I485" i="6"/>
  <c r="C486" i="6"/>
  <c r="S486" i="6"/>
  <c r="I486" i="6"/>
  <c r="C487" i="6"/>
  <c r="S487" i="6"/>
  <c r="I487" i="6"/>
  <c r="C492" i="6"/>
  <c r="S492" i="6"/>
  <c r="I492" i="6"/>
  <c r="I495" i="6"/>
  <c r="I496" i="6"/>
  <c r="I498" i="6"/>
  <c r="AA499" i="6"/>
  <c r="W499" i="6"/>
  <c r="X499" i="6"/>
  <c r="Y499" i="6"/>
  <c r="Z499" i="6"/>
  <c r="AB499" i="6"/>
  <c r="AC499" i="6"/>
  <c r="I499" i="6"/>
  <c r="Y515" i="6"/>
  <c r="Z515" i="6"/>
  <c r="I515" i="6"/>
  <c r="I533" i="6"/>
  <c r="I534" i="6"/>
  <c r="I535" i="6"/>
  <c r="I536" i="6"/>
  <c r="I537" i="6"/>
  <c r="I538" i="6"/>
  <c r="I539" i="6"/>
  <c r="I540" i="6"/>
  <c r="H533" i="6"/>
  <c r="H534" i="6"/>
  <c r="H535" i="6"/>
  <c r="H536" i="6"/>
  <c r="H537" i="6"/>
  <c r="H538" i="6"/>
  <c r="H539" i="6"/>
  <c r="H540" i="6"/>
  <c r="H541" i="6"/>
  <c r="G225" i="6"/>
  <c r="G226" i="6"/>
  <c r="G227" i="6"/>
  <c r="G228" i="6"/>
  <c r="G229" i="6"/>
  <c r="G230" i="6"/>
  <c r="G231" i="6"/>
  <c r="G232" i="6"/>
  <c r="G233" i="6"/>
  <c r="G375" i="6"/>
  <c r="G376" i="6"/>
  <c r="G377" i="6"/>
  <c r="G378" i="6"/>
  <c r="G379" i="6"/>
  <c r="G380" i="6"/>
  <c r="G381" i="6"/>
  <c r="G382" i="6"/>
  <c r="G383" i="6"/>
  <c r="G384" i="6"/>
  <c r="G385" i="6"/>
  <c r="G386" i="6"/>
  <c r="G387" i="6"/>
  <c r="G388" i="6"/>
  <c r="G389" i="6"/>
  <c r="G390" i="6"/>
  <c r="G499" i="6"/>
  <c r="G515" i="6"/>
  <c r="G533" i="6"/>
  <c r="G534" i="6"/>
  <c r="G535" i="6"/>
  <c r="G536" i="6"/>
  <c r="G537" i="6"/>
  <c r="G538" i="6"/>
  <c r="G539" i="6"/>
  <c r="G540" i="6"/>
  <c r="E533" i="6"/>
  <c r="E534" i="6"/>
  <c r="E535" i="6"/>
  <c r="E536" i="6"/>
  <c r="E537" i="6"/>
  <c r="E538" i="6"/>
  <c r="E539" i="6"/>
  <c r="E540" i="6"/>
  <c r="E541" i="6"/>
  <c r="F533" i="6"/>
  <c r="F534" i="6"/>
  <c r="F535" i="6"/>
  <c r="F536" i="6"/>
  <c r="F537" i="6"/>
  <c r="F538" i="6"/>
  <c r="F539" i="6"/>
  <c r="F540" i="6"/>
  <c r="F541" i="6"/>
  <c r="F515" i="6"/>
  <c r="F495" i="6"/>
  <c r="F496" i="6"/>
  <c r="F498" i="6"/>
  <c r="F499" i="6"/>
  <c r="L457" i="6"/>
  <c r="F457" i="6"/>
  <c r="L458" i="6"/>
  <c r="F458" i="6"/>
  <c r="L459" i="6"/>
  <c r="F459" i="6"/>
  <c r="L460" i="6"/>
  <c r="F460" i="6"/>
  <c r="L461" i="6"/>
  <c r="F461" i="6"/>
  <c r="L462" i="6"/>
  <c r="F462" i="6"/>
  <c r="L463" i="6"/>
  <c r="F463" i="6"/>
  <c r="L464" i="6"/>
  <c r="F464" i="6"/>
  <c r="L465" i="6"/>
  <c r="F465" i="6"/>
  <c r="L466" i="6"/>
  <c r="F466" i="6"/>
  <c r="L467" i="6"/>
  <c r="F467" i="6"/>
  <c r="L468" i="6"/>
  <c r="F468" i="6"/>
  <c r="L469" i="6"/>
  <c r="F469" i="6"/>
  <c r="L470" i="6"/>
  <c r="F470" i="6"/>
  <c r="L471" i="6"/>
  <c r="F471" i="6"/>
  <c r="L472" i="6"/>
  <c r="F472" i="6"/>
  <c r="L473" i="6"/>
  <c r="F473" i="6"/>
  <c r="L474" i="6"/>
  <c r="F474" i="6"/>
  <c r="L475" i="6"/>
  <c r="F475" i="6"/>
  <c r="L476" i="6"/>
  <c r="F476" i="6"/>
  <c r="L477" i="6"/>
  <c r="F477" i="6"/>
  <c r="L478" i="6"/>
  <c r="F478" i="6"/>
  <c r="L479" i="6"/>
  <c r="F479" i="6"/>
  <c r="L480" i="6"/>
  <c r="F480" i="6"/>
  <c r="L481" i="6"/>
  <c r="F481" i="6"/>
  <c r="L482" i="6"/>
  <c r="F482" i="6"/>
  <c r="L483" i="6"/>
  <c r="F483" i="6"/>
  <c r="L484" i="6"/>
  <c r="F484" i="6"/>
  <c r="L485" i="6"/>
  <c r="F485" i="6"/>
  <c r="L486" i="6"/>
  <c r="F486" i="6"/>
  <c r="L487" i="6"/>
  <c r="F487" i="6"/>
  <c r="L492" i="6"/>
  <c r="F492" i="6"/>
  <c r="X493" i="6"/>
  <c r="W493" i="6"/>
  <c r="Y493" i="6"/>
  <c r="Z493" i="6"/>
  <c r="AA493" i="6"/>
  <c r="AC493" i="6"/>
  <c r="AF493" i="6"/>
  <c r="AG493" i="6"/>
  <c r="AJ493" i="6"/>
  <c r="AH493" i="6"/>
  <c r="AI493" i="6"/>
  <c r="L493" i="6"/>
  <c r="F493" i="6"/>
  <c r="F375" i="6"/>
  <c r="F376" i="6"/>
  <c r="F377" i="6"/>
  <c r="F378" i="6"/>
  <c r="F379" i="6"/>
  <c r="F380" i="6"/>
  <c r="F381" i="6"/>
  <c r="F382" i="6"/>
  <c r="F383" i="6"/>
  <c r="F384" i="6"/>
  <c r="F385" i="6"/>
  <c r="F386" i="6"/>
  <c r="F387" i="6"/>
  <c r="F388" i="6"/>
  <c r="F389" i="6"/>
  <c r="F390" i="6"/>
  <c r="F391" i="6"/>
  <c r="X288" i="6"/>
  <c r="W288" i="6"/>
  <c r="Y288" i="6"/>
  <c r="Z288" i="6"/>
  <c r="AA288" i="6"/>
  <c r="AB288" i="6"/>
  <c r="AC288" i="6"/>
  <c r="AD288" i="6"/>
  <c r="C272" i="6"/>
  <c r="S272" i="6"/>
  <c r="C273" i="6"/>
  <c r="S273" i="6"/>
  <c r="C274" i="6"/>
  <c r="S274" i="6"/>
  <c r="C276" i="6"/>
  <c r="S276" i="6"/>
  <c r="W277" i="6"/>
  <c r="C277" i="6"/>
  <c r="S277" i="6"/>
  <c r="F225" i="6"/>
  <c r="F226" i="6"/>
  <c r="F227" i="6"/>
  <c r="F228" i="6"/>
  <c r="F229" i="6"/>
  <c r="F230" i="6"/>
  <c r="F231" i="6"/>
  <c r="F232" i="6"/>
  <c r="F233" i="6"/>
  <c r="BQ50" i="3"/>
  <c r="BP50" i="3"/>
  <c r="BO50" i="3"/>
  <c r="BN50" i="3"/>
  <c r="BK50" i="3"/>
  <c r="V50" i="3"/>
  <c r="W50" i="3"/>
  <c r="U50" i="3"/>
  <c r="T50" i="3"/>
  <c r="S50" i="3"/>
  <c r="R50" i="3"/>
  <c r="Q50" i="3"/>
  <c r="Q1" i="4"/>
  <c r="R1" i="4"/>
  <c r="T1" i="4"/>
  <c r="U1" i="4"/>
  <c r="V1" i="4"/>
  <c r="W1" i="4"/>
  <c r="X1" i="4"/>
  <c r="Y1" i="4"/>
  <c r="Z1" i="4"/>
  <c r="AA1" i="4"/>
  <c r="AB1" i="4"/>
  <c r="AC1" i="4"/>
  <c r="AD1" i="4"/>
  <c r="AE1" i="4"/>
  <c r="AF1" i="4"/>
  <c r="AG1" i="4"/>
  <c r="X1" i="3"/>
  <c r="Z1" i="3"/>
  <c r="AB1" i="3"/>
  <c r="AD1" i="3"/>
  <c r="AF1" i="3"/>
  <c r="AH1" i="3"/>
  <c r="AJ1" i="3"/>
  <c r="AL1" i="3"/>
  <c r="AN1" i="3"/>
  <c r="AP1" i="3"/>
  <c r="AR1" i="3"/>
  <c r="AT1" i="3"/>
  <c r="AV1" i="3"/>
  <c r="AX1" i="3"/>
  <c r="AZ1" i="3"/>
  <c r="BB1" i="3"/>
  <c r="BD1" i="3"/>
  <c r="BF1" i="3"/>
  <c r="BH1" i="3"/>
  <c r="BN1" i="3"/>
  <c r="BO1" i="3"/>
  <c r="BP1" i="3"/>
  <c r="BQ1" i="3"/>
  <c r="M2" i="3"/>
  <c r="D2" i="3"/>
  <c r="N2" i="3"/>
  <c r="E2" i="3"/>
  <c r="O2" i="3"/>
  <c r="F2" i="3"/>
  <c r="P2" i="3"/>
  <c r="G2" i="3"/>
  <c r="Q2" i="3"/>
  <c r="H2" i="3"/>
  <c r="R2" i="3"/>
  <c r="I2" i="3"/>
  <c r="S2" i="3"/>
  <c r="J2" i="3"/>
  <c r="T2" i="3"/>
  <c r="K2" i="3"/>
  <c r="U2" i="3"/>
  <c r="X2" i="3"/>
  <c r="Z2" i="3"/>
  <c r="AB2" i="3"/>
  <c r="AD2" i="3"/>
  <c r="AF2" i="3"/>
  <c r="AH2" i="3"/>
  <c r="AJ2" i="3"/>
  <c r="AL2" i="3"/>
  <c r="AN2" i="3"/>
  <c r="AP2" i="3"/>
  <c r="AR2" i="3"/>
  <c r="AT2" i="3"/>
  <c r="AV2" i="3"/>
  <c r="AX2" i="3"/>
  <c r="AZ2" i="3"/>
  <c r="BB2" i="3"/>
  <c r="BD2" i="3"/>
  <c r="BF2" i="3"/>
  <c r="BH2" i="3"/>
  <c r="Q3" i="3"/>
  <c r="R3" i="3"/>
  <c r="S3" i="3"/>
  <c r="T3" i="3"/>
  <c r="U3" i="3"/>
  <c r="BK3" i="3"/>
  <c r="BN3" i="3"/>
  <c r="BO3" i="3"/>
  <c r="BP3" i="3"/>
  <c r="BQ3" i="3"/>
  <c r="Q4" i="3"/>
  <c r="R4" i="3"/>
  <c r="S4" i="3"/>
  <c r="T4" i="3"/>
  <c r="U4" i="3"/>
  <c r="BK4" i="3"/>
  <c r="BN4" i="3"/>
  <c r="BO4" i="3"/>
  <c r="BP4" i="3"/>
  <c r="BQ4" i="3"/>
  <c r="Q5" i="3"/>
  <c r="R5" i="3"/>
  <c r="S5" i="3"/>
  <c r="T5" i="3"/>
  <c r="U5" i="3"/>
  <c r="BK5" i="3"/>
  <c r="BN5" i="3"/>
  <c r="BO5" i="3"/>
  <c r="BP5" i="3"/>
  <c r="BQ5" i="3"/>
  <c r="Q6" i="3"/>
  <c r="R6" i="3"/>
  <c r="S6" i="3"/>
  <c r="T6" i="3"/>
  <c r="U6" i="3"/>
  <c r="BK6" i="3"/>
  <c r="BN6" i="3"/>
  <c r="BO6" i="3"/>
  <c r="BP6" i="3"/>
  <c r="BQ6" i="3"/>
  <c r="Q7" i="3"/>
  <c r="R7" i="3"/>
  <c r="S7" i="3"/>
  <c r="T7" i="3"/>
  <c r="U7" i="3"/>
  <c r="BK7" i="3"/>
  <c r="BN7" i="3"/>
  <c r="BO7" i="3"/>
  <c r="BP7" i="3"/>
  <c r="BQ7" i="3"/>
  <c r="Q8" i="3"/>
  <c r="R8" i="3"/>
  <c r="S8" i="3"/>
  <c r="T8" i="3"/>
  <c r="U8" i="3"/>
  <c r="BK8" i="3"/>
  <c r="BN8" i="3"/>
  <c r="BO8" i="3"/>
  <c r="BP8" i="3"/>
  <c r="BQ8" i="3"/>
  <c r="Q9" i="3"/>
  <c r="R9" i="3"/>
  <c r="S9" i="3"/>
  <c r="T9" i="3"/>
  <c r="U9" i="3"/>
  <c r="BK9" i="3"/>
  <c r="BN9" i="3"/>
  <c r="BO9" i="3"/>
  <c r="BP9" i="3"/>
  <c r="BQ9" i="3"/>
  <c r="Q10" i="3"/>
  <c r="R10" i="3"/>
  <c r="S10" i="3"/>
  <c r="T10" i="3"/>
  <c r="U10" i="3"/>
  <c r="BK10" i="3"/>
  <c r="BN10" i="3"/>
  <c r="BO10" i="3"/>
  <c r="BP10" i="3"/>
  <c r="BQ10" i="3"/>
  <c r="Q11" i="3"/>
  <c r="R11" i="3"/>
  <c r="S11" i="3"/>
  <c r="T11" i="3"/>
  <c r="U11" i="3"/>
  <c r="BK11" i="3"/>
  <c r="BN11" i="3"/>
  <c r="BO11" i="3"/>
  <c r="BP11" i="3"/>
  <c r="BQ11" i="3"/>
  <c r="Q12" i="3"/>
  <c r="R12" i="3"/>
  <c r="S12" i="3"/>
  <c r="T12" i="3"/>
  <c r="U12" i="3"/>
  <c r="BK12" i="3"/>
  <c r="BN12" i="3"/>
  <c r="BO12" i="3"/>
  <c r="BP12" i="3"/>
  <c r="BQ12" i="3"/>
  <c r="Q13" i="3"/>
  <c r="R13" i="3"/>
  <c r="S13" i="3"/>
  <c r="T13" i="3"/>
  <c r="U13" i="3"/>
  <c r="BK13" i="3"/>
  <c r="BN13" i="3"/>
  <c r="BO13" i="3"/>
  <c r="BP13" i="3"/>
  <c r="BQ13" i="3"/>
  <c r="Q14" i="3"/>
  <c r="R14" i="3"/>
  <c r="S14" i="3"/>
  <c r="T14" i="3"/>
  <c r="U14" i="3"/>
  <c r="BK14" i="3"/>
  <c r="BN14" i="3"/>
  <c r="BO14" i="3"/>
  <c r="BP14" i="3"/>
  <c r="BQ14" i="3"/>
  <c r="Q15" i="3"/>
  <c r="R15" i="3"/>
  <c r="S15" i="3"/>
  <c r="T15" i="3"/>
  <c r="U15" i="3"/>
  <c r="BK15" i="3"/>
  <c r="BN15" i="3"/>
  <c r="BO15" i="3"/>
  <c r="BP15" i="3"/>
  <c r="BQ15" i="3"/>
  <c r="Q16" i="3"/>
  <c r="R16" i="3"/>
  <c r="S16" i="3"/>
  <c r="T16" i="3"/>
  <c r="U16" i="3"/>
  <c r="BK16" i="3"/>
  <c r="BN16" i="3"/>
  <c r="BO16" i="3"/>
  <c r="BP16" i="3"/>
  <c r="BQ16" i="3"/>
  <c r="Q17" i="3"/>
  <c r="R17" i="3"/>
  <c r="S17" i="3"/>
  <c r="T17" i="3"/>
  <c r="U17" i="3"/>
  <c r="BK17" i="3"/>
  <c r="BN17" i="3"/>
  <c r="BO17" i="3"/>
  <c r="BP17" i="3"/>
  <c r="BQ17" i="3"/>
  <c r="Q18" i="3"/>
  <c r="R18" i="3"/>
  <c r="S18" i="3"/>
  <c r="T18" i="3"/>
  <c r="U18" i="3"/>
  <c r="BK18" i="3"/>
  <c r="BN18" i="3"/>
  <c r="BO18" i="3"/>
  <c r="BP18" i="3"/>
  <c r="BQ18" i="3"/>
  <c r="Q19" i="3"/>
  <c r="R19" i="3"/>
  <c r="S19" i="3"/>
  <c r="T19" i="3"/>
  <c r="U19" i="3"/>
  <c r="BK19" i="3"/>
  <c r="BN19" i="3"/>
  <c r="BO19" i="3"/>
  <c r="BP19" i="3"/>
  <c r="BQ19" i="3"/>
  <c r="AG55" i="3"/>
  <c r="AI55" i="3"/>
  <c r="AK55" i="3"/>
  <c r="AM55" i="3"/>
  <c r="AO55" i="3"/>
  <c r="AQ55" i="3"/>
  <c r="AS55" i="3"/>
  <c r="AU55" i="3"/>
  <c r="AW55" i="3"/>
  <c r="AY55" i="3"/>
  <c r="BA55" i="3"/>
  <c r="BC55" i="3"/>
  <c r="BE55" i="3"/>
  <c r="BG55" i="3"/>
  <c r="BI55" i="3"/>
  <c r="Q55" i="3"/>
  <c r="R55" i="3"/>
  <c r="S55" i="3"/>
  <c r="T55" i="3"/>
  <c r="U55" i="3"/>
  <c r="V55" i="3"/>
  <c r="W55" i="3"/>
  <c r="BK55" i="3"/>
  <c r="BN55" i="3"/>
  <c r="BO55" i="3"/>
  <c r="BP55" i="3"/>
  <c r="BQ55" i="3"/>
  <c r="Q21" i="3"/>
  <c r="R21" i="3"/>
  <c r="S21" i="3"/>
  <c r="T21" i="3"/>
  <c r="U21" i="3"/>
  <c r="BK21" i="3"/>
  <c r="BN21" i="3"/>
  <c r="BO21" i="3"/>
  <c r="BP21" i="3"/>
  <c r="BQ21" i="3"/>
  <c r="Q22" i="3"/>
  <c r="R22" i="3"/>
  <c r="S22" i="3"/>
  <c r="T22" i="3"/>
  <c r="U22" i="3"/>
  <c r="BK22" i="3"/>
  <c r="BN22" i="3"/>
  <c r="BO22" i="3"/>
  <c r="BP22" i="3"/>
  <c r="BQ22" i="3"/>
  <c r="Q23" i="3"/>
  <c r="R23" i="3"/>
  <c r="S23" i="3"/>
  <c r="T23" i="3"/>
  <c r="U23" i="3"/>
  <c r="BK23" i="3"/>
  <c r="BN23" i="3"/>
  <c r="BO23" i="3"/>
  <c r="BP23" i="3"/>
  <c r="BQ23" i="3"/>
  <c r="Q24" i="3"/>
  <c r="R24" i="3"/>
  <c r="S24" i="3"/>
  <c r="T24" i="3"/>
  <c r="U24" i="3"/>
  <c r="BK24" i="3"/>
  <c r="BN24" i="3"/>
  <c r="BO24" i="3"/>
  <c r="BP24" i="3"/>
  <c r="BQ24" i="3"/>
  <c r="Q25" i="3"/>
  <c r="R25" i="3"/>
  <c r="S25" i="3"/>
  <c r="T25" i="3"/>
  <c r="U25" i="3"/>
  <c r="BK25" i="3"/>
  <c r="BN25" i="3"/>
  <c r="BO25" i="3"/>
  <c r="BP25" i="3"/>
  <c r="BQ25" i="3"/>
  <c r="Q26" i="3"/>
  <c r="R26" i="3"/>
  <c r="S26" i="3"/>
  <c r="T26" i="3"/>
  <c r="U26" i="3"/>
  <c r="BK26" i="3"/>
  <c r="BN26" i="3"/>
  <c r="BO26" i="3"/>
  <c r="BP26" i="3"/>
  <c r="BQ26" i="3"/>
  <c r="Q27" i="3"/>
  <c r="R27" i="3"/>
  <c r="S27" i="3"/>
  <c r="T27" i="3"/>
  <c r="U27" i="3"/>
  <c r="BK27" i="3"/>
  <c r="BN27" i="3"/>
  <c r="BO27" i="3"/>
  <c r="BP27" i="3"/>
  <c r="BQ27" i="3"/>
  <c r="Q28" i="3"/>
  <c r="R28" i="3"/>
  <c r="S28" i="3"/>
  <c r="T28" i="3"/>
  <c r="U28" i="3"/>
  <c r="BK28" i="3"/>
  <c r="BN28" i="3"/>
  <c r="BO28" i="3"/>
  <c r="BP28" i="3"/>
  <c r="BQ28" i="3"/>
  <c r="Q29" i="3"/>
  <c r="R29" i="3"/>
  <c r="S29" i="3"/>
  <c r="T29" i="3"/>
  <c r="U29" i="3"/>
  <c r="BK29" i="3"/>
  <c r="BN29" i="3"/>
  <c r="BO29" i="3"/>
  <c r="BP29" i="3"/>
  <c r="BQ29" i="3"/>
  <c r="Q30" i="3"/>
  <c r="R30" i="3"/>
  <c r="S30" i="3"/>
  <c r="T30" i="3"/>
  <c r="U30" i="3"/>
  <c r="BK30" i="3"/>
  <c r="BN30" i="3"/>
  <c r="BO30" i="3"/>
  <c r="BP30" i="3"/>
  <c r="BQ30" i="3"/>
  <c r="Q31" i="3"/>
  <c r="R31" i="3"/>
  <c r="S31" i="3"/>
  <c r="T31" i="3"/>
  <c r="U31" i="3"/>
  <c r="BK31" i="3"/>
  <c r="BN31" i="3"/>
  <c r="BO31" i="3"/>
  <c r="BP31" i="3"/>
  <c r="BQ31" i="3"/>
  <c r="Q33" i="3"/>
  <c r="R33" i="3"/>
  <c r="S33" i="3"/>
  <c r="T33" i="3"/>
  <c r="U33" i="3"/>
  <c r="BK33" i="3"/>
  <c r="BN33" i="3"/>
  <c r="BO33" i="3"/>
  <c r="BP33" i="3"/>
  <c r="BQ33" i="3"/>
  <c r="Q34" i="3"/>
  <c r="R34" i="3"/>
  <c r="S34" i="3"/>
  <c r="T34" i="3"/>
  <c r="U34" i="3"/>
  <c r="BK34" i="3"/>
  <c r="BN34" i="3"/>
  <c r="BO34" i="3"/>
  <c r="BP34" i="3"/>
  <c r="BQ34" i="3"/>
  <c r="Q35" i="3"/>
  <c r="R35" i="3"/>
  <c r="S35" i="3"/>
  <c r="T35" i="3"/>
  <c r="U35" i="3"/>
  <c r="BK35" i="3"/>
  <c r="BN35" i="3"/>
  <c r="BO35" i="3"/>
  <c r="BP35" i="3"/>
  <c r="BQ35" i="3"/>
  <c r="Q36" i="3"/>
  <c r="R36" i="3"/>
  <c r="S36" i="3"/>
  <c r="T36" i="3"/>
  <c r="U36" i="3"/>
  <c r="BK36" i="3"/>
  <c r="BN36" i="3"/>
  <c r="BO36" i="3"/>
  <c r="BP36" i="3"/>
  <c r="BQ36" i="3"/>
  <c r="C493" i="6"/>
  <c r="S493" i="6"/>
  <c r="Q37" i="3"/>
  <c r="R37" i="3"/>
  <c r="S37" i="3"/>
  <c r="T37" i="3"/>
  <c r="U37" i="3"/>
  <c r="BK37" i="3"/>
  <c r="BN37" i="3"/>
  <c r="BO37" i="3"/>
  <c r="BP37" i="3"/>
  <c r="BQ37" i="3"/>
  <c r="Q38" i="3"/>
  <c r="R38" i="3"/>
  <c r="S38" i="3"/>
  <c r="T38" i="3"/>
  <c r="U38" i="3"/>
  <c r="BK38" i="3"/>
  <c r="BN38" i="3"/>
  <c r="BO38" i="3"/>
  <c r="BP38" i="3"/>
  <c r="BQ38" i="3"/>
  <c r="Q39" i="3"/>
  <c r="R39" i="3"/>
  <c r="S39" i="3"/>
  <c r="T39" i="3"/>
  <c r="U39" i="3"/>
  <c r="BK39" i="3"/>
  <c r="BN39" i="3"/>
  <c r="BO39" i="3"/>
  <c r="BP39" i="3"/>
  <c r="BQ39" i="3"/>
  <c r="Q40" i="3"/>
  <c r="R40" i="3"/>
  <c r="S40" i="3"/>
  <c r="T40" i="3"/>
  <c r="U40" i="3"/>
  <c r="BK40" i="3"/>
  <c r="BN40" i="3"/>
  <c r="BO40" i="3"/>
  <c r="BP40" i="3"/>
  <c r="BQ40" i="3"/>
  <c r="Q41" i="3"/>
  <c r="R41" i="3"/>
  <c r="S41" i="3"/>
  <c r="T41" i="3"/>
  <c r="U41" i="3"/>
  <c r="BK41" i="3"/>
  <c r="BN41" i="3"/>
  <c r="BO41" i="3"/>
  <c r="BP41" i="3"/>
  <c r="BQ41" i="3"/>
  <c r="Q42" i="3"/>
  <c r="R42" i="3"/>
  <c r="S42" i="3"/>
  <c r="T42" i="3"/>
  <c r="U42" i="3"/>
  <c r="BK42" i="3"/>
  <c r="BN42" i="3"/>
  <c r="BO42" i="3"/>
  <c r="BP42" i="3"/>
  <c r="BQ42" i="3"/>
  <c r="L43" i="3"/>
  <c r="Q43" i="3"/>
  <c r="R43" i="3"/>
  <c r="S43" i="3"/>
  <c r="T43" i="3"/>
  <c r="U43" i="3"/>
  <c r="BK43" i="3"/>
  <c r="BN43" i="3"/>
  <c r="BO43" i="3"/>
  <c r="BP43" i="3"/>
  <c r="BQ43" i="3"/>
  <c r="Q46" i="3"/>
  <c r="R46" i="3"/>
  <c r="S46" i="3"/>
  <c r="T46" i="3"/>
  <c r="U46" i="3"/>
  <c r="V46" i="3"/>
  <c r="W46" i="3"/>
  <c r="BK46" i="3"/>
  <c r="BN46" i="3"/>
  <c r="BO46" i="3"/>
  <c r="BP46" i="3"/>
  <c r="BQ46" i="3"/>
  <c r="Q48" i="3"/>
  <c r="R48" i="3"/>
  <c r="S48" i="3"/>
  <c r="T48" i="3"/>
  <c r="U48" i="3"/>
  <c r="V48" i="3"/>
  <c r="W48" i="3"/>
  <c r="BK48" i="3"/>
  <c r="BN48" i="3"/>
  <c r="BO48" i="3"/>
  <c r="BP48" i="3"/>
  <c r="BQ48" i="3"/>
  <c r="Q49" i="3"/>
  <c r="R49" i="3"/>
  <c r="S49" i="3"/>
  <c r="T49" i="3"/>
  <c r="U49" i="3"/>
  <c r="V49" i="3"/>
  <c r="W49" i="3"/>
  <c r="BK49" i="3"/>
  <c r="BN49" i="3"/>
  <c r="BO49" i="3"/>
  <c r="BP49" i="3"/>
  <c r="BQ49" i="3"/>
  <c r="Q51" i="3"/>
  <c r="R51" i="3"/>
  <c r="S51" i="3"/>
  <c r="T51" i="3"/>
  <c r="U51" i="3"/>
  <c r="V51" i="3"/>
  <c r="W51" i="3"/>
  <c r="BK51" i="3"/>
  <c r="BN51" i="3"/>
  <c r="BO51" i="3"/>
  <c r="BP51" i="3"/>
  <c r="BQ51" i="3"/>
  <c r="Q52" i="3"/>
  <c r="R52" i="3"/>
  <c r="S52" i="3"/>
  <c r="T52" i="3"/>
  <c r="U52" i="3"/>
  <c r="V52" i="3"/>
  <c r="W52" i="3"/>
  <c r="BK52" i="3"/>
  <c r="BN52" i="3"/>
  <c r="BO52" i="3"/>
  <c r="BP52" i="3"/>
  <c r="BQ52" i="3"/>
  <c r="Q53" i="3"/>
  <c r="R53" i="3"/>
  <c r="S53" i="3"/>
  <c r="T53" i="3"/>
  <c r="U53" i="3"/>
  <c r="V53" i="3"/>
  <c r="W53" i="3"/>
  <c r="BK53" i="3"/>
  <c r="BN53" i="3"/>
  <c r="BO53" i="3"/>
  <c r="BP53" i="3"/>
  <c r="BQ53" i="3"/>
  <c r="Q54" i="3"/>
  <c r="R54" i="3"/>
  <c r="S54" i="3"/>
  <c r="T54" i="3"/>
  <c r="U54" i="3"/>
  <c r="V54" i="3"/>
  <c r="W54" i="3"/>
  <c r="BK54" i="3"/>
  <c r="BN54" i="3"/>
  <c r="BO54" i="3"/>
  <c r="BP54" i="3"/>
  <c r="BQ54" i="3"/>
  <c r="Q56" i="3"/>
  <c r="R56" i="3"/>
  <c r="S56" i="3"/>
  <c r="T56" i="3"/>
  <c r="U56" i="3"/>
  <c r="V56" i="3"/>
  <c r="W56" i="3"/>
  <c r="BK56" i="3"/>
  <c r="BN56" i="3"/>
  <c r="BO56" i="3"/>
  <c r="BP56" i="3"/>
  <c r="BQ56" i="3"/>
  <c r="Q57" i="3"/>
  <c r="R57" i="3"/>
  <c r="S57" i="3"/>
  <c r="T57" i="3"/>
  <c r="U57" i="3"/>
  <c r="V57" i="3"/>
  <c r="W57" i="3"/>
  <c r="BK57" i="3"/>
  <c r="BN57" i="3"/>
  <c r="BO57" i="3"/>
  <c r="BP57" i="3"/>
  <c r="BQ57" i="3"/>
  <c r="Q32" i="3"/>
  <c r="R32" i="3"/>
  <c r="S32" i="3"/>
  <c r="T32" i="3"/>
  <c r="U32" i="3"/>
  <c r="BK32" i="3"/>
  <c r="BN32" i="3"/>
  <c r="BO32" i="3"/>
  <c r="BP32" i="3"/>
  <c r="BQ32" i="3"/>
  <c r="Q59" i="3"/>
  <c r="R59" i="3"/>
  <c r="S59" i="3"/>
  <c r="T59" i="3"/>
  <c r="U59" i="3"/>
  <c r="V59" i="3"/>
  <c r="W59" i="3"/>
  <c r="BK59" i="3"/>
  <c r="BN59" i="3"/>
  <c r="BO59" i="3"/>
  <c r="BP59" i="3"/>
  <c r="BQ59" i="3"/>
  <c r="Q60" i="3"/>
  <c r="R60" i="3"/>
  <c r="S60" i="3"/>
  <c r="T60" i="3"/>
  <c r="U60" i="3"/>
  <c r="V60" i="3"/>
  <c r="W60" i="3"/>
  <c r="BK60" i="3"/>
  <c r="BN60" i="3"/>
  <c r="BO60" i="3"/>
  <c r="BP60" i="3"/>
  <c r="BQ60" i="3"/>
  <c r="Q61" i="3"/>
  <c r="R61" i="3"/>
  <c r="S61" i="3"/>
  <c r="T61" i="3"/>
  <c r="U61" i="3"/>
  <c r="V61" i="3"/>
  <c r="W61" i="3"/>
  <c r="BK61" i="3"/>
  <c r="BN61" i="3"/>
  <c r="BO61" i="3"/>
  <c r="BP61" i="3"/>
  <c r="BQ61" i="3"/>
  <c r="C62" i="3"/>
  <c r="L62" i="3"/>
  <c r="Y62" i="3"/>
  <c r="AA62" i="3"/>
  <c r="AC62" i="3"/>
  <c r="AE62" i="3"/>
  <c r="AG62" i="3"/>
  <c r="AI62" i="3"/>
  <c r="AK62" i="3"/>
  <c r="AM62" i="3"/>
  <c r="AO62" i="3"/>
  <c r="AQ62" i="3"/>
  <c r="AS62" i="3"/>
  <c r="AU62" i="3"/>
  <c r="AW62" i="3"/>
  <c r="AY62" i="3"/>
  <c r="BA62" i="3"/>
  <c r="BC62" i="3"/>
  <c r="BE62" i="3"/>
  <c r="BG62" i="3"/>
  <c r="BH62" i="3"/>
  <c r="BI62" i="3"/>
  <c r="M62" i="3"/>
  <c r="N62" i="3"/>
  <c r="O62" i="3"/>
  <c r="P62" i="3"/>
  <c r="Q62" i="3"/>
  <c r="R62" i="3"/>
  <c r="S62" i="3"/>
  <c r="T62" i="3"/>
  <c r="U62" i="3"/>
  <c r="V62" i="3"/>
  <c r="W62" i="3"/>
  <c r="BK62" i="3"/>
  <c r="Q47" i="3"/>
  <c r="R47" i="3"/>
  <c r="S47" i="3"/>
  <c r="T47" i="3"/>
  <c r="U47" i="3"/>
  <c r="V47" i="3"/>
  <c r="W47" i="3"/>
  <c r="AG47" i="3"/>
  <c r="AI47" i="3"/>
  <c r="AK47" i="3"/>
  <c r="AM47" i="3"/>
  <c r="AO47" i="3"/>
  <c r="AQ47" i="3"/>
  <c r="AS47" i="3"/>
  <c r="AU47" i="3"/>
  <c r="AW47" i="3"/>
  <c r="AY47" i="3"/>
  <c r="BA47" i="3"/>
  <c r="BC47" i="3"/>
  <c r="BE47" i="3"/>
  <c r="BG47" i="3"/>
  <c r="BI47" i="3"/>
  <c r="BK47" i="3"/>
  <c r="BN47" i="3"/>
  <c r="BO47" i="3"/>
  <c r="BP47" i="3"/>
  <c r="BQ47" i="3"/>
  <c r="Q68" i="3"/>
  <c r="R68" i="3"/>
  <c r="S68" i="3"/>
  <c r="T68" i="3"/>
  <c r="U68" i="3"/>
  <c r="V68" i="3"/>
  <c r="W68" i="3"/>
  <c r="BK68" i="3"/>
  <c r="BN68" i="3"/>
  <c r="BO68" i="3"/>
  <c r="BP68" i="3"/>
  <c r="BQ68" i="3"/>
  <c r="D1" i="4"/>
  <c r="E1" i="4"/>
  <c r="F1" i="4"/>
  <c r="G1" i="4"/>
  <c r="K1" i="4"/>
  <c r="L1" i="4"/>
  <c r="M1" i="4"/>
  <c r="AI1" i="4"/>
  <c r="AJ1" i="4"/>
  <c r="AK1" i="4"/>
  <c r="AL1" i="4"/>
  <c r="AN1" i="4"/>
  <c r="AO1" i="4"/>
  <c r="AP1" i="4"/>
  <c r="D2" i="4"/>
  <c r="E2" i="4"/>
  <c r="F2" i="4"/>
  <c r="G2" i="4"/>
  <c r="H2" i="4"/>
  <c r="I2" i="4"/>
  <c r="K2" i="4"/>
  <c r="L2" i="4"/>
  <c r="M2" i="4"/>
  <c r="O2" i="4"/>
  <c r="AI2" i="4"/>
  <c r="AJ2" i="4"/>
  <c r="AK2" i="4"/>
  <c r="AL2" i="4"/>
  <c r="AN2" i="4"/>
  <c r="AO2" i="4"/>
  <c r="AP2" i="4"/>
  <c r="AR2" i="4"/>
  <c r="D3" i="4"/>
  <c r="E3" i="4"/>
  <c r="F3" i="4"/>
  <c r="G3" i="4"/>
  <c r="H3" i="4"/>
  <c r="I3" i="4"/>
  <c r="K3" i="4"/>
  <c r="L3" i="4"/>
  <c r="M3" i="4"/>
  <c r="O3" i="4"/>
  <c r="AI3" i="4"/>
  <c r="AJ3" i="4"/>
  <c r="AK3" i="4"/>
  <c r="AL3" i="4"/>
  <c r="AN3" i="4"/>
  <c r="AO3" i="4"/>
  <c r="AP3" i="4"/>
  <c r="AR3" i="4"/>
  <c r="D4" i="4"/>
  <c r="E4" i="4"/>
  <c r="F4" i="4"/>
  <c r="G4" i="4"/>
  <c r="H4" i="4"/>
  <c r="I4" i="4"/>
  <c r="K4" i="4"/>
  <c r="L4" i="4"/>
  <c r="M4" i="4"/>
  <c r="O4" i="4"/>
  <c r="AI4" i="4"/>
  <c r="AJ4" i="4"/>
  <c r="AK4" i="4"/>
  <c r="AL4" i="4"/>
  <c r="AN4" i="4"/>
  <c r="AO4" i="4"/>
  <c r="AP4" i="4"/>
  <c r="AR4" i="4"/>
  <c r="D5" i="4"/>
  <c r="E5" i="4"/>
  <c r="F5" i="4"/>
  <c r="G5" i="4"/>
  <c r="H5" i="4"/>
  <c r="I5" i="4"/>
  <c r="K5" i="4"/>
  <c r="L5" i="4"/>
  <c r="M5" i="4"/>
  <c r="O5" i="4"/>
  <c r="AI5" i="4"/>
  <c r="AJ5" i="4"/>
  <c r="AK5" i="4"/>
  <c r="AL5" i="4"/>
  <c r="AN5" i="4"/>
  <c r="AO5" i="4"/>
  <c r="AP5" i="4"/>
  <c r="AR5" i="4"/>
  <c r="D6" i="4"/>
  <c r="E6" i="4"/>
  <c r="F6" i="4"/>
  <c r="G6" i="4"/>
  <c r="H6" i="4"/>
  <c r="I6" i="4"/>
  <c r="K6" i="4"/>
  <c r="L6" i="4"/>
  <c r="M6" i="4"/>
  <c r="O6" i="4"/>
  <c r="AI6" i="4"/>
  <c r="AJ6" i="4"/>
  <c r="AK6" i="4"/>
  <c r="AL6" i="4"/>
  <c r="AN6" i="4"/>
  <c r="AO6" i="4"/>
  <c r="AP6" i="4"/>
  <c r="AR6" i="4"/>
  <c r="D7" i="4"/>
  <c r="E7" i="4"/>
  <c r="F7" i="4"/>
  <c r="G7" i="4"/>
  <c r="H7" i="4"/>
  <c r="I7" i="4"/>
  <c r="K7" i="4"/>
  <c r="L7" i="4"/>
  <c r="M7" i="4"/>
  <c r="O7" i="4"/>
  <c r="AI7" i="4"/>
  <c r="AJ7" i="4"/>
  <c r="AK7" i="4"/>
  <c r="AL7" i="4"/>
  <c r="AN7" i="4"/>
  <c r="AO7" i="4"/>
  <c r="AP7" i="4"/>
  <c r="AR7" i="4"/>
  <c r="D8" i="4"/>
  <c r="E8" i="4"/>
  <c r="F8" i="4"/>
  <c r="G8" i="4"/>
  <c r="H8" i="4"/>
  <c r="I8" i="4"/>
  <c r="K8" i="4"/>
  <c r="L8" i="4"/>
  <c r="M8" i="4"/>
  <c r="O8" i="4"/>
  <c r="AI8" i="4"/>
  <c r="AJ8" i="4"/>
  <c r="AK8" i="4"/>
  <c r="AL8" i="4"/>
  <c r="AN8" i="4"/>
  <c r="AO8" i="4"/>
  <c r="AP8" i="4"/>
  <c r="AR8" i="4"/>
  <c r="D9" i="4"/>
  <c r="E9" i="4"/>
  <c r="F9" i="4"/>
  <c r="G9" i="4"/>
  <c r="H9" i="4"/>
  <c r="I9" i="4"/>
  <c r="K9" i="4"/>
  <c r="L9" i="4"/>
  <c r="M9" i="4"/>
  <c r="O9" i="4"/>
  <c r="AI9" i="4"/>
  <c r="AJ9" i="4"/>
  <c r="AK9" i="4"/>
  <c r="AL9" i="4"/>
  <c r="AN9" i="4"/>
  <c r="AO9" i="4"/>
  <c r="AP9" i="4"/>
  <c r="AR9" i="4"/>
  <c r="D10" i="4"/>
  <c r="E10" i="4"/>
  <c r="F10" i="4"/>
  <c r="G10" i="4"/>
  <c r="H10" i="4"/>
  <c r="I10" i="4"/>
  <c r="K10" i="4"/>
  <c r="L10" i="4"/>
  <c r="M10" i="4"/>
  <c r="O10" i="4"/>
  <c r="AI10" i="4"/>
  <c r="AJ10" i="4"/>
  <c r="AK10" i="4"/>
  <c r="AL10" i="4"/>
  <c r="AN10" i="4"/>
  <c r="AO10" i="4"/>
  <c r="AP10" i="4"/>
  <c r="AR10" i="4"/>
  <c r="D11" i="4"/>
  <c r="E11" i="4"/>
  <c r="F11" i="4"/>
  <c r="G11" i="4"/>
  <c r="H11" i="4"/>
  <c r="I11" i="4"/>
  <c r="K11" i="4"/>
  <c r="L11" i="4"/>
  <c r="M11" i="4"/>
  <c r="O11" i="4"/>
  <c r="AI11" i="4"/>
  <c r="AJ11" i="4"/>
  <c r="AK11" i="4"/>
  <c r="AL11" i="4"/>
  <c r="AN11" i="4"/>
  <c r="AO11" i="4"/>
  <c r="AP11" i="4"/>
  <c r="AR11" i="4"/>
  <c r="D12" i="4"/>
  <c r="E12" i="4"/>
  <c r="F12" i="4"/>
  <c r="G12" i="4"/>
  <c r="H12" i="4"/>
  <c r="I12" i="4"/>
  <c r="K12" i="4"/>
  <c r="L12" i="4"/>
  <c r="M12" i="4"/>
  <c r="O12" i="4"/>
  <c r="AI12" i="4"/>
  <c r="AJ12" i="4"/>
  <c r="AK12" i="4"/>
  <c r="AL12" i="4"/>
  <c r="AN12" i="4"/>
  <c r="AO12" i="4"/>
  <c r="AP12" i="4"/>
  <c r="AR12" i="4"/>
  <c r="D13" i="4"/>
  <c r="E13" i="4"/>
  <c r="F13" i="4"/>
  <c r="G13" i="4"/>
  <c r="H13" i="4"/>
  <c r="I13" i="4"/>
  <c r="K13" i="4"/>
  <c r="L13" i="4"/>
  <c r="M13" i="4"/>
  <c r="O13" i="4"/>
  <c r="AI13" i="4"/>
  <c r="AJ13" i="4"/>
  <c r="AK13" i="4"/>
  <c r="AL13" i="4"/>
  <c r="AN13" i="4"/>
  <c r="AO13" i="4"/>
  <c r="AP13" i="4"/>
  <c r="AR13" i="4"/>
  <c r="D14" i="4"/>
  <c r="E14" i="4"/>
  <c r="F14" i="4"/>
  <c r="G14" i="4"/>
  <c r="H14" i="4"/>
  <c r="I14" i="4"/>
  <c r="K14" i="4"/>
  <c r="L14" i="4"/>
  <c r="M14" i="4"/>
  <c r="O14" i="4"/>
  <c r="AI14" i="4"/>
  <c r="AJ14" i="4"/>
  <c r="AK14" i="4"/>
  <c r="AL14" i="4"/>
  <c r="AN14" i="4"/>
  <c r="AO14" i="4"/>
  <c r="AP14" i="4"/>
  <c r="AR14" i="4"/>
  <c r="D15" i="4"/>
  <c r="E15" i="4"/>
  <c r="F15" i="4"/>
  <c r="G15" i="4"/>
  <c r="H15" i="4"/>
  <c r="I15" i="4"/>
  <c r="K15" i="4"/>
  <c r="L15" i="4"/>
  <c r="M15" i="4"/>
  <c r="O15" i="4"/>
  <c r="AI15" i="4"/>
  <c r="AJ15" i="4"/>
  <c r="AK15" i="4"/>
  <c r="AL15" i="4"/>
  <c r="AN15" i="4"/>
  <c r="AO15" i="4"/>
  <c r="AP15" i="4"/>
  <c r="AR15" i="4"/>
  <c r="D16" i="4"/>
  <c r="E16" i="4"/>
  <c r="F16" i="4"/>
  <c r="G16" i="4"/>
  <c r="H16" i="4"/>
  <c r="I16" i="4"/>
  <c r="K16" i="4"/>
  <c r="L16" i="4"/>
  <c r="M16" i="4"/>
  <c r="O16" i="4"/>
  <c r="AI16" i="4"/>
  <c r="AJ16" i="4"/>
  <c r="AK16" i="4"/>
  <c r="AL16" i="4"/>
  <c r="AN16" i="4"/>
  <c r="AO16" i="4"/>
  <c r="AP16" i="4"/>
  <c r="AR16" i="4"/>
  <c r="D17" i="4"/>
  <c r="E17" i="4"/>
  <c r="F17" i="4"/>
  <c r="G17" i="4"/>
  <c r="H17" i="4"/>
  <c r="I17" i="4"/>
  <c r="K17" i="4"/>
  <c r="L17" i="4"/>
  <c r="M17" i="4"/>
  <c r="O17" i="4"/>
  <c r="AI17" i="4"/>
  <c r="AJ17" i="4"/>
  <c r="AK17" i="4"/>
  <c r="AL17" i="4"/>
  <c r="AN17" i="4"/>
  <c r="AO17" i="4"/>
  <c r="AP17" i="4"/>
  <c r="AR17" i="4"/>
  <c r="D18" i="4"/>
  <c r="E18" i="4"/>
  <c r="F18" i="4"/>
  <c r="G18" i="4"/>
  <c r="H18" i="4"/>
  <c r="I18" i="4"/>
  <c r="K18" i="4"/>
  <c r="L18" i="4"/>
  <c r="M18" i="4"/>
  <c r="O18" i="4"/>
  <c r="AI18" i="4"/>
  <c r="AJ18" i="4"/>
  <c r="AK18" i="4"/>
  <c r="AL18" i="4"/>
  <c r="AN18" i="4"/>
  <c r="AO18" i="4"/>
  <c r="AP18" i="4"/>
  <c r="AR18" i="4"/>
  <c r="D19" i="4"/>
  <c r="E19" i="4"/>
  <c r="F19" i="4"/>
  <c r="G19" i="4"/>
  <c r="H19" i="4"/>
  <c r="I19" i="4"/>
  <c r="K19" i="4"/>
  <c r="L19" i="4"/>
  <c r="M19" i="4"/>
  <c r="O19" i="4"/>
  <c r="AI19" i="4"/>
  <c r="AJ19" i="4"/>
  <c r="AK19" i="4"/>
  <c r="AL19" i="4"/>
  <c r="AN19" i="4"/>
  <c r="AO19" i="4"/>
  <c r="AP19" i="4"/>
  <c r="AR19" i="4"/>
  <c r="D20" i="4"/>
  <c r="E20" i="4"/>
  <c r="F20" i="4"/>
  <c r="G20" i="4"/>
  <c r="H20" i="4"/>
  <c r="I20" i="4"/>
  <c r="K20" i="4"/>
  <c r="L20" i="4"/>
  <c r="M20" i="4"/>
  <c r="O20" i="4"/>
  <c r="AI20" i="4"/>
  <c r="AJ20" i="4"/>
  <c r="AK20" i="4"/>
  <c r="AL20" i="4"/>
  <c r="AN20" i="4"/>
  <c r="AO20" i="4"/>
  <c r="AP20" i="4"/>
  <c r="AR20" i="4"/>
  <c r="D21" i="4"/>
  <c r="E21" i="4"/>
  <c r="F21" i="4"/>
  <c r="G21" i="4"/>
  <c r="H21" i="4"/>
  <c r="I21" i="4"/>
  <c r="K21" i="4"/>
  <c r="L21" i="4"/>
  <c r="M21" i="4"/>
  <c r="O21" i="4"/>
  <c r="AI21" i="4"/>
  <c r="AJ21" i="4"/>
  <c r="AK21" i="4"/>
  <c r="AL21" i="4"/>
  <c r="AN21" i="4"/>
  <c r="AO21" i="4"/>
  <c r="AP21" i="4"/>
  <c r="AR21" i="4"/>
  <c r="D22" i="4"/>
  <c r="E22" i="4"/>
  <c r="F22" i="4"/>
  <c r="G22" i="4"/>
  <c r="H22" i="4"/>
  <c r="I22" i="4"/>
  <c r="K22" i="4"/>
  <c r="L22" i="4"/>
  <c r="M22" i="4"/>
  <c r="O22" i="4"/>
  <c r="AI22" i="4"/>
  <c r="AJ22" i="4"/>
  <c r="AK22" i="4"/>
  <c r="AL22" i="4"/>
  <c r="AN22" i="4"/>
  <c r="AO22" i="4"/>
  <c r="AP22" i="4"/>
  <c r="AR22" i="4"/>
  <c r="D23" i="4"/>
  <c r="E23" i="4"/>
  <c r="F23" i="4"/>
  <c r="G23" i="4"/>
  <c r="H23" i="4"/>
  <c r="I23" i="4"/>
  <c r="K23" i="4"/>
  <c r="L23" i="4"/>
  <c r="M23" i="4"/>
  <c r="O23" i="4"/>
  <c r="AI23" i="4"/>
  <c r="AJ23" i="4"/>
  <c r="AK23" i="4"/>
  <c r="AL23" i="4"/>
  <c r="AN23" i="4"/>
  <c r="AO23" i="4"/>
  <c r="AP23" i="4"/>
  <c r="AR23" i="4"/>
  <c r="D24" i="4"/>
  <c r="E24" i="4"/>
  <c r="F24" i="4"/>
  <c r="G24" i="4"/>
  <c r="H24" i="4"/>
  <c r="I24" i="4"/>
  <c r="K24" i="4"/>
  <c r="L24" i="4"/>
  <c r="M24" i="4"/>
  <c r="O24" i="4"/>
  <c r="AI24" i="4"/>
  <c r="AJ24" i="4"/>
  <c r="AK24" i="4"/>
  <c r="AL24" i="4"/>
  <c r="AN24" i="4"/>
  <c r="AO24" i="4"/>
  <c r="AP24" i="4"/>
  <c r="AR24" i="4"/>
  <c r="D25" i="4"/>
  <c r="E25" i="4"/>
  <c r="F25" i="4"/>
  <c r="G25" i="4"/>
  <c r="H25" i="4"/>
  <c r="I25" i="4"/>
  <c r="K25" i="4"/>
  <c r="L25" i="4"/>
  <c r="M25" i="4"/>
  <c r="O25" i="4"/>
  <c r="AI25" i="4"/>
  <c r="AJ25" i="4"/>
  <c r="AK25" i="4"/>
  <c r="AL25" i="4"/>
  <c r="AN25" i="4"/>
  <c r="AO25" i="4"/>
  <c r="AP25" i="4"/>
  <c r="AR25" i="4"/>
  <c r="D26" i="4"/>
  <c r="E26" i="4"/>
  <c r="F26" i="4"/>
  <c r="G26" i="4"/>
  <c r="H26" i="4"/>
  <c r="I26" i="4"/>
  <c r="K26" i="4"/>
  <c r="L26" i="4"/>
  <c r="M26" i="4"/>
  <c r="O26" i="4"/>
  <c r="AI26" i="4"/>
  <c r="AJ26" i="4"/>
  <c r="AK26" i="4"/>
  <c r="AL26" i="4"/>
  <c r="AN26" i="4"/>
  <c r="AO26" i="4"/>
  <c r="AP26" i="4"/>
  <c r="AR26" i="4"/>
  <c r="D27" i="4"/>
  <c r="E27" i="4"/>
  <c r="F27" i="4"/>
  <c r="G27" i="4"/>
  <c r="H27" i="4"/>
  <c r="I27" i="4"/>
  <c r="K27" i="4"/>
  <c r="L27" i="4"/>
  <c r="M27" i="4"/>
  <c r="O27" i="4"/>
  <c r="AI27" i="4"/>
  <c r="AJ27" i="4"/>
  <c r="AK27" i="4"/>
  <c r="AL27" i="4"/>
  <c r="AN27" i="4"/>
  <c r="AO27" i="4"/>
  <c r="AP27" i="4"/>
  <c r="AR27" i="4"/>
  <c r="D28" i="4"/>
  <c r="E28" i="4"/>
  <c r="F28" i="4"/>
  <c r="G28" i="4"/>
  <c r="H28" i="4"/>
  <c r="I28" i="4"/>
  <c r="K28" i="4"/>
  <c r="L28" i="4"/>
  <c r="M28" i="4"/>
  <c r="O28" i="4"/>
  <c r="AI28" i="4"/>
  <c r="AJ28" i="4"/>
  <c r="AK28" i="4"/>
  <c r="AL28" i="4"/>
  <c r="AN28" i="4"/>
  <c r="AO28" i="4"/>
  <c r="AP28" i="4"/>
  <c r="AR28" i="4"/>
  <c r="D29" i="4"/>
  <c r="E29" i="4"/>
  <c r="F29" i="4"/>
  <c r="G29" i="4"/>
  <c r="H29" i="4"/>
  <c r="I29" i="4"/>
  <c r="K29" i="4"/>
  <c r="L29" i="4"/>
  <c r="M29" i="4"/>
  <c r="O29" i="4"/>
  <c r="AI29" i="4"/>
  <c r="AJ29" i="4"/>
  <c r="AK29" i="4"/>
  <c r="AL29" i="4"/>
  <c r="AN29" i="4"/>
  <c r="AO29" i="4"/>
  <c r="AP29" i="4"/>
  <c r="AR29" i="4"/>
  <c r="D30" i="4"/>
  <c r="E30" i="4"/>
  <c r="F30" i="4"/>
  <c r="G30" i="4"/>
  <c r="H30" i="4"/>
  <c r="I30" i="4"/>
  <c r="K30" i="4"/>
  <c r="L30" i="4"/>
  <c r="M30" i="4"/>
  <c r="O30" i="4"/>
  <c r="AI30" i="4"/>
  <c r="AJ30" i="4"/>
  <c r="AK30" i="4"/>
  <c r="AL30" i="4"/>
  <c r="AN30" i="4"/>
  <c r="AO30" i="4"/>
  <c r="AP30" i="4"/>
  <c r="AR30" i="4"/>
  <c r="D31" i="4"/>
  <c r="E31" i="4"/>
  <c r="F31" i="4"/>
  <c r="G31" i="4"/>
  <c r="H31" i="4"/>
  <c r="I31" i="4"/>
  <c r="K31" i="4"/>
  <c r="L31" i="4"/>
  <c r="M31" i="4"/>
  <c r="O31" i="4"/>
  <c r="AI31" i="4"/>
  <c r="AJ31" i="4"/>
  <c r="AK31" i="4"/>
  <c r="AL31" i="4"/>
  <c r="AN31" i="4"/>
  <c r="AO31" i="4"/>
  <c r="AP31" i="4"/>
  <c r="AR31" i="4"/>
  <c r="D32" i="4"/>
  <c r="E32" i="4"/>
  <c r="F32" i="4"/>
  <c r="G32" i="4"/>
  <c r="H32" i="4"/>
  <c r="I32" i="4"/>
  <c r="K32" i="4"/>
  <c r="L32" i="4"/>
  <c r="M32" i="4"/>
  <c r="O32" i="4"/>
  <c r="AI32" i="4"/>
  <c r="AJ32" i="4"/>
  <c r="AK32" i="4"/>
  <c r="AL32" i="4"/>
  <c r="AN32" i="4"/>
  <c r="AO32" i="4"/>
  <c r="AP32" i="4"/>
  <c r="AR32" i="4"/>
  <c r="D33" i="4"/>
  <c r="E33" i="4"/>
  <c r="F33" i="4"/>
  <c r="G33" i="4"/>
  <c r="H33" i="4"/>
  <c r="I33" i="4"/>
  <c r="K33" i="4"/>
  <c r="L33" i="4"/>
  <c r="M33" i="4"/>
  <c r="O33" i="4"/>
  <c r="AI33" i="4"/>
  <c r="AJ33" i="4"/>
  <c r="AK33" i="4"/>
  <c r="AL33" i="4"/>
  <c r="AN33" i="4"/>
  <c r="AO33" i="4"/>
  <c r="AP33" i="4"/>
  <c r="AR33" i="4"/>
  <c r="D34" i="4"/>
  <c r="E34" i="4"/>
  <c r="F34" i="4"/>
  <c r="G34" i="4"/>
  <c r="H34" i="4"/>
  <c r="I34" i="4"/>
  <c r="K34" i="4"/>
  <c r="L34" i="4"/>
  <c r="M34" i="4"/>
  <c r="O34" i="4"/>
  <c r="AI34" i="4"/>
  <c r="AJ34" i="4"/>
  <c r="AK34" i="4"/>
  <c r="AL34" i="4"/>
  <c r="AN34" i="4"/>
  <c r="AO34" i="4"/>
  <c r="AP34" i="4"/>
  <c r="AR34" i="4"/>
  <c r="D35" i="4"/>
  <c r="E35" i="4"/>
  <c r="F35" i="4"/>
  <c r="G35" i="4"/>
  <c r="H35" i="4"/>
  <c r="I35" i="4"/>
  <c r="K35" i="4"/>
  <c r="L35" i="4"/>
  <c r="M35" i="4"/>
  <c r="O35" i="4"/>
  <c r="AI35" i="4"/>
  <c r="AJ35" i="4"/>
  <c r="AK35" i="4"/>
  <c r="AL35" i="4"/>
  <c r="AN35" i="4"/>
  <c r="AO35" i="4"/>
  <c r="AP35" i="4"/>
  <c r="AR35" i="4"/>
  <c r="D36" i="4"/>
  <c r="E36" i="4"/>
  <c r="F36" i="4"/>
  <c r="G36" i="4"/>
  <c r="H36" i="4"/>
  <c r="I36" i="4"/>
  <c r="K36" i="4"/>
  <c r="L36" i="4"/>
  <c r="M36" i="4"/>
  <c r="O36" i="4"/>
  <c r="AI36" i="4"/>
  <c r="AJ36" i="4"/>
  <c r="AK36" i="4"/>
  <c r="AL36" i="4"/>
  <c r="AN36" i="4"/>
  <c r="AO36" i="4"/>
  <c r="AP36" i="4"/>
  <c r="AR36" i="4"/>
  <c r="D37" i="4"/>
  <c r="E37" i="4"/>
  <c r="F37" i="4"/>
  <c r="G37" i="4"/>
  <c r="H37" i="4"/>
  <c r="I37" i="4"/>
  <c r="K37" i="4"/>
  <c r="L37" i="4"/>
  <c r="M37" i="4"/>
  <c r="O37" i="4"/>
  <c r="AI37" i="4"/>
  <c r="AJ37" i="4"/>
  <c r="AK37" i="4"/>
  <c r="AL37" i="4"/>
  <c r="AN37" i="4"/>
  <c r="AO37" i="4"/>
  <c r="AP37" i="4"/>
  <c r="AR37" i="4"/>
  <c r="D38" i="4"/>
  <c r="E38" i="4"/>
  <c r="F38" i="4"/>
  <c r="G38" i="4"/>
  <c r="H38" i="4"/>
  <c r="I38" i="4"/>
  <c r="K38" i="4"/>
  <c r="L38" i="4"/>
  <c r="M38" i="4"/>
  <c r="O38" i="4"/>
  <c r="AI38" i="4"/>
  <c r="AJ38" i="4"/>
  <c r="AK38" i="4"/>
  <c r="AL38" i="4"/>
  <c r="AN38" i="4"/>
  <c r="AO38" i="4"/>
  <c r="AP38" i="4"/>
  <c r="AR38" i="4"/>
  <c r="D39" i="4"/>
  <c r="E39" i="4"/>
  <c r="F39" i="4"/>
  <c r="G39" i="4"/>
  <c r="H39" i="4"/>
  <c r="I39" i="4"/>
  <c r="K39" i="4"/>
  <c r="L39" i="4"/>
  <c r="M39" i="4"/>
  <c r="O39" i="4"/>
  <c r="AI39" i="4"/>
  <c r="AJ39" i="4"/>
  <c r="AK39" i="4"/>
  <c r="AL39" i="4"/>
  <c r="AN39" i="4"/>
  <c r="AO39" i="4"/>
  <c r="AP39" i="4"/>
  <c r="AR39" i="4"/>
  <c r="D40" i="4"/>
  <c r="E40" i="4"/>
  <c r="F40" i="4"/>
  <c r="G40" i="4"/>
  <c r="H40" i="4"/>
  <c r="I40" i="4"/>
  <c r="K40" i="4"/>
  <c r="L40" i="4"/>
  <c r="M40" i="4"/>
  <c r="O40" i="4"/>
  <c r="AI40" i="4"/>
  <c r="AJ40" i="4"/>
  <c r="AK40" i="4"/>
  <c r="AL40" i="4"/>
  <c r="AN40" i="4"/>
  <c r="AO40" i="4"/>
  <c r="AP40" i="4"/>
  <c r="AR40" i="4"/>
  <c r="D41" i="4"/>
  <c r="E41" i="4"/>
  <c r="F41" i="4"/>
  <c r="G41" i="4"/>
  <c r="H41" i="4"/>
  <c r="I41" i="4"/>
  <c r="K41" i="4"/>
  <c r="L41" i="4"/>
  <c r="M41" i="4"/>
  <c r="O41" i="4"/>
  <c r="AI41" i="4"/>
  <c r="AJ41" i="4"/>
  <c r="AK41" i="4"/>
  <c r="AL41" i="4"/>
  <c r="AN41" i="4"/>
  <c r="AO41" i="4"/>
  <c r="AP41" i="4"/>
  <c r="AR41" i="4"/>
  <c r="D42" i="4"/>
  <c r="E42" i="4"/>
  <c r="F42" i="4"/>
  <c r="G42" i="4"/>
  <c r="H42" i="4"/>
  <c r="I42" i="4"/>
  <c r="K42" i="4"/>
  <c r="L42" i="4"/>
  <c r="M42" i="4"/>
  <c r="O42" i="4"/>
  <c r="AI42" i="4"/>
  <c r="AJ42" i="4"/>
  <c r="AK42" i="4"/>
  <c r="AL42" i="4"/>
  <c r="AN42" i="4"/>
  <c r="AO42" i="4"/>
  <c r="AP42" i="4"/>
  <c r="AR42" i="4"/>
  <c r="D43" i="4"/>
  <c r="E43" i="4"/>
  <c r="F43" i="4"/>
  <c r="G43" i="4"/>
  <c r="H43" i="4"/>
  <c r="I43" i="4"/>
  <c r="K43" i="4"/>
  <c r="L43" i="4"/>
  <c r="M43" i="4"/>
  <c r="O43" i="4"/>
  <c r="AI43" i="4"/>
  <c r="AJ43" i="4"/>
  <c r="AK43" i="4"/>
  <c r="AL43" i="4"/>
  <c r="AN43" i="4"/>
  <c r="AO43" i="4"/>
  <c r="AP43" i="4"/>
  <c r="AR43" i="4"/>
  <c r="D44" i="4"/>
  <c r="E44" i="4"/>
  <c r="F44" i="4"/>
  <c r="G44" i="4"/>
  <c r="H44" i="4"/>
  <c r="I44" i="4"/>
  <c r="K44" i="4"/>
  <c r="L44" i="4"/>
  <c r="M44" i="4"/>
  <c r="O44" i="4"/>
  <c r="AI44" i="4"/>
  <c r="AJ44" i="4"/>
  <c r="AK44" i="4"/>
  <c r="AL44" i="4"/>
  <c r="AN44" i="4"/>
  <c r="AO44" i="4"/>
  <c r="AP44" i="4"/>
  <c r="AR44" i="4"/>
  <c r="D45" i="4"/>
  <c r="E45" i="4"/>
  <c r="F45" i="4"/>
  <c r="G45" i="4"/>
  <c r="H45" i="4"/>
  <c r="I45" i="4"/>
  <c r="K45" i="4"/>
  <c r="L45" i="4"/>
  <c r="M45" i="4"/>
  <c r="O45" i="4"/>
  <c r="AI45" i="4"/>
  <c r="AJ45" i="4"/>
  <c r="AK45" i="4"/>
  <c r="AL45" i="4"/>
  <c r="AN45" i="4"/>
  <c r="AO45" i="4"/>
  <c r="AP45" i="4"/>
  <c r="AR45" i="4"/>
  <c r="D46" i="4"/>
  <c r="E46" i="4"/>
  <c r="F46" i="4"/>
  <c r="G46" i="4"/>
  <c r="H46" i="4"/>
  <c r="I46" i="4"/>
  <c r="K46" i="4"/>
  <c r="L46" i="4"/>
  <c r="M46" i="4"/>
  <c r="O46" i="4"/>
  <c r="AI46" i="4"/>
  <c r="AJ46" i="4"/>
  <c r="AK46" i="4"/>
  <c r="AL46" i="4"/>
  <c r="AN46" i="4"/>
  <c r="AO46" i="4"/>
  <c r="AP46" i="4"/>
  <c r="AR46" i="4"/>
  <c r="D47" i="4"/>
  <c r="E47" i="4"/>
  <c r="F47" i="4"/>
  <c r="G47" i="4"/>
  <c r="H47" i="4"/>
  <c r="I47" i="4"/>
  <c r="K47" i="4"/>
  <c r="L47" i="4"/>
  <c r="M47" i="4"/>
  <c r="O47" i="4"/>
  <c r="AI47" i="4"/>
  <c r="AJ47" i="4"/>
  <c r="AK47" i="4"/>
  <c r="AL47" i="4"/>
  <c r="AN47" i="4"/>
  <c r="AO47" i="4"/>
  <c r="AP47" i="4"/>
  <c r="AR47" i="4"/>
  <c r="D48" i="4"/>
  <c r="E48" i="4"/>
  <c r="F48" i="4"/>
  <c r="G48" i="4"/>
  <c r="H48" i="4"/>
  <c r="I48" i="4"/>
  <c r="K48" i="4"/>
  <c r="L48" i="4"/>
  <c r="M48" i="4"/>
  <c r="O48" i="4"/>
  <c r="AI48" i="4"/>
  <c r="AJ48" i="4"/>
  <c r="AK48" i="4"/>
  <c r="AL48" i="4"/>
  <c r="AN48" i="4"/>
  <c r="AO48" i="4"/>
  <c r="AP48" i="4"/>
  <c r="AR48" i="4"/>
  <c r="D49" i="4"/>
  <c r="E49" i="4"/>
  <c r="F49" i="4"/>
  <c r="G49" i="4"/>
  <c r="H49" i="4"/>
  <c r="I49" i="4"/>
  <c r="K49" i="4"/>
  <c r="L49" i="4"/>
  <c r="M49" i="4"/>
  <c r="O49" i="4"/>
  <c r="AI49" i="4"/>
  <c r="AJ49" i="4"/>
  <c r="AK49" i="4"/>
  <c r="AL49" i="4"/>
  <c r="AN49" i="4"/>
  <c r="AO49" i="4"/>
  <c r="AP49" i="4"/>
  <c r="AR49" i="4"/>
  <c r="D50" i="4"/>
  <c r="E50" i="4"/>
  <c r="F50" i="4"/>
  <c r="G50" i="4"/>
  <c r="H50" i="4"/>
  <c r="I50" i="4"/>
  <c r="K50" i="4"/>
  <c r="L50" i="4"/>
  <c r="M50" i="4"/>
  <c r="O50" i="4"/>
  <c r="AI50" i="4"/>
  <c r="AJ50" i="4"/>
  <c r="AK50" i="4"/>
  <c r="AL50" i="4"/>
  <c r="AN50" i="4"/>
  <c r="AO50" i="4"/>
  <c r="AP50" i="4"/>
  <c r="AR50" i="4"/>
  <c r="D51" i="4"/>
  <c r="E51" i="4"/>
  <c r="F51" i="4"/>
  <c r="G51" i="4"/>
  <c r="H51" i="4"/>
  <c r="I51" i="4"/>
  <c r="K51" i="4"/>
  <c r="L51" i="4"/>
  <c r="M51" i="4"/>
  <c r="O51" i="4"/>
  <c r="AI51" i="4"/>
  <c r="AJ51" i="4"/>
  <c r="AK51" i="4"/>
  <c r="AL51" i="4"/>
  <c r="AN51" i="4"/>
  <c r="AO51" i="4"/>
  <c r="AP51" i="4"/>
  <c r="AR51" i="4"/>
  <c r="D52" i="4"/>
  <c r="E52" i="4"/>
  <c r="F52" i="4"/>
  <c r="G52" i="4"/>
  <c r="H52" i="4"/>
  <c r="I52" i="4"/>
  <c r="K52" i="4"/>
  <c r="L52" i="4"/>
  <c r="M52" i="4"/>
  <c r="O52" i="4"/>
  <c r="AI52" i="4"/>
  <c r="AJ52" i="4"/>
  <c r="AK52" i="4"/>
  <c r="AL52" i="4"/>
  <c r="AN52" i="4"/>
  <c r="AO52" i="4"/>
  <c r="AP52" i="4"/>
  <c r="AR52" i="4"/>
  <c r="D53" i="4"/>
  <c r="E53" i="4"/>
  <c r="F53" i="4"/>
  <c r="G53" i="4"/>
  <c r="H53" i="4"/>
  <c r="I53" i="4"/>
  <c r="K53" i="4"/>
  <c r="L53" i="4"/>
  <c r="M53" i="4"/>
  <c r="O53" i="4"/>
  <c r="AI53" i="4"/>
  <c r="AJ53" i="4"/>
  <c r="AK53" i="4"/>
  <c r="AL53" i="4"/>
  <c r="AN53" i="4"/>
  <c r="AO53" i="4"/>
  <c r="AP53" i="4"/>
  <c r="AR53" i="4"/>
  <c r="D54" i="4"/>
  <c r="E54" i="4"/>
  <c r="F54" i="4"/>
  <c r="G54" i="4"/>
  <c r="H54" i="4"/>
  <c r="I54" i="4"/>
  <c r="K54" i="4"/>
  <c r="L54" i="4"/>
  <c r="M54" i="4"/>
  <c r="O54" i="4"/>
  <c r="AI54" i="4"/>
  <c r="AJ54" i="4"/>
  <c r="AK54" i="4"/>
  <c r="AL54" i="4"/>
  <c r="AN54" i="4"/>
  <c r="AO54" i="4"/>
  <c r="AP54" i="4"/>
  <c r="AR54" i="4"/>
  <c r="D55" i="4"/>
  <c r="E55" i="4"/>
  <c r="F55" i="4"/>
  <c r="G55" i="4"/>
  <c r="H55" i="4"/>
  <c r="I55" i="4"/>
  <c r="K55" i="4"/>
  <c r="L55" i="4"/>
  <c r="M55" i="4"/>
  <c r="O55" i="4"/>
  <c r="AI55" i="4"/>
  <c r="AJ55" i="4"/>
  <c r="AK55" i="4"/>
  <c r="AL55" i="4"/>
  <c r="AN55" i="4"/>
  <c r="AO55" i="4"/>
  <c r="AP55" i="4"/>
  <c r="AR55" i="4"/>
  <c r="D56" i="4"/>
  <c r="E56" i="4"/>
  <c r="F56" i="4"/>
  <c r="G56" i="4"/>
  <c r="H56" i="4"/>
  <c r="I56" i="4"/>
  <c r="K56" i="4"/>
  <c r="L56" i="4"/>
  <c r="M56" i="4"/>
  <c r="O56" i="4"/>
  <c r="AI56" i="4"/>
  <c r="AJ56" i="4"/>
  <c r="AK56" i="4"/>
  <c r="AL56" i="4"/>
  <c r="AN56" i="4"/>
  <c r="AO56" i="4"/>
  <c r="AP56" i="4"/>
  <c r="AR56" i="4"/>
  <c r="D57" i="4"/>
  <c r="E57" i="4"/>
  <c r="F57" i="4"/>
  <c r="G57" i="4"/>
  <c r="H57" i="4"/>
  <c r="I57" i="4"/>
  <c r="K57" i="4"/>
  <c r="L57" i="4"/>
  <c r="M57" i="4"/>
  <c r="O57" i="4"/>
  <c r="AI57" i="4"/>
  <c r="AJ57" i="4"/>
  <c r="AK57" i="4"/>
  <c r="AL57" i="4"/>
  <c r="AN57" i="4"/>
  <c r="AO57" i="4"/>
  <c r="AP57" i="4"/>
  <c r="AR57" i="4"/>
  <c r="D58" i="4"/>
  <c r="E58" i="4"/>
  <c r="F58" i="4"/>
  <c r="G58" i="4"/>
  <c r="H58" i="4"/>
  <c r="I58" i="4"/>
  <c r="K58" i="4"/>
  <c r="L58" i="4"/>
  <c r="M58" i="4"/>
  <c r="O58" i="4"/>
  <c r="AI58" i="4"/>
  <c r="AJ58" i="4"/>
  <c r="AK58" i="4"/>
  <c r="AL58" i="4"/>
  <c r="AN58" i="4"/>
  <c r="AO58" i="4"/>
  <c r="AP58" i="4"/>
  <c r="AR58" i="4"/>
  <c r="D59" i="4"/>
  <c r="E59" i="4"/>
  <c r="F59" i="4"/>
  <c r="G59" i="4"/>
  <c r="H59" i="4"/>
  <c r="I59" i="4"/>
  <c r="K59" i="4"/>
  <c r="L59" i="4"/>
  <c r="M59" i="4"/>
  <c r="O59" i="4"/>
  <c r="AI59" i="4"/>
  <c r="AJ59" i="4"/>
  <c r="AK59" i="4"/>
  <c r="AL59" i="4"/>
  <c r="AN59" i="4"/>
  <c r="AO59" i="4"/>
  <c r="AP59" i="4"/>
  <c r="AR59" i="4"/>
  <c r="D60" i="4"/>
  <c r="E60" i="4"/>
  <c r="F60" i="4"/>
  <c r="G60" i="4"/>
  <c r="H60" i="4"/>
  <c r="I60" i="4"/>
  <c r="K60" i="4"/>
  <c r="L60" i="4"/>
  <c r="M60" i="4"/>
  <c r="O60" i="4"/>
  <c r="AI60" i="4"/>
  <c r="AJ60" i="4"/>
  <c r="AK60" i="4"/>
  <c r="AL60" i="4"/>
  <c r="AN60" i="4"/>
  <c r="AO60" i="4"/>
  <c r="AP60" i="4"/>
  <c r="AR60" i="4"/>
  <c r="D61" i="4"/>
  <c r="E61" i="4"/>
  <c r="F61" i="4"/>
  <c r="G61" i="4"/>
  <c r="H61" i="4"/>
  <c r="I61" i="4"/>
  <c r="K61" i="4"/>
  <c r="L61" i="4"/>
  <c r="M61" i="4"/>
  <c r="O61" i="4"/>
  <c r="AI61" i="4"/>
  <c r="AJ61" i="4"/>
  <c r="AK61" i="4"/>
  <c r="AL61" i="4"/>
  <c r="AN61" i="4"/>
  <c r="AO61" i="4"/>
  <c r="AP61" i="4"/>
  <c r="AR61" i="4"/>
  <c r="D62" i="4"/>
  <c r="E62" i="4"/>
  <c r="F62" i="4"/>
  <c r="G62" i="4"/>
  <c r="H62" i="4"/>
  <c r="I62" i="4"/>
  <c r="K62" i="4"/>
  <c r="L62" i="4"/>
  <c r="M62" i="4"/>
  <c r="O62" i="4"/>
  <c r="AI62" i="4"/>
  <c r="AJ62" i="4"/>
  <c r="AK62" i="4"/>
  <c r="AL62" i="4"/>
  <c r="AN62" i="4"/>
  <c r="AO62" i="4"/>
  <c r="AP62" i="4"/>
  <c r="AR62" i="4"/>
  <c r="D63" i="4"/>
  <c r="E63" i="4"/>
  <c r="F63" i="4"/>
  <c r="G63" i="4"/>
  <c r="H63" i="4"/>
  <c r="I63" i="4"/>
  <c r="K63" i="4"/>
  <c r="L63" i="4"/>
  <c r="M63" i="4"/>
  <c r="O63" i="4"/>
  <c r="AI63" i="4"/>
  <c r="AJ63" i="4"/>
  <c r="AK63" i="4"/>
  <c r="AL63" i="4"/>
  <c r="AN63" i="4"/>
  <c r="AO63" i="4"/>
  <c r="AP63" i="4"/>
  <c r="AR63" i="4"/>
  <c r="D64" i="4"/>
  <c r="E64" i="4"/>
  <c r="F64" i="4"/>
  <c r="G64" i="4"/>
  <c r="H64" i="4"/>
  <c r="I64" i="4"/>
  <c r="K64" i="4"/>
  <c r="L64" i="4"/>
  <c r="M64" i="4"/>
  <c r="O64" i="4"/>
  <c r="AI64" i="4"/>
  <c r="AJ64" i="4"/>
  <c r="AK64" i="4"/>
  <c r="AL64" i="4"/>
  <c r="AN64" i="4"/>
  <c r="AO64" i="4"/>
  <c r="AP64" i="4"/>
  <c r="AR64" i="4"/>
  <c r="D65" i="4"/>
  <c r="E65" i="4"/>
  <c r="F65" i="4"/>
  <c r="G65" i="4"/>
  <c r="H65" i="4"/>
  <c r="I65" i="4"/>
  <c r="K65" i="4"/>
  <c r="L65" i="4"/>
  <c r="M65" i="4"/>
  <c r="O65" i="4"/>
  <c r="AI65" i="4"/>
  <c r="AJ65" i="4"/>
  <c r="AK65" i="4"/>
  <c r="AL65" i="4"/>
  <c r="AN65" i="4"/>
  <c r="AO65" i="4"/>
  <c r="AP65" i="4"/>
  <c r="AR65" i="4"/>
  <c r="D66" i="4"/>
  <c r="E66" i="4"/>
  <c r="F66" i="4"/>
  <c r="G66" i="4"/>
  <c r="H66" i="4"/>
  <c r="I66" i="4"/>
  <c r="K66" i="4"/>
  <c r="L66" i="4"/>
  <c r="M66" i="4"/>
  <c r="O66" i="4"/>
  <c r="AI66" i="4"/>
  <c r="AJ66" i="4"/>
  <c r="AK66" i="4"/>
  <c r="AL66" i="4"/>
  <c r="AN66" i="4"/>
  <c r="AO66" i="4"/>
  <c r="AP66" i="4"/>
  <c r="AR66" i="4"/>
  <c r="D67" i="4"/>
  <c r="E67" i="4"/>
  <c r="F67" i="4"/>
  <c r="G67" i="4"/>
  <c r="H67" i="4"/>
  <c r="I67" i="4"/>
  <c r="K67" i="4"/>
  <c r="L67" i="4"/>
  <c r="M67" i="4"/>
  <c r="O67" i="4"/>
  <c r="AI67" i="4"/>
  <c r="AJ67" i="4"/>
  <c r="AK67" i="4"/>
  <c r="AL67" i="4"/>
  <c r="AN67" i="4"/>
  <c r="AO67" i="4"/>
  <c r="AP67" i="4"/>
  <c r="AR67" i="4"/>
  <c r="D68" i="4"/>
  <c r="E68" i="4"/>
  <c r="F68" i="4"/>
  <c r="G68" i="4"/>
  <c r="H68" i="4"/>
  <c r="I68" i="4"/>
  <c r="K68" i="4"/>
  <c r="L68" i="4"/>
  <c r="M68" i="4"/>
  <c r="O68" i="4"/>
  <c r="AI68" i="4"/>
  <c r="AJ68" i="4"/>
  <c r="AK68" i="4"/>
  <c r="AL68" i="4"/>
  <c r="AN68" i="4"/>
  <c r="AO68" i="4"/>
  <c r="AP68" i="4"/>
  <c r="AR68" i="4"/>
  <c r="D69" i="4"/>
  <c r="E69" i="4"/>
  <c r="F69" i="4"/>
  <c r="G69" i="4"/>
  <c r="H69" i="4"/>
  <c r="I69" i="4"/>
  <c r="K69" i="4"/>
  <c r="L69" i="4"/>
  <c r="M69" i="4"/>
  <c r="O69" i="4"/>
  <c r="AI69" i="4"/>
  <c r="AJ69" i="4"/>
  <c r="AK69" i="4"/>
  <c r="AL69" i="4"/>
  <c r="AN69" i="4"/>
  <c r="AO69" i="4"/>
  <c r="AP69" i="4"/>
  <c r="AR69" i="4"/>
  <c r="H71" i="4"/>
  <c r="I71" i="4"/>
  <c r="O71" i="4"/>
  <c r="AI71" i="4"/>
  <c r="AJ71" i="4"/>
  <c r="AK71" i="4"/>
  <c r="AL71" i="4"/>
  <c r="AN71" i="4"/>
  <c r="AO71" i="4"/>
  <c r="AP71" i="4"/>
  <c r="AR71" i="4"/>
  <c r="H72" i="4"/>
  <c r="I72" i="4"/>
  <c r="O72" i="4"/>
  <c r="AI72" i="4"/>
  <c r="AJ72" i="4"/>
  <c r="AK72" i="4"/>
  <c r="AL72" i="4"/>
  <c r="AN72" i="4"/>
  <c r="AO72" i="4"/>
  <c r="AP72" i="4"/>
  <c r="AR72" i="4"/>
  <c r="H73" i="4"/>
  <c r="I73" i="4"/>
  <c r="O73" i="4"/>
  <c r="AI73" i="4"/>
  <c r="AJ73" i="4"/>
  <c r="AK73" i="4"/>
  <c r="AL73" i="4"/>
  <c r="AN73" i="4"/>
  <c r="AO73" i="4"/>
  <c r="AP73" i="4"/>
  <c r="AR73" i="4"/>
  <c r="H74" i="4"/>
  <c r="I74" i="4"/>
  <c r="O74" i="4"/>
  <c r="AI74" i="4"/>
  <c r="AJ74" i="4"/>
  <c r="AK74" i="4"/>
  <c r="AL74" i="4"/>
  <c r="AN74" i="4"/>
  <c r="AO74" i="4"/>
  <c r="AP74" i="4"/>
  <c r="AR74" i="4"/>
  <c r="H75" i="4"/>
  <c r="I75" i="4"/>
  <c r="O75" i="4"/>
  <c r="AI75" i="4"/>
  <c r="AJ75" i="4"/>
  <c r="AK75" i="4"/>
  <c r="AL75" i="4"/>
  <c r="AN75" i="4"/>
  <c r="AO75" i="4"/>
  <c r="AP75" i="4"/>
  <c r="AR75" i="4"/>
  <c r="H76" i="4"/>
  <c r="I76" i="4"/>
  <c r="O76" i="4"/>
  <c r="AI76" i="4"/>
  <c r="AJ76" i="4"/>
  <c r="AK76" i="4"/>
  <c r="AL76" i="4"/>
  <c r="AN76" i="4"/>
  <c r="AO76" i="4"/>
  <c r="AP76" i="4"/>
  <c r="AR76" i="4"/>
  <c r="H77" i="4"/>
  <c r="I77" i="4"/>
  <c r="O77" i="4"/>
  <c r="AI77" i="4"/>
  <c r="AJ77" i="4"/>
  <c r="AK77" i="4"/>
  <c r="AL77" i="4"/>
  <c r="AN77" i="4"/>
  <c r="AO77" i="4"/>
  <c r="AP77" i="4"/>
  <c r="AR77" i="4"/>
  <c r="H78" i="4"/>
  <c r="I78" i="4"/>
  <c r="O78" i="4"/>
  <c r="AI78" i="4"/>
  <c r="AJ78" i="4"/>
  <c r="AK78" i="4"/>
  <c r="AL78" i="4"/>
  <c r="AN78" i="4"/>
  <c r="AO78" i="4"/>
  <c r="AP78" i="4"/>
  <c r="AR78" i="4"/>
  <c r="H79" i="4"/>
  <c r="I79" i="4"/>
  <c r="O79" i="4"/>
  <c r="AI79" i="4"/>
  <c r="AJ79" i="4"/>
  <c r="AK79" i="4"/>
  <c r="AL79" i="4"/>
  <c r="AN79" i="4"/>
  <c r="AO79" i="4"/>
  <c r="AP79" i="4"/>
  <c r="AR79" i="4"/>
  <c r="H80" i="4"/>
  <c r="I80" i="4"/>
  <c r="O80" i="4"/>
  <c r="AI80" i="4"/>
  <c r="AJ80" i="4"/>
  <c r="AK80" i="4"/>
  <c r="AL80" i="4"/>
  <c r="AN80" i="4"/>
  <c r="AO80" i="4"/>
  <c r="AP80" i="4"/>
  <c r="AR80" i="4"/>
  <c r="H81" i="4"/>
  <c r="I81" i="4"/>
  <c r="O81" i="4"/>
  <c r="AI81" i="4"/>
  <c r="AJ81" i="4"/>
  <c r="AK81" i="4"/>
  <c r="AL81" i="4"/>
  <c r="AN81" i="4"/>
  <c r="AO81" i="4"/>
  <c r="AP81" i="4"/>
  <c r="AR81" i="4"/>
  <c r="H82" i="4"/>
  <c r="I82" i="4"/>
  <c r="O82" i="4"/>
  <c r="AI82" i="4"/>
  <c r="AJ82" i="4"/>
  <c r="AK82" i="4"/>
  <c r="AL82" i="4"/>
  <c r="AN82" i="4"/>
  <c r="AO82" i="4"/>
  <c r="AP82" i="4"/>
  <c r="AR82" i="4"/>
  <c r="H83" i="4"/>
  <c r="I83" i="4"/>
  <c r="O83" i="4"/>
  <c r="AI83" i="4"/>
  <c r="AJ83" i="4"/>
  <c r="AK83" i="4"/>
  <c r="AL83" i="4"/>
  <c r="AN83" i="4"/>
  <c r="AO83" i="4"/>
  <c r="AP83" i="4"/>
  <c r="AR83" i="4"/>
  <c r="H84" i="4"/>
  <c r="I84" i="4"/>
  <c r="O84" i="4"/>
  <c r="AI84" i="4"/>
  <c r="AJ84" i="4"/>
  <c r="AK84" i="4"/>
  <c r="AL84" i="4"/>
  <c r="AN84" i="4"/>
  <c r="AO84" i="4"/>
  <c r="AP84" i="4"/>
  <c r="AR84" i="4"/>
  <c r="H85" i="4"/>
  <c r="I85" i="4"/>
  <c r="O85" i="4"/>
  <c r="AI85" i="4"/>
  <c r="AJ85" i="4"/>
  <c r="AK85" i="4"/>
  <c r="AL85" i="4"/>
  <c r="AN85" i="4"/>
  <c r="AO85" i="4"/>
  <c r="AP85" i="4"/>
  <c r="AR85" i="4"/>
  <c r="D86" i="4"/>
  <c r="E86" i="4"/>
  <c r="F86" i="4"/>
  <c r="G86" i="4"/>
  <c r="H86" i="4"/>
  <c r="I86" i="4"/>
  <c r="K86" i="4"/>
  <c r="L86" i="4"/>
  <c r="M86" i="4"/>
  <c r="O86" i="4"/>
  <c r="AI86" i="4"/>
  <c r="AJ86" i="4"/>
  <c r="AK86" i="4"/>
  <c r="AL86" i="4"/>
  <c r="AN86" i="4"/>
  <c r="AO86" i="4"/>
  <c r="AP86" i="4"/>
  <c r="AR86" i="4"/>
  <c r="D88" i="4"/>
  <c r="E88" i="4"/>
  <c r="F88" i="4"/>
  <c r="G88" i="4"/>
  <c r="H88" i="4"/>
  <c r="I88" i="4"/>
  <c r="K88" i="4"/>
  <c r="L88" i="4"/>
  <c r="M88" i="4"/>
  <c r="O88" i="4"/>
  <c r="AI88" i="4"/>
  <c r="AJ88" i="4"/>
  <c r="AK88" i="4"/>
  <c r="AL88" i="4"/>
  <c r="AN88" i="4"/>
  <c r="AO88" i="4"/>
  <c r="AP88" i="4"/>
  <c r="AR88" i="4"/>
  <c r="D89" i="4"/>
  <c r="E89" i="4"/>
  <c r="F89" i="4"/>
  <c r="G89" i="4"/>
  <c r="H89" i="4"/>
  <c r="I89" i="4"/>
  <c r="K89" i="4"/>
  <c r="L89" i="4"/>
  <c r="M89" i="4"/>
  <c r="O89" i="4"/>
  <c r="AI89" i="4"/>
  <c r="AJ89" i="4"/>
  <c r="AK89" i="4"/>
  <c r="AL89" i="4"/>
  <c r="AN89" i="4"/>
  <c r="AO89" i="4"/>
  <c r="AP89" i="4"/>
  <c r="AR89" i="4"/>
  <c r="D90" i="4"/>
  <c r="E90" i="4"/>
  <c r="F90" i="4"/>
  <c r="G90" i="4"/>
  <c r="H90" i="4"/>
  <c r="I90" i="4"/>
  <c r="K90" i="4"/>
  <c r="L90" i="4"/>
  <c r="M90" i="4"/>
  <c r="O90" i="4"/>
  <c r="AI90" i="4"/>
  <c r="AJ90" i="4"/>
  <c r="AK90" i="4"/>
  <c r="AL90" i="4"/>
  <c r="AN90" i="4"/>
  <c r="AO90" i="4"/>
  <c r="AP90" i="4"/>
  <c r="AR90" i="4"/>
  <c r="D91" i="4"/>
  <c r="E91" i="4"/>
  <c r="F91" i="4"/>
  <c r="G91" i="4"/>
  <c r="H91" i="4"/>
  <c r="I91" i="4"/>
  <c r="K91" i="4"/>
  <c r="L91" i="4"/>
  <c r="M91" i="4"/>
  <c r="O91" i="4"/>
  <c r="AI91" i="4"/>
  <c r="AJ91" i="4"/>
  <c r="AK91" i="4"/>
  <c r="AL91" i="4"/>
  <c r="AN91" i="4"/>
  <c r="AO91" i="4"/>
  <c r="AP91" i="4"/>
  <c r="AR91" i="4"/>
  <c r="D92" i="4"/>
  <c r="E92" i="4"/>
  <c r="F92" i="4"/>
  <c r="G92" i="4"/>
  <c r="H92" i="4"/>
  <c r="I92" i="4"/>
  <c r="K92" i="4"/>
  <c r="L92" i="4"/>
  <c r="M92" i="4"/>
  <c r="O92" i="4"/>
  <c r="AI92" i="4"/>
  <c r="AJ92" i="4"/>
  <c r="AK92" i="4"/>
  <c r="AL92" i="4"/>
  <c r="AN92" i="4"/>
  <c r="AO92" i="4"/>
  <c r="AP92" i="4"/>
  <c r="AR92" i="4"/>
  <c r="D93" i="4"/>
  <c r="E93" i="4"/>
  <c r="F93" i="4"/>
  <c r="G93" i="4"/>
  <c r="H93" i="4"/>
  <c r="I93" i="4"/>
  <c r="K93" i="4"/>
  <c r="L93" i="4"/>
  <c r="M93" i="4"/>
  <c r="O93" i="4"/>
  <c r="AI93" i="4"/>
  <c r="AJ93" i="4"/>
  <c r="AK93" i="4"/>
  <c r="AL93" i="4"/>
  <c r="AN93" i="4"/>
  <c r="AO93" i="4"/>
  <c r="AP93" i="4"/>
  <c r="AR93" i="4"/>
  <c r="D94" i="4"/>
  <c r="E94" i="4"/>
  <c r="F94" i="4"/>
  <c r="G94" i="4"/>
  <c r="H94" i="4"/>
  <c r="I94" i="4"/>
  <c r="K94" i="4"/>
  <c r="L94" i="4"/>
  <c r="M94" i="4"/>
  <c r="O94" i="4"/>
  <c r="AI94" i="4"/>
  <c r="AJ94" i="4"/>
  <c r="AK94" i="4"/>
  <c r="AL94" i="4"/>
  <c r="AN94" i="4"/>
  <c r="AO94" i="4"/>
  <c r="AP94" i="4"/>
  <c r="AR94" i="4"/>
  <c r="D95" i="4"/>
  <c r="E95" i="4"/>
  <c r="F95" i="4"/>
  <c r="G95" i="4"/>
  <c r="H95" i="4"/>
  <c r="I95" i="4"/>
  <c r="K95" i="4"/>
  <c r="L95" i="4"/>
  <c r="M95" i="4"/>
  <c r="O95" i="4"/>
  <c r="AI95" i="4"/>
  <c r="AJ95" i="4"/>
  <c r="AK95" i="4"/>
  <c r="AL95" i="4"/>
  <c r="AN95" i="4"/>
  <c r="AO95" i="4"/>
  <c r="AP95" i="4"/>
  <c r="AR95" i="4"/>
  <c r="D96" i="4"/>
  <c r="E96" i="4"/>
  <c r="F96" i="4"/>
  <c r="G96" i="4"/>
  <c r="H96" i="4"/>
  <c r="I96" i="4"/>
  <c r="K96" i="4"/>
  <c r="L96" i="4"/>
  <c r="M96" i="4"/>
  <c r="O96" i="4"/>
  <c r="AI96" i="4"/>
  <c r="AJ96" i="4"/>
  <c r="AK96" i="4"/>
  <c r="AL96" i="4"/>
  <c r="AN96" i="4"/>
  <c r="AO96" i="4"/>
  <c r="AP96" i="4"/>
  <c r="AR96" i="4"/>
  <c r="D97" i="4"/>
  <c r="E97" i="4"/>
  <c r="F97" i="4"/>
  <c r="G97" i="4"/>
  <c r="H97" i="4"/>
  <c r="I97" i="4"/>
  <c r="K97" i="4"/>
  <c r="L97" i="4"/>
  <c r="M97" i="4"/>
  <c r="O97" i="4"/>
  <c r="AI97" i="4"/>
  <c r="AJ97" i="4"/>
  <c r="AK97" i="4"/>
  <c r="AL97" i="4"/>
  <c r="AN97" i="4"/>
  <c r="AO97" i="4"/>
  <c r="AP97" i="4"/>
  <c r="AR97" i="4"/>
  <c r="D98" i="4"/>
  <c r="E98" i="4"/>
  <c r="F98" i="4"/>
  <c r="G98" i="4"/>
  <c r="H98" i="4"/>
  <c r="I98" i="4"/>
  <c r="K98" i="4"/>
  <c r="L98" i="4"/>
  <c r="M98" i="4"/>
  <c r="O98" i="4"/>
  <c r="AI98" i="4"/>
  <c r="AJ98" i="4"/>
  <c r="AK98" i="4"/>
  <c r="AL98" i="4"/>
  <c r="AN98" i="4"/>
  <c r="AO98" i="4"/>
  <c r="AP98" i="4"/>
  <c r="AR98" i="4"/>
  <c r="D99" i="4"/>
  <c r="E99" i="4"/>
  <c r="F99" i="4"/>
  <c r="G99" i="4"/>
  <c r="H99" i="4"/>
  <c r="I99" i="4"/>
  <c r="K99" i="4"/>
  <c r="L99" i="4"/>
  <c r="M99" i="4"/>
  <c r="O99" i="4"/>
  <c r="AI99" i="4"/>
  <c r="AJ99" i="4"/>
  <c r="AK99" i="4"/>
  <c r="AL99" i="4"/>
  <c r="AN99" i="4"/>
  <c r="AO99" i="4"/>
  <c r="AP99" i="4"/>
  <c r="AR99" i="4"/>
  <c r="D100" i="4"/>
  <c r="E100" i="4"/>
  <c r="F100" i="4"/>
  <c r="G100" i="4"/>
  <c r="H100" i="4"/>
  <c r="I100" i="4"/>
  <c r="K100" i="4"/>
  <c r="L100" i="4"/>
  <c r="M100" i="4"/>
  <c r="O100" i="4"/>
  <c r="AI100" i="4"/>
  <c r="AJ100" i="4"/>
  <c r="AK100" i="4"/>
  <c r="AL100" i="4"/>
  <c r="AN100" i="4"/>
  <c r="AO100" i="4"/>
  <c r="AP100" i="4"/>
  <c r="AR100" i="4"/>
  <c r="D101" i="4"/>
  <c r="E101" i="4"/>
  <c r="F101" i="4"/>
  <c r="G101" i="4"/>
  <c r="H101" i="4"/>
  <c r="I101" i="4"/>
  <c r="K101" i="4"/>
  <c r="L101" i="4"/>
  <c r="M101" i="4"/>
  <c r="O101" i="4"/>
  <c r="AI101" i="4"/>
  <c r="AJ101" i="4"/>
  <c r="AK101" i="4"/>
  <c r="AL101" i="4"/>
  <c r="AN101" i="4"/>
  <c r="AO101" i="4"/>
  <c r="AP101" i="4"/>
  <c r="AR101" i="4"/>
  <c r="D102" i="4"/>
  <c r="E102" i="4"/>
  <c r="F102" i="4"/>
  <c r="G102" i="4"/>
  <c r="H102" i="4"/>
  <c r="I102" i="4"/>
  <c r="K102" i="4"/>
  <c r="L102" i="4"/>
  <c r="M102" i="4"/>
  <c r="O102" i="4"/>
  <c r="AI102" i="4"/>
  <c r="AJ102" i="4"/>
  <c r="AK102" i="4"/>
  <c r="AL102" i="4"/>
  <c r="AN102" i="4"/>
  <c r="AO102" i="4"/>
  <c r="AP102" i="4"/>
  <c r="AR102" i="4"/>
  <c r="D103" i="4"/>
  <c r="E103" i="4"/>
  <c r="F103" i="4"/>
  <c r="G103" i="4"/>
  <c r="H103" i="4"/>
  <c r="I103" i="4"/>
  <c r="K103" i="4"/>
  <c r="L103" i="4"/>
  <c r="M103" i="4"/>
  <c r="O103" i="4"/>
  <c r="AI103" i="4"/>
  <c r="AJ103" i="4"/>
  <c r="AK103" i="4"/>
  <c r="AL103" i="4"/>
  <c r="AN103" i="4"/>
  <c r="AO103" i="4"/>
  <c r="AP103" i="4"/>
  <c r="AR103" i="4"/>
  <c r="D104" i="4"/>
  <c r="E104" i="4"/>
  <c r="F104" i="4"/>
  <c r="G104" i="4"/>
  <c r="H104" i="4"/>
  <c r="I104" i="4"/>
  <c r="K104" i="4"/>
  <c r="L104" i="4"/>
  <c r="M104" i="4"/>
  <c r="O104" i="4"/>
  <c r="AI104" i="4"/>
  <c r="AJ104" i="4"/>
  <c r="AK104" i="4"/>
  <c r="AL104" i="4"/>
  <c r="AN104" i="4"/>
  <c r="AO104" i="4"/>
  <c r="AP104" i="4"/>
  <c r="AR104" i="4"/>
  <c r="D105" i="4"/>
  <c r="E105" i="4"/>
  <c r="F105" i="4"/>
  <c r="G105" i="4"/>
  <c r="H105" i="4"/>
  <c r="I105" i="4"/>
  <c r="K105" i="4"/>
  <c r="L105" i="4"/>
  <c r="M105" i="4"/>
  <c r="O105" i="4"/>
  <c r="AI105" i="4"/>
  <c r="AJ105" i="4"/>
  <c r="AK105" i="4"/>
  <c r="AL105" i="4"/>
  <c r="AN105" i="4"/>
  <c r="AO105" i="4"/>
  <c r="AP105" i="4"/>
  <c r="AR105" i="4"/>
  <c r="D106" i="4"/>
  <c r="E106" i="4"/>
  <c r="F106" i="4"/>
  <c r="G106" i="4"/>
  <c r="H106" i="4"/>
  <c r="I106" i="4"/>
  <c r="K106" i="4"/>
  <c r="L106" i="4"/>
  <c r="M106" i="4"/>
  <c r="O106" i="4"/>
  <c r="AI106" i="4"/>
  <c r="AJ106" i="4"/>
  <c r="AK106" i="4"/>
  <c r="AL106" i="4"/>
  <c r="AN106" i="4"/>
  <c r="AO106" i="4"/>
  <c r="AP106" i="4"/>
  <c r="AR106" i="4"/>
  <c r="D107" i="4"/>
  <c r="E107" i="4"/>
  <c r="F107" i="4"/>
  <c r="G107" i="4"/>
  <c r="H107" i="4"/>
  <c r="I107" i="4"/>
  <c r="K107" i="4"/>
  <c r="L107" i="4"/>
  <c r="M107" i="4"/>
  <c r="O107" i="4"/>
  <c r="AI107" i="4"/>
  <c r="AJ107" i="4"/>
  <c r="AK107" i="4"/>
  <c r="AL107" i="4"/>
  <c r="AN107" i="4"/>
  <c r="AO107" i="4"/>
  <c r="AP107" i="4"/>
  <c r="AR107" i="4"/>
  <c r="D108" i="4"/>
  <c r="E108" i="4"/>
  <c r="F108" i="4"/>
  <c r="G108" i="4"/>
  <c r="H108" i="4"/>
  <c r="I108" i="4"/>
  <c r="K108" i="4"/>
  <c r="L108" i="4"/>
  <c r="M108" i="4"/>
  <c r="O108" i="4"/>
  <c r="AI108" i="4"/>
  <c r="AJ108" i="4"/>
  <c r="AK108" i="4"/>
  <c r="AL108" i="4"/>
  <c r="AN108" i="4"/>
  <c r="AO108" i="4"/>
  <c r="AP108" i="4"/>
  <c r="AR108" i="4"/>
  <c r="D109" i="4"/>
  <c r="E109" i="4"/>
  <c r="F109" i="4"/>
  <c r="G109" i="4"/>
  <c r="H109" i="4"/>
  <c r="I109" i="4"/>
  <c r="K109" i="4"/>
  <c r="L109" i="4"/>
  <c r="M109" i="4"/>
  <c r="O109" i="4"/>
  <c r="AI109" i="4"/>
  <c r="AJ109" i="4"/>
  <c r="AK109" i="4"/>
  <c r="AL109" i="4"/>
  <c r="AN109" i="4"/>
  <c r="AO109" i="4"/>
  <c r="AP109" i="4"/>
  <c r="AR109" i="4"/>
  <c r="D110" i="4"/>
  <c r="E110" i="4"/>
  <c r="F110" i="4"/>
  <c r="G110" i="4"/>
  <c r="H110" i="4"/>
  <c r="I110" i="4"/>
  <c r="K110" i="4"/>
  <c r="L110" i="4"/>
  <c r="M110" i="4"/>
  <c r="O110" i="4"/>
  <c r="AI110" i="4"/>
  <c r="AJ110" i="4"/>
  <c r="AK110" i="4"/>
  <c r="AL110" i="4"/>
  <c r="AN110" i="4"/>
  <c r="AO110" i="4"/>
  <c r="AP110" i="4"/>
  <c r="AR110" i="4"/>
  <c r="D111" i="4"/>
  <c r="E111" i="4"/>
  <c r="F111" i="4"/>
  <c r="G111" i="4"/>
  <c r="H111" i="4"/>
  <c r="I111" i="4"/>
  <c r="K111" i="4"/>
  <c r="L111" i="4"/>
  <c r="M111" i="4"/>
  <c r="O111" i="4"/>
  <c r="AI111" i="4"/>
  <c r="AJ111" i="4"/>
  <c r="AK111" i="4"/>
  <c r="AL111" i="4"/>
  <c r="AN111" i="4"/>
  <c r="AO111" i="4"/>
  <c r="AP111" i="4"/>
  <c r="AR111" i="4"/>
  <c r="D112" i="4"/>
  <c r="E112" i="4"/>
  <c r="F112" i="4"/>
  <c r="G112" i="4"/>
  <c r="H112" i="4"/>
  <c r="I112" i="4"/>
  <c r="K112" i="4"/>
  <c r="L112" i="4"/>
  <c r="M112" i="4"/>
  <c r="O112" i="4"/>
  <c r="AI112" i="4"/>
  <c r="AJ112" i="4"/>
  <c r="AK112" i="4"/>
  <c r="AL112" i="4"/>
  <c r="AN112" i="4"/>
  <c r="AO112" i="4"/>
  <c r="AP112" i="4"/>
  <c r="AR112" i="4"/>
  <c r="D113" i="4"/>
  <c r="E113" i="4"/>
  <c r="F113" i="4"/>
  <c r="G113" i="4"/>
  <c r="H113" i="4"/>
  <c r="I113" i="4"/>
  <c r="K113" i="4"/>
  <c r="L113" i="4"/>
  <c r="M113" i="4"/>
  <c r="O113" i="4"/>
  <c r="AI113" i="4"/>
  <c r="AJ113" i="4"/>
  <c r="AK113" i="4"/>
  <c r="AL113" i="4"/>
  <c r="AN113" i="4"/>
  <c r="AO113" i="4"/>
  <c r="AP113" i="4"/>
  <c r="AR113" i="4"/>
  <c r="D114" i="4"/>
  <c r="E114" i="4"/>
  <c r="F114" i="4"/>
  <c r="G114" i="4"/>
  <c r="H114" i="4"/>
  <c r="I114" i="4"/>
  <c r="K114" i="4"/>
  <c r="L114" i="4"/>
  <c r="M114" i="4"/>
  <c r="O114" i="4"/>
  <c r="AI114" i="4"/>
  <c r="AJ114" i="4"/>
  <c r="AK114" i="4"/>
  <c r="AL114" i="4"/>
  <c r="AN114" i="4"/>
  <c r="AO114" i="4"/>
  <c r="AP114" i="4"/>
  <c r="AR114" i="4"/>
  <c r="D115" i="4"/>
  <c r="E115" i="4"/>
  <c r="F115" i="4"/>
  <c r="G115" i="4"/>
  <c r="H115" i="4"/>
  <c r="I115" i="4"/>
  <c r="K115" i="4"/>
  <c r="L115" i="4"/>
  <c r="M115" i="4"/>
  <c r="O115" i="4"/>
  <c r="AI115" i="4"/>
  <c r="AJ115" i="4"/>
  <c r="AK115" i="4"/>
  <c r="AL115" i="4"/>
  <c r="AN115" i="4"/>
  <c r="AO115" i="4"/>
  <c r="AP115" i="4"/>
  <c r="AR115" i="4"/>
  <c r="D116" i="4"/>
  <c r="E116" i="4"/>
  <c r="F116" i="4"/>
  <c r="G116" i="4"/>
  <c r="H116" i="4"/>
  <c r="I116" i="4"/>
  <c r="K116" i="4"/>
  <c r="L116" i="4"/>
  <c r="M116" i="4"/>
  <c r="O116" i="4"/>
  <c r="AI116" i="4"/>
  <c r="AJ116" i="4"/>
  <c r="AK116" i="4"/>
  <c r="AL116" i="4"/>
  <c r="AN116" i="4"/>
  <c r="AO116" i="4"/>
  <c r="AP116" i="4"/>
  <c r="AR116" i="4"/>
  <c r="D117" i="4"/>
  <c r="E117" i="4"/>
  <c r="F117" i="4"/>
  <c r="G117" i="4"/>
  <c r="H117" i="4"/>
  <c r="I117" i="4"/>
  <c r="K117" i="4"/>
  <c r="L117" i="4"/>
  <c r="M117" i="4"/>
  <c r="O117" i="4"/>
  <c r="AI117" i="4"/>
  <c r="AJ117" i="4"/>
  <c r="AK117" i="4"/>
  <c r="AL117" i="4"/>
  <c r="AN117" i="4"/>
  <c r="AO117" i="4"/>
  <c r="AP117" i="4"/>
  <c r="AR117" i="4"/>
  <c r="D118" i="4"/>
  <c r="E118" i="4"/>
  <c r="F118" i="4"/>
  <c r="G118" i="4"/>
  <c r="H118" i="4"/>
  <c r="I118" i="4"/>
  <c r="K118" i="4"/>
  <c r="L118" i="4"/>
  <c r="M118" i="4"/>
  <c r="O118" i="4"/>
  <c r="AI118" i="4"/>
  <c r="AJ118" i="4"/>
  <c r="AK118" i="4"/>
  <c r="AL118" i="4"/>
  <c r="AN118" i="4"/>
  <c r="AO118" i="4"/>
  <c r="AP118" i="4"/>
  <c r="AR118" i="4"/>
  <c r="D119" i="4"/>
  <c r="E119" i="4"/>
  <c r="F119" i="4"/>
  <c r="G119" i="4"/>
  <c r="H119" i="4"/>
  <c r="I119" i="4"/>
  <c r="K119" i="4"/>
  <c r="L119" i="4"/>
  <c r="M119" i="4"/>
  <c r="O119" i="4"/>
  <c r="AI119" i="4"/>
  <c r="AJ119" i="4"/>
  <c r="AK119" i="4"/>
  <c r="AL119" i="4"/>
  <c r="AN119" i="4"/>
  <c r="AO119" i="4"/>
  <c r="AP119" i="4"/>
  <c r="AR119" i="4"/>
  <c r="D120" i="4"/>
  <c r="E120" i="4"/>
  <c r="F120" i="4"/>
  <c r="G120" i="4"/>
  <c r="H120" i="4"/>
  <c r="I120" i="4"/>
  <c r="K120" i="4"/>
  <c r="L120" i="4"/>
  <c r="M120" i="4"/>
  <c r="O120" i="4"/>
  <c r="AI120" i="4"/>
  <c r="AJ120" i="4"/>
  <c r="AK120" i="4"/>
  <c r="AL120" i="4"/>
  <c r="AN120" i="4"/>
  <c r="AO120" i="4"/>
  <c r="AP120" i="4"/>
  <c r="AR120" i="4"/>
  <c r="D121" i="4"/>
  <c r="E121" i="4"/>
  <c r="F121" i="4"/>
  <c r="G121" i="4"/>
  <c r="H121" i="4"/>
  <c r="I121" i="4"/>
  <c r="K121" i="4"/>
  <c r="L121" i="4"/>
  <c r="M121" i="4"/>
  <c r="O121" i="4"/>
  <c r="AI121" i="4"/>
  <c r="AJ121" i="4"/>
  <c r="AK121" i="4"/>
  <c r="AL121" i="4"/>
  <c r="AN121" i="4"/>
  <c r="AO121" i="4"/>
  <c r="AP121" i="4"/>
  <c r="AR121" i="4"/>
  <c r="D122" i="4"/>
  <c r="E122" i="4"/>
  <c r="F122" i="4"/>
  <c r="G122" i="4"/>
  <c r="H122" i="4"/>
  <c r="I122" i="4"/>
  <c r="K122" i="4"/>
  <c r="L122" i="4"/>
  <c r="M122" i="4"/>
  <c r="O122" i="4"/>
  <c r="AI122" i="4"/>
  <c r="AJ122" i="4"/>
  <c r="AK122" i="4"/>
  <c r="AL122" i="4"/>
  <c r="AN122" i="4"/>
  <c r="AO122" i="4"/>
  <c r="AP122" i="4"/>
  <c r="AR122" i="4"/>
  <c r="D123" i="4"/>
  <c r="E123" i="4"/>
  <c r="F123" i="4"/>
  <c r="G123" i="4"/>
  <c r="H123" i="4"/>
  <c r="I123" i="4"/>
  <c r="K123" i="4"/>
  <c r="L123" i="4"/>
  <c r="M123" i="4"/>
  <c r="O123" i="4"/>
  <c r="AI123" i="4"/>
  <c r="AJ123" i="4"/>
  <c r="AK123" i="4"/>
  <c r="AL123" i="4"/>
  <c r="AN123" i="4"/>
  <c r="AO123" i="4"/>
  <c r="AP123" i="4"/>
  <c r="AR123" i="4"/>
  <c r="D124" i="4"/>
  <c r="E124" i="4"/>
  <c r="F124" i="4"/>
  <c r="G124" i="4"/>
  <c r="H124" i="4"/>
  <c r="I124" i="4"/>
  <c r="K124" i="4"/>
  <c r="L124" i="4"/>
  <c r="M124" i="4"/>
  <c r="O124" i="4"/>
  <c r="AI124" i="4"/>
  <c r="AJ124" i="4"/>
  <c r="AK124" i="4"/>
  <c r="AL124" i="4"/>
  <c r="AN124" i="4"/>
  <c r="AO124" i="4"/>
  <c r="AP124" i="4"/>
  <c r="AR124" i="4"/>
  <c r="D125" i="4"/>
  <c r="E125" i="4"/>
  <c r="F125" i="4"/>
  <c r="G125" i="4"/>
  <c r="H125" i="4"/>
  <c r="I125" i="4"/>
  <c r="K125" i="4"/>
  <c r="L125" i="4"/>
  <c r="M125" i="4"/>
  <c r="O125" i="4"/>
  <c r="AI125" i="4"/>
  <c r="AJ125" i="4"/>
  <c r="AK125" i="4"/>
  <c r="AL125" i="4"/>
  <c r="AN125" i="4"/>
  <c r="AO125" i="4"/>
  <c r="AP125" i="4"/>
  <c r="AR125" i="4"/>
  <c r="D126" i="4"/>
  <c r="E126" i="4"/>
  <c r="F126" i="4"/>
  <c r="G126" i="4"/>
  <c r="H126" i="4"/>
  <c r="I126" i="4"/>
  <c r="K126" i="4"/>
  <c r="L126" i="4"/>
  <c r="M126" i="4"/>
  <c r="O126" i="4"/>
  <c r="AI126" i="4"/>
  <c r="AJ126" i="4"/>
  <c r="AK126" i="4"/>
  <c r="AL126" i="4"/>
  <c r="AN126" i="4"/>
  <c r="AO126" i="4"/>
  <c r="AP126" i="4"/>
  <c r="AR126" i="4"/>
  <c r="D127" i="4"/>
  <c r="E127" i="4"/>
  <c r="F127" i="4"/>
  <c r="G127" i="4"/>
  <c r="H127" i="4"/>
  <c r="I127" i="4"/>
  <c r="K127" i="4"/>
  <c r="L127" i="4"/>
  <c r="M127" i="4"/>
  <c r="O127" i="4"/>
  <c r="AI127" i="4"/>
  <c r="AJ127" i="4"/>
  <c r="AK127" i="4"/>
  <c r="AL127" i="4"/>
  <c r="AN127" i="4"/>
  <c r="AO127" i="4"/>
  <c r="AP127" i="4"/>
  <c r="AR127" i="4"/>
  <c r="D128" i="4"/>
  <c r="E128" i="4"/>
  <c r="F128" i="4"/>
  <c r="G128" i="4"/>
  <c r="H128" i="4"/>
  <c r="I128" i="4"/>
  <c r="K128" i="4"/>
  <c r="L128" i="4"/>
  <c r="M128" i="4"/>
  <c r="O128" i="4"/>
  <c r="AI128" i="4"/>
  <c r="AJ128" i="4"/>
  <c r="AK128" i="4"/>
  <c r="AL128" i="4"/>
  <c r="AN128" i="4"/>
  <c r="AO128" i="4"/>
  <c r="AP128" i="4"/>
  <c r="AR128" i="4"/>
  <c r="D129" i="4"/>
  <c r="E129" i="4"/>
  <c r="F129" i="4"/>
  <c r="G129" i="4"/>
  <c r="H129" i="4"/>
  <c r="I129" i="4"/>
  <c r="K129" i="4"/>
  <c r="L129" i="4"/>
  <c r="M129" i="4"/>
  <c r="O129" i="4"/>
  <c r="AI129" i="4"/>
  <c r="AJ129" i="4"/>
  <c r="AK129" i="4"/>
  <c r="AL129" i="4"/>
  <c r="AN129" i="4"/>
  <c r="AO129" i="4"/>
  <c r="AP129" i="4"/>
  <c r="AR129" i="4"/>
  <c r="D130" i="4"/>
  <c r="E130" i="4"/>
  <c r="F130" i="4"/>
  <c r="G130" i="4"/>
  <c r="H130" i="4"/>
  <c r="I130" i="4"/>
  <c r="K130" i="4"/>
  <c r="L130" i="4"/>
  <c r="M130" i="4"/>
  <c r="O130" i="4"/>
  <c r="AI130" i="4"/>
  <c r="AJ130" i="4"/>
  <c r="AK130" i="4"/>
  <c r="AL130" i="4"/>
  <c r="AN130" i="4"/>
  <c r="AO130" i="4"/>
  <c r="AP130" i="4"/>
  <c r="AR130" i="4"/>
  <c r="D131" i="4"/>
  <c r="E131" i="4"/>
  <c r="F131" i="4"/>
  <c r="G131" i="4"/>
  <c r="H131" i="4"/>
  <c r="I131" i="4"/>
  <c r="K131" i="4"/>
  <c r="L131" i="4"/>
  <c r="M131" i="4"/>
  <c r="O131" i="4"/>
  <c r="AI131" i="4"/>
  <c r="AJ131" i="4"/>
  <c r="AK131" i="4"/>
  <c r="AL131" i="4"/>
  <c r="AN131" i="4"/>
  <c r="AO131" i="4"/>
  <c r="AP131" i="4"/>
  <c r="AR131" i="4"/>
  <c r="D132" i="4"/>
  <c r="E132" i="4"/>
  <c r="F132" i="4"/>
  <c r="G132" i="4"/>
  <c r="H132" i="4"/>
  <c r="I132" i="4"/>
  <c r="K132" i="4"/>
  <c r="L132" i="4"/>
  <c r="M132" i="4"/>
  <c r="O132" i="4"/>
  <c r="AI132" i="4"/>
  <c r="AJ132" i="4"/>
  <c r="AK132" i="4"/>
  <c r="AL132" i="4"/>
  <c r="AN132" i="4"/>
  <c r="AO132" i="4"/>
  <c r="AP132" i="4"/>
  <c r="AR132" i="4"/>
  <c r="D133" i="4"/>
  <c r="E133" i="4"/>
  <c r="F133" i="4"/>
  <c r="G133" i="4"/>
  <c r="H133" i="4"/>
  <c r="I133" i="4"/>
  <c r="K133" i="4"/>
  <c r="L133" i="4"/>
  <c r="M133" i="4"/>
  <c r="O133" i="4"/>
  <c r="AI133" i="4"/>
  <c r="AJ133" i="4"/>
  <c r="AK133" i="4"/>
  <c r="AL133" i="4"/>
  <c r="AN133" i="4"/>
  <c r="AO133" i="4"/>
  <c r="AP133" i="4"/>
  <c r="AR133" i="4"/>
  <c r="D134" i="4"/>
  <c r="E134" i="4"/>
  <c r="F134" i="4"/>
  <c r="G134" i="4"/>
  <c r="H134" i="4"/>
  <c r="I134" i="4"/>
  <c r="K134" i="4"/>
  <c r="L134" i="4"/>
  <c r="M134" i="4"/>
  <c r="O134" i="4"/>
  <c r="AI134" i="4"/>
  <c r="AJ134" i="4"/>
  <c r="AK134" i="4"/>
  <c r="AL134" i="4"/>
  <c r="AN134" i="4"/>
  <c r="AO134" i="4"/>
  <c r="AP134" i="4"/>
  <c r="AR134" i="4"/>
  <c r="D135" i="4"/>
  <c r="E135" i="4"/>
  <c r="F135" i="4"/>
  <c r="G135" i="4"/>
  <c r="H135" i="4"/>
  <c r="I135" i="4"/>
  <c r="K135" i="4"/>
  <c r="L135" i="4"/>
  <c r="M135" i="4"/>
  <c r="O135" i="4"/>
  <c r="AI135" i="4"/>
  <c r="AJ135" i="4"/>
  <c r="AK135" i="4"/>
  <c r="AL135" i="4"/>
  <c r="AN135" i="4"/>
  <c r="AO135" i="4"/>
  <c r="AP135" i="4"/>
  <c r="AR135" i="4"/>
  <c r="D136" i="4"/>
  <c r="E136" i="4"/>
  <c r="F136" i="4"/>
  <c r="G136" i="4"/>
  <c r="H136" i="4"/>
  <c r="I136" i="4"/>
  <c r="K136" i="4"/>
  <c r="L136" i="4"/>
  <c r="M136" i="4"/>
  <c r="O136" i="4"/>
  <c r="AI136" i="4"/>
  <c r="AJ136" i="4"/>
  <c r="AK136" i="4"/>
  <c r="AL136" i="4"/>
  <c r="AN136" i="4"/>
  <c r="AO136" i="4"/>
  <c r="AP136" i="4"/>
  <c r="AR136" i="4"/>
  <c r="D137" i="4"/>
  <c r="E137" i="4"/>
  <c r="F137" i="4"/>
  <c r="G137" i="4"/>
  <c r="H137" i="4"/>
  <c r="I137" i="4"/>
  <c r="K137" i="4"/>
  <c r="L137" i="4"/>
  <c r="M137" i="4"/>
  <c r="O137" i="4"/>
  <c r="AI137" i="4"/>
  <c r="AJ137" i="4"/>
  <c r="AK137" i="4"/>
  <c r="AL137" i="4"/>
  <c r="AN137" i="4"/>
  <c r="AO137" i="4"/>
  <c r="AP137" i="4"/>
  <c r="AR137" i="4"/>
  <c r="D138" i="4"/>
  <c r="E138" i="4"/>
  <c r="F138" i="4"/>
  <c r="G138" i="4"/>
  <c r="H138" i="4"/>
  <c r="I138" i="4"/>
  <c r="K138" i="4"/>
  <c r="L138" i="4"/>
  <c r="M138" i="4"/>
  <c r="O138" i="4"/>
  <c r="AI138" i="4"/>
  <c r="AJ138" i="4"/>
  <c r="AK138" i="4"/>
  <c r="AL138" i="4"/>
  <c r="AN138" i="4"/>
  <c r="AO138" i="4"/>
  <c r="AP138" i="4"/>
  <c r="AR138" i="4"/>
  <c r="D139" i="4"/>
  <c r="E139" i="4"/>
  <c r="F139" i="4"/>
  <c r="G139" i="4"/>
  <c r="H139" i="4"/>
  <c r="I139" i="4"/>
  <c r="K139" i="4"/>
  <c r="L139" i="4"/>
  <c r="M139" i="4"/>
  <c r="O139" i="4"/>
  <c r="AI139" i="4"/>
  <c r="AJ139" i="4"/>
  <c r="AK139" i="4"/>
  <c r="AL139" i="4"/>
  <c r="AN139" i="4"/>
  <c r="AO139" i="4"/>
  <c r="AP139" i="4"/>
  <c r="AR139" i="4"/>
  <c r="D140" i="4"/>
  <c r="E140" i="4"/>
  <c r="F140" i="4"/>
  <c r="G140" i="4"/>
  <c r="H140" i="4"/>
  <c r="I140" i="4"/>
  <c r="K140" i="4"/>
  <c r="L140" i="4"/>
  <c r="M140" i="4"/>
  <c r="O140" i="4"/>
  <c r="AI140" i="4"/>
  <c r="AJ140" i="4"/>
  <c r="AK140" i="4"/>
  <c r="AL140" i="4"/>
  <c r="AN140" i="4"/>
  <c r="AO140" i="4"/>
  <c r="AP140" i="4"/>
  <c r="AR140" i="4"/>
  <c r="D141" i="4"/>
  <c r="E141" i="4"/>
  <c r="F141" i="4"/>
  <c r="G141" i="4"/>
  <c r="H141" i="4"/>
  <c r="I141" i="4"/>
  <c r="K141" i="4"/>
  <c r="L141" i="4"/>
  <c r="M141" i="4"/>
  <c r="O141" i="4"/>
  <c r="AI141" i="4"/>
  <c r="AJ141" i="4"/>
  <c r="AK141" i="4"/>
  <c r="AL141" i="4"/>
  <c r="AN141" i="4"/>
  <c r="AO141" i="4"/>
  <c r="AP141" i="4"/>
  <c r="AR141" i="4"/>
  <c r="D142" i="4"/>
  <c r="E142" i="4"/>
  <c r="F142" i="4"/>
  <c r="G142" i="4"/>
  <c r="H142" i="4"/>
  <c r="I142" i="4"/>
  <c r="K142" i="4"/>
  <c r="L142" i="4"/>
  <c r="M142" i="4"/>
  <c r="O142" i="4"/>
  <c r="AI142" i="4"/>
  <c r="AJ142" i="4"/>
  <c r="AK142" i="4"/>
  <c r="AL142" i="4"/>
  <c r="AN142" i="4"/>
  <c r="AO142" i="4"/>
  <c r="AP142" i="4"/>
  <c r="AR142" i="4"/>
  <c r="D143" i="4"/>
  <c r="E143" i="4"/>
  <c r="F143" i="4"/>
  <c r="G143" i="4"/>
  <c r="H143" i="4"/>
  <c r="I143" i="4"/>
  <c r="K143" i="4"/>
  <c r="L143" i="4"/>
  <c r="M143" i="4"/>
  <c r="O143" i="4"/>
  <c r="AI143" i="4"/>
  <c r="AJ143" i="4"/>
  <c r="AK143" i="4"/>
  <c r="AL143" i="4"/>
  <c r="AN143" i="4"/>
  <c r="AO143" i="4"/>
  <c r="AP143" i="4"/>
  <c r="AR143" i="4"/>
  <c r="D144" i="4"/>
  <c r="E144" i="4"/>
  <c r="F144" i="4"/>
  <c r="G144" i="4"/>
  <c r="H144" i="4"/>
  <c r="I144" i="4"/>
  <c r="K144" i="4"/>
  <c r="L144" i="4"/>
  <c r="M144" i="4"/>
  <c r="O144" i="4"/>
  <c r="AI144" i="4"/>
  <c r="AJ144" i="4"/>
  <c r="AK144" i="4"/>
  <c r="AL144" i="4"/>
  <c r="AN144" i="4"/>
  <c r="AO144" i="4"/>
  <c r="AP144" i="4"/>
  <c r="AR144" i="4"/>
  <c r="D145" i="4"/>
  <c r="E145" i="4"/>
  <c r="F145" i="4"/>
  <c r="G145" i="4"/>
  <c r="H145" i="4"/>
  <c r="I145" i="4"/>
  <c r="K145" i="4"/>
  <c r="L145" i="4"/>
  <c r="M145" i="4"/>
  <c r="O145" i="4"/>
  <c r="AI145" i="4"/>
  <c r="AJ145" i="4"/>
  <c r="AK145" i="4"/>
  <c r="AL145" i="4"/>
  <c r="AN145" i="4"/>
  <c r="AO145" i="4"/>
  <c r="AP145" i="4"/>
  <c r="AR145" i="4"/>
  <c r="D146" i="4"/>
  <c r="E146" i="4"/>
  <c r="F146" i="4"/>
  <c r="G146" i="4"/>
  <c r="H146" i="4"/>
  <c r="I146" i="4"/>
  <c r="K146" i="4"/>
  <c r="L146" i="4"/>
  <c r="M146" i="4"/>
  <c r="O146" i="4"/>
  <c r="AI146" i="4"/>
  <c r="AJ146" i="4"/>
  <c r="AK146" i="4"/>
  <c r="AL146" i="4"/>
  <c r="AN146" i="4"/>
  <c r="AO146" i="4"/>
  <c r="AP146" i="4"/>
  <c r="AR146" i="4"/>
  <c r="D147" i="4"/>
  <c r="E147" i="4"/>
  <c r="F147" i="4"/>
  <c r="G147" i="4"/>
  <c r="H147" i="4"/>
  <c r="I147" i="4"/>
  <c r="K147" i="4"/>
  <c r="L147" i="4"/>
  <c r="M147" i="4"/>
  <c r="O147" i="4"/>
  <c r="AI147" i="4"/>
  <c r="AJ147" i="4"/>
  <c r="AK147" i="4"/>
  <c r="AL147" i="4"/>
  <c r="AN147" i="4"/>
  <c r="AO147" i="4"/>
  <c r="AP147" i="4"/>
  <c r="AR147" i="4"/>
  <c r="D148" i="4"/>
  <c r="E148" i="4"/>
  <c r="F148" i="4"/>
  <c r="G148" i="4"/>
  <c r="H148" i="4"/>
  <c r="I148" i="4"/>
  <c r="K148" i="4"/>
  <c r="L148" i="4"/>
  <c r="M148" i="4"/>
  <c r="O148" i="4"/>
  <c r="AI148" i="4"/>
  <c r="AJ148" i="4"/>
  <c r="AK148" i="4"/>
  <c r="AL148" i="4"/>
  <c r="AN148" i="4"/>
  <c r="AO148" i="4"/>
  <c r="AP148" i="4"/>
  <c r="AR148" i="4"/>
  <c r="D149" i="4"/>
  <c r="E149" i="4"/>
  <c r="F149" i="4"/>
  <c r="G149" i="4"/>
  <c r="H149" i="4"/>
  <c r="I149" i="4"/>
  <c r="K149" i="4"/>
  <c r="L149" i="4"/>
  <c r="M149" i="4"/>
  <c r="O149" i="4"/>
  <c r="AI149" i="4"/>
  <c r="AJ149" i="4"/>
  <c r="AK149" i="4"/>
  <c r="AL149" i="4"/>
  <c r="AN149" i="4"/>
  <c r="AO149" i="4"/>
  <c r="AP149" i="4"/>
  <c r="AR149" i="4"/>
  <c r="D150" i="4"/>
  <c r="E150" i="4"/>
  <c r="F150" i="4"/>
  <c r="G150" i="4"/>
  <c r="H150" i="4"/>
  <c r="I150" i="4"/>
  <c r="K150" i="4"/>
  <c r="L150" i="4"/>
  <c r="M150" i="4"/>
  <c r="O150" i="4"/>
  <c r="AI150" i="4"/>
  <c r="AJ150" i="4"/>
  <c r="AK150" i="4"/>
  <c r="AL150" i="4"/>
  <c r="AN150" i="4"/>
  <c r="AO150" i="4"/>
  <c r="AP150" i="4"/>
  <c r="AR150" i="4"/>
  <c r="D151" i="4"/>
  <c r="E151" i="4"/>
  <c r="F151" i="4"/>
  <c r="G151" i="4"/>
  <c r="H151" i="4"/>
  <c r="I151" i="4"/>
  <c r="K151" i="4"/>
  <c r="L151" i="4"/>
  <c r="M151" i="4"/>
  <c r="O151" i="4"/>
  <c r="AI151" i="4"/>
  <c r="AJ151" i="4"/>
  <c r="AK151" i="4"/>
  <c r="AL151" i="4"/>
  <c r="AN151" i="4"/>
  <c r="AO151" i="4"/>
  <c r="AP151" i="4"/>
  <c r="AR151" i="4"/>
  <c r="D152" i="4"/>
  <c r="E152" i="4"/>
  <c r="F152" i="4"/>
  <c r="G152" i="4"/>
  <c r="H152" i="4"/>
  <c r="I152" i="4"/>
  <c r="K152" i="4"/>
  <c r="L152" i="4"/>
  <c r="M152" i="4"/>
  <c r="O152" i="4"/>
  <c r="AI152" i="4"/>
  <c r="AJ152" i="4"/>
  <c r="AK152" i="4"/>
  <c r="AL152" i="4"/>
  <c r="AN152" i="4"/>
  <c r="AO152" i="4"/>
  <c r="AP152" i="4"/>
  <c r="AR152" i="4"/>
  <c r="D153" i="4"/>
  <c r="E153" i="4"/>
  <c r="F153" i="4"/>
  <c r="G153" i="4"/>
  <c r="H153" i="4"/>
  <c r="I153" i="4"/>
  <c r="K153" i="4"/>
  <c r="L153" i="4"/>
  <c r="M153" i="4"/>
  <c r="O153" i="4"/>
  <c r="AI153" i="4"/>
  <c r="AJ153" i="4"/>
  <c r="AK153" i="4"/>
  <c r="AL153" i="4"/>
  <c r="AN153" i="4"/>
  <c r="AO153" i="4"/>
  <c r="AP153" i="4"/>
  <c r="AR153" i="4"/>
  <c r="D154" i="4"/>
  <c r="E154" i="4"/>
  <c r="F154" i="4"/>
  <c r="G154" i="4"/>
  <c r="H154" i="4"/>
  <c r="I154" i="4"/>
  <c r="K154" i="4"/>
  <c r="L154" i="4"/>
  <c r="M154" i="4"/>
  <c r="O154" i="4"/>
  <c r="AI154" i="4"/>
  <c r="AJ154" i="4"/>
  <c r="AK154" i="4"/>
  <c r="AL154" i="4"/>
  <c r="AN154" i="4"/>
  <c r="AO154" i="4"/>
  <c r="AP154" i="4"/>
  <c r="AR154" i="4"/>
  <c r="D155" i="4"/>
  <c r="E155" i="4"/>
  <c r="F155" i="4"/>
  <c r="G155" i="4"/>
  <c r="H155" i="4"/>
  <c r="I155" i="4"/>
  <c r="K155" i="4"/>
  <c r="L155" i="4"/>
  <c r="M155" i="4"/>
  <c r="O155" i="4"/>
  <c r="AI155" i="4"/>
  <c r="AJ155" i="4"/>
  <c r="AK155" i="4"/>
  <c r="AL155" i="4"/>
  <c r="AN155" i="4"/>
  <c r="AO155" i="4"/>
  <c r="AP155" i="4"/>
  <c r="AR155" i="4"/>
  <c r="D156" i="4"/>
  <c r="E156" i="4"/>
  <c r="F156" i="4"/>
  <c r="G156" i="4"/>
  <c r="H156" i="4"/>
  <c r="I156" i="4"/>
  <c r="K156" i="4"/>
  <c r="L156" i="4"/>
  <c r="M156" i="4"/>
  <c r="O156" i="4"/>
  <c r="AI156" i="4"/>
  <c r="AJ156" i="4"/>
  <c r="AK156" i="4"/>
  <c r="AL156" i="4"/>
  <c r="AN156" i="4"/>
  <c r="AO156" i="4"/>
  <c r="AP156" i="4"/>
  <c r="AR156" i="4"/>
  <c r="D157" i="4"/>
  <c r="E157" i="4"/>
  <c r="F157" i="4"/>
  <c r="G157" i="4"/>
  <c r="H157" i="4"/>
  <c r="I157" i="4"/>
  <c r="K157" i="4"/>
  <c r="L157" i="4"/>
  <c r="M157" i="4"/>
  <c r="O157" i="4"/>
  <c r="AI157" i="4"/>
  <c r="AJ157" i="4"/>
  <c r="AK157" i="4"/>
  <c r="AL157" i="4"/>
  <c r="AN157" i="4"/>
  <c r="AO157" i="4"/>
  <c r="AP157" i="4"/>
  <c r="AR157" i="4"/>
  <c r="D158" i="4"/>
  <c r="E158" i="4"/>
  <c r="F158" i="4"/>
  <c r="G158" i="4"/>
  <c r="H158" i="4"/>
  <c r="I158" i="4"/>
  <c r="K158" i="4"/>
  <c r="L158" i="4"/>
  <c r="M158" i="4"/>
  <c r="O158" i="4"/>
  <c r="AI158" i="4"/>
  <c r="AJ158" i="4"/>
  <c r="AK158" i="4"/>
  <c r="AL158" i="4"/>
  <c r="AN158" i="4"/>
  <c r="AO158" i="4"/>
  <c r="AP158" i="4"/>
  <c r="AR158" i="4"/>
  <c r="D159" i="4"/>
  <c r="E159" i="4"/>
  <c r="F159" i="4"/>
  <c r="G159" i="4"/>
  <c r="H159" i="4"/>
  <c r="I159" i="4"/>
  <c r="K159" i="4"/>
  <c r="L159" i="4"/>
  <c r="M159" i="4"/>
  <c r="O159" i="4"/>
  <c r="AI159" i="4"/>
  <c r="AJ159" i="4"/>
  <c r="AK159" i="4"/>
  <c r="AL159" i="4"/>
  <c r="AN159" i="4"/>
  <c r="AO159" i="4"/>
  <c r="AP159" i="4"/>
  <c r="AR159" i="4"/>
  <c r="D160" i="4"/>
  <c r="E160" i="4"/>
  <c r="F160" i="4"/>
  <c r="G160" i="4"/>
  <c r="H160" i="4"/>
  <c r="I160" i="4"/>
  <c r="K160" i="4"/>
  <c r="L160" i="4"/>
  <c r="M160" i="4"/>
  <c r="O160" i="4"/>
  <c r="AI160" i="4"/>
  <c r="AJ160" i="4"/>
  <c r="AK160" i="4"/>
  <c r="AL160" i="4"/>
  <c r="AN160" i="4"/>
  <c r="AO160" i="4"/>
  <c r="AP160" i="4"/>
  <c r="AR160" i="4"/>
  <c r="D161" i="4"/>
  <c r="E161" i="4"/>
  <c r="F161" i="4"/>
  <c r="G161" i="4"/>
  <c r="H161" i="4"/>
  <c r="I161" i="4"/>
  <c r="K161" i="4"/>
  <c r="L161" i="4"/>
  <c r="M161" i="4"/>
  <c r="O161" i="4"/>
  <c r="AI161" i="4"/>
  <c r="AJ161" i="4"/>
  <c r="AK161" i="4"/>
  <c r="AL161" i="4"/>
  <c r="AN161" i="4"/>
  <c r="AO161" i="4"/>
  <c r="AP161" i="4"/>
  <c r="AR161" i="4"/>
  <c r="D162" i="4"/>
  <c r="E162" i="4"/>
  <c r="F162" i="4"/>
  <c r="G162" i="4"/>
  <c r="H162" i="4"/>
  <c r="I162" i="4"/>
  <c r="K162" i="4"/>
  <c r="L162" i="4"/>
  <c r="M162" i="4"/>
  <c r="O162" i="4"/>
  <c r="AI162" i="4"/>
  <c r="AJ162" i="4"/>
  <c r="AK162" i="4"/>
  <c r="AL162" i="4"/>
  <c r="AN162" i="4"/>
  <c r="AO162" i="4"/>
  <c r="AP162" i="4"/>
  <c r="AR162" i="4"/>
  <c r="D163" i="4"/>
  <c r="E163" i="4"/>
  <c r="F163" i="4"/>
  <c r="G163" i="4"/>
  <c r="H163" i="4"/>
  <c r="I163" i="4"/>
  <c r="K163" i="4"/>
  <c r="L163" i="4"/>
  <c r="M163" i="4"/>
  <c r="O163" i="4"/>
  <c r="AI163" i="4"/>
  <c r="AJ163" i="4"/>
  <c r="AK163" i="4"/>
  <c r="AL163" i="4"/>
  <c r="AN163" i="4"/>
  <c r="AO163" i="4"/>
  <c r="AP163" i="4"/>
  <c r="AR163" i="4"/>
  <c r="D165" i="4"/>
  <c r="E165" i="4"/>
  <c r="F165" i="4"/>
  <c r="G165" i="4"/>
  <c r="H165" i="4"/>
  <c r="I165" i="4"/>
  <c r="K165" i="4"/>
  <c r="L165" i="4"/>
  <c r="M165" i="4"/>
  <c r="O165" i="4"/>
  <c r="AI165" i="4"/>
  <c r="AJ165" i="4"/>
  <c r="AK165" i="4"/>
  <c r="AL165" i="4"/>
  <c r="AN165" i="4"/>
  <c r="AO165" i="4"/>
  <c r="AP165" i="4"/>
  <c r="D166" i="4"/>
  <c r="E166" i="4"/>
  <c r="F166" i="4"/>
  <c r="G166" i="4"/>
  <c r="H166" i="4"/>
  <c r="I166" i="4"/>
  <c r="K166" i="4"/>
  <c r="L166" i="4"/>
  <c r="M166" i="4"/>
  <c r="O166" i="4"/>
  <c r="AI166" i="4"/>
  <c r="AJ166" i="4"/>
  <c r="AK166" i="4"/>
  <c r="AL166" i="4"/>
  <c r="AN166" i="4"/>
  <c r="AO166" i="4"/>
  <c r="AP166" i="4"/>
  <c r="D167" i="4"/>
  <c r="E167" i="4"/>
  <c r="F167" i="4"/>
  <c r="G167" i="4"/>
  <c r="H167" i="4"/>
  <c r="I167" i="4"/>
  <c r="K167" i="4"/>
  <c r="L167" i="4"/>
  <c r="M167" i="4"/>
  <c r="O167" i="4"/>
  <c r="AI167" i="4"/>
  <c r="AJ167" i="4"/>
  <c r="AK167" i="4"/>
  <c r="AL167" i="4"/>
  <c r="AN167" i="4"/>
  <c r="AO167" i="4"/>
  <c r="AP167" i="4"/>
  <c r="D168" i="4"/>
  <c r="E168" i="4"/>
  <c r="F168" i="4"/>
  <c r="G168" i="4"/>
  <c r="H168" i="4"/>
  <c r="I168" i="4"/>
  <c r="K168" i="4"/>
  <c r="L168" i="4"/>
  <c r="M168" i="4"/>
  <c r="O168" i="4"/>
  <c r="AI168" i="4"/>
  <c r="AJ168" i="4"/>
  <c r="AK168" i="4"/>
  <c r="AL168" i="4"/>
  <c r="AN168" i="4"/>
  <c r="AO168" i="4"/>
  <c r="AP168" i="4"/>
  <c r="D169" i="4"/>
  <c r="E169" i="4"/>
  <c r="F169" i="4"/>
  <c r="G169" i="4"/>
  <c r="H169" i="4"/>
  <c r="I169" i="4"/>
  <c r="K169" i="4"/>
  <c r="L169" i="4"/>
  <c r="M169" i="4"/>
  <c r="O169" i="4"/>
  <c r="AI169" i="4"/>
  <c r="AJ169" i="4"/>
  <c r="AK169" i="4"/>
  <c r="AL169" i="4"/>
  <c r="AN169" i="4"/>
  <c r="AO169" i="4"/>
  <c r="AP169" i="4"/>
  <c r="D170" i="4"/>
  <c r="E170" i="4"/>
  <c r="F170" i="4"/>
  <c r="G170" i="4"/>
  <c r="H170" i="4"/>
  <c r="I170" i="4"/>
  <c r="K170" i="4"/>
  <c r="L170" i="4"/>
  <c r="M170" i="4"/>
  <c r="O170" i="4"/>
  <c r="AI170" i="4"/>
  <c r="AJ170" i="4"/>
  <c r="AK170" i="4"/>
  <c r="AL170" i="4"/>
  <c r="AN170" i="4"/>
  <c r="AO170" i="4"/>
  <c r="AP170" i="4"/>
  <c r="D171" i="4"/>
  <c r="E171" i="4"/>
  <c r="F171" i="4"/>
  <c r="G171" i="4"/>
  <c r="H171" i="4"/>
  <c r="I171" i="4"/>
  <c r="K171" i="4"/>
  <c r="L171" i="4"/>
  <c r="M171" i="4"/>
  <c r="O171" i="4"/>
  <c r="AI171" i="4"/>
  <c r="AJ171" i="4"/>
  <c r="AK171" i="4"/>
  <c r="AL171" i="4"/>
  <c r="AN171" i="4"/>
  <c r="AO171" i="4"/>
  <c r="AP171" i="4"/>
  <c r="D172" i="4"/>
  <c r="E172" i="4"/>
  <c r="F172" i="4"/>
  <c r="G172" i="4"/>
  <c r="H172" i="4"/>
  <c r="I172" i="4"/>
  <c r="K172" i="4"/>
  <c r="L172" i="4"/>
  <c r="M172" i="4"/>
  <c r="O172" i="4"/>
  <c r="AI172" i="4"/>
  <c r="AJ172" i="4"/>
  <c r="AK172" i="4"/>
  <c r="AL172" i="4"/>
  <c r="AN172" i="4"/>
  <c r="AO172" i="4"/>
  <c r="AP172" i="4"/>
  <c r="D173" i="4"/>
  <c r="E173" i="4"/>
  <c r="F173" i="4"/>
  <c r="G173" i="4"/>
  <c r="H173" i="4"/>
  <c r="I173" i="4"/>
  <c r="K173" i="4"/>
  <c r="L173" i="4"/>
  <c r="M173" i="4"/>
  <c r="O173" i="4"/>
  <c r="AI173" i="4"/>
  <c r="AJ173" i="4"/>
  <c r="AK173" i="4"/>
  <c r="AL173" i="4"/>
  <c r="AN173" i="4"/>
  <c r="AO173" i="4"/>
  <c r="AP173" i="4"/>
  <c r="D174" i="4"/>
  <c r="E174" i="4"/>
  <c r="F174" i="4"/>
  <c r="G174" i="4"/>
  <c r="H174" i="4"/>
  <c r="I174" i="4"/>
  <c r="K174" i="4"/>
  <c r="L174" i="4"/>
  <c r="M174" i="4"/>
  <c r="O174" i="4"/>
  <c r="AI174" i="4"/>
  <c r="AJ174" i="4"/>
  <c r="AK174" i="4"/>
  <c r="AL174" i="4"/>
  <c r="AN174" i="4"/>
  <c r="AO174" i="4"/>
  <c r="AP174" i="4"/>
  <c r="D175" i="4"/>
  <c r="E175" i="4"/>
  <c r="F175" i="4"/>
  <c r="G175" i="4"/>
  <c r="H175" i="4"/>
  <c r="I175" i="4"/>
  <c r="K175" i="4"/>
  <c r="L175" i="4"/>
  <c r="M175" i="4"/>
  <c r="O175" i="4"/>
  <c r="AI175" i="4"/>
  <c r="AJ175" i="4"/>
  <c r="AK175" i="4"/>
  <c r="AL175" i="4"/>
  <c r="AN175" i="4"/>
  <c r="AO175" i="4"/>
  <c r="AP175" i="4"/>
  <c r="D176" i="4"/>
  <c r="E176" i="4"/>
  <c r="F176" i="4"/>
  <c r="G176" i="4"/>
  <c r="H176" i="4"/>
  <c r="I176" i="4"/>
  <c r="K176" i="4"/>
  <c r="L176" i="4"/>
  <c r="M176" i="4"/>
  <c r="O176" i="4"/>
  <c r="AI176" i="4"/>
  <c r="AJ176" i="4"/>
  <c r="AK176" i="4"/>
  <c r="AL176" i="4"/>
  <c r="AN176" i="4"/>
  <c r="AO176" i="4"/>
  <c r="AP176" i="4"/>
  <c r="D177" i="4"/>
  <c r="E177" i="4"/>
  <c r="F177" i="4"/>
  <c r="G177" i="4"/>
  <c r="H177" i="4"/>
  <c r="I177" i="4"/>
  <c r="K177" i="4"/>
  <c r="L177" i="4"/>
  <c r="M177" i="4"/>
  <c r="O177" i="4"/>
  <c r="AI177" i="4"/>
  <c r="AJ177" i="4"/>
  <c r="AK177" i="4"/>
  <c r="AL177" i="4"/>
  <c r="AN177" i="4"/>
  <c r="AO177" i="4"/>
  <c r="AP177" i="4"/>
  <c r="D178" i="4"/>
  <c r="E178" i="4"/>
  <c r="F178" i="4"/>
  <c r="G178" i="4"/>
  <c r="H178" i="4"/>
  <c r="I178" i="4"/>
  <c r="K178" i="4"/>
  <c r="L178" i="4"/>
  <c r="M178" i="4"/>
  <c r="O178" i="4"/>
  <c r="AI178" i="4"/>
  <c r="AJ178" i="4"/>
  <c r="AK178" i="4"/>
  <c r="AL178" i="4"/>
  <c r="AN178" i="4"/>
  <c r="AO178" i="4"/>
  <c r="AP178" i="4"/>
  <c r="D179" i="4"/>
  <c r="E179" i="4"/>
  <c r="F179" i="4"/>
  <c r="G179" i="4"/>
  <c r="H179" i="4"/>
  <c r="I179" i="4"/>
  <c r="K179" i="4"/>
  <c r="L179" i="4"/>
  <c r="M179" i="4"/>
  <c r="O179" i="4"/>
  <c r="AI179" i="4"/>
  <c r="AJ179" i="4"/>
  <c r="AK179" i="4"/>
  <c r="AL179" i="4"/>
  <c r="AN179" i="4"/>
  <c r="AO179" i="4"/>
  <c r="AP179" i="4"/>
  <c r="D180" i="4"/>
  <c r="E180" i="4"/>
  <c r="F180" i="4"/>
  <c r="G180" i="4"/>
  <c r="H180" i="4"/>
  <c r="I180" i="4"/>
  <c r="K180" i="4"/>
  <c r="L180" i="4"/>
  <c r="M180" i="4"/>
  <c r="O180" i="4"/>
  <c r="AI180" i="4"/>
  <c r="AJ180" i="4"/>
  <c r="AK180" i="4"/>
  <c r="AL180" i="4"/>
  <c r="AN180" i="4"/>
  <c r="AO180" i="4"/>
  <c r="AP180" i="4"/>
  <c r="D181" i="4"/>
  <c r="E181" i="4"/>
  <c r="F181" i="4"/>
  <c r="G181" i="4"/>
  <c r="H181" i="4"/>
  <c r="I181" i="4"/>
  <c r="K181" i="4"/>
  <c r="L181" i="4"/>
  <c r="M181" i="4"/>
  <c r="O181" i="4"/>
  <c r="AI181" i="4"/>
  <c r="AJ181" i="4"/>
  <c r="AK181" i="4"/>
  <c r="AL181" i="4"/>
  <c r="AN181" i="4"/>
  <c r="AO181" i="4"/>
  <c r="AP181" i="4"/>
  <c r="D182" i="4"/>
  <c r="E182" i="4"/>
  <c r="F182" i="4"/>
  <c r="G182" i="4"/>
  <c r="H182" i="4"/>
  <c r="I182" i="4"/>
  <c r="K182" i="4"/>
  <c r="L182" i="4"/>
  <c r="M182" i="4"/>
  <c r="O182" i="4"/>
  <c r="AI182" i="4"/>
  <c r="AJ182" i="4"/>
  <c r="AK182" i="4"/>
  <c r="AL182" i="4"/>
  <c r="AN182" i="4"/>
  <c r="AO182" i="4"/>
  <c r="AP182" i="4"/>
  <c r="D183" i="4"/>
  <c r="E183" i="4"/>
  <c r="F183" i="4"/>
  <c r="G183" i="4"/>
  <c r="H183" i="4"/>
  <c r="I183" i="4"/>
  <c r="K183" i="4"/>
  <c r="L183" i="4"/>
  <c r="M183" i="4"/>
  <c r="O183" i="4"/>
  <c r="AI183" i="4"/>
  <c r="AJ183" i="4"/>
  <c r="AK183" i="4"/>
  <c r="AL183" i="4"/>
  <c r="AN183" i="4"/>
  <c r="AO183" i="4"/>
  <c r="AP183" i="4"/>
  <c r="D184" i="4"/>
  <c r="E184" i="4"/>
  <c r="F184" i="4"/>
  <c r="G184" i="4"/>
  <c r="H184" i="4"/>
  <c r="I184" i="4"/>
  <c r="K184" i="4"/>
  <c r="L184" i="4"/>
  <c r="M184" i="4"/>
  <c r="O184" i="4"/>
  <c r="AI184" i="4"/>
  <c r="AJ184" i="4"/>
  <c r="AK184" i="4"/>
  <c r="AL184" i="4"/>
  <c r="AN184" i="4"/>
  <c r="AO184" i="4"/>
  <c r="AP184" i="4"/>
  <c r="D185" i="4"/>
  <c r="E185" i="4"/>
  <c r="F185" i="4"/>
  <c r="G185" i="4"/>
  <c r="H185" i="4"/>
  <c r="I185" i="4"/>
  <c r="K185" i="4"/>
  <c r="L185" i="4"/>
  <c r="M185" i="4"/>
  <c r="O185" i="4"/>
  <c r="AI185" i="4"/>
  <c r="AJ185" i="4"/>
  <c r="AK185" i="4"/>
  <c r="AL185" i="4"/>
  <c r="AN185" i="4"/>
  <c r="AO185" i="4"/>
  <c r="AP185" i="4"/>
  <c r="D186" i="4"/>
  <c r="E186" i="4"/>
  <c r="F186" i="4"/>
  <c r="G186" i="4"/>
  <c r="H186" i="4"/>
  <c r="I186" i="4"/>
  <c r="K186" i="4"/>
  <c r="L186" i="4"/>
  <c r="M186" i="4"/>
  <c r="O186" i="4"/>
  <c r="AI186" i="4"/>
  <c r="AJ186" i="4"/>
  <c r="AK186" i="4"/>
  <c r="AL186" i="4"/>
  <c r="AN186" i="4"/>
  <c r="AO186" i="4"/>
  <c r="AP186" i="4"/>
  <c r="D187" i="4"/>
  <c r="E187" i="4"/>
  <c r="F187" i="4"/>
  <c r="G187" i="4"/>
  <c r="H187" i="4"/>
  <c r="I187" i="4"/>
  <c r="K187" i="4"/>
  <c r="L187" i="4"/>
  <c r="M187" i="4"/>
  <c r="O187" i="4"/>
  <c r="AI187" i="4"/>
  <c r="AJ187" i="4"/>
  <c r="AK187" i="4"/>
  <c r="AL187" i="4"/>
  <c r="AN187" i="4"/>
  <c r="AO187" i="4"/>
  <c r="AP187" i="4"/>
  <c r="D188" i="4"/>
  <c r="E188" i="4"/>
  <c r="F188" i="4"/>
  <c r="G188" i="4"/>
  <c r="H188" i="4"/>
  <c r="I188" i="4"/>
  <c r="K188" i="4"/>
  <c r="L188" i="4"/>
  <c r="M188" i="4"/>
  <c r="O188" i="4"/>
  <c r="AI188" i="4"/>
  <c r="AJ188" i="4"/>
  <c r="AK188" i="4"/>
  <c r="AL188" i="4"/>
  <c r="AN188" i="4"/>
  <c r="AO188" i="4"/>
  <c r="AP188" i="4"/>
  <c r="D189" i="4"/>
  <c r="E189" i="4"/>
  <c r="F189" i="4"/>
  <c r="G189" i="4"/>
  <c r="H189" i="4"/>
  <c r="I189" i="4"/>
  <c r="K189" i="4"/>
  <c r="L189" i="4"/>
  <c r="M189" i="4"/>
  <c r="O189" i="4"/>
  <c r="AI189" i="4"/>
  <c r="AJ189" i="4"/>
  <c r="AK189" i="4"/>
  <c r="AL189" i="4"/>
  <c r="AN189" i="4"/>
  <c r="AO189" i="4"/>
  <c r="AP189" i="4"/>
  <c r="D190" i="4"/>
  <c r="E190" i="4"/>
  <c r="F190" i="4"/>
  <c r="G190" i="4"/>
  <c r="H190" i="4"/>
  <c r="I190" i="4"/>
  <c r="K190" i="4"/>
  <c r="L190" i="4"/>
  <c r="M190" i="4"/>
  <c r="O190" i="4"/>
  <c r="AI190" i="4"/>
  <c r="AJ190" i="4"/>
  <c r="AK190" i="4"/>
  <c r="AL190" i="4"/>
  <c r="AN190" i="4"/>
  <c r="AO190" i="4"/>
  <c r="AP190" i="4"/>
  <c r="D191" i="4"/>
  <c r="E191" i="4"/>
  <c r="F191" i="4"/>
  <c r="G191" i="4"/>
  <c r="H191" i="4"/>
  <c r="I191" i="4"/>
  <c r="K191" i="4"/>
  <c r="L191" i="4"/>
  <c r="M191" i="4"/>
  <c r="O191" i="4"/>
  <c r="AI191" i="4"/>
  <c r="AJ191" i="4"/>
  <c r="AK191" i="4"/>
  <c r="AL191" i="4"/>
  <c r="AN191" i="4"/>
  <c r="AO191" i="4"/>
  <c r="AP191" i="4"/>
  <c r="D192" i="4"/>
  <c r="E192" i="4"/>
  <c r="F192" i="4"/>
  <c r="G192" i="4"/>
  <c r="H192" i="4"/>
  <c r="I192" i="4"/>
  <c r="K192" i="4"/>
  <c r="L192" i="4"/>
  <c r="M192" i="4"/>
  <c r="O192" i="4"/>
  <c r="AI192" i="4"/>
  <c r="AJ192" i="4"/>
  <c r="AK192" i="4"/>
  <c r="AL192" i="4"/>
  <c r="AN192" i="4"/>
  <c r="AO192" i="4"/>
  <c r="AP192" i="4"/>
  <c r="D193" i="4"/>
  <c r="E193" i="4"/>
  <c r="F193" i="4"/>
  <c r="G193" i="4"/>
  <c r="H193" i="4"/>
  <c r="I193" i="4"/>
  <c r="K193" i="4"/>
  <c r="L193" i="4"/>
  <c r="M193" i="4"/>
  <c r="O193" i="4"/>
  <c r="AI193" i="4"/>
  <c r="AJ193" i="4"/>
  <c r="AK193" i="4"/>
  <c r="AL193" i="4"/>
  <c r="AN193" i="4"/>
  <c r="AO193" i="4"/>
  <c r="AP193" i="4"/>
  <c r="D194" i="4"/>
  <c r="E194" i="4"/>
  <c r="F194" i="4"/>
  <c r="G194" i="4"/>
  <c r="H194" i="4"/>
  <c r="I194" i="4"/>
  <c r="K194" i="4"/>
  <c r="L194" i="4"/>
  <c r="M194" i="4"/>
  <c r="O194" i="4"/>
  <c r="AI194" i="4"/>
  <c r="AJ194" i="4"/>
  <c r="AK194" i="4"/>
  <c r="AL194" i="4"/>
  <c r="AN194" i="4"/>
  <c r="AO194" i="4"/>
  <c r="AP194" i="4"/>
  <c r="D195" i="4"/>
  <c r="E195" i="4"/>
  <c r="F195" i="4"/>
  <c r="G195" i="4"/>
  <c r="H195" i="4"/>
  <c r="I195" i="4"/>
  <c r="K195" i="4"/>
  <c r="L195" i="4"/>
  <c r="M195" i="4"/>
  <c r="O195" i="4"/>
  <c r="AI195" i="4"/>
  <c r="AJ195" i="4"/>
  <c r="AK195" i="4"/>
  <c r="AL195" i="4"/>
  <c r="AN195" i="4"/>
  <c r="AO195" i="4"/>
  <c r="AP195" i="4"/>
  <c r="D196" i="4"/>
  <c r="E196" i="4"/>
  <c r="F196" i="4"/>
  <c r="G196" i="4"/>
  <c r="H196" i="4"/>
  <c r="I196" i="4"/>
  <c r="K196" i="4"/>
  <c r="L196" i="4"/>
  <c r="M196" i="4"/>
  <c r="O196" i="4"/>
  <c r="AI196" i="4"/>
  <c r="AJ196" i="4"/>
  <c r="AK196" i="4"/>
  <c r="AL196" i="4"/>
  <c r="AN196" i="4"/>
  <c r="AO196" i="4"/>
  <c r="AP196" i="4"/>
  <c r="D197" i="4"/>
  <c r="E197" i="4"/>
  <c r="F197" i="4"/>
  <c r="G197" i="4"/>
  <c r="H197" i="4"/>
  <c r="I197" i="4"/>
  <c r="K197" i="4"/>
  <c r="L197" i="4"/>
  <c r="M197" i="4"/>
  <c r="O197" i="4"/>
  <c r="AI197" i="4"/>
  <c r="AJ197" i="4"/>
  <c r="AK197" i="4"/>
  <c r="AL197" i="4"/>
  <c r="AN197" i="4"/>
  <c r="AO197" i="4"/>
  <c r="AP197" i="4"/>
  <c r="D198" i="4"/>
  <c r="E198" i="4"/>
  <c r="F198" i="4"/>
  <c r="G198" i="4"/>
  <c r="H198" i="4"/>
  <c r="I198" i="4"/>
  <c r="K198" i="4"/>
  <c r="L198" i="4"/>
  <c r="M198" i="4"/>
  <c r="O198" i="4"/>
  <c r="AI198" i="4"/>
  <c r="AJ198" i="4"/>
  <c r="AK198" i="4"/>
  <c r="AL198" i="4"/>
  <c r="AN198" i="4"/>
  <c r="AO198" i="4"/>
  <c r="AP198" i="4"/>
  <c r="D199" i="4"/>
  <c r="E199" i="4"/>
  <c r="F199" i="4"/>
  <c r="G199" i="4"/>
  <c r="H199" i="4"/>
  <c r="I199" i="4"/>
  <c r="K199" i="4"/>
  <c r="L199" i="4"/>
  <c r="M199" i="4"/>
  <c r="O199" i="4"/>
  <c r="AI199" i="4"/>
  <c r="AJ199" i="4"/>
  <c r="AK199" i="4"/>
  <c r="AL199" i="4"/>
  <c r="AN199" i="4"/>
  <c r="AO199" i="4"/>
  <c r="AP199" i="4"/>
  <c r="D200" i="4"/>
  <c r="E200" i="4"/>
  <c r="F200" i="4"/>
  <c r="G200" i="4"/>
  <c r="H200" i="4"/>
  <c r="I200" i="4"/>
  <c r="K200" i="4"/>
  <c r="L200" i="4"/>
  <c r="M200" i="4"/>
  <c r="O200" i="4"/>
  <c r="AI200" i="4"/>
  <c r="AJ200" i="4"/>
  <c r="AK200" i="4"/>
  <c r="AL200" i="4"/>
  <c r="AN200" i="4"/>
  <c r="AO200" i="4"/>
  <c r="AP200" i="4"/>
  <c r="D201" i="4"/>
  <c r="E201" i="4"/>
  <c r="F201" i="4"/>
  <c r="G201" i="4"/>
  <c r="H201" i="4"/>
  <c r="I201" i="4"/>
  <c r="K201" i="4"/>
  <c r="L201" i="4"/>
  <c r="M201" i="4"/>
  <c r="O201" i="4"/>
  <c r="AI201" i="4"/>
  <c r="AJ201" i="4"/>
  <c r="AK201" i="4"/>
  <c r="AL201" i="4"/>
  <c r="AN201" i="4"/>
  <c r="AO201" i="4"/>
  <c r="AP201" i="4"/>
  <c r="D202" i="4"/>
  <c r="E202" i="4"/>
  <c r="F202" i="4"/>
  <c r="G202" i="4"/>
  <c r="H202" i="4"/>
  <c r="I202" i="4"/>
  <c r="K202" i="4"/>
  <c r="L202" i="4"/>
  <c r="M202" i="4"/>
  <c r="O202" i="4"/>
  <c r="AI202" i="4"/>
  <c r="AJ202" i="4"/>
  <c r="AK202" i="4"/>
  <c r="AL202" i="4"/>
  <c r="AN202" i="4"/>
  <c r="AO202" i="4"/>
  <c r="AP202" i="4"/>
  <c r="D203" i="4"/>
  <c r="E203" i="4"/>
  <c r="F203" i="4"/>
  <c r="G203" i="4"/>
  <c r="H203" i="4"/>
  <c r="I203" i="4"/>
  <c r="K203" i="4"/>
  <c r="L203" i="4"/>
  <c r="M203" i="4"/>
  <c r="O203" i="4"/>
  <c r="AI203" i="4"/>
  <c r="AJ203" i="4"/>
  <c r="AK203" i="4"/>
  <c r="AL203" i="4"/>
  <c r="AN203" i="4"/>
  <c r="AO203" i="4"/>
  <c r="AP203" i="4"/>
  <c r="D204" i="4"/>
  <c r="E204" i="4"/>
  <c r="F204" i="4"/>
  <c r="G204" i="4"/>
  <c r="H204" i="4"/>
  <c r="I204" i="4"/>
  <c r="K204" i="4"/>
  <c r="L204" i="4"/>
  <c r="M204" i="4"/>
  <c r="O204" i="4"/>
  <c r="AI204" i="4"/>
  <c r="AJ204" i="4"/>
  <c r="AK204" i="4"/>
  <c r="AL204" i="4"/>
  <c r="AN204" i="4"/>
  <c r="AO204" i="4"/>
  <c r="AP204" i="4"/>
  <c r="D205" i="4"/>
  <c r="E205" i="4"/>
  <c r="F205" i="4"/>
  <c r="G205" i="4"/>
  <c r="H205" i="4"/>
  <c r="I205" i="4"/>
  <c r="K205" i="4"/>
  <c r="L205" i="4"/>
  <c r="M205" i="4"/>
  <c r="O205" i="4"/>
  <c r="AI205" i="4"/>
  <c r="AJ205" i="4"/>
  <c r="AK205" i="4"/>
  <c r="AL205" i="4"/>
  <c r="AN205" i="4"/>
  <c r="AO205" i="4"/>
  <c r="AP205" i="4"/>
  <c r="D206" i="4"/>
  <c r="E206" i="4"/>
  <c r="F206" i="4"/>
  <c r="G206" i="4"/>
  <c r="H206" i="4"/>
  <c r="I206" i="4"/>
  <c r="K206" i="4"/>
  <c r="L206" i="4"/>
  <c r="M206" i="4"/>
  <c r="O206" i="4"/>
  <c r="AI206" i="4"/>
  <c r="AJ206" i="4"/>
  <c r="AK206" i="4"/>
  <c r="AL206" i="4"/>
  <c r="AN206" i="4"/>
  <c r="AO206" i="4"/>
  <c r="AP206" i="4"/>
  <c r="D207" i="4"/>
  <c r="E207" i="4"/>
  <c r="F207" i="4"/>
  <c r="G207" i="4"/>
  <c r="H207" i="4"/>
  <c r="I207" i="4"/>
  <c r="K207" i="4"/>
  <c r="L207" i="4"/>
  <c r="M207" i="4"/>
  <c r="O207" i="4"/>
  <c r="AI207" i="4"/>
  <c r="AJ207" i="4"/>
  <c r="AK207" i="4"/>
  <c r="AL207" i="4"/>
  <c r="AN207" i="4"/>
  <c r="AO207" i="4"/>
  <c r="AP207" i="4"/>
  <c r="D208" i="4"/>
  <c r="E208" i="4"/>
  <c r="F208" i="4"/>
  <c r="G208" i="4"/>
  <c r="H208" i="4"/>
  <c r="I208" i="4"/>
  <c r="K208" i="4"/>
  <c r="L208" i="4"/>
  <c r="M208" i="4"/>
  <c r="O208" i="4"/>
  <c r="AI208" i="4"/>
  <c r="AJ208" i="4"/>
  <c r="AK208" i="4"/>
  <c r="AL208" i="4"/>
  <c r="AN208" i="4"/>
  <c r="AO208" i="4"/>
  <c r="AP208" i="4"/>
  <c r="D209" i="4"/>
  <c r="E209" i="4"/>
  <c r="F209" i="4"/>
  <c r="G209" i="4"/>
  <c r="H209" i="4"/>
  <c r="I209" i="4"/>
  <c r="K209" i="4"/>
  <c r="L209" i="4"/>
  <c r="M209" i="4"/>
  <c r="O209" i="4"/>
  <c r="AI209" i="4"/>
  <c r="AJ209" i="4"/>
  <c r="AK209" i="4"/>
  <c r="AL209" i="4"/>
  <c r="AN209" i="4"/>
  <c r="AO209" i="4"/>
  <c r="AP209" i="4"/>
  <c r="D210" i="4"/>
  <c r="E210" i="4"/>
  <c r="F210" i="4"/>
  <c r="G210" i="4"/>
  <c r="H210" i="4"/>
  <c r="I210" i="4"/>
  <c r="K210" i="4"/>
  <c r="L210" i="4"/>
  <c r="M210" i="4"/>
  <c r="O210" i="4"/>
  <c r="AI210" i="4"/>
  <c r="AJ210" i="4"/>
  <c r="AK210" i="4"/>
  <c r="AL210" i="4"/>
  <c r="AN210" i="4"/>
  <c r="AO210" i="4"/>
  <c r="AP210" i="4"/>
  <c r="D211" i="4"/>
  <c r="E211" i="4"/>
  <c r="F211" i="4"/>
  <c r="G211" i="4"/>
  <c r="H211" i="4"/>
  <c r="I211" i="4"/>
  <c r="K211" i="4"/>
  <c r="L211" i="4"/>
  <c r="M211" i="4"/>
  <c r="O211" i="4"/>
  <c r="AI211" i="4"/>
  <c r="AJ211" i="4"/>
  <c r="AK211" i="4"/>
  <c r="AL211" i="4"/>
  <c r="AN211" i="4"/>
  <c r="AO211" i="4"/>
  <c r="AP211" i="4"/>
  <c r="D212" i="4"/>
  <c r="E212" i="4"/>
  <c r="F212" i="4"/>
  <c r="G212" i="4"/>
  <c r="H212" i="4"/>
  <c r="I212" i="4"/>
  <c r="K212" i="4"/>
  <c r="L212" i="4"/>
  <c r="M212" i="4"/>
  <c r="O212" i="4"/>
  <c r="AI212" i="4"/>
  <c r="AJ212" i="4"/>
  <c r="AK212" i="4"/>
  <c r="AL212" i="4"/>
  <c r="AN212" i="4"/>
  <c r="AO212" i="4"/>
  <c r="AP212" i="4"/>
  <c r="D213" i="4"/>
  <c r="E213" i="4"/>
  <c r="F213" i="4"/>
  <c r="G213" i="4"/>
  <c r="H213" i="4"/>
  <c r="I213" i="4"/>
  <c r="K213" i="4"/>
  <c r="L213" i="4"/>
  <c r="M213" i="4"/>
  <c r="O213" i="4"/>
  <c r="AI213" i="4"/>
  <c r="AJ213" i="4"/>
  <c r="AK213" i="4"/>
  <c r="AL213" i="4"/>
  <c r="AN213" i="4"/>
  <c r="AO213" i="4"/>
  <c r="AP213" i="4"/>
  <c r="D214" i="4"/>
  <c r="E214" i="4"/>
  <c r="F214" i="4"/>
  <c r="G214" i="4"/>
  <c r="H214" i="4"/>
  <c r="I214" i="4"/>
  <c r="K214" i="4"/>
  <c r="L214" i="4"/>
  <c r="M214" i="4"/>
  <c r="O214" i="4"/>
  <c r="AI214" i="4"/>
  <c r="AJ214" i="4"/>
  <c r="AK214" i="4"/>
  <c r="AL214" i="4"/>
  <c r="AN214" i="4"/>
  <c r="AO214" i="4"/>
  <c r="AP214" i="4"/>
  <c r="D215" i="4"/>
  <c r="E215" i="4"/>
  <c r="F215" i="4"/>
  <c r="G215" i="4"/>
  <c r="H215" i="4"/>
  <c r="I215" i="4"/>
  <c r="K215" i="4"/>
  <c r="L215" i="4"/>
  <c r="M215" i="4"/>
  <c r="O215" i="4"/>
  <c r="AI215" i="4"/>
  <c r="AJ215" i="4"/>
  <c r="AK215" i="4"/>
  <c r="AL215" i="4"/>
  <c r="AN215" i="4"/>
  <c r="AO215" i="4"/>
  <c r="AP215" i="4"/>
  <c r="D216" i="4"/>
  <c r="E216" i="4"/>
  <c r="F216" i="4"/>
  <c r="G216" i="4"/>
  <c r="H216" i="4"/>
  <c r="I216" i="4"/>
  <c r="K216" i="4"/>
  <c r="L216" i="4"/>
  <c r="M216" i="4"/>
  <c r="O216" i="4"/>
  <c r="AI216" i="4"/>
  <c r="AJ216" i="4"/>
  <c r="AK216" i="4"/>
  <c r="AL216" i="4"/>
  <c r="AN216" i="4"/>
  <c r="AO216" i="4"/>
  <c r="AP216" i="4"/>
  <c r="D217" i="4"/>
  <c r="E217" i="4"/>
  <c r="F217" i="4"/>
  <c r="G217" i="4"/>
  <c r="H217" i="4"/>
  <c r="I217" i="4"/>
  <c r="K217" i="4"/>
  <c r="L217" i="4"/>
  <c r="M217" i="4"/>
  <c r="O217" i="4"/>
  <c r="AI217" i="4"/>
  <c r="AJ217" i="4"/>
  <c r="AK217" i="4"/>
  <c r="AL217" i="4"/>
  <c r="AN217" i="4"/>
  <c r="AO217" i="4"/>
  <c r="AP217" i="4"/>
  <c r="D218" i="4"/>
  <c r="E218" i="4"/>
  <c r="F218" i="4"/>
  <c r="G218" i="4"/>
  <c r="H218" i="4"/>
  <c r="I218" i="4"/>
  <c r="K218" i="4"/>
  <c r="L218" i="4"/>
  <c r="M218" i="4"/>
  <c r="O218" i="4"/>
  <c r="AI218" i="4"/>
  <c r="AJ218" i="4"/>
  <c r="AK218" i="4"/>
  <c r="AL218" i="4"/>
  <c r="AN218" i="4"/>
  <c r="AO218" i="4"/>
  <c r="AP218" i="4"/>
  <c r="D219" i="4"/>
  <c r="E219" i="4"/>
  <c r="F219" i="4"/>
  <c r="G219" i="4"/>
  <c r="H219" i="4"/>
  <c r="I219" i="4"/>
  <c r="K219" i="4"/>
  <c r="L219" i="4"/>
  <c r="M219" i="4"/>
  <c r="O219" i="4"/>
  <c r="AI219" i="4"/>
  <c r="AJ219" i="4"/>
  <c r="AK219" i="4"/>
  <c r="AL219" i="4"/>
  <c r="AN219" i="4"/>
  <c r="AO219" i="4"/>
  <c r="AP219" i="4"/>
  <c r="D220" i="4"/>
  <c r="E220" i="4"/>
  <c r="F220" i="4"/>
  <c r="G220" i="4"/>
  <c r="H220" i="4"/>
  <c r="I220" i="4"/>
  <c r="K220" i="4"/>
  <c r="L220" i="4"/>
  <c r="M220" i="4"/>
  <c r="O220" i="4"/>
  <c r="AI220" i="4"/>
  <c r="AJ220" i="4"/>
  <c r="AK220" i="4"/>
  <c r="AL220" i="4"/>
  <c r="AN220" i="4"/>
  <c r="AO220" i="4"/>
  <c r="AP220" i="4"/>
  <c r="D221" i="4"/>
  <c r="E221" i="4"/>
  <c r="F221" i="4"/>
  <c r="G221" i="4"/>
  <c r="H221" i="4"/>
  <c r="I221" i="4"/>
  <c r="K221" i="4"/>
  <c r="L221" i="4"/>
  <c r="M221" i="4"/>
  <c r="O221" i="4"/>
  <c r="AI221" i="4"/>
  <c r="AJ221" i="4"/>
  <c r="AK221" i="4"/>
  <c r="AL221" i="4"/>
  <c r="AN221" i="4"/>
  <c r="AO221" i="4"/>
  <c r="AP221" i="4"/>
  <c r="D222" i="4"/>
  <c r="E222" i="4"/>
  <c r="F222" i="4"/>
  <c r="G222" i="4"/>
  <c r="H222" i="4"/>
  <c r="I222" i="4"/>
  <c r="K222" i="4"/>
  <c r="L222" i="4"/>
  <c r="M222" i="4"/>
  <c r="O222" i="4"/>
  <c r="AI222" i="4"/>
  <c r="AJ222" i="4"/>
  <c r="AK222" i="4"/>
  <c r="AL222" i="4"/>
  <c r="AN222" i="4"/>
  <c r="AO222" i="4"/>
  <c r="AP222" i="4"/>
  <c r="D223" i="4"/>
  <c r="E223" i="4"/>
  <c r="F223" i="4"/>
  <c r="G223" i="4"/>
  <c r="H223" i="4"/>
  <c r="I223" i="4"/>
  <c r="K223" i="4"/>
  <c r="L223" i="4"/>
  <c r="M223" i="4"/>
  <c r="O223" i="4"/>
  <c r="AI223" i="4"/>
  <c r="AJ223" i="4"/>
  <c r="AK223" i="4"/>
  <c r="AL223" i="4"/>
  <c r="AN223" i="4"/>
  <c r="AO223" i="4"/>
  <c r="AP223" i="4"/>
  <c r="AR223" i="4"/>
  <c r="D225" i="4"/>
  <c r="E225" i="4"/>
  <c r="F225" i="4"/>
  <c r="G225" i="4"/>
  <c r="H225" i="4"/>
  <c r="I225" i="4"/>
  <c r="K225" i="4"/>
  <c r="L225" i="4"/>
  <c r="M225" i="4"/>
  <c r="O225" i="4"/>
  <c r="AI225" i="4"/>
  <c r="AJ225" i="4"/>
  <c r="AK225" i="4"/>
  <c r="AL225" i="4"/>
  <c r="AN225" i="4"/>
  <c r="AO225" i="4"/>
  <c r="AP225" i="4"/>
  <c r="AR225" i="4"/>
  <c r="D226" i="4"/>
  <c r="E226" i="4"/>
  <c r="F226" i="4"/>
  <c r="G226" i="4"/>
  <c r="H226" i="4"/>
  <c r="I226" i="4"/>
  <c r="K226" i="4"/>
  <c r="L226" i="4"/>
  <c r="M226" i="4"/>
  <c r="O226" i="4"/>
  <c r="AI226" i="4"/>
  <c r="AJ226" i="4"/>
  <c r="AK226" i="4"/>
  <c r="AL226" i="4"/>
  <c r="AN226" i="4"/>
  <c r="AO226" i="4"/>
  <c r="AP226" i="4"/>
  <c r="AR226" i="4"/>
  <c r="D227" i="4"/>
  <c r="E227" i="4"/>
  <c r="F227" i="4"/>
  <c r="G227" i="4"/>
  <c r="H227" i="4"/>
  <c r="I227" i="4"/>
  <c r="K227" i="4"/>
  <c r="L227" i="4"/>
  <c r="M227" i="4"/>
  <c r="O227" i="4"/>
  <c r="AI227" i="4"/>
  <c r="AJ227" i="4"/>
  <c r="AK227" i="4"/>
  <c r="AL227" i="4"/>
  <c r="AN227" i="4"/>
  <c r="AO227" i="4"/>
  <c r="AP227" i="4"/>
  <c r="AR227" i="4"/>
  <c r="D228" i="4"/>
  <c r="E228" i="4"/>
  <c r="F228" i="4"/>
  <c r="G228" i="4"/>
  <c r="H228" i="4"/>
  <c r="I228" i="4"/>
  <c r="K228" i="4"/>
  <c r="L228" i="4"/>
  <c r="M228" i="4"/>
  <c r="O228" i="4"/>
  <c r="AI228" i="4"/>
  <c r="AJ228" i="4"/>
  <c r="AK228" i="4"/>
  <c r="AL228" i="4"/>
  <c r="AN228" i="4"/>
  <c r="AO228" i="4"/>
  <c r="AP228" i="4"/>
  <c r="AR228" i="4"/>
  <c r="D229" i="4"/>
  <c r="E229" i="4"/>
  <c r="F229" i="4"/>
  <c r="G229" i="4"/>
  <c r="H229" i="4"/>
  <c r="I229" i="4"/>
  <c r="K229" i="4"/>
  <c r="L229" i="4"/>
  <c r="M229" i="4"/>
  <c r="O229" i="4"/>
  <c r="AI229" i="4"/>
  <c r="AJ229" i="4"/>
  <c r="AK229" i="4"/>
  <c r="AL229" i="4"/>
  <c r="AN229" i="4"/>
  <c r="AO229" i="4"/>
  <c r="AP229" i="4"/>
  <c r="AR229" i="4"/>
  <c r="D230" i="4"/>
  <c r="E230" i="4"/>
  <c r="F230" i="4"/>
  <c r="G230" i="4"/>
  <c r="H230" i="4"/>
  <c r="I230" i="4"/>
  <c r="K230" i="4"/>
  <c r="L230" i="4"/>
  <c r="M230" i="4"/>
  <c r="O230" i="4"/>
  <c r="AI230" i="4"/>
  <c r="AJ230" i="4"/>
  <c r="AK230" i="4"/>
  <c r="AL230" i="4"/>
  <c r="AN230" i="4"/>
  <c r="AO230" i="4"/>
  <c r="AP230" i="4"/>
  <c r="AR230" i="4"/>
  <c r="D231" i="4"/>
  <c r="E231" i="4"/>
  <c r="F231" i="4"/>
  <c r="G231" i="4"/>
  <c r="H231" i="4"/>
  <c r="I231" i="4"/>
  <c r="K231" i="4"/>
  <c r="L231" i="4"/>
  <c r="M231" i="4"/>
  <c r="O231" i="4"/>
  <c r="AI231" i="4"/>
  <c r="AJ231" i="4"/>
  <c r="AK231" i="4"/>
  <c r="AL231" i="4"/>
  <c r="AN231" i="4"/>
  <c r="AO231" i="4"/>
  <c r="AP231" i="4"/>
  <c r="AR231" i="4"/>
  <c r="D232" i="4"/>
  <c r="E232" i="4"/>
  <c r="F232" i="4"/>
  <c r="G232" i="4"/>
  <c r="H232" i="4"/>
  <c r="I232" i="4"/>
  <c r="K232" i="4"/>
  <c r="L232" i="4"/>
  <c r="M232" i="4"/>
  <c r="O232" i="4"/>
  <c r="AI232" i="4"/>
  <c r="AJ232" i="4"/>
  <c r="AK232" i="4"/>
  <c r="AL232" i="4"/>
  <c r="AN232" i="4"/>
  <c r="AO232" i="4"/>
  <c r="AP232" i="4"/>
  <c r="AR232" i="4"/>
  <c r="D233" i="4"/>
  <c r="E233" i="4"/>
  <c r="F233" i="4"/>
  <c r="G233" i="4"/>
  <c r="H233" i="4"/>
  <c r="I233" i="4"/>
  <c r="K233" i="4"/>
  <c r="L233" i="4"/>
  <c r="M233" i="4"/>
  <c r="O233" i="4"/>
  <c r="AI233" i="4"/>
  <c r="AJ233" i="4"/>
  <c r="AK233" i="4"/>
  <c r="AL233" i="4"/>
  <c r="AN233" i="4"/>
  <c r="AO233" i="4"/>
  <c r="AP233" i="4"/>
  <c r="AR233" i="4"/>
  <c r="H235" i="4"/>
  <c r="I235" i="4"/>
  <c r="O235" i="4"/>
  <c r="AI235" i="4"/>
  <c r="AJ235" i="4"/>
  <c r="AK235" i="4"/>
  <c r="AL235" i="4"/>
  <c r="AN235" i="4"/>
  <c r="AO235" i="4"/>
  <c r="AP235" i="4"/>
  <c r="AR235" i="4"/>
  <c r="H236" i="4"/>
  <c r="I236" i="4"/>
  <c r="O236" i="4"/>
  <c r="AI236" i="4"/>
  <c r="AJ236" i="4"/>
  <c r="AK236" i="4"/>
  <c r="AL236" i="4"/>
  <c r="AN236" i="4"/>
  <c r="AO236" i="4"/>
  <c r="AP236" i="4"/>
  <c r="AR236" i="4"/>
  <c r="H237" i="4"/>
  <c r="I237" i="4"/>
  <c r="O237" i="4"/>
  <c r="AI237" i="4"/>
  <c r="AJ237" i="4"/>
  <c r="AK237" i="4"/>
  <c r="AL237" i="4"/>
  <c r="AN237" i="4"/>
  <c r="AO237" i="4"/>
  <c r="AP237" i="4"/>
  <c r="AR237" i="4"/>
  <c r="D238" i="4"/>
  <c r="E238" i="4"/>
  <c r="F238" i="4"/>
  <c r="G238" i="4"/>
  <c r="H238" i="4"/>
  <c r="I238" i="4"/>
  <c r="K238" i="4"/>
  <c r="L238" i="4"/>
  <c r="M238" i="4"/>
  <c r="O238" i="4"/>
  <c r="AI238" i="4"/>
  <c r="AJ238" i="4"/>
  <c r="AK238" i="4"/>
  <c r="AL238" i="4"/>
  <c r="AN238" i="4"/>
  <c r="AO238" i="4"/>
  <c r="AP238" i="4"/>
  <c r="AR238" i="4"/>
  <c r="H240" i="4"/>
  <c r="I240" i="4"/>
  <c r="O240" i="4"/>
  <c r="AI240" i="4"/>
  <c r="AJ240" i="4"/>
  <c r="AK240" i="4"/>
  <c r="AL240" i="4"/>
  <c r="AN240" i="4"/>
  <c r="AO240" i="4"/>
  <c r="AP240" i="4"/>
  <c r="AR240" i="4"/>
  <c r="D241" i="4"/>
  <c r="E241" i="4"/>
  <c r="F241" i="4"/>
  <c r="G241" i="4"/>
  <c r="H241" i="4"/>
  <c r="I241" i="4"/>
  <c r="K241" i="4"/>
  <c r="L241" i="4"/>
  <c r="M241" i="4"/>
  <c r="O241" i="4"/>
  <c r="AI241" i="4"/>
  <c r="AJ241" i="4"/>
  <c r="AK241" i="4"/>
  <c r="AL241" i="4"/>
  <c r="AN241" i="4"/>
  <c r="AO241" i="4"/>
  <c r="AP241" i="4"/>
  <c r="AR241" i="4"/>
  <c r="D243" i="4"/>
  <c r="E243" i="4"/>
  <c r="F243" i="4"/>
  <c r="G243" i="4"/>
  <c r="H243" i="4"/>
  <c r="I243" i="4"/>
  <c r="K243" i="4"/>
  <c r="L243" i="4"/>
  <c r="M243" i="4"/>
  <c r="O243" i="4"/>
  <c r="AI243" i="4"/>
  <c r="AJ243" i="4"/>
  <c r="AK243" i="4"/>
  <c r="AL243" i="4"/>
  <c r="AN243" i="4"/>
  <c r="AO243" i="4"/>
  <c r="AP243" i="4"/>
  <c r="AR243" i="4"/>
  <c r="D244" i="4"/>
  <c r="E244" i="4"/>
  <c r="F244" i="4"/>
  <c r="G244" i="4"/>
  <c r="H244" i="4"/>
  <c r="I244" i="4"/>
  <c r="K244" i="4"/>
  <c r="L244" i="4"/>
  <c r="M244" i="4"/>
  <c r="O244" i="4"/>
  <c r="AI244" i="4"/>
  <c r="AJ244" i="4"/>
  <c r="AK244" i="4"/>
  <c r="AL244" i="4"/>
  <c r="AN244" i="4"/>
  <c r="AO244" i="4"/>
  <c r="AP244" i="4"/>
  <c r="AR244" i="4"/>
  <c r="D245" i="4"/>
  <c r="E245" i="4"/>
  <c r="F245" i="4"/>
  <c r="G245" i="4"/>
  <c r="H245" i="4"/>
  <c r="I245" i="4"/>
  <c r="K245" i="4"/>
  <c r="L245" i="4"/>
  <c r="M245" i="4"/>
  <c r="O245" i="4"/>
  <c r="AI245" i="4"/>
  <c r="AJ245" i="4"/>
  <c r="AK245" i="4"/>
  <c r="AL245" i="4"/>
  <c r="AN245" i="4"/>
  <c r="AO245" i="4"/>
  <c r="AP245" i="4"/>
  <c r="AR245" i="4"/>
  <c r="D246" i="4"/>
  <c r="E246" i="4"/>
  <c r="F246" i="4"/>
  <c r="G246" i="4"/>
  <c r="H246" i="4"/>
  <c r="I246" i="4"/>
  <c r="K246" i="4"/>
  <c r="L246" i="4"/>
  <c r="M246" i="4"/>
  <c r="O246" i="4"/>
  <c r="AI246" i="4"/>
  <c r="AJ246" i="4"/>
  <c r="AK246" i="4"/>
  <c r="AL246" i="4"/>
  <c r="AN246" i="4"/>
  <c r="AO246" i="4"/>
  <c r="AP246" i="4"/>
  <c r="AR246" i="4"/>
  <c r="D247" i="4"/>
  <c r="E247" i="4"/>
  <c r="F247" i="4"/>
  <c r="G247" i="4"/>
  <c r="H247" i="4"/>
  <c r="I247" i="4"/>
  <c r="K247" i="4"/>
  <c r="L247" i="4"/>
  <c r="M247" i="4"/>
  <c r="O247" i="4"/>
  <c r="AI247" i="4"/>
  <c r="AJ247" i="4"/>
  <c r="AK247" i="4"/>
  <c r="AL247" i="4"/>
  <c r="AN247" i="4"/>
  <c r="AO247" i="4"/>
  <c r="AP247" i="4"/>
  <c r="AR247" i="4"/>
  <c r="D248" i="4"/>
  <c r="E248" i="4"/>
  <c r="F248" i="4"/>
  <c r="G248" i="4"/>
  <c r="H248" i="4"/>
  <c r="I248" i="4"/>
  <c r="K248" i="4"/>
  <c r="L248" i="4"/>
  <c r="M248" i="4"/>
  <c r="O248" i="4"/>
  <c r="AI248" i="4"/>
  <c r="AJ248" i="4"/>
  <c r="AK248" i="4"/>
  <c r="AL248" i="4"/>
  <c r="AN248" i="4"/>
  <c r="AO248" i="4"/>
  <c r="AP248" i="4"/>
  <c r="AR248" i="4"/>
  <c r="D249" i="4"/>
  <c r="E249" i="4"/>
  <c r="F249" i="4"/>
  <c r="G249" i="4"/>
  <c r="H249" i="4"/>
  <c r="I249" i="4"/>
  <c r="K249" i="4"/>
  <c r="L249" i="4"/>
  <c r="M249" i="4"/>
  <c r="O249" i="4"/>
  <c r="AI249" i="4"/>
  <c r="AJ249" i="4"/>
  <c r="AK249" i="4"/>
  <c r="AL249" i="4"/>
  <c r="AN249" i="4"/>
  <c r="AO249" i="4"/>
  <c r="AP249" i="4"/>
  <c r="AR249" i="4"/>
  <c r="D250" i="4"/>
  <c r="E250" i="4"/>
  <c r="F250" i="4"/>
  <c r="G250" i="4"/>
  <c r="H250" i="4"/>
  <c r="I250" i="4"/>
  <c r="K250" i="4"/>
  <c r="L250" i="4"/>
  <c r="M250" i="4"/>
  <c r="O250" i="4"/>
  <c r="AI250" i="4"/>
  <c r="AJ250" i="4"/>
  <c r="AK250" i="4"/>
  <c r="AL250" i="4"/>
  <c r="AN250" i="4"/>
  <c r="AO250" i="4"/>
  <c r="AP250" i="4"/>
  <c r="AR250" i="4"/>
  <c r="D251" i="4"/>
  <c r="E251" i="4"/>
  <c r="F251" i="4"/>
  <c r="G251" i="4"/>
  <c r="H251" i="4"/>
  <c r="I251" i="4"/>
  <c r="K251" i="4"/>
  <c r="L251" i="4"/>
  <c r="M251" i="4"/>
  <c r="O251" i="4"/>
  <c r="AI251" i="4"/>
  <c r="AJ251" i="4"/>
  <c r="AK251" i="4"/>
  <c r="AL251" i="4"/>
  <c r="AN251" i="4"/>
  <c r="AO251" i="4"/>
  <c r="AP251" i="4"/>
  <c r="AR251" i="4"/>
  <c r="D252" i="4"/>
  <c r="E252" i="4"/>
  <c r="F252" i="4"/>
  <c r="G252" i="4"/>
  <c r="H252" i="4"/>
  <c r="I252" i="4"/>
  <c r="K252" i="4"/>
  <c r="L252" i="4"/>
  <c r="M252" i="4"/>
  <c r="O252" i="4"/>
  <c r="AI252" i="4"/>
  <c r="AJ252" i="4"/>
  <c r="AK252" i="4"/>
  <c r="AL252" i="4"/>
  <c r="AN252" i="4"/>
  <c r="AO252" i="4"/>
  <c r="AP252" i="4"/>
  <c r="AR252" i="4"/>
  <c r="D253" i="4"/>
  <c r="E253" i="4"/>
  <c r="F253" i="4"/>
  <c r="G253" i="4"/>
  <c r="H253" i="4"/>
  <c r="I253" i="4"/>
  <c r="K253" i="4"/>
  <c r="L253" i="4"/>
  <c r="M253" i="4"/>
  <c r="O253" i="4"/>
  <c r="AI253" i="4"/>
  <c r="AJ253" i="4"/>
  <c r="AK253" i="4"/>
  <c r="AL253" i="4"/>
  <c r="AN253" i="4"/>
  <c r="AO253" i="4"/>
  <c r="AP253" i="4"/>
  <c r="AR253" i="4"/>
  <c r="D254" i="4"/>
  <c r="E254" i="4"/>
  <c r="F254" i="4"/>
  <c r="G254" i="4"/>
  <c r="H254" i="4"/>
  <c r="I254" i="4"/>
  <c r="K254" i="4"/>
  <c r="L254" i="4"/>
  <c r="M254" i="4"/>
  <c r="O254" i="4"/>
  <c r="AI254" i="4"/>
  <c r="AJ254" i="4"/>
  <c r="AK254" i="4"/>
  <c r="AL254" i="4"/>
  <c r="AN254" i="4"/>
  <c r="AO254" i="4"/>
  <c r="AP254" i="4"/>
  <c r="AR254" i="4"/>
  <c r="D255" i="4"/>
  <c r="E255" i="4"/>
  <c r="F255" i="4"/>
  <c r="G255" i="4"/>
  <c r="H255" i="4"/>
  <c r="I255" i="4"/>
  <c r="K255" i="4"/>
  <c r="L255" i="4"/>
  <c r="M255" i="4"/>
  <c r="O255" i="4"/>
  <c r="AI255" i="4"/>
  <c r="AJ255" i="4"/>
  <c r="AK255" i="4"/>
  <c r="AL255" i="4"/>
  <c r="AN255" i="4"/>
  <c r="AO255" i="4"/>
  <c r="AP255" i="4"/>
  <c r="AR255" i="4"/>
  <c r="D256" i="4"/>
  <c r="E256" i="4"/>
  <c r="F256" i="4"/>
  <c r="G256" i="4"/>
  <c r="H256" i="4"/>
  <c r="I256" i="4"/>
  <c r="K256" i="4"/>
  <c r="L256" i="4"/>
  <c r="M256" i="4"/>
  <c r="O256" i="4"/>
  <c r="AI256" i="4"/>
  <c r="AJ256" i="4"/>
  <c r="AK256" i="4"/>
  <c r="AL256" i="4"/>
  <c r="AN256" i="4"/>
  <c r="AO256" i="4"/>
  <c r="AP256" i="4"/>
  <c r="AR256" i="4"/>
  <c r="D257" i="4"/>
  <c r="E257" i="4"/>
  <c r="F257" i="4"/>
  <c r="G257" i="4"/>
  <c r="H257" i="4"/>
  <c r="I257" i="4"/>
  <c r="K257" i="4"/>
  <c r="L257" i="4"/>
  <c r="M257" i="4"/>
  <c r="O257" i="4"/>
  <c r="AI257" i="4"/>
  <c r="AJ257" i="4"/>
  <c r="AK257" i="4"/>
  <c r="AL257" i="4"/>
  <c r="AN257" i="4"/>
  <c r="AO257" i="4"/>
  <c r="AP257" i="4"/>
  <c r="AR257" i="4"/>
  <c r="D258" i="4"/>
  <c r="E258" i="4"/>
  <c r="F258" i="4"/>
  <c r="G258" i="4"/>
  <c r="H258" i="4"/>
  <c r="I258" i="4"/>
  <c r="K258" i="4"/>
  <c r="L258" i="4"/>
  <c r="M258" i="4"/>
  <c r="O258" i="4"/>
  <c r="AI258" i="4"/>
  <c r="AJ258" i="4"/>
  <c r="AK258" i="4"/>
  <c r="AL258" i="4"/>
  <c r="AN258" i="4"/>
  <c r="AO258" i="4"/>
  <c r="AP258" i="4"/>
  <c r="AR258" i="4"/>
  <c r="D259" i="4"/>
  <c r="E259" i="4"/>
  <c r="F259" i="4"/>
  <c r="G259" i="4"/>
  <c r="H259" i="4"/>
  <c r="I259" i="4"/>
  <c r="K259" i="4"/>
  <c r="L259" i="4"/>
  <c r="M259" i="4"/>
  <c r="O259" i="4"/>
  <c r="AI259" i="4"/>
  <c r="AJ259" i="4"/>
  <c r="AK259" i="4"/>
  <c r="AL259" i="4"/>
  <c r="AN259" i="4"/>
  <c r="AO259" i="4"/>
  <c r="AP259" i="4"/>
  <c r="AR259" i="4"/>
  <c r="D260" i="4"/>
  <c r="E260" i="4"/>
  <c r="F260" i="4"/>
  <c r="G260" i="4"/>
  <c r="H260" i="4"/>
  <c r="I260" i="4"/>
  <c r="K260" i="4"/>
  <c r="L260" i="4"/>
  <c r="M260" i="4"/>
  <c r="O260" i="4"/>
  <c r="AI260" i="4"/>
  <c r="AJ260" i="4"/>
  <c r="AK260" i="4"/>
  <c r="AL260" i="4"/>
  <c r="AN260" i="4"/>
  <c r="AO260" i="4"/>
  <c r="AP260" i="4"/>
  <c r="AR260" i="4"/>
  <c r="D261" i="4"/>
  <c r="E261" i="4"/>
  <c r="F261" i="4"/>
  <c r="G261" i="4"/>
  <c r="H261" i="4"/>
  <c r="I261" i="4"/>
  <c r="K261" i="4"/>
  <c r="L261" i="4"/>
  <c r="M261" i="4"/>
  <c r="O261" i="4"/>
  <c r="AI261" i="4"/>
  <c r="AJ261" i="4"/>
  <c r="AK261" i="4"/>
  <c r="AL261" i="4"/>
  <c r="AN261" i="4"/>
  <c r="AO261" i="4"/>
  <c r="AP261" i="4"/>
  <c r="AR261" i="4"/>
  <c r="D262" i="4"/>
  <c r="E262" i="4"/>
  <c r="F262" i="4"/>
  <c r="G262" i="4"/>
  <c r="H262" i="4"/>
  <c r="I262" i="4"/>
  <c r="K262" i="4"/>
  <c r="L262" i="4"/>
  <c r="M262" i="4"/>
  <c r="O262" i="4"/>
  <c r="AI262" i="4"/>
  <c r="AJ262" i="4"/>
  <c r="AK262" i="4"/>
  <c r="AL262" i="4"/>
  <c r="AN262" i="4"/>
  <c r="AO262" i="4"/>
  <c r="AP262" i="4"/>
  <c r="AR262" i="4"/>
  <c r="D263" i="4"/>
  <c r="E263" i="4"/>
  <c r="F263" i="4"/>
  <c r="G263" i="4"/>
  <c r="H263" i="4"/>
  <c r="I263" i="4"/>
  <c r="K263" i="4"/>
  <c r="L263" i="4"/>
  <c r="M263" i="4"/>
  <c r="O263" i="4"/>
  <c r="AI263" i="4"/>
  <c r="AJ263" i="4"/>
  <c r="AK263" i="4"/>
  <c r="AL263" i="4"/>
  <c r="AN263" i="4"/>
  <c r="AO263" i="4"/>
  <c r="AP263" i="4"/>
  <c r="AR263" i="4"/>
  <c r="D264" i="4"/>
  <c r="E264" i="4"/>
  <c r="F264" i="4"/>
  <c r="G264" i="4"/>
  <c r="H264" i="4"/>
  <c r="I264" i="4"/>
  <c r="K264" i="4"/>
  <c r="L264" i="4"/>
  <c r="M264" i="4"/>
  <c r="O264" i="4"/>
  <c r="AI264" i="4"/>
  <c r="AJ264" i="4"/>
  <c r="AK264" i="4"/>
  <c r="AL264" i="4"/>
  <c r="AN264" i="4"/>
  <c r="AO264" i="4"/>
  <c r="AP264" i="4"/>
  <c r="AR264" i="4"/>
  <c r="D265" i="4"/>
  <c r="E265" i="4"/>
  <c r="F265" i="4"/>
  <c r="G265" i="4"/>
  <c r="H265" i="4"/>
  <c r="I265" i="4"/>
  <c r="K265" i="4"/>
  <c r="L265" i="4"/>
  <c r="M265" i="4"/>
  <c r="O265" i="4"/>
  <c r="AI265" i="4"/>
  <c r="AJ265" i="4"/>
  <c r="AK265" i="4"/>
  <c r="AL265" i="4"/>
  <c r="AN265" i="4"/>
  <c r="AO265" i="4"/>
  <c r="AP265" i="4"/>
  <c r="AR265" i="4"/>
  <c r="D266" i="4"/>
  <c r="E266" i="4"/>
  <c r="F266" i="4"/>
  <c r="G266" i="4"/>
  <c r="H266" i="4"/>
  <c r="I266" i="4"/>
  <c r="K266" i="4"/>
  <c r="L266" i="4"/>
  <c r="M266" i="4"/>
  <c r="O266" i="4"/>
  <c r="AI266" i="4"/>
  <c r="AJ266" i="4"/>
  <c r="AK266" i="4"/>
  <c r="AL266" i="4"/>
  <c r="AN266" i="4"/>
  <c r="AO266" i="4"/>
  <c r="AP266" i="4"/>
  <c r="AR266" i="4"/>
  <c r="D267" i="4"/>
  <c r="E267" i="4"/>
  <c r="F267" i="4"/>
  <c r="G267" i="4"/>
  <c r="H267" i="4"/>
  <c r="I267" i="4"/>
  <c r="K267" i="4"/>
  <c r="L267" i="4"/>
  <c r="M267" i="4"/>
  <c r="O267" i="4"/>
  <c r="AI267" i="4"/>
  <c r="AJ267" i="4"/>
  <c r="AK267" i="4"/>
  <c r="AL267" i="4"/>
  <c r="AN267" i="4"/>
  <c r="AO267" i="4"/>
  <c r="AP267" i="4"/>
  <c r="AR267" i="4"/>
  <c r="D268" i="4"/>
  <c r="E268" i="4"/>
  <c r="F268" i="4"/>
  <c r="G268" i="4"/>
  <c r="H268" i="4"/>
  <c r="I268" i="4"/>
  <c r="K268" i="4"/>
  <c r="L268" i="4"/>
  <c r="M268" i="4"/>
  <c r="O268" i="4"/>
  <c r="AI268" i="4"/>
  <c r="AJ268" i="4"/>
  <c r="AK268" i="4"/>
  <c r="AL268" i="4"/>
  <c r="AN268" i="4"/>
  <c r="AO268" i="4"/>
  <c r="AP268" i="4"/>
  <c r="AR268" i="4"/>
  <c r="D269" i="4"/>
  <c r="E269" i="4"/>
  <c r="F269" i="4"/>
  <c r="G269" i="4"/>
  <c r="H269" i="4"/>
  <c r="I269" i="4"/>
  <c r="K269" i="4"/>
  <c r="L269" i="4"/>
  <c r="M269" i="4"/>
  <c r="O269" i="4"/>
  <c r="AI269" i="4"/>
  <c r="AJ269" i="4"/>
  <c r="AK269" i="4"/>
  <c r="AL269" i="4"/>
  <c r="AN269" i="4"/>
  <c r="AO269" i="4"/>
  <c r="AP269" i="4"/>
  <c r="AR269" i="4"/>
  <c r="D270" i="4"/>
  <c r="E270" i="4"/>
  <c r="F270" i="4"/>
  <c r="G270" i="4"/>
  <c r="H270" i="4"/>
  <c r="I270" i="4"/>
  <c r="K270" i="4"/>
  <c r="L270" i="4"/>
  <c r="M270" i="4"/>
  <c r="O270" i="4"/>
  <c r="AI270" i="4"/>
  <c r="AJ270" i="4"/>
  <c r="AK270" i="4"/>
  <c r="AL270" i="4"/>
  <c r="AN270" i="4"/>
  <c r="AO270" i="4"/>
  <c r="AP270" i="4"/>
  <c r="AR270" i="4"/>
  <c r="D271" i="4"/>
  <c r="E271" i="4"/>
  <c r="F271" i="4"/>
  <c r="G271" i="4"/>
  <c r="H271" i="4"/>
  <c r="I271" i="4"/>
  <c r="K271" i="4"/>
  <c r="L271" i="4"/>
  <c r="M271" i="4"/>
  <c r="O271" i="4"/>
  <c r="AI271" i="4"/>
  <c r="AJ271" i="4"/>
  <c r="AK271" i="4"/>
  <c r="AL271" i="4"/>
  <c r="AN271" i="4"/>
  <c r="AO271" i="4"/>
  <c r="AP271" i="4"/>
  <c r="AR271" i="4"/>
  <c r="D272" i="4"/>
  <c r="E272" i="4"/>
  <c r="F272" i="4"/>
  <c r="G272" i="4"/>
  <c r="H272" i="4"/>
  <c r="I272" i="4"/>
  <c r="K272" i="4"/>
  <c r="L272" i="4"/>
  <c r="M272" i="4"/>
  <c r="O272" i="4"/>
  <c r="AI272" i="4"/>
  <c r="AJ272" i="4"/>
  <c r="AK272" i="4"/>
  <c r="AL272" i="4"/>
  <c r="AN272" i="4"/>
  <c r="AO272" i="4"/>
  <c r="AP272" i="4"/>
  <c r="AR272" i="4"/>
  <c r="D273" i="4"/>
  <c r="E273" i="4"/>
  <c r="F273" i="4"/>
  <c r="G273" i="4"/>
  <c r="H273" i="4"/>
  <c r="I273" i="4"/>
  <c r="K273" i="4"/>
  <c r="L273" i="4"/>
  <c r="M273" i="4"/>
  <c r="O273" i="4"/>
  <c r="AI273" i="4"/>
  <c r="AJ273" i="4"/>
  <c r="AK273" i="4"/>
  <c r="AL273" i="4"/>
  <c r="AN273" i="4"/>
  <c r="AO273" i="4"/>
  <c r="AP273" i="4"/>
  <c r="AR273" i="4"/>
  <c r="D274" i="4"/>
  <c r="E274" i="4"/>
  <c r="F274" i="4"/>
  <c r="G274" i="4"/>
  <c r="H274" i="4"/>
  <c r="I274" i="4"/>
  <c r="K274" i="4"/>
  <c r="L274" i="4"/>
  <c r="M274" i="4"/>
  <c r="O274" i="4"/>
  <c r="AI274" i="4"/>
  <c r="AJ274" i="4"/>
  <c r="AK274" i="4"/>
  <c r="AL274" i="4"/>
  <c r="AN274" i="4"/>
  <c r="AO274" i="4"/>
  <c r="AP274" i="4"/>
  <c r="AR274" i="4"/>
  <c r="D275" i="4"/>
  <c r="E275" i="4"/>
  <c r="F275" i="4"/>
  <c r="G275" i="4"/>
  <c r="H275" i="4"/>
  <c r="I275" i="4"/>
  <c r="K275" i="4"/>
  <c r="L275" i="4"/>
  <c r="M275" i="4"/>
  <c r="O275" i="4"/>
  <c r="AI275" i="4"/>
  <c r="AJ275" i="4"/>
  <c r="AK275" i="4"/>
  <c r="AL275" i="4"/>
  <c r="AN275" i="4"/>
  <c r="AO275" i="4"/>
  <c r="AP275" i="4"/>
  <c r="AR275" i="4"/>
  <c r="D276" i="4"/>
  <c r="E276" i="4"/>
  <c r="F276" i="4"/>
  <c r="G276" i="4"/>
  <c r="H276" i="4"/>
  <c r="I276" i="4"/>
  <c r="K276" i="4"/>
  <c r="L276" i="4"/>
  <c r="M276" i="4"/>
  <c r="O276" i="4"/>
  <c r="AI276" i="4"/>
  <c r="AJ276" i="4"/>
  <c r="AK276" i="4"/>
  <c r="AL276" i="4"/>
  <c r="AN276" i="4"/>
  <c r="AO276" i="4"/>
  <c r="AP276" i="4"/>
  <c r="AR276" i="4"/>
  <c r="D277" i="4"/>
  <c r="E277" i="4"/>
  <c r="F277" i="4"/>
  <c r="G277" i="4"/>
  <c r="H277" i="4"/>
  <c r="I277" i="4"/>
  <c r="K277" i="4"/>
  <c r="L277" i="4"/>
  <c r="M277" i="4"/>
  <c r="O277" i="4"/>
  <c r="AI277" i="4"/>
  <c r="AJ277" i="4"/>
  <c r="AK277" i="4"/>
  <c r="AL277" i="4"/>
  <c r="AN277" i="4"/>
  <c r="AO277" i="4"/>
  <c r="AP277" i="4"/>
  <c r="AR277" i="4"/>
  <c r="D278" i="4"/>
  <c r="E278" i="4"/>
  <c r="F278" i="4"/>
  <c r="G278" i="4"/>
  <c r="H278" i="4"/>
  <c r="I278" i="4"/>
  <c r="K278" i="4"/>
  <c r="L278" i="4"/>
  <c r="M278" i="4"/>
  <c r="O278" i="4"/>
  <c r="AI278" i="4"/>
  <c r="AJ278" i="4"/>
  <c r="AK278" i="4"/>
  <c r="AL278" i="4"/>
  <c r="AN278" i="4"/>
  <c r="AO278" i="4"/>
  <c r="AP278" i="4"/>
  <c r="AR278" i="4"/>
  <c r="D279" i="4"/>
  <c r="E279" i="4"/>
  <c r="F279" i="4"/>
  <c r="G279" i="4"/>
  <c r="H279" i="4"/>
  <c r="I279" i="4"/>
  <c r="K279" i="4"/>
  <c r="L279" i="4"/>
  <c r="M279" i="4"/>
  <c r="O279" i="4"/>
  <c r="AI279" i="4"/>
  <c r="AJ279" i="4"/>
  <c r="AK279" i="4"/>
  <c r="AL279" i="4"/>
  <c r="AN279" i="4"/>
  <c r="AO279" i="4"/>
  <c r="AP279" i="4"/>
  <c r="AR279" i="4"/>
  <c r="D280" i="4"/>
  <c r="E280" i="4"/>
  <c r="F280" i="4"/>
  <c r="G280" i="4"/>
  <c r="H280" i="4"/>
  <c r="I280" i="4"/>
  <c r="K280" i="4"/>
  <c r="L280" i="4"/>
  <c r="M280" i="4"/>
  <c r="O280" i="4"/>
  <c r="AI280" i="4"/>
  <c r="AJ280" i="4"/>
  <c r="AK280" i="4"/>
  <c r="AL280" i="4"/>
  <c r="AN280" i="4"/>
  <c r="AO280" i="4"/>
  <c r="AP280" i="4"/>
  <c r="AR280" i="4"/>
  <c r="D281" i="4"/>
  <c r="E281" i="4"/>
  <c r="F281" i="4"/>
  <c r="G281" i="4"/>
  <c r="H281" i="4"/>
  <c r="I281" i="4"/>
  <c r="K281" i="4"/>
  <c r="L281" i="4"/>
  <c r="M281" i="4"/>
  <c r="O281" i="4"/>
  <c r="AI281" i="4"/>
  <c r="AJ281" i="4"/>
  <c r="AK281" i="4"/>
  <c r="AL281" i="4"/>
  <c r="AN281" i="4"/>
  <c r="AO281" i="4"/>
  <c r="AP281" i="4"/>
  <c r="AR281" i="4"/>
  <c r="D282" i="4"/>
  <c r="E282" i="4"/>
  <c r="F282" i="4"/>
  <c r="G282" i="4"/>
  <c r="H282" i="4"/>
  <c r="I282" i="4"/>
  <c r="K282" i="4"/>
  <c r="L282" i="4"/>
  <c r="M282" i="4"/>
  <c r="O282" i="4"/>
  <c r="AI282" i="4"/>
  <c r="AJ282" i="4"/>
  <c r="AK282" i="4"/>
  <c r="AL282" i="4"/>
  <c r="AN282" i="4"/>
  <c r="AO282" i="4"/>
  <c r="AP282" i="4"/>
  <c r="AR282" i="4"/>
  <c r="D283" i="4"/>
  <c r="E283" i="4"/>
  <c r="F283" i="4"/>
  <c r="G283" i="4"/>
  <c r="H283" i="4"/>
  <c r="I283" i="4"/>
  <c r="K283" i="4"/>
  <c r="L283" i="4"/>
  <c r="M283" i="4"/>
  <c r="O283" i="4"/>
  <c r="AI283" i="4"/>
  <c r="AJ283" i="4"/>
  <c r="AK283" i="4"/>
  <c r="AL283" i="4"/>
  <c r="AN283" i="4"/>
  <c r="AO283" i="4"/>
  <c r="AP283" i="4"/>
  <c r="AR283" i="4"/>
  <c r="D284" i="4"/>
  <c r="E284" i="4"/>
  <c r="F284" i="4"/>
  <c r="G284" i="4"/>
  <c r="H284" i="4"/>
  <c r="I284" i="4"/>
  <c r="K284" i="4"/>
  <c r="L284" i="4"/>
  <c r="M284" i="4"/>
  <c r="O284" i="4"/>
  <c r="AI284" i="4"/>
  <c r="AJ284" i="4"/>
  <c r="AK284" i="4"/>
  <c r="AL284" i="4"/>
  <c r="AN284" i="4"/>
  <c r="AO284" i="4"/>
  <c r="AP284" i="4"/>
  <c r="AR284" i="4"/>
  <c r="D285" i="4"/>
  <c r="E285" i="4"/>
  <c r="F285" i="4"/>
  <c r="G285" i="4"/>
  <c r="H285" i="4"/>
  <c r="I285" i="4"/>
  <c r="K285" i="4"/>
  <c r="L285" i="4"/>
  <c r="M285" i="4"/>
  <c r="O285" i="4"/>
  <c r="AI285" i="4"/>
  <c r="AJ285" i="4"/>
  <c r="AK285" i="4"/>
  <c r="AL285" i="4"/>
  <c r="AN285" i="4"/>
  <c r="AO285" i="4"/>
  <c r="AP285" i="4"/>
  <c r="AR285" i="4"/>
  <c r="D286" i="4"/>
  <c r="E286" i="4"/>
  <c r="F286" i="4"/>
  <c r="G286" i="4"/>
  <c r="H286" i="4"/>
  <c r="I286" i="4"/>
  <c r="K286" i="4"/>
  <c r="L286" i="4"/>
  <c r="M286" i="4"/>
  <c r="O286" i="4"/>
  <c r="AI286" i="4"/>
  <c r="AJ286" i="4"/>
  <c r="AK286" i="4"/>
  <c r="AL286" i="4"/>
  <c r="AN286" i="4"/>
  <c r="AO286" i="4"/>
  <c r="AP286" i="4"/>
  <c r="AR286" i="4"/>
  <c r="D287" i="4"/>
  <c r="E287" i="4"/>
  <c r="F287" i="4"/>
  <c r="G287" i="4"/>
  <c r="H287" i="4"/>
  <c r="I287" i="4"/>
  <c r="K287" i="4"/>
  <c r="L287" i="4"/>
  <c r="M287" i="4"/>
  <c r="O287" i="4"/>
  <c r="AI287" i="4"/>
  <c r="AJ287" i="4"/>
  <c r="AK287" i="4"/>
  <c r="AL287" i="4"/>
  <c r="AN287" i="4"/>
  <c r="AO287" i="4"/>
  <c r="AP287" i="4"/>
  <c r="AR287" i="4"/>
  <c r="D288" i="4"/>
  <c r="E288" i="4"/>
  <c r="F288" i="4"/>
  <c r="G288" i="4"/>
  <c r="H288" i="4"/>
  <c r="I288" i="4"/>
  <c r="K288" i="4"/>
  <c r="L288" i="4"/>
  <c r="M288" i="4"/>
  <c r="O288" i="4"/>
  <c r="AI288" i="4"/>
  <c r="AJ288" i="4"/>
  <c r="AK288" i="4"/>
  <c r="AL288" i="4"/>
  <c r="AN288" i="4"/>
  <c r="AO288" i="4"/>
  <c r="AP288" i="4"/>
  <c r="AR288" i="4"/>
  <c r="D289" i="4"/>
  <c r="E289" i="4"/>
  <c r="F289" i="4"/>
  <c r="G289" i="4"/>
  <c r="H289" i="4"/>
  <c r="I289" i="4"/>
  <c r="K289" i="4"/>
  <c r="L289" i="4"/>
  <c r="M289" i="4"/>
  <c r="O289" i="4"/>
  <c r="AI289" i="4"/>
  <c r="AJ289" i="4"/>
  <c r="AK289" i="4"/>
  <c r="AL289" i="4"/>
  <c r="AN289" i="4"/>
  <c r="AO289" i="4"/>
  <c r="AP289" i="4"/>
  <c r="AR289" i="4"/>
  <c r="D290" i="4"/>
  <c r="E290" i="4"/>
  <c r="F290" i="4"/>
  <c r="G290" i="4"/>
  <c r="H290" i="4"/>
  <c r="I290" i="4"/>
  <c r="K290" i="4"/>
  <c r="L290" i="4"/>
  <c r="M290" i="4"/>
  <c r="O290" i="4"/>
  <c r="AI290" i="4"/>
  <c r="AJ290" i="4"/>
  <c r="AK290" i="4"/>
  <c r="AL290" i="4"/>
  <c r="AN290" i="4"/>
  <c r="AO290" i="4"/>
  <c r="AP290" i="4"/>
  <c r="AR290" i="4"/>
  <c r="D291" i="4"/>
  <c r="E291" i="4"/>
  <c r="F291" i="4"/>
  <c r="G291" i="4"/>
  <c r="H291" i="4"/>
  <c r="I291" i="4"/>
  <c r="K291" i="4"/>
  <c r="L291" i="4"/>
  <c r="M291" i="4"/>
  <c r="O291" i="4"/>
  <c r="AI291" i="4"/>
  <c r="AJ291" i="4"/>
  <c r="AK291" i="4"/>
  <c r="AL291" i="4"/>
  <c r="AN291" i="4"/>
  <c r="AO291" i="4"/>
  <c r="AP291" i="4"/>
  <c r="AR291" i="4"/>
  <c r="D292" i="4"/>
  <c r="E292" i="4"/>
  <c r="F292" i="4"/>
  <c r="G292" i="4"/>
  <c r="H292" i="4"/>
  <c r="I292" i="4"/>
  <c r="K292" i="4"/>
  <c r="L292" i="4"/>
  <c r="M292" i="4"/>
  <c r="O292" i="4"/>
  <c r="AI292" i="4"/>
  <c r="AJ292" i="4"/>
  <c r="AK292" i="4"/>
  <c r="AL292" i="4"/>
  <c r="AN292" i="4"/>
  <c r="AO292" i="4"/>
  <c r="AP292" i="4"/>
  <c r="AR292" i="4"/>
  <c r="D293" i="4"/>
  <c r="E293" i="4"/>
  <c r="F293" i="4"/>
  <c r="G293" i="4"/>
  <c r="H293" i="4"/>
  <c r="I293" i="4"/>
  <c r="K293" i="4"/>
  <c r="L293" i="4"/>
  <c r="M293" i="4"/>
  <c r="O293" i="4"/>
  <c r="AI293" i="4"/>
  <c r="AJ293" i="4"/>
  <c r="AK293" i="4"/>
  <c r="AL293" i="4"/>
  <c r="AN293" i="4"/>
  <c r="AO293" i="4"/>
  <c r="AP293" i="4"/>
  <c r="AR293" i="4"/>
  <c r="D294" i="4"/>
  <c r="E294" i="4"/>
  <c r="F294" i="4"/>
  <c r="G294" i="4"/>
  <c r="H294" i="4"/>
  <c r="I294" i="4"/>
  <c r="K294" i="4"/>
  <c r="L294" i="4"/>
  <c r="M294" i="4"/>
  <c r="O294" i="4"/>
  <c r="AI294" i="4"/>
  <c r="AJ294" i="4"/>
  <c r="AK294" i="4"/>
  <c r="AL294" i="4"/>
  <c r="AN294" i="4"/>
  <c r="AO294" i="4"/>
  <c r="AP294" i="4"/>
  <c r="AR294" i="4"/>
  <c r="D295" i="4"/>
  <c r="E295" i="4"/>
  <c r="F295" i="4"/>
  <c r="G295" i="4"/>
  <c r="H295" i="4"/>
  <c r="I295" i="4"/>
  <c r="K295" i="4"/>
  <c r="L295" i="4"/>
  <c r="M295" i="4"/>
  <c r="O295" i="4"/>
  <c r="AI295" i="4"/>
  <c r="AJ295" i="4"/>
  <c r="AK295" i="4"/>
  <c r="AL295" i="4"/>
  <c r="AN295" i="4"/>
  <c r="AO295" i="4"/>
  <c r="AP295" i="4"/>
  <c r="AR295" i="4"/>
  <c r="D296" i="4"/>
  <c r="E296" i="4"/>
  <c r="F296" i="4"/>
  <c r="G296" i="4"/>
  <c r="H296" i="4"/>
  <c r="I296" i="4"/>
  <c r="K296" i="4"/>
  <c r="L296" i="4"/>
  <c r="M296" i="4"/>
  <c r="O296" i="4"/>
  <c r="AI296" i="4"/>
  <c r="AJ296" i="4"/>
  <c r="AK296" i="4"/>
  <c r="AL296" i="4"/>
  <c r="AN296" i="4"/>
  <c r="AO296" i="4"/>
  <c r="AP296" i="4"/>
  <c r="AR296" i="4"/>
  <c r="D297" i="4"/>
  <c r="E297" i="4"/>
  <c r="F297" i="4"/>
  <c r="G297" i="4"/>
  <c r="H297" i="4"/>
  <c r="I297" i="4"/>
  <c r="K297" i="4"/>
  <c r="L297" i="4"/>
  <c r="M297" i="4"/>
  <c r="O297" i="4"/>
  <c r="AI297" i="4"/>
  <c r="AJ297" i="4"/>
  <c r="AK297" i="4"/>
  <c r="AL297" i="4"/>
  <c r="AN297" i="4"/>
  <c r="AO297" i="4"/>
  <c r="AP297" i="4"/>
  <c r="AR297" i="4"/>
  <c r="D298" i="4"/>
  <c r="E298" i="4"/>
  <c r="F298" i="4"/>
  <c r="G298" i="4"/>
  <c r="H298" i="4"/>
  <c r="I298" i="4"/>
  <c r="K298" i="4"/>
  <c r="L298" i="4"/>
  <c r="M298" i="4"/>
  <c r="O298" i="4"/>
  <c r="AI298" i="4"/>
  <c r="AJ298" i="4"/>
  <c r="AK298" i="4"/>
  <c r="AL298" i="4"/>
  <c r="AN298" i="4"/>
  <c r="AO298" i="4"/>
  <c r="AP298" i="4"/>
  <c r="AR298" i="4"/>
  <c r="D299" i="4"/>
  <c r="E299" i="4"/>
  <c r="F299" i="4"/>
  <c r="G299" i="4"/>
  <c r="H299" i="4"/>
  <c r="I299" i="4"/>
  <c r="K299" i="4"/>
  <c r="L299" i="4"/>
  <c r="M299" i="4"/>
  <c r="O299" i="4"/>
  <c r="AI299" i="4"/>
  <c r="AJ299" i="4"/>
  <c r="AK299" i="4"/>
  <c r="AL299" i="4"/>
  <c r="AN299" i="4"/>
  <c r="AO299" i="4"/>
  <c r="AP299" i="4"/>
  <c r="AR299" i="4"/>
  <c r="D300" i="4"/>
  <c r="E300" i="4"/>
  <c r="F300" i="4"/>
  <c r="G300" i="4"/>
  <c r="H300" i="4"/>
  <c r="I300" i="4"/>
  <c r="K300" i="4"/>
  <c r="L300" i="4"/>
  <c r="M300" i="4"/>
  <c r="O300" i="4"/>
  <c r="AI300" i="4"/>
  <c r="AJ300" i="4"/>
  <c r="AK300" i="4"/>
  <c r="AL300" i="4"/>
  <c r="AN300" i="4"/>
  <c r="AO300" i="4"/>
  <c r="AP300" i="4"/>
  <c r="AR300" i="4"/>
  <c r="D301" i="4"/>
  <c r="E301" i="4"/>
  <c r="F301" i="4"/>
  <c r="G301" i="4"/>
  <c r="H301" i="4"/>
  <c r="I301" i="4"/>
  <c r="K301" i="4"/>
  <c r="L301" i="4"/>
  <c r="M301" i="4"/>
  <c r="O301" i="4"/>
  <c r="AI301" i="4"/>
  <c r="AJ301" i="4"/>
  <c r="AK301" i="4"/>
  <c r="AL301" i="4"/>
  <c r="AN301" i="4"/>
  <c r="AO301" i="4"/>
  <c r="AP301" i="4"/>
  <c r="AR301" i="4"/>
  <c r="D302" i="4"/>
  <c r="E302" i="4"/>
  <c r="F302" i="4"/>
  <c r="G302" i="4"/>
  <c r="H302" i="4"/>
  <c r="I302" i="4"/>
  <c r="K302" i="4"/>
  <c r="L302" i="4"/>
  <c r="M302" i="4"/>
  <c r="O302" i="4"/>
  <c r="AI302" i="4"/>
  <c r="AJ302" i="4"/>
  <c r="AK302" i="4"/>
  <c r="AL302" i="4"/>
  <c r="AN302" i="4"/>
  <c r="AO302" i="4"/>
  <c r="AP302" i="4"/>
  <c r="AR302" i="4"/>
  <c r="D303" i="4"/>
  <c r="E303" i="4"/>
  <c r="F303" i="4"/>
  <c r="G303" i="4"/>
  <c r="H303" i="4"/>
  <c r="I303" i="4"/>
  <c r="K303" i="4"/>
  <c r="L303" i="4"/>
  <c r="M303" i="4"/>
  <c r="O303" i="4"/>
  <c r="AI303" i="4"/>
  <c r="AJ303" i="4"/>
  <c r="AK303" i="4"/>
  <c r="AL303" i="4"/>
  <c r="AN303" i="4"/>
  <c r="AO303" i="4"/>
  <c r="AP303" i="4"/>
  <c r="AR303" i="4"/>
  <c r="D304" i="4"/>
  <c r="E304" i="4"/>
  <c r="F304" i="4"/>
  <c r="G304" i="4"/>
  <c r="H304" i="4"/>
  <c r="I304" i="4"/>
  <c r="K304" i="4"/>
  <c r="L304" i="4"/>
  <c r="M304" i="4"/>
  <c r="O304" i="4"/>
  <c r="AI304" i="4"/>
  <c r="AJ304" i="4"/>
  <c r="AK304" i="4"/>
  <c r="AL304" i="4"/>
  <c r="AN304" i="4"/>
  <c r="AO304" i="4"/>
  <c r="AP304" i="4"/>
  <c r="AR304" i="4"/>
  <c r="D305" i="4"/>
  <c r="E305" i="4"/>
  <c r="F305" i="4"/>
  <c r="G305" i="4"/>
  <c r="H305" i="4"/>
  <c r="I305" i="4"/>
  <c r="K305" i="4"/>
  <c r="L305" i="4"/>
  <c r="M305" i="4"/>
  <c r="O305" i="4"/>
  <c r="AI305" i="4"/>
  <c r="AJ305" i="4"/>
  <c r="AK305" i="4"/>
  <c r="AL305" i="4"/>
  <c r="AN305" i="4"/>
  <c r="AO305" i="4"/>
  <c r="AP305" i="4"/>
  <c r="AR305" i="4"/>
  <c r="D306" i="4"/>
  <c r="E306" i="4"/>
  <c r="F306" i="4"/>
  <c r="G306" i="4"/>
  <c r="H306" i="4"/>
  <c r="I306" i="4"/>
  <c r="K306" i="4"/>
  <c r="L306" i="4"/>
  <c r="M306" i="4"/>
  <c r="O306" i="4"/>
  <c r="AI306" i="4"/>
  <c r="AJ306" i="4"/>
  <c r="AK306" i="4"/>
  <c r="AL306" i="4"/>
  <c r="AN306" i="4"/>
  <c r="AO306" i="4"/>
  <c r="AP306" i="4"/>
  <c r="AR306" i="4"/>
  <c r="D307" i="4"/>
  <c r="E307" i="4"/>
  <c r="F307" i="4"/>
  <c r="G307" i="4"/>
  <c r="H307" i="4"/>
  <c r="I307" i="4"/>
  <c r="K307" i="4"/>
  <c r="L307" i="4"/>
  <c r="M307" i="4"/>
  <c r="O307" i="4"/>
  <c r="AI307" i="4"/>
  <c r="AJ307" i="4"/>
  <c r="AK307" i="4"/>
  <c r="AL307" i="4"/>
  <c r="AN307" i="4"/>
  <c r="AO307" i="4"/>
  <c r="AP307" i="4"/>
  <c r="AR307" i="4"/>
  <c r="D308" i="4"/>
  <c r="E308" i="4"/>
  <c r="F308" i="4"/>
  <c r="G308" i="4"/>
  <c r="H308" i="4"/>
  <c r="I308" i="4"/>
  <c r="K308" i="4"/>
  <c r="L308" i="4"/>
  <c r="M308" i="4"/>
  <c r="O308" i="4"/>
  <c r="AI308" i="4"/>
  <c r="AJ308" i="4"/>
  <c r="AK308" i="4"/>
  <c r="AL308" i="4"/>
  <c r="AN308" i="4"/>
  <c r="AO308" i="4"/>
  <c r="AP308" i="4"/>
  <c r="AR308" i="4"/>
  <c r="D309" i="4"/>
  <c r="E309" i="4"/>
  <c r="F309" i="4"/>
  <c r="G309" i="4"/>
  <c r="H309" i="4"/>
  <c r="I309" i="4"/>
  <c r="K309" i="4"/>
  <c r="L309" i="4"/>
  <c r="M309" i="4"/>
  <c r="O309" i="4"/>
  <c r="AI309" i="4"/>
  <c r="AJ309" i="4"/>
  <c r="AK309" i="4"/>
  <c r="AL309" i="4"/>
  <c r="AN309" i="4"/>
  <c r="AO309" i="4"/>
  <c r="AP309" i="4"/>
  <c r="AR309" i="4"/>
  <c r="D310" i="4"/>
  <c r="E310" i="4"/>
  <c r="F310" i="4"/>
  <c r="G310" i="4"/>
  <c r="H310" i="4"/>
  <c r="I310" i="4"/>
  <c r="K310" i="4"/>
  <c r="L310" i="4"/>
  <c r="M310" i="4"/>
  <c r="O310" i="4"/>
  <c r="AI310" i="4"/>
  <c r="AJ310" i="4"/>
  <c r="AK310" i="4"/>
  <c r="AL310" i="4"/>
  <c r="AN310" i="4"/>
  <c r="AO310" i="4"/>
  <c r="AP310" i="4"/>
  <c r="AR310" i="4"/>
  <c r="D312" i="4"/>
  <c r="E312" i="4"/>
  <c r="F312" i="4"/>
  <c r="G312" i="4"/>
  <c r="H312" i="4"/>
  <c r="I312" i="4"/>
  <c r="K312" i="4"/>
  <c r="L312" i="4"/>
  <c r="M312" i="4"/>
  <c r="O312" i="4"/>
  <c r="AI312" i="4"/>
  <c r="AJ312" i="4"/>
  <c r="AK312" i="4"/>
  <c r="AL312" i="4"/>
  <c r="AN312" i="4"/>
  <c r="AO312" i="4"/>
  <c r="AP312" i="4"/>
  <c r="AR312" i="4"/>
  <c r="D313" i="4"/>
  <c r="E313" i="4"/>
  <c r="F313" i="4"/>
  <c r="G313" i="4"/>
  <c r="H313" i="4"/>
  <c r="I313" i="4"/>
  <c r="K313" i="4"/>
  <c r="L313" i="4"/>
  <c r="M313" i="4"/>
  <c r="O313" i="4"/>
  <c r="AI313" i="4"/>
  <c r="AJ313" i="4"/>
  <c r="AK313" i="4"/>
  <c r="AL313" i="4"/>
  <c r="AN313" i="4"/>
  <c r="AO313" i="4"/>
  <c r="AP313" i="4"/>
  <c r="AR313" i="4"/>
  <c r="D314" i="4"/>
  <c r="E314" i="4"/>
  <c r="F314" i="4"/>
  <c r="G314" i="4"/>
  <c r="H314" i="4"/>
  <c r="I314" i="4"/>
  <c r="K314" i="4"/>
  <c r="L314" i="4"/>
  <c r="M314" i="4"/>
  <c r="O314" i="4"/>
  <c r="AI314" i="4"/>
  <c r="AJ314" i="4"/>
  <c r="AK314" i="4"/>
  <c r="AL314" i="4"/>
  <c r="AN314" i="4"/>
  <c r="AO314" i="4"/>
  <c r="AP314" i="4"/>
  <c r="AR314" i="4"/>
  <c r="D315" i="4"/>
  <c r="E315" i="4"/>
  <c r="F315" i="4"/>
  <c r="G315" i="4"/>
  <c r="H315" i="4"/>
  <c r="I315" i="4"/>
  <c r="K315" i="4"/>
  <c r="L315" i="4"/>
  <c r="M315" i="4"/>
  <c r="O315" i="4"/>
  <c r="AI315" i="4"/>
  <c r="AJ315" i="4"/>
  <c r="AK315" i="4"/>
  <c r="AL315" i="4"/>
  <c r="AN315" i="4"/>
  <c r="AO315" i="4"/>
  <c r="AP315" i="4"/>
  <c r="AR315" i="4"/>
  <c r="D316" i="4"/>
  <c r="E316" i="4"/>
  <c r="F316" i="4"/>
  <c r="G316" i="4"/>
  <c r="H316" i="4"/>
  <c r="I316" i="4"/>
  <c r="K316" i="4"/>
  <c r="L316" i="4"/>
  <c r="M316" i="4"/>
  <c r="O316" i="4"/>
  <c r="AI316" i="4"/>
  <c r="AJ316" i="4"/>
  <c r="AK316" i="4"/>
  <c r="AL316" i="4"/>
  <c r="AN316" i="4"/>
  <c r="AO316" i="4"/>
  <c r="AP316" i="4"/>
  <c r="AR316" i="4"/>
  <c r="D317" i="4"/>
  <c r="E317" i="4"/>
  <c r="F317" i="4"/>
  <c r="G317" i="4"/>
  <c r="H317" i="4"/>
  <c r="I317" i="4"/>
  <c r="K317" i="4"/>
  <c r="L317" i="4"/>
  <c r="M317" i="4"/>
  <c r="O317" i="4"/>
  <c r="AI317" i="4"/>
  <c r="AJ317" i="4"/>
  <c r="AK317" i="4"/>
  <c r="AL317" i="4"/>
  <c r="AN317" i="4"/>
  <c r="AO317" i="4"/>
  <c r="AP317" i="4"/>
  <c r="AR317" i="4"/>
  <c r="D318" i="4"/>
  <c r="E318" i="4"/>
  <c r="F318" i="4"/>
  <c r="G318" i="4"/>
  <c r="H318" i="4"/>
  <c r="I318" i="4"/>
  <c r="K318" i="4"/>
  <c r="L318" i="4"/>
  <c r="M318" i="4"/>
  <c r="O318" i="4"/>
  <c r="AI318" i="4"/>
  <c r="AJ318" i="4"/>
  <c r="AK318" i="4"/>
  <c r="AL318" i="4"/>
  <c r="AN318" i="4"/>
  <c r="AO318" i="4"/>
  <c r="AP318" i="4"/>
  <c r="AR318" i="4"/>
  <c r="D319" i="4"/>
  <c r="E319" i="4"/>
  <c r="F319" i="4"/>
  <c r="G319" i="4"/>
  <c r="H319" i="4"/>
  <c r="I319" i="4"/>
  <c r="K319" i="4"/>
  <c r="L319" i="4"/>
  <c r="M319" i="4"/>
  <c r="O319" i="4"/>
  <c r="AI319" i="4"/>
  <c r="AJ319" i="4"/>
  <c r="AK319" i="4"/>
  <c r="AL319" i="4"/>
  <c r="AN319" i="4"/>
  <c r="AO319" i="4"/>
  <c r="AP319" i="4"/>
  <c r="AR319" i="4"/>
  <c r="D320" i="4"/>
  <c r="E320" i="4"/>
  <c r="F320" i="4"/>
  <c r="G320" i="4"/>
  <c r="H320" i="4"/>
  <c r="I320" i="4"/>
  <c r="K320" i="4"/>
  <c r="L320" i="4"/>
  <c r="M320" i="4"/>
  <c r="O320" i="4"/>
  <c r="AI320" i="4"/>
  <c r="AJ320" i="4"/>
  <c r="AK320" i="4"/>
  <c r="AL320" i="4"/>
  <c r="AN320" i="4"/>
  <c r="AO320" i="4"/>
  <c r="AP320" i="4"/>
  <c r="AR320" i="4"/>
  <c r="D321" i="4"/>
  <c r="E321" i="4"/>
  <c r="F321" i="4"/>
  <c r="G321" i="4"/>
  <c r="H321" i="4"/>
  <c r="I321" i="4"/>
  <c r="K321" i="4"/>
  <c r="L321" i="4"/>
  <c r="M321" i="4"/>
  <c r="O321" i="4"/>
  <c r="AI321" i="4"/>
  <c r="AJ321" i="4"/>
  <c r="AK321" i="4"/>
  <c r="AL321" i="4"/>
  <c r="AN321" i="4"/>
  <c r="AO321" i="4"/>
  <c r="AP321" i="4"/>
  <c r="AR321" i="4"/>
  <c r="D322" i="4"/>
  <c r="E322" i="4"/>
  <c r="F322" i="4"/>
  <c r="G322" i="4"/>
  <c r="H322" i="4"/>
  <c r="I322" i="4"/>
  <c r="K322" i="4"/>
  <c r="L322" i="4"/>
  <c r="M322" i="4"/>
  <c r="O322" i="4"/>
  <c r="AI322" i="4"/>
  <c r="AJ322" i="4"/>
  <c r="AK322" i="4"/>
  <c r="AL322" i="4"/>
  <c r="AN322" i="4"/>
  <c r="AO322" i="4"/>
  <c r="AP322" i="4"/>
  <c r="AR322" i="4"/>
  <c r="D323" i="4"/>
  <c r="E323" i="4"/>
  <c r="F323" i="4"/>
  <c r="G323" i="4"/>
  <c r="H323" i="4"/>
  <c r="I323" i="4"/>
  <c r="K323" i="4"/>
  <c r="L323" i="4"/>
  <c r="M323" i="4"/>
  <c r="O323" i="4"/>
  <c r="AI323" i="4"/>
  <c r="AJ323" i="4"/>
  <c r="AK323" i="4"/>
  <c r="AL323" i="4"/>
  <c r="AN323" i="4"/>
  <c r="AO323" i="4"/>
  <c r="AP323" i="4"/>
  <c r="AR323" i="4"/>
  <c r="D324" i="4"/>
  <c r="E324" i="4"/>
  <c r="F324" i="4"/>
  <c r="G324" i="4"/>
  <c r="H324" i="4"/>
  <c r="I324" i="4"/>
  <c r="K324" i="4"/>
  <c r="L324" i="4"/>
  <c r="M324" i="4"/>
  <c r="O324" i="4"/>
  <c r="AI324" i="4"/>
  <c r="AJ324" i="4"/>
  <c r="AK324" i="4"/>
  <c r="AL324" i="4"/>
  <c r="AN324" i="4"/>
  <c r="AO324" i="4"/>
  <c r="AP324" i="4"/>
  <c r="AR324" i="4"/>
  <c r="D325" i="4"/>
  <c r="E325" i="4"/>
  <c r="F325" i="4"/>
  <c r="G325" i="4"/>
  <c r="H325" i="4"/>
  <c r="I325" i="4"/>
  <c r="K325" i="4"/>
  <c r="L325" i="4"/>
  <c r="M325" i="4"/>
  <c r="O325" i="4"/>
  <c r="AI325" i="4"/>
  <c r="AJ325" i="4"/>
  <c r="AK325" i="4"/>
  <c r="AL325" i="4"/>
  <c r="AN325" i="4"/>
  <c r="AO325" i="4"/>
  <c r="AP325" i="4"/>
  <c r="AR325" i="4"/>
  <c r="D326" i="4"/>
  <c r="E326" i="4"/>
  <c r="F326" i="4"/>
  <c r="G326" i="4"/>
  <c r="H326" i="4"/>
  <c r="I326" i="4"/>
  <c r="K326" i="4"/>
  <c r="L326" i="4"/>
  <c r="M326" i="4"/>
  <c r="O326" i="4"/>
  <c r="AI326" i="4"/>
  <c r="AJ326" i="4"/>
  <c r="AK326" i="4"/>
  <c r="AL326" i="4"/>
  <c r="AN326" i="4"/>
  <c r="AO326" i="4"/>
  <c r="AP326" i="4"/>
  <c r="AR326" i="4"/>
  <c r="D327" i="4"/>
  <c r="E327" i="4"/>
  <c r="F327" i="4"/>
  <c r="G327" i="4"/>
  <c r="H327" i="4"/>
  <c r="I327" i="4"/>
  <c r="K327" i="4"/>
  <c r="L327" i="4"/>
  <c r="M327" i="4"/>
  <c r="O327" i="4"/>
  <c r="AI327" i="4"/>
  <c r="AJ327" i="4"/>
  <c r="AK327" i="4"/>
  <c r="AL327" i="4"/>
  <c r="AN327" i="4"/>
  <c r="AO327" i="4"/>
  <c r="AP327" i="4"/>
  <c r="AR327" i="4"/>
  <c r="D328" i="4"/>
  <c r="E328" i="4"/>
  <c r="F328" i="4"/>
  <c r="G328" i="4"/>
  <c r="H328" i="4"/>
  <c r="I328" i="4"/>
  <c r="K328" i="4"/>
  <c r="L328" i="4"/>
  <c r="M328" i="4"/>
  <c r="O328" i="4"/>
  <c r="AI328" i="4"/>
  <c r="AJ328" i="4"/>
  <c r="AK328" i="4"/>
  <c r="AL328" i="4"/>
  <c r="AN328" i="4"/>
  <c r="AO328" i="4"/>
  <c r="AP328" i="4"/>
  <c r="AR328" i="4"/>
  <c r="D329" i="4"/>
  <c r="E329" i="4"/>
  <c r="F329" i="4"/>
  <c r="G329" i="4"/>
  <c r="H329" i="4"/>
  <c r="I329" i="4"/>
  <c r="K329" i="4"/>
  <c r="L329" i="4"/>
  <c r="M329" i="4"/>
  <c r="O329" i="4"/>
  <c r="AI329" i="4"/>
  <c r="AJ329" i="4"/>
  <c r="AK329" i="4"/>
  <c r="AL329" i="4"/>
  <c r="AN329" i="4"/>
  <c r="AO329" i="4"/>
  <c r="AP329" i="4"/>
  <c r="AR329" i="4"/>
  <c r="D330" i="4"/>
  <c r="E330" i="4"/>
  <c r="F330" i="4"/>
  <c r="G330" i="4"/>
  <c r="H330" i="4"/>
  <c r="I330" i="4"/>
  <c r="K330" i="4"/>
  <c r="L330" i="4"/>
  <c r="M330" i="4"/>
  <c r="O330" i="4"/>
  <c r="AI330" i="4"/>
  <c r="AJ330" i="4"/>
  <c r="AK330" i="4"/>
  <c r="AL330" i="4"/>
  <c r="AN330" i="4"/>
  <c r="AO330" i="4"/>
  <c r="AP330" i="4"/>
  <c r="AR330" i="4"/>
  <c r="D331" i="4"/>
  <c r="E331" i="4"/>
  <c r="F331" i="4"/>
  <c r="G331" i="4"/>
  <c r="H331" i="4"/>
  <c r="I331" i="4"/>
  <c r="K331" i="4"/>
  <c r="L331" i="4"/>
  <c r="M331" i="4"/>
  <c r="O331" i="4"/>
  <c r="AI331" i="4"/>
  <c r="AJ331" i="4"/>
  <c r="AK331" i="4"/>
  <c r="AL331" i="4"/>
  <c r="AN331" i="4"/>
  <c r="AO331" i="4"/>
  <c r="AP331" i="4"/>
  <c r="AR331" i="4"/>
  <c r="D332" i="4"/>
  <c r="E332" i="4"/>
  <c r="F332" i="4"/>
  <c r="G332" i="4"/>
  <c r="H332" i="4"/>
  <c r="I332" i="4"/>
  <c r="K332" i="4"/>
  <c r="L332" i="4"/>
  <c r="M332" i="4"/>
  <c r="O332" i="4"/>
  <c r="AI332" i="4"/>
  <c r="AJ332" i="4"/>
  <c r="AK332" i="4"/>
  <c r="AL332" i="4"/>
  <c r="AN332" i="4"/>
  <c r="AO332" i="4"/>
  <c r="AP332" i="4"/>
  <c r="AR332" i="4"/>
  <c r="D333" i="4"/>
  <c r="E333" i="4"/>
  <c r="F333" i="4"/>
  <c r="G333" i="4"/>
  <c r="H333" i="4"/>
  <c r="I333" i="4"/>
  <c r="K333" i="4"/>
  <c r="L333" i="4"/>
  <c r="M333" i="4"/>
  <c r="O333" i="4"/>
  <c r="AI333" i="4"/>
  <c r="AJ333" i="4"/>
  <c r="AK333" i="4"/>
  <c r="AL333" i="4"/>
  <c r="AN333" i="4"/>
  <c r="AO333" i="4"/>
  <c r="AP333" i="4"/>
  <c r="AR333" i="4"/>
  <c r="D334" i="4"/>
  <c r="E334" i="4"/>
  <c r="F334" i="4"/>
  <c r="G334" i="4"/>
  <c r="H334" i="4"/>
  <c r="I334" i="4"/>
  <c r="K334" i="4"/>
  <c r="L334" i="4"/>
  <c r="M334" i="4"/>
  <c r="O334" i="4"/>
  <c r="AI334" i="4"/>
  <c r="AJ334" i="4"/>
  <c r="AK334" i="4"/>
  <c r="AL334" i="4"/>
  <c r="AN334" i="4"/>
  <c r="AO334" i="4"/>
  <c r="AP334" i="4"/>
  <c r="AR334" i="4"/>
  <c r="D335" i="4"/>
  <c r="E335" i="4"/>
  <c r="F335" i="4"/>
  <c r="G335" i="4"/>
  <c r="H335" i="4"/>
  <c r="I335" i="4"/>
  <c r="K335" i="4"/>
  <c r="L335" i="4"/>
  <c r="M335" i="4"/>
  <c r="O335" i="4"/>
  <c r="AI335" i="4"/>
  <c r="AJ335" i="4"/>
  <c r="AK335" i="4"/>
  <c r="AL335" i="4"/>
  <c r="AN335" i="4"/>
  <c r="AO335" i="4"/>
  <c r="AP335" i="4"/>
  <c r="AR335" i="4"/>
  <c r="D336" i="4"/>
  <c r="E336" i="4"/>
  <c r="F336" i="4"/>
  <c r="G336" i="4"/>
  <c r="H336" i="4"/>
  <c r="I336" i="4"/>
  <c r="K336" i="4"/>
  <c r="L336" i="4"/>
  <c r="M336" i="4"/>
  <c r="O336" i="4"/>
  <c r="AI336" i="4"/>
  <c r="AJ336" i="4"/>
  <c r="AK336" i="4"/>
  <c r="AL336" i="4"/>
  <c r="AN336" i="4"/>
  <c r="AO336" i="4"/>
  <c r="AP336" i="4"/>
  <c r="AR336" i="4"/>
  <c r="D337" i="4"/>
  <c r="E337" i="4"/>
  <c r="F337" i="4"/>
  <c r="G337" i="4"/>
  <c r="H337" i="4"/>
  <c r="I337" i="4"/>
  <c r="K337" i="4"/>
  <c r="L337" i="4"/>
  <c r="M337" i="4"/>
  <c r="O337" i="4"/>
  <c r="AI337" i="4"/>
  <c r="AJ337" i="4"/>
  <c r="AK337" i="4"/>
  <c r="AL337" i="4"/>
  <c r="AN337" i="4"/>
  <c r="AO337" i="4"/>
  <c r="AP337" i="4"/>
  <c r="AR337" i="4"/>
  <c r="D338" i="4"/>
  <c r="E338" i="4"/>
  <c r="F338" i="4"/>
  <c r="G338" i="4"/>
  <c r="H338" i="4"/>
  <c r="I338" i="4"/>
  <c r="K338" i="4"/>
  <c r="L338" i="4"/>
  <c r="M338" i="4"/>
  <c r="O338" i="4"/>
  <c r="AI338" i="4"/>
  <c r="AJ338" i="4"/>
  <c r="AK338" i="4"/>
  <c r="AL338" i="4"/>
  <c r="AN338" i="4"/>
  <c r="AO338" i="4"/>
  <c r="AP338" i="4"/>
  <c r="AR338" i="4"/>
  <c r="D339" i="4"/>
  <c r="E339" i="4"/>
  <c r="F339" i="4"/>
  <c r="G339" i="4"/>
  <c r="H339" i="4"/>
  <c r="I339" i="4"/>
  <c r="K339" i="4"/>
  <c r="L339" i="4"/>
  <c r="M339" i="4"/>
  <c r="O339" i="4"/>
  <c r="AI339" i="4"/>
  <c r="AJ339" i="4"/>
  <c r="AK339" i="4"/>
  <c r="AL339" i="4"/>
  <c r="AN339" i="4"/>
  <c r="AO339" i="4"/>
  <c r="AP339" i="4"/>
  <c r="AR339" i="4"/>
  <c r="D340" i="4"/>
  <c r="E340" i="4"/>
  <c r="F340" i="4"/>
  <c r="G340" i="4"/>
  <c r="H340" i="4"/>
  <c r="I340" i="4"/>
  <c r="K340" i="4"/>
  <c r="L340" i="4"/>
  <c r="M340" i="4"/>
  <c r="O340" i="4"/>
  <c r="AI340" i="4"/>
  <c r="AJ340" i="4"/>
  <c r="AK340" i="4"/>
  <c r="AL340" i="4"/>
  <c r="AN340" i="4"/>
  <c r="AO340" i="4"/>
  <c r="AP340" i="4"/>
  <c r="AR340" i="4"/>
  <c r="D341" i="4"/>
  <c r="E341" i="4"/>
  <c r="F341" i="4"/>
  <c r="G341" i="4"/>
  <c r="H341" i="4"/>
  <c r="I341" i="4"/>
  <c r="K341" i="4"/>
  <c r="L341" i="4"/>
  <c r="M341" i="4"/>
  <c r="O341" i="4"/>
  <c r="AI341" i="4"/>
  <c r="AJ341" i="4"/>
  <c r="AK341" i="4"/>
  <c r="AL341" i="4"/>
  <c r="AN341" i="4"/>
  <c r="AO341" i="4"/>
  <c r="AP341" i="4"/>
  <c r="AR341" i="4"/>
  <c r="D342" i="4"/>
  <c r="E342" i="4"/>
  <c r="F342" i="4"/>
  <c r="G342" i="4"/>
  <c r="H342" i="4"/>
  <c r="I342" i="4"/>
  <c r="K342" i="4"/>
  <c r="L342" i="4"/>
  <c r="M342" i="4"/>
  <c r="O342" i="4"/>
  <c r="AI342" i="4"/>
  <c r="AJ342" i="4"/>
  <c r="AK342" i="4"/>
  <c r="AL342" i="4"/>
  <c r="AN342" i="4"/>
  <c r="AO342" i="4"/>
  <c r="AP342" i="4"/>
  <c r="AR342" i="4"/>
  <c r="D343" i="4"/>
  <c r="E343" i="4"/>
  <c r="F343" i="4"/>
  <c r="G343" i="4"/>
  <c r="H343" i="4"/>
  <c r="I343" i="4"/>
  <c r="K343" i="4"/>
  <c r="L343" i="4"/>
  <c r="M343" i="4"/>
  <c r="O343" i="4"/>
  <c r="AI343" i="4"/>
  <c r="AJ343" i="4"/>
  <c r="AK343" i="4"/>
  <c r="AL343" i="4"/>
  <c r="AN343" i="4"/>
  <c r="AO343" i="4"/>
  <c r="AP343" i="4"/>
  <c r="AR343" i="4"/>
  <c r="D344" i="4"/>
  <c r="E344" i="4"/>
  <c r="F344" i="4"/>
  <c r="G344" i="4"/>
  <c r="H344" i="4"/>
  <c r="I344" i="4"/>
  <c r="K344" i="4"/>
  <c r="L344" i="4"/>
  <c r="M344" i="4"/>
  <c r="O344" i="4"/>
  <c r="AI344" i="4"/>
  <c r="AJ344" i="4"/>
  <c r="AK344" i="4"/>
  <c r="AL344" i="4"/>
  <c r="AN344" i="4"/>
  <c r="AO344" i="4"/>
  <c r="AP344" i="4"/>
  <c r="AR344" i="4"/>
  <c r="D345" i="4"/>
  <c r="E345" i="4"/>
  <c r="F345" i="4"/>
  <c r="G345" i="4"/>
  <c r="H345" i="4"/>
  <c r="I345" i="4"/>
  <c r="K345" i="4"/>
  <c r="L345" i="4"/>
  <c r="M345" i="4"/>
  <c r="O345" i="4"/>
  <c r="AI345" i="4"/>
  <c r="AJ345" i="4"/>
  <c r="AK345" i="4"/>
  <c r="AL345" i="4"/>
  <c r="AN345" i="4"/>
  <c r="AO345" i="4"/>
  <c r="AP345" i="4"/>
  <c r="AR345" i="4"/>
  <c r="D346" i="4"/>
  <c r="E346" i="4"/>
  <c r="F346" i="4"/>
  <c r="G346" i="4"/>
  <c r="H346" i="4"/>
  <c r="I346" i="4"/>
  <c r="K346" i="4"/>
  <c r="L346" i="4"/>
  <c r="M346" i="4"/>
  <c r="O346" i="4"/>
  <c r="AI346" i="4"/>
  <c r="AJ346" i="4"/>
  <c r="AK346" i="4"/>
  <c r="AL346" i="4"/>
  <c r="AN346" i="4"/>
  <c r="AO346" i="4"/>
  <c r="AP346" i="4"/>
  <c r="AR346" i="4"/>
  <c r="D347" i="4"/>
  <c r="E347" i="4"/>
  <c r="F347" i="4"/>
  <c r="G347" i="4"/>
  <c r="H347" i="4"/>
  <c r="I347" i="4"/>
  <c r="K347" i="4"/>
  <c r="L347" i="4"/>
  <c r="M347" i="4"/>
  <c r="O347" i="4"/>
  <c r="AI347" i="4"/>
  <c r="AJ347" i="4"/>
  <c r="AK347" i="4"/>
  <c r="AL347" i="4"/>
  <c r="AN347" i="4"/>
  <c r="AO347" i="4"/>
  <c r="AP347" i="4"/>
  <c r="AR347" i="4"/>
  <c r="D348" i="4"/>
  <c r="E348" i="4"/>
  <c r="F348" i="4"/>
  <c r="G348" i="4"/>
  <c r="H348" i="4"/>
  <c r="I348" i="4"/>
  <c r="K348" i="4"/>
  <c r="L348" i="4"/>
  <c r="M348" i="4"/>
  <c r="O348" i="4"/>
  <c r="AI348" i="4"/>
  <c r="AJ348" i="4"/>
  <c r="AK348" i="4"/>
  <c r="AL348" i="4"/>
  <c r="AN348" i="4"/>
  <c r="AO348" i="4"/>
  <c r="AP348" i="4"/>
  <c r="AR348" i="4"/>
  <c r="D349" i="4"/>
  <c r="E349" i="4"/>
  <c r="F349" i="4"/>
  <c r="G349" i="4"/>
  <c r="H349" i="4"/>
  <c r="I349" i="4"/>
  <c r="K349" i="4"/>
  <c r="L349" i="4"/>
  <c r="M349" i="4"/>
  <c r="O349" i="4"/>
  <c r="AI349" i="4"/>
  <c r="AJ349" i="4"/>
  <c r="AK349" i="4"/>
  <c r="AL349" i="4"/>
  <c r="AN349" i="4"/>
  <c r="AO349" i="4"/>
  <c r="AP349" i="4"/>
  <c r="AR349" i="4"/>
  <c r="D350" i="4"/>
  <c r="E350" i="4"/>
  <c r="F350" i="4"/>
  <c r="G350" i="4"/>
  <c r="H350" i="4"/>
  <c r="I350" i="4"/>
  <c r="K350" i="4"/>
  <c r="L350" i="4"/>
  <c r="M350" i="4"/>
  <c r="O350" i="4"/>
  <c r="AI350" i="4"/>
  <c r="AJ350" i="4"/>
  <c r="AK350" i="4"/>
  <c r="AL350" i="4"/>
  <c r="AN350" i="4"/>
  <c r="AO350" i="4"/>
  <c r="AP350" i="4"/>
  <c r="AR350" i="4"/>
  <c r="D351" i="4"/>
  <c r="E351" i="4"/>
  <c r="F351" i="4"/>
  <c r="G351" i="4"/>
  <c r="H351" i="4"/>
  <c r="I351" i="4"/>
  <c r="K351" i="4"/>
  <c r="L351" i="4"/>
  <c r="M351" i="4"/>
  <c r="O351" i="4"/>
  <c r="AI351" i="4"/>
  <c r="AJ351" i="4"/>
  <c r="AK351" i="4"/>
  <c r="AL351" i="4"/>
  <c r="AN351" i="4"/>
  <c r="AO351" i="4"/>
  <c r="AP351" i="4"/>
  <c r="AR351" i="4"/>
  <c r="D352" i="4"/>
  <c r="E352" i="4"/>
  <c r="F352" i="4"/>
  <c r="G352" i="4"/>
  <c r="H352" i="4"/>
  <c r="I352" i="4"/>
  <c r="K352" i="4"/>
  <c r="L352" i="4"/>
  <c r="M352" i="4"/>
  <c r="O352" i="4"/>
  <c r="AI352" i="4"/>
  <c r="AJ352" i="4"/>
  <c r="AK352" i="4"/>
  <c r="AL352" i="4"/>
  <c r="AN352" i="4"/>
  <c r="AO352" i="4"/>
  <c r="AP352" i="4"/>
  <c r="AR352" i="4"/>
  <c r="D353" i="4"/>
  <c r="E353" i="4"/>
  <c r="F353" i="4"/>
  <c r="G353" i="4"/>
  <c r="H353" i="4"/>
  <c r="I353" i="4"/>
  <c r="K353" i="4"/>
  <c r="L353" i="4"/>
  <c r="M353" i="4"/>
  <c r="O353" i="4"/>
  <c r="AI353" i="4"/>
  <c r="AJ353" i="4"/>
  <c r="AK353" i="4"/>
  <c r="AL353" i="4"/>
  <c r="AN353" i="4"/>
  <c r="AO353" i="4"/>
  <c r="AP353" i="4"/>
  <c r="AR353" i="4"/>
  <c r="D354" i="4"/>
  <c r="E354" i="4"/>
  <c r="F354" i="4"/>
  <c r="G354" i="4"/>
  <c r="H354" i="4"/>
  <c r="I354" i="4"/>
  <c r="K354" i="4"/>
  <c r="L354" i="4"/>
  <c r="M354" i="4"/>
  <c r="O354" i="4"/>
  <c r="AI354" i="4"/>
  <c r="AJ354" i="4"/>
  <c r="AK354" i="4"/>
  <c r="AL354" i="4"/>
  <c r="AN354" i="4"/>
  <c r="AO354" i="4"/>
  <c r="AP354" i="4"/>
  <c r="AR354" i="4"/>
  <c r="D355" i="4"/>
  <c r="E355" i="4"/>
  <c r="F355" i="4"/>
  <c r="G355" i="4"/>
  <c r="H355" i="4"/>
  <c r="I355" i="4"/>
  <c r="K355" i="4"/>
  <c r="L355" i="4"/>
  <c r="M355" i="4"/>
  <c r="O355" i="4"/>
  <c r="AI355" i="4"/>
  <c r="AJ355" i="4"/>
  <c r="AK355" i="4"/>
  <c r="AL355" i="4"/>
  <c r="AN355" i="4"/>
  <c r="AO355" i="4"/>
  <c r="AP355" i="4"/>
  <c r="AR355" i="4"/>
  <c r="D356" i="4"/>
  <c r="E356" i="4"/>
  <c r="F356" i="4"/>
  <c r="G356" i="4"/>
  <c r="H356" i="4"/>
  <c r="I356" i="4"/>
  <c r="K356" i="4"/>
  <c r="L356" i="4"/>
  <c r="M356" i="4"/>
  <c r="O356" i="4"/>
  <c r="AI356" i="4"/>
  <c r="AJ356" i="4"/>
  <c r="AK356" i="4"/>
  <c r="AL356" i="4"/>
  <c r="AN356" i="4"/>
  <c r="AO356" i="4"/>
  <c r="AP356" i="4"/>
  <c r="AR356" i="4"/>
  <c r="D357" i="4"/>
  <c r="E357" i="4"/>
  <c r="F357" i="4"/>
  <c r="G357" i="4"/>
  <c r="H357" i="4"/>
  <c r="I357" i="4"/>
  <c r="K357" i="4"/>
  <c r="L357" i="4"/>
  <c r="M357" i="4"/>
  <c r="O357" i="4"/>
  <c r="AI357" i="4"/>
  <c r="AJ357" i="4"/>
  <c r="AK357" i="4"/>
  <c r="AL357" i="4"/>
  <c r="AN357" i="4"/>
  <c r="AO357" i="4"/>
  <c r="AP357" i="4"/>
  <c r="AR357" i="4"/>
  <c r="D358" i="4"/>
  <c r="E358" i="4"/>
  <c r="F358" i="4"/>
  <c r="G358" i="4"/>
  <c r="H358" i="4"/>
  <c r="I358" i="4"/>
  <c r="K358" i="4"/>
  <c r="L358" i="4"/>
  <c r="M358" i="4"/>
  <c r="O358" i="4"/>
  <c r="AI358" i="4"/>
  <c r="AJ358" i="4"/>
  <c r="AK358" i="4"/>
  <c r="AL358" i="4"/>
  <c r="AN358" i="4"/>
  <c r="AO358" i="4"/>
  <c r="AP358" i="4"/>
  <c r="AR358" i="4"/>
  <c r="D359" i="4"/>
  <c r="E359" i="4"/>
  <c r="F359" i="4"/>
  <c r="G359" i="4"/>
  <c r="H359" i="4"/>
  <c r="I359" i="4"/>
  <c r="K359" i="4"/>
  <c r="L359" i="4"/>
  <c r="M359" i="4"/>
  <c r="O359" i="4"/>
  <c r="AI359" i="4"/>
  <c r="AJ359" i="4"/>
  <c r="AK359" i="4"/>
  <c r="AL359" i="4"/>
  <c r="AN359" i="4"/>
  <c r="AO359" i="4"/>
  <c r="AP359" i="4"/>
  <c r="AR359" i="4"/>
  <c r="D360" i="4"/>
  <c r="E360" i="4"/>
  <c r="F360" i="4"/>
  <c r="G360" i="4"/>
  <c r="H360" i="4"/>
  <c r="I360" i="4"/>
  <c r="K360" i="4"/>
  <c r="L360" i="4"/>
  <c r="M360" i="4"/>
  <c r="O360" i="4"/>
  <c r="AI360" i="4"/>
  <c r="AJ360" i="4"/>
  <c r="AK360" i="4"/>
  <c r="AL360" i="4"/>
  <c r="AN360" i="4"/>
  <c r="AO360" i="4"/>
  <c r="AP360" i="4"/>
  <c r="AR360" i="4"/>
  <c r="D361" i="4"/>
  <c r="E361" i="4"/>
  <c r="F361" i="4"/>
  <c r="G361" i="4"/>
  <c r="H361" i="4"/>
  <c r="I361" i="4"/>
  <c r="K361" i="4"/>
  <c r="L361" i="4"/>
  <c r="M361" i="4"/>
  <c r="O361" i="4"/>
  <c r="AI361" i="4"/>
  <c r="AJ361" i="4"/>
  <c r="AK361" i="4"/>
  <c r="AL361" i="4"/>
  <c r="AN361" i="4"/>
  <c r="AO361" i="4"/>
  <c r="AP361" i="4"/>
  <c r="AR361" i="4"/>
  <c r="D362" i="4"/>
  <c r="E362" i="4"/>
  <c r="F362" i="4"/>
  <c r="G362" i="4"/>
  <c r="H362" i="4"/>
  <c r="I362" i="4"/>
  <c r="K362" i="4"/>
  <c r="L362" i="4"/>
  <c r="M362" i="4"/>
  <c r="O362" i="4"/>
  <c r="AI362" i="4"/>
  <c r="AJ362" i="4"/>
  <c r="AK362" i="4"/>
  <c r="AL362" i="4"/>
  <c r="AN362" i="4"/>
  <c r="AO362" i="4"/>
  <c r="AP362" i="4"/>
  <c r="AR362" i="4"/>
  <c r="D363" i="4"/>
  <c r="E363" i="4"/>
  <c r="F363" i="4"/>
  <c r="G363" i="4"/>
  <c r="H363" i="4"/>
  <c r="I363" i="4"/>
  <c r="K363" i="4"/>
  <c r="L363" i="4"/>
  <c r="M363" i="4"/>
  <c r="O363" i="4"/>
  <c r="AI363" i="4"/>
  <c r="AJ363" i="4"/>
  <c r="AK363" i="4"/>
  <c r="AL363" i="4"/>
  <c r="AN363" i="4"/>
  <c r="AO363" i="4"/>
  <c r="AP363" i="4"/>
  <c r="AR363" i="4"/>
  <c r="D364" i="4"/>
  <c r="E364" i="4"/>
  <c r="F364" i="4"/>
  <c r="G364" i="4"/>
  <c r="H364" i="4"/>
  <c r="I364" i="4"/>
  <c r="K364" i="4"/>
  <c r="L364" i="4"/>
  <c r="M364" i="4"/>
  <c r="O364" i="4"/>
  <c r="AI364" i="4"/>
  <c r="AJ364" i="4"/>
  <c r="AK364" i="4"/>
  <c r="AL364" i="4"/>
  <c r="AN364" i="4"/>
  <c r="AO364" i="4"/>
  <c r="AP364" i="4"/>
  <c r="AR364" i="4"/>
  <c r="D365" i="4"/>
  <c r="E365" i="4"/>
  <c r="F365" i="4"/>
  <c r="G365" i="4"/>
  <c r="H365" i="4"/>
  <c r="I365" i="4"/>
  <c r="K365" i="4"/>
  <c r="L365" i="4"/>
  <c r="M365" i="4"/>
  <c r="O365" i="4"/>
  <c r="AI365" i="4"/>
  <c r="AJ365" i="4"/>
  <c r="AK365" i="4"/>
  <c r="AL365" i="4"/>
  <c r="AN365" i="4"/>
  <c r="AO365" i="4"/>
  <c r="AP365" i="4"/>
  <c r="AR365" i="4"/>
  <c r="D366" i="4"/>
  <c r="E366" i="4"/>
  <c r="F366" i="4"/>
  <c r="G366" i="4"/>
  <c r="H366" i="4"/>
  <c r="I366" i="4"/>
  <c r="K366" i="4"/>
  <c r="L366" i="4"/>
  <c r="M366" i="4"/>
  <c r="O366" i="4"/>
  <c r="AI366" i="4"/>
  <c r="AJ366" i="4"/>
  <c r="AK366" i="4"/>
  <c r="AL366" i="4"/>
  <c r="AN366" i="4"/>
  <c r="AO366" i="4"/>
  <c r="AP366" i="4"/>
  <c r="AR366" i="4"/>
  <c r="D367" i="4"/>
  <c r="E367" i="4"/>
  <c r="F367" i="4"/>
  <c r="G367" i="4"/>
  <c r="H367" i="4"/>
  <c r="I367" i="4"/>
  <c r="K367" i="4"/>
  <c r="L367" i="4"/>
  <c r="M367" i="4"/>
  <c r="O367" i="4"/>
  <c r="AI367" i="4"/>
  <c r="AJ367" i="4"/>
  <c r="AK367" i="4"/>
  <c r="AL367" i="4"/>
  <c r="AN367" i="4"/>
  <c r="AO367" i="4"/>
  <c r="AP367" i="4"/>
  <c r="AR367" i="4"/>
  <c r="D368" i="4"/>
  <c r="E368" i="4"/>
  <c r="F368" i="4"/>
  <c r="G368" i="4"/>
  <c r="H368" i="4"/>
  <c r="I368" i="4"/>
  <c r="K368" i="4"/>
  <c r="L368" i="4"/>
  <c r="M368" i="4"/>
  <c r="O368" i="4"/>
  <c r="AI368" i="4"/>
  <c r="AJ368" i="4"/>
  <c r="AK368" i="4"/>
  <c r="AL368" i="4"/>
  <c r="AN368" i="4"/>
  <c r="AO368" i="4"/>
  <c r="AP368" i="4"/>
  <c r="AR368" i="4"/>
  <c r="D369" i="4"/>
  <c r="E369" i="4"/>
  <c r="F369" i="4"/>
  <c r="G369" i="4"/>
  <c r="H369" i="4"/>
  <c r="I369" i="4"/>
  <c r="K369" i="4"/>
  <c r="L369" i="4"/>
  <c r="M369" i="4"/>
  <c r="O369" i="4"/>
  <c r="AI369" i="4"/>
  <c r="AJ369" i="4"/>
  <c r="AK369" i="4"/>
  <c r="AL369" i="4"/>
  <c r="AN369" i="4"/>
  <c r="AO369" i="4"/>
  <c r="AP369" i="4"/>
  <c r="AR369" i="4"/>
  <c r="D370" i="4"/>
  <c r="E370" i="4"/>
  <c r="F370" i="4"/>
  <c r="G370" i="4"/>
  <c r="H370" i="4"/>
  <c r="I370" i="4"/>
  <c r="K370" i="4"/>
  <c r="L370" i="4"/>
  <c r="M370" i="4"/>
  <c r="O370" i="4"/>
  <c r="AI370" i="4"/>
  <c r="AJ370" i="4"/>
  <c r="AK370" i="4"/>
  <c r="AL370" i="4"/>
  <c r="AN370" i="4"/>
  <c r="AO370" i="4"/>
  <c r="AP370" i="4"/>
  <c r="AR370" i="4"/>
  <c r="D371" i="4"/>
  <c r="E371" i="4"/>
  <c r="F371" i="4"/>
  <c r="G371" i="4"/>
  <c r="H371" i="4"/>
  <c r="I371" i="4"/>
  <c r="K371" i="4"/>
  <c r="L371" i="4"/>
  <c r="M371" i="4"/>
  <c r="O371" i="4"/>
  <c r="AI371" i="4"/>
  <c r="AJ371" i="4"/>
  <c r="AK371" i="4"/>
  <c r="AL371" i="4"/>
  <c r="AN371" i="4"/>
  <c r="AO371" i="4"/>
  <c r="AP371" i="4"/>
  <c r="AR371" i="4"/>
  <c r="D372" i="4"/>
  <c r="E372" i="4"/>
  <c r="F372" i="4"/>
  <c r="G372" i="4"/>
  <c r="H372" i="4"/>
  <c r="I372" i="4"/>
  <c r="K372" i="4"/>
  <c r="L372" i="4"/>
  <c r="M372" i="4"/>
  <c r="O372" i="4"/>
  <c r="AI372" i="4"/>
  <c r="AJ372" i="4"/>
  <c r="AK372" i="4"/>
  <c r="AL372" i="4"/>
  <c r="AN372" i="4"/>
  <c r="AO372" i="4"/>
  <c r="AP372" i="4"/>
  <c r="AR372" i="4"/>
  <c r="D373" i="4"/>
  <c r="E373" i="4"/>
  <c r="F373" i="4"/>
  <c r="G373" i="4"/>
  <c r="H373" i="4"/>
  <c r="I373" i="4"/>
  <c r="K373" i="4"/>
  <c r="L373" i="4"/>
  <c r="M373" i="4"/>
  <c r="O373" i="4"/>
  <c r="AI373" i="4"/>
  <c r="AJ373" i="4"/>
  <c r="AK373" i="4"/>
  <c r="AL373" i="4"/>
  <c r="AN373" i="4"/>
  <c r="AO373" i="4"/>
  <c r="AP373" i="4"/>
  <c r="AR373" i="4"/>
  <c r="D374" i="4"/>
  <c r="E374" i="4"/>
  <c r="F374" i="4"/>
  <c r="G374" i="4"/>
  <c r="H374" i="4"/>
  <c r="I374" i="4"/>
  <c r="K374" i="4"/>
  <c r="L374" i="4"/>
  <c r="M374" i="4"/>
  <c r="O374" i="4"/>
  <c r="AI374" i="4"/>
  <c r="AJ374" i="4"/>
  <c r="AK374" i="4"/>
  <c r="AL374" i="4"/>
  <c r="AN374" i="4"/>
  <c r="AO374" i="4"/>
  <c r="AP374" i="4"/>
  <c r="AR374" i="4"/>
  <c r="D375" i="4"/>
  <c r="E375" i="4"/>
  <c r="F375" i="4"/>
  <c r="G375" i="4"/>
  <c r="H375" i="4"/>
  <c r="I375" i="4"/>
  <c r="K375" i="4"/>
  <c r="L375" i="4"/>
  <c r="M375" i="4"/>
  <c r="O375" i="4"/>
  <c r="AI375" i="4"/>
  <c r="AJ375" i="4"/>
  <c r="AK375" i="4"/>
  <c r="AL375" i="4"/>
  <c r="AN375" i="4"/>
  <c r="AO375" i="4"/>
  <c r="AP375" i="4"/>
  <c r="AR375" i="4"/>
  <c r="D376" i="4"/>
  <c r="E376" i="4"/>
  <c r="F376" i="4"/>
  <c r="G376" i="4"/>
  <c r="H376" i="4"/>
  <c r="I376" i="4"/>
  <c r="K376" i="4"/>
  <c r="L376" i="4"/>
  <c r="M376" i="4"/>
  <c r="O376" i="4"/>
  <c r="AI376" i="4"/>
  <c r="AJ376" i="4"/>
  <c r="AK376" i="4"/>
  <c r="AL376" i="4"/>
  <c r="AN376" i="4"/>
  <c r="AO376" i="4"/>
  <c r="AP376" i="4"/>
  <c r="AR376" i="4"/>
  <c r="D377" i="4"/>
  <c r="E377" i="4"/>
  <c r="F377" i="4"/>
  <c r="G377" i="4"/>
  <c r="H377" i="4"/>
  <c r="I377" i="4"/>
  <c r="K377" i="4"/>
  <c r="L377" i="4"/>
  <c r="M377" i="4"/>
  <c r="O377" i="4"/>
  <c r="AI377" i="4"/>
  <c r="AJ377" i="4"/>
  <c r="AK377" i="4"/>
  <c r="AL377" i="4"/>
  <c r="AN377" i="4"/>
  <c r="AO377" i="4"/>
  <c r="AP377" i="4"/>
  <c r="AR377" i="4"/>
  <c r="D378" i="4"/>
  <c r="E378" i="4"/>
  <c r="F378" i="4"/>
  <c r="G378" i="4"/>
  <c r="H378" i="4"/>
  <c r="I378" i="4"/>
  <c r="K378" i="4"/>
  <c r="L378" i="4"/>
  <c r="M378" i="4"/>
  <c r="O378" i="4"/>
  <c r="AI378" i="4"/>
  <c r="AJ378" i="4"/>
  <c r="AK378" i="4"/>
  <c r="AL378" i="4"/>
  <c r="AN378" i="4"/>
  <c r="AO378" i="4"/>
  <c r="AP378" i="4"/>
  <c r="AR378" i="4"/>
  <c r="D379" i="4"/>
  <c r="E379" i="4"/>
  <c r="F379" i="4"/>
  <c r="G379" i="4"/>
  <c r="H379" i="4"/>
  <c r="I379" i="4"/>
  <c r="K379" i="4"/>
  <c r="L379" i="4"/>
  <c r="M379" i="4"/>
  <c r="O379" i="4"/>
  <c r="AI379" i="4"/>
  <c r="AJ379" i="4"/>
  <c r="AK379" i="4"/>
  <c r="AL379" i="4"/>
  <c r="AN379" i="4"/>
  <c r="AO379" i="4"/>
  <c r="AP379" i="4"/>
  <c r="AR379" i="4"/>
  <c r="D380" i="4"/>
  <c r="E380" i="4"/>
  <c r="F380" i="4"/>
  <c r="G380" i="4"/>
  <c r="H380" i="4"/>
  <c r="I380" i="4"/>
  <c r="K380" i="4"/>
  <c r="L380" i="4"/>
  <c r="M380" i="4"/>
  <c r="O380" i="4"/>
  <c r="AI380" i="4"/>
  <c r="AJ380" i="4"/>
  <c r="AK380" i="4"/>
  <c r="AL380" i="4"/>
  <c r="AN380" i="4"/>
  <c r="AO380" i="4"/>
  <c r="AP380" i="4"/>
  <c r="AR380" i="4"/>
  <c r="D381" i="4"/>
  <c r="E381" i="4"/>
  <c r="F381" i="4"/>
  <c r="G381" i="4"/>
  <c r="H381" i="4"/>
  <c r="I381" i="4"/>
  <c r="K381" i="4"/>
  <c r="L381" i="4"/>
  <c r="M381" i="4"/>
  <c r="O381" i="4"/>
  <c r="AI381" i="4"/>
  <c r="AJ381" i="4"/>
  <c r="AK381" i="4"/>
  <c r="AL381" i="4"/>
  <c r="AN381" i="4"/>
  <c r="AO381" i="4"/>
  <c r="AP381" i="4"/>
  <c r="AR381" i="4"/>
  <c r="D382" i="4"/>
  <c r="E382" i="4"/>
  <c r="F382" i="4"/>
  <c r="G382" i="4"/>
  <c r="H382" i="4"/>
  <c r="I382" i="4"/>
  <c r="K382" i="4"/>
  <c r="L382" i="4"/>
  <c r="M382" i="4"/>
  <c r="O382" i="4"/>
  <c r="AI382" i="4"/>
  <c r="AJ382" i="4"/>
  <c r="AK382" i="4"/>
  <c r="AL382" i="4"/>
  <c r="AN382" i="4"/>
  <c r="AO382" i="4"/>
  <c r="AP382" i="4"/>
  <c r="AR382" i="4"/>
  <c r="D383" i="4"/>
  <c r="E383" i="4"/>
  <c r="F383" i="4"/>
  <c r="G383" i="4"/>
  <c r="H383" i="4"/>
  <c r="I383" i="4"/>
  <c r="K383" i="4"/>
  <c r="L383" i="4"/>
  <c r="M383" i="4"/>
  <c r="O383" i="4"/>
  <c r="AI383" i="4"/>
  <c r="AJ383" i="4"/>
  <c r="AK383" i="4"/>
  <c r="AL383" i="4"/>
  <c r="AN383" i="4"/>
  <c r="AO383" i="4"/>
  <c r="AP383" i="4"/>
  <c r="AR383" i="4"/>
  <c r="D384" i="4"/>
  <c r="E384" i="4"/>
  <c r="F384" i="4"/>
  <c r="G384" i="4"/>
  <c r="H384" i="4"/>
  <c r="I384" i="4"/>
  <c r="K384" i="4"/>
  <c r="L384" i="4"/>
  <c r="M384" i="4"/>
  <c r="O384" i="4"/>
  <c r="AI384" i="4"/>
  <c r="AJ384" i="4"/>
  <c r="AK384" i="4"/>
  <c r="AL384" i="4"/>
  <c r="AN384" i="4"/>
  <c r="AO384" i="4"/>
  <c r="AP384" i="4"/>
  <c r="AR384" i="4"/>
  <c r="D385" i="4"/>
  <c r="E385" i="4"/>
  <c r="F385" i="4"/>
  <c r="G385" i="4"/>
  <c r="H385" i="4"/>
  <c r="I385" i="4"/>
  <c r="K385" i="4"/>
  <c r="L385" i="4"/>
  <c r="M385" i="4"/>
  <c r="O385" i="4"/>
  <c r="AI385" i="4"/>
  <c r="AJ385" i="4"/>
  <c r="AK385" i="4"/>
  <c r="AL385" i="4"/>
  <c r="AN385" i="4"/>
  <c r="AO385" i="4"/>
  <c r="AP385" i="4"/>
  <c r="AR385" i="4"/>
  <c r="D386" i="4"/>
  <c r="E386" i="4"/>
  <c r="F386" i="4"/>
  <c r="G386" i="4"/>
  <c r="H386" i="4"/>
  <c r="I386" i="4"/>
  <c r="K386" i="4"/>
  <c r="L386" i="4"/>
  <c r="M386" i="4"/>
  <c r="O386" i="4"/>
  <c r="AI386" i="4"/>
  <c r="AJ386" i="4"/>
  <c r="AK386" i="4"/>
  <c r="AL386" i="4"/>
  <c r="AN386" i="4"/>
  <c r="AO386" i="4"/>
  <c r="AP386" i="4"/>
  <c r="AR386" i="4"/>
  <c r="D387" i="4"/>
  <c r="E387" i="4"/>
  <c r="F387" i="4"/>
  <c r="G387" i="4"/>
  <c r="H387" i="4"/>
  <c r="I387" i="4"/>
  <c r="K387" i="4"/>
  <c r="L387" i="4"/>
  <c r="M387" i="4"/>
  <c r="O387" i="4"/>
  <c r="AI387" i="4"/>
  <c r="AJ387" i="4"/>
  <c r="AK387" i="4"/>
  <c r="AL387" i="4"/>
  <c r="AN387" i="4"/>
  <c r="AO387" i="4"/>
  <c r="AP387" i="4"/>
  <c r="AR387" i="4"/>
  <c r="D388" i="4"/>
  <c r="E388" i="4"/>
  <c r="F388" i="4"/>
  <c r="G388" i="4"/>
  <c r="H388" i="4"/>
  <c r="I388" i="4"/>
  <c r="K388" i="4"/>
  <c r="L388" i="4"/>
  <c r="M388" i="4"/>
  <c r="O388" i="4"/>
  <c r="AI388" i="4"/>
  <c r="AJ388" i="4"/>
  <c r="AK388" i="4"/>
  <c r="AL388" i="4"/>
  <c r="AN388" i="4"/>
  <c r="AO388" i="4"/>
  <c r="AP388" i="4"/>
  <c r="AR388" i="4"/>
  <c r="D389" i="4"/>
  <c r="E389" i="4"/>
  <c r="F389" i="4"/>
  <c r="G389" i="4"/>
  <c r="H389" i="4"/>
  <c r="I389" i="4"/>
  <c r="K389" i="4"/>
  <c r="L389" i="4"/>
  <c r="M389" i="4"/>
  <c r="O389" i="4"/>
  <c r="AI389" i="4"/>
  <c r="AJ389" i="4"/>
  <c r="AK389" i="4"/>
  <c r="AL389" i="4"/>
  <c r="AN389" i="4"/>
  <c r="AO389" i="4"/>
  <c r="AP389" i="4"/>
  <c r="AR389" i="4"/>
  <c r="D390" i="4"/>
  <c r="E390" i="4"/>
  <c r="F390" i="4"/>
  <c r="G390" i="4"/>
  <c r="H390" i="4"/>
  <c r="I390" i="4"/>
  <c r="K390" i="4"/>
  <c r="L390" i="4"/>
  <c r="M390" i="4"/>
  <c r="O390" i="4"/>
  <c r="AI390" i="4"/>
  <c r="AJ390" i="4"/>
  <c r="AK390" i="4"/>
  <c r="AL390" i="4"/>
  <c r="AN390" i="4"/>
  <c r="AO390" i="4"/>
  <c r="AP390" i="4"/>
  <c r="AR390" i="4"/>
  <c r="D391" i="4"/>
  <c r="E391" i="4"/>
  <c r="F391" i="4"/>
  <c r="G391" i="4"/>
  <c r="H391" i="4"/>
  <c r="I391" i="4"/>
  <c r="K391" i="4"/>
  <c r="L391" i="4"/>
  <c r="M391" i="4"/>
  <c r="O391" i="4"/>
  <c r="AI391" i="4"/>
  <c r="AJ391" i="4"/>
  <c r="AK391" i="4"/>
  <c r="AL391" i="4"/>
  <c r="AN391" i="4"/>
  <c r="AO391" i="4"/>
  <c r="AP391" i="4"/>
  <c r="AR391" i="4"/>
  <c r="D392" i="4"/>
  <c r="E392" i="4"/>
  <c r="F392" i="4"/>
  <c r="G392" i="4"/>
  <c r="H392" i="4"/>
  <c r="I392" i="4"/>
  <c r="K392" i="4"/>
  <c r="L392" i="4"/>
  <c r="M392" i="4"/>
  <c r="O392" i="4"/>
  <c r="AI392" i="4"/>
  <c r="AJ392" i="4"/>
  <c r="AK392" i="4"/>
  <c r="AL392" i="4"/>
  <c r="AN392" i="4"/>
  <c r="AO392" i="4"/>
  <c r="AP392" i="4"/>
  <c r="AR392" i="4"/>
  <c r="D393" i="4"/>
  <c r="E393" i="4"/>
  <c r="F393" i="4"/>
  <c r="G393" i="4"/>
  <c r="H393" i="4"/>
  <c r="I393" i="4"/>
  <c r="K393" i="4"/>
  <c r="L393" i="4"/>
  <c r="M393" i="4"/>
  <c r="O393" i="4"/>
  <c r="AI393" i="4"/>
  <c r="AJ393" i="4"/>
  <c r="AK393" i="4"/>
  <c r="AL393" i="4"/>
  <c r="AN393" i="4"/>
  <c r="AO393" i="4"/>
  <c r="AP393" i="4"/>
  <c r="AR393" i="4"/>
  <c r="D394" i="4"/>
  <c r="E394" i="4"/>
  <c r="F394" i="4"/>
  <c r="G394" i="4"/>
  <c r="H394" i="4"/>
  <c r="I394" i="4"/>
  <c r="K394" i="4"/>
  <c r="L394" i="4"/>
  <c r="M394" i="4"/>
  <c r="O394" i="4"/>
  <c r="AI394" i="4"/>
  <c r="AJ394" i="4"/>
  <c r="AK394" i="4"/>
  <c r="AL394" i="4"/>
  <c r="AN394" i="4"/>
  <c r="AO394" i="4"/>
  <c r="AP394" i="4"/>
  <c r="AR394" i="4"/>
  <c r="D395" i="4"/>
  <c r="E395" i="4"/>
  <c r="F395" i="4"/>
  <c r="G395" i="4"/>
  <c r="H395" i="4"/>
  <c r="I395" i="4"/>
  <c r="K395" i="4"/>
  <c r="L395" i="4"/>
  <c r="M395" i="4"/>
  <c r="O395" i="4"/>
  <c r="AI395" i="4"/>
  <c r="AJ395" i="4"/>
  <c r="AK395" i="4"/>
  <c r="AL395" i="4"/>
  <c r="AN395" i="4"/>
  <c r="AO395" i="4"/>
  <c r="AP395" i="4"/>
  <c r="AR395" i="4"/>
  <c r="D396" i="4"/>
  <c r="E396" i="4"/>
  <c r="F396" i="4"/>
  <c r="G396" i="4"/>
  <c r="H396" i="4"/>
  <c r="I396" i="4"/>
  <c r="K396" i="4"/>
  <c r="L396" i="4"/>
  <c r="M396" i="4"/>
  <c r="O396" i="4"/>
  <c r="AI396" i="4"/>
  <c r="AJ396" i="4"/>
  <c r="AK396" i="4"/>
  <c r="AL396" i="4"/>
  <c r="AN396" i="4"/>
  <c r="AO396" i="4"/>
  <c r="AP396" i="4"/>
  <c r="AR396" i="4"/>
  <c r="D397" i="4"/>
  <c r="E397" i="4"/>
  <c r="F397" i="4"/>
  <c r="G397" i="4"/>
  <c r="H397" i="4"/>
  <c r="I397" i="4"/>
  <c r="K397" i="4"/>
  <c r="L397" i="4"/>
  <c r="M397" i="4"/>
  <c r="O397" i="4"/>
  <c r="AI397" i="4"/>
  <c r="AJ397" i="4"/>
  <c r="AK397" i="4"/>
  <c r="AL397" i="4"/>
  <c r="AN397" i="4"/>
  <c r="AO397" i="4"/>
  <c r="AP397" i="4"/>
  <c r="AR397" i="4"/>
  <c r="D398" i="4"/>
  <c r="E398" i="4"/>
  <c r="F398" i="4"/>
  <c r="G398" i="4"/>
  <c r="H398" i="4"/>
  <c r="I398" i="4"/>
  <c r="K398" i="4"/>
  <c r="L398" i="4"/>
  <c r="M398" i="4"/>
  <c r="O398" i="4"/>
  <c r="AI398" i="4"/>
  <c r="AJ398" i="4"/>
  <c r="AK398" i="4"/>
  <c r="AL398" i="4"/>
  <c r="AN398" i="4"/>
  <c r="AO398" i="4"/>
  <c r="AP398" i="4"/>
  <c r="AR398" i="4"/>
  <c r="D399" i="4"/>
  <c r="E399" i="4"/>
  <c r="F399" i="4"/>
  <c r="G399" i="4"/>
  <c r="H399" i="4"/>
  <c r="I399" i="4"/>
  <c r="K399" i="4"/>
  <c r="L399" i="4"/>
  <c r="M399" i="4"/>
  <c r="O399" i="4"/>
  <c r="AI399" i="4"/>
  <c r="AJ399" i="4"/>
  <c r="AK399" i="4"/>
  <c r="AL399" i="4"/>
  <c r="AN399" i="4"/>
  <c r="AO399" i="4"/>
  <c r="AP399" i="4"/>
  <c r="AR399" i="4"/>
  <c r="D400" i="4"/>
  <c r="E400" i="4"/>
  <c r="F400" i="4"/>
  <c r="G400" i="4"/>
  <c r="H400" i="4"/>
  <c r="I400" i="4"/>
  <c r="K400" i="4"/>
  <c r="L400" i="4"/>
  <c r="M400" i="4"/>
  <c r="O400" i="4"/>
  <c r="AI400" i="4"/>
  <c r="AJ400" i="4"/>
  <c r="AK400" i="4"/>
  <c r="AL400" i="4"/>
  <c r="AN400" i="4"/>
  <c r="AO400" i="4"/>
  <c r="AP400" i="4"/>
  <c r="AR400" i="4"/>
  <c r="D401" i="4"/>
  <c r="E401" i="4"/>
  <c r="F401" i="4"/>
  <c r="G401" i="4"/>
  <c r="H401" i="4"/>
  <c r="I401" i="4"/>
  <c r="K401" i="4"/>
  <c r="L401" i="4"/>
  <c r="M401" i="4"/>
  <c r="O401" i="4"/>
  <c r="AI401" i="4"/>
  <c r="AJ401" i="4"/>
  <c r="AK401" i="4"/>
  <c r="AL401" i="4"/>
  <c r="AN401" i="4"/>
  <c r="AO401" i="4"/>
  <c r="AP401" i="4"/>
  <c r="AR401" i="4"/>
  <c r="D402" i="4"/>
  <c r="E402" i="4"/>
  <c r="F402" i="4"/>
  <c r="G402" i="4"/>
  <c r="H402" i="4"/>
  <c r="I402" i="4"/>
  <c r="K402" i="4"/>
  <c r="L402" i="4"/>
  <c r="M402" i="4"/>
  <c r="O402" i="4"/>
  <c r="AI402" i="4"/>
  <c r="AJ402" i="4"/>
  <c r="AK402" i="4"/>
  <c r="AL402" i="4"/>
  <c r="AN402" i="4"/>
  <c r="AO402" i="4"/>
  <c r="AP402" i="4"/>
  <c r="AR402" i="4"/>
  <c r="D403" i="4"/>
  <c r="E403" i="4"/>
  <c r="F403" i="4"/>
  <c r="G403" i="4"/>
  <c r="H403" i="4"/>
  <c r="I403" i="4"/>
  <c r="K403" i="4"/>
  <c r="L403" i="4"/>
  <c r="M403" i="4"/>
  <c r="O403" i="4"/>
  <c r="AI403" i="4"/>
  <c r="AJ403" i="4"/>
  <c r="AK403" i="4"/>
  <c r="AL403" i="4"/>
  <c r="AN403" i="4"/>
  <c r="AO403" i="4"/>
  <c r="AP403" i="4"/>
  <c r="AR403" i="4"/>
  <c r="D404" i="4"/>
  <c r="E404" i="4"/>
  <c r="F404" i="4"/>
  <c r="G404" i="4"/>
  <c r="H404" i="4"/>
  <c r="I404" i="4"/>
  <c r="K404" i="4"/>
  <c r="L404" i="4"/>
  <c r="M404" i="4"/>
  <c r="O404" i="4"/>
  <c r="AI404" i="4"/>
  <c r="AJ404" i="4"/>
  <c r="AK404" i="4"/>
  <c r="AL404" i="4"/>
  <c r="AN404" i="4"/>
  <c r="AO404" i="4"/>
  <c r="AP404" i="4"/>
  <c r="AR404" i="4"/>
  <c r="D405" i="4"/>
  <c r="E405" i="4"/>
  <c r="F405" i="4"/>
  <c r="G405" i="4"/>
  <c r="H405" i="4"/>
  <c r="I405" i="4"/>
  <c r="K405" i="4"/>
  <c r="L405" i="4"/>
  <c r="M405" i="4"/>
  <c r="O405" i="4"/>
  <c r="AI405" i="4"/>
  <c r="AJ405" i="4"/>
  <c r="AK405" i="4"/>
  <c r="AL405" i="4"/>
  <c r="AN405" i="4"/>
  <c r="AO405" i="4"/>
  <c r="AP405" i="4"/>
  <c r="AR405" i="4"/>
  <c r="D406" i="4"/>
  <c r="E406" i="4"/>
  <c r="F406" i="4"/>
  <c r="G406" i="4"/>
  <c r="H406" i="4"/>
  <c r="I406" i="4"/>
  <c r="K406" i="4"/>
  <c r="L406" i="4"/>
  <c r="M406" i="4"/>
  <c r="O406" i="4"/>
  <c r="AI406" i="4"/>
  <c r="AJ406" i="4"/>
  <c r="AK406" i="4"/>
  <c r="AL406" i="4"/>
  <c r="AN406" i="4"/>
  <c r="AO406" i="4"/>
  <c r="AP406" i="4"/>
  <c r="AR406" i="4"/>
  <c r="D407" i="4"/>
  <c r="E407" i="4"/>
  <c r="F407" i="4"/>
  <c r="G407" i="4"/>
  <c r="H407" i="4"/>
  <c r="I407" i="4"/>
  <c r="K407" i="4"/>
  <c r="L407" i="4"/>
  <c r="M407" i="4"/>
  <c r="O407" i="4"/>
  <c r="AI407" i="4"/>
  <c r="AJ407" i="4"/>
  <c r="AK407" i="4"/>
  <c r="AL407" i="4"/>
  <c r="AN407" i="4"/>
  <c r="AO407" i="4"/>
  <c r="AP407" i="4"/>
  <c r="AR407" i="4"/>
  <c r="D408" i="4"/>
  <c r="E408" i="4"/>
  <c r="F408" i="4"/>
  <c r="G408" i="4"/>
  <c r="H408" i="4"/>
  <c r="I408" i="4"/>
  <c r="K408" i="4"/>
  <c r="L408" i="4"/>
  <c r="M408" i="4"/>
  <c r="O408" i="4"/>
  <c r="AI408" i="4"/>
  <c r="AJ408" i="4"/>
  <c r="AK408" i="4"/>
  <c r="AL408" i="4"/>
  <c r="AN408" i="4"/>
  <c r="AO408" i="4"/>
  <c r="AP408" i="4"/>
  <c r="AR408" i="4"/>
  <c r="D409" i="4"/>
  <c r="E409" i="4"/>
  <c r="F409" i="4"/>
  <c r="G409" i="4"/>
  <c r="H409" i="4"/>
  <c r="I409" i="4"/>
  <c r="K409" i="4"/>
  <c r="L409" i="4"/>
  <c r="M409" i="4"/>
  <c r="O409" i="4"/>
  <c r="AI409" i="4"/>
  <c r="AJ409" i="4"/>
  <c r="AK409" i="4"/>
  <c r="AL409" i="4"/>
  <c r="AN409" i="4"/>
  <c r="AO409" i="4"/>
  <c r="AP409" i="4"/>
  <c r="AR409" i="4"/>
  <c r="D410" i="4"/>
  <c r="E410" i="4"/>
  <c r="F410" i="4"/>
  <c r="G410" i="4"/>
  <c r="H410" i="4"/>
  <c r="I410" i="4"/>
  <c r="K410" i="4"/>
  <c r="L410" i="4"/>
  <c r="M410" i="4"/>
  <c r="O410" i="4"/>
  <c r="AI410" i="4"/>
  <c r="AJ410" i="4"/>
  <c r="AK410" i="4"/>
  <c r="AL410" i="4"/>
  <c r="AN410" i="4"/>
  <c r="AO410" i="4"/>
  <c r="AP410" i="4"/>
  <c r="AR410" i="4"/>
  <c r="D411" i="4"/>
  <c r="E411" i="4"/>
  <c r="F411" i="4"/>
  <c r="G411" i="4"/>
  <c r="H411" i="4"/>
  <c r="I411" i="4"/>
  <c r="K411" i="4"/>
  <c r="L411" i="4"/>
  <c r="M411" i="4"/>
  <c r="O411" i="4"/>
  <c r="AI411" i="4"/>
  <c r="AJ411" i="4"/>
  <c r="AK411" i="4"/>
  <c r="AL411" i="4"/>
  <c r="AN411" i="4"/>
  <c r="AO411" i="4"/>
  <c r="AP411" i="4"/>
  <c r="AR411" i="4"/>
  <c r="D412" i="4"/>
  <c r="E412" i="4"/>
  <c r="F412" i="4"/>
  <c r="G412" i="4"/>
  <c r="H412" i="4"/>
  <c r="I412" i="4"/>
  <c r="K412" i="4"/>
  <c r="L412" i="4"/>
  <c r="M412" i="4"/>
  <c r="O412" i="4"/>
  <c r="AI412" i="4"/>
  <c r="AJ412" i="4"/>
  <c r="AK412" i="4"/>
  <c r="AL412" i="4"/>
  <c r="AN412" i="4"/>
  <c r="AO412" i="4"/>
  <c r="AP412" i="4"/>
  <c r="AR412" i="4"/>
  <c r="D413" i="4"/>
  <c r="E413" i="4"/>
  <c r="F413" i="4"/>
  <c r="G413" i="4"/>
  <c r="H413" i="4"/>
  <c r="I413" i="4"/>
  <c r="K413" i="4"/>
  <c r="L413" i="4"/>
  <c r="M413" i="4"/>
  <c r="O413" i="4"/>
  <c r="AI413" i="4"/>
  <c r="AJ413" i="4"/>
  <c r="AK413" i="4"/>
  <c r="AL413" i="4"/>
  <c r="AN413" i="4"/>
  <c r="AO413" i="4"/>
  <c r="AP413" i="4"/>
  <c r="AR413" i="4"/>
  <c r="D414" i="4"/>
  <c r="E414" i="4"/>
  <c r="F414" i="4"/>
  <c r="G414" i="4"/>
  <c r="H414" i="4"/>
  <c r="I414" i="4"/>
  <c r="K414" i="4"/>
  <c r="L414" i="4"/>
  <c r="M414" i="4"/>
  <c r="O414" i="4"/>
  <c r="AI414" i="4"/>
  <c r="AJ414" i="4"/>
  <c r="AK414" i="4"/>
  <c r="AL414" i="4"/>
  <c r="AN414" i="4"/>
  <c r="AO414" i="4"/>
  <c r="AP414" i="4"/>
  <c r="AR414" i="4"/>
  <c r="D415" i="4"/>
  <c r="E415" i="4"/>
  <c r="F415" i="4"/>
  <c r="G415" i="4"/>
  <c r="H415" i="4"/>
  <c r="I415" i="4"/>
  <c r="K415" i="4"/>
  <c r="L415" i="4"/>
  <c r="M415" i="4"/>
  <c r="O415" i="4"/>
  <c r="AI415" i="4"/>
  <c r="AJ415" i="4"/>
  <c r="AK415" i="4"/>
  <c r="AL415" i="4"/>
  <c r="AN415" i="4"/>
  <c r="AO415" i="4"/>
  <c r="AP415" i="4"/>
  <c r="AR415" i="4"/>
  <c r="D416" i="4"/>
  <c r="E416" i="4"/>
  <c r="F416" i="4"/>
  <c r="G416" i="4"/>
  <c r="H416" i="4"/>
  <c r="I416" i="4"/>
  <c r="K416" i="4"/>
  <c r="L416" i="4"/>
  <c r="M416" i="4"/>
  <c r="O416" i="4"/>
  <c r="AI416" i="4"/>
  <c r="AJ416" i="4"/>
  <c r="AK416" i="4"/>
  <c r="AL416" i="4"/>
  <c r="AN416" i="4"/>
  <c r="AO416" i="4"/>
  <c r="AP416" i="4"/>
  <c r="AR416" i="4"/>
  <c r="D417" i="4"/>
  <c r="E417" i="4"/>
  <c r="F417" i="4"/>
  <c r="G417" i="4"/>
  <c r="H417" i="4"/>
  <c r="I417" i="4"/>
  <c r="K417" i="4"/>
  <c r="L417" i="4"/>
  <c r="M417" i="4"/>
  <c r="O417" i="4"/>
  <c r="AI417" i="4"/>
  <c r="AJ417" i="4"/>
  <c r="AK417" i="4"/>
  <c r="AL417" i="4"/>
  <c r="AN417" i="4"/>
  <c r="AO417" i="4"/>
  <c r="AP417" i="4"/>
  <c r="AR417" i="4"/>
  <c r="D418" i="4"/>
  <c r="E418" i="4"/>
  <c r="F418" i="4"/>
  <c r="G418" i="4"/>
  <c r="H418" i="4"/>
  <c r="I418" i="4"/>
  <c r="K418" i="4"/>
  <c r="L418" i="4"/>
  <c r="M418" i="4"/>
  <c r="O418" i="4"/>
  <c r="AI418" i="4"/>
  <c r="AJ418" i="4"/>
  <c r="AK418" i="4"/>
  <c r="AL418" i="4"/>
  <c r="AN418" i="4"/>
  <c r="AO418" i="4"/>
  <c r="AP418" i="4"/>
  <c r="AR418" i="4"/>
  <c r="D419" i="4"/>
  <c r="E419" i="4"/>
  <c r="F419" i="4"/>
  <c r="G419" i="4"/>
  <c r="H419" i="4"/>
  <c r="I419" i="4"/>
  <c r="K419" i="4"/>
  <c r="L419" i="4"/>
  <c r="M419" i="4"/>
  <c r="O419" i="4"/>
  <c r="AI419" i="4"/>
  <c r="AJ419" i="4"/>
  <c r="AK419" i="4"/>
  <c r="AL419" i="4"/>
  <c r="AN419" i="4"/>
  <c r="AO419" i="4"/>
  <c r="AP419" i="4"/>
  <c r="AR419" i="4"/>
  <c r="D420" i="4"/>
  <c r="E420" i="4"/>
  <c r="F420" i="4"/>
  <c r="G420" i="4"/>
  <c r="H420" i="4"/>
  <c r="I420" i="4"/>
  <c r="K420" i="4"/>
  <c r="L420" i="4"/>
  <c r="M420" i="4"/>
  <c r="O420" i="4"/>
  <c r="AI420" i="4"/>
  <c r="AJ420" i="4"/>
  <c r="AK420" i="4"/>
  <c r="AL420" i="4"/>
  <c r="AN420" i="4"/>
  <c r="AO420" i="4"/>
  <c r="AP420" i="4"/>
  <c r="AR420" i="4"/>
  <c r="D421" i="4"/>
  <c r="E421" i="4"/>
  <c r="F421" i="4"/>
  <c r="G421" i="4"/>
  <c r="H421" i="4"/>
  <c r="I421" i="4"/>
  <c r="K421" i="4"/>
  <c r="L421" i="4"/>
  <c r="M421" i="4"/>
  <c r="O421" i="4"/>
  <c r="AI421" i="4"/>
  <c r="AJ421" i="4"/>
  <c r="AK421" i="4"/>
  <c r="AL421" i="4"/>
  <c r="AN421" i="4"/>
  <c r="AO421" i="4"/>
  <c r="AP421" i="4"/>
  <c r="AR421" i="4"/>
  <c r="D422" i="4"/>
  <c r="E422" i="4"/>
  <c r="F422" i="4"/>
  <c r="G422" i="4"/>
  <c r="H422" i="4"/>
  <c r="I422" i="4"/>
  <c r="K422" i="4"/>
  <c r="L422" i="4"/>
  <c r="M422" i="4"/>
  <c r="O422" i="4"/>
  <c r="AI422" i="4"/>
  <c r="AJ422" i="4"/>
  <c r="AK422" i="4"/>
  <c r="AL422" i="4"/>
  <c r="AN422" i="4"/>
  <c r="AO422" i="4"/>
  <c r="AP422" i="4"/>
  <c r="AR422" i="4"/>
  <c r="D423" i="4"/>
  <c r="E423" i="4"/>
  <c r="F423" i="4"/>
  <c r="G423" i="4"/>
  <c r="H423" i="4"/>
  <c r="I423" i="4"/>
  <c r="K423" i="4"/>
  <c r="L423" i="4"/>
  <c r="M423" i="4"/>
  <c r="O423" i="4"/>
  <c r="AI423" i="4"/>
  <c r="AJ423" i="4"/>
  <c r="AK423" i="4"/>
  <c r="AL423" i="4"/>
  <c r="AN423" i="4"/>
  <c r="AO423" i="4"/>
  <c r="AP423" i="4"/>
  <c r="AR423" i="4"/>
  <c r="D424" i="4"/>
  <c r="E424" i="4"/>
  <c r="F424" i="4"/>
  <c r="G424" i="4"/>
  <c r="H424" i="4"/>
  <c r="I424" i="4"/>
  <c r="K424" i="4"/>
  <c r="L424" i="4"/>
  <c r="M424" i="4"/>
  <c r="O424" i="4"/>
  <c r="AI424" i="4"/>
  <c r="AJ424" i="4"/>
  <c r="AK424" i="4"/>
  <c r="AL424" i="4"/>
  <c r="AN424" i="4"/>
  <c r="AO424" i="4"/>
  <c r="AP424" i="4"/>
  <c r="AR424" i="4"/>
  <c r="D425" i="4"/>
  <c r="E425" i="4"/>
  <c r="F425" i="4"/>
  <c r="G425" i="4"/>
  <c r="H425" i="4"/>
  <c r="I425" i="4"/>
  <c r="K425" i="4"/>
  <c r="L425" i="4"/>
  <c r="M425" i="4"/>
  <c r="O425" i="4"/>
  <c r="AI425" i="4"/>
  <c r="AJ425" i="4"/>
  <c r="AK425" i="4"/>
  <c r="AL425" i="4"/>
  <c r="AN425" i="4"/>
  <c r="AO425" i="4"/>
  <c r="AP425" i="4"/>
  <c r="AR425" i="4"/>
  <c r="D426" i="4"/>
  <c r="E426" i="4"/>
  <c r="F426" i="4"/>
  <c r="G426" i="4"/>
  <c r="H426" i="4"/>
  <c r="I426" i="4"/>
  <c r="K426" i="4"/>
  <c r="L426" i="4"/>
  <c r="M426" i="4"/>
  <c r="O426" i="4"/>
  <c r="AI426" i="4"/>
  <c r="AJ426" i="4"/>
  <c r="AK426" i="4"/>
  <c r="AL426" i="4"/>
  <c r="AN426" i="4"/>
  <c r="AO426" i="4"/>
  <c r="AP426" i="4"/>
  <c r="AR426" i="4"/>
  <c r="D427" i="4"/>
  <c r="E427" i="4"/>
  <c r="F427" i="4"/>
  <c r="G427" i="4"/>
  <c r="H427" i="4"/>
  <c r="I427" i="4"/>
  <c r="K427" i="4"/>
  <c r="L427" i="4"/>
  <c r="M427" i="4"/>
  <c r="O427" i="4"/>
  <c r="AI427" i="4"/>
  <c r="AJ427" i="4"/>
  <c r="AK427" i="4"/>
  <c r="AL427" i="4"/>
  <c r="AN427" i="4"/>
  <c r="AO427" i="4"/>
  <c r="AP427" i="4"/>
  <c r="AR427" i="4"/>
  <c r="D428" i="4"/>
  <c r="E428" i="4"/>
  <c r="F428" i="4"/>
  <c r="G428" i="4"/>
  <c r="H428" i="4"/>
  <c r="I428" i="4"/>
  <c r="K428" i="4"/>
  <c r="L428" i="4"/>
  <c r="M428" i="4"/>
  <c r="O428" i="4"/>
  <c r="AI428" i="4"/>
  <c r="AJ428" i="4"/>
  <c r="AK428" i="4"/>
  <c r="AL428" i="4"/>
  <c r="AN428" i="4"/>
  <c r="AO428" i="4"/>
  <c r="AP428" i="4"/>
  <c r="AR428" i="4"/>
  <c r="D429" i="4"/>
  <c r="E429" i="4"/>
  <c r="F429" i="4"/>
  <c r="G429" i="4"/>
  <c r="H429" i="4"/>
  <c r="I429" i="4"/>
  <c r="K429" i="4"/>
  <c r="L429" i="4"/>
  <c r="M429" i="4"/>
  <c r="O429" i="4"/>
  <c r="AI429" i="4"/>
  <c r="AJ429" i="4"/>
  <c r="AK429" i="4"/>
  <c r="AL429" i="4"/>
  <c r="AN429" i="4"/>
  <c r="AO429" i="4"/>
  <c r="AP429" i="4"/>
  <c r="AR429" i="4"/>
  <c r="D430" i="4"/>
  <c r="E430" i="4"/>
  <c r="F430" i="4"/>
  <c r="G430" i="4"/>
  <c r="H430" i="4"/>
  <c r="I430" i="4"/>
  <c r="K430" i="4"/>
  <c r="L430" i="4"/>
  <c r="M430" i="4"/>
  <c r="O430" i="4"/>
  <c r="AI430" i="4"/>
  <c r="AJ430" i="4"/>
  <c r="AK430" i="4"/>
  <c r="AL430" i="4"/>
  <c r="AN430" i="4"/>
  <c r="AO430" i="4"/>
  <c r="AP430" i="4"/>
  <c r="AR430" i="4"/>
  <c r="D431" i="4"/>
  <c r="E431" i="4"/>
  <c r="F431" i="4"/>
  <c r="G431" i="4"/>
  <c r="H431" i="4"/>
  <c r="I431" i="4"/>
  <c r="K431" i="4"/>
  <c r="L431" i="4"/>
  <c r="M431" i="4"/>
  <c r="O431" i="4"/>
  <c r="AI431" i="4"/>
  <c r="AJ431" i="4"/>
  <c r="AK431" i="4"/>
  <c r="AL431" i="4"/>
  <c r="AN431" i="4"/>
  <c r="AO431" i="4"/>
  <c r="AP431" i="4"/>
  <c r="AR431" i="4"/>
  <c r="D432" i="4"/>
  <c r="E432" i="4"/>
  <c r="F432" i="4"/>
  <c r="G432" i="4"/>
  <c r="H432" i="4"/>
  <c r="I432" i="4"/>
  <c r="K432" i="4"/>
  <c r="L432" i="4"/>
  <c r="M432" i="4"/>
  <c r="O432" i="4"/>
  <c r="AI432" i="4"/>
  <c r="AJ432" i="4"/>
  <c r="AK432" i="4"/>
  <c r="AL432" i="4"/>
  <c r="AN432" i="4"/>
  <c r="AO432" i="4"/>
  <c r="AP432" i="4"/>
  <c r="AR432" i="4"/>
  <c r="D433" i="4"/>
  <c r="E433" i="4"/>
  <c r="F433" i="4"/>
  <c r="G433" i="4"/>
  <c r="H433" i="4"/>
  <c r="I433" i="4"/>
  <c r="K433" i="4"/>
  <c r="L433" i="4"/>
  <c r="M433" i="4"/>
  <c r="O433" i="4"/>
  <c r="AI433" i="4"/>
  <c r="AJ433" i="4"/>
  <c r="AK433" i="4"/>
  <c r="AL433" i="4"/>
  <c r="AN433" i="4"/>
  <c r="AO433" i="4"/>
  <c r="AP433" i="4"/>
  <c r="AR433" i="4"/>
  <c r="D434" i="4"/>
  <c r="E434" i="4"/>
  <c r="F434" i="4"/>
  <c r="G434" i="4"/>
  <c r="H434" i="4"/>
  <c r="I434" i="4"/>
  <c r="K434" i="4"/>
  <c r="L434" i="4"/>
  <c r="M434" i="4"/>
  <c r="O434" i="4"/>
  <c r="AI434" i="4"/>
  <c r="AJ434" i="4"/>
  <c r="AK434" i="4"/>
  <c r="AL434" i="4"/>
  <c r="AN434" i="4"/>
  <c r="AO434" i="4"/>
  <c r="AP434" i="4"/>
  <c r="AR434" i="4"/>
  <c r="D435" i="4"/>
  <c r="E435" i="4"/>
  <c r="F435" i="4"/>
  <c r="G435" i="4"/>
  <c r="H435" i="4"/>
  <c r="I435" i="4"/>
  <c r="K435" i="4"/>
  <c r="L435" i="4"/>
  <c r="M435" i="4"/>
  <c r="O435" i="4"/>
  <c r="AI435" i="4"/>
  <c r="AJ435" i="4"/>
  <c r="AK435" i="4"/>
  <c r="AL435" i="4"/>
  <c r="AN435" i="4"/>
  <c r="AO435" i="4"/>
  <c r="AP435" i="4"/>
  <c r="AR435" i="4"/>
  <c r="D436" i="4"/>
  <c r="E436" i="4"/>
  <c r="F436" i="4"/>
  <c r="G436" i="4"/>
  <c r="H436" i="4"/>
  <c r="I436" i="4"/>
  <c r="K436" i="4"/>
  <c r="L436" i="4"/>
  <c r="M436" i="4"/>
  <c r="O436" i="4"/>
  <c r="AI436" i="4"/>
  <c r="AJ436" i="4"/>
  <c r="AK436" i="4"/>
  <c r="AL436" i="4"/>
  <c r="AN436" i="4"/>
  <c r="AO436" i="4"/>
  <c r="AP436" i="4"/>
  <c r="AR436" i="4"/>
  <c r="D437" i="4"/>
  <c r="E437" i="4"/>
  <c r="F437" i="4"/>
  <c r="G437" i="4"/>
  <c r="H437" i="4"/>
  <c r="I437" i="4"/>
  <c r="K437" i="4"/>
  <c r="L437" i="4"/>
  <c r="M437" i="4"/>
  <c r="O437" i="4"/>
  <c r="AI437" i="4"/>
  <c r="AJ437" i="4"/>
  <c r="AK437" i="4"/>
  <c r="AL437" i="4"/>
  <c r="AN437" i="4"/>
  <c r="AO437" i="4"/>
  <c r="AP437" i="4"/>
  <c r="AR437" i="4"/>
  <c r="D438" i="4"/>
  <c r="E438" i="4"/>
  <c r="F438" i="4"/>
  <c r="G438" i="4"/>
  <c r="H438" i="4"/>
  <c r="I438" i="4"/>
  <c r="K438" i="4"/>
  <c r="L438" i="4"/>
  <c r="M438" i="4"/>
  <c r="O438" i="4"/>
  <c r="AI438" i="4"/>
  <c r="AJ438" i="4"/>
  <c r="AK438" i="4"/>
  <c r="AL438" i="4"/>
  <c r="AN438" i="4"/>
  <c r="AO438" i="4"/>
  <c r="AP438" i="4"/>
  <c r="AR438" i="4"/>
  <c r="D439" i="4"/>
  <c r="E439" i="4"/>
  <c r="F439" i="4"/>
  <c r="G439" i="4"/>
  <c r="H439" i="4"/>
  <c r="I439" i="4"/>
  <c r="K439" i="4"/>
  <c r="L439" i="4"/>
  <c r="M439" i="4"/>
  <c r="O439" i="4"/>
  <c r="AI439" i="4"/>
  <c r="AJ439" i="4"/>
  <c r="AK439" i="4"/>
  <c r="AL439" i="4"/>
  <c r="AN439" i="4"/>
  <c r="AO439" i="4"/>
  <c r="AP439" i="4"/>
  <c r="AR439" i="4"/>
  <c r="D440" i="4"/>
  <c r="E440" i="4"/>
  <c r="F440" i="4"/>
  <c r="G440" i="4"/>
  <c r="H440" i="4"/>
  <c r="I440" i="4"/>
  <c r="K440" i="4"/>
  <c r="L440" i="4"/>
  <c r="M440" i="4"/>
  <c r="O440" i="4"/>
  <c r="AI440" i="4"/>
  <c r="AJ440" i="4"/>
  <c r="AK440" i="4"/>
  <c r="AL440" i="4"/>
  <c r="AN440" i="4"/>
  <c r="AO440" i="4"/>
  <c r="AP440" i="4"/>
  <c r="AR440" i="4"/>
  <c r="D441" i="4"/>
  <c r="E441" i="4"/>
  <c r="F441" i="4"/>
  <c r="G441" i="4"/>
  <c r="H441" i="4"/>
  <c r="I441" i="4"/>
  <c r="K441" i="4"/>
  <c r="L441" i="4"/>
  <c r="M441" i="4"/>
  <c r="O441" i="4"/>
  <c r="AI441" i="4"/>
  <c r="AJ441" i="4"/>
  <c r="AK441" i="4"/>
  <c r="AL441" i="4"/>
  <c r="AN441" i="4"/>
  <c r="AO441" i="4"/>
  <c r="AP441" i="4"/>
  <c r="AR441" i="4"/>
  <c r="D442" i="4"/>
  <c r="E442" i="4"/>
  <c r="F442" i="4"/>
  <c r="G442" i="4"/>
  <c r="H442" i="4"/>
  <c r="I442" i="4"/>
  <c r="K442" i="4"/>
  <c r="L442" i="4"/>
  <c r="M442" i="4"/>
  <c r="O442" i="4"/>
  <c r="AI442" i="4"/>
  <c r="AJ442" i="4"/>
  <c r="AK442" i="4"/>
  <c r="AL442" i="4"/>
  <c r="AN442" i="4"/>
  <c r="AO442" i="4"/>
  <c r="AP442" i="4"/>
  <c r="AR442" i="4"/>
  <c r="D443" i="4"/>
  <c r="E443" i="4"/>
  <c r="F443" i="4"/>
  <c r="G443" i="4"/>
  <c r="H443" i="4"/>
  <c r="I443" i="4"/>
  <c r="K443" i="4"/>
  <c r="L443" i="4"/>
  <c r="M443" i="4"/>
  <c r="O443" i="4"/>
  <c r="AI443" i="4"/>
  <c r="AJ443" i="4"/>
  <c r="AK443" i="4"/>
  <c r="AL443" i="4"/>
  <c r="AN443" i="4"/>
  <c r="AO443" i="4"/>
  <c r="AP443" i="4"/>
  <c r="AR443" i="4"/>
  <c r="D444" i="4"/>
  <c r="E444" i="4"/>
  <c r="F444" i="4"/>
  <c r="G444" i="4"/>
  <c r="H444" i="4"/>
  <c r="I444" i="4"/>
  <c r="K444" i="4"/>
  <c r="L444" i="4"/>
  <c r="M444" i="4"/>
  <c r="O444" i="4"/>
  <c r="AI444" i="4"/>
  <c r="AJ444" i="4"/>
  <c r="AK444" i="4"/>
  <c r="AL444" i="4"/>
  <c r="AN444" i="4"/>
  <c r="AO444" i="4"/>
  <c r="AP444" i="4"/>
  <c r="AR444" i="4"/>
  <c r="D445" i="4"/>
  <c r="E445" i="4"/>
  <c r="F445" i="4"/>
  <c r="G445" i="4"/>
  <c r="H445" i="4"/>
  <c r="I445" i="4"/>
  <c r="K445" i="4"/>
  <c r="L445" i="4"/>
  <c r="M445" i="4"/>
  <c r="O445" i="4"/>
  <c r="AI445" i="4"/>
  <c r="AJ445" i="4"/>
  <c r="AK445" i="4"/>
  <c r="AL445" i="4"/>
  <c r="AN445" i="4"/>
  <c r="AO445" i="4"/>
  <c r="AP445" i="4"/>
  <c r="AR445" i="4"/>
  <c r="D446" i="4"/>
  <c r="E446" i="4"/>
  <c r="F446" i="4"/>
  <c r="G446" i="4"/>
  <c r="H446" i="4"/>
  <c r="I446" i="4"/>
  <c r="K446" i="4"/>
  <c r="L446" i="4"/>
  <c r="M446" i="4"/>
  <c r="O446" i="4"/>
  <c r="AI446" i="4"/>
  <c r="AJ446" i="4"/>
  <c r="AK446" i="4"/>
  <c r="AL446" i="4"/>
  <c r="AN446" i="4"/>
  <c r="AO446" i="4"/>
  <c r="AP446" i="4"/>
  <c r="AR446" i="4"/>
  <c r="D447" i="4"/>
  <c r="E447" i="4"/>
  <c r="F447" i="4"/>
  <c r="G447" i="4"/>
  <c r="H447" i="4"/>
  <c r="I447" i="4"/>
  <c r="K447" i="4"/>
  <c r="L447" i="4"/>
  <c r="M447" i="4"/>
  <c r="O447" i="4"/>
  <c r="AI447" i="4"/>
  <c r="AJ447" i="4"/>
  <c r="AK447" i="4"/>
  <c r="AL447" i="4"/>
  <c r="AN447" i="4"/>
  <c r="AO447" i="4"/>
  <c r="AP447" i="4"/>
  <c r="AR447" i="4"/>
  <c r="D448" i="4"/>
  <c r="E448" i="4"/>
  <c r="F448" i="4"/>
  <c r="G448" i="4"/>
  <c r="H448" i="4"/>
  <c r="I448" i="4"/>
  <c r="K448" i="4"/>
  <c r="L448" i="4"/>
  <c r="M448" i="4"/>
  <c r="O448" i="4"/>
  <c r="AI448" i="4"/>
  <c r="AJ448" i="4"/>
  <c r="AK448" i="4"/>
  <c r="AL448" i="4"/>
  <c r="AN448" i="4"/>
  <c r="AO448" i="4"/>
  <c r="AP448" i="4"/>
  <c r="AR448" i="4"/>
  <c r="D449" i="4"/>
  <c r="E449" i="4"/>
  <c r="F449" i="4"/>
  <c r="G449" i="4"/>
  <c r="H449" i="4"/>
  <c r="I449" i="4"/>
  <c r="K449" i="4"/>
  <c r="L449" i="4"/>
  <c r="M449" i="4"/>
  <c r="O449" i="4"/>
  <c r="AI449" i="4"/>
  <c r="AJ449" i="4"/>
  <c r="AK449" i="4"/>
  <c r="AL449" i="4"/>
  <c r="AN449" i="4"/>
  <c r="AO449" i="4"/>
  <c r="AP449" i="4"/>
  <c r="AR449" i="4"/>
  <c r="D450" i="4"/>
  <c r="E450" i="4"/>
  <c r="F450" i="4"/>
  <c r="G450" i="4"/>
  <c r="H450" i="4"/>
  <c r="I450" i="4"/>
  <c r="K450" i="4"/>
  <c r="L450" i="4"/>
  <c r="M450" i="4"/>
  <c r="O450" i="4"/>
  <c r="AI450" i="4"/>
  <c r="AJ450" i="4"/>
  <c r="AK450" i="4"/>
  <c r="AL450" i="4"/>
  <c r="AN450" i="4"/>
  <c r="AO450" i="4"/>
  <c r="AP450" i="4"/>
  <c r="AR450" i="4"/>
  <c r="D451" i="4"/>
  <c r="E451" i="4"/>
  <c r="F451" i="4"/>
  <c r="G451" i="4"/>
  <c r="H451" i="4"/>
  <c r="I451" i="4"/>
  <c r="K451" i="4"/>
  <c r="L451" i="4"/>
  <c r="M451" i="4"/>
  <c r="O451" i="4"/>
  <c r="AI451" i="4"/>
  <c r="AJ451" i="4"/>
  <c r="AK451" i="4"/>
  <c r="AL451" i="4"/>
  <c r="AN451" i="4"/>
  <c r="AO451" i="4"/>
  <c r="AP451" i="4"/>
  <c r="AR451" i="4"/>
  <c r="D452" i="4"/>
  <c r="E452" i="4"/>
  <c r="F452" i="4"/>
  <c r="G452" i="4"/>
  <c r="H452" i="4"/>
  <c r="I452" i="4"/>
  <c r="K452" i="4"/>
  <c r="L452" i="4"/>
  <c r="M452" i="4"/>
  <c r="O452" i="4"/>
  <c r="AI452" i="4"/>
  <c r="AJ452" i="4"/>
  <c r="AK452" i="4"/>
  <c r="AL452" i="4"/>
  <c r="AN452" i="4"/>
  <c r="AO452" i="4"/>
  <c r="AP452" i="4"/>
  <c r="AR452" i="4"/>
  <c r="D453" i="4"/>
  <c r="E453" i="4"/>
  <c r="F453" i="4"/>
  <c r="G453" i="4"/>
  <c r="H453" i="4"/>
  <c r="I453" i="4"/>
  <c r="K453" i="4"/>
  <c r="L453" i="4"/>
  <c r="M453" i="4"/>
  <c r="O453" i="4"/>
  <c r="AI453" i="4"/>
  <c r="AJ453" i="4"/>
  <c r="AK453" i="4"/>
  <c r="AL453" i="4"/>
  <c r="AN453" i="4"/>
  <c r="AO453" i="4"/>
  <c r="AP453" i="4"/>
  <c r="AR453" i="4"/>
  <c r="D454" i="4"/>
  <c r="E454" i="4"/>
  <c r="F454" i="4"/>
  <c r="G454" i="4"/>
  <c r="H454" i="4"/>
  <c r="I454" i="4"/>
  <c r="K454" i="4"/>
  <c r="L454" i="4"/>
  <c r="M454" i="4"/>
  <c r="O454" i="4"/>
  <c r="AI454" i="4"/>
  <c r="AJ454" i="4"/>
  <c r="AK454" i="4"/>
  <c r="AL454" i="4"/>
  <c r="AN454" i="4"/>
  <c r="AO454" i="4"/>
  <c r="AP454" i="4"/>
  <c r="AR454" i="4"/>
  <c r="D455" i="4"/>
  <c r="E455" i="4"/>
  <c r="F455" i="4"/>
  <c r="G455" i="4"/>
  <c r="H455" i="4"/>
  <c r="I455" i="4"/>
  <c r="K455" i="4"/>
  <c r="L455" i="4"/>
  <c r="M455" i="4"/>
  <c r="O455" i="4"/>
  <c r="AI455" i="4"/>
  <c r="AJ455" i="4"/>
  <c r="AK455" i="4"/>
  <c r="AL455" i="4"/>
  <c r="AN455" i="4"/>
  <c r="AO455" i="4"/>
  <c r="AP455" i="4"/>
  <c r="AR455" i="4"/>
  <c r="D456" i="4"/>
  <c r="E456" i="4"/>
  <c r="F456" i="4"/>
  <c r="G456" i="4"/>
  <c r="H456" i="4"/>
  <c r="I456" i="4"/>
  <c r="K456" i="4"/>
  <c r="L456" i="4"/>
  <c r="M456" i="4"/>
  <c r="O456" i="4"/>
  <c r="AI456" i="4"/>
  <c r="AJ456" i="4"/>
  <c r="AK456" i="4"/>
  <c r="AL456" i="4"/>
  <c r="AN456" i="4"/>
  <c r="AO456" i="4"/>
  <c r="AP456" i="4"/>
  <c r="AR456" i="4"/>
  <c r="D457" i="4"/>
  <c r="E457" i="4"/>
  <c r="F457" i="4"/>
  <c r="G457" i="4"/>
  <c r="H457" i="4"/>
  <c r="I457" i="4"/>
  <c r="K457" i="4"/>
  <c r="L457" i="4"/>
  <c r="M457" i="4"/>
  <c r="O457" i="4"/>
  <c r="AI457" i="4"/>
  <c r="AJ457" i="4"/>
  <c r="AK457" i="4"/>
  <c r="AL457" i="4"/>
  <c r="AN457" i="4"/>
  <c r="AO457" i="4"/>
  <c r="AP457" i="4"/>
  <c r="AR457" i="4"/>
  <c r="D458" i="4"/>
  <c r="E458" i="4"/>
  <c r="F458" i="4"/>
  <c r="G458" i="4"/>
  <c r="H458" i="4"/>
  <c r="I458" i="4"/>
  <c r="K458" i="4"/>
  <c r="L458" i="4"/>
  <c r="M458" i="4"/>
  <c r="O458" i="4"/>
  <c r="AI458" i="4"/>
  <c r="AJ458" i="4"/>
  <c r="AK458" i="4"/>
  <c r="AL458" i="4"/>
  <c r="AN458" i="4"/>
  <c r="AO458" i="4"/>
  <c r="AP458" i="4"/>
  <c r="AR458" i="4"/>
  <c r="D459" i="4"/>
  <c r="E459" i="4"/>
  <c r="F459" i="4"/>
  <c r="G459" i="4"/>
  <c r="H459" i="4"/>
  <c r="I459" i="4"/>
  <c r="K459" i="4"/>
  <c r="L459" i="4"/>
  <c r="M459" i="4"/>
  <c r="O459" i="4"/>
  <c r="AI459" i="4"/>
  <c r="AJ459" i="4"/>
  <c r="AK459" i="4"/>
  <c r="AL459" i="4"/>
  <c r="AN459" i="4"/>
  <c r="AO459" i="4"/>
  <c r="AP459" i="4"/>
  <c r="AR459" i="4"/>
  <c r="D460" i="4"/>
  <c r="E460" i="4"/>
  <c r="F460" i="4"/>
  <c r="G460" i="4"/>
  <c r="H460" i="4"/>
  <c r="I460" i="4"/>
  <c r="K460" i="4"/>
  <c r="L460" i="4"/>
  <c r="M460" i="4"/>
  <c r="O460" i="4"/>
  <c r="AI460" i="4"/>
  <c r="AJ460" i="4"/>
  <c r="AK460" i="4"/>
  <c r="AL460" i="4"/>
  <c r="AN460" i="4"/>
  <c r="AO460" i="4"/>
  <c r="AP460" i="4"/>
  <c r="AR460" i="4"/>
  <c r="D461" i="4"/>
  <c r="E461" i="4"/>
  <c r="F461" i="4"/>
  <c r="G461" i="4"/>
  <c r="H461" i="4"/>
  <c r="I461" i="4"/>
  <c r="K461" i="4"/>
  <c r="L461" i="4"/>
  <c r="M461" i="4"/>
  <c r="O461" i="4"/>
  <c r="AI461" i="4"/>
  <c r="AJ461" i="4"/>
  <c r="AK461" i="4"/>
  <c r="AL461" i="4"/>
  <c r="AN461" i="4"/>
  <c r="AO461" i="4"/>
  <c r="AP461" i="4"/>
  <c r="AR461" i="4"/>
  <c r="D462" i="4"/>
  <c r="E462" i="4"/>
  <c r="F462" i="4"/>
  <c r="G462" i="4"/>
  <c r="H462" i="4"/>
  <c r="I462" i="4"/>
  <c r="K462" i="4"/>
  <c r="L462" i="4"/>
  <c r="M462" i="4"/>
  <c r="O462" i="4"/>
  <c r="AI462" i="4"/>
  <c r="AJ462" i="4"/>
  <c r="AK462" i="4"/>
  <c r="AL462" i="4"/>
  <c r="AN462" i="4"/>
  <c r="AO462" i="4"/>
  <c r="AP462" i="4"/>
  <c r="AR462" i="4"/>
  <c r="D463" i="4"/>
  <c r="E463" i="4"/>
  <c r="F463" i="4"/>
  <c r="G463" i="4"/>
  <c r="H463" i="4"/>
  <c r="I463" i="4"/>
  <c r="K463" i="4"/>
  <c r="L463" i="4"/>
  <c r="M463" i="4"/>
  <c r="O463" i="4"/>
  <c r="AI463" i="4"/>
  <c r="AJ463" i="4"/>
  <c r="AK463" i="4"/>
  <c r="AL463" i="4"/>
  <c r="AN463" i="4"/>
  <c r="AO463" i="4"/>
  <c r="AP463" i="4"/>
  <c r="AR463" i="4"/>
  <c r="D464" i="4"/>
  <c r="E464" i="4"/>
  <c r="F464" i="4"/>
  <c r="G464" i="4"/>
  <c r="H464" i="4"/>
  <c r="I464" i="4"/>
  <c r="K464" i="4"/>
  <c r="L464" i="4"/>
  <c r="M464" i="4"/>
  <c r="O464" i="4"/>
  <c r="AI464" i="4"/>
  <c r="AJ464" i="4"/>
  <c r="AK464" i="4"/>
  <c r="AL464" i="4"/>
  <c r="AN464" i="4"/>
  <c r="AO464" i="4"/>
  <c r="AP464" i="4"/>
  <c r="AR464" i="4"/>
  <c r="D465" i="4"/>
  <c r="E465" i="4"/>
  <c r="F465" i="4"/>
  <c r="G465" i="4"/>
  <c r="H465" i="4"/>
  <c r="I465" i="4"/>
  <c r="K465" i="4"/>
  <c r="L465" i="4"/>
  <c r="M465" i="4"/>
  <c r="O465" i="4"/>
  <c r="AI465" i="4"/>
  <c r="AJ465" i="4"/>
  <c r="AK465" i="4"/>
  <c r="AL465" i="4"/>
  <c r="AN465" i="4"/>
  <c r="AO465" i="4"/>
  <c r="AP465" i="4"/>
  <c r="AR465" i="4"/>
  <c r="D466" i="4"/>
  <c r="E466" i="4"/>
  <c r="F466" i="4"/>
  <c r="G466" i="4"/>
  <c r="H466" i="4"/>
  <c r="I466" i="4"/>
  <c r="K466" i="4"/>
  <c r="L466" i="4"/>
  <c r="M466" i="4"/>
  <c r="O466" i="4"/>
  <c r="AI466" i="4"/>
  <c r="AJ466" i="4"/>
  <c r="AK466" i="4"/>
  <c r="AL466" i="4"/>
  <c r="AN466" i="4"/>
  <c r="AO466" i="4"/>
  <c r="AP466" i="4"/>
  <c r="AR466" i="4"/>
  <c r="D467" i="4"/>
  <c r="E467" i="4"/>
  <c r="F467" i="4"/>
  <c r="G467" i="4"/>
  <c r="H467" i="4"/>
  <c r="I467" i="4"/>
  <c r="K467" i="4"/>
  <c r="L467" i="4"/>
  <c r="M467" i="4"/>
  <c r="O467" i="4"/>
  <c r="AI467" i="4"/>
  <c r="AJ467" i="4"/>
  <c r="AK467" i="4"/>
  <c r="AL467" i="4"/>
  <c r="AN467" i="4"/>
  <c r="AO467" i="4"/>
  <c r="AP467" i="4"/>
  <c r="AR467" i="4"/>
  <c r="D468" i="4"/>
  <c r="E468" i="4"/>
  <c r="F468" i="4"/>
  <c r="G468" i="4"/>
  <c r="H468" i="4"/>
  <c r="I468" i="4"/>
  <c r="K468" i="4"/>
  <c r="L468" i="4"/>
  <c r="M468" i="4"/>
  <c r="O468" i="4"/>
  <c r="AI468" i="4"/>
  <c r="AJ468" i="4"/>
  <c r="AK468" i="4"/>
  <c r="AL468" i="4"/>
  <c r="AN468" i="4"/>
  <c r="AO468" i="4"/>
  <c r="AP468" i="4"/>
  <c r="AR468" i="4"/>
  <c r="D469" i="4"/>
  <c r="E469" i="4"/>
  <c r="F469" i="4"/>
  <c r="G469" i="4"/>
  <c r="H469" i="4"/>
  <c r="I469" i="4"/>
  <c r="K469" i="4"/>
  <c r="L469" i="4"/>
  <c r="M469" i="4"/>
  <c r="O469" i="4"/>
  <c r="AI469" i="4"/>
  <c r="AJ469" i="4"/>
  <c r="AK469" i="4"/>
  <c r="AL469" i="4"/>
  <c r="AN469" i="4"/>
  <c r="AO469" i="4"/>
  <c r="AP469" i="4"/>
  <c r="AR469" i="4"/>
  <c r="D470" i="4"/>
  <c r="E470" i="4"/>
  <c r="F470" i="4"/>
  <c r="G470" i="4"/>
  <c r="H470" i="4"/>
  <c r="I470" i="4"/>
  <c r="K470" i="4"/>
  <c r="L470" i="4"/>
  <c r="M470" i="4"/>
  <c r="O470" i="4"/>
  <c r="AI470" i="4"/>
  <c r="AJ470" i="4"/>
  <c r="AK470" i="4"/>
  <c r="AL470" i="4"/>
  <c r="AN470" i="4"/>
  <c r="AO470" i="4"/>
  <c r="AP470" i="4"/>
  <c r="AR470" i="4"/>
  <c r="D471" i="4"/>
  <c r="E471" i="4"/>
  <c r="F471" i="4"/>
  <c r="G471" i="4"/>
  <c r="H471" i="4"/>
  <c r="I471" i="4"/>
  <c r="K471" i="4"/>
  <c r="L471" i="4"/>
  <c r="M471" i="4"/>
  <c r="O471" i="4"/>
  <c r="AI471" i="4"/>
  <c r="AJ471" i="4"/>
  <c r="AK471" i="4"/>
  <c r="AL471" i="4"/>
  <c r="AN471" i="4"/>
  <c r="AO471" i="4"/>
  <c r="AP471" i="4"/>
  <c r="AR471" i="4"/>
  <c r="D473" i="4"/>
  <c r="E473" i="4"/>
  <c r="F473" i="4"/>
  <c r="G473" i="4"/>
  <c r="H473" i="4"/>
  <c r="I473" i="4"/>
  <c r="K473" i="4"/>
  <c r="L473" i="4"/>
  <c r="M473" i="4"/>
  <c r="O473" i="4"/>
  <c r="AI473" i="4"/>
  <c r="AJ473" i="4"/>
  <c r="AK473" i="4"/>
  <c r="AL473" i="4"/>
  <c r="AN473" i="4"/>
  <c r="AO473" i="4"/>
  <c r="AP473" i="4"/>
  <c r="AR473" i="4"/>
  <c r="D474" i="4"/>
  <c r="E474" i="4"/>
  <c r="F474" i="4"/>
  <c r="G474" i="4"/>
  <c r="H474" i="4"/>
  <c r="I474" i="4"/>
  <c r="K474" i="4"/>
  <c r="L474" i="4"/>
  <c r="M474" i="4"/>
  <c r="O474" i="4"/>
  <c r="AI474" i="4"/>
  <c r="AJ474" i="4"/>
  <c r="AK474" i="4"/>
  <c r="AL474" i="4"/>
  <c r="AN474" i="4"/>
  <c r="AO474" i="4"/>
  <c r="AP474" i="4"/>
  <c r="AR474" i="4"/>
  <c r="D475" i="4"/>
  <c r="E475" i="4"/>
  <c r="F475" i="4"/>
  <c r="G475" i="4"/>
  <c r="H475" i="4"/>
  <c r="I475" i="4"/>
  <c r="K475" i="4"/>
  <c r="L475" i="4"/>
  <c r="M475" i="4"/>
  <c r="O475" i="4"/>
  <c r="AI475" i="4"/>
  <c r="AJ475" i="4"/>
  <c r="AK475" i="4"/>
  <c r="AL475" i="4"/>
  <c r="AN475" i="4"/>
  <c r="AO475" i="4"/>
  <c r="AP475" i="4"/>
  <c r="AR475" i="4"/>
  <c r="D476" i="4"/>
  <c r="E476" i="4"/>
  <c r="F476" i="4"/>
  <c r="G476" i="4"/>
  <c r="H476" i="4"/>
  <c r="I476" i="4"/>
  <c r="K476" i="4"/>
  <c r="L476" i="4"/>
  <c r="M476" i="4"/>
  <c r="O476" i="4"/>
  <c r="AI476" i="4"/>
  <c r="AJ476" i="4"/>
  <c r="AK476" i="4"/>
  <c r="AL476" i="4"/>
  <c r="AN476" i="4"/>
  <c r="AO476" i="4"/>
  <c r="AP476" i="4"/>
  <c r="AR476" i="4"/>
  <c r="D477" i="4"/>
  <c r="E477" i="4"/>
  <c r="F477" i="4"/>
  <c r="G477" i="4"/>
  <c r="H477" i="4"/>
  <c r="I477" i="4"/>
  <c r="K477" i="4"/>
  <c r="L477" i="4"/>
  <c r="M477" i="4"/>
  <c r="O477" i="4"/>
  <c r="AI477" i="4"/>
  <c r="AJ477" i="4"/>
  <c r="AK477" i="4"/>
  <c r="AL477" i="4"/>
  <c r="AN477" i="4"/>
  <c r="AO477" i="4"/>
  <c r="AP477" i="4"/>
  <c r="AR477" i="4"/>
  <c r="D478" i="4"/>
  <c r="E478" i="4"/>
  <c r="F478" i="4"/>
  <c r="G478" i="4"/>
  <c r="H478" i="4"/>
  <c r="I478" i="4"/>
  <c r="K478" i="4"/>
  <c r="L478" i="4"/>
  <c r="M478" i="4"/>
  <c r="O478" i="4"/>
  <c r="AI478" i="4"/>
  <c r="AJ478" i="4"/>
  <c r="AK478" i="4"/>
  <c r="AL478" i="4"/>
  <c r="AN478" i="4"/>
  <c r="AO478" i="4"/>
  <c r="AP478" i="4"/>
  <c r="AR478" i="4"/>
  <c r="D479" i="4"/>
  <c r="E479" i="4"/>
  <c r="F479" i="4"/>
  <c r="G479" i="4"/>
  <c r="H479" i="4"/>
  <c r="I479" i="4"/>
  <c r="K479" i="4"/>
  <c r="L479" i="4"/>
  <c r="M479" i="4"/>
  <c r="O479" i="4"/>
  <c r="AI479" i="4"/>
  <c r="AJ479" i="4"/>
  <c r="AK479" i="4"/>
  <c r="AL479" i="4"/>
  <c r="AN479" i="4"/>
  <c r="AO479" i="4"/>
  <c r="AP479" i="4"/>
  <c r="AR479" i="4"/>
  <c r="D480" i="4"/>
  <c r="E480" i="4"/>
  <c r="F480" i="4"/>
  <c r="G480" i="4"/>
  <c r="H480" i="4"/>
  <c r="I480" i="4"/>
  <c r="K480" i="4"/>
  <c r="L480" i="4"/>
  <c r="M480" i="4"/>
  <c r="O480" i="4"/>
  <c r="AI480" i="4"/>
  <c r="AJ480" i="4"/>
  <c r="AK480" i="4"/>
  <c r="AL480" i="4"/>
  <c r="AN480" i="4"/>
  <c r="AO480" i="4"/>
  <c r="AP480" i="4"/>
  <c r="AR480" i="4"/>
  <c r="D481" i="4"/>
  <c r="E481" i="4"/>
  <c r="F481" i="4"/>
  <c r="G481" i="4"/>
  <c r="H481" i="4"/>
  <c r="I481" i="4"/>
  <c r="K481" i="4"/>
  <c r="L481" i="4"/>
  <c r="M481" i="4"/>
  <c r="O481" i="4"/>
  <c r="AI481" i="4"/>
  <c r="AJ481" i="4"/>
  <c r="AK481" i="4"/>
  <c r="AL481" i="4"/>
  <c r="AN481" i="4"/>
  <c r="AO481" i="4"/>
  <c r="AP481" i="4"/>
  <c r="AR481" i="4"/>
  <c r="D482" i="4"/>
  <c r="E482" i="4"/>
  <c r="F482" i="4"/>
  <c r="G482" i="4"/>
  <c r="H482" i="4"/>
  <c r="I482" i="4"/>
  <c r="K482" i="4"/>
  <c r="L482" i="4"/>
  <c r="M482" i="4"/>
  <c r="O482" i="4"/>
  <c r="AI482" i="4"/>
  <c r="AJ482" i="4"/>
  <c r="AK482" i="4"/>
  <c r="AL482" i="4"/>
  <c r="AN482" i="4"/>
  <c r="AO482" i="4"/>
  <c r="AP482" i="4"/>
  <c r="AR482" i="4"/>
  <c r="D483" i="4"/>
  <c r="E483" i="4"/>
  <c r="F483" i="4"/>
  <c r="G483" i="4"/>
  <c r="H483" i="4"/>
  <c r="I483" i="4"/>
  <c r="K483" i="4"/>
  <c r="L483" i="4"/>
  <c r="M483" i="4"/>
  <c r="O483" i="4"/>
  <c r="AI483" i="4"/>
  <c r="AJ483" i="4"/>
  <c r="AK483" i="4"/>
  <c r="AL483" i="4"/>
  <c r="AN483" i="4"/>
  <c r="AO483" i="4"/>
  <c r="AP483" i="4"/>
  <c r="AR483" i="4"/>
  <c r="D484" i="4"/>
  <c r="E484" i="4"/>
  <c r="F484" i="4"/>
  <c r="G484" i="4"/>
  <c r="H484" i="4"/>
  <c r="I484" i="4"/>
  <c r="K484" i="4"/>
  <c r="L484" i="4"/>
  <c r="M484" i="4"/>
  <c r="O484" i="4"/>
  <c r="AI484" i="4"/>
  <c r="AJ484" i="4"/>
  <c r="AK484" i="4"/>
  <c r="AL484" i="4"/>
  <c r="AN484" i="4"/>
  <c r="AO484" i="4"/>
  <c r="AP484" i="4"/>
  <c r="AR484" i="4"/>
  <c r="D485" i="4"/>
  <c r="E485" i="4"/>
  <c r="F485" i="4"/>
  <c r="G485" i="4"/>
  <c r="H485" i="4"/>
  <c r="I485" i="4"/>
  <c r="K485" i="4"/>
  <c r="L485" i="4"/>
  <c r="M485" i="4"/>
  <c r="O485" i="4"/>
  <c r="AI485" i="4"/>
  <c r="AJ485" i="4"/>
  <c r="AK485" i="4"/>
  <c r="AL485" i="4"/>
  <c r="AN485" i="4"/>
  <c r="AO485" i="4"/>
  <c r="AP485" i="4"/>
  <c r="AR485" i="4"/>
  <c r="D486" i="4"/>
  <c r="E486" i="4"/>
  <c r="F486" i="4"/>
  <c r="G486" i="4"/>
  <c r="H486" i="4"/>
  <c r="I486" i="4"/>
  <c r="K486" i="4"/>
  <c r="L486" i="4"/>
  <c r="M486" i="4"/>
  <c r="O486" i="4"/>
  <c r="AI486" i="4"/>
  <c r="AJ486" i="4"/>
  <c r="AK486" i="4"/>
  <c r="AL486" i="4"/>
  <c r="AN486" i="4"/>
  <c r="AO486" i="4"/>
  <c r="AP486" i="4"/>
  <c r="AR486" i="4"/>
  <c r="D487" i="4"/>
  <c r="E487" i="4"/>
  <c r="F487" i="4"/>
  <c r="G487" i="4"/>
  <c r="H487" i="4"/>
  <c r="I487" i="4"/>
  <c r="K487" i="4"/>
  <c r="L487" i="4"/>
  <c r="M487" i="4"/>
  <c r="O487" i="4"/>
  <c r="AI487" i="4"/>
  <c r="AJ487" i="4"/>
  <c r="AK487" i="4"/>
  <c r="AL487" i="4"/>
  <c r="AN487" i="4"/>
  <c r="AO487" i="4"/>
  <c r="AP487" i="4"/>
  <c r="AR487" i="4"/>
  <c r="D488" i="4"/>
  <c r="E488" i="4"/>
  <c r="F488" i="4"/>
  <c r="G488" i="4"/>
  <c r="H488" i="4"/>
  <c r="I488" i="4"/>
  <c r="K488" i="4"/>
  <c r="L488" i="4"/>
  <c r="M488" i="4"/>
  <c r="O488" i="4"/>
  <c r="AI488" i="4"/>
  <c r="AJ488" i="4"/>
  <c r="AK488" i="4"/>
  <c r="AL488" i="4"/>
  <c r="AN488" i="4"/>
  <c r="AO488" i="4"/>
  <c r="AP488" i="4"/>
  <c r="AR488" i="4"/>
  <c r="D489" i="4"/>
  <c r="E489" i="4"/>
  <c r="F489" i="4"/>
  <c r="G489" i="4"/>
  <c r="H489" i="4"/>
  <c r="I489" i="4"/>
  <c r="K489" i="4"/>
  <c r="L489" i="4"/>
  <c r="M489" i="4"/>
  <c r="O489" i="4"/>
  <c r="AI489" i="4"/>
  <c r="AJ489" i="4"/>
  <c r="AK489" i="4"/>
  <c r="AL489" i="4"/>
  <c r="AN489" i="4"/>
  <c r="AO489" i="4"/>
  <c r="AP489" i="4"/>
  <c r="AR489" i="4"/>
  <c r="D490" i="4"/>
  <c r="E490" i="4"/>
  <c r="F490" i="4"/>
  <c r="G490" i="4"/>
  <c r="H490" i="4"/>
  <c r="I490" i="4"/>
  <c r="K490" i="4"/>
  <c r="L490" i="4"/>
  <c r="M490" i="4"/>
  <c r="O490" i="4"/>
  <c r="AI490" i="4"/>
  <c r="AJ490" i="4"/>
  <c r="AK490" i="4"/>
  <c r="AL490" i="4"/>
  <c r="AN490" i="4"/>
  <c r="AO490" i="4"/>
  <c r="AP490" i="4"/>
  <c r="AR490" i="4"/>
  <c r="D491" i="4"/>
  <c r="E491" i="4"/>
  <c r="F491" i="4"/>
  <c r="G491" i="4"/>
  <c r="H491" i="4"/>
  <c r="I491" i="4"/>
  <c r="K491" i="4"/>
  <c r="L491" i="4"/>
  <c r="M491" i="4"/>
  <c r="O491" i="4"/>
  <c r="AI491" i="4"/>
  <c r="AJ491" i="4"/>
  <c r="AK491" i="4"/>
  <c r="AL491" i="4"/>
  <c r="AN491" i="4"/>
  <c r="AO491" i="4"/>
  <c r="AP491" i="4"/>
  <c r="AR491" i="4"/>
  <c r="D492" i="4"/>
  <c r="E492" i="4"/>
  <c r="F492" i="4"/>
  <c r="G492" i="4"/>
  <c r="H492" i="4"/>
  <c r="I492" i="4"/>
  <c r="K492" i="4"/>
  <c r="L492" i="4"/>
  <c r="M492" i="4"/>
  <c r="O492" i="4"/>
  <c r="AI492" i="4"/>
  <c r="AJ492" i="4"/>
  <c r="AK492" i="4"/>
  <c r="AL492" i="4"/>
  <c r="AN492" i="4"/>
  <c r="AO492" i="4"/>
  <c r="AP492" i="4"/>
  <c r="AR492" i="4"/>
  <c r="D493" i="4"/>
  <c r="E493" i="4"/>
  <c r="F493" i="4"/>
  <c r="G493" i="4"/>
  <c r="H493" i="4"/>
  <c r="I493" i="4"/>
  <c r="K493" i="4"/>
  <c r="L493" i="4"/>
  <c r="M493" i="4"/>
  <c r="O493" i="4"/>
  <c r="AI493" i="4"/>
  <c r="AJ493" i="4"/>
  <c r="AK493" i="4"/>
  <c r="AL493" i="4"/>
  <c r="AN493" i="4"/>
  <c r="AO493" i="4"/>
  <c r="AP493" i="4"/>
  <c r="AR493" i="4"/>
  <c r="D494" i="4"/>
  <c r="E494" i="4"/>
  <c r="F494" i="4"/>
  <c r="G494" i="4"/>
  <c r="H494" i="4"/>
  <c r="I494" i="4"/>
  <c r="K494" i="4"/>
  <c r="L494" i="4"/>
  <c r="M494" i="4"/>
  <c r="O494" i="4"/>
  <c r="AI494" i="4"/>
  <c r="AJ494" i="4"/>
  <c r="AK494" i="4"/>
  <c r="AL494" i="4"/>
  <c r="AN494" i="4"/>
  <c r="AO494" i="4"/>
  <c r="AP494" i="4"/>
  <c r="AR494" i="4"/>
  <c r="D495" i="4"/>
  <c r="E495" i="4"/>
  <c r="F495" i="4"/>
  <c r="G495" i="4"/>
  <c r="H495" i="4"/>
  <c r="I495" i="4"/>
  <c r="K495" i="4"/>
  <c r="L495" i="4"/>
  <c r="M495" i="4"/>
  <c r="O495" i="4"/>
  <c r="AI495" i="4"/>
  <c r="AJ495" i="4"/>
  <c r="AK495" i="4"/>
  <c r="AL495" i="4"/>
  <c r="AN495" i="4"/>
  <c r="AO495" i="4"/>
  <c r="AP495" i="4"/>
  <c r="AR495" i="4"/>
  <c r="D496" i="4"/>
  <c r="E496" i="4"/>
  <c r="F496" i="4"/>
  <c r="G496" i="4"/>
  <c r="H496" i="4"/>
  <c r="I496" i="4"/>
  <c r="K496" i="4"/>
  <c r="L496" i="4"/>
  <c r="M496" i="4"/>
  <c r="O496" i="4"/>
  <c r="AI496" i="4"/>
  <c r="AJ496" i="4"/>
  <c r="AK496" i="4"/>
  <c r="AL496" i="4"/>
  <c r="AN496" i="4"/>
  <c r="AO496" i="4"/>
  <c r="AP496" i="4"/>
  <c r="AR496" i="4"/>
  <c r="D497" i="4"/>
  <c r="E497" i="4"/>
  <c r="F497" i="4"/>
  <c r="G497" i="4"/>
  <c r="H497" i="4"/>
  <c r="I497" i="4"/>
  <c r="K497" i="4"/>
  <c r="L497" i="4"/>
  <c r="M497" i="4"/>
  <c r="O497" i="4"/>
  <c r="AI497" i="4"/>
  <c r="AJ497" i="4"/>
  <c r="AK497" i="4"/>
  <c r="AL497" i="4"/>
  <c r="AN497" i="4"/>
  <c r="AO497" i="4"/>
  <c r="AP497" i="4"/>
  <c r="AR497" i="4"/>
  <c r="D498" i="4"/>
  <c r="E498" i="4"/>
  <c r="F498" i="4"/>
  <c r="G498" i="4"/>
  <c r="H498" i="4"/>
  <c r="I498" i="4"/>
  <c r="K498" i="4"/>
  <c r="L498" i="4"/>
  <c r="M498" i="4"/>
  <c r="O498" i="4"/>
  <c r="AI498" i="4"/>
  <c r="AJ498" i="4"/>
  <c r="AK498" i="4"/>
  <c r="AL498" i="4"/>
  <c r="AN498" i="4"/>
  <c r="AO498" i="4"/>
  <c r="AP498" i="4"/>
  <c r="AR498" i="4"/>
  <c r="D499" i="4"/>
  <c r="E499" i="4"/>
  <c r="F499" i="4"/>
  <c r="G499" i="4"/>
  <c r="H499" i="4"/>
  <c r="I499" i="4"/>
  <c r="K499" i="4"/>
  <c r="L499" i="4"/>
  <c r="M499" i="4"/>
  <c r="O499" i="4"/>
  <c r="AI499" i="4"/>
  <c r="AJ499" i="4"/>
  <c r="AK499" i="4"/>
  <c r="AL499" i="4"/>
  <c r="AN499" i="4"/>
  <c r="AO499" i="4"/>
  <c r="AP499" i="4"/>
  <c r="AR499" i="4"/>
  <c r="D500" i="4"/>
  <c r="E500" i="4"/>
  <c r="F500" i="4"/>
  <c r="G500" i="4"/>
  <c r="H500" i="4"/>
  <c r="I500" i="4"/>
  <c r="K500" i="4"/>
  <c r="L500" i="4"/>
  <c r="M500" i="4"/>
  <c r="O500" i="4"/>
  <c r="AI500" i="4"/>
  <c r="AJ500" i="4"/>
  <c r="AK500" i="4"/>
  <c r="AL500" i="4"/>
  <c r="AN500" i="4"/>
  <c r="AO500" i="4"/>
  <c r="AP500" i="4"/>
  <c r="AR500" i="4"/>
  <c r="D501" i="4"/>
  <c r="E501" i="4"/>
  <c r="F501" i="4"/>
  <c r="G501" i="4"/>
  <c r="H501" i="4"/>
  <c r="I501" i="4"/>
  <c r="K501" i="4"/>
  <c r="L501" i="4"/>
  <c r="M501" i="4"/>
  <c r="O501" i="4"/>
  <c r="AI501" i="4"/>
  <c r="AJ501" i="4"/>
  <c r="AK501" i="4"/>
  <c r="AL501" i="4"/>
  <c r="AN501" i="4"/>
  <c r="AO501" i="4"/>
  <c r="AP501" i="4"/>
  <c r="AR501" i="4"/>
  <c r="D502" i="4"/>
  <c r="E502" i="4"/>
  <c r="F502" i="4"/>
  <c r="G502" i="4"/>
  <c r="H502" i="4"/>
  <c r="I502" i="4"/>
  <c r="K502" i="4"/>
  <c r="L502" i="4"/>
  <c r="M502" i="4"/>
  <c r="O502" i="4"/>
  <c r="AI502" i="4"/>
  <c r="AJ502" i="4"/>
  <c r="AK502" i="4"/>
  <c r="AL502" i="4"/>
  <c r="AN502" i="4"/>
  <c r="AO502" i="4"/>
  <c r="AP502" i="4"/>
  <c r="AR502" i="4"/>
  <c r="D503" i="4"/>
  <c r="E503" i="4"/>
  <c r="F503" i="4"/>
  <c r="G503" i="4"/>
  <c r="H503" i="4"/>
  <c r="I503" i="4"/>
  <c r="K503" i="4"/>
  <c r="L503" i="4"/>
  <c r="M503" i="4"/>
  <c r="O503" i="4"/>
  <c r="AI503" i="4"/>
  <c r="AJ503" i="4"/>
  <c r="AK503" i="4"/>
  <c r="AL503" i="4"/>
  <c r="AN503" i="4"/>
  <c r="AO503" i="4"/>
  <c r="AP503" i="4"/>
  <c r="AR503" i="4"/>
  <c r="D504" i="4"/>
  <c r="E504" i="4"/>
  <c r="F504" i="4"/>
  <c r="G504" i="4"/>
  <c r="H504" i="4"/>
  <c r="I504" i="4"/>
  <c r="K504" i="4"/>
  <c r="L504" i="4"/>
  <c r="M504" i="4"/>
  <c r="O504" i="4"/>
  <c r="AI504" i="4"/>
  <c r="AJ504" i="4"/>
  <c r="AK504" i="4"/>
  <c r="AL504" i="4"/>
  <c r="AN504" i="4"/>
  <c r="AO504" i="4"/>
  <c r="AP504" i="4"/>
  <c r="AR504" i="4"/>
  <c r="D505" i="4"/>
  <c r="E505" i="4"/>
  <c r="F505" i="4"/>
  <c r="G505" i="4"/>
  <c r="H505" i="4"/>
  <c r="I505" i="4"/>
  <c r="K505" i="4"/>
  <c r="L505" i="4"/>
  <c r="M505" i="4"/>
  <c r="O505" i="4"/>
  <c r="AI505" i="4"/>
  <c r="AJ505" i="4"/>
  <c r="AK505" i="4"/>
  <c r="AL505" i="4"/>
  <c r="AN505" i="4"/>
  <c r="AO505" i="4"/>
  <c r="AP505" i="4"/>
  <c r="AR505" i="4"/>
  <c r="D506" i="4"/>
  <c r="E506" i="4"/>
  <c r="F506" i="4"/>
  <c r="G506" i="4"/>
  <c r="H506" i="4"/>
  <c r="I506" i="4"/>
  <c r="K506" i="4"/>
  <c r="L506" i="4"/>
  <c r="M506" i="4"/>
  <c r="O506" i="4"/>
  <c r="AI506" i="4"/>
  <c r="AJ506" i="4"/>
  <c r="AK506" i="4"/>
  <c r="AL506" i="4"/>
  <c r="AN506" i="4"/>
  <c r="AO506" i="4"/>
  <c r="AP506" i="4"/>
  <c r="AR506" i="4"/>
  <c r="D507" i="4"/>
  <c r="E507" i="4"/>
  <c r="F507" i="4"/>
  <c r="G507" i="4"/>
  <c r="H507" i="4"/>
  <c r="I507" i="4"/>
  <c r="K507" i="4"/>
  <c r="L507" i="4"/>
  <c r="M507" i="4"/>
  <c r="O507" i="4"/>
  <c r="AI507" i="4"/>
  <c r="AJ507" i="4"/>
  <c r="AK507" i="4"/>
  <c r="AL507" i="4"/>
  <c r="AN507" i="4"/>
  <c r="AO507" i="4"/>
  <c r="AP507" i="4"/>
  <c r="AR507" i="4"/>
  <c r="D508" i="4"/>
  <c r="E508" i="4"/>
  <c r="F508" i="4"/>
  <c r="G508" i="4"/>
  <c r="H508" i="4"/>
  <c r="I508" i="4"/>
  <c r="K508" i="4"/>
  <c r="L508" i="4"/>
  <c r="M508" i="4"/>
  <c r="O508" i="4"/>
  <c r="AI508" i="4"/>
  <c r="AJ508" i="4"/>
  <c r="AK508" i="4"/>
  <c r="AL508" i="4"/>
  <c r="AN508" i="4"/>
  <c r="AO508" i="4"/>
  <c r="AP508" i="4"/>
  <c r="AR508" i="4"/>
  <c r="D509" i="4"/>
  <c r="E509" i="4"/>
  <c r="F509" i="4"/>
  <c r="G509" i="4"/>
  <c r="H509" i="4"/>
  <c r="I509" i="4"/>
  <c r="K509" i="4"/>
  <c r="L509" i="4"/>
  <c r="M509" i="4"/>
  <c r="O509" i="4"/>
  <c r="AI509" i="4"/>
  <c r="AJ509" i="4"/>
  <c r="AK509" i="4"/>
  <c r="AL509" i="4"/>
  <c r="AN509" i="4"/>
  <c r="AO509" i="4"/>
  <c r="AP509" i="4"/>
  <c r="AR509" i="4"/>
  <c r="D510" i="4"/>
  <c r="E510" i="4"/>
  <c r="F510" i="4"/>
  <c r="G510" i="4"/>
  <c r="H510" i="4"/>
  <c r="I510" i="4"/>
  <c r="K510" i="4"/>
  <c r="L510" i="4"/>
  <c r="M510" i="4"/>
  <c r="O510" i="4"/>
  <c r="AI510" i="4"/>
  <c r="AJ510" i="4"/>
  <c r="AK510" i="4"/>
  <c r="AL510" i="4"/>
  <c r="AN510" i="4"/>
  <c r="AO510" i="4"/>
  <c r="AP510" i="4"/>
  <c r="AR510" i="4"/>
  <c r="D511" i="4"/>
  <c r="E511" i="4"/>
  <c r="F511" i="4"/>
  <c r="G511" i="4"/>
  <c r="H511" i="4"/>
  <c r="I511" i="4"/>
  <c r="K511" i="4"/>
  <c r="L511" i="4"/>
  <c r="M511" i="4"/>
  <c r="O511" i="4"/>
  <c r="AI511" i="4"/>
  <c r="AJ511" i="4"/>
  <c r="AK511" i="4"/>
  <c r="AL511" i="4"/>
  <c r="AN511" i="4"/>
  <c r="AO511" i="4"/>
  <c r="AP511" i="4"/>
  <c r="AR511" i="4"/>
  <c r="D512" i="4"/>
  <c r="E512" i="4"/>
  <c r="F512" i="4"/>
  <c r="G512" i="4"/>
  <c r="H512" i="4"/>
  <c r="I512" i="4"/>
  <c r="K512" i="4"/>
  <c r="L512" i="4"/>
  <c r="M512" i="4"/>
  <c r="O512" i="4"/>
  <c r="AI512" i="4"/>
  <c r="AJ512" i="4"/>
  <c r="AK512" i="4"/>
  <c r="AL512" i="4"/>
  <c r="AN512" i="4"/>
  <c r="AO512" i="4"/>
  <c r="AP512" i="4"/>
  <c r="AR512" i="4"/>
  <c r="D513" i="4"/>
  <c r="E513" i="4"/>
  <c r="F513" i="4"/>
  <c r="G513" i="4"/>
  <c r="H513" i="4"/>
  <c r="I513" i="4"/>
  <c r="K513" i="4"/>
  <c r="L513" i="4"/>
  <c r="M513" i="4"/>
  <c r="O513" i="4"/>
  <c r="AI513" i="4"/>
  <c r="AJ513" i="4"/>
  <c r="AK513" i="4"/>
  <c r="AL513" i="4"/>
  <c r="AN513" i="4"/>
  <c r="AO513" i="4"/>
  <c r="AP513" i="4"/>
  <c r="AR513" i="4"/>
  <c r="D514" i="4"/>
  <c r="E514" i="4"/>
  <c r="F514" i="4"/>
  <c r="G514" i="4"/>
  <c r="H514" i="4"/>
  <c r="I514" i="4"/>
  <c r="K514" i="4"/>
  <c r="L514" i="4"/>
  <c r="M514" i="4"/>
  <c r="O514" i="4"/>
  <c r="AI514" i="4"/>
  <c r="AJ514" i="4"/>
  <c r="AK514" i="4"/>
  <c r="AL514" i="4"/>
  <c r="AN514" i="4"/>
  <c r="AO514" i="4"/>
  <c r="AP514" i="4"/>
  <c r="AR514" i="4"/>
  <c r="D515" i="4"/>
  <c r="E515" i="4"/>
  <c r="F515" i="4"/>
  <c r="G515" i="4"/>
  <c r="H515" i="4"/>
  <c r="I515" i="4"/>
  <c r="K515" i="4"/>
  <c r="L515" i="4"/>
  <c r="M515" i="4"/>
  <c r="O515" i="4"/>
  <c r="AI515" i="4"/>
  <c r="AJ515" i="4"/>
  <c r="AK515" i="4"/>
  <c r="AL515" i="4"/>
  <c r="AN515" i="4"/>
  <c r="AO515" i="4"/>
  <c r="AP515" i="4"/>
  <c r="AR515" i="4"/>
  <c r="D516" i="4"/>
  <c r="E516" i="4"/>
  <c r="F516" i="4"/>
  <c r="G516" i="4"/>
  <c r="H516" i="4"/>
  <c r="I516" i="4"/>
  <c r="K516" i="4"/>
  <c r="L516" i="4"/>
  <c r="M516" i="4"/>
  <c r="O516" i="4"/>
  <c r="AI516" i="4"/>
  <c r="AJ516" i="4"/>
  <c r="AK516" i="4"/>
  <c r="AL516" i="4"/>
  <c r="AN516" i="4"/>
  <c r="AO516" i="4"/>
  <c r="AP516" i="4"/>
  <c r="AR516" i="4"/>
  <c r="D517" i="4"/>
  <c r="E517" i="4"/>
  <c r="F517" i="4"/>
  <c r="G517" i="4"/>
  <c r="H517" i="4"/>
  <c r="I517" i="4"/>
  <c r="K517" i="4"/>
  <c r="L517" i="4"/>
  <c r="M517" i="4"/>
  <c r="O517" i="4"/>
  <c r="AI517" i="4"/>
  <c r="AJ517" i="4"/>
  <c r="AK517" i="4"/>
  <c r="AL517" i="4"/>
  <c r="AN517" i="4"/>
  <c r="AO517" i="4"/>
  <c r="AP517" i="4"/>
  <c r="AR517" i="4"/>
  <c r="D518" i="4"/>
  <c r="E518" i="4"/>
  <c r="F518" i="4"/>
  <c r="G518" i="4"/>
  <c r="H518" i="4"/>
  <c r="I518" i="4"/>
  <c r="K518" i="4"/>
  <c r="L518" i="4"/>
  <c r="M518" i="4"/>
  <c r="O518" i="4"/>
  <c r="AI518" i="4"/>
  <c r="AJ518" i="4"/>
  <c r="AK518" i="4"/>
  <c r="AL518" i="4"/>
  <c r="AN518" i="4"/>
  <c r="AO518" i="4"/>
  <c r="AP518" i="4"/>
  <c r="AR518" i="4"/>
  <c r="D519" i="4"/>
  <c r="E519" i="4"/>
  <c r="F519" i="4"/>
  <c r="G519" i="4"/>
  <c r="H519" i="4"/>
  <c r="I519" i="4"/>
  <c r="K519" i="4"/>
  <c r="L519" i="4"/>
  <c r="M519" i="4"/>
  <c r="O519" i="4"/>
  <c r="AI519" i="4"/>
  <c r="AJ519" i="4"/>
  <c r="AK519" i="4"/>
  <c r="AL519" i="4"/>
  <c r="AN519" i="4"/>
  <c r="AO519" i="4"/>
  <c r="AP519" i="4"/>
  <c r="AR519" i="4"/>
  <c r="D520" i="4"/>
  <c r="E520" i="4"/>
  <c r="F520" i="4"/>
  <c r="G520" i="4"/>
  <c r="H520" i="4"/>
  <c r="I520" i="4"/>
  <c r="K520" i="4"/>
  <c r="L520" i="4"/>
  <c r="M520" i="4"/>
  <c r="O520" i="4"/>
  <c r="AI520" i="4"/>
  <c r="AJ520" i="4"/>
  <c r="AK520" i="4"/>
  <c r="AL520" i="4"/>
  <c r="AN520" i="4"/>
  <c r="AO520" i="4"/>
  <c r="AP520" i="4"/>
  <c r="AR520" i="4"/>
  <c r="D521" i="4"/>
  <c r="E521" i="4"/>
  <c r="F521" i="4"/>
  <c r="G521" i="4"/>
  <c r="H521" i="4"/>
  <c r="I521" i="4"/>
  <c r="K521" i="4"/>
  <c r="L521" i="4"/>
  <c r="M521" i="4"/>
  <c r="O521" i="4"/>
  <c r="AI521" i="4"/>
  <c r="AJ521" i="4"/>
  <c r="AK521" i="4"/>
  <c r="AL521" i="4"/>
  <c r="AN521" i="4"/>
  <c r="AO521" i="4"/>
  <c r="AP521" i="4"/>
  <c r="AR521" i="4"/>
  <c r="D522" i="4"/>
  <c r="E522" i="4"/>
  <c r="F522" i="4"/>
  <c r="G522" i="4"/>
  <c r="H522" i="4"/>
  <c r="I522" i="4"/>
  <c r="K522" i="4"/>
  <c r="L522" i="4"/>
  <c r="M522" i="4"/>
  <c r="O522" i="4"/>
  <c r="AI522" i="4"/>
  <c r="AJ522" i="4"/>
  <c r="AK522" i="4"/>
  <c r="AL522" i="4"/>
  <c r="AN522" i="4"/>
  <c r="AO522" i="4"/>
  <c r="AP522" i="4"/>
  <c r="AR522" i="4"/>
  <c r="D523" i="4"/>
  <c r="E523" i="4"/>
  <c r="F523" i="4"/>
  <c r="G523" i="4"/>
  <c r="H523" i="4"/>
  <c r="I523" i="4"/>
  <c r="K523" i="4"/>
  <c r="L523" i="4"/>
  <c r="M523" i="4"/>
  <c r="O523" i="4"/>
  <c r="AI523" i="4"/>
  <c r="AJ523" i="4"/>
  <c r="AK523" i="4"/>
  <c r="AL523" i="4"/>
  <c r="AN523" i="4"/>
  <c r="AO523" i="4"/>
  <c r="AP523" i="4"/>
  <c r="AR523" i="4"/>
  <c r="D524" i="4"/>
  <c r="E524" i="4"/>
  <c r="F524" i="4"/>
  <c r="G524" i="4"/>
  <c r="H524" i="4"/>
  <c r="I524" i="4"/>
  <c r="K524" i="4"/>
  <c r="L524" i="4"/>
  <c r="M524" i="4"/>
  <c r="O524" i="4"/>
  <c r="AI524" i="4"/>
  <c r="AJ524" i="4"/>
  <c r="AK524" i="4"/>
  <c r="AL524" i="4"/>
  <c r="AN524" i="4"/>
  <c r="AO524" i="4"/>
  <c r="AP524" i="4"/>
  <c r="AR524" i="4"/>
  <c r="D525" i="4"/>
  <c r="E525" i="4"/>
  <c r="F525" i="4"/>
  <c r="G525" i="4"/>
  <c r="H525" i="4"/>
  <c r="I525" i="4"/>
  <c r="K525" i="4"/>
  <c r="L525" i="4"/>
  <c r="M525" i="4"/>
  <c r="O525" i="4"/>
  <c r="AI525" i="4"/>
  <c r="AJ525" i="4"/>
  <c r="AK525" i="4"/>
  <c r="AL525" i="4"/>
  <c r="AN525" i="4"/>
  <c r="AO525" i="4"/>
  <c r="AP525" i="4"/>
  <c r="AR525" i="4"/>
  <c r="D526" i="4"/>
  <c r="E526" i="4"/>
  <c r="F526" i="4"/>
  <c r="G526" i="4"/>
  <c r="H526" i="4"/>
  <c r="I526" i="4"/>
  <c r="K526" i="4"/>
  <c r="L526" i="4"/>
  <c r="M526" i="4"/>
  <c r="O526" i="4"/>
  <c r="AI526" i="4"/>
  <c r="AJ526" i="4"/>
  <c r="AK526" i="4"/>
  <c r="AL526" i="4"/>
  <c r="AN526" i="4"/>
  <c r="AO526" i="4"/>
  <c r="AP526" i="4"/>
  <c r="AR526" i="4"/>
  <c r="D527" i="4"/>
  <c r="E527" i="4"/>
  <c r="F527" i="4"/>
  <c r="G527" i="4"/>
  <c r="H527" i="4"/>
  <c r="I527" i="4"/>
  <c r="K527" i="4"/>
  <c r="L527" i="4"/>
  <c r="M527" i="4"/>
  <c r="O527" i="4"/>
  <c r="AI527" i="4"/>
  <c r="AJ527" i="4"/>
  <c r="AK527" i="4"/>
  <c r="AL527" i="4"/>
  <c r="AN527" i="4"/>
  <c r="AO527" i="4"/>
  <c r="AP527" i="4"/>
  <c r="AR527" i="4"/>
  <c r="D528" i="4"/>
  <c r="E528" i="4"/>
  <c r="F528" i="4"/>
  <c r="G528" i="4"/>
  <c r="H528" i="4"/>
  <c r="I528" i="4"/>
  <c r="K528" i="4"/>
  <c r="L528" i="4"/>
  <c r="M528" i="4"/>
  <c r="O528" i="4"/>
  <c r="AI528" i="4"/>
  <c r="AJ528" i="4"/>
  <c r="AK528" i="4"/>
  <c r="AL528" i="4"/>
  <c r="AN528" i="4"/>
  <c r="AO528" i="4"/>
  <c r="AP528" i="4"/>
  <c r="AR528" i="4"/>
  <c r="D529" i="4"/>
  <c r="E529" i="4"/>
  <c r="F529" i="4"/>
  <c r="G529" i="4"/>
  <c r="H529" i="4"/>
  <c r="I529" i="4"/>
  <c r="K529" i="4"/>
  <c r="L529" i="4"/>
  <c r="M529" i="4"/>
  <c r="O529" i="4"/>
  <c r="AI529" i="4"/>
  <c r="AJ529" i="4"/>
  <c r="AK529" i="4"/>
  <c r="AL529" i="4"/>
  <c r="AN529" i="4"/>
  <c r="AO529" i="4"/>
  <c r="AP529" i="4"/>
  <c r="AR529" i="4"/>
  <c r="D530" i="4"/>
  <c r="E530" i="4"/>
  <c r="F530" i="4"/>
  <c r="G530" i="4"/>
  <c r="H530" i="4"/>
  <c r="I530" i="4"/>
  <c r="K530" i="4"/>
  <c r="L530" i="4"/>
  <c r="M530" i="4"/>
  <c r="O530" i="4"/>
  <c r="AI530" i="4"/>
  <c r="AJ530" i="4"/>
  <c r="AK530" i="4"/>
  <c r="AL530" i="4"/>
  <c r="AN530" i="4"/>
  <c r="AO530" i="4"/>
  <c r="AP530" i="4"/>
  <c r="AR530" i="4"/>
  <c r="D531" i="4"/>
  <c r="E531" i="4"/>
  <c r="F531" i="4"/>
  <c r="G531" i="4"/>
  <c r="H531" i="4"/>
  <c r="I531" i="4"/>
  <c r="K531" i="4"/>
  <c r="L531" i="4"/>
  <c r="M531" i="4"/>
  <c r="O531" i="4"/>
  <c r="AI531" i="4"/>
  <c r="AJ531" i="4"/>
  <c r="AK531" i="4"/>
  <c r="AL531" i="4"/>
  <c r="AN531" i="4"/>
  <c r="AO531" i="4"/>
  <c r="AP531" i="4"/>
  <c r="AR531" i="4"/>
  <c r="D532" i="4"/>
  <c r="E532" i="4"/>
  <c r="F532" i="4"/>
  <c r="G532" i="4"/>
  <c r="H532" i="4"/>
  <c r="I532" i="4"/>
  <c r="K532" i="4"/>
  <c r="L532" i="4"/>
  <c r="M532" i="4"/>
  <c r="O532" i="4"/>
  <c r="AI532" i="4"/>
  <c r="AJ532" i="4"/>
  <c r="AK532" i="4"/>
  <c r="AL532" i="4"/>
  <c r="AN532" i="4"/>
  <c r="AO532" i="4"/>
  <c r="AP532" i="4"/>
  <c r="AR532" i="4"/>
  <c r="D533" i="4"/>
  <c r="E533" i="4"/>
  <c r="F533" i="4"/>
  <c r="G533" i="4"/>
  <c r="H533" i="4"/>
  <c r="I533" i="4"/>
  <c r="K533" i="4"/>
  <c r="L533" i="4"/>
  <c r="M533" i="4"/>
  <c r="O533" i="4"/>
  <c r="AI533" i="4"/>
  <c r="AJ533" i="4"/>
  <c r="AK533" i="4"/>
  <c r="AL533" i="4"/>
  <c r="AN533" i="4"/>
  <c r="AO533" i="4"/>
  <c r="AP533" i="4"/>
  <c r="AR533" i="4"/>
  <c r="D534" i="4"/>
  <c r="E534" i="4"/>
  <c r="F534" i="4"/>
  <c r="G534" i="4"/>
  <c r="H534" i="4"/>
  <c r="I534" i="4"/>
  <c r="K534" i="4"/>
  <c r="L534" i="4"/>
  <c r="M534" i="4"/>
  <c r="O534" i="4"/>
  <c r="AI534" i="4"/>
  <c r="AJ534" i="4"/>
  <c r="AK534" i="4"/>
  <c r="AL534" i="4"/>
  <c r="AN534" i="4"/>
  <c r="AO534" i="4"/>
  <c r="AP534" i="4"/>
  <c r="AR534" i="4"/>
  <c r="D535" i="4"/>
  <c r="E535" i="4"/>
  <c r="F535" i="4"/>
  <c r="G535" i="4"/>
  <c r="H535" i="4"/>
  <c r="I535" i="4"/>
  <c r="K535" i="4"/>
  <c r="L535" i="4"/>
  <c r="M535" i="4"/>
  <c r="O535" i="4"/>
  <c r="AI535" i="4"/>
  <c r="AJ535" i="4"/>
  <c r="AK535" i="4"/>
  <c r="AL535" i="4"/>
  <c r="AN535" i="4"/>
  <c r="AO535" i="4"/>
  <c r="AP535" i="4"/>
  <c r="AR535" i="4"/>
  <c r="D536" i="4"/>
  <c r="E536" i="4"/>
  <c r="F536" i="4"/>
  <c r="G536" i="4"/>
  <c r="H536" i="4"/>
  <c r="I536" i="4"/>
  <c r="K536" i="4"/>
  <c r="L536" i="4"/>
  <c r="M536" i="4"/>
  <c r="O536" i="4"/>
  <c r="AI536" i="4"/>
  <c r="AJ536" i="4"/>
  <c r="AK536" i="4"/>
  <c r="AL536" i="4"/>
  <c r="AN536" i="4"/>
  <c r="AO536" i="4"/>
  <c r="AP536" i="4"/>
  <c r="AR536" i="4"/>
  <c r="D537" i="4"/>
  <c r="E537" i="4"/>
  <c r="F537" i="4"/>
  <c r="G537" i="4"/>
  <c r="H537" i="4"/>
  <c r="I537" i="4"/>
  <c r="K537" i="4"/>
  <c r="L537" i="4"/>
  <c r="M537" i="4"/>
  <c r="O537" i="4"/>
  <c r="AI537" i="4"/>
  <c r="AJ537" i="4"/>
  <c r="AK537" i="4"/>
  <c r="AL537" i="4"/>
  <c r="AN537" i="4"/>
  <c r="AO537" i="4"/>
  <c r="AP537" i="4"/>
  <c r="AR537" i="4"/>
  <c r="D538" i="4"/>
  <c r="E538" i="4"/>
  <c r="F538" i="4"/>
  <c r="G538" i="4"/>
  <c r="H538" i="4"/>
  <c r="I538" i="4"/>
  <c r="K538" i="4"/>
  <c r="L538" i="4"/>
  <c r="M538" i="4"/>
  <c r="O538" i="4"/>
  <c r="AI538" i="4"/>
  <c r="AJ538" i="4"/>
  <c r="AK538" i="4"/>
  <c r="AL538" i="4"/>
  <c r="AN538" i="4"/>
  <c r="AO538" i="4"/>
  <c r="AP538" i="4"/>
  <c r="AR538" i="4"/>
  <c r="D539" i="4"/>
  <c r="E539" i="4"/>
  <c r="F539" i="4"/>
  <c r="G539" i="4"/>
  <c r="H539" i="4"/>
  <c r="I539" i="4"/>
  <c r="K539" i="4"/>
  <c r="L539" i="4"/>
  <c r="M539" i="4"/>
  <c r="O539" i="4"/>
  <c r="AI539" i="4"/>
  <c r="AJ539" i="4"/>
  <c r="AK539" i="4"/>
  <c r="AL539" i="4"/>
  <c r="AN539" i="4"/>
  <c r="AO539" i="4"/>
  <c r="AP539" i="4"/>
  <c r="AR539" i="4"/>
  <c r="D540" i="4"/>
  <c r="E540" i="4"/>
  <c r="F540" i="4"/>
  <c r="G540" i="4"/>
  <c r="H540" i="4"/>
  <c r="I540" i="4"/>
  <c r="K540" i="4"/>
  <c r="L540" i="4"/>
  <c r="M540" i="4"/>
  <c r="O540" i="4"/>
  <c r="AI540" i="4"/>
  <c r="AJ540" i="4"/>
  <c r="AK540" i="4"/>
  <c r="AL540" i="4"/>
  <c r="AN540" i="4"/>
  <c r="AO540" i="4"/>
  <c r="AP540" i="4"/>
  <c r="AR540" i="4"/>
  <c r="D541" i="4"/>
  <c r="E541" i="4"/>
  <c r="F541" i="4"/>
  <c r="G541" i="4"/>
  <c r="H541" i="4"/>
  <c r="I541" i="4"/>
  <c r="K541" i="4"/>
  <c r="L541" i="4"/>
  <c r="M541" i="4"/>
  <c r="O541" i="4"/>
  <c r="AI541" i="4"/>
  <c r="AJ541" i="4"/>
  <c r="AK541" i="4"/>
  <c r="AL541" i="4"/>
  <c r="AN541" i="4"/>
  <c r="AO541" i="4"/>
  <c r="AP541" i="4"/>
  <c r="AR541" i="4"/>
  <c r="D542" i="4"/>
  <c r="E542" i="4"/>
  <c r="F542" i="4"/>
  <c r="G542" i="4"/>
  <c r="H542" i="4"/>
  <c r="I542" i="4"/>
  <c r="K542" i="4"/>
  <c r="L542" i="4"/>
  <c r="M542" i="4"/>
  <c r="O542" i="4"/>
  <c r="AI542" i="4"/>
  <c r="AJ542" i="4"/>
  <c r="AK542" i="4"/>
  <c r="AL542" i="4"/>
  <c r="AN542" i="4"/>
  <c r="AO542" i="4"/>
  <c r="AP542" i="4"/>
  <c r="AR542" i="4"/>
  <c r="D543" i="4"/>
  <c r="E543" i="4"/>
  <c r="F543" i="4"/>
  <c r="G543" i="4"/>
  <c r="H543" i="4"/>
  <c r="I543" i="4"/>
  <c r="K543" i="4"/>
  <c r="L543" i="4"/>
  <c r="M543" i="4"/>
  <c r="O543" i="4"/>
  <c r="AI543" i="4"/>
  <c r="AJ543" i="4"/>
  <c r="AK543" i="4"/>
  <c r="AL543" i="4"/>
  <c r="AN543" i="4"/>
  <c r="AO543" i="4"/>
  <c r="AP543" i="4"/>
  <c r="AR543" i="4"/>
  <c r="D544" i="4"/>
  <c r="E544" i="4"/>
  <c r="F544" i="4"/>
  <c r="G544" i="4"/>
  <c r="H544" i="4"/>
  <c r="I544" i="4"/>
  <c r="K544" i="4"/>
  <c r="L544" i="4"/>
  <c r="M544" i="4"/>
  <c r="O544" i="4"/>
  <c r="AI544" i="4"/>
  <c r="AJ544" i="4"/>
  <c r="AK544" i="4"/>
  <c r="AL544" i="4"/>
  <c r="AN544" i="4"/>
  <c r="AO544" i="4"/>
  <c r="AP544" i="4"/>
  <c r="AR544" i="4"/>
  <c r="D545" i="4"/>
  <c r="E545" i="4"/>
  <c r="F545" i="4"/>
  <c r="G545" i="4"/>
  <c r="H545" i="4"/>
  <c r="I545" i="4"/>
  <c r="K545" i="4"/>
  <c r="L545" i="4"/>
  <c r="M545" i="4"/>
  <c r="O545" i="4"/>
  <c r="AI545" i="4"/>
  <c r="AJ545" i="4"/>
  <c r="AK545" i="4"/>
  <c r="AL545" i="4"/>
  <c r="AN545" i="4"/>
  <c r="AO545" i="4"/>
  <c r="AP545" i="4"/>
  <c r="AR545" i="4"/>
  <c r="D546" i="4"/>
  <c r="E546" i="4"/>
  <c r="F546" i="4"/>
  <c r="G546" i="4"/>
  <c r="H546" i="4"/>
  <c r="I546" i="4"/>
  <c r="K546" i="4"/>
  <c r="L546" i="4"/>
  <c r="M546" i="4"/>
  <c r="O546" i="4"/>
  <c r="AI546" i="4"/>
  <c r="AJ546" i="4"/>
  <c r="AK546" i="4"/>
  <c r="AL546" i="4"/>
  <c r="AN546" i="4"/>
  <c r="AO546" i="4"/>
  <c r="AP546" i="4"/>
  <c r="AR546" i="4"/>
  <c r="D547" i="4"/>
  <c r="E547" i="4"/>
  <c r="F547" i="4"/>
  <c r="G547" i="4"/>
  <c r="H547" i="4"/>
  <c r="I547" i="4"/>
  <c r="K547" i="4"/>
  <c r="L547" i="4"/>
  <c r="M547" i="4"/>
  <c r="O547" i="4"/>
  <c r="AI547" i="4"/>
  <c r="AJ547" i="4"/>
  <c r="AK547" i="4"/>
  <c r="AL547" i="4"/>
  <c r="AN547" i="4"/>
  <c r="AO547" i="4"/>
  <c r="AP547" i="4"/>
  <c r="AR547" i="4"/>
  <c r="D548" i="4"/>
  <c r="E548" i="4"/>
  <c r="F548" i="4"/>
  <c r="G548" i="4"/>
  <c r="H548" i="4"/>
  <c r="I548" i="4"/>
  <c r="K548" i="4"/>
  <c r="L548" i="4"/>
  <c r="M548" i="4"/>
  <c r="O548" i="4"/>
  <c r="AI548" i="4"/>
  <c r="AJ548" i="4"/>
  <c r="AK548" i="4"/>
  <c r="AL548" i="4"/>
  <c r="AN548" i="4"/>
  <c r="AO548" i="4"/>
  <c r="AP548" i="4"/>
  <c r="AR548" i="4"/>
  <c r="D549" i="4"/>
  <c r="E549" i="4"/>
  <c r="F549" i="4"/>
  <c r="G549" i="4"/>
  <c r="H549" i="4"/>
  <c r="I549" i="4"/>
  <c r="K549" i="4"/>
  <c r="L549" i="4"/>
  <c r="M549" i="4"/>
  <c r="O549" i="4"/>
  <c r="AI549" i="4"/>
  <c r="AJ549" i="4"/>
  <c r="AK549" i="4"/>
  <c r="AL549" i="4"/>
  <c r="AN549" i="4"/>
  <c r="AO549" i="4"/>
  <c r="AP549" i="4"/>
  <c r="AR549" i="4"/>
  <c r="D550" i="4"/>
  <c r="E550" i="4"/>
  <c r="F550" i="4"/>
  <c r="G550" i="4"/>
  <c r="H550" i="4"/>
  <c r="I550" i="4"/>
  <c r="K550" i="4"/>
  <c r="L550" i="4"/>
  <c r="M550" i="4"/>
  <c r="O550" i="4"/>
  <c r="AI550" i="4"/>
  <c r="AJ550" i="4"/>
  <c r="AK550" i="4"/>
  <c r="AL550" i="4"/>
  <c r="AN550" i="4"/>
  <c r="AO550" i="4"/>
  <c r="AP550" i="4"/>
  <c r="AR550" i="4"/>
  <c r="D551" i="4"/>
  <c r="E551" i="4"/>
  <c r="F551" i="4"/>
  <c r="G551" i="4"/>
  <c r="H551" i="4"/>
  <c r="I551" i="4"/>
  <c r="K551" i="4"/>
  <c r="L551" i="4"/>
  <c r="M551" i="4"/>
  <c r="O551" i="4"/>
  <c r="AI551" i="4"/>
  <c r="AJ551" i="4"/>
  <c r="AK551" i="4"/>
  <c r="AL551" i="4"/>
  <c r="AN551" i="4"/>
  <c r="AO551" i="4"/>
  <c r="AP551" i="4"/>
  <c r="AR551" i="4"/>
  <c r="D552" i="4"/>
  <c r="E552" i="4"/>
  <c r="F552" i="4"/>
  <c r="G552" i="4"/>
  <c r="H552" i="4"/>
  <c r="I552" i="4"/>
  <c r="K552" i="4"/>
  <c r="L552" i="4"/>
  <c r="M552" i="4"/>
  <c r="O552" i="4"/>
  <c r="AI552" i="4"/>
  <c r="AJ552" i="4"/>
  <c r="AK552" i="4"/>
  <c r="AL552" i="4"/>
  <c r="AN552" i="4"/>
  <c r="AO552" i="4"/>
  <c r="AP552" i="4"/>
  <c r="AR552" i="4"/>
  <c r="D553" i="4"/>
  <c r="E553" i="4"/>
  <c r="F553" i="4"/>
  <c r="G553" i="4"/>
  <c r="H553" i="4"/>
  <c r="I553" i="4"/>
  <c r="K553" i="4"/>
  <c r="L553" i="4"/>
  <c r="M553" i="4"/>
  <c r="O553" i="4"/>
  <c r="AI553" i="4"/>
  <c r="AJ553" i="4"/>
  <c r="AK553" i="4"/>
  <c r="AL553" i="4"/>
  <c r="AN553" i="4"/>
  <c r="AO553" i="4"/>
  <c r="AP553" i="4"/>
  <c r="AR553" i="4"/>
  <c r="D554" i="4"/>
  <c r="E554" i="4"/>
  <c r="F554" i="4"/>
  <c r="G554" i="4"/>
  <c r="H554" i="4"/>
  <c r="I554" i="4"/>
  <c r="K554" i="4"/>
  <c r="L554" i="4"/>
  <c r="M554" i="4"/>
  <c r="O554" i="4"/>
  <c r="AI554" i="4"/>
  <c r="AJ554" i="4"/>
  <c r="AK554" i="4"/>
  <c r="AL554" i="4"/>
  <c r="AN554" i="4"/>
  <c r="AO554" i="4"/>
  <c r="AP554" i="4"/>
  <c r="AR554" i="4"/>
  <c r="D555" i="4"/>
  <c r="E555" i="4"/>
  <c r="F555" i="4"/>
  <c r="G555" i="4"/>
  <c r="H555" i="4"/>
  <c r="I555" i="4"/>
  <c r="K555" i="4"/>
  <c r="L555" i="4"/>
  <c r="M555" i="4"/>
  <c r="O555" i="4"/>
  <c r="AI555" i="4"/>
  <c r="AJ555" i="4"/>
  <c r="AK555" i="4"/>
  <c r="AL555" i="4"/>
  <c r="AN555" i="4"/>
  <c r="AO555" i="4"/>
  <c r="AP555" i="4"/>
  <c r="AR555" i="4"/>
  <c r="D556" i="4"/>
  <c r="E556" i="4"/>
  <c r="F556" i="4"/>
  <c r="G556" i="4"/>
  <c r="H556" i="4"/>
  <c r="I556" i="4"/>
  <c r="K556" i="4"/>
  <c r="L556" i="4"/>
  <c r="M556" i="4"/>
  <c r="O556" i="4"/>
  <c r="AI556" i="4"/>
  <c r="AJ556" i="4"/>
  <c r="AK556" i="4"/>
  <c r="AL556" i="4"/>
  <c r="AN556" i="4"/>
  <c r="AO556" i="4"/>
  <c r="AP556" i="4"/>
  <c r="AR556" i="4"/>
  <c r="D557" i="4"/>
  <c r="E557" i="4"/>
  <c r="F557" i="4"/>
  <c r="G557" i="4"/>
  <c r="H557" i="4"/>
  <c r="I557" i="4"/>
  <c r="K557" i="4"/>
  <c r="L557" i="4"/>
  <c r="M557" i="4"/>
  <c r="O557" i="4"/>
  <c r="AI557" i="4"/>
  <c r="AJ557" i="4"/>
  <c r="AK557" i="4"/>
  <c r="AL557" i="4"/>
  <c r="AN557" i="4"/>
  <c r="AO557" i="4"/>
  <c r="AP557" i="4"/>
  <c r="AR557" i="4"/>
  <c r="D558" i="4"/>
  <c r="E558" i="4"/>
  <c r="F558" i="4"/>
  <c r="G558" i="4"/>
  <c r="H558" i="4"/>
  <c r="I558" i="4"/>
  <c r="K558" i="4"/>
  <c r="L558" i="4"/>
  <c r="M558" i="4"/>
  <c r="O558" i="4"/>
  <c r="AI558" i="4"/>
  <c r="AJ558" i="4"/>
  <c r="AK558" i="4"/>
  <c r="AL558" i="4"/>
  <c r="AN558" i="4"/>
  <c r="AO558" i="4"/>
  <c r="AP558" i="4"/>
  <c r="AR558" i="4"/>
  <c r="D559" i="4"/>
  <c r="E559" i="4"/>
  <c r="F559" i="4"/>
  <c r="G559" i="4"/>
  <c r="H559" i="4"/>
  <c r="I559" i="4"/>
  <c r="K559" i="4"/>
  <c r="L559" i="4"/>
  <c r="M559" i="4"/>
  <c r="O559" i="4"/>
  <c r="AI559" i="4"/>
  <c r="AJ559" i="4"/>
  <c r="AK559" i="4"/>
  <c r="AL559" i="4"/>
  <c r="AN559" i="4"/>
  <c r="AO559" i="4"/>
  <c r="AP559" i="4"/>
  <c r="AR559" i="4"/>
  <c r="D560" i="4"/>
  <c r="E560" i="4"/>
  <c r="F560" i="4"/>
  <c r="G560" i="4"/>
  <c r="H560" i="4"/>
  <c r="I560" i="4"/>
  <c r="K560" i="4"/>
  <c r="L560" i="4"/>
  <c r="M560" i="4"/>
  <c r="O560" i="4"/>
  <c r="AI560" i="4"/>
  <c r="AJ560" i="4"/>
  <c r="AK560" i="4"/>
  <c r="AL560" i="4"/>
  <c r="AN560" i="4"/>
  <c r="AO560" i="4"/>
  <c r="AP560" i="4"/>
  <c r="AR560" i="4"/>
  <c r="D561" i="4"/>
  <c r="E561" i="4"/>
  <c r="F561" i="4"/>
  <c r="G561" i="4"/>
  <c r="H561" i="4"/>
  <c r="I561" i="4"/>
  <c r="K561" i="4"/>
  <c r="L561" i="4"/>
  <c r="M561" i="4"/>
  <c r="O561" i="4"/>
  <c r="AI561" i="4"/>
  <c r="AJ561" i="4"/>
  <c r="AK561" i="4"/>
  <c r="AL561" i="4"/>
  <c r="AN561" i="4"/>
  <c r="AO561" i="4"/>
  <c r="AP561" i="4"/>
  <c r="AR561" i="4"/>
  <c r="D562" i="4"/>
  <c r="E562" i="4"/>
  <c r="F562" i="4"/>
  <c r="G562" i="4"/>
  <c r="H562" i="4"/>
  <c r="I562" i="4"/>
  <c r="K562" i="4"/>
  <c r="L562" i="4"/>
  <c r="M562" i="4"/>
  <c r="O562" i="4"/>
  <c r="AI562" i="4"/>
  <c r="AJ562" i="4"/>
  <c r="AK562" i="4"/>
  <c r="AL562" i="4"/>
  <c r="AN562" i="4"/>
  <c r="AO562" i="4"/>
  <c r="AP562" i="4"/>
  <c r="AR562" i="4"/>
  <c r="D563" i="4"/>
  <c r="E563" i="4"/>
  <c r="F563" i="4"/>
  <c r="G563" i="4"/>
  <c r="H563" i="4"/>
  <c r="I563" i="4"/>
  <c r="K563" i="4"/>
  <c r="L563" i="4"/>
  <c r="M563" i="4"/>
  <c r="O563" i="4"/>
  <c r="AI563" i="4"/>
  <c r="AJ563" i="4"/>
  <c r="AK563" i="4"/>
  <c r="AL563" i="4"/>
  <c r="AN563" i="4"/>
  <c r="AO563" i="4"/>
  <c r="AP563" i="4"/>
  <c r="AR563" i="4"/>
  <c r="D564" i="4"/>
  <c r="E564" i="4"/>
  <c r="F564" i="4"/>
  <c r="G564" i="4"/>
  <c r="H564" i="4"/>
  <c r="I564" i="4"/>
  <c r="K564" i="4"/>
  <c r="L564" i="4"/>
  <c r="M564" i="4"/>
  <c r="O564" i="4"/>
  <c r="AI564" i="4"/>
  <c r="AJ564" i="4"/>
  <c r="AK564" i="4"/>
  <c r="AL564" i="4"/>
  <c r="AN564" i="4"/>
  <c r="AO564" i="4"/>
  <c r="AP564" i="4"/>
  <c r="AR564" i="4"/>
  <c r="D565" i="4"/>
  <c r="E565" i="4"/>
  <c r="F565" i="4"/>
  <c r="G565" i="4"/>
  <c r="H565" i="4"/>
  <c r="I565" i="4"/>
  <c r="K565" i="4"/>
  <c r="L565" i="4"/>
  <c r="M565" i="4"/>
  <c r="O565" i="4"/>
  <c r="AI565" i="4"/>
  <c r="AJ565" i="4"/>
  <c r="AK565" i="4"/>
  <c r="AL565" i="4"/>
  <c r="AN565" i="4"/>
  <c r="AO565" i="4"/>
  <c r="AP565" i="4"/>
  <c r="AR565" i="4"/>
  <c r="D566" i="4"/>
  <c r="E566" i="4"/>
  <c r="F566" i="4"/>
  <c r="G566" i="4"/>
  <c r="H566" i="4"/>
  <c r="I566" i="4"/>
  <c r="K566" i="4"/>
  <c r="L566" i="4"/>
  <c r="M566" i="4"/>
  <c r="O566" i="4"/>
  <c r="AI566" i="4"/>
  <c r="AJ566" i="4"/>
  <c r="AK566" i="4"/>
  <c r="AL566" i="4"/>
  <c r="AN566" i="4"/>
  <c r="AO566" i="4"/>
  <c r="AP566" i="4"/>
  <c r="AR566" i="4"/>
  <c r="D567" i="4"/>
  <c r="E567" i="4"/>
  <c r="F567" i="4"/>
  <c r="G567" i="4"/>
  <c r="H567" i="4"/>
  <c r="I567" i="4"/>
  <c r="K567" i="4"/>
  <c r="L567" i="4"/>
  <c r="M567" i="4"/>
  <c r="O567" i="4"/>
  <c r="AI567" i="4"/>
  <c r="AJ567" i="4"/>
  <c r="AK567" i="4"/>
  <c r="AL567" i="4"/>
  <c r="AN567" i="4"/>
  <c r="AO567" i="4"/>
  <c r="AP567" i="4"/>
  <c r="AR567" i="4"/>
  <c r="D568" i="4"/>
  <c r="E568" i="4"/>
  <c r="F568" i="4"/>
  <c r="G568" i="4"/>
  <c r="H568" i="4"/>
  <c r="I568" i="4"/>
  <c r="K568" i="4"/>
  <c r="L568" i="4"/>
  <c r="M568" i="4"/>
  <c r="O568" i="4"/>
  <c r="AI568" i="4"/>
  <c r="AJ568" i="4"/>
  <c r="AK568" i="4"/>
  <c r="AL568" i="4"/>
  <c r="AN568" i="4"/>
  <c r="AO568" i="4"/>
  <c r="AP568" i="4"/>
  <c r="AR568" i="4"/>
  <c r="D569" i="4"/>
  <c r="E569" i="4"/>
  <c r="F569" i="4"/>
  <c r="G569" i="4"/>
  <c r="H569" i="4"/>
  <c r="I569" i="4"/>
  <c r="K569" i="4"/>
  <c r="L569" i="4"/>
  <c r="M569" i="4"/>
  <c r="O569" i="4"/>
  <c r="AI569" i="4"/>
  <c r="AJ569" i="4"/>
  <c r="AK569" i="4"/>
  <c r="AL569" i="4"/>
  <c r="AN569" i="4"/>
  <c r="AO569" i="4"/>
  <c r="AP569" i="4"/>
  <c r="AR569" i="4"/>
  <c r="D570" i="4"/>
  <c r="E570" i="4"/>
  <c r="F570" i="4"/>
  <c r="G570" i="4"/>
  <c r="H570" i="4"/>
  <c r="I570" i="4"/>
  <c r="K570" i="4"/>
  <c r="L570" i="4"/>
  <c r="M570" i="4"/>
  <c r="O570" i="4"/>
  <c r="AI570" i="4"/>
  <c r="AJ570" i="4"/>
  <c r="AK570" i="4"/>
  <c r="AL570" i="4"/>
  <c r="AN570" i="4"/>
  <c r="AO570" i="4"/>
  <c r="AP570" i="4"/>
  <c r="AR570" i="4"/>
  <c r="D571" i="4"/>
  <c r="E571" i="4"/>
  <c r="F571" i="4"/>
  <c r="G571" i="4"/>
  <c r="H571" i="4"/>
  <c r="I571" i="4"/>
  <c r="K571" i="4"/>
  <c r="L571" i="4"/>
  <c r="M571" i="4"/>
  <c r="O571" i="4"/>
  <c r="AI571" i="4"/>
  <c r="AJ571" i="4"/>
  <c r="AK571" i="4"/>
  <c r="AL571" i="4"/>
  <c r="AN571" i="4"/>
  <c r="AO571" i="4"/>
  <c r="AP571" i="4"/>
  <c r="AR571" i="4"/>
  <c r="D572" i="4"/>
  <c r="E572" i="4"/>
  <c r="F572" i="4"/>
  <c r="G572" i="4"/>
  <c r="H572" i="4"/>
  <c r="I572" i="4"/>
  <c r="K572" i="4"/>
  <c r="L572" i="4"/>
  <c r="M572" i="4"/>
  <c r="O572" i="4"/>
  <c r="AI572" i="4"/>
  <c r="AJ572" i="4"/>
  <c r="AK572" i="4"/>
  <c r="AL572" i="4"/>
  <c r="AN572" i="4"/>
  <c r="AO572" i="4"/>
  <c r="AP572" i="4"/>
  <c r="AR572" i="4"/>
  <c r="D573" i="4"/>
  <c r="E573" i="4"/>
  <c r="F573" i="4"/>
  <c r="G573" i="4"/>
  <c r="H573" i="4"/>
  <c r="I573" i="4"/>
  <c r="K573" i="4"/>
  <c r="L573" i="4"/>
  <c r="M573" i="4"/>
  <c r="O573" i="4"/>
  <c r="AI573" i="4"/>
  <c r="AJ573" i="4"/>
  <c r="AK573" i="4"/>
  <c r="AL573" i="4"/>
  <c r="AN573" i="4"/>
  <c r="AO573" i="4"/>
  <c r="AP573" i="4"/>
  <c r="AR573" i="4"/>
  <c r="D574" i="4"/>
  <c r="E574" i="4"/>
  <c r="F574" i="4"/>
  <c r="G574" i="4"/>
  <c r="H574" i="4"/>
  <c r="I574" i="4"/>
  <c r="K574" i="4"/>
  <c r="L574" i="4"/>
  <c r="M574" i="4"/>
  <c r="O574" i="4"/>
  <c r="AI574" i="4"/>
  <c r="AJ574" i="4"/>
  <c r="AK574" i="4"/>
  <c r="AL574" i="4"/>
  <c r="AN574" i="4"/>
  <c r="AO574" i="4"/>
  <c r="AP574" i="4"/>
  <c r="AR574" i="4"/>
  <c r="D575" i="4"/>
  <c r="E575" i="4"/>
  <c r="F575" i="4"/>
  <c r="G575" i="4"/>
  <c r="H575" i="4"/>
  <c r="I575" i="4"/>
  <c r="K575" i="4"/>
  <c r="L575" i="4"/>
  <c r="M575" i="4"/>
  <c r="O575" i="4"/>
  <c r="AI575" i="4"/>
  <c r="AJ575" i="4"/>
  <c r="AK575" i="4"/>
  <c r="AL575" i="4"/>
  <c r="AN575" i="4"/>
  <c r="AO575" i="4"/>
  <c r="AP575" i="4"/>
  <c r="AR575" i="4"/>
  <c r="D577" i="4"/>
  <c r="E577" i="4"/>
  <c r="F577" i="4"/>
  <c r="G577" i="4"/>
  <c r="H577" i="4"/>
  <c r="I577" i="4"/>
  <c r="K577" i="4"/>
  <c r="L577" i="4"/>
  <c r="M577" i="4"/>
  <c r="O577" i="4"/>
  <c r="AI577" i="4"/>
  <c r="AJ577" i="4"/>
  <c r="AK577" i="4"/>
  <c r="AL577" i="4"/>
  <c r="AN577" i="4"/>
  <c r="AO577" i="4"/>
  <c r="AP577" i="4"/>
  <c r="AR577" i="4"/>
  <c r="D578" i="4"/>
  <c r="E578" i="4"/>
  <c r="F578" i="4"/>
  <c r="G578" i="4"/>
  <c r="H578" i="4"/>
  <c r="I578" i="4"/>
  <c r="K578" i="4"/>
  <c r="L578" i="4"/>
  <c r="M578" i="4"/>
  <c r="O578" i="4"/>
  <c r="AI578" i="4"/>
  <c r="AJ578" i="4"/>
  <c r="AK578" i="4"/>
  <c r="AL578" i="4"/>
  <c r="AN578" i="4"/>
  <c r="AO578" i="4"/>
  <c r="AP578" i="4"/>
  <c r="AR578" i="4"/>
  <c r="D579" i="4"/>
  <c r="E579" i="4"/>
  <c r="F579" i="4"/>
  <c r="G579" i="4"/>
  <c r="H579" i="4"/>
  <c r="I579" i="4"/>
  <c r="K579" i="4"/>
  <c r="L579" i="4"/>
  <c r="M579" i="4"/>
  <c r="O579" i="4"/>
  <c r="AI579" i="4"/>
  <c r="AJ579" i="4"/>
  <c r="AK579" i="4"/>
  <c r="AL579" i="4"/>
  <c r="AN579" i="4"/>
  <c r="AO579" i="4"/>
  <c r="AP579" i="4"/>
  <c r="AR579" i="4"/>
  <c r="D580" i="4"/>
  <c r="E580" i="4"/>
  <c r="F580" i="4"/>
  <c r="G580" i="4"/>
  <c r="H580" i="4"/>
  <c r="I580" i="4"/>
  <c r="K580" i="4"/>
  <c r="L580" i="4"/>
  <c r="M580" i="4"/>
  <c r="O580" i="4"/>
  <c r="AI580" i="4"/>
  <c r="AJ580" i="4"/>
  <c r="AK580" i="4"/>
  <c r="AL580" i="4"/>
  <c r="AN580" i="4"/>
  <c r="AO580" i="4"/>
  <c r="AP580" i="4"/>
  <c r="AR580" i="4"/>
  <c r="D581" i="4"/>
  <c r="E581" i="4"/>
  <c r="F581" i="4"/>
  <c r="G581" i="4"/>
  <c r="H581" i="4"/>
  <c r="I581" i="4"/>
  <c r="K581" i="4"/>
  <c r="L581" i="4"/>
  <c r="M581" i="4"/>
  <c r="O581" i="4"/>
  <c r="AI581" i="4"/>
  <c r="AJ581" i="4"/>
  <c r="AK581" i="4"/>
  <c r="AL581" i="4"/>
  <c r="AN581" i="4"/>
  <c r="AO581" i="4"/>
  <c r="AP581" i="4"/>
  <c r="AR581" i="4"/>
  <c r="D582" i="4"/>
  <c r="E582" i="4"/>
  <c r="F582" i="4"/>
  <c r="G582" i="4"/>
  <c r="H582" i="4"/>
  <c r="I582" i="4"/>
  <c r="K582" i="4"/>
  <c r="L582" i="4"/>
  <c r="M582" i="4"/>
  <c r="O582" i="4"/>
  <c r="AI582" i="4"/>
  <c r="AJ582" i="4"/>
  <c r="AK582" i="4"/>
  <c r="AL582" i="4"/>
  <c r="AN582" i="4"/>
  <c r="AO582" i="4"/>
  <c r="AP582" i="4"/>
  <c r="AR582" i="4"/>
  <c r="D583" i="4"/>
  <c r="E583" i="4"/>
  <c r="F583" i="4"/>
  <c r="G583" i="4"/>
  <c r="H583" i="4"/>
  <c r="I583" i="4"/>
  <c r="K583" i="4"/>
  <c r="L583" i="4"/>
  <c r="M583" i="4"/>
  <c r="O583" i="4"/>
  <c r="AI583" i="4"/>
  <c r="AJ583" i="4"/>
  <c r="AK583" i="4"/>
  <c r="AL583" i="4"/>
  <c r="AN583" i="4"/>
  <c r="AO583" i="4"/>
  <c r="AP583" i="4"/>
  <c r="AR583" i="4"/>
  <c r="D584" i="4"/>
  <c r="E584" i="4"/>
  <c r="F584" i="4"/>
  <c r="G584" i="4"/>
  <c r="H584" i="4"/>
  <c r="I584" i="4"/>
  <c r="K584" i="4"/>
  <c r="L584" i="4"/>
  <c r="M584" i="4"/>
  <c r="O584" i="4"/>
  <c r="AI584" i="4"/>
  <c r="AJ584" i="4"/>
  <c r="AK584" i="4"/>
  <c r="AL584" i="4"/>
  <c r="AN584" i="4"/>
  <c r="AO584" i="4"/>
  <c r="AP584" i="4"/>
  <c r="AR584" i="4"/>
  <c r="D585" i="4"/>
  <c r="E585" i="4"/>
  <c r="F585" i="4"/>
  <c r="G585" i="4"/>
  <c r="H585" i="4"/>
  <c r="I585" i="4"/>
  <c r="K585" i="4"/>
  <c r="L585" i="4"/>
  <c r="M585" i="4"/>
  <c r="O585" i="4"/>
  <c r="AI585" i="4"/>
  <c r="AJ585" i="4"/>
  <c r="AK585" i="4"/>
  <c r="AL585" i="4"/>
  <c r="AN585" i="4"/>
  <c r="AO585" i="4"/>
  <c r="AP585" i="4"/>
  <c r="AR585" i="4"/>
  <c r="D586" i="4"/>
  <c r="E586" i="4"/>
  <c r="F586" i="4"/>
  <c r="G586" i="4"/>
  <c r="H586" i="4"/>
  <c r="I586" i="4"/>
  <c r="K586" i="4"/>
  <c r="L586" i="4"/>
  <c r="M586" i="4"/>
  <c r="O586" i="4"/>
  <c r="AI586" i="4"/>
  <c r="AJ586" i="4"/>
  <c r="AK586" i="4"/>
  <c r="AL586" i="4"/>
  <c r="AN586" i="4"/>
  <c r="AO586" i="4"/>
  <c r="AP586" i="4"/>
  <c r="AR586" i="4"/>
  <c r="D587" i="4"/>
  <c r="E587" i="4"/>
  <c r="F587" i="4"/>
  <c r="G587" i="4"/>
  <c r="H587" i="4"/>
  <c r="I587" i="4"/>
  <c r="K587" i="4"/>
  <c r="L587" i="4"/>
  <c r="M587" i="4"/>
  <c r="O587" i="4"/>
  <c r="AI587" i="4"/>
  <c r="AJ587" i="4"/>
  <c r="AK587" i="4"/>
  <c r="AL587" i="4"/>
  <c r="AN587" i="4"/>
  <c r="AO587" i="4"/>
  <c r="AP587" i="4"/>
  <c r="AR587" i="4"/>
  <c r="D588" i="4"/>
  <c r="E588" i="4"/>
  <c r="F588" i="4"/>
  <c r="G588" i="4"/>
  <c r="H588" i="4"/>
  <c r="I588" i="4"/>
  <c r="K588" i="4"/>
  <c r="L588" i="4"/>
  <c r="M588" i="4"/>
  <c r="O588" i="4"/>
  <c r="AI588" i="4"/>
  <c r="AJ588" i="4"/>
  <c r="AK588" i="4"/>
  <c r="AL588" i="4"/>
  <c r="AN588" i="4"/>
  <c r="AO588" i="4"/>
  <c r="AP588" i="4"/>
  <c r="AR588" i="4"/>
  <c r="D589" i="4"/>
  <c r="E589" i="4"/>
  <c r="F589" i="4"/>
  <c r="G589" i="4"/>
  <c r="H589" i="4"/>
  <c r="I589" i="4"/>
  <c r="K589" i="4"/>
  <c r="L589" i="4"/>
  <c r="M589" i="4"/>
  <c r="O589" i="4"/>
  <c r="AI589" i="4"/>
  <c r="AJ589" i="4"/>
  <c r="AK589" i="4"/>
  <c r="AL589" i="4"/>
  <c r="AN589" i="4"/>
  <c r="AO589" i="4"/>
  <c r="AP589" i="4"/>
  <c r="AR589" i="4"/>
  <c r="D590" i="4"/>
  <c r="E590" i="4"/>
  <c r="F590" i="4"/>
  <c r="G590" i="4"/>
  <c r="H590" i="4"/>
  <c r="I590" i="4"/>
  <c r="K590" i="4"/>
  <c r="L590" i="4"/>
  <c r="M590" i="4"/>
  <c r="O590" i="4"/>
  <c r="AI590" i="4"/>
  <c r="AJ590" i="4"/>
  <c r="AK590" i="4"/>
  <c r="AL590" i="4"/>
  <c r="AN590" i="4"/>
  <c r="AO590" i="4"/>
  <c r="AP590" i="4"/>
  <c r="AR590" i="4"/>
  <c r="D591" i="4"/>
  <c r="E591" i="4"/>
  <c r="F591" i="4"/>
  <c r="G591" i="4"/>
  <c r="H591" i="4"/>
  <c r="I591" i="4"/>
  <c r="K591" i="4"/>
  <c r="L591" i="4"/>
  <c r="M591" i="4"/>
  <c r="O591" i="4"/>
  <c r="AI591" i="4"/>
  <c r="AJ591" i="4"/>
  <c r="AK591" i="4"/>
  <c r="AL591" i="4"/>
  <c r="AN591" i="4"/>
  <c r="AO591" i="4"/>
  <c r="AP591" i="4"/>
  <c r="AR591" i="4"/>
  <c r="D592" i="4"/>
  <c r="E592" i="4"/>
  <c r="F592" i="4"/>
  <c r="G592" i="4"/>
  <c r="H592" i="4"/>
  <c r="I592" i="4"/>
  <c r="K592" i="4"/>
  <c r="L592" i="4"/>
  <c r="M592" i="4"/>
  <c r="O592" i="4"/>
  <c r="AI592" i="4"/>
  <c r="AJ592" i="4"/>
  <c r="AK592" i="4"/>
  <c r="AL592" i="4"/>
  <c r="AN592" i="4"/>
  <c r="AO592" i="4"/>
  <c r="AP592" i="4"/>
  <c r="AR592" i="4"/>
  <c r="D593" i="4"/>
  <c r="E593" i="4"/>
  <c r="F593" i="4"/>
  <c r="G593" i="4"/>
  <c r="H593" i="4"/>
  <c r="I593" i="4"/>
  <c r="K593" i="4"/>
  <c r="L593" i="4"/>
  <c r="M593" i="4"/>
  <c r="O593" i="4"/>
  <c r="AI593" i="4"/>
  <c r="AJ593" i="4"/>
  <c r="AK593" i="4"/>
  <c r="AL593" i="4"/>
  <c r="AN593" i="4"/>
  <c r="AO593" i="4"/>
  <c r="AP593" i="4"/>
  <c r="AR593" i="4"/>
  <c r="D594" i="4"/>
  <c r="E594" i="4"/>
  <c r="F594" i="4"/>
  <c r="G594" i="4"/>
  <c r="H594" i="4"/>
  <c r="I594" i="4"/>
  <c r="K594" i="4"/>
  <c r="L594" i="4"/>
  <c r="M594" i="4"/>
  <c r="O594" i="4"/>
  <c r="AI594" i="4"/>
  <c r="AJ594" i="4"/>
  <c r="AK594" i="4"/>
  <c r="AL594" i="4"/>
  <c r="AN594" i="4"/>
  <c r="AO594" i="4"/>
  <c r="AP594" i="4"/>
  <c r="AR594" i="4"/>
  <c r="D595" i="4"/>
  <c r="E595" i="4"/>
  <c r="F595" i="4"/>
  <c r="G595" i="4"/>
  <c r="H595" i="4"/>
  <c r="I595" i="4"/>
  <c r="K595" i="4"/>
  <c r="L595" i="4"/>
  <c r="M595" i="4"/>
  <c r="O595" i="4"/>
  <c r="AI595" i="4"/>
  <c r="AJ595" i="4"/>
  <c r="AK595" i="4"/>
  <c r="AL595" i="4"/>
  <c r="AN595" i="4"/>
  <c r="AO595" i="4"/>
  <c r="AP595" i="4"/>
  <c r="AR595" i="4"/>
  <c r="D596" i="4"/>
  <c r="E596" i="4"/>
  <c r="F596" i="4"/>
  <c r="G596" i="4"/>
  <c r="H596" i="4"/>
  <c r="I596" i="4"/>
  <c r="K596" i="4"/>
  <c r="L596" i="4"/>
  <c r="M596" i="4"/>
  <c r="O596" i="4"/>
  <c r="AI596" i="4"/>
  <c r="AJ596" i="4"/>
  <c r="AK596" i="4"/>
  <c r="AL596" i="4"/>
  <c r="AN596" i="4"/>
  <c r="AO596" i="4"/>
  <c r="AP596" i="4"/>
  <c r="AR596" i="4"/>
  <c r="D597" i="4"/>
  <c r="E597" i="4"/>
  <c r="F597" i="4"/>
  <c r="G597" i="4"/>
  <c r="H597" i="4"/>
  <c r="I597" i="4"/>
  <c r="K597" i="4"/>
  <c r="L597" i="4"/>
  <c r="M597" i="4"/>
  <c r="O597" i="4"/>
  <c r="AI597" i="4"/>
  <c r="AJ597" i="4"/>
  <c r="AK597" i="4"/>
  <c r="AL597" i="4"/>
  <c r="AN597" i="4"/>
  <c r="AO597" i="4"/>
  <c r="AP597" i="4"/>
  <c r="AR597" i="4"/>
  <c r="D598" i="4"/>
  <c r="E598" i="4"/>
  <c r="F598" i="4"/>
  <c r="G598" i="4"/>
  <c r="H598" i="4"/>
  <c r="I598" i="4"/>
  <c r="K598" i="4"/>
  <c r="L598" i="4"/>
  <c r="M598" i="4"/>
  <c r="O598" i="4"/>
  <c r="AI598" i="4"/>
  <c r="AJ598" i="4"/>
  <c r="AK598" i="4"/>
  <c r="AL598" i="4"/>
  <c r="AN598" i="4"/>
  <c r="AO598" i="4"/>
  <c r="AP598" i="4"/>
  <c r="AR598" i="4"/>
  <c r="D599" i="4"/>
  <c r="E599" i="4"/>
  <c r="F599" i="4"/>
  <c r="G599" i="4"/>
  <c r="H599" i="4"/>
  <c r="I599" i="4"/>
  <c r="K599" i="4"/>
  <c r="L599" i="4"/>
  <c r="M599" i="4"/>
  <c r="O599" i="4"/>
  <c r="AI599" i="4"/>
  <c r="AJ599" i="4"/>
  <c r="AK599" i="4"/>
  <c r="AL599" i="4"/>
  <c r="AN599" i="4"/>
  <c r="AO599" i="4"/>
  <c r="AP599" i="4"/>
  <c r="AR599" i="4"/>
  <c r="D600" i="4"/>
  <c r="E600" i="4"/>
  <c r="F600" i="4"/>
  <c r="G600" i="4"/>
  <c r="H600" i="4"/>
  <c r="I600" i="4"/>
  <c r="K600" i="4"/>
  <c r="L600" i="4"/>
  <c r="M600" i="4"/>
  <c r="O600" i="4"/>
  <c r="AI600" i="4"/>
  <c r="AJ600" i="4"/>
  <c r="AK600" i="4"/>
  <c r="AL600" i="4"/>
  <c r="AN600" i="4"/>
  <c r="AO600" i="4"/>
  <c r="AP600" i="4"/>
  <c r="AR600" i="4"/>
  <c r="D601" i="4"/>
  <c r="E601" i="4"/>
  <c r="F601" i="4"/>
  <c r="G601" i="4"/>
  <c r="H601" i="4"/>
  <c r="I601" i="4"/>
  <c r="K601" i="4"/>
  <c r="L601" i="4"/>
  <c r="M601" i="4"/>
  <c r="O601" i="4"/>
  <c r="AI601" i="4"/>
  <c r="AJ601" i="4"/>
  <c r="AK601" i="4"/>
  <c r="AL601" i="4"/>
  <c r="AN601" i="4"/>
  <c r="AO601" i="4"/>
  <c r="AP601" i="4"/>
  <c r="AR601" i="4"/>
  <c r="D602" i="4"/>
  <c r="E602" i="4"/>
  <c r="F602" i="4"/>
  <c r="G602" i="4"/>
  <c r="H602" i="4"/>
  <c r="I602" i="4"/>
  <c r="K602" i="4"/>
  <c r="L602" i="4"/>
  <c r="M602" i="4"/>
  <c r="O602" i="4"/>
  <c r="AI602" i="4"/>
  <c r="AJ602" i="4"/>
  <c r="AK602" i="4"/>
  <c r="AL602" i="4"/>
  <c r="AN602" i="4"/>
  <c r="AO602" i="4"/>
  <c r="AP602" i="4"/>
  <c r="AR602" i="4"/>
  <c r="D603" i="4"/>
  <c r="E603" i="4"/>
  <c r="F603" i="4"/>
  <c r="G603" i="4"/>
  <c r="H603" i="4"/>
  <c r="I603" i="4"/>
  <c r="K603" i="4"/>
  <c r="L603" i="4"/>
  <c r="M603" i="4"/>
  <c r="O603" i="4"/>
  <c r="AI603" i="4"/>
  <c r="AJ603" i="4"/>
  <c r="AK603" i="4"/>
  <c r="AL603" i="4"/>
  <c r="AN603" i="4"/>
  <c r="AO603" i="4"/>
  <c r="AP603" i="4"/>
  <c r="AR603" i="4"/>
  <c r="D604" i="4"/>
  <c r="E604" i="4"/>
  <c r="F604" i="4"/>
  <c r="G604" i="4"/>
  <c r="H604" i="4"/>
  <c r="I604" i="4"/>
  <c r="K604" i="4"/>
  <c r="L604" i="4"/>
  <c r="M604" i="4"/>
  <c r="O604" i="4"/>
  <c r="AI604" i="4"/>
  <c r="AJ604" i="4"/>
  <c r="AK604" i="4"/>
  <c r="AL604" i="4"/>
  <c r="AN604" i="4"/>
  <c r="AO604" i="4"/>
  <c r="AP604" i="4"/>
  <c r="AR604" i="4"/>
  <c r="D605" i="4"/>
  <c r="E605" i="4"/>
  <c r="F605" i="4"/>
  <c r="G605" i="4"/>
  <c r="H605" i="4"/>
  <c r="I605" i="4"/>
  <c r="K605" i="4"/>
  <c r="L605" i="4"/>
  <c r="M605" i="4"/>
  <c r="O605" i="4"/>
  <c r="AI605" i="4"/>
  <c r="AJ605" i="4"/>
  <c r="AK605" i="4"/>
  <c r="AL605" i="4"/>
  <c r="AN605" i="4"/>
  <c r="AO605" i="4"/>
  <c r="AP605" i="4"/>
  <c r="AR605" i="4"/>
  <c r="D606" i="4"/>
  <c r="E606" i="4"/>
  <c r="F606" i="4"/>
  <c r="G606" i="4"/>
  <c r="H606" i="4"/>
  <c r="I606" i="4"/>
  <c r="K606" i="4"/>
  <c r="L606" i="4"/>
  <c r="M606" i="4"/>
  <c r="O606" i="4"/>
  <c r="AI606" i="4"/>
  <c r="AJ606" i="4"/>
  <c r="AK606" i="4"/>
  <c r="AL606" i="4"/>
  <c r="AN606" i="4"/>
  <c r="AO606" i="4"/>
  <c r="AP606" i="4"/>
  <c r="AR606" i="4"/>
  <c r="D607" i="4"/>
  <c r="E607" i="4"/>
  <c r="F607" i="4"/>
  <c r="G607" i="4"/>
  <c r="H607" i="4"/>
  <c r="I607" i="4"/>
  <c r="K607" i="4"/>
  <c r="L607" i="4"/>
  <c r="M607" i="4"/>
  <c r="O607" i="4"/>
  <c r="AI607" i="4"/>
  <c r="AJ607" i="4"/>
  <c r="AK607" i="4"/>
  <c r="AL607" i="4"/>
  <c r="AN607" i="4"/>
  <c r="AO607" i="4"/>
  <c r="AP607" i="4"/>
  <c r="AR607" i="4"/>
  <c r="D608" i="4"/>
  <c r="E608" i="4"/>
  <c r="F608" i="4"/>
  <c r="G608" i="4"/>
  <c r="H608" i="4"/>
  <c r="I608" i="4"/>
  <c r="K608" i="4"/>
  <c r="L608" i="4"/>
  <c r="M608" i="4"/>
  <c r="O608" i="4"/>
  <c r="AI608" i="4"/>
  <c r="AJ608" i="4"/>
  <c r="AK608" i="4"/>
  <c r="AL608" i="4"/>
  <c r="AN608" i="4"/>
  <c r="AO608" i="4"/>
  <c r="AP608" i="4"/>
  <c r="AR608" i="4"/>
  <c r="D609" i="4"/>
  <c r="E609" i="4"/>
  <c r="F609" i="4"/>
  <c r="G609" i="4"/>
  <c r="H609" i="4"/>
  <c r="I609" i="4"/>
  <c r="K609" i="4"/>
  <c r="L609" i="4"/>
  <c r="M609" i="4"/>
  <c r="O609" i="4"/>
  <c r="AI609" i="4"/>
  <c r="AJ609" i="4"/>
  <c r="AK609" i="4"/>
  <c r="AL609" i="4"/>
  <c r="AN609" i="4"/>
  <c r="AO609" i="4"/>
  <c r="AP609" i="4"/>
  <c r="AR609" i="4"/>
  <c r="D610" i="4"/>
  <c r="E610" i="4"/>
  <c r="F610" i="4"/>
  <c r="G610" i="4"/>
  <c r="H610" i="4"/>
  <c r="I610" i="4"/>
  <c r="K610" i="4"/>
  <c r="L610" i="4"/>
  <c r="M610" i="4"/>
  <c r="O610" i="4"/>
  <c r="AI610" i="4"/>
  <c r="AJ610" i="4"/>
  <c r="AK610" i="4"/>
  <c r="AL610" i="4"/>
  <c r="AN610" i="4"/>
  <c r="AO610" i="4"/>
  <c r="AP610" i="4"/>
  <c r="AR610" i="4"/>
  <c r="D611" i="4"/>
  <c r="E611" i="4"/>
  <c r="F611" i="4"/>
  <c r="G611" i="4"/>
  <c r="H611" i="4"/>
  <c r="I611" i="4"/>
  <c r="K611" i="4"/>
  <c r="L611" i="4"/>
  <c r="M611" i="4"/>
  <c r="O611" i="4"/>
  <c r="AI611" i="4"/>
  <c r="AJ611" i="4"/>
  <c r="AK611" i="4"/>
  <c r="AL611" i="4"/>
  <c r="AN611" i="4"/>
  <c r="AO611" i="4"/>
  <c r="AP611" i="4"/>
  <c r="AR611" i="4"/>
  <c r="D612" i="4"/>
  <c r="E612" i="4"/>
  <c r="F612" i="4"/>
  <c r="G612" i="4"/>
  <c r="H612" i="4"/>
  <c r="I612" i="4"/>
  <c r="K612" i="4"/>
  <c r="L612" i="4"/>
  <c r="M612" i="4"/>
  <c r="O612" i="4"/>
  <c r="AI612" i="4"/>
  <c r="AJ612" i="4"/>
  <c r="AK612" i="4"/>
  <c r="AL612" i="4"/>
  <c r="AN612" i="4"/>
  <c r="AO612" i="4"/>
  <c r="AP612" i="4"/>
  <c r="AR612" i="4"/>
  <c r="D613" i="4"/>
  <c r="E613" i="4"/>
  <c r="F613" i="4"/>
  <c r="G613" i="4"/>
  <c r="H613" i="4"/>
  <c r="I613" i="4"/>
  <c r="K613" i="4"/>
  <c r="L613" i="4"/>
  <c r="M613" i="4"/>
  <c r="O613" i="4"/>
  <c r="AI613" i="4"/>
  <c r="AJ613" i="4"/>
  <c r="AK613" i="4"/>
  <c r="AL613" i="4"/>
  <c r="AN613" i="4"/>
  <c r="AO613" i="4"/>
  <c r="AP613" i="4"/>
  <c r="AR613" i="4"/>
  <c r="D614" i="4"/>
  <c r="E614" i="4"/>
  <c r="F614" i="4"/>
  <c r="G614" i="4"/>
  <c r="H614" i="4"/>
  <c r="I614" i="4"/>
  <c r="K614" i="4"/>
  <c r="L614" i="4"/>
  <c r="M614" i="4"/>
  <c r="O614" i="4"/>
  <c r="AI614" i="4"/>
  <c r="AJ614" i="4"/>
  <c r="AK614" i="4"/>
  <c r="AL614" i="4"/>
  <c r="AN614" i="4"/>
  <c r="AO614" i="4"/>
  <c r="AP614" i="4"/>
  <c r="AR614" i="4"/>
  <c r="D615" i="4"/>
  <c r="E615" i="4"/>
  <c r="F615" i="4"/>
  <c r="G615" i="4"/>
  <c r="H615" i="4"/>
  <c r="I615" i="4"/>
  <c r="K615" i="4"/>
  <c r="L615" i="4"/>
  <c r="M615" i="4"/>
  <c r="O615" i="4"/>
  <c r="AI615" i="4"/>
  <c r="AJ615" i="4"/>
  <c r="AK615" i="4"/>
  <c r="AL615" i="4"/>
  <c r="AN615" i="4"/>
  <c r="AO615" i="4"/>
  <c r="AP615" i="4"/>
  <c r="AR615" i="4"/>
  <c r="D616" i="4"/>
  <c r="E616" i="4"/>
  <c r="F616" i="4"/>
  <c r="G616" i="4"/>
  <c r="H616" i="4"/>
  <c r="I616" i="4"/>
  <c r="K616" i="4"/>
  <c r="L616" i="4"/>
  <c r="M616" i="4"/>
  <c r="O616" i="4"/>
  <c r="AI616" i="4"/>
  <c r="AJ616" i="4"/>
  <c r="AK616" i="4"/>
  <c r="AL616" i="4"/>
  <c r="AN616" i="4"/>
  <c r="AO616" i="4"/>
  <c r="AP616" i="4"/>
  <c r="AR616" i="4"/>
  <c r="D617" i="4"/>
  <c r="E617" i="4"/>
  <c r="F617" i="4"/>
  <c r="G617" i="4"/>
  <c r="H617" i="4"/>
  <c r="I617" i="4"/>
  <c r="K617" i="4"/>
  <c r="L617" i="4"/>
  <c r="M617" i="4"/>
  <c r="O617" i="4"/>
  <c r="AI617" i="4"/>
  <c r="AJ617" i="4"/>
  <c r="AK617" i="4"/>
  <c r="AL617" i="4"/>
  <c r="AN617" i="4"/>
  <c r="AO617" i="4"/>
  <c r="AP617" i="4"/>
  <c r="AR617" i="4"/>
  <c r="D618" i="4"/>
  <c r="E618" i="4"/>
  <c r="F618" i="4"/>
  <c r="G618" i="4"/>
  <c r="H618" i="4"/>
  <c r="I618" i="4"/>
  <c r="K618" i="4"/>
  <c r="L618" i="4"/>
  <c r="M618" i="4"/>
  <c r="O618" i="4"/>
  <c r="AI618" i="4"/>
  <c r="AJ618" i="4"/>
  <c r="AK618" i="4"/>
  <c r="AL618" i="4"/>
  <c r="AN618" i="4"/>
  <c r="AO618" i="4"/>
  <c r="AP618" i="4"/>
  <c r="AR618" i="4"/>
  <c r="D619" i="4"/>
  <c r="E619" i="4"/>
  <c r="F619" i="4"/>
  <c r="G619" i="4"/>
  <c r="H619" i="4"/>
  <c r="I619" i="4"/>
  <c r="K619" i="4"/>
  <c r="L619" i="4"/>
  <c r="M619" i="4"/>
  <c r="O619" i="4"/>
  <c r="AI619" i="4"/>
  <c r="AJ619" i="4"/>
  <c r="AK619" i="4"/>
  <c r="AL619" i="4"/>
  <c r="AN619" i="4"/>
  <c r="AO619" i="4"/>
  <c r="AP619" i="4"/>
  <c r="AR619" i="4"/>
  <c r="D620" i="4"/>
  <c r="E620" i="4"/>
  <c r="F620" i="4"/>
  <c r="G620" i="4"/>
  <c r="H620" i="4"/>
  <c r="I620" i="4"/>
  <c r="K620" i="4"/>
  <c r="L620" i="4"/>
  <c r="M620" i="4"/>
  <c r="O620" i="4"/>
  <c r="AI620" i="4"/>
  <c r="AJ620" i="4"/>
  <c r="AK620" i="4"/>
  <c r="AL620" i="4"/>
  <c r="AN620" i="4"/>
  <c r="AO620" i="4"/>
  <c r="AP620" i="4"/>
  <c r="AR620" i="4"/>
  <c r="D621" i="4"/>
  <c r="E621" i="4"/>
  <c r="F621" i="4"/>
  <c r="G621" i="4"/>
  <c r="H621" i="4"/>
  <c r="I621" i="4"/>
  <c r="K621" i="4"/>
  <c r="L621" i="4"/>
  <c r="M621" i="4"/>
  <c r="O621" i="4"/>
  <c r="AI621" i="4"/>
  <c r="AJ621" i="4"/>
  <c r="AK621" i="4"/>
  <c r="AL621" i="4"/>
  <c r="AN621" i="4"/>
  <c r="AO621" i="4"/>
  <c r="AP621" i="4"/>
  <c r="AR621" i="4"/>
  <c r="D622" i="4"/>
  <c r="E622" i="4"/>
  <c r="F622" i="4"/>
  <c r="G622" i="4"/>
  <c r="H622" i="4"/>
  <c r="I622" i="4"/>
  <c r="K622" i="4"/>
  <c r="L622" i="4"/>
  <c r="M622" i="4"/>
  <c r="O622" i="4"/>
  <c r="AI622" i="4"/>
  <c r="AJ622" i="4"/>
  <c r="AK622" i="4"/>
  <c r="AL622" i="4"/>
  <c r="AN622" i="4"/>
  <c r="AO622" i="4"/>
  <c r="AP622" i="4"/>
  <c r="AR622" i="4"/>
  <c r="D623" i="4"/>
  <c r="E623" i="4"/>
  <c r="F623" i="4"/>
  <c r="G623" i="4"/>
  <c r="H623" i="4"/>
  <c r="I623" i="4"/>
  <c r="K623" i="4"/>
  <c r="L623" i="4"/>
  <c r="M623" i="4"/>
  <c r="O623" i="4"/>
  <c r="AI623" i="4"/>
  <c r="AJ623" i="4"/>
  <c r="AK623" i="4"/>
  <c r="AL623" i="4"/>
  <c r="AN623" i="4"/>
  <c r="AO623" i="4"/>
  <c r="AP623" i="4"/>
  <c r="AR623" i="4"/>
  <c r="D624" i="4"/>
  <c r="E624" i="4"/>
  <c r="F624" i="4"/>
  <c r="G624" i="4"/>
  <c r="H624" i="4"/>
  <c r="I624" i="4"/>
  <c r="K624" i="4"/>
  <c r="L624" i="4"/>
  <c r="M624" i="4"/>
  <c r="O624" i="4"/>
  <c r="AI624" i="4"/>
  <c r="AJ624" i="4"/>
  <c r="AK624" i="4"/>
  <c r="AL624" i="4"/>
  <c r="AN624" i="4"/>
  <c r="AO624" i="4"/>
  <c r="AP624" i="4"/>
  <c r="AR624" i="4"/>
  <c r="D625" i="4"/>
  <c r="E625" i="4"/>
  <c r="F625" i="4"/>
  <c r="G625" i="4"/>
  <c r="H625" i="4"/>
  <c r="I625" i="4"/>
  <c r="K625" i="4"/>
  <c r="L625" i="4"/>
  <c r="M625" i="4"/>
  <c r="O625" i="4"/>
  <c r="AI625" i="4"/>
  <c r="AJ625" i="4"/>
  <c r="AK625" i="4"/>
  <c r="AL625" i="4"/>
  <c r="AN625" i="4"/>
  <c r="AO625" i="4"/>
  <c r="AP625" i="4"/>
  <c r="AR625" i="4"/>
  <c r="D626" i="4"/>
  <c r="E626" i="4"/>
  <c r="F626" i="4"/>
  <c r="G626" i="4"/>
  <c r="H626" i="4"/>
  <c r="I626" i="4"/>
  <c r="K626" i="4"/>
  <c r="L626" i="4"/>
  <c r="M626" i="4"/>
  <c r="O626" i="4"/>
  <c r="AI626" i="4"/>
  <c r="AJ626" i="4"/>
  <c r="AK626" i="4"/>
  <c r="AL626" i="4"/>
  <c r="AN626" i="4"/>
  <c r="AO626" i="4"/>
  <c r="AP626" i="4"/>
  <c r="AR626" i="4"/>
  <c r="D627" i="4"/>
  <c r="E627" i="4"/>
  <c r="F627" i="4"/>
  <c r="G627" i="4"/>
  <c r="H627" i="4"/>
  <c r="I627" i="4"/>
  <c r="K627" i="4"/>
  <c r="L627" i="4"/>
  <c r="M627" i="4"/>
  <c r="O627" i="4"/>
  <c r="AI627" i="4"/>
  <c r="AJ627" i="4"/>
  <c r="AK627" i="4"/>
  <c r="AL627" i="4"/>
  <c r="AN627" i="4"/>
  <c r="AO627" i="4"/>
  <c r="AP627" i="4"/>
  <c r="AR627" i="4"/>
  <c r="D628" i="4"/>
  <c r="E628" i="4"/>
  <c r="F628" i="4"/>
  <c r="G628" i="4"/>
  <c r="H628" i="4"/>
  <c r="I628" i="4"/>
  <c r="K628" i="4"/>
  <c r="L628" i="4"/>
  <c r="M628" i="4"/>
  <c r="O628" i="4"/>
  <c r="AI628" i="4"/>
  <c r="AJ628" i="4"/>
  <c r="AK628" i="4"/>
  <c r="AL628" i="4"/>
  <c r="AN628" i="4"/>
  <c r="AO628" i="4"/>
  <c r="AP628" i="4"/>
  <c r="AR628" i="4"/>
  <c r="D629" i="4"/>
  <c r="E629" i="4"/>
  <c r="F629" i="4"/>
  <c r="G629" i="4"/>
  <c r="H629" i="4"/>
  <c r="I629" i="4"/>
  <c r="K629" i="4"/>
  <c r="L629" i="4"/>
  <c r="M629" i="4"/>
  <c r="O629" i="4"/>
  <c r="AI629" i="4"/>
  <c r="AJ629" i="4"/>
  <c r="AK629" i="4"/>
  <c r="AL629" i="4"/>
  <c r="AN629" i="4"/>
  <c r="AO629" i="4"/>
  <c r="AP629" i="4"/>
  <c r="AR629" i="4"/>
  <c r="D630" i="4"/>
  <c r="E630" i="4"/>
  <c r="F630" i="4"/>
  <c r="G630" i="4"/>
  <c r="H630" i="4"/>
  <c r="I630" i="4"/>
  <c r="K630" i="4"/>
  <c r="L630" i="4"/>
  <c r="M630" i="4"/>
  <c r="O630" i="4"/>
  <c r="AI630" i="4"/>
  <c r="AJ630" i="4"/>
  <c r="AK630" i="4"/>
  <c r="AL630" i="4"/>
  <c r="AN630" i="4"/>
  <c r="AO630" i="4"/>
  <c r="AP630" i="4"/>
  <c r="AR630" i="4"/>
  <c r="D631" i="4"/>
  <c r="E631" i="4"/>
  <c r="F631" i="4"/>
  <c r="G631" i="4"/>
  <c r="H631" i="4"/>
  <c r="I631" i="4"/>
  <c r="K631" i="4"/>
  <c r="L631" i="4"/>
  <c r="M631" i="4"/>
  <c r="O631" i="4"/>
  <c r="AI631" i="4"/>
  <c r="AJ631" i="4"/>
  <c r="AK631" i="4"/>
  <c r="AL631" i="4"/>
  <c r="AN631" i="4"/>
  <c r="AO631" i="4"/>
  <c r="AP631" i="4"/>
  <c r="AR631" i="4"/>
  <c r="D632" i="4"/>
  <c r="E632" i="4"/>
  <c r="F632" i="4"/>
  <c r="G632" i="4"/>
  <c r="H632" i="4"/>
  <c r="I632" i="4"/>
  <c r="K632" i="4"/>
  <c r="L632" i="4"/>
  <c r="M632" i="4"/>
  <c r="O632" i="4"/>
  <c r="AI632" i="4"/>
  <c r="AJ632" i="4"/>
  <c r="AK632" i="4"/>
  <c r="AL632" i="4"/>
  <c r="AN632" i="4"/>
  <c r="AO632" i="4"/>
  <c r="AP632" i="4"/>
  <c r="AR632" i="4"/>
  <c r="D633" i="4"/>
  <c r="E633" i="4"/>
  <c r="F633" i="4"/>
  <c r="G633" i="4"/>
  <c r="H633" i="4"/>
  <c r="I633" i="4"/>
  <c r="K633" i="4"/>
  <c r="L633" i="4"/>
  <c r="M633" i="4"/>
  <c r="O633" i="4"/>
  <c r="AI633" i="4"/>
  <c r="AJ633" i="4"/>
  <c r="AK633" i="4"/>
  <c r="AL633" i="4"/>
  <c r="AN633" i="4"/>
  <c r="AO633" i="4"/>
  <c r="AP633" i="4"/>
  <c r="AR633" i="4"/>
  <c r="D634" i="4"/>
  <c r="E634" i="4"/>
  <c r="F634" i="4"/>
  <c r="G634" i="4"/>
  <c r="H634" i="4"/>
  <c r="I634" i="4"/>
  <c r="K634" i="4"/>
  <c r="L634" i="4"/>
  <c r="M634" i="4"/>
  <c r="O634" i="4"/>
  <c r="AI634" i="4"/>
  <c r="AJ634" i="4"/>
  <c r="AK634" i="4"/>
  <c r="AL634" i="4"/>
  <c r="AN634" i="4"/>
  <c r="AO634" i="4"/>
  <c r="AP634" i="4"/>
  <c r="AR634" i="4"/>
  <c r="D635" i="4"/>
  <c r="E635" i="4"/>
  <c r="F635" i="4"/>
  <c r="G635" i="4"/>
  <c r="H635" i="4"/>
  <c r="I635" i="4"/>
  <c r="K635" i="4"/>
  <c r="L635" i="4"/>
  <c r="M635" i="4"/>
  <c r="O635" i="4"/>
  <c r="AI635" i="4"/>
  <c r="AJ635" i="4"/>
  <c r="AK635" i="4"/>
  <c r="AL635" i="4"/>
  <c r="AN635" i="4"/>
  <c r="AO635" i="4"/>
  <c r="AP635" i="4"/>
  <c r="AR635" i="4"/>
  <c r="D636" i="4"/>
  <c r="E636" i="4"/>
  <c r="F636" i="4"/>
  <c r="G636" i="4"/>
  <c r="H636" i="4"/>
  <c r="I636" i="4"/>
  <c r="K636" i="4"/>
  <c r="L636" i="4"/>
  <c r="M636" i="4"/>
  <c r="O636" i="4"/>
  <c r="AI636" i="4"/>
  <c r="AJ636" i="4"/>
  <c r="AK636" i="4"/>
  <c r="AL636" i="4"/>
  <c r="AN636" i="4"/>
  <c r="AO636" i="4"/>
  <c r="AP636" i="4"/>
  <c r="AR636" i="4"/>
  <c r="D637" i="4"/>
  <c r="E637" i="4"/>
  <c r="F637" i="4"/>
  <c r="G637" i="4"/>
  <c r="H637" i="4"/>
  <c r="I637" i="4"/>
  <c r="K637" i="4"/>
  <c r="L637" i="4"/>
  <c r="M637" i="4"/>
  <c r="O637" i="4"/>
  <c r="AI637" i="4"/>
  <c r="AJ637" i="4"/>
  <c r="AK637" i="4"/>
  <c r="AL637" i="4"/>
  <c r="AN637" i="4"/>
  <c r="AO637" i="4"/>
  <c r="AP637" i="4"/>
  <c r="AR637" i="4"/>
  <c r="D638" i="4"/>
  <c r="E638" i="4"/>
  <c r="F638" i="4"/>
  <c r="G638" i="4"/>
  <c r="H638" i="4"/>
  <c r="I638" i="4"/>
  <c r="K638" i="4"/>
  <c r="L638" i="4"/>
  <c r="M638" i="4"/>
  <c r="O638" i="4"/>
  <c r="AI638" i="4"/>
  <c r="AJ638" i="4"/>
  <c r="AK638" i="4"/>
  <c r="AL638" i="4"/>
  <c r="AN638" i="4"/>
  <c r="AO638" i="4"/>
  <c r="AP638" i="4"/>
  <c r="AR638" i="4"/>
  <c r="D639" i="4"/>
  <c r="E639" i="4"/>
  <c r="F639" i="4"/>
  <c r="G639" i="4"/>
  <c r="H639" i="4"/>
  <c r="I639" i="4"/>
  <c r="K639" i="4"/>
  <c r="L639" i="4"/>
  <c r="M639" i="4"/>
  <c r="O639" i="4"/>
  <c r="AI639" i="4"/>
  <c r="AJ639" i="4"/>
  <c r="AK639" i="4"/>
  <c r="AL639" i="4"/>
  <c r="AN639" i="4"/>
  <c r="AO639" i="4"/>
  <c r="AP639" i="4"/>
  <c r="AR639" i="4"/>
  <c r="D640" i="4"/>
  <c r="E640" i="4"/>
  <c r="F640" i="4"/>
  <c r="G640" i="4"/>
  <c r="H640" i="4"/>
  <c r="I640" i="4"/>
  <c r="K640" i="4"/>
  <c r="L640" i="4"/>
  <c r="M640" i="4"/>
  <c r="O640" i="4"/>
  <c r="AI640" i="4"/>
  <c r="AJ640" i="4"/>
  <c r="AK640" i="4"/>
  <c r="AL640" i="4"/>
  <c r="AN640" i="4"/>
  <c r="AO640" i="4"/>
  <c r="AP640" i="4"/>
  <c r="AR640" i="4"/>
  <c r="D641" i="4"/>
  <c r="E641" i="4"/>
  <c r="F641" i="4"/>
  <c r="G641" i="4"/>
  <c r="H641" i="4"/>
  <c r="I641" i="4"/>
  <c r="K641" i="4"/>
  <c r="L641" i="4"/>
  <c r="M641" i="4"/>
  <c r="O641" i="4"/>
  <c r="AI641" i="4"/>
  <c r="AJ641" i="4"/>
  <c r="AK641" i="4"/>
  <c r="AL641" i="4"/>
  <c r="AN641" i="4"/>
  <c r="AO641" i="4"/>
  <c r="AP641" i="4"/>
  <c r="AR641" i="4"/>
  <c r="D642" i="4"/>
  <c r="E642" i="4"/>
  <c r="F642" i="4"/>
  <c r="G642" i="4"/>
  <c r="H642" i="4"/>
  <c r="I642" i="4"/>
  <c r="K642" i="4"/>
  <c r="L642" i="4"/>
  <c r="M642" i="4"/>
  <c r="O642" i="4"/>
  <c r="AI642" i="4"/>
  <c r="AJ642" i="4"/>
  <c r="AK642" i="4"/>
  <c r="AL642" i="4"/>
  <c r="AN642" i="4"/>
  <c r="AO642" i="4"/>
  <c r="AP642" i="4"/>
  <c r="AR642" i="4"/>
  <c r="D643" i="4"/>
  <c r="E643" i="4"/>
  <c r="F643" i="4"/>
  <c r="G643" i="4"/>
  <c r="H643" i="4"/>
  <c r="I643" i="4"/>
  <c r="K643" i="4"/>
  <c r="L643" i="4"/>
  <c r="M643" i="4"/>
  <c r="O643" i="4"/>
  <c r="AI643" i="4"/>
  <c r="AJ643" i="4"/>
  <c r="AK643" i="4"/>
  <c r="AL643" i="4"/>
  <c r="AN643" i="4"/>
  <c r="AO643" i="4"/>
  <c r="AP643" i="4"/>
  <c r="AR643" i="4"/>
  <c r="D644" i="4"/>
  <c r="E644" i="4"/>
  <c r="F644" i="4"/>
  <c r="G644" i="4"/>
  <c r="H644" i="4"/>
  <c r="I644" i="4"/>
  <c r="K644" i="4"/>
  <c r="L644" i="4"/>
  <c r="M644" i="4"/>
  <c r="O644" i="4"/>
  <c r="AI644" i="4"/>
  <c r="AJ644" i="4"/>
  <c r="AK644" i="4"/>
  <c r="AL644" i="4"/>
  <c r="AN644" i="4"/>
  <c r="AO644" i="4"/>
  <c r="AP644" i="4"/>
  <c r="AR644" i="4"/>
  <c r="D645" i="4"/>
  <c r="E645" i="4"/>
  <c r="F645" i="4"/>
  <c r="G645" i="4"/>
  <c r="H645" i="4"/>
  <c r="I645" i="4"/>
  <c r="K645" i="4"/>
  <c r="L645" i="4"/>
  <c r="M645" i="4"/>
  <c r="O645" i="4"/>
  <c r="AI645" i="4"/>
  <c r="AJ645" i="4"/>
  <c r="AK645" i="4"/>
  <c r="AL645" i="4"/>
  <c r="AN645" i="4"/>
  <c r="AO645" i="4"/>
  <c r="AP645" i="4"/>
  <c r="AR645" i="4"/>
  <c r="D646" i="4"/>
  <c r="E646" i="4"/>
  <c r="F646" i="4"/>
  <c r="G646" i="4"/>
  <c r="H646" i="4"/>
  <c r="I646" i="4"/>
  <c r="K646" i="4"/>
  <c r="L646" i="4"/>
  <c r="M646" i="4"/>
  <c r="O646" i="4"/>
  <c r="AI646" i="4"/>
  <c r="AJ646" i="4"/>
  <c r="AK646" i="4"/>
  <c r="AL646" i="4"/>
  <c r="AN646" i="4"/>
  <c r="AO646" i="4"/>
  <c r="AP646" i="4"/>
  <c r="AR646" i="4"/>
  <c r="D647" i="4"/>
  <c r="E647" i="4"/>
  <c r="F647" i="4"/>
  <c r="G647" i="4"/>
  <c r="H647" i="4"/>
  <c r="I647" i="4"/>
  <c r="K647" i="4"/>
  <c r="L647" i="4"/>
  <c r="M647" i="4"/>
  <c r="O647" i="4"/>
  <c r="AI647" i="4"/>
  <c r="AJ647" i="4"/>
  <c r="AK647" i="4"/>
  <c r="AL647" i="4"/>
  <c r="AN647" i="4"/>
  <c r="AO647" i="4"/>
  <c r="AP647" i="4"/>
  <c r="AR647" i="4"/>
  <c r="D648" i="4"/>
  <c r="E648" i="4"/>
  <c r="F648" i="4"/>
  <c r="G648" i="4"/>
  <c r="H648" i="4"/>
  <c r="I648" i="4"/>
  <c r="K648" i="4"/>
  <c r="L648" i="4"/>
  <c r="M648" i="4"/>
  <c r="O648" i="4"/>
  <c r="AI648" i="4"/>
  <c r="AJ648" i="4"/>
  <c r="AK648" i="4"/>
  <c r="AL648" i="4"/>
  <c r="AN648" i="4"/>
  <c r="AO648" i="4"/>
  <c r="AP648" i="4"/>
  <c r="AR648" i="4"/>
  <c r="D649" i="4"/>
  <c r="E649" i="4"/>
  <c r="F649" i="4"/>
  <c r="G649" i="4"/>
  <c r="H649" i="4"/>
  <c r="I649" i="4"/>
  <c r="K649" i="4"/>
  <c r="L649" i="4"/>
  <c r="M649" i="4"/>
  <c r="O649" i="4"/>
  <c r="AI649" i="4"/>
  <c r="AJ649" i="4"/>
  <c r="AK649" i="4"/>
  <c r="AL649" i="4"/>
  <c r="AN649" i="4"/>
  <c r="AO649" i="4"/>
  <c r="AP649" i="4"/>
  <c r="AR649" i="4"/>
  <c r="D650" i="4"/>
  <c r="E650" i="4"/>
  <c r="F650" i="4"/>
  <c r="G650" i="4"/>
  <c r="H650" i="4"/>
  <c r="I650" i="4"/>
  <c r="K650" i="4"/>
  <c r="L650" i="4"/>
  <c r="M650" i="4"/>
  <c r="O650" i="4"/>
  <c r="AI650" i="4"/>
  <c r="AJ650" i="4"/>
  <c r="AK650" i="4"/>
  <c r="AL650" i="4"/>
  <c r="AN650" i="4"/>
  <c r="AO650" i="4"/>
  <c r="AP650" i="4"/>
  <c r="AR650" i="4"/>
  <c r="D651" i="4"/>
  <c r="E651" i="4"/>
  <c r="F651" i="4"/>
  <c r="G651" i="4"/>
  <c r="H651" i="4"/>
  <c r="I651" i="4"/>
  <c r="K651" i="4"/>
  <c r="L651" i="4"/>
  <c r="M651" i="4"/>
  <c r="O651" i="4"/>
  <c r="AI651" i="4"/>
  <c r="AJ651" i="4"/>
  <c r="AK651" i="4"/>
  <c r="AL651" i="4"/>
  <c r="AN651" i="4"/>
  <c r="AO651" i="4"/>
  <c r="AP651" i="4"/>
  <c r="AR651" i="4"/>
  <c r="D652" i="4"/>
  <c r="E652" i="4"/>
  <c r="F652" i="4"/>
  <c r="G652" i="4"/>
  <c r="H652" i="4"/>
  <c r="I652" i="4"/>
  <c r="K652" i="4"/>
  <c r="L652" i="4"/>
  <c r="M652" i="4"/>
  <c r="O652" i="4"/>
  <c r="AI652" i="4"/>
  <c r="AJ652" i="4"/>
  <c r="AK652" i="4"/>
  <c r="AL652" i="4"/>
  <c r="AN652" i="4"/>
  <c r="AO652" i="4"/>
  <c r="AP652" i="4"/>
  <c r="AR652" i="4"/>
  <c r="D653" i="4"/>
  <c r="E653" i="4"/>
  <c r="F653" i="4"/>
  <c r="G653" i="4"/>
  <c r="H653" i="4"/>
  <c r="I653" i="4"/>
  <c r="K653" i="4"/>
  <c r="L653" i="4"/>
  <c r="M653" i="4"/>
  <c r="O653" i="4"/>
  <c r="AI653" i="4"/>
  <c r="AJ653" i="4"/>
  <c r="AK653" i="4"/>
  <c r="AL653" i="4"/>
  <c r="AN653" i="4"/>
  <c r="AO653" i="4"/>
  <c r="AP653" i="4"/>
  <c r="AR653" i="4"/>
  <c r="D654" i="4"/>
  <c r="E654" i="4"/>
  <c r="F654" i="4"/>
  <c r="G654" i="4"/>
  <c r="H654" i="4"/>
  <c r="I654" i="4"/>
  <c r="K654" i="4"/>
  <c r="L654" i="4"/>
  <c r="M654" i="4"/>
  <c r="O654" i="4"/>
  <c r="AI654" i="4"/>
  <c r="AJ654" i="4"/>
  <c r="AK654" i="4"/>
  <c r="AL654" i="4"/>
  <c r="AN654" i="4"/>
  <c r="AO654" i="4"/>
  <c r="AP654" i="4"/>
  <c r="AR654" i="4"/>
  <c r="D655" i="4"/>
  <c r="E655" i="4"/>
  <c r="F655" i="4"/>
  <c r="G655" i="4"/>
  <c r="H655" i="4"/>
  <c r="I655" i="4"/>
  <c r="K655" i="4"/>
  <c r="L655" i="4"/>
  <c r="M655" i="4"/>
  <c r="O655" i="4"/>
  <c r="AI655" i="4"/>
  <c r="AJ655" i="4"/>
  <c r="AK655" i="4"/>
  <c r="AL655" i="4"/>
  <c r="AN655" i="4"/>
  <c r="AO655" i="4"/>
  <c r="AP655" i="4"/>
  <c r="AR655" i="4"/>
  <c r="D656" i="4"/>
  <c r="E656" i="4"/>
  <c r="F656" i="4"/>
  <c r="G656" i="4"/>
  <c r="H656" i="4"/>
  <c r="I656" i="4"/>
  <c r="K656" i="4"/>
  <c r="L656" i="4"/>
  <c r="M656" i="4"/>
  <c r="O656" i="4"/>
  <c r="AI656" i="4"/>
  <c r="AJ656" i="4"/>
  <c r="AK656" i="4"/>
  <c r="AL656" i="4"/>
  <c r="AN656" i="4"/>
  <c r="AO656" i="4"/>
  <c r="AP656" i="4"/>
  <c r="AR656" i="4"/>
  <c r="D657" i="4"/>
  <c r="E657" i="4"/>
  <c r="F657" i="4"/>
  <c r="G657" i="4"/>
  <c r="H657" i="4"/>
  <c r="I657" i="4"/>
  <c r="K657" i="4"/>
  <c r="L657" i="4"/>
  <c r="M657" i="4"/>
  <c r="O657" i="4"/>
  <c r="AI657" i="4"/>
  <c r="AJ657" i="4"/>
  <c r="AK657" i="4"/>
  <c r="AL657" i="4"/>
  <c r="AN657" i="4"/>
  <c r="AO657" i="4"/>
  <c r="AP657" i="4"/>
  <c r="AR657" i="4"/>
  <c r="D658" i="4"/>
  <c r="E658" i="4"/>
  <c r="F658" i="4"/>
  <c r="G658" i="4"/>
  <c r="H658" i="4"/>
  <c r="I658" i="4"/>
  <c r="K658" i="4"/>
  <c r="L658" i="4"/>
  <c r="M658" i="4"/>
  <c r="O658" i="4"/>
  <c r="AI658" i="4"/>
  <c r="AJ658" i="4"/>
  <c r="AK658" i="4"/>
  <c r="AL658" i="4"/>
  <c r="AN658" i="4"/>
  <c r="AO658" i="4"/>
  <c r="AP658" i="4"/>
  <c r="AR658" i="4"/>
  <c r="D659" i="4"/>
  <c r="E659" i="4"/>
  <c r="F659" i="4"/>
  <c r="G659" i="4"/>
  <c r="H659" i="4"/>
  <c r="I659" i="4"/>
  <c r="K659" i="4"/>
  <c r="L659" i="4"/>
  <c r="M659" i="4"/>
  <c r="O659" i="4"/>
  <c r="AI659" i="4"/>
  <c r="AJ659" i="4"/>
  <c r="AK659" i="4"/>
  <c r="AL659" i="4"/>
  <c r="AN659" i="4"/>
  <c r="AO659" i="4"/>
  <c r="AP659" i="4"/>
  <c r="AR659" i="4"/>
  <c r="D660" i="4"/>
  <c r="E660" i="4"/>
  <c r="F660" i="4"/>
  <c r="G660" i="4"/>
  <c r="H660" i="4"/>
  <c r="I660" i="4"/>
  <c r="K660" i="4"/>
  <c r="L660" i="4"/>
  <c r="M660" i="4"/>
  <c r="O660" i="4"/>
  <c r="AI660" i="4"/>
  <c r="AJ660" i="4"/>
  <c r="AK660" i="4"/>
  <c r="AL660" i="4"/>
  <c r="AN660" i="4"/>
  <c r="AO660" i="4"/>
  <c r="AP660" i="4"/>
  <c r="AR660" i="4"/>
  <c r="D661" i="4"/>
  <c r="E661" i="4"/>
  <c r="F661" i="4"/>
  <c r="G661" i="4"/>
  <c r="H661" i="4"/>
  <c r="I661" i="4"/>
  <c r="K661" i="4"/>
  <c r="L661" i="4"/>
  <c r="M661" i="4"/>
  <c r="O661" i="4"/>
  <c r="AI661" i="4"/>
  <c r="AJ661" i="4"/>
  <c r="AK661" i="4"/>
  <c r="AL661" i="4"/>
  <c r="AN661" i="4"/>
  <c r="AO661" i="4"/>
  <c r="AP661" i="4"/>
  <c r="AR661" i="4"/>
  <c r="D662" i="4"/>
  <c r="E662" i="4"/>
  <c r="F662" i="4"/>
  <c r="G662" i="4"/>
  <c r="H662" i="4"/>
  <c r="I662" i="4"/>
  <c r="K662" i="4"/>
  <c r="L662" i="4"/>
  <c r="M662" i="4"/>
  <c r="O662" i="4"/>
  <c r="AI662" i="4"/>
  <c r="AJ662" i="4"/>
  <c r="AK662" i="4"/>
  <c r="AL662" i="4"/>
  <c r="AN662" i="4"/>
  <c r="AO662" i="4"/>
  <c r="AP662" i="4"/>
  <c r="AR662" i="4"/>
  <c r="D663" i="4"/>
  <c r="E663" i="4"/>
  <c r="F663" i="4"/>
  <c r="G663" i="4"/>
  <c r="H663" i="4"/>
  <c r="I663" i="4"/>
  <c r="K663" i="4"/>
  <c r="L663" i="4"/>
  <c r="M663" i="4"/>
  <c r="O663" i="4"/>
  <c r="AI663" i="4"/>
  <c r="AJ663" i="4"/>
  <c r="AK663" i="4"/>
  <c r="AL663" i="4"/>
  <c r="AN663" i="4"/>
  <c r="AO663" i="4"/>
  <c r="AP663" i="4"/>
  <c r="AR663" i="4"/>
  <c r="D664" i="4"/>
  <c r="E664" i="4"/>
  <c r="F664" i="4"/>
  <c r="G664" i="4"/>
  <c r="H664" i="4"/>
  <c r="I664" i="4"/>
  <c r="K664" i="4"/>
  <c r="L664" i="4"/>
  <c r="M664" i="4"/>
  <c r="O664" i="4"/>
  <c r="AI664" i="4"/>
  <c r="AJ664" i="4"/>
  <c r="AK664" i="4"/>
  <c r="AL664" i="4"/>
  <c r="AN664" i="4"/>
  <c r="AO664" i="4"/>
  <c r="AP664" i="4"/>
  <c r="AR664" i="4"/>
  <c r="D665" i="4"/>
  <c r="E665" i="4"/>
  <c r="F665" i="4"/>
  <c r="G665" i="4"/>
  <c r="H665" i="4"/>
  <c r="I665" i="4"/>
  <c r="K665" i="4"/>
  <c r="L665" i="4"/>
  <c r="M665" i="4"/>
  <c r="O665" i="4"/>
  <c r="AI665" i="4"/>
  <c r="AJ665" i="4"/>
  <c r="AK665" i="4"/>
  <c r="AL665" i="4"/>
  <c r="AN665" i="4"/>
  <c r="AO665" i="4"/>
  <c r="AP665" i="4"/>
  <c r="AR665" i="4"/>
  <c r="D666" i="4"/>
  <c r="E666" i="4"/>
  <c r="F666" i="4"/>
  <c r="G666" i="4"/>
  <c r="H666" i="4"/>
  <c r="I666" i="4"/>
  <c r="K666" i="4"/>
  <c r="L666" i="4"/>
  <c r="M666" i="4"/>
  <c r="O666" i="4"/>
  <c r="AI666" i="4"/>
  <c r="AJ666" i="4"/>
  <c r="AK666" i="4"/>
  <c r="AL666" i="4"/>
  <c r="AN666" i="4"/>
  <c r="AO666" i="4"/>
  <c r="AP666" i="4"/>
  <c r="AR666" i="4"/>
  <c r="D667" i="4"/>
  <c r="E667" i="4"/>
  <c r="F667" i="4"/>
  <c r="G667" i="4"/>
  <c r="H667" i="4"/>
  <c r="I667" i="4"/>
  <c r="K667" i="4"/>
  <c r="L667" i="4"/>
  <c r="M667" i="4"/>
  <c r="O667" i="4"/>
  <c r="AI667" i="4"/>
  <c r="AJ667" i="4"/>
  <c r="AK667" i="4"/>
  <c r="AL667" i="4"/>
  <c r="AN667" i="4"/>
  <c r="AO667" i="4"/>
  <c r="AP667" i="4"/>
  <c r="AR667" i="4"/>
  <c r="D668" i="4"/>
  <c r="E668" i="4"/>
  <c r="F668" i="4"/>
  <c r="G668" i="4"/>
  <c r="H668" i="4"/>
  <c r="I668" i="4"/>
  <c r="K668" i="4"/>
  <c r="L668" i="4"/>
  <c r="M668" i="4"/>
  <c r="O668" i="4"/>
  <c r="AI668" i="4"/>
  <c r="AJ668" i="4"/>
  <c r="AK668" i="4"/>
  <c r="AL668" i="4"/>
  <c r="AN668" i="4"/>
  <c r="AO668" i="4"/>
  <c r="AP668" i="4"/>
  <c r="AR668" i="4"/>
  <c r="D669" i="4"/>
  <c r="E669" i="4"/>
  <c r="F669" i="4"/>
  <c r="G669" i="4"/>
  <c r="H669" i="4"/>
  <c r="I669" i="4"/>
  <c r="K669" i="4"/>
  <c r="L669" i="4"/>
  <c r="M669" i="4"/>
  <c r="O669" i="4"/>
  <c r="AI669" i="4"/>
  <c r="AJ669" i="4"/>
  <c r="AK669" i="4"/>
  <c r="AL669" i="4"/>
  <c r="AN669" i="4"/>
  <c r="AO669" i="4"/>
  <c r="AP669" i="4"/>
  <c r="AR669" i="4"/>
  <c r="D671" i="4"/>
  <c r="E671" i="4"/>
  <c r="F671" i="4"/>
  <c r="G671" i="4"/>
  <c r="H671" i="4"/>
  <c r="I671" i="4"/>
  <c r="K671" i="4"/>
  <c r="L671" i="4"/>
  <c r="M671" i="4"/>
  <c r="O671" i="4"/>
  <c r="AI671" i="4"/>
  <c r="AJ671" i="4"/>
  <c r="AK671" i="4"/>
  <c r="AL671" i="4"/>
  <c r="AN671" i="4"/>
  <c r="AO671" i="4"/>
  <c r="AP671" i="4"/>
  <c r="AR671" i="4"/>
  <c r="D672" i="4"/>
  <c r="E672" i="4"/>
  <c r="F672" i="4"/>
  <c r="G672" i="4"/>
  <c r="H672" i="4"/>
  <c r="I672" i="4"/>
  <c r="K672" i="4"/>
  <c r="L672" i="4"/>
  <c r="M672" i="4"/>
  <c r="O672" i="4"/>
  <c r="AI672" i="4"/>
  <c r="AJ672" i="4"/>
  <c r="AK672" i="4"/>
  <c r="AL672" i="4"/>
  <c r="AN672" i="4"/>
  <c r="AO672" i="4"/>
  <c r="AP672" i="4"/>
  <c r="AR672" i="4"/>
  <c r="D673" i="4"/>
  <c r="E673" i="4"/>
  <c r="F673" i="4"/>
  <c r="G673" i="4"/>
  <c r="H673" i="4"/>
  <c r="I673" i="4"/>
  <c r="K673" i="4"/>
  <c r="L673" i="4"/>
  <c r="M673" i="4"/>
  <c r="O673" i="4"/>
  <c r="AI673" i="4"/>
  <c r="AJ673" i="4"/>
  <c r="AK673" i="4"/>
  <c r="AL673" i="4"/>
  <c r="AN673" i="4"/>
  <c r="AO673" i="4"/>
  <c r="AP673" i="4"/>
  <c r="AR673" i="4"/>
  <c r="D674" i="4"/>
  <c r="E674" i="4"/>
  <c r="F674" i="4"/>
  <c r="G674" i="4"/>
  <c r="H674" i="4"/>
  <c r="I674" i="4"/>
  <c r="K674" i="4"/>
  <c r="L674" i="4"/>
  <c r="M674" i="4"/>
  <c r="O674" i="4"/>
  <c r="AI674" i="4"/>
  <c r="AJ674" i="4"/>
  <c r="AK674" i="4"/>
  <c r="AL674" i="4"/>
  <c r="AN674" i="4"/>
  <c r="AO674" i="4"/>
  <c r="AP674" i="4"/>
  <c r="AR674" i="4"/>
  <c r="D675" i="4"/>
  <c r="E675" i="4"/>
  <c r="F675" i="4"/>
  <c r="G675" i="4"/>
  <c r="H675" i="4"/>
  <c r="I675" i="4"/>
  <c r="K675" i="4"/>
  <c r="L675" i="4"/>
  <c r="M675" i="4"/>
  <c r="O675" i="4"/>
  <c r="AI675" i="4"/>
  <c r="AJ675" i="4"/>
  <c r="AK675" i="4"/>
  <c r="AL675" i="4"/>
  <c r="AN675" i="4"/>
  <c r="AO675" i="4"/>
  <c r="AP675" i="4"/>
  <c r="AR675" i="4"/>
  <c r="D676" i="4"/>
  <c r="E676" i="4"/>
  <c r="F676" i="4"/>
  <c r="G676" i="4"/>
  <c r="H676" i="4"/>
  <c r="I676" i="4"/>
  <c r="K676" i="4"/>
  <c r="L676" i="4"/>
  <c r="M676" i="4"/>
  <c r="O676" i="4"/>
  <c r="AI676" i="4"/>
  <c r="AJ676" i="4"/>
  <c r="AK676" i="4"/>
  <c r="AL676" i="4"/>
  <c r="AN676" i="4"/>
  <c r="AO676" i="4"/>
  <c r="AP676" i="4"/>
  <c r="AR676" i="4"/>
  <c r="D677" i="4"/>
  <c r="E677" i="4"/>
  <c r="F677" i="4"/>
  <c r="G677" i="4"/>
  <c r="H677" i="4"/>
  <c r="I677" i="4"/>
  <c r="K677" i="4"/>
  <c r="L677" i="4"/>
  <c r="M677" i="4"/>
  <c r="O677" i="4"/>
  <c r="AI677" i="4"/>
  <c r="AJ677" i="4"/>
  <c r="AK677" i="4"/>
  <c r="AL677" i="4"/>
  <c r="AN677" i="4"/>
  <c r="AO677" i="4"/>
  <c r="AP677" i="4"/>
  <c r="AR677" i="4"/>
  <c r="D678" i="4"/>
  <c r="E678" i="4"/>
  <c r="F678" i="4"/>
  <c r="G678" i="4"/>
  <c r="H678" i="4"/>
  <c r="I678" i="4"/>
  <c r="K678" i="4"/>
  <c r="L678" i="4"/>
  <c r="M678" i="4"/>
  <c r="O678" i="4"/>
  <c r="AI678" i="4"/>
  <c r="AJ678" i="4"/>
  <c r="AK678" i="4"/>
  <c r="AL678" i="4"/>
  <c r="AN678" i="4"/>
  <c r="AO678" i="4"/>
  <c r="AP678" i="4"/>
  <c r="AR678" i="4"/>
  <c r="D679" i="4"/>
  <c r="E679" i="4"/>
  <c r="F679" i="4"/>
  <c r="G679" i="4"/>
  <c r="H679" i="4"/>
  <c r="I679" i="4"/>
  <c r="K679" i="4"/>
  <c r="L679" i="4"/>
  <c r="M679" i="4"/>
  <c r="O679" i="4"/>
  <c r="AI679" i="4"/>
  <c r="AJ679" i="4"/>
  <c r="AK679" i="4"/>
  <c r="AL679" i="4"/>
  <c r="AN679" i="4"/>
  <c r="AO679" i="4"/>
  <c r="AP679" i="4"/>
  <c r="AR679" i="4"/>
  <c r="D680" i="4"/>
  <c r="E680" i="4"/>
  <c r="F680" i="4"/>
  <c r="G680" i="4"/>
  <c r="H680" i="4"/>
  <c r="I680" i="4"/>
  <c r="K680" i="4"/>
  <c r="L680" i="4"/>
  <c r="M680" i="4"/>
  <c r="O680" i="4"/>
  <c r="AI680" i="4"/>
  <c r="AJ680" i="4"/>
  <c r="AK680" i="4"/>
  <c r="AL680" i="4"/>
  <c r="AN680" i="4"/>
  <c r="AO680" i="4"/>
  <c r="AP680" i="4"/>
  <c r="AR680" i="4"/>
  <c r="D681" i="4"/>
  <c r="E681" i="4"/>
  <c r="F681" i="4"/>
  <c r="G681" i="4"/>
  <c r="H681" i="4"/>
  <c r="I681" i="4"/>
  <c r="K681" i="4"/>
  <c r="L681" i="4"/>
  <c r="M681" i="4"/>
  <c r="O681" i="4"/>
  <c r="AI681" i="4"/>
  <c r="AJ681" i="4"/>
  <c r="AK681" i="4"/>
  <c r="AL681" i="4"/>
  <c r="AN681" i="4"/>
  <c r="AO681" i="4"/>
  <c r="AP681" i="4"/>
  <c r="AR681" i="4"/>
  <c r="D682" i="4"/>
  <c r="E682" i="4"/>
  <c r="F682" i="4"/>
  <c r="G682" i="4"/>
  <c r="H682" i="4"/>
  <c r="I682" i="4"/>
  <c r="K682" i="4"/>
  <c r="L682" i="4"/>
  <c r="M682" i="4"/>
  <c r="O682" i="4"/>
  <c r="AI682" i="4"/>
  <c r="AJ682" i="4"/>
  <c r="AK682" i="4"/>
  <c r="AL682" i="4"/>
  <c r="AN682" i="4"/>
  <c r="AO682" i="4"/>
  <c r="AP682" i="4"/>
  <c r="AR682" i="4"/>
  <c r="D683" i="4"/>
  <c r="E683" i="4"/>
  <c r="F683" i="4"/>
  <c r="G683" i="4"/>
  <c r="H683" i="4"/>
  <c r="I683" i="4"/>
  <c r="K683" i="4"/>
  <c r="L683" i="4"/>
  <c r="M683" i="4"/>
  <c r="O683" i="4"/>
  <c r="AI683" i="4"/>
  <c r="AJ683" i="4"/>
  <c r="AK683" i="4"/>
  <c r="AL683" i="4"/>
  <c r="AN683" i="4"/>
  <c r="AO683" i="4"/>
  <c r="AP683" i="4"/>
  <c r="AR683" i="4"/>
  <c r="D684" i="4"/>
  <c r="E684" i="4"/>
  <c r="F684" i="4"/>
  <c r="G684" i="4"/>
  <c r="H684" i="4"/>
  <c r="I684" i="4"/>
  <c r="K684" i="4"/>
  <c r="L684" i="4"/>
  <c r="M684" i="4"/>
  <c r="O684" i="4"/>
  <c r="AI684" i="4"/>
  <c r="AJ684" i="4"/>
  <c r="AK684" i="4"/>
  <c r="AL684" i="4"/>
  <c r="AN684" i="4"/>
  <c r="AO684" i="4"/>
  <c r="AP684" i="4"/>
  <c r="AR684" i="4"/>
  <c r="D685" i="4"/>
  <c r="E685" i="4"/>
  <c r="F685" i="4"/>
  <c r="G685" i="4"/>
  <c r="H685" i="4"/>
  <c r="I685" i="4"/>
  <c r="K685" i="4"/>
  <c r="L685" i="4"/>
  <c r="M685" i="4"/>
  <c r="O685" i="4"/>
  <c r="AI685" i="4"/>
  <c r="AJ685" i="4"/>
  <c r="AK685" i="4"/>
  <c r="AL685" i="4"/>
  <c r="AN685" i="4"/>
  <c r="AO685" i="4"/>
  <c r="AP685" i="4"/>
  <c r="AR685" i="4"/>
  <c r="D686" i="4"/>
  <c r="E686" i="4"/>
  <c r="F686" i="4"/>
  <c r="G686" i="4"/>
  <c r="H686" i="4"/>
  <c r="I686" i="4"/>
  <c r="K686" i="4"/>
  <c r="L686" i="4"/>
  <c r="M686" i="4"/>
  <c r="O686" i="4"/>
  <c r="AI686" i="4"/>
  <c r="AJ686" i="4"/>
  <c r="AK686" i="4"/>
  <c r="AL686" i="4"/>
  <c r="AN686" i="4"/>
  <c r="AO686" i="4"/>
  <c r="AP686" i="4"/>
  <c r="AR686" i="4"/>
  <c r="D687" i="4"/>
  <c r="E687" i="4"/>
  <c r="F687" i="4"/>
  <c r="G687" i="4"/>
  <c r="H687" i="4"/>
  <c r="I687" i="4"/>
  <c r="K687" i="4"/>
  <c r="L687" i="4"/>
  <c r="M687" i="4"/>
  <c r="O687" i="4"/>
  <c r="AI687" i="4"/>
  <c r="AJ687" i="4"/>
  <c r="AK687" i="4"/>
  <c r="AL687" i="4"/>
  <c r="AN687" i="4"/>
  <c r="AO687" i="4"/>
  <c r="AP687" i="4"/>
  <c r="AR687" i="4"/>
  <c r="D688" i="4"/>
  <c r="E688" i="4"/>
  <c r="F688" i="4"/>
  <c r="G688" i="4"/>
  <c r="H688" i="4"/>
  <c r="I688" i="4"/>
  <c r="K688" i="4"/>
  <c r="L688" i="4"/>
  <c r="M688" i="4"/>
  <c r="O688" i="4"/>
  <c r="AI688" i="4"/>
  <c r="AJ688" i="4"/>
  <c r="AK688" i="4"/>
  <c r="AL688" i="4"/>
  <c r="AN688" i="4"/>
  <c r="AO688" i="4"/>
  <c r="AP688" i="4"/>
  <c r="AR688" i="4"/>
  <c r="D689" i="4"/>
  <c r="E689" i="4"/>
  <c r="F689" i="4"/>
  <c r="G689" i="4"/>
  <c r="H689" i="4"/>
  <c r="I689" i="4"/>
  <c r="K689" i="4"/>
  <c r="L689" i="4"/>
  <c r="M689" i="4"/>
  <c r="O689" i="4"/>
  <c r="AI689" i="4"/>
  <c r="AJ689" i="4"/>
  <c r="AK689" i="4"/>
  <c r="AL689" i="4"/>
  <c r="AN689" i="4"/>
  <c r="AO689" i="4"/>
  <c r="AP689" i="4"/>
  <c r="AR689" i="4"/>
  <c r="D690" i="4"/>
  <c r="E690" i="4"/>
  <c r="F690" i="4"/>
  <c r="G690" i="4"/>
  <c r="H690" i="4"/>
  <c r="I690" i="4"/>
  <c r="K690" i="4"/>
  <c r="L690" i="4"/>
  <c r="M690" i="4"/>
  <c r="O690" i="4"/>
  <c r="AI690" i="4"/>
  <c r="AJ690" i="4"/>
  <c r="AK690" i="4"/>
  <c r="AL690" i="4"/>
  <c r="AN690" i="4"/>
  <c r="AO690" i="4"/>
  <c r="AP690" i="4"/>
  <c r="AR690" i="4"/>
  <c r="D691" i="4"/>
  <c r="E691" i="4"/>
  <c r="F691" i="4"/>
  <c r="G691" i="4"/>
  <c r="H691" i="4"/>
  <c r="I691" i="4"/>
  <c r="K691" i="4"/>
  <c r="L691" i="4"/>
  <c r="M691" i="4"/>
  <c r="O691" i="4"/>
  <c r="AI691" i="4"/>
  <c r="AJ691" i="4"/>
  <c r="AK691" i="4"/>
  <c r="AL691" i="4"/>
  <c r="AN691" i="4"/>
  <c r="AO691" i="4"/>
  <c r="AP691" i="4"/>
  <c r="AR691" i="4"/>
  <c r="D692" i="4"/>
  <c r="E692" i="4"/>
  <c r="F692" i="4"/>
  <c r="G692" i="4"/>
  <c r="H692" i="4"/>
  <c r="I692" i="4"/>
  <c r="K692" i="4"/>
  <c r="L692" i="4"/>
  <c r="M692" i="4"/>
  <c r="O692" i="4"/>
  <c r="AI692" i="4"/>
  <c r="AJ692" i="4"/>
  <c r="AK692" i="4"/>
  <c r="AL692" i="4"/>
  <c r="AN692" i="4"/>
  <c r="AO692" i="4"/>
  <c r="AP692" i="4"/>
  <c r="AR692" i="4"/>
  <c r="D693" i="4"/>
  <c r="E693" i="4"/>
  <c r="F693" i="4"/>
  <c r="G693" i="4"/>
  <c r="H693" i="4"/>
  <c r="I693" i="4"/>
  <c r="K693" i="4"/>
  <c r="L693" i="4"/>
  <c r="M693" i="4"/>
  <c r="O693" i="4"/>
  <c r="AI693" i="4"/>
  <c r="AJ693" i="4"/>
  <c r="AK693" i="4"/>
  <c r="AL693" i="4"/>
  <c r="AN693" i="4"/>
  <c r="AO693" i="4"/>
  <c r="AP693" i="4"/>
  <c r="AR693" i="4"/>
  <c r="D694" i="4"/>
  <c r="E694" i="4"/>
  <c r="F694" i="4"/>
  <c r="G694" i="4"/>
  <c r="H694" i="4"/>
  <c r="I694" i="4"/>
  <c r="K694" i="4"/>
  <c r="L694" i="4"/>
  <c r="M694" i="4"/>
  <c r="O694" i="4"/>
  <c r="AI694" i="4"/>
  <c r="AJ694" i="4"/>
  <c r="AK694" i="4"/>
  <c r="AL694" i="4"/>
  <c r="AN694" i="4"/>
  <c r="AO694" i="4"/>
  <c r="AP694" i="4"/>
  <c r="AR694" i="4"/>
  <c r="D695" i="4"/>
  <c r="E695" i="4"/>
  <c r="F695" i="4"/>
  <c r="G695" i="4"/>
  <c r="H695" i="4"/>
  <c r="I695" i="4"/>
  <c r="K695" i="4"/>
  <c r="L695" i="4"/>
  <c r="M695" i="4"/>
  <c r="O695" i="4"/>
  <c r="AI695" i="4"/>
  <c r="AJ695" i="4"/>
  <c r="AK695" i="4"/>
  <c r="AL695" i="4"/>
  <c r="AN695" i="4"/>
  <c r="AO695" i="4"/>
  <c r="AP695" i="4"/>
  <c r="AR695" i="4"/>
  <c r="D696" i="4"/>
  <c r="E696" i="4"/>
  <c r="F696" i="4"/>
  <c r="G696" i="4"/>
  <c r="H696" i="4"/>
  <c r="I696" i="4"/>
  <c r="K696" i="4"/>
  <c r="L696" i="4"/>
  <c r="M696" i="4"/>
  <c r="O696" i="4"/>
  <c r="AI696" i="4"/>
  <c r="AJ696" i="4"/>
  <c r="AK696" i="4"/>
  <c r="AL696" i="4"/>
  <c r="AN696" i="4"/>
  <c r="AO696" i="4"/>
  <c r="AP696" i="4"/>
  <c r="AR696" i="4"/>
  <c r="D697" i="4"/>
  <c r="E697" i="4"/>
  <c r="F697" i="4"/>
  <c r="G697" i="4"/>
  <c r="H697" i="4"/>
  <c r="I697" i="4"/>
  <c r="K697" i="4"/>
  <c r="L697" i="4"/>
  <c r="M697" i="4"/>
  <c r="O697" i="4"/>
  <c r="AI697" i="4"/>
  <c r="AJ697" i="4"/>
  <c r="AK697" i="4"/>
  <c r="AL697" i="4"/>
  <c r="AN697" i="4"/>
  <c r="AO697" i="4"/>
  <c r="AP697" i="4"/>
  <c r="AR697" i="4"/>
  <c r="D698" i="4"/>
  <c r="E698" i="4"/>
  <c r="F698" i="4"/>
  <c r="G698" i="4"/>
  <c r="H698" i="4"/>
  <c r="I698" i="4"/>
  <c r="K698" i="4"/>
  <c r="L698" i="4"/>
  <c r="M698" i="4"/>
  <c r="O698" i="4"/>
  <c r="AI698" i="4"/>
  <c r="AJ698" i="4"/>
  <c r="AK698" i="4"/>
  <c r="AL698" i="4"/>
  <c r="AN698" i="4"/>
  <c r="AO698" i="4"/>
  <c r="AP698" i="4"/>
  <c r="AR698" i="4"/>
  <c r="D699" i="4"/>
  <c r="E699" i="4"/>
  <c r="F699" i="4"/>
  <c r="G699" i="4"/>
  <c r="H699" i="4"/>
  <c r="I699" i="4"/>
  <c r="K699" i="4"/>
  <c r="L699" i="4"/>
  <c r="M699" i="4"/>
  <c r="O699" i="4"/>
  <c r="AI699" i="4"/>
  <c r="AJ699" i="4"/>
  <c r="AK699" i="4"/>
  <c r="AL699" i="4"/>
  <c r="AN699" i="4"/>
  <c r="AO699" i="4"/>
  <c r="AP699" i="4"/>
  <c r="AR699" i="4"/>
  <c r="D700" i="4"/>
  <c r="E700" i="4"/>
  <c r="F700" i="4"/>
  <c r="G700" i="4"/>
  <c r="H700" i="4"/>
  <c r="I700" i="4"/>
  <c r="K700" i="4"/>
  <c r="L700" i="4"/>
  <c r="M700" i="4"/>
  <c r="O700" i="4"/>
  <c r="AI700" i="4"/>
  <c r="AJ700" i="4"/>
  <c r="AK700" i="4"/>
  <c r="AL700" i="4"/>
  <c r="AN700" i="4"/>
  <c r="AO700" i="4"/>
  <c r="AP700" i="4"/>
  <c r="AR700" i="4"/>
  <c r="D701" i="4"/>
  <c r="E701" i="4"/>
  <c r="F701" i="4"/>
  <c r="G701" i="4"/>
  <c r="H701" i="4"/>
  <c r="I701" i="4"/>
  <c r="K701" i="4"/>
  <c r="L701" i="4"/>
  <c r="M701" i="4"/>
  <c r="O701" i="4"/>
  <c r="AI701" i="4"/>
  <c r="AJ701" i="4"/>
  <c r="AK701" i="4"/>
  <c r="AL701" i="4"/>
  <c r="AN701" i="4"/>
  <c r="AO701" i="4"/>
  <c r="AP701" i="4"/>
  <c r="AR701" i="4"/>
  <c r="D702" i="4"/>
  <c r="E702" i="4"/>
  <c r="F702" i="4"/>
  <c r="G702" i="4"/>
  <c r="H702" i="4"/>
  <c r="I702" i="4"/>
  <c r="K702" i="4"/>
  <c r="L702" i="4"/>
  <c r="M702" i="4"/>
  <c r="O702" i="4"/>
  <c r="AI702" i="4"/>
  <c r="AJ702" i="4"/>
  <c r="AK702" i="4"/>
  <c r="AL702" i="4"/>
  <c r="AN702" i="4"/>
  <c r="AO702" i="4"/>
  <c r="AP702" i="4"/>
  <c r="AR702" i="4"/>
  <c r="D703" i="4"/>
  <c r="E703" i="4"/>
  <c r="F703" i="4"/>
  <c r="G703" i="4"/>
  <c r="H703" i="4"/>
  <c r="I703" i="4"/>
  <c r="K703" i="4"/>
  <c r="L703" i="4"/>
  <c r="M703" i="4"/>
  <c r="O703" i="4"/>
  <c r="AI703" i="4"/>
  <c r="AJ703" i="4"/>
  <c r="AK703" i="4"/>
  <c r="AL703" i="4"/>
  <c r="AN703" i="4"/>
  <c r="AO703" i="4"/>
  <c r="AP703" i="4"/>
  <c r="AR703" i="4"/>
  <c r="D704" i="4"/>
  <c r="E704" i="4"/>
  <c r="F704" i="4"/>
  <c r="G704" i="4"/>
  <c r="H704" i="4"/>
  <c r="I704" i="4"/>
  <c r="K704" i="4"/>
  <c r="L704" i="4"/>
  <c r="M704" i="4"/>
  <c r="O704" i="4"/>
  <c r="AI704" i="4"/>
  <c r="AJ704" i="4"/>
  <c r="AK704" i="4"/>
  <c r="AL704" i="4"/>
  <c r="AN704" i="4"/>
  <c r="AO704" i="4"/>
  <c r="AP704" i="4"/>
  <c r="AR704" i="4"/>
  <c r="D705" i="4"/>
  <c r="E705" i="4"/>
  <c r="F705" i="4"/>
  <c r="G705" i="4"/>
  <c r="H705" i="4"/>
  <c r="I705" i="4"/>
  <c r="K705" i="4"/>
  <c r="L705" i="4"/>
  <c r="M705" i="4"/>
  <c r="O705" i="4"/>
  <c r="AI705" i="4"/>
  <c r="AJ705" i="4"/>
  <c r="AK705" i="4"/>
  <c r="AL705" i="4"/>
  <c r="AN705" i="4"/>
  <c r="AO705" i="4"/>
  <c r="AP705" i="4"/>
  <c r="AR705" i="4"/>
  <c r="D706" i="4"/>
  <c r="E706" i="4"/>
  <c r="F706" i="4"/>
  <c r="G706" i="4"/>
  <c r="H706" i="4"/>
  <c r="I706" i="4"/>
  <c r="K706" i="4"/>
  <c r="L706" i="4"/>
  <c r="M706" i="4"/>
  <c r="O706" i="4"/>
  <c r="AI706" i="4"/>
  <c r="AJ706" i="4"/>
  <c r="AK706" i="4"/>
  <c r="AL706" i="4"/>
  <c r="AN706" i="4"/>
  <c r="AO706" i="4"/>
  <c r="AP706" i="4"/>
  <c r="AR706" i="4"/>
  <c r="D707" i="4"/>
  <c r="E707" i="4"/>
  <c r="F707" i="4"/>
  <c r="G707" i="4"/>
  <c r="H707" i="4"/>
  <c r="I707" i="4"/>
  <c r="K707" i="4"/>
  <c r="L707" i="4"/>
  <c r="M707" i="4"/>
  <c r="O707" i="4"/>
  <c r="AI707" i="4"/>
  <c r="AJ707" i="4"/>
  <c r="AK707" i="4"/>
  <c r="AL707" i="4"/>
  <c r="AN707" i="4"/>
  <c r="AO707" i="4"/>
  <c r="AP707" i="4"/>
  <c r="AR707" i="4"/>
  <c r="D708" i="4"/>
  <c r="E708" i="4"/>
  <c r="F708" i="4"/>
  <c r="G708" i="4"/>
  <c r="H708" i="4"/>
  <c r="I708" i="4"/>
  <c r="K708" i="4"/>
  <c r="L708" i="4"/>
  <c r="M708" i="4"/>
  <c r="O708" i="4"/>
  <c r="AI708" i="4"/>
  <c r="AJ708" i="4"/>
  <c r="AK708" i="4"/>
  <c r="AL708" i="4"/>
  <c r="AN708" i="4"/>
  <c r="AO708" i="4"/>
  <c r="AP708" i="4"/>
  <c r="AR708" i="4"/>
  <c r="D709" i="4"/>
  <c r="E709" i="4"/>
  <c r="F709" i="4"/>
  <c r="G709" i="4"/>
  <c r="H709" i="4"/>
  <c r="I709" i="4"/>
  <c r="K709" i="4"/>
  <c r="L709" i="4"/>
  <c r="M709" i="4"/>
  <c r="O709" i="4"/>
  <c r="AI709" i="4"/>
  <c r="AJ709" i="4"/>
  <c r="AK709" i="4"/>
  <c r="AL709" i="4"/>
  <c r="AN709" i="4"/>
  <c r="AO709" i="4"/>
  <c r="AP709" i="4"/>
  <c r="AR709" i="4"/>
  <c r="D710" i="4"/>
  <c r="E710" i="4"/>
  <c r="F710" i="4"/>
  <c r="G710" i="4"/>
  <c r="H710" i="4"/>
  <c r="I710" i="4"/>
  <c r="K710" i="4"/>
  <c r="L710" i="4"/>
  <c r="M710" i="4"/>
  <c r="O710" i="4"/>
  <c r="AI710" i="4"/>
  <c r="AJ710" i="4"/>
  <c r="AK710" i="4"/>
  <c r="AL710" i="4"/>
  <c r="AN710" i="4"/>
  <c r="AO710" i="4"/>
  <c r="AP710" i="4"/>
  <c r="AR710" i="4"/>
  <c r="D711" i="4"/>
  <c r="E711" i="4"/>
  <c r="F711" i="4"/>
  <c r="G711" i="4"/>
  <c r="H711" i="4"/>
  <c r="I711" i="4"/>
  <c r="K711" i="4"/>
  <c r="L711" i="4"/>
  <c r="M711" i="4"/>
  <c r="O711" i="4"/>
  <c r="AI711" i="4"/>
  <c r="AJ711" i="4"/>
  <c r="AK711" i="4"/>
  <c r="AL711" i="4"/>
  <c r="AN711" i="4"/>
  <c r="AO711" i="4"/>
  <c r="AP711" i="4"/>
  <c r="AR711" i="4"/>
  <c r="D712" i="4"/>
  <c r="E712" i="4"/>
  <c r="F712" i="4"/>
  <c r="G712" i="4"/>
  <c r="H712" i="4"/>
  <c r="I712" i="4"/>
  <c r="K712" i="4"/>
  <c r="L712" i="4"/>
  <c r="M712" i="4"/>
  <c r="O712" i="4"/>
  <c r="AI712" i="4"/>
  <c r="AJ712" i="4"/>
  <c r="AK712" i="4"/>
  <c r="AL712" i="4"/>
  <c r="AN712" i="4"/>
  <c r="AO712" i="4"/>
  <c r="AP712" i="4"/>
  <c r="AR712" i="4"/>
  <c r="D713" i="4"/>
  <c r="E713" i="4"/>
  <c r="F713" i="4"/>
  <c r="G713" i="4"/>
  <c r="H713" i="4"/>
  <c r="I713" i="4"/>
  <c r="K713" i="4"/>
  <c r="L713" i="4"/>
  <c r="M713" i="4"/>
  <c r="O713" i="4"/>
  <c r="AI713" i="4"/>
  <c r="AJ713" i="4"/>
  <c r="AK713" i="4"/>
  <c r="AL713" i="4"/>
  <c r="AN713" i="4"/>
  <c r="AO713" i="4"/>
  <c r="AP713" i="4"/>
  <c r="AR713" i="4"/>
  <c r="D714" i="4"/>
  <c r="E714" i="4"/>
  <c r="F714" i="4"/>
  <c r="G714" i="4"/>
  <c r="H714" i="4"/>
  <c r="I714" i="4"/>
  <c r="K714" i="4"/>
  <c r="L714" i="4"/>
  <c r="M714" i="4"/>
  <c r="O714" i="4"/>
  <c r="AI714" i="4"/>
  <c r="AJ714" i="4"/>
  <c r="AK714" i="4"/>
  <c r="AL714" i="4"/>
  <c r="AN714" i="4"/>
  <c r="AO714" i="4"/>
  <c r="AP714" i="4"/>
  <c r="AR714" i="4"/>
  <c r="D715" i="4"/>
  <c r="E715" i="4"/>
  <c r="F715" i="4"/>
  <c r="G715" i="4"/>
  <c r="H715" i="4"/>
  <c r="I715" i="4"/>
  <c r="K715" i="4"/>
  <c r="L715" i="4"/>
  <c r="M715" i="4"/>
  <c r="O715" i="4"/>
  <c r="AI715" i="4"/>
  <c r="AJ715" i="4"/>
  <c r="AK715" i="4"/>
  <c r="AL715" i="4"/>
  <c r="AN715" i="4"/>
  <c r="AO715" i="4"/>
  <c r="AP715" i="4"/>
  <c r="AR715" i="4"/>
  <c r="D716" i="4"/>
  <c r="E716" i="4"/>
  <c r="F716" i="4"/>
  <c r="G716" i="4"/>
  <c r="H716" i="4"/>
  <c r="I716" i="4"/>
  <c r="K716" i="4"/>
  <c r="L716" i="4"/>
  <c r="M716" i="4"/>
  <c r="O716" i="4"/>
  <c r="AI716" i="4"/>
  <c r="AJ716" i="4"/>
  <c r="AK716" i="4"/>
  <c r="AL716" i="4"/>
  <c r="AN716" i="4"/>
  <c r="AO716" i="4"/>
  <c r="AP716" i="4"/>
  <c r="AR716" i="4"/>
  <c r="D717" i="4"/>
  <c r="E717" i="4"/>
  <c r="F717" i="4"/>
  <c r="G717" i="4"/>
  <c r="H717" i="4"/>
  <c r="I717" i="4"/>
  <c r="K717" i="4"/>
  <c r="L717" i="4"/>
  <c r="M717" i="4"/>
  <c r="O717" i="4"/>
  <c r="AI717" i="4"/>
  <c r="AJ717" i="4"/>
  <c r="AK717" i="4"/>
  <c r="AL717" i="4"/>
  <c r="AN717" i="4"/>
  <c r="AO717" i="4"/>
  <c r="AP717" i="4"/>
  <c r="AR717" i="4"/>
  <c r="D718" i="4"/>
  <c r="E718" i="4"/>
  <c r="F718" i="4"/>
  <c r="G718" i="4"/>
  <c r="H718" i="4"/>
  <c r="I718" i="4"/>
  <c r="K718" i="4"/>
  <c r="L718" i="4"/>
  <c r="M718" i="4"/>
  <c r="O718" i="4"/>
  <c r="AI718" i="4"/>
  <c r="AJ718" i="4"/>
  <c r="AK718" i="4"/>
  <c r="AL718" i="4"/>
  <c r="AN718" i="4"/>
  <c r="AO718" i="4"/>
  <c r="AP718" i="4"/>
  <c r="AR718" i="4"/>
  <c r="D719" i="4"/>
  <c r="E719" i="4"/>
  <c r="F719" i="4"/>
  <c r="G719" i="4"/>
  <c r="H719" i="4"/>
  <c r="I719" i="4"/>
  <c r="K719" i="4"/>
  <c r="L719" i="4"/>
  <c r="M719" i="4"/>
  <c r="O719" i="4"/>
  <c r="AI719" i="4"/>
  <c r="AJ719" i="4"/>
  <c r="AK719" i="4"/>
  <c r="AL719" i="4"/>
  <c r="AN719" i="4"/>
  <c r="AO719" i="4"/>
  <c r="AP719" i="4"/>
  <c r="AR719" i="4"/>
  <c r="D720" i="4"/>
  <c r="E720" i="4"/>
  <c r="F720" i="4"/>
  <c r="G720" i="4"/>
  <c r="H720" i="4"/>
  <c r="I720" i="4"/>
  <c r="K720" i="4"/>
  <c r="L720" i="4"/>
  <c r="M720" i="4"/>
  <c r="O720" i="4"/>
  <c r="AI720" i="4"/>
  <c r="AJ720" i="4"/>
  <c r="AK720" i="4"/>
  <c r="AL720" i="4"/>
  <c r="AN720" i="4"/>
  <c r="AO720" i="4"/>
  <c r="AP720" i="4"/>
  <c r="AR720" i="4"/>
  <c r="D721" i="4"/>
  <c r="E721" i="4"/>
  <c r="F721" i="4"/>
  <c r="G721" i="4"/>
  <c r="H721" i="4"/>
  <c r="I721" i="4"/>
  <c r="K721" i="4"/>
  <c r="L721" i="4"/>
  <c r="M721" i="4"/>
  <c r="O721" i="4"/>
  <c r="AI721" i="4"/>
  <c r="AJ721" i="4"/>
  <c r="AK721" i="4"/>
  <c r="AL721" i="4"/>
  <c r="AN721" i="4"/>
  <c r="AO721" i="4"/>
  <c r="AP721" i="4"/>
  <c r="AR721" i="4"/>
  <c r="D722" i="4"/>
  <c r="E722" i="4"/>
  <c r="F722" i="4"/>
  <c r="G722" i="4"/>
  <c r="H722" i="4"/>
  <c r="I722" i="4"/>
  <c r="K722" i="4"/>
  <c r="L722" i="4"/>
  <c r="M722" i="4"/>
  <c r="O722" i="4"/>
  <c r="AI722" i="4"/>
  <c r="AJ722" i="4"/>
  <c r="AK722" i="4"/>
  <c r="AL722" i="4"/>
  <c r="AN722" i="4"/>
  <c r="AO722" i="4"/>
  <c r="AP722" i="4"/>
  <c r="AR722" i="4"/>
  <c r="D723" i="4"/>
  <c r="E723" i="4"/>
  <c r="F723" i="4"/>
  <c r="G723" i="4"/>
  <c r="H723" i="4"/>
  <c r="I723" i="4"/>
  <c r="K723" i="4"/>
  <c r="L723" i="4"/>
  <c r="M723" i="4"/>
  <c r="O723" i="4"/>
  <c r="AI723" i="4"/>
  <c r="AJ723" i="4"/>
  <c r="AK723" i="4"/>
  <c r="AL723" i="4"/>
  <c r="AN723" i="4"/>
  <c r="AO723" i="4"/>
  <c r="AP723" i="4"/>
  <c r="AR723" i="4"/>
  <c r="D724" i="4"/>
  <c r="E724" i="4"/>
  <c r="F724" i="4"/>
  <c r="G724" i="4"/>
  <c r="H724" i="4"/>
  <c r="I724" i="4"/>
  <c r="K724" i="4"/>
  <c r="L724" i="4"/>
  <c r="M724" i="4"/>
  <c r="O724" i="4"/>
  <c r="AI724" i="4"/>
  <c r="AJ724" i="4"/>
  <c r="AK724" i="4"/>
  <c r="AL724" i="4"/>
  <c r="AN724" i="4"/>
  <c r="AO724" i="4"/>
  <c r="AP724" i="4"/>
  <c r="AR724" i="4"/>
  <c r="D725" i="4"/>
  <c r="E725" i="4"/>
  <c r="F725" i="4"/>
  <c r="G725" i="4"/>
  <c r="H725" i="4"/>
  <c r="I725" i="4"/>
  <c r="K725" i="4"/>
  <c r="L725" i="4"/>
  <c r="M725" i="4"/>
  <c r="O725" i="4"/>
  <c r="AI725" i="4"/>
  <c r="AJ725" i="4"/>
  <c r="AK725" i="4"/>
  <c r="AL725" i="4"/>
  <c r="AN725" i="4"/>
  <c r="AO725" i="4"/>
  <c r="AP725" i="4"/>
  <c r="AR725" i="4"/>
  <c r="D726" i="4"/>
  <c r="E726" i="4"/>
  <c r="F726" i="4"/>
  <c r="G726" i="4"/>
  <c r="H726" i="4"/>
  <c r="I726" i="4"/>
  <c r="K726" i="4"/>
  <c r="L726" i="4"/>
  <c r="M726" i="4"/>
  <c r="O726" i="4"/>
  <c r="AI726" i="4"/>
  <c r="AJ726" i="4"/>
  <c r="AK726" i="4"/>
  <c r="AL726" i="4"/>
  <c r="AN726" i="4"/>
  <c r="AO726" i="4"/>
  <c r="AP726" i="4"/>
  <c r="AR726" i="4"/>
  <c r="D727" i="4"/>
  <c r="E727" i="4"/>
  <c r="F727" i="4"/>
  <c r="G727" i="4"/>
  <c r="H727" i="4"/>
  <c r="I727" i="4"/>
  <c r="K727" i="4"/>
  <c r="L727" i="4"/>
  <c r="M727" i="4"/>
  <c r="O727" i="4"/>
  <c r="AI727" i="4"/>
  <c r="AJ727" i="4"/>
  <c r="AK727" i="4"/>
  <c r="AL727" i="4"/>
  <c r="AN727" i="4"/>
  <c r="AO727" i="4"/>
  <c r="AP727" i="4"/>
  <c r="AR727" i="4"/>
  <c r="D728" i="4"/>
  <c r="E728" i="4"/>
  <c r="F728" i="4"/>
  <c r="G728" i="4"/>
  <c r="H728" i="4"/>
  <c r="I728" i="4"/>
  <c r="K728" i="4"/>
  <c r="L728" i="4"/>
  <c r="M728" i="4"/>
  <c r="O728" i="4"/>
  <c r="AI728" i="4"/>
  <c r="AJ728" i="4"/>
  <c r="AK728" i="4"/>
  <c r="AL728" i="4"/>
  <c r="AN728" i="4"/>
  <c r="AO728" i="4"/>
  <c r="AP728" i="4"/>
  <c r="AR728" i="4"/>
  <c r="D729" i="4"/>
  <c r="E729" i="4"/>
  <c r="F729" i="4"/>
  <c r="G729" i="4"/>
  <c r="H729" i="4"/>
  <c r="I729" i="4"/>
  <c r="K729" i="4"/>
  <c r="L729" i="4"/>
  <c r="M729" i="4"/>
  <c r="O729" i="4"/>
  <c r="AI729" i="4"/>
  <c r="AJ729" i="4"/>
  <c r="AK729" i="4"/>
  <c r="AL729" i="4"/>
  <c r="AN729" i="4"/>
  <c r="AO729" i="4"/>
  <c r="AP729" i="4"/>
  <c r="AR729" i="4"/>
  <c r="D730" i="4"/>
  <c r="E730" i="4"/>
  <c r="F730" i="4"/>
  <c r="G730" i="4"/>
  <c r="H730" i="4"/>
  <c r="I730" i="4"/>
  <c r="K730" i="4"/>
  <c r="L730" i="4"/>
  <c r="M730" i="4"/>
  <c r="O730" i="4"/>
  <c r="AI730" i="4"/>
  <c r="AJ730" i="4"/>
  <c r="AK730" i="4"/>
  <c r="AL730" i="4"/>
  <c r="AN730" i="4"/>
  <c r="AO730" i="4"/>
  <c r="AP730" i="4"/>
  <c r="AR730" i="4"/>
  <c r="D731" i="4"/>
  <c r="E731" i="4"/>
  <c r="F731" i="4"/>
  <c r="G731" i="4"/>
  <c r="H731" i="4"/>
  <c r="I731" i="4"/>
  <c r="K731" i="4"/>
  <c r="L731" i="4"/>
  <c r="M731" i="4"/>
  <c r="O731" i="4"/>
  <c r="AI731" i="4"/>
  <c r="AJ731" i="4"/>
  <c r="AK731" i="4"/>
  <c r="AL731" i="4"/>
  <c r="AN731" i="4"/>
  <c r="AO731" i="4"/>
  <c r="AP731" i="4"/>
  <c r="AR731" i="4"/>
  <c r="D732" i="4"/>
  <c r="E732" i="4"/>
  <c r="F732" i="4"/>
  <c r="G732" i="4"/>
  <c r="H732" i="4"/>
  <c r="I732" i="4"/>
  <c r="K732" i="4"/>
  <c r="L732" i="4"/>
  <c r="M732" i="4"/>
  <c r="O732" i="4"/>
  <c r="AI732" i="4"/>
  <c r="AJ732" i="4"/>
  <c r="AK732" i="4"/>
  <c r="AL732" i="4"/>
  <c r="AN732" i="4"/>
  <c r="AO732" i="4"/>
  <c r="AP732" i="4"/>
  <c r="AR732" i="4"/>
  <c r="D733" i="4"/>
  <c r="E733" i="4"/>
  <c r="F733" i="4"/>
  <c r="G733" i="4"/>
  <c r="H733" i="4"/>
  <c r="I733" i="4"/>
  <c r="K733" i="4"/>
  <c r="L733" i="4"/>
  <c r="M733" i="4"/>
  <c r="O733" i="4"/>
  <c r="AI733" i="4"/>
  <c r="AJ733" i="4"/>
  <c r="AK733" i="4"/>
  <c r="AL733" i="4"/>
  <c r="AN733" i="4"/>
  <c r="AO733" i="4"/>
  <c r="AP733" i="4"/>
  <c r="AR733" i="4"/>
  <c r="D734" i="4"/>
  <c r="E734" i="4"/>
  <c r="F734" i="4"/>
  <c r="G734" i="4"/>
  <c r="H734" i="4"/>
  <c r="I734" i="4"/>
  <c r="K734" i="4"/>
  <c r="L734" i="4"/>
  <c r="M734" i="4"/>
  <c r="O734" i="4"/>
  <c r="AI734" i="4"/>
  <c r="AJ734" i="4"/>
  <c r="AK734" i="4"/>
  <c r="AL734" i="4"/>
  <c r="AN734" i="4"/>
  <c r="AO734" i="4"/>
  <c r="AP734" i="4"/>
  <c r="AR734" i="4"/>
  <c r="D735" i="4"/>
  <c r="E735" i="4"/>
  <c r="F735" i="4"/>
  <c r="G735" i="4"/>
  <c r="H735" i="4"/>
  <c r="I735" i="4"/>
  <c r="K735" i="4"/>
  <c r="L735" i="4"/>
  <c r="M735" i="4"/>
  <c r="O735" i="4"/>
  <c r="AI735" i="4"/>
  <c r="AJ735" i="4"/>
  <c r="AK735" i="4"/>
  <c r="AL735" i="4"/>
  <c r="AN735" i="4"/>
  <c r="AO735" i="4"/>
  <c r="AP735" i="4"/>
  <c r="AR735" i="4"/>
  <c r="D736" i="4"/>
  <c r="E736" i="4"/>
  <c r="F736" i="4"/>
  <c r="G736" i="4"/>
  <c r="H736" i="4"/>
  <c r="I736" i="4"/>
  <c r="K736" i="4"/>
  <c r="L736" i="4"/>
  <c r="M736" i="4"/>
  <c r="O736" i="4"/>
  <c r="AI736" i="4"/>
  <c r="AJ736" i="4"/>
  <c r="AK736" i="4"/>
  <c r="AL736" i="4"/>
  <c r="AN736" i="4"/>
  <c r="AO736" i="4"/>
  <c r="AP736" i="4"/>
  <c r="AR736" i="4"/>
  <c r="D737" i="4"/>
  <c r="E737" i="4"/>
  <c r="F737" i="4"/>
  <c r="G737" i="4"/>
  <c r="H737" i="4"/>
  <c r="I737" i="4"/>
  <c r="K737" i="4"/>
  <c r="L737" i="4"/>
  <c r="M737" i="4"/>
  <c r="O737" i="4"/>
  <c r="AI737" i="4"/>
  <c r="AJ737" i="4"/>
  <c r="AK737" i="4"/>
  <c r="AL737" i="4"/>
  <c r="AN737" i="4"/>
  <c r="AO737" i="4"/>
  <c r="AP737" i="4"/>
  <c r="AR737" i="4"/>
  <c r="D738" i="4"/>
  <c r="E738" i="4"/>
  <c r="F738" i="4"/>
  <c r="G738" i="4"/>
  <c r="H738" i="4"/>
  <c r="I738" i="4"/>
  <c r="K738" i="4"/>
  <c r="L738" i="4"/>
  <c r="M738" i="4"/>
  <c r="O738" i="4"/>
  <c r="AI738" i="4"/>
  <c r="AJ738" i="4"/>
  <c r="AK738" i="4"/>
  <c r="AL738" i="4"/>
  <c r="AN738" i="4"/>
  <c r="AO738" i="4"/>
  <c r="AP738" i="4"/>
  <c r="AR738" i="4"/>
  <c r="D739" i="4"/>
  <c r="E739" i="4"/>
  <c r="F739" i="4"/>
  <c r="G739" i="4"/>
  <c r="H739" i="4"/>
  <c r="I739" i="4"/>
  <c r="K739" i="4"/>
  <c r="L739" i="4"/>
  <c r="M739" i="4"/>
  <c r="O739" i="4"/>
  <c r="AI739" i="4"/>
  <c r="AJ739" i="4"/>
  <c r="AK739" i="4"/>
  <c r="AL739" i="4"/>
  <c r="AN739" i="4"/>
  <c r="AO739" i="4"/>
  <c r="AP739" i="4"/>
  <c r="AR739" i="4"/>
  <c r="D740" i="4"/>
  <c r="E740" i="4"/>
  <c r="F740" i="4"/>
  <c r="G740" i="4"/>
  <c r="H740" i="4"/>
  <c r="I740" i="4"/>
  <c r="K740" i="4"/>
  <c r="L740" i="4"/>
  <c r="M740" i="4"/>
  <c r="O740" i="4"/>
  <c r="AI740" i="4"/>
  <c r="AJ740" i="4"/>
  <c r="AK740" i="4"/>
  <c r="AL740" i="4"/>
  <c r="AN740" i="4"/>
  <c r="AO740" i="4"/>
  <c r="AP740" i="4"/>
  <c r="AR740" i="4"/>
  <c r="D741" i="4"/>
  <c r="E741" i="4"/>
  <c r="F741" i="4"/>
  <c r="G741" i="4"/>
  <c r="H741" i="4"/>
  <c r="I741" i="4"/>
  <c r="K741" i="4"/>
  <c r="L741" i="4"/>
  <c r="M741" i="4"/>
  <c r="O741" i="4"/>
  <c r="AI741" i="4"/>
  <c r="AJ741" i="4"/>
  <c r="AK741" i="4"/>
  <c r="AL741" i="4"/>
  <c r="AN741" i="4"/>
  <c r="AO741" i="4"/>
  <c r="AP741" i="4"/>
  <c r="AR741" i="4"/>
  <c r="D742" i="4"/>
  <c r="E742" i="4"/>
  <c r="F742" i="4"/>
  <c r="G742" i="4"/>
  <c r="H742" i="4"/>
  <c r="I742" i="4"/>
  <c r="K742" i="4"/>
  <c r="L742" i="4"/>
  <c r="M742" i="4"/>
  <c r="O742" i="4"/>
  <c r="AI742" i="4"/>
  <c r="AJ742" i="4"/>
  <c r="AK742" i="4"/>
  <c r="AL742" i="4"/>
  <c r="AN742" i="4"/>
  <c r="AO742" i="4"/>
  <c r="AP742" i="4"/>
  <c r="AR742" i="4"/>
  <c r="D743" i="4"/>
  <c r="E743" i="4"/>
  <c r="F743" i="4"/>
  <c r="G743" i="4"/>
  <c r="H743" i="4"/>
  <c r="I743" i="4"/>
  <c r="K743" i="4"/>
  <c r="L743" i="4"/>
  <c r="M743" i="4"/>
  <c r="O743" i="4"/>
  <c r="AI743" i="4"/>
  <c r="AJ743" i="4"/>
  <c r="AK743" i="4"/>
  <c r="AL743" i="4"/>
  <c r="AN743" i="4"/>
  <c r="AO743" i="4"/>
  <c r="AP743" i="4"/>
  <c r="AR743" i="4"/>
  <c r="D744" i="4"/>
  <c r="E744" i="4"/>
  <c r="F744" i="4"/>
  <c r="G744" i="4"/>
  <c r="H744" i="4"/>
  <c r="I744" i="4"/>
  <c r="K744" i="4"/>
  <c r="L744" i="4"/>
  <c r="M744" i="4"/>
  <c r="O744" i="4"/>
  <c r="AI744" i="4"/>
  <c r="AJ744" i="4"/>
  <c r="AK744" i="4"/>
  <c r="AL744" i="4"/>
  <c r="AN744" i="4"/>
  <c r="AO744" i="4"/>
  <c r="AP744" i="4"/>
  <c r="AR744" i="4"/>
  <c r="D745" i="4"/>
  <c r="E745" i="4"/>
  <c r="F745" i="4"/>
  <c r="G745" i="4"/>
  <c r="H745" i="4"/>
  <c r="I745" i="4"/>
  <c r="K745" i="4"/>
  <c r="L745" i="4"/>
  <c r="M745" i="4"/>
  <c r="O745" i="4"/>
  <c r="AI745" i="4"/>
  <c r="AJ745" i="4"/>
  <c r="AK745" i="4"/>
  <c r="AL745" i="4"/>
  <c r="AN745" i="4"/>
  <c r="AO745" i="4"/>
  <c r="AP745" i="4"/>
  <c r="AR745" i="4"/>
  <c r="D746" i="4"/>
  <c r="E746" i="4"/>
  <c r="F746" i="4"/>
  <c r="G746" i="4"/>
  <c r="H746" i="4"/>
  <c r="I746" i="4"/>
  <c r="K746" i="4"/>
  <c r="L746" i="4"/>
  <c r="M746" i="4"/>
  <c r="O746" i="4"/>
  <c r="AI746" i="4"/>
  <c r="AJ746" i="4"/>
  <c r="AK746" i="4"/>
  <c r="AL746" i="4"/>
  <c r="AN746" i="4"/>
  <c r="AO746" i="4"/>
  <c r="AP746" i="4"/>
  <c r="AR746" i="4"/>
  <c r="D747" i="4"/>
  <c r="E747" i="4"/>
  <c r="F747" i="4"/>
  <c r="G747" i="4"/>
  <c r="H747" i="4"/>
  <c r="I747" i="4"/>
  <c r="K747" i="4"/>
  <c r="L747" i="4"/>
  <c r="M747" i="4"/>
  <c r="O747" i="4"/>
  <c r="AI747" i="4"/>
  <c r="AJ747" i="4"/>
  <c r="AK747" i="4"/>
  <c r="AL747" i="4"/>
  <c r="AN747" i="4"/>
  <c r="AO747" i="4"/>
  <c r="AP747" i="4"/>
  <c r="AR747" i="4"/>
  <c r="D748" i="4"/>
  <c r="E748" i="4"/>
  <c r="F748" i="4"/>
  <c r="G748" i="4"/>
  <c r="H748" i="4"/>
  <c r="I748" i="4"/>
  <c r="K748" i="4"/>
  <c r="L748" i="4"/>
  <c r="M748" i="4"/>
  <c r="O748" i="4"/>
  <c r="AI748" i="4"/>
  <c r="AJ748" i="4"/>
  <c r="AK748" i="4"/>
  <c r="AL748" i="4"/>
  <c r="AN748" i="4"/>
  <c r="AO748" i="4"/>
  <c r="AP748" i="4"/>
  <c r="AR748" i="4"/>
  <c r="D749" i="4"/>
  <c r="E749" i="4"/>
  <c r="F749" i="4"/>
  <c r="G749" i="4"/>
  <c r="H749" i="4"/>
  <c r="I749" i="4"/>
  <c r="K749" i="4"/>
  <c r="L749" i="4"/>
  <c r="M749" i="4"/>
  <c r="O749" i="4"/>
  <c r="AI749" i="4"/>
  <c r="AJ749" i="4"/>
  <c r="AK749" i="4"/>
  <c r="AL749" i="4"/>
  <c r="AN749" i="4"/>
  <c r="AO749" i="4"/>
  <c r="AP749" i="4"/>
  <c r="AR749" i="4"/>
  <c r="D750" i="4"/>
  <c r="E750" i="4"/>
  <c r="F750" i="4"/>
  <c r="G750" i="4"/>
  <c r="H750" i="4"/>
  <c r="I750" i="4"/>
  <c r="K750" i="4"/>
  <c r="L750" i="4"/>
  <c r="M750" i="4"/>
  <c r="O750" i="4"/>
  <c r="AI750" i="4"/>
  <c r="AJ750" i="4"/>
  <c r="AK750" i="4"/>
  <c r="AL750" i="4"/>
  <c r="AN750" i="4"/>
  <c r="AO750" i="4"/>
  <c r="AP750" i="4"/>
  <c r="AR750" i="4"/>
  <c r="D751" i="4"/>
  <c r="E751" i="4"/>
  <c r="F751" i="4"/>
  <c r="G751" i="4"/>
  <c r="H751" i="4"/>
  <c r="I751" i="4"/>
  <c r="K751" i="4"/>
  <c r="L751" i="4"/>
  <c r="M751" i="4"/>
  <c r="O751" i="4"/>
  <c r="AI751" i="4"/>
  <c r="AJ751" i="4"/>
  <c r="AK751" i="4"/>
  <c r="AL751" i="4"/>
  <c r="AN751" i="4"/>
  <c r="AO751" i="4"/>
  <c r="AP751" i="4"/>
  <c r="AR751" i="4"/>
  <c r="D752" i="4"/>
  <c r="E752" i="4"/>
  <c r="F752" i="4"/>
  <c r="G752" i="4"/>
  <c r="H752" i="4"/>
  <c r="I752" i="4"/>
  <c r="K752" i="4"/>
  <c r="L752" i="4"/>
  <c r="M752" i="4"/>
  <c r="O752" i="4"/>
  <c r="AI752" i="4"/>
  <c r="AJ752" i="4"/>
  <c r="AK752" i="4"/>
  <c r="AL752" i="4"/>
  <c r="AN752" i="4"/>
  <c r="AO752" i="4"/>
  <c r="AP752" i="4"/>
  <c r="AR752" i="4"/>
  <c r="D753" i="4"/>
  <c r="E753" i="4"/>
  <c r="F753" i="4"/>
  <c r="G753" i="4"/>
  <c r="H753" i="4"/>
  <c r="I753" i="4"/>
  <c r="K753" i="4"/>
  <c r="L753" i="4"/>
  <c r="M753" i="4"/>
  <c r="O753" i="4"/>
  <c r="AI753" i="4"/>
  <c r="AJ753" i="4"/>
  <c r="AK753" i="4"/>
  <c r="AL753" i="4"/>
  <c r="AN753" i="4"/>
  <c r="AO753" i="4"/>
  <c r="AP753" i="4"/>
  <c r="AR753" i="4"/>
  <c r="D754" i="4"/>
  <c r="E754" i="4"/>
  <c r="F754" i="4"/>
  <c r="G754" i="4"/>
  <c r="H754" i="4"/>
  <c r="I754" i="4"/>
  <c r="K754" i="4"/>
  <c r="L754" i="4"/>
  <c r="M754" i="4"/>
  <c r="O754" i="4"/>
  <c r="AI754" i="4"/>
  <c r="AJ754" i="4"/>
  <c r="AK754" i="4"/>
  <c r="AL754" i="4"/>
  <c r="AN754" i="4"/>
  <c r="AO754" i="4"/>
  <c r="AP754" i="4"/>
  <c r="AR754" i="4"/>
  <c r="D755" i="4"/>
  <c r="E755" i="4"/>
  <c r="F755" i="4"/>
  <c r="G755" i="4"/>
  <c r="H755" i="4"/>
  <c r="I755" i="4"/>
  <c r="K755" i="4"/>
  <c r="L755" i="4"/>
  <c r="M755" i="4"/>
  <c r="O755" i="4"/>
  <c r="AI755" i="4"/>
  <c r="AJ755" i="4"/>
  <c r="AK755" i="4"/>
  <c r="AL755" i="4"/>
  <c r="AN755" i="4"/>
  <c r="AO755" i="4"/>
  <c r="AP755" i="4"/>
  <c r="AR755" i="4"/>
  <c r="D756" i="4"/>
  <c r="E756" i="4"/>
  <c r="F756" i="4"/>
  <c r="G756" i="4"/>
  <c r="H756" i="4"/>
  <c r="I756" i="4"/>
  <c r="K756" i="4"/>
  <c r="L756" i="4"/>
  <c r="M756" i="4"/>
  <c r="O756" i="4"/>
  <c r="AI756" i="4"/>
  <c r="AJ756" i="4"/>
  <c r="AK756" i="4"/>
  <c r="AL756" i="4"/>
  <c r="AN756" i="4"/>
  <c r="AO756" i="4"/>
  <c r="AP756" i="4"/>
  <c r="AR756" i="4"/>
  <c r="D757" i="4"/>
  <c r="E757" i="4"/>
  <c r="F757" i="4"/>
  <c r="G757" i="4"/>
  <c r="H757" i="4"/>
  <c r="I757" i="4"/>
  <c r="K757" i="4"/>
  <c r="L757" i="4"/>
  <c r="M757" i="4"/>
  <c r="O757" i="4"/>
  <c r="AI757" i="4"/>
  <c r="AJ757" i="4"/>
  <c r="AK757" i="4"/>
  <c r="AL757" i="4"/>
  <c r="AN757" i="4"/>
  <c r="AO757" i="4"/>
  <c r="AP757" i="4"/>
  <c r="AR757" i="4"/>
  <c r="D758" i="4"/>
  <c r="E758" i="4"/>
  <c r="F758" i="4"/>
  <c r="G758" i="4"/>
  <c r="H758" i="4"/>
  <c r="I758" i="4"/>
  <c r="K758" i="4"/>
  <c r="L758" i="4"/>
  <c r="M758" i="4"/>
  <c r="O758" i="4"/>
  <c r="AI758" i="4"/>
  <c r="AJ758" i="4"/>
  <c r="AK758" i="4"/>
  <c r="AL758" i="4"/>
  <c r="AN758" i="4"/>
  <c r="AO758" i="4"/>
  <c r="AP758" i="4"/>
  <c r="AR758" i="4"/>
  <c r="D759" i="4"/>
  <c r="E759" i="4"/>
  <c r="F759" i="4"/>
  <c r="G759" i="4"/>
  <c r="H759" i="4"/>
  <c r="I759" i="4"/>
  <c r="K759" i="4"/>
  <c r="L759" i="4"/>
  <c r="M759" i="4"/>
  <c r="O759" i="4"/>
  <c r="AI759" i="4"/>
  <c r="AJ759" i="4"/>
  <c r="AK759" i="4"/>
  <c r="AL759" i="4"/>
  <c r="AN759" i="4"/>
  <c r="AO759" i="4"/>
  <c r="AP759" i="4"/>
  <c r="AR759" i="4"/>
  <c r="D760" i="4"/>
  <c r="E760" i="4"/>
  <c r="F760" i="4"/>
  <c r="G760" i="4"/>
  <c r="H760" i="4"/>
  <c r="I760" i="4"/>
  <c r="K760" i="4"/>
  <c r="L760" i="4"/>
  <c r="M760" i="4"/>
  <c r="O760" i="4"/>
  <c r="AI760" i="4"/>
  <c r="AJ760" i="4"/>
  <c r="AK760" i="4"/>
  <c r="AL760" i="4"/>
  <c r="AN760" i="4"/>
  <c r="AO760" i="4"/>
  <c r="AP760" i="4"/>
  <c r="AR760" i="4"/>
  <c r="D761" i="4"/>
  <c r="E761" i="4"/>
  <c r="F761" i="4"/>
  <c r="G761" i="4"/>
  <c r="H761" i="4"/>
  <c r="I761" i="4"/>
  <c r="K761" i="4"/>
  <c r="L761" i="4"/>
  <c r="M761" i="4"/>
  <c r="O761" i="4"/>
  <c r="AI761" i="4"/>
  <c r="AJ761" i="4"/>
  <c r="AK761" i="4"/>
  <c r="AL761" i="4"/>
  <c r="AN761" i="4"/>
  <c r="AO761" i="4"/>
  <c r="AP761" i="4"/>
  <c r="AR761" i="4"/>
  <c r="D762" i="4"/>
  <c r="E762" i="4"/>
  <c r="F762" i="4"/>
  <c r="G762" i="4"/>
  <c r="H762" i="4"/>
  <c r="I762" i="4"/>
  <c r="K762" i="4"/>
  <c r="L762" i="4"/>
  <c r="M762" i="4"/>
  <c r="O762" i="4"/>
  <c r="AI762" i="4"/>
  <c r="AJ762" i="4"/>
  <c r="AK762" i="4"/>
  <c r="AL762" i="4"/>
  <c r="AN762" i="4"/>
  <c r="AO762" i="4"/>
  <c r="AP762" i="4"/>
  <c r="AR762" i="4"/>
  <c r="D763" i="4"/>
  <c r="E763" i="4"/>
  <c r="F763" i="4"/>
  <c r="G763" i="4"/>
  <c r="H763" i="4"/>
  <c r="I763" i="4"/>
  <c r="K763" i="4"/>
  <c r="L763" i="4"/>
  <c r="M763" i="4"/>
  <c r="O763" i="4"/>
  <c r="AI763" i="4"/>
  <c r="AJ763" i="4"/>
  <c r="AK763" i="4"/>
  <c r="AL763" i="4"/>
  <c r="AN763" i="4"/>
  <c r="AO763" i="4"/>
  <c r="AP763" i="4"/>
  <c r="AR763" i="4"/>
  <c r="D764" i="4"/>
  <c r="E764" i="4"/>
  <c r="F764" i="4"/>
  <c r="G764" i="4"/>
  <c r="H764" i="4"/>
  <c r="I764" i="4"/>
  <c r="K764" i="4"/>
  <c r="L764" i="4"/>
  <c r="M764" i="4"/>
  <c r="O764" i="4"/>
  <c r="AI764" i="4"/>
  <c r="AJ764" i="4"/>
  <c r="AK764" i="4"/>
  <c r="AL764" i="4"/>
  <c r="AN764" i="4"/>
  <c r="AO764" i="4"/>
  <c r="AP764" i="4"/>
  <c r="AR764" i="4"/>
  <c r="D765" i="4"/>
  <c r="E765" i="4"/>
  <c r="F765" i="4"/>
  <c r="G765" i="4"/>
  <c r="H765" i="4"/>
  <c r="I765" i="4"/>
  <c r="K765" i="4"/>
  <c r="L765" i="4"/>
  <c r="M765" i="4"/>
  <c r="O765" i="4"/>
  <c r="AI765" i="4"/>
  <c r="AJ765" i="4"/>
  <c r="AK765" i="4"/>
  <c r="AL765" i="4"/>
  <c r="AN765" i="4"/>
  <c r="AO765" i="4"/>
  <c r="AP765" i="4"/>
  <c r="AR765" i="4"/>
  <c r="D766" i="4"/>
  <c r="E766" i="4"/>
  <c r="F766" i="4"/>
  <c r="G766" i="4"/>
  <c r="H766" i="4"/>
  <c r="I766" i="4"/>
  <c r="K766" i="4"/>
  <c r="L766" i="4"/>
  <c r="M766" i="4"/>
  <c r="O766" i="4"/>
  <c r="AI766" i="4"/>
  <c r="AJ766" i="4"/>
  <c r="AK766" i="4"/>
  <c r="AL766" i="4"/>
  <c r="AN766" i="4"/>
  <c r="AO766" i="4"/>
  <c r="AP766" i="4"/>
  <c r="AR766" i="4"/>
  <c r="D767" i="4"/>
  <c r="E767" i="4"/>
  <c r="F767" i="4"/>
  <c r="G767" i="4"/>
  <c r="H767" i="4"/>
  <c r="I767" i="4"/>
  <c r="K767" i="4"/>
  <c r="L767" i="4"/>
  <c r="M767" i="4"/>
  <c r="O767" i="4"/>
  <c r="AI767" i="4"/>
  <c r="AJ767" i="4"/>
  <c r="AK767" i="4"/>
  <c r="AL767" i="4"/>
  <c r="AN767" i="4"/>
  <c r="AO767" i="4"/>
  <c r="AP767" i="4"/>
  <c r="AR767" i="4"/>
  <c r="D768" i="4"/>
  <c r="E768" i="4"/>
  <c r="F768" i="4"/>
  <c r="G768" i="4"/>
  <c r="H768" i="4"/>
  <c r="I768" i="4"/>
  <c r="K768" i="4"/>
  <c r="L768" i="4"/>
  <c r="M768" i="4"/>
  <c r="O768" i="4"/>
  <c r="AI768" i="4"/>
  <c r="AJ768" i="4"/>
  <c r="AK768" i="4"/>
  <c r="AL768" i="4"/>
  <c r="AN768" i="4"/>
  <c r="AO768" i="4"/>
  <c r="AP768" i="4"/>
  <c r="AR768" i="4"/>
  <c r="D769" i="4"/>
  <c r="E769" i="4"/>
  <c r="F769" i="4"/>
  <c r="G769" i="4"/>
  <c r="H769" i="4"/>
  <c r="I769" i="4"/>
  <c r="K769" i="4"/>
  <c r="L769" i="4"/>
  <c r="M769" i="4"/>
  <c r="O769" i="4"/>
  <c r="AI769" i="4"/>
  <c r="AJ769" i="4"/>
  <c r="AK769" i="4"/>
  <c r="AL769" i="4"/>
  <c r="AN769" i="4"/>
  <c r="AO769" i="4"/>
  <c r="AP769" i="4"/>
  <c r="AR769" i="4"/>
  <c r="D770" i="4"/>
  <c r="E770" i="4"/>
  <c r="F770" i="4"/>
  <c r="G770" i="4"/>
  <c r="H770" i="4"/>
  <c r="I770" i="4"/>
  <c r="K770" i="4"/>
  <c r="L770" i="4"/>
  <c r="M770" i="4"/>
  <c r="O770" i="4"/>
  <c r="AI770" i="4"/>
  <c r="AJ770" i="4"/>
  <c r="AK770" i="4"/>
  <c r="AL770" i="4"/>
  <c r="AN770" i="4"/>
  <c r="AO770" i="4"/>
  <c r="AP770" i="4"/>
  <c r="AR770" i="4"/>
  <c r="D771" i="4"/>
  <c r="E771" i="4"/>
  <c r="F771" i="4"/>
  <c r="G771" i="4"/>
  <c r="H771" i="4"/>
  <c r="I771" i="4"/>
  <c r="K771" i="4"/>
  <c r="L771" i="4"/>
  <c r="M771" i="4"/>
  <c r="O771" i="4"/>
  <c r="AI771" i="4"/>
  <c r="AJ771" i="4"/>
  <c r="AK771" i="4"/>
  <c r="AL771" i="4"/>
  <c r="AN771" i="4"/>
  <c r="AO771" i="4"/>
  <c r="AP771" i="4"/>
  <c r="AR771" i="4"/>
  <c r="D772" i="4"/>
  <c r="E772" i="4"/>
  <c r="F772" i="4"/>
  <c r="G772" i="4"/>
  <c r="H772" i="4"/>
  <c r="I772" i="4"/>
  <c r="K772" i="4"/>
  <c r="L772" i="4"/>
  <c r="M772" i="4"/>
  <c r="O772" i="4"/>
  <c r="AI772" i="4"/>
  <c r="AJ772" i="4"/>
  <c r="AK772" i="4"/>
  <c r="AL772" i="4"/>
  <c r="AN772" i="4"/>
  <c r="AO772" i="4"/>
  <c r="AP772" i="4"/>
  <c r="AR772" i="4"/>
  <c r="D773" i="4"/>
  <c r="E773" i="4"/>
  <c r="F773" i="4"/>
  <c r="G773" i="4"/>
  <c r="H773" i="4"/>
  <c r="I773" i="4"/>
  <c r="K773" i="4"/>
  <c r="L773" i="4"/>
  <c r="M773" i="4"/>
  <c r="O773" i="4"/>
  <c r="AI773" i="4"/>
  <c r="AJ773" i="4"/>
  <c r="AK773" i="4"/>
  <c r="AL773" i="4"/>
  <c r="AN773" i="4"/>
  <c r="AO773" i="4"/>
  <c r="AP773" i="4"/>
  <c r="AR773" i="4"/>
  <c r="D774" i="4"/>
  <c r="E774" i="4"/>
  <c r="F774" i="4"/>
  <c r="G774" i="4"/>
  <c r="H774" i="4"/>
  <c r="I774" i="4"/>
  <c r="K774" i="4"/>
  <c r="L774" i="4"/>
  <c r="M774" i="4"/>
  <c r="O774" i="4"/>
  <c r="AI774" i="4"/>
  <c r="AJ774" i="4"/>
  <c r="AK774" i="4"/>
  <c r="AL774" i="4"/>
  <c r="AN774" i="4"/>
  <c r="AO774" i="4"/>
  <c r="AP774" i="4"/>
  <c r="AR774" i="4"/>
  <c r="D775" i="4"/>
  <c r="E775" i="4"/>
  <c r="F775" i="4"/>
  <c r="G775" i="4"/>
  <c r="H775" i="4"/>
  <c r="I775" i="4"/>
  <c r="K775" i="4"/>
  <c r="L775" i="4"/>
  <c r="M775" i="4"/>
  <c r="O775" i="4"/>
  <c r="AI775" i="4"/>
  <c r="AJ775" i="4"/>
  <c r="AK775" i="4"/>
  <c r="AL775" i="4"/>
  <c r="AN775" i="4"/>
  <c r="AO775" i="4"/>
  <c r="AP775" i="4"/>
  <c r="AR775" i="4"/>
  <c r="D776" i="4"/>
  <c r="E776" i="4"/>
  <c r="F776" i="4"/>
  <c r="G776" i="4"/>
  <c r="H776" i="4"/>
  <c r="I776" i="4"/>
  <c r="K776" i="4"/>
  <c r="L776" i="4"/>
  <c r="M776" i="4"/>
  <c r="O776" i="4"/>
  <c r="AI776" i="4"/>
  <c r="AJ776" i="4"/>
  <c r="AK776" i="4"/>
  <c r="AL776" i="4"/>
  <c r="AN776" i="4"/>
  <c r="AO776" i="4"/>
  <c r="AP776" i="4"/>
  <c r="AR776" i="4"/>
  <c r="D777" i="4"/>
  <c r="E777" i="4"/>
  <c r="F777" i="4"/>
  <c r="G777" i="4"/>
  <c r="H777" i="4"/>
  <c r="I777" i="4"/>
  <c r="K777" i="4"/>
  <c r="L777" i="4"/>
  <c r="M777" i="4"/>
  <c r="O777" i="4"/>
  <c r="AI777" i="4"/>
  <c r="AJ777" i="4"/>
  <c r="AK777" i="4"/>
  <c r="AL777" i="4"/>
  <c r="AN777" i="4"/>
  <c r="AO777" i="4"/>
  <c r="AP777" i="4"/>
  <c r="AR777" i="4"/>
  <c r="D778" i="4"/>
  <c r="E778" i="4"/>
  <c r="F778" i="4"/>
  <c r="G778" i="4"/>
  <c r="H778" i="4"/>
  <c r="I778" i="4"/>
  <c r="K778" i="4"/>
  <c r="L778" i="4"/>
  <c r="M778" i="4"/>
  <c r="O778" i="4"/>
  <c r="AI778" i="4"/>
  <c r="AJ778" i="4"/>
  <c r="AK778" i="4"/>
  <c r="AL778" i="4"/>
  <c r="AN778" i="4"/>
  <c r="AO778" i="4"/>
  <c r="AP778" i="4"/>
  <c r="AR778" i="4"/>
  <c r="D779" i="4"/>
  <c r="E779" i="4"/>
  <c r="F779" i="4"/>
  <c r="G779" i="4"/>
  <c r="H779" i="4"/>
  <c r="I779" i="4"/>
  <c r="K779" i="4"/>
  <c r="L779" i="4"/>
  <c r="M779" i="4"/>
  <c r="O779" i="4"/>
  <c r="AI779" i="4"/>
  <c r="AJ779" i="4"/>
  <c r="AK779" i="4"/>
  <c r="AL779" i="4"/>
  <c r="AN779" i="4"/>
  <c r="AO779" i="4"/>
  <c r="AP779" i="4"/>
  <c r="AR779" i="4"/>
  <c r="D780" i="4"/>
  <c r="E780" i="4"/>
  <c r="F780" i="4"/>
  <c r="G780" i="4"/>
  <c r="H780" i="4"/>
  <c r="I780" i="4"/>
  <c r="K780" i="4"/>
  <c r="L780" i="4"/>
  <c r="M780" i="4"/>
  <c r="O780" i="4"/>
  <c r="AI780" i="4"/>
  <c r="AJ780" i="4"/>
  <c r="AK780" i="4"/>
  <c r="AL780" i="4"/>
  <c r="AN780" i="4"/>
  <c r="AO780" i="4"/>
  <c r="AP780" i="4"/>
  <c r="AR780" i="4"/>
  <c r="D781" i="4"/>
  <c r="E781" i="4"/>
  <c r="F781" i="4"/>
  <c r="G781" i="4"/>
  <c r="H781" i="4"/>
  <c r="I781" i="4"/>
  <c r="K781" i="4"/>
  <c r="L781" i="4"/>
  <c r="M781" i="4"/>
  <c r="O781" i="4"/>
  <c r="AI781" i="4"/>
  <c r="AJ781" i="4"/>
  <c r="AK781" i="4"/>
  <c r="AL781" i="4"/>
  <c r="AN781" i="4"/>
  <c r="AO781" i="4"/>
  <c r="AP781" i="4"/>
  <c r="AR781" i="4"/>
  <c r="D782" i="4"/>
  <c r="E782" i="4"/>
  <c r="F782" i="4"/>
  <c r="G782" i="4"/>
  <c r="H782" i="4"/>
  <c r="I782" i="4"/>
  <c r="K782" i="4"/>
  <c r="L782" i="4"/>
  <c r="M782" i="4"/>
  <c r="O782" i="4"/>
  <c r="AI782" i="4"/>
  <c r="AJ782" i="4"/>
  <c r="AK782" i="4"/>
  <c r="AL782" i="4"/>
  <c r="AN782" i="4"/>
  <c r="AO782" i="4"/>
  <c r="AP782" i="4"/>
  <c r="AR782" i="4"/>
  <c r="D783" i="4"/>
  <c r="E783" i="4"/>
  <c r="F783" i="4"/>
  <c r="G783" i="4"/>
  <c r="H783" i="4"/>
  <c r="I783" i="4"/>
  <c r="K783" i="4"/>
  <c r="L783" i="4"/>
  <c r="M783" i="4"/>
  <c r="O783" i="4"/>
  <c r="AI783" i="4"/>
  <c r="AJ783" i="4"/>
  <c r="AK783" i="4"/>
  <c r="AL783" i="4"/>
  <c r="AN783" i="4"/>
  <c r="AO783" i="4"/>
  <c r="AP783" i="4"/>
  <c r="AR783" i="4"/>
  <c r="D784" i="4"/>
  <c r="E784" i="4"/>
  <c r="F784" i="4"/>
  <c r="G784" i="4"/>
  <c r="H784" i="4"/>
  <c r="I784" i="4"/>
  <c r="K784" i="4"/>
  <c r="L784" i="4"/>
  <c r="M784" i="4"/>
  <c r="O784" i="4"/>
  <c r="AI784" i="4"/>
  <c r="AJ784" i="4"/>
  <c r="AK784" i="4"/>
  <c r="AL784" i="4"/>
  <c r="AN784" i="4"/>
  <c r="AO784" i="4"/>
  <c r="AP784" i="4"/>
  <c r="AR784" i="4"/>
  <c r="D785" i="4"/>
  <c r="E785" i="4"/>
  <c r="F785" i="4"/>
  <c r="G785" i="4"/>
  <c r="H785" i="4"/>
  <c r="I785" i="4"/>
  <c r="K785" i="4"/>
  <c r="L785" i="4"/>
  <c r="M785" i="4"/>
  <c r="O785" i="4"/>
  <c r="AI785" i="4"/>
  <c r="AJ785" i="4"/>
  <c r="AK785" i="4"/>
  <c r="AL785" i="4"/>
  <c r="AN785" i="4"/>
  <c r="AO785" i="4"/>
  <c r="AP785" i="4"/>
  <c r="AR785" i="4"/>
  <c r="D786" i="4"/>
  <c r="E786" i="4"/>
  <c r="F786" i="4"/>
  <c r="G786" i="4"/>
  <c r="H786" i="4"/>
  <c r="I786" i="4"/>
  <c r="K786" i="4"/>
  <c r="L786" i="4"/>
  <c r="M786" i="4"/>
  <c r="O786" i="4"/>
  <c r="AI786" i="4"/>
  <c r="AJ786" i="4"/>
  <c r="AK786" i="4"/>
  <c r="AL786" i="4"/>
  <c r="AN786" i="4"/>
  <c r="AO786" i="4"/>
  <c r="AP786" i="4"/>
  <c r="AR786" i="4"/>
  <c r="D787" i="4"/>
  <c r="E787" i="4"/>
  <c r="F787" i="4"/>
  <c r="G787" i="4"/>
  <c r="H787" i="4"/>
  <c r="I787" i="4"/>
  <c r="K787" i="4"/>
  <c r="L787" i="4"/>
  <c r="M787" i="4"/>
  <c r="O787" i="4"/>
  <c r="AI787" i="4"/>
  <c r="AJ787" i="4"/>
  <c r="AK787" i="4"/>
  <c r="AL787" i="4"/>
  <c r="AN787" i="4"/>
  <c r="AO787" i="4"/>
  <c r="AP787" i="4"/>
  <c r="AR787" i="4"/>
  <c r="D788" i="4"/>
  <c r="E788" i="4"/>
  <c r="F788" i="4"/>
  <c r="G788" i="4"/>
  <c r="H788" i="4"/>
  <c r="I788" i="4"/>
  <c r="K788" i="4"/>
  <c r="L788" i="4"/>
  <c r="M788" i="4"/>
  <c r="O788" i="4"/>
  <c r="AI788" i="4"/>
  <c r="AJ788" i="4"/>
  <c r="AK788" i="4"/>
  <c r="AL788" i="4"/>
  <c r="AN788" i="4"/>
  <c r="AO788" i="4"/>
  <c r="AP788" i="4"/>
  <c r="AR788" i="4"/>
  <c r="D789" i="4"/>
  <c r="E789" i="4"/>
  <c r="F789" i="4"/>
  <c r="G789" i="4"/>
  <c r="H789" i="4"/>
  <c r="I789" i="4"/>
  <c r="K789" i="4"/>
  <c r="L789" i="4"/>
  <c r="M789" i="4"/>
  <c r="O789" i="4"/>
  <c r="AI789" i="4"/>
  <c r="AJ789" i="4"/>
  <c r="AK789" i="4"/>
  <c r="AL789" i="4"/>
  <c r="AN789" i="4"/>
  <c r="AO789" i="4"/>
  <c r="AP789" i="4"/>
  <c r="AR789" i="4"/>
  <c r="D790" i="4"/>
  <c r="E790" i="4"/>
  <c r="F790" i="4"/>
  <c r="G790" i="4"/>
  <c r="H790" i="4"/>
  <c r="I790" i="4"/>
  <c r="K790" i="4"/>
  <c r="L790" i="4"/>
  <c r="M790" i="4"/>
  <c r="O790" i="4"/>
  <c r="AI790" i="4"/>
  <c r="AJ790" i="4"/>
  <c r="AK790" i="4"/>
  <c r="AL790" i="4"/>
  <c r="AN790" i="4"/>
  <c r="AO790" i="4"/>
  <c r="AP790" i="4"/>
  <c r="AR790" i="4"/>
  <c r="D791" i="4"/>
  <c r="E791" i="4"/>
  <c r="F791" i="4"/>
  <c r="G791" i="4"/>
  <c r="H791" i="4"/>
  <c r="I791" i="4"/>
  <c r="K791" i="4"/>
  <c r="L791" i="4"/>
  <c r="M791" i="4"/>
  <c r="O791" i="4"/>
  <c r="AI791" i="4"/>
  <c r="AJ791" i="4"/>
  <c r="AK791" i="4"/>
  <c r="AL791" i="4"/>
  <c r="AN791" i="4"/>
  <c r="AO791" i="4"/>
  <c r="AP791" i="4"/>
  <c r="AR791" i="4"/>
  <c r="D793" i="4"/>
  <c r="E793" i="4"/>
  <c r="F793" i="4"/>
  <c r="G793" i="4"/>
  <c r="H793" i="4"/>
  <c r="I793" i="4"/>
  <c r="K793" i="4"/>
  <c r="L793" i="4"/>
  <c r="M793" i="4"/>
  <c r="O793" i="4"/>
  <c r="AI793" i="4"/>
  <c r="AJ793" i="4"/>
  <c r="AK793" i="4"/>
  <c r="AL793" i="4"/>
  <c r="AN793" i="4"/>
  <c r="AO793" i="4"/>
  <c r="AP793" i="4"/>
  <c r="AR793" i="4"/>
  <c r="D794" i="4"/>
  <c r="E794" i="4"/>
  <c r="F794" i="4"/>
  <c r="G794" i="4"/>
  <c r="H794" i="4"/>
  <c r="I794" i="4"/>
  <c r="K794" i="4"/>
  <c r="L794" i="4"/>
  <c r="M794" i="4"/>
  <c r="O794" i="4"/>
  <c r="AI794" i="4"/>
  <c r="AJ794" i="4"/>
  <c r="AK794" i="4"/>
  <c r="AL794" i="4"/>
  <c r="AN794" i="4"/>
  <c r="AO794" i="4"/>
  <c r="AP794" i="4"/>
  <c r="AR794" i="4"/>
  <c r="D795" i="4"/>
  <c r="E795" i="4"/>
  <c r="F795" i="4"/>
  <c r="G795" i="4"/>
  <c r="H795" i="4"/>
  <c r="I795" i="4"/>
  <c r="K795" i="4"/>
  <c r="L795" i="4"/>
  <c r="M795" i="4"/>
  <c r="O795" i="4"/>
  <c r="AI795" i="4"/>
  <c r="AJ795" i="4"/>
  <c r="AK795" i="4"/>
  <c r="AL795" i="4"/>
  <c r="AN795" i="4"/>
  <c r="AO795" i="4"/>
  <c r="AP795" i="4"/>
  <c r="AR795" i="4"/>
  <c r="D796" i="4"/>
  <c r="E796" i="4"/>
  <c r="F796" i="4"/>
  <c r="G796" i="4"/>
  <c r="H796" i="4"/>
  <c r="I796" i="4"/>
  <c r="K796" i="4"/>
  <c r="L796" i="4"/>
  <c r="M796" i="4"/>
  <c r="O796" i="4"/>
  <c r="AI796" i="4"/>
  <c r="AJ796" i="4"/>
  <c r="AK796" i="4"/>
  <c r="AL796" i="4"/>
  <c r="AN796" i="4"/>
  <c r="AO796" i="4"/>
  <c r="AP796" i="4"/>
  <c r="AR796" i="4"/>
  <c r="D797" i="4"/>
  <c r="E797" i="4"/>
  <c r="F797" i="4"/>
  <c r="G797" i="4"/>
  <c r="H797" i="4"/>
  <c r="I797" i="4"/>
  <c r="K797" i="4"/>
  <c r="L797" i="4"/>
  <c r="M797" i="4"/>
  <c r="O797" i="4"/>
  <c r="AI797" i="4"/>
  <c r="AJ797" i="4"/>
  <c r="AK797" i="4"/>
  <c r="AL797" i="4"/>
  <c r="AN797" i="4"/>
  <c r="AO797" i="4"/>
  <c r="AP797" i="4"/>
  <c r="AR797" i="4"/>
  <c r="D798" i="4"/>
  <c r="E798" i="4"/>
  <c r="F798" i="4"/>
  <c r="G798" i="4"/>
  <c r="H798" i="4"/>
  <c r="I798" i="4"/>
  <c r="K798" i="4"/>
  <c r="L798" i="4"/>
  <c r="M798" i="4"/>
  <c r="O798" i="4"/>
  <c r="AI798" i="4"/>
  <c r="AJ798" i="4"/>
  <c r="AK798" i="4"/>
  <c r="AL798" i="4"/>
  <c r="AN798" i="4"/>
  <c r="AO798" i="4"/>
  <c r="AP798" i="4"/>
  <c r="AR798" i="4"/>
  <c r="D799" i="4"/>
  <c r="E799" i="4"/>
  <c r="F799" i="4"/>
  <c r="G799" i="4"/>
  <c r="H799" i="4"/>
  <c r="I799" i="4"/>
  <c r="K799" i="4"/>
  <c r="L799" i="4"/>
  <c r="M799" i="4"/>
  <c r="O799" i="4"/>
  <c r="AI799" i="4"/>
  <c r="AJ799" i="4"/>
  <c r="AK799" i="4"/>
  <c r="AL799" i="4"/>
  <c r="AN799" i="4"/>
  <c r="AO799" i="4"/>
  <c r="AP799" i="4"/>
  <c r="AR799" i="4"/>
  <c r="D800" i="4"/>
  <c r="E800" i="4"/>
  <c r="F800" i="4"/>
  <c r="G800" i="4"/>
  <c r="H800" i="4"/>
  <c r="I800" i="4"/>
  <c r="K800" i="4"/>
  <c r="L800" i="4"/>
  <c r="M800" i="4"/>
  <c r="O800" i="4"/>
  <c r="AI800" i="4"/>
  <c r="AJ800" i="4"/>
  <c r="AK800" i="4"/>
  <c r="AL800" i="4"/>
  <c r="AN800" i="4"/>
  <c r="AO800" i="4"/>
  <c r="AP800" i="4"/>
  <c r="AR800" i="4"/>
  <c r="D801" i="4"/>
  <c r="E801" i="4"/>
  <c r="F801" i="4"/>
  <c r="G801" i="4"/>
  <c r="H801" i="4"/>
  <c r="I801" i="4"/>
  <c r="K801" i="4"/>
  <c r="L801" i="4"/>
  <c r="M801" i="4"/>
  <c r="O801" i="4"/>
  <c r="AI801" i="4"/>
  <c r="AJ801" i="4"/>
  <c r="AK801" i="4"/>
  <c r="AL801" i="4"/>
  <c r="AN801" i="4"/>
  <c r="AO801" i="4"/>
  <c r="AP801" i="4"/>
  <c r="AR801" i="4"/>
  <c r="D802" i="4"/>
  <c r="E802" i="4"/>
  <c r="F802" i="4"/>
  <c r="G802" i="4"/>
  <c r="H802" i="4"/>
  <c r="I802" i="4"/>
  <c r="K802" i="4"/>
  <c r="L802" i="4"/>
  <c r="M802" i="4"/>
  <c r="O802" i="4"/>
  <c r="AI802" i="4"/>
  <c r="AJ802" i="4"/>
  <c r="AK802" i="4"/>
  <c r="AL802" i="4"/>
  <c r="AN802" i="4"/>
  <c r="AO802" i="4"/>
  <c r="AP802" i="4"/>
  <c r="AR802" i="4"/>
  <c r="D803" i="4"/>
  <c r="E803" i="4"/>
  <c r="F803" i="4"/>
  <c r="G803" i="4"/>
  <c r="H803" i="4"/>
  <c r="I803" i="4"/>
  <c r="K803" i="4"/>
  <c r="L803" i="4"/>
  <c r="M803" i="4"/>
  <c r="O803" i="4"/>
  <c r="AI803" i="4"/>
  <c r="AJ803" i="4"/>
  <c r="AK803" i="4"/>
  <c r="AL803" i="4"/>
  <c r="AN803" i="4"/>
  <c r="AO803" i="4"/>
  <c r="AP803" i="4"/>
  <c r="AR803" i="4"/>
  <c r="D804" i="4"/>
  <c r="E804" i="4"/>
  <c r="F804" i="4"/>
  <c r="G804" i="4"/>
  <c r="H804" i="4"/>
  <c r="I804" i="4"/>
  <c r="K804" i="4"/>
  <c r="L804" i="4"/>
  <c r="M804" i="4"/>
  <c r="O804" i="4"/>
  <c r="AI804" i="4"/>
  <c r="AJ804" i="4"/>
  <c r="AK804" i="4"/>
  <c r="AL804" i="4"/>
  <c r="AN804" i="4"/>
  <c r="AO804" i="4"/>
  <c r="AP804" i="4"/>
  <c r="AR804" i="4"/>
  <c r="D805" i="4"/>
  <c r="E805" i="4"/>
  <c r="F805" i="4"/>
  <c r="G805" i="4"/>
  <c r="H805" i="4"/>
  <c r="I805" i="4"/>
  <c r="K805" i="4"/>
  <c r="L805" i="4"/>
  <c r="M805" i="4"/>
  <c r="O805" i="4"/>
  <c r="AI805" i="4"/>
  <c r="AJ805" i="4"/>
  <c r="AK805" i="4"/>
  <c r="AL805" i="4"/>
  <c r="AN805" i="4"/>
  <c r="AO805" i="4"/>
  <c r="AP805" i="4"/>
  <c r="AR805" i="4"/>
  <c r="D806" i="4"/>
  <c r="E806" i="4"/>
  <c r="F806" i="4"/>
  <c r="G806" i="4"/>
  <c r="H806" i="4"/>
  <c r="I806" i="4"/>
  <c r="K806" i="4"/>
  <c r="L806" i="4"/>
  <c r="M806" i="4"/>
  <c r="O806" i="4"/>
  <c r="AI806" i="4"/>
  <c r="AJ806" i="4"/>
  <c r="AK806" i="4"/>
  <c r="AL806" i="4"/>
  <c r="AN806" i="4"/>
  <c r="AO806" i="4"/>
  <c r="AP806" i="4"/>
  <c r="AR806" i="4"/>
  <c r="D807" i="4"/>
  <c r="E807" i="4"/>
  <c r="F807" i="4"/>
  <c r="G807" i="4"/>
  <c r="H807" i="4"/>
  <c r="I807" i="4"/>
  <c r="K807" i="4"/>
  <c r="L807" i="4"/>
  <c r="M807" i="4"/>
  <c r="O807" i="4"/>
  <c r="AI807" i="4"/>
  <c r="AJ807" i="4"/>
  <c r="AK807" i="4"/>
  <c r="AL807" i="4"/>
  <c r="AN807" i="4"/>
  <c r="AO807" i="4"/>
  <c r="AP807" i="4"/>
  <c r="AR807" i="4"/>
  <c r="D808" i="4"/>
  <c r="E808" i="4"/>
  <c r="F808" i="4"/>
  <c r="G808" i="4"/>
  <c r="H808" i="4"/>
  <c r="I808" i="4"/>
  <c r="K808" i="4"/>
  <c r="L808" i="4"/>
  <c r="M808" i="4"/>
  <c r="O808" i="4"/>
  <c r="AI808" i="4"/>
  <c r="AJ808" i="4"/>
  <c r="AK808" i="4"/>
  <c r="AL808" i="4"/>
  <c r="AN808" i="4"/>
  <c r="AO808" i="4"/>
  <c r="AP808" i="4"/>
  <c r="AR808" i="4"/>
  <c r="D809" i="4"/>
  <c r="E809" i="4"/>
  <c r="F809" i="4"/>
  <c r="G809" i="4"/>
  <c r="H809" i="4"/>
  <c r="I809" i="4"/>
  <c r="K809" i="4"/>
  <c r="L809" i="4"/>
  <c r="M809" i="4"/>
  <c r="O809" i="4"/>
  <c r="AI809" i="4"/>
  <c r="AJ809" i="4"/>
  <c r="AK809" i="4"/>
  <c r="AL809" i="4"/>
  <c r="AN809" i="4"/>
  <c r="AO809" i="4"/>
  <c r="AP809" i="4"/>
  <c r="AR809" i="4"/>
  <c r="D810" i="4"/>
  <c r="E810" i="4"/>
  <c r="F810" i="4"/>
  <c r="G810" i="4"/>
  <c r="H810" i="4"/>
  <c r="I810" i="4"/>
  <c r="K810" i="4"/>
  <c r="L810" i="4"/>
  <c r="M810" i="4"/>
  <c r="O810" i="4"/>
  <c r="AI810" i="4"/>
  <c r="AJ810" i="4"/>
  <c r="AK810" i="4"/>
  <c r="AL810" i="4"/>
  <c r="AN810" i="4"/>
  <c r="AO810" i="4"/>
  <c r="AP810" i="4"/>
  <c r="AR810" i="4"/>
  <c r="D811" i="4"/>
  <c r="E811" i="4"/>
  <c r="F811" i="4"/>
  <c r="G811" i="4"/>
  <c r="H811" i="4"/>
  <c r="I811" i="4"/>
  <c r="K811" i="4"/>
  <c r="L811" i="4"/>
  <c r="M811" i="4"/>
  <c r="O811" i="4"/>
  <c r="AI811" i="4"/>
  <c r="AJ811" i="4"/>
  <c r="AK811" i="4"/>
  <c r="AL811" i="4"/>
  <c r="AN811" i="4"/>
  <c r="AO811" i="4"/>
  <c r="AP811" i="4"/>
  <c r="AR811" i="4"/>
  <c r="D812" i="4"/>
  <c r="E812" i="4"/>
  <c r="F812" i="4"/>
  <c r="G812" i="4"/>
  <c r="H812" i="4"/>
  <c r="I812" i="4"/>
  <c r="K812" i="4"/>
  <c r="L812" i="4"/>
  <c r="M812" i="4"/>
  <c r="O812" i="4"/>
  <c r="AI812" i="4"/>
  <c r="AJ812" i="4"/>
  <c r="AK812" i="4"/>
  <c r="AL812" i="4"/>
  <c r="AN812" i="4"/>
  <c r="AO812" i="4"/>
  <c r="AP812" i="4"/>
  <c r="AR812" i="4"/>
  <c r="D813" i="4"/>
  <c r="E813" i="4"/>
  <c r="F813" i="4"/>
  <c r="G813" i="4"/>
  <c r="H813" i="4"/>
  <c r="I813" i="4"/>
  <c r="K813" i="4"/>
  <c r="L813" i="4"/>
  <c r="M813" i="4"/>
  <c r="O813" i="4"/>
  <c r="AI813" i="4"/>
  <c r="AJ813" i="4"/>
  <c r="AK813" i="4"/>
  <c r="AL813" i="4"/>
  <c r="AN813" i="4"/>
  <c r="AO813" i="4"/>
  <c r="AP813" i="4"/>
  <c r="AR813" i="4"/>
  <c r="D814" i="4"/>
  <c r="E814" i="4"/>
  <c r="F814" i="4"/>
  <c r="G814" i="4"/>
  <c r="H814" i="4"/>
  <c r="I814" i="4"/>
  <c r="K814" i="4"/>
  <c r="L814" i="4"/>
  <c r="M814" i="4"/>
  <c r="O814" i="4"/>
  <c r="AI814" i="4"/>
  <c r="AJ814" i="4"/>
  <c r="AK814" i="4"/>
  <c r="AL814" i="4"/>
  <c r="AN814" i="4"/>
  <c r="AO814" i="4"/>
  <c r="AP814" i="4"/>
  <c r="AR814" i="4"/>
  <c r="D815" i="4"/>
  <c r="E815" i="4"/>
  <c r="F815" i="4"/>
  <c r="G815" i="4"/>
  <c r="H815" i="4"/>
  <c r="I815" i="4"/>
  <c r="K815" i="4"/>
  <c r="L815" i="4"/>
  <c r="M815" i="4"/>
  <c r="O815" i="4"/>
  <c r="AI815" i="4"/>
  <c r="AJ815" i="4"/>
  <c r="AK815" i="4"/>
  <c r="AL815" i="4"/>
  <c r="AN815" i="4"/>
  <c r="AO815" i="4"/>
  <c r="AP815" i="4"/>
  <c r="AR815" i="4"/>
  <c r="D816" i="4"/>
  <c r="E816" i="4"/>
  <c r="F816" i="4"/>
  <c r="G816" i="4"/>
  <c r="H816" i="4"/>
  <c r="I816" i="4"/>
  <c r="K816" i="4"/>
  <c r="L816" i="4"/>
  <c r="M816" i="4"/>
  <c r="O816" i="4"/>
  <c r="AI816" i="4"/>
  <c r="AJ816" i="4"/>
  <c r="AK816" i="4"/>
  <c r="AL816" i="4"/>
  <c r="AN816" i="4"/>
  <c r="AO816" i="4"/>
  <c r="AP816" i="4"/>
  <c r="AR816" i="4"/>
  <c r="D817" i="4"/>
  <c r="E817" i="4"/>
  <c r="F817" i="4"/>
  <c r="G817" i="4"/>
  <c r="H817" i="4"/>
  <c r="I817" i="4"/>
  <c r="K817" i="4"/>
  <c r="L817" i="4"/>
  <c r="M817" i="4"/>
  <c r="O817" i="4"/>
  <c r="AI817" i="4"/>
  <c r="AJ817" i="4"/>
  <c r="AK817" i="4"/>
  <c r="AL817" i="4"/>
  <c r="AN817" i="4"/>
  <c r="AO817" i="4"/>
  <c r="AP817" i="4"/>
  <c r="AR817" i="4"/>
  <c r="D818" i="4"/>
  <c r="E818" i="4"/>
  <c r="F818" i="4"/>
  <c r="G818" i="4"/>
  <c r="H818" i="4"/>
  <c r="I818" i="4"/>
  <c r="K818" i="4"/>
  <c r="L818" i="4"/>
  <c r="M818" i="4"/>
  <c r="O818" i="4"/>
  <c r="AI818" i="4"/>
  <c r="AJ818" i="4"/>
  <c r="AK818" i="4"/>
  <c r="AL818" i="4"/>
  <c r="AN818" i="4"/>
  <c r="AO818" i="4"/>
  <c r="AP818" i="4"/>
  <c r="AR818" i="4"/>
  <c r="D819" i="4"/>
  <c r="E819" i="4"/>
  <c r="F819" i="4"/>
  <c r="G819" i="4"/>
  <c r="H819" i="4"/>
  <c r="I819" i="4"/>
  <c r="K819" i="4"/>
  <c r="L819" i="4"/>
  <c r="M819" i="4"/>
  <c r="O819" i="4"/>
  <c r="AI819" i="4"/>
  <c r="AJ819" i="4"/>
  <c r="AK819" i="4"/>
  <c r="AL819" i="4"/>
  <c r="AN819" i="4"/>
  <c r="AO819" i="4"/>
  <c r="AP819" i="4"/>
  <c r="AR819" i="4"/>
  <c r="D820" i="4"/>
  <c r="E820" i="4"/>
  <c r="F820" i="4"/>
  <c r="G820" i="4"/>
  <c r="H820" i="4"/>
  <c r="I820" i="4"/>
  <c r="K820" i="4"/>
  <c r="L820" i="4"/>
  <c r="M820" i="4"/>
  <c r="O820" i="4"/>
  <c r="AI820" i="4"/>
  <c r="AJ820" i="4"/>
  <c r="AK820" i="4"/>
  <c r="AL820" i="4"/>
  <c r="AN820" i="4"/>
  <c r="AO820" i="4"/>
  <c r="AP820" i="4"/>
  <c r="AR820" i="4"/>
  <c r="D821" i="4"/>
  <c r="E821" i="4"/>
  <c r="F821" i="4"/>
  <c r="G821" i="4"/>
  <c r="H821" i="4"/>
  <c r="I821" i="4"/>
  <c r="K821" i="4"/>
  <c r="L821" i="4"/>
  <c r="M821" i="4"/>
  <c r="O821" i="4"/>
  <c r="AI821" i="4"/>
  <c r="AJ821" i="4"/>
  <c r="AK821" i="4"/>
  <c r="AL821" i="4"/>
  <c r="AN821" i="4"/>
  <c r="AO821" i="4"/>
  <c r="AP821" i="4"/>
  <c r="AR821" i="4"/>
  <c r="D822" i="4"/>
  <c r="E822" i="4"/>
  <c r="F822" i="4"/>
  <c r="G822" i="4"/>
  <c r="H822" i="4"/>
  <c r="I822" i="4"/>
  <c r="K822" i="4"/>
  <c r="L822" i="4"/>
  <c r="M822" i="4"/>
  <c r="O822" i="4"/>
  <c r="AI822" i="4"/>
  <c r="AJ822" i="4"/>
  <c r="AK822" i="4"/>
  <c r="AL822" i="4"/>
  <c r="AN822" i="4"/>
  <c r="AO822" i="4"/>
  <c r="AP822" i="4"/>
  <c r="AR822" i="4"/>
  <c r="D823" i="4"/>
  <c r="E823" i="4"/>
  <c r="F823" i="4"/>
  <c r="G823" i="4"/>
  <c r="H823" i="4"/>
  <c r="I823" i="4"/>
  <c r="K823" i="4"/>
  <c r="L823" i="4"/>
  <c r="M823" i="4"/>
  <c r="O823" i="4"/>
  <c r="AI823" i="4"/>
  <c r="AJ823" i="4"/>
  <c r="AK823" i="4"/>
  <c r="AL823" i="4"/>
  <c r="AN823" i="4"/>
  <c r="AO823" i="4"/>
  <c r="AP823" i="4"/>
  <c r="AR823" i="4"/>
  <c r="D824" i="4"/>
  <c r="E824" i="4"/>
  <c r="F824" i="4"/>
  <c r="G824" i="4"/>
  <c r="H824" i="4"/>
  <c r="I824" i="4"/>
  <c r="K824" i="4"/>
  <c r="L824" i="4"/>
  <c r="M824" i="4"/>
  <c r="O824" i="4"/>
  <c r="AI824" i="4"/>
  <c r="AJ824" i="4"/>
  <c r="AK824" i="4"/>
  <c r="AL824" i="4"/>
  <c r="AN824" i="4"/>
  <c r="AO824" i="4"/>
  <c r="AP824" i="4"/>
  <c r="AR824" i="4"/>
  <c r="D825" i="4"/>
  <c r="E825" i="4"/>
  <c r="F825" i="4"/>
  <c r="G825" i="4"/>
  <c r="H825" i="4"/>
  <c r="I825" i="4"/>
  <c r="K825" i="4"/>
  <c r="L825" i="4"/>
  <c r="M825" i="4"/>
  <c r="O825" i="4"/>
  <c r="AI825" i="4"/>
  <c r="AJ825" i="4"/>
  <c r="AK825" i="4"/>
  <c r="AL825" i="4"/>
  <c r="AN825" i="4"/>
  <c r="AO825" i="4"/>
  <c r="AP825" i="4"/>
  <c r="AR825" i="4"/>
  <c r="D826" i="4"/>
  <c r="E826" i="4"/>
  <c r="F826" i="4"/>
  <c r="G826" i="4"/>
  <c r="H826" i="4"/>
  <c r="I826" i="4"/>
  <c r="K826" i="4"/>
  <c r="L826" i="4"/>
  <c r="M826" i="4"/>
  <c r="O826" i="4"/>
  <c r="AI826" i="4"/>
  <c r="AJ826" i="4"/>
  <c r="AK826" i="4"/>
  <c r="AL826" i="4"/>
  <c r="AN826" i="4"/>
  <c r="AO826" i="4"/>
  <c r="AP826" i="4"/>
  <c r="AR826" i="4"/>
  <c r="D827" i="4"/>
  <c r="E827" i="4"/>
  <c r="F827" i="4"/>
  <c r="G827" i="4"/>
  <c r="H827" i="4"/>
  <c r="I827" i="4"/>
  <c r="K827" i="4"/>
  <c r="L827" i="4"/>
  <c r="M827" i="4"/>
  <c r="O827" i="4"/>
  <c r="AI827" i="4"/>
  <c r="AJ827" i="4"/>
  <c r="AK827" i="4"/>
  <c r="AL827" i="4"/>
  <c r="AN827" i="4"/>
  <c r="AO827" i="4"/>
  <c r="AP827" i="4"/>
  <c r="AR827" i="4"/>
  <c r="D828" i="4"/>
  <c r="E828" i="4"/>
  <c r="F828" i="4"/>
  <c r="G828" i="4"/>
  <c r="H828" i="4"/>
  <c r="I828" i="4"/>
  <c r="K828" i="4"/>
  <c r="L828" i="4"/>
  <c r="M828" i="4"/>
  <c r="O828" i="4"/>
  <c r="AI828" i="4"/>
  <c r="AJ828" i="4"/>
  <c r="AK828" i="4"/>
  <c r="AL828" i="4"/>
  <c r="AN828" i="4"/>
  <c r="AO828" i="4"/>
  <c r="AP828" i="4"/>
  <c r="AR828" i="4"/>
  <c r="D829" i="4"/>
  <c r="E829" i="4"/>
  <c r="F829" i="4"/>
  <c r="G829" i="4"/>
  <c r="H829" i="4"/>
  <c r="I829" i="4"/>
  <c r="K829" i="4"/>
  <c r="L829" i="4"/>
  <c r="M829" i="4"/>
  <c r="O829" i="4"/>
  <c r="AI829" i="4"/>
  <c r="AJ829" i="4"/>
  <c r="AK829" i="4"/>
  <c r="AL829" i="4"/>
  <c r="AN829" i="4"/>
  <c r="AO829" i="4"/>
  <c r="AP829" i="4"/>
  <c r="AR829" i="4"/>
  <c r="D830" i="4"/>
  <c r="E830" i="4"/>
  <c r="F830" i="4"/>
  <c r="G830" i="4"/>
  <c r="H830" i="4"/>
  <c r="I830" i="4"/>
  <c r="K830" i="4"/>
  <c r="L830" i="4"/>
  <c r="M830" i="4"/>
  <c r="O830" i="4"/>
  <c r="AI830" i="4"/>
  <c r="AJ830" i="4"/>
  <c r="AK830" i="4"/>
  <c r="AL830" i="4"/>
  <c r="AN830" i="4"/>
  <c r="AO830" i="4"/>
  <c r="AP830" i="4"/>
  <c r="AR830" i="4"/>
  <c r="D831" i="4"/>
  <c r="E831" i="4"/>
  <c r="F831" i="4"/>
  <c r="G831" i="4"/>
  <c r="H831" i="4"/>
  <c r="I831" i="4"/>
  <c r="K831" i="4"/>
  <c r="L831" i="4"/>
  <c r="M831" i="4"/>
  <c r="O831" i="4"/>
  <c r="AI831" i="4"/>
  <c r="AJ831" i="4"/>
  <c r="AK831" i="4"/>
  <c r="AL831" i="4"/>
  <c r="AN831" i="4"/>
  <c r="AO831" i="4"/>
  <c r="AP831" i="4"/>
  <c r="AR831" i="4"/>
  <c r="D832" i="4"/>
  <c r="E832" i="4"/>
  <c r="F832" i="4"/>
  <c r="G832" i="4"/>
  <c r="H832" i="4"/>
  <c r="I832" i="4"/>
  <c r="K832" i="4"/>
  <c r="L832" i="4"/>
  <c r="M832" i="4"/>
  <c r="O832" i="4"/>
  <c r="AI832" i="4"/>
  <c r="AJ832" i="4"/>
  <c r="AK832" i="4"/>
  <c r="AL832" i="4"/>
  <c r="AN832" i="4"/>
  <c r="AO832" i="4"/>
  <c r="AP832" i="4"/>
  <c r="AR832" i="4"/>
  <c r="D833" i="4"/>
  <c r="E833" i="4"/>
  <c r="F833" i="4"/>
  <c r="G833" i="4"/>
  <c r="H833" i="4"/>
  <c r="I833" i="4"/>
  <c r="K833" i="4"/>
  <c r="L833" i="4"/>
  <c r="M833" i="4"/>
  <c r="O833" i="4"/>
  <c r="AI833" i="4"/>
  <c r="AJ833" i="4"/>
  <c r="AK833" i="4"/>
  <c r="AL833" i="4"/>
  <c r="AN833" i="4"/>
  <c r="AO833" i="4"/>
  <c r="AP833" i="4"/>
  <c r="AR833" i="4"/>
  <c r="D834" i="4"/>
  <c r="E834" i="4"/>
  <c r="F834" i="4"/>
  <c r="G834" i="4"/>
  <c r="H834" i="4"/>
  <c r="I834" i="4"/>
  <c r="K834" i="4"/>
  <c r="L834" i="4"/>
  <c r="M834" i="4"/>
  <c r="O834" i="4"/>
  <c r="AI834" i="4"/>
  <c r="AJ834" i="4"/>
  <c r="AK834" i="4"/>
  <c r="AL834" i="4"/>
  <c r="AN834" i="4"/>
  <c r="AO834" i="4"/>
  <c r="AP834" i="4"/>
  <c r="AR834" i="4"/>
  <c r="D835" i="4"/>
  <c r="E835" i="4"/>
  <c r="F835" i="4"/>
  <c r="G835" i="4"/>
  <c r="H835" i="4"/>
  <c r="I835" i="4"/>
  <c r="K835" i="4"/>
  <c r="L835" i="4"/>
  <c r="M835" i="4"/>
  <c r="O835" i="4"/>
  <c r="AI835" i="4"/>
  <c r="AJ835" i="4"/>
  <c r="AK835" i="4"/>
  <c r="AL835" i="4"/>
  <c r="AN835" i="4"/>
  <c r="AO835" i="4"/>
  <c r="AP835" i="4"/>
  <c r="AR835" i="4"/>
  <c r="D836" i="4"/>
  <c r="E836" i="4"/>
  <c r="F836" i="4"/>
  <c r="G836" i="4"/>
  <c r="H836" i="4"/>
  <c r="I836" i="4"/>
  <c r="K836" i="4"/>
  <c r="L836" i="4"/>
  <c r="M836" i="4"/>
  <c r="O836" i="4"/>
  <c r="AI836" i="4"/>
  <c r="AJ836" i="4"/>
  <c r="AK836" i="4"/>
  <c r="AL836" i="4"/>
  <c r="AN836" i="4"/>
  <c r="AO836" i="4"/>
  <c r="AP836" i="4"/>
  <c r="AR836" i="4"/>
  <c r="D837" i="4"/>
  <c r="E837" i="4"/>
  <c r="F837" i="4"/>
  <c r="G837" i="4"/>
  <c r="H837" i="4"/>
  <c r="I837" i="4"/>
  <c r="K837" i="4"/>
  <c r="L837" i="4"/>
  <c r="M837" i="4"/>
  <c r="O837" i="4"/>
  <c r="AI837" i="4"/>
  <c r="AJ837" i="4"/>
  <c r="AK837" i="4"/>
  <c r="AL837" i="4"/>
  <c r="AN837" i="4"/>
  <c r="AO837" i="4"/>
  <c r="AP837" i="4"/>
  <c r="AR837" i="4"/>
  <c r="D838" i="4"/>
  <c r="E838" i="4"/>
  <c r="F838" i="4"/>
  <c r="G838" i="4"/>
  <c r="H838" i="4"/>
  <c r="I838" i="4"/>
  <c r="K838" i="4"/>
  <c r="L838" i="4"/>
  <c r="M838" i="4"/>
  <c r="O838" i="4"/>
  <c r="AI838" i="4"/>
  <c r="AJ838" i="4"/>
  <c r="AK838" i="4"/>
  <c r="AL838" i="4"/>
  <c r="AN838" i="4"/>
  <c r="AO838" i="4"/>
  <c r="AP838" i="4"/>
  <c r="AR838" i="4"/>
  <c r="D839" i="4"/>
  <c r="E839" i="4"/>
  <c r="F839" i="4"/>
  <c r="G839" i="4"/>
  <c r="H839" i="4"/>
  <c r="I839" i="4"/>
  <c r="K839" i="4"/>
  <c r="L839" i="4"/>
  <c r="M839" i="4"/>
  <c r="O839" i="4"/>
  <c r="AI839" i="4"/>
  <c r="AJ839" i="4"/>
  <c r="AK839" i="4"/>
  <c r="AL839" i="4"/>
  <c r="AN839" i="4"/>
  <c r="AO839" i="4"/>
  <c r="AP839" i="4"/>
  <c r="AR839" i="4"/>
  <c r="D840" i="4"/>
  <c r="E840" i="4"/>
  <c r="F840" i="4"/>
  <c r="G840" i="4"/>
  <c r="H840" i="4"/>
  <c r="I840" i="4"/>
  <c r="K840" i="4"/>
  <c r="L840" i="4"/>
  <c r="M840" i="4"/>
  <c r="O840" i="4"/>
  <c r="AI840" i="4"/>
  <c r="AJ840" i="4"/>
  <c r="AK840" i="4"/>
  <c r="AL840" i="4"/>
  <c r="AN840" i="4"/>
  <c r="AO840" i="4"/>
  <c r="AP840" i="4"/>
  <c r="AR840" i="4"/>
  <c r="D841" i="4"/>
  <c r="E841" i="4"/>
  <c r="F841" i="4"/>
  <c r="G841" i="4"/>
  <c r="H841" i="4"/>
  <c r="I841" i="4"/>
  <c r="K841" i="4"/>
  <c r="L841" i="4"/>
  <c r="M841" i="4"/>
  <c r="O841" i="4"/>
  <c r="AI841" i="4"/>
  <c r="AJ841" i="4"/>
  <c r="AK841" i="4"/>
  <c r="AL841" i="4"/>
  <c r="AN841" i="4"/>
  <c r="AO841" i="4"/>
  <c r="AP841" i="4"/>
  <c r="AR841" i="4"/>
  <c r="D842" i="4"/>
  <c r="E842" i="4"/>
  <c r="F842" i="4"/>
  <c r="G842" i="4"/>
  <c r="H842" i="4"/>
  <c r="I842" i="4"/>
  <c r="K842" i="4"/>
  <c r="L842" i="4"/>
  <c r="M842" i="4"/>
  <c r="O842" i="4"/>
  <c r="AI842" i="4"/>
  <c r="AJ842" i="4"/>
  <c r="AK842" i="4"/>
  <c r="AL842" i="4"/>
  <c r="AN842" i="4"/>
  <c r="AO842" i="4"/>
  <c r="AP842" i="4"/>
  <c r="AR842" i="4"/>
  <c r="D843" i="4"/>
  <c r="E843" i="4"/>
  <c r="F843" i="4"/>
  <c r="G843" i="4"/>
  <c r="H843" i="4"/>
  <c r="I843" i="4"/>
  <c r="K843" i="4"/>
  <c r="L843" i="4"/>
  <c r="M843" i="4"/>
  <c r="O843" i="4"/>
  <c r="AI843" i="4"/>
  <c r="AJ843" i="4"/>
  <c r="AK843" i="4"/>
  <c r="AL843" i="4"/>
  <c r="AN843" i="4"/>
  <c r="AO843" i="4"/>
  <c r="AP843" i="4"/>
  <c r="AR843" i="4"/>
  <c r="D844" i="4"/>
  <c r="E844" i="4"/>
  <c r="F844" i="4"/>
  <c r="G844" i="4"/>
  <c r="H844" i="4"/>
  <c r="I844" i="4"/>
  <c r="K844" i="4"/>
  <c r="L844" i="4"/>
  <c r="M844" i="4"/>
  <c r="O844" i="4"/>
  <c r="AI844" i="4"/>
  <c r="AJ844" i="4"/>
  <c r="AK844" i="4"/>
  <c r="AL844" i="4"/>
  <c r="AN844" i="4"/>
  <c r="AO844" i="4"/>
  <c r="AP844" i="4"/>
  <c r="AR844" i="4"/>
  <c r="D845" i="4"/>
  <c r="E845" i="4"/>
  <c r="F845" i="4"/>
  <c r="G845" i="4"/>
  <c r="H845" i="4"/>
  <c r="I845" i="4"/>
  <c r="K845" i="4"/>
  <c r="L845" i="4"/>
  <c r="M845" i="4"/>
  <c r="O845" i="4"/>
  <c r="AI845" i="4"/>
  <c r="AJ845" i="4"/>
  <c r="AK845" i="4"/>
  <c r="AL845" i="4"/>
  <c r="AN845" i="4"/>
  <c r="AO845" i="4"/>
  <c r="AP845" i="4"/>
  <c r="AR845" i="4"/>
  <c r="D846" i="4"/>
  <c r="E846" i="4"/>
  <c r="F846" i="4"/>
  <c r="G846" i="4"/>
  <c r="H846" i="4"/>
  <c r="I846" i="4"/>
  <c r="K846" i="4"/>
  <c r="L846" i="4"/>
  <c r="M846" i="4"/>
  <c r="O846" i="4"/>
  <c r="AI846" i="4"/>
  <c r="AJ846" i="4"/>
  <c r="AK846" i="4"/>
  <c r="AL846" i="4"/>
  <c r="AN846" i="4"/>
  <c r="AO846" i="4"/>
  <c r="AP846" i="4"/>
  <c r="AR846" i="4"/>
  <c r="D847" i="4"/>
  <c r="E847" i="4"/>
  <c r="F847" i="4"/>
  <c r="G847" i="4"/>
  <c r="H847" i="4"/>
  <c r="I847" i="4"/>
  <c r="K847" i="4"/>
  <c r="L847" i="4"/>
  <c r="M847" i="4"/>
  <c r="O847" i="4"/>
  <c r="AI847" i="4"/>
  <c r="AJ847" i="4"/>
  <c r="AK847" i="4"/>
  <c r="AL847" i="4"/>
  <c r="AN847" i="4"/>
  <c r="AO847" i="4"/>
  <c r="AP847" i="4"/>
  <c r="AR847" i="4"/>
  <c r="D848" i="4"/>
  <c r="E848" i="4"/>
  <c r="F848" i="4"/>
  <c r="G848" i="4"/>
  <c r="H848" i="4"/>
  <c r="I848" i="4"/>
  <c r="K848" i="4"/>
  <c r="L848" i="4"/>
  <c r="M848" i="4"/>
  <c r="O848" i="4"/>
  <c r="AI848" i="4"/>
  <c r="AJ848" i="4"/>
  <c r="AK848" i="4"/>
  <c r="AL848" i="4"/>
  <c r="AN848" i="4"/>
  <c r="AO848" i="4"/>
  <c r="AP848" i="4"/>
  <c r="AR848" i="4"/>
  <c r="D849" i="4"/>
  <c r="E849" i="4"/>
  <c r="F849" i="4"/>
  <c r="G849" i="4"/>
  <c r="H849" i="4"/>
  <c r="I849" i="4"/>
  <c r="K849" i="4"/>
  <c r="L849" i="4"/>
  <c r="M849" i="4"/>
  <c r="O849" i="4"/>
  <c r="AI849" i="4"/>
  <c r="AJ849" i="4"/>
  <c r="AK849" i="4"/>
  <c r="AL849" i="4"/>
  <c r="AN849" i="4"/>
  <c r="AO849" i="4"/>
  <c r="AP849" i="4"/>
  <c r="AR849" i="4"/>
  <c r="D850" i="4"/>
  <c r="E850" i="4"/>
  <c r="F850" i="4"/>
  <c r="G850" i="4"/>
  <c r="H850" i="4"/>
  <c r="I850" i="4"/>
  <c r="K850" i="4"/>
  <c r="L850" i="4"/>
  <c r="M850" i="4"/>
  <c r="O850" i="4"/>
  <c r="AI850" i="4"/>
  <c r="AJ850" i="4"/>
  <c r="AK850" i="4"/>
  <c r="AL850" i="4"/>
  <c r="AN850" i="4"/>
  <c r="AO850" i="4"/>
  <c r="AP850" i="4"/>
  <c r="AR850" i="4"/>
  <c r="D851" i="4"/>
  <c r="E851" i="4"/>
  <c r="F851" i="4"/>
  <c r="G851" i="4"/>
  <c r="H851" i="4"/>
  <c r="I851" i="4"/>
  <c r="K851" i="4"/>
  <c r="L851" i="4"/>
  <c r="M851" i="4"/>
  <c r="O851" i="4"/>
  <c r="AI851" i="4"/>
  <c r="AJ851" i="4"/>
  <c r="AK851" i="4"/>
  <c r="AL851" i="4"/>
  <c r="AN851" i="4"/>
  <c r="AO851" i="4"/>
  <c r="AP851" i="4"/>
  <c r="AR851" i="4"/>
  <c r="D852" i="4"/>
  <c r="E852" i="4"/>
  <c r="F852" i="4"/>
  <c r="G852" i="4"/>
  <c r="H852" i="4"/>
  <c r="I852" i="4"/>
  <c r="K852" i="4"/>
  <c r="L852" i="4"/>
  <c r="M852" i="4"/>
  <c r="O852" i="4"/>
  <c r="AI852" i="4"/>
  <c r="AJ852" i="4"/>
  <c r="AK852" i="4"/>
  <c r="AL852" i="4"/>
  <c r="AN852" i="4"/>
  <c r="AO852" i="4"/>
  <c r="AP852" i="4"/>
  <c r="AR852" i="4"/>
  <c r="D853" i="4"/>
  <c r="E853" i="4"/>
  <c r="F853" i="4"/>
  <c r="G853" i="4"/>
  <c r="H853" i="4"/>
  <c r="I853" i="4"/>
  <c r="K853" i="4"/>
  <c r="L853" i="4"/>
  <c r="M853" i="4"/>
  <c r="O853" i="4"/>
  <c r="AI853" i="4"/>
  <c r="AJ853" i="4"/>
  <c r="AK853" i="4"/>
  <c r="AL853" i="4"/>
  <c r="AN853" i="4"/>
  <c r="AO853" i="4"/>
  <c r="AP853" i="4"/>
  <c r="AR853" i="4"/>
  <c r="D854" i="4"/>
  <c r="E854" i="4"/>
  <c r="F854" i="4"/>
  <c r="G854" i="4"/>
  <c r="H854" i="4"/>
  <c r="I854" i="4"/>
  <c r="K854" i="4"/>
  <c r="L854" i="4"/>
  <c r="M854" i="4"/>
  <c r="O854" i="4"/>
  <c r="AI854" i="4"/>
  <c r="AJ854" i="4"/>
  <c r="AK854" i="4"/>
  <c r="AL854" i="4"/>
  <c r="AN854" i="4"/>
  <c r="AO854" i="4"/>
  <c r="AP854" i="4"/>
  <c r="AR854" i="4"/>
  <c r="D855" i="4"/>
  <c r="E855" i="4"/>
  <c r="F855" i="4"/>
  <c r="G855" i="4"/>
  <c r="H855" i="4"/>
  <c r="I855" i="4"/>
  <c r="K855" i="4"/>
  <c r="L855" i="4"/>
  <c r="M855" i="4"/>
  <c r="O855" i="4"/>
  <c r="AI855" i="4"/>
  <c r="AJ855" i="4"/>
  <c r="AK855" i="4"/>
  <c r="AL855" i="4"/>
  <c r="AN855" i="4"/>
  <c r="AO855" i="4"/>
  <c r="AP855" i="4"/>
  <c r="AR855" i="4"/>
  <c r="D856" i="4"/>
  <c r="E856" i="4"/>
  <c r="F856" i="4"/>
  <c r="G856" i="4"/>
  <c r="H856" i="4"/>
  <c r="I856" i="4"/>
  <c r="K856" i="4"/>
  <c r="L856" i="4"/>
  <c r="M856" i="4"/>
  <c r="O856" i="4"/>
  <c r="AI856" i="4"/>
  <c r="AJ856" i="4"/>
  <c r="AK856" i="4"/>
  <c r="AL856" i="4"/>
  <c r="AN856" i="4"/>
  <c r="AO856" i="4"/>
  <c r="AP856" i="4"/>
  <c r="AR856" i="4"/>
  <c r="D857" i="4"/>
  <c r="E857" i="4"/>
  <c r="F857" i="4"/>
  <c r="G857" i="4"/>
  <c r="H857" i="4"/>
  <c r="I857" i="4"/>
  <c r="K857" i="4"/>
  <c r="L857" i="4"/>
  <c r="M857" i="4"/>
  <c r="O857" i="4"/>
  <c r="AI857" i="4"/>
  <c r="AJ857" i="4"/>
  <c r="AK857" i="4"/>
  <c r="AL857" i="4"/>
  <c r="AN857" i="4"/>
  <c r="AO857" i="4"/>
  <c r="AP857" i="4"/>
  <c r="AR857" i="4"/>
  <c r="H859" i="4"/>
  <c r="I859" i="4"/>
  <c r="O859" i="4"/>
  <c r="AI859" i="4"/>
  <c r="AJ859" i="4"/>
  <c r="AK859" i="4"/>
  <c r="AL859" i="4"/>
  <c r="AN859" i="4"/>
  <c r="AO859" i="4"/>
  <c r="AP859" i="4"/>
  <c r="AR859" i="4"/>
  <c r="H860" i="4"/>
  <c r="I860" i="4"/>
  <c r="O860" i="4"/>
  <c r="AI860" i="4"/>
  <c r="AJ860" i="4"/>
  <c r="AK860" i="4"/>
  <c r="AL860" i="4"/>
  <c r="AN860" i="4"/>
  <c r="AO860" i="4"/>
  <c r="AP860" i="4"/>
  <c r="AR860" i="4"/>
  <c r="H861" i="4"/>
  <c r="I861" i="4"/>
  <c r="O861" i="4"/>
  <c r="AI861" i="4"/>
  <c r="AJ861" i="4"/>
  <c r="AK861" i="4"/>
  <c r="AL861" i="4"/>
  <c r="AN861" i="4"/>
  <c r="AO861" i="4"/>
  <c r="AP861" i="4"/>
  <c r="AR861" i="4"/>
  <c r="H862" i="4"/>
  <c r="I862" i="4"/>
  <c r="O862" i="4"/>
  <c r="AI862" i="4"/>
  <c r="AJ862" i="4"/>
  <c r="AK862" i="4"/>
  <c r="AL862" i="4"/>
  <c r="AN862" i="4"/>
  <c r="AO862" i="4"/>
  <c r="AP862" i="4"/>
  <c r="AR862" i="4"/>
  <c r="H863" i="4"/>
  <c r="I863" i="4"/>
  <c r="O863" i="4"/>
  <c r="AI863" i="4"/>
  <c r="AJ863" i="4"/>
  <c r="AK863" i="4"/>
  <c r="AL863" i="4"/>
  <c r="AN863" i="4"/>
  <c r="AO863" i="4"/>
  <c r="AP863" i="4"/>
  <c r="AR863" i="4"/>
  <c r="H864" i="4"/>
  <c r="I864" i="4"/>
  <c r="O864" i="4"/>
  <c r="AI864" i="4"/>
  <c r="AJ864" i="4"/>
  <c r="AK864" i="4"/>
  <c r="AL864" i="4"/>
  <c r="AN864" i="4"/>
  <c r="AO864" i="4"/>
  <c r="AP864" i="4"/>
  <c r="AR864" i="4"/>
  <c r="H865" i="4"/>
  <c r="I865" i="4"/>
  <c r="O865" i="4"/>
  <c r="AI865" i="4"/>
  <c r="AJ865" i="4"/>
  <c r="AK865" i="4"/>
  <c r="AL865" i="4"/>
  <c r="AN865" i="4"/>
  <c r="AO865" i="4"/>
  <c r="AP865" i="4"/>
  <c r="AR865" i="4"/>
  <c r="H866" i="4"/>
  <c r="I866" i="4"/>
  <c r="O866" i="4"/>
  <c r="AI866" i="4"/>
  <c r="AJ866" i="4"/>
  <c r="AK866" i="4"/>
  <c r="AL866" i="4"/>
  <c r="AN866" i="4"/>
  <c r="AO866" i="4"/>
  <c r="AP866" i="4"/>
  <c r="AR866" i="4"/>
  <c r="H867" i="4"/>
  <c r="I867" i="4"/>
  <c r="O867" i="4"/>
  <c r="AI867" i="4"/>
  <c r="AJ867" i="4"/>
  <c r="AK867" i="4"/>
  <c r="AL867" i="4"/>
  <c r="AN867" i="4"/>
  <c r="AO867" i="4"/>
  <c r="AP867" i="4"/>
  <c r="AR867" i="4"/>
  <c r="H868" i="4"/>
  <c r="I868" i="4"/>
  <c r="O868" i="4"/>
  <c r="AI868" i="4"/>
  <c r="AJ868" i="4"/>
  <c r="AK868" i="4"/>
  <c r="AL868" i="4"/>
  <c r="AN868" i="4"/>
  <c r="AO868" i="4"/>
  <c r="AP868" i="4"/>
  <c r="AR868" i="4"/>
  <c r="H869" i="4"/>
  <c r="I869" i="4"/>
  <c r="O869" i="4"/>
  <c r="AI869" i="4"/>
  <c r="AJ869" i="4"/>
  <c r="AK869" i="4"/>
  <c r="AL869" i="4"/>
  <c r="AN869" i="4"/>
  <c r="AO869" i="4"/>
  <c r="AP869" i="4"/>
  <c r="AR869" i="4"/>
  <c r="H870" i="4"/>
  <c r="I870" i="4"/>
  <c r="O870" i="4"/>
  <c r="AI870" i="4"/>
  <c r="AJ870" i="4"/>
  <c r="AK870" i="4"/>
  <c r="AL870" i="4"/>
  <c r="AN870" i="4"/>
  <c r="AO870" i="4"/>
  <c r="AP870" i="4"/>
  <c r="AR870" i="4"/>
  <c r="H871" i="4"/>
  <c r="I871" i="4"/>
  <c r="O871" i="4"/>
  <c r="AI871" i="4"/>
  <c r="AJ871" i="4"/>
  <c r="AK871" i="4"/>
  <c r="AL871" i="4"/>
  <c r="AN871" i="4"/>
  <c r="AO871" i="4"/>
  <c r="AP871" i="4"/>
  <c r="AR871" i="4"/>
  <c r="H872" i="4"/>
  <c r="I872" i="4"/>
  <c r="O872" i="4"/>
  <c r="AI872" i="4"/>
  <c r="AJ872" i="4"/>
  <c r="AK872" i="4"/>
  <c r="AL872" i="4"/>
  <c r="AN872" i="4"/>
  <c r="AO872" i="4"/>
  <c r="AP872" i="4"/>
  <c r="AR872" i="4"/>
  <c r="H873" i="4"/>
  <c r="I873" i="4"/>
  <c r="O873" i="4"/>
  <c r="AI873" i="4"/>
  <c r="AJ873" i="4"/>
  <c r="AK873" i="4"/>
  <c r="AL873" i="4"/>
  <c r="AN873" i="4"/>
  <c r="AO873" i="4"/>
  <c r="AP873" i="4"/>
  <c r="AR873" i="4"/>
  <c r="H874" i="4"/>
  <c r="I874" i="4"/>
  <c r="O874" i="4"/>
  <c r="AI874" i="4"/>
  <c r="AJ874" i="4"/>
  <c r="AK874" i="4"/>
  <c r="AL874" i="4"/>
  <c r="AN874" i="4"/>
  <c r="AO874" i="4"/>
  <c r="AP874" i="4"/>
  <c r="AR874" i="4"/>
  <c r="H875" i="4"/>
  <c r="I875" i="4"/>
  <c r="O875" i="4"/>
  <c r="AI875" i="4"/>
  <c r="AJ875" i="4"/>
  <c r="AK875" i="4"/>
  <c r="AL875" i="4"/>
  <c r="AN875" i="4"/>
  <c r="AO875" i="4"/>
  <c r="AP875" i="4"/>
  <c r="AR875" i="4"/>
  <c r="H876" i="4"/>
  <c r="I876" i="4"/>
  <c r="O876" i="4"/>
  <c r="AI876" i="4"/>
  <c r="AJ876" i="4"/>
  <c r="AK876" i="4"/>
  <c r="AL876" i="4"/>
  <c r="AN876" i="4"/>
  <c r="AO876" i="4"/>
  <c r="AP876" i="4"/>
  <c r="AR876" i="4"/>
  <c r="H877" i="4"/>
  <c r="I877" i="4"/>
  <c r="O877" i="4"/>
  <c r="AI877" i="4"/>
  <c r="AJ877" i="4"/>
  <c r="AK877" i="4"/>
  <c r="AL877" i="4"/>
  <c r="AN877" i="4"/>
  <c r="AO877" i="4"/>
  <c r="AP877" i="4"/>
  <c r="AR877" i="4"/>
  <c r="H878" i="4"/>
  <c r="I878" i="4"/>
  <c r="O878" i="4"/>
  <c r="AI878" i="4"/>
  <c r="AJ878" i="4"/>
  <c r="AK878" i="4"/>
  <c r="AL878" i="4"/>
  <c r="AN878" i="4"/>
  <c r="AO878" i="4"/>
  <c r="AP878" i="4"/>
  <c r="AR878" i="4"/>
  <c r="H879" i="4"/>
  <c r="I879" i="4"/>
  <c r="O879" i="4"/>
  <c r="AI879" i="4"/>
  <c r="AJ879" i="4"/>
  <c r="AK879" i="4"/>
  <c r="AL879" i="4"/>
  <c r="AN879" i="4"/>
  <c r="AO879" i="4"/>
  <c r="AP879" i="4"/>
  <c r="AR879" i="4"/>
  <c r="H880" i="4"/>
  <c r="I880" i="4"/>
  <c r="O880" i="4"/>
  <c r="AI880" i="4"/>
  <c r="AJ880" i="4"/>
  <c r="AK880" i="4"/>
  <c r="AL880" i="4"/>
  <c r="AN880" i="4"/>
  <c r="AO880" i="4"/>
  <c r="AP880" i="4"/>
  <c r="AR880" i="4"/>
  <c r="H881" i="4"/>
  <c r="I881" i="4"/>
  <c r="O881" i="4"/>
  <c r="AI881" i="4"/>
  <c r="AJ881" i="4"/>
  <c r="AK881" i="4"/>
  <c r="AL881" i="4"/>
  <c r="AN881" i="4"/>
  <c r="AO881" i="4"/>
  <c r="AP881" i="4"/>
  <c r="AR881" i="4"/>
  <c r="H882" i="4"/>
  <c r="I882" i="4"/>
  <c r="O882" i="4"/>
  <c r="AI882" i="4"/>
  <c r="AJ882" i="4"/>
  <c r="AK882" i="4"/>
  <c r="AL882" i="4"/>
  <c r="AN882" i="4"/>
  <c r="AO882" i="4"/>
  <c r="AP882" i="4"/>
  <c r="AR882" i="4"/>
  <c r="D883" i="4"/>
  <c r="E883" i="4"/>
  <c r="F883" i="4"/>
  <c r="G883" i="4"/>
  <c r="H883" i="4"/>
  <c r="I883" i="4"/>
  <c r="K883" i="4"/>
  <c r="L883" i="4"/>
  <c r="M883" i="4"/>
  <c r="O883" i="4"/>
  <c r="AI883" i="4"/>
  <c r="AJ883" i="4"/>
  <c r="AK883" i="4"/>
  <c r="AL883" i="4"/>
  <c r="AN883" i="4"/>
  <c r="AO883" i="4"/>
  <c r="AP883" i="4"/>
  <c r="AR883" i="4"/>
  <c r="D885" i="4"/>
  <c r="E885" i="4"/>
  <c r="F885" i="4"/>
  <c r="G885" i="4"/>
  <c r="H885" i="4"/>
  <c r="I885" i="4"/>
  <c r="K885" i="4"/>
  <c r="L885" i="4"/>
  <c r="M885" i="4"/>
  <c r="O885" i="4"/>
  <c r="AI885" i="4"/>
  <c r="AJ885" i="4"/>
  <c r="AK885" i="4"/>
  <c r="AL885" i="4"/>
  <c r="AN885" i="4"/>
  <c r="AO885" i="4"/>
  <c r="AP885" i="4"/>
  <c r="AR885" i="4"/>
  <c r="D886" i="4"/>
  <c r="E886" i="4"/>
  <c r="F886" i="4"/>
  <c r="G886" i="4"/>
  <c r="H886" i="4"/>
  <c r="I886" i="4"/>
  <c r="K886" i="4"/>
  <c r="L886" i="4"/>
  <c r="M886" i="4"/>
  <c r="O886" i="4"/>
  <c r="AI886" i="4"/>
  <c r="AJ886" i="4"/>
  <c r="AK886" i="4"/>
  <c r="AL886" i="4"/>
  <c r="AN886" i="4"/>
  <c r="AO886" i="4"/>
  <c r="AP886" i="4"/>
  <c r="AR886" i="4"/>
  <c r="D887" i="4"/>
  <c r="E887" i="4"/>
  <c r="F887" i="4"/>
  <c r="G887" i="4"/>
  <c r="H887" i="4"/>
  <c r="I887" i="4"/>
  <c r="K887" i="4"/>
  <c r="L887" i="4"/>
  <c r="M887" i="4"/>
  <c r="O887" i="4"/>
  <c r="AI887" i="4"/>
  <c r="AJ887" i="4"/>
  <c r="AK887" i="4"/>
  <c r="AL887" i="4"/>
  <c r="AN887" i="4"/>
  <c r="AO887" i="4"/>
  <c r="AP887" i="4"/>
  <c r="AR887" i="4"/>
  <c r="D888" i="4"/>
  <c r="E888" i="4"/>
  <c r="F888" i="4"/>
  <c r="G888" i="4"/>
  <c r="H888" i="4"/>
  <c r="I888" i="4"/>
  <c r="K888" i="4"/>
  <c r="L888" i="4"/>
  <c r="M888" i="4"/>
  <c r="O888" i="4"/>
  <c r="AI888" i="4"/>
  <c r="AJ888" i="4"/>
  <c r="AK888" i="4"/>
  <c r="AL888" i="4"/>
  <c r="AN888" i="4"/>
  <c r="AO888" i="4"/>
  <c r="AP888" i="4"/>
  <c r="AR888" i="4"/>
  <c r="D889" i="4"/>
  <c r="E889" i="4"/>
  <c r="F889" i="4"/>
  <c r="G889" i="4"/>
  <c r="H889" i="4"/>
  <c r="I889" i="4"/>
  <c r="K889" i="4"/>
  <c r="L889" i="4"/>
  <c r="M889" i="4"/>
  <c r="O889" i="4"/>
  <c r="AI889" i="4"/>
  <c r="AJ889" i="4"/>
  <c r="AK889" i="4"/>
  <c r="AL889" i="4"/>
  <c r="AN889" i="4"/>
  <c r="AO889" i="4"/>
  <c r="AP889" i="4"/>
  <c r="AR889" i="4"/>
  <c r="D890" i="4"/>
  <c r="E890" i="4"/>
  <c r="F890" i="4"/>
  <c r="G890" i="4"/>
  <c r="H890" i="4"/>
  <c r="I890" i="4"/>
  <c r="K890" i="4"/>
  <c r="L890" i="4"/>
  <c r="M890" i="4"/>
  <c r="O890" i="4"/>
  <c r="AI890" i="4"/>
  <c r="AJ890" i="4"/>
  <c r="AK890" i="4"/>
  <c r="AL890" i="4"/>
  <c r="AN890" i="4"/>
  <c r="AO890" i="4"/>
  <c r="AP890" i="4"/>
  <c r="AR890" i="4"/>
  <c r="D891" i="4"/>
  <c r="E891" i="4"/>
  <c r="F891" i="4"/>
  <c r="G891" i="4"/>
  <c r="H891" i="4"/>
  <c r="I891" i="4"/>
  <c r="K891" i="4"/>
  <c r="L891" i="4"/>
  <c r="M891" i="4"/>
  <c r="O891" i="4"/>
  <c r="AI891" i="4"/>
  <c r="AJ891" i="4"/>
  <c r="AK891" i="4"/>
  <c r="AL891" i="4"/>
  <c r="AN891" i="4"/>
  <c r="AO891" i="4"/>
  <c r="AP891" i="4"/>
  <c r="AR891" i="4"/>
  <c r="D892" i="4"/>
  <c r="E892" i="4"/>
  <c r="F892" i="4"/>
  <c r="G892" i="4"/>
  <c r="H892" i="4"/>
  <c r="I892" i="4"/>
  <c r="K892" i="4"/>
  <c r="L892" i="4"/>
  <c r="M892" i="4"/>
  <c r="O892" i="4"/>
  <c r="AI892" i="4"/>
  <c r="AJ892" i="4"/>
  <c r="AK892" i="4"/>
  <c r="AL892" i="4"/>
  <c r="AN892" i="4"/>
  <c r="AO892" i="4"/>
  <c r="AP892" i="4"/>
  <c r="AR892" i="4"/>
  <c r="D893" i="4"/>
  <c r="E893" i="4"/>
  <c r="F893" i="4"/>
  <c r="G893" i="4"/>
  <c r="H893" i="4"/>
  <c r="I893" i="4"/>
  <c r="K893" i="4"/>
  <c r="L893" i="4"/>
  <c r="M893" i="4"/>
  <c r="O893" i="4"/>
  <c r="AI893" i="4"/>
  <c r="AJ893" i="4"/>
  <c r="AK893" i="4"/>
  <c r="AL893" i="4"/>
  <c r="AN893" i="4"/>
  <c r="AO893" i="4"/>
  <c r="AP893" i="4"/>
  <c r="AR893" i="4"/>
  <c r="D894" i="4"/>
  <c r="E894" i="4"/>
  <c r="F894" i="4"/>
  <c r="G894" i="4"/>
  <c r="H894" i="4"/>
  <c r="I894" i="4"/>
  <c r="K894" i="4"/>
  <c r="L894" i="4"/>
  <c r="M894" i="4"/>
  <c r="O894" i="4"/>
  <c r="AI894" i="4"/>
  <c r="AJ894" i="4"/>
  <c r="AK894" i="4"/>
  <c r="AL894" i="4"/>
  <c r="AN894" i="4"/>
  <c r="AO894" i="4"/>
  <c r="AP894" i="4"/>
  <c r="AR894" i="4"/>
  <c r="D895" i="4"/>
  <c r="E895" i="4"/>
  <c r="F895" i="4"/>
  <c r="G895" i="4"/>
  <c r="H895" i="4"/>
  <c r="I895" i="4"/>
  <c r="K895" i="4"/>
  <c r="L895" i="4"/>
  <c r="M895" i="4"/>
  <c r="O895" i="4"/>
  <c r="AI895" i="4"/>
  <c r="AJ895" i="4"/>
  <c r="AK895" i="4"/>
  <c r="AL895" i="4"/>
  <c r="AN895" i="4"/>
  <c r="AO895" i="4"/>
  <c r="AP895" i="4"/>
  <c r="AR895" i="4"/>
  <c r="D896" i="4"/>
  <c r="E896" i="4"/>
  <c r="F896" i="4"/>
  <c r="G896" i="4"/>
  <c r="H896" i="4"/>
  <c r="I896" i="4"/>
  <c r="K896" i="4"/>
  <c r="L896" i="4"/>
  <c r="M896" i="4"/>
  <c r="O896" i="4"/>
  <c r="AI896" i="4"/>
  <c r="AJ896" i="4"/>
  <c r="AK896" i="4"/>
  <c r="AL896" i="4"/>
  <c r="AN896" i="4"/>
  <c r="AO896" i="4"/>
  <c r="AP896" i="4"/>
  <c r="AR896" i="4"/>
  <c r="D897" i="4"/>
  <c r="E897" i="4"/>
  <c r="F897" i="4"/>
  <c r="G897" i="4"/>
  <c r="H897" i="4"/>
  <c r="I897" i="4"/>
  <c r="K897" i="4"/>
  <c r="L897" i="4"/>
  <c r="M897" i="4"/>
  <c r="O897" i="4"/>
  <c r="AI897" i="4"/>
  <c r="AJ897" i="4"/>
  <c r="AK897" i="4"/>
  <c r="AL897" i="4"/>
  <c r="AN897" i="4"/>
  <c r="AO897" i="4"/>
  <c r="AP897" i="4"/>
  <c r="AR897" i="4"/>
  <c r="D898" i="4"/>
  <c r="E898" i="4"/>
  <c r="F898" i="4"/>
  <c r="G898" i="4"/>
  <c r="H898" i="4"/>
  <c r="I898" i="4"/>
  <c r="K898" i="4"/>
  <c r="L898" i="4"/>
  <c r="M898" i="4"/>
  <c r="O898" i="4"/>
  <c r="AI898" i="4"/>
  <c r="AJ898" i="4"/>
  <c r="AK898" i="4"/>
  <c r="AL898" i="4"/>
  <c r="AN898" i="4"/>
  <c r="AO898" i="4"/>
  <c r="AP898" i="4"/>
  <c r="AR898" i="4"/>
  <c r="D899" i="4"/>
  <c r="E899" i="4"/>
  <c r="F899" i="4"/>
  <c r="G899" i="4"/>
  <c r="H899" i="4"/>
  <c r="I899" i="4"/>
  <c r="K899" i="4"/>
  <c r="L899" i="4"/>
  <c r="M899" i="4"/>
  <c r="O899" i="4"/>
  <c r="AI899" i="4"/>
  <c r="AJ899" i="4"/>
  <c r="AK899" i="4"/>
  <c r="AL899" i="4"/>
  <c r="AN899" i="4"/>
  <c r="AO899" i="4"/>
  <c r="AP899" i="4"/>
  <c r="AR899" i="4"/>
  <c r="D901" i="4"/>
  <c r="E901" i="4"/>
  <c r="F901" i="4"/>
  <c r="G901" i="4"/>
  <c r="H901" i="4"/>
  <c r="I901" i="4"/>
  <c r="K901" i="4"/>
  <c r="L901" i="4"/>
  <c r="M901" i="4"/>
  <c r="O901" i="4"/>
  <c r="AI901" i="4"/>
  <c r="AJ901" i="4"/>
  <c r="AK901" i="4"/>
  <c r="AL901" i="4"/>
  <c r="AN901" i="4"/>
  <c r="AO901" i="4"/>
  <c r="AP901" i="4"/>
  <c r="AR901" i="4"/>
  <c r="D902" i="4"/>
  <c r="E902" i="4"/>
  <c r="F902" i="4"/>
  <c r="G902" i="4"/>
  <c r="H902" i="4"/>
  <c r="I902" i="4"/>
  <c r="K902" i="4"/>
  <c r="L902" i="4"/>
  <c r="M902" i="4"/>
  <c r="O902" i="4"/>
  <c r="AI902" i="4"/>
  <c r="AJ902" i="4"/>
  <c r="AK902" i="4"/>
  <c r="AL902" i="4"/>
  <c r="AN902" i="4"/>
  <c r="AO902" i="4"/>
  <c r="AP902" i="4"/>
  <c r="AR902" i="4"/>
  <c r="D903" i="4"/>
  <c r="E903" i="4"/>
  <c r="F903" i="4"/>
  <c r="G903" i="4"/>
  <c r="H903" i="4"/>
  <c r="I903" i="4"/>
  <c r="K903" i="4"/>
  <c r="L903" i="4"/>
  <c r="M903" i="4"/>
  <c r="O903" i="4"/>
  <c r="AI903" i="4"/>
  <c r="AJ903" i="4"/>
  <c r="AK903" i="4"/>
  <c r="AL903" i="4"/>
  <c r="AN903" i="4"/>
  <c r="AO903" i="4"/>
  <c r="AP903" i="4"/>
  <c r="AR903" i="4"/>
  <c r="D904" i="4"/>
  <c r="E904" i="4"/>
  <c r="F904" i="4"/>
  <c r="G904" i="4"/>
  <c r="H904" i="4"/>
  <c r="I904" i="4"/>
  <c r="K904" i="4"/>
  <c r="L904" i="4"/>
  <c r="M904" i="4"/>
  <c r="O904" i="4"/>
  <c r="AI904" i="4"/>
  <c r="AJ904" i="4"/>
  <c r="AK904" i="4"/>
  <c r="AL904" i="4"/>
  <c r="AN904" i="4"/>
  <c r="AO904" i="4"/>
  <c r="AP904" i="4"/>
  <c r="AR904" i="4"/>
  <c r="D905" i="4"/>
  <c r="E905" i="4"/>
  <c r="F905" i="4"/>
  <c r="G905" i="4"/>
  <c r="H905" i="4"/>
  <c r="I905" i="4"/>
  <c r="K905" i="4"/>
  <c r="L905" i="4"/>
  <c r="M905" i="4"/>
  <c r="O905" i="4"/>
  <c r="AI905" i="4"/>
  <c r="AJ905" i="4"/>
  <c r="AK905" i="4"/>
  <c r="AL905" i="4"/>
  <c r="AN905" i="4"/>
  <c r="AO905" i="4"/>
  <c r="AP905" i="4"/>
  <c r="AR905" i="4"/>
  <c r="D906" i="4"/>
  <c r="E906" i="4"/>
  <c r="F906" i="4"/>
  <c r="G906" i="4"/>
  <c r="H906" i="4"/>
  <c r="I906" i="4"/>
  <c r="K906" i="4"/>
  <c r="L906" i="4"/>
  <c r="M906" i="4"/>
  <c r="O906" i="4"/>
  <c r="AI906" i="4"/>
  <c r="AJ906" i="4"/>
  <c r="AK906" i="4"/>
  <c r="AL906" i="4"/>
  <c r="AN906" i="4"/>
  <c r="AO906" i="4"/>
  <c r="AP906" i="4"/>
  <c r="AR906" i="4"/>
  <c r="D907" i="4"/>
  <c r="E907" i="4"/>
  <c r="F907" i="4"/>
  <c r="G907" i="4"/>
  <c r="H907" i="4"/>
  <c r="I907" i="4"/>
  <c r="K907" i="4"/>
  <c r="L907" i="4"/>
  <c r="M907" i="4"/>
  <c r="O907" i="4"/>
  <c r="AI907" i="4"/>
  <c r="AJ907" i="4"/>
  <c r="AK907" i="4"/>
  <c r="AL907" i="4"/>
  <c r="AN907" i="4"/>
  <c r="AO907" i="4"/>
  <c r="AP907" i="4"/>
  <c r="AR907" i="4"/>
  <c r="D908" i="4"/>
  <c r="E908" i="4"/>
  <c r="F908" i="4"/>
  <c r="G908" i="4"/>
  <c r="H908" i="4"/>
  <c r="I908" i="4"/>
  <c r="K908" i="4"/>
  <c r="L908" i="4"/>
  <c r="M908" i="4"/>
  <c r="O908" i="4"/>
  <c r="AI908" i="4"/>
  <c r="AJ908" i="4"/>
  <c r="AK908" i="4"/>
  <c r="AL908" i="4"/>
  <c r="AN908" i="4"/>
  <c r="AO908" i="4"/>
  <c r="AP908" i="4"/>
  <c r="AR908" i="4"/>
  <c r="D909" i="4"/>
  <c r="E909" i="4"/>
  <c r="F909" i="4"/>
  <c r="G909" i="4"/>
  <c r="H909" i="4"/>
  <c r="I909" i="4"/>
  <c r="K909" i="4"/>
  <c r="L909" i="4"/>
  <c r="M909" i="4"/>
  <c r="O909" i="4"/>
  <c r="AI909" i="4"/>
  <c r="AJ909" i="4"/>
  <c r="AK909" i="4"/>
  <c r="AL909" i="4"/>
  <c r="AN909" i="4"/>
  <c r="AO909" i="4"/>
  <c r="AP909" i="4"/>
  <c r="AR909" i="4"/>
  <c r="D910" i="4"/>
  <c r="E910" i="4"/>
  <c r="F910" i="4"/>
  <c r="G910" i="4"/>
  <c r="H910" i="4"/>
  <c r="I910" i="4"/>
  <c r="K910" i="4"/>
  <c r="L910" i="4"/>
  <c r="M910" i="4"/>
  <c r="O910" i="4"/>
  <c r="AI910" i="4"/>
  <c r="AJ910" i="4"/>
  <c r="AK910" i="4"/>
  <c r="AL910" i="4"/>
  <c r="AN910" i="4"/>
  <c r="AO910" i="4"/>
  <c r="AP910" i="4"/>
  <c r="AR910" i="4"/>
  <c r="D911" i="4"/>
  <c r="E911" i="4"/>
  <c r="F911" i="4"/>
  <c r="G911" i="4"/>
  <c r="H911" i="4"/>
  <c r="I911" i="4"/>
  <c r="K911" i="4"/>
  <c r="L911" i="4"/>
  <c r="M911" i="4"/>
  <c r="O911" i="4"/>
  <c r="AI911" i="4"/>
  <c r="AJ911" i="4"/>
  <c r="AK911" i="4"/>
  <c r="AL911" i="4"/>
  <c r="AN911" i="4"/>
  <c r="AO911" i="4"/>
  <c r="AP911" i="4"/>
  <c r="AR911" i="4"/>
  <c r="D912" i="4"/>
  <c r="E912" i="4"/>
  <c r="F912" i="4"/>
  <c r="G912" i="4"/>
  <c r="H912" i="4"/>
  <c r="I912" i="4"/>
  <c r="K912" i="4"/>
  <c r="L912" i="4"/>
  <c r="M912" i="4"/>
  <c r="O912" i="4"/>
  <c r="AI912" i="4"/>
  <c r="AJ912" i="4"/>
  <c r="AK912" i="4"/>
  <c r="AL912" i="4"/>
  <c r="AN912" i="4"/>
  <c r="AO912" i="4"/>
  <c r="AP912" i="4"/>
  <c r="AR912" i="4"/>
  <c r="D913" i="4"/>
  <c r="E913" i="4"/>
  <c r="F913" i="4"/>
  <c r="G913" i="4"/>
  <c r="H913" i="4"/>
  <c r="I913" i="4"/>
  <c r="K913" i="4"/>
  <c r="L913" i="4"/>
  <c r="M913" i="4"/>
  <c r="O913" i="4"/>
  <c r="AI913" i="4"/>
  <c r="AJ913" i="4"/>
  <c r="AK913" i="4"/>
  <c r="AL913" i="4"/>
  <c r="AN913" i="4"/>
  <c r="AO913" i="4"/>
  <c r="AP913" i="4"/>
  <c r="AR913" i="4"/>
  <c r="D914" i="4"/>
  <c r="E914" i="4"/>
  <c r="F914" i="4"/>
  <c r="G914" i="4"/>
  <c r="H914" i="4"/>
  <c r="I914" i="4"/>
  <c r="K914" i="4"/>
  <c r="L914" i="4"/>
  <c r="M914" i="4"/>
  <c r="O914" i="4"/>
  <c r="AI914" i="4"/>
  <c r="AJ914" i="4"/>
  <c r="AK914" i="4"/>
  <c r="AL914" i="4"/>
  <c r="AN914" i="4"/>
  <c r="AO914" i="4"/>
  <c r="AP914" i="4"/>
  <c r="AR914" i="4"/>
  <c r="D915" i="4"/>
  <c r="E915" i="4"/>
  <c r="F915" i="4"/>
  <c r="G915" i="4"/>
  <c r="H915" i="4"/>
  <c r="I915" i="4"/>
  <c r="K915" i="4"/>
  <c r="L915" i="4"/>
  <c r="M915" i="4"/>
  <c r="O915" i="4"/>
  <c r="AI915" i="4"/>
  <c r="AJ915" i="4"/>
  <c r="AK915" i="4"/>
  <c r="AL915" i="4"/>
  <c r="AN915" i="4"/>
  <c r="AO915" i="4"/>
  <c r="AP915" i="4"/>
  <c r="AR915" i="4"/>
  <c r="D916" i="4"/>
  <c r="E916" i="4"/>
  <c r="F916" i="4"/>
  <c r="G916" i="4"/>
  <c r="H916" i="4"/>
  <c r="I916" i="4"/>
  <c r="K916" i="4"/>
  <c r="L916" i="4"/>
  <c r="M916" i="4"/>
  <c r="O916" i="4"/>
  <c r="AI916" i="4"/>
  <c r="AJ916" i="4"/>
  <c r="AK916" i="4"/>
  <c r="AL916" i="4"/>
  <c r="AN916" i="4"/>
  <c r="AO916" i="4"/>
  <c r="AP916" i="4"/>
  <c r="AR916" i="4"/>
  <c r="D917" i="4"/>
  <c r="E917" i="4"/>
  <c r="F917" i="4"/>
  <c r="G917" i="4"/>
  <c r="H917" i="4"/>
  <c r="I917" i="4"/>
  <c r="K917" i="4"/>
  <c r="L917" i="4"/>
  <c r="M917" i="4"/>
  <c r="O917" i="4"/>
  <c r="AI917" i="4"/>
  <c r="AJ917" i="4"/>
  <c r="AK917" i="4"/>
  <c r="AL917" i="4"/>
  <c r="AN917" i="4"/>
  <c r="AO917" i="4"/>
  <c r="AP917" i="4"/>
  <c r="AR917" i="4"/>
  <c r="D918" i="4"/>
  <c r="E918" i="4"/>
  <c r="F918" i="4"/>
  <c r="G918" i="4"/>
  <c r="H918" i="4"/>
  <c r="I918" i="4"/>
  <c r="K918" i="4"/>
  <c r="L918" i="4"/>
  <c r="M918" i="4"/>
  <c r="O918" i="4"/>
  <c r="AI918" i="4"/>
  <c r="AJ918" i="4"/>
  <c r="AK918" i="4"/>
  <c r="AL918" i="4"/>
  <c r="AN918" i="4"/>
  <c r="AO918" i="4"/>
  <c r="AP918" i="4"/>
  <c r="AR918" i="4"/>
  <c r="D919" i="4"/>
  <c r="E919" i="4"/>
  <c r="F919" i="4"/>
  <c r="G919" i="4"/>
  <c r="H919" i="4"/>
  <c r="I919" i="4"/>
  <c r="K919" i="4"/>
  <c r="L919" i="4"/>
  <c r="M919" i="4"/>
  <c r="O919" i="4"/>
  <c r="AI919" i="4"/>
  <c r="AJ919" i="4"/>
  <c r="AK919" i="4"/>
  <c r="AL919" i="4"/>
  <c r="AN919" i="4"/>
  <c r="AO919" i="4"/>
  <c r="AP919" i="4"/>
  <c r="AR919" i="4"/>
  <c r="D920" i="4"/>
  <c r="E920" i="4"/>
  <c r="F920" i="4"/>
  <c r="G920" i="4"/>
  <c r="H920" i="4"/>
  <c r="I920" i="4"/>
  <c r="K920" i="4"/>
  <c r="L920" i="4"/>
  <c r="M920" i="4"/>
  <c r="O920" i="4"/>
  <c r="AI920" i="4"/>
  <c r="AJ920" i="4"/>
  <c r="AK920" i="4"/>
  <c r="AL920" i="4"/>
  <c r="AN920" i="4"/>
  <c r="AO920" i="4"/>
  <c r="AP920" i="4"/>
  <c r="AR920" i="4"/>
  <c r="D921" i="4"/>
  <c r="E921" i="4"/>
  <c r="F921" i="4"/>
  <c r="G921" i="4"/>
  <c r="H921" i="4"/>
  <c r="I921" i="4"/>
  <c r="K921" i="4"/>
  <c r="L921" i="4"/>
  <c r="M921" i="4"/>
  <c r="O921" i="4"/>
  <c r="AI921" i="4"/>
  <c r="AJ921" i="4"/>
  <c r="AK921" i="4"/>
  <c r="AL921" i="4"/>
  <c r="AN921" i="4"/>
  <c r="AO921" i="4"/>
  <c r="AP921" i="4"/>
  <c r="AR921" i="4"/>
  <c r="D922" i="4"/>
  <c r="E922" i="4"/>
  <c r="F922" i="4"/>
  <c r="G922" i="4"/>
  <c r="H922" i="4"/>
  <c r="I922" i="4"/>
  <c r="K922" i="4"/>
  <c r="L922" i="4"/>
  <c r="M922" i="4"/>
  <c r="O922" i="4"/>
  <c r="AI922" i="4"/>
  <c r="AJ922" i="4"/>
  <c r="AK922" i="4"/>
  <c r="AL922" i="4"/>
  <c r="AN922" i="4"/>
  <c r="AO922" i="4"/>
  <c r="AP922" i="4"/>
  <c r="AR922" i="4"/>
  <c r="D923" i="4"/>
  <c r="E923" i="4"/>
  <c r="F923" i="4"/>
  <c r="G923" i="4"/>
  <c r="H923" i="4"/>
  <c r="I923" i="4"/>
  <c r="K923" i="4"/>
  <c r="L923" i="4"/>
  <c r="M923" i="4"/>
  <c r="O923" i="4"/>
  <c r="AI923" i="4"/>
  <c r="AJ923" i="4"/>
  <c r="AK923" i="4"/>
  <c r="AL923" i="4"/>
  <c r="AN923" i="4"/>
  <c r="AO923" i="4"/>
  <c r="AP923" i="4"/>
  <c r="AR923" i="4"/>
  <c r="D924" i="4"/>
  <c r="E924" i="4"/>
  <c r="F924" i="4"/>
  <c r="G924" i="4"/>
  <c r="H924" i="4"/>
  <c r="I924" i="4"/>
  <c r="K924" i="4"/>
  <c r="L924" i="4"/>
  <c r="M924" i="4"/>
  <c r="O924" i="4"/>
  <c r="AI924" i="4"/>
  <c r="AJ924" i="4"/>
  <c r="AK924" i="4"/>
  <c r="AL924" i="4"/>
  <c r="AN924" i="4"/>
  <c r="AO924" i="4"/>
  <c r="AP924" i="4"/>
  <c r="AR924" i="4"/>
  <c r="D925" i="4"/>
  <c r="E925" i="4"/>
  <c r="F925" i="4"/>
  <c r="G925" i="4"/>
  <c r="H925" i="4"/>
  <c r="I925" i="4"/>
  <c r="K925" i="4"/>
  <c r="L925" i="4"/>
  <c r="M925" i="4"/>
  <c r="O925" i="4"/>
  <c r="AI925" i="4"/>
  <c r="AJ925" i="4"/>
  <c r="AK925" i="4"/>
  <c r="AL925" i="4"/>
  <c r="AN925" i="4"/>
  <c r="AO925" i="4"/>
  <c r="AP925" i="4"/>
  <c r="AR925" i="4"/>
  <c r="D926" i="4"/>
  <c r="E926" i="4"/>
  <c r="F926" i="4"/>
  <c r="G926" i="4"/>
  <c r="H926" i="4"/>
  <c r="I926" i="4"/>
  <c r="K926" i="4"/>
  <c r="L926" i="4"/>
  <c r="M926" i="4"/>
  <c r="O926" i="4"/>
  <c r="AI926" i="4"/>
  <c r="AJ926" i="4"/>
  <c r="AK926" i="4"/>
  <c r="AL926" i="4"/>
  <c r="AN926" i="4"/>
  <c r="AO926" i="4"/>
  <c r="AP926" i="4"/>
  <c r="AR926" i="4"/>
  <c r="D927" i="4"/>
  <c r="E927" i="4"/>
  <c r="F927" i="4"/>
  <c r="G927" i="4"/>
  <c r="H927" i="4"/>
  <c r="I927" i="4"/>
  <c r="K927" i="4"/>
  <c r="L927" i="4"/>
  <c r="M927" i="4"/>
  <c r="O927" i="4"/>
  <c r="AI927" i="4"/>
  <c r="AJ927" i="4"/>
  <c r="AK927" i="4"/>
  <c r="AL927" i="4"/>
  <c r="AN927" i="4"/>
  <c r="AO927" i="4"/>
  <c r="AP927" i="4"/>
  <c r="AR927" i="4"/>
  <c r="D928" i="4"/>
  <c r="E928" i="4"/>
  <c r="F928" i="4"/>
  <c r="G928" i="4"/>
  <c r="H928" i="4"/>
  <c r="I928" i="4"/>
  <c r="K928" i="4"/>
  <c r="L928" i="4"/>
  <c r="M928" i="4"/>
  <c r="O928" i="4"/>
  <c r="AI928" i="4"/>
  <c r="AJ928" i="4"/>
  <c r="AK928" i="4"/>
  <c r="AL928" i="4"/>
  <c r="AN928" i="4"/>
  <c r="AO928" i="4"/>
  <c r="AP928" i="4"/>
  <c r="AR928" i="4"/>
  <c r="D929" i="4"/>
  <c r="E929" i="4"/>
  <c r="F929" i="4"/>
  <c r="G929" i="4"/>
  <c r="H929" i="4"/>
  <c r="I929" i="4"/>
  <c r="K929" i="4"/>
  <c r="L929" i="4"/>
  <c r="M929" i="4"/>
  <c r="O929" i="4"/>
  <c r="AI929" i="4"/>
  <c r="AJ929" i="4"/>
  <c r="AK929" i="4"/>
  <c r="AL929" i="4"/>
  <c r="AN929" i="4"/>
  <c r="AO929" i="4"/>
  <c r="AP929" i="4"/>
  <c r="AR929" i="4"/>
  <c r="D930" i="4"/>
  <c r="E930" i="4"/>
  <c r="F930" i="4"/>
  <c r="G930" i="4"/>
  <c r="H930" i="4"/>
  <c r="I930" i="4"/>
  <c r="K930" i="4"/>
  <c r="L930" i="4"/>
  <c r="M930" i="4"/>
  <c r="O930" i="4"/>
  <c r="AI930" i="4"/>
  <c r="AJ930" i="4"/>
  <c r="AK930" i="4"/>
  <c r="AL930" i="4"/>
  <c r="AN930" i="4"/>
  <c r="AO930" i="4"/>
  <c r="AP930" i="4"/>
  <c r="AR930" i="4"/>
  <c r="D931" i="4"/>
  <c r="E931" i="4"/>
  <c r="F931" i="4"/>
  <c r="G931" i="4"/>
  <c r="H931" i="4"/>
  <c r="I931" i="4"/>
  <c r="K931" i="4"/>
  <c r="L931" i="4"/>
  <c r="M931" i="4"/>
  <c r="O931" i="4"/>
  <c r="AI931" i="4"/>
  <c r="AJ931" i="4"/>
  <c r="AK931" i="4"/>
  <c r="AL931" i="4"/>
  <c r="AN931" i="4"/>
  <c r="AO931" i="4"/>
  <c r="AP931" i="4"/>
  <c r="AR931" i="4"/>
  <c r="D932" i="4"/>
  <c r="E932" i="4"/>
  <c r="F932" i="4"/>
  <c r="G932" i="4"/>
  <c r="H932" i="4"/>
  <c r="I932" i="4"/>
  <c r="K932" i="4"/>
  <c r="L932" i="4"/>
  <c r="M932" i="4"/>
  <c r="O932" i="4"/>
  <c r="AI932" i="4"/>
  <c r="AJ932" i="4"/>
  <c r="AK932" i="4"/>
  <c r="AL932" i="4"/>
  <c r="AN932" i="4"/>
  <c r="AO932" i="4"/>
  <c r="AP932" i="4"/>
  <c r="AR932" i="4"/>
  <c r="D933" i="4"/>
  <c r="E933" i="4"/>
  <c r="F933" i="4"/>
  <c r="G933" i="4"/>
  <c r="H933" i="4"/>
  <c r="I933" i="4"/>
  <c r="K933" i="4"/>
  <c r="L933" i="4"/>
  <c r="M933" i="4"/>
  <c r="O933" i="4"/>
  <c r="AI933" i="4"/>
  <c r="AJ933" i="4"/>
  <c r="AK933" i="4"/>
  <c r="AL933" i="4"/>
  <c r="AN933" i="4"/>
  <c r="AO933" i="4"/>
  <c r="AP933" i="4"/>
  <c r="AR933" i="4"/>
  <c r="D934" i="4"/>
  <c r="E934" i="4"/>
  <c r="F934" i="4"/>
  <c r="G934" i="4"/>
  <c r="H934" i="4"/>
  <c r="I934" i="4"/>
  <c r="K934" i="4"/>
  <c r="L934" i="4"/>
  <c r="M934" i="4"/>
  <c r="O934" i="4"/>
  <c r="AI934" i="4"/>
  <c r="AJ934" i="4"/>
  <c r="AK934" i="4"/>
  <c r="AL934" i="4"/>
  <c r="AN934" i="4"/>
  <c r="AO934" i="4"/>
  <c r="AP934" i="4"/>
  <c r="AR934" i="4"/>
  <c r="D935" i="4"/>
  <c r="E935" i="4"/>
  <c r="F935" i="4"/>
  <c r="G935" i="4"/>
  <c r="H935" i="4"/>
  <c r="I935" i="4"/>
  <c r="K935" i="4"/>
  <c r="L935" i="4"/>
  <c r="M935" i="4"/>
  <c r="O935" i="4"/>
  <c r="AI935" i="4"/>
  <c r="AJ935" i="4"/>
  <c r="AK935" i="4"/>
  <c r="AL935" i="4"/>
  <c r="AN935" i="4"/>
  <c r="AO935" i="4"/>
  <c r="AP935" i="4"/>
  <c r="AR935" i="4"/>
  <c r="D936" i="4"/>
  <c r="E936" i="4"/>
  <c r="F936" i="4"/>
  <c r="G936" i="4"/>
  <c r="H936" i="4"/>
  <c r="I936" i="4"/>
  <c r="K936" i="4"/>
  <c r="L936" i="4"/>
  <c r="M936" i="4"/>
  <c r="O936" i="4"/>
  <c r="AI936" i="4"/>
  <c r="AJ936" i="4"/>
  <c r="AK936" i="4"/>
  <c r="AL936" i="4"/>
  <c r="AN936" i="4"/>
  <c r="AO936" i="4"/>
  <c r="AP936" i="4"/>
  <c r="AR936" i="4"/>
  <c r="D937" i="4"/>
  <c r="E937" i="4"/>
  <c r="F937" i="4"/>
  <c r="G937" i="4"/>
  <c r="H937" i="4"/>
  <c r="I937" i="4"/>
  <c r="K937" i="4"/>
  <c r="L937" i="4"/>
  <c r="M937" i="4"/>
  <c r="O937" i="4"/>
  <c r="AI937" i="4"/>
  <c r="AJ937" i="4"/>
  <c r="AK937" i="4"/>
  <c r="AL937" i="4"/>
  <c r="AN937" i="4"/>
  <c r="AO937" i="4"/>
  <c r="AP937" i="4"/>
  <c r="AR937" i="4"/>
  <c r="D938" i="4"/>
  <c r="E938" i="4"/>
  <c r="F938" i="4"/>
  <c r="G938" i="4"/>
  <c r="H938" i="4"/>
  <c r="I938" i="4"/>
  <c r="K938" i="4"/>
  <c r="L938" i="4"/>
  <c r="M938" i="4"/>
  <c r="O938" i="4"/>
  <c r="AI938" i="4"/>
  <c r="AJ938" i="4"/>
  <c r="AK938" i="4"/>
  <c r="AL938" i="4"/>
  <c r="AN938" i="4"/>
  <c r="AO938" i="4"/>
  <c r="AP938" i="4"/>
  <c r="AR938" i="4"/>
  <c r="D939" i="4"/>
  <c r="E939" i="4"/>
  <c r="F939" i="4"/>
  <c r="G939" i="4"/>
  <c r="H939" i="4"/>
  <c r="I939" i="4"/>
  <c r="K939" i="4"/>
  <c r="L939" i="4"/>
  <c r="M939" i="4"/>
  <c r="O939" i="4"/>
  <c r="AI939" i="4"/>
  <c r="AJ939" i="4"/>
  <c r="AK939" i="4"/>
  <c r="AL939" i="4"/>
  <c r="AN939" i="4"/>
  <c r="AO939" i="4"/>
  <c r="AP939" i="4"/>
  <c r="AR939" i="4"/>
  <c r="D940" i="4"/>
  <c r="E940" i="4"/>
  <c r="F940" i="4"/>
  <c r="G940" i="4"/>
  <c r="H940" i="4"/>
  <c r="I940" i="4"/>
  <c r="K940" i="4"/>
  <c r="L940" i="4"/>
  <c r="M940" i="4"/>
  <c r="O940" i="4"/>
  <c r="AI940" i="4"/>
  <c r="AJ940" i="4"/>
  <c r="AK940" i="4"/>
  <c r="AL940" i="4"/>
  <c r="AN940" i="4"/>
  <c r="AO940" i="4"/>
  <c r="AP940" i="4"/>
  <c r="AR940" i="4"/>
  <c r="D941" i="4"/>
  <c r="E941" i="4"/>
  <c r="F941" i="4"/>
  <c r="G941" i="4"/>
  <c r="H941" i="4"/>
  <c r="I941" i="4"/>
  <c r="K941" i="4"/>
  <c r="L941" i="4"/>
  <c r="M941" i="4"/>
  <c r="O941" i="4"/>
  <c r="AI941" i="4"/>
  <c r="AJ941" i="4"/>
  <c r="AK941" i="4"/>
  <c r="AL941" i="4"/>
  <c r="AN941" i="4"/>
  <c r="AO941" i="4"/>
  <c r="AP941" i="4"/>
  <c r="AR941" i="4"/>
  <c r="D942" i="4"/>
  <c r="E942" i="4"/>
  <c r="F942" i="4"/>
  <c r="G942" i="4"/>
  <c r="H942" i="4"/>
  <c r="I942" i="4"/>
  <c r="K942" i="4"/>
  <c r="L942" i="4"/>
  <c r="M942" i="4"/>
  <c r="O942" i="4"/>
  <c r="AI942" i="4"/>
  <c r="AJ942" i="4"/>
  <c r="AK942" i="4"/>
  <c r="AL942" i="4"/>
  <c r="AN942" i="4"/>
  <c r="AO942" i="4"/>
  <c r="AP942" i="4"/>
  <c r="AR942" i="4"/>
  <c r="D943" i="4"/>
  <c r="E943" i="4"/>
  <c r="F943" i="4"/>
  <c r="G943" i="4"/>
  <c r="H943" i="4"/>
  <c r="I943" i="4"/>
  <c r="K943" i="4"/>
  <c r="L943" i="4"/>
  <c r="M943" i="4"/>
  <c r="O943" i="4"/>
  <c r="AI943" i="4"/>
  <c r="AJ943" i="4"/>
  <c r="AK943" i="4"/>
  <c r="AL943" i="4"/>
  <c r="AN943" i="4"/>
  <c r="AO943" i="4"/>
  <c r="AP943" i="4"/>
  <c r="AR943" i="4"/>
  <c r="D944" i="4"/>
  <c r="E944" i="4"/>
  <c r="F944" i="4"/>
  <c r="G944" i="4"/>
  <c r="H944" i="4"/>
  <c r="I944" i="4"/>
  <c r="K944" i="4"/>
  <c r="L944" i="4"/>
  <c r="M944" i="4"/>
  <c r="O944" i="4"/>
  <c r="AI944" i="4"/>
  <c r="AJ944" i="4"/>
  <c r="AK944" i="4"/>
  <c r="AL944" i="4"/>
  <c r="AN944" i="4"/>
  <c r="AO944" i="4"/>
  <c r="AP944" i="4"/>
  <c r="AR944" i="4"/>
  <c r="D945" i="4"/>
  <c r="E945" i="4"/>
  <c r="F945" i="4"/>
  <c r="G945" i="4"/>
  <c r="H945" i="4"/>
  <c r="I945" i="4"/>
  <c r="K945" i="4"/>
  <c r="L945" i="4"/>
  <c r="M945" i="4"/>
  <c r="O945" i="4"/>
  <c r="AI945" i="4"/>
  <c r="AJ945" i="4"/>
  <c r="AK945" i="4"/>
  <c r="AL945" i="4"/>
  <c r="AN945" i="4"/>
  <c r="AO945" i="4"/>
  <c r="AP945" i="4"/>
  <c r="AR945" i="4"/>
  <c r="D946" i="4"/>
  <c r="E946" i="4"/>
  <c r="F946" i="4"/>
  <c r="G946" i="4"/>
  <c r="H946" i="4"/>
  <c r="I946" i="4"/>
  <c r="K946" i="4"/>
  <c r="L946" i="4"/>
  <c r="M946" i="4"/>
  <c r="O946" i="4"/>
  <c r="AI946" i="4"/>
  <c r="AJ946" i="4"/>
  <c r="AK946" i="4"/>
  <c r="AL946" i="4"/>
  <c r="AN946" i="4"/>
  <c r="AO946" i="4"/>
  <c r="AP946" i="4"/>
  <c r="AR946" i="4"/>
  <c r="D947" i="4"/>
  <c r="E947" i="4"/>
  <c r="F947" i="4"/>
  <c r="G947" i="4"/>
  <c r="H947" i="4"/>
  <c r="I947" i="4"/>
  <c r="K947" i="4"/>
  <c r="L947" i="4"/>
  <c r="M947" i="4"/>
  <c r="O947" i="4"/>
  <c r="AI947" i="4"/>
  <c r="AJ947" i="4"/>
  <c r="AK947" i="4"/>
  <c r="AL947" i="4"/>
  <c r="AN947" i="4"/>
  <c r="AO947" i="4"/>
  <c r="AP947" i="4"/>
  <c r="AR947" i="4"/>
  <c r="D948" i="4"/>
  <c r="E948" i="4"/>
  <c r="F948" i="4"/>
  <c r="G948" i="4"/>
  <c r="H948" i="4"/>
  <c r="I948" i="4"/>
  <c r="K948" i="4"/>
  <c r="L948" i="4"/>
  <c r="M948" i="4"/>
  <c r="O948" i="4"/>
  <c r="AI948" i="4"/>
  <c r="AJ948" i="4"/>
  <c r="AK948" i="4"/>
  <c r="AL948" i="4"/>
  <c r="AN948" i="4"/>
  <c r="AO948" i="4"/>
  <c r="AP948" i="4"/>
  <c r="AR948" i="4"/>
  <c r="D949" i="4"/>
  <c r="E949" i="4"/>
  <c r="F949" i="4"/>
  <c r="G949" i="4"/>
  <c r="H949" i="4"/>
  <c r="I949" i="4"/>
  <c r="K949" i="4"/>
  <c r="L949" i="4"/>
  <c r="M949" i="4"/>
  <c r="O949" i="4"/>
  <c r="AI949" i="4"/>
  <c r="AJ949" i="4"/>
  <c r="AK949" i="4"/>
  <c r="AL949" i="4"/>
  <c r="AN949" i="4"/>
  <c r="AO949" i="4"/>
  <c r="AP949" i="4"/>
  <c r="AR949" i="4"/>
  <c r="D950" i="4"/>
  <c r="E950" i="4"/>
  <c r="F950" i="4"/>
  <c r="G950" i="4"/>
  <c r="H950" i="4"/>
  <c r="I950" i="4"/>
  <c r="K950" i="4"/>
  <c r="L950" i="4"/>
  <c r="M950" i="4"/>
  <c r="O950" i="4"/>
  <c r="AI950" i="4"/>
  <c r="AJ950" i="4"/>
  <c r="AK950" i="4"/>
  <c r="AL950" i="4"/>
  <c r="AN950" i="4"/>
  <c r="AO950" i="4"/>
  <c r="AP950" i="4"/>
  <c r="AR950" i="4"/>
  <c r="D951" i="4"/>
  <c r="E951" i="4"/>
  <c r="F951" i="4"/>
  <c r="G951" i="4"/>
  <c r="H951" i="4"/>
  <c r="I951" i="4"/>
  <c r="K951" i="4"/>
  <c r="L951" i="4"/>
  <c r="M951" i="4"/>
  <c r="O951" i="4"/>
  <c r="AI951" i="4"/>
  <c r="AJ951" i="4"/>
  <c r="AK951" i="4"/>
  <c r="AL951" i="4"/>
  <c r="AN951" i="4"/>
  <c r="AO951" i="4"/>
  <c r="AP951" i="4"/>
  <c r="AR951" i="4"/>
  <c r="D952" i="4"/>
  <c r="E952" i="4"/>
  <c r="F952" i="4"/>
  <c r="G952" i="4"/>
  <c r="H952" i="4"/>
  <c r="I952" i="4"/>
  <c r="K952" i="4"/>
  <c r="L952" i="4"/>
  <c r="M952" i="4"/>
  <c r="O952" i="4"/>
  <c r="AI952" i="4"/>
  <c r="AJ952" i="4"/>
  <c r="AK952" i="4"/>
  <c r="AL952" i="4"/>
  <c r="AN952" i="4"/>
  <c r="AO952" i="4"/>
  <c r="AP952" i="4"/>
  <c r="AR952" i="4"/>
  <c r="D953" i="4"/>
  <c r="E953" i="4"/>
  <c r="F953" i="4"/>
  <c r="G953" i="4"/>
  <c r="H953" i="4"/>
  <c r="I953" i="4"/>
  <c r="K953" i="4"/>
  <c r="L953" i="4"/>
  <c r="M953" i="4"/>
  <c r="O953" i="4"/>
  <c r="AI953" i="4"/>
  <c r="AJ953" i="4"/>
  <c r="AK953" i="4"/>
  <c r="AL953" i="4"/>
  <c r="AN953" i="4"/>
  <c r="AO953" i="4"/>
  <c r="AP953" i="4"/>
  <c r="AR953" i="4"/>
  <c r="D954" i="4"/>
  <c r="E954" i="4"/>
  <c r="F954" i="4"/>
  <c r="G954" i="4"/>
  <c r="H954" i="4"/>
  <c r="I954" i="4"/>
  <c r="K954" i="4"/>
  <c r="L954" i="4"/>
  <c r="M954" i="4"/>
  <c r="O954" i="4"/>
  <c r="AI954" i="4"/>
  <c r="AJ954" i="4"/>
  <c r="AK954" i="4"/>
  <c r="AL954" i="4"/>
  <c r="AN954" i="4"/>
  <c r="AO954" i="4"/>
  <c r="AP954" i="4"/>
  <c r="AR954" i="4"/>
  <c r="D955" i="4"/>
  <c r="E955" i="4"/>
  <c r="F955" i="4"/>
  <c r="G955" i="4"/>
  <c r="H955" i="4"/>
  <c r="I955" i="4"/>
  <c r="K955" i="4"/>
  <c r="L955" i="4"/>
  <c r="M955" i="4"/>
  <c r="O955" i="4"/>
  <c r="AI955" i="4"/>
  <c r="AJ955" i="4"/>
  <c r="AK955" i="4"/>
  <c r="AL955" i="4"/>
  <c r="AN955" i="4"/>
  <c r="AO955" i="4"/>
  <c r="AP955" i="4"/>
  <c r="AR955" i="4"/>
  <c r="D956" i="4"/>
  <c r="E956" i="4"/>
  <c r="F956" i="4"/>
  <c r="G956" i="4"/>
  <c r="H956" i="4"/>
  <c r="I956" i="4"/>
  <c r="K956" i="4"/>
  <c r="L956" i="4"/>
  <c r="M956" i="4"/>
  <c r="O956" i="4"/>
  <c r="AI956" i="4"/>
  <c r="AJ956" i="4"/>
  <c r="AK956" i="4"/>
  <c r="AL956" i="4"/>
  <c r="AN956" i="4"/>
  <c r="AO956" i="4"/>
  <c r="AP956" i="4"/>
  <c r="AR956" i="4"/>
  <c r="D957" i="4"/>
  <c r="E957" i="4"/>
  <c r="F957" i="4"/>
  <c r="G957" i="4"/>
  <c r="H957" i="4"/>
  <c r="I957" i="4"/>
  <c r="K957" i="4"/>
  <c r="L957" i="4"/>
  <c r="M957" i="4"/>
  <c r="O957" i="4"/>
  <c r="AI957" i="4"/>
  <c r="AJ957" i="4"/>
  <c r="AK957" i="4"/>
  <c r="AL957" i="4"/>
  <c r="AN957" i="4"/>
  <c r="AO957" i="4"/>
  <c r="AP957" i="4"/>
  <c r="AR957" i="4"/>
  <c r="D958" i="4"/>
  <c r="E958" i="4"/>
  <c r="F958" i="4"/>
  <c r="G958" i="4"/>
  <c r="H958" i="4"/>
  <c r="I958" i="4"/>
  <c r="K958" i="4"/>
  <c r="L958" i="4"/>
  <c r="M958" i="4"/>
  <c r="O958" i="4"/>
  <c r="AI958" i="4"/>
  <c r="AJ958" i="4"/>
  <c r="AK958" i="4"/>
  <c r="AL958" i="4"/>
  <c r="AN958" i="4"/>
  <c r="AO958" i="4"/>
  <c r="AP958" i="4"/>
  <c r="AR958" i="4"/>
  <c r="D959" i="4"/>
  <c r="E959" i="4"/>
  <c r="F959" i="4"/>
  <c r="G959" i="4"/>
  <c r="H959" i="4"/>
  <c r="I959" i="4"/>
  <c r="K959" i="4"/>
  <c r="L959" i="4"/>
  <c r="M959" i="4"/>
  <c r="O959" i="4"/>
  <c r="AI959" i="4"/>
  <c r="AJ959" i="4"/>
  <c r="AK959" i="4"/>
  <c r="AL959" i="4"/>
  <c r="AN959" i="4"/>
  <c r="AO959" i="4"/>
  <c r="AP959" i="4"/>
  <c r="AR959" i="4"/>
  <c r="D960" i="4"/>
  <c r="E960" i="4"/>
  <c r="F960" i="4"/>
  <c r="G960" i="4"/>
  <c r="H960" i="4"/>
  <c r="I960" i="4"/>
  <c r="K960" i="4"/>
  <c r="L960" i="4"/>
  <c r="M960" i="4"/>
  <c r="O960" i="4"/>
  <c r="AI960" i="4"/>
  <c r="AJ960" i="4"/>
  <c r="AK960" i="4"/>
  <c r="AL960" i="4"/>
  <c r="AN960" i="4"/>
  <c r="AO960" i="4"/>
  <c r="AP960" i="4"/>
  <c r="AR960" i="4"/>
  <c r="D961" i="4"/>
  <c r="E961" i="4"/>
  <c r="F961" i="4"/>
  <c r="G961" i="4"/>
  <c r="H961" i="4"/>
  <c r="I961" i="4"/>
  <c r="K961" i="4"/>
  <c r="L961" i="4"/>
  <c r="M961" i="4"/>
  <c r="O961" i="4"/>
  <c r="AI961" i="4"/>
  <c r="AJ961" i="4"/>
  <c r="AK961" i="4"/>
  <c r="AL961" i="4"/>
  <c r="AN961" i="4"/>
  <c r="AO961" i="4"/>
  <c r="AP961" i="4"/>
  <c r="AR961" i="4"/>
  <c r="D962" i="4"/>
  <c r="E962" i="4"/>
  <c r="F962" i="4"/>
  <c r="G962" i="4"/>
  <c r="H962" i="4"/>
  <c r="I962" i="4"/>
  <c r="K962" i="4"/>
  <c r="L962" i="4"/>
  <c r="M962" i="4"/>
  <c r="O962" i="4"/>
  <c r="AI962" i="4"/>
  <c r="AJ962" i="4"/>
  <c r="AK962" i="4"/>
  <c r="AL962" i="4"/>
  <c r="AN962" i="4"/>
  <c r="AO962" i="4"/>
  <c r="AP962" i="4"/>
  <c r="AR962" i="4"/>
  <c r="D963" i="4"/>
  <c r="E963" i="4"/>
  <c r="F963" i="4"/>
  <c r="G963" i="4"/>
  <c r="H963" i="4"/>
  <c r="I963" i="4"/>
  <c r="K963" i="4"/>
  <c r="L963" i="4"/>
  <c r="M963" i="4"/>
  <c r="O963" i="4"/>
  <c r="AI963" i="4"/>
  <c r="AJ963" i="4"/>
  <c r="AK963" i="4"/>
  <c r="AL963" i="4"/>
  <c r="AN963" i="4"/>
  <c r="AO963" i="4"/>
  <c r="AP963" i="4"/>
  <c r="AR963" i="4"/>
  <c r="D964" i="4"/>
  <c r="E964" i="4"/>
  <c r="F964" i="4"/>
  <c r="G964" i="4"/>
  <c r="H964" i="4"/>
  <c r="I964" i="4"/>
  <c r="K964" i="4"/>
  <c r="L964" i="4"/>
  <c r="M964" i="4"/>
  <c r="O964" i="4"/>
  <c r="AI964" i="4"/>
  <c r="AJ964" i="4"/>
  <c r="AK964" i="4"/>
  <c r="AL964" i="4"/>
  <c r="AN964" i="4"/>
  <c r="AO964" i="4"/>
  <c r="AP964" i="4"/>
  <c r="AR964" i="4"/>
  <c r="D965" i="4"/>
  <c r="E965" i="4"/>
  <c r="F965" i="4"/>
  <c r="G965" i="4"/>
  <c r="H965" i="4"/>
  <c r="I965" i="4"/>
  <c r="K965" i="4"/>
  <c r="L965" i="4"/>
  <c r="M965" i="4"/>
  <c r="O965" i="4"/>
  <c r="AI965" i="4"/>
  <c r="AJ965" i="4"/>
  <c r="AK965" i="4"/>
  <c r="AL965" i="4"/>
  <c r="AN965" i="4"/>
  <c r="AO965" i="4"/>
  <c r="AP965" i="4"/>
  <c r="AR965" i="4"/>
  <c r="D966" i="4"/>
  <c r="E966" i="4"/>
  <c r="F966" i="4"/>
  <c r="G966" i="4"/>
  <c r="H966" i="4"/>
  <c r="I966" i="4"/>
  <c r="K966" i="4"/>
  <c r="L966" i="4"/>
  <c r="M966" i="4"/>
  <c r="O966" i="4"/>
  <c r="AI966" i="4"/>
  <c r="AJ966" i="4"/>
  <c r="AK966" i="4"/>
  <c r="AL966" i="4"/>
  <c r="AN966" i="4"/>
  <c r="AO966" i="4"/>
  <c r="AP966" i="4"/>
  <c r="AR966" i="4"/>
  <c r="D967" i="4"/>
  <c r="E967" i="4"/>
  <c r="F967" i="4"/>
  <c r="G967" i="4"/>
  <c r="H967" i="4"/>
  <c r="I967" i="4"/>
  <c r="K967" i="4"/>
  <c r="L967" i="4"/>
  <c r="M967" i="4"/>
  <c r="O967" i="4"/>
  <c r="AI967" i="4"/>
  <c r="AJ967" i="4"/>
  <c r="AK967" i="4"/>
  <c r="AL967" i="4"/>
  <c r="AN967" i="4"/>
  <c r="AO967" i="4"/>
  <c r="AP967" i="4"/>
  <c r="AR967" i="4"/>
  <c r="D968" i="4"/>
  <c r="E968" i="4"/>
  <c r="F968" i="4"/>
  <c r="G968" i="4"/>
  <c r="H968" i="4"/>
  <c r="I968" i="4"/>
  <c r="K968" i="4"/>
  <c r="L968" i="4"/>
  <c r="M968" i="4"/>
  <c r="O968" i="4"/>
  <c r="AI968" i="4"/>
  <c r="AJ968" i="4"/>
  <c r="AK968" i="4"/>
  <c r="AL968" i="4"/>
  <c r="AN968" i="4"/>
  <c r="AO968" i="4"/>
  <c r="AP968" i="4"/>
  <c r="AR968" i="4"/>
  <c r="D969" i="4"/>
  <c r="E969" i="4"/>
  <c r="F969" i="4"/>
  <c r="G969" i="4"/>
  <c r="H969" i="4"/>
  <c r="I969" i="4"/>
  <c r="K969" i="4"/>
  <c r="L969" i="4"/>
  <c r="M969" i="4"/>
  <c r="O969" i="4"/>
  <c r="AI969" i="4"/>
  <c r="AJ969" i="4"/>
  <c r="AK969" i="4"/>
  <c r="AL969" i="4"/>
  <c r="AN969" i="4"/>
  <c r="AO969" i="4"/>
  <c r="AP969" i="4"/>
  <c r="AR969" i="4"/>
  <c r="D970" i="4"/>
  <c r="E970" i="4"/>
  <c r="F970" i="4"/>
  <c r="G970" i="4"/>
  <c r="H970" i="4"/>
  <c r="I970" i="4"/>
  <c r="K970" i="4"/>
  <c r="L970" i="4"/>
  <c r="M970" i="4"/>
  <c r="O970" i="4"/>
  <c r="AI970" i="4"/>
  <c r="AJ970" i="4"/>
  <c r="AK970" i="4"/>
  <c r="AL970" i="4"/>
  <c r="AN970" i="4"/>
  <c r="AO970" i="4"/>
  <c r="AP970" i="4"/>
  <c r="AR970" i="4"/>
  <c r="D971" i="4"/>
  <c r="E971" i="4"/>
  <c r="F971" i="4"/>
  <c r="G971" i="4"/>
  <c r="H971" i="4"/>
  <c r="I971" i="4"/>
  <c r="K971" i="4"/>
  <c r="L971" i="4"/>
  <c r="M971" i="4"/>
  <c r="O971" i="4"/>
  <c r="AI971" i="4"/>
  <c r="AJ971" i="4"/>
  <c r="AK971" i="4"/>
  <c r="AL971" i="4"/>
  <c r="AN971" i="4"/>
  <c r="AO971" i="4"/>
  <c r="AP971" i="4"/>
  <c r="AR971" i="4"/>
  <c r="D972" i="4"/>
  <c r="E972" i="4"/>
  <c r="F972" i="4"/>
  <c r="G972" i="4"/>
  <c r="H972" i="4"/>
  <c r="I972" i="4"/>
  <c r="K972" i="4"/>
  <c r="L972" i="4"/>
  <c r="M972" i="4"/>
  <c r="O972" i="4"/>
  <c r="AI972" i="4"/>
  <c r="AJ972" i="4"/>
  <c r="AK972" i="4"/>
  <c r="AL972" i="4"/>
  <c r="AN972" i="4"/>
  <c r="AO972" i="4"/>
  <c r="AP972" i="4"/>
  <c r="AR972" i="4"/>
  <c r="D973" i="4"/>
  <c r="E973" i="4"/>
  <c r="F973" i="4"/>
  <c r="G973" i="4"/>
  <c r="H973" i="4"/>
  <c r="I973" i="4"/>
  <c r="K973" i="4"/>
  <c r="L973" i="4"/>
  <c r="M973" i="4"/>
  <c r="O973" i="4"/>
  <c r="AI973" i="4"/>
  <c r="AJ973" i="4"/>
  <c r="AK973" i="4"/>
  <c r="AL973" i="4"/>
  <c r="AN973" i="4"/>
  <c r="AO973" i="4"/>
  <c r="AP973" i="4"/>
  <c r="AR973" i="4"/>
  <c r="D974" i="4"/>
  <c r="E974" i="4"/>
  <c r="F974" i="4"/>
  <c r="G974" i="4"/>
  <c r="H974" i="4"/>
  <c r="I974" i="4"/>
  <c r="K974" i="4"/>
  <c r="L974" i="4"/>
  <c r="M974" i="4"/>
  <c r="O974" i="4"/>
  <c r="AI974" i="4"/>
  <c r="AJ974" i="4"/>
  <c r="AK974" i="4"/>
  <c r="AL974" i="4"/>
  <c r="AN974" i="4"/>
  <c r="AO974" i="4"/>
  <c r="AP974" i="4"/>
  <c r="AR974" i="4"/>
  <c r="D975" i="4"/>
  <c r="E975" i="4"/>
  <c r="F975" i="4"/>
  <c r="G975" i="4"/>
  <c r="H975" i="4"/>
  <c r="I975" i="4"/>
  <c r="K975" i="4"/>
  <c r="L975" i="4"/>
  <c r="M975" i="4"/>
  <c r="O975" i="4"/>
  <c r="AI975" i="4"/>
  <c r="AJ975" i="4"/>
  <c r="AK975" i="4"/>
  <c r="AL975" i="4"/>
  <c r="AN975" i="4"/>
  <c r="AO975" i="4"/>
  <c r="AP975" i="4"/>
  <c r="AR975" i="4"/>
  <c r="D976" i="4"/>
  <c r="E976" i="4"/>
  <c r="F976" i="4"/>
  <c r="G976" i="4"/>
  <c r="H976" i="4"/>
  <c r="I976" i="4"/>
  <c r="K976" i="4"/>
  <c r="L976" i="4"/>
  <c r="M976" i="4"/>
  <c r="O976" i="4"/>
  <c r="AI976" i="4"/>
  <c r="AJ976" i="4"/>
  <c r="AK976" i="4"/>
  <c r="AL976" i="4"/>
  <c r="AN976" i="4"/>
  <c r="AO976" i="4"/>
  <c r="AP976" i="4"/>
  <c r="AR976" i="4"/>
  <c r="D977" i="4"/>
  <c r="E977" i="4"/>
  <c r="F977" i="4"/>
  <c r="G977" i="4"/>
  <c r="H977" i="4"/>
  <c r="I977" i="4"/>
  <c r="K977" i="4"/>
  <c r="L977" i="4"/>
  <c r="M977" i="4"/>
  <c r="O977" i="4"/>
  <c r="AI977" i="4"/>
  <c r="AJ977" i="4"/>
  <c r="AK977" i="4"/>
  <c r="AL977" i="4"/>
  <c r="AN977" i="4"/>
  <c r="AO977" i="4"/>
  <c r="AP977" i="4"/>
  <c r="AR977" i="4"/>
  <c r="D978" i="4"/>
  <c r="E978" i="4"/>
  <c r="F978" i="4"/>
  <c r="G978" i="4"/>
  <c r="H978" i="4"/>
  <c r="I978" i="4"/>
  <c r="K978" i="4"/>
  <c r="L978" i="4"/>
  <c r="M978" i="4"/>
  <c r="O978" i="4"/>
  <c r="AI978" i="4"/>
  <c r="AJ978" i="4"/>
  <c r="AK978" i="4"/>
  <c r="AL978" i="4"/>
  <c r="AN978" i="4"/>
  <c r="AO978" i="4"/>
  <c r="AP978" i="4"/>
  <c r="AR978" i="4"/>
  <c r="D979" i="4"/>
  <c r="E979" i="4"/>
  <c r="F979" i="4"/>
  <c r="G979" i="4"/>
  <c r="H979" i="4"/>
  <c r="I979" i="4"/>
  <c r="K979" i="4"/>
  <c r="L979" i="4"/>
  <c r="M979" i="4"/>
  <c r="O979" i="4"/>
  <c r="AI979" i="4"/>
  <c r="AJ979" i="4"/>
  <c r="AK979" i="4"/>
  <c r="AL979" i="4"/>
  <c r="AN979" i="4"/>
  <c r="AO979" i="4"/>
  <c r="AP979" i="4"/>
  <c r="AR979" i="4"/>
  <c r="D980" i="4"/>
  <c r="E980" i="4"/>
  <c r="F980" i="4"/>
  <c r="G980" i="4"/>
  <c r="H980" i="4"/>
  <c r="I980" i="4"/>
  <c r="K980" i="4"/>
  <c r="L980" i="4"/>
  <c r="M980" i="4"/>
  <c r="O980" i="4"/>
  <c r="AI980" i="4"/>
  <c r="AJ980" i="4"/>
  <c r="AK980" i="4"/>
  <c r="AL980" i="4"/>
  <c r="AN980" i="4"/>
  <c r="AO980" i="4"/>
  <c r="AP980" i="4"/>
  <c r="AR980" i="4"/>
  <c r="D981" i="4"/>
  <c r="E981" i="4"/>
  <c r="F981" i="4"/>
  <c r="G981" i="4"/>
  <c r="H981" i="4"/>
  <c r="I981" i="4"/>
  <c r="K981" i="4"/>
  <c r="L981" i="4"/>
  <c r="M981" i="4"/>
  <c r="O981" i="4"/>
  <c r="AI981" i="4"/>
  <c r="AJ981" i="4"/>
  <c r="AK981" i="4"/>
  <c r="AL981" i="4"/>
  <c r="AN981" i="4"/>
  <c r="AO981" i="4"/>
  <c r="AP981" i="4"/>
  <c r="AR981" i="4"/>
  <c r="D982" i="4"/>
  <c r="E982" i="4"/>
  <c r="F982" i="4"/>
  <c r="G982" i="4"/>
  <c r="H982" i="4"/>
  <c r="I982" i="4"/>
  <c r="K982" i="4"/>
  <c r="L982" i="4"/>
  <c r="M982" i="4"/>
  <c r="O982" i="4"/>
  <c r="AI982" i="4"/>
  <c r="AJ982" i="4"/>
  <c r="AK982" i="4"/>
  <c r="AL982" i="4"/>
  <c r="AN982" i="4"/>
  <c r="AO982" i="4"/>
  <c r="AP982" i="4"/>
  <c r="AR982" i="4"/>
  <c r="D983" i="4"/>
  <c r="E983" i="4"/>
  <c r="F983" i="4"/>
  <c r="G983" i="4"/>
  <c r="H983" i="4"/>
  <c r="I983" i="4"/>
  <c r="K983" i="4"/>
  <c r="L983" i="4"/>
  <c r="M983" i="4"/>
  <c r="O983" i="4"/>
  <c r="AI983" i="4"/>
  <c r="AJ983" i="4"/>
  <c r="AK983" i="4"/>
  <c r="AL983" i="4"/>
  <c r="AN983" i="4"/>
  <c r="AO983" i="4"/>
  <c r="AP983" i="4"/>
  <c r="AR983" i="4"/>
  <c r="D984" i="4"/>
  <c r="E984" i="4"/>
  <c r="F984" i="4"/>
  <c r="G984" i="4"/>
  <c r="H984" i="4"/>
  <c r="I984" i="4"/>
  <c r="K984" i="4"/>
  <c r="L984" i="4"/>
  <c r="M984" i="4"/>
  <c r="O984" i="4"/>
  <c r="AI984" i="4"/>
  <c r="AJ984" i="4"/>
  <c r="AK984" i="4"/>
  <c r="AL984" i="4"/>
  <c r="AN984" i="4"/>
  <c r="AO984" i="4"/>
  <c r="AP984" i="4"/>
  <c r="AR984" i="4"/>
  <c r="D986" i="4"/>
  <c r="E986" i="4"/>
  <c r="F986" i="4"/>
  <c r="G986" i="4"/>
  <c r="H986" i="4"/>
  <c r="I986" i="4"/>
  <c r="K986" i="4"/>
  <c r="L986" i="4"/>
  <c r="M986" i="4"/>
  <c r="O986" i="4"/>
  <c r="AI986" i="4"/>
  <c r="AJ986" i="4"/>
  <c r="AK986" i="4"/>
  <c r="AL986" i="4"/>
  <c r="AN986" i="4"/>
  <c r="AO986" i="4"/>
  <c r="AP986" i="4"/>
  <c r="AR986" i="4"/>
  <c r="D987" i="4"/>
  <c r="E987" i="4"/>
  <c r="F987" i="4"/>
  <c r="G987" i="4"/>
  <c r="H987" i="4"/>
  <c r="I987" i="4"/>
  <c r="K987" i="4"/>
  <c r="L987" i="4"/>
  <c r="M987" i="4"/>
  <c r="O987" i="4"/>
  <c r="AI987" i="4"/>
  <c r="AJ987" i="4"/>
  <c r="AK987" i="4"/>
  <c r="AL987" i="4"/>
  <c r="AN987" i="4"/>
  <c r="AO987" i="4"/>
  <c r="AP987" i="4"/>
  <c r="AR987" i="4"/>
  <c r="D988" i="4"/>
  <c r="E988" i="4"/>
  <c r="F988" i="4"/>
  <c r="G988" i="4"/>
  <c r="H988" i="4"/>
  <c r="I988" i="4"/>
  <c r="K988" i="4"/>
  <c r="L988" i="4"/>
  <c r="M988" i="4"/>
  <c r="O988" i="4"/>
  <c r="AI988" i="4"/>
  <c r="AJ988" i="4"/>
  <c r="AK988" i="4"/>
  <c r="AL988" i="4"/>
  <c r="AN988" i="4"/>
  <c r="AO988" i="4"/>
  <c r="AP988" i="4"/>
  <c r="AR988" i="4"/>
  <c r="D989" i="4"/>
  <c r="E989" i="4"/>
  <c r="F989" i="4"/>
  <c r="G989" i="4"/>
  <c r="H989" i="4"/>
  <c r="I989" i="4"/>
  <c r="K989" i="4"/>
  <c r="L989" i="4"/>
  <c r="M989" i="4"/>
  <c r="O989" i="4"/>
  <c r="AI989" i="4"/>
  <c r="AJ989" i="4"/>
  <c r="AK989" i="4"/>
  <c r="AL989" i="4"/>
  <c r="AN989" i="4"/>
  <c r="AO989" i="4"/>
  <c r="AP989" i="4"/>
  <c r="AR989" i="4"/>
  <c r="D990" i="4"/>
  <c r="E990" i="4"/>
  <c r="F990" i="4"/>
  <c r="G990" i="4"/>
  <c r="H990" i="4"/>
  <c r="I990" i="4"/>
  <c r="K990" i="4"/>
  <c r="L990" i="4"/>
  <c r="M990" i="4"/>
  <c r="O990" i="4"/>
  <c r="AI990" i="4"/>
  <c r="AJ990" i="4"/>
  <c r="AK990" i="4"/>
  <c r="AL990" i="4"/>
  <c r="AN990" i="4"/>
  <c r="AO990" i="4"/>
  <c r="AP990" i="4"/>
  <c r="AR990" i="4"/>
  <c r="D991" i="4"/>
  <c r="E991" i="4"/>
  <c r="F991" i="4"/>
  <c r="G991" i="4"/>
  <c r="H991" i="4"/>
  <c r="I991" i="4"/>
  <c r="K991" i="4"/>
  <c r="L991" i="4"/>
  <c r="M991" i="4"/>
  <c r="O991" i="4"/>
  <c r="AI991" i="4"/>
  <c r="AJ991" i="4"/>
  <c r="AK991" i="4"/>
  <c r="AL991" i="4"/>
  <c r="AN991" i="4"/>
  <c r="AO991" i="4"/>
  <c r="AP991" i="4"/>
  <c r="AR991" i="4"/>
  <c r="D992" i="4"/>
  <c r="E992" i="4"/>
  <c r="F992" i="4"/>
  <c r="G992" i="4"/>
  <c r="H992" i="4"/>
  <c r="I992" i="4"/>
  <c r="K992" i="4"/>
  <c r="L992" i="4"/>
  <c r="M992" i="4"/>
  <c r="O992" i="4"/>
  <c r="AI992" i="4"/>
  <c r="AJ992" i="4"/>
  <c r="AK992" i="4"/>
  <c r="AL992" i="4"/>
  <c r="AN992" i="4"/>
  <c r="AO992" i="4"/>
  <c r="AP992" i="4"/>
  <c r="AR992" i="4"/>
  <c r="D993" i="4"/>
  <c r="E993" i="4"/>
  <c r="F993" i="4"/>
  <c r="G993" i="4"/>
  <c r="H993" i="4"/>
  <c r="I993" i="4"/>
  <c r="K993" i="4"/>
  <c r="L993" i="4"/>
  <c r="M993" i="4"/>
  <c r="O993" i="4"/>
  <c r="AI993" i="4"/>
  <c r="AJ993" i="4"/>
  <c r="AK993" i="4"/>
  <c r="AL993" i="4"/>
  <c r="AN993" i="4"/>
  <c r="AO993" i="4"/>
  <c r="AP993" i="4"/>
  <c r="AR993" i="4"/>
  <c r="D994" i="4"/>
  <c r="E994" i="4"/>
  <c r="F994" i="4"/>
  <c r="G994" i="4"/>
  <c r="H994" i="4"/>
  <c r="I994" i="4"/>
  <c r="K994" i="4"/>
  <c r="L994" i="4"/>
  <c r="M994" i="4"/>
  <c r="O994" i="4"/>
  <c r="AI994" i="4"/>
  <c r="AJ994" i="4"/>
  <c r="AK994" i="4"/>
  <c r="AL994" i="4"/>
  <c r="AN994" i="4"/>
  <c r="AO994" i="4"/>
  <c r="AP994" i="4"/>
  <c r="AR994" i="4"/>
  <c r="D995" i="4"/>
  <c r="E995" i="4"/>
  <c r="F995" i="4"/>
  <c r="G995" i="4"/>
  <c r="H995" i="4"/>
  <c r="I995" i="4"/>
  <c r="K995" i="4"/>
  <c r="L995" i="4"/>
  <c r="M995" i="4"/>
  <c r="O995" i="4"/>
  <c r="AI995" i="4"/>
  <c r="AJ995" i="4"/>
  <c r="AK995" i="4"/>
  <c r="AL995" i="4"/>
  <c r="AN995" i="4"/>
  <c r="AO995" i="4"/>
  <c r="AP995" i="4"/>
  <c r="AR995" i="4"/>
  <c r="D996" i="4"/>
  <c r="E996" i="4"/>
  <c r="F996" i="4"/>
  <c r="G996" i="4"/>
  <c r="H996" i="4"/>
  <c r="I996" i="4"/>
  <c r="K996" i="4"/>
  <c r="L996" i="4"/>
  <c r="M996" i="4"/>
  <c r="O996" i="4"/>
  <c r="AI996" i="4"/>
  <c r="AJ996" i="4"/>
  <c r="AK996" i="4"/>
  <c r="AL996" i="4"/>
  <c r="AN996" i="4"/>
  <c r="AO996" i="4"/>
  <c r="AP996" i="4"/>
  <c r="AR996" i="4"/>
  <c r="D997" i="4"/>
  <c r="E997" i="4"/>
  <c r="F997" i="4"/>
  <c r="G997" i="4"/>
  <c r="H997" i="4"/>
  <c r="I997" i="4"/>
  <c r="K997" i="4"/>
  <c r="L997" i="4"/>
  <c r="M997" i="4"/>
  <c r="O997" i="4"/>
  <c r="AI997" i="4"/>
  <c r="AJ997" i="4"/>
  <c r="AK997" i="4"/>
  <c r="AL997" i="4"/>
  <c r="AN997" i="4"/>
  <c r="AO997" i="4"/>
  <c r="AP997" i="4"/>
  <c r="AR997" i="4"/>
  <c r="D998" i="4"/>
  <c r="E998" i="4"/>
  <c r="F998" i="4"/>
  <c r="G998" i="4"/>
  <c r="H998" i="4"/>
  <c r="I998" i="4"/>
  <c r="K998" i="4"/>
  <c r="L998" i="4"/>
  <c r="M998" i="4"/>
  <c r="O998" i="4"/>
  <c r="AI998" i="4"/>
  <c r="AJ998" i="4"/>
  <c r="AK998" i="4"/>
  <c r="AL998" i="4"/>
  <c r="AN998" i="4"/>
  <c r="AO998" i="4"/>
  <c r="AP998" i="4"/>
  <c r="AR998" i="4"/>
  <c r="D999" i="4"/>
  <c r="E999" i="4"/>
  <c r="F999" i="4"/>
  <c r="G999" i="4"/>
  <c r="H999" i="4"/>
  <c r="I999" i="4"/>
  <c r="K999" i="4"/>
  <c r="L999" i="4"/>
  <c r="M999" i="4"/>
  <c r="O999" i="4"/>
  <c r="AI999" i="4"/>
  <c r="AJ999" i="4"/>
  <c r="AK999" i="4"/>
  <c r="AL999" i="4"/>
  <c r="AN999" i="4"/>
  <c r="AO999" i="4"/>
  <c r="AP999" i="4"/>
  <c r="AR999" i="4"/>
  <c r="D1000" i="4"/>
  <c r="E1000" i="4"/>
  <c r="F1000" i="4"/>
  <c r="G1000" i="4"/>
  <c r="H1000" i="4"/>
  <c r="I1000" i="4"/>
  <c r="K1000" i="4"/>
  <c r="L1000" i="4"/>
  <c r="M1000" i="4"/>
  <c r="O1000" i="4"/>
  <c r="AI1000" i="4"/>
  <c r="AJ1000" i="4"/>
  <c r="AK1000" i="4"/>
  <c r="AL1000" i="4"/>
  <c r="AN1000" i="4"/>
  <c r="AO1000" i="4"/>
  <c r="AP1000" i="4"/>
  <c r="AR1000" i="4"/>
  <c r="D1001" i="4"/>
  <c r="E1001" i="4"/>
  <c r="F1001" i="4"/>
  <c r="G1001" i="4"/>
  <c r="H1001" i="4"/>
  <c r="I1001" i="4"/>
  <c r="K1001" i="4"/>
  <c r="L1001" i="4"/>
  <c r="M1001" i="4"/>
  <c r="O1001" i="4"/>
  <c r="AI1001" i="4"/>
  <c r="AJ1001" i="4"/>
  <c r="AK1001" i="4"/>
  <c r="AL1001" i="4"/>
  <c r="AN1001" i="4"/>
  <c r="AO1001" i="4"/>
  <c r="AP1001" i="4"/>
  <c r="AR1001" i="4"/>
  <c r="D1002" i="4"/>
  <c r="E1002" i="4"/>
  <c r="F1002" i="4"/>
  <c r="G1002" i="4"/>
  <c r="H1002" i="4"/>
  <c r="I1002" i="4"/>
  <c r="K1002" i="4"/>
  <c r="L1002" i="4"/>
  <c r="M1002" i="4"/>
  <c r="O1002" i="4"/>
  <c r="AI1002" i="4"/>
  <c r="AJ1002" i="4"/>
  <c r="AK1002" i="4"/>
  <c r="AL1002" i="4"/>
  <c r="AN1002" i="4"/>
  <c r="AO1002" i="4"/>
  <c r="AP1002" i="4"/>
  <c r="AR1002" i="4"/>
  <c r="D1003" i="4"/>
  <c r="E1003" i="4"/>
  <c r="F1003" i="4"/>
  <c r="G1003" i="4"/>
  <c r="H1003" i="4"/>
  <c r="I1003" i="4"/>
  <c r="K1003" i="4"/>
  <c r="L1003" i="4"/>
  <c r="M1003" i="4"/>
  <c r="O1003" i="4"/>
  <c r="AI1003" i="4"/>
  <c r="AJ1003" i="4"/>
  <c r="AK1003" i="4"/>
  <c r="AL1003" i="4"/>
  <c r="AN1003" i="4"/>
  <c r="AO1003" i="4"/>
  <c r="AP1003" i="4"/>
  <c r="AR1003" i="4"/>
  <c r="D1004" i="4"/>
  <c r="E1004" i="4"/>
  <c r="F1004" i="4"/>
  <c r="G1004" i="4"/>
  <c r="H1004" i="4"/>
  <c r="I1004" i="4"/>
  <c r="K1004" i="4"/>
  <c r="L1004" i="4"/>
  <c r="M1004" i="4"/>
  <c r="O1004" i="4"/>
  <c r="AI1004" i="4"/>
  <c r="AJ1004" i="4"/>
  <c r="AK1004" i="4"/>
  <c r="AL1004" i="4"/>
  <c r="AN1004" i="4"/>
  <c r="AO1004" i="4"/>
  <c r="AP1004" i="4"/>
  <c r="AR1004" i="4"/>
  <c r="D1005" i="4"/>
  <c r="E1005" i="4"/>
  <c r="F1005" i="4"/>
  <c r="G1005" i="4"/>
  <c r="H1005" i="4"/>
  <c r="I1005" i="4"/>
  <c r="K1005" i="4"/>
  <c r="L1005" i="4"/>
  <c r="M1005" i="4"/>
  <c r="O1005" i="4"/>
  <c r="AI1005" i="4"/>
  <c r="AJ1005" i="4"/>
  <c r="AK1005" i="4"/>
  <c r="AL1005" i="4"/>
  <c r="AN1005" i="4"/>
  <c r="AO1005" i="4"/>
  <c r="AP1005" i="4"/>
  <c r="AR1005" i="4"/>
  <c r="D1006" i="4"/>
  <c r="E1006" i="4"/>
  <c r="F1006" i="4"/>
  <c r="G1006" i="4"/>
  <c r="H1006" i="4"/>
  <c r="I1006" i="4"/>
  <c r="K1006" i="4"/>
  <c r="L1006" i="4"/>
  <c r="M1006" i="4"/>
  <c r="O1006" i="4"/>
  <c r="AI1006" i="4"/>
  <c r="AJ1006" i="4"/>
  <c r="AK1006" i="4"/>
  <c r="AL1006" i="4"/>
  <c r="AN1006" i="4"/>
  <c r="AO1006" i="4"/>
  <c r="AP1006" i="4"/>
  <c r="AR1006" i="4"/>
  <c r="D1007" i="4"/>
  <c r="E1007" i="4"/>
  <c r="F1007" i="4"/>
  <c r="G1007" i="4"/>
  <c r="H1007" i="4"/>
  <c r="I1007" i="4"/>
  <c r="K1007" i="4"/>
  <c r="L1007" i="4"/>
  <c r="M1007" i="4"/>
  <c r="O1007" i="4"/>
  <c r="AI1007" i="4"/>
  <c r="AJ1007" i="4"/>
  <c r="AK1007" i="4"/>
  <c r="AL1007" i="4"/>
  <c r="AN1007" i="4"/>
  <c r="AO1007" i="4"/>
  <c r="AP1007" i="4"/>
  <c r="AR1007" i="4"/>
  <c r="D1008" i="4"/>
  <c r="E1008" i="4"/>
  <c r="F1008" i="4"/>
  <c r="G1008" i="4"/>
  <c r="H1008" i="4"/>
  <c r="I1008" i="4"/>
  <c r="K1008" i="4"/>
  <c r="L1008" i="4"/>
  <c r="M1008" i="4"/>
  <c r="O1008" i="4"/>
  <c r="AI1008" i="4"/>
  <c r="AJ1008" i="4"/>
  <c r="AK1008" i="4"/>
  <c r="AL1008" i="4"/>
  <c r="AN1008" i="4"/>
  <c r="AO1008" i="4"/>
  <c r="AP1008" i="4"/>
  <c r="AR1008" i="4"/>
  <c r="D1009" i="4"/>
  <c r="E1009" i="4"/>
  <c r="F1009" i="4"/>
  <c r="G1009" i="4"/>
  <c r="H1009" i="4"/>
  <c r="I1009" i="4"/>
  <c r="K1009" i="4"/>
  <c r="L1009" i="4"/>
  <c r="M1009" i="4"/>
  <c r="O1009" i="4"/>
  <c r="AI1009" i="4"/>
  <c r="AJ1009" i="4"/>
  <c r="AK1009" i="4"/>
  <c r="AL1009" i="4"/>
  <c r="AN1009" i="4"/>
  <c r="AO1009" i="4"/>
  <c r="AP1009" i="4"/>
  <c r="AR1009" i="4"/>
  <c r="D1010" i="4"/>
  <c r="E1010" i="4"/>
  <c r="F1010" i="4"/>
  <c r="G1010" i="4"/>
  <c r="H1010" i="4"/>
  <c r="I1010" i="4"/>
  <c r="K1010" i="4"/>
  <c r="L1010" i="4"/>
  <c r="M1010" i="4"/>
  <c r="O1010" i="4"/>
  <c r="AI1010" i="4"/>
  <c r="AJ1010" i="4"/>
  <c r="AK1010" i="4"/>
  <c r="AL1010" i="4"/>
  <c r="AN1010" i="4"/>
  <c r="AO1010" i="4"/>
  <c r="AP1010" i="4"/>
  <c r="AR1010" i="4"/>
  <c r="D1011" i="4"/>
  <c r="E1011" i="4"/>
  <c r="F1011" i="4"/>
  <c r="G1011" i="4"/>
  <c r="H1011" i="4"/>
  <c r="I1011" i="4"/>
  <c r="K1011" i="4"/>
  <c r="L1011" i="4"/>
  <c r="M1011" i="4"/>
  <c r="O1011" i="4"/>
  <c r="AI1011" i="4"/>
  <c r="AJ1011" i="4"/>
  <c r="AK1011" i="4"/>
  <c r="AL1011" i="4"/>
  <c r="AN1011" i="4"/>
  <c r="AO1011" i="4"/>
  <c r="AP1011" i="4"/>
  <c r="AR1011" i="4"/>
  <c r="D1012" i="4"/>
  <c r="E1012" i="4"/>
  <c r="F1012" i="4"/>
  <c r="G1012" i="4"/>
  <c r="H1012" i="4"/>
  <c r="I1012" i="4"/>
  <c r="K1012" i="4"/>
  <c r="L1012" i="4"/>
  <c r="M1012" i="4"/>
  <c r="O1012" i="4"/>
  <c r="AI1012" i="4"/>
  <c r="AJ1012" i="4"/>
  <c r="AK1012" i="4"/>
  <c r="AL1012" i="4"/>
  <c r="AN1012" i="4"/>
  <c r="AO1012" i="4"/>
  <c r="AP1012" i="4"/>
  <c r="AR1012" i="4"/>
  <c r="D1013" i="4"/>
  <c r="E1013" i="4"/>
  <c r="F1013" i="4"/>
  <c r="G1013" i="4"/>
  <c r="H1013" i="4"/>
  <c r="I1013" i="4"/>
  <c r="K1013" i="4"/>
  <c r="L1013" i="4"/>
  <c r="M1013" i="4"/>
  <c r="O1013" i="4"/>
  <c r="AI1013" i="4"/>
  <c r="AJ1013" i="4"/>
  <c r="AK1013" i="4"/>
  <c r="AL1013" i="4"/>
  <c r="AN1013" i="4"/>
  <c r="AO1013" i="4"/>
  <c r="AP1013" i="4"/>
  <c r="AR1013" i="4"/>
  <c r="D1014" i="4"/>
  <c r="E1014" i="4"/>
  <c r="F1014" i="4"/>
  <c r="G1014" i="4"/>
  <c r="H1014" i="4"/>
  <c r="I1014" i="4"/>
  <c r="K1014" i="4"/>
  <c r="L1014" i="4"/>
  <c r="M1014" i="4"/>
  <c r="O1014" i="4"/>
  <c r="AI1014" i="4"/>
  <c r="AJ1014" i="4"/>
  <c r="AK1014" i="4"/>
  <c r="AL1014" i="4"/>
  <c r="AN1014" i="4"/>
  <c r="AO1014" i="4"/>
  <c r="AP1014" i="4"/>
  <c r="AR1014" i="4"/>
  <c r="D1015" i="4"/>
  <c r="E1015" i="4"/>
  <c r="F1015" i="4"/>
  <c r="G1015" i="4"/>
  <c r="H1015" i="4"/>
  <c r="I1015" i="4"/>
  <c r="K1015" i="4"/>
  <c r="L1015" i="4"/>
  <c r="M1015" i="4"/>
  <c r="O1015" i="4"/>
  <c r="AI1015" i="4"/>
  <c r="AJ1015" i="4"/>
  <c r="AK1015" i="4"/>
  <c r="AL1015" i="4"/>
  <c r="AN1015" i="4"/>
  <c r="AO1015" i="4"/>
  <c r="AP1015" i="4"/>
  <c r="AR1015" i="4"/>
  <c r="D1016" i="4"/>
  <c r="E1016" i="4"/>
  <c r="F1016" i="4"/>
  <c r="G1016" i="4"/>
  <c r="H1016" i="4"/>
  <c r="I1016" i="4"/>
  <c r="K1016" i="4"/>
  <c r="L1016" i="4"/>
  <c r="M1016" i="4"/>
  <c r="O1016" i="4"/>
  <c r="AI1016" i="4"/>
  <c r="AJ1016" i="4"/>
  <c r="AK1016" i="4"/>
  <c r="AL1016" i="4"/>
  <c r="AN1016" i="4"/>
  <c r="AO1016" i="4"/>
  <c r="AP1016" i="4"/>
  <c r="AR1016" i="4"/>
  <c r="D1017" i="4"/>
  <c r="E1017" i="4"/>
  <c r="F1017" i="4"/>
  <c r="G1017" i="4"/>
  <c r="H1017" i="4"/>
  <c r="I1017" i="4"/>
  <c r="K1017" i="4"/>
  <c r="L1017" i="4"/>
  <c r="M1017" i="4"/>
  <c r="O1017" i="4"/>
  <c r="AI1017" i="4"/>
  <c r="AJ1017" i="4"/>
  <c r="AK1017" i="4"/>
  <c r="AL1017" i="4"/>
  <c r="AN1017" i="4"/>
  <c r="AO1017" i="4"/>
  <c r="AP1017" i="4"/>
  <c r="AR1017" i="4"/>
  <c r="D1018" i="4"/>
  <c r="E1018" i="4"/>
  <c r="F1018" i="4"/>
  <c r="G1018" i="4"/>
  <c r="H1018" i="4"/>
  <c r="I1018" i="4"/>
  <c r="K1018" i="4"/>
  <c r="L1018" i="4"/>
  <c r="M1018" i="4"/>
  <c r="O1018" i="4"/>
  <c r="AI1018" i="4"/>
  <c r="AJ1018" i="4"/>
  <c r="AK1018" i="4"/>
  <c r="AL1018" i="4"/>
  <c r="AN1018" i="4"/>
  <c r="AO1018" i="4"/>
  <c r="AP1018" i="4"/>
  <c r="AR1018" i="4"/>
  <c r="D1019" i="4"/>
  <c r="E1019" i="4"/>
  <c r="F1019" i="4"/>
  <c r="G1019" i="4"/>
  <c r="H1019" i="4"/>
  <c r="I1019" i="4"/>
  <c r="K1019" i="4"/>
  <c r="L1019" i="4"/>
  <c r="M1019" i="4"/>
  <c r="O1019" i="4"/>
  <c r="AI1019" i="4"/>
  <c r="AJ1019" i="4"/>
  <c r="AK1019" i="4"/>
  <c r="AL1019" i="4"/>
  <c r="AN1019" i="4"/>
  <c r="AO1019" i="4"/>
  <c r="AP1019" i="4"/>
  <c r="AR1019" i="4"/>
  <c r="D1020" i="4"/>
  <c r="E1020" i="4"/>
  <c r="F1020" i="4"/>
  <c r="G1020" i="4"/>
  <c r="H1020" i="4"/>
  <c r="I1020" i="4"/>
  <c r="K1020" i="4"/>
  <c r="L1020" i="4"/>
  <c r="M1020" i="4"/>
  <c r="O1020" i="4"/>
  <c r="AI1020" i="4"/>
  <c r="AJ1020" i="4"/>
  <c r="AK1020" i="4"/>
  <c r="AL1020" i="4"/>
  <c r="AN1020" i="4"/>
  <c r="AO1020" i="4"/>
  <c r="AP1020" i="4"/>
  <c r="AR1020" i="4"/>
  <c r="D1021" i="4"/>
  <c r="E1021" i="4"/>
  <c r="F1021" i="4"/>
  <c r="G1021" i="4"/>
  <c r="H1021" i="4"/>
  <c r="I1021" i="4"/>
  <c r="K1021" i="4"/>
  <c r="L1021" i="4"/>
  <c r="M1021" i="4"/>
  <c r="O1021" i="4"/>
  <c r="AI1021" i="4"/>
  <c r="AJ1021" i="4"/>
  <c r="AK1021" i="4"/>
  <c r="AL1021" i="4"/>
  <c r="AN1021" i="4"/>
  <c r="AO1021" i="4"/>
  <c r="AP1021" i="4"/>
  <c r="AR1021" i="4"/>
  <c r="D1022" i="4"/>
  <c r="E1022" i="4"/>
  <c r="F1022" i="4"/>
  <c r="G1022" i="4"/>
  <c r="H1022" i="4"/>
  <c r="I1022" i="4"/>
  <c r="K1022" i="4"/>
  <c r="L1022" i="4"/>
  <c r="M1022" i="4"/>
  <c r="O1022" i="4"/>
  <c r="AI1022" i="4"/>
  <c r="AJ1022" i="4"/>
  <c r="AK1022" i="4"/>
  <c r="AL1022" i="4"/>
  <c r="AN1022" i="4"/>
  <c r="AO1022" i="4"/>
  <c r="AP1022" i="4"/>
  <c r="AR1022" i="4"/>
  <c r="D1023" i="4"/>
  <c r="E1023" i="4"/>
  <c r="F1023" i="4"/>
  <c r="G1023" i="4"/>
  <c r="H1023" i="4"/>
  <c r="I1023" i="4"/>
  <c r="K1023" i="4"/>
  <c r="L1023" i="4"/>
  <c r="M1023" i="4"/>
  <c r="O1023" i="4"/>
  <c r="AI1023" i="4"/>
  <c r="AJ1023" i="4"/>
  <c r="AK1023" i="4"/>
  <c r="AL1023" i="4"/>
  <c r="AN1023" i="4"/>
  <c r="AO1023" i="4"/>
  <c r="AP1023" i="4"/>
  <c r="AR1023" i="4"/>
  <c r="D1024" i="4"/>
  <c r="E1024" i="4"/>
  <c r="F1024" i="4"/>
  <c r="G1024" i="4"/>
  <c r="H1024" i="4"/>
  <c r="I1024" i="4"/>
  <c r="K1024" i="4"/>
  <c r="L1024" i="4"/>
  <c r="M1024" i="4"/>
  <c r="O1024" i="4"/>
  <c r="AI1024" i="4"/>
  <c r="AJ1024" i="4"/>
  <c r="AK1024" i="4"/>
  <c r="AL1024" i="4"/>
  <c r="AN1024" i="4"/>
  <c r="AO1024" i="4"/>
  <c r="AP1024" i="4"/>
  <c r="AR1024" i="4"/>
  <c r="D1025" i="4"/>
  <c r="E1025" i="4"/>
  <c r="F1025" i="4"/>
  <c r="G1025" i="4"/>
  <c r="H1025" i="4"/>
  <c r="I1025" i="4"/>
  <c r="K1025" i="4"/>
  <c r="L1025" i="4"/>
  <c r="M1025" i="4"/>
  <c r="O1025" i="4"/>
  <c r="AI1025" i="4"/>
  <c r="AJ1025" i="4"/>
  <c r="AK1025" i="4"/>
  <c r="AL1025" i="4"/>
  <c r="AN1025" i="4"/>
  <c r="AO1025" i="4"/>
  <c r="AP1025" i="4"/>
  <c r="AR1025" i="4"/>
  <c r="D1026" i="4"/>
  <c r="E1026" i="4"/>
  <c r="F1026" i="4"/>
  <c r="G1026" i="4"/>
  <c r="H1026" i="4"/>
  <c r="I1026" i="4"/>
  <c r="K1026" i="4"/>
  <c r="L1026" i="4"/>
  <c r="M1026" i="4"/>
  <c r="O1026" i="4"/>
  <c r="AI1026" i="4"/>
  <c r="AJ1026" i="4"/>
  <c r="AK1026" i="4"/>
  <c r="AL1026" i="4"/>
  <c r="AN1026" i="4"/>
  <c r="AO1026" i="4"/>
  <c r="AP1026" i="4"/>
  <c r="AR1026" i="4"/>
  <c r="D1027" i="4"/>
  <c r="E1027" i="4"/>
  <c r="F1027" i="4"/>
  <c r="G1027" i="4"/>
  <c r="H1027" i="4"/>
  <c r="I1027" i="4"/>
  <c r="K1027" i="4"/>
  <c r="L1027" i="4"/>
  <c r="M1027" i="4"/>
  <c r="O1027" i="4"/>
  <c r="AI1027" i="4"/>
  <c r="AJ1027" i="4"/>
  <c r="AK1027" i="4"/>
  <c r="AL1027" i="4"/>
  <c r="AN1027" i="4"/>
  <c r="AO1027" i="4"/>
  <c r="AP1027" i="4"/>
  <c r="AR1027" i="4"/>
  <c r="D1028" i="4"/>
  <c r="E1028" i="4"/>
  <c r="F1028" i="4"/>
  <c r="G1028" i="4"/>
  <c r="H1028" i="4"/>
  <c r="I1028" i="4"/>
  <c r="K1028" i="4"/>
  <c r="L1028" i="4"/>
  <c r="M1028" i="4"/>
  <c r="O1028" i="4"/>
  <c r="AI1028" i="4"/>
  <c r="AJ1028" i="4"/>
  <c r="AK1028" i="4"/>
  <c r="AL1028" i="4"/>
  <c r="AN1028" i="4"/>
  <c r="AO1028" i="4"/>
  <c r="AP1028" i="4"/>
  <c r="AR1028" i="4"/>
  <c r="D1029" i="4"/>
  <c r="E1029" i="4"/>
  <c r="F1029" i="4"/>
  <c r="G1029" i="4"/>
  <c r="H1029" i="4"/>
  <c r="I1029" i="4"/>
  <c r="K1029" i="4"/>
  <c r="L1029" i="4"/>
  <c r="M1029" i="4"/>
  <c r="O1029" i="4"/>
  <c r="AI1029" i="4"/>
  <c r="AJ1029" i="4"/>
  <c r="AK1029" i="4"/>
  <c r="AL1029" i="4"/>
  <c r="AN1029" i="4"/>
  <c r="AO1029" i="4"/>
  <c r="AP1029" i="4"/>
  <c r="AR1029" i="4"/>
  <c r="D1030" i="4"/>
  <c r="E1030" i="4"/>
  <c r="F1030" i="4"/>
  <c r="G1030" i="4"/>
  <c r="H1030" i="4"/>
  <c r="I1030" i="4"/>
  <c r="K1030" i="4"/>
  <c r="L1030" i="4"/>
  <c r="M1030" i="4"/>
  <c r="O1030" i="4"/>
  <c r="AI1030" i="4"/>
  <c r="AJ1030" i="4"/>
  <c r="AK1030" i="4"/>
  <c r="AL1030" i="4"/>
  <c r="AN1030" i="4"/>
  <c r="AO1030" i="4"/>
  <c r="AP1030" i="4"/>
  <c r="AR1030" i="4"/>
  <c r="D1031" i="4"/>
  <c r="E1031" i="4"/>
  <c r="F1031" i="4"/>
  <c r="G1031" i="4"/>
  <c r="H1031" i="4"/>
  <c r="I1031" i="4"/>
  <c r="K1031" i="4"/>
  <c r="L1031" i="4"/>
  <c r="M1031" i="4"/>
  <c r="O1031" i="4"/>
  <c r="AI1031" i="4"/>
  <c r="AJ1031" i="4"/>
  <c r="AK1031" i="4"/>
  <c r="AL1031" i="4"/>
  <c r="AN1031" i="4"/>
  <c r="AO1031" i="4"/>
  <c r="AP1031" i="4"/>
  <c r="AR1031" i="4"/>
  <c r="D1032" i="4"/>
  <c r="E1032" i="4"/>
  <c r="F1032" i="4"/>
  <c r="G1032" i="4"/>
  <c r="H1032" i="4"/>
  <c r="I1032" i="4"/>
  <c r="K1032" i="4"/>
  <c r="L1032" i="4"/>
  <c r="M1032" i="4"/>
  <c r="O1032" i="4"/>
  <c r="AI1032" i="4"/>
  <c r="AJ1032" i="4"/>
  <c r="AK1032" i="4"/>
  <c r="AL1032" i="4"/>
  <c r="AN1032" i="4"/>
  <c r="AO1032" i="4"/>
  <c r="AP1032" i="4"/>
  <c r="AR1032" i="4"/>
  <c r="D1033" i="4"/>
  <c r="E1033" i="4"/>
  <c r="F1033" i="4"/>
  <c r="G1033" i="4"/>
  <c r="H1033" i="4"/>
  <c r="I1033" i="4"/>
  <c r="K1033" i="4"/>
  <c r="L1033" i="4"/>
  <c r="M1033" i="4"/>
  <c r="O1033" i="4"/>
  <c r="AI1033" i="4"/>
  <c r="AJ1033" i="4"/>
  <c r="AK1033" i="4"/>
  <c r="AL1033" i="4"/>
  <c r="AN1033" i="4"/>
  <c r="AO1033" i="4"/>
  <c r="AP1033" i="4"/>
  <c r="AR1033" i="4"/>
  <c r="D1034" i="4"/>
  <c r="E1034" i="4"/>
  <c r="F1034" i="4"/>
  <c r="G1034" i="4"/>
  <c r="H1034" i="4"/>
  <c r="I1034" i="4"/>
  <c r="K1034" i="4"/>
  <c r="L1034" i="4"/>
  <c r="M1034" i="4"/>
  <c r="O1034" i="4"/>
  <c r="AI1034" i="4"/>
  <c r="AJ1034" i="4"/>
  <c r="AK1034" i="4"/>
  <c r="AL1034" i="4"/>
  <c r="AN1034" i="4"/>
  <c r="AO1034" i="4"/>
  <c r="AP1034" i="4"/>
  <c r="AR1034" i="4"/>
  <c r="D1035" i="4"/>
  <c r="E1035" i="4"/>
  <c r="F1035" i="4"/>
  <c r="G1035" i="4"/>
  <c r="H1035" i="4"/>
  <c r="I1035" i="4"/>
  <c r="K1035" i="4"/>
  <c r="L1035" i="4"/>
  <c r="M1035" i="4"/>
  <c r="O1035" i="4"/>
  <c r="AI1035" i="4"/>
  <c r="AJ1035" i="4"/>
  <c r="AK1035" i="4"/>
  <c r="AL1035" i="4"/>
  <c r="AN1035" i="4"/>
  <c r="AO1035" i="4"/>
  <c r="AP1035" i="4"/>
  <c r="AR1035" i="4"/>
  <c r="D1036" i="4"/>
  <c r="E1036" i="4"/>
  <c r="F1036" i="4"/>
  <c r="G1036" i="4"/>
  <c r="H1036" i="4"/>
  <c r="I1036" i="4"/>
  <c r="K1036" i="4"/>
  <c r="L1036" i="4"/>
  <c r="M1036" i="4"/>
  <c r="O1036" i="4"/>
  <c r="AI1036" i="4"/>
  <c r="AJ1036" i="4"/>
  <c r="AK1036" i="4"/>
  <c r="AL1036" i="4"/>
  <c r="AN1036" i="4"/>
  <c r="AO1036" i="4"/>
  <c r="AP1036" i="4"/>
  <c r="AR1036" i="4"/>
  <c r="D1037" i="4"/>
  <c r="E1037" i="4"/>
  <c r="F1037" i="4"/>
  <c r="G1037" i="4"/>
  <c r="H1037" i="4"/>
  <c r="I1037" i="4"/>
  <c r="K1037" i="4"/>
  <c r="L1037" i="4"/>
  <c r="M1037" i="4"/>
  <c r="O1037" i="4"/>
  <c r="AI1037" i="4"/>
  <c r="AJ1037" i="4"/>
  <c r="AK1037" i="4"/>
  <c r="AL1037" i="4"/>
  <c r="AN1037" i="4"/>
  <c r="AO1037" i="4"/>
  <c r="AP1037" i="4"/>
  <c r="AR1037" i="4"/>
  <c r="D1038" i="4"/>
  <c r="E1038" i="4"/>
  <c r="F1038" i="4"/>
  <c r="G1038" i="4"/>
  <c r="H1038" i="4"/>
  <c r="I1038" i="4"/>
  <c r="K1038" i="4"/>
  <c r="L1038" i="4"/>
  <c r="M1038" i="4"/>
  <c r="O1038" i="4"/>
  <c r="AI1038" i="4"/>
  <c r="AJ1038" i="4"/>
  <c r="AK1038" i="4"/>
  <c r="AL1038" i="4"/>
  <c r="AN1038" i="4"/>
  <c r="AO1038" i="4"/>
  <c r="AP1038" i="4"/>
  <c r="AR1038" i="4"/>
  <c r="D1039" i="4"/>
  <c r="E1039" i="4"/>
  <c r="F1039" i="4"/>
  <c r="G1039" i="4"/>
  <c r="H1039" i="4"/>
  <c r="I1039" i="4"/>
  <c r="K1039" i="4"/>
  <c r="L1039" i="4"/>
  <c r="M1039" i="4"/>
  <c r="O1039" i="4"/>
  <c r="AI1039" i="4"/>
  <c r="AJ1039" i="4"/>
  <c r="AK1039" i="4"/>
  <c r="AL1039" i="4"/>
  <c r="AN1039" i="4"/>
  <c r="AO1039" i="4"/>
  <c r="AP1039" i="4"/>
  <c r="AR1039" i="4"/>
  <c r="D1040" i="4"/>
  <c r="E1040" i="4"/>
  <c r="F1040" i="4"/>
  <c r="G1040" i="4"/>
  <c r="H1040" i="4"/>
  <c r="I1040" i="4"/>
  <c r="K1040" i="4"/>
  <c r="L1040" i="4"/>
  <c r="M1040" i="4"/>
  <c r="O1040" i="4"/>
  <c r="AI1040" i="4"/>
  <c r="AJ1040" i="4"/>
  <c r="AK1040" i="4"/>
  <c r="AL1040" i="4"/>
  <c r="AN1040" i="4"/>
  <c r="AO1040" i="4"/>
  <c r="AP1040" i="4"/>
  <c r="AR1040" i="4"/>
  <c r="D1041" i="4"/>
  <c r="E1041" i="4"/>
  <c r="F1041" i="4"/>
  <c r="G1041" i="4"/>
  <c r="H1041" i="4"/>
  <c r="I1041" i="4"/>
  <c r="K1041" i="4"/>
  <c r="L1041" i="4"/>
  <c r="M1041" i="4"/>
  <c r="O1041" i="4"/>
  <c r="AI1041" i="4"/>
  <c r="AJ1041" i="4"/>
  <c r="AK1041" i="4"/>
  <c r="AL1041" i="4"/>
  <c r="AN1041" i="4"/>
  <c r="AO1041" i="4"/>
  <c r="AP1041" i="4"/>
  <c r="AR1041" i="4"/>
  <c r="D1042" i="4"/>
  <c r="E1042" i="4"/>
  <c r="F1042" i="4"/>
  <c r="G1042" i="4"/>
  <c r="H1042" i="4"/>
  <c r="I1042" i="4"/>
  <c r="K1042" i="4"/>
  <c r="L1042" i="4"/>
  <c r="M1042" i="4"/>
  <c r="O1042" i="4"/>
  <c r="AI1042" i="4"/>
  <c r="AJ1042" i="4"/>
  <c r="AK1042" i="4"/>
  <c r="AL1042" i="4"/>
  <c r="AN1042" i="4"/>
  <c r="AO1042" i="4"/>
  <c r="AP1042" i="4"/>
  <c r="AR1042" i="4"/>
  <c r="D1043" i="4"/>
  <c r="E1043" i="4"/>
  <c r="F1043" i="4"/>
  <c r="G1043" i="4"/>
  <c r="H1043" i="4"/>
  <c r="I1043" i="4"/>
  <c r="K1043" i="4"/>
  <c r="L1043" i="4"/>
  <c r="M1043" i="4"/>
  <c r="O1043" i="4"/>
  <c r="AI1043" i="4"/>
  <c r="AJ1043" i="4"/>
  <c r="AK1043" i="4"/>
  <c r="AL1043" i="4"/>
  <c r="AN1043" i="4"/>
  <c r="AO1043" i="4"/>
  <c r="AP1043" i="4"/>
  <c r="AR1043" i="4"/>
  <c r="D1044" i="4"/>
  <c r="E1044" i="4"/>
  <c r="F1044" i="4"/>
  <c r="G1044" i="4"/>
  <c r="H1044" i="4"/>
  <c r="I1044" i="4"/>
  <c r="K1044" i="4"/>
  <c r="L1044" i="4"/>
  <c r="M1044" i="4"/>
  <c r="O1044" i="4"/>
  <c r="AI1044" i="4"/>
  <c r="AJ1044" i="4"/>
  <c r="AK1044" i="4"/>
  <c r="AL1044" i="4"/>
  <c r="AN1044" i="4"/>
  <c r="AO1044" i="4"/>
  <c r="AP1044" i="4"/>
  <c r="AR1044" i="4"/>
  <c r="D1045" i="4"/>
  <c r="E1045" i="4"/>
  <c r="F1045" i="4"/>
  <c r="G1045" i="4"/>
  <c r="H1045" i="4"/>
  <c r="I1045" i="4"/>
  <c r="K1045" i="4"/>
  <c r="L1045" i="4"/>
  <c r="M1045" i="4"/>
  <c r="O1045" i="4"/>
  <c r="AI1045" i="4"/>
  <c r="AJ1045" i="4"/>
  <c r="AK1045" i="4"/>
  <c r="AL1045" i="4"/>
  <c r="AN1045" i="4"/>
  <c r="AO1045" i="4"/>
  <c r="AP1045" i="4"/>
  <c r="AR1045" i="4"/>
  <c r="D1046" i="4"/>
  <c r="E1046" i="4"/>
  <c r="F1046" i="4"/>
  <c r="G1046" i="4"/>
  <c r="H1046" i="4"/>
  <c r="I1046" i="4"/>
  <c r="K1046" i="4"/>
  <c r="L1046" i="4"/>
  <c r="M1046" i="4"/>
  <c r="O1046" i="4"/>
  <c r="AI1046" i="4"/>
  <c r="AJ1046" i="4"/>
  <c r="AK1046" i="4"/>
  <c r="AL1046" i="4"/>
  <c r="AN1046" i="4"/>
  <c r="AO1046" i="4"/>
  <c r="AP1046" i="4"/>
  <c r="AR1046" i="4"/>
  <c r="D1047" i="4"/>
  <c r="E1047" i="4"/>
  <c r="F1047" i="4"/>
  <c r="G1047" i="4"/>
  <c r="H1047" i="4"/>
  <c r="I1047" i="4"/>
  <c r="K1047" i="4"/>
  <c r="L1047" i="4"/>
  <c r="M1047" i="4"/>
  <c r="O1047" i="4"/>
  <c r="AI1047" i="4"/>
  <c r="AJ1047" i="4"/>
  <c r="AK1047" i="4"/>
  <c r="AL1047" i="4"/>
  <c r="AN1047" i="4"/>
  <c r="AO1047" i="4"/>
  <c r="AP1047" i="4"/>
  <c r="AR1047" i="4"/>
  <c r="D1048" i="4"/>
  <c r="E1048" i="4"/>
  <c r="F1048" i="4"/>
  <c r="G1048" i="4"/>
  <c r="H1048" i="4"/>
  <c r="I1048" i="4"/>
  <c r="K1048" i="4"/>
  <c r="L1048" i="4"/>
  <c r="M1048" i="4"/>
  <c r="O1048" i="4"/>
  <c r="AI1048" i="4"/>
  <c r="AJ1048" i="4"/>
  <c r="AK1048" i="4"/>
  <c r="AL1048" i="4"/>
  <c r="AN1048" i="4"/>
  <c r="AO1048" i="4"/>
  <c r="AP1048" i="4"/>
  <c r="AR1048" i="4"/>
  <c r="D1049" i="4"/>
  <c r="E1049" i="4"/>
  <c r="F1049" i="4"/>
  <c r="G1049" i="4"/>
  <c r="H1049" i="4"/>
  <c r="I1049" i="4"/>
  <c r="K1049" i="4"/>
  <c r="L1049" i="4"/>
  <c r="M1049" i="4"/>
  <c r="O1049" i="4"/>
  <c r="AI1049" i="4"/>
  <c r="AJ1049" i="4"/>
  <c r="AK1049" i="4"/>
  <c r="AL1049" i="4"/>
  <c r="AN1049" i="4"/>
  <c r="AO1049" i="4"/>
  <c r="AP1049" i="4"/>
  <c r="AR1049" i="4"/>
  <c r="D1050" i="4"/>
  <c r="E1050" i="4"/>
  <c r="F1050" i="4"/>
  <c r="G1050" i="4"/>
  <c r="H1050" i="4"/>
  <c r="I1050" i="4"/>
  <c r="K1050" i="4"/>
  <c r="L1050" i="4"/>
  <c r="M1050" i="4"/>
  <c r="O1050" i="4"/>
  <c r="AI1050" i="4"/>
  <c r="AJ1050" i="4"/>
  <c r="AK1050" i="4"/>
  <c r="AL1050" i="4"/>
  <c r="AN1050" i="4"/>
  <c r="AO1050" i="4"/>
  <c r="AP1050" i="4"/>
  <c r="AR1050" i="4"/>
  <c r="D1051" i="4"/>
  <c r="E1051" i="4"/>
  <c r="F1051" i="4"/>
  <c r="G1051" i="4"/>
  <c r="H1051" i="4"/>
  <c r="I1051" i="4"/>
  <c r="K1051" i="4"/>
  <c r="L1051" i="4"/>
  <c r="M1051" i="4"/>
  <c r="O1051" i="4"/>
  <c r="AI1051" i="4"/>
  <c r="AJ1051" i="4"/>
  <c r="AK1051" i="4"/>
  <c r="AL1051" i="4"/>
  <c r="AN1051" i="4"/>
  <c r="AO1051" i="4"/>
  <c r="AP1051" i="4"/>
  <c r="AR1051" i="4"/>
  <c r="D1052" i="4"/>
  <c r="E1052" i="4"/>
  <c r="F1052" i="4"/>
  <c r="G1052" i="4"/>
  <c r="H1052" i="4"/>
  <c r="I1052" i="4"/>
  <c r="K1052" i="4"/>
  <c r="L1052" i="4"/>
  <c r="M1052" i="4"/>
  <c r="O1052" i="4"/>
  <c r="AI1052" i="4"/>
  <c r="AJ1052" i="4"/>
  <c r="AK1052" i="4"/>
  <c r="AL1052" i="4"/>
  <c r="AN1052" i="4"/>
  <c r="AO1052" i="4"/>
  <c r="AP1052" i="4"/>
  <c r="AR1052" i="4"/>
  <c r="D1053" i="4"/>
  <c r="E1053" i="4"/>
  <c r="F1053" i="4"/>
  <c r="G1053" i="4"/>
  <c r="H1053" i="4"/>
  <c r="I1053" i="4"/>
  <c r="K1053" i="4"/>
  <c r="L1053" i="4"/>
  <c r="M1053" i="4"/>
  <c r="O1053" i="4"/>
  <c r="AI1053" i="4"/>
  <c r="AJ1053" i="4"/>
  <c r="AK1053" i="4"/>
  <c r="AL1053" i="4"/>
  <c r="AN1053" i="4"/>
  <c r="AO1053" i="4"/>
  <c r="AP1053" i="4"/>
  <c r="AR1053" i="4"/>
  <c r="D1054" i="4"/>
  <c r="E1054" i="4"/>
  <c r="F1054" i="4"/>
  <c r="G1054" i="4"/>
  <c r="H1054" i="4"/>
  <c r="I1054" i="4"/>
  <c r="K1054" i="4"/>
  <c r="L1054" i="4"/>
  <c r="M1054" i="4"/>
  <c r="O1054" i="4"/>
  <c r="AI1054" i="4"/>
  <c r="AJ1054" i="4"/>
  <c r="AK1054" i="4"/>
  <c r="AL1054" i="4"/>
  <c r="AN1054" i="4"/>
  <c r="AO1054" i="4"/>
  <c r="AP1054" i="4"/>
  <c r="AR1054" i="4"/>
  <c r="D1055" i="4"/>
  <c r="E1055" i="4"/>
  <c r="F1055" i="4"/>
  <c r="G1055" i="4"/>
  <c r="H1055" i="4"/>
  <c r="I1055" i="4"/>
  <c r="K1055" i="4"/>
  <c r="L1055" i="4"/>
  <c r="M1055" i="4"/>
  <c r="O1055" i="4"/>
  <c r="AI1055" i="4"/>
  <c r="AJ1055" i="4"/>
  <c r="AK1055" i="4"/>
  <c r="AL1055" i="4"/>
  <c r="AN1055" i="4"/>
  <c r="AO1055" i="4"/>
  <c r="AP1055" i="4"/>
  <c r="AR1055" i="4"/>
  <c r="D1056" i="4"/>
  <c r="E1056" i="4"/>
  <c r="F1056" i="4"/>
  <c r="G1056" i="4"/>
  <c r="H1056" i="4"/>
  <c r="I1056" i="4"/>
  <c r="K1056" i="4"/>
  <c r="L1056" i="4"/>
  <c r="M1056" i="4"/>
  <c r="O1056" i="4"/>
  <c r="AI1056" i="4"/>
  <c r="AJ1056" i="4"/>
  <c r="AK1056" i="4"/>
  <c r="AL1056" i="4"/>
  <c r="AN1056" i="4"/>
  <c r="AO1056" i="4"/>
  <c r="AP1056" i="4"/>
  <c r="AR1056" i="4"/>
  <c r="D1057" i="4"/>
  <c r="E1057" i="4"/>
  <c r="F1057" i="4"/>
  <c r="G1057" i="4"/>
  <c r="H1057" i="4"/>
  <c r="I1057" i="4"/>
  <c r="K1057" i="4"/>
  <c r="L1057" i="4"/>
  <c r="M1057" i="4"/>
  <c r="O1057" i="4"/>
  <c r="AI1057" i="4"/>
  <c r="AJ1057" i="4"/>
  <c r="AK1057" i="4"/>
  <c r="AL1057" i="4"/>
  <c r="AN1057" i="4"/>
  <c r="AO1057" i="4"/>
  <c r="AP1057" i="4"/>
  <c r="AR1057" i="4"/>
  <c r="D1058" i="4"/>
  <c r="E1058" i="4"/>
  <c r="F1058" i="4"/>
  <c r="G1058" i="4"/>
  <c r="H1058" i="4"/>
  <c r="I1058" i="4"/>
  <c r="K1058" i="4"/>
  <c r="L1058" i="4"/>
  <c r="M1058" i="4"/>
  <c r="O1058" i="4"/>
  <c r="AI1058" i="4"/>
  <c r="AJ1058" i="4"/>
  <c r="AK1058" i="4"/>
  <c r="AL1058" i="4"/>
  <c r="AN1058" i="4"/>
  <c r="AO1058" i="4"/>
  <c r="AP1058" i="4"/>
  <c r="AR1058" i="4"/>
  <c r="D1059" i="4"/>
  <c r="E1059" i="4"/>
  <c r="F1059" i="4"/>
  <c r="G1059" i="4"/>
  <c r="H1059" i="4"/>
  <c r="I1059" i="4"/>
  <c r="K1059" i="4"/>
  <c r="L1059" i="4"/>
  <c r="M1059" i="4"/>
  <c r="O1059" i="4"/>
  <c r="AI1059" i="4"/>
  <c r="AJ1059" i="4"/>
  <c r="AK1059" i="4"/>
  <c r="AL1059" i="4"/>
  <c r="AN1059" i="4"/>
  <c r="AO1059" i="4"/>
  <c r="AP1059" i="4"/>
  <c r="AR1059" i="4"/>
  <c r="D1060" i="4"/>
  <c r="E1060" i="4"/>
  <c r="F1060" i="4"/>
  <c r="G1060" i="4"/>
  <c r="H1060" i="4"/>
  <c r="I1060" i="4"/>
  <c r="K1060" i="4"/>
  <c r="L1060" i="4"/>
  <c r="M1060" i="4"/>
  <c r="O1060" i="4"/>
  <c r="AI1060" i="4"/>
  <c r="AJ1060" i="4"/>
  <c r="AK1060" i="4"/>
  <c r="AL1060" i="4"/>
  <c r="AN1060" i="4"/>
  <c r="AO1060" i="4"/>
  <c r="AP1060" i="4"/>
  <c r="AR1060" i="4"/>
  <c r="D1061" i="4"/>
  <c r="E1061" i="4"/>
  <c r="F1061" i="4"/>
  <c r="G1061" i="4"/>
  <c r="H1061" i="4"/>
  <c r="I1061" i="4"/>
  <c r="K1061" i="4"/>
  <c r="L1061" i="4"/>
  <c r="M1061" i="4"/>
  <c r="O1061" i="4"/>
  <c r="AI1061" i="4"/>
  <c r="AJ1061" i="4"/>
  <c r="AK1061" i="4"/>
  <c r="AL1061" i="4"/>
  <c r="AN1061" i="4"/>
  <c r="AO1061" i="4"/>
  <c r="AP1061" i="4"/>
  <c r="AR1061" i="4"/>
  <c r="D1062" i="4"/>
  <c r="E1062" i="4"/>
  <c r="F1062" i="4"/>
  <c r="G1062" i="4"/>
  <c r="H1062" i="4"/>
  <c r="I1062" i="4"/>
  <c r="K1062" i="4"/>
  <c r="L1062" i="4"/>
  <c r="M1062" i="4"/>
  <c r="O1062" i="4"/>
  <c r="AI1062" i="4"/>
  <c r="AJ1062" i="4"/>
  <c r="AK1062" i="4"/>
  <c r="AL1062" i="4"/>
  <c r="AN1062" i="4"/>
  <c r="AO1062" i="4"/>
  <c r="AP1062" i="4"/>
  <c r="AR1062" i="4"/>
  <c r="D1063" i="4"/>
  <c r="E1063" i="4"/>
  <c r="F1063" i="4"/>
  <c r="G1063" i="4"/>
  <c r="H1063" i="4"/>
  <c r="I1063" i="4"/>
  <c r="K1063" i="4"/>
  <c r="L1063" i="4"/>
  <c r="M1063" i="4"/>
  <c r="O1063" i="4"/>
  <c r="AI1063" i="4"/>
  <c r="AJ1063" i="4"/>
  <c r="AK1063" i="4"/>
  <c r="AL1063" i="4"/>
  <c r="AN1063" i="4"/>
  <c r="AO1063" i="4"/>
  <c r="AP1063" i="4"/>
  <c r="AR1063" i="4"/>
  <c r="D1064" i="4"/>
  <c r="E1064" i="4"/>
  <c r="F1064" i="4"/>
  <c r="G1064" i="4"/>
  <c r="H1064" i="4"/>
  <c r="I1064" i="4"/>
  <c r="K1064" i="4"/>
  <c r="L1064" i="4"/>
  <c r="M1064" i="4"/>
  <c r="O1064" i="4"/>
  <c r="AI1064" i="4"/>
  <c r="AJ1064" i="4"/>
  <c r="AK1064" i="4"/>
  <c r="AL1064" i="4"/>
  <c r="AN1064" i="4"/>
  <c r="AO1064" i="4"/>
  <c r="AP1064" i="4"/>
  <c r="AR1064" i="4"/>
  <c r="D1065" i="4"/>
  <c r="E1065" i="4"/>
  <c r="F1065" i="4"/>
  <c r="G1065" i="4"/>
  <c r="H1065" i="4"/>
  <c r="I1065" i="4"/>
  <c r="K1065" i="4"/>
  <c r="L1065" i="4"/>
  <c r="M1065" i="4"/>
  <c r="O1065" i="4"/>
  <c r="AI1065" i="4"/>
  <c r="AJ1065" i="4"/>
  <c r="AK1065" i="4"/>
  <c r="AL1065" i="4"/>
  <c r="AN1065" i="4"/>
  <c r="AO1065" i="4"/>
  <c r="AP1065" i="4"/>
  <c r="AR1065" i="4"/>
  <c r="D1066" i="4"/>
  <c r="E1066" i="4"/>
  <c r="F1066" i="4"/>
  <c r="G1066" i="4"/>
  <c r="H1066" i="4"/>
  <c r="I1066" i="4"/>
  <c r="K1066" i="4"/>
  <c r="L1066" i="4"/>
  <c r="M1066" i="4"/>
  <c r="O1066" i="4"/>
  <c r="AI1066" i="4"/>
  <c r="AJ1066" i="4"/>
  <c r="AK1066" i="4"/>
  <c r="AL1066" i="4"/>
  <c r="AN1066" i="4"/>
  <c r="AO1066" i="4"/>
  <c r="AP1066" i="4"/>
  <c r="AR1066" i="4"/>
  <c r="D1067" i="4"/>
  <c r="E1067" i="4"/>
  <c r="F1067" i="4"/>
  <c r="G1067" i="4"/>
  <c r="H1067" i="4"/>
  <c r="I1067" i="4"/>
  <c r="K1067" i="4"/>
  <c r="L1067" i="4"/>
  <c r="M1067" i="4"/>
  <c r="O1067" i="4"/>
  <c r="AI1067" i="4"/>
  <c r="AJ1067" i="4"/>
  <c r="AK1067" i="4"/>
  <c r="AL1067" i="4"/>
  <c r="AN1067" i="4"/>
  <c r="AO1067" i="4"/>
  <c r="AP1067" i="4"/>
  <c r="AR1067" i="4"/>
  <c r="D1068" i="4"/>
  <c r="E1068" i="4"/>
  <c r="F1068" i="4"/>
  <c r="G1068" i="4"/>
  <c r="H1068" i="4"/>
  <c r="I1068" i="4"/>
  <c r="K1068" i="4"/>
  <c r="L1068" i="4"/>
  <c r="M1068" i="4"/>
  <c r="O1068" i="4"/>
  <c r="AI1068" i="4"/>
  <c r="AJ1068" i="4"/>
  <c r="AK1068" i="4"/>
  <c r="AL1068" i="4"/>
  <c r="AN1068" i="4"/>
  <c r="AO1068" i="4"/>
  <c r="AP1068" i="4"/>
  <c r="AR1068" i="4"/>
  <c r="D1070" i="4"/>
  <c r="E1070" i="4"/>
  <c r="F1070" i="4"/>
  <c r="G1070" i="4"/>
  <c r="H1070" i="4"/>
  <c r="I1070" i="4"/>
  <c r="O1070" i="4"/>
  <c r="AI1070" i="4"/>
  <c r="AJ1070" i="4"/>
  <c r="AK1070" i="4"/>
  <c r="AL1070" i="4"/>
  <c r="AN1070" i="4"/>
  <c r="AO1070" i="4"/>
  <c r="AP1070" i="4"/>
  <c r="AR1070" i="4"/>
  <c r="D1071" i="4"/>
  <c r="E1071" i="4"/>
  <c r="F1071" i="4"/>
  <c r="G1071" i="4"/>
  <c r="H1071" i="4"/>
  <c r="I1071" i="4"/>
  <c r="O1071" i="4"/>
  <c r="AI1071" i="4"/>
  <c r="AJ1071" i="4"/>
  <c r="AK1071" i="4"/>
  <c r="AL1071" i="4"/>
  <c r="AN1071" i="4"/>
  <c r="AO1071" i="4"/>
  <c r="AP1071" i="4"/>
  <c r="AR1071" i="4"/>
  <c r="D1072" i="4"/>
  <c r="E1072" i="4"/>
  <c r="F1072" i="4"/>
  <c r="G1072" i="4"/>
  <c r="H1072" i="4"/>
  <c r="I1072" i="4"/>
  <c r="O1072" i="4"/>
  <c r="AI1072" i="4"/>
  <c r="AJ1072" i="4"/>
  <c r="AK1072" i="4"/>
  <c r="AL1072" i="4"/>
  <c r="AN1072" i="4"/>
  <c r="AO1072" i="4"/>
  <c r="AP1072" i="4"/>
  <c r="AR1072" i="4"/>
  <c r="D1073" i="4"/>
  <c r="E1073" i="4"/>
  <c r="F1073" i="4"/>
  <c r="G1073" i="4"/>
  <c r="H1073" i="4"/>
  <c r="I1073" i="4"/>
  <c r="O1073" i="4"/>
  <c r="AI1073" i="4"/>
  <c r="AJ1073" i="4"/>
  <c r="AK1073" i="4"/>
  <c r="AL1073" i="4"/>
  <c r="AN1073" i="4"/>
  <c r="AO1073" i="4"/>
  <c r="AP1073" i="4"/>
  <c r="AR1073" i="4"/>
  <c r="D1074" i="4"/>
  <c r="E1074" i="4"/>
  <c r="F1074" i="4"/>
  <c r="G1074" i="4"/>
  <c r="H1074" i="4"/>
  <c r="I1074" i="4"/>
  <c r="O1074" i="4"/>
  <c r="AI1074" i="4"/>
  <c r="AJ1074" i="4"/>
  <c r="AK1074" i="4"/>
  <c r="AL1074" i="4"/>
  <c r="AN1074" i="4"/>
  <c r="AO1074" i="4"/>
  <c r="AP1074" i="4"/>
  <c r="AR1074" i="4"/>
  <c r="D1075" i="4"/>
  <c r="E1075" i="4"/>
  <c r="F1075" i="4"/>
  <c r="G1075" i="4"/>
  <c r="H1075" i="4"/>
  <c r="I1075" i="4"/>
  <c r="O1075" i="4"/>
  <c r="AI1075" i="4"/>
  <c r="AJ1075" i="4"/>
  <c r="AK1075" i="4"/>
  <c r="AL1075" i="4"/>
  <c r="AN1075" i="4"/>
  <c r="AO1075" i="4"/>
  <c r="AP1075" i="4"/>
  <c r="AR1075" i="4"/>
  <c r="D1076" i="4"/>
  <c r="E1076" i="4"/>
  <c r="F1076" i="4"/>
  <c r="G1076" i="4"/>
  <c r="H1076" i="4"/>
  <c r="I1076" i="4"/>
  <c r="O1076" i="4"/>
  <c r="AI1076" i="4"/>
  <c r="AJ1076" i="4"/>
  <c r="AK1076" i="4"/>
  <c r="AL1076" i="4"/>
  <c r="AN1076" i="4"/>
  <c r="AO1076" i="4"/>
  <c r="AP1076" i="4"/>
  <c r="AR1076" i="4"/>
  <c r="D1077" i="4"/>
  <c r="E1077" i="4"/>
  <c r="F1077" i="4"/>
  <c r="G1077" i="4"/>
  <c r="H1077" i="4"/>
  <c r="I1077" i="4"/>
  <c r="O1077" i="4"/>
  <c r="AI1077" i="4"/>
  <c r="AJ1077" i="4"/>
  <c r="AK1077" i="4"/>
  <c r="AL1077" i="4"/>
  <c r="AN1077" i="4"/>
  <c r="AO1077" i="4"/>
  <c r="AP1077" i="4"/>
  <c r="AR1077" i="4"/>
  <c r="D1078" i="4"/>
  <c r="E1078" i="4"/>
  <c r="F1078" i="4"/>
  <c r="G1078" i="4"/>
  <c r="H1078" i="4"/>
  <c r="I1078" i="4"/>
  <c r="O1078" i="4"/>
  <c r="AI1078" i="4"/>
  <c r="AJ1078" i="4"/>
  <c r="AK1078" i="4"/>
  <c r="AL1078" i="4"/>
  <c r="AN1078" i="4"/>
  <c r="AO1078" i="4"/>
  <c r="AP1078" i="4"/>
  <c r="AR1078" i="4"/>
  <c r="D1079" i="4"/>
  <c r="E1079" i="4"/>
  <c r="F1079" i="4"/>
  <c r="G1079" i="4"/>
  <c r="H1079" i="4"/>
  <c r="I1079" i="4"/>
  <c r="O1079" i="4"/>
  <c r="AI1079" i="4"/>
  <c r="AJ1079" i="4"/>
  <c r="AK1079" i="4"/>
  <c r="AL1079" i="4"/>
  <c r="AN1079" i="4"/>
  <c r="AO1079" i="4"/>
  <c r="AP1079" i="4"/>
  <c r="AR1079" i="4"/>
  <c r="D1080" i="4"/>
  <c r="E1080" i="4"/>
  <c r="F1080" i="4"/>
  <c r="G1080" i="4"/>
  <c r="H1080" i="4"/>
  <c r="I1080" i="4"/>
  <c r="O1080" i="4"/>
  <c r="AI1080" i="4"/>
  <c r="AJ1080" i="4"/>
  <c r="AK1080" i="4"/>
  <c r="AL1080" i="4"/>
  <c r="AN1080" i="4"/>
  <c r="AO1080" i="4"/>
  <c r="AP1080" i="4"/>
  <c r="AR1080" i="4"/>
  <c r="D1081" i="4"/>
  <c r="E1081" i="4"/>
  <c r="F1081" i="4"/>
  <c r="G1081" i="4"/>
  <c r="H1081" i="4"/>
  <c r="I1081" i="4"/>
  <c r="O1081" i="4"/>
  <c r="AI1081" i="4"/>
  <c r="AJ1081" i="4"/>
  <c r="AK1081" i="4"/>
  <c r="AL1081" i="4"/>
  <c r="AN1081" i="4"/>
  <c r="AO1081" i="4"/>
  <c r="AP1081" i="4"/>
  <c r="AR1081" i="4"/>
  <c r="D1082" i="4"/>
  <c r="E1082" i="4"/>
  <c r="F1082" i="4"/>
  <c r="G1082" i="4"/>
  <c r="H1082" i="4"/>
  <c r="I1082" i="4"/>
  <c r="O1082" i="4"/>
  <c r="AI1082" i="4"/>
  <c r="AJ1082" i="4"/>
  <c r="AK1082" i="4"/>
  <c r="AL1082" i="4"/>
  <c r="AN1082" i="4"/>
  <c r="AO1082" i="4"/>
  <c r="AP1082" i="4"/>
  <c r="AR1082" i="4"/>
  <c r="D1083" i="4"/>
  <c r="E1083" i="4"/>
  <c r="F1083" i="4"/>
  <c r="G1083" i="4"/>
  <c r="H1083" i="4"/>
  <c r="I1083" i="4"/>
  <c r="O1083" i="4"/>
  <c r="AI1083" i="4"/>
  <c r="AJ1083" i="4"/>
  <c r="AK1083" i="4"/>
  <c r="AL1083" i="4"/>
  <c r="AN1083" i="4"/>
  <c r="AO1083" i="4"/>
  <c r="AP1083" i="4"/>
  <c r="AR1083" i="4"/>
  <c r="D1084" i="4"/>
  <c r="E1084" i="4"/>
  <c r="F1084" i="4"/>
  <c r="G1084" i="4"/>
  <c r="H1084" i="4"/>
  <c r="I1084" i="4"/>
  <c r="O1084" i="4"/>
  <c r="AI1084" i="4"/>
  <c r="AJ1084" i="4"/>
  <c r="AK1084" i="4"/>
  <c r="AL1084" i="4"/>
  <c r="AN1084" i="4"/>
  <c r="AO1084" i="4"/>
  <c r="AP1084" i="4"/>
  <c r="AR1084" i="4"/>
  <c r="D1085" i="4"/>
  <c r="E1085" i="4"/>
  <c r="F1085" i="4"/>
  <c r="G1085" i="4"/>
  <c r="H1085" i="4"/>
  <c r="I1085" i="4"/>
  <c r="O1085" i="4"/>
  <c r="AI1085" i="4"/>
  <c r="AJ1085" i="4"/>
  <c r="AK1085" i="4"/>
  <c r="AL1085" i="4"/>
  <c r="AN1085" i="4"/>
  <c r="AO1085" i="4"/>
  <c r="AP1085" i="4"/>
  <c r="AR1085" i="4"/>
  <c r="D1086" i="4"/>
  <c r="E1086" i="4"/>
  <c r="F1086" i="4"/>
  <c r="G1086" i="4"/>
  <c r="H1086" i="4"/>
  <c r="I1086" i="4"/>
  <c r="O1086" i="4"/>
  <c r="AI1086" i="4"/>
  <c r="AJ1086" i="4"/>
  <c r="AK1086" i="4"/>
  <c r="AL1086" i="4"/>
  <c r="AN1086" i="4"/>
  <c r="AO1086" i="4"/>
  <c r="AP1086" i="4"/>
  <c r="AR1086" i="4"/>
  <c r="D1087" i="4"/>
  <c r="E1087" i="4"/>
  <c r="F1087" i="4"/>
  <c r="G1087" i="4"/>
  <c r="H1087" i="4"/>
  <c r="I1087" i="4"/>
  <c r="O1087" i="4"/>
  <c r="AI1087" i="4"/>
  <c r="AJ1087" i="4"/>
  <c r="AK1087" i="4"/>
  <c r="AL1087" i="4"/>
  <c r="AN1087" i="4"/>
  <c r="AO1087" i="4"/>
  <c r="AP1087" i="4"/>
  <c r="AR1087" i="4"/>
  <c r="D1088" i="4"/>
  <c r="E1088" i="4"/>
  <c r="F1088" i="4"/>
  <c r="G1088" i="4"/>
  <c r="H1088" i="4"/>
  <c r="I1088" i="4"/>
  <c r="O1088" i="4"/>
  <c r="AI1088" i="4"/>
  <c r="AJ1088" i="4"/>
  <c r="AK1088" i="4"/>
  <c r="AL1088" i="4"/>
  <c r="AN1088" i="4"/>
  <c r="AO1088" i="4"/>
  <c r="AP1088" i="4"/>
  <c r="AR1088" i="4"/>
  <c r="D1089" i="4"/>
  <c r="E1089" i="4"/>
  <c r="F1089" i="4"/>
  <c r="G1089" i="4"/>
  <c r="H1089" i="4"/>
  <c r="I1089" i="4"/>
  <c r="O1089" i="4"/>
  <c r="AI1089" i="4"/>
  <c r="AJ1089" i="4"/>
  <c r="AK1089" i="4"/>
  <c r="AL1089" i="4"/>
  <c r="AN1089" i="4"/>
  <c r="AO1089" i="4"/>
  <c r="AP1089" i="4"/>
  <c r="AR1089" i="4"/>
  <c r="D1090" i="4"/>
  <c r="E1090" i="4"/>
  <c r="F1090" i="4"/>
  <c r="G1090" i="4"/>
  <c r="H1090" i="4"/>
  <c r="I1090" i="4"/>
  <c r="O1090" i="4"/>
  <c r="AI1090" i="4"/>
  <c r="AJ1090" i="4"/>
  <c r="AK1090" i="4"/>
  <c r="AL1090" i="4"/>
  <c r="AN1090" i="4"/>
  <c r="AO1090" i="4"/>
  <c r="AP1090" i="4"/>
  <c r="AR1090" i="4"/>
  <c r="D1091" i="4"/>
  <c r="E1091" i="4"/>
  <c r="F1091" i="4"/>
  <c r="G1091" i="4"/>
  <c r="H1091" i="4"/>
  <c r="I1091" i="4"/>
  <c r="O1091" i="4"/>
  <c r="AI1091" i="4"/>
  <c r="AJ1091" i="4"/>
  <c r="AK1091" i="4"/>
  <c r="AL1091" i="4"/>
  <c r="AN1091" i="4"/>
  <c r="AO1091" i="4"/>
  <c r="AP1091" i="4"/>
  <c r="AR1091" i="4"/>
  <c r="D1092" i="4"/>
  <c r="E1092" i="4"/>
  <c r="F1092" i="4"/>
  <c r="G1092" i="4"/>
  <c r="H1092" i="4"/>
  <c r="I1092" i="4"/>
  <c r="O1092" i="4"/>
  <c r="AI1092" i="4"/>
  <c r="AJ1092" i="4"/>
  <c r="AK1092" i="4"/>
  <c r="AL1092" i="4"/>
  <c r="AN1092" i="4"/>
  <c r="AO1092" i="4"/>
  <c r="AP1092" i="4"/>
  <c r="AR1092" i="4"/>
  <c r="D1093" i="4"/>
  <c r="E1093" i="4"/>
  <c r="F1093" i="4"/>
  <c r="G1093" i="4"/>
  <c r="H1093" i="4"/>
  <c r="I1093" i="4"/>
  <c r="O1093" i="4"/>
  <c r="AI1093" i="4"/>
  <c r="AJ1093" i="4"/>
  <c r="AK1093" i="4"/>
  <c r="AL1093" i="4"/>
  <c r="AN1093" i="4"/>
  <c r="AO1093" i="4"/>
  <c r="AP1093" i="4"/>
  <c r="AR1093" i="4"/>
  <c r="D1094" i="4"/>
  <c r="E1094" i="4"/>
  <c r="F1094" i="4"/>
  <c r="G1094" i="4"/>
  <c r="H1094" i="4"/>
  <c r="I1094" i="4"/>
  <c r="O1094" i="4"/>
  <c r="AI1094" i="4"/>
  <c r="AJ1094" i="4"/>
  <c r="AK1094" i="4"/>
  <c r="AL1094" i="4"/>
  <c r="AN1094" i="4"/>
  <c r="AO1094" i="4"/>
  <c r="AP1094" i="4"/>
  <c r="AR1094" i="4"/>
  <c r="D1095" i="4"/>
  <c r="E1095" i="4"/>
  <c r="F1095" i="4"/>
  <c r="G1095" i="4"/>
  <c r="H1095" i="4"/>
  <c r="I1095" i="4"/>
  <c r="O1095" i="4"/>
  <c r="AI1095" i="4"/>
  <c r="AJ1095" i="4"/>
  <c r="AK1095" i="4"/>
  <c r="AL1095" i="4"/>
  <c r="AN1095" i="4"/>
  <c r="AO1095" i="4"/>
  <c r="AP1095" i="4"/>
  <c r="AR1095" i="4"/>
  <c r="D1096" i="4"/>
  <c r="E1096" i="4"/>
  <c r="F1096" i="4"/>
  <c r="G1096" i="4"/>
  <c r="H1096" i="4"/>
  <c r="I1096" i="4"/>
  <c r="O1096" i="4"/>
  <c r="AI1096" i="4"/>
  <c r="AJ1096" i="4"/>
  <c r="AK1096" i="4"/>
  <c r="AL1096" i="4"/>
  <c r="AN1096" i="4"/>
  <c r="AO1096" i="4"/>
  <c r="AP1096" i="4"/>
  <c r="AR1096" i="4"/>
  <c r="D1097" i="4"/>
  <c r="E1097" i="4"/>
  <c r="F1097" i="4"/>
  <c r="G1097" i="4"/>
  <c r="H1097" i="4"/>
  <c r="I1097" i="4"/>
  <c r="O1097" i="4"/>
  <c r="AI1097" i="4"/>
  <c r="AJ1097" i="4"/>
  <c r="AK1097" i="4"/>
  <c r="AL1097" i="4"/>
  <c r="AN1097" i="4"/>
  <c r="AO1097" i="4"/>
  <c r="AP1097" i="4"/>
  <c r="AR1097" i="4"/>
  <c r="D1098" i="4"/>
  <c r="E1098" i="4"/>
  <c r="F1098" i="4"/>
  <c r="G1098" i="4"/>
  <c r="H1098" i="4"/>
  <c r="I1098" i="4"/>
  <c r="O1098" i="4"/>
  <c r="AI1098" i="4"/>
  <c r="AJ1098" i="4"/>
  <c r="AK1098" i="4"/>
  <c r="AL1098" i="4"/>
  <c r="AN1098" i="4"/>
  <c r="AO1098" i="4"/>
  <c r="AP1098" i="4"/>
  <c r="AR1098" i="4"/>
  <c r="D1099" i="4"/>
  <c r="E1099" i="4"/>
  <c r="F1099" i="4"/>
  <c r="G1099" i="4"/>
  <c r="H1099" i="4"/>
  <c r="I1099" i="4"/>
  <c r="O1099" i="4"/>
  <c r="AI1099" i="4"/>
  <c r="AJ1099" i="4"/>
  <c r="AK1099" i="4"/>
  <c r="AL1099" i="4"/>
  <c r="AN1099" i="4"/>
  <c r="AO1099" i="4"/>
  <c r="AP1099" i="4"/>
  <c r="AR1099" i="4"/>
  <c r="D1100" i="4"/>
  <c r="E1100" i="4"/>
  <c r="F1100" i="4"/>
  <c r="G1100" i="4"/>
  <c r="H1100" i="4"/>
  <c r="I1100" i="4"/>
  <c r="O1100" i="4"/>
  <c r="AI1100" i="4"/>
  <c r="AJ1100" i="4"/>
  <c r="AK1100" i="4"/>
  <c r="AL1100" i="4"/>
  <c r="AN1100" i="4"/>
  <c r="AO1100" i="4"/>
  <c r="AP1100" i="4"/>
  <c r="AR1100" i="4"/>
  <c r="D1101" i="4"/>
  <c r="E1101" i="4"/>
  <c r="F1101" i="4"/>
  <c r="G1101" i="4"/>
  <c r="H1101" i="4"/>
  <c r="I1101" i="4"/>
  <c r="O1101" i="4"/>
  <c r="AI1101" i="4"/>
  <c r="AJ1101" i="4"/>
  <c r="AK1101" i="4"/>
  <c r="AL1101" i="4"/>
  <c r="AN1101" i="4"/>
  <c r="AO1101" i="4"/>
  <c r="AP1101" i="4"/>
  <c r="AR1101" i="4"/>
  <c r="D1102" i="4"/>
  <c r="E1102" i="4"/>
  <c r="F1102" i="4"/>
  <c r="G1102" i="4"/>
  <c r="H1102" i="4"/>
  <c r="I1102" i="4"/>
  <c r="O1102" i="4"/>
  <c r="AI1102" i="4"/>
  <c r="AJ1102" i="4"/>
  <c r="AK1102" i="4"/>
  <c r="AL1102" i="4"/>
  <c r="AN1102" i="4"/>
  <c r="AO1102" i="4"/>
  <c r="AP1102" i="4"/>
  <c r="AR1102" i="4"/>
  <c r="D1103" i="4"/>
  <c r="E1103" i="4"/>
  <c r="F1103" i="4"/>
  <c r="G1103" i="4"/>
  <c r="H1103" i="4"/>
  <c r="I1103" i="4"/>
  <c r="O1103" i="4"/>
  <c r="AI1103" i="4"/>
  <c r="AJ1103" i="4"/>
  <c r="AK1103" i="4"/>
  <c r="AL1103" i="4"/>
  <c r="AN1103" i="4"/>
  <c r="AO1103" i="4"/>
  <c r="AP1103" i="4"/>
  <c r="AR1103" i="4"/>
  <c r="D1104" i="4"/>
  <c r="E1104" i="4"/>
  <c r="F1104" i="4"/>
  <c r="G1104" i="4"/>
  <c r="H1104" i="4"/>
  <c r="I1104" i="4"/>
  <c r="O1104" i="4"/>
  <c r="AI1104" i="4"/>
  <c r="AJ1104" i="4"/>
  <c r="AK1104" i="4"/>
  <c r="AL1104" i="4"/>
  <c r="AN1104" i="4"/>
  <c r="AO1104" i="4"/>
  <c r="AP1104" i="4"/>
  <c r="AR1104" i="4"/>
  <c r="D1105" i="4"/>
  <c r="E1105" i="4"/>
  <c r="F1105" i="4"/>
  <c r="G1105" i="4"/>
  <c r="H1105" i="4"/>
  <c r="I1105" i="4"/>
  <c r="O1105" i="4"/>
  <c r="AI1105" i="4"/>
  <c r="AJ1105" i="4"/>
  <c r="AK1105" i="4"/>
  <c r="AL1105" i="4"/>
  <c r="AN1105" i="4"/>
  <c r="AO1105" i="4"/>
  <c r="AP1105" i="4"/>
  <c r="AR1105" i="4"/>
  <c r="D1106" i="4"/>
  <c r="E1106" i="4"/>
  <c r="F1106" i="4"/>
  <c r="G1106" i="4"/>
  <c r="H1106" i="4"/>
  <c r="I1106" i="4"/>
  <c r="O1106" i="4"/>
  <c r="AI1106" i="4"/>
  <c r="AJ1106" i="4"/>
  <c r="AK1106" i="4"/>
  <c r="AL1106" i="4"/>
  <c r="AN1106" i="4"/>
  <c r="AO1106" i="4"/>
  <c r="AP1106" i="4"/>
  <c r="AR1106" i="4"/>
  <c r="D1107" i="4"/>
  <c r="E1107" i="4"/>
  <c r="F1107" i="4"/>
  <c r="G1107" i="4"/>
  <c r="H1107" i="4"/>
  <c r="I1107" i="4"/>
  <c r="O1107" i="4"/>
  <c r="AI1107" i="4"/>
  <c r="AJ1107" i="4"/>
  <c r="AK1107" i="4"/>
  <c r="AL1107" i="4"/>
  <c r="AN1107" i="4"/>
  <c r="AO1107" i="4"/>
  <c r="AP1107" i="4"/>
  <c r="AR1107" i="4"/>
  <c r="D1108" i="4"/>
  <c r="E1108" i="4"/>
  <c r="F1108" i="4"/>
  <c r="G1108" i="4"/>
  <c r="H1108" i="4"/>
  <c r="I1108" i="4"/>
  <c r="O1108" i="4"/>
  <c r="AI1108" i="4"/>
  <c r="AJ1108" i="4"/>
  <c r="AK1108" i="4"/>
  <c r="AL1108" i="4"/>
  <c r="AN1108" i="4"/>
  <c r="AO1108" i="4"/>
  <c r="AP1108" i="4"/>
  <c r="AR1108" i="4"/>
  <c r="D1109" i="4"/>
  <c r="E1109" i="4"/>
  <c r="F1109" i="4"/>
  <c r="G1109" i="4"/>
  <c r="H1109" i="4"/>
  <c r="I1109" i="4"/>
  <c r="O1109" i="4"/>
  <c r="AI1109" i="4"/>
  <c r="AJ1109" i="4"/>
  <c r="AK1109" i="4"/>
  <c r="AL1109" i="4"/>
  <c r="AN1109" i="4"/>
  <c r="AO1109" i="4"/>
  <c r="AP1109" i="4"/>
  <c r="AR1109" i="4"/>
  <c r="D1110" i="4"/>
  <c r="E1110" i="4"/>
  <c r="F1110" i="4"/>
  <c r="G1110" i="4"/>
  <c r="H1110" i="4"/>
  <c r="I1110" i="4"/>
  <c r="O1110" i="4"/>
  <c r="AI1110" i="4"/>
  <c r="AJ1110" i="4"/>
  <c r="AK1110" i="4"/>
  <c r="AL1110" i="4"/>
  <c r="AN1110" i="4"/>
  <c r="AO1110" i="4"/>
  <c r="AP1110" i="4"/>
  <c r="AR1110" i="4"/>
  <c r="D1111" i="4"/>
  <c r="E1111" i="4"/>
  <c r="F1111" i="4"/>
  <c r="G1111" i="4"/>
  <c r="H1111" i="4"/>
  <c r="I1111" i="4"/>
  <c r="O1111" i="4"/>
  <c r="AI1111" i="4"/>
  <c r="AJ1111" i="4"/>
  <c r="AK1111" i="4"/>
  <c r="AL1111" i="4"/>
  <c r="AN1111" i="4"/>
  <c r="AO1111" i="4"/>
  <c r="AP1111" i="4"/>
  <c r="AR1111" i="4"/>
  <c r="D1112" i="4"/>
  <c r="E1112" i="4"/>
  <c r="F1112" i="4"/>
  <c r="G1112" i="4"/>
  <c r="H1112" i="4"/>
  <c r="I1112" i="4"/>
  <c r="O1112" i="4"/>
  <c r="AI1112" i="4"/>
  <c r="AJ1112" i="4"/>
  <c r="AK1112" i="4"/>
  <c r="AL1112" i="4"/>
  <c r="AN1112" i="4"/>
  <c r="AO1112" i="4"/>
  <c r="AP1112" i="4"/>
  <c r="AR1112" i="4"/>
  <c r="D1113" i="4"/>
  <c r="E1113" i="4"/>
  <c r="F1113" i="4"/>
  <c r="G1113" i="4"/>
  <c r="H1113" i="4"/>
  <c r="I1113" i="4"/>
  <c r="O1113" i="4"/>
  <c r="AI1113" i="4"/>
  <c r="AJ1113" i="4"/>
  <c r="AK1113" i="4"/>
  <c r="AL1113" i="4"/>
  <c r="AN1113" i="4"/>
  <c r="AO1113" i="4"/>
  <c r="AP1113" i="4"/>
  <c r="AR1113" i="4"/>
  <c r="D1114" i="4"/>
  <c r="E1114" i="4"/>
  <c r="F1114" i="4"/>
  <c r="G1114" i="4"/>
  <c r="H1114" i="4"/>
  <c r="I1114" i="4"/>
  <c r="O1114" i="4"/>
  <c r="AI1114" i="4"/>
  <c r="AJ1114" i="4"/>
  <c r="AK1114" i="4"/>
  <c r="AL1114" i="4"/>
  <c r="AN1114" i="4"/>
  <c r="AO1114" i="4"/>
  <c r="AP1114" i="4"/>
  <c r="AR1114" i="4"/>
  <c r="D1115" i="4"/>
  <c r="E1115" i="4"/>
  <c r="F1115" i="4"/>
  <c r="G1115" i="4"/>
  <c r="H1115" i="4"/>
  <c r="I1115" i="4"/>
  <c r="O1115" i="4"/>
  <c r="AI1115" i="4"/>
  <c r="AJ1115" i="4"/>
  <c r="AK1115" i="4"/>
  <c r="AL1115" i="4"/>
  <c r="AN1115" i="4"/>
  <c r="AO1115" i="4"/>
  <c r="AP1115" i="4"/>
  <c r="AR1115" i="4"/>
  <c r="D1116" i="4"/>
  <c r="E1116" i="4"/>
  <c r="F1116" i="4"/>
  <c r="G1116" i="4"/>
  <c r="H1116" i="4"/>
  <c r="I1116" i="4"/>
  <c r="O1116" i="4"/>
  <c r="AI1116" i="4"/>
  <c r="AJ1116" i="4"/>
  <c r="AK1116" i="4"/>
  <c r="AL1116" i="4"/>
  <c r="AN1116" i="4"/>
  <c r="AO1116" i="4"/>
  <c r="AP1116" i="4"/>
  <c r="AR1116" i="4"/>
  <c r="D1117" i="4"/>
  <c r="E1117" i="4"/>
  <c r="F1117" i="4"/>
  <c r="G1117" i="4"/>
  <c r="H1117" i="4"/>
  <c r="I1117" i="4"/>
  <c r="O1117" i="4"/>
  <c r="AI1117" i="4"/>
  <c r="AJ1117" i="4"/>
  <c r="AK1117" i="4"/>
  <c r="AL1117" i="4"/>
  <c r="AN1117" i="4"/>
  <c r="AO1117" i="4"/>
  <c r="AP1117" i="4"/>
  <c r="AR1117" i="4"/>
  <c r="D1118" i="4"/>
  <c r="E1118" i="4"/>
  <c r="F1118" i="4"/>
  <c r="G1118" i="4"/>
  <c r="H1118" i="4"/>
  <c r="I1118" i="4"/>
  <c r="O1118" i="4"/>
  <c r="AI1118" i="4"/>
  <c r="AJ1118" i="4"/>
  <c r="AK1118" i="4"/>
  <c r="AL1118" i="4"/>
  <c r="AN1118" i="4"/>
  <c r="AO1118" i="4"/>
  <c r="AP1118" i="4"/>
  <c r="AR1118" i="4"/>
  <c r="D1119" i="4"/>
  <c r="E1119" i="4"/>
  <c r="F1119" i="4"/>
  <c r="G1119" i="4"/>
  <c r="H1119" i="4"/>
  <c r="I1119" i="4"/>
  <c r="O1119" i="4"/>
  <c r="AI1119" i="4"/>
  <c r="AJ1119" i="4"/>
  <c r="AK1119" i="4"/>
  <c r="AL1119" i="4"/>
  <c r="AN1119" i="4"/>
  <c r="AO1119" i="4"/>
  <c r="AP1119" i="4"/>
  <c r="AR1119" i="4"/>
  <c r="D1120" i="4"/>
  <c r="E1120" i="4"/>
  <c r="F1120" i="4"/>
  <c r="G1120" i="4"/>
  <c r="H1120" i="4"/>
  <c r="I1120" i="4"/>
  <c r="O1120" i="4"/>
  <c r="AI1120" i="4"/>
  <c r="AJ1120" i="4"/>
  <c r="AK1120" i="4"/>
  <c r="AL1120" i="4"/>
  <c r="AN1120" i="4"/>
  <c r="AO1120" i="4"/>
  <c r="AP1120" i="4"/>
  <c r="AR1120" i="4"/>
  <c r="D1121" i="4"/>
  <c r="E1121" i="4"/>
  <c r="F1121" i="4"/>
  <c r="G1121" i="4"/>
  <c r="H1121" i="4"/>
  <c r="I1121" i="4"/>
  <c r="O1121" i="4"/>
  <c r="AI1121" i="4"/>
  <c r="AJ1121" i="4"/>
  <c r="AK1121" i="4"/>
  <c r="AL1121" i="4"/>
  <c r="AN1121" i="4"/>
  <c r="AO1121" i="4"/>
  <c r="AP1121" i="4"/>
  <c r="AR1121" i="4"/>
  <c r="D1122" i="4"/>
  <c r="E1122" i="4"/>
  <c r="F1122" i="4"/>
  <c r="G1122" i="4"/>
  <c r="H1122" i="4"/>
  <c r="I1122" i="4"/>
  <c r="O1122" i="4"/>
  <c r="AI1122" i="4"/>
  <c r="AJ1122" i="4"/>
  <c r="AK1122" i="4"/>
  <c r="AL1122" i="4"/>
  <c r="AN1122" i="4"/>
  <c r="AO1122" i="4"/>
  <c r="AP1122" i="4"/>
  <c r="AR1122" i="4"/>
  <c r="D1123" i="4"/>
  <c r="E1123" i="4"/>
  <c r="F1123" i="4"/>
  <c r="G1123" i="4"/>
  <c r="H1123" i="4"/>
  <c r="I1123" i="4"/>
  <c r="O1123" i="4"/>
  <c r="AI1123" i="4"/>
  <c r="AJ1123" i="4"/>
  <c r="AK1123" i="4"/>
  <c r="AL1123" i="4"/>
  <c r="AN1123" i="4"/>
  <c r="AO1123" i="4"/>
  <c r="AP1123" i="4"/>
  <c r="AR1123" i="4"/>
  <c r="D1124" i="4"/>
  <c r="E1124" i="4"/>
  <c r="F1124" i="4"/>
  <c r="G1124" i="4"/>
  <c r="H1124" i="4"/>
  <c r="I1124" i="4"/>
  <c r="O1124" i="4"/>
  <c r="AI1124" i="4"/>
  <c r="AJ1124" i="4"/>
  <c r="AK1124" i="4"/>
  <c r="AL1124" i="4"/>
  <c r="AN1124" i="4"/>
  <c r="AO1124" i="4"/>
  <c r="AP1124" i="4"/>
  <c r="AR1124" i="4"/>
  <c r="D1125" i="4"/>
  <c r="E1125" i="4"/>
  <c r="F1125" i="4"/>
  <c r="G1125" i="4"/>
  <c r="H1125" i="4"/>
  <c r="I1125" i="4"/>
  <c r="O1125" i="4"/>
  <c r="AI1125" i="4"/>
  <c r="AJ1125" i="4"/>
  <c r="AK1125" i="4"/>
  <c r="AL1125" i="4"/>
  <c r="AN1125" i="4"/>
  <c r="AO1125" i="4"/>
  <c r="AP1125" i="4"/>
  <c r="AR1125" i="4"/>
  <c r="D1126" i="4"/>
  <c r="E1126" i="4"/>
  <c r="F1126" i="4"/>
  <c r="G1126" i="4"/>
  <c r="H1126" i="4"/>
  <c r="I1126" i="4"/>
  <c r="O1126" i="4"/>
  <c r="AI1126" i="4"/>
  <c r="AJ1126" i="4"/>
  <c r="AK1126" i="4"/>
  <c r="AL1126" i="4"/>
  <c r="AN1126" i="4"/>
  <c r="AO1126" i="4"/>
  <c r="AP1126" i="4"/>
  <c r="AR1126" i="4"/>
  <c r="D1127" i="4"/>
  <c r="E1127" i="4"/>
  <c r="F1127" i="4"/>
  <c r="G1127" i="4"/>
  <c r="H1127" i="4"/>
  <c r="I1127" i="4"/>
  <c r="O1127" i="4"/>
  <c r="AI1127" i="4"/>
  <c r="AJ1127" i="4"/>
  <c r="AK1127" i="4"/>
  <c r="AL1127" i="4"/>
  <c r="AN1127" i="4"/>
  <c r="AO1127" i="4"/>
  <c r="AP1127" i="4"/>
  <c r="AR1127" i="4"/>
  <c r="D1128" i="4"/>
  <c r="E1128" i="4"/>
  <c r="F1128" i="4"/>
  <c r="G1128" i="4"/>
  <c r="H1128" i="4"/>
  <c r="I1128" i="4"/>
  <c r="O1128" i="4"/>
  <c r="AI1128" i="4"/>
  <c r="AJ1128" i="4"/>
  <c r="AK1128" i="4"/>
  <c r="AL1128" i="4"/>
  <c r="AN1128" i="4"/>
  <c r="AO1128" i="4"/>
  <c r="AP1128" i="4"/>
  <c r="AR1128" i="4"/>
  <c r="D1129" i="4"/>
  <c r="E1129" i="4"/>
  <c r="F1129" i="4"/>
  <c r="G1129" i="4"/>
  <c r="H1129" i="4"/>
  <c r="I1129" i="4"/>
  <c r="O1129" i="4"/>
  <c r="AI1129" i="4"/>
  <c r="AJ1129" i="4"/>
  <c r="AK1129" i="4"/>
  <c r="AL1129" i="4"/>
  <c r="AN1129" i="4"/>
  <c r="AO1129" i="4"/>
  <c r="AP1129" i="4"/>
  <c r="AR1129" i="4"/>
  <c r="D1130" i="4"/>
  <c r="E1130" i="4"/>
  <c r="F1130" i="4"/>
  <c r="G1130" i="4"/>
  <c r="H1130" i="4"/>
  <c r="I1130" i="4"/>
  <c r="O1130" i="4"/>
  <c r="AI1130" i="4"/>
  <c r="AJ1130" i="4"/>
  <c r="AK1130" i="4"/>
  <c r="AL1130" i="4"/>
  <c r="AN1130" i="4"/>
  <c r="AO1130" i="4"/>
  <c r="AP1130" i="4"/>
  <c r="AR1130" i="4"/>
  <c r="D1131" i="4"/>
  <c r="E1131" i="4"/>
  <c r="F1131" i="4"/>
  <c r="G1131" i="4"/>
  <c r="H1131" i="4"/>
  <c r="I1131" i="4"/>
  <c r="O1131" i="4"/>
  <c r="AI1131" i="4"/>
  <c r="AJ1131" i="4"/>
  <c r="AK1131" i="4"/>
  <c r="AL1131" i="4"/>
  <c r="AN1131" i="4"/>
  <c r="AO1131" i="4"/>
  <c r="AP1131" i="4"/>
  <c r="AR1131" i="4"/>
  <c r="D1132" i="4"/>
  <c r="E1132" i="4"/>
  <c r="F1132" i="4"/>
  <c r="G1132" i="4"/>
  <c r="H1132" i="4"/>
  <c r="I1132" i="4"/>
  <c r="O1132" i="4"/>
  <c r="AI1132" i="4"/>
  <c r="AJ1132" i="4"/>
  <c r="AK1132" i="4"/>
  <c r="AL1132" i="4"/>
  <c r="AN1132" i="4"/>
  <c r="AO1132" i="4"/>
  <c r="AP1132" i="4"/>
  <c r="AR1132" i="4"/>
  <c r="D1133" i="4"/>
  <c r="E1133" i="4"/>
  <c r="F1133" i="4"/>
  <c r="G1133" i="4"/>
  <c r="H1133" i="4"/>
  <c r="I1133" i="4"/>
  <c r="O1133" i="4"/>
  <c r="AI1133" i="4"/>
  <c r="AJ1133" i="4"/>
  <c r="AK1133" i="4"/>
  <c r="AL1133" i="4"/>
  <c r="AN1133" i="4"/>
  <c r="AO1133" i="4"/>
  <c r="AP1133" i="4"/>
  <c r="AR1133" i="4"/>
  <c r="D1134" i="4"/>
  <c r="E1134" i="4"/>
  <c r="F1134" i="4"/>
  <c r="G1134" i="4"/>
  <c r="H1134" i="4"/>
  <c r="I1134" i="4"/>
  <c r="O1134" i="4"/>
  <c r="AI1134" i="4"/>
  <c r="AJ1134" i="4"/>
  <c r="AK1134" i="4"/>
  <c r="AL1134" i="4"/>
  <c r="AN1134" i="4"/>
  <c r="AO1134" i="4"/>
  <c r="AP1134" i="4"/>
  <c r="AR1134" i="4"/>
  <c r="D1135" i="4"/>
  <c r="E1135" i="4"/>
  <c r="F1135" i="4"/>
  <c r="G1135" i="4"/>
  <c r="H1135" i="4"/>
  <c r="I1135" i="4"/>
  <c r="O1135" i="4"/>
  <c r="AI1135" i="4"/>
  <c r="AJ1135" i="4"/>
  <c r="AK1135" i="4"/>
  <c r="AL1135" i="4"/>
  <c r="AN1135" i="4"/>
  <c r="AO1135" i="4"/>
  <c r="AP1135" i="4"/>
  <c r="AR1135" i="4"/>
  <c r="D1136" i="4"/>
  <c r="E1136" i="4"/>
  <c r="F1136" i="4"/>
  <c r="G1136" i="4"/>
  <c r="H1136" i="4"/>
  <c r="I1136" i="4"/>
  <c r="O1136" i="4"/>
  <c r="AI1136" i="4"/>
  <c r="AJ1136" i="4"/>
  <c r="AK1136" i="4"/>
  <c r="AL1136" i="4"/>
  <c r="AN1136" i="4"/>
  <c r="AO1136" i="4"/>
  <c r="AP1136" i="4"/>
  <c r="AR1136" i="4"/>
  <c r="D1137" i="4"/>
  <c r="E1137" i="4"/>
  <c r="F1137" i="4"/>
  <c r="G1137" i="4"/>
  <c r="H1137" i="4"/>
  <c r="I1137" i="4"/>
  <c r="O1137" i="4"/>
  <c r="AI1137" i="4"/>
  <c r="AJ1137" i="4"/>
  <c r="AK1137" i="4"/>
  <c r="AL1137" i="4"/>
  <c r="AN1137" i="4"/>
  <c r="AO1137" i="4"/>
  <c r="AP1137" i="4"/>
  <c r="AR1137" i="4"/>
  <c r="D1138" i="4"/>
  <c r="E1138" i="4"/>
  <c r="F1138" i="4"/>
  <c r="G1138" i="4"/>
  <c r="H1138" i="4"/>
  <c r="I1138" i="4"/>
  <c r="O1138" i="4"/>
  <c r="AI1138" i="4"/>
  <c r="AJ1138" i="4"/>
  <c r="AK1138" i="4"/>
  <c r="AL1138" i="4"/>
  <c r="AN1138" i="4"/>
  <c r="AO1138" i="4"/>
  <c r="AP1138" i="4"/>
  <c r="AR1138" i="4"/>
  <c r="D1139" i="4"/>
  <c r="E1139" i="4"/>
  <c r="F1139" i="4"/>
  <c r="G1139" i="4"/>
  <c r="H1139" i="4"/>
  <c r="I1139" i="4"/>
  <c r="O1139" i="4"/>
  <c r="AI1139" i="4"/>
  <c r="AJ1139" i="4"/>
  <c r="AK1139" i="4"/>
  <c r="AL1139" i="4"/>
  <c r="AN1139" i="4"/>
  <c r="AO1139" i="4"/>
  <c r="AP1139" i="4"/>
  <c r="AR1139" i="4"/>
  <c r="D1140" i="4"/>
  <c r="E1140" i="4"/>
  <c r="F1140" i="4"/>
  <c r="G1140" i="4"/>
  <c r="H1140" i="4"/>
  <c r="I1140" i="4"/>
  <c r="O1140" i="4"/>
  <c r="AI1140" i="4"/>
  <c r="AJ1140" i="4"/>
  <c r="AK1140" i="4"/>
  <c r="AL1140" i="4"/>
  <c r="AN1140" i="4"/>
  <c r="AO1140" i="4"/>
  <c r="AP1140" i="4"/>
  <c r="AR1140" i="4"/>
  <c r="D1141" i="4"/>
  <c r="E1141" i="4"/>
  <c r="F1141" i="4"/>
  <c r="G1141" i="4"/>
  <c r="H1141" i="4"/>
  <c r="I1141" i="4"/>
  <c r="O1141" i="4"/>
  <c r="AI1141" i="4"/>
  <c r="AJ1141" i="4"/>
  <c r="AK1141" i="4"/>
  <c r="AL1141" i="4"/>
  <c r="AN1141" i="4"/>
  <c r="AO1141" i="4"/>
  <c r="AP1141" i="4"/>
  <c r="AR1141" i="4"/>
  <c r="D1142" i="4"/>
  <c r="E1142" i="4"/>
  <c r="F1142" i="4"/>
  <c r="G1142" i="4"/>
  <c r="H1142" i="4"/>
  <c r="I1142" i="4"/>
  <c r="O1142" i="4"/>
  <c r="AI1142" i="4"/>
  <c r="AJ1142" i="4"/>
  <c r="AK1142" i="4"/>
  <c r="AL1142" i="4"/>
  <c r="AN1142" i="4"/>
  <c r="AO1142" i="4"/>
  <c r="AP1142" i="4"/>
  <c r="AR1142" i="4"/>
  <c r="D1143" i="4"/>
  <c r="E1143" i="4"/>
  <c r="F1143" i="4"/>
  <c r="G1143" i="4"/>
  <c r="H1143" i="4"/>
  <c r="I1143" i="4"/>
  <c r="O1143" i="4"/>
  <c r="AI1143" i="4"/>
  <c r="AJ1143" i="4"/>
  <c r="AK1143" i="4"/>
  <c r="AL1143" i="4"/>
  <c r="AN1143" i="4"/>
  <c r="AO1143" i="4"/>
  <c r="AP1143" i="4"/>
  <c r="AR1143" i="4"/>
  <c r="D1144" i="4"/>
  <c r="E1144" i="4"/>
  <c r="F1144" i="4"/>
  <c r="G1144" i="4"/>
  <c r="H1144" i="4"/>
  <c r="I1144" i="4"/>
  <c r="O1144" i="4"/>
  <c r="AI1144" i="4"/>
  <c r="AJ1144" i="4"/>
  <c r="AK1144" i="4"/>
  <c r="AL1144" i="4"/>
  <c r="AN1144" i="4"/>
  <c r="AO1144" i="4"/>
  <c r="AP1144" i="4"/>
  <c r="AR1144" i="4"/>
  <c r="D1145" i="4"/>
  <c r="E1145" i="4"/>
  <c r="F1145" i="4"/>
  <c r="G1145" i="4"/>
  <c r="H1145" i="4"/>
  <c r="I1145" i="4"/>
  <c r="O1145" i="4"/>
  <c r="AI1145" i="4"/>
  <c r="AJ1145" i="4"/>
  <c r="AK1145" i="4"/>
  <c r="AL1145" i="4"/>
  <c r="AN1145" i="4"/>
  <c r="AO1145" i="4"/>
  <c r="AP1145" i="4"/>
  <c r="AR1145" i="4"/>
  <c r="D1146" i="4"/>
  <c r="E1146" i="4"/>
  <c r="F1146" i="4"/>
  <c r="G1146" i="4"/>
  <c r="H1146" i="4"/>
  <c r="I1146" i="4"/>
  <c r="O1146" i="4"/>
  <c r="AI1146" i="4"/>
  <c r="AJ1146" i="4"/>
  <c r="AK1146" i="4"/>
  <c r="AL1146" i="4"/>
  <c r="AN1146" i="4"/>
  <c r="AO1146" i="4"/>
  <c r="AP1146" i="4"/>
  <c r="AR1146" i="4"/>
  <c r="D1147" i="4"/>
  <c r="E1147" i="4"/>
  <c r="F1147" i="4"/>
  <c r="G1147" i="4"/>
  <c r="H1147" i="4"/>
  <c r="I1147" i="4"/>
  <c r="O1147" i="4"/>
  <c r="AI1147" i="4"/>
  <c r="AJ1147" i="4"/>
  <c r="AK1147" i="4"/>
  <c r="AL1147" i="4"/>
  <c r="AN1147" i="4"/>
  <c r="AO1147" i="4"/>
  <c r="AP1147" i="4"/>
  <c r="AR1147" i="4"/>
  <c r="D1148" i="4"/>
  <c r="E1148" i="4"/>
  <c r="F1148" i="4"/>
  <c r="G1148" i="4"/>
  <c r="H1148" i="4"/>
  <c r="I1148" i="4"/>
  <c r="O1148" i="4"/>
  <c r="AI1148" i="4"/>
  <c r="AJ1148" i="4"/>
  <c r="AK1148" i="4"/>
  <c r="AL1148" i="4"/>
  <c r="AN1148" i="4"/>
  <c r="AO1148" i="4"/>
  <c r="AP1148" i="4"/>
  <c r="AR1148" i="4"/>
  <c r="D1149" i="4"/>
  <c r="E1149" i="4"/>
  <c r="F1149" i="4"/>
  <c r="G1149" i="4"/>
  <c r="H1149" i="4"/>
  <c r="I1149" i="4"/>
  <c r="O1149" i="4"/>
  <c r="AI1149" i="4"/>
  <c r="AJ1149" i="4"/>
  <c r="AK1149" i="4"/>
  <c r="AL1149" i="4"/>
  <c r="AN1149" i="4"/>
  <c r="AO1149" i="4"/>
  <c r="AP1149" i="4"/>
  <c r="AR1149" i="4"/>
  <c r="D1150" i="4"/>
  <c r="E1150" i="4"/>
  <c r="F1150" i="4"/>
  <c r="G1150" i="4"/>
  <c r="H1150" i="4"/>
  <c r="I1150" i="4"/>
  <c r="O1150" i="4"/>
  <c r="AI1150" i="4"/>
  <c r="AJ1150" i="4"/>
  <c r="AK1150" i="4"/>
  <c r="AL1150" i="4"/>
  <c r="AN1150" i="4"/>
  <c r="AO1150" i="4"/>
  <c r="AP1150" i="4"/>
  <c r="AR1150" i="4"/>
  <c r="D1151" i="4"/>
  <c r="E1151" i="4"/>
  <c r="F1151" i="4"/>
  <c r="G1151" i="4"/>
  <c r="H1151" i="4"/>
  <c r="I1151" i="4"/>
  <c r="O1151" i="4"/>
  <c r="AI1151" i="4"/>
  <c r="AJ1151" i="4"/>
  <c r="AK1151" i="4"/>
  <c r="AL1151" i="4"/>
  <c r="AN1151" i="4"/>
  <c r="AO1151" i="4"/>
  <c r="AP1151" i="4"/>
  <c r="AR1151" i="4"/>
  <c r="D1152" i="4"/>
  <c r="E1152" i="4"/>
  <c r="F1152" i="4"/>
  <c r="G1152" i="4"/>
  <c r="H1152" i="4"/>
  <c r="I1152" i="4"/>
  <c r="O1152" i="4"/>
  <c r="AI1152" i="4"/>
  <c r="AJ1152" i="4"/>
  <c r="AK1152" i="4"/>
  <c r="AL1152" i="4"/>
  <c r="AN1152" i="4"/>
  <c r="AO1152" i="4"/>
  <c r="AP1152" i="4"/>
  <c r="AR1152" i="4"/>
  <c r="D1153" i="4"/>
  <c r="E1153" i="4"/>
  <c r="F1153" i="4"/>
  <c r="G1153" i="4"/>
  <c r="H1153" i="4"/>
  <c r="I1153" i="4"/>
  <c r="O1153" i="4"/>
  <c r="AI1153" i="4"/>
  <c r="AJ1153" i="4"/>
  <c r="AK1153" i="4"/>
  <c r="AL1153" i="4"/>
  <c r="AN1153" i="4"/>
  <c r="AO1153" i="4"/>
  <c r="AP1153" i="4"/>
  <c r="AR1153" i="4"/>
  <c r="D1154" i="4"/>
  <c r="E1154" i="4"/>
  <c r="F1154" i="4"/>
  <c r="G1154" i="4"/>
  <c r="H1154" i="4"/>
  <c r="I1154" i="4"/>
  <c r="O1154" i="4"/>
  <c r="AI1154" i="4"/>
  <c r="AJ1154" i="4"/>
  <c r="AK1154" i="4"/>
  <c r="AL1154" i="4"/>
  <c r="AN1154" i="4"/>
  <c r="AO1154" i="4"/>
  <c r="AP1154" i="4"/>
  <c r="AR1154" i="4"/>
  <c r="D1155" i="4"/>
  <c r="E1155" i="4"/>
  <c r="F1155" i="4"/>
  <c r="G1155" i="4"/>
  <c r="H1155" i="4"/>
  <c r="I1155" i="4"/>
  <c r="O1155" i="4"/>
  <c r="AI1155" i="4"/>
  <c r="AJ1155" i="4"/>
  <c r="AK1155" i="4"/>
  <c r="AL1155" i="4"/>
  <c r="AN1155" i="4"/>
  <c r="AO1155" i="4"/>
  <c r="AP1155" i="4"/>
  <c r="AR1155" i="4"/>
  <c r="D1156" i="4"/>
  <c r="E1156" i="4"/>
  <c r="F1156" i="4"/>
  <c r="G1156" i="4"/>
  <c r="H1156" i="4"/>
  <c r="I1156" i="4"/>
  <c r="O1156" i="4"/>
  <c r="AI1156" i="4"/>
  <c r="AJ1156" i="4"/>
  <c r="AK1156" i="4"/>
  <c r="AL1156" i="4"/>
  <c r="AN1156" i="4"/>
  <c r="AO1156" i="4"/>
  <c r="AP1156" i="4"/>
  <c r="AR1156" i="4"/>
  <c r="D1157" i="4"/>
  <c r="E1157" i="4"/>
  <c r="F1157" i="4"/>
  <c r="G1157" i="4"/>
  <c r="H1157" i="4"/>
  <c r="I1157" i="4"/>
  <c r="O1157" i="4"/>
  <c r="AI1157" i="4"/>
  <c r="AJ1157" i="4"/>
  <c r="AK1157" i="4"/>
  <c r="AL1157" i="4"/>
  <c r="AN1157" i="4"/>
  <c r="AO1157" i="4"/>
  <c r="AP1157" i="4"/>
  <c r="AR1157" i="4"/>
  <c r="D1158" i="4"/>
  <c r="E1158" i="4"/>
  <c r="F1158" i="4"/>
  <c r="G1158" i="4"/>
  <c r="H1158" i="4"/>
  <c r="I1158" i="4"/>
  <c r="O1158" i="4"/>
  <c r="AI1158" i="4"/>
  <c r="AJ1158" i="4"/>
  <c r="AK1158" i="4"/>
  <c r="AL1158" i="4"/>
  <c r="AN1158" i="4"/>
  <c r="AO1158" i="4"/>
  <c r="AP1158" i="4"/>
  <c r="AR1158" i="4"/>
  <c r="D1159" i="4"/>
  <c r="E1159" i="4"/>
  <c r="F1159" i="4"/>
  <c r="G1159" i="4"/>
  <c r="H1159" i="4"/>
  <c r="I1159" i="4"/>
  <c r="O1159" i="4"/>
  <c r="AI1159" i="4"/>
  <c r="AJ1159" i="4"/>
  <c r="AK1159" i="4"/>
  <c r="AL1159" i="4"/>
  <c r="AN1159" i="4"/>
  <c r="AO1159" i="4"/>
  <c r="AP1159" i="4"/>
  <c r="AR1159" i="4"/>
  <c r="D1160" i="4"/>
  <c r="E1160" i="4"/>
  <c r="F1160" i="4"/>
  <c r="G1160" i="4"/>
  <c r="H1160" i="4"/>
  <c r="I1160" i="4"/>
  <c r="O1160" i="4"/>
  <c r="AI1160" i="4"/>
  <c r="AJ1160" i="4"/>
  <c r="AK1160" i="4"/>
  <c r="AL1160" i="4"/>
  <c r="AN1160" i="4"/>
  <c r="AO1160" i="4"/>
  <c r="AP1160" i="4"/>
  <c r="AR1160" i="4"/>
  <c r="D1161" i="4"/>
  <c r="E1161" i="4"/>
  <c r="F1161" i="4"/>
  <c r="G1161" i="4"/>
  <c r="H1161" i="4"/>
  <c r="I1161" i="4"/>
  <c r="O1161" i="4"/>
  <c r="AI1161" i="4"/>
  <c r="AJ1161" i="4"/>
  <c r="AK1161" i="4"/>
  <c r="AL1161" i="4"/>
  <c r="AN1161" i="4"/>
  <c r="AO1161" i="4"/>
  <c r="AP1161" i="4"/>
  <c r="AR1161" i="4"/>
  <c r="D1162" i="4"/>
  <c r="E1162" i="4"/>
  <c r="F1162" i="4"/>
  <c r="G1162" i="4"/>
  <c r="H1162" i="4"/>
  <c r="I1162" i="4"/>
  <c r="O1162" i="4"/>
  <c r="AI1162" i="4"/>
  <c r="AJ1162" i="4"/>
  <c r="AK1162" i="4"/>
  <c r="AL1162" i="4"/>
  <c r="AN1162" i="4"/>
  <c r="AO1162" i="4"/>
  <c r="AP1162" i="4"/>
  <c r="AR1162" i="4"/>
  <c r="D1163" i="4"/>
  <c r="E1163" i="4"/>
  <c r="F1163" i="4"/>
  <c r="G1163" i="4"/>
  <c r="H1163" i="4"/>
  <c r="I1163" i="4"/>
  <c r="O1163" i="4"/>
  <c r="AI1163" i="4"/>
  <c r="AJ1163" i="4"/>
  <c r="AK1163" i="4"/>
  <c r="AL1163" i="4"/>
  <c r="AN1163" i="4"/>
  <c r="AO1163" i="4"/>
  <c r="AP1163" i="4"/>
  <c r="AR1163" i="4"/>
  <c r="D1164" i="4"/>
  <c r="E1164" i="4"/>
  <c r="F1164" i="4"/>
  <c r="G1164" i="4"/>
  <c r="H1164" i="4"/>
  <c r="I1164" i="4"/>
  <c r="O1164" i="4"/>
  <c r="AI1164" i="4"/>
  <c r="AJ1164" i="4"/>
  <c r="AK1164" i="4"/>
  <c r="AL1164" i="4"/>
  <c r="AN1164" i="4"/>
  <c r="AO1164" i="4"/>
  <c r="AP1164" i="4"/>
  <c r="AR1164" i="4"/>
  <c r="D1165" i="4"/>
  <c r="E1165" i="4"/>
  <c r="F1165" i="4"/>
  <c r="G1165" i="4"/>
  <c r="H1165" i="4"/>
  <c r="I1165" i="4"/>
  <c r="K1165" i="4"/>
  <c r="L1165" i="4"/>
  <c r="M1165" i="4"/>
  <c r="O1165" i="4"/>
  <c r="AI1165" i="4"/>
  <c r="AJ1165" i="4"/>
  <c r="AK1165" i="4"/>
  <c r="AL1165" i="4"/>
  <c r="AN1165" i="4"/>
  <c r="AO1165" i="4"/>
  <c r="AP1165" i="4"/>
  <c r="AR1165" i="4"/>
  <c r="D1166" i="4"/>
  <c r="E1166" i="4"/>
  <c r="F1166" i="4"/>
  <c r="G1166" i="4"/>
  <c r="H1166" i="4"/>
  <c r="I1166" i="4"/>
  <c r="O1166" i="4"/>
  <c r="AI1166" i="4"/>
  <c r="AJ1166" i="4"/>
  <c r="AK1166" i="4"/>
  <c r="AL1166" i="4"/>
  <c r="AN1166" i="4"/>
  <c r="AO1166" i="4"/>
  <c r="AP1166" i="4"/>
  <c r="AR1166" i="4"/>
  <c r="D1167" i="4"/>
  <c r="E1167" i="4"/>
  <c r="F1167" i="4"/>
  <c r="G1167" i="4"/>
  <c r="H1167" i="4"/>
  <c r="I1167" i="4"/>
  <c r="O1167" i="4"/>
  <c r="AI1167" i="4"/>
  <c r="AJ1167" i="4"/>
  <c r="AK1167" i="4"/>
  <c r="AL1167" i="4"/>
  <c r="AN1167" i="4"/>
  <c r="AO1167" i="4"/>
  <c r="AP1167" i="4"/>
  <c r="AR1167" i="4"/>
  <c r="D1168" i="4"/>
  <c r="E1168" i="4"/>
  <c r="F1168" i="4"/>
  <c r="G1168" i="4"/>
  <c r="H1168" i="4"/>
  <c r="I1168" i="4"/>
  <c r="O1168" i="4"/>
  <c r="AI1168" i="4"/>
  <c r="AJ1168" i="4"/>
  <c r="AK1168" i="4"/>
  <c r="AL1168" i="4"/>
  <c r="AN1168" i="4"/>
  <c r="AO1168" i="4"/>
  <c r="AP1168" i="4"/>
  <c r="AR1168" i="4"/>
  <c r="D1169" i="4"/>
  <c r="E1169" i="4"/>
  <c r="F1169" i="4"/>
  <c r="G1169" i="4"/>
  <c r="H1169" i="4"/>
  <c r="I1169" i="4"/>
  <c r="O1169" i="4"/>
  <c r="AI1169" i="4"/>
  <c r="AJ1169" i="4"/>
  <c r="AK1169" i="4"/>
  <c r="AL1169" i="4"/>
  <c r="AN1169" i="4"/>
  <c r="AO1169" i="4"/>
  <c r="AP1169" i="4"/>
  <c r="AR1169" i="4"/>
  <c r="D1170" i="4"/>
  <c r="E1170" i="4"/>
  <c r="F1170" i="4"/>
  <c r="G1170" i="4"/>
  <c r="H1170" i="4"/>
  <c r="I1170" i="4"/>
  <c r="O1170" i="4"/>
  <c r="AI1170" i="4"/>
  <c r="AJ1170" i="4"/>
  <c r="AK1170" i="4"/>
  <c r="AL1170" i="4"/>
  <c r="AN1170" i="4"/>
  <c r="AO1170" i="4"/>
  <c r="AP1170" i="4"/>
  <c r="AR1170" i="4"/>
  <c r="D1171" i="4"/>
  <c r="E1171" i="4"/>
  <c r="F1171" i="4"/>
  <c r="G1171" i="4"/>
  <c r="H1171" i="4"/>
  <c r="I1171" i="4"/>
  <c r="O1171" i="4"/>
  <c r="AI1171" i="4"/>
  <c r="AJ1171" i="4"/>
  <c r="AK1171" i="4"/>
  <c r="AL1171" i="4"/>
  <c r="AN1171" i="4"/>
  <c r="AO1171" i="4"/>
  <c r="AP1171" i="4"/>
  <c r="AR1171" i="4"/>
  <c r="D1172" i="4"/>
  <c r="E1172" i="4"/>
  <c r="F1172" i="4"/>
  <c r="G1172" i="4"/>
  <c r="H1172" i="4"/>
  <c r="I1172" i="4"/>
  <c r="O1172" i="4"/>
  <c r="AI1172" i="4"/>
  <c r="AJ1172" i="4"/>
  <c r="AK1172" i="4"/>
  <c r="AL1172" i="4"/>
  <c r="AN1172" i="4"/>
  <c r="AO1172" i="4"/>
  <c r="AP1172" i="4"/>
  <c r="AR1172" i="4"/>
  <c r="D1173" i="4"/>
  <c r="E1173" i="4"/>
  <c r="F1173" i="4"/>
  <c r="G1173" i="4"/>
  <c r="H1173" i="4"/>
  <c r="I1173" i="4"/>
  <c r="O1173" i="4"/>
  <c r="AI1173" i="4"/>
  <c r="AJ1173" i="4"/>
  <c r="AK1173" i="4"/>
  <c r="AL1173" i="4"/>
  <c r="AN1173" i="4"/>
  <c r="AO1173" i="4"/>
  <c r="AP1173" i="4"/>
  <c r="AR1173" i="4"/>
  <c r="D1174" i="4"/>
  <c r="E1174" i="4"/>
  <c r="F1174" i="4"/>
  <c r="G1174" i="4"/>
  <c r="H1174" i="4"/>
  <c r="I1174" i="4"/>
  <c r="O1174" i="4"/>
  <c r="AI1174" i="4"/>
  <c r="AJ1174" i="4"/>
  <c r="AK1174" i="4"/>
  <c r="AL1174" i="4"/>
  <c r="AN1174" i="4"/>
  <c r="AO1174" i="4"/>
  <c r="AP1174" i="4"/>
  <c r="AR1174" i="4"/>
  <c r="D1175" i="4"/>
  <c r="E1175" i="4"/>
  <c r="F1175" i="4"/>
  <c r="G1175" i="4"/>
  <c r="H1175" i="4"/>
  <c r="I1175" i="4"/>
  <c r="O1175" i="4"/>
  <c r="AI1175" i="4"/>
  <c r="AJ1175" i="4"/>
  <c r="AK1175" i="4"/>
  <c r="AL1175" i="4"/>
  <c r="AN1175" i="4"/>
  <c r="AO1175" i="4"/>
  <c r="AP1175" i="4"/>
  <c r="AR1175" i="4"/>
  <c r="D1176" i="4"/>
  <c r="E1176" i="4"/>
  <c r="F1176" i="4"/>
  <c r="G1176" i="4"/>
  <c r="H1176" i="4"/>
  <c r="I1176" i="4"/>
  <c r="O1176" i="4"/>
  <c r="AI1176" i="4"/>
  <c r="AJ1176" i="4"/>
  <c r="AK1176" i="4"/>
  <c r="AL1176" i="4"/>
  <c r="AN1176" i="4"/>
  <c r="AO1176" i="4"/>
  <c r="AP1176" i="4"/>
  <c r="AR1176" i="4"/>
  <c r="D1177" i="4"/>
  <c r="E1177" i="4"/>
  <c r="F1177" i="4"/>
  <c r="G1177" i="4"/>
  <c r="H1177" i="4"/>
  <c r="I1177" i="4"/>
  <c r="O1177" i="4"/>
  <c r="AI1177" i="4"/>
  <c r="AJ1177" i="4"/>
  <c r="AK1177" i="4"/>
  <c r="AL1177" i="4"/>
  <c r="AN1177" i="4"/>
  <c r="AO1177" i="4"/>
  <c r="AP1177" i="4"/>
  <c r="AR1177" i="4"/>
  <c r="D1178" i="4"/>
  <c r="E1178" i="4"/>
  <c r="F1178" i="4"/>
  <c r="G1178" i="4"/>
  <c r="H1178" i="4"/>
  <c r="I1178" i="4"/>
  <c r="O1178" i="4"/>
  <c r="AI1178" i="4"/>
  <c r="AJ1178" i="4"/>
  <c r="AK1178" i="4"/>
  <c r="AL1178" i="4"/>
  <c r="AN1178" i="4"/>
  <c r="AO1178" i="4"/>
  <c r="AP1178" i="4"/>
  <c r="AR1178" i="4"/>
  <c r="D1179" i="4"/>
  <c r="E1179" i="4"/>
  <c r="F1179" i="4"/>
  <c r="G1179" i="4"/>
  <c r="H1179" i="4"/>
  <c r="I1179" i="4"/>
  <c r="O1179" i="4"/>
  <c r="AI1179" i="4"/>
  <c r="AJ1179" i="4"/>
  <c r="AK1179" i="4"/>
  <c r="AL1179" i="4"/>
  <c r="AN1179" i="4"/>
  <c r="AO1179" i="4"/>
  <c r="AP1179" i="4"/>
  <c r="AR1179" i="4"/>
  <c r="D1180" i="4"/>
  <c r="E1180" i="4"/>
  <c r="F1180" i="4"/>
  <c r="G1180" i="4"/>
  <c r="H1180" i="4"/>
  <c r="I1180" i="4"/>
  <c r="O1180" i="4"/>
  <c r="AI1180" i="4"/>
  <c r="AJ1180" i="4"/>
  <c r="AK1180" i="4"/>
  <c r="AL1180" i="4"/>
  <c r="AN1180" i="4"/>
  <c r="AO1180" i="4"/>
  <c r="AP1180" i="4"/>
  <c r="AR1180" i="4"/>
  <c r="D1181" i="4"/>
  <c r="E1181" i="4"/>
  <c r="F1181" i="4"/>
  <c r="G1181" i="4"/>
  <c r="H1181" i="4"/>
  <c r="I1181" i="4"/>
  <c r="O1181" i="4"/>
  <c r="AI1181" i="4"/>
  <c r="AJ1181" i="4"/>
  <c r="AK1181" i="4"/>
  <c r="AL1181" i="4"/>
  <c r="AN1181" i="4"/>
  <c r="AO1181" i="4"/>
  <c r="AP1181" i="4"/>
  <c r="AR1181" i="4"/>
  <c r="D1182" i="4"/>
  <c r="E1182" i="4"/>
  <c r="F1182" i="4"/>
  <c r="G1182" i="4"/>
  <c r="H1182" i="4"/>
  <c r="I1182" i="4"/>
  <c r="O1182" i="4"/>
  <c r="AI1182" i="4"/>
  <c r="AJ1182" i="4"/>
  <c r="AK1182" i="4"/>
  <c r="AL1182" i="4"/>
  <c r="AN1182" i="4"/>
  <c r="AO1182" i="4"/>
  <c r="AP1182" i="4"/>
  <c r="AR1182" i="4"/>
  <c r="D1183" i="4"/>
  <c r="E1183" i="4"/>
  <c r="F1183" i="4"/>
  <c r="G1183" i="4"/>
  <c r="H1183" i="4"/>
  <c r="I1183" i="4"/>
  <c r="O1183" i="4"/>
  <c r="AI1183" i="4"/>
  <c r="AJ1183" i="4"/>
  <c r="AK1183" i="4"/>
  <c r="AL1183" i="4"/>
  <c r="AN1183" i="4"/>
  <c r="AO1183" i="4"/>
  <c r="AP1183" i="4"/>
  <c r="AR1183" i="4"/>
  <c r="D1184" i="4"/>
  <c r="E1184" i="4"/>
  <c r="F1184" i="4"/>
  <c r="G1184" i="4"/>
  <c r="H1184" i="4"/>
  <c r="I1184" i="4"/>
  <c r="O1184" i="4"/>
  <c r="AI1184" i="4"/>
  <c r="AJ1184" i="4"/>
  <c r="AK1184" i="4"/>
  <c r="AL1184" i="4"/>
  <c r="AN1184" i="4"/>
  <c r="AO1184" i="4"/>
  <c r="AP1184" i="4"/>
  <c r="AR1184" i="4"/>
  <c r="D1185" i="4"/>
  <c r="E1185" i="4"/>
  <c r="F1185" i="4"/>
  <c r="G1185" i="4"/>
  <c r="H1185" i="4"/>
  <c r="I1185" i="4"/>
  <c r="K1185" i="4"/>
  <c r="L1185" i="4"/>
  <c r="M1185" i="4"/>
  <c r="O1185" i="4"/>
  <c r="AI1185" i="4"/>
  <c r="AJ1185" i="4"/>
  <c r="AK1185" i="4"/>
  <c r="AL1185" i="4"/>
  <c r="AN1185" i="4"/>
  <c r="AO1185" i="4"/>
  <c r="AP1185" i="4"/>
  <c r="AR1185" i="4"/>
  <c r="D1187" i="4"/>
  <c r="E1187" i="4"/>
  <c r="F1187" i="4"/>
  <c r="G1187" i="4"/>
  <c r="H1187" i="4"/>
  <c r="I1187" i="4"/>
  <c r="K1187" i="4"/>
  <c r="L1187" i="4"/>
  <c r="M1187" i="4"/>
  <c r="O1187" i="4"/>
  <c r="AI1187" i="4"/>
  <c r="AJ1187" i="4"/>
  <c r="AK1187" i="4"/>
  <c r="AL1187" i="4"/>
  <c r="AN1187" i="4"/>
  <c r="AO1187" i="4"/>
  <c r="AP1187" i="4"/>
  <c r="D1188" i="4"/>
  <c r="E1188" i="4"/>
  <c r="F1188" i="4"/>
  <c r="G1188" i="4"/>
  <c r="H1188" i="4"/>
  <c r="I1188" i="4"/>
  <c r="K1188" i="4"/>
  <c r="L1188" i="4"/>
  <c r="M1188" i="4"/>
  <c r="O1188" i="4"/>
  <c r="AI1188" i="4"/>
  <c r="AJ1188" i="4"/>
  <c r="AK1188" i="4"/>
  <c r="AL1188" i="4"/>
  <c r="AN1188" i="4"/>
  <c r="AO1188" i="4"/>
  <c r="AP1188" i="4"/>
  <c r="D1189" i="4"/>
  <c r="E1189" i="4"/>
  <c r="F1189" i="4"/>
  <c r="G1189" i="4"/>
  <c r="H1189" i="4"/>
  <c r="I1189" i="4"/>
  <c r="K1189" i="4"/>
  <c r="L1189" i="4"/>
  <c r="M1189" i="4"/>
  <c r="O1189" i="4"/>
  <c r="AI1189" i="4"/>
  <c r="AJ1189" i="4"/>
  <c r="AK1189" i="4"/>
  <c r="AL1189" i="4"/>
  <c r="AN1189" i="4"/>
  <c r="AO1189" i="4"/>
  <c r="AP1189" i="4"/>
  <c r="D1190" i="4"/>
  <c r="E1190" i="4"/>
  <c r="F1190" i="4"/>
  <c r="G1190" i="4"/>
  <c r="H1190" i="4"/>
  <c r="I1190" i="4"/>
  <c r="K1190" i="4"/>
  <c r="L1190" i="4"/>
  <c r="M1190" i="4"/>
  <c r="O1190" i="4"/>
  <c r="AI1190" i="4"/>
  <c r="AJ1190" i="4"/>
  <c r="AK1190" i="4"/>
  <c r="AL1190" i="4"/>
  <c r="AN1190" i="4"/>
  <c r="AO1190" i="4"/>
  <c r="AP1190" i="4"/>
  <c r="D1191" i="4"/>
  <c r="E1191" i="4"/>
  <c r="F1191" i="4"/>
  <c r="G1191" i="4"/>
  <c r="H1191" i="4"/>
  <c r="I1191" i="4"/>
  <c r="K1191" i="4"/>
  <c r="L1191" i="4"/>
  <c r="M1191" i="4"/>
  <c r="O1191" i="4"/>
  <c r="AI1191" i="4"/>
  <c r="AJ1191" i="4"/>
  <c r="AK1191" i="4"/>
  <c r="AL1191" i="4"/>
  <c r="AN1191" i="4"/>
  <c r="AO1191" i="4"/>
  <c r="AP1191" i="4"/>
  <c r="D1192" i="4"/>
  <c r="E1192" i="4"/>
  <c r="F1192" i="4"/>
  <c r="G1192" i="4"/>
  <c r="H1192" i="4"/>
  <c r="I1192" i="4"/>
  <c r="K1192" i="4"/>
  <c r="L1192" i="4"/>
  <c r="M1192" i="4"/>
  <c r="O1192" i="4"/>
  <c r="AI1192" i="4"/>
  <c r="AJ1192" i="4"/>
  <c r="AK1192" i="4"/>
  <c r="AL1192" i="4"/>
  <c r="AN1192" i="4"/>
  <c r="AO1192" i="4"/>
  <c r="AP1192" i="4"/>
  <c r="D1193" i="4"/>
  <c r="E1193" i="4"/>
  <c r="F1193" i="4"/>
  <c r="G1193" i="4"/>
  <c r="H1193" i="4"/>
  <c r="I1193" i="4"/>
  <c r="K1193" i="4"/>
  <c r="L1193" i="4"/>
  <c r="M1193" i="4"/>
  <c r="O1193" i="4"/>
  <c r="AI1193" i="4"/>
  <c r="AJ1193" i="4"/>
  <c r="AK1193" i="4"/>
  <c r="AL1193" i="4"/>
  <c r="AN1193" i="4"/>
  <c r="AO1193" i="4"/>
  <c r="AP1193" i="4"/>
  <c r="D1194" i="4"/>
  <c r="E1194" i="4"/>
  <c r="F1194" i="4"/>
  <c r="G1194" i="4"/>
  <c r="H1194" i="4"/>
  <c r="I1194" i="4"/>
  <c r="K1194" i="4"/>
  <c r="L1194" i="4"/>
  <c r="M1194" i="4"/>
  <c r="O1194" i="4"/>
  <c r="AI1194" i="4"/>
  <c r="AJ1194" i="4"/>
  <c r="AK1194" i="4"/>
  <c r="AL1194" i="4"/>
  <c r="AN1194" i="4"/>
  <c r="AO1194" i="4"/>
  <c r="AP1194" i="4"/>
  <c r="D1195" i="4"/>
  <c r="E1195" i="4"/>
  <c r="F1195" i="4"/>
  <c r="G1195" i="4"/>
  <c r="H1195" i="4"/>
  <c r="I1195" i="4"/>
  <c r="K1195" i="4"/>
  <c r="L1195" i="4"/>
  <c r="M1195" i="4"/>
  <c r="O1195" i="4"/>
  <c r="AI1195" i="4"/>
  <c r="AJ1195" i="4"/>
  <c r="AK1195" i="4"/>
  <c r="AL1195" i="4"/>
  <c r="AN1195" i="4"/>
  <c r="AO1195" i="4"/>
  <c r="AP1195" i="4"/>
  <c r="D1196" i="4"/>
  <c r="E1196" i="4"/>
  <c r="F1196" i="4"/>
  <c r="G1196" i="4"/>
  <c r="H1196" i="4"/>
  <c r="I1196" i="4"/>
  <c r="K1196" i="4"/>
  <c r="L1196" i="4"/>
  <c r="M1196" i="4"/>
  <c r="O1196" i="4"/>
  <c r="AI1196" i="4"/>
  <c r="AJ1196" i="4"/>
  <c r="AK1196" i="4"/>
  <c r="AL1196" i="4"/>
  <c r="AN1196" i="4"/>
  <c r="AO1196" i="4"/>
  <c r="AP1196" i="4"/>
  <c r="D1197" i="4"/>
  <c r="E1197" i="4"/>
  <c r="F1197" i="4"/>
  <c r="G1197" i="4"/>
  <c r="H1197" i="4"/>
  <c r="I1197" i="4"/>
  <c r="K1197" i="4"/>
  <c r="L1197" i="4"/>
  <c r="M1197" i="4"/>
  <c r="O1197" i="4"/>
  <c r="AI1197" i="4"/>
  <c r="AJ1197" i="4"/>
  <c r="AK1197" i="4"/>
  <c r="AL1197" i="4"/>
  <c r="AN1197" i="4"/>
  <c r="AO1197" i="4"/>
  <c r="AP1197" i="4"/>
  <c r="D1198" i="4"/>
  <c r="E1198" i="4"/>
  <c r="F1198" i="4"/>
  <c r="G1198" i="4"/>
  <c r="H1198" i="4"/>
  <c r="I1198" i="4"/>
  <c r="K1198" i="4"/>
  <c r="L1198" i="4"/>
  <c r="M1198" i="4"/>
  <c r="O1198" i="4"/>
  <c r="AI1198" i="4"/>
  <c r="AJ1198" i="4"/>
  <c r="AK1198" i="4"/>
  <c r="AL1198" i="4"/>
  <c r="AN1198" i="4"/>
  <c r="AO1198" i="4"/>
  <c r="AP1198" i="4"/>
  <c r="D1199" i="4"/>
  <c r="E1199" i="4"/>
  <c r="F1199" i="4"/>
  <c r="G1199" i="4"/>
  <c r="H1199" i="4"/>
  <c r="I1199" i="4"/>
  <c r="K1199" i="4"/>
  <c r="L1199" i="4"/>
  <c r="M1199" i="4"/>
  <c r="O1199" i="4"/>
  <c r="AI1199" i="4"/>
  <c r="AJ1199" i="4"/>
  <c r="AK1199" i="4"/>
  <c r="AL1199" i="4"/>
  <c r="AN1199" i="4"/>
  <c r="AO1199" i="4"/>
  <c r="AP1199" i="4"/>
  <c r="D1200" i="4"/>
  <c r="E1200" i="4"/>
  <c r="F1200" i="4"/>
  <c r="G1200" i="4"/>
  <c r="H1200" i="4"/>
  <c r="I1200" i="4"/>
  <c r="K1200" i="4"/>
  <c r="L1200" i="4"/>
  <c r="M1200" i="4"/>
  <c r="O1200" i="4"/>
  <c r="AI1200" i="4"/>
  <c r="AJ1200" i="4"/>
  <c r="AK1200" i="4"/>
  <c r="AL1200" i="4"/>
  <c r="AN1200" i="4"/>
  <c r="AO1200" i="4"/>
  <c r="AP1200" i="4"/>
  <c r="D1201" i="4"/>
  <c r="E1201" i="4"/>
  <c r="F1201" i="4"/>
  <c r="G1201" i="4"/>
  <c r="H1201" i="4"/>
  <c r="I1201" i="4"/>
  <c r="K1201" i="4"/>
  <c r="L1201" i="4"/>
  <c r="M1201" i="4"/>
  <c r="O1201" i="4"/>
  <c r="AI1201" i="4"/>
  <c r="AJ1201" i="4"/>
  <c r="AK1201" i="4"/>
  <c r="AL1201" i="4"/>
  <c r="AN1201" i="4"/>
  <c r="AO1201" i="4"/>
  <c r="AP1201" i="4"/>
  <c r="D1202" i="4"/>
  <c r="E1202" i="4"/>
  <c r="F1202" i="4"/>
  <c r="G1202" i="4"/>
  <c r="H1202" i="4"/>
  <c r="I1202" i="4"/>
  <c r="K1202" i="4"/>
  <c r="L1202" i="4"/>
  <c r="M1202" i="4"/>
  <c r="O1202" i="4"/>
  <c r="AI1202" i="4"/>
  <c r="AJ1202" i="4"/>
  <c r="AK1202" i="4"/>
  <c r="AL1202" i="4"/>
  <c r="AN1202" i="4"/>
  <c r="AO1202" i="4"/>
  <c r="AP1202" i="4"/>
  <c r="D1203" i="4"/>
  <c r="E1203" i="4"/>
  <c r="F1203" i="4"/>
  <c r="G1203" i="4"/>
  <c r="H1203" i="4"/>
  <c r="I1203" i="4"/>
  <c r="K1203" i="4"/>
  <c r="L1203" i="4"/>
  <c r="M1203" i="4"/>
  <c r="O1203" i="4"/>
  <c r="AI1203" i="4"/>
  <c r="AJ1203" i="4"/>
  <c r="AK1203" i="4"/>
  <c r="AL1203" i="4"/>
  <c r="AN1203" i="4"/>
  <c r="AO1203" i="4"/>
  <c r="AP1203" i="4"/>
  <c r="D1204" i="4"/>
  <c r="E1204" i="4"/>
  <c r="F1204" i="4"/>
  <c r="G1204" i="4"/>
  <c r="H1204" i="4"/>
  <c r="I1204" i="4"/>
  <c r="K1204" i="4"/>
  <c r="L1204" i="4"/>
  <c r="M1204" i="4"/>
  <c r="O1204" i="4"/>
  <c r="AI1204" i="4"/>
  <c r="AJ1204" i="4"/>
  <c r="AK1204" i="4"/>
  <c r="AL1204" i="4"/>
  <c r="AN1204" i="4"/>
  <c r="AO1204" i="4"/>
  <c r="AP1204" i="4"/>
  <c r="D1205" i="4"/>
  <c r="E1205" i="4"/>
  <c r="F1205" i="4"/>
  <c r="G1205" i="4"/>
  <c r="H1205" i="4"/>
  <c r="I1205" i="4"/>
  <c r="K1205" i="4"/>
  <c r="L1205" i="4"/>
  <c r="M1205" i="4"/>
  <c r="O1205" i="4"/>
  <c r="AI1205" i="4"/>
  <c r="AJ1205" i="4"/>
  <c r="AK1205" i="4"/>
  <c r="AL1205" i="4"/>
  <c r="AN1205" i="4"/>
  <c r="AO1205" i="4"/>
  <c r="AP1205" i="4"/>
  <c r="D1206" i="4"/>
  <c r="E1206" i="4"/>
  <c r="F1206" i="4"/>
  <c r="G1206" i="4"/>
  <c r="H1206" i="4"/>
  <c r="I1206" i="4"/>
  <c r="K1206" i="4"/>
  <c r="L1206" i="4"/>
  <c r="M1206" i="4"/>
  <c r="O1206" i="4"/>
  <c r="AI1206" i="4"/>
  <c r="AJ1206" i="4"/>
  <c r="AK1206" i="4"/>
  <c r="AL1206" i="4"/>
  <c r="AN1206" i="4"/>
  <c r="AO1206" i="4"/>
  <c r="AP1206" i="4"/>
  <c r="D1207" i="4"/>
  <c r="E1207" i="4"/>
  <c r="F1207" i="4"/>
  <c r="G1207" i="4"/>
  <c r="H1207" i="4"/>
  <c r="I1207" i="4"/>
  <c r="K1207" i="4"/>
  <c r="L1207" i="4"/>
  <c r="M1207" i="4"/>
  <c r="O1207" i="4"/>
  <c r="AI1207" i="4"/>
  <c r="AJ1207" i="4"/>
  <c r="AK1207" i="4"/>
  <c r="AL1207" i="4"/>
  <c r="AN1207" i="4"/>
  <c r="AO1207" i="4"/>
  <c r="AP1207" i="4"/>
  <c r="D1208" i="4"/>
  <c r="E1208" i="4"/>
  <c r="F1208" i="4"/>
  <c r="G1208" i="4"/>
  <c r="H1208" i="4"/>
  <c r="I1208" i="4"/>
  <c r="K1208" i="4"/>
  <c r="L1208" i="4"/>
  <c r="M1208" i="4"/>
  <c r="O1208" i="4"/>
  <c r="AI1208" i="4"/>
  <c r="AJ1208" i="4"/>
  <c r="AK1208" i="4"/>
  <c r="AL1208" i="4"/>
  <c r="AN1208" i="4"/>
  <c r="AO1208" i="4"/>
  <c r="AP1208" i="4"/>
  <c r="D1209" i="4"/>
  <c r="E1209" i="4"/>
  <c r="F1209" i="4"/>
  <c r="G1209" i="4"/>
  <c r="H1209" i="4"/>
  <c r="I1209" i="4"/>
  <c r="K1209" i="4"/>
  <c r="L1209" i="4"/>
  <c r="M1209" i="4"/>
  <c r="O1209" i="4"/>
  <c r="AI1209" i="4"/>
  <c r="AJ1209" i="4"/>
  <c r="AK1209" i="4"/>
  <c r="AL1209" i="4"/>
  <c r="AN1209" i="4"/>
  <c r="AO1209" i="4"/>
  <c r="AP1209" i="4"/>
  <c r="D1210" i="4"/>
  <c r="E1210" i="4"/>
  <c r="F1210" i="4"/>
  <c r="G1210" i="4"/>
  <c r="H1210" i="4"/>
  <c r="I1210" i="4"/>
  <c r="K1210" i="4"/>
  <c r="L1210" i="4"/>
  <c r="M1210" i="4"/>
  <c r="O1210" i="4"/>
  <c r="AI1210" i="4"/>
  <c r="AJ1210" i="4"/>
  <c r="AK1210" i="4"/>
  <c r="AL1210" i="4"/>
  <c r="AN1210" i="4"/>
  <c r="AO1210" i="4"/>
  <c r="AP1210" i="4"/>
  <c r="D1211" i="4"/>
  <c r="E1211" i="4"/>
  <c r="F1211" i="4"/>
  <c r="G1211" i="4"/>
  <c r="H1211" i="4"/>
  <c r="I1211" i="4"/>
  <c r="K1211" i="4"/>
  <c r="L1211" i="4"/>
  <c r="M1211" i="4"/>
  <c r="O1211" i="4"/>
  <c r="AI1211" i="4"/>
  <c r="AJ1211" i="4"/>
  <c r="AK1211" i="4"/>
  <c r="AL1211" i="4"/>
  <c r="AN1211" i="4"/>
  <c r="AO1211" i="4"/>
  <c r="AP1211" i="4"/>
  <c r="D1212" i="4"/>
  <c r="E1212" i="4"/>
  <c r="F1212" i="4"/>
  <c r="G1212" i="4"/>
  <c r="H1212" i="4"/>
  <c r="I1212" i="4"/>
  <c r="K1212" i="4"/>
  <c r="L1212" i="4"/>
  <c r="M1212" i="4"/>
  <c r="O1212" i="4"/>
  <c r="AI1212" i="4"/>
  <c r="AJ1212" i="4"/>
  <c r="AK1212" i="4"/>
  <c r="AL1212" i="4"/>
  <c r="AN1212" i="4"/>
  <c r="AO1212" i="4"/>
  <c r="AP1212" i="4"/>
  <c r="D1213" i="4"/>
  <c r="E1213" i="4"/>
  <c r="F1213" i="4"/>
  <c r="G1213" i="4"/>
  <c r="H1213" i="4"/>
  <c r="I1213" i="4"/>
  <c r="K1213" i="4"/>
  <c r="L1213" i="4"/>
  <c r="M1213" i="4"/>
  <c r="O1213" i="4"/>
  <c r="AI1213" i="4"/>
  <c r="AJ1213" i="4"/>
  <c r="AK1213" i="4"/>
  <c r="AL1213" i="4"/>
  <c r="AN1213" i="4"/>
  <c r="AO1213" i="4"/>
  <c r="AP1213" i="4"/>
  <c r="D1214" i="4"/>
  <c r="E1214" i="4"/>
  <c r="F1214" i="4"/>
  <c r="G1214" i="4"/>
  <c r="H1214" i="4"/>
  <c r="I1214" i="4"/>
  <c r="K1214" i="4"/>
  <c r="L1214" i="4"/>
  <c r="M1214" i="4"/>
  <c r="O1214" i="4"/>
  <c r="AI1214" i="4"/>
  <c r="AJ1214" i="4"/>
  <c r="AK1214" i="4"/>
  <c r="AL1214" i="4"/>
  <c r="AN1214" i="4"/>
  <c r="AO1214" i="4"/>
  <c r="AP1214" i="4"/>
  <c r="D1215" i="4"/>
  <c r="E1215" i="4"/>
  <c r="F1215" i="4"/>
  <c r="G1215" i="4"/>
  <c r="H1215" i="4"/>
  <c r="I1215" i="4"/>
  <c r="K1215" i="4"/>
  <c r="L1215" i="4"/>
  <c r="M1215" i="4"/>
  <c r="O1215" i="4"/>
  <c r="AI1215" i="4"/>
  <c r="AJ1215" i="4"/>
  <c r="AK1215" i="4"/>
  <c r="AL1215" i="4"/>
  <c r="AN1215" i="4"/>
  <c r="AO1215" i="4"/>
  <c r="AP1215" i="4"/>
  <c r="D1216" i="4"/>
  <c r="E1216" i="4"/>
  <c r="F1216" i="4"/>
  <c r="G1216" i="4"/>
  <c r="H1216" i="4"/>
  <c r="I1216" i="4"/>
  <c r="K1216" i="4"/>
  <c r="L1216" i="4"/>
  <c r="M1216" i="4"/>
  <c r="O1216" i="4"/>
  <c r="AI1216" i="4"/>
  <c r="AJ1216" i="4"/>
  <c r="AK1216" i="4"/>
  <c r="AL1216" i="4"/>
  <c r="AN1216" i="4"/>
  <c r="AO1216" i="4"/>
  <c r="AP1216" i="4"/>
  <c r="D1217" i="4"/>
  <c r="E1217" i="4"/>
  <c r="F1217" i="4"/>
  <c r="G1217" i="4"/>
  <c r="H1217" i="4"/>
  <c r="I1217" i="4"/>
  <c r="K1217" i="4"/>
  <c r="L1217" i="4"/>
  <c r="M1217" i="4"/>
  <c r="O1217" i="4"/>
  <c r="AI1217" i="4"/>
  <c r="AJ1217" i="4"/>
  <c r="AK1217" i="4"/>
  <c r="AL1217" i="4"/>
  <c r="AN1217" i="4"/>
  <c r="AO1217" i="4"/>
  <c r="AP1217" i="4"/>
  <c r="D1218" i="4"/>
  <c r="E1218" i="4"/>
  <c r="F1218" i="4"/>
  <c r="G1218" i="4"/>
  <c r="H1218" i="4"/>
  <c r="I1218" i="4"/>
  <c r="K1218" i="4"/>
  <c r="L1218" i="4"/>
  <c r="M1218" i="4"/>
  <c r="O1218" i="4"/>
  <c r="AI1218" i="4"/>
  <c r="AJ1218" i="4"/>
  <c r="AK1218" i="4"/>
  <c r="AL1218" i="4"/>
  <c r="AN1218" i="4"/>
  <c r="AO1218" i="4"/>
  <c r="AP1218" i="4"/>
  <c r="D1219" i="4"/>
  <c r="E1219" i="4"/>
  <c r="F1219" i="4"/>
  <c r="G1219" i="4"/>
  <c r="H1219" i="4"/>
  <c r="I1219" i="4"/>
  <c r="K1219" i="4"/>
  <c r="L1219" i="4"/>
  <c r="M1219" i="4"/>
  <c r="O1219" i="4"/>
  <c r="AI1219" i="4"/>
  <c r="AJ1219" i="4"/>
  <c r="AK1219" i="4"/>
  <c r="AL1219" i="4"/>
  <c r="AN1219" i="4"/>
  <c r="AO1219" i="4"/>
  <c r="AP1219" i="4"/>
  <c r="D1220" i="4"/>
  <c r="E1220" i="4"/>
  <c r="F1220" i="4"/>
  <c r="G1220" i="4"/>
  <c r="H1220" i="4"/>
  <c r="I1220" i="4"/>
  <c r="K1220" i="4"/>
  <c r="L1220" i="4"/>
  <c r="M1220" i="4"/>
  <c r="O1220" i="4"/>
  <c r="AI1220" i="4"/>
  <c r="AJ1220" i="4"/>
  <c r="AK1220" i="4"/>
  <c r="AL1220" i="4"/>
  <c r="AN1220" i="4"/>
  <c r="AO1220" i="4"/>
  <c r="AP1220" i="4"/>
  <c r="D1221" i="4"/>
  <c r="E1221" i="4"/>
  <c r="F1221" i="4"/>
  <c r="G1221" i="4"/>
  <c r="H1221" i="4"/>
  <c r="I1221" i="4"/>
  <c r="K1221" i="4"/>
  <c r="L1221" i="4"/>
  <c r="M1221" i="4"/>
  <c r="O1221" i="4"/>
  <c r="AI1221" i="4"/>
  <c r="AJ1221" i="4"/>
  <c r="AK1221" i="4"/>
  <c r="AL1221" i="4"/>
  <c r="AN1221" i="4"/>
  <c r="AO1221" i="4"/>
  <c r="AP1221" i="4"/>
  <c r="D1222" i="4"/>
  <c r="E1222" i="4"/>
  <c r="F1222" i="4"/>
  <c r="G1222" i="4"/>
  <c r="H1222" i="4"/>
  <c r="I1222" i="4"/>
  <c r="K1222" i="4"/>
  <c r="L1222" i="4"/>
  <c r="M1222" i="4"/>
  <c r="O1222" i="4"/>
  <c r="AI1222" i="4"/>
  <c r="AJ1222" i="4"/>
  <c r="AK1222" i="4"/>
  <c r="AL1222" i="4"/>
  <c r="AN1222" i="4"/>
  <c r="AO1222" i="4"/>
  <c r="AP1222" i="4"/>
  <c r="D1223" i="4"/>
  <c r="E1223" i="4"/>
  <c r="F1223" i="4"/>
  <c r="G1223" i="4"/>
  <c r="H1223" i="4"/>
  <c r="I1223" i="4"/>
  <c r="K1223" i="4"/>
  <c r="L1223" i="4"/>
  <c r="M1223" i="4"/>
  <c r="O1223" i="4"/>
  <c r="AI1223" i="4"/>
  <c r="AJ1223" i="4"/>
  <c r="AK1223" i="4"/>
  <c r="AL1223" i="4"/>
  <c r="AN1223" i="4"/>
  <c r="AO1223" i="4"/>
  <c r="AP1223" i="4"/>
  <c r="D1224" i="4"/>
  <c r="E1224" i="4"/>
  <c r="F1224" i="4"/>
  <c r="G1224" i="4"/>
  <c r="H1224" i="4"/>
  <c r="I1224" i="4"/>
  <c r="K1224" i="4"/>
  <c r="L1224" i="4"/>
  <c r="M1224" i="4"/>
  <c r="O1224" i="4"/>
  <c r="AI1224" i="4"/>
  <c r="AJ1224" i="4"/>
  <c r="AK1224" i="4"/>
  <c r="AL1224" i="4"/>
  <c r="AN1224" i="4"/>
  <c r="AO1224" i="4"/>
  <c r="AP1224" i="4"/>
  <c r="D1225" i="4"/>
  <c r="E1225" i="4"/>
  <c r="F1225" i="4"/>
  <c r="G1225" i="4"/>
  <c r="H1225" i="4"/>
  <c r="I1225" i="4"/>
  <c r="K1225" i="4"/>
  <c r="L1225" i="4"/>
  <c r="M1225" i="4"/>
  <c r="O1225" i="4"/>
  <c r="AI1225" i="4"/>
  <c r="AJ1225" i="4"/>
  <c r="AK1225" i="4"/>
  <c r="AL1225" i="4"/>
  <c r="AN1225" i="4"/>
  <c r="AO1225" i="4"/>
  <c r="AP1225" i="4"/>
  <c r="D1226" i="4"/>
  <c r="E1226" i="4"/>
  <c r="F1226" i="4"/>
  <c r="G1226" i="4"/>
  <c r="H1226" i="4"/>
  <c r="I1226" i="4"/>
  <c r="K1226" i="4"/>
  <c r="L1226" i="4"/>
  <c r="M1226" i="4"/>
  <c r="O1226" i="4"/>
  <c r="AI1226" i="4"/>
  <c r="AJ1226" i="4"/>
  <c r="AK1226" i="4"/>
  <c r="AL1226" i="4"/>
  <c r="AN1226" i="4"/>
  <c r="AO1226" i="4"/>
  <c r="AP1226" i="4"/>
  <c r="D1227" i="4"/>
  <c r="E1227" i="4"/>
  <c r="F1227" i="4"/>
  <c r="G1227" i="4"/>
  <c r="H1227" i="4"/>
  <c r="I1227" i="4"/>
  <c r="K1227" i="4"/>
  <c r="L1227" i="4"/>
  <c r="M1227" i="4"/>
  <c r="O1227" i="4"/>
  <c r="AI1227" i="4"/>
  <c r="AJ1227" i="4"/>
  <c r="AK1227" i="4"/>
  <c r="AL1227" i="4"/>
  <c r="AN1227" i="4"/>
  <c r="AO1227" i="4"/>
  <c r="AP1227" i="4"/>
  <c r="D1228" i="4"/>
  <c r="E1228" i="4"/>
  <c r="F1228" i="4"/>
  <c r="G1228" i="4"/>
  <c r="H1228" i="4"/>
  <c r="I1228" i="4"/>
  <c r="K1228" i="4"/>
  <c r="L1228" i="4"/>
  <c r="M1228" i="4"/>
  <c r="O1228" i="4"/>
  <c r="AI1228" i="4"/>
  <c r="AJ1228" i="4"/>
  <c r="AK1228" i="4"/>
  <c r="AL1228" i="4"/>
  <c r="AN1228" i="4"/>
  <c r="AO1228" i="4"/>
  <c r="AP1228" i="4"/>
  <c r="D1229" i="4"/>
  <c r="E1229" i="4"/>
  <c r="F1229" i="4"/>
  <c r="G1229" i="4"/>
  <c r="H1229" i="4"/>
  <c r="I1229" i="4"/>
  <c r="K1229" i="4"/>
  <c r="L1229" i="4"/>
  <c r="M1229" i="4"/>
  <c r="O1229" i="4"/>
  <c r="AI1229" i="4"/>
  <c r="AJ1229" i="4"/>
  <c r="AK1229" i="4"/>
  <c r="AL1229" i="4"/>
  <c r="AN1229" i="4"/>
  <c r="AO1229" i="4"/>
  <c r="AP1229" i="4"/>
  <c r="D1230" i="4"/>
  <c r="E1230" i="4"/>
  <c r="F1230" i="4"/>
  <c r="G1230" i="4"/>
  <c r="H1230" i="4"/>
  <c r="I1230" i="4"/>
  <c r="K1230" i="4"/>
  <c r="L1230" i="4"/>
  <c r="M1230" i="4"/>
  <c r="O1230" i="4"/>
  <c r="AI1230" i="4"/>
  <c r="AJ1230" i="4"/>
  <c r="AK1230" i="4"/>
  <c r="AL1230" i="4"/>
  <c r="AN1230" i="4"/>
  <c r="AO1230" i="4"/>
  <c r="AP1230" i="4"/>
  <c r="D1231" i="4"/>
  <c r="E1231" i="4"/>
  <c r="F1231" i="4"/>
  <c r="G1231" i="4"/>
  <c r="H1231" i="4"/>
  <c r="I1231" i="4"/>
  <c r="K1231" i="4"/>
  <c r="L1231" i="4"/>
  <c r="M1231" i="4"/>
  <c r="O1231" i="4"/>
  <c r="AI1231" i="4"/>
  <c r="AJ1231" i="4"/>
  <c r="AK1231" i="4"/>
  <c r="AL1231" i="4"/>
  <c r="AN1231" i="4"/>
  <c r="AO1231" i="4"/>
  <c r="AP1231" i="4"/>
  <c r="D1232" i="4"/>
  <c r="E1232" i="4"/>
  <c r="F1232" i="4"/>
  <c r="G1232" i="4"/>
  <c r="H1232" i="4"/>
  <c r="I1232" i="4"/>
  <c r="K1232" i="4"/>
  <c r="L1232" i="4"/>
  <c r="M1232" i="4"/>
  <c r="O1232" i="4"/>
  <c r="AI1232" i="4"/>
  <c r="AJ1232" i="4"/>
  <c r="AK1232" i="4"/>
  <c r="AL1232" i="4"/>
  <c r="AN1232" i="4"/>
  <c r="AO1232" i="4"/>
  <c r="AP1232" i="4"/>
  <c r="D1233" i="4"/>
  <c r="E1233" i="4"/>
  <c r="F1233" i="4"/>
  <c r="G1233" i="4"/>
  <c r="H1233" i="4"/>
  <c r="I1233" i="4"/>
  <c r="K1233" i="4"/>
  <c r="L1233" i="4"/>
  <c r="M1233" i="4"/>
  <c r="O1233" i="4"/>
  <c r="AI1233" i="4"/>
  <c r="AJ1233" i="4"/>
  <c r="AK1233" i="4"/>
  <c r="AL1233" i="4"/>
  <c r="AN1233" i="4"/>
  <c r="AO1233" i="4"/>
  <c r="AP1233" i="4"/>
  <c r="D1234" i="4"/>
  <c r="E1234" i="4"/>
  <c r="F1234" i="4"/>
  <c r="G1234" i="4"/>
  <c r="H1234" i="4"/>
  <c r="I1234" i="4"/>
  <c r="K1234" i="4"/>
  <c r="L1234" i="4"/>
  <c r="M1234" i="4"/>
  <c r="O1234" i="4"/>
  <c r="AI1234" i="4"/>
  <c r="AJ1234" i="4"/>
  <c r="AK1234" i="4"/>
  <c r="AL1234" i="4"/>
  <c r="AN1234" i="4"/>
  <c r="AO1234" i="4"/>
  <c r="AP1234" i="4"/>
  <c r="D1235" i="4"/>
  <c r="E1235" i="4"/>
  <c r="F1235" i="4"/>
  <c r="G1235" i="4"/>
  <c r="H1235" i="4"/>
  <c r="I1235" i="4"/>
  <c r="K1235" i="4"/>
  <c r="L1235" i="4"/>
  <c r="M1235" i="4"/>
  <c r="O1235" i="4"/>
  <c r="AI1235" i="4"/>
  <c r="AJ1235" i="4"/>
  <c r="AK1235" i="4"/>
  <c r="AL1235" i="4"/>
  <c r="AN1235" i="4"/>
  <c r="AO1235" i="4"/>
  <c r="AP1235" i="4"/>
  <c r="D1236" i="4"/>
  <c r="E1236" i="4"/>
  <c r="F1236" i="4"/>
  <c r="G1236" i="4"/>
  <c r="H1236" i="4"/>
  <c r="I1236" i="4"/>
  <c r="K1236" i="4"/>
  <c r="L1236" i="4"/>
  <c r="M1236" i="4"/>
  <c r="O1236" i="4"/>
  <c r="AI1236" i="4"/>
  <c r="AJ1236" i="4"/>
  <c r="AK1236" i="4"/>
  <c r="AL1236" i="4"/>
  <c r="AN1236" i="4"/>
  <c r="AO1236" i="4"/>
  <c r="AP1236" i="4"/>
  <c r="D1237" i="4"/>
  <c r="E1237" i="4"/>
  <c r="F1237" i="4"/>
  <c r="G1237" i="4"/>
  <c r="H1237" i="4"/>
  <c r="I1237" i="4"/>
  <c r="K1237" i="4"/>
  <c r="L1237" i="4"/>
  <c r="M1237" i="4"/>
  <c r="O1237" i="4"/>
  <c r="AI1237" i="4"/>
  <c r="AJ1237" i="4"/>
  <c r="AK1237" i="4"/>
  <c r="AL1237" i="4"/>
  <c r="AN1237" i="4"/>
  <c r="AO1237" i="4"/>
  <c r="AP1237" i="4"/>
  <c r="D1238" i="4"/>
  <c r="E1238" i="4"/>
  <c r="F1238" i="4"/>
  <c r="G1238" i="4"/>
  <c r="H1238" i="4"/>
  <c r="I1238" i="4"/>
  <c r="K1238" i="4"/>
  <c r="L1238" i="4"/>
  <c r="M1238" i="4"/>
  <c r="O1238" i="4"/>
  <c r="AI1238" i="4"/>
  <c r="AJ1238" i="4"/>
  <c r="AK1238" i="4"/>
  <c r="AL1238" i="4"/>
  <c r="AN1238" i="4"/>
  <c r="AO1238" i="4"/>
  <c r="AP1238" i="4"/>
  <c r="D1239" i="4"/>
  <c r="E1239" i="4"/>
  <c r="F1239" i="4"/>
  <c r="G1239" i="4"/>
  <c r="H1239" i="4"/>
  <c r="I1239" i="4"/>
  <c r="K1239" i="4"/>
  <c r="L1239" i="4"/>
  <c r="M1239" i="4"/>
  <c r="O1239" i="4"/>
  <c r="AI1239" i="4"/>
  <c r="AJ1239" i="4"/>
  <c r="AK1239" i="4"/>
  <c r="AL1239" i="4"/>
  <c r="AN1239" i="4"/>
  <c r="AO1239" i="4"/>
  <c r="AP1239" i="4"/>
  <c r="D1240" i="4"/>
  <c r="E1240" i="4"/>
  <c r="F1240" i="4"/>
  <c r="G1240" i="4"/>
  <c r="H1240" i="4"/>
  <c r="I1240" i="4"/>
  <c r="K1240" i="4"/>
  <c r="L1240" i="4"/>
  <c r="M1240" i="4"/>
  <c r="O1240" i="4"/>
  <c r="AI1240" i="4"/>
  <c r="AJ1240" i="4"/>
  <c r="AK1240" i="4"/>
  <c r="AL1240" i="4"/>
  <c r="AN1240" i="4"/>
  <c r="AO1240" i="4"/>
  <c r="AP1240" i="4"/>
  <c r="D1241" i="4"/>
  <c r="E1241" i="4"/>
  <c r="F1241" i="4"/>
  <c r="G1241" i="4"/>
  <c r="H1241" i="4"/>
  <c r="I1241" i="4"/>
  <c r="K1241" i="4"/>
  <c r="L1241" i="4"/>
  <c r="M1241" i="4"/>
  <c r="O1241" i="4"/>
  <c r="AI1241" i="4"/>
  <c r="AJ1241" i="4"/>
  <c r="AK1241" i="4"/>
  <c r="AL1241" i="4"/>
  <c r="AN1241" i="4"/>
  <c r="AO1241" i="4"/>
  <c r="AP1241" i="4"/>
  <c r="D1242" i="4"/>
  <c r="E1242" i="4"/>
  <c r="F1242" i="4"/>
  <c r="G1242" i="4"/>
  <c r="H1242" i="4"/>
  <c r="I1242" i="4"/>
  <c r="K1242" i="4"/>
  <c r="L1242" i="4"/>
  <c r="M1242" i="4"/>
  <c r="O1242" i="4"/>
  <c r="AI1242" i="4"/>
  <c r="AJ1242" i="4"/>
  <c r="AK1242" i="4"/>
  <c r="AL1242" i="4"/>
  <c r="AN1242" i="4"/>
  <c r="AO1242" i="4"/>
  <c r="AP1242" i="4"/>
  <c r="D1243" i="4"/>
  <c r="E1243" i="4"/>
  <c r="F1243" i="4"/>
  <c r="G1243" i="4"/>
  <c r="H1243" i="4"/>
  <c r="I1243" i="4"/>
  <c r="K1243" i="4"/>
  <c r="L1243" i="4"/>
  <c r="M1243" i="4"/>
  <c r="O1243" i="4"/>
  <c r="AI1243" i="4"/>
  <c r="AJ1243" i="4"/>
  <c r="AK1243" i="4"/>
  <c r="AL1243" i="4"/>
  <c r="AN1243" i="4"/>
  <c r="AO1243" i="4"/>
  <c r="AP1243" i="4"/>
  <c r="D1245" i="4"/>
  <c r="E1245" i="4"/>
  <c r="F1245" i="4"/>
  <c r="G1245" i="4"/>
  <c r="H1245" i="4"/>
  <c r="I1245" i="4"/>
  <c r="K1245" i="4"/>
  <c r="L1245" i="4"/>
  <c r="M1245" i="4"/>
  <c r="O1245" i="4"/>
  <c r="AI1245" i="4"/>
  <c r="AJ1245" i="4"/>
  <c r="AK1245" i="4"/>
  <c r="AL1245" i="4"/>
  <c r="AN1245" i="4"/>
  <c r="AO1245" i="4"/>
  <c r="AP1245" i="4"/>
  <c r="AR1245" i="4"/>
  <c r="D1246" i="4"/>
  <c r="E1246" i="4"/>
  <c r="F1246" i="4"/>
  <c r="G1246" i="4"/>
  <c r="H1246" i="4"/>
  <c r="I1246" i="4"/>
  <c r="K1246" i="4"/>
  <c r="L1246" i="4"/>
  <c r="M1246" i="4"/>
  <c r="O1246" i="4"/>
  <c r="AI1246" i="4"/>
  <c r="AJ1246" i="4"/>
  <c r="AK1246" i="4"/>
  <c r="AL1246" i="4"/>
  <c r="AN1246" i="4"/>
  <c r="AO1246" i="4"/>
  <c r="AP1246" i="4"/>
  <c r="AR1246" i="4"/>
  <c r="D1247" i="4"/>
  <c r="E1247" i="4"/>
  <c r="F1247" i="4"/>
  <c r="G1247" i="4"/>
  <c r="H1247" i="4"/>
  <c r="I1247" i="4"/>
  <c r="K1247" i="4"/>
  <c r="L1247" i="4"/>
  <c r="M1247" i="4"/>
  <c r="O1247" i="4"/>
  <c r="AI1247" i="4"/>
  <c r="AJ1247" i="4"/>
  <c r="AK1247" i="4"/>
  <c r="AL1247" i="4"/>
  <c r="AN1247" i="4"/>
  <c r="AO1247" i="4"/>
  <c r="AP1247" i="4"/>
  <c r="AR1247" i="4"/>
  <c r="D1248" i="4"/>
  <c r="E1248" i="4"/>
  <c r="F1248" i="4"/>
  <c r="G1248" i="4"/>
  <c r="H1248" i="4"/>
  <c r="I1248" i="4"/>
  <c r="K1248" i="4"/>
  <c r="L1248" i="4"/>
  <c r="M1248" i="4"/>
  <c r="O1248" i="4"/>
  <c r="AI1248" i="4"/>
  <c r="AJ1248" i="4"/>
  <c r="AK1248" i="4"/>
  <c r="AL1248" i="4"/>
  <c r="AN1248" i="4"/>
  <c r="AO1248" i="4"/>
  <c r="AP1248" i="4"/>
  <c r="AR1248" i="4"/>
  <c r="D1249" i="4"/>
  <c r="E1249" i="4"/>
  <c r="F1249" i="4"/>
  <c r="G1249" i="4"/>
  <c r="H1249" i="4"/>
  <c r="I1249" i="4"/>
  <c r="K1249" i="4"/>
  <c r="L1249" i="4"/>
  <c r="M1249" i="4"/>
  <c r="O1249" i="4"/>
  <c r="AI1249" i="4"/>
  <c r="AJ1249" i="4"/>
  <c r="AK1249" i="4"/>
  <c r="AL1249" i="4"/>
  <c r="AN1249" i="4"/>
  <c r="AO1249" i="4"/>
  <c r="AP1249" i="4"/>
  <c r="AR1249" i="4"/>
  <c r="D1250" i="4"/>
  <c r="E1250" i="4"/>
  <c r="F1250" i="4"/>
  <c r="G1250" i="4"/>
  <c r="H1250" i="4"/>
  <c r="I1250" i="4"/>
  <c r="K1250" i="4"/>
  <c r="L1250" i="4"/>
  <c r="M1250" i="4"/>
  <c r="O1250" i="4"/>
  <c r="AI1250" i="4"/>
  <c r="AJ1250" i="4"/>
  <c r="AK1250" i="4"/>
  <c r="AL1250" i="4"/>
  <c r="AN1250" i="4"/>
  <c r="AO1250" i="4"/>
  <c r="AP1250" i="4"/>
  <c r="AR1250" i="4"/>
  <c r="D1251" i="4"/>
  <c r="E1251" i="4"/>
  <c r="F1251" i="4"/>
  <c r="G1251" i="4"/>
  <c r="H1251" i="4"/>
  <c r="I1251" i="4"/>
  <c r="K1251" i="4"/>
  <c r="L1251" i="4"/>
  <c r="M1251" i="4"/>
  <c r="O1251" i="4"/>
  <c r="AI1251" i="4"/>
  <c r="AJ1251" i="4"/>
  <c r="AK1251" i="4"/>
  <c r="AL1251" i="4"/>
  <c r="AN1251" i="4"/>
  <c r="AO1251" i="4"/>
  <c r="AP1251" i="4"/>
  <c r="AR1251" i="4"/>
  <c r="D1252" i="4"/>
  <c r="E1252" i="4"/>
  <c r="F1252" i="4"/>
  <c r="G1252" i="4"/>
  <c r="H1252" i="4"/>
  <c r="I1252" i="4"/>
  <c r="K1252" i="4"/>
  <c r="L1252" i="4"/>
  <c r="M1252" i="4"/>
  <c r="O1252" i="4"/>
  <c r="AI1252" i="4"/>
  <c r="AJ1252" i="4"/>
  <c r="AK1252" i="4"/>
  <c r="AL1252" i="4"/>
  <c r="AN1252" i="4"/>
  <c r="AO1252" i="4"/>
  <c r="AP1252" i="4"/>
  <c r="AR1252" i="4"/>
  <c r="D1253" i="4"/>
  <c r="E1253" i="4"/>
  <c r="F1253" i="4"/>
  <c r="G1253" i="4"/>
  <c r="H1253" i="4"/>
  <c r="I1253" i="4"/>
  <c r="K1253" i="4"/>
  <c r="L1253" i="4"/>
  <c r="M1253" i="4"/>
  <c r="O1253" i="4"/>
  <c r="AI1253" i="4"/>
  <c r="AJ1253" i="4"/>
  <c r="AK1253" i="4"/>
  <c r="AL1253" i="4"/>
  <c r="AN1253" i="4"/>
  <c r="AO1253" i="4"/>
  <c r="AP1253" i="4"/>
  <c r="AR1253" i="4"/>
  <c r="D1254" i="4"/>
  <c r="E1254" i="4"/>
  <c r="F1254" i="4"/>
  <c r="G1254" i="4"/>
  <c r="H1254" i="4"/>
  <c r="I1254" i="4"/>
  <c r="K1254" i="4"/>
  <c r="L1254" i="4"/>
  <c r="M1254" i="4"/>
  <c r="O1254" i="4"/>
  <c r="AI1254" i="4"/>
  <c r="AJ1254" i="4"/>
  <c r="AK1254" i="4"/>
  <c r="AL1254" i="4"/>
  <c r="AN1254" i="4"/>
  <c r="AO1254" i="4"/>
  <c r="AP1254" i="4"/>
  <c r="AR1254" i="4"/>
  <c r="D1255" i="4"/>
  <c r="E1255" i="4"/>
  <c r="F1255" i="4"/>
  <c r="G1255" i="4"/>
  <c r="H1255" i="4"/>
  <c r="I1255" i="4"/>
  <c r="K1255" i="4"/>
  <c r="L1255" i="4"/>
  <c r="M1255" i="4"/>
  <c r="O1255" i="4"/>
  <c r="AI1255" i="4"/>
  <c r="AJ1255" i="4"/>
  <c r="AK1255" i="4"/>
  <c r="AL1255" i="4"/>
  <c r="AN1255" i="4"/>
  <c r="AO1255" i="4"/>
  <c r="AP1255" i="4"/>
  <c r="AR1255" i="4"/>
  <c r="D1256" i="4"/>
  <c r="E1256" i="4"/>
  <c r="F1256" i="4"/>
  <c r="G1256" i="4"/>
  <c r="H1256" i="4"/>
  <c r="I1256" i="4"/>
  <c r="K1256" i="4"/>
  <c r="L1256" i="4"/>
  <c r="M1256" i="4"/>
  <c r="O1256" i="4"/>
  <c r="AI1256" i="4"/>
  <c r="AJ1256" i="4"/>
  <c r="AK1256" i="4"/>
  <c r="AL1256" i="4"/>
  <c r="AN1256" i="4"/>
  <c r="AO1256" i="4"/>
  <c r="AP1256" i="4"/>
  <c r="AR1256" i="4"/>
  <c r="D1257" i="4"/>
  <c r="E1257" i="4"/>
  <c r="F1257" i="4"/>
  <c r="G1257" i="4"/>
  <c r="H1257" i="4"/>
  <c r="I1257" i="4"/>
  <c r="K1257" i="4"/>
  <c r="L1257" i="4"/>
  <c r="M1257" i="4"/>
  <c r="O1257" i="4"/>
  <c r="AI1257" i="4"/>
  <c r="AJ1257" i="4"/>
  <c r="AK1257" i="4"/>
  <c r="AL1257" i="4"/>
  <c r="AN1257" i="4"/>
  <c r="AO1257" i="4"/>
  <c r="AP1257" i="4"/>
  <c r="AR1257" i="4"/>
  <c r="D1258" i="4"/>
  <c r="E1258" i="4"/>
  <c r="F1258" i="4"/>
  <c r="G1258" i="4"/>
  <c r="H1258" i="4"/>
  <c r="I1258" i="4"/>
  <c r="K1258" i="4"/>
  <c r="L1258" i="4"/>
  <c r="M1258" i="4"/>
  <c r="O1258" i="4"/>
  <c r="AI1258" i="4"/>
  <c r="AJ1258" i="4"/>
  <c r="AK1258" i="4"/>
  <c r="AL1258" i="4"/>
  <c r="AN1258" i="4"/>
  <c r="AO1258" i="4"/>
  <c r="AP1258" i="4"/>
  <c r="AR1258" i="4"/>
  <c r="D1259" i="4"/>
  <c r="E1259" i="4"/>
  <c r="F1259" i="4"/>
  <c r="G1259" i="4"/>
  <c r="H1259" i="4"/>
  <c r="I1259" i="4"/>
  <c r="K1259" i="4"/>
  <c r="L1259" i="4"/>
  <c r="M1259" i="4"/>
  <c r="O1259" i="4"/>
  <c r="AI1259" i="4"/>
  <c r="AJ1259" i="4"/>
  <c r="AK1259" i="4"/>
  <c r="AL1259" i="4"/>
  <c r="AN1259" i="4"/>
  <c r="AO1259" i="4"/>
  <c r="AP1259" i="4"/>
  <c r="AR1259" i="4"/>
  <c r="D1260" i="4"/>
  <c r="E1260" i="4"/>
  <c r="F1260" i="4"/>
  <c r="G1260" i="4"/>
  <c r="H1260" i="4"/>
  <c r="I1260" i="4"/>
  <c r="K1260" i="4"/>
  <c r="L1260" i="4"/>
  <c r="M1260" i="4"/>
  <c r="O1260" i="4"/>
  <c r="AI1260" i="4"/>
  <c r="AJ1260" i="4"/>
  <c r="AK1260" i="4"/>
  <c r="AL1260" i="4"/>
  <c r="AN1260" i="4"/>
  <c r="AO1260" i="4"/>
  <c r="AP1260" i="4"/>
  <c r="AR1260" i="4"/>
  <c r="D1261" i="4"/>
  <c r="E1261" i="4"/>
  <c r="F1261" i="4"/>
  <c r="G1261" i="4"/>
  <c r="H1261" i="4"/>
  <c r="I1261" i="4"/>
  <c r="K1261" i="4"/>
  <c r="L1261" i="4"/>
  <c r="M1261" i="4"/>
  <c r="O1261" i="4"/>
  <c r="AI1261" i="4"/>
  <c r="AJ1261" i="4"/>
  <c r="AK1261" i="4"/>
  <c r="AL1261" i="4"/>
  <c r="AN1261" i="4"/>
  <c r="AO1261" i="4"/>
  <c r="AP1261" i="4"/>
  <c r="AR1261" i="4"/>
  <c r="D1262" i="4"/>
  <c r="E1262" i="4"/>
  <c r="F1262" i="4"/>
  <c r="G1262" i="4"/>
  <c r="H1262" i="4"/>
  <c r="I1262" i="4"/>
  <c r="K1262" i="4"/>
  <c r="L1262" i="4"/>
  <c r="M1262" i="4"/>
  <c r="O1262" i="4"/>
  <c r="AI1262" i="4"/>
  <c r="AJ1262" i="4"/>
  <c r="AK1262" i="4"/>
  <c r="AL1262" i="4"/>
  <c r="AN1262" i="4"/>
  <c r="AO1262" i="4"/>
  <c r="AP1262" i="4"/>
  <c r="AR1262" i="4"/>
  <c r="D1263" i="4"/>
  <c r="E1263" i="4"/>
  <c r="F1263" i="4"/>
  <c r="G1263" i="4"/>
  <c r="H1263" i="4"/>
  <c r="I1263" i="4"/>
  <c r="K1263" i="4"/>
  <c r="L1263" i="4"/>
  <c r="M1263" i="4"/>
  <c r="O1263" i="4"/>
  <c r="AI1263" i="4"/>
  <c r="AJ1263" i="4"/>
  <c r="AK1263" i="4"/>
  <c r="AL1263" i="4"/>
  <c r="AN1263" i="4"/>
  <c r="AO1263" i="4"/>
  <c r="AP1263" i="4"/>
  <c r="AR1263" i="4"/>
  <c r="D1264" i="4"/>
  <c r="E1264" i="4"/>
  <c r="F1264" i="4"/>
  <c r="G1264" i="4"/>
  <c r="H1264" i="4"/>
  <c r="I1264" i="4"/>
  <c r="K1264" i="4"/>
  <c r="L1264" i="4"/>
  <c r="M1264" i="4"/>
  <c r="O1264" i="4"/>
  <c r="AI1264" i="4"/>
  <c r="AJ1264" i="4"/>
  <c r="AK1264" i="4"/>
  <c r="AL1264" i="4"/>
  <c r="AN1264" i="4"/>
  <c r="AO1264" i="4"/>
  <c r="AP1264" i="4"/>
  <c r="AR1264" i="4"/>
  <c r="D1265" i="4"/>
  <c r="E1265" i="4"/>
  <c r="F1265" i="4"/>
  <c r="G1265" i="4"/>
  <c r="H1265" i="4"/>
  <c r="I1265" i="4"/>
  <c r="K1265" i="4"/>
  <c r="L1265" i="4"/>
  <c r="M1265" i="4"/>
  <c r="O1265" i="4"/>
  <c r="AI1265" i="4"/>
  <c r="AJ1265" i="4"/>
  <c r="AK1265" i="4"/>
  <c r="AL1265" i="4"/>
  <c r="AN1265" i="4"/>
  <c r="AO1265" i="4"/>
  <c r="AP1265" i="4"/>
  <c r="AR1265" i="4"/>
  <c r="D1266" i="4"/>
  <c r="E1266" i="4"/>
  <c r="F1266" i="4"/>
  <c r="G1266" i="4"/>
  <c r="H1266" i="4"/>
  <c r="I1266" i="4"/>
  <c r="K1266" i="4"/>
  <c r="L1266" i="4"/>
  <c r="M1266" i="4"/>
  <c r="O1266" i="4"/>
  <c r="AI1266" i="4"/>
  <c r="AJ1266" i="4"/>
  <c r="AK1266" i="4"/>
  <c r="AL1266" i="4"/>
  <c r="AN1266" i="4"/>
  <c r="AO1266" i="4"/>
  <c r="AP1266" i="4"/>
  <c r="AR1266" i="4"/>
  <c r="D1267" i="4"/>
  <c r="E1267" i="4"/>
  <c r="F1267" i="4"/>
  <c r="G1267" i="4"/>
  <c r="H1267" i="4"/>
  <c r="I1267" i="4"/>
  <c r="K1267" i="4"/>
  <c r="L1267" i="4"/>
  <c r="M1267" i="4"/>
  <c r="O1267" i="4"/>
  <c r="AI1267" i="4"/>
  <c r="AJ1267" i="4"/>
  <c r="AK1267" i="4"/>
  <c r="AL1267" i="4"/>
  <c r="AN1267" i="4"/>
  <c r="AO1267" i="4"/>
  <c r="AP1267" i="4"/>
  <c r="AR1267" i="4"/>
  <c r="D1268" i="4"/>
  <c r="E1268" i="4"/>
  <c r="F1268" i="4"/>
  <c r="G1268" i="4"/>
  <c r="H1268" i="4"/>
  <c r="I1268" i="4"/>
  <c r="K1268" i="4"/>
  <c r="L1268" i="4"/>
  <c r="M1268" i="4"/>
  <c r="O1268" i="4"/>
  <c r="AI1268" i="4"/>
  <c r="AJ1268" i="4"/>
  <c r="AK1268" i="4"/>
  <c r="AL1268" i="4"/>
  <c r="AN1268" i="4"/>
  <c r="AO1268" i="4"/>
  <c r="AP1268" i="4"/>
  <c r="AR1268" i="4"/>
  <c r="D1269" i="4"/>
  <c r="E1269" i="4"/>
  <c r="F1269" i="4"/>
  <c r="G1269" i="4"/>
  <c r="H1269" i="4"/>
  <c r="I1269" i="4"/>
  <c r="K1269" i="4"/>
  <c r="L1269" i="4"/>
  <c r="M1269" i="4"/>
  <c r="O1269" i="4"/>
  <c r="AI1269" i="4"/>
  <c r="AJ1269" i="4"/>
  <c r="AK1269" i="4"/>
  <c r="AL1269" i="4"/>
  <c r="AN1269" i="4"/>
  <c r="AO1269" i="4"/>
  <c r="AP1269" i="4"/>
  <c r="AR1269" i="4"/>
  <c r="D1270" i="4"/>
  <c r="E1270" i="4"/>
  <c r="F1270" i="4"/>
  <c r="G1270" i="4"/>
  <c r="H1270" i="4"/>
  <c r="I1270" i="4"/>
  <c r="K1270" i="4"/>
  <c r="L1270" i="4"/>
  <c r="M1270" i="4"/>
  <c r="O1270" i="4"/>
  <c r="AI1270" i="4"/>
  <c r="AJ1270" i="4"/>
  <c r="AK1270" i="4"/>
  <c r="AL1270" i="4"/>
  <c r="AN1270" i="4"/>
  <c r="AO1270" i="4"/>
  <c r="AP1270" i="4"/>
  <c r="AR1270" i="4"/>
  <c r="D1271" i="4"/>
  <c r="E1271" i="4"/>
  <c r="F1271" i="4"/>
  <c r="G1271" i="4"/>
  <c r="H1271" i="4"/>
  <c r="I1271" i="4"/>
  <c r="K1271" i="4"/>
  <c r="L1271" i="4"/>
  <c r="M1271" i="4"/>
  <c r="O1271" i="4"/>
  <c r="AI1271" i="4"/>
  <c r="AJ1271" i="4"/>
  <c r="AK1271" i="4"/>
  <c r="AL1271" i="4"/>
  <c r="AN1271" i="4"/>
  <c r="AO1271" i="4"/>
  <c r="AP1271" i="4"/>
  <c r="AR1271" i="4"/>
  <c r="D1272" i="4"/>
  <c r="E1272" i="4"/>
  <c r="F1272" i="4"/>
  <c r="G1272" i="4"/>
  <c r="H1272" i="4"/>
  <c r="I1272" i="4"/>
  <c r="K1272" i="4"/>
  <c r="L1272" i="4"/>
  <c r="M1272" i="4"/>
  <c r="O1272" i="4"/>
  <c r="AI1272" i="4"/>
  <c r="AJ1272" i="4"/>
  <c r="AK1272" i="4"/>
  <c r="AL1272" i="4"/>
  <c r="AN1272" i="4"/>
  <c r="AO1272" i="4"/>
  <c r="AP1272" i="4"/>
  <c r="AR1272" i="4"/>
  <c r="D1273" i="4"/>
  <c r="E1273" i="4"/>
  <c r="F1273" i="4"/>
  <c r="G1273" i="4"/>
  <c r="H1273" i="4"/>
  <c r="I1273" i="4"/>
  <c r="K1273" i="4"/>
  <c r="L1273" i="4"/>
  <c r="M1273" i="4"/>
  <c r="O1273" i="4"/>
  <c r="AI1273" i="4"/>
  <c r="AJ1273" i="4"/>
  <c r="AK1273" i="4"/>
  <c r="AL1273" i="4"/>
  <c r="AN1273" i="4"/>
  <c r="AO1273" i="4"/>
  <c r="AP1273" i="4"/>
  <c r="AR1273" i="4"/>
  <c r="D1274" i="4"/>
  <c r="E1274" i="4"/>
  <c r="F1274" i="4"/>
  <c r="G1274" i="4"/>
  <c r="H1274" i="4"/>
  <c r="I1274" i="4"/>
  <c r="K1274" i="4"/>
  <c r="L1274" i="4"/>
  <c r="M1274" i="4"/>
  <c r="O1274" i="4"/>
  <c r="AI1274" i="4"/>
  <c r="AJ1274" i="4"/>
  <c r="AK1274" i="4"/>
  <c r="AL1274" i="4"/>
  <c r="AN1274" i="4"/>
  <c r="AO1274" i="4"/>
  <c r="AP1274" i="4"/>
  <c r="AR1274" i="4"/>
  <c r="D1275" i="4"/>
  <c r="E1275" i="4"/>
  <c r="F1275" i="4"/>
  <c r="G1275" i="4"/>
  <c r="H1275" i="4"/>
  <c r="I1275" i="4"/>
  <c r="K1275" i="4"/>
  <c r="L1275" i="4"/>
  <c r="M1275" i="4"/>
  <c r="O1275" i="4"/>
  <c r="AI1275" i="4"/>
  <c r="AJ1275" i="4"/>
  <c r="AK1275" i="4"/>
  <c r="AL1275" i="4"/>
  <c r="AN1275" i="4"/>
  <c r="AO1275" i="4"/>
  <c r="AP1275" i="4"/>
  <c r="AR1275" i="4"/>
  <c r="D1276" i="4"/>
  <c r="E1276" i="4"/>
  <c r="F1276" i="4"/>
  <c r="G1276" i="4"/>
  <c r="H1276" i="4"/>
  <c r="I1276" i="4"/>
  <c r="K1276" i="4"/>
  <c r="L1276" i="4"/>
  <c r="M1276" i="4"/>
  <c r="O1276" i="4"/>
  <c r="AI1276" i="4"/>
  <c r="AJ1276" i="4"/>
  <c r="AK1276" i="4"/>
  <c r="AL1276" i="4"/>
  <c r="AN1276" i="4"/>
  <c r="AO1276" i="4"/>
  <c r="AP1276" i="4"/>
  <c r="AR1276" i="4"/>
  <c r="D1277" i="4"/>
  <c r="E1277" i="4"/>
  <c r="F1277" i="4"/>
  <c r="G1277" i="4"/>
  <c r="H1277" i="4"/>
  <c r="I1277" i="4"/>
  <c r="K1277" i="4"/>
  <c r="L1277" i="4"/>
  <c r="M1277" i="4"/>
  <c r="O1277" i="4"/>
  <c r="AI1277" i="4"/>
  <c r="AJ1277" i="4"/>
  <c r="AK1277" i="4"/>
  <c r="AL1277" i="4"/>
  <c r="AN1277" i="4"/>
  <c r="AO1277" i="4"/>
  <c r="AP1277" i="4"/>
  <c r="AR1277" i="4"/>
  <c r="D1278" i="4"/>
  <c r="E1278" i="4"/>
  <c r="F1278" i="4"/>
  <c r="G1278" i="4"/>
  <c r="H1278" i="4"/>
  <c r="I1278" i="4"/>
  <c r="K1278" i="4"/>
  <c r="L1278" i="4"/>
  <c r="M1278" i="4"/>
  <c r="O1278" i="4"/>
  <c r="AI1278" i="4"/>
  <c r="AJ1278" i="4"/>
  <c r="AK1278" i="4"/>
  <c r="AL1278" i="4"/>
  <c r="AN1278" i="4"/>
  <c r="AO1278" i="4"/>
  <c r="AP1278" i="4"/>
  <c r="AR1278" i="4"/>
  <c r="D1279" i="4"/>
  <c r="E1279" i="4"/>
  <c r="F1279" i="4"/>
  <c r="G1279" i="4"/>
  <c r="H1279" i="4"/>
  <c r="I1279" i="4"/>
  <c r="K1279" i="4"/>
  <c r="L1279" i="4"/>
  <c r="M1279" i="4"/>
  <c r="O1279" i="4"/>
  <c r="AI1279" i="4"/>
  <c r="AJ1279" i="4"/>
  <c r="AK1279" i="4"/>
  <c r="AL1279" i="4"/>
  <c r="AN1279" i="4"/>
  <c r="AO1279" i="4"/>
  <c r="AP1279" i="4"/>
  <c r="AR1279" i="4"/>
  <c r="D1280" i="4"/>
  <c r="E1280" i="4"/>
  <c r="F1280" i="4"/>
  <c r="G1280" i="4"/>
  <c r="H1280" i="4"/>
  <c r="I1280" i="4"/>
  <c r="K1280" i="4"/>
  <c r="L1280" i="4"/>
  <c r="M1280" i="4"/>
  <c r="O1280" i="4"/>
  <c r="AI1280" i="4"/>
  <c r="AJ1280" i="4"/>
  <c r="AK1280" i="4"/>
  <c r="AL1280" i="4"/>
  <c r="AN1280" i="4"/>
  <c r="AO1280" i="4"/>
  <c r="AP1280" i="4"/>
  <c r="AR1280" i="4"/>
  <c r="D1281" i="4"/>
  <c r="E1281" i="4"/>
  <c r="F1281" i="4"/>
  <c r="G1281" i="4"/>
  <c r="H1281" i="4"/>
  <c r="I1281" i="4"/>
  <c r="K1281" i="4"/>
  <c r="L1281" i="4"/>
  <c r="M1281" i="4"/>
  <c r="O1281" i="4"/>
  <c r="AI1281" i="4"/>
  <c r="AJ1281" i="4"/>
  <c r="AK1281" i="4"/>
  <c r="AL1281" i="4"/>
  <c r="AN1281" i="4"/>
  <c r="AO1281" i="4"/>
  <c r="AP1281" i="4"/>
  <c r="AR1281" i="4"/>
  <c r="D1282" i="4"/>
  <c r="E1282" i="4"/>
  <c r="F1282" i="4"/>
  <c r="G1282" i="4"/>
  <c r="H1282" i="4"/>
  <c r="I1282" i="4"/>
  <c r="K1282" i="4"/>
  <c r="L1282" i="4"/>
  <c r="M1282" i="4"/>
  <c r="O1282" i="4"/>
  <c r="AI1282" i="4"/>
  <c r="AJ1282" i="4"/>
  <c r="AK1282" i="4"/>
  <c r="AL1282" i="4"/>
  <c r="AN1282" i="4"/>
  <c r="AO1282" i="4"/>
  <c r="AP1282" i="4"/>
  <c r="AR1282" i="4"/>
  <c r="D1283" i="4"/>
  <c r="E1283" i="4"/>
  <c r="F1283" i="4"/>
  <c r="G1283" i="4"/>
  <c r="H1283" i="4"/>
  <c r="I1283" i="4"/>
  <c r="K1283" i="4"/>
  <c r="L1283" i="4"/>
  <c r="M1283" i="4"/>
  <c r="O1283" i="4"/>
  <c r="AI1283" i="4"/>
  <c r="AJ1283" i="4"/>
  <c r="AK1283" i="4"/>
  <c r="AL1283" i="4"/>
  <c r="AN1283" i="4"/>
  <c r="AO1283" i="4"/>
  <c r="AP1283" i="4"/>
  <c r="AR1283" i="4"/>
  <c r="D1284" i="4"/>
  <c r="E1284" i="4"/>
  <c r="F1284" i="4"/>
  <c r="G1284" i="4"/>
  <c r="H1284" i="4"/>
  <c r="I1284" i="4"/>
  <c r="K1284" i="4"/>
  <c r="L1284" i="4"/>
  <c r="M1284" i="4"/>
  <c r="O1284" i="4"/>
  <c r="AI1284" i="4"/>
  <c r="AJ1284" i="4"/>
  <c r="AK1284" i="4"/>
  <c r="AL1284" i="4"/>
  <c r="AN1284" i="4"/>
  <c r="AO1284" i="4"/>
  <c r="AP1284" i="4"/>
  <c r="AR1284" i="4"/>
  <c r="D1285" i="4"/>
  <c r="E1285" i="4"/>
  <c r="F1285" i="4"/>
  <c r="G1285" i="4"/>
  <c r="H1285" i="4"/>
  <c r="I1285" i="4"/>
  <c r="K1285" i="4"/>
  <c r="L1285" i="4"/>
  <c r="M1285" i="4"/>
  <c r="O1285" i="4"/>
  <c r="AI1285" i="4"/>
  <c r="AJ1285" i="4"/>
  <c r="AK1285" i="4"/>
  <c r="AL1285" i="4"/>
  <c r="AN1285" i="4"/>
  <c r="AO1285" i="4"/>
  <c r="AP1285" i="4"/>
  <c r="AR1285" i="4"/>
  <c r="D1286" i="4"/>
  <c r="E1286" i="4"/>
  <c r="F1286" i="4"/>
  <c r="G1286" i="4"/>
  <c r="H1286" i="4"/>
  <c r="I1286" i="4"/>
  <c r="K1286" i="4"/>
  <c r="L1286" i="4"/>
  <c r="M1286" i="4"/>
  <c r="O1286" i="4"/>
  <c r="AI1286" i="4"/>
  <c r="AJ1286" i="4"/>
  <c r="AK1286" i="4"/>
  <c r="AL1286" i="4"/>
  <c r="AN1286" i="4"/>
  <c r="AO1286" i="4"/>
  <c r="AP1286" i="4"/>
  <c r="AR1286" i="4"/>
  <c r="D1287" i="4"/>
  <c r="E1287" i="4"/>
  <c r="F1287" i="4"/>
  <c r="G1287" i="4"/>
  <c r="H1287" i="4"/>
  <c r="I1287" i="4"/>
  <c r="K1287" i="4"/>
  <c r="L1287" i="4"/>
  <c r="M1287" i="4"/>
  <c r="O1287" i="4"/>
  <c r="AI1287" i="4"/>
  <c r="AJ1287" i="4"/>
  <c r="AK1287" i="4"/>
  <c r="AL1287" i="4"/>
  <c r="AN1287" i="4"/>
  <c r="AO1287" i="4"/>
  <c r="AP1287" i="4"/>
  <c r="AR1287" i="4"/>
  <c r="D1288" i="4"/>
  <c r="E1288" i="4"/>
  <c r="F1288" i="4"/>
  <c r="G1288" i="4"/>
  <c r="H1288" i="4"/>
  <c r="I1288" i="4"/>
  <c r="K1288" i="4"/>
  <c r="L1288" i="4"/>
  <c r="M1288" i="4"/>
  <c r="O1288" i="4"/>
  <c r="AI1288" i="4"/>
  <c r="AJ1288" i="4"/>
  <c r="AK1288" i="4"/>
  <c r="AL1288" i="4"/>
  <c r="AN1288" i="4"/>
  <c r="AO1288" i="4"/>
  <c r="AP1288" i="4"/>
  <c r="AR1288" i="4"/>
  <c r="D1289" i="4"/>
  <c r="E1289" i="4"/>
  <c r="F1289" i="4"/>
  <c r="G1289" i="4"/>
  <c r="H1289" i="4"/>
  <c r="I1289" i="4"/>
  <c r="K1289" i="4"/>
  <c r="L1289" i="4"/>
  <c r="M1289" i="4"/>
  <c r="O1289" i="4"/>
  <c r="AI1289" i="4"/>
  <c r="AJ1289" i="4"/>
  <c r="AK1289" i="4"/>
  <c r="AL1289" i="4"/>
  <c r="AN1289" i="4"/>
  <c r="AO1289" i="4"/>
  <c r="AP1289" i="4"/>
  <c r="AR1289" i="4"/>
  <c r="D1290" i="4"/>
  <c r="E1290" i="4"/>
  <c r="F1290" i="4"/>
  <c r="G1290" i="4"/>
  <c r="H1290" i="4"/>
  <c r="I1290" i="4"/>
  <c r="K1290" i="4"/>
  <c r="L1290" i="4"/>
  <c r="M1290" i="4"/>
  <c r="O1290" i="4"/>
  <c r="AI1290" i="4"/>
  <c r="AJ1290" i="4"/>
  <c r="AK1290" i="4"/>
  <c r="AL1290" i="4"/>
  <c r="AN1290" i="4"/>
  <c r="AO1290" i="4"/>
  <c r="AP1290" i="4"/>
  <c r="AR1290" i="4"/>
  <c r="D1291" i="4"/>
  <c r="E1291" i="4"/>
  <c r="F1291" i="4"/>
  <c r="G1291" i="4"/>
  <c r="H1291" i="4"/>
  <c r="I1291" i="4"/>
  <c r="K1291" i="4"/>
  <c r="L1291" i="4"/>
  <c r="M1291" i="4"/>
  <c r="O1291" i="4"/>
  <c r="AI1291" i="4"/>
  <c r="AJ1291" i="4"/>
  <c r="AK1291" i="4"/>
  <c r="AL1291" i="4"/>
  <c r="AN1291" i="4"/>
  <c r="AO1291" i="4"/>
  <c r="AP1291" i="4"/>
  <c r="AR1291" i="4"/>
  <c r="D1292" i="4"/>
  <c r="E1292" i="4"/>
  <c r="F1292" i="4"/>
  <c r="G1292" i="4"/>
  <c r="H1292" i="4"/>
  <c r="I1292" i="4"/>
  <c r="K1292" i="4"/>
  <c r="L1292" i="4"/>
  <c r="M1292" i="4"/>
  <c r="O1292" i="4"/>
  <c r="AI1292" i="4"/>
  <c r="AJ1292" i="4"/>
  <c r="AK1292" i="4"/>
  <c r="AL1292" i="4"/>
  <c r="AN1292" i="4"/>
  <c r="AO1292" i="4"/>
  <c r="AP1292" i="4"/>
  <c r="AR1292" i="4"/>
  <c r="D1293" i="4"/>
  <c r="E1293" i="4"/>
  <c r="F1293" i="4"/>
  <c r="G1293" i="4"/>
  <c r="H1293" i="4"/>
  <c r="I1293" i="4"/>
  <c r="K1293" i="4"/>
  <c r="L1293" i="4"/>
  <c r="M1293" i="4"/>
  <c r="O1293" i="4"/>
  <c r="AI1293" i="4"/>
  <c r="AJ1293" i="4"/>
  <c r="AK1293" i="4"/>
  <c r="AL1293" i="4"/>
  <c r="AN1293" i="4"/>
  <c r="AO1293" i="4"/>
  <c r="AP1293" i="4"/>
  <c r="AR1293" i="4"/>
  <c r="D1294" i="4"/>
  <c r="E1294" i="4"/>
  <c r="F1294" i="4"/>
  <c r="G1294" i="4"/>
  <c r="H1294" i="4"/>
  <c r="I1294" i="4"/>
  <c r="K1294" i="4"/>
  <c r="L1294" i="4"/>
  <c r="M1294" i="4"/>
  <c r="O1294" i="4"/>
  <c r="AI1294" i="4"/>
  <c r="AJ1294" i="4"/>
  <c r="AK1294" i="4"/>
  <c r="AL1294" i="4"/>
  <c r="AN1294" i="4"/>
  <c r="AO1294" i="4"/>
  <c r="AP1294" i="4"/>
  <c r="AR1294" i="4"/>
  <c r="D1295" i="4"/>
  <c r="E1295" i="4"/>
  <c r="F1295" i="4"/>
  <c r="G1295" i="4"/>
  <c r="H1295" i="4"/>
  <c r="I1295" i="4"/>
  <c r="K1295" i="4"/>
  <c r="L1295" i="4"/>
  <c r="M1295" i="4"/>
  <c r="O1295" i="4"/>
  <c r="AI1295" i="4"/>
  <c r="AJ1295" i="4"/>
  <c r="AK1295" i="4"/>
  <c r="AL1295" i="4"/>
  <c r="AN1295" i="4"/>
  <c r="AO1295" i="4"/>
  <c r="AP1295" i="4"/>
  <c r="AR1295" i="4"/>
  <c r="D1296" i="4"/>
  <c r="E1296" i="4"/>
  <c r="F1296" i="4"/>
  <c r="G1296" i="4"/>
  <c r="H1296" i="4"/>
  <c r="I1296" i="4"/>
  <c r="K1296" i="4"/>
  <c r="L1296" i="4"/>
  <c r="M1296" i="4"/>
  <c r="O1296" i="4"/>
  <c r="AI1296" i="4"/>
  <c r="AJ1296" i="4"/>
  <c r="AK1296" i="4"/>
  <c r="AL1296" i="4"/>
  <c r="AN1296" i="4"/>
  <c r="AO1296" i="4"/>
  <c r="AP1296" i="4"/>
  <c r="AR1296" i="4"/>
  <c r="D1297" i="4"/>
  <c r="E1297" i="4"/>
  <c r="F1297" i="4"/>
  <c r="G1297" i="4"/>
  <c r="H1297" i="4"/>
  <c r="I1297" i="4"/>
  <c r="K1297" i="4"/>
  <c r="L1297" i="4"/>
  <c r="M1297" i="4"/>
  <c r="O1297" i="4"/>
  <c r="AI1297" i="4"/>
  <c r="AJ1297" i="4"/>
  <c r="AK1297" i="4"/>
  <c r="AL1297" i="4"/>
  <c r="AN1297" i="4"/>
  <c r="AO1297" i="4"/>
  <c r="AP1297" i="4"/>
  <c r="AR1297" i="4"/>
  <c r="D1298" i="4"/>
  <c r="E1298" i="4"/>
  <c r="F1298" i="4"/>
  <c r="G1298" i="4"/>
  <c r="H1298" i="4"/>
  <c r="I1298" i="4"/>
  <c r="K1298" i="4"/>
  <c r="L1298" i="4"/>
  <c r="M1298" i="4"/>
  <c r="O1298" i="4"/>
  <c r="AI1298" i="4"/>
  <c r="AJ1298" i="4"/>
  <c r="AK1298" i="4"/>
  <c r="AL1298" i="4"/>
  <c r="AN1298" i="4"/>
  <c r="AO1298" i="4"/>
  <c r="AP1298" i="4"/>
  <c r="AR1298" i="4"/>
  <c r="D1299" i="4"/>
  <c r="E1299" i="4"/>
  <c r="F1299" i="4"/>
  <c r="G1299" i="4"/>
  <c r="H1299" i="4"/>
  <c r="I1299" i="4"/>
  <c r="K1299" i="4"/>
  <c r="L1299" i="4"/>
  <c r="M1299" i="4"/>
  <c r="O1299" i="4"/>
  <c r="AI1299" i="4"/>
  <c r="AJ1299" i="4"/>
  <c r="AK1299" i="4"/>
  <c r="AL1299" i="4"/>
  <c r="AN1299" i="4"/>
  <c r="AO1299" i="4"/>
  <c r="AP1299" i="4"/>
  <c r="AR1299" i="4"/>
  <c r="D1300" i="4"/>
  <c r="E1300" i="4"/>
  <c r="F1300" i="4"/>
  <c r="G1300" i="4"/>
  <c r="H1300" i="4"/>
  <c r="I1300" i="4"/>
  <c r="K1300" i="4"/>
  <c r="L1300" i="4"/>
  <c r="M1300" i="4"/>
  <c r="O1300" i="4"/>
  <c r="AI1300" i="4"/>
  <c r="AJ1300" i="4"/>
  <c r="AK1300" i="4"/>
  <c r="AL1300" i="4"/>
  <c r="AN1300" i="4"/>
  <c r="AO1300" i="4"/>
  <c r="AP1300" i="4"/>
  <c r="AR1300" i="4"/>
  <c r="D1301" i="4"/>
  <c r="E1301" i="4"/>
  <c r="F1301" i="4"/>
  <c r="G1301" i="4"/>
  <c r="H1301" i="4"/>
  <c r="I1301" i="4"/>
  <c r="K1301" i="4"/>
  <c r="L1301" i="4"/>
  <c r="M1301" i="4"/>
  <c r="O1301" i="4"/>
  <c r="AI1301" i="4"/>
  <c r="AJ1301" i="4"/>
  <c r="AK1301" i="4"/>
  <c r="AL1301" i="4"/>
  <c r="AN1301" i="4"/>
  <c r="AO1301" i="4"/>
  <c r="AP1301" i="4"/>
  <c r="AR1301" i="4"/>
  <c r="D1302" i="4"/>
  <c r="E1302" i="4"/>
  <c r="F1302" i="4"/>
  <c r="G1302" i="4"/>
  <c r="H1302" i="4"/>
  <c r="I1302" i="4"/>
  <c r="K1302" i="4"/>
  <c r="L1302" i="4"/>
  <c r="M1302" i="4"/>
  <c r="O1302" i="4"/>
  <c r="AI1302" i="4"/>
  <c r="AJ1302" i="4"/>
  <c r="AK1302" i="4"/>
  <c r="AL1302" i="4"/>
  <c r="AN1302" i="4"/>
  <c r="AO1302" i="4"/>
  <c r="AP1302" i="4"/>
  <c r="AR1302" i="4"/>
  <c r="D1303" i="4"/>
  <c r="E1303" i="4"/>
  <c r="F1303" i="4"/>
  <c r="G1303" i="4"/>
  <c r="H1303" i="4"/>
  <c r="I1303" i="4"/>
  <c r="K1303" i="4"/>
  <c r="L1303" i="4"/>
  <c r="M1303" i="4"/>
  <c r="O1303" i="4"/>
  <c r="AI1303" i="4"/>
  <c r="AJ1303" i="4"/>
  <c r="AK1303" i="4"/>
  <c r="AL1303" i="4"/>
  <c r="AN1303" i="4"/>
  <c r="AO1303" i="4"/>
  <c r="AP1303" i="4"/>
  <c r="AR1303" i="4"/>
  <c r="D1304" i="4"/>
  <c r="E1304" i="4"/>
  <c r="F1304" i="4"/>
  <c r="G1304" i="4"/>
  <c r="H1304" i="4"/>
  <c r="I1304" i="4"/>
  <c r="K1304" i="4"/>
  <c r="L1304" i="4"/>
  <c r="M1304" i="4"/>
  <c r="O1304" i="4"/>
  <c r="AI1304" i="4"/>
  <c r="AJ1304" i="4"/>
  <c r="AK1304" i="4"/>
  <c r="AL1304" i="4"/>
  <c r="AN1304" i="4"/>
  <c r="AO1304" i="4"/>
  <c r="AP1304" i="4"/>
  <c r="AR1304" i="4"/>
  <c r="D1305" i="4"/>
  <c r="E1305" i="4"/>
  <c r="F1305" i="4"/>
  <c r="G1305" i="4"/>
  <c r="H1305" i="4"/>
  <c r="I1305" i="4"/>
  <c r="K1305" i="4"/>
  <c r="L1305" i="4"/>
  <c r="M1305" i="4"/>
  <c r="O1305" i="4"/>
  <c r="AI1305" i="4"/>
  <c r="AJ1305" i="4"/>
  <c r="AK1305" i="4"/>
  <c r="AL1305" i="4"/>
  <c r="AN1305" i="4"/>
  <c r="AO1305" i="4"/>
  <c r="AP1305" i="4"/>
  <c r="AR1305" i="4"/>
  <c r="D1306" i="4"/>
  <c r="E1306" i="4"/>
  <c r="F1306" i="4"/>
  <c r="G1306" i="4"/>
  <c r="H1306" i="4"/>
  <c r="I1306" i="4"/>
  <c r="K1306" i="4"/>
  <c r="L1306" i="4"/>
  <c r="M1306" i="4"/>
  <c r="O1306" i="4"/>
  <c r="AI1306" i="4"/>
  <c r="AJ1306" i="4"/>
  <c r="AK1306" i="4"/>
  <c r="AL1306" i="4"/>
  <c r="AN1306" i="4"/>
  <c r="AO1306" i="4"/>
  <c r="AP1306" i="4"/>
  <c r="AR1306" i="4"/>
  <c r="D1307" i="4"/>
  <c r="E1307" i="4"/>
  <c r="F1307" i="4"/>
  <c r="G1307" i="4"/>
  <c r="H1307" i="4"/>
  <c r="I1307" i="4"/>
  <c r="K1307" i="4"/>
  <c r="L1307" i="4"/>
  <c r="M1307" i="4"/>
  <c r="O1307" i="4"/>
  <c r="AI1307" i="4"/>
  <c r="AJ1307" i="4"/>
  <c r="AK1307" i="4"/>
  <c r="AL1307" i="4"/>
  <c r="AN1307" i="4"/>
  <c r="AO1307" i="4"/>
  <c r="AP1307" i="4"/>
  <c r="AR1307" i="4"/>
  <c r="D1308" i="4"/>
  <c r="E1308" i="4"/>
  <c r="F1308" i="4"/>
  <c r="G1308" i="4"/>
  <c r="H1308" i="4"/>
  <c r="I1308" i="4"/>
  <c r="K1308" i="4"/>
  <c r="L1308" i="4"/>
  <c r="M1308" i="4"/>
  <c r="O1308" i="4"/>
  <c r="AI1308" i="4"/>
  <c r="AJ1308" i="4"/>
  <c r="AK1308" i="4"/>
  <c r="AL1308" i="4"/>
  <c r="AN1308" i="4"/>
  <c r="AO1308" i="4"/>
  <c r="AP1308" i="4"/>
  <c r="AR1308" i="4"/>
  <c r="D1309" i="4"/>
  <c r="E1309" i="4"/>
  <c r="F1309" i="4"/>
  <c r="G1309" i="4"/>
  <c r="H1309" i="4"/>
  <c r="I1309" i="4"/>
  <c r="K1309" i="4"/>
  <c r="L1309" i="4"/>
  <c r="M1309" i="4"/>
  <c r="O1309" i="4"/>
  <c r="AI1309" i="4"/>
  <c r="AJ1309" i="4"/>
  <c r="AK1309" i="4"/>
  <c r="AL1309" i="4"/>
  <c r="AN1309" i="4"/>
  <c r="AO1309" i="4"/>
  <c r="AP1309" i="4"/>
  <c r="AR1309" i="4"/>
  <c r="D1310" i="4"/>
  <c r="E1310" i="4"/>
  <c r="F1310" i="4"/>
  <c r="G1310" i="4"/>
  <c r="H1310" i="4"/>
  <c r="I1310" i="4"/>
  <c r="K1310" i="4"/>
  <c r="L1310" i="4"/>
  <c r="M1310" i="4"/>
  <c r="O1310" i="4"/>
  <c r="AI1310" i="4"/>
  <c r="AJ1310" i="4"/>
  <c r="AK1310" i="4"/>
  <c r="AL1310" i="4"/>
  <c r="AN1310" i="4"/>
  <c r="AO1310" i="4"/>
  <c r="AP1310" i="4"/>
  <c r="AR1310" i="4"/>
  <c r="D1311" i="4"/>
  <c r="E1311" i="4"/>
  <c r="F1311" i="4"/>
  <c r="G1311" i="4"/>
  <c r="H1311" i="4"/>
  <c r="I1311" i="4"/>
  <c r="K1311" i="4"/>
  <c r="L1311" i="4"/>
  <c r="M1311" i="4"/>
  <c r="O1311" i="4"/>
  <c r="AI1311" i="4"/>
  <c r="AJ1311" i="4"/>
  <c r="AK1311" i="4"/>
  <c r="AL1311" i="4"/>
  <c r="AN1311" i="4"/>
  <c r="AO1311" i="4"/>
  <c r="AP1311" i="4"/>
  <c r="AR1311" i="4"/>
  <c r="D1312" i="4"/>
  <c r="E1312" i="4"/>
  <c r="F1312" i="4"/>
  <c r="G1312" i="4"/>
  <c r="H1312" i="4"/>
  <c r="I1312" i="4"/>
  <c r="K1312" i="4"/>
  <c r="L1312" i="4"/>
  <c r="M1312" i="4"/>
  <c r="O1312" i="4"/>
  <c r="AI1312" i="4"/>
  <c r="AJ1312" i="4"/>
  <c r="AK1312" i="4"/>
  <c r="AL1312" i="4"/>
  <c r="AN1312" i="4"/>
  <c r="AO1312" i="4"/>
  <c r="AP1312" i="4"/>
  <c r="AR1312" i="4"/>
  <c r="D1313" i="4"/>
  <c r="E1313" i="4"/>
  <c r="F1313" i="4"/>
  <c r="G1313" i="4"/>
  <c r="H1313" i="4"/>
  <c r="I1313" i="4"/>
  <c r="K1313" i="4"/>
  <c r="L1313" i="4"/>
  <c r="M1313" i="4"/>
  <c r="O1313" i="4"/>
  <c r="AI1313" i="4"/>
  <c r="AJ1313" i="4"/>
  <c r="AK1313" i="4"/>
  <c r="AL1313" i="4"/>
  <c r="AN1313" i="4"/>
  <c r="AO1313" i="4"/>
  <c r="AP1313" i="4"/>
  <c r="AR1313" i="4"/>
  <c r="D1314" i="4"/>
  <c r="E1314" i="4"/>
  <c r="F1314" i="4"/>
  <c r="G1314" i="4"/>
  <c r="H1314" i="4"/>
  <c r="I1314" i="4"/>
  <c r="K1314" i="4"/>
  <c r="L1314" i="4"/>
  <c r="M1314" i="4"/>
  <c r="O1314" i="4"/>
  <c r="AI1314" i="4"/>
  <c r="AJ1314" i="4"/>
  <c r="AK1314" i="4"/>
  <c r="AL1314" i="4"/>
  <c r="AN1314" i="4"/>
  <c r="AO1314" i="4"/>
  <c r="AP1314" i="4"/>
  <c r="AR1314" i="4"/>
  <c r="D1315" i="4"/>
  <c r="E1315" i="4"/>
  <c r="F1315" i="4"/>
  <c r="G1315" i="4"/>
  <c r="H1315" i="4"/>
  <c r="I1315" i="4"/>
  <c r="K1315" i="4"/>
  <c r="L1315" i="4"/>
  <c r="M1315" i="4"/>
  <c r="O1315" i="4"/>
  <c r="AI1315" i="4"/>
  <c r="AJ1315" i="4"/>
  <c r="AK1315" i="4"/>
  <c r="AL1315" i="4"/>
  <c r="AN1315" i="4"/>
  <c r="AO1315" i="4"/>
  <c r="AP1315" i="4"/>
  <c r="AR1315" i="4"/>
  <c r="D1316" i="4"/>
  <c r="E1316" i="4"/>
  <c r="F1316" i="4"/>
  <c r="G1316" i="4"/>
  <c r="H1316" i="4"/>
  <c r="I1316" i="4"/>
  <c r="K1316" i="4"/>
  <c r="L1316" i="4"/>
  <c r="M1316" i="4"/>
  <c r="O1316" i="4"/>
  <c r="AI1316" i="4"/>
  <c r="AJ1316" i="4"/>
  <c r="AK1316" i="4"/>
  <c r="AL1316" i="4"/>
  <c r="AN1316" i="4"/>
  <c r="AO1316" i="4"/>
  <c r="AP1316" i="4"/>
  <c r="AR1316" i="4"/>
  <c r="D1317" i="4"/>
  <c r="E1317" i="4"/>
  <c r="F1317" i="4"/>
  <c r="G1317" i="4"/>
  <c r="H1317" i="4"/>
  <c r="I1317" i="4"/>
  <c r="K1317" i="4"/>
  <c r="L1317" i="4"/>
  <c r="M1317" i="4"/>
  <c r="O1317" i="4"/>
  <c r="AI1317" i="4"/>
  <c r="AJ1317" i="4"/>
  <c r="AK1317" i="4"/>
  <c r="AL1317" i="4"/>
  <c r="AN1317" i="4"/>
  <c r="AO1317" i="4"/>
  <c r="AP1317" i="4"/>
  <c r="AR1317" i="4"/>
  <c r="D1318" i="4"/>
  <c r="E1318" i="4"/>
  <c r="F1318" i="4"/>
  <c r="G1318" i="4"/>
  <c r="H1318" i="4"/>
  <c r="I1318" i="4"/>
  <c r="K1318" i="4"/>
  <c r="L1318" i="4"/>
  <c r="M1318" i="4"/>
  <c r="O1318" i="4"/>
  <c r="AI1318" i="4"/>
  <c r="AJ1318" i="4"/>
  <c r="AK1318" i="4"/>
  <c r="AL1318" i="4"/>
  <c r="AN1318" i="4"/>
  <c r="AO1318" i="4"/>
  <c r="AP1318" i="4"/>
  <c r="AR1318" i="4"/>
  <c r="D1319" i="4"/>
  <c r="E1319" i="4"/>
  <c r="F1319" i="4"/>
  <c r="G1319" i="4"/>
  <c r="H1319" i="4"/>
  <c r="I1319" i="4"/>
  <c r="K1319" i="4"/>
  <c r="L1319" i="4"/>
  <c r="M1319" i="4"/>
  <c r="O1319" i="4"/>
  <c r="AI1319" i="4"/>
  <c r="AJ1319" i="4"/>
  <c r="AK1319" i="4"/>
  <c r="AL1319" i="4"/>
  <c r="AN1319" i="4"/>
  <c r="AO1319" i="4"/>
  <c r="AP1319" i="4"/>
  <c r="AR1319" i="4"/>
  <c r="D1320" i="4"/>
  <c r="E1320" i="4"/>
  <c r="F1320" i="4"/>
  <c r="G1320" i="4"/>
  <c r="H1320" i="4"/>
  <c r="I1320" i="4"/>
  <c r="K1320" i="4"/>
  <c r="L1320" i="4"/>
  <c r="M1320" i="4"/>
  <c r="O1320" i="4"/>
  <c r="AI1320" i="4"/>
  <c r="AJ1320" i="4"/>
  <c r="AK1320" i="4"/>
  <c r="AL1320" i="4"/>
  <c r="AN1320" i="4"/>
  <c r="AO1320" i="4"/>
  <c r="AP1320" i="4"/>
  <c r="AR1320" i="4"/>
  <c r="D1321" i="4"/>
  <c r="E1321" i="4"/>
  <c r="F1321" i="4"/>
  <c r="G1321" i="4"/>
  <c r="H1321" i="4"/>
  <c r="I1321" i="4"/>
  <c r="K1321" i="4"/>
  <c r="L1321" i="4"/>
  <c r="M1321" i="4"/>
  <c r="O1321" i="4"/>
  <c r="AI1321" i="4"/>
  <c r="AJ1321" i="4"/>
  <c r="AK1321" i="4"/>
  <c r="AL1321" i="4"/>
  <c r="AN1321" i="4"/>
  <c r="AO1321" i="4"/>
  <c r="AP1321" i="4"/>
  <c r="AR1321" i="4"/>
  <c r="D1322" i="4"/>
  <c r="E1322" i="4"/>
  <c r="F1322" i="4"/>
  <c r="G1322" i="4"/>
  <c r="H1322" i="4"/>
  <c r="I1322" i="4"/>
  <c r="K1322" i="4"/>
  <c r="L1322" i="4"/>
  <c r="M1322" i="4"/>
  <c r="O1322" i="4"/>
  <c r="AI1322" i="4"/>
  <c r="AJ1322" i="4"/>
  <c r="AK1322" i="4"/>
  <c r="AL1322" i="4"/>
  <c r="AN1322" i="4"/>
  <c r="AO1322" i="4"/>
  <c r="AP1322" i="4"/>
  <c r="AR1322" i="4"/>
  <c r="D1323" i="4"/>
  <c r="E1323" i="4"/>
  <c r="F1323" i="4"/>
  <c r="G1323" i="4"/>
  <c r="H1323" i="4"/>
  <c r="I1323" i="4"/>
  <c r="K1323" i="4"/>
  <c r="L1323" i="4"/>
  <c r="M1323" i="4"/>
  <c r="O1323" i="4"/>
  <c r="AI1323" i="4"/>
  <c r="AJ1323" i="4"/>
  <c r="AK1323" i="4"/>
  <c r="AL1323" i="4"/>
  <c r="AN1323" i="4"/>
  <c r="AO1323" i="4"/>
  <c r="AP1323" i="4"/>
  <c r="AR1323" i="4"/>
  <c r="D1324" i="4"/>
  <c r="E1324" i="4"/>
  <c r="F1324" i="4"/>
  <c r="G1324" i="4"/>
  <c r="H1324" i="4"/>
  <c r="I1324" i="4"/>
  <c r="K1324" i="4"/>
  <c r="L1324" i="4"/>
  <c r="M1324" i="4"/>
  <c r="O1324" i="4"/>
  <c r="AI1324" i="4"/>
  <c r="AJ1324" i="4"/>
  <c r="AK1324" i="4"/>
  <c r="AL1324" i="4"/>
  <c r="AN1324" i="4"/>
  <c r="AO1324" i="4"/>
  <c r="AP1324" i="4"/>
  <c r="AR1324" i="4"/>
  <c r="D1325" i="4"/>
  <c r="E1325" i="4"/>
  <c r="F1325" i="4"/>
  <c r="G1325" i="4"/>
  <c r="H1325" i="4"/>
  <c r="I1325" i="4"/>
  <c r="K1325" i="4"/>
  <c r="L1325" i="4"/>
  <c r="M1325" i="4"/>
  <c r="O1325" i="4"/>
  <c r="AI1325" i="4"/>
  <c r="AJ1325" i="4"/>
  <c r="AK1325" i="4"/>
  <c r="AL1325" i="4"/>
  <c r="AN1325" i="4"/>
  <c r="AO1325" i="4"/>
  <c r="AP1325" i="4"/>
  <c r="AR1325" i="4"/>
  <c r="D1326" i="4"/>
  <c r="E1326" i="4"/>
  <c r="F1326" i="4"/>
  <c r="G1326" i="4"/>
  <c r="H1326" i="4"/>
  <c r="I1326" i="4"/>
  <c r="K1326" i="4"/>
  <c r="L1326" i="4"/>
  <c r="M1326" i="4"/>
  <c r="O1326" i="4"/>
  <c r="AI1326" i="4"/>
  <c r="AJ1326" i="4"/>
  <c r="AK1326" i="4"/>
  <c r="AL1326" i="4"/>
  <c r="AN1326" i="4"/>
  <c r="AO1326" i="4"/>
  <c r="AP1326" i="4"/>
  <c r="AR1326" i="4"/>
  <c r="D1327" i="4"/>
  <c r="E1327" i="4"/>
  <c r="F1327" i="4"/>
  <c r="G1327" i="4"/>
  <c r="H1327" i="4"/>
  <c r="I1327" i="4"/>
  <c r="K1327" i="4"/>
  <c r="L1327" i="4"/>
  <c r="M1327" i="4"/>
  <c r="O1327" i="4"/>
  <c r="AI1327" i="4"/>
  <c r="AJ1327" i="4"/>
  <c r="AK1327" i="4"/>
  <c r="AL1327" i="4"/>
  <c r="AN1327" i="4"/>
  <c r="AO1327" i="4"/>
  <c r="AP1327" i="4"/>
  <c r="AR1327" i="4"/>
  <c r="D1328" i="4"/>
  <c r="E1328" i="4"/>
  <c r="F1328" i="4"/>
  <c r="G1328" i="4"/>
  <c r="H1328" i="4"/>
  <c r="I1328" i="4"/>
  <c r="K1328" i="4"/>
  <c r="L1328" i="4"/>
  <c r="M1328" i="4"/>
  <c r="O1328" i="4"/>
  <c r="AI1328" i="4"/>
  <c r="AJ1328" i="4"/>
  <c r="AK1328" i="4"/>
  <c r="AL1328" i="4"/>
  <c r="AN1328" i="4"/>
  <c r="AO1328" i="4"/>
  <c r="AP1328" i="4"/>
  <c r="AR1328" i="4"/>
  <c r="D1329" i="4"/>
  <c r="E1329" i="4"/>
  <c r="F1329" i="4"/>
  <c r="G1329" i="4"/>
  <c r="H1329" i="4"/>
  <c r="I1329" i="4"/>
  <c r="K1329" i="4"/>
  <c r="L1329" i="4"/>
  <c r="M1329" i="4"/>
  <c r="O1329" i="4"/>
  <c r="AI1329" i="4"/>
  <c r="AJ1329" i="4"/>
  <c r="AK1329" i="4"/>
  <c r="AL1329" i="4"/>
  <c r="AN1329" i="4"/>
  <c r="AO1329" i="4"/>
  <c r="AP1329" i="4"/>
  <c r="AR1329" i="4"/>
  <c r="D1330" i="4"/>
  <c r="E1330" i="4"/>
  <c r="F1330" i="4"/>
  <c r="G1330" i="4"/>
  <c r="H1330" i="4"/>
  <c r="I1330" i="4"/>
  <c r="K1330" i="4"/>
  <c r="L1330" i="4"/>
  <c r="M1330" i="4"/>
  <c r="O1330" i="4"/>
  <c r="AI1330" i="4"/>
  <c r="AJ1330" i="4"/>
  <c r="AK1330" i="4"/>
  <c r="AL1330" i="4"/>
  <c r="AN1330" i="4"/>
  <c r="AO1330" i="4"/>
  <c r="AP1330" i="4"/>
  <c r="AR1330" i="4"/>
  <c r="D1331" i="4"/>
  <c r="E1331" i="4"/>
  <c r="F1331" i="4"/>
  <c r="G1331" i="4"/>
  <c r="H1331" i="4"/>
  <c r="I1331" i="4"/>
  <c r="K1331" i="4"/>
  <c r="L1331" i="4"/>
  <c r="M1331" i="4"/>
  <c r="O1331" i="4"/>
  <c r="AI1331" i="4"/>
  <c r="AJ1331" i="4"/>
  <c r="AK1331" i="4"/>
  <c r="AL1331" i="4"/>
  <c r="AN1331" i="4"/>
  <c r="AO1331" i="4"/>
  <c r="AP1331" i="4"/>
  <c r="AR1331" i="4"/>
  <c r="D1332" i="4"/>
  <c r="E1332" i="4"/>
  <c r="F1332" i="4"/>
  <c r="G1332" i="4"/>
  <c r="H1332" i="4"/>
  <c r="I1332" i="4"/>
  <c r="K1332" i="4"/>
  <c r="L1332" i="4"/>
  <c r="M1332" i="4"/>
  <c r="O1332" i="4"/>
  <c r="AI1332" i="4"/>
  <c r="AJ1332" i="4"/>
  <c r="AK1332" i="4"/>
  <c r="AL1332" i="4"/>
  <c r="AN1332" i="4"/>
  <c r="AO1332" i="4"/>
  <c r="AP1332" i="4"/>
  <c r="AR1332" i="4"/>
  <c r="D1333" i="4"/>
  <c r="E1333" i="4"/>
  <c r="F1333" i="4"/>
  <c r="G1333" i="4"/>
  <c r="H1333" i="4"/>
  <c r="I1333" i="4"/>
  <c r="K1333" i="4"/>
  <c r="L1333" i="4"/>
  <c r="M1333" i="4"/>
  <c r="O1333" i="4"/>
  <c r="AI1333" i="4"/>
  <c r="AJ1333" i="4"/>
  <c r="AK1333" i="4"/>
  <c r="AL1333" i="4"/>
  <c r="AN1333" i="4"/>
  <c r="AO1333" i="4"/>
  <c r="AP1333" i="4"/>
  <c r="AR1333" i="4"/>
  <c r="D1334" i="4"/>
  <c r="E1334" i="4"/>
  <c r="F1334" i="4"/>
  <c r="G1334" i="4"/>
  <c r="H1334" i="4"/>
  <c r="I1334" i="4"/>
  <c r="K1334" i="4"/>
  <c r="L1334" i="4"/>
  <c r="M1334" i="4"/>
  <c r="O1334" i="4"/>
  <c r="AI1334" i="4"/>
  <c r="AJ1334" i="4"/>
  <c r="AK1334" i="4"/>
  <c r="AL1334" i="4"/>
  <c r="AN1334" i="4"/>
  <c r="AO1334" i="4"/>
  <c r="AP1334" i="4"/>
  <c r="AR1334" i="4"/>
  <c r="D1335" i="4"/>
  <c r="E1335" i="4"/>
  <c r="F1335" i="4"/>
  <c r="G1335" i="4"/>
  <c r="H1335" i="4"/>
  <c r="I1335" i="4"/>
  <c r="K1335" i="4"/>
  <c r="L1335" i="4"/>
  <c r="M1335" i="4"/>
  <c r="O1335" i="4"/>
  <c r="AI1335" i="4"/>
  <c r="AJ1335" i="4"/>
  <c r="AK1335" i="4"/>
  <c r="AL1335" i="4"/>
  <c r="AN1335" i="4"/>
  <c r="AO1335" i="4"/>
  <c r="AP1335" i="4"/>
  <c r="AR1335" i="4"/>
  <c r="D1336" i="4"/>
  <c r="E1336" i="4"/>
  <c r="F1336" i="4"/>
  <c r="G1336" i="4"/>
  <c r="H1336" i="4"/>
  <c r="I1336" i="4"/>
  <c r="K1336" i="4"/>
  <c r="L1336" i="4"/>
  <c r="M1336" i="4"/>
  <c r="O1336" i="4"/>
  <c r="AI1336" i="4"/>
  <c r="AJ1336" i="4"/>
  <c r="AK1336" i="4"/>
  <c r="AL1336" i="4"/>
  <c r="AN1336" i="4"/>
  <c r="AO1336" i="4"/>
  <c r="AP1336" i="4"/>
  <c r="AR1336" i="4"/>
  <c r="D1337" i="4"/>
  <c r="E1337" i="4"/>
  <c r="F1337" i="4"/>
  <c r="G1337" i="4"/>
  <c r="H1337" i="4"/>
  <c r="I1337" i="4"/>
  <c r="K1337" i="4"/>
  <c r="L1337" i="4"/>
  <c r="M1337" i="4"/>
  <c r="O1337" i="4"/>
  <c r="AI1337" i="4"/>
  <c r="AJ1337" i="4"/>
  <c r="AK1337" i="4"/>
  <c r="AL1337" i="4"/>
  <c r="AN1337" i="4"/>
  <c r="AO1337" i="4"/>
  <c r="AP1337" i="4"/>
  <c r="AR1337" i="4"/>
  <c r="D1338" i="4"/>
  <c r="E1338" i="4"/>
  <c r="F1338" i="4"/>
  <c r="G1338" i="4"/>
  <c r="H1338" i="4"/>
  <c r="I1338" i="4"/>
  <c r="K1338" i="4"/>
  <c r="L1338" i="4"/>
  <c r="M1338" i="4"/>
  <c r="O1338" i="4"/>
  <c r="AI1338" i="4"/>
  <c r="AJ1338" i="4"/>
  <c r="AK1338" i="4"/>
  <c r="AL1338" i="4"/>
  <c r="AN1338" i="4"/>
  <c r="AO1338" i="4"/>
  <c r="AP1338" i="4"/>
  <c r="AR1338" i="4"/>
  <c r="D1340" i="4"/>
  <c r="E1340" i="4"/>
  <c r="F1340" i="4"/>
  <c r="G1340" i="4"/>
  <c r="H1340" i="4"/>
  <c r="I1340" i="4"/>
  <c r="K1340" i="4"/>
  <c r="L1340" i="4"/>
  <c r="M1340" i="4"/>
  <c r="O1340" i="4"/>
  <c r="AI1340" i="4"/>
  <c r="AJ1340" i="4"/>
  <c r="AK1340" i="4"/>
  <c r="AL1340" i="4"/>
  <c r="AN1340" i="4"/>
  <c r="AO1340" i="4"/>
  <c r="AP1340" i="4"/>
  <c r="AR1340" i="4"/>
  <c r="D1341" i="4"/>
  <c r="E1341" i="4"/>
  <c r="F1341" i="4"/>
  <c r="G1341" i="4"/>
  <c r="H1341" i="4"/>
  <c r="I1341" i="4"/>
  <c r="K1341" i="4"/>
  <c r="L1341" i="4"/>
  <c r="M1341" i="4"/>
  <c r="O1341" i="4"/>
  <c r="AI1341" i="4"/>
  <c r="AJ1341" i="4"/>
  <c r="AK1341" i="4"/>
  <c r="AL1341" i="4"/>
  <c r="AN1341" i="4"/>
  <c r="AO1341" i="4"/>
  <c r="AP1341" i="4"/>
  <c r="AR1341" i="4"/>
  <c r="D1342" i="4"/>
  <c r="E1342" i="4"/>
  <c r="F1342" i="4"/>
  <c r="G1342" i="4"/>
  <c r="H1342" i="4"/>
  <c r="I1342" i="4"/>
  <c r="K1342" i="4"/>
  <c r="L1342" i="4"/>
  <c r="M1342" i="4"/>
  <c r="O1342" i="4"/>
  <c r="AI1342" i="4"/>
  <c r="AJ1342" i="4"/>
  <c r="AK1342" i="4"/>
  <c r="AL1342" i="4"/>
  <c r="AN1342" i="4"/>
  <c r="AO1342" i="4"/>
  <c r="AP1342" i="4"/>
  <c r="AR1342" i="4"/>
  <c r="D1343" i="4"/>
  <c r="E1343" i="4"/>
  <c r="F1343" i="4"/>
  <c r="G1343" i="4"/>
  <c r="H1343" i="4"/>
  <c r="I1343" i="4"/>
  <c r="K1343" i="4"/>
  <c r="L1343" i="4"/>
  <c r="M1343" i="4"/>
  <c r="O1343" i="4"/>
  <c r="AI1343" i="4"/>
  <c r="AJ1343" i="4"/>
  <c r="AK1343" i="4"/>
  <c r="AL1343" i="4"/>
  <c r="AN1343" i="4"/>
  <c r="AO1343" i="4"/>
  <c r="AP1343" i="4"/>
  <c r="AR1343" i="4"/>
  <c r="D1344" i="4"/>
  <c r="E1344" i="4"/>
  <c r="F1344" i="4"/>
  <c r="G1344" i="4"/>
  <c r="H1344" i="4"/>
  <c r="I1344" i="4"/>
  <c r="K1344" i="4"/>
  <c r="L1344" i="4"/>
  <c r="M1344" i="4"/>
  <c r="O1344" i="4"/>
  <c r="AI1344" i="4"/>
  <c r="AJ1344" i="4"/>
  <c r="AK1344" i="4"/>
  <c r="AL1344" i="4"/>
  <c r="AN1344" i="4"/>
  <c r="AO1344" i="4"/>
  <c r="AP1344" i="4"/>
  <c r="AR1344" i="4"/>
  <c r="D1345" i="4"/>
  <c r="E1345" i="4"/>
  <c r="F1345" i="4"/>
  <c r="G1345" i="4"/>
  <c r="H1345" i="4"/>
  <c r="I1345" i="4"/>
  <c r="K1345" i="4"/>
  <c r="L1345" i="4"/>
  <c r="M1345" i="4"/>
  <c r="O1345" i="4"/>
  <c r="AI1345" i="4"/>
  <c r="AJ1345" i="4"/>
  <c r="AK1345" i="4"/>
  <c r="AL1345" i="4"/>
  <c r="AN1345" i="4"/>
  <c r="AO1345" i="4"/>
  <c r="AP1345" i="4"/>
  <c r="AR1345" i="4"/>
  <c r="D1346" i="4"/>
  <c r="E1346" i="4"/>
  <c r="F1346" i="4"/>
  <c r="G1346" i="4"/>
  <c r="H1346" i="4"/>
  <c r="I1346" i="4"/>
  <c r="K1346" i="4"/>
  <c r="L1346" i="4"/>
  <c r="M1346" i="4"/>
  <c r="O1346" i="4"/>
  <c r="AI1346" i="4"/>
  <c r="AJ1346" i="4"/>
  <c r="AK1346" i="4"/>
  <c r="AL1346" i="4"/>
  <c r="AN1346" i="4"/>
  <c r="AO1346" i="4"/>
  <c r="AP1346" i="4"/>
  <c r="AR1346" i="4"/>
  <c r="D1347" i="4"/>
  <c r="E1347" i="4"/>
  <c r="F1347" i="4"/>
  <c r="G1347" i="4"/>
  <c r="H1347" i="4"/>
  <c r="I1347" i="4"/>
  <c r="K1347" i="4"/>
  <c r="L1347" i="4"/>
  <c r="M1347" i="4"/>
  <c r="O1347" i="4"/>
  <c r="AI1347" i="4"/>
  <c r="AJ1347" i="4"/>
  <c r="AK1347" i="4"/>
  <c r="AL1347" i="4"/>
  <c r="AN1347" i="4"/>
  <c r="AO1347" i="4"/>
  <c r="AP1347" i="4"/>
  <c r="AR1347" i="4"/>
  <c r="D1348" i="4"/>
  <c r="E1348" i="4"/>
  <c r="F1348" i="4"/>
  <c r="G1348" i="4"/>
  <c r="H1348" i="4"/>
  <c r="I1348" i="4"/>
  <c r="K1348" i="4"/>
  <c r="L1348" i="4"/>
  <c r="M1348" i="4"/>
  <c r="O1348" i="4"/>
  <c r="AI1348" i="4"/>
  <c r="AJ1348" i="4"/>
  <c r="AK1348" i="4"/>
  <c r="AL1348" i="4"/>
  <c r="AN1348" i="4"/>
  <c r="AO1348" i="4"/>
  <c r="AP1348" i="4"/>
  <c r="AR1348" i="4"/>
  <c r="D1349" i="4"/>
  <c r="E1349" i="4"/>
  <c r="F1349" i="4"/>
  <c r="G1349" i="4"/>
  <c r="H1349" i="4"/>
  <c r="I1349" i="4"/>
  <c r="K1349" i="4"/>
  <c r="L1349" i="4"/>
  <c r="M1349" i="4"/>
  <c r="O1349" i="4"/>
  <c r="AI1349" i="4"/>
  <c r="AJ1349" i="4"/>
  <c r="AK1349" i="4"/>
  <c r="AL1349" i="4"/>
  <c r="AN1349" i="4"/>
  <c r="AO1349" i="4"/>
  <c r="AP1349" i="4"/>
  <c r="AR1349" i="4"/>
  <c r="D1350" i="4"/>
  <c r="E1350" i="4"/>
  <c r="F1350" i="4"/>
  <c r="G1350" i="4"/>
  <c r="H1350" i="4"/>
  <c r="I1350" i="4"/>
  <c r="K1350" i="4"/>
  <c r="L1350" i="4"/>
  <c r="M1350" i="4"/>
  <c r="O1350" i="4"/>
  <c r="AI1350" i="4"/>
  <c r="AJ1350" i="4"/>
  <c r="AK1350" i="4"/>
  <c r="AL1350" i="4"/>
  <c r="AN1350" i="4"/>
  <c r="AO1350" i="4"/>
  <c r="AP1350" i="4"/>
  <c r="AR1350" i="4"/>
  <c r="D1352" i="4"/>
  <c r="E1352" i="4"/>
  <c r="F1352" i="4"/>
  <c r="G1352" i="4"/>
  <c r="H1352" i="4"/>
  <c r="I1352" i="4"/>
  <c r="K1352" i="4"/>
  <c r="L1352" i="4"/>
  <c r="M1352" i="4"/>
  <c r="O1352" i="4"/>
  <c r="AI1352" i="4"/>
  <c r="AJ1352" i="4"/>
  <c r="AK1352" i="4"/>
  <c r="AL1352" i="4"/>
  <c r="AN1352" i="4"/>
  <c r="AO1352" i="4"/>
  <c r="AP1352" i="4"/>
  <c r="AR1352" i="4"/>
  <c r="D1353" i="4"/>
  <c r="E1353" i="4"/>
  <c r="F1353" i="4"/>
  <c r="G1353" i="4"/>
  <c r="H1353" i="4"/>
  <c r="I1353" i="4"/>
  <c r="K1353" i="4"/>
  <c r="L1353" i="4"/>
  <c r="M1353" i="4"/>
  <c r="O1353" i="4"/>
  <c r="AI1353" i="4"/>
  <c r="AJ1353" i="4"/>
  <c r="AK1353" i="4"/>
  <c r="AL1353" i="4"/>
  <c r="AN1353" i="4"/>
  <c r="AO1353" i="4"/>
  <c r="AP1353" i="4"/>
  <c r="AR1353" i="4"/>
  <c r="D1354" i="4"/>
  <c r="E1354" i="4"/>
  <c r="F1354" i="4"/>
  <c r="G1354" i="4"/>
  <c r="H1354" i="4"/>
  <c r="I1354" i="4"/>
  <c r="K1354" i="4"/>
  <c r="L1354" i="4"/>
  <c r="M1354" i="4"/>
  <c r="O1354" i="4"/>
  <c r="AI1354" i="4"/>
  <c r="AJ1354" i="4"/>
  <c r="AK1354" i="4"/>
  <c r="AL1354" i="4"/>
  <c r="AN1354" i="4"/>
  <c r="AO1354" i="4"/>
  <c r="AP1354" i="4"/>
  <c r="AR1354" i="4"/>
  <c r="D1355" i="4"/>
  <c r="E1355" i="4"/>
  <c r="F1355" i="4"/>
  <c r="G1355" i="4"/>
  <c r="H1355" i="4"/>
  <c r="I1355" i="4"/>
  <c r="K1355" i="4"/>
  <c r="L1355" i="4"/>
  <c r="M1355" i="4"/>
  <c r="O1355" i="4"/>
  <c r="AI1355" i="4"/>
  <c r="AJ1355" i="4"/>
  <c r="AK1355" i="4"/>
  <c r="AL1355" i="4"/>
  <c r="AN1355" i="4"/>
  <c r="AO1355" i="4"/>
  <c r="AP1355" i="4"/>
  <c r="AR1355" i="4"/>
  <c r="D1356" i="4"/>
  <c r="E1356" i="4"/>
  <c r="F1356" i="4"/>
  <c r="G1356" i="4"/>
  <c r="H1356" i="4"/>
  <c r="I1356" i="4"/>
  <c r="K1356" i="4"/>
  <c r="L1356" i="4"/>
  <c r="M1356" i="4"/>
  <c r="O1356" i="4"/>
  <c r="AI1356" i="4"/>
  <c r="AJ1356" i="4"/>
  <c r="AK1356" i="4"/>
  <c r="AL1356" i="4"/>
  <c r="AN1356" i="4"/>
  <c r="AO1356" i="4"/>
  <c r="AP1356" i="4"/>
  <c r="AR1356" i="4"/>
  <c r="D1357" i="4"/>
  <c r="E1357" i="4"/>
  <c r="F1357" i="4"/>
  <c r="G1357" i="4"/>
  <c r="H1357" i="4"/>
  <c r="I1357" i="4"/>
  <c r="K1357" i="4"/>
  <c r="L1357" i="4"/>
  <c r="M1357" i="4"/>
  <c r="O1357" i="4"/>
  <c r="AI1357" i="4"/>
  <c r="AJ1357" i="4"/>
  <c r="AK1357" i="4"/>
  <c r="AL1357" i="4"/>
  <c r="AN1357" i="4"/>
  <c r="AO1357" i="4"/>
  <c r="AP1357" i="4"/>
  <c r="AR1357" i="4"/>
  <c r="D1358" i="4"/>
  <c r="E1358" i="4"/>
  <c r="F1358" i="4"/>
  <c r="G1358" i="4"/>
  <c r="H1358" i="4"/>
  <c r="I1358" i="4"/>
  <c r="K1358" i="4"/>
  <c r="L1358" i="4"/>
  <c r="M1358" i="4"/>
  <c r="O1358" i="4"/>
  <c r="AI1358" i="4"/>
  <c r="AJ1358" i="4"/>
  <c r="AK1358" i="4"/>
  <c r="AL1358" i="4"/>
  <c r="AN1358" i="4"/>
  <c r="AO1358" i="4"/>
  <c r="AP1358" i="4"/>
  <c r="AR1358" i="4"/>
  <c r="D1359" i="4"/>
  <c r="E1359" i="4"/>
  <c r="F1359" i="4"/>
  <c r="G1359" i="4"/>
  <c r="H1359" i="4"/>
  <c r="I1359" i="4"/>
  <c r="K1359" i="4"/>
  <c r="L1359" i="4"/>
  <c r="M1359" i="4"/>
  <c r="O1359" i="4"/>
  <c r="AI1359" i="4"/>
  <c r="AJ1359" i="4"/>
  <c r="AK1359" i="4"/>
  <c r="AL1359" i="4"/>
  <c r="AN1359" i="4"/>
  <c r="AO1359" i="4"/>
  <c r="AP1359" i="4"/>
  <c r="AR1359" i="4"/>
  <c r="D1360" i="4"/>
  <c r="E1360" i="4"/>
  <c r="F1360" i="4"/>
  <c r="G1360" i="4"/>
  <c r="H1360" i="4"/>
  <c r="I1360" i="4"/>
  <c r="K1360" i="4"/>
  <c r="L1360" i="4"/>
  <c r="M1360" i="4"/>
  <c r="O1360" i="4"/>
  <c r="AI1360" i="4"/>
  <c r="AJ1360" i="4"/>
  <c r="AK1360" i="4"/>
  <c r="AL1360" i="4"/>
  <c r="AN1360" i="4"/>
  <c r="AO1360" i="4"/>
  <c r="AP1360" i="4"/>
  <c r="AR1360" i="4"/>
  <c r="D1361" i="4"/>
  <c r="E1361" i="4"/>
  <c r="F1361" i="4"/>
  <c r="G1361" i="4"/>
  <c r="H1361" i="4"/>
  <c r="I1361" i="4"/>
  <c r="K1361" i="4"/>
  <c r="L1361" i="4"/>
  <c r="M1361" i="4"/>
  <c r="O1361" i="4"/>
  <c r="AI1361" i="4"/>
  <c r="AJ1361" i="4"/>
  <c r="AK1361" i="4"/>
  <c r="AL1361" i="4"/>
  <c r="AN1361" i="4"/>
  <c r="AO1361" i="4"/>
  <c r="AP1361" i="4"/>
  <c r="AR1361" i="4"/>
  <c r="D1362" i="4"/>
  <c r="E1362" i="4"/>
  <c r="F1362" i="4"/>
  <c r="G1362" i="4"/>
  <c r="H1362" i="4"/>
  <c r="I1362" i="4"/>
  <c r="K1362" i="4"/>
  <c r="L1362" i="4"/>
  <c r="M1362" i="4"/>
  <c r="O1362" i="4"/>
  <c r="AI1362" i="4"/>
  <c r="AJ1362" i="4"/>
  <c r="AK1362" i="4"/>
  <c r="AL1362" i="4"/>
  <c r="AN1362" i="4"/>
  <c r="AO1362" i="4"/>
  <c r="AP1362" i="4"/>
  <c r="AR1362" i="4"/>
  <c r="D1363" i="4"/>
  <c r="E1363" i="4"/>
  <c r="F1363" i="4"/>
  <c r="G1363" i="4"/>
  <c r="H1363" i="4"/>
  <c r="I1363" i="4"/>
  <c r="K1363" i="4"/>
  <c r="L1363" i="4"/>
  <c r="M1363" i="4"/>
  <c r="O1363" i="4"/>
  <c r="AI1363" i="4"/>
  <c r="AJ1363" i="4"/>
  <c r="AK1363" i="4"/>
  <c r="AL1363" i="4"/>
  <c r="AN1363" i="4"/>
  <c r="AO1363" i="4"/>
  <c r="AP1363" i="4"/>
  <c r="AR1363" i="4"/>
  <c r="D1364" i="4"/>
  <c r="E1364" i="4"/>
  <c r="F1364" i="4"/>
  <c r="G1364" i="4"/>
  <c r="H1364" i="4"/>
  <c r="I1364" i="4"/>
  <c r="K1364" i="4"/>
  <c r="L1364" i="4"/>
  <c r="M1364" i="4"/>
  <c r="O1364" i="4"/>
  <c r="AI1364" i="4"/>
  <c r="AJ1364" i="4"/>
  <c r="AK1364" i="4"/>
  <c r="AL1364" i="4"/>
  <c r="AN1364" i="4"/>
  <c r="AO1364" i="4"/>
  <c r="AP1364" i="4"/>
  <c r="AR1364" i="4"/>
  <c r="D1365" i="4"/>
  <c r="E1365" i="4"/>
  <c r="F1365" i="4"/>
  <c r="G1365" i="4"/>
  <c r="H1365" i="4"/>
  <c r="I1365" i="4"/>
  <c r="K1365" i="4"/>
  <c r="L1365" i="4"/>
  <c r="M1365" i="4"/>
  <c r="O1365" i="4"/>
  <c r="AI1365" i="4"/>
  <c r="AJ1365" i="4"/>
  <c r="AK1365" i="4"/>
  <c r="AL1365" i="4"/>
  <c r="AN1365" i="4"/>
  <c r="AO1365" i="4"/>
  <c r="AP1365" i="4"/>
  <c r="AR1365" i="4"/>
  <c r="D1366" i="4"/>
  <c r="E1366" i="4"/>
  <c r="F1366" i="4"/>
  <c r="G1366" i="4"/>
  <c r="H1366" i="4"/>
  <c r="I1366" i="4"/>
  <c r="K1366" i="4"/>
  <c r="L1366" i="4"/>
  <c r="M1366" i="4"/>
  <c r="O1366" i="4"/>
  <c r="AI1366" i="4"/>
  <c r="AJ1366" i="4"/>
  <c r="AK1366" i="4"/>
  <c r="AL1366" i="4"/>
  <c r="AN1366" i="4"/>
  <c r="AO1366" i="4"/>
  <c r="AP1366" i="4"/>
  <c r="AR1366" i="4"/>
  <c r="D1367" i="4"/>
  <c r="E1367" i="4"/>
  <c r="F1367" i="4"/>
  <c r="G1367" i="4"/>
  <c r="H1367" i="4"/>
  <c r="I1367" i="4"/>
  <c r="K1367" i="4"/>
  <c r="L1367" i="4"/>
  <c r="M1367" i="4"/>
  <c r="O1367" i="4"/>
  <c r="AI1367" i="4"/>
  <c r="AJ1367" i="4"/>
  <c r="AK1367" i="4"/>
  <c r="AL1367" i="4"/>
  <c r="AN1367" i="4"/>
  <c r="AO1367" i="4"/>
  <c r="AP1367" i="4"/>
  <c r="AR1367" i="4"/>
  <c r="D1368" i="4"/>
  <c r="E1368" i="4"/>
  <c r="F1368" i="4"/>
  <c r="G1368" i="4"/>
  <c r="H1368" i="4"/>
  <c r="I1368" i="4"/>
  <c r="K1368" i="4"/>
  <c r="L1368" i="4"/>
  <c r="M1368" i="4"/>
  <c r="O1368" i="4"/>
  <c r="AI1368" i="4"/>
  <c r="AJ1368" i="4"/>
  <c r="AK1368" i="4"/>
  <c r="AL1368" i="4"/>
  <c r="AN1368" i="4"/>
  <c r="AO1368" i="4"/>
  <c r="AP1368" i="4"/>
  <c r="AR1368" i="4"/>
  <c r="D1369" i="4"/>
  <c r="E1369" i="4"/>
  <c r="F1369" i="4"/>
  <c r="G1369" i="4"/>
  <c r="H1369" i="4"/>
  <c r="I1369" i="4"/>
  <c r="K1369" i="4"/>
  <c r="L1369" i="4"/>
  <c r="M1369" i="4"/>
  <c r="O1369" i="4"/>
  <c r="AI1369" i="4"/>
  <c r="AJ1369" i="4"/>
  <c r="AK1369" i="4"/>
  <c r="AL1369" i="4"/>
  <c r="AN1369" i="4"/>
  <c r="AO1369" i="4"/>
  <c r="AP1369" i="4"/>
  <c r="AR1369" i="4"/>
  <c r="D1370" i="4"/>
  <c r="E1370" i="4"/>
  <c r="F1370" i="4"/>
  <c r="G1370" i="4"/>
  <c r="H1370" i="4"/>
  <c r="I1370" i="4"/>
  <c r="K1370" i="4"/>
  <c r="L1370" i="4"/>
  <c r="M1370" i="4"/>
  <c r="O1370" i="4"/>
  <c r="AI1370" i="4"/>
  <c r="AJ1370" i="4"/>
  <c r="AK1370" i="4"/>
  <c r="AL1370" i="4"/>
  <c r="AN1370" i="4"/>
  <c r="AO1370" i="4"/>
  <c r="AP1370" i="4"/>
  <c r="AR1370" i="4"/>
  <c r="D1371" i="4"/>
  <c r="E1371" i="4"/>
  <c r="F1371" i="4"/>
  <c r="G1371" i="4"/>
  <c r="H1371" i="4"/>
  <c r="I1371" i="4"/>
  <c r="K1371" i="4"/>
  <c r="L1371" i="4"/>
  <c r="M1371" i="4"/>
  <c r="O1371" i="4"/>
  <c r="AI1371" i="4"/>
  <c r="AJ1371" i="4"/>
  <c r="AK1371" i="4"/>
  <c r="AL1371" i="4"/>
  <c r="AN1371" i="4"/>
  <c r="AO1371" i="4"/>
  <c r="AP1371" i="4"/>
  <c r="AR1371" i="4"/>
  <c r="D1372" i="4"/>
  <c r="E1372" i="4"/>
  <c r="F1372" i="4"/>
  <c r="G1372" i="4"/>
  <c r="H1372" i="4"/>
  <c r="I1372" i="4"/>
  <c r="K1372" i="4"/>
  <c r="L1372" i="4"/>
  <c r="M1372" i="4"/>
  <c r="O1372" i="4"/>
  <c r="AI1372" i="4"/>
  <c r="AJ1372" i="4"/>
  <c r="AK1372" i="4"/>
  <c r="AL1372" i="4"/>
  <c r="AN1372" i="4"/>
  <c r="AO1372" i="4"/>
  <c r="AP1372" i="4"/>
  <c r="AR1372" i="4"/>
  <c r="D1373" i="4"/>
  <c r="E1373" i="4"/>
  <c r="F1373" i="4"/>
  <c r="G1373" i="4"/>
  <c r="H1373" i="4"/>
  <c r="I1373" i="4"/>
  <c r="K1373" i="4"/>
  <c r="L1373" i="4"/>
  <c r="M1373" i="4"/>
  <c r="O1373" i="4"/>
  <c r="AI1373" i="4"/>
  <c r="AJ1373" i="4"/>
  <c r="AK1373" i="4"/>
  <c r="AL1373" i="4"/>
  <c r="AN1373" i="4"/>
  <c r="AO1373" i="4"/>
  <c r="AP1373" i="4"/>
  <c r="AR1373" i="4"/>
  <c r="D1375" i="4"/>
  <c r="E1375" i="4"/>
  <c r="F1375" i="4"/>
  <c r="G1375" i="4"/>
  <c r="H1375" i="4"/>
  <c r="I1375" i="4"/>
  <c r="O1375" i="4"/>
  <c r="AI1375" i="4"/>
  <c r="AJ1375" i="4"/>
  <c r="AK1375" i="4"/>
  <c r="AL1375" i="4"/>
  <c r="AN1375" i="4"/>
  <c r="AO1375" i="4"/>
  <c r="AP1375" i="4"/>
  <c r="AR1375" i="4"/>
  <c r="D1376" i="4"/>
  <c r="E1376" i="4"/>
  <c r="F1376" i="4"/>
  <c r="G1376" i="4"/>
  <c r="H1376" i="4"/>
  <c r="I1376" i="4"/>
  <c r="O1376" i="4"/>
  <c r="AI1376" i="4"/>
  <c r="AJ1376" i="4"/>
  <c r="AK1376" i="4"/>
  <c r="AL1376" i="4"/>
  <c r="AN1376" i="4"/>
  <c r="AO1376" i="4"/>
  <c r="AP1376" i="4"/>
  <c r="AR1376" i="4"/>
  <c r="D1377" i="4"/>
  <c r="E1377" i="4"/>
  <c r="F1377" i="4"/>
  <c r="G1377" i="4"/>
  <c r="H1377" i="4"/>
  <c r="I1377" i="4"/>
  <c r="O1377" i="4"/>
  <c r="AI1377" i="4"/>
  <c r="AJ1377" i="4"/>
  <c r="AK1377" i="4"/>
  <c r="AL1377" i="4"/>
  <c r="AN1377" i="4"/>
  <c r="AO1377" i="4"/>
  <c r="AP1377" i="4"/>
  <c r="AR1377" i="4"/>
  <c r="D1378" i="4"/>
  <c r="E1378" i="4"/>
  <c r="F1378" i="4"/>
  <c r="G1378" i="4"/>
  <c r="H1378" i="4"/>
  <c r="I1378" i="4"/>
  <c r="O1378" i="4"/>
  <c r="AI1378" i="4"/>
  <c r="AJ1378" i="4"/>
  <c r="AK1378" i="4"/>
  <c r="AL1378" i="4"/>
  <c r="AN1378" i="4"/>
  <c r="AO1378" i="4"/>
  <c r="AP1378" i="4"/>
  <c r="AR1378" i="4"/>
  <c r="D1379" i="4"/>
  <c r="E1379" i="4"/>
  <c r="F1379" i="4"/>
  <c r="G1379" i="4"/>
  <c r="H1379" i="4"/>
  <c r="I1379" i="4"/>
  <c r="O1379" i="4"/>
  <c r="AI1379" i="4"/>
  <c r="AJ1379" i="4"/>
  <c r="AK1379" i="4"/>
  <c r="AL1379" i="4"/>
  <c r="AN1379" i="4"/>
  <c r="AO1379" i="4"/>
  <c r="AP1379" i="4"/>
  <c r="AR1379" i="4"/>
  <c r="D1380" i="4"/>
  <c r="E1380" i="4"/>
  <c r="F1380" i="4"/>
  <c r="G1380" i="4"/>
  <c r="H1380" i="4"/>
  <c r="I1380" i="4"/>
  <c r="O1380" i="4"/>
  <c r="AI1380" i="4"/>
  <c r="AJ1380" i="4"/>
  <c r="AK1380" i="4"/>
  <c r="AL1380" i="4"/>
  <c r="AN1380" i="4"/>
  <c r="AO1380" i="4"/>
  <c r="AP1380" i="4"/>
  <c r="AR1380" i="4"/>
  <c r="D1381" i="4"/>
  <c r="E1381" i="4"/>
  <c r="F1381" i="4"/>
  <c r="G1381" i="4"/>
  <c r="H1381" i="4"/>
  <c r="I1381" i="4"/>
  <c r="O1381" i="4"/>
  <c r="AI1381" i="4"/>
  <c r="AJ1381" i="4"/>
  <c r="AK1381" i="4"/>
  <c r="AL1381" i="4"/>
  <c r="AN1381" i="4"/>
  <c r="AO1381" i="4"/>
  <c r="AP1381" i="4"/>
  <c r="AR1381" i="4"/>
  <c r="D1382" i="4"/>
  <c r="E1382" i="4"/>
  <c r="F1382" i="4"/>
  <c r="G1382" i="4"/>
  <c r="H1382" i="4"/>
  <c r="I1382" i="4"/>
  <c r="O1382" i="4"/>
  <c r="AI1382" i="4"/>
  <c r="AJ1382" i="4"/>
  <c r="AK1382" i="4"/>
  <c r="AL1382" i="4"/>
  <c r="AN1382" i="4"/>
  <c r="AO1382" i="4"/>
  <c r="AP1382" i="4"/>
  <c r="AR1382" i="4"/>
  <c r="D1383" i="4"/>
  <c r="E1383" i="4"/>
  <c r="F1383" i="4"/>
  <c r="G1383" i="4"/>
  <c r="H1383" i="4"/>
  <c r="I1383" i="4"/>
  <c r="O1383" i="4"/>
  <c r="AI1383" i="4"/>
  <c r="AJ1383" i="4"/>
  <c r="AK1383" i="4"/>
  <c r="AL1383" i="4"/>
  <c r="AN1383" i="4"/>
  <c r="AO1383" i="4"/>
  <c r="AP1383" i="4"/>
  <c r="AR1383" i="4"/>
  <c r="D1384" i="4"/>
  <c r="E1384" i="4"/>
  <c r="F1384" i="4"/>
  <c r="G1384" i="4"/>
  <c r="H1384" i="4"/>
  <c r="I1384" i="4"/>
  <c r="O1384" i="4"/>
  <c r="AI1384" i="4"/>
  <c r="AJ1384" i="4"/>
  <c r="AK1384" i="4"/>
  <c r="AL1384" i="4"/>
  <c r="AN1384" i="4"/>
  <c r="AO1384" i="4"/>
  <c r="AP1384" i="4"/>
  <c r="AR1384" i="4"/>
  <c r="D1385" i="4"/>
  <c r="E1385" i="4"/>
  <c r="F1385" i="4"/>
  <c r="G1385" i="4"/>
  <c r="H1385" i="4"/>
  <c r="I1385" i="4"/>
  <c r="O1385" i="4"/>
  <c r="AI1385" i="4"/>
  <c r="AJ1385" i="4"/>
  <c r="AK1385" i="4"/>
  <c r="AL1385" i="4"/>
  <c r="AN1385" i="4"/>
  <c r="AO1385" i="4"/>
  <c r="AP1385" i="4"/>
  <c r="AR1385" i="4"/>
  <c r="D1386" i="4"/>
  <c r="E1386" i="4"/>
  <c r="F1386" i="4"/>
  <c r="G1386" i="4"/>
  <c r="H1386" i="4"/>
  <c r="I1386" i="4"/>
  <c r="O1386" i="4"/>
  <c r="AI1386" i="4"/>
  <c r="AJ1386" i="4"/>
  <c r="AK1386" i="4"/>
  <c r="AL1386" i="4"/>
  <c r="AN1386" i="4"/>
  <c r="AO1386" i="4"/>
  <c r="AP1386" i="4"/>
  <c r="AR1386" i="4"/>
  <c r="D1387" i="4"/>
  <c r="E1387" i="4"/>
  <c r="F1387" i="4"/>
  <c r="G1387" i="4"/>
  <c r="H1387" i="4"/>
  <c r="I1387" i="4"/>
  <c r="O1387" i="4"/>
  <c r="AI1387" i="4"/>
  <c r="AJ1387" i="4"/>
  <c r="AK1387" i="4"/>
  <c r="AL1387" i="4"/>
  <c r="AN1387" i="4"/>
  <c r="AO1387" i="4"/>
  <c r="AP1387" i="4"/>
  <c r="AR1387" i="4"/>
  <c r="D1388" i="4"/>
  <c r="E1388" i="4"/>
  <c r="F1388" i="4"/>
  <c r="G1388" i="4"/>
  <c r="H1388" i="4"/>
  <c r="I1388" i="4"/>
  <c r="O1388" i="4"/>
  <c r="AI1388" i="4"/>
  <c r="AJ1388" i="4"/>
  <c r="AK1388" i="4"/>
  <c r="AL1388" i="4"/>
  <c r="AN1388" i="4"/>
  <c r="AO1388" i="4"/>
  <c r="AP1388" i="4"/>
  <c r="AR1388" i="4"/>
  <c r="D1389" i="4"/>
  <c r="E1389" i="4"/>
  <c r="F1389" i="4"/>
  <c r="G1389" i="4"/>
  <c r="H1389" i="4"/>
  <c r="I1389" i="4"/>
  <c r="O1389" i="4"/>
  <c r="AI1389" i="4"/>
  <c r="AJ1389" i="4"/>
  <c r="AK1389" i="4"/>
  <c r="AL1389" i="4"/>
  <c r="AN1389" i="4"/>
  <c r="AO1389" i="4"/>
  <c r="AP1389" i="4"/>
  <c r="AR1389" i="4"/>
  <c r="D1390" i="4"/>
  <c r="E1390" i="4"/>
  <c r="F1390" i="4"/>
  <c r="G1390" i="4"/>
  <c r="H1390" i="4"/>
  <c r="I1390" i="4"/>
  <c r="O1390" i="4"/>
  <c r="AI1390" i="4"/>
  <c r="AJ1390" i="4"/>
  <c r="AK1390" i="4"/>
  <c r="AL1390" i="4"/>
  <c r="AN1390" i="4"/>
  <c r="AO1390" i="4"/>
  <c r="AP1390" i="4"/>
  <c r="AR1390" i="4"/>
  <c r="D1391" i="4"/>
  <c r="E1391" i="4"/>
  <c r="F1391" i="4"/>
  <c r="G1391" i="4"/>
  <c r="H1391" i="4"/>
  <c r="I1391" i="4"/>
  <c r="O1391" i="4"/>
  <c r="AI1391" i="4"/>
  <c r="AJ1391" i="4"/>
  <c r="AK1391" i="4"/>
  <c r="AL1391" i="4"/>
  <c r="AN1391" i="4"/>
  <c r="AO1391" i="4"/>
  <c r="AP1391" i="4"/>
  <c r="AR1391" i="4"/>
  <c r="D1392" i="4"/>
  <c r="E1392" i="4"/>
  <c r="F1392" i="4"/>
  <c r="G1392" i="4"/>
  <c r="H1392" i="4"/>
  <c r="I1392" i="4"/>
  <c r="O1392" i="4"/>
  <c r="AI1392" i="4"/>
  <c r="AJ1392" i="4"/>
  <c r="AK1392" i="4"/>
  <c r="AL1392" i="4"/>
  <c r="AN1392" i="4"/>
  <c r="AO1392" i="4"/>
  <c r="AP1392" i="4"/>
  <c r="AR1392" i="4"/>
  <c r="D1393" i="4"/>
  <c r="E1393" i="4"/>
  <c r="F1393" i="4"/>
  <c r="G1393" i="4"/>
  <c r="H1393" i="4"/>
  <c r="I1393" i="4"/>
  <c r="O1393" i="4"/>
  <c r="AI1393" i="4"/>
  <c r="AJ1393" i="4"/>
  <c r="AK1393" i="4"/>
  <c r="AL1393" i="4"/>
  <c r="AN1393" i="4"/>
  <c r="AO1393" i="4"/>
  <c r="AP1393" i="4"/>
  <c r="AR1393" i="4"/>
  <c r="D1394" i="4"/>
  <c r="E1394" i="4"/>
  <c r="F1394" i="4"/>
  <c r="G1394" i="4"/>
  <c r="H1394" i="4"/>
  <c r="I1394" i="4"/>
  <c r="O1394" i="4"/>
  <c r="AI1394" i="4"/>
  <c r="AJ1394" i="4"/>
  <c r="AK1394" i="4"/>
  <c r="AL1394" i="4"/>
  <c r="AN1394" i="4"/>
  <c r="AO1394" i="4"/>
  <c r="AP1394" i="4"/>
  <c r="AR1394" i="4"/>
  <c r="D1395" i="4"/>
  <c r="E1395" i="4"/>
  <c r="F1395" i="4"/>
  <c r="G1395" i="4"/>
  <c r="H1395" i="4"/>
  <c r="I1395" i="4"/>
  <c r="O1395" i="4"/>
  <c r="AI1395" i="4"/>
  <c r="AJ1395" i="4"/>
  <c r="AK1395" i="4"/>
  <c r="AL1395" i="4"/>
  <c r="AN1395" i="4"/>
  <c r="AO1395" i="4"/>
  <c r="AP1395" i="4"/>
  <c r="AR1395" i="4"/>
  <c r="D1396" i="4"/>
  <c r="E1396" i="4"/>
  <c r="F1396" i="4"/>
  <c r="G1396" i="4"/>
  <c r="H1396" i="4"/>
  <c r="I1396" i="4"/>
  <c r="O1396" i="4"/>
  <c r="AI1396" i="4"/>
  <c r="AJ1396" i="4"/>
  <c r="AK1396" i="4"/>
  <c r="AL1396" i="4"/>
  <c r="AN1396" i="4"/>
  <c r="AO1396" i="4"/>
  <c r="AP1396" i="4"/>
  <c r="AR1396" i="4"/>
  <c r="D1397" i="4"/>
  <c r="E1397" i="4"/>
  <c r="F1397" i="4"/>
  <c r="G1397" i="4"/>
  <c r="H1397" i="4"/>
  <c r="I1397" i="4"/>
  <c r="O1397" i="4"/>
  <c r="AI1397" i="4"/>
  <c r="AJ1397" i="4"/>
  <c r="AK1397" i="4"/>
  <c r="AL1397" i="4"/>
  <c r="AN1397" i="4"/>
  <c r="AO1397" i="4"/>
  <c r="AP1397" i="4"/>
  <c r="AR1397" i="4"/>
  <c r="D1398" i="4"/>
  <c r="E1398" i="4"/>
  <c r="F1398" i="4"/>
  <c r="G1398" i="4"/>
  <c r="H1398" i="4"/>
  <c r="I1398" i="4"/>
  <c r="O1398" i="4"/>
  <c r="AI1398" i="4"/>
  <c r="AJ1398" i="4"/>
  <c r="AK1398" i="4"/>
  <c r="AL1398" i="4"/>
  <c r="AN1398" i="4"/>
  <c r="AO1398" i="4"/>
  <c r="AP1398" i="4"/>
  <c r="AR1398" i="4"/>
  <c r="D1399" i="4"/>
  <c r="E1399" i="4"/>
  <c r="F1399" i="4"/>
  <c r="G1399" i="4"/>
  <c r="H1399" i="4"/>
  <c r="I1399" i="4"/>
  <c r="O1399" i="4"/>
  <c r="AI1399" i="4"/>
  <c r="AJ1399" i="4"/>
  <c r="AK1399" i="4"/>
  <c r="AL1399" i="4"/>
  <c r="AN1399" i="4"/>
  <c r="AO1399" i="4"/>
  <c r="AP1399" i="4"/>
  <c r="AR1399" i="4"/>
  <c r="D1400" i="4"/>
  <c r="E1400" i="4"/>
  <c r="F1400" i="4"/>
  <c r="G1400" i="4"/>
  <c r="H1400" i="4"/>
  <c r="I1400" i="4"/>
  <c r="O1400" i="4"/>
  <c r="AI1400" i="4"/>
  <c r="AJ1400" i="4"/>
  <c r="AK1400" i="4"/>
  <c r="AL1400" i="4"/>
  <c r="AN1400" i="4"/>
  <c r="AO1400" i="4"/>
  <c r="AP1400" i="4"/>
  <c r="AR1400" i="4"/>
  <c r="D1401" i="4"/>
  <c r="E1401" i="4"/>
  <c r="F1401" i="4"/>
  <c r="G1401" i="4"/>
  <c r="H1401" i="4"/>
  <c r="I1401" i="4"/>
  <c r="O1401" i="4"/>
  <c r="AI1401" i="4"/>
  <c r="AJ1401" i="4"/>
  <c r="AK1401" i="4"/>
  <c r="AL1401" i="4"/>
  <c r="AN1401" i="4"/>
  <c r="AO1401" i="4"/>
  <c r="AP1401" i="4"/>
  <c r="AR1401" i="4"/>
  <c r="D1402" i="4"/>
  <c r="E1402" i="4"/>
  <c r="F1402" i="4"/>
  <c r="G1402" i="4"/>
  <c r="H1402" i="4"/>
  <c r="I1402" i="4"/>
  <c r="O1402" i="4"/>
  <c r="AI1402" i="4"/>
  <c r="AJ1402" i="4"/>
  <c r="AK1402" i="4"/>
  <c r="AL1402" i="4"/>
  <c r="AN1402" i="4"/>
  <c r="AO1402" i="4"/>
  <c r="AP1402" i="4"/>
  <c r="AR1402" i="4"/>
  <c r="D1403" i="4"/>
  <c r="E1403" i="4"/>
  <c r="F1403" i="4"/>
  <c r="G1403" i="4"/>
  <c r="H1403" i="4"/>
  <c r="I1403" i="4"/>
  <c r="O1403" i="4"/>
  <c r="AI1403" i="4"/>
  <c r="AJ1403" i="4"/>
  <c r="AK1403" i="4"/>
  <c r="AL1403" i="4"/>
  <c r="AN1403" i="4"/>
  <c r="AO1403" i="4"/>
  <c r="AP1403" i="4"/>
  <c r="AR1403" i="4"/>
  <c r="D1404" i="4"/>
  <c r="E1404" i="4"/>
  <c r="F1404" i="4"/>
  <c r="G1404" i="4"/>
  <c r="H1404" i="4"/>
  <c r="I1404" i="4"/>
  <c r="O1404" i="4"/>
  <c r="AI1404" i="4"/>
  <c r="AJ1404" i="4"/>
  <c r="AK1404" i="4"/>
  <c r="AL1404" i="4"/>
  <c r="AN1404" i="4"/>
  <c r="AO1404" i="4"/>
  <c r="AP1404" i="4"/>
  <c r="AR1404" i="4"/>
  <c r="D1405" i="4"/>
  <c r="E1405" i="4"/>
  <c r="F1405" i="4"/>
  <c r="G1405" i="4"/>
  <c r="H1405" i="4"/>
  <c r="I1405" i="4"/>
  <c r="O1405" i="4"/>
  <c r="AI1405" i="4"/>
  <c r="AJ1405" i="4"/>
  <c r="AK1405" i="4"/>
  <c r="AL1405" i="4"/>
  <c r="AN1405" i="4"/>
  <c r="AO1405" i="4"/>
  <c r="AP1405" i="4"/>
  <c r="AR1405" i="4"/>
  <c r="D1406" i="4"/>
  <c r="E1406" i="4"/>
  <c r="F1406" i="4"/>
  <c r="G1406" i="4"/>
  <c r="H1406" i="4"/>
  <c r="I1406" i="4"/>
  <c r="O1406" i="4"/>
  <c r="AI1406" i="4"/>
  <c r="AJ1406" i="4"/>
  <c r="AK1406" i="4"/>
  <c r="AL1406" i="4"/>
  <c r="AN1406" i="4"/>
  <c r="AO1406" i="4"/>
  <c r="AP1406" i="4"/>
  <c r="AR1406" i="4"/>
  <c r="D1407" i="4"/>
  <c r="E1407" i="4"/>
  <c r="F1407" i="4"/>
  <c r="G1407" i="4"/>
  <c r="H1407" i="4"/>
  <c r="I1407" i="4"/>
  <c r="K1407" i="4"/>
  <c r="L1407" i="4"/>
  <c r="M1407" i="4"/>
  <c r="O1407" i="4"/>
  <c r="AI1407" i="4"/>
  <c r="AJ1407" i="4"/>
  <c r="AK1407" i="4"/>
  <c r="AL1407" i="4"/>
  <c r="AN1407" i="4"/>
  <c r="AO1407" i="4"/>
  <c r="AP1407" i="4"/>
  <c r="D1408" i="4"/>
  <c r="E1408" i="4"/>
  <c r="F1408" i="4"/>
  <c r="G1408" i="4"/>
  <c r="H1408" i="4"/>
  <c r="I1408" i="4"/>
  <c r="K1408" i="4"/>
  <c r="L1408" i="4"/>
  <c r="M1408" i="4"/>
  <c r="O1408" i="4"/>
  <c r="AI1408" i="4"/>
  <c r="AJ1408" i="4"/>
  <c r="AK1408" i="4"/>
  <c r="AL1408" i="4"/>
  <c r="AN1408" i="4"/>
  <c r="AO1408" i="4"/>
  <c r="AP1408" i="4"/>
  <c r="AR1408" i="4"/>
  <c r="D1410" i="4"/>
  <c r="E1410" i="4"/>
  <c r="F1410" i="4"/>
  <c r="G1410" i="4"/>
  <c r="H1410" i="4"/>
  <c r="I1410" i="4"/>
  <c r="K1410" i="4"/>
  <c r="L1410" i="4"/>
  <c r="M1410" i="4"/>
  <c r="O1410" i="4"/>
  <c r="AI1410" i="4"/>
  <c r="AJ1410" i="4"/>
  <c r="AK1410" i="4"/>
  <c r="AL1410" i="4"/>
  <c r="AN1410" i="4"/>
  <c r="AO1410" i="4"/>
  <c r="AP1410" i="4"/>
  <c r="AR1410" i="4"/>
  <c r="D1411" i="4"/>
  <c r="E1411" i="4"/>
  <c r="F1411" i="4"/>
  <c r="G1411" i="4"/>
  <c r="H1411" i="4"/>
  <c r="I1411" i="4"/>
  <c r="K1411" i="4"/>
  <c r="L1411" i="4"/>
  <c r="M1411" i="4"/>
  <c r="O1411" i="4"/>
  <c r="AI1411" i="4"/>
  <c r="AJ1411" i="4"/>
  <c r="AK1411" i="4"/>
  <c r="AL1411" i="4"/>
  <c r="AN1411" i="4"/>
  <c r="AO1411" i="4"/>
  <c r="AP1411" i="4"/>
  <c r="AR1411" i="4"/>
  <c r="D1412" i="4"/>
  <c r="E1412" i="4"/>
  <c r="F1412" i="4"/>
  <c r="G1412" i="4"/>
  <c r="H1412" i="4"/>
  <c r="I1412" i="4"/>
  <c r="K1412" i="4"/>
  <c r="L1412" i="4"/>
  <c r="M1412" i="4"/>
  <c r="O1412" i="4"/>
  <c r="AI1412" i="4"/>
  <c r="AJ1412" i="4"/>
  <c r="AK1412" i="4"/>
  <c r="AL1412" i="4"/>
  <c r="AN1412" i="4"/>
  <c r="AO1412" i="4"/>
  <c r="AP1412" i="4"/>
  <c r="AR1412" i="4"/>
  <c r="D1413" i="4"/>
  <c r="E1413" i="4"/>
  <c r="F1413" i="4"/>
  <c r="G1413" i="4"/>
  <c r="H1413" i="4"/>
  <c r="I1413" i="4"/>
  <c r="K1413" i="4"/>
  <c r="L1413" i="4"/>
  <c r="M1413" i="4"/>
  <c r="O1413" i="4"/>
  <c r="AI1413" i="4"/>
  <c r="AJ1413" i="4"/>
  <c r="AK1413" i="4"/>
  <c r="AL1413" i="4"/>
  <c r="AN1413" i="4"/>
  <c r="AO1413" i="4"/>
  <c r="AP1413" i="4"/>
  <c r="AR1413" i="4"/>
  <c r="D1414" i="4"/>
  <c r="E1414" i="4"/>
  <c r="F1414" i="4"/>
  <c r="G1414" i="4"/>
  <c r="H1414" i="4"/>
  <c r="I1414" i="4"/>
  <c r="K1414" i="4"/>
  <c r="L1414" i="4"/>
  <c r="M1414" i="4"/>
  <c r="O1414" i="4"/>
  <c r="AI1414" i="4"/>
  <c r="AJ1414" i="4"/>
  <c r="AK1414" i="4"/>
  <c r="AL1414" i="4"/>
  <c r="AN1414" i="4"/>
  <c r="AO1414" i="4"/>
  <c r="AP1414" i="4"/>
  <c r="AR1414" i="4"/>
  <c r="D1415" i="4"/>
  <c r="E1415" i="4"/>
  <c r="F1415" i="4"/>
  <c r="G1415" i="4"/>
  <c r="H1415" i="4"/>
  <c r="I1415" i="4"/>
  <c r="K1415" i="4"/>
  <c r="L1415" i="4"/>
  <c r="M1415" i="4"/>
  <c r="O1415" i="4"/>
  <c r="AI1415" i="4"/>
  <c r="AJ1415" i="4"/>
  <c r="AK1415" i="4"/>
  <c r="AL1415" i="4"/>
  <c r="AN1415" i="4"/>
  <c r="AO1415" i="4"/>
  <c r="AP1415" i="4"/>
  <c r="AR1415" i="4"/>
  <c r="D1416" i="4"/>
  <c r="E1416" i="4"/>
  <c r="F1416" i="4"/>
  <c r="G1416" i="4"/>
  <c r="H1416" i="4"/>
  <c r="I1416" i="4"/>
  <c r="K1416" i="4"/>
  <c r="L1416" i="4"/>
  <c r="M1416" i="4"/>
  <c r="O1416" i="4"/>
  <c r="AI1416" i="4"/>
  <c r="AJ1416" i="4"/>
  <c r="AK1416" i="4"/>
  <c r="AL1416" i="4"/>
  <c r="AN1416" i="4"/>
  <c r="AO1416" i="4"/>
  <c r="AP1416" i="4"/>
  <c r="AR1416" i="4"/>
  <c r="D1417" i="4"/>
  <c r="E1417" i="4"/>
  <c r="F1417" i="4"/>
  <c r="G1417" i="4"/>
  <c r="H1417" i="4"/>
  <c r="I1417" i="4"/>
  <c r="K1417" i="4"/>
  <c r="L1417" i="4"/>
  <c r="M1417" i="4"/>
  <c r="O1417" i="4"/>
  <c r="AI1417" i="4"/>
  <c r="AJ1417" i="4"/>
  <c r="AK1417" i="4"/>
  <c r="AL1417" i="4"/>
  <c r="AN1417" i="4"/>
  <c r="AO1417" i="4"/>
  <c r="AP1417" i="4"/>
  <c r="AR1417" i="4"/>
  <c r="D1418" i="4"/>
  <c r="E1418" i="4"/>
  <c r="F1418" i="4"/>
  <c r="G1418" i="4"/>
  <c r="H1418" i="4"/>
  <c r="I1418" i="4"/>
  <c r="K1418" i="4"/>
  <c r="L1418" i="4"/>
  <c r="M1418" i="4"/>
  <c r="O1418" i="4"/>
  <c r="AI1418" i="4"/>
  <c r="AJ1418" i="4"/>
  <c r="AK1418" i="4"/>
  <c r="AL1418" i="4"/>
  <c r="AN1418" i="4"/>
  <c r="AO1418" i="4"/>
  <c r="AP1418" i="4"/>
  <c r="AR1418" i="4"/>
  <c r="D1419" i="4"/>
  <c r="E1419" i="4"/>
  <c r="F1419" i="4"/>
  <c r="G1419" i="4"/>
  <c r="H1419" i="4"/>
  <c r="I1419" i="4"/>
  <c r="K1419" i="4"/>
  <c r="L1419" i="4"/>
  <c r="M1419" i="4"/>
  <c r="O1419" i="4"/>
  <c r="AI1419" i="4"/>
  <c r="AJ1419" i="4"/>
  <c r="AK1419" i="4"/>
  <c r="AL1419" i="4"/>
  <c r="AN1419" i="4"/>
  <c r="AO1419" i="4"/>
  <c r="AP1419" i="4"/>
  <c r="AR1419" i="4"/>
  <c r="D1420" i="4"/>
  <c r="E1420" i="4"/>
  <c r="F1420" i="4"/>
  <c r="G1420" i="4"/>
  <c r="H1420" i="4"/>
  <c r="I1420" i="4"/>
  <c r="K1420" i="4"/>
  <c r="L1420" i="4"/>
  <c r="M1420" i="4"/>
  <c r="O1420" i="4"/>
  <c r="AI1420" i="4"/>
  <c r="AJ1420" i="4"/>
  <c r="AK1420" i="4"/>
  <c r="AL1420" i="4"/>
  <c r="AN1420" i="4"/>
  <c r="AO1420" i="4"/>
  <c r="AP1420" i="4"/>
  <c r="AR1420" i="4"/>
  <c r="D1421" i="4"/>
  <c r="E1421" i="4"/>
  <c r="F1421" i="4"/>
  <c r="G1421" i="4"/>
  <c r="H1421" i="4"/>
  <c r="I1421" i="4"/>
  <c r="K1421" i="4"/>
  <c r="L1421" i="4"/>
  <c r="M1421" i="4"/>
  <c r="O1421" i="4"/>
  <c r="AI1421" i="4"/>
  <c r="AJ1421" i="4"/>
  <c r="AK1421" i="4"/>
  <c r="AL1421" i="4"/>
  <c r="AN1421" i="4"/>
  <c r="AO1421" i="4"/>
  <c r="AP1421" i="4"/>
  <c r="AR1421" i="4"/>
  <c r="D1422" i="4"/>
  <c r="E1422" i="4"/>
  <c r="F1422" i="4"/>
  <c r="G1422" i="4"/>
  <c r="H1422" i="4"/>
  <c r="I1422" i="4"/>
  <c r="K1422" i="4"/>
  <c r="L1422" i="4"/>
  <c r="M1422" i="4"/>
  <c r="O1422" i="4"/>
  <c r="AI1422" i="4"/>
  <c r="AJ1422" i="4"/>
  <c r="AK1422" i="4"/>
  <c r="AL1422" i="4"/>
  <c r="AN1422" i="4"/>
  <c r="AO1422" i="4"/>
  <c r="AP1422" i="4"/>
  <c r="AR1422" i="4"/>
  <c r="D1423" i="4"/>
  <c r="E1423" i="4"/>
  <c r="F1423" i="4"/>
  <c r="G1423" i="4"/>
  <c r="H1423" i="4"/>
  <c r="I1423" i="4"/>
  <c r="K1423" i="4"/>
  <c r="L1423" i="4"/>
  <c r="M1423" i="4"/>
  <c r="O1423" i="4"/>
  <c r="AI1423" i="4"/>
  <c r="AJ1423" i="4"/>
  <c r="AK1423" i="4"/>
  <c r="AL1423" i="4"/>
  <c r="AN1423" i="4"/>
  <c r="AO1423" i="4"/>
  <c r="AP1423" i="4"/>
  <c r="AR1423" i="4"/>
  <c r="D1424" i="4"/>
  <c r="E1424" i="4"/>
  <c r="F1424" i="4"/>
  <c r="G1424" i="4"/>
  <c r="H1424" i="4"/>
  <c r="I1424" i="4"/>
  <c r="K1424" i="4"/>
  <c r="L1424" i="4"/>
  <c r="M1424" i="4"/>
  <c r="O1424" i="4"/>
  <c r="AI1424" i="4"/>
  <c r="AJ1424" i="4"/>
  <c r="AK1424" i="4"/>
  <c r="AL1424" i="4"/>
  <c r="AN1424" i="4"/>
  <c r="AO1424" i="4"/>
  <c r="AP1424" i="4"/>
  <c r="AR1424" i="4"/>
  <c r="D1425" i="4"/>
  <c r="E1425" i="4"/>
  <c r="F1425" i="4"/>
  <c r="G1425" i="4"/>
  <c r="H1425" i="4"/>
  <c r="I1425" i="4"/>
  <c r="K1425" i="4"/>
  <c r="L1425" i="4"/>
  <c r="M1425" i="4"/>
  <c r="O1425" i="4"/>
  <c r="AI1425" i="4"/>
  <c r="AJ1425" i="4"/>
  <c r="AK1425" i="4"/>
  <c r="AL1425" i="4"/>
  <c r="AN1425" i="4"/>
  <c r="AO1425" i="4"/>
  <c r="AP1425" i="4"/>
  <c r="AR1425" i="4"/>
  <c r="D1426" i="4"/>
  <c r="E1426" i="4"/>
  <c r="F1426" i="4"/>
  <c r="G1426" i="4"/>
  <c r="H1426" i="4"/>
  <c r="I1426" i="4"/>
  <c r="K1426" i="4"/>
  <c r="L1426" i="4"/>
  <c r="M1426" i="4"/>
  <c r="O1426" i="4"/>
  <c r="AI1426" i="4"/>
  <c r="AJ1426" i="4"/>
  <c r="AK1426" i="4"/>
  <c r="AL1426" i="4"/>
  <c r="AN1426" i="4"/>
  <c r="AO1426" i="4"/>
  <c r="AP1426" i="4"/>
  <c r="AR1426" i="4"/>
  <c r="D1427" i="4"/>
  <c r="E1427" i="4"/>
  <c r="F1427" i="4"/>
  <c r="G1427" i="4"/>
  <c r="H1427" i="4"/>
  <c r="I1427" i="4"/>
  <c r="K1427" i="4"/>
  <c r="L1427" i="4"/>
  <c r="M1427" i="4"/>
  <c r="O1427" i="4"/>
  <c r="AI1427" i="4"/>
  <c r="AJ1427" i="4"/>
  <c r="AK1427" i="4"/>
  <c r="AL1427" i="4"/>
  <c r="AN1427" i="4"/>
  <c r="AO1427" i="4"/>
  <c r="AP1427" i="4"/>
  <c r="AR1427" i="4"/>
  <c r="D1428" i="4"/>
  <c r="E1428" i="4"/>
  <c r="F1428" i="4"/>
  <c r="G1428" i="4"/>
  <c r="H1428" i="4"/>
  <c r="I1428" i="4"/>
  <c r="K1428" i="4"/>
  <c r="L1428" i="4"/>
  <c r="M1428" i="4"/>
  <c r="O1428" i="4"/>
  <c r="AI1428" i="4"/>
  <c r="AJ1428" i="4"/>
  <c r="AK1428" i="4"/>
  <c r="AL1428" i="4"/>
  <c r="AN1428" i="4"/>
  <c r="AO1428" i="4"/>
  <c r="AP1428" i="4"/>
  <c r="AR1428" i="4"/>
  <c r="D1429" i="4"/>
  <c r="E1429" i="4"/>
  <c r="F1429" i="4"/>
  <c r="G1429" i="4"/>
  <c r="H1429" i="4"/>
  <c r="I1429" i="4"/>
  <c r="K1429" i="4"/>
  <c r="L1429" i="4"/>
  <c r="M1429" i="4"/>
  <c r="O1429" i="4"/>
  <c r="AI1429" i="4"/>
  <c r="AJ1429" i="4"/>
  <c r="AK1429" i="4"/>
  <c r="AL1429" i="4"/>
  <c r="AN1429" i="4"/>
  <c r="AO1429" i="4"/>
  <c r="AP1429" i="4"/>
  <c r="AR1429" i="4"/>
  <c r="D1430" i="4"/>
  <c r="E1430" i="4"/>
  <c r="F1430" i="4"/>
  <c r="G1430" i="4"/>
  <c r="H1430" i="4"/>
  <c r="I1430" i="4"/>
  <c r="K1430" i="4"/>
  <c r="L1430" i="4"/>
  <c r="M1430" i="4"/>
  <c r="O1430" i="4"/>
  <c r="AI1430" i="4"/>
  <c r="AJ1430" i="4"/>
  <c r="AK1430" i="4"/>
  <c r="AL1430" i="4"/>
  <c r="AN1430" i="4"/>
  <c r="AO1430" i="4"/>
  <c r="AP1430" i="4"/>
  <c r="AR1430" i="4"/>
  <c r="D1431" i="4"/>
  <c r="E1431" i="4"/>
  <c r="F1431" i="4"/>
  <c r="G1431" i="4"/>
  <c r="H1431" i="4"/>
  <c r="I1431" i="4"/>
  <c r="K1431" i="4"/>
  <c r="L1431" i="4"/>
  <c r="M1431" i="4"/>
  <c r="O1431" i="4"/>
  <c r="AI1431" i="4"/>
  <c r="AJ1431" i="4"/>
  <c r="AK1431" i="4"/>
  <c r="AL1431" i="4"/>
  <c r="AN1431" i="4"/>
  <c r="AO1431" i="4"/>
  <c r="AP1431" i="4"/>
  <c r="AR1431" i="4"/>
  <c r="D1432" i="4"/>
  <c r="E1432" i="4"/>
  <c r="F1432" i="4"/>
  <c r="G1432" i="4"/>
  <c r="H1432" i="4"/>
  <c r="I1432" i="4"/>
  <c r="K1432" i="4"/>
  <c r="L1432" i="4"/>
  <c r="M1432" i="4"/>
  <c r="O1432" i="4"/>
  <c r="AI1432" i="4"/>
  <c r="AJ1432" i="4"/>
  <c r="AK1432" i="4"/>
  <c r="AL1432" i="4"/>
  <c r="AN1432" i="4"/>
  <c r="AO1432" i="4"/>
  <c r="AP1432" i="4"/>
  <c r="AR1432" i="4"/>
  <c r="D1433" i="4"/>
  <c r="E1433" i="4"/>
  <c r="F1433" i="4"/>
  <c r="G1433" i="4"/>
  <c r="H1433" i="4"/>
  <c r="I1433" i="4"/>
  <c r="K1433" i="4"/>
  <c r="L1433" i="4"/>
  <c r="M1433" i="4"/>
  <c r="O1433" i="4"/>
  <c r="AI1433" i="4"/>
  <c r="AJ1433" i="4"/>
  <c r="AK1433" i="4"/>
  <c r="AL1433" i="4"/>
  <c r="AN1433" i="4"/>
  <c r="AO1433" i="4"/>
  <c r="AP1433" i="4"/>
  <c r="AR1433" i="4"/>
  <c r="D1434" i="4"/>
  <c r="E1434" i="4"/>
  <c r="F1434" i="4"/>
  <c r="G1434" i="4"/>
  <c r="H1434" i="4"/>
  <c r="I1434" i="4"/>
  <c r="K1434" i="4"/>
  <c r="L1434" i="4"/>
  <c r="M1434" i="4"/>
  <c r="O1434" i="4"/>
  <c r="AI1434" i="4"/>
  <c r="AJ1434" i="4"/>
  <c r="AK1434" i="4"/>
  <c r="AL1434" i="4"/>
  <c r="AN1434" i="4"/>
  <c r="AO1434" i="4"/>
  <c r="AP1434" i="4"/>
  <c r="AR1434" i="4"/>
  <c r="D1435" i="4"/>
  <c r="E1435" i="4"/>
  <c r="F1435" i="4"/>
  <c r="G1435" i="4"/>
  <c r="H1435" i="4"/>
  <c r="I1435" i="4"/>
  <c r="K1435" i="4"/>
  <c r="L1435" i="4"/>
  <c r="M1435" i="4"/>
  <c r="O1435" i="4"/>
  <c r="AI1435" i="4"/>
  <c r="AJ1435" i="4"/>
  <c r="AK1435" i="4"/>
  <c r="AL1435" i="4"/>
  <c r="AN1435" i="4"/>
  <c r="AO1435" i="4"/>
  <c r="AP1435" i="4"/>
  <c r="AR1435" i="4"/>
  <c r="D1436" i="4"/>
  <c r="E1436" i="4"/>
  <c r="F1436" i="4"/>
  <c r="G1436" i="4"/>
  <c r="H1436" i="4"/>
  <c r="I1436" i="4"/>
  <c r="K1436" i="4"/>
  <c r="L1436" i="4"/>
  <c r="M1436" i="4"/>
  <c r="O1436" i="4"/>
  <c r="AI1436" i="4"/>
  <c r="AJ1436" i="4"/>
  <c r="AK1436" i="4"/>
  <c r="AL1436" i="4"/>
  <c r="AN1436" i="4"/>
  <c r="AO1436" i="4"/>
  <c r="AP1436" i="4"/>
  <c r="AR1436" i="4"/>
  <c r="D1437" i="4"/>
  <c r="E1437" i="4"/>
  <c r="F1437" i="4"/>
  <c r="G1437" i="4"/>
  <c r="H1437" i="4"/>
  <c r="I1437" i="4"/>
  <c r="K1437" i="4"/>
  <c r="L1437" i="4"/>
  <c r="M1437" i="4"/>
  <c r="O1437" i="4"/>
  <c r="AI1437" i="4"/>
  <c r="AJ1437" i="4"/>
  <c r="AK1437" i="4"/>
  <c r="AL1437" i="4"/>
  <c r="AN1437" i="4"/>
  <c r="AO1437" i="4"/>
  <c r="AP1437" i="4"/>
  <c r="AR1437" i="4"/>
  <c r="D1438" i="4"/>
  <c r="E1438" i="4"/>
  <c r="F1438" i="4"/>
  <c r="G1438" i="4"/>
  <c r="H1438" i="4"/>
  <c r="I1438" i="4"/>
  <c r="K1438" i="4"/>
  <c r="L1438" i="4"/>
  <c r="M1438" i="4"/>
  <c r="O1438" i="4"/>
  <c r="AI1438" i="4"/>
  <c r="AJ1438" i="4"/>
  <c r="AK1438" i="4"/>
  <c r="AL1438" i="4"/>
  <c r="AN1438" i="4"/>
  <c r="AO1438" i="4"/>
  <c r="AP1438" i="4"/>
  <c r="AR1438" i="4"/>
  <c r="D1439" i="4"/>
  <c r="E1439" i="4"/>
  <c r="F1439" i="4"/>
  <c r="G1439" i="4"/>
  <c r="H1439" i="4"/>
  <c r="I1439" i="4"/>
  <c r="K1439" i="4"/>
  <c r="L1439" i="4"/>
  <c r="M1439" i="4"/>
  <c r="O1439" i="4"/>
  <c r="AI1439" i="4"/>
  <c r="AJ1439" i="4"/>
  <c r="AK1439" i="4"/>
  <c r="AL1439" i="4"/>
  <c r="AN1439" i="4"/>
  <c r="AO1439" i="4"/>
  <c r="AP1439" i="4"/>
  <c r="AR1439" i="4"/>
  <c r="D1440" i="4"/>
  <c r="E1440" i="4"/>
  <c r="F1440" i="4"/>
  <c r="G1440" i="4"/>
  <c r="H1440" i="4"/>
  <c r="I1440" i="4"/>
  <c r="K1440" i="4"/>
  <c r="L1440" i="4"/>
  <c r="M1440" i="4"/>
  <c r="O1440" i="4"/>
  <c r="AI1440" i="4"/>
  <c r="AJ1440" i="4"/>
  <c r="AK1440" i="4"/>
  <c r="AL1440" i="4"/>
  <c r="AN1440" i="4"/>
  <c r="AO1440" i="4"/>
  <c r="AP1440" i="4"/>
  <c r="AR1440" i="4"/>
  <c r="D1441" i="4"/>
  <c r="E1441" i="4"/>
  <c r="F1441" i="4"/>
  <c r="G1441" i="4"/>
  <c r="H1441" i="4"/>
  <c r="I1441" i="4"/>
  <c r="K1441" i="4"/>
  <c r="L1441" i="4"/>
  <c r="M1441" i="4"/>
  <c r="O1441" i="4"/>
  <c r="AI1441" i="4"/>
  <c r="AJ1441" i="4"/>
  <c r="AK1441" i="4"/>
  <c r="AL1441" i="4"/>
  <c r="AN1441" i="4"/>
  <c r="AO1441" i="4"/>
  <c r="AP1441" i="4"/>
  <c r="AR1441" i="4"/>
  <c r="D1442" i="4"/>
  <c r="E1442" i="4"/>
  <c r="F1442" i="4"/>
  <c r="G1442" i="4"/>
  <c r="H1442" i="4"/>
  <c r="I1442" i="4"/>
  <c r="K1442" i="4"/>
  <c r="L1442" i="4"/>
  <c r="M1442" i="4"/>
  <c r="O1442" i="4"/>
  <c r="AI1442" i="4"/>
  <c r="AJ1442" i="4"/>
  <c r="AK1442" i="4"/>
  <c r="AL1442" i="4"/>
  <c r="AN1442" i="4"/>
  <c r="AO1442" i="4"/>
  <c r="AP1442" i="4"/>
  <c r="AR1442" i="4"/>
  <c r="D1443" i="4"/>
  <c r="E1443" i="4"/>
  <c r="F1443" i="4"/>
  <c r="G1443" i="4"/>
  <c r="H1443" i="4"/>
  <c r="I1443" i="4"/>
  <c r="K1443" i="4"/>
  <c r="L1443" i="4"/>
  <c r="M1443" i="4"/>
  <c r="O1443" i="4"/>
  <c r="AI1443" i="4"/>
  <c r="AJ1443" i="4"/>
  <c r="AK1443" i="4"/>
  <c r="AL1443" i="4"/>
  <c r="AN1443" i="4"/>
  <c r="AO1443" i="4"/>
  <c r="AP1443" i="4"/>
  <c r="AR1443" i="4"/>
  <c r="D1444" i="4"/>
  <c r="E1444" i="4"/>
  <c r="F1444" i="4"/>
  <c r="G1444" i="4"/>
  <c r="H1444" i="4"/>
  <c r="I1444" i="4"/>
  <c r="K1444" i="4"/>
  <c r="L1444" i="4"/>
  <c r="M1444" i="4"/>
  <c r="O1444" i="4"/>
  <c r="AI1444" i="4"/>
  <c r="AJ1444" i="4"/>
  <c r="AK1444" i="4"/>
  <c r="AL1444" i="4"/>
  <c r="AN1444" i="4"/>
  <c r="AO1444" i="4"/>
  <c r="AP1444" i="4"/>
  <c r="AR1444" i="4"/>
  <c r="D1445" i="4"/>
  <c r="E1445" i="4"/>
  <c r="F1445" i="4"/>
  <c r="G1445" i="4"/>
  <c r="H1445" i="4"/>
  <c r="I1445" i="4"/>
  <c r="K1445" i="4"/>
  <c r="L1445" i="4"/>
  <c r="M1445" i="4"/>
  <c r="O1445" i="4"/>
  <c r="AI1445" i="4"/>
  <c r="AJ1445" i="4"/>
  <c r="AK1445" i="4"/>
  <c r="AL1445" i="4"/>
  <c r="AN1445" i="4"/>
  <c r="AO1445" i="4"/>
  <c r="AP1445" i="4"/>
  <c r="AR1445" i="4"/>
  <c r="D1446" i="4"/>
  <c r="E1446" i="4"/>
  <c r="F1446" i="4"/>
  <c r="G1446" i="4"/>
  <c r="H1446" i="4"/>
  <c r="I1446" i="4"/>
  <c r="K1446" i="4"/>
  <c r="L1446" i="4"/>
  <c r="M1446" i="4"/>
  <c r="O1446" i="4"/>
  <c r="AI1446" i="4"/>
  <c r="AJ1446" i="4"/>
  <c r="AK1446" i="4"/>
  <c r="AL1446" i="4"/>
  <c r="AN1446" i="4"/>
  <c r="AO1446" i="4"/>
  <c r="AP1446" i="4"/>
  <c r="AR1446" i="4"/>
  <c r="D1447" i="4"/>
  <c r="E1447" i="4"/>
  <c r="F1447" i="4"/>
  <c r="G1447" i="4"/>
  <c r="H1447" i="4"/>
  <c r="I1447" i="4"/>
  <c r="K1447" i="4"/>
  <c r="L1447" i="4"/>
  <c r="M1447" i="4"/>
  <c r="O1447" i="4"/>
  <c r="AI1447" i="4"/>
  <c r="AJ1447" i="4"/>
  <c r="AK1447" i="4"/>
  <c r="AL1447" i="4"/>
  <c r="AN1447" i="4"/>
  <c r="AO1447" i="4"/>
  <c r="AP1447" i="4"/>
  <c r="AR1447" i="4"/>
  <c r="D1448" i="4"/>
  <c r="E1448" i="4"/>
  <c r="F1448" i="4"/>
  <c r="G1448" i="4"/>
  <c r="H1448" i="4"/>
  <c r="I1448" i="4"/>
  <c r="K1448" i="4"/>
  <c r="L1448" i="4"/>
  <c r="M1448" i="4"/>
  <c r="O1448" i="4"/>
  <c r="AI1448" i="4"/>
  <c r="AJ1448" i="4"/>
  <c r="AK1448" i="4"/>
  <c r="AL1448" i="4"/>
  <c r="AN1448" i="4"/>
  <c r="AO1448" i="4"/>
  <c r="AP1448" i="4"/>
  <c r="AR1448" i="4"/>
  <c r="D1449" i="4"/>
  <c r="E1449" i="4"/>
  <c r="F1449" i="4"/>
  <c r="G1449" i="4"/>
  <c r="H1449" i="4"/>
  <c r="I1449" i="4"/>
  <c r="K1449" i="4"/>
  <c r="L1449" i="4"/>
  <c r="M1449" i="4"/>
  <c r="O1449" i="4"/>
  <c r="AI1449" i="4"/>
  <c r="AJ1449" i="4"/>
  <c r="AK1449" i="4"/>
  <c r="AL1449" i="4"/>
  <c r="AN1449" i="4"/>
  <c r="AO1449" i="4"/>
  <c r="AP1449" i="4"/>
  <c r="AR1449" i="4"/>
  <c r="D1450" i="4"/>
  <c r="E1450" i="4"/>
  <c r="F1450" i="4"/>
  <c r="G1450" i="4"/>
  <c r="H1450" i="4"/>
  <c r="I1450" i="4"/>
  <c r="K1450" i="4"/>
  <c r="L1450" i="4"/>
  <c r="M1450" i="4"/>
  <c r="O1450" i="4"/>
  <c r="AI1450" i="4"/>
  <c r="AJ1450" i="4"/>
  <c r="AK1450" i="4"/>
  <c r="AL1450" i="4"/>
  <c r="AN1450" i="4"/>
  <c r="AO1450" i="4"/>
  <c r="AP1450" i="4"/>
  <c r="AR1450" i="4"/>
  <c r="D1451" i="4"/>
  <c r="E1451" i="4"/>
  <c r="F1451" i="4"/>
  <c r="G1451" i="4"/>
  <c r="H1451" i="4"/>
  <c r="I1451" i="4"/>
  <c r="K1451" i="4"/>
  <c r="L1451" i="4"/>
  <c r="M1451" i="4"/>
  <c r="O1451" i="4"/>
  <c r="AI1451" i="4"/>
  <c r="AJ1451" i="4"/>
  <c r="AK1451" i="4"/>
  <c r="AL1451" i="4"/>
  <c r="AN1451" i="4"/>
  <c r="AO1451" i="4"/>
  <c r="AP1451" i="4"/>
  <c r="AR1451" i="4"/>
  <c r="D1452" i="4"/>
  <c r="E1452" i="4"/>
  <c r="F1452" i="4"/>
  <c r="G1452" i="4"/>
  <c r="H1452" i="4"/>
  <c r="I1452" i="4"/>
  <c r="K1452" i="4"/>
  <c r="L1452" i="4"/>
  <c r="M1452" i="4"/>
  <c r="O1452" i="4"/>
  <c r="AI1452" i="4"/>
  <c r="AJ1452" i="4"/>
  <c r="AK1452" i="4"/>
  <c r="AL1452" i="4"/>
  <c r="AN1452" i="4"/>
  <c r="AO1452" i="4"/>
  <c r="AP1452" i="4"/>
  <c r="AR1452" i="4"/>
  <c r="D1453" i="4"/>
  <c r="E1453" i="4"/>
  <c r="F1453" i="4"/>
  <c r="G1453" i="4"/>
  <c r="H1453" i="4"/>
  <c r="I1453" i="4"/>
  <c r="K1453" i="4"/>
  <c r="L1453" i="4"/>
  <c r="M1453" i="4"/>
  <c r="O1453" i="4"/>
  <c r="AI1453" i="4"/>
  <c r="AJ1453" i="4"/>
  <c r="AK1453" i="4"/>
  <c r="AL1453" i="4"/>
  <c r="AN1453" i="4"/>
  <c r="AO1453" i="4"/>
  <c r="AP1453" i="4"/>
  <c r="AR1453" i="4"/>
  <c r="D1454" i="4"/>
  <c r="E1454" i="4"/>
  <c r="F1454" i="4"/>
  <c r="G1454" i="4"/>
  <c r="H1454" i="4"/>
  <c r="I1454" i="4"/>
  <c r="K1454" i="4"/>
  <c r="L1454" i="4"/>
  <c r="M1454" i="4"/>
  <c r="O1454" i="4"/>
  <c r="AI1454" i="4"/>
  <c r="AJ1454" i="4"/>
  <c r="AK1454" i="4"/>
  <c r="AL1454" i="4"/>
  <c r="AN1454" i="4"/>
  <c r="AO1454" i="4"/>
  <c r="AP1454" i="4"/>
  <c r="AR1454" i="4"/>
  <c r="D1455" i="4"/>
  <c r="E1455" i="4"/>
  <c r="F1455" i="4"/>
  <c r="G1455" i="4"/>
  <c r="H1455" i="4"/>
  <c r="I1455" i="4"/>
  <c r="K1455" i="4"/>
  <c r="L1455" i="4"/>
  <c r="M1455" i="4"/>
  <c r="O1455" i="4"/>
  <c r="AI1455" i="4"/>
  <c r="AJ1455" i="4"/>
  <c r="AK1455" i="4"/>
  <c r="AL1455" i="4"/>
  <c r="AN1455" i="4"/>
  <c r="AO1455" i="4"/>
  <c r="AP1455" i="4"/>
  <c r="AR1455" i="4"/>
  <c r="D1456" i="4"/>
  <c r="E1456" i="4"/>
  <c r="F1456" i="4"/>
  <c r="G1456" i="4"/>
  <c r="H1456" i="4"/>
  <c r="I1456" i="4"/>
  <c r="K1456" i="4"/>
  <c r="L1456" i="4"/>
  <c r="M1456" i="4"/>
  <c r="O1456" i="4"/>
  <c r="AI1456" i="4"/>
  <c r="AJ1456" i="4"/>
  <c r="AK1456" i="4"/>
  <c r="AL1456" i="4"/>
  <c r="AN1456" i="4"/>
  <c r="AO1456" i="4"/>
  <c r="AP1456" i="4"/>
  <c r="AR1456" i="4"/>
  <c r="D1457" i="4"/>
  <c r="E1457" i="4"/>
  <c r="F1457" i="4"/>
  <c r="G1457" i="4"/>
  <c r="H1457" i="4"/>
  <c r="I1457" i="4"/>
  <c r="K1457" i="4"/>
  <c r="L1457" i="4"/>
  <c r="M1457" i="4"/>
  <c r="O1457" i="4"/>
  <c r="AI1457" i="4"/>
  <c r="AJ1457" i="4"/>
  <c r="AK1457" i="4"/>
  <c r="AL1457" i="4"/>
  <c r="AN1457" i="4"/>
  <c r="AO1457" i="4"/>
  <c r="AP1457" i="4"/>
  <c r="AR1457" i="4"/>
  <c r="D1458" i="4"/>
  <c r="E1458" i="4"/>
  <c r="F1458" i="4"/>
  <c r="G1458" i="4"/>
  <c r="H1458" i="4"/>
  <c r="I1458" i="4"/>
  <c r="K1458" i="4"/>
  <c r="L1458" i="4"/>
  <c r="M1458" i="4"/>
  <c r="O1458" i="4"/>
  <c r="AI1458" i="4"/>
  <c r="AJ1458" i="4"/>
  <c r="AK1458" i="4"/>
  <c r="AL1458" i="4"/>
  <c r="AN1458" i="4"/>
  <c r="AO1458" i="4"/>
  <c r="AP1458" i="4"/>
  <c r="AR1458" i="4"/>
  <c r="D1459" i="4"/>
  <c r="E1459" i="4"/>
  <c r="F1459" i="4"/>
  <c r="G1459" i="4"/>
  <c r="H1459" i="4"/>
  <c r="I1459" i="4"/>
  <c r="K1459" i="4"/>
  <c r="L1459" i="4"/>
  <c r="M1459" i="4"/>
  <c r="O1459" i="4"/>
  <c r="AI1459" i="4"/>
  <c r="AJ1459" i="4"/>
  <c r="AK1459" i="4"/>
  <c r="AL1459" i="4"/>
  <c r="AN1459" i="4"/>
  <c r="AO1459" i="4"/>
  <c r="AP1459" i="4"/>
  <c r="AR1459" i="4"/>
  <c r="D1460" i="4"/>
  <c r="E1460" i="4"/>
  <c r="F1460" i="4"/>
  <c r="G1460" i="4"/>
  <c r="H1460" i="4"/>
  <c r="I1460" i="4"/>
  <c r="K1460" i="4"/>
  <c r="L1460" i="4"/>
  <c r="M1460" i="4"/>
  <c r="O1460" i="4"/>
  <c r="AI1460" i="4"/>
  <c r="AJ1460" i="4"/>
  <c r="AK1460" i="4"/>
  <c r="AL1460" i="4"/>
  <c r="AN1460" i="4"/>
  <c r="AO1460" i="4"/>
  <c r="AP1460" i="4"/>
  <c r="AR1460" i="4"/>
  <c r="D1461" i="4"/>
  <c r="E1461" i="4"/>
  <c r="F1461" i="4"/>
  <c r="G1461" i="4"/>
  <c r="H1461" i="4"/>
  <c r="I1461" i="4"/>
  <c r="K1461" i="4"/>
  <c r="L1461" i="4"/>
  <c r="M1461" i="4"/>
  <c r="O1461" i="4"/>
  <c r="AI1461" i="4"/>
  <c r="AJ1461" i="4"/>
  <c r="AK1461" i="4"/>
  <c r="AL1461" i="4"/>
  <c r="AN1461" i="4"/>
  <c r="AO1461" i="4"/>
  <c r="AP1461" i="4"/>
  <c r="AR1461" i="4"/>
  <c r="D1462" i="4"/>
  <c r="E1462" i="4"/>
  <c r="F1462" i="4"/>
  <c r="G1462" i="4"/>
  <c r="H1462" i="4"/>
  <c r="I1462" i="4"/>
  <c r="K1462" i="4"/>
  <c r="L1462" i="4"/>
  <c r="M1462" i="4"/>
  <c r="O1462" i="4"/>
  <c r="AI1462" i="4"/>
  <c r="AJ1462" i="4"/>
  <c r="AK1462" i="4"/>
  <c r="AL1462" i="4"/>
  <c r="AN1462" i="4"/>
  <c r="AO1462" i="4"/>
  <c r="AP1462" i="4"/>
  <c r="AR1462" i="4"/>
  <c r="D1463" i="4"/>
  <c r="E1463" i="4"/>
  <c r="F1463" i="4"/>
  <c r="G1463" i="4"/>
  <c r="H1463" i="4"/>
  <c r="I1463" i="4"/>
  <c r="K1463" i="4"/>
  <c r="L1463" i="4"/>
  <c r="M1463" i="4"/>
  <c r="O1463" i="4"/>
  <c r="AI1463" i="4"/>
  <c r="AJ1463" i="4"/>
  <c r="AK1463" i="4"/>
  <c r="AL1463" i="4"/>
  <c r="AN1463" i="4"/>
  <c r="AO1463" i="4"/>
  <c r="AP1463" i="4"/>
  <c r="AR1463" i="4"/>
  <c r="D1464" i="4"/>
  <c r="E1464" i="4"/>
  <c r="F1464" i="4"/>
  <c r="G1464" i="4"/>
  <c r="H1464" i="4"/>
  <c r="I1464" i="4"/>
  <c r="K1464" i="4"/>
  <c r="L1464" i="4"/>
  <c r="M1464" i="4"/>
  <c r="O1464" i="4"/>
  <c r="AI1464" i="4"/>
  <c r="AJ1464" i="4"/>
  <c r="AK1464" i="4"/>
  <c r="AL1464" i="4"/>
  <c r="AN1464" i="4"/>
  <c r="AO1464" i="4"/>
  <c r="AP1464" i="4"/>
  <c r="AR1464" i="4"/>
  <c r="D1465" i="4"/>
  <c r="E1465" i="4"/>
  <c r="F1465" i="4"/>
  <c r="G1465" i="4"/>
  <c r="H1465" i="4"/>
  <c r="I1465" i="4"/>
  <c r="K1465" i="4"/>
  <c r="L1465" i="4"/>
  <c r="M1465" i="4"/>
  <c r="O1465" i="4"/>
  <c r="AI1465" i="4"/>
  <c r="AJ1465" i="4"/>
  <c r="AK1465" i="4"/>
  <c r="AL1465" i="4"/>
  <c r="AN1465" i="4"/>
  <c r="AO1465" i="4"/>
  <c r="AP1465" i="4"/>
  <c r="AR1465" i="4"/>
  <c r="D1466" i="4"/>
  <c r="E1466" i="4"/>
  <c r="F1466" i="4"/>
  <c r="G1466" i="4"/>
  <c r="H1466" i="4"/>
  <c r="I1466" i="4"/>
  <c r="K1466" i="4"/>
  <c r="L1466" i="4"/>
  <c r="M1466" i="4"/>
  <c r="O1466" i="4"/>
  <c r="AI1466" i="4"/>
  <c r="AJ1466" i="4"/>
  <c r="AK1466" i="4"/>
  <c r="AL1466" i="4"/>
  <c r="AN1466" i="4"/>
  <c r="AO1466" i="4"/>
  <c r="AP1466" i="4"/>
  <c r="AR1466" i="4"/>
  <c r="D1467" i="4"/>
  <c r="E1467" i="4"/>
  <c r="F1467" i="4"/>
  <c r="G1467" i="4"/>
  <c r="H1467" i="4"/>
  <c r="I1467" i="4"/>
  <c r="K1467" i="4"/>
  <c r="L1467" i="4"/>
  <c r="M1467" i="4"/>
  <c r="O1467" i="4"/>
  <c r="AI1467" i="4"/>
  <c r="AJ1467" i="4"/>
  <c r="AK1467" i="4"/>
  <c r="AL1467" i="4"/>
  <c r="AN1467" i="4"/>
  <c r="AO1467" i="4"/>
  <c r="AP1467" i="4"/>
  <c r="AR1467" i="4"/>
  <c r="D1468" i="4"/>
  <c r="E1468" i="4"/>
  <c r="F1468" i="4"/>
  <c r="G1468" i="4"/>
  <c r="H1468" i="4"/>
  <c r="I1468" i="4"/>
  <c r="K1468" i="4"/>
  <c r="L1468" i="4"/>
  <c r="M1468" i="4"/>
  <c r="O1468" i="4"/>
  <c r="AI1468" i="4"/>
  <c r="AJ1468" i="4"/>
  <c r="AK1468" i="4"/>
  <c r="AL1468" i="4"/>
  <c r="AN1468" i="4"/>
  <c r="AO1468" i="4"/>
  <c r="AP1468" i="4"/>
  <c r="AR1468" i="4"/>
  <c r="D1469" i="4"/>
  <c r="E1469" i="4"/>
  <c r="F1469" i="4"/>
  <c r="G1469" i="4"/>
  <c r="H1469" i="4"/>
  <c r="I1469" i="4"/>
  <c r="K1469" i="4"/>
  <c r="L1469" i="4"/>
  <c r="M1469" i="4"/>
  <c r="O1469" i="4"/>
  <c r="AI1469" i="4"/>
  <c r="AJ1469" i="4"/>
  <c r="AK1469" i="4"/>
  <c r="AL1469" i="4"/>
  <c r="AN1469" i="4"/>
  <c r="AO1469" i="4"/>
  <c r="AP1469" i="4"/>
  <c r="AR1469" i="4"/>
  <c r="D1470" i="4"/>
  <c r="E1470" i="4"/>
  <c r="F1470" i="4"/>
  <c r="G1470" i="4"/>
  <c r="H1470" i="4"/>
  <c r="I1470" i="4"/>
  <c r="K1470" i="4"/>
  <c r="L1470" i="4"/>
  <c r="M1470" i="4"/>
  <c r="O1470" i="4"/>
  <c r="AI1470" i="4"/>
  <c r="AJ1470" i="4"/>
  <c r="AK1470" i="4"/>
  <c r="AL1470" i="4"/>
  <c r="AN1470" i="4"/>
  <c r="AO1470" i="4"/>
  <c r="AP1470" i="4"/>
  <c r="AR1470" i="4"/>
  <c r="D1471" i="4"/>
  <c r="E1471" i="4"/>
  <c r="F1471" i="4"/>
  <c r="G1471" i="4"/>
  <c r="H1471" i="4"/>
  <c r="I1471" i="4"/>
  <c r="K1471" i="4"/>
  <c r="L1471" i="4"/>
  <c r="M1471" i="4"/>
  <c r="O1471" i="4"/>
  <c r="AI1471" i="4"/>
  <c r="AJ1471" i="4"/>
  <c r="AK1471" i="4"/>
  <c r="AL1471" i="4"/>
  <c r="AN1471" i="4"/>
  <c r="AO1471" i="4"/>
  <c r="AP1471" i="4"/>
  <c r="AR1471" i="4"/>
  <c r="D1472" i="4"/>
  <c r="E1472" i="4"/>
  <c r="F1472" i="4"/>
  <c r="G1472" i="4"/>
  <c r="H1472" i="4"/>
  <c r="I1472" i="4"/>
  <c r="K1472" i="4"/>
  <c r="L1472" i="4"/>
  <c r="M1472" i="4"/>
  <c r="O1472" i="4"/>
  <c r="AI1472" i="4"/>
  <c r="AJ1472" i="4"/>
  <c r="AK1472" i="4"/>
  <c r="AL1472" i="4"/>
  <c r="AN1472" i="4"/>
  <c r="AO1472" i="4"/>
  <c r="AP1472" i="4"/>
  <c r="AR1472" i="4"/>
  <c r="D1474" i="4"/>
  <c r="E1474" i="4"/>
  <c r="F1474" i="4"/>
  <c r="G1474" i="4"/>
  <c r="H1474" i="4"/>
  <c r="I1474" i="4"/>
  <c r="K1474" i="4"/>
  <c r="L1474" i="4"/>
  <c r="M1474" i="4"/>
  <c r="O1474" i="4"/>
  <c r="AI1474" i="4"/>
  <c r="AJ1474" i="4"/>
  <c r="AK1474" i="4"/>
  <c r="AL1474" i="4"/>
  <c r="AN1474" i="4"/>
  <c r="AO1474" i="4"/>
  <c r="AP1474" i="4"/>
  <c r="AR1474" i="4"/>
  <c r="D1475" i="4"/>
  <c r="E1475" i="4"/>
  <c r="F1475" i="4"/>
  <c r="G1475" i="4"/>
  <c r="H1475" i="4"/>
  <c r="I1475" i="4"/>
  <c r="K1475" i="4"/>
  <c r="L1475" i="4"/>
  <c r="M1475" i="4"/>
  <c r="O1475" i="4"/>
  <c r="AI1475" i="4"/>
  <c r="AJ1475" i="4"/>
  <c r="AK1475" i="4"/>
  <c r="AL1475" i="4"/>
  <c r="AN1475" i="4"/>
  <c r="AO1475" i="4"/>
  <c r="AP1475" i="4"/>
  <c r="AR1475" i="4"/>
  <c r="D1476" i="4"/>
  <c r="E1476" i="4"/>
  <c r="F1476" i="4"/>
  <c r="G1476" i="4"/>
  <c r="H1476" i="4"/>
  <c r="I1476" i="4"/>
  <c r="K1476" i="4"/>
  <c r="L1476" i="4"/>
  <c r="M1476" i="4"/>
  <c r="O1476" i="4"/>
  <c r="AI1476" i="4"/>
  <c r="AJ1476" i="4"/>
  <c r="AK1476" i="4"/>
  <c r="AL1476" i="4"/>
  <c r="AN1476" i="4"/>
  <c r="AO1476" i="4"/>
  <c r="AP1476" i="4"/>
  <c r="AR1476" i="4"/>
  <c r="D1477" i="4"/>
  <c r="E1477" i="4"/>
  <c r="F1477" i="4"/>
  <c r="G1477" i="4"/>
  <c r="H1477" i="4"/>
  <c r="I1477" i="4"/>
  <c r="K1477" i="4"/>
  <c r="L1477" i="4"/>
  <c r="M1477" i="4"/>
  <c r="O1477" i="4"/>
  <c r="AI1477" i="4"/>
  <c r="AJ1477" i="4"/>
  <c r="AK1477" i="4"/>
  <c r="AL1477" i="4"/>
  <c r="AN1477" i="4"/>
  <c r="AO1477" i="4"/>
  <c r="AP1477" i="4"/>
  <c r="AR1477" i="4"/>
  <c r="D1478" i="4"/>
  <c r="E1478" i="4"/>
  <c r="F1478" i="4"/>
  <c r="G1478" i="4"/>
  <c r="H1478" i="4"/>
  <c r="I1478" i="4"/>
  <c r="K1478" i="4"/>
  <c r="L1478" i="4"/>
  <c r="M1478" i="4"/>
  <c r="O1478" i="4"/>
  <c r="AI1478" i="4"/>
  <c r="AJ1478" i="4"/>
  <c r="AK1478" i="4"/>
  <c r="AL1478" i="4"/>
  <c r="AN1478" i="4"/>
  <c r="AO1478" i="4"/>
  <c r="AP1478" i="4"/>
  <c r="AR1478" i="4"/>
  <c r="D1479" i="4"/>
  <c r="E1479" i="4"/>
  <c r="F1479" i="4"/>
  <c r="G1479" i="4"/>
  <c r="H1479" i="4"/>
  <c r="I1479" i="4"/>
  <c r="K1479" i="4"/>
  <c r="L1479" i="4"/>
  <c r="M1479" i="4"/>
  <c r="O1479" i="4"/>
  <c r="AI1479" i="4"/>
  <c r="AJ1479" i="4"/>
  <c r="AK1479" i="4"/>
  <c r="AL1479" i="4"/>
  <c r="AN1479" i="4"/>
  <c r="AO1479" i="4"/>
  <c r="AP1479" i="4"/>
  <c r="AR1479" i="4"/>
  <c r="D1480" i="4"/>
  <c r="E1480" i="4"/>
  <c r="F1480" i="4"/>
  <c r="G1480" i="4"/>
  <c r="H1480" i="4"/>
  <c r="I1480" i="4"/>
  <c r="K1480" i="4"/>
  <c r="L1480" i="4"/>
  <c r="M1480" i="4"/>
  <c r="O1480" i="4"/>
  <c r="AI1480" i="4"/>
  <c r="AJ1480" i="4"/>
  <c r="AK1480" i="4"/>
  <c r="AL1480" i="4"/>
  <c r="AN1480" i="4"/>
  <c r="AO1480" i="4"/>
  <c r="AP1480" i="4"/>
  <c r="AR1480" i="4"/>
  <c r="D1481" i="4"/>
  <c r="E1481" i="4"/>
  <c r="F1481" i="4"/>
  <c r="G1481" i="4"/>
  <c r="H1481" i="4"/>
  <c r="I1481" i="4"/>
  <c r="K1481" i="4"/>
  <c r="L1481" i="4"/>
  <c r="M1481" i="4"/>
  <c r="O1481" i="4"/>
  <c r="AI1481" i="4"/>
  <c r="AJ1481" i="4"/>
  <c r="AK1481" i="4"/>
  <c r="AL1481" i="4"/>
  <c r="AN1481" i="4"/>
  <c r="AO1481" i="4"/>
  <c r="AP1481" i="4"/>
  <c r="AR1481" i="4"/>
  <c r="D1482" i="4"/>
  <c r="E1482" i="4"/>
  <c r="F1482" i="4"/>
  <c r="G1482" i="4"/>
  <c r="H1482" i="4"/>
  <c r="I1482" i="4"/>
  <c r="K1482" i="4"/>
  <c r="L1482" i="4"/>
  <c r="M1482" i="4"/>
  <c r="O1482" i="4"/>
  <c r="AI1482" i="4"/>
  <c r="AJ1482" i="4"/>
  <c r="AK1482" i="4"/>
  <c r="AL1482" i="4"/>
  <c r="AN1482" i="4"/>
  <c r="AO1482" i="4"/>
  <c r="AP1482" i="4"/>
  <c r="AR1482" i="4"/>
  <c r="D1483" i="4"/>
  <c r="E1483" i="4"/>
  <c r="F1483" i="4"/>
  <c r="G1483" i="4"/>
  <c r="H1483" i="4"/>
  <c r="I1483" i="4"/>
  <c r="K1483" i="4"/>
  <c r="L1483" i="4"/>
  <c r="M1483" i="4"/>
  <c r="O1483" i="4"/>
  <c r="AI1483" i="4"/>
  <c r="AJ1483" i="4"/>
  <c r="AK1483" i="4"/>
  <c r="AL1483" i="4"/>
  <c r="AN1483" i="4"/>
  <c r="AO1483" i="4"/>
  <c r="AP1483" i="4"/>
  <c r="AR1483" i="4"/>
  <c r="D1484" i="4"/>
  <c r="E1484" i="4"/>
  <c r="F1484" i="4"/>
  <c r="G1484" i="4"/>
  <c r="H1484" i="4"/>
  <c r="I1484" i="4"/>
  <c r="K1484" i="4"/>
  <c r="L1484" i="4"/>
  <c r="M1484" i="4"/>
  <c r="O1484" i="4"/>
  <c r="AI1484" i="4"/>
  <c r="AJ1484" i="4"/>
  <c r="AK1484" i="4"/>
  <c r="AL1484" i="4"/>
  <c r="AN1484" i="4"/>
  <c r="AO1484" i="4"/>
  <c r="AP1484" i="4"/>
  <c r="AR1484" i="4"/>
  <c r="D1485" i="4"/>
  <c r="E1485" i="4"/>
  <c r="F1485" i="4"/>
  <c r="G1485" i="4"/>
  <c r="H1485" i="4"/>
  <c r="I1485" i="4"/>
  <c r="K1485" i="4"/>
  <c r="L1485" i="4"/>
  <c r="M1485" i="4"/>
  <c r="O1485" i="4"/>
  <c r="AI1485" i="4"/>
  <c r="AJ1485" i="4"/>
  <c r="AK1485" i="4"/>
  <c r="AL1485" i="4"/>
  <c r="AN1485" i="4"/>
  <c r="AO1485" i="4"/>
  <c r="AP1485" i="4"/>
  <c r="AR1485" i="4"/>
  <c r="D1486" i="4"/>
  <c r="E1486" i="4"/>
  <c r="F1486" i="4"/>
  <c r="G1486" i="4"/>
  <c r="H1486" i="4"/>
  <c r="I1486" i="4"/>
  <c r="K1486" i="4"/>
  <c r="L1486" i="4"/>
  <c r="M1486" i="4"/>
  <c r="O1486" i="4"/>
  <c r="AI1486" i="4"/>
  <c r="AJ1486" i="4"/>
  <c r="AK1486" i="4"/>
  <c r="AL1486" i="4"/>
  <c r="AN1486" i="4"/>
  <c r="AO1486" i="4"/>
  <c r="AP1486" i="4"/>
  <c r="AR1486" i="4"/>
  <c r="D1487" i="4"/>
  <c r="E1487" i="4"/>
  <c r="F1487" i="4"/>
  <c r="G1487" i="4"/>
  <c r="H1487" i="4"/>
  <c r="I1487" i="4"/>
  <c r="K1487" i="4"/>
  <c r="L1487" i="4"/>
  <c r="M1487" i="4"/>
  <c r="O1487" i="4"/>
  <c r="AI1487" i="4"/>
  <c r="AJ1487" i="4"/>
  <c r="AK1487" i="4"/>
  <c r="AL1487" i="4"/>
  <c r="AN1487" i="4"/>
  <c r="AO1487" i="4"/>
  <c r="AP1487" i="4"/>
  <c r="AR1487" i="4"/>
  <c r="D1488" i="4"/>
  <c r="E1488" i="4"/>
  <c r="F1488" i="4"/>
  <c r="G1488" i="4"/>
  <c r="H1488" i="4"/>
  <c r="I1488" i="4"/>
  <c r="K1488" i="4"/>
  <c r="L1488" i="4"/>
  <c r="M1488" i="4"/>
  <c r="O1488" i="4"/>
  <c r="AI1488" i="4"/>
  <c r="AJ1488" i="4"/>
  <c r="AK1488" i="4"/>
  <c r="AL1488" i="4"/>
  <c r="AN1488" i="4"/>
  <c r="AO1488" i="4"/>
  <c r="AP1488" i="4"/>
  <c r="AR1488" i="4"/>
  <c r="D1489" i="4"/>
  <c r="E1489" i="4"/>
  <c r="F1489" i="4"/>
  <c r="G1489" i="4"/>
  <c r="H1489" i="4"/>
  <c r="I1489" i="4"/>
  <c r="K1489" i="4"/>
  <c r="L1489" i="4"/>
  <c r="M1489" i="4"/>
  <c r="O1489" i="4"/>
  <c r="AI1489" i="4"/>
  <c r="AJ1489" i="4"/>
  <c r="AK1489" i="4"/>
  <c r="AL1489" i="4"/>
  <c r="AN1489" i="4"/>
  <c r="AO1489" i="4"/>
  <c r="AP1489" i="4"/>
  <c r="AR1489" i="4"/>
  <c r="D1490" i="4"/>
  <c r="E1490" i="4"/>
  <c r="F1490" i="4"/>
  <c r="G1490" i="4"/>
  <c r="H1490" i="4"/>
  <c r="I1490" i="4"/>
  <c r="K1490" i="4"/>
  <c r="L1490" i="4"/>
  <c r="M1490" i="4"/>
  <c r="O1490" i="4"/>
  <c r="AI1490" i="4"/>
  <c r="AJ1490" i="4"/>
  <c r="AK1490" i="4"/>
  <c r="AL1490" i="4"/>
  <c r="AN1490" i="4"/>
  <c r="AO1490" i="4"/>
  <c r="AP1490" i="4"/>
  <c r="AR1490" i="4"/>
  <c r="D1491" i="4"/>
  <c r="E1491" i="4"/>
  <c r="F1491" i="4"/>
  <c r="G1491" i="4"/>
  <c r="H1491" i="4"/>
  <c r="I1491" i="4"/>
  <c r="K1491" i="4"/>
  <c r="L1491" i="4"/>
  <c r="M1491" i="4"/>
  <c r="O1491" i="4"/>
  <c r="AI1491" i="4"/>
  <c r="AJ1491" i="4"/>
  <c r="AK1491" i="4"/>
  <c r="AL1491" i="4"/>
  <c r="AN1491" i="4"/>
  <c r="AO1491" i="4"/>
  <c r="AP1491" i="4"/>
  <c r="AR1491" i="4"/>
  <c r="D1492" i="4"/>
  <c r="E1492" i="4"/>
  <c r="F1492" i="4"/>
  <c r="G1492" i="4"/>
  <c r="H1492" i="4"/>
  <c r="I1492" i="4"/>
  <c r="K1492" i="4"/>
  <c r="L1492" i="4"/>
  <c r="M1492" i="4"/>
  <c r="O1492" i="4"/>
  <c r="AI1492" i="4"/>
  <c r="AJ1492" i="4"/>
  <c r="AK1492" i="4"/>
  <c r="AL1492" i="4"/>
  <c r="AN1492" i="4"/>
  <c r="AO1492" i="4"/>
  <c r="AP1492" i="4"/>
  <c r="AR1492" i="4"/>
  <c r="D1493" i="4"/>
  <c r="E1493" i="4"/>
  <c r="F1493" i="4"/>
  <c r="G1493" i="4"/>
  <c r="H1493" i="4"/>
  <c r="I1493" i="4"/>
  <c r="K1493" i="4"/>
  <c r="L1493" i="4"/>
  <c r="M1493" i="4"/>
  <c r="O1493" i="4"/>
  <c r="AI1493" i="4"/>
  <c r="AJ1493" i="4"/>
  <c r="AK1493" i="4"/>
  <c r="AL1493" i="4"/>
  <c r="AN1493" i="4"/>
  <c r="AO1493" i="4"/>
  <c r="AP1493" i="4"/>
  <c r="AR1493" i="4"/>
  <c r="D1494" i="4"/>
  <c r="E1494" i="4"/>
  <c r="F1494" i="4"/>
  <c r="G1494" i="4"/>
  <c r="H1494" i="4"/>
  <c r="I1494" i="4"/>
  <c r="K1494" i="4"/>
  <c r="L1494" i="4"/>
  <c r="M1494" i="4"/>
  <c r="O1494" i="4"/>
  <c r="AI1494" i="4"/>
  <c r="AJ1494" i="4"/>
  <c r="AK1494" i="4"/>
  <c r="AL1494" i="4"/>
  <c r="AN1494" i="4"/>
  <c r="AO1494" i="4"/>
  <c r="AP1494" i="4"/>
  <c r="AR1494" i="4"/>
  <c r="D1495" i="4"/>
  <c r="E1495" i="4"/>
  <c r="F1495" i="4"/>
  <c r="G1495" i="4"/>
  <c r="H1495" i="4"/>
  <c r="I1495" i="4"/>
  <c r="K1495" i="4"/>
  <c r="L1495" i="4"/>
  <c r="M1495" i="4"/>
  <c r="O1495" i="4"/>
  <c r="AI1495" i="4"/>
  <c r="AJ1495" i="4"/>
  <c r="AK1495" i="4"/>
  <c r="AL1495" i="4"/>
  <c r="AN1495" i="4"/>
  <c r="AO1495" i="4"/>
  <c r="AP1495" i="4"/>
  <c r="AR1495" i="4"/>
  <c r="D1496" i="4"/>
  <c r="E1496" i="4"/>
  <c r="F1496" i="4"/>
  <c r="G1496" i="4"/>
  <c r="H1496" i="4"/>
  <c r="I1496" i="4"/>
  <c r="K1496" i="4"/>
  <c r="L1496" i="4"/>
  <c r="M1496" i="4"/>
  <c r="O1496" i="4"/>
  <c r="AI1496" i="4"/>
  <c r="AJ1496" i="4"/>
  <c r="AK1496" i="4"/>
  <c r="AL1496" i="4"/>
  <c r="AN1496" i="4"/>
  <c r="AO1496" i="4"/>
  <c r="AP1496" i="4"/>
  <c r="AR1496" i="4"/>
  <c r="D1497" i="4"/>
  <c r="E1497" i="4"/>
  <c r="F1497" i="4"/>
  <c r="G1497" i="4"/>
  <c r="H1497" i="4"/>
  <c r="I1497" i="4"/>
  <c r="K1497" i="4"/>
  <c r="L1497" i="4"/>
  <c r="M1497" i="4"/>
  <c r="O1497" i="4"/>
  <c r="AI1497" i="4"/>
  <c r="AJ1497" i="4"/>
  <c r="AK1497" i="4"/>
  <c r="AL1497" i="4"/>
  <c r="AN1497" i="4"/>
  <c r="AO1497" i="4"/>
  <c r="AP1497" i="4"/>
  <c r="AR1497" i="4"/>
  <c r="D1498" i="4"/>
  <c r="E1498" i="4"/>
  <c r="F1498" i="4"/>
  <c r="G1498" i="4"/>
  <c r="H1498" i="4"/>
  <c r="I1498" i="4"/>
  <c r="K1498" i="4"/>
  <c r="L1498" i="4"/>
  <c r="M1498" i="4"/>
  <c r="O1498" i="4"/>
  <c r="AI1498" i="4"/>
  <c r="AJ1498" i="4"/>
  <c r="AK1498" i="4"/>
  <c r="AL1498" i="4"/>
  <c r="AN1498" i="4"/>
  <c r="AO1498" i="4"/>
  <c r="AP1498" i="4"/>
  <c r="AR1498" i="4"/>
  <c r="D1499" i="4"/>
  <c r="E1499" i="4"/>
  <c r="F1499" i="4"/>
  <c r="G1499" i="4"/>
  <c r="H1499" i="4"/>
  <c r="I1499" i="4"/>
  <c r="K1499" i="4"/>
  <c r="L1499" i="4"/>
  <c r="M1499" i="4"/>
  <c r="O1499" i="4"/>
  <c r="AI1499" i="4"/>
  <c r="AJ1499" i="4"/>
  <c r="AK1499" i="4"/>
  <c r="AL1499" i="4"/>
  <c r="AN1499" i="4"/>
  <c r="AO1499" i="4"/>
  <c r="AP1499" i="4"/>
  <c r="AR1499" i="4"/>
  <c r="D1500" i="4"/>
  <c r="E1500" i="4"/>
  <c r="F1500" i="4"/>
  <c r="G1500" i="4"/>
  <c r="H1500" i="4"/>
  <c r="I1500" i="4"/>
  <c r="K1500" i="4"/>
  <c r="L1500" i="4"/>
  <c r="M1500" i="4"/>
  <c r="O1500" i="4"/>
  <c r="AI1500" i="4"/>
  <c r="AJ1500" i="4"/>
  <c r="AK1500" i="4"/>
  <c r="AL1500" i="4"/>
  <c r="AN1500" i="4"/>
  <c r="AO1500" i="4"/>
  <c r="AP1500" i="4"/>
  <c r="AR1500" i="4"/>
  <c r="D1501" i="4"/>
  <c r="E1501" i="4"/>
  <c r="F1501" i="4"/>
  <c r="G1501" i="4"/>
  <c r="H1501" i="4"/>
  <c r="I1501" i="4"/>
  <c r="K1501" i="4"/>
  <c r="L1501" i="4"/>
  <c r="M1501" i="4"/>
  <c r="O1501" i="4"/>
  <c r="AI1501" i="4"/>
  <c r="AJ1501" i="4"/>
  <c r="AK1501" i="4"/>
  <c r="AL1501" i="4"/>
  <c r="AN1501" i="4"/>
  <c r="AO1501" i="4"/>
  <c r="AP1501" i="4"/>
  <c r="AR1501" i="4"/>
  <c r="D1502" i="4"/>
  <c r="E1502" i="4"/>
  <c r="F1502" i="4"/>
  <c r="G1502" i="4"/>
  <c r="H1502" i="4"/>
  <c r="I1502" i="4"/>
  <c r="K1502" i="4"/>
  <c r="L1502" i="4"/>
  <c r="M1502" i="4"/>
  <c r="O1502" i="4"/>
  <c r="AI1502" i="4"/>
  <c r="AJ1502" i="4"/>
  <c r="AK1502" i="4"/>
  <c r="AL1502" i="4"/>
  <c r="AN1502" i="4"/>
  <c r="AO1502" i="4"/>
  <c r="AP1502" i="4"/>
  <c r="AR1502" i="4"/>
  <c r="D1503" i="4"/>
  <c r="E1503" i="4"/>
  <c r="F1503" i="4"/>
  <c r="G1503" i="4"/>
  <c r="H1503" i="4"/>
  <c r="I1503" i="4"/>
  <c r="K1503" i="4"/>
  <c r="L1503" i="4"/>
  <c r="M1503" i="4"/>
  <c r="O1503" i="4"/>
  <c r="AI1503" i="4"/>
  <c r="AJ1503" i="4"/>
  <c r="AK1503" i="4"/>
  <c r="AL1503" i="4"/>
  <c r="AN1503" i="4"/>
  <c r="AO1503" i="4"/>
  <c r="AP1503" i="4"/>
  <c r="AR1503" i="4"/>
  <c r="D1504" i="4"/>
  <c r="E1504" i="4"/>
  <c r="F1504" i="4"/>
  <c r="G1504" i="4"/>
  <c r="H1504" i="4"/>
  <c r="I1504" i="4"/>
  <c r="K1504" i="4"/>
  <c r="L1504" i="4"/>
  <c r="M1504" i="4"/>
  <c r="O1504" i="4"/>
  <c r="AI1504" i="4"/>
  <c r="AJ1504" i="4"/>
  <c r="AK1504" i="4"/>
  <c r="AL1504" i="4"/>
  <c r="AN1504" i="4"/>
  <c r="AO1504" i="4"/>
  <c r="AP1504" i="4"/>
  <c r="AR1504" i="4"/>
  <c r="D1505" i="4"/>
  <c r="E1505" i="4"/>
  <c r="F1505" i="4"/>
  <c r="G1505" i="4"/>
  <c r="H1505" i="4"/>
  <c r="I1505" i="4"/>
  <c r="K1505" i="4"/>
  <c r="L1505" i="4"/>
  <c r="M1505" i="4"/>
  <c r="O1505" i="4"/>
  <c r="AI1505" i="4"/>
  <c r="AJ1505" i="4"/>
  <c r="AK1505" i="4"/>
  <c r="AL1505" i="4"/>
  <c r="AN1505" i="4"/>
  <c r="AO1505" i="4"/>
  <c r="AP1505" i="4"/>
  <c r="AR1505" i="4"/>
  <c r="D1506" i="4"/>
  <c r="E1506" i="4"/>
  <c r="F1506" i="4"/>
  <c r="G1506" i="4"/>
  <c r="H1506" i="4"/>
  <c r="I1506" i="4"/>
  <c r="K1506" i="4"/>
  <c r="L1506" i="4"/>
  <c r="M1506" i="4"/>
  <c r="O1506" i="4"/>
  <c r="AI1506" i="4"/>
  <c r="AJ1506" i="4"/>
  <c r="AK1506" i="4"/>
  <c r="AL1506" i="4"/>
  <c r="AN1506" i="4"/>
  <c r="AO1506" i="4"/>
  <c r="AP1506" i="4"/>
  <c r="AR1506" i="4"/>
  <c r="D1507" i="4"/>
  <c r="E1507" i="4"/>
  <c r="F1507" i="4"/>
  <c r="G1507" i="4"/>
  <c r="H1507" i="4"/>
  <c r="I1507" i="4"/>
  <c r="K1507" i="4"/>
  <c r="L1507" i="4"/>
  <c r="M1507" i="4"/>
  <c r="O1507" i="4"/>
  <c r="AI1507" i="4"/>
  <c r="AJ1507" i="4"/>
  <c r="AK1507" i="4"/>
  <c r="AL1507" i="4"/>
  <c r="AN1507" i="4"/>
  <c r="AO1507" i="4"/>
  <c r="AP1507" i="4"/>
  <c r="AR1507" i="4"/>
  <c r="D1508" i="4"/>
  <c r="E1508" i="4"/>
  <c r="F1508" i="4"/>
  <c r="G1508" i="4"/>
  <c r="H1508" i="4"/>
  <c r="I1508" i="4"/>
  <c r="K1508" i="4"/>
  <c r="L1508" i="4"/>
  <c r="M1508" i="4"/>
  <c r="O1508" i="4"/>
  <c r="AI1508" i="4"/>
  <c r="AJ1508" i="4"/>
  <c r="AK1508" i="4"/>
  <c r="AL1508" i="4"/>
  <c r="AN1508" i="4"/>
  <c r="AO1508" i="4"/>
  <c r="AP1508" i="4"/>
  <c r="AR1508" i="4"/>
  <c r="D1509" i="4"/>
  <c r="E1509" i="4"/>
  <c r="F1509" i="4"/>
  <c r="G1509" i="4"/>
  <c r="H1509" i="4"/>
  <c r="I1509" i="4"/>
  <c r="K1509" i="4"/>
  <c r="L1509" i="4"/>
  <c r="M1509" i="4"/>
  <c r="O1509" i="4"/>
  <c r="AI1509" i="4"/>
  <c r="AJ1509" i="4"/>
  <c r="AK1509" i="4"/>
  <c r="AL1509" i="4"/>
  <c r="AN1509" i="4"/>
  <c r="AO1509" i="4"/>
  <c r="AP1509" i="4"/>
  <c r="AR1509" i="4"/>
  <c r="D1510" i="4"/>
  <c r="E1510" i="4"/>
  <c r="F1510" i="4"/>
  <c r="G1510" i="4"/>
  <c r="H1510" i="4"/>
  <c r="I1510" i="4"/>
  <c r="K1510" i="4"/>
  <c r="L1510" i="4"/>
  <c r="M1510" i="4"/>
  <c r="O1510" i="4"/>
  <c r="AI1510" i="4"/>
  <c r="AJ1510" i="4"/>
  <c r="AK1510" i="4"/>
  <c r="AL1510" i="4"/>
  <c r="AN1510" i="4"/>
  <c r="AO1510" i="4"/>
  <c r="AP1510" i="4"/>
  <c r="AR1510" i="4"/>
  <c r="D1511" i="4"/>
  <c r="E1511" i="4"/>
  <c r="F1511" i="4"/>
  <c r="G1511" i="4"/>
  <c r="H1511" i="4"/>
  <c r="I1511" i="4"/>
  <c r="K1511" i="4"/>
  <c r="L1511" i="4"/>
  <c r="M1511" i="4"/>
  <c r="O1511" i="4"/>
  <c r="AI1511" i="4"/>
  <c r="AJ1511" i="4"/>
  <c r="AK1511" i="4"/>
  <c r="AL1511" i="4"/>
  <c r="AN1511" i="4"/>
  <c r="AO1511" i="4"/>
  <c r="AP1511" i="4"/>
  <c r="AR1511" i="4"/>
  <c r="D1512" i="4"/>
  <c r="E1512" i="4"/>
  <c r="F1512" i="4"/>
  <c r="G1512" i="4"/>
  <c r="H1512" i="4"/>
  <c r="I1512" i="4"/>
  <c r="K1512" i="4"/>
  <c r="L1512" i="4"/>
  <c r="M1512" i="4"/>
  <c r="O1512" i="4"/>
  <c r="AI1512" i="4"/>
  <c r="AJ1512" i="4"/>
  <c r="AK1512" i="4"/>
  <c r="AL1512" i="4"/>
  <c r="AN1512" i="4"/>
  <c r="AO1512" i="4"/>
  <c r="AP1512" i="4"/>
  <c r="AR1512" i="4"/>
  <c r="D1513" i="4"/>
  <c r="E1513" i="4"/>
  <c r="F1513" i="4"/>
  <c r="G1513" i="4"/>
  <c r="H1513" i="4"/>
  <c r="I1513" i="4"/>
  <c r="K1513" i="4"/>
  <c r="L1513" i="4"/>
  <c r="M1513" i="4"/>
  <c r="O1513" i="4"/>
  <c r="AI1513" i="4"/>
  <c r="AJ1513" i="4"/>
  <c r="AK1513" i="4"/>
  <c r="AL1513" i="4"/>
  <c r="AN1513" i="4"/>
  <c r="AO1513" i="4"/>
  <c r="AP1513" i="4"/>
  <c r="AR1513" i="4"/>
  <c r="D1514" i="4"/>
  <c r="E1514" i="4"/>
  <c r="F1514" i="4"/>
  <c r="G1514" i="4"/>
  <c r="H1514" i="4"/>
  <c r="I1514" i="4"/>
  <c r="K1514" i="4"/>
  <c r="L1514" i="4"/>
  <c r="M1514" i="4"/>
  <c r="O1514" i="4"/>
  <c r="AI1514" i="4"/>
  <c r="AJ1514" i="4"/>
  <c r="AK1514" i="4"/>
  <c r="AL1514" i="4"/>
  <c r="AN1514" i="4"/>
  <c r="AO1514" i="4"/>
  <c r="AP1514" i="4"/>
  <c r="AR1514" i="4"/>
  <c r="D1515" i="4"/>
  <c r="E1515" i="4"/>
  <c r="F1515" i="4"/>
  <c r="G1515" i="4"/>
  <c r="H1515" i="4"/>
  <c r="I1515" i="4"/>
  <c r="K1515" i="4"/>
  <c r="L1515" i="4"/>
  <c r="M1515" i="4"/>
  <c r="O1515" i="4"/>
  <c r="AI1515" i="4"/>
  <c r="AJ1515" i="4"/>
  <c r="AK1515" i="4"/>
  <c r="AL1515" i="4"/>
  <c r="AN1515" i="4"/>
  <c r="AO1515" i="4"/>
  <c r="AP1515" i="4"/>
  <c r="AR1515" i="4"/>
  <c r="D1516" i="4"/>
  <c r="E1516" i="4"/>
  <c r="F1516" i="4"/>
  <c r="G1516" i="4"/>
  <c r="H1516" i="4"/>
  <c r="I1516" i="4"/>
  <c r="K1516" i="4"/>
  <c r="L1516" i="4"/>
  <c r="M1516" i="4"/>
  <c r="O1516" i="4"/>
  <c r="AI1516" i="4"/>
  <c r="AJ1516" i="4"/>
  <c r="AK1516" i="4"/>
  <c r="AL1516" i="4"/>
  <c r="AN1516" i="4"/>
  <c r="AO1516" i="4"/>
  <c r="AP1516" i="4"/>
  <c r="AR1516" i="4"/>
  <c r="D1517" i="4"/>
  <c r="E1517" i="4"/>
  <c r="F1517" i="4"/>
  <c r="G1517" i="4"/>
  <c r="H1517" i="4"/>
  <c r="I1517" i="4"/>
  <c r="K1517" i="4"/>
  <c r="L1517" i="4"/>
  <c r="M1517" i="4"/>
  <c r="O1517" i="4"/>
  <c r="AI1517" i="4"/>
  <c r="AJ1517" i="4"/>
  <c r="AK1517" i="4"/>
  <c r="AL1517" i="4"/>
  <c r="AN1517" i="4"/>
  <c r="AO1517" i="4"/>
  <c r="AP1517" i="4"/>
  <c r="AR1517" i="4"/>
  <c r="D1518" i="4"/>
  <c r="E1518" i="4"/>
  <c r="F1518" i="4"/>
  <c r="G1518" i="4"/>
  <c r="H1518" i="4"/>
  <c r="I1518" i="4"/>
  <c r="K1518" i="4"/>
  <c r="L1518" i="4"/>
  <c r="M1518" i="4"/>
  <c r="O1518" i="4"/>
  <c r="AI1518" i="4"/>
  <c r="AJ1518" i="4"/>
  <c r="AK1518" i="4"/>
  <c r="AL1518" i="4"/>
  <c r="AN1518" i="4"/>
  <c r="AO1518" i="4"/>
  <c r="AP1518" i="4"/>
  <c r="AR1518" i="4"/>
  <c r="D1519" i="4"/>
  <c r="E1519" i="4"/>
  <c r="F1519" i="4"/>
  <c r="G1519" i="4"/>
  <c r="H1519" i="4"/>
  <c r="I1519" i="4"/>
  <c r="K1519" i="4"/>
  <c r="L1519" i="4"/>
  <c r="M1519" i="4"/>
  <c r="O1519" i="4"/>
  <c r="AI1519" i="4"/>
  <c r="AJ1519" i="4"/>
  <c r="AK1519" i="4"/>
  <c r="AL1519" i="4"/>
  <c r="AN1519" i="4"/>
  <c r="AO1519" i="4"/>
  <c r="AP1519" i="4"/>
  <c r="AR1519" i="4"/>
  <c r="D1520" i="4"/>
  <c r="E1520" i="4"/>
  <c r="F1520" i="4"/>
  <c r="G1520" i="4"/>
  <c r="H1520" i="4"/>
  <c r="I1520" i="4"/>
  <c r="K1520" i="4"/>
  <c r="L1520" i="4"/>
  <c r="M1520" i="4"/>
  <c r="O1520" i="4"/>
  <c r="AI1520" i="4"/>
  <c r="AJ1520" i="4"/>
  <c r="AK1520" i="4"/>
  <c r="AL1520" i="4"/>
  <c r="AN1520" i="4"/>
  <c r="AO1520" i="4"/>
  <c r="AP1520" i="4"/>
  <c r="AR1520" i="4"/>
  <c r="D1521" i="4"/>
  <c r="E1521" i="4"/>
  <c r="F1521" i="4"/>
  <c r="G1521" i="4"/>
  <c r="H1521" i="4"/>
  <c r="I1521" i="4"/>
  <c r="K1521" i="4"/>
  <c r="L1521" i="4"/>
  <c r="M1521" i="4"/>
  <c r="O1521" i="4"/>
  <c r="AI1521" i="4"/>
  <c r="AJ1521" i="4"/>
  <c r="AK1521" i="4"/>
  <c r="AL1521" i="4"/>
  <c r="AN1521" i="4"/>
  <c r="AO1521" i="4"/>
  <c r="AP1521" i="4"/>
  <c r="AR1521" i="4"/>
  <c r="D1522" i="4"/>
  <c r="E1522" i="4"/>
  <c r="F1522" i="4"/>
  <c r="G1522" i="4"/>
  <c r="H1522" i="4"/>
  <c r="I1522" i="4"/>
  <c r="K1522" i="4"/>
  <c r="L1522" i="4"/>
  <c r="M1522" i="4"/>
  <c r="O1522" i="4"/>
  <c r="AI1522" i="4"/>
  <c r="AJ1522" i="4"/>
  <c r="AK1522" i="4"/>
  <c r="AL1522" i="4"/>
  <c r="AN1522" i="4"/>
  <c r="AO1522" i="4"/>
  <c r="AP1522" i="4"/>
  <c r="AR1522" i="4"/>
  <c r="D1523" i="4"/>
  <c r="E1523" i="4"/>
  <c r="F1523" i="4"/>
  <c r="G1523" i="4"/>
  <c r="H1523" i="4"/>
  <c r="I1523" i="4"/>
  <c r="K1523" i="4"/>
  <c r="L1523" i="4"/>
  <c r="M1523" i="4"/>
  <c r="O1523" i="4"/>
  <c r="AI1523" i="4"/>
  <c r="AJ1523" i="4"/>
  <c r="AK1523" i="4"/>
  <c r="AL1523" i="4"/>
  <c r="AN1523" i="4"/>
  <c r="AO1523" i="4"/>
  <c r="AP1523" i="4"/>
  <c r="AR1523" i="4"/>
  <c r="D1524" i="4"/>
  <c r="E1524" i="4"/>
  <c r="F1524" i="4"/>
  <c r="G1524" i="4"/>
  <c r="H1524" i="4"/>
  <c r="I1524" i="4"/>
  <c r="K1524" i="4"/>
  <c r="L1524" i="4"/>
  <c r="M1524" i="4"/>
  <c r="O1524" i="4"/>
  <c r="AI1524" i="4"/>
  <c r="AJ1524" i="4"/>
  <c r="AK1524" i="4"/>
  <c r="AL1524" i="4"/>
  <c r="AN1524" i="4"/>
  <c r="AO1524" i="4"/>
  <c r="AP1524" i="4"/>
  <c r="AR1524" i="4"/>
  <c r="D1525" i="4"/>
  <c r="E1525" i="4"/>
  <c r="F1525" i="4"/>
  <c r="G1525" i="4"/>
  <c r="H1525" i="4"/>
  <c r="I1525" i="4"/>
  <c r="K1525" i="4"/>
  <c r="L1525" i="4"/>
  <c r="M1525" i="4"/>
  <c r="O1525" i="4"/>
  <c r="AI1525" i="4"/>
  <c r="AJ1525" i="4"/>
  <c r="AK1525" i="4"/>
  <c r="AL1525" i="4"/>
  <c r="AN1525" i="4"/>
  <c r="AO1525" i="4"/>
  <c r="AP1525" i="4"/>
  <c r="AR1525" i="4"/>
  <c r="D1526" i="4"/>
  <c r="E1526" i="4"/>
  <c r="F1526" i="4"/>
  <c r="G1526" i="4"/>
  <c r="H1526" i="4"/>
  <c r="I1526" i="4"/>
  <c r="K1526" i="4"/>
  <c r="L1526" i="4"/>
  <c r="M1526" i="4"/>
  <c r="O1526" i="4"/>
  <c r="AI1526" i="4"/>
  <c r="AJ1526" i="4"/>
  <c r="AK1526" i="4"/>
  <c r="AL1526" i="4"/>
  <c r="AN1526" i="4"/>
  <c r="AO1526" i="4"/>
  <c r="AP1526" i="4"/>
  <c r="AR1526" i="4"/>
  <c r="D1527" i="4"/>
  <c r="E1527" i="4"/>
  <c r="F1527" i="4"/>
  <c r="G1527" i="4"/>
  <c r="H1527" i="4"/>
  <c r="I1527" i="4"/>
  <c r="K1527" i="4"/>
  <c r="L1527" i="4"/>
  <c r="M1527" i="4"/>
  <c r="O1527" i="4"/>
  <c r="AI1527" i="4"/>
  <c r="AJ1527" i="4"/>
  <c r="AK1527" i="4"/>
  <c r="AL1527" i="4"/>
  <c r="AN1527" i="4"/>
  <c r="AO1527" i="4"/>
  <c r="AP1527" i="4"/>
  <c r="AR1527" i="4"/>
  <c r="D1528" i="4"/>
  <c r="E1528" i="4"/>
  <c r="F1528" i="4"/>
  <c r="G1528" i="4"/>
  <c r="H1528" i="4"/>
  <c r="I1528" i="4"/>
  <c r="K1528" i="4"/>
  <c r="L1528" i="4"/>
  <c r="M1528" i="4"/>
  <c r="O1528" i="4"/>
  <c r="AI1528" i="4"/>
  <c r="AJ1528" i="4"/>
  <c r="AK1528" i="4"/>
  <c r="AL1528" i="4"/>
  <c r="AN1528" i="4"/>
  <c r="AO1528" i="4"/>
  <c r="AP1528" i="4"/>
  <c r="AR1528" i="4"/>
  <c r="D1529" i="4"/>
  <c r="E1529" i="4"/>
  <c r="F1529" i="4"/>
  <c r="G1529" i="4"/>
  <c r="H1529" i="4"/>
  <c r="I1529" i="4"/>
  <c r="K1529" i="4"/>
  <c r="L1529" i="4"/>
  <c r="M1529" i="4"/>
  <c r="O1529" i="4"/>
  <c r="AI1529" i="4"/>
  <c r="AJ1529" i="4"/>
  <c r="AK1529" i="4"/>
  <c r="AL1529" i="4"/>
  <c r="AN1529" i="4"/>
  <c r="AO1529" i="4"/>
  <c r="AP1529" i="4"/>
  <c r="AR1529" i="4"/>
  <c r="D1530" i="4"/>
  <c r="E1530" i="4"/>
  <c r="F1530" i="4"/>
  <c r="G1530" i="4"/>
  <c r="H1530" i="4"/>
  <c r="I1530" i="4"/>
  <c r="K1530" i="4"/>
  <c r="L1530" i="4"/>
  <c r="M1530" i="4"/>
  <c r="O1530" i="4"/>
  <c r="AI1530" i="4"/>
  <c r="AJ1530" i="4"/>
  <c r="AK1530" i="4"/>
  <c r="AL1530" i="4"/>
  <c r="AN1530" i="4"/>
  <c r="AO1530" i="4"/>
  <c r="AP1530" i="4"/>
  <c r="AR1530" i="4"/>
  <c r="D1531" i="4"/>
  <c r="E1531" i="4"/>
  <c r="F1531" i="4"/>
  <c r="G1531" i="4"/>
  <c r="H1531" i="4"/>
  <c r="I1531" i="4"/>
  <c r="K1531" i="4"/>
  <c r="L1531" i="4"/>
  <c r="M1531" i="4"/>
  <c r="O1531" i="4"/>
  <c r="AI1531" i="4"/>
  <c r="AJ1531" i="4"/>
  <c r="AK1531" i="4"/>
  <c r="AL1531" i="4"/>
  <c r="AN1531" i="4"/>
  <c r="AO1531" i="4"/>
  <c r="AP1531" i="4"/>
  <c r="AR1531" i="4"/>
  <c r="D1532" i="4"/>
  <c r="E1532" i="4"/>
  <c r="F1532" i="4"/>
  <c r="G1532" i="4"/>
  <c r="H1532" i="4"/>
  <c r="I1532" i="4"/>
  <c r="K1532" i="4"/>
  <c r="L1532" i="4"/>
  <c r="M1532" i="4"/>
  <c r="O1532" i="4"/>
  <c r="AI1532" i="4"/>
  <c r="AJ1532" i="4"/>
  <c r="AK1532" i="4"/>
  <c r="AL1532" i="4"/>
  <c r="AN1532" i="4"/>
  <c r="AO1532" i="4"/>
  <c r="AP1532" i="4"/>
  <c r="AR1532" i="4"/>
  <c r="D1533" i="4"/>
  <c r="E1533" i="4"/>
  <c r="F1533" i="4"/>
  <c r="G1533" i="4"/>
  <c r="H1533" i="4"/>
  <c r="I1533" i="4"/>
  <c r="K1533" i="4"/>
  <c r="L1533" i="4"/>
  <c r="M1533" i="4"/>
  <c r="O1533" i="4"/>
  <c r="AI1533" i="4"/>
  <c r="AJ1533" i="4"/>
  <c r="AK1533" i="4"/>
  <c r="AL1533" i="4"/>
  <c r="AN1533" i="4"/>
  <c r="AO1533" i="4"/>
  <c r="AP1533" i="4"/>
  <c r="AR1533" i="4"/>
  <c r="D1534" i="4"/>
  <c r="E1534" i="4"/>
  <c r="F1534" i="4"/>
  <c r="G1534" i="4"/>
  <c r="H1534" i="4"/>
  <c r="I1534" i="4"/>
  <c r="K1534" i="4"/>
  <c r="L1534" i="4"/>
  <c r="M1534" i="4"/>
  <c r="O1534" i="4"/>
  <c r="AI1534" i="4"/>
  <c r="AJ1534" i="4"/>
  <c r="AK1534" i="4"/>
  <c r="AL1534" i="4"/>
  <c r="AN1534" i="4"/>
  <c r="AO1534" i="4"/>
  <c r="AP1534" i="4"/>
  <c r="AR1534" i="4"/>
  <c r="D1535" i="4"/>
  <c r="E1535" i="4"/>
  <c r="F1535" i="4"/>
  <c r="G1535" i="4"/>
  <c r="H1535" i="4"/>
  <c r="I1535" i="4"/>
  <c r="K1535" i="4"/>
  <c r="L1535" i="4"/>
  <c r="M1535" i="4"/>
  <c r="O1535" i="4"/>
  <c r="AI1535" i="4"/>
  <c r="AJ1535" i="4"/>
  <c r="AK1535" i="4"/>
  <c r="AL1535" i="4"/>
  <c r="AN1535" i="4"/>
  <c r="AO1535" i="4"/>
  <c r="AP1535" i="4"/>
  <c r="AR1535" i="4"/>
  <c r="D1536" i="4"/>
  <c r="E1536" i="4"/>
  <c r="F1536" i="4"/>
  <c r="G1536" i="4"/>
  <c r="H1536" i="4"/>
  <c r="I1536" i="4"/>
  <c r="K1536" i="4"/>
  <c r="L1536" i="4"/>
  <c r="M1536" i="4"/>
  <c r="O1536" i="4"/>
  <c r="AI1536" i="4"/>
  <c r="AJ1536" i="4"/>
  <c r="AK1536" i="4"/>
  <c r="AL1536" i="4"/>
  <c r="AN1536" i="4"/>
  <c r="AO1536" i="4"/>
  <c r="AP1536" i="4"/>
  <c r="AR1536" i="4"/>
  <c r="D1537" i="4"/>
  <c r="E1537" i="4"/>
  <c r="F1537" i="4"/>
  <c r="G1537" i="4"/>
  <c r="H1537" i="4"/>
  <c r="I1537" i="4"/>
  <c r="K1537" i="4"/>
  <c r="L1537" i="4"/>
  <c r="M1537" i="4"/>
  <c r="O1537" i="4"/>
  <c r="AI1537" i="4"/>
  <c r="AJ1537" i="4"/>
  <c r="AK1537" i="4"/>
  <c r="AL1537" i="4"/>
  <c r="AN1537" i="4"/>
  <c r="AO1537" i="4"/>
  <c r="AP1537" i="4"/>
  <c r="AR1537" i="4"/>
  <c r="D1538" i="4"/>
  <c r="E1538" i="4"/>
  <c r="F1538" i="4"/>
  <c r="G1538" i="4"/>
  <c r="H1538" i="4"/>
  <c r="I1538" i="4"/>
  <c r="K1538" i="4"/>
  <c r="L1538" i="4"/>
  <c r="M1538" i="4"/>
  <c r="O1538" i="4"/>
  <c r="AI1538" i="4"/>
  <c r="AJ1538" i="4"/>
  <c r="AK1538" i="4"/>
  <c r="AL1538" i="4"/>
  <c r="AN1538" i="4"/>
  <c r="AO1538" i="4"/>
  <c r="AP1538" i="4"/>
  <c r="AR1538" i="4"/>
  <c r="D1539" i="4"/>
  <c r="E1539" i="4"/>
  <c r="F1539" i="4"/>
  <c r="G1539" i="4"/>
  <c r="H1539" i="4"/>
  <c r="I1539" i="4"/>
  <c r="K1539" i="4"/>
  <c r="L1539" i="4"/>
  <c r="M1539" i="4"/>
  <c r="O1539" i="4"/>
  <c r="AI1539" i="4"/>
  <c r="AJ1539" i="4"/>
  <c r="AK1539" i="4"/>
  <c r="AL1539" i="4"/>
  <c r="AN1539" i="4"/>
  <c r="AO1539" i="4"/>
  <c r="AP1539" i="4"/>
  <c r="AR1539" i="4"/>
  <c r="D1540" i="4"/>
  <c r="E1540" i="4"/>
  <c r="F1540" i="4"/>
  <c r="G1540" i="4"/>
  <c r="H1540" i="4"/>
  <c r="I1540" i="4"/>
  <c r="K1540" i="4"/>
  <c r="L1540" i="4"/>
  <c r="M1540" i="4"/>
  <c r="O1540" i="4"/>
  <c r="AI1540" i="4"/>
  <c r="AJ1540" i="4"/>
  <c r="AK1540" i="4"/>
  <c r="AL1540" i="4"/>
  <c r="AN1540" i="4"/>
  <c r="AO1540" i="4"/>
  <c r="AP1540" i="4"/>
  <c r="AR1540" i="4"/>
  <c r="D1541" i="4"/>
  <c r="E1541" i="4"/>
  <c r="F1541" i="4"/>
  <c r="G1541" i="4"/>
  <c r="H1541" i="4"/>
  <c r="I1541" i="4"/>
  <c r="K1541" i="4"/>
  <c r="L1541" i="4"/>
  <c r="M1541" i="4"/>
  <c r="O1541" i="4"/>
  <c r="AI1541" i="4"/>
  <c r="AJ1541" i="4"/>
  <c r="AK1541" i="4"/>
  <c r="AL1541" i="4"/>
  <c r="AN1541" i="4"/>
  <c r="AO1541" i="4"/>
  <c r="AP1541" i="4"/>
  <c r="AR1541" i="4"/>
  <c r="D1542" i="4"/>
  <c r="E1542" i="4"/>
  <c r="F1542" i="4"/>
  <c r="G1542" i="4"/>
  <c r="H1542" i="4"/>
  <c r="I1542" i="4"/>
  <c r="K1542" i="4"/>
  <c r="L1542" i="4"/>
  <c r="M1542" i="4"/>
  <c r="O1542" i="4"/>
  <c r="AI1542" i="4"/>
  <c r="AJ1542" i="4"/>
  <c r="AK1542" i="4"/>
  <c r="AL1542" i="4"/>
  <c r="AN1542" i="4"/>
  <c r="AO1542" i="4"/>
  <c r="AP1542" i="4"/>
  <c r="AR1542" i="4"/>
  <c r="D1543" i="4"/>
  <c r="E1543" i="4"/>
  <c r="F1543" i="4"/>
  <c r="G1543" i="4"/>
  <c r="H1543" i="4"/>
  <c r="I1543" i="4"/>
  <c r="K1543" i="4"/>
  <c r="L1543" i="4"/>
  <c r="M1543" i="4"/>
  <c r="O1543" i="4"/>
  <c r="AI1543" i="4"/>
  <c r="AJ1543" i="4"/>
  <c r="AK1543" i="4"/>
  <c r="AL1543" i="4"/>
  <c r="AN1543" i="4"/>
  <c r="AO1543" i="4"/>
  <c r="AP1543" i="4"/>
  <c r="AR1543" i="4"/>
  <c r="D1544" i="4"/>
  <c r="E1544" i="4"/>
  <c r="F1544" i="4"/>
  <c r="G1544" i="4"/>
  <c r="H1544" i="4"/>
  <c r="I1544" i="4"/>
  <c r="K1544" i="4"/>
  <c r="L1544" i="4"/>
  <c r="M1544" i="4"/>
  <c r="O1544" i="4"/>
  <c r="AI1544" i="4"/>
  <c r="AJ1544" i="4"/>
  <c r="AK1544" i="4"/>
  <c r="AL1544" i="4"/>
  <c r="AN1544" i="4"/>
  <c r="AO1544" i="4"/>
  <c r="AP1544" i="4"/>
  <c r="AR1544" i="4"/>
  <c r="D1545" i="4"/>
  <c r="E1545" i="4"/>
  <c r="F1545" i="4"/>
  <c r="G1545" i="4"/>
  <c r="H1545" i="4"/>
  <c r="I1545" i="4"/>
  <c r="K1545" i="4"/>
  <c r="L1545" i="4"/>
  <c r="M1545" i="4"/>
  <c r="O1545" i="4"/>
  <c r="AI1545" i="4"/>
  <c r="AJ1545" i="4"/>
  <c r="AK1545" i="4"/>
  <c r="AL1545" i="4"/>
  <c r="AN1545" i="4"/>
  <c r="AO1545" i="4"/>
  <c r="AP1545" i="4"/>
  <c r="AR1545" i="4"/>
  <c r="D1546" i="4"/>
  <c r="E1546" i="4"/>
  <c r="F1546" i="4"/>
  <c r="G1546" i="4"/>
  <c r="H1546" i="4"/>
  <c r="I1546" i="4"/>
  <c r="K1546" i="4"/>
  <c r="L1546" i="4"/>
  <c r="M1546" i="4"/>
  <c r="O1546" i="4"/>
  <c r="AI1546" i="4"/>
  <c r="AJ1546" i="4"/>
  <c r="AK1546" i="4"/>
  <c r="AL1546" i="4"/>
  <c r="AN1546" i="4"/>
  <c r="AO1546" i="4"/>
  <c r="AP1546" i="4"/>
  <c r="AR1546" i="4"/>
  <c r="D1547" i="4"/>
  <c r="E1547" i="4"/>
  <c r="F1547" i="4"/>
  <c r="G1547" i="4"/>
  <c r="H1547" i="4"/>
  <c r="I1547" i="4"/>
  <c r="K1547" i="4"/>
  <c r="L1547" i="4"/>
  <c r="M1547" i="4"/>
  <c r="O1547" i="4"/>
  <c r="AI1547" i="4"/>
  <c r="AJ1547" i="4"/>
  <c r="AK1547" i="4"/>
  <c r="AL1547" i="4"/>
  <c r="AN1547" i="4"/>
  <c r="AO1547" i="4"/>
  <c r="AP1547" i="4"/>
  <c r="AR1547" i="4"/>
  <c r="D1548" i="4"/>
  <c r="E1548" i="4"/>
  <c r="F1548" i="4"/>
  <c r="G1548" i="4"/>
  <c r="H1548" i="4"/>
  <c r="I1548" i="4"/>
  <c r="K1548" i="4"/>
  <c r="L1548" i="4"/>
  <c r="M1548" i="4"/>
  <c r="O1548" i="4"/>
  <c r="AI1548" i="4"/>
  <c r="AJ1548" i="4"/>
  <c r="AK1548" i="4"/>
  <c r="AL1548" i="4"/>
  <c r="AN1548" i="4"/>
  <c r="AO1548" i="4"/>
  <c r="AP1548" i="4"/>
  <c r="AR1548" i="4"/>
  <c r="D1549" i="4"/>
  <c r="E1549" i="4"/>
  <c r="F1549" i="4"/>
  <c r="G1549" i="4"/>
  <c r="H1549" i="4"/>
  <c r="I1549" i="4"/>
  <c r="K1549" i="4"/>
  <c r="L1549" i="4"/>
  <c r="M1549" i="4"/>
  <c r="O1549" i="4"/>
  <c r="AI1549" i="4"/>
  <c r="AJ1549" i="4"/>
  <c r="AK1549" i="4"/>
  <c r="AL1549" i="4"/>
  <c r="AN1549" i="4"/>
  <c r="AO1549" i="4"/>
  <c r="AP1549" i="4"/>
  <c r="AR1549" i="4"/>
  <c r="D1550" i="4"/>
  <c r="E1550" i="4"/>
  <c r="F1550" i="4"/>
  <c r="G1550" i="4"/>
  <c r="H1550" i="4"/>
  <c r="I1550" i="4"/>
  <c r="K1550" i="4"/>
  <c r="L1550" i="4"/>
  <c r="M1550" i="4"/>
  <c r="O1550" i="4"/>
  <c r="AI1550" i="4"/>
  <c r="AJ1550" i="4"/>
  <c r="AK1550" i="4"/>
  <c r="AL1550" i="4"/>
  <c r="AN1550" i="4"/>
  <c r="AO1550" i="4"/>
  <c r="AP1550" i="4"/>
  <c r="AR1550" i="4"/>
  <c r="D1551" i="4"/>
  <c r="E1551" i="4"/>
  <c r="F1551" i="4"/>
  <c r="G1551" i="4"/>
  <c r="H1551" i="4"/>
  <c r="I1551" i="4"/>
  <c r="K1551" i="4"/>
  <c r="L1551" i="4"/>
  <c r="M1551" i="4"/>
  <c r="O1551" i="4"/>
  <c r="AI1551" i="4"/>
  <c r="AJ1551" i="4"/>
  <c r="AK1551" i="4"/>
  <c r="AL1551" i="4"/>
  <c r="AN1551" i="4"/>
  <c r="AO1551" i="4"/>
  <c r="AP1551" i="4"/>
  <c r="AR1551" i="4"/>
  <c r="D1552" i="4"/>
  <c r="E1552" i="4"/>
  <c r="F1552" i="4"/>
  <c r="G1552" i="4"/>
  <c r="H1552" i="4"/>
  <c r="I1552" i="4"/>
  <c r="K1552" i="4"/>
  <c r="L1552" i="4"/>
  <c r="M1552" i="4"/>
  <c r="O1552" i="4"/>
  <c r="AI1552" i="4"/>
  <c r="AJ1552" i="4"/>
  <c r="AK1552" i="4"/>
  <c r="AL1552" i="4"/>
  <c r="AN1552" i="4"/>
  <c r="AO1552" i="4"/>
  <c r="AP1552" i="4"/>
  <c r="AR1552" i="4"/>
  <c r="D1553" i="4"/>
  <c r="E1553" i="4"/>
  <c r="F1553" i="4"/>
  <c r="G1553" i="4"/>
  <c r="H1553" i="4"/>
  <c r="I1553" i="4"/>
  <c r="K1553" i="4"/>
  <c r="L1553" i="4"/>
  <c r="M1553" i="4"/>
  <c r="O1553" i="4"/>
  <c r="AI1553" i="4"/>
  <c r="AJ1553" i="4"/>
  <c r="AK1553" i="4"/>
  <c r="AL1553" i="4"/>
  <c r="AN1553" i="4"/>
  <c r="AO1553" i="4"/>
  <c r="AP1553" i="4"/>
  <c r="AR1553" i="4"/>
  <c r="D1554" i="4"/>
  <c r="E1554" i="4"/>
  <c r="F1554" i="4"/>
  <c r="G1554" i="4"/>
  <c r="H1554" i="4"/>
  <c r="I1554" i="4"/>
  <c r="K1554" i="4"/>
  <c r="L1554" i="4"/>
  <c r="M1554" i="4"/>
  <c r="O1554" i="4"/>
  <c r="AI1554" i="4"/>
  <c r="AJ1554" i="4"/>
  <c r="AK1554" i="4"/>
  <c r="AL1554" i="4"/>
  <c r="AN1554" i="4"/>
  <c r="AO1554" i="4"/>
  <c r="AP1554" i="4"/>
  <c r="AR1554" i="4"/>
  <c r="D1555" i="4"/>
  <c r="E1555" i="4"/>
  <c r="F1555" i="4"/>
  <c r="G1555" i="4"/>
  <c r="H1555" i="4"/>
  <c r="I1555" i="4"/>
  <c r="K1555" i="4"/>
  <c r="L1555" i="4"/>
  <c r="M1555" i="4"/>
  <c r="O1555" i="4"/>
  <c r="AI1555" i="4"/>
  <c r="AJ1555" i="4"/>
  <c r="AK1555" i="4"/>
  <c r="AL1555" i="4"/>
  <c r="AN1555" i="4"/>
  <c r="AO1555" i="4"/>
  <c r="AP1555" i="4"/>
  <c r="AR1555" i="4"/>
  <c r="D1556" i="4"/>
  <c r="E1556" i="4"/>
  <c r="F1556" i="4"/>
  <c r="G1556" i="4"/>
  <c r="H1556" i="4"/>
  <c r="I1556" i="4"/>
  <c r="K1556" i="4"/>
  <c r="L1556" i="4"/>
  <c r="M1556" i="4"/>
  <c r="O1556" i="4"/>
  <c r="AI1556" i="4"/>
  <c r="AJ1556" i="4"/>
  <c r="AK1556" i="4"/>
  <c r="AL1556" i="4"/>
  <c r="AN1556" i="4"/>
  <c r="AO1556" i="4"/>
  <c r="AP1556" i="4"/>
  <c r="AR1556" i="4"/>
  <c r="D1557" i="4"/>
  <c r="E1557" i="4"/>
  <c r="F1557" i="4"/>
  <c r="G1557" i="4"/>
  <c r="H1557" i="4"/>
  <c r="I1557" i="4"/>
  <c r="K1557" i="4"/>
  <c r="L1557" i="4"/>
  <c r="M1557" i="4"/>
  <c r="O1557" i="4"/>
  <c r="AI1557" i="4"/>
  <c r="AJ1557" i="4"/>
  <c r="AK1557" i="4"/>
  <c r="AL1557" i="4"/>
  <c r="AN1557" i="4"/>
  <c r="AO1557" i="4"/>
  <c r="AP1557" i="4"/>
  <c r="AR1557" i="4"/>
  <c r="D1558" i="4"/>
  <c r="E1558" i="4"/>
  <c r="F1558" i="4"/>
  <c r="G1558" i="4"/>
  <c r="H1558" i="4"/>
  <c r="I1558" i="4"/>
  <c r="K1558" i="4"/>
  <c r="L1558" i="4"/>
  <c r="M1558" i="4"/>
  <c r="O1558" i="4"/>
  <c r="AI1558" i="4"/>
  <c r="AJ1558" i="4"/>
  <c r="AK1558" i="4"/>
  <c r="AL1558" i="4"/>
  <c r="AN1558" i="4"/>
  <c r="AO1558" i="4"/>
  <c r="AP1558" i="4"/>
  <c r="AR1558" i="4"/>
  <c r="D1559" i="4"/>
  <c r="E1559" i="4"/>
  <c r="F1559" i="4"/>
  <c r="G1559" i="4"/>
  <c r="H1559" i="4"/>
  <c r="I1559" i="4"/>
  <c r="K1559" i="4"/>
  <c r="L1559" i="4"/>
  <c r="M1559" i="4"/>
  <c r="O1559" i="4"/>
  <c r="AI1559" i="4"/>
  <c r="AJ1559" i="4"/>
  <c r="AK1559" i="4"/>
  <c r="AL1559" i="4"/>
  <c r="AN1559" i="4"/>
  <c r="AO1559" i="4"/>
  <c r="AP1559" i="4"/>
  <c r="AR1559" i="4"/>
  <c r="D1560" i="4"/>
  <c r="E1560" i="4"/>
  <c r="F1560" i="4"/>
  <c r="G1560" i="4"/>
  <c r="H1560" i="4"/>
  <c r="I1560" i="4"/>
  <c r="K1560" i="4"/>
  <c r="L1560" i="4"/>
  <c r="M1560" i="4"/>
  <c r="O1560" i="4"/>
  <c r="AI1560" i="4"/>
  <c r="AJ1560" i="4"/>
  <c r="AK1560" i="4"/>
  <c r="AL1560" i="4"/>
  <c r="AN1560" i="4"/>
  <c r="AO1560" i="4"/>
  <c r="AP1560" i="4"/>
  <c r="AR1560" i="4"/>
  <c r="D1561" i="4"/>
  <c r="E1561" i="4"/>
  <c r="F1561" i="4"/>
  <c r="G1561" i="4"/>
  <c r="H1561" i="4"/>
  <c r="I1561" i="4"/>
  <c r="K1561" i="4"/>
  <c r="L1561" i="4"/>
  <c r="M1561" i="4"/>
  <c r="O1561" i="4"/>
  <c r="AI1561" i="4"/>
  <c r="AJ1561" i="4"/>
  <c r="AK1561" i="4"/>
  <c r="AL1561" i="4"/>
  <c r="AN1561" i="4"/>
  <c r="AO1561" i="4"/>
  <c r="AP1561" i="4"/>
  <c r="AR1561" i="4"/>
  <c r="D1562" i="4"/>
  <c r="E1562" i="4"/>
  <c r="F1562" i="4"/>
  <c r="G1562" i="4"/>
  <c r="H1562" i="4"/>
  <c r="I1562" i="4"/>
  <c r="K1562" i="4"/>
  <c r="L1562" i="4"/>
  <c r="M1562" i="4"/>
  <c r="O1562" i="4"/>
  <c r="AI1562" i="4"/>
  <c r="AJ1562" i="4"/>
  <c r="AK1562" i="4"/>
  <c r="AL1562" i="4"/>
  <c r="AN1562" i="4"/>
  <c r="AO1562" i="4"/>
  <c r="AP1562" i="4"/>
  <c r="AR1562" i="4"/>
  <c r="D1563" i="4"/>
  <c r="E1563" i="4"/>
  <c r="F1563" i="4"/>
  <c r="G1563" i="4"/>
  <c r="H1563" i="4"/>
  <c r="I1563" i="4"/>
  <c r="K1563" i="4"/>
  <c r="L1563" i="4"/>
  <c r="M1563" i="4"/>
  <c r="O1563" i="4"/>
  <c r="AI1563" i="4"/>
  <c r="AJ1563" i="4"/>
  <c r="AK1563" i="4"/>
  <c r="AL1563" i="4"/>
  <c r="AN1563" i="4"/>
  <c r="AO1563" i="4"/>
  <c r="AP1563" i="4"/>
  <c r="AR1563" i="4"/>
  <c r="D1564" i="4"/>
  <c r="E1564" i="4"/>
  <c r="F1564" i="4"/>
  <c r="G1564" i="4"/>
  <c r="H1564" i="4"/>
  <c r="I1564" i="4"/>
  <c r="K1564" i="4"/>
  <c r="L1564" i="4"/>
  <c r="M1564" i="4"/>
  <c r="O1564" i="4"/>
  <c r="AI1564" i="4"/>
  <c r="AJ1564" i="4"/>
  <c r="AK1564" i="4"/>
  <c r="AL1564" i="4"/>
  <c r="AN1564" i="4"/>
  <c r="AO1564" i="4"/>
  <c r="AP1564" i="4"/>
  <c r="AR1564" i="4"/>
  <c r="D1565" i="4"/>
  <c r="E1565" i="4"/>
  <c r="F1565" i="4"/>
  <c r="G1565" i="4"/>
  <c r="H1565" i="4"/>
  <c r="I1565" i="4"/>
  <c r="K1565" i="4"/>
  <c r="L1565" i="4"/>
  <c r="M1565" i="4"/>
  <c r="O1565" i="4"/>
  <c r="AI1565" i="4"/>
  <c r="AJ1565" i="4"/>
  <c r="AK1565" i="4"/>
  <c r="AL1565" i="4"/>
  <c r="AN1565" i="4"/>
  <c r="AO1565" i="4"/>
  <c r="AP1565" i="4"/>
  <c r="AR1565" i="4"/>
  <c r="D1566" i="4"/>
  <c r="E1566" i="4"/>
  <c r="F1566" i="4"/>
  <c r="G1566" i="4"/>
  <c r="H1566" i="4"/>
  <c r="I1566" i="4"/>
  <c r="K1566" i="4"/>
  <c r="L1566" i="4"/>
  <c r="M1566" i="4"/>
  <c r="O1566" i="4"/>
  <c r="AI1566" i="4"/>
  <c r="AJ1566" i="4"/>
  <c r="AK1566" i="4"/>
  <c r="AL1566" i="4"/>
  <c r="AN1566" i="4"/>
  <c r="AO1566" i="4"/>
  <c r="AP1566" i="4"/>
  <c r="AR1566" i="4"/>
  <c r="D1567" i="4"/>
  <c r="E1567" i="4"/>
  <c r="F1567" i="4"/>
  <c r="G1567" i="4"/>
  <c r="H1567" i="4"/>
  <c r="I1567" i="4"/>
  <c r="K1567" i="4"/>
  <c r="L1567" i="4"/>
  <c r="M1567" i="4"/>
  <c r="O1567" i="4"/>
  <c r="AI1567" i="4"/>
  <c r="AJ1567" i="4"/>
  <c r="AK1567" i="4"/>
  <c r="AL1567" i="4"/>
  <c r="AN1567" i="4"/>
  <c r="AO1567" i="4"/>
  <c r="AP1567" i="4"/>
  <c r="AR1567" i="4"/>
  <c r="D1568" i="4"/>
  <c r="E1568" i="4"/>
  <c r="F1568" i="4"/>
  <c r="G1568" i="4"/>
  <c r="H1568" i="4"/>
  <c r="I1568" i="4"/>
  <c r="K1568" i="4"/>
  <c r="L1568" i="4"/>
  <c r="M1568" i="4"/>
  <c r="O1568" i="4"/>
  <c r="AI1568" i="4"/>
  <c r="AJ1568" i="4"/>
  <c r="AK1568" i="4"/>
  <c r="AL1568" i="4"/>
  <c r="AN1568" i="4"/>
  <c r="AO1568" i="4"/>
  <c r="AP1568" i="4"/>
  <c r="AR1568" i="4"/>
  <c r="D1569" i="4"/>
  <c r="E1569" i="4"/>
  <c r="F1569" i="4"/>
  <c r="G1569" i="4"/>
  <c r="H1569" i="4"/>
  <c r="I1569" i="4"/>
  <c r="K1569" i="4"/>
  <c r="L1569" i="4"/>
  <c r="M1569" i="4"/>
  <c r="O1569" i="4"/>
  <c r="AI1569" i="4"/>
  <c r="AJ1569" i="4"/>
  <c r="AK1569" i="4"/>
  <c r="AL1569" i="4"/>
  <c r="AN1569" i="4"/>
  <c r="AO1569" i="4"/>
  <c r="AP1569" i="4"/>
  <c r="AR1569" i="4"/>
  <c r="D1570" i="4"/>
  <c r="E1570" i="4"/>
  <c r="F1570" i="4"/>
  <c r="G1570" i="4"/>
  <c r="H1570" i="4"/>
  <c r="I1570" i="4"/>
  <c r="K1570" i="4"/>
  <c r="L1570" i="4"/>
  <c r="M1570" i="4"/>
  <c r="O1570" i="4"/>
  <c r="AI1570" i="4"/>
  <c r="AJ1570" i="4"/>
  <c r="AK1570" i="4"/>
  <c r="AL1570" i="4"/>
  <c r="AN1570" i="4"/>
  <c r="AO1570" i="4"/>
  <c r="AP1570" i="4"/>
  <c r="AR1570" i="4"/>
  <c r="D1571" i="4"/>
  <c r="E1571" i="4"/>
  <c r="F1571" i="4"/>
  <c r="G1571" i="4"/>
  <c r="H1571" i="4"/>
  <c r="I1571" i="4"/>
  <c r="K1571" i="4"/>
  <c r="L1571" i="4"/>
  <c r="M1571" i="4"/>
  <c r="O1571" i="4"/>
  <c r="AI1571" i="4"/>
  <c r="AJ1571" i="4"/>
  <c r="AK1571" i="4"/>
  <c r="AL1571" i="4"/>
  <c r="AN1571" i="4"/>
  <c r="AO1571" i="4"/>
  <c r="AP1571" i="4"/>
  <c r="AR1571" i="4"/>
  <c r="D1572" i="4"/>
  <c r="E1572" i="4"/>
  <c r="F1572" i="4"/>
  <c r="G1572" i="4"/>
  <c r="H1572" i="4"/>
  <c r="I1572" i="4"/>
  <c r="K1572" i="4"/>
  <c r="L1572" i="4"/>
  <c r="M1572" i="4"/>
  <c r="O1572" i="4"/>
  <c r="AI1572" i="4"/>
  <c r="AJ1572" i="4"/>
  <c r="AK1572" i="4"/>
  <c r="AL1572" i="4"/>
  <c r="AN1572" i="4"/>
  <c r="AO1572" i="4"/>
  <c r="AP1572" i="4"/>
  <c r="AR1572" i="4"/>
  <c r="D1573" i="4"/>
  <c r="E1573" i="4"/>
  <c r="F1573" i="4"/>
  <c r="G1573" i="4"/>
  <c r="H1573" i="4"/>
  <c r="I1573" i="4"/>
  <c r="K1573" i="4"/>
  <c r="L1573" i="4"/>
  <c r="M1573" i="4"/>
  <c r="O1573" i="4"/>
  <c r="AI1573" i="4"/>
  <c r="AJ1573" i="4"/>
  <c r="AK1573" i="4"/>
  <c r="AL1573" i="4"/>
  <c r="AN1573" i="4"/>
  <c r="AO1573" i="4"/>
  <c r="AP1573" i="4"/>
  <c r="AR1573" i="4"/>
  <c r="D1574" i="4"/>
  <c r="E1574" i="4"/>
  <c r="F1574" i="4"/>
  <c r="G1574" i="4"/>
  <c r="H1574" i="4"/>
  <c r="I1574" i="4"/>
  <c r="K1574" i="4"/>
  <c r="L1574" i="4"/>
  <c r="M1574" i="4"/>
  <c r="O1574" i="4"/>
  <c r="AI1574" i="4"/>
  <c r="AJ1574" i="4"/>
  <c r="AK1574" i="4"/>
  <c r="AL1574" i="4"/>
  <c r="AN1574" i="4"/>
  <c r="AO1574" i="4"/>
  <c r="AP1574" i="4"/>
  <c r="AR1574" i="4"/>
  <c r="D1576" i="4"/>
  <c r="E1576" i="4"/>
  <c r="F1576" i="4"/>
  <c r="G1576" i="4"/>
  <c r="H1576" i="4"/>
  <c r="I1576" i="4"/>
  <c r="K1576" i="4"/>
  <c r="L1576" i="4"/>
  <c r="M1576" i="4"/>
  <c r="O1576" i="4"/>
  <c r="AI1576" i="4"/>
  <c r="AJ1576" i="4"/>
  <c r="AK1576" i="4"/>
  <c r="AL1576" i="4"/>
  <c r="AN1576" i="4"/>
  <c r="AO1576" i="4"/>
  <c r="AP1576" i="4"/>
  <c r="AR1576" i="4"/>
  <c r="D1577" i="4"/>
  <c r="E1577" i="4"/>
  <c r="F1577" i="4"/>
  <c r="G1577" i="4"/>
  <c r="H1577" i="4"/>
  <c r="I1577" i="4"/>
  <c r="K1577" i="4"/>
  <c r="L1577" i="4"/>
  <c r="M1577" i="4"/>
  <c r="O1577" i="4"/>
  <c r="AI1577" i="4"/>
  <c r="AJ1577" i="4"/>
  <c r="AK1577" i="4"/>
  <c r="AL1577" i="4"/>
  <c r="AN1577" i="4"/>
  <c r="AO1577" i="4"/>
  <c r="AP1577" i="4"/>
  <c r="AR1577" i="4"/>
  <c r="D1578" i="4"/>
  <c r="E1578" i="4"/>
  <c r="F1578" i="4"/>
  <c r="G1578" i="4"/>
  <c r="H1578" i="4"/>
  <c r="I1578" i="4"/>
  <c r="K1578" i="4"/>
  <c r="L1578" i="4"/>
  <c r="M1578" i="4"/>
  <c r="O1578" i="4"/>
  <c r="AI1578" i="4"/>
  <c r="AJ1578" i="4"/>
  <c r="AK1578" i="4"/>
  <c r="AL1578" i="4"/>
  <c r="AN1578" i="4"/>
  <c r="AO1578" i="4"/>
  <c r="AP1578" i="4"/>
  <c r="AR1578" i="4"/>
  <c r="D1579" i="4"/>
  <c r="E1579" i="4"/>
  <c r="F1579" i="4"/>
  <c r="G1579" i="4"/>
  <c r="H1579" i="4"/>
  <c r="I1579" i="4"/>
  <c r="K1579" i="4"/>
  <c r="L1579" i="4"/>
  <c r="M1579" i="4"/>
  <c r="O1579" i="4"/>
  <c r="AI1579" i="4"/>
  <c r="AJ1579" i="4"/>
  <c r="AK1579" i="4"/>
  <c r="AL1579" i="4"/>
  <c r="AN1579" i="4"/>
  <c r="AO1579" i="4"/>
  <c r="AP1579" i="4"/>
  <c r="AR1579" i="4"/>
  <c r="D1580" i="4"/>
  <c r="E1580" i="4"/>
  <c r="F1580" i="4"/>
  <c r="G1580" i="4"/>
  <c r="H1580" i="4"/>
  <c r="I1580" i="4"/>
  <c r="K1580" i="4"/>
  <c r="L1580" i="4"/>
  <c r="M1580" i="4"/>
  <c r="O1580" i="4"/>
  <c r="AI1580" i="4"/>
  <c r="AJ1580" i="4"/>
  <c r="AK1580" i="4"/>
  <c r="AL1580" i="4"/>
  <c r="AN1580" i="4"/>
  <c r="AO1580" i="4"/>
  <c r="AP1580" i="4"/>
  <c r="AR1580" i="4"/>
  <c r="D1581" i="4"/>
  <c r="E1581" i="4"/>
  <c r="F1581" i="4"/>
  <c r="G1581" i="4"/>
  <c r="H1581" i="4"/>
  <c r="I1581" i="4"/>
  <c r="K1581" i="4"/>
  <c r="L1581" i="4"/>
  <c r="M1581" i="4"/>
  <c r="O1581" i="4"/>
  <c r="AI1581" i="4"/>
  <c r="AJ1581" i="4"/>
  <c r="AK1581" i="4"/>
  <c r="AL1581" i="4"/>
  <c r="AN1581" i="4"/>
  <c r="AO1581" i="4"/>
  <c r="AP1581" i="4"/>
  <c r="AR1581" i="4"/>
  <c r="D1582" i="4"/>
  <c r="E1582" i="4"/>
  <c r="F1582" i="4"/>
  <c r="G1582" i="4"/>
  <c r="H1582" i="4"/>
  <c r="I1582" i="4"/>
  <c r="K1582" i="4"/>
  <c r="L1582" i="4"/>
  <c r="M1582" i="4"/>
  <c r="O1582" i="4"/>
  <c r="AI1582" i="4"/>
  <c r="AJ1582" i="4"/>
  <c r="AK1582" i="4"/>
  <c r="AL1582" i="4"/>
  <c r="AN1582" i="4"/>
  <c r="AO1582" i="4"/>
  <c r="AP1582" i="4"/>
  <c r="AR1582" i="4"/>
  <c r="D1583" i="4"/>
  <c r="E1583" i="4"/>
  <c r="F1583" i="4"/>
  <c r="G1583" i="4"/>
  <c r="H1583" i="4"/>
  <c r="I1583" i="4"/>
  <c r="K1583" i="4"/>
  <c r="L1583" i="4"/>
  <c r="M1583" i="4"/>
  <c r="O1583" i="4"/>
  <c r="AI1583" i="4"/>
  <c r="AJ1583" i="4"/>
  <c r="AK1583" i="4"/>
  <c r="AL1583" i="4"/>
  <c r="AN1583" i="4"/>
  <c r="AO1583" i="4"/>
  <c r="AP1583" i="4"/>
  <c r="AR1583" i="4"/>
  <c r="D1584" i="4"/>
  <c r="E1584" i="4"/>
  <c r="F1584" i="4"/>
  <c r="G1584" i="4"/>
  <c r="H1584" i="4"/>
  <c r="I1584" i="4"/>
  <c r="K1584" i="4"/>
  <c r="L1584" i="4"/>
  <c r="M1584" i="4"/>
  <c r="O1584" i="4"/>
  <c r="AI1584" i="4"/>
  <c r="AJ1584" i="4"/>
  <c r="AK1584" i="4"/>
  <c r="AL1584" i="4"/>
  <c r="AN1584" i="4"/>
  <c r="AO1584" i="4"/>
  <c r="AP1584" i="4"/>
  <c r="AR1584" i="4"/>
  <c r="D1585" i="4"/>
  <c r="E1585" i="4"/>
  <c r="F1585" i="4"/>
  <c r="G1585" i="4"/>
  <c r="H1585" i="4"/>
  <c r="I1585" i="4"/>
  <c r="K1585" i="4"/>
  <c r="L1585" i="4"/>
  <c r="M1585" i="4"/>
  <c r="O1585" i="4"/>
  <c r="AI1585" i="4"/>
  <c r="AJ1585" i="4"/>
  <c r="AK1585" i="4"/>
  <c r="AL1585" i="4"/>
  <c r="AN1585" i="4"/>
  <c r="AO1585" i="4"/>
  <c r="AP1585" i="4"/>
  <c r="AR1585" i="4"/>
  <c r="D1586" i="4"/>
  <c r="E1586" i="4"/>
  <c r="F1586" i="4"/>
  <c r="G1586" i="4"/>
  <c r="H1586" i="4"/>
  <c r="I1586" i="4"/>
  <c r="K1586" i="4"/>
  <c r="L1586" i="4"/>
  <c r="M1586" i="4"/>
  <c r="O1586" i="4"/>
  <c r="AI1586" i="4"/>
  <c r="AJ1586" i="4"/>
  <c r="AK1586" i="4"/>
  <c r="AL1586" i="4"/>
  <c r="AN1586" i="4"/>
  <c r="AO1586" i="4"/>
  <c r="AP1586" i="4"/>
  <c r="AR1586" i="4"/>
  <c r="D1587" i="4"/>
  <c r="E1587" i="4"/>
  <c r="F1587" i="4"/>
  <c r="G1587" i="4"/>
  <c r="H1587" i="4"/>
  <c r="I1587" i="4"/>
  <c r="K1587" i="4"/>
  <c r="L1587" i="4"/>
  <c r="M1587" i="4"/>
  <c r="O1587" i="4"/>
  <c r="AI1587" i="4"/>
  <c r="AJ1587" i="4"/>
  <c r="AK1587" i="4"/>
  <c r="AL1587" i="4"/>
  <c r="AN1587" i="4"/>
  <c r="AO1587" i="4"/>
  <c r="AP1587" i="4"/>
  <c r="AR1587" i="4"/>
  <c r="D1588" i="4"/>
  <c r="E1588" i="4"/>
  <c r="F1588" i="4"/>
  <c r="G1588" i="4"/>
  <c r="H1588" i="4"/>
  <c r="I1588" i="4"/>
  <c r="K1588" i="4"/>
  <c r="L1588" i="4"/>
  <c r="M1588" i="4"/>
  <c r="O1588" i="4"/>
  <c r="AI1588" i="4"/>
  <c r="AJ1588" i="4"/>
  <c r="AK1588" i="4"/>
  <c r="AL1588" i="4"/>
  <c r="AN1588" i="4"/>
  <c r="AO1588" i="4"/>
  <c r="AP1588" i="4"/>
  <c r="AR1588" i="4"/>
  <c r="D1589" i="4"/>
  <c r="E1589" i="4"/>
  <c r="F1589" i="4"/>
  <c r="G1589" i="4"/>
  <c r="H1589" i="4"/>
  <c r="I1589" i="4"/>
  <c r="K1589" i="4"/>
  <c r="L1589" i="4"/>
  <c r="M1589" i="4"/>
  <c r="O1589" i="4"/>
  <c r="AI1589" i="4"/>
  <c r="AJ1589" i="4"/>
  <c r="AK1589" i="4"/>
  <c r="AL1589" i="4"/>
  <c r="AN1589" i="4"/>
  <c r="AO1589" i="4"/>
  <c r="AP1589" i="4"/>
  <c r="AR1589" i="4"/>
  <c r="D1590" i="4"/>
  <c r="E1590" i="4"/>
  <c r="F1590" i="4"/>
  <c r="G1590" i="4"/>
  <c r="H1590" i="4"/>
  <c r="I1590" i="4"/>
  <c r="K1590" i="4"/>
  <c r="L1590" i="4"/>
  <c r="M1590" i="4"/>
  <c r="O1590" i="4"/>
  <c r="AI1590" i="4"/>
  <c r="AJ1590" i="4"/>
  <c r="AK1590" i="4"/>
  <c r="AL1590" i="4"/>
  <c r="AN1590" i="4"/>
  <c r="AO1590" i="4"/>
  <c r="AP1590" i="4"/>
  <c r="AR1590" i="4"/>
  <c r="D1591" i="4"/>
  <c r="E1591" i="4"/>
  <c r="F1591" i="4"/>
  <c r="G1591" i="4"/>
  <c r="H1591" i="4"/>
  <c r="I1591" i="4"/>
  <c r="K1591" i="4"/>
  <c r="L1591" i="4"/>
  <c r="M1591" i="4"/>
  <c r="O1591" i="4"/>
  <c r="AI1591" i="4"/>
  <c r="AJ1591" i="4"/>
  <c r="AK1591" i="4"/>
  <c r="AL1591" i="4"/>
  <c r="AN1591" i="4"/>
  <c r="AO1591" i="4"/>
  <c r="AP1591" i="4"/>
  <c r="AR1591" i="4"/>
  <c r="D1592" i="4"/>
  <c r="E1592" i="4"/>
  <c r="F1592" i="4"/>
  <c r="G1592" i="4"/>
  <c r="H1592" i="4"/>
  <c r="I1592" i="4"/>
  <c r="K1592" i="4"/>
  <c r="L1592" i="4"/>
  <c r="M1592" i="4"/>
  <c r="O1592" i="4"/>
  <c r="AI1592" i="4"/>
  <c r="AJ1592" i="4"/>
  <c r="AK1592" i="4"/>
  <c r="AL1592" i="4"/>
  <c r="AN1592" i="4"/>
  <c r="AO1592" i="4"/>
  <c r="AP1592" i="4"/>
  <c r="AR1592" i="4"/>
  <c r="D1593" i="4"/>
  <c r="E1593" i="4"/>
  <c r="F1593" i="4"/>
  <c r="G1593" i="4"/>
  <c r="H1593" i="4"/>
  <c r="I1593" i="4"/>
  <c r="K1593" i="4"/>
  <c r="L1593" i="4"/>
  <c r="M1593" i="4"/>
  <c r="O1593" i="4"/>
  <c r="AI1593" i="4"/>
  <c r="AJ1593" i="4"/>
  <c r="AK1593" i="4"/>
  <c r="AL1593" i="4"/>
  <c r="AN1593" i="4"/>
  <c r="AO1593" i="4"/>
  <c r="AP1593" i="4"/>
  <c r="AR1593" i="4"/>
  <c r="D1594" i="4"/>
  <c r="E1594" i="4"/>
  <c r="F1594" i="4"/>
  <c r="G1594" i="4"/>
  <c r="H1594" i="4"/>
  <c r="I1594" i="4"/>
  <c r="K1594" i="4"/>
  <c r="L1594" i="4"/>
  <c r="M1594" i="4"/>
  <c r="O1594" i="4"/>
  <c r="AI1594" i="4"/>
  <c r="AJ1594" i="4"/>
  <c r="AK1594" i="4"/>
  <c r="AL1594" i="4"/>
  <c r="AN1594" i="4"/>
  <c r="AO1594" i="4"/>
  <c r="AP1594" i="4"/>
  <c r="AR1594" i="4"/>
  <c r="D1595" i="4"/>
  <c r="E1595" i="4"/>
  <c r="F1595" i="4"/>
  <c r="G1595" i="4"/>
  <c r="H1595" i="4"/>
  <c r="I1595" i="4"/>
  <c r="K1595" i="4"/>
  <c r="L1595" i="4"/>
  <c r="M1595" i="4"/>
  <c r="O1595" i="4"/>
  <c r="AI1595" i="4"/>
  <c r="AJ1595" i="4"/>
  <c r="AK1595" i="4"/>
  <c r="AL1595" i="4"/>
  <c r="AN1595" i="4"/>
  <c r="AO1595" i="4"/>
  <c r="AP1595" i="4"/>
  <c r="AR1595" i="4"/>
  <c r="D1596" i="4"/>
  <c r="E1596" i="4"/>
  <c r="F1596" i="4"/>
  <c r="G1596" i="4"/>
  <c r="H1596" i="4"/>
  <c r="I1596" i="4"/>
  <c r="K1596" i="4"/>
  <c r="L1596" i="4"/>
  <c r="M1596" i="4"/>
  <c r="O1596" i="4"/>
  <c r="AI1596" i="4"/>
  <c r="AJ1596" i="4"/>
  <c r="AK1596" i="4"/>
  <c r="AL1596" i="4"/>
  <c r="AN1596" i="4"/>
  <c r="AO1596" i="4"/>
  <c r="AP1596" i="4"/>
  <c r="AR1596" i="4"/>
  <c r="D1597" i="4"/>
  <c r="E1597" i="4"/>
  <c r="F1597" i="4"/>
  <c r="G1597" i="4"/>
  <c r="H1597" i="4"/>
  <c r="I1597" i="4"/>
  <c r="K1597" i="4"/>
  <c r="L1597" i="4"/>
  <c r="M1597" i="4"/>
  <c r="O1597" i="4"/>
  <c r="AI1597" i="4"/>
  <c r="AJ1597" i="4"/>
  <c r="AK1597" i="4"/>
  <c r="AL1597" i="4"/>
  <c r="AN1597" i="4"/>
  <c r="AO1597" i="4"/>
  <c r="AP1597" i="4"/>
  <c r="AR1597" i="4"/>
  <c r="D1598" i="4"/>
  <c r="E1598" i="4"/>
  <c r="F1598" i="4"/>
  <c r="G1598" i="4"/>
  <c r="H1598" i="4"/>
  <c r="I1598" i="4"/>
  <c r="K1598" i="4"/>
  <c r="L1598" i="4"/>
  <c r="M1598" i="4"/>
  <c r="O1598" i="4"/>
  <c r="AI1598" i="4"/>
  <c r="AJ1598" i="4"/>
  <c r="AK1598" i="4"/>
  <c r="AL1598" i="4"/>
  <c r="AN1598" i="4"/>
  <c r="AO1598" i="4"/>
  <c r="AP1598" i="4"/>
  <c r="AR1598" i="4"/>
  <c r="D1599" i="4"/>
  <c r="E1599" i="4"/>
  <c r="F1599" i="4"/>
  <c r="G1599" i="4"/>
  <c r="H1599" i="4"/>
  <c r="I1599" i="4"/>
  <c r="K1599" i="4"/>
  <c r="L1599" i="4"/>
  <c r="M1599" i="4"/>
  <c r="O1599" i="4"/>
  <c r="AI1599" i="4"/>
  <c r="AJ1599" i="4"/>
  <c r="AK1599" i="4"/>
  <c r="AL1599" i="4"/>
  <c r="AN1599" i="4"/>
  <c r="AO1599" i="4"/>
  <c r="AP1599" i="4"/>
  <c r="AR1599" i="4"/>
  <c r="D1600" i="4"/>
  <c r="E1600" i="4"/>
  <c r="F1600" i="4"/>
  <c r="G1600" i="4"/>
  <c r="H1600" i="4"/>
  <c r="I1600" i="4"/>
  <c r="K1600" i="4"/>
  <c r="L1600" i="4"/>
  <c r="M1600" i="4"/>
  <c r="O1600" i="4"/>
  <c r="AI1600" i="4"/>
  <c r="AJ1600" i="4"/>
  <c r="AK1600" i="4"/>
  <c r="AL1600" i="4"/>
  <c r="AN1600" i="4"/>
  <c r="AO1600" i="4"/>
  <c r="AP1600" i="4"/>
  <c r="AR1600" i="4"/>
  <c r="D1601" i="4"/>
  <c r="E1601" i="4"/>
  <c r="F1601" i="4"/>
  <c r="G1601" i="4"/>
  <c r="H1601" i="4"/>
  <c r="I1601" i="4"/>
  <c r="K1601" i="4"/>
  <c r="L1601" i="4"/>
  <c r="M1601" i="4"/>
  <c r="O1601" i="4"/>
  <c r="AI1601" i="4"/>
  <c r="AJ1601" i="4"/>
  <c r="AK1601" i="4"/>
  <c r="AL1601" i="4"/>
  <c r="AN1601" i="4"/>
  <c r="AO1601" i="4"/>
  <c r="AP1601" i="4"/>
  <c r="AR1601" i="4"/>
  <c r="D1602" i="4"/>
  <c r="E1602" i="4"/>
  <c r="F1602" i="4"/>
  <c r="G1602" i="4"/>
  <c r="H1602" i="4"/>
  <c r="I1602" i="4"/>
  <c r="K1602" i="4"/>
  <c r="L1602" i="4"/>
  <c r="M1602" i="4"/>
  <c r="O1602" i="4"/>
  <c r="AI1602" i="4"/>
  <c r="AJ1602" i="4"/>
  <c r="AK1602" i="4"/>
  <c r="AL1602" i="4"/>
  <c r="AN1602" i="4"/>
  <c r="AO1602" i="4"/>
  <c r="AP1602" i="4"/>
  <c r="AR1602" i="4"/>
  <c r="D1603" i="4"/>
  <c r="E1603" i="4"/>
  <c r="F1603" i="4"/>
  <c r="G1603" i="4"/>
  <c r="H1603" i="4"/>
  <c r="I1603" i="4"/>
  <c r="K1603" i="4"/>
  <c r="L1603" i="4"/>
  <c r="M1603" i="4"/>
  <c r="O1603" i="4"/>
  <c r="AI1603" i="4"/>
  <c r="AJ1603" i="4"/>
  <c r="AK1603" i="4"/>
  <c r="AL1603" i="4"/>
  <c r="AN1603" i="4"/>
  <c r="AO1603" i="4"/>
  <c r="AP1603" i="4"/>
  <c r="AR1603" i="4"/>
  <c r="D1604" i="4"/>
  <c r="E1604" i="4"/>
  <c r="F1604" i="4"/>
  <c r="G1604" i="4"/>
  <c r="H1604" i="4"/>
  <c r="I1604" i="4"/>
  <c r="K1604" i="4"/>
  <c r="L1604" i="4"/>
  <c r="M1604" i="4"/>
  <c r="O1604" i="4"/>
  <c r="AI1604" i="4"/>
  <c r="AJ1604" i="4"/>
  <c r="AK1604" i="4"/>
  <c r="AL1604" i="4"/>
  <c r="AN1604" i="4"/>
  <c r="AO1604" i="4"/>
  <c r="AP1604" i="4"/>
  <c r="AR1604" i="4"/>
  <c r="D1605" i="4"/>
  <c r="E1605" i="4"/>
  <c r="F1605" i="4"/>
  <c r="G1605" i="4"/>
  <c r="H1605" i="4"/>
  <c r="I1605" i="4"/>
  <c r="K1605" i="4"/>
  <c r="L1605" i="4"/>
  <c r="M1605" i="4"/>
  <c r="O1605" i="4"/>
  <c r="AI1605" i="4"/>
  <c r="AJ1605" i="4"/>
  <c r="AK1605" i="4"/>
  <c r="AL1605" i="4"/>
  <c r="AN1605" i="4"/>
  <c r="AO1605" i="4"/>
  <c r="AP1605" i="4"/>
  <c r="AR1605" i="4"/>
  <c r="D1606" i="4"/>
  <c r="E1606" i="4"/>
  <c r="F1606" i="4"/>
  <c r="G1606" i="4"/>
  <c r="H1606" i="4"/>
  <c r="I1606" i="4"/>
  <c r="K1606" i="4"/>
  <c r="L1606" i="4"/>
  <c r="M1606" i="4"/>
  <c r="O1606" i="4"/>
  <c r="AI1606" i="4"/>
  <c r="AJ1606" i="4"/>
  <c r="AK1606" i="4"/>
  <c r="AL1606" i="4"/>
  <c r="AN1606" i="4"/>
  <c r="AO1606" i="4"/>
  <c r="AP1606" i="4"/>
  <c r="AR1606" i="4"/>
  <c r="D1607" i="4"/>
  <c r="E1607" i="4"/>
  <c r="F1607" i="4"/>
  <c r="G1607" i="4"/>
  <c r="H1607" i="4"/>
  <c r="I1607" i="4"/>
  <c r="K1607" i="4"/>
  <c r="L1607" i="4"/>
  <c r="M1607" i="4"/>
  <c r="O1607" i="4"/>
  <c r="AI1607" i="4"/>
  <c r="AJ1607" i="4"/>
  <c r="AK1607" i="4"/>
  <c r="AL1607" i="4"/>
  <c r="AN1607" i="4"/>
  <c r="AO1607" i="4"/>
  <c r="AP1607" i="4"/>
  <c r="AR1607" i="4"/>
  <c r="D1608" i="4"/>
  <c r="E1608" i="4"/>
  <c r="F1608" i="4"/>
  <c r="G1608" i="4"/>
  <c r="H1608" i="4"/>
  <c r="I1608" i="4"/>
  <c r="K1608" i="4"/>
  <c r="L1608" i="4"/>
  <c r="M1608" i="4"/>
  <c r="O1608" i="4"/>
  <c r="AI1608" i="4"/>
  <c r="AJ1608" i="4"/>
  <c r="AK1608" i="4"/>
  <c r="AL1608" i="4"/>
  <c r="AN1608" i="4"/>
  <c r="AO1608" i="4"/>
  <c r="AP1608" i="4"/>
  <c r="AR1608" i="4"/>
  <c r="D1609" i="4"/>
  <c r="E1609" i="4"/>
  <c r="F1609" i="4"/>
  <c r="G1609" i="4"/>
  <c r="H1609" i="4"/>
  <c r="I1609" i="4"/>
  <c r="K1609" i="4"/>
  <c r="L1609" i="4"/>
  <c r="M1609" i="4"/>
  <c r="O1609" i="4"/>
  <c r="AI1609" i="4"/>
  <c r="AJ1609" i="4"/>
  <c r="AK1609" i="4"/>
  <c r="AL1609" i="4"/>
  <c r="AN1609" i="4"/>
  <c r="AO1609" i="4"/>
  <c r="AP1609" i="4"/>
  <c r="AR1609" i="4"/>
  <c r="D1610" i="4"/>
  <c r="E1610" i="4"/>
  <c r="F1610" i="4"/>
  <c r="G1610" i="4"/>
  <c r="H1610" i="4"/>
  <c r="I1610" i="4"/>
  <c r="K1610" i="4"/>
  <c r="L1610" i="4"/>
  <c r="M1610" i="4"/>
  <c r="O1610" i="4"/>
  <c r="AI1610" i="4"/>
  <c r="AJ1610" i="4"/>
  <c r="AK1610" i="4"/>
  <c r="AL1610" i="4"/>
  <c r="AN1610" i="4"/>
  <c r="AO1610" i="4"/>
  <c r="AP1610" i="4"/>
  <c r="AR1610" i="4"/>
  <c r="D1611" i="4"/>
  <c r="E1611" i="4"/>
  <c r="F1611" i="4"/>
  <c r="G1611" i="4"/>
  <c r="H1611" i="4"/>
  <c r="I1611" i="4"/>
  <c r="K1611" i="4"/>
  <c r="L1611" i="4"/>
  <c r="M1611" i="4"/>
  <c r="O1611" i="4"/>
  <c r="AI1611" i="4"/>
  <c r="AJ1611" i="4"/>
  <c r="AK1611" i="4"/>
  <c r="AL1611" i="4"/>
  <c r="AN1611" i="4"/>
  <c r="AO1611" i="4"/>
  <c r="AP1611" i="4"/>
  <c r="AR1611" i="4"/>
  <c r="D1612" i="4"/>
  <c r="E1612" i="4"/>
  <c r="F1612" i="4"/>
  <c r="G1612" i="4"/>
  <c r="H1612" i="4"/>
  <c r="I1612" i="4"/>
  <c r="K1612" i="4"/>
  <c r="L1612" i="4"/>
  <c r="M1612" i="4"/>
  <c r="O1612" i="4"/>
  <c r="AI1612" i="4"/>
  <c r="AJ1612" i="4"/>
  <c r="AK1612" i="4"/>
  <c r="AL1612" i="4"/>
  <c r="AN1612" i="4"/>
  <c r="AO1612" i="4"/>
  <c r="AP1612" i="4"/>
  <c r="AR1612" i="4"/>
  <c r="D1613" i="4"/>
  <c r="E1613" i="4"/>
  <c r="F1613" i="4"/>
  <c r="G1613" i="4"/>
  <c r="H1613" i="4"/>
  <c r="I1613" i="4"/>
  <c r="K1613" i="4"/>
  <c r="L1613" i="4"/>
  <c r="M1613" i="4"/>
  <c r="O1613" i="4"/>
  <c r="AI1613" i="4"/>
  <c r="AJ1613" i="4"/>
  <c r="AK1613" i="4"/>
  <c r="AL1613" i="4"/>
  <c r="AN1613" i="4"/>
  <c r="AO1613" i="4"/>
  <c r="AP1613" i="4"/>
  <c r="AR1613" i="4"/>
  <c r="D1614" i="4"/>
  <c r="E1614" i="4"/>
  <c r="F1614" i="4"/>
  <c r="G1614" i="4"/>
  <c r="H1614" i="4"/>
  <c r="I1614" i="4"/>
  <c r="K1614" i="4"/>
  <c r="L1614" i="4"/>
  <c r="M1614" i="4"/>
  <c r="O1614" i="4"/>
  <c r="AI1614" i="4"/>
  <c r="AJ1614" i="4"/>
  <c r="AK1614" i="4"/>
  <c r="AL1614" i="4"/>
  <c r="AN1614" i="4"/>
  <c r="AO1614" i="4"/>
  <c r="AP1614" i="4"/>
  <c r="AR1614" i="4"/>
  <c r="D1615" i="4"/>
  <c r="E1615" i="4"/>
  <c r="F1615" i="4"/>
  <c r="G1615" i="4"/>
  <c r="H1615" i="4"/>
  <c r="I1615" i="4"/>
  <c r="K1615" i="4"/>
  <c r="L1615" i="4"/>
  <c r="M1615" i="4"/>
  <c r="O1615" i="4"/>
  <c r="AI1615" i="4"/>
  <c r="AJ1615" i="4"/>
  <c r="AK1615" i="4"/>
  <c r="AL1615" i="4"/>
  <c r="AN1615" i="4"/>
  <c r="AO1615" i="4"/>
  <c r="AP1615" i="4"/>
  <c r="AR1615" i="4"/>
  <c r="D1616" i="4"/>
  <c r="E1616" i="4"/>
  <c r="F1616" i="4"/>
  <c r="G1616" i="4"/>
  <c r="H1616" i="4"/>
  <c r="I1616" i="4"/>
  <c r="K1616" i="4"/>
  <c r="L1616" i="4"/>
  <c r="M1616" i="4"/>
  <c r="O1616" i="4"/>
  <c r="AI1616" i="4"/>
  <c r="AJ1616" i="4"/>
  <c r="AK1616" i="4"/>
  <c r="AL1616" i="4"/>
  <c r="AN1616" i="4"/>
  <c r="AO1616" i="4"/>
  <c r="AP1616" i="4"/>
  <c r="AR1616" i="4"/>
  <c r="D1617" i="4"/>
  <c r="E1617" i="4"/>
  <c r="F1617" i="4"/>
  <c r="G1617" i="4"/>
  <c r="H1617" i="4"/>
  <c r="I1617" i="4"/>
  <c r="K1617" i="4"/>
  <c r="L1617" i="4"/>
  <c r="M1617" i="4"/>
  <c r="O1617" i="4"/>
  <c r="AI1617" i="4"/>
  <c r="AJ1617" i="4"/>
  <c r="AK1617" i="4"/>
  <c r="AL1617" i="4"/>
  <c r="AN1617" i="4"/>
  <c r="AO1617" i="4"/>
  <c r="AP1617" i="4"/>
  <c r="AR1617" i="4"/>
  <c r="D1618" i="4"/>
  <c r="E1618" i="4"/>
  <c r="F1618" i="4"/>
  <c r="G1618" i="4"/>
  <c r="H1618" i="4"/>
  <c r="I1618" i="4"/>
  <c r="K1618" i="4"/>
  <c r="L1618" i="4"/>
  <c r="M1618" i="4"/>
  <c r="O1618" i="4"/>
  <c r="AI1618" i="4"/>
  <c r="AJ1618" i="4"/>
  <c r="AK1618" i="4"/>
  <c r="AL1618" i="4"/>
  <c r="AN1618" i="4"/>
  <c r="AO1618" i="4"/>
  <c r="AP1618" i="4"/>
  <c r="AR1618" i="4"/>
  <c r="D1619" i="4"/>
  <c r="E1619" i="4"/>
  <c r="F1619" i="4"/>
  <c r="G1619" i="4"/>
  <c r="H1619" i="4"/>
  <c r="I1619" i="4"/>
  <c r="K1619" i="4"/>
  <c r="L1619" i="4"/>
  <c r="M1619" i="4"/>
  <c r="O1619" i="4"/>
  <c r="AI1619" i="4"/>
  <c r="AJ1619" i="4"/>
  <c r="AK1619" i="4"/>
  <c r="AL1619" i="4"/>
  <c r="AN1619" i="4"/>
  <c r="AO1619" i="4"/>
  <c r="AP1619" i="4"/>
  <c r="AR1619" i="4"/>
  <c r="D1620" i="4"/>
  <c r="E1620" i="4"/>
  <c r="F1620" i="4"/>
  <c r="G1620" i="4"/>
  <c r="H1620" i="4"/>
  <c r="I1620" i="4"/>
  <c r="K1620" i="4"/>
  <c r="L1620" i="4"/>
  <c r="M1620" i="4"/>
  <c r="O1620" i="4"/>
  <c r="AI1620" i="4"/>
  <c r="AJ1620" i="4"/>
  <c r="AK1620" i="4"/>
  <c r="AL1620" i="4"/>
  <c r="AN1620" i="4"/>
  <c r="AO1620" i="4"/>
  <c r="AP1620" i="4"/>
  <c r="AR1620" i="4"/>
  <c r="D1621" i="4"/>
  <c r="E1621" i="4"/>
  <c r="F1621" i="4"/>
  <c r="G1621" i="4"/>
  <c r="H1621" i="4"/>
  <c r="I1621" i="4"/>
  <c r="K1621" i="4"/>
  <c r="L1621" i="4"/>
  <c r="M1621" i="4"/>
  <c r="O1621" i="4"/>
  <c r="AI1621" i="4"/>
  <c r="AJ1621" i="4"/>
  <c r="AK1621" i="4"/>
  <c r="AL1621" i="4"/>
  <c r="AN1621" i="4"/>
  <c r="AO1621" i="4"/>
  <c r="AP1621" i="4"/>
  <c r="AR1621" i="4"/>
  <c r="D1622" i="4"/>
  <c r="E1622" i="4"/>
  <c r="F1622" i="4"/>
  <c r="G1622" i="4"/>
  <c r="H1622" i="4"/>
  <c r="I1622" i="4"/>
  <c r="K1622" i="4"/>
  <c r="L1622" i="4"/>
  <c r="M1622" i="4"/>
  <c r="O1622" i="4"/>
  <c r="AI1622" i="4"/>
  <c r="AJ1622" i="4"/>
  <c r="AK1622" i="4"/>
  <c r="AL1622" i="4"/>
  <c r="AN1622" i="4"/>
  <c r="AO1622" i="4"/>
  <c r="AP1622" i="4"/>
  <c r="AR1622" i="4"/>
  <c r="D1623" i="4"/>
  <c r="E1623" i="4"/>
  <c r="F1623" i="4"/>
  <c r="G1623" i="4"/>
  <c r="H1623" i="4"/>
  <c r="I1623" i="4"/>
  <c r="K1623" i="4"/>
  <c r="L1623" i="4"/>
  <c r="M1623" i="4"/>
  <c r="O1623" i="4"/>
  <c r="AI1623" i="4"/>
  <c r="AJ1623" i="4"/>
  <c r="AK1623" i="4"/>
  <c r="AL1623" i="4"/>
  <c r="AN1623" i="4"/>
  <c r="AO1623" i="4"/>
  <c r="AP1623" i="4"/>
  <c r="AR1623" i="4"/>
  <c r="D1624" i="4"/>
  <c r="E1624" i="4"/>
  <c r="F1624" i="4"/>
  <c r="G1624" i="4"/>
  <c r="H1624" i="4"/>
  <c r="I1624" i="4"/>
  <c r="K1624" i="4"/>
  <c r="L1624" i="4"/>
  <c r="M1624" i="4"/>
  <c r="O1624" i="4"/>
  <c r="AI1624" i="4"/>
  <c r="AJ1624" i="4"/>
  <c r="AK1624" i="4"/>
  <c r="AL1624" i="4"/>
  <c r="AN1624" i="4"/>
  <c r="AO1624" i="4"/>
  <c r="AP1624" i="4"/>
  <c r="AR1624" i="4"/>
  <c r="D1625" i="4"/>
  <c r="E1625" i="4"/>
  <c r="F1625" i="4"/>
  <c r="G1625" i="4"/>
  <c r="H1625" i="4"/>
  <c r="I1625" i="4"/>
  <c r="K1625" i="4"/>
  <c r="L1625" i="4"/>
  <c r="M1625" i="4"/>
  <c r="O1625" i="4"/>
  <c r="AI1625" i="4"/>
  <c r="AJ1625" i="4"/>
  <c r="AK1625" i="4"/>
  <c r="AL1625" i="4"/>
  <c r="AN1625" i="4"/>
  <c r="AO1625" i="4"/>
  <c r="AP1625" i="4"/>
  <c r="AR1625" i="4"/>
  <c r="D1626" i="4"/>
  <c r="E1626" i="4"/>
  <c r="F1626" i="4"/>
  <c r="G1626" i="4"/>
  <c r="H1626" i="4"/>
  <c r="I1626" i="4"/>
  <c r="K1626" i="4"/>
  <c r="L1626" i="4"/>
  <c r="M1626" i="4"/>
  <c r="O1626" i="4"/>
  <c r="AI1626" i="4"/>
  <c r="AJ1626" i="4"/>
  <c r="AK1626" i="4"/>
  <c r="AL1626" i="4"/>
  <c r="AN1626" i="4"/>
  <c r="AO1626" i="4"/>
  <c r="AP1626" i="4"/>
  <c r="AR1626" i="4"/>
  <c r="D1627" i="4"/>
  <c r="E1627" i="4"/>
  <c r="F1627" i="4"/>
  <c r="G1627" i="4"/>
  <c r="H1627" i="4"/>
  <c r="I1627" i="4"/>
  <c r="K1627" i="4"/>
  <c r="L1627" i="4"/>
  <c r="M1627" i="4"/>
  <c r="O1627" i="4"/>
  <c r="AI1627" i="4"/>
  <c r="AJ1627" i="4"/>
  <c r="AK1627" i="4"/>
  <c r="AL1627" i="4"/>
  <c r="AN1627" i="4"/>
  <c r="AO1627" i="4"/>
  <c r="AP1627" i="4"/>
  <c r="AR1627" i="4"/>
  <c r="D1628" i="4"/>
  <c r="E1628" i="4"/>
  <c r="F1628" i="4"/>
  <c r="G1628" i="4"/>
  <c r="H1628" i="4"/>
  <c r="I1628" i="4"/>
  <c r="K1628" i="4"/>
  <c r="L1628" i="4"/>
  <c r="M1628" i="4"/>
  <c r="O1628" i="4"/>
  <c r="AI1628" i="4"/>
  <c r="AJ1628" i="4"/>
  <c r="AK1628" i="4"/>
  <c r="AL1628" i="4"/>
  <c r="AN1628" i="4"/>
  <c r="AO1628" i="4"/>
  <c r="AP1628" i="4"/>
  <c r="AR1628" i="4"/>
  <c r="D1629" i="4"/>
  <c r="E1629" i="4"/>
  <c r="F1629" i="4"/>
  <c r="G1629" i="4"/>
  <c r="H1629" i="4"/>
  <c r="I1629" i="4"/>
  <c r="K1629" i="4"/>
  <c r="L1629" i="4"/>
  <c r="M1629" i="4"/>
  <c r="O1629" i="4"/>
  <c r="AI1629" i="4"/>
  <c r="AJ1629" i="4"/>
  <c r="AK1629" i="4"/>
  <c r="AL1629" i="4"/>
  <c r="AN1629" i="4"/>
  <c r="AO1629" i="4"/>
  <c r="AP1629" i="4"/>
  <c r="AR1629" i="4"/>
  <c r="D1630" i="4"/>
  <c r="E1630" i="4"/>
  <c r="F1630" i="4"/>
  <c r="G1630" i="4"/>
  <c r="H1630" i="4"/>
  <c r="I1630" i="4"/>
  <c r="K1630" i="4"/>
  <c r="L1630" i="4"/>
  <c r="M1630" i="4"/>
  <c r="O1630" i="4"/>
  <c r="AI1630" i="4"/>
  <c r="AJ1630" i="4"/>
  <c r="AK1630" i="4"/>
  <c r="AL1630" i="4"/>
  <c r="AN1630" i="4"/>
  <c r="AO1630" i="4"/>
  <c r="AP1630" i="4"/>
  <c r="AR1630" i="4"/>
  <c r="D1631" i="4"/>
  <c r="E1631" i="4"/>
  <c r="F1631" i="4"/>
  <c r="G1631" i="4"/>
  <c r="H1631" i="4"/>
  <c r="I1631" i="4"/>
  <c r="K1631" i="4"/>
  <c r="L1631" i="4"/>
  <c r="M1631" i="4"/>
  <c r="O1631" i="4"/>
  <c r="AI1631" i="4"/>
  <c r="AJ1631" i="4"/>
  <c r="AK1631" i="4"/>
  <c r="AL1631" i="4"/>
  <c r="AN1631" i="4"/>
  <c r="AO1631" i="4"/>
  <c r="AP1631" i="4"/>
  <c r="AR1631" i="4"/>
  <c r="D1632" i="4"/>
  <c r="E1632" i="4"/>
  <c r="F1632" i="4"/>
  <c r="G1632" i="4"/>
  <c r="H1632" i="4"/>
  <c r="I1632" i="4"/>
  <c r="K1632" i="4"/>
  <c r="L1632" i="4"/>
  <c r="M1632" i="4"/>
  <c r="O1632" i="4"/>
  <c r="AI1632" i="4"/>
  <c r="AJ1632" i="4"/>
  <c r="AK1632" i="4"/>
  <c r="AL1632" i="4"/>
  <c r="AN1632" i="4"/>
  <c r="AO1632" i="4"/>
  <c r="AP1632" i="4"/>
  <c r="AR1632" i="4"/>
  <c r="D1633" i="4"/>
  <c r="E1633" i="4"/>
  <c r="F1633" i="4"/>
  <c r="G1633" i="4"/>
  <c r="H1633" i="4"/>
  <c r="I1633" i="4"/>
  <c r="K1633" i="4"/>
  <c r="L1633" i="4"/>
  <c r="M1633" i="4"/>
  <c r="O1633" i="4"/>
  <c r="AI1633" i="4"/>
  <c r="AJ1633" i="4"/>
  <c r="AK1633" i="4"/>
  <c r="AL1633" i="4"/>
  <c r="AN1633" i="4"/>
  <c r="AO1633" i="4"/>
  <c r="AP1633" i="4"/>
  <c r="AR1633" i="4"/>
  <c r="D1634" i="4"/>
  <c r="E1634" i="4"/>
  <c r="F1634" i="4"/>
  <c r="G1634" i="4"/>
  <c r="H1634" i="4"/>
  <c r="I1634" i="4"/>
  <c r="K1634" i="4"/>
  <c r="L1634" i="4"/>
  <c r="M1634" i="4"/>
  <c r="O1634" i="4"/>
  <c r="AI1634" i="4"/>
  <c r="AJ1634" i="4"/>
  <c r="AK1634" i="4"/>
  <c r="AL1634" i="4"/>
  <c r="AN1634" i="4"/>
  <c r="AO1634" i="4"/>
  <c r="AP1634" i="4"/>
  <c r="AR1634" i="4"/>
  <c r="D1635" i="4"/>
  <c r="E1635" i="4"/>
  <c r="F1635" i="4"/>
  <c r="G1635" i="4"/>
  <c r="H1635" i="4"/>
  <c r="I1635" i="4"/>
  <c r="K1635" i="4"/>
  <c r="L1635" i="4"/>
  <c r="M1635" i="4"/>
  <c r="O1635" i="4"/>
  <c r="AI1635" i="4"/>
  <c r="AJ1635" i="4"/>
  <c r="AK1635" i="4"/>
  <c r="AL1635" i="4"/>
  <c r="AN1635" i="4"/>
  <c r="AO1635" i="4"/>
  <c r="AP1635" i="4"/>
  <c r="AR1635" i="4"/>
  <c r="D1636" i="4"/>
  <c r="E1636" i="4"/>
  <c r="F1636" i="4"/>
  <c r="G1636" i="4"/>
  <c r="H1636" i="4"/>
  <c r="I1636" i="4"/>
  <c r="K1636" i="4"/>
  <c r="L1636" i="4"/>
  <c r="M1636" i="4"/>
  <c r="O1636" i="4"/>
  <c r="AI1636" i="4"/>
  <c r="AJ1636" i="4"/>
  <c r="AK1636" i="4"/>
  <c r="AL1636" i="4"/>
  <c r="AN1636" i="4"/>
  <c r="AO1636" i="4"/>
  <c r="AP1636" i="4"/>
  <c r="AR1636" i="4"/>
  <c r="D1637" i="4"/>
  <c r="E1637" i="4"/>
  <c r="F1637" i="4"/>
  <c r="G1637" i="4"/>
  <c r="H1637" i="4"/>
  <c r="I1637" i="4"/>
  <c r="K1637" i="4"/>
  <c r="L1637" i="4"/>
  <c r="M1637" i="4"/>
  <c r="O1637" i="4"/>
  <c r="AI1637" i="4"/>
  <c r="AJ1637" i="4"/>
  <c r="AK1637" i="4"/>
  <c r="AL1637" i="4"/>
  <c r="AN1637" i="4"/>
  <c r="AO1637" i="4"/>
  <c r="AP1637" i="4"/>
  <c r="AR1637" i="4"/>
  <c r="D1638" i="4"/>
  <c r="E1638" i="4"/>
  <c r="F1638" i="4"/>
  <c r="G1638" i="4"/>
  <c r="H1638" i="4"/>
  <c r="I1638" i="4"/>
  <c r="K1638" i="4"/>
  <c r="L1638" i="4"/>
  <c r="M1638" i="4"/>
  <c r="O1638" i="4"/>
  <c r="AI1638" i="4"/>
  <c r="AJ1638" i="4"/>
  <c r="AK1638" i="4"/>
  <c r="AL1638" i="4"/>
  <c r="AN1638" i="4"/>
  <c r="AO1638" i="4"/>
  <c r="AP1638" i="4"/>
  <c r="AR1638" i="4"/>
  <c r="D1639" i="4"/>
  <c r="E1639" i="4"/>
  <c r="F1639" i="4"/>
  <c r="G1639" i="4"/>
  <c r="H1639" i="4"/>
  <c r="I1639" i="4"/>
  <c r="K1639" i="4"/>
  <c r="L1639" i="4"/>
  <c r="M1639" i="4"/>
  <c r="O1639" i="4"/>
  <c r="AI1639" i="4"/>
  <c r="AJ1639" i="4"/>
  <c r="AK1639" i="4"/>
  <c r="AL1639" i="4"/>
  <c r="AN1639" i="4"/>
  <c r="AO1639" i="4"/>
  <c r="AP1639" i="4"/>
  <c r="AR1639" i="4"/>
  <c r="D1640" i="4"/>
  <c r="E1640" i="4"/>
  <c r="F1640" i="4"/>
  <c r="G1640" i="4"/>
  <c r="H1640" i="4"/>
  <c r="I1640" i="4"/>
  <c r="K1640" i="4"/>
  <c r="L1640" i="4"/>
  <c r="M1640" i="4"/>
  <c r="O1640" i="4"/>
  <c r="AI1640" i="4"/>
  <c r="AJ1640" i="4"/>
  <c r="AK1640" i="4"/>
  <c r="AL1640" i="4"/>
  <c r="AN1640" i="4"/>
  <c r="AO1640" i="4"/>
  <c r="AP1640" i="4"/>
  <c r="AR1640" i="4"/>
  <c r="D1641" i="4"/>
  <c r="E1641" i="4"/>
  <c r="F1641" i="4"/>
  <c r="G1641" i="4"/>
  <c r="H1641" i="4"/>
  <c r="I1641" i="4"/>
  <c r="K1641" i="4"/>
  <c r="L1641" i="4"/>
  <c r="M1641" i="4"/>
  <c r="O1641" i="4"/>
  <c r="AI1641" i="4"/>
  <c r="AJ1641" i="4"/>
  <c r="AK1641" i="4"/>
  <c r="AL1641" i="4"/>
  <c r="AN1641" i="4"/>
  <c r="AO1641" i="4"/>
  <c r="AP1641" i="4"/>
  <c r="AR1641" i="4"/>
  <c r="D1642" i="4"/>
  <c r="E1642" i="4"/>
  <c r="F1642" i="4"/>
  <c r="G1642" i="4"/>
  <c r="H1642" i="4"/>
  <c r="I1642" i="4"/>
  <c r="K1642" i="4"/>
  <c r="L1642" i="4"/>
  <c r="M1642" i="4"/>
  <c r="O1642" i="4"/>
  <c r="AI1642" i="4"/>
  <c r="AJ1642" i="4"/>
  <c r="AK1642" i="4"/>
  <c r="AL1642" i="4"/>
  <c r="AN1642" i="4"/>
  <c r="AO1642" i="4"/>
  <c r="AP1642" i="4"/>
  <c r="AR1642" i="4"/>
  <c r="D1643" i="4"/>
  <c r="E1643" i="4"/>
  <c r="F1643" i="4"/>
  <c r="G1643" i="4"/>
  <c r="H1643" i="4"/>
  <c r="I1643" i="4"/>
  <c r="K1643" i="4"/>
  <c r="L1643" i="4"/>
  <c r="M1643" i="4"/>
  <c r="O1643" i="4"/>
  <c r="AI1643" i="4"/>
  <c r="AJ1643" i="4"/>
  <c r="AK1643" i="4"/>
  <c r="AL1643" i="4"/>
  <c r="AN1643" i="4"/>
  <c r="AO1643" i="4"/>
  <c r="AP1643" i="4"/>
  <c r="AR1643" i="4"/>
  <c r="D1644" i="4"/>
  <c r="E1644" i="4"/>
  <c r="F1644" i="4"/>
  <c r="G1644" i="4"/>
  <c r="H1644" i="4"/>
  <c r="I1644" i="4"/>
  <c r="K1644" i="4"/>
  <c r="L1644" i="4"/>
  <c r="M1644" i="4"/>
  <c r="O1644" i="4"/>
  <c r="AI1644" i="4"/>
  <c r="AJ1644" i="4"/>
  <c r="AK1644" i="4"/>
  <c r="AL1644" i="4"/>
  <c r="AN1644" i="4"/>
  <c r="AO1644" i="4"/>
  <c r="AP1644" i="4"/>
  <c r="AR1644" i="4"/>
  <c r="D1645" i="4"/>
  <c r="E1645" i="4"/>
  <c r="F1645" i="4"/>
  <c r="G1645" i="4"/>
  <c r="H1645" i="4"/>
  <c r="I1645" i="4"/>
  <c r="K1645" i="4"/>
  <c r="L1645" i="4"/>
  <c r="M1645" i="4"/>
  <c r="O1645" i="4"/>
  <c r="AI1645" i="4"/>
  <c r="AJ1645" i="4"/>
  <c r="AK1645" i="4"/>
  <c r="AL1645" i="4"/>
  <c r="AN1645" i="4"/>
  <c r="AO1645" i="4"/>
  <c r="AP1645" i="4"/>
  <c r="AR1645" i="4"/>
  <c r="D1646" i="4"/>
  <c r="E1646" i="4"/>
  <c r="F1646" i="4"/>
  <c r="G1646" i="4"/>
  <c r="H1646" i="4"/>
  <c r="I1646" i="4"/>
  <c r="K1646" i="4"/>
  <c r="L1646" i="4"/>
  <c r="M1646" i="4"/>
  <c r="O1646" i="4"/>
  <c r="AI1646" i="4"/>
  <c r="AJ1646" i="4"/>
  <c r="AK1646" i="4"/>
  <c r="AL1646" i="4"/>
  <c r="AN1646" i="4"/>
  <c r="AO1646" i="4"/>
  <c r="AP1646" i="4"/>
  <c r="AR1646" i="4"/>
  <c r="D1647" i="4"/>
  <c r="E1647" i="4"/>
  <c r="F1647" i="4"/>
  <c r="G1647" i="4"/>
  <c r="H1647" i="4"/>
  <c r="I1647" i="4"/>
  <c r="K1647" i="4"/>
  <c r="L1647" i="4"/>
  <c r="M1647" i="4"/>
  <c r="O1647" i="4"/>
  <c r="AI1647" i="4"/>
  <c r="AJ1647" i="4"/>
  <c r="AK1647" i="4"/>
  <c r="AL1647" i="4"/>
  <c r="AN1647" i="4"/>
  <c r="AO1647" i="4"/>
  <c r="AP1647" i="4"/>
  <c r="AR1647" i="4"/>
  <c r="D1648" i="4"/>
  <c r="E1648" i="4"/>
  <c r="F1648" i="4"/>
  <c r="G1648" i="4"/>
  <c r="H1648" i="4"/>
  <c r="I1648" i="4"/>
  <c r="K1648" i="4"/>
  <c r="L1648" i="4"/>
  <c r="M1648" i="4"/>
  <c r="O1648" i="4"/>
  <c r="AI1648" i="4"/>
  <c r="AJ1648" i="4"/>
  <c r="AK1648" i="4"/>
  <c r="AL1648" i="4"/>
  <c r="AN1648" i="4"/>
  <c r="AO1648" i="4"/>
  <c r="AP1648" i="4"/>
  <c r="AR1648" i="4"/>
  <c r="D1649" i="4"/>
  <c r="E1649" i="4"/>
  <c r="F1649" i="4"/>
  <c r="G1649" i="4"/>
  <c r="H1649" i="4"/>
  <c r="I1649" i="4"/>
  <c r="K1649" i="4"/>
  <c r="L1649" i="4"/>
  <c r="M1649" i="4"/>
  <c r="O1649" i="4"/>
  <c r="AI1649" i="4"/>
  <c r="AJ1649" i="4"/>
  <c r="AK1649" i="4"/>
  <c r="AL1649" i="4"/>
  <c r="AN1649" i="4"/>
  <c r="AO1649" i="4"/>
  <c r="AP1649" i="4"/>
  <c r="AR1649" i="4"/>
  <c r="D1650" i="4"/>
  <c r="E1650" i="4"/>
  <c r="F1650" i="4"/>
  <c r="G1650" i="4"/>
  <c r="H1650" i="4"/>
  <c r="I1650" i="4"/>
  <c r="K1650" i="4"/>
  <c r="L1650" i="4"/>
  <c r="M1650" i="4"/>
  <c r="O1650" i="4"/>
  <c r="AI1650" i="4"/>
  <c r="AJ1650" i="4"/>
  <c r="AK1650" i="4"/>
  <c r="AL1650" i="4"/>
  <c r="AN1650" i="4"/>
  <c r="AO1650" i="4"/>
  <c r="AP1650" i="4"/>
  <c r="AR1650" i="4"/>
  <c r="D1651" i="4"/>
  <c r="E1651" i="4"/>
  <c r="F1651" i="4"/>
  <c r="G1651" i="4"/>
  <c r="H1651" i="4"/>
  <c r="I1651" i="4"/>
  <c r="K1651" i="4"/>
  <c r="L1651" i="4"/>
  <c r="M1651" i="4"/>
  <c r="O1651" i="4"/>
  <c r="AI1651" i="4"/>
  <c r="AJ1651" i="4"/>
  <c r="AK1651" i="4"/>
  <c r="AL1651" i="4"/>
  <c r="AN1651" i="4"/>
  <c r="AO1651" i="4"/>
  <c r="AP1651" i="4"/>
  <c r="AR1651" i="4"/>
  <c r="D1652" i="4"/>
  <c r="E1652" i="4"/>
  <c r="F1652" i="4"/>
  <c r="G1652" i="4"/>
  <c r="H1652" i="4"/>
  <c r="I1652" i="4"/>
  <c r="K1652" i="4"/>
  <c r="L1652" i="4"/>
  <c r="M1652" i="4"/>
  <c r="O1652" i="4"/>
  <c r="AI1652" i="4"/>
  <c r="AJ1652" i="4"/>
  <c r="AK1652" i="4"/>
  <c r="AL1652" i="4"/>
  <c r="AN1652" i="4"/>
  <c r="AO1652" i="4"/>
  <c r="AP1652" i="4"/>
  <c r="AR1652" i="4"/>
  <c r="D1653" i="4"/>
  <c r="E1653" i="4"/>
  <c r="F1653" i="4"/>
  <c r="G1653" i="4"/>
  <c r="H1653" i="4"/>
  <c r="I1653" i="4"/>
  <c r="K1653" i="4"/>
  <c r="L1653" i="4"/>
  <c r="M1653" i="4"/>
  <c r="O1653" i="4"/>
  <c r="AI1653" i="4"/>
  <c r="AJ1653" i="4"/>
  <c r="AK1653" i="4"/>
  <c r="AL1653" i="4"/>
  <c r="AN1653" i="4"/>
  <c r="AO1653" i="4"/>
  <c r="AP1653" i="4"/>
  <c r="AR1653" i="4"/>
  <c r="D1654" i="4"/>
  <c r="E1654" i="4"/>
  <c r="F1654" i="4"/>
  <c r="G1654" i="4"/>
  <c r="H1654" i="4"/>
  <c r="I1654" i="4"/>
  <c r="K1654" i="4"/>
  <c r="L1654" i="4"/>
  <c r="M1654" i="4"/>
  <c r="O1654" i="4"/>
  <c r="AI1654" i="4"/>
  <c r="AJ1654" i="4"/>
  <c r="AK1654" i="4"/>
  <c r="AL1654" i="4"/>
  <c r="AN1654" i="4"/>
  <c r="AO1654" i="4"/>
  <c r="AP1654" i="4"/>
  <c r="AR1654" i="4"/>
  <c r="D1655" i="4"/>
  <c r="E1655" i="4"/>
  <c r="F1655" i="4"/>
  <c r="G1655" i="4"/>
  <c r="H1655" i="4"/>
  <c r="I1655" i="4"/>
  <c r="K1655" i="4"/>
  <c r="L1655" i="4"/>
  <c r="M1655" i="4"/>
  <c r="O1655" i="4"/>
  <c r="AI1655" i="4"/>
  <c r="AJ1655" i="4"/>
  <c r="AK1655" i="4"/>
  <c r="AL1655" i="4"/>
  <c r="AN1655" i="4"/>
  <c r="AO1655" i="4"/>
  <c r="AP1655" i="4"/>
  <c r="AR1655" i="4"/>
  <c r="D1656" i="4"/>
  <c r="E1656" i="4"/>
  <c r="F1656" i="4"/>
  <c r="G1656" i="4"/>
  <c r="H1656" i="4"/>
  <c r="I1656" i="4"/>
  <c r="K1656" i="4"/>
  <c r="L1656" i="4"/>
  <c r="M1656" i="4"/>
  <c r="O1656" i="4"/>
  <c r="AI1656" i="4"/>
  <c r="AJ1656" i="4"/>
  <c r="AK1656" i="4"/>
  <c r="AL1656" i="4"/>
  <c r="AN1656" i="4"/>
  <c r="AO1656" i="4"/>
  <c r="AP1656" i="4"/>
  <c r="AR1656" i="4"/>
  <c r="D1657" i="4"/>
  <c r="E1657" i="4"/>
  <c r="F1657" i="4"/>
  <c r="G1657" i="4"/>
  <c r="H1657" i="4"/>
  <c r="I1657" i="4"/>
  <c r="K1657" i="4"/>
  <c r="L1657" i="4"/>
  <c r="M1657" i="4"/>
  <c r="O1657" i="4"/>
  <c r="AI1657" i="4"/>
  <c r="AJ1657" i="4"/>
  <c r="AK1657" i="4"/>
  <c r="AL1657" i="4"/>
  <c r="AN1657" i="4"/>
  <c r="AO1657" i="4"/>
  <c r="AP1657" i="4"/>
  <c r="AR1657" i="4"/>
  <c r="D1658" i="4"/>
  <c r="E1658" i="4"/>
  <c r="F1658" i="4"/>
  <c r="G1658" i="4"/>
  <c r="H1658" i="4"/>
  <c r="I1658" i="4"/>
  <c r="K1658" i="4"/>
  <c r="L1658" i="4"/>
  <c r="M1658" i="4"/>
  <c r="O1658" i="4"/>
  <c r="AI1658" i="4"/>
  <c r="AJ1658" i="4"/>
  <c r="AK1658" i="4"/>
  <c r="AL1658" i="4"/>
  <c r="AN1658" i="4"/>
  <c r="AO1658" i="4"/>
  <c r="AP1658" i="4"/>
  <c r="AR1658" i="4"/>
  <c r="D1659" i="4"/>
  <c r="E1659" i="4"/>
  <c r="F1659" i="4"/>
  <c r="G1659" i="4"/>
  <c r="H1659" i="4"/>
  <c r="I1659" i="4"/>
  <c r="K1659" i="4"/>
  <c r="L1659" i="4"/>
  <c r="M1659" i="4"/>
  <c r="O1659" i="4"/>
  <c r="AI1659" i="4"/>
  <c r="AJ1659" i="4"/>
  <c r="AK1659" i="4"/>
  <c r="AL1659" i="4"/>
  <c r="AN1659" i="4"/>
  <c r="AO1659" i="4"/>
  <c r="AP1659" i="4"/>
  <c r="AR1659" i="4"/>
  <c r="D1660" i="4"/>
  <c r="E1660" i="4"/>
  <c r="F1660" i="4"/>
  <c r="G1660" i="4"/>
  <c r="H1660" i="4"/>
  <c r="I1660" i="4"/>
  <c r="K1660" i="4"/>
  <c r="L1660" i="4"/>
  <c r="M1660" i="4"/>
  <c r="O1660" i="4"/>
  <c r="AI1660" i="4"/>
  <c r="AJ1660" i="4"/>
  <c r="AK1660" i="4"/>
  <c r="AL1660" i="4"/>
  <c r="AN1660" i="4"/>
  <c r="AO1660" i="4"/>
  <c r="AP1660" i="4"/>
  <c r="AR1660" i="4"/>
  <c r="D1661" i="4"/>
  <c r="E1661" i="4"/>
  <c r="F1661" i="4"/>
  <c r="G1661" i="4"/>
  <c r="H1661" i="4"/>
  <c r="I1661" i="4"/>
  <c r="K1661" i="4"/>
  <c r="L1661" i="4"/>
  <c r="M1661" i="4"/>
  <c r="O1661" i="4"/>
  <c r="AI1661" i="4"/>
  <c r="AJ1661" i="4"/>
  <c r="AK1661" i="4"/>
  <c r="AL1661" i="4"/>
  <c r="AN1661" i="4"/>
  <c r="AO1661" i="4"/>
  <c r="AP1661" i="4"/>
  <c r="AR1661" i="4"/>
  <c r="D1662" i="4"/>
  <c r="E1662" i="4"/>
  <c r="F1662" i="4"/>
  <c r="G1662" i="4"/>
  <c r="H1662" i="4"/>
  <c r="I1662" i="4"/>
  <c r="K1662" i="4"/>
  <c r="L1662" i="4"/>
  <c r="M1662" i="4"/>
  <c r="O1662" i="4"/>
  <c r="AI1662" i="4"/>
  <c r="AJ1662" i="4"/>
  <c r="AK1662" i="4"/>
  <c r="AL1662" i="4"/>
  <c r="AN1662" i="4"/>
  <c r="AO1662" i="4"/>
  <c r="AP1662" i="4"/>
  <c r="AR1662" i="4"/>
  <c r="D1663" i="4"/>
  <c r="E1663" i="4"/>
  <c r="F1663" i="4"/>
  <c r="G1663" i="4"/>
  <c r="H1663" i="4"/>
  <c r="I1663" i="4"/>
  <c r="K1663" i="4"/>
  <c r="L1663" i="4"/>
  <c r="M1663" i="4"/>
  <c r="O1663" i="4"/>
  <c r="AI1663" i="4"/>
  <c r="AJ1663" i="4"/>
  <c r="AK1663" i="4"/>
  <c r="AL1663" i="4"/>
  <c r="AN1663" i="4"/>
  <c r="AO1663" i="4"/>
  <c r="AP1663" i="4"/>
  <c r="AR1663" i="4"/>
  <c r="D1664" i="4"/>
  <c r="E1664" i="4"/>
  <c r="F1664" i="4"/>
  <c r="G1664" i="4"/>
  <c r="H1664" i="4"/>
  <c r="I1664" i="4"/>
  <c r="K1664" i="4"/>
  <c r="L1664" i="4"/>
  <c r="M1664" i="4"/>
  <c r="O1664" i="4"/>
  <c r="AI1664" i="4"/>
  <c r="AJ1664" i="4"/>
  <c r="AK1664" i="4"/>
  <c r="AL1664" i="4"/>
  <c r="AN1664" i="4"/>
  <c r="AO1664" i="4"/>
  <c r="AP1664" i="4"/>
  <c r="AR1664" i="4"/>
  <c r="D1666" i="4"/>
  <c r="E1666" i="4"/>
  <c r="F1666" i="4"/>
  <c r="G1666" i="4"/>
  <c r="H1666" i="4"/>
  <c r="I1666" i="4"/>
  <c r="K1666" i="4"/>
  <c r="L1666" i="4"/>
  <c r="M1666" i="4"/>
  <c r="O1666" i="4"/>
  <c r="AI1666" i="4"/>
  <c r="AJ1666" i="4"/>
  <c r="AK1666" i="4"/>
  <c r="AL1666" i="4"/>
  <c r="AN1666" i="4"/>
  <c r="AO1666" i="4"/>
  <c r="AP1666" i="4"/>
  <c r="D1667" i="4"/>
  <c r="E1667" i="4"/>
  <c r="F1667" i="4"/>
  <c r="G1667" i="4"/>
  <c r="H1667" i="4"/>
  <c r="I1667" i="4"/>
  <c r="K1667" i="4"/>
  <c r="L1667" i="4"/>
  <c r="M1667" i="4"/>
  <c r="O1667" i="4"/>
  <c r="AI1667" i="4"/>
  <c r="AJ1667" i="4"/>
  <c r="AK1667" i="4"/>
  <c r="AL1667" i="4"/>
  <c r="AN1667" i="4"/>
  <c r="AO1667" i="4"/>
  <c r="AP1667" i="4"/>
  <c r="D1668" i="4"/>
  <c r="E1668" i="4"/>
  <c r="F1668" i="4"/>
  <c r="G1668" i="4"/>
  <c r="H1668" i="4"/>
  <c r="I1668" i="4"/>
  <c r="K1668" i="4"/>
  <c r="L1668" i="4"/>
  <c r="M1668" i="4"/>
  <c r="O1668" i="4"/>
  <c r="AI1668" i="4"/>
  <c r="AJ1668" i="4"/>
  <c r="AK1668" i="4"/>
  <c r="AL1668" i="4"/>
  <c r="AN1668" i="4"/>
  <c r="AO1668" i="4"/>
  <c r="AP1668" i="4"/>
  <c r="D1669" i="4"/>
  <c r="E1669" i="4"/>
  <c r="F1669" i="4"/>
  <c r="G1669" i="4"/>
  <c r="H1669" i="4"/>
  <c r="I1669" i="4"/>
  <c r="K1669" i="4"/>
  <c r="L1669" i="4"/>
  <c r="M1669" i="4"/>
  <c r="O1669" i="4"/>
  <c r="AI1669" i="4"/>
  <c r="AJ1669" i="4"/>
  <c r="AK1669" i="4"/>
  <c r="AL1669" i="4"/>
  <c r="AN1669" i="4"/>
  <c r="AO1669" i="4"/>
  <c r="AP1669" i="4"/>
  <c r="D1670" i="4"/>
  <c r="E1670" i="4"/>
  <c r="F1670" i="4"/>
  <c r="G1670" i="4"/>
  <c r="H1670" i="4"/>
  <c r="I1670" i="4"/>
  <c r="K1670" i="4"/>
  <c r="L1670" i="4"/>
  <c r="M1670" i="4"/>
  <c r="O1670" i="4"/>
  <c r="AI1670" i="4"/>
  <c r="AJ1670" i="4"/>
  <c r="AK1670" i="4"/>
  <c r="AL1670" i="4"/>
  <c r="AN1670" i="4"/>
  <c r="AO1670" i="4"/>
  <c r="AP1670" i="4"/>
  <c r="D1671" i="4"/>
  <c r="E1671" i="4"/>
  <c r="F1671" i="4"/>
  <c r="G1671" i="4"/>
  <c r="H1671" i="4"/>
  <c r="I1671" i="4"/>
  <c r="K1671" i="4"/>
  <c r="L1671" i="4"/>
  <c r="M1671" i="4"/>
  <c r="O1671" i="4"/>
  <c r="AI1671" i="4"/>
  <c r="AJ1671" i="4"/>
  <c r="AK1671" i="4"/>
  <c r="AL1671" i="4"/>
  <c r="AN1671" i="4"/>
  <c r="AO1671" i="4"/>
  <c r="AP1671" i="4"/>
  <c r="D1672" i="4"/>
  <c r="E1672" i="4"/>
  <c r="F1672" i="4"/>
  <c r="G1672" i="4"/>
  <c r="H1672" i="4"/>
  <c r="I1672" i="4"/>
  <c r="K1672" i="4"/>
  <c r="L1672" i="4"/>
  <c r="M1672" i="4"/>
  <c r="O1672" i="4"/>
  <c r="AI1672" i="4"/>
  <c r="AJ1672" i="4"/>
  <c r="AK1672" i="4"/>
  <c r="AL1672" i="4"/>
  <c r="AN1672" i="4"/>
  <c r="AO1672" i="4"/>
  <c r="AP1672" i="4"/>
  <c r="D1673" i="4"/>
  <c r="E1673" i="4"/>
  <c r="F1673" i="4"/>
  <c r="G1673" i="4"/>
  <c r="H1673" i="4"/>
  <c r="I1673" i="4"/>
  <c r="K1673" i="4"/>
  <c r="L1673" i="4"/>
  <c r="M1673" i="4"/>
  <c r="O1673" i="4"/>
  <c r="AI1673" i="4"/>
  <c r="AJ1673" i="4"/>
  <c r="AK1673" i="4"/>
  <c r="AL1673" i="4"/>
  <c r="AN1673" i="4"/>
  <c r="AO1673" i="4"/>
  <c r="AP1673" i="4"/>
  <c r="D1674" i="4"/>
  <c r="E1674" i="4"/>
  <c r="F1674" i="4"/>
  <c r="G1674" i="4"/>
  <c r="H1674" i="4"/>
  <c r="I1674" i="4"/>
  <c r="K1674" i="4"/>
  <c r="L1674" i="4"/>
  <c r="M1674" i="4"/>
  <c r="O1674" i="4"/>
  <c r="AI1674" i="4"/>
  <c r="AJ1674" i="4"/>
  <c r="AK1674" i="4"/>
  <c r="AL1674" i="4"/>
  <c r="AN1674" i="4"/>
  <c r="AO1674" i="4"/>
  <c r="AP1674" i="4"/>
  <c r="D1675" i="4"/>
  <c r="E1675" i="4"/>
  <c r="F1675" i="4"/>
  <c r="G1675" i="4"/>
  <c r="H1675" i="4"/>
  <c r="I1675" i="4"/>
  <c r="K1675" i="4"/>
  <c r="L1675" i="4"/>
  <c r="M1675" i="4"/>
  <c r="O1675" i="4"/>
  <c r="AI1675" i="4"/>
  <c r="AJ1675" i="4"/>
  <c r="AK1675" i="4"/>
  <c r="AL1675" i="4"/>
  <c r="AN1675" i="4"/>
  <c r="AO1675" i="4"/>
  <c r="AP1675" i="4"/>
  <c r="D1676" i="4"/>
  <c r="E1676" i="4"/>
  <c r="F1676" i="4"/>
  <c r="G1676" i="4"/>
  <c r="H1676" i="4"/>
  <c r="I1676" i="4"/>
  <c r="K1676" i="4"/>
  <c r="L1676" i="4"/>
  <c r="M1676" i="4"/>
  <c r="O1676" i="4"/>
  <c r="AI1676" i="4"/>
  <c r="AJ1676" i="4"/>
  <c r="AK1676" i="4"/>
  <c r="AL1676" i="4"/>
  <c r="AN1676" i="4"/>
  <c r="AO1676" i="4"/>
  <c r="AP1676" i="4"/>
  <c r="D1677" i="4"/>
  <c r="E1677" i="4"/>
  <c r="F1677" i="4"/>
  <c r="G1677" i="4"/>
  <c r="H1677" i="4"/>
  <c r="I1677" i="4"/>
  <c r="K1677" i="4"/>
  <c r="L1677" i="4"/>
  <c r="M1677" i="4"/>
  <c r="O1677" i="4"/>
  <c r="AI1677" i="4"/>
  <c r="AJ1677" i="4"/>
  <c r="AK1677" i="4"/>
  <c r="AL1677" i="4"/>
  <c r="AN1677" i="4"/>
  <c r="AO1677" i="4"/>
  <c r="AP1677" i="4"/>
  <c r="D1678" i="4"/>
  <c r="E1678" i="4"/>
  <c r="F1678" i="4"/>
  <c r="G1678" i="4"/>
  <c r="H1678" i="4"/>
  <c r="I1678" i="4"/>
  <c r="K1678" i="4"/>
  <c r="L1678" i="4"/>
  <c r="M1678" i="4"/>
  <c r="O1678" i="4"/>
  <c r="AI1678" i="4"/>
  <c r="AJ1678" i="4"/>
  <c r="AK1678" i="4"/>
  <c r="AL1678" i="4"/>
  <c r="AN1678" i="4"/>
  <c r="AO1678" i="4"/>
  <c r="AP1678" i="4"/>
  <c r="D1679" i="4"/>
  <c r="E1679" i="4"/>
  <c r="F1679" i="4"/>
  <c r="G1679" i="4"/>
  <c r="H1679" i="4"/>
  <c r="I1679" i="4"/>
  <c r="K1679" i="4"/>
  <c r="L1679" i="4"/>
  <c r="M1679" i="4"/>
  <c r="O1679" i="4"/>
  <c r="AI1679" i="4"/>
  <c r="AJ1679" i="4"/>
  <c r="AK1679" i="4"/>
  <c r="AL1679" i="4"/>
  <c r="AN1679" i="4"/>
  <c r="AO1679" i="4"/>
  <c r="AP1679" i="4"/>
  <c r="D1680" i="4"/>
  <c r="E1680" i="4"/>
  <c r="F1680" i="4"/>
  <c r="G1680" i="4"/>
  <c r="H1680" i="4"/>
  <c r="I1680" i="4"/>
  <c r="K1680" i="4"/>
  <c r="L1680" i="4"/>
  <c r="M1680" i="4"/>
  <c r="O1680" i="4"/>
  <c r="AI1680" i="4"/>
  <c r="AJ1680" i="4"/>
  <c r="AK1680" i="4"/>
  <c r="AL1680" i="4"/>
  <c r="AN1680" i="4"/>
  <c r="AO1680" i="4"/>
  <c r="AP1680" i="4"/>
  <c r="D1681" i="4"/>
  <c r="E1681" i="4"/>
  <c r="F1681" i="4"/>
  <c r="G1681" i="4"/>
  <c r="H1681" i="4"/>
  <c r="I1681" i="4"/>
  <c r="K1681" i="4"/>
  <c r="L1681" i="4"/>
  <c r="M1681" i="4"/>
  <c r="O1681" i="4"/>
  <c r="AI1681" i="4"/>
  <c r="AJ1681" i="4"/>
  <c r="AK1681" i="4"/>
  <c r="AL1681" i="4"/>
  <c r="AN1681" i="4"/>
  <c r="AO1681" i="4"/>
  <c r="AP1681" i="4"/>
  <c r="D1682" i="4"/>
  <c r="E1682" i="4"/>
  <c r="F1682" i="4"/>
  <c r="G1682" i="4"/>
  <c r="H1682" i="4"/>
  <c r="I1682" i="4"/>
  <c r="K1682" i="4"/>
  <c r="L1682" i="4"/>
  <c r="M1682" i="4"/>
  <c r="O1682" i="4"/>
  <c r="AI1682" i="4"/>
  <c r="AJ1682" i="4"/>
  <c r="AK1682" i="4"/>
  <c r="AL1682" i="4"/>
  <c r="AN1682" i="4"/>
  <c r="AO1682" i="4"/>
  <c r="AP1682" i="4"/>
  <c r="D1683" i="4"/>
  <c r="E1683" i="4"/>
  <c r="F1683" i="4"/>
  <c r="G1683" i="4"/>
  <c r="H1683" i="4"/>
  <c r="I1683" i="4"/>
  <c r="K1683" i="4"/>
  <c r="L1683" i="4"/>
  <c r="M1683" i="4"/>
  <c r="O1683" i="4"/>
  <c r="AI1683" i="4"/>
  <c r="AJ1683" i="4"/>
  <c r="AK1683" i="4"/>
  <c r="AL1683" i="4"/>
  <c r="AN1683" i="4"/>
  <c r="AO1683" i="4"/>
  <c r="AP1683" i="4"/>
  <c r="D1684" i="4"/>
  <c r="E1684" i="4"/>
  <c r="F1684" i="4"/>
  <c r="G1684" i="4"/>
  <c r="H1684" i="4"/>
  <c r="I1684" i="4"/>
  <c r="K1684" i="4"/>
  <c r="L1684" i="4"/>
  <c r="M1684" i="4"/>
  <c r="O1684" i="4"/>
  <c r="AI1684" i="4"/>
  <c r="AJ1684" i="4"/>
  <c r="AK1684" i="4"/>
  <c r="AL1684" i="4"/>
  <c r="AN1684" i="4"/>
  <c r="AO1684" i="4"/>
  <c r="AP1684" i="4"/>
  <c r="D1685" i="4"/>
  <c r="E1685" i="4"/>
  <c r="F1685" i="4"/>
  <c r="G1685" i="4"/>
  <c r="H1685" i="4"/>
  <c r="I1685" i="4"/>
  <c r="K1685" i="4"/>
  <c r="L1685" i="4"/>
  <c r="M1685" i="4"/>
  <c r="O1685" i="4"/>
  <c r="AI1685" i="4"/>
  <c r="AJ1685" i="4"/>
  <c r="AK1685" i="4"/>
  <c r="AL1685" i="4"/>
  <c r="AN1685" i="4"/>
  <c r="AO1685" i="4"/>
  <c r="AP1685" i="4"/>
  <c r="D1686" i="4"/>
  <c r="E1686" i="4"/>
  <c r="F1686" i="4"/>
  <c r="G1686" i="4"/>
  <c r="H1686" i="4"/>
  <c r="I1686" i="4"/>
  <c r="K1686" i="4"/>
  <c r="L1686" i="4"/>
  <c r="M1686" i="4"/>
  <c r="O1686" i="4"/>
  <c r="AI1686" i="4"/>
  <c r="AJ1686" i="4"/>
  <c r="AK1686" i="4"/>
  <c r="AL1686" i="4"/>
  <c r="AN1686" i="4"/>
  <c r="AO1686" i="4"/>
  <c r="AP1686" i="4"/>
  <c r="D1687" i="4"/>
  <c r="E1687" i="4"/>
  <c r="F1687" i="4"/>
  <c r="G1687" i="4"/>
  <c r="H1687" i="4"/>
  <c r="I1687" i="4"/>
  <c r="K1687" i="4"/>
  <c r="L1687" i="4"/>
  <c r="M1687" i="4"/>
  <c r="O1687" i="4"/>
  <c r="AI1687" i="4"/>
  <c r="AJ1687" i="4"/>
  <c r="AK1687" i="4"/>
  <c r="AL1687" i="4"/>
  <c r="AN1687" i="4"/>
  <c r="AO1687" i="4"/>
  <c r="AP1687" i="4"/>
  <c r="D1688" i="4"/>
  <c r="E1688" i="4"/>
  <c r="F1688" i="4"/>
  <c r="G1688" i="4"/>
  <c r="H1688" i="4"/>
  <c r="I1688" i="4"/>
  <c r="K1688" i="4"/>
  <c r="L1688" i="4"/>
  <c r="M1688" i="4"/>
  <c r="O1688" i="4"/>
  <c r="AI1688" i="4"/>
  <c r="AJ1688" i="4"/>
  <c r="AK1688" i="4"/>
  <c r="AL1688" i="4"/>
  <c r="AN1688" i="4"/>
  <c r="AO1688" i="4"/>
  <c r="AP1688" i="4"/>
  <c r="D1689" i="4"/>
  <c r="E1689" i="4"/>
  <c r="F1689" i="4"/>
  <c r="G1689" i="4"/>
  <c r="H1689" i="4"/>
  <c r="I1689" i="4"/>
  <c r="K1689" i="4"/>
  <c r="L1689" i="4"/>
  <c r="M1689" i="4"/>
  <c r="O1689" i="4"/>
  <c r="AI1689" i="4"/>
  <c r="AJ1689" i="4"/>
  <c r="AK1689" i="4"/>
  <c r="AL1689" i="4"/>
  <c r="AN1689" i="4"/>
  <c r="AO1689" i="4"/>
  <c r="AP1689" i="4"/>
  <c r="D1690" i="4"/>
  <c r="E1690" i="4"/>
  <c r="F1690" i="4"/>
  <c r="G1690" i="4"/>
  <c r="H1690" i="4"/>
  <c r="I1690" i="4"/>
  <c r="K1690" i="4"/>
  <c r="L1690" i="4"/>
  <c r="M1690" i="4"/>
  <c r="O1690" i="4"/>
  <c r="AI1690" i="4"/>
  <c r="AJ1690" i="4"/>
  <c r="AK1690" i="4"/>
  <c r="AL1690" i="4"/>
  <c r="AN1690" i="4"/>
  <c r="AO1690" i="4"/>
  <c r="AP1690" i="4"/>
  <c r="D1691" i="4"/>
  <c r="E1691" i="4"/>
  <c r="F1691" i="4"/>
  <c r="G1691" i="4"/>
  <c r="H1691" i="4"/>
  <c r="I1691" i="4"/>
  <c r="K1691" i="4"/>
  <c r="L1691" i="4"/>
  <c r="M1691" i="4"/>
  <c r="O1691" i="4"/>
  <c r="AI1691" i="4"/>
  <c r="AJ1691" i="4"/>
  <c r="AK1691" i="4"/>
  <c r="AL1691" i="4"/>
  <c r="AN1691" i="4"/>
  <c r="AO1691" i="4"/>
  <c r="AP1691" i="4"/>
  <c r="D1692" i="4"/>
  <c r="E1692" i="4"/>
  <c r="F1692" i="4"/>
  <c r="G1692" i="4"/>
  <c r="H1692" i="4"/>
  <c r="I1692" i="4"/>
  <c r="K1692" i="4"/>
  <c r="L1692" i="4"/>
  <c r="M1692" i="4"/>
  <c r="O1692" i="4"/>
  <c r="AI1692" i="4"/>
  <c r="AJ1692" i="4"/>
  <c r="AK1692" i="4"/>
  <c r="AL1692" i="4"/>
  <c r="AN1692" i="4"/>
  <c r="AO1692" i="4"/>
  <c r="AP1692" i="4"/>
  <c r="D1693" i="4"/>
  <c r="E1693" i="4"/>
  <c r="F1693" i="4"/>
  <c r="G1693" i="4"/>
  <c r="H1693" i="4"/>
  <c r="I1693" i="4"/>
  <c r="K1693" i="4"/>
  <c r="L1693" i="4"/>
  <c r="M1693" i="4"/>
  <c r="O1693" i="4"/>
  <c r="AI1693" i="4"/>
  <c r="AJ1693" i="4"/>
  <c r="AK1693" i="4"/>
  <c r="AL1693" i="4"/>
  <c r="AN1693" i="4"/>
  <c r="AO1693" i="4"/>
  <c r="AP1693" i="4"/>
  <c r="D1694" i="4"/>
  <c r="E1694" i="4"/>
  <c r="F1694" i="4"/>
  <c r="G1694" i="4"/>
  <c r="H1694" i="4"/>
  <c r="I1694" i="4"/>
  <c r="K1694" i="4"/>
  <c r="L1694" i="4"/>
  <c r="M1694" i="4"/>
  <c r="O1694" i="4"/>
  <c r="AI1694" i="4"/>
  <c r="AJ1694" i="4"/>
  <c r="AK1694" i="4"/>
  <c r="AL1694" i="4"/>
  <c r="AN1694" i="4"/>
  <c r="AO1694" i="4"/>
  <c r="AP1694" i="4"/>
  <c r="D1695" i="4"/>
  <c r="E1695" i="4"/>
  <c r="F1695" i="4"/>
  <c r="G1695" i="4"/>
  <c r="H1695" i="4"/>
  <c r="I1695" i="4"/>
  <c r="K1695" i="4"/>
  <c r="L1695" i="4"/>
  <c r="M1695" i="4"/>
  <c r="O1695" i="4"/>
  <c r="AI1695" i="4"/>
  <c r="AJ1695" i="4"/>
  <c r="AK1695" i="4"/>
  <c r="AL1695" i="4"/>
  <c r="AN1695" i="4"/>
  <c r="AO1695" i="4"/>
  <c r="AP1695" i="4"/>
  <c r="D1696" i="4"/>
  <c r="E1696" i="4"/>
  <c r="F1696" i="4"/>
  <c r="G1696" i="4"/>
  <c r="H1696" i="4"/>
  <c r="I1696" i="4"/>
  <c r="K1696" i="4"/>
  <c r="L1696" i="4"/>
  <c r="M1696" i="4"/>
  <c r="O1696" i="4"/>
  <c r="AI1696" i="4"/>
  <c r="AJ1696" i="4"/>
  <c r="AK1696" i="4"/>
  <c r="AL1696" i="4"/>
  <c r="AN1696" i="4"/>
  <c r="AO1696" i="4"/>
  <c r="AP1696" i="4"/>
  <c r="D1697" i="4"/>
  <c r="E1697" i="4"/>
  <c r="F1697" i="4"/>
  <c r="G1697" i="4"/>
  <c r="H1697" i="4"/>
  <c r="I1697" i="4"/>
  <c r="K1697" i="4"/>
  <c r="L1697" i="4"/>
  <c r="M1697" i="4"/>
  <c r="O1697" i="4"/>
  <c r="AI1697" i="4"/>
  <c r="AJ1697" i="4"/>
  <c r="AK1697" i="4"/>
  <c r="AL1697" i="4"/>
  <c r="AN1697" i="4"/>
  <c r="AO1697" i="4"/>
  <c r="AP1697" i="4"/>
  <c r="D1698" i="4"/>
  <c r="E1698" i="4"/>
  <c r="F1698" i="4"/>
  <c r="G1698" i="4"/>
  <c r="H1698" i="4"/>
  <c r="I1698" i="4"/>
  <c r="K1698" i="4"/>
  <c r="L1698" i="4"/>
  <c r="M1698" i="4"/>
  <c r="O1698" i="4"/>
  <c r="AI1698" i="4"/>
  <c r="AJ1698" i="4"/>
  <c r="AK1698" i="4"/>
  <c r="AL1698" i="4"/>
  <c r="AN1698" i="4"/>
  <c r="AO1698" i="4"/>
  <c r="AP1698" i="4"/>
  <c r="D1699" i="4"/>
  <c r="E1699" i="4"/>
  <c r="F1699" i="4"/>
  <c r="G1699" i="4"/>
  <c r="H1699" i="4"/>
  <c r="I1699" i="4"/>
  <c r="K1699" i="4"/>
  <c r="L1699" i="4"/>
  <c r="M1699" i="4"/>
  <c r="O1699" i="4"/>
  <c r="AI1699" i="4"/>
  <c r="AJ1699" i="4"/>
  <c r="AK1699" i="4"/>
  <c r="AL1699" i="4"/>
  <c r="AN1699" i="4"/>
  <c r="AO1699" i="4"/>
  <c r="AP1699" i="4"/>
  <c r="D1700" i="4"/>
  <c r="E1700" i="4"/>
  <c r="F1700" i="4"/>
  <c r="G1700" i="4"/>
  <c r="H1700" i="4"/>
  <c r="I1700" i="4"/>
  <c r="K1700" i="4"/>
  <c r="L1700" i="4"/>
  <c r="M1700" i="4"/>
  <c r="O1700" i="4"/>
  <c r="AI1700" i="4"/>
  <c r="AJ1700" i="4"/>
  <c r="AK1700" i="4"/>
  <c r="AL1700" i="4"/>
  <c r="AN1700" i="4"/>
  <c r="AO1700" i="4"/>
  <c r="AP1700" i="4"/>
  <c r="D1701" i="4"/>
  <c r="E1701" i="4"/>
  <c r="F1701" i="4"/>
  <c r="G1701" i="4"/>
  <c r="H1701" i="4"/>
  <c r="I1701" i="4"/>
  <c r="K1701" i="4"/>
  <c r="L1701" i="4"/>
  <c r="M1701" i="4"/>
  <c r="O1701" i="4"/>
  <c r="AI1701" i="4"/>
  <c r="AJ1701" i="4"/>
  <c r="AK1701" i="4"/>
  <c r="AL1701" i="4"/>
  <c r="AN1701" i="4"/>
  <c r="AO1701" i="4"/>
  <c r="AP1701" i="4"/>
  <c r="D1702" i="4"/>
  <c r="E1702" i="4"/>
  <c r="F1702" i="4"/>
  <c r="G1702" i="4"/>
  <c r="H1702" i="4"/>
  <c r="I1702" i="4"/>
  <c r="K1702" i="4"/>
  <c r="L1702" i="4"/>
  <c r="M1702" i="4"/>
  <c r="O1702" i="4"/>
  <c r="AI1702" i="4"/>
  <c r="AJ1702" i="4"/>
  <c r="AK1702" i="4"/>
  <c r="AL1702" i="4"/>
  <c r="AN1702" i="4"/>
  <c r="AO1702" i="4"/>
  <c r="AP1702" i="4"/>
  <c r="D1703" i="4"/>
  <c r="E1703" i="4"/>
  <c r="F1703" i="4"/>
  <c r="G1703" i="4"/>
  <c r="H1703" i="4"/>
  <c r="I1703" i="4"/>
  <c r="K1703" i="4"/>
  <c r="L1703" i="4"/>
  <c r="M1703" i="4"/>
  <c r="O1703" i="4"/>
  <c r="AI1703" i="4"/>
  <c r="AJ1703" i="4"/>
  <c r="AK1703" i="4"/>
  <c r="AL1703" i="4"/>
  <c r="AN1703" i="4"/>
  <c r="AO1703" i="4"/>
  <c r="AP1703" i="4"/>
  <c r="D1704" i="4"/>
  <c r="E1704" i="4"/>
  <c r="F1704" i="4"/>
  <c r="G1704" i="4"/>
  <c r="H1704" i="4"/>
  <c r="I1704" i="4"/>
  <c r="K1704" i="4"/>
  <c r="L1704" i="4"/>
  <c r="M1704" i="4"/>
  <c r="O1704" i="4"/>
  <c r="AI1704" i="4"/>
  <c r="AJ1704" i="4"/>
  <c r="AK1704" i="4"/>
  <c r="AL1704" i="4"/>
  <c r="AN1704" i="4"/>
  <c r="AO1704" i="4"/>
  <c r="AP1704" i="4"/>
  <c r="D1705" i="4"/>
  <c r="E1705" i="4"/>
  <c r="F1705" i="4"/>
  <c r="G1705" i="4"/>
  <c r="H1705" i="4"/>
  <c r="I1705" i="4"/>
  <c r="K1705" i="4"/>
  <c r="L1705" i="4"/>
  <c r="M1705" i="4"/>
  <c r="O1705" i="4"/>
  <c r="AI1705" i="4"/>
  <c r="AJ1705" i="4"/>
  <c r="AK1705" i="4"/>
  <c r="AL1705" i="4"/>
  <c r="AN1705" i="4"/>
  <c r="AO1705" i="4"/>
  <c r="AP1705" i="4"/>
  <c r="D1706" i="4"/>
  <c r="E1706" i="4"/>
  <c r="F1706" i="4"/>
  <c r="G1706" i="4"/>
  <c r="H1706" i="4"/>
  <c r="I1706" i="4"/>
  <c r="K1706" i="4"/>
  <c r="L1706" i="4"/>
  <c r="M1706" i="4"/>
  <c r="O1706" i="4"/>
  <c r="AI1706" i="4"/>
  <c r="AJ1706" i="4"/>
  <c r="AK1706" i="4"/>
  <c r="AL1706" i="4"/>
  <c r="AN1706" i="4"/>
  <c r="AO1706" i="4"/>
  <c r="AP1706" i="4"/>
  <c r="D1707" i="4"/>
  <c r="E1707" i="4"/>
  <c r="F1707" i="4"/>
  <c r="G1707" i="4"/>
  <c r="H1707" i="4"/>
  <c r="I1707" i="4"/>
  <c r="K1707" i="4"/>
  <c r="L1707" i="4"/>
  <c r="M1707" i="4"/>
  <c r="O1707" i="4"/>
  <c r="AI1707" i="4"/>
  <c r="AJ1707" i="4"/>
  <c r="AK1707" i="4"/>
  <c r="AL1707" i="4"/>
  <c r="AN1707" i="4"/>
  <c r="AO1707" i="4"/>
  <c r="AP1707" i="4"/>
  <c r="D1708" i="4"/>
  <c r="E1708" i="4"/>
  <c r="F1708" i="4"/>
  <c r="G1708" i="4"/>
  <c r="H1708" i="4"/>
  <c r="I1708" i="4"/>
  <c r="K1708" i="4"/>
  <c r="L1708" i="4"/>
  <c r="M1708" i="4"/>
  <c r="O1708" i="4"/>
  <c r="AI1708" i="4"/>
  <c r="AJ1708" i="4"/>
  <c r="AK1708" i="4"/>
  <c r="AL1708" i="4"/>
  <c r="AN1708" i="4"/>
  <c r="AO1708" i="4"/>
  <c r="AP1708" i="4"/>
  <c r="D1709" i="4"/>
  <c r="E1709" i="4"/>
  <c r="F1709" i="4"/>
  <c r="G1709" i="4"/>
  <c r="H1709" i="4"/>
  <c r="I1709" i="4"/>
  <c r="K1709" i="4"/>
  <c r="L1709" i="4"/>
  <c r="M1709" i="4"/>
  <c r="O1709" i="4"/>
  <c r="AI1709" i="4"/>
  <c r="AJ1709" i="4"/>
  <c r="AK1709" i="4"/>
  <c r="AL1709" i="4"/>
  <c r="AN1709" i="4"/>
  <c r="AO1709" i="4"/>
  <c r="AP1709" i="4"/>
  <c r="D1710" i="4"/>
  <c r="E1710" i="4"/>
  <c r="F1710" i="4"/>
  <c r="G1710" i="4"/>
  <c r="H1710" i="4"/>
  <c r="I1710" i="4"/>
  <c r="K1710" i="4"/>
  <c r="L1710" i="4"/>
  <c r="M1710" i="4"/>
  <c r="O1710" i="4"/>
  <c r="AI1710" i="4"/>
  <c r="AJ1710" i="4"/>
  <c r="AK1710" i="4"/>
  <c r="AL1710" i="4"/>
  <c r="AN1710" i="4"/>
  <c r="AO1710" i="4"/>
  <c r="AP1710" i="4"/>
  <c r="D1711" i="4"/>
  <c r="E1711" i="4"/>
  <c r="F1711" i="4"/>
  <c r="G1711" i="4"/>
  <c r="H1711" i="4"/>
  <c r="I1711" i="4"/>
  <c r="K1711" i="4"/>
  <c r="L1711" i="4"/>
  <c r="M1711" i="4"/>
  <c r="O1711" i="4"/>
  <c r="AI1711" i="4"/>
  <c r="AJ1711" i="4"/>
  <c r="AK1711" i="4"/>
  <c r="AL1711" i="4"/>
  <c r="AN1711" i="4"/>
  <c r="AO1711" i="4"/>
  <c r="AP1711" i="4"/>
  <c r="D1712" i="4"/>
  <c r="E1712" i="4"/>
  <c r="F1712" i="4"/>
  <c r="G1712" i="4"/>
  <c r="H1712" i="4"/>
  <c r="I1712" i="4"/>
  <c r="K1712" i="4"/>
  <c r="L1712" i="4"/>
  <c r="M1712" i="4"/>
  <c r="O1712" i="4"/>
  <c r="AI1712" i="4"/>
  <c r="AJ1712" i="4"/>
  <c r="AK1712" i="4"/>
  <c r="AL1712" i="4"/>
  <c r="AN1712" i="4"/>
  <c r="AO1712" i="4"/>
  <c r="AP1712" i="4"/>
  <c r="D1713" i="4"/>
  <c r="E1713" i="4"/>
  <c r="F1713" i="4"/>
  <c r="G1713" i="4"/>
  <c r="H1713" i="4"/>
  <c r="I1713" i="4"/>
  <c r="K1713" i="4"/>
  <c r="L1713" i="4"/>
  <c r="M1713" i="4"/>
  <c r="O1713" i="4"/>
  <c r="AI1713" i="4"/>
  <c r="AJ1713" i="4"/>
  <c r="AK1713" i="4"/>
  <c r="AL1713" i="4"/>
  <c r="AN1713" i="4"/>
  <c r="AO1713" i="4"/>
  <c r="AP1713" i="4"/>
  <c r="D1714" i="4"/>
  <c r="E1714" i="4"/>
  <c r="F1714" i="4"/>
  <c r="G1714" i="4"/>
  <c r="H1714" i="4"/>
  <c r="I1714" i="4"/>
  <c r="K1714" i="4"/>
  <c r="L1714" i="4"/>
  <c r="M1714" i="4"/>
  <c r="O1714" i="4"/>
  <c r="AI1714" i="4"/>
  <c r="AJ1714" i="4"/>
  <c r="AK1714" i="4"/>
  <c r="AL1714" i="4"/>
  <c r="AN1714" i="4"/>
  <c r="AO1714" i="4"/>
  <c r="AP1714" i="4"/>
  <c r="D1715" i="4"/>
  <c r="E1715" i="4"/>
  <c r="F1715" i="4"/>
  <c r="G1715" i="4"/>
  <c r="H1715" i="4"/>
  <c r="I1715" i="4"/>
  <c r="K1715" i="4"/>
  <c r="L1715" i="4"/>
  <c r="M1715" i="4"/>
  <c r="O1715" i="4"/>
  <c r="AI1715" i="4"/>
  <c r="AJ1715" i="4"/>
  <c r="AK1715" i="4"/>
  <c r="AL1715" i="4"/>
  <c r="AN1715" i="4"/>
  <c r="AO1715" i="4"/>
  <c r="AP1715" i="4"/>
  <c r="D1716" i="4"/>
  <c r="E1716" i="4"/>
  <c r="F1716" i="4"/>
  <c r="G1716" i="4"/>
  <c r="H1716" i="4"/>
  <c r="I1716" i="4"/>
  <c r="K1716" i="4"/>
  <c r="L1716" i="4"/>
  <c r="M1716" i="4"/>
  <c r="O1716" i="4"/>
  <c r="AI1716" i="4"/>
  <c r="AJ1716" i="4"/>
  <c r="AK1716" i="4"/>
  <c r="AL1716" i="4"/>
  <c r="AN1716" i="4"/>
  <c r="AO1716" i="4"/>
  <c r="AP1716" i="4"/>
  <c r="D1717" i="4"/>
  <c r="E1717" i="4"/>
  <c r="F1717" i="4"/>
  <c r="G1717" i="4"/>
  <c r="H1717" i="4"/>
  <c r="I1717" i="4"/>
  <c r="K1717" i="4"/>
  <c r="L1717" i="4"/>
  <c r="M1717" i="4"/>
  <c r="O1717" i="4"/>
  <c r="AI1717" i="4"/>
  <c r="AJ1717" i="4"/>
  <c r="AK1717" i="4"/>
  <c r="AL1717" i="4"/>
  <c r="AN1717" i="4"/>
  <c r="AO1717" i="4"/>
  <c r="AP1717" i="4"/>
  <c r="D1718" i="4"/>
  <c r="E1718" i="4"/>
  <c r="F1718" i="4"/>
  <c r="G1718" i="4"/>
  <c r="H1718" i="4"/>
  <c r="I1718" i="4"/>
  <c r="K1718" i="4"/>
  <c r="L1718" i="4"/>
  <c r="M1718" i="4"/>
  <c r="O1718" i="4"/>
  <c r="AI1718" i="4"/>
  <c r="AJ1718" i="4"/>
  <c r="AK1718" i="4"/>
  <c r="AL1718" i="4"/>
  <c r="AN1718" i="4"/>
  <c r="AO1718" i="4"/>
  <c r="AP1718" i="4"/>
  <c r="D1719" i="4"/>
  <c r="E1719" i="4"/>
  <c r="F1719" i="4"/>
  <c r="G1719" i="4"/>
  <c r="H1719" i="4"/>
  <c r="I1719" i="4"/>
  <c r="K1719" i="4"/>
  <c r="L1719" i="4"/>
  <c r="M1719" i="4"/>
  <c r="O1719" i="4"/>
  <c r="AI1719" i="4"/>
  <c r="AJ1719" i="4"/>
  <c r="AK1719" i="4"/>
  <c r="AL1719" i="4"/>
  <c r="AN1719" i="4"/>
  <c r="AO1719" i="4"/>
  <c r="AP1719" i="4"/>
  <c r="D1720" i="4"/>
  <c r="E1720" i="4"/>
  <c r="F1720" i="4"/>
  <c r="G1720" i="4"/>
  <c r="H1720" i="4"/>
  <c r="I1720" i="4"/>
  <c r="K1720" i="4"/>
  <c r="L1720" i="4"/>
  <c r="M1720" i="4"/>
  <c r="O1720" i="4"/>
  <c r="AI1720" i="4"/>
  <c r="AJ1720" i="4"/>
  <c r="AK1720" i="4"/>
  <c r="AL1720" i="4"/>
  <c r="AN1720" i="4"/>
  <c r="AO1720" i="4"/>
  <c r="AP1720" i="4"/>
  <c r="D1721" i="4"/>
  <c r="E1721" i="4"/>
  <c r="F1721" i="4"/>
  <c r="G1721" i="4"/>
  <c r="H1721" i="4"/>
  <c r="I1721" i="4"/>
  <c r="K1721" i="4"/>
  <c r="L1721" i="4"/>
  <c r="M1721" i="4"/>
  <c r="O1721" i="4"/>
  <c r="AI1721" i="4"/>
  <c r="AJ1721" i="4"/>
  <c r="AK1721" i="4"/>
  <c r="AL1721" i="4"/>
  <c r="AN1721" i="4"/>
  <c r="AO1721" i="4"/>
  <c r="AP1721" i="4"/>
  <c r="D1722" i="4"/>
  <c r="E1722" i="4"/>
  <c r="F1722" i="4"/>
  <c r="G1722" i="4"/>
  <c r="H1722" i="4"/>
  <c r="I1722" i="4"/>
  <c r="K1722" i="4"/>
  <c r="L1722" i="4"/>
  <c r="M1722" i="4"/>
  <c r="O1722" i="4"/>
  <c r="AI1722" i="4"/>
  <c r="AJ1722" i="4"/>
  <c r="AK1722" i="4"/>
  <c r="AL1722" i="4"/>
  <c r="AN1722" i="4"/>
  <c r="AO1722" i="4"/>
  <c r="AP1722" i="4"/>
  <c r="D1723" i="4"/>
  <c r="E1723" i="4"/>
  <c r="F1723" i="4"/>
  <c r="G1723" i="4"/>
  <c r="H1723" i="4"/>
  <c r="I1723" i="4"/>
  <c r="K1723" i="4"/>
  <c r="L1723" i="4"/>
  <c r="M1723" i="4"/>
  <c r="O1723" i="4"/>
  <c r="AI1723" i="4"/>
  <c r="AJ1723" i="4"/>
  <c r="AK1723" i="4"/>
  <c r="AL1723" i="4"/>
  <c r="AN1723" i="4"/>
  <c r="AO1723" i="4"/>
  <c r="AP1723" i="4"/>
  <c r="D1724" i="4"/>
  <c r="E1724" i="4"/>
  <c r="F1724" i="4"/>
  <c r="G1724" i="4"/>
  <c r="H1724" i="4"/>
  <c r="I1724" i="4"/>
  <c r="K1724" i="4"/>
  <c r="L1724" i="4"/>
  <c r="M1724" i="4"/>
  <c r="O1724" i="4"/>
  <c r="AI1724" i="4"/>
  <c r="AJ1724" i="4"/>
  <c r="AK1724" i="4"/>
  <c r="AL1724" i="4"/>
  <c r="AN1724" i="4"/>
  <c r="AO1724" i="4"/>
  <c r="AP1724" i="4"/>
  <c r="D1725" i="4"/>
  <c r="E1725" i="4"/>
  <c r="F1725" i="4"/>
  <c r="G1725" i="4"/>
  <c r="H1725" i="4"/>
  <c r="I1725" i="4"/>
  <c r="K1725" i="4"/>
  <c r="L1725" i="4"/>
  <c r="M1725" i="4"/>
  <c r="O1725" i="4"/>
  <c r="AI1725" i="4"/>
  <c r="AJ1725" i="4"/>
  <c r="AK1725" i="4"/>
  <c r="AL1725" i="4"/>
  <c r="AN1725" i="4"/>
  <c r="AO1725" i="4"/>
  <c r="AP1725" i="4"/>
  <c r="D1726" i="4"/>
  <c r="E1726" i="4"/>
  <c r="F1726" i="4"/>
  <c r="G1726" i="4"/>
  <c r="H1726" i="4"/>
  <c r="I1726" i="4"/>
  <c r="K1726" i="4"/>
  <c r="L1726" i="4"/>
  <c r="M1726" i="4"/>
  <c r="O1726" i="4"/>
  <c r="AI1726" i="4"/>
  <c r="AJ1726" i="4"/>
  <c r="AK1726" i="4"/>
  <c r="AL1726" i="4"/>
  <c r="AN1726" i="4"/>
  <c r="AO1726" i="4"/>
  <c r="AP1726" i="4"/>
  <c r="D1727" i="4"/>
  <c r="E1727" i="4"/>
  <c r="F1727" i="4"/>
  <c r="G1727" i="4"/>
  <c r="H1727" i="4"/>
  <c r="I1727" i="4"/>
  <c r="K1727" i="4"/>
  <c r="L1727" i="4"/>
  <c r="M1727" i="4"/>
  <c r="O1727" i="4"/>
  <c r="AI1727" i="4"/>
  <c r="AJ1727" i="4"/>
  <c r="AK1727" i="4"/>
  <c r="AL1727" i="4"/>
  <c r="AN1727" i="4"/>
  <c r="AO1727" i="4"/>
  <c r="AP1727" i="4"/>
  <c r="D1728" i="4"/>
  <c r="E1728" i="4"/>
  <c r="F1728" i="4"/>
  <c r="G1728" i="4"/>
  <c r="H1728" i="4"/>
  <c r="I1728" i="4"/>
  <c r="K1728" i="4"/>
  <c r="L1728" i="4"/>
  <c r="M1728" i="4"/>
  <c r="O1728" i="4"/>
  <c r="AI1728" i="4"/>
  <c r="AJ1728" i="4"/>
  <c r="AK1728" i="4"/>
  <c r="AL1728" i="4"/>
  <c r="AN1728" i="4"/>
  <c r="AO1728" i="4"/>
  <c r="AP1728" i="4"/>
  <c r="D1729" i="4"/>
  <c r="E1729" i="4"/>
  <c r="F1729" i="4"/>
  <c r="G1729" i="4"/>
  <c r="H1729" i="4"/>
  <c r="I1729" i="4"/>
  <c r="K1729" i="4"/>
  <c r="L1729" i="4"/>
  <c r="M1729" i="4"/>
  <c r="O1729" i="4"/>
  <c r="AI1729" i="4"/>
  <c r="AJ1729" i="4"/>
  <c r="AK1729" i="4"/>
  <c r="AL1729" i="4"/>
  <c r="AN1729" i="4"/>
  <c r="AO1729" i="4"/>
  <c r="AP1729" i="4"/>
  <c r="D1730" i="4"/>
  <c r="E1730" i="4"/>
  <c r="F1730" i="4"/>
  <c r="G1730" i="4"/>
  <c r="H1730" i="4"/>
  <c r="I1730" i="4"/>
  <c r="K1730" i="4"/>
  <c r="L1730" i="4"/>
  <c r="M1730" i="4"/>
  <c r="O1730" i="4"/>
  <c r="AI1730" i="4"/>
  <c r="AJ1730" i="4"/>
  <c r="AK1730" i="4"/>
  <c r="AL1730" i="4"/>
  <c r="AN1730" i="4"/>
  <c r="AO1730" i="4"/>
  <c r="AP1730" i="4"/>
  <c r="D1731" i="4"/>
  <c r="E1731" i="4"/>
  <c r="F1731" i="4"/>
  <c r="G1731" i="4"/>
  <c r="H1731" i="4"/>
  <c r="I1731" i="4"/>
  <c r="K1731" i="4"/>
  <c r="L1731" i="4"/>
  <c r="M1731" i="4"/>
  <c r="O1731" i="4"/>
  <c r="AI1731" i="4"/>
  <c r="AJ1731" i="4"/>
  <c r="AK1731" i="4"/>
  <c r="AL1731" i="4"/>
  <c r="AN1731" i="4"/>
  <c r="AO1731" i="4"/>
  <c r="AP1731" i="4"/>
  <c r="D1732" i="4"/>
  <c r="E1732" i="4"/>
  <c r="F1732" i="4"/>
  <c r="G1732" i="4"/>
  <c r="H1732" i="4"/>
  <c r="I1732" i="4"/>
  <c r="K1732" i="4"/>
  <c r="L1732" i="4"/>
  <c r="M1732" i="4"/>
  <c r="O1732" i="4"/>
  <c r="AI1732" i="4"/>
  <c r="AJ1732" i="4"/>
  <c r="AK1732" i="4"/>
  <c r="AL1732" i="4"/>
  <c r="AN1732" i="4"/>
  <c r="AO1732" i="4"/>
  <c r="AP1732" i="4"/>
  <c r="D1733" i="4"/>
  <c r="E1733" i="4"/>
  <c r="F1733" i="4"/>
  <c r="G1733" i="4"/>
  <c r="H1733" i="4"/>
  <c r="I1733" i="4"/>
  <c r="K1733" i="4"/>
  <c r="L1733" i="4"/>
  <c r="M1733" i="4"/>
  <c r="O1733" i="4"/>
  <c r="AI1733" i="4"/>
  <c r="AJ1733" i="4"/>
  <c r="AK1733" i="4"/>
  <c r="AL1733" i="4"/>
  <c r="AN1733" i="4"/>
  <c r="AO1733" i="4"/>
  <c r="AP1733" i="4"/>
  <c r="D1734" i="4"/>
  <c r="E1734" i="4"/>
  <c r="F1734" i="4"/>
  <c r="G1734" i="4"/>
  <c r="H1734" i="4"/>
  <c r="I1734" i="4"/>
  <c r="K1734" i="4"/>
  <c r="L1734" i="4"/>
  <c r="M1734" i="4"/>
  <c r="O1734" i="4"/>
  <c r="AI1734" i="4"/>
  <c r="AJ1734" i="4"/>
  <c r="AK1734" i="4"/>
  <c r="AL1734" i="4"/>
  <c r="AN1734" i="4"/>
  <c r="AO1734" i="4"/>
  <c r="AP1734" i="4"/>
  <c r="D1735" i="4"/>
  <c r="E1735" i="4"/>
  <c r="F1735" i="4"/>
  <c r="G1735" i="4"/>
  <c r="H1735" i="4"/>
  <c r="I1735" i="4"/>
  <c r="K1735" i="4"/>
  <c r="L1735" i="4"/>
  <c r="M1735" i="4"/>
  <c r="O1735" i="4"/>
  <c r="AI1735" i="4"/>
  <c r="AJ1735" i="4"/>
  <c r="AK1735" i="4"/>
  <c r="AL1735" i="4"/>
  <c r="AN1735" i="4"/>
  <c r="AO1735" i="4"/>
  <c r="AP1735" i="4"/>
  <c r="D1736" i="4"/>
  <c r="E1736" i="4"/>
  <c r="F1736" i="4"/>
  <c r="G1736" i="4"/>
  <c r="H1736" i="4"/>
  <c r="I1736" i="4"/>
  <c r="K1736" i="4"/>
  <c r="L1736" i="4"/>
  <c r="M1736" i="4"/>
  <c r="O1736" i="4"/>
  <c r="AI1736" i="4"/>
  <c r="AJ1736" i="4"/>
  <c r="AK1736" i="4"/>
  <c r="AL1736" i="4"/>
  <c r="AN1736" i="4"/>
  <c r="AO1736" i="4"/>
  <c r="AP1736" i="4"/>
  <c r="D1737" i="4"/>
  <c r="E1737" i="4"/>
  <c r="F1737" i="4"/>
  <c r="G1737" i="4"/>
  <c r="H1737" i="4"/>
  <c r="I1737" i="4"/>
  <c r="K1737" i="4"/>
  <c r="L1737" i="4"/>
  <c r="M1737" i="4"/>
  <c r="O1737" i="4"/>
  <c r="AI1737" i="4"/>
  <c r="AJ1737" i="4"/>
  <c r="AK1737" i="4"/>
  <c r="AL1737" i="4"/>
  <c r="AN1737" i="4"/>
  <c r="AO1737" i="4"/>
  <c r="AP1737" i="4"/>
  <c r="D1738" i="4"/>
  <c r="E1738" i="4"/>
  <c r="F1738" i="4"/>
  <c r="G1738" i="4"/>
  <c r="H1738" i="4"/>
  <c r="I1738" i="4"/>
  <c r="K1738" i="4"/>
  <c r="L1738" i="4"/>
  <c r="M1738" i="4"/>
  <c r="O1738" i="4"/>
  <c r="AI1738" i="4"/>
  <c r="AJ1738" i="4"/>
  <c r="AK1738" i="4"/>
  <c r="AL1738" i="4"/>
  <c r="AN1738" i="4"/>
  <c r="AO1738" i="4"/>
  <c r="AP1738" i="4"/>
  <c r="D1739" i="4"/>
  <c r="E1739" i="4"/>
  <c r="F1739" i="4"/>
  <c r="G1739" i="4"/>
  <c r="H1739" i="4"/>
  <c r="I1739" i="4"/>
  <c r="K1739" i="4"/>
  <c r="L1739" i="4"/>
  <c r="M1739" i="4"/>
  <c r="O1739" i="4"/>
  <c r="AI1739" i="4"/>
  <c r="AJ1739" i="4"/>
  <c r="AK1739" i="4"/>
  <c r="AL1739" i="4"/>
  <c r="AN1739" i="4"/>
  <c r="AO1739" i="4"/>
  <c r="AP1739" i="4"/>
  <c r="D1740" i="4"/>
  <c r="E1740" i="4"/>
  <c r="F1740" i="4"/>
  <c r="G1740" i="4"/>
  <c r="H1740" i="4"/>
  <c r="I1740" i="4"/>
  <c r="K1740" i="4"/>
  <c r="L1740" i="4"/>
  <c r="M1740" i="4"/>
  <c r="O1740" i="4"/>
  <c r="AI1740" i="4"/>
  <c r="AJ1740" i="4"/>
  <c r="AK1740" i="4"/>
  <c r="AL1740" i="4"/>
  <c r="AN1740" i="4"/>
  <c r="AO1740" i="4"/>
  <c r="AP1740" i="4"/>
  <c r="D1741" i="4"/>
  <c r="E1741" i="4"/>
  <c r="F1741" i="4"/>
  <c r="G1741" i="4"/>
  <c r="H1741" i="4"/>
  <c r="I1741" i="4"/>
  <c r="K1741" i="4"/>
  <c r="L1741" i="4"/>
  <c r="M1741" i="4"/>
  <c r="O1741" i="4"/>
  <c r="AI1741" i="4"/>
  <c r="AJ1741" i="4"/>
  <c r="AK1741" i="4"/>
  <c r="AL1741" i="4"/>
  <c r="AN1741" i="4"/>
  <c r="AO1741" i="4"/>
  <c r="AP1741" i="4"/>
  <c r="D1742" i="4"/>
  <c r="E1742" i="4"/>
  <c r="F1742" i="4"/>
  <c r="G1742" i="4"/>
  <c r="H1742" i="4"/>
  <c r="I1742" i="4"/>
  <c r="K1742" i="4"/>
  <c r="L1742" i="4"/>
  <c r="M1742" i="4"/>
  <c r="O1742" i="4"/>
  <c r="AI1742" i="4"/>
  <c r="AJ1742" i="4"/>
  <c r="AK1742" i="4"/>
  <c r="AL1742" i="4"/>
  <c r="AN1742" i="4"/>
  <c r="AO1742" i="4"/>
  <c r="AP1742" i="4"/>
  <c r="D1743" i="4"/>
  <c r="E1743" i="4"/>
  <c r="F1743" i="4"/>
  <c r="G1743" i="4"/>
  <c r="H1743" i="4"/>
  <c r="I1743" i="4"/>
  <c r="K1743" i="4"/>
  <c r="L1743" i="4"/>
  <c r="M1743" i="4"/>
  <c r="O1743" i="4"/>
  <c r="AI1743" i="4"/>
  <c r="AJ1743" i="4"/>
  <c r="AK1743" i="4"/>
  <c r="AL1743" i="4"/>
  <c r="AN1743" i="4"/>
  <c r="AO1743" i="4"/>
  <c r="AP1743" i="4"/>
  <c r="AR1743" i="4"/>
  <c r="H1745" i="4"/>
  <c r="I1745" i="4"/>
  <c r="O1745" i="4"/>
  <c r="AI1745" i="4"/>
  <c r="AJ1745" i="4"/>
  <c r="AK1745" i="4"/>
  <c r="AL1745" i="4"/>
  <c r="AN1745" i="4"/>
  <c r="AO1745" i="4"/>
  <c r="AP1745" i="4"/>
  <c r="AR1745" i="4"/>
  <c r="H1746" i="4"/>
  <c r="I1746" i="4"/>
  <c r="O1746" i="4"/>
  <c r="AI1746" i="4"/>
  <c r="AJ1746" i="4"/>
  <c r="AK1746" i="4"/>
  <c r="AL1746" i="4"/>
  <c r="AN1746" i="4"/>
  <c r="AO1746" i="4"/>
  <c r="AP1746" i="4"/>
  <c r="AR1746" i="4"/>
  <c r="H1747" i="4"/>
  <c r="I1747" i="4"/>
  <c r="O1747" i="4"/>
  <c r="AI1747" i="4"/>
  <c r="AJ1747" i="4"/>
  <c r="AK1747" i="4"/>
  <c r="AL1747" i="4"/>
  <c r="AN1747" i="4"/>
  <c r="AO1747" i="4"/>
  <c r="AP1747" i="4"/>
  <c r="AR1747" i="4"/>
  <c r="H1748" i="4"/>
  <c r="I1748" i="4"/>
  <c r="O1748" i="4"/>
  <c r="AI1748" i="4"/>
  <c r="AJ1748" i="4"/>
  <c r="AK1748" i="4"/>
  <c r="AL1748" i="4"/>
  <c r="AN1748" i="4"/>
  <c r="AO1748" i="4"/>
  <c r="AP1748" i="4"/>
  <c r="AR1748" i="4"/>
  <c r="H1749" i="4"/>
  <c r="I1749" i="4"/>
  <c r="O1749" i="4"/>
  <c r="AI1749" i="4"/>
  <c r="AJ1749" i="4"/>
  <c r="AK1749" i="4"/>
  <c r="AL1749" i="4"/>
  <c r="AN1749" i="4"/>
  <c r="AO1749" i="4"/>
  <c r="AP1749" i="4"/>
  <c r="AR1749" i="4"/>
  <c r="H1750" i="4"/>
  <c r="I1750" i="4"/>
  <c r="O1750" i="4"/>
  <c r="AI1750" i="4"/>
  <c r="AJ1750" i="4"/>
  <c r="AK1750" i="4"/>
  <c r="AL1750" i="4"/>
  <c r="AN1750" i="4"/>
  <c r="AO1750" i="4"/>
  <c r="AP1750" i="4"/>
  <c r="AR1750" i="4"/>
  <c r="H1751" i="4"/>
  <c r="I1751" i="4"/>
  <c r="O1751" i="4"/>
  <c r="AI1751" i="4"/>
  <c r="AJ1751" i="4"/>
  <c r="AK1751" i="4"/>
  <c r="AL1751" i="4"/>
  <c r="AN1751" i="4"/>
  <c r="AO1751" i="4"/>
  <c r="AP1751" i="4"/>
  <c r="AR1751" i="4"/>
  <c r="H1752" i="4"/>
  <c r="I1752" i="4"/>
  <c r="O1752" i="4"/>
  <c r="AI1752" i="4"/>
  <c r="AJ1752" i="4"/>
  <c r="AK1752" i="4"/>
  <c r="AL1752" i="4"/>
  <c r="AN1752" i="4"/>
  <c r="AO1752" i="4"/>
  <c r="AP1752" i="4"/>
  <c r="AR1752" i="4"/>
  <c r="H1753" i="4"/>
  <c r="I1753" i="4"/>
  <c r="O1753" i="4"/>
  <c r="AI1753" i="4"/>
  <c r="AJ1753" i="4"/>
  <c r="AK1753" i="4"/>
  <c r="AL1753" i="4"/>
  <c r="AN1753" i="4"/>
  <c r="AO1753" i="4"/>
  <c r="AP1753" i="4"/>
  <c r="AR1753" i="4"/>
  <c r="H1754" i="4"/>
  <c r="I1754" i="4"/>
  <c r="O1754" i="4"/>
  <c r="AI1754" i="4"/>
  <c r="AJ1754" i="4"/>
  <c r="AK1754" i="4"/>
  <c r="AL1754" i="4"/>
  <c r="AN1754" i="4"/>
  <c r="AO1754" i="4"/>
  <c r="AP1754" i="4"/>
  <c r="AR1754" i="4"/>
  <c r="H1755" i="4"/>
  <c r="I1755" i="4"/>
  <c r="O1755" i="4"/>
  <c r="AI1755" i="4"/>
  <c r="AJ1755" i="4"/>
  <c r="AK1755" i="4"/>
  <c r="AL1755" i="4"/>
  <c r="AN1755" i="4"/>
  <c r="AO1755" i="4"/>
  <c r="AP1755" i="4"/>
  <c r="AR1755" i="4"/>
  <c r="H1756" i="4"/>
  <c r="I1756" i="4"/>
  <c r="O1756" i="4"/>
  <c r="AI1756" i="4"/>
  <c r="AJ1756" i="4"/>
  <c r="AK1756" i="4"/>
  <c r="AL1756" i="4"/>
  <c r="AN1756" i="4"/>
  <c r="AO1756" i="4"/>
  <c r="AP1756" i="4"/>
  <c r="AR1756" i="4"/>
  <c r="H1757" i="4"/>
  <c r="I1757" i="4"/>
  <c r="O1757" i="4"/>
  <c r="AI1757" i="4"/>
  <c r="AJ1757" i="4"/>
  <c r="AK1757" i="4"/>
  <c r="AL1757" i="4"/>
  <c r="AN1757" i="4"/>
  <c r="AO1757" i="4"/>
  <c r="AP1757" i="4"/>
  <c r="AR1757" i="4"/>
  <c r="H1758" i="4"/>
  <c r="I1758" i="4"/>
  <c r="O1758" i="4"/>
  <c r="AI1758" i="4"/>
  <c r="AJ1758" i="4"/>
  <c r="AK1758" i="4"/>
  <c r="AL1758" i="4"/>
  <c r="AN1758" i="4"/>
  <c r="AO1758" i="4"/>
  <c r="AP1758" i="4"/>
  <c r="AR1758" i="4"/>
  <c r="H1759" i="4"/>
  <c r="I1759" i="4"/>
  <c r="O1759" i="4"/>
  <c r="AI1759" i="4"/>
  <c r="AJ1759" i="4"/>
  <c r="AK1759" i="4"/>
  <c r="AL1759" i="4"/>
  <c r="AN1759" i="4"/>
  <c r="AO1759" i="4"/>
  <c r="AP1759" i="4"/>
  <c r="AR1759" i="4"/>
  <c r="H1760" i="4"/>
  <c r="I1760" i="4"/>
  <c r="O1760" i="4"/>
  <c r="AI1760" i="4"/>
  <c r="AJ1760" i="4"/>
  <c r="AK1760" i="4"/>
  <c r="AL1760" i="4"/>
  <c r="AN1760" i="4"/>
  <c r="AO1760" i="4"/>
  <c r="AP1760" i="4"/>
  <c r="AR1760" i="4"/>
  <c r="H1761" i="4"/>
  <c r="I1761" i="4"/>
  <c r="O1761" i="4"/>
  <c r="AI1761" i="4"/>
  <c r="AJ1761" i="4"/>
  <c r="AK1761" i="4"/>
  <c r="AL1761" i="4"/>
  <c r="AN1761" i="4"/>
  <c r="AO1761" i="4"/>
  <c r="AP1761" i="4"/>
  <c r="AR1761" i="4"/>
  <c r="H1762" i="4"/>
  <c r="I1762" i="4"/>
  <c r="O1762" i="4"/>
  <c r="AI1762" i="4"/>
  <c r="AJ1762" i="4"/>
  <c r="AK1762" i="4"/>
  <c r="AL1762" i="4"/>
  <c r="AN1762" i="4"/>
  <c r="AO1762" i="4"/>
  <c r="AP1762" i="4"/>
  <c r="AR1762" i="4"/>
  <c r="H1763" i="4"/>
  <c r="I1763" i="4"/>
  <c r="O1763" i="4"/>
  <c r="AI1763" i="4"/>
  <c r="AJ1763" i="4"/>
  <c r="AK1763" i="4"/>
  <c r="AL1763" i="4"/>
  <c r="AN1763" i="4"/>
  <c r="AO1763" i="4"/>
  <c r="AP1763" i="4"/>
  <c r="AR1763" i="4"/>
  <c r="H1764" i="4"/>
  <c r="I1764" i="4"/>
  <c r="O1764" i="4"/>
  <c r="AI1764" i="4"/>
  <c r="AJ1764" i="4"/>
  <c r="AK1764" i="4"/>
  <c r="AL1764" i="4"/>
  <c r="AN1764" i="4"/>
  <c r="AO1764" i="4"/>
  <c r="AP1764" i="4"/>
  <c r="AR1764" i="4"/>
  <c r="H1765" i="4"/>
  <c r="I1765" i="4"/>
  <c r="O1765" i="4"/>
  <c r="AI1765" i="4"/>
  <c r="AJ1765" i="4"/>
  <c r="AK1765" i="4"/>
  <c r="AL1765" i="4"/>
  <c r="AN1765" i="4"/>
  <c r="AO1765" i="4"/>
  <c r="AP1765" i="4"/>
  <c r="AR1765" i="4"/>
  <c r="H1766" i="4"/>
  <c r="I1766" i="4"/>
  <c r="O1766" i="4"/>
  <c r="AI1766" i="4"/>
  <c r="AJ1766" i="4"/>
  <c r="AK1766" i="4"/>
  <c r="AL1766" i="4"/>
  <c r="AN1766" i="4"/>
  <c r="AO1766" i="4"/>
  <c r="AP1766" i="4"/>
  <c r="AR1766" i="4"/>
  <c r="H1767" i="4"/>
  <c r="I1767" i="4"/>
  <c r="O1767" i="4"/>
  <c r="AI1767" i="4"/>
  <c r="AJ1767" i="4"/>
  <c r="AK1767" i="4"/>
  <c r="AL1767" i="4"/>
  <c r="AN1767" i="4"/>
  <c r="AO1767" i="4"/>
  <c r="AP1767" i="4"/>
  <c r="AR1767" i="4"/>
  <c r="H1768" i="4"/>
  <c r="I1768" i="4"/>
  <c r="O1768" i="4"/>
  <c r="AI1768" i="4"/>
  <c r="AJ1768" i="4"/>
  <c r="AK1768" i="4"/>
  <c r="AL1768" i="4"/>
  <c r="AN1768" i="4"/>
  <c r="AO1768" i="4"/>
  <c r="AP1768" i="4"/>
  <c r="AR1768" i="4"/>
  <c r="H1769" i="4"/>
  <c r="I1769" i="4"/>
  <c r="O1769" i="4"/>
  <c r="AI1769" i="4"/>
  <c r="AJ1769" i="4"/>
  <c r="AK1769" i="4"/>
  <c r="AL1769" i="4"/>
  <c r="AN1769" i="4"/>
  <c r="AO1769" i="4"/>
  <c r="AP1769" i="4"/>
  <c r="AR1769" i="4"/>
  <c r="H1770" i="4"/>
  <c r="I1770" i="4"/>
  <c r="O1770" i="4"/>
  <c r="AI1770" i="4"/>
  <c r="AJ1770" i="4"/>
  <c r="AK1770" i="4"/>
  <c r="AL1770" i="4"/>
  <c r="AN1770" i="4"/>
  <c r="AO1770" i="4"/>
  <c r="AP1770" i="4"/>
  <c r="AR1770" i="4"/>
  <c r="H1771" i="4"/>
  <c r="I1771" i="4"/>
  <c r="O1771" i="4"/>
  <c r="AI1771" i="4"/>
  <c r="AJ1771" i="4"/>
  <c r="AK1771" i="4"/>
  <c r="AL1771" i="4"/>
  <c r="AN1771" i="4"/>
  <c r="AO1771" i="4"/>
  <c r="AP1771" i="4"/>
  <c r="AR1771" i="4"/>
  <c r="H1772" i="4"/>
  <c r="I1772" i="4"/>
  <c r="O1772" i="4"/>
  <c r="AI1772" i="4"/>
  <c r="AJ1772" i="4"/>
  <c r="AK1772" i="4"/>
  <c r="AL1772" i="4"/>
  <c r="AN1772" i="4"/>
  <c r="AO1772" i="4"/>
  <c r="AP1772" i="4"/>
  <c r="AR1772" i="4"/>
  <c r="H1773" i="4"/>
  <c r="I1773" i="4"/>
  <c r="O1773" i="4"/>
  <c r="AI1773" i="4"/>
  <c r="AJ1773" i="4"/>
  <c r="AK1773" i="4"/>
  <c r="AL1773" i="4"/>
  <c r="AN1773" i="4"/>
  <c r="AO1773" i="4"/>
  <c r="AP1773" i="4"/>
  <c r="AR1773" i="4"/>
  <c r="H1774" i="4"/>
  <c r="I1774" i="4"/>
  <c r="O1774" i="4"/>
  <c r="AI1774" i="4"/>
  <c r="AJ1774" i="4"/>
  <c r="AK1774" i="4"/>
  <c r="AL1774" i="4"/>
  <c r="AN1774" i="4"/>
  <c r="AO1774" i="4"/>
  <c r="AP1774" i="4"/>
  <c r="AR1774" i="4"/>
  <c r="H1775" i="4"/>
  <c r="I1775" i="4"/>
  <c r="O1775" i="4"/>
  <c r="AI1775" i="4"/>
  <c r="AJ1775" i="4"/>
  <c r="AK1775" i="4"/>
  <c r="AL1775" i="4"/>
  <c r="AN1775" i="4"/>
  <c r="AO1775" i="4"/>
  <c r="AP1775" i="4"/>
  <c r="AR1775" i="4"/>
  <c r="H1776" i="4"/>
  <c r="I1776" i="4"/>
  <c r="O1776" i="4"/>
  <c r="AI1776" i="4"/>
  <c r="AJ1776" i="4"/>
  <c r="AK1776" i="4"/>
  <c r="AL1776" i="4"/>
  <c r="AN1776" i="4"/>
  <c r="AO1776" i="4"/>
  <c r="AP1776" i="4"/>
  <c r="AR1776" i="4"/>
  <c r="H1777" i="4"/>
  <c r="I1777" i="4"/>
  <c r="O1777" i="4"/>
  <c r="AI1777" i="4"/>
  <c r="AJ1777" i="4"/>
  <c r="AK1777" i="4"/>
  <c r="AL1777" i="4"/>
  <c r="AN1777" i="4"/>
  <c r="AO1777" i="4"/>
  <c r="AP1777" i="4"/>
  <c r="AR1777" i="4"/>
  <c r="H1778" i="4"/>
  <c r="I1778" i="4"/>
  <c r="O1778" i="4"/>
  <c r="AI1778" i="4"/>
  <c r="AJ1778" i="4"/>
  <c r="AK1778" i="4"/>
  <c r="AL1778" i="4"/>
  <c r="AN1778" i="4"/>
  <c r="AO1778" i="4"/>
  <c r="AP1778" i="4"/>
  <c r="AR1778" i="4"/>
  <c r="H1779" i="4"/>
  <c r="I1779" i="4"/>
  <c r="O1779" i="4"/>
  <c r="AI1779" i="4"/>
  <c r="AJ1779" i="4"/>
  <c r="AK1779" i="4"/>
  <c r="AL1779" i="4"/>
  <c r="AN1779" i="4"/>
  <c r="AO1779" i="4"/>
  <c r="AP1779" i="4"/>
  <c r="AR1779" i="4"/>
  <c r="H1780" i="4"/>
  <c r="I1780" i="4"/>
  <c r="O1780" i="4"/>
  <c r="AI1780" i="4"/>
  <c r="AJ1780" i="4"/>
  <c r="AK1780" i="4"/>
  <c r="AL1780" i="4"/>
  <c r="AN1780" i="4"/>
  <c r="AO1780" i="4"/>
  <c r="AP1780" i="4"/>
  <c r="AR1780" i="4"/>
  <c r="D1781" i="4"/>
  <c r="E1781" i="4"/>
  <c r="F1781" i="4"/>
  <c r="G1781" i="4"/>
  <c r="H1781" i="4"/>
  <c r="I1781" i="4"/>
  <c r="K1781" i="4"/>
  <c r="L1781" i="4"/>
  <c r="M1781" i="4"/>
  <c r="O1781" i="4"/>
  <c r="AI1781" i="4"/>
  <c r="AJ1781" i="4"/>
  <c r="AK1781" i="4"/>
  <c r="AL1781" i="4"/>
  <c r="AN1781" i="4"/>
  <c r="AO1781" i="4"/>
  <c r="AP1781" i="4"/>
  <c r="AR1781" i="4"/>
  <c r="D1783" i="4"/>
  <c r="E1783" i="4"/>
  <c r="F1783" i="4"/>
  <c r="G1783" i="4"/>
  <c r="H1783" i="4"/>
  <c r="I1783" i="4"/>
  <c r="K1783" i="4"/>
  <c r="L1783" i="4"/>
  <c r="O1783" i="4"/>
  <c r="AI1783" i="4"/>
  <c r="AJ1783" i="4"/>
  <c r="AK1783" i="4"/>
  <c r="AL1783" i="4"/>
  <c r="AN1783" i="4"/>
  <c r="AO1783" i="4"/>
  <c r="AP1783" i="4"/>
  <c r="AR1783" i="4"/>
  <c r="D1784" i="4"/>
  <c r="E1784" i="4"/>
  <c r="F1784" i="4"/>
  <c r="G1784" i="4"/>
  <c r="H1784" i="4"/>
  <c r="I1784" i="4"/>
  <c r="K1784" i="4"/>
  <c r="L1784" i="4"/>
  <c r="O1784" i="4"/>
  <c r="AI1784" i="4"/>
  <c r="AJ1784" i="4"/>
  <c r="AK1784" i="4"/>
  <c r="AL1784" i="4"/>
  <c r="AN1784" i="4"/>
  <c r="AO1784" i="4"/>
  <c r="AP1784" i="4"/>
  <c r="AR1784" i="4"/>
  <c r="D1785" i="4"/>
  <c r="E1785" i="4"/>
  <c r="F1785" i="4"/>
  <c r="G1785" i="4"/>
  <c r="H1785" i="4"/>
  <c r="I1785" i="4"/>
  <c r="K1785" i="4"/>
  <c r="L1785" i="4"/>
  <c r="O1785" i="4"/>
  <c r="AI1785" i="4"/>
  <c r="AJ1785" i="4"/>
  <c r="AK1785" i="4"/>
  <c r="AL1785" i="4"/>
  <c r="AN1785" i="4"/>
  <c r="AO1785" i="4"/>
  <c r="AP1785" i="4"/>
  <c r="AR1785" i="4"/>
  <c r="D1786" i="4"/>
  <c r="E1786" i="4"/>
  <c r="F1786" i="4"/>
  <c r="G1786" i="4"/>
  <c r="H1786" i="4"/>
  <c r="I1786" i="4"/>
  <c r="K1786" i="4"/>
  <c r="L1786" i="4"/>
  <c r="O1786" i="4"/>
  <c r="AI1786" i="4"/>
  <c r="AJ1786" i="4"/>
  <c r="AK1786" i="4"/>
  <c r="AL1786" i="4"/>
  <c r="AN1786" i="4"/>
  <c r="AO1786" i="4"/>
  <c r="AP1786" i="4"/>
  <c r="AR1786" i="4"/>
  <c r="D1787" i="4"/>
  <c r="E1787" i="4"/>
  <c r="F1787" i="4"/>
  <c r="G1787" i="4"/>
  <c r="H1787" i="4"/>
  <c r="I1787" i="4"/>
  <c r="K1787" i="4"/>
  <c r="L1787" i="4"/>
  <c r="O1787" i="4"/>
  <c r="AI1787" i="4"/>
  <c r="AJ1787" i="4"/>
  <c r="AK1787" i="4"/>
  <c r="AL1787" i="4"/>
  <c r="AN1787" i="4"/>
  <c r="AO1787" i="4"/>
  <c r="AP1787" i="4"/>
  <c r="AR1787" i="4"/>
  <c r="D1788" i="4"/>
  <c r="E1788" i="4"/>
  <c r="F1788" i="4"/>
  <c r="G1788" i="4"/>
  <c r="H1788" i="4"/>
  <c r="I1788" i="4"/>
  <c r="K1788" i="4"/>
  <c r="L1788" i="4"/>
  <c r="O1788" i="4"/>
  <c r="AI1788" i="4"/>
  <c r="AJ1788" i="4"/>
  <c r="AK1788" i="4"/>
  <c r="AL1788" i="4"/>
  <c r="AN1788" i="4"/>
  <c r="AO1788" i="4"/>
  <c r="AP1788" i="4"/>
  <c r="AR1788" i="4"/>
  <c r="D1789" i="4"/>
  <c r="E1789" i="4"/>
  <c r="F1789" i="4"/>
  <c r="G1789" i="4"/>
  <c r="H1789" i="4"/>
  <c r="I1789" i="4"/>
  <c r="K1789" i="4"/>
  <c r="L1789" i="4"/>
  <c r="O1789" i="4"/>
  <c r="AI1789" i="4"/>
  <c r="AJ1789" i="4"/>
  <c r="AK1789" i="4"/>
  <c r="AL1789" i="4"/>
  <c r="AN1789" i="4"/>
  <c r="AO1789" i="4"/>
  <c r="AP1789" i="4"/>
  <c r="AR1789" i="4"/>
  <c r="D1790" i="4"/>
  <c r="E1790" i="4"/>
  <c r="F1790" i="4"/>
  <c r="G1790" i="4"/>
  <c r="H1790" i="4"/>
  <c r="I1790" i="4"/>
  <c r="K1790" i="4"/>
  <c r="L1790" i="4"/>
  <c r="O1790" i="4"/>
  <c r="AI1790" i="4"/>
  <c r="AJ1790" i="4"/>
  <c r="AK1790" i="4"/>
  <c r="AL1790" i="4"/>
  <c r="AN1790" i="4"/>
  <c r="AO1790" i="4"/>
  <c r="AP1790" i="4"/>
  <c r="AR1790" i="4"/>
  <c r="D1791" i="4"/>
  <c r="E1791" i="4"/>
  <c r="F1791" i="4"/>
  <c r="G1791" i="4"/>
  <c r="H1791" i="4"/>
  <c r="I1791" i="4"/>
  <c r="K1791" i="4"/>
  <c r="L1791" i="4"/>
  <c r="O1791" i="4"/>
  <c r="AI1791" i="4"/>
  <c r="AJ1791" i="4"/>
  <c r="AK1791" i="4"/>
  <c r="AL1791" i="4"/>
  <c r="AN1791" i="4"/>
  <c r="AO1791" i="4"/>
  <c r="AP1791" i="4"/>
  <c r="AR1791" i="4"/>
  <c r="D1792" i="4"/>
  <c r="E1792" i="4"/>
  <c r="F1792" i="4"/>
  <c r="G1792" i="4"/>
  <c r="H1792" i="4"/>
  <c r="I1792" i="4"/>
  <c r="K1792" i="4"/>
  <c r="L1792" i="4"/>
  <c r="O1792" i="4"/>
  <c r="AI1792" i="4"/>
  <c r="AJ1792" i="4"/>
  <c r="AK1792" i="4"/>
  <c r="AL1792" i="4"/>
  <c r="AN1792" i="4"/>
  <c r="AO1792" i="4"/>
  <c r="AP1792" i="4"/>
  <c r="AR1792" i="4"/>
  <c r="D1793" i="4"/>
  <c r="E1793" i="4"/>
  <c r="F1793" i="4"/>
  <c r="G1793" i="4"/>
  <c r="H1793" i="4"/>
  <c r="I1793" i="4"/>
  <c r="K1793" i="4"/>
  <c r="L1793" i="4"/>
  <c r="O1793" i="4"/>
  <c r="AI1793" i="4"/>
  <c r="AJ1793" i="4"/>
  <c r="AK1793" i="4"/>
  <c r="AL1793" i="4"/>
  <c r="AN1793" i="4"/>
  <c r="AO1793" i="4"/>
  <c r="AP1793" i="4"/>
  <c r="AR1793" i="4"/>
  <c r="D1794" i="4"/>
  <c r="E1794" i="4"/>
  <c r="F1794" i="4"/>
  <c r="G1794" i="4"/>
  <c r="H1794" i="4"/>
  <c r="I1794" i="4"/>
  <c r="K1794" i="4"/>
  <c r="L1794" i="4"/>
  <c r="O1794" i="4"/>
  <c r="AI1794" i="4"/>
  <c r="AJ1794" i="4"/>
  <c r="AK1794" i="4"/>
  <c r="AL1794" i="4"/>
  <c r="AN1794" i="4"/>
  <c r="AO1794" i="4"/>
  <c r="AP1794" i="4"/>
  <c r="AR1794" i="4"/>
  <c r="D1795" i="4"/>
  <c r="E1795" i="4"/>
  <c r="F1795" i="4"/>
  <c r="G1795" i="4"/>
  <c r="H1795" i="4"/>
  <c r="I1795" i="4"/>
  <c r="K1795" i="4"/>
  <c r="L1795" i="4"/>
  <c r="O1795" i="4"/>
  <c r="AI1795" i="4"/>
  <c r="AJ1795" i="4"/>
  <c r="AK1795" i="4"/>
  <c r="AL1795" i="4"/>
  <c r="AN1795" i="4"/>
  <c r="AO1795" i="4"/>
  <c r="AP1795" i="4"/>
  <c r="AR1795" i="4"/>
  <c r="D1796" i="4"/>
  <c r="E1796" i="4"/>
  <c r="F1796" i="4"/>
  <c r="G1796" i="4"/>
  <c r="H1796" i="4"/>
  <c r="I1796" i="4"/>
  <c r="K1796" i="4"/>
  <c r="L1796" i="4"/>
  <c r="O1796" i="4"/>
  <c r="AI1796" i="4"/>
  <c r="AJ1796" i="4"/>
  <c r="AK1796" i="4"/>
  <c r="AL1796" i="4"/>
  <c r="AN1796" i="4"/>
  <c r="AO1796" i="4"/>
  <c r="AP1796" i="4"/>
  <c r="AR1796" i="4"/>
  <c r="D1797" i="4"/>
  <c r="E1797" i="4"/>
  <c r="F1797" i="4"/>
  <c r="G1797" i="4"/>
  <c r="H1797" i="4"/>
  <c r="I1797" i="4"/>
  <c r="K1797" i="4"/>
  <c r="L1797" i="4"/>
  <c r="O1797" i="4"/>
  <c r="AI1797" i="4"/>
  <c r="AJ1797" i="4"/>
  <c r="AK1797" i="4"/>
  <c r="AL1797" i="4"/>
  <c r="AN1797" i="4"/>
  <c r="AO1797" i="4"/>
  <c r="AP1797" i="4"/>
  <c r="AR1797" i="4"/>
  <c r="D1798" i="4"/>
  <c r="E1798" i="4"/>
  <c r="F1798" i="4"/>
  <c r="G1798" i="4"/>
  <c r="H1798" i="4"/>
  <c r="I1798" i="4"/>
  <c r="K1798" i="4"/>
  <c r="L1798" i="4"/>
  <c r="O1798" i="4"/>
  <c r="AI1798" i="4"/>
  <c r="AJ1798" i="4"/>
  <c r="AK1798" i="4"/>
  <c r="AL1798" i="4"/>
  <c r="AN1798" i="4"/>
  <c r="AO1798" i="4"/>
  <c r="AP1798" i="4"/>
  <c r="AR1798" i="4"/>
  <c r="D1799" i="4"/>
  <c r="E1799" i="4"/>
  <c r="F1799" i="4"/>
  <c r="G1799" i="4"/>
  <c r="H1799" i="4"/>
  <c r="I1799" i="4"/>
  <c r="K1799" i="4"/>
  <c r="L1799" i="4"/>
  <c r="O1799" i="4"/>
  <c r="AI1799" i="4"/>
  <c r="AJ1799" i="4"/>
  <c r="AK1799" i="4"/>
  <c r="AL1799" i="4"/>
  <c r="AN1799" i="4"/>
  <c r="AO1799" i="4"/>
  <c r="AP1799" i="4"/>
  <c r="AR1799" i="4"/>
  <c r="D1800" i="4"/>
  <c r="E1800" i="4"/>
  <c r="F1800" i="4"/>
  <c r="G1800" i="4"/>
  <c r="H1800" i="4"/>
  <c r="I1800" i="4"/>
  <c r="K1800" i="4"/>
  <c r="L1800" i="4"/>
  <c r="O1800" i="4"/>
  <c r="AI1800" i="4"/>
  <c r="AJ1800" i="4"/>
  <c r="AK1800" i="4"/>
  <c r="AL1800" i="4"/>
  <c r="AN1800" i="4"/>
  <c r="AO1800" i="4"/>
  <c r="AP1800" i="4"/>
  <c r="AR1800" i="4"/>
  <c r="D1801" i="4"/>
  <c r="E1801" i="4"/>
  <c r="F1801" i="4"/>
  <c r="G1801" i="4"/>
  <c r="H1801" i="4"/>
  <c r="I1801" i="4"/>
  <c r="K1801" i="4"/>
  <c r="L1801" i="4"/>
  <c r="O1801" i="4"/>
  <c r="AI1801" i="4"/>
  <c r="AJ1801" i="4"/>
  <c r="AK1801" i="4"/>
  <c r="AL1801" i="4"/>
  <c r="AN1801" i="4"/>
  <c r="AO1801" i="4"/>
  <c r="AP1801" i="4"/>
  <c r="AR1801" i="4"/>
  <c r="D1802" i="4"/>
  <c r="E1802" i="4"/>
  <c r="F1802" i="4"/>
  <c r="G1802" i="4"/>
  <c r="H1802" i="4"/>
  <c r="I1802" i="4"/>
  <c r="K1802" i="4"/>
  <c r="L1802" i="4"/>
  <c r="O1802" i="4"/>
  <c r="AI1802" i="4"/>
  <c r="AJ1802" i="4"/>
  <c r="AK1802" i="4"/>
  <c r="AL1802" i="4"/>
  <c r="AN1802" i="4"/>
  <c r="AO1802" i="4"/>
  <c r="AP1802" i="4"/>
  <c r="AR1802" i="4"/>
  <c r="D1803" i="4"/>
  <c r="E1803" i="4"/>
  <c r="F1803" i="4"/>
  <c r="G1803" i="4"/>
  <c r="H1803" i="4"/>
  <c r="I1803" i="4"/>
  <c r="K1803" i="4"/>
  <c r="L1803" i="4"/>
  <c r="O1803" i="4"/>
  <c r="AI1803" i="4"/>
  <c r="AJ1803" i="4"/>
  <c r="AK1803" i="4"/>
  <c r="AL1803" i="4"/>
  <c r="AN1803" i="4"/>
  <c r="AO1803" i="4"/>
  <c r="AP1803" i="4"/>
  <c r="AR1803" i="4"/>
  <c r="D1804" i="4"/>
  <c r="E1804" i="4"/>
  <c r="F1804" i="4"/>
  <c r="G1804" i="4"/>
  <c r="H1804" i="4"/>
  <c r="I1804" i="4"/>
  <c r="K1804" i="4"/>
  <c r="L1804" i="4"/>
  <c r="O1804" i="4"/>
  <c r="AI1804" i="4"/>
  <c r="AJ1804" i="4"/>
  <c r="AK1804" i="4"/>
  <c r="AL1804" i="4"/>
  <c r="AN1804" i="4"/>
  <c r="AO1804" i="4"/>
  <c r="AP1804" i="4"/>
  <c r="AR1804" i="4"/>
  <c r="D1805" i="4"/>
  <c r="E1805" i="4"/>
  <c r="F1805" i="4"/>
  <c r="G1805" i="4"/>
  <c r="H1805" i="4"/>
  <c r="I1805" i="4"/>
  <c r="K1805" i="4"/>
  <c r="L1805" i="4"/>
  <c r="O1805" i="4"/>
  <c r="AI1805" i="4"/>
  <c r="AJ1805" i="4"/>
  <c r="AK1805" i="4"/>
  <c r="AL1805" i="4"/>
  <c r="AN1805" i="4"/>
  <c r="AO1805" i="4"/>
  <c r="AP1805" i="4"/>
  <c r="AR1805" i="4"/>
  <c r="D1806" i="4"/>
  <c r="E1806" i="4"/>
  <c r="F1806" i="4"/>
  <c r="G1806" i="4"/>
  <c r="H1806" i="4"/>
  <c r="I1806" i="4"/>
  <c r="K1806" i="4"/>
  <c r="L1806" i="4"/>
  <c r="O1806" i="4"/>
  <c r="AI1806" i="4"/>
  <c r="AJ1806" i="4"/>
  <c r="AK1806" i="4"/>
  <c r="AL1806" i="4"/>
  <c r="AN1806" i="4"/>
  <c r="AO1806" i="4"/>
  <c r="AP1806" i="4"/>
  <c r="AR1806" i="4"/>
  <c r="D1807" i="4"/>
  <c r="E1807" i="4"/>
  <c r="F1807" i="4"/>
  <c r="G1807" i="4"/>
  <c r="H1807" i="4"/>
  <c r="I1807" i="4"/>
  <c r="K1807" i="4"/>
  <c r="L1807" i="4"/>
  <c r="O1807" i="4"/>
  <c r="AI1807" i="4"/>
  <c r="AJ1807" i="4"/>
  <c r="AK1807" i="4"/>
  <c r="AL1807" i="4"/>
  <c r="AN1807" i="4"/>
  <c r="AO1807" i="4"/>
  <c r="AP1807" i="4"/>
  <c r="AR1807" i="4"/>
  <c r="D1808" i="4"/>
  <c r="E1808" i="4"/>
  <c r="F1808" i="4"/>
  <c r="G1808" i="4"/>
  <c r="H1808" i="4"/>
  <c r="I1808" i="4"/>
  <c r="K1808" i="4"/>
  <c r="L1808" i="4"/>
  <c r="M1808" i="4"/>
  <c r="O1808" i="4"/>
  <c r="AI1808" i="4"/>
  <c r="AJ1808" i="4"/>
  <c r="AK1808" i="4"/>
  <c r="AL1808" i="4"/>
  <c r="AN1808" i="4"/>
  <c r="AO1808" i="4"/>
  <c r="AP1808" i="4"/>
  <c r="AR1808" i="4"/>
  <c r="D1809" i="4"/>
  <c r="E1809" i="4"/>
  <c r="F1809" i="4"/>
  <c r="G1809" i="4"/>
  <c r="H1809" i="4"/>
  <c r="I1809" i="4"/>
  <c r="K1809" i="4"/>
  <c r="L1809" i="4"/>
  <c r="M1809" i="4"/>
  <c r="O1809" i="4"/>
  <c r="AI1809" i="4"/>
  <c r="AJ1809" i="4"/>
  <c r="AK1809" i="4"/>
  <c r="AL1809" i="4"/>
  <c r="AN1809" i="4"/>
  <c r="AO1809" i="4"/>
  <c r="AP1809" i="4"/>
  <c r="AR1809" i="4"/>
  <c r="D1810" i="4"/>
  <c r="E1810" i="4"/>
  <c r="F1810" i="4"/>
  <c r="G1810" i="4"/>
  <c r="H1810" i="4"/>
  <c r="I1810" i="4"/>
  <c r="K1810" i="4"/>
  <c r="L1810" i="4"/>
  <c r="M1810" i="4"/>
  <c r="O1810" i="4"/>
  <c r="AI1810" i="4"/>
  <c r="AJ1810" i="4"/>
  <c r="AK1810" i="4"/>
  <c r="AL1810" i="4"/>
  <c r="AN1810" i="4"/>
  <c r="AO1810" i="4"/>
  <c r="AP1810" i="4"/>
  <c r="AR1810" i="4"/>
  <c r="D1811" i="4"/>
  <c r="E1811" i="4"/>
  <c r="F1811" i="4"/>
  <c r="G1811" i="4"/>
  <c r="H1811" i="4"/>
  <c r="I1811" i="4"/>
  <c r="K1811" i="4"/>
  <c r="L1811" i="4"/>
  <c r="M1811" i="4"/>
  <c r="O1811" i="4"/>
  <c r="AI1811" i="4"/>
  <c r="AJ1811" i="4"/>
  <c r="AK1811" i="4"/>
  <c r="AL1811" i="4"/>
  <c r="AN1811" i="4"/>
  <c r="AO1811" i="4"/>
  <c r="AP1811" i="4"/>
  <c r="AR1811" i="4"/>
  <c r="D1812" i="4"/>
  <c r="E1812" i="4"/>
  <c r="F1812" i="4"/>
  <c r="G1812" i="4"/>
  <c r="H1812" i="4"/>
  <c r="I1812" i="4"/>
  <c r="K1812" i="4"/>
  <c r="L1812" i="4"/>
  <c r="M1812" i="4"/>
  <c r="O1812" i="4"/>
  <c r="AI1812" i="4"/>
  <c r="AJ1812" i="4"/>
  <c r="AK1812" i="4"/>
  <c r="AL1812" i="4"/>
  <c r="AN1812" i="4"/>
  <c r="AO1812" i="4"/>
  <c r="AP1812" i="4"/>
  <c r="AR1812" i="4"/>
  <c r="D1813" i="4"/>
  <c r="E1813" i="4"/>
  <c r="F1813" i="4"/>
  <c r="G1813" i="4"/>
  <c r="H1813" i="4"/>
  <c r="I1813" i="4"/>
  <c r="K1813" i="4"/>
  <c r="L1813" i="4"/>
  <c r="M1813" i="4"/>
  <c r="O1813" i="4"/>
  <c r="AI1813" i="4"/>
  <c r="AJ1813" i="4"/>
  <c r="AK1813" i="4"/>
  <c r="AL1813" i="4"/>
  <c r="AN1813" i="4"/>
  <c r="AO1813" i="4"/>
  <c r="AP1813" i="4"/>
  <c r="AR1813" i="4"/>
  <c r="D1814" i="4"/>
  <c r="E1814" i="4"/>
  <c r="F1814" i="4"/>
  <c r="G1814" i="4"/>
  <c r="H1814" i="4"/>
  <c r="I1814" i="4"/>
  <c r="K1814" i="4"/>
  <c r="L1814" i="4"/>
  <c r="M1814" i="4"/>
  <c r="O1814" i="4"/>
  <c r="AI1814" i="4"/>
  <c r="AJ1814" i="4"/>
  <c r="AK1814" i="4"/>
  <c r="AL1814" i="4"/>
  <c r="AN1814" i="4"/>
  <c r="AO1814" i="4"/>
  <c r="AP1814" i="4"/>
  <c r="AR1814" i="4"/>
  <c r="D1815" i="4"/>
  <c r="E1815" i="4"/>
  <c r="F1815" i="4"/>
  <c r="G1815" i="4"/>
  <c r="H1815" i="4"/>
  <c r="I1815" i="4"/>
  <c r="K1815" i="4"/>
  <c r="L1815" i="4"/>
  <c r="M1815" i="4"/>
  <c r="O1815" i="4"/>
  <c r="AI1815" i="4"/>
  <c r="AJ1815" i="4"/>
  <c r="AK1815" i="4"/>
  <c r="AL1815" i="4"/>
  <c r="AN1815" i="4"/>
  <c r="AO1815" i="4"/>
  <c r="AP1815" i="4"/>
  <c r="AR1815" i="4"/>
  <c r="D1816" i="4"/>
  <c r="E1816" i="4"/>
  <c r="F1816" i="4"/>
  <c r="G1816" i="4"/>
  <c r="H1816" i="4"/>
  <c r="I1816" i="4"/>
  <c r="K1816" i="4"/>
  <c r="L1816" i="4"/>
  <c r="M1816" i="4"/>
  <c r="O1816" i="4"/>
  <c r="AI1816" i="4"/>
  <c r="AJ1816" i="4"/>
  <c r="AK1816" i="4"/>
  <c r="AL1816" i="4"/>
  <c r="AN1816" i="4"/>
  <c r="AO1816" i="4"/>
  <c r="AP1816" i="4"/>
  <c r="AR1816" i="4"/>
  <c r="D1817" i="4"/>
  <c r="E1817" i="4"/>
  <c r="F1817" i="4"/>
  <c r="G1817" i="4"/>
  <c r="H1817" i="4"/>
  <c r="I1817" i="4"/>
  <c r="K1817" i="4"/>
  <c r="L1817" i="4"/>
  <c r="M1817" i="4"/>
  <c r="O1817" i="4"/>
  <c r="AI1817" i="4"/>
  <c r="AJ1817" i="4"/>
  <c r="AK1817" i="4"/>
  <c r="AL1817" i="4"/>
  <c r="AN1817" i="4"/>
  <c r="AO1817" i="4"/>
  <c r="AP1817" i="4"/>
  <c r="AR1817" i="4"/>
  <c r="D1818" i="4"/>
  <c r="E1818" i="4"/>
  <c r="F1818" i="4"/>
  <c r="G1818" i="4"/>
  <c r="H1818" i="4"/>
  <c r="I1818" i="4"/>
  <c r="K1818" i="4"/>
  <c r="L1818" i="4"/>
  <c r="M1818" i="4"/>
  <c r="O1818" i="4"/>
  <c r="AI1818" i="4"/>
  <c r="AJ1818" i="4"/>
  <c r="AK1818" i="4"/>
  <c r="AL1818" i="4"/>
  <c r="AN1818" i="4"/>
  <c r="AO1818" i="4"/>
  <c r="AP1818" i="4"/>
  <c r="AR1818" i="4"/>
  <c r="D1819" i="4"/>
  <c r="E1819" i="4"/>
  <c r="F1819" i="4"/>
  <c r="G1819" i="4"/>
  <c r="H1819" i="4"/>
  <c r="I1819" i="4"/>
  <c r="K1819" i="4"/>
  <c r="L1819" i="4"/>
  <c r="M1819" i="4"/>
  <c r="O1819" i="4"/>
  <c r="AI1819" i="4"/>
  <c r="AJ1819" i="4"/>
  <c r="AK1819" i="4"/>
  <c r="AL1819" i="4"/>
  <c r="AN1819" i="4"/>
  <c r="AO1819" i="4"/>
  <c r="AP1819" i="4"/>
  <c r="AR1819" i="4"/>
  <c r="D1820" i="4"/>
  <c r="E1820" i="4"/>
  <c r="F1820" i="4"/>
  <c r="G1820" i="4"/>
  <c r="H1820" i="4"/>
  <c r="I1820" i="4"/>
  <c r="K1820" i="4"/>
  <c r="L1820" i="4"/>
  <c r="M1820" i="4"/>
  <c r="O1820" i="4"/>
  <c r="AI1820" i="4"/>
  <c r="AJ1820" i="4"/>
  <c r="AK1820" i="4"/>
  <c r="AL1820" i="4"/>
  <c r="AN1820" i="4"/>
  <c r="AO1820" i="4"/>
  <c r="AP1820" i="4"/>
  <c r="AR1820" i="4"/>
  <c r="D1821" i="4"/>
  <c r="E1821" i="4"/>
  <c r="F1821" i="4"/>
  <c r="G1821" i="4"/>
  <c r="H1821" i="4"/>
  <c r="I1821" i="4"/>
  <c r="K1821" i="4"/>
  <c r="L1821" i="4"/>
  <c r="M1821" i="4"/>
  <c r="O1821" i="4"/>
  <c r="AI1821" i="4"/>
  <c r="AJ1821" i="4"/>
  <c r="AK1821" i="4"/>
  <c r="AL1821" i="4"/>
  <c r="AN1821" i="4"/>
  <c r="AO1821" i="4"/>
  <c r="AP1821" i="4"/>
  <c r="AR1821" i="4"/>
  <c r="D1822" i="4"/>
  <c r="E1822" i="4"/>
  <c r="F1822" i="4"/>
  <c r="G1822" i="4"/>
  <c r="H1822" i="4"/>
  <c r="I1822" i="4"/>
  <c r="K1822" i="4"/>
  <c r="L1822" i="4"/>
  <c r="M1822" i="4"/>
  <c r="O1822" i="4"/>
  <c r="AI1822" i="4"/>
  <c r="AJ1822" i="4"/>
  <c r="AK1822" i="4"/>
  <c r="AL1822" i="4"/>
  <c r="AN1822" i="4"/>
  <c r="AO1822" i="4"/>
  <c r="AP1822" i="4"/>
  <c r="AR1822" i="4"/>
  <c r="D1823" i="4"/>
  <c r="E1823" i="4"/>
  <c r="F1823" i="4"/>
  <c r="G1823" i="4"/>
  <c r="H1823" i="4"/>
  <c r="I1823" i="4"/>
  <c r="K1823" i="4"/>
  <c r="L1823" i="4"/>
  <c r="M1823" i="4"/>
  <c r="O1823" i="4"/>
  <c r="AI1823" i="4"/>
  <c r="AJ1823" i="4"/>
  <c r="AK1823" i="4"/>
  <c r="AL1823" i="4"/>
  <c r="AN1823" i="4"/>
  <c r="AO1823" i="4"/>
  <c r="AP1823" i="4"/>
  <c r="AR1823" i="4"/>
  <c r="D1824" i="4"/>
  <c r="E1824" i="4"/>
  <c r="F1824" i="4"/>
  <c r="G1824" i="4"/>
  <c r="H1824" i="4"/>
  <c r="I1824" i="4"/>
  <c r="K1824" i="4"/>
  <c r="L1824" i="4"/>
  <c r="M1824" i="4"/>
  <c r="O1824" i="4"/>
  <c r="AI1824" i="4"/>
  <c r="AJ1824" i="4"/>
  <c r="AK1824" i="4"/>
  <c r="AL1824" i="4"/>
  <c r="AN1824" i="4"/>
  <c r="AO1824" i="4"/>
  <c r="AP1824" i="4"/>
  <c r="AR1824" i="4"/>
  <c r="D1825" i="4"/>
  <c r="E1825" i="4"/>
  <c r="F1825" i="4"/>
  <c r="G1825" i="4"/>
  <c r="H1825" i="4"/>
  <c r="I1825" i="4"/>
  <c r="K1825" i="4"/>
  <c r="L1825" i="4"/>
  <c r="M1825" i="4"/>
  <c r="O1825" i="4"/>
  <c r="AI1825" i="4"/>
  <c r="AJ1825" i="4"/>
  <c r="AK1825" i="4"/>
  <c r="AL1825" i="4"/>
  <c r="AN1825" i="4"/>
  <c r="AO1825" i="4"/>
  <c r="AP1825" i="4"/>
  <c r="AR1825" i="4"/>
  <c r="D1826" i="4"/>
  <c r="E1826" i="4"/>
  <c r="F1826" i="4"/>
  <c r="G1826" i="4"/>
  <c r="H1826" i="4"/>
  <c r="I1826" i="4"/>
  <c r="K1826" i="4"/>
  <c r="L1826" i="4"/>
  <c r="M1826" i="4"/>
  <c r="O1826" i="4"/>
  <c r="AI1826" i="4"/>
  <c r="AJ1826" i="4"/>
  <c r="AK1826" i="4"/>
  <c r="AL1826" i="4"/>
  <c r="AN1826" i="4"/>
  <c r="AO1826" i="4"/>
  <c r="AP1826" i="4"/>
  <c r="AR1826" i="4"/>
  <c r="D1827" i="4"/>
  <c r="E1827" i="4"/>
  <c r="F1827" i="4"/>
  <c r="G1827" i="4"/>
  <c r="H1827" i="4"/>
  <c r="I1827" i="4"/>
  <c r="K1827" i="4"/>
  <c r="L1827" i="4"/>
  <c r="M1827" i="4"/>
  <c r="O1827" i="4"/>
  <c r="AI1827" i="4"/>
  <c r="AJ1827" i="4"/>
  <c r="AK1827" i="4"/>
  <c r="AL1827" i="4"/>
  <c r="AN1827" i="4"/>
  <c r="AO1827" i="4"/>
  <c r="AP1827" i="4"/>
  <c r="AR1827" i="4"/>
  <c r="D1828" i="4"/>
  <c r="E1828" i="4"/>
  <c r="F1828" i="4"/>
  <c r="G1828" i="4"/>
  <c r="H1828" i="4"/>
  <c r="I1828" i="4"/>
  <c r="K1828" i="4"/>
  <c r="L1828" i="4"/>
  <c r="M1828" i="4"/>
  <c r="O1828" i="4"/>
  <c r="AI1828" i="4"/>
  <c r="AJ1828" i="4"/>
  <c r="AK1828" i="4"/>
  <c r="AL1828" i="4"/>
  <c r="AN1828" i="4"/>
  <c r="AO1828" i="4"/>
  <c r="AP1828" i="4"/>
  <c r="AR1828" i="4"/>
  <c r="D1829" i="4"/>
  <c r="E1829" i="4"/>
  <c r="F1829" i="4"/>
  <c r="G1829" i="4"/>
  <c r="H1829" i="4"/>
  <c r="I1829" i="4"/>
  <c r="K1829" i="4"/>
  <c r="L1829" i="4"/>
  <c r="M1829" i="4"/>
  <c r="O1829" i="4"/>
  <c r="AI1829" i="4"/>
  <c r="AJ1829" i="4"/>
  <c r="AK1829" i="4"/>
  <c r="AL1829" i="4"/>
  <c r="AN1829" i="4"/>
  <c r="AO1829" i="4"/>
  <c r="AP1829" i="4"/>
  <c r="AR1829" i="4"/>
  <c r="D1830" i="4"/>
  <c r="E1830" i="4"/>
  <c r="F1830" i="4"/>
  <c r="G1830" i="4"/>
  <c r="H1830" i="4"/>
  <c r="I1830" i="4"/>
  <c r="K1830" i="4"/>
  <c r="L1830" i="4"/>
  <c r="M1830" i="4"/>
  <c r="O1830" i="4"/>
  <c r="AI1830" i="4"/>
  <c r="AJ1830" i="4"/>
  <c r="AK1830" i="4"/>
  <c r="AL1830" i="4"/>
  <c r="AN1830" i="4"/>
  <c r="AO1830" i="4"/>
  <c r="AP1830" i="4"/>
  <c r="AR1830" i="4"/>
  <c r="D1831" i="4"/>
  <c r="E1831" i="4"/>
  <c r="F1831" i="4"/>
  <c r="G1831" i="4"/>
  <c r="H1831" i="4"/>
  <c r="I1831" i="4"/>
  <c r="K1831" i="4"/>
  <c r="L1831" i="4"/>
  <c r="M1831" i="4"/>
  <c r="O1831" i="4"/>
  <c r="AI1831" i="4"/>
  <c r="AJ1831" i="4"/>
  <c r="AK1831" i="4"/>
  <c r="AL1831" i="4"/>
  <c r="AN1831" i="4"/>
  <c r="AO1831" i="4"/>
  <c r="AP1831" i="4"/>
  <c r="AR1831" i="4"/>
  <c r="D1832" i="4"/>
  <c r="E1832" i="4"/>
  <c r="F1832" i="4"/>
  <c r="G1832" i="4"/>
  <c r="H1832" i="4"/>
  <c r="I1832" i="4"/>
  <c r="K1832" i="4"/>
  <c r="L1832" i="4"/>
  <c r="M1832" i="4"/>
  <c r="O1832" i="4"/>
  <c r="AI1832" i="4"/>
  <c r="AJ1832" i="4"/>
  <c r="AK1832" i="4"/>
  <c r="AL1832" i="4"/>
  <c r="AN1832" i="4"/>
  <c r="AO1832" i="4"/>
  <c r="AP1832" i="4"/>
  <c r="AR1832" i="4"/>
  <c r="D1833" i="4"/>
  <c r="E1833" i="4"/>
  <c r="F1833" i="4"/>
  <c r="G1833" i="4"/>
  <c r="H1833" i="4"/>
  <c r="I1833" i="4"/>
  <c r="K1833" i="4"/>
  <c r="L1833" i="4"/>
  <c r="M1833" i="4"/>
  <c r="O1833" i="4"/>
  <c r="AI1833" i="4"/>
  <c r="AJ1833" i="4"/>
  <c r="AK1833" i="4"/>
  <c r="AL1833" i="4"/>
  <c r="AN1833" i="4"/>
  <c r="AO1833" i="4"/>
  <c r="AP1833" i="4"/>
  <c r="AR1833" i="4"/>
  <c r="D1834" i="4"/>
  <c r="E1834" i="4"/>
  <c r="F1834" i="4"/>
  <c r="G1834" i="4"/>
  <c r="H1834" i="4"/>
  <c r="I1834" i="4"/>
  <c r="K1834" i="4"/>
  <c r="L1834" i="4"/>
  <c r="M1834" i="4"/>
  <c r="O1834" i="4"/>
  <c r="AI1834" i="4"/>
  <c r="AJ1834" i="4"/>
  <c r="AK1834" i="4"/>
  <c r="AL1834" i="4"/>
  <c r="AN1834" i="4"/>
  <c r="AO1834" i="4"/>
  <c r="AP1834" i="4"/>
  <c r="AR1834" i="4"/>
  <c r="D1835" i="4"/>
  <c r="E1835" i="4"/>
  <c r="F1835" i="4"/>
  <c r="G1835" i="4"/>
  <c r="H1835" i="4"/>
  <c r="I1835" i="4"/>
  <c r="K1835" i="4"/>
  <c r="L1835" i="4"/>
  <c r="M1835" i="4"/>
  <c r="O1835" i="4"/>
  <c r="AI1835" i="4"/>
  <c r="AJ1835" i="4"/>
  <c r="AK1835" i="4"/>
  <c r="AL1835" i="4"/>
  <c r="AN1835" i="4"/>
  <c r="AO1835" i="4"/>
  <c r="AP1835" i="4"/>
  <c r="AR1835" i="4"/>
  <c r="D1836" i="4"/>
  <c r="E1836" i="4"/>
  <c r="F1836" i="4"/>
  <c r="G1836" i="4"/>
  <c r="H1836" i="4"/>
  <c r="I1836" i="4"/>
  <c r="K1836" i="4"/>
  <c r="L1836" i="4"/>
  <c r="M1836" i="4"/>
  <c r="O1836" i="4"/>
  <c r="AI1836" i="4"/>
  <c r="AJ1836" i="4"/>
  <c r="AK1836" i="4"/>
  <c r="AL1836" i="4"/>
  <c r="AN1836" i="4"/>
  <c r="AO1836" i="4"/>
  <c r="AP1836" i="4"/>
  <c r="AR1836" i="4"/>
  <c r="D1837" i="4"/>
  <c r="E1837" i="4"/>
  <c r="F1837" i="4"/>
  <c r="G1837" i="4"/>
  <c r="H1837" i="4"/>
  <c r="I1837" i="4"/>
  <c r="K1837" i="4"/>
  <c r="L1837" i="4"/>
  <c r="M1837" i="4"/>
  <c r="O1837" i="4"/>
  <c r="AI1837" i="4"/>
  <c r="AJ1837" i="4"/>
  <c r="AK1837" i="4"/>
  <c r="AL1837" i="4"/>
  <c r="AN1837" i="4"/>
  <c r="AO1837" i="4"/>
  <c r="AP1837" i="4"/>
  <c r="AR1837" i="4"/>
  <c r="D1838" i="4"/>
  <c r="E1838" i="4"/>
  <c r="F1838" i="4"/>
  <c r="G1838" i="4"/>
  <c r="H1838" i="4"/>
  <c r="I1838" i="4"/>
  <c r="K1838" i="4"/>
  <c r="L1838" i="4"/>
  <c r="M1838" i="4"/>
  <c r="O1838" i="4"/>
  <c r="AI1838" i="4"/>
  <c r="AJ1838" i="4"/>
  <c r="AK1838" i="4"/>
  <c r="AL1838" i="4"/>
  <c r="AN1838" i="4"/>
  <c r="AO1838" i="4"/>
  <c r="AP1838" i="4"/>
  <c r="AR1838" i="4"/>
  <c r="D1839" i="4"/>
  <c r="E1839" i="4"/>
  <c r="F1839" i="4"/>
  <c r="G1839" i="4"/>
  <c r="H1839" i="4"/>
  <c r="I1839" i="4"/>
  <c r="K1839" i="4"/>
  <c r="L1839" i="4"/>
  <c r="M1839" i="4"/>
  <c r="O1839" i="4"/>
  <c r="AI1839" i="4"/>
  <c r="AJ1839" i="4"/>
  <c r="AK1839" i="4"/>
  <c r="AL1839" i="4"/>
  <c r="AN1839" i="4"/>
  <c r="AO1839" i="4"/>
  <c r="AP1839" i="4"/>
  <c r="AR1839" i="4"/>
  <c r="D1840" i="4"/>
  <c r="E1840" i="4"/>
  <c r="F1840" i="4"/>
  <c r="G1840" i="4"/>
  <c r="H1840" i="4"/>
  <c r="I1840" i="4"/>
  <c r="K1840" i="4"/>
  <c r="L1840" i="4"/>
  <c r="M1840" i="4"/>
  <c r="O1840" i="4"/>
  <c r="AI1840" i="4"/>
  <c r="AJ1840" i="4"/>
  <c r="AK1840" i="4"/>
  <c r="AL1840" i="4"/>
  <c r="AN1840" i="4"/>
  <c r="AO1840" i="4"/>
  <c r="AP1840" i="4"/>
  <c r="AR1840" i="4"/>
  <c r="D1841" i="4"/>
  <c r="E1841" i="4"/>
  <c r="F1841" i="4"/>
  <c r="G1841" i="4"/>
  <c r="H1841" i="4"/>
  <c r="I1841" i="4"/>
  <c r="K1841" i="4"/>
  <c r="L1841" i="4"/>
  <c r="M1841" i="4"/>
  <c r="O1841" i="4"/>
  <c r="AI1841" i="4"/>
  <c r="AJ1841" i="4"/>
  <c r="AK1841" i="4"/>
  <c r="AL1841" i="4"/>
  <c r="AN1841" i="4"/>
  <c r="AO1841" i="4"/>
  <c r="AP1841" i="4"/>
  <c r="AR1841" i="4"/>
  <c r="D1842" i="4"/>
  <c r="E1842" i="4"/>
  <c r="F1842" i="4"/>
  <c r="G1842" i="4"/>
  <c r="H1842" i="4"/>
  <c r="I1842" i="4"/>
  <c r="K1842" i="4"/>
  <c r="L1842" i="4"/>
  <c r="M1842" i="4"/>
  <c r="O1842" i="4"/>
  <c r="AI1842" i="4"/>
  <c r="AJ1842" i="4"/>
  <c r="AK1842" i="4"/>
  <c r="AL1842" i="4"/>
  <c r="AN1842" i="4"/>
  <c r="AO1842" i="4"/>
  <c r="AP1842" i="4"/>
  <c r="AR1842" i="4"/>
  <c r="D1843" i="4"/>
  <c r="E1843" i="4"/>
  <c r="F1843" i="4"/>
  <c r="G1843" i="4"/>
  <c r="H1843" i="4"/>
  <c r="I1843" i="4"/>
  <c r="K1843" i="4"/>
  <c r="L1843" i="4"/>
  <c r="M1843" i="4"/>
  <c r="O1843" i="4"/>
  <c r="AI1843" i="4"/>
  <c r="AJ1843" i="4"/>
  <c r="AK1843" i="4"/>
  <c r="AL1843" i="4"/>
  <c r="AN1843" i="4"/>
  <c r="AO1843" i="4"/>
  <c r="AP1843" i="4"/>
  <c r="AR1843" i="4"/>
  <c r="D1844" i="4"/>
  <c r="E1844" i="4"/>
  <c r="F1844" i="4"/>
  <c r="G1844" i="4"/>
  <c r="H1844" i="4"/>
  <c r="I1844" i="4"/>
  <c r="K1844" i="4"/>
  <c r="L1844" i="4"/>
  <c r="M1844" i="4"/>
  <c r="O1844" i="4"/>
  <c r="AI1844" i="4"/>
  <c r="AJ1844" i="4"/>
  <c r="AK1844" i="4"/>
  <c r="AL1844" i="4"/>
  <c r="AN1844" i="4"/>
  <c r="AO1844" i="4"/>
  <c r="AP1844" i="4"/>
  <c r="AR1844" i="4"/>
  <c r="D1845" i="4"/>
  <c r="E1845" i="4"/>
  <c r="F1845" i="4"/>
  <c r="G1845" i="4"/>
  <c r="H1845" i="4"/>
  <c r="I1845" i="4"/>
  <c r="K1845" i="4"/>
  <c r="L1845" i="4"/>
  <c r="M1845" i="4"/>
  <c r="O1845" i="4"/>
  <c r="AI1845" i="4"/>
  <c r="AJ1845" i="4"/>
  <c r="AK1845" i="4"/>
  <c r="AL1845" i="4"/>
  <c r="AN1845" i="4"/>
  <c r="AO1845" i="4"/>
  <c r="AP1845" i="4"/>
  <c r="AR1845" i="4"/>
  <c r="D1846" i="4"/>
  <c r="E1846" i="4"/>
  <c r="F1846" i="4"/>
  <c r="G1846" i="4"/>
  <c r="H1846" i="4"/>
  <c r="I1846" i="4"/>
  <c r="K1846" i="4"/>
  <c r="L1846" i="4"/>
  <c r="M1846" i="4"/>
  <c r="O1846" i="4"/>
  <c r="AI1846" i="4"/>
  <c r="AJ1846" i="4"/>
  <c r="AK1846" i="4"/>
  <c r="AL1846" i="4"/>
  <c r="AN1846" i="4"/>
  <c r="AO1846" i="4"/>
  <c r="AP1846" i="4"/>
  <c r="AR1846" i="4"/>
  <c r="D1847" i="4"/>
  <c r="E1847" i="4"/>
  <c r="F1847" i="4"/>
  <c r="G1847" i="4"/>
  <c r="H1847" i="4"/>
  <c r="I1847" i="4"/>
  <c r="K1847" i="4"/>
  <c r="L1847" i="4"/>
  <c r="M1847" i="4"/>
  <c r="O1847" i="4"/>
  <c r="AI1847" i="4"/>
  <c r="AJ1847" i="4"/>
  <c r="AK1847" i="4"/>
  <c r="AL1847" i="4"/>
  <c r="AN1847" i="4"/>
  <c r="AO1847" i="4"/>
  <c r="AP1847" i="4"/>
  <c r="AR1847" i="4"/>
  <c r="D1848" i="4"/>
  <c r="E1848" i="4"/>
  <c r="F1848" i="4"/>
  <c r="G1848" i="4"/>
  <c r="H1848" i="4"/>
  <c r="I1848" i="4"/>
  <c r="K1848" i="4"/>
  <c r="L1848" i="4"/>
  <c r="M1848" i="4"/>
  <c r="O1848" i="4"/>
  <c r="AI1848" i="4"/>
  <c r="AJ1848" i="4"/>
  <c r="AK1848" i="4"/>
  <c r="AL1848" i="4"/>
  <c r="AN1848" i="4"/>
  <c r="AO1848" i="4"/>
  <c r="AP1848" i="4"/>
  <c r="AR1848" i="4"/>
  <c r="D1849" i="4"/>
  <c r="E1849" i="4"/>
  <c r="F1849" i="4"/>
  <c r="G1849" i="4"/>
  <c r="H1849" i="4"/>
  <c r="I1849" i="4"/>
  <c r="K1849" i="4"/>
  <c r="L1849" i="4"/>
  <c r="M1849" i="4"/>
  <c r="O1849" i="4"/>
  <c r="AI1849" i="4"/>
  <c r="AJ1849" i="4"/>
  <c r="AK1849" i="4"/>
  <c r="AL1849" i="4"/>
  <c r="AN1849" i="4"/>
  <c r="AO1849" i="4"/>
  <c r="AP1849" i="4"/>
  <c r="AR1849" i="4"/>
  <c r="D1850" i="4"/>
  <c r="E1850" i="4"/>
  <c r="F1850" i="4"/>
  <c r="G1850" i="4"/>
  <c r="H1850" i="4"/>
  <c r="I1850" i="4"/>
  <c r="K1850" i="4"/>
  <c r="L1850" i="4"/>
  <c r="M1850" i="4"/>
  <c r="O1850" i="4"/>
  <c r="AI1850" i="4"/>
  <c r="AJ1850" i="4"/>
  <c r="AK1850" i="4"/>
  <c r="AL1850" i="4"/>
  <c r="AN1850" i="4"/>
  <c r="AO1850" i="4"/>
  <c r="AP1850" i="4"/>
  <c r="AR1850" i="4"/>
  <c r="D1932" i="4"/>
  <c r="E1932" i="4"/>
  <c r="F1932" i="4"/>
  <c r="G1932" i="4"/>
  <c r="H1932" i="4"/>
  <c r="I1932" i="4"/>
  <c r="K1932" i="4"/>
  <c r="L1932" i="4"/>
  <c r="M1932" i="4"/>
  <c r="O1932" i="4"/>
  <c r="AI1932" i="4"/>
  <c r="AJ1932" i="4"/>
  <c r="AK1932" i="4"/>
  <c r="AL1932" i="4"/>
  <c r="AN1932" i="4"/>
  <c r="AO1932" i="4"/>
  <c r="AP1932" i="4"/>
  <c r="AR1932" i="4"/>
  <c r="D1933" i="4"/>
  <c r="E1933" i="4"/>
  <c r="F1933" i="4"/>
  <c r="G1933" i="4"/>
  <c r="H1933" i="4"/>
  <c r="I1933" i="4"/>
  <c r="K1933" i="4"/>
  <c r="L1933" i="4"/>
  <c r="M1933" i="4"/>
  <c r="O1933" i="4"/>
  <c r="AI1933" i="4"/>
  <c r="AJ1933" i="4"/>
  <c r="AK1933" i="4"/>
  <c r="AL1933" i="4"/>
  <c r="AN1933" i="4"/>
  <c r="AO1933" i="4"/>
  <c r="AP1933" i="4"/>
  <c r="AR1933" i="4"/>
  <c r="D1934" i="4"/>
  <c r="E1934" i="4"/>
  <c r="F1934" i="4"/>
  <c r="G1934" i="4"/>
  <c r="H1934" i="4"/>
  <c r="I1934" i="4"/>
  <c r="K1934" i="4"/>
  <c r="L1934" i="4"/>
  <c r="M1934" i="4"/>
  <c r="O1934" i="4"/>
  <c r="AI1934" i="4"/>
  <c r="AJ1934" i="4"/>
  <c r="AK1934" i="4"/>
  <c r="AL1934" i="4"/>
  <c r="AN1934" i="4"/>
  <c r="AO1934" i="4"/>
  <c r="AP1934" i="4"/>
  <c r="AR1934" i="4"/>
  <c r="D1935" i="4"/>
  <c r="E1935" i="4"/>
  <c r="F1935" i="4"/>
  <c r="G1935" i="4"/>
  <c r="H1935" i="4"/>
  <c r="I1935" i="4"/>
  <c r="K1935" i="4"/>
  <c r="L1935" i="4"/>
  <c r="M1935" i="4"/>
  <c r="O1935" i="4"/>
  <c r="AI1935" i="4"/>
  <c r="AJ1935" i="4"/>
  <c r="AK1935" i="4"/>
  <c r="AL1935" i="4"/>
  <c r="AN1935" i="4"/>
  <c r="AO1935" i="4"/>
  <c r="AP1935" i="4"/>
  <c r="AR1935" i="4"/>
  <c r="D1936" i="4"/>
  <c r="E1936" i="4"/>
  <c r="F1936" i="4"/>
  <c r="G1936" i="4"/>
  <c r="H1936" i="4"/>
  <c r="I1936" i="4"/>
  <c r="K1936" i="4"/>
  <c r="L1936" i="4"/>
  <c r="M1936" i="4"/>
  <c r="O1936" i="4"/>
  <c r="AI1936" i="4"/>
  <c r="AJ1936" i="4"/>
  <c r="AK1936" i="4"/>
  <c r="AL1936" i="4"/>
  <c r="AN1936" i="4"/>
  <c r="AO1936" i="4"/>
  <c r="AP1936" i="4"/>
  <c r="AR1936" i="4"/>
  <c r="D1937" i="4"/>
  <c r="E1937" i="4"/>
  <c r="F1937" i="4"/>
  <c r="G1937" i="4"/>
  <c r="H1937" i="4"/>
  <c r="I1937" i="4"/>
  <c r="K1937" i="4"/>
  <c r="L1937" i="4"/>
  <c r="M1937" i="4"/>
  <c r="O1937" i="4"/>
  <c r="AH1937" i="4"/>
  <c r="AI1937" i="4"/>
  <c r="AJ1937" i="4"/>
  <c r="AK1937" i="4"/>
  <c r="AL1937" i="4"/>
  <c r="AN1937" i="4"/>
  <c r="AO1937" i="4"/>
  <c r="AP1937" i="4"/>
  <c r="AR1937" i="4"/>
  <c r="D1938" i="4"/>
  <c r="E1938" i="4"/>
  <c r="F1938" i="4"/>
  <c r="G1938" i="4"/>
  <c r="H1938" i="4"/>
  <c r="I1938" i="4"/>
  <c r="K1938" i="4"/>
  <c r="L1938" i="4"/>
  <c r="M1938" i="4"/>
  <c r="O1938" i="4"/>
  <c r="AI1938" i="4"/>
  <c r="AJ1938" i="4"/>
  <c r="AK1938" i="4"/>
  <c r="AL1938" i="4"/>
  <c r="AN1938" i="4"/>
  <c r="AO1938" i="4"/>
  <c r="AP1938" i="4"/>
  <c r="AR1938" i="4"/>
  <c r="D1940" i="4"/>
  <c r="E1940" i="4"/>
  <c r="F1940" i="4"/>
  <c r="G1940" i="4"/>
  <c r="H1940" i="4"/>
  <c r="I1940" i="4"/>
  <c r="K1940" i="4"/>
  <c r="L1940" i="4"/>
  <c r="M1940" i="4"/>
  <c r="O1940" i="4"/>
  <c r="AI1940" i="4"/>
  <c r="AJ1940" i="4"/>
  <c r="AK1940" i="4"/>
  <c r="AL1940" i="4"/>
  <c r="AN1940" i="4"/>
  <c r="AO1940" i="4"/>
  <c r="AP1940" i="4"/>
  <c r="AR1940" i="4"/>
  <c r="D1941" i="4"/>
  <c r="E1941" i="4"/>
  <c r="F1941" i="4"/>
  <c r="G1941" i="4"/>
  <c r="H1941" i="4"/>
  <c r="I1941" i="4"/>
  <c r="K1941" i="4"/>
  <c r="L1941" i="4"/>
  <c r="M1941" i="4"/>
  <c r="O1941" i="4"/>
  <c r="AI1941" i="4"/>
  <c r="AJ1941" i="4"/>
  <c r="AK1941" i="4"/>
  <c r="AL1941" i="4"/>
  <c r="AN1941" i="4"/>
  <c r="AO1941" i="4"/>
  <c r="AP1941" i="4"/>
  <c r="AR1941" i="4"/>
  <c r="D1942" i="4"/>
  <c r="E1942" i="4"/>
  <c r="F1942" i="4"/>
  <c r="G1942" i="4"/>
  <c r="H1942" i="4"/>
  <c r="I1942" i="4"/>
  <c r="K1942" i="4"/>
  <c r="L1942" i="4"/>
  <c r="M1942" i="4"/>
  <c r="O1942" i="4"/>
  <c r="AI1942" i="4"/>
  <c r="AJ1942" i="4"/>
  <c r="AK1942" i="4"/>
  <c r="AL1942" i="4"/>
  <c r="AN1942" i="4"/>
  <c r="AO1942" i="4"/>
  <c r="AP1942" i="4"/>
  <c r="AR1942" i="4"/>
  <c r="D1943" i="4"/>
  <c r="E1943" i="4"/>
  <c r="F1943" i="4"/>
  <c r="G1943" i="4"/>
  <c r="H1943" i="4"/>
  <c r="I1943" i="4"/>
  <c r="K1943" i="4"/>
  <c r="L1943" i="4"/>
  <c r="M1943" i="4"/>
  <c r="O1943" i="4"/>
  <c r="AI1943" i="4"/>
  <c r="AJ1943" i="4"/>
  <c r="AK1943" i="4"/>
  <c r="AL1943" i="4"/>
  <c r="AN1943" i="4"/>
  <c r="AO1943" i="4"/>
  <c r="AP1943" i="4"/>
  <c r="AR1943" i="4"/>
  <c r="D1944" i="4"/>
  <c r="E1944" i="4"/>
  <c r="F1944" i="4"/>
  <c r="G1944" i="4"/>
  <c r="H1944" i="4"/>
  <c r="I1944" i="4"/>
  <c r="K1944" i="4"/>
  <c r="L1944" i="4"/>
  <c r="M1944" i="4"/>
  <c r="O1944" i="4"/>
  <c r="AI1944" i="4"/>
  <c r="AJ1944" i="4"/>
  <c r="AK1944" i="4"/>
  <c r="AL1944" i="4"/>
  <c r="AN1944" i="4"/>
  <c r="AO1944" i="4"/>
  <c r="AP1944" i="4"/>
  <c r="AR1944" i="4"/>
  <c r="D1945" i="4"/>
  <c r="E1945" i="4"/>
  <c r="F1945" i="4"/>
  <c r="G1945" i="4"/>
  <c r="H1945" i="4"/>
  <c r="I1945" i="4"/>
  <c r="K1945" i="4"/>
  <c r="L1945" i="4"/>
  <c r="M1945" i="4"/>
  <c r="O1945" i="4"/>
  <c r="AI1945" i="4"/>
  <c r="AJ1945" i="4"/>
  <c r="AK1945" i="4"/>
  <c r="AL1945" i="4"/>
  <c r="AN1945" i="4"/>
  <c r="AO1945" i="4"/>
  <c r="AP1945" i="4"/>
  <c r="AR1945" i="4"/>
  <c r="D1946" i="4"/>
  <c r="E1946" i="4"/>
  <c r="F1946" i="4"/>
  <c r="G1946" i="4"/>
  <c r="H1946" i="4"/>
  <c r="I1946" i="4"/>
  <c r="K1946" i="4"/>
  <c r="L1946" i="4"/>
  <c r="M1946" i="4"/>
  <c r="O1946" i="4"/>
  <c r="AI1946" i="4"/>
  <c r="AJ1946" i="4"/>
  <c r="AK1946" i="4"/>
  <c r="AL1946" i="4"/>
  <c r="AN1946" i="4"/>
  <c r="AO1946" i="4"/>
  <c r="AP1946" i="4"/>
  <c r="AR1946" i="4"/>
  <c r="D1947" i="4"/>
  <c r="E1947" i="4"/>
  <c r="F1947" i="4"/>
  <c r="G1947" i="4"/>
  <c r="H1947" i="4"/>
  <c r="I1947" i="4"/>
  <c r="K1947" i="4"/>
  <c r="L1947" i="4"/>
  <c r="M1947" i="4"/>
  <c r="O1947" i="4"/>
  <c r="AI1947" i="4"/>
  <c r="AJ1947" i="4"/>
  <c r="AK1947" i="4"/>
  <c r="AL1947" i="4"/>
  <c r="AN1947" i="4"/>
  <c r="AO1947" i="4"/>
  <c r="AP1947" i="4"/>
  <c r="AR1947" i="4"/>
  <c r="D1948" i="4"/>
  <c r="E1948" i="4"/>
  <c r="F1948" i="4"/>
  <c r="G1948" i="4"/>
  <c r="H1948" i="4"/>
  <c r="I1948" i="4"/>
  <c r="K1948" i="4"/>
  <c r="L1948" i="4"/>
  <c r="M1948" i="4"/>
  <c r="O1948" i="4"/>
  <c r="AI1948" i="4"/>
  <c r="AJ1948" i="4"/>
  <c r="AK1948" i="4"/>
  <c r="AL1948" i="4"/>
  <c r="AN1948" i="4"/>
  <c r="AO1948" i="4"/>
  <c r="AP1948" i="4"/>
  <c r="AR1948" i="4"/>
  <c r="D1949" i="4"/>
  <c r="E1949" i="4"/>
  <c r="F1949" i="4"/>
  <c r="G1949" i="4"/>
  <c r="H1949" i="4"/>
  <c r="I1949" i="4"/>
  <c r="K1949" i="4"/>
  <c r="L1949" i="4"/>
  <c r="M1949" i="4"/>
  <c r="O1949" i="4"/>
  <c r="AI1949" i="4"/>
  <c r="AJ1949" i="4"/>
  <c r="AK1949" i="4"/>
  <c r="AL1949" i="4"/>
  <c r="AN1949" i="4"/>
  <c r="AO1949" i="4"/>
  <c r="AP1949" i="4"/>
  <c r="AR1949" i="4"/>
  <c r="D1950" i="4"/>
  <c r="E1950" i="4"/>
  <c r="F1950" i="4"/>
  <c r="G1950" i="4"/>
  <c r="H1950" i="4"/>
  <c r="I1950" i="4"/>
  <c r="K1950" i="4"/>
  <c r="L1950" i="4"/>
  <c r="M1950" i="4"/>
  <c r="O1950" i="4"/>
  <c r="AI1950" i="4"/>
  <c r="AJ1950" i="4"/>
  <c r="AK1950" i="4"/>
  <c r="AL1950" i="4"/>
  <c r="AN1950" i="4"/>
  <c r="AO1950" i="4"/>
  <c r="AP1950" i="4"/>
  <c r="AR1950" i="4"/>
  <c r="D1951" i="4"/>
  <c r="E1951" i="4"/>
  <c r="F1951" i="4"/>
  <c r="G1951" i="4"/>
  <c r="H1951" i="4"/>
  <c r="I1951" i="4"/>
  <c r="K1951" i="4"/>
  <c r="L1951" i="4"/>
  <c r="M1951" i="4"/>
  <c r="O1951" i="4"/>
  <c r="AI1951" i="4"/>
  <c r="AJ1951" i="4"/>
  <c r="AK1951" i="4"/>
  <c r="AL1951" i="4"/>
  <c r="AN1951" i="4"/>
  <c r="AO1951" i="4"/>
  <c r="AP1951" i="4"/>
  <c r="AR1951" i="4"/>
  <c r="D1952" i="4"/>
  <c r="E1952" i="4"/>
  <c r="F1952" i="4"/>
  <c r="G1952" i="4"/>
  <c r="H1952" i="4"/>
  <c r="I1952" i="4"/>
  <c r="K1952" i="4"/>
  <c r="L1952" i="4"/>
  <c r="M1952" i="4"/>
  <c r="O1952" i="4"/>
  <c r="AI1952" i="4"/>
  <c r="AJ1952" i="4"/>
  <c r="AK1952" i="4"/>
  <c r="AL1952" i="4"/>
  <c r="AN1952" i="4"/>
  <c r="AO1952" i="4"/>
  <c r="AP1952" i="4"/>
  <c r="AR1952" i="4"/>
  <c r="D1953" i="4"/>
  <c r="E1953" i="4"/>
  <c r="F1953" i="4"/>
  <c r="G1953" i="4"/>
  <c r="H1953" i="4"/>
  <c r="I1953" i="4"/>
  <c r="K1953" i="4"/>
  <c r="L1953" i="4"/>
  <c r="M1953" i="4"/>
  <c r="O1953" i="4"/>
  <c r="AI1953" i="4"/>
  <c r="AJ1953" i="4"/>
  <c r="AK1953" i="4"/>
  <c r="AL1953" i="4"/>
  <c r="AN1953" i="4"/>
  <c r="AO1953" i="4"/>
  <c r="AP1953" i="4"/>
  <c r="AR1953" i="4"/>
  <c r="D1954" i="4"/>
  <c r="E1954" i="4"/>
  <c r="F1954" i="4"/>
  <c r="G1954" i="4"/>
  <c r="H1954" i="4"/>
  <c r="I1954" i="4"/>
  <c r="K1954" i="4"/>
  <c r="L1954" i="4"/>
  <c r="M1954" i="4"/>
  <c r="O1954" i="4"/>
  <c r="AI1954" i="4"/>
  <c r="AJ1954" i="4"/>
  <c r="AK1954" i="4"/>
  <c r="AL1954" i="4"/>
  <c r="AN1954" i="4"/>
  <c r="AO1954" i="4"/>
  <c r="AP1954" i="4"/>
  <c r="AR1954" i="4"/>
  <c r="D1955" i="4"/>
  <c r="E1955" i="4"/>
  <c r="F1955" i="4"/>
  <c r="G1955" i="4"/>
  <c r="H1955" i="4"/>
  <c r="I1955" i="4"/>
  <c r="K1955" i="4"/>
  <c r="L1955" i="4"/>
  <c r="M1955" i="4"/>
  <c r="O1955" i="4"/>
  <c r="AI1955" i="4"/>
  <c r="AJ1955" i="4"/>
  <c r="AK1955" i="4"/>
  <c r="AL1955" i="4"/>
  <c r="AN1955" i="4"/>
  <c r="AO1955" i="4"/>
  <c r="AP1955" i="4"/>
  <c r="AR1955" i="4"/>
  <c r="D1956" i="4"/>
  <c r="E1956" i="4"/>
  <c r="F1956" i="4"/>
  <c r="G1956" i="4"/>
  <c r="H1956" i="4"/>
  <c r="I1956" i="4"/>
  <c r="K1956" i="4"/>
  <c r="L1956" i="4"/>
  <c r="M1956" i="4"/>
  <c r="O1956" i="4"/>
  <c r="AI1956" i="4"/>
  <c r="AJ1956" i="4"/>
  <c r="AK1956" i="4"/>
  <c r="AL1956" i="4"/>
  <c r="AN1956" i="4"/>
  <c r="AO1956" i="4"/>
  <c r="AP1956" i="4"/>
  <c r="AR1956" i="4"/>
  <c r="D1957" i="4"/>
  <c r="E1957" i="4"/>
  <c r="F1957" i="4"/>
  <c r="G1957" i="4"/>
  <c r="H1957" i="4"/>
  <c r="I1957" i="4"/>
  <c r="K1957" i="4"/>
  <c r="L1957" i="4"/>
  <c r="M1957" i="4"/>
  <c r="O1957" i="4"/>
  <c r="AI1957" i="4"/>
  <c r="AJ1957" i="4"/>
  <c r="AK1957" i="4"/>
  <c r="AL1957" i="4"/>
  <c r="AN1957" i="4"/>
  <c r="AO1957" i="4"/>
  <c r="AP1957" i="4"/>
  <c r="AR1957" i="4"/>
  <c r="D1958" i="4"/>
  <c r="E1958" i="4"/>
  <c r="F1958" i="4"/>
  <c r="G1958" i="4"/>
  <c r="H1958" i="4"/>
  <c r="I1958" i="4"/>
  <c r="K1958" i="4"/>
  <c r="L1958" i="4"/>
  <c r="M1958" i="4"/>
  <c r="O1958" i="4"/>
  <c r="AI1958" i="4"/>
  <c r="AJ1958" i="4"/>
  <c r="AK1958" i="4"/>
  <c r="AL1958" i="4"/>
  <c r="AN1958" i="4"/>
  <c r="AO1958" i="4"/>
  <c r="AP1958" i="4"/>
  <c r="AR1958" i="4"/>
  <c r="D1959" i="4"/>
  <c r="E1959" i="4"/>
  <c r="F1959" i="4"/>
  <c r="G1959" i="4"/>
  <c r="H1959" i="4"/>
  <c r="I1959" i="4"/>
  <c r="K1959" i="4"/>
  <c r="L1959" i="4"/>
  <c r="M1959" i="4"/>
  <c r="O1959" i="4"/>
  <c r="AI1959" i="4"/>
  <c r="AJ1959" i="4"/>
  <c r="AK1959" i="4"/>
  <c r="AL1959" i="4"/>
  <c r="AN1959" i="4"/>
  <c r="AO1959" i="4"/>
  <c r="AP1959" i="4"/>
  <c r="AR1959" i="4"/>
  <c r="D1960" i="4"/>
  <c r="E1960" i="4"/>
  <c r="F1960" i="4"/>
  <c r="G1960" i="4"/>
  <c r="H1960" i="4"/>
  <c r="I1960" i="4"/>
  <c r="K1960" i="4"/>
  <c r="L1960" i="4"/>
  <c r="M1960" i="4"/>
  <c r="O1960" i="4"/>
  <c r="AI1960" i="4"/>
  <c r="AJ1960" i="4"/>
  <c r="AK1960" i="4"/>
  <c r="AL1960" i="4"/>
  <c r="AN1960" i="4"/>
  <c r="AO1960" i="4"/>
  <c r="AP1960" i="4"/>
  <c r="AR1960" i="4"/>
  <c r="D1961" i="4"/>
  <c r="E1961" i="4"/>
  <c r="F1961" i="4"/>
  <c r="G1961" i="4"/>
  <c r="H1961" i="4"/>
  <c r="I1961" i="4"/>
  <c r="K1961" i="4"/>
  <c r="L1961" i="4"/>
  <c r="M1961" i="4"/>
  <c r="O1961" i="4"/>
  <c r="AI1961" i="4"/>
  <c r="AJ1961" i="4"/>
  <c r="AK1961" i="4"/>
  <c r="AL1961" i="4"/>
  <c r="AN1961" i="4"/>
  <c r="AO1961" i="4"/>
  <c r="AP1961" i="4"/>
  <c r="AR1961" i="4"/>
  <c r="D1962" i="4"/>
  <c r="E1962" i="4"/>
  <c r="F1962" i="4"/>
  <c r="G1962" i="4"/>
  <c r="H1962" i="4"/>
  <c r="I1962" i="4"/>
  <c r="K1962" i="4"/>
  <c r="L1962" i="4"/>
  <c r="M1962" i="4"/>
  <c r="O1962" i="4"/>
  <c r="AI1962" i="4"/>
  <c r="AJ1962" i="4"/>
  <c r="AK1962" i="4"/>
  <c r="AL1962" i="4"/>
  <c r="AN1962" i="4"/>
  <c r="AO1962" i="4"/>
  <c r="AP1962" i="4"/>
  <c r="AR1962" i="4"/>
  <c r="D1963" i="4"/>
  <c r="E1963" i="4"/>
  <c r="F1963" i="4"/>
  <c r="G1963" i="4"/>
  <c r="H1963" i="4"/>
  <c r="I1963" i="4"/>
  <c r="K1963" i="4"/>
  <c r="L1963" i="4"/>
  <c r="M1963" i="4"/>
  <c r="O1963" i="4"/>
  <c r="AI1963" i="4"/>
  <c r="AJ1963" i="4"/>
  <c r="AK1963" i="4"/>
  <c r="AL1963" i="4"/>
  <c r="AN1963" i="4"/>
  <c r="AO1963" i="4"/>
  <c r="AP1963" i="4"/>
  <c r="AR1963" i="4"/>
  <c r="D1964" i="4"/>
  <c r="E1964" i="4"/>
  <c r="F1964" i="4"/>
  <c r="G1964" i="4"/>
  <c r="H1964" i="4"/>
  <c r="I1964" i="4"/>
  <c r="K1964" i="4"/>
  <c r="L1964" i="4"/>
  <c r="M1964" i="4"/>
  <c r="O1964" i="4"/>
  <c r="AI1964" i="4"/>
  <c r="AJ1964" i="4"/>
  <c r="AK1964" i="4"/>
  <c r="AL1964" i="4"/>
  <c r="AN1964" i="4"/>
  <c r="AO1964" i="4"/>
  <c r="AP1964" i="4"/>
  <c r="AR1964" i="4"/>
  <c r="D1965" i="4"/>
  <c r="E1965" i="4"/>
  <c r="F1965" i="4"/>
  <c r="G1965" i="4"/>
  <c r="H1965" i="4"/>
  <c r="I1965" i="4"/>
  <c r="K1965" i="4"/>
  <c r="L1965" i="4"/>
  <c r="M1965" i="4"/>
  <c r="O1965" i="4"/>
  <c r="AI1965" i="4"/>
  <c r="AJ1965" i="4"/>
  <c r="AK1965" i="4"/>
  <c r="AL1965" i="4"/>
  <c r="AN1965" i="4"/>
  <c r="AO1965" i="4"/>
  <c r="AP1965" i="4"/>
  <c r="AR1965" i="4"/>
  <c r="D1966" i="4"/>
  <c r="E1966" i="4"/>
  <c r="F1966" i="4"/>
  <c r="G1966" i="4"/>
  <c r="H1966" i="4"/>
  <c r="I1966" i="4"/>
  <c r="K1966" i="4"/>
  <c r="L1966" i="4"/>
  <c r="M1966" i="4"/>
  <c r="O1966" i="4"/>
  <c r="AI1966" i="4"/>
  <c r="AJ1966" i="4"/>
  <c r="AK1966" i="4"/>
  <c r="AL1966" i="4"/>
  <c r="AN1966" i="4"/>
  <c r="AO1966" i="4"/>
  <c r="AP1966" i="4"/>
  <c r="AR1966" i="4"/>
  <c r="D1967" i="4"/>
  <c r="E1967" i="4"/>
  <c r="F1967" i="4"/>
  <c r="G1967" i="4"/>
  <c r="H1967" i="4"/>
  <c r="I1967" i="4"/>
  <c r="K1967" i="4"/>
  <c r="L1967" i="4"/>
  <c r="M1967" i="4"/>
  <c r="O1967" i="4"/>
  <c r="AI1967" i="4"/>
  <c r="AJ1967" i="4"/>
  <c r="AK1967" i="4"/>
  <c r="AL1967" i="4"/>
  <c r="AN1967" i="4"/>
  <c r="AO1967" i="4"/>
  <c r="AP1967" i="4"/>
  <c r="AR1967" i="4"/>
  <c r="D1968" i="4"/>
  <c r="E1968" i="4"/>
  <c r="F1968" i="4"/>
  <c r="G1968" i="4"/>
  <c r="H1968" i="4"/>
  <c r="I1968" i="4"/>
  <c r="K1968" i="4"/>
  <c r="L1968" i="4"/>
  <c r="M1968" i="4"/>
  <c r="O1968" i="4"/>
  <c r="AI1968" i="4"/>
  <c r="AJ1968" i="4"/>
  <c r="AK1968" i="4"/>
  <c r="AL1968" i="4"/>
  <c r="AN1968" i="4"/>
  <c r="AO1968" i="4"/>
  <c r="AP1968" i="4"/>
  <c r="AR1968" i="4"/>
  <c r="D1969" i="4"/>
  <c r="E1969" i="4"/>
  <c r="F1969" i="4"/>
  <c r="G1969" i="4"/>
  <c r="H1969" i="4"/>
  <c r="I1969" i="4"/>
  <c r="K1969" i="4"/>
  <c r="L1969" i="4"/>
  <c r="M1969" i="4"/>
  <c r="O1969" i="4"/>
  <c r="AI1969" i="4"/>
  <c r="AJ1969" i="4"/>
  <c r="AK1969" i="4"/>
  <c r="AL1969" i="4"/>
  <c r="AN1969" i="4"/>
  <c r="AO1969" i="4"/>
  <c r="AP1969" i="4"/>
  <c r="AR1969" i="4"/>
  <c r="D1970" i="4"/>
  <c r="E1970" i="4"/>
  <c r="F1970" i="4"/>
  <c r="G1970" i="4"/>
  <c r="H1970" i="4"/>
  <c r="I1970" i="4"/>
  <c r="K1970" i="4"/>
  <c r="L1970" i="4"/>
  <c r="M1970" i="4"/>
  <c r="O1970" i="4"/>
  <c r="AI1970" i="4"/>
  <c r="AJ1970" i="4"/>
  <c r="AK1970" i="4"/>
  <c r="AL1970" i="4"/>
  <c r="AN1970" i="4"/>
  <c r="AO1970" i="4"/>
  <c r="AP1970" i="4"/>
  <c r="AR1970" i="4"/>
  <c r="D1971" i="4"/>
  <c r="E1971" i="4"/>
  <c r="F1971" i="4"/>
  <c r="G1971" i="4"/>
  <c r="H1971" i="4"/>
  <c r="I1971" i="4"/>
  <c r="K1971" i="4"/>
  <c r="L1971" i="4"/>
  <c r="M1971" i="4"/>
  <c r="O1971" i="4"/>
  <c r="AI1971" i="4"/>
  <c r="AJ1971" i="4"/>
  <c r="AK1971" i="4"/>
  <c r="AL1971" i="4"/>
  <c r="AN1971" i="4"/>
  <c r="AO1971" i="4"/>
  <c r="AP1971" i="4"/>
  <c r="AR1971" i="4"/>
  <c r="D1972" i="4"/>
  <c r="E1972" i="4"/>
  <c r="F1972" i="4"/>
  <c r="G1972" i="4"/>
  <c r="H1972" i="4"/>
  <c r="I1972" i="4"/>
  <c r="K1972" i="4"/>
  <c r="L1972" i="4"/>
  <c r="M1972" i="4"/>
  <c r="O1972" i="4"/>
  <c r="AI1972" i="4"/>
  <c r="AJ1972" i="4"/>
  <c r="AK1972" i="4"/>
  <c r="AL1972" i="4"/>
  <c r="AN1972" i="4"/>
  <c r="AO1972" i="4"/>
  <c r="AP1972" i="4"/>
  <c r="AR1972" i="4"/>
  <c r="D1973" i="4"/>
  <c r="E1973" i="4"/>
  <c r="F1973" i="4"/>
  <c r="G1973" i="4"/>
  <c r="H1973" i="4"/>
  <c r="I1973" i="4"/>
  <c r="K1973" i="4"/>
  <c r="L1973" i="4"/>
  <c r="M1973" i="4"/>
  <c r="O1973" i="4"/>
  <c r="AI1973" i="4"/>
  <c r="AJ1973" i="4"/>
  <c r="AK1973" i="4"/>
  <c r="AL1973" i="4"/>
  <c r="AN1973" i="4"/>
  <c r="AO1973" i="4"/>
  <c r="AP1973" i="4"/>
  <c r="AR1973" i="4"/>
  <c r="D1974" i="4"/>
  <c r="E1974" i="4"/>
  <c r="F1974" i="4"/>
  <c r="G1974" i="4"/>
  <c r="H1974" i="4"/>
  <c r="I1974" i="4"/>
  <c r="K1974" i="4"/>
  <c r="L1974" i="4"/>
  <c r="M1974" i="4"/>
  <c r="O1974" i="4"/>
  <c r="AI1974" i="4"/>
  <c r="AJ1974" i="4"/>
  <c r="AK1974" i="4"/>
  <c r="AL1974" i="4"/>
  <c r="AN1974" i="4"/>
  <c r="AO1974" i="4"/>
  <c r="AP1974" i="4"/>
  <c r="AR1974" i="4"/>
  <c r="D1975" i="4"/>
  <c r="E1975" i="4"/>
  <c r="F1975" i="4"/>
  <c r="G1975" i="4"/>
  <c r="H1975" i="4"/>
  <c r="I1975" i="4"/>
  <c r="K1975" i="4"/>
  <c r="L1975" i="4"/>
  <c r="M1975" i="4"/>
  <c r="O1975" i="4"/>
  <c r="AI1975" i="4"/>
  <c r="AJ1975" i="4"/>
  <c r="AK1975" i="4"/>
  <c r="AL1975" i="4"/>
  <c r="AN1975" i="4"/>
  <c r="AO1975" i="4"/>
  <c r="AP1975" i="4"/>
  <c r="AR1975" i="4"/>
  <c r="D1976" i="4"/>
  <c r="E1976" i="4"/>
  <c r="F1976" i="4"/>
  <c r="G1976" i="4"/>
  <c r="H1976" i="4"/>
  <c r="I1976" i="4"/>
  <c r="K1976" i="4"/>
  <c r="L1976" i="4"/>
  <c r="M1976" i="4"/>
  <c r="O1976" i="4"/>
  <c r="AI1976" i="4"/>
  <c r="AJ1976" i="4"/>
  <c r="AK1976" i="4"/>
  <c r="AL1976" i="4"/>
  <c r="AN1976" i="4"/>
  <c r="AO1976" i="4"/>
  <c r="AP1976" i="4"/>
  <c r="AR1976" i="4"/>
  <c r="D1977" i="4"/>
  <c r="E1977" i="4"/>
  <c r="F1977" i="4"/>
  <c r="G1977" i="4"/>
  <c r="H1977" i="4"/>
  <c r="I1977" i="4"/>
  <c r="K1977" i="4"/>
  <c r="L1977" i="4"/>
  <c r="M1977" i="4"/>
  <c r="O1977" i="4"/>
  <c r="AI1977" i="4"/>
  <c r="AJ1977" i="4"/>
  <c r="AK1977" i="4"/>
  <c r="AL1977" i="4"/>
  <c r="AN1977" i="4"/>
  <c r="AO1977" i="4"/>
  <c r="AP1977" i="4"/>
  <c r="AR1977" i="4"/>
  <c r="D1978" i="4"/>
  <c r="E1978" i="4"/>
  <c r="F1978" i="4"/>
  <c r="G1978" i="4"/>
  <c r="H1978" i="4"/>
  <c r="I1978" i="4"/>
  <c r="K1978" i="4"/>
  <c r="L1978" i="4"/>
  <c r="M1978" i="4"/>
  <c r="O1978" i="4"/>
  <c r="AI1978" i="4"/>
  <c r="AJ1978" i="4"/>
  <c r="AK1978" i="4"/>
  <c r="AL1978" i="4"/>
  <c r="AN1978" i="4"/>
  <c r="AO1978" i="4"/>
  <c r="AP1978" i="4"/>
  <c r="AR1978" i="4"/>
  <c r="D1979" i="4"/>
  <c r="E1979" i="4"/>
  <c r="F1979" i="4"/>
  <c r="G1979" i="4"/>
  <c r="H1979" i="4"/>
  <c r="I1979" i="4"/>
  <c r="K1979" i="4"/>
  <c r="L1979" i="4"/>
  <c r="M1979" i="4"/>
  <c r="O1979" i="4"/>
  <c r="AI1979" i="4"/>
  <c r="AJ1979" i="4"/>
  <c r="AK1979" i="4"/>
  <c r="AL1979" i="4"/>
  <c r="AN1979" i="4"/>
  <c r="AO1979" i="4"/>
  <c r="AP1979" i="4"/>
  <c r="AR1979" i="4"/>
  <c r="D1980" i="4"/>
  <c r="E1980" i="4"/>
  <c r="F1980" i="4"/>
  <c r="G1980" i="4"/>
  <c r="H1980" i="4"/>
  <c r="I1980" i="4"/>
  <c r="K1980" i="4"/>
  <c r="L1980" i="4"/>
  <c r="M1980" i="4"/>
  <c r="O1980" i="4"/>
  <c r="AI1980" i="4"/>
  <c r="AJ1980" i="4"/>
  <c r="AK1980" i="4"/>
  <c r="AL1980" i="4"/>
  <c r="AN1980" i="4"/>
  <c r="AO1980" i="4"/>
  <c r="AP1980" i="4"/>
  <c r="AR1980" i="4"/>
  <c r="D1981" i="4"/>
  <c r="E1981" i="4"/>
  <c r="F1981" i="4"/>
  <c r="G1981" i="4"/>
  <c r="H1981" i="4"/>
  <c r="I1981" i="4"/>
  <c r="K1981" i="4"/>
  <c r="L1981" i="4"/>
  <c r="M1981" i="4"/>
  <c r="O1981" i="4"/>
  <c r="AI1981" i="4"/>
  <c r="AJ1981" i="4"/>
  <c r="AK1981" i="4"/>
  <c r="AL1981" i="4"/>
  <c r="AN1981" i="4"/>
  <c r="AO1981" i="4"/>
  <c r="AP1981" i="4"/>
  <c r="AR1981" i="4"/>
  <c r="D1982" i="4"/>
  <c r="E1982" i="4"/>
  <c r="F1982" i="4"/>
  <c r="G1982" i="4"/>
  <c r="H1982" i="4"/>
  <c r="I1982" i="4"/>
  <c r="K1982" i="4"/>
  <c r="L1982" i="4"/>
  <c r="M1982" i="4"/>
  <c r="O1982" i="4"/>
  <c r="AI1982" i="4"/>
  <c r="AJ1982" i="4"/>
  <c r="AK1982" i="4"/>
  <c r="AL1982" i="4"/>
  <c r="AN1982" i="4"/>
  <c r="AO1982" i="4"/>
  <c r="AP1982" i="4"/>
  <c r="AR1982" i="4"/>
  <c r="D1983" i="4"/>
  <c r="E1983" i="4"/>
  <c r="F1983" i="4"/>
  <c r="G1983" i="4"/>
  <c r="H1983" i="4"/>
  <c r="I1983" i="4"/>
  <c r="K1983" i="4"/>
  <c r="L1983" i="4"/>
  <c r="M1983" i="4"/>
  <c r="O1983" i="4"/>
  <c r="AI1983" i="4"/>
  <c r="AJ1983" i="4"/>
  <c r="AK1983" i="4"/>
  <c r="AL1983" i="4"/>
  <c r="AN1983" i="4"/>
  <c r="AO1983" i="4"/>
  <c r="AP1983" i="4"/>
  <c r="AR1983" i="4"/>
  <c r="D1984" i="4"/>
  <c r="E1984" i="4"/>
  <c r="F1984" i="4"/>
  <c r="G1984" i="4"/>
  <c r="H1984" i="4"/>
  <c r="I1984" i="4"/>
  <c r="K1984" i="4"/>
  <c r="L1984" i="4"/>
  <c r="M1984" i="4"/>
  <c r="O1984" i="4"/>
  <c r="AI1984" i="4"/>
  <c r="AJ1984" i="4"/>
  <c r="AK1984" i="4"/>
  <c r="AL1984" i="4"/>
  <c r="AN1984" i="4"/>
  <c r="AO1984" i="4"/>
  <c r="AP1984" i="4"/>
  <c r="AR1984" i="4"/>
  <c r="D1985" i="4"/>
  <c r="E1985" i="4"/>
  <c r="F1985" i="4"/>
  <c r="G1985" i="4"/>
  <c r="H1985" i="4"/>
  <c r="I1985" i="4"/>
  <c r="K1985" i="4"/>
  <c r="L1985" i="4"/>
  <c r="M1985" i="4"/>
  <c r="O1985" i="4"/>
  <c r="AI1985" i="4"/>
  <c r="AJ1985" i="4"/>
  <c r="AK1985" i="4"/>
  <c r="AL1985" i="4"/>
  <c r="AN1985" i="4"/>
  <c r="AO1985" i="4"/>
  <c r="AP1985" i="4"/>
  <c r="AR1985" i="4"/>
  <c r="D1986" i="4"/>
  <c r="E1986" i="4"/>
  <c r="F1986" i="4"/>
  <c r="G1986" i="4"/>
  <c r="H1986" i="4"/>
  <c r="I1986" i="4"/>
  <c r="K1986" i="4"/>
  <c r="L1986" i="4"/>
  <c r="M1986" i="4"/>
  <c r="O1986" i="4"/>
  <c r="AI1986" i="4"/>
  <c r="AJ1986" i="4"/>
  <c r="AK1986" i="4"/>
  <c r="AL1986" i="4"/>
  <c r="AN1986" i="4"/>
  <c r="AO1986" i="4"/>
  <c r="AP1986" i="4"/>
  <c r="AR1986" i="4"/>
  <c r="D1988" i="4"/>
  <c r="E1988" i="4"/>
  <c r="F1988" i="4"/>
  <c r="G1988" i="4"/>
  <c r="H1988" i="4"/>
  <c r="I1988" i="4"/>
  <c r="K1988" i="4"/>
  <c r="L1988" i="4"/>
  <c r="M1988" i="4"/>
  <c r="O1988" i="4"/>
  <c r="AI1988" i="4"/>
  <c r="AJ1988" i="4"/>
  <c r="AK1988" i="4"/>
  <c r="AL1988" i="4"/>
  <c r="AN1988" i="4"/>
  <c r="AO1988" i="4"/>
  <c r="AP1988" i="4"/>
  <c r="AR1988" i="4"/>
  <c r="D1989" i="4"/>
  <c r="E1989" i="4"/>
  <c r="F1989" i="4"/>
  <c r="G1989" i="4"/>
  <c r="H1989" i="4"/>
  <c r="I1989" i="4"/>
  <c r="K1989" i="4"/>
  <c r="L1989" i="4"/>
  <c r="M1989" i="4"/>
  <c r="O1989" i="4"/>
  <c r="AI1989" i="4"/>
  <c r="AJ1989" i="4"/>
  <c r="AK1989" i="4"/>
  <c r="AL1989" i="4"/>
  <c r="AN1989" i="4"/>
  <c r="AO1989" i="4"/>
  <c r="AP1989" i="4"/>
  <c r="AR1989" i="4"/>
  <c r="D1990" i="4"/>
  <c r="E1990" i="4"/>
  <c r="F1990" i="4"/>
  <c r="G1990" i="4"/>
  <c r="H1990" i="4"/>
  <c r="I1990" i="4"/>
  <c r="K1990" i="4"/>
  <c r="L1990" i="4"/>
  <c r="M1990" i="4"/>
  <c r="O1990" i="4"/>
  <c r="AI1990" i="4"/>
  <c r="AJ1990" i="4"/>
  <c r="AK1990" i="4"/>
  <c r="AL1990" i="4"/>
  <c r="AN1990" i="4"/>
  <c r="AO1990" i="4"/>
  <c r="AP1990" i="4"/>
  <c r="AR1990" i="4"/>
  <c r="D1991" i="4"/>
  <c r="E1991" i="4"/>
  <c r="F1991" i="4"/>
  <c r="G1991" i="4"/>
  <c r="H1991" i="4"/>
  <c r="I1991" i="4"/>
  <c r="K1991" i="4"/>
  <c r="L1991" i="4"/>
  <c r="M1991" i="4"/>
  <c r="O1991" i="4"/>
  <c r="AI1991" i="4"/>
  <c r="AJ1991" i="4"/>
  <c r="AK1991" i="4"/>
  <c r="AL1991" i="4"/>
  <c r="AN1991" i="4"/>
  <c r="AO1991" i="4"/>
  <c r="AP1991" i="4"/>
  <c r="AR1991" i="4"/>
  <c r="D1992" i="4"/>
  <c r="E1992" i="4"/>
  <c r="F1992" i="4"/>
  <c r="G1992" i="4"/>
  <c r="H1992" i="4"/>
  <c r="I1992" i="4"/>
  <c r="K1992" i="4"/>
  <c r="L1992" i="4"/>
  <c r="M1992" i="4"/>
  <c r="O1992" i="4"/>
  <c r="AI1992" i="4"/>
  <c r="AJ1992" i="4"/>
  <c r="AK1992" i="4"/>
  <c r="AL1992" i="4"/>
  <c r="AN1992" i="4"/>
  <c r="AO1992" i="4"/>
  <c r="AP1992" i="4"/>
  <c r="AR1992" i="4"/>
  <c r="D1993" i="4"/>
  <c r="E1993" i="4"/>
  <c r="F1993" i="4"/>
  <c r="G1993" i="4"/>
  <c r="H1993" i="4"/>
  <c r="I1993" i="4"/>
  <c r="K1993" i="4"/>
  <c r="L1993" i="4"/>
  <c r="M1993" i="4"/>
  <c r="O1993" i="4"/>
  <c r="AI1993" i="4"/>
  <c r="AJ1993" i="4"/>
  <c r="AK1993" i="4"/>
  <c r="AL1993" i="4"/>
  <c r="AN1993" i="4"/>
  <c r="AO1993" i="4"/>
  <c r="AP1993" i="4"/>
  <c r="AR1993" i="4"/>
  <c r="D1994" i="4"/>
  <c r="E1994" i="4"/>
  <c r="F1994" i="4"/>
  <c r="G1994" i="4"/>
  <c r="H1994" i="4"/>
  <c r="I1994" i="4"/>
  <c r="K1994" i="4"/>
  <c r="L1994" i="4"/>
  <c r="M1994" i="4"/>
  <c r="O1994" i="4"/>
  <c r="AI1994" i="4"/>
  <c r="AJ1994" i="4"/>
  <c r="AK1994" i="4"/>
  <c r="AL1994" i="4"/>
  <c r="AN1994" i="4"/>
  <c r="AO1994" i="4"/>
  <c r="AP1994" i="4"/>
  <c r="AR1994" i="4"/>
  <c r="D1995" i="4"/>
  <c r="E1995" i="4"/>
  <c r="F1995" i="4"/>
  <c r="G1995" i="4"/>
  <c r="H1995" i="4"/>
  <c r="I1995" i="4"/>
  <c r="K1995" i="4"/>
  <c r="L1995" i="4"/>
  <c r="M1995" i="4"/>
  <c r="O1995" i="4"/>
  <c r="AI1995" i="4"/>
  <c r="AJ1995" i="4"/>
  <c r="AK1995" i="4"/>
  <c r="AL1995" i="4"/>
  <c r="AN1995" i="4"/>
  <c r="AO1995" i="4"/>
  <c r="AP1995" i="4"/>
  <c r="AR1995" i="4"/>
  <c r="D1996" i="4"/>
  <c r="E1996" i="4"/>
  <c r="F1996" i="4"/>
  <c r="G1996" i="4"/>
  <c r="H1996" i="4"/>
  <c r="I1996" i="4"/>
  <c r="K1996" i="4"/>
  <c r="L1996" i="4"/>
  <c r="M1996" i="4"/>
  <c r="O1996" i="4"/>
  <c r="AI1996" i="4"/>
  <c r="AJ1996" i="4"/>
  <c r="AK1996" i="4"/>
  <c r="AL1996" i="4"/>
  <c r="AN1996" i="4"/>
  <c r="AO1996" i="4"/>
  <c r="AP1996" i="4"/>
  <c r="AR1996" i="4"/>
  <c r="D1997" i="4"/>
  <c r="E1997" i="4"/>
  <c r="F1997" i="4"/>
  <c r="G1997" i="4"/>
  <c r="H1997" i="4"/>
  <c r="I1997" i="4"/>
  <c r="K1997" i="4"/>
  <c r="L1997" i="4"/>
  <c r="M1997" i="4"/>
  <c r="O1997" i="4"/>
  <c r="AI1997" i="4"/>
  <c r="AJ1997" i="4"/>
  <c r="AK1997" i="4"/>
  <c r="AL1997" i="4"/>
  <c r="AN1997" i="4"/>
  <c r="AO1997" i="4"/>
  <c r="AP1997" i="4"/>
  <c r="AR1997" i="4"/>
  <c r="D1998" i="4"/>
  <c r="E1998" i="4"/>
  <c r="F1998" i="4"/>
  <c r="G1998" i="4"/>
  <c r="H1998" i="4"/>
  <c r="I1998" i="4"/>
  <c r="K1998" i="4"/>
  <c r="L1998" i="4"/>
  <c r="M1998" i="4"/>
  <c r="O1998" i="4"/>
  <c r="AI1998" i="4"/>
  <c r="AJ1998" i="4"/>
  <c r="AK1998" i="4"/>
  <c r="AL1998" i="4"/>
  <c r="AN1998" i="4"/>
  <c r="AO1998" i="4"/>
  <c r="AP1998" i="4"/>
  <c r="AR1998" i="4"/>
  <c r="D1999" i="4"/>
  <c r="E1999" i="4"/>
  <c r="F1999" i="4"/>
  <c r="G1999" i="4"/>
  <c r="H1999" i="4"/>
  <c r="I1999" i="4"/>
  <c r="K1999" i="4"/>
  <c r="L1999" i="4"/>
  <c r="M1999" i="4"/>
  <c r="O1999" i="4"/>
  <c r="AI1999" i="4"/>
  <c r="AJ1999" i="4"/>
  <c r="AK1999" i="4"/>
  <c r="AL1999" i="4"/>
  <c r="AN1999" i="4"/>
  <c r="AO1999" i="4"/>
  <c r="AP1999" i="4"/>
  <c r="AR1999" i="4"/>
  <c r="D2000" i="4"/>
  <c r="E2000" i="4"/>
  <c r="F2000" i="4"/>
  <c r="G2000" i="4"/>
  <c r="H2000" i="4"/>
  <c r="I2000" i="4"/>
  <c r="K2000" i="4"/>
  <c r="L2000" i="4"/>
  <c r="M2000" i="4"/>
  <c r="O2000" i="4"/>
  <c r="AI2000" i="4"/>
  <c r="AJ2000" i="4"/>
  <c r="AK2000" i="4"/>
  <c r="AL2000" i="4"/>
  <c r="AN2000" i="4"/>
  <c r="AO2000" i="4"/>
  <c r="AP2000" i="4"/>
  <c r="AR2000" i="4"/>
  <c r="D2001" i="4"/>
  <c r="E2001" i="4"/>
  <c r="F2001" i="4"/>
  <c r="G2001" i="4"/>
  <c r="H2001" i="4"/>
  <c r="I2001" i="4"/>
  <c r="K2001" i="4"/>
  <c r="L2001" i="4"/>
  <c r="M2001" i="4"/>
  <c r="O2001" i="4"/>
  <c r="AI2001" i="4"/>
  <c r="AJ2001" i="4"/>
  <c r="AK2001" i="4"/>
  <c r="AL2001" i="4"/>
  <c r="AN2001" i="4"/>
  <c r="AO2001" i="4"/>
  <c r="AP2001" i="4"/>
  <c r="AR2001" i="4"/>
  <c r="D2002" i="4"/>
  <c r="E2002" i="4"/>
  <c r="F2002" i="4"/>
  <c r="G2002" i="4"/>
  <c r="H2002" i="4"/>
  <c r="I2002" i="4"/>
  <c r="K2002" i="4"/>
  <c r="L2002" i="4"/>
  <c r="M2002" i="4"/>
  <c r="O2002" i="4"/>
  <c r="AI2002" i="4"/>
  <c r="AJ2002" i="4"/>
  <c r="AK2002" i="4"/>
  <c r="AL2002" i="4"/>
  <c r="AN2002" i="4"/>
  <c r="AO2002" i="4"/>
  <c r="AP2002" i="4"/>
  <c r="AR2002" i="4"/>
  <c r="D2003" i="4"/>
  <c r="E2003" i="4"/>
  <c r="F2003" i="4"/>
  <c r="G2003" i="4"/>
  <c r="H2003" i="4"/>
  <c r="I2003" i="4"/>
  <c r="K2003" i="4"/>
  <c r="L2003" i="4"/>
  <c r="M2003" i="4"/>
  <c r="O2003" i="4"/>
  <c r="AI2003" i="4"/>
  <c r="AJ2003" i="4"/>
  <c r="AK2003" i="4"/>
  <c r="AL2003" i="4"/>
  <c r="AN2003" i="4"/>
  <c r="AO2003" i="4"/>
  <c r="AP2003" i="4"/>
  <c r="AR2003" i="4"/>
  <c r="D2004" i="4"/>
  <c r="E2004" i="4"/>
  <c r="F2004" i="4"/>
  <c r="G2004" i="4"/>
  <c r="H2004" i="4"/>
  <c r="I2004" i="4"/>
  <c r="K2004" i="4"/>
  <c r="L2004" i="4"/>
  <c r="M2004" i="4"/>
  <c r="O2004" i="4"/>
  <c r="AI2004" i="4"/>
  <c r="AJ2004" i="4"/>
  <c r="AK2004" i="4"/>
  <c r="AL2004" i="4"/>
  <c r="AN2004" i="4"/>
  <c r="AO2004" i="4"/>
  <c r="AP2004" i="4"/>
  <c r="AR2004" i="4"/>
  <c r="D2005" i="4"/>
  <c r="E2005" i="4"/>
  <c r="F2005" i="4"/>
  <c r="G2005" i="4"/>
  <c r="H2005" i="4"/>
  <c r="I2005" i="4"/>
  <c r="K2005" i="4"/>
  <c r="L2005" i="4"/>
  <c r="M2005" i="4"/>
  <c r="O2005" i="4"/>
  <c r="AI2005" i="4"/>
  <c r="AJ2005" i="4"/>
  <c r="AK2005" i="4"/>
  <c r="AL2005" i="4"/>
  <c r="AN2005" i="4"/>
  <c r="AO2005" i="4"/>
  <c r="AP2005" i="4"/>
  <c r="AR2005" i="4"/>
  <c r="D2006" i="4"/>
  <c r="E2006" i="4"/>
  <c r="F2006" i="4"/>
  <c r="G2006" i="4"/>
  <c r="H2006" i="4"/>
  <c r="I2006" i="4"/>
  <c r="K2006" i="4"/>
  <c r="L2006" i="4"/>
  <c r="M2006" i="4"/>
  <c r="O2006" i="4"/>
  <c r="AI2006" i="4"/>
  <c r="AJ2006" i="4"/>
  <c r="AK2006" i="4"/>
  <c r="AL2006" i="4"/>
  <c r="AN2006" i="4"/>
  <c r="AO2006" i="4"/>
  <c r="AP2006" i="4"/>
  <c r="AR2006" i="4"/>
  <c r="D2007" i="4"/>
  <c r="E2007" i="4"/>
  <c r="F2007" i="4"/>
  <c r="G2007" i="4"/>
  <c r="H2007" i="4"/>
  <c r="I2007" i="4"/>
  <c r="K2007" i="4"/>
  <c r="L2007" i="4"/>
  <c r="M2007" i="4"/>
  <c r="O2007" i="4"/>
  <c r="AI2007" i="4"/>
  <c r="AJ2007" i="4"/>
  <c r="AK2007" i="4"/>
  <c r="AL2007" i="4"/>
  <c r="AN2007" i="4"/>
  <c r="AO2007" i="4"/>
  <c r="AP2007" i="4"/>
  <c r="AR2007" i="4"/>
  <c r="D2008" i="4"/>
  <c r="E2008" i="4"/>
  <c r="F2008" i="4"/>
  <c r="G2008" i="4"/>
  <c r="H2008" i="4"/>
  <c r="I2008" i="4"/>
  <c r="K2008" i="4"/>
  <c r="L2008" i="4"/>
  <c r="M2008" i="4"/>
  <c r="O2008" i="4"/>
  <c r="AI2008" i="4"/>
  <c r="AJ2008" i="4"/>
  <c r="AK2008" i="4"/>
  <c r="AL2008" i="4"/>
  <c r="AN2008" i="4"/>
  <c r="AO2008" i="4"/>
  <c r="AP2008" i="4"/>
  <c r="AR2008" i="4"/>
  <c r="D2009" i="4"/>
  <c r="E2009" i="4"/>
  <c r="F2009" i="4"/>
  <c r="G2009" i="4"/>
  <c r="H2009" i="4"/>
  <c r="I2009" i="4"/>
  <c r="K2009" i="4"/>
  <c r="L2009" i="4"/>
  <c r="M2009" i="4"/>
  <c r="O2009" i="4"/>
  <c r="AI2009" i="4"/>
  <c r="AJ2009" i="4"/>
  <c r="AK2009" i="4"/>
  <c r="AL2009" i="4"/>
  <c r="AN2009" i="4"/>
  <c r="AO2009" i="4"/>
  <c r="AP2009" i="4"/>
  <c r="AR2009" i="4"/>
  <c r="D2010" i="4"/>
  <c r="E2010" i="4"/>
  <c r="F2010" i="4"/>
  <c r="G2010" i="4"/>
  <c r="H2010" i="4"/>
  <c r="I2010" i="4"/>
  <c r="K2010" i="4"/>
  <c r="L2010" i="4"/>
  <c r="M2010" i="4"/>
  <c r="O2010" i="4"/>
  <c r="AI2010" i="4"/>
  <c r="AJ2010" i="4"/>
  <c r="AK2010" i="4"/>
  <c r="AL2010" i="4"/>
  <c r="AN2010" i="4"/>
  <c r="AO2010" i="4"/>
  <c r="AP2010" i="4"/>
  <c r="AR2010" i="4"/>
  <c r="D2011" i="4"/>
  <c r="E2011" i="4"/>
  <c r="F2011" i="4"/>
  <c r="G2011" i="4"/>
  <c r="H2011" i="4"/>
  <c r="I2011" i="4"/>
  <c r="K2011" i="4"/>
  <c r="L2011" i="4"/>
  <c r="M2011" i="4"/>
  <c r="O2011" i="4"/>
  <c r="AI2011" i="4"/>
  <c r="AJ2011" i="4"/>
  <c r="AK2011" i="4"/>
  <c r="AL2011" i="4"/>
  <c r="AN2011" i="4"/>
  <c r="AO2011" i="4"/>
  <c r="AP2011" i="4"/>
  <c r="AR2011" i="4"/>
  <c r="D2012" i="4"/>
  <c r="E2012" i="4"/>
  <c r="F2012" i="4"/>
  <c r="G2012" i="4"/>
  <c r="H2012" i="4"/>
  <c r="I2012" i="4"/>
  <c r="K2012" i="4"/>
  <c r="L2012" i="4"/>
  <c r="M2012" i="4"/>
  <c r="O2012" i="4"/>
  <c r="AI2012" i="4"/>
  <c r="AJ2012" i="4"/>
  <c r="AK2012" i="4"/>
  <c r="AL2012" i="4"/>
  <c r="AN2012" i="4"/>
  <c r="AO2012" i="4"/>
  <c r="AP2012" i="4"/>
  <c r="AR2012" i="4"/>
  <c r="D2013" i="4"/>
  <c r="E2013" i="4"/>
  <c r="F2013" i="4"/>
  <c r="G2013" i="4"/>
  <c r="H2013" i="4"/>
  <c r="I2013" i="4"/>
  <c r="K2013" i="4"/>
  <c r="L2013" i="4"/>
  <c r="M2013" i="4"/>
  <c r="O2013" i="4"/>
  <c r="AI2013" i="4"/>
  <c r="AJ2013" i="4"/>
  <c r="AK2013" i="4"/>
  <c r="AL2013" i="4"/>
  <c r="AN2013" i="4"/>
  <c r="AO2013" i="4"/>
  <c r="AP2013" i="4"/>
  <c r="AR2013" i="4"/>
  <c r="D2014" i="4"/>
  <c r="E2014" i="4"/>
  <c r="F2014" i="4"/>
  <c r="G2014" i="4"/>
  <c r="H2014" i="4"/>
  <c r="I2014" i="4"/>
  <c r="K2014" i="4"/>
  <c r="L2014" i="4"/>
  <c r="M2014" i="4"/>
  <c r="O2014" i="4"/>
  <c r="AI2014" i="4"/>
  <c r="AJ2014" i="4"/>
  <c r="AK2014" i="4"/>
  <c r="AL2014" i="4"/>
  <c r="AN2014" i="4"/>
  <c r="AO2014" i="4"/>
  <c r="AP2014" i="4"/>
  <c r="AR2014" i="4"/>
  <c r="D2015" i="4"/>
  <c r="E2015" i="4"/>
  <c r="F2015" i="4"/>
  <c r="G2015" i="4"/>
  <c r="H2015" i="4"/>
  <c r="I2015" i="4"/>
  <c r="K2015" i="4"/>
  <c r="L2015" i="4"/>
  <c r="M2015" i="4"/>
  <c r="O2015" i="4"/>
  <c r="AI2015" i="4"/>
  <c r="AJ2015" i="4"/>
  <c r="AK2015" i="4"/>
  <c r="AL2015" i="4"/>
  <c r="AN2015" i="4"/>
  <c r="AO2015" i="4"/>
  <c r="AP2015" i="4"/>
  <c r="AR2015" i="4"/>
  <c r="D2016" i="4"/>
  <c r="E2016" i="4"/>
  <c r="F2016" i="4"/>
  <c r="G2016" i="4"/>
  <c r="H2016" i="4"/>
  <c r="I2016" i="4"/>
  <c r="K2016" i="4"/>
  <c r="L2016" i="4"/>
  <c r="M2016" i="4"/>
  <c r="O2016" i="4"/>
  <c r="AI2016" i="4"/>
  <c r="AJ2016" i="4"/>
  <c r="AK2016" i="4"/>
  <c r="AL2016" i="4"/>
  <c r="AN2016" i="4"/>
  <c r="AO2016" i="4"/>
  <c r="AP2016" i="4"/>
  <c r="AR2016" i="4"/>
  <c r="D2017" i="4"/>
  <c r="E2017" i="4"/>
  <c r="F2017" i="4"/>
  <c r="G2017" i="4"/>
  <c r="H2017" i="4"/>
  <c r="I2017" i="4"/>
  <c r="K2017" i="4"/>
  <c r="L2017" i="4"/>
  <c r="M2017" i="4"/>
  <c r="O2017" i="4"/>
  <c r="AI2017" i="4"/>
  <c r="AJ2017" i="4"/>
  <c r="AK2017" i="4"/>
  <c r="AL2017" i="4"/>
  <c r="AN2017" i="4"/>
  <c r="AO2017" i="4"/>
  <c r="AP2017" i="4"/>
  <c r="AR2017" i="4"/>
  <c r="D2018" i="4"/>
  <c r="E2018" i="4"/>
  <c r="F2018" i="4"/>
  <c r="G2018" i="4"/>
  <c r="H2018" i="4"/>
  <c r="I2018" i="4"/>
  <c r="K2018" i="4"/>
  <c r="L2018" i="4"/>
  <c r="M2018" i="4"/>
  <c r="O2018" i="4"/>
  <c r="AI2018" i="4"/>
  <c r="AJ2018" i="4"/>
  <c r="AK2018" i="4"/>
  <c r="AL2018" i="4"/>
  <c r="AN2018" i="4"/>
  <c r="AO2018" i="4"/>
  <c r="AP2018" i="4"/>
  <c r="AR2018" i="4"/>
  <c r="D2019" i="4"/>
  <c r="E2019" i="4"/>
  <c r="F2019" i="4"/>
  <c r="G2019" i="4"/>
  <c r="H2019" i="4"/>
  <c r="I2019" i="4"/>
  <c r="K2019" i="4"/>
  <c r="L2019" i="4"/>
  <c r="M2019" i="4"/>
  <c r="O2019" i="4"/>
  <c r="AI2019" i="4"/>
  <c r="AJ2019" i="4"/>
  <c r="AK2019" i="4"/>
  <c r="AL2019" i="4"/>
  <c r="AN2019" i="4"/>
  <c r="AO2019" i="4"/>
  <c r="AP2019" i="4"/>
  <c r="AR2019" i="4"/>
  <c r="D2020" i="4"/>
  <c r="E2020" i="4"/>
  <c r="F2020" i="4"/>
  <c r="G2020" i="4"/>
  <c r="H2020" i="4"/>
  <c r="I2020" i="4"/>
  <c r="K2020" i="4"/>
  <c r="L2020" i="4"/>
  <c r="M2020" i="4"/>
  <c r="O2020" i="4"/>
  <c r="AI2020" i="4"/>
  <c r="AJ2020" i="4"/>
  <c r="AK2020" i="4"/>
  <c r="AL2020" i="4"/>
  <c r="AN2020" i="4"/>
  <c r="AO2020" i="4"/>
  <c r="AP2020" i="4"/>
  <c r="AR2020" i="4"/>
  <c r="D2021" i="4"/>
  <c r="E2021" i="4"/>
  <c r="F2021" i="4"/>
  <c r="G2021" i="4"/>
  <c r="H2021" i="4"/>
  <c r="I2021" i="4"/>
  <c r="K2021" i="4"/>
  <c r="L2021" i="4"/>
  <c r="M2021" i="4"/>
  <c r="O2021" i="4"/>
  <c r="AI2021" i="4"/>
  <c r="AJ2021" i="4"/>
  <c r="AK2021" i="4"/>
  <c r="AL2021" i="4"/>
  <c r="AN2021" i="4"/>
  <c r="AO2021" i="4"/>
  <c r="AP2021" i="4"/>
  <c r="AR2021" i="4"/>
  <c r="D2022" i="4"/>
  <c r="E2022" i="4"/>
  <c r="F2022" i="4"/>
  <c r="G2022" i="4"/>
  <c r="H2022" i="4"/>
  <c r="I2022" i="4"/>
  <c r="K2022" i="4"/>
  <c r="L2022" i="4"/>
  <c r="M2022" i="4"/>
  <c r="O2022" i="4"/>
  <c r="AI2022" i="4"/>
  <c r="AJ2022" i="4"/>
  <c r="AK2022" i="4"/>
  <c r="AL2022" i="4"/>
  <c r="AN2022" i="4"/>
  <c r="AO2022" i="4"/>
  <c r="AP2022" i="4"/>
  <c r="AR2022" i="4"/>
  <c r="D2023" i="4"/>
  <c r="E2023" i="4"/>
  <c r="F2023" i="4"/>
  <c r="G2023" i="4"/>
  <c r="H2023" i="4"/>
  <c r="I2023" i="4"/>
  <c r="K2023" i="4"/>
  <c r="L2023" i="4"/>
  <c r="M2023" i="4"/>
  <c r="O2023" i="4"/>
  <c r="AI2023" i="4"/>
  <c r="AJ2023" i="4"/>
  <c r="AK2023" i="4"/>
  <c r="AL2023" i="4"/>
  <c r="AN2023" i="4"/>
  <c r="AO2023" i="4"/>
  <c r="AP2023" i="4"/>
  <c r="AR2023" i="4"/>
  <c r="D2024" i="4"/>
  <c r="E2024" i="4"/>
  <c r="F2024" i="4"/>
  <c r="G2024" i="4"/>
  <c r="H2024" i="4"/>
  <c r="I2024" i="4"/>
  <c r="K2024" i="4"/>
  <c r="L2024" i="4"/>
  <c r="M2024" i="4"/>
  <c r="O2024" i="4"/>
  <c r="AI2024" i="4"/>
  <c r="AJ2024" i="4"/>
  <c r="AK2024" i="4"/>
  <c r="AL2024" i="4"/>
  <c r="AN2024" i="4"/>
  <c r="AO2024" i="4"/>
  <c r="AP2024" i="4"/>
  <c r="AR2024" i="4"/>
  <c r="D2025" i="4"/>
  <c r="E2025" i="4"/>
  <c r="F2025" i="4"/>
  <c r="G2025" i="4"/>
  <c r="H2025" i="4"/>
  <c r="I2025" i="4"/>
  <c r="K2025" i="4"/>
  <c r="L2025" i="4"/>
  <c r="M2025" i="4"/>
  <c r="O2025" i="4"/>
  <c r="AI2025" i="4"/>
  <c r="AJ2025" i="4"/>
  <c r="AK2025" i="4"/>
  <c r="AL2025" i="4"/>
  <c r="AN2025" i="4"/>
  <c r="AO2025" i="4"/>
  <c r="AP2025" i="4"/>
  <c r="AR2025" i="4"/>
  <c r="D2026" i="4"/>
  <c r="E2026" i="4"/>
  <c r="F2026" i="4"/>
  <c r="G2026" i="4"/>
  <c r="H2026" i="4"/>
  <c r="I2026" i="4"/>
  <c r="K2026" i="4"/>
  <c r="L2026" i="4"/>
  <c r="M2026" i="4"/>
  <c r="O2026" i="4"/>
  <c r="AI2026" i="4"/>
  <c r="AJ2026" i="4"/>
  <c r="AK2026" i="4"/>
  <c r="AL2026" i="4"/>
  <c r="AN2026" i="4"/>
  <c r="AO2026" i="4"/>
  <c r="AP2026" i="4"/>
  <c r="AR2026" i="4"/>
  <c r="D2027" i="4"/>
  <c r="E2027" i="4"/>
  <c r="F2027" i="4"/>
  <c r="G2027" i="4"/>
  <c r="H2027" i="4"/>
  <c r="I2027" i="4"/>
  <c r="K2027" i="4"/>
  <c r="L2027" i="4"/>
  <c r="M2027" i="4"/>
  <c r="O2027" i="4"/>
  <c r="AI2027" i="4"/>
  <c r="AJ2027" i="4"/>
  <c r="AK2027" i="4"/>
  <c r="AL2027" i="4"/>
  <c r="AN2027" i="4"/>
  <c r="AO2027" i="4"/>
  <c r="AP2027" i="4"/>
  <c r="AR2027" i="4"/>
  <c r="D2028" i="4"/>
  <c r="E2028" i="4"/>
  <c r="F2028" i="4"/>
  <c r="G2028" i="4"/>
  <c r="H2028" i="4"/>
  <c r="I2028" i="4"/>
  <c r="K2028" i="4"/>
  <c r="L2028" i="4"/>
  <c r="M2028" i="4"/>
  <c r="O2028" i="4"/>
  <c r="AI2028" i="4"/>
  <c r="AJ2028" i="4"/>
  <c r="AK2028" i="4"/>
  <c r="AL2028" i="4"/>
  <c r="AN2028" i="4"/>
  <c r="AO2028" i="4"/>
  <c r="AP2028" i="4"/>
  <c r="AR2028" i="4"/>
  <c r="D2029" i="4"/>
  <c r="E2029" i="4"/>
  <c r="F2029" i="4"/>
  <c r="G2029" i="4"/>
  <c r="H2029" i="4"/>
  <c r="I2029" i="4"/>
  <c r="K2029" i="4"/>
  <c r="L2029" i="4"/>
  <c r="M2029" i="4"/>
  <c r="O2029" i="4"/>
  <c r="AI2029" i="4"/>
  <c r="AJ2029" i="4"/>
  <c r="AK2029" i="4"/>
  <c r="AL2029" i="4"/>
  <c r="AN2029" i="4"/>
  <c r="AO2029" i="4"/>
  <c r="AP2029" i="4"/>
  <c r="AR2029" i="4"/>
  <c r="D2030" i="4"/>
  <c r="E2030" i="4"/>
  <c r="F2030" i="4"/>
  <c r="G2030" i="4"/>
  <c r="H2030" i="4"/>
  <c r="I2030" i="4"/>
  <c r="K2030" i="4"/>
  <c r="L2030" i="4"/>
  <c r="M2030" i="4"/>
  <c r="O2030" i="4"/>
  <c r="AI2030" i="4"/>
  <c r="AJ2030" i="4"/>
  <c r="AK2030" i="4"/>
  <c r="AL2030" i="4"/>
  <c r="AN2030" i="4"/>
  <c r="AO2030" i="4"/>
  <c r="AP2030" i="4"/>
  <c r="AR2030" i="4"/>
  <c r="D2031" i="4"/>
  <c r="E2031" i="4"/>
  <c r="F2031" i="4"/>
  <c r="G2031" i="4"/>
  <c r="H2031" i="4"/>
  <c r="I2031" i="4"/>
  <c r="K2031" i="4"/>
  <c r="L2031" i="4"/>
  <c r="M2031" i="4"/>
  <c r="O2031" i="4"/>
  <c r="AI2031" i="4"/>
  <c r="AJ2031" i="4"/>
  <c r="AK2031" i="4"/>
  <c r="AL2031" i="4"/>
  <c r="AN2031" i="4"/>
  <c r="AO2031" i="4"/>
  <c r="AP2031" i="4"/>
  <c r="AR2031" i="4"/>
  <c r="D2032" i="4"/>
  <c r="E2032" i="4"/>
  <c r="F2032" i="4"/>
  <c r="G2032" i="4"/>
  <c r="H2032" i="4"/>
  <c r="I2032" i="4"/>
  <c r="K2032" i="4"/>
  <c r="L2032" i="4"/>
  <c r="M2032" i="4"/>
  <c r="O2032" i="4"/>
  <c r="AI2032" i="4"/>
  <c r="AJ2032" i="4"/>
  <c r="AK2032" i="4"/>
  <c r="AL2032" i="4"/>
  <c r="AN2032" i="4"/>
  <c r="AO2032" i="4"/>
  <c r="AP2032" i="4"/>
  <c r="AR2032" i="4"/>
  <c r="D2033" i="4"/>
  <c r="E2033" i="4"/>
  <c r="F2033" i="4"/>
  <c r="G2033" i="4"/>
  <c r="H2033" i="4"/>
  <c r="I2033" i="4"/>
  <c r="K2033" i="4"/>
  <c r="L2033" i="4"/>
  <c r="M2033" i="4"/>
  <c r="O2033" i="4"/>
  <c r="AI2033" i="4"/>
  <c r="AJ2033" i="4"/>
  <c r="AK2033" i="4"/>
  <c r="AL2033" i="4"/>
  <c r="AN2033" i="4"/>
  <c r="AO2033" i="4"/>
  <c r="AP2033" i="4"/>
  <c r="AR2033" i="4"/>
  <c r="D2034" i="4"/>
  <c r="E2034" i="4"/>
  <c r="F2034" i="4"/>
  <c r="G2034" i="4"/>
  <c r="H2034" i="4"/>
  <c r="I2034" i="4"/>
  <c r="K2034" i="4"/>
  <c r="L2034" i="4"/>
  <c r="M2034" i="4"/>
  <c r="O2034" i="4"/>
  <c r="AI2034" i="4"/>
  <c r="AJ2034" i="4"/>
  <c r="AK2034" i="4"/>
  <c r="AL2034" i="4"/>
  <c r="AN2034" i="4"/>
  <c r="AO2034" i="4"/>
  <c r="AP2034" i="4"/>
  <c r="AR2034" i="4"/>
  <c r="D2035" i="4"/>
  <c r="E2035" i="4"/>
  <c r="F2035" i="4"/>
  <c r="G2035" i="4"/>
  <c r="H2035" i="4"/>
  <c r="I2035" i="4"/>
  <c r="K2035" i="4"/>
  <c r="L2035" i="4"/>
  <c r="M2035" i="4"/>
  <c r="O2035" i="4"/>
  <c r="AI2035" i="4"/>
  <c r="AJ2035" i="4"/>
  <c r="AK2035" i="4"/>
  <c r="AL2035" i="4"/>
  <c r="AN2035" i="4"/>
  <c r="AO2035" i="4"/>
  <c r="AP2035" i="4"/>
  <c r="AR2035" i="4"/>
  <c r="D2036" i="4"/>
  <c r="E2036" i="4"/>
  <c r="F2036" i="4"/>
  <c r="G2036" i="4"/>
  <c r="H2036" i="4"/>
  <c r="I2036" i="4"/>
  <c r="K2036" i="4"/>
  <c r="L2036" i="4"/>
  <c r="M2036" i="4"/>
  <c r="O2036" i="4"/>
  <c r="AI2036" i="4"/>
  <c r="AJ2036" i="4"/>
  <c r="AK2036" i="4"/>
  <c r="AL2036" i="4"/>
  <c r="AN2036" i="4"/>
  <c r="AO2036" i="4"/>
  <c r="AP2036" i="4"/>
  <c r="AR2036" i="4"/>
  <c r="D2037" i="4"/>
  <c r="E2037" i="4"/>
  <c r="F2037" i="4"/>
  <c r="G2037" i="4"/>
  <c r="H2037" i="4"/>
  <c r="I2037" i="4"/>
  <c r="K2037" i="4"/>
  <c r="L2037" i="4"/>
  <c r="M2037" i="4"/>
  <c r="O2037" i="4"/>
  <c r="AI2037" i="4"/>
  <c r="AJ2037" i="4"/>
  <c r="AK2037" i="4"/>
  <c r="AL2037" i="4"/>
  <c r="AN2037" i="4"/>
  <c r="AO2037" i="4"/>
  <c r="AP2037" i="4"/>
  <c r="AR2037" i="4"/>
  <c r="D2038" i="4"/>
  <c r="E2038" i="4"/>
  <c r="F2038" i="4"/>
  <c r="G2038" i="4"/>
  <c r="H2038" i="4"/>
  <c r="I2038" i="4"/>
  <c r="K2038" i="4"/>
  <c r="L2038" i="4"/>
  <c r="M2038" i="4"/>
  <c r="O2038" i="4"/>
  <c r="AI2038" i="4"/>
  <c r="AJ2038" i="4"/>
  <c r="AK2038" i="4"/>
  <c r="AL2038" i="4"/>
  <c r="AN2038" i="4"/>
  <c r="AO2038" i="4"/>
  <c r="AP2038" i="4"/>
  <c r="AR2038" i="4"/>
  <c r="D2039" i="4"/>
  <c r="E2039" i="4"/>
  <c r="F2039" i="4"/>
  <c r="G2039" i="4"/>
  <c r="H2039" i="4"/>
  <c r="I2039" i="4"/>
  <c r="K2039" i="4"/>
  <c r="L2039" i="4"/>
  <c r="M2039" i="4"/>
  <c r="O2039" i="4"/>
  <c r="AI2039" i="4"/>
  <c r="AJ2039" i="4"/>
  <c r="AK2039" i="4"/>
  <c r="AL2039" i="4"/>
  <c r="AN2039" i="4"/>
  <c r="AO2039" i="4"/>
  <c r="AP2039" i="4"/>
  <c r="AR2039" i="4"/>
  <c r="D2040" i="4"/>
  <c r="E2040" i="4"/>
  <c r="F2040" i="4"/>
  <c r="G2040" i="4"/>
  <c r="H2040" i="4"/>
  <c r="I2040" i="4"/>
  <c r="K2040" i="4"/>
  <c r="L2040" i="4"/>
  <c r="M2040" i="4"/>
  <c r="O2040" i="4"/>
  <c r="AI2040" i="4"/>
  <c r="AJ2040" i="4"/>
  <c r="AK2040" i="4"/>
  <c r="AL2040" i="4"/>
  <c r="AN2040" i="4"/>
  <c r="AO2040" i="4"/>
  <c r="AP2040" i="4"/>
  <c r="AR2040" i="4"/>
  <c r="D2041" i="4"/>
  <c r="E2041" i="4"/>
  <c r="F2041" i="4"/>
  <c r="G2041" i="4"/>
  <c r="H2041" i="4"/>
  <c r="I2041" i="4"/>
  <c r="K2041" i="4"/>
  <c r="L2041" i="4"/>
  <c r="M2041" i="4"/>
  <c r="O2041" i="4"/>
  <c r="AI2041" i="4"/>
  <c r="AJ2041" i="4"/>
  <c r="AK2041" i="4"/>
  <c r="AL2041" i="4"/>
  <c r="AN2041" i="4"/>
  <c r="AO2041" i="4"/>
  <c r="AP2041" i="4"/>
  <c r="AR2041" i="4"/>
  <c r="D2042" i="4"/>
  <c r="E2042" i="4"/>
  <c r="F2042" i="4"/>
  <c r="G2042" i="4"/>
  <c r="H2042" i="4"/>
  <c r="I2042" i="4"/>
  <c r="K2042" i="4"/>
  <c r="L2042" i="4"/>
  <c r="M2042" i="4"/>
  <c r="O2042" i="4"/>
  <c r="AI2042" i="4"/>
  <c r="AJ2042" i="4"/>
  <c r="AK2042" i="4"/>
  <c r="AL2042" i="4"/>
  <c r="AN2042" i="4"/>
  <c r="AO2042" i="4"/>
  <c r="AP2042" i="4"/>
  <c r="AR2042" i="4"/>
  <c r="D2043" i="4"/>
  <c r="E2043" i="4"/>
  <c r="F2043" i="4"/>
  <c r="G2043" i="4"/>
  <c r="H2043" i="4"/>
  <c r="I2043" i="4"/>
  <c r="K2043" i="4"/>
  <c r="L2043" i="4"/>
  <c r="M2043" i="4"/>
  <c r="O2043" i="4"/>
  <c r="AI2043" i="4"/>
  <c r="AJ2043" i="4"/>
  <c r="AK2043" i="4"/>
  <c r="AL2043" i="4"/>
  <c r="AN2043" i="4"/>
  <c r="AO2043" i="4"/>
  <c r="AP2043" i="4"/>
  <c r="AR2043" i="4"/>
  <c r="D2044" i="4"/>
  <c r="E2044" i="4"/>
  <c r="F2044" i="4"/>
  <c r="G2044" i="4"/>
  <c r="H2044" i="4"/>
  <c r="I2044" i="4"/>
  <c r="K2044" i="4"/>
  <c r="L2044" i="4"/>
  <c r="M2044" i="4"/>
  <c r="O2044" i="4"/>
  <c r="AI2044" i="4"/>
  <c r="AJ2044" i="4"/>
  <c r="AK2044" i="4"/>
  <c r="AL2044" i="4"/>
  <c r="AN2044" i="4"/>
  <c r="AO2044" i="4"/>
  <c r="AP2044" i="4"/>
  <c r="AR2044" i="4"/>
  <c r="D2045" i="4"/>
  <c r="E2045" i="4"/>
  <c r="F2045" i="4"/>
  <c r="G2045" i="4"/>
  <c r="H2045" i="4"/>
  <c r="I2045" i="4"/>
  <c r="K2045" i="4"/>
  <c r="L2045" i="4"/>
  <c r="M2045" i="4"/>
  <c r="O2045" i="4"/>
  <c r="AI2045" i="4"/>
  <c r="AJ2045" i="4"/>
  <c r="AK2045" i="4"/>
  <c r="AL2045" i="4"/>
  <c r="AN2045" i="4"/>
  <c r="AO2045" i="4"/>
  <c r="AP2045" i="4"/>
  <c r="AR2045" i="4"/>
  <c r="D2046" i="4"/>
  <c r="E2046" i="4"/>
  <c r="F2046" i="4"/>
  <c r="G2046" i="4"/>
  <c r="H2046" i="4"/>
  <c r="I2046" i="4"/>
  <c r="K2046" i="4"/>
  <c r="L2046" i="4"/>
  <c r="M2046" i="4"/>
  <c r="O2046" i="4"/>
  <c r="AI2046" i="4"/>
  <c r="AJ2046" i="4"/>
  <c r="AK2046" i="4"/>
  <c r="AL2046" i="4"/>
  <c r="AN2046" i="4"/>
  <c r="AO2046" i="4"/>
  <c r="AP2046" i="4"/>
  <c r="AR2046" i="4"/>
  <c r="D2047" i="4"/>
  <c r="E2047" i="4"/>
  <c r="F2047" i="4"/>
  <c r="G2047" i="4"/>
  <c r="H2047" i="4"/>
  <c r="I2047" i="4"/>
  <c r="K2047" i="4"/>
  <c r="L2047" i="4"/>
  <c r="M2047" i="4"/>
  <c r="O2047" i="4"/>
  <c r="AI2047" i="4"/>
  <c r="AJ2047" i="4"/>
  <c r="AK2047" i="4"/>
  <c r="AL2047" i="4"/>
  <c r="AN2047" i="4"/>
  <c r="AO2047" i="4"/>
  <c r="AP2047" i="4"/>
  <c r="AR2047" i="4"/>
  <c r="D2048" i="4"/>
  <c r="E2048" i="4"/>
  <c r="F2048" i="4"/>
  <c r="G2048" i="4"/>
  <c r="H2048" i="4"/>
  <c r="I2048" i="4"/>
  <c r="K2048" i="4"/>
  <c r="L2048" i="4"/>
  <c r="M2048" i="4"/>
  <c r="O2048" i="4"/>
  <c r="AI2048" i="4"/>
  <c r="AJ2048" i="4"/>
  <c r="AK2048" i="4"/>
  <c r="AL2048" i="4"/>
  <c r="AN2048" i="4"/>
  <c r="AO2048" i="4"/>
  <c r="AP2048" i="4"/>
  <c r="AR2048" i="4"/>
  <c r="D2049" i="4"/>
  <c r="E2049" i="4"/>
  <c r="F2049" i="4"/>
  <c r="G2049" i="4"/>
  <c r="H2049" i="4"/>
  <c r="I2049" i="4"/>
  <c r="K2049" i="4"/>
  <c r="L2049" i="4"/>
  <c r="M2049" i="4"/>
  <c r="O2049" i="4"/>
  <c r="AI2049" i="4"/>
  <c r="AJ2049" i="4"/>
  <c r="AK2049" i="4"/>
  <c r="AL2049" i="4"/>
  <c r="AN2049" i="4"/>
  <c r="AO2049" i="4"/>
  <c r="AP2049" i="4"/>
  <c r="AR2049" i="4"/>
  <c r="D2050" i="4"/>
  <c r="E2050" i="4"/>
  <c r="F2050" i="4"/>
  <c r="G2050" i="4"/>
  <c r="H2050" i="4"/>
  <c r="I2050" i="4"/>
  <c r="K2050" i="4"/>
  <c r="L2050" i="4"/>
  <c r="M2050" i="4"/>
  <c r="O2050" i="4"/>
  <c r="AI2050" i="4"/>
  <c r="AJ2050" i="4"/>
  <c r="AK2050" i="4"/>
  <c r="AL2050" i="4"/>
  <c r="AN2050" i="4"/>
  <c r="AO2050" i="4"/>
  <c r="AP2050" i="4"/>
  <c r="AR2050" i="4"/>
  <c r="D2051" i="4"/>
  <c r="E2051" i="4"/>
  <c r="F2051" i="4"/>
  <c r="G2051" i="4"/>
  <c r="H2051" i="4"/>
  <c r="I2051" i="4"/>
  <c r="K2051" i="4"/>
  <c r="L2051" i="4"/>
  <c r="M2051" i="4"/>
  <c r="O2051" i="4"/>
  <c r="AI2051" i="4"/>
  <c r="AJ2051" i="4"/>
  <c r="AK2051" i="4"/>
  <c r="AL2051" i="4"/>
  <c r="AN2051" i="4"/>
  <c r="AO2051" i="4"/>
  <c r="AP2051" i="4"/>
  <c r="AR2051" i="4"/>
  <c r="D2052" i="4"/>
  <c r="E2052" i="4"/>
  <c r="F2052" i="4"/>
  <c r="G2052" i="4"/>
  <c r="H2052" i="4"/>
  <c r="I2052" i="4"/>
  <c r="K2052" i="4"/>
  <c r="L2052" i="4"/>
  <c r="M2052" i="4"/>
  <c r="O2052" i="4"/>
  <c r="AI2052" i="4"/>
  <c r="AJ2052" i="4"/>
  <c r="AK2052" i="4"/>
  <c r="AL2052" i="4"/>
  <c r="AN2052" i="4"/>
  <c r="AO2052" i="4"/>
  <c r="AP2052" i="4"/>
  <c r="AR2052" i="4"/>
  <c r="D2053" i="4"/>
  <c r="E2053" i="4"/>
  <c r="F2053" i="4"/>
  <c r="G2053" i="4"/>
  <c r="H2053" i="4"/>
  <c r="I2053" i="4"/>
  <c r="K2053" i="4"/>
  <c r="L2053" i="4"/>
  <c r="M2053" i="4"/>
  <c r="O2053" i="4"/>
  <c r="AI2053" i="4"/>
  <c r="AJ2053" i="4"/>
  <c r="AK2053" i="4"/>
  <c r="AL2053" i="4"/>
  <c r="AN2053" i="4"/>
  <c r="AO2053" i="4"/>
  <c r="AP2053" i="4"/>
  <c r="AR2053" i="4"/>
  <c r="D2054" i="4"/>
  <c r="E2054" i="4"/>
  <c r="F2054" i="4"/>
  <c r="G2054" i="4"/>
  <c r="H2054" i="4"/>
  <c r="I2054" i="4"/>
  <c r="K2054" i="4"/>
  <c r="L2054" i="4"/>
  <c r="M2054" i="4"/>
  <c r="O2054" i="4"/>
  <c r="AI2054" i="4"/>
  <c r="AJ2054" i="4"/>
  <c r="AK2054" i="4"/>
  <c r="AL2054" i="4"/>
  <c r="AN2054" i="4"/>
  <c r="AO2054" i="4"/>
  <c r="AP2054" i="4"/>
  <c r="AR2054" i="4"/>
  <c r="D2056" i="4"/>
  <c r="E2056" i="4"/>
  <c r="F2056" i="4"/>
  <c r="G2056" i="4"/>
  <c r="H2056" i="4"/>
  <c r="I2056" i="4"/>
  <c r="K2056" i="4"/>
  <c r="L2056" i="4"/>
  <c r="M2056" i="4"/>
  <c r="O2056" i="4"/>
  <c r="AI2056" i="4"/>
  <c r="AJ2056" i="4"/>
  <c r="AK2056" i="4"/>
  <c r="AL2056" i="4"/>
  <c r="AN2056" i="4"/>
  <c r="AO2056" i="4"/>
  <c r="AP2056" i="4"/>
  <c r="AR2056" i="4"/>
  <c r="D2057" i="4"/>
  <c r="E2057" i="4"/>
  <c r="F2057" i="4"/>
  <c r="G2057" i="4"/>
  <c r="H2057" i="4"/>
  <c r="I2057" i="4"/>
  <c r="K2057" i="4"/>
  <c r="L2057" i="4"/>
  <c r="M2057" i="4"/>
  <c r="O2057" i="4"/>
  <c r="AI2057" i="4"/>
  <c r="AJ2057" i="4"/>
  <c r="AK2057" i="4"/>
  <c r="AL2057" i="4"/>
  <c r="AN2057" i="4"/>
  <c r="AO2057" i="4"/>
  <c r="AP2057" i="4"/>
  <c r="AR2057" i="4"/>
  <c r="D2058" i="4"/>
  <c r="E2058" i="4"/>
  <c r="F2058" i="4"/>
  <c r="G2058" i="4"/>
  <c r="H2058" i="4"/>
  <c r="I2058" i="4"/>
  <c r="K2058" i="4"/>
  <c r="L2058" i="4"/>
  <c r="M2058" i="4"/>
  <c r="O2058" i="4"/>
  <c r="AI2058" i="4"/>
  <c r="AJ2058" i="4"/>
  <c r="AK2058" i="4"/>
  <c r="AL2058" i="4"/>
  <c r="AN2058" i="4"/>
  <c r="AO2058" i="4"/>
  <c r="AP2058" i="4"/>
  <c r="AR2058" i="4"/>
  <c r="D2059" i="4"/>
  <c r="E2059" i="4"/>
  <c r="F2059" i="4"/>
  <c r="G2059" i="4"/>
  <c r="H2059" i="4"/>
  <c r="I2059" i="4"/>
  <c r="K2059" i="4"/>
  <c r="L2059" i="4"/>
  <c r="M2059" i="4"/>
  <c r="O2059" i="4"/>
  <c r="AI2059" i="4"/>
  <c r="AJ2059" i="4"/>
  <c r="AK2059" i="4"/>
  <c r="AL2059" i="4"/>
  <c r="AN2059" i="4"/>
  <c r="AO2059" i="4"/>
  <c r="AP2059" i="4"/>
  <c r="AR2059" i="4"/>
  <c r="D2060" i="4"/>
  <c r="E2060" i="4"/>
  <c r="F2060" i="4"/>
  <c r="G2060" i="4"/>
  <c r="H2060" i="4"/>
  <c r="I2060" i="4"/>
  <c r="K2060" i="4"/>
  <c r="L2060" i="4"/>
  <c r="M2060" i="4"/>
  <c r="O2060" i="4"/>
  <c r="AI2060" i="4"/>
  <c r="AJ2060" i="4"/>
  <c r="AK2060" i="4"/>
  <c r="AL2060" i="4"/>
  <c r="AN2060" i="4"/>
  <c r="AO2060" i="4"/>
  <c r="AP2060" i="4"/>
  <c r="AR2060" i="4"/>
  <c r="D2061" i="4"/>
  <c r="E2061" i="4"/>
  <c r="F2061" i="4"/>
  <c r="G2061" i="4"/>
  <c r="H2061" i="4"/>
  <c r="I2061" i="4"/>
  <c r="K2061" i="4"/>
  <c r="L2061" i="4"/>
  <c r="M2061" i="4"/>
  <c r="O2061" i="4"/>
  <c r="AI2061" i="4"/>
  <c r="AJ2061" i="4"/>
  <c r="AK2061" i="4"/>
  <c r="AL2061" i="4"/>
  <c r="AN2061" i="4"/>
  <c r="AO2061" i="4"/>
  <c r="AP2061" i="4"/>
  <c r="AR2061" i="4"/>
  <c r="D2062" i="4"/>
  <c r="E2062" i="4"/>
  <c r="F2062" i="4"/>
  <c r="G2062" i="4"/>
  <c r="H2062" i="4"/>
  <c r="I2062" i="4"/>
  <c r="K2062" i="4"/>
  <c r="L2062" i="4"/>
  <c r="M2062" i="4"/>
  <c r="O2062" i="4"/>
  <c r="AI2062" i="4"/>
  <c r="AJ2062" i="4"/>
  <c r="AK2062" i="4"/>
  <c r="AL2062" i="4"/>
  <c r="AN2062" i="4"/>
  <c r="AO2062" i="4"/>
  <c r="AP2062" i="4"/>
  <c r="AR2062" i="4"/>
  <c r="D2063" i="4"/>
  <c r="E2063" i="4"/>
  <c r="F2063" i="4"/>
  <c r="G2063" i="4"/>
  <c r="H2063" i="4"/>
  <c r="I2063" i="4"/>
  <c r="K2063" i="4"/>
  <c r="L2063" i="4"/>
  <c r="M2063" i="4"/>
  <c r="O2063" i="4"/>
  <c r="AI2063" i="4"/>
  <c r="AJ2063" i="4"/>
  <c r="AK2063" i="4"/>
  <c r="AL2063" i="4"/>
  <c r="AN2063" i="4"/>
  <c r="AO2063" i="4"/>
  <c r="AP2063" i="4"/>
  <c r="AR2063" i="4"/>
  <c r="D2064" i="4"/>
  <c r="E2064" i="4"/>
  <c r="F2064" i="4"/>
  <c r="G2064" i="4"/>
  <c r="H2064" i="4"/>
  <c r="I2064" i="4"/>
  <c r="K2064" i="4"/>
  <c r="L2064" i="4"/>
  <c r="M2064" i="4"/>
  <c r="O2064" i="4"/>
  <c r="AI2064" i="4"/>
  <c r="AJ2064" i="4"/>
  <c r="AK2064" i="4"/>
  <c r="AL2064" i="4"/>
  <c r="AN2064" i="4"/>
  <c r="AO2064" i="4"/>
  <c r="AP2064" i="4"/>
  <c r="AR2064" i="4"/>
  <c r="D2065" i="4"/>
  <c r="E2065" i="4"/>
  <c r="F2065" i="4"/>
  <c r="G2065" i="4"/>
  <c r="H2065" i="4"/>
  <c r="I2065" i="4"/>
  <c r="K2065" i="4"/>
  <c r="L2065" i="4"/>
  <c r="M2065" i="4"/>
  <c r="O2065" i="4"/>
  <c r="AI2065" i="4"/>
  <c r="AJ2065" i="4"/>
  <c r="AK2065" i="4"/>
  <c r="AL2065" i="4"/>
  <c r="AN2065" i="4"/>
  <c r="AO2065" i="4"/>
  <c r="AP2065" i="4"/>
  <c r="AR2065" i="4"/>
  <c r="D2066" i="4"/>
  <c r="E2066" i="4"/>
  <c r="F2066" i="4"/>
  <c r="G2066" i="4"/>
  <c r="H2066" i="4"/>
  <c r="I2066" i="4"/>
  <c r="K2066" i="4"/>
  <c r="L2066" i="4"/>
  <c r="M2066" i="4"/>
  <c r="O2066" i="4"/>
  <c r="AI2066" i="4"/>
  <c r="AJ2066" i="4"/>
  <c r="AK2066" i="4"/>
  <c r="AL2066" i="4"/>
  <c r="AN2066" i="4"/>
  <c r="AO2066" i="4"/>
  <c r="AP2066" i="4"/>
  <c r="AR2066" i="4"/>
  <c r="D2067" i="4"/>
  <c r="E2067" i="4"/>
  <c r="F2067" i="4"/>
  <c r="G2067" i="4"/>
  <c r="H2067" i="4"/>
  <c r="I2067" i="4"/>
  <c r="K2067" i="4"/>
  <c r="L2067" i="4"/>
  <c r="M2067" i="4"/>
  <c r="O2067" i="4"/>
  <c r="AI2067" i="4"/>
  <c r="AJ2067" i="4"/>
  <c r="AK2067" i="4"/>
  <c r="AL2067" i="4"/>
  <c r="AN2067" i="4"/>
  <c r="AO2067" i="4"/>
  <c r="AP2067" i="4"/>
  <c r="AR2067" i="4"/>
  <c r="D2068" i="4"/>
  <c r="E2068" i="4"/>
  <c r="F2068" i="4"/>
  <c r="G2068" i="4"/>
  <c r="H2068" i="4"/>
  <c r="I2068" i="4"/>
  <c r="K2068" i="4"/>
  <c r="L2068" i="4"/>
  <c r="M2068" i="4"/>
  <c r="O2068" i="4"/>
  <c r="AI2068" i="4"/>
  <c r="AJ2068" i="4"/>
  <c r="AK2068" i="4"/>
  <c r="AL2068" i="4"/>
  <c r="AN2068" i="4"/>
  <c r="AO2068" i="4"/>
  <c r="AP2068" i="4"/>
  <c r="AR2068" i="4"/>
  <c r="D2069" i="4"/>
  <c r="E2069" i="4"/>
  <c r="F2069" i="4"/>
  <c r="G2069" i="4"/>
  <c r="H2069" i="4"/>
  <c r="I2069" i="4"/>
  <c r="K2069" i="4"/>
  <c r="L2069" i="4"/>
  <c r="M2069" i="4"/>
  <c r="O2069" i="4"/>
  <c r="AI2069" i="4"/>
  <c r="AJ2069" i="4"/>
  <c r="AK2069" i="4"/>
  <c r="AL2069" i="4"/>
  <c r="AN2069" i="4"/>
  <c r="AO2069" i="4"/>
  <c r="AP2069" i="4"/>
  <c r="AR2069" i="4"/>
  <c r="D2070" i="4"/>
  <c r="E2070" i="4"/>
  <c r="F2070" i="4"/>
  <c r="G2070" i="4"/>
  <c r="H2070" i="4"/>
  <c r="I2070" i="4"/>
  <c r="K2070" i="4"/>
  <c r="L2070" i="4"/>
  <c r="M2070" i="4"/>
  <c r="O2070" i="4"/>
  <c r="AI2070" i="4"/>
  <c r="AJ2070" i="4"/>
  <c r="AK2070" i="4"/>
  <c r="AL2070" i="4"/>
  <c r="AN2070" i="4"/>
  <c r="AO2070" i="4"/>
  <c r="AP2070" i="4"/>
  <c r="AR2070" i="4"/>
  <c r="D2071" i="4"/>
  <c r="E2071" i="4"/>
  <c r="F2071" i="4"/>
  <c r="G2071" i="4"/>
  <c r="H2071" i="4"/>
  <c r="I2071" i="4"/>
  <c r="K2071" i="4"/>
  <c r="L2071" i="4"/>
  <c r="M2071" i="4"/>
  <c r="O2071" i="4"/>
  <c r="AI2071" i="4"/>
  <c r="AJ2071" i="4"/>
  <c r="AK2071" i="4"/>
  <c r="AL2071" i="4"/>
  <c r="AN2071" i="4"/>
  <c r="AO2071" i="4"/>
  <c r="AP2071" i="4"/>
  <c r="AR2071" i="4"/>
  <c r="D2072" i="4"/>
  <c r="E2072" i="4"/>
  <c r="F2072" i="4"/>
  <c r="G2072" i="4"/>
  <c r="H2072" i="4"/>
  <c r="I2072" i="4"/>
  <c r="K2072" i="4"/>
  <c r="L2072" i="4"/>
  <c r="M2072" i="4"/>
  <c r="O2072" i="4"/>
  <c r="AI2072" i="4"/>
  <c r="AJ2072" i="4"/>
  <c r="AK2072" i="4"/>
  <c r="AL2072" i="4"/>
  <c r="AN2072" i="4"/>
  <c r="AO2072" i="4"/>
  <c r="AP2072" i="4"/>
  <c r="AR2072" i="4"/>
  <c r="D2073" i="4"/>
  <c r="E2073" i="4"/>
  <c r="F2073" i="4"/>
  <c r="G2073" i="4"/>
  <c r="H2073" i="4"/>
  <c r="I2073" i="4"/>
  <c r="K2073" i="4"/>
  <c r="L2073" i="4"/>
  <c r="M2073" i="4"/>
  <c r="O2073" i="4"/>
  <c r="AI2073" i="4"/>
  <c r="AJ2073" i="4"/>
  <c r="AK2073" i="4"/>
  <c r="AL2073" i="4"/>
  <c r="AN2073" i="4"/>
  <c r="AO2073" i="4"/>
  <c r="AP2073" i="4"/>
  <c r="AR2073" i="4"/>
  <c r="D2074" i="4"/>
  <c r="E2074" i="4"/>
  <c r="F2074" i="4"/>
  <c r="G2074" i="4"/>
  <c r="H2074" i="4"/>
  <c r="I2074" i="4"/>
  <c r="K2074" i="4"/>
  <c r="L2074" i="4"/>
  <c r="M2074" i="4"/>
  <c r="O2074" i="4"/>
  <c r="AI2074" i="4"/>
  <c r="AJ2074" i="4"/>
  <c r="AK2074" i="4"/>
  <c r="AL2074" i="4"/>
  <c r="AN2074" i="4"/>
  <c r="AO2074" i="4"/>
  <c r="AP2074" i="4"/>
  <c r="AR2074" i="4"/>
  <c r="D2075" i="4"/>
  <c r="E2075" i="4"/>
  <c r="F2075" i="4"/>
  <c r="G2075" i="4"/>
  <c r="H2075" i="4"/>
  <c r="I2075" i="4"/>
  <c r="K2075" i="4"/>
  <c r="L2075" i="4"/>
  <c r="M2075" i="4"/>
  <c r="O2075" i="4"/>
  <c r="AI2075" i="4"/>
  <c r="AJ2075" i="4"/>
  <c r="AK2075" i="4"/>
  <c r="AL2075" i="4"/>
  <c r="AN2075" i="4"/>
  <c r="AO2075" i="4"/>
  <c r="AP2075" i="4"/>
  <c r="AR2075" i="4"/>
  <c r="D2076" i="4"/>
  <c r="E2076" i="4"/>
  <c r="F2076" i="4"/>
  <c r="G2076" i="4"/>
  <c r="H2076" i="4"/>
  <c r="I2076" i="4"/>
  <c r="K2076" i="4"/>
  <c r="L2076" i="4"/>
  <c r="M2076" i="4"/>
  <c r="O2076" i="4"/>
  <c r="AI2076" i="4"/>
  <c r="AJ2076" i="4"/>
  <c r="AK2076" i="4"/>
  <c r="AL2076" i="4"/>
  <c r="AN2076" i="4"/>
  <c r="AO2076" i="4"/>
  <c r="AP2076" i="4"/>
  <c r="AR2076" i="4"/>
  <c r="D2077" i="4"/>
  <c r="E2077" i="4"/>
  <c r="F2077" i="4"/>
  <c r="G2077" i="4"/>
  <c r="H2077" i="4"/>
  <c r="I2077" i="4"/>
  <c r="K2077" i="4"/>
  <c r="L2077" i="4"/>
  <c r="M2077" i="4"/>
  <c r="O2077" i="4"/>
  <c r="AI2077" i="4"/>
  <c r="AJ2077" i="4"/>
  <c r="AK2077" i="4"/>
  <c r="AL2077" i="4"/>
  <c r="AN2077" i="4"/>
  <c r="AO2077" i="4"/>
  <c r="AP2077" i="4"/>
  <c r="AR2077" i="4"/>
  <c r="D2078" i="4"/>
  <c r="E2078" i="4"/>
  <c r="F2078" i="4"/>
  <c r="G2078" i="4"/>
  <c r="H2078" i="4"/>
  <c r="I2078" i="4"/>
  <c r="K2078" i="4"/>
  <c r="L2078" i="4"/>
  <c r="M2078" i="4"/>
  <c r="O2078" i="4"/>
  <c r="AI2078" i="4"/>
  <c r="AJ2078" i="4"/>
  <c r="AK2078" i="4"/>
  <c r="AL2078" i="4"/>
  <c r="AN2078" i="4"/>
  <c r="AO2078" i="4"/>
  <c r="AP2078" i="4"/>
  <c r="AR2078" i="4"/>
  <c r="D2079" i="4"/>
  <c r="E2079" i="4"/>
  <c r="F2079" i="4"/>
  <c r="G2079" i="4"/>
  <c r="H2079" i="4"/>
  <c r="I2079" i="4"/>
  <c r="K2079" i="4"/>
  <c r="L2079" i="4"/>
  <c r="M2079" i="4"/>
  <c r="O2079" i="4"/>
  <c r="AI2079" i="4"/>
  <c r="AJ2079" i="4"/>
  <c r="AK2079" i="4"/>
  <c r="AL2079" i="4"/>
  <c r="AN2079" i="4"/>
  <c r="AO2079" i="4"/>
  <c r="AP2079" i="4"/>
  <c r="AR2079" i="4"/>
  <c r="D2080" i="4"/>
  <c r="E2080" i="4"/>
  <c r="F2080" i="4"/>
  <c r="G2080" i="4"/>
  <c r="H2080" i="4"/>
  <c r="I2080" i="4"/>
  <c r="K2080" i="4"/>
  <c r="L2080" i="4"/>
  <c r="M2080" i="4"/>
  <c r="O2080" i="4"/>
  <c r="AI2080" i="4"/>
  <c r="AJ2080" i="4"/>
  <c r="AK2080" i="4"/>
  <c r="AL2080" i="4"/>
  <c r="AN2080" i="4"/>
  <c r="AO2080" i="4"/>
  <c r="AP2080" i="4"/>
  <c r="AR2080" i="4"/>
  <c r="D2081" i="4"/>
  <c r="E2081" i="4"/>
  <c r="F2081" i="4"/>
  <c r="G2081" i="4"/>
  <c r="H2081" i="4"/>
  <c r="I2081" i="4"/>
  <c r="K2081" i="4"/>
  <c r="L2081" i="4"/>
  <c r="M2081" i="4"/>
  <c r="O2081" i="4"/>
  <c r="AI2081" i="4"/>
  <c r="AJ2081" i="4"/>
  <c r="AK2081" i="4"/>
  <c r="AL2081" i="4"/>
  <c r="AN2081" i="4"/>
  <c r="AO2081" i="4"/>
  <c r="AP2081" i="4"/>
  <c r="AR2081" i="4"/>
  <c r="D2082" i="4"/>
  <c r="E2082" i="4"/>
  <c r="F2082" i="4"/>
  <c r="G2082" i="4"/>
  <c r="H2082" i="4"/>
  <c r="I2082" i="4"/>
  <c r="K2082" i="4"/>
  <c r="L2082" i="4"/>
  <c r="M2082" i="4"/>
  <c r="O2082" i="4"/>
  <c r="AI2082" i="4"/>
  <c r="AJ2082" i="4"/>
  <c r="AK2082" i="4"/>
  <c r="AL2082" i="4"/>
  <c r="AN2082" i="4"/>
  <c r="AO2082" i="4"/>
  <c r="AP2082" i="4"/>
  <c r="AR2082" i="4"/>
  <c r="D2083" i="4"/>
  <c r="E2083" i="4"/>
  <c r="F2083" i="4"/>
  <c r="G2083" i="4"/>
  <c r="H2083" i="4"/>
  <c r="I2083" i="4"/>
  <c r="K2083" i="4"/>
  <c r="L2083" i="4"/>
  <c r="M2083" i="4"/>
  <c r="O2083" i="4"/>
  <c r="AI2083" i="4"/>
  <c r="AJ2083" i="4"/>
  <c r="AK2083" i="4"/>
  <c r="AL2083" i="4"/>
  <c r="AN2083" i="4"/>
  <c r="AO2083" i="4"/>
  <c r="AP2083" i="4"/>
  <c r="AR2083" i="4"/>
  <c r="D2084" i="4"/>
  <c r="E2084" i="4"/>
  <c r="F2084" i="4"/>
  <c r="G2084" i="4"/>
  <c r="H2084" i="4"/>
  <c r="I2084" i="4"/>
  <c r="K2084" i="4"/>
  <c r="L2084" i="4"/>
  <c r="M2084" i="4"/>
  <c r="O2084" i="4"/>
  <c r="AI2084" i="4"/>
  <c r="AJ2084" i="4"/>
  <c r="AK2084" i="4"/>
  <c r="AL2084" i="4"/>
  <c r="AN2084" i="4"/>
  <c r="AO2084" i="4"/>
  <c r="AP2084" i="4"/>
  <c r="AR2084" i="4"/>
  <c r="D2085" i="4"/>
  <c r="E2085" i="4"/>
  <c r="F2085" i="4"/>
  <c r="G2085" i="4"/>
  <c r="H2085" i="4"/>
  <c r="I2085" i="4"/>
  <c r="K2085" i="4"/>
  <c r="L2085" i="4"/>
  <c r="M2085" i="4"/>
  <c r="O2085" i="4"/>
  <c r="AI2085" i="4"/>
  <c r="AJ2085" i="4"/>
  <c r="AK2085" i="4"/>
  <c r="AL2085" i="4"/>
  <c r="AN2085" i="4"/>
  <c r="AO2085" i="4"/>
  <c r="AP2085" i="4"/>
  <c r="AR2085" i="4"/>
  <c r="D2086" i="4"/>
  <c r="E2086" i="4"/>
  <c r="F2086" i="4"/>
  <c r="G2086" i="4"/>
  <c r="H2086" i="4"/>
  <c r="I2086" i="4"/>
  <c r="K2086" i="4"/>
  <c r="L2086" i="4"/>
  <c r="M2086" i="4"/>
  <c r="O2086" i="4"/>
  <c r="AI2086" i="4"/>
  <c r="AJ2086" i="4"/>
  <c r="AK2086" i="4"/>
  <c r="AL2086" i="4"/>
  <c r="AN2086" i="4"/>
  <c r="AO2086" i="4"/>
  <c r="AP2086" i="4"/>
  <c r="AR2086" i="4"/>
  <c r="D2087" i="4"/>
  <c r="E2087" i="4"/>
  <c r="F2087" i="4"/>
  <c r="G2087" i="4"/>
  <c r="H2087" i="4"/>
  <c r="I2087" i="4"/>
  <c r="K2087" i="4"/>
  <c r="L2087" i="4"/>
  <c r="M2087" i="4"/>
  <c r="O2087" i="4"/>
  <c r="AI2087" i="4"/>
  <c r="AJ2087" i="4"/>
  <c r="AK2087" i="4"/>
  <c r="AL2087" i="4"/>
  <c r="AN2087" i="4"/>
  <c r="AO2087" i="4"/>
  <c r="AP2087" i="4"/>
  <c r="AR2087" i="4"/>
  <c r="D2088" i="4"/>
  <c r="E2088" i="4"/>
  <c r="F2088" i="4"/>
  <c r="G2088" i="4"/>
  <c r="H2088" i="4"/>
  <c r="I2088" i="4"/>
  <c r="K2088" i="4"/>
  <c r="L2088" i="4"/>
  <c r="M2088" i="4"/>
  <c r="O2088" i="4"/>
  <c r="AI2088" i="4"/>
  <c r="AJ2088" i="4"/>
  <c r="AK2088" i="4"/>
  <c r="AL2088" i="4"/>
  <c r="AN2088" i="4"/>
  <c r="AO2088" i="4"/>
  <c r="AP2088" i="4"/>
  <c r="AR2088" i="4"/>
  <c r="D2089" i="4"/>
  <c r="E2089" i="4"/>
  <c r="F2089" i="4"/>
  <c r="G2089" i="4"/>
  <c r="H2089" i="4"/>
  <c r="I2089" i="4"/>
  <c r="K2089" i="4"/>
  <c r="L2089" i="4"/>
  <c r="M2089" i="4"/>
  <c r="O2089" i="4"/>
  <c r="AI2089" i="4"/>
  <c r="AJ2089" i="4"/>
  <c r="AK2089" i="4"/>
  <c r="AL2089" i="4"/>
  <c r="AN2089" i="4"/>
  <c r="AO2089" i="4"/>
  <c r="AP2089" i="4"/>
  <c r="AR2089" i="4"/>
  <c r="D2090" i="4"/>
  <c r="E2090" i="4"/>
  <c r="F2090" i="4"/>
  <c r="G2090" i="4"/>
  <c r="H2090" i="4"/>
  <c r="I2090" i="4"/>
  <c r="K2090" i="4"/>
  <c r="L2090" i="4"/>
  <c r="M2090" i="4"/>
  <c r="O2090" i="4"/>
  <c r="AI2090" i="4"/>
  <c r="AJ2090" i="4"/>
  <c r="AK2090" i="4"/>
  <c r="AL2090" i="4"/>
  <c r="AN2090" i="4"/>
  <c r="AO2090" i="4"/>
  <c r="AP2090" i="4"/>
  <c r="AR2090" i="4"/>
  <c r="D2091" i="4"/>
  <c r="E2091" i="4"/>
  <c r="F2091" i="4"/>
  <c r="G2091" i="4"/>
  <c r="H2091" i="4"/>
  <c r="I2091" i="4"/>
  <c r="K2091" i="4"/>
  <c r="L2091" i="4"/>
  <c r="M2091" i="4"/>
  <c r="O2091" i="4"/>
  <c r="AI2091" i="4"/>
  <c r="AJ2091" i="4"/>
  <c r="AK2091" i="4"/>
  <c r="AL2091" i="4"/>
  <c r="AN2091" i="4"/>
  <c r="AO2091" i="4"/>
  <c r="AP2091" i="4"/>
  <c r="AR2091" i="4"/>
  <c r="D2092" i="4"/>
  <c r="E2092" i="4"/>
  <c r="F2092" i="4"/>
  <c r="G2092" i="4"/>
  <c r="H2092" i="4"/>
  <c r="I2092" i="4"/>
  <c r="K2092" i="4"/>
  <c r="L2092" i="4"/>
  <c r="M2092" i="4"/>
  <c r="O2092" i="4"/>
  <c r="AI2092" i="4"/>
  <c r="AJ2092" i="4"/>
  <c r="AK2092" i="4"/>
  <c r="AL2092" i="4"/>
  <c r="AN2092" i="4"/>
  <c r="AO2092" i="4"/>
  <c r="AP2092" i="4"/>
  <c r="AR2092" i="4"/>
  <c r="D2093" i="4"/>
  <c r="E2093" i="4"/>
  <c r="F2093" i="4"/>
  <c r="G2093" i="4"/>
  <c r="H2093" i="4"/>
  <c r="I2093" i="4"/>
  <c r="K2093" i="4"/>
  <c r="L2093" i="4"/>
  <c r="M2093" i="4"/>
  <c r="O2093" i="4"/>
  <c r="AI2093" i="4"/>
  <c r="AJ2093" i="4"/>
  <c r="AK2093" i="4"/>
  <c r="AL2093" i="4"/>
  <c r="AN2093" i="4"/>
  <c r="AO2093" i="4"/>
  <c r="AP2093" i="4"/>
  <c r="AR2093" i="4"/>
  <c r="D2094" i="4"/>
  <c r="E2094" i="4"/>
  <c r="F2094" i="4"/>
  <c r="G2094" i="4"/>
  <c r="H2094" i="4"/>
  <c r="I2094" i="4"/>
  <c r="K2094" i="4"/>
  <c r="L2094" i="4"/>
  <c r="M2094" i="4"/>
  <c r="O2094" i="4"/>
  <c r="AI2094" i="4"/>
  <c r="AJ2094" i="4"/>
  <c r="AK2094" i="4"/>
  <c r="AL2094" i="4"/>
  <c r="AN2094" i="4"/>
  <c r="AO2094" i="4"/>
  <c r="AP2094" i="4"/>
  <c r="AR2094" i="4"/>
  <c r="D2095" i="4"/>
  <c r="E2095" i="4"/>
  <c r="F2095" i="4"/>
  <c r="G2095" i="4"/>
  <c r="H2095" i="4"/>
  <c r="I2095" i="4"/>
  <c r="K2095" i="4"/>
  <c r="L2095" i="4"/>
  <c r="M2095" i="4"/>
  <c r="O2095" i="4"/>
  <c r="AI2095" i="4"/>
  <c r="AJ2095" i="4"/>
  <c r="AK2095" i="4"/>
  <c r="AL2095" i="4"/>
  <c r="AN2095" i="4"/>
  <c r="AO2095" i="4"/>
  <c r="AP2095" i="4"/>
  <c r="AR2095" i="4"/>
  <c r="D2096" i="4"/>
  <c r="E2096" i="4"/>
  <c r="F2096" i="4"/>
  <c r="G2096" i="4"/>
  <c r="H2096" i="4"/>
  <c r="I2096" i="4"/>
  <c r="K2096" i="4"/>
  <c r="L2096" i="4"/>
  <c r="M2096" i="4"/>
  <c r="O2096" i="4"/>
  <c r="AI2096" i="4"/>
  <c r="AJ2096" i="4"/>
  <c r="AK2096" i="4"/>
  <c r="AL2096" i="4"/>
  <c r="AN2096" i="4"/>
  <c r="AO2096" i="4"/>
  <c r="AP2096" i="4"/>
  <c r="AR2096" i="4"/>
  <c r="D2097" i="4"/>
  <c r="E2097" i="4"/>
  <c r="F2097" i="4"/>
  <c r="G2097" i="4"/>
  <c r="H2097" i="4"/>
  <c r="I2097" i="4"/>
  <c r="K2097" i="4"/>
  <c r="L2097" i="4"/>
  <c r="M2097" i="4"/>
  <c r="O2097" i="4"/>
  <c r="AI2097" i="4"/>
  <c r="AJ2097" i="4"/>
  <c r="AK2097" i="4"/>
  <c r="AL2097" i="4"/>
  <c r="AN2097" i="4"/>
  <c r="AO2097" i="4"/>
  <c r="AP2097" i="4"/>
  <c r="AR2097" i="4"/>
  <c r="D2098" i="4"/>
  <c r="E2098" i="4"/>
  <c r="F2098" i="4"/>
  <c r="G2098" i="4"/>
  <c r="H2098" i="4"/>
  <c r="I2098" i="4"/>
  <c r="K2098" i="4"/>
  <c r="L2098" i="4"/>
  <c r="M2098" i="4"/>
  <c r="O2098" i="4"/>
  <c r="AI2098" i="4"/>
  <c r="AJ2098" i="4"/>
  <c r="AK2098" i="4"/>
  <c r="AL2098" i="4"/>
  <c r="AN2098" i="4"/>
  <c r="AO2098" i="4"/>
  <c r="AP2098" i="4"/>
  <c r="AR2098" i="4"/>
  <c r="D2099" i="4"/>
  <c r="E2099" i="4"/>
  <c r="F2099" i="4"/>
  <c r="G2099" i="4"/>
  <c r="H2099" i="4"/>
  <c r="I2099" i="4"/>
  <c r="K2099" i="4"/>
  <c r="L2099" i="4"/>
  <c r="M2099" i="4"/>
  <c r="O2099" i="4"/>
  <c r="AI2099" i="4"/>
  <c r="AJ2099" i="4"/>
  <c r="AK2099" i="4"/>
  <c r="AL2099" i="4"/>
  <c r="AN2099" i="4"/>
  <c r="AO2099" i="4"/>
  <c r="AP2099" i="4"/>
  <c r="AR2099" i="4"/>
  <c r="D2100" i="4"/>
  <c r="E2100" i="4"/>
  <c r="F2100" i="4"/>
  <c r="G2100" i="4"/>
  <c r="H2100" i="4"/>
  <c r="I2100" i="4"/>
  <c r="K2100" i="4"/>
  <c r="L2100" i="4"/>
  <c r="M2100" i="4"/>
  <c r="O2100" i="4"/>
  <c r="AI2100" i="4"/>
  <c r="AJ2100" i="4"/>
  <c r="AK2100" i="4"/>
  <c r="AL2100" i="4"/>
  <c r="AN2100" i="4"/>
  <c r="AO2100" i="4"/>
  <c r="AP2100" i="4"/>
  <c r="AR2100" i="4"/>
  <c r="D2101" i="4"/>
  <c r="E2101" i="4"/>
  <c r="F2101" i="4"/>
  <c r="G2101" i="4"/>
  <c r="H2101" i="4"/>
  <c r="I2101" i="4"/>
  <c r="K2101" i="4"/>
  <c r="L2101" i="4"/>
  <c r="M2101" i="4"/>
  <c r="O2101" i="4"/>
  <c r="AI2101" i="4"/>
  <c r="AJ2101" i="4"/>
  <c r="AK2101" i="4"/>
  <c r="AL2101" i="4"/>
  <c r="AN2101" i="4"/>
  <c r="AO2101" i="4"/>
  <c r="AP2101" i="4"/>
  <c r="AR2101" i="4"/>
  <c r="D2102" i="4"/>
  <c r="E2102" i="4"/>
  <c r="F2102" i="4"/>
  <c r="G2102" i="4"/>
  <c r="H2102" i="4"/>
  <c r="I2102" i="4"/>
  <c r="K2102" i="4"/>
  <c r="L2102" i="4"/>
  <c r="M2102" i="4"/>
  <c r="O2102" i="4"/>
  <c r="AI2102" i="4"/>
  <c r="AJ2102" i="4"/>
  <c r="AK2102" i="4"/>
  <c r="AL2102" i="4"/>
  <c r="AN2102" i="4"/>
  <c r="AO2102" i="4"/>
  <c r="AP2102" i="4"/>
  <c r="AR2102" i="4"/>
  <c r="D2103" i="4"/>
  <c r="E2103" i="4"/>
  <c r="F2103" i="4"/>
  <c r="G2103" i="4"/>
  <c r="H2103" i="4"/>
  <c r="I2103" i="4"/>
  <c r="K2103" i="4"/>
  <c r="L2103" i="4"/>
  <c r="M2103" i="4"/>
  <c r="O2103" i="4"/>
  <c r="AI2103" i="4"/>
  <c r="AJ2103" i="4"/>
  <c r="AK2103" i="4"/>
  <c r="AL2103" i="4"/>
  <c r="AN2103" i="4"/>
  <c r="AO2103" i="4"/>
  <c r="AP2103" i="4"/>
  <c r="AR2103" i="4"/>
  <c r="D2104" i="4"/>
  <c r="E2104" i="4"/>
  <c r="F2104" i="4"/>
  <c r="G2104" i="4"/>
  <c r="H2104" i="4"/>
  <c r="I2104" i="4"/>
  <c r="K2104" i="4"/>
  <c r="L2104" i="4"/>
  <c r="M2104" i="4"/>
  <c r="O2104" i="4"/>
  <c r="AI2104" i="4"/>
  <c r="AJ2104" i="4"/>
  <c r="AK2104" i="4"/>
  <c r="AL2104" i="4"/>
  <c r="AN2104" i="4"/>
  <c r="AO2104" i="4"/>
  <c r="AP2104" i="4"/>
  <c r="AR2104" i="4"/>
  <c r="D2105" i="4"/>
  <c r="E2105" i="4"/>
  <c r="F2105" i="4"/>
  <c r="G2105" i="4"/>
  <c r="H2105" i="4"/>
  <c r="I2105" i="4"/>
  <c r="K2105" i="4"/>
  <c r="L2105" i="4"/>
  <c r="M2105" i="4"/>
  <c r="O2105" i="4"/>
  <c r="AI2105" i="4"/>
  <c r="AJ2105" i="4"/>
  <c r="AK2105" i="4"/>
  <c r="AL2105" i="4"/>
  <c r="AN2105" i="4"/>
  <c r="AO2105" i="4"/>
  <c r="AP2105" i="4"/>
  <c r="AR2105" i="4"/>
  <c r="D2106" i="4"/>
  <c r="E2106" i="4"/>
  <c r="F2106" i="4"/>
  <c r="G2106" i="4"/>
  <c r="H2106" i="4"/>
  <c r="I2106" i="4"/>
  <c r="K2106" i="4"/>
  <c r="L2106" i="4"/>
  <c r="M2106" i="4"/>
  <c r="O2106" i="4"/>
  <c r="AI2106" i="4"/>
  <c r="AJ2106" i="4"/>
  <c r="AK2106" i="4"/>
  <c r="AL2106" i="4"/>
  <c r="AN2106" i="4"/>
  <c r="AO2106" i="4"/>
  <c r="AP2106" i="4"/>
  <c r="AR2106" i="4"/>
  <c r="D2107" i="4"/>
  <c r="E2107" i="4"/>
  <c r="F2107" i="4"/>
  <c r="G2107" i="4"/>
  <c r="H2107" i="4"/>
  <c r="I2107" i="4"/>
  <c r="K2107" i="4"/>
  <c r="L2107" i="4"/>
  <c r="M2107" i="4"/>
  <c r="O2107" i="4"/>
  <c r="AI2107" i="4"/>
  <c r="AJ2107" i="4"/>
  <c r="AK2107" i="4"/>
  <c r="AL2107" i="4"/>
  <c r="AN2107" i="4"/>
  <c r="AO2107" i="4"/>
  <c r="AP2107" i="4"/>
  <c r="AR2107" i="4"/>
  <c r="D2108" i="4"/>
  <c r="E2108" i="4"/>
  <c r="F2108" i="4"/>
  <c r="G2108" i="4"/>
  <c r="H2108" i="4"/>
  <c r="I2108" i="4"/>
  <c r="K2108" i="4"/>
  <c r="L2108" i="4"/>
  <c r="M2108" i="4"/>
  <c r="O2108" i="4"/>
  <c r="AI2108" i="4"/>
  <c r="AJ2108" i="4"/>
  <c r="AK2108" i="4"/>
  <c r="AL2108" i="4"/>
  <c r="AN2108" i="4"/>
  <c r="AO2108" i="4"/>
  <c r="AP2108" i="4"/>
  <c r="AR2108" i="4"/>
  <c r="D2109" i="4"/>
  <c r="E2109" i="4"/>
  <c r="F2109" i="4"/>
  <c r="G2109" i="4"/>
  <c r="H2109" i="4"/>
  <c r="I2109" i="4"/>
  <c r="K2109" i="4"/>
  <c r="L2109" i="4"/>
  <c r="M2109" i="4"/>
  <c r="O2109" i="4"/>
  <c r="AI2109" i="4"/>
  <c r="AJ2109" i="4"/>
  <c r="AK2109" i="4"/>
  <c r="AL2109" i="4"/>
  <c r="AN2109" i="4"/>
  <c r="AO2109" i="4"/>
  <c r="AP2109" i="4"/>
  <c r="AR2109" i="4"/>
  <c r="D2110" i="4"/>
  <c r="E2110" i="4"/>
  <c r="F2110" i="4"/>
  <c r="G2110" i="4"/>
  <c r="H2110" i="4"/>
  <c r="I2110" i="4"/>
  <c r="K2110" i="4"/>
  <c r="L2110" i="4"/>
  <c r="M2110" i="4"/>
  <c r="O2110" i="4"/>
  <c r="AI2110" i="4"/>
  <c r="AJ2110" i="4"/>
  <c r="AK2110" i="4"/>
  <c r="AL2110" i="4"/>
  <c r="AN2110" i="4"/>
  <c r="AO2110" i="4"/>
  <c r="AP2110" i="4"/>
  <c r="AR2110" i="4"/>
  <c r="D2111" i="4"/>
  <c r="E2111" i="4"/>
  <c r="F2111" i="4"/>
  <c r="G2111" i="4"/>
  <c r="H2111" i="4"/>
  <c r="I2111" i="4"/>
  <c r="K2111" i="4"/>
  <c r="L2111" i="4"/>
  <c r="M2111" i="4"/>
  <c r="O2111" i="4"/>
  <c r="AI2111" i="4"/>
  <c r="AJ2111" i="4"/>
  <c r="AK2111" i="4"/>
  <c r="AL2111" i="4"/>
  <c r="AN2111" i="4"/>
  <c r="AO2111" i="4"/>
  <c r="AP2111" i="4"/>
  <c r="AR2111" i="4"/>
  <c r="D2112" i="4"/>
  <c r="E2112" i="4"/>
  <c r="F2112" i="4"/>
  <c r="G2112" i="4"/>
  <c r="H2112" i="4"/>
  <c r="I2112" i="4"/>
  <c r="K2112" i="4"/>
  <c r="L2112" i="4"/>
  <c r="M2112" i="4"/>
  <c r="O2112" i="4"/>
  <c r="AI2112" i="4"/>
  <c r="AJ2112" i="4"/>
  <c r="AK2112" i="4"/>
  <c r="AL2112" i="4"/>
  <c r="AN2112" i="4"/>
  <c r="AO2112" i="4"/>
  <c r="AP2112" i="4"/>
  <c r="AR2112" i="4"/>
  <c r="D2113" i="4"/>
  <c r="E2113" i="4"/>
  <c r="F2113" i="4"/>
  <c r="G2113" i="4"/>
  <c r="H2113" i="4"/>
  <c r="I2113" i="4"/>
  <c r="K2113" i="4"/>
  <c r="L2113" i="4"/>
  <c r="M2113" i="4"/>
  <c r="O2113" i="4"/>
  <c r="AI2113" i="4"/>
  <c r="AJ2113" i="4"/>
  <c r="AK2113" i="4"/>
  <c r="AL2113" i="4"/>
  <c r="AN2113" i="4"/>
  <c r="AO2113" i="4"/>
  <c r="AP2113" i="4"/>
  <c r="AR2113" i="4"/>
  <c r="D2114" i="4"/>
  <c r="E2114" i="4"/>
  <c r="F2114" i="4"/>
  <c r="G2114" i="4"/>
  <c r="H2114" i="4"/>
  <c r="I2114" i="4"/>
  <c r="K2114" i="4"/>
  <c r="L2114" i="4"/>
  <c r="M2114" i="4"/>
  <c r="O2114" i="4"/>
  <c r="AI2114" i="4"/>
  <c r="AJ2114" i="4"/>
  <c r="AK2114" i="4"/>
  <c r="AL2114" i="4"/>
  <c r="AN2114" i="4"/>
  <c r="AO2114" i="4"/>
  <c r="AP2114" i="4"/>
  <c r="AR2114" i="4"/>
  <c r="D2115" i="4"/>
  <c r="E2115" i="4"/>
  <c r="F2115" i="4"/>
  <c r="G2115" i="4"/>
  <c r="H2115" i="4"/>
  <c r="I2115" i="4"/>
  <c r="K2115" i="4"/>
  <c r="L2115" i="4"/>
  <c r="M2115" i="4"/>
  <c r="O2115" i="4"/>
  <c r="AI2115" i="4"/>
  <c r="AJ2115" i="4"/>
  <c r="AK2115" i="4"/>
  <c r="AL2115" i="4"/>
  <c r="AN2115" i="4"/>
  <c r="AO2115" i="4"/>
  <c r="AP2115" i="4"/>
  <c r="AR2115" i="4"/>
  <c r="D2116" i="4"/>
  <c r="E2116" i="4"/>
  <c r="F2116" i="4"/>
  <c r="G2116" i="4"/>
  <c r="H2116" i="4"/>
  <c r="I2116" i="4"/>
  <c r="K2116" i="4"/>
  <c r="L2116" i="4"/>
  <c r="M2116" i="4"/>
  <c r="O2116" i="4"/>
  <c r="AI2116" i="4"/>
  <c r="AJ2116" i="4"/>
  <c r="AK2116" i="4"/>
  <c r="AL2116" i="4"/>
  <c r="AN2116" i="4"/>
  <c r="AO2116" i="4"/>
  <c r="AP2116" i="4"/>
  <c r="AR2116" i="4"/>
  <c r="D2117" i="4"/>
  <c r="E2117" i="4"/>
  <c r="F2117" i="4"/>
  <c r="G2117" i="4"/>
  <c r="H2117" i="4"/>
  <c r="I2117" i="4"/>
  <c r="K2117" i="4"/>
  <c r="L2117" i="4"/>
  <c r="M2117" i="4"/>
  <c r="O2117" i="4"/>
  <c r="AI2117" i="4"/>
  <c r="AJ2117" i="4"/>
  <c r="AK2117" i="4"/>
  <c r="AL2117" i="4"/>
  <c r="AN2117" i="4"/>
  <c r="AO2117" i="4"/>
  <c r="AP2117" i="4"/>
  <c r="AR2117" i="4"/>
  <c r="D2118" i="4"/>
  <c r="E2118" i="4"/>
  <c r="F2118" i="4"/>
  <c r="G2118" i="4"/>
  <c r="H2118" i="4"/>
  <c r="I2118" i="4"/>
  <c r="K2118" i="4"/>
  <c r="L2118" i="4"/>
  <c r="M2118" i="4"/>
  <c r="O2118" i="4"/>
  <c r="AI2118" i="4"/>
  <c r="AJ2118" i="4"/>
  <c r="AK2118" i="4"/>
  <c r="AL2118" i="4"/>
  <c r="AN2118" i="4"/>
  <c r="AO2118" i="4"/>
  <c r="AP2118" i="4"/>
  <c r="AR2118" i="4"/>
  <c r="D2119" i="4"/>
  <c r="E2119" i="4"/>
  <c r="F2119" i="4"/>
  <c r="G2119" i="4"/>
  <c r="H2119" i="4"/>
  <c r="I2119" i="4"/>
  <c r="K2119" i="4"/>
  <c r="L2119" i="4"/>
  <c r="M2119" i="4"/>
  <c r="O2119" i="4"/>
  <c r="AI2119" i="4"/>
  <c r="AJ2119" i="4"/>
  <c r="AK2119" i="4"/>
  <c r="AL2119" i="4"/>
  <c r="AN2119" i="4"/>
  <c r="AO2119" i="4"/>
  <c r="AP2119" i="4"/>
  <c r="AR2119" i="4"/>
  <c r="D2120" i="4"/>
  <c r="E2120" i="4"/>
  <c r="F2120" i="4"/>
  <c r="G2120" i="4"/>
  <c r="H2120" i="4"/>
  <c r="I2120" i="4"/>
  <c r="K2120" i="4"/>
  <c r="L2120" i="4"/>
  <c r="M2120" i="4"/>
  <c r="O2120" i="4"/>
  <c r="AI2120" i="4"/>
  <c r="AJ2120" i="4"/>
  <c r="AK2120" i="4"/>
  <c r="AL2120" i="4"/>
  <c r="AN2120" i="4"/>
  <c r="AO2120" i="4"/>
  <c r="AP2120" i="4"/>
  <c r="AR2120" i="4"/>
  <c r="D2121" i="4"/>
  <c r="E2121" i="4"/>
  <c r="F2121" i="4"/>
  <c r="G2121" i="4"/>
  <c r="H2121" i="4"/>
  <c r="I2121" i="4"/>
  <c r="K2121" i="4"/>
  <c r="L2121" i="4"/>
  <c r="M2121" i="4"/>
  <c r="O2121" i="4"/>
  <c r="AI2121" i="4"/>
  <c r="AJ2121" i="4"/>
  <c r="AK2121" i="4"/>
  <c r="AL2121" i="4"/>
  <c r="AN2121" i="4"/>
  <c r="AO2121" i="4"/>
  <c r="AP2121" i="4"/>
  <c r="AR2121" i="4"/>
  <c r="D2122" i="4"/>
  <c r="E2122" i="4"/>
  <c r="F2122" i="4"/>
  <c r="G2122" i="4"/>
  <c r="H2122" i="4"/>
  <c r="I2122" i="4"/>
  <c r="K2122" i="4"/>
  <c r="L2122" i="4"/>
  <c r="M2122" i="4"/>
  <c r="O2122" i="4"/>
  <c r="AI2122" i="4"/>
  <c r="AJ2122" i="4"/>
  <c r="AK2122" i="4"/>
  <c r="AL2122" i="4"/>
  <c r="AN2122" i="4"/>
  <c r="AO2122" i="4"/>
  <c r="AP2122" i="4"/>
  <c r="AR2122" i="4"/>
  <c r="D2123" i="4"/>
  <c r="E2123" i="4"/>
  <c r="F2123" i="4"/>
  <c r="G2123" i="4"/>
  <c r="H2123" i="4"/>
  <c r="I2123" i="4"/>
  <c r="K2123" i="4"/>
  <c r="L2123" i="4"/>
  <c r="M2123" i="4"/>
  <c r="O2123" i="4"/>
  <c r="AI2123" i="4"/>
  <c r="AJ2123" i="4"/>
  <c r="AK2123" i="4"/>
  <c r="AL2123" i="4"/>
  <c r="AN2123" i="4"/>
  <c r="AO2123" i="4"/>
  <c r="AP2123" i="4"/>
  <c r="AR2123" i="4"/>
  <c r="D2124" i="4"/>
  <c r="E2124" i="4"/>
  <c r="F2124" i="4"/>
  <c r="G2124" i="4"/>
  <c r="H2124" i="4"/>
  <c r="I2124" i="4"/>
  <c r="K2124" i="4"/>
  <c r="L2124" i="4"/>
  <c r="M2124" i="4"/>
  <c r="O2124" i="4"/>
  <c r="AI2124" i="4"/>
  <c r="AJ2124" i="4"/>
  <c r="AK2124" i="4"/>
  <c r="AL2124" i="4"/>
  <c r="AN2124" i="4"/>
  <c r="AO2124" i="4"/>
  <c r="AP2124" i="4"/>
  <c r="AR2124" i="4"/>
  <c r="D2125" i="4"/>
  <c r="E2125" i="4"/>
  <c r="F2125" i="4"/>
  <c r="G2125" i="4"/>
  <c r="H2125" i="4"/>
  <c r="I2125" i="4"/>
  <c r="K2125" i="4"/>
  <c r="L2125" i="4"/>
  <c r="M2125" i="4"/>
  <c r="O2125" i="4"/>
  <c r="AI2125" i="4"/>
  <c r="AJ2125" i="4"/>
  <c r="AK2125" i="4"/>
  <c r="AL2125" i="4"/>
  <c r="AN2125" i="4"/>
  <c r="AO2125" i="4"/>
  <c r="AP2125" i="4"/>
  <c r="AR2125" i="4"/>
  <c r="D2126" i="4"/>
  <c r="E2126" i="4"/>
  <c r="F2126" i="4"/>
  <c r="G2126" i="4"/>
  <c r="H2126" i="4"/>
  <c r="I2126" i="4"/>
  <c r="K2126" i="4"/>
  <c r="L2126" i="4"/>
  <c r="M2126" i="4"/>
  <c r="O2126" i="4"/>
  <c r="AI2126" i="4"/>
  <c r="AJ2126" i="4"/>
  <c r="AK2126" i="4"/>
  <c r="AL2126" i="4"/>
  <c r="AN2126" i="4"/>
  <c r="AO2126" i="4"/>
  <c r="AP2126" i="4"/>
  <c r="AR2126" i="4"/>
  <c r="D2127" i="4"/>
  <c r="E2127" i="4"/>
  <c r="F2127" i="4"/>
  <c r="G2127" i="4"/>
  <c r="H2127" i="4"/>
  <c r="I2127" i="4"/>
  <c r="K2127" i="4"/>
  <c r="L2127" i="4"/>
  <c r="M2127" i="4"/>
  <c r="O2127" i="4"/>
  <c r="AI2127" i="4"/>
  <c r="AJ2127" i="4"/>
  <c r="AK2127" i="4"/>
  <c r="AL2127" i="4"/>
  <c r="AN2127" i="4"/>
  <c r="AO2127" i="4"/>
  <c r="AP2127" i="4"/>
  <c r="AR2127" i="4"/>
  <c r="D2128" i="4"/>
  <c r="E2128" i="4"/>
  <c r="F2128" i="4"/>
  <c r="G2128" i="4"/>
  <c r="H2128" i="4"/>
  <c r="I2128" i="4"/>
  <c r="K2128" i="4"/>
  <c r="L2128" i="4"/>
  <c r="M2128" i="4"/>
  <c r="O2128" i="4"/>
  <c r="AI2128" i="4"/>
  <c r="AJ2128" i="4"/>
  <c r="AK2128" i="4"/>
  <c r="AL2128" i="4"/>
  <c r="AN2128" i="4"/>
  <c r="AO2128" i="4"/>
  <c r="AP2128" i="4"/>
  <c r="AR2128" i="4"/>
  <c r="D2129" i="4"/>
  <c r="E2129" i="4"/>
  <c r="F2129" i="4"/>
  <c r="G2129" i="4"/>
  <c r="H2129" i="4"/>
  <c r="I2129" i="4"/>
  <c r="K2129" i="4"/>
  <c r="L2129" i="4"/>
  <c r="M2129" i="4"/>
  <c r="O2129" i="4"/>
  <c r="AI2129" i="4"/>
  <c r="AJ2129" i="4"/>
  <c r="AK2129" i="4"/>
  <c r="AL2129" i="4"/>
  <c r="AN2129" i="4"/>
  <c r="AO2129" i="4"/>
  <c r="AP2129" i="4"/>
  <c r="AR2129" i="4"/>
  <c r="D2130" i="4"/>
  <c r="E2130" i="4"/>
  <c r="F2130" i="4"/>
  <c r="G2130" i="4"/>
  <c r="H2130" i="4"/>
  <c r="I2130" i="4"/>
  <c r="K2130" i="4"/>
  <c r="L2130" i="4"/>
  <c r="M2130" i="4"/>
  <c r="O2130" i="4"/>
  <c r="AI2130" i="4"/>
  <c r="AJ2130" i="4"/>
  <c r="AK2130" i="4"/>
  <c r="AL2130" i="4"/>
  <c r="AN2130" i="4"/>
  <c r="AO2130" i="4"/>
  <c r="AP2130" i="4"/>
  <c r="AR2130" i="4"/>
  <c r="D2131" i="4"/>
  <c r="E2131" i="4"/>
  <c r="F2131" i="4"/>
  <c r="G2131" i="4"/>
  <c r="H2131" i="4"/>
  <c r="I2131" i="4"/>
  <c r="K2131" i="4"/>
  <c r="L2131" i="4"/>
  <c r="M2131" i="4"/>
  <c r="O2131" i="4"/>
  <c r="AI2131" i="4"/>
  <c r="AJ2131" i="4"/>
  <c r="AK2131" i="4"/>
  <c r="AL2131" i="4"/>
  <c r="AN2131" i="4"/>
  <c r="AO2131" i="4"/>
  <c r="AP2131" i="4"/>
  <c r="AR2131" i="4"/>
  <c r="D2132" i="4"/>
  <c r="E2132" i="4"/>
  <c r="F2132" i="4"/>
  <c r="G2132" i="4"/>
  <c r="H2132" i="4"/>
  <c r="I2132" i="4"/>
  <c r="K2132" i="4"/>
  <c r="L2132" i="4"/>
  <c r="M2132" i="4"/>
  <c r="O2132" i="4"/>
  <c r="AI2132" i="4"/>
  <c r="AJ2132" i="4"/>
  <c r="AK2132" i="4"/>
  <c r="AL2132" i="4"/>
  <c r="AN2132" i="4"/>
  <c r="AO2132" i="4"/>
  <c r="AP2132" i="4"/>
  <c r="AR2132" i="4"/>
  <c r="D2133" i="4"/>
  <c r="E2133" i="4"/>
  <c r="F2133" i="4"/>
  <c r="G2133" i="4"/>
  <c r="H2133" i="4"/>
  <c r="I2133" i="4"/>
  <c r="K2133" i="4"/>
  <c r="L2133" i="4"/>
  <c r="M2133" i="4"/>
  <c r="O2133" i="4"/>
  <c r="AI2133" i="4"/>
  <c r="AJ2133" i="4"/>
  <c r="AK2133" i="4"/>
  <c r="AL2133" i="4"/>
  <c r="AN2133" i="4"/>
  <c r="AO2133" i="4"/>
  <c r="AP2133" i="4"/>
  <c r="AR2133" i="4"/>
  <c r="D2134" i="4"/>
  <c r="E2134" i="4"/>
  <c r="F2134" i="4"/>
  <c r="G2134" i="4"/>
  <c r="H2134" i="4"/>
  <c r="I2134" i="4"/>
  <c r="K2134" i="4"/>
  <c r="L2134" i="4"/>
  <c r="M2134" i="4"/>
  <c r="O2134" i="4"/>
  <c r="AI2134" i="4"/>
  <c r="AJ2134" i="4"/>
  <c r="AK2134" i="4"/>
  <c r="AL2134" i="4"/>
  <c r="AN2134" i="4"/>
  <c r="AO2134" i="4"/>
  <c r="AP2134" i="4"/>
  <c r="AR2134" i="4"/>
  <c r="D2135" i="4"/>
  <c r="E2135" i="4"/>
  <c r="F2135" i="4"/>
  <c r="G2135" i="4"/>
  <c r="H2135" i="4"/>
  <c r="I2135" i="4"/>
  <c r="K2135" i="4"/>
  <c r="L2135" i="4"/>
  <c r="M2135" i="4"/>
  <c r="O2135" i="4"/>
  <c r="AI2135" i="4"/>
  <c r="AJ2135" i="4"/>
  <c r="AK2135" i="4"/>
  <c r="AL2135" i="4"/>
  <c r="AN2135" i="4"/>
  <c r="AO2135" i="4"/>
  <c r="AP2135" i="4"/>
  <c r="AR2135" i="4"/>
  <c r="D2136" i="4"/>
  <c r="E2136" i="4"/>
  <c r="F2136" i="4"/>
  <c r="G2136" i="4"/>
  <c r="H2136" i="4"/>
  <c r="I2136" i="4"/>
  <c r="K2136" i="4"/>
  <c r="L2136" i="4"/>
  <c r="M2136" i="4"/>
  <c r="O2136" i="4"/>
  <c r="AI2136" i="4"/>
  <c r="AJ2136" i="4"/>
  <c r="AK2136" i="4"/>
  <c r="AL2136" i="4"/>
  <c r="AN2136" i="4"/>
  <c r="AO2136" i="4"/>
  <c r="AP2136" i="4"/>
  <c r="AR2136" i="4"/>
  <c r="D2137" i="4"/>
  <c r="E2137" i="4"/>
  <c r="F2137" i="4"/>
  <c r="G2137" i="4"/>
  <c r="H2137" i="4"/>
  <c r="I2137" i="4"/>
  <c r="K2137" i="4"/>
  <c r="L2137" i="4"/>
  <c r="M2137" i="4"/>
  <c r="O2137" i="4"/>
  <c r="AI2137" i="4"/>
  <c r="AJ2137" i="4"/>
  <c r="AK2137" i="4"/>
  <c r="AL2137" i="4"/>
  <c r="AN2137" i="4"/>
  <c r="AO2137" i="4"/>
  <c r="AP2137" i="4"/>
  <c r="AR2137" i="4"/>
  <c r="D2138" i="4"/>
  <c r="E2138" i="4"/>
  <c r="F2138" i="4"/>
  <c r="G2138" i="4"/>
  <c r="H2138" i="4"/>
  <c r="I2138" i="4"/>
  <c r="K2138" i="4"/>
  <c r="L2138" i="4"/>
  <c r="M2138" i="4"/>
  <c r="O2138" i="4"/>
  <c r="AI2138" i="4"/>
  <c r="AJ2138" i="4"/>
  <c r="AK2138" i="4"/>
  <c r="AL2138" i="4"/>
  <c r="AN2138" i="4"/>
  <c r="AO2138" i="4"/>
  <c r="AP2138" i="4"/>
  <c r="AR2138" i="4"/>
  <c r="D2139" i="4"/>
  <c r="E2139" i="4"/>
  <c r="F2139" i="4"/>
  <c r="G2139" i="4"/>
  <c r="H2139" i="4"/>
  <c r="I2139" i="4"/>
  <c r="K2139" i="4"/>
  <c r="L2139" i="4"/>
  <c r="M2139" i="4"/>
  <c r="O2139" i="4"/>
  <c r="AI2139" i="4"/>
  <c r="AJ2139" i="4"/>
  <c r="AK2139" i="4"/>
  <c r="AL2139" i="4"/>
  <c r="AN2139" i="4"/>
  <c r="AO2139" i="4"/>
  <c r="AP2139" i="4"/>
  <c r="AR2139" i="4"/>
  <c r="D2140" i="4"/>
  <c r="E2140" i="4"/>
  <c r="F2140" i="4"/>
  <c r="G2140" i="4"/>
  <c r="H2140" i="4"/>
  <c r="I2140" i="4"/>
  <c r="K2140" i="4"/>
  <c r="L2140" i="4"/>
  <c r="M2140" i="4"/>
  <c r="O2140" i="4"/>
  <c r="AI2140" i="4"/>
  <c r="AJ2140" i="4"/>
  <c r="AK2140" i="4"/>
  <c r="AL2140" i="4"/>
  <c r="AN2140" i="4"/>
  <c r="AO2140" i="4"/>
  <c r="AP2140" i="4"/>
  <c r="AR2140" i="4"/>
  <c r="D2141" i="4"/>
  <c r="E2141" i="4"/>
  <c r="F2141" i="4"/>
  <c r="G2141" i="4"/>
  <c r="H2141" i="4"/>
  <c r="I2141" i="4"/>
  <c r="K2141" i="4"/>
  <c r="L2141" i="4"/>
  <c r="M2141" i="4"/>
  <c r="O2141" i="4"/>
  <c r="AI2141" i="4"/>
  <c r="AJ2141" i="4"/>
  <c r="AK2141" i="4"/>
  <c r="AL2141" i="4"/>
  <c r="AN2141" i="4"/>
  <c r="AO2141" i="4"/>
  <c r="AP2141" i="4"/>
  <c r="AR2141" i="4"/>
  <c r="D2142" i="4"/>
  <c r="E2142" i="4"/>
  <c r="F2142" i="4"/>
  <c r="G2142" i="4"/>
  <c r="H2142" i="4"/>
  <c r="I2142" i="4"/>
  <c r="K2142" i="4"/>
  <c r="L2142" i="4"/>
  <c r="M2142" i="4"/>
  <c r="O2142" i="4"/>
  <c r="AI2142" i="4"/>
  <c r="AJ2142" i="4"/>
  <c r="AK2142" i="4"/>
  <c r="AL2142" i="4"/>
  <c r="AN2142" i="4"/>
  <c r="AO2142" i="4"/>
  <c r="AP2142" i="4"/>
  <c r="AR2142" i="4"/>
  <c r="D2143" i="4"/>
  <c r="E2143" i="4"/>
  <c r="F2143" i="4"/>
  <c r="G2143" i="4"/>
  <c r="H2143" i="4"/>
  <c r="I2143" i="4"/>
  <c r="K2143" i="4"/>
  <c r="L2143" i="4"/>
  <c r="M2143" i="4"/>
  <c r="O2143" i="4"/>
  <c r="AI2143" i="4"/>
  <c r="AJ2143" i="4"/>
  <c r="AK2143" i="4"/>
  <c r="AL2143" i="4"/>
  <c r="AN2143" i="4"/>
  <c r="AO2143" i="4"/>
  <c r="AP2143" i="4"/>
  <c r="AR2143" i="4"/>
  <c r="D2144" i="4"/>
  <c r="E2144" i="4"/>
  <c r="F2144" i="4"/>
  <c r="G2144" i="4"/>
  <c r="H2144" i="4"/>
  <c r="I2144" i="4"/>
  <c r="K2144" i="4"/>
  <c r="L2144" i="4"/>
  <c r="M2144" i="4"/>
  <c r="O2144" i="4"/>
  <c r="AI2144" i="4"/>
  <c r="AJ2144" i="4"/>
  <c r="AK2144" i="4"/>
  <c r="AL2144" i="4"/>
  <c r="AN2144" i="4"/>
  <c r="AO2144" i="4"/>
  <c r="AP2144" i="4"/>
  <c r="AR2144" i="4"/>
  <c r="D2145" i="4"/>
  <c r="E2145" i="4"/>
  <c r="F2145" i="4"/>
  <c r="G2145" i="4"/>
  <c r="H2145" i="4"/>
  <c r="I2145" i="4"/>
  <c r="K2145" i="4"/>
  <c r="L2145" i="4"/>
  <c r="M2145" i="4"/>
  <c r="O2145" i="4"/>
  <c r="AI2145" i="4"/>
  <c r="AJ2145" i="4"/>
  <c r="AK2145" i="4"/>
  <c r="AL2145" i="4"/>
  <c r="AN2145" i="4"/>
  <c r="AO2145" i="4"/>
  <c r="AP2145" i="4"/>
  <c r="AR2145" i="4"/>
  <c r="D2146" i="4"/>
  <c r="E2146" i="4"/>
  <c r="F2146" i="4"/>
  <c r="G2146" i="4"/>
  <c r="H2146" i="4"/>
  <c r="I2146" i="4"/>
  <c r="K2146" i="4"/>
  <c r="L2146" i="4"/>
  <c r="M2146" i="4"/>
  <c r="O2146" i="4"/>
  <c r="AI2146" i="4"/>
  <c r="AJ2146" i="4"/>
  <c r="AK2146" i="4"/>
  <c r="AL2146" i="4"/>
  <c r="AN2146" i="4"/>
  <c r="AO2146" i="4"/>
  <c r="AP2146" i="4"/>
  <c r="AR2146" i="4"/>
  <c r="D2147" i="4"/>
  <c r="E2147" i="4"/>
  <c r="F2147" i="4"/>
  <c r="G2147" i="4"/>
  <c r="H2147" i="4"/>
  <c r="I2147" i="4"/>
  <c r="K2147" i="4"/>
  <c r="L2147" i="4"/>
  <c r="M2147" i="4"/>
  <c r="O2147" i="4"/>
  <c r="AI2147" i="4"/>
  <c r="AJ2147" i="4"/>
  <c r="AK2147" i="4"/>
  <c r="AL2147" i="4"/>
  <c r="AN2147" i="4"/>
  <c r="AO2147" i="4"/>
  <c r="AP2147" i="4"/>
  <c r="AR2147" i="4"/>
  <c r="D2148" i="4"/>
  <c r="E2148" i="4"/>
  <c r="F2148" i="4"/>
  <c r="G2148" i="4"/>
  <c r="H2148" i="4"/>
  <c r="I2148" i="4"/>
  <c r="K2148" i="4"/>
  <c r="L2148" i="4"/>
  <c r="M2148" i="4"/>
  <c r="O2148" i="4"/>
  <c r="AI2148" i="4"/>
  <c r="AJ2148" i="4"/>
  <c r="AK2148" i="4"/>
  <c r="AL2148" i="4"/>
  <c r="AN2148" i="4"/>
  <c r="AO2148" i="4"/>
  <c r="AP2148" i="4"/>
  <c r="AR2148" i="4"/>
  <c r="D2149" i="4"/>
  <c r="E2149" i="4"/>
  <c r="F2149" i="4"/>
  <c r="G2149" i="4"/>
  <c r="H2149" i="4"/>
  <c r="I2149" i="4"/>
  <c r="K2149" i="4"/>
  <c r="L2149" i="4"/>
  <c r="M2149" i="4"/>
  <c r="O2149" i="4"/>
  <c r="AI2149" i="4"/>
  <c r="AJ2149" i="4"/>
  <c r="AK2149" i="4"/>
  <c r="AL2149" i="4"/>
  <c r="AN2149" i="4"/>
  <c r="AO2149" i="4"/>
  <c r="AP2149" i="4"/>
  <c r="AR2149" i="4"/>
  <c r="D2150" i="4"/>
  <c r="E2150" i="4"/>
  <c r="F2150" i="4"/>
  <c r="G2150" i="4"/>
  <c r="H2150" i="4"/>
  <c r="I2150" i="4"/>
  <c r="K2150" i="4"/>
  <c r="L2150" i="4"/>
  <c r="M2150" i="4"/>
  <c r="O2150" i="4"/>
  <c r="AI2150" i="4"/>
  <c r="AJ2150" i="4"/>
  <c r="AK2150" i="4"/>
  <c r="AL2150" i="4"/>
  <c r="AN2150" i="4"/>
  <c r="AO2150" i="4"/>
  <c r="AP2150" i="4"/>
  <c r="AR2150" i="4"/>
  <c r="D2151" i="4"/>
  <c r="E2151" i="4"/>
  <c r="F2151" i="4"/>
  <c r="G2151" i="4"/>
  <c r="H2151" i="4"/>
  <c r="I2151" i="4"/>
  <c r="K2151" i="4"/>
  <c r="L2151" i="4"/>
  <c r="M2151" i="4"/>
  <c r="O2151" i="4"/>
  <c r="AI2151" i="4"/>
  <c r="AJ2151" i="4"/>
  <c r="AK2151" i="4"/>
  <c r="AL2151" i="4"/>
  <c r="AN2151" i="4"/>
  <c r="AO2151" i="4"/>
  <c r="AP2151" i="4"/>
  <c r="AR2151" i="4"/>
  <c r="D2153" i="4"/>
  <c r="E2153" i="4"/>
  <c r="F2153" i="4"/>
  <c r="G2153" i="4"/>
  <c r="H2153" i="4"/>
  <c r="I2153" i="4"/>
  <c r="K2153" i="4"/>
  <c r="L2153" i="4"/>
  <c r="M2153" i="4"/>
  <c r="O2153" i="4"/>
  <c r="AI2153" i="4"/>
  <c r="AJ2153" i="4"/>
  <c r="AK2153" i="4"/>
  <c r="AL2153" i="4"/>
  <c r="AN2153" i="4"/>
  <c r="AO2153" i="4"/>
  <c r="AP2153" i="4"/>
  <c r="AR2153" i="4"/>
  <c r="D2154" i="4"/>
  <c r="E2154" i="4"/>
  <c r="F2154" i="4"/>
  <c r="G2154" i="4"/>
  <c r="H2154" i="4"/>
  <c r="I2154" i="4"/>
  <c r="K2154" i="4"/>
  <c r="L2154" i="4"/>
  <c r="M2154" i="4"/>
  <c r="O2154" i="4"/>
  <c r="AI2154" i="4"/>
  <c r="AJ2154" i="4"/>
  <c r="AK2154" i="4"/>
  <c r="AL2154" i="4"/>
  <c r="AN2154" i="4"/>
  <c r="AO2154" i="4"/>
  <c r="AP2154" i="4"/>
  <c r="AR2154" i="4"/>
  <c r="D2155" i="4"/>
  <c r="E2155" i="4"/>
  <c r="F2155" i="4"/>
  <c r="G2155" i="4"/>
  <c r="H2155" i="4"/>
  <c r="I2155" i="4"/>
  <c r="K2155" i="4"/>
  <c r="L2155" i="4"/>
  <c r="M2155" i="4"/>
  <c r="O2155" i="4"/>
  <c r="AI2155" i="4"/>
  <c r="AJ2155" i="4"/>
  <c r="AK2155" i="4"/>
  <c r="AL2155" i="4"/>
  <c r="AN2155" i="4"/>
  <c r="AO2155" i="4"/>
  <c r="AP2155" i="4"/>
  <c r="AR2155" i="4"/>
  <c r="D2156" i="4"/>
  <c r="E2156" i="4"/>
  <c r="F2156" i="4"/>
  <c r="G2156" i="4"/>
  <c r="H2156" i="4"/>
  <c r="I2156" i="4"/>
  <c r="K2156" i="4"/>
  <c r="L2156" i="4"/>
  <c r="M2156" i="4"/>
  <c r="O2156" i="4"/>
  <c r="AI2156" i="4"/>
  <c r="AJ2156" i="4"/>
  <c r="AK2156" i="4"/>
  <c r="AL2156" i="4"/>
  <c r="AN2156" i="4"/>
  <c r="AO2156" i="4"/>
  <c r="AP2156" i="4"/>
  <c r="AR2156" i="4"/>
  <c r="D2157" i="4"/>
  <c r="E2157" i="4"/>
  <c r="F2157" i="4"/>
  <c r="G2157" i="4"/>
  <c r="H2157" i="4"/>
  <c r="I2157" i="4"/>
  <c r="K2157" i="4"/>
  <c r="L2157" i="4"/>
  <c r="M2157" i="4"/>
  <c r="O2157" i="4"/>
  <c r="AI2157" i="4"/>
  <c r="AJ2157" i="4"/>
  <c r="AK2157" i="4"/>
  <c r="AL2157" i="4"/>
  <c r="AN2157" i="4"/>
  <c r="AO2157" i="4"/>
  <c r="AP2157" i="4"/>
  <c r="AR2157" i="4"/>
  <c r="D2158" i="4"/>
  <c r="E2158" i="4"/>
  <c r="F2158" i="4"/>
  <c r="G2158" i="4"/>
  <c r="H2158" i="4"/>
  <c r="I2158" i="4"/>
  <c r="K2158" i="4"/>
  <c r="L2158" i="4"/>
  <c r="M2158" i="4"/>
  <c r="O2158" i="4"/>
  <c r="AI2158" i="4"/>
  <c r="AJ2158" i="4"/>
  <c r="AK2158" i="4"/>
  <c r="AL2158" i="4"/>
  <c r="AN2158" i="4"/>
  <c r="AO2158" i="4"/>
  <c r="AP2158" i="4"/>
  <c r="AR2158" i="4"/>
  <c r="D2159" i="4"/>
  <c r="E2159" i="4"/>
  <c r="F2159" i="4"/>
  <c r="G2159" i="4"/>
  <c r="H2159" i="4"/>
  <c r="I2159" i="4"/>
  <c r="K2159" i="4"/>
  <c r="L2159" i="4"/>
  <c r="M2159" i="4"/>
  <c r="O2159" i="4"/>
  <c r="AI2159" i="4"/>
  <c r="AJ2159" i="4"/>
  <c r="AK2159" i="4"/>
  <c r="AL2159" i="4"/>
  <c r="AN2159" i="4"/>
  <c r="AO2159" i="4"/>
  <c r="AP2159" i="4"/>
  <c r="AR2159" i="4"/>
  <c r="D2160" i="4"/>
  <c r="E2160" i="4"/>
  <c r="F2160" i="4"/>
  <c r="G2160" i="4"/>
  <c r="H2160" i="4"/>
  <c r="I2160" i="4"/>
  <c r="K2160" i="4"/>
  <c r="L2160" i="4"/>
  <c r="M2160" i="4"/>
  <c r="O2160" i="4"/>
  <c r="AI2160" i="4"/>
  <c r="AJ2160" i="4"/>
  <c r="AK2160" i="4"/>
  <c r="AL2160" i="4"/>
  <c r="AN2160" i="4"/>
  <c r="AO2160" i="4"/>
  <c r="AP2160" i="4"/>
  <c r="AR2160" i="4"/>
  <c r="D2161" i="4"/>
  <c r="E2161" i="4"/>
  <c r="F2161" i="4"/>
  <c r="G2161" i="4"/>
  <c r="H2161" i="4"/>
  <c r="I2161" i="4"/>
  <c r="K2161" i="4"/>
  <c r="L2161" i="4"/>
  <c r="M2161" i="4"/>
  <c r="O2161" i="4"/>
  <c r="AI2161" i="4"/>
  <c r="AJ2161" i="4"/>
  <c r="AK2161" i="4"/>
  <c r="AL2161" i="4"/>
  <c r="AN2161" i="4"/>
  <c r="AO2161" i="4"/>
  <c r="AP2161" i="4"/>
  <c r="AR2161" i="4"/>
  <c r="D2162" i="4"/>
  <c r="E2162" i="4"/>
  <c r="F2162" i="4"/>
  <c r="G2162" i="4"/>
  <c r="H2162" i="4"/>
  <c r="I2162" i="4"/>
  <c r="K2162" i="4"/>
  <c r="L2162" i="4"/>
  <c r="M2162" i="4"/>
  <c r="O2162" i="4"/>
  <c r="AI2162" i="4"/>
  <c r="AJ2162" i="4"/>
  <c r="AK2162" i="4"/>
  <c r="AL2162" i="4"/>
  <c r="AN2162" i="4"/>
  <c r="AO2162" i="4"/>
  <c r="AP2162" i="4"/>
  <c r="AR2162" i="4"/>
  <c r="D2163" i="4"/>
  <c r="E2163" i="4"/>
  <c r="F2163" i="4"/>
  <c r="G2163" i="4"/>
  <c r="H2163" i="4"/>
  <c r="I2163" i="4"/>
  <c r="K2163" i="4"/>
  <c r="L2163" i="4"/>
  <c r="M2163" i="4"/>
  <c r="O2163" i="4"/>
  <c r="AI2163" i="4"/>
  <c r="AJ2163" i="4"/>
  <c r="AK2163" i="4"/>
  <c r="AL2163" i="4"/>
  <c r="AN2163" i="4"/>
  <c r="AO2163" i="4"/>
  <c r="AP2163" i="4"/>
  <c r="AR2163" i="4"/>
  <c r="D2164" i="4"/>
  <c r="E2164" i="4"/>
  <c r="F2164" i="4"/>
  <c r="G2164" i="4"/>
  <c r="H2164" i="4"/>
  <c r="I2164" i="4"/>
  <c r="K2164" i="4"/>
  <c r="L2164" i="4"/>
  <c r="M2164" i="4"/>
  <c r="O2164" i="4"/>
  <c r="AI2164" i="4"/>
  <c r="AJ2164" i="4"/>
  <c r="AK2164" i="4"/>
  <c r="AL2164" i="4"/>
  <c r="AN2164" i="4"/>
  <c r="AO2164" i="4"/>
  <c r="AP2164" i="4"/>
  <c r="AR2164" i="4"/>
  <c r="D2165" i="4"/>
  <c r="E2165" i="4"/>
  <c r="F2165" i="4"/>
  <c r="G2165" i="4"/>
  <c r="H2165" i="4"/>
  <c r="I2165" i="4"/>
  <c r="K2165" i="4"/>
  <c r="L2165" i="4"/>
  <c r="M2165" i="4"/>
  <c r="O2165" i="4"/>
  <c r="AI2165" i="4"/>
  <c r="AJ2165" i="4"/>
  <c r="AK2165" i="4"/>
  <c r="AL2165" i="4"/>
  <c r="AN2165" i="4"/>
  <c r="AO2165" i="4"/>
  <c r="AP2165" i="4"/>
  <c r="AR2165" i="4"/>
  <c r="D2166" i="4"/>
  <c r="E2166" i="4"/>
  <c r="F2166" i="4"/>
  <c r="G2166" i="4"/>
  <c r="H2166" i="4"/>
  <c r="I2166" i="4"/>
  <c r="K2166" i="4"/>
  <c r="L2166" i="4"/>
  <c r="M2166" i="4"/>
  <c r="O2166" i="4"/>
  <c r="AI2166" i="4"/>
  <c r="AJ2166" i="4"/>
  <c r="AK2166" i="4"/>
  <c r="AL2166" i="4"/>
  <c r="AN2166" i="4"/>
  <c r="AO2166" i="4"/>
  <c r="AP2166" i="4"/>
  <c r="AR2166" i="4"/>
  <c r="D2167" i="4"/>
  <c r="E2167" i="4"/>
  <c r="F2167" i="4"/>
  <c r="G2167" i="4"/>
  <c r="H2167" i="4"/>
  <c r="I2167" i="4"/>
  <c r="K2167" i="4"/>
  <c r="L2167" i="4"/>
  <c r="M2167" i="4"/>
  <c r="O2167" i="4"/>
  <c r="AI2167" i="4"/>
  <c r="AJ2167" i="4"/>
  <c r="AK2167" i="4"/>
  <c r="AL2167" i="4"/>
  <c r="AN2167" i="4"/>
  <c r="AO2167" i="4"/>
  <c r="AP2167" i="4"/>
  <c r="AR2167" i="4"/>
  <c r="D2168" i="4"/>
  <c r="E2168" i="4"/>
  <c r="F2168" i="4"/>
  <c r="G2168" i="4"/>
  <c r="H2168" i="4"/>
  <c r="I2168" i="4"/>
  <c r="K2168" i="4"/>
  <c r="L2168" i="4"/>
  <c r="M2168" i="4"/>
  <c r="O2168" i="4"/>
  <c r="AI2168" i="4"/>
  <c r="AJ2168" i="4"/>
  <c r="AK2168" i="4"/>
  <c r="AL2168" i="4"/>
  <c r="AN2168" i="4"/>
  <c r="AO2168" i="4"/>
  <c r="AP2168" i="4"/>
  <c r="AR2168" i="4"/>
  <c r="D2169" i="4"/>
  <c r="E2169" i="4"/>
  <c r="F2169" i="4"/>
  <c r="G2169" i="4"/>
  <c r="H2169" i="4"/>
  <c r="I2169" i="4"/>
  <c r="K2169" i="4"/>
  <c r="L2169" i="4"/>
  <c r="M2169" i="4"/>
  <c r="O2169" i="4"/>
  <c r="AI2169" i="4"/>
  <c r="AJ2169" i="4"/>
  <c r="AK2169" i="4"/>
  <c r="AL2169" i="4"/>
  <c r="AN2169" i="4"/>
  <c r="AO2169" i="4"/>
  <c r="AP2169" i="4"/>
  <c r="AR2169" i="4"/>
  <c r="D2170" i="4"/>
  <c r="E2170" i="4"/>
  <c r="F2170" i="4"/>
  <c r="G2170" i="4"/>
  <c r="H2170" i="4"/>
  <c r="I2170" i="4"/>
  <c r="K2170" i="4"/>
  <c r="L2170" i="4"/>
  <c r="M2170" i="4"/>
  <c r="O2170" i="4"/>
  <c r="AI2170" i="4"/>
  <c r="AJ2170" i="4"/>
  <c r="AK2170" i="4"/>
  <c r="AL2170" i="4"/>
  <c r="AN2170" i="4"/>
  <c r="AO2170" i="4"/>
  <c r="AP2170" i="4"/>
  <c r="AR2170" i="4"/>
  <c r="D2171" i="4"/>
  <c r="E2171" i="4"/>
  <c r="F2171" i="4"/>
  <c r="G2171" i="4"/>
  <c r="H2171" i="4"/>
  <c r="I2171" i="4"/>
  <c r="K2171" i="4"/>
  <c r="L2171" i="4"/>
  <c r="M2171" i="4"/>
  <c r="O2171" i="4"/>
  <c r="AI2171" i="4"/>
  <c r="AJ2171" i="4"/>
  <c r="AK2171" i="4"/>
  <c r="AL2171" i="4"/>
  <c r="AN2171" i="4"/>
  <c r="AO2171" i="4"/>
  <c r="AP2171" i="4"/>
  <c r="AR2171" i="4"/>
  <c r="D2172" i="4"/>
  <c r="E2172" i="4"/>
  <c r="F2172" i="4"/>
  <c r="G2172" i="4"/>
  <c r="H2172" i="4"/>
  <c r="I2172" i="4"/>
  <c r="K2172" i="4"/>
  <c r="L2172" i="4"/>
  <c r="M2172" i="4"/>
  <c r="O2172" i="4"/>
  <c r="AI2172" i="4"/>
  <c r="AJ2172" i="4"/>
  <c r="AK2172" i="4"/>
  <c r="AL2172" i="4"/>
  <c r="AN2172" i="4"/>
  <c r="AO2172" i="4"/>
  <c r="AP2172" i="4"/>
  <c r="AR2172" i="4"/>
  <c r="D2173" i="4"/>
  <c r="E2173" i="4"/>
  <c r="F2173" i="4"/>
  <c r="G2173" i="4"/>
  <c r="H2173" i="4"/>
  <c r="I2173" i="4"/>
  <c r="K2173" i="4"/>
  <c r="L2173" i="4"/>
  <c r="M2173" i="4"/>
  <c r="O2173" i="4"/>
  <c r="AI2173" i="4"/>
  <c r="AJ2173" i="4"/>
  <c r="AK2173" i="4"/>
  <c r="AL2173" i="4"/>
  <c r="AN2173" i="4"/>
  <c r="AO2173" i="4"/>
  <c r="AP2173" i="4"/>
  <c r="AR2173" i="4"/>
  <c r="D2174" i="4"/>
  <c r="E2174" i="4"/>
  <c r="F2174" i="4"/>
  <c r="G2174" i="4"/>
  <c r="H2174" i="4"/>
  <c r="I2174" i="4"/>
  <c r="K2174" i="4"/>
  <c r="L2174" i="4"/>
  <c r="M2174" i="4"/>
  <c r="O2174" i="4"/>
  <c r="AI2174" i="4"/>
  <c r="AJ2174" i="4"/>
  <c r="AK2174" i="4"/>
  <c r="AL2174" i="4"/>
  <c r="AN2174" i="4"/>
  <c r="AO2174" i="4"/>
  <c r="AP2174" i="4"/>
  <c r="AR2174" i="4"/>
  <c r="D2175" i="4"/>
  <c r="E2175" i="4"/>
  <c r="F2175" i="4"/>
  <c r="G2175" i="4"/>
  <c r="H2175" i="4"/>
  <c r="I2175" i="4"/>
  <c r="K2175" i="4"/>
  <c r="L2175" i="4"/>
  <c r="M2175" i="4"/>
  <c r="O2175" i="4"/>
  <c r="AI2175" i="4"/>
  <c r="AJ2175" i="4"/>
  <c r="AK2175" i="4"/>
  <c r="AL2175" i="4"/>
  <c r="AN2175" i="4"/>
  <c r="AO2175" i="4"/>
  <c r="AP2175" i="4"/>
  <c r="AR2175" i="4"/>
  <c r="D2176" i="4"/>
  <c r="E2176" i="4"/>
  <c r="F2176" i="4"/>
  <c r="G2176" i="4"/>
  <c r="H2176" i="4"/>
  <c r="I2176" i="4"/>
  <c r="K2176" i="4"/>
  <c r="L2176" i="4"/>
  <c r="M2176" i="4"/>
  <c r="O2176" i="4"/>
  <c r="AI2176" i="4"/>
  <c r="AJ2176" i="4"/>
  <c r="AK2176" i="4"/>
  <c r="AL2176" i="4"/>
  <c r="AN2176" i="4"/>
  <c r="AO2176" i="4"/>
  <c r="AP2176" i="4"/>
  <c r="AR2176" i="4"/>
  <c r="D2177" i="4"/>
  <c r="E2177" i="4"/>
  <c r="F2177" i="4"/>
  <c r="G2177" i="4"/>
  <c r="H2177" i="4"/>
  <c r="I2177" i="4"/>
  <c r="K2177" i="4"/>
  <c r="L2177" i="4"/>
  <c r="M2177" i="4"/>
  <c r="O2177" i="4"/>
  <c r="AI2177" i="4"/>
  <c r="AJ2177" i="4"/>
  <c r="AK2177" i="4"/>
  <c r="AL2177" i="4"/>
  <c r="AN2177" i="4"/>
  <c r="AO2177" i="4"/>
  <c r="AP2177" i="4"/>
  <c r="AR2177" i="4"/>
  <c r="D2178" i="4"/>
  <c r="E2178" i="4"/>
  <c r="F2178" i="4"/>
  <c r="G2178" i="4"/>
  <c r="H2178" i="4"/>
  <c r="I2178" i="4"/>
  <c r="K2178" i="4"/>
  <c r="L2178" i="4"/>
  <c r="M2178" i="4"/>
  <c r="O2178" i="4"/>
  <c r="AI2178" i="4"/>
  <c r="AJ2178" i="4"/>
  <c r="AK2178" i="4"/>
  <c r="AL2178" i="4"/>
  <c r="AN2178" i="4"/>
  <c r="AO2178" i="4"/>
  <c r="AP2178" i="4"/>
  <c r="AR2178" i="4"/>
  <c r="D2179" i="4"/>
  <c r="E2179" i="4"/>
  <c r="F2179" i="4"/>
  <c r="G2179" i="4"/>
  <c r="H2179" i="4"/>
  <c r="I2179" i="4"/>
  <c r="K2179" i="4"/>
  <c r="L2179" i="4"/>
  <c r="M2179" i="4"/>
  <c r="O2179" i="4"/>
  <c r="AI2179" i="4"/>
  <c r="AJ2179" i="4"/>
  <c r="AK2179" i="4"/>
  <c r="AL2179" i="4"/>
  <c r="AN2179" i="4"/>
  <c r="AO2179" i="4"/>
  <c r="AP2179" i="4"/>
  <c r="AR2179" i="4"/>
  <c r="D2180" i="4"/>
  <c r="E2180" i="4"/>
  <c r="F2180" i="4"/>
  <c r="G2180" i="4"/>
  <c r="H2180" i="4"/>
  <c r="I2180" i="4"/>
  <c r="K2180" i="4"/>
  <c r="L2180" i="4"/>
  <c r="M2180" i="4"/>
  <c r="O2180" i="4"/>
  <c r="AI2180" i="4"/>
  <c r="AJ2180" i="4"/>
  <c r="AK2180" i="4"/>
  <c r="AL2180" i="4"/>
  <c r="AN2180" i="4"/>
  <c r="AO2180" i="4"/>
  <c r="AP2180" i="4"/>
  <c r="AR2180" i="4"/>
  <c r="D2181" i="4"/>
  <c r="E2181" i="4"/>
  <c r="F2181" i="4"/>
  <c r="G2181" i="4"/>
  <c r="H2181" i="4"/>
  <c r="I2181" i="4"/>
  <c r="K2181" i="4"/>
  <c r="L2181" i="4"/>
  <c r="M2181" i="4"/>
  <c r="O2181" i="4"/>
  <c r="AI2181" i="4"/>
  <c r="AJ2181" i="4"/>
  <c r="AK2181" i="4"/>
  <c r="AL2181" i="4"/>
  <c r="AN2181" i="4"/>
  <c r="AO2181" i="4"/>
  <c r="AP2181" i="4"/>
  <c r="AR2181" i="4"/>
  <c r="D2182" i="4"/>
  <c r="E2182" i="4"/>
  <c r="F2182" i="4"/>
  <c r="G2182" i="4"/>
  <c r="H2182" i="4"/>
  <c r="I2182" i="4"/>
  <c r="K2182" i="4"/>
  <c r="L2182" i="4"/>
  <c r="M2182" i="4"/>
  <c r="O2182" i="4"/>
  <c r="AI2182" i="4"/>
  <c r="AJ2182" i="4"/>
  <c r="AK2182" i="4"/>
  <c r="AL2182" i="4"/>
  <c r="AN2182" i="4"/>
  <c r="AO2182" i="4"/>
  <c r="AP2182" i="4"/>
  <c r="AR2182" i="4"/>
  <c r="D2183" i="4"/>
  <c r="E2183" i="4"/>
  <c r="F2183" i="4"/>
  <c r="G2183" i="4"/>
  <c r="H2183" i="4"/>
  <c r="I2183" i="4"/>
  <c r="K2183" i="4"/>
  <c r="L2183" i="4"/>
  <c r="M2183" i="4"/>
  <c r="O2183" i="4"/>
  <c r="AI2183" i="4"/>
  <c r="AJ2183" i="4"/>
  <c r="AK2183" i="4"/>
  <c r="AL2183" i="4"/>
  <c r="AN2183" i="4"/>
  <c r="AO2183" i="4"/>
  <c r="AP2183" i="4"/>
  <c r="AR2183" i="4"/>
  <c r="D2184" i="4"/>
  <c r="E2184" i="4"/>
  <c r="F2184" i="4"/>
  <c r="G2184" i="4"/>
  <c r="H2184" i="4"/>
  <c r="I2184" i="4"/>
  <c r="K2184" i="4"/>
  <c r="L2184" i="4"/>
  <c r="M2184" i="4"/>
  <c r="O2184" i="4"/>
  <c r="AI2184" i="4"/>
  <c r="AJ2184" i="4"/>
  <c r="AK2184" i="4"/>
  <c r="AL2184" i="4"/>
  <c r="AN2184" i="4"/>
  <c r="AO2184" i="4"/>
  <c r="AP2184" i="4"/>
  <c r="AR2184" i="4"/>
  <c r="D2185" i="4"/>
  <c r="E2185" i="4"/>
  <c r="F2185" i="4"/>
  <c r="G2185" i="4"/>
  <c r="H2185" i="4"/>
  <c r="I2185" i="4"/>
  <c r="K2185" i="4"/>
  <c r="L2185" i="4"/>
  <c r="M2185" i="4"/>
  <c r="O2185" i="4"/>
  <c r="AI2185" i="4"/>
  <c r="AJ2185" i="4"/>
  <c r="AK2185" i="4"/>
  <c r="AL2185" i="4"/>
  <c r="AN2185" i="4"/>
  <c r="AO2185" i="4"/>
  <c r="AP2185" i="4"/>
  <c r="AR2185" i="4"/>
  <c r="D2186" i="4"/>
  <c r="E2186" i="4"/>
  <c r="F2186" i="4"/>
  <c r="G2186" i="4"/>
  <c r="H2186" i="4"/>
  <c r="I2186" i="4"/>
  <c r="K2186" i="4"/>
  <c r="L2186" i="4"/>
  <c r="M2186" i="4"/>
  <c r="O2186" i="4"/>
  <c r="AI2186" i="4"/>
  <c r="AJ2186" i="4"/>
  <c r="AK2186" i="4"/>
  <c r="AL2186" i="4"/>
  <c r="AN2186" i="4"/>
  <c r="AO2186" i="4"/>
  <c r="AP2186" i="4"/>
  <c r="AR2186" i="4"/>
  <c r="D2187" i="4"/>
  <c r="E2187" i="4"/>
  <c r="F2187" i="4"/>
  <c r="G2187" i="4"/>
  <c r="H2187" i="4"/>
  <c r="I2187" i="4"/>
  <c r="K2187" i="4"/>
  <c r="L2187" i="4"/>
  <c r="M2187" i="4"/>
  <c r="O2187" i="4"/>
  <c r="AI2187" i="4"/>
  <c r="AJ2187" i="4"/>
  <c r="AK2187" i="4"/>
  <c r="AL2187" i="4"/>
  <c r="AN2187" i="4"/>
  <c r="AO2187" i="4"/>
  <c r="AP2187" i="4"/>
  <c r="AR2187" i="4"/>
  <c r="D2188" i="4"/>
  <c r="E2188" i="4"/>
  <c r="F2188" i="4"/>
  <c r="G2188" i="4"/>
  <c r="H2188" i="4"/>
  <c r="I2188" i="4"/>
  <c r="K2188" i="4"/>
  <c r="L2188" i="4"/>
  <c r="M2188" i="4"/>
  <c r="O2188" i="4"/>
  <c r="AI2188" i="4"/>
  <c r="AJ2188" i="4"/>
  <c r="AK2188" i="4"/>
  <c r="AL2188" i="4"/>
  <c r="AN2188" i="4"/>
  <c r="AO2188" i="4"/>
  <c r="AP2188" i="4"/>
  <c r="AR2188" i="4"/>
  <c r="D2189" i="4"/>
  <c r="E2189" i="4"/>
  <c r="F2189" i="4"/>
  <c r="G2189" i="4"/>
  <c r="H2189" i="4"/>
  <c r="I2189" i="4"/>
  <c r="K2189" i="4"/>
  <c r="L2189" i="4"/>
  <c r="M2189" i="4"/>
  <c r="O2189" i="4"/>
  <c r="AI2189" i="4"/>
  <c r="AJ2189" i="4"/>
  <c r="AK2189" i="4"/>
  <c r="AL2189" i="4"/>
  <c r="AN2189" i="4"/>
  <c r="AO2189" i="4"/>
  <c r="AP2189" i="4"/>
  <c r="AR2189" i="4"/>
  <c r="D2190" i="4"/>
  <c r="E2190" i="4"/>
  <c r="F2190" i="4"/>
  <c r="G2190" i="4"/>
  <c r="H2190" i="4"/>
  <c r="I2190" i="4"/>
  <c r="K2190" i="4"/>
  <c r="L2190" i="4"/>
  <c r="M2190" i="4"/>
  <c r="O2190" i="4"/>
  <c r="AI2190" i="4"/>
  <c r="AJ2190" i="4"/>
  <c r="AK2190" i="4"/>
  <c r="AL2190" i="4"/>
  <c r="AN2190" i="4"/>
  <c r="AO2190" i="4"/>
  <c r="AP2190" i="4"/>
  <c r="AR2190" i="4"/>
  <c r="D2191" i="4"/>
  <c r="E2191" i="4"/>
  <c r="F2191" i="4"/>
  <c r="G2191" i="4"/>
  <c r="H2191" i="4"/>
  <c r="I2191" i="4"/>
  <c r="K2191" i="4"/>
  <c r="L2191" i="4"/>
  <c r="M2191" i="4"/>
  <c r="O2191" i="4"/>
  <c r="AI2191" i="4"/>
  <c r="AJ2191" i="4"/>
  <c r="AK2191" i="4"/>
  <c r="AL2191" i="4"/>
  <c r="AN2191" i="4"/>
  <c r="AO2191" i="4"/>
  <c r="AP2191" i="4"/>
  <c r="AR2191" i="4"/>
  <c r="D2192" i="4"/>
  <c r="E2192" i="4"/>
  <c r="F2192" i="4"/>
  <c r="G2192" i="4"/>
  <c r="H2192" i="4"/>
  <c r="I2192" i="4"/>
  <c r="K2192" i="4"/>
  <c r="L2192" i="4"/>
  <c r="M2192" i="4"/>
  <c r="O2192" i="4"/>
  <c r="AI2192" i="4"/>
  <c r="AJ2192" i="4"/>
  <c r="AK2192" i="4"/>
  <c r="AL2192" i="4"/>
  <c r="AN2192" i="4"/>
  <c r="AO2192" i="4"/>
  <c r="AP2192" i="4"/>
  <c r="AR2192" i="4"/>
  <c r="D2193" i="4"/>
  <c r="E2193" i="4"/>
  <c r="F2193" i="4"/>
  <c r="G2193" i="4"/>
  <c r="H2193" i="4"/>
  <c r="I2193" i="4"/>
  <c r="K2193" i="4"/>
  <c r="L2193" i="4"/>
  <c r="M2193" i="4"/>
  <c r="O2193" i="4"/>
  <c r="AI2193" i="4"/>
  <c r="AJ2193" i="4"/>
  <c r="AK2193" i="4"/>
  <c r="AL2193" i="4"/>
  <c r="AN2193" i="4"/>
  <c r="AO2193" i="4"/>
  <c r="AP2193" i="4"/>
  <c r="AR2193" i="4"/>
  <c r="D2194" i="4"/>
  <c r="E2194" i="4"/>
  <c r="F2194" i="4"/>
  <c r="G2194" i="4"/>
  <c r="H2194" i="4"/>
  <c r="I2194" i="4"/>
  <c r="K2194" i="4"/>
  <c r="L2194" i="4"/>
  <c r="M2194" i="4"/>
  <c r="O2194" i="4"/>
  <c r="AI2194" i="4"/>
  <c r="AJ2194" i="4"/>
  <c r="AK2194" i="4"/>
  <c r="AL2194" i="4"/>
  <c r="AN2194" i="4"/>
  <c r="AO2194" i="4"/>
  <c r="AP2194" i="4"/>
  <c r="AR2194" i="4"/>
  <c r="D2195" i="4"/>
  <c r="E2195" i="4"/>
  <c r="F2195" i="4"/>
  <c r="G2195" i="4"/>
  <c r="H2195" i="4"/>
  <c r="I2195" i="4"/>
  <c r="K2195" i="4"/>
  <c r="L2195" i="4"/>
  <c r="M2195" i="4"/>
  <c r="O2195" i="4"/>
  <c r="AI2195" i="4"/>
  <c r="AJ2195" i="4"/>
  <c r="AK2195" i="4"/>
  <c r="AL2195" i="4"/>
  <c r="AN2195" i="4"/>
  <c r="AO2195" i="4"/>
  <c r="AP2195" i="4"/>
  <c r="AR2195" i="4"/>
  <c r="D2196" i="4"/>
  <c r="E2196" i="4"/>
  <c r="F2196" i="4"/>
  <c r="G2196" i="4"/>
  <c r="H2196" i="4"/>
  <c r="I2196" i="4"/>
  <c r="K2196" i="4"/>
  <c r="L2196" i="4"/>
  <c r="M2196" i="4"/>
  <c r="O2196" i="4"/>
  <c r="AI2196" i="4"/>
  <c r="AJ2196" i="4"/>
  <c r="AK2196" i="4"/>
  <c r="AL2196" i="4"/>
  <c r="AN2196" i="4"/>
  <c r="AO2196" i="4"/>
  <c r="AP2196" i="4"/>
  <c r="AR2196" i="4"/>
  <c r="D2197" i="4"/>
  <c r="E2197" i="4"/>
  <c r="F2197" i="4"/>
  <c r="G2197" i="4"/>
  <c r="H2197" i="4"/>
  <c r="I2197" i="4"/>
  <c r="K2197" i="4"/>
  <c r="L2197" i="4"/>
  <c r="M2197" i="4"/>
  <c r="O2197" i="4"/>
  <c r="AI2197" i="4"/>
  <c r="AJ2197" i="4"/>
  <c r="AK2197" i="4"/>
  <c r="AL2197" i="4"/>
  <c r="AN2197" i="4"/>
  <c r="AO2197" i="4"/>
  <c r="AP2197" i="4"/>
  <c r="AR2197" i="4"/>
  <c r="D2198" i="4"/>
  <c r="E2198" i="4"/>
  <c r="F2198" i="4"/>
  <c r="G2198" i="4"/>
  <c r="H2198" i="4"/>
  <c r="I2198" i="4"/>
  <c r="K2198" i="4"/>
  <c r="L2198" i="4"/>
  <c r="M2198" i="4"/>
  <c r="O2198" i="4"/>
  <c r="AI2198" i="4"/>
  <c r="AJ2198" i="4"/>
  <c r="AK2198" i="4"/>
  <c r="AL2198" i="4"/>
  <c r="AN2198" i="4"/>
  <c r="AO2198" i="4"/>
  <c r="AP2198" i="4"/>
  <c r="AR2198" i="4"/>
  <c r="D2199" i="4"/>
  <c r="E2199" i="4"/>
  <c r="F2199" i="4"/>
  <c r="G2199" i="4"/>
  <c r="H2199" i="4"/>
  <c r="I2199" i="4"/>
  <c r="K2199" i="4"/>
  <c r="L2199" i="4"/>
  <c r="M2199" i="4"/>
  <c r="O2199" i="4"/>
  <c r="AI2199" i="4"/>
  <c r="AJ2199" i="4"/>
  <c r="AK2199" i="4"/>
  <c r="AL2199" i="4"/>
  <c r="AN2199" i="4"/>
  <c r="AO2199" i="4"/>
  <c r="AP2199" i="4"/>
  <c r="AR2199" i="4"/>
  <c r="D2200" i="4"/>
  <c r="E2200" i="4"/>
  <c r="F2200" i="4"/>
  <c r="G2200" i="4"/>
  <c r="H2200" i="4"/>
  <c r="I2200" i="4"/>
  <c r="K2200" i="4"/>
  <c r="L2200" i="4"/>
  <c r="M2200" i="4"/>
  <c r="O2200" i="4"/>
  <c r="AI2200" i="4"/>
  <c r="AJ2200" i="4"/>
  <c r="AK2200" i="4"/>
  <c r="AL2200" i="4"/>
  <c r="AN2200" i="4"/>
  <c r="AO2200" i="4"/>
  <c r="AP2200" i="4"/>
  <c r="AR2200" i="4"/>
  <c r="D2201" i="4"/>
  <c r="E2201" i="4"/>
  <c r="F2201" i="4"/>
  <c r="G2201" i="4"/>
  <c r="H2201" i="4"/>
  <c r="I2201" i="4"/>
  <c r="K2201" i="4"/>
  <c r="L2201" i="4"/>
  <c r="M2201" i="4"/>
  <c r="O2201" i="4"/>
  <c r="AI2201" i="4"/>
  <c r="AJ2201" i="4"/>
  <c r="AK2201" i="4"/>
  <c r="AL2201" i="4"/>
  <c r="AN2201" i="4"/>
  <c r="AO2201" i="4"/>
  <c r="AP2201" i="4"/>
  <c r="AR2201" i="4"/>
  <c r="D2202" i="4"/>
  <c r="E2202" i="4"/>
  <c r="F2202" i="4"/>
  <c r="G2202" i="4"/>
  <c r="H2202" i="4"/>
  <c r="I2202" i="4"/>
  <c r="K2202" i="4"/>
  <c r="L2202" i="4"/>
  <c r="M2202" i="4"/>
  <c r="O2202" i="4"/>
  <c r="AI2202" i="4"/>
  <c r="AJ2202" i="4"/>
  <c r="AK2202" i="4"/>
  <c r="AL2202" i="4"/>
  <c r="AN2202" i="4"/>
  <c r="AO2202" i="4"/>
  <c r="AP2202" i="4"/>
  <c r="AR2202" i="4"/>
  <c r="D2203" i="4"/>
  <c r="E2203" i="4"/>
  <c r="F2203" i="4"/>
  <c r="G2203" i="4"/>
  <c r="H2203" i="4"/>
  <c r="I2203" i="4"/>
  <c r="K2203" i="4"/>
  <c r="L2203" i="4"/>
  <c r="M2203" i="4"/>
  <c r="O2203" i="4"/>
  <c r="AI2203" i="4"/>
  <c r="AJ2203" i="4"/>
  <c r="AK2203" i="4"/>
  <c r="AL2203" i="4"/>
  <c r="AN2203" i="4"/>
  <c r="AO2203" i="4"/>
  <c r="AP2203" i="4"/>
  <c r="AR2203" i="4"/>
  <c r="D2204" i="4"/>
  <c r="E2204" i="4"/>
  <c r="F2204" i="4"/>
  <c r="G2204" i="4"/>
  <c r="H2204" i="4"/>
  <c r="I2204" i="4"/>
  <c r="K2204" i="4"/>
  <c r="L2204" i="4"/>
  <c r="M2204" i="4"/>
  <c r="O2204" i="4"/>
  <c r="AI2204" i="4"/>
  <c r="AJ2204" i="4"/>
  <c r="AK2204" i="4"/>
  <c r="AL2204" i="4"/>
  <c r="AN2204" i="4"/>
  <c r="AO2204" i="4"/>
  <c r="AP2204" i="4"/>
  <c r="AR2204" i="4"/>
  <c r="D2205" i="4"/>
  <c r="E2205" i="4"/>
  <c r="F2205" i="4"/>
  <c r="G2205" i="4"/>
  <c r="H2205" i="4"/>
  <c r="I2205" i="4"/>
  <c r="K2205" i="4"/>
  <c r="L2205" i="4"/>
  <c r="M2205" i="4"/>
  <c r="O2205" i="4"/>
  <c r="AI2205" i="4"/>
  <c r="AJ2205" i="4"/>
  <c r="AK2205" i="4"/>
  <c r="AL2205" i="4"/>
  <c r="AN2205" i="4"/>
  <c r="AO2205" i="4"/>
  <c r="AP2205" i="4"/>
  <c r="AR2205" i="4"/>
  <c r="D2206" i="4"/>
  <c r="E2206" i="4"/>
  <c r="F2206" i="4"/>
  <c r="G2206" i="4"/>
  <c r="H2206" i="4"/>
  <c r="I2206" i="4"/>
  <c r="K2206" i="4"/>
  <c r="L2206" i="4"/>
  <c r="M2206" i="4"/>
  <c r="O2206" i="4"/>
  <c r="AI2206" i="4"/>
  <c r="AJ2206" i="4"/>
  <c r="AK2206" i="4"/>
  <c r="AL2206" i="4"/>
  <c r="AN2206" i="4"/>
  <c r="AO2206" i="4"/>
  <c r="AP2206" i="4"/>
  <c r="AR2206" i="4"/>
  <c r="D2207" i="4"/>
  <c r="E2207" i="4"/>
  <c r="F2207" i="4"/>
  <c r="G2207" i="4"/>
  <c r="H2207" i="4"/>
  <c r="I2207" i="4"/>
  <c r="K2207" i="4"/>
  <c r="L2207" i="4"/>
  <c r="M2207" i="4"/>
  <c r="O2207" i="4"/>
  <c r="AI2207" i="4"/>
  <c r="AJ2207" i="4"/>
  <c r="AK2207" i="4"/>
  <c r="AL2207" i="4"/>
  <c r="AN2207" i="4"/>
  <c r="AO2207" i="4"/>
  <c r="AP2207" i="4"/>
  <c r="AR2207" i="4"/>
  <c r="D2208" i="4"/>
  <c r="E2208" i="4"/>
  <c r="F2208" i="4"/>
  <c r="G2208" i="4"/>
  <c r="H2208" i="4"/>
  <c r="I2208" i="4"/>
  <c r="K2208" i="4"/>
  <c r="L2208" i="4"/>
  <c r="M2208" i="4"/>
  <c r="O2208" i="4"/>
  <c r="AI2208" i="4"/>
  <c r="AJ2208" i="4"/>
  <c r="AK2208" i="4"/>
  <c r="AL2208" i="4"/>
  <c r="AN2208" i="4"/>
  <c r="AO2208" i="4"/>
  <c r="AP2208" i="4"/>
  <c r="AR2208" i="4"/>
  <c r="D2209" i="4"/>
  <c r="E2209" i="4"/>
  <c r="F2209" i="4"/>
  <c r="G2209" i="4"/>
  <c r="H2209" i="4"/>
  <c r="I2209" i="4"/>
  <c r="K2209" i="4"/>
  <c r="L2209" i="4"/>
  <c r="M2209" i="4"/>
  <c r="O2209" i="4"/>
  <c r="AI2209" i="4"/>
  <c r="AJ2209" i="4"/>
  <c r="AK2209" i="4"/>
  <c r="AL2209" i="4"/>
  <c r="AN2209" i="4"/>
  <c r="AO2209" i="4"/>
  <c r="AP2209" i="4"/>
  <c r="AR2209" i="4"/>
  <c r="D2210" i="4"/>
  <c r="E2210" i="4"/>
  <c r="F2210" i="4"/>
  <c r="G2210" i="4"/>
  <c r="H2210" i="4"/>
  <c r="I2210" i="4"/>
  <c r="K2210" i="4"/>
  <c r="L2210" i="4"/>
  <c r="M2210" i="4"/>
  <c r="O2210" i="4"/>
  <c r="AI2210" i="4"/>
  <c r="AJ2210" i="4"/>
  <c r="AK2210" i="4"/>
  <c r="AL2210" i="4"/>
  <c r="AN2210" i="4"/>
  <c r="AO2210" i="4"/>
  <c r="AP2210" i="4"/>
  <c r="AR2210" i="4"/>
  <c r="D2211" i="4"/>
  <c r="E2211" i="4"/>
  <c r="F2211" i="4"/>
  <c r="G2211" i="4"/>
  <c r="H2211" i="4"/>
  <c r="I2211" i="4"/>
  <c r="K2211" i="4"/>
  <c r="L2211" i="4"/>
  <c r="M2211" i="4"/>
  <c r="O2211" i="4"/>
  <c r="AI2211" i="4"/>
  <c r="AJ2211" i="4"/>
  <c r="AK2211" i="4"/>
  <c r="AL2211" i="4"/>
  <c r="AN2211" i="4"/>
  <c r="AO2211" i="4"/>
  <c r="AP2211" i="4"/>
  <c r="AR2211" i="4"/>
  <c r="D2212" i="4"/>
  <c r="E2212" i="4"/>
  <c r="F2212" i="4"/>
  <c r="G2212" i="4"/>
  <c r="H2212" i="4"/>
  <c r="I2212" i="4"/>
  <c r="K2212" i="4"/>
  <c r="L2212" i="4"/>
  <c r="M2212" i="4"/>
  <c r="O2212" i="4"/>
  <c r="AI2212" i="4"/>
  <c r="AJ2212" i="4"/>
  <c r="AK2212" i="4"/>
  <c r="AL2212" i="4"/>
  <c r="AN2212" i="4"/>
  <c r="AO2212" i="4"/>
  <c r="AP2212" i="4"/>
  <c r="AR2212" i="4"/>
  <c r="D2213" i="4"/>
  <c r="E2213" i="4"/>
  <c r="F2213" i="4"/>
  <c r="G2213" i="4"/>
  <c r="H2213" i="4"/>
  <c r="I2213" i="4"/>
  <c r="K2213" i="4"/>
  <c r="L2213" i="4"/>
  <c r="M2213" i="4"/>
  <c r="O2213" i="4"/>
  <c r="AI2213" i="4"/>
  <c r="AJ2213" i="4"/>
  <c r="AK2213" i="4"/>
  <c r="AL2213" i="4"/>
  <c r="AN2213" i="4"/>
  <c r="AO2213" i="4"/>
  <c r="AP2213" i="4"/>
  <c r="AR2213" i="4"/>
  <c r="D2214" i="4"/>
  <c r="E2214" i="4"/>
  <c r="F2214" i="4"/>
  <c r="G2214" i="4"/>
  <c r="H2214" i="4"/>
  <c r="I2214" i="4"/>
  <c r="K2214" i="4"/>
  <c r="L2214" i="4"/>
  <c r="M2214" i="4"/>
  <c r="O2214" i="4"/>
  <c r="AI2214" i="4"/>
  <c r="AJ2214" i="4"/>
  <c r="AK2214" i="4"/>
  <c r="AL2214" i="4"/>
  <c r="AN2214" i="4"/>
  <c r="AO2214" i="4"/>
  <c r="AP2214" i="4"/>
  <c r="AR2214" i="4"/>
  <c r="D2215" i="4"/>
  <c r="E2215" i="4"/>
  <c r="F2215" i="4"/>
  <c r="G2215" i="4"/>
  <c r="H2215" i="4"/>
  <c r="I2215" i="4"/>
  <c r="K2215" i="4"/>
  <c r="L2215" i="4"/>
  <c r="M2215" i="4"/>
  <c r="O2215" i="4"/>
  <c r="AI2215" i="4"/>
  <c r="AJ2215" i="4"/>
  <c r="AK2215" i="4"/>
  <c r="AL2215" i="4"/>
  <c r="AN2215" i="4"/>
  <c r="AO2215" i="4"/>
  <c r="AP2215" i="4"/>
  <c r="AR2215" i="4"/>
  <c r="D2216" i="4"/>
  <c r="E2216" i="4"/>
  <c r="F2216" i="4"/>
  <c r="G2216" i="4"/>
  <c r="H2216" i="4"/>
  <c r="I2216" i="4"/>
  <c r="K2216" i="4"/>
  <c r="L2216" i="4"/>
  <c r="M2216" i="4"/>
  <c r="O2216" i="4"/>
  <c r="AI2216" i="4"/>
  <c r="AJ2216" i="4"/>
  <c r="AK2216" i="4"/>
  <c r="AL2216" i="4"/>
  <c r="AN2216" i="4"/>
  <c r="AO2216" i="4"/>
  <c r="AP2216" i="4"/>
  <c r="AR2216" i="4"/>
  <c r="D2217" i="4"/>
  <c r="E2217" i="4"/>
  <c r="F2217" i="4"/>
  <c r="G2217" i="4"/>
  <c r="H2217" i="4"/>
  <c r="I2217" i="4"/>
  <c r="K2217" i="4"/>
  <c r="L2217" i="4"/>
  <c r="M2217" i="4"/>
  <c r="O2217" i="4"/>
  <c r="AI2217" i="4"/>
  <c r="AJ2217" i="4"/>
  <c r="AK2217" i="4"/>
  <c r="AL2217" i="4"/>
  <c r="AN2217" i="4"/>
  <c r="AO2217" i="4"/>
  <c r="AP2217" i="4"/>
  <c r="AR2217" i="4"/>
  <c r="D2218" i="4"/>
  <c r="E2218" i="4"/>
  <c r="F2218" i="4"/>
  <c r="G2218" i="4"/>
  <c r="H2218" i="4"/>
  <c r="I2218" i="4"/>
  <c r="K2218" i="4"/>
  <c r="L2218" i="4"/>
  <c r="M2218" i="4"/>
  <c r="O2218" i="4"/>
  <c r="AI2218" i="4"/>
  <c r="AJ2218" i="4"/>
  <c r="AK2218" i="4"/>
  <c r="AL2218" i="4"/>
  <c r="AN2218" i="4"/>
  <c r="AO2218" i="4"/>
  <c r="AP2218" i="4"/>
  <c r="AR2218" i="4"/>
  <c r="D2219" i="4"/>
  <c r="E2219" i="4"/>
  <c r="F2219" i="4"/>
  <c r="G2219" i="4"/>
  <c r="H2219" i="4"/>
  <c r="I2219" i="4"/>
  <c r="K2219" i="4"/>
  <c r="L2219" i="4"/>
  <c r="M2219" i="4"/>
  <c r="O2219" i="4"/>
  <c r="AI2219" i="4"/>
  <c r="AJ2219" i="4"/>
  <c r="AK2219" i="4"/>
  <c r="AL2219" i="4"/>
  <c r="AN2219" i="4"/>
  <c r="AO2219" i="4"/>
  <c r="AP2219" i="4"/>
  <c r="AR2219" i="4"/>
  <c r="D2220" i="4"/>
  <c r="E2220" i="4"/>
  <c r="F2220" i="4"/>
  <c r="G2220" i="4"/>
  <c r="H2220" i="4"/>
  <c r="I2220" i="4"/>
  <c r="K2220" i="4"/>
  <c r="L2220" i="4"/>
  <c r="M2220" i="4"/>
  <c r="O2220" i="4"/>
  <c r="AI2220" i="4"/>
  <c r="AJ2220" i="4"/>
  <c r="AK2220" i="4"/>
  <c r="AL2220" i="4"/>
  <c r="AN2220" i="4"/>
  <c r="AO2220" i="4"/>
  <c r="AP2220" i="4"/>
  <c r="AR2220" i="4"/>
  <c r="D2221" i="4"/>
  <c r="E2221" i="4"/>
  <c r="F2221" i="4"/>
  <c r="G2221" i="4"/>
  <c r="H2221" i="4"/>
  <c r="I2221" i="4"/>
  <c r="K2221" i="4"/>
  <c r="L2221" i="4"/>
  <c r="M2221" i="4"/>
  <c r="O2221" i="4"/>
  <c r="AI2221" i="4"/>
  <c r="AJ2221" i="4"/>
  <c r="AK2221" i="4"/>
  <c r="AL2221" i="4"/>
  <c r="AN2221" i="4"/>
  <c r="AO2221" i="4"/>
  <c r="AP2221" i="4"/>
  <c r="AR2221" i="4"/>
  <c r="D2222" i="4"/>
  <c r="E2222" i="4"/>
  <c r="F2222" i="4"/>
  <c r="G2222" i="4"/>
  <c r="H2222" i="4"/>
  <c r="I2222" i="4"/>
  <c r="K2222" i="4"/>
  <c r="L2222" i="4"/>
  <c r="M2222" i="4"/>
  <c r="O2222" i="4"/>
  <c r="AI2222" i="4"/>
  <c r="AJ2222" i="4"/>
  <c r="AK2222" i="4"/>
  <c r="AL2222" i="4"/>
  <c r="AN2222" i="4"/>
  <c r="AO2222" i="4"/>
  <c r="AP2222" i="4"/>
  <c r="AR2222" i="4"/>
  <c r="D2223" i="4"/>
  <c r="E2223" i="4"/>
  <c r="F2223" i="4"/>
  <c r="G2223" i="4"/>
  <c r="H2223" i="4"/>
  <c r="I2223" i="4"/>
  <c r="K2223" i="4"/>
  <c r="L2223" i="4"/>
  <c r="M2223" i="4"/>
  <c r="O2223" i="4"/>
  <c r="AI2223" i="4"/>
  <c r="AJ2223" i="4"/>
  <c r="AK2223" i="4"/>
  <c r="AL2223" i="4"/>
  <c r="AN2223" i="4"/>
  <c r="AO2223" i="4"/>
  <c r="AP2223" i="4"/>
  <c r="AR2223" i="4"/>
  <c r="D2224" i="4"/>
  <c r="E2224" i="4"/>
  <c r="F2224" i="4"/>
  <c r="G2224" i="4"/>
  <c r="H2224" i="4"/>
  <c r="I2224" i="4"/>
  <c r="K2224" i="4"/>
  <c r="L2224" i="4"/>
  <c r="M2224" i="4"/>
  <c r="O2224" i="4"/>
  <c r="AI2224" i="4"/>
  <c r="AJ2224" i="4"/>
  <c r="AK2224" i="4"/>
  <c r="AL2224" i="4"/>
  <c r="AN2224" i="4"/>
  <c r="AO2224" i="4"/>
  <c r="AP2224" i="4"/>
  <c r="AR2224" i="4"/>
  <c r="D2225" i="4"/>
  <c r="E2225" i="4"/>
  <c r="F2225" i="4"/>
  <c r="G2225" i="4"/>
  <c r="H2225" i="4"/>
  <c r="I2225" i="4"/>
  <c r="K2225" i="4"/>
  <c r="L2225" i="4"/>
  <c r="M2225" i="4"/>
  <c r="O2225" i="4"/>
  <c r="AI2225" i="4"/>
  <c r="AJ2225" i="4"/>
  <c r="AK2225" i="4"/>
  <c r="AL2225" i="4"/>
  <c r="AN2225" i="4"/>
  <c r="AO2225" i="4"/>
  <c r="AP2225" i="4"/>
  <c r="AR2225" i="4"/>
  <c r="D2226" i="4"/>
  <c r="E2226" i="4"/>
  <c r="F2226" i="4"/>
  <c r="G2226" i="4"/>
  <c r="H2226" i="4"/>
  <c r="I2226" i="4"/>
  <c r="K2226" i="4"/>
  <c r="L2226" i="4"/>
  <c r="M2226" i="4"/>
  <c r="O2226" i="4"/>
  <c r="AI2226" i="4"/>
  <c r="AJ2226" i="4"/>
  <c r="AK2226" i="4"/>
  <c r="AL2226" i="4"/>
  <c r="AN2226" i="4"/>
  <c r="AO2226" i="4"/>
  <c r="AP2226" i="4"/>
  <c r="AR2226" i="4"/>
  <c r="D2227" i="4"/>
  <c r="E2227" i="4"/>
  <c r="F2227" i="4"/>
  <c r="G2227" i="4"/>
  <c r="H2227" i="4"/>
  <c r="I2227" i="4"/>
  <c r="K2227" i="4"/>
  <c r="L2227" i="4"/>
  <c r="M2227" i="4"/>
  <c r="O2227" i="4"/>
  <c r="AI2227" i="4"/>
  <c r="AJ2227" i="4"/>
  <c r="AK2227" i="4"/>
  <c r="AL2227" i="4"/>
  <c r="AN2227" i="4"/>
  <c r="AO2227" i="4"/>
  <c r="AP2227" i="4"/>
  <c r="AR2227" i="4"/>
  <c r="D2228" i="4"/>
  <c r="E2228" i="4"/>
  <c r="F2228" i="4"/>
  <c r="G2228" i="4"/>
  <c r="H2228" i="4"/>
  <c r="I2228" i="4"/>
  <c r="K2228" i="4"/>
  <c r="L2228" i="4"/>
  <c r="M2228" i="4"/>
  <c r="O2228" i="4"/>
  <c r="AI2228" i="4"/>
  <c r="AJ2228" i="4"/>
  <c r="AK2228" i="4"/>
  <c r="AL2228" i="4"/>
  <c r="AN2228" i="4"/>
  <c r="AO2228" i="4"/>
  <c r="AP2228" i="4"/>
  <c r="AR2228" i="4"/>
  <c r="D2229" i="4"/>
  <c r="E2229" i="4"/>
  <c r="F2229" i="4"/>
  <c r="G2229" i="4"/>
  <c r="H2229" i="4"/>
  <c r="I2229" i="4"/>
  <c r="K2229" i="4"/>
  <c r="L2229" i="4"/>
  <c r="M2229" i="4"/>
  <c r="O2229" i="4"/>
  <c r="AI2229" i="4"/>
  <c r="AJ2229" i="4"/>
  <c r="AK2229" i="4"/>
  <c r="AL2229" i="4"/>
  <c r="AN2229" i="4"/>
  <c r="AO2229" i="4"/>
  <c r="AP2229" i="4"/>
  <c r="AR2229" i="4"/>
  <c r="D2230" i="4"/>
  <c r="E2230" i="4"/>
  <c r="F2230" i="4"/>
  <c r="G2230" i="4"/>
  <c r="H2230" i="4"/>
  <c r="I2230" i="4"/>
  <c r="K2230" i="4"/>
  <c r="L2230" i="4"/>
  <c r="M2230" i="4"/>
  <c r="O2230" i="4"/>
  <c r="AI2230" i="4"/>
  <c r="AJ2230" i="4"/>
  <c r="AK2230" i="4"/>
  <c r="AL2230" i="4"/>
  <c r="AN2230" i="4"/>
  <c r="AO2230" i="4"/>
  <c r="AP2230" i="4"/>
  <c r="AR2230" i="4"/>
  <c r="D2231" i="4"/>
  <c r="E2231" i="4"/>
  <c r="F2231" i="4"/>
  <c r="G2231" i="4"/>
  <c r="H2231" i="4"/>
  <c r="I2231" i="4"/>
  <c r="K2231" i="4"/>
  <c r="L2231" i="4"/>
  <c r="M2231" i="4"/>
  <c r="O2231" i="4"/>
  <c r="AI2231" i="4"/>
  <c r="AJ2231" i="4"/>
  <c r="AK2231" i="4"/>
  <c r="AL2231" i="4"/>
  <c r="AN2231" i="4"/>
  <c r="AO2231" i="4"/>
  <c r="AP2231" i="4"/>
  <c r="AR2231" i="4"/>
  <c r="D2232" i="4"/>
  <c r="E2232" i="4"/>
  <c r="F2232" i="4"/>
  <c r="G2232" i="4"/>
  <c r="H2232" i="4"/>
  <c r="I2232" i="4"/>
  <c r="K2232" i="4"/>
  <c r="L2232" i="4"/>
  <c r="M2232" i="4"/>
  <c r="O2232" i="4"/>
  <c r="AI2232" i="4"/>
  <c r="AJ2232" i="4"/>
  <c r="AK2232" i="4"/>
  <c r="AL2232" i="4"/>
  <c r="AN2232" i="4"/>
  <c r="AO2232" i="4"/>
  <c r="AP2232" i="4"/>
  <c r="AR2232" i="4"/>
  <c r="D2233" i="4"/>
  <c r="E2233" i="4"/>
  <c r="F2233" i="4"/>
  <c r="G2233" i="4"/>
  <c r="H2233" i="4"/>
  <c r="I2233" i="4"/>
  <c r="K2233" i="4"/>
  <c r="L2233" i="4"/>
  <c r="M2233" i="4"/>
  <c r="O2233" i="4"/>
  <c r="AI2233" i="4"/>
  <c r="AJ2233" i="4"/>
  <c r="AK2233" i="4"/>
  <c r="AL2233" i="4"/>
  <c r="AN2233" i="4"/>
  <c r="AO2233" i="4"/>
  <c r="AP2233" i="4"/>
  <c r="AR2233" i="4"/>
  <c r="D2234" i="4"/>
  <c r="E2234" i="4"/>
  <c r="F2234" i="4"/>
  <c r="G2234" i="4"/>
  <c r="H2234" i="4"/>
  <c r="I2234" i="4"/>
  <c r="K2234" i="4"/>
  <c r="L2234" i="4"/>
  <c r="M2234" i="4"/>
  <c r="O2234" i="4"/>
  <c r="AI2234" i="4"/>
  <c r="AJ2234" i="4"/>
  <c r="AK2234" i="4"/>
  <c r="AL2234" i="4"/>
  <c r="AN2234" i="4"/>
  <c r="AO2234" i="4"/>
  <c r="AP2234" i="4"/>
  <c r="AR2234" i="4"/>
  <c r="D2235" i="4"/>
  <c r="E2235" i="4"/>
  <c r="F2235" i="4"/>
  <c r="G2235" i="4"/>
  <c r="H2235" i="4"/>
  <c r="I2235" i="4"/>
  <c r="K2235" i="4"/>
  <c r="L2235" i="4"/>
  <c r="M2235" i="4"/>
  <c r="O2235" i="4"/>
  <c r="AI2235" i="4"/>
  <c r="AJ2235" i="4"/>
  <c r="AK2235" i="4"/>
  <c r="AL2235" i="4"/>
  <c r="AN2235" i="4"/>
  <c r="AO2235" i="4"/>
  <c r="AP2235" i="4"/>
  <c r="AR2235" i="4"/>
  <c r="D2236" i="4"/>
  <c r="E2236" i="4"/>
  <c r="F2236" i="4"/>
  <c r="G2236" i="4"/>
  <c r="H2236" i="4"/>
  <c r="I2236" i="4"/>
  <c r="K2236" i="4"/>
  <c r="L2236" i="4"/>
  <c r="M2236" i="4"/>
  <c r="O2236" i="4"/>
  <c r="AI2236" i="4"/>
  <c r="AJ2236" i="4"/>
  <c r="AK2236" i="4"/>
  <c r="AL2236" i="4"/>
  <c r="AN2236" i="4"/>
  <c r="AO2236" i="4"/>
  <c r="AP2236" i="4"/>
  <c r="AR2236" i="4"/>
  <c r="D2237" i="4"/>
  <c r="E2237" i="4"/>
  <c r="F2237" i="4"/>
  <c r="G2237" i="4"/>
  <c r="H2237" i="4"/>
  <c r="I2237" i="4"/>
  <c r="K2237" i="4"/>
  <c r="L2237" i="4"/>
  <c r="M2237" i="4"/>
  <c r="O2237" i="4"/>
  <c r="AI2237" i="4"/>
  <c r="AJ2237" i="4"/>
  <c r="AK2237" i="4"/>
  <c r="AL2237" i="4"/>
  <c r="AN2237" i="4"/>
  <c r="AO2237" i="4"/>
  <c r="AP2237" i="4"/>
  <c r="AR2237" i="4"/>
  <c r="D2238" i="4"/>
  <c r="E2238" i="4"/>
  <c r="F2238" i="4"/>
  <c r="G2238" i="4"/>
  <c r="H2238" i="4"/>
  <c r="I2238" i="4"/>
  <c r="K2238" i="4"/>
  <c r="L2238" i="4"/>
  <c r="M2238" i="4"/>
  <c r="O2238" i="4"/>
  <c r="AI2238" i="4"/>
  <c r="AJ2238" i="4"/>
  <c r="AK2238" i="4"/>
  <c r="AL2238" i="4"/>
  <c r="AN2238" i="4"/>
  <c r="AO2238" i="4"/>
  <c r="AP2238" i="4"/>
  <c r="AR2238" i="4"/>
  <c r="D2239" i="4"/>
  <c r="E2239" i="4"/>
  <c r="F2239" i="4"/>
  <c r="G2239" i="4"/>
  <c r="H2239" i="4"/>
  <c r="I2239" i="4"/>
  <c r="K2239" i="4"/>
  <c r="L2239" i="4"/>
  <c r="M2239" i="4"/>
  <c r="O2239" i="4"/>
  <c r="AI2239" i="4"/>
  <c r="AJ2239" i="4"/>
  <c r="AK2239" i="4"/>
  <c r="AL2239" i="4"/>
  <c r="AN2239" i="4"/>
  <c r="AO2239" i="4"/>
  <c r="AP2239" i="4"/>
  <c r="AR2239" i="4"/>
  <c r="D2240" i="4"/>
  <c r="E2240" i="4"/>
  <c r="F2240" i="4"/>
  <c r="G2240" i="4"/>
  <c r="H2240" i="4"/>
  <c r="I2240" i="4"/>
  <c r="K2240" i="4"/>
  <c r="L2240" i="4"/>
  <c r="M2240" i="4"/>
  <c r="O2240" i="4"/>
  <c r="AI2240" i="4"/>
  <c r="AJ2240" i="4"/>
  <c r="AK2240" i="4"/>
  <c r="AL2240" i="4"/>
  <c r="AN2240" i="4"/>
  <c r="AO2240" i="4"/>
  <c r="AP2240" i="4"/>
  <c r="AR2240" i="4"/>
  <c r="D2241" i="4"/>
  <c r="E2241" i="4"/>
  <c r="F2241" i="4"/>
  <c r="G2241" i="4"/>
  <c r="H2241" i="4"/>
  <c r="I2241" i="4"/>
  <c r="K2241" i="4"/>
  <c r="L2241" i="4"/>
  <c r="M2241" i="4"/>
  <c r="O2241" i="4"/>
  <c r="AI2241" i="4"/>
  <c r="AJ2241" i="4"/>
  <c r="AK2241" i="4"/>
  <c r="AL2241" i="4"/>
  <c r="AN2241" i="4"/>
  <c r="AO2241" i="4"/>
  <c r="AP2241" i="4"/>
  <c r="AR2241" i="4"/>
  <c r="D2242" i="4"/>
  <c r="E2242" i="4"/>
  <c r="F2242" i="4"/>
  <c r="G2242" i="4"/>
  <c r="H2242" i="4"/>
  <c r="I2242" i="4"/>
  <c r="K2242" i="4"/>
  <c r="L2242" i="4"/>
  <c r="M2242" i="4"/>
  <c r="O2242" i="4"/>
  <c r="AI2242" i="4"/>
  <c r="AJ2242" i="4"/>
  <c r="AK2242" i="4"/>
  <c r="AL2242" i="4"/>
  <c r="AN2242" i="4"/>
  <c r="AO2242" i="4"/>
  <c r="AP2242" i="4"/>
  <c r="AR2242" i="4"/>
  <c r="D2243" i="4"/>
  <c r="E2243" i="4"/>
  <c r="F2243" i="4"/>
  <c r="G2243" i="4"/>
  <c r="H2243" i="4"/>
  <c r="I2243" i="4"/>
  <c r="K2243" i="4"/>
  <c r="L2243" i="4"/>
  <c r="M2243" i="4"/>
  <c r="O2243" i="4"/>
  <c r="AI2243" i="4"/>
  <c r="AJ2243" i="4"/>
  <c r="AK2243" i="4"/>
  <c r="AL2243" i="4"/>
  <c r="AN2243" i="4"/>
  <c r="AO2243" i="4"/>
  <c r="AP2243" i="4"/>
  <c r="AR2243" i="4"/>
  <c r="D2244" i="4"/>
  <c r="E2244" i="4"/>
  <c r="F2244" i="4"/>
  <c r="G2244" i="4"/>
  <c r="H2244" i="4"/>
  <c r="I2244" i="4"/>
  <c r="K2244" i="4"/>
  <c r="L2244" i="4"/>
  <c r="M2244" i="4"/>
  <c r="O2244" i="4"/>
  <c r="AI2244" i="4"/>
  <c r="AJ2244" i="4"/>
  <c r="AK2244" i="4"/>
  <c r="AL2244" i="4"/>
  <c r="AN2244" i="4"/>
  <c r="AO2244" i="4"/>
  <c r="AP2244" i="4"/>
  <c r="AR2244" i="4"/>
  <c r="D2245" i="4"/>
  <c r="E2245" i="4"/>
  <c r="F2245" i="4"/>
  <c r="G2245" i="4"/>
  <c r="H2245" i="4"/>
  <c r="I2245" i="4"/>
  <c r="K2245" i="4"/>
  <c r="L2245" i="4"/>
  <c r="M2245" i="4"/>
  <c r="O2245" i="4"/>
  <c r="AI2245" i="4"/>
  <c r="AJ2245" i="4"/>
  <c r="AK2245" i="4"/>
  <c r="AL2245" i="4"/>
  <c r="AN2245" i="4"/>
  <c r="AO2245" i="4"/>
  <c r="AP2245" i="4"/>
  <c r="AR2245" i="4"/>
  <c r="D2246" i="4"/>
  <c r="E2246" i="4"/>
  <c r="F2246" i="4"/>
  <c r="G2246" i="4"/>
  <c r="H2246" i="4"/>
  <c r="I2246" i="4"/>
  <c r="K2246" i="4"/>
  <c r="L2246" i="4"/>
  <c r="M2246" i="4"/>
  <c r="O2246" i="4"/>
  <c r="AI2246" i="4"/>
  <c r="AJ2246" i="4"/>
  <c r="AK2246" i="4"/>
  <c r="AL2246" i="4"/>
  <c r="AN2246" i="4"/>
  <c r="AO2246" i="4"/>
  <c r="AP2246" i="4"/>
  <c r="AR2246" i="4"/>
  <c r="D2247" i="4"/>
  <c r="E2247" i="4"/>
  <c r="F2247" i="4"/>
  <c r="G2247" i="4"/>
  <c r="H2247" i="4"/>
  <c r="I2247" i="4"/>
  <c r="K2247" i="4"/>
  <c r="L2247" i="4"/>
  <c r="M2247" i="4"/>
  <c r="O2247" i="4"/>
  <c r="AI2247" i="4"/>
  <c r="AJ2247" i="4"/>
  <c r="AK2247" i="4"/>
  <c r="AL2247" i="4"/>
  <c r="AN2247" i="4"/>
  <c r="AO2247" i="4"/>
  <c r="AP2247" i="4"/>
  <c r="AR2247" i="4"/>
  <c r="D2248" i="4"/>
  <c r="E2248" i="4"/>
  <c r="F2248" i="4"/>
  <c r="G2248" i="4"/>
  <c r="H2248" i="4"/>
  <c r="I2248" i="4"/>
  <c r="K2248" i="4"/>
  <c r="L2248" i="4"/>
  <c r="M2248" i="4"/>
  <c r="O2248" i="4"/>
  <c r="AI2248" i="4"/>
  <c r="AJ2248" i="4"/>
  <c r="AK2248" i="4"/>
  <c r="AL2248" i="4"/>
  <c r="AN2248" i="4"/>
  <c r="AO2248" i="4"/>
  <c r="AP2248" i="4"/>
  <c r="AR2248" i="4"/>
  <c r="D2249" i="4"/>
  <c r="E2249" i="4"/>
  <c r="F2249" i="4"/>
  <c r="G2249" i="4"/>
  <c r="H2249" i="4"/>
  <c r="I2249" i="4"/>
  <c r="K2249" i="4"/>
  <c r="L2249" i="4"/>
  <c r="M2249" i="4"/>
  <c r="O2249" i="4"/>
  <c r="AI2249" i="4"/>
  <c r="AJ2249" i="4"/>
  <c r="AK2249" i="4"/>
  <c r="AL2249" i="4"/>
  <c r="AN2249" i="4"/>
  <c r="AO2249" i="4"/>
  <c r="AP2249" i="4"/>
  <c r="AR2249" i="4"/>
  <c r="D2250" i="4"/>
  <c r="E2250" i="4"/>
  <c r="F2250" i="4"/>
  <c r="G2250" i="4"/>
  <c r="H2250" i="4"/>
  <c r="I2250" i="4"/>
  <c r="K2250" i="4"/>
  <c r="L2250" i="4"/>
  <c r="M2250" i="4"/>
  <c r="O2250" i="4"/>
  <c r="AI2250" i="4"/>
  <c r="AJ2250" i="4"/>
  <c r="AK2250" i="4"/>
  <c r="AL2250" i="4"/>
  <c r="AN2250" i="4"/>
  <c r="AO2250" i="4"/>
  <c r="AP2250" i="4"/>
  <c r="AR2250" i="4"/>
  <c r="D2251" i="4"/>
  <c r="E2251" i="4"/>
  <c r="F2251" i="4"/>
  <c r="G2251" i="4"/>
  <c r="H2251" i="4"/>
  <c r="I2251" i="4"/>
  <c r="K2251" i="4"/>
  <c r="L2251" i="4"/>
  <c r="M2251" i="4"/>
  <c r="O2251" i="4"/>
  <c r="AI2251" i="4"/>
  <c r="AJ2251" i="4"/>
  <c r="AK2251" i="4"/>
  <c r="AL2251" i="4"/>
  <c r="AN2251" i="4"/>
  <c r="AO2251" i="4"/>
  <c r="AP2251" i="4"/>
  <c r="AR2251" i="4"/>
  <c r="D2252" i="4"/>
  <c r="E2252" i="4"/>
  <c r="F2252" i="4"/>
  <c r="G2252" i="4"/>
  <c r="H2252" i="4"/>
  <c r="I2252" i="4"/>
  <c r="K2252" i="4"/>
  <c r="L2252" i="4"/>
  <c r="M2252" i="4"/>
  <c r="O2252" i="4"/>
  <c r="AI2252" i="4"/>
  <c r="AJ2252" i="4"/>
  <c r="AK2252" i="4"/>
  <c r="AL2252" i="4"/>
  <c r="AN2252" i="4"/>
  <c r="AO2252" i="4"/>
  <c r="AP2252" i="4"/>
  <c r="AR2252" i="4"/>
  <c r="D2253" i="4"/>
  <c r="E2253" i="4"/>
  <c r="F2253" i="4"/>
  <c r="G2253" i="4"/>
  <c r="H2253" i="4"/>
  <c r="I2253" i="4"/>
  <c r="K2253" i="4"/>
  <c r="L2253" i="4"/>
  <c r="M2253" i="4"/>
  <c r="O2253" i="4"/>
  <c r="AI2253" i="4"/>
  <c r="AJ2253" i="4"/>
  <c r="AK2253" i="4"/>
  <c r="AL2253" i="4"/>
  <c r="AN2253" i="4"/>
  <c r="AO2253" i="4"/>
  <c r="AP2253" i="4"/>
  <c r="AR2253" i="4"/>
  <c r="D2254" i="4"/>
  <c r="E2254" i="4"/>
  <c r="F2254" i="4"/>
  <c r="G2254" i="4"/>
  <c r="H2254" i="4"/>
  <c r="I2254" i="4"/>
  <c r="K2254" i="4"/>
  <c r="L2254" i="4"/>
  <c r="M2254" i="4"/>
  <c r="O2254" i="4"/>
  <c r="AI2254" i="4"/>
  <c r="AJ2254" i="4"/>
  <c r="AK2254" i="4"/>
  <c r="AL2254" i="4"/>
  <c r="AN2254" i="4"/>
  <c r="AO2254" i="4"/>
  <c r="AP2254" i="4"/>
  <c r="AR2254" i="4"/>
  <c r="D2255" i="4"/>
  <c r="E2255" i="4"/>
  <c r="F2255" i="4"/>
  <c r="G2255" i="4"/>
  <c r="H2255" i="4"/>
  <c r="I2255" i="4"/>
  <c r="K2255" i="4"/>
  <c r="L2255" i="4"/>
  <c r="M2255" i="4"/>
  <c r="O2255" i="4"/>
  <c r="AI2255" i="4"/>
  <c r="AJ2255" i="4"/>
  <c r="AK2255" i="4"/>
  <c r="AL2255" i="4"/>
  <c r="AN2255" i="4"/>
  <c r="AO2255" i="4"/>
  <c r="AP2255" i="4"/>
  <c r="AR2255" i="4"/>
  <c r="D2256" i="4"/>
  <c r="E2256" i="4"/>
  <c r="F2256" i="4"/>
  <c r="G2256" i="4"/>
  <c r="H2256" i="4"/>
  <c r="I2256" i="4"/>
  <c r="K2256" i="4"/>
  <c r="L2256" i="4"/>
  <c r="M2256" i="4"/>
  <c r="O2256" i="4"/>
  <c r="AI2256" i="4"/>
  <c r="AJ2256" i="4"/>
  <c r="AK2256" i="4"/>
  <c r="AL2256" i="4"/>
  <c r="AN2256" i="4"/>
  <c r="AO2256" i="4"/>
  <c r="AP2256" i="4"/>
  <c r="AR2256" i="4"/>
  <c r="D2257" i="4"/>
  <c r="E2257" i="4"/>
  <c r="F2257" i="4"/>
  <c r="G2257" i="4"/>
  <c r="H2257" i="4"/>
  <c r="I2257" i="4"/>
  <c r="K2257" i="4"/>
  <c r="L2257" i="4"/>
  <c r="M2257" i="4"/>
  <c r="O2257" i="4"/>
  <c r="AI2257" i="4"/>
  <c r="AJ2257" i="4"/>
  <c r="AK2257" i="4"/>
  <c r="AL2257" i="4"/>
  <c r="AN2257" i="4"/>
  <c r="AO2257" i="4"/>
  <c r="AP2257" i="4"/>
  <c r="AR2257" i="4"/>
  <c r="D2258" i="4"/>
  <c r="E2258" i="4"/>
  <c r="F2258" i="4"/>
  <c r="G2258" i="4"/>
  <c r="H2258" i="4"/>
  <c r="I2258" i="4"/>
  <c r="K2258" i="4"/>
  <c r="L2258" i="4"/>
  <c r="M2258" i="4"/>
  <c r="O2258" i="4"/>
  <c r="AI2258" i="4"/>
  <c r="AJ2258" i="4"/>
  <c r="AK2258" i="4"/>
  <c r="AL2258" i="4"/>
  <c r="AN2258" i="4"/>
  <c r="AO2258" i="4"/>
  <c r="AP2258" i="4"/>
  <c r="AR2258" i="4"/>
  <c r="D2259" i="4"/>
  <c r="E2259" i="4"/>
  <c r="F2259" i="4"/>
  <c r="G2259" i="4"/>
  <c r="H2259" i="4"/>
  <c r="I2259" i="4"/>
  <c r="K2259" i="4"/>
  <c r="L2259" i="4"/>
  <c r="M2259" i="4"/>
  <c r="O2259" i="4"/>
  <c r="AI2259" i="4"/>
  <c r="AJ2259" i="4"/>
  <c r="AK2259" i="4"/>
  <c r="AL2259" i="4"/>
  <c r="AN2259" i="4"/>
  <c r="AO2259" i="4"/>
  <c r="AP2259" i="4"/>
  <c r="AR2259" i="4"/>
  <c r="D2260" i="4"/>
  <c r="E2260" i="4"/>
  <c r="F2260" i="4"/>
  <c r="G2260" i="4"/>
  <c r="H2260" i="4"/>
  <c r="I2260" i="4"/>
  <c r="K2260" i="4"/>
  <c r="L2260" i="4"/>
  <c r="M2260" i="4"/>
  <c r="O2260" i="4"/>
  <c r="AI2260" i="4"/>
  <c r="AJ2260" i="4"/>
  <c r="AK2260" i="4"/>
  <c r="AL2260" i="4"/>
  <c r="AN2260" i="4"/>
  <c r="AO2260" i="4"/>
  <c r="AP2260" i="4"/>
  <c r="AR2260" i="4"/>
  <c r="D2261" i="4"/>
  <c r="E2261" i="4"/>
  <c r="F2261" i="4"/>
  <c r="G2261" i="4"/>
  <c r="H2261" i="4"/>
  <c r="I2261" i="4"/>
  <c r="K2261" i="4"/>
  <c r="L2261" i="4"/>
  <c r="M2261" i="4"/>
  <c r="O2261" i="4"/>
  <c r="AI2261" i="4"/>
  <c r="AJ2261" i="4"/>
  <c r="AK2261" i="4"/>
  <c r="AL2261" i="4"/>
  <c r="AN2261" i="4"/>
  <c r="AO2261" i="4"/>
  <c r="AP2261" i="4"/>
  <c r="AR2261" i="4"/>
  <c r="D2262" i="4"/>
  <c r="E2262" i="4"/>
  <c r="F2262" i="4"/>
  <c r="G2262" i="4"/>
  <c r="H2262" i="4"/>
  <c r="I2262" i="4"/>
  <c r="K2262" i="4"/>
  <c r="L2262" i="4"/>
  <c r="M2262" i="4"/>
  <c r="O2262" i="4"/>
  <c r="AI2262" i="4"/>
  <c r="AJ2262" i="4"/>
  <c r="AK2262" i="4"/>
  <c r="AL2262" i="4"/>
  <c r="AN2262" i="4"/>
  <c r="AO2262" i="4"/>
  <c r="AP2262" i="4"/>
  <c r="AR2262" i="4"/>
  <c r="D2263" i="4"/>
  <c r="E2263" i="4"/>
  <c r="F2263" i="4"/>
  <c r="G2263" i="4"/>
  <c r="H2263" i="4"/>
  <c r="I2263" i="4"/>
  <c r="K2263" i="4"/>
  <c r="L2263" i="4"/>
  <c r="M2263" i="4"/>
  <c r="O2263" i="4"/>
  <c r="AI2263" i="4"/>
  <c r="AJ2263" i="4"/>
  <c r="AK2263" i="4"/>
  <c r="AL2263" i="4"/>
  <c r="AN2263" i="4"/>
  <c r="AO2263" i="4"/>
  <c r="AP2263" i="4"/>
  <c r="AR2263" i="4"/>
  <c r="D2264" i="4"/>
  <c r="E2264" i="4"/>
  <c r="F2264" i="4"/>
  <c r="G2264" i="4"/>
  <c r="H2264" i="4"/>
  <c r="I2264" i="4"/>
  <c r="K2264" i="4"/>
  <c r="L2264" i="4"/>
  <c r="M2264" i="4"/>
  <c r="O2264" i="4"/>
  <c r="AI2264" i="4"/>
  <c r="AJ2264" i="4"/>
  <c r="AK2264" i="4"/>
  <c r="AL2264" i="4"/>
  <c r="AN2264" i="4"/>
  <c r="AO2264" i="4"/>
  <c r="AP2264" i="4"/>
  <c r="AR2264" i="4"/>
  <c r="D2265" i="4"/>
  <c r="E2265" i="4"/>
  <c r="F2265" i="4"/>
  <c r="G2265" i="4"/>
  <c r="H2265" i="4"/>
  <c r="I2265" i="4"/>
  <c r="K2265" i="4"/>
  <c r="L2265" i="4"/>
  <c r="M2265" i="4"/>
  <c r="O2265" i="4"/>
  <c r="AI2265" i="4"/>
  <c r="AJ2265" i="4"/>
  <c r="AK2265" i="4"/>
  <c r="AL2265" i="4"/>
  <c r="AN2265" i="4"/>
  <c r="AO2265" i="4"/>
  <c r="AP2265" i="4"/>
  <c r="AR2265" i="4"/>
  <c r="D2266" i="4"/>
  <c r="E2266" i="4"/>
  <c r="F2266" i="4"/>
  <c r="G2266" i="4"/>
  <c r="H2266" i="4"/>
  <c r="I2266" i="4"/>
  <c r="K2266" i="4"/>
  <c r="L2266" i="4"/>
  <c r="M2266" i="4"/>
  <c r="O2266" i="4"/>
  <c r="AI2266" i="4"/>
  <c r="AJ2266" i="4"/>
  <c r="AK2266" i="4"/>
  <c r="AL2266" i="4"/>
  <c r="AN2266" i="4"/>
  <c r="AO2266" i="4"/>
  <c r="AP2266" i="4"/>
  <c r="AR2266" i="4"/>
  <c r="D2267" i="4"/>
  <c r="E2267" i="4"/>
  <c r="F2267" i="4"/>
  <c r="G2267" i="4"/>
  <c r="H2267" i="4"/>
  <c r="I2267" i="4"/>
  <c r="K2267" i="4"/>
  <c r="L2267" i="4"/>
  <c r="M2267" i="4"/>
  <c r="O2267" i="4"/>
  <c r="AI2267" i="4"/>
  <c r="AJ2267" i="4"/>
  <c r="AK2267" i="4"/>
  <c r="AL2267" i="4"/>
  <c r="AN2267" i="4"/>
  <c r="AO2267" i="4"/>
  <c r="AP2267" i="4"/>
  <c r="AR2267" i="4"/>
  <c r="D2268" i="4"/>
  <c r="E2268" i="4"/>
  <c r="F2268" i="4"/>
  <c r="G2268" i="4"/>
  <c r="H2268" i="4"/>
  <c r="I2268" i="4"/>
  <c r="K2268" i="4"/>
  <c r="L2268" i="4"/>
  <c r="M2268" i="4"/>
  <c r="O2268" i="4"/>
  <c r="AI2268" i="4"/>
  <c r="AJ2268" i="4"/>
  <c r="AK2268" i="4"/>
  <c r="AL2268" i="4"/>
  <c r="AN2268" i="4"/>
  <c r="AO2268" i="4"/>
  <c r="AP2268" i="4"/>
  <c r="AR2268" i="4"/>
  <c r="D2269" i="4"/>
  <c r="E2269" i="4"/>
  <c r="F2269" i="4"/>
  <c r="G2269" i="4"/>
  <c r="H2269" i="4"/>
  <c r="I2269" i="4"/>
  <c r="K2269" i="4"/>
  <c r="L2269" i="4"/>
  <c r="M2269" i="4"/>
  <c r="O2269" i="4"/>
  <c r="AI2269" i="4"/>
  <c r="AJ2269" i="4"/>
  <c r="AK2269" i="4"/>
  <c r="AL2269" i="4"/>
  <c r="AN2269" i="4"/>
  <c r="AO2269" i="4"/>
  <c r="AP2269" i="4"/>
  <c r="AR2269" i="4"/>
  <c r="D2270" i="4"/>
  <c r="E2270" i="4"/>
  <c r="F2270" i="4"/>
  <c r="G2270" i="4"/>
  <c r="H2270" i="4"/>
  <c r="I2270" i="4"/>
  <c r="K2270" i="4"/>
  <c r="L2270" i="4"/>
  <c r="M2270" i="4"/>
  <c r="O2270" i="4"/>
  <c r="AI2270" i="4"/>
  <c r="AJ2270" i="4"/>
  <c r="AK2270" i="4"/>
  <c r="AL2270" i="4"/>
  <c r="AN2270" i="4"/>
  <c r="AO2270" i="4"/>
  <c r="AP2270" i="4"/>
  <c r="AR2270" i="4"/>
  <c r="D2271" i="4"/>
  <c r="E2271" i="4"/>
  <c r="F2271" i="4"/>
  <c r="G2271" i="4"/>
  <c r="H2271" i="4"/>
  <c r="I2271" i="4"/>
  <c r="K2271" i="4"/>
  <c r="L2271" i="4"/>
  <c r="M2271" i="4"/>
  <c r="O2271" i="4"/>
  <c r="AI2271" i="4"/>
  <c r="AJ2271" i="4"/>
  <c r="AK2271" i="4"/>
  <c r="AL2271" i="4"/>
  <c r="AN2271" i="4"/>
  <c r="AO2271" i="4"/>
  <c r="AP2271" i="4"/>
  <c r="AR2271" i="4"/>
  <c r="D2272" i="4"/>
  <c r="E2272" i="4"/>
  <c r="F2272" i="4"/>
  <c r="G2272" i="4"/>
  <c r="H2272" i="4"/>
  <c r="I2272" i="4"/>
  <c r="K2272" i="4"/>
  <c r="L2272" i="4"/>
  <c r="M2272" i="4"/>
  <c r="O2272" i="4"/>
  <c r="AI2272" i="4"/>
  <c r="AJ2272" i="4"/>
  <c r="AK2272" i="4"/>
  <c r="AL2272" i="4"/>
  <c r="AN2272" i="4"/>
  <c r="AO2272" i="4"/>
  <c r="AP2272" i="4"/>
  <c r="AR2272" i="4"/>
  <c r="D2273" i="4"/>
  <c r="E2273" i="4"/>
  <c r="F2273" i="4"/>
  <c r="G2273" i="4"/>
  <c r="H2273" i="4"/>
  <c r="I2273" i="4"/>
  <c r="K2273" i="4"/>
  <c r="L2273" i="4"/>
  <c r="M2273" i="4"/>
  <c r="O2273" i="4"/>
  <c r="AI2273" i="4"/>
  <c r="AJ2273" i="4"/>
  <c r="AK2273" i="4"/>
  <c r="AL2273" i="4"/>
  <c r="AN2273" i="4"/>
  <c r="AO2273" i="4"/>
  <c r="AP2273" i="4"/>
  <c r="AR2273" i="4"/>
  <c r="D2274" i="4"/>
  <c r="E2274" i="4"/>
  <c r="F2274" i="4"/>
  <c r="G2274" i="4"/>
  <c r="H2274" i="4"/>
  <c r="I2274" i="4"/>
  <c r="K2274" i="4"/>
  <c r="L2274" i="4"/>
  <c r="M2274" i="4"/>
  <c r="O2274" i="4"/>
  <c r="AI2274" i="4"/>
  <c r="AJ2274" i="4"/>
  <c r="AK2274" i="4"/>
  <c r="AL2274" i="4"/>
  <c r="AN2274" i="4"/>
  <c r="AO2274" i="4"/>
  <c r="AP2274" i="4"/>
  <c r="AR2274" i="4"/>
  <c r="D2275" i="4"/>
  <c r="E2275" i="4"/>
  <c r="F2275" i="4"/>
  <c r="G2275" i="4"/>
  <c r="H2275" i="4"/>
  <c r="I2275" i="4"/>
  <c r="K2275" i="4"/>
  <c r="L2275" i="4"/>
  <c r="M2275" i="4"/>
  <c r="O2275" i="4"/>
  <c r="AI2275" i="4"/>
  <c r="AJ2275" i="4"/>
  <c r="AK2275" i="4"/>
  <c r="AL2275" i="4"/>
  <c r="AN2275" i="4"/>
  <c r="AO2275" i="4"/>
  <c r="AP2275" i="4"/>
  <c r="AR2275" i="4"/>
  <c r="D2276" i="4"/>
  <c r="E2276" i="4"/>
  <c r="F2276" i="4"/>
  <c r="G2276" i="4"/>
  <c r="H2276" i="4"/>
  <c r="I2276" i="4"/>
  <c r="K2276" i="4"/>
  <c r="L2276" i="4"/>
  <c r="M2276" i="4"/>
  <c r="O2276" i="4"/>
  <c r="AI2276" i="4"/>
  <c r="AJ2276" i="4"/>
  <c r="AK2276" i="4"/>
  <c r="AL2276" i="4"/>
  <c r="AN2276" i="4"/>
  <c r="AO2276" i="4"/>
  <c r="AP2276" i="4"/>
  <c r="AR2276" i="4"/>
  <c r="D2277" i="4"/>
  <c r="E2277" i="4"/>
  <c r="F2277" i="4"/>
  <c r="G2277" i="4"/>
  <c r="H2277" i="4"/>
  <c r="I2277" i="4"/>
  <c r="K2277" i="4"/>
  <c r="L2277" i="4"/>
  <c r="M2277" i="4"/>
  <c r="O2277" i="4"/>
  <c r="AI2277" i="4"/>
  <c r="AJ2277" i="4"/>
  <c r="AK2277" i="4"/>
  <c r="AL2277" i="4"/>
  <c r="AN2277" i="4"/>
  <c r="AO2277" i="4"/>
  <c r="AP2277" i="4"/>
  <c r="AR2277" i="4"/>
  <c r="D2278" i="4"/>
  <c r="E2278" i="4"/>
  <c r="F2278" i="4"/>
  <c r="G2278" i="4"/>
  <c r="H2278" i="4"/>
  <c r="I2278" i="4"/>
  <c r="K2278" i="4"/>
  <c r="L2278" i="4"/>
  <c r="M2278" i="4"/>
  <c r="O2278" i="4"/>
  <c r="AI2278" i="4"/>
  <c r="AJ2278" i="4"/>
  <c r="AK2278" i="4"/>
  <c r="AL2278" i="4"/>
  <c r="AN2278" i="4"/>
  <c r="AO2278" i="4"/>
  <c r="AP2278" i="4"/>
  <c r="AR2278" i="4"/>
  <c r="D2279" i="4"/>
  <c r="E2279" i="4"/>
  <c r="F2279" i="4"/>
  <c r="G2279" i="4"/>
  <c r="H2279" i="4"/>
  <c r="I2279" i="4"/>
  <c r="K2279" i="4"/>
  <c r="L2279" i="4"/>
  <c r="M2279" i="4"/>
  <c r="O2279" i="4"/>
  <c r="AI2279" i="4"/>
  <c r="AJ2279" i="4"/>
  <c r="AK2279" i="4"/>
  <c r="AL2279" i="4"/>
  <c r="AN2279" i="4"/>
  <c r="AO2279" i="4"/>
  <c r="AP2279" i="4"/>
  <c r="AR2279" i="4"/>
  <c r="D2280" i="4"/>
  <c r="E2280" i="4"/>
  <c r="F2280" i="4"/>
  <c r="G2280" i="4"/>
  <c r="H2280" i="4"/>
  <c r="I2280" i="4"/>
  <c r="K2280" i="4"/>
  <c r="L2280" i="4"/>
  <c r="M2280" i="4"/>
  <c r="O2280" i="4"/>
  <c r="AI2280" i="4"/>
  <c r="AJ2280" i="4"/>
  <c r="AK2280" i="4"/>
  <c r="AL2280" i="4"/>
  <c r="AN2280" i="4"/>
  <c r="AO2280" i="4"/>
  <c r="AP2280" i="4"/>
  <c r="AR2280" i="4"/>
  <c r="D2281" i="4"/>
  <c r="E2281" i="4"/>
  <c r="F2281" i="4"/>
  <c r="G2281" i="4"/>
  <c r="H2281" i="4"/>
  <c r="I2281" i="4"/>
  <c r="K2281" i="4"/>
  <c r="L2281" i="4"/>
  <c r="M2281" i="4"/>
  <c r="O2281" i="4"/>
  <c r="AI2281" i="4"/>
  <c r="AJ2281" i="4"/>
  <c r="AK2281" i="4"/>
  <c r="AL2281" i="4"/>
  <c r="AN2281" i="4"/>
  <c r="AO2281" i="4"/>
  <c r="AP2281" i="4"/>
  <c r="AR2281" i="4"/>
  <c r="D2282" i="4"/>
  <c r="E2282" i="4"/>
  <c r="F2282" i="4"/>
  <c r="G2282" i="4"/>
  <c r="H2282" i="4"/>
  <c r="I2282" i="4"/>
  <c r="K2282" i="4"/>
  <c r="L2282" i="4"/>
  <c r="M2282" i="4"/>
  <c r="O2282" i="4"/>
  <c r="AI2282" i="4"/>
  <c r="AJ2282" i="4"/>
  <c r="AK2282" i="4"/>
  <c r="AL2282" i="4"/>
  <c r="AN2282" i="4"/>
  <c r="AO2282" i="4"/>
  <c r="AP2282" i="4"/>
  <c r="AR2282" i="4"/>
  <c r="D2283" i="4"/>
  <c r="E2283" i="4"/>
  <c r="F2283" i="4"/>
  <c r="G2283" i="4"/>
  <c r="H2283" i="4"/>
  <c r="I2283" i="4"/>
  <c r="K2283" i="4"/>
  <c r="L2283" i="4"/>
  <c r="M2283" i="4"/>
  <c r="O2283" i="4"/>
  <c r="AI2283" i="4"/>
  <c r="AJ2283" i="4"/>
  <c r="AK2283" i="4"/>
  <c r="AL2283" i="4"/>
  <c r="AN2283" i="4"/>
  <c r="AO2283" i="4"/>
  <c r="AP2283" i="4"/>
  <c r="AR2283" i="4"/>
  <c r="D2284" i="4"/>
  <c r="E2284" i="4"/>
  <c r="F2284" i="4"/>
  <c r="G2284" i="4"/>
  <c r="H2284" i="4"/>
  <c r="I2284" i="4"/>
  <c r="K2284" i="4"/>
  <c r="L2284" i="4"/>
  <c r="M2284" i="4"/>
  <c r="O2284" i="4"/>
  <c r="AI2284" i="4"/>
  <c r="AJ2284" i="4"/>
  <c r="AK2284" i="4"/>
  <c r="AL2284" i="4"/>
  <c r="AN2284" i="4"/>
  <c r="AO2284" i="4"/>
  <c r="AP2284" i="4"/>
  <c r="AR2284" i="4"/>
  <c r="D2285" i="4"/>
  <c r="E2285" i="4"/>
  <c r="F2285" i="4"/>
  <c r="G2285" i="4"/>
  <c r="H2285" i="4"/>
  <c r="I2285" i="4"/>
  <c r="K2285" i="4"/>
  <c r="L2285" i="4"/>
  <c r="M2285" i="4"/>
  <c r="O2285" i="4"/>
  <c r="AI2285" i="4"/>
  <c r="AJ2285" i="4"/>
  <c r="AK2285" i="4"/>
  <c r="AL2285" i="4"/>
  <c r="AN2285" i="4"/>
  <c r="AO2285" i="4"/>
  <c r="AP2285" i="4"/>
  <c r="AR2285" i="4"/>
  <c r="D2286" i="4"/>
  <c r="E2286" i="4"/>
  <c r="F2286" i="4"/>
  <c r="G2286" i="4"/>
  <c r="H2286" i="4"/>
  <c r="I2286" i="4"/>
  <c r="K2286" i="4"/>
  <c r="L2286" i="4"/>
  <c r="M2286" i="4"/>
  <c r="O2286" i="4"/>
  <c r="AI2286" i="4"/>
  <c r="AJ2286" i="4"/>
  <c r="AK2286" i="4"/>
  <c r="AL2286" i="4"/>
  <c r="AN2286" i="4"/>
  <c r="AO2286" i="4"/>
  <c r="AP2286" i="4"/>
  <c r="AR2286" i="4"/>
  <c r="D2287" i="4"/>
  <c r="E2287" i="4"/>
  <c r="F2287" i="4"/>
  <c r="G2287" i="4"/>
  <c r="H2287" i="4"/>
  <c r="I2287" i="4"/>
  <c r="K2287" i="4"/>
  <c r="L2287" i="4"/>
  <c r="M2287" i="4"/>
  <c r="O2287" i="4"/>
  <c r="AI2287" i="4"/>
  <c r="AJ2287" i="4"/>
  <c r="AK2287" i="4"/>
  <c r="AL2287" i="4"/>
  <c r="AN2287" i="4"/>
  <c r="AO2287" i="4"/>
  <c r="AP2287" i="4"/>
  <c r="AR2287" i="4"/>
  <c r="D2288" i="4"/>
  <c r="E2288" i="4"/>
  <c r="F2288" i="4"/>
  <c r="G2288" i="4"/>
  <c r="H2288" i="4"/>
  <c r="I2288" i="4"/>
  <c r="K2288" i="4"/>
  <c r="L2288" i="4"/>
  <c r="M2288" i="4"/>
  <c r="O2288" i="4"/>
  <c r="AI2288" i="4"/>
  <c r="AJ2288" i="4"/>
  <c r="AK2288" i="4"/>
  <c r="AL2288" i="4"/>
  <c r="AN2288" i="4"/>
  <c r="AO2288" i="4"/>
  <c r="AP2288" i="4"/>
  <c r="AR2288" i="4"/>
  <c r="D2289" i="4"/>
  <c r="E2289" i="4"/>
  <c r="F2289" i="4"/>
  <c r="G2289" i="4"/>
  <c r="H2289" i="4"/>
  <c r="I2289" i="4"/>
  <c r="K2289" i="4"/>
  <c r="L2289" i="4"/>
  <c r="M2289" i="4"/>
  <c r="O2289" i="4"/>
  <c r="AI2289" i="4"/>
  <c r="AJ2289" i="4"/>
  <c r="AK2289" i="4"/>
  <c r="AL2289" i="4"/>
  <c r="AN2289" i="4"/>
  <c r="AO2289" i="4"/>
  <c r="AP2289" i="4"/>
  <c r="AR2289" i="4"/>
  <c r="D2290" i="4"/>
  <c r="E2290" i="4"/>
  <c r="F2290" i="4"/>
  <c r="G2290" i="4"/>
  <c r="H2290" i="4"/>
  <c r="I2290" i="4"/>
  <c r="K2290" i="4"/>
  <c r="L2290" i="4"/>
  <c r="M2290" i="4"/>
  <c r="O2290" i="4"/>
  <c r="AI2290" i="4"/>
  <c r="AJ2290" i="4"/>
  <c r="AK2290" i="4"/>
  <c r="AL2290" i="4"/>
  <c r="AN2290" i="4"/>
  <c r="AO2290" i="4"/>
  <c r="AP2290" i="4"/>
  <c r="AR2290" i="4"/>
  <c r="D2291" i="4"/>
  <c r="E2291" i="4"/>
  <c r="F2291" i="4"/>
  <c r="G2291" i="4"/>
  <c r="H2291" i="4"/>
  <c r="I2291" i="4"/>
  <c r="K2291" i="4"/>
  <c r="L2291" i="4"/>
  <c r="M2291" i="4"/>
  <c r="O2291" i="4"/>
  <c r="AI2291" i="4"/>
  <c r="AJ2291" i="4"/>
  <c r="AK2291" i="4"/>
  <c r="AL2291" i="4"/>
  <c r="AN2291" i="4"/>
  <c r="AO2291" i="4"/>
  <c r="AP2291" i="4"/>
  <c r="AR2291" i="4"/>
  <c r="D2292" i="4"/>
  <c r="E2292" i="4"/>
  <c r="F2292" i="4"/>
  <c r="G2292" i="4"/>
  <c r="H2292" i="4"/>
  <c r="I2292" i="4"/>
  <c r="K2292" i="4"/>
  <c r="L2292" i="4"/>
  <c r="M2292" i="4"/>
  <c r="O2292" i="4"/>
  <c r="AI2292" i="4"/>
  <c r="AJ2292" i="4"/>
  <c r="AK2292" i="4"/>
  <c r="AL2292" i="4"/>
  <c r="AN2292" i="4"/>
  <c r="AO2292" i="4"/>
  <c r="AP2292" i="4"/>
  <c r="AR2292" i="4"/>
  <c r="D2293" i="4"/>
  <c r="E2293" i="4"/>
  <c r="F2293" i="4"/>
  <c r="G2293" i="4"/>
  <c r="H2293" i="4"/>
  <c r="I2293" i="4"/>
  <c r="K2293" i="4"/>
  <c r="L2293" i="4"/>
  <c r="M2293" i="4"/>
  <c r="O2293" i="4"/>
  <c r="AI2293" i="4"/>
  <c r="AJ2293" i="4"/>
  <c r="AK2293" i="4"/>
  <c r="AL2293" i="4"/>
  <c r="AN2293" i="4"/>
  <c r="AO2293" i="4"/>
  <c r="AP2293" i="4"/>
  <c r="AR2293" i="4"/>
  <c r="D2294" i="4"/>
  <c r="E2294" i="4"/>
  <c r="F2294" i="4"/>
  <c r="G2294" i="4"/>
  <c r="H2294" i="4"/>
  <c r="I2294" i="4"/>
  <c r="K2294" i="4"/>
  <c r="L2294" i="4"/>
  <c r="M2294" i="4"/>
  <c r="O2294" i="4"/>
  <c r="AI2294" i="4"/>
  <c r="AJ2294" i="4"/>
  <c r="AK2294" i="4"/>
  <c r="AL2294" i="4"/>
  <c r="AN2294" i="4"/>
  <c r="AO2294" i="4"/>
  <c r="AP2294" i="4"/>
  <c r="AR2294" i="4"/>
  <c r="D2295" i="4"/>
  <c r="E2295" i="4"/>
  <c r="F2295" i="4"/>
  <c r="G2295" i="4"/>
  <c r="H2295" i="4"/>
  <c r="I2295" i="4"/>
  <c r="K2295" i="4"/>
  <c r="L2295" i="4"/>
  <c r="M2295" i="4"/>
  <c r="O2295" i="4"/>
  <c r="AI2295" i="4"/>
  <c r="AJ2295" i="4"/>
  <c r="AK2295" i="4"/>
  <c r="AL2295" i="4"/>
  <c r="AN2295" i="4"/>
  <c r="AO2295" i="4"/>
  <c r="AP2295" i="4"/>
  <c r="AR2295" i="4"/>
  <c r="D2296" i="4"/>
  <c r="E2296" i="4"/>
  <c r="F2296" i="4"/>
  <c r="G2296" i="4"/>
  <c r="H2296" i="4"/>
  <c r="I2296" i="4"/>
  <c r="K2296" i="4"/>
  <c r="L2296" i="4"/>
  <c r="M2296" i="4"/>
  <c r="O2296" i="4"/>
  <c r="AI2296" i="4"/>
  <c r="AJ2296" i="4"/>
  <c r="AK2296" i="4"/>
  <c r="AL2296" i="4"/>
  <c r="AN2296" i="4"/>
  <c r="AO2296" i="4"/>
  <c r="AP2296" i="4"/>
  <c r="AR2296" i="4"/>
  <c r="D2297" i="4"/>
  <c r="E2297" i="4"/>
  <c r="F2297" i="4"/>
  <c r="G2297" i="4"/>
  <c r="H2297" i="4"/>
  <c r="I2297" i="4"/>
  <c r="K2297" i="4"/>
  <c r="L2297" i="4"/>
  <c r="M2297" i="4"/>
  <c r="O2297" i="4"/>
  <c r="AI2297" i="4"/>
  <c r="AJ2297" i="4"/>
  <c r="AK2297" i="4"/>
  <c r="AL2297" i="4"/>
  <c r="AN2297" i="4"/>
  <c r="AO2297" i="4"/>
  <c r="AP2297" i="4"/>
  <c r="AR2297" i="4"/>
  <c r="D2298" i="4"/>
  <c r="E2298" i="4"/>
  <c r="F2298" i="4"/>
  <c r="G2298" i="4"/>
  <c r="H2298" i="4"/>
  <c r="I2298" i="4"/>
  <c r="K2298" i="4"/>
  <c r="L2298" i="4"/>
  <c r="M2298" i="4"/>
  <c r="O2298" i="4"/>
  <c r="AI2298" i="4"/>
  <c r="AJ2298" i="4"/>
  <c r="AK2298" i="4"/>
  <c r="AL2298" i="4"/>
  <c r="AN2298" i="4"/>
  <c r="AO2298" i="4"/>
  <c r="AP2298" i="4"/>
  <c r="AR2298" i="4"/>
  <c r="D2299" i="4"/>
  <c r="E2299" i="4"/>
  <c r="F2299" i="4"/>
  <c r="G2299" i="4"/>
  <c r="H2299" i="4"/>
  <c r="I2299" i="4"/>
  <c r="K2299" i="4"/>
  <c r="L2299" i="4"/>
  <c r="M2299" i="4"/>
  <c r="O2299" i="4"/>
  <c r="AI2299" i="4"/>
  <c r="AJ2299" i="4"/>
  <c r="AK2299" i="4"/>
  <c r="AL2299" i="4"/>
  <c r="AN2299" i="4"/>
  <c r="AO2299" i="4"/>
  <c r="AP2299" i="4"/>
  <c r="AR2299" i="4"/>
  <c r="D2300" i="4"/>
  <c r="E2300" i="4"/>
  <c r="F2300" i="4"/>
  <c r="G2300" i="4"/>
  <c r="H2300" i="4"/>
  <c r="I2300" i="4"/>
  <c r="K2300" i="4"/>
  <c r="L2300" i="4"/>
  <c r="M2300" i="4"/>
  <c r="O2300" i="4"/>
  <c r="AI2300" i="4"/>
  <c r="AJ2300" i="4"/>
  <c r="AK2300" i="4"/>
  <c r="AL2300" i="4"/>
  <c r="AN2300" i="4"/>
  <c r="AO2300" i="4"/>
  <c r="AP2300" i="4"/>
  <c r="AR2300" i="4"/>
  <c r="D2301" i="4"/>
  <c r="E2301" i="4"/>
  <c r="F2301" i="4"/>
  <c r="G2301" i="4"/>
  <c r="H2301" i="4"/>
  <c r="I2301" i="4"/>
  <c r="K2301" i="4"/>
  <c r="L2301" i="4"/>
  <c r="M2301" i="4"/>
  <c r="O2301" i="4"/>
  <c r="AI2301" i="4"/>
  <c r="AJ2301" i="4"/>
  <c r="AK2301" i="4"/>
  <c r="AL2301" i="4"/>
  <c r="AN2301" i="4"/>
  <c r="AO2301" i="4"/>
  <c r="AP2301" i="4"/>
  <c r="AR2301" i="4"/>
  <c r="D2302" i="4"/>
  <c r="E2302" i="4"/>
  <c r="F2302" i="4"/>
  <c r="G2302" i="4"/>
  <c r="H2302" i="4"/>
  <c r="I2302" i="4"/>
  <c r="K2302" i="4"/>
  <c r="L2302" i="4"/>
  <c r="M2302" i="4"/>
  <c r="O2302" i="4"/>
  <c r="AI2302" i="4"/>
  <c r="AJ2302" i="4"/>
  <c r="AK2302" i="4"/>
  <c r="AL2302" i="4"/>
  <c r="AN2302" i="4"/>
  <c r="AO2302" i="4"/>
  <c r="AP2302" i="4"/>
  <c r="AR2302" i="4"/>
  <c r="D2303" i="4"/>
  <c r="E2303" i="4"/>
  <c r="F2303" i="4"/>
  <c r="G2303" i="4"/>
  <c r="H2303" i="4"/>
  <c r="I2303" i="4"/>
  <c r="K2303" i="4"/>
  <c r="L2303" i="4"/>
  <c r="M2303" i="4"/>
  <c r="O2303" i="4"/>
  <c r="AI2303" i="4"/>
  <c r="AJ2303" i="4"/>
  <c r="AK2303" i="4"/>
  <c r="AL2303" i="4"/>
  <c r="AN2303" i="4"/>
  <c r="AO2303" i="4"/>
  <c r="AP2303" i="4"/>
  <c r="AR2303" i="4"/>
  <c r="D2304" i="4"/>
  <c r="E2304" i="4"/>
  <c r="F2304" i="4"/>
  <c r="G2304" i="4"/>
  <c r="H2304" i="4"/>
  <c r="I2304" i="4"/>
  <c r="K2304" i="4"/>
  <c r="L2304" i="4"/>
  <c r="M2304" i="4"/>
  <c r="O2304" i="4"/>
  <c r="AI2304" i="4"/>
  <c r="AJ2304" i="4"/>
  <c r="AK2304" i="4"/>
  <c r="AL2304" i="4"/>
  <c r="AN2304" i="4"/>
  <c r="AO2304" i="4"/>
  <c r="AP2304" i="4"/>
  <c r="AR2304" i="4"/>
  <c r="D2305" i="4"/>
  <c r="E2305" i="4"/>
  <c r="F2305" i="4"/>
  <c r="G2305" i="4"/>
  <c r="H2305" i="4"/>
  <c r="I2305" i="4"/>
  <c r="K2305" i="4"/>
  <c r="L2305" i="4"/>
  <c r="M2305" i="4"/>
  <c r="O2305" i="4"/>
  <c r="AI2305" i="4"/>
  <c r="AJ2305" i="4"/>
  <c r="AK2305" i="4"/>
  <c r="AL2305" i="4"/>
  <c r="AN2305" i="4"/>
  <c r="AO2305" i="4"/>
  <c r="AP2305" i="4"/>
  <c r="AR2305" i="4"/>
  <c r="D2306" i="4"/>
  <c r="E2306" i="4"/>
  <c r="F2306" i="4"/>
  <c r="G2306" i="4"/>
  <c r="H2306" i="4"/>
  <c r="I2306" i="4"/>
  <c r="K2306" i="4"/>
  <c r="L2306" i="4"/>
  <c r="M2306" i="4"/>
  <c r="O2306" i="4"/>
  <c r="AI2306" i="4"/>
  <c r="AJ2306" i="4"/>
  <c r="AK2306" i="4"/>
  <c r="AL2306" i="4"/>
  <c r="AN2306" i="4"/>
  <c r="AO2306" i="4"/>
  <c r="AP2306" i="4"/>
  <c r="AR2306" i="4"/>
  <c r="D2307" i="4"/>
  <c r="E2307" i="4"/>
  <c r="F2307" i="4"/>
  <c r="G2307" i="4"/>
  <c r="H2307" i="4"/>
  <c r="I2307" i="4"/>
  <c r="K2307" i="4"/>
  <c r="L2307" i="4"/>
  <c r="M2307" i="4"/>
  <c r="O2307" i="4"/>
  <c r="AI2307" i="4"/>
  <c r="AJ2307" i="4"/>
  <c r="AK2307" i="4"/>
  <c r="AL2307" i="4"/>
  <c r="AN2307" i="4"/>
  <c r="AO2307" i="4"/>
  <c r="AP2307" i="4"/>
  <c r="AR2307" i="4"/>
  <c r="D2308" i="4"/>
  <c r="E2308" i="4"/>
  <c r="F2308" i="4"/>
  <c r="G2308" i="4"/>
  <c r="H2308" i="4"/>
  <c r="I2308" i="4"/>
  <c r="K2308" i="4"/>
  <c r="L2308" i="4"/>
  <c r="M2308" i="4"/>
  <c r="O2308" i="4"/>
  <c r="AI2308" i="4"/>
  <c r="AJ2308" i="4"/>
  <c r="AK2308" i="4"/>
  <c r="AL2308" i="4"/>
  <c r="AN2308" i="4"/>
  <c r="AO2308" i="4"/>
  <c r="AP2308" i="4"/>
  <c r="AR2308" i="4"/>
  <c r="D2309" i="4"/>
  <c r="E2309" i="4"/>
  <c r="F2309" i="4"/>
  <c r="G2309" i="4"/>
  <c r="H2309" i="4"/>
  <c r="I2309" i="4"/>
  <c r="K2309" i="4"/>
  <c r="L2309" i="4"/>
  <c r="M2309" i="4"/>
  <c r="O2309" i="4"/>
  <c r="AI2309" i="4"/>
  <c r="AJ2309" i="4"/>
  <c r="AK2309" i="4"/>
  <c r="AL2309" i="4"/>
  <c r="AN2309" i="4"/>
  <c r="AO2309" i="4"/>
  <c r="AP2309" i="4"/>
  <c r="AR2309" i="4"/>
  <c r="D2310" i="4"/>
  <c r="E2310" i="4"/>
  <c r="F2310" i="4"/>
  <c r="G2310" i="4"/>
  <c r="H2310" i="4"/>
  <c r="I2310" i="4"/>
  <c r="K2310" i="4"/>
  <c r="L2310" i="4"/>
  <c r="M2310" i="4"/>
  <c r="O2310" i="4"/>
  <c r="AI2310" i="4"/>
  <c r="AJ2310" i="4"/>
  <c r="AK2310" i="4"/>
  <c r="AL2310" i="4"/>
  <c r="AN2310" i="4"/>
  <c r="AO2310" i="4"/>
  <c r="AP2310" i="4"/>
  <c r="AR2310" i="4"/>
  <c r="D2311" i="4"/>
  <c r="E2311" i="4"/>
  <c r="F2311" i="4"/>
  <c r="G2311" i="4"/>
  <c r="H2311" i="4"/>
  <c r="I2311" i="4"/>
  <c r="K2311" i="4"/>
  <c r="L2311" i="4"/>
  <c r="M2311" i="4"/>
  <c r="O2311" i="4"/>
  <c r="AI2311" i="4"/>
  <c r="AJ2311" i="4"/>
  <c r="AK2311" i="4"/>
  <c r="AL2311" i="4"/>
  <c r="AN2311" i="4"/>
  <c r="AO2311" i="4"/>
  <c r="AP2311" i="4"/>
  <c r="AR2311" i="4"/>
  <c r="D2312" i="4"/>
  <c r="E2312" i="4"/>
  <c r="F2312" i="4"/>
  <c r="G2312" i="4"/>
  <c r="H2312" i="4"/>
  <c r="I2312" i="4"/>
  <c r="K2312" i="4"/>
  <c r="L2312" i="4"/>
  <c r="M2312" i="4"/>
  <c r="O2312" i="4"/>
  <c r="AI2312" i="4"/>
  <c r="AJ2312" i="4"/>
  <c r="AK2312" i="4"/>
  <c r="AL2312" i="4"/>
  <c r="AN2312" i="4"/>
  <c r="AO2312" i="4"/>
  <c r="AP2312" i="4"/>
  <c r="AR2312" i="4"/>
  <c r="D2313" i="4"/>
  <c r="E2313" i="4"/>
  <c r="F2313" i="4"/>
  <c r="G2313" i="4"/>
  <c r="H2313" i="4"/>
  <c r="I2313" i="4"/>
  <c r="K2313" i="4"/>
  <c r="L2313" i="4"/>
  <c r="M2313" i="4"/>
  <c r="O2313" i="4"/>
  <c r="AI2313" i="4"/>
  <c r="AJ2313" i="4"/>
  <c r="AK2313" i="4"/>
  <c r="AL2313" i="4"/>
  <c r="AN2313" i="4"/>
  <c r="AO2313" i="4"/>
  <c r="AP2313" i="4"/>
  <c r="AR2313" i="4"/>
  <c r="D2314" i="4"/>
  <c r="E2314" i="4"/>
  <c r="F2314" i="4"/>
  <c r="G2314" i="4"/>
  <c r="H2314" i="4"/>
  <c r="I2314" i="4"/>
  <c r="K2314" i="4"/>
  <c r="L2314" i="4"/>
  <c r="M2314" i="4"/>
  <c r="O2314" i="4"/>
  <c r="AI2314" i="4"/>
  <c r="AJ2314" i="4"/>
  <c r="AK2314" i="4"/>
  <c r="AL2314" i="4"/>
  <c r="AN2314" i="4"/>
  <c r="AO2314" i="4"/>
  <c r="AP2314" i="4"/>
  <c r="AR2314" i="4"/>
  <c r="D2315" i="4"/>
  <c r="E2315" i="4"/>
  <c r="F2315" i="4"/>
  <c r="G2315" i="4"/>
  <c r="H2315" i="4"/>
  <c r="I2315" i="4"/>
  <c r="K2315" i="4"/>
  <c r="L2315" i="4"/>
  <c r="M2315" i="4"/>
  <c r="O2315" i="4"/>
  <c r="AI2315" i="4"/>
  <c r="AJ2315" i="4"/>
  <c r="AK2315" i="4"/>
  <c r="AL2315" i="4"/>
  <c r="AN2315" i="4"/>
  <c r="AO2315" i="4"/>
  <c r="AP2315" i="4"/>
  <c r="AR2315" i="4"/>
  <c r="D2316" i="4"/>
  <c r="E2316" i="4"/>
  <c r="F2316" i="4"/>
  <c r="G2316" i="4"/>
  <c r="H2316" i="4"/>
  <c r="I2316" i="4"/>
  <c r="K2316" i="4"/>
  <c r="L2316" i="4"/>
  <c r="M2316" i="4"/>
  <c r="O2316" i="4"/>
  <c r="AI2316" i="4"/>
  <c r="AJ2316" i="4"/>
  <c r="AK2316" i="4"/>
  <c r="AL2316" i="4"/>
  <c r="AN2316" i="4"/>
  <c r="AO2316" i="4"/>
  <c r="AP2316" i="4"/>
  <c r="AR2316" i="4"/>
  <c r="D2317" i="4"/>
  <c r="E2317" i="4"/>
  <c r="F2317" i="4"/>
  <c r="G2317" i="4"/>
  <c r="H2317" i="4"/>
  <c r="I2317" i="4"/>
  <c r="K2317" i="4"/>
  <c r="L2317" i="4"/>
  <c r="M2317" i="4"/>
  <c r="O2317" i="4"/>
  <c r="AI2317" i="4"/>
  <c r="AJ2317" i="4"/>
  <c r="AK2317" i="4"/>
  <c r="AL2317" i="4"/>
  <c r="AN2317" i="4"/>
  <c r="AO2317" i="4"/>
  <c r="AP2317" i="4"/>
  <c r="AR2317" i="4"/>
  <c r="D2318" i="4"/>
  <c r="E2318" i="4"/>
  <c r="F2318" i="4"/>
  <c r="G2318" i="4"/>
  <c r="H2318" i="4"/>
  <c r="I2318" i="4"/>
  <c r="K2318" i="4"/>
  <c r="L2318" i="4"/>
  <c r="M2318" i="4"/>
  <c r="O2318" i="4"/>
  <c r="AI2318" i="4"/>
  <c r="AJ2318" i="4"/>
  <c r="AK2318" i="4"/>
  <c r="AL2318" i="4"/>
  <c r="AN2318" i="4"/>
  <c r="AO2318" i="4"/>
  <c r="AP2318" i="4"/>
  <c r="AR2318" i="4"/>
  <c r="D2319" i="4"/>
  <c r="E2319" i="4"/>
  <c r="F2319" i="4"/>
  <c r="G2319" i="4"/>
  <c r="H2319" i="4"/>
  <c r="I2319" i="4"/>
  <c r="K2319" i="4"/>
  <c r="L2319" i="4"/>
  <c r="M2319" i="4"/>
  <c r="O2319" i="4"/>
  <c r="AI2319" i="4"/>
  <c r="AJ2319" i="4"/>
  <c r="AK2319" i="4"/>
  <c r="AL2319" i="4"/>
  <c r="AN2319" i="4"/>
  <c r="AO2319" i="4"/>
  <c r="AP2319" i="4"/>
  <c r="AR2319" i="4"/>
  <c r="D2320" i="4"/>
  <c r="E2320" i="4"/>
  <c r="F2320" i="4"/>
  <c r="G2320" i="4"/>
  <c r="H2320" i="4"/>
  <c r="I2320" i="4"/>
  <c r="K2320" i="4"/>
  <c r="L2320" i="4"/>
  <c r="M2320" i="4"/>
  <c r="O2320" i="4"/>
  <c r="AI2320" i="4"/>
  <c r="AJ2320" i="4"/>
  <c r="AK2320" i="4"/>
  <c r="AL2320" i="4"/>
  <c r="AN2320" i="4"/>
  <c r="AO2320" i="4"/>
  <c r="AP2320" i="4"/>
  <c r="AR2320" i="4"/>
  <c r="D2321" i="4"/>
  <c r="E2321" i="4"/>
  <c r="F2321" i="4"/>
  <c r="G2321" i="4"/>
  <c r="H2321" i="4"/>
  <c r="I2321" i="4"/>
  <c r="K2321" i="4"/>
  <c r="L2321" i="4"/>
  <c r="M2321" i="4"/>
  <c r="O2321" i="4"/>
  <c r="AI2321" i="4"/>
  <c r="AJ2321" i="4"/>
  <c r="AK2321" i="4"/>
  <c r="AL2321" i="4"/>
  <c r="AN2321" i="4"/>
  <c r="AO2321" i="4"/>
  <c r="AP2321" i="4"/>
  <c r="AR2321" i="4"/>
  <c r="D2322" i="4"/>
  <c r="E2322" i="4"/>
  <c r="F2322" i="4"/>
  <c r="G2322" i="4"/>
  <c r="H2322" i="4"/>
  <c r="I2322" i="4"/>
  <c r="K2322" i="4"/>
  <c r="L2322" i="4"/>
  <c r="M2322" i="4"/>
  <c r="O2322" i="4"/>
  <c r="AI2322" i="4"/>
  <c r="AJ2322" i="4"/>
  <c r="AK2322" i="4"/>
  <c r="AL2322" i="4"/>
  <c r="AN2322" i="4"/>
  <c r="AO2322" i="4"/>
  <c r="AP2322" i="4"/>
  <c r="AR2322" i="4"/>
  <c r="D2323" i="4"/>
  <c r="E2323" i="4"/>
  <c r="F2323" i="4"/>
  <c r="G2323" i="4"/>
  <c r="H2323" i="4"/>
  <c r="I2323" i="4"/>
  <c r="K2323" i="4"/>
  <c r="L2323" i="4"/>
  <c r="M2323" i="4"/>
  <c r="O2323" i="4"/>
  <c r="AI2323" i="4"/>
  <c r="AJ2323" i="4"/>
  <c r="AK2323" i="4"/>
  <c r="AL2323" i="4"/>
  <c r="AN2323" i="4"/>
  <c r="AO2323" i="4"/>
  <c r="AP2323" i="4"/>
  <c r="AR2323" i="4"/>
  <c r="D2324" i="4"/>
  <c r="E2324" i="4"/>
  <c r="F2324" i="4"/>
  <c r="G2324" i="4"/>
  <c r="H2324" i="4"/>
  <c r="I2324" i="4"/>
  <c r="K2324" i="4"/>
  <c r="L2324" i="4"/>
  <c r="M2324" i="4"/>
  <c r="O2324" i="4"/>
  <c r="AI2324" i="4"/>
  <c r="AJ2324" i="4"/>
  <c r="AK2324" i="4"/>
  <c r="AL2324" i="4"/>
  <c r="AN2324" i="4"/>
  <c r="AO2324" i="4"/>
  <c r="AP2324" i="4"/>
  <c r="AR2324" i="4"/>
  <c r="D2325" i="4"/>
  <c r="E2325" i="4"/>
  <c r="F2325" i="4"/>
  <c r="G2325" i="4"/>
  <c r="H2325" i="4"/>
  <c r="I2325" i="4"/>
  <c r="K2325" i="4"/>
  <c r="L2325" i="4"/>
  <c r="M2325" i="4"/>
  <c r="O2325" i="4"/>
  <c r="AI2325" i="4"/>
  <c r="AJ2325" i="4"/>
  <c r="AK2325" i="4"/>
  <c r="AL2325" i="4"/>
  <c r="AN2325" i="4"/>
  <c r="AO2325" i="4"/>
  <c r="AP2325" i="4"/>
  <c r="AR2325" i="4"/>
  <c r="D2326" i="4"/>
  <c r="E2326" i="4"/>
  <c r="F2326" i="4"/>
  <c r="G2326" i="4"/>
  <c r="H2326" i="4"/>
  <c r="I2326" i="4"/>
  <c r="K2326" i="4"/>
  <c r="L2326" i="4"/>
  <c r="M2326" i="4"/>
  <c r="O2326" i="4"/>
  <c r="AI2326" i="4"/>
  <c r="AJ2326" i="4"/>
  <c r="AK2326" i="4"/>
  <c r="AL2326" i="4"/>
  <c r="AN2326" i="4"/>
  <c r="AO2326" i="4"/>
  <c r="AP2326" i="4"/>
  <c r="AR2326" i="4"/>
  <c r="D2327" i="4"/>
  <c r="E2327" i="4"/>
  <c r="F2327" i="4"/>
  <c r="G2327" i="4"/>
  <c r="H2327" i="4"/>
  <c r="I2327" i="4"/>
  <c r="K2327" i="4"/>
  <c r="L2327" i="4"/>
  <c r="M2327" i="4"/>
  <c r="O2327" i="4"/>
  <c r="AI2327" i="4"/>
  <c r="AJ2327" i="4"/>
  <c r="AK2327" i="4"/>
  <c r="AL2327" i="4"/>
  <c r="AN2327" i="4"/>
  <c r="AO2327" i="4"/>
  <c r="AP2327" i="4"/>
  <c r="AR2327" i="4"/>
  <c r="D2328" i="4"/>
  <c r="E2328" i="4"/>
  <c r="F2328" i="4"/>
  <c r="G2328" i="4"/>
  <c r="H2328" i="4"/>
  <c r="I2328" i="4"/>
  <c r="K2328" i="4"/>
  <c r="L2328" i="4"/>
  <c r="M2328" i="4"/>
  <c r="O2328" i="4"/>
  <c r="AI2328" i="4"/>
  <c r="AJ2328" i="4"/>
  <c r="AK2328" i="4"/>
  <c r="AL2328" i="4"/>
  <c r="AN2328" i="4"/>
  <c r="AO2328" i="4"/>
  <c r="AP2328" i="4"/>
  <c r="AR2328" i="4"/>
  <c r="D2329" i="4"/>
  <c r="E2329" i="4"/>
  <c r="F2329" i="4"/>
  <c r="G2329" i="4"/>
  <c r="H2329" i="4"/>
  <c r="I2329" i="4"/>
  <c r="K2329" i="4"/>
  <c r="L2329" i="4"/>
  <c r="M2329" i="4"/>
  <c r="O2329" i="4"/>
  <c r="AI2329" i="4"/>
  <c r="AJ2329" i="4"/>
  <c r="AK2329" i="4"/>
  <c r="AL2329" i="4"/>
  <c r="AN2329" i="4"/>
  <c r="AO2329" i="4"/>
  <c r="AP2329" i="4"/>
  <c r="AR2329" i="4"/>
  <c r="D2330" i="4"/>
  <c r="E2330" i="4"/>
  <c r="F2330" i="4"/>
  <c r="G2330" i="4"/>
  <c r="H2330" i="4"/>
  <c r="I2330" i="4"/>
  <c r="K2330" i="4"/>
  <c r="L2330" i="4"/>
  <c r="M2330" i="4"/>
  <c r="O2330" i="4"/>
  <c r="AI2330" i="4"/>
  <c r="AJ2330" i="4"/>
  <c r="AK2330" i="4"/>
  <c r="AL2330" i="4"/>
  <c r="AN2330" i="4"/>
  <c r="AO2330" i="4"/>
  <c r="AP2330" i="4"/>
  <c r="AR2330" i="4"/>
  <c r="D2331" i="4"/>
  <c r="E2331" i="4"/>
  <c r="F2331" i="4"/>
  <c r="G2331" i="4"/>
  <c r="H2331" i="4"/>
  <c r="I2331" i="4"/>
  <c r="K2331" i="4"/>
  <c r="L2331" i="4"/>
  <c r="M2331" i="4"/>
  <c r="O2331" i="4"/>
  <c r="AI2331" i="4"/>
  <c r="AJ2331" i="4"/>
  <c r="AK2331" i="4"/>
  <c r="AL2331" i="4"/>
  <c r="AN2331" i="4"/>
  <c r="AO2331" i="4"/>
  <c r="AP2331" i="4"/>
  <c r="AR2331" i="4"/>
  <c r="D2332" i="4"/>
  <c r="E2332" i="4"/>
  <c r="F2332" i="4"/>
  <c r="G2332" i="4"/>
  <c r="H2332" i="4"/>
  <c r="I2332" i="4"/>
  <c r="K2332" i="4"/>
  <c r="L2332" i="4"/>
  <c r="M2332" i="4"/>
  <c r="O2332" i="4"/>
  <c r="AI2332" i="4"/>
  <c r="AJ2332" i="4"/>
  <c r="AK2332" i="4"/>
  <c r="AL2332" i="4"/>
  <c r="AN2332" i="4"/>
  <c r="AO2332" i="4"/>
  <c r="AP2332" i="4"/>
  <c r="AR2332" i="4"/>
  <c r="D2333" i="4"/>
  <c r="E2333" i="4"/>
  <c r="F2333" i="4"/>
  <c r="G2333" i="4"/>
  <c r="H2333" i="4"/>
  <c r="I2333" i="4"/>
  <c r="K2333" i="4"/>
  <c r="L2333" i="4"/>
  <c r="M2333" i="4"/>
  <c r="O2333" i="4"/>
  <c r="AI2333" i="4"/>
  <c r="AJ2333" i="4"/>
  <c r="AK2333" i="4"/>
  <c r="AL2333" i="4"/>
  <c r="AN2333" i="4"/>
  <c r="AO2333" i="4"/>
  <c r="AP2333" i="4"/>
  <c r="AR2333" i="4"/>
  <c r="D2334" i="4"/>
  <c r="E2334" i="4"/>
  <c r="F2334" i="4"/>
  <c r="G2334" i="4"/>
  <c r="H2334" i="4"/>
  <c r="I2334" i="4"/>
  <c r="K2334" i="4"/>
  <c r="L2334" i="4"/>
  <c r="M2334" i="4"/>
  <c r="O2334" i="4"/>
  <c r="AI2334" i="4"/>
  <c r="AJ2334" i="4"/>
  <c r="AK2334" i="4"/>
  <c r="AL2334" i="4"/>
  <c r="AN2334" i="4"/>
  <c r="AO2334" i="4"/>
  <c r="AP2334" i="4"/>
  <c r="AR2334" i="4"/>
  <c r="D2335" i="4"/>
  <c r="E2335" i="4"/>
  <c r="F2335" i="4"/>
  <c r="G2335" i="4"/>
  <c r="H2335" i="4"/>
  <c r="I2335" i="4"/>
  <c r="K2335" i="4"/>
  <c r="L2335" i="4"/>
  <c r="M2335" i="4"/>
  <c r="O2335" i="4"/>
  <c r="AI2335" i="4"/>
  <c r="AJ2335" i="4"/>
  <c r="AK2335" i="4"/>
  <c r="AL2335" i="4"/>
  <c r="AN2335" i="4"/>
  <c r="AO2335" i="4"/>
  <c r="AP2335" i="4"/>
  <c r="AR2335" i="4"/>
  <c r="D2336" i="4"/>
  <c r="E2336" i="4"/>
  <c r="F2336" i="4"/>
  <c r="G2336" i="4"/>
  <c r="H2336" i="4"/>
  <c r="I2336" i="4"/>
  <c r="K2336" i="4"/>
  <c r="L2336" i="4"/>
  <c r="M2336" i="4"/>
  <c r="O2336" i="4"/>
  <c r="AI2336" i="4"/>
  <c r="AJ2336" i="4"/>
  <c r="AK2336" i="4"/>
  <c r="AL2336" i="4"/>
  <c r="AN2336" i="4"/>
  <c r="AO2336" i="4"/>
  <c r="AP2336" i="4"/>
  <c r="AR2336" i="4"/>
  <c r="D2337" i="4"/>
  <c r="E2337" i="4"/>
  <c r="F2337" i="4"/>
  <c r="G2337" i="4"/>
  <c r="H2337" i="4"/>
  <c r="I2337" i="4"/>
  <c r="K2337" i="4"/>
  <c r="L2337" i="4"/>
  <c r="M2337" i="4"/>
  <c r="O2337" i="4"/>
  <c r="AI2337" i="4"/>
  <c r="AJ2337" i="4"/>
  <c r="AK2337" i="4"/>
  <c r="AL2337" i="4"/>
  <c r="AN2337" i="4"/>
  <c r="AO2337" i="4"/>
  <c r="AP2337" i="4"/>
  <c r="AR2337" i="4"/>
  <c r="D2338" i="4"/>
  <c r="E2338" i="4"/>
  <c r="F2338" i="4"/>
  <c r="G2338" i="4"/>
  <c r="H2338" i="4"/>
  <c r="I2338" i="4"/>
  <c r="K2338" i="4"/>
  <c r="L2338" i="4"/>
  <c r="M2338" i="4"/>
  <c r="O2338" i="4"/>
  <c r="AI2338" i="4"/>
  <c r="AJ2338" i="4"/>
  <c r="AK2338" i="4"/>
  <c r="AL2338" i="4"/>
  <c r="AN2338" i="4"/>
  <c r="AO2338" i="4"/>
  <c r="AP2338" i="4"/>
  <c r="AR2338" i="4"/>
  <c r="D2339" i="4"/>
  <c r="E2339" i="4"/>
  <c r="F2339" i="4"/>
  <c r="G2339" i="4"/>
  <c r="H2339" i="4"/>
  <c r="I2339" i="4"/>
  <c r="K2339" i="4"/>
  <c r="L2339" i="4"/>
  <c r="M2339" i="4"/>
  <c r="O2339" i="4"/>
  <c r="AI2339" i="4"/>
  <c r="AJ2339" i="4"/>
  <c r="AK2339" i="4"/>
  <c r="AL2339" i="4"/>
  <c r="AN2339" i="4"/>
  <c r="AO2339" i="4"/>
  <c r="AP2339" i="4"/>
  <c r="AR2339" i="4"/>
  <c r="D2340" i="4"/>
  <c r="E2340" i="4"/>
  <c r="F2340" i="4"/>
  <c r="G2340" i="4"/>
  <c r="H2340" i="4"/>
  <c r="I2340" i="4"/>
  <c r="K2340" i="4"/>
  <c r="L2340" i="4"/>
  <c r="M2340" i="4"/>
  <c r="O2340" i="4"/>
  <c r="AI2340" i="4"/>
  <c r="AJ2340" i="4"/>
  <c r="AK2340" i="4"/>
  <c r="AL2340" i="4"/>
  <c r="AN2340" i="4"/>
  <c r="AO2340" i="4"/>
  <c r="AP2340" i="4"/>
  <c r="AR2340" i="4"/>
  <c r="D2341" i="4"/>
  <c r="E2341" i="4"/>
  <c r="F2341" i="4"/>
  <c r="G2341" i="4"/>
  <c r="H2341" i="4"/>
  <c r="I2341" i="4"/>
  <c r="K2341" i="4"/>
  <c r="L2341" i="4"/>
  <c r="M2341" i="4"/>
  <c r="O2341" i="4"/>
  <c r="AI2341" i="4"/>
  <c r="AJ2341" i="4"/>
  <c r="AK2341" i="4"/>
  <c r="AL2341" i="4"/>
  <c r="AN2341" i="4"/>
  <c r="AO2341" i="4"/>
  <c r="AP2341" i="4"/>
  <c r="AR2341" i="4"/>
  <c r="D2342" i="4"/>
  <c r="E2342" i="4"/>
  <c r="F2342" i="4"/>
  <c r="G2342" i="4"/>
  <c r="H2342" i="4"/>
  <c r="I2342" i="4"/>
  <c r="K2342" i="4"/>
  <c r="L2342" i="4"/>
  <c r="M2342" i="4"/>
  <c r="O2342" i="4"/>
  <c r="AI2342" i="4"/>
  <c r="AJ2342" i="4"/>
  <c r="AK2342" i="4"/>
  <c r="AL2342" i="4"/>
  <c r="AN2342" i="4"/>
  <c r="AO2342" i="4"/>
  <c r="AP2342" i="4"/>
  <c r="AR2342" i="4"/>
  <c r="D2343" i="4"/>
  <c r="E2343" i="4"/>
  <c r="F2343" i="4"/>
  <c r="G2343" i="4"/>
  <c r="H2343" i="4"/>
  <c r="I2343" i="4"/>
  <c r="K2343" i="4"/>
  <c r="L2343" i="4"/>
  <c r="M2343" i="4"/>
  <c r="O2343" i="4"/>
  <c r="AI2343" i="4"/>
  <c r="AJ2343" i="4"/>
  <c r="AK2343" i="4"/>
  <c r="AL2343" i="4"/>
  <c r="AN2343" i="4"/>
  <c r="AO2343" i="4"/>
  <c r="AP2343" i="4"/>
  <c r="AR2343" i="4"/>
  <c r="D2344" i="4"/>
  <c r="E2344" i="4"/>
  <c r="F2344" i="4"/>
  <c r="G2344" i="4"/>
  <c r="H2344" i="4"/>
  <c r="I2344" i="4"/>
  <c r="K2344" i="4"/>
  <c r="L2344" i="4"/>
  <c r="M2344" i="4"/>
  <c r="O2344" i="4"/>
  <c r="AI2344" i="4"/>
  <c r="AJ2344" i="4"/>
  <c r="AK2344" i="4"/>
  <c r="AL2344" i="4"/>
  <c r="AN2344" i="4"/>
  <c r="AO2344" i="4"/>
  <c r="AP2344" i="4"/>
  <c r="AR2344" i="4"/>
  <c r="D2345" i="4"/>
  <c r="E2345" i="4"/>
  <c r="F2345" i="4"/>
  <c r="G2345" i="4"/>
  <c r="H2345" i="4"/>
  <c r="I2345" i="4"/>
  <c r="K2345" i="4"/>
  <c r="L2345" i="4"/>
  <c r="M2345" i="4"/>
  <c r="O2345" i="4"/>
  <c r="AI2345" i="4"/>
  <c r="AJ2345" i="4"/>
  <c r="AK2345" i="4"/>
  <c r="AL2345" i="4"/>
  <c r="AN2345" i="4"/>
  <c r="AO2345" i="4"/>
  <c r="AP2345" i="4"/>
  <c r="AR2345" i="4"/>
  <c r="D2346" i="4"/>
  <c r="E2346" i="4"/>
  <c r="F2346" i="4"/>
  <c r="G2346" i="4"/>
  <c r="H2346" i="4"/>
  <c r="I2346" i="4"/>
  <c r="K2346" i="4"/>
  <c r="L2346" i="4"/>
  <c r="M2346" i="4"/>
  <c r="O2346" i="4"/>
  <c r="AI2346" i="4"/>
  <c r="AJ2346" i="4"/>
  <c r="AK2346" i="4"/>
  <c r="AL2346" i="4"/>
  <c r="AN2346" i="4"/>
  <c r="AO2346" i="4"/>
  <c r="AP2346" i="4"/>
  <c r="AR2346" i="4"/>
  <c r="D2347" i="4"/>
  <c r="E2347" i="4"/>
  <c r="F2347" i="4"/>
  <c r="G2347" i="4"/>
  <c r="H2347" i="4"/>
  <c r="I2347" i="4"/>
  <c r="K2347" i="4"/>
  <c r="L2347" i="4"/>
  <c r="M2347" i="4"/>
  <c r="O2347" i="4"/>
  <c r="AI2347" i="4"/>
  <c r="AJ2347" i="4"/>
  <c r="AK2347" i="4"/>
  <c r="AL2347" i="4"/>
  <c r="AN2347" i="4"/>
  <c r="AO2347" i="4"/>
  <c r="AP2347" i="4"/>
  <c r="AR2347" i="4"/>
  <c r="D2348" i="4"/>
  <c r="E2348" i="4"/>
  <c r="F2348" i="4"/>
  <c r="G2348" i="4"/>
  <c r="H2348" i="4"/>
  <c r="I2348" i="4"/>
  <c r="K2348" i="4"/>
  <c r="L2348" i="4"/>
  <c r="M2348" i="4"/>
  <c r="O2348" i="4"/>
  <c r="AI2348" i="4"/>
  <c r="AJ2348" i="4"/>
  <c r="AK2348" i="4"/>
  <c r="AL2348" i="4"/>
  <c r="AN2348" i="4"/>
  <c r="AO2348" i="4"/>
  <c r="AP2348" i="4"/>
  <c r="AR2348" i="4"/>
  <c r="D2349" i="4"/>
  <c r="E2349" i="4"/>
  <c r="F2349" i="4"/>
  <c r="G2349" i="4"/>
  <c r="H2349" i="4"/>
  <c r="I2349" i="4"/>
  <c r="K2349" i="4"/>
  <c r="L2349" i="4"/>
  <c r="M2349" i="4"/>
  <c r="O2349" i="4"/>
  <c r="AI2349" i="4"/>
  <c r="AJ2349" i="4"/>
  <c r="AK2349" i="4"/>
  <c r="AL2349" i="4"/>
  <c r="AN2349" i="4"/>
  <c r="AO2349" i="4"/>
  <c r="AP2349" i="4"/>
  <c r="AR2349" i="4"/>
  <c r="D2350" i="4"/>
  <c r="E2350" i="4"/>
  <c r="F2350" i="4"/>
  <c r="G2350" i="4"/>
  <c r="H2350" i="4"/>
  <c r="I2350" i="4"/>
  <c r="K2350" i="4"/>
  <c r="L2350" i="4"/>
  <c r="M2350" i="4"/>
  <c r="O2350" i="4"/>
  <c r="AI2350" i="4"/>
  <c r="AJ2350" i="4"/>
  <c r="AK2350" i="4"/>
  <c r="AL2350" i="4"/>
  <c r="AN2350" i="4"/>
  <c r="AO2350" i="4"/>
  <c r="AP2350" i="4"/>
  <c r="AR2350" i="4"/>
  <c r="D2351" i="4"/>
  <c r="E2351" i="4"/>
  <c r="F2351" i="4"/>
  <c r="G2351" i="4"/>
  <c r="H2351" i="4"/>
  <c r="I2351" i="4"/>
  <c r="K2351" i="4"/>
  <c r="L2351" i="4"/>
  <c r="M2351" i="4"/>
  <c r="O2351" i="4"/>
  <c r="AI2351" i="4"/>
  <c r="AJ2351" i="4"/>
  <c r="AK2351" i="4"/>
  <c r="AL2351" i="4"/>
  <c r="AN2351" i="4"/>
  <c r="AO2351" i="4"/>
  <c r="AP2351" i="4"/>
  <c r="AR2351" i="4"/>
  <c r="D2352" i="4"/>
  <c r="E2352" i="4"/>
  <c r="F2352" i="4"/>
  <c r="G2352" i="4"/>
  <c r="H2352" i="4"/>
  <c r="I2352" i="4"/>
  <c r="K2352" i="4"/>
  <c r="L2352" i="4"/>
  <c r="M2352" i="4"/>
  <c r="O2352" i="4"/>
  <c r="AI2352" i="4"/>
  <c r="AJ2352" i="4"/>
  <c r="AK2352" i="4"/>
  <c r="AL2352" i="4"/>
  <c r="AN2352" i="4"/>
  <c r="AO2352" i="4"/>
  <c r="AP2352" i="4"/>
  <c r="AR2352" i="4"/>
  <c r="D2353" i="4"/>
  <c r="E2353" i="4"/>
  <c r="F2353" i="4"/>
  <c r="G2353" i="4"/>
  <c r="H2353" i="4"/>
  <c r="I2353" i="4"/>
  <c r="K2353" i="4"/>
  <c r="L2353" i="4"/>
  <c r="M2353" i="4"/>
  <c r="O2353" i="4"/>
  <c r="AI2353" i="4"/>
  <c r="AJ2353" i="4"/>
  <c r="AK2353" i="4"/>
  <c r="AL2353" i="4"/>
  <c r="AN2353" i="4"/>
  <c r="AO2353" i="4"/>
  <c r="AP2353" i="4"/>
  <c r="AR2353" i="4"/>
  <c r="D2354" i="4"/>
  <c r="E2354" i="4"/>
  <c r="F2354" i="4"/>
  <c r="G2354" i="4"/>
  <c r="H2354" i="4"/>
  <c r="I2354" i="4"/>
  <c r="K2354" i="4"/>
  <c r="L2354" i="4"/>
  <c r="M2354" i="4"/>
  <c r="O2354" i="4"/>
  <c r="AI2354" i="4"/>
  <c r="AJ2354" i="4"/>
  <c r="AK2354" i="4"/>
  <c r="AL2354" i="4"/>
  <c r="AN2354" i="4"/>
  <c r="AO2354" i="4"/>
  <c r="AP2354" i="4"/>
  <c r="AR2354" i="4"/>
  <c r="D2355" i="4"/>
  <c r="E2355" i="4"/>
  <c r="F2355" i="4"/>
  <c r="G2355" i="4"/>
  <c r="H2355" i="4"/>
  <c r="I2355" i="4"/>
  <c r="K2355" i="4"/>
  <c r="L2355" i="4"/>
  <c r="M2355" i="4"/>
  <c r="O2355" i="4"/>
  <c r="AI2355" i="4"/>
  <c r="AJ2355" i="4"/>
  <c r="AK2355" i="4"/>
  <c r="AL2355" i="4"/>
  <c r="AN2355" i="4"/>
  <c r="AO2355" i="4"/>
  <c r="AP2355" i="4"/>
  <c r="AR2355" i="4"/>
  <c r="D2356" i="4"/>
  <c r="E2356" i="4"/>
  <c r="F2356" i="4"/>
  <c r="G2356" i="4"/>
  <c r="H2356" i="4"/>
  <c r="I2356" i="4"/>
  <c r="K2356" i="4"/>
  <c r="L2356" i="4"/>
  <c r="M2356" i="4"/>
  <c r="O2356" i="4"/>
  <c r="AI2356" i="4"/>
  <c r="AJ2356" i="4"/>
  <c r="AK2356" i="4"/>
  <c r="AL2356" i="4"/>
  <c r="AN2356" i="4"/>
  <c r="AO2356" i="4"/>
  <c r="AP2356" i="4"/>
  <c r="AR2356" i="4"/>
  <c r="D2357" i="4"/>
  <c r="E2357" i="4"/>
  <c r="F2357" i="4"/>
  <c r="G2357" i="4"/>
  <c r="H2357" i="4"/>
  <c r="I2357" i="4"/>
  <c r="K2357" i="4"/>
  <c r="L2357" i="4"/>
  <c r="M2357" i="4"/>
  <c r="O2357" i="4"/>
  <c r="AI2357" i="4"/>
  <c r="AJ2357" i="4"/>
  <c r="AK2357" i="4"/>
  <c r="AL2357" i="4"/>
  <c r="AN2357" i="4"/>
  <c r="AO2357" i="4"/>
  <c r="AP2357" i="4"/>
  <c r="AR2357" i="4"/>
  <c r="D2358" i="4"/>
  <c r="E2358" i="4"/>
  <c r="F2358" i="4"/>
  <c r="G2358" i="4"/>
  <c r="H2358" i="4"/>
  <c r="I2358" i="4"/>
  <c r="K2358" i="4"/>
  <c r="L2358" i="4"/>
  <c r="M2358" i="4"/>
  <c r="O2358" i="4"/>
  <c r="AI2358" i="4"/>
  <c r="AJ2358" i="4"/>
  <c r="AK2358" i="4"/>
  <c r="AL2358" i="4"/>
  <c r="AN2358" i="4"/>
  <c r="AO2358" i="4"/>
  <c r="AP2358" i="4"/>
  <c r="AR2358" i="4"/>
  <c r="D2359" i="4"/>
  <c r="E2359" i="4"/>
  <c r="F2359" i="4"/>
  <c r="G2359" i="4"/>
  <c r="H2359" i="4"/>
  <c r="I2359" i="4"/>
  <c r="K2359" i="4"/>
  <c r="L2359" i="4"/>
  <c r="M2359" i="4"/>
  <c r="O2359" i="4"/>
  <c r="AI2359" i="4"/>
  <c r="AJ2359" i="4"/>
  <c r="AK2359" i="4"/>
  <c r="AL2359" i="4"/>
  <c r="AN2359" i="4"/>
  <c r="AO2359" i="4"/>
  <c r="AP2359" i="4"/>
  <c r="AR2359" i="4"/>
  <c r="D2360" i="4"/>
  <c r="E2360" i="4"/>
  <c r="F2360" i="4"/>
  <c r="G2360" i="4"/>
  <c r="H2360" i="4"/>
  <c r="I2360" i="4"/>
  <c r="K2360" i="4"/>
  <c r="L2360" i="4"/>
  <c r="M2360" i="4"/>
  <c r="O2360" i="4"/>
  <c r="AI2360" i="4"/>
  <c r="AJ2360" i="4"/>
  <c r="AK2360" i="4"/>
  <c r="AL2360" i="4"/>
  <c r="AN2360" i="4"/>
  <c r="AO2360" i="4"/>
  <c r="AP2360" i="4"/>
  <c r="AR2360" i="4"/>
  <c r="D2361" i="4"/>
  <c r="E2361" i="4"/>
  <c r="F2361" i="4"/>
  <c r="G2361" i="4"/>
  <c r="H2361" i="4"/>
  <c r="I2361" i="4"/>
  <c r="K2361" i="4"/>
  <c r="L2361" i="4"/>
  <c r="M2361" i="4"/>
  <c r="O2361" i="4"/>
  <c r="AI2361" i="4"/>
  <c r="AJ2361" i="4"/>
  <c r="AK2361" i="4"/>
  <c r="AL2361" i="4"/>
  <c r="AN2361" i="4"/>
  <c r="AO2361" i="4"/>
  <c r="AP2361" i="4"/>
  <c r="AR2361" i="4"/>
  <c r="D2362" i="4"/>
  <c r="E2362" i="4"/>
  <c r="F2362" i="4"/>
  <c r="G2362" i="4"/>
  <c r="H2362" i="4"/>
  <c r="I2362" i="4"/>
  <c r="K2362" i="4"/>
  <c r="L2362" i="4"/>
  <c r="M2362" i="4"/>
  <c r="O2362" i="4"/>
  <c r="AI2362" i="4"/>
  <c r="AJ2362" i="4"/>
  <c r="AK2362" i="4"/>
  <c r="AL2362" i="4"/>
  <c r="AN2362" i="4"/>
  <c r="AO2362" i="4"/>
  <c r="AP2362" i="4"/>
  <c r="AR2362" i="4"/>
  <c r="D2363" i="4"/>
  <c r="E2363" i="4"/>
  <c r="F2363" i="4"/>
  <c r="G2363" i="4"/>
  <c r="H2363" i="4"/>
  <c r="I2363" i="4"/>
  <c r="K2363" i="4"/>
  <c r="L2363" i="4"/>
  <c r="M2363" i="4"/>
  <c r="O2363" i="4"/>
  <c r="AI2363" i="4"/>
  <c r="AJ2363" i="4"/>
  <c r="AK2363" i="4"/>
  <c r="AL2363" i="4"/>
  <c r="AN2363" i="4"/>
  <c r="AO2363" i="4"/>
  <c r="AP2363" i="4"/>
  <c r="AR2363" i="4"/>
  <c r="D2364" i="4"/>
  <c r="E2364" i="4"/>
  <c r="F2364" i="4"/>
  <c r="G2364" i="4"/>
  <c r="H2364" i="4"/>
  <c r="I2364" i="4"/>
  <c r="K2364" i="4"/>
  <c r="L2364" i="4"/>
  <c r="M2364" i="4"/>
  <c r="O2364" i="4"/>
  <c r="AI2364" i="4"/>
  <c r="AJ2364" i="4"/>
  <c r="AK2364" i="4"/>
  <c r="AL2364" i="4"/>
  <c r="AN2364" i="4"/>
  <c r="AO2364" i="4"/>
  <c r="AP2364" i="4"/>
  <c r="AR2364" i="4"/>
  <c r="D2365" i="4"/>
  <c r="E2365" i="4"/>
  <c r="F2365" i="4"/>
  <c r="G2365" i="4"/>
  <c r="H2365" i="4"/>
  <c r="I2365" i="4"/>
  <c r="K2365" i="4"/>
  <c r="L2365" i="4"/>
  <c r="M2365" i="4"/>
  <c r="O2365" i="4"/>
  <c r="AI2365" i="4"/>
  <c r="AJ2365" i="4"/>
  <c r="AK2365" i="4"/>
  <c r="AL2365" i="4"/>
  <c r="AN2365" i="4"/>
  <c r="AO2365" i="4"/>
  <c r="AP2365" i="4"/>
  <c r="AR2365" i="4"/>
  <c r="D2366" i="4"/>
  <c r="E2366" i="4"/>
  <c r="F2366" i="4"/>
  <c r="G2366" i="4"/>
  <c r="H2366" i="4"/>
  <c r="I2366" i="4"/>
  <c r="K2366" i="4"/>
  <c r="L2366" i="4"/>
  <c r="M2366" i="4"/>
  <c r="O2366" i="4"/>
  <c r="AI2366" i="4"/>
  <c r="AJ2366" i="4"/>
  <c r="AK2366" i="4"/>
  <c r="AL2366" i="4"/>
  <c r="AN2366" i="4"/>
  <c r="AO2366" i="4"/>
  <c r="AP2366" i="4"/>
  <c r="AR2366" i="4"/>
  <c r="D2367" i="4"/>
  <c r="E2367" i="4"/>
  <c r="F2367" i="4"/>
  <c r="G2367" i="4"/>
  <c r="H2367" i="4"/>
  <c r="I2367" i="4"/>
  <c r="K2367" i="4"/>
  <c r="L2367" i="4"/>
  <c r="M2367" i="4"/>
  <c r="O2367" i="4"/>
  <c r="AI2367" i="4"/>
  <c r="AJ2367" i="4"/>
  <c r="AK2367" i="4"/>
  <c r="AL2367" i="4"/>
  <c r="AN2367" i="4"/>
  <c r="AO2367" i="4"/>
  <c r="AP2367" i="4"/>
  <c r="AR2367" i="4"/>
  <c r="D2368" i="4"/>
  <c r="E2368" i="4"/>
  <c r="F2368" i="4"/>
  <c r="G2368" i="4"/>
  <c r="H2368" i="4"/>
  <c r="I2368" i="4"/>
  <c r="K2368" i="4"/>
  <c r="L2368" i="4"/>
  <c r="M2368" i="4"/>
  <c r="O2368" i="4"/>
  <c r="AI2368" i="4"/>
  <c r="AJ2368" i="4"/>
  <c r="AK2368" i="4"/>
  <c r="AL2368" i="4"/>
  <c r="AN2368" i="4"/>
  <c r="AO2368" i="4"/>
  <c r="AP2368" i="4"/>
  <c r="AR2368" i="4"/>
  <c r="D2369" i="4"/>
  <c r="E2369" i="4"/>
  <c r="F2369" i="4"/>
  <c r="G2369" i="4"/>
  <c r="H2369" i="4"/>
  <c r="I2369" i="4"/>
  <c r="K2369" i="4"/>
  <c r="L2369" i="4"/>
  <c r="M2369" i="4"/>
  <c r="O2369" i="4"/>
  <c r="AI2369" i="4"/>
  <c r="AJ2369" i="4"/>
  <c r="AK2369" i="4"/>
  <c r="AL2369" i="4"/>
  <c r="AN2369" i="4"/>
  <c r="AO2369" i="4"/>
  <c r="AP2369" i="4"/>
  <c r="AR2369" i="4"/>
  <c r="D2370" i="4"/>
  <c r="E2370" i="4"/>
  <c r="F2370" i="4"/>
  <c r="G2370" i="4"/>
  <c r="H2370" i="4"/>
  <c r="I2370" i="4"/>
  <c r="K2370" i="4"/>
  <c r="L2370" i="4"/>
  <c r="M2370" i="4"/>
  <c r="O2370" i="4"/>
  <c r="AI2370" i="4"/>
  <c r="AJ2370" i="4"/>
  <c r="AK2370" i="4"/>
  <c r="AL2370" i="4"/>
  <c r="AN2370" i="4"/>
  <c r="AO2370" i="4"/>
  <c r="AP2370" i="4"/>
  <c r="AR2370" i="4"/>
  <c r="D2371" i="4"/>
  <c r="E2371" i="4"/>
  <c r="F2371" i="4"/>
  <c r="G2371" i="4"/>
  <c r="H2371" i="4"/>
  <c r="I2371" i="4"/>
  <c r="K2371" i="4"/>
  <c r="L2371" i="4"/>
  <c r="M2371" i="4"/>
  <c r="O2371" i="4"/>
  <c r="AI2371" i="4"/>
  <c r="AJ2371" i="4"/>
  <c r="AK2371" i="4"/>
  <c r="AL2371" i="4"/>
  <c r="AN2371" i="4"/>
  <c r="AO2371" i="4"/>
  <c r="AP2371" i="4"/>
  <c r="AR2371" i="4"/>
  <c r="D2372" i="4"/>
  <c r="E2372" i="4"/>
  <c r="F2372" i="4"/>
  <c r="G2372" i="4"/>
  <c r="H2372" i="4"/>
  <c r="I2372" i="4"/>
  <c r="K2372" i="4"/>
  <c r="L2372" i="4"/>
  <c r="M2372" i="4"/>
  <c r="O2372" i="4"/>
  <c r="AI2372" i="4"/>
  <c r="AJ2372" i="4"/>
  <c r="AK2372" i="4"/>
  <c r="AL2372" i="4"/>
  <c r="AN2372" i="4"/>
  <c r="AO2372" i="4"/>
  <c r="AP2372" i="4"/>
  <c r="AR2372" i="4"/>
  <c r="D2373" i="4"/>
  <c r="E2373" i="4"/>
  <c r="F2373" i="4"/>
  <c r="G2373" i="4"/>
  <c r="H2373" i="4"/>
  <c r="I2373" i="4"/>
  <c r="K2373" i="4"/>
  <c r="L2373" i="4"/>
  <c r="M2373" i="4"/>
  <c r="O2373" i="4"/>
  <c r="AI2373" i="4"/>
  <c r="AJ2373" i="4"/>
  <c r="AK2373" i="4"/>
  <c r="AL2373" i="4"/>
  <c r="AN2373" i="4"/>
  <c r="AO2373" i="4"/>
  <c r="AP2373" i="4"/>
  <c r="AR2373" i="4"/>
  <c r="D2374" i="4"/>
  <c r="E2374" i="4"/>
  <c r="F2374" i="4"/>
  <c r="G2374" i="4"/>
  <c r="H2374" i="4"/>
  <c r="I2374" i="4"/>
  <c r="K2374" i="4"/>
  <c r="L2374" i="4"/>
  <c r="M2374" i="4"/>
  <c r="O2374" i="4"/>
  <c r="AI2374" i="4"/>
  <c r="AJ2374" i="4"/>
  <c r="AK2374" i="4"/>
  <c r="AL2374" i="4"/>
  <c r="AN2374" i="4"/>
  <c r="AO2374" i="4"/>
  <c r="AP2374" i="4"/>
  <c r="AR2374" i="4"/>
  <c r="D2375" i="4"/>
  <c r="E2375" i="4"/>
  <c r="F2375" i="4"/>
  <c r="G2375" i="4"/>
  <c r="H2375" i="4"/>
  <c r="I2375" i="4"/>
  <c r="K2375" i="4"/>
  <c r="L2375" i="4"/>
  <c r="M2375" i="4"/>
  <c r="O2375" i="4"/>
  <c r="AI2375" i="4"/>
  <c r="AJ2375" i="4"/>
  <c r="AK2375" i="4"/>
  <c r="AL2375" i="4"/>
  <c r="AN2375" i="4"/>
  <c r="AO2375" i="4"/>
  <c r="AP2375" i="4"/>
  <c r="AR2375" i="4"/>
  <c r="D2376" i="4"/>
  <c r="E2376" i="4"/>
  <c r="F2376" i="4"/>
  <c r="G2376" i="4"/>
  <c r="H2376" i="4"/>
  <c r="I2376" i="4"/>
  <c r="K2376" i="4"/>
  <c r="L2376" i="4"/>
  <c r="M2376" i="4"/>
  <c r="O2376" i="4"/>
  <c r="AI2376" i="4"/>
  <c r="AJ2376" i="4"/>
  <c r="AK2376" i="4"/>
  <c r="AL2376" i="4"/>
  <c r="AN2376" i="4"/>
  <c r="AO2376" i="4"/>
  <c r="AP2376" i="4"/>
  <c r="AR2376" i="4"/>
  <c r="D2377" i="4"/>
  <c r="E2377" i="4"/>
  <c r="F2377" i="4"/>
  <c r="G2377" i="4"/>
  <c r="H2377" i="4"/>
  <c r="I2377" i="4"/>
  <c r="K2377" i="4"/>
  <c r="L2377" i="4"/>
  <c r="M2377" i="4"/>
  <c r="O2377" i="4"/>
  <c r="AI2377" i="4"/>
  <c r="AJ2377" i="4"/>
  <c r="AK2377" i="4"/>
  <c r="AL2377" i="4"/>
  <c r="AN2377" i="4"/>
  <c r="AO2377" i="4"/>
  <c r="AP2377" i="4"/>
  <c r="AR2377" i="4"/>
  <c r="D2378" i="4"/>
  <c r="E2378" i="4"/>
  <c r="F2378" i="4"/>
  <c r="G2378" i="4"/>
  <c r="H2378" i="4"/>
  <c r="I2378" i="4"/>
  <c r="K2378" i="4"/>
  <c r="L2378" i="4"/>
  <c r="M2378" i="4"/>
  <c r="O2378" i="4"/>
  <c r="AI2378" i="4"/>
  <c r="AJ2378" i="4"/>
  <c r="AK2378" i="4"/>
  <c r="AL2378" i="4"/>
  <c r="AN2378" i="4"/>
  <c r="AO2378" i="4"/>
  <c r="AP2378" i="4"/>
  <c r="AR2378" i="4"/>
  <c r="D2379" i="4"/>
  <c r="E2379" i="4"/>
  <c r="F2379" i="4"/>
  <c r="G2379" i="4"/>
  <c r="H2379" i="4"/>
  <c r="I2379" i="4"/>
  <c r="K2379" i="4"/>
  <c r="L2379" i="4"/>
  <c r="M2379" i="4"/>
  <c r="O2379" i="4"/>
  <c r="AI2379" i="4"/>
  <c r="AJ2379" i="4"/>
  <c r="AK2379" i="4"/>
  <c r="AL2379" i="4"/>
  <c r="AN2379" i="4"/>
  <c r="AO2379" i="4"/>
  <c r="AP2379" i="4"/>
  <c r="AR2379" i="4"/>
  <c r="D2380" i="4"/>
  <c r="E2380" i="4"/>
  <c r="F2380" i="4"/>
  <c r="G2380" i="4"/>
  <c r="H2380" i="4"/>
  <c r="I2380" i="4"/>
  <c r="K2380" i="4"/>
  <c r="L2380" i="4"/>
  <c r="M2380" i="4"/>
  <c r="O2380" i="4"/>
  <c r="AI2380" i="4"/>
  <c r="AJ2380" i="4"/>
  <c r="AK2380" i="4"/>
  <c r="AL2380" i="4"/>
  <c r="AN2380" i="4"/>
  <c r="AO2380" i="4"/>
  <c r="AP2380" i="4"/>
  <c r="AR2380" i="4"/>
  <c r="D2381" i="4"/>
  <c r="E2381" i="4"/>
  <c r="F2381" i="4"/>
  <c r="G2381" i="4"/>
  <c r="H2381" i="4"/>
  <c r="I2381" i="4"/>
  <c r="K2381" i="4"/>
  <c r="L2381" i="4"/>
  <c r="M2381" i="4"/>
  <c r="O2381" i="4"/>
  <c r="AI2381" i="4"/>
  <c r="AJ2381" i="4"/>
  <c r="AK2381" i="4"/>
  <c r="AL2381" i="4"/>
  <c r="AN2381" i="4"/>
  <c r="AO2381" i="4"/>
  <c r="AP2381" i="4"/>
  <c r="AR2381" i="4"/>
  <c r="D2382" i="4"/>
  <c r="E2382" i="4"/>
  <c r="F2382" i="4"/>
  <c r="G2382" i="4"/>
  <c r="H2382" i="4"/>
  <c r="I2382" i="4"/>
  <c r="K2382" i="4"/>
  <c r="L2382" i="4"/>
  <c r="M2382" i="4"/>
  <c r="O2382" i="4"/>
  <c r="AI2382" i="4"/>
  <c r="AJ2382" i="4"/>
  <c r="AK2382" i="4"/>
  <c r="AL2382" i="4"/>
  <c r="AN2382" i="4"/>
  <c r="AO2382" i="4"/>
  <c r="AP2382" i="4"/>
  <c r="AR2382" i="4"/>
  <c r="D2383" i="4"/>
  <c r="E2383" i="4"/>
  <c r="F2383" i="4"/>
  <c r="G2383" i="4"/>
  <c r="H2383" i="4"/>
  <c r="I2383" i="4"/>
  <c r="K2383" i="4"/>
  <c r="L2383" i="4"/>
  <c r="M2383" i="4"/>
  <c r="O2383" i="4"/>
  <c r="AI2383" i="4"/>
  <c r="AJ2383" i="4"/>
  <c r="AK2383" i="4"/>
  <c r="AL2383" i="4"/>
  <c r="AN2383" i="4"/>
  <c r="AO2383" i="4"/>
  <c r="AP2383" i="4"/>
  <c r="AR2383" i="4"/>
  <c r="D2384" i="4"/>
  <c r="E2384" i="4"/>
  <c r="F2384" i="4"/>
  <c r="G2384" i="4"/>
  <c r="H2384" i="4"/>
  <c r="I2384" i="4"/>
  <c r="K2384" i="4"/>
  <c r="L2384" i="4"/>
  <c r="M2384" i="4"/>
  <c r="O2384" i="4"/>
  <c r="AI2384" i="4"/>
  <c r="AJ2384" i="4"/>
  <c r="AK2384" i="4"/>
  <c r="AL2384" i="4"/>
  <c r="AN2384" i="4"/>
  <c r="AO2384" i="4"/>
  <c r="AP2384" i="4"/>
  <c r="AR2384" i="4"/>
  <c r="D2385" i="4"/>
  <c r="E2385" i="4"/>
  <c r="F2385" i="4"/>
  <c r="G2385" i="4"/>
  <c r="H2385" i="4"/>
  <c r="I2385" i="4"/>
  <c r="K2385" i="4"/>
  <c r="L2385" i="4"/>
  <c r="M2385" i="4"/>
  <c r="O2385" i="4"/>
  <c r="AI2385" i="4"/>
  <c r="AJ2385" i="4"/>
  <c r="AK2385" i="4"/>
  <c r="AL2385" i="4"/>
  <c r="AN2385" i="4"/>
  <c r="AO2385" i="4"/>
  <c r="AP2385" i="4"/>
  <c r="AR2385" i="4"/>
  <c r="D2386" i="4"/>
  <c r="E2386" i="4"/>
  <c r="F2386" i="4"/>
  <c r="G2386" i="4"/>
  <c r="H2386" i="4"/>
  <c r="I2386" i="4"/>
  <c r="K2386" i="4"/>
  <c r="L2386" i="4"/>
  <c r="M2386" i="4"/>
  <c r="O2386" i="4"/>
  <c r="AI2386" i="4"/>
  <c r="AJ2386" i="4"/>
  <c r="AK2386" i="4"/>
  <c r="AL2386" i="4"/>
  <c r="AN2386" i="4"/>
  <c r="AO2386" i="4"/>
  <c r="AP2386" i="4"/>
  <c r="AR2386" i="4"/>
  <c r="D2387" i="4"/>
  <c r="E2387" i="4"/>
  <c r="F2387" i="4"/>
  <c r="G2387" i="4"/>
  <c r="H2387" i="4"/>
  <c r="I2387" i="4"/>
  <c r="K2387" i="4"/>
  <c r="L2387" i="4"/>
  <c r="M2387" i="4"/>
  <c r="O2387" i="4"/>
  <c r="AI2387" i="4"/>
  <c r="AJ2387" i="4"/>
  <c r="AK2387" i="4"/>
  <c r="AL2387" i="4"/>
  <c r="AN2387" i="4"/>
  <c r="AO2387" i="4"/>
  <c r="AP2387" i="4"/>
  <c r="AR2387" i="4"/>
  <c r="D2388" i="4"/>
  <c r="E2388" i="4"/>
  <c r="F2388" i="4"/>
  <c r="G2388" i="4"/>
  <c r="H2388" i="4"/>
  <c r="I2388" i="4"/>
  <c r="K2388" i="4"/>
  <c r="L2388" i="4"/>
  <c r="M2388" i="4"/>
  <c r="O2388" i="4"/>
  <c r="AI2388" i="4"/>
  <c r="AJ2388" i="4"/>
  <c r="AK2388" i="4"/>
  <c r="AL2388" i="4"/>
  <c r="AN2388" i="4"/>
  <c r="AO2388" i="4"/>
  <c r="AP2388" i="4"/>
  <c r="AR2388" i="4"/>
  <c r="D2389" i="4"/>
  <c r="E2389" i="4"/>
  <c r="F2389" i="4"/>
  <c r="G2389" i="4"/>
  <c r="H2389" i="4"/>
  <c r="I2389" i="4"/>
  <c r="K2389" i="4"/>
  <c r="L2389" i="4"/>
  <c r="M2389" i="4"/>
  <c r="O2389" i="4"/>
  <c r="AI2389" i="4"/>
  <c r="AJ2389" i="4"/>
  <c r="AK2389" i="4"/>
  <c r="AL2389" i="4"/>
  <c r="AN2389" i="4"/>
  <c r="AO2389" i="4"/>
  <c r="AP2389" i="4"/>
  <c r="AR2389" i="4"/>
  <c r="D2390" i="4"/>
  <c r="E2390" i="4"/>
  <c r="F2390" i="4"/>
  <c r="G2390" i="4"/>
  <c r="H2390" i="4"/>
  <c r="I2390" i="4"/>
  <c r="K2390" i="4"/>
  <c r="L2390" i="4"/>
  <c r="M2390" i="4"/>
  <c r="O2390" i="4"/>
  <c r="AI2390" i="4"/>
  <c r="AJ2390" i="4"/>
  <c r="AK2390" i="4"/>
  <c r="AL2390" i="4"/>
  <c r="AN2390" i="4"/>
  <c r="AO2390" i="4"/>
  <c r="AP2390" i="4"/>
  <c r="AR2390" i="4"/>
  <c r="D2391" i="4"/>
  <c r="E2391" i="4"/>
  <c r="F2391" i="4"/>
  <c r="G2391" i="4"/>
  <c r="H2391" i="4"/>
  <c r="I2391" i="4"/>
  <c r="K2391" i="4"/>
  <c r="L2391" i="4"/>
  <c r="M2391" i="4"/>
  <c r="O2391" i="4"/>
  <c r="AI2391" i="4"/>
  <c r="AJ2391" i="4"/>
  <c r="AK2391" i="4"/>
  <c r="AL2391" i="4"/>
  <c r="AN2391" i="4"/>
  <c r="AO2391" i="4"/>
  <c r="AP2391" i="4"/>
  <c r="AR2391" i="4"/>
  <c r="D2392" i="4"/>
  <c r="E2392" i="4"/>
  <c r="F2392" i="4"/>
  <c r="G2392" i="4"/>
  <c r="H2392" i="4"/>
  <c r="I2392" i="4"/>
  <c r="K2392" i="4"/>
  <c r="L2392" i="4"/>
  <c r="M2392" i="4"/>
  <c r="O2392" i="4"/>
  <c r="AI2392" i="4"/>
  <c r="AJ2392" i="4"/>
  <c r="AK2392" i="4"/>
  <c r="AL2392" i="4"/>
  <c r="AN2392" i="4"/>
  <c r="AO2392" i="4"/>
  <c r="AP2392" i="4"/>
  <c r="AR2392" i="4"/>
  <c r="D2393" i="4"/>
  <c r="E2393" i="4"/>
  <c r="F2393" i="4"/>
  <c r="G2393" i="4"/>
  <c r="H2393" i="4"/>
  <c r="I2393" i="4"/>
  <c r="K2393" i="4"/>
  <c r="L2393" i="4"/>
  <c r="M2393" i="4"/>
  <c r="O2393" i="4"/>
  <c r="AI2393" i="4"/>
  <c r="AJ2393" i="4"/>
  <c r="AK2393" i="4"/>
  <c r="AL2393" i="4"/>
  <c r="AN2393" i="4"/>
  <c r="AO2393" i="4"/>
  <c r="AP2393" i="4"/>
  <c r="AR2393" i="4"/>
  <c r="D2394" i="4"/>
  <c r="E2394" i="4"/>
  <c r="F2394" i="4"/>
  <c r="G2394" i="4"/>
  <c r="H2394" i="4"/>
  <c r="I2394" i="4"/>
  <c r="K2394" i="4"/>
  <c r="L2394" i="4"/>
  <c r="M2394" i="4"/>
  <c r="O2394" i="4"/>
  <c r="AI2394" i="4"/>
  <c r="AJ2394" i="4"/>
  <c r="AK2394" i="4"/>
  <c r="AL2394" i="4"/>
  <c r="AN2394" i="4"/>
  <c r="AO2394" i="4"/>
  <c r="AP2394" i="4"/>
  <c r="AR2394" i="4"/>
  <c r="D2395" i="4"/>
  <c r="E2395" i="4"/>
  <c r="F2395" i="4"/>
  <c r="G2395" i="4"/>
  <c r="H2395" i="4"/>
  <c r="I2395" i="4"/>
  <c r="K2395" i="4"/>
  <c r="L2395" i="4"/>
  <c r="M2395" i="4"/>
  <c r="O2395" i="4"/>
  <c r="AI2395" i="4"/>
  <c r="AJ2395" i="4"/>
  <c r="AK2395" i="4"/>
  <c r="AL2395" i="4"/>
  <c r="AN2395" i="4"/>
  <c r="AO2395" i="4"/>
  <c r="AP2395" i="4"/>
  <c r="AR2395" i="4"/>
  <c r="D2396" i="4"/>
  <c r="E2396" i="4"/>
  <c r="F2396" i="4"/>
  <c r="G2396" i="4"/>
  <c r="H2396" i="4"/>
  <c r="I2396" i="4"/>
  <c r="K2396" i="4"/>
  <c r="L2396" i="4"/>
  <c r="M2396" i="4"/>
  <c r="O2396" i="4"/>
  <c r="AI2396" i="4"/>
  <c r="AJ2396" i="4"/>
  <c r="AK2396" i="4"/>
  <c r="AL2396" i="4"/>
  <c r="AN2396" i="4"/>
  <c r="AO2396" i="4"/>
  <c r="AP2396" i="4"/>
  <c r="AR2396" i="4"/>
  <c r="D2397" i="4"/>
  <c r="E2397" i="4"/>
  <c r="F2397" i="4"/>
  <c r="G2397" i="4"/>
  <c r="H2397" i="4"/>
  <c r="I2397" i="4"/>
  <c r="K2397" i="4"/>
  <c r="L2397" i="4"/>
  <c r="M2397" i="4"/>
  <c r="O2397" i="4"/>
  <c r="AI2397" i="4"/>
  <c r="AJ2397" i="4"/>
  <c r="AK2397" i="4"/>
  <c r="AL2397" i="4"/>
  <c r="AN2397" i="4"/>
  <c r="AO2397" i="4"/>
  <c r="AP2397" i="4"/>
  <c r="AR2397" i="4"/>
  <c r="D2398" i="4"/>
  <c r="E2398" i="4"/>
  <c r="F2398" i="4"/>
  <c r="G2398" i="4"/>
  <c r="H2398" i="4"/>
  <c r="I2398" i="4"/>
  <c r="K2398" i="4"/>
  <c r="L2398" i="4"/>
  <c r="M2398" i="4"/>
  <c r="O2398" i="4"/>
  <c r="AI2398" i="4"/>
  <c r="AJ2398" i="4"/>
  <c r="AK2398" i="4"/>
  <c r="AL2398" i="4"/>
  <c r="AN2398" i="4"/>
  <c r="AO2398" i="4"/>
  <c r="AP2398" i="4"/>
  <c r="AR2398" i="4"/>
  <c r="D2399" i="4"/>
  <c r="E2399" i="4"/>
  <c r="F2399" i="4"/>
  <c r="G2399" i="4"/>
  <c r="H2399" i="4"/>
  <c r="I2399" i="4"/>
  <c r="K2399" i="4"/>
  <c r="L2399" i="4"/>
  <c r="M2399" i="4"/>
  <c r="O2399" i="4"/>
  <c r="AI2399" i="4"/>
  <c r="AJ2399" i="4"/>
  <c r="AK2399" i="4"/>
  <c r="AL2399" i="4"/>
  <c r="AN2399" i="4"/>
  <c r="AO2399" i="4"/>
  <c r="AP2399" i="4"/>
  <c r="AR2399" i="4"/>
  <c r="D2400" i="4"/>
  <c r="E2400" i="4"/>
  <c r="F2400" i="4"/>
  <c r="G2400" i="4"/>
  <c r="H2400" i="4"/>
  <c r="I2400" i="4"/>
  <c r="K2400" i="4"/>
  <c r="L2400" i="4"/>
  <c r="M2400" i="4"/>
  <c r="O2400" i="4"/>
  <c r="AI2400" i="4"/>
  <c r="AJ2400" i="4"/>
  <c r="AK2400" i="4"/>
  <c r="AL2400" i="4"/>
  <c r="AN2400" i="4"/>
  <c r="AO2400" i="4"/>
  <c r="AP2400" i="4"/>
  <c r="AR2400" i="4"/>
  <c r="D2401" i="4"/>
  <c r="E2401" i="4"/>
  <c r="F2401" i="4"/>
  <c r="G2401" i="4"/>
  <c r="H2401" i="4"/>
  <c r="I2401" i="4"/>
  <c r="K2401" i="4"/>
  <c r="L2401" i="4"/>
  <c r="M2401" i="4"/>
  <c r="O2401" i="4"/>
  <c r="AI2401" i="4"/>
  <c r="AJ2401" i="4"/>
  <c r="AK2401" i="4"/>
  <c r="AL2401" i="4"/>
  <c r="AN2401" i="4"/>
  <c r="AO2401" i="4"/>
  <c r="AP2401" i="4"/>
  <c r="AR2401" i="4"/>
  <c r="D2402" i="4"/>
  <c r="E2402" i="4"/>
  <c r="F2402" i="4"/>
  <c r="G2402" i="4"/>
  <c r="H2402" i="4"/>
  <c r="I2402" i="4"/>
  <c r="K2402" i="4"/>
  <c r="L2402" i="4"/>
  <c r="M2402" i="4"/>
  <c r="O2402" i="4"/>
  <c r="AI2402" i="4"/>
  <c r="AJ2402" i="4"/>
  <c r="AK2402" i="4"/>
  <c r="AL2402" i="4"/>
  <c r="AN2402" i="4"/>
  <c r="AO2402" i="4"/>
  <c r="AP2402" i="4"/>
  <c r="AR2402" i="4"/>
  <c r="D2403" i="4"/>
  <c r="E2403" i="4"/>
  <c r="F2403" i="4"/>
  <c r="G2403" i="4"/>
  <c r="H2403" i="4"/>
  <c r="I2403" i="4"/>
  <c r="K2403" i="4"/>
  <c r="L2403" i="4"/>
  <c r="M2403" i="4"/>
  <c r="O2403" i="4"/>
  <c r="AI2403" i="4"/>
  <c r="AJ2403" i="4"/>
  <c r="AK2403" i="4"/>
  <c r="AL2403" i="4"/>
  <c r="AN2403" i="4"/>
  <c r="AO2403" i="4"/>
  <c r="AP2403" i="4"/>
  <c r="AR2403" i="4"/>
  <c r="D2404" i="4"/>
  <c r="E2404" i="4"/>
  <c r="F2404" i="4"/>
  <c r="G2404" i="4"/>
  <c r="H2404" i="4"/>
  <c r="I2404" i="4"/>
  <c r="K2404" i="4"/>
  <c r="L2404" i="4"/>
  <c r="M2404" i="4"/>
  <c r="O2404" i="4"/>
  <c r="AI2404" i="4"/>
  <c r="AJ2404" i="4"/>
  <c r="AK2404" i="4"/>
  <c r="AL2404" i="4"/>
  <c r="AN2404" i="4"/>
  <c r="AO2404" i="4"/>
  <c r="AP2404" i="4"/>
  <c r="AR2404" i="4"/>
  <c r="D2405" i="4"/>
  <c r="E2405" i="4"/>
  <c r="F2405" i="4"/>
  <c r="G2405" i="4"/>
  <c r="H2405" i="4"/>
  <c r="I2405" i="4"/>
  <c r="K2405" i="4"/>
  <c r="L2405" i="4"/>
  <c r="M2405" i="4"/>
  <c r="O2405" i="4"/>
  <c r="AI2405" i="4"/>
  <c r="AJ2405" i="4"/>
  <c r="AK2405" i="4"/>
  <c r="AL2405" i="4"/>
  <c r="AN2405" i="4"/>
  <c r="AO2405" i="4"/>
  <c r="AP2405" i="4"/>
  <c r="AR2405" i="4"/>
  <c r="D2406" i="4"/>
  <c r="E2406" i="4"/>
  <c r="F2406" i="4"/>
  <c r="G2406" i="4"/>
  <c r="H2406" i="4"/>
  <c r="I2406" i="4"/>
  <c r="K2406" i="4"/>
  <c r="L2406" i="4"/>
  <c r="M2406" i="4"/>
  <c r="O2406" i="4"/>
  <c r="AI2406" i="4"/>
  <c r="AJ2406" i="4"/>
  <c r="AK2406" i="4"/>
  <c r="AL2406" i="4"/>
  <c r="AN2406" i="4"/>
  <c r="AO2406" i="4"/>
  <c r="AP2406" i="4"/>
  <c r="AR2406" i="4"/>
  <c r="D2407" i="4"/>
  <c r="E2407" i="4"/>
  <c r="F2407" i="4"/>
  <c r="G2407" i="4"/>
  <c r="H2407" i="4"/>
  <c r="I2407" i="4"/>
  <c r="K2407" i="4"/>
  <c r="L2407" i="4"/>
  <c r="M2407" i="4"/>
  <c r="O2407" i="4"/>
  <c r="AI2407" i="4"/>
  <c r="AJ2407" i="4"/>
  <c r="AK2407" i="4"/>
  <c r="AL2407" i="4"/>
  <c r="AN2407" i="4"/>
  <c r="AO2407" i="4"/>
  <c r="AP2407" i="4"/>
  <c r="AR2407" i="4"/>
  <c r="D2409" i="4"/>
  <c r="E2409" i="4"/>
  <c r="F2409" i="4"/>
  <c r="G2409" i="4"/>
  <c r="H2409" i="4"/>
  <c r="I2409" i="4"/>
  <c r="K2409" i="4"/>
  <c r="L2409" i="4"/>
  <c r="M2409" i="4"/>
  <c r="O2409" i="4"/>
  <c r="AI2409" i="4"/>
  <c r="AJ2409" i="4"/>
  <c r="AK2409" i="4"/>
  <c r="AL2409" i="4"/>
  <c r="AN2409" i="4"/>
  <c r="AO2409" i="4"/>
  <c r="AP2409" i="4"/>
  <c r="AR2409" i="4"/>
  <c r="D2410" i="4"/>
  <c r="E2410" i="4"/>
  <c r="F2410" i="4"/>
  <c r="G2410" i="4"/>
  <c r="H2410" i="4"/>
  <c r="I2410" i="4"/>
  <c r="K2410" i="4"/>
  <c r="L2410" i="4"/>
  <c r="M2410" i="4"/>
  <c r="O2410" i="4"/>
  <c r="AI2410" i="4"/>
  <c r="AJ2410" i="4"/>
  <c r="AK2410" i="4"/>
  <c r="AL2410" i="4"/>
  <c r="AN2410" i="4"/>
  <c r="AO2410" i="4"/>
  <c r="AP2410" i="4"/>
  <c r="AR2410" i="4"/>
  <c r="D2411" i="4"/>
  <c r="E2411" i="4"/>
  <c r="F2411" i="4"/>
  <c r="G2411" i="4"/>
  <c r="H2411" i="4"/>
  <c r="I2411" i="4"/>
  <c r="K2411" i="4"/>
  <c r="L2411" i="4"/>
  <c r="M2411" i="4"/>
  <c r="O2411" i="4"/>
  <c r="AI2411" i="4"/>
  <c r="AJ2411" i="4"/>
  <c r="AK2411" i="4"/>
  <c r="AL2411" i="4"/>
  <c r="AN2411" i="4"/>
  <c r="AO2411" i="4"/>
  <c r="AP2411" i="4"/>
  <c r="AR2411" i="4"/>
  <c r="D2412" i="4"/>
  <c r="E2412" i="4"/>
  <c r="F2412" i="4"/>
  <c r="G2412" i="4"/>
  <c r="H2412" i="4"/>
  <c r="I2412" i="4"/>
  <c r="K2412" i="4"/>
  <c r="L2412" i="4"/>
  <c r="M2412" i="4"/>
  <c r="O2412" i="4"/>
  <c r="AI2412" i="4"/>
  <c r="AJ2412" i="4"/>
  <c r="AK2412" i="4"/>
  <c r="AL2412" i="4"/>
  <c r="AN2412" i="4"/>
  <c r="AO2412" i="4"/>
  <c r="AP2412" i="4"/>
  <c r="AR2412" i="4"/>
  <c r="D2413" i="4"/>
  <c r="E2413" i="4"/>
  <c r="F2413" i="4"/>
  <c r="G2413" i="4"/>
  <c r="H2413" i="4"/>
  <c r="I2413" i="4"/>
  <c r="K2413" i="4"/>
  <c r="L2413" i="4"/>
  <c r="M2413" i="4"/>
  <c r="O2413" i="4"/>
  <c r="AI2413" i="4"/>
  <c r="AJ2413" i="4"/>
  <c r="AK2413" i="4"/>
  <c r="AL2413" i="4"/>
  <c r="AN2413" i="4"/>
  <c r="AO2413" i="4"/>
  <c r="AP2413" i="4"/>
  <c r="AR2413" i="4"/>
  <c r="D2414" i="4"/>
  <c r="E2414" i="4"/>
  <c r="F2414" i="4"/>
  <c r="G2414" i="4"/>
  <c r="H2414" i="4"/>
  <c r="I2414" i="4"/>
  <c r="K2414" i="4"/>
  <c r="L2414" i="4"/>
  <c r="M2414" i="4"/>
  <c r="O2414" i="4"/>
  <c r="AI2414" i="4"/>
  <c r="AJ2414" i="4"/>
  <c r="AK2414" i="4"/>
  <c r="AL2414" i="4"/>
  <c r="AN2414" i="4"/>
  <c r="AO2414" i="4"/>
  <c r="AP2414" i="4"/>
  <c r="AR2414" i="4"/>
  <c r="D2415" i="4"/>
  <c r="E2415" i="4"/>
  <c r="F2415" i="4"/>
  <c r="G2415" i="4"/>
  <c r="H2415" i="4"/>
  <c r="I2415" i="4"/>
  <c r="K2415" i="4"/>
  <c r="L2415" i="4"/>
  <c r="M2415" i="4"/>
  <c r="O2415" i="4"/>
  <c r="AI2415" i="4"/>
  <c r="AJ2415" i="4"/>
  <c r="AK2415" i="4"/>
  <c r="AL2415" i="4"/>
  <c r="AN2415" i="4"/>
  <c r="AO2415" i="4"/>
  <c r="AP2415" i="4"/>
  <c r="AR2415" i="4"/>
  <c r="D2416" i="4"/>
  <c r="E2416" i="4"/>
  <c r="F2416" i="4"/>
  <c r="G2416" i="4"/>
  <c r="H2416" i="4"/>
  <c r="I2416" i="4"/>
  <c r="K2416" i="4"/>
  <c r="L2416" i="4"/>
  <c r="M2416" i="4"/>
  <c r="O2416" i="4"/>
  <c r="AI2416" i="4"/>
  <c r="AJ2416" i="4"/>
  <c r="AK2416" i="4"/>
  <c r="AL2416" i="4"/>
  <c r="AN2416" i="4"/>
  <c r="AO2416" i="4"/>
  <c r="AP2416" i="4"/>
  <c r="AR2416" i="4"/>
  <c r="D2417" i="4"/>
  <c r="E2417" i="4"/>
  <c r="F2417" i="4"/>
  <c r="G2417" i="4"/>
  <c r="H2417" i="4"/>
  <c r="I2417" i="4"/>
  <c r="K2417" i="4"/>
  <c r="L2417" i="4"/>
  <c r="M2417" i="4"/>
  <c r="O2417" i="4"/>
  <c r="AI2417" i="4"/>
  <c r="AJ2417" i="4"/>
  <c r="AK2417" i="4"/>
  <c r="AL2417" i="4"/>
  <c r="AN2417" i="4"/>
  <c r="AO2417" i="4"/>
  <c r="AP2417" i="4"/>
  <c r="AR2417" i="4"/>
  <c r="D2418" i="4"/>
  <c r="E2418" i="4"/>
  <c r="F2418" i="4"/>
  <c r="G2418" i="4"/>
  <c r="H2418" i="4"/>
  <c r="I2418" i="4"/>
  <c r="K2418" i="4"/>
  <c r="L2418" i="4"/>
  <c r="M2418" i="4"/>
  <c r="O2418" i="4"/>
  <c r="AI2418" i="4"/>
  <c r="AJ2418" i="4"/>
  <c r="AK2418" i="4"/>
  <c r="AL2418" i="4"/>
  <c r="AN2418" i="4"/>
  <c r="AO2418" i="4"/>
  <c r="AP2418" i="4"/>
  <c r="AR2418" i="4"/>
  <c r="D2419" i="4"/>
  <c r="E2419" i="4"/>
  <c r="F2419" i="4"/>
  <c r="G2419" i="4"/>
  <c r="H2419" i="4"/>
  <c r="I2419" i="4"/>
  <c r="K2419" i="4"/>
  <c r="L2419" i="4"/>
  <c r="M2419" i="4"/>
  <c r="O2419" i="4"/>
  <c r="AI2419" i="4"/>
  <c r="AJ2419" i="4"/>
  <c r="AK2419" i="4"/>
  <c r="AL2419" i="4"/>
  <c r="AN2419" i="4"/>
  <c r="AO2419" i="4"/>
  <c r="AP2419" i="4"/>
  <c r="AR2419" i="4"/>
  <c r="D2420" i="4"/>
  <c r="E2420" i="4"/>
  <c r="F2420" i="4"/>
  <c r="G2420" i="4"/>
  <c r="H2420" i="4"/>
  <c r="I2420" i="4"/>
  <c r="K2420" i="4"/>
  <c r="L2420" i="4"/>
  <c r="M2420" i="4"/>
  <c r="O2420" i="4"/>
  <c r="AI2420" i="4"/>
  <c r="AJ2420" i="4"/>
  <c r="AK2420" i="4"/>
  <c r="AL2420" i="4"/>
  <c r="AN2420" i="4"/>
  <c r="AO2420" i="4"/>
  <c r="AP2420" i="4"/>
  <c r="AR2420" i="4"/>
  <c r="D2421" i="4"/>
  <c r="E2421" i="4"/>
  <c r="F2421" i="4"/>
  <c r="G2421" i="4"/>
  <c r="H2421" i="4"/>
  <c r="I2421" i="4"/>
  <c r="K2421" i="4"/>
  <c r="L2421" i="4"/>
  <c r="M2421" i="4"/>
  <c r="O2421" i="4"/>
  <c r="AI2421" i="4"/>
  <c r="AJ2421" i="4"/>
  <c r="AK2421" i="4"/>
  <c r="AL2421" i="4"/>
  <c r="AN2421" i="4"/>
  <c r="AO2421" i="4"/>
  <c r="AP2421" i="4"/>
  <c r="AR2421" i="4"/>
  <c r="D2422" i="4"/>
  <c r="E2422" i="4"/>
  <c r="F2422" i="4"/>
  <c r="G2422" i="4"/>
  <c r="H2422" i="4"/>
  <c r="I2422" i="4"/>
  <c r="K2422" i="4"/>
  <c r="L2422" i="4"/>
  <c r="M2422" i="4"/>
  <c r="O2422" i="4"/>
  <c r="AI2422" i="4"/>
  <c r="AJ2422" i="4"/>
  <c r="AK2422" i="4"/>
  <c r="AL2422" i="4"/>
  <c r="AN2422" i="4"/>
  <c r="AO2422" i="4"/>
  <c r="AP2422" i="4"/>
  <c r="AR2422" i="4"/>
  <c r="D2423" i="4"/>
  <c r="E2423" i="4"/>
  <c r="F2423" i="4"/>
  <c r="G2423" i="4"/>
  <c r="H2423" i="4"/>
  <c r="I2423" i="4"/>
  <c r="K2423" i="4"/>
  <c r="L2423" i="4"/>
  <c r="M2423" i="4"/>
  <c r="O2423" i="4"/>
  <c r="AI2423" i="4"/>
  <c r="AJ2423" i="4"/>
  <c r="AK2423" i="4"/>
  <c r="AL2423" i="4"/>
  <c r="AN2423" i="4"/>
  <c r="AO2423" i="4"/>
  <c r="AP2423" i="4"/>
  <c r="AR2423" i="4"/>
  <c r="D2424" i="4"/>
  <c r="E2424" i="4"/>
  <c r="F2424" i="4"/>
  <c r="G2424" i="4"/>
  <c r="H2424" i="4"/>
  <c r="I2424" i="4"/>
  <c r="K2424" i="4"/>
  <c r="L2424" i="4"/>
  <c r="M2424" i="4"/>
  <c r="O2424" i="4"/>
  <c r="AI2424" i="4"/>
  <c r="AJ2424" i="4"/>
  <c r="AK2424" i="4"/>
  <c r="AL2424" i="4"/>
  <c r="AN2424" i="4"/>
  <c r="AO2424" i="4"/>
  <c r="AP2424" i="4"/>
  <c r="AR2424" i="4"/>
  <c r="D2425" i="4"/>
  <c r="E2425" i="4"/>
  <c r="F2425" i="4"/>
  <c r="G2425" i="4"/>
  <c r="H2425" i="4"/>
  <c r="I2425" i="4"/>
  <c r="K2425" i="4"/>
  <c r="L2425" i="4"/>
  <c r="M2425" i="4"/>
  <c r="O2425" i="4"/>
  <c r="AI2425" i="4"/>
  <c r="AJ2425" i="4"/>
  <c r="AK2425" i="4"/>
  <c r="AL2425" i="4"/>
  <c r="AN2425" i="4"/>
  <c r="AO2425" i="4"/>
  <c r="AP2425" i="4"/>
  <c r="AR2425" i="4"/>
  <c r="D2426" i="4"/>
  <c r="E2426" i="4"/>
  <c r="F2426" i="4"/>
  <c r="G2426" i="4"/>
  <c r="H2426" i="4"/>
  <c r="I2426" i="4"/>
  <c r="K2426" i="4"/>
  <c r="L2426" i="4"/>
  <c r="M2426" i="4"/>
  <c r="O2426" i="4"/>
  <c r="AI2426" i="4"/>
  <c r="AJ2426" i="4"/>
  <c r="AK2426" i="4"/>
  <c r="AL2426" i="4"/>
  <c r="AN2426" i="4"/>
  <c r="AO2426" i="4"/>
  <c r="AP2426" i="4"/>
  <c r="AR2426" i="4"/>
  <c r="D2427" i="4"/>
  <c r="E2427" i="4"/>
  <c r="F2427" i="4"/>
  <c r="G2427" i="4"/>
  <c r="H2427" i="4"/>
  <c r="I2427" i="4"/>
  <c r="K2427" i="4"/>
  <c r="L2427" i="4"/>
  <c r="M2427" i="4"/>
  <c r="O2427" i="4"/>
  <c r="AI2427" i="4"/>
  <c r="AJ2427" i="4"/>
  <c r="AK2427" i="4"/>
  <c r="AL2427" i="4"/>
  <c r="AN2427" i="4"/>
  <c r="AO2427" i="4"/>
  <c r="AP2427" i="4"/>
  <c r="AR2427" i="4"/>
  <c r="D2428" i="4"/>
  <c r="E2428" i="4"/>
  <c r="F2428" i="4"/>
  <c r="G2428" i="4"/>
  <c r="H2428" i="4"/>
  <c r="I2428" i="4"/>
  <c r="K2428" i="4"/>
  <c r="L2428" i="4"/>
  <c r="M2428" i="4"/>
  <c r="O2428" i="4"/>
  <c r="AI2428" i="4"/>
  <c r="AJ2428" i="4"/>
  <c r="AK2428" i="4"/>
  <c r="AL2428" i="4"/>
  <c r="AN2428" i="4"/>
  <c r="AO2428" i="4"/>
  <c r="AP2428" i="4"/>
  <c r="AR2428" i="4"/>
  <c r="D2429" i="4"/>
  <c r="E2429" i="4"/>
  <c r="F2429" i="4"/>
  <c r="G2429" i="4"/>
  <c r="H2429" i="4"/>
  <c r="I2429" i="4"/>
  <c r="K2429" i="4"/>
  <c r="L2429" i="4"/>
  <c r="M2429" i="4"/>
  <c r="O2429" i="4"/>
  <c r="AI2429" i="4"/>
  <c r="AJ2429" i="4"/>
  <c r="AK2429" i="4"/>
  <c r="AL2429" i="4"/>
  <c r="AN2429" i="4"/>
  <c r="AO2429" i="4"/>
  <c r="AP2429" i="4"/>
  <c r="AR2429" i="4"/>
  <c r="D2430" i="4"/>
  <c r="E2430" i="4"/>
  <c r="F2430" i="4"/>
  <c r="G2430" i="4"/>
  <c r="H2430" i="4"/>
  <c r="I2430" i="4"/>
  <c r="K2430" i="4"/>
  <c r="L2430" i="4"/>
  <c r="M2430" i="4"/>
  <c r="O2430" i="4"/>
  <c r="AI2430" i="4"/>
  <c r="AJ2430" i="4"/>
  <c r="AK2430" i="4"/>
  <c r="AL2430" i="4"/>
  <c r="AN2430" i="4"/>
  <c r="AO2430" i="4"/>
  <c r="AP2430" i="4"/>
  <c r="AR2430" i="4"/>
  <c r="D2431" i="4"/>
  <c r="E2431" i="4"/>
  <c r="F2431" i="4"/>
  <c r="G2431" i="4"/>
  <c r="H2431" i="4"/>
  <c r="I2431" i="4"/>
  <c r="K2431" i="4"/>
  <c r="L2431" i="4"/>
  <c r="M2431" i="4"/>
  <c r="O2431" i="4"/>
  <c r="AI2431" i="4"/>
  <c r="AJ2431" i="4"/>
  <c r="AK2431" i="4"/>
  <c r="AL2431" i="4"/>
  <c r="AN2431" i="4"/>
  <c r="AO2431" i="4"/>
  <c r="AP2431" i="4"/>
  <c r="AR2431" i="4"/>
  <c r="D2432" i="4"/>
  <c r="E2432" i="4"/>
  <c r="F2432" i="4"/>
  <c r="G2432" i="4"/>
  <c r="H2432" i="4"/>
  <c r="I2432" i="4"/>
  <c r="K2432" i="4"/>
  <c r="L2432" i="4"/>
  <c r="M2432" i="4"/>
  <c r="O2432" i="4"/>
  <c r="AI2432" i="4"/>
  <c r="AJ2432" i="4"/>
  <c r="AK2432" i="4"/>
  <c r="AL2432" i="4"/>
  <c r="AN2432" i="4"/>
  <c r="AO2432" i="4"/>
  <c r="AP2432" i="4"/>
  <c r="AR2432" i="4"/>
  <c r="D2433" i="4"/>
  <c r="E2433" i="4"/>
  <c r="F2433" i="4"/>
  <c r="G2433" i="4"/>
  <c r="H2433" i="4"/>
  <c r="I2433" i="4"/>
  <c r="K2433" i="4"/>
  <c r="L2433" i="4"/>
  <c r="M2433" i="4"/>
  <c r="O2433" i="4"/>
  <c r="AI2433" i="4"/>
  <c r="AJ2433" i="4"/>
  <c r="AK2433" i="4"/>
  <c r="AL2433" i="4"/>
  <c r="AN2433" i="4"/>
  <c r="AO2433" i="4"/>
  <c r="AP2433" i="4"/>
  <c r="AR2433" i="4"/>
  <c r="D2434" i="4"/>
  <c r="E2434" i="4"/>
  <c r="F2434" i="4"/>
  <c r="G2434" i="4"/>
  <c r="H2434" i="4"/>
  <c r="I2434" i="4"/>
  <c r="K2434" i="4"/>
  <c r="L2434" i="4"/>
  <c r="M2434" i="4"/>
  <c r="O2434" i="4"/>
  <c r="AI2434" i="4"/>
  <c r="AJ2434" i="4"/>
  <c r="AK2434" i="4"/>
  <c r="AL2434" i="4"/>
  <c r="AN2434" i="4"/>
  <c r="AO2434" i="4"/>
  <c r="AP2434" i="4"/>
  <c r="AR2434" i="4"/>
  <c r="D2435" i="4"/>
  <c r="E2435" i="4"/>
  <c r="F2435" i="4"/>
  <c r="G2435" i="4"/>
  <c r="H2435" i="4"/>
  <c r="I2435" i="4"/>
  <c r="K2435" i="4"/>
  <c r="L2435" i="4"/>
  <c r="M2435" i="4"/>
  <c r="O2435" i="4"/>
  <c r="AI2435" i="4"/>
  <c r="AJ2435" i="4"/>
  <c r="AK2435" i="4"/>
  <c r="AL2435" i="4"/>
  <c r="AN2435" i="4"/>
  <c r="AO2435" i="4"/>
  <c r="AP2435" i="4"/>
  <c r="AR2435" i="4"/>
  <c r="D2436" i="4"/>
  <c r="E2436" i="4"/>
  <c r="F2436" i="4"/>
  <c r="G2436" i="4"/>
  <c r="H2436" i="4"/>
  <c r="I2436" i="4"/>
  <c r="K2436" i="4"/>
  <c r="L2436" i="4"/>
  <c r="M2436" i="4"/>
  <c r="O2436" i="4"/>
  <c r="AI2436" i="4"/>
  <c r="AJ2436" i="4"/>
  <c r="AK2436" i="4"/>
  <c r="AL2436" i="4"/>
  <c r="AN2436" i="4"/>
  <c r="AO2436" i="4"/>
  <c r="AP2436" i="4"/>
  <c r="AR2436" i="4"/>
  <c r="D2437" i="4"/>
  <c r="E2437" i="4"/>
  <c r="F2437" i="4"/>
  <c r="G2437" i="4"/>
  <c r="H2437" i="4"/>
  <c r="I2437" i="4"/>
  <c r="K2437" i="4"/>
  <c r="L2437" i="4"/>
  <c r="M2437" i="4"/>
  <c r="O2437" i="4"/>
  <c r="AI2437" i="4"/>
  <c r="AJ2437" i="4"/>
  <c r="AK2437" i="4"/>
  <c r="AL2437" i="4"/>
  <c r="AN2437" i="4"/>
  <c r="AO2437" i="4"/>
  <c r="AP2437" i="4"/>
  <c r="AR2437" i="4"/>
  <c r="D2438" i="4"/>
  <c r="E2438" i="4"/>
  <c r="F2438" i="4"/>
  <c r="G2438" i="4"/>
  <c r="H2438" i="4"/>
  <c r="I2438" i="4"/>
  <c r="K2438" i="4"/>
  <c r="L2438" i="4"/>
  <c r="M2438" i="4"/>
  <c r="O2438" i="4"/>
  <c r="AI2438" i="4"/>
  <c r="AJ2438" i="4"/>
  <c r="AK2438" i="4"/>
  <c r="AL2438" i="4"/>
  <c r="AN2438" i="4"/>
  <c r="AO2438" i="4"/>
  <c r="AP2438" i="4"/>
  <c r="AR2438" i="4"/>
  <c r="D2440" i="4"/>
  <c r="E2440" i="4"/>
  <c r="F2440" i="4"/>
  <c r="G2440" i="4"/>
  <c r="H2440" i="4"/>
  <c r="I2440" i="4"/>
  <c r="K2440" i="4"/>
  <c r="L2440" i="4"/>
  <c r="M2440" i="4"/>
  <c r="O2440" i="4"/>
  <c r="AI2440" i="4"/>
  <c r="AJ2440" i="4"/>
  <c r="AK2440" i="4"/>
  <c r="AL2440" i="4"/>
  <c r="AN2440" i="4"/>
  <c r="AO2440" i="4"/>
  <c r="AP2440" i="4"/>
  <c r="AR2440" i="4"/>
  <c r="D2441" i="4"/>
  <c r="E2441" i="4"/>
  <c r="F2441" i="4"/>
  <c r="G2441" i="4"/>
  <c r="H2441" i="4"/>
  <c r="I2441" i="4"/>
  <c r="K2441" i="4"/>
  <c r="L2441" i="4"/>
  <c r="M2441" i="4"/>
  <c r="O2441" i="4"/>
  <c r="AI2441" i="4"/>
  <c r="AJ2441" i="4"/>
  <c r="AK2441" i="4"/>
  <c r="AL2441" i="4"/>
  <c r="AN2441" i="4"/>
  <c r="AO2441" i="4"/>
  <c r="AP2441" i="4"/>
  <c r="AR2441" i="4"/>
  <c r="D2442" i="4"/>
  <c r="E2442" i="4"/>
  <c r="F2442" i="4"/>
  <c r="G2442" i="4"/>
  <c r="H2442" i="4"/>
  <c r="I2442" i="4"/>
  <c r="K2442" i="4"/>
  <c r="L2442" i="4"/>
  <c r="M2442" i="4"/>
  <c r="O2442" i="4"/>
  <c r="AI2442" i="4"/>
  <c r="AJ2442" i="4"/>
  <c r="AK2442" i="4"/>
  <c r="AL2442" i="4"/>
  <c r="AN2442" i="4"/>
  <c r="AO2442" i="4"/>
  <c r="AP2442" i="4"/>
  <c r="AR2442" i="4"/>
  <c r="D2443" i="4"/>
  <c r="E2443" i="4"/>
  <c r="F2443" i="4"/>
  <c r="G2443" i="4"/>
  <c r="H2443" i="4"/>
  <c r="I2443" i="4"/>
  <c r="K2443" i="4"/>
  <c r="L2443" i="4"/>
  <c r="M2443" i="4"/>
  <c r="O2443" i="4"/>
  <c r="AI2443" i="4"/>
  <c r="AJ2443" i="4"/>
  <c r="AK2443" i="4"/>
  <c r="AL2443" i="4"/>
  <c r="AN2443" i="4"/>
  <c r="AO2443" i="4"/>
  <c r="AP2443" i="4"/>
  <c r="AR2443" i="4"/>
  <c r="D2444" i="4"/>
  <c r="E2444" i="4"/>
  <c r="F2444" i="4"/>
  <c r="G2444" i="4"/>
  <c r="H2444" i="4"/>
  <c r="I2444" i="4"/>
  <c r="K2444" i="4"/>
  <c r="L2444" i="4"/>
  <c r="M2444" i="4"/>
  <c r="O2444" i="4"/>
  <c r="AI2444" i="4"/>
  <c r="AJ2444" i="4"/>
  <c r="AK2444" i="4"/>
  <c r="AL2444" i="4"/>
  <c r="AN2444" i="4"/>
  <c r="AO2444" i="4"/>
  <c r="AP2444" i="4"/>
  <c r="AR2444" i="4"/>
  <c r="D2445" i="4"/>
  <c r="E2445" i="4"/>
  <c r="F2445" i="4"/>
  <c r="G2445" i="4"/>
  <c r="H2445" i="4"/>
  <c r="I2445" i="4"/>
  <c r="K2445" i="4"/>
  <c r="L2445" i="4"/>
  <c r="M2445" i="4"/>
  <c r="O2445" i="4"/>
  <c r="AI2445" i="4"/>
  <c r="AJ2445" i="4"/>
  <c r="AK2445" i="4"/>
  <c r="AL2445" i="4"/>
  <c r="AN2445" i="4"/>
  <c r="AO2445" i="4"/>
  <c r="AP2445" i="4"/>
  <c r="AR2445" i="4"/>
  <c r="D2446" i="4"/>
  <c r="E2446" i="4"/>
  <c r="F2446" i="4"/>
  <c r="G2446" i="4"/>
  <c r="H2446" i="4"/>
  <c r="I2446" i="4"/>
  <c r="K2446" i="4"/>
  <c r="L2446" i="4"/>
  <c r="M2446" i="4"/>
  <c r="O2446" i="4"/>
  <c r="AI2446" i="4"/>
  <c r="AJ2446" i="4"/>
  <c r="AK2446" i="4"/>
  <c r="AL2446" i="4"/>
  <c r="AN2446" i="4"/>
  <c r="AO2446" i="4"/>
  <c r="AP2446" i="4"/>
  <c r="AR2446" i="4"/>
  <c r="D2447" i="4"/>
  <c r="E2447" i="4"/>
  <c r="F2447" i="4"/>
  <c r="G2447" i="4"/>
  <c r="H2447" i="4"/>
  <c r="I2447" i="4"/>
  <c r="K2447" i="4"/>
  <c r="L2447" i="4"/>
  <c r="M2447" i="4"/>
  <c r="O2447" i="4"/>
  <c r="AI2447" i="4"/>
  <c r="AJ2447" i="4"/>
  <c r="AK2447" i="4"/>
  <c r="AL2447" i="4"/>
  <c r="AN2447" i="4"/>
  <c r="AO2447" i="4"/>
  <c r="AP2447" i="4"/>
  <c r="AR2447" i="4"/>
  <c r="D2448" i="4"/>
  <c r="E2448" i="4"/>
  <c r="F2448" i="4"/>
  <c r="G2448" i="4"/>
  <c r="H2448" i="4"/>
  <c r="I2448" i="4"/>
  <c r="K2448" i="4"/>
  <c r="L2448" i="4"/>
  <c r="M2448" i="4"/>
  <c r="O2448" i="4"/>
  <c r="AI2448" i="4"/>
  <c r="AJ2448" i="4"/>
  <c r="AK2448" i="4"/>
  <c r="AL2448" i="4"/>
  <c r="AN2448" i="4"/>
  <c r="AO2448" i="4"/>
  <c r="AP2448" i="4"/>
  <c r="AR2448" i="4"/>
  <c r="D2449" i="4"/>
  <c r="E2449" i="4"/>
  <c r="F2449" i="4"/>
  <c r="G2449" i="4"/>
  <c r="H2449" i="4"/>
  <c r="I2449" i="4"/>
  <c r="K2449" i="4"/>
  <c r="L2449" i="4"/>
  <c r="M2449" i="4"/>
  <c r="O2449" i="4"/>
  <c r="AI2449" i="4"/>
  <c r="AJ2449" i="4"/>
  <c r="AK2449" i="4"/>
  <c r="AL2449" i="4"/>
  <c r="AN2449" i="4"/>
  <c r="AO2449" i="4"/>
  <c r="AP2449" i="4"/>
  <c r="AR2449" i="4"/>
  <c r="D2450" i="4"/>
  <c r="E2450" i="4"/>
  <c r="F2450" i="4"/>
  <c r="G2450" i="4"/>
  <c r="H2450" i="4"/>
  <c r="I2450" i="4"/>
  <c r="K2450" i="4"/>
  <c r="L2450" i="4"/>
  <c r="M2450" i="4"/>
  <c r="O2450" i="4"/>
  <c r="AI2450" i="4"/>
  <c r="AJ2450" i="4"/>
  <c r="AK2450" i="4"/>
  <c r="AL2450" i="4"/>
  <c r="AN2450" i="4"/>
  <c r="AO2450" i="4"/>
  <c r="AP2450" i="4"/>
  <c r="AR2450" i="4"/>
  <c r="D2451" i="4"/>
  <c r="E2451" i="4"/>
  <c r="F2451" i="4"/>
  <c r="G2451" i="4"/>
  <c r="H2451" i="4"/>
  <c r="I2451" i="4"/>
  <c r="K2451" i="4"/>
  <c r="L2451" i="4"/>
  <c r="M2451" i="4"/>
  <c r="O2451" i="4"/>
  <c r="AI2451" i="4"/>
  <c r="AJ2451" i="4"/>
  <c r="AK2451" i="4"/>
  <c r="AL2451" i="4"/>
  <c r="AN2451" i="4"/>
  <c r="AO2451" i="4"/>
  <c r="AP2451" i="4"/>
  <c r="AR2451" i="4"/>
  <c r="D2452" i="4"/>
  <c r="E2452" i="4"/>
  <c r="F2452" i="4"/>
  <c r="G2452" i="4"/>
  <c r="H2452" i="4"/>
  <c r="I2452" i="4"/>
  <c r="K2452" i="4"/>
  <c r="L2452" i="4"/>
  <c r="M2452" i="4"/>
  <c r="O2452" i="4"/>
  <c r="AI2452" i="4"/>
  <c r="AJ2452" i="4"/>
  <c r="AK2452" i="4"/>
  <c r="AL2452" i="4"/>
  <c r="AN2452" i="4"/>
  <c r="AO2452" i="4"/>
  <c r="AP2452" i="4"/>
  <c r="AR2452" i="4"/>
  <c r="D2453" i="4"/>
  <c r="E2453" i="4"/>
  <c r="F2453" i="4"/>
  <c r="G2453" i="4"/>
  <c r="H2453" i="4"/>
  <c r="I2453" i="4"/>
  <c r="K2453" i="4"/>
  <c r="L2453" i="4"/>
  <c r="M2453" i="4"/>
  <c r="O2453" i="4"/>
  <c r="AI2453" i="4"/>
  <c r="AJ2453" i="4"/>
  <c r="AK2453" i="4"/>
  <c r="AL2453" i="4"/>
  <c r="AN2453" i="4"/>
  <c r="AO2453" i="4"/>
  <c r="AP2453" i="4"/>
  <c r="AR2453" i="4"/>
  <c r="D2454" i="4"/>
  <c r="E2454" i="4"/>
  <c r="F2454" i="4"/>
  <c r="G2454" i="4"/>
  <c r="H2454" i="4"/>
  <c r="I2454" i="4"/>
  <c r="K2454" i="4"/>
  <c r="L2454" i="4"/>
  <c r="M2454" i="4"/>
  <c r="O2454" i="4"/>
  <c r="AI2454" i="4"/>
  <c r="AJ2454" i="4"/>
  <c r="AK2454" i="4"/>
  <c r="AL2454" i="4"/>
  <c r="AN2454" i="4"/>
  <c r="AO2454" i="4"/>
  <c r="AP2454" i="4"/>
  <c r="AR2454" i="4"/>
  <c r="D2456" i="4"/>
  <c r="E2456" i="4"/>
  <c r="F2456" i="4"/>
  <c r="G2456" i="4"/>
  <c r="H2456" i="4"/>
  <c r="I2456" i="4"/>
  <c r="K2456" i="4"/>
  <c r="L2456" i="4"/>
  <c r="M2456" i="4"/>
  <c r="O2456" i="4"/>
  <c r="AI2456" i="4"/>
  <c r="AJ2456" i="4"/>
  <c r="AK2456" i="4"/>
  <c r="AL2456" i="4"/>
  <c r="AN2456" i="4"/>
  <c r="AO2456" i="4"/>
  <c r="AP2456" i="4"/>
  <c r="AR2456" i="4"/>
  <c r="D2457" i="4"/>
  <c r="E2457" i="4"/>
  <c r="F2457" i="4"/>
  <c r="G2457" i="4"/>
  <c r="H2457" i="4"/>
  <c r="I2457" i="4"/>
  <c r="K2457" i="4"/>
  <c r="L2457" i="4"/>
  <c r="M2457" i="4"/>
  <c r="O2457" i="4"/>
  <c r="AI2457" i="4"/>
  <c r="AJ2457" i="4"/>
  <c r="AK2457" i="4"/>
  <c r="AL2457" i="4"/>
  <c r="AN2457" i="4"/>
  <c r="AO2457" i="4"/>
  <c r="AP2457" i="4"/>
  <c r="AR2457" i="4"/>
  <c r="D2458" i="4"/>
  <c r="E2458" i="4"/>
  <c r="F2458" i="4"/>
  <c r="G2458" i="4"/>
  <c r="H2458" i="4"/>
  <c r="I2458" i="4"/>
  <c r="K2458" i="4"/>
  <c r="L2458" i="4"/>
  <c r="M2458" i="4"/>
  <c r="O2458" i="4"/>
  <c r="AI2458" i="4"/>
  <c r="AJ2458" i="4"/>
  <c r="AK2458" i="4"/>
  <c r="AL2458" i="4"/>
  <c r="AN2458" i="4"/>
  <c r="AO2458" i="4"/>
  <c r="AP2458" i="4"/>
  <c r="AR2458" i="4"/>
  <c r="D2459" i="4"/>
  <c r="E2459" i="4"/>
  <c r="F2459" i="4"/>
  <c r="G2459" i="4"/>
  <c r="H2459" i="4"/>
  <c r="I2459" i="4"/>
  <c r="K2459" i="4"/>
  <c r="L2459" i="4"/>
  <c r="M2459" i="4"/>
  <c r="O2459" i="4"/>
  <c r="AI2459" i="4"/>
  <c r="AJ2459" i="4"/>
  <c r="AK2459" i="4"/>
  <c r="AL2459" i="4"/>
  <c r="AN2459" i="4"/>
  <c r="AO2459" i="4"/>
  <c r="AP2459" i="4"/>
  <c r="AR2459" i="4"/>
  <c r="D2460" i="4"/>
  <c r="E2460" i="4"/>
  <c r="F2460" i="4"/>
  <c r="G2460" i="4"/>
  <c r="H2460" i="4"/>
  <c r="I2460" i="4"/>
  <c r="K2460" i="4"/>
  <c r="L2460" i="4"/>
  <c r="M2460" i="4"/>
  <c r="O2460" i="4"/>
  <c r="AI2460" i="4"/>
  <c r="AJ2460" i="4"/>
  <c r="AK2460" i="4"/>
  <c r="AL2460" i="4"/>
  <c r="AN2460" i="4"/>
  <c r="AO2460" i="4"/>
  <c r="AP2460" i="4"/>
  <c r="AR2460" i="4"/>
  <c r="D2461" i="4"/>
  <c r="E2461" i="4"/>
  <c r="F2461" i="4"/>
  <c r="G2461" i="4"/>
  <c r="H2461" i="4"/>
  <c r="I2461" i="4"/>
  <c r="K2461" i="4"/>
  <c r="L2461" i="4"/>
  <c r="M2461" i="4"/>
  <c r="O2461" i="4"/>
  <c r="AI2461" i="4"/>
  <c r="AJ2461" i="4"/>
  <c r="AK2461" i="4"/>
  <c r="AL2461" i="4"/>
  <c r="AN2461" i="4"/>
  <c r="AO2461" i="4"/>
  <c r="AP2461" i="4"/>
  <c r="AR2461" i="4"/>
  <c r="D2462" i="4"/>
  <c r="E2462" i="4"/>
  <c r="F2462" i="4"/>
  <c r="G2462" i="4"/>
  <c r="H2462" i="4"/>
  <c r="I2462" i="4"/>
  <c r="K2462" i="4"/>
  <c r="L2462" i="4"/>
  <c r="M2462" i="4"/>
  <c r="O2462" i="4"/>
  <c r="AI2462" i="4"/>
  <c r="AJ2462" i="4"/>
  <c r="AK2462" i="4"/>
  <c r="AL2462" i="4"/>
  <c r="AN2462" i="4"/>
  <c r="AO2462" i="4"/>
  <c r="AP2462" i="4"/>
  <c r="AR2462" i="4"/>
  <c r="D2463" i="4"/>
  <c r="E2463" i="4"/>
  <c r="F2463" i="4"/>
  <c r="G2463" i="4"/>
  <c r="H2463" i="4"/>
  <c r="I2463" i="4"/>
  <c r="K2463" i="4"/>
  <c r="L2463" i="4"/>
  <c r="M2463" i="4"/>
  <c r="O2463" i="4"/>
  <c r="AI2463" i="4"/>
  <c r="AJ2463" i="4"/>
  <c r="AK2463" i="4"/>
  <c r="AL2463" i="4"/>
  <c r="AN2463" i="4"/>
  <c r="AO2463" i="4"/>
  <c r="AP2463" i="4"/>
  <c r="AR2463" i="4"/>
  <c r="D2464" i="4"/>
  <c r="E2464" i="4"/>
  <c r="F2464" i="4"/>
  <c r="G2464" i="4"/>
  <c r="H2464" i="4"/>
  <c r="I2464" i="4"/>
  <c r="K2464" i="4"/>
  <c r="L2464" i="4"/>
  <c r="M2464" i="4"/>
  <c r="O2464" i="4"/>
  <c r="AI2464" i="4"/>
  <c r="AJ2464" i="4"/>
  <c r="AK2464" i="4"/>
  <c r="AL2464" i="4"/>
  <c r="AN2464" i="4"/>
  <c r="AO2464" i="4"/>
  <c r="AP2464" i="4"/>
  <c r="AR2464" i="4"/>
  <c r="D2465" i="4"/>
  <c r="E2465" i="4"/>
  <c r="F2465" i="4"/>
  <c r="G2465" i="4"/>
  <c r="H2465" i="4"/>
  <c r="I2465" i="4"/>
  <c r="K2465" i="4"/>
  <c r="L2465" i="4"/>
  <c r="M2465" i="4"/>
  <c r="O2465" i="4"/>
  <c r="AI2465" i="4"/>
  <c r="AJ2465" i="4"/>
  <c r="AK2465" i="4"/>
  <c r="AL2465" i="4"/>
  <c r="AN2465" i="4"/>
  <c r="AO2465" i="4"/>
  <c r="AP2465" i="4"/>
  <c r="AR2465" i="4"/>
  <c r="D2466" i="4"/>
  <c r="E2466" i="4"/>
  <c r="F2466" i="4"/>
  <c r="G2466" i="4"/>
  <c r="H2466" i="4"/>
  <c r="I2466" i="4"/>
  <c r="K2466" i="4"/>
  <c r="L2466" i="4"/>
  <c r="M2466" i="4"/>
  <c r="O2466" i="4"/>
  <c r="AI2466" i="4"/>
  <c r="AJ2466" i="4"/>
  <c r="AK2466" i="4"/>
  <c r="AL2466" i="4"/>
  <c r="AN2466" i="4"/>
  <c r="AO2466" i="4"/>
  <c r="AP2466" i="4"/>
  <c r="AR2466" i="4"/>
  <c r="D2467" i="4"/>
  <c r="E2467" i="4"/>
  <c r="F2467" i="4"/>
  <c r="G2467" i="4"/>
  <c r="H2467" i="4"/>
  <c r="I2467" i="4"/>
  <c r="K2467" i="4"/>
  <c r="L2467" i="4"/>
  <c r="M2467" i="4"/>
  <c r="O2467" i="4"/>
  <c r="AI2467" i="4"/>
  <c r="AJ2467" i="4"/>
  <c r="AK2467" i="4"/>
  <c r="AL2467" i="4"/>
  <c r="AN2467" i="4"/>
  <c r="AO2467" i="4"/>
  <c r="AP2467" i="4"/>
  <c r="AR2467" i="4"/>
  <c r="D2468" i="4"/>
  <c r="E2468" i="4"/>
  <c r="F2468" i="4"/>
  <c r="G2468" i="4"/>
  <c r="H2468" i="4"/>
  <c r="I2468" i="4"/>
  <c r="K2468" i="4"/>
  <c r="L2468" i="4"/>
  <c r="M2468" i="4"/>
  <c r="O2468" i="4"/>
  <c r="AI2468" i="4"/>
  <c r="AJ2468" i="4"/>
  <c r="AK2468" i="4"/>
  <c r="AL2468" i="4"/>
  <c r="AN2468" i="4"/>
  <c r="AO2468" i="4"/>
  <c r="AP2468" i="4"/>
  <c r="AR2468" i="4"/>
  <c r="D2469" i="4"/>
  <c r="E2469" i="4"/>
  <c r="F2469" i="4"/>
  <c r="G2469" i="4"/>
  <c r="H2469" i="4"/>
  <c r="I2469" i="4"/>
  <c r="K2469" i="4"/>
  <c r="L2469" i="4"/>
  <c r="M2469" i="4"/>
  <c r="O2469" i="4"/>
  <c r="AI2469" i="4"/>
  <c r="AJ2469" i="4"/>
  <c r="AK2469" i="4"/>
  <c r="AL2469" i="4"/>
  <c r="AN2469" i="4"/>
  <c r="AO2469" i="4"/>
  <c r="AP2469" i="4"/>
  <c r="AR2469" i="4"/>
  <c r="D2470" i="4"/>
  <c r="E2470" i="4"/>
  <c r="F2470" i="4"/>
  <c r="G2470" i="4"/>
  <c r="H2470" i="4"/>
  <c r="I2470" i="4"/>
  <c r="K2470" i="4"/>
  <c r="L2470" i="4"/>
  <c r="M2470" i="4"/>
  <c r="O2470" i="4"/>
  <c r="AI2470" i="4"/>
  <c r="AJ2470" i="4"/>
  <c r="AK2470" i="4"/>
  <c r="AL2470" i="4"/>
  <c r="AN2470" i="4"/>
  <c r="AO2470" i="4"/>
  <c r="AP2470" i="4"/>
  <c r="AR2470" i="4"/>
  <c r="D2471" i="4"/>
  <c r="E2471" i="4"/>
  <c r="F2471" i="4"/>
  <c r="G2471" i="4"/>
  <c r="H2471" i="4"/>
  <c r="I2471" i="4"/>
  <c r="K2471" i="4"/>
  <c r="L2471" i="4"/>
  <c r="M2471" i="4"/>
  <c r="O2471" i="4"/>
  <c r="AI2471" i="4"/>
  <c r="AJ2471" i="4"/>
  <c r="AK2471" i="4"/>
  <c r="AL2471" i="4"/>
  <c r="AN2471" i="4"/>
  <c r="AO2471" i="4"/>
  <c r="AP2471" i="4"/>
  <c r="AR2471" i="4"/>
  <c r="D2472" i="4"/>
  <c r="E2472" i="4"/>
  <c r="F2472" i="4"/>
  <c r="G2472" i="4"/>
  <c r="H2472" i="4"/>
  <c r="I2472" i="4"/>
  <c r="K2472" i="4"/>
  <c r="L2472" i="4"/>
  <c r="M2472" i="4"/>
  <c r="O2472" i="4"/>
  <c r="AI2472" i="4"/>
  <c r="AJ2472" i="4"/>
  <c r="AK2472" i="4"/>
  <c r="AL2472" i="4"/>
  <c r="AN2472" i="4"/>
  <c r="AO2472" i="4"/>
  <c r="AP2472" i="4"/>
  <c r="AR2472" i="4"/>
  <c r="D2473" i="4"/>
  <c r="E2473" i="4"/>
  <c r="F2473" i="4"/>
  <c r="G2473" i="4"/>
  <c r="H2473" i="4"/>
  <c r="I2473" i="4"/>
  <c r="K2473" i="4"/>
  <c r="L2473" i="4"/>
  <c r="M2473" i="4"/>
  <c r="O2473" i="4"/>
  <c r="AI2473" i="4"/>
  <c r="AJ2473" i="4"/>
  <c r="AK2473" i="4"/>
  <c r="AL2473" i="4"/>
  <c r="AN2473" i="4"/>
  <c r="AO2473" i="4"/>
  <c r="AP2473" i="4"/>
  <c r="AR2473" i="4"/>
  <c r="D2474" i="4"/>
  <c r="E2474" i="4"/>
  <c r="F2474" i="4"/>
  <c r="G2474" i="4"/>
  <c r="H2474" i="4"/>
  <c r="I2474" i="4"/>
  <c r="K2474" i="4"/>
  <c r="L2474" i="4"/>
  <c r="M2474" i="4"/>
  <c r="O2474" i="4"/>
  <c r="AI2474" i="4"/>
  <c r="AJ2474" i="4"/>
  <c r="AK2474" i="4"/>
  <c r="AL2474" i="4"/>
  <c r="AN2474" i="4"/>
  <c r="AO2474" i="4"/>
  <c r="AP2474" i="4"/>
  <c r="AR2474" i="4"/>
  <c r="D2475" i="4"/>
  <c r="E2475" i="4"/>
  <c r="F2475" i="4"/>
  <c r="G2475" i="4"/>
  <c r="H2475" i="4"/>
  <c r="I2475" i="4"/>
  <c r="K2475" i="4"/>
  <c r="L2475" i="4"/>
  <c r="M2475" i="4"/>
  <c r="O2475" i="4"/>
  <c r="AI2475" i="4"/>
  <c r="AJ2475" i="4"/>
  <c r="AK2475" i="4"/>
  <c r="AL2475" i="4"/>
  <c r="AN2475" i="4"/>
  <c r="AO2475" i="4"/>
  <c r="AP2475" i="4"/>
  <c r="AR2475" i="4"/>
  <c r="D2476" i="4"/>
  <c r="E2476" i="4"/>
  <c r="F2476" i="4"/>
  <c r="G2476" i="4"/>
  <c r="H2476" i="4"/>
  <c r="I2476" i="4"/>
  <c r="K2476" i="4"/>
  <c r="L2476" i="4"/>
  <c r="M2476" i="4"/>
  <c r="O2476" i="4"/>
  <c r="AI2476" i="4"/>
  <c r="AJ2476" i="4"/>
  <c r="AK2476" i="4"/>
  <c r="AL2476" i="4"/>
  <c r="AN2476" i="4"/>
  <c r="AO2476" i="4"/>
  <c r="AP2476" i="4"/>
  <c r="AR2476" i="4"/>
  <c r="D2477" i="4"/>
  <c r="E2477" i="4"/>
  <c r="F2477" i="4"/>
  <c r="G2477" i="4"/>
  <c r="H2477" i="4"/>
  <c r="I2477" i="4"/>
  <c r="K2477" i="4"/>
  <c r="L2477" i="4"/>
  <c r="M2477" i="4"/>
  <c r="O2477" i="4"/>
  <c r="AI2477" i="4"/>
  <c r="AJ2477" i="4"/>
  <c r="AK2477" i="4"/>
  <c r="AL2477" i="4"/>
  <c r="AN2477" i="4"/>
  <c r="AO2477" i="4"/>
  <c r="AP2477" i="4"/>
  <c r="AR2477" i="4"/>
  <c r="D2478" i="4"/>
  <c r="E2478" i="4"/>
  <c r="F2478" i="4"/>
  <c r="G2478" i="4"/>
  <c r="H2478" i="4"/>
  <c r="I2478" i="4"/>
  <c r="K2478" i="4"/>
  <c r="L2478" i="4"/>
  <c r="M2478" i="4"/>
  <c r="O2478" i="4"/>
  <c r="AI2478" i="4"/>
  <c r="AJ2478" i="4"/>
  <c r="AK2478" i="4"/>
  <c r="AL2478" i="4"/>
  <c r="AN2478" i="4"/>
  <c r="AO2478" i="4"/>
  <c r="AP2478" i="4"/>
  <c r="AR2478" i="4"/>
  <c r="D2479" i="4"/>
  <c r="E2479" i="4"/>
  <c r="F2479" i="4"/>
  <c r="G2479" i="4"/>
  <c r="H2479" i="4"/>
  <c r="I2479" i="4"/>
  <c r="K2479" i="4"/>
  <c r="L2479" i="4"/>
  <c r="M2479" i="4"/>
  <c r="O2479" i="4"/>
  <c r="AI2479" i="4"/>
  <c r="AJ2479" i="4"/>
  <c r="AK2479" i="4"/>
  <c r="AL2479" i="4"/>
  <c r="AN2479" i="4"/>
  <c r="AO2479" i="4"/>
  <c r="AP2479" i="4"/>
  <c r="AR2479" i="4"/>
  <c r="D2480" i="4"/>
  <c r="E2480" i="4"/>
  <c r="F2480" i="4"/>
  <c r="G2480" i="4"/>
  <c r="H2480" i="4"/>
  <c r="I2480" i="4"/>
  <c r="K2480" i="4"/>
  <c r="L2480" i="4"/>
  <c r="M2480" i="4"/>
  <c r="O2480" i="4"/>
  <c r="AI2480" i="4"/>
  <c r="AJ2480" i="4"/>
  <c r="AK2480" i="4"/>
  <c r="AL2480" i="4"/>
  <c r="AN2480" i="4"/>
  <c r="AO2480" i="4"/>
  <c r="AP2480" i="4"/>
  <c r="AR2480" i="4"/>
  <c r="D2481" i="4"/>
  <c r="E2481" i="4"/>
  <c r="F2481" i="4"/>
  <c r="G2481" i="4"/>
  <c r="H2481" i="4"/>
  <c r="I2481" i="4"/>
  <c r="K2481" i="4"/>
  <c r="L2481" i="4"/>
  <c r="M2481" i="4"/>
  <c r="O2481" i="4"/>
  <c r="AI2481" i="4"/>
  <c r="AJ2481" i="4"/>
  <c r="AK2481" i="4"/>
  <c r="AL2481" i="4"/>
  <c r="AN2481" i="4"/>
  <c r="AO2481" i="4"/>
  <c r="AP2481" i="4"/>
  <c r="AR2481" i="4"/>
  <c r="D2482" i="4"/>
  <c r="E2482" i="4"/>
  <c r="F2482" i="4"/>
  <c r="G2482" i="4"/>
  <c r="H2482" i="4"/>
  <c r="I2482" i="4"/>
  <c r="K2482" i="4"/>
  <c r="L2482" i="4"/>
  <c r="M2482" i="4"/>
  <c r="O2482" i="4"/>
  <c r="AI2482" i="4"/>
  <c r="AJ2482" i="4"/>
  <c r="AK2482" i="4"/>
  <c r="AL2482" i="4"/>
  <c r="AN2482" i="4"/>
  <c r="AO2482" i="4"/>
  <c r="AP2482" i="4"/>
  <c r="AR2482" i="4"/>
  <c r="D2483" i="4"/>
  <c r="E2483" i="4"/>
  <c r="F2483" i="4"/>
  <c r="G2483" i="4"/>
  <c r="H2483" i="4"/>
  <c r="I2483" i="4"/>
  <c r="K2483" i="4"/>
  <c r="L2483" i="4"/>
  <c r="M2483" i="4"/>
  <c r="O2483" i="4"/>
  <c r="AI2483" i="4"/>
  <c r="AJ2483" i="4"/>
  <c r="AK2483" i="4"/>
  <c r="AL2483" i="4"/>
  <c r="AN2483" i="4"/>
  <c r="AO2483" i="4"/>
  <c r="AP2483" i="4"/>
  <c r="AR2483" i="4"/>
  <c r="D2484" i="4"/>
  <c r="E2484" i="4"/>
  <c r="F2484" i="4"/>
  <c r="G2484" i="4"/>
  <c r="H2484" i="4"/>
  <c r="I2484" i="4"/>
  <c r="K2484" i="4"/>
  <c r="L2484" i="4"/>
  <c r="M2484" i="4"/>
  <c r="O2484" i="4"/>
  <c r="AI2484" i="4"/>
  <c r="AJ2484" i="4"/>
  <c r="AK2484" i="4"/>
  <c r="AL2484" i="4"/>
  <c r="AN2484" i="4"/>
  <c r="AO2484" i="4"/>
  <c r="AP2484" i="4"/>
  <c r="AR2484" i="4"/>
  <c r="D2485" i="4"/>
  <c r="E2485" i="4"/>
  <c r="F2485" i="4"/>
  <c r="G2485" i="4"/>
  <c r="H2485" i="4"/>
  <c r="I2485" i="4"/>
  <c r="K2485" i="4"/>
  <c r="L2485" i="4"/>
  <c r="M2485" i="4"/>
  <c r="O2485" i="4"/>
  <c r="AI2485" i="4"/>
  <c r="AJ2485" i="4"/>
  <c r="AK2485" i="4"/>
  <c r="AL2485" i="4"/>
  <c r="AN2485" i="4"/>
  <c r="AO2485" i="4"/>
  <c r="AP2485" i="4"/>
  <c r="AR2485" i="4"/>
  <c r="D2486" i="4"/>
  <c r="E2486" i="4"/>
  <c r="F2486" i="4"/>
  <c r="G2486" i="4"/>
  <c r="H2486" i="4"/>
  <c r="I2486" i="4"/>
  <c r="K2486" i="4"/>
  <c r="L2486" i="4"/>
  <c r="M2486" i="4"/>
  <c r="O2486" i="4"/>
  <c r="AI2486" i="4"/>
  <c r="AJ2486" i="4"/>
  <c r="AK2486" i="4"/>
  <c r="AL2486" i="4"/>
  <c r="AN2486" i="4"/>
  <c r="AO2486" i="4"/>
  <c r="AP2486" i="4"/>
  <c r="AR2486" i="4"/>
  <c r="D2487" i="4"/>
  <c r="E2487" i="4"/>
  <c r="F2487" i="4"/>
  <c r="G2487" i="4"/>
  <c r="H2487" i="4"/>
  <c r="I2487" i="4"/>
  <c r="K2487" i="4"/>
  <c r="L2487" i="4"/>
  <c r="M2487" i="4"/>
  <c r="O2487" i="4"/>
  <c r="AI2487" i="4"/>
  <c r="AJ2487" i="4"/>
  <c r="AK2487" i="4"/>
  <c r="AL2487" i="4"/>
  <c r="AN2487" i="4"/>
  <c r="AO2487" i="4"/>
  <c r="AP2487" i="4"/>
  <c r="AR2487" i="4"/>
  <c r="D2488" i="4"/>
  <c r="E2488" i="4"/>
  <c r="F2488" i="4"/>
  <c r="G2488" i="4"/>
  <c r="H2488" i="4"/>
  <c r="I2488" i="4"/>
  <c r="K2488" i="4"/>
  <c r="L2488" i="4"/>
  <c r="M2488" i="4"/>
  <c r="O2488" i="4"/>
  <c r="AI2488" i="4"/>
  <c r="AJ2488" i="4"/>
  <c r="AK2488" i="4"/>
  <c r="AL2488" i="4"/>
  <c r="AN2488" i="4"/>
  <c r="AO2488" i="4"/>
  <c r="AP2488" i="4"/>
  <c r="AR2488" i="4"/>
  <c r="D2489" i="4"/>
  <c r="E2489" i="4"/>
  <c r="F2489" i="4"/>
  <c r="G2489" i="4"/>
  <c r="H2489" i="4"/>
  <c r="I2489" i="4"/>
  <c r="K2489" i="4"/>
  <c r="L2489" i="4"/>
  <c r="M2489" i="4"/>
  <c r="O2489" i="4"/>
  <c r="AI2489" i="4"/>
  <c r="AJ2489" i="4"/>
  <c r="AK2489" i="4"/>
  <c r="AL2489" i="4"/>
  <c r="AN2489" i="4"/>
  <c r="AO2489" i="4"/>
  <c r="AP2489" i="4"/>
  <c r="AR2489" i="4"/>
  <c r="D2490" i="4"/>
  <c r="E2490" i="4"/>
  <c r="F2490" i="4"/>
  <c r="G2490" i="4"/>
  <c r="H2490" i="4"/>
  <c r="I2490" i="4"/>
  <c r="K2490" i="4"/>
  <c r="L2490" i="4"/>
  <c r="M2490" i="4"/>
  <c r="O2490" i="4"/>
  <c r="AI2490" i="4"/>
  <c r="AJ2490" i="4"/>
  <c r="AK2490" i="4"/>
  <c r="AL2490" i="4"/>
  <c r="AN2490" i="4"/>
  <c r="AO2490" i="4"/>
  <c r="AP2490" i="4"/>
  <c r="AR2490" i="4"/>
  <c r="D2491" i="4"/>
  <c r="E2491" i="4"/>
  <c r="F2491" i="4"/>
  <c r="G2491" i="4"/>
  <c r="H2491" i="4"/>
  <c r="I2491" i="4"/>
  <c r="K2491" i="4"/>
  <c r="L2491" i="4"/>
  <c r="M2491" i="4"/>
  <c r="O2491" i="4"/>
  <c r="AI2491" i="4"/>
  <c r="AJ2491" i="4"/>
  <c r="AK2491" i="4"/>
  <c r="AL2491" i="4"/>
  <c r="AN2491" i="4"/>
  <c r="AO2491" i="4"/>
  <c r="AP2491" i="4"/>
  <c r="AR2491" i="4"/>
  <c r="D2492" i="4"/>
  <c r="E2492" i="4"/>
  <c r="F2492" i="4"/>
  <c r="G2492" i="4"/>
  <c r="H2492" i="4"/>
  <c r="I2492" i="4"/>
  <c r="K2492" i="4"/>
  <c r="L2492" i="4"/>
  <c r="M2492" i="4"/>
  <c r="O2492" i="4"/>
  <c r="AI2492" i="4"/>
  <c r="AJ2492" i="4"/>
  <c r="AK2492" i="4"/>
  <c r="AL2492" i="4"/>
  <c r="AN2492" i="4"/>
  <c r="AO2492" i="4"/>
  <c r="AP2492" i="4"/>
  <c r="AR2492" i="4"/>
  <c r="D2493" i="4"/>
  <c r="E2493" i="4"/>
  <c r="F2493" i="4"/>
  <c r="G2493" i="4"/>
  <c r="H2493" i="4"/>
  <c r="I2493" i="4"/>
  <c r="K2493" i="4"/>
  <c r="L2493" i="4"/>
  <c r="M2493" i="4"/>
  <c r="O2493" i="4"/>
  <c r="AI2493" i="4"/>
  <c r="AJ2493" i="4"/>
  <c r="AK2493" i="4"/>
  <c r="AL2493" i="4"/>
  <c r="AN2493" i="4"/>
  <c r="AO2493" i="4"/>
  <c r="AP2493" i="4"/>
  <c r="AR2493" i="4"/>
  <c r="D2494" i="4"/>
  <c r="E2494" i="4"/>
  <c r="F2494" i="4"/>
  <c r="G2494" i="4"/>
  <c r="H2494" i="4"/>
  <c r="I2494" i="4"/>
  <c r="K2494" i="4"/>
  <c r="L2494" i="4"/>
  <c r="M2494" i="4"/>
  <c r="O2494" i="4"/>
  <c r="AI2494" i="4"/>
  <c r="AJ2494" i="4"/>
  <c r="AK2494" i="4"/>
  <c r="AL2494" i="4"/>
  <c r="AN2494" i="4"/>
  <c r="AO2494" i="4"/>
  <c r="AP2494" i="4"/>
  <c r="AR2494" i="4"/>
  <c r="D2495" i="4"/>
  <c r="E2495" i="4"/>
  <c r="F2495" i="4"/>
  <c r="G2495" i="4"/>
  <c r="H2495" i="4"/>
  <c r="I2495" i="4"/>
  <c r="K2495" i="4"/>
  <c r="L2495" i="4"/>
  <c r="M2495" i="4"/>
  <c r="O2495" i="4"/>
  <c r="AI2495" i="4"/>
  <c r="AJ2495" i="4"/>
  <c r="AK2495" i="4"/>
  <c r="AL2495" i="4"/>
  <c r="AN2495" i="4"/>
  <c r="AO2495" i="4"/>
  <c r="AP2495" i="4"/>
  <c r="AR2495" i="4"/>
  <c r="D2496" i="4"/>
  <c r="E2496" i="4"/>
  <c r="F2496" i="4"/>
  <c r="G2496" i="4"/>
  <c r="H2496" i="4"/>
  <c r="I2496" i="4"/>
  <c r="K2496" i="4"/>
  <c r="L2496" i="4"/>
  <c r="M2496" i="4"/>
  <c r="O2496" i="4"/>
  <c r="AI2496" i="4"/>
  <c r="AJ2496" i="4"/>
  <c r="AK2496" i="4"/>
  <c r="AL2496" i="4"/>
  <c r="AN2496" i="4"/>
  <c r="AO2496" i="4"/>
  <c r="AP2496" i="4"/>
  <c r="AR2496" i="4"/>
  <c r="D2497" i="4"/>
  <c r="E2497" i="4"/>
  <c r="F2497" i="4"/>
  <c r="G2497" i="4"/>
  <c r="H2497" i="4"/>
  <c r="I2497" i="4"/>
  <c r="K2497" i="4"/>
  <c r="L2497" i="4"/>
  <c r="M2497" i="4"/>
  <c r="O2497" i="4"/>
  <c r="AI2497" i="4"/>
  <c r="AJ2497" i="4"/>
  <c r="AK2497" i="4"/>
  <c r="AL2497" i="4"/>
  <c r="AN2497" i="4"/>
  <c r="AO2497" i="4"/>
  <c r="AP2497" i="4"/>
  <c r="AR2497" i="4"/>
  <c r="D2498" i="4"/>
  <c r="E2498" i="4"/>
  <c r="F2498" i="4"/>
  <c r="G2498" i="4"/>
  <c r="H2498" i="4"/>
  <c r="I2498" i="4"/>
  <c r="K2498" i="4"/>
  <c r="L2498" i="4"/>
  <c r="M2498" i="4"/>
  <c r="O2498" i="4"/>
  <c r="AI2498" i="4"/>
  <c r="AJ2498" i="4"/>
  <c r="AK2498" i="4"/>
  <c r="AL2498" i="4"/>
  <c r="AN2498" i="4"/>
  <c r="AO2498" i="4"/>
  <c r="AP2498" i="4"/>
  <c r="AR2498" i="4"/>
  <c r="D2499" i="4"/>
  <c r="E2499" i="4"/>
  <c r="F2499" i="4"/>
  <c r="G2499" i="4"/>
  <c r="H2499" i="4"/>
  <c r="I2499" i="4"/>
  <c r="K2499" i="4"/>
  <c r="L2499" i="4"/>
  <c r="M2499" i="4"/>
  <c r="O2499" i="4"/>
  <c r="AI2499" i="4"/>
  <c r="AJ2499" i="4"/>
  <c r="AK2499" i="4"/>
  <c r="AL2499" i="4"/>
  <c r="AN2499" i="4"/>
  <c r="AO2499" i="4"/>
  <c r="AP2499" i="4"/>
  <c r="AR2499" i="4"/>
  <c r="D2500" i="4"/>
  <c r="E2500" i="4"/>
  <c r="F2500" i="4"/>
  <c r="G2500" i="4"/>
  <c r="H2500" i="4"/>
  <c r="I2500" i="4"/>
  <c r="K2500" i="4"/>
  <c r="L2500" i="4"/>
  <c r="M2500" i="4"/>
  <c r="O2500" i="4"/>
  <c r="AI2500" i="4"/>
  <c r="AJ2500" i="4"/>
  <c r="AK2500" i="4"/>
  <c r="AL2500" i="4"/>
  <c r="AN2500" i="4"/>
  <c r="AO2500" i="4"/>
  <c r="AP2500" i="4"/>
  <c r="AR2500" i="4"/>
  <c r="D2501" i="4"/>
  <c r="E2501" i="4"/>
  <c r="F2501" i="4"/>
  <c r="G2501" i="4"/>
  <c r="H2501" i="4"/>
  <c r="I2501" i="4"/>
  <c r="K2501" i="4"/>
  <c r="L2501" i="4"/>
  <c r="M2501" i="4"/>
  <c r="O2501" i="4"/>
  <c r="AI2501" i="4"/>
  <c r="AJ2501" i="4"/>
  <c r="AK2501" i="4"/>
  <c r="AL2501" i="4"/>
  <c r="AN2501" i="4"/>
  <c r="AO2501" i="4"/>
  <c r="AP2501" i="4"/>
  <c r="AR2501" i="4"/>
  <c r="D2502" i="4"/>
  <c r="E2502" i="4"/>
  <c r="F2502" i="4"/>
  <c r="G2502" i="4"/>
  <c r="H2502" i="4"/>
  <c r="I2502" i="4"/>
  <c r="K2502" i="4"/>
  <c r="L2502" i="4"/>
  <c r="M2502" i="4"/>
  <c r="O2502" i="4"/>
  <c r="AI2502" i="4"/>
  <c r="AJ2502" i="4"/>
  <c r="AK2502" i="4"/>
  <c r="AL2502" i="4"/>
  <c r="AN2502" i="4"/>
  <c r="AO2502" i="4"/>
  <c r="AP2502" i="4"/>
  <c r="AR2502" i="4"/>
  <c r="D2503" i="4"/>
  <c r="E2503" i="4"/>
  <c r="F2503" i="4"/>
  <c r="G2503" i="4"/>
  <c r="H2503" i="4"/>
  <c r="I2503" i="4"/>
  <c r="K2503" i="4"/>
  <c r="L2503" i="4"/>
  <c r="M2503" i="4"/>
  <c r="O2503" i="4"/>
  <c r="AI2503" i="4"/>
  <c r="AJ2503" i="4"/>
  <c r="AK2503" i="4"/>
  <c r="AL2503" i="4"/>
  <c r="AN2503" i="4"/>
  <c r="AO2503" i="4"/>
  <c r="AP2503" i="4"/>
  <c r="AR2503" i="4"/>
  <c r="D2504" i="4"/>
  <c r="E2504" i="4"/>
  <c r="F2504" i="4"/>
  <c r="G2504" i="4"/>
  <c r="H2504" i="4"/>
  <c r="I2504" i="4"/>
  <c r="K2504" i="4"/>
  <c r="L2504" i="4"/>
  <c r="M2504" i="4"/>
  <c r="O2504" i="4"/>
  <c r="AI2504" i="4"/>
  <c r="AJ2504" i="4"/>
  <c r="AK2504" i="4"/>
  <c r="AL2504" i="4"/>
  <c r="AN2504" i="4"/>
  <c r="AO2504" i="4"/>
  <c r="AP2504" i="4"/>
  <c r="AR2504" i="4"/>
  <c r="D2505" i="4"/>
  <c r="E2505" i="4"/>
  <c r="F2505" i="4"/>
  <c r="G2505" i="4"/>
  <c r="H2505" i="4"/>
  <c r="I2505" i="4"/>
  <c r="K2505" i="4"/>
  <c r="L2505" i="4"/>
  <c r="M2505" i="4"/>
  <c r="O2505" i="4"/>
  <c r="AI2505" i="4"/>
  <c r="AJ2505" i="4"/>
  <c r="AK2505" i="4"/>
  <c r="AL2505" i="4"/>
  <c r="AN2505" i="4"/>
  <c r="AO2505" i="4"/>
  <c r="AP2505" i="4"/>
  <c r="AR2505" i="4"/>
  <c r="D2506" i="4"/>
  <c r="E2506" i="4"/>
  <c r="F2506" i="4"/>
  <c r="G2506" i="4"/>
  <c r="H2506" i="4"/>
  <c r="I2506" i="4"/>
  <c r="K2506" i="4"/>
  <c r="L2506" i="4"/>
  <c r="M2506" i="4"/>
  <c r="O2506" i="4"/>
  <c r="AI2506" i="4"/>
  <c r="AJ2506" i="4"/>
  <c r="AK2506" i="4"/>
  <c r="AL2506" i="4"/>
  <c r="AN2506" i="4"/>
  <c r="AO2506" i="4"/>
  <c r="AP2506" i="4"/>
  <c r="AR2506" i="4"/>
  <c r="D2507" i="4"/>
  <c r="E2507" i="4"/>
  <c r="F2507" i="4"/>
  <c r="G2507" i="4"/>
  <c r="H2507" i="4"/>
  <c r="I2507" i="4"/>
  <c r="K2507" i="4"/>
  <c r="L2507" i="4"/>
  <c r="M2507" i="4"/>
  <c r="O2507" i="4"/>
  <c r="AI2507" i="4"/>
  <c r="AJ2507" i="4"/>
  <c r="AK2507" i="4"/>
  <c r="AL2507" i="4"/>
  <c r="AN2507" i="4"/>
  <c r="AO2507" i="4"/>
  <c r="AP2507" i="4"/>
  <c r="AR2507" i="4"/>
  <c r="D2508" i="4"/>
  <c r="E2508" i="4"/>
  <c r="F2508" i="4"/>
  <c r="G2508" i="4"/>
  <c r="H2508" i="4"/>
  <c r="I2508" i="4"/>
  <c r="K2508" i="4"/>
  <c r="L2508" i="4"/>
  <c r="M2508" i="4"/>
  <c r="O2508" i="4"/>
  <c r="AI2508" i="4"/>
  <c r="AJ2508" i="4"/>
  <c r="AK2508" i="4"/>
  <c r="AL2508" i="4"/>
  <c r="AN2508" i="4"/>
  <c r="AO2508" i="4"/>
  <c r="AP2508" i="4"/>
  <c r="AR2508" i="4"/>
  <c r="D2509" i="4"/>
  <c r="E2509" i="4"/>
  <c r="F2509" i="4"/>
  <c r="G2509" i="4"/>
  <c r="H2509" i="4"/>
  <c r="I2509" i="4"/>
  <c r="K2509" i="4"/>
  <c r="L2509" i="4"/>
  <c r="M2509" i="4"/>
  <c r="O2509" i="4"/>
  <c r="AI2509" i="4"/>
  <c r="AJ2509" i="4"/>
  <c r="AK2509" i="4"/>
  <c r="AL2509" i="4"/>
  <c r="AN2509" i="4"/>
  <c r="AO2509" i="4"/>
  <c r="AP2509" i="4"/>
  <c r="AR2509" i="4"/>
  <c r="D2510" i="4"/>
  <c r="E2510" i="4"/>
  <c r="F2510" i="4"/>
  <c r="G2510" i="4"/>
  <c r="H2510" i="4"/>
  <c r="I2510" i="4"/>
  <c r="K2510" i="4"/>
  <c r="L2510" i="4"/>
  <c r="M2510" i="4"/>
  <c r="O2510" i="4"/>
  <c r="AI2510" i="4"/>
  <c r="AJ2510" i="4"/>
  <c r="AK2510" i="4"/>
  <c r="AL2510" i="4"/>
  <c r="AN2510" i="4"/>
  <c r="AO2510" i="4"/>
  <c r="AP2510" i="4"/>
  <c r="AR2510" i="4"/>
  <c r="D2511" i="4"/>
  <c r="E2511" i="4"/>
  <c r="F2511" i="4"/>
  <c r="G2511" i="4"/>
  <c r="H2511" i="4"/>
  <c r="I2511" i="4"/>
  <c r="K2511" i="4"/>
  <c r="L2511" i="4"/>
  <c r="M2511" i="4"/>
  <c r="O2511" i="4"/>
  <c r="AI2511" i="4"/>
  <c r="AJ2511" i="4"/>
  <c r="AK2511" i="4"/>
  <c r="AL2511" i="4"/>
  <c r="AN2511" i="4"/>
  <c r="AO2511" i="4"/>
  <c r="AP2511" i="4"/>
  <c r="AR2511" i="4"/>
  <c r="D2512" i="4"/>
  <c r="E2512" i="4"/>
  <c r="F2512" i="4"/>
  <c r="G2512" i="4"/>
  <c r="H2512" i="4"/>
  <c r="I2512" i="4"/>
  <c r="K2512" i="4"/>
  <c r="L2512" i="4"/>
  <c r="M2512" i="4"/>
  <c r="O2512" i="4"/>
  <c r="AI2512" i="4"/>
  <c r="AJ2512" i="4"/>
  <c r="AK2512" i="4"/>
  <c r="AL2512" i="4"/>
  <c r="AN2512" i="4"/>
  <c r="AO2512" i="4"/>
  <c r="AP2512" i="4"/>
  <c r="AR2512" i="4"/>
  <c r="D2513" i="4"/>
  <c r="E2513" i="4"/>
  <c r="F2513" i="4"/>
  <c r="G2513" i="4"/>
  <c r="H2513" i="4"/>
  <c r="I2513" i="4"/>
  <c r="K2513" i="4"/>
  <c r="L2513" i="4"/>
  <c r="M2513" i="4"/>
  <c r="O2513" i="4"/>
  <c r="AI2513" i="4"/>
  <c r="AJ2513" i="4"/>
  <c r="AK2513" i="4"/>
  <c r="AL2513" i="4"/>
  <c r="AN2513" i="4"/>
  <c r="AO2513" i="4"/>
  <c r="AP2513" i="4"/>
  <c r="AR2513" i="4"/>
  <c r="D2514" i="4"/>
  <c r="E2514" i="4"/>
  <c r="F2514" i="4"/>
  <c r="G2514" i="4"/>
  <c r="H2514" i="4"/>
  <c r="I2514" i="4"/>
  <c r="K2514" i="4"/>
  <c r="L2514" i="4"/>
  <c r="M2514" i="4"/>
  <c r="O2514" i="4"/>
  <c r="AI2514" i="4"/>
  <c r="AJ2514" i="4"/>
  <c r="AK2514" i="4"/>
  <c r="AL2514" i="4"/>
  <c r="AN2514" i="4"/>
  <c r="AO2514" i="4"/>
  <c r="AP2514" i="4"/>
  <c r="AR2514" i="4"/>
  <c r="D2515" i="4"/>
  <c r="E2515" i="4"/>
  <c r="F2515" i="4"/>
  <c r="G2515" i="4"/>
  <c r="H2515" i="4"/>
  <c r="I2515" i="4"/>
  <c r="K2515" i="4"/>
  <c r="L2515" i="4"/>
  <c r="M2515" i="4"/>
  <c r="O2515" i="4"/>
  <c r="AI2515" i="4"/>
  <c r="AJ2515" i="4"/>
  <c r="AK2515" i="4"/>
  <c r="AL2515" i="4"/>
  <c r="AN2515" i="4"/>
  <c r="AO2515" i="4"/>
  <c r="AP2515" i="4"/>
  <c r="AR2515" i="4"/>
  <c r="D2516" i="4"/>
  <c r="E2516" i="4"/>
  <c r="F2516" i="4"/>
  <c r="G2516" i="4"/>
  <c r="H2516" i="4"/>
  <c r="I2516" i="4"/>
  <c r="K2516" i="4"/>
  <c r="L2516" i="4"/>
  <c r="M2516" i="4"/>
  <c r="O2516" i="4"/>
  <c r="AI2516" i="4"/>
  <c r="AJ2516" i="4"/>
  <c r="AK2516" i="4"/>
  <c r="AL2516" i="4"/>
  <c r="AN2516" i="4"/>
  <c r="AO2516" i="4"/>
  <c r="AP2516" i="4"/>
  <c r="AR2516" i="4"/>
  <c r="D2517" i="4"/>
  <c r="E2517" i="4"/>
  <c r="F2517" i="4"/>
  <c r="G2517" i="4"/>
  <c r="H2517" i="4"/>
  <c r="I2517" i="4"/>
  <c r="K2517" i="4"/>
  <c r="L2517" i="4"/>
  <c r="M2517" i="4"/>
  <c r="O2517" i="4"/>
  <c r="AI2517" i="4"/>
  <c r="AJ2517" i="4"/>
  <c r="AK2517" i="4"/>
  <c r="AL2517" i="4"/>
  <c r="AN2517" i="4"/>
  <c r="AO2517" i="4"/>
  <c r="AP2517" i="4"/>
  <c r="AR2517" i="4"/>
  <c r="D2518" i="4"/>
  <c r="E2518" i="4"/>
  <c r="F2518" i="4"/>
  <c r="G2518" i="4"/>
  <c r="H2518" i="4"/>
  <c r="I2518" i="4"/>
  <c r="K2518" i="4"/>
  <c r="L2518" i="4"/>
  <c r="M2518" i="4"/>
  <c r="O2518" i="4"/>
  <c r="AI2518" i="4"/>
  <c r="AJ2518" i="4"/>
  <c r="AK2518" i="4"/>
  <c r="AL2518" i="4"/>
  <c r="AN2518" i="4"/>
  <c r="AO2518" i="4"/>
  <c r="AP2518" i="4"/>
  <c r="AR2518" i="4"/>
  <c r="D2519" i="4"/>
  <c r="E2519" i="4"/>
  <c r="F2519" i="4"/>
  <c r="G2519" i="4"/>
  <c r="H2519" i="4"/>
  <c r="I2519" i="4"/>
  <c r="K2519" i="4"/>
  <c r="L2519" i="4"/>
  <c r="M2519" i="4"/>
  <c r="O2519" i="4"/>
  <c r="AI2519" i="4"/>
  <c r="AJ2519" i="4"/>
  <c r="AK2519" i="4"/>
  <c r="AL2519" i="4"/>
  <c r="AN2519" i="4"/>
  <c r="AO2519" i="4"/>
  <c r="AP2519" i="4"/>
  <c r="AR2519" i="4"/>
  <c r="D2520" i="4"/>
  <c r="E2520" i="4"/>
  <c r="F2520" i="4"/>
  <c r="G2520" i="4"/>
  <c r="H2520" i="4"/>
  <c r="I2520" i="4"/>
  <c r="K2520" i="4"/>
  <c r="L2520" i="4"/>
  <c r="M2520" i="4"/>
  <c r="O2520" i="4"/>
  <c r="AI2520" i="4"/>
  <c r="AJ2520" i="4"/>
  <c r="AK2520" i="4"/>
  <c r="AL2520" i="4"/>
  <c r="AN2520" i="4"/>
  <c r="AO2520" i="4"/>
  <c r="AP2520" i="4"/>
  <c r="AR2520" i="4"/>
  <c r="D2521" i="4"/>
  <c r="E2521" i="4"/>
  <c r="F2521" i="4"/>
  <c r="G2521" i="4"/>
  <c r="H2521" i="4"/>
  <c r="I2521" i="4"/>
  <c r="K2521" i="4"/>
  <c r="L2521" i="4"/>
  <c r="M2521" i="4"/>
  <c r="O2521" i="4"/>
  <c r="AI2521" i="4"/>
  <c r="AJ2521" i="4"/>
  <c r="AK2521" i="4"/>
  <c r="AL2521" i="4"/>
  <c r="AN2521" i="4"/>
  <c r="AO2521" i="4"/>
  <c r="AP2521" i="4"/>
  <c r="AR2521" i="4"/>
  <c r="D2522" i="4"/>
  <c r="E2522" i="4"/>
  <c r="F2522" i="4"/>
  <c r="G2522" i="4"/>
  <c r="H2522" i="4"/>
  <c r="I2522" i="4"/>
  <c r="K2522" i="4"/>
  <c r="L2522" i="4"/>
  <c r="M2522" i="4"/>
  <c r="O2522" i="4"/>
  <c r="AI2522" i="4"/>
  <c r="AJ2522" i="4"/>
  <c r="AK2522" i="4"/>
  <c r="AL2522" i="4"/>
  <c r="AN2522" i="4"/>
  <c r="AO2522" i="4"/>
  <c r="AP2522" i="4"/>
  <c r="AR2522" i="4"/>
  <c r="D2523" i="4"/>
  <c r="E2523" i="4"/>
  <c r="F2523" i="4"/>
  <c r="G2523" i="4"/>
  <c r="H2523" i="4"/>
  <c r="I2523" i="4"/>
  <c r="K2523" i="4"/>
  <c r="L2523" i="4"/>
  <c r="M2523" i="4"/>
  <c r="O2523" i="4"/>
  <c r="AI2523" i="4"/>
  <c r="AJ2523" i="4"/>
  <c r="AK2523" i="4"/>
  <c r="AL2523" i="4"/>
  <c r="AN2523" i="4"/>
  <c r="AO2523" i="4"/>
  <c r="AP2523" i="4"/>
  <c r="AR2523" i="4"/>
  <c r="D2524" i="4"/>
  <c r="E2524" i="4"/>
  <c r="F2524" i="4"/>
  <c r="G2524" i="4"/>
  <c r="H2524" i="4"/>
  <c r="I2524" i="4"/>
  <c r="K2524" i="4"/>
  <c r="L2524" i="4"/>
  <c r="M2524" i="4"/>
  <c r="O2524" i="4"/>
  <c r="AI2524" i="4"/>
  <c r="AJ2524" i="4"/>
  <c r="AK2524" i="4"/>
  <c r="AL2524" i="4"/>
  <c r="AN2524" i="4"/>
  <c r="AO2524" i="4"/>
  <c r="AP2524" i="4"/>
  <c r="AR2524" i="4"/>
  <c r="D2525" i="4"/>
  <c r="E2525" i="4"/>
  <c r="F2525" i="4"/>
  <c r="G2525" i="4"/>
  <c r="H2525" i="4"/>
  <c r="I2525" i="4"/>
  <c r="K2525" i="4"/>
  <c r="L2525" i="4"/>
  <c r="M2525" i="4"/>
  <c r="O2525" i="4"/>
  <c r="AI2525" i="4"/>
  <c r="AJ2525" i="4"/>
  <c r="AK2525" i="4"/>
  <c r="AL2525" i="4"/>
  <c r="AN2525" i="4"/>
  <c r="AO2525" i="4"/>
  <c r="AP2525" i="4"/>
  <c r="AR2525" i="4"/>
  <c r="D2526" i="4"/>
  <c r="E2526" i="4"/>
  <c r="F2526" i="4"/>
  <c r="G2526" i="4"/>
  <c r="H2526" i="4"/>
  <c r="I2526" i="4"/>
  <c r="K2526" i="4"/>
  <c r="L2526" i="4"/>
  <c r="M2526" i="4"/>
  <c r="O2526" i="4"/>
  <c r="AI2526" i="4"/>
  <c r="AJ2526" i="4"/>
  <c r="AK2526" i="4"/>
  <c r="AL2526" i="4"/>
  <c r="AN2526" i="4"/>
  <c r="AO2526" i="4"/>
  <c r="AP2526" i="4"/>
  <c r="AR2526" i="4"/>
  <c r="D2527" i="4"/>
  <c r="E2527" i="4"/>
  <c r="F2527" i="4"/>
  <c r="G2527" i="4"/>
  <c r="H2527" i="4"/>
  <c r="I2527" i="4"/>
  <c r="K2527" i="4"/>
  <c r="L2527" i="4"/>
  <c r="M2527" i="4"/>
  <c r="O2527" i="4"/>
  <c r="AI2527" i="4"/>
  <c r="AJ2527" i="4"/>
  <c r="AK2527" i="4"/>
  <c r="AL2527" i="4"/>
  <c r="AN2527" i="4"/>
  <c r="AO2527" i="4"/>
  <c r="AP2527" i="4"/>
  <c r="AR2527" i="4"/>
  <c r="D2528" i="4"/>
  <c r="E2528" i="4"/>
  <c r="F2528" i="4"/>
  <c r="G2528" i="4"/>
  <c r="H2528" i="4"/>
  <c r="I2528" i="4"/>
  <c r="K2528" i="4"/>
  <c r="L2528" i="4"/>
  <c r="M2528" i="4"/>
  <c r="O2528" i="4"/>
  <c r="AI2528" i="4"/>
  <c r="AJ2528" i="4"/>
  <c r="AK2528" i="4"/>
  <c r="AL2528" i="4"/>
  <c r="AN2528" i="4"/>
  <c r="AO2528" i="4"/>
  <c r="AP2528" i="4"/>
  <c r="AR2528" i="4"/>
  <c r="D2529" i="4"/>
  <c r="E2529" i="4"/>
  <c r="F2529" i="4"/>
  <c r="G2529" i="4"/>
  <c r="H2529" i="4"/>
  <c r="I2529" i="4"/>
  <c r="K2529" i="4"/>
  <c r="L2529" i="4"/>
  <c r="M2529" i="4"/>
  <c r="O2529" i="4"/>
  <c r="AI2529" i="4"/>
  <c r="AJ2529" i="4"/>
  <c r="AK2529" i="4"/>
  <c r="AL2529" i="4"/>
  <c r="AN2529" i="4"/>
  <c r="AO2529" i="4"/>
  <c r="AP2529" i="4"/>
  <c r="AR2529" i="4"/>
  <c r="D2530" i="4"/>
  <c r="E2530" i="4"/>
  <c r="F2530" i="4"/>
  <c r="G2530" i="4"/>
  <c r="H2530" i="4"/>
  <c r="I2530" i="4"/>
  <c r="K2530" i="4"/>
  <c r="L2530" i="4"/>
  <c r="M2530" i="4"/>
  <c r="O2530" i="4"/>
  <c r="AI2530" i="4"/>
  <c r="AJ2530" i="4"/>
  <c r="AK2530" i="4"/>
  <c r="AL2530" i="4"/>
  <c r="AN2530" i="4"/>
  <c r="AO2530" i="4"/>
  <c r="AP2530" i="4"/>
  <c r="AR2530" i="4"/>
  <c r="D2531" i="4"/>
  <c r="E2531" i="4"/>
  <c r="F2531" i="4"/>
  <c r="G2531" i="4"/>
  <c r="H2531" i="4"/>
  <c r="I2531" i="4"/>
  <c r="K2531" i="4"/>
  <c r="L2531" i="4"/>
  <c r="M2531" i="4"/>
  <c r="O2531" i="4"/>
  <c r="AI2531" i="4"/>
  <c r="AJ2531" i="4"/>
  <c r="AK2531" i="4"/>
  <c r="AL2531" i="4"/>
  <c r="AN2531" i="4"/>
  <c r="AO2531" i="4"/>
  <c r="AP2531" i="4"/>
  <c r="AR2531" i="4"/>
  <c r="D2532" i="4"/>
  <c r="E2532" i="4"/>
  <c r="F2532" i="4"/>
  <c r="G2532" i="4"/>
  <c r="H2532" i="4"/>
  <c r="I2532" i="4"/>
  <c r="K2532" i="4"/>
  <c r="L2532" i="4"/>
  <c r="M2532" i="4"/>
  <c r="O2532" i="4"/>
  <c r="AI2532" i="4"/>
  <c r="AJ2532" i="4"/>
  <c r="AK2532" i="4"/>
  <c r="AL2532" i="4"/>
  <c r="AN2532" i="4"/>
  <c r="AO2532" i="4"/>
  <c r="AP2532" i="4"/>
  <c r="AR2532" i="4"/>
  <c r="D2533" i="4"/>
  <c r="E2533" i="4"/>
  <c r="F2533" i="4"/>
  <c r="G2533" i="4"/>
  <c r="H2533" i="4"/>
  <c r="I2533" i="4"/>
  <c r="K2533" i="4"/>
  <c r="L2533" i="4"/>
  <c r="M2533" i="4"/>
  <c r="O2533" i="4"/>
  <c r="AI2533" i="4"/>
  <c r="AJ2533" i="4"/>
  <c r="AK2533" i="4"/>
  <c r="AL2533" i="4"/>
  <c r="AN2533" i="4"/>
  <c r="AO2533" i="4"/>
  <c r="AP2533" i="4"/>
  <c r="AR2533" i="4"/>
  <c r="D2534" i="4"/>
  <c r="E2534" i="4"/>
  <c r="F2534" i="4"/>
  <c r="G2534" i="4"/>
  <c r="H2534" i="4"/>
  <c r="I2534" i="4"/>
  <c r="K2534" i="4"/>
  <c r="L2534" i="4"/>
  <c r="M2534" i="4"/>
  <c r="O2534" i="4"/>
  <c r="AI2534" i="4"/>
  <c r="AJ2534" i="4"/>
  <c r="AK2534" i="4"/>
  <c r="AL2534" i="4"/>
  <c r="AN2534" i="4"/>
  <c r="AO2534" i="4"/>
  <c r="AP2534" i="4"/>
  <c r="AR2534" i="4"/>
  <c r="D2535" i="4"/>
  <c r="E2535" i="4"/>
  <c r="F2535" i="4"/>
  <c r="G2535" i="4"/>
  <c r="H2535" i="4"/>
  <c r="I2535" i="4"/>
  <c r="K2535" i="4"/>
  <c r="L2535" i="4"/>
  <c r="M2535" i="4"/>
  <c r="O2535" i="4"/>
  <c r="AI2535" i="4"/>
  <c r="AJ2535" i="4"/>
  <c r="AK2535" i="4"/>
  <c r="AL2535" i="4"/>
  <c r="AN2535" i="4"/>
  <c r="AO2535" i="4"/>
  <c r="AP2535" i="4"/>
  <c r="AR2535" i="4"/>
  <c r="D2536" i="4"/>
  <c r="E2536" i="4"/>
  <c r="F2536" i="4"/>
  <c r="G2536" i="4"/>
  <c r="H2536" i="4"/>
  <c r="I2536" i="4"/>
  <c r="K2536" i="4"/>
  <c r="L2536" i="4"/>
  <c r="M2536" i="4"/>
  <c r="O2536" i="4"/>
  <c r="AI2536" i="4"/>
  <c r="AJ2536" i="4"/>
  <c r="AK2536" i="4"/>
  <c r="AL2536" i="4"/>
  <c r="AN2536" i="4"/>
  <c r="AO2536" i="4"/>
  <c r="AP2536" i="4"/>
  <c r="AR2536" i="4"/>
  <c r="D2537" i="4"/>
  <c r="E2537" i="4"/>
  <c r="F2537" i="4"/>
  <c r="G2537" i="4"/>
  <c r="H2537" i="4"/>
  <c r="I2537" i="4"/>
  <c r="K2537" i="4"/>
  <c r="L2537" i="4"/>
  <c r="M2537" i="4"/>
  <c r="O2537" i="4"/>
  <c r="AI2537" i="4"/>
  <c r="AJ2537" i="4"/>
  <c r="AK2537" i="4"/>
  <c r="AL2537" i="4"/>
  <c r="AN2537" i="4"/>
  <c r="AO2537" i="4"/>
  <c r="AP2537" i="4"/>
  <c r="AR2537" i="4"/>
  <c r="D2538" i="4"/>
  <c r="E2538" i="4"/>
  <c r="F2538" i="4"/>
  <c r="G2538" i="4"/>
  <c r="H2538" i="4"/>
  <c r="I2538" i="4"/>
  <c r="K2538" i="4"/>
  <c r="L2538" i="4"/>
  <c r="M2538" i="4"/>
  <c r="O2538" i="4"/>
  <c r="AI2538" i="4"/>
  <c r="AJ2538" i="4"/>
  <c r="AK2538" i="4"/>
  <c r="AL2538" i="4"/>
  <c r="AN2538" i="4"/>
  <c r="AO2538" i="4"/>
  <c r="AP2538" i="4"/>
  <c r="AR2538" i="4"/>
  <c r="D2539" i="4"/>
  <c r="E2539" i="4"/>
  <c r="F2539" i="4"/>
  <c r="G2539" i="4"/>
  <c r="H2539" i="4"/>
  <c r="I2539" i="4"/>
  <c r="K2539" i="4"/>
  <c r="L2539" i="4"/>
  <c r="M2539" i="4"/>
  <c r="O2539" i="4"/>
  <c r="AI2539" i="4"/>
  <c r="AJ2539" i="4"/>
  <c r="AK2539" i="4"/>
  <c r="AL2539" i="4"/>
  <c r="AN2539" i="4"/>
  <c r="AO2539" i="4"/>
  <c r="AP2539" i="4"/>
  <c r="AR2539" i="4"/>
  <c r="D2540" i="4"/>
  <c r="E2540" i="4"/>
  <c r="F2540" i="4"/>
  <c r="G2540" i="4"/>
  <c r="H2540" i="4"/>
  <c r="I2540" i="4"/>
  <c r="K2540" i="4"/>
  <c r="L2540" i="4"/>
  <c r="M2540" i="4"/>
  <c r="O2540" i="4"/>
  <c r="AI2540" i="4"/>
  <c r="AJ2540" i="4"/>
  <c r="AK2540" i="4"/>
  <c r="AL2540" i="4"/>
  <c r="AN2540" i="4"/>
  <c r="AO2540" i="4"/>
  <c r="AP2540" i="4"/>
  <c r="AR2540" i="4"/>
  <c r="D2541" i="4"/>
  <c r="E2541" i="4"/>
  <c r="F2541" i="4"/>
  <c r="G2541" i="4"/>
  <c r="H2541" i="4"/>
  <c r="I2541" i="4"/>
  <c r="K2541" i="4"/>
  <c r="L2541" i="4"/>
  <c r="M2541" i="4"/>
  <c r="O2541" i="4"/>
  <c r="AI2541" i="4"/>
  <c r="AJ2541" i="4"/>
  <c r="AK2541" i="4"/>
  <c r="AL2541" i="4"/>
  <c r="AN2541" i="4"/>
  <c r="AO2541" i="4"/>
  <c r="AP2541" i="4"/>
  <c r="AR2541" i="4"/>
  <c r="D2542" i="4"/>
  <c r="E2542" i="4"/>
  <c r="F2542" i="4"/>
  <c r="G2542" i="4"/>
  <c r="H2542" i="4"/>
  <c r="I2542" i="4"/>
  <c r="K2542" i="4"/>
  <c r="L2542" i="4"/>
  <c r="M2542" i="4"/>
  <c r="O2542" i="4"/>
  <c r="AI2542" i="4"/>
  <c r="AJ2542" i="4"/>
  <c r="AK2542" i="4"/>
  <c r="AL2542" i="4"/>
  <c r="AN2542" i="4"/>
  <c r="AO2542" i="4"/>
  <c r="AP2542" i="4"/>
  <c r="AR2542" i="4"/>
  <c r="D2543" i="4"/>
  <c r="E2543" i="4"/>
  <c r="F2543" i="4"/>
  <c r="G2543" i="4"/>
  <c r="H2543" i="4"/>
  <c r="I2543" i="4"/>
  <c r="K2543" i="4"/>
  <c r="L2543" i="4"/>
  <c r="M2543" i="4"/>
  <c r="O2543" i="4"/>
  <c r="AI2543" i="4"/>
  <c r="AJ2543" i="4"/>
  <c r="AK2543" i="4"/>
  <c r="AL2543" i="4"/>
  <c r="AN2543" i="4"/>
  <c r="AO2543" i="4"/>
  <c r="AP2543" i="4"/>
  <c r="AR2543" i="4"/>
  <c r="D2544" i="4"/>
  <c r="E2544" i="4"/>
  <c r="F2544" i="4"/>
  <c r="G2544" i="4"/>
  <c r="H2544" i="4"/>
  <c r="I2544" i="4"/>
  <c r="K2544" i="4"/>
  <c r="L2544" i="4"/>
  <c r="M2544" i="4"/>
  <c r="O2544" i="4"/>
  <c r="AI2544" i="4"/>
  <c r="AJ2544" i="4"/>
  <c r="AK2544" i="4"/>
  <c r="AL2544" i="4"/>
  <c r="AN2544" i="4"/>
  <c r="AO2544" i="4"/>
  <c r="AP2544" i="4"/>
  <c r="AR2544" i="4"/>
  <c r="D2545" i="4"/>
  <c r="E2545" i="4"/>
  <c r="F2545" i="4"/>
  <c r="G2545" i="4"/>
  <c r="H2545" i="4"/>
  <c r="I2545" i="4"/>
  <c r="K2545" i="4"/>
  <c r="L2545" i="4"/>
  <c r="M2545" i="4"/>
  <c r="O2545" i="4"/>
  <c r="AI2545" i="4"/>
  <c r="AJ2545" i="4"/>
  <c r="AK2545" i="4"/>
  <c r="AL2545" i="4"/>
  <c r="AN2545" i="4"/>
  <c r="AO2545" i="4"/>
  <c r="AP2545" i="4"/>
  <c r="AR2545" i="4"/>
  <c r="D2546" i="4"/>
  <c r="E2546" i="4"/>
  <c r="F2546" i="4"/>
  <c r="G2546" i="4"/>
  <c r="H2546" i="4"/>
  <c r="I2546" i="4"/>
  <c r="K2546" i="4"/>
  <c r="L2546" i="4"/>
  <c r="M2546" i="4"/>
  <c r="O2546" i="4"/>
  <c r="AI2546" i="4"/>
  <c r="AJ2546" i="4"/>
  <c r="AK2546" i="4"/>
  <c r="AL2546" i="4"/>
  <c r="AN2546" i="4"/>
  <c r="AO2546" i="4"/>
  <c r="AP2546" i="4"/>
  <c r="AR2546" i="4"/>
  <c r="D2547" i="4"/>
  <c r="E2547" i="4"/>
  <c r="F2547" i="4"/>
  <c r="G2547" i="4"/>
  <c r="H2547" i="4"/>
  <c r="I2547" i="4"/>
  <c r="K2547" i="4"/>
  <c r="L2547" i="4"/>
  <c r="M2547" i="4"/>
  <c r="O2547" i="4"/>
  <c r="AI2547" i="4"/>
  <c r="AJ2547" i="4"/>
  <c r="AK2547" i="4"/>
  <c r="AL2547" i="4"/>
  <c r="AN2547" i="4"/>
  <c r="AO2547" i="4"/>
  <c r="AP2547" i="4"/>
  <c r="AR2547" i="4"/>
  <c r="D2548" i="4"/>
  <c r="E2548" i="4"/>
  <c r="F2548" i="4"/>
  <c r="G2548" i="4"/>
  <c r="H2548" i="4"/>
  <c r="I2548" i="4"/>
  <c r="K2548" i="4"/>
  <c r="L2548" i="4"/>
  <c r="M2548" i="4"/>
  <c r="O2548" i="4"/>
  <c r="AI2548" i="4"/>
  <c r="AJ2548" i="4"/>
  <c r="AK2548" i="4"/>
  <c r="AL2548" i="4"/>
  <c r="AN2548" i="4"/>
  <c r="AO2548" i="4"/>
  <c r="AP2548" i="4"/>
  <c r="AR2548" i="4"/>
  <c r="D2549" i="4"/>
  <c r="E2549" i="4"/>
  <c r="F2549" i="4"/>
  <c r="G2549" i="4"/>
  <c r="H2549" i="4"/>
  <c r="I2549" i="4"/>
  <c r="K2549" i="4"/>
  <c r="L2549" i="4"/>
  <c r="M2549" i="4"/>
  <c r="O2549" i="4"/>
  <c r="AI2549" i="4"/>
  <c r="AJ2549" i="4"/>
  <c r="AK2549" i="4"/>
  <c r="AL2549" i="4"/>
  <c r="AN2549" i="4"/>
  <c r="AO2549" i="4"/>
  <c r="AP2549" i="4"/>
  <c r="AR2549" i="4"/>
  <c r="D2550" i="4"/>
  <c r="E2550" i="4"/>
  <c r="F2550" i="4"/>
  <c r="G2550" i="4"/>
  <c r="H2550" i="4"/>
  <c r="I2550" i="4"/>
  <c r="K2550" i="4"/>
  <c r="L2550" i="4"/>
  <c r="M2550" i="4"/>
  <c r="O2550" i="4"/>
  <c r="AI2550" i="4"/>
  <c r="AJ2550" i="4"/>
  <c r="AK2550" i="4"/>
  <c r="AL2550" i="4"/>
  <c r="AN2550" i="4"/>
  <c r="AO2550" i="4"/>
  <c r="AP2550" i="4"/>
  <c r="AR2550" i="4"/>
  <c r="D2551" i="4"/>
  <c r="E2551" i="4"/>
  <c r="F2551" i="4"/>
  <c r="G2551" i="4"/>
  <c r="H2551" i="4"/>
  <c r="I2551" i="4"/>
  <c r="K2551" i="4"/>
  <c r="L2551" i="4"/>
  <c r="M2551" i="4"/>
  <c r="O2551" i="4"/>
  <c r="AI2551" i="4"/>
  <c r="AJ2551" i="4"/>
  <c r="AK2551" i="4"/>
  <c r="AL2551" i="4"/>
  <c r="AN2551" i="4"/>
  <c r="AO2551" i="4"/>
  <c r="AP2551" i="4"/>
  <c r="AR2551" i="4"/>
  <c r="D2552" i="4"/>
  <c r="E2552" i="4"/>
  <c r="F2552" i="4"/>
  <c r="G2552" i="4"/>
  <c r="H2552" i="4"/>
  <c r="I2552" i="4"/>
  <c r="K2552" i="4"/>
  <c r="L2552" i="4"/>
  <c r="M2552" i="4"/>
  <c r="O2552" i="4"/>
  <c r="AI2552" i="4"/>
  <c r="AJ2552" i="4"/>
  <c r="AK2552" i="4"/>
  <c r="AL2552" i="4"/>
  <c r="AN2552" i="4"/>
  <c r="AO2552" i="4"/>
  <c r="AP2552" i="4"/>
  <c r="AR2552" i="4"/>
  <c r="D2553" i="4"/>
  <c r="E2553" i="4"/>
  <c r="F2553" i="4"/>
  <c r="G2553" i="4"/>
  <c r="H2553" i="4"/>
  <c r="I2553" i="4"/>
  <c r="K2553" i="4"/>
  <c r="L2553" i="4"/>
  <c r="M2553" i="4"/>
  <c r="O2553" i="4"/>
  <c r="AI2553" i="4"/>
  <c r="AJ2553" i="4"/>
  <c r="AK2553" i="4"/>
  <c r="AL2553" i="4"/>
  <c r="AN2553" i="4"/>
  <c r="AO2553" i="4"/>
  <c r="AP2553" i="4"/>
  <c r="AR2553" i="4"/>
  <c r="D2554" i="4"/>
  <c r="E2554" i="4"/>
  <c r="F2554" i="4"/>
  <c r="G2554" i="4"/>
  <c r="H2554" i="4"/>
  <c r="I2554" i="4"/>
  <c r="K2554" i="4"/>
  <c r="L2554" i="4"/>
  <c r="M2554" i="4"/>
  <c r="O2554" i="4"/>
  <c r="AI2554" i="4"/>
  <c r="AJ2554" i="4"/>
  <c r="AK2554" i="4"/>
  <c r="AL2554" i="4"/>
  <c r="AN2554" i="4"/>
  <c r="AO2554" i="4"/>
  <c r="AP2554" i="4"/>
  <c r="AR2554" i="4"/>
  <c r="D2555" i="4"/>
  <c r="E2555" i="4"/>
  <c r="F2555" i="4"/>
  <c r="G2555" i="4"/>
  <c r="H2555" i="4"/>
  <c r="I2555" i="4"/>
  <c r="K2555" i="4"/>
  <c r="L2555" i="4"/>
  <c r="M2555" i="4"/>
  <c r="O2555" i="4"/>
  <c r="AI2555" i="4"/>
  <c r="AJ2555" i="4"/>
  <c r="AK2555" i="4"/>
  <c r="AL2555" i="4"/>
  <c r="AN2555" i="4"/>
  <c r="AO2555" i="4"/>
  <c r="AP2555" i="4"/>
  <c r="AR2555" i="4"/>
  <c r="D2556" i="4"/>
  <c r="E2556" i="4"/>
  <c r="F2556" i="4"/>
  <c r="G2556" i="4"/>
  <c r="H2556" i="4"/>
  <c r="I2556" i="4"/>
  <c r="K2556" i="4"/>
  <c r="L2556" i="4"/>
  <c r="M2556" i="4"/>
  <c r="O2556" i="4"/>
  <c r="AI2556" i="4"/>
  <c r="AJ2556" i="4"/>
  <c r="AK2556" i="4"/>
  <c r="AL2556" i="4"/>
  <c r="AN2556" i="4"/>
  <c r="AO2556" i="4"/>
  <c r="AP2556" i="4"/>
  <c r="AR2556" i="4"/>
  <c r="D2557" i="4"/>
  <c r="E2557" i="4"/>
  <c r="F2557" i="4"/>
  <c r="G2557" i="4"/>
  <c r="H2557" i="4"/>
  <c r="I2557" i="4"/>
  <c r="K2557" i="4"/>
  <c r="L2557" i="4"/>
  <c r="M2557" i="4"/>
  <c r="O2557" i="4"/>
  <c r="AI2557" i="4"/>
  <c r="AJ2557" i="4"/>
  <c r="AK2557" i="4"/>
  <c r="AL2557" i="4"/>
  <c r="AN2557" i="4"/>
  <c r="AO2557" i="4"/>
  <c r="AP2557" i="4"/>
  <c r="AR2557" i="4"/>
  <c r="D2558" i="4"/>
  <c r="E2558" i="4"/>
  <c r="F2558" i="4"/>
  <c r="G2558" i="4"/>
  <c r="H2558" i="4"/>
  <c r="I2558" i="4"/>
  <c r="K2558" i="4"/>
  <c r="L2558" i="4"/>
  <c r="M2558" i="4"/>
  <c r="O2558" i="4"/>
  <c r="AI2558" i="4"/>
  <c r="AJ2558" i="4"/>
  <c r="AK2558" i="4"/>
  <c r="AL2558" i="4"/>
  <c r="AN2558" i="4"/>
  <c r="AO2558" i="4"/>
  <c r="AP2558" i="4"/>
  <c r="AR2558" i="4"/>
  <c r="D2559" i="4"/>
  <c r="E2559" i="4"/>
  <c r="F2559" i="4"/>
  <c r="G2559" i="4"/>
  <c r="H2559" i="4"/>
  <c r="I2559" i="4"/>
  <c r="K2559" i="4"/>
  <c r="L2559" i="4"/>
  <c r="M2559" i="4"/>
  <c r="O2559" i="4"/>
  <c r="AI2559" i="4"/>
  <c r="AJ2559" i="4"/>
  <c r="AK2559" i="4"/>
  <c r="AL2559" i="4"/>
  <c r="AN2559" i="4"/>
  <c r="AO2559" i="4"/>
  <c r="AP2559" i="4"/>
  <c r="AR2559" i="4"/>
  <c r="D2560" i="4"/>
  <c r="E2560" i="4"/>
  <c r="F2560" i="4"/>
  <c r="G2560" i="4"/>
  <c r="H2560" i="4"/>
  <c r="I2560" i="4"/>
  <c r="K2560" i="4"/>
  <c r="L2560" i="4"/>
  <c r="M2560" i="4"/>
  <c r="O2560" i="4"/>
  <c r="AI2560" i="4"/>
  <c r="AJ2560" i="4"/>
  <c r="AK2560" i="4"/>
  <c r="AL2560" i="4"/>
  <c r="AN2560" i="4"/>
  <c r="AO2560" i="4"/>
  <c r="AP2560" i="4"/>
  <c r="AR2560" i="4"/>
  <c r="D2561" i="4"/>
  <c r="E2561" i="4"/>
  <c r="F2561" i="4"/>
  <c r="G2561" i="4"/>
  <c r="H2561" i="4"/>
  <c r="I2561" i="4"/>
  <c r="K2561" i="4"/>
  <c r="L2561" i="4"/>
  <c r="M2561" i="4"/>
  <c r="O2561" i="4"/>
  <c r="AI2561" i="4"/>
  <c r="AJ2561" i="4"/>
  <c r="AK2561" i="4"/>
  <c r="AL2561" i="4"/>
  <c r="AN2561" i="4"/>
  <c r="AO2561" i="4"/>
  <c r="AP2561" i="4"/>
  <c r="AR2561" i="4"/>
  <c r="D2562" i="4"/>
  <c r="E2562" i="4"/>
  <c r="F2562" i="4"/>
  <c r="G2562" i="4"/>
  <c r="H2562" i="4"/>
  <c r="I2562" i="4"/>
  <c r="K2562" i="4"/>
  <c r="L2562" i="4"/>
  <c r="M2562" i="4"/>
  <c r="O2562" i="4"/>
  <c r="AI2562" i="4"/>
  <c r="AJ2562" i="4"/>
  <c r="AK2562" i="4"/>
  <c r="AL2562" i="4"/>
  <c r="AN2562" i="4"/>
  <c r="AO2562" i="4"/>
  <c r="AP2562" i="4"/>
  <c r="AR2562" i="4"/>
  <c r="D2563" i="4"/>
  <c r="E2563" i="4"/>
  <c r="F2563" i="4"/>
  <c r="G2563" i="4"/>
  <c r="H2563" i="4"/>
  <c r="I2563" i="4"/>
  <c r="K2563" i="4"/>
  <c r="L2563" i="4"/>
  <c r="M2563" i="4"/>
  <c r="O2563" i="4"/>
  <c r="AI2563" i="4"/>
  <c r="AJ2563" i="4"/>
  <c r="AK2563" i="4"/>
  <c r="AL2563" i="4"/>
  <c r="AN2563" i="4"/>
  <c r="AO2563" i="4"/>
  <c r="AP2563" i="4"/>
  <c r="AR2563" i="4"/>
  <c r="D2564" i="4"/>
  <c r="E2564" i="4"/>
  <c r="F2564" i="4"/>
  <c r="G2564" i="4"/>
  <c r="H2564" i="4"/>
  <c r="I2564" i="4"/>
  <c r="K2564" i="4"/>
  <c r="L2564" i="4"/>
  <c r="M2564" i="4"/>
  <c r="O2564" i="4"/>
  <c r="AI2564" i="4"/>
  <c r="AJ2564" i="4"/>
  <c r="AK2564" i="4"/>
  <c r="AL2564" i="4"/>
  <c r="AN2564" i="4"/>
  <c r="AO2564" i="4"/>
  <c r="AP2564" i="4"/>
  <c r="AR2564" i="4"/>
  <c r="D2565" i="4"/>
  <c r="E2565" i="4"/>
  <c r="F2565" i="4"/>
  <c r="G2565" i="4"/>
  <c r="H2565" i="4"/>
  <c r="I2565" i="4"/>
  <c r="K2565" i="4"/>
  <c r="L2565" i="4"/>
  <c r="M2565" i="4"/>
  <c r="O2565" i="4"/>
  <c r="AI2565" i="4"/>
  <c r="AJ2565" i="4"/>
  <c r="AK2565" i="4"/>
  <c r="AL2565" i="4"/>
  <c r="AN2565" i="4"/>
  <c r="AO2565" i="4"/>
  <c r="AP2565" i="4"/>
  <c r="AR2565" i="4"/>
  <c r="D2566" i="4"/>
  <c r="E2566" i="4"/>
  <c r="F2566" i="4"/>
  <c r="G2566" i="4"/>
  <c r="H2566" i="4"/>
  <c r="I2566" i="4"/>
  <c r="K2566" i="4"/>
  <c r="L2566" i="4"/>
  <c r="M2566" i="4"/>
  <c r="O2566" i="4"/>
  <c r="AI2566" i="4"/>
  <c r="AJ2566" i="4"/>
  <c r="AK2566" i="4"/>
  <c r="AL2566" i="4"/>
  <c r="AN2566" i="4"/>
  <c r="AO2566" i="4"/>
  <c r="AP2566" i="4"/>
  <c r="AR2566" i="4"/>
  <c r="D2567" i="4"/>
  <c r="E2567" i="4"/>
  <c r="F2567" i="4"/>
  <c r="G2567" i="4"/>
  <c r="H2567" i="4"/>
  <c r="I2567" i="4"/>
  <c r="K2567" i="4"/>
  <c r="L2567" i="4"/>
  <c r="M2567" i="4"/>
  <c r="O2567" i="4"/>
  <c r="AI2567" i="4"/>
  <c r="AJ2567" i="4"/>
  <c r="AK2567" i="4"/>
  <c r="AL2567" i="4"/>
  <c r="AN2567" i="4"/>
  <c r="AO2567" i="4"/>
  <c r="AP2567" i="4"/>
  <c r="AR2567" i="4"/>
  <c r="D2568" i="4"/>
  <c r="E2568" i="4"/>
  <c r="F2568" i="4"/>
  <c r="G2568" i="4"/>
  <c r="H2568" i="4"/>
  <c r="I2568" i="4"/>
  <c r="K2568" i="4"/>
  <c r="L2568" i="4"/>
  <c r="M2568" i="4"/>
  <c r="O2568" i="4"/>
  <c r="AI2568" i="4"/>
  <c r="AJ2568" i="4"/>
  <c r="AK2568" i="4"/>
  <c r="AL2568" i="4"/>
  <c r="AN2568" i="4"/>
  <c r="AO2568" i="4"/>
  <c r="AP2568" i="4"/>
  <c r="AR2568" i="4"/>
  <c r="D2569" i="4"/>
  <c r="E2569" i="4"/>
  <c r="F2569" i="4"/>
  <c r="G2569" i="4"/>
  <c r="H2569" i="4"/>
  <c r="I2569" i="4"/>
  <c r="K2569" i="4"/>
  <c r="L2569" i="4"/>
  <c r="M2569" i="4"/>
  <c r="O2569" i="4"/>
  <c r="AI2569" i="4"/>
  <c r="AJ2569" i="4"/>
  <c r="AK2569" i="4"/>
  <c r="AL2569" i="4"/>
  <c r="AN2569" i="4"/>
  <c r="AO2569" i="4"/>
  <c r="AP2569" i="4"/>
  <c r="AR2569" i="4"/>
  <c r="D2570" i="4"/>
  <c r="E2570" i="4"/>
  <c r="F2570" i="4"/>
  <c r="G2570" i="4"/>
  <c r="H2570" i="4"/>
  <c r="I2570" i="4"/>
  <c r="K2570" i="4"/>
  <c r="L2570" i="4"/>
  <c r="M2570" i="4"/>
  <c r="O2570" i="4"/>
  <c r="AI2570" i="4"/>
  <c r="AJ2570" i="4"/>
  <c r="AK2570" i="4"/>
  <c r="AL2570" i="4"/>
  <c r="AN2570" i="4"/>
  <c r="AO2570" i="4"/>
  <c r="AP2570" i="4"/>
  <c r="AR2570" i="4"/>
  <c r="D2571" i="4"/>
  <c r="E2571" i="4"/>
  <c r="F2571" i="4"/>
  <c r="G2571" i="4"/>
  <c r="H2571" i="4"/>
  <c r="I2571" i="4"/>
  <c r="K2571" i="4"/>
  <c r="L2571" i="4"/>
  <c r="M2571" i="4"/>
  <c r="O2571" i="4"/>
  <c r="AI2571" i="4"/>
  <c r="AJ2571" i="4"/>
  <c r="AK2571" i="4"/>
  <c r="AL2571" i="4"/>
  <c r="AN2571" i="4"/>
  <c r="AO2571" i="4"/>
  <c r="AP2571" i="4"/>
  <c r="AR2571" i="4"/>
  <c r="D2572" i="4"/>
  <c r="E2572" i="4"/>
  <c r="F2572" i="4"/>
  <c r="G2572" i="4"/>
  <c r="H2572" i="4"/>
  <c r="I2572" i="4"/>
  <c r="K2572" i="4"/>
  <c r="L2572" i="4"/>
  <c r="M2572" i="4"/>
  <c r="O2572" i="4"/>
  <c r="AI2572" i="4"/>
  <c r="AJ2572" i="4"/>
  <c r="AK2572" i="4"/>
  <c r="AL2572" i="4"/>
  <c r="AN2572" i="4"/>
  <c r="AO2572" i="4"/>
  <c r="AP2572" i="4"/>
  <c r="AR2572" i="4"/>
  <c r="D2573" i="4"/>
  <c r="E2573" i="4"/>
  <c r="F2573" i="4"/>
  <c r="G2573" i="4"/>
  <c r="H2573" i="4"/>
  <c r="I2573" i="4"/>
  <c r="K2573" i="4"/>
  <c r="L2573" i="4"/>
  <c r="M2573" i="4"/>
  <c r="O2573" i="4"/>
  <c r="AI2573" i="4"/>
  <c r="AJ2573" i="4"/>
  <c r="AK2573" i="4"/>
  <c r="AL2573" i="4"/>
  <c r="AN2573" i="4"/>
  <c r="AO2573" i="4"/>
  <c r="AP2573" i="4"/>
  <c r="AR2573" i="4"/>
  <c r="D2574" i="4"/>
  <c r="E2574" i="4"/>
  <c r="F2574" i="4"/>
  <c r="G2574" i="4"/>
  <c r="H2574" i="4"/>
  <c r="I2574" i="4"/>
  <c r="K2574" i="4"/>
  <c r="L2574" i="4"/>
  <c r="M2574" i="4"/>
  <c r="O2574" i="4"/>
  <c r="AI2574" i="4"/>
  <c r="AJ2574" i="4"/>
  <c r="AK2574" i="4"/>
  <c r="AL2574" i="4"/>
  <c r="AN2574" i="4"/>
  <c r="AO2574" i="4"/>
  <c r="AP2574" i="4"/>
  <c r="AR2574" i="4"/>
  <c r="D2575" i="4"/>
  <c r="E2575" i="4"/>
  <c r="F2575" i="4"/>
  <c r="G2575" i="4"/>
  <c r="H2575" i="4"/>
  <c r="I2575" i="4"/>
  <c r="K2575" i="4"/>
  <c r="L2575" i="4"/>
  <c r="M2575" i="4"/>
  <c r="O2575" i="4"/>
  <c r="AI2575" i="4"/>
  <c r="AJ2575" i="4"/>
  <c r="AK2575" i="4"/>
  <c r="AL2575" i="4"/>
  <c r="AN2575" i="4"/>
  <c r="AO2575" i="4"/>
  <c r="AP2575" i="4"/>
  <c r="AR2575" i="4"/>
  <c r="D2576" i="4"/>
  <c r="E2576" i="4"/>
  <c r="F2576" i="4"/>
  <c r="G2576" i="4"/>
  <c r="H2576" i="4"/>
  <c r="I2576" i="4"/>
  <c r="K2576" i="4"/>
  <c r="L2576" i="4"/>
  <c r="M2576" i="4"/>
  <c r="O2576" i="4"/>
  <c r="AI2576" i="4"/>
  <c r="AJ2576" i="4"/>
  <c r="AK2576" i="4"/>
  <c r="AL2576" i="4"/>
  <c r="AN2576" i="4"/>
  <c r="AO2576" i="4"/>
  <c r="AP2576" i="4"/>
  <c r="AR2576" i="4"/>
  <c r="D2577" i="4"/>
  <c r="E2577" i="4"/>
  <c r="F2577" i="4"/>
  <c r="G2577" i="4"/>
  <c r="H2577" i="4"/>
  <c r="I2577" i="4"/>
  <c r="K2577" i="4"/>
  <c r="L2577" i="4"/>
  <c r="M2577" i="4"/>
  <c r="O2577" i="4"/>
  <c r="AI2577" i="4"/>
  <c r="AJ2577" i="4"/>
  <c r="AK2577" i="4"/>
  <c r="AL2577" i="4"/>
  <c r="AN2577" i="4"/>
  <c r="AO2577" i="4"/>
  <c r="AP2577" i="4"/>
  <c r="AR2577" i="4"/>
  <c r="D2578" i="4"/>
  <c r="E2578" i="4"/>
  <c r="F2578" i="4"/>
  <c r="G2578" i="4"/>
  <c r="H2578" i="4"/>
  <c r="I2578" i="4"/>
  <c r="K2578" i="4"/>
  <c r="L2578" i="4"/>
  <c r="M2578" i="4"/>
  <c r="O2578" i="4"/>
  <c r="AI2578" i="4"/>
  <c r="AJ2578" i="4"/>
  <c r="AK2578" i="4"/>
  <c r="AL2578" i="4"/>
  <c r="AN2578" i="4"/>
  <c r="AO2578" i="4"/>
  <c r="AP2578" i="4"/>
  <c r="AR2578" i="4"/>
  <c r="D2579" i="4"/>
  <c r="E2579" i="4"/>
  <c r="F2579" i="4"/>
  <c r="G2579" i="4"/>
  <c r="H2579" i="4"/>
  <c r="I2579" i="4"/>
  <c r="K2579" i="4"/>
  <c r="L2579" i="4"/>
  <c r="M2579" i="4"/>
  <c r="O2579" i="4"/>
  <c r="AI2579" i="4"/>
  <c r="AJ2579" i="4"/>
  <c r="AK2579" i="4"/>
  <c r="AL2579" i="4"/>
  <c r="AN2579" i="4"/>
  <c r="AO2579" i="4"/>
  <c r="AP2579" i="4"/>
  <c r="AR2579" i="4"/>
  <c r="D2580" i="4"/>
  <c r="E2580" i="4"/>
  <c r="F2580" i="4"/>
  <c r="G2580" i="4"/>
  <c r="H2580" i="4"/>
  <c r="I2580" i="4"/>
  <c r="K2580" i="4"/>
  <c r="L2580" i="4"/>
  <c r="M2580" i="4"/>
  <c r="O2580" i="4"/>
  <c r="AI2580" i="4"/>
  <c r="AJ2580" i="4"/>
  <c r="AK2580" i="4"/>
  <c r="AL2580" i="4"/>
  <c r="AN2580" i="4"/>
  <c r="AO2580" i="4"/>
  <c r="AP2580" i="4"/>
  <c r="AR2580" i="4"/>
  <c r="D2581" i="4"/>
  <c r="E2581" i="4"/>
  <c r="F2581" i="4"/>
  <c r="G2581" i="4"/>
  <c r="H2581" i="4"/>
  <c r="I2581" i="4"/>
  <c r="K2581" i="4"/>
  <c r="L2581" i="4"/>
  <c r="M2581" i="4"/>
  <c r="O2581" i="4"/>
  <c r="AI2581" i="4"/>
  <c r="AJ2581" i="4"/>
  <c r="AK2581" i="4"/>
  <c r="AL2581" i="4"/>
  <c r="AN2581" i="4"/>
  <c r="AO2581" i="4"/>
  <c r="AP2581" i="4"/>
  <c r="AR2581" i="4"/>
  <c r="D2582" i="4"/>
  <c r="E2582" i="4"/>
  <c r="F2582" i="4"/>
  <c r="G2582" i="4"/>
  <c r="H2582" i="4"/>
  <c r="I2582" i="4"/>
  <c r="K2582" i="4"/>
  <c r="L2582" i="4"/>
  <c r="M2582" i="4"/>
  <c r="O2582" i="4"/>
  <c r="AI2582" i="4"/>
  <c r="AJ2582" i="4"/>
  <c r="AK2582" i="4"/>
  <c r="AL2582" i="4"/>
  <c r="AN2582" i="4"/>
  <c r="AO2582" i="4"/>
  <c r="AP2582" i="4"/>
  <c r="AR2582" i="4"/>
  <c r="D2583" i="4"/>
  <c r="E2583" i="4"/>
  <c r="F2583" i="4"/>
  <c r="G2583" i="4"/>
  <c r="H2583" i="4"/>
  <c r="I2583" i="4"/>
  <c r="K2583" i="4"/>
  <c r="L2583" i="4"/>
  <c r="M2583" i="4"/>
  <c r="O2583" i="4"/>
  <c r="AI2583" i="4"/>
  <c r="AJ2583" i="4"/>
  <c r="AK2583" i="4"/>
  <c r="AL2583" i="4"/>
  <c r="AN2583" i="4"/>
  <c r="AO2583" i="4"/>
  <c r="AP2583" i="4"/>
  <c r="AR2583" i="4"/>
  <c r="D2584" i="4"/>
  <c r="E2584" i="4"/>
  <c r="F2584" i="4"/>
  <c r="G2584" i="4"/>
  <c r="H2584" i="4"/>
  <c r="I2584" i="4"/>
  <c r="K2584" i="4"/>
  <c r="L2584" i="4"/>
  <c r="M2584" i="4"/>
  <c r="O2584" i="4"/>
  <c r="AI2584" i="4"/>
  <c r="AJ2584" i="4"/>
  <c r="AK2584" i="4"/>
  <c r="AL2584" i="4"/>
  <c r="AN2584" i="4"/>
  <c r="AO2584" i="4"/>
  <c r="AP2584" i="4"/>
  <c r="AR2584" i="4"/>
  <c r="D2585" i="4"/>
  <c r="E2585" i="4"/>
  <c r="F2585" i="4"/>
  <c r="G2585" i="4"/>
  <c r="H2585" i="4"/>
  <c r="I2585" i="4"/>
  <c r="K2585" i="4"/>
  <c r="L2585" i="4"/>
  <c r="M2585" i="4"/>
  <c r="O2585" i="4"/>
  <c r="AI2585" i="4"/>
  <c r="AJ2585" i="4"/>
  <c r="AK2585" i="4"/>
  <c r="AL2585" i="4"/>
  <c r="AN2585" i="4"/>
  <c r="AO2585" i="4"/>
  <c r="AP2585" i="4"/>
  <c r="AR2585" i="4"/>
  <c r="D2586" i="4"/>
  <c r="E2586" i="4"/>
  <c r="F2586" i="4"/>
  <c r="G2586" i="4"/>
  <c r="H2586" i="4"/>
  <c r="I2586" i="4"/>
  <c r="K2586" i="4"/>
  <c r="L2586" i="4"/>
  <c r="M2586" i="4"/>
  <c r="O2586" i="4"/>
  <c r="AI2586" i="4"/>
  <c r="AJ2586" i="4"/>
  <c r="AK2586" i="4"/>
  <c r="AL2586" i="4"/>
  <c r="AN2586" i="4"/>
  <c r="AO2586" i="4"/>
  <c r="AP2586" i="4"/>
  <c r="AR2586" i="4"/>
  <c r="D2587" i="4"/>
  <c r="E2587" i="4"/>
  <c r="F2587" i="4"/>
  <c r="G2587" i="4"/>
  <c r="H2587" i="4"/>
  <c r="I2587" i="4"/>
  <c r="K2587" i="4"/>
  <c r="L2587" i="4"/>
  <c r="M2587" i="4"/>
  <c r="O2587" i="4"/>
  <c r="AI2587" i="4"/>
  <c r="AJ2587" i="4"/>
  <c r="AK2587" i="4"/>
  <c r="AL2587" i="4"/>
  <c r="AN2587" i="4"/>
  <c r="AO2587" i="4"/>
  <c r="AP2587" i="4"/>
  <c r="AR2587" i="4"/>
  <c r="D2588" i="4"/>
  <c r="E2588" i="4"/>
  <c r="F2588" i="4"/>
  <c r="G2588" i="4"/>
  <c r="H2588" i="4"/>
  <c r="I2588" i="4"/>
  <c r="K2588" i="4"/>
  <c r="L2588" i="4"/>
  <c r="M2588" i="4"/>
  <c r="O2588" i="4"/>
  <c r="AI2588" i="4"/>
  <c r="AJ2588" i="4"/>
  <c r="AK2588" i="4"/>
  <c r="AL2588" i="4"/>
  <c r="AN2588" i="4"/>
  <c r="AO2588" i="4"/>
  <c r="AP2588" i="4"/>
  <c r="AR2588" i="4"/>
  <c r="D2589" i="4"/>
  <c r="E2589" i="4"/>
  <c r="F2589" i="4"/>
  <c r="G2589" i="4"/>
  <c r="H2589" i="4"/>
  <c r="I2589" i="4"/>
  <c r="K2589" i="4"/>
  <c r="L2589" i="4"/>
  <c r="M2589" i="4"/>
  <c r="O2589" i="4"/>
  <c r="AI2589" i="4"/>
  <c r="AJ2589" i="4"/>
  <c r="AK2589" i="4"/>
  <c r="AL2589" i="4"/>
  <c r="AN2589" i="4"/>
  <c r="AO2589" i="4"/>
  <c r="AP2589" i="4"/>
  <c r="AR2589" i="4"/>
  <c r="D2590" i="4"/>
  <c r="E2590" i="4"/>
  <c r="F2590" i="4"/>
  <c r="G2590" i="4"/>
  <c r="H2590" i="4"/>
  <c r="I2590" i="4"/>
  <c r="K2590" i="4"/>
  <c r="L2590" i="4"/>
  <c r="M2590" i="4"/>
  <c r="O2590" i="4"/>
  <c r="AI2590" i="4"/>
  <c r="AJ2590" i="4"/>
  <c r="AK2590" i="4"/>
  <c r="AL2590" i="4"/>
  <c r="AN2590" i="4"/>
  <c r="AO2590" i="4"/>
  <c r="AP2590" i="4"/>
  <c r="AR2590" i="4"/>
  <c r="D2592" i="4"/>
  <c r="E2592" i="4"/>
  <c r="F2592" i="4"/>
  <c r="G2592" i="4"/>
  <c r="H2592" i="4"/>
  <c r="I2592" i="4"/>
  <c r="K2592" i="4"/>
  <c r="L2592" i="4"/>
  <c r="M2592" i="4"/>
  <c r="O2592" i="4"/>
  <c r="AI2592" i="4"/>
  <c r="AJ2592" i="4"/>
  <c r="AK2592" i="4"/>
  <c r="AL2592" i="4"/>
  <c r="AN2592" i="4"/>
  <c r="AO2592" i="4"/>
  <c r="AP2592" i="4"/>
  <c r="AR2592" i="4"/>
  <c r="D2593" i="4"/>
  <c r="E2593" i="4"/>
  <c r="F2593" i="4"/>
  <c r="G2593" i="4"/>
  <c r="H2593" i="4"/>
  <c r="I2593" i="4"/>
  <c r="K2593" i="4"/>
  <c r="L2593" i="4"/>
  <c r="M2593" i="4"/>
  <c r="O2593" i="4"/>
  <c r="AI2593" i="4"/>
  <c r="AJ2593" i="4"/>
  <c r="AK2593" i="4"/>
  <c r="AL2593" i="4"/>
  <c r="AN2593" i="4"/>
  <c r="AO2593" i="4"/>
  <c r="AP2593" i="4"/>
  <c r="AR2593" i="4"/>
  <c r="D2594" i="4"/>
  <c r="E2594" i="4"/>
  <c r="F2594" i="4"/>
  <c r="G2594" i="4"/>
  <c r="H2594" i="4"/>
  <c r="I2594" i="4"/>
  <c r="K2594" i="4"/>
  <c r="L2594" i="4"/>
  <c r="M2594" i="4"/>
  <c r="O2594" i="4"/>
  <c r="AI2594" i="4"/>
  <c r="AJ2594" i="4"/>
  <c r="AK2594" i="4"/>
  <c r="AL2594" i="4"/>
  <c r="AN2594" i="4"/>
  <c r="AO2594" i="4"/>
  <c r="AP2594" i="4"/>
  <c r="AR2594" i="4"/>
  <c r="D2595" i="4"/>
  <c r="E2595" i="4"/>
  <c r="F2595" i="4"/>
  <c r="G2595" i="4"/>
  <c r="H2595" i="4"/>
  <c r="I2595" i="4"/>
  <c r="K2595" i="4"/>
  <c r="L2595" i="4"/>
  <c r="M2595" i="4"/>
  <c r="O2595" i="4"/>
  <c r="AI2595" i="4"/>
  <c r="AJ2595" i="4"/>
  <c r="AK2595" i="4"/>
  <c r="AL2595" i="4"/>
  <c r="AN2595" i="4"/>
  <c r="AO2595" i="4"/>
  <c r="AP2595" i="4"/>
  <c r="AR2595" i="4"/>
  <c r="D2596" i="4"/>
  <c r="E2596" i="4"/>
  <c r="F2596" i="4"/>
  <c r="G2596" i="4"/>
  <c r="H2596" i="4"/>
  <c r="I2596" i="4"/>
  <c r="K2596" i="4"/>
  <c r="L2596" i="4"/>
  <c r="M2596" i="4"/>
  <c r="O2596" i="4"/>
  <c r="AI2596" i="4"/>
  <c r="AJ2596" i="4"/>
  <c r="AK2596" i="4"/>
  <c r="AL2596" i="4"/>
  <c r="AN2596" i="4"/>
  <c r="AO2596" i="4"/>
  <c r="AP2596" i="4"/>
  <c r="AR2596" i="4"/>
  <c r="D2597" i="4"/>
  <c r="E2597" i="4"/>
  <c r="F2597" i="4"/>
  <c r="G2597" i="4"/>
  <c r="H2597" i="4"/>
  <c r="I2597" i="4"/>
  <c r="K2597" i="4"/>
  <c r="L2597" i="4"/>
  <c r="M2597" i="4"/>
  <c r="O2597" i="4"/>
  <c r="AI2597" i="4"/>
  <c r="AJ2597" i="4"/>
  <c r="AK2597" i="4"/>
  <c r="AL2597" i="4"/>
  <c r="AN2597" i="4"/>
  <c r="AO2597" i="4"/>
  <c r="AP2597" i="4"/>
  <c r="AR2597" i="4"/>
  <c r="D2598" i="4"/>
  <c r="E2598" i="4"/>
  <c r="F2598" i="4"/>
  <c r="G2598" i="4"/>
  <c r="H2598" i="4"/>
  <c r="I2598" i="4"/>
  <c r="K2598" i="4"/>
  <c r="L2598" i="4"/>
  <c r="M2598" i="4"/>
  <c r="O2598" i="4"/>
  <c r="AI2598" i="4"/>
  <c r="AJ2598" i="4"/>
  <c r="AK2598" i="4"/>
  <c r="AL2598" i="4"/>
  <c r="AN2598" i="4"/>
  <c r="AO2598" i="4"/>
  <c r="AP2598" i="4"/>
  <c r="AR2598" i="4"/>
  <c r="D2599" i="4"/>
  <c r="E2599" i="4"/>
  <c r="F2599" i="4"/>
  <c r="G2599" i="4"/>
  <c r="H2599" i="4"/>
  <c r="I2599" i="4"/>
  <c r="K2599" i="4"/>
  <c r="L2599" i="4"/>
  <c r="M2599" i="4"/>
  <c r="O2599" i="4"/>
  <c r="AI2599" i="4"/>
  <c r="AJ2599" i="4"/>
  <c r="AK2599" i="4"/>
  <c r="AL2599" i="4"/>
  <c r="AN2599" i="4"/>
  <c r="AO2599" i="4"/>
  <c r="AP2599" i="4"/>
  <c r="AR2599" i="4"/>
  <c r="D2600" i="4"/>
  <c r="E2600" i="4"/>
  <c r="F2600" i="4"/>
  <c r="G2600" i="4"/>
  <c r="H2600" i="4"/>
  <c r="I2600" i="4"/>
  <c r="K2600" i="4"/>
  <c r="L2600" i="4"/>
  <c r="M2600" i="4"/>
  <c r="O2600" i="4"/>
  <c r="AI2600" i="4"/>
  <c r="AJ2600" i="4"/>
  <c r="AK2600" i="4"/>
  <c r="AL2600" i="4"/>
  <c r="AN2600" i="4"/>
  <c r="AO2600" i="4"/>
  <c r="AP2600" i="4"/>
  <c r="AR2600" i="4"/>
  <c r="D2601" i="4"/>
  <c r="E2601" i="4"/>
  <c r="F2601" i="4"/>
  <c r="G2601" i="4"/>
  <c r="H2601" i="4"/>
  <c r="I2601" i="4"/>
  <c r="K2601" i="4"/>
  <c r="L2601" i="4"/>
  <c r="M2601" i="4"/>
  <c r="O2601" i="4"/>
  <c r="AI2601" i="4"/>
  <c r="AJ2601" i="4"/>
  <c r="AK2601" i="4"/>
  <c r="AL2601" i="4"/>
  <c r="AN2601" i="4"/>
  <c r="AO2601" i="4"/>
  <c r="AP2601" i="4"/>
  <c r="AR2601" i="4"/>
  <c r="D2602" i="4"/>
  <c r="E2602" i="4"/>
  <c r="F2602" i="4"/>
  <c r="G2602" i="4"/>
  <c r="H2602" i="4"/>
  <c r="I2602" i="4"/>
  <c r="K2602" i="4"/>
  <c r="L2602" i="4"/>
  <c r="M2602" i="4"/>
  <c r="O2602" i="4"/>
  <c r="AI2602" i="4"/>
  <c r="AJ2602" i="4"/>
  <c r="AK2602" i="4"/>
  <c r="AL2602" i="4"/>
  <c r="AN2602" i="4"/>
  <c r="AO2602" i="4"/>
  <c r="AP2602" i="4"/>
  <c r="AR2602" i="4"/>
  <c r="D2603" i="4"/>
  <c r="E2603" i="4"/>
  <c r="F2603" i="4"/>
  <c r="G2603" i="4"/>
  <c r="H2603" i="4"/>
  <c r="I2603" i="4"/>
  <c r="K2603" i="4"/>
  <c r="L2603" i="4"/>
  <c r="M2603" i="4"/>
  <c r="O2603" i="4"/>
  <c r="AI2603" i="4"/>
  <c r="AJ2603" i="4"/>
  <c r="AK2603" i="4"/>
  <c r="AL2603" i="4"/>
  <c r="AN2603" i="4"/>
  <c r="AO2603" i="4"/>
  <c r="AP2603" i="4"/>
  <c r="AR2603" i="4"/>
  <c r="D2604" i="4"/>
  <c r="E2604" i="4"/>
  <c r="F2604" i="4"/>
  <c r="G2604" i="4"/>
  <c r="H2604" i="4"/>
  <c r="I2604" i="4"/>
  <c r="K2604" i="4"/>
  <c r="L2604" i="4"/>
  <c r="M2604" i="4"/>
  <c r="O2604" i="4"/>
  <c r="AI2604" i="4"/>
  <c r="AJ2604" i="4"/>
  <c r="AK2604" i="4"/>
  <c r="AL2604" i="4"/>
  <c r="AN2604" i="4"/>
  <c r="AO2604" i="4"/>
  <c r="AP2604" i="4"/>
  <c r="AR2604" i="4"/>
  <c r="D2605" i="4"/>
  <c r="E2605" i="4"/>
  <c r="F2605" i="4"/>
  <c r="G2605" i="4"/>
  <c r="H2605" i="4"/>
  <c r="I2605" i="4"/>
  <c r="K2605" i="4"/>
  <c r="L2605" i="4"/>
  <c r="M2605" i="4"/>
  <c r="O2605" i="4"/>
  <c r="AI2605" i="4"/>
  <c r="AJ2605" i="4"/>
  <c r="AK2605" i="4"/>
  <c r="AL2605" i="4"/>
  <c r="AN2605" i="4"/>
  <c r="AO2605" i="4"/>
  <c r="AP2605" i="4"/>
  <c r="AR2605" i="4"/>
  <c r="D2606" i="4"/>
  <c r="E2606" i="4"/>
  <c r="F2606" i="4"/>
  <c r="G2606" i="4"/>
  <c r="H2606" i="4"/>
  <c r="I2606" i="4"/>
  <c r="K2606" i="4"/>
  <c r="L2606" i="4"/>
  <c r="M2606" i="4"/>
  <c r="O2606" i="4"/>
  <c r="AI2606" i="4"/>
  <c r="AJ2606" i="4"/>
  <c r="AK2606" i="4"/>
  <c r="AL2606" i="4"/>
  <c r="AN2606" i="4"/>
  <c r="AO2606" i="4"/>
  <c r="AP2606" i="4"/>
  <c r="AR2606" i="4"/>
  <c r="D2607" i="4"/>
  <c r="E2607" i="4"/>
  <c r="F2607" i="4"/>
  <c r="G2607" i="4"/>
  <c r="H2607" i="4"/>
  <c r="I2607" i="4"/>
  <c r="K2607" i="4"/>
  <c r="L2607" i="4"/>
  <c r="M2607" i="4"/>
  <c r="O2607" i="4"/>
  <c r="AI2607" i="4"/>
  <c r="AJ2607" i="4"/>
  <c r="AK2607" i="4"/>
  <c r="AL2607" i="4"/>
  <c r="AN2607" i="4"/>
  <c r="AO2607" i="4"/>
  <c r="AP2607" i="4"/>
  <c r="AR2607" i="4"/>
  <c r="D2608" i="4"/>
  <c r="E2608" i="4"/>
  <c r="F2608" i="4"/>
  <c r="G2608" i="4"/>
  <c r="H2608" i="4"/>
  <c r="I2608" i="4"/>
  <c r="K2608" i="4"/>
  <c r="L2608" i="4"/>
  <c r="M2608" i="4"/>
  <c r="O2608" i="4"/>
  <c r="AI2608" i="4"/>
  <c r="AJ2608" i="4"/>
  <c r="AK2608" i="4"/>
  <c r="AL2608" i="4"/>
  <c r="AN2608" i="4"/>
  <c r="AO2608" i="4"/>
  <c r="AP2608" i="4"/>
  <c r="AR2608" i="4"/>
  <c r="D2609" i="4"/>
  <c r="E2609" i="4"/>
  <c r="F2609" i="4"/>
  <c r="G2609" i="4"/>
  <c r="H2609" i="4"/>
  <c r="I2609" i="4"/>
  <c r="K2609" i="4"/>
  <c r="L2609" i="4"/>
  <c r="M2609" i="4"/>
  <c r="O2609" i="4"/>
  <c r="AI2609" i="4"/>
  <c r="AJ2609" i="4"/>
  <c r="AK2609" i="4"/>
  <c r="AL2609" i="4"/>
  <c r="AN2609" i="4"/>
  <c r="AO2609" i="4"/>
  <c r="AP2609" i="4"/>
  <c r="AR2609" i="4"/>
  <c r="D2610" i="4"/>
  <c r="E2610" i="4"/>
  <c r="F2610" i="4"/>
  <c r="G2610" i="4"/>
  <c r="H2610" i="4"/>
  <c r="I2610" i="4"/>
  <c r="K2610" i="4"/>
  <c r="L2610" i="4"/>
  <c r="M2610" i="4"/>
  <c r="O2610" i="4"/>
  <c r="AI2610" i="4"/>
  <c r="AJ2610" i="4"/>
  <c r="AK2610" i="4"/>
  <c r="AL2610" i="4"/>
  <c r="AN2610" i="4"/>
  <c r="AO2610" i="4"/>
  <c r="AP2610" i="4"/>
  <c r="AR2610" i="4"/>
  <c r="D2611" i="4"/>
  <c r="E2611" i="4"/>
  <c r="F2611" i="4"/>
  <c r="G2611" i="4"/>
  <c r="H2611" i="4"/>
  <c r="I2611" i="4"/>
  <c r="K2611" i="4"/>
  <c r="L2611" i="4"/>
  <c r="M2611" i="4"/>
  <c r="O2611" i="4"/>
  <c r="AI2611" i="4"/>
  <c r="AJ2611" i="4"/>
  <c r="AK2611" i="4"/>
  <c r="AL2611" i="4"/>
  <c r="AN2611" i="4"/>
  <c r="AO2611" i="4"/>
  <c r="AP2611" i="4"/>
  <c r="AR2611" i="4"/>
  <c r="D2612" i="4"/>
  <c r="E2612" i="4"/>
  <c r="F2612" i="4"/>
  <c r="G2612" i="4"/>
  <c r="H2612" i="4"/>
  <c r="I2612" i="4"/>
  <c r="K2612" i="4"/>
  <c r="L2612" i="4"/>
  <c r="M2612" i="4"/>
  <c r="O2612" i="4"/>
  <c r="AI2612" i="4"/>
  <c r="AJ2612" i="4"/>
  <c r="AK2612" i="4"/>
  <c r="AL2612" i="4"/>
  <c r="AN2612" i="4"/>
  <c r="AO2612" i="4"/>
  <c r="AP2612" i="4"/>
  <c r="AR2612" i="4"/>
  <c r="D2613" i="4"/>
  <c r="E2613" i="4"/>
  <c r="F2613" i="4"/>
  <c r="G2613" i="4"/>
  <c r="H2613" i="4"/>
  <c r="I2613" i="4"/>
  <c r="K2613" i="4"/>
  <c r="L2613" i="4"/>
  <c r="M2613" i="4"/>
  <c r="O2613" i="4"/>
  <c r="AI2613" i="4"/>
  <c r="AJ2613" i="4"/>
  <c r="AK2613" i="4"/>
  <c r="AL2613" i="4"/>
  <c r="AN2613" i="4"/>
  <c r="AO2613" i="4"/>
  <c r="AP2613" i="4"/>
  <c r="AR2613" i="4"/>
  <c r="D2614" i="4"/>
  <c r="E2614" i="4"/>
  <c r="F2614" i="4"/>
  <c r="G2614" i="4"/>
  <c r="H2614" i="4"/>
  <c r="I2614" i="4"/>
  <c r="K2614" i="4"/>
  <c r="L2614" i="4"/>
  <c r="M2614" i="4"/>
  <c r="O2614" i="4"/>
  <c r="AI2614" i="4"/>
  <c r="AJ2614" i="4"/>
  <c r="AK2614" i="4"/>
  <c r="AL2614" i="4"/>
  <c r="AN2614" i="4"/>
  <c r="AO2614" i="4"/>
  <c r="AP2614" i="4"/>
  <c r="AR2614" i="4"/>
  <c r="D2615" i="4"/>
  <c r="E2615" i="4"/>
  <c r="F2615" i="4"/>
  <c r="G2615" i="4"/>
  <c r="H2615" i="4"/>
  <c r="I2615" i="4"/>
  <c r="K2615" i="4"/>
  <c r="L2615" i="4"/>
  <c r="M2615" i="4"/>
  <c r="O2615" i="4"/>
  <c r="AI2615" i="4"/>
  <c r="AJ2615" i="4"/>
  <c r="AK2615" i="4"/>
  <c r="AL2615" i="4"/>
  <c r="AN2615" i="4"/>
  <c r="AO2615" i="4"/>
  <c r="AP2615" i="4"/>
  <c r="AR2615" i="4"/>
  <c r="D2616" i="4"/>
  <c r="E2616" i="4"/>
  <c r="F2616" i="4"/>
  <c r="G2616" i="4"/>
  <c r="H2616" i="4"/>
  <c r="I2616" i="4"/>
  <c r="K2616" i="4"/>
  <c r="L2616" i="4"/>
  <c r="M2616" i="4"/>
  <c r="O2616" i="4"/>
  <c r="AI2616" i="4"/>
  <c r="AJ2616" i="4"/>
  <c r="AK2616" i="4"/>
  <c r="AL2616" i="4"/>
  <c r="AN2616" i="4"/>
  <c r="AO2616" i="4"/>
  <c r="AP2616" i="4"/>
  <c r="AR2616" i="4"/>
  <c r="D2617" i="4"/>
  <c r="E2617" i="4"/>
  <c r="F2617" i="4"/>
  <c r="G2617" i="4"/>
  <c r="H2617" i="4"/>
  <c r="I2617" i="4"/>
  <c r="K2617" i="4"/>
  <c r="L2617" i="4"/>
  <c r="M2617" i="4"/>
  <c r="O2617" i="4"/>
  <c r="AI2617" i="4"/>
  <c r="AJ2617" i="4"/>
  <c r="AK2617" i="4"/>
  <c r="AL2617" i="4"/>
  <c r="AN2617" i="4"/>
  <c r="AO2617" i="4"/>
  <c r="AP2617" i="4"/>
  <c r="AR2617" i="4"/>
  <c r="D2618" i="4"/>
  <c r="E2618" i="4"/>
  <c r="F2618" i="4"/>
  <c r="G2618" i="4"/>
  <c r="H2618" i="4"/>
  <c r="I2618" i="4"/>
  <c r="K2618" i="4"/>
  <c r="L2618" i="4"/>
  <c r="M2618" i="4"/>
  <c r="O2618" i="4"/>
  <c r="AI2618" i="4"/>
  <c r="AJ2618" i="4"/>
  <c r="AK2618" i="4"/>
  <c r="AL2618" i="4"/>
  <c r="AN2618" i="4"/>
  <c r="AO2618" i="4"/>
  <c r="AP2618" i="4"/>
  <c r="AR2618" i="4"/>
  <c r="D2619" i="4"/>
  <c r="E2619" i="4"/>
  <c r="F2619" i="4"/>
  <c r="G2619" i="4"/>
  <c r="H2619" i="4"/>
  <c r="I2619" i="4"/>
  <c r="K2619" i="4"/>
  <c r="L2619" i="4"/>
  <c r="M2619" i="4"/>
  <c r="O2619" i="4"/>
  <c r="AI2619" i="4"/>
  <c r="AJ2619" i="4"/>
  <c r="AK2619" i="4"/>
  <c r="AL2619" i="4"/>
  <c r="AN2619" i="4"/>
  <c r="AO2619" i="4"/>
  <c r="AP2619" i="4"/>
  <c r="AR2619" i="4"/>
  <c r="D2620" i="4"/>
  <c r="E2620" i="4"/>
  <c r="F2620" i="4"/>
  <c r="G2620" i="4"/>
  <c r="H2620" i="4"/>
  <c r="I2620" i="4"/>
  <c r="K2620" i="4"/>
  <c r="L2620" i="4"/>
  <c r="M2620" i="4"/>
  <c r="O2620" i="4"/>
  <c r="AI2620" i="4"/>
  <c r="AJ2620" i="4"/>
  <c r="AK2620" i="4"/>
  <c r="AL2620" i="4"/>
  <c r="AN2620" i="4"/>
  <c r="AO2620" i="4"/>
  <c r="AP2620" i="4"/>
  <c r="AR2620" i="4"/>
  <c r="D2621" i="4"/>
  <c r="E2621" i="4"/>
  <c r="F2621" i="4"/>
  <c r="G2621" i="4"/>
  <c r="H2621" i="4"/>
  <c r="I2621" i="4"/>
  <c r="K2621" i="4"/>
  <c r="L2621" i="4"/>
  <c r="M2621" i="4"/>
  <c r="O2621" i="4"/>
  <c r="AI2621" i="4"/>
  <c r="AJ2621" i="4"/>
  <c r="AK2621" i="4"/>
  <c r="AL2621" i="4"/>
  <c r="AN2621" i="4"/>
  <c r="AO2621" i="4"/>
  <c r="AP2621" i="4"/>
  <c r="AR2621" i="4"/>
  <c r="D2622" i="4"/>
  <c r="E2622" i="4"/>
  <c r="F2622" i="4"/>
  <c r="G2622" i="4"/>
  <c r="H2622" i="4"/>
  <c r="I2622" i="4"/>
  <c r="K2622" i="4"/>
  <c r="L2622" i="4"/>
  <c r="M2622" i="4"/>
  <c r="O2622" i="4"/>
  <c r="AI2622" i="4"/>
  <c r="AJ2622" i="4"/>
  <c r="AK2622" i="4"/>
  <c r="AL2622" i="4"/>
  <c r="AN2622" i="4"/>
  <c r="AO2622" i="4"/>
  <c r="AP2622" i="4"/>
  <c r="AR2622" i="4"/>
  <c r="D2623" i="4"/>
  <c r="E2623" i="4"/>
  <c r="F2623" i="4"/>
  <c r="G2623" i="4"/>
  <c r="H2623" i="4"/>
  <c r="I2623" i="4"/>
  <c r="K2623" i="4"/>
  <c r="L2623" i="4"/>
  <c r="M2623" i="4"/>
  <c r="O2623" i="4"/>
  <c r="AI2623" i="4"/>
  <c r="AJ2623" i="4"/>
  <c r="AK2623" i="4"/>
  <c r="AL2623" i="4"/>
  <c r="AN2623" i="4"/>
  <c r="AO2623" i="4"/>
  <c r="AP2623" i="4"/>
  <c r="AR2623" i="4"/>
  <c r="D2624" i="4"/>
  <c r="E2624" i="4"/>
  <c r="F2624" i="4"/>
  <c r="G2624" i="4"/>
  <c r="H2624" i="4"/>
  <c r="I2624" i="4"/>
  <c r="K2624" i="4"/>
  <c r="L2624" i="4"/>
  <c r="M2624" i="4"/>
  <c r="O2624" i="4"/>
  <c r="AI2624" i="4"/>
  <c r="AJ2624" i="4"/>
  <c r="AK2624" i="4"/>
  <c r="AL2624" i="4"/>
  <c r="AN2624" i="4"/>
  <c r="AO2624" i="4"/>
  <c r="AP2624" i="4"/>
  <c r="AR2624" i="4"/>
  <c r="D2625" i="4"/>
  <c r="E2625" i="4"/>
  <c r="F2625" i="4"/>
  <c r="G2625" i="4"/>
  <c r="H2625" i="4"/>
  <c r="I2625" i="4"/>
  <c r="K2625" i="4"/>
  <c r="L2625" i="4"/>
  <c r="M2625" i="4"/>
  <c r="O2625" i="4"/>
  <c r="AI2625" i="4"/>
  <c r="AJ2625" i="4"/>
  <c r="AK2625" i="4"/>
  <c r="AL2625" i="4"/>
  <c r="AN2625" i="4"/>
  <c r="AO2625" i="4"/>
  <c r="AP2625" i="4"/>
  <c r="AR2625" i="4"/>
  <c r="D2626" i="4"/>
  <c r="E2626" i="4"/>
  <c r="F2626" i="4"/>
  <c r="G2626" i="4"/>
  <c r="H2626" i="4"/>
  <c r="I2626" i="4"/>
  <c r="K2626" i="4"/>
  <c r="L2626" i="4"/>
  <c r="M2626" i="4"/>
  <c r="O2626" i="4"/>
  <c r="AI2626" i="4"/>
  <c r="AJ2626" i="4"/>
  <c r="AK2626" i="4"/>
  <c r="AL2626" i="4"/>
  <c r="AN2626" i="4"/>
  <c r="AO2626" i="4"/>
  <c r="AP2626" i="4"/>
  <c r="AR2626" i="4"/>
  <c r="D2627" i="4"/>
  <c r="E2627" i="4"/>
  <c r="F2627" i="4"/>
  <c r="G2627" i="4"/>
  <c r="H2627" i="4"/>
  <c r="I2627" i="4"/>
  <c r="K2627" i="4"/>
  <c r="L2627" i="4"/>
  <c r="M2627" i="4"/>
  <c r="O2627" i="4"/>
  <c r="AI2627" i="4"/>
  <c r="AJ2627" i="4"/>
  <c r="AK2627" i="4"/>
  <c r="AL2627" i="4"/>
  <c r="AN2627" i="4"/>
  <c r="AO2627" i="4"/>
  <c r="AP2627" i="4"/>
  <c r="AR2627" i="4"/>
  <c r="D2628" i="4"/>
  <c r="E2628" i="4"/>
  <c r="F2628" i="4"/>
  <c r="G2628" i="4"/>
  <c r="H2628" i="4"/>
  <c r="I2628" i="4"/>
  <c r="K2628" i="4"/>
  <c r="L2628" i="4"/>
  <c r="M2628" i="4"/>
  <c r="O2628" i="4"/>
  <c r="AI2628" i="4"/>
  <c r="AJ2628" i="4"/>
  <c r="AK2628" i="4"/>
  <c r="AL2628" i="4"/>
  <c r="AN2628" i="4"/>
  <c r="AO2628" i="4"/>
  <c r="AP2628" i="4"/>
  <c r="AR2628" i="4"/>
  <c r="D2629" i="4"/>
  <c r="E2629" i="4"/>
  <c r="F2629" i="4"/>
  <c r="G2629" i="4"/>
  <c r="H2629" i="4"/>
  <c r="I2629" i="4"/>
  <c r="K2629" i="4"/>
  <c r="L2629" i="4"/>
  <c r="M2629" i="4"/>
  <c r="O2629" i="4"/>
  <c r="AI2629" i="4"/>
  <c r="AJ2629" i="4"/>
  <c r="AK2629" i="4"/>
  <c r="AL2629" i="4"/>
  <c r="AN2629" i="4"/>
  <c r="AO2629" i="4"/>
  <c r="AP2629" i="4"/>
  <c r="AR2629" i="4"/>
  <c r="D2630" i="4"/>
  <c r="E2630" i="4"/>
  <c r="F2630" i="4"/>
  <c r="G2630" i="4"/>
  <c r="H2630" i="4"/>
  <c r="I2630" i="4"/>
  <c r="K2630" i="4"/>
  <c r="L2630" i="4"/>
  <c r="M2630" i="4"/>
  <c r="O2630" i="4"/>
  <c r="AI2630" i="4"/>
  <c r="AJ2630" i="4"/>
  <c r="AK2630" i="4"/>
  <c r="AL2630" i="4"/>
  <c r="AN2630" i="4"/>
  <c r="AO2630" i="4"/>
  <c r="AP2630" i="4"/>
  <c r="AR2630" i="4"/>
  <c r="D2631" i="4"/>
  <c r="E2631" i="4"/>
  <c r="F2631" i="4"/>
  <c r="G2631" i="4"/>
  <c r="H2631" i="4"/>
  <c r="I2631" i="4"/>
  <c r="K2631" i="4"/>
  <c r="L2631" i="4"/>
  <c r="M2631" i="4"/>
  <c r="O2631" i="4"/>
  <c r="AI2631" i="4"/>
  <c r="AJ2631" i="4"/>
  <c r="AK2631" i="4"/>
  <c r="AL2631" i="4"/>
  <c r="AN2631" i="4"/>
  <c r="AO2631" i="4"/>
  <c r="AP2631" i="4"/>
  <c r="AR2631" i="4"/>
  <c r="D2632" i="4"/>
  <c r="E2632" i="4"/>
  <c r="F2632" i="4"/>
  <c r="G2632" i="4"/>
  <c r="H2632" i="4"/>
  <c r="I2632" i="4"/>
  <c r="K2632" i="4"/>
  <c r="L2632" i="4"/>
  <c r="M2632" i="4"/>
  <c r="O2632" i="4"/>
  <c r="AI2632" i="4"/>
  <c r="AJ2632" i="4"/>
  <c r="AK2632" i="4"/>
  <c r="AL2632" i="4"/>
  <c r="AN2632" i="4"/>
  <c r="AO2632" i="4"/>
  <c r="AP2632" i="4"/>
  <c r="AR2632" i="4"/>
  <c r="D2633" i="4"/>
  <c r="E2633" i="4"/>
  <c r="F2633" i="4"/>
  <c r="G2633" i="4"/>
  <c r="H2633" i="4"/>
  <c r="I2633" i="4"/>
  <c r="K2633" i="4"/>
  <c r="L2633" i="4"/>
  <c r="M2633" i="4"/>
  <c r="O2633" i="4"/>
  <c r="AI2633" i="4"/>
  <c r="AJ2633" i="4"/>
  <c r="AK2633" i="4"/>
  <c r="AL2633" i="4"/>
  <c r="AN2633" i="4"/>
  <c r="AO2633" i="4"/>
  <c r="AP2633" i="4"/>
  <c r="AR2633" i="4"/>
  <c r="D2634" i="4"/>
  <c r="E2634" i="4"/>
  <c r="F2634" i="4"/>
  <c r="G2634" i="4"/>
  <c r="H2634" i="4"/>
  <c r="I2634" i="4"/>
  <c r="K2634" i="4"/>
  <c r="L2634" i="4"/>
  <c r="M2634" i="4"/>
  <c r="O2634" i="4"/>
  <c r="AI2634" i="4"/>
  <c r="AJ2634" i="4"/>
  <c r="AK2634" i="4"/>
  <c r="AL2634" i="4"/>
  <c r="AN2634" i="4"/>
  <c r="AO2634" i="4"/>
  <c r="AP2634" i="4"/>
  <c r="AR2634" i="4"/>
  <c r="D2635" i="4"/>
  <c r="E2635" i="4"/>
  <c r="F2635" i="4"/>
  <c r="G2635" i="4"/>
  <c r="H2635" i="4"/>
  <c r="I2635" i="4"/>
  <c r="K2635" i="4"/>
  <c r="L2635" i="4"/>
  <c r="M2635" i="4"/>
  <c r="O2635" i="4"/>
  <c r="AI2635" i="4"/>
  <c r="AJ2635" i="4"/>
  <c r="AK2635" i="4"/>
  <c r="AL2635" i="4"/>
  <c r="AN2635" i="4"/>
  <c r="AO2635" i="4"/>
  <c r="AP2635" i="4"/>
  <c r="AR2635" i="4"/>
  <c r="D2636" i="4"/>
  <c r="E2636" i="4"/>
  <c r="F2636" i="4"/>
  <c r="G2636" i="4"/>
  <c r="H2636" i="4"/>
  <c r="I2636" i="4"/>
  <c r="K2636" i="4"/>
  <c r="L2636" i="4"/>
  <c r="M2636" i="4"/>
  <c r="O2636" i="4"/>
  <c r="AI2636" i="4"/>
  <c r="AJ2636" i="4"/>
  <c r="AK2636" i="4"/>
  <c r="AL2636" i="4"/>
  <c r="AN2636" i="4"/>
  <c r="AO2636" i="4"/>
  <c r="AP2636" i="4"/>
  <c r="AR2636" i="4"/>
  <c r="D2637" i="4"/>
  <c r="E2637" i="4"/>
  <c r="F2637" i="4"/>
  <c r="G2637" i="4"/>
  <c r="H2637" i="4"/>
  <c r="I2637" i="4"/>
  <c r="K2637" i="4"/>
  <c r="L2637" i="4"/>
  <c r="M2637" i="4"/>
  <c r="O2637" i="4"/>
  <c r="AI2637" i="4"/>
  <c r="AJ2637" i="4"/>
  <c r="AK2637" i="4"/>
  <c r="AL2637" i="4"/>
  <c r="AN2637" i="4"/>
  <c r="AO2637" i="4"/>
  <c r="AP2637" i="4"/>
  <c r="AR2637" i="4"/>
  <c r="D2638" i="4"/>
  <c r="E2638" i="4"/>
  <c r="F2638" i="4"/>
  <c r="G2638" i="4"/>
  <c r="H2638" i="4"/>
  <c r="I2638" i="4"/>
  <c r="K2638" i="4"/>
  <c r="L2638" i="4"/>
  <c r="M2638" i="4"/>
  <c r="O2638" i="4"/>
  <c r="AI2638" i="4"/>
  <c r="AJ2638" i="4"/>
  <c r="AK2638" i="4"/>
  <c r="AL2638" i="4"/>
  <c r="AN2638" i="4"/>
  <c r="AO2638" i="4"/>
  <c r="AP2638" i="4"/>
  <c r="AR2638" i="4"/>
  <c r="D2639" i="4"/>
  <c r="E2639" i="4"/>
  <c r="F2639" i="4"/>
  <c r="G2639" i="4"/>
  <c r="H2639" i="4"/>
  <c r="I2639" i="4"/>
  <c r="K2639" i="4"/>
  <c r="L2639" i="4"/>
  <c r="M2639" i="4"/>
  <c r="O2639" i="4"/>
  <c r="AI2639" i="4"/>
  <c r="AJ2639" i="4"/>
  <c r="AK2639" i="4"/>
  <c r="AL2639" i="4"/>
  <c r="AN2639" i="4"/>
  <c r="AO2639" i="4"/>
  <c r="AP2639" i="4"/>
  <c r="AR2639" i="4"/>
  <c r="D2640" i="4"/>
  <c r="E2640" i="4"/>
  <c r="F2640" i="4"/>
  <c r="G2640" i="4"/>
  <c r="H2640" i="4"/>
  <c r="I2640" i="4"/>
  <c r="K2640" i="4"/>
  <c r="L2640" i="4"/>
  <c r="M2640" i="4"/>
  <c r="O2640" i="4"/>
  <c r="AI2640" i="4"/>
  <c r="AJ2640" i="4"/>
  <c r="AK2640" i="4"/>
  <c r="AL2640" i="4"/>
  <c r="AN2640" i="4"/>
  <c r="AO2640" i="4"/>
  <c r="AP2640" i="4"/>
  <c r="AR2640" i="4"/>
  <c r="D2641" i="4"/>
  <c r="E2641" i="4"/>
  <c r="F2641" i="4"/>
  <c r="G2641" i="4"/>
  <c r="H2641" i="4"/>
  <c r="I2641" i="4"/>
  <c r="K2641" i="4"/>
  <c r="L2641" i="4"/>
  <c r="M2641" i="4"/>
  <c r="O2641" i="4"/>
  <c r="AI2641" i="4"/>
  <c r="AJ2641" i="4"/>
  <c r="AK2641" i="4"/>
  <c r="AL2641" i="4"/>
  <c r="AN2641" i="4"/>
  <c r="AO2641" i="4"/>
  <c r="AP2641" i="4"/>
  <c r="AR2641" i="4"/>
  <c r="D2642" i="4"/>
  <c r="E2642" i="4"/>
  <c r="F2642" i="4"/>
  <c r="G2642" i="4"/>
  <c r="H2642" i="4"/>
  <c r="I2642" i="4"/>
  <c r="K2642" i="4"/>
  <c r="L2642" i="4"/>
  <c r="M2642" i="4"/>
  <c r="O2642" i="4"/>
  <c r="AI2642" i="4"/>
  <c r="AJ2642" i="4"/>
  <c r="AK2642" i="4"/>
  <c r="AL2642" i="4"/>
  <c r="AN2642" i="4"/>
  <c r="AO2642" i="4"/>
  <c r="AP2642" i="4"/>
  <c r="AR2642" i="4"/>
  <c r="D2643" i="4"/>
  <c r="E2643" i="4"/>
  <c r="F2643" i="4"/>
  <c r="G2643" i="4"/>
  <c r="H2643" i="4"/>
  <c r="I2643" i="4"/>
  <c r="K2643" i="4"/>
  <c r="L2643" i="4"/>
  <c r="M2643" i="4"/>
  <c r="O2643" i="4"/>
  <c r="AI2643" i="4"/>
  <c r="AJ2643" i="4"/>
  <c r="AK2643" i="4"/>
  <c r="AL2643" i="4"/>
  <c r="AN2643" i="4"/>
  <c r="AO2643" i="4"/>
  <c r="AP2643" i="4"/>
  <c r="AR2643" i="4"/>
  <c r="D2644" i="4"/>
  <c r="E2644" i="4"/>
  <c r="F2644" i="4"/>
  <c r="G2644" i="4"/>
  <c r="H2644" i="4"/>
  <c r="I2644" i="4"/>
  <c r="K2644" i="4"/>
  <c r="L2644" i="4"/>
  <c r="M2644" i="4"/>
  <c r="O2644" i="4"/>
  <c r="AI2644" i="4"/>
  <c r="AJ2644" i="4"/>
  <c r="AK2644" i="4"/>
  <c r="AL2644" i="4"/>
  <c r="AN2644" i="4"/>
  <c r="AO2644" i="4"/>
  <c r="AP2644" i="4"/>
  <c r="AR2644" i="4"/>
  <c r="D2645" i="4"/>
  <c r="E2645" i="4"/>
  <c r="F2645" i="4"/>
  <c r="G2645" i="4"/>
  <c r="H2645" i="4"/>
  <c r="I2645" i="4"/>
  <c r="K2645" i="4"/>
  <c r="L2645" i="4"/>
  <c r="M2645" i="4"/>
  <c r="O2645" i="4"/>
  <c r="AI2645" i="4"/>
  <c r="AJ2645" i="4"/>
  <c r="AK2645" i="4"/>
  <c r="AL2645" i="4"/>
  <c r="AN2645" i="4"/>
  <c r="AO2645" i="4"/>
  <c r="AP2645" i="4"/>
  <c r="AR2645" i="4"/>
  <c r="D2646" i="4"/>
  <c r="E2646" i="4"/>
  <c r="F2646" i="4"/>
  <c r="G2646" i="4"/>
  <c r="H2646" i="4"/>
  <c r="I2646" i="4"/>
  <c r="K2646" i="4"/>
  <c r="L2646" i="4"/>
  <c r="M2646" i="4"/>
  <c r="O2646" i="4"/>
  <c r="AI2646" i="4"/>
  <c r="AJ2646" i="4"/>
  <c r="AK2646" i="4"/>
  <c r="AL2646" i="4"/>
  <c r="AN2646" i="4"/>
  <c r="AO2646" i="4"/>
  <c r="AP2646" i="4"/>
  <c r="AR2646" i="4"/>
  <c r="D2647" i="4"/>
  <c r="E2647" i="4"/>
  <c r="F2647" i="4"/>
  <c r="G2647" i="4"/>
  <c r="H2647" i="4"/>
  <c r="I2647" i="4"/>
  <c r="K2647" i="4"/>
  <c r="L2647" i="4"/>
  <c r="M2647" i="4"/>
  <c r="O2647" i="4"/>
  <c r="AI2647" i="4"/>
  <c r="AJ2647" i="4"/>
  <c r="AK2647" i="4"/>
  <c r="AL2647" i="4"/>
  <c r="AN2647" i="4"/>
  <c r="AO2647" i="4"/>
  <c r="AP2647" i="4"/>
  <c r="AR2647" i="4"/>
  <c r="D2649" i="4"/>
  <c r="E2649" i="4"/>
  <c r="F2649" i="4"/>
  <c r="G2649" i="4"/>
  <c r="H2649" i="4"/>
  <c r="I2649" i="4"/>
  <c r="O2649" i="4"/>
  <c r="AI2649" i="4"/>
  <c r="AJ2649" i="4"/>
  <c r="AK2649" i="4"/>
  <c r="AL2649" i="4"/>
  <c r="AN2649" i="4"/>
  <c r="AO2649" i="4"/>
  <c r="AP2649" i="4"/>
  <c r="AR2649" i="4"/>
  <c r="D2650" i="4"/>
  <c r="E2650" i="4"/>
  <c r="F2650" i="4"/>
  <c r="G2650" i="4"/>
  <c r="H2650" i="4"/>
  <c r="I2650" i="4"/>
  <c r="O2650" i="4"/>
  <c r="AI2650" i="4"/>
  <c r="AJ2650" i="4"/>
  <c r="AK2650" i="4"/>
  <c r="AL2650" i="4"/>
  <c r="AN2650" i="4"/>
  <c r="AO2650" i="4"/>
  <c r="AP2650" i="4"/>
  <c r="AR2650" i="4"/>
  <c r="D2651" i="4"/>
  <c r="E2651" i="4"/>
  <c r="F2651" i="4"/>
  <c r="G2651" i="4"/>
  <c r="H2651" i="4"/>
  <c r="I2651" i="4"/>
  <c r="O2651" i="4"/>
  <c r="AI2651" i="4"/>
  <c r="AJ2651" i="4"/>
  <c r="AK2651" i="4"/>
  <c r="AL2651" i="4"/>
  <c r="AN2651" i="4"/>
  <c r="AO2651" i="4"/>
  <c r="AP2651" i="4"/>
  <c r="AR2651" i="4"/>
  <c r="D2652" i="4"/>
  <c r="E2652" i="4"/>
  <c r="F2652" i="4"/>
  <c r="G2652" i="4"/>
  <c r="H2652" i="4"/>
  <c r="I2652" i="4"/>
  <c r="O2652" i="4"/>
  <c r="AI2652" i="4"/>
  <c r="AJ2652" i="4"/>
  <c r="AK2652" i="4"/>
  <c r="AL2652" i="4"/>
  <c r="AN2652" i="4"/>
  <c r="AO2652" i="4"/>
  <c r="AP2652" i="4"/>
  <c r="AR2652" i="4"/>
  <c r="D2653" i="4"/>
  <c r="E2653" i="4"/>
  <c r="F2653" i="4"/>
  <c r="G2653" i="4"/>
  <c r="H2653" i="4"/>
  <c r="I2653" i="4"/>
  <c r="O2653" i="4"/>
  <c r="AI2653" i="4"/>
  <c r="AJ2653" i="4"/>
  <c r="AK2653" i="4"/>
  <c r="AL2653" i="4"/>
  <c r="AN2653" i="4"/>
  <c r="AO2653" i="4"/>
  <c r="AP2653" i="4"/>
  <c r="AR2653" i="4"/>
  <c r="D2654" i="4"/>
  <c r="E2654" i="4"/>
  <c r="F2654" i="4"/>
  <c r="G2654" i="4"/>
  <c r="H2654" i="4"/>
  <c r="I2654" i="4"/>
  <c r="O2654" i="4"/>
  <c r="AI2654" i="4"/>
  <c r="AJ2654" i="4"/>
  <c r="AK2654" i="4"/>
  <c r="AL2654" i="4"/>
  <c r="AN2654" i="4"/>
  <c r="AO2654" i="4"/>
  <c r="AP2654" i="4"/>
  <c r="AR2654" i="4"/>
  <c r="D2655" i="4"/>
  <c r="E2655" i="4"/>
  <c r="F2655" i="4"/>
  <c r="G2655" i="4"/>
  <c r="H2655" i="4"/>
  <c r="I2655" i="4"/>
  <c r="O2655" i="4"/>
  <c r="AI2655" i="4"/>
  <c r="AJ2655" i="4"/>
  <c r="AK2655" i="4"/>
  <c r="AL2655" i="4"/>
  <c r="AN2655" i="4"/>
  <c r="AO2655" i="4"/>
  <c r="AP2655" i="4"/>
  <c r="AR2655" i="4"/>
  <c r="D2656" i="4"/>
  <c r="E2656" i="4"/>
  <c r="F2656" i="4"/>
  <c r="G2656" i="4"/>
  <c r="H2656" i="4"/>
  <c r="I2656" i="4"/>
  <c r="O2656" i="4"/>
  <c r="AI2656" i="4"/>
  <c r="AJ2656" i="4"/>
  <c r="AK2656" i="4"/>
  <c r="AL2656" i="4"/>
  <c r="AN2656" i="4"/>
  <c r="AO2656" i="4"/>
  <c r="AP2656" i="4"/>
  <c r="AR2656" i="4"/>
  <c r="D2657" i="4"/>
  <c r="E2657" i="4"/>
  <c r="F2657" i="4"/>
  <c r="G2657" i="4"/>
  <c r="H2657" i="4"/>
  <c r="I2657" i="4"/>
  <c r="O2657" i="4"/>
  <c r="AI2657" i="4"/>
  <c r="AJ2657" i="4"/>
  <c r="AK2657" i="4"/>
  <c r="AL2657" i="4"/>
  <c r="AN2657" i="4"/>
  <c r="AO2657" i="4"/>
  <c r="AP2657" i="4"/>
  <c r="AR2657" i="4"/>
  <c r="D2658" i="4"/>
  <c r="E2658" i="4"/>
  <c r="F2658" i="4"/>
  <c r="G2658" i="4"/>
  <c r="H2658" i="4"/>
  <c r="I2658" i="4"/>
  <c r="O2658" i="4"/>
  <c r="AI2658" i="4"/>
  <c r="AJ2658" i="4"/>
  <c r="AK2658" i="4"/>
  <c r="AL2658" i="4"/>
  <c r="AN2658" i="4"/>
  <c r="AO2658" i="4"/>
  <c r="AP2658" i="4"/>
  <c r="AR2658" i="4"/>
  <c r="D2659" i="4"/>
  <c r="E2659" i="4"/>
  <c r="F2659" i="4"/>
  <c r="G2659" i="4"/>
  <c r="H2659" i="4"/>
  <c r="I2659" i="4"/>
  <c r="O2659" i="4"/>
  <c r="AI2659" i="4"/>
  <c r="AJ2659" i="4"/>
  <c r="AK2659" i="4"/>
  <c r="AL2659" i="4"/>
  <c r="AN2659" i="4"/>
  <c r="AO2659" i="4"/>
  <c r="AP2659" i="4"/>
  <c r="AR2659" i="4"/>
  <c r="D2660" i="4"/>
  <c r="E2660" i="4"/>
  <c r="F2660" i="4"/>
  <c r="G2660" i="4"/>
  <c r="H2660" i="4"/>
  <c r="I2660" i="4"/>
  <c r="O2660" i="4"/>
  <c r="AI2660" i="4"/>
  <c r="AJ2660" i="4"/>
  <c r="AK2660" i="4"/>
  <c r="AL2660" i="4"/>
  <c r="AN2660" i="4"/>
  <c r="AO2660" i="4"/>
  <c r="AP2660" i="4"/>
  <c r="AR2660" i="4"/>
  <c r="D2661" i="4"/>
  <c r="E2661" i="4"/>
  <c r="F2661" i="4"/>
  <c r="G2661" i="4"/>
  <c r="H2661" i="4"/>
  <c r="I2661" i="4"/>
  <c r="O2661" i="4"/>
  <c r="AI2661" i="4"/>
  <c r="AJ2661" i="4"/>
  <c r="AK2661" i="4"/>
  <c r="AL2661" i="4"/>
  <c r="AN2661" i="4"/>
  <c r="AO2661" i="4"/>
  <c r="AP2661" i="4"/>
  <c r="AR2661" i="4"/>
  <c r="D2662" i="4"/>
  <c r="E2662" i="4"/>
  <c r="F2662" i="4"/>
  <c r="G2662" i="4"/>
  <c r="H2662" i="4"/>
  <c r="I2662" i="4"/>
  <c r="O2662" i="4"/>
  <c r="AI2662" i="4"/>
  <c r="AJ2662" i="4"/>
  <c r="AK2662" i="4"/>
  <c r="AL2662" i="4"/>
  <c r="AN2662" i="4"/>
  <c r="AO2662" i="4"/>
  <c r="AP2662" i="4"/>
  <c r="AR2662" i="4"/>
  <c r="D2663" i="4"/>
  <c r="E2663" i="4"/>
  <c r="F2663" i="4"/>
  <c r="G2663" i="4"/>
  <c r="H2663" i="4"/>
  <c r="I2663" i="4"/>
  <c r="O2663" i="4"/>
  <c r="AI2663" i="4"/>
  <c r="AJ2663" i="4"/>
  <c r="AK2663" i="4"/>
  <c r="AL2663" i="4"/>
  <c r="AN2663" i="4"/>
  <c r="AO2663" i="4"/>
  <c r="AP2663" i="4"/>
  <c r="AR2663" i="4"/>
  <c r="D2664" i="4"/>
  <c r="E2664" i="4"/>
  <c r="F2664" i="4"/>
  <c r="G2664" i="4"/>
  <c r="H2664" i="4"/>
  <c r="I2664" i="4"/>
  <c r="O2664" i="4"/>
  <c r="AI2664" i="4"/>
  <c r="AJ2664" i="4"/>
  <c r="AK2664" i="4"/>
  <c r="AL2664" i="4"/>
  <c r="AN2664" i="4"/>
  <c r="AO2664" i="4"/>
  <c r="AP2664" i="4"/>
  <c r="AR2664" i="4"/>
  <c r="D2665" i="4"/>
  <c r="E2665" i="4"/>
  <c r="F2665" i="4"/>
  <c r="G2665" i="4"/>
  <c r="H2665" i="4"/>
  <c r="I2665" i="4"/>
  <c r="O2665" i="4"/>
  <c r="AI2665" i="4"/>
  <c r="AJ2665" i="4"/>
  <c r="AK2665" i="4"/>
  <c r="AL2665" i="4"/>
  <c r="AN2665" i="4"/>
  <c r="AO2665" i="4"/>
  <c r="AP2665" i="4"/>
  <c r="AR2665" i="4"/>
  <c r="D2666" i="4"/>
  <c r="E2666" i="4"/>
  <c r="F2666" i="4"/>
  <c r="G2666" i="4"/>
  <c r="H2666" i="4"/>
  <c r="I2666" i="4"/>
  <c r="O2666" i="4"/>
  <c r="AI2666" i="4"/>
  <c r="AJ2666" i="4"/>
  <c r="AK2666" i="4"/>
  <c r="AL2666" i="4"/>
  <c r="AN2666" i="4"/>
  <c r="AO2666" i="4"/>
  <c r="AP2666" i="4"/>
  <c r="AR2666" i="4"/>
  <c r="D2667" i="4"/>
  <c r="E2667" i="4"/>
  <c r="F2667" i="4"/>
  <c r="G2667" i="4"/>
  <c r="H2667" i="4"/>
  <c r="I2667" i="4"/>
  <c r="O2667" i="4"/>
  <c r="AI2667" i="4"/>
  <c r="AJ2667" i="4"/>
  <c r="AK2667" i="4"/>
  <c r="AL2667" i="4"/>
  <c r="AN2667" i="4"/>
  <c r="AO2667" i="4"/>
  <c r="AP2667" i="4"/>
  <c r="AR2667" i="4"/>
  <c r="D2668" i="4"/>
  <c r="E2668" i="4"/>
  <c r="F2668" i="4"/>
  <c r="G2668" i="4"/>
  <c r="H2668" i="4"/>
  <c r="I2668" i="4"/>
  <c r="O2668" i="4"/>
  <c r="AI2668" i="4"/>
  <c r="AJ2668" i="4"/>
  <c r="AK2668" i="4"/>
  <c r="AL2668" i="4"/>
  <c r="AN2668" i="4"/>
  <c r="AO2668" i="4"/>
  <c r="AP2668" i="4"/>
  <c r="AR2668" i="4"/>
  <c r="D2669" i="4"/>
  <c r="E2669" i="4"/>
  <c r="F2669" i="4"/>
  <c r="G2669" i="4"/>
  <c r="H2669" i="4"/>
  <c r="I2669" i="4"/>
  <c r="O2669" i="4"/>
  <c r="AI2669" i="4"/>
  <c r="AJ2669" i="4"/>
  <c r="AK2669" i="4"/>
  <c r="AL2669" i="4"/>
  <c r="AN2669" i="4"/>
  <c r="AO2669" i="4"/>
  <c r="AP2669" i="4"/>
  <c r="AR2669" i="4"/>
  <c r="D2670" i="4"/>
  <c r="E2670" i="4"/>
  <c r="F2670" i="4"/>
  <c r="G2670" i="4"/>
  <c r="H2670" i="4"/>
  <c r="I2670" i="4"/>
  <c r="O2670" i="4"/>
  <c r="AI2670" i="4"/>
  <c r="AJ2670" i="4"/>
  <c r="AK2670" i="4"/>
  <c r="AL2670" i="4"/>
  <c r="AN2670" i="4"/>
  <c r="AO2670" i="4"/>
  <c r="AP2670" i="4"/>
  <c r="AR2670" i="4"/>
  <c r="D2671" i="4"/>
  <c r="E2671" i="4"/>
  <c r="F2671" i="4"/>
  <c r="G2671" i="4"/>
  <c r="H2671" i="4"/>
  <c r="I2671" i="4"/>
  <c r="O2671" i="4"/>
  <c r="AI2671" i="4"/>
  <c r="AJ2671" i="4"/>
  <c r="AK2671" i="4"/>
  <c r="AL2671" i="4"/>
  <c r="AN2671" i="4"/>
  <c r="AO2671" i="4"/>
  <c r="AP2671" i="4"/>
  <c r="AR2671" i="4"/>
  <c r="D2672" i="4"/>
  <c r="E2672" i="4"/>
  <c r="F2672" i="4"/>
  <c r="G2672" i="4"/>
  <c r="H2672" i="4"/>
  <c r="I2672" i="4"/>
  <c r="O2672" i="4"/>
  <c r="AI2672" i="4"/>
  <c r="AJ2672" i="4"/>
  <c r="AK2672" i="4"/>
  <c r="AL2672" i="4"/>
  <c r="AN2672" i="4"/>
  <c r="AO2672" i="4"/>
  <c r="AP2672" i="4"/>
  <c r="AR2672" i="4"/>
  <c r="D2673" i="4"/>
  <c r="E2673" i="4"/>
  <c r="F2673" i="4"/>
  <c r="G2673" i="4"/>
  <c r="H2673" i="4"/>
  <c r="I2673" i="4"/>
  <c r="O2673" i="4"/>
  <c r="AI2673" i="4"/>
  <c r="AJ2673" i="4"/>
  <c r="AK2673" i="4"/>
  <c r="AL2673" i="4"/>
  <c r="AN2673" i="4"/>
  <c r="AO2673" i="4"/>
  <c r="AP2673" i="4"/>
  <c r="AR2673" i="4"/>
  <c r="D2674" i="4"/>
  <c r="E2674" i="4"/>
  <c r="F2674" i="4"/>
  <c r="G2674" i="4"/>
  <c r="H2674" i="4"/>
  <c r="I2674" i="4"/>
  <c r="O2674" i="4"/>
  <c r="AI2674" i="4"/>
  <c r="AJ2674" i="4"/>
  <c r="AK2674" i="4"/>
  <c r="AL2674" i="4"/>
  <c r="AN2674" i="4"/>
  <c r="AO2674" i="4"/>
  <c r="AP2674" i="4"/>
  <c r="AR2674" i="4"/>
  <c r="D2675" i="4"/>
  <c r="E2675" i="4"/>
  <c r="F2675" i="4"/>
  <c r="G2675" i="4"/>
  <c r="H2675" i="4"/>
  <c r="I2675" i="4"/>
  <c r="O2675" i="4"/>
  <c r="AI2675" i="4"/>
  <c r="AJ2675" i="4"/>
  <c r="AK2675" i="4"/>
  <c r="AL2675" i="4"/>
  <c r="AN2675" i="4"/>
  <c r="AO2675" i="4"/>
  <c r="AP2675" i="4"/>
  <c r="AR2675" i="4"/>
  <c r="D2676" i="4"/>
  <c r="E2676" i="4"/>
  <c r="F2676" i="4"/>
  <c r="G2676" i="4"/>
  <c r="H2676" i="4"/>
  <c r="I2676" i="4"/>
  <c r="O2676" i="4"/>
  <c r="AI2676" i="4"/>
  <c r="AJ2676" i="4"/>
  <c r="AK2676" i="4"/>
  <c r="AL2676" i="4"/>
  <c r="AN2676" i="4"/>
  <c r="AO2676" i="4"/>
  <c r="AP2676" i="4"/>
  <c r="AR2676" i="4"/>
  <c r="D2677" i="4"/>
  <c r="E2677" i="4"/>
  <c r="F2677" i="4"/>
  <c r="G2677" i="4"/>
  <c r="H2677" i="4"/>
  <c r="I2677" i="4"/>
  <c r="O2677" i="4"/>
  <c r="AI2677" i="4"/>
  <c r="AJ2677" i="4"/>
  <c r="AK2677" i="4"/>
  <c r="AL2677" i="4"/>
  <c r="AN2677" i="4"/>
  <c r="AO2677" i="4"/>
  <c r="AP2677" i="4"/>
  <c r="AR2677" i="4"/>
  <c r="D2678" i="4"/>
  <c r="E2678" i="4"/>
  <c r="F2678" i="4"/>
  <c r="G2678" i="4"/>
  <c r="H2678" i="4"/>
  <c r="I2678" i="4"/>
  <c r="O2678" i="4"/>
  <c r="AI2678" i="4"/>
  <c r="AJ2678" i="4"/>
  <c r="AK2678" i="4"/>
  <c r="AL2678" i="4"/>
  <c r="AN2678" i="4"/>
  <c r="AO2678" i="4"/>
  <c r="AP2678" i="4"/>
  <c r="AR2678" i="4"/>
  <c r="D2679" i="4"/>
  <c r="E2679" i="4"/>
  <c r="F2679" i="4"/>
  <c r="G2679" i="4"/>
  <c r="H2679" i="4"/>
  <c r="I2679" i="4"/>
  <c r="O2679" i="4"/>
  <c r="AI2679" i="4"/>
  <c r="AJ2679" i="4"/>
  <c r="AK2679" i="4"/>
  <c r="AL2679" i="4"/>
  <c r="AN2679" i="4"/>
  <c r="AO2679" i="4"/>
  <c r="AP2679" i="4"/>
  <c r="AR2679" i="4"/>
  <c r="D2680" i="4"/>
  <c r="E2680" i="4"/>
  <c r="F2680" i="4"/>
  <c r="G2680" i="4"/>
  <c r="H2680" i="4"/>
  <c r="I2680" i="4"/>
  <c r="O2680" i="4"/>
  <c r="AI2680" i="4"/>
  <c r="AJ2680" i="4"/>
  <c r="AK2680" i="4"/>
  <c r="AL2680" i="4"/>
  <c r="AN2680" i="4"/>
  <c r="AO2680" i="4"/>
  <c r="AP2680" i="4"/>
  <c r="AR2680" i="4"/>
  <c r="D2681" i="4"/>
  <c r="E2681" i="4"/>
  <c r="F2681" i="4"/>
  <c r="G2681" i="4"/>
  <c r="H2681" i="4"/>
  <c r="I2681" i="4"/>
  <c r="O2681" i="4"/>
  <c r="AI2681" i="4"/>
  <c r="AJ2681" i="4"/>
  <c r="AK2681" i="4"/>
  <c r="AL2681" i="4"/>
  <c r="AN2681" i="4"/>
  <c r="AO2681" i="4"/>
  <c r="AP2681" i="4"/>
  <c r="AR2681" i="4"/>
  <c r="D2682" i="4"/>
  <c r="E2682" i="4"/>
  <c r="F2682" i="4"/>
  <c r="G2682" i="4"/>
  <c r="H2682" i="4"/>
  <c r="I2682" i="4"/>
  <c r="O2682" i="4"/>
  <c r="AI2682" i="4"/>
  <c r="AJ2682" i="4"/>
  <c r="AK2682" i="4"/>
  <c r="AL2682" i="4"/>
  <c r="AN2682" i="4"/>
  <c r="AO2682" i="4"/>
  <c r="AP2682" i="4"/>
  <c r="AR2682" i="4"/>
  <c r="D2683" i="4"/>
  <c r="E2683" i="4"/>
  <c r="F2683" i="4"/>
  <c r="G2683" i="4"/>
  <c r="H2683" i="4"/>
  <c r="I2683" i="4"/>
  <c r="O2683" i="4"/>
  <c r="AI2683" i="4"/>
  <c r="AJ2683" i="4"/>
  <c r="AK2683" i="4"/>
  <c r="AL2683" i="4"/>
  <c r="AN2683" i="4"/>
  <c r="AO2683" i="4"/>
  <c r="AP2683" i="4"/>
  <c r="AR2683" i="4"/>
  <c r="D2684" i="4"/>
  <c r="E2684" i="4"/>
  <c r="F2684" i="4"/>
  <c r="G2684" i="4"/>
  <c r="H2684" i="4"/>
  <c r="I2684" i="4"/>
  <c r="O2684" i="4"/>
  <c r="AI2684" i="4"/>
  <c r="AJ2684" i="4"/>
  <c r="AK2684" i="4"/>
  <c r="AL2684" i="4"/>
  <c r="AN2684" i="4"/>
  <c r="AO2684" i="4"/>
  <c r="AP2684" i="4"/>
  <c r="AR2684" i="4"/>
  <c r="D2685" i="4"/>
  <c r="E2685" i="4"/>
  <c r="F2685" i="4"/>
  <c r="G2685" i="4"/>
  <c r="H2685" i="4"/>
  <c r="I2685" i="4"/>
  <c r="O2685" i="4"/>
  <c r="AI2685" i="4"/>
  <c r="AJ2685" i="4"/>
  <c r="AK2685" i="4"/>
  <c r="AL2685" i="4"/>
  <c r="AN2685" i="4"/>
  <c r="AO2685" i="4"/>
  <c r="AP2685" i="4"/>
  <c r="AR2685" i="4"/>
  <c r="D2686" i="4"/>
  <c r="E2686" i="4"/>
  <c r="F2686" i="4"/>
  <c r="G2686" i="4"/>
  <c r="H2686" i="4"/>
  <c r="I2686" i="4"/>
  <c r="O2686" i="4"/>
  <c r="AI2686" i="4"/>
  <c r="AJ2686" i="4"/>
  <c r="AK2686" i="4"/>
  <c r="AL2686" i="4"/>
  <c r="AN2686" i="4"/>
  <c r="AO2686" i="4"/>
  <c r="AP2686" i="4"/>
  <c r="AR2686" i="4"/>
  <c r="D2687" i="4"/>
  <c r="E2687" i="4"/>
  <c r="F2687" i="4"/>
  <c r="G2687" i="4"/>
  <c r="H2687" i="4"/>
  <c r="I2687" i="4"/>
  <c r="O2687" i="4"/>
  <c r="AI2687" i="4"/>
  <c r="AJ2687" i="4"/>
  <c r="AK2687" i="4"/>
  <c r="AL2687" i="4"/>
  <c r="AN2687" i="4"/>
  <c r="AO2687" i="4"/>
  <c r="AP2687" i="4"/>
  <c r="AR2687" i="4"/>
  <c r="D2688" i="4"/>
  <c r="E2688" i="4"/>
  <c r="F2688" i="4"/>
  <c r="G2688" i="4"/>
  <c r="H2688" i="4"/>
  <c r="I2688" i="4"/>
  <c r="O2688" i="4"/>
  <c r="AI2688" i="4"/>
  <c r="AJ2688" i="4"/>
  <c r="AK2688" i="4"/>
  <c r="AL2688" i="4"/>
  <c r="AN2688" i="4"/>
  <c r="AO2688" i="4"/>
  <c r="AP2688" i="4"/>
  <c r="AR2688" i="4"/>
  <c r="D2689" i="4"/>
  <c r="E2689" i="4"/>
  <c r="F2689" i="4"/>
  <c r="G2689" i="4"/>
  <c r="H2689" i="4"/>
  <c r="I2689" i="4"/>
  <c r="O2689" i="4"/>
  <c r="AI2689" i="4"/>
  <c r="AJ2689" i="4"/>
  <c r="AK2689" i="4"/>
  <c r="AL2689" i="4"/>
  <c r="AN2689" i="4"/>
  <c r="AO2689" i="4"/>
  <c r="AP2689" i="4"/>
  <c r="AR2689" i="4"/>
  <c r="D2690" i="4"/>
  <c r="E2690" i="4"/>
  <c r="F2690" i="4"/>
  <c r="G2690" i="4"/>
  <c r="H2690" i="4"/>
  <c r="I2690" i="4"/>
  <c r="O2690" i="4"/>
  <c r="AI2690" i="4"/>
  <c r="AJ2690" i="4"/>
  <c r="AK2690" i="4"/>
  <c r="AL2690" i="4"/>
  <c r="AN2690" i="4"/>
  <c r="AO2690" i="4"/>
  <c r="AP2690" i="4"/>
  <c r="AR2690" i="4"/>
  <c r="D2691" i="4"/>
  <c r="E2691" i="4"/>
  <c r="F2691" i="4"/>
  <c r="G2691" i="4"/>
  <c r="H2691" i="4"/>
  <c r="I2691" i="4"/>
  <c r="O2691" i="4"/>
  <c r="AI2691" i="4"/>
  <c r="AJ2691" i="4"/>
  <c r="AK2691" i="4"/>
  <c r="AL2691" i="4"/>
  <c r="AN2691" i="4"/>
  <c r="AO2691" i="4"/>
  <c r="AP2691" i="4"/>
  <c r="AR2691" i="4"/>
  <c r="D2692" i="4"/>
  <c r="E2692" i="4"/>
  <c r="F2692" i="4"/>
  <c r="G2692" i="4"/>
  <c r="H2692" i="4"/>
  <c r="I2692" i="4"/>
  <c r="O2692" i="4"/>
  <c r="AI2692" i="4"/>
  <c r="AJ2692" i="4"/>
  <c r="AK2692" i="4"/>
  <c r="AL2692" i="4"/>
  <c r="AN2692" i="4"/>
  <c r="AO2692" i="4"/>
  <c r="AP2692" i="4"/>
  <c r="AR2692" i="4"/>
  <c r="D2693" i="4"/>
  <c r="E2693" i="4"/>
  <c r="F2693" i="4"/>
  <c r="G2693" i="4"/>
  <c r="H2693" i="4"/>
  <c r="I2693" i="4"/>
  <c r="O2693" i="4"/>
  <c r="AI2693" i="4"/>
  <c r="AJ2693" i="4"/>
  <c r="AK2693" i="4"/>
  <c r="AL2693" i="4"/>
  <c r="AN2693" i="4"/>
  <c r="AO2693" i="4"/>
  <c r="AP2693" i="4"/>
  <c r="AR2693" i="4"/>
  <c r="D2694" i="4"/>
  <c r="E2694" i="4"/>
  <c r="F2694" i="4"/>
  <c r="G2694" i="4"/>
  <c r="H2694" i="4"/>
  <c r="I2694" i="4"/>
  <c r="O2694" i="4"/>
  <c r="AI2694" i="4"/>
  <c r="AJ2694" i="4"/>
  <c r="AK2694" i="4"/>
  <c r="AL2694" i="4"/>
  <c r="AN2694" i="4"/>
  <c r="AO2694" i="4"/>
  <c r="AP2694" i="4"/>
  <c r="AR2694" i="4"/>
  <c r="D2695" i="4"/>
  <c r="E2695" i="4"/>
  <c r="F2695" i="4"/>
  <c r="G2695" i="4"/>
  <c r="H2695" i="4"/>
  <c r="I2695" i="4"/>
  <c r="O2695" i="4"/>
  <c r="AI2695" i="4"/>
  <c r="AJ2695" i="4"/>
  <c r="AK2695" i="4"/>
  <c r="AL2695" i="4"/>
  <c r="AN2695" i="4"/>
  <c r="AO2695" i="4"/>
  <c r="AP2695" i="4"/>
  <c r="AR2695" i="4"/>
  <c r="D2696" i="4"/>
  <c r="E2696" i="4"/>
  <c r="F2696" i="4"/>
  <c r="G2696" i="4"/>
  <c r="H2696" i="4"/>
  <c r="I2696" i="4"/>
  <c r="O2696" i="4"/>
  <c r="AI2696" i="4"/>
  <c r="AJ2696" i="4"/>
  <c r="AK2696" i="4"/>
  <c r="AL2696" i="4"/>
  <c r="AN2696" i="4"/>
  <c r="AO2696" i="4"/>
  <c r="AP2696" i="4"/>
  <c r="AR2696" i="4"/>
  <c r="D2697" i="4"/>
  <c r="E2697" i="4"/>
  <c r="F2697" i="4"/>
  <c r="G2697" i="4"/>
  <c r="H2697" i="4"/>
  <c r="I2697" i="4"/>
  <c r="O2697" i="4"/>
  <c r="AI2697" i="4"/>
  <c r="AJ2697" i="4"/>
  <c r="AK2697" i="4"/>
  <c r="AL2697" i="4"/>
  <c r="AN2697" i="4"/>
  <c r="AO2697" i="4"/>
  <c r="AP2697" i="4"/>
  <c r="AR2697" i="4"/>
  <c r="D2698" i="4"/>
  <c r="E2698" i="4"/>
  <c r="F2698" i="4"/>
  <c r="G2698" i="4"/>
  <c r="H2698" i="4"/>
  <c r="I2698" i="4"/>
  <c r="O2698" i="4"/>
  <c r="AI2698" i="4"/>
  <c r="AJ2698" i="4"/>
  <c r="AK2698" i="4"/>
  <c r="AL2698" i="4"/>
  <c r="AN2698" i="4"/>
  <c r="AO2698" i="4"/>
  <c r="AP2698" i="4"/>
  <c r="AR2698" i="4"/>
  <c r="D2699" i="4"/>
  <c r="E2699" i="4"/>
  <c r="F2699" i="4"/>
  <c r="G2699" i="4"/>
  <c r="H2699" i="4"/>
  <c r="I2699" i="4"/>
  <c r="O2699" i="4"/>
  <c r="AI2699" i="4"/>
  <c r="AJ2699" i="4"/>
  <c r="AK2699" i="4"/>
  <c r="AL2699" i="4"/>
  <c r="AN2699" i="4"/>
  <c r="AO2699" i="4"/>
  <c r="AP2699" i="4"/>
  <c r="AR2699" i="4"/>
  <c r="D2700" i="4"/>
  <c r="E2700" i="4"/>
  <c r="F2700" i="4"/>
  <c r="G2700" i="4"/>
  <c r="H2700" i="4"/>
  <c r="I2700" i="4"/>
  <c r="O2700" i="4"/>
  <c r="AI2700" i="4"/>
  <c r="AJ2700" i="4"/>
  <c r="AK2700" i="4"/>
  <c r="AL2700" i="4"/>
  <c r="AN2700" i="4"/>
  <c r="AO2700" i="4"/>
  <c r="AP2700" i="4"/>
  <c r="AR2700" i="4"/>
  <c r="D2701" i="4"/>
  <c r="E2701" i="4"/>
  <c r="F2701" i="4"/>
  <c r="G2701" i="4"/>
  <c r="H2701" i="4"/>
  <c r="I2701" i="4"/>
  <c r="O2701" i="4"/>
  <c r="AI2701" i="4"/>
  <c r="AJ2701" i="4"/>
  <c r="AK2701" i="4"/>
  <c r="AL2701" i="4"/>
  <c r="AN2701" i="4"/>
  <c r="AO2701" i="4"/>
  <c r="AP2701" i="4"/>
  <c r="AR2701" i="4"/>
  <c r="D2702" i="4"/>
  <c r="E2702" i="4"/>
  <c r="F2702" i="4"/>
  <c r="G2702" i="4"/>
  <c r="H2702" i="4"/>
  <c r="I2702" i="4"/>
  <c r="O2702" i="4"/>
  <c r="AI2702" i="4"/>
  <c r="AJ2702" i="4"/>
  <c r="AK2702" i="4"/>
  <c r="AL2702" i="4"/>
  <c r="AN2702" i="4"/>
  <c r="AO2702" i="4"/>
  <c r="AP2702" i="4"/>
  <c r="AR2702" i="4"/>
  <c r="D2703" i="4"/>
  <c r="E2703" i="4"/>
  <c r="F2703" i="4"/>
  <c r="G2703" i="4"/>
  <c r="H2703" i="4"/>
  <c r="I2703" i="4"/>
  <c r="O2703" i="4"/>
  <c r="AI2703" i="4"/>
  <c r="AJ2703" i="4"/>
  <c r="AK2703" i="4"/>
  <c r="AL2703" i="4"/>
  <c r="AN2703" i="4"/>
  <c r="AO2703" i="4"/>
  <c r="AP2703" i="4"/>
  <c r="AR2703" i="4"/>
  <c r="D2704" i="4"/>
  <c r="E2704" i="4"/>
  <c r="F2704" i="4"/>
  <c r="G2704" i="4"/>
  <c r="H2704" i="4"/>
  <c r="I2704" i="4"/>
  <c r="K2704" i="4"/>
  <c r="L2704" i="4"/>
  <c r="M2704" i="4"/>
  <c r="O2704" i="4"/>
  <c r="AI2704" i="4"/>
  <c r="AJ2704" i="4"/>
  <c r="AK2704" i="4"/>
  <c r="AL2704" i="4"/>
  <c r="AN2704" i="4"/>
  <c r="AO2704" i="4"/>
  <c r="AP2704" i="4"/>
  <c r="AR2704" i="4"/>
  <c r="D2705" i="4"/>
  <c r="E2705" i="4"/>
  <c r="F2705" i="4"/>
  <c r="G2705" i="4"/>
  <c r="H2705" i="4"/>
  <c r="I2705" i="4"/>
  <c r="O2705" i="4"/>
  <c r="AI2705" i="4"/>
  <c r="AJ2705" i="4"/>
  <c r="AK2705" i="4"/>
  <c r="AL2705" i="4"/>
  <c r="AN2705" i="4"/>
  <c r="AO2705" i="4"/>
  <c r="AP2705" i="4"/>
  <c r="AR2705" i="4"/>
  <c r="D2706" i="4"/>
  <c r="E2706" i="4"/>
  <c r="F2706" i="4"/>
  <c r="G2706" i="4"/>
  <c r="H2706" i="4"/>
  <c r="I2706" i="4"/>
  <c r="O2706" i="4"/>
  <c r="AI2706" i="4"/>
  <c r="AJ2706" i="4"/>
  <c r="AK2706" i="4"/>
  <c r="AL2706" i="4"/>
  <c r="AN2706" i="4"/>
  <c r="AO2706" i="4"/>
  <c r="AP2706" i="4"/>
  <c r="AR2706" i="4"/>
  <c r="D2707" i="4"/>
  <c r="E2707" i="4"/>
  <c r="F2707" i="4"/>
  <c r="G2707" i="4"/>
  <c r="H2707" i="4"/>
  <c r="I2707" i="4"/>
  <c r="O2707" i="4"/>
  <c r="AI2707" i="4"/>
  <c r="AJ2707" i="4"/>
  <c r="AK2707" i="4"/>
  <c r="AL2707" i="4"/>
  <c r="AN2707" i="4"/>
  <c r="AO2707" i="4"/>
  <c r="AP2707" i="4"/>
  <c r="AR2707" i="4"/>
  <c r="D2708" i="4"/>
  <c r="E2708" i="4"/>
  <c r="F2708" i="4"/>
  <c r="G2708" i="4"/>
  <c r="H2708" i="4"/>
  <c r="I2708" i="4"/>
  <c r="O2708" i="4"/>
  <c r="AI2708" i="4"/>
  <c r="AJ2708" i="4"/>
  <c r="AK2708" i="4"/>
  <c r="AL2708" i="4"/>
  <c r="AN2708" i="4"/>
  <c r="AO2708" i="4"/>
  <c r="AP2708" i="4"/>
  <c r="AR2708" i="4"/>
  <c r="D2709" i="4"/>
  <c r="E2709" i="4"/>
  <c r="F2709" i="4"/>
  <c r="G2709" i="4"/>
  <c r="H2709" i="4"/>
  <c r="I2709" i="4"/>
  <c r="O2709" i="4"/>
  <c r="AI2709" i="4"/>
  <c r="AJ2709" i="4"/>
  <c r="AK2709" i="4"/>
  <c r="AL2709" i="4"/>
  <c r="AN2709" i="4"/>
  <c r="AO2709" i="4"/>
  <c r="AP2709" i="4"/>
  <c r="AR2709" i="4"/>
  <c r="D2710" i="4"/>
  <c r="E2710" i="4"/>
  <c r="F2710" i="4"/>
  <c r="G2710" i="4"/>
  <c r="H2710" i="4"/>
  <c r="I2710" i="4"/>
  <c r="O2710" i="4"/>
  <c r="AI2710" i="4"/>
  <c r="AJ2710" i="4"/>
  <c r="AK2710" i="4"/>
  <c r="AL2710" i="4"/>
  <c r="AN2710" i="4"/>
  <c r="AO2710" i="4"/>
  <c r="AP2710" i="4"/>
  <c r="AR2710" i="4"/>
  <c r="D2711" i="4"/>
  <c r="E2711" i="4"/>
  <c r="F2711" i="4"/>
  <c r="G2711" i="4"/>
  <c r="H2711" i="4"/>
  <c r="I2711" i="4"/>
  <c r="O2711" i="4"/>
  <c r="AI2711" i="4"/>
  <c r="AJ2711" i="4"/>
  <c r="AK2711" i="4"/>
  <c r="AL2711" i="4"/>
  <c r="AN2711" i="4"/>
  <c r="AO2711" i="4"/>
  <c r="AP2711" i="4"/>
  <c r="AR2711" i="4"/>
  <c r="D2712" i="4"/>
  <c r="E2712" i="4"/>
  <c r="F2712" i="4"/>
  <c r="G2712" i="4"/>
  <c r="H2712" i="4"/>
  <c r="I2712" i="4"/>
  <c r="O2712" i="4"/>
  <c r="AI2712" i="4"/>
  <c r="AJ2712" i="4"/>
  <c r="AK2712" i="4"/>
  <c r="AL2712" i="4"/>
  <c r="AN2712" i="4"/>
  <c r="AO2712" i="4"/>
  <c r="AP2712" i="4"/>
  <c r="AR2712" i="4"/>
  <c r="D2713" i="4"/>
  <c r="E2713" i="4"/>
  <c r="F2713" i="4"/>
  <c r="G2713" i="4"/>
  <c r="H2713" i="4"/>
  <c r="I2713" i="4"/>
  <c r="O2713" i="4"/>
  <c r="AI2713" i="4"/>
  <c r="AJ2713" i="4"/>
  <c r="AK2713" i="4"/>
  <c r="AL2713" i="4"/>
  <c r="AN2713" i="4"/>
  <c r="AO2713" i="4"/>
  <c r="AP2713" i="4"/>
  <c r="AR2713" i="4"/>
  <c r="D2714" i="4"/>
  <c r="E2714" i="4"/>
  <c r="F2714" i="4"/>
  <c r="G2714" i="4"/>
  <c r="H2714" i="4"/>
  <c r="I2714" i="4"/>
  <c r="O2714" i="4"/>
  <c r="AI2714" i="4"/>
  <c r="AJ2714" i="4"/>
  <c r="AK2714" i="4"/>
  <c r="AL2714" i="4"/>
  <c r="AN2714" i="4"/>
  <c r="AO2714" i="4"/>
  <c r="AP2714" i="4"/>
  <c r="AR2714" i="4"/>
  <c r="D2715" i="4"/>
  <c r="E2715" i="4"/>
  <c r="F2715" i="4"/>
  <c r="G2715" i="4"/>
  <c r="H2715" i="4"/>
  <c r="I2715" i="4"/>
  <c r="O2715" i="4"/>
  <c r="AI2715" i="4"/>
  <c r="AJ2715" i="4"/>
  <c r="AK2715" i="4"/>
  <c r="AL2715" i="4"/>
  <c r="AN2715" i="4"/>
  <c r="AO2715" i="4"/>
  <c r="AP2715" i="4"/>
  <c r="AR2715" i="4"/>
  <c r="D2716" i="4"/>
  <c r="E2716" i="4"/>
  <c r="F2716" i="4"/>
  <c r="G2716" i="4"/>
  <c r="H2716" i="4"/>
  <c r="I2716" i="4"/>
  <c r="O2716" i="4"/>
  <c r="AI2716" i="4"/>
  <c r="AJ2716" i="4"/>
  <c r="AK2716" i="4"/>
  <c r="AL2716" i="4"/>
  <c r="AN2716" i="4"/>
  <c r="AO2716" i="4"/>
  <c r="AP2716" i="4"/>
  <c r="AR2716" i="4"/>
  <c r="D2717" i="4"/>
  <c r="E2717" i="4"/>
  <c r="F2717" i="4"/>
  <c r="G2717" i="4"/>
  <c r="H2717" i="4"/>
  <c r="I2717" i="4"/>
  <c r="O2717" i="4"/>
  <c r="AI2717" i="4"/>
  <c r="AJ2717" i="4"/>
  <c r="AK2717" i="4"/>
  <c r="AL2717" i="4"/>
  <c r="AN2717" i="4"/>
  <c r="AO2717" i="4"/>
  <c r="AP2717" i="4"/>
  <c r="AR2717" i="4"/>
  <c r="D2718" i="4"/>
  <c r="E2718" i="4"/>
  <c r="F2718" i="4"/>
  <c r="G2718" i="4"/>
  <c r="H2718" i="4"/>
  <c r="I2718" i="4"/>
  <c r="O2718" i="4"/>
  <c r="AI2718" i="4"/>
  <c r="AJ2718" i="4"/>
  <c r="AK2718" i="4"/>
  <c r="AL2718" i="4"/>
  <c r="AN2718" i="4"/>
  <c r="AO2718" i="4"/>
  <c r="AP2718" i="4"/>
  <c r="AR2718" i="4"/>
  <c r="D2719" i="4"/>
  <c r="E2719" i="4"/>
  <c r="F2719" i="4"/>
  <c r="G2719" i="4"/>
  <c r="H2719" i="4"/>
  <c r="I2719" i="4"/>
  <c r="O2719" i="4"/>
  <c r="AI2719" i="4"/>
  <c r="AJ2719" i="4"/>
  <c r="AK2719" i="4"/>
  <c r="AL2719" i="4"/>
  <c r="AN2719" i="4"/>
  <c r="AO2719" i="4"/>
  <c r="AP2719" i="4"/>
  <c r="AR2719" i="4"/>
  <c r="D2720" i="4"/>
  <c r="E2720" i="4"/>
  <c r="F2720" i="4"/>
  <c r="G2720" i="4"/>
  <c r="H2720" i="4"/>
  <c r="I2720" i="4"/>
  <c r="O2720" i="4"/>
  <c r="AI2720" i="4"/>
  <c r="AJ2720" i="4"/>
  <c r="AK2720" i="4"/>
  <c r="AL2720" i="4"/>
  <c r="AN2720" i="4"/>
  <c r="AO2720" i="4"/>
  <c r="AP2720" i="4"/>
  <c r="AR2720" i="4"/>
  <c r="D2721" i="4"/>
  <c r="E2721" i="4"/>
  <c r="F2721" i="4"/>
  <c r="G2721" i="4"/>
  <c r="H2721" i="4"/>
  <c r="I2721" i="4"/>
  <c r="K2721" i="4"/>
  <c r="L2721" i="4"/>
  <c r="M2721" i="4"/>
  <c r="O2721" i="4"/>
  <c r="AI2721" i="4"/>
  <c r="AJ2721" i="4"/>
  <c r="AK2721" i="4"/>
  <c r="AL2721" i="4"/>
  <c r="AN2721" i="4"/>
  <c r="AO2721" i="4"/>
  <c r="AP2721" i="4"/>
  <c r="AR2721" i="4"/>
  <c r="D2726" i="4"/>
  <c r="E2726" i="4"/>
  <c r="F2726" i="4"/>
  <c r="G2726" i="4"/>
  <c r="H2726" i="4"/>
  <c r="I2726" i="4"/>
  <c r="K2726" i="4"/>
  <c r="L2726" i="4"/>
  <c r="M2726" i="4"/>
  <c r="O2726" i="4"/>
  <c r="AI2726" i="4"/>
  <c r="AJ2726" i="4"/>
  <c r="AK2726" i="4"/>
  <c r="AL2726" i="4"/>
  <c r="AN2726" i="4"/>
  <c r="AO2726" i="4"/>
  <c r="AP2726" i="4"/>
  <c r="AR2726" i="4"/>
  <c r="D2727" i="4"/>
  <c r="E2727" i="4"/>
  <c r="F2727" i="4"/>
  <c r="G2727" i="4"/>
  <c r="H2727" i="4"/>
  <c r="I2727" i="4"/>
  <c r="K2727" i="4"/>
  <c r="L2727" i="4"/>
  <c r="M2727" i="4"/>
  <c r="O2727" i="4"/>
  <c r="AI2727" i="4"/>
  <c r="AJ2727" i="4"/>
  <c r="AK2727" i="4"/>
  <c r="AL2727" i="4"/>
  <c r="AN2727" i="4"/>
  <c r="AO2727" i="4"/>
  <c r="AP2727" i="4"/>
  <c r="AR2727" i="4"/>
  <c r="D2728" i="4"/>
  <c r="E2728" i="4"/>
  <c r="F2728" i="4"/>
  <c r="G2728" i="4"/>
  <c r="H2728" i="4"/>
  <c r="I2728" i="4"/>
  <c r="K2728" i="4"/>
  <c r="L2728" i="4"/>
  <c r="M2728" i="4"/>
  <c r="O2728" i="4"/>
  <c r="AI2728" i="4"/>
  <c r="AJ2728" i="4"/>
  <c r="AK2728" i="4"/>
  <c r="AL2728" i="4"/>
  <c r="AN2728" i="4"/>
  <c r="AO2728" i="4"/>
  <c r="AP2728" i="4"/>
  <c r="AR2728" i="4"/>
  <c r="D2729" i="4"/>
  <c r="E2729" i="4"/>
  <c r="F2729" i="4"/>
  <c r="G2729" i="4"/>
  <c r="H2729" i="4"/>
  <c r="I2729" i="4"/>
  <c r="K2729" i="4"/>
  <c r="L2729" i="4"/>
  <c r="M2729" i="4"/>
  <c r="O2729" i="4"/>
  <c r="AI2729" i="4"/>
  <c r="AJ2729" i="4"/>
  <c r="AK2729" i="4"/>
  <c r="AL2729" i="4"/>
  <c r="AN2729" i="4"/>
  <c r="AO2729" i="4"/>
  <c r="AP2729" i="4"/>
  <c r="AR2729" i="4"/>
  <c r="D2730" i="4"/>
  <c r="E2730" i="4"/>
  <c r="F2730" i="4"/>
  <c r="G2730" i="4"/>
  <c r="H2730" i="4"/>
  <c r="I2730" i="4"/>
  <c r="K2730" i="4"/>
  <c r="L2730" i="4"/>
  <c r="M2730" i="4"/>
  <c r="O2730" i="4"/>
  <c r="AI2730" i="4"/>
  <c r="AJ2730" i="4"/>
  <c r="AK2730" i="4"/>
  <c r="AL2730" i="4"/>
  <c r="AN2730" i="4"/>
  <c r="AO2730" i="4"/>
  <c r="AP2730" i="4"/>
  <c r="AR2730" i="4"/>
  <c r="D2731" i="4"/>
  <c r="E2731" i="4"/>
  <c r="F2731" i="4"/>
  <c r="G2731" i="4"/>
  <c r="H2731" i="4"/>
  <c r="I2731" i="4"/>
  <c r="K2731" i="4"/>
  <c r="L2731" i="4"/>
  <c r="M2731" i="4"/>
  <c r="O2731" i="4"/>
  <c r="AI2731" i="4"/>
  <c r="AJ2731" i="4"/>
  <c r="AK2731" i="4"/>
  <c r="AL2731" i="4"/>
  <c r="AN2731" i="4"/>
  <c r="AO2731" i="4"/>
  <c r="AP2731" i="4"/>
  <c r="AR2731" i="4"/>
  <c r="D2732" i="4"/>
  <c r="E2732" i="4"/>
  <c r="F2732" i="4"/>
  <c r="G2732" i="4"/>
  <c r="H2732" i="4"/>
  <c r="I2732" i="4"/>
  <c r="K2732" i="4"/>
  <c r="L2732" i="4"/>
  <c r="M2732" i="4"/>
  <c r="O2732" i="4"/>
  <c r="AI2732" i="4"/>
  <c r="AJ2732" i="4"/>
  <c r="AK2732" i="4"/>
  <c r="AL2732" i="4"/>
  <c r="AN2732" i="4"/>
  <c r="AO2732" i="4"/>
  <c r="AP2732" i="4"/>
  <c r="AR2732" i="4"/>
  <c r="D2733" i="4"/>
  <c r="E2733" i="4"/>
  <c r="F2733" i="4"/>
  <c r="G2733" i="4"/>
  <c r="H2733" i="4"/>
  <c r="I2733" i="4"/>
  <c r="K2733" i="4"/>
  <c r="L2733" i="4"/>
  <c r="M2733" i="4"/>
  <c r="O2733" i="4"/>
  <c r="AI2733" i="4"/>
  <c r="AJ2733" i="4"/>
  <c r="AK2733" i="4"/>
  <c r="AL2733" i="4"/>
  <c r="AN2733" i="4"/>
  <c r="AO2733" i="4"/>
  <c r="AP2733" i="4"/>
  <c r="AR2733" i="4"/>
  <c r="D2734" i="4"/>
  <c r="E2734" i="4"/>
  <c r="F2734" i="4"/>
  <c r="G2734" i="4"/>
  <c r="H2734" i="4"/>
  <c r="I2734" i="4"/>
  <c r="K2734" i="4"/>
  <c r="L2734" i="4"/>
  <c r="M2734" i="4"/>
  <c r="O2734" i="4"/>
  <c r="AI2734" i="4"/>
  <c r="AJ2734" i="4"/>
  <c r="AK2734" i="4"/>
  <c r="AL2734" i="4"/>
  <c r="AN2734" i="4"/>
  <c r="AO2734" i="4"/>
  <c r="AP2734" i="4"/>
  <c r="AR2734" i="4"/>
  <c r="D2735" i="4"/>
  <c r="E2735" i="4"/>
  <c r="F2735" i="4"/>
  <c r="G2735" i="4"/>
  <c r="H2735" i="4"/>
  <c r="I2735" i="4"/>
  <c r="K2735" i="4"/>
  <c r="L2735" i="4"/>
  <c r="M2735" i="4"/>
  <c r="O2735" i="4"/>
  <c r="AI2735" i="4"/>
  <c r="AJ2735" i="4"/>
  <c r="AK2735" i="4"/>
  <c r="AL2735" i="4"/>
  <c r="AN2735" i="4"/>
  <c r="AO2735" i="4"/>
  <c r="AP2735" i="4"/>
  <c r="AR2735" i="4"/>
  <c r="D2736" i="4"/>
  <c r="E2736" i="4"/>
  <c r="F2736" i="4"/>
  <c r="G2736" i="4"/>
  <c r="H2736" i="4"/>
  <c r="I2736" i="4"/>
  <c r="K2736" i="4"/>
  <c r="L2736" i="4"/>
  <c r="M2736" i="4"/>
  <c r="O2736" i="4"/>
  <c r="AI2736" i="4"/>
  <c r="AJ2736" i="4"/>
  <c r="AK2736" i="4"/>
  <c r="AL2736" i="4"/>
  <c r="AN2736" i="4"/>
  <c r="AO2736" i="4"/>
  <c r="AP2736" i="4"/>
  <c r="AR2736" i="4"/>
  <c r="D2737" i="4"/>
  <c r="E2737" i="4"/>
  <c r="F2737" i="4"/>
  <c r="G2737" i="4"/>
  <c r="H2737" i="4"/>
  <c r="I2737" i="4"/>
  <c r="K2737" i="4"/>
  <c r="L2737" i="4"/>
  <c r="M2737" i="4"/>
  <c r="O2737" i="4"/>
  <c r="AI2737" i="4"/>
  <c r="AJ2737" i="4"/>
  <c r="AK2737" i="4"/>
  <c r="AL2737" i="4"/>
  <c r="AN2737" i="4"/>
  <c r="AO2737" i="4"/>
  <c r="AP2737" i="4"/>
  <c r="AR2737" i="4"/>
  <c r="D2738" i="4"/>
  <c r="E2738" i="4"/>
  <c r="F2738" i="4"/>
  <c r="G2738" i="4"/>
  <c r="H2738" i="4"/>
  <c r="I2738" i="4"/>
  <c r="K2738" i="4"/>
  <c r="L2738" i="4"/>
  <c r="M2738" i="4"/>
  <c r="O2738" i="4"/>
  <c r="AI2738" i="4"/>
  <c r="AJ2738" i="4"/>
  <c r="AK2738" i="4"/>
  <c r="AL2738" i="4"/>
  <c r="AN2738" i="4"/>
  <c r="AO2738" i="4"/>
  <c r="AP2738" i="4"/>
  <c r="AR2738" i="4"/>
  <c r="D2739" i="4"/>
  <c r="E2739" i="4"/>
  <c r="F2739" i="4"/>
  <c r="G2739" i="4"/>
  <c r="H2739" i="4"/>
  <c r="I2739" i="4"/>
  <c r="K2739" i="4"/>
  <c r="L2739" i="4"/>
  <c r="M2739" i="4"/>
  <c r="O2739" i="4"/>
  <c r="AI2739" i="4"/>
  <c r="AJ2739" i="4"/>
  <c r="AK2739" i="4"/>
  <c r="AL2739" i="4"/>
  <c r="AN2739" i="4"/>
  <c r="AO2739" i="4"/>
  <c r="AP2739" i="4"/>
  <c r="AR2739" i="4"/>
  <c r="D2740" i="4"/>
  <c r="E2740" i="4"/>
  <c r="F2740" i="4"/>
  <c r="G2740" i="4"/>
  <c r="H2740" i="4"/>
  <c r="I2740" i="4"/>
  <c r="K2740" i="4"/>
  <c r="L2740" i="4"/>
  <c r="M2740" i="4"/>
  <c r="O2740" i="4"/>
  <c r="AI2740" i="4"/>
  <c r="AJ2740" i="4"/>
  <c r="AK2740" i="4"/>
  <c r="AL2740" i="4"/>
  <c r="AN2740" i="4"/>
  <c r="AO2740" i="4"/>
  <c r="AP2740" i="4"/>
  <c r="AR2740" i="4"/>
  <c r="D2741" i="4"/>
  <c r="E2741" i="4"/>
  <c r="F2741" i="4"/>
  <c r="G2741" i="4"/>
  <c r="H2741" i="4"/>
  <c r="I2741" i="4"/>
  <c r="K2741" i="4"/>
  <c r="L2741" i="4"/>
  <c r="M2741" i="4"/>
  <c r="O2741" i="4"/>
  <c r="AI2741" i="4"/>
  <c r="AJ2741" i="4"/>
  <c r="AK2741" i="4"/>
  <c r="AL2741" i="4"/>
  <c r="AN2741" i="4"/>
  <c r="AO2741" i="4"/>
  <c r="AP2741" i="4"/>
  <c r="AR2741" i="4"/>
  <c r="D2742" i="4"/>
  <c r="E2742" i="4"/>
  <c r="F2742" i="4"/>
  <c r="G2742" i="4"/>
  <c r="H2742" i="4"/>
  <c r="I2742" i="4"/>
  <c r="K2742" i="4"/>
  <c r="L2742" i="4"/>
  <c r="M2742" i="4"/>
  <c r="O2742" i="4"/>
  <c r="AI2742" i="4"/>
  <c r="AJ2742" i="4"/>
  <c r="AK2742" i="4"/>
  <c r="AL2742" i="4"/>
  <c r="AN2742" i="4"/>
  <c r="AO2742" i="4"/>
  <c r="AP2742" i="4"/>
  <c r="AR2742" i="4"/>
  <c r="D2743" i="4"/>
  <c r="E2743" i="4"/>
  <c r="F2743" i="4"/>
  <c r="G2743" i="4"/>
  <c r="H2743" i="4"/>
  <c r="I2743" i="4"/>
  <c r="K2743" i="4"/>
  <c r="L2743" i="4"/>
  <c r="M2743" i="4"/>
  <c r="O2743" i="4"/>
  <c r="AI2743" i="4"/>
  <c r="AJ2743" i="4"/>
  <c r="AK2743" i="4"/>
  <c r="AL2743" i="4"/>
  <c r="AN2743" i="4"/>
  <c r="AO2743" i="4"/>
  <c r="AP2743" i="4"/>
  <c r="AR2743" i="4"/>
  <c r="D2744" i="4"/>
  <c r="E2744" i="4"/>
  <c r="F2744" i="4"/>
  <c r="G2744" i="4"/>
  <c r="H2744" i="4"/>
  <c r="I2744" i="4"/>
  <c r="K2744" i="4"/>
  <c r="L2744" i="4"/>
  <c r="M2744" i="4"/>
  <c r="O2744" i="4"/>
  <c r="AI2744" i="4"/>
  <c r="AJ2744" i="4"/>
  <c r="AK2744" i="4"/>
  <c r="AL2744" i="4"/>
  <c r="AN2744" i="4"/>
  <c r="AO2744" i="4"/>
  <c r="AP2744" i="4"/>
  <c r="AR2744" i="4"/>
  <c r="D2745" i="4"/>
  <c r="E2745" i="4"/>
  <c r="F2745" i="4"/>
  <c r="G2745" i="4"/>
  <c r="H2745" i="4"/>
  <c r="I2745" i="4"/>
  <c r="K2745" i="4"/>
  <c r="L2745" i="4"/>
  <c r="M2745" i="4"/>
  <c r="O2745" i="4"/>
  <c r="AI2745" i="4"/>
  <c r="AJ2745" i="4"/>
  <c r="AK2745" i="4"/>
  <c r="AL2745" i="4"/>
  <c r="AN2745" i="4"/>
  <c r="AO2745" i="4"/>
  <c r="AP2745" i="4"/>
  <c r="AR2745" i="4"/>
  <c r="D2746" i="4"/>
  <c r="E2746" i="4"/>
  <c r="F2746" i="4"/>
  <c r="G2746" i="4"/>
  <c r="H2746" i="4"/>
  <c r="I2746" i="4"/>
  <c r="K2746" i="4"/>
  <c r="L2746" i="4"/>
  <c r="M2746" i="4"/>
  <c r="O2746" i="4"/>
  <c r="AI2746" i="4"/>
  <c r="AJ2746" i="4"/>
  <c r="AK2746" i="4"/>
  <c r="AL2746" i="4"/>
  <c r="AN2746" i="4"/>
  <c r="AO2746" i="4"/>
  <c r="AP2746" i="4"/>
  <c r="AR2746" i="4"/>
  <c r="D2747" i="4"/>
  <c r="E2747" i="4"/>
  <c r="F2747" i="4"/>
  <c r="G2747" i="4"/>
  <c r="H2747" i="4"/>
  <c r="I2747" i="4"/>
  <c r="K2747" i="4"/>
  <c r="L2747" i="4"/>
  <c r="M2747" i="4"/>
  <c r="O2747" i="4"/>
  <c r="AI2747" i="4"/>
  <c r="AJ2747" i="4"/>
  <c r="AK2747" i="4"/>
  <c r="AL2747" i="4"/>
  <c r="AN2747" i="4"/>
  <c r="AO2747" i="4"/>
  <c r="AP2747" i="4"/>
  <c r="AR2747" i="4"/>
  <c r="D2748" i="4"/>
  <c r="E2748" i="4"/>
  <c r="F2748" i="4"/>
  <c r="G2748" i="4"/>
  <c r="H2748" i="4"/>
  <c r="I2748" i="4"/>
  <c r="K2748" i="4"/>
  <c r="L2748" i="4"/>
  <c r="M2748" i="4"/>
  <c r="O2748" i="4"/>
  <c r="AI2748" i="4"/>
  <c r="AJ2748" i="4"/>
  <c r="AK2748" i="4"/>
  <c r="AL2748" i="4"/>
  <c r="AN2748" i="4"/>
  <c r="AO2748" i="4"/>
  <c r="AP2748" i="4"/>
  <c r="AR2748" i="4"/>
  <c r="D2749" i="4"/>
  <c r="E2749" i="4"/>
  <c r="F2749" i="4"/>
  <c r="G2749" i="4"/>
  <c r="H2749" i="4"/>
  <c r="I2749" i="4"/>
  <c r="K2749" i="4"/>
  <c r="L2749" i="4"/>
  <c r="M2749" i="4"/>
  <c r="O2749" i="4"/>
  <c r="AI2749" i="4"/>
  <c r="AJ2749" i="4"/>
  <c r="AK2749" i="4"/>
  <c r="AL2749" i="4"/>
  <c r="AN2749" i="4"/>
  <c r="AO2749" i="4"/>
  <c r="AP2749" i="4"/>
  <c r="AR2749" i="4"/>
  <c r="D2750" i="4"/>
  <c r="E2750" i="4"/>
  <c r="F2750" i="4"/>
  <c r="G2750" i="4"/>
  <c r="H2750" i="4"/>
  <c r="I2750" i="4"/>
  <c r="K2750" i="4"/>
  <c r="L2750" i="4"/>
  <c r="M2750" i="4"/>
  <c r="O2750" i="4"/>
  <c r="AI2750" i="4"/>
  <c r="AJ2750" i="4"/>
  <c r="AK2750" i="4"/>
  <c r="AL2750" i="4"/>
  <c r="AN2750" i="4"/>
  <c r="AO2750" i="4"/>
  <c r="AP2750" i="4"/>
  <c r="AR2750" i="4"/>
  <c r="D2751" i="4"/>
  <c r="E2751" i="4"/>
  <c r="F2751" i="4"/>
  <c r="G2751" i="4"/>
  <c r="H2751" i="4"/>
  <c r="I2751" i="4"/>
  <c r="K2751" i="4"/>
  <c r="L2751" i="4"/>
  <c r="M2751" i="4"/>
  <c r="O2751" i="4"/>
  <c r="AI2751" i="4"/>
  <c r="AJ2751" i="4"/>
  <c r="AK2751" i="4"/>
  <c r="AL2751" i="4"/>
  <c r="AN2751" i="4"/>
  <c r="AO2751" i="4"/>
  <c r="AP2751" i="4"/>
  <c r="AR2751" i="4"/>
  <c r="D2752" i="4"/>
  <c r="E2752" i="4"/>
  <c r="F2752" i="4"/>
  <c r="G2752" i="4"/>
  <c r="H2752" i="4"/>
  <c r="I2752" i="4"/>
  <c r="K2752" i="4"/>
  <c r="L2752" i="4"/>
  <c r="M2752" i="4"/>
  <c r="O2752" i="4"/>
  <c r="AI2752" i="4"/>
  <c r="AJ2752" i="4"/>
  <c r="AK2752" i="4"/>
  <c r="AL2752" i="4"/>
  <c r="AN2752" i="4"/>
  <c r="AO2752" i="4"/>
  <c r="AP2752" i="4"/>
  <c r="AR2752" i="4"/>
  <c r="D2753" i="4"/>
  <c r="E2753" i="4"/>
  <c r="F2753" i="4"/>
  <c r="G2753" i="4"/>
  <c r="H2753" i="4"/>
  <c r="I2753" i="4"/>
  <c r="K2753" i="4"/>
  <c r="L2753" i="4"/>
  <c r="M2753" i="4"/>
  <c r="O2753" i="4"/>
  <c r="AI2753" i="4"/>
  <c r="AJ2753" i="4"/>
  <c r="AK2753" i="4"/>
  <c r="AL2753" i="4"/>
  <c r="AN2753" i="4"/>
  <c r="AO2753" i="4"/>
  <c r="AP2753" i="4"/>
  <c r="AR2753" i="4"/>
  <c r="D2754" i="4"/>
  <c r="E2754" i="4"/>
  <c r="F2754" i="4"/>
  <c r="G2754" i="4"/>
  <c r="H2754" i="4"/>
  <c r="I2754" i="4"/>
  <c r="K2754" i="4"/>
  <c r="L2754" i="4"/>
  <c r="M2754" i="4"/>
  <c r="O2754" i="4"/>
  <c r="AI2754" i="4"/>
  <c r="AJ2754" i="4"/>
  <c r="AK2754" i="4"/>
  <c r="AL2754" i="4"/>
  <c r="AN2754" i="4"/>
  <c r="AO2754" i="4"/>
  <c r="AP2754" i="4"/>
  <c r="AR2754" i="4"/>
  <c r="D2755" i="4"/>
  <c r="E2755" i="4"/>
  <c r="F2755" i="4"/>
  <c r="G2755" i="4"/>
  <c r="H2755" i="4"/>
  <c r="I2755" i="4"/>
  <c r="K2755" i="4"/>
  <c r="L2755" i="4"/>
  <c r="M2755" i="4"/>
  <c r="O2755" i="4"/>
  <c r="AI2755" i="4"/>
  <c r="AJ2755" i="4"/>
  <c r="AK2755" i="4"/>
  <c r="AL2755" i="4"/>
  <c r="AN2755" i="4"/>
  <c r="AO2755" i="4"/>
  <c r="AP2755" i="4"/>
  <c r="AR2755" i="4"/>
  <c r="D2756" i="4"/>
  <c r="E2756" i="4"/>
  <c r="F2756" i="4"/>
  <c r="G2756" i="4"/>
  <c r="H2756" i="4"/>
  <c r="I2756" i="4"/>
  <c r="K2756" i="4"/>
  <c r="L2756" i="4"/>
  <c r="M2756" i="4"/>
  <c r="O2756" i="4"/>
  <c r="AI2756" i="4"/>
  <c r="AJ2756" i="4"/>
  <c r="AK2756" i="4"/>
  <c r="AL2756" i="4"/>
  <c r="AN2756" i="4"/>
  <c r="AO2756" i="4"/>
  <c r="AP2756" i="4"/>
  <c r="AR2756" i="4"/>
  <c r="D2757" i="4"/>
  <c r="E2757" i="4"/>
  <c r="F2757" i="4"/>
  <c r="G2757" i="4"/>
  <c r="H2757" i="4"/>
  <c r="I2757" i="4"/>
  <c r="K2757" i="4"/>
  <c r="L2757" i="4"/>
  <c r="M2757" i="4"/>
  <c r="O2757" i="4"/>
  <c r="AI2757" i="4"/>
  <c r="AJ2757" i="4"/>
  <c r="AK2757" i="4"/>
  <c r="AL2757" i="4"/>
  <c r="AN2757" i="4"/>
  <c r="AO2757" i="4"/>
  <c r="AP2757" i="4"/>
  <c r="AR2757" i="4"/>
  <c r="D2758" i="4"/>
  <c r="E2758" i="4"/>
  <c r="F2758" i="4"/>
  <c r="G2758" i="4"/>
  <c r="H2758" i="4"/>
  <c r="I2758" i="4"/>
  <c r="K2758" i="4"/>
  <c r="L2758" i="4"/>
  <c r="M2758" i="4"/>
  <c r="O2758" i="4"/>
  <c r="AI2758" i="4"/>
  <c r="AJ2758" i="4"/>
  <c r="AK2758" i="4"/>
  <c r="AL2758" i="4"/>
  <c r="AN2758" i="4"/>
  <c r="AO2758" i="4"/>
  <c r="AP2758" i="4"/>
  <c r="AR2758" i="4"/>
  <c r="D2759" i="4"/>
  <c r="E2759" i="4"/>
  <c r="F2759" i="4"/>
  <c r="G2759" i="4"/>
  <c r="H2759" i="4"/>
  <c r="I2759" i="4"/>
  <c r="K2759" i="4"/>
  <c r="L2759" i="4"/>
  <c r="M2759" i="4"/>
  <c r="O2759" i="4"/>
  <c r="AI2759" i="4"/>
  <c r="AJ2759" i="4"/>
  <c r="AK2759" i="4"/>
  <c r="AL2759" i="4"/>
  <c r="AN2759" i="4"/>
  <c r="AO2759" i="4"/>
  <c r="AP2759" i="4"/>
  <c r="AR2759" i="4"/>
  <c r="D2760" i="4"/>
  <c r="E2760" i="4"/>
  <c r="F2760" i="4"/>
  <c r="G2760" i="4"/>
  <c r="H2760" i="4"/>
  <c r="I2760" i="4"/>
  <c r="K2760" i="4"/>
  <c r="L2760" i="4"/>
  <c r="M2760" i="4"/>
  <c r="O2760" i="4"/>
  <c r="AI2760" i="4"/>
  <c r="AJ2760" i="4"/>
  <c r="AK2760" i="4"/>
  <c r="AL2760" i="4"/>
  <c r="AN2760" i="4"/>
  <c r="AO2760" i="4"/>
  <c r="AP2760" i="4"/>
  <c r="AR2760" i="4"/>
  <c r="D2761" i="4"/>
  <c r="E2761" i="4"/>
  <c r="F2761" i="4"/>
  <c r="G2761" i="4"/>
  <c r="H2761" i="4"/>
  <c r="I2761" i="4"/>
  <c r="K2761" i="4"/>
  <c r="L2761" i="4"/>
  <c r="M2761" i="4"/>
  <c r="O2761" i="4"/>
  <c r="AI2761" i="4"/>
  <c r="AJ2761" i="4"/>
  <c r="AK2761" i="4"/>
  <c r="AL2761" i="4"/>
  <c r="AN2761" i="4"/>
  <c r="AO2761" i="4"/>
  <c r="AP2761" i="4"/>
  <c r="AR2761" i="4"/>
  <c r="D2762" i="4"/>
  <c r="E2762" i="4"/>
  <c r="F2762" i="4"/>
  <c r="G2762" i="4"/>
  <c r="H2762" i="4"/>
  <c r="I2762" i="4"/>
  <c r="K2762" i="4"/>
  <c r="L2762" i="4"/>
  <c r="M2762" i="4"/>
  <c r="O2762" i="4"/>
  <c r="AI2762" i="4"/>
  <c r="AJ2762" i="4"/>
  <c r="AK2762" i="4"/>
  <c r="AL2762" i="4"/>
  <c r="AN2762" i="4"/>
  <c r="AO2762" i="4"/>
  <c r="AP2762" i="4"/>
  <c r="AR2762" i="4"/>
  <c r="D2763" i="4"/>
  <c r="E2763" i="4"/>
  <c r="F2763" i="4"/>
  <c r="G2763" i="4"/>
  <c r="H2763" i="4"/>
  <c r="I2763" i="4"/>
  <c r="K2763" i="4"/>
  <c r="L2763" i="4"/>
  <c r="M2763" i="4"/>
  <c r="O2763" i="4"/>
  <c r="AI2763" i="4"/>
  <c r="AJ2763" i="4"/>
  <c r="AK2763" i="4"/>
  <c r="AL2763" i="4"/>
  <c r="AN2763" i="4"/>
  <c r="AO2763" i="4"/>
  <c r="AP2763" i="4"/>
  <c r="AR2763" i="4"/>
  <c r="D2764" i="4"/>
  <c r="E2764" i="4"/>
  <c r="F2764" i="4"/>
  <c r="G2764" i="4"/>
  <c r="H2764" i="4"/>
  <c r="I2764" i="4"/>
  <c r="K2764" i="4"/>
  <c r="L2764" i="4"/>
  <c r="M2764" i="4"/>
  <c r="O2764" i="4"/>
  <c r="AI2764" i="4"/>
  <c r="AJ2764" i="4"/>
  <c r="AK2764" i="4"/>
  <c r="AL2764" i="4"/>
  <c r="AN2764" i="4"/>
  <c r="AO2764" i="4"/>
  <c r="AP2764" i="4"/>
  <c r="AR2764" i="4"/>
  <c r="D2765" i="4"/>
  <c r="E2765" i="4"/>
  <c r="F2765" i="4"/>
  <c r="G2765" i="4"/>
  <c r="H2765" i="4"/>
  <c r="I2765" i="4"/>
  <c r="K2765" i="4"/>
  <c r="L2765" i="4"/>
  <c r="M2765" i="4"/>
  <c r="O2765" i="4"/>
  <c r="AI2765" i="4"/>
  <c r="AJ2765" i="4"/>
  <c r="AK2765" i="4"/>
  <c r="AL2765" i="4"/>
  <c r="AN2765" i="4"/>
  <c r="AO2765" i="4"/>
  <c r="AP2765" i="4"/>
  <c r="AR2765" i="4"/>
  <c r="D2766" i="4"/>
  <c r="E2766" i="4"/>
  <c r="F2766" i="4"/>
  <c r="G2766" i="4"/>
  <c r="H2766" i="4"/>
  <c r="I2766" i="4"/>
  <c r="K2766" i="4"/>
  <c r="L2766" i="4"/>
  <c r="M2766" i="4"/>
  <c r="O2766" i="4"/>
  <c r="AI2766" i="4"/>
  <c r="AJ2766" i="4"/>
  <c r="AK2766" i="4"/>
  <c r="AL2766" i="4"/>
  <c r="AN2766" i="4"/>
  <c r="AO2766" i="4"/>
  <c r="AP2766" i="4"/>
  <c r="AR2766" i="4"/>
  <c r="C2768" i="4"/>
  <c r="D2768" i="4"/>
  <c r="E2768" i="4"/>
  <c r="F2768" i="4"/>
  <c r="G2768" i="4"/>
  <c r="H2768" i="4"/>
  <c r="I2768" i="4"/>
  <c r="K2768" i="4"/>
  <c r="L2768" i="4"/>
  <c r="M2768" i="4"/>
  <c r="N2768" i="4"/>
  <c r="O2768" i="4"/>
  <c r="AR2768" i="4"/>
  <c r="C2770" i="4"/>
  <c r="D2770" i="4"/>
  <c r="E2770" i="4"/>
  <c r="F2770" i="4"/>
  <c r="G2770" i="4"/>
  <c r="H2770" i="4"/>
  <c r="I2770" i="4"/>
  <c r="K2770" i="4"/>
  <c r="L2770" i="4"/>
  <c r="M2770" i="4"/>
  <c r="N2770" i="4"/>
  <c r="O2770" i="4"/>
  <c r="AI2770" i="4"/>
  <c r="AJ2770" i="4"/>
  <c r="AK2770" i="4"/>
  <c r="AL2770" i="4"/>
  <c r="AM2770" i="4"/>
  <c r="AN2770" i="4"/>
  <c r="AO2770" i="4"/>
  <c r="AP2770" i="4"/>
  <c r="AR2770" i="4"/>
  <c r="C2771" i="4"/>
  <c r="D2771" i="4"/>
  <c r="E2771" i="4"/>
  <c r="F2771" i="4"/>
  <c r="G2771" i="4"/>
  <c r="H2771" i="4"/>
  <c r="I2771" i="4"/>
  <c r="K2771" i="4"/>
  <c r="L2771" i="4"/>
  <c r="M2771" i="4"/>
  <c r="N2771" i="4"/>
  <c r="O2771" i="4"/>
  <c r="AI2771" i="4"/>
  <c r="AJ2771" i="4"/>
  <c r="AK2771" i="4"/>
  <c r="AL2771" i="4"/>
  <c r="AM2771" i="4"/>
  <c r="AN2771" i="4"/>
  <c r="AO2771" i="4"/>
  <c r="AP2771" i="4"/>
  <c r="AR2771" i="4"/>
  <c r="C2772" i="4"/>
  <c r="D2772" i="4"/>
  <c r="E2772" i="4"/>
  <c r="F2772" i="4"/>
  <c r="G2772" i="4"/>
  <c r="H2772" i="4"/>
  <c r="I2772" i="4"/>
  <c r="K2772" i="4"/>
  <c r="L2772" i="4"/>
  <c r="M2772" i="4"/>
  <c r="N2772" i="4"/>
  <c r="O2772" i="4"/>
  <c r="AI2772" i="4"/>
  <c r="AJ2772" i="4"/>
  <c r="AK2772" i="4"/>
  <c r="AL2772" i="4"/>
  <c r="AM2772" i="4"/>
  <c r="AN2772" i="4"/>
  <c r="AO2772" i="4"/>
  <c r="AP2772" i="4"/>
  <c r="AR2772" i="4"/>
  <c r="C2773" i="4"/>
  <c r="D2773" i="4"/>
  <c r="E2773" i="4"/>
  <c r="F2773" i="4"/>
  <c r="G2773" i="4"/>
  <c r="H2773" i="4"/>
  <c r="I2773" i="4"/>
  <c r="K2773" i="4"/>
  <c r="L2773" i="4"/>
  <c r="M2773" i="4"/>
  <c r="N2773" i="4"/>
  <c r="O2773" i="4"/>
  <c r="AI2773" i="4"/>
  <c r="AJ2773" i="4"/>
  <c r="AK2773" i="4"/>
  <c r="AL2773" i="4"/>
  <c r="AM2773" i="4"/>
  <c r="AN2773" i="4"/>
  <c r="AO2773" i="4"/>
  <c r="AP2773" i="4"/>
  <c r="AR2773" i="4"/>
  <c r="C2774" i="4"/>
  <c r="D2774" i="4"/>
  <c r="E2774" i="4"/>
  <c r="F2774" i="4"/>
  <c r="G2774" i="4"/>
  <c r="H2774" i="4"/>
  <c r="I2774" i="4"/>
  <c r="K2774" i="4"/>
  <c r="L2774" i="4"/>
  <c r="M2774" i="4"/>
  <c r="N2774" i="4"/>
  <c r="O2774" i="4"/>
  <c r="AI2774" i="4"/>
  <c r="AJ2774" i="4"/>
  <c r="AK2774" i="4"/>
  <c r="AL2774" i="4"/>
  <c r="AM2774" i="4"/>
  <c r="AN2774" i="4"/>
  <c r="AO2774" i="4"/>
  <c r="AP2774" i="4"/>
  <c r="AR2774" i="4"/>
  <c r="C2775" i="4"/>
  <c r="D2775" i="4"/>
  <c r="E2775" i="4"/>
  <c r="F2775" i="4"/>
  <c r="G2775" i="4"/>
  <c r="H2775" i="4"/>
  <c r="I2775" i="4"/>
  <c r="K2775" i="4"/>
  <c r="L2775" i="4"/>
  <c r="M2775" i="4"/>
  <c r="N2775" i="4"/>
  <c r="O2775" i="4"/>
  <c r="AI2775" i="4"/>
  <c r="AJ2775" i="4"/>
  <c r="AK2775" i="4"/>
  <c r="AL2775" i="4"/>
  <c r="AM2775" i="4"/>
  <c r="AN2775" i="4"/>
  <c r="AO2775" i="4"/>
  <c r="AP2775" i="4"/>
  <c r="AR2775" i="4"/>
  <c r="C2776" i="4"/>
  <c r="D2776" i="4"/>
  <c r="E2776" i="4"/>
  <c r="F2776" i="4"/>
  <c r="G2776" i="4"/>
  <c r="H2776" i="4"/>
  <c r="I2776" i="4"/>
  <c r="K2776" i="4"/>
  <c r="L2776" i="4"/>
  <c r="M2776" i="4"/>
  <c r="N2776" i="4"/>
  <c r="O2776" i="4"/>
  <c r="AI2776" i="4"/>
  <c r="AJ2776" i="4"/>
  <c r="AK2776" i="4"/>
  <c r="AL2776" i="4"/>
  <c r="AM2776" i="4"/>
  <c r="AN2776" i="4"/>
  <c r="AO2776" i="4"/>
  <c r="AP2776" i="4"/>
  <c r="AR2776" i="4"/>
  <c r="C2777" i="4"/>
  <c r="D2777" i="4"/>
  <c r="E2777" i="4"/>
  <c r="F2777" i="4"/>
  <c r="G2777" i="4"/>
  <c r="H2777" i="4"/>
  <c r="I2777" i="4"/>
  <c r="K2777" i="4"/>
  <c r="L2777" i="4"/>
  <c r="M2777" i="4"/>
  <c r="N2777" i="4"/>
  <c r="O2777" i="4"/>
  <c r="AI2777" i="4"/>
  <c r="AJ2777" i="4"/>
  <c r="AK2777" i="4"/>
  <c r="AL2777" i="4"/>
  <c r="AM2777" i="4"/>
  <c r="AN2777" i="4"/>
  <c r="AO2777" i="4"/>
  <c r="AP2777" i="4"/>
  <c r="AR2777" i="4"/>
  <c r="C2778" i="4"/>
  <c r="D2778" i="4"/>
  <c r="E2778" i="4"/>
  <c r="F2778" i="4"/>
  <c r="G2778" i="4"/>
  <c r="H2778" i="4"/>
  <c r="I2778" i="4"/>
  <c r="K2778" i="4"/>
  <c r="L2778" i="4"/>
  <c r="M2778" i="4"/>
  <c r="N2778" i="4"/>
  <c r="O2778" i="4"/>
  <c r="AI2778" i="4"/>
  <c r="AJ2778" i="4"/>
  <c r="AK2778" i="4"/>
  <c r="AL2778" i="4"/>
  <c r="AM2778" i="4"/>
  <c r="AN2778" i="4"/>
  <c r="AO2778" i="4"/>
  <c r="AP2778" i="4"/>
  <c r="AR2778" i="4"/>
  <c r="C2779" i="4"/>
  <c r="D2779" i="4"/>
  <c r="E2779" i="4"/>
  <c r="F2779" i="4"/>
  <c r="G2779" i="4"/>
  <c r="H2779" i="4"/>
  <c r="I2779" i="4"/>
  <c r="K2779" i="4"/>
  <c r="L2779" i="4"/>
  <c r="M2779" i="4"/>
  <c r="N2779" i="4"/>
  <c r="O2779" i="4"/>
  <c r="AI2779" i="4"/>
  <c r="AJ2779" i="4"/>
  <c r="AK2779" i="4"/>
  <c r="AL2779" i="4"/>
  <c r="AM2779" i="4"/>
  <c r="AN2779" i="4"/>
  <c r="AO2779" i="4"/>
  <c r="AP2779" i="4"/>
  <c r="AR2779" i="4"/>
  <c r="C2780" i="4"/>
  <c r="D2780" i="4"/>
  <c r="E2780" i="4"/>
  <c r="F2780" i="4"/>
  <c r="G2780" i="4"/>
  <c r="H2780" i="4"/>
  <c r="I2780" i="4"/>
  <c r="K2780" i="4"/>
  <c r="L2780" i="4"/>
  <c r="M2780" i="4"/>
  <c r="N2780" i="4"/>
  <c r="O2780" i="4"/>
  <c r="AI2780" i="4"/>
  <c r="AJ2780" i="4"/>
  <c r="AK2780" i="4"/>
  <c r="AL2780" i="4"/>
  <c r="AM2780" i="4"/>
  <c r="AN2780" i="4"/>
  <c r="AO2780" i="4"/>
  <c r="AP2780" i="4"/>
  <c r="AR2780" i="4"/>
  <c r="C2781" i="4"/>
  <c r="D2781" i="4"/>
  <c r="E2781" i="4"/>
  <c r="F2781" i="4"/>
  <c r="G2781" i="4"/>
  <c r="H2781" i="4"/>
  <c r="I2781" i="4"/>
  <c r="K2781" i="4"/>
  <c r="L2781" i="4"/>
  <c r="M2781" i="4"/>
  <c r="N2781" i="4"/>
  <c r="O2781" i="4"/>
  <c r="AI2781" i="4"/>
  <c r="AJ2781" i="4"/>
  <c r="AK2781" i="4"/>
  <c r="AL2781" i="4"/>
  <c r="AM2781" i="4"/>
  <c r="AN2781" i="4"/>
  <c r="AO2781" i="4"/>
  <c r="AP2781" i="4"/>
  <c r="AR2781" i="4"/>
  <c r="C2782" i="4"/>
  <c r="D2782" i="4"/>
  <c r="E2782" i="4"/>
  <c r="F2782" i="4"/>
  <c r="G2782" i="4"/>
  <c r="H2782" i="4"/>
  <c r="I2782" i="4"/>
  <c r="K2782" i="4"/>
  <c r="L2782" i="4"/>
  <c r="M2782" i="4"/>
  <c r="N2782" i="4"/>
  <c r="O2782" i="4"/>
  <c r="AI2782" i="4"/>
  <c r="AJ2782" i="4"/>
  <c r="AK2782" i="4"/>
  <c r="AL2782" i="4"/>
  <c r="AM2782" i="4"/>
  <c r="AN2782" i="4"/>
  <c r="AO2782" i="4"/>
  <c r="AP2782" i="4"/>
  <c r="AR2782" i="4"/>
  <c r="C2783" i="4"/>
  <c r="D2783" i="4"/>
  <c r="E2783" i="4"/>
  <c r="F2783" i="4"/>
  <c r="G2783" i="4"/>
  <c r="H2783" i="4"/>
  <c r="I2783" i="4"/>
  <c r="K2783" i="4"/>
  <c r="L2783" i="4"/>
  <c r="M2783" i="4"/>
  <c r="N2783" i="4"/>
  <c r="O2783" i="4"/>
  <c r="AI2783" i="4"/>
  <c r="AJ2783" i="4"/>
  <c r="AK2783" i="4"/>
  <c r="AL2783" i="4"/>
  <c r="AM2783" i="4"/>
  <c r="AN2783" i="4"/>
  <c r="AO2783" i="4"/>
  <c r="AP2783" i="4"/>
  <c r="AR2783" i="4"/>
  <c r="C2784" i="4"/>
  <c r="D2784" i="4"/>
  <c r="E2784" i="4"/>
  <c r="F2784" i="4"/>
  <c r="G2784" i="4"/>
  <c r="H2784" i="4"/>
  <c r="I2784" i="4"/>
  <c r="K2784" i="4"/>
  <c r="L2784" i="4"/>
  <c r="M2784" i="4"/>
  <c r="N2784" i="4"/>
  <c r="O2784" i="4"/>
  <c r="AI2784" i="4"/>
  <c r="AJ2784" i="4"/>
  <c r="AK2784" i="4"/>
  <c r="AL2784" i="4"/>
  <c r="AM2784" i="4"/>
  <c r="AN2784" i="4"/>
  <c r="AO2784" i="4"/>
  <c r="AP2784" i="4"/>
  <c r="AR2784" i="4"/>
  <c r="C2785" i="4"/>
  <c r="D2785" i="4"/>
  <c r="E2785" i="4"/>
  <c r="F2785" i="4"/>
  <c r="G2785" i="4"/>
  <c r="H2785" i="4"/>
  <c r="I2785" i="4"/>
  <c r="K2785" i="4"/>
  <c r="L2785" i="4"/>
  <c r="M2785" i="4"/>
  <c r="N2785" i="4"/>
  <c r="O2785" i="4"/>
  <c r="AI2785" i="4"/>
  <c r="AJ2785" i="4"/>
  <c r="AK2785" i="4"/>
  <c r="AL2785" i="4"/>
  <c r="AM2785" i="4"/>
  <c r="AN2785" i="4"/>
  <c r="AO2785" i="4"/>
  <c r="AP2785" i="4"/>
  <c r="AR2785" i="4"/>
  <c r="C2786" i="4"/>
  <c r="D2786" i="4"/>
  <c r="E2786" i="4"/>
  <c r="F2786" i="4"/>
  <c r="G2786" i="4"/>
  <c r="H2786" i="4"/>
  <c r="I2786" i="4"/>
  <c r="K2786" i="4"/>
  <c r="L2786" i="4"/>
  <c r="M2786" i="4"/>
  <c r="N2786" i="4"/>
  <c r="O2786" i="4"/>
  <c r="AI2786" i="4"/>
  <c r="AJ2786" i="4"/>
  <c r="AK2786" i="4"/>
  <c r="AL2786" i="4"/>
  <c r="AM2786" i="4"/>
  <c r="AN2786" i="4"/>
  <c r="AO2786" i="4"/>
  <c r="AP2786" i="4"/>
  <c r="AR2786" i="4"/>
  <c r="C2787" i="4"/>
  <c r="D2787" i="4"/>
  <c r="E2787" i="4"/>
  <c r="F2787" i="4"/>
  <c r="G2787" i="4"/>
  <c r="H2787" i="4"/>
  <c r="I2787" i="4"/>
  <c r="K2787" i="4"/>
  <c r="L2787" i="4"/>
  <c r="M2787" i="4"/>
  <c r="N2787" i="4"/>
  <c r="O2787" i="4"/>
  <c r="AI2787" i="4"/>
  <c r="AJ2787" i="4"/>
  <c r="AK2787" i="4"/>
  <c r="AL2787" i="4"/>
  <c r="AM2787" i="4"/>
  <c r="AN2787" i="4"/>
  <c r="AO2787" i="4"/>
  <c r="AP2787" i="4"/>
  <c r="AR2787" i="4"/>
  <c r="C2788" i="4"/>
  <c r="D2788" i="4"/>
  <c r="E2788" i="4"/>
  <c r="F2788" i="4"/>
  <c r="G2788" i="4"/>
  <c r="H2788" i="4"/>
  <c r="I2788" i="4"/>
  <c r="K2788" i="4"/>
  <c r="L2788" i="4"/>
  <c r="M2788" i="4"/>
  <c r="N2788" i="4"/>
  <c r="O2788" i="4"/>
  <c r="AI2788" i="4"/>
  <c r="AJ2788" i="4"/>
  <c r="AK2788" i="4"/>
  <c r="AL2788" i="4"/>
  <c r="AM2788" i="4"/>
  <c r="AN2788" i="4"/>
  <c r="AO2788" i="4"/>
  <c r="AP2788" i="4"/>
  <c r="AR2788" i="4"/>
  <c r="C2789" i="4"/>
  <c r="D2789" i="4"/>
  <c r="E2789" i="4"/>
  <c r="F2789" i="4"/>
  <c r="G2789" i="4"/>
  <c r="H2789" i="4"/>
  <c r="I2789" i="4"/>
  <c r="K2789" i="4"/>
  <c r="L2789" i="4"/>
  <c r="M2789" i="4"/>
  <c r="N2789" i="4"/>
  <c r="O2789" i="4"/>
  <c r="AI2789" i="4"/>
  <c r="AJ2789" i="4"/>
  <c r="AK2789" i="4"/>
  <c r="AL2789" i="4"/>
  <c r="AM2789" i="4"/>
  <c r="AN2789" i="4"/>
  <c r="AO2789" i="4"/>
  <c r="AP2789" i="4"/>
  <c r="AR2789" i="4"/>
  <c r="C2790" i="4"/>
  <c r="D2790" i="4"/>
  <c r="E2790" i="4"/>
  <c r="F2790" i="4"/>
  <c r="G2790" i="4"/>
  <c r="H2790" i="4"/>
  <c r="I2790" i="4"/>
  <c r="K2790" i="4"/>
  <c r="L2790" i="4"/>
  <c r="M2790" i="4"/>
  <c r="N2790" i="4"/>
  <c r="O2790" i="4"/>
  <c r="AI2790" i="4"/>
  <c r="AJ2790" i="4"/>
  <c r="AK2790" i="4"/>
  <c r="AL2790" i="4"/>
  <c r="AM2790" i="4"/>
  <c r="AN2790" i="4"/>
  <c r="AO2790" i="4"/>
  <c r="AP2790" i="4"/>
  <c r="AR2790" i="4"/>
  <c r="C2791" i="4"/>
  <c r="D2791" i="4"/>
  <c r="E2791" i="4"/>
  <c r="F2791" i="4"/>
  <c r="G2791" i="4"/>
  <c r="H2791" i="4"/>
  <c r="I2791" i="4"/>
  <c r="K2791" i="4"/>
  <c r="L2791" i="4"/>
  <c r="M2791" i="4"/>
  <c r="N2791" i="4"/>
  <c r="O2791" i="4"/>
  <c r="AI2791" i="4"/>
  <c r="AJ2791" i="4"/>
  <c r="AK2791" i="4"/>
  <c r="AL2791" i="4"/>
  <c r="AM2791" i="4"/>
  <c r="AN2791" i="4"/>
  <c r="AO2791" i="4"/>
  <c r="AP2791" i="4"/>
  <c r="AR2791" i="4"/>
  <c r="C2792" i="4"/>
  <c r="D2792" i="4"/>
  <c r="E2792" i="4"/>
  <c r="F2792" i="4"/>
  <c r="G2792" i="4"/>
  <c r="H2792" i="4"/>
  <c r="I2792" i="4"/>
  <c r="K2792" i="4"/>
  <c r="L2792" i="4"/>
  <c r="M2792" i="4"/>
  <c r="N2792" i="4"/>
  <c r="O2792" i="4"/>
  <c r="AI2792" i="4"/>
  <c r="AJ2792" i="4"/>
  <c r="AK2792" i="4"/>
  <c r="AL2792" i="4"/>
  <c r="AM2792" i="4"/>
  <c r="AN2792" i="4"/>
  <c r="AO2792" i="4"/>
  <c r="AP2792" i="4"/>
  <c r="AR2792" i="4"/>
  <c r="C2793" i="4"/>
  <c r="D2793" i="4"/>
  <c r="E2793" i="4"/>
  <c r="F2793" i="4"/>
  <c r="G2793" i="4"/>
  <c r="H2793" i="4"/>
  <c r="I2793" i="4"/>
  <c r="K2793" i="4"/>
  <c r="L2793" i="4"/>
  <c r="M2793" i="4"/>
  <c r="N2793" i="4"/>
  <c r="O2793" i="4"/>
  <c r="AI2793" i="4"/>
  <c r="AJ2793" i="4"/>
  <c r="AK2793" i="4"/>
  <c r="AL2793" i="4"/>
  <c r="AM2793" i="4"/>
  <c r="AN2793" i="4"/>
  <c r="AO2793" i="4"/>
  <c r="AP2793" i="4"/>
  <c r="AR2793" i="4"/>
  <c r="C2794" i="4"/>
  <c r="D2794" i="4"/>
  <c r="E2794" i="4"/>
  <c r="F2794" i="4"/>
  <c r="G2794" i="4"/>
  <c r="H2794" i="4"/>
  <c r="I2794" i="4"/>
  <c r="K2794" i="4"/>
  <c r="L2794" i="4"/>
  <c r="M2794" i="4"/>
  <c r="N2794" i="4"/>
  <c r="O2794" i="4"/>
  <c r="AI2794" i="4"/>
  <c r="AJ2794" i="4"/>
  <c r="AK2794" i="4"/>
  <c r="AL2794" i="4"/>
  <c r="AM2794" i="4"/>
  <c r="AN2794" i="4"/>
  <c r="AO2794" i="4"/>
  <c r="AP2794" i="4"/>
  <c r="AR2794" i="4"/>
  <c r="C2795" i="4"/>
  <c r="D2795" i="4"/>
  <c r="E2795" i="4"/>
  <c r="F2795" i="4"/>
  <c r="G2795" i="4"/>
  <c r="H2795" i="4"/>
  <c r="I2795" i="4"/>
  <c r="K2795" i="4"/>
  <c r="L2795" i="4"/>
  <c r="M2795" i="4"/>
  <c r="N2795" i="4"/>
  <c r="O2795" i="4"/>
  <c r="AI2795" i="4"/>
  <c r="AJ2795" i="4"/>
  <c r="AK2795" i="4"/>
  <c r="AL2795" i="4"/>
  <c r="AM2795" i="4"/>
  <c r="AN2795" i="4"/>
  <c r="AO2795" i="4"/>
  <c r="AP2795" i="4"/>
  <c r="AR2795" i="4"/>
  <c r="C2796" i="4"/>
  <c r="D2796" i="4"/>
  <c r="E2796" i="4"/>
  <c r="F2796" i="4"/>
  <c r="G2796" i="4"/>
  <c r="H2796" i="4"/>
  <c r="I2796" i="4"/>
  <c r="K2796" i="4"/>
  <c r="L2796" i="4"/>
  <c r="M2796" i="4"/>
  <c r="N2796" i="4"/>
  <c r="O2796" i="4"/>
  <c r="AI2796" i="4"/>
  <c r="AJ2796" i="4"/>
  <c r="AK2796" i="4"/>
  <c r="AL2796" i="4"/>
  <c r="AM2796" i="4"/>
  <c r="AN2796" i="4"/>
  <c r="AO2796" i="4"/>
  <c r="AP2796" i="4"/>
  <c r="AR2796" i="4"/>
  <c r="C2797" i="4"/>
  <c r="D2797" i="4"/>
  <c r="E2797" i="4"/>
  <c r="F2797" i="4"/>
  <c r="G2797" i="4"/>
  <c r="H2797" i="4"/>
  <c r="I2797" i="4"/>
  <c r="K2797" i="4"/>
  <c r="L2797" i="4"/>
  <c r="M2797" i="4"/>
  <c r="N2797" i="4"/>
  <c r="O2797" i="4"/>
  <c r="AI2797" i="4"/>
  <c r="AJ2797" i="4"/>
  <c r="AK2797" i="4"/>
  <c r="AL2797" i="4"/>
  <c r="AM2797" i="4"/>
  <c r="AN2797" i="4"/>
  <c r="AO2797" i="4"/>
  <c r="AP2797" i="4"/>
  <c r="AR2797" i="4"/>
  <c r="C2798" i="4"/>
  <c r="D2798" i="4"/>
  <c r="E2798" i="4"/>
  <c r="F2798" i="4"/>
  <c r="G2798" i="4"/>
  <c r="H2798" i="4"/>
  <c r="I2798" i="4"/>
  <c r="K2798" i="4"/>
  <c r="L2798" i="4"/>
  <c r="M2798" i="4"/>
  <c r="N2798" i="4"/>
  <c r="O2798" i="4"/>
  <c r="AI2798" i="4"/>
  <c r="AJ2798" i="4"/>
  <c r="AK2798" i="4"/>
  <c r="AL2798" i="4"/>
  <c r="AM2798" i="4"/>
  <c r="AN2798" i="4"/>
  <c r="AO2798" i="4"/>
  <c r="AP2798" i="4"/>
  <c r="AR2798" i="4"/>
  <c r="C2799" i="4"/>
  <c r="D2799" i="4"/>
  <c r="E2799" i="4"/>
  <c r="F2799" i="4"/>
  <c r="G2799" i="4"/>
  <c r="H2799" i="4"/>
  <c r="I2799" i="4"/>
  <c r="K2799" i="4"/>
  <c r="L2799" i="4"/>
  <c r="M2799" i="4"/>
  <c r="N2799" i="4"/>
  <c r="O2799" i="4"/>
  <c r="AI2799" i="4"/>
  <c r="AJ2799" i="4"/>
  <c r="AK2799" i="4"/>
  <c r="AL2799" i="4"/>
  <c r="AM2799" i="4"/>
  <c r="AN2799" i="4"/>
  <c r="AO2799" i="4"/>
  <c r="AP2799" i="4"/>
  <c r="AR2799" i="4"/>
  <c r="C2800" i="4"/>
  <c r="D2800" i="4"/>
  <c r="E2800" i="4"/>
  <c r="F2800" i="4"/>
  <c r="G2800" i="4"/>
  <c r="H2800" i="4"/>
  <c r="I2800" i="4"/>
  <c r="K2800" i="4"/>
  <c r="L2800" i="4"/>
  <c r="M2800" i="4"/>
  <c r="N2800" i="4"/>
  <c r="O2800" i="4"/>
  <c r="AI2800" i="4"/>
  <c r="AJ2800" i="4"/>
  <c r="AK2800" i="4"/>
  <c r="AL2800" i="4"/>
  <c r="AM2800" i="4"/>
  <c r="AN2800" i="4"/>
  <c r="AO2800" i="4"/>
  <c r="AP2800" i="4"/>
  <c r="AR2800" i="4"/>
  <c r="C2801" i="4"/>
  <c r="D2801" i="4"/>
  <c r="E2801" i="4"/>
  <c r="F2801" i="4"/>
  <c r="G2801" i="4"/>
  <c r="H2801" i="4"/>
  <c r="I2801" i="4"/>
  <c r="K2801" i="4"/>
  <c r="L2801" i="4"/>
  <c r="M2801" i="4"/>
  <c r="N2801" i="4"/>
  <c r="O2801" i="4"/>
  <c r="AI2801" i="4"/>
  <c r="AJ2801" i="4"/>
  <c r="AK2801" i="4"/>
  <c r="AL2801" i="4"/>
  <c r="AM2801" i="4"/>
  <c r="AN2801" i="4"/>
  <c r="AO2801" i="4"/>
  <c r="AP2801" i="4"/>
  <c r="AR2801" i="4"/>
  <c r="C2802" i="4"/>
  <c r="D2802" i="4"/>
  <c r="E2802" i="4"/>
  <c r="F2802" i="4"/>
  <c r="G2802" i="4"/>
  <c r="H2802" i="4"/>
  <c r="I2802" i="4"/>
  <c r="K2802" i="4"/>
  <c r="L2802" i="4"/>
  <c r="M2802" i="4"/>
  <c r="N2802" i="4"/>
  <c r="O2802" i="4"/>
  <c r="AI2802" i="4"/>
  <c r="AJ2802" i="4"/>
  <c r="AK2802" i="4"/>
  <c r="AL2802" i="4"/>
  <c r="AM2802" i="4"/>
  <c r="AN2802" i="4"/>
  <c r="AO2802" i="4"/>
  <c r="AP2802" i="4"/>
  <c r="AR2802" i="4"/>
  <c r="C2803" i="4"/>
  <c r="D2803" i="4"/>
  <c r="E2803" i="4"/>
  <c r="F2803" i="4"/>
  <c r="G2803" i="4"/>
  <c r="H2803" i="4"/>
  <c r="I2803" i="4"/>
  <c r="K2803" i="4"/>
  <c r="L2803" i="4"/>
  <c r="M2803" i="4"/>
  <c r="N2803" i="4"/>
  <c r="O2803" i="4"/>
  <c r="AI2803" i="4"/>
  <c r="AJ2803" i="4"/>
  <c r="AK2803" i="4"/>
  <c r="AL2803" i="4"/>
  <c r="AM2803" i="4"/>
  <c r="AN2803" i="4"/>
  <c r="AO2803" i="4"/>
  <c r="AP2803" i="4"/>
  <c r="AR2803" i="4"/>
  <c r="C2804" i="4"/>
  <c r="D2804" i="4"/>
  <c r="E2804" i="4"/>
  <c r="F2804" i="4"/>
  <c r="G2804" i="4"/>
  <c r="H2804" i="4"/>
  <c r="I2804" i="4"/>
  <c r="K2804" i="4"/>
  <c r="L2804" i="4"/>
  <c r="M2804" i="4"/>
  <c r="N2804" i="4"/>
  <c r="O2804" i="4"/>
  <c r="AI2804" i="4"/>
  <c r="AJ2804" i="4"/>
  <c r="AK2804" i="4"/>
  <c r="AL2804" i="4"/>
  <c r="AM2804" i="4"/>
  <c r="AN2804" i="4"/>
  <c r="AO2804" i="4"/>
  <c r="AP2804" i="4"/>
  <c r="AR2804" i="4"/>
  <c r="C2805" i="4"/>
  <c r="D2805" i="4"/>
  <c r="E2805" i="4"/>
  <c r="F2805" i="4"/>
  <c r="G2805" i="4"/>
  <c r="H2805" i="4"/>
  <c r="I2805" i="4"/>
  <c r="K2805" i="4"/>
  <c r="L2805" i="4"/>
  <c r="M2805" i="4"/>
  <c r="N2805" i="4"/>
  <c r="O2805" i="4"/>
  <c r="AI2805" i="4"/>
  <c r="AJ2805" i="4"/>
  <c r="AK2805" i="4"/>
  <c r="AL2805" i="4"/>
  <c r="AM2805" i="4"/>
  <c r="AN2805" i="4"/>
  <c r="AO2805" i="4"/>
  <c r="AP2805" i="4"/>
  <c r="AR2805" i="4"/>
  <c r="C2806" i="4"/>
  <c r="D2806" i="4"/>
  <c r="E2806" i="4"/>
  <c r="F2806" i="4"/>
  <c r="G2806" i="4"/>
  <c r="H2806" i="4"/>
  <c r="I2806" i="4"/>
  <c r="K2806" i="4"/>
  <c r="L2806" i="4"/>
  <c r="M2806" i="4"/>
  <c r="N2806" i="4"/>
  <c r="O2806" i="4"/>
  <c r="AI2806" i="4"/>
  <c r="AJ2806" i="4"/>
  <c r="AK2806" i="4"/>
  <c r="AL2806" i="4"/>
  <c r="AM2806" i="4"/>
  <c r="AN2806" i="4"/>
  <c r="AO2806" i="4"/>
  <c r="AP2806" i="4"/>
  <c r="AR2806" i="4"/>
  <c r="C2807" i="4"/>
  <c r="D2807" i="4"/>
  <c r="E2807" i="4"/>
  <c r="F2807" i="4"/>
  <c r="G2807" i="4"/>
  <c r="H2807" i="4"/>
  <c r="I2807" i="4"/>
  <c r="K2807" i="4"/>
  <c r="L2807" i="4"/>
  <c r="M2807" i="4"/>
  <c r="N2807" i="4"/>
  <c r="O2807" i="4"/>
  <c r="AI2807" i="4"/>
  <c r="AJ2807" i="4"/>
  <c r="AK2807" i="4"/>
  <c r="AL2807" i="4"/>
  <c r="AM2807" i="4"/>
  <c r="AN2807" i="4"/>
  <c r="AO2807" i="4"/>
  <c r="AP2807" i="4"/>
  <c r="AR2807" i="4"/>
  <c r="C2808" i="4"/>
  <c r="D2808" i="4"/>
  <c r="E2808" i="4"/>
  <c r="F2808" i="4"/>
  <c r="G2808" i="4"/>
  <c r="H2808" i="4"/>
  <c r="I2808" i="4"/>
  <c r="K2808" i="4"/>
  <c r="L2808" i="4"/>
  <c r="M2808" i="4"/>
  <c r="N2808" i="4"/>
  <c r="O2808" i="4"/>
  <c r="AI2808" i="4"/>
  <c r="AJ2808" i="4"/>
  <c r="AK2808" i="4"/>
  <c r="AL2808" i="4"/>
  <c r="AM2808" i="4"/>
  <c r="AN2808" i="4"/>
  <c r="AO2808" i="4"/>
  <c r="AP2808" i="4"/>
  <c r="AR2808" i="4"/>
  <c r="C2809" i="4"/>
  <c r="D2809" i="4"/>
  <c r="E2809" i="4"/>
  <c r="F2809" i="4"/>
  <c r="G2809" i="4"/>
  <c r="H2809" i="4"/>
  <c r="I2809" i="4"/>
  <c r="K2809" i="4"/>
  <c r="L2809" i="4"/>
  <c r="M2809" i="4"/>
  <c r="N2809" i="4"/>
  <c r="O2809" i="4"/>
  <c r="AI2809" i="4"/>
  <c r="AJ2809" i="4"/>
  <c r="AK2809" i="4"/>
  <c r="AL2809" i="4"/>
  <c r="AM2809" i="4"/>
  <c r="AN2809" i="4"/>
  <c r="AO2809" i="4"/>
  <c r="AP2809" i="4"/>
  <c r="AR2809" i="4"/>
  <c r="C2810" i="4"/>
  <c r="D2810" i="4"/>
  <c r="E2810" i="4"/>
  <c r="F2810" i="4"/>
  <c r="G2810" i="4"/>
  <c r="H2810" i="4"/>
  <c r="I2810" i="4"/>
  <c r="K2810" i="4"/>
  <c r="L2810" i="4"/>
  <c r="M2810" i="4"/>
  <c r="N2810" i="4"/>
  <c r="O2810" i="4"/>
  <c r="AI2810" i="4"/>
  <c r="AJ2810" i="4"/>
  <c r="AK2810" i="4"/>
  <c r="AL2810" i="4"/>
  <c r="AM2810" i="4"/>
  <c r="AN2810" i="4"/>
  <c r="AO2810" i="4"/>
  <c r="AP2810" i="4"/>
  <c r="AR2810" i="4"/>
  <c r="C2811" i="4"/>
  <c r="D2811" i="4"/>
  <c r="E2811" i="4"/>
  <c r="F2811" i="4"/>
  <c r="G2811" i="4"/>
  <c r="H2811" i="4"/>
  <c r="I2811" i="4"/>
  <c r="K2811" i="4"/>
  <c r="L2811" i="4"/>
  <c r="M2811" i="4"/>
  <c r="N2811" i="4"/>
  <c r="O2811" i="4"/>
  <c r="AI2811" i="4"/>
  <c r="AJ2811" i="4"/>
  <c r="AK2811" i="4"/>
  <c r="AL2811" i="4"/>
  <c r="AM2811" i="4"/>
  <c r="AN2811" i="4"/>
  <c r="AO2811" i="4"/>
  <c r="AP2811" i="4"/>
  <c r="AR2811" i="4"/>
  <c r="C2812" i="4"/>
  <c r="D2812" i="4"/>
  <c r="E2812" i="4"/>
  <c r="F2812" i="4"/>
  <c r="G2812" i="4"/>
  <c r="H2812" i="4"/>
  <c r="I2812" i="4"/>
  <c r="K2812" i="4"/>
  <c r="L2812" i="4"/>
  <c r="M2812" i="4"/>
  <c r="N2812" i="4"/>
  <c r="O2812" i="4"/>
  <c r="AI2812" i="4"/>
  <c r="AJ2812" i="4"/>
  <c r="AK2812" i="4"/>
  <c r="AL2812" i="4"/>
  <c r="AM2812" i="4"/>
  <c r="AN2812" i="4"/>
  <c r="AO2812" i="4"/>
  <c r="AP2812" i="4"/>
  <c r="AR2812" i="4"/>
  <c r="C2813" i="4"/>
  <c r="D2813" i="4"/>
  <c r="E2813" i="4"/>
  <c r="F2813" i="4"/>
  <c r="G2813" i="4"/>
  <c r="H2813" i="4"/>
  <c r="I2813" i="4"/>
  <c r="K2813" i="4"/>
  <c r="L2813" i="4"/>
  <c r="M2813" i="4"/>
  <c r="N2813" i="4"/>
  <c r="O2813" i="4"/>
  <c r="AI2813" i="4"/>
  <c r="AJ2813" i="4"/>
  <c r="AK2813" i="4"/>
  <c r="AL2813" i="4"/>
  <c r="AM2813" i="4"/>
  <c r="AN2813" i="4"/>
  <c r="AO2813" i="4"/>
  <c r="AP2813" i="4"/>
  <c r="AR2813" i="4"/>
  <c r="C2814" i="4"/>
  <c r="D2814" i="4"/>
  <c r="E2814" i="4"/>
  <c r="F2814" i="4"/>
  <c r="G2814" i="4"/>
  <c r="H2814" i="4"/>
  <c r="I2814" i="4"/>
  <c r="K2814" i="4"/>
  <c r="L2814" i="4"/>
  <c r="M2814" i="4"/>
  <c r="N2814" i="4"/>
  <c r="O2814" i="4"/>
  <c r="AI2814" i="4"/>
  <c r="AJ2814" i="4"/>
  <c r="AK2814" i="4"/>
  <c r="AL2814" i="4"/>
  <c r="AM2814" i="4"/>
  <c r="AN2814" i="4"/>
  <c r="AO2814" i="4"/>
  <c r="AP2814" i="4"/>
  <c r="AR2814" i="4"/>
  <c r="C2815" i="4"/>
  <c r="D2815" i="4"/>
  <c r="E2815" i="4"/>
  <c r="F2815" i="4"/>
  <c r="G2815" i="4"/>
  <c r="H2815" i="4"/>
  <c r="I2815" i="4"/>
  <c r="K2815" i="4"/>
  <c r="L2815" i="4"/>
  <c r="M2815" i="4"/>
  <c r="N2815" i="4"/>
  <c r="O2815" i="4"/>
  <c r="AI2815" i="4"/>
  <c r="AJ2815" i="4"/>
  <c r="AK2815" i="4"/>
  <c r="AL2815" i="4"/>
  <c r="AM2815" i="4"/>
  <c r="AN2815" i="4"/>
  <c r="AO2815" i="4"/>
  <c r="AP2815" i="4"/>
  <c r="AR2815" i="4"/>
  <c r="C2816" i="4"/>
  <c r="D2816" i="4"/>
  <c r="E2816" i="4"/>
  <c r="F2816" i="4"/>
  <c r="G2816" i="4"/>
  <c r="H2816" i="4"/>
  <c r="I2816" i="4"/>
  <c r="K2816" i="4"/>
  <c r="L2816" i="4"/>
  <c r="M2816" i="4"/>
  <c r="N2816" i="4"/>
  <c r="O2816" i="4"/>
  <c r="AI2816" i="4"/>
  <c r="AJ2816" i="4"/>
  <c r="AK2816" i="4"/>
  <c r="AL2816" i="4"/>
  <c r="AM2816" i="4"/>
  <c r="AN2816" i="4"/>
  <c r="AO2816" i="4"/>
  <c r="AP2816" i="4"/>
  <c r="AR2816" i="4"/>
  <c r="C2817" i="4"/>
  <c r="D2817" i="4"/>
  <c r="E2817" i="4"/>
  <c r="F2817" i="4"/>
  <c r="G2817" i="4"/>
  <c r="H2817" i="4"/>
  <c r="I2817" i="4"/>
  <c r="K2817" i="4"/>
  <c r="L2817" i="4"/>
  <c r="M2817" i="4"/>
  <c r="N2817" i="4"/>
  <c r="O2817" i="4"/>
  <c r="AI2817" i="4"/>
  <c r="AJ2817" i="4"/>
  <c r="AK2817" i="4"/>
  <c r="AL2817" i="4"/>
  <c r="AM2817" i="4"/>
  <c r="AN2817" i="4"/>
  <c r="AO2817" i="4"/>
  <c r="AP2817" i="4"/>
  <c r="AR2817" i="4"/>
  <c r="C2818" i="4"/>
  <c r="D2818" i="4"/>
  <c r="E2818" i="4"/>
  <c r="F2818" i="4"/>
  <c r="G2818" i="4"/>
  <c r="H2818" i="4"/>
  <c r="I2818" i="4"/>
  <c r="K2818" i="4"/>
  <c r="L2818" i="4"/>
  <c r="M2818" i="4"/>
  <c r="N2818" i="4"/>
  <c r="O2818" i="4"/>
  <c r="AI2818" i="4"/>
  <c r="AJ2818" i="4"/>
  <c r="AK2818" i="4"/>
  <c r="AL2818" i="4"/>
  <c r="AM2818" i="4"/>
  <c r="AN2818" i="4"/>
  <c r="AO2818" i="4"/>
  <c r="AP2818" i="4"/>
  <c r="AR2818" i="4"/>
  <c r="C2819" i="4"/>
  <c r="D2819" i="4"/>
  <c r="E2819" i="4"/>
  <c r="F2819" i="4"/>
  <c r="G2819" i="4"/>
  <c r="H2819" i="4"/>
  <c r="I2819" i="4"/>
  <c r="K2819" i="4"/>
  <c r="L2819" i="4"/>
  <c r="M2819" i="4"/>
  <c r="N2819" i="4"/>
  <c r="O2819" i="4"/>
  <c r="AI2819" i="4"/>
  <c r="AJ2819" i="4"/>
  <c r="AK2819" i="4"/>
  <c r="AL2819" i="4"/>
  <c r="AM2819" i="4"/>
  <c r="AN2819" i="4"/>
  <c r="AO2819" i="4"/>
  <c r="AP2819" i="4"/>
  <c r="AR2819" i="4"/>
  <c r="C2820" i="4"/>
  <c r="D2820" i="4"/>
  <c r="E2820" i="4"/>
  <c r="F2820" i="4"/>
  <c r="G2820" i="4"/>
  <c r="H2820" i="4"/>
  <c r="I2820" i="4"/>
  <c r="K2820" i="4"/>
  <c r="L2820" i="4"/>
  <c r="M2820" i="4"/>
  <c r="N2820" i="4"/>
  <c r="O2820" i="4"/>
  <c r="AI2820" i="4"/>
  <c r="AJ2820" i="4"/>
  <c r="AK2820" i="4"/>
  <c r="AL2820" i="4"/>
  <c r="AM2820" i="4"/>
  <c r="AN2820" i="4"/>
  <c r="AO2820" i="4"/>
  <c r="AP2820" i="4"/>
  <c r="AR2820" i="4"/>
  <c r="C2821" i="4"/>
  <c r="D2821" i="4"/>
  <c r="E2821" i="4"/>
  <c r="F2821" i="4"/>
  <c r="G2821" i="4"/>
  <c r="H2821" i="4"/>
  <c r="I2821" i="4"/>
  <c r="K2821" i="4"/>
  <c r="L2821" i="4"/>
  <c r="M2821" i="4"/>
  <c r="N2821" i="4"/>
  <c r="O2821" i="4"/>
  <c r="AI2821" i="4"/>
  <c r="AJ2821" i="4"/>
  <c r="AK2821" i="4"/>
  <c r="AL2821" i="4"/>
  <c r="AM2821" i="4"/>
  <c r="AN2821" i="4"/>
  <c r="AO2821" i="4"/>
  <c r="AP2821" i="4"/>
  <c r="AR2821" i="4"/>
  <c r="C2822" i="4"/>
  <c r="D2822" i="4"/>
  <c r="E2822" i="4"/>
  <c r="F2822" i="4"/>
  <c r="G2822" i="4"/>
  <c r="H2822" i="4"/>
  <c r="I2822" i="4"/>
  <c r="K2822" i="4"/>
  <c r="L2822" i="4"/>
  <c r="M2822" i="4"/>
  <c r="N2822" i="4"/>
  <c r="O2822" i="4"/>
  <c r="AI2822" i="4"/>
  <c r="AJ2822" i="4"/>
  <c r="AK2822" i="4"/>
  <c r="AL2822" i="4"/>
  <c r="AM2822" i="4"/>
  <c r="AN2822" i="4"/>
  <c r="AO2822" i="4"/>
  <c r="AP2822" i="4"/>
  <c r="AR2822" i="4"/>
  <c r="C2823" i="4"/>
  <c r="D2823" i="4"/>
  <c r="E2823" i="4"/>
  <c r="F2823" i="4"/>
  <c r="G2823" i="4"/>
  <c r="H2823" i="4"/>
  <c r="I2823" i="4"/>
  <c r="K2823" i="4"/>
  <c r="L2823" i="4"/>
  <c r="M2823" i="4"/>
  <c r="N2823" i="4"/>
  <c r="O2823" i="4"/>
  <c r="AI2823" i="4"/>
  <c r="AJ2823" i="4"/>
  <c r="AK2823" i="4"/>
  <c r="AL2823" i="4"/>
  <c r="AM2823" i="4"/>
  <c r="AN2823" i="4"/>
  <c r="AO2823" i="4"/>
  <c r="AP2823" i="4"/>
  <c r="AR2823" i="4"/>
  <c r="C2824" i="4"/>
  <c r="D2824" i="4"/>
  <c r="E2824" i="4"/>
  <c r="F2824" i="4"/>
  <c r="G2824" i="4"/>
  <c r="H2824" i="4"/>
  <c r="I2824" i="4"/>
  <c r="K2824" i="4"/>
  <c r="L2824" i="4"/>
  <c r="M2824" i="4"/>
  <c r="N2824" i="4"/>
  <c r="O2824" i="4"/>
  <c r="AI2824" i="4"/>
  <c r="AJ2824" i="4"/>
  <c r="AK2824" i="4"/>
  <c r="AL2824" i="4"/>
  <c r="AM2824" i="4"/>
  <c r="AN2824" i="4"/>
  <c r="AO2824" i="4"/>
  <c r="AP2824" i="4"/>
  <c r="AR2824" i="4"/>
  <c r="C2825" i="4"/>
  <c r="D2825" i="4"/>
  <c r="E2825" i="4"/>
  <c r="F2825" i="4"/>
  <c r="G2825" i="4"/>
  <c r="H2825" i="4"/>
  <c r="I2825" i="4"/>
  <c r="K2825" i="4"/>
  <c r="L2825" i="4"/>
  <c r="M2825" i="4"/>
  <c r="N2825" i="4"/>
  <c r="O2825" i="4"/>
  <c r="AI2825" i="4"/>
  <c r="AJ2825" i="4"/>
  <c r="AK2825" i="4"/>
  <c r="AL2825" i="4"/>
  <c r="AM2825" i="4"/>
  <c r="AN2825" i="4"/>
  <c r="AO2825" i="4"/>
  <c r="AP2825" i="4"/>
  <c r="AR2825" i="4"/>
  <c r="C2826" i="4"/>
  <c r="D2826" i="4"/>
  <c r="E2826" i="4"/>
  <c r="F2826" i="4"/>
  <c r="G2826" i="4"/>
  <c r="H2826" i="4"/>
  <c r="I2826" i="4"/>
  <c r="K2826" i="4"/>
  <c r="L2826" i="4"/>
  <c r="M2826" i="4"/>
  <c r="N2826" i="4"/>
  <c r="O2826" i="4"/>
  <c r="AI2826" i="4"/>
  <c r="AJ2826" i="4"/>
  <c r="AK2826" i="4"/>
  <c r="AL2826" i="4"/>
  <c r="AM2826" i="4"/>
  <c r="AN2826" i="4"/>
  <c r="AO2826" i="4"/>
  <c r="AP2826" i="4"/>
  <c r="AR2826" i="4"/>
  <c r="C2827" i="4"/>
  <c r="D2827" i="4"/>
  <c r="E2827" i="4"/>
  <c r="F2827" i="4"/>
  <c r="G2827" i="4"/>
  <c r="H2827" i="4"/>
  <c r="I2827" i="4"/>
  <c r="K2827" i="4"/>
  <c r="L2827" i="4"/>
  <c r="M2827" i="4"/>
  <c r="N2827" i="4"/>
  <c r="O2827" i="4"/>
  <c r="AI2827" i="4"/>
  <c r="AJ2827" i="4"/>
  <c r="AK2827" i="4"/>
  <c r="AL2827" i="4"/>
  <c r="AM2827" i="4"/>
  <c r="AN2827" i="4"/>
  <c r="AO2827" i="4"/>
  <c r="AP2827" i="4"/>
  <c r="AR2827" i="4"/>
  <c r="C2828" i="4"/>
  <c r="D2828" i="4"/>
  <c r="E2828" i="4"/>
  <c r="F2828" i="4"/>
  <c r="G2828" i="4"/>
  <c r="H2828" i="4"/>
  <c r="I2828" i="4"/>
  <c r="K2828" i="4"/>
  <c r="L2828" i="4"/>
  <c r="M2828" i="4"/>
  <c r="N2828" i="4"/>
  <c r="O2828" i="4"/>
  <c r="AI2828" i="4"/>
  <c r="AJ2828" i="4"/>
  <c r="AK2828" i="4"/>
  <c r="AL2828" i="4"/>
  <c r="AM2828" i="4"/>
  <c r="AN2828" i="4"/>
  <c r="AO2828" i="4"/>
  <c r="AP2828" i="4"/>
  <c r="AR2828" i="4"/>
  <c r="C2829" i="4"/>
  <c r="D2829" i="4"/>
  <c r="E2829" i="4"/>
  <c r="F2829" i="4"/>
  <c r="G2829" i="4"/>
  <c r="H2829" i="4"/>
  <c r="I2829" i="4"/>
  <c r="K2829" i="4"/>
  <c r="L2829" i="4"/>
  <c r="M2829" i="4"/>
  <c r="N2829" i="4"/>
  <c r="O2829" i="4"/>
  <c r="AI2829" i="4"/>
  <c r="AJ2829" i="4"/>
  <c r="AK2829" i="4"/>
  <c r="AL2829" i="4"/>
  <c r="AM2829" i="4"/>
  <c r="AN2829" i="4"/>
  <c r="AO2829" i="4"/>
  <c r="AP2829" i="4"/>
  <c r="AR2829" i="4"/>
  <c r="C2830" i="4"/>
  <c r="D2830" i="4"/>
  <c r="E2830" i="4"/>
  <c r="F2830" i="4"/>
  <c r="G2830" i="4"/>
  <c r="H2830" i="4"/>
  <c r="I2830" i="4"/>
  <c r="K2830" i="4"/>
  <c r="L2830" i="4"/>
  <c r="M2830" i="4"/>
  <c r="N2830" i="4"/>
  <c r="O2830" i="4"/>
  <c r="AI2830" i="4"/>
  <c r="AJ2830" i="4"/>
  <c r="AK2830" i="4"/>
  <c r="AL2830" i="4"/>
  <c r="AM2830" i="4"/>
  <c r="AN2830" i="4"/>
  <c r="AO2830" i="4"/>
  <c r="AP2830" i="4"/>
  <c r="AR2830" i="4"/>
  <c r="C2831" i="4"/>
  <c r="D2831" i="4"/>
  <c r="E2831" i="4"/>
  <c r="F2831" i="4"/>
  <c r="G2831" i="4"/>
  <c r="H2831" i="4"/>
  <c r="I2831" i="4"/>
  <c r="K2831" i="4"/>
  <c r="L2831" i="4"/>
  <c r="M2831" i="4"/>
  <c r="N2831" i="4"/>
  <c r="O2831" i="4"/>
  <c r="AI2831" i="4"/>
  <c r="AJ2831" i="4"/>
  <c r="AK2831" i="4"/>
  <c r="AL2831" i="4"/>
  <c r="AM2831" i="4"/>
  <c r="AN2831" i="4"/>
  <c r="AO2831" i="4"/>
  <c r="AP2831" i="4"/>
  <c r="AR2831" i="4"/>
  <c r="C2832" i="4"/>
  <c r="D2832" i="4"/>
  <c r="E2832" i="4"/>
  <c r="F2832" i="4"/>
  <c r="G2832" i="4"/>
  <c r="H2832" i="4"/>
  <c r="I2832" i="4"/>
  <c r="K2832" i="4"/>
  <c r="L2832" i="4"/>
  <c r="M2832" i="4"/>
  <c r="N2832" i="4"/>
  <c r="O2832" i="4"/>
  <c r="AI2832" i="4"/>
  <c r="AJ2832" i="4"/>
  <c r="AK2832" i="4"/>
  <c r="AL2832" i="4"/>
  <c r="AM2832" i="4"/>
  <c r="AN2832" i="4"/>
  <c r="AO2832" i="4"/>
  <c r="AP2832" i="4"/>
  <c r="AR2832" i="4"/>
  <c r="C2833" i="4"/>
  <c r="D2833" i="4"/>
  <c r="E2833" i="4"/>
  <c r="F2833" i="4"/>
  <c r="G2833" i="4"/>
  <c r="H2833" i="4"/>
  <c r="I2833" i="4"/>
  <c r="K2833" i="4"/>
  <c r="L2833" i="4"/>
  <c r="M2833" i="4"/>
  <c r="N2833" i="4"/>
  <c r="O2833" i="4"/>
  <c r="AI2833" i="4"/>
  <c r="AJ2833" i="4"/>
  <c r="AK2833" i="4"/>
  <c r="AL2833" i="4"/>
  <c r="AM2833" i="4"/>
  <c r="AN2833" i="4"/>
  <c r="AO2833" i="4"/>
  <c r="AP2833" i="4"/>
  <c r="AR2833" i="4"/>
  <c r="C2834" i="4"/>
  <c r="D2834" i="4"/>
  <c r="E2834" i="4"/>
  <c r="F2834" i="4"/>
  <c r="G2834" i="4"/>
  <c r="H2834" i="4"/>
  <c r="I2834" i="4"/>
  <c r="K2834" i="4"/>
  <c r="L2834" i="4"/>
  <c r="M2834" i="4"/>
  <c r="N2834" i="4"/>
  <c r="O2834" i="4"/>
  <c r="AI2834" i="4"/>
  <c r="AJ2834" i="4"/>
  <c r="AK2834" i="4"/>
  <c r="AL2834" i="4"/>
  <c r="AM2834" i="4"/>
  <c r="AN2834" i="4"/>
  <c r="AO2834" i="4"/>
  <c r="AP2834" i="4"/>
  <c r="AR2834" i="4"/>
  <c r="D3479" i="4"/>
  <c r="E3479" i="4"/>
  <c r="F3479" i="4"/>
  <c r="G3479" i="4"/>
  <c r="H3479" i="4"/>
  <c r="I3479" i="4"/>
  <c r="K3479" i="4"/>
  <c r="L3479" i="4"/>
  <c r="M3479" i="4"/>
  <c r="N3479" i="4"/>
  <c r="O3479" i="4"/>
  <c r="AR3479" i="4"/>
  <c r="H2836" i="4"/>
  <c r="I2836" i="4"/>
  <c r="O2836" i="4"/>
  <c r="AI2836" i="4"/>
  <c r="AJ2836" i="4"/>
  <c r="AK2836" i="4"/>
  <c r="AL2836" i="4"/>
  <c r="AM2836" i="4"/>
  <c r="AN2836" i="4"/>
  <c r="AO2836" i="4"/>
  <c r="AP2836" i="4"/>
  <c r="AR2836" i="4"/>
  <c r="H2837" i="4"/>
  <c r="I2837" i="4"/>
  <c r="O2837" i="4"/>
  <c r="AI2837" i="4"/>
  <c r="AJ2837" i="4"/>
  <c r="AK2837" i="4"/>
  <c r="AL2837" i="4"/>
  <c r="AM2837" i="4"/>
  <c r="AN2837" i="4"/>
  <c r="AO2837" i="4"/>
  <c r="AP2837" i="4"/>
  <c r="AR2837" i="4"/>
  <c r="H2838" i="4"/>
  <c r="I2838" i="4"/>
  <c r="O2838" i="4"/>
  <c r="AI2838" i="4"/>
  <c r="AJ2838" i="4"/>
  <c r="AK2838" i="4"/>
  <c r="AL2838" i="4"/>
  <c r="AM2838" i="4"/>
  <c r="AN2838" i="4"/>
  <c r="AO2838" i="4"/>
  <c r="AP2838" i="4"/>
  <c r="AR2838" i="4"/>
  <c r="H2839" i="4"/>
  <c r="I2839" i="4"/>
  <c r="O2839" i="4"/>
  <c r="AI2839" i="4"/>
  <c r="AJ2839" i="4"/>
  <c r="AK2839" i="4"/>
  <c r="AL2839" i="4"/>
  <c r="AM2839" i="4"/>
  <c r="AN2839" i="4"/>
  <c r="AO2839" i="4"/>
  <c r="AP2839" i="4"/>
  <c r="AR2839" i="4"/>
  <c r="C2840" i="4"/>
  <c r="D2840" i="4"/>
  <c r="E2840" i="4"/>
  <c r="F2840" i="4"/>
  <c r="G2840" i="4"/>
  <c r="H2840" i="4"/>
  <c r="I2840" i="4"/>
  <c r="K2840" i="4"/>
  <c r="L2840" i="4"/>
  <c r="M2840" i="4"/>
  <c r="N2840" i="4"/>
  <c r="O2840" i="4"/>
  <c r="AI2840" i="4"/>
  <c r="AJ2840" i="4"/>
  <c r="AK2840" i="4"/>
  <c r="AL2840" i="4"/>
  <c r="AM2840" i="4"/>
  <c r="AN2840" i="4"/>
  <c r="AO2840" i="4"/>
  <c r="AP2840" i="4"/>
  <c r="AR2840" i="4"/>
  <c r="C2888" i="4"/>
  <c r="D2888" i="4"/>
  <c r="E2888" i="4"/>
  <c r="F2888" i="4"/>
  <c r="G2888" i="4"/>
  <c r="H2888" i="4"/>
  <c r="I2888" i="4"/>
  <c r="K2888" i="4"/>
  <c r="L2888" i="4"/>
  <c r="M2888" i="4"/>
  <c r="N2888" i="4"/>
  <c r="O2888" i="4"/>
  <c r="AI2888" i="4"/>
  <c r="AJ2888" i="4"/>
  <c r="AK2888" i="4"/>
  <c r="AL2888" i="4"/>
  <c r="AM2888" i="4"/>
  <c r="AN2888" i="4"/>
  <c r="AO2888" i="4"/>
  <c r="AP2888" i="4"/>
  <c r="AR2888" i="4"/>
  <c r="C2889" i="4"/>
  <c r="D2889" i="4"/>
  <c r="E2889" i="4"/>
  <c r="F2889" i="4"/>
  <c r="G2889" i="4"/>
  <c r="H2889" i="4"/>
  <c r="I2889" i="4"/>
  <c r="K2889" i="4"/>
  <c r="L2889" i="4"/>
  <c r="M2889" i="4"/>
  <c r="N2889" i="4"/>
  <c r="O2889" i="4"/>
  <c r="AI2889" i="4"/>
  <c r="AJ2889" i="4"/>
  <c r="AK2889" i="4"/>
  <c r="AL2889" i="4"/>
  <c r="AM2889" i="4"/>
  <c r="AN2889" i="4"/>
  <c r="AO2889" i="4"/>
  <c r="AP2889" i="4"/>
  <c r="AR2889" i="4"/>
  <c r="C2890" i="4"/>
  <c r="D2890" i="4"/>
  <c r="E2890" i="4"/>
  <c r="F2890" i="4"/>
  <c r="G2890" i="4"/>
  <c r="H2890" i="4"/>
  <c r="I2890" i="4"/>
  <c r="K2890" i="4"/>
  <c r="L2890" i="4"/>
  <c r="M2890" i="4"/>
  <c r="N2890" i="4"/>
  <c r="O2890" i="4"/>
  <c r="AI2890" i="4"/>
  <c r="AJ2890" i="4"/>
  <c r="AK2890" i="4"/>
  <c r="AL2890" i="4"/>
  <c r="AM2890" i="4"/>
  <c r="AN2890" i="4"/>
  <c r="AO2890" i="4"/>
  <c r="AP2890" i="4"/>
  <c r="AR2890" i="4"/>
  <c r="C2891" i="4"/>
  <c r="D2891" i="4"/>
  <c r="E2891" i="4"/>
  <c r="F2891" i="4"/>
  <c r="G2891" i="4"/>
  <c r="H2891" i="4"/>
  <c r="I2891" i="4"/>
  <c r="K2891" i="4"/>
  <c r="L2891" i="4"/>
  <c r="M2891" i="4"/>
  <c r="N2891" i="4"/>
  <c r="O2891" i="4"/>
  <c r="AI2891" i="4"/>
  <c r="AJ2891" i="4"/>
  <c r="AK2891" i="4"/>
  <c r="AL2891" i="4"/>
  <c r="AM2891" i="4"/>
  <c r="AN2891" i="4"/>
  <c r="AO2891" i="4"/>
  <c r="AP2891" i="4"/>
  <c r="AR2891" i="4"/>
  <c r="C2892" i="4"/>
  <c r="D2892" i="4"/>
  <c r="E2892" i="4"/>
  <c r="F2892" i="4"/>
  <c r="G2892" i="4"/>
  <c r="H2892" i="4"/>
  <c r="I2892" i="4"/>
  <c r="K2892" i="4"/>
  <c r="L2892" i="4"/>
  <c r="M2892" i="4"/>
  <c r="N2892" i="4"/>
  <c r="O2892" i="4"/>
  <c r="AI2892" i="4"/>
  <c r="AJ2892" i="4"/>
  <c r="AK2892" i="4"/>
  <c r="AL2892" i="4"/>
  <c r="AM2892" i="4"/>
  <c r="AN2892" i="4"/>
  <c r="AO2892" i="4"/>
  <c r="AP2892" i="4"/>
  <c r="AR2892" i="4"/>
  <c r="C2893" i="4"/>
  <c r="D2893" i="4"/>
  <c r="E2893" i="4"/>
  <c r="F2893" i="4"/>
  <c r="G2893" i="4"/>
  <c r="H2893" i="4"/>
  <c r="I2893" i="4"/>
  <c r="K2893" i="4"/>
  <c r="L2893" i="4"/>
  <c r="M2893" i="4"/>
  <c r="N2893" i="4"/>
  <c r="O2893" i="4"/>
  <c r="AI2893" i="4"/>
  <c r="AJ2893" i="4"/>
  <c r="AK2893" i="4"/>
  <c r="AL2893" i="4"/>
  <c r="AM2893" i="4"/>
  <c r="AN2893" i="4"/>
  <c r="AO2893" i="4"/>
  <c r="AP2893" i="4"/>
  <c r="AR2893" i="4"/>
  <c r="C2894" i="4"/>
  <c r="D2894" i="4"/>
  <c r="E2894" i="4"/>
  <c r="F2894" i="4"/>
  <c r="G2894" i="4"/>
  <c r="H2894" i="4"/>
  <c r="I2894" i="4"/>
  <c r="K2894" i="4"/>
  <c r="L2894" i="4"/>
  <c r="M2894" i="4"/>
  <c r="N2894" i="4"/>
  <c r="O2894" i="4"/>
  <c r="AI2894" i="4"/>
  <c r="AJ2894" i="4"/>
  <c r="AK2894" i="4"/>
  <c r="AL2894" i="4"/>
  <c r="AM2894" i="4"/>
  <c r="AN2894" i="4"/>
  <c r="AO2894" i="4"/>
  <c r="AP2894" i="4"/>
  <c r="AR2894" i="4"/>
  <c r="C2895" i="4"/>
  <c r="D2895" i="4"/>
  <c r="E2895" i="4"/>
  <c r="F2895" i="4"/>
  <c r="G2895" i="4"/>
  <c r="H2895" i="4"/>
  <c r="I2895" i="4"/>
  <c r="K2895" i="4"/>
  <c r="L2895" i="4"/>
  <c r="M2895" i="4"/>
  <c r="N2895" i="4"/>
  <c r="O2895" i="4"/>
  <c r="AI2895" i="4"/>
  <c r="AJ2895" i="4"/>
  <c r="AK2895" i="4"/>
  <c r="AL2895" i="4"/>
  <c r="AM2895" i="4"/>
  <c r="AN2895" i="4"/>
  <c r="AO2895" i="4"/>
  <c r="AP2895" i="4"/>
  <c r="AR2895" i="4"/>
  <c r="C2896" i="4"/>
  <c r="D2896" i="4"/>
  <c r="E2896" i="4"/>
  <c r="F2896" i="4"/>
  <c r="G2896" i="4"/>
  <c r="H2896" i="4"/>
  <c r="I2896" i="4"/>
  <c r="K2896" i="4"/>
  <c r="L2896" i="4"/>
  <c r="M2896" i="4"/>
  <c r="N2896" i="4"/>
  <c r="O2896" i="4"/>
  <c r="AI2896" i="4"/>
  <c r="AJ2896" i="4"/>
  <c r="AK2896" i="4"/>
  <c r="AL2896" i="4"/>
  <c r="AM2896" i="4"/>
  <c r="AN2896" i="4"/>
  <c r="AO2896" i="4"/>
  <c r="AP2896" i="4"/>
  <c r="AR2896" i="4"/>
  <c r="C2897" i="4"/>
  <c r="D2897" i="4"/>
  <c r="E2897" i="4"/>
  <c r="F2897" i="4"/>
  <c r="G2897" i="4"/>
  <c r="H2897" i="4"/>
  <c r="I2897" i="4"/>
  <c r="K2897" i="4"/>
  <c r="L2897" i="4"/>
  <c r="M2897" i="4"/>
  <c r="N2897" i="4"/>
  <c r="O2897" i="4"/>
  <c r="AI2897" i="4"/>
  <c r="AJ2897" i="4"/>
  <c r="AK2897" i="4"/>
  <c r="AL2897" i="4"/>
  <c r="AM2897" i="4"/>
  <c r="AN2897" i="4"/>
  <c r="AO2897" i="4"/>
  <c r="AP2897" i="4"/>
  <c r="AR2897" i="4"/>
  <c r="C2898" i="4"/>
  <c r="D2898" i="4"/>
  <c r="E2898" i="4"/>
  <c r="F2898" i="4"/>
  <c r="G2898" i="4"/>
  <c r="H2898" i="4"/>
  <c r="I2898" i="4"/>
  <c r="K2898" i="4"/>
  <c r="L2898" i="4"/>
  <c r="M2898" i="4"/>
  <c r="N2898" i="4"/>
  <c r="O2898" i="4"/>
  <c r="AI2898" i="4"/>
  <c r="AJ2898" i="4"/>
  <c r="AK2898" i="4"/>
  <c r="AL2898" i="4"/>
  <c r="AM2898" i="4"/>
  <c r="AN2898" i="4"/>
  <c r="AO2898" i="4"/>
  <c r="AP2898" i="4"/>
  <c r="AR2898" i="4"/>
  <c r="C2899" i="4"/>
  <c r="D2899" i="4"/>
  <c r="E2899" i="4"/>
  <c r="F2899" i="4"/>
  <c r="G2899" i="4"/>
  <c r="H2899" i="4"/>
  <c r="I2899" i="4"/>
  <c r="K2899" i="4"/>
  <c r="L2899" i="4"/>
  <c r="M2899" i="4"/>
  <c r="N2899" i="4"/>
  <c r="O2899" i="4"/>
  <c r="AI2899" i="4"/>
  <c r="AJ2899" i="4"/>
  <c r="AK2899" i="4"/>
  <c r="AL2899" i="4"/>
  <c r="AM2899" i="4"/>
  <c r="AN2899" i="4"/>
  <c r="AO2899" i="4"/>
  <c r="AP2899" i="4"/>
  <c r="AR2899" i="4"/>
  <c r="C2900" i="4"/>
  <c r="D2900" i="4"/>
  <c r="E2900" i="4"/>
  <c r="F2900" i="4"/>
  <c r="G2900" i="4"/>
  <c r="H2900" i="4"/>
  <c r="I2900" i="4"/>
  <c r="K2900" i="4"/>
  <c r="L2900" i="4"/>
  <c r="M2900" i="4"/>
  <c r="N2900" i="4"/>
  <c r="O2900" i="4"/>
  <c r="AI2900" i="4"/>
  <c r="AJ2900" i="4"/>
  <c r="AK2900" i="4"/>
  <c r="AL2900" i="4"/>
  <c r="AM2900" i="4"/>
  <c r="AN2900" i="4"/>
  <c r="AO2900" i="4"/>
  <c r="AP2900" i="4"/>
  <c r="AR2900" i="4"/>
  <c r="C2901" i="4"/>
  <c r="D2901" i="4"/>
  <c r="E2901" i="4"/>
  <c r="F2901" i="4"/>
  <c r="G2901" i="4"/>
  <c r="H2901" i="4"/>
  <c r="I2901" i="4"/>
  <c r="K2901" i="4"/>
  <c r="L2901" i="4"/>
  <c r="M2901" i="4"/>
  <c r="N2901" i="4"/>
  <c r="O2901" i="4"/>
  <c r="AI2901" i="4"/>
  <c r="AJ2901" i="4"/>
  <c r="AK2901" i="4"/>
  <c r="AL2901" i="4"/>
  <c r="AM2901" i="4"/>
  <c r="AN2901" i="4"/>
  <c r="AO2901" i="4"/>
  <c r="AP2901" i="4"/>
  <c r="AR2901" i="4"/>
  <c r="C2902" i="4"/>
  <c r="D2902" i="4"/>
  <c r="E2902" i="4"/>
  <c r="F2902" i="4"/>
  <c r="G2902" i="4"/>
  <c r="H2902" i="4"/>
  <c r="I2902" i="4"/>
  <c r="K2902" i="4"/>
  <c r="L2902" i="4"/>
  <c r="M2902" i="4"/>
  <c r="N2902" i="4"/>
  <c r="O2902" i="4"/>
  <c r="AI2902" i="4"/>
  <c r="AJ2902" i="4"/>
  <c r="AK2902" i="4"/>
  <c r="AL2902" i="4"/>
  <c r="AM2902" i="4"/>
  <c r="AN2902" i="4"/>
  <c r="AO2902" i="4"/>
  <c r="AP2902" i="4"/>
  <c r="AR2902" i="4"/>
  <c r="C2903" i="4"/>
  <c r="D2903" i="4"/>
  <c r="E2903" i="4"/>
  <c r="F2903" i="4"/>
  <c r="G2903" i="4"/>
  <c r="H2903" i="4"/>
  <c r="I2903" i="4"/>
  <c r="K2903" i="4"/>
  <c r="L2903" i="4"/>
  <c r="M2903" i="4"/>
  <c r="N2903" i="4"/>
  <c r="O2903" i="4"/>
  <c r="AI2903" i="4"/>
  <c r="AJ2903" i="4"/>
  <c r="AK2903" i="4"/>
  <c r="AL2903" i="4"/>
  <c r="AM2903" i="4"/>
  <c r="AN2903" i="4"/>
  <c r="AO2903" i="4"/>
  <c r="AP2903" i="4"/>
  <c r="AR2903" i="4"/>
  <c r="C2904" i="4"/>
  <c r="D2904" i="4"/>
  <c r="E2904" i="4"/>
  <c r="F2904" i="4"/>
  <c r="G2904" i="4"/>
  <c r="H2904" i="4"/>
  <c r="I2904" i="4"/>
  <c r="K2904" i="4"/>
  <c r="L2904" i="4"/>
  <c r="M2904" i="4"/>
  <c r="N2904" i="4"/>
  <c r="O2904" i="4"/>
  <c r="AI2904" i="4"/>
  <c r="AJ2904" i="4"/>
  <c r="AK2904" i="4"/>
  <c r="AL2904" i="4"/>
  <c r="AM2904" i="4"/>
  <c r="AN2904" i="4"/>
  <c r="AO2904" i="4"/>
  <c r="AP2904" i="4"/>
  <c r="AR2904" i="4"/>
  <c r="C2905" i="4"/>
  <c r="D2905" i="4"/>
  <c r="E2905" i="4"/>
  <c r="F2905" i="4"/>
  <c r="G2905" i="4"/>
  <c r="H2905" i="4"/>
  <c r="I2905" i="4"/>
  <c r="K2905" i="4"/>
  <c r="L2905" i="4"/>
  <c r="M2905" i="4"/>
  <c r="N2905" i="4"/>
  <c r="O2905" i="4"/>
  <c r="AI2905" i="4"/>
  <c r="AJ2905" i="4"/>
  <c r="AK2905" i="4"/>
  <c r="AL2905" i="4"/>
  <c r="AM2905" i="4"/>
  <c r="AN2905" i="4"/>
  <c r="AO2905" i="4"/>
  <c r="AP2905" i="4"/>
  <c r="AR2905" i="4"/>
  <c r="C2906" i="4"/>
  <c r="D2906" i="4"/>
  <c r="E2906" i="4"/>
  <c r="F2906" i="4"/>
  <c r="G2906" i="4"/>
  <c r="H2906" i="4"/>
  <c r="I2906" i="4"/>
  <c r="K2906" i="4"/>
  <c r="L2906" i="4"/>
  <c r="M2906" i="4"/>
  <c r="N2906" i="4"/>
  <c r="O2906" i="4"/>
  <c r="AI2906" i="4"/>
  <c r="AJ2906" i="4"/>
  <c r="AK2906" i="4"/>
  <c r="AL2906" i="4"/>
  <c r="AM2906" i="4"/>
  <c r="AN2906" i="4"/>
  <c r="AO2906" i="4"/>
  <c r="AP2906" i="4"/>
  <c r="AR2906" i="4"/>
  <c r="C2907" i="4"/>
  <c r="D2907" i="4"/>
  <c r="E2907" i="4"/>
  <c r="F2907" i="4"/>
  <c r="G2907" i="4"/>
  <c r="H2907" i="4"/>
  <c r="I2907" i="4"/>
  <c r="K2907" i="4"/>
  <c r="L2907" i="4"/>
  <c r="M2907" i="4"/>
  <c r="N2907" i="4"/>
  <c r="O2907" i="4"/>
  <c r="AI2907" i="4"/>
  <c r="AJ2907" i="4"/>
  <c r="AK2907" i="4"/>
  <c r="AL2907" i="4"/>
  <c r="AM2907" i="4"/>
  <c r="AN2907" i="4"/>
  <c r="AO2907" i="4"/>
  <c r="AP2907" i="4"/>
  <c r="AR2907" i="4"/>
  <c r="C2908" i="4"/>
  <c r="D2908" i="4"/>
  <c r="E2908" i="4"/>
  <c r="F2908" i="4"/>
  <c r="G2908" i="4"/>
  <c r="H2908" i="4"/>
  <c r="I2908" i="4"/>
  <c r="K2908" i="4"/>
  <c r="L2908" i="4"/>
  <c r="M2908" i="4"/>
  <c r="N2908" i="4"/>
  <c r="O2908" i="4"/>
  <c r="AI2908" i="4"/>
  <c r="AJ2908" i="4"/>
  <c r="AK2908" i="4"/>
  <c r="AL2908" i="4"/>
  <c r="AM2908" i="4"/>
  <c r="AN2908" i="4"/>
  <c r="AO2908" i="4"/>
  <c r="AP2908" i="4"/>
  <c r="AR2908" i="4"/>
  <c r="C2909" i="4"/>
  <c r="D2909" i="4"/>
  <c r="E2909" i="4"/>
  <c r="F2909" i="4"/>
  <c r="G2909" i="4"/>
  <c r="H2909" i="4"/>
  <c r="I2909" i="4"/>
  <c r="K2909" i="4"/>
  <c r="L2909" i="4"/>
  <c r="M2909" i="4"/>
  <c r="N2909" i="4"/>
  <c r="O2909" i="4"/>
  <c r="AI2909" i="4"/>
  <c r="AJ2909" i="4"/>
  <c r="AK2909" i="4"/>
  <c r="AL2909" i="4"/>
  <c r="AM2909" i="4"/>
  <c r="AN2909" i="4"/>
  <c r="AO2909" i="4"/>
  <c r="AP2909" i="4"/>
  <c r="AR2909" i="4"/>
  <c r="C2910" i="4"/>
  <c r="D2910" i="4"/>
  <c r="E2910" i="4"/>
  <c r="F2910" i="4"/>
  <c r="G2910" i="4"/>
  <c r="H2910" i="4"/>
  <c r="I2910" i="4"/>
  <c r="K2910" i="4"/>
  <c r="L2910" i="4"/>
  <c r="M2910" i="4"/>
  <c r="N2910" i="4"/>
  <c r="O2910" i="4"/>
  <c r="AI2910" i="4"/>
  <c r="AJ2910" i="4"/>
  <c r="AK2910" i="4"/>
  <c r="AL2910" i="4"/>
  <c r="AM2910" i="4"/>
  <c r="AN2910" i="4"/>
  <c r="AO2910" i="4"/>
  <c r="AP2910" i="4"/>
  <c r="AR2910" i="4"/>
  <c r="C2911" i="4"/>
  <c r="D2911" i="4"/>
  <c r="E2911" i="4"/>
  <c r="F2911" i="4"/>
  <c r="G2911" i="4"/>
  <c r="H2911" i="4"/>
  <c r="I2911" i="4"/>
  <c r="K2911" i="4"/>
  <c r="L2911" i="4"/>
  <c r="M2911" i="4"/>
  <c r="N2911" i="4"/>
  <c r="O2911" i="4"/>
  <c r="AI2911" i="4"/>
  <c r="AJ2911" i="4"/>
  <c r="AK2911" i="4"/>
  <c r="AL2911" i="4"/>
  <c r="AM2911" i="4"/>
  <c r="AN2911" i="4"/>
  <c r="AO2911" i="4"/>
  <c r="AP2911" i="4"/>
  <c r="AR2911" i="4"/>
  <c r="C2912" i="4"/>
  <c r="D2912" i="4"/>
  <c r="E2912" i="4"/>
  <c r="F2912" i="4"/>
  <c r="G2912" i="4"/>
  <c r="H2912" i="4"/>
  <c r="I2912" i="4"/>
  <c r="K2912" i="4"/>
  <c r="L2912" i="4"/>
  <c r="M2912" i="4"/>
  <c r="N2912" i="4"/>
  <c r="O2912" i="4"/>
  <c r="AI2912" i="4"/>
  <c r="AJ2912" i="4"/>
  <c r="AK2912" i="4"/>
  <c r="AL2912" i="4"/>
  <c r="AM2912" i="4"/>
  <c r="AN2912" i="4"/>
  <c r="AO2912" i="4"/>
  <c r="AP2912" i="4"/>
  <c r="AR2912" i="4"/>
  <c r="C2913" i="4"/>
  <c r="D2913" i="4"/>
  <c r="E2913" i="4"/>
  <c r="F2913" i="4"/>
  <c r="G2913" i="4"/>
  <c r="H2913" i="4"/>
  <c r="I2913" i="4"/>
  <c r="K2913" i="4"/>
  <c r="L2913" i="4"/>
  <c r="M2913" i="4"/>
  <c r="N2913" i="4"/>
  <c r="O2913" i="4"/>
  <c r="AI2913" i="4"/>
  <c r="AJ2913" i="4"/>
  <c r="AK2913" i="4"/>
  <c r="AL2913" i="4"/>
  <c r="AM2913" i="4"/>
  <c r="AN2913" i="4"/>
  <c r="AO2913" i="4"/>
  <c r="AP2913" i="4"/>
  <c r="AR2913" i="4"/>
  <c r="C2914" i="4"/>
  <c r="D2914" i="4"/>
  <c r="E2914" i="4"/>
  <c r="F2914" i="4"/>
  <c r="G2914" i="4"/>
  <c r="H2914" i="4"/>
  <c r="I2914" i="4"/>
  <c r="K2914" i="4"/>
  <c r="L2914" i="4"/>
  <c r="M2914" i="4"/>
  <c r="N2914" i="4"/>
  <c r="O2914" i="4"/>
  <c r="AI2914" i="4"/>
  <c r="AJ2914" i="4"/>
  <c r="AK2914" i="4"/>
  <c r="AL2914" i="4"/>
  <c r="AM2914" i="4"/>
  <c r="AN2914" i="4"/>
  <c r="AO2914" i="4"/>
  <c r="AP2914" i="4"/>
  <c r="AR2914" i="4"/>
  <c r="C2915" i="4"/>
  <c r="D2915" i="4"/>
  <c r="E2915" i="4"/>
  <c r="F2915" i="4"/>
  <c r="G2915" i="4"/>
  <c r="H2915" i="4"/>
  <c r="I2915" i="4"/>
  <c r="K2915" i="4"/>
  <c r="L2915" i="4"/>
  <c r="M2915" i="4"/>
  <c r="N2915" i="4"/>
  <c r="O2915" i="4"/>
  <c r="AI2915" i="4"/>
  <c r="AJ2915" i="4"/>
  <c r="AK2915" i="4"/>
  <c r="AL2915" i="4"/>
  <c r="AM2915" i="4"/>
  <c r="AN2915" i="4"/>
  <c r="AO2915" i="4"/>
  <c r="AP2915" i="4"/>
  <c r="AR2915" i="4"/>
  <c r="C2916" i="4"/>
  <c r="D2916" i="4"/>
  <c r="E2916" i="4"/>
  <c r="F2916" i="4"/>
  <c r="G2916" i="4"/>
  <c r="H2916" i="4"/>
  <c r="I2916" i="4"/>
  <c r="K2916" i="4"/>
  <c r="L2916" i="4"/>
  <c r="M2916" i="4"/>
  <c r="N2916" i="4"/>
  <c r="O2916" i="4"/>
  <c r="AI2916" i="4"/>
  <c r="AJ2916" i="4"/>
  <c r="AK2916" i="4"/>
  <c r="AL2916" i="4"/>
  <c r="AM2916" i="4"/>
  <c r="AN2916" i="4"/>
  <c r="AO2916" i="4"/>
  <c r="AP2916" i="4"/>
  <c r="AR2916" i="4"/>
  <c r="C2917" i="4"/>
  <c r="D2917" i="4"/>
  <c r="E2917" i="4"/>
  <c r="F2917" i="4"/>
  <c r="G2917" i="4"/>
  <c r="H2917" i="4"/>
  <c r="I2917" i="4"/>
  <c r="K2917" i="4"/>
  <c r="L2917" i="4"/>
  <c r="M2917" i="4"/>
  <c r="N2917" i="4"/>
  <c r="O2917" i="4"/>
  <c r="AI2917" i="4"/>
  <c r="AJ2917" i="4"/>
  <c r="AK2917" i="4"/>
  <c r="AL2917" i="4"/>
  <c r="AM2917" i="4"/>
  <c r="AN2917" i="4"/>
  <c r="AO2917" i="4"/>
  <c r="AP2917" i="4"/>
  <c r="AR2917" i="4"/>
  <c r="C2918" i="4"/>
  <c r="D2918" i="4"/>
  <c r="E2918" i="4"/>
  <c r="F2918" i="4"/>
  <c r="G2918" i="4"/>
  <c r="H2918" i="4"/>
  <c r="I2918" i="4"/>
  <c r="K2918" i="4"/>
  <c r="L2918" i="4"/>
  <c r="M2918" i="4"/>
  <c r="N2918" i="4"/>
  <c r="O2918" i="4"/>
  <c r="AI2918" i="4"/>
  <c r="AJ2918" i="4"/>
  <c r="AK2918" i="4"/>
  <c r="AL2918" i="4"/>
  <c r="AM2918" i="4"/>
  <c r="AN2918" i="4"/>
  <c r="AO2918" i="4"/>
  <c r="AP2918" i="4"/>
  <c r="AR2918" i="4"/>
  <c r="C2919" i="4"/>
  <c r="D2919" i="4"/>
  <c r="E2919" i="4"/>
  <c r="F2919" i="4"/>
  <c r="G2919" i="4"/>
  <c r="H2919" i="4"/>
  <c r="I2919" i="4"/>
  <c r="K2919" i="4"/>
  <c r="L2919" i="4"/>
  <c r="M2919" i="4"/>
  <c r="N2919" i="4"/>
  <c r="O2919" i="4"/>
  <c r="AI2919" i="4"/>
  <c r="AJ2919" i="4"/>
  <c r="AK2919" i="4"/>
  <c r="AL2919" i="4"/>
  <c r="AM2919" i="4"/>
  <c r="AN2919" i="4"/>
  <c r="AO2919" i="4"/>
  <c r="AP2919" i="4"/>
  <c r="AR2919" i="4"/>
  <c r="C2920" i="4"/>
  <c r="D2920" i="4"/>
  <c r="E2920" i="4"/>
  <c r="F2920" i="4"/>
  <c r="G2920" i="4"/>
  <c r="H2920" i="4"/>
  <c r="I2920" i="4"/>
  <c r="K2920" i="4"/>
  <c r="L2920" i="4"/>
  <c r="M2920" i="4"/>
  <c r="N2920" i="4"/>
  <c r="O2920" i="4"/>
  <c r="AI2920" i="4"/>
  <c r="AJ2920" i="4"/>
  <c r="AK2920" i="4"/>
  <c r="AL2920" i="4"/>
  <c r="AM2920" i="4"/>
  <c r="AN2920" i="4"/>
  <c r="AO2920" i="4"/>
  <c r="AP2920" i="4"/>
  <c r="AR2920" i="4"/>
  <c r="C2921" i="4"/>
  <c r="D2921" i="4"/>
  <c r="E2921" i="4"/>
  <c r="F2921" i="4"/>
  <c r="G2921" i="4"/>
  <c r="H2921" i="4"/>
  <c r="I2921" i="4"/>
  <c r="K2921" i="4"/>
  <c r="L2921" i="4"/>
  <c r="M2921" i="4"/>
  <c r="N2921" i="4"/>
  <c r="O2921" i="4"/>
  <c r="AI2921" i="4"/>
  <c r="AJ2921" i="4"/>
  <c r="AK2921" i="4"/>
  <c r="AL2921" i="4"/>
  <c r="AM2921" i="4"/>
  <c r="AN2921" i="4"/>
  <c r="AO2921" i="4"/>
  <c r="AP2921" i="4"/>
  <c r="AR2921" i="4"/>
  <c r="C2922" i="4"/>
  <c r="D2922" i="4"/>
  <c r="E2922" i="4"/>
  <c r="F2922" i="4"/>
  <c r="G2922" i="4"/>
  <c r="H2922" i="4"/>
  <c r="I2922" i="4"/>
  <c r="K2922" i="4"/>
  <c r="L2922" i="4"/>
  <c r="M2922" i="4"/>
  <c r="N2922" i="4"/>
  <c r="O2922" i="4"/>
  <c r="AI2922" i="4"/>
  <c r="AJ2922" i="4"/>
  <c r="AK2922" i="4"/>
  <c r="AL2922" i="4"/>
  <c r="AM2922" i="4"/>
  <c r="AN2922" i="4"/>
  <c r="AO2922" i="4"/>
  <c r="AP2922" i="4"/>
  <c r="AR2922" i="4"/>
  <c r="C2923" i="4"/>
  <c r="D2923" i="4"/>
  <c r="E2923" i="4"/>
  <c r="F2923" i="4"/>
  <c r="G2923" i="4"/>
  <c r="H2923" i="4"/>
  <c r="I2923" i="4"/>
  <c r="K2923" i="4"/>
  <c r="L2923" i="4"/>
  <c r="M2923" i="4"/>
  <c r="N2923" i="4"/>
  <c r="O2923" i="4"/>
  <c r="AI2923" i="4"/>
  <c r="AJ2923" i="4"/>
  <c r="AK2923" i="4"/>
  <c r="AL2923" i="4"/>
  <c r="AM2923" i="4"/>
  <c r="AN2923" i="4"/>
  <c r="AO2923" i="4"/>
  <c r="AP2923" i="4"/>
  <c r="AR2923" i="4"/>
  <c r="C2924" i="4"/>
  <c r="D2924" i="4"/>
  <c r="E2924" i="4"/>
  <c r="F2924" i="4"/>
  <c r="G2924" i="4"/>
  <c r="H2924" i="4"/>
  <c r="I2924" i="4"/>
  <c r="K2924" i="4"/>
  <c r="L2924" i="4"/>
  <c r="M2924" i="4"/>
  <c r="N2924" i="4"/>
  <c r="O2924" i="4"/>
  <c r="AI2924" i="4"/>
  <c r="AJ2924" i="4"/>
  <c r="AK2924" i="4"/>
  <c r="AL2924" i="4"/>
  <c r="AM2924" i="4"/>
  <c r="AN2924" i="4"/>
  <c r="AO2924" i="4"/>
  <c r="AP2924" i="4"/>
  <c r="AR2924" i="4"/>
  <c r="C2925" i="4"/>
  <c r="D2925" i="4"/>
  <c r="E2925" i="4"/>
  <c r="F2925" i="4"/>
  <c r="G2925" i="4"/>
  <c r="H2925" i="4"/>
  <c r="I2925" i="4"/>
  <c r="K2925" i="4"/>
  <c r="L2925" i="4"/>
  <c r="M2925" i="4"/>
  <c r="N2925" i="4"/>
  <c r="O2925" i="4"/>
  <c r="AI2925" i="4"/>
  <c r="AJ2925" i="4"/>
  <c r="AK2925" i="4"/>
  <c r="AL2925" i="4"/>
  <c r="AM2925" i="4"/>
  <c r="AN2925" i="4"/>
  <c r="AO2925" i="4"/>
  <c r="AP2925" i="4"/>
  <c r="AR2925" i="4"/>
  <c r="C2926" i="4"/>
  <c r="D2926" i="4"/>
  <c r="E2926" i="4"/>
  <c r="F2926" i="4"/>
  <c r="G2926" i="4"/>
  <c r="H2926" i="4"/>
  <c r="I2926" i="4"/>
  <c r="K2926" i="4"/>
  <c r="L2926" i="4"/>
  <c r="M2926" i="4"/>
  <c r="N2926" i="4"/>
  <c r="O2926" i="4"/>
  <c r="AI2926" i="4"/>
  <c r="AJ2926" i="4"/>
  <c r="AK2926" i="4"/>
  <c r="AL2926" i="4"/>
  <c r="AM2926" i="4"/>
  <c r="AN2926" i="4"/>
  <c r="AO2926" i="4"/>
  <c r="AP2926" i="4"/>
  <c r="AR2926" i="4"/>
  <c r="C2927" i="4"/>
  <c r="D2927" i="4"/>
  <c r="E2927" i="4"/>
  <c r="F2927" i="4"/>
  <c r="G2927" i="4"/>
  <c r="H2927" i="4"/>
  <c r="I2927" i="4"/>
  <c r="K2927" i="4"/>
  <c r="L2927" i="4"/>
  <c r="M2927" i="4"/>
  <c r="N2927" i="4"/>
  <c r="O2927" i="4"/>
  <c r="AI2927" i="4"/>
  <c r="AJ2927" i="4"/>
  <c r="AK2927" i="4"/>
  <c r="AL2927" i="4"/>
  <c r="AM2927" i="4"/>
  <c r="AN2927" i="4"/>
  <c r="AO2927" i="4"/>
  <c r="AP2927" i="4"/>
  <c r="AR2927" i="4"/>
  <c r="C2928" i="4"/>
  <c r="D2928" i="4"/>
  <c r="E2928" i="4"/>
  <c r="F2928" i="4"/>
  <c r="G2928" i="4"/>
  <c r="H2928" i="4"/>
  <c r="I2928" i="4"/>
  <c r="K2928" i="4"/>
  <c r="L2928" i="4"/>
  <c r="M2928" i="4"/>
  <c r="N2928" i="4"/>
  <c r="O2928" i="4"/>
  <c r="AI2928" i="4"/>
  <c r="AJ2928" i="4"/>
  <c r="AK2928" i="4"/>
  <c r="AL2928" i="4"/>
  <c r="AM2928" i="4"/>
  <c r="AN2928" i="4"/>
  <c r="AO2928" i="4"/>
  <c r="AP2928" i="4"/>
  <c r="AR2928" i="4"/>
  <c r="C2929" i="4"/>
  <c r="D2929" i="4"/>
  <c r="E2929" i="4"/>
  <c r="F2929" i="4"/>
  <c r="G2929" i="4"/>
  <c r="H2929" i="4"/>
  <c r="I2929" i="4"/>
  <c r="K2929" i="4"/>
  <c r="L2929" i="4"/>
  <c r="M2929" i="4"/>
  <c r="N2929" i="4"/>
  <c r="O2929" i="4"/>
  <c r="AI2929" i="4"/>
  <c r="AJ2929" i="4"/>
  <c r="AK2929" i="4"/>
  <c r="AL2929" i="4"/>
  <c r="AM2929" i="4"/>
  <c r="AN2929" i="4"/>
  <c r="AO2929" i="4"/>
  <c r="AP2929" i="4"/>
  <c r="AR2929" i="4"/>
  <c r="C2930" i="4"/>
  <c r="D2930" i="4"/>
  <c r="E2930" i="4"/>
  <c r="F2930" i="4"/>
  <c r="G2930" i="4"/>
  <c r="H2930" i="4"/>
  <c r="I2930" i="4"/>
  <c r="K2930" i="4"/>
  <c r="L2930" i="4"/>
  <c r="M2930" i="4"/>
  <c r="N2930" i="4"/>
  <c r="O2930" i="4"/>
  <c r="AI2930" i="4"/>
  <c r="AJ2930" i="4"/>
  <c r="AK2930" i="4"/>
  <c r="AL2930" i="4"/>
  <c r="AM2930" i="4"/>
  <c r="AN2930" i="4"/>
  <c r="AO2930" i="4"/>
  <c r="AP2930" i="4"/>
  <c r="AR2930" i="4"/>
  <c r="C2931" i="4"/>
  <c r="D2931" i="4"/>
  <c r="E2931" i="4"/>
  <c r="F2931" i="4"/>
  <c r="G2931" i="4"/>
  <c r="H2931" i="4"/>
  <c r="I2931" i="4"/>
  <c r="K2931" i="4"/>
  <c r="L2931" i="4"/>
  <c r="M2931" i="4"/>
  <c r="N2931" i="4"/>
  <c r="O2931" i="4"/>
  <c r="AI2931" i="4"/>
  <c r="AJ2931" i="4"/>
  <c r="AK2931" i="4"/>
  <c r="AL2931" i="4"/>
  <c r="AM2931" i="4"/>
  <c r="AN2931" i="4"/>
  <c r="AO2931" i="4"/>
  <c r="AP2931" i="4"/>
  <c r="AR2931" i="4"/>
  <c r="C2932" i="4"/>
  <c r="D2932" i="4"/>
  <c r="E2932" i="4"/>
  <c r="F2932" i="4"/>
  <c r="G2932" i="4"/>
  <c r="H2932" i="4"/>
  <c r="I2932" i="4"/>
  <c r="K2932" i="4"/>
  <c r="L2932" i="4"/>
  <c r="M2932" i="4"/>
  <c r="N2932" i="4"/>
  <c r="O2932" i="4"/>
  <c r="AI2932" i="4"/>
  <c r="AJ2932" i="4"/>
  <c r="AK2932" i="4"/>
  <c r="AL2932" i="4"/>
  <c r="AM2932" i="4"/>
  <c r="AN2932" i="4"/>
  <c r="AO2932" i="4"/>
  <c r="AP2932" i="4"/>
  <c r="AR2932" i="4"/>
  <c r="C2933" i="4"/>
  <c r="D2933" i="4"/>
  <c r="E2933" i="4"/>
  <c r="F2933" i="4"/>
  <c r="G2933" i="4"/>
  <c r="H2933" i="4"/>
  <c r="I2933" i="4"/>
  <c r="K2933" i="4"/>
  <c r="L2933" i="4"/>
  <c r="M2933" i="4"/>
  <c r="N2933" i="4"/>
  <c r="O2933" i="4"/>
  <c r="AI2933" i="4"/>
  <c r="AJ2933" i="4"/>
  <c r="AK2933" i="4"/>
  <c r="AL2933" i="4"/>
  <c r="AM2933" i="4"/>
  <c r="AN2933" i="4"/>
  <c r="AO2933" i="4"/>
  <c r="AP2933" i="4"/>
  <c r="AR2933" i="4"/>
  <c r="C2934" i="4"/>
  <c r="D2934" i="4"/>
  <c r="E2934" i="4"/>
  <c r="F2934" i="4"/>
  <c r="G2934" i="4"/>
  <c r="H2934" i="4"/>
  <c r="I2934" i="4"/>
  <c r="K2934" i="4"/>
  <c r="L2934" i="4"/>
  <c r="M2934" i="4"/>
  <c r="N2934" i="4"/>
  <c r="O2934" i="4"/>
  <c r="AI2934" i="4"/>
  <c r="AJ2934" i="4"/>
  <c r="AK2934" i="4"/>
  <c r="AL2934" i="4"/>
  <c r="AM2934" i="4"/>
  <c r="AN2934" i="4"/>
  <c r="AO2934" i="4"/>
  <c r="AP2934" i="4"/>
  <c r="AR2934" i="4"/>
  <c r="C2935" i="4"/>
  <c r="D2935" i="4"/>
  <c r="E2935" i="4"/>
  <c r="F2935" i="4"/>
  <c r="G2935" i="4"/>
  <c r="H2935" i="4"/>
  <c r="I2935" i="4"/>
  <c r="K2935" i="4"/>
  <c r="L2935" i="4"/>
  <c r="M2935" i="4"/>
  <c r="N2935" i="4"/>
  <c r="O2935" i="4"/>
  <c r="AI2935" i="4"/>
  <c r="AJ2935" i="4"/>
  <c r="AK2935" i="4"/>
  <c r="AL2935" i="4"/>
  <c r="AM2935" i="4"/>
  <c r="AN2935" i="4"/>
  <c r="AO2935" i="4"/>
  <c r="AP2935" i="4"/>
  <c r="AR2935" i="4"/>
  <c r="C2936" i="4"/>
  <c r="D2936" i="4"/>
  <c r="E2936" i="4"/>
  <c r="F2936" i="4"/>
  <c r="G2936" i="4"/>
  <c r="H2936" i="4"/>
  <c r="I2936" i="4"/>
  <c r="K2936" i="4"/>
  <c r="L2936" i="4"/>
  <c r="M2936" i="4"/>
  <c r="N2936" i="4"/>
  <c r="O2936" i="4"/>
  <c r="AI2936" i="4"/>
  <c r="AJ2936" i="4"/>
  <c r="AK2936" i="4"/>
  <c r="AL2936" i="4"/>
  <c r="AM2936" i="4"/>
  <c r="AN2936" i="4"/>
  <c r="AO2936" i="4"/>
  <c r="AP2936" i="4"/>
  <c r="AR2936" i="4"/>
  <c r="C2937" i="4"/>
  <c r="D2937" i="4"/>
  <c r="E2937" i="4"/>
  <c r="F2937" i="4"/>
  <c r="G2937" i="4"/>
  <c r="H2937" i="4"/>
  <c r="I2937" i="4"/>
  <c r="K2937" i="4"/>
  <c r="L2937" i="4"/>
  <c r="M2937" i="4"/>
  <c r="N2937" i="4"/>
  <c r="O2937" i="4"/>
  <c r="AI2937" i="4"/>
  <c r="AJ2937" i="4"/>
  <c r="AK2937" i="4"/>
  <c r="AL2937" i="4"/>
  <c r="AM2937" i="4"/>
  <c r="AN2937" i="4"/>
  <c r="AO2937" i="4"/>
  <c r="AP2937" i="4"/>
  <c r="AR2937" i="4"/>
  <c r="C2938" i="4"/>
  <c r="D2938" i="4"/>
  <c r="E2938" i="4"/>
  <c r="F2938" i="4"/>
  <c r="G2938" i="4"/>
  <c r="H2938" i="4"/>
  <c r="I2938" i="4"/>
  <c r="K2938" i="4"/>
  <c r="L2938" i="4"/>
  <c r="M2938" i="4"/>
  <c r="N2938" i="4"/>
  <c r="O2938" i="4"/>
  <c r="AI2938" i="4"/>
  <c r="AJ2938" i="4"/>
  <c r="AK2938" i="4"/>
  <c r="AL2938" i="4"/>
  <c r="AM2938" i="4"/>
  <c r="AN2938" i="4"/>
  <c r="AO2938" i="4"/>
  <c r="AP2938" i="4"/>
  <c r="AR2938" i="4"/>
  <c r="C2939" i="4"/>
  <c r="D2939" i="4"/>
  <c r="E2939" i="4"/>
  <c r="F2939" i="4"/>
  <c r="G2939" i="4"/>
  <c r="H2939" i="4"/>
  <c r="I2939" i="4"/>
  <c r="K2939" i="4"/>
  <c r="L2939" i="4"/>
  <c r="M2939" i="4"/>
  <c r="N2939" i="4"/>
  <c r="O2939" i="4"/>
  <c r="AI2939" i="4"/>
  <c r="AJ2939" i="4"/>
  <c r="AK2939" i="4"/>
  <c r="AL2939" i="4"/>
  <c r="AM2939" i="4"/>
  <c r="AN2939" i="4"/>
  <c r="AO2939" i="4"/>
  <c r="AP2939" i="4"/>
  <c r="AR2939" i="4"/>
  <c r="C2940" i="4"/>
  <c r="D2940" i="4"/>
  <c r="E2940" i="4"/>
  <c r="F2940" i="4"/>
  <c r="G2940" i="4"/>
  <c r="H2940" i="4"/>
  <c r="I2940" i="4"/>
  <c r="K2940" i="4"/>
  <c r="L2940" i="4"/>
  <c r="M2940" i="4"/>
  <c r="N2940" i="4"/>
  <c r="O2940" i="4"/>
  <c r="AI2940" i="4"/>
  <c r="AJ2940" i="4"/>
  <c r="AK2940" i="4"/>
  <c r="AL2940" i="4"/>
  <c r="AM2940" i="4"/>
  <c r="AN2940" i="4"/>
  <c r="AO2940" i="4"/>
  <c r="AP2940" i="4"/>
  <c r="AR2940" i="4"/>
  <c r="C2941" i="4"/>
  <c r="D2941" i="4"/>
  <c r="E2941" i="4"/>
  <c r="F2941" i="4"/>
  <c r="G2941" i="4"/>
  <c r="H2941" i="4"/>
  <c r="I2941" i="4"/>
  <c r="K2941" i="4"/>
  <c r="L2941" i="4"/>
  <c r="M2941" i="4"/>
  <c r="N2941" i="4"/>
  <c r="O2941" i="4"/>
  <c r="AI2941" i="4"/>
  <c r="AJ2941" i="4"/>
  <c r="AK2941" i="4"/>
  <c r="AL2941" i="4"/>
  <c r="AM2941" i="4"/>
  <c r="AN2941" i="4"/>
  <c r="AO2941" i="4"/>
  <c r="AP2941" i="4"/>
  <c r="AR2941" i="4"/>
  <c r="C2942" i="4"/>
  <c r="D2942" i="4"/>
  <c r="E2942" i="4"/>
  <c r="F2942" i="4"/>
  <c r="G2942" i="4"/>
  <c r="H2942" i="4"/>
  <c r="I2942" i="4"/>
  <c r="K2942" i="4"/>
  <c r="L2942" i="4"/>
  <c r="M2942" i="4"/>
  <c r="N2942" i="4"/>
  <c r="O2942" i="4"/>
  <c r="AI2942" i="4"/>
  <c r="AJ2942" i="4"/>
  <c r="AK2942" i="4"/>
  <c r="AL2942" i="4"/>
  <c r="AM2942" i="4"/>
  <c r="AN2942" i="4"/>
  <c r="AO2942" i="4"/>
  <c r="AP2942" i="4"/>
  <c r="AR2942" i="4"/>
  <c r="C2943" i="4"/>
  <c r="D2943" i="4"/>
  <c r="E2943" i="4"/>
  <c r="F2943" i="4"/>
  <c r="G2943" i="4"/>
  <c r="H2943" i="4"/>
  <c r="I2943" i="4"/>
  <c r="K2943" i="4"/>
  <c r="L2943" i="4"/>
  <c r="M2943" i="4"/>
  <c r="N2943" i="4"/>
  <c r="O2943" i="4"/>
  <c r="AI2943" i="4"/>
  <c r="AJ2943" i="4"/>
  <c r="AK2943" i="4"/>
  <c r="AL2943" i="4"/>
  <c r="AM2943" i="4"/>
  <c r="AN2943" i="4"/>
  <c r="AO2943" i="4"/>
  <c r="AP2943" i="4"/>
  <c r="AR2943" i="4"/>
  <c r="C2944" i="4"/>
  <c r="D2944" i="4"/>
  <c r="E2944" i="4"/>
  <c r="F2944" i="4"/>
  <c r="G2944" i="4"/>
  <c r="H2944" i="4"/>
  <c r="I2944" i="4"/>
  <c r="K2944" i="4"/>
  <c r="L2944" i="4"/>
  <c r="M2944" i="4"/>
  <c r="N2944" i="4"/>
  <c r="O2944" i="4"/>
  <c r="AI2944" i="4"/>
  <c r="AJ2944" i="4"/>
  <c r="AK2944" i="4"/>
  <c r="AL2944" i="4"/>
  <c r="AM2944" i="4"/>
  <c r="AN2944" i="4"/>
  <c r="AO2944" i="4"/>
  <c r="AP2944" i="4"/>
  <c r="AR2944" i="4"/>
  <c r="C2945" i="4"/>
  <c r="D2945" i="4"/>
  <c r="E2945" i="4"/>
  <c r="F2945" i="4"/>
  <c r="G2945" i="4"/>
  <c r="H2945" i="4"/>
  <c r="I2945" i="4"/>
  <c r="K2945" i="4"/>
  <c r="L2945" i="4"/>
  <c r="M2945" i="4"/>
  <c r="N2945" i="4"/>
  <c r="O2945" i="4"/>
  <c r="AI2945" i="4"/>
  <c r="AJ2945" i="4"/>
  <c r="AK2945" i="4"/>
  <c r="AL2945" i="4"/>
  <c r="AM2945" i="4"/>
  <c r="AN2945" i="4"/>
  <c r="AO2945" i="4"/>
  <c r="AP2945" i="4"/>
  <c r="AR2945" i="4"/>
  <c r="C2946" i="4"/>
  <c r="D2946" i="4"/>
  <c r="E2946" i="4"/>
  <c r="F2946" i="4"/>
  <c r="G2946" i="4"/>
  <c r="H2946" i="4"/>
  <c r="I2946" i="4"/>
  <c r="K2946" i="4"/>
  <c r="L2946" i="4"/>
  <c r="M2946" i="4"/>
  <c r="N2946" i="4"/>
  <c r="O2946" i="4"/>
  <c r="AI2946" i="4"/>
  <c r="AJ2946" i="4"/>
  <c r="AK2946" i="4"/>
  <c r="AL2946" i="4"/>
  <c r="AM2946" i="4"/>
  <c r="AN2946" i="4"/>
  <c r="AO2946" i="4"/>
  <c r="AP2946" i="4"/>
  <c r="AR2946" i="4"/>
  <c r="C2947" i="4"/>
  <c r="D2947" i="4"/>
  <c r="E2947" i="4"/>
  <c r="F2947" i="4"/>
  <c r="G2947" i="4"/>
  <c r="H2947" i="4"/>
  <c r="I2947" i="4"/>
  <c r="K2947" i="4"/>
  <c r="L2947" i="4"/>
  <c r="M2947" i="4"/>
  <c r="N2947" i="4"/>
  <c r="O2947" i="4"/>
  <c r="AI2947" i="4"/>
  <c r="AJ2947" i="4"/>
  <c r="AK2947" i="4"/>
  <c r="AL2947" i="4"/>
  <c r="AM2947" i="4"/>
  <c r="AN2947" i="4"/>
  <c r="AO2947" i="4"/>
  <c r="AP2947" i="4"/>
  <c r="AR2947" i="4"/>
  <c r="C2948" i="4"/>
  <c r="D2948" i="4"/>
  <c r="E2948" i="4"/>
  <c r="F2948" i="4"/>
  <c r="G2948" i="4"/>
  <c r="H2948" i="4"/>
  <c r="I2948" i="4"/>
  <c r="K2948" i="4"/>
  <c r="L2948" i="4"/>
  <c r="M2948" i="4"/>
  <c r="N2948" i="4"/>
  <c r="O2948" i="4"/>
  <c r="AI2948" i="4"/>
  <c r="AJ2948" i="4"/>
  <c r="AK2948" i="4"/>
  <c r="AL2948" i="4"/>
  <c r="AM2948" i="4"/>
  <c r="AN2948" i="4"/>
  <c r="AO2948" i="4"/>
  <c r="AP2948" i="4"/>
  <c r="AR2948" i="4"/>
  <c r="C2949" i="4"/>
  <c r="D2949" i="4"/>
  <c r="E2949" i="4"/>
  <c r="F2949" i="4"/>
  <c r="G2949" i="4"/>
  <c r="H2949" i="4"/>
  <c r="I2949" i="4"/>
  <c r="K2949" i="4"/>
  <c r="L2949" i="4"/>
  <c r="M2949" i="4"/>
  <c r="N2949" i="4"/>
  <c r="O2949" i="4"/>
  <c r="AI2949" i="4"/>
  <c r="AJ2949" i="4"/>
  <c r="AK2949" i="4"/>
  <c r="AL2949" i="4"/>
  <c r="AM2949" i="4"/>
  <c r="AN2949" i="4"/>
  <c r="AO2949" i="4"/>
  <c r="AP2949" i="4"/>
  <c r="AR2949" i="4"/>
  <c r="C2950" i="4"/>
  <c r="D2950" i="4"/>
  <c r="E2950" i="4"/>
  <c r="F2950" i="4"/>
  <c r="G2950" i="4"/>
  <c r="H2950" i="4"/>
  <c r="I2950" i="4"/>
  <c r="K2950" i="4"/>
  <c r="L2950" i="4"/>
  <c r="M2950" i="4"/>
  <c r="N2950" i="4"/>
  <c r="O2950" i="4"/>
  <c r="AI2950" i="4"/>
  <c r="AJ2950" i="4"/>
  <c r="AK2950" i="4"/>
  <c r="AL2950" i="4"/>
  <c r="AM2950" i="4"/>
  <c r="AN2950" i="4"/>
  <c r="AO2950" i="4"/>
  <c r="AP2950" i="4"/>
  <c r="AR2950" i="4"/>
  <c r="C2951" i="4"/>
  <c r="D2951" i="4"/>
  <c r="E2951" i="4"/>
  <c r="F2951" i="4"/>
  <c r="G2951" i="4"/>
  <c r="H2951" i="4"/>
  <c r="I2951" i="4"/>
  <c r="K2951" i="4"/>
  <c r="L2951" i="4"/>
  <c r="M2951" i="4"/>
  <c r="N2951" i="4"/>
  <c r="O2951" i="4"/>
  <c r="AI2951" i="4"/>
  <c r="AJ2951" i="4"/>
  <c r="AK2951" i="4"/>
  <c r="AL2951" i="4"/>
  <c r="AM2951" i="4"/>
  <c r="AN2951" i="4"/>
  <c r="AO2951" i="4"/>
  <c r="AP2951" i="4"/>
  <c r="AR2951" i="4"/>
  <c r="C2952" i="4"/>
  <c r="D2952" i="4"/>
  <c r="E2952" i="4"/>
  <c r="F2952" i="4"/>
  <c r="G2952" i="4"/>
  <c r="H2952" i="4"/>
  <c r="I2952" i="4"/>
  <c r="K2952" i="4"/>
  <c r="L2952" i="4"/>
  <c r="M2952" i="4"/>
  <c r="N2952" i="4"/>
  <c r="O2952" i="4"/>
  <c r="AI2952" i="4"/>
  <c r="AJ2952" i="4"/>
  <c r="AK2952" i="4"/>
  <c r="AL2952" i="4"/>
  <c r="AM2952" i="4"/>
  <c r="AN2952" i="4"/>
  <c r="AO2952" i="4"/>
  <c r="AP2952" i="4"/>
  <c r="AR2952" i="4"/>
  <c r="C2953" i="4"/>
  <c r="D2953" i="4"/>
  <c r="E2953" i="4"/>
  <c r="F2953" i="4"/>
  <c r="G2953" i="4"/>
  <c r="H2953" i="4"/>
  <c r="I2953" i="4"/>
  <c r="K2953" i="4"/>
  <c r="L2953" i="4"/>
  <c r="M2953" i="4"/>
  <c r="N2953" i="4"/>
  <c r="O2953" i="4"/>
  <c r="AI2953" i="4"/>
  <c r="AJ2953" i="4"/>
  <c r="AK2953" i="4"/>
  <c r="AL2953" i="4"/>
  <c r="AM2953" i="4"/>
  <c r="AN2953" i="4"/>
  <c r="AO2953" i="4"/>
  <c r="AP2953" i="4"/>
  <c r="AR2953" i="4"/>
  <c r="C2954" i="4"/>
  <c r="D2954" i="4"/>
  <c r="E2954" i="4"/>
  <c r="F2954" i="4"/>
  <c r="G2954" i="4"/>
  <c r="H2954" i="4"/>
  <c r="I2954" i="4"/>
  <c r="K2954" i="4"/>
  <c r="L2954" i="4"/>
  <c r="M2954" i="4"/>
  <c r="N2954" i="4"/>
  <c r="O2954" i="4"/>
  <c r="AI2954" i="4"/>
  <c r="AJ2954" i="4"/>
  <c r="AK2954" i="4"/>
  <c r="AL2954" i="4"/>
  <c r="AM2954" i="4"/>
  <c r="AN2954" i="4"/>
  <c r="AO2954" i="4"/>
  <c r="AP2954" i="4"/>
  <c r="AR2954" i="4"/>
  <c r="C2955" i="4"/>
  <c r="D2955" i="4"/>
  <c r="E2955" i="4"/>
  <c r="F2955" i="4"/>
  <c r="G2955" i="4"/>
  <c r="H2955" i="4"/>
  <c r="I2955" i="4"/>
  <c r="K2955" i="4"/>
  <c r="L2955" i="4"/>
  <c r="M2955" i="4"/>
  <c r="N2955" i="4"/>
  <c r="O2955" i="4"/>
  <c r="AI2955" i="4"/>
  <c r="AJ2955" i="4"/>
  <c r="AK2955" i="4"/>
  <c r="AL2955" i="4"/>
  <c r="AM2955" i="4"/>
  <c r="AN2955" i="4"/>
  <c r="AO2955" i="4"/>
  <c r="AP2955" i="4"/>
  <c r="AR2955" i="4"/>
  <c r="C2956" i="4"/>
  <c r="D2956" i="4"/>
  <c r="E2956" i="4"/>
  <c r="F2956" i="4"/>
  <c r="G2956" i="4"/>
  <c r="H2956" i="4"/>
  <c r="I2956" i="4"/>
  <c r="K2956" i="4"/>
  <c r="L2956" i="4"/>
  <c r="M2956" i="4"/>
  <c r="N2956" i="4"/>
  <c r="O2956" i="4"/>
  <c r="AI2956" i="4"/>
  <c r="AJ2956" i="4"/>
  <c r="AK2956" i="4"/>
  <c r="AL2956" i="4"/>
  <c r="AM2956" i="4"/>
  <c r="AN2956" i="4"/>
  <c r="AO2956" i="4"/>
  <c r="AP2956" i="4"/>
  <c r="AR2956" i="4"/>
  <c r="C2957" i="4"/>
  <c r="D2957" i="4"/>
  <c r="E2957" i="4"/>
  <c r="F2957" i="4"/>
  <c r="G2957" i="4"/>
  <c r="H2957" i="4"/>
  <c r="I2957" i="4"/>
  <c r="K2957" i="4"/>
  <c r="L2957" i="4"/>
  <c r="M2957" i="4"/>
  <c r="N2957" i="4"/>
  <c r="O2957" i="4"/>
  <c r="AI2957" i="4"/>
  <c r="AJ2957" i="4"/>
  <c r="AK2957" i="4"/>
  <c r="AL2957" i="4"/>
  <c r="AM2957" i="4"/>
  <c r="AN2957" i="4"/>
  <c r="AO2957" i="4"/>
  <c r="AP2957" i="4"/>
  <c r="AR2957" i="4"/>
  <c r="C2958" i="4"/>
  <c r="D2958" i="4"/>
  <c r="E2958" i="4"/>
  <c r="F2958" i="4"/>
  <c r="G2958" i="4"/>
  <c r="H2958" i="4"/>
  <c r="I2958" i="4"/>
  <c r="K2958" i="4"/>
  <c r="L2958" i="4"/>
  <c r="M2958" i="4"/>
  <c r="N2958" i="4"/>
  <c r="O2958" i="4"/>
  <c r="AI2958" i="4"/>
  <c r="AJ2958" i="4"/>
  <c r="AK2958" i="4"/>
  <c r="AL2958" i="4"/>
  <c r="AM2958" i="4"/>
  <c r="AN2958" i="4"/>
  <c r="AO2958" i="4"/>
  <c r="AP2958" i="4"/>
  <c r="AR2958" i="4"/>
  <c r="C2959" i="4"/>
  <c r="D2959" i="4"/>
  <c r="E2959" i="4"/>
  <c r="F2959" i="4"/>
  <c r="G2959" i="4"/>
  <c r="H2959" i="4"/>
  <c r="I2959" i="4"/>
  <c r="K2959" i="4"/>
  <c r="L2959" i="4"/>
  <c r="M2959" i="4"/>
  <c r="N2959" i="4"/>
  <c r="O2959" i="4"/>
  <c r="AI2959" i="4"/>
  <c r="AJ2959" i="4"/>
  <c r="AK2959" i="4"/>
  <c r="AL2959" i="4"/>
  <c r="AM2959" i="4"/>
  <c r="AN2959" i="4"/>
  <c r="AO2959" i="4"/>
  <c r="AP2959" i="4"/>
  <c r="AR2959" i="4"/>
  <c r="C2960" i="4"/>
  <c r="D2960" i="4"/>
  <c r="E2960" i="4"/>
  <c r="F2960" i="4"/>
  <c r="G2960" i="4"/>
  <c r="H2960" i="4"/>
  <c r="I2960" i="4"/>
  <c r="K2960" i="4"/>
  <c r="L2960" i="4"/>
  <c r="M2960" i="4"/>
  <c r="N2960" i="4"/>
  <c r="O2960" i="4"/>
  <c r="AI2960" i="4"/>
  <c r="AJ2960" i="4"/>
  <c r="AK2960" i="4"/>
  <c r="AL2960" i="4"/>
  <c r="AM2960" i="4"/>
  <c r="AN2960" i="4"/>
  <c r="AO2960" i="4"/>
  <c r="AP2960" i="4"/>
  <c r="AR2960" i="4"/>
  <c r="C2961" i="4"/>
  <c r="D2961" i="4"/>
  <c r="E2961" i="4"/>
  <c r="F2961" i="4"/>
  <c r="G2961" i="4"/>
  <c r="H2961" i="4"/>
  <c r="I2961" i="4"/>
  <c r="K2961" i="4"/>
  <c r="L2961" i="4"/>
  <c r="M2961" i="4"/>
  <c r="N2961" i="4"/>
  <c r="O2961" i="4"/>
  <c r="AI2961" i="4"/>
  <c r="AJ2961" i="4"/>
  <c r="AK2961" i="4"/>
  <c r="AL2961" i="4"/>
  <c r="AM2961" i="4"/>
  <c r="AN2961" i="4"/>
  <c r="AO2961" i="4"/>
  <c r="AP2961" i="4"/>
  <c r="AR2961" i="4"/>
  <c r="C2962" i="4"/>
  <c r="D2962" i="4"/>
  <c r="E2962" i="4"/>
  <c r="F2962" i="4"/>
  <c r="G2962" i="4"/>
  <c r="H2962" i="4"/>
  <c r="I2962" i="4"/>
  <c r="K2962" i="4"/>
  <c r="L2962" i="4"/>
  <c r="M2962" i="4"/>
  <c r="N2962" i="4"/>
  <c r="O2962" i="4"/>
  <c r="AI2962" i="4"/>
  <c r="AJ2962" i="4"/>
  <c r="AK2962" i="4"/>
  <c r="AL2962" i="4"/>
  <c r="AM2962" i="4"/>
  <c r="AN2962" i="4"/>
  <c r="AO2962" i="4"/>
  <c r="AP2962" i="4"/>
  <c r="AR2962" i="4"/>
  <c r="C2963" i="4"/>
  <c r="D2963" i="4"/>
  <c r="E2963" i="4"/>
  <c r="F2963" i="4"/>
  <c r="G2963" i="4"/>
  <c r="H2963" i="4"/>
  <c r="I2963" i="4"/>
  <c r="K2963" i="4"/>
  <c r="L2963" i="4"/>
  <c r="M2963" i="4"/>
  <c r="N2963" i="4"/>
  <c r="O2963" i="4"/>
  <c r="AI2963" i="4"/>
  <c r="AJ2963" i="4"/>
  <c r="AK2963" i="4"/>
  <c r="AL2963" i="4"/>
  <c r="AM2963" i="4"/>
  <c r="AN2963" i="4"/>
  <c r="AO2963" i="4"/>
  <c r="AP2963" i="4"/>
  <c r="AR2963" i="4"/>
  <c r="C2964" i="4"/>
  <c r="D2964" i="4"/>
  <c r="E2964" i="4"/>
  <c r="F2964" i="4"/>
  <c r="G2964" i="4"/>
  <c r="H2964" i="4"/>
  <c r="I2964" i="4"/>
  <c r="K2964" i="4"/>
  <c r="L2964" i="4"/>
  <c r="M2964" i="4"/>
  <c r="N2964" i="4"/>
  <c r="O2964" i="4"/>
  <c r="AI2964" i="4"/>
  <c r="AJ2964" i="4"/>
  <c r="AK2964" i="4"/>
  <c r="AL2964" i="4"/>
  <c r="AM2964" i="4"/>
  <c r="AN2964" i="4"/>
  <c r="AO2964" i="4"/>
  <c r="AP2964" i="4"/>
  <c r="AR2964" i="4"/>
  <c r="C2965" i="4"/>
  <c r="D2965" i="4"/>
  <c r="E2965" i="4"/>
  <c r="F2965" i="4"/>
  <c r="G2965" i="4"/>
  <c r="H2965" i="4"/>
  <c r="I2965" i="4"/>
  <c r="K2965" i="4"/>
  <c r="L2965" i="4"/>
  <c r="M2965" i="4"/>
  <c r="N2965" i="4"/>
  <c r="O2965" i="4"/>
  <c r="AI2965" i="4"/>
  <c r="AJ2965" i="4"/>
  <c r="AK2965" i="4"/>
  <c r="AL2965" i="4"/>
  <c r="AM2965" i="4"/>
  <c r="AN2965" i="4"/>
  <c r="AO2965" i="4"/>
  <c r="AP2965" i="4"/>
  <c r="AR2965" i="4"/>
  <c r="C2966" i="4"/>
  <c r="D2966" i="4"/>
  <c r="E2966" i="4"/>
  <c r="F2966" i="4"/>
  <c r="G2966" i="4"/>
  <c r="H2966" i="4"/>
  <c r="I2966" i="4"/>
  <c r="K2966" i="4"/>
  <c r="L2966" i="4"/>
  <c r="M2966" i="4"/>
  <c r="N2966" i="4"/>
  <c r="O2966" i="4"/>
  <c r="AI2966" i="4"/>
  <c r="AJ2966" i="4"/>
  <c r="AK2966" i="4"/>
  <c r="AL2966" i="4"/>
  <c r="AM2966" i="4"/>
  <c r="AN2966" i="4"/>
  <c r="AO2966" i="4"/>
  <c r="AP2966" i="4"/>
  <c r="AR2966" i="4"/>
  <c r="C2967" i="4"/>
  <c r="D2967" i="4"/>
  <c r="E2967" i="4"/>
  <c r="F2967" i="4"/>
  <c r="G2967" i="4"/>
  <c r="H2967" i="4"/>
  <c r="I2967" i="4"/>
  <c r="K2967" i="4"/>
  <c r="L2967" i="4"/>
  <c r="M2967" i="4"/>
  <c r="N2967" i="4"/>
  <c r="O2967" i="4"/>
  <c r="AI2967" i="4"/>
  <c r="AJ2967" i="4"/>
  <c r="AK2967" i="4"/>
  <c r="AL2967" i="4"/>
  <c r="AM2967" i="4"/>
  <c r="AN2967" i="4"/>
  <c r="AO2967" i="4"/>
  <c r="AP2967" i="4"/>
  <c r="AR2967" i="4"/>
  <c r="C2968" i="4"/>
  <c r="D2968" i="4"/>
  <c r="E2968" i="4"/>
  <c r="F2968" i="4"/>
  <c r="G2968" i="4"/>
  <c r="H2968" i="4"/>
  <c r="I2968" i="4"/>
  <c r="K2968" i="4"/>
  <c r="L2968" i="4"/>
  <c r="M2968" i="4"/>
  <c r="N2968" i="4"/>
  <c r="O2968" i="4"/>
  <c r="AI2968" i="4"/>
  <c r="AJ2968" i="4"/>
  <c r="AK2968" i="4"/>
  <c r="AL2968" i="4"/>
  <c r="AM2968" i="4"/>
  <c r="AN2968" i="4"/>
  <c r="AO2968" i="4"/>
  <c r="AP2968" i="4"/>
  <c r="AR2968" i="4"/>
  <c r="C2969" i="4"/>
  <c r="D2969" i="4"/>
  <c r="E2969" i="4"/>
  <c r="F2969" i="4"/>
  <c r="G2969" i="4"/>
  <c r="H2969" i="4"/>
  <c r="I2969" i="4"/>
  <c r="K2969" i="4"/>
  <c r="L2969" i="4"/>
  <c r="M2969" i="4"/>
  <c r="N2969" i="4"/>
  <c r="O2969" i="4"/>
  <c r="AI2969" i="4"/>
  <c r="AJ2969" i="4"/>
  <c r="AK2969" i="4"/>
  <c r="AL2969" i="4"/>
  <c r="AM2969" i="4"/>
  <c r="AN2969" i="4"/>
  <c r="AO2969" i="4"/>
  <c r="AP2969" i="4"/>
  <c r="AR2969" i="4"/>
  <c r="C2970" i="4"/>
  <c r="D2970" i="4"/>
  <c r="E2970" i="4"/>
  <c r="F2970" i="4"/>
  <c r="G2970" i="4"/>
  <c r="H2970" i="4"/>
  <c r="I2970" i="4"/>
  <c r="K2970" i="4"/>
  <c r="L2970" i="4"/>
  <c r="M2970" i="4"/>
  <c r="N2970" i="4"/>
  <c r="O2970" i="4"/>
  <c r="AI2970" i="4"/>
  <c r="AJ2970" i="4"/>
  <c r="AK2970" i="4"/>
  <c r="AL2970" i="4"/>
  <c r="AM2970" i="4"/>
  <c r="AN2970" i="4"/>
  <c r="AO2970" i="4"/>
  <c r="AP2970" i="4"/>
  <c r="AR2970" i="4"/>
  <c r="C2971" i="4"/>
  <c r="D2971" i="4"/>
  <c r="E2971" i="4"/>
  <c r="F2971" i="4"/>
  <c r="G2971" i="4"/>
  <c r="H2971" i="4"/>
  <c r="I2971" i="4"/>
  <c r="K2971" i="4"/>
  <c r="L2971" i="4"/>
  <c r="M2971" i="4"/>
  <c r="N2971" i="4"/>
  <c r="O2971" i="4"/>
  <c r="AI2971" i="4"/>
  <c r="AJ2971" i="4"/>
  <c r="AK2971" i="4"/>
  <c r="AL2971" i="4"/>
  <c r="AM2971" i="4"/>
  <c r="AN2971" i="4"/>
  <c r="AO2971" i="4"/>
  <c r="AP2971" i="4"/>
  <c r="AR2971" i="4"/>
  <c r="C2972" i="4"/>
  <c r="D2972" i="4"/>
  <c r="E2972" i="4"/>
  <c r="F2972" i="4"/>
  <c r="G2972" i="4"/>
  <c r="H2972" i="4"/>
  <c r="I2972" i="4"/>
  <c r="K2972" i="4"/>
  <c r="L2972" i="4"/>
  <c r="M2972" i="4"/>
  <c r="N2972" i="4"/>
  <c r="O2972" i="4"/>
  <c r="AI2972" i="4"/>
  <c r="AJ2972" i="4"/>
  <c r="AK2972" i="4"/>
  <c r="AL2972" i="4"/>
  <c r="AM2972" i="4"/>
  <c r="AN2972" i="4"/>
  <c r="AO2972" i="4"/>
  <c r="AP2972" i="4"/>
  <c r="AR2972" i="4"/>
  <c r="C2973" i="4"/>
  <c r="D2973" i="4"/>
  <c r="E2973" i="4"/>
  <c r="F2973" i="4"/>
  <c r="G2973" i="4"/>
  <c r="H2973" i="4"/>
  <c r="I2973" i="4"/>
  <c r="K2973" i="4"/>
  <c r="L2973" i="4"/>
  <c r="M2973" i="4"/>
  <c r="N2973" i="4"/>
  <c r="O2973" i="4"/>
  <c r="AI2973" i="4"/>
  <c r="AJ2973" i="4"/>
  <c r="AK2973" i="4"/>
  <c r="AL2973" i="4"/>
  <c r="AM2973" i="4"/>
  <c r="AN2973" i="4"/>
  <c r="AO2973" i="4"/>
  <c r="AP2973" i="4"/>
  <c r="AR2973" i="4"/>
  <c r="C2974" i="4"/>
  <c r="D2974" i="4"/>
  <c r="E2974" i="4"/>
  <c r="F2974" i="4"/>
  <c r="G2974" i="4"/>
  <c r="H2974" i="4"/>
  <c r="I2974" i="4"/>
  <c r="K2974" i="4"/>
  <c r="L2974" i="4"/>
  <c r="M2974" i="4"/>
  <c r="N2974" i="4"/>
  <c r="O2974" i="4"/>
  <c r="AI2974" i="4"/>
  <c r="AJ2974" i="4"/>
  <c r="AK2974" i="4"/>
  <c r="AL2974" i="4"/>
  <c r="AM2974" i="4"/>
  <c r="AN2974" i="4"/>
  <c r="AO2974" i="4"/>
  <c r="AP2974" i="4"/>
  <c r="AR2974" i="4"/>
  <c r="C2975" i="4"/>
  <c r="D2975" i="4"/>
  <c r="E2975" i="4"/>
  <c r="F2975" i="4"/>
  <c r="G2975" i="4"/>
  <c r="H2975" i="4"/>
  <c r="I2975" i="4"/>
  <c r="K2975" i="4"/>
  <c r="L2975" i="4"/>
  <c r="M2975" i="4"/>
  <c r="N2975" i="4"/>
  <c r="O2975" i="4"/>
  <c r="AI2975" i="4"/>
  <c r="AJ2975" i="4"/>
  <c r="AK2975" i="4"/>
  <c r="AL2975" i="4"/>
  <c r="AM2975" i="4"/>
  <c r="AN2975" i="4"/>
  <c r="AO2975" i="4"/>
  <c r="AP2975" i="4"/>
  <c r="AR2975" i="4"/>
  <c r="C2976" i="4"/>
  <c r="D2976" i="4"/>
  <c r="E2976" i="4"/>
  <c r="F2976" i="4"/>
  <c r="G2976" i="4"/>
  <c r="H2976" i="4"/>
  <c r="I2976" i="4"/>
  <c r="K2976" i="4"/>
  <c r="L2976" i="4"/>
  <c r="M2976" i="4"/>
  <c r="N2976" i="4"/>
  <c r="O2976" i="4"/>
  <c r="AI2976" i="4"/>
  <c r="AJ2976" i="4"/>
  <c r="AK2976" i="4"/>
  <c r="AL2976" i="4"/>
  <c r="AM2976" i="4"/>
  <c r="AN2976" i="4"/>
  <c r="AO2976" i="4"/>
  <c r="AP2976" i="4"/>
  <c r="AR2976" i="4"/>
  <c r="C2977" i="4"/>
  <c r="D2977" i="4"/>
  <c r="E2977" i="4"/>
  <c r="F2977" i="4"/>
  <c r="G2977" i="4"/>
  <c r="H2977" i="4"/>
  <c r="I2977" i="4"/>
  <c r="K2977" i="4"/>
  <c r="L2977" i="4"/>
  <c r="M2977" i="4"/>
  <c r="N2977" i="4"/>
  <c r="O2977" i="4"/>
  <c r="AI2977" i="4"/>
  <c r="AJ2977" i="4"/>
  <c r="AK2977" i="4"/>
  <c r="AL2977" i="4"/>
  <c r="AM2977" i="4"/>
  <c r="AN2977" i="4"/>
  <c r="AO2977" i="4"/>
  <c r="AP2977" i="4"/>
  <c r="AR2977" i="4"/>
  <c r="C2978" i="4"/>
  <c r="D2978" i="4"/>
  <c r="E2978" i="4"/>
  <c r="F2978" i="4"/>
  <c r="G2978" i="4"/>
  <c r="H2978" i="4"/>
  <c r="I2978" i="4"/>
  <c r="K2978" i="4"/>
  <c r="L2978" i="4"/>
  <c r="M2978" i="4"/>
  <c r="N2978" i="4"/>
  <c r="O2978" i="4"/>
  <c r="AI2978" i="4"/>
  <c r="AJ2978" i="4"/>
  <c r="AK2978" i="4"/>
  <c r="AL2978" i="4"/>
  <c r="AM2978" i="4"/>
  <c r="AN2978" i="4"/>
  <c r="AO2978" i="4"/>
  <c r="AP2978" i="4"/>
  <c r="AR2978" i="4"/>
  <c r="C2979" i="4"/>
  <c r="D2979" i="4"/>
  <c r="E2979" i="4"/>
  <c r="F2979" i="4"/>
  <c r="G2979" i="4"/>
  <c r="H2979" i="4"/>
  <c r="I2979" i="4"/>
  <c r="K2979" i="4"/>
  <c r="L2979" i="4"/>
  <c r="M2979" i="4"/>
  <c r="N2979" i="4"/>
  <c r="O2979" i="4"/>
  <c r="AI2979" i="4"/>
  <c r="AJ2979" i="4"/>
  <c r="AK2979" i="4"/>
  <c r="AL2979" i="4"/>
  <c r="AM2979" i="4"/>
  <c r="AN2979" i="4"/>
  <c r="AO2979" i="4"/>
  <c r="AP2979" i="4"/>
  <c r="AR2979" i="4"/>
  <c r="C2980" i="4"/>
  <c r="D2980" i="4"/>
  <c r="E2980" i="4"/>
  <c r="F2980" i="4"/>
  <c r="G2980" i="4"/>
  <c r="H2980" i="4"/>
  <c r="I2980" i="4"/>
  <c r="K2980" i="4"/>
  <c r="L2980" i="4"/>
  <c r="M2980" i="4"/>
  <c r="N2980" i="4"/>
  <c r="O2980" i="4"/>
  <c r="AI2980" i="4"/>
  <c r="AJ2980" i="4"/>
  <c r="AK2980" i="4"/>
  <c r="AL2980" i="4"/>
  <c r="AM2980" i="4"/>
  <c r="AN2980" i="4"/>
  <c r="AO2980" i="4"/>
  <c r="AP2980" i="4"/>
  <c r="AR2980" i="4"/>
  <c r="C2981" i="4"/>
  <c r="D2981" i="4"/>
  <c r="E2981" i="4"/>
  <c r="F2981" i="4"/>
  <c r="G2981" i="4"/>
  <c r="H2981" i="4"/>
  <c r="I2981" i="4"/>
  <c r="K2981" i="4"/>
  <c r="L2981" i="4"/>
  <c r="M2981" i="4"/>
  <c r="N2981" i="4"/>
  <c r="O2981" i="4"/>
  <c r="AI2981" i="4"/>
  <c r="AJ2981" i="4"/>
  <c r="AK2981" i="4"/>
  <c r="AL2981" i="4"/>
  <c r="AM2981" i="4"/>
  <c r="AN2981" i="4"/>
  <c r="AO2981" i="4"/>
  <c r="AP2981" i="4"/>
  <c r="AR2981" i="4"/>
  <c r="C2982" i="4"/>
  <c r="D2982" i="4"/>
  <c r="E2982" i="4"/>
  <c r="F2982" i="4"/>
  <c r="G2982" i="4"/>
  <c r="H2982" i="4"/>
  <c r="I2982" i="4"/>
  <c r="K2982" i="4"/>
  <c r="L2982" i="4"/>
  <c r="M2982" i="4"/>
  <c r="N2982" i="4"/>
  <c r="O2982" i="4"/>
  <c r="AI2982" i="4"/>
  <c r="AJ2982" i="4"/>
  <c r="AK2982" i="4"/>
  <c r="AL2982" i="4"/>
  <c r="AM2982" i="4"/>
  <c r="AN2982" i="4"/>
  <c r="AO2982" i="4"/>
  <c r="AP2982" i="4"/>
  <c r="AR2982" i="4"/>
  <c r="C2983" i="4"/>
  <c r="D2983" i="4"/>
  <c r="E2983" i="4"/>
  <c r="F2983" i="4"/>
  <c r="G2983" i="4"/>
  <c r="H2983" i="4"/>
  <c r="I2983" i="4"/>
  <c r="K2983" i="4"/>
  <c r="L2983" i="4"/>
  <c r="M2983" i="4"/>
  <c r="N2983" i="4"/>
  <c r="O2983" i="4"/>
  <c r="AI2983" i="4"/>
  <c r="AJ2983" i="4"/>
  <c r="AK2983" i="4"/>
  <c r="AL2983" i="4"/>
  <c r="AM2983" i="4"/>
  <c r="AN2983" i="4"/>
  <c r="AO2983" i="4"/>
  <c r="AP2983" i="4"/>
  <c r="AR2983" i="4"/>
  <c r="C2984" i="4"/>
  <c r="D2984" i="4"/>
  <c r="E2984" i="4"/>
  <c r="F2984" i="4"/>
  <c r="G2984" i="4"/>
  <c r="H2984" i="4"/>
  <c r="I2984" i="4"/>
  <c r="K2984" i="4"/>
  <c r="L2984" i="4"/>
  <c r="M2984" i="4"/>
  <c r="N2984" i="4"/>
  <c r="O2984" i="4"/>
  <c r="AI2984" i="4"/>
  <c r="AJ2984" i="4"/>
  <c r="AK2984" i="4"/>
  <c r="AL2984" i="4"/>
  <c r="AM2984" i="4"/>
  <c r="AN2984" i="4"/>
  <c r="AO2984" i="4"/>
  <c r="AP2984" i="4"/>
  <c r="AR2984" i="4"/>
  <c r="C2985" i="4"/>
  <c r="D2985" i="4"/>
  <c r="E2985" i="4"/>
  <c r="F2985" i="4"/>
  <c r="G2985" i="4"/>
  <c r="H2985" i="4"/>
  <c r="I2985" i="4"/>
  <c r="K2985" i="4"/>
  <c r="L2985" i="4"/>
  <c r="M2985" i="4"/>
  <c r="N2985" i="4"/>
  <c r="O2985" i="4"/>
  <c r="AI2985" i="4"/>
  <c r="AJ2985" i="4"/>
  <c r="AK2985" i="4"/>
  <c r="AL2985" i="4"/>
  <c r="AM2985" i="4"/>
  <c r="AN2985" i="4"/>
  <c r="AO2985" i="4"/>
  <c r="AP2985" i="4"/>
  <c r="AR2985" i="4"/>
  <c r="C2986" i="4"/>
  <c r="D2986" i="4"/>
  <c r="E2986" i="4"/>
  <c r="F2986" i="4"/>
  <c r="G2986" i="4"/>
  <c r="H2986" i="4"/>
  <c r="I2986" i="4"/>
  <c r="K2986" i="4"/>
  <c r="L2986" i="4"/>
  <c r="M2986" i="4"/>
  <c r="N2986" i="4"/>
  <c r="O2986" i="4"/>
  <c r="AI2986" i="4"/>
  <c r="AJ2986" i="4"/>
  <c r="AK2986" i="4"/>
  <c r="AL2986" i="4"/>
  <c r="AM2986" i="4"/>
  <c r="AN2986" i="4"/>
  <c r="AO2986" i="4"/>
  <c r="AP2986" i="4"/>
  <c r="AR2986" i="4"/>
  <c r="D2987" i="4"/>
  <c r="E2987" i="4"/>
  <c r="F2987" i="4"/>
  <c r="G2987" i="4"/>
  <c r="H2987" i="4"/>
  <c r="I2987" i="4"/>
  <c r="K2987" i="4"/>
  <c r="L2987" i="4"/>
  <c r="M2987" i="4"/>
  <c r="N2987" i="4"/>
  <c r="O2987" i="4"/>
  <c r="AI2987" i="4"/>
  <c r="AJ2987" i="4"/>
  <c r="AK2987" i="4"/>
  <c r="AL2987" i="4"/>
  <c r="AM2987" i="4"/>
  <c r="AN2987" i="4"/>
  <c r="AO2987" i="4"/>
  <c r="AP2987" i="4"/>
  <c r="AR2987" i="4"/>
  <c r="C2989" i="4"/>
  <c r="D2989" i="4"/>
  <c r="E2989" i="4"/>
  <c r="F2989" i="4"/>
  <c r="G2989" i="4"/>
  <c r="H2989" i="4"/>
  <c r="I2989" i="4"/>
  <c r="K2989" i="4"/>
  <c r="L2989" i="4"/>
  <c r="M2989" i="4"/>
  <c r="N2989" i="4"/>
  <c r="O2989" i="4"/>
  <c r="AI2989" i="4"/>
  <c r="AJ2989" i="4"/>
  <c r="AK2989" i="4"/>
  <c r="AL2989" i="4"/>
  <c r="AM2989" i="4"/>
  <c r="AN2989" i="4"/>
  <c r="AO2989" i="4"/>
  <c r="AP2989" i="4"/>
  <c r="AR2989" i="4"/>
  <c r="C2990" i="4"/>
  <c r="D2990" i="4"/>
  <c r="E2990" i="4"/>
  <c r="F2990" i="4"/>
  <c r="G2990" i="4"/>
  <c r="H2990" i="4"/>
  <c r="I2990" i="4"/>
  <c r="K2990" i="4"/>
  <c r="L2990" i="4"/>
  <c r="M2990" i="4"/>
  <c r="N2990" i="4"/>
  <c r="O2990" i="4"/>
  <c r="AI2990" i="4"/>
  <c r="AJ2990" i="4"/>
  <c r="AK2990" i="4"/>
  <c r="AL2990" i="4"/>
  <c r="AM2990" i="4"/>
  <c r="AN2990" i="4"/>
  <c r="AO2990" i="4"/>
  <c r="AP2990" i="4"/>
  <c r="AR2990" i="4"/>
  <c r="C2991" i="4"/>
  <c r="D2991" i="4"/>
  <c r="E2991" i="4"/>
  <c r="F2991" i="4"/>
  <c r="G2991" i="4"/>
  <c r="H2991" i="4"/>
  <c r="I2991" i="4"/>
  <c r="K2991" i="4"/>
  <c r="L2991" i="4"/>
  <c r="M2991" i="4"/>
  <c r="N2991" i="4"/>
  <c r="O2991" i="4"/>
  <c r="AI2991" i="4"/>
  <c r="AJ2991" i="4"/>
  <c r="AK2991" i="4"/>
  <c r="AL2991" i="4"/>
  <c r="AM2991" i="4"/>
  <c r="AN2991" i="4"/>
  <c r="AO2991" i="4"/>
  <c r="AP2991" i="4"/>
  <c r="AR2991" i="4"/>
  <c r="C2992" i="4"/>
  <c r="D2992" i="4"/>
  <c r="E2992" i="4"/>
  <c r="F2992" i="4"/>
  <c r="G2992" i="4"/>
  <c r="H2992" i="4"/>
  <c r="I2992" i="4"/>
  <c r="K2992" i="4"/>
  <c r="L2992" i="4"/>
  <c r="M2992" i="4"/>
  <c r="N2992" i="4"/>
  <c r="O2992" i="4"/>
  <c r="AI2992" i="4"/>
  <c r="AJ2992" i="4"/>
  <c r="AK2992" i="4"/>
  <c r="AL2992" i="4"/>
  <c r="AM2992" i="4"/>
  <c r="AN2992" i="4"/>
  <c r="AO2992" i="4"/>
  <c r="AP2992" i="4"/>
  <c r="AR2992" i="4"/>
  <c r="C2993" i="4"/>
  <c r="D2993" i="4"/>
  <c r="E2993" i="4"/>
  <c r="F2993" i="4"/>
  <c r="G2993" i="4"/>
  <c r="H2993" i="4"/>
  <c r="I2993" i="4"/>
  <c r="K2993" i="4"/>
  <c r="L2993" i="4"/>
  <c r="M2993" i="4"/>
  <c r="N2993" i="4"/>
  <c r="O2993" i="4"/>
  <c r="AI2993" i="4"/>
  <c r="AJ2993" i="4"/>
  <c r="AK2993" i="4"/>
  <c r="AL2993" i="4"/>
  <c r="AM2993" i="4"/>
  <c r="AN2993" i="4"/>
  <c r="AO2993" i="4"/>
  <c r="AP2993" i="4"/>
  <c r="AR2993" i="4"/>
  <c r="C2994" i="4"/>
  <c r="D2994" i="4"/>
  <c r="E2994" i="4"/>
  <c r="F2994" i="4"/>
  <c r="G2994" i="4"/>
  <c r="H2994" i="4"/>
  <c r="I2994" i="4"/>
  <c r="K2994" i="4"/>
  <c r="L2994" i="4"/>
  <c r="M2994" i="4"/>
  <c r="N2994" i="4"/>
  <c r="O2994" i="4"/>
  <c r="AI2994" i="4"/>
  <c r="AJ2994" i="4"/>
  <c r="AK2994" i="4"/>
  <c r="AL2994" i="4"/>
  <c r="AM2994" i="4"/>
  <c r="AN2994" i="4"/>
  <c r="AO2994" i="4"/>
  <c r="AP2994" i="4"/>
  <c r="AR2994" i="4"/>
  <c r="C2995" i="4"/>
  <c r="D2995" i="4"/>
  <c r="E2995" i="4"/>
  <c r="F2995" i="4"/>
  <c r="G2995" i="4"/>
  <c r="H2995" i="4"/>
  <c r="I2995" i="4"/>
  <c r="K2995" i="4"/>
  <c r="L2995" i="4"/>
  <c r="M2995" i="4"/>
  <c r="N2995" i="4"/>
  <c r="O2995" i="4"/>
  <c r="AI2995" i="4"/>
  <c r="AJ2995" i="4"/>
  <c r="AK2995" i="4"/>
  <c r="AL2995" i="4"/>
  <c r="AM2995" i="4"/>
  <c r="AN2995" i="4"/>
  <c r="AO2995" i="4"/>
  <c r="AP2995" i="4"/>
  <c r="AR2995" i="4"/>
  <c r="C2996" i="4"/>
  <c r="D2996" i="4"/>
  <c r="E2996" i="4"/>
  <c r="F2996" i="4"/>
  <c r="G2996" i="4"/>
  <c r="H2996" i="4"/>
  <c r="I2996" i="4"/>
  <c r="K2996" i="4"/>
  <c r="L2996" i="4"/>
  <c r="M2996" i="4"/>
  <c r="N2996" i="4"/>
  <c r="O2996" i="4"/>
  <c r="AI2996" i="4"/>
  <c r="AJ2996" i="4"/>
  <c r="AK2996" i="4"/>
  <c r="AL2996" i="4"/>
  <c r="AM2996" i="4"/>
  <c r="AN2996" i="4"/>
  <c r="AO2996" i="4"/>
  <c r="AP2996" i="4"/>
  <c r="AR2996" i="4"/>
  <c r="C2997" i="4"/>
  <c r="D2997" i="4"/>
  <c r="E2997" i="4"/>
  <c r="F2997" i="4"/>
  <c r="G2997" i="4"/>
  <c r="H2997" i="4"/>
  <c r="I2997" i="4"/>
  <c r="K2997" i="4"/>
  <c r="L2997" i="4"/>
  <c r="M2997" i="4"/>
  <c r="N2997" i="4"/>
  <c r="O2997" i="4"/>
  <c r="AI2997" i="4"/>
  <c r="AJ2997" i="4"/>
  <c r="AK2997" i="4"/>
  <c r="AL2997" i="4"/>
  <c r="AM2997" i="4"/>
  <c r="AN2997" i="4"/>
  <c r="AO2997" i="4"/>
  <c r="AP2997" i="4"/>
  <c r="AR2997" i="4"/>
  <c r="C2998" i="4"/>
  <c r="D2998" i="4"/>
  <c r="E2998" i="4"/>
  <c r="F2998" i="4"/>
  <c r="G2998" i="4"/>
  <c r="H2998" i="4"/>
  <c r="I2998" i="4"/>
  <c r="K2998" i="4"/>
  <c r="L2998" i="4"/>
  <c r="M2998" i="4"/>
  <c r="N2998" i="4"/>
  <c r="O2998" i="4"/>
  <c r="AI2998" i="4"/>
  <c r="AJ2998" i="4"/>
  <c r="AK2998" i="4"/>
  <c r="AL2998" i="4"/>
  <c r="AM2998" i="4"/>
  <c r="AN2998" i="4"/>
  <c r="AO2998" i="4"/>
  <c r="AP2998" i="4"/>
  <c r="AR2998" i="4"/>
  <c r="C2999" i="4"/>
  <c r="D2999" i="4"/>
  <c r="E2999" i="4"/>
  <c r="F2999" i="4"/>
  <c r="G2999" i="4"/>
  <c r="H2999" i="4"/>
  <c r="I2999" i="4"/>
  <c r="K2999" i="4"/>
  <c r="L2999" i="4"/>
  <c r="M2999" i="4"/>
  <c r="N2999" i="4"/>
  <c r="O2999" i="4"/>
  <c r="AI2999" i="4"/>
  <c r="AJ2999" i="4"/>
  <c r="AK2999" i="4"/>
  <c r="AL2999" i="4"/>
  <c r="AM2999" i="4"/>
  <c r="AN2999" i="4"/>
  <c r="AO2999" i="4"/>
  <c r="AP2999" i="4"/>
  <c r="AR2999" i="4"/>
  <c r="C3000" i="4"/>
  <c r="D3000" i="4"/>
  <c r="E3000" i="4"/>
  <c r="F3000" i="4"/>
  <c r="G3000" i="4"/>
  <c r="H3000" i="4"/>
  <c r="I3000" i="4"/>
  <c r="K3000" i="4"/>
  <c r="L3000" i="4"/>
  <c r="M3000" i="4"/>
  <c r="N3000" i="4"/>
  <c r="O3000" i="4"/>
  <c r="AI3000" i="4"/>
  <c r="AJ3000" i="4"/>
  <c r="AK3000" i="4"/>
  <c r="AL3000" i="4"/>
  <c r="AM3000" i="4"/>
  <c r="AN3000" i="4"/>
  <c r="AO3000" i="4"/>
  <c r="AP3000" i="4"/>
  <c r="AR3000" i="4"/>
  <c r="C3001" i="4"/>
  <c r="D3001" i="4"/>
  <c r="E3001" i="4"/>
  <c r="F3001" i="4"/>
  <c r="G3001" i="4"/>
  <c r="H3001" i="4"/>
  <c r="I3001" i="4"/>
  <c r="K3001" i="4"/>
  <c r="L3001" i="4"/>
  <c r="M3001" i="4"/>
  <c r="N3001" i="4"/>
  <c r="O3001" i="4"/>
  <c r="AI3001" i="4"/>
  <c r="AJ3001" i="4"/>
  <c r="AK3001" i="4"/>
  <c r="AL3001" i="4"/>
  <c r="AM3001" i="4"/>
  <c r="AN3001" i="4"/>
  <c r="AO3001" i="4"/>
  <c r="AP3001" i="4"/>
  <c r="AR3001" i="4"/>
  <c r="C3002" i="4"/>
  <c r="D3002" i="4"/>
  <c r="E3002" i="4"/>
  <c r="F3002" i="4"/>
  <c r="G3002" i="4"/>
  <c r="H3002" i="4"/>
  <c r="I3002" i="4"/>
  <c r="K3002" i="4"/>
  <c r="L3002" i="4"/>
  <c r="M3002" i="4"/>
  <c r="N3002" i="4"/>
  <c r="O3002" i="4"/>
  <c r="AI3002" i="4"/>
  <c r="AJ3002" i="4"/>
  <c r="AK3002" i="4"/>
  <c r="AL3002" i="4"/>
  <c r="AM3002" i="4"/>
  <c r="AN3002" i="4"/>
  <c r="AO3002" i="4"/>
  <c r="AP3002" i="4"/>
  <c r="AR3002" i="4"/>
  <c r="C3003" i="4"/>
  <c r="D3003" i="4"/>
  <c r="E3003" i="4"/>
  <c r="F3003" i="4"/>
  <c r="G3003" i="4"/>
  <c r="H3003" i="4"/>
  <c r="I3003" i="4"/>
  <c r="K3003" i="4"/>
  <c r="L3003" i="4"/>
  <c r="M3003" i="4"/>
  <c r="N3003" i="4"/>
  <c r="O3003" i="4"/>
  <c r="AI3003" i="4"/>
  <c r="AJ3003" i="4"/>
  <c r="AK3003" i="4"/>
  <c r="AL3003" i="4"/>
  <c r="AM3003" i="4"/>
  <c r="AN3003" i="4"/>
  <c r="AO3003" i="4"/>
  <c r="AP3003" i="4"/>
  <c r="AR3003" i="4"/>
  <c r="C3004" i="4"/>
  <c r="D3004" i="4"/>
  <c r="E3004" i="4"/>
  <c r="F3004" i="4"/>
  <c r="G3004" i="4"/>
  <c r="H3004" i="4"/>
  <c r="I3004" i="4"/>
  <c r="K3004" i="4"/>
  <c r="L3004" i="4"/>
  <c r="M3004" i="4"/>
  <c r="N3004" i="4"/>
  <c r="O3004" i="4"/>
  <c r="AI3004" i="4"/>
  <c r="AJ3004" i="4"/>
  <c r="AK3004" i="4"/>
  <c r="AL3004" i="4"/>
  <c r="AM3004" i="4"/>
  <c r="AN3004" i="4"/>
  <c r="AO3004" i="4"/>
  <c r="AP3004" i="4"/>
  <c r="AR3004" i="4"/>
  <c r="C3005" i="4"/>
  <c r="D3005" i="4"/>
  <c r="E3005" i="4"/>
  <c r="F3005" i="4"/>
  <c r="G3005" i="4"/>
  <c r="H3005" i="4"/>
  <c r="I3005" i="4"/>
  <c r="K3005" i="4"/>
  <c r="L3005" i="4"/>
  <c r="M3005" i="4"/>
  <c r="N3005" i="4"/>
  <c r="O3005" i="4"/>
  <c r="AI3005" i="4"/>
  <c r="AJ3005" i="4"/>
  <c r="AK3005" i="4"/>
  <c r="AL3005" i="4"/>
  <c r="AM3005" i="4"/>
  <c r="AN3005" i="4"/>
  <c r="AO3005" i="4"/>
  <c r="AP3005" i="4"/>
  <c r="AR3005" i="4"/>
  <c r="C3006" i="4"/>
  <c r="D3006" i="4"/>
  <c r="E3006" i="4"/>
  <c r="F3006" i="4"/>
  <c r="G3006" i="4"/>
  <c r="H3006" i="4"/>
  <c r="I3006" i="4"/>
  <c r="K3006" i="4"/>
  <c r="L3006" i="4"/>
  <c r="M3006" i="4"/>
  <c r="N3006" i="4"/>
  <c r="O3006" i="4"/>
  <c r="AI3006" i="4"/>
  <c r="AJ3006" i="4"/>
  <c r="AK3006" i="4"/>
  <c r="AL3006" i="4"/>
  <c r="AM3006" i="4"/>
  <c r="AN3006" i="4"/>
  <c r="AO3006" i="4"/>
  <c r="AP3006" i="4"/>
  <c r="AR3006" i="4"/>
  <c r="C3007" i="4"/>
  <c r="D3007" i="4"/>
  <c r="E3007" i="4"/>
  <c r="F3007" i="4"/>
  <c r="G3007" i="4"/>
  <c r="H3007" i="4"/>
  <c r="I3007" i="4"/>
  <c r="K3007" i="4"/>
  <c r="L3007" i="4"/>
  <c r="M3007" i="4"/>
  <c r="N3007" i="4"/>
  <c r="O3007" i="4"/>
  <c r="AI3007" i="4"/>
  <c r="AJ3007" i="4"/>
  <c r="AK3007" i="4"/>
  <c r="AL3007" i="4"/>
  <c r="AM3007" i="4"/>
  <c r="AN3007" i="4"/>
  <c r="AO3007" i="4"/>
  <c r="AP3007" i="4"/>
  <c r="AR3007" i="4"/>
  <c r="C3008" i="4"/>
  <c r="D3008" i="4"/>
  <c r="E3008" i="4"/>
  <c r="F3008" i="4"/>
  <c r="G3008" i="4"/>
  <c r="H3008" i="4"/>
  <c r="I3008" i="4"/>
  <c r="K3008" i="4"/>
  <c r="L3008" i="4"/>
  <c r="M3008" i="4"/>
  <c r="N3008" i="4"/>
  <c r="O3008" i="4"/>
  <c r="AI3008" i="4"/>
  <c r="AJ3008" i="4"/>
  <c r="AK3008" i="4"/>
  <c r="AL3008" i="4"/>
  <c r="AM3008" i="4"/>
  <c r="AN3008" i="4"/>
  <c r="AO3008" i="4"/>
  <c r="AP3008" i="4"/>
  <c r="AR3008" i="4"/>
  <c r="C3009" i="4"/>
  <c r="D3009" i="4"/>
  <c r="E3009" i="4"/>
  <c r="F3009" i="4"/>
  <c r="G3009" i="4"/>
  <c r="H3009" i="4"/>
  <c r="I3009" i="4"/>
  <c r="K3009" i="4"/>
  <c r="L3009" i="4"/>
  <c r="M3009" i="4"/>
  <c r="N3009" i="4"/>
  <c r="O3009" i="4"/>
  <c r="AI3009" i="4"/>
  <c r="AJ3009" i="4"/>
  <c r="AK3009" i="4"/>
  <c r="AL3009" i="4"/>
  <c r="AM3009" i="4"/>
  <c r="AN3009" i="4"/>
  <c r="AO3009" i="4"/>
  <c r="AP3009" i="4"/>
  <c r="AR3009" i="4"/>
  <c r="C3010" i="4"/>
  <c r="D3010" i="4"/>
  <c r="E3010" i="4"/>
  <c r="F3010" i="4"/>
  <c r="G3010" i="4"/>
  <c r="H3010" i="4"/>
  <c r="I3010" i="4"/>
  <c r="K3010" i="4"/>
  <c r="L3010" i="4"/>
  <c r="M3010" i="4"/>
  <c r="N3010" i="4"/>
  <c r="O3010" i="4"/>
  <c r="AI3010" i="4"/>
  <c r="AJ3010" i="4"/>
  <c r="AK3010" i="4"/>
  <c r="AL3010" i="4"/>
  <c r="AM3010" i="4"/>
  <c r="AN3010" i="4"/>
  <c r="AO3010" i="4"/>
  <c r="AP3010" i="4"/>
  <c r="AR3010" i="4"/>
  <c r="C3011" i="4"/>
  <c r="D3011" i="4"/>
  <c r="E3011" i="4"/>
  <c r="F3011" i="4"/>
  <c r="G3011" i="4"/>
  <c r="H3011" i="4"/>
  <c r="I3011" i="4"/>
  <c r="K3011" i="4"/>
  <c r="L3011" i="4"/>
  <c r="M3011" i="4"/>
  <c r="N3011" i="4"/>
  <c r="O3011" i="4"/>
  <c r="AI3011" i="4"/>
  <c r="AJ3011" i="4"/>
  <c r="AK3011" i="4"/>
  <c r="AL3011" i="4"/>
  <c r="AM3011" i="4"/>
  <c r="AN3011" i="4"/>
  <c r="AO3011" i="4"/>
  <c r="AP3011" i="4"/>
  <c r="AR3011" i="4"/>
  <c r="C3012" i="4"/>
  <c r="D3012" i="4"/>
  <c r="E3012" i="4"/>
  <c r="F3012" i="4"/>
  <c r="G3012" i="4"/>
  <c r="H3012" i="4"/>
  <c r="I3012" i="4"/>
  <c r="K3012" i="4"/>
  <c r="L3012" i="4"/>
  <c r="M3012" i="4"/>
  <c r="N3012" i="4"/>
  <c r="O3012" i="4"/>
  <c r="AI3012" i="4"/>
  <c r="AJ3012" i="4"/>
  <c r="AK3012" i="4"/>
  <c r="AL3012" i="4"/>
  <c r="AM3012" i="4"/>
  <c r="AN3012" i="4"/>
  <c r="AO3012" i="4"/>
  <c r="AP3012" i="4"/>
  <c r="AR3012" i="4"/>
  <c r="C3013" i="4"/>
  <c r="D3013" i="4"/>
  <c r="E3013" i="4"/>
  <c r="F3013" i="4"/>
  <c r="G3013" i="4"/>
  <c r="H3013" i="4"/>
  <c r="I3013" i="4"/>
  <c r="K3013" i="4"/>
  <c r="L3013" i="4"/>
  <c r="M3013" i="4"/>
  <c r="N3013" i="4"/>
  <c r="O3013" i="4"/>
  <c r="AI3013" i="4"/>
  <c r="AJ3013" i="4"/>
  <c r="AK3013" i="4"/>
  <c r="AL3013" i="4"/>
  <c r="AM3013" i="4"/>
  <c r="AN3013" i="4"/>
  <c r="AO3013" i="4"/>
  <c r="AP3013" i="4"/>
  <c r="AR3013" i="4"/>
  <c r="C3014" i="4"/>
  <c r="D3014" i="4"/>
  <c r="E3014" i="4"/>
  <c r="F3014" i="4"/>
  <c r="G3014" i="4"/>
  <c r="H3014" i="4"/>
  <c r="I3014" i="4"/>
  <c r="K3014" i="4"/>
  <c r="L3014" i="4"/>
  <c r="M3014" i="4"/>
  <c r="N3014" i="4"/>
  <c r="O3014" i="4"/>
  <c r="AI3014" i="4"/>
  <c r="AJ3014" i="4"/>
  <c r="AK3014" i="4"/>
  <c r="AL3014" i="4"/>
  <c r="AM3014" i="4"/>
  <c r="AN3014" i="4"/>
  <c r="AO3014" i="4"/>
  <c r="AP3014" i="4"/>
  <c r="AR3014" i="4"/>
  <c r="C3015" i="4"/>
  <c r="D3015" i="4"/>
  <c r="E3015" i="4"/>
  <c r="F3015" i="4"/>
  <c r="G3015" i="4"/>
  <c r="H3015" i="4"/>
  <c r="I3015" i="4"/>
  <c r="K3015" i="4"/>
  <c r="L3015" i="4"/>
  <c r="M3015" i="4"/>
  <c r="N3015" i="4"/>
  <c r="O3015" i="4"/>
  <c r="AI3015" i="4"/>
  <c r="AJ3015" i="4"/>
  <c r="AK3015" i="4"/>
  <c r="AL3015" i="4"/>
  <c r="AM3015" i="4"/>
  <c r="AN3015" i="4"/>
  <c r="AO3015" i="4"/>
  <c r="AP3015" i="4"/>
  <c r="AR3015" i="4"/>
  <c r="C3016" i="4"/>
  <c r="D3016" i="4"/>
  <c r="E3016" i="4"/>
  <c r="F3016" i="4"/>
  <c r="G3016" i="4"/>
  <c r="H3016" i="4"/>
  <c r="I3016" i="4"/>
  <c r="K3016" i="4"/>
  <c r="L3016" i="4"/>
  <c r="M3016" i="4"/>
  <c r="N3016" i="4"/>
  <c r="O3016" i="4"/>
  <c r="AI3016" i="4"/>
  <c r="AJ3016" i="4"/>
  <c r="AK3016" i="4"/>
  <c r="AL3016" i="4"/>
  <c r="AM3016" i="4"/>
  <c r="AN3016" i="4"/>
  <c r="AO3016" i="4"/>
  <c r="AP3016" i="4"/>
  <c r="AR3016" i="4"/>
  <c r="C3017" i="4"/>
  <c r="D3017" i="4"/>
  <c r="E3017" i="4"/>
  <c r="F3017" i="4"/>
  <c r="G3017" i="4"/>
  <c r="H3017" i="4"/>
  <c r="I3017" i="4"/>
  <c r="K3017" i="4"/>
  <c r="L3017" i="4"/>
  <c r="M3017" i="4"/>
  <c r="N3017" i="4"/>
  <c r="O3017" i="4"/>
  <c r="AI3017" i="4"/>
  <c r="AJ3017" i="4"/>
  <c r="AK3017" i="4"/>
  <c r="AL3017" i="4"/>
  <c r="AM3017" i="4"/>
  <c r="AN3017" i="4"/>
  <c r="AO3017" i="4"/>
  <c r="AP3017" i="4"/>
  <c r="AR3017" i="4"/>
  <c r="C3018" i="4"/>
  <c r="D3018" i="4"/>
  <c r="E3018" i="4"/>
  <c r="F3018" i="4"/>
  <c r="G3018" i="4"/>
  <c r="H3018" i="4"/>
  <c r="I3018" i="4"/>
  <c r="K3018" i="4"/>
  <c r="L3018" i="4"/>
  <c r="M3018" i="4"/>
  <c r="N3018" i="4"/>
  <c r="O3018" i="4"/>
  <c r="AI3018" i="4"/>
  <c r="AJ3018" i="4"/>
  <c r="AK3018" i="4"/>
  <c r="AL3018" i="4"/>
  <c r="AM3018" i="4"/>
  <c r="AN3018" i="4"/>
  <c r="AO3018" i="4"/>
  <c r="AP3018" i="4"/>
  <c r="AR3018" i="4"/>
  <c r="C3019" i="4"/>
  <c r="D3019" i="4"/>
  <c r="E3019" i="4"/>
  <c r="F3019" i="4"/>
  <c r="G3019" i="4"/>
  <c r="H3019" i="4"/>
  <c r="I3019" i="4"/>
  <c r="K3019" i="4"/>
  <c r="L3019" i="4"/>
  <c r="M3019" i="4"/>
  <c r="N3019" i="4"/>
  <c r="O3019" i="4"/>
  <c r="AI3019" i="4"/>
  <c r="AJ3019" i="4"/>
  <c r="AK3019" i="4"/>
  <c r="AL3019" i="4"/>
  <c r="AM3019" i="4"/>
  <c r="AN3019" i="4"/>
  <c r="AO3019" i="4"/>
  <c r="AP3019" i="4"/>
  <c r="AR3019" i="4"/>
  <c r="C3020" i="4"/>
  <c r="D3020" i="4"/>
  <c r="E3020" i="4"/>
  <c r="F3020" i="4"/>
  <c r="G3020" i="4"/>
  <c r="H3020" i="4"/>
  <c r="I3020" i="4"/>
  <c r="K3020" i="4"/>
  <c r="L3020" i="4"/>
  <c r="M3020" i="4"/>
  <c r="N3020" i="4"/>
  <c r="O3020" i="4"/>
  <c r="AI3020" i="4"/>
  <c r="AJ3020" i="4"/>
  <c r="AK3020" i="4"/>
  <c r="AL3020" i="4"/>
  <c r="AM3020" i="4"/>
  <c r="AN3020" i="4"/>
  <c r="AO3020" i="4"/>
  <c r="AP3020" i="4"/>
  <c r="AR3020" i="4"/>
  <c r="C3021" i="4"/>
  <c r="D3021" i="4"/>
  <c r="E3021" i="4"/>
  <c r="F3021" i="4"/>
  <c r="G3021" i="4"/>
  <c r="H3021" i="4"/>
  <c r="I3021" i="4"/>
  <c r="K3021" i="4"/>
  <c r="L3021" i="4"/>
  <c r="M3021" i="4"/>
  <c r="N3021" i="4"/>
  <c r="O3021" i="4"/>
  <c r="AI3021" i="4"/>
  <c r="AJ3021" i="4"/>
  <c r="AK3021" i="4"/>
  <c r="AL3021" i="4"/>
  <c r="AM3021" i="4"/>
  <c r="AN3021" i="4"/>
  <c r="AO3021" i="4"/>
  <c r="AP3021" i="4"/>
  <c r="AR3021" i="4"/>
  <c r="C3022" i="4"/>
  <c r="D3022" i="4"/>
  <c r="E3022" i="4"/>
  <c r="F3022" i="4"/>
  <c r="G3022" i="4"/>
  <c r="H3022" i="4"/>
  <c r="I3022" i="4"/>
  <c r="K3022" i="4"/>
  <c r="L3022" i="4"/>
  <c r="M3022" i="4"/>
  <c r="N3022" i="4"/>
  <c r="O3022" i="4"/>
  <c r="AI3022" i="4"/>
  <c r="AJ3022" i="4"/>
  <c r="AK3022" i="4"/>
  <c r="AL3022" i="4"/>
  <c r="AM3022" i="4"/>
  <c r="AN3022" i="4"/>
  <c r="AO3022" i="4"/>
  <c r="AP3022" i="4"/>
  <c r="AR3022" i="4"/>
  <c r="C3023" i="4"/>
  <c r="D3023" i="4"/>
  <c r="E3023" i="4"/>
  <c r="F3023" i="4"/>
  <c r="G3023" i="4"/>
  <c r="H3023" i="4"/>
  <c r="I3023" i="4"/>
  <c r="K3023" i="4"/>
  <c r="L3023" i="4"/>
  <c r="M3023" i="4"/>
  <c r="N3023" i="4"/>
  <c r="O3023" i="4"/>
  <c r="AI3023" i="4"/>
  <c r="AJ3023" i="4"/>
  <c r="AK3023" i="4"/>
  <c r="AL3023" i="4"/>
  <c r="AM3023" i="4"/>
  <c r="AN3023" i="4"/>
  <c r="AO3023" i="4"/>
  <c r="AP3023" i="4"/>
  <c r="AR3023" i="4"/>
  <c r="C3024" i="4"/>
  <c r="D3024" i="4"/>
  <c r="E3024" i="4"/>
  <c r="F3024" i="4"/>
  <c r="G3024" i="4"/>
  <c r="H3024" i="4"/>
  <c r="I3024" i="4"/>
  <c r="K3024" i="4"/>
  <c r="L3024" i="4"/>
  <c r="M3024" i="4"/>
  <c r="N3024" i="4"/>
  <c r="O3024" i="4"/>
  <c r="AI3024" i="4"/>
  <c r="AJ3024" i="4"/>
  <c r="AK3024" i="4"/>
  <c r="AL3024" i="4"/>
  <c r="AM3024" i="4"/>
  <c r="AN3024" i="4"/>
  <c r="AO3024" i="4"/>
  <c r="AP3024" i="4"/>
  <c r="AR3024" i="4"/>
  <c r="C3025" i="4"/>
  <c r="D3025" i="4"/>
  <c r="E3025" i="4"/>
  <c r="F3025" i="4"/>
  <c r="G3025" i="4"/>
  <c r="H3025" i="4"/>
  <c r="I3025" i="4"/>
  <c r="K3025" i="4"/>
  <c r="L3025" i="4"/>
  <c r="M3025" i="4"/>
  <c r="N3025" i="4"/>
  <c r="O3025" i="4"/>
  <c r="AI3025" i="4"/>
  <c r="AJ3025" i="4"/>
  <c r="AK3025" i="4"/>
  <c r="AL3025" i="4"/>
  <c r="AM3025" i="4"/>
  <c r="AN3025" i="4"/>
  <c r="AO3025" i="4"/>
  <c r="AP3025" i="4"/>
  <c r="AR3025" i="4"/>
  <c r="C3026" i="4"/>
  <c r="D3026" i="4"/>
  <c r="E3026" i="4"/>
  <c r="F3026" i="4"/>
  <c r="G3026" i="4"/>
  <c r="H3026" i="4"/>
  <c r="I3026" i="4"/>
  <c r="K3026" i="4"/>
  <c r="L3026" i="4"/>
  <c r="M3026" i="4"/>
  <c r="N3026" i="4"/>
  <c r="O3026" i="4"/>
  <c r="AI3026" i="4"/>
  <c r="AJ3026" i="4"/>
  <c r="AK3026" i="4"/>
  <c r="AL3026" i="4"/>
  <c r="AM3026" i="4"/>
  <c r="AN3026" i="4"/>
  <c r="AO3026" i="4"/>
  <c r="AP3026" i="4"/>
  <c r="AR3026" i="4"/>
  <c r="C3027" i="4"/>
  <c r="D3027" i="4"/>
  <c r="E3027" i="4"/>
  <c r="F3027" i="4"/>
  <c r="G3027" i="4"/>
  <c r="H3027" i="4"/>
  <c r="I3027" i="4"/>
  <c r="K3027" i="4"/>
  <c r="L3027" i="4"/>
  <c r="M3027" i="4"/>
  <c r="N3027" i="4"/>
  <c r="O3027" i="4"/>
  <c r="AI3027" i="4"/>
  <c r="AJ3027" i="4"/>
  <c r="AK3027" i="4"/>
  <c r="AL3027" i="4"/>
  <c r="AM3027" i="4"/>
  <c r="AN3027" i="4"/>
  <c r="AO3027" i="4"/>
  <c r="AP3027" i="4"/>
  <c r="AR3027" i="4"/>
  <c r="C3028" i="4"/>
  <c r="D3028" i="4"/>
  <c r="E3028" i="4"/>
  <c r="F3028" i="4"/>
  <c r="G3028" i="4"/>
  <c r="H3028" i="4"/>
  <c r="I3028" i="4"/>
  <c r="K3028" i="4"/>
  <c r="L3028" i="4"/>
  <c r="M3028" i="4"/>
  <c r="N3028" i="4"/>
  <c r="O3028" i="4"/>
  <c r="AI3028" i="4"/>
  <c r="AJ3028" i="4"/>
  <c r="AK3028" i="4"/>
  <c r="AL3028" i="4"/>
  <c r="AM3028" i="4"/>
  <c r="AN3028" i="4"/>
  <c r="AO3028" i="4"/>
  <c r="AP3028" i="4"/>
  <c r="AR3028" i="4"/>
  <c r="C3029" i="4"/>
  <c r="D3029" i="4"/>
  <c r="E3029" i="4"/>
  <c r="F3029" i="4"/>
  <c r="G3029" i="4"/>
  <c r="H3029" i="4"/>
  <c r="I3029" i="4"/>
  <c r="K3029" i="4"/>
  <c r="L3029" i="4"/>
  <c r="M3029" i="4"/>
  <c r="N3029" i="4"/>
  <c r="O3029" i="4"/>
  <c r="AI3029" i="4"/>
  <c r="AJ3029" i="4"/>
  <c r="AK3029" i="4"/>
  <c r="AL3029" i="4"/>
  <c r="AM3029" i="4"/>
  <c r="AN3029" i="4"/>
  <c r="AO3029" i="4"/>
  <c r="AP3029" i="4"/>
  <c r="AR3029" i="4"/>
  <c r="C3030" i="4"/>
  <c r="D3030" i="4"/>
  <c r="E3030" i="4"/>
  <c r="F3030" i="4"/>
  <c r="G3030" i="4"/>
  <c r="H3030" i="4"/>
  <c r="I3030" i="4"/>
  <c r="K3030" i="4"/>
  <c r="L3030" i="4"/>
  <c r="M3030" i="4"/>
  <c r="N3030" i="4"/>
  <c r="O3030" i="4"/>
  <c r="AI3030" i="4"/>
  <c r="AJ3030" i="4"/>
  <c r="AK3030" i="4"/>
  <c r="AL3030" i="4"/>
  <c r="AM3030" i="4"/>
  <c r="AN3030" i="4"/>
  <c r="AO3030" i="4"/>
  <c r="AP3030" i="4"/>
  <c r="AR3030" i="4"/>
  <c r="C3031" i="4"/>
  <c r="D3031" i="4"/>
  <c r="E3031" i="4"/>
  <c r="F3031" i="4"/>
  <c r="G3031" i="4"/>
  <c r="H3031" i="4"/>
  <c r="I3031" i="4"/>
  <c r="K3031" i="4"/>
  <c r="L3031" i="4"/>
  <c r="M3031" i="4"/>
  <c r="N3031" i="4"/>
  <c r="O3031" i="4"/>
  <c r="AI3031" i="4"/>
  <c r="AJ3031" i="4"/>
  <c r="AK3031" i="4"/>
  <c r="AL3031" i="4"/>
  <c r="AM3031" i="4"/>
  <c r="AN3031" i="4"/>
  <c r="AO3031" i="4"/>
  <c r="AP3031" i="4"/>
  <c r="AR3031" i="4"/>
  <c r="C3032" i="4"/>
  <c r="D3032" i="4"/>
  <c r="E3032" i="4"/>
  <c r="F3032" i="4"/>
  <c r="G3032" i="4"/>
  <c r="H3032" i="4"/>
  <c r="I3032" i="4"/>
  <c r="K3032" i="4"/>
  <c r="L3032" i="4"/>
  <c r="M3032" i="4"/>
  <c r="N3032" i="4"/>
  <c r="O3032" i="4"/>
  <c r="AI3032" i="4"/>
  <c r="AJ3032" i="4"/>
  <c r="AK3032" i="4"/>
  <c r="AL3032" i="4"/>
  <c r="AM3032" i="4"/>
  <c r="AN3032" i="4"/>
  <c r="AO3032" i="4"/>
  <c r="AP3032" i="4"/>
  <c r="AR3032" i="4"/>
  <c r="C3033" i="4"/>
  <c r="D3033" i="4"/>
  <c r="E3033" i="4"/>
  <c r="F3033" i="4"/>
  <c r="G3033" i="4"/>
  <c r="H3033" i="4"/>
  <c r="I3033" i="4"/>
  <c r="K3033" i="4"/>
  <c r="L3033" i="4"/>
  <c r="M3033" i="4"/>
  <c r="N3033" i="4"/>
  <c r="O3033" i="4"/>
  <c r="AI3033" i="4"/>
  <c r="AJ3033" i="4"/>
  <c r="AK3033" i="4"/>
  <c r="AL3033" i="4"/>
  <c r="AM3033" i="4"/>
  <c r="AN3033" i="4"/>
  <c r="AO3033" i="4"/>
  <c r="AP3033" i="4"/>
  <c r="AR3033" i="4"/>
  <c r="C3034" i="4"/>
  <c r="D3034" i="4"/>
  <c r="E3034" i="4"/>
  <c r="F3034" i="4"/>
  <c r="G3034" i="4"/>
  <c r="H3034" i="4"/>
  <c r="I3034" i="4"/>
  <c r="K3034" i="4"/>
  <c r="L3034" i="4"/>
  <c r="M3034" i="4"/>
  <c r="N3034" i="4"/>
  <c r="O3034" i="4"/>
  <c r="AI3034" i="4"/>
  <c r="AJ3034" i="4"/>
  <c r="AK3034" i="4"/>
  <c r="AL3034" i="4"/>
  <c r="AM3034" i="4"/>
  <c r="AN3034" i="4"/>
  <c r="AO3034" i="4"/>
  <c r="AP3034" i="4"/>
  <c r="AR3034" i="4"/>
  <c r="C3035" i="4"/>
  <c r="D3035" i="4"/>
  <c r="E3035" i="4"/>
  <c r="F3035" i="4"/>
  <c r="G3035" i="4"/>
  <c r="H3035" i="4"/>
  <c r="I3035" i="4"/>
  <c r="K3035" i="4"/>
  <c r="L3035" i="4"/>
  <c r="M3035" i="4"/>
  <c r="N3035" i="4"/>
  <c r="O3035" i="4"/>
  <c r="AI3035" i="4"/>
  <c r="AJ3035" i="4"/>
  <c r="AK3035" i="4"/>
  <c r="AL3035" i="4"/>
  <c r="AM3035" i="4"/>
  <c r="AN3035" i="4"/>
  <c r="AO3035" i="4"/>
  <c r="AP3035" i="4"/>
  <c r="AR3035" i="4"/>
  <c r="C3036" i="4"/>
  <c r="D3036" i="4"/>
  <c r="E3036" i="4"/>
  <c r="F3036" i="4"/>
  <c r="G3036" i="4"/>
  <c r="H3036" i="4"/>
  <c r="I3036" i="4"/>
  <c r="K3036" i="4"/>
  <c r="L3036" i="4"/>
  <c r="M3036" i="4"/>
  <c r="N3036" i="4"/>
  <c r="O3036" i="4"/>
  <c r="AI3036" i="4"/>
  <c r="AJ3036" i="4"/>
  <c r="AK3036" i="4"/>
  <c r="AL3036" i="4"/>
  <c r="AM3036" i="4"/>
  <c r="AN3036" i="4"/>
  <c r="AO3036" i="4"/>
  <c r="AP3036" i="4"/>
  <c r="AR3036" i="4"/>
  <c r="C3037" i="4"/>
  <c r="D3037" i="4"/>
  <c r="E3037" i="4"/>
  <c r="F3037" i="4"/>
  <c r="G3037" i="4"/>
  <c r="H3037" i="4"/>
  <c r="I3037" i="4"/>
  <c r="K3037" i="4"/>
  <c r="L3037" i="4"/>
  <c r="M3037" i="4"/>
  <c r="N3037" i="4"/>
  <c r="O3037" i="4"/>
  <c r="AI3037" i="4"/>
  <c r="AJ3037" i="4"/>
  <c r="AK3037" i="4"/>
  <c r="AL3037" i="4"/>
  <c r="AM3037" i="4"/>
  <c r="AN3037" i="4"/>
  <c r="AO3037" i="4"/>
  <c r="AP3037" i="4"/>
  <c r="AR3037" i="4"/>
  <c r="C3038" i="4"/>
  <c r="D3038" i="4"/>
  <c r="E3038" i="4"/>
  <c r="F3038" i="4"/>
  <c r="G3038" i="4"/>
  <c r="H3038" i="4"/>
  <c r="I3038" i="4"/>
  <c r="K3038" i="4"/>
  <c r="L3038" i="4"/>
  <c r="M3038" i="4"/>
  <c r="N3038" i="4"/>
  <c r="O3038" i="4"/>
  <c r="AI3038" i="4"/>
  <c r="AJ3038" i="4"/>
  <c r="AK3038" i="4"/>
  <c r="AL3038" i="4"/>
  <c r="AM3038" i="4"/>
  <c r="AN3038" i="4"/>
  <c r="AO3038" i="4"/>
  <c r="AP3038" i="4"/>
  <c r="AR3038" i="4"/>
  <c r="C3039" i="4"/>
  <c r="D3039" i="4"/>
  <c r="E3039" i="4"/>
  <c r="F3039" i="4"/>
  <c r="G3039" i="4"/>
  <c r="H3039" i="4"/>
  <c r="I3039" i="4"/>
  <c r="K3039" i="4"/>
  <c r="L3039" i="4"/>
  <c r="M3039" i="4"/>
  <c r="N3039" i="4"/>
  <c r="O3039" i="4"/>
  <c r="AI3039" i="4"/>
  <c r="AJ3039" i="4"/>
  <c r="AK3039" i="4"/>
  <c r="AL3039" i="4"/>
  <c r="AM3039" i="4"/>
  <c r="AN3039" i="4"/>
  <c r="AO3039" i="4"/>
  <c r="AP3039" i="4"/>
  <c r="AR3039" i="4"/>
  <c r="C3040" i="4"/>
  <c r="D3040" i="4"/>
  <c r="E3040" i="4"/>
  <c r="F3040" i="4"/>
  <c r="G3040" i="4"/>
  <c r="H3040" i="4"/>
  <c r="I3040" i="4"/>
  <c r="K3040" i="4"/>
  <c r="L3040" i="4"/>
  <c r="M3040" i="4"/>
  <c r="N3040" i="4"/>
  <c r="O3040" i="4"/>
  <c r="AI3040" i="4"/>
  <c r="AJ3040" i="4"/>
  <c r="AK3040" i="4"/>
  <c r="AL3040" i="4"/>
  <c r="AM3040" i="4"/>
  <c r="AN3040" i="4"/>
  <c r="AO3040" i="4"/>
  <c r="AP3040" i="4"/>
  <c r="AR3040" i="4"/>
  <c r="C3041" i="4"/>
  <c r="D3041" i="4"/>
  <c r="E3041" i="4"/>
  <c r="F3041" i="4"/>
  <c r="G3041" i="4"/>
  <c r="H3041" i="4"/>
  <c r="I3041" i="4"/>
  <c r="K3041" i="4"/>
  <c r="L3041" i="4"/>
  <c r="M3041" i="4"/>
  <c r="N3041" i="4"/>
  <c r="O3041" i="4"/>
  <c r="AI3041" i="4"/>
  <c r="AJ3041" i="4"/>
  <c r="AK3041" i="4"/>
  <c r="AL3041" i="4"/>
  <c r="AM3041" i="4"/>
  <c r="AN3041" i="4"/>
  <c r="AO3041" i="4"/>
  <c r="AP3041" i="4"/>
  <c r="AR3041" i="4"/>
  <c r="C3042" i="4"/>
  <c r="D3042" i="4"/>
  <c r="E3042" i="4"/>
  <c r="F3042" i="4"/>
  <c r="G3042" i="4"/>
  <c r="H3042" i="4"/>
  <c r="I3042" i="4"/>
  <c r="K3042" i="4"/>
  <c r="L3042" i="4"/>
  <c r="M3042" i="4"/>
  <c r="N3042" i="4"/>
  <c r="O3042" i="4"/>
  <c r="AI3042" i="4"/>
  <c r="AJ3042" i="4"/>
  <c r="AK3042" i="4"/>
  <c r="AL3042" i="4"/>
  <c r="AM3042" i="4"/>
  <c r="AN3042" i="4"/>
  <c r="AO3042" i="4"/>
  <c r="AP3042" i="4"/>
  <c r="AR3042" i="4"/>
  <c r="C3043" i="4"/>
  <c r="D3043" i="4"/>
  <c r="E3043" i="4"/>
  <c r="F3043" i="4"/>
  <c r="G3043" i="4"/>
  <c r="H3043" i="4"/>
  <c r="I3043" i="4"/>
  <c r="K3043" i="4"/>
  <c r="L3043" i="4"/>
  <c r="M3043" i="4"/>
  <c r="N3043" i="4"/>
  <c r="O3043" i="4"/>
  <c r="AI3043" i="4"/>
  <c r="AJ3043" i="4"/>
  <c r="AK3043" i="4"/>
  <c r="AL3043" i="4"/>
  <c r="AM3043" i="4"/>
  <c r="AN3043" i="4"/>
  <c r="AO3043" i="4"/>
  <c r="AP3043" i="4"/>
  <c r="AR3043" i="4"/>
  <c r="C3044" i="4"/>
  <c r="D3044" i="4"/>
  <c r="E3044" i="4"/>
  <c r="F3044" i="4"/>
  <c r="G3044" i="4"/>
  <c r="H3044" i="4"/>
  <c r="I3044" i="4"/>
  <c r="K3044" i="4"/>
  <c r="L3044" i="4"/>
  <c r="M3044" i="4"/>
  <c r="N3044" i="4"/>
  <c r="O3044" i="4"/>
  <c r="AI3044" i="4"/>
  <c r="AJ3044" i="4"/>
  <c r="AK3044" i="4"/>
  <c r="AL3044" i="4"/>
  <c r="AM3044" i="4"/>
  <c r="AN3044" i="4"/>
  <c r="AO3044" i="4"/>
  <c r="AP3044" i="4"/>
  <c r="AR3044" i="4"/>
  <c r="C3045" i="4"/>
  <c r="D3045" i="4"/>
  <c r="E3045" i="4"/>
  <c r="F3045" i="4"/>
  <c r="G3045" i="4"/>
  <c r="H3045" i="4"/>
  <c r="I3045" i="4"/>
  <c r="K3045" i="4"/>
  <c r="L3045" i="4"/>
  <c r="M3045" i="4"/>
  <c r="N3045" i="4"/>
  <c r="O3045" i="4"/>
  <c r="AI3045" i="4"/>
  <c r="AJ3045" i="4"/>
  <c r="AK3045" i="4"/>
  <c r="AL3045" i="4"/>
  <c r="AM3045" i="4"/>
  <c r="AN3045" i="4"/>
  <c r="AO3045" i="4"/>
  <c r="AP3045" i="4"/>
  <c r="AR3045" i="4"/>
  <c r="C3046" i="4"/>
  <c r="D3046" i="4"/>
  <c r="E3046" i="4"/>
  <c r="F3046" i="4"/>
  <c r="G3046" i="4"/>
  <c r="H3046" i="4"/>
  <c r="I3046" i="4"/>
  <c r="K3046" i="4"/>
  <c r="L3046" i="4"/>
  <c r="M3046" i="4"/>
  <c r="N3046" i="4"/>
  <c r="O3046" i="4"/>
  <c r="AI3046" i="4"/>
  <c r="AJ3046" i="4"/>
  <c r="AK3046" i="4"/>
  <c r="AL3046" i="4"/>
  <c r="AM3046" i="4"/>
  <c r="AN3046" i="4"/>
  <c r="AO3046" i="4"/>
  <c r="AP3046" i="4"/>
  <c r="AR3046" i="4"/>
  <c r="C3047" i="4"/>
  <c r="D3047" i="4"/>
  <c r="E3047" i="4"/>
  <c r="F3047" i="4"/>
  <c r="G3047" i="4"/>
  <c r="H3047" i="4"/>
  <c r="I3047" i="4"/>
  <c r="K3047" i="4"/>
  <c r="L3047" i="4"/>
  <c r="M3047" i="4"/>
  <c r="N3047" i="4"/>
  <c r="O3047" i="4"/>
  <c r="AI3047" i="4"/>
  <c r="AJ3047" i="4"/>
  <c r="AK3047" i="4"/>
  <c r="AL3047" i="4"/>
  <c r="AM3047" i="4"/>
  <c r="AN3047" i="4"/>
  <c r="AO3047" i="4"/>
  <c r="AP3047" i="4"/>
  <c r="AR3047" i="4"/>
  <c r="C3048" i="4"/>
  <c r="D3048" i="4"/>
  <c r="E3048" i="4"/>
  <c r="F3048" i="4"/>
  <c r="G3048" i="4"/>
  <c r="H3048" i="4"/>
  <c r="I3048" i="4"/>
  <c r="K3048" i="4"/>
  <c r="L3048" i="4"/>
  <c r="M3048" i="4"/>
  <c r="N3048" i="4"/>
  <c r="O3048" i="4"/>
  <c r="AI3048" i="4"/>
  <c r="AJ3048" i="4"/>
  <c r="AK3048" i="4"/>
  <c r="AL3048" i="4"/>
  <c r="AM3048" i="4"/>
  <c r="AN3048" i="4"/>
  <c r="AO3048" i="4"/>
  <c r="AP3048" i="4"/>
  <c r="AR3048" i="4"/>
  <c r="C3049" i="4"/>
  <c r="D3049" i="4"/>
  <c r="E3049" i="4"/>
  <c r="F3049" i="4"/>
  <c r="G3049" i="4"/>
  <c r="H3049" i="4"/>
  <c r="I3049" i="4"/>
  <c r="K3049" i="4"/>
  <c r="L3049" i="4"/>
  <c r="M3049" i="4"/>
  <c r="N3049" i="4"/>
  <c r="O3049" i="4"/>
  <c r="AI3049" i="4"/>
  <c r="AJ3049" i="4"/>
  <c r="AK3049" i="4"/>
  <c r="AL3049" i="4"/>
  <c r="AM3049" i="4"/>
  <c r="AN3049" i="4"/>
  <c r="AO3049" i="4"/>
  <c r="AP3049" i="4"/>
  <c r="AR3049" i="4"/>
  <c r="C3050" i="4"/>
  <c r="D3050" i="4"/>
  <c r="E3050" i="4"/>
  <c r="F3050" i="4"/>
  <c r="G3050" i="4"/>
  <c r="H3050" i="4"/>
  <c r="I3050" i="4"/>
  <c r="K3050" i="4"/>
  <c r="L3050" i="4"/>
  <c r="M3050" i="4"/>
  <c r="N3050" i="4"/>
  <c r="O3050" i="4"/>
  <c r="AI3050" i="4"/>
  <c r="AJ3050" i="4"/>
  <c r="AK3050" i="4"/>
  <c r="AL3050" i="4"/>
  <c r="AM3050" i="4"/>
  <c r="AN3050" i="4"/>
  <c r="AO3050" i="4"/>
  <c r="AP3050" i="4"/>
  <c r="AR3050" i="4"/>
  <c r="C3051" i="4"/>
  <c r="D3051" i="4"/>
  <c r="E3051" i="4"/>
  <c r="F3051" i="4"/>
  <c r="G3051" i="4"/>
  <c r="H3051" i="4"/>
  <c r="I3051" i="4"/>
  <c r="K3051" i="4"/>
  <c r="L3051" i="4"/>
  <c r="M3051" i="4"/>
  <c r="N3051" i="4"/>
  <c r="O3051" i="4"/>
  <c r="AI3051" i="4"/>
  <c r="AJ3051" i="4"/>
  <c r="AK3051" i="4"/>
  <c r="AL3051" i="4"/>
  <c r="AM3051" i="4"/>
  <c r="AN3051" i="4"/>
  <c r="AO3051" i="4"/>
  <c r="AP3051" i="4"/>
  <c r="AR3051" i="4"/>
  <c r="C3052" i="4"/>
  <c r="D3052" i="4"/>
  <c r="E3052" i="4"/>
  <c r="F3052" i="4"/>
  <c r="G3052" i="4"/>
  <c r="H3052" i="4"/>
  <c r="I3052" i="4"/>
  <c r="K3052" i="4"/>
  <c r="L3052" i="4"/>
  <c r="M3052" i="4"/>
  <c r="N3052" i="4"/>
  <c r="O3052" i="4"/>
  <c r="AI3052" i="4"/>
  <c r="AJ3052" i="4"/>
  <c r="AK3052" i="4"/>
  <c r="AL3052" i="4"/>
  <c r="AM3052" i="4"/>
  <c r="AN3052" i="4"/>
  <c r="AO3052" i="4"/>
  <c r="AP3052" i="4"/>
  <c r="AR3052" i="4"/>
  <c r="C3053" i="4"/>
  <c r="D3053" i="4"/>
  <c r="E3053" i="4"/>
  <c r="F3053" i="4"/>
  <c r="G3053" i="4"/>
  <c r="H3053" i="4"/>
  <c r="I3053" i="4"/>
  <c r="K3053" i="4"/>
  <c r="L3053" i="4"/>
  <c r="M3053" i="4"/>
  <c r="N3053" i="4"/>
  <c r="O3053" i="4"/>
  <c r="AI3053" i="4"/>
  <c r="AJ3053" i="4"/>
  <c r="AK3053" i="4"/>
  <c r="AL3053" i="4"/>
  <c r="AM3053" i="4"/>
  <c r="AN3053" i="4"/>
  <c r="AO3053" i="4"/>
  <c r="AP3053" i="4"/>
  <c r="AR3053" i="4"/>
  <c r="C3054" i="4"/>
  <c r="D3054" i="4"/>
  <c r="E3054" i="4"/>
  <c r="F3054" i="4"/>
  <c r="G3054" i="4"/>
  <c r="H3054" i="4"/>
  <c r="I3054" i="4"/>
  <c r="K3054" i="4"/>
  <c r="L3054" i="4"/>
  <c r="M3054" i="4"/>
  <c r="N3054" i="4"/>
  <c r="O3054" i="4"/>
  <c r="AI3054" i="4"/>
  <c r="AJ3054" i="4"/>
  <c r="AK3054" i="4"/>
  <c r="AL3054" i="4"/>
  <c r="AM3054" i="4"/>
  <c r="AN3054" i="4"/>
  <c r="AO3054" i="4"/>
  <c r="AP3054" i="4"/>
  <c r="AR3054" i="4"/>
  <c r="C3055" i="4"/>
  <c r="D3055" i="4"/>
  <c r="E3055" i="4"/>
  <c r="F3055" i="4"/>
  <c r="G3055" i="4"/>
  <c r="H3055" i="4"/>
  <c r="I3055" i="4"/>
  <c r="K3055" i="4"/>
  <c r="L3055" i="4"/>
  <c r="M3055" i="4"/>
  <c r="N3055" i="4"/>
  <c r="O3055" i="4"/>
  <c r="AI3055" i="4"/>
  <c r="AJ3055" i="4"/>
  <c r="AK3055" i="4"/>
  <c r="AL3055" i="4"/>
  <c r="AM3055" i="4"/>
  <c r="AN3055" i="4"/>
  <c r="AO3055" i="4"/>
  <c r="AP3055" i="4"/>
  <c r="AR3055" i="4"/>
  <c r="C3056" i="4"/>
  <c r="D3056" i="4"/>
  <c r="E3056" i="4"/>
  <c r="F3056" i="4"/>
  <c r="G3056" i="4"/>
  <c r="H3056" i="4"/>
  <c r="I3056" i="4"/>
  <c r="K3056" i="4"/>
  <c r="L3056" i="4"/>
  <c r="M3056" i="4"/>
  <c r="N3056" i="4"/>
  <c r="O3056" i="4"/>
  <c r="AI3056" i="4"/>
  <c r="AJ3056" i="4"/>
  <c r="AK3056" i="4"/>
  <c r="AL3056" i="4"/>
  <c r="AM3056" i="4"/>
  <c r="AN3056" i="4"/>
  <c r="AO3056" i="4"/>
  <c r="AP3056" i="4"/>
  <c r="AR3056" i="4"/>
  <c r="C3057" i="4"/>
  <c r="D3057" i="4"/>
  <c r="E3057" i="4"/>
  <c r="F3057" i="4"/>
  <c r="G3057" i="4"/>
  <c r="H3057" i="4"/>
  <c r="I3057" i="4"/>
  <c r="K3057" i="4"/>
  <c r="L3057" i="4"/>
  <c r="M3057" i="4"/>
  <c r="N3057" i="4"/>
  <c r="O3057" i="4"/>
  <c r="AI3057" i="4"/>
  <c r="AJ3057" i="4"/>
  <c r="AK3057" i="4"/>
  <c r="AL3057" i="4"/>
  <c r="AM3057" i="4"/>
  <c r="AN3057" i="4"/>
  <c r="AO3057" i="4"/>
  <c r="AP3057" i="4"/>
  <c r="AR3057" i="4"/>
  <c r="C3058" i="4"/>
  <c r="D3058" i="4"/>
  <c r="E3058" i="4"/>
  <c r="F3058" i="4"/>
  <c r="G3058" i="4"/>
  <c r="H3058" i="4"/>
  <c r="I3058" i="4"/>
  <c r="K3058" i="4"/>
  <c r="L3058" i="4"/>
  <c r="M3058" i="4"/>
  <c r="N3058" i="4"/>
  <c r="O3058" i="4"/>
  <c r="AI3058" i="4"/>
  <c r="AJ3058" i="4"/>
  <c r="AK3058" i="4"/>
  <c r="AL3058" i="4"/>
  <c r="AM3058" i="4"/>
  <c r="AN3058" i="4"/>
  <c r="AO3058" i="4"/>
  <c r="AP3058" i="4"/>
  <c r="AR3058" i="4"/>
  <c r="C3059" i="4"/>
  <c r="D3059" i="4"/>
  <c r="E3059" i="4"/>
  <c r="F3059" i="4"/>
  <c r="G3059" i="4"/>
  <c r="H3059" i="4"/>
  <c r="I3059" i="4"/>
  <c r="K3059" i="4"/>
  <c r="L3059" i="4"/>
  <c r="M3059" i="4"/>
  <c r="N3059" i="4"/>
  <c r="O3059" i="4"/>
  <c r="AI3059" i="4"/>
  <c r="AJ3059" i="4"/>
  <c r="AK3059" i="4"/>
  <c r="AL3059" i="4"/>
  <c r="AM3059" i="4"/>
  <c r="AN3059" i="4"/>
  <c r="AO3059" i="4"/>
  <c r="AP3059" i="4"/>
  <c r="AR3059" i="4"/>
  <c r="C3060" i="4"/>
  <c r="D3060" i="4"/>
  <c r="E3060" i="4"/>
  <c r="F3060" i="4"/>
  <c r="G3060" i="4"/>
  <c r="H3060" i="4"/>
  <c r="I3060" i="4"/>
  <c r="K3060" i="4"/>
  <c r="L3060" i="4"/>
  <c r="M3060" i="4"/>
  <c r="N3060" i="4"/>
  <c r="O3060" i="4"/>
  <c r="AI3060" i="4"/>
  <c r="AJ3060" i="4"/>
  <c r="AK3060" i="4"/>
  <c r="AL3060" i="4"/>
  <c r="AM3060" i="4"/>
  <c r="AN3060" i="4"/>
  <c r="AO3060" i="4"/>
  <c r="AP3060" i="4"/>
  <c r="AR3060" i="4"/>
  <c r="C3061" i="4"/>
  <c r="D3061" i="4"/>
  <c r="E3061" i="4"/>
  <c r="F3061" i="4"/>
  <c r="G3061" i="4"/>
  <c r="H3061" i="4"/>
  <c r="I3061" i="4"/>
  <c r="K3061" i="4"/>
  <c r="L3061" i="4"/>
  <c r="M3061" i="4"/>
  <c r="N3061" i="4"/>
  <c r="O3061" i="4"/>
  <c r="AI3061" i="4"/>
  <c r="AJ3061" i="4"/>
  <c r="AK3061" i="4"/>
  <c r="AL3061" i="4"/>
  <c r="AM3061" i="4"/>
  <c r="AN3061" i="4"/>
  <c r="AO3061" i="4"/>
  <c r="AP3061" i="4"/>
  <c r="AR3061" i="4"/>
  <c r="C3062" i="4"/>
  <c r="D3062" i="4"/>
  <c r="E3062" i="4"/>
  <c r="F3062" i="4"/>
  <c r="G3062" i="4"/>
  <c r="H3062" i="4"/>
  <c r="I3062" i="4"/>
  <c r="K3062" i="4"/>
  <c r="L3062" i="4"/>
  <c r="M3062" i="4"/>
  <c r="N3062" i="4"/>
  <c r="O3062" i="4"/>
  <c r="AI3062" i="4"/>
  <c r="AJ3062" i="4"/>
  <c r="AK3062" i="4"/>
  <c r="AL3062" i="4"/>
  <c r="AM3062" i="4"/>
  <c r="AN3062" i="4"/>
  <c r="AO3062" i="4"/>
  <c r="AP3062" i="4"/>
  <c r="AR3062" i="4"/>
  <c r="C3063" i="4"/>
  <c r="D3063" i="4"/>
  <c r="E3063" i="4"/>
  <c r="F3063" i="4"/>
  <c r="G3063" i="4"/>
  <c r="H3063" i="4"/>
  <c r="I3063" i="4"/>
  <c r="K3063" i="4"/>
  <c r="L3063" i="4"/>
  <c r="M3063" i="4"/>
  <c r="N3063" i="4"/>
  <c r="O3063" i="4"/>
  <c r="AI3063" i="4"/>
  <c r="AJ3063" i="4"/>
  <c r="AK3063" i="4"/>
  <c r="AL3063" i="4"/>
  <c r="AM3063" i="4"/>
  <c r="AN3063" i="4"/>
  <c r="AO3063" i="4"/>
  <c r="AP3063" i="4"/>
  <c r="AR3063" i="4"/>
  <c r="C3064" i="4"/>
  <c r="D3064" i="4"/>
  <c r="E3064" i="4"/>
  <c r="F3064" i="4"/>
  <c r="G3064" i="4"/>
  <c r="H3064" i="4"/>
  <c r="I3064" i="4"/>
  <c r="K3064" i="4"/>
  <c r="L3064" i="4"/>
  <c r="M3064" i="4"/>
  <c r="N3064" i="4"/>
  <c r="O3064" i="4"/>
  <c r="AI3064" i="4"/>
  <c r="AJ3064" i="4"/>
  <c r="AK3064" i="4"/>
  <c r="AL3064" i="4"/>
  <c r="AM3064" i="4"/>
  <c r="AN3064" i="4"/>
  <c r="AO3064" i="4"/>
  <c r="AP3064" i="4"/>
  <c r="AR3064" i="4"/>
  <c r="C3065" i="4"/>
  <c r="D3065" i="4"/>
  <c r="E3065" i="4"/>
  <c r="F3065" i="4"/>
  <c r="G3065" i="4"/>
  <c r="H3065" i="4"/>
  <c r="I3065" i="4"/>
  <c r="K3065" i="4"/>
  <c r="L3065" i="4"/>
  <c r="M3065" i="4"/>
  <c r="N3065" i="4"/>
  <c r="O3065" i="4"/>
  <c r="AI3065" i="4"/>
  <c r="AJ3065" i="4"/>
  <c r="AK3065" i="4"/>
  <c r="AL3065" i="4"/>
  <c r="AM3065" i="4"/>
  <c r="AN3065" i="4"/>
  <c r="AO3065" i="4"/>
  <c r="AP3065" i="4"/>
  <c r="AR3065" i="4"/>
  <c r="C3066" i="4"/>
  <c r="D3066" i="4"/>
  <c r="E3066" i="4"/>
  <c r="F3066" i="4"/>
  <c r="G3066" i="4"/>
  <c r="H3066" i="4"/>
  <c r="I3066" i="4"/>
  <c r="K3066" i="4"/>
  <c r="L3066" i="4"/>
  <c r="M3066" i="4"/>
  <c r="N3066" i="4"/>
  <c r="O3066" i="4"/>
  <c r="AI3066" i="4"/>
  <c r="AJ3066" i="4"/>
  <c r="AK3066" i="4"/>
  <c r="AL3066" i="4"/>
  <c r="AM3066" i="4"/>
  <c r="AN3066" i="4"/>
  <c r="AO3066" i="4"/>
  <c r="AP3066" i="4"/>
  <c r="AR3066" i="4"/>
  <c r="C3067" i="4"/>
  <c r="D3067" i="4"/>
  <c r="E3067" i="4"/>
  <c r="F3067" i="4"/>
  <c r="G3067" i="4"/>
  <c r="H3067" i="4"/>
  <c r="I3067" i="4"/>
  <c r="K3067" i="4"/>
  <c r="L3067" i="4"/>
  <c r="M3067" i="4"/>
  <c r="N3067" i="4"/>
  <c r="O3067" i="4"/>
  <c r="AI3067" i="4"/>
  <c r="AJ3067" i="4"/>
  <c r="AK3067" i="4"/>
  <c r="AL3067" i="4"/>
  <c r="AM3067" i="4"/>
  <c r="AN3067" i="4"/>
  <c r="AO3067" i="4"/>
  <c r="AP3067" i="4"/>
  <c r="AR3067" i="4"/>
  <c r="C3068" i="4"/>
  <c r="D3068" i="4"/>
  <c r="E3068" i="4"/>
  <c r="F3068" i="4"/>
  <c r="G3068" i="4"/>
  <c r="H3068" i="4"/>
  <c r="I3068" i="4"/>
  <c r="K3068" i="4"/>
  <c r="L3068" i="4"/>
  <c r="M3068" i="4"/>
  <c r="N3068" i="4"/>
  <c r="O3068" i="4"/>
  <c r="AI3068" i="4"/>
  <c r="AJ3068" i="4"/>
  <c r="AK3068" i="4"/>
  <c r="AL3068" i="4"/>
  <c r="AM3068" i="4"/>
  <c r="AN3068" i="4"/>
  <c r="AO3068" i="4"/>
  <c r="AP3068" i="4"/>
  <c r="AR3068" i="4"/>
  <c r="C3069" i="4"/>
  <c r="D3069" i="4"/>
  <c r="E3069" i="4"/>
  <c r="F3069" i="4"/>
  <c r="G3069" i="4"/>
  <c r="H3069" i="4"/>
  <c r="I3069" i="4"/>
  <c r="K3069" i="4"/>
  <c r="L3069" i="4"/>
  <c r="M3069" i="4"/>
  <c r="N3069" i="4"/>
  <c r="O3069" i="4"/>
  <c r="AI3069" i="4"/>
  <c r="AJ3069" i="4"/>
  <c r="AK3069" i="4"/>
  <c r="AL3069" i="4"/>
  <c r="AM3069" i="4"/>
  <c r="AN3069" i="4"/>
  <c r="AO3069" i="4"/>
  <c r="AP3069" i="4"/>
  <c r="AR3069" i="4"/>
  <c r="C3070" i="4"/>
  <c r="D3070" i="4"/>
  <c r="E3070" i="4"/>
  <c r="F3070" i="4"/>
  <c r="G3070" i="4"/>
  <c r="H3070" i="4"/>
  <c r="I3070" i="4"/>
  <c r="K3070" i="4"/>
  <c r="L3070" i="4"/>
  <c r="M3070" i="4"/>
  <c r="N3070" i="4"/>
  <c r="O3070" i="4"/>
  <c r="AI3070" i="4"/>
  <c r="AJ3070" i="4"/>
  <c r="AK3070" i="4"/>
  <c r="AL3070" i="4"/>
  <c r="AM3070" i="4"/>
  <c r="AN3070" i="4"/>
  <c r="AO3070" i="4"/>
  <c r="AP3070" i="4"/>
  <c r="AR3070" i="4"/>
  <c r="C3071" i="4"/>
  <c r="D3071" i="4"/>
  <c r="E3071" i="4"/>
  <c r="F3071" i="4"/>
  <c r="G3071" i="4"/>
  <c r="H3071" i="4"/>
  <c r="I3071" i="4"/>
  <c r="K3071" i="4"/>
  <c r="L3071" i="4"/>
  <c r="M3071" i="4"/>
  <c r="N3071" i="4"/>
  <c r="O3071" i="4"/>
  <c r="AI3071" i="4"/>
  <c r="AJ3071" i="4"/>
  <c r="AK3071" i="4"/>
  <c r="AL3071" i="4"/>
  <c r="AM3071" i="4"/>
  <c r="AN3071" i="4"/>
  <c r="AO3071" i="4"/>
  <c r="AP3071" i="4"/>
  <c r="AR3071" i="4"/>
  <c r="C3072" i="4"/>
  <c r="D3072" i="4"/>
  <c r="E3072" i="4"/>
  <c r="F3072" i="4"/>
  <c r="G3072" i="4"/>
  <c r="H3072" i="4"/>
  <c r="I3072" i="4"/>
  <c r="K3072" i="4"/>
  <c r="L3072" i="4"/>
  <c r="M3072" i="4"/>
  <c r="N3072" i="4"/>
  <c r="O3072" i="4"/>
  <c r="AI3072" i="4"/>
  <c r="AJ3072" i="4"/>
  <c r="AK3072" i="4"/>
  <c r="AL3072" i="4"/>
  <c r="AM3072" i="4"/>
  <c r="AN3072" i="4"/>
  <c r="AO3072" i="4"/>
  <c r="AP3072" i="4"/>
  <c r="AR3072" i="4"/>
  <c r="C3073" i="4"/>
  <c r="D3073" i="4"/>
  <c r="E3073" i="4"/>
  <c r="F3073" i="4"/>
  <c r="G3073" i="4"/>
  <c r="H3073" i="4"/>
  <c r="I3073" i="4"/>
  <c r="K3073" i="4"/>
  <c r="L3073" i="4"/>
  <c r="M3073" i="4"/>
  <c r="N3073" i="4"/>
  <c r="O3073" i="4"/>
  <c r="AI3073" i="4"/>
  <c r="AJ3073" i="4"/>
  <c r="AK3073" i="4"/>
  <c r="AL3073" i="4"/>
  <c r="AM3073" i="4"/>
  <c r="AN3073" i="4"/>
  <c r="AO3073" i="4"/>
  <c r="AP3073" i="4"/>
  <c r="AR3073" i="4"/>
  <c r="C3074" i="4"/>
  <c r="D3074" i="4"/>
  <c r="E3074" i="4"/>
  <c r="F3074" i="4"/>
  <c r="G3074" i="4"/>
  <c r="H3074" i="4"/>
  <c r="I3074" i="4"/>
  <c r="K3074" i="4"/>
  <c r="L3074" i="4"/>
  <c r="M3074" i="4"/>
  <c r="N3074" i="4"/>
  <c r="O3074" i="4"/>
  <c r="AI3074" i="4"/>
  <c r="AJ3074" i="4"/>
  <c r="AK3074" i="4"/>
  <c r="AL3074" i="4"/>
  <c r="AM3074" i="4"/>
  <c r="AN3074" i="4"/>
  <c r="AO3074" i="4"/>
  <c r="AP3074" i="4"/>
  <c r="AR3074" i="4"/>
  <c r="C3075" i="4"/>
  <c r="D3075" i="4"/>
  <c r="E3075" i="4"/>
  <c r="F3075" i="4"/>
  <c r="G3075" i="4"/>
  <c r="H3075" i="4"/>
  <c r="I3075" i="4"/>
  <c r="K3075" i="4"/>
  <c r="L3075" i="4"/>
  <c r="M3075" i="4"/>
  <c r="N3075" i="4"/>
  <c r="O3075" i="4"/>
  <c r="AI3075" i="4"/>
  <c r="AJ3075" i="4"/>
  <c r="AK3075" i="4"/>
  <c r="AL3075" i="4"/>
  <c r="AM3075" i="4"/>
  <c r="AN3075" i="4"/>
  <c r="AO3075" i="4"/>
  <c r="AP3075" i="4"/>
  <c r="AR3075" i="4"/>
  <c r="C3076" i="4"/>
  <c r="D3076" i="4"/>
  <c r="E3076" i="4"/>
  <c r="F3076" i="4"/>
  <c r="G3076" i="4"/>
  <c r="H3076" i="4"/>
  <c r="I3076" i="4"/>
  <c r="K3076" i="4"/>
  <c r="L3076" i="4"/>
  <c r="M3076" i="4"/>
  <c r="N3076" i="4"/>
  <c r="O3076" i="4"/>
  <c r="AI3076" i="4"/>
  <c r="AJ3076" i="4"/>
  <c r="AK3076" i="4"/>
  <c r="AL3076" i="4"/>
  <c r="AM3076" i="4"/>
  <c r="AN3076" i="4"/>
  <c r="AO3076" i="4"/>
  <c r="AP3076" i="4"/>
  <c r="AR3076" i="4"/>
  <c r="C3077" i="4"/>
  <c r="D3077" i="4"/>
  <c r="E3077" i="4"/>
  <c r="F3077" i="4"/>
  <c r="G3077" i="4"/>
  <c r="H3077" i="4"/>
  <c r="I3077" i="4"/>
  <c r="K3077" i="4"/>
  <c r="L3077" i="4"/>
  <c r="M3077" i="4"/>
  <c r="N3077" i="4"/>
  <c r="O3077" i="4"/>
  <c r="AI3077" i="4"/>
  <c r="AJ3077" i="4"/>
  <c r="AK3077" i="4"/>
  <c r="AL3077" i="4"/>
  <c r="AM3077" i="4"/>
  <c r="AN3077" i="4"/>
  <c r="AO3077" i="4"/>
  <c r="AP3077" i="4"/>
  <c r="AR3077" i="4"/>
  <c r="C3078" i="4"/>
  <c r="D3078" i="4"/>
  <c r="E3078" i="4"/>
  <c r="F3078" i="4"/>
  <c r="G3078" i="4"/>
  <c r="H3078" i="4"/>
  <c r="I3078" i="4"/>
  <c r="K3078" i="4"/>
  <c r="L3078" i="4"/>
  <c r="M3078" i="4"/>
  <c r="N3078" i="4"/>
  <c r="O3078" i="4"/>
  <c r="AI3078" i="4"/>
  <c r="AJ3078" i="4"/>
  <c r="AK3078" i="4"/>
  <c r="AL3078" i="4"/>
  <c r="AM3078" i="4"/>
  <c r="AN3078" i="4"/>
  <c r="AO3078" i="4"/>
  <c r="AP3078" i="4"/>
  <c r="AR3078" i="4"/>
  <c r="C3079" i="4"/>
  <c r="D3079" i="4"/>
  <c r="E3079" i="4"/>
  <c r="F3079" i="4"/>
  <c r="G3079" i="4"/>
  <c r="H3079" i="4"/>
  <c r="I3079" i="4"/>
  <c r="K3079" i="4"/>
  <c r="L3079" i="4"/>
  <c r="M3079" i="4"/>
  <c r="N3079" i="4"/>
  <c r="O3079" i="4"/>
  <c r="AI3079" i="4"/>
  <c r="AJ3079" i="4"/>
  <c r="AK3079" i="4"/>
  <c r="AL3079" i="4"/>
  <c r="AM3079" i="4"/>
  <c r="AN3079" i="4"/>
  <c r="AO3079" i="4"/>
  <c r="AP3079" i="4"/>
  <c r="AR3079" i="4"/>
  <c r="C3080" i="4"/>
  <c r="D3080" i="4"/>
  <c r="E3080" i="4"/>
  <c r="F3080" i="4"/>
  <c r="G3080" i="4"/>
  <c r="H3080" i="4"/>
  <c r="I3080" i="4"/>
  <c r="K3080" i="4"/>
  <c r="L3080" i="4"/>
  <c r="M3080" i="4"/>
  <c r="N3080" i="4"/>
  <c r="O3080" i="4"/>
  <c r="AI3080" i="4"/>
  <c r="AJ3080" i="4"/>
  <c r="AK3080" i="4"/>
  <c r="AL3080" i="4"/>
  <c r="AM3080" i="4"/>
  <c r="AN3080" i="4"/>
  <c r="AO3080" i="4"/>
  <c r="AP3080" i="4"/>
  <c r="AR3080" i="4"/>
  <c r="C3081" i="4"/>
  <c r="D3081" i="4"/>
  <c r="E3081" i="4"/>
  <c r="F3081" i="4"/>
  <c r="G3081" i="4"/>
  <c r="H3081" i="4"/>
  <c r="I3081" i="4"/>
  <c r="K3081" i="4"/>
  <c r="L3081" i="4"/>
  <c r="M3081" i="4"/>
  <c r="N3081" i="4"/>
  <c r="O3081" i="4"/>
  <c r="AI3081" i="4"/>
  <c r="AJ3081" i="4"/>
  <c r="AK3081" i="4"/>
  <c r="AL3081" i="4"/>
  <c r="AM3081" i="4"/>
  <c r="AN3081" i="4"/>
  <c r="AO3081" i="4"/>
  <c r="AP3081" i="4"/>
  <c r="AR3081" i="4"/>
  <c r="C3082" i="4"/>
  <c r="D3082" i="4"/>
  <c r="E3082" i="4"/>
  <c r="F3082" i="4"/>
  <c r="G3082" i="4"/>
  <c r="H3082" i="4"/>
  <c r="I3082" i="4"/>
  <c r="K3082" i="4"/>
  <c r="L3082" i="4"/>
  <c r="M3082" i="4"/>
  <c r="N3082" i="4"/>
  <c r="O3082" i="4"/>
  <c r="AI3082" i="4"/>
  <c r="AJ3082" i="4"/>
  <c r="AK3082" i="4"/>
  <c r="AL3082" i="4"/>
  <c r="AM3082" i="4"/>
  <c r="AN3082" i="4"/>
  <c r="AO3082" i="4"/>
  <c r="AP3082" i="4"/>
  <c r="AR3082" i="4"/>
  <c r="C3083" i="4"/>
  <c r="D3083" i="4"/>
  <c r="E3083" i="4"/>
  <c r="F3083" i="4"/>
  <c r="G3083" i="4"/>
  <c r="H3083" i="4"/>
  <c r="I3083" i="4"/>
  <c r="K3083" i="4"/>
  <c r="L3083" i="4"/>
  <c r="M3083" i="4"/>
  <c r="N3083" i="4"/>
  <c r="O3083" i="4"/>
  <c r="AI3083" i="4"/>
  <c r="AJ3083" i="4"/>
  <c r="AK3083" i="4"/>
  <c r="AL3083" i="4"/>
  <c r="AM3083" i="4"/>
  <c r="AN3083" i="4"/>
  <c r="AO3083" i="4"/>
  <c r="AP3083" i="4"/>
  <c r="AR3083" i="4"/>
  <c r="C3084" i="4"/>
  <c r="D3084" i="4"/>
  <c r="E3084" i="4"/>
  <c r="F3084" i="4"/>
  <c r="G3084" i="4"/>
  <c r="H3084" i="4"/>
  <c r="I3084" i="4"/>
  <c r="K3084" i="4"/>
  <c r="L3084" i="4"/>
  <c r="M3084" i="4"/>
  <c r="N3084" i="4"/>
  <c r="O3084" i="4"/>
  <c r="AI3084" i="4"/>
  <c r="AJ3084" i="4"/>
  <c r="AK3084" i="4"/>
  <c r="AL3084" i="4"/>
  <c r="AM3084" i="4"/>
  <c r="AN3084" i="4"/>
  <c r="AO3084" i="4"/>
  <c r="AP3084" i="4"/>
  <c r="AR3084" i="4"/>
  <c r="C3085" i="4"/>
  <c r="D3085" i="4"/>
  <c r="E3085" i="4"/>
  <c r="F3085" i="4"/>
  <c r="G3085" i="4"/>
  <c r="H3085" i="4"/>
  <c r="I3085" i="4"/>
  <c r="K3085" i="4"/>
  <c r="L3085" i="4"/>
  <c r="M3085" i="4"/>
  <c r="N3085" i="4"/>
  <c r="O3085" i="4"/>
  <c r="AI3085" i="4"/>
  <c r="AJ3085" i="4"/>
  <c r="AK3085" i="4"/>
  <c r="AL3085" i="4"/>
  <c r="AM3085" i="4"/>
  <c r="AN3085" i="4"/>
  <c r="AO3085" i="4"/>
  <c r="AP3085" i="4"/>
  <c r="AR3085" i="4"/>
  <c r="C3086" i="4"/>
  <c r="D3086" i="4"/>
  <c r="E3086" i="4"/>
  <c r="F3086" i="4"/>
  <c r="G3086" i="4"/>
  <c r="H3086" i="4"/>
  <c r="I3086" i="4"/>
  <c r="K3086" i="4"/>
  <c r="L3086" i="4"/>
  <c r="M3086" i="4"/>
  <c r="N3086" i="4"/>
  <c r="O3086" i="4"/>
  <c r="AI3086" i="4"/>
  <c r="AJ3086" i="4"/>
  <c r="AK3086" i="4"/>
  <c r="AL3086" i="4"/>
  <c r="AM3086" i="4"/>
  <c r="AN3086" i="4"/>
  <c r="AO3086" i="4"/>
  <c r="AP3086" i="4"/>
  <c r="AR3086" i="4"/>
  <c r="C3087" i="4"/>
  <c r="D3087" i="4"/>
  <c r="E3087" i="4"/>
  <c r="F3087" i="4"/>
  <c r="G3087" i="4"/>
  <c r="H3087" i="4"/>
  <c r="I3087" i="4"/>
  <c r="K3087" i="4"/>
  <c r="L3087" i="4"/>
  <c r="M3087" i="4"/>
  <c r="N3087" i="4"/>
  <c r="O3087" i="4"/>
  <c r="AI3087" i="4"/>
  <c r="AJ3087" i="4"/>
  <c r="AK3087" i="4"/>
  <c r="AL3087" i="4"/>
  <c r="AM3087" i="4"/>
  <c r="AN3087" i="4"/>
  <c r="AO3087" i="4"/>
  <c r="AP3087" i="4"/>
  <c r="AR3087" i="4"/>
  <c r="C3088" i="4"/>
  <c r="D3088" i="4"/>
  <c r="E3088" i="4"/>
  <c r="F3088" i="4"/>
  <c r="G3088" i="4"/>
  <c r="H3088" i="4"/>
  <c r="I3088" i="4"/>
  <c r="K3088" i="4"/>
  <c r="L3088" i="4"/>
  <c r="M3088" i="4"/>
  <c r="N3088" i="4"/>
  <c r="O3088" i="4"/>
  <c r="AI3088" i="4"/>
  <c r="AJ3088" i="4"/>
  <c r="AK3088" i="4"/>
  <c r="AL3088" i="4"/>
  <c r="AM3088" i="4"/>
  <c r="AN3088" i="4"/>
  <c r="AO3088" i="4"/>
  <c r="AP3088" i="4"/>
  <c r="AR3088" i="4"/>
  <c r="C3089" i="4"/>
  <c r="D3089" i="4"/>
  <c r="E3089" i="4"/>
  <c r="F3089" i="4"/>
  <c r="G3089" i="4"/>
  <c r="H3089" i="4"/>
  <c r="I3089" i="4"/>
  <c r="K3089" i="4"/>
  <c r="L3089" i="4"/>
  <c r="M3089" i="4"/>
  <c r="N3089" i="4"/>
  <c r="O3089" i="4"/>
  <c r="AI3089" i="4"/>
  <c r="AJ3089" i="4"/>
  <c r="AK3089" i="4"/>
  <c r="AL3089" i="4"/>
  <c r="AM3089" i="4"/>
  <c r="AN3089" i="4"/>
  <c r="AO3089" i="4"/>
  <c r="AP3089" i="4"/>
  <c r="AR3089" i="4"/>
  <c r="C3090" i="4"/>
  <c r="D3090" i="4"/>
  <c r="E3090" i="4"/>
  <c r="F3090" i="4"/>
  <c r="G3090" i="4"/>
  <c r="H3090" i="4"/>
  <c r="I3090" i="4"/>
  <c r="K3090" i="4"/>
  <c r="L3090" i="4"/>
  <c r="M3090" i="4"/>
  <c r="N3090" i="4"/>
  <c r="O3090" i="4"/>
  <c r="AI3090" i="4"/>
  <c r="AJ3090" i="4"/>
  <c r="AK3090" i="4"/>
  <c r="AL3090" i="4"/>
  <c r="AM3090" i="4"/>
  <c r="AN3090" i="4"/>
  <c r="AO3090" i="4"/>
  <c r="AP3090" i="4"/>
  <c r="AR3090" i="4"/>
  <c r="C3091" i="4"/>
  <c r="D3091" i="4"/>
  <c r="E3091" i="4"/>
  <c r="F3091" i="4"/>
  <c r="G3091" i="4"/>
  <c r="H3091" i="4"/>
  <c r="I3091" i="4"/>
  <c r="K3091" i="4"/>
  <c r="L3091" i="4"/>
  <c r="M3091" i="4"/>
  <c r="N3091" i="4"/>
  <c r="O3091" i="4"/>
  <c r="AI3091" i="4"/>
  <c r="AJ3091" i="4"/>
  <c r="AK3091" i="4"/>
  <c r="AL3091" i="4"/>
  <c r="AM3091" i="4"/>
  <c r="AN3091" i="4"/>
  <c r="AO3091" i="4"/>
  <c r="AP3091" i="4"/>
  <c r="AR3091" i="4"/>
  <c r="C3092" i="4"/>
  <c r="D3092" i="4"/>
  <c r="E3092" i="4"/>
  <c r="F3092" i="4"/>
  <c r="G3092" i="4"/>
  <c r="H3092" i="4"/>
  <c r="I3092" i="4"/>
  <c r="K3092" i="4"/>
  <c r="L3092" i="4"/>
  <c r="M3092" i="4"/>
  <c r="N3092" i="4"/>
  <c r="O3092" i="4"/>
  <c r="AI3092" i="4"/>
  <c r="AJ3092" i="4"/>
  <c r="AK3092" i="4"/>
  <c r="AL3092" i="4"/>
  <c r="AM3092" i="4"/>
  <c r="AN3092" i="4"/>
  <c r="AO3092" i="4"/>
  <c r="AP3092" i="4"/>
  <c r="AR3092" i="4"/>
  <c r="C3094" i="4"/>
  <c r="D3094" i="4"/>
  <c r="E3094" i="4"/>
  <c r="F3094" i="4"/>
  <c r="G3094" i="4"/>
  <c r="H3094" i="4"/>
  <c r="I3094" i="4"/>
  <c r="K3094" i="4"/>
  <c r="L3094" i="4"/>
  <c r="M3094" i="4"/>
  <c r="N3094" i="4"/>
  <c r="O3094" i="4"/>
  <c r="AI3094" i="4"/>
  <c r="AJ3094" i="4"/>
  <c r="AK3094" i="4"/>
  <c r="AL3094" i="4"/>
  <c r="AM3094" i="4"/>
  <c r="AN3094" i="4"/>
  <c r="AO3094" i="4"/>
  <c r="AP3094" i="4"/>
  <c r="AR3094" i="4"/>
  <c r="C3095" i="4"/>
  <c r="D3095" i="4"/>
  <c r="E3095" i="4"/>
  <c r="F3095" i="4"/>
  <c r="G3095" i="4"/>
  <c r="H3095" i="4"/>
  <c r="I3095" i="4"/>
  <c r="K3095" i="4"/>
  <c r="L3095" i="4"/>
  <c r="M3095" i="4"/>
  <c r="N3095" i="4"/>
  <c r="O3095" i="4"/>
  <c r="AI3095" i="4"/>
  <c r="AJ3095" i="4"/>
  <c r="AK3095" i="4"/>
  <c r="AL3095" i="4"/>
  <c r="AM3095" i="4"/>
  <c r="AN3095" i="4"/>
  <c r="AO3095" i="4"/>
  <c r="AP3095" i="4"/>
  <c r="AR3095" i="4"/>
  <c r="H3097" i="4"/>
  <c r="I3097" i="4"/>
  <c r="O3097" i="4"/>
  <c r="AI3097" i="4"/>
  <c r="AJ3097" i="4"/>
  <c r="AK3097" i="4"/>
  <c r="AL3097" i="4"/>
  <c r="AM3097" i="4"/>
  <c r="AN3097" i="4"/>
  <c r="AO3097" i="4"/>
  <c r="AP3097" i="4"/>
  <c r="AR3097" i="4"/>
  <c r="C3098" i="4"/>
  <c r="D3098" i="4"/>
  <c r="E3098" i="4"/>
  <c r="F3098" i="4"/>
  <c r="G3098" i="4"/>
  <c r="H3098" i="4"/>
  <c r="I3098" i="4"/>
  <c r="K3098" i="4"/>
  <c r="L3098" i="4"/>
  <c r="M3098" i="4"/>
  <c r="N3098" i="4"/>
  <c r="O3098" i="4"/>
  <c r="AI3098" i="4"/>
  <c r="AJ3098" i="4"/>
  <c r="AK3098" i="4"/>
  <c r="AL3098" i="4"/>
  <c r="AM3098" i="4"/>
  <c r="AN3098" i="4"/>
  <c r="AO3098" i="4"/>
  <c r="AP3098" i="4"/>
  <c r="AR3098" i="4"/>
  <c r="H3099" i="4"/>
  <c r="I3099" i="4"/>
  <c r="O3099" i="4"/>
  <c r="AI3099" i="4"/>
  <c r="AJ3099" i="4"/>
  <c r="AK3099" i="4"/>
  <c r="AL3099" i="4"/>
  <c r="AM3099" i="4"/>
  <c r="AN3099" i="4"/>
  <c r="AO3099" i="4"/>
  <c r="AP3099" i="4"/>
  <c r="AR3099" i="4"/>
  <c r="H3100" i="4"/>
  <c r="I3100" i="4"/>
  <c r="O3100" i="4"/>
  <c r="AI3100" i="4"/>
  <c r="AJ3100" i="4"/>
  <c r="AK3100" i="4"/>
  <c r="AL3100" i="4"/>
  <c r="AM3100" i="4"/>
  <c r="AN3100" i="4"/>
  <c r="AO3100" i="4"/>
  <c r="AP3100" i="4"/>
  <c r="AR3100" i="4"/>
  <c r="H3101" i="4"/>
  <c r="I3101" i="4"/>
  <c r="O3101" i="4"/>
  <c r="AI3101" i="4"/>
  <c r="AJ3101" i="4"/>
  <c r="AK3101" i="4"/>
  <c r="AL3101" i="4"/>
  <c r="AM3101" i="4"/>
  <c r="AN3101" i="4"/>
  <c r="AO3101" i="4"/>
  <c r="AP3101" i="4"/>
  <c r="AR3101" i="4"/>
  <c r="H3102" i="4"/>
  <c r="I3102" i="4"/>
  <c r="O3102" i="4"/>
  <c r="AI3102" i="4"/>
  <c r="AJ3102" i="4"/>
  <c r="AK3102" i="4"/>
  <c r="AL3102" i="4"/>
  <c r="AM3102" i="4"/>
  <c r="AN3102" i="4"/>
  <c r="AO3102" i="4"/>
  <c r="AP3102" i="4"/>
  <c r="AR3102" i="4"/>
  <c r="H3103" i="4"/>
  <c r="I3103" i="4"/>
  <c r="O3103" i="4"/>
  <c r="AI3103" i="4"/>
  <c r="AJ3103" i="4"/>
  <c r="AK3103" i="4"/>
  <c r="AL3103" i="4"/>
  <c r="AM3103" i="4"/>
  <c r="AN3103" i="4"/>
  <c r="AO3103" i="4"/>
  <c r="AP3103" i="4"/>
  <c r="AR3103" i="4"/>
  <c r="H3104" i="4"/>
  <c r="I3104" i="4"/>
  <c r="O3104" i="4"/>
  <c r="AI3104" i="4"/>
  <c r="AJ3104" i="4"/>
  <c r="AK3104" i="4"/>
  <c r="AL3104" i="4"/>
  <c r="AM3104" i="4"/>
  <c r="AN3104" i="4"/>
  <c r="AO3104" i="4"/>
  <c r="AP3104" i="4"/>
  <c r="AR3104" i="4"/>
  <c r="H3105" i="4"/>
  <c r="I3105" i="4"/>
  <c r="O3105" i="4"/>
  <c r="AI3105" i="4"/>
  <c r="AJ3105" i="4"/>
  <c r="AK3105" i="4"/>
  <c r="AL3105" i="4"/>
  <c r="AM3105" i="4"/>
  <c r="AN3105" i="4"/>
  <c r="AO3105" i="4"/>
  <c r="AP3105" i="4"/>
  <c r="AR3105" i="4"/>
  <c r="H3106" i="4"/>
  <c r="I3106" i="4"/>
  <c r="O3106" i="4"/>
  <c r="AI3106" i="4"/>
  <c r="AJ3106" i="4"/>
  <c r="AK3106" i="4"/>
  <c r="AL3106" i="4"/>
  <c r="AM3106" i="4"/>
  <c r="AN3106" i="4"/>
  <c r="AO3106" i="4"/>
  <c r="AP3106" i="4"/>
  <c r="AR3106" i="4"/>
  <c r="H3107" i="4"/>
  <c r="I3107" i="4"/>
  <c r="O3107" i="4"/>
  <c r="AI3107" i="4"/>
  <c r="AJ3107" i="4"/>
  <c r="AK3107" i="4"/>
  <c r="AL3107" i="4"/>
  <c r="AM3107" i="4"/>
  <c r="AN3107" i="4"/>
  <c r="AO3107" i="4"/>
  <c r="AP3107" i="4"/>
  <c r="AR3107" i="4"/>
  <c r="H3108" i="4"/>
  <c r="I3108" i="4"/>
  <c r="O3108" i="4"/>
  <c r="AI3108" i="4"/>
  <c r="AJ3108" i="4"/>
  <c r="AK3108" i="4"/>
  <c r="AL3108" i="4"/>
  <c r="AM3108" i="4"/>
  <c r="AN3108" i="4"/>
  <c r="AO3108" i="4"/>
  <c r="AP3108" i="4"/>
  <c r="AR3108" i="4"/>
  <c r="H3109" i="4"/>
  <c r="I3109" i="4"/>
  <c r="O3109" i="4"/>
  <c r="AI3109" i="4"/>
  <c r="AJ3109" i="4"/>
  <c r="AK3109" i="4"/>
  <c r="AL3109" i="4"/>
  <c r="AM3109" i="4"/>
  <c r="AN3109" i="4"/>
  <c r="AO3109" i="4"/>
  <c r="AP3109" i="4"/>
  <c r="AR3109" i="4"/>
  <c r="H3110" i="4"/>
  <c r="I3110" i="4"/>
  <c r="O3110" i="4"/>
  <c r="AI3110" i="4"/>
  <c r="AJ3110" i="4"/>
  <c r="AK3110" i="4"/>
  <c r="AL3110" i="4"/>
  <c r="AM3110" i="4"/>
  <c r="AN3110" i="4"/>
  <c r="AO3110" i="4"/>
  <c r="AP3110" i="4"/>
  <c r="AR3110" i="4"/>
  <c r="H3111" i="4"/>
  <c r="I3111" i="4"/>
  <c r="O3111" i="4"/>
  <c r="AI3111" i="4"/>
  <c r="AJ3111" i="4"/>
  <c r="AK3111" i="4"/>
  <c r="AL3111" i="4"/>
  <c r="AM3111" i="4"/>
  <c r="AN3111" i="4"/>
  <c r="AO3111" i="4"/>
  <c r="AP3111" i="4"/>
  <c r="AR3111" i="4"/>
  <c r="H3112" i="4"/>
  <c r="I3112" i="4"/>
  <c r="O3112" i="4"/>
  <c r="AI3112" i="4"/>
  <c r="AJ3112" i="4"/>
  <c r="AK3112" i="4"/>
  <c r="AL3112" i="4"/>
  <c r="AM3112" i="4"/>
  <c r="AN3112" i="4"/>
  <c r="AO3112" i="4"/>
  <c r="AP3112" i="4"/>
  <c r="AR3112" i="4"/>
  <c r="C3113" i="4"/>
  <c r="D3113" i="4"/>
  <c r="E3113" i="4"/>
  <c r="F3113" i="4"/>
  <c r="G3113" i="4"/>
  <c r="H3113" i="4"/>
  <c r="I3113" i="4"/>
  <c r="K3113" i="4"/>
  <c r="L3113" i="4"/>
  <c r="M3113" i="4"/>
  <c r="N3113" i="4"/>
  <c r="O3113" i="4"/>
  <c r="AI3113" i="4"/>
  <c r="AJ3113" i="4"/>
  <c r="AK3113" i="4"/>
  <c r="AL3113" i="4"/>
  <c r="AM3113" i="4"/>
  <c r="AN3113" i="4"/>
  <c r="AO3113" i="4"/>
  <c r="AP3113" i="4"/>
  <c r="AR3113" i="4"/>
  <c r="C3115" i="4"/>
  <c r="D3115" i="4"/>
  <c r="E3115" i="4"/>
  <c r="F3115" i="4"/>
  <c r="G3115" i="4"/>
  <c r="H3115" i="4"/>
  <c r="I3115" i="4"/>
  <c r="K3115" i="4"/>
  <c r="L3115" i="4"/>
  <c r="M3115" i="4"/>
  <c r="N3115" i="4"/>
  <c r="O3115" i="4"/>
  <c r="AI3115" i="4"/>
  <c r="AJ3115" i="4"/>
  <c r="AK3115" i="4"/>
  <c r="AL3115" i="4"/>
  <c r="AM3115" i="4"/>
  <c r="AN3115" i="4"/>
  <c r="AO3115" i="4"/>
  <c r="AP3115" i="4"/>
  <c r="AR3115" i="4"/>
  <c r="C3116" i="4"/>
  <c r="D3116" i="4"/>
  <c r="E3116" i="4"/>
  <c r="F3116" i="4"/>
  <c r="G3116" i="4"/>
  <c r="H3116" i="4"/>
  <c r="I3116" i="4"/>
  <c r="K3116" i="4"/>
  <c r="L3116" i="4"/>
  <c r="M3116" i="4"/>
  <c r="N3116" i="4"/>
  <c r="O3116" i="4"/>
  <c r="AI3116" i="4"/>
  <c r="AJ3116" i="4"/>
  <c r="AK3116" i="4"/>
  <c r="AL3116" i="4"/>
  <c r="AM3116" i="4"/>
  <c r="AN3116" i="4"/>
  <c r="AO3116" i="4"/>
  <c r="AP3116" i="4"/>
  <c r="AR3116" i="4"/>
  <c r="C3117" i="4"/>
  <c r="D3117" i="4"/>
  <c r="E3117" i="4"/>
  <c r="F3117" i="4"/>
  <c r="G3117" i="4"/>
  <c r="H3117" i="4"/>
  <c r="I3117" i="4"/>
  <c r="K3117" i="4"/>
  <c r="L3117" i="4"/>
  <c r="M3117" i="4"/>
  <c r="N3117" i="4"/>
  <c r="O3117" i="4"/>
  <c r="AI3117" i="4"/>
  <c r="AJ3117" i="4"/>
  <c r="AK3117" i="4"/>
  <c r="AL3117" i="4"/>
  <c r="AM3117" i="4"/>
  <c r="AN3117" i="4"/>
  <c r="AO3117" i="4"/>
  <c r="AP3117" i="4"/>
  <c r="AR3117" i="4"/>
  <c r="C3118" i="4"/>
  <c r="D3118" i="4"/>
  <c r="E3118" i="4"/>
  <c r="F3118" i="4"/>
  <c r="G3118" i="4"/>
  <c r="H3118" i="4"/>
  <c r="I3118" i="4"/>
  <c r="K3118" i="4"/>
  <c r="L3118" i="4"/>
  <c r="M3118" i="4"/>
  <c r="N3118" i="4"/>
  <c r="O3118" i="4"/>
  <c r="AI3118" i="4"/>
  <c r="AJ3118" i="4"/>
  <c r="AK3118" i="4"/>
  <c r="AL3118" i="4"/>
  <c r="AM3118" i="4"/>
  <c r="AN3118" i="4"/>
  <c r="AO3118" i="4"/>
  <c r="AP3118" i="4"/>
  <c r="AR3118" i="4"/>
  <c r="C3119" i="4"/>
  <c r="D3119" i="4"/>
  <c r="E3119" i="4"/>
  <c r="F3119" i="4"/>
  <c r="G3119" i="4"/>
  <c r="H3119" i="4"/>
  <c r="I3119" i="4"/>
  <c r="K3119" i="4"/>
  <c r="L3119" i="4"/>
  <c r="M3119" i="4"/>
  <c r="N3119" i="4"/>
  <c r="O3119" i="4"/>
  <c r="AI3119" i="4"/>
  <c r="AJ3119" i="4"/>
  <c r="AK3119" i="4"/>
  <c r="AL3119" i="4"/>
  <c r="AM3119" i="4"/>
  <c r="AN3119" i="4"/>
  <c r="AO3119" i="4"/>
  <c r="AP3119" i="4"/>
  <c r="AR3119" i="4"/>
  <c r="C3120" i="4"/>
  <c r="D3120" i="4"/>
  <c r="E3120" i="4"/>
  <c r="F3120" i="4"/>
  <c r="G3120" i="4"/>
  <c r="H3120" i="4"/>
  <c r="I3120" i="4"/>
  <c r="K3120" i="4"/>
  <c r="L3120" i="4"/>
  <c r="M3120" i="4"/>
  <c r="N3120" i="4"/>
  <c r="O3120" i="4"/>
  <c r="AI3120" i="4"/>
  <c r="AJ3120" i="4"/>
  <c r="AK3120" i="4"/>
  <c r="AL3120" i="4"/>
  <c r="AM3120" i="4"/>
  <c r="AN3120" i="4"/>
  <c r="AO3120" i="4"/>
  <c r="AP3120" i="4"/>
  <c r="AR3120" i="4"/>
  <c r="C3121" i="4"/>
  <c r="D3121" i="4"/>
  <c r="E3121" i="4"/>
  <c r="F3121" i="4"/>
  <c r="G3121" i="4"/>
  <c r="H3121" i="4"/>
  <c r="I3121" i="4"/>
  <c r="K3121" i="4"/>
  <c r="L3121" i="4"/>
  <c r="M3121" i="4"/>
  <c r="N3121" i="4"/>
  <c r="O3121" i="4"/>
  <c r="AI3121" i="4"/>
  <c r="AJ3121" i="4"/>
  <c r="AK3121" i="4"/>
  <c r="AL3121" i="4"/>
  <c r="AM3121" i="4"/>
  <c r="AN3121" i="4"/>
  <c r="AO3121" i="4"/>
  <c r="AP3121" i="4"/>
  <c r="AR3121" i="4"/>
  <c r="C3122" i="4"/>
  <c r="D3122" i="4"/>
  <c r="E3122" i="4"/>
  <c r="F3122" i="4"/>
  <c r="G3122" i="4"/>
  <c r="H3122" i="4"/>
  <c r="I3122" i="4"/>
  <c r="K3122" i="4"/>
  <c r="L3122" i="4"/>
  <c r="M3122" i="4"/>
  <c r="N3122" i="4"/>
  <c r="O3122" i="4"/>
  <c r="AI3122" i="4"/>
  <c r="AJ3122" i="4"/>
  <c r="AK3122" i="4"/>
  <c r="AL3122" i="4"/>
  <c r="AM3122" i="4"/>
  <c r="AN3122" i="4"/>
  <c r="AO3122" i="4"/>
  <c r="AP3122" i="4"/>
  <c r="AR3122" i="4"/>
  <c r="C3123" i="4"/>
  <c r="D3123" i="4"/>
  <c r="E3123" i="4"/>
  <c r="F3123" i="4"/>
  <c r="G3123" i="4"/>
  <c r="H3123" i="4"/>
  <c r="I3123" i="4"/>
  <c r="K3123" i="4"/>
  <c r="L3123" i="4"/>
  <c r="M3123" i="4"/>
  <c r="N3123" i="4"/>
  <c r="O3123" i="4"/>
  <c r="AI3123" i="4"/>
  <c r="AJ3123" i="4"/>
  <c r="AK3123" i="4"/>
  <c r="AL3123" i="4"/>
  <c r="AM3123" i="4"/>
  <c r="AN3123" i="4"/>
  <c r="AO3123" i="4"/>
  <c r="AP3123" i="4"/>
  <c r="AR3123" i="4"/>
  <c r="C3124" i="4"/>
  <c r="D3124" i="4"/>
  <c r="E3124" i="4"/>
  <c r="F3124" i="4"/>
  <c r="G3124" i="4"/>
  <c r="H3124" i="4"/>
  <c r="I3124" i="4"/>
  <c r="K3124" i="4"/>
  <c r="L3124" i="4"/>
  <c r="M3124" i="4"/>
  <c r="N3124" i="4"/>
  <c r="O3124" i="4"/>
  <c r="AI3124" i="4"/>
  <c r="AJ3124" i="4"/>
  <c r="AK3124" i="4"/>
  <c r="AL3124" i="4"/>
  <c r="AM3124" i="4"/>
  <c r="AN3124" i="4"/>
  <c r="AO3124" i="4"/>
  <c r="AP3124" i="4"/>
  <c r="AR3124" i="4"/>
  <c r="C3125" i="4"/>
  <c r="D3125" i="4"/>
  <c r="E3125" i="4"/>
  <c r="F3125" i="4"/>
  <c r="G3125" i="4"/>
  <c r="H3125" i="4"/>
  <c r="I3125" i="4"/>
  <c r="K3125" i="4"/>
  <c r="L3125" i="4"/>
  <c r="M3125" i="4"/>
  <c r="N3125" i="4"/>
  <c r="O3125" i="4"/>
  <c r="AI3125" i="4"/>
  <c r="AJ3125" i="4"/>
  <c r="AK3125" i="4"/>
  <c r="AL3125" i="4"/>
  <c r="AM3125" i="4"/>
  <c r="AN3125" i="4"/>
  <c r="AO3125" i="4"/>
  <c r="AP3125" i="4"/>
  <c r="AR3125" i="4"/>
  <c r="C3126" i="4"/>
  <c r="D3126" i="4"/>
  <c r="E3126" i="4"/>
  <c r="F3126" i="4"/>
  <c r="G3126" i="4"/>
  <c r="H3126" i="4"/>
  <c r="I3126" i="4"/>
  <c r="K3126" i="4"/>
  <c r="L3126" i="4"/>
  <c r="M3126" i="4"/>
  <c r="N3126" i="4"/>
  <c r="O3126" i="4"/>
  <c r="AI3126" i="4"/>
  <c r="AJ3126" i="4"/>
  <c r="AK3126" i="4"/>
  <c r="AL3126" i="4"/>
  <c r="AM3126" i="4"/>
  <c r="AN3126" i="4"/>
  <c r="AO3126" i="4"/>
  <c r="AP3126" i="4"/>
  <c r="AR3126" i="4"/>
  <c r="C3127" i="4"/>
  <c r="D3127" i="4"/>
  <c r="E3127" i="4"/>
  <c r="F3127" i="4"/>
  <c r="G3127" i="4"/>
  <c r="H3127" i="4"/>
  <c r="I3127" i="4"/>
  <c r="K3127" i="4"/>
  <c r="L3127" i="4"/>
  <c r="M3127" i="4"/>
  <c r="N3127" i="4"/>
  <c r="O3127" i="4"/>
  <c r="AI3127" i="4"/>
  <c r="AJ3127" i="4"/>
  <c r="AK3127" i="4"/>
  <c r="AL3127" i="4"/>
  <c r="AM3127" i="4"/>
  <c r="AN3127" i="4"/>
  <c r="AO3127" i="4"/>
  <c r="AP3127" i="4"/>
  <c r="AR3127" i="4"/>
  <c r="C3128" i="4"/>
  <c r="D3128" i="4"/>
  <c r="E3128" i="4"/>
  <c r="F3128" i="4"/>
  <c r="G3128" i="4"/>
  <c r="H3128" i="4"/>
  <c r="I3128" i="4"/>
  <c r="K3128" i="4"/>
  <c r="L3128" i="4"/>
  <c r="M3128" i="4"/>
  <c r="N3128" i="4"/>
  <c r="O3128" i="4"/>
  <c r="AI3128" i="4"/>
  <c r="AJ3128" i="4"/>
  <c r="AK3128" i="4"/>
  <c r="AL3128" i="4"/>
  <c r="AM3128" i="4"/>
  <c r="AN3128" i="4"/>
  <c r="AO3128" i="4"/>
  <c r="AP3128" i="4"/>
  <c r="AR3128" i="4"/>
  <c r="C3129" i="4"/>
  <c r="D3129" i="4"/>
  <c r="E3129" i="4"/>
  <c r="F3129" i="4"/>
  <c r="G3129" i="4"/>
  <c r="H3129" i="4"/>
  <c r="I3129" i="4"/>
  <c r="K3129" i="4"/>
  <c r="L3129" i="4"/>
  <c r="M3129" i="4"/>
  <c r="N3129" i="4"/>
  <c r="O3129" i="4"/>
  <c r="AI3129" i="4"/>
  <c r="AJ3129" i="4"/>
  <c r="AK3129" i="4"/>
  <c r="AL3129" i="4"/>
  <c r="AM3129" i="4"/>
  <c r="AN3129" i="4"/>
  <c r="AO3129" i="4"/>
  <c r="AP3129" i="4"/>
  <c r="AR3129" i="4"/>
  <c r="C3130" i="4"/>
  <c r="D3130" i="4"/>
  <c r="E3130" i="4"/>
  <c r="F3130" i="4"/>
  <c r="G3130" i="4"/>
  <c r="H3130" i="4"/>
  <c r="I3130" i="4"/>
  <c r="K3130" i="4"/>
  <c r="L3130" i="4"/>
  <c r="M3130" i="4"/>
  <c r="N3130" i="4"/>
  <c r="O3130" i="4"/>
  <c r="AI3130" i="4"/>
  <c r="AJ3130" i="4"/>
  <c r="AK3130" i="4"/>
  <c r="AL3130" i="4"/>
  <c r="AM3130" i="4"/>
  <c r="AN3130" i="4"/>
  <c r="AO3130" i="4"/>
  <c r="AP3130" i="4"/>
  <c r="AR3130" i="4"/>
  <c r="C3131" i="4"/>
  <c r="D3131" i="4"/>
  <c r="E3131" i="4"/>
  <c r="F3131" i="4"/>
  <c r="G3131" i="4"/>
  <c r="H3131" i="4"/>
  <c r="I3131" i="4"/>
  <c r="K3131" i="4"/>
  <c r="L3131" i="4"/>
  <c r="M3131" i="4"/>
  <c r="N3131" i="4"/>
  <c r="O3131" i="4"/>
  <c r="AI3131" i="4"/>
  <c r="AJ3131" i="4"/>
  <c r="AK3131" i="4"/>
  <c r="AL3131" i="4"/>
  <c r="AM3131" i="4"/>
  <c r="AN3131" i="4"/>
  <c r="AO3131" i="4"/>
  <c r="AP3131" i="4"/>
  <c r="AR3131" i="4"/>
  <c r="C3132" i="4"/>
  <c r="D3132" i="4"/>
  <c r="E3132" i="4"/>
  <c r="F3132" i="4"/>
  <c r="G3132" i="4"/>
  <c r="H3132" i="4"/>
  <c r="I3132" i="4"/>
  <c r="K3132" i="4"/>
  <c r="L3132" i="4"/>
  <c r="M3132" i="4"/>
  <c r="N3132" i="4"/>
  <c r="O3132" i="4"/>
  <c r="AI3132" i="4"/>
  <c r="AJ3132" i="4"/>
  <c r="AK3132" i="4"/>
  <c r="AL3132" i="4"/>
  <c r="AM3132" i="4"/>
  <c r="AN3132" i="4"/>
  <c r="AO3132" i="4"/>
  <c r="AP3132" i="4"/>
  <c r="AR3132" i="4"/>
  <c r="C3133" i="4"/>
  <c r="D3133" i="4"/>
  <c r="E3133" i="4"/>
  <c r="F3133" i="4"/>
  <c r="G3133" i="4"/>
  <c r="H3133" i="4"/>
  <c r="I3133" i="4"/>
  <c r="K3133" i="4"/>
  <c r="L3133" i="4"/>
  <c r="M3133" i="4"/>
  <c r="N3133" i="4"/>
  <c r="O3133" i="4"/>
  <c r="AI3133" i="4"/>
  <c r="AJ3133" i="4"/>
  <c r="AK3133" i="4"/>
  <c r="AL3133" i="4"/>
  <c r="AM3133" i="4"/>
  <c r="AN3133" i="4"/>
  <c r="AO3133" i="4"/>
  <c r="AP3133" i="4"/>
  <c r="AR3133" i="4"/>
  <c r="C3134" i="4"/>
  <c r="D3134" i="4"/>
  <c r="E3134" i="4"/>
  <c r="F3134" i="4"/>
  <c r="G3134" i="4"/>
  <c r="H3134" i="4"/>
  <c r="I3134" i="4"/>
  <c r="K3134" i="4"/>
  <c r="L3134" i="4"/>
  <c r="M3134" i="4"/>
  <c r="N3134" i="4"/>
  <c r="O3134" i="4"/>
  <c r="AI3134" i="4"/>
  <c r="AJ3134" i="4"/>
  <c r="AK3134" i="4"/>
  <c r="AL3134" i="4"/>
  <c r="AM3134" i="4"/>
  <c r="AN3134" i="4"/>
  <c r="AO3134" i="4"/>
  <c r="AP3134" i="4"/>
  <c r="AR3134" i="4"/>
  <c r="C3135" i="4"/>
  <c r="D3135" i="4"/>
  <c r="E3135" i="4"/>
  <c r="F3135" i="4"/>
  <c r="G3135" i="4"/>
  <c r="H3135" i="4"/>
  <c r="I3135" i="4"/>
  <c r="K3135" i="4"/>
  <c r="L3135" i="4"/>
  <c r="M3135" i="4"/>
  <c r="N3135" i="4"/>
  <c r="O3135" i="4"/>
  <c r="AI3135" i="4"/>
  <c r="AJ3135" i="4"/>
  <c r="AK3135" i="4"/>
  <c r="AL3135" i="4"/>
  <c r="AM3135" i="4"/>
  <c r="AN3135" i="4"/>
  <c r="AO3135" i="4"/>
  <c r="AP3135" i="4"/>
  <c r="AR3135" i="4"/>
  <c r="C3136" i="4"/>
  <c r="D3136" i="4"/>
  <c r="E3136" i="4"/>
  <c r="F3136" i="4"/>
  <c r="G3136" i="4"/>
  <c r="H3136" i="4"/>
  <c r="I3136" i="4"/>
  <c r="K3136" i="4"/>
  <c r="L3136" i="4"/>
  <c r="M3136" i="4"/>
  <c r="N3136" i="4"/>
  <c r="O3136" i="4"/>
  <c r="AI3136" i="4"/>
  <c r="AJ3136" i="4"/>
  <c r="AK3136" i="4"/>
  <c r="AL3136" i="4"/>
  <c r="AM3136" i="4"/>
  <c r="AN3136" i="4"/>
  <c r="AO3136" i="4"/>
  <c r="AP3136" i="4"/>
  <c r="AR3136" i="4"/>
  <c r="C3137" i="4"/>
  <c r="D3137" i="4"/>
  <c r="E3137" i="4"/>
  <c r="F3137" i="4"/>
  <c r="G3137" i="4"/>
  <c r="H3137" i="4"/>
  <c r="I3137" i="4"/>
  <c r="K3137" i="4"/>
  <c r="L3137" i="4"/>
  <c r="M3137" i="4"/>
  <c r="N3137" i="4"/>
  <c r="O3137" i="4"/>
  <c r="AI3137" i="4"/>
  <c r="AJ3137" i="4"/>
  <c r="AK3137" i="4"/>
  <c r="AL3137" i="4"/>
  <c r="AM3137" i="4"/>
  <c r="AN3137" i="4"/>
  <c r="AO3137" i="4"/>
  <c r="AP3137" i="4"/>
  <c r="AR3137" i="4"/>
  <c r="C3138" i="4"/>
  <c r="D3138" i="4"/>
  <c r="E3138" i="4"/>
  <c r="F3138" i="4"/>
  <c r="G3138" i="4"/>
  <c r="H3138" i="4"/>
  <c r="I3138" i="4"/>
  <c r="K3138" i="4"/>
  <c r="L3138" i="4"/>
  <c r="M3138" i="4"/>
  <c r="N3138" i="4"/>
  <c r="O3138" i="4"/>
  <c r="AI3138" i="4"/>
  <c r="AJ3138" i="4"/>
  <c r="AK3138" i="4"/>
  <c r="AL3138" i="4"/>
  <c r="AM3138" i="4"/>
  <c r="AN3138" i="4"/>
  <c r="AO3138" i="4"/>
  <c r="AP3138" i="4"/>
  <c r="AR3138" i="4"/>
  <c r="C3139" i="4"/>
  <c r="D3139" i="4"/>
  <c r="E3139" i="4"/>
  <c r="F3139" i="4"/>
  <c r="G3139" i="4"/>
  <c r="H3139" i="4"/>
  <c r="I3139" i="4"/>
  <c r="K3139" i="4"/>
  <c r="L3139" i="4"/>
  <c r="M3139" i="4"/>
  <c r="N3139" i="4"/>
  <c r="O3139" i="4"/>
  <c r="AI3139" i="4"/>
  <c r="AJ3139" i="4"/>
  <c r="AK3139" i="4"/>
  <c r="AL3139" i="4"/>
  <c r="AM3139" i="4"/>
  <c r="AN3139" i="4"/>
  <c r="AO3139" i="4"/>
  <c r="AP3139" i="4"/>
  <c r="AR3139" i="4"/>
  <c r="C3140" i="4"/>
  <c r="D3140" i="4"/>
  <c r="E3140" i="4"/>
  <c r="F3140" i="4"/>
  <c r="G3140" i="4"/>
  <c r="H3140" i="4"/>
  <c r="I3140" i="4"/>
  <c r="K3140" i="4"/>
  <c r="L3140" i="4"/>
  <c r="M3140" i="4"/>
  <c r="N3140" i="4"/>
  <c r="O3140" i="4"/>
  <c r="AI3140" i="4"/>
  <c r="AJ3140" i="4"/>
  <c r="AK3140" i="4"/>
  <c r="AL3140" i="4"/>
  <c r="AM3140" i="4"/>
  <c r="AN3140" i="4"/>
  <c r="AO3140" i="4"/>
  <c r="AP3140" i="4"/>
  <c r="AR3140" i="4"/>
  <c r="C3141" i="4"/>
  <c r="D3141" i="4"/>
  <c r="E3141" i="4"/>
  <c r="F3141" i="4"/>
  <c r="G3141" i="4"/>
  <c r="H3141" i="4"/>
  <c r="I3141" i="4"/>
  <c r="K3141" i="4"/>
  <c r="L3141" i="4"/>
  <c r="M3141" i="4"/>
  <c r="N3141" i="4"/>
  <c r="O3141" i="4"/>
  <c r="AI3141" i="4"/>
  <c r="AJ3141" i="4"/>
  <c r="AK3141" i="4"/>
  <c r="AL3141" i="4"/>
  <c r="AM3141" i="4"/>
  <c r="AN3141" i="4"/>
  <c r="AO3141" i="4"/>
  <c r="AP3141" i="4"/>
  <c r="AR3141" i="4"/>
  <c r="C3142" i="4"/>
  <c r="D3142" i="4"/>
  <c r="E3142" i="4"/>
  <c r="F3142" i="4"/>
  <c r="G3142" i="4"/>
  <c r="H3142" i="4"/>
  <c r="I3142" i="4"/>
  <c r="K3142" i="4"/>
  <c r="L3142" i="4"/>
  <c r="M3142" i="4"/>
  <c r="N3142" i="4"/>
  <c r="O3142" i="4"/>
  <c r="AI3142" i="4"/>
  <c r="AJ3142" i="4"/>
  <c r="AK3142" i="4"/>
  <c r="AL3142" i="4"/>
  <c r="AM3142" i="4"/>
  <c r="AN3142" i="4"/>
  <c r="AO3142" i="4"/>
  <c r="AP3142" i="4"/>
  <c r="AR3142" i="4"/>
  <c r="C3143" i="4"/>
  <c r="D3143" i="4"/>
  <c r="E3143" i="4"/>
  <c r="F3143" i="4"/>
  <c r="G3143" i="4"/>
  <c r="H3143" i="4"/>
  <c r="I3143" i="4"/>
  <c r="K3143" i="4"/>
  <c r="L3143" i="4"/>
  <c r="M3143" i="4"/>
  <c r="N3143" i="4"/>
  <c r="O3143" i="4"/>
  <c r="AI3143" i="4"/>
  <c r="AJ3143" i="4"/>
  <c r="AK3143" i="4"/>
  <c r="AL3143" i="4"/>
  <c r="AM3143" i="4"/>
  <c r="AN3143" i="4"/>
  <c r="AO3143" i="4"/>
  <c r="AP3143" i="4"/>
  <c r="AR3143" i="4"/>
  <c r="C3144" i="4"/>
  <c r="D3144" i="4"/>
  <c r="E3144" i="4"/>
  <c r="F3144" i="4"/>
  <c r="G3144" i="4"/>
  <c r="H3144" i="4"/>
  <c r="I3144" i="4"/>
  <c r="K3144" i="4"/>
  <c r="L3144" i="4"/>
  <c r="M3144" i="4"/>
  <c r="N3144" i="4"/>
  <c r="O3144" i="4"/>
  <c r="AI3144" i="4"/>
  <c r="AJ3144" i="4"/>
  <c r="AK3144" i="4"/>
  <c r="AL3144" i="4"/>
  <c r="AM3144" i="4"/>
  <c r="AN3144" i="4"/>
  <c r="AO3144" i="4"/>
  <c r="AP3144" i="4"/>
  <c r="AR3144" i="4"/>
  <c r="C3145" i="4"/>
  <c r="D3145" i="4"/>
  <c r="E3145" i="4"/>
  <c r="F3145" i="4"/>
  <c r="G3145" i="4"/>
  <c r="H3145" i="4"/>
  <c r="I3145" i="4"/>
  <c r="K3145" i="4"/>
  <c r="L3145" i="4"/>
  <c r="M3145" i="4"/>
  <c r="N3145" i="4"/>
  <c r="O3145" i="4"/>
  <c r="AI3145" i="4"/>
  <c r="AJ3145" i="4"/>
  <c r="AK3145" i="4"/>
  <c r="AL3145" i="4"/>
  <c r="AM3145" i="4"/>
  <c r="AN3145" i="4"/>
  <c r="AO3145" i="4"/>
  <c r="AP3145" i="4"/>
  <c r="AR3145" i="4"/>
  <c r="C3146" i="4"/>
  <c r="D3146" i="4"/>
  <c r="E3146" i="4"/>
  <c r="F3146" i="4"/>
  <c r="G3146" i="4"/>
  <c r="H3146" i="4"/>
  <c r="I3146" i="4"/>
  <c r="K3146" i="4"/>
  <c r="L3146" i="4"/>
  <c r="M3146" i="4"/>
  <c r="N3146" i="4"/>
  <c r="O3146" i="4"/>
  <c r="AI3146" i="4"/>
  <c r="AJ3146" i="4"/>
  <c r="AK3146" i="4"/>
  <c r="AL3146" i="4"/>
  <c r="AM3146" i="4"/>
  <c r="AN3146" i="4"/>
  <c r="AO3146" i="4"/>
  <c r="AP3146" i="4"/>
  <c r="AR3146" i="4"/>
  <c r="C3147" i="4"/>
  <c r="D3147" i="4"/>
  <c r="E3147" i="4"/>
  <c r="F3147" i="4"/>
  <c r="G3147" i="4"/>
  <c r="H3147" i="4"/>
  <c r="I3147" i="4"/>
  <c r="K3147" i="4"/>
  <c r="L3147" i="4"/>
  <c r="M3147" i="4"/>
  <c r="N3147" i="4"/>
  <c r="O3147" i="4"/>
  <c r="AI3147" i="4"/>
  <c r="AJ3147" i="4"/>
  <c r="AK3147" i="4"/>
  <c r="AL3147" i="4"/>
  <c r="AM3147" i="4"/>
  <c r="AN3147" i="4"/>
  <c r="AO3147" i="4"/>
  <c r="AP3147" i="4"/>
  <c r="AR3147" i="4"/>
  <c r="C3148" i="4"/>
  <c r="D3148" i="4"/>
  <c r="E3148" i="4"/>
  <c r="F3148" i="4"/>
  <c r="G3148" i="4"/>
  <c r="H3148" i="4"/>
  <c r="I3148" i="4"/>
  <c r="K3148" i="4"/>
  <c r="L3148" i="4"/>
  <c r="M3148" i="4"/>
  <c r="N3148" i="4"/>
  <c r="O3148" i="4"/>
  <c r="AI3148" i="4"/>
  <c r="AJ3148" i="4"/>
  <c r="AK3148" i="4"/>
  <c r="AL3148" i="4"/>
  <c r="AM3148" i="4"/>
  <c r="AN3148" i="4"/>
  <c r="AO3148" i="4"/>
  <c r="AP3148" i="4"/>
  <c r="AR3148" i="4"/>
  <c r="C3149" i="4"/>
  <c r="D3149" i="4"/>
  <c r="E3149" i="4"/>
  <c r="F3149" i="4"/>
  <c r="G3149" i="4"/>
  <c r="H3149" i="4"/>
  <c r="I3149" i="4"/>
  <c r="K3149" i="4"/>
  <c r="L3149" i="4"/>
  <c r="M3149" i="4"/>
  <c r="N3149" i="4"/>
  <c r="O3149" i="4"/>
  <c r="AI3149" i="4"/>
  <c r="AJ3149" i="4"/>
  <c r="AK3149" i="4"/>
  <c r="AL3149" i="4"/>
  <c r="AM3149" i="4"/>
  <c r="AN3149" i="4"/>
  <c r="AO3149" i="4"/>
  <c r="AP3149" i="4"/>
  <c r="AR3149" i="4"/>
  <c r="C3150" i="4"/>
  <c r="D3150" i="4"/>
  <c r="E3150" i="4"/>
  <c r="F3150" i="4"/>
  <c r="G3150" i="4"/>
  <c r="H3150" i="4"/>
  <c r="I3150" i="4"/>
  <c r="K3150" i="4"/>
  <c r="L3150" i="4"/>
  <c r="M3150" i="4"/>
  <c r="N3150" i="4"/>
  <c r="O3150" i="4"/>
  <c r="AI3150" i="4"/>
  <c r="AJ3150" i="4"/>
  <c r="AK3150" i="4"/>
  <c r="AL3150" i="4"/>
  <c r="AM3150" i="4"/>
  <c r="AN3150" i="4"/>
  <c r="AO3150" i="4"/>
  <c r="AP3150" i="4"/>
  <c r="AR3150" i="4"/>
  <c r="C3151" i="4"/>
  <c r="D3151" i="4"/>
  <c r="E3151" i="4"/>
  <c r="F3151" i="4"/>
  <c r="G3151" i="4"/>
  <c r="H3151" i="4"/>
  <c r="I3151" i="4"/>
  <c r="K3151" i="4"/>
  <c r="L3151" i="4"/>
  <c r="M3151" i="4"/>
  <c r="N3151" i="4"/>
  <c r="O3151" i="4"/>
  <c r="AI3151" i="4"/>
  <c r="AJ3151" i="4"/>
  <c r="AK3151" i="4"/>
  <c r="AL3151" i="4"/>
  <c r="AM3151" i="4"/>
  <c r="AN3151" i="4"/>
  <c r="AO3151" i="4"/>
  <c r="AP3151" i="4"/>
  <c r="AR3151" i="4"/>
  <c r="C3152" i="4"/>
  <c r="D3152" i="4"/>
  <c r="E3152" i="4"/>
  <c r="F3152" i="4"/>
  <c r="G3152" i="4"/>
  <c r="H3152" i="4"/>
  <c r="I3152" i="4"/>
  <c r="K3152" i="4"/>
  <c r="L3152" i="4"/>
  <c r="M3152" i="4"/>
  <c r="N3152" i="4"/>
  <c r="O3152" i="4"/>
  <c r="AI3152" i="4"/>
  <c r="AJ3152" i="4"/>
  <c r="AK3152" i="4"/>
  <c r="AL3152" i="4"/>
  <c r="AM3152" i="4"/>
  <c r="AN3152" i="4"/>
  <c r="AO3152" i="4"/>
  <c r="AP3152" i="4"/>
  <c r="AR3152" i="4"/>
  <c r="C3153" i="4"/>
  <c r="D3153" i="4"/>
  <c r="E3153" i="4"/>
  <c r="F3153" i="4"/>
  <c r="G3153" i="4"/>
  <c r="H3153" i="4"/>
  <c r="I3153" i="4"/>
  <c r="K3153" i="4"/>
  <c r="L3153" i="4"/>
  <c r="M3153" i="4"/>
  <c r="N3153" i="4"/>
  <c r="O3153" i="4"/>
  <c r="AI3153" i="4"/>
  <c r="AJ3153" i="4"/>
  <c r="AK3153" i="4"/>
  <c r="AL3153" i="4"/>
  <c r="AM3153" i="4"/>
  <c r="AN3153" i="4"/>
  <c r="AO3153" i="4"/>
  <c r="AP3153" i="4"/>
  <c r="AR3153" i="4"/>
  <c r="C3154" i="4"/>
  <c r="D3154" i="4"/>
  <c r="E3154" i="4"/>
  <c r="F3154" i="4"/>
  <c r="G3154" i="4"/>
  <c r="H3154" i="4"/>
  <c r="I3154" i="4"/>
  <c r="K3154" i="4"/>
  <c r="L3154" i="4"/>
  <c r="M3154" i="4"/>
  <c r="N3154" i="4"/>
  <c r="O3154" i="4"/>
  <c r="AI3154" i="4"/>
  <c r="AJ3154" i="4"/>
  <c r="AK3154" i="4"/>
  <c r="AL3154" i="4"/>
  <c r="AM3154" i="4"/>
  <c r="AN3154" i="4"/>
  <c r="AO3154" i="4"/>
  <c r="AP3154" i="4"/>
  <c r="AR3154" i="4"/>
  <c r="C3155" i="4"/>
  <c r="D3155" i="4"/>
  <c r="E3155" i="4"/>
  <c r="F3155" i="4"/>
  <c r="G3155" i="4"/>
  <c r="H3155" i="4"/>
  <c r="I3155" i="4"/>
  <c r="K3155" i="4"/>
  <c r="L3155" i="4"/>
  <c r="M3155" i="4"/>
  <c r="N3155" i="4"/>
  <c r="O3155" i="4"/>
  <c r="AI3155" i="4"/>
  <c r="AJ3155" i="4"/>
  <c r="AK3155" i="4"/>
  <c r="AL3155" i="4"/>
  <c r="AM3155" i="4"/>
  <c r="AN3155" i="4"/>
  <c r="AO3155" i="4"/>
  <c r="AP3155" i="4"/>
  <c r="AR3155" i="4"/>
  <c r="C3156" i="4"/>
  <c r="D3156" i="4"/>
  <c r="E3156" i="4"/>
  <c r="F3156" i="4"/>
  <c r="G3156" i="4"/>
  <c r="H3156" i="4"/>
  <c r="I3156" i="4"/>
  <c r="K3156" i="4"/>
  <c r="L3156" i="4"/>
  <c r="M3156" i="4"/>
  <c r="N3156" i="4"/>
  <c r="O3156" i="4"/>
  <c r="AI3156" i="4"/>
  <c r="AJ3156" i="4"/>
  <c r="AK3156" i="4"/>
  <c r="AL3156" i="4"/>
  <c r="AM3156" i="4"/>
  <c r="AN3156" i="4"/>
  <c r="AO3156" i="4"/>
  <c r="AP3156" i="4"/>
  <c r="AR3156" i="4"/>
  <c r="C3157" i="4"/>
  <c r="D3157" i="4"/>
  <c r="E3157" i="4"/>
  <c r="F3157" i="4"/>
  <c r="G3157" i="4"/>
  <c r="H3157" i="4"/>
  <c r="I3157" i="4"/>
  <c r="K3157" i="4"/>
  <c r="L3157" i="4"/>
  <c r="M3157" i="4"/>
  <c r="N3157" i="4"/>
  <c r="O3157" i="4"/>
  <c r="AI3157" i="4"/>
  <c r="AJ3157" i="4"/>
  <c r="AK3157" i="4"/>
  <c r="AL3157" i="4"/>
  <c r="AM3157" i="4"/>
  <c r="AN3157" i="4"/>
  <c r="AO3157" i="4"/>
  <c r="AP3157" i="4"/>
  <c r="AR3157" i="4"/>
  <c r="C3158" i="4"/>
  <c r="D3158" i="4"/>
  <c r="E3158" i="4"/>
  <c r="F3158" i="4"/>
  <c r="G3158" i="4"/>
  <c r="H3158" i="4"/>
  <c r="I3158" i="4"/>
  <c r="K3158" i="4"/>
  <c r="L3158" i="4"/>
  <c r="M3158" i="4"/>
  <c r="N3158" i="4"/>
  <c r="O3158" i="4"/>
  <c r="AI3158" i="4"/>
  <c r="AJ3158" i="4"/>
  <c r="AK3158" i="4"/>
  <c r="AL3158" i="4"/>
  <c r="AM3158" i="4"/>
  <c r="AN3158" i="4"/>
  <c r="AO3158" i="4"/>
  <c r="AP3158" i="4"/>
  <c r="AR3158" i="4"/>
  <c r="C3159" i="4"/>
  <c r="D3159" i="4"/>
  <c r="E3159" i="4"/>
  <c r="F3159" i="4"/>
  <c r="G3159" i="4"/>
  <c r="H3159" i="4"/>
  <c r="I3159" i="4"/>
  <c r="K3159" i="4"/>
  <c r="L3159" i="4"/>
  <c r="M3159" i="4"/>
  <c r="N3159" i="4"/>
  <c r="O3159" i="4"/>
  <c r="AI3159" i="4"/>
  <c r="AJ3159" i="4"/>
  <c r="AK3159" i="4"/>
  <c r="AL3159" i="4"/>
  <c r="AM3159" i="4"/>
  <c r="AN3159" i="4"/>
  <c r="AO3159" i="4"/>
  <c r="AP3159" i="4"/>
  <c r="AR3159" i="4"/>
  <c r="C3160" i="4"/>
  <c r="D3160" i="4"/>
  <c r="E3160" i="4"/>
  <c r="F3160" i="4"/>
  <c r="G3160" i="4"/>
  <c r="H3160" i="4"/>
  <c r="I3160" i="4"/>
  <c r="K3160" i="4"/>
  <c r="L3160" i="4"/>
  <c r="M3160" i="4"/>
  <c r="N3160" i="4"/>
  <c r="O3160" i="4"/>
  <c r="AI3160" i="4"/>
  <c r="AJ3160" i="4"/>
  <c r="AK3160" i="4"/>
  <c r="AL3160" i="4"/>
  <c r="AM3160" i="4"/>
  <c r="AN3160" i="4"/>
  <c r="AO3160" i="4"/>
  <c r="AP3160" i="4"/>
  <c r="AR3160" i="4"/>
  <c r="C3161" i="4"/>
  <c r="D3161" i="4"/>
  <c r="E3161" i="4"/>
  <c r="F3161" i="4"/>
  <c r="G3161" i="4"/>
  <c r="H3161" i="4"/>
  <c r="I3161" i="4"/>
  <c r="K3161" i="4"/>
  <c r="L3161" i="4"/>
  <c r="M3161" i="4"/>
  <c r="N3161" i="4"/>
  <c r="O3161" i="4"/>
  <c r="AI3161" i="4"/>
  <c r="AJ3161" i="4"/>
  <c r="AK3161" i="4"/>
  <c r="AL3161" i="4"/>
  <c r="AM3161" i="4"/>
  <c r="AN3161" i="4"/>
  <c r="AO3161" i="4"/>
  <c r="AP3161" i="4"/>
  <c r="AR3161" i="4"/>
  <c r="C3162" i="4"/>
  <c r="D3162" i="4"/>
  <c r="E3162" i="4"/>
  <c r="F3162" i="4"/>
  <c r="G3162" i="4"/>
  <c r="H3162" i="4"/>
  <c r="I3162" i="4"/>
  <c r="K3162" i="4"/>
  <c r="L3162" i="4"/>
  <c r="M3162" i="4"/>
  <c r="N3162" i="4"/>
  <c r="O3162" i="4"/>
  <c r="AI3162" i="4"/>
  <c r="AJ3162" i="4"/>
  <c r="AK3162" i="4"/>
  <c r="AL3162" i="4"/>
  <c r="AM3162" i="4"/>
  <c r="AN3162" i="4"/>
  <c r="AO3162" i="4"/>
  <c r="AP3162" i="4"/>
  <c r="AR3162" i="4"/>
  <c r="C3163" i="4"/>
  <c r="D3163" i="4"/>
  <c r="E3163" i="4"/>
  <c r="F3163" i="4"/>
  <c r="G3163" i="4"/>
  <c r="H3163" i="4"/>
  <c r="I3163" i="4"/>
  <c r="K3163" i="4"/>
  <c r="L3163" i="4"/>
  <c r="M3163" i="4"/>
  <c r="N3163" i="4"/>
  <c r="O3163" i="4"/>
  <c r="AI3163" i="4"/>
  <c r="AJ3163" i="4"/>
  <c r="AK3163" i="4"/>
  <c r="AL3163" i="4"/>
  <c r="AM3163" i="4"/>
  <c r="AN3163" i="4"/>
  <c r="AO3163" i="4"/>
  <c r="AP3163" i="4"/>
  <c r="AR3163" i="4"/>
  <c r="C3164" i="4"/>
  <c r="D3164" i="4"/>
  <c r="E3164" i="4"/>
  <c r="F3164" i="4"/>
  <c r="G3164" i="4"/>
  <c r="H3164" i="4"/>
  <c r="I3164" i="4"/>
  <c r="K3164" i="4"/>
  <c r="L3164" i="4"/>
  <c r="M3164" i="4"/>
  <c r="N3164" i="4"/>
  <c r="O3164" i="4"/>
  <c r="AI3164" i="4"/>
  <c r="AJ3164" i="4"/>
  <c r="AK3164" i="4"/>
  <c r="AL3164" i="4"/>
  <c r="AM3164" i="4"/>
  <c r="AN3164" i="4"/>
  <c r="AO3164" i="4"/>
  <c r="AP3164" i="4"/>
  <c r="AR3164" i="4"/>
  <c r="C3165" i="4"/>
  <c r="D3165" i="4"/>
  <c r="E3165" i="4"/>
  <c r="F3165" i="4"/>
  <c r="G3165" i="4"/>
  <c r="H3165" i="4"/>
  <c r="I3165" i="4"/>
  <c r="K3165" i="4"/>
  <c r="L3165" i="4"/>
  <c r="M3165" i="4"/>
  <c r="N3165" i="4"/>
  <c r="O3165" i="4"/>
  <c r="AI3165" i="4"/>
  <c r="AJ3165" i="4"/>
  <c r="AK3165" i="4"/>
  <c r="AL3165" i="4"/>
  <c r="AM3165" i="4"/>
  <c r="AN3165" i="4"/>
  <c r="AO3165" i="4"/>
  <c r="AP3165" i="4"/>
  <c r="AR3165" i="4"/>
  <c r="C3166" i="4"/>
  <c r="D3166" i="4"/>
  <c r="E3166" i="4"/>
  <c r="F3166" i="4"/>
  <c r="G3166" i="4"/>
  <c r="H3166" i="4"/>
  <c r="I3166" i="4"/>
  <c r="K3166" i="4"/>
  <c r="L3166" i="4"/>
  <c r="M3166" i="4"/>
  <c r="N3166" i="4"/>
  <c r="O3166" i="4"/>
  <c r="AI3166" i="4"/>
  <c r="AJ3166" i="4"/>
  <c r="AK3166" i="4"/>
  <c r="AL3166" i="4"/>
  <c r="AM3166" i="4"/>
  <c r="AN3166" i="4"/>
  <c r="AO3166" i="4"/>
  <c r="AP3166" i="4"/>
  <c r="AR3166" i="4"/>
  <c r="C3167" i="4"/>
  <c r="D3167" i="4"/>
  <c r="E3167" i="4"/>
  <c r="F3167" i="4"/>
  <c r="G3167" i="4"/>
  <c r="H3167" i="4"/>
  <c r="I3167" i="4"/>
  <c r="K3167" i="4"/>
  <c r="L3167" i="4"/>
  <c r="M3167" i="4"/>
  <c r="N3167" i="4"/>
  <c r="O3167" i="4"/>
  <c r="AI3167" i="4"/>
  <c r="AJ3167" i="4"/>
  <c r="AK3167" i="4"/>
  <c r="AL3167" i="4"/>
  <c r="AM3167" i="4"/>
  <c r="AN3167" i="4"/>
  <c r="AO3167" i="4"/>
  <c r="AP3167" i="4"/>
  <c r="AR3167" i="4"/>
  <c r="C3168" i="4"/>
  <c r="D3168" i="4"/>
  <c r="E3168" i="4"/>
  <c r="F3168" i="4"/>
  <c r="G3168" i="4"/>
  <c r="H3168" i="4"/>
  <c r="I3168" i="4"/>
  <c r="K3168" i="4"/>
  <c r="L3168" i="4"/>
  <c r="M3168" i="4"/>
  <c r="N3168" i="4"/>
  <c r="O3168" i="4"/>
  <c r="AI3168" i="4"/>
  <c r="AJ3168" i="4"/>
  <c r="AK3168" i="4"/>
  <c r="AL3168" i="4"/>
  <c r="AM3168" i="4"/>
  <c r="AN3168" i="4"/>
  <c r="AO3168" i="4"/>
  <c r="AP3168" i="4"/>
  <c r="AR3168" i="4"/>
  <c r="C3169" i="4"/>
  <c r="D3169" i="4"/>
  <c r="E3169" i="4"/>
  <c r="F3169" i="4"/>
  <c r="G3169" i="4"/>
  <c r="H3169" i="4"/>
  <c r="I3169" i="4"/>
  <c r="K3169" i="4"/>
  <c r="L3169" i="4"/>
  <c r="M3169" i="4"/>
  <c r="N3169" i="4"/>
  <c r="O3169" i="4"/>
  <c r="AI3169" i="4"/>
  <c r="AJ3169" i="4"/>
  <c r="AK3169" i="4"/>
  <c r="AL3169" i="4"/>
  <c r="AM3169" i="4"/>
  <c r="AN3169" i="4"/>
  <c r="AO3169" i="4"/>
  <c r="AP3169" i="4"/>
  <c r="AR3169" i="4"/>
  <c r="C3170" i="4"/>
  <c r="D3170" i="4"/>
  <c r="E3170" i="4"/>
  <c r="F3170" i="4"/>
  <c r="G3170" i="4"/>
  <c r="H3170" i="4"/>
  <c r="I3170" i="4"/>
  <c r="K3170" i="4"/>
  <c r="L3170" i="4"/>
  <c r="M3170" i="4"/>
  <c r="N3170" i="4"/>
  <c r="O3170" i="4"/>
  <c r="AI3170" i="4"/>
  <c r="AJ3170" i="4"/>
  <c r="AK3170" i="4"/>
  <c r="AL3170" i="4"/>
  <c r="AM3170" i="4"/>
  <c r="AN3170" i="4"/>
  <c r="AO3170" i="4"/>
  <c r="AP3170" i="4"/>
  <c r="AR3170" i="4"/>
  <c r="C3171" i="4"/>
  <c r="D3171" i="4"/>
  <c r="E3171" i="4"/>
  <c r="F3171" i="4"/>
  <c r="G3171" i="4"/>
  <c r="H3171" i="4"/>
  <c r="I3171" i="4"/>
  <c r="K3171" i="4"/>
  <c r="L3171" i="4"/>
  <c r="M3171" i="4"/>
  <c r="N3171" i="4"/>
  <c r="O3171" i="4"/>
  <c r="AI3171" i="4"/>
  <c r="AJ3171" i="4"/>
  <c r="AK3171" i="4"/>
  <c r="AL3171" i="4"/>
  <c r="AM3171" i="4"/>
  <c r="AN3171" i="4"/>
  <c r="AO3171" i="4"/>
  <c r="AP3171" i="4"/>
  <c r="AR3171" i="4"/>
  <c r="C3172" i="4"/>
  <c r="D3172" i="4"/>
  <c r="E3172" i="4"/>
  <c r="F3172" i="4"/>
  <c r="G3172" i="4"/>
  <c r="H3172" i="4"/>
  <c r="I3172" i="4"/>
  <c r="K3172" i="4"/>
  <c r="L3172" i="4"/>
  <c r="M3172" i="4"/>
  <c r="N3172" i="4"/>
  <c r="O3172" i="4"/>
  <c r="AI3172" i="4"/>
  <c r="AJ3172" i="4"/>
  <c r="AK3172" i="4"/>
  <c r="AL3172" i="4"/>
  <c r="AM3172" i="4"/>
  <c r="AN3172" i="4"/>
  <c r="AO3172" i="4"/>
  <c r="AP3172" i="4"/>
  <c r="AR3172" i="4"/>
  <c r="C3173" i="4"/>
  <c r="D3173" i="4"/>
  <c r="E3173" i="4"/>
  <c r="F3173" i="4"/>
  <c r="G3173" i="4"/>
  <c r="H3173" i="4"/>
  <c r="I3173" i="4"/>
  <c r="K3173" i="4"/>
  <c r="L3173" i="4"/>
  <c r="M3173" i="4"/>
  <c r="N3173" i="4"/>
  <c r="O3173" i="4"/>
  <c r="AI3173" i="4"/>
  <c r="AJ3173" i="4"/>
  <c r="AK3173" i="4"/>
  <c r="AL3173" i="4"/>
  <c r="AM3173" i="4"/>
  <c r="AN3173" i="4"/>
  <c r="AO3173" i="4"/>
  <c r="AP3173" i="4"/>
  <c r="AR3173" i="4"/>
  <c r="C3174" i="4"/>
  <c r="D3174" i="4"/>
  <c r="E3174" i="4"/>
  <c r="F3174" i="4"/>
  <c r="G3174" i="4"/>
  <c r="H3174" i="4"/>
  <c r="I3174" i="4"/>
  <c r="K3174" i="4"/>
  <c r="L3174" i="4"/>
  <c r="M3174" i="4"/>
  <c r="N3174" i="4"/>
  <c r="O3174" i="4"/>
  <c r="AI3174" i="4"/>
  <c r="AJ3174" i="4"/>
  <c r="AK3174" i="4"/>
  <c r="AL3174" i="4"/>
  <c r="AM3174" i="4"/>
  <c r="AN3174" i="4"/>
  <c r="AO3174" i="4"/>
  <c r="AP3174" i="4"/>
  <c r="AR3174" i="4"/>
  <c r="C3175" i="4"/>
  <c r="D3175" i="4"/>
  <c r="E3175" i="4"/>
  <c r="F3175" i="4"/>
  <c r="G3175" i="4"/>
  <c r="H3175" i="4"/>
  <c r="I3175" i="4"/>
  <c r="K3175" i="4"/>
  <c r="L3175" i="4"/>
  <c r="M3175" i="4"/>
  <c r="N3175" i="4"/>
  <c r="O3175" i="4"/>
  <c r="AI3175" i="4"/>
  <c r="AJ3175" i="4"/>
  <c r="AK3175" i="4"/>
  <c r="AL3175" i="4"/>
  <c r="AM3175" i="4"/>
  <c r="AN3175" i="4"/>
  <c r="AO3175" i="4"/>
  <c r="AP3175" i="4"/>
  <c r="AR3175" i="4"/>
  <c r="C3176" i="4"/>
  <c r="D3176" i="4"/>
  <c r="E3176" i="4"/>
  <c r="F3176" i="4"/>
  <c r="G3176" i="4"/>
  <c r="H3176" i="4"/>
  <c r="I3176" i="4"/>
  <c r="K3176" i="4"/>
  <c r="L3176" i="4"/>
  <c r="M3176" i="4"/>
  <c r="N3176" i="4"/>
  <c r="O3176" i="4"/>
  <c r="AI3176" i="4"/>
  <c r="AJ3176" i="4"/>
  <c r="AK3176" i="4"/>
  <c r="AL3176" i="4"/>
  <c r="AM3176" i="4"/>
  <c r="AN3176" i="4"/>
  <c r="AO3176" i="4"/>
  <c r="AP3176" i="4"/>
  <c r="AR3176" i="4"/>
  <c r="C3177" i="4"/>
  <c r="D3177" i="4"/>
  <c r="E3177" i="4"/>
  <c r="F3177" i="4"/>
  <c r="G3177" i="4"/>
  <c r="H3177" i="4"/>
  <c r="I3177" i="4"/>
  <c r="K3177" i="4"/>
  <c r="L3177" i="4"/>
  <c r="M3177" i="4"/>
  <c r="N3177" i="4"/>
  <c r="O3177" i="4"/>
  <c r="AI3177" i="4"/>
  <c r="AJ3177" i="4"/>
  <c r="AK3177" i="4"/>
  <c r="AL3177" i="4"/>
  <c r="AM3177" i="4"/>
  <c r="AN3177" i="4"/>
  <c r="AO3177" i="4"/>
  <c r="AP3177" i="4"/>
  <c r="AR3177" i="4"/>
  <c r="C3178" i="4"/>
  <c r="D3178" i="4"/>
  <c r="E3178" i="4"/>
  <c r="F3178" i="4"/>
  <c r="G3178" i="4"/>
  <c r="H3178" i="4"/>
  <c r="I3178" i="4"/>
  <c r="K3178" i="4"/>
  <c r="L3178" i="4"/>
  <c r="M3178" i="4"/>
  <c r="N3178" i="4"/>
  <c r="O3178" i="4"/>
  <c r="AI3178" i="4"/>
  <c r="AJ3178" i="4"/>
  <c r="AK3178" i="4"/>
  <c r="AL3178" i="4"/>
  <c r="AM3178" i="4"/>
  <c r="AN3178" i="4"/>
  <c r="AO3178" i="4"/>
  <c r="AP3178" i="4"/>
  <c r="AR3178" i="4"/>
  <c r="C3179" i="4"/>
  <c r="D3179" i="4"/>
  <c r="E3179" i="4"/>
  <c r="F3179" i="4"/>
  <c r="G3179" i="4"/>
  <c r="H3179" i="4"/>
  <c r="I3179" i="4"/>
  <c r="K3179" i="4"/>
  <c r="L3179" i="4"/>
  <c r="M3179" i="4"/>
  <c r="N3179" i="4"/>
  <c r="O3179" i="4"/>
  <c r="AI3179" i="4"/>
  <c r="AJ3179" i="4"/>
  <c r="AK3179" i="4"/>
  <c r="AL3179" i="4"/>
  <c r="AM3179" i="4"/>
  <c r="AN3179" i="4"/>
  <c r="AO3179" i="4"/>
  <c r="AP3179" i="4"/>
  <c r="AR3179" i="4"/>
  <c r="C3180" i="4"/>
  <c r="D3180" i="4"/>
  <c r="E3180" i="4"/>
  <c r="F3180" i="4"/>
  <c r="G3180" i="4"/>
  <c r="H3180" i="4"/>
  <c r="I3180" i="4"/>
  <c r="K3180" i="4"/>
  <c r="L3180" i="4"/>
  <c r="M3180" i="4"/>
  <c r="N3180" i="4"/>
  <c r="O3180" i="4"/>
  <c r="AI3180" i="4"/>
  <c r="AJ3180" i="4"/>
  <c r="AK3180" i="4"/>
  <c r="AL3180" i="4"/>
  <c r="AM3180" i="4"/>
  <c r="AN3180" i="4"/>
  <c r="AO3180" i="4"/>
  <c r="AP3180" i="4"/>
  <c r="AR3180" i="4"/>
  <c r="C3181" i="4"/>
  <c r="D3181" i="4"/>
  <c r="E3181" i="4"/>
  <c r="F3181" i="4"/>
  <c r="G3181" i="4"/>
  <c r="H3181" i="4"/>
  <c r="I3181" i="4"/>
  <c r="K3181" i="4"/>
  <c r="L3181" i="4"/>
  <c r="M3181" i="4"/>
  <c r="N3181" i="4"/>
  <c r="O3181" i="4"/>
  <c r="AI3181" i="4"/>
  <c r="AJ3181" i="4"/>
  <c r="AK3181" i="4"/>
  <c r="AL3181" i="4"/>
  <c r="AM3181" i="4"/>
  <c r="AN3181" i="4"/>
  <c r="AO3181" i="4"/>
  <c r="AP3181" i="4"/>
  <c r="AR3181" i="4"/>
  <c r="C3182" i="4"/>
  <c r="D3182" i="4"/>
  <c r="E3182" i="4"/>
  <c r="F3182" i="4"/>
  <c r="G3182" i="4"/>
  <c r="H3182" i="4"/>
  <c r="I3182" i="4"/>
  <c r="K3182" i="4"/>
  <c r="L3182" i="4"/>
  <c r="M3182" i="4"/>
  <c r="N3182" i="4"/>
  <c r="O3182" i="4"/>
  <c r="AI3182" i="4"/>
  <c r="AJ3182" i="4"/>
  <c r="AK3182" i="4"/>
  <c r="AL3182" i="4"/>
  <c r="AM3182" i="4"/>
  <c r="AN3182" i="4"/>
  <c r="AO3182" i="4"/>
  <c r="AP3182" i="4"/>
  <c r="AR3182" i="4"/>
  <c r="C3183" i="4"/>
  <c r="D3183" i="4"/>
  <c r="E3183" i="4"/>
  <c r="F3183" i="4"/>
  <c r="G3183" i="4"/>
  <c r="H3183" i="4"/>
  <c r="I3183" i="4"/>
  <c r="K3183" i="4"/>
  <c r="L3183" i="4"/>
  <c r="M3183" i="4"/>
  <c r="N3183" i="4"/>
  <c r="O3183" i="4"/>
  <c r="AI3183" i="4"/>
  <c r="AJ3183" i="4"/>
  <c r="AK3183" i="4"/>
  <c r="AL3183" i="4"/>
  <c r="AM3183" i="4"/>
  <c r="AN3183" i="4"/>
  <c r="AO3183" i="4"/>
  <c r="AP3183" i="4"/>
  <c r="AR3183" i="4"/>
  <c r="C3184" i="4"/>
  <c r="D3184" i="4"/>
  <c r="E3184" i="4"/>
  <c r="F3184" i="4"/>
  <c r="G3184" i="4"/>
  <c r="H3184" i="4"/>
  <c r="I3184" i="4"/>
  <c r="K3184" i="4"/>
  <c r="L3184" i="4"/>
  <c r="M3184" i="4"/>
  <c r="N3184" i="4"/>
  <c r="O3184" i="4"/>
  <c r="AI3184" i="4"/>
  <c r="AJ3184" i="4"/>
  <c r="AK3184" i="4"/>
  <c r="AL3184" i="4"/>
  <c r="AM3184" i="4"/>
  <c r="AN3184" i="4"/>
  <c r="AO3184" i="4"/>
  <c r="AP3184" i="4"/>
  <c r="AR3184" i="4"/>
  <c r="C3185" i="4"/>
  <c r="D3185" i="4"/>
  <c r="E3185" i="4"/>
  <c r="F3185" i="4"/>
  <c r="G3185" i="4"/>
  <c r="H3185" i="4"/>
  <c r="I3185" i="4"/>
  <c r="K3185" i="4"/>
  <c r="L3185" i="4"/>
  <c r="M3185" i="4"/>
  <c r="N3185" i="4"/>
  <c r="O3185" i="4"/>
  <c r="AI3185" i="4"/>
  <c r="AJ3185" i="4"/>
  <c r="AK3185" i="4"/>
  <c r="AL3185" i="4"/>
  <c r="AM3185" i="4"/>
  <c r="AN3185" i="4"/>
  <c r="AO3185" i="4"/>
  <c r="AP3185" i="4"/>
  <c r="AR3185" i="4"/>
  <c r="C3186" i="4"/>
  <c r="D3186" i="4"/>
  <c r="E3186" i="4"/>
  <c r="F3186" i="4"/>
  <c r="G3186" i="4"/>
  <c r="H3186" i="4"/>
  <c r="I3186" i="4"/>
  <c r="K3186" i="4"/>
  <c r="L3186" i="4"/>
  <c r="M3186" i="4"/>
  <c r="N3186" i="4"/>
  <c r="O3186" i="4"/>
  <c r="AI3186" i="4"/>
  <c r="AJ3186" i="4"/>
  <c r="AK3186" i="4"/>
  <c r="AL3186" i="4"/>
  <c r="AM3186" i="4"/>
  <c r="AN3186" i="4"/>
  <c r="AO3186" i="4"/>
  <c r="AP3186" i="4"/>
  <c r="AR3186" i="4"/>
  <c r="C3187" i="4"/>
  <c r="D3187" i="4"/>
  <c r="E3187" i="4"/>
  <c r="F3187" i="4"/>
  <c r="G3187" i="4"/>
  <c r="H3187" i="4"/>
  <c r="I3187" i="4"/>
  <c r="K3187" i="4"/>
  <c r="L3187" i="4"/>
  <c r="M3187" i="4"/>
  <c r="N3187" i="4"/>
  <c r="O3187" i="4"/>
  <c r="AI3187" i="4"/>
  <c r="AJ3187" i="4"/>
  <c r="AK3187" i="4"/>
  <c r="AL3187" i="4"/>
  <c r="AM3187" i="4"/>
  <c r="AN3187" i="4"/>
  <c r="AO3187" i="4"/>
  <c r="AP3187" i="4"/>
  <c r="AR3187" i="4"/>
  <c r="C3188" i="4"/>
  <c r="D3188" i="4"/>
  <c r="E3188" i="4"/>
  <c r="F3188" i="4"/>
  <c r="G3188" i="4"/>
  <c r="H3188" i="4"/>
  <c r="I3188" i="4"/>
  <c r="K3188" i="4"/>
  <c r="L3188" i="4"/>
  <c r="M3188" i="4"/>
  <c r="N3188" i="4"/>
  <c r="O3188" i="4"/>
  <c r="AI3188" i="4"/>
  <c r="AJ3188" i="4"/>
  <c r="AK3188" i="4"/>
  <c r="AL3188" i="4"/>
  <c r="AM3188" i="4"/>
  <c r="AN3188" i="4"/>
  <c r="AO3188" i="4"/>
  <c r="AP3188" i="4"/>
  <c r="AR3188" i="4"/>
  <c r="C3189" i="4"/>
  <c r="D3189" i="4"/>
  <c r="E3189" i="4"/>
  <c r="F3189" i="4"/>
  <c r="G3189" i="4"/>
  <c r="H3189" i="4"/>
  <c r="I3189" i="4"/>
  <c r="K3189" i="4"/>
  <c r="L3189" i="4"/>
  <c r="M3189" i="4"/>
  <c r="N3189" i="4"/>
  <c r="O3189" i="4"/>
  <c r="AI3189" i="4"/>
  <c r="AJ3189" i="4"/>
  <c r="AK3189" i="4"/>
  <c r="AL3189" i="4"/>
  <c r="AM3189" i="4"/>
  <c r="AN3189" i="4"/>
  <c r="AO3189" i="4"/>
  <c r="AP3189" i="4"/>
  <c r="AR3189" i="4"/>
  <c r="C3190" i="4"/>
  <c r="D3190" i="4"/>
  <c r="E3190" i="4"/>
  <c r="F3190" i="4"/>
  <c r="G3190" i="4"/>
  <c r="H3190" i="4"/>
  <c r="I3190" i="4"/>
  <c r="K3190" i="4"/>
  <c r="L3190" i="4"/>
  <c r="M3190" i="4"/>
  <c r="N3190" i="4"/>
  <c r="O3190" i="4"/>
  <c r="AI3190" i="4"/>
  <c r="AJ3190" i="4"/>
  <c r="AK3190" i="4"/>
  <c r="AL3190" i="4"/>
  <c r="AM3190" i="4"/>
  <c r="AN3190" i="4"/>
  <c r="AO3190" i="4"/>
  <c r="AP3190" i="4"/>
  <c r="AR3190" i="4"/>
  <c r="C3191" i="4"/>
  <c r="D3191" i="4"/>
  <c r="E3191" i="4"/>
  <c r="F3191" i="4"/>
  <c r="G3191" i="4"/>
  <c r="H3191" i="4"/>
  <c r="I3191" i="4"/>
  <c r="K3191" i="4"/>
  <c r="L3191" i="4"/>
  <c r="M3191" i="4"/>
  <c r="N3191" i="4"/>
  <c r="O3191" i="4"/>
  <c r="AI3191" i="4"/>
  <c r="AJ3191" i="4"/>
  <c r="AK3191" i="4"/>
  <c r="AL3191" i="4"/>
  <c r="AM3191" i="4"/>
  <c r="AN3191" i="4"/>
  <c r="AO3191" i="4"/>
  <c r="AP3191" i="4"/>
  <c r="AR3191" i="4"/>
  <c r="C3192" i="4"/>
  <c r="D3192" i="4"/>
  <c r="E3192" i="4"/>
  <c r="F3192" i="4"/>
  <c r="G3192" i="4"/>
  <c r="H3192" i="4"/>
  <c r="I3192" i="4"/>
  <c r="K3192" i="4"/>
  <c r="L3192" i="4"/>
  <c r="M3192" i="4"/>
  <c r="N3192" i="4"/>
  <c r="O3192" i="4"/>
  <c r="AI3192" i="4"/>
  <c r="AJ3192" i="4"/>
  <c r="AK3192" i="4"/>
  <c r="AL3192" i="4"/>
  <c r="AM3192" i="4"/>
  <c r="AN3192" i="4"/>
  <c r="AO3192" i="4"/>
  <c r="AP3192" i="4"/>
  <c r="AR3192" i="4"/>
  <c r="C3193" i="4"/>
  <c r="D3193" i="4"/>
  <c r="E3193" i="4"/>
  <c r="F3193" i="4"/>
  <c r="G3193" i="4"/>
  <c r="H3193" i="4"/>
  <c r="I3193" i="4"/>
  <c r="K3193" i="4"/>
  <c r="L3193" i="4"/>
  <c r="M3193" i="4"/>
  <c r="N3193" i="4"/>
  <c r="O3193" i="4"/>
  <c r="AI3193" i="4"/>
  <c r="AJ3193" i="4"/>
  <c r="AK3193" i="4"/>
  <c r="AL3193" i="4"/>
  <c r="AM3193" i="4"/>
  <c r="AN3193" i="4"/>
  <c r="AO3193" i="4"/>
  <c r="AP3193" i="4"/>
  <c r="AR3193" i="4"/>
  <c r="C3194" i="4"/>
  <c r="D3194" i="4"/>
  <c r="E3194" i="4"/>
  <c r="F3194" i="4"/>
  <c r="G3194" i="4"/>
  <c r="H3194" i="4"/>
  <c r="I3194" i="4"/>
  <c r="K3194" i="4"/>
  <c r="L3194" i="4"/>
  <c r="M3194" i="4"/>
  <c r="N3194" i="4"/>
  <c r="O3194" i="4"/>
  <c r="AI3194" i="4"/>
  <c r="AJ3194" i="4"/>
  <c r="AK3194" i="4"/>
  <c r="AL3194" i="4"/>
  <c r="AM3194" i="4"/>
  <c r="AN3194" i="4"/>
  <c r="AO3194" i="4"/>
  <c r="AP3194" i="4"/>
  <c r="AR3194" i="4"/>
  <c r="C3195" i="4"/>
  <c r="D3195" i="4"/>
  <c r="E3195" i="4"/>
  <c r="F3195" i="4"/>
  <c r="G3195" i="4"/>
  <c r="H3195" i="4"/>
  <c r="I3195" i="4"/>
  <c r="K3195" i="4"/>
  <c r="L3195" i="4"/>
  <c r="M3195" i="4"/>
  <c r="N3195" i="4"/>
  <c r="O3195" i="4"/>
  <c r="AI3195" i="4"/>
  <c r="AJ3195" i="4"/>
  <c r="AK3195" i="4"/>
  <c r="AL3195" i="4"/>
  <c r="AM3195" i="4"/>
  <c r="AN3195" i="4"/>
  <c r="AO3195" i="4"/>
  <c r="AP3195" i="4"/>
  <c r="AR3195" i="4"/>
  <c r="C3196" i="4"/>
  <c r="D3196" i="4"/>
  <c r="E3196" i="4"/>
  <c r="F3196" i="4"/>
  <c r="G3196" i="4"/>
  <c r="H3196" i="4"/>
  <c r="I3196" i="4"/>
  <c r="K3196" i="4"/>
  <c r="L3196" i="4"/>
  <c r="M3196" i="4"/>
  <c r="N3196" i="4"/>
  <c r="O3196" i="4"/>
  <c r="AI3196" i="4"/>
  <c r="AJ3196" i="4"/>
  <c r="AK3196" i="4"/>
  <c r="AL3196" i="4"/>
  <c r="AM3196" i="4"/>
  <c r="AN3196" i="4"/>
  <c r="AO3196" i="4"/>
  <c r="AP3196" i="4"/>
  <c r="AR3196" i="4"/>
  <c r="C3197" i="4"/>
  <c r="D3197" i="4"/>
  <c r="E3197" i="4"/>
  <c r="F3197" i="4"/>
  <c r="G3197" i="4"/>
  <c r="H3197" i="4"/>
  <c r="I3197" i="4"/>
  <c r="K3197" i="4"/>
  <c r="L3197" i="4"/>
  <c r="M3197" i="4"/>
  <c r="N3197" i="4"/>
  <c r="O3197" i="4"/>
  <c r="AI3197" i="4"/>
  <c r="AJ3197" i="4"/>
  <c r="AK3197" i="4"/>
  <c r="AL3197" i="4"/>
  <c r="AM3197" i="4"/>
  <c r="AN3197" i="4"/>
  <c r="AO3197" i="4"/>
  <c r="AP3197" i="4"/>
  <c r="AR3197" i="4"/>
  <c r="C3198" i="4"/>
  <c r="D3198" i="4"/>
  <c r="E3198" i="4"/>
  <c r="F3198" i="4"/>
  <c r="G3198" i="4"/>
  <c r="H3198" i="4"/>
  <c r="I3198" i="4"/>
  <c r="K3198" i="4"/>
  <c r="L3198" i="4"/>
  <c r="M3198" i="4"/>
  <c r="N3198" i="4"/>
  <c r="O3198" i="4"/>
  <c r="AI3198" i="4"/>
  <c r="AJ3198" i="4"/>
  <c r="AK3198" i="4"/>
  <c r="AL3198" i="4"/>
  <c r="AM3198" i="4"/>
  <c r="AN3198" i="4"/>
  <c r="AO3198" i="4"/>
  <c r="AP3198" i="4"/>
  <c r="AR3198" i="4"/>
  <c r="C3199" i="4"/>
  <c r="D3199" i="4"/>
  <c r="E3199" i="4"/>
  <c r="F3199" i="4"/>
  <c r="G3199" i="4"/>
  <c r="H3199" i="4"/>
  <c r="I3199" i="4"/>
  <c r="K3199" i="4"/>
  <c r="L3199" i="4"/>
  <c r="M3199" i="4"/>
  <c r="N3199" i="4"/>
  <c r="O3199" i="4"/>
  <c r="AI3199" i="4"/>
  <c r="AJ3199" i="4"/>
  <c r="AK3199" i="4"/>
  <c r="AL3199" i="4"/>
  <c r="AM3199" i="4"/>
  <c r="AN3199" i="4"/>
  <c r="AO3199" i="4"/>
  <c r="AP3199" i="4"/>
  <c r="AR3199" i="4"/>
  <c r="C3200" i="4"/>
  <c r="D3200" i="4"/>
  <c r="E3200" i="4"/>
  <c r="F3200" i="4"/>
  <c r="G3200" i="4"/>
  <c r="H3200" i="4"/>
  <c r="I3200" i="4"/>
  <c r="K3200" i="4"/>
  <c r="L3200" i="4"/>
  <c r="M3200" i="4"/>
  <c r="N3200" i="4"/>
  <c r="O3200" i="4"/>
  <c r="AI3200" i="4"/>
  <c r="AJ3200" i="4"/>
  <c r="AK3200" i="4"/>
  <c r="AL3200" i="4"/>
  <c r="AM3200" i="4"/>
  <c r="AN3200" i="4"/>
  <c r="AO3200" i="4"/>
  <c r="AP3200" i="4"/>
  <c r="AR3200" i="4"/>
  <c r="C3201" i="4"/>
  <c r="D3201" i="4"/>
  <c r="E3201" i="4"/>
  <c r="F3201" i="4"/>
  <c r="G3201" i="4"/>
  <c r="H3201" i="4"/>
  <c r="I3201" i="4"/>
  <c r="K3201" i="4"/>
  <c r="L3201" i="4"/>
  <c r="M3201" i="4"/>
  <c r="N3201" i="4"/>
  <c r="O3201" i="4"/>
  <c r="AI3201" i="4"/>
  <c r="AJ3201" i="4"/>
  <c r="AK3201" i="4"/>
  <c r="AL3201" i="4"/>
  <c r="AM3201" i="4"/>
  <c r="AN3201" i="4"/>
  <c r="AO3201" i="4"/>
  <c r="AP3201" i="4"/>
  <c r="AR3201" i="4"/>
  <c r="C3202" i="4"/>
  <c r="D3202" i="4"/>
  <c r="E3202" i="4"/>
  <c r="F3202" i="4"/>
  <c r="G3202" i="4"/>
  <c r="H3202" i="4"/>
  <c r="I3202" i="4"/>
  <c r="K3202" i="4"/>
  <c r="L3202" i="4"/>
  <c r="M3202" i="4"/>
  <c r="N3202" i="4"/>
  <c r="O3202" i="4"/>
  <c r="AI3202" i="4"/>
  <c r="AJ3202" i="4"/>
  <c r="AK3202" i="4"/>
  <c r="AL3202" i="4"/>
  <c r="AM3202" i="4"/>
  <c r="AN3202" i="4"/>
  <c r="AO3202" i="4"/>
  <c r="AP3202" i="4"/>
  <c r="AR3202" i="4"/>
  <c r="H3321" i="4"/>
  <c r="I3321" i="4"/>
  <c r="O3321" i="4"/>
  <c r="AI3321" i="4"/>
  <c r="AJ3321" i="4"/>
  <c r="AK3321" i="4"/>
  <c r="AL3321" i="4"/>
  <c r="AM3321" i="4"/>
  <c r="AN3321" i="4"/>
  <c r="AO3321" i="4"/>
  <c r="AP3321" i="4"/>
  <c r="AR3321" i="4"/>
  <c r="H3322" i="4"/>
  <c r="I3322" i="4"/>
  <c r="O3322" i="4"/>
  <c r="AI3322" i="4"/>
  <c r="AJ3322" i="4"/>
  <c r="AK3322" i="4"/>
  <c r="AL3322" i="4"/>
  <c r="AM3322" i="4"/>
  <c r="AN3322" i="4"/>
  <c r="AO3322" i="4"/>
  <c r="AP3322" i="4"/>
  <c r="AR3322" i="4"/>
  <c r="H3323" i="4"/>
  <c r="I3323" i="4"/>
  <c r="O3323" i="4"/>
  <c r="AI3323" i="4"/>
  <c r="AJ3323" i="4"/>
  <c r="AK3323" i="4"/>
  <c r="AL3323" i="4"/>
  <c r="AM3323" i="4"/>
  <c r="AN3323" i="4"/>
  <c r="AO3323" i="4"/>
  <c r="AP3323" i="4"/>
  <c r="AR3323" i="4"/>
  <c r="H3324" i="4"/>
  <c r="I3324" i="4"/>
  <c r="O3324" i="4"/>
  <c r="AI3324" i="4"/>
  <c r="AJ3324" i="4"/>
  <c r="AK3324" i="4"/>
  <c r="AL3324" i="4"/>
  <c r="AM3324" i="4"/>
  <c r="AN3324" i="4"/>
  <c r="AO3324" i="4"/>
  <c r="AP3324" i="4"/>
  <c r="AR3324" i="4"/>
  <c r="H3325" i="4"/>
  <c r="I3325" i="4"/>
  <c r="O3325" i="4"/>
  <c r="AI3325" i="4"/>
  <c r="AJ3325" i="4"/>
  <c r="AK3325" i="4"/>
  <c r="AL3325" i="4"/>
  <c r="AM3325" i="4"/>
  <c r="AN3325" i="4"/>
  <c r="AO3325" i="4"/>
  <c r="AP3325" i="4"/>
  <c r="AR3325" i="4"/>
  <c r="H3326" i="4"/>
  <c r="I3326" i="4"/>
  <c r="O3326" i="4"/>
  <c r="AI3326" i="4"/>
  <c r="AJ3326" i="4"/>
  <c r="AK3326" i="4"/>
  <c r="AL3326" i="4"/>
  <c r="AM3326" i="4"/>
  <c r="AN3326" i="4"/>
  <c r="AO3326" i="4"/>
  <c r="AP3326" i="4"/>
  <c r="AR3326" i="4"/>
  <c r="H3327" i="4"/>
  <c r="I3327" i="4"/>
  <c r="O3327" i="4"/>
  <c r="AI3327" i="4"/>
  <c r="AJ3327" i="4"/>
  <c r="AK3327" i="4"/>
  <c r="AL3327" i="4"/>
  <c r="AM3327" i="4"/>
  <c r="AN3327" i="4"/>
  <c r="AO3327" i="4"/>
  <c r="AP3327" i="4"/>
  <c r="AR3327" i="4"/>
  <c r="H3328" i="4"/>
  <c r="I3328" i="4"/>
  <c r="O3328" i="4"/>
  <c r="AI3328" i="4"/>
  <c r="AJ3328" i="4"/>
  <c r="AK3328" i="4"/>
  <c r="AL3328" i="4"/>
  <c r="AM3328" i="4"/>
  <c r="AN3328" i="4"/>
  <c r="AO3328" i="4"/>
  <c r="AP3328" i="4"/>
  <c r="AR3328" i="4"/>
  <c r="H3329" i="4"/>
  <c r="I3329" i="4"/>
  <c r="O3329" i="4"/>
  <c r="AI3329" i="4"/>
  <c r="AJ3329" i="4"/>
  <c r="AK3329" i="4"/>
  <c r="AL3329" i="4"/>
  <c r="AM3329" i="4"/>
  <c r="AN3329" i="4"/>
  <c r="AO3329" i="4"/>
  <c r="AP3329" i="4"/>
  <c r="AR3329" i="4"/>
  <c r="H3330" i="4"/>
  <c r="I3330" i="4"/>
  <c r="O3330" i="4"/>
  <c r="AI3330" i="4"/>
  <c r="AJ3330" i="4"/>
  <c r="AK3330" i="4"/>
  <c r="AL3330" i="4"/>
  <c r="AM3330" i="4"/>
  <c r="AN3330" i="4"/>
  <c r="AO3330" i="4"/>
  <c r="AP3330" i="4"/>
  <c r="AR3330" i="4"/>
  <c r="H3331" i="4"/>
  <c r="I3331" i="4"/>
  <c r="O3331" i="4"/>
  <c r="AI3331" i="4"/>
  <c r="AJ3331" i="4"/>
  <c r="AK3331" i="4"/>
  <c r="AL3331" i="4"/>
  <c r="AM3331" i="4"/>
  <c r="AN3331" i="4"/>
  <c r="AO3331" i="4"/>
  <c r="AP3331" i="4"/>
  <c r="AR3331" i="4"/>
  <c r="H3332" i="4"/>
  <c r="I3332" i="4"/>
  <c r="O3332" i="4"/>
  <c r="AI3332" i="4"/>
  <c r="AJ3332" i="4"/>
  <c r="AK3332" i="4"/>
  <c r="AL3332" i="4"/>
  <c r="AM3332" i="4"/>
  <c r="AN3332" i="4"/>
  <c r="AO3332" i="4"/>
  <c r="AP3332" i="4"/>
  <c r="AR3332" i="4"/>
  <c r="H3333" i="4"/>
  <c r="I3333" i="4"/>
  <c r="O3333" i="4"/>
  <c r="AI3333" i="4"/>
  <c r="AJ3333" i="4"/>
  <c r="AK3333" i="4"/>
  <c r="AL3333" i="4"/>
  <c r="AM3333" i="4"/>
  <c r="AN3333" i="4"/>
  <c r="AO3333" i="4"/>
  <c r="AP3333" i="4"/>
  <c r="AR3333" i="4"/>
  <c r="H3334" i="4"/>
  <c r="I3334" i="4"/>
  <c r="O3334" i="4"/>
  <c r="AI3334" i="4"/>
  <c r="AJ3334" i="4"/>
  <c r="AK3334" i="4"/>
  <c r="AL3334" i="4"/>
  <c r="AM3334" i="4"/>
  <c r="AN3334" i="4"/>
  <c r="AO3334" i="4"/>
  <c r="AP3334" i="4"/>
  <c r="AR3334" i="4"/>
  <c r="H3335" i="4"/>
  <c r="I3335" i="4"/>
  <c r="O3335" i="4"/>
  <c r="AI3335" i="4"/>
  <c r="AJ3335" i="4"/>
  <c r="AK3335" i="4"/>
  <c r="AL3335" i="4"/>
  <c r="AM3335" i="4"/>
  <c r="AN3335" i="4"/>
  <c r="AO3335" i="4"/>
  <c r="AP3335" i="4"/>
  <c r="AR3335" i="4"/>
  <c r="H3336" i="4"/>
  <c r="I3336" i="4"/>
  <c r="O3336" i="4"/>
  <c r="AI3336" i="4"/>
  <c r="AJ3336" i="4"/>
  <c r="AK3336" i="4"/>
  <c r="AL3336" i="4"/>
  <c r="AM3336" i="4"/>
  <c r="AN3336" i="4"/>
  <c r="AO3336" i="4"/>
  <c r="AP3336" i="4"/>
  <c r="AR3336" i="4"/>
  <c r="H3337" i="4"/>
  <c r="I3337" i="4"/>
  <c r="O3337" i="4"/>
  <c r="AI3337" i="4"/>
  <c r="AJ3337" i="4"/>
  <c r="AK3337" i="4"/>
  <c r="AL3337" i="4"/>
  <c r="AM3337" i="4"/>
  <c r="AN3337" i="4"/>
  <c r="AO3337" i="4"/>
  <c r="AP3337" i="4"/>
  <c r="AR3337" i="4"/>
  <c r="C3338" i="4"/>
  <c r="D3338" i="4"/>
  <c r="E3338" i="4"/>
  <c r="F3338" i="4"/>
  <c r="G3338" i="4"/>
  <c r="H3338" i="4"/>
  <c r="I3338" i="4"/>
  <c r="K3338" i="4"/>
  <c r="L3338" i="4"/>
  <c r="M3338" i="4"/>
  <c r="N3338" i="4"/>
  <c r="O3338" i="4"/>
  <c r="AI3338" i="4"/>
  <c r="AJ3338" i="4"/>
  <c r="AK3338" i="4"/>
  <c r="AL3338" i="4"/>
  <c r="AM3338" i="4"/>
  <c r="AN3338" i="4"/>
  <c r="AO3338" i="4"/>
  <c r="AP3338" i="4"/>
  <c r="AR3338" i="4"/>
  <c r="C3340" i="4"/>
  <c r="D3340" i="4"/>
  <c r="E3340" i="4"/>
  <c r="F3340" i="4"/>
  <c r="G3340" i="4"/>
  <c r="H3340" i="4"/>
  <c r="I3340" i="4"/>
  <c r="K3340" i="4"/>
  <c r="L3340" i="4"/>
  <c r="M3340" i="4"/>
  <c r="N3340" i="4"/>
  <c r="O3340" i="4"/>
  <c r="AI3340" i="4"/>
  <c r="AJ3340" i="4"/>
  <c r="AK3340" i="4"/>
  <c r="AL3340" i="4"/>
  <c r="AM3340" i="4"/>
  <c r="AN3340" i="4"/>
  <c r="AO3340" i="4"/>
  <c r="AP3340" i="4"/>
  <c r="AR3340" i="4"/>
  <c r="C3341" i="4"/>
  <c r="D3341" i="4"/>
  <c r="E3341" i="4"/>
  <c r="F3341" i="4"/>
  <c r="G3341" i="4"/>
  <c r="H3341" i="4"/>
  <c r="I3341" i="4"/>
  <c r="K3341" i="4"/>
  <c r="L3341" i="4"/>
  <c r="M3341" i="4"/>
  <c r="N3341" i="4"/>
  <c r="O3341" i="4"/>
  <c r="AI3341" i="4"/>
  <c r="AJ3341" i="4"/>
  <c r="AK3341" i="4"/>
  <c r="AL3341" i="4"/>
  <c r="AM3341" i="4"/>
  <c r="AN3341" i="4"/>
  <c r="AO3341" i="4"/>
  <c r="AP3341" i="4"/>
  <c r="AR3341" i="4"/>
  <c r="C3342" i="4"/>
  <c r="D3342" i="4"/>
  <c r="E3342" i="4"/>
  <c r="F3342" i="4"/>
  <c r="G3342" i="4"/>
  <c r="H3342" i="4"/>
  <c r="I3342" i="4"/>
  <c r="K3342" i="4"/>
  <c r="L3342" i="4"/>
  <c r="M3342" i="4"/>
  <c r="N3342" i="4"/>
  <c r="O3342" i="4"/>
  <c r="AI3342" i="4"/>
  <c r="AJ3342" i="4"/>
  <c r="AK3342" i="4"/>
  <c r="AL3342" i="4"/>
  <c r="AM3342" i="4"/>
  <c r="AN3342" i="4"/>
  <c r="AO3342" i="4"/>
  <c r="AP3342" i="4"/>
  <c r="AR3342" i="4"/>
  <c r="C3343" i="4"/>
  <c r="D3343" i="4"/>
  <c r="E3343" i="4"/>
  <c r="F3343" i="4"/>
  <c r="G3343" i="4"/>
  <c r="H3343" i="4"/>
  <c r="I3343" i="4"/>
  <c r="K3343" i="4"/>
  <c r="L3343" i="4"/>
  <c r="M3343" i="4"/>
  <c r="N3343" i="4"/>
  <c r="O3343" i="4"/>
  <c r="AI3343" i="4"/>
  <c r="AJ3343" i="4"/>
  <c r="AK3343" i="4"/>
  <c r="AL3343" i="4"/>
  <c r="AM3343" i="4"/>
  <c r="AN3343" i="4"/>
  <c r="AO3343" i="4"/>
  <c r="AP3343" i="4"/>
  <c r="AR3343" i="4"/>
  <c r="C3344" i="4"/>
  <c r="D3344" i="4"/>
  <c r="E3344" i="4"/>
  <c r="F3344" i="4"/>
  <c r="G3344" i="4"/>
  <c r="H3344" i="4"/>
  <c r="I3344" i="4"/>
  <c r="K3344" i="4"/>
  <c r="L3344" i="4"/>
  <c r="M3344" i="4"/>
  <c r="N3344" i="4"/>
  <c r="O3344" i="4"/>
  <c r="AI3344" i="4"/>
  <c r="AJ3344" i="4"/>
  <c r="AK3344" i="4"/>
  <c r="AL3344" i="4"/>
  <c r="AM3344" i="4"/>
  <c r="AN3344" i="4"/>
  <c r="AO3344" i="4"/>
  <c r="AP3344" i="4"/>
  <c r="AR3344" i="4"/>
  <c r="C3345" i="4"/>
  <c r="D3345" i="4"/>
  <c r="E3345" i="4"/>
  <c r="F3345" i="4"/>
  <c r="G3345" i="4"/>
  <c r="H3345" i="4"/>
  <c r="I3345" i="4"/>
  <c r="K3345" i="4"/>
  <c r="L3345" i="4"/>
  <c r="M3345" i="4"/>
  <c r="N3345" i="4"/>
  <c r="O3345" i="4"/>
  <c r="AI3345" i="4"/>
  <c r="AJ3345" i="4"/>
  <c r="AK3345" i="4"/>
  <c r="AL3345" i="4"/>
  <c r="AM3345" i="4"/>
  <c r="AN3345" i="4"/>
  <c r="AO3345" i="4"/>
  <c r="AP3345" i="4"/>
  <c r="AR3345" i="4"/>
  <c r="C3346" i="4"/>
  <c r="D3346" i="4"/>
  <c r="E3346" i="4"/>
  <c r="F3346" i="4"/>
  <c r="G3346" i="4"/>
  <c r="H3346" i="4"/>
  <c r="I3346" i="4"/>
  <c r="K3346" i="4"/>
  <c r="L3346" i="4"/>
  <c r="M3346" i="4"/>
  <c r="N3346" i="4"/>
  <c r="O3346" i="4"/>
  <c r="AI3346" i="4"/>
  <c r="AJ3346" i="4"/>
  <c r="AK3346" i="4"/>
  <c r="AL3346" i="4"/>
  <c r="AM3346" i="4"/>
  <c r="AN3346" i="4"/>
  <c r="AO3346" i="4"/>
  <c r="AP3346" i="4"/>
  <c r="AR3346" i="4"/>
  <c r="C3347" i="4"/>
  <c r="D3347" i="4"/>
  <c r="E3347" i="4"/>
  <c r="F3347" i="4"/>
  <c r="G3347" i="4"/>
  <c r="H3347" i="4"/>
  <c r="I3347" i="4"/>
  <c r="K3347" i="4"/>
  <c r="L3347" i="4"/>
  <c r="M3347" i="4"/>
  <c r="N3347" i="4"/>
  <c r="O3347" i="4"/>
  <c r="AI3347" i="4"/>
  <c r="AJ3347" i="4"/>
  <c r="AK3347" i="4"/>
  <c r="AL3347" i="4"/>
  <c r="AM3347" i="4"/>
  <c r="AN3347" i="4"/>
  <c r="AO3347" i="4"/>
  <c r="AP3347" i="4"/>
  <c r="AR3347" i="4"/>
  <c r="C3348" i="4"/>
  <c r="D3348" i="4"/>
  <c r="E3348" i="4"/>
  <c r="F3348" i="4"/>
  <c r="G3348" i="4"/>
  <c r="H3348" i="4"/>
  <c r="I3348" i="4"/>
  <c r="K3348" i="4"/>
  <c r="L3348" i="4"/>
  <c r="M3348" i="4"/>
  <c r="N3348" i="4"/>
  <c r="O3348" i="4"/>
  <c r="AI3348" i="4"/>
  <c r="AJ3348" i="4"/>
  <c r="AK3348" i="4"/>
  <c r="AL3348" i="4"/>
  <c r="AM3348" i="4"/>
  <c r="AN3348" i="4"/>
  <c r="AO3348" i="4"/>
  <c r="AP3348" i="4"/>
  <c r="AR3348" i="4"/>
  <c r="C3349" i="4"/>
  <c r="D3349" i="4"/>
  <c r="E3349" i="4"/>
  <c r="F3349" i="4"/>
  <c r="G3349" i="4"/>
  <c r="H3349" i="4"/>
  <c r="I3349" i="4"/>
  <c r="K3349" i="4"/>
  <c r="L3349" i="4"/>
  <c r="M3349" i="4"/>
  <c r="N3349" i="4"/>
  <c r="O3349" i="4"/>
  <c r="AI3349" i="4"/>
  <c r="AJ3349" i="4"/>
  <c r="AK3349" i="4"/>
  <c r="AL3349" i="4"/>
  <c r="AM3349" i="4"/>
  <c r="AN3349" i="4"/>
  <c r="AO3349" i="4"/>
  <c r="AP3349" i="4"/>
  <c r="AR3349" i="4"/>
  <c r="C3350" i="4"/>
  <c r="D3350" i="4"/>
  <c r="E3350" i="4"/>
  <c r="F3350" i="4"/>
  <c r="G3350" i="4"/>
  <c r="H3350" i="4"/>
  <c r="I3350" i="4"/>
  <c r="K3350" i="4"/>
  <c r="L3350" i="4"/>
  <c r="M3350" i="4"/>
  <c r="N3350" i="4"/>
  <c r="O3350" i="4"/>
  <c r="AI3350" i="4"/>
  <c r="AJ3350" i="4"/>
  <c r="AK3350" i="4"/>
  <c r="AL3350" i="4"/>
  <c r="AM3350" i="4"/>
  <c r="AN3350" i="4"/>
  <c r="AO3350" i="4"/>
  <c r="AP3350" i="4"/>
  <c r="AR3350" i="4"/>
  <c r="C3351" i="4"/>
  <c r="D3351" i="4"/>
  <c r="E3351" i="4"/>
  <c r="F3351" i="4"/>
  <c r="G3351" i="4"/>
  <c r="H3351" i="4"/>
  <c r="I3351" i="4"/>
  <c r="K3351" i="4"/>
  <c r="L3351" i="4"/>
  <c r="M3351" i="4"/>
  <c r="N3351" i="4"/>
  <c r="O3351" i="4"/>
  <c r="AI3351" i="4"/>
  <c r="AJ3351" i="4"/>
  <c r="AK3351" i="4"/>
  <c r="AL3351" i="4"/>
  <c r="AM3351" i="4"/>
  <c r="AN3351" i="4"/>
  <c r="AO3351" i="4"/>
  <c r="AP3351" i="4"/>
  <c r="AR3351" i="4"/>
  <c r="C3352" i="4"/>
  <c r="D3352" i="4"/>
  <c r="E3352" i="4"/>
  <c r="F3352" i="4"/>
  <c r="G3352" i="4"/>
  <c r="H3352" i="4"/>
  <c r="I3352" i="4"/>
  <c r="K3352" i="4"/>
  <c r="L3352" i="4"/>
  <c r="M3352" i="4"/>
  <c r="N3352" i="4"/>
  <c r="O3352" i="4"/>
  <c r="AI3352" i="4"/>
  <c r="AJ3352" i="4"/>
  <c r="AK3352" i="4"/>
  <c r="AL3352" i="4"/>
  <c r="AM3352" i="4"/>
  <c r="AN3352" i="4"/>
  <c r="AO3352" i="4"/>
  <c r="AP3352" i="4"/>
  <c r="AR3352" i="4"/>
  <c r="C3353" i="4"/>
  <c r="D3353" i="4"/>
  <c r="E3353" i="4"/>
  <c r="F3353" i="4"/>
  <c r="G3353" i="4"/>
  <c r="H3353" i="4"/>
  <c r="I3353" i="4"/>
  <c r="K3353" i="4"/>
  <c r="L3353" i="4"/>
  <c r="M3353" i="4"/>
  <c r="N3353" i="4"/>
  <c r="O3353" i="4"/>
  <c r="AI3353" i="4"/>
  <c r="AJ3353" i="4"/>
  <c r="AK3353" i="4"/>
  <c r="AL3353" i="4"/>
  <c r="AM3353" i="4"/>
  <c r="AN3353" i="4"/>
  <c r="AO3353" i="4"/>
  <c r="AP3353" i="4"/>
  <c r="AR3353" i="4"/>
  <c r="C3354" i="4"/>
  <c r="D3354" i="4"/>
  <c r="E3354" i="4"/>
  <c r="F3354" i="4"/>
  <c r="G3354" i="4"/>
  <c r="H3354" i="4"/>
  <c r="I3354" i="4"/>
  <c r="K3354" i="4"/>
  <c r="L3354" i="4"/>
  <c r="M3354" i="4"/>
  <c r="N3354" i="4"/>
  <c r="O3354" i="4"/>
  <c r="AI3354" i="4"/>
  <c r="AJ3354" i="4"/>
  <c r="AK3354" i="4"/>
  <c r="AL3354" i="4"/>
  <c r="AM3354" i="4"/>
  <c r="AN3354" i="4"/>
  <c r="AO3354" i="4"/>
  <c r="AP3354" i="4"/>
  <c r="AR3354" i="4"/>
  <c r="C3355" i="4"/>
  <c r="D3355" i="4"/>
  <c r="E3355" i="4"/>
  <c r="F3355" i="4"/>
  <c r="G3355" i="4"/>
  <c r="H3355" i="4"/>
  <c r="I3355" i="4"/>
  <c r="K3355" i="4"/>
  <c r="L3355" i="4"/>
  <c r="M3355" i="4"/>
  <c r="N3355" i="4"/>
  <c r="O3355" i="4"/>
  <c r="AI3355" i="4"/>
  <c r="AJ3355" i="4"/>
  <c r="AK3355" i="4"/>
  <c r="AL3355" i="4"/>
  <c r="AM3355" i="4"/>
  <c r="AN3355" i="4"/>
  <c r="AO3355" i="4"/>
  <c r="AP3355" i="4"/>
  <c r="AR3355" i="4"/>
  <c r="C3356" i="4"/>
  <c r="D3356" i="4"/>
  <c r="E3356" i="4"/>
  <c r="F3356" i="4"/>
  <c r="G3356" i="4"/>
  <c r="H3356" i="4"/>
  <c r="I3356" i="4"/>
  <c r="K3356" i="4"/>
  <c r="L3356" i="4"/>
  <c r="M3356" i="4"/>
  <c r="N3356" i="4"/>
  <c r="O3356" i="4"/>
  <c r="AI3356" i="4"/>
  <c r="AJ3356" i="4"/>
  <c r="AK3356" i="4"/>
  <c r="AL3356" i="4"/>
  <c r="AM3356" i="4"/>
  <c r="AN3356" i="4"/>
  <c r="AO3356" i="4"/>
  <c r="AP3356" i="4"/>
  <c r="AR3356" i="4"/>
  <c r="C3357" i="4"/>
  <c r="D3357" i="4"/>
  <c r="E3357" i="4"/>
  <c r="F3357" i="4"/>
  <c r="G3357" i="4"/>
  <c r="H3357" i="4"/>
  <c r="I3357" i="4"/>
  <c r="K3357" i="4"/>
  <c r="L3357" i="4"/>
  <c r="M3357" i="4"/>
  <c r="N3357" i="4"/>
  <c r="O3357" i="4"/>
  <c r="AI3357" i="4"/>
  <c r="AJ3357" i="4"/>
  <c r="AK3357" i="4"/>
  <c r="AL3357" i="4"/>
  <c r="AM3357" i="4"/>
  <c r="AN3357" i="4"/>
  <c r="AO3357" i="4"/>
  <c r="AP3357" i="4"/>
  <c r="AR3357" i="4"/>
  <c r="C3358" i="4"/>
  <c r="D3358" i="4"/>
  <c r="E3358" i="4"/>
  <c r="F3358" i="4"/>
  <c r="G3358" i="4"/>
  <c r="H3358" i="4"/>
  <c r="I3358" i="4"/>
  <c r="K3358" i="4"/>
  <c r="L3358" i="4"/>
  <c r="M3358" i="4"/>
  <c r="N3358" i="4"/>
  <c r="O3358" i="4"/>
  <c r="AI3358" i="4"/>
  <c r="AJ3358" i="4"/>
  <c r="AK3358" i="4"/>
  <c r="AL3358" i="4"/>
  <c r="AM3358" i="4"/>
  <c r="AN3358" i="4"/>
  <c r="AO3358" i="4"/>
  <c r="AP3358" i="4"/>
  <c r="AR3358" i="4"/>
  <c r="C3359" i="4"/>
  <c r="D3359" i="4"/>
  <c r="E3359" i="4"/>
  <c r="F3359" i="4"/>
  <c r="G3359" i="4"/>
  <c r="H3359" i="4"/>
  <c r="I3359" i="4"/>
  <c r="K3359" i="4"/>
  <c r="L3359" i="4"/>
  <c r="M3359" i="4"/>
  <c r="N3359" i="4"/>
  <c r="O3359" i="4"/>
  <c r="AI3359" i="4"/>
  <c r="AJ3359" i="4"/>
  <c r="AK3359" i="4"/>
  <c r="AL3359" i="4"/>
  <c r="AM3359" i="4"/>
  <c r="AN3359" i="4"/>
  <c r="AO3359" i="4"/>
  <c r="AP3359" i="4"/>
  <c r="AR3359" i="4"/>
  <c r="C3360" i="4"/>
  <c r="D3360" i="4"/>
  <c r="E3360" i="4"/>
  <c r="F3360" i="4"/>
  <c r="G3360" i="4"/>
  <c r="H3360" i="4"/>
  <c r="I3360" i="4"/>
  <c r="K3360" i="4"/>
  <c r="L3360" i="4"/>
  <c r="M3360" i="4"/>
  <c r="N3360" i="4"/>
  <c r="O3360" i="4"/>
  <c r="AI3360" i="4"/>
  <c r="AJ3360" i="4"/>
  <c r="AK3360" i="4"/>
  <c r="AL3360" i="4"/>
  <c r="AM3360" i="4"/>
  <c r="AN3360" i="4"/>
  <c r="AO3360" i="4"/>
  <c r="AP3360" i="4"/>
  <c r="AR3360" i="4"/>
  <c r="C3361" i="4"/>
  <c r="D3361" i="4"/>
  <c r="E3361" i="4"/>
  <c r="F3361" i="4"/>
  <c r="G3361" i="4"/>
  <c r="H3361" i="4"/>
  <c r="I3361" i="4"/>
  <c r="K3361" i="4"/>
  <c r="L3361" i="4"/>
  <c r="M3361" i="4"/>
  <c r="N3361" i="4"/>
  <c r="O3361" i="4"/>
  <c r="AI3361" i="4"/>
  <c r="AJ3361" i="4"/>
  <c r="AK3361" i="4"/>
  <c r="AL3361" i="4"/>
  <c r="AM3361" i="4"/>
  <c r="AN3361" i="4"/>
  <c r="AO3361" i="4"/>
  <c r="AP3361" i="4"/>
  <c r="AR3361" i="4"/>
  <c r="C3362" i="4"/>
  <c r="D3362" i="4"/>
  <c r="E3362" i="4"/>
  <c r="F3362" i="4"/>
  <c r="G3362" i="4"/>
  <c r="H3362" i="4"/>
  <c r="I3362" i="4"/>
  <c r="K3362" i="4"/>
  <c r="L3362" i="4"/>
  <c r="M3362" i="4"/>
  <c r="N3362" i="4"/>
  <c r="O3362" i="4"/>
  <c r="AI3362" i="4"/>
  <c r="AJ3362" i="4"/>
  <c r="AK3362" i="4"/>
  <c r="AL3362" i="4"/>
  <c r="AM3362" i="4"/>
  <c r="AN3362" i="4"/>
  <c r="AO3362" i="4"/>
  <c r="AP3362" i="4"/>
  <c r="AR3362" i="4"/>
  <c r="C3363" i="4"/>
  <c r="D3363" i="4"/>
  <c r="E3363" i="4"/>
  <c r="F3363" i="4"/>
  <c r="G3363" i="4"/>
  <c r="H3363" i="4"/>
  <c r="I3363" i="4"/>
  <c r="K3363" i="4"/>
  <c r="L3363" i="4"/>
  <c r="M3363" i="4"/>
  <c r="N3363" i="4"/>
  <c r="O3363" i="4"/>
  <c r="AI3363" i="4"/>
  <c r="AJ3363" i="4"/>
  <c r="AK3363" i="4"/>
  <c r="AL3363" i="4"/>
  <c r="AM3363" i="4"/>
  <c r="AN3363" i="4"/>
  <c r="AO3363" i="4"/>
  <c r="AP3363" i="4"/>
  <c r="AR3363" i="4"/>
  <c r="C3364" i="4"/>
  <c r="D3364" i="4"/>
  <c r="E3364" i="4"/>
  <c r="F3364" i="4"/>
  <c r="G3364" i="4"/>
  <c r="H3364" i="4"/>
  <c r="I3364" i="4"/>
  <c r="K3364" i="4"/>
  <c r="L3364" i="4"/>
  <c r="M3364" i="4"/>
  <c r="N3364" i="4"/>
  <c r="O3364" i="4"/>
  <c r="AI3364" i="4"/>
  <c r="AJ3364" i="4"/>
  <c r="AK3364" i="4"/>
  <c r="AL3364" i="4"/>
  <c r="AM3364" i="4"/>
  <c r="AN3364" i="4"/>
  <c r="AO3364" i="4"/>
  <c r="AP3364" i="4"/>
  <c r="AR3364" i="4"/>
  <c r="C3365" i="4"/>
  <c r="D3365" i="4"/>
  <c r="E3365" i="4"/>
  <c r="F3365" i="4"/>
  <c r="G3365" i="4"/>
  <c r="H3365" i="4"/>
  <c r="I3365" i="4"/>
  <c r="K3365" i="4"/>
  <c r="L3365" i="4"/>
  <c r="M3365" i="4"/>
  <c r="N3365" i="4"/>
  <c r="O3365" i="4"/>
  <c r="AI3365" i="4"/>
  <c r="AJ3365" i="4"/>
  <c r="AK3365" i="4"/>
  <c r="AL3365" i="4"/>
  <c r="AM3365" i="4"/>
  <c r="AN3365" i="4"/>
  <c r="AO3365" i="4"/>
  <c r="AP3365" i="4"/>
  <c r="AR3365" i="4"/>
  <c r="C3366" i="4"/>
  <c r="D3366" i="4"/>
  <c r="E3366" i="4"/>
  <c r="F3366" i="4"/>
  <c r="G3366" i="4"/>
  <c r="H3366" i="4"/>
  <c r="I3366" i="4"/>
  <c r="K3366" i="4"/>
  <c r="L3366" i="4"/>
  <c r="M3366" i="4"/>
  <c r="N3366" i="4"/>
  <c r="O3366" i="4"/>
  <c r="AI3366" i="4"/>
  <c r="AJ3366" i="4"/>
  <c r="AK3366" i="4"/>
  <c r="AL3366" i="4"/>
  <c r="AM3366" i="4"/>
  <c r="AN3366" i="4"/>
  <c r="AO3366" i="4"/>
  <c r="AP3366" i="4"/>
  <c r="AR3366" i="4"/>
  <c r="C3367" i="4"/>
  <c r="D3367" i="4"/>
  <c r="E3367" i="4"/>
  <c r="F3367" i="4"/>
  <c r="G3367" i="4"/>
  <c r="H3367" i="4"/>
  <c r="I3367" i="4"/>
  <c r="K3367" i="4"/>
  <c r="L3367" i="4"/>
  <c r="M3367" i="4"/>
  <c r="N3367" i="4"/>
  <c r="O3367" i="4"/>
  <c r="AI3367" i="4"/>
  <c r="AJ3367" i="4"/>
  <c r="AK3367" i="4"/>
  <c r="AL3367" i="4"/>
  <c r="AM3367" i="4"/>
  <c r="AN3367" i="4"/>
  <c r="AO3367" i="4"/>
  <c r="AP3367" i="4"/>
  <c r="AR3367" i="4"/>
  <c r="C3368" i="4"/>
  <c r="D3368" i="4"/>
  <c r="E3368" i="4"/>
  <c r="F3368" i="4"/>
  <c r="G3368" i="4"/>
  <c r="H3368" i="4"/>
  <c r="I3368" i="4"/>
  <c r="K3368" i="4"/>
  <c r="L3368" i="4"/>
  <c r="M3368" i="4"/>
  <c r="N3368" i="4"/>
  <c r="O3368" i="4"/>
  <c r="AI3368" i="4"/>
  <c r="AJ3368" i="4"/>
  <c r="AK3368" i="4"/>
  <c r="AL3368" i="4"/>
  <c r="AM3368" i="4"/>
  <c r="AN3368" i="4"/>
  <c r="AO3368" i="4"/>
  <c r="AP3368" i="4"/>
  <c r="AR3368" i="4"/>
  <c r="C3369" i="4"/>
  <c r="D3369" i="4"/>
  <c r="E3369" i="4"/>
  <c r="F3369" i="4"/>
  <c r="G3369" i="4"/>
  <c r="H3369" i="4"/>
  <c r="I3369" i="4"/>
  <c r="K3369" i="4"/>
  <c r="L3369" i="4"/>
  <c r="M3369" i="4"/>
  <c r="N3369" i="4"/>
  <c r="O3369" i="4"/>
  <c r="AI3369" i="4"/>
  <c r="AJ3369" i="4"/>
  <c r="AK3369" i="4"/>
  <c r="AL3369" i="4"/>
  <c r="AM3369" i="4"/>
  <c r="AN3369" i="4"/>
  <c r="AO3369" i="4"/>
  <c r="AP3369" i="4"/>
  <c r="AR3369" i="4"/>
  <c r="C3370" i="4"/>
  <c r="D3370" i="4"/>
  <c r="E3370" i="4"/>
  <c r="F3370" i="4"/>
  <c r="G3370" i="4"/>
  <c r="H3370" i="4"/>
  <c r="I3370" i="4"/>
  <c r="K3370" i="4"/>
  <c r="L3370" i="4"/>
  <c r="M3370" i="4"/>
  <c r="N3370" i="4"/>
  <c r="O3370" i="4"/>
  <c r="AI3370" i="4"/>
  <c r="AJ3370" i="4"/>
  <c r="AK3370" i="4"/>
  <c r="AL3370" i="4"/>
  <c r="AM3370" i="4"/>
  <c r="AN3370" i="4"/>
  <c r="AO3370" i="4"/>
  <c r="AP3370" i="4"/>
  <c r="AR3370" i="4"/>
  <c r="C3371" i="4"/>
  <c r="D3371" i="4"/>
  <c r="E3371" i="4"/>
  <c r="F3371" i="4"/>
  <c r="G3371" i="4"/>
  <c r="H3371" i="4"/>
  <c r="I3371" i="4"/>
  <c r="K3371" i="4"/>
  <c r="L3371" i="4"/>
  <c r="M3371" i="4"/>
  <c r="N3371" i="4"/>
  <c r="O3371" i="4"/>
  <c r="AI3371" i="4"/>
  <c r="AJ3371" i="4"/>
  <c r="AK3371" i="4"/>
  <c r="AL3371" i="4"/>
  <c r="AM3371" i="4"/>
  <c r="AN3371" i="4"/>
  <c r="AO3371" i="4"/>
  <c r="AP3371" i="4"/>
  <c r="AR3371" i="4"/>
  <c r="C3372" i="4"/>
  <c r="D3372" i="4"/>
  <c r="E3372" i="4"/>
  <c r="F3372" i="4"/>
  <c r="G3372" i="4"/>
  <c r="H3372" i="4"/>
  <c r="I3372" i="4"/>
  <c r="K3372" i="4"/>
  <c r="L3372" i="4"/>
  <c r="M3372" i="4"/>
  <c r="N3372" i="4"/>
  <c r="O3372" i="4"/>
  <c r="AI3372" i="4"/>
  <c r="AJ3372" i="4"/>
  <c r="AK3372" i="4"/>
  <c r="AL3372" i="4"/>
  <c r="AM3372" i="4"/>
  <c r="AN3372" i="4"/>
  <c r="AO3372" i="4"/>
  <c r="AP3372" i="4"/>
  <c r="AR3372" i="4"/>
  <c r="C3373" i="4"/>
  <c r="D3373" i="4"/>
  <c r="E3373" i="4"/>
  <c r="F3373" i="4"/>
  <c r="G3373" i="4"/>
  <c r="H3373" i="4"/>
  <c r="I3373" i="4"/>
  <c r="K3373" i="4"/>
  <c r="L3373" i="4"/>
  <c r="M3373" i="4"/>
  <c r="N3373" i="4"/>
  <c r="O3373" i="4"/>
  <c r="AI3373" i="4"/>
  <c r="AJ3373" i="4"/>
  <c r="AK3373" i="4"/>
  <c r="AL3373" i="4"/>
  <c r="AM3373" i="4"/>
  <c r="AN3373" i="4"/>
  <c r="AO3373" i="4"/>
  <c r="AP3373" i="4"/>
  <c r="AR3373" i="4"/>
  <c r="C3374" i="4"/>
  <c r="D3374" i="4"/>
  <c r="E3374" i="4"/>
  <c r="F3374" i="4"/>
  <c r="G3374" i="4"/>
  <c r="H3374" i="4"/>
  <c r="I3374" i="4"/>
  <c r="K3374" i="4"/>
  <c r="L3374" i="4"/>
  <c r="M3374" i="4"/>
  <c r="N3374" i="4"/>
  <c r="O3374" i="4"/>
  <c r="AI3374" i="4"/>
  <c r="AJ3374" i="4"/>
  <c r="AK3374" i="4"/>
  <c r="AL3374" i="4"/>
  <c r="AM3374" i="4"/>
  <c r="AN3374" i="4"/>
  <c r="AO3374" i="4"/>
  <c r="AP3374" i="4"/>
  <c r="AR3374" i="4"/>
  <c r="C3375" i="4"/>
  <c r="D3375" i="4"/>
  <c r="E3375" i="4"/>
  <c r="F3375" i="4"/>
  <c r="G3375" i="4"/>
  <c r="H3375" i="4"/>
  <c r="I3375" i="4"/>
  <c r="K3375" i="4"/>
  <c r="L3375" i="4"/>
  <c r="M3375" i="4"/>
  <c r="N3375" i="4"/>
  <c r="O3375" i="4"/>
  <c r="AI3375" i="4"/>
  <c r="AJ3375" i="4"/>
  <c r="AK3375" i="4"/>
  <c r="AL3375" i="4"/>
  <c r="AM3375" i="4"/>
  <c r="AN3375" i="4"/>
  <c r="AO3375" i="4"/>
  <c r="AP3375" i="4"/>
  <c r="AR3375" i="4"/>
  <c r="C3376" i="4"/>
  <c r="D3376" i="4"/>
  <c r="E3376" i="4"/>
  <c r="F3376" i="4"/>
  <c r="G3376" i="4"/>
  <c r="H3376" i="4"/>
  <c r="I3376" i="4"/>
  <c r="K3376" i="4"/>
  <c r="L3376" i="4"/>
  <c r="M3376" i="4"/>
  <c r="N3376" i="4"/>
  <c r="O3376" i="4"/>
  <c r="AI3376" i="4"/>
  <c r="AJ3376" i="4"/>
  <c r="AK3376" i="4"/>
  <c r="AL3376" i="4"/>
  <c r="AM3376" i="4"/>
  <c r="AN3376" i="4"/>
  <c r="AO3376" i="4"/>
  <c r="AP3376" i="4"/>
  <c r="AR3376" i="4"/>
  <c r="C3377" i="4"/>
  <c r="D3377" i="4"/>
  <c r="E3377" i="4"/>
  <c r="F3377" i="4"/>
  <c r="G3377" i="4"/>
  <c r="H3377" i="4"/>
  <c r="I3377" i="4"/>
  <c r="K3377" i="4"/>
  <c r="L3377" i="4"/>
  <c r="M3377" i="4"/>
  <c r="N3377" i="4"/>
  <c r="O3377" i="4"/>
  <c r="AI3377" i="4"/>
  <c r="AJ3377" i="4"/>
  <c r="AK3377" i="4"/>
  <c r="AL3377" i="4"/>
  <c r="AM3377" i="4"/>
  <c r="AN3377" i="4"/>
  <c r="AO3377" i="4"/>
  <c r="AP3377" i="4"/>
  <c r="AR3377" i="4"/>
  <c r="C3378" i="4"/>
  <c r="D3378" i="4"/>
  <c r="E3378" i="4"/>
  <c r="F3378" i="4"/>
  <c r="G3378" i="4"/>
  <c r="H3378" i="4"/>
  <c r="I3378" i="4"/>
  <c r="K3378" i="4"/>
  <c r="L3378" i="4"/>
  <c r="M3378" i="4"/>
  <c r="N3378" i="4"/>
  <c r="O3378" i="4"/>
  <c r="AI3378" i="4"/>
  <c r="AJ3378" i="4"/>
  <c r="AK3378" i="4"/>
  <c r="AL3378" i="4"/>
  <c r="AM3378" i="4"/>
  <c r="AN3378" i="4"/>
  <c r="AO3378" i="4"/>
  <c r="AP3378" i="4"/>
  <c r="AR3378" i="4"/>
  <c r="C3379" i="4"/>
  <c r="D3379" i="4"/>
  <c r="E3379" i="4"/>
  <c r="F3379" i="4"/>
  <c r="G3379" i="4"/>
  <c r="H3379" i="4"/>
  <c r="I3379" i="4"/>
  <c r="K3379" i="4"/>
  <c r="L3379" i="4"/>
  <c r="M3379" i="4"/>
  <c r="N3379" i="4"/>
  <c r="O3379" i="4"/>
  <c r="AI3379" i="4"/>
  <c r="AJ3379" i="4"/>
  <c r="AK3379" i="4"/>
  <c r="AL3379" i="4"/>
  <c r="AM3379" i="4"/>
  <c r="AN3379" i="4"/>
  <c r="AO3379" i="4"/>
  <c r="AP3379" i="4"/>
  <c r="AR3379" i="4"/>
  <c r="C3380" i="4"/>
  <c r="D3380" i="4"/>
  <c r="E3380" i="4"/>
  <c r="F3380" i="4"/>
  <c r="G3380" i="4"/>
  <c r="H3380" i="4"/>
  <c r="I3380" i="4"/>
  <c r="K3380" i="4"/>
  <c r="L3380" i="4"/>
  <c r="M3380" i="4"/>
  <c r="N3380" i="4"/>
  <c r="O3380" i="4"/>
  <c r="AI3380" i="4"/>
  <c r="AJ3380" i="4"/>
  <c r="AK3380" i="4"/>
  <c r="AL3380" i="4"/>
  <c r="AM3380" i="4"/>
  <c r="AN3380" i="4"/>
  <c r="AO3380" i="4"/>
  <c r="AP3380" i="4"/>
  <c r="AR3380" i="4"/>
  <c r="C3381" i="4"/>
  <c r="D3381" i="4"/>
  <c r="E3381" i="4"/>
  <c r="F3381" i="4"/>
  <c r="G3381" i="4"/>
  <c r="H3381" i="4"/>
  <c r="I3381" i="4"/>
  <c r="K3381" i="4"/>
  <c r="L3381" i="4"/>
  <c r="M3381" i="4"/>
  <c r="N3381" i="4"/>
  <c r="O3381" i="4"/>
  <c r="AI3381" i="4"/>
  <c r="AJ3381" i="4"/>
  <c r="AK3381" i="4"/>
  <c r="AL3381" i="4"/>
  <c r="AM3381" i="4"/>
  <c r="AN3381" i="4"/>
  <c r="AO3381" i="4"/>
  <c r="AP3381" i="4"/>
  <c r="AR3381" i="4"/>
  <c r="C3382" i="4"/>
  <c r="D3382" i="4"/>
  <c r="E3382" i="4"/>
  <c r="F3382" i="4"/>
  <c r="G3382" i="4"/>
  <c r="H3382" i="4"/>
  <c r="I3382" i="4"/>
  <c r="K3382" i="4"/>
  <c r="L3382" i="4"/>
  <c r="M3382" i="4"/>
  <c r="N3382" i="4"/>
  <c r="O3382" i="4"/>
  <c r="AI3382" i="4"/>
  <c r="AJ3382" i="4"/>
  <c r="AK3382" i="4"/>
  <c r="AL3382" i="4"/>
  <c r="AM3382" i="4"/>
  <c r="AN3382" i="4"/>
  <c r="AO3382" i="4"/>
  <c r="AP3382" i="4"/>
  <c r="AR3382" i="4"/>
  <c r="C3383" i="4"/>
  <c r="D3383" i="4"/>
  <c r="E3383" i="4"/>
  <c r="F3383" i="4"/>
  <c r="G3383" i="4"/>
  <c r="H3383" i="4"/>
  <c r="I3383" i="4"/>
  <c r="K3383" i="4"/>
  <c r="L3383" i="4"/>
  <c r="M3383" i="4"/>
  <c r="N3383" i="4"/>
  <c r="O3383" i="4"/>
  <c r="AI3383" i="4"/>
  <c r="AJ3383" i="4"/>
  <c r="AK3383" i="4"/>
  <c r="AL3383" i="4"/>
  <c r="AM3383" i="4"/>
  <c r="AN3383" i="4"/>
  <c r="AO3383" i="4"/>
  <c r="AP3383" i="4"/>
  <c r="AR3383" i="4"/>
  <c r="C3384" i="4"/>
  <c r="D3384" i="4"/>
  <c r="E3384" i="4"/>
  <c r="F3384" i="4"/>
  <c r="G3384" i="4"/>
  <c r="H3384" i="4"/>
  <c r="I3384" i="4"/>
  <c r="K3384" i="4"/>
  <c r="L3384" i="4"/>
  <c r="M3384" i="4"/>
  <c r="N3384" i="4"/>
  <c r="O3384" i="4"/>
  <c r="AI3384" i="4"/>
  <c r="AJ3384" i="4"/>
  <c r="AK3384" i="4"/>
  <c r="AL3384" i="4"/>
  <c r="AM3384" i="4"/>
  <c r="AN3384" i="4"/>
  <c r="AO3384" i="4"/>
  <c r="AP3384" i="4"/>
  <c r="AR3384" i="4"/>
  <c r="C3385" i="4"/>
  <c r="D3385" i="4"/>
  <c r="E3385" i="4"/>
  <c r="F3385" i="4"/>
  <c r="G3385" i="4"/>
  <c r="H3385" i="4"/>
  <c r="I3385" i="4"/>
  <c r="K3385" i="4"/>
  <c r="L3385" i="4"/>
  <c r="M3385" i="4"/>
  <c r="N3385" i="4"/>
  <c r="O3385" i="4"/>
  <c r="AI3385" i="4"/>
  <c r="AJ3385" i="4"/>
  <c r="AK3385" i="4"/>
  <c r="AL3385" i="4"/>
  <c r="AM3385" i="4"/>
  <c r="AN3385" i="4"/>
  <c r="AO3385" i="4"/>
  <c r="AP3385" i="4"/>
  <c r="AR3385" i="4"/>
  <c r="C3386" i="4"/>
  <c r="D3386" i="4"/>
  <c r="E3386" i="4"/>
  <c r="F3386" i="4"/>
  <c r="G3386" i="4"/>
  <c r="H3386" i="4"/>
  <c r="I3386" i="4"/>
  <c r="K3386" i="4"/>
  <c r="L3386" i="4"/>
  <c r="M3386" i="4"/>
  <c r="N3386" i="4"/>
  <c r="O3386" i="4"/>
  <c r="AI3386" i="4"/>
  <c r="AJ3386" i="4"/>
  <c r="AK3386" i="4"/>
  <c r="AL3386" i="4"/>
  <c r="AM3386" i="4"/>
  <c r="AN3386" i="4"/>
  <c r="AO3386" i="4"/>
  <c r="AP3386" i="4"/>
  <c r="AR3386" i="4"/>
  <c r="C3387" i="4"/>
  <c r="D3387" i="4"/>
  <c r="E3387" i="4"/>
  <c r="F3387" i="4"/>
  <c r="G3387" i="4"/>
  <c r="H3387" i="4"/>
  <c r="I3387" i="4"/>
  <c r="K3387" i="4"/>
  <c r="L3387" i="4"/>
  <c r="M3387" i="4"/>
  <c r="N3387" i="4"/>
  <c r="O3387" i="4"/>
  <c r="AI3387" i="4"/>
  <c r="AJ3387" i="4"/>
  <c r="AK3387" i="4"/>
  <c r="AL3387" i="4"/>
  <c r="AM3387" i="4"/>
  <c r="AN3387" i="4"/>
  <c r="AO3387" i="4"/>
  <c r="AP3387" i="4"/>
  <c r="AR3387" i="4"/>
  <c r="C3388" i="4"/>
  <c r="D3388" i="4"/>
  <c r="E3388" i="4"/>
  <c r="F3388" i="4"/>
  <c r="G3388" i="4"/>
  <c r="H3388" i="4"/>
  <c r="I3388" i="4"/>
  <c r="K3388" i="4"/>
  <c r="L3388" i="4"/>
  <c r="M3388" i="4"/>
  <c r="N3388" i="4"/>
  <c r="O3388" i="4"/>
  <c r="AI3388" i="4"/>
  <c r="AJ3388" i="4"/>
  <c r="AK3388" i="4"/>
  <c r="AL3388" i="4"/>
  <c r="AM3388" i="4"/>
  <c r="AN3388" i="4"/>
  <c r="AO3388" i="4"/>
  <c r="AP3388" i="4"/>
  <c r="AR3388" i="4"/>
  <c r="C3389" i="4"/>
  <c r="D3389" i="4"/>
  <c r="E3389" i="4"/>
  <c r="F3389" i="4"/>
  <c r="G3389" i="4"/>
  <c r="H3389" i="4"/>
  <c r="I3389" i="4"/>
  <c r="K3389" i="4"/>
  <c r="L3389" i="4"/>
  <c r="M3389" i="4"/>
  <c r="N3389" i="4"/>
  <c r="O3389" i="4"/>
  <c r="AI3389" i="4"/>
  <c r="AJ3389" i="4"/>
  <c r="AK3389" i="4"/>
  <c r="AL3389" i="4"/>
  <c r="AM3389" i="4"/>
  <c r="AN3389" i="4"/>
  <c r="AO3389" i="4"/>
  <c r="AP3389" i="4"/>
  <c r="AR3389" i="4"/>
  <c r="C3390" i="4"/>
  <c r="D3390" i="4"/>
  <c r="E3390" i="4"/>
  <c r="F3390" i="4"/>
  <c r="G3390" i="4"/>
  <c r="H3390" i="4"/>
  <c r="I3390" i="4"/>
  <c r="K3390" i="4"/>
  <c r="L3390" i="4"/>
  <c r="M3390" i="4"/>
  <c r="N3390" i="4"/>
  <c r="O3390" i="4"/>
  <c r="AI3390" i="4"/>
  <c r="AJ3390" i="4"/>
  <c r="AK3390" i="4"/>
  <c r="AL3390" i="4"/>
  <c r="AM3390" i="4"/>
  <c r="AN3390" i="4"/>
  <c r="AO3390" i="4"/>
  <c r="AP3390" i="4"/>
  <c r="AR3390" i="4"/>
  <c r="C3391" i="4"/>
  <c r="D3391" i="4"/>
  <c r="E3391" i="4"/>
  <c r="F3391" i="4"/>
  <c r="G3391" i="4"/>
  <c r="H3391" i="4"/>
  <c r="I3391" i="4"/>
  <c r="K3391" i="4"/>
  <c r="L3391" i="4"/>
  <c r="M3391" i="4"/>
  <c r="N3391" i="4"/>
  <c r="O3391" i="4"/>
  <c r="AI3391" i="4"/>
  <c r="AJ3391" i="4"/>
  <c r="AK3391" i="4"/>
  <c r="AL3391" i="4"/>
  <c r="AM3391" i="4"/>
  <c r="AN3391" i="4"/>
  <c r="AO3391" i="4"/>
  <c r="AP3391" i="4"/>
  <c r="AR3391" i="4"/>
  <c r="C3392" i="4"/>
  <c r="D3392" i="4"/>
  <c r="E3392" i="4"/>
  <c r="F3392" i="4"/>
  <c r="G3392" i="4"/>
  <c r="H3392" i="4"/>
  <c r="I3392" i="4"/>
  <c r="K3392" i="4"/>
  <c r="L3392" i="4"/>
  <c r="M3392" i="4"/>
  <c r="N3392" i="4"/>
  <c r="O3392" i="4"/>
  <c r="AI3392" i="4"/>
  <c r="AJ3392" i="4"/>
  <c r="AK3392" i="4"/>
  <c r="AL3392" i="4"/>
  <c r="AM3392" i="4"/>
  <c r="AN3392" i="4"/>
  <c r="AO3392" i="4"/>
  <c r="AP3392" i="4"/>
  <c r="AR3392" i="4"/>
  <c r="C3393" i="4"/>
  <c r="D3393" i="4"/>
  <c r="E3393" i="4"/>
  <c r="F3393" i="4"/>
  <c r="G3393" i="4"/>
  <c r="H3393" i="4"/>
  <c r="I3393" i="4"/>
  <c r="K3393" i="4"/>
  <c r="L3393" i="4"/>
  <c r="M3393" i="4"/>
  <c r="N3393" i="4"/>
  <c r="O3393" i="4"/>
  <c r="AI3393" i="4"/>
  <c r="AJ3393" i="4"/>
  <c r="AK3393" i="4"/>
  <c r="AL3393" i="4"/>
  <c r="AM3393" i="4"/>
  <c r="AN3393" i="4"/>
  <c r="AO3393" i="4"/>
  <c r="AP3393" i="4"/>
  <c r="AR3393" i="4"/>
  <c r="AR1852" i="4"/>
  <c r="AR1853" i="4"/>
  <c r="AR1854" i="4"/>
  <c r="AR1855" i="4"/>
  <c r="AR1856" i="4"/>
  <c r="AR1857" i="4"/>
  <c r="AR1858" i="4"/>
  <c r="AR1859" i="4"/>
  <c r="AR1860" i="4"/>
  <c r="AR1861" i="4"/>
  <c r="AR1862" i="4"/>
  <c r="AR1863" i="4"/>
  <c r="AR1864" i="4"/>
  <c r="AR1865" i="4"/>
  <c r="AR1866" i="4"/>
  <c r="AR1867" i="4"/>
  <c r="AR1868" i="4"/>
  <c r="AR1869" i="4"/>
  <c r="AR1870" i="4"/>
  <c r="AR1871" i="4"/>
  <c r="AR1872" i="4"/>
  <c r="AR1873" i="4"/>
  <c r="AR1874" i="4"/>
  <c r="AR1875" i="4"/>
  <c r="AR1876" i="4"/>
  <c r="AR1877" i="4"/>
  <c r="AR1878" i="4"/>
  <c r="AR1879" i="4"/>
  <c r="AR1880" i="4"/>
  <c r="AR1881" i="4"/>
  <c r="AR1882" i="4"/>
  <c r="AR1883" i="4"/>
  <c r="AR1884" i="4"/>
  <c r="AR1885" i="4"/>
  <c r="AR1886" i="4"/>
  <c r="AR1887" i="4"/>
  <c r="AR1888" i="4"/>
  <c r="AR1889" i="4"/>
  <c r="AR1890" i="4"/>
  <c r="AR1891" i="4"/>
  <c r="AR1892" i="4"/>
  <c r="AR1893" i="4"/>
  <c r="AR1894" i="4"/>
  <c r="AR1895" i="4"/>
  <c r="AR1896" i="4"/>
  <c r="AR1897" i="4"/>
  <c r="AR1898" i="4"/>
  <c r="AR1899" i="4"/>
  <c r="AR1900" i="4"/>
  <c r="AR1901" i="4"/>
  <c r="AR1902" i="4"/>
  <c r="AR1903" i="4"/>
  <c r="AR1904" i="4"/>
  <c r="AR1905" i="4"/>
  <c r="AR1906" i="4"/>
  <c r="AR1907" i="4"/>
  <c r="AR1908" i="4"/>
  <c r="AR1909" i="4"/>
  <c r="AR1910" i="4"/>
  <c r="AR1911" i="4"/>
  <c r="AR1912" i="4"/>
  <c r="AR1913" i="4"/>
  <c r="AR1914" i="4"/>
  <c r="AR1915" i="4"/>
  <c r="AR1916" i="4"/>
  <c r="AR1917" i="4"/>
  <c r="AR1918" i="4"/>
  <c r="AR1919" i="4"/>
  <c r="AR1920" i="4"/>
  <c r="AR1921" i="4"/>
  <c r="AR1922" i="4"/>
  <c r="AR1923" i="4"/>
  <c r="AR1924" i="4"/>
  <c r="AR1925" i="4"/>
  <c r="AR1926" i="4"/>
  <c r="AR1927" i="4"/>
  <c r="AR1928" i="4"/>
  <c r="AR1929" i="4"/>
  <c r="D1930" i="4"/>
  <c r="E1930" i="4"/>
  <c r="F1930" i="4"/>
  <c r="G1930" i="4"/>
  <c r="H1930" i="4"/>
  <c r="I1930" i="4"/>
  <c r="K1930" i="4"/>
  <c r="L1930" i="4"/>
  <c r="M1930" i="4"/>
  <c r="O1930" i="4"/>
  <c r="AR1930" i="4"/>
  <c r="D3397" i="4"/>
  <c r="E3397" i="4"/>
  <c r="F3397" i="4"/>
  <c r="G3397" i="4"/>
  <c r="H3397" i="4"/>
  <c r="I3397" i="4"/>
  <c r="K3397" i="4"/>
  <c r="L3397" i="4"/>
  <c r="M3397" i="4"/>
  <c r="N3397" i="4"/>
  <c r="O3397" i="4"/>
  <c r="AR3397" i="4"/>
  <c r="C3399" i="4"/>
  <c r="D3399" i="4"/>
  <c r="E3399" i="4"/>
  <c r="F3399" i="4"/>
  <c r="G3399" i="4"/>
  <c r="H3399" i="4"/>
  <c r="I3399" i="4"/>
  <c r="K3399" i="4"/>
  <c r="L3399" i="4"/>
  <c r="M3399" i="4"/>
  <c r="N3399" i="4"/>
  <c r="O3399" i="4"/>
  <c r="AI3399" i="4"/>
  <c r="AJ3399" i="4"/>
  <c r="AK3399" i="4"/>
  <c r="AL3399" i="4"/>
  <c r="AM3399" i="4"/>
  <c r="AN3399" i="4"/>
  <c r="AO3399" i="4"/>
  <c r="AP3399" i="4"/>
  <c r="AR3399" i="4"/>
  <c r="C3400" i="4"/>
  <c r="D3400" i="4"/>
  <c r="E3400" i="4"/>
  <c r="F3400" i="4"/>
  <c r="G3400" i="4"/>
  <c r="H3400" i="4"/>
  <c r="I3400" i="4"/>
  <c r="K3400" i="4"/>
  <c r="L3400" i="4"/>
  <c r="M3400" i="4"/>
  <c r="N3400" i="4"/>
  <c r="O3400" i="4"/>
  <c r="AI3400" i="4"/>
  <c r="AJ3400" i="4"/>
  <c r="AK3400" i="4"/>
  <c r="AL3400" i="4"/>
  <c r="AM3400" i="4"/>
  <c r="AN3400" i="4"/>
  <c r="AO3400" i="4"/>
  <c r="AP3400" i="4"/>
  <c r="AR3400" i="4"/>
  <c r="C3401" i="4"/>
  <c r="D3401" i="4"/>
  <c r="E3401" i="4"/>
  <c r="F3401" i="4"/>
  <c r="G3401" i="4"/>
  <c r="H3401" i="4"/>
  <c r="I3401" i="4"/>
  <c r="K3401" i="4"/>
  <c r="L3401" i="4"/>
  <c r="M3401" i="4"/>
  <c r="N3401" i="4"/>
  <c r="O3401" i="4"/>
  <c r="AI3401" i="4"/>
  <c r="AJ3401" i="4"/>
  <c r="AK3401" i="4"/>
  <c r="AL3401" i="4"/>
  <c r="AM3401" i="4"/>
  <c r="AN3401" i="4"/>
  <c r="AO3401" i="4"/>
  <c r="AP3401" i="4"/>
  <c r="AR3401" i="4"/>
  <c r="C3402" i="4"/>
  <c r="D3402" i="4"/>
  <c r="E3402" i="4"/>
  <c r="F3402" i="4"/>
  <c r="G3402" i="4"/>
  <c r="H3402" i="4"/>
  <c r="I3402" i="4"/>
  <c r="K3402" i="4"/>
  <c r="L3402" i="4"/>
  <c r="M3402" i="4"/>
  <c r="N3402" i="4"/>
  <c r="O3402" i="4"/>
  <c r="AI3402" i="4"/>
  <c r="AJ3402" i="4"/>
  <c r="AK3402" i="4"/>
  <c r="AL3402" i="4"/>
  <c r="AM3402" i="4"/>
  <c r="AN3402" i="4"/>
  <c r="AO3402" i="4"/>
  <c r="AP3402" i="4"/>
  <c r="AR3402" i="4"/>
  <c r="C3403" i="4"/>
  <c r="D3403" i="4"/>
  <c r="E3403" i="4"/>
  <c r="F3403" i="4"/>
  <c r="G3403" i="4"/>
  <c r="H3403" i="4"/>
  <c r="I3403" i="4"/>
  <c r="K3403" i="4"/>
  <c r="L3403" i="4"/>
  <c r="M3403" i="4"/>
  <c r="N3403" i="4"/>
  <c r="O3403" i="4"/>
  <c r="AI3403" i="4"/>
  <c r="AJ3403" i="4"/>
  <c r="AK3403" i="4"/>
  <c r="AL3403" i="4"/>
  <c r="AM3403" i="4"/>
  <c r="AN3403" i="4"/>
  <c r="AO3403" i="4"/>
  <c r="AP3403" i="4"/>
  <c r="AR3403" i="4"/>
  <c r="C3404" i="4"/>
  <c r="D3404" i="4"/>
  <c r="E3404" i="4"/>
  <c r="F3404" i="4"/>
  <c r="G3404" i="4"/>
  <c r="H3404" i="4"/>
  <c r="I3404" i="4"/>
  <c r="K3404" i="4"/>
  <c r="L3404" i="4"/>
  <c r="M3404" i="4"/>
  <c r="N3404" i="4"/>
  <c r="O3404" i="4"/>
  <c r="AI3404" i="4"/>
  <c r="AJ3404" i="4"/>
  <c r="AK3404" i="4"/>
  <c r="AL3404" i="4"/>
  <c r="AM3404" i="4"/>
  <c r="AN3404" i="4"/>
  <c r="AO3404" i="4"/>
  <c r="AP3404" i="4"/>
  <c r="AR3404" i="4"/>
  <c r="C3405" i="4"/>
  <c r="D3405" i="4"/>
  <c r="E3405" i="4"/>
  <c r="F3405" i="4"/>
  <c r="G3405" i="4"/>
  <c r="H3405" i="4"/>
  <c r="I3405" i="4"/>
  <c r="K3405" i="4"/>
  <c r="L3405" i="4"/>
  <c r="M3405" i="4"/>
  <c r="N3405" i="4"/>
  <c r="O3405" i="4"/>
  <c r="AI3405" i="4"/>
  <c r="AJ3405" i="4"/>
  <c r="AK3405" i="4"/>
  <c r="AL3405" i="4"/>
  <c r="AM3405" i="4"/>
  <c r="AN3405" i="4"/>
  <c r="AO3405" i="4"/>
  <c r="AP3405" i="4"/>
  <c r="AR3405" i="4"/>
  <c r="C3406" i="4"/>
  <c r="D3406" i="4"/>
  <c r="E3406" i="4"/>
  <c r="F3406" i="4"/>
  <c r="G3406" i="4"/>
  <c r="H3406" i="4"/>
  <c r="I3406" i="4"/>
  <c r="K3406" i="4"/>
  <c r="L3406" i="4"/>
  <c r="M3406" i="4"/>
  <c r="N3406" i="4"/>
  <c r="O3406" i="4"/>
  <c r="AI3406" i="4"/>
  <c r="AJ3406" i="4"/>
  <c r="AK3406" i="4"/>
  <c r="AL3406" i="4"/>
  <c r="AM3406" i="4"/>
  <c r="AN3406" i="4"/>
  <c r="AO3406" i="4"/>
  <c r="AP3406" i="4"/>
  <c r="AR3406" i="4"/>
  <c r="C3407" i="4"/>
  <c r="D3407" i="4"/>
  <c r="E3407" i="4"/>
  <c r="F3407" i="4"/>
  <c r="G3407" i="4"/>
  <c r="H3407" i="4"/>
  <c r="I3407" i="4"/>
  <c r="K3407" i="4"/>
  <c r="L3407" i="4"/>
  <c r="M3407" i="4"/>
  <c r="N3407" i="4"/>
  <c r="O3407" i="4"/>
  <c r="AI3407" i="4"/>
  <c r="AJ3407" i="4"/>
  <c r="AK3407" i="4"/>
  <c r="AL3407" i="4"/>
  <c r="AM3407" i="4"/>
  <c r="AN3407" i="4"/>
  <c r="AO3407" i="4"/>
  <c r="AP3407" i="4"/>
  <c r="AR3407" i="4"/>
  <c r="C3408" i="4"/>
  <c r="D3408" i="4"/>
  <c r="E3408" i="4"/>
  <c r="F3408" i="4"/>
  <c r="G3408" i="4"/>
  <c r="H3408" i="4"/>
  <c r="I3408" i="4"/>
  <c r="K3408" i="4"/>
  <c r="L3408" i="4"/>
  <c r="M3408" i="4"/>
  <c r="N3408" i="4"/>
  <c r="O3408" i="4"/>
  <c r="AI3408" i="4"/>
  <c r="AJ3408" i="4"/>
  <c r="AK3408" i="4"/>
  <c r="AL3408" i="4"/>
  <c r="AM3408" i="4"/>
  <c r="AN3408" i="4"/>
  <c r="AO3408" i="4"/>
  <c r="AP3408" i="4"/>
  <c r="AR3408" i="4"/>
  <c r="C3409" i="4"/>
  <c r="D3409" i="4"/>
  <c r="E3409" i="4"/>
  <c r="F3409" i="4"/>
  <c r="G3409" i="4"/>
  <c r="H3409" i="4"/>
  <c r="I3409" i="4"/>
  <c r="K3409" i="4"/>
  <c r="L3409" i="4"/>
  <c r="M3409" i="4"/>
  <c r="N3409" i="4"/>
  <c r="O3409" i="4"/>
  <c r="AI3409" i="4"/>
  <c r="AJ3409" i="4"/>
  <c r="AK3409" i="4"/>
  <c r="AL3409" i="4"/>
  <c r="AM3409" i="4"/>
  <c r="AN3409" i="4"/>
  <c r="AO3409" i="4"/>
  <c r="AP3409" i="4"/>
  <c r="AR3409" i="4"/>
  <c r="C3410" i="4"/>
  <c r="D3410" i="4"/>
  <c r="E3410" i="4"/>
  <c r="F3410" i="4"/>
  <c r="G3410" i="4"/>
  <c r="H3410" i="4"/>
  <c r="I3410" i="4"/>
  <c r="K3410" i="4"/>
  <c r="L3410" i="4"/>
  <c r="M3410" i="4"/>
  <c r="N3410" i="4"/>
  <c r="O3410" i="4"/>
  <c r="AI3410" i="4"/>
  <c r="AJ3410" i="4"/>
  <c r="AK3410" i="4"/>
  <c r="AL3410" i="4"/>
  <c r="AM3410" i="4"/>
  <c r="AN3410" i="4"/>
  <c r="AO3410" i="4"/>
  <c r="AP3410" i="4"/>
  <c r="AR3410" i="4"/>
  <c r="C3411" i="4"/>
  <c r="D3411" i="4"/>
  <c r="E3411" i="4"/>
  <c r="F3411" i="4"/>
  <c r="G3411" i="4"/>
  <c r="H3411" i="4"/>
  <c r="I3411" i="4"/>
  <c r="K3411" i="4"/>
  <c r="L3411" i="4"/>
  <c r="M3411" i="4"/>
  <c r="N3411" i="4"/>
  <c r="O3411" i="4"/>
  <c r="AI3411" i="4"/>
  <c r="AJ3411" i="4"/>
  <c r="AK3411" i="4"/>
  <c r="AL3411" i="4"/>
  <c r="AM3411" i="4"/>
  <c r="AN3411" i="4"/>
  <c r="AO3411" i="4"/>
  <c r="AP3411" i="4"/>
  <c r="AR3411" i="4"/>
  <c r="C3412" i="4"/>
  <c r="D3412" i="4"/>
  <c r="E3412" i="4"/>
  <c r="F3412" i="4"/>
  <c r="G3412" i="4"/>
  <c r="H3412" i="4"/>
  <c r="I3412" i="4"/>
  <c r="K3412" i="4"/>
  <c r="L3412" i="4"/>
  <c r="M3412" i="4"/>
  <c r="N3412" i="4"/>
  <c r="O3412" i="4"/>
  <c r="AI3412" i="4"/>
  <c r="AJ3412" i="4"/>
  <c r="AK3412" i="4"/>
  <c r="AL3412" i="4"/>
  <c r="AM3412" i="4"/>
  <c r="AN3412" i="4"/>
  <c r="AO3412" i="4"/>
  <c r="AP3412" i="4"/>
  <c r="AR3412" i="4"/>
  <c r="C3413" i="4"/>
  <c r="D3413" i="4"/>
  <c r="E3413" i="4"/>
  <c r="F3413" i="4"/>
  <c r="G3413" i="4"/>
  <c r="H3413" i="4"/>
  <c r="I3413" i="4"/>
  <c r="K3413" i="4"/>
  <c r="L3413" i="4"/>
  <c r="M3413" i="4"/>
  <c r="N3413" i="4"/>
  <c r="O3413" i="4"/>
  <c r="AI3413" i="4"/>
  <c r="AJ3413" i="4"/>
  <c r="AK3413" i="4"/>
  <c r="AL3413" i="4"/>
  <c r="AM3413" i="4"/>
  <c r="AN3413" i="4"/>
  <c r="AO3413" i="4"/>
  <c r="AP3413" i="4"/>
  <c r="AR3413" i="4"/>
  <c r="C3414" i="4"/>
  <c r="D3414" i="4"/>
  <c r="E3414" i="4"/>
  <c r="F3414" i="4"/>
  <c r="G3414" i="4"/>
  <c r="H3414" i="4"/>
  <c r="I3414" i="4"/>
  <c r="K3414" i="4"/>
  <c r="L3414" i="4"/>
  <c r="M3414" i="4"/>
  <c r="N3414" i="4"/>
  <c r="O3414" i="4"/>
  <c r="AI3414" i="4"/>
  <c r="AJ3414" i="4"/>
  <c r="AK3414" i="4"/>
  <c r="AL3414" i="4"/>
  <c r="AM3414" i="4"/>
  <c r="AN3414" i="4"/>
  <c r="AO3414" i="4"/>
  <c r="AP3414" i="4"/>
  <c r="AR3414" i="4"/>
  <c r="C3415" i="4"/>
  <c r="D3415" i="4"/>
  <c r="E3415" i="4"/>
  <c r="F3415" i="4"/>
  <c r="G3415" i="4"/>
  <c r="H3415" i="4"/>
  <c r="I3415" i="4"/>
  <c r="K3415" i="4"/>
  <c r="L3415" i="4"/>
  <c r="M3415" i="4"/>
  <c r="N3415" i="4"/>
  <c r="O3415" i="4"/>
  <c r="AI3415" i="4"/>
  <c r="AJ3415" i="4"/>
  <c r="AK3415" i="4"/>
  <c r="AL3415" i="4"/>
  <c r="AM3415" i="4"/>
  <c r="AN3415" i="4"/>
  <c r="AO3415" i="4"/>
  <c r="AP3415" i="4"/>
  <c r="AR3415" i="4"/>
  <c r="C3416" i="4"/>
  <c r="D3416" i="4"/>
  <c r="E3416" i="4"/>
  <c r="F3416" i="4"/>
  <c r="G3416" i="4"/>
  <c r="H3416" i="4"/>
  <c r="I3416" i="4"/>
  <c r="K3416" i="4"/>
  <c r="L3416" i="4"/>
  <c r="M3416" i="4"/>
  <c r="N3416" i="4"/>
  <c r="O3416" i="4"/>
  <c r="AI3416" i="4"/>
  <c r="AJ3416" i="4"/>
  <c r="AK3416" i="4"/>
  <c r="AL3416" i="4"/>
  <c r="AM3416" i="4"/>
  <c r="AN3416" i="4"/>
  <c r="AO3416" i="4"/>
  <c r="AP3416" i="4"/>
  <c r="AR3416" i="4"/>
  <c r="C3417" i="4"/>
  <c r="D3417" i="4"/>
  <c r="E3417" i="4"/>
  <c r="F3417" i="4"/>
  <c r="G3417" i="4"/>
  <c r="H3417" i="4"/>
  <c r="I3417" i="4"/>
  <c r="K3417" i="4"/>
  <c r="L3417" i="4"/>
  <c r="M3417" i="4"/>
  <c r="N3417" i="4"/>
  <c r="O3417" i="4"/>
  <c r="AI3417" i="4"/>
  <c r="AJ3417" i="4"/>
  <c r="AK3417" i="4"/>
  <c r="AL3417" i="4"/>
  <c r="AM3417" i="4"/>
  <c r="AN3417" i="4"/>
  <c r="AO3417" i="4"/>
  <c r="AP3417" i="4"/>
  <c r="AR3417" i="4"/>
  <c r="C3418" i="4"/>
  <c r="D3418" i="4"/>
  <c r="E3418" i="4"/>
  <c r="F3418" i="4"/>
  <c r="G3418" i="4"/>
  <c r="H3418" i="4"/>
  <c r="I3418" i="4"/>
  <c r="K3418" i="4"/>
  <c r="L3418" i="4"/>
  <c r="M3418" i="4"/>
  <c r="N3418" i="4"/>
  <c r="O3418" i="4"/>
  <c r="AI3418" i="4"/>
  <c r="AJ3418" i="4"/>
  <c r="AK3418" i="4"/>
  <c r="AL3418" i="4"/>
  <c r="AM3418" i="4"/>
  <c r="AN3418" i="4"/>
  <c r="AO3418" i="4"/>
  <c r="AP3418" i="4"/>
  <c r="AR3418" i="4"/>
  <c r="C3419" i="4"/>
  <c r="D3419" i="4"/>
  <c r="E3419" i="4"/>
  <c r="F3419" i="4"/>
  <c r="G3419" i="4"/>
  <c r="H3419" i="4"/>
  <c r="I3419" i="4"/>
  <c r="K3419" i="4"/>
  <c r="L3419" i="4"/>
  <c r="M3419" i="4"/>
  <c r="N3419" i="4"/>
  <c r="O3419" i="4"/>
  <c r="AI3419" i="4"/>
  <c r="AJ3419" i="4"/>
  <c r="AK3419" i="4"/>
  <c r="AL3419" i="4"/>
  <c r="AM3419" i="4"/>
  <c r="AN3419" i="4"/>
  <c r="AO3419" i="4"/>
  <c r="AP3419" i="4"/>
  <c r="AR3419" i="4"/>
  <c r="C3420" i="4"/>
  <c r="D3420" i="4"/>
  <c r="E3420" i="4"/>
  <c r="F3420" i="4"/>
  <c r="G3420" i="4"/>
  <c r="H3420" i="4"/>
  <c r="I3420" i="4"/>
  <c r="K3420" i="4"/>
  <c r="L3420" i="4"/>
  <c r="M3420" i="4"/>
  <c r="N3420" i="4"/>
  <c r="O3420" i="4"/>
  <c r="AI3420" i="4"/>
  <c r="AJ3420" i="4"/>
  <c r="AK3420" i="4"/>
  <c r="AL3420" i="4"/>
  <c r="AM3420" i="4"/>
  <c r="AN3420" i="4"/>
  <c r="AO3420" i="4"/>
  <c r="AP3420" i="4"/>
  <c r="AR3420" i="4"/>
  <c r="C3421" i="4"/>
  <c r="D3421" i="4"/>
  <c r="E3421" i="4"/>
  <c r="F3421" i="4"/>
  <c r="G3421" i="4"/>
  <c r="H3421" i="4"/>
  <c r="I3421" i="4"/>
  <c r="K3421" i="4"/>
  <c r="L3421" i="4"/>
  <c r="M3421" i="4"/>
  <c r="N3421" i="4"/>
  <c r="O3421" i="4"/>
  <c r="AI3421" i="4"/>
  <c r="AJ3421" i="4"/>
  <c r="AK3421" i="4"/>
  <c r="AL3421" i="4"/>
  <c r="AM3421" i="4"/>
  <c r="AN3421" i="4"/>
  <c r="AO3421" i="4"/>
  <c r="AP3421" i="4"/>
  <c r="AR3421" i="4"/>
  <c r="C3422" i="4"/>
  <c r="D3422" i="4"/>
  <c r="E3422" i="4"/>
  <c r="F3422" i="4"/>
  <c r="G3422" i="4"/>
  <c r="H3422" i="4"/>
  <c r="I3422" i="4"/>
  <c r="K3422" i="4"/>
  <c r="L3422" i="4"/>
  <c r="M3422" i="4"/>
  <c r="N3422" i="4"/>
  <c r="O3422" i="4"/>
  <c r="AI3422" i="4"/>
  <c r="AJ3422" i="4"/>
  <c r="AK3422" i="4"/>
  <c r="AL3422" i="4"/>
  <c r="AM3422" i="4"/>
  <c r="AN3422" i="4"/>
  <c r="AO3422" i="4"/>
  <c r="AP3422" i="4"/>
  <c r="AR3422" i="4"/>
  <c r="C3423" i="4"/>
  <c r="D3423" i="4"/>
  <c r="E3423" i="4"/>
  <c r="F3423" i="4"/>
  <c r="G3423" i="4"/>
  <c r="H3423" i="4"/>
  <c r="I3423" i="4"/>
  <c r="K3423" i="4"/>
  <c r="L3423" i="4"/>
  <c r="M3423" i="4"/>
  <c r="N3423" i="4"/>
  <c r="O3423" i="4"/>
  <c r="AI3423" i="4"/>
  <c r="AJ3423" i="4"/>
  <c r="AK3423" i="4"/>
  <c r="AL3423" i="4"/>
  <c r="AM3423" i="4"/>
  <c r="AN3423" i="4"/>
  <c r="AO3423" i="4"/>
  <c r="AP3423" i="4"/>
  <c r="AR3423" i="4"/>
  <c r="C3424" i="4"/>
  <c r="D3424" i="4"/>
  <c r="E3424" i="4"/>
  <c r="F3424" i="4"/>
  <c r="G3424" i="4"/>
  <c r="H3424" i="4"/>
  <c r="I3424" i="4"/>
  <c r="K3424" i="4"/>
  <c r="L3424" i="4"/>
  <c r="M3424" i="4"/>
  <c r="N3424" i="4"/>
  <c r="O3424" i="4"/>
  <c r="AI3424" i="4"/>
  <c r="AJ3424" i="4"/>
  <c r="AK3424" i="4"/>
  <c r="AL3424" i="4"/>
  <c r="AM3424" i="4"/>
  <c r="AN3424" i="4"/>
  <c r="AO3424" i="4"/>
  <c r="AP3424" i="4"/>
  <c r="AR3424" i="4"/>
  <c r="C3425" i="4"/>
  <c r="D3425" i="4"/>
  <c r="E3425" i="4"/>
  <c r="F3425" i="4"/>
  <c r="G3425" i="4"/>
  <c r="H3425" i="4"/>
  <c r="I3425" i="4"/>
  <c r="K3425" i="4"/>
  <c r="L3425" i="4"/>
  <c r="M3425" i="4"/>
  <c r="N3425" i="4"/>
  <c r="O3425" i="4"/>
  <c r="AI3425" i="4"/>
  <c r="AJ3425" i="4"/>
  <c r="AK3425" i="4"/>
  <c r="AL3425" i="4"/>
  <c r="AM3425" i="4"/>
  <c r="AN3425" i="4"/>
  <c r="AO3425" i="4"/>
  <c r="AP3425" i="4"/>
  <c r="AR3425" i="4"/>
  <c r="C3426" i="4"/>
  <c r="D3426" i="4"/>
  <c r="E3426" i="4"/>
  <c r="F3426" i="4"/>
  <c r="G3426" i="4"/>
  <c r="H3426" i="4"/>
  <c r="I3426" i="4"/>
  <c r="K3426" i="4"/>
  <c r="L3426" i="4"/>
  <c r="M3426" i="4"/>
  <c r="N3426" i="4"/>
  <c r="O3426" i="4"/>
  <c r="AI3426" i="4"/>
  <c r="AJ3426" i="4"/>
  <c r="AK3426" i="4"/>
  <c r="AL3426" i="4"/>
  <c r="AM3426" i="4"/>
  <c r="AN3426" i="4"/>
  <c r="AO3426" i="4"/>
  <c r="AP3426" i="4"/>
  <c r="AR3426" i="4"/>
  <c r="C3427" i="4"/>
  <c r="D3427" i="4"/>
  <c r="E3427" i="4"/>
  <c r="F3427" i="4"/>
  <c r="G3427" i="4"/>
  <c r="H3427" i="4"/>
  <c r="I3427" i="4"/>
  <c r="K3427" i="4"/>
  <c r="L3427" i="4"/>
  <c r="M3427" i="4"/>
  <c r="N3427" i="4"/>
  <c r="O3427" i="4"/>
  <c r="AI3427" i="4"/>
  <c r="AJ3427" i="4"/>
  <c r="AK3427" i="4"/>
  <c r="AL3427" i="4"/>
  <c r="AM3427" i="4"/>
  <c r="AN3427" i="4"/>
  <c r="AO3427" i="4"/>
  <c r="AP3427" i="4"/>
  <c r="AR3427" i="4"/>
  <c r="C3428" i="4"/>
  <c r="D3428" i="4"/>
  <c r="E3428" i="4"/>
  <c r="F3428" i="4"/>
  <c r="G3428" i="4"/>
  <c r="H3428" i="4"/>
  <c r="I3428" i="4"/>
  <c r="K3428" i="4"/>
  <c r="L3428" i="4"/>
  <c r="M3428" i="4"/>
  <c r="N3428" i="4"/>
  <c r="O3428" i="4"/>
  <c r="AI3428" i="4"/>
  <c r="AJ3428" i="4"/>
  <c r="AK3428" i="4"/>
  <c r="AL3428" i="4"/>
  <c r="AM3428" i="4"/>
  <c r="AN3428" i="4"/>
  <c r="AO3428" i="4"/>
  <c r="AP3428" i="4"/>
  <c r="AR3428" i="4"/>
  <c r="C3429" i="4"/>
  <c r="D3429" i="4"/>
  <c r="E3429" i="4"/>
  <c r="F3429" i="4"/>
  <c r="G3429" i="4"/>
  <c r="H3429" i="4"/>
  <c r="I3429" i="4"/>
  <c r="K3429" i="4"/>
  <c r="L3429" i="4"/>
  <c r="M3429" i="4"/>
  <c r="N3429" i="4"/>
  <c r="O3429" i="4"/>
  <c r="AI3429" i="4"/>
  <c r="AJ3429" i="4"/>
  <c r="AK3429" i="4"/>
  <c r="AL3429" i="4"/>
  <c r="AM3429" i="4"/>
  <c r="AN3429" i="4"/>
  <c r="AO3429" i="4"/>
  <c r="AP3429" i="4"/>
  <c r="AR3429" i="4"/>
  <c r="C3430" i="4"/>
  <c r="D3430" i="4"/>
  <c r="E3430" i="4"/>
  <c r="F3430" i="4"/>
  <c r="G3430" i="4"/>
  <c r="H3430" i="4"/>
  <c r="I3430" i="4"/>
  <c r="K3430" i="4"/>
  <c r="L3430" i="4"/>
  <c r="M3430" i="4"/>
  <c r="N3430" i="4"/>
  <c r="O3430" i="4"/>
  <c r="AI3430" i="4"/>
  <c r="AJ3430" i="4"/>
  <c r="AK3430" i="4"/>
  <c r="AL3430" i="4"/>
  <c r="AM3430" i="4"/>
  <c r="AN3430" i="4"/>
  <c r="AO3430" i="4"/>
  <c r="AP3430" i="4"/>
  <c r="AR3430" i="4"/>
  <c r="C3431" i="4"/>
  <c r="D3431" i="4"/>
  <c r="E3431" i="4"/>
  <c r="F3431" i="4"/>
  <c r="G3431" i="4"/>
  <c r="H3431" i="4"/>
  <c r="I3431" i="4"/>
  <c r="K3431" i="4"/>
  <c r="L3431" i="4"/>
  <c r="M3431" i="4"/>
  <c r="N3431" i="4"/>
  <c r="O3431" i="4"/>
  <c r="AI3431" i="4"/>
  <c r="AJ3431" i="4"/>
  <c r="AK3431" i="4"/>
  <c r="AL3431" i="4"/>
  <c r="AM3431" i="4"/>
  <c r="AN3431" i="4"/>
  <c r="AO3431" i="4"/>
  <c r="AP3431" i="4"/>
  <c r="AR3431" i="4"/>
  <c r="C3432" i="4"/>
  <c r="D3432" i="4"/>
  <c r="E3432" i="4"/>
  <c r="F3432" i="4"/>
  <c r="G3432" i="4"/>
  <c r="H3432" i="4"/>
  <c r="I3432" i="4"/>
  <c r="K3432" i="4"/>
  <c r="L3432" i="4"/>
  <c r="M3432" i="4"/>
  <c r="N3432" i="4"/>
  <c r="O3432" i="4"/>
  <c r="AI3432" i="4"/>
  <c r="AJ3432" i="4"/>
  <c r="AK3432" i="4"/>
  <c r="AL3432" i="4"/>
  <c r="AM3432" i="4"/>
  <c r="AN3432" i="4"/>
  <c r="AO3432" i="4"/>
  <c r="AP3432" i="4"/>
  <c r="AR3432" i="4"/>
  <c r="C3433" i="4"/>
  <c r="D3433" i="4"/>
  <c r="E3433" i="4"/>
  <c r="F3433" i="4"/>
  <c r="G3433" i="4"/>
  <c r="H3433" i="4"/>
  <c r="I3433" i="4"/>
  <c r="K3433" i="4"/>
  <c r="L3433" i="4"/>
  <c r="M3433" i="4"/>
  <c r="N3433" i="4"/>
  <c r="O3433" i="4"/>
  <c r="AI3433" i="4"/>
  <c r="AJ3433" i="4"/>
  <c r="AK3433" i="4"/>
  <c r="AL3433" i="4"/>
  <c r="AM3433" i="4"/>
  <c r="AN3433" i="4"/>
  <c r="AO3433" i="4"/>
  <c r="AP3433" i="4"/>
  <c r="AR3433" i="4"/>
  <c r="C3434" i="4"/>
  <c r="D3434" i="4"/>
  <c r="E3434" i="4"/>
  <c r="F3434" i="4"/>
  <c r="G3434" i="4"/>
  <c r="H3434" i="4"/>
  <c r="I3434" i="4"/>
  <c r="K3434" i="4"/>
  <c r="L3434" i="4"/>
  <c r="M3434" i="4"/>
  <c r="N3434" i="4"/>
  <c r="O3434" i="4"/>
  <c r="AI3434" i="4"/>
  <c r="AJ3434" i="4"/>
  <c r="AK3434" i="4"/>
  <c r="AL3434" i="4"/>
  <c r="AM3434" i="4"/>
  <c r="AN3434" i="4"/>
  <c r="AO3434" i="4"/>
  <c r="AP3434" i="4"/>
  <c r="AR3434" i="4"/>
  <c r="C3435" i="4"/>
  <c r="D3435" i="4"/>
  <c r="E3435" i="4"/>
  <c r="F3435" i="4"/>
  <c r="G3435" i="4"/>
  <c r="H3435" i="4"/>
  <c r="I3435" i="4"/>
  <c r="K3435" i="4"/>
  <c r="L3435" i="4"/>
  <c r="M3435" i="4"/>
  <c r="N3435" i="4"/>
  <c r="O3435" i="4"/>
  <c r="AI3435" i="4"/>
  <c r="AJ3435" i="4"/>
  <c r="AK3435" i="4"/>
  <c r="AL3435" i="4"/>
  <c r="AM3435" i="4"/>
  <c r="AN3435" i="4"/>
  <c r="AO3435" i="4"/>
  <c r="AP3435" i="4"/>
  <c r="AR3435" i="4"/>
  <c r="C3436" i="4"/>
  <c r="D3436" i="4"/>
  <c r="E3436" i="4"/>
  <c r="F3436" i="4"/>
  <c r="G3436" i="4"/>
  <c r="H3436" i="4"/>
  <c r="I3436" i="4"/>
  <c r="K3436" i="4"/>
  <c r="L3436" i="4"/>
  <c r="M3436" i="4"/>
  <c r="N3436" i="4"/>
  <c r="O3436" i="4"/>
  <c r="AI3436" i="4"/>
  <c r="AJ3436" i="4"/>
  <c r="AK3436" i="4"/>
  <c r="AL3436" i="4"/>
  <c r="AM3436" i="4"/>
  <c r="AN3436" i="4"/>
  <c r="AO3436" i="4"/>
  <c r="AP3436" i="4"/>
  <c r="AR3436" i="4"/>
  <c r="C3437" i="4"/>
  <c r="D3437" i="4"/>
  <c r="E3437" i="4"/>
  <c r="F3437" i="4"/>
  <c r="G3437" i="4"/>
  <c r="H3437" i="4"/>
  <c r="I3437" i="4"/>
  <c r="K3437" i="4"/>
  <c r="L3437" i="4"/>
  <c r="M3437" i="4"/>
  <c r="N3437" i="4"/>
  <c r="O3437" i="4"/>
  <c r="AI3437" i="4"/>
  <c r="AJ3437" i="4"/>
  <c r="AK3437" i="4"/>
  <c r="AL3437" i="4"/>
  <c r="AM3437" i="4"/>
  <c r="AN3437" i="4"/>
  <c r="AO3437" i="4"/>
  <c r="AP3437" i="4"/>
  <c r="AR3437" i="4"/>
  <c r="C3438" i="4"/>
  <c r="D3438" i="4"/>
  <c r="E3438" i="4"/>
  <c r="F3438" i="4"/>
  <c r="G3438" i="4"/>
  <c r="H3438" i="4"/>
  <c r="I3438" i="4"/>
  <c r="K3438" i="4"/>
  <c r="L3438" i="4"/>
  <c r="M3438" i="4"/>
  <c r="N3438" i="4"/>
  <c r="O3438" i="4"/>
  <c r="AI3438" i="4"/>
  <c r="AJ3438" i="4"/>
  <c r="AK3438" i="4"/>
  <c r="AL3438" i="4"/>
  <c r="AM3438" i="4"/>
  <c r="AN3438" i="4"/>
  <c r="AO3438" i="4"/>
  <c r="AP3438" i="4"/>
  <c r="AR3438" i="4"/>
  <c r="C3440" i="4"/>
  <c r="D3440" i="4"/>
  <c r="E3440" i="4"/>
  <c r="F3440" i="4"/>
  <c r="G3440" i="4"/>
  <c r="H3440" i="4"/>
  <c r="I3440" i="4"/>
  <c r="K3440" i="4"/>
  <c r="L3440" i="4"/>
  <c r="M3440" i="4"/>
  <c r="N3440" i="4"/>
  <c r="O3440" i="4"/>
  <c r="AI3440" i="4"/>
  <c r="AJ3440" i="4"/>
  <c r="AK3440" i="4"/>
  <c r="AL3440" i="4"/>
  <c r="AM3440" i="4"/>
  <c r="AN3440" i="4"/>
  <c r="AO3440" i="4"/>
  <c r="AP3440" i="4"/>
  <c r="AR3440" i="4"/>
  <c r="C3441" i="4"/>
  <c r="D3441" i="4"/>
  <c r="E3441" i="4"/>
  <c r="F3441" i="4"/>
  <c r="G3441" i="4"/>
  <c r="H3441" i="4"/>
  <c r="I3441" i="4"/>
  <c r="K3441" i="4"/>
  <c r="L3441" i="4"/>
  <c r="M3441" i="4"/>
  <c r="N3441" i="4"/>
  <c r="O3441" i="4"/>
  <c r="AI3441" i="4"/>
  <c r="AJ3441" i="4"/>
  <c r="AK3441" i="4"/>
  <c r="AL3441" i="4"/>
  <c r="AM3441" i="4"/>
  <c r="AN3441" i="4"/>
  <c r="AO3441" i="4"/>
  <c r="AP3441" i="4"/>
  <c r="AR3441" i="4"/>
  <c r="C3442" i="4"/>
  <c r="D3442" i="4"/>
  <c r="E3442" i="4"/>
  <c r="F3442" i="4"/>
  <c r="G3442" i="4"/>
  <c r="H3442" i="4"/>
  <c r="I3442" i="4"/>
  <c r="K3442" i="4"/>
  <c r="L3442" i="4"/>
  <c r="M3442" i="4"/>
  <c r="N3442" i="4"/>
  <c r="O3442" i="4"/>
  <c r="AI3442" i="4"/>
  <c r="AJ3442" i="4"/>
  <c r="AK3442" i="4"/>
  <c r="AL3442" i="4"/>
  <c r="AM3442" i="4"/>
  <c r="AN3442" i="4"/>
  <c r="AO3442" i="4"/>
  <c r="AP3442" i="4"/>
  <c r="AR3442" i="4"/>
  <c r="C3443" i="4"/>
  <c r="D3443" i="4"/>
  <c r="E3443" i="4"/>
  <c r="F3443" i="4"/>
  <c r="G3443" i="4"/>
  <c r="H3443" i="4"/>
  <c r="I3443" i="4"/>
  <c r="K3443" i="4"/>
  <c r="L3443" i="4"/>
  <c r="M3443" i="4"/>
  <c r="N3443" i="4"/>
  <c r="O3443" i="4"/>
  <c r="AI3443" i="4"/>
  <c r="AJ3443" i="4"/>
  <c r="AK3443" i="4"/>
  <c r="AL3443" i="4"/>
  <c r="AM3443" i="4"/>
  <c r="AN3443" i="4"/>
  <c r="AO3443" i="4"/>
  <c r="AP3443" i="4"/>
  <c r="AR3443" i="4"/>
  <c r="H3444" i="4"/>
  <c r="I3444" i="4"/>
  <c r="O3444" i="4"/>
  <c r="AI3444" i="4"/>
  <c r="AJ3444" i="4"/>
  <c r="AK3444" i="4"/>
  <c r="AL3444" i="4"/>
  <c r="AM3444" i="4"/>
  <c r="AN3444" i="4"/>
  <c r="AO3444" i="4"/>
  <c r="AP3444" i="4"/>
  <c r="AR3444" i="4"/>
  <c r="C3445" i="4"/>
  <c r="D3445" i="4"/>
  <c r="E3445" i="4"/>
  <c r="F3445" i="4"/>
  <c r="G3445" i="4"/>
  <c r="H3445" i="4"/>
  <c r="I3445" i="4"/>
  <c r="K3445" i="4"/>
  <c r="L3445" i="4"/>
  <c r="M3445" i="4"/>
  <c r="N3445" i="4"/>
  <c r="O3445" i="4"/>
  <c r="AI3445" i="4"/>
  <c r="AJ3445" i="4"/>
  <c r="AK3445" i="4"/>
  <c r="AL3445" i="4"/>
  <c r="AM3445" i="4"/>
  <c r="AN3445" i="4"/>
  <c r="AO3445" i="4"/>
  <c r="AP3445" i="4"/>
  <c r="AR3445" i="4"/>
  <c r="C3446" i="4"/>
  <c r="D3446" i="4"/>
  <c r="E3446" i="4"/>
  <c r="F3446" i="4"/>
  <c r="G3446" i="4"/>
  <c r="H3446" i="4"/>
  <c r="I3446" i="4"/>
  <c r="K3446" i="4"/>
  <c r="L3446" i="4"/>
  <c r="M3446" i="4"/>
  <c r="N3446" i="4"/>
  <c r="O3446" i="4"/>
  <c r="AI3446" i="4"/>
  <c r="AJ3446" i="4"/>
  <c r="AK3446" i="4"/>
  <c r="AL3446" i="4"/>
  <c r="AM3446" i="4"/>
  <c r="AN3446" i="4"/>
  <c r="AO3446" i="4"/>
  <c r="AP3446" i="4"/>
  <c r="AR3446" i="4"/>
  <c r="C3447" i="4"/>
  <c r="D3447" i="4"/>
  <c r="E3447" i="4"/>
  <c r="F3447" i="4"/>
  <c r="G3447" i="4"/>
  <c r="H3447" i="4"/>
  <c r="I3447" i="4"/>
  <c r="K3447" i="4"/>
  <c r="L3447" i="4"/>
  <c r="M3447" i="4"/>
  <c r="N3447" i="4"/>
  <c r="O3447" i="4"/>
  <c r="AI3447" i="4"/>
  <c r="AJ3447" i="4"/>
  <c r="AK3447" i="4"/>
  <c r="AL3447" i="4"/>
  <c r="AM3447" i="4"/>
  <c r="AN3447" i="4"/>
  <c r="AO3447" i="4"/>
  <c r="AP3447" i="4"/>
  <c r="AR3447" i="4"/>
  <c r="C3448" i="4"/>
  <c r="D3448" i="4"/>
  <c r="E3448" i="4"/>
  <c r="F3448" i="4"/>
  <c r="G3448" i="4"/>
  <c r="H3448" i="4"/>
  <c r="I3448" i="4"/>
  <c r="K3448" i="4"/>
  <c r="L3448" i="4"/>
  <c r="M3448" i="4"/>
  <c r="N3448" i="4"/>
  <c r="O3448" i="4"/>
  <c r="AI3448" i="4"/>
  <c r="AJ3448" i="4"/>
  <c r="AK3448" i="4"/>
  <c r="AL3448" i="4"/>
  <c r="AM3448" i="4"/>
  <c r="AN3448" i="4"/>
  <c r="AO3448" i="4"/>
  <c r="AP3448" i="4"/>
  <c r="AR3448" i="4"/>
  <c r="C3449" i="4"/>
  <c r="D3449" i="4"/>
  <c r="E3449" i="4"/>
  <c r="F3449" i="4"/>
  <c r="G3449" i="4"/>
  <c r="H3449" i="4"/>
  <c r="I3449" i="4"/>
  <c r="K3449" i="4"/>
  <c r="L3449" i="4"/>
  <c r="M3449" i="4"/>
  <c r="N3449" i="4"/>
  <c r="O3449" i="4"/>
  <c r="AI3449" i="4"/>
  <c r="AJ3449" i="4"/>
  <c r="AK3449" i="4"/>
  <c r="AL3449" i="4"/>
  <c r="AM3449" i="4"/>
  <c r="AN3449" i="4"/>
  <c r="AO3449" i="4"/>
  <c r="AP3449" i="4"/>
  <c r="AR3449" i="4"/>
  <c r="C3450" i="4"/>
  <c r="D3450" i="4"/>
  <c r="E3450" i="4"/>
  <c r="F3450" i="4"/>
  <c r="G3450" i="4"/>
  <c r="H3450" i="4"/>
  <c r="I3450" i="4"/>
  <c r="K3450" i="4"/>
  <c r="L3450" i="4"/>
  <c r="M3450" i="4"/>
  <c r="N3450" i="4"/>
  <c r="O3450" i="4"/>
  <c r="AI3450" i="4"/>
  <c r="AJ3450" i="4"/>
  <c r="AK3450" i="4"/>
  <c r="AL3450" i="4"/>
  <c r="AM3450" i="4"/>
  <c r="AN3450" i="4"/>
  <c r="AO3450" i="4"/>
  <c r="AP3450" i="4"/>
  <c r="AR3450" i="4"/>
  <c r="C3451" i="4"/>
  <c r="D3451" i="4"/>
  <c r="E3451" i="4"/>
  <c r="F3451" i="4"/>
  <c r="G3451" i="4"/>
  <c r="H3451" i="4"/>
  <c r="I3451" i="4"/>
  <c r="K3451" i="4"/>
  <c r="L3451" i="4"/>
  <c r="M3451" i="4"/>
  <c r="N3451" i="4"/>
  <c r="O3451" i="4"/>
  <c r="AI3451" i="4"/>
  <c r="AJ3451" i="4"/>
  <c r="AK3451" i="4"/>
  <c r="AL3451" i="4"/>
  <c r="AM3451" i="4"/>
  <c r="AN3451" i="4"/>
  <c r="AO3451" i="4"/>
  <c r="AP3451" i="4"/>
  <c r="AR3451" i="4"/>
  <c r="C3452" i="4"/>
  <c r="D3452" i="4"/>
  <c r="E3452" i="4"/>
  <c r="F3452" i="4"/>
  <c r="G3452" i="4"/>
  <c r="H3452" i="4"/>
  <c r="I3452" i="4"/>
  <c r="K3452" i="4"/>
  <c r="L3452" i="4"/>
  <c r="M3452" i="4"/>
  <c r="N3452" i="4"/>
  <c r="O3452" i="4"/>
  <c r="AI3452" i="4"/>
  <c r="AJ3452" i="4"/>
  <c r="AK3452" i="4"/>
  <c r="AL3452" i="4"/>
  <c r="AM3452" i="4"/>
  <c r="AN3452" i="4"/>
  <c r="AO3452" i="4"/>
  <c r="AP3452" i="4"/>
  <c r="AR3452" i="4"/>
  <c r="C3453" i="4"/>
  <c r="D3453" i="4"/>
  <c r="E3453" i="4"/>
  <c r="F3453" i="4"/>
  <c r="G3453" i="4"/>
  <c r="H3453" i="4"/>
  <c r="I3453" i="4"/>
  <c r="K3453" i="4"/>
  <c r="L3453" i="4"/>
  <c r="M3453" i="4"/>
  <c r="N3453" i="4"/>
  <c r="O3453" i="4"/>
  <c r="AI3453" i="4"/>
  <c r="AJ3453" i="4"/>
  <c r="AK3453" i="4"/>
  <c r="AL3453" i="4"/>
  <c r="AM3453" i="4"/>
  <c r="AN3453" i="4"/>
  <c r="AO3453" i="4"/>
  <c r="AP3453" i="4"/>
  <c r="AR3453" i="4"/>
  <c r="H3454" i="4"/>
  <c r="I3454" i="4"/>
  <c r="O3454" i="4"/>
  <c r="AI3454" i="4"/>
  <c r="AJ3454" i="4"/>
  <c r="AK3454" i="4"/>
  <c r="AL3454" i="4"/>
  <c r="AM3454" i="4"/>
  <c r="AN3454" i="4"/>
  <c r="AO3454" i="4"/>
  <c r="AP3454" i="4"/>
  <c r="AR3454" i="4"/>
  <c r="H3455" i="4"/>
  <c r="I3455" i="4"/>
  <c r="O3455" i="4"/>
  <c r="AI3455" i="4"/>
  <c r="AJ3455" i="4"/>
  <c r="AK3455" i="4"/>
  <c r="AL3455" i="4"/>
  <c r="AM3455" i="4"/>
  <c r="AN3455" i="4"/>
  <c r="AO3455" i="4"/>
  <c r="AP3455" i="4"/>
  <c r="AR3455" i="4"/>
  <c r="C3456" i="4"/>
  <c r="D3456" i="4"/>
  <c r="E3456" i="4"/>
  <c r="F3456" i="4"/>
  <c r="G3456" i="4"/>
  <c r="H3456" i="4"/>
  <c r="I3456" i="4"/>
  <c r="K3456" i="4"/>
  <c r="L3456" i="4"/>
  <c r="M3456" i="4"/>
  <c r="N3456" i="4"/>
  <c r="O3456" i="4"/>
  <c r="AI3456" i="4"/>
  <c r="AJ3456" i="4"/>
  <c r="AK3456" i="4"/>
  <c r="AL3456" i="4"/>
  <c r="AM3456" i="4"/>
  <c r="AN3456" i="4"/>
  <c r="AO3456" i="4"/>
  <c r="AP3456" i="4"/>
  <c r="AR3456" i="4"/>
  <c r="C3457" i="4"/>
  <c r="D3457" i="4"/>
  <c r="E3457" i="4"/>
  <c r="F3457" i="4"/>
  <c r="G3457" i="4"/>
  <c r="H3457" i="4"/>
  <c r="I3457" i="4"/>
  <c r="K3457" i="4"/>
  <c r="L3457" i="4"/>
  <c r="M3457" i="4"/>
  <c r="N3457" i="4"/>
  <c r="O3457" i="4"/>
  <c r="AI3457" i="4"/>
  <c r="AJ3457" i="4"/>
  <c r="AK3457" i="4"/>
  <c r="AL3457" i="4"/>
  <c r="AM3457" i="4"/>
  <c r="AN3457" i="4"/>
  <c r="AO3457" i="4"/>
  <c r="AP3457" i="4"/>
  <c r="AR3457" i="4"/>
  <c r="H3458" i="4"/>
  <c r="I3458" i="4"/>
  <c r="O3458" i="4"/>
  <c r="AI3458" i="4"/>
  <c r="AJ3458" i="4"/>
  <c r="AK3458" i="4"/>
  <c r="AL3458" i="4"/>
  <c r="AM3458" i="4"/>
  <c r="AN3458" i="4"/>
  <c r="AO3458" i="4"/>
  <c r="AP3458" i="4"/>
  <c r="AR3458" i="4"/>
  <c r="C3459" i="4"/>
  <c r="D3459" i="4"/>
  <c r="E3459" i="4"/>
  <c r="F3459" i="4"/>
  <c r="G3459" i="4"/>
  <c r="H3459" i="4"/>
  <c r="I3459" i="4"/>
  <c r="K3459" i="4"/>
  <c r="L3459" i="4"/>
  <c r="M3459" i="4"/>
  <c r="N3459" i="4"/>
  <c r="O3459" i="4"/>
  <c r="AI3459" i="4"/>
  <c r="AJ3459" i="4"/>
  <c r="AK3459" i="4"/>
  <c r="AL3459" i="4"/>
  <c r="AM3459" i="4"/>
  <c r="AN3459" i="4"/>
  <c r="AO3459" i="4"/>
  <c r="AP3459" i="4"/>
  <c r="AR3459" i="4"/>
  <c r="C3460" i="4"/>
  <c r="D3460" i="4"/>
  <c r="E3460" i="4"/>
  <c r="F3460" i="4"/>
  <c r="G3460" i="4"/>
  <c r="H3460" i="4"/>
  <c r="I3460" i="4"/>
  <c r="K3460" i="4"/>
  <c r="L3460" i="4"/>
  <c r="M3460" i="4"/>
  <c r="N3460" i="4"/>
  <c r="O3460" i="4"/>
  <c r="AI3460" i="4"/>
  <c r="AJ3460" i="4"/>
  <c r="AK3460" i="4"/>
  <c r="AL3460" i="4"/>
  <c r="AM3460" i="4"/>
  <c r="AN3460" i="4"/>
  <c r="AO3460" i="4"/>
  <c r="AP3460" i="4"/>
  <c r="AR3460" i="4"/>
  <c r="C3461" i="4"/>
  <c r="D3461" i="4"/>
  <c r="E3461" i="4"/>
  <c r="F3461" i="4"/>
  <c r="G3461" i="4"/>
  <c r="H3461" i="4"/>
  <c r="I3461" i="4"/>
  <c r="K3461" i="4"/>
  <c r="L3461" i="4"/>
  <c r="M3461" i="4"/>
  <c r="N3461" i="4"/>
  <c r="O3461" i="4"/>
  <c r="AI3461" i="4"/>
  <c r="AJ3461" i="4"/>
  <c r="AK3461" i="4"/>
  <c r="AL3461" i="4"/>
  <c r="AM3461" i="4"/>
  <c r="AN3461" i="4"/>
  <c r="AO3461" i="4"/>
  <c r="AP3461" i="4"/>
  <c r="AR3461" i="4"/>
  <c r="C3462" i="4"/>
  <c r="D3462" i="4"/>
  <c r="E3462" i="4"/>
  <c r="F3462" i="4"/>
  <c r="G3462" i="4"/>
  <c r="H3462" i="4"/>
  <c r="I3462" i="4"/>
  <c r="K3462" i="4"/>
  <c r="L3462" i="4"/>
  <c r="M3462" i="4"/>
  <c r="N3462" i="4"/>
  <c r="O3462" i="4"/>
  <c r="AI3462" i="4"/>
  <c r="AJ3462" i="4"/>
  <c r="AK3462" i="4"/>
  <c r="AL3462" i="4"/>
  <c r="AM3462" i="4"/>
  <c r="AN3462" i="4"/>
  <c r="AO3462" i="4"/>
  <c r="AP3462" i="4"/>
  <c r="AR3462" i="4"/>
  <c r="C3463" i="4"/>
  <c r="D3463" i="4"/>
  <c r="E3463" i="4"/>
  <c r="F3463" i="4"/>
  <c r="G3463" i="4"/>
  <c r="H3463" i="4"/>
  <c r="I3463" i="4"/>
  <c r="K3463" i="4"/>
  <c r="L3463" i="4"/>
  <c r="M3463" i="4"/>
  <c r="N3463" i="4"/>
  <c r="O3463" i="4"/>
  <c r="AI3463" i="4"/>
  <c r="AJ3463" i="4"/>
  <c r="AK3463" i="4"/>
  <c r="AL3463" i="4"/>
  <c r="AM3463" i="4"/>
  <c r="AN3463" i="4"/>
  <c r="AO3463" i="4"/>
  <c r="AP3463" i="4"/>
  <c r="AR3463" i="4"/>
  <c r="Q1" i="5"/>
  <c r="E1" i="5"/>
  <c r="R1" i="5"/>
  <c r="F1" i="5"/>
  <c r="K1" i="5"/>
  <c r="L1" i="5"/>
  <c r="M1" i="5"/>
  <c r="N1" i="5"/>
  <c r="O1" i="5"/>
  <c r="T1" i="5"/>
  <c r="U1" i="5"/>
  <c r="V1" i="5"/>
  <c r="W1" i="5"/>
  <c r="X1" i="5"/>
  <c r="Y1" i="5"/>
  <c r="Z1" i="5"/>
  <c r="AA1" i="5"/>
  <c r="AB1" i="5"/>
  <c r="AC1" i="5"/>
  <c r="AD1" i="5"/>
  <c r="AE1" i="5"/>
  <c r="AF1" i="5"/>
  <c r="AG1" i="5"/>
  <c r="BG1" i="5"/>
  <c r="BH1" i="5"/>
  <c r="E3" i="5"/>
  <c r="F3" i="5"/>
  <c r="I3" i="5"/>
  <c r="K3" i="5"/>
  <c r="L3" i="5"/>
  <c r="M3" i="5"/>
  <c r="N3" i="5"/>
  <c r="O3" i="5"/>
  <c r="AI3" i="5"/>
  <c r="BG3" i="5"/>
  <c r="BH3" i="5"/>
  <c r="BK3" i="5"/>
  <c r="E4" i="5"/>
  <c r="F4" i="5"/>
  <c r="I4" i="5"/>
  <c r="K4" i="5"/>
  <c r="L4" i="5"/>
  <c r="M4" i="5"/>
  <c r="N4" i="5"/>
  <c r="O4" i="5"/>
  <c r="AI4" i="5"/>
  <c r="BG4" i="5"/>
  <c r="BH4" i="5"/>
  <c r="BK4" i="5"/>
  <c r="E5" i="5"/>
  <c r="F5" i="5"/>
  <c r="I5" i="5"/>
  <c r="K5" i="5"/>
  <c r="L5" i="5"/>
  <c r="M5" i="5"/>
  <c r="N5" i="5"/>
  <c r="O5" i="5"/>
  <c r="AI5" i="5"/>
  <c r="BG5" i="5"/>
  <c r="BH5" i="5"/>
  <c r="BK5" i="5"/>
  <c r="E6" i="5"/>
  <c r="F6" i="5"/>
  <c r="I6" i="5"/>
  <c r="K6" i="5"/>
  <c r="L6" i="5"/>
  <c r="M6" i="5"/>
  <c r="N6" i="5"/>
  <c r="O6" i="5"/>
  <c r="AI6" i="5"/>
  <c r="BG6" i="5"/>
  <c r="BH6" i="5"/>
  <c r="BK6" i="5"/>
  <c r="E7" i="5"/>
  <c r="F7" i="5"/>
  <c r="I7" i="5"/>
  <c r="K7" i="5"/>
  <c r="L7" i="5"/>
  <c r="M7" i="5"/>
  <c r="N7" i="5"/>
  <c r="O7" i="5"/>
  <c r="AI7" i="5"/>
  <c r="BG7" i="5"/>
  <c r="BH7" i="5"/>
  <c r="BK7" i="5"/>
  <c r="E8" i="5"/>
  <c r="F8" i="5"/>
  <c r="I8" i="5"/>
  <c r="K8" i="5"/>
  <c r="L8" i="5"/>
  <c r="M8" i="5"/>
  <c r="N8" i="5"/>
  <c r="O8" i="5"/>
  <c r="AI8" i="5"/>
  <c r="BG8" i="5"/>
  <c r="BH8" i="5"/>
  <c r="BK8" i="5"/>
  <c r="E9" i="5"/>
  <c r="F9" i="5"/>
  <c r="I9" i="5"/>
  <c r="K9" i="5"/>
  <c r="L9" i="5"/>
  <c r="M9" i="5"/>
  <c r="N9" i="5"/>
  <c r="O9" i="5"/>
  <c r="AI9" i="5"/>
  <c r="BG9" i="5"/>
  <c r="BH9" i="5"/>
  <c r="BK9" i="5"/>
  <c r="E10" i="5"/>
  <c r="F10" i="5"/>
  <c r="I10" i="5"/>
  <c r="K10" i="5"/>
  <c r="L10" i="5"/>
  <c r="M10" i="5"/>
  <c r="N10" i="5"/>
  <c r="O10" i="5"/>
  <c r="AI10" i="5"/>
  <c r="BG10" i="5"/>
  <c r="BH10" i="5"/>
  <c r="BK10" i="5"/>
  <c r="E11" i="5"/>
  <c r="F11" i="5"/>
  <c r="I11" i="5"/>
  <c r="K11" i="5"/>
  <c r="L11" i="5"/>
  <c r="M11" i="5"/>
  <c r="N11" i="5"/>
  <c r="O11" i="5"/>
  <c r="AI11" i="5"/>
  <c r="BG11" i="5"/>
  <c r="BH11" i="5"/>
  <c r="BK11" i="5"/>
  <c r="E12" i="5"/>
  <c r="F12" i="5"/>
  <c r="I12" i="5"/>
  <c r="K12" i="5"/>
  <c r="L12" i="5"/>
  <c r="M12" i="5"/>
  <c r="N12" i="5"/>
  <c r="O12" i="5"/>
  <c r="AI12" i="5"/>
  <c r="BG12" i="5"/>
  <c r="BH12" i="5"/>
  <c r="BK12" i="5"/>
  <c r="E13" i="5"/>
  <c r="F13" i="5"/>
  <c r="I13" i="5"/>
  <c r="K13" i="5"/>
  <c r="L13" i="5"/>
  <c r="M13" i="5"/>
  <c r="N13" i="5"/>
  <c r="O13" i="5"/>
  <c r="AI13" i="5"/>
  <c r="BG13" i="5"/>
  <c r="BH13" i="5"/>
  <c r="BK13" i="5"/>
  <c r="E14" i="5"/>
  <c r="F14" i="5"/>
  <c r="I14" i="5"/>
  <c r="K14" i="5"/>
  <c r="L14" i="5"/>
  <c r="M14" i="5"/>
  <c r="N14" i="5"/>
  <c r="O14" i="5"/>
  <c r="AI14" i="5"/>
  <c r="BG14" i="5"/>
  <c r="BH14" i="5"/>
  <c r="BK14" i="5"/>
  <c r="E15" i="5"/>
  <c r="F15" i="5"/>
  <c r="I15" i="5"/>
  <c r="K15" i="5"/>
  <c r="L15" i="5"/>
  <c r="M15" i="5"/>
  <c r="N15" i="5"/>
  <c r="O15" i="5"/>
  <c r="AI15" i="5"/>
  <c r="BG15" i="5"/>
  <c r="BH15" i="5"/>
  <c r="BK15" i="5"/>
  <c r="E16" i="5"/>
  <c r="F16" i="5"/>
  <c r="I16" i="5"/>
  <c r="K16" i="5"/>
  <c r="L16" i="5"/>
  <c r="M16" i="5"/>
  <c r="N16" i="5"/>
  <c r="O16" i="5"/>
  <c r="AI16" i="5"/>
  <c r="BG16" i="5"/>
  <c r="BH16" i="5"/>
  <c r="BK16" i="5"/>
  <c r="E17" i="5"/>
  <c r="F17" i="5"/>
  <c r="I17" i="5"/>
  <c r="K17" i="5"/>
  <c r="L17" i="5"/>
  <c r="M17" i="5"/>
  <c r="N17" i="5"/>
  <c r="O17" i="5"/>
  <c r="AI17" i="5"/>
  <c r="BG17" i="5"/>
  <c r="BH17" i="5"/>
  <c r="BK17" i="5"/>
  <c r="E18" i="5"/>
  <c r="F18" i="5"/>
  <c r="I18" i="5"/>
  <c r="K18" i="5"/>
  <c r="L18" i="5"/>
  <c r="M18" i="5"/>
  <c r="N18" i="5"/>
  <c r="O18" i="5"/>
  <c r="AI18" i="5"/>
  <c r="BG18" i="5"/>
  <c r="BH18" i="5"/>
  <c r="BK18" i="5"/>
  <c r="E19" i="5"/>
  <c r="F19" i="5"/>
  <c r="I19" i="5"/>
  <c r="K19" i="5"/>
  <c r="L19" i="5"/>
  <c r="M19" i="5"/>
  <c r="N19" i="5"/>
  <c r="O19" i="5"/>
  <c r="AI19" i="5"/>
  <c r="BG19" i="5"/>
  <c r="BH19" i="5"/>
  <c r="BK19" i="5"/>
  <c r="E20" i="5"/>
  <c r="F20" i="5"/>
  <c r="I20" i="5"/>
  <c r="K20" i="5"/>
  <c r="L20" i="5"/>
  <c r="M20" i="5"/>
  <c r="N20" i="5"/>
  <c r="O20" i="5"/>
  <c r="AI20" i="5"/>
  <c r="BG20" i="5"/>
  <c r="BH20" i="5"/>
  <c r="BK20" i="5"/>
  <c r="E21" i="5"/>
  <c r="F21" i="5"/>
  <c r="I21" i="5"/>
  <c r="K21" i="5"/>
  <c r="L21" i="5"/>
  <c r="M21" i="5"/>
  <c r="N21" i="5"/>
  <c r="O21" i="5"/>
  <c r="AI21" i="5"/>
  <c r="BG21" i="5"/>
  <c r="BH21" i="5"/>
  <c r="BK21" i="5"/>
  <c r="E22" i="5"/>
  <c r="F22" i="5"/>
  <c r="I22" i="5"/>
  <c r="K22" i="5"/>
  <c r="L22" i="5"/>
  <c r="M22" i="5"/>
  <c r="N22" i="5"/>
  <c r="O22" i="5"/>
  <c r="AI22" i="5"/>
  <c r="BG22" i="5"/>
  <c r="BH22" i="5"/>
  <c r="BK22" i="5"/>
  <c r="E23" i="5"/>
  <c r="F23" i="5"/>
  <c r="I23" i="5"/>
  <c r="K23" i="5"/>
  <c r="L23" i="5"/>
  <c r="M23" i="5"/>
  <c r="N23" i="5"/>
  <c r="O23" i="5"/>
  <c r="AI23" i="5"/>
  <c r="BG23" i="5"/>
  <c r="BH23" i="5"/>
  <c r="BK23" i="5"/>
  <c r="E24" i="5"/>
  <c r="F24" i="5"/>
  <c r="I24" i="5"/>
  <c r="K24" i="5"/>
  <c r="L24" i="5"/>
  <c r="M24" i="5"/>
  <c r="N24" i="5"/>
  <c r="O24" i="5"/>
  <c r="AI24" i="5"/>
  <c r="BG24" i="5"/>
  <c r="BH24" i="5"/>
  <c r="BK24" i="5"/>
  <c r="E25" i="5"/>
  <c r="F25" i="5"/>
  <c r="I25" i="5"/>
  <c r="K25" i="5"/>
  <c r="L25" i="5"/>
  <c r="M25" i="5"/>
  <c r="N25" i="5"/>
  <c r="O25" i="5"/>
  <c r="AI25" i="5"/>
  <c r="BG25" i="5"/>
  <c r="BH25" i="5"/>
  <c r="BK25" i="5"/>
  <c r="E26" i="5"/>
  <c r="F26" i="5"/>
  <c r="I26" i="5"/>
  <c r="K26" i="5"/>
  <c r="L26" i="5"/>
  <c r="M26" i="5"/>
  <c r="N26" i="5"/>
  <c r="O26" i="5"/>
  <c r="AI26" i="5"/>
  <c r="BG26" i="5"/>
  <c r="BH26" i="5"/>
  <c r="BK26" i="5"/>
  <c r="E27" i="5"/>
  <c r="F27" i="5"/>
  <c r="I27" i="5"/>
  <c r="K27" i="5"/>
  <c r="L27" i="5"/>
  <c r="M27" i="5"/>
  <c r="N27" i="5"/>
  <c r="O27" i="5"/>
  <c r="AI27" i="5"/>
  <c r="BG27" i="5"/>
  <c r="BH27" i="5"/>
  <c r="BK27" i="5"/>
  <c r="E28" i="5"/>
  <c r="F28" i="5"/>
  <c r="I28" i="5"/>
  <c r="K28" i="5"/>
  <c r="L28" i="5"/>
  <c r="M28" i="5"/>
  <c r="N28" i="5"/>
  <c r="O28" i="5"/>
  <c r="AI28" i="5"/>
  <c r="BG28" i="5"/>
  <c r="BH28" i="5"/>
  <c r="BK28" i="5"/>
  <c r="E29" i="5"/>
  <c r="F29" i="5"/>
  <c r="I29" i="5"/>
  <c r="K29" i="5"/>
  <c r="L29" i="5"/>
  <c r="M29" i="5"/>
  <c r="N29" i="5"/>
  <c r="O29" i="5"/>
  <c r="AI29" i="5"/>
  <c r="BG29" i="5"/>
  <c r="BH29" i="5"/>
  <c r="BK29" i="5"/>
  <c r="E30" i="5"/>
  <c r="F30" i="5"/>
  <c r="I30" i="5"/>
  <c r="K30" i="5"/>
  <c r="L30" i="5"/>
  <c r="M30" i="5"/>
  <c r="N30" i="5"/>
  <c r="O30" i="5"/>
  <c r="AI30" i="5"/>
  <c r="BG30" i="5"/>
  <c r="BH30" i="5"/>
  <c r="BK30" i="5"/>
  <c r="E31" i="5"/>
  <c r="F31" i="5"/>
  <c r="I31" i="5"/>
  <c r="K31" i="5"/>
  <c r="L31" i="5"/>
  <c r="M31" i="5"/>
  <c r="N31" i="5"/>
  <c r="O31" i="5"/>
  <c r="AI31" i="5"/>
  <c r="BG31" i="5"/>
  <c r="BH31" i="5"/>
  <c r="BK31" i="5"/>
  <c r="E32" i="5"/>
  <c r="F32" i="5"/>
  <c r="I32" i="5"/>
  <c r="K32" i="5"/>
  <c r="L32" i="5"/>
  <c r="M32" i="5"/>
  <c r="N32" i="5"/>
  <c r="O32" i="5"/>
  <c r="AI32" i="5"/>
  <c r="BG32" i="5"/>
  <c r="BH32" i="5"/>
  <c r="BK32" i="5"/>
  <c r="E33" i="5"/>
  <c r="F33" i="5"/>
  <c r="I33" i="5"/>
  <c r="K33" i="5"/>
  <c r="L33" i="5"/>
  <c r="M33" i="5"/>
  <c r="N33" i="5"/>
  <c r="O33" i="5"/>
  <c r="AI33" i="5"/>
  <c r="BG33" i="5"/>
  <c r="BH33" i="5"/>
  <c r="BK33" i="5"/>
  <c r="E34" i="5"/>
  <c r="F34" i="5"/>
  <c r="I34" i="5"/>
  <c r="K34" i="5"/>
  <c r="L34" i="5"/>
  <c r="M34" i="5"/>
  <c r="N34" i="5"/>
  <c r="O34" i="5"/>
  <c r="AI34" i="5"/>
  <c r="BG34" i="5"/>
  <c r="BH34" i="5"/>
  <c r="BK34" i="5"/>
  <c r="E35" i="5"/>
  <c r="F35" i="5"/>
  <c r="I35" i="5"/>
  <c r="K35" i="5"/>
  <c r="L35" i="5"/>
  <c r="M35" i="5"/>
  <c r="N35" i="5"/>
  <c r="O35" i="5"/>
  <c r="AI35" i="5"/>
  <c r="BG35" i="5"/>
  <c r="BH35" i="5"/>
  <c r="BK35" i="5"/>
  <c r="E36" i="5"/>
  <c r="F36" i="5"/>
  <c r="I36" i="5"/>
  <c r="K36" i="5"/>
  <c r="L36" i="5"/>
  <c r="M36" i="5"/>
  <c r="N36" i="5"/>
  <c r="O36" i="5"/>
  <c r="AI36" i="5"/>
  <c r="BG36" i="5"/>
  <c r="BH36" i="5"/>
  <c r="BK36" i="5"/>
  <c r="E37" i="5"/>
  <c r="F37" i="5"/>
  <c r="I37" i="5"/>
  <c r="K37" i="5"/>
  <c r="L37" i="5"/>
  <c r="M37" i="5"/>
  <c r="N37" i="5"/>
  <c r="O37" i="5"/>
  <c r="AI37" i="5"/>
  <c r="BG37" i="5"/>
  <c r="BH37" i="5"/>
  <c r="BK37" i="5"/>
  <c r="E38" i="5"/>
  <c r="F38" i="5"/>
  <c r="I38" i="5"/>
  <c r="K38" i="5"/>
  <c r="L38" i="5"/>
  <c r="M38" i="5"/>
  <c r="N38" i="5"/>
  <c r="O38" i="5"/>
  <c r="AI38" i="5"/>
  <c r="BG38" i="5"/>
  <c r="BH38" i="5"/>
  <c r="BK38" i="5"/>
  <c r="E39" i="5"/>
  <c r="F39" i="5"/>
  <c r="I39" i="5"/>
  <c r="K39" i="5"/>
  <c r="L39" i="5"/>
  <c r="M39" i="5"/>
  <c r="O39" i="5"/>
  <c r="AI39" i="5"/>
  <c r="BG39" i="5"/>
  <c r="BH39" i="5"/>
  <c r="BK39" i="5"/>
  <c r="E40" i="5"/>
  <c r="F40" i="5"/>
  <c r="I40" i="5"/>
  <c r="K40" i="5"/>
  <c r="L40" i="5"/>
  <c r="M40" i="5"/>
  <c r="N40" i="5"/>
  <c r="O40" i="5"/>
  <c r="AI40" i="5"/>
  <c r="BG40" i="5"/>
  <c r="BH40" i="5"/>
  <c r="BK40" i="5"/>
  <c r="E41" i="5"/>
  <c r="F41" i="5"/>
  <c r="I41" i="5"/>
  <c r="K41" i="5"/>
  <c r="L41" i="5"/>
  <c r="M41" i="5"/>
  <c r="N41" i="5"/>
  <c r="O41" i="5"/>
  <c r="AI41" i="5"/>
  <c r="BG41" i="5"/>
  <c r="BH41" i="5"/>
  <c r="BK41" i="5"/>
  <c r="E42" i="5"/>
  <c r="F42" i="5"/>
  <c r="I42" i="5"/>
  <c r="K42" i="5"/>
  <c r="L42" i="5"/>
  <c r="M42" i="5"/>
  <c r="N42" i="5"/>
  <c r="O42" i="5"/>
  <c r="AI42" i="5"/>
  <c r="BG42" i="5"/>
  <c r="BH42" i="5"/>
  <c r="BK42" i="5"/>
  <c r="E43" i="5"/>
  <c r="F43" i="5"/>
  <c r="I43" i="5"/>
  <c r="K43" i="5"/>
  <c r="L43" i="5"/>
  <c r="M43" i="5"/>
  <c r="N43" i="5"/>
  <c r="O43" i="5"/>
  <c r="AI43" i="5"/>
  <c r="BG43" i="5"/>
  <c r="BH43" i="5"/>
  <c r="BK43" i="5"/>
  <c r="E44" i="5"/>
  <c r="F44" i="5"/>
  <c r="I44" i="5"/>
  <c r="K44" i="5"/>
  <c r="L44" i="5"/>
  <c r="M44" i="5"/>
  <c r="N44" i="5"/>
  <c r="O44" i="5"/>
  <c r="AI44" i="5"/>
  <c r="BG44" i="5"/>
  <c r="BH44" i="5"/>
  <c r="BK44" i="5"/>
  <c r="E45" i="5"/>
  <c r="F45" i="5"/>
  <c r="I45" i="5"/>
  <c r="K45" i="5"/>
  <c r="L45" i="5"/>
  <c r="M45" i="5"/>
  <c r="N45" i="5"/>
  <c r="O45" i="5"/>
  <c r="AI45" i="5"/>
  <c r="BG45" i="5"/>
  <c r="BH45" i="5"/>
  <c r="BK45" i="5"/>
  <c r="E46" i="5"/>
  <c r="F46" i="5"/>
  <c r="I46" i="5"/>
  <c r="K46" i="5"/>
  <c r="L46" i="5"/>
  <c r="M46" i="5"/>
  <c r="N46" i="5"/>
  <c r="O46" i="5"/>
  <c r="AI46" i="5"/>
  <c r="BG46" i="5"/>
  <c r="BH46" i="5"/>
  <c r="BK46" i="5"/>
  <c r="E47" i="5"/>
  <c r="F47" i="5"/>
  <c r="I47" i="5"/>
  <c r="K47" i="5"/>
  <c r="L47" i="5"/>
  <c r="M47" i="5"/>
  <c r="N47" i="5"/>
  <c r="O47" i="5"/>
  <c r="AI47" i="5"/>
  <c r="BG47" i="5"/>
  <c r="BH47" i="5"/>
  <c r="BK47" i="5"/>
  <c r="E48" i="5"/>
  <c r="F48" i="5"/>
  <c r="I48" i="5"/>
  <c r="K48" i="5"/>
  <c r="L48" i="5"/>
  <c r="M48" i="5"/>
  <c r="N48" i="5"/>
  <c r="O48" i="5"/>
  <c r="AI48" i="5"/>
  <c r="BG48" i="5"/>
  <c r="BH48" i="5"/>
  <c r="BK48" i="5"/>
  <c r="E49" i="5"/>
  <c r="F49" i="5"/>
  <c r="I49" i="5"/>
  <c r="K49" i="5"/>
  <c r="L49" i="5"/>
  <c r="M49" i="5"/>
  <c r="N49" i="5"/>
  <c r="O49" i="5"/>
  <c r="AI49" i="5"/>
  <c r="BG49" i="5"/>
  <c r="BH49" i="5"/>
  <c r="BK49" i="5"/>
  <c r="E50" i="5"/>
  <c r="F50" i="5"/>
  <c r="I50" i="5"/>
  <c r="K50" i="5"/>
  <c r="L50" i="5"/>
  <c r="M50" i="5"/>
  <c r="N50" i="5"/>
  <c r="O50" i="5"/>
  <c r="AI50" i="5"/>
  <c r="BG50" i="5"/>
  <c r="BH50" i="5"/>
  <c r="BK50" i="5"/>
  <c r="E51" i="5"/>
  <c r="F51" i="5"/>
  <c r="I51" i="5"/>
  <c r="K51" i="5"/>
  <c r="L51" i="5"/>
  <c r="M51" i="5"/>
  <c r="N51" i="5"/>
  <c r="O51" i="5"/>
  <c r="AI51" i="5"/>
  <c r="BG51" i="5"/>
  <c r="BH51" i="5"/>
  <c r="BK51" i="5"/>
  <c r="E52" i="5"/>
  <c r="F52" i="5"/>
  <c r="I52" i="5"/>
  <c r="K52" i="5"/>
  <c r="L52" i="5"/>
  <c r="M52" i="5"/>
  <c r="N52" i="5"/>
  <c r="O52" i="5"/>
  <c r="AI52" i="5"/>
  <c r="BG52" i="5"/>
  <c r="BH52" i="5"/>
  <c r="BK52" i="5"/>
  <c r="E53" i="5"/>
  <c r="F53" i="5"/>
  <c r="I53" i="5"/>
  <c r="K53" i="5"/>
  <c r="L53" i="5"/>
  <c r="M53" i="5"/>
  <c r="N53" i="5"/>
  <c r="O53" i="5"/>
  <c r="AI53" i="5"/>
  <c r="BG53" i="5"/>
  <c r="BH53" i="5"/>
  <c r="BK53" i="5"/>
  <c r="E54" i="5"/>
  <c r="F54" i="5"/>
  <c r="I54" i="5"/>
  <c r="K54" i="5"/>
  <c r="L54" i="5"/>
  <c r="M54" i="5"/>
  <c r="N54" i="5"/>
  <c r="O54" i="5"/>
  <c r="AI54" i="5"/>
  <c r="BG54" i="5"/>
  <c r="BH54" i="5"/>
  <c r="BK54" i="5"/>
  <c r="E55" i="5"/>
  <c r="F55" i="5"/>
  <c r="I55" i="5"/>
  <c r="AI55" i="5"/>
  <c r="BG55" i="5"/>
  <c r="BH55" i="5"/>
  <c r="BK55" i="5"/>
  <c r="E56" i="5"/>
  <c r="F56" i="5"/>
  <c r="I56" i="5"/>
  <c r="K56" i="5"/>
  <c r="L56" i="5"/>
  <c r="M56" i="5"/>
  <c r="N56" i="5"/>
  <c r="O56" i="5"/>
  <c r="AI56" i="5"/>
  <c r="BG56" i="5"/>
  <c r="BH56" i="5"/>
  <c r="BK56" i="5"/>
  <c r="E57" i="5"/>
  <c r="F57" i="5"/>
  <c r="I57" i="5"/>
  <c r="K57" i="5"/>
  <c r="L57" i="5"/>
  <c r="M57" i="5"/>
  <c r="N57" i="5"/>
  <c r="O57" i="5"/>
  <c r="AI57" i="5"/>
  <c r="BG57" i="5"/>
  <c r="BH57" i="5"/>
  <c r="BK57" i="5"/>
  <c r="E58" i="5"/>
  <c r="F58" i="5"/>
  <c r="I58" i="5"/>
  <c r="K58" i="5"/>
  <c r="L58" i="5"/>
  <c r="M58" i="5"/>
  <c r="N58" i="5"/>
  <c r="O58" i="5"/>
  <c r="AI58" i="5"/>
  <c r="BG58" i="5"/>
  <c r="BH58" i="5"/>
  <c r="BK58" i="5"/>
  <c r="E59" i="5"/>
  <c r="F59" i="5"/>
  <c r="I59" i="5"/>
  <c r="K59" i="5"/>
  <c r="L59" i="5"/>
  <c r="M59" i="5"/>
  <c r="N59" i="5"/>
  <c r="O59" i="5"/>
  <c r="AI59" i="5"/>
  <c r="BG59" i="5"/>
  <c r="BH59" i="5"/>
  <c r="BK59" i="5"/>
  <c r="E60" i="5"/>
  <c r="F60" i="5"/>
  <c r="I60" i="5"/>
  <c r="K60" i="5"/>
  <c r="L60" i="5"/>
  <c r="M60" i="5"/>
  <c r="N60" i="5"/>
  <c r="O60" i="5"/>
  <c r="AI60" i="5"/>
  <c r="BG60" i="5"/>
  <c r="BH60" i="5"/>
  <c r="BK60" i="5"/>
  <c r="E61" i="5"/>
  <c r="F61" i="5"/>
  <c r="I61" i="5"/>
  <c r="K61" i="5"/>
  <c r="L61" i="5"/>
  <c r="M61" i="5"/>
  <c r="N61" i="5"/>
  <c r="O61" i="5"/>
  <c r="AI61" i="5"/>
  <c r="BG61" i="5"/>
  <c r="BH61" i="5"/>
  <c r="BK61" i="5"/>
  <c r="E62" i="5"/>
  <c r="F62" i="5"/>
  <c r="I62" i="5"/>
  <c r="K62" i="5"/>
  <c r="L62" i="5"/>
  <c r="M62" i="5"/>
  <c r="N62" i="5"/>
  <c r="O62" i="5"/>
  <c r="AI62" i="5"/>
  <c r="BG62" i="5"/>
  <c r="BH62" i="5"/>
  <c r="BK62" i="5"/>
  <c r="E63" i="5"/>
  <c r="F63" i="5"/>
  <c r="I63" i="5"/>
  <c r="K63" i="5"/>
  <c r="L63" i="5"/>
  <c r="M63" i="5"/>
  <c r="N63" i="5"/>
  <c r="O63" i="5"/>
  <c r="AI63" i="5"/>
  <c r="BG63" i="5"/>
  <c r="BH63" i="5"/>
  <c r="BK63" i="5"/>
  <c r="E64" i="5"/>
  <c r="F64" i="5"/>
  <c r="I64" i="5"/>
  <c r="K64" i="5"/>
  <c r="L64" i="5"/>
  <c r="M64" i="5"/>
  <c r="N64" i="5"/>
  <c r="O64" i="5"/>
  <c r="AI64" i="5"/>
  <c r="BG64" i="5"/>
  <c r="BH64" i="5"/>
  <c r="BK64" i="5"/>
  <c r="E65" i="5"/>
  <c r="F65" i="5"/>
  <c r="I65" i="5"/>
  <c r="K65" i="5"/>
  <c r="L65" i="5"/>
  <c r="M65" i="5"/>
  <c r="N65" i="5"/>
  <c r="O65" i="5"/>
  <c r="AI65" i="5"/>
  <c r="BG65" i="5"/>
  <c r="BH65" i="5"/>
  <c r="BK65" i="5"/>
  <c r="E66" i="5"/>
  <c r="F66" i="5"/>
  <c r="I66" i="5"/>
  <c r="L66" i="5"/>
  <c r="M66" i="5"/>
  <c r="N66" i="5"/>
  <c r="O66" i="5"/>
  <c r="AI66" i="5"/>
  <c r="BG66" i="5"/>
  <c r="BH66" i="5"/>
  <c r="BK66" i="5"/>
  <c r="E67" i="5"/>
  <c r="F67" i="5"/>
  <c r="I67" i="5"/>
  <c r="K67" i="5"/>
  <c r="L67" i="5"/>
  <c r="M67" i="5"/>
  <c r="N67" i="5"/>
  <c r="O67" i="5"/>
  <c r="AI67" i="5"/>
  <c r="BG67" i="5"/>
  <c r="BH67" i="5"/>
  <c r="BK67" i="5"/>
  <c r="E68" i="5"/>
  <c r="F68" i="5"/>
  <c r="I68" i="5"/>
  <c r="K68" i="5"/>
  <c r="L68" i="5"/>
  <c r="M68" i="5"/>
  <c r="N68" i="5"/>
  <c r="O68" i="5"/>
  <c r="AI68" i="5"/>
  <c r="BG68" i="5"/>
  <c r="BH68" i="5"/>
  <c r="BK68" i="5"/>
  <c r="E69" i="5"/>
  <c r="F69" i="5"/>
  <c r="I69" i="5"/>
  <c r="K69" i="5"/>
  <c r="L69" i="5"/>
  <c r="M69" i="5"/>
  <c r="N69" i="5"/>
  <c r="O69" i="5"/>
  <c r="AI69" i="5"/>
  <c r="BG69" i="5"/>
  <c r="BH69" i="5"/>
  <c r="BK69" i="5"/>
  <c r="E70" i="5"/>
  <c r="F70" i="5"/>
  <c r="I70" i="5"/>
  <c r="K70" i="5"/>
  <c r="L70" i="5"/>
  <c r="M70" i="5"/>
  <c r="N70" i="5"/>
  <c r="O70" i="5"/>
  <c r="AI70" i="5"/>
  <c r="BG70" i="5"/>
  <c r="BH70" i="5"/>
  <c r="BK70" i="5"/>
  <c r="E71" i="5"/>
  <c r="F71" i="5"/>
  <c r="I71" i="5"/>
  <c r="K71" i="5"/>
  <c r="L71" i="5"/>
  <c r="M71" i="5"/>
  <c r="N71" i="5"/>
  <c r="O71" i="5"/>
  <c r="AI71" i="5"/>
  <c r="BG71" i="5"/>
  <c r="BH71" i="5"/>
  <c r="BK71" i="5"/>
  <c r="E72" i="5"/>
  <c r="F72" i="5"/>
  <c r="I72" i="5"/>
  <c r="K72" i="5"/>
  <c r="L72" i="5"/>
  <c r="M72" i="5"/>
  <c r="N72" i="5"/>
  <c r="O72" i="5"/>
  <c r="AI72" i="5"/>
  <c r="BG72" i="5"/>
  <c r="BH72" i="5"/>
  <c r="BK72" i="5"/>
  <c r="E73" i="5"/>
  <c r="F73" i="5"/>
  <c r="I73" i="5"/>
  <c r="K73" i="5"/>
  <c r="L73" i="5"/>
  <c r="M73" i="5"/>
  <c r="N73" i="5"/>
  <c r="O73" i="5"/>
  <c r="AI73" i="5"/>
  <c r="BG73" i="5"/>
  <c r="BH73" i="5"/>
  <c r="BK73" i="5"/>
  <c r="E74" i="5"/>
  <c r="F74" i="5"/>
  <c r="I74" i="5"/>
  <c r="K74" i="5"/>
  <c r="L74" i="5"/>
  <c r="M74" i="5"/>
  <c r="N74" i="5"/>
  <c r="O74" i="5"/>
  <c r="AI74" i="5"/>
  <c r="BG74" i="5"/>
  <c r="BH74" i="5"/>
  <c r="BK74" i="5"/>
  <c r="E75" i="5"/>
  <c r="F75" i="5"/>
  <c r="I75" i="5"/>
  <c r="K75" i="5"/>
  <c r="L75" i="5"/>
  <c r="M75" i="5"/>
  <c r="N75" i="5"/>
  <c r="O75" i="5"/>
  <c r="AI75" i="5"/>
  <c r="BG75" i="5"/>
  <c r="BH75" i="5"/>
  <c r="BK75" i="5"/>
  <c r="E76" i="5"/>
  <c r="F76" i="5"/>
  <c r="I76" i="5"/>
  <c r="K76" i="5"/>
  <c r="L76" i="5"/>
  <c r="M76" i="5"/>
  <c r="N76" i="5"/>
  <c r="O76" i="5"/>
  <c r="AI76" i="5"/>
  <c r="BG76" i="5"/>
  <c r="BH76" i="5"/>
  <c r="BK76" i="5"/>
  <c r="E77" i="5"/>
  <c r="F77" i="5"/>
  <c r="I77" i="5"/>
  <c r="K77" i="5"/>
  <c r="L77" i="5"/>
  <c r="M77" i="5"/>
  <c r="N77" i="5"/>
  <c r="O77" i="5"/>
  <c r="AI77" i="5"/>
  <c r="BG77" i="5"/>
  <c r="BH77" i="5"/>
  <c r="BK77" i="5"/>
  <c r="E78" i="5"/>
  <c r="F78" i="5"/>
  <c r="I78" i="5"/>
  <c r="K78" i="5"/>
  <c r="L78" i="5"/>
  <c r="M78" i="5"/>
  <c r="N78" i="5"/>
  <c r="O78" i="5"/>
  <c r="AI78" i="5"/>
  <c r="BG78" i="5"/>
  <c r="BH78" i="5"/>
  <c r="BK78" i="5"/>
  <c r="E79" i="5"/>
  <c r="F79" i="5"/>
  <c r="I79" i="5"/>
  <c r="K79" i="5"/>
  <c r="L79" i="5"/>
  <c r="M79" i="5"/>
  <c r="N79" i="5"/>
  <c r="O79" i="5"/>
  <c r="AI79" i="5"/>
  <c r="BG79" i="5"/>
  <c r="BH79" i="5"/>
  <c r="BK79" i="5"/>
  <c r="E80" i="5"/>
  <c r="F80" i="5"/>
  <c r="I80" i="5"/>
  <c r="K80" i="5"/>
  <c r="L80" i="5"/>
  <c r="M80" i="5"/>
  <c r="N80" i="5"/>
  <c r="O80" i="5"/>
  <c r="AI80" i="5"/>
  <c r="BG80" i="5"/>
  <c r="BH80" i="5"/>
  <c r="BK80" i="5"/>
  <c r="E81" i="5"/>
  <c r="F81" i="5"/>
  <c r="I81" i="5"/>
  <c r="K81" i="5"/>
  <c r="L81" i="5"/>
  <c r="M81" i="5"/>
  <c r="N81" i="5"/>
  <c r="O81" i="5"/>
  <c r="AI81" i="5"/>
  <c r="BG81" i="5"/>
  <c r="BH81" i="5"/>
  <c r="BK81" i="5"/>
  <c r="E82" i="5"/>
  <c r="F82" i="5"/>
  <c r="I82" i="5"/>
  <c r="K82" i="5"/>
  <c r="L82" i="5"/>
  <c r="M82" i="5"/>
  <c r="N82" i="5"/>
  <c r="O82" i="5"/>
  <c r="AI82" i="5"/>
  <c r="BG82" i="5"/>
  <c r="BH82" i="5"/>
  <c r="BK82" i="5"/>
  <c r="E83" i="5"/>
  <c r="F83" i="5"/>
  <c r="I83" i="5"/>
  <c r="K83" i="5"/>
  <c r="L83" i="5"/>
  <c r="M83" i="5"/>
  <c r="N83" i="5"/>
  <c r="O83" i="5"/>
  <c r="AI83" i="5"/>
  <c r="BG83" i="5"/>
  <c r="BH83" i="5"/>
  <c r="BK83" i="5"/>
  <c r="E84" i="5"/>
  <c r="F84" i="5"/>
  <c r="I84" i="5"/>
  <c r="K84" i="5"/>
  <c r="L84" i="5"/>
  <c r="M84" i="5"/>
  <c r="N84" i="5"/>
  <c r="O84" i="5"/>
  <c r="AI84" i="5"/>
  <c r="BG84" i="5"/>
  <c r="BH84" i="5"/>
  <c r="BK84" i="5"/>
  <c r="E85" i="5"/>
  <c r="F85" i="5"/>
  <c r="I85" i="5"/>
  <c r="K85" i="5"/>
  <c r="L85" i="5"/>
  <c r="M85" i="5"/>
  <c r="N85" i="5"/>
  <c r="O85" i="5"/>
  <c r="AI85" i="5"/>
  <c r="BG85" i="5"/>
  <c r="BH85" i="5"/>
  <c r="BK85" i="5"/>
  <c r="E86" i="5"/>
  <c r="F86" i="5"/>
  <c r="I86" i="5"/>
  <c r="K86" i="5"/>
  <c r="L86" i="5"/>
  <c r="M86" i="5"/>
  <c r="N86" i="5"/>
  <c r="O86" i="5"/>
  <c r="AI86" i="5"/>
  <c r="BG86" i="5"/>
  <c r="BH86" i="5"/>
  <c r="BK86" i="5"/>
  <c r="E87" i="5"/>
  <c r="F87" i="5"/>
  <c r="I87" i="5"/>
  <c r="K87" i="5"/>
  <c r="L87" i="5"/>
  <c r="M87" i="5"/>
  <c r="N87" i="5"/>
  <c r="O87" i="5"/>
  <c r="AI87" i="5"/>
  <c r="BG87" i="5"/>
  <c r="BH87" i="5"/>
  <c r="BK87" i="5"/>
  <c r="E88" i="5"/>
  <c r="F88" i="5"/>
  <c r="I88" i="5"/>
  <c r="K88" i="5"/>
  <c r="L88" i="5"/>
  <c r="M88" i="5"/>
  <c r="N88" i="5"/>
  <c r="O88" i="5"/>
  <c r="AI88" i="5"/>
  <c r="BG88" i="5"/>
  <c r="BH88" i="5"/>
  <c r="BK88" i="5"/>
  <c r="E89" i="5"/>
  <c r="F89" i="5"/>
  <c r="I89" i="5"/>
  <c r="K89" i="5"/>
  <c r="L89" i="5"/>
  <c r="M89" i="5"/>
  <c r="N89" i="5"/>
  <c r="O89" i="5"/>
  <c r="AI89" i="5"/>
  <c r="BG89" i="5"/>
  <c r="BH89" i="5"/>
  <c r="BK89" i="5"/>
  <c r="E90" i="5"/>
  <c r="F90" i="5"/>
  <c r="I90" i="5"/>
  <c r="K90" i="5"/>
  <c r="L90" i="5"/>
  <c r="M90" i="5"/>
  <c r="N90" i="5"/>
  <c r="O90" i="5"/>
  <c r="AI90" i="5"/>
  <c r="BG90" i="5"/>
  <c r="BH90" i="5"/>
  <c r="BK90" i="5"/>
  <c r="E91" i="5"/>
  <c r="F91" i="5"/>
  <c r="I91" i="5"/>
  <c r="K91" i="5"/>
  <c r="L91" i="5"/>
  <c r="M91" i="5"/>
  <c r="N91" i="5"/>
  <c r="O91" i="5"/>
  <c r="AI91" i="5"/>
  <c r="BG91" i="5"/>
  <c r="BH91" i="5"/>
  <c r="BK91" i="5"/>
  <c r="E92" i="5"/>
  <c r="F92" i="5"/>
  <c r="I92" i="5"/>
  <c r="K92" i="5"/>
  <c r="L92" i="5"/>
  <c r="M92" i="5"/>
  <c r="N92" i="5"/>
  <c r="O92" i="5"/>
  <c r="AI92" i="5"/>
  <c r="BG92" i="5"/>
  <c r="BH92" i="5"/>
  <c r="BK92" i="5"/>
  <c r="E93" i="5"/>
  <c r="F93" i="5"/>
  <c r="I93" i="5"/>
  <c r="K93" i="5"/>
  <c r="L93" i="5"/>
  <c r="M93" i="5"/>
  <c r="N93" i="5"/>
  <c r="O93" i="5"/>
  <c r="AI93" i="5"/>
  <c r="BG93" i="5"/>
  <c r="BH93" i="5"/>
  <c r="BK93" i="5"/>
  <c r="E94" i="5"/>
  <c r="F94" i="5"/>
  <c r="I94" i="5"/>
  <c r="K94" i="5"/>
  <c r="L94" i="5"/>
  <c r="M94" i="5"/>
  <c r="N94" i="5"/>
  <c r="O94" i="5"/>
  <c r="AI94" i="5"/>
  <c r="BG94" i="5"/>
  <c r="BH94" i="5"/>
  <c r="BK94" i="5"/>
  <c r="E95" i="5"/>
  <c r="F95" i="5"/>
  <c r="I95" i="5"/>
  <c r="K95" i="5"/>
  <c r="L95" i="5"/>
  <c r="M95" i="5"/>
  <c r="N95" i="5"/>
  <c r="O95" i="5"/>
  <c r="AI95" i="5"/>
  <c r="BG95" i="5"/>
  <c r="BH95" i="5"/>
  <c r="BK95" i="5"/>
  <c r="E96" i="5"/>
  <c r="F96" i="5"/>
  <c r="I96" i="5"/>
  <c r="K96" i="5"/>
  <c r="L96" i="5"/>
  <c r="M96" i="5"/>
  <c r="N96" i="5"/>
  <c r="O96" i="5"/>
  <c r="AI96" i="5"/>
  <c r="BG96" i="5"/>
  <c r="BH96" i="5"/>
  <c r="BK96" i="5"/>
  <c r="E97" i="5"/>
  <c r="F97" i="5"/>
  <c r="I97" i="5"/>
  <c r="K97" i="5"/>
  <c r="L97" i="5"/>
  <c r="M97" i="5"/>
  <c r="N97" i="5"/>
  <c r="O97" i="5"/>
  <c r="AI97" i="5"/>
  <c r="BG97" i="5"/>
  <c r="BH97" i="5"/>
  <c r="BK97" i="5"/>
  <c r="E98" i="5"/>
  <c r="F98" i="5"/>
  <c r="I98" i="5"/>
  <c r="K98" i="5"/>
  <c r="L98" i="5"/>
  <c r="M98" i="5"/>
  <c r="N98" i="5"/>
  <c r="O98" i="5"/>
  <c r="AI98" i="5"/>
  <c r="BG98" i="5"/>
  <c r="BH98" i="5"/>
  <c r="BK98" i="5"/>
  <c r="E99" i="5"/>
  <c r="F99" i="5"/>
  <c r="I99" i="5"/>
  <c r="K99" i="5"/>
  <c r="L99" i="5"/>
  <c r="M99" i="5"/>
  <c r="N99" i="5"/>
  <c r="O99" i="5"/>
  <c r="AI99" i="5"/>
  <c r="BG99" i="5"/>
  <c r="BH99" i="5"/>
  <c r="BK99" i="5"/>
  <c r="E100" i="5"/>
  <c r="F100" i="5"/>
  <c r="I100" i="5"/>
  <c r="K100" i="5"/>
  <c r="L100" i="5"/>
  <c r="M100" i="5"/>
  <c r="N100" i="5"/>
  <c r="O100" i="5"/>
  <c r="AI100" i="5"/>
  <c r="BG100" i="5"/>
  <c r="BH100" i="5"/>
  <c r="BK100" i="5"/>
  <c r="E101" i="5"/>
  <c r="F101" i="5"/>
  <c r="I101" i="5"/>
  <c r="K101" i="5"/>
  <c r="L101" i="5"/>
  <c r="M101" i="5"/>
  <c r="N101" i="5"/>
  <c r="O101" i="5"/>
  <c r="AI101" i="5"/>
  <c r="BG101" i="5"/>
  <c r="BH101" i="5"/>
  <c r="BK101" i="5"/>
  <c r="E102" i="5"/>
  <c r="F102" i="5"/>
  <c r="I102" i="5"/>
  <c r="K102" i="5"/>
  <c r="L102" i="5"/>
  <c r="M102" i="5"/>
  <c r="N102" i="5"/>
  <c r="O102" i="5"/>
  <c r="AI102" i="5"/>
  <c r="BG102" i="5"/>
  <c r="BH102" i="5"/>
  <c r="BK102" i="5"/>
  <c r="E103" i="5"/>
  <c r="F103" i="5"/>
  <c r="I103" i="5"/>
  <c r="K103" i="5"/>
  <c r="L103" i="5"/>
  <c r="M103" i="5"/>
  <c r="N103" i="5"/>
  <c r="O103" i="5"/>
  <c r="AI103" i="5"/>
  <c r="BG103" i="5"/>
  <c r="BH103" i="5"/>
  <c r="BK103" i="5"/>
  <c r="E104" i="5"/>
  <c r="F104" i="5"/>
  <c r="I104" i="5"/>
  <c r="K104" i="5"/>
  <c r="L104" i="5"/>
  <c r="M104" i="5"/>
  <c r="N104" i="5"/>
  <c r="O104" i="5"/>
  <c r="AI104" i="5"/>
  <c r="BG104" i="5"/>
  <c r="BH104" i="5"/>
  <c r="BK104" i="5"/>
  <c r="E105" i="5"/>
  <c r="F105" i="5"/>
  <c r="I105" i="5"/>
  <c r="K105" i="5"/>
  <c r="L105" i="5"/>
  <c r="M105" i="5"/>
  <c r="N105" i="5"/>
  <c r="O105" i="5"/>
  <c r="AI105" i="5"/>
  <c r="BG105" i="5"/>
  <c r="BH105" i="5"/>
  <c r="BK105" i="5"/>
  <c r="E106" i="5"/>
  <c r="F106" i="5"/>
  <c r="I106" i="5"/>
  <c r="K106" i="5"/>
  <c r="L106" i="5"/>
  <c r="M106" i="5"/>
  <c r="N106" i="5"/>
  <c r="O106" i="5"/>
  <c r="AI106" i="5"/>
  <c r="BG106" i="5"/>
  <c r="BH106" i="5"/>
  <c r="BK106" i="5"/>
  <c r="E107" i="5"/>
  <c r="F107" i="5"/>
  <c r="I107" i="5"/>
  <c r="K107" i="5"/>
  <c r="L107" i="5"/>
  <c r="M107" i="5"/>
  <c r="N107" i="5"/>
  <c r="O107" i="5"/>
  <c r="AI107" i="5"/>
  <c r="BG107" i="5"/>
  <c r="BH107" i="5"/>
  <c r="BK107" i="5"/>
  <c r="E108" i="5"/>
  <c r="F108" i="5"/>
  <c r="I108" i="5"/>
  <c r="K108" i="5"/>
  <c r="L108" i="5"/>
  <c r="M108" i="5"/>
  <c r="N108" i="5"/>
  <c r="O108" i="5"/>
  <c r="AI108" i="5"/>
  <c r="BG108" i="5"/>
  <c r="BH108" i="5"/>
  <c r="BK108" i="5"/>
  <c r="E109" i="5"/>
  <c r="F109" i="5"/>
  <c r="I109" i="5"/>
  <c r="K109" i="5"/>
  <c r="L109" i="5"/>
  <c r="M109" i="5"/>
  <c r="N109" i="5"/>
  <c r="O109" i="5"/>
  <c r="AI109" i="5"/>
  <c r="BG109" i="5"/>
  <c r="BH109" i="5"/>
  <c r="BK109" i="5"/>
  <c r="E110" i="5"/>
  <c r="F110" i="5"/>
  <c r="I110" i="5"/>
  <c r="K110" i="5"/>
  <c r="L110" i="5"/>
  <c r="M110" i="5"/>
  <c r="N110" i="5"/>
  <c r="O110" i="5"/>
  <c r="AI110" i="5"/>
  <c r="BG110" i="5"/>
  <c r="BH110" i="5"/>
  <c r="BK110" i="5"/>
  <c r="E111" i="5"/>
  <c r="F111" i="5"/>
  <c r="I111" i="5"/>
  <c r="K111" i="5"/>
  <c r="L111" i="5"/>
  <c r="M111" i="5"/>
  <c r="N111" i="5"/>
  <c r="O111" i="5"/>
  <c r="AI111" i="5"/>
  <c r="BG111" i="5"/>
  <c r="BH111" i="5"/>
  <c r="BK111" i="5"/>
  <c r="E112" i="5"/>
  <c r="F112" i="5"/>
  <c r="I112" i="5"/>
  <c r="K112" i="5"/>
  <c r="L112" i="5"/>
  <c r="M112" i="5"/>
  <c r="N112" i="5"/>
  <c r="O112" i="5"/>
  <c r="AI112" i="5"/>
  <c r="BG112" i="5"/>
  <c r="BH112" i="5"/>
  <c r="BK112" i="5"/>
  <c r="E113" i="5"/>
  <c r="F113" i="5"/>
  <c r="I113" i="5"/>
  <c r="K113" i="5"/>
  <c r="L113" i="5"/>
  <c r="M113" i="5"/>
  <c r="N113" i="5"/>
  <c r="O113" i="5"/>
  <c r="AI113" i="5"/>
  <c r="BG113" i="5"/>
  <c r="BH113" i="5"/>
  <c r="BK113" i="5"/>
  <c r="E114" i="5"/>
  <c r="F114" i="5"/>
  <c r="I114" i="5"/>
  <c r="K114" i="5"/>
  <c r="L114" i="5"/>
  <c r="M114" i="5"/>
  <c r="N114" i="5"/>
  <c r="O114" i="5"/>
  <c r="AI114" i="5"/>
  <c r="BG114" i="5"/>
  <c r="BH114" i="5"/>
  <c r="BK114" i="5"/>
  <c r="E115" i="5"/>
  <c r="F115" i="5"/>
  <c r="I115" i="5"/>
  <c r="K115" i="5"/>
  <c r="L115" i="5"/>
  <c r="M115" i="5"/>
  <c r="N115" i="5"/>
  <c r="O115" i="5"/>
  <c r="AI115" i="5"/>
  <c r="BG115" i="5"/>
  <c r="BH115" i="5"/>
  <c r="BK115" i="5"/>
  <c r="E116" i="5"/>
  <c r="F116" i="5"/>
  <c r="I116" i="5"/>
  <c r="K116" i="5"/>
  <c r="L116" i="5"/>
  <c r="M116" i="5"/>
  <c r="N116" i="5"/>
  <c r="O116" i="5"/>
  <c r="AI116" i="5"/>
  <c r="BG116" i="5"/>
  <c r="BH116" i="5"/>
  <c r="BK116" i="5"/>
  <c r="E117" i="5"/>
  <c r="F117" i="5"/>
  <c r="I117" i="5"/>
  <c r="K117" i="5"/>
  <c r="L117" i="5"/>
  <c r="M117" i="5"/>
  <c r="N117" i="5"/>
  <c r="O117" i="5"/>
  <c r="AI117" i="5"/>
  <c r="BG117" i="5"/>
  <c r="BH117" i="5"/>
  <c r="BK117" i="5"/>
  <c r="E118" i="5"/>
  <c r="F118" i="5"/>
  <c r="I118" i="5"/>
  <c r="K118" i="5"/>
  <c r="L118" i="5"/>
  <c r="M118" i="5"/>
  <c r="N118" i="5"/>
  <c r="O118" i="5"/>
  <c r="AI118" i="5"/>
  <c r="BG118" i="5"/>
  <c r="BH118" i="5"/>
  <c r="BK118" i="5"/>
  <c r="E119" i="5"/>
  <c r="F119" i="5"/>
  <c r="I119" i="5"/>
  <c r="K119" i="5"/>
  <c r="L119" i="5"/>
  <c r="M119" i="5"/>
  <c r="N119" i="5"/>
  <c r="O119" i="5"/>
  <c r="AI119" i="5"/>
  <c r="BG119" i="5"/>
  <c r="BH119" i="5"/>
  <c r="BK119" i="5"/>
  <c r="E120" i="5"/>
  <c r="F120" i="5"/>
  <c r="I120" i="5"/>
  <c r="K120" i="5"/>
  <c r="L120" i="5"/>
  <c r="M120" i="5"/>
  <c r="N120" i="5"/>
  <c r="O120" i="5"/>
  <c r="AI120" i="5"/>
  <c r="BG120" i="5"/>
  <c r="BH120" i="5"/>
  <c r="BK120" i="5"/>
  <c r="E121" i="5"/>
  <c r="F121" i="5"/>
  <c r="I121" i="5"/>
  <c r="K121" i="5"/>
  <c r="L121" i="5"/>
  <c r="M121" i="5"/>
  <c r="N121" i="5"/>
  <c r="O121" i="5"/>
  <c r="AI121" i="5"/>
  <c r="BG121" i="5"/>
  <c r="BH121" i="5"/>
  <c r="BK121" i="5"/>
  <c r="E122" i="5"/>
  <c r="F122" i="5"/>
  <c r="I122" i="5"/>
  <c r="K122" i="5"/>
  <c r="L122" i="5"/>
  <c r="M122" i="5"/>
  <c r="N122" i="5"/>
  <c r="O122" i="5"/>
  <c r="AI122" i="5"/>
  <c r="BG122" i="5"/>
  <c r="BH122" i="5"/>
  <c r="BK122" i="5"/>
  <c r="E123" i="5"/>
  <c r="F123" i="5"/>
  <c r="I123" i="5"/>
  <c r="K123" i="5"/>
  <c r="L123" i="5"/>
  <c r="M123" i="5"/>
  <c r="N123" i="5"/>
  <c r="O123" i="5"/>
  <c r="AI123" i="5"/>
  <c r="BG123" i="5"/>
  <c r="BH123" i="5"/>
  <c r="BK123" i="5"/>
  <c r="E124" i="5"/>
  <c r="F124" i="5"/>
  <c r="I124" i="5"/>
  <c r="K124" i="5"/>
  <c r="L124" i="5"/>
  <c r="M124" i="5"/>
  <c r="N124" i="5"/>
  <c r="O124" i="5"/>
  <c r="AI124" i="5"/>
  <c r="BG124" i="5"/>
  <c r="BH124" i="5"/>
  <c r="BK124" i="5"/>
  <c r="E125" i="5"/>
  <c r="F125" i="5"/>
  <c r="I125" i="5"/>
  <c r="K125" i="5"/>
  <c r="L125" i="5"/>
  <c r="M125" i="5"/>
  <c r="N125" i="5"/>
  <c r="O125" i="5"/>
  <c r="AI125" i="5"/>
  <c r="BG125" i="5"/>
  <c r="BH125" i="5"/>
  <c r="BK125" i="5"/>
  <c r="E126" i="5"/>
  <c r="F126" i="5"/>
  <c r="I126" i="5"/>
  <c r="K126" i="5"/>
  <c r="L126" i="5"/>
  <c r="M126" i="5"/>
  <c r="N126" i="5"/>
  <c r="O126" i="5"/>
  <c r="AI126" i="5"/>
  <c r="BG126" i="5"/>
  <c r="BH126" i="5"/>
  <c r="BK126" i="5"/>
  <c r="E127" i="5"/>
  <c r="F127" i="5"/>
  <c r="I127" i="5"/>
  <c r="K127" i="5"/>
  <c r="L127" i="5"/>
  <c r="M127" i="5"/>
  <c r="N127" i="5"/>
  <c r="O127" i="5"/>
  <c r="AI127" i="5"/>
  <c r="BG127" i="5"/>
  <c r="BH127" i="5"/>
  <c r="BK127" i="5"/>
  <c r="E128" i="5"/>
  <c r="F128" i="5"/>
  <c r="I128" i="5"/>
  <c r="K128" i="5"/>
  <c r="L128" i="5"/>
  <c r="M128" i="5"/>
  <c r="N128" i="5"/>
  <c r="O128" i="5"/>
  <c r="AI128" i="5"/>
  <c r="BG128" i="5"/>
  <c r="BH128" i="5"/>
  <c r="BK128" i="5"/>
  <c r="E129" i="5"/>
  <c r="F129" i="5"/>
  <c r="I129" i="5"/>
  <c r="K129" i="5"/>
  <c r="L129" i="5"/>
  <c r="M129" i="5"/>
  <c r="N129" i="5"/>
  <c r="O129" i="5"/>
  <c r="AI129" i="5"/>
  <c r="BG129" i="5"/>
  <c r="BH129" i="5"/>
  <c r="BK129" i="5"/>
  <c r="E130" i="5"/>
  <c r="F130" i="5"/>
  <c r="I130" i="5"/>
  <c r="K130" i="5"/>
  <c r="L130" i="5"/>
  <c r="M130" i="5"/>
  <c r="N130" i="5"/>
  <c r="O130" i="5"/>
  <c r="AI130" i="5"/>
  <c r="BG130" i="5"/>
  <c r="BH130" i="5"/>
  <c r="BK130" i="5"/>
  <c r="E131" i="5"/>
  <c r="F131" i="5"/>
  <c r="I131" i="5"/>
  <c r="K131" i="5"/>
  <c r="L131" i="5"/>
  <c r="M131" i="5"/>
  <c r="N131" i="5"/>
  <c r="O131" i="5"/>
  <c r="AI131" i="5"/>
  <c r="BG131" i="5"/>
  <c r="BH131" i="5"/>
  <c r="BK131" i="5"/>
  <c r="E132" i="5"/>
  <c r="F132" i="5"/>
  <c r="I132" i="5"/>
  <c r="K132" i="5"/>
  <c r="L132" i="5"/>
  <c r="M132" i="5"/>
  <c r="N132" i="5"/>
  <c r="O132" i="5"/>
  <c r="AI132" i="5"/>
  <c r="BG132" i="5"/>
  <c r="BH132" i="5"/>
  <c r="BK132" i="5"/>
  <c r="E133" i="5"/>
  <c r="F133" i="5"/>
  <c r="I133" i="5"/>
  <c r="K133" i="5"/>
  <c r="L133" i="5"/>
  <c r="M133" i="5"/>
  <c r="N133" i="5"/>
  <c r="O133" i="5"/>
  <c r="AI133" i="5"/>
  <c r="BG133" i="5"/>
  <c r="BH133" i="5"/>
  <c r="BK133" i="5"/>
  <c r="E134" i="5"/>
  <c r="F134" i="5"/>
  <c r="I134" i="5"/>
  <c r="K134" i="5"/>
  <c r="L134" i="5"/>
  <c r="M134" i="5"/>
  <c r="N134" i="5"/>
  <c r="O134" i="5"/>
  <c r="AI134" i="5"/>
  <c r="BG134" i="5"/>
  <c r="BH134" i="5"/>
  <c r="BK134" i="5"/>
  <c r="E135" i="5"/>
  <c r="F135" i="5"/>
  <c r="I135" i="5"/>
  <c r="K135" i="5"/>
  <c r="L135" i="5"/>
  <c r="M135" i="5"/>
  <c r="N135" i="5"/>
  <c r="O135" i="5"/>
  <c r="AI135" i="5"/>
  <c r="BG135" i="5"/>
  <c r="BH135" i="5"/>
  <c r="BK135" i="5"/>
  <c r="E136" i="5"/>
  <c r="F136" i="5"/>
  <c r="I136" i="5"/>
  <c r="K136" i="5"/>
  <c r="L136" i="5"/>
  <c r="M136" i="5"/>
  <c r="N136" i="5"/>
  <c r="O136" i="5"/>
  <c r="AI136" i="5"/>
  <c r="BG136" i="5"/>
  <c r="BH136" i="5"/>
  <c r="BK136" i="5"/>
  <c r="E137" i="5"/>
  <c r="F137" i="5"/>
  <c r="I137" i="5"/>
  <c r="K137" i="5"/>
  <c r="L137" i="5"/>
  <c r="M137" i="5"/>
  <c r="N137" i="5"/>
  <c r="O137" i="5"/>
  <c r="AI137" i="5"/>
  <c r="BG137" i="5"/>
  <c r="BH137" i="5"/>
  <c r="BK137" i="5"/>
  <c r="E138" i="5"/>
  <c r="F138" i="5"/>
  <c r="I138" i="5"/>
  <c r="K138" i="5"/>
  <c r="L138" i="5"/>
  <c r="M138" i="5"/>
  <c r="N138" i="5"/>
  <c r="O138" i="5"/>
  <c r="AI138" i="5"/>
  <c r="BG138" i="5"/>
  <c r="BH138" i="5"/>
  <c r="BK138" i="5"/>
  <c r="E139" i="5"/>
  <c r="F139" i="5"/>
  <c r="I139" i="5"/>
  <c r="K139" i="5"/>
  <c r="L139" i="5"/>
  <c r="M139" i="5"/>
  <c r="N139" i="5"/>
  <c r="O139" i="5"/>
  <c r="AI139" i="5"/>
  <c r="BG139" i="5"/>
  <c r="BH139" i="5"/>
  <c r="BK139" i="5"/>
  <c r="E140" i="5"/>
  <c r="F140" i="5"/>
  <c r="I140" i="5"/>
  <c r="K140" i="5"/>
  <c r="L140" i="5"/>
  <c r="M140" i="5"/>
  <c r="N140" i="5"/>
  <c r="O140" i="5"/>
  <c r="AI140" i="5"/>
  <c r="BG140" i="5"/>
  <c r="BH140" i="5"/>
  <c r="BK140" i="5"/>
  <c r="E141" i="5"/>
  <c r="F141" i="5"/>
  <c r="I141" i="5"/>
  <c r="K141" i="5"/>
  <c r="L141" i="5"/>
  <c r="M141" i="5"/>
  <c r="N141" i="5"/>
  <c r="O141" i="5"/>
  <c r="AI141" i="5"/>
  <c r="BG141" i="5"/>
  <c r="BH141" i="5"/>
  <c r="BK141" i="5"/>
  <c r="E142" i="5"/>
  <c r="F142" i="5"/>
  <c r="I142" i="5"/>
  <c r="K142" i="5"/>
  <c r="L142" i="5"/>
  <c r="M142" i="5"/>
  <c r="N142" i="5"/>
  <c r="O142" i="5"/>
  <c r="AI142" i="5"/>
  <c r="BG142" i="5"/>
  <c r="BH142" i="5"/>
  <c r="BK142" i="5"/>
  <c r="E143" i="5"/>
  <c r="F143" i="5"/>
  <c r="I143" i="5"/>
  <c r="K143" i="5"/>
  <c r="L143" i="5"/>
  <c r="M143" i="5"/>
  <c r="N143" i="5"/>
  <c r="O143" i="5"/>
  <c r="AI143" i="5"/>
  <c r="BG143" i="5"/>
  <c r="BH143" i="5"/>
  <c r="BK143" i="5"/>
  <c r="E144" i="5"/>
  <c r="F144" i="5"/>
  <c r="I144" i="5"/>
  <c r="K144" i="5"/>
  <c r="L144" i="5"/>
  <c r="M144" i="5"/>
  <c r="N144" i="5"/>
  <c r="O144" i="5"/>
  <c r="AI144" i="5"/>
  <c r="BG144" i="5"/>
  <c r="BH144" i="5"/>
  <c r="BK144" i="5"/>
  <c r="E145" i="5"/>
  <c r="F145" i="5"/>
  <c r="I145" i="5"/>
  <c r="K145" i="5"/>
  <c r="L145" i="5"/>
  <c r="M145" i="5"/>
  <c r="N145" i="5"/>
  <c r="O145" i="5"/>
  <c r="AI145" i="5"/>
  <c r="BG145" i="5"/>
  <c r="BH145" i="5"/>
  <c r="BK145" i="5"/>
  <c r="E146" i="5"/>
  <c r="F146" i="5"/>
  <c r="I146" i="5"/>
  <c r="K146" i="5"/>
  <c r="L146" i="5"/>
  <c r="M146" i="5"/>
  <c r="N146" i="5"/>
  <c r="O146" i="5"/>
  <c r="AI146" i="5"/>
  <c r="BG146" i="5"/>
  <c r="BH146" i="5"/>
  <c r="BK146" i="5"/>
  <c r="E147" i="5"/>
  <c r="F147" i="5"/>
  <c r="I147" i="5"/>
  <c r="K147" i="5"/>
  <c r="L147" i="5"/>
  <c r="M147" i="5"/>
  <c r="N147" i="5"/>
  <c r="O147" i="5"/>
  <c r="AI147" i="5"/>
  <c r="BG147" i="5"/>
  <c r="BH147" i="5"/>
  <c r="BK147" i="5"/>
  <c r="E148" i="5"/>
  <c r="F148" i="5"/>
  <c r="I148" i="5"/>
  <c r="K148" i="5"/>
  <c r="L148" i="5"/>
  <c r="M148" i="5"/>
  <c r="N148" i="5"/>
  <c r="O148" i="5"/>
  <c r="AI148" i="5"/>
  <c r="BG148" i="5"/>
  <c r="BH148" i="5"/>
  <c r="BK148" i="5"/>
  <c r="E149" i="5"/>
  <c r="F149" i="5"/>
  <c r="I149" i="5"/>
  <c r="K149" i="5"/>
  <c r="L149" i="5"/>
  <c r="M149" i="5"/>
  <c r="N149" i="5"/>
  <c r="O149" i="5"/>
  <c r="AI149" i="5"/>
  <c r="BG149" i="5"/>
  <c r="BH149" i="5"/>
  <c r="BK149" i="5"/>
  <c r="E150" i="5"/>
  <c r="F150" i="5"/>
  <c r="I150" i="5"/>
  <c r="K150" i="5"/>
  <c r="L150" i="5"/>
  <c r="M150" i="5"/>
  <c r="N150" i="5"/>
  <c r="O150" i="5"/>
  <c r="AI150" i="5"/>
  <c r="BG150" i="5"/>
  <c r="BH150" i="5"/>
  <c r="BK150" i="5"/>
  <c r="E151" i="5"/>
  <c r="F151" i="5"/>
  <c r="I151" i="5"/>
  <c r="K151" i="5"/>
  <c r="L151" i="5"/>
  <c r="M151" i="5"/>
  <c r="N151" i="5"/>
  <c r="O151" i="5"/>
  <c r="AI151" i="5"/>
  <c r="BG151" i="5"/>
  <c r="BH151" i="5"/>
  <c r="BK151" i="5"/>
  <c r="E152" i="5"/>
  <c r="F152" i="5"/>
  <c r="I152" i="5"/>
  <c r="K152" i="5"/>
  <c r="L152" i="5"/>
  <c r="M152" i="5"/>
  <c r="N152" i="5"/>
  <c r="O152" i="5"/>
  <c r="AI152" i="5"/>
  <c r="BG152" i="5"/>
  <c r="BH152" i="5"/>
  <c r="BK152" i="5"/>
  <c r="E153" i="5"/>
  <c r="F153" i="5"/>
  <c r="I153" i="5"/>
  <c r="K153" i="5"/>
  <c r="L153" i="5"/>
  <c r="M153" i="5"/>
  <c r="N153" i="5"/>
  <c r="O153" i="5"/>
  <c r="AI153" i="5"/>
  <c r="BG153" i="5"/>
  <c r="BH153" i="5"/>
  <c r="BK153" i="5"/>
  <c r="E154" i="5"/>
  <c r="F154" i="5"/>
  <c r="I154" i="5"/>
  <c r="K154" i="5"/>
  <c r="L154" i="5"/>
  <c r="M154" i="5"/>
  <c r="N154" i="5"/>
  <c r="O154" i="5"/>
  <c r="AI154" i="5"/>
  <c r="BG154" i="5"/>
  <c r="BH154" i="5"/>
  <c r="BK154" i="5"/>
  <c r="E155" i="5"/>
  <c r="F155" i="5"/>
  <c r="I155" i="5"/>
  <c r="K155" i="5"/>
  <c r="L155" i="5"/>
  <c r="M155" i="5"/>
  <c r="N155" i="5"/>
  <c r="O155" i="5"/>
  <c r="AI155" i="5"/>
  <c r="BG155" i="5"/>
  <c r="BH155" i="5"/>
  <c r="BK155" i="5"/>
  <c r="E156" i="5"/>
  <c r="F156" i="5"/>
  <c r="I156" i="5"/>
  <c r="K156" i="5"/>
  <c r="L156" i="5"/>
  <c r="M156" i="5"/>
  <c r="N156" i="5"/>
  <c r="O156" i="5"/>
  <c r="AI156" i="5"/>
  <c r="BG156" i="5"/>
  <c r="BH156" i="5"/>
  <c r="BK156" i="5"/>
  <c r="E157" i="5"/>
  <c r="F157" i="5"/>
  <c r="I157" i="5"/>
  <c r="K157" i="5"/>
  <c r="L157" i="5"/>
  <c r="M157" i="5"/>
  <c r="N157" i="5"/>
  <c r="O157" i="5"/>
  <c r="AI157" i="5"/>
  <c r="BG157" i="5"/>
  <c r="BH157" i="5"/>
  <c r="BK157" i="5"/>
  <c r="E158" i="5"/>
  <c r="F158" i="5"/>
  <c r="I158" i="5"/>
  <c r="K158" i="5"/>
  <c r="L158" i="5"/>
  <c r="M158" i="5"/>
  <c r="N158" i="5"/>
  <c r="O158" i="5"/>
  <c r="AI158" i="5"/>
  <c r="BG158" i="5"/>
  <c r="BH158" i="5"/>
  <c r="BK158" i="5"/>
  <c r="E159" i="5"/>
  <c r="F159" i="5"/>
  <c r="I159" i="5"/>
  <c r="K159" i="5"/>
  <c r="L159" i="5"/>
  <c r="M159" i="5"/>
  <c r="N159" i="5"/>
  <c r="O159" i="5"/>
  <c r="AI159" i="5"/>
  <c r="BG159" i="5"/>
  <c r="BH159" i="5"/>
  <c r="BK159" i="5"/>
  <c r="E160" i="5"/>
  <c r="F160" i="5"/>
  <c r="I160" i="5"/>
  <c r="K160" i="5"/>
  <c r="L160" i="5"/>
  <c r="M160" i="5"/>
  <c r="N160" i="5"/>
  <c r="O160" i="5"/>
  <c r="AI160" i="5"/>
  <c r="BG160" i="5"/>
  <c r="BH160" i="5"/>
  <c r="BK160" i="5"/>
  <c r="E161" i="5"/>
  <c r="F161" i="5"/>
  <c r="I161" i="5"/>
  <c r="K161" i="5"/>
  <c r="L161" i="5"/>
  <c r="M161" i="5"/>
  <c r="N161" i="5"/>
  <c r="O161" i="5"/>
  <c r="AI161" i="5"/>
  <c r="BG161" i="5"/>
  <c r="BH161" i="5"/>
  <c r="BK161" i="5"/>
  <c r="E162" i="5"/>
  <c r="F162" i="5"/>
  <c r="I162" i="5"/>
  <c r="K162" i="5"/>
  <c r="L162" i="5"/>
  <c r="M162" i="5"/>
  <c r="N162" i="5"/>
  <c r="O162" i="5"/>
  <c r="AI162" i="5"/>
  <c r="BG162" i="5"/>
  <c r="BH162" i="5"/>
  <c r="BK162" i="5"/>
  <c r="E163" i="5"/>
  <c r="F163" i="5"/>
  <c r="I163" i="5"/>
  <c r="K163" i="5"/>
  <c r="L163" i="5"/>
  <c r="M163" i="5"/>
  <c r="N163" i="5"/>
  <c r="O163" i="5"/>
  <c r="AI163" i="5"/>
  <c r="BG163" i="5"/>
  <c r="BH163" i="5"/>
  <c r="BK163" i="5"/>
  <c r="E164" i="5"/>
  <c r="F164" i="5"/>
  <c r="I164" i="5"/>
  <c r="K164" i="5"/>
  <c r="L164" i="5"/>
  <c r="M164" i="5"/>
  <c r="N164" i="5"/>
  <c r="O164" i="5"/>
  <c r="AI164" i="5"/>
  <c r="BG164" i="5"/>
  <c r="BH164" i="5"/>
  <c r="BK164" i="5"/>
  <c r="E165" i="5"/>
  <c r="F165" i="5"/>
  <c r="I165" i="5"/>
  <c r="K165" i="5"/>
  <c r="L165" i="5"/>
  <c r="M165" i="5"/>
  <c r="N165" i="5"/>
  <c r="O165" i="5"/>
  <c r="AI165" i="5"/>
  <c r="BG165" i="5"/>
  <c r="BH165" i="5"/>
  <c r="BK165" i="5"/>
  <c r="E166" i="5"/>
  <c r="F166" i="5"/>
  <c r="I166" i="5"/>
  <c r="K166" i="5"/>
  <c r="L166" i="5"/>
  <c r="M166" i="5"/>
  <c r="N166" i="5"/>
  <c r="O166" i="5"/>
  <c r="AI166" i="5"/>
  <c r="BG166" i="5"/>
  <c r="BH166" i="5"/>
  <c r="BK166" i="5"/>
  <c r="E167" i="5"/>
  <c r="F167" i="5"/>
  <c r="I167" i="5"/>
  <c r="K167" i="5"/>
  <c r="L167" i="5"/>
  <c r="M167" i="5"/>
  <c r="N167" i="5"/>
  <c r="O167" i="5"/>
  <c r="AI167" i="5"/>
  <c r="BG167" i="5"/>
  <c r="BH167" i="5"/>
  <c r="BK167" i="5"/>
  <c r="E168" i="5"/>
  <c r="F168" i="5"/>
  <c r="I168" i="5"/>
  <c r="K168" i="5"/>
  <c r="L168" i="5"/>
  <c r="M168" i="5"/>
  <c r="N168" i="5"/>
  <c r="O168" i="5"/>
  <c r="AI168" i="5"/>
  <c r="BG168" i="5"/>
  <c r="BH168" i="5"/>
  <c r="BK168" i="5"/>
  <c r="E169" i="5"/>
  <c r="F169" i="5"/>
  <c r="I169" i="5"/>
  <c r="K169" i="5"/>
  <c r="L169" i="5"/>
  <c r="M169" i="5"/>
  <c r="N169" i="5"/>
  <c r="O169" i="5"/>
  <c r="AI169" i="5"/>
  <c r="BG169" i="5"/>
  <c r="BH169" i="5"/>
  <c r="BK169" i="5"/>
  <c r="E170" i="5"/>
  <c r="F170" i="5"/>
  <c r="I170" i="5"/>
  <c r="K170" i="5"/>
  <c r="L170" i="5"/>
  <c r="M170" i="5"/>
  <c r="N170" i="5"/>
  <c r="O170" i="5"/>
  <c r="AI170" i="5"/>
  <c r="BG170" i="5"/>
  <c r="BH170" i="5"/>
  <c r="BK170" i="5"/>
  <c r="E171" i="5"/>
  <c r="F171" i="5"/>
  <c r="I171" i="5"/>
  <c r="K171" i="5"/>
  <c r="L171" i="5"/>
  <c r="M171" i="5"/>
  <c r="N171" i="5"/>
  <c r="O171" i="5"/>
  <c r="AI171" i="5"/>
  <c r="BG171" i="5"/>
  <c r="BH171" i="5"/>
  <c r="BK171" i="5"/>
  <c r="E172" i="5"/>
  <c r="F172" i="5"/>
  <c r="I172" i="5"/>
  <c r="L172" i="5"/>
  <c r="M172" i="5"/>
  <c r="N172" i="5"/>
  <c r="O172" i="5"/>
  <c r="AI172" i="5"/>
  <c r="BG172" i="5"/>
  <c r="BH172" i="5"/>
  <c r="BK172" i="5"/>
  <c r="D174" i="5"/>
  <c r="E174" i="5"/>
  <c r="F174" i="5"/>
  <c r="H174" i="5"/>
  <c r="I174" i="5"/>
  <c r="K174" i="5"/>
  <c r="L174" i="5"/>
  <c r="M174" i="5"/>
  <c r="O174" i="5"/>
  <c r="AI174" i="5"/>
  <c r="D175" i="5"/>
  <c r="E175" i="5"/>
  <c r="F175" i="5"/>
  <c r="H175" i="5"/>
  <c r="I175" i="5"/>
  <c r="K175" i="5"/>
  <c r="L175" i="5"/>
  <c r="M175" i="5"/>
  <c r="O175" i="5"/>
  <c r="AI175" i="5"/>
  <c r="D176" i="5"/>
  <c r="E176" i="5"/>
  <c r="F176" i="5"/>
  <c r="H176" i="5"/>
  <c r="I176" i="5"/>
  <c r="K176" i="5"/>
  <c r="L176" i="5"/>
  <c r="M176" i="5"/>
  <c r="O176" i="5"/>
  <c r="AI176" i="5"/>
  <c r="D177" i="5"/>
  <c r="E177" i="5"/>
  <c r="F177" i="5"/>
  <c r="H177" i="5"/>
  <c r="I177" i="5"/>
  <c r="K177" i="5"/>
  <c r="L177" i="5"/>
  <c r="M177" i="5"/>
  <c r="O177" i="5"/>
  <c r="AI177" i="5"/>
  <c r="D178" i="5"/>
  <c r="E178" i="5"/>
  <c r="F178" i="5"/>
  <c r="H178" i="5"/>
  <c r="I178" i="5"/>
  <c r="K178" i="5"/>
  <c r="L178" i="5"/>
  <c r="M178" i="5"/>
  <c r="O178" i="5"/>
  <c r="AI178" i="5"/>
  <c r="D179" i="5"/>
  <c r="E179" i="5"/>
  <c r="F179" i="5"/>
  <c r="H179" i="5"/>
  <c r="I179" i="5"/>
  <c r="K179" i="5"/>
  <c r="L179" i="5"/>
  <c r="M179" i="5"/>
  <c r="O179" i="5"/>
  <c r="AI179" i="5"/>
  <c r="D180" i="5"/>
  <c r="E180" i="5"/>
  <c r="F180" i="5"/>
  <c r="H180" i="5"/>
  <c r="I180" i="5"/>
  <c r="K180" i="5"/>
  <c r="L180" i="5"/>
  <c r="M180" i="5"/>
  <c r="O180" i="5"/>
  <c r="AI180" i="5"/>
  <c r="D181" i="5"/>
  <c r="E181" i="5"/>
  <c r="F181" i="5"/>
  <c r="H181" i="5"/>
  <c r="I181" i="5"/>
  <c r="K181" i="5"/>
  <c r="L181" i="5"/>
  <c r="M181" i="5"/>
  <c r="O181" i="5"/>
  <c r="AI181" i="5"/>
  <c r="D182" i="5"/>
  <c r="E182" i="5"/>
  <c r="F182" i="5"/>
  <c r="H182" i="5"/>
  <c r="I182" i="5"/>
  <c r="K182" i="5"/>
  <c r="L182" i="5"/>
  <c r="M182" i="5"/>
  <c r="O182" i="5"/>
  <c r="AI182" i="5"/>
  <c r="D183" i="5"/>
  <c r="E183" i="5"/>
  <c r="F183" i="5"/>
  <c r="H183" i="5"/>
  <c r="I183" i="5"/>
  <c r="K183" i="5"/>
  <c r="L183" i="5"/>
  <c r="M183" i="5"/>
  <c r="O183" i="5"/>
  <c r="AI183" i="5"/>
  <c r="D184" i="5"/>
  <c r="E184" i="5"/>
  <c r="F184" i="5"/>
  <c r="H184" i="5"/>
  <c r="I184" i="5"/>
  <c r="K184" i="5"/>
  <c r="L184" i="5"/>
  <c r="M184" i="5"/>
  <c r="O184" i="5"/>
  <c r="AI184" i="5"/>
  <c r="D185" i="5"/>
  <c r="E185" i="5"/>
  <c r="F185" i="5"/>
  <c r="H185" i="5"/>
  <c r="I185" i="5"/>
  <c r="K185" i="5"/>
  <c r="L185" i="5"/>
  <c r="M185" i="5"/>
  <c r="O185" i="5"/>
  <c r="AI185" i="5"/>
  <c r="D186" i="5"/>
  <c r="E186" i="5"/>
  <c r="F186" i="5"/>
  <c r="H186" i="5"/>
  <c r="I186" i="5"/>
  <c r="K186" i="5"/>
  <c r="L186" i="5"/>
  <c r="M186" i="5"/>
  <c r="O186" i="5"/>
  <c r="AI186" i="5"/>
  <c r="D187" i="5"/>
  <c r="E187" i="5"/>
  <c r="F187" i="5"/>
  <c r="H187" i="5"/>
  <c r="I187" i="5"/>
  <c r="K187" i="5"/>
  <c r="L187" i="5"/>
  <c r="M187" i="5"/>
  <c r="O187" i="5"/>
  <c r="AI187" i="5"/>
  <c r="D188" i="5"/>
  <c r="E188" i="5"/>
  <c r="F188" i="5"/>
  <c r="H188" i="5"/>
  <c r="I188" i="5"/>
  <c r="K188" i="5"/>
  <c r="L188" i="5"/>
  <c r="M188" i="5"/>
  <c r="O188" i="5"/>
  <c r="AI188" i="5"/>
  <c r="D189" i="5"/>
  <c r="E189" i="5"/>
  <c r="F189" i="5"/>
  <c r="H189" i="5"/>
  <c r="I189" i="5"/>
  <c r="K189" i="5"/>
  <c r="L189" i="5"/>
  <c r="M189" i="5"/>
  <c r="O189" i="5"/>
  <c r="AI189" i="5"/>
  <c r="D190" i="5"/>
  <c r="E190" i="5"/>
  <c r="F190" i="5"/>
  <c r="H190" i="5"/>
  <c r="I190" i="5"/>
  <c r="K190" i="5"/>
  <c r="L190" i="5"/>
  <c r="M190" i="5"/>
  <c r="O190" i="5"/>
  <c r="AI190" i="5"/>
  <c r="D191" i="5"/>
  <c r="E191" i="5"/>
  <c r="F191" i="5"/>
  <c r="H191" i="5"/>
  <c r="I191" i="5"/>
  <c r="K191" i="5"/>
  <c r="L191" i="5"/>
  <c r="M191" i="5"/>
  <c r="O191" i="5"/>
  <c r="AI191" i="5"/>
  <c r="D192" i="5"/>
  <c r="E192" i="5"/>
  <c r="F192" i="5"/>
  <c r="H192" i="5"/>
  <c r="I192" i="5"/>
  <c r="K192" i="5"/>
  <c r="L192" i="5"/>
  <c r="M192" i="5"/>
  <c r="O192" i="5"/>
  <c r="AI192" i="5"/>
  <c r="D193" i="5"/>
  <c r="E193" i="5"/>
  <c r="F193" i="5"/>
  <c r="H193" i="5"/>
  <c r="I193" i="5"/>
  <c r="K193" i="5"/>
  <c r="L193" i="5"/>
  <c r="M193" i="5"/>
  <c r="O193" i="5"/>
  <c r="AI193" i="5"/>
  <c r="D194" i="5"/>
  <c r="E194" i="5"/>
  <c r="F194" i="5"/>
  <c r="H194" i="5"/>
  <c r="I194" i="5"/>
  <c r="K194" i="5"/>
  <c r="L194" i="5"/>
  <c r="M194" i="5"/>
  <c r="O194" i="5"/>
  <c r="AI194" i="5"/>
  <c r="D195" i="5"/>
  <c r="E195" i="5"/>
  <c r="F195" i="5"/>
  <c r="H195" i="5"/>
  <c r="I195" i="5"/>
  <c r="K195" i="5"/>
  <c r="L195" i="5"/>
  <c r="M195" i="5"/>
  <c r="O195" i="5"/>
  <c r="AI195" i="5"/>
  <c r="D196" i="5"/>
  <c r="E196" i="5"/>
  <c r="F196" i="5"/>
  <c r="H196" i="5"/>
  <c r="I196" i="5"/>
  <c r="K196" i="5"/>
  <c r="L196" i="5"/>
  <c r="M196" i="5"/>
  <c r="O196" i="5"/>
  <c r="AI196" i="5"/>
  <c r="D197" i="5"/>
  <c r="E197" i="5"/>
  <c r="F197" i="5"/>
  <c r="H197" i="5"/>
  <c r="I197" i="5"/>
  <c r="K197" i="5"/>
  <c r="L197" i="5"/>
  <c r="M197" i="5"/>
  <c r="O197" i="5"/>
  <c r="AI197" i="5"/>
  <c r="D198" i="5"/>
  <c r="E198" i="5"/>
  <c r="F198" i="5"/>
  <c r="H198" i="5"/>
  <c r="I198" i="5"/>
  <c r="K198" i="5"/>
  <c r="L198" i="5"/>
  <c r="M198" i="5"/>
  <c r="O198" i="5"/>
  <c r="AI198" i="5"/>
  <c r="D199" i="5"/>
  <c r="E199" i="5"/>
  <c r="F199" i="5"/>
  <c r="H199" i="5"/>
  <c r="I199" i="5"/>
  <c r="K199" i="5"/>
  <c r="L199" i="5"/>
  <c r="M199" i="5"/>
  <c r="O199" i="5"/>
  <c r="AI199" i="5"/>
  <c r="D200" i="5"/>
  <c r="E200" i="5"/>
  <c r="F200" i="5"/>
  <c r="H200" i="5"/>
  <c r="I200" i="5"/>
  <c r="K200" i="5"/>
  <c r="L200" i="5"/>
  <c r="M200" i="5"/>
  <c r="O200" i="5"/>
  <c r="AI200" i="5"/>
  <c r="D201" i="5"/>
  <c r="E201" i="5"/>
  <c r="F201" i="5"/>
  <c r="H201" i="5"/>
  <c r="I201" i="5"/>
  <c r="K201" i="5"/>
  <c r="L201" i="5"/>
  <c r="M201" i="5"/>
  <c r="O201" i="5"/>
  <c r="AI201" i="5"/>
  <c r="D202" i="5"/>
  <c r="E202" i="5"/>
  <c r="F202" i="5"/>
  <c r="H202" i="5"/>
  <c r="I202" i="5"/>
  <c r="K202" i="5"/>
  <c r="L202" i="5"/>
  <c r="M202" i="5"/>
  <c r="O202" i="5"/>
  <c r="AI202" i="5"/>
  <c r="D203" i="5"/>
  <c r="E203" i="5"/>
  <c r="F203" i="5"/>
  <c r="H203" i="5"/>
  <c r="I203" i="5"/>
  <c r="K203" i="5"/>
  <c r="L203" i="5"/>
  <c r="M203" i="5"/>
  <c r="O203" i="5"/>
  <c r="AI203" i="5"/>
  <c r="D204" i="5"/>
  <c r="E204" i="5"/>
  <c r="F204" i="5"/>
  <c r="H204" i="5"/>
  <c r="I204" i="5"/>
  <c r="K204" i="5"/>
  <c r="L204" i="5"/>
  <c r="M204" i="5"/>
  <c r="O204" i="5"/>
  <c r="AI204" i="5"/>
  <c r="D205" i="5"/>
  <c r="E205" i="5"/>
  <c r="F205" i="5"/>
  <c r="H205" i="5"/>
  <c r="I205" i="5"/>
  <c r="K205" i="5"/>
  <c r="L205" i="5"/>
  <c r="M205" i="5"/>
  <c r="O205" i="5"/>
  <c r="AI205" i="5"/>
  <c r="D206" i="5"/>
  <c r="E206" i="5"/>
  <c r="F206" i="5"/>
  <c r="H206" i="5"/>
  <c r="I206" i="5"/>
  <c r="K206" i="5"/>
  <c r="L206" i="5"/>
  <c r="M206" i="5"/>
  <c r="O206" i="5"/>
  <c r="AI206" i="5"/>
  <c r="D207" i="5"/>
  <c r="E207" i="5"/>
  <c r="F207" i="5"/>
  <c r="H207" i="5"/>
  <c r="I207" i="5"/>
  <c r="K207" i="5"/>
  <c r="L207" i="5"/>
  <c r="M207" i="5"/>
  <c r="O207" i="5"/>
  <c r="AI207" i="5"/>
  <c r="D208" i="5"/>
  <c r="E208" i="5"/>
  <c r="F208" i="5"/>
  <c r="H208" i="5"/>
  <c r="I208" i="5"/>
  <c r="K208" i="5"/>
  <c r="L208" i="5"/>
  <c r="M208" i="5"/>
  <c r="O208" i="5"/>
  <c r="AI208" i="5"/>
  <c r="D209" i="5"/>
  <c r="E209" i="5"/>
  <c r="F209" i="5"/>
  <c r="H209" i="5"/>
  <c r="I209" i="5"/>
  <c r="K209" i="5"/>
  <c r="L209" i="5"/>
  <c r="M209" i="5"/>
  <c r="O209" i="5"/>
  <c r="AI209" i="5"/>
  <c r="D210" i="5"/>
  <c r="E210" i="5"/>
  <c r="F210" i="5"/>
  <c r="H210" i="5"/>
  <c r="I210" i="5"/>
  <c r="K210" i="5"/>
  <c r="L210" i="5"/>
  <c r="M210" i="5"/>
  <c r="O210" i="5"/>
  <c r="AI210" i="5"/>
  <c r="D211" i="5"/>
  <c r="E211" i="5"/>
  <c r="F211" i="5"/>
  <c r="H211" i="5"/>
  <c r="I211" i="5"/>
  <c r="K211" i="5"/>
  <c r="L211" i="5"/>
  <c r="M211" i="5"/>
  <c r="O211" i="5"/>
  <c r="AI211" i="5"/>
  <c r="D212" i="5"/>
  <c r="E212" i="5"/>
  <c r="F212" i="5"/>
  <c r="H212" i="5"/>
  <c r="I212" i="5"/>
  <c r="K212" i="5"/>
  <c r="L212" i="5"/>
  <c r="M212" i="5"/>
  <c r="O212" i="5"/>
  <c r="AI212" i="5"/>
  <c r="D213" i="5"/>
  <c r="E213" i="5"/>
  <c r="F213" i="5"/>
  <c r="H213" i="5"/>
  <c r="I213" i="5"/>
  <c r="K213" i="5"/>
  <c r="L213" i="5"/>
  <c r="M213" i="5"/>
  <c r="O213" i="5"/>
  <c r="AI213" i="5"/>
  <c r="D214" i="5"/>
  <c r="E214" i="5"/>
  <c r="F214" i="5"/>
  <c r="H214" i="5"/>
  <c r="I214" i="5"/>
  <c r="K214" i="5"/>
  <c r="L214" i="5"/>
  <c r="M214" i="5"/>
  <c r="O214" i="5"/>
  <c r="AI214" i="5"/>
  <c r="D215" i="5"/>
  <c r="E215" i="5"/>
  <c r="F215" i="5"/>
  <c r="H215" i="5"/>
  <c r="I215" i="5"/>
  <c r="K215" i="5"/>
  <c r="L215" i="5"/>
  <c r="M215" i="5"/>
  <c r="O215" i="5"/>
  <c r="AI215" i="5"/>
  <c r="D216" i="5"/>
  <c r="E216" i="5"/>
  <c r="F216" i="5"/>
  <c r="H216" i="5"/>
  <c r="I216" i="5"/>
  <c r="K216" i="5"/>
  <c r="L216" i="5"/>
  <c r="M216" i="5"/>
  <c r="O216" i="5"/>
  <c r="AI216" i="5"/>
  <c r="D217" i="5"/>
  <c r="E217" i="5"/>
  <c r="F217" i="5"/>
  <c r="H217" i="5"/>
  <c r="I217" i="5"/>
  <c r="K217" i="5"/>
  <c r="L217" i="5"/>
  <c r="M217" i="5"/>
  <c r="O217" i="5"/>
  <c r="AI217" i="5"/>
  <c r="D218" i="5"/>
  <c r="E218" i="5"/>
  <c r="F218" i="5"/>
  <c r="H218" i="5"/>
  <c r="I218" i="5"/>
  <c r="K218" i="5"/>
  <c r="L218" i="5"/>
  <c r="M218" i="5"/>
  <c r="O218" i="5"/>
  <c r="AI218" i="5"/>
  <c r="D219" i="5"/>
  <c r="E219" i="5"/>
  <c r="F219" i="5"/>
  <c r="H219" i="5"/>
  <c r="I219" i="5"/>
  <c r="K219" i="5"/>
  <c r="L219" i="5"/>
  <c r="M219" i="5"/>
  <c r="O219" i="5"/>
  <c r="AI219" i="5"/>
  <c r="D220" i="5"/>
  <c r="E220" i="5"/>
  <c r="F220" i="5"/>
  <c r="H220" i="5"/>
  <c r="I220" i="5"/>
  <c r="K220" i="5"/>
  <c r="L220" i="5"/>
  <c r="M220" i="5"/>
  <c r="O220" i="5"/>
  <c r="AI220" i="5"/>
  <c r="D221" i="5"/>
  <c r="E221" i="5"/>
  <c r="F221" i="5"/>
  <c r="H221" i="5"/>
  <c r="I221" i="5"/>
  <c r="K221" i="5"/>
  <c r="L221" i="5"/>
  <c r="M221" i="5"/>
  <c r="O221" i="5"/>
  <c r="AI221" i="5"/>
  <c r="D222" i="5"/>
  <c r="E222" i="5"/>
  <c r="F222" i="5"/>
  <c r="H222" i="5"/>
  <c r="I222" i="5"/>
  <c r="K222" i="5"/>
  <c r="L222" i="5"/>
  <c r="M222" i="5"/>
  <c r="O222" i="5"/>
  <c r="AI222" i="5"/>
  <c r="D223" i="5"/>
  <c r="E223" i="5"/>
  <c r="F223" i="5"/>
  <c r="H223" i="5"/>
  <c r="I223" i="5"/>
  <c r="K223" i="5"/>
  <c r="L223" i="5"/>
  <c r="M223" i="5"/>
  <c r="O223" i="5"/>
  <c r="AI223" i="5"/>
  <c r="D224" i="5"/>
  <c r="E224" i="5"/>
  <c r="F224" i="5"/>
  <c r="H224" i="5"/>
  <c r="I224" i="5"/>
  <c r="K224" i="5"/>
  <c r="L224" i="5"/>
  <c r="M224" i="5"/>
  <c r="O224" i="5"/>
  <c r="AI224" i="5"/>
  <c r="D225" i="5"/>
  <c r="E225" i="5"/>
  <c r="F225" i="5"/>
  <c r="H225" i="5"/>
  <c r="I225" i="5"/>
  <c r="K225" i="5"/>
  <c r="L225" i="5"/>
  <c r="M225" i="5"/>
  <c r="O225" i="5"/>
  <c r="AI225" i="5"/>
  <c r="D226" i="5"/>
  <c r="E226" i="5"/>
  <c r="F226" i="5"/>
  <c r="H226" i="5"/>
  <c r="I226" i="5"/>
  <c r="K226" i="5"/>
  <c r="L226" i="5"/>
  <c r="M226" i="5"/>
  <c r="O226" i="5"/>
  <c r="AI226" i="5"/>
  <c r="D227" i="5"/>
  <c r="E227" i="5"/>
  <c r="F227" i="5"/>
  <c r="H227" i="5"/>
  <c r="I227" i="5"/>
  <c r="K227" i="5"/>
  <c r="L227" i="5"/>
  <c r="M227" i="5"/>
  <c r="O227" i="5"/>
  <c r="AI227" i="5"/>
  <c r="D228" i="5"/>
  <c r="E228" i="5"/>
  <c r="F228" i="5"/>
  <c r="H228" i="5"/>
  <c r="I228" i="5"/>
  <c r="K228" i="5"/>
  <c r="L228" i="5"/>
  <c r="M228" i="5"/>
  <c r="O228" i="5"/>
  <c r="AI228" i="5"/>
  <c r="D229" i="5"/>
  <c r="E229" i="5"/>
  <c r="F229" i="5"/>
  <c r="H229" i="5"/>
  <c r="I229" i="5"/>
  <c r="K229" i="5"/>
  <c r="L229" i="5"/>
  <c r="M229" i="5"/>
  <c r="O229" i="5"/>
  <c r="AI229" i="5"/>
  <c r="D230" i="5"/>
  <c r="E230" i="5"/>
  <c r="F230" i="5"/>
  <c r="H230" i="5"/>
  <c r="I230" i="5"/>
  <c r="K230" i="5"/>
  <c r="L230" i="5"/>
  <c r="M230" i="5"/>
  <c r="O230" i="5"/>
  <c r="AI230" i="5"/>
  <c r="D231" i="5"/>
  <c r="E231" i="5"/>
  <c r="F231" i="5"/>
  <c r="H231" i="5"/>
  <c r="I231" i="5"/>
  <c r="K231" i="5"/>
  <c r="L231" i="5"/>
  <c r="M231" i="5"/>
  <c r="O231" i="5"/>
  <c r="AI231" i="5"/>
  <c r="D232" i="5"/>
  <c r="E232" i="5"/>
  <c r="F232" i="5"/>
  <c r="H232" i="5"/>
  <c r="I232" i="5"/>
  <c r="K232" i="5"/>
  <c r="L232" i="5"/>
  <c r="M232" i="5"/>
  <c r="O232" i="5"/>
  <c r="AI232" i="5"/>
  <c r="D233" i="5"/>
  <c r="E233" i="5"/>
  <c r="F233" i="5"/>
  <c r="H233" i="5"/>
  <c r="I233" i="5"/>
  <c r="K233" i="5"/>
  <c r="L233" i="5"/>
  <c r="M233" i="5"/>
  <c r="O233" i="5"/>
  <c r="AI233" i="5"/>
  <c r="D234" i="5"/>
  <c r="E234" i="5"/>
  <c r="F234" i="5"/>
  <c r="H234" i="5"/>
  <c r="I234" i="5"/>
  <c r="K234" i="5"/>
  <c r="L234" i="5"/>
  <c r="M234" i="5"/>
  <c r="O234" i="5"/>
  <c r="AI234" i="5"/>
  <c r="D235" i="5"/>
  <c r="E235" i="5"/>
  <c r="F235" i="5"/>
  <c r="H235" i="5"/>
  <c r="I235" i="5"/>
  <c r="K235" i="5"/>
  <c r="L235" i="5"/>
  <c r="M235" i="5"/>
  <c r="O235" i="5"/>
  <c r="AI235" i="5"/>
  <c r="D236" i="5"/>
  <c r="E236" i="5"/>
  <c r="F236" i="5"/>
  <c r="H236" i="5"/>
  <c r="I236" i="5"/>
  <c r="K236" i="5"/>
  <c r="L236" i="5"/>
  <c r="M236" i="5"/>
  <c r="O236" i="5"/>
  <c r="AI236" i="5"/>
  <c r="D237" i="5"/>
  <c r="E237" i="5"/>
  <c r="F237" i="5"/>
  <c r="H237" i="5"/>
  <c r="I237" i="5"/>
  <c r="K237" i="5"/>
  <c r="L237" i="5"/>
  <c r="M237" i="5"/>
  <c r="O237" i="5"/>
  <c r="AI237" i="5"/>
  <c r="D238" i="5"/>
  <c r="E238" i="5"/>
  <c r="F238" i="5"/>
  <c r="H238" i="5"/>
  <c r="I238" i="5"/>
  <c r="K238" i="5"/>
  <c r="L238" i="5"/>
  <c r="M238" i="5"/>
  <c r="O238" i="5"/>
  <c r="AI238" i="5"/>
  <c r="D239" i="5"/>
  <c r="E239" i="5"/>
  <c r="F239" i="5"/>
  <c r="H239" i="5"/>
  <c r="I239" i="5"/>
  <c r="K239" i="5"/>
  <c r="L239" i="5"/>
  <c r="M239" i="5"/>
  <c r="O239" i="5"/>
  <c r="AI239" i="5"/>
  <c r="D240" i="5"/>
  <c r="E240" i="5"/>
  <c r="F240" i="5"/>
  <c r="H240" i="5"/>
  <c r="I240" i="5"/>
  <c r="K240" i="5"/>
  <c r="L240" i="5"/>
  <c r="M240" i="5"/>
  <c r="O240" i="5"/>
  <c r="AI240" i="5"/>
  <c r="D241" i="5"/>
  <c r="E241" i="5"/>
  <c r="F241" i="5"/>
  <c r="H241" i="5"/>
  <c r="I241" i="5"/>
  <c r="K241" i="5"/>
  <c r="L241" i="5"/>
  <c r="M241" i="5"/>
  <c r="O241" i="5"/>
  <c r="AI241" i="5"/>
  <c r="D242" i="5"/>
  <c r="E242" i="5"/>
  <c r="F242" i="5"/>
  <c r="H242" i="5"/>
  <c r="I242" i="5"/>
  <c r="K242" i="5"/>
  <c r="L242" i="5"/>
  <c r="M242" i="5"/>
  <c r="O242" i="5"/>
  <c r="AI242" i="5"/>
  <c r="D243" i="5"/>
  <c r="E243" i="5"/>
  <c r="F243" i="5"/>
  <c r="H243" i="5"/>
  <c r="I243" i="5"/>
  <c r="K243" i="5"/>
  <c r="L243" i="5"/>
  <c r="M243" i="5"/>
  <c r="O243" i="5"/>
  <c r="AI243" i="5"/>
  <c r="D244" i="5"/>
  <c r="E244" i="5"/>
  <c r="F244" i="5"/>
  <c r="H244" i="5"/>
  <c r="I244" i="5"/>
  <c r="K244" i="5"/>
  <c r="L244" i="5"/>
  <c r="M244" i="5"/>
  <c r="O244" i="5"/>
  <c r="AI244" i="5"/>
  <c r="D245" i="5"/>
  <c r="E245" i="5"/>
  <c r="F245" i="5"/>
  <c r="H245" i="5"/>
  <c r="I245" i="5"/>
  <c r="K245" i="5"/>
  <c r="L245" i="5"/>
  <c r="M245" i="5"/>
  <c r="O245" i="5"/>
  <c r="AI245" i="5"/>
  <c r="D246" i="5"/>
  <c r="E246" i="5"/>
  <c r="F246" i="5"/>
  <c r="H246" i="5"/>
  <c r="I246" i="5"/>
  <c r="K246" i="5"/>
  <c r="L246" i="5"/>
  <c r="M246" i="5"/>
  <c r="O246" i="5"/>
  <c r="AI246" i="5"/>
  <c r="D247" i="5"/>
  <c r="E247" i="5"/>
  <c r="F247" i="5"/>
  <c r="H247" i="5"/>
  <c r="I247" i="5"/>
  <c r="K247" i="5"/>
  <c r="L247" i="5"/>
  <c r="M247" i="5"/>
  <c r="O247" i="5"/>
  <c r="AI247" i="5"/>
  <c r="D248" i="5"/>
  <c r="E248" i="5"/>
  <c r="F248" i="5"/>
  <c r="H248" i="5"/>
  <c r="I248" i="5"/>
  <c r="K248" i="5"/>
  <c r="L248" i="5"/>
  <c r="M248" i="5"/>
  <c r="O248" i="5"/>
  <c r="AI248" i="5"/>
  <c r="D249" i="5"/>
  <c r="E249" i="5"/>
  <c r="F249" i="5"/>
  <c r="H249" i="5"/>
  <c r="I249" i="5"/>
  <c r="K249" i="5"/>
  <c r="L249" i="5"/>
  <c r="M249" i="5"/>
  <c r="O249" i="5"/>
  <c r="AI249" i="5"/>
  <c r="D250" i="5"/>
  <c r="E250" i="5"/>
  <c r="F250" i="5"/>
  <c r="H250" i="5"/>
  <c r="I250" i="5"/>
  <c r="K250" i="5"/>
  <c r="L250" i="5"/>
  <c r="M250" i="5"/>
  <c r="O250" i="5"/>
  <c r="AI250" i="5"/>
  <c r="D251" i="5"/>
  <c r="E251" i="5"/>
  <c r="F251" i="5"/>
  <c r="H251" i="5"/>
  <c r="I251" i="5"/>
  <c r="K251" i="5"/>
  <c r="L251" i="5"/>
  <c r="M251" i="5"/>
  <c r="O251" i="5"/>
  <c r="AI251" i="5"/>
  <c r="D252" i="5"/>
  <c r="E252" i="5"/>
  <c r="F252" i="5"/>
  <c r="H252" i="5"/>
  <c r="I252" i="5"/>
  <c r="K252" i="5"/>
  <c r="L252" i="5"/>
  <c r="M252" i="5"/>
  <c r="O252" i="5"/>
  <c r="AI252" i="5"/>
  <c r="D253" i="5"/>
  <c r="E253" i="5"/>
  <c r="F253" i="5"/>
  <c r="H253" i="5"/>
  <c r="I253" i="5"/>
  <c r="K253" i="5"/>
  <c r="L253" i="5"/>
  <c r="M253" i="5"/>
  <c r="O253" i="5"/>
  <c r="AI253" i="5"/>
  <c r="D254" i="5"/>
  <c r="E254" i="5"/>
  <c r="F254" i="5"/>
  <c r="H254" i="5"/>
  <c r="I254" i="5"/>
  <c r="K254" i="5"/>
  <c r="L254" i="5"/>
  <c r="M254" i="5"/>
  <c r="O254" i="5"/>
  <c r="AI254" i="5"/>
  <c r="D255" i="5"/>
  <c r="E255" i="5"/>
  <c r="F255" i="5"/>
  <c r="H255" i="5"/>
  <c r="I255" i="5"/>
  <c r="K255" i="5"/>
  <c r="L255" i="5"/>
  <c r="M255" i="5"/>
  <c r="O255" i="5"/>
  <c r="AI255" i="5"/>
  <c r="D256" i="5"/>
  <c r="E256" i="5"/>
  <c r="F256" i="5"/>
  <c r="H256" i="5"/>
  <c r="I256" i="5"/>
  <c r="K256" i="5"/>
  <c r="L256" i="5"/>
  <c r="M256" i="5"/>
  <c r="O256" i="5"/>
  <c r="AI256" i="5"/>
  <c r="D257" i="5"/>
  <c r="E257" i="5"/>
  <c r="F257" i="5"/>
  <c r="H257" i="5"/>
  <c r="I257" i="5"/>
  <c r="K257" i="5"/>
  <c r="L257" i="5"/>
  <c r="M257" i="5"/>
  <c r="O257" i="5"/>
  <c r="AI257" i="5"/>
  <c r="D258" i="5"/>
  <c r="E258" i="5"/>
  <c r="F258" i="5"/>
  <c r="H258" i="5"/>
  <c r="I258" i="5"/>
  <c r="K258" i="5"/>
  <c r="L258" i="5"/>
  <c r="M258" i="5"/>
  <c r="O258" i="5"/>
  <c r="AI258" i="5"/>
  <c r="D259" i="5"/>
  <c r="E259" i="5"/>
  <c r="F259" i="5"/>
  <c r="H259" i="5"/>
  <c r="I259" i="5"/>
  <c r="K259" i="5"/>
  <c r="L259" i="5"/>
  <c r="M259" i="5"/>
  <c r="O259" i="5"/>
  <c r="AI259" i="5"/>
  <c r="D260" i="5"/>
  <c r="E260" i="5"/>
  <c r="F260" i="5"/>
  <c r="H260" i="5"/>
  <c r="I260" i="5"/>
  <c r="K260" i="5"/>
  <c r="L260" i="5"/>
  <c r="M260" i="5"/>
  <c r="O260" i="5"/>
  <c r="AI260" i="5"/>
  <c r="D261" i="5"/>
  <c r="E261" i="5"/>
  <c r="F261" i="5"/>
  <c r="H261" i="5"/>
  <c r="I261" i="5"/>
  <c r="K261" i="5"/>
  <c r="L261" i="5"/>
  <c r="M261" i="5"/>
  <c r="O261" i="5"/>
  <c r="AI261" i="5"/>
  <c r="D262" i="5"/>
  <c r="E262" i="5"/>
  <c r="F262" i="5"/>
  <c r="H262" i="5"/>
  <c r="I262" i="5"/>
  <c r="K262" i="5"/>
  <c r="L262" i="5"/>
  <c r="M262" i="5"/>
  <c r="O262" i="5"/>
  <c r="AI262" i="5"/>
  <c r="D263" i="5"/>
  <c r="E263" i="5"/>
  <c r="F263" i="5"/>
  <c r="H263" i="5"/>
  <c r="I263" i="5"/>
  <c r="K263" i="5"/>
  <c r="L263" i="5"/>
  <c r="M263" i="5"/>
  <c r="O263" i="5"/>
  <c r="AI263" i="5"/>
  <c r="D264" i="5"/>
  <c r="E264" i="5"/>
  <c r="F264" i="5"/>
  <c r="H264" i="5"/>
  <c r="I264" i="5"/>
  <c r="K264" i="5"/>
  <c r="L264" i="5"/>
  <c r="M264" i="5"/>
  <c r="O264" i="5"/>
  <c r="AI264" i="5"/>
  <c r="D265" i="5"/>
  <c r="E265" i="5"/>
  <c r="F265" i="5"/>
  <c r="H265" i="5"/>
  <c r="I265" i="5"/>
  <c r="K265" i="5"/>
  <c r="L265" i="5"/>
  <c r="M265" i="5"/>
  <c r="O265" i="5"/>
  <c r="AI265" i="5"/>
  <c r="D267" i="5"/>
  <c r="E267" i="5"/>
  <c r="F267" i="5"/>
  <c r="H267" i="5"/>
  <c r="I267" i="5"/>
  <c r="K267" i="5"/>
  <c r="L267" i="5"/>
  <c r="M267" i="5"/>
  <c r="O267" i="5"/>
  <c r="AI267" i="5"/>
  <c r="D268" i="5"/>
  <c r="E268" i="5"/>
  <c r="F268" i="5"/>
  <c r="H268" i="5"/>
  <c r="I268" i="5"/>
  <c r="K268" i="5"/>
  <c r="L268" i="5"/>
  <c r="M268" i="5"/>
  <c r="O268" i="5"/>
  <c r="AI268" i="5"/>
  <c r="D269" i="5"/>
  <c r="E269" i="5"/>
  <c r="F269" i="5"/>
  <c r="H269" i="5"/>
  <c r="I269" i="5"/>
  <c r="K269" i="5"/>
  <c r="L269" i="5"/>
  <c r="M269" i="5"/>
  <c r="O269" i="5"/>
  <c r="AI269" i="5"/>
  <c r="D270" i="5"/>
  <c r="E270" i="5"/>
  <c r="F270" i="5"/>
  <c r="H270" i="5"/>
  <c r="I270" i="5"/>
  <c r="K270" i="5"/>
  <c r="L270" i="5"/>
  <c r="M270" i="5"/>
  <c r="O270" i="5"/>
  <c r="AI270" i="5"/>
  <c r="D271" i="5"/>
  <c r="E271" i="5"/>
  <c r="F271" i="5"/>
  <c r="H271" i="5"/>
  <c r="I271" i="5"/>
  <c r="K271" i="5"/>
  <c r="L271" i="5"/>
  <c r="M271" i="5"/>
  <c r="O271" i="5"/>
  <c r="AI271" i="5"/>
  <c r="D272" i="5"/>
  <c r="E272" i="5"/>
  <c r="F272" i="5"/>
  <c r="H272" i="5"/>
  <c r="I272" i="5"/>
  <c r="K272" i="5"/>
  <c r="L272" i="5"/>
  <c r="M272" i="5"/>
  <c r="O272" i="5"/>
  <c r="AI272" i="5"/>
  <c r="D273" i="5"/>
  <c r="E273" i="5"/>
  <c r="F273" i="5"/>
  <c r="H273" i="5"/>
  <c r="I273" i="5"/>
  <c r="K273" i="5"/>
  <c r="L273" i="5"/>
  <c r="M273" i="5"/>
  <c r="O273" i="5"/>
  <c r="AI273" i="5"/>
  <c r="D274" i="5"/>
  <c r="E274" i="5"/>
  <c r="F274" i="5"/>
  <c r="H274" i="5"/>
  <c r="I274" i="5"/>
  <c r="K274" i="5"/>
  <c r="L274" i="5"/>
  <c r="M274" i="5"/>
  <c r="O274" i="5"/>
  <c r="AI274" i="5"/>
  <c r="D275" i="5"/>
  <c r="E275" i="5"/>
  <c r="F275" i="5"/>
  <c r="H275" i="5"/>
  <c r="I275" i="5"/>
  <c r="K275" i="5"/>
  <c r="L275" i="5"/>
  <c r="M275" i="5"/>
  <c r="O275" i="5"/>
  <c r="AI275" i="5"/>
  <c r="D276" i="5"/>
  <c r="E276" i="5"/>
  <c r="F276" i="5"/>
  <c r="H276" i="5"/>
  <c r="I276" i="5"/>
  <c r="K276" i="5"/>
  <c r="L276" i="5"/>
  <c r="M276" i="5"/>
  <c r="O276" i="5"/>
  <c r="AI276" i="5"/>
  <c r="D277" i="5"/>
  <c r="E277" i="5"/>
  <c r="F277" i="5"/>
  <c r="H277" i="5"/>
  <c r="I277" i="5"/>
  <c r="K277" i="5"/>
  <c r="L277" i="5"/>
  <c r="M277" i="5"/>
  <c r="O277" i="5"/>
  <c r="AI277" i="5"/>
  <c r="D278" i="5"/>
  <c r="E278" i="5"/>
  <c r="F278" i="5"/>
  <c r="H278" i="5"/>
  <c r="I278" i="5"/>
  <c r="K278" i="5"/>
  <c r="L278" i="5"/>
  <c r="M278" i="5"/>
  <c r="O278" i="5"/>
  <c r="AI278" i="5"/>
  <c r="D279" i="5"/>
  <c r="E279" i="5"/>
  <c r="F279" i="5"/>
  <c r="H279" i="5"/>
  <c r="I279" i="5"/>
  <c r="K279" i="5"/>
  <c r="L279" i="5"/>
  <c r="M279" i="5"/>
  <c r="O279" i="5"/>
  <c r="AI279" i="5"/>
  <c r="D280" i="5"/>
  <c r="E280" i="5"/>
  <c r="F280" i="5"/>
  <c r="H280" i="5"/>
  <c r="I280" i="5"/>
  <c r="K280" i="5"/>
  <c r="L280" i="5"/>
  <c r="M280" i="5"/>
  <c r="O280" i="5"/>
  <c r="AI280" i="5"/>
  <c r="D281" i="5"/>
  <c r="E281" i="5"/>
  <c r="F281" i="5"/>
  <c r="H281" i="5"/>
  <c r="I281" i="5"/>
  <c r="K281" i="5"/>
  <c r="L281" i="5"/>
  <c r="M281" i="5"/>
  <c r="O281" i="5"/>
  <c r="AI281" i="5"/>
  <c r="D282" i="5"/>
  <c r="E282" i="5"/>
  <c r="F282" i="5"/>
  <c r="H282" i="5"/>
  <c r="I282" i="5"/>
  <c r="K282" i="5"/>
  <c r="L282" i="5"/>
  <c r="M282" i="5"/>
  <c r="O282" i="5"/>
  <c r="AI282" i="5"/>
  <c r="D283" i="5"/>
  <c r="E283" i="5"/>
  <c r="F283" i="5"/>
  <c r="H283" i="5"/>
  <c r="I283" i="5"/>
  <c r="K283" i="5"/>
  <c r="L283" i="5"/>
  <c r="M283" i="5"/>
  <c r="O283" i="5"/>
  <c r="AI283" i="5"/>
  <c r="D284" i="5"/>
  <c r="E284" i="5"/>
  <c r="F284" i="5"/>
  <c r="H284" i="5"/>
  <c r="I284" i="5"/>
  <c r="K284" i="5"/>
  <c r="L284" i="5"/>
  <c r="M284" i="5"/>
  <c r="O284" i="5"/>
  <c r="AI284" i="5"/>
  <c r="D285" i="5"/>
  <c r="E285" i="5"/>
  <c r="F285" i="5"/>
  <c r="H285" i="5"/>
  <c r="I285" i="5"/>
  <c r="K285" i="5"/>
  <c r="L285" i="5"/>
  <c r="M285" i="5"/>
  <c r="O285" i="5"/>
  <c r="AI285" i="5"/>
  <c r="D286" i="5"/>
  <c r="E286" i="5"/>
  <c r="F286" i="5"/>
  <c r="H286" i="5"/>
  <c r="I286" i="5"/>
  <c r="K286" i="5"/>
  <c r="L286" i="5"/>
  <c r="M286" i="5"/>
  <c r="O286" i="5"/>
  <c r="AI286" i="5"/>
  <c r="D287" i="5"/>
  <c r="E287" i="5"/>
  <c r="F287" i="5"/>
  <c r="H287" i="5"/>
  <c r="I287" i="5"/>
  <c r="K287" i="5"/>
  <c r="L287" i="5"/>
  <c r="M287" i="5"/>
  <c r="O287" i="5"/>
  <c r="AI287" i="5"/>
  <c r="D288" i="5"/>
  <c r="E288" i="5"/>
  <c r="F288" i="5"/>
  <c r="H288" i="5"/>
  <c r="I288" i="5"/>
  <c r="K288" i="5"/>
  <c r="L288" i="5"/>
  <c r="M288" i="5"/>
  <c r="O288" i="5"/>
  <c r="AI288" i="5"/>
  <c r="D289" i="5"/>
  <c r="E289" i="5"/>
  <c r="F289" i="5"/>
  <c r="H289" i="5"/>
  <c r="I289" i="5"/>
  <c r="K289" i="5"/>
  <c r="L289" i="5"/>
  <c r="M289" i="5"/>
  <c r="O289" i="5"/>
  <c r="AI289" i="5"/>
  <c r="D290" i="5"/>
  <c r="E290" i="5"/>
  <c r="F290" i="5"/>
  <c r="H290" i="5"/>
  <c r="I290" i="5"/>
  <c r="K290" i="5"/>
  <c r="L290" i="5"/>
  <c r="M290" i="5"/>
  <c r="O290" i="5"/>
  <c r="AI290" i="5"/>
  <c r="D291" i="5"/>
  <c r="E291" i="5"/>
  <c r="F291" i="5"/>
  <c r="H291" i="5"/>
  <c r="I291" i="5"/>
  <c r="K291" i="5"/>
  <c r="L291" i="5"/>
  <c r="M291" i="5"/>
  <c r="O291" i="5"/>
  <c r="AI291" i="5"/>
  <c r="D292" i="5"/>
  <c r="E292" i="5"/>
  <c r="F292" i="5"/>
  <c r="H292" i="5"/>
  <c r="I292" i="5"/>
  <c r="K292" i="5"/>
  <c r="L292" i="5"/>
  <c r="M292" i="5"/>
  <c r="O292" i="5"/>
  <c r="AI292" i="5"/>
  <c r="D293" i="5"/>
  <c r="E293" i="5"/>
  <c r="F293" i="5"/>
  <c r="H293" i="5"/>
  <c r="I293" i="5"/>
  <c r="K293" i="5"/>
  <c r="L293" i="5"/>
  <c r="M293" i="5"/>
  <c r="O293" i="5"/>
  <c r="AI293" i="5"/>
  <c r="D294" i="5"/>
  <c r="E294" i="5"/>
  <c r="F294" i="5"/>
  <c r="H294" i="5"/>
  <c r="I294" i="5"/>
  <c r="K294" i="5"/>
  <c r="L294" i="5"/>
  <c r="M294" i="5"/>
  <c r="O294" i="5"/>
  <c r="AI294" i="5"/>
  <c r="D295" i="5"/>
  <c r="E295" i="5"/>
  <c r="F295" i="5"/>
  <c r="H295" i="5"/>
  <c r="I295" i="5"/>
  <c r="K295" i="5"/>
  <c r="L295" i="5"/>
  <c r="M295" i="5"/>
  <c r="O295" i="5"/>
  <c r="AI295" i="5"/>
  <c r="D296" i="5"/>
  <c r="E296" i="5"/>
  <c r="F296" i="5"/>
  <c r="H296" i="5"/>
  <c r="I296" i="5"/>
  <c r="K296" i="5"/>
  <c r="L296" i="5"/>
  <c r="M296" i="5"/>
  <c r="O296" i="5"/>
  <c r="AI296" i="5"/>
  <c r="D297" i="5"/>
  <c r="E297" i="5"/>
  <c r="F297" i="5"/>
  <c r="H297" i="5"/>
  <c r="I297" i="5"/>
  <c r="K297" i="5"/>
  <c r="L297" i="5"/>
  <c r="M297" i="5"/>
  <c r="O297" i="5"/>
  <c r="AI297" i="5"/>
  <c r="D298" i="5"/>
  <c r="E298" i="5"/>
  <c r="F298" i="5"/>
  <c r="H298" i="5"/>
  <c r="I298" i="5"/>
  <c r="K298" i="5"/>
  <c r="L298" i="5"/>
  <c r="M298" i="5"/>
  <c r="O298" i="5"/>
  <c r="AI298" i="5"/>
  <c r="D299" i="5"/>
  <c r="E299" i="5"/>
  <c r="F299" i="5"/>
  <c r="H299" i="5"/>
  <c r="I299" i="5"/>
  <c r="K299" i="5"/>
  <c r="L299" i="5"/>
  <c r="M299" i="5"/>
  <c r="O299" i="5"/>
  <c r="AI299" i="5"/>
  <c r="D300" i="5"/>
  <c r="E300" i="5"/>
  <c r="F300" i="5"/>
  <c r="H300" i="5"/>
  <c r="I300" i="5"/>
  <c r="K300" i="5"/>
  <c r="L300" i="5"/>
  <c r="M300" i="5"/>
  <c r="O300" i="5"/>
  <c r="AI300" i="5"/>
  <c r="D301" i="5"/>
  <c r="E301" i="5"/>
  <c r="F301" i="5"/>
  <c r="H301" i="5"/>
  <c r="I301" i="5"/>
  <c r="K301" i="5"/>
  <c r="L301" i="5"/>
  <c r="M301" i="5"/>
  <c r="O301" i="5"/>
  <c r="AI301" i="5"/>
  <c r="D302" i="5"/>
  <c r="E302" i="5"/>
  <c r="F302" i="5"/>
  <c r="H302" i="5"/>
  <c r="I302" i="5"/>
  <c r="K302" i="5"/>
  <c r="L302" i="5"/>
  <c r="M302" i="5"/>
  <c r="O302" i="5"/>
  <c r="AI302" i="5"/>
  <c r="D303" i="5"/>
  <c r="E303" i="5"/>
  <c r="F303" i="5"/>
  <c r="H303" i="5"/>
  <c r="I303" i="5"/>
  <c r="K303" i="5"/>
  <c r="L303" i="5"/>
  <c r="M303" i="5"/>
  <c r="O303" i="5"/>
  <c r="AI303" i="5"/>
  <c r="D304" i="5"/>
  <c r="E304" i="5"/>
  <c r="F304" i="5"/>
  <c r="H304" i="5"/>
  <c r="I304" i="5"/>
  <c r="K304" i="5"/>
  <c r="L304" i="5"/>
  <c r="M304" i="5"/>
  <c r="O304" i="5"/>
  <c r="AI304" i="5"/>
  <c r="D305" i="5"/>
  <c r="E305" i="5"/>
  <c r="F305" i="5"/>
  <c r="H305" i="5"/>
  <c r="I305" i="5"/>
  <c r="K305" i="5"/>
  <c r="L305" i="5"/>
  <c r="M305" i="5"/>
  <c r="O305" i="5"/>
  <c r="AI305" i="5"/>
  <c r="D306" i="5"/>
  <c r="E306" i="5"/>
  <c r="F306" i="5"/>
  <c r="H306" i="5"/>
  <c r="I306" i="5"/>
  <c r="K306" i="5"/>
  <c r="L306" i="5"/>
  <c r="M306" i="5"/>
  <c r="O306" i="5"/>
  <c r="AI306" i="5"/>
  <c r="D307" i="5"/>
  <c r="E307" i="5"/>
  <c r="F307" i="5"/>
  <c r="H307" i="5"/>
  <c r="I307" i="5"/>
  <c r="K307" i="5"/>
  <c r="L307" i="5"/>
  <c r="M307" i="5"/>
  <c r="O307" i="5"/>
  <c r="AI307" i="5"/>
  <c r="D308" i="5"/>
  <c r="E308" i="5"/>
  <c r="F308" i="5"/>
  <c r="H308" i="5"/>
  <c r="I308" i="5"/>
  <c r="K308" i="5"/>
  <c r="L308" i="5"/>
  <c r="M308" i="5"/>
  <c r="O308" i="5"/>
  <c r="AI308" i="5"/>
  <c r="D309" i="5"/>
  <c r="E309" i="5"/>
  <c r="F309" i="5"/>
  <c r="H309" i="5"/>
  <c r="I309" i="5"/>
  <c r="K309" i="5"/>
  <c r="L309" i="5"/>
  <c r="M309" i="5"/>
  <c r="O309" i="5"/>
  <c r="AI309" i="5"/>
  <c r="D310" i="5"/>
  <c r="E310" i="5"/>
  <c r="F310" i="5"/>
  <c r="H310" i="5"/>
  <c r="I310" i="5"/>
  <c r="K310" i="5"/>
  <c r="L310" i="5"/>
  <c r="M310" i="5"/>
  <c r="O310" i="5"/>
  <c r="AI310" i="5"/>
  <c r="D311" i="5"/>
  <c r="E311" i="5"/>
  <c r="F311" i="5"/>
  <c r="H311" i="5"/>
  <c r="I311" i="5"/>
  <c r="K311" i="5"/>
  <c r="L311" i="5"/>
  <c r="M311" i="5"/>
  <c r="O311" i="5"/>
  <c r="AI311" i="5"/>
  <c r="D312" i="5"/>
  <c r="E312" i="5"/>
  <c r="F312" i="5"/>
  <c r="H312" i="5"/>
  <c r="I312" i="5"/>
  <c r="K312" i="5"/>
  <c r="L312" i="5"/>
  <c r="M312" i="5"/>
  <c r="O312" i="5"/>
  <c r="AI312" i="5"/>
  <c r="D313" i="5"/>
  <c r="E313" i="5"/>
  <c r="F313" i="5"/>
  <c r="H313" i="5"/>
  <c r="I313" i="5"/>
  <c r="K313" i="5"/>
  <c r="L313" i="5"/>
  <c r="M313" i="5"/>
  <c r="O313" i="5"/>
  <c r="AI313" i="5"/>
  <c r="D314" i="5"/>
  <c r="E314" i="5"/>
  <c r="F314" i="5"/>
  <c r="H314" i="5"/>
  <c r="I314" i="5"/>
  <c r="K314" i="5"/>
  <c r="L314" i="5"/>
  <c r="M314" i="5"/>
  <c r="O314" i="5"/>
  <c r="AI314" i="5"/>
  <c r="D315" i="5"/>
  <c r="E315" i="5"/>
  <c r="F315" i="5"/>
  <c r="H315" i="5"/>
  <c r="I315" i="5"/>
  <c r="K315" i="5"/>
  <c r="L315" i="5"/>
  <c r="M315" i="5"/>
  <c r="O315" i="5"/>
  <c r="AI315" i="5"/>
  <c r="D316" i="5"/>
  <c r="E316" i="5"/>
  <c r="F316" i="5"/>
  <c r="H316" i="5"/>
  <c r="I316" i="5"/>
  <c r="K316" i="5"/>
  <c r="L316" i="5"/>
  <c r="M316" i="5"/>
  <c r="O316" i="5"/>
  <c r="AI316" i="5"/>
  <c r="D317" i="5"/>
  <c r="E317" i="5"/>
  <c r="F317" i="5"/>
  <c r="H317" i="5"/>
  <c r="I317" i="5"/>
  <c r="K317" i="5"/>
  <c r="L317" i="5"/>
  <c r="M317" i="5"/>
  <c r="O317" i="5"/>
  <c r="AI317" i="5"/>
  <c r="D318" i="5"/>
  <c r="E318" i="5"/>
  <c r="F318" i="5"/>
  <c r="H318" i="5"/>
  <c r="I318" i="5"/>
  <c r="K318" i="5"/>
  <c r="L318" i="5"/>
  <c r="M318" i="5"/>
  <c r="O318" i="5"/>
  <c r="AI318" i="5"/>
  <c r="D319" i="5"/>
  <c r="E319" i="5"/>
  <c r="F319" i="5"/>
  <c r="H319" i="5"/>
  <c r="I319" i="5"/>
  <c r="K319" i="5"/>
  <c r="L319" i="5"/>
  <c r="M319" i="5"/>
  <c r="O319" i="5"/>
  <c r="AI319" i="5"/>
  <c r="D320" i="5"/>
  <c r="E320" i="5"/>
  <c r="F320" i="5"/>
  <c r="H320" i="5"/>
  <c r="I320" i="5"/>
  <c r="K320" i="5"/>
  <c r="L320" i="5"/>
  <c r="M320" i="5"/>
  <c r="O320" i="5"/>
  <c r="AI320" i="5"/>
  <c r="D321" i="5"/>
  <c r="E321" i="5"/>
  <c r="F321" i="5"/>
  <c r="H321" i="5"/>
  <c r="I321" i="5"/>
  <c r="K321" i="5"/>
  <c r="L321" i="5"/>
  <c r="M321" i="5"/>
  <c r="O321" i="5"/>
  <c r="AI321" i="5"/>
  <c r="D322" i="5"/>
  <c r="E322" i="5"/>
  <c r="F322" i="5"/>
  <c r="H322" i="5"/>
  <c r="I322" i="5"/>
  <c r="K322" i="5"/>
  <c r="L322" i="5"/>
  <c r="M322" i="5"/>
  <c r="O322" i="5"/>
  <c r="AI322" i="5"/>
  <c r="D323" i="5"/>
  <c r="E323" i="5"/>
  <c r="F323" i="5"/>
  <c r="H323" i="5"/>
  <c r="I323" i="5"/>
  <c r="K323" i="5"/>
  <c r="L323" i="5"/>
  <c r="M323" i="5"/>
  <c r="O323" i="5"/>
  <c r="AI323" i="5"/>
  <c r="D324" i="5"/>
  <c r="E324" i="5"/>
  <c r="F324" i="5"/>
  <c r="H324" i="5"/>
  <c r="I324" i="5"/>
  <c r="K324" i="5"/>
  <c r="L324" i="5"/>
  <c r="M324" i="5"/>
  <c r="O324" i="5"/>
  <c r="AI324" i="5"/>
  <c r="D325" i="5"/>
  <c r="E325" i="5"/>
  <c r="F325" i="5"/>
  <c r="H325" i="5"/>
  <c r="I325" i="5"/>
  <c r="K325" i="5"/>
  <c r="L325" i="5"/>
  <c r="M325" i="5"/>
  <c r="O325" i="5"/>
  <c r="AI325" i="5"/>
  <c r="D326" i="5"/>
  <c r="E326" i="5"/>
  <c r="F326" i="5"/>
  <c r="H326" i="5"/>
  <c r="I326" i="5"/>
  <c r="K326" i="5"/>
  <c r="L326" i="5"/>
  <c r="M326" i="5"/>
  <c r="O326" i="5"/>
  <c r="AI326" i="5"/>
  <c r="D327" i="5"/>
  <c r="E327" i="5"/>
  <c r="F327" i="5"/>
  <c r="H327" i="5"/>
  <c r="I327" i="5"/>
  <c r="K327" i="5"/>
  <c r="L327" i="5"/>
  <c r="M327" i="5"/>
  <c r="O327" i="5"/>
  <c r="AI327" i="5"/>
  <c r="D328" i="5"/>
  <c r="E328" i="5"/>
  <c r="F328" i="5"/>
  <c r="H328" i="5"/>
  <c r="I328" i="5"/>
  <c r="K328" i="5"/>
  <c r="L328" i="5"/>
  <c r="M328" i="5"/>
  <c r="O328" i="5"/>
  <c r="AI328" i="5"/>
  <c r="D329" i="5"/>
  <c r="E329" i="5"/>
  <c r="F329" i="5"/>
  <c r="H329" i="5"/>
  <c r="I329" i="5"/>
  <c r="K329" i="5"/>
  <c r="L329" i="5"/>
  <c r="M329" i="5"/>
  <c r="O329" i="5"/>
  <c r="AI329" i="5"/>
  <c r="D330" i="5"/>
  <c r="E330" i="5"/>
  <c r="F330" i="5"/>
  <c r="H330" i="5"/>
  <c r="I330" i="5"/>
  <c r="K330" i="5"/>
  <c r="L330" i="5"/>
  <c r="M330" i="5"/>
  <c r="O330" i="5"/>
  <c r="AI330" i="5"/>
  <c r="D331" i="5"/>
  <c r="E331" i="5"/>
  <c r="F331" i="5"/>
  <c r="H331" i="5"/>
  <c r="I331" i="5"/>
  <c r="K331" i="5"/>
  <c r="L331" i="5"/>
  <c r="M331" i="5"/>
  <c r="O331" i="5"/>
  <c r="AI331" i="5"/>
  <c r="D332" i="5"/>
  <c r="E332" i="5"/>
  <c r="F332" i="5"/>
  <c r="H332" i="5"/>
  <c r="I332" i="5"/>
  <c r="K332" i="5"/>
  <c r="L332" i="5"/>
  <c r="M332" i="5"/>
  <c r="O332" i="5"/>
  <c r="AI332" i="5"/>
  <c r="D333" i="5"/>
  <c r="E333" i="5"/>
  <c r="F333" i="5"/>
  <c r="H333" i="5"/>
  <c r="I333" i="5"/>
  <c r="K333" i="5"/>
  <c r="L333" i="5"/>
  <c r="M333" i="5"/>
  <c r="O333" i="5"/>
  <c r="AI333" i="5"/>
  <c r="D334" i="5"/>
  <c r="E334" i="5"/>
  <c r="F334" i="5"/>
  <c r="H334" i="5"/>
  <c r="I334" i="5"/>
  <c r="K334" i="5"/>
  <c r="L334" i="5"/>
  <c r="M334" i="5"/>
  <c r="O334" i="5"/>
  <c r="AI334" i="5"/>
  <c r="D335" i="5"/>
  <c r="E335" i="5"/>
  <c r="F335" i="5"/>
  <c r="H335" i="5"/>
  <c r="I335" i="5"/>
  <c r="K335" i="5"/>
  <c r="L335" i="5"/>
  <c r="M335" i="5"/>
  <c r="O335" i="5"/>
  <c r="AI335" i="5"/>
  <c r="D336" i="5"/>
  <c r="E336" i="5"/>
  <c r="F336" i="5"/>
  <c r="H336" i="5"/>
  <c r="I336" i="5"/>
  <c r="K336" i="5"/>
  <c r="L336" i="5"/>
  <c r="M336" i="5"/>
  <c r="O336" i="5"/>
  <c r="AI336" i="5"/>
  <c r="D337" i="5"/>
  <c r="E337" i="5"/>
  <c r="F337" i="5"/>
  <c r="H337" i="5"/>
  <c r="I337" i="5"/>
  <c r="K337" i="5"/>
  <c r="L337" i="5"/>
  <c r="M337" i="5"/>
  <c r="O337" i="5"/>
  <c r="AI337" i="5"/>
  <c r="D338" i="5"/>
  <c r="E338" i="5"/>
  <c r="F338" i="5"/>
  <c r="H338" i="5"/>
  <c r="I338" i="5"/>
  <c r="K338" i="5"/>
  <c r="L338" i="5"/>
  <c r="M338" i="5"/>
  <c r="O338" i="5"/>
  <c r="AI338" i="5"/>
  <c r="D339" i="5"/>
  <c r="E339" i="5"/>
  <c r="F339" i="5"/>
  <c r="H339" i="5"/>
  <c r="I339" i="5"/>
  <c r="K339" i="5"/>
  <c r="L339" i="5"/>
  <c r="M339" i="5"/>
  <c r="O339" i="5"/>
  <c r="AI339" i="5"/>
  <c r="D340" i="5"/>
  <c r="E340" i="5"/>
  <c r="F340" i="5"/>
  <c r="H340" i="5"/>
  <c r="I340" i="5"/>
  <c r="K340" i="5"/>
  <c r="L340" i="5"/>
  <c r="M340" i="5"/>
  <c r="O340" i="5"/>
  <c r="AI340" i="5"/>
  <c r="D341" i="5"/>
  <c r="E341" i="5"/>
  <c r="F341" i="5"/>
  <c r="H341" i="5"/>
  <c r="I341" i="5"/>
  <c r="K341" i="5"/>
  <c r="L341" i="5"/>
  <c r="M341" i="5"/>
  <c r="O341" i="5"/>
  <c r="AI341" i="5"/>
  <c r="D342" i="5"/>
  <c r="E342" i="5"/>
  <c r="F342" i="5"/>
  <c r="H342" i="5"/>
  <c r="I342" i="5"/>
  <c r="K342" i="5"/>
  <c r="L342" i="5"/>
  <c r="M342" i="5"/>
  <c r="O342" i="5"/>
  <c r="AI342" i="5"/>
  <c r="D343" i="5"/>
  <c r="E343" i="5"/>
  <c r="F343" i="5"/>
  <c r="H343" i="5"/>
  <c r="I343" i="5"/>
  <c r="K343" i="5"/>
  <c r="L343" i="5"/>
  <c r="M343" i="5"/>
  <c r="O343" i="5"/>
  <c r="AI343" i="5"/>
  <c r="D344" i="5"/>
  <c r="E344" i="5"/>
  <c r="F344" i="5"/>
  <c r="H344" i="5"/>
  <c r="I344" i="5"/>
  <c r="K344" i="5"/>
  <c r="L344" i="5"/>
  <c r="M344" i="5"/>
  <c r="O344" i="5"/>
  <c r="AI344" i="5"/>
  <c r="D345" i="5"/>
  <c r="E345" i="5"/>
  <c r="F345" i="5"/>
  <c r="H345" i="5"/>
  <c r="I345" i="5"/>
  <c r="K345" i="5"/>
  <c r="L345" i="5"/>
  <c r="M345" i="5"/>
  <c r="O345" i="5"/>
  <c r="AI345" i="5"/>
  <c r="D346" i="5"/>
  <c r="E346" i="5"/>
  <c r="F346" i="5"/>
  <c r="H346" i="5"/>
  <c r="I346" i="5"/>
  <c r="K346" i="5"/>
  <c r="L346" i="5"/>
  <c r="M346" i="5"/>
  <c r="O346" i="5"/>
  <c r="AI346" i="5"/>
  <c r="D347" i="5"/>
  <c r="E347" i="5"/>
  <c r="F347" i="5"/>
  <c r="H347" i="5"/>
  <c r="I347" i="5"/>
  <c r="K347" i="5"/>
  <c r="L347" i="5"/>
  <c r="M347" i="5"/>
  <c r="O347" i="5"/>
  <c r="AI347" i="5"/>
  <c r="D348" i="5"/>
  <c r="E348" i="5"/>
  <c r="F348" i="5"/>
  <c r="H348" i="5"/>
  <c r="I348" i="5"/>
  <c r="K348" i="5"/>
  <c r="L348" i="5"/>
  <c r="M348" i="5"/>
  <c r="O348" i="5"/>
  <c r="AI348" i="5"/>
  <c r="D349" i="5"/>
  <c r="E349" i="5"/>
  <c r="F349" i="5"/>
  <c r="H349" i="5"/>
  <c r="I349" i="5"/>
  <c r="K349" i="5"/>
  <c r="L349" i="5"/>
  <c r="M349" i="5"/>
  <c r="O349" i="5"/>
  <c r="AI349" i="5"/>
  <c r="D350" i="5"/>
  <c r="E350" i="5"/>
  <c r="F350" i="5"/>
  <c r="H350" i="5"/>
  <c r="I350" i="5"/>
  <c r="K350" i="5"/>
  <c r="L350" i="5"/>
  <c r="M350" i="5"/>
  <c r="O350" i="5"/>
  <c r="AI350" i="5"/>
  <c r="D351" i="5"/>
  <c r="E351" i="5"/>
  <c r="F351" i="5"/>
  <c r="H351" i="5"/>
  <c r="I351" i="5"/>
  <c r="K351" i="5"/>
  <c r="L351" i="5"/>
  <c r="M351" i="5"/>
  <c r="O351" i="5"/>
  <c r="AI351" i="5"/>
  <c r="D352" i="5"/>
  <c r="E352" i="5"/>
  <c r="F352" i="5"/>
  <c r="H352" i="5"/>
  <c r="I352" i="5"/>
  <c r="K352" i="5"/>
  <c r="L352" i="5"/>
  <c r="M352" i="5"/>
  <c r="O352" i="5"/>
  <c r="AI352" i="5"/>
  <c r="D353" i="5"/>
  <c r="E353" i="5"/>
  <c r="F353" i="5"/>
  <c r="H353" i="5"/>
  <c r="I353" i="5"/>
  <c r="K353" i="5"/>
  <c r="L353" i="5"/>
  <c r="M353" i="5"/>
  <c r="O353" i="5"/>
  <c r="AI353" i="5"/>
  <c r="D354" i="5"/>
  <c r="E354" i="5"/>
  <c r="F354" i="5"/>
  <c r="H354" i="5"/>
  <c r="I354" i="5"/>
  <c r="K354" i="5"/>
  <c r="L354" i="5"/>
  <c r="M354" i="5"/>
  <c r="O354" i="5"/>
  <c r="AI354" i="5"/>
  <c r="D355" i="5"/>
  <c r="E355" i="5"/>
  <c r="F355" i="5"/>
  <c r="H355" i="5"/>
  <c r="I355" i="5"/>
  <c r="K355" i="5"/>
  <c r="L355" i="5"/>
  <c r="M355" i="5"/>
  <c r="O355" i="5"/>
  <c r="AI355" i="5"/>
  <c r="D356" i="5"/>
  <c r="E356" i="5"/>
  <c r="F356" i="5"/>
  <c r="H356" i="5"/>
  <c r="I356" i="5"/>
  <c r="K356" i="5"/>
  <c r="L356" i="5"/>
  <c r="M356" i="5"/>
  <c r="O356" i="5"/>
  <c r="AI356" i="5"/>
  <c r="D357" i="5"/>
  <c r="E357" i="5"/>
  <c r="F357" i="5"/>
  <c r="H357" i="5"/>
  <c r="I357" i="5"/>
  <c r="K357" i="5"/>
  <c r="L357" i="5"/>
  <c r="M357" i="5"/>
  <c r="O357" i="5"/>
  <c r="AI357" i="5"/>
  <c r="D358" i="5"/>
  <c r="E358" i="5"/>
  <c r="F358" i="5"/>
  <c r="H358" i="5"/>
  <c r="I358" i="5"/>
  <c r="K358" i="5"/>
  <c r="L358" i="5"/>
  <c r="M358" i="5"/>
  <c r="O358" i="5"/>
  <c r="AI358" i="5"/>
  <c r="D359" i="5"/>
  <c r="E359" i="5"/>
  <c r="F359" i="5"/>
  <c r="H359" i="5"/>
  <c r="I359" i="5"/>
  <c r="K359" i="5"/>
  <c r="L359" i="5"/>
  <c r="M359" i="5"/>
  <c r="O359" i="5"/>
  <c r="AI359" i="5"/>
  <c r="D360" i="5"/>
  <c r="E360" i="5"/>
  <c r="F360" i="5"/>
  <c r="H360" i="5"/>
  <c r="I360" i="5"/>
  <c r="K360" i="5"/>
  <c r="L360" i="5"/>
  <c r="M360" i="5"/>
  <c r="O360" i="5"/>
  <c r="AI360" i="5"/>
  <c r="D361" i="5"/>
  <c r="E361" i="5"/>
  <c r="F361" i="5"/>
  <c r="H361" i="5"/>
  <c r="I361" i="5"/>
  <c r="K361" i="5"/>
  <c r="L361" i="5"/>
  <c r="M361" i="5"/>
  <c r="O361" i="5"/>
  <c r="AI361" i="5"/>
  <c r="D362" i="5"/>
  <c r="E362" i="5"/>
  <c r="F362" i="5"/>
  <c r="H362" i="5"/>
  <c r="I362" i="5"/>
  <c r="K362" i="5"/>
  <c r="L362" i="5"/>
  <c r="M362" i="5"/>
  <c r="O362" i="5"/>
  <c r="AI362" i="5"/>
  <c r="D363" i="5"/>
  <c r="E363" i="5"/>
  <c r="F363" i="5"/>
  <c r="H363" i="5"/>
  <c r="I363" i="5"/>
  <c r="K363" i="5"/>
  <c r="L363" i="5"/>
  <c r="M363" i="5"/>
  <c r="O363" i="5"/>
  <c r="AI363" i="5"/>
  <c r="D364" i="5"/>
  <c r="E364" i="5"/>
  <c r="F364" i="5"/>
  <c r="H364" i="5"/>
  <c r="I364" i="5"/>
  <c r="K364" i="5"/>
  <c r="L364" i="5"/>
  <c r="M364" i="5"/>
  <c r="O364" i="5"/>
  <c r="AI364" i="5"/>
  <c r="D365" i="5"/>
  <c r="E365" i="5"/>
  <c r="F365" i="5"/>
  <c r="H365" i="5"/>
  <c r="I365" i="5"/>
  <c r="K365" i="5"/>
  <c r="L365" i="5"/>
  <c r="M365" i="5"/>
  <c r="O365" i="5"/>
  <c r="AI365" i="5"/>
  <c r="D366" i="5"/>
  <c r="E366" i="5"/>
  <c r="F366" i="5"/>
  <c r="H366" i="5"/>
  <c r="I366" i="5"/>
  <c r="K366" i="5"/>
  <c r="L366" i="5"/>
  <c r="M366" i="5"/>
  <c r="O366" i="5"/>
  <c r="AI366" i="5"/>
  <c r="D367" i="5"/>
  <c r="E367" i="5"/>
  <c r="F367" i="5"/>
  <c r="H367" i="5"/>
  <c r="I367" i="5"/>
  <c r="K367" i="5"/>
  <c r="L367" i="5"/>
  <c r="M367" i="5"/>
  <c r="O367" i="5"/>
  <c r="AI367" i="5"/>
  <c r="D368" i="5"/>
  <c r="E368" i="5"/>
  <c r="F368" i="5"/>
  <c r="H368" i="5"/>
  <c r="I368" i="5"/>
  <c r="K368" i="5"/>
  <c r="L368" i="5"/>
  <c r="M368" i="5"/>
  <c r="O368" i="5"/>
  <c r="AI368" i="5"/>
  <c r="D369" i="5"/>
  <c r="E369" i="5"/>
  <c r="F369" i="5"/>
  <c r="H369" i="5"/>
  <c r="I369" i="5"/>
  <c r="K369" i="5"/>
  <c r="L369" i="5"/>
  <c r="M369" i="5"/>
  <c r="O369" i="5"/>
  <c r="AI369" i="5"/>
  <c r="D370" i="5"/>
  <c r="E370" i="5"/>
  <c r="F370" i="5"/>
  <c r="H370" i="5"/>
  <c r="I370" i="5"/>
  <c r="K370" i="5"/>
  <c r="L370" i="5"/>
  <c r="M370" i="5"/>
  <c r="O370" i="5"/>
  <c r="AI370" i="5"/>
  <c r="D371" i="5"/>
  <c r="E371" i="5"/>
  <c r="F371" i="5"/>
  <c r="H371" i="5"/>
  <c r="I371" i="5"/>
  <c r="K371" i="5"/>
  <c r="L371" i="5"/>
  <c r="M371" i="5"/>
  <c r="O371" i="5"/>
  <c r="AI371" i="5"/>
  <c r="D372" i="5"/>
  <c r="E372" i="5"/>
  <c r="F372" i="5"/>
  <c r="H372" i="5"/>
  <c r="I372" i="5"/>
  <c r="K372" i="5"/>
  <c r="L372" i="5"/>
  <c r="M372" i="5"/>
  <c r="O372" i="5"/>
  <c r="AI372" i="5"/>
  <c r="D373" i="5"/>
  <c r="E373" i="5"/>
  <c r="F373" i="5"/>
  <c r="H373" i="5"/>
  <c r="I373" i="5"/>
  <c r="K373" i="5"/>
  <c r="L373" i="5"/>
  <c r="M373" i="5"/>
  <c r="O373" i="5"/>
  <c r="AI373" i="5"/>
  <c r="D374" i="5"/>
  <c r="E374" i="5"/>
  <c r="F374" i="5"/>
  <c r="H374" i="5"/>
  <c r="I374" i="5"/>
  <c r="K374" i="5"/>
  <c r="L374" i="5"/>
  <c r="M374" i="5"/>
  <c r="O374" i="5"/>
  <c r="AI374" i="5"/>
  <c r="D375" i="5"/>
  <c r="E375" i="5"/>
  <c r="F375" i="5"/>
  <c r="H375" i="5"/>
  <c r="I375" i="5"/>
  <c r="K375" i="5"/>
  <c r="L375" i="5"/>
  <c r="M375" i="5"/>
  <c r="O375" i="5"/>
  <c r="AI375" i="5"/>
  <c r="D376" i="5"/>
  <c r="E376" i="5"/>
  <c r="F376" i="5"/>
  <c r="H376" i="5"/>
  <c r="I376" i="5"/>
  <c r="K376" i="5"/>
  <c r="L376" i="5"/>
  <c r="M376" i="5"/>
  <c r="O376" i="5"/>
  <c r="AI376" i="5"/>
  <c r="D377" i="5"/>
  <c r="E377" i="5"/>
  <c r="F377" i="5"/>
  <c r="H377" i="5"/>
  <c r="I377" i="5"/>
  <c r="K377" i="5"/>
  <c r="L377" i="5"/>
  <c r="M377" i="5"/>
  <c r="O377" i="5"/>
  <c r="AI377" i="5"/>
  <c r="D378" i="5"/>
  <c r="E378" i="5"/>
  <c r="F378" i="5"/>
  <c r="H378" i="5"/>
  <c r="I378" i="5"/>
  <c r="K378" i="5"/>
  <c r="L378" i="5"/>
  <c r="M378" i="5"/>
  <c r="O378" i="5"/>
  <c r="AI378" i="5"/>
  <c r="D379" i="5"/>
  <c r="E379" i="5"/>
  <c r="F379" i="5"/>
  <c r="H379" i="5"/>
  <c r="I379" i="5"/>
  <c r="K379" i="5"/>
  <c r="L379" i="5"/>
  <c r="M379" i="5"/>
  <c r="O379" i="5"/>
  <c r="AI379" i="5"/>
  <c r="D380" i="5"/>
  <c r="E380" i="5"/>
  <c r="F380" i="5"/>
  <c r="H380" i="5"/>
  <c r="I380" i="5"/>
  <c r="K380" i="5"/>
  <c r="L380" i="5"/>
  <c r="M380" i="5"/>
  <c r="O380" i="5"/>
  <c r="AI380" i="5"/>
  <c r="D381" i="5"/>
  <c r="E381" i="5"/>
  <c r="F381" i="5"/>
  <c r="H381" i="5"/>
  <c r="I381" i="5"/>
  <c r="K381" i="5"/>
  <c r="L381" i="5"/>
  <c r="M381" i="5"/>
  <c r="O381" i="5"/>
  <c r="AI381" i="5"/>
  <c r="D382" i="5"/>
  <c r="E382" i="5"/>
  <c r="F382" i="5"/>
  <c r="H382" i="5"/>
  <c r="I382" i="5"/>
  <c r="K382" i="5"/>
  <c r="L382" i="5"/>
  <c r="M382" i="5"/>
  <c r="O382" i="5"/>
  <c r="AI382" i="5"/>
  <c r="D383" i="5"/>
  <c r="E383" i="5"/>
  <c r="F383" i="5"/>
  <c r="H383" i="5"/>
  <c r="I383" i="5"/>
  <c r="K383" i="5"/>
  <c r="L383" i="5"/>
  <c r="M383" i="5"/>
  <c r="O383" i="5"/>
  <c r="AI383" i="5"/>
  <c r="D384" i="5"/>
  <c r="E384" i="5"/>
  <c r="F384" i="5"/>
  <c r="H384" i="5"/>
  <c r="I384" i="5"/>
  <c r="K384" i="5"/>
  <c r="L384" i="5"/>
  <c r="M384" i="5"/>
  <c r="O384" i="5"/>
  <c r="AI384" i="5"/>
  <c r="D385" i="5"/>
  <c r="E385" i="5"/>
  <c r="F385" i="5"/>
  <c r="H385" i="5"/>
  <c r="I385" i="5"/>
  <c r="K385" i="5"/>
  <c r="L385" i="5"/>
  <c r="M385" i="5"/>
  <c r="O385" i="5"/>
  <c r="AI385" i="5"/>
  <c r="D386" i="5"/>
  <c r="E386" i="5"/>
  <c r="F386" i="5"/>
  <c r="H386" i="5"/>
  <c r="I386" i="5"/>
  <c r="K386" i="5"/>
  <c r="L386" i="5"/>
  <c r="M386" i="5"/>
  <c r="O386" i="5"/>
  <c r="AI386" i="5"/>
  <c r="D387" i="5"/>
  <c r="E387" i="5"/>
  <c r="F387" i="5"/>
  <c r="H387" i="5"/>
  <c r="I387" i="5"/>
  <c r="K387" i="5"/>
  <c r="L387" i="5"/>
  <c r="M387" i="5"/>
  <c r="O387" i="5"/>
  <c r="AI387" i="5"/>
  <c r="D388" i="5"/>
  <c r="E388" i="5"/>
  <c r="F388" i="5"/>
  <c r="H388" i="5"/>
  <c r="I388" i="5"/>
  <c r="K388" i="5"/>
  <c r="L388" i="5"/>
  <c r="M388" i="5"/>
  <c r="O388" i="5"/>
  <c r="AI388" i="5"/>
  <c r="D389" i="5"/>
  <c r="E389" i="5"/>
  <c r="F389" i="5"/>
  <c r="H389" i="5"/>
  <c r="I389" i="5"/>
  <c r="K389" i="5"/>
  <c r="L389" i="5"/>
  <c r="M389" i="5"/>
  <c r="O389" i="5"/>
  <c r="AI389" i="5"/>
  <c r="D390" i="5"/>
  <c r="E390" i="5"/>
  <c r="F390" i="5"/>
  <c r="H390" i="5"/>
  <c r="I390" i="5"/>
  <c r="K390" i="5"/>
  <c r="L390" i="5"/>
  <c r="M390" i="5"/>
  <c r="O390" i="5"/>
  <c r="AI390" i="5"/>
  <c r="D391" i="5"/>
  <c r="E391" i="5"/>
  <c r="F391" i="5"/>
  <c r="H391" i="5"/>
  <c r="I391" i="5"/>
  <c r="K391" i="5"/>
  <c r="L391" i="5"/>
  <c r="M391" i="5"/>
  <c r="O391" i="5"/>
  <c r="AI391" i="5"/>
  <c r="D392" i="5"/>
  <c r="E392" i="5"/>
  <c r="F392" i="5"/>
  <c r="H392" i="5"/>
  <c r="I392" i="5"/>
  <c r="K392" i="5"/>
  <c r="L392" i="5"/>
  <c r="M392" i="5"/>
  <c r="O392" i="5"/>
  <c r="AI392" i="5"/>
  <c r="D393" i="5"/>
  <c r="E393" i="5"/>
  <c r="F393" i="5"/>
  <c r="H393" i="5"/>
  <c r="I393" i="5"/>
  <c r="K393" i="5"/>
  <c r="L393" i="5"/>
  <c r="M393" i="5"/>
  <c r="O393" i="5"/>
  <c r="AI393" i="5"/>
  <c r="D394" i="5"/>
  <c r="E394" i="5"/>
  <c r="F394" i="5"/>
  <c r="H394" i="5"/>
  <c r="I394" i="5"/>
  <c r="K394" i="5"/>
  <c r="L394" i="5"/>
  <c r="M394" i="5"/>
  <c r="O394" i="5"/>
  <c r="AI394" i="5"/>
  <c r="D395" i="5"/>
  <c r="E395" i="5"/>
  <c r="F395" i="5"/>
  <c r="H395" i="5"/>
  <c r="I395" i="5"/>
  <c r="K395" i="5"/>
  <c r="L395" i="5"/>
  <c r="M395" i="5"/>
  <c r="O395" i="5"/>
  <c r="AI395" i="5"/>
  <c r="D396" i="5"/>
  <c r="E396" i="5"/>
  <c r="F396" i="5"/>
  <c r="H396" i="5"/>
  <c r="I396" i="5"/>
  <c r="K396" i="5"/>
  <c r="L396" i="5"/>
  <c r="M396" i="5"/>
  <c r="O396" i="5"/>
  <c r="AI396" i="5"/>
  <c r="D397" i="5"/>
  <c r="E397" i="5"/>
  <c r="F397" i="5"/>
  <c r="H397" i="5"/>
  <c r="I397" i="5"/>
  <c r="K397" i="5"/>
  <c r="L397" i="5"/>
  <c r="M397" i="5"/>
  <c r="O397" i="5"/>
  <c r="AI397" i="5"/>
  <c r="D398" i="5"/>
  <c r="E398" i="5"/>
  <c r="F398" i="5"/>
  <c r="H398" i="5"/>
  <c r="I398" i="5"/>
  <c r="K398" i="5"/>
  <c r="L398" i="5"/>
  <c r="M398" i="5"/>
  <c r="O398" i="5"/>
  <c r="AI398" i="5"/>
  <c r="D399" i="5"/>
  <c r="E399" i="5"/>
  <c r="F399" i="5"/>
  <c r="H399" i="5"/>
  <c r="I399" i="5"/>
  <c r="K399" i="5"/>
  <c r="L399" i="5"/>
  <c r="M399" i="5"/>
  <c r="O399" i="5"/>
  <c r="AI399" i="5"/>
  <c r="D400" i="5"/>
  <c r="E400" i="5"/>
  <c r="F400" i="5"/>
  <c r="H400" i="5"/>
  <c r="I400" i="5"/>
  <c r="K400" i="5"/>
  <c r="L400" i="5"/>
  <c r="M400" i="5"/>
  <c r="O400" i="5"/>
  <c r="AI400" i="5"/>
  <c r="D401" i="5"/>
  <c r="E401" i="5"/>
  <c r="F401" i="5"/>
  <c r="H401" i="5"/>
  <c r="I401" i="5"/>
  <c r="K401" i="5"/>
  <c r="L401" i="5"/>
  <c r="M401" i="5"/>
  <c r="O401" i="5"/>
  <c r="AI401" i="5"/>
  <c r="D402" i="5"/>
  <c r="E402" i="5"/>
  <c r="F402" i="5"/>
  <c r="H402" i="5"/>
  <c r="I402" i="5"/>
  <c r="K402" i="5"/>
  <c r="L402" i="5"/>
  <c r="M402" i="5"/>
  <c r="O402" i="5"/>
  <c r="AI402" i="5"/>
  <c r="D403" i="5"/>
  <c r="E403" i="5"/>
  <c r="F403" i="5"/>
  <c r="H403" i="5"/>
  <c r="I403" i="5"/>
  <c r="K403" i="5"/>
  <c r="L403" i="5"/>
  <c r="M403" i="5"/>
  <c r="O403" i="5"/>
  <c r="AI403" i="5"/>
  <c r="D404" i="5"/>
  <c r="E404" i="5"/>
  <c r="F404" i="5"/>
  <c r="H404" i="5"/>
  <c r="I404" i="5"/>
  <c r="K404" i="5"/>
  <c r="L404" i="5"/>
  <c r="M404" i="5"/>
  <c r="O404" i="5"/>
  <c r="AI404" i="5"/>
  <c r="D405" i="5"/>
  <c r="E405" i="5"/>
  <c r="F405" i="5"/>
  <c r="H405" i="5"/>
  <c r="I405" i="5"/>
  <c r="K405" i="5"/>
  <c r="L405" i="5"/>
  <c r="M405" i="5"/>
  <c r="O405" i="5"/>
  <c r="AI405" i="5"/>
  <c r="D406" i="5"/>
  <c r="E406" i="5"/>
  <c r="F406" i="5"/>
  <c r="H406" i="5"/>
  <c r="I406" i="5"/>
  <c r="K406" i="5"/>
  <c r="L406" i="5"/>
  <c r="M406" i="5"/>
  <c r="O406" i="5"/>
  <c r="AI406" i="5"/>
  <c r="D407" i="5"/>
  <c r="E407" i="5"/>
  <c r="F407" i="5"/>
  <c r="H407" i="5"/>
  <c r="I407" i="5"/>
  <c r="K407" i="5"/>
  <c r="L407" i="5"/>
  <c r="M407" i="5"/>
  <c r="O407" i="5"/>
  <c r="AI407" i="5"/>
  <c r="D408" i="5"/>
  <c r="E408" i="5"/>
  <c r="F408" i="5"/>
  <c r="H408" i="5"/>
  <c r="I408" i="5"/>
  <c r="K408" i="5"/>
  <c r="L408" i="5"/>
  <c r="M408" i="5"/>
  <c r="O408" i="5"/>
  <c r="AI408" i="5"/>
  <c r="D409" i="5"/>
  <c r="E409" i="5"/>
  <c r="F409" i="5"/>
  <c r="H409" i="5"/>
  <c r="I409" i="5"/>
  <c r="K409" i="5"/>
  <c r="L409" i="5"/>
  <c r="M409" i="5"/>
  <c r="O409" i="5"/>
  <c r="AI409" i="5"/>
  <c r="D410" i="5"/>
  <c r="E410" i="5"/>
  <c r="F410" i="5"/>
  <c r="H410" i="5"/>
  <c r="I410" i="5"/>
  <c r="K410" i="5"/>
  <c r="L410" i="5"/>
  <c r="M410" i="5"/>
  <c r="O410" i="5"/>
  <c r="AI410" i="5"/>
  <c r="D411" i="5"/>
  <c r="E411" i="5"/>
  <c r="F411" i="5"/>
  <c r="H411" i="5"/>
  <c r="I411" i="5"/>
  <c r="K411" i="5"/>
  <c r="L411" i="5"/>
  <c r="M411" i="5"/>
  <c r="O411" i="5"/>
  <c r="AI411" i="5"/>
  <c r="D412" i="5"/>
  <c r="E412" i="5"/>
  <c r="F412" i="5"/>
  <c r="H412" i="5"/>
  <c r="I412" i="5"/>
  <c r="K412" i="5"/>
  <c r="L412" i="5"/>
  <c r="M412" i="5"/>
  <c r="O412" i="5"/>
  <c r="AI412" i="5"/>
  <c r="D413" i="5"/>
  <c r="E413" i="5"/>
  <c r="F413" i="5"/>
  <c r="H413" i="5"/>
  <c r="I413" i="5"/>
  <c r="K413" i="5"/>
  <c r="L413" i="5"/>
  <c r="M413" i="5"/>
  <c r="O413" i="5"/>
  <c r="AI413" i="5"/>
  <c r="D414" i="5"/>
  <c r="E414" i="5"/>
  <c r="F414" i="5"/>
  <c r="H414" i="5"/>
  <c r="I414" i="5"/>
  <c r="K414" i="5"/>
  <c r="L414" i="5"/>
  <c r="M414" i="5"/>
  <c r="O414" i="5"/>
  <c r="AI414" i="5"/>
  <c r="D415" i="5"/>
  <c r="E415" i="5"/>
  <c r="F415" i="5"/>
  <c r="H415" i="5"/>
  <c r="I415" i="5"/>
  <c r="K415" i="5"/>
  <c r="L415" i="5"/>
  <c r="M415" i="5"/>
  <c r="O415" i="5"/>
  <c r="AI415" i="5"/>
  <c r="D416" i="5"/>
  <c r="E416" i="5"/>
  <c r="F416" i="5"/>
  <c r="H416" i="5"/>
  <c r="I416" i="5"/>
  <c r="K416" i="5"/>
  <c r="L416" i="5"/>
  <c r="M416" i="5"/>
  <c r="O416" i="5"/>
  <c r="AI416" i="5"/>
  <c r="D417" i="5"/>
  <c r="E417" i="5"/>
  <c r="F417" i="5"/>
  <c r="H417" i="5"/>
  <c r="I417" i="5"/>
  <c r="K417" i="5"/>
  <c r="L417" i="5"/>
  <c r="M417" i="5"/>
  <c r="O417" i="5"/>
  <c r="AI417" i="5"/>
  <c r="D418" i="5"/>
  <c r="E418" i="5"/>
  <c r="F418" i="5"/>
  <c r="H418" i="5"/>
  <c r="I418" i="5"/>
  <c r="K418" i="5"/>
  <c r="L418" i="5"/>
  <c r="M418" i="5"/>
  <c r="O418" i="5"/>
  <c r="AI418" i="5"/>
  <c r="D419" i="5"/>
  <c r="E419" i="5"/>
  <c r="F419" i="5"/>
  <c r="H419" i="5"/>
  <c r="I419" i="5"/>
  <c r="K419" i="5"/>
  <c r="L419" i="5"/>
  <c r="M419" i="5"/>
  <c r="O419" i="5"/>
  <c r="AI419" i="5"/>
  <c r="D420" i="5"/>
  <c r="E420" i="5"/>
  <c r="F420" i="5"/>
  <c r="H420" i="5"/>
  <c r="I420" i="5"/>
  <c r="K420" i="5"/>
  <c r="L420" i="5"/>
  <c r="M420" i="5"/>
  <c r="O420" i="5"/>
  <c r="AI420" i="5"/>
  <c r="D421" i="5"/>
  <c r="E421" i="5"/>
  <c r="F421" i="5"/>
  <c r="H421" i="5"/>
  <c r="I421" i="5"/>
  <c r="K421" i="5"/>
  <c r="L421" i="5"/>
  <c r="M421" i="5"/>
  <c r="O421" i="5"/>
  <c r="AI421" i="5"/>
  <c r="D422" i="5"/>
  <c r="E422" i="5"/>
  <c r="F422" i="5"/>
  <c r="H422" i="5"/>
  <c r="I422" i="5"/>
  <c r="K422" i="5"/>
  <c r="L422" i="5"/>
  <c r="M422" i="5"/>
  <c r="O422" i="5"/>
  <c r="AI422" i="5"/>
  <c r="D423" i="5"/>
  <c r="E423" i="5"/>
  <c r="F423" i="5"/>
  <c r="H423" i="5"/>
  <c r="I423" i="5"/>
  <c r="K423" i="5"/>
  <c r="L423" i="5"/>
  <c r="M423" i="5"/>
  <c r="O423" i="5"/>
  <c r="AI423" i="5"/>
  <c r="D424" i="5"/>
  <c r="E424" i="5"/>
  <c r="F424" i="5"/>
  <c r="H424" i="5"/>
  <c r="I424" i="5"/>
  <c r="K424" i="5"/>
  <c r="L424" i="5"/>
  <c r="M424" i="5"/>
  <c r="O424" i="5"/>
  <c r="AI424" i="5"/>
  <c r="D425" i="5"/>
  <c r="E425" i="5"/>
  <c r="F425" i="5"/>
  <c r="H425" i="5"/>
  <c r="I425" i="5"/>
  <c r="K425" i="5"/>
  <c r="L425" i="5"/>
  <c r="M425" i="5"/>
  <c r="O425" i="5"/>
  <c r="AI425" i="5"/>
  <c r="D426" i="5"/>
  <c r="E426" i="5"/>
  <c r="F426" i="5"/>
  <c r="H426" i="5"/>
  <c r="I426" i="5"/>
  <c r="K426" i="5"/>
  <c r="L426" i="5"/>
  <c r="M426" i="5"/>
  <c r="O426" i="5"/>
  <c r="AI426" i="5"/>
  <c r="D427" i="5"/>
  <c r="E427" i="5"/>
  <c r="F427" i="5"/>
  <c r="H427" i="5"/>
  <c r="I427" i="5"/>
  <c r="K427" i="5"/>
  <c r="L427" i="5"/>
  <c r="M427" i="5"/>
  <c r="O427" i="5"/>
  <c r="AI427" i="5"/>
  <c r="D428" i="5"/>
  <c r="E428" i="5"/>
  <c r="F428" i="5"/>
  <c r="H428" i="5"/>
  <c r="I428" i="5"/>
  <c r="K428" i="5"/>
  <c r="L428" i="5"/>
  <c r="M428" i="5"/>
  <c r="O428" i="5"/>
  <c r="AI428" i="5"/>
  <c r="D429" i="5"/>
  <c r="E429" i="5"/>
  <c r="F429" i="5"/>
  <c r="H429" i="5"/>
  <c r="I429" i="5"/>
  <c r="K429" i="5"/>
  <c r="L429" i="5"/>
  <c r="M429" i="5"/>
  <c r="O429" i="5"/>
  <c r="AI429" i="5"/>
  <c r="D430" i="5"/>
  <c r="E430" i="5"/>
  <c r="F430" i="5"/>
  <c r="H430" i="5"/>
  <c r="I430" i="5"/>
  <c r="K430" i="5"/>
  <c r="L430" i="5"/>
  <c r="M430" i="5"/>
  <c r="O430" i="5"/>
  <c r="AI430" i="5"/>
  <c r="D431" i="5"/>
  <c r="E431" i="5"/>
  <c r="F431" i="5"/>
  <c r="H431" i="5"/>
  <c r="I431" i="5"/>
  <c r="K431" i="5"/>
  <c r="L431" i="5"/>
  <c r="M431" i="5"/>
  <c r="O431" i="5"/>
  <c r="AI431" i="5"/>
  <c r="D432" i="5"/>
  <c r="E432" i="5"/>
  <c r="F432" i="5"/>
  <c r="H432" i="5"/>
  <c r="I432" i="5"/>
  <c r="K432" i="5"/>
  <c r="L432" i="5"/>
  <c r="M432" i="5"/>
  <c r="O432" i="5"/>
  <c r="AI432" i="5"/>
  <c r="D433" i="5"/>
  <c r="E433" i="5"/>
  <c r="F433" i="5"/>
  <c r="H433" i="5"/>
  <c r="I433" i="5"/>
  <c r="K433" i="5"/>
  <c r="L433" i="5"/>
  <c r="M433" i="5"/>
  <c r="O433" i="5"/>
  <c r="AI433" i="5"/>
  <c r="D434" i="5"/>
  <c r="E434" i="5"/>
  <c r="F434" i="5"/>
  <c r="H434" i="5"/>
  <c r="I434" i="5"/>
  <c r="K434" i="5"/>
  <c r="L434" i="5"/>
  <c r="M434" i="5"/>
  <c r="O434" i="5"/>
  <c r="AI434" i="5"/>
  <c r="D435" i="5"/>
  <c r="E435" i="5"/>
  <c r="F435" i="5"/>
  <c r="H435" i="5"/>
  <c r="I435" i="5"/>
  <c r="K435" i="5"/>
  <c r="L435" i="5"/>
  <c r="M435" i="5"/>
  <c r="O435" i="5"/>
  <c r="AI435" i="5"/>
  <c r="D436" i="5"/>
  <c r="E436" i="5"/>
  <c r="F436" i="5"/>
  <c r="H436" i="5"/>
  <c r="I436" i="5"/>
  <c r="K436" i="5"/>
  <c r="L436" i="5"/>
  <c r="M436" i="5"/>
  <c r="O436" i="5"/>
  <c r="AI436" i="5"/>
  <c r="D437" i="5"/>
  <c r="E437" i="5"/>
  <c r="F437" i="5"/>
  <c r="H437" i="5"/>
  <c r="I437" i="5"/>
  <c r="K437" i="5"/>
  <c r="L437" i="5"/>
  <c r="M437" i="5"/>
  <c r="O437" i="5"/>
  <c r="AI437" i="5"/>
  <c r="D438" i="5"/>
  <c r="E438" i="5"/>
  <c r="F438" i="5"/>
  <c r="H438" i="5"/>
  <c r="I438" i="5"/>
  <c r="K438" i="5"/>
  <c r="L438" i="5"/>
  <c r="M438" i="5"/>
  <c r="O438" i="5"/>
  <c r="AI438" i="5"/>
  <c r="D439" i="5"/>
  <c r="E439" i="5"/>
  <c r="F439" i="5"/>
  <c r="H439" i="5"/>
  <c r="I439" i="5"/>
  <c r="K439" i="5"/>
  <c r="L439" i="5"/>
  <c r="M439" i="5"/>
  <c r="O439" i="5"/>
  <c r="AI439" i="5"/>
  <c r="D440" i="5"/>
  <c r="E440" i="5"/>
  <c r="F440" i="5"/>
  <c r="H440" i="5"/>
  <c r="I440" i="5"/>
  <c r="K440" i="5"/>
  <c r="L440" i="5"/>
  <c r="M440" i="5"/>
  <c r="O440" i="5"/>
  <c r="AI440" i="5"/>
  <c r="D441" i="5"/>
  <c r="E441" i="5"/>
  <c r="F441" i="5"/>
  <c r="H441" i="5"/>
  <c r="I441" i="5"/>
  <c r="K441" i="5"/>
  <c r="L441" i="5"/>
  <c r="M441" i="5"/>
  <c r="O441" i="5"/>
  <c r="AI441" i="5"/>
  <c r="D442" i="5"/>
  <c r="E442" i="5"/>
  <c r="F442" i="5"/>
  <c r="H442" i="5"/>
  <c r="I442" i="5"/>
  <c r="K442" i="5"/>
  <c r="L442" i="5"/>
  <c r="M442" i="5"/>
  <c r="O442" i="5"/>
  <c r="AI442" i="5"/>
  <c r="D443" i="5"/>
  <c r="E443" i="5"/>
  <c r="F443" i="5"/>
  <c r="H443" i="5"/>
  <c r="I443" i="5"/>
  <c r="K443" i="5"/>
  <c r="L443" i="5"/>
  <c r="M443" i="5"/>
  <c r="O443" i="5"/>
  <c r="AI443" i="5"/>
  <c r="D444" i="5"/>
  <c r="E444" i="5"/>
  <c r="F444" i="5"/>
  <c r="H444" i="5"/>
  <c r="I444" i="5"/>
  <c r="K444" i="5"/>
  <c r="L444" i="5"/>
  <c r="M444" i="5"/>
  <c r="O444" i="5"/>
  <c r="AI444" i="5"/>
  <c r="D445" i="5"/>
  <c r="E445" i="5"/>
  <c r="F445" i="5"/>
  <c r="H445" i="5"/>
  <c r="I445" i="5"/>
  <c r="K445" i="5"/>
  <c r="L445" i="5"/>
  <c r="M445" i="5"/>
  <c r="O445" i="5"/>
  <c r="AI445" i="5"/>
  <c r="D446" i="5"/>
  <c r="E446" i="5"/>
  <c r="F446" i="5"/>
  <c r="H446" i="5"/>
  <c r="I446" i="5"/>
  <c r="K446" i="5"/>
  <c r="L446" i="5"/>
  <c r="M446" i="5"/>
  <c r="O446" i="5"/>
  <c r="AI446" i="5"/>
  <c r="D447" i="5"/>
  <c r="E447" i="5"/>
  <c r="F447" i="5"/>
  <c r="H447" i="5"/>
  <c r="I447" i="5"/>
  <c r="K447" i="5"/>
  <c r="L447" i="5"/>
  <c r="M447" i="5"/>
  <c r="O447" i="5"/>
  <c r="AI447" i="5"/>
  <c r="D448" i="5"/>
  <c r="E448" i="5"/>
  <c r="F448" i="5"/>
  <c r="H448" i="5"/>
  <c r="I448" i="5"/>
  <c r="K448" i="5"/>
  <c r="L448" i="5"/>
  <c r="M448" i="5"/>
  <c r="O448" i="5"/>
  <c r="AI448" i="5"/>
  <c r="D449" i="5"/>
  <c r="E449" i="5"/>
  <c r="F449" i="5"/>
  <c r="H449" i="5"/>
  <c r="I449" i="5"/>
  <c r="K449" i="5"/>
  <c r="L449" i="5"/>
  <c r="M449" i="5"/>
  <c r="O449" i="5"/>
  <c r="AI449" i="5"/>
  <c r="D450" i="5"/>
  <c r="E450" i="5"/>
  <c r="F450" i="5"/>
  <c r="H450" i="5"/>
  <c r="I450" i="5"/>
  <c r="K450" i="5"/>
  <c r="L450" i="5"/>
  <c r="M450" i="5"/>
  <c r="O450" i="5"/>
  <c r="AI450" i="5"/>
  <c r="D451" i="5"/>
  <c r="E451" i="5"/>
  <c r="F451" i="5"/>
  <c r="H451" i="5"/>
  <c r="I451" i="5"/>
  <c r="K451" i="5"/>
  <c r="L451" i="5"/>
  <c r="M451" i="5"/>
  <c r="O451" i="5"/>
  <c r="AI451" i="5"/>
  <c r="D452" i="5"/>
  <c r="E452" i="5"/>
  <c r="F452" i="5"/>
  <c r="H452" i="5"/>
  <c r="I452" i="5"/>
  <c r="K452" i="5"/>
  <c r="L452" i="5"/>
  <c r="M452" i="5"/>
  <c r="O452" i="5"/>
  <c r="AI452" i="5"/>
  <c r="D453" i="5"/>
  <c r="E453" i="5"/>
  <c r="F453" i="5"/>
  <c r="H453" i="5"/>
  <c r="I453" i="5"/>
  <c r="K453" i="5"/>
  <c r="L453" i="5"/>
  <c r="M453" i="5"/>
  <c r="O453" i="5"/>
  <c r="AI453" i="5"/>
  <c r="D454" i="5"/>
  <c r="E454" i="5"/>
  <c r="F454" i="5"/>
  <c r="H454" i="5"/>
  <c r="I454" i="5"/>
  <c r="K454" i="5"/>
  <c r="L454" i="5"/>
  <c r="M454" i="5"/>
  <c r="O454" i="5"/>
  <c r="AI454" i="5"/>
  <c r="D455" i="5"/>
  <c r="E455" i="5"/>
  <c r="F455" i="5"/>
  <c r="H455" i="5"/>
  <c r="I455" i="5"/>
  <c r="K455" i="5"/>
  <c r="L455" i="5"/>
  <c r="M455" i="5"/>
  <c r="O455" i="5"/>
  <c r="AI455" i="5"/>
  <c r="D456" i="5"/>
  <c r="E456" i="5"/>
  <c r="F456" i="5"/>
  <c r="H456" i="5"/>
  <c r="I456" i="5"/>
  <c r="K456" i="5"/>
  <c r="L456" i="5"/>
  <c r="M456" i="5"/>
  <c r="O456" i="5"/>
  <c r="AI456" i="5"/>
  <c r="D457" i="5"/>
  <c r="E457" i="5"/>
  <c r="F457" i="5"/>
  <c r="H457" i="5"/>
  <c r="I457" i="5"/>
  <c r="K457" i="5"/>
  <c r="L457" i="5"/>
  <c r="M457" i="5"/>
  <c r="O457" i="5"/>
  <c r="AI457" i="5"/>
  <c r="D458" i="5"/>
  <c r="E458" i="5"/>
  <c r="F458" i="5"/>
  <c r="H458" i="5"/>
  <c r="I458" i="5"/>
  <c r="K458" i="5"/>
  <c r="L458" i="5"/>
  <c r="M458" i="5"/>
  <c r="O458" i="5"/>
  <c r="AI458" i="5"/>
  <c r="D459" i="5"/>
  <c r="E459" i="5"/>
  <c r="F459" i="5"/>
  <c r="H459" i="5"/>
  <c r="I459" i="5"/>
  <c r="K459" i="5"/>
  <c r="L459" i="5"/>
  <c r="M459" i="5"/>
  <c r="O459" i="5"/>
  <c r="AI459" i="5"/>
  <c r="D460" i="5"/>
  <c r="E460" i="5"/>
  <c r="F460" i="5"/>
  <c r="H460" i="5"/>
  <c r="I460" i="5"/>
  <c r="K460" i="5"/>
  <c r="L460" i="5"/>
  <c r="M460" i="5"/>
  <c r="O460" i="5"/>
  <c r="AI460" i="5"/>
  <c r="D461" i="5"/>
  <c r="E461" i="5"/>
  <c r="F461" i="5"/>
  <c r="H461" i="5"/>
  <c r="I461" i="5"/>
  <c r="K461" i="5"/>
  <c r="L461" i="5"/>
  <c r="M461" i="5"/>
  <c r="O461" i="5"/>
  <c r="AI461" i="5"/>
  <c r="D462" i="5"/>
  <c r="E462" i="5"/>
  <c r="F462" i="5"/>
  <c r="H462" i="5"/>
  <c r="I462" i="5"/>
  <c r="K462" i="5"/>
  <c r="L462" i="5"/>
  <c r="M462" i="5"/>
  <c r="O462" i="5"/>
  <c r="AI462" i="5"/>
  <c r="D463" i="5"/>
  <c r="E463" i="5"/>
  <c r="F463" i="5"/>
  <c r="H463" i="5"/>
  <c r="I463" i="5"/>
  <c r="K463" i="5"/>
  <c r="L463" i="5"/>
  <c r="M463" i="5"/>
  <c r="O463" i="5"/>
  <c r="AI463" i="5"/>
  <c r="D464" i="5"/>
  <c r="E464" i="5"/>
  <c r="F464" i="5"/>
  <c r="H464" i="5"/>
  <c r="I464" i="5"/>
  <c r="K464" i="5"/>
  <c r="L464" i="5"/>
  <c r="M464" i="5"/>
  <c r="O464" i="5"/>
  <c r="AI464" i="5"/>
  <c r="D465" i="5"/>
  <c r="E465" i="5"/>
  <c r="F465" i="5"/>
  <c r="H465" i="5"/>
  <c r="I465" i="5"/>
  <c r="K465" i="5"/>
  <c r="L465" i="5"/>
  <c r="M465" i="5"/>
  <c r="O465" i="5"/>
  <c r="AI465" i="5"/>
  <c r="D466" i="5"/>
  <c r="E466" i="5"/>
  <c r="F466" i="5"/>
  <c r="H466" i="5"/>
  <c r="I466" i="5"/>
  <c r="K466" i="5"/>
  <c r="L466" i="5"/>
  <c r="M466" i="5"/>
  <c r="O466" i="5"/>
  <c r="AI466" i="5"/>
  <c r="D467" i="5"/>
  <c r="E467" i="5"/>
  <c r="F467" i="5"/>
  <c r="H467" i="5"/>
  <c r="I467" i="5"/>
  <c r="K467" i="5"/>
  <c r="L467" i="5"/>
  <c r="M467" i="5"/>
  <c r="O467" i="5"/>
  <c r="AI467" i="5"/>
  <c r="D468" i="5"/>
  <c r="E468" i="5"/>
  <c r="F468" i="5"/>
  <c r="H468" i="5"/>
  <c r="I468" i="5"/>
  <c r="K468" i="5"/>
  <c r="L468" i="5"/>
  <c r="M468" i="5"/>
  <c r="O468" i="5"/>
  <c r="AI468" i="5"/>
  <c r="D469" i="5"/>
  <c r="E469" i="5"/>
  <c r="F469" i="5"/>
  <c r="H469" i="5"/>
  <c r="I469" i="5"/>
  <c r="K469" i="5"/>
  <c r="L469" i="5"/>
  <c r="M469" i="5"/>
  <c r="O469" i="5"/>
  <c r="AI469" i="5"/>
  <c r="D470" i="5"/>
  <c r="E470" i="5"/>
  <c r="F470" i="5"/>
  <c r="H470" i="5"/>
  <c r="I470" i="5"/>
  <c r="K470" i="5"/>
  <c r="L470" i="5"/>
  <c r="M470" i="5"/>
  <c r="O470" i="5"/>
  <c r="AI470" i="5"/>
  <c r="D471" i="5"/>
  <c r="E471" i="5"/>
  <c r="F471" i="5"/>
  <c r="H471" i="5"/>
  <c r="I471" i="5"/>
  <c r="K471" i="5"/>
  <c r="L471" i="5"/>
  <c r="M471" i="5"/>
  <c r="O471" i="5"/>
  <c r="AI471" i="5"/>
  <c r="D472" i="5"/>
  <c r="E472" i="5"/>
  <c r="F472" i="5"/>
  <c r="H472" i="5"/>
  <c r="I472" i="5"/>
  <c r="K472" i="5"/>
  <c r="L472" i="5"/>
  <c r="M472" i="5"/>
  <c r="O472" i="5"/>
  <c r="AI472" i="5"/>
  <c r="D473" i="5"/>
  <c r="E473" i="5"/>
  <c r="F473" i="5"/>
  <c r="H473" i="5"/>
  <c r="I473" i="5"/>
  <c r="K473" i="5"/>
  <c r="L473" i="5"/>
  <c r="M473" i="5"/>
  <c r="O473" i="5"/>
  <c r="AI473" i="5"/>
  <c r="D474" i="5"/>
  <c r="E474" i="5"/>
  <c r="F474" i="5"/>
  <c r="H474" i="5"/>
  <c r="I474" i="5"/>
  <c r="K474" i="5"/>
  <c r="L474" i="5"/>
  <c r="M474" i="5"/>
  <c r="O474" i="5"/>
  <c r="AI474" i="5"/>
  <c r="D475" i="5"/>
  <c r="E475" i="5"/>
  <c r="F475" i="5"/>
  <c r="H475" i="5"/>
  <c r="I475" i="5"/>
  <c r="K475" i="5"/>
  <c r="L475" i="5"/>
  <c r="M475" i="5"/>
  <c r="O475" i="5"/>
  <c r="AI475" i="5"/>
  <c r="D476" i="5"/>
  <c r="E476" i="5"/>
  <c r="F476" i="5"/>
  <c r="H476" i="5"/>
  <c r="I476" i="5"/>
  <c r="K476" i="5"/>
  <c r="L476" i="5"/>
  <c r="M476" i="5"/>
  <c r="O476" i="5"/>
  <c r="AI476" i="5"/>
  <c r="D477" i="5"/>
  <c r="E477" i="5"/>
  <c r="F477" i="5"/>
  <c r="H477" i="5"/>
  <c r="I477" i="5"/>
  <c r="K477" i="5"/>
  <c r="L477" i="5"/>
  <c r="M477" i="5"/>
  <c r="O477" i="5"/>
  <c r="AI477" i="5"/>
  <c r="D478" i="5"/>
  <c r="E478" i="5"/>
  <c r="F478" i="5"/>
  <c r="H478" i="5"/>
  <c r="I478" i="5"/>
  <c r="K478" i="5"/>
  <c r="L478" i="5"/>
  <c r="M478" i="5"/>
  <c r="O478" i="5"/>
  <c r="AI478" i="5"/>
  <c r="D479" i="5"/>
  <c r="E479" i="5"/>
  <c r="F479" i="5"/>
  <c r="H479" i="5"/>
  <c r="I479" i="5"/>
  <c r="K479" i="5"/>
  <c r="L479" i="5"/>
  <c r="M479" i="5"/>
  <c r="O479" i="5"/>
  <c r="AI479" i="5"/>
  <c r="D480" i="5"/>
  <c r="E480" i="5"/>
  <c r="F480" i="5"/>
  <c r="H480" i="5"/>
  <c r="I480" i="5"/>
  <c r="K480" i="5"/>
  <c r="L480" i="5"/>
  <c r="M480" i="5"/>
  <c r="O480" i="5"/>
  <c r="AI480" i="5"/>
  <c r="D481" i="5"/>
  <c r="E481" i="5"/>
  <c r="F481" i="5"/>
  <c r="H481" i="5"/>
  <c r="I481" i="5"/>
  <c r="K481" i="5"/>
  <c r="L481" i="5"/>
  <c r="M481" i="5"/>
  <c r="O481" i="5"/>
  <c r="AI481" i="5"/>
  <c r="D482" i="5"/>
  <c r="E482" i="5"/>
  <c r="F482" i="5"/>
  <c r="H482" i="5"/>
  <c r="I482" i="5"/>
  <c r="K482" i="5"/>
  <c r="L482" i="5"/>
  <c r="M482" i="5"/>
  <c r="O482" i="5"/>
  <c r="AI482" i="5"/>
  <c r="D483" i="5"/>
  <c r="E483" i="5"/>
  <c r="F483" i="5"/>
  <c r="H483" i="5"/>
  <c r="I483" i="5"/>
  <c r="K483" i="5"/>
  <c r="L483" i="5"/>
  <c r="M483" i="5"/>
  <c r="O483" i="5"/>
  <c r="AI483" i="5"/>
  <c r="D484" i="5"/>
  <c r="E484" i="5"/>
  <c r="F484" i="5"/>
  <c r="H484" i="5"/>
  <c r="I484" i="5"/>
  <c r="K484" i="5"/>
  <c r="L484" i="5"/>
  <c r="M484" i="5"/>
  <c r="O484" i="5"/>
  <c r="AI484" i="5"/>
  <c r="D485" i="5"/>
  <c r="E485" i="5"/>
  <c r="F485" i="5"/>
  <c r="H485" i="5"/>
  <c r="I485" i="5"/>
  <c r="K485" i="5"/>
  <c r="L485" i="5"/>
  <c r="M485" i="5"/>
  <c r="O485" i="5"/>
  <c r="AI485" i="5"/>
  <c r="D486" i="5"/>
  <c r="E486" i="5"/>
  <c r="F486" i="5"/>
  <c r="H486" i="5"/>
  <c r="I486" i="5"/>
  <c r="K486" i="5"/>
  <c r="L486" i="5"/>
  <c r="M486" i="5"/>
  <c r="O486" i="5"/>
  <c r="AI486" i="5"/>
  <c r="D487" i="5"/>
  <c r="E487" i="5"/>
  <c r="F487" i="5"/>
  <c r="H487" i="5"/>
  <c r="I487" i="5"/>
  <c r="K487" i="5"/>
  <c r="L487" i="5"/>
  <c r="M487" i="5"/>
  <c r="O487" i="5"/>
  <c r="AI487" i="5"/>
  <c r="D488" i="5"/>
  <c r="E488" i="5"/>
  <c r="F488" i="5"/>
  <c r="H488" i="5"/>
  <c r="I488" i="5"/>
  <c r="K488" i="5"/>
  <c r="L488" i="5"/>
  <c r="M488" i="5"/>
  <c r="O488" i="5"/>
  <c r="AI488" i="5"/>
  <c r="D489" i="5"/>
  <c r="E489" i="5"/>
  <c r="F489" i="5"/>
  <c r="H489" i="5"/>
  <c r="I489" i="5"/>
  <c r="K489" i="5"/>
  <c r="L489" i="5"/>
  <c r="M489" i="5"/>
  <c r="O489" i="5"/>
  <c r="AI489" i="5"/>
  <c r="D490" i="5"/>
  <c r="E490" i="5"/>
  <c r="F490" i="5"/>
  <c r="H490" i="5"/>
  <c r="I490" i="5"/>
  <c r="K490" i="5"/>
  <c r="L490" i="5"/>
  <c r="M490" i="5"/>
  <c r="O490" i="5"/>
  <c r="AI490" i="5"/>
  <c r="D491" i="5"/>
  <c r="E491" i="5"/>
  <c r="F491" i="5"/>
  <c r="H491" i="5"/>
  <c r="I491" i="5"/>
  <c r="K491" i="5"/>
  <c r="L491" i="5"/>
  <c r="M491" i="5"/>
  <c r="O491" i="5"/>
  <c r="AI491" i="5"/>
  <c r="D492" i="5"/>
  <c r="E492" i="5"/>
  <c r="F492" i="5"/>
  <c r="H492" i="5"/>
  <c r="I492" i="5"/>
  <c r="K492" i="5"/>
  <c r="L492" i="5"/>
  <c r="M492" i="5"/>
  <c r="O492" i="5"/>
  <c r="AI492" i="5"/>
  <c r="D493" i="5"/>
  <c r="E493" i="5"/>
  <c r="F493" i="5"/>
  <c r="H493" i="5"/>
  <c r="I493" i="5"/>
  <c r="K493" i="5"/>
  <c r="L493" i="5"/>
  <c r="M493" i="5"/>
  <c r="O493" i="5"/>
  <c r="AI493" i="5"/>
  <c r="D494" i="5"/>
  <c r="E494" i="5"/>
  <c r="F494" i="5"/>
  <c r="H494" i="5"/>
  <c r="I494" i="5"/>
  <c r="K494" i="5"/>
  <c r="L494" i="5"/>
  <c r="M494" i="5"/>
  <c r="O494" i="5"/>
  <c r="AI494" i="5"/>
  <c r="D495" i="5"/>
  <c r="E495" i="5"/>
  <c r="F495" i="5"/>
  <c r="H495" i="5"/>
  <c r="I495" i="5"/>
  <c r="K495" i="5"/>
  <c r="L495" i="5"/>
  <c r="M495" i="5"/>
  <c r="O495" i="5"/>
  <c r="AI495" i="5"/>
  <c r="D496" i="5"/>
  <c r="E496" i="5"/>
  <c r="F496" i="5"/>
  <c r="H496" i="5"/>
  <c r="I496" i="5"/>
  <c r="K496" i="5"/>
  <c r="L496" i="5"/>
  <c r="M496" i="5"/>
  <c r="O496" i="5"/>
  <c r="AI496" i="5"/>
  <c r="D497" i="5"/>
  <c r="E497" i="5"/>
  <c r="F497" i="5"/>
  <c r="H497" i="5"/>
  <c r="I497" i="5"/>
  <c r="K497" i="5"/>
  <c r="L497" i="5"/>
  <c r="M497" i="5"/>
  <c r="O497" i="5"/>
  <c r="AI497" i="5"/>
  <c r="D498" i="5"/>
  <c r="E498" i="5"/>
  <c r="F498" i="5"/>
  <c r="H498" i="5"/>
  <c r="I498" i="5"/>
  <c r="K498" i="5"/>
  <c r="L498" i="5"/>
  <c r="M498" i="5"/>
  <c r="O498" i="5"/>
  <c r="AI498" i="5"/>
  <c r="D499" i="5"/>
  <c r="E499" i="5"/>
  <c r="F499" i="5"/>
  <c r="H499" i="5"/>
  <c r="I499" i="5"/>
  <c r="K499" i="5"/>
  <c r="L499" i="5"/>
  <c r="M499" i="5"/>
  <c r="O499" i="5"/>
  <c r="AI499" i="5"/>
  <c r="D500" i="5"/>
  <c r="E500" i="5"/>
  <c r="F500" i="5"/>
  <c r="H500" i="5"/>
  <c r="I500" i="5"/>
  <c r="K500" i="5"/>
  <c r="L500" i="5"/>
  <c r="M500" i="5"/>
  <c r="O500" i="5"/>
  <c r="AI500" i="5"/>
  <c r="D501" i="5"/>
  <c r="E501" i="5"/>
  <c r="F501" i="5"/>
  <c r="H501" i="5"/>
  <c r="I501" i="5"/>
  <c r="K501" i="5"/>
  <c r="L501" i="5"/>
  <c r="M501" i="5"/>
  <c r="O501" i="5"/>
  <c r="AI501" i="5"/>
  <c r="D502" i="5"/>
  <c r="E502" i="5"/>
  <c r="F502" i="5"/>
  <c r="H502" i="5"/>
  <c r="I502" i="5"/>
  <c r="K502" i="5"/>
  <c r="L502" i="5"/>
  <c r="M502" i="5"/>
  <c r="O502" i="5"/>
  <c r="AI502" i="5"/>
  <c r="D503" i="5"/>
  <c r="E503" i="5"/>
  <c r="F503" i="5"/>
  <c r="H503" i="5"/>
  <c r="I503" i="5"/>
  <c r="K503" i="5"/>
  <c r="L503" i="5"/>
  <c r="M503" i="5"/>
  <c r="O503" i="5"/>
  <c r="AI503" i="5"/>
  <c r="D504" i="5"/>
  <c r="E504" i="5"/>
  <c r="F504" i="5"/>
  <c r="H504" i="5"/>
  <c r="I504" i="5"/>
  <c r="K504" i="5"/>
  <c r="L504" i="5"/>
  <c r="M504" i="5"/>
  <c r="O504" i="5"/>
  <c r="AI504" i="5"/>
  <c r="D505" i="5"/>
  <c r="E505" i="5"/>
  <c r="F505" i="5"/>
  <c r="H505" i="5"/>
  <c r="I505" i="5"/>
  <c r="K505" i="5"/>
  <c r="L505" i="5"/>
  <c r="M505" i="5"/>
  <c r="O505" i="5"/>
  <c r="AI505" i="5"/>
  <c r="D506" i="5"/>
  <c r="E506" i="5"/>
  <c r="F506" i="5"/>
  <c r="H506" i="5"/>
  <c r="I506" i="5"/>
  <c r="K506" i="5"/>
  <c r="L506" i="5"/>
  <c r="M506" i="5"/>
  <c r="O506" i="5"/>
  <c r="AI506" i="5"/>
  <c r="D507" i="5"/>
  <c r="E507" i="5"/>
  <c r="F507" i="5"/>
  <c r="H507" i="5"/>
  <c r="I507" i="5"/>
  <c r="K507" i="5"/>
  <c r="L507" i="5"/>
  <c r="M507" i="5"/>
  <c r="O507" i="5"/>
  <c r="AI507" i="5"/>
  <c r="D508" i="5"/>
  <c r="E508" i="5"/>
  <c r="F508" i="5"/>
  <c r="H508" i="5"/>
  <c r="I508" i="5"/>
  <c r="K508" i="5"/>
  <c r="L508" i="5"/>
  <c r="M508" i="5"/>
  <c r="O508" i="5"/>
  <c r="AI508" i="5"/>
  <c r="D509" i="5"/>
  <c r="E509" i="5"/>
  <c r="F509" i="5"/>
  <c r="H509" i="5"/>
  <c r="I509" i="5"/>
  <c r="K509" i="5"/>
  <c r="L509" i="5"/>
  <c r="M509" i="5"/>
  <c r="O509" i="5"/>
  <c r="AI509" i="5"/>
  <c r="D510" i="5"/>
  <c r="E510" i="5"/>
  <c r="F510" i="5"/>
  <c r="H510" i="5"/>
  <c r="I510" i="5"/>
  <c r="K510" i="5"/>
  <c r="L510" i="5"/>
  <c r="M510" i="5"/>
  <c r="O510" i="5"/>
  <c r="AI510" i="5"/>
  <c r="D511" i="5"/>
  <c r="E511" i="5"/>
  <c r="F511" i="5"/>
  <c r="H511" i="5"/>
  <c r="I511" i="5"/>
  <c r="K511" i="5"/>
  <c r="L511" i="5"/>
  <c r="M511" i="5"/>
  <c r="O511" i="5"/>
  <c r="AI511" i="5"/>
  <c r="D512" i="5"/>
  <c r="E512" i="5"/>
  <c r="F512" i="5"/>
  <c r="H512" i="5"/>
  <c r="I512" i="5"/>
  <c r="K512" i="5"/>
  <c r="L512" i="5"/>
  <c r="M512" i="5"/>
  <c r="O512" i="5"/>
  <c r="AI512" i="5"/>
  <c r="D513" i="5"/>
  <c r="E513" i="5"/>
  <c r="F513" i="5"/>
  <c r="H513" i="5"/>
  <c r="I513" i="5"/>
  <c r="K513" i="5"/>
  <c r="L513" i="5"/>
  <c r="M513" i="5"/>
  <c r="O513" i="5"/>
  <c r="AI513" i="5"/>
  <c r="D514" i="5"/>
  <c r="E514" i="5"/>
  <c r="F514" i="5"/>
  <c r="H514" i="5"/>
  <c r="I514" i="5"/>
  <c r="K514" i="5"/>
  <c r="L514" i="5"/>
  <c r="M514" i="5"/>
  <c r="O514" i="5"/>
  <c r="AI514" i="5"/>
  <c r="D515" i="5"/>
  <c r="E515" i="5"/>
  <c r="F515" i="5"/>
  <c r="H515" i="5"/>
  <c r="I515" i="5"/>
  <c r="K515" i="5"/>
  <c r="L515" i="5"/>
  <c r="M515" i="5"/>
  <c r="O515" i="5"/>
  <c r="AI515" i="5"/>
  <c r="D516" i="5"/>
  <c r="E516" i="5"/>
  <c r="F516" i="5"/>
  <c r="H516" i="5"/>
  <c r="I516" i="5"/>
  <c r="K516" i="5"/>
  <c r="L516" i="5"/>
  <c r="M516" i="5"/>
  <c r="O516" i="5"/>
  <c r="AI516" i="5"/>
  <c r="D517" i="5"/>
  <c r="E517" i="5"/>
  <c r="F517" i="5"/>
  <c r="H517" i="5"/>
  <c r="I517" i="5"/>
  <c r="K517" i="5"/>
  <c r="L517" i="5"/>
  <c r="M517" i="5"/>
  <c r="O517" i="5"/>
  <c r="AI517" i="5"/>
  <c r="D518" i="5"/>
  <c r="E518" i="5"/>
  <c r="F518" i="5"/>
  <c r="H518" i="5"/>
  <c r="I518" i="5"/>
  <c r="K518" i="5"/>
  <c r="L518" i="5"/>
  <c r="M518" i="5"/>
  <c r="O518" i="5"/>
  <c r="AI518" i="5"/>
  <c r="D519" i="5"/>
  <c r="E519" i="5"/>
  <c r="F519" i="5"/>
  <c r="H519" i="5"/>
  <c r="I519" i="5"/>
  <c r="K519" i="5"/>
  <c r="L519" i="5"/>
  <c r="M519" i="5"/>
  <c r="O519" i="5"/>
  <c r="AI519" i="5"/>
  <c r="D520" i="5"/>
  <c r="E520" i="5"/>
  <c r="F520" i="5"/>
  <c r="H520" i="5"/>
  <c r="I520" i="5"/>
  <c r="K520" i="5"/>
  <c r="L520" i="5"/>
  <c r="M520" i="5"/>
  <c r="O520" i="5"/>
  <c r="AI520" i="5"/>
  <c r="D521" i="5"/>
  <c r="E521" i="5"/>
  <c r="F521" i="5"/>
  <c r="H521" i="5"/>
  <c r="I521" i="5"/>
  <c r="K521" i="5"/>
  <c r="L521" i="5"/>
  <c r="M521" i="5"/>
  <c r="O521" i="5"/>
  <c r="AI521" i="5"/>
  <c r="D522" i="5"/>
  <c r="E522" i="5"/>
  <c r="F522" i="5"/>
  <c r="H522" i="5"/>
  <c r="I522" i="5"/>
  <c r="K522" i="5"/>
  <c r="L522" i="5"/>
  <c r="M522" i="5"/>
  <c r="O522" i="5"/>
  <c r="AI522" i="5"/>
  <c r="D523" i="5"/>
  <c r="E523" i="5"/>
  <c r="F523" i="5"/>
  <c r="H523" i="5"/>
  <c r="I523" i="5"/>
  <c r="K523" i="5"/>
  <c r="L523" i="5"/>
  <c r="M523" i="5"/>
  <c r="O523" i="5"/>
  <c r="AI523" i="5"/>
  <c r="D524" i="5"/>
  <c r="E524" i="5"/>
  <c r="F524" i="5"/>
  <c r="H524" i="5"/>
  <c r="I524" i="5"/>
  <c r="K524" i="5"/>
  <c r="L524" i="5"/>
  <c r="M524" i="5"/>
  <c r="O524" i="5"/>
  <c r="AI524" i="5"/>
  <c r="D525" i="5"/>
  <c r="E525" i="5"/>
  <c r="F525" i="5"/>
  <c r="H525" i="5"/>
  <c r="I525" i="5"/>
  <c r="K525" i="5"/>
  <c r="L525" i="5"/>
  <c r="M525" i="5"/>
  <c r="O525" i="5"/>
  <c r="AI525" i="5"/>
  <c r="D526" i="5"/>
  <c r="E526" i="5"/>
  <c r="F526" i="5"/>
  <c r="H526" i="5"/>
  <c r="I526" i="5"/>
  <c r="K526" i="5"/>
  <c r="L526" i="5"/>
  <c r="M526" i="5"/>
  <c r="O526" i="5"/>
  <c r="AI526" i="5"/>
  <c r="D527" i="5"/>
  <c r="E527" i="5"/>
  <c r="F527" i="5"/>
  <c r="H527" i="5"/>
  <c r="I527" i="5"/>
  <c r="K527" i="5"/>
  <c r="L527" i="5"/>
  <c r="M527" i="5"/>
  <c r="O527" i="5"/>
  <c r="AI527" i="5"/>
  <c r="D528" i="5"/>
  <c r="E528" i="5"/>
  <c r="F528" i="5"/>
  <c r="H528" i="5"/>
  <c r="I528" i="5"/>
  <c r="K528" i="5"/>
  <c r="L528" i="5"/>
  <c r="M528" i="5"/>
  <c r="O528" i="5"/>
  <c r="AI528" i="5"/>
  <c r="D529" i="5"/>
  <c r="E529" i="5"/>
  <c r="F529" i="5"/>
  <c r="H529" i="5"/>
  <c r="I529" i="5"/>
  <c r="K529" i="5"/>
  <c r="L529" i="5"/>
  <c r="M529" i="5"/>
  <c r="O529" i="5"/>
  <c r="AI529" i="5"/>
  <c r="D530" i="5"/>
  <c r="E530" i="5"/>
  <c r="F530" i="5"/>
  <c r="H530" i="5"/>
  <c r="I530" i="5"/>
  <c r="K530" i="5"/>
  <c r="L530" i="5"/>
  <c r="M530" i="5"/>
  <c r="O530" i="5"/>
  <c r="AI530" i="5"/>
  <c r="D531" i="5"/>
  <c r="E531" i="5"/>
  <c r="F531" i="5"/>
  <c r="H531" i="5"/>
  <c r="I531" i="5"/>
  <c r="K531" i="5"/>
  <c r="L531" i="5"/>
  <c r="M531" i="5"/>
  <c r="O531" i="5"/>
  <c r="AI531" i="5"/>
  <c r="D532" i="5"/>
  <c r="E532" i="5"/>
  <c r="F532" i="5"/>
  <c r="H532" i="5"/>
  <c r="I532" i="5"/>
  <c r="K532" i="5"/>
  <c r="L532" i="5"/>
  <c r="M532" i="5"/>
  <c r="O532" i="5"/>
  <c r="AI532" i="5"/>
  <c r="D533" i="5"/>
  <c r="E533" i="5"/>
  <c r="F533" i="5"/>
  <c r="H533" i="5"/>
  <c r="I533" i="5"/>
  <c r="K533" i="5"/>
  <c r="L533" i="5"/>
  <c r="M533" i="5"/>
  <c r="O533" i="5"/>
  <c r="AI533" i="5"/>
  <c r="D534" i="5"/>
  <c r="E534" i="5"/>
  <c r="F534" i="5"/>
  <c r="H534" i="5"/>
  <c r="I534" i="5"/>
  <c r="K534" i="5"/>
  <c r="L534" i="5"/>
  <c r="M534" i="5"/>
  <c r="O534" i="5"/>
  <c r="AI534" i="5"/>
  <c r="D535" i="5"/>
  <c r="E535" i="5"/>
  <c r="F535" i="5"/>
  <c r="H535" i="5"/>
  <c r="I535" i="5"/>
  <c r="K535" i="5"/>
  <c r="L535" i="5"/>
  <c r="M535" i="5"/>
  <c r="O535" i="5"/>
  <c r="AI535" i="5"/>
  <c r="D536" i="5"/>
  <c r="E536" i="5"/>
  <c r="F536" i="5"/>
  <c r="H536" i="5"/>
  <c r="I536" i="5"/>
  <c r="K536" i="5"/>
  <c r="L536" i="5"/>
  <c r="M536" i="5"/>
  <c r="O536" i="5"/>
  <c r="AI536" i="5"/>
  <c r="D537" i="5"/>
  <c r="E537" i="5"/>
  <c r="F537" i="5"/>
  <c r="H537" i="5"/>
  <c r="I537" i="5"/>
  <c r="K537" i="5"/>
  <c r="L537" i="5"/>
  <c r="M537" i="5"/>
  <c r="O537" i="5"/>
  <c r="AI537" i="5"/>
  <c r="D538" i="5"/>
  <c r="E538" i="5"/>
  <c r="F538" i="5"/>
  <c r="H538" i="5"/>
  <c r="I538" i="5"/>
  <c r="K538" i="5"/>
  <c r="L538" i="5"/>
  <c r="M538" i="5"/>
  <c r="O538" i="5"/>
  <c r="AI538" i="5"/>
  <c r="D539" i="5"/>
  <c r="E539" i="5"/>
  <c r="F539" i="5"/>
  <c r="H539" i="5"/>
  <c r="I539" i="5"/>
  <c r="K539" i="5"/>
  <c r="L539" i="5"/>
  <c r="M539" i="5"/>
  <c r="O539" i="5"/>
  <c r="AI539" i="5"/>
  <c r="D540" i="5"/>
  <c r="E540" i="5"/>
  <c r="F540" i="5"/>
  <c r="H540" i="5"/>
  <c r="I540" i="5"/>
  <c r="K540" i="5"/>
  <c r="L540" i="5"/>
  <c r="M540" i="5"/>
  <c r="O540" i="5"/>
  <c r="AI540" i="5"/>
  <c r="D541" i="5"/>
  <c r="E541" i="5"/>
  <c r="F541" i="5"/>
  <c r="H541" i="5"/>
  <c r="I541" i="5"/>
  <c r="K541" i="5"/>
  <c r="L541" i="5"/>
  <c r="M541" i="5"/>
  <c r="O541" i="5"/>
  <c r="AI541" i="5"/>
  <c r="D542" i="5"/>
  <c r="E542" i="5"/>
  <c r="F542" i="5"/>
  <c r="H542" i="5"/>
  <c r="I542" i="5"/>
  <c r="K542" i="5"/>
  <c r="L542" i="5"/>
  <c r="M542" i="5"/>
  <c r="O542" i="5"/>
  <c r="AI542" i="5"/>
  <c r="D543" i="5"/>
  <c r="E543" i="5"/>
  <c r="F543" i="5"/>
  <c r="H543" i="5"/>
  <c r="I543" i="5"/>
  <c r="K543" i="5"/>
  <c r="L543" i="5"/>
  <c r="M543" i="5"/>
  <c r="O543" i="5"/>
  <c r="AI543" i="5"/>
  <c r="D544" i="5"/>
  <c r="E544" i="5"/>
  <c r="F544" i="5"/>
  <c r="H544" i="5"/>
  <c r="I544" i="5"/>
  <c r="K544" i="5"/>
  <c r="L544" i="5"/>
  <c r="M544" i="5"/>
  <c r="O544" i="5"/>
  <c r="AI544" i="5"/>
  <c r="D545" i="5"/>
  <c r="E545" i="5"/>
  <c r="F545" i="5"/>
  <c r="H545" i="5"/>
  <c r="I545" i="5"/>
  <c r="K545" i="5"/>
  <c r="L545" i="5"/>
  <c r="M545" i="5"/>
  <c r="O545" i="5"/>
  <c r="AI545" i="5"/>
  <c r="D546" i="5"/>
  <c r="E546" i="5"/>
  <c r="F546" i="5"/>
  <c r="H546" i="5"/>
  <c r="I546" i="5"/>
  <c r="K546" i="5"/>
  <c r="L546" i="5"/>
  <c r="M546" i="5"/>
  <c r="O546" i="5"/>
  <c r="AI546" i="5"/>
  <c r="D547" i="5"/>
  <c r="E547" i="5"/>
  <c r="F547" i="5"/>
  <c r="H547" i="5"/>
  <c r="I547" i="5"/>
  <c r="K547" i="5"/>
  <c r="L547" i="5"/>
  <c r="M547" i="5"/>
  <c r="O547" i="5"/>
  <c r="AI547" i="5"/>
  <c r="D548" i="5"/>
  <c r="E548" i="5"/>
  <c r="F548" i="5"/>
  <c r="H548" i="5"/>
  <c r="I548" i="5"/>
  <c r="K548" i="5"/>
  <c r="L548" i="5"/>
  <c r="M548" i="5"/>
  <c r="O548" i="5"/>
  <c r="AI548" i="5"/>
  <c r="D549" i="5"/>
  <c r="E549" i="5"/>
  <c r="F549" i="5"/>
  <c r="H549" i="5"/>
  <c r="I549" i="5"/>
  <c r="K549" i="5"/>
  <c r="L549" i="5"/>
  <c r="M549" i="5"/>
  <c r="O549" i="5"/>
  <c r="AI549" i="5"/>
  <c r="D550" i="5"/>
  <c r="E550" i="5"/>
  <c r="F550" i="5"/>
  <c r="H550" i="5"/>
  <c r="I550" i="5"/>
  <c r="K550" i="5"/>
  <c r="L550" i="5"/>
  <c r="M550" i="5"/>
  <c r="O550" i="5"/>
  <c r="AI550" i="5"/>
  <c r="D551" i="5"/>
  <c r="E551" i="5"/>
  <c r="F551" i="5"/>
  <c r="H551" i="5"/>
  <c r="I551" i="5"/>
  <c r="K551" i="5"/>
  <c r="L551" i="5"/>
  <c r="M551" i="5"/>
  <c r="O551" i="5"/>
  <c r="AI551" i="5"/>
  <c r="D552" i="5"/>
  <c r="E552" i="5"/>
  <c r="F552" i="5"/>
  <c r="H552" i="5"/>
  <c r="I552" i="5"/>
  <c r="K552" i="5"/>
  <c r="L552" i="5"/>
  <c r="M552" i="5"/>
  <c r="O552" i="5"/>
  <c r="AI552" i="5"/>
  <c r="D553" i="5"/>
  <c r="E553" i="5"/>
  <c r="F553" i="5"/>
  <c r="H553" i="5"/>
  <c r="I553" i="5"/>
  <c r="K553" i="5"/>
  <c r="L553" i="5"/>
  <c r="M553" i="5"/>
  <c r="O553" i="5"/>
  <c r="AI553" i="5"/>
  <c r="D554" i="5"/>
  <c r="E554" i="5"/>
  <c r="F554" i="5"/>
  <c r="H554" i="5"/>
  <c r="I554" i="5"/>
  <c r="K554" i="5"/>
  <c r="L554" i="5"/>
  <c r="M554" i="5"/>
  <c r="O554" i="5"/>
  <c r="AI554" i="5"/>
  <c r="D555" i="5"/>
  <c r="E555" i="5"/>
  <c r="F555" i="5"/>
  <c r="H555" i="5"/>
  <c r="I555" i="5"/>
  <c r="K555" i="5"/>
  <c r="L555" i="5"/>
  <c r="M555" i="5"/>
  <c r="O555" i="5"/>
  <c r="AI555" i="5"/>
  <c r="D556" i="5"/>
  <c r="E556" i="5"/>
  <c r="F556" i="5"/>
  <c r="H556" i="5"/>
  <c r="I556" i="5"/>
  <c r="K556" i="5"/>
  <c r="L556" i="5"/>
  <c r="M556" i="5"/>
  <c r="O556" i="5"/>
  <c r="AI556" i="5"/>
  <c r="D557" i="5"/>
  <c r="E557" i="5"/>
  <c r="F557" i="5"/>
  <c r="H557" i="5"/>
  <c r="I557" i="5"/>
  <c r="K557" i="5"/>
  <c r="L557" i="5"/>
  <c r="M557" i="5"/>
  <c r="O557" i="5"/>
  <c r="AI557" i="5"/>
  <c r="D558" i="5"/>
  <c r="E558" i="5"/>
  <c r="F558" i="5"/>
  <c r="H558" i="5"/>
  <c r="I558" i="5"/>
  <c r="K558" i="5"/>
  <c r="L558" i="5"/>
  <c r="M558" i="5"/>
  <c r="O558" i="5"/>
  <c r="AI558" i="5"/>
  <c r="D559" i="5"/>
  <c r="E559" i="5"/>
  <c r="F559" i="5"/>
  <c r="H559" i="5"/>
  <c r="I559" i="5"/>
  <c r="K559" i="5"/>
  <c r="L559" i="5"/>
  <c r="M559" i="5"/>
  <c r="O559" i="5"/>
  <c r="AI559" i="5"/>
  <c r="D560" i="5"/>
  <c r="E560" i="5"/>
  <c r="F560" i="5"/>
  <c r="H560" i="5"/>
  <c r="I560" i="5"/>
  <c r="K560" i="5"/>
  <c r="L560" i="5"/>
  <c r="M560" i="5"/>
  <c r="O560" i="5"/>
  <c r="AI560" i="5"/>
  <c r="D561" i="5"/>
  <c r="E561" i="5"/>
  <c r="F561" i="5"/>
  <c r="H561" i="5"/>
  <c r="I561" i="5"/>
  <c r="K561" i="5"/>
  <c r="L561" i="5"/>
  <c r="M561" i="5"/>
  <c r="O561" i="5"/>
  <c r="AI561" i="5"/>
  <c r="D562" i="5"/>
  <c r="E562" i="5"/>
  <c r="F562" i="5"/>
  <c r="H562" i="5"/>
  <c r="I562" i="5"/>
  <c r="K562" i="5"/>
  <c r="L562" i="5"/>
  <c r="M562" i="5"/>
  <c r="O562" i="5"/>
  <c r="AI562" i="5"/>
  <c r="D563" i="5"/>
  <c r="E563" i="5"/>
  <c r="F563" i="5"/>
  <c r="H563" i="5"/>
  <c r="I563" i="5"/>
  <c r="K563" i="5"/>
  <c r="L563" i="5"/>
  <c r="M563" i="5"/>
  <c r="O563" i="5"/>
  <c r="AI563" i="5"/>
  <c r="D564" i="5"/>
  <c r="E564" i="5"/>
  <c r="F564" i="5"/>
  <c r="H564" i="5"/>
  <c r="I564" i="5"/>
  <c r="K564" i="5"/>
  <c r="L564" i="5"/>
  <c r="M564" i="5"/>
  <c r="O564" i="5"/>
  <c r="AI564" i="5"/>
  <c r="D565" i="5"/>
  <c r="E565" i="5"/>
  <c r="F565" i="5"/>
  <c r="H565" i="5"/>
  <c r="I565" i="5"/>
  <c r="K565" i="5"/>
  <c r="L565" i="5"/>
  <c r="M565" i="5"/>
  <c r="O565" i="5"/>
  <c r="AI565" i="5"/>
  <c r="D566" i="5"/>
  <c r="E566" i="5"/>
  <c r="F566" i="5"/>
  <c r="H566" i="5"/>
  <c r="I566" i="5"/>
  <c r="K566" i="5"/>
  <c r="L566" i="5"/>
  <c r="M566" i="5"/>
  <c r="O566" i="5"/>
  <c r="AI566" i="5"/>
  <c r="D567" i="5"/>
  <c r="E567" i="5"/>
  <c r="F567" i="5"/>
  <c r="H567" i="5"/>
  <c r="I567" i="5"/>
  <c r="K567" i="5"/>
  <c r="L567" i="5"/>
  <c r="M567" i="5"/>
  <c r="O567" i="5"/>
  <c r="AI567" i="5"/>
  <c r="D568" i="5"/>
  <c r="E568" i="5"/>
  <c r="F568" i="5"/>
  <c r="H568" i="5"/>
  <c r="I568" i="5"/>
  <c r="K568" i="5"/>
  <c r="L568" i="5"/>
  <c r="M568" i="5"/>
  <c r="O568" i="5"/>
  <c r="AI568" i="5"/>
  <c r="D569" i="5"/>
  <c r="E569" i="5"/>
  <c r="F569" i="5"/>
  <c r="H569" i="5"/>
  <c r="I569" i="5"/>
  <c r="K569" i="5"/>
  <c r="L569" i="5"/>
  <c r="M569" i="5"/>
  <c r="O569" i="5"/>
  <c r="AI569" i="5"/>
  <c r="D570" i="5"/>
  <c r="E570" i="5"/>
  <c r="F570" i="5"/>
  <c r="H570" i="5"/>
  <c r="I570" i="5"/>
  <c r="K570" i="5"/>
  <c r="L570" i="5"/>
  <c r="M570" i="5"/>
  <c r="O570" i="5"/>
  <c r="AI570" i="5"/>
  <c r="D571" i="5"/>
  <c r="E571" i="5"/>
  <c r="F571" i="5"/>
  <c r="H571" i="5"/>
  <c r="I571" i="5"/>
  <c r="K571" i="5"/>
  <c r="L571" i="5"/>
  <c r="M571" i="5"/>
  <c r="O571" i="5"/>
  <c r="AI571" i="5"/>
  <c r="D572" i="5"/>
  <c r="E572" i="5"/>
  <c r="F572" i="5"/>
  <c r="H572" i="5"/>
  <c r="I572" i="5"/>
  <c r="K572" i="5"/>
  <c r="L572" i="5"/>
  <c r="M572" i="5"/>
  <c r="O572" i="5"/>
  <c r="AI572" i="5"/>
  <c r="D573" i="5"/>
  <c r="E573" i="5"/>
  <c r="F573" i="5"/>
  <c r="H573" i="5"/>
  <c r="I573" i="5"/>
  <c r="K573" i="5"/>
  <c r="L573" i="5"/>
  <c r="M573" i="5"/>
  <c r="O573" i="5"/>
  <c r="AI573" i="5"/>
  <c r="D574" i="5"/>
  <c r="E574" i="5"/>
  <c r="F574" i="5"/>
  <c r="H574" i="5"/>
  <c r="I574" i="5"/>
  <c r="K574" i="5"/>
  <c r="L574" i="5"/>
  <c r="M574" i="5"/>
  <c r="O574" i="5"/>
  <c r="AI574" i="5"/>
  <c r="D575" i="5"/>
  <c r="E575" i="5"/>
  <c r="F575" i="5"/>
  <c r="H575" i="5"/>
  <c r="I575" i="5"/>
  <c r="K575" i="5"/>
  <c r="L575" i="5"/>
  <c r="M575" i="5"/>
  <c r="O575" i="5"/>
  <c r="AI575" i="5"/>
  <c r="D576" i="5"/>
  <c r="E576" i="5"/>
  <c r="F576" i="5"/>
  <c r="H576" i="5"/>
  <c r="I576" i="5"/>
  <c r="K576" i="5"/>
  <c r="L576" i="5"/>
  <c r="M576" i="5"/>
  <c r="O576" i="5"/>
  <c r="AI576" i="5"/>
  <c r="D577" i="5"/>
  <c r="E577" i="5"/>
  <c r="F577" i="5"/>
  <c r="H577" i="5"/>
  <c r="I577" i="5"/>
  <c r="K577" i="5"/>
  <c r="L577" i="5"/>
  <c r="M577" i="5"/>
  <c r="O577" i="5"/>
  <c r="AI577" i="5"/>
  <c r="D578" i="5"/>
  <c r="E578" i="5"/>
  <c r="F578" i="5"/>
  <c r="H578" i="5"/>
  <c r="I578" i="5"/>
  <c r="K578" i="5"/>
  <c r="L578" i="5"/>
  <c r="M578" i="5"/>
  <c r="O578" i="5"/>
  <c r="AI578" i="5"/>
  <c r="D579" i="5"/>
  <c r="E579" i="5"/>
  <c r="F579" i="5"/>
  <c r="H579" i="5"/>
  <c r="I579" i="5"/>
  <c r="K579" i="5"/>
  <c r="L579" i="5"/>
  <c r="M579" i="5"/>
  <c r="O579" i="5"/>
  <c r="AI579" i="5"/>
  <c r="D580" i="5"/>
  <c r="E580" i="5"/>
  <c r="F580" i="5"/>
  <c r="H580" i="5"/>
  <c r="I580" i="5"/>
  <c r="K580" i="5"/>
  <c r="L580" i="5"/>
  <c r="M580" i="5"/>
  <c r="O580" i="5"/>
  <c r="AI580" i="5"/>
  <c r="D581" i="5"/>
  <c r="E581" i="5"/>
  <c r="F581" i="5"/>
  <c r="H581" i="5"/>
  <c r="I581" i="5"/>
  <c r="K581" i="5"/>
  <c r="L581" i="5"/>
  <c r="M581" i="5"/>
  <c r="O581" i="5"/>
  <c r="AI581" i="5"/>
  <c r="D582" i="5"/>
  <c r="E582" i="5"/>
  <c r="F582" i="5"/>
  <c r="H582" i="5"/>
  <c r="I582" i="5"/>
  <c r="K582" i="5"/>
  <c r="L582" i="5"/>
  <c r="M582" i="5"/>
  <c r="O582" i="5"/>
  <c r="AI582" i="5"/>
  <c r="D583" i="5"/>
  <c r="E583" i="5"/>
  <c r="F583" i="5"/>
  <c r="H583" i="5"/>
  <c r="I583" i="5"/>
  <c r="K583" i="5"/>
  <c r="L583" i="5"/>
  <c r="M583" i="5"/>
  <c r="O583" i="5"/>
  <c r="AI583" i="5"/>
  <c r="D584" i="5"/>
  <c r="E584" i="5"/>
  <c r="F584" i="5"/>
  <c r="H584" i="5"/>
  <c r="I584" i="5"/>
  <c r="K584" i="5"/>
  <c r="L584" i="5"/>
  <c r="M584" i="5"/>
  <c r="O584" i="5"/>
  <c r="AI584" i="5"/>
  <c r="D585" i="5"/>
  <c r="E585" i="5"/>
  <c r="F585" i="5"/>
  <c r="H585" i="5"/>
  <c r="I585" i="5"/>
  <c r="K585" i="5"/>
  <c r="L585" i="5"/>
  <c r="M585" i="5"/>
  <c r="O585" i="5"/>
  <c r="AI585" i="5"/>
  <c r="D586" i="5"/>
  <c r="E586" i="5"/>
  <c r="F586" i="5"/>
  <c r="H586" i="5"/>
  <c r="I586" i="5"/>
  <c r="K586" i="5"/>
  <c r="L586" i="5"/>
  <c r="M586" i="5"/>
  <c r="O586" i="5"/>
  <c r="AI586" i="5"/>
  <c r="D587" i="5"/>
  <c r="E587" i="5"/>
  <c r="F587" i="5"/>
  <c r="H587" i="5"/>
  <c r="I587" i="5"/>
  <c r="K587" i="5"/>
  <c r="L587" i="5"/>
  <c r="M587" i="5"/>
  <c r="O587" i="5"/>
  <c r="AI587" i="5"/>
  <c r="D588" i="5"/>
  <c r="E588" i="5"/>
  <c r="F588" i="5"/>
  <c r="H588" i="5"/>
  <c r="I588" i="5"/>
  <c r="K588" i="5"/>
  <c r="L588" i="5"/>
  <c r="M588" i="5"/>
  <c r="O588" i="5"/>
  <c r="AI588" i="5"/>
  <c r="D589" i="5"/>
  <c r="E589" i="5"/>
  <c r="F589" i="5"/>
  <c r="H589" i="5"/>
  <c r="I589" i="5"/>
  <c r="K589" i="5"/>
  <c r="L589" i="5"/>
  <c r="M589" i="5"/>
  <c r="O589" i="5"/>
  <c r="AI589" i="5"/>
  <c r="D590" i="5"/>
  <c r="E590" i="5"/>
  <c r="F590" i="5"/>
  <c r="H590" i="5"/>
  <c r="I590" i="5"/>
  <c r="K590" i="5"/>
  <c r="L590" i="5"/>
  <c r="M590" i="5"/>
  <c r="O590" i="5"/>
  <c r="AI590" i="5"/>
  <c r="D591" i="5"/>
  <c r="E591" i="5"/>
  <c r="F591" i="5"/>
  <c r="H591" i="5"/>
  <c r="I591" i="5"/>
  <c r="K591" i="5"/>
  <c r="L591" i="5"/>
  <c r="M591" i="5"/>
  <c r="O591" i="5"/>
  <c r="AI591" i="5"/>
  <c r="D592" i="5"/>
  <c r="E592" i="5"/>
  <c r="F592" i="5"/>
  <c r="H592" i="5"/>
  <c r="I592" i="5"/>
  <c r="K592" i="5"/>
  <c r="L592" i="5"/>
  <c r="M592" i="5"/>
  <c r="O592" i="5"/>
  <c r="AI592" i="5"/>
  <c r="D593" i="5"/>
  <c r="E593" i="5"/>
  <c r="F593" i="5"/>
  <c r="H593" i="5"/>
  <c r="I593" i="5"/>
  <c r="K593" i="5"/>
  <c r="L593" i="5"/>
  <c r="M593" i="5"/>
  <c r="O593" i="5"/>
  <c r="AI593" i="5"/>
  <c r="D594" i="5"/>
  <c r="E594" i="5"/>
  <c r="F594" i="5"/>
  <c r="H594" i="5"/>
  <c r="I594" i="5"/>
  <c r="K594" i="5"/>
  <c r="L594" i="5"/>
  <c r="M594" i="5"/>
  <c r="O594" i="5"/>
  <c r="AI594" i="5"/>
  <c r="D595" i="5"/>
  <c r="E595" i="5"/>
  <c r="F595" i="5"/>
  <c r="H595" i="5"/>
  <c r="I595" i="5"/>
  <c r="K595" i="5"/>
  <c r="L595" i="5"/>
  <c r="M595" i="5"/>
  <c r="O595" i="5"/>
  <c r="AI595" i="5"/>
  <c r="D596" i="5"/>
  <c r="E596" i="5"/>
  <c r="F596" i="5"/>
  <c r="H596" i="5"/>
  <c r="I596" i="5"/>
  <c r="K596" i="5"/>
  <c r="L596" i="5"/>
  <c r="M596" i="5"/>
  <c r="O596" i="5"/>
  <c r="AI596" i="5"/>
  <c r="D597" i="5"/>
  <c r="E597" i="5"/>
  <c r="F597" i="5"/>
  <c r="H597" i="5"/>
  <c r="I597" i="5"/>
  <c r="K597" i="5"/>
  <c r="L597" i="5"/>
  <c r="M597" i="5"/>
  <c r="O597" i="5"/>
  <c r="AI597" i="5"/>
  <c r="D598" i="5"/>
  <c r="E598" i="5"/>
  <c r="F598" i="5"/>
  <c r="H598" i="5"/>
  <c r="I598" i="5"/>
  <c r="K598" i="5"/>
  <c r="L598" i="5"/>
  <c r="M598" i="5"/>
  <c r="O598" i="5"/>
  <c r="AI598" i="5"/>
  <c r="D599" i="5"/>
  <c r="E599" i="5"/>
  <c r="F599" i="5"/>
  <c r="H599" i="5"/>
  <c r="I599" i="5"/>
  <c r="K599" i="5"/>
  <c r="L599" i="5"/>
  <c r="M599" i="5"/>
  <c r="O599" i="5"/>
  <c r="AI599" i="5"/>
  <c r="D600" i="5"/>
  <c r="E600" i="5"/>
  <c r="F600" i="5"/>
  <c r="H600" i="5"/>
  <c r="I600" i="5"/>
  <c r="K600" i="5"/>
  <c r="L600" i="5"/>
  <c r="M600" i="5"/>
  <c r="O600" i="5"/>
  <c r="AI600" i="5"/>
  <c r="D601" i="5"/>
  <c r="E601" i="5"/>
  <c r="F601" i="5"/>
  <c r="H601" i="5"/>
  <c r="I601" i="5"/>
  <c r="K601" i="5"/>
  <c r="L601" i="5"/>
  <c r="M601" i="5"/>
  <c r="O601" i="5"/>
  <c r="AI601" i="5"/>
  <c r="D602" i="5"/>
  <c r="E602" i="5"/>
  <c r="F602" i="5"/>
  <c r="H602" i="5"/>
  <c r="I602" i="5"/>
  <c r="K602" i="5"/>
  <c r="L602" i="5"/>
  <c r="M602" i="5"/>
  <c r="O602" i="5"/>
  <c r="AI602" i="5"/>
  <c r="D603" i="5"/>
  <c r="E603" i="5"/>
  <c r="F603" i="5"/>
  <c r="H603" i="5"/>
  <c r="I603" i="5"/>
  <c r="K603" i="5"/>
  <c r="L603" i="5"/>
  <c r="M603" i="5"/>
  <c r="O603" i="5"/>
  <c r="AI603" i="5"/>
  <c r="D604" i="5"/>
  <c r="E604" i="5"/>
  <c r="F604" i="5"/>
  <c r="H604" i="5"/>
  <c r="I604" i="5"/>
  <c r="K604" i="5"/>
  <c r="L604" i="5"/>
  <c r="M604" i="5"/>
  <c r="O604" i="5"/>
  <c r="AI604" i="5"/>
  <c r="D605" i="5"/>
  <c r="E605" i="5"/>
  <c r="F605" i="5"/>
  <c r="H605" i="5"/>
  <c r="I605" i="5"/>
  <c r="K605" i="5"/>
  <c r="L605" i="5"/>
  <c r="M605" i="5"/>
  <c r="O605" i="5"/>
  <c r="AI605" i="5"/>
  <c r="D606" i="5"/>
  <c r="E606" i="5"/>
  <c r="F606" i="5"/>
  <c r="H606" i="5"/>
  <c r="I606" i="5"/>
  <c r="K606" i="5"/>
  <c r="L606" i="5"/>
  <c r="M606" i="5"/>
  <c r="O606" i="5"/>
  <c r="AI606" i="5"/>
  <c r="D607" i="5"/>
  <c r="E607" i="5"/>
  <c r="F607" i="5"/>
  <c r="H607" i="5"/>
  <c r="I607" i="5"/>
  <c r="K607" i="5"/>
  <c r="L607" i="5"/>
  <c r="M607" i="5"/>
  <c r="O607" i="5"/>
  <c r="AI607" i="5"/>
  <c r="D608" i="5"/>
  <c r="E608" i="5"/>
  <c r="F608" i="5"/>
  <c r="H608" i="5"/>
  <c r="I608" i="5"/>
  <c r="K608" i="5"/>
  <c r="L608" i="5"/>
  <c r="M608" i="5"/>
  <c r="O608" i="5"/>
  <c r="AI608" i="5"/>
  <c r="D609" i="5"/>
  <c r="E609" i="5"/>
  <c r="F609" i="5"/>
  <c r="H609" i="5"/>
  <c r="I609" i="5"/>
  <c r="K609" i="5"/>
  <c r="L609" i="5"/>
  <c r="M609" i="5"/>
  <c r="O609" i="5"/>
  <c r="AI609" i="5"/>
  <c r="D610" i="5"/>
  <c r="E610" i="5"/>
  <c r="F610" i="5"/>
  <c r="H610" i="5"/>
  <c r="I610" i="5"/>
  <c r="K610" i="5"/>
  <c r="L610" i="5"/>
  <c r="M610" i="5"/>
  <c r="O610" i="5"/>
  <c r="AI610" i="5"/>
  <c r="D611" i="5"/>
  <c r="E611" i="5"/>
  <c r="F611" i="5"/>
  <c r="H611" i="5"/>
  <c r="I611" i="5"/>
  <c r="K611" i="5"/>
  <c r="L611" i="5"/>
  <c r="M611" i="5"/>
  <c r="O611" i="5"/>
  <c r="AI611" i="5"/>
  <c r="D612" i="5"/>
  <c r="E612" i="5"/>
  <c r="F612" i="5"/>
  <c r="H612" i="5"/>
  <c r="I612" i="5"/>
  <c r="K612" i="5"/>
  <c r="L612" i="5"/>
  <c r="M612" i="5"/>
  <c r="O612" i="5"/>
  <c r="AI612" i="5"/>
  <c r="D613" i="5"/>
  <c r="E613" i="5"/>
  <c r="F613" i="5"/>
  <c r="H613" i="5"/>
  <c r="I613" i="5"/>
  <c r="K613" i="5"/>
  <c r="L613" i="5"/>
  <c r="M613" i="5"/>
  <c r="O613" i="5"/>
  <c r="AI613" i="5"/>
  <c r="D614" i="5"/>
  <c r="E614" i="5"/>
  <c r="F614" i="5"/>
  <c r="H614" i="5"/>
  <c r="I614" i="5"/>
  <c r="K614" i="5"/>
  <c r="L614" i="5"/>
  <c r="M614" i="5"/>
  <c r="O614" i="5"/>
  <c r="AI614" i="5"/>
  <c r="D615" i="5"/>
  <c r="E615" i="5"/>
  <c r="F615" i="5"/>
  <c r="H615" i="5"/>
  <c r="I615" i="5"/>
  <c r="K615" i="5"/>
  <c r="L615" i="5"/>
  <c r="M615" i="5"/>
  <c r="O615" i="5"/>
  <c r="AI615" i="5"/>
  <c r="D616" i="5"/>
  <c r="E616" i="5"/>
  <c r="F616" i="5"/>
  <c r="H616" i="5"/>
  <c r="I616" i="5"/>
  <c r="K616" i="5"/>
  <c r="L616" i="5"/>
  <c r="M616" i="5"/>
  <c r="O616" i="5"/>
  <c r="AI616" i="5"/>
  <c r="D617" i="5"/>
  <c r="E617" i="5"/>
  <c r="F617" i="5"/>
  <c r="H617" i="5"/>
  <c r="I617" i="5"/>
  <c r="K617" i="5"/>
  <c r="L617" i="5"/>
  <c r="M617" i="5"/>
  <c r="O617" i="5"/>
  <c r="AI617" i="5"/>
  <c r="D618" i="5"/>
  <c r="E618" i="5"/>
  <c r="F618" i="5"/>
  <c r="H618" i="5"/>
  <c r="I618" i="5"/>
  <c r="K618" i="5"/>
  <c r="L618" i="5"/>
  <c r="M618" i="5"/>
  <c r="O618" i="5"/>
  <c r="AI618" i="5"/>
  <c r="D619" i="5"/>
  <c r="E619" i="5"/>
  <c r="F619" i="5"/>
  <c r="H619" i="5"/>
  <c r="I619" i="5"/>
  <c r="K619" i="5"/>
  <c r="L619" i="5"/>
  <c r="M619" i="5"/>
  <c r="O619" i="5"/>
  <c r="AI619" i="5"/>
  <c r="D620" i="5"/>
  <c r="E620" i="5"/>
  <c r="F620" i="5"/>
  <c r="H620" i="5"/>
  <c r="I620" i="5"/>
  <c r="K620" i="5"/>
  <c r="L620" i="5"/>
  <c r="M620" i="5"/>
  <c r="O620" i="5"/>
  <c r="AI620" i="5"/>
  <c r="D621" i="5"/>
  <c r="E621" i="5"/>
  <c r="F621" i="5"/>
  <c r="H621" i="5"/>
  <c r="I621" i="5"/>
  <c r="K621" i="5"/>
  <c r="L621" i="5"/>
  <c r="M621" i="5"/>
  <c r="O621" i="5"/>
  <c r="AI621" i="5"/>
  <c r="D622" i="5"/>
  <c r="E622" i="5"/>
  <c r="F622" i="5"/>
  <c r="H622" i="5"/>
  <c r="I622" i="5"/>
  <c r="K622" i="5"/>
  <c r="L622" i="5"/>
  <c r="M622" i="5"/>
  <c r="O622" i="5"/>
  <c r="AI622" i="5"/>
  <c r="D623" i="5"/>
  <c r="E623" i="5"/>
  <c r="F623" i="5"/>
  <c r="H623" i="5"/>
  <c r="I623" i="5"/>
  <c r="K623" i="5"/>
  <c r="L623" i="5"/>
  <c r="M623" i="5"/>
  <c r="O623" i="5"/>
  <c r="AI623" i="5"/>
  <c r="D624" i="5"/>
  <c r="E624" i="5"/>
  <c r="F624" i="5"/>
  <c r="H624" i="5"/>
  <c r="I624" i="5"/>
  <c r="K624" i="5"/>
  <c r="L624" i="5"/>
  <c r="M624" i="5"/>
  <c r="O624" i="5"/>
  <c r="AI624" i="5"/>
  <c r="D625" i="5"/>
  <c r="E625" i="5"/>
  <c r="F625" i="5"/>
  <c r="H625" i="5"/>
  <c r="I625" i="5"/>
  <c r="K625" i="5"/>
  <c r="L625" i="5"/>
  <c r="M625" i="5"/>
  <c r="O625" i="5"/>
  <c r="AI625" i="5"/>
  <c r="D626" i="5"/>
  <c r="E626" i="5"/>
  <c r="F626" i="5"/>
  <c r="H626" i="5"/>
  <c r="I626" i="5"/>
  <c r="K626" i="5"/>
  <c r="L626" i="5"/>
  <c r="M626" i="5"/>
  <c r="O626" i="5"/>
  <c r="AI626" i="5"/>
  <c r="D627" i="5"/>
  <c r="E627" i="5"/>
  <c r="F627" i="5"/>
  <c r="H627" i="5"/>
  <c r="I627" i="5"/>
  <c r="K627" i="5"/>
  <c r="L627" i="5"/>
  <c r="M627" i="5"/>
  <c r="O627" i="5"/>
  <c r="AI627" i="5"/>
  <c r="D628" i="5"/>
  <c r="E628" i="5"/>
  <c r="F628" i="5"/>
  <c r="H628" i="5"/>
  <c r="I628" i="5"/>
  <c r="K628" i="5"/>
  <c r="L628" i="5"/>
  <c r="M628" i="5"/>
  <c r="O628" i="5"/>
  <c r="AI628" i="5"/>
  <c r="D629" i="5"/>
  <c r="E629" i="5"/>
  <c r="F629" i="5"/>
  <c r="H629" i="5"/>
  <c r="I629" i="5"/>
  <c r="K629" i="5"/>
  <c r="L629" i="5"/>
  <c r="M629" i="5"/>
  <c r="O629" i="5"/>
  <c r="AI629" i="5"/>
  <c r="D630" i="5"/>
  <c r="E630" i="5"/>
  <c r="F630" i="5"/>
  <c r="H630" i="5"/>
  <c r="I630" i="5"/>
  <c r="K630" i="5"/>
  <c r="L630" i="5"/>
  <c r="M630" i="5"/>
  <c r="O630" i="5"/>
  <c r="AI630" i="5"/>
  <c r="D631" i="5"/>
  <c r="E631" i="5"/>
  <c r="F631" i="5"/>
  <c r="H631" i="5"/>
  <c r="I631" i="5"/>
  <c r="K631" i="5"/>
  <c r="L631" i="5"/>
  <c r="M631" i="5"/>
  <c r="O631" i="5"/>
  <c r="AI631" i="5"/>
  <c r="D632" i="5"/>
  <c r="E632" i="5"/>
  <c r="F632" i="5"/>
  <c r="H632" i="5"/>
  <c r="I632" i="5"/>
  <c r="K632" i="5"/>
  <c r="L632" i="5"/>
  <c r="M632" i="5"/>
  <c r="O632" i="5"/>
  <c r="AI632" i="5"/>
  <c r="D633" i="5"/>
  <c r="E633" i="5"/>
  <c r="F633" i="5"/>
  <c r="H633" i="5"/>
  <c r="I633" i="5"/>
  <c r="K633" i="5"/>
  <c r="L633" i="5"/>
  <c r="M633" i="5"/>
  <c r="O633" i="5"/>
  <c r="AI633" i="5"/>
  <c r="D634" i="5"/>
  <c r="E634" i="5"/>
  <c r="F634" i="5"/>
  <c r="H634" i="5"/>
  <c r="I634" i="5"/>
  <c r="K634" i="5"/>
  <c r="L634" i="5"/>
  <c r="M634" i="5"/>
  <c r="O634" i="5"/>
  <c r="AI634" i="5"/>
  <c r="D635" i="5"/>
  <c r="E635" i="5"/>
  <c r="F635" i="5"/>
  <c r="H635" i="5"/>
  <c r="I635" i="5"/>
  <c r="K635" i="5"/>
  <c r="L635" i="5"/>
  <c r="M635" i="5"/>
  <c r="O635" i="5"/>
  <c r="AI635" i="5"/>
  <c r="D636" i="5"/>
  <c r="E636" i="5"/>
  <c r="F636" i="5"/>
  <c r="H636" i="5"/>
  <c r="I636" i="5"/>
  <c r="K636" i="5"/>
  <c r="L636" i="5"/>
  <c r="M636" i="5"/>
  <c r="O636" i="5"/>
  <c r="AI636" i="5"/>
  <c r="D637" i="5"/>
  <c r="E637" i="5"/>
  <c r="F637" i="5"/>
  <c r="H637" i="5"/>
  <c r="I637" i="5"/>
  <c r="K637" i="5"/>
  <c r="L637" i="5"/>
  <c r="M637" i="5"/>
  <c r="O637" i="5"/>
  <c r="AI637" i="5"/>
  <c r="D638" i="5"/>
  <c r="E638" i="5"/>
  <c r="F638" i="5"/>
  <c r="H638" i="5"/>
  <c r="I638" i="5"/>
  <c r="K638" i="5"/>
  <c r="L638" i="5"/>
  <c r="M638" i="5"/>
  <c r="O638" i="5"/>
  <c r="AI638" i="5"/>
  <c r="D639" i="5"/>
  <c r="E639" i="5"/>
  <c r="F639" i="5"/>
  <c r="H639" i="5"/>
  <c r="I639" i="5"/>
  <c r="K639" i="5"/>
  <c r="L639" i="5"/>
  <c r="M639" i="5"/>
  <c r="O639" i="5"/>
  <c r="AI639" i="5"/>
  <c r="D640" i="5"/>
  <c r="E640" i="5"/>
  <c r="F640" i="5"/>
  <c r="H640" i="5"/>
  <c r="I640" i="5"/>
  <c r="K640" i="5"/>
  <c r="L640" i="5"/>
  <c r="M640" i="5"/>
  <c r="O640" i="5"/>
  <c r="AI640" i="5"/>
  <c r="D641" i="5"/>
  <c r="E641" i="5"/>
  <c r="F641" i="5"/>
  <c r="H641" i="5"/>
  <c r="I641" i="5"/>
  <c r="K641" i="5"/>
  <c r="L641" i="5"/>
  <c r="M641" i="5"/>
  <c r="O641" i="5"/>
  <c r="AI641" i="5"/>
  <c r="D642" i="5"/>
  <c r="E642" i="5"/>
  <c r="F642" i="5"/>
  <c r="H642" i="5"/>
  <c r="I642" i="5"/>
  <c r="K642" i="5"/>
  <c r="L642" i="5"/>
  <c r="M642" i="5"/>
  <c r="O642" i="5"/>
  <c r="D643" i="5"/>
  <c r="E643" i="5"/>
  <c r="F643" i="5"/>
  <c r="H643" i="5"/>
  <c r="I643" i="5"/>
  <c r="K643" i="5"/>
  <c r="L643" i="5"/>
  <c r="M643" i="5"/>
  <c r="O643" i="5"/>
  <c r="AI643" i="5"/>
  <c r="D644" i="5"/>
  <c r="E644" i="5"/>
  <c r="F644" i="5"/>
  <c r="H644" i="5"/>
  <c r="I644" i="5"/>
  <c r="K644" i="5"/>
  <c r="L644" i="5"/>
  <c r="M644" i="5"/>
  <c r="O644" i="5"/>
  <c r="AI644" i="5"/>
  <c r="D645" i="5"/>
  <c r="E645" i="5"/>
  <c r="F645" i="5"/>
  <c r="H645" i="5"/>
  <c r="I645" i="5"/>
  <c r="K645" i="5"/>
  <c r="L645" i="5"/>
  <c r="M645" i="5"/>
  <c r="O645" i="5"/>
  <c r="AI645" i="5"/>
  <c r="D646" i="5"/>
  <c r="E646" i="5"/>
  <c r="F646" i="5"/>
  <c r="H646" i="5"/>
  <c r="I646" i="5"/>
  <c r="K646" i="5"/>
  <c r="L646" i="5"/>
  <c r="M646" i="5"/>
  <c r="O646" i="5"/>
  <c r="AI646" i="5"/>
  <c r="D647" i="5"/>
  <c r="E647" i="5"/>
  <c r="F647" i="5"/>
  <c r="H647" i="5"/>
  <c r="I647" i="5"/>
  <c r="K647" i="5"/>
  <c r="L647" i="5"/>
  <c r="M647" i="5"/>
  <c r="O647" i="5"/>
  <c r="AI647" i="5"/>
  <c r="D648" i="5"/>
  <c r="E648" i="5"/>
  <c r="F648" i="5"/>
  <c r="H648" i="5"/>
  <c r="I648" i="5"/>
  <c r="K648" i="5"/>
  <c r="L648" i="5"/>
  <c r="M648" i="5"/>
  <c r="O648" i="5"/>
  <c r="AI648" i="5"/>
  <c r="D649" i="5"/>
  <c r="E649" i="5"/>
  <c r="F649" i="5"/>
  <c r="H649" i="5"/>
  <c r="I649" i="5"/>
  <c r="K649" i="5"/>
  <c r="L649" i="5"/>
  <c r="M649" i="5"/>
  <c r="O649" i="5"/>
  <c r="AI649" i="5"/>
  <c r="D650" i="5"/>
  <c r="E650" i="5"/>
  <c r="F650" i="5"/>
  <c r="H650" i="5"/>
  <c r="I650" i="5"/>
  <c r="K650" i="5"/>
  <c r="L650" i="5"/>
  <c r="M650" i="5"/>
  <c r="O650" i="5"/>
  <c r="AI650" i="5"/>
  <c r="D651" i="5"/>
  <c r="E651" i="5"/>
  <c r="F651" i="5"/>
  <c r="H651" i="5"/>
  <c r="I651" i="5"/>
  <c r="K651" i="5"/>
  <c r="L651" i="5"/>
  <c r="M651" i="5"/>
  <c r="O651" i="5"/>
  <c r="AI651" i="5"/>
  <c r="D652" i="5"/>
  <c r="E652" i="5"/>
  <c r="F652" i="5"/>
  <c r="H652" i="5"/>
  <c r="I652" i="5"/>
  <c r="K652" i="5"/>
  <c r="L652" i="5"/>
  <c r="M652" i="5"/>
  <c r="O652" i="5"/>
  <c r="AI652" i="5"/>
  <c r="D653" i="5"/>
  <c r="E653" i="5"/>
  <c r="F653" i="5"/>
  <c r="H653" i="5"/>
  <c r="I653" i="5"/>
  <c r="K653" i="5"/>
  <c r="L653" i="5"/>
  <c r="M653" i="5"/>
  <c r="O653" i="5"/>
  <c r="AI653" i="5"/>
  <c r="D654" i="5"/>
  <c r="E654" i="5"/>
  <c r="F654" i="5"/>
  <c r="H654" i="5"/>
  <c r="I654" i="5"/>
  <c r="K654" i="5"/>
  <c r="L654" i="5"/>
  <c r="M654" i="5"/>
  <c r="O654" i="5"/>
  <c r="AI654" i="5"/>
  <c r="D655" i="5"/>
  <c r="E655" i="5"/>
  <c r="F655" i="5"/>
  <c r="H655" i="5"/>
  <c r="I655" i="5"/>
  <c r="K655" i="5"/>
  <c r="L655" i="5"/>
  <c r="M655" i="5"/>
  <c r="O655" i="5"/>
  <c r="AI655" i="5"/>
  <c r="D656" i="5"/>
  <c r="E656" i="5"/>
  <c r="F656" i="5"/>
  <c r="H656" i="5"/>
  <c r="I656" i="5"/>
  <c r="K656" i="5"/>
  <c r="L656" i="5"/>
  <c r="M656" i="5"/>
  <c r="O656" i="5"/>
  <c r="AI656" i="5"/>
  <c r="D657" i="5"/>
  <c r="E657" i="5"/>
  <c r="F657" i="5"/>
  <c r="H657" i="5"/>
  <c r="I657" i="5"/>
  <c r="K657" i="5"/>
  <c r="L657" i="5"/>
  <c r="M657" i="5"/>
  <c r="O657" i="5"/>
  <c r="AI657" i="5"/>
  <c r="D658" i="5"/>
  <c r="E658" i="5"/>
  <c r="F658" i="5"/>
  <c r="H658" i="5"/>
  <c r="I658" i="5"/>
  <c r="K658" i="5"/>
  <c r="L658" i="5"/>
  <c r="M658" i="5"/>
  <c r="O658" i="5"/>
  <c r="AI658" i="5"/>
  <c r="D659" i="5"/>
  <c r="E659" i="5"/>
  <c r="F659" i="5"/>
  <c r="H659" i="5"/>
  <c r="I659" i="5"/>
  <c r="K659" i="5"/>
  <c r="L659" i="5"/>
  <c r="M659" i="5"/>
  <c r="O659" i="5"/>
  <c r="AI659" i="5"/>
  <c r="D660" i="5"/>
  <c r="E660" i="5"/>
  <c r="F660" i="5"/>
  <c r="H660" i="5"/>
  <c r="I660" i="5"/>
  <c r="K660" i="5"/>
  <c r="L660" i="5"/>
  <c r="M660" i="5"/>
  <c r="O660" i="5"/>
  <c r="AI660" i="5"/>
  <c r="D661" i="5"/>
  <c r="E661" i="5"/>
  <c r="F661" i="5"/>
  <c r="H661" i="5"/>
  <c r="I661" i="5"/>
  <c r="K661" i="5"/>
  <c r="L661" i="5"/>
  <c r="M661" i="5"/>
  <c r="O661" i="5"/>
  <c r="AI661" i="5"/>
  <c r="D662" i="5"/>
  <c r="E662" i="5"/>
  <c r="F662" i="5"/>
  <c r="H662" i="5"/>
  <c r="I662" i="5"/>
  <c r="K662" i="5"/>
  <c r="L662" i="5"/>
  <c r="M662" i="5"/>
  <c r="O662" i="5"/>
  <c r="AI662" i="5"/>
  <c r="D663" i="5"/>
  <c r="E663" i="5"/>
  <c r="F663" i="5"/>
  <c r="H663" i="5"/>
  <c r="I663" i="5"/>
  <c r="K663" i="5"/>
  <c r="L663" i="5"/>
  <c r="M663" i="5"/>
  <c r="O663" i="5"/>
  <c r="AI663" i="5"/>
  <c r="D664" i="5"/>
  <c r="E664" i="5"/>
  <c r="F664" i="5"/>
  <c r="H664" i="5"/>
  <c r="I664" i="5"/>
  <c r="K664" i="5"/>
  <c r="L664" i="5"/>
  <c r="M664" i="5"/>
  <c r="O664" i="5"/>
  <c r="AI664" i="5"/>
  <c r="D665" i="5"/>
  <c r="E665" i="5"/>
  <c r="F665" i="5"/>
  <c r="H665" i="5"/>
  <c r="I665" i="5"/>
  <c r="K665" i="5"/>
  <c r="L665" i="5"/>
  <c r="M665" i="5"/>
  <c r="O665" i="5"/>
  <c r="AI665" i="5"/>
  <c r="D666" i="5"/>
  <c r="E666" i="5"/>
  <c r="F666" i="5"/>
  <c r="H666" i="5"/>
  <c r="I666" i="5"/>
  <c r="K666" i="5"/>
  <c r="L666" i="5"/>
  <c r="M666" i="5"/>
  <c r="O666" i="5"/>
  <c r="AI666" i="5"/>
  <c r="D667" i="5"/>
  <c r="E667" i="5"/>
  <c r="F667" i="5"/>
  <c r="H667" i="5"/>
  <c r="I667" i="5"/>
  <c r="K667" i="5"/>
  <c r="L667" i="5"/>
  <c r="M667" i="5"/>
  <c r="O667" i="5"/>
  <c r="AI667" i="5"/>
  <c r="D668" i="5"/>
  <c r="E668" i="5"/>
  <c r="F668" i="5"/>
  <c r="H668" i="5"/>
  <c r="I668" i="5"/>
  <c r="K668" i="5"/>
  <c r="L668" i="5"/>
  <c r="M668" i="5"/>
  <c r="O668" i="5"/>
  <c r="AI668" i="5"/>
  <c r="D669" i="5"/>
  <c r="E669" i="5"/>
  <c r="F669" i="5"/>
  <c r="H669" i="5"/>
  <c r="I669" i="5"/>
  <c r="K669" i="5"/>
  <c r="L669" i="5"/>
  <c r="M669" i="5"/>
  <c r="O669" i="5"/>
  <c r="AI669" i="5"/>
  <c r="D670" i="5"/>
  <c r="E670" i="5"/>
  <c r="F670" i="5"/>
  <c r="H670" i="5"/>
  <c r="I670" i="5"/>
  <c r="K670" i="5"/>
  <c r="L670" i="5"/>
  <c r="M670" i="5"/>
  <c r="O670" i="5"/>
  <c r="AI670" i="5"/>
  <c r="D671" i="5"/>
  <c r="E671" i="5"/>
  <c r="F671" i="5"/>
  <c r="H671" i="5"/>
  <c r="I671" i="5"/>
  <c r="K671" i="5"/>
  <c r="L671" i="5"/>
  <c r="M671" i="5"/>
  <c r="O671" i="5"/>
  <c r="AI671" i="5"/>
  <c r="D672" i="5"/>
  <c r="E672" i="5"/>
  <c r="F672" i="5"/>
  <c r="H672" i="5"/>
  <c r="I672" i="5"/>
  <c r="K672" i="5"/>
  <c r="L672" i="5"/>
  <c r="M672" i="5"/>
  <c r="O672" i="5"/>
  <c r="D673" i="5"/>
  <c r="E673" i="5"/>
  <c r="F673" i="5"/>
  <c r="H673" i="5"/>
  <c r="I673" i="5"/>
  <c r="K673" i="5"/>
  <c r="L673" i="5"/>
  <c r="M673" i="5"/>
  <c r="O673" i="5"/>
  <c r="AI673" i="5"/>
  <c r="D674" i="5"/>
  <c r="E674" i="5"/>
  <c r="F674" i="5"/>
  <c r="H674" i="5"/>
  <c r="I674" i="5"/>
  <c r="K674" i="5"/>
  <c r="L674" i="5"/>
  <c r="M674" i="5"/>
  <c r="O674" i="5"/>
  <c r="AI674" i="5"/>
  <c r="D675" i="5"/>
  <c r="E675" i="5"/>
  <c r="F675" i="5"/>
  <c r="H675" i="5"/>
  <c r="I675" i="5"/>
  <c r="K675" i="5"/>
  <c r="L675" i="5"/>
  <c r="M675" i="5"/>
  <c r="O675" i="5"/>
  <c r="AI675" i="5"/>
  <c r="D676" i="5"/>
  <c r="E676" i="5"/>
  <c r="F676" i="5"/>
  <c r="H676" i="5"/>
  <c r="I676" i="5"/>
  <c r="K676" i="5"/>
  <c r="L676" i="5"/>
  <c r="M676" i="5"/>
  <c r="O676" i="5"/>
  <c r="AI676" i="5"/>
  <c r="D677" i="5"/>
  <c r="E677" i="5"/>
  <c r="F677" i="5"/>
  <c r="H677" i="5"/>
  <c r="I677" i="5"/>
  <c r="K677" i="5"/>
  <c r="L677" i="5"/>
  <c r="M677" i="5"/>
  <c r="O677" i="5"/>
  <c r="AI677" i="5"/>
  <c r="D678" i="5"/>
  <c r="E678" i="5"/>
  <c r="F678" i="5"/>
  <c r="H678" i="5"/>
  <c r="I678" i="5"/>
  <c r="K678" i="5"/>
  <c r="L678" i="5"/>
  <c r="M678" i="5"/>
  <c r="O678" i="5"/>
  <c r="AI678" i="5"/>
  <c r="D679" i="5"/>
  <c r="E679" i="5"/>
  <c r="F679" i="5"/>
  <c r="H679" i="5"/>
  <c r="I679" i="5"/>
  <c r="K679" i="5"/>
  <c r="L679" i="5"/>
  <c r="M679" i="5"/>
  <c r="O679" i="5"/>
  <c r="AI679" i="5"/>
  <c r="D680" i="5"/>
  <c r="E680" i="5"/>
  <c r="F680" i="5"/>
  <c r="H680" i="5"/>
  <c r="I680" i="5"/>
  <c r="K680" i="5"/>
  <c r="L680" i="5"/>
  <c r="M680" i="5"/>
  <c r="O680" i="5"/>
  <c r="AI680" i="5"/>
  <c r="AT680" i="5"/>
  <c r="D681" i="5"/>
  <c r="E681" i="5"/>
  <c r="F681" i="5"/>
  <c r="H681" i="5"/>
  <c r="I681" i="5"/>
  <c r="K681" i="5"/>
  <c r="L681" i="5"/>
  <c r="M681" i="5"/>
  <c r="O681" i="5"/>
  <c r="AI681" i="5"/>
  <c r="D682" i="5"/>
  <c r="E682" i="5"/>
  <c r="F682" i="5"/>
  <c r="H682" i="5"/>
  <c r="I682" i="5"/>
  <c r="K682" i="5"/>
  <c r="L682" i="5"/>
  <c r="M682" i="5"/>
  <c r="O682" i="5"/>
  <c r="AI682" i="5"/>
  <c r="D683" i="5"/>
  <c r="E683" i="5"/>
  <c r="F683" i="5"/>
  <c r="H683" i="5"/>
  <c r="I683" i="5"/>
  <c r="K683" i="5"/>
  <c r="L683" i="5"/>
  <c r="M683" i="5"/>
  <c r="O683" i="5"/>
  <c r="AI683" i="5"/>
  <c r="D684" i="5"/>
  <c r="E684" i="5"/>
  <c r="F684" i="5"/>
  <c r="H684" i="5"/>
  <c r="I684" i="5"/>
  <c r="K684" i="5"/>
  <c r="L684" i="5"/>
  <c r="M684" i="5"/>
  <c r="O684" i="5"/>
  <c r="AI684" i="5"/>
  <c r="D685" i="5"/>
  <c r="E685" i="5"/>
  <c r="F685" i="5"/>
  <c r="H685" i="5"/>
  <c r="I685" i="5"/>
  <c r="K685" i="5"/>
  <c r="L685" i="5"/>
  <c r="M685" i="5"/>
  <c r="O685" i="5"/>
  <c r="AI685" i="5"/>
  <c r="D686" i="5"/>
  <c r="E686" i="5"/>
  <c r="F686" i="5"/>
  <c r="H686" i="5"/>
  <c r="I686" i="5"/>
  <c r="K686" i="5"/>
  <c r="L686" i="5"/>
  <c r="M686" i="5"/>
  <c r="O686" i="5"/>
  <c r="AI686" i="5"/>
  <c r="D687" i="5"/>
  <c r="E687" i="5"/>
  <c r="F687" i="5"/>
  <c r="H687" i="5"/>
  <c r="I687" i="5"/>
  <c r="K687" i="5"/>
  <c r="L687" i="5"/>
  <c r="M687" i="5"/>
  <c r="O687" i="5"/>
  <c r="AI687" i="5"/>
  <c r="D688" i="5"/>
  <c r="E688" i="5"/>
  <c r="F688" i="5"/>
  <c r="H688" i="5"/>
  <c r="I688" i="5"/>
  <c r="K688" i="5"/>
  <c r="L688" i="5"/>
  <c r="M688" i="5"/>
  <c r="O688" i="5"/>
  <c r="AI688" i="5"/>
  <c r="D689" i="5"/>
  <c r="E689" i="5"/>
  <c r="F689" i="5"/>
  <c r="H689" i="5"/>
  <c r="I689" i="5"/>
  <c r="K689" i="5"/>
  <c r="L689" i="5"/>
  <c r="M689" i="5"/>
  <c r="O689" i="5"/>
  <c r="AI689" i="5"/>
  <c r="D690" i="5"/>
  <c r="E690" i="5"/>
  <c r="F690" i="5"/>
  <c r="H690" i="5"/>
  <c r="I690" i="5"/>
  <c r="K690" i="5"/>
  <c r="L690" i="5"/>
  <c r="M690" i="5"/>
  <c r="O690" i="5"/>
  <c r="AI690" i="5"/>
  <c r="C691" i="5"/>
  <c r="D691" i="5"/>
  <c r="E691" i="5"/>
  <c r="F691" i="5"/>
  <c r="H691" i="5"/>
  <c r="I691" i="5"/>
  <c r="K691" i="5"/>
  <c r="L691" i="5"/>
  <c r="M691" i="5"/>
  <c r="O691" i="5"/>
  <c r="AI691" i="5"/>
  <c r="C692" i="5"/>
  <c r="D692" i="5"/>
  <c r="E692" i="5"/>
  <c r="F692" i="5"/>
  <c r="H692" i="5"/>
  <c r="I692" i="5"/>
  <c r="K692" i="5"/>
  <c r="L692" i="5"/>
  <c r="M692" i="5"/>
  <c r="O692" i="5"/>
  <c r="AI692" i="5"/>
  <c r="C693" i="5"/>
  <c r="D693" i="5"/>
  <c r="E693" i="5"/>
  <c r="F693" i="5"/>
  <c r="H693" i="5"/>
  <c r="I693" i="5"/>
  <c r="K693" i="5"/>
  <c r="L693" i="5"/>
  <c r="M693" i="5"/>
  <c r="O693" i="5"/>
  <c r="AI693" i="5"/>
  <c r="E695" i="5"/>
  <c r="F695" i="5"/>
  <c r="I695" i="5"/>
  <c r="K695" i="5"/>
  <c r="L695" i="5"/>
  <c r="M695" i="5"/>
  <c r="N695" i="5"/>
  <c r="O695" i="5"/>
  <c r="BG695" i="5"/>
  <c r="BH695" i="5"/>
  <c r="BK695" i="5"/>
  <c r="E696" i="5"/>
  <c r="F696" i="5"/>
  <c r="I696" i="5"/>
  <c r="K696" i="5"/>
  <c r="L696" i="5"/>
  <c r="M696" i="5"/>
  <c r="N696" i="5"/>
  <c r="O696" i="5"/>
  <c r="BG696" i="5"/>
  <c r="BH696" i="5"/>
  <c r="BK696" i="5"/>
  <c r="E697" i="5"/>
  <c r="F697" i="5"/>
  <c r="I697" i="5"/>
  <c r="K697" i="5"/>
  <c r="L697" i="5"/>
  <c r="M697" i="5"/>
  <c r="N697" i="5"/>
  <c r="O697" i="5"/>
  <c r="BG697" i="5"/>
  <c r="BH697" i="5"/>
  <c r="BK697" i="5"/>
  <c r="E698" i="5"/>
  <c r="F698" i="5"/>
  <c r="I698" i="5"/>
  <c r="K698" i="5"/>
  <c r="L698" i="5"/>
  <c r="M698" i="5"/>
  <c r="N698" i="5"/>
  <c r="O698" i="5"/>
  <c r="BG698" i="5"/>
  <c r="BH698" i="5"/>
  <c r="BK698" i="5"/>
  <c r="E699" i="5"/>
  <c r="F699" i="5"/>
  <c r="I699" i="5"/>
  <c r="K699" i="5"/>
  <c r="L699" i="5"/>
  <c r="M699" i="5"/>
  <c r="N699" i="5"/>
  <c r="O699" i="5"/>
  <c r="BG699" i="5"/>
  <c r="BH699" i="5"/>
  <c r="BK699" i="5"/>
  <c r="E700" i="5"/>
  <c r="F700" i="5"/>
  <c r="I700" i="5"/>
  <c r="K700" i="5"/>
  <c r="L700" i="5"/>
  <c r="M700" i="5"/>
  <c r="N700" i="5"/>
  <c r="O700" i="5"/>
  <c r="BG700" i="5"/>
  <c r="BH700" i="5"/>
  <c r="BK700" i="5"/>
  <c r="E701" i="5"/>
  <c r="F701" i="5"/>
  <c r="I701" i="5"/>
  <c r="K701" i="5"/>
  <c r="L701" i="5"/>
  <c r="M701" i="5"/>
  <c r="N701" i="5"/>
  <c r="O701" i="5"/>
  <c r="BG701" i="5"/>
  <c r="BH701" i="5"/>
  <c r="BK701" i="5"/>
  <c r="E702" i="5"/>
  <c r="F702" i="5"/>
  <c r="I702" i="5"/>
  <c r="K702" i="5"/>
  <c r="L702" i="5"/>
  <c r="M702" i="5"/>
  <c r="N702" i="5"/>
  <c r="O702" i="5"/>
  <c r="BG702" i="5"/>
  <c r="BH702" i="5"/>
  <c r="BK702" i="5"/>
  <c r="E703" i="5"/>
  <c r="F703" i="5"/>
  <c r="I703" i="5"/>
  <c r="K703" i="5"/>
  <c r="L703" i="5"/>
  <c r="M703" i="5"/>
  <c r="N703" i="5"/>
  <c r="O703" i="5"/>
  <c r="BG703" i="5"/>
  <c r="BH703" i="5"/>
  <c r="BK703" i="5"/>
  <c r="E704" i="5"/>
  <c r="F704" i="5"/>
  <c r="I704" i="5"/>
  <c r="K704" i="5"/>
  <c r="L704" i="5"/>
  <c r="M704" i="5"/>
  <c r="O704" i="5"/>
  <c r="BG704" i="5"/>
  <c r="BH704" i="5"/>
  <c r="BK704" i="5"/>
  <c r="E705" i="5"/>
  <c r="F705" i="5"/>
  <c r="I705" i="5"/>
  <c r="K705" i="5"/>
  <c r="L705" i="5"/>
  <c r="M705" i="5"/>
  <c r="N705" i="5"/>
  <c r="O705" i="5"/>
  <c r="BG705" i="5"/>
  <c r="BH705" i="5"/>
  <c r="BK705" i="5"/>
  <c r="E706" i="5"/>
  <c r="F706" i="5"/>
  <c r="I706" i="5"/>
  <c r="K706" i="5"/>
  <c r="L706" i="5"/>
  <c r="M706" i="5"/>
  <c r="N706" i="5"/>
  <c r="O706" i="5"/>
  <c r="BG706" i="5"/>
  <c r="BH706" i="5"/>
  <c r="BK706" i="5"/>
  <c r="E707" i="5"/>
  <c r="F707" i="5"/>
  <c r="I707" i="5"/>
  <c r="K707" i="5"/>
  <c r="L707" i="5"/>
  <c r="M707" i="5"/>
  <c r="N707" i="5"/>
  <c r="O707" i="5"/>
  <c r="BG707" i="5"/>
  <c r="BH707" i="5"/>
  <c r="BK707" i="5"/>
  <c r="E708" i="5"/>
  <c r="F708" i="5"/>
  <c r="I708" i="5"/>
  <c r="K708" i="5"/>
  <c r="L708" i="5"/>
  <c r="M708" i="5"/>
  <c r="N708" i="5"/>
  <c r="O708" i="5"/>
  <c r="BG708" i="5"/>
  <c r="BH708" i="5"/>
  <c r="BK708" i="5"/>
  <c r="E709" i="5"/>
  <c r="F709" i="5"/>
  <c r="I709" i="5"/>
  <c r="K709" i="5"/>
  <c r="L709" i="5"/>
  <c r="M709" i="5"/>
  <c r="N709" i="5"/>
  <c r="O709" i="5"/>
  <c r="BG709" i="5"/>
  <c r="BH709" i="5"/>
  <c r="BK709" i="5"/>
  <c r="E710" i="5"/>
  <c r="F710" i="5"/>
  <c r="I710" i="5"/>
  <c r="K710" i="5"/>
  <c r="L710" i="5"/>
  <c r="M710" i="5"/>
  <c r="N710" i="5"/>
  <c r="O710" i="5"/>
  <c r="BG710" i="5"/>
  <c r="BH710" i="5"/>
  <c r="BK710" i="5"/>
  <c r="E711" i="5"/>
  <c r="F711" i="5"/>
  <c r="I711" i="5"/>
  <c r="K711" i="5"/>
  <c r="L711" i="5"/>
  <c r="M711" i="5"/>
  <c r="N711" i="5"/>
  <c r="O711" i="5"/>
  <c r="BG711" i="5"/>
  <c r="BH711" i="5"/>
  <c r="BK711" i="5"/>
  <c r="E712" i="5"/>
  <c r="F712" i="5"/>
  <c r="I712" i="5"/>
  <c r="K712" i="5"/>
  <c r="L712" i="5"/>
  <c r="M712" i="5"/>
  <c r="N712" i="5"/>
  <c r="O712" i="5"/>
  <c r="BG712" i="5"/>
  <c r="BH712" i="5"/>
  <c r="BK712" i="5"/>
  <c r="E713" i="5"/>
  <c r="F713" i="5"/>
  <c r="I713" i="5"/>
  <c r="K713" i="5"/>
  <c r="L713" i="5"/>
  <c r="M713" i="5"/>
  <c r="N713" i="5"/>
  <c r="O713" i="5"/>
  <c r="BG713" i="5"/>
  <c r="BH713" i="5"/>
  <c r="BK713" i="5"/>
  <c r="E714" i="5"/>
  <c r="F714" i="5"/>
  <c r="I714" i="5"/>
  <c r="K714" i="5"/>
  <c r="L714" i="5"/>
  <c r="M714" i="5"/>
  <c r="N714" i="5"/>
  <c r="O714" i="5"/>
  <c r="BG714" i="5"/>
  <c r="BH714" i="5"/>
  <c r="BK714" i="5"/>
  <c r="E715" i="5"/>
  <c r="F715" i="5"/>
  <c r="I715" i="5"/>
  <c r="K715" i="5"/>
  <c r="L715" i="5"/>
  <c r="M715" i="5"/>
  <c r="N715" i="5"/>
  <c r="O715" i="5"/>
  <c r="BG715" i="5"/>
  <c r="BH715" i="5"/>
  <c r="BK715" i="5"/>
  <c r="E716" i="5"/>
  <c r="F716" i="5"/>
  <c r="I716" i="5"/>
  <c r="K716" i="5"/>
  <c r="L716" i="5"/>
  <c r="M716" i="5"/>
  <c r="N716" i="5"/>
  <c r="O716" i="5"/>
  <c r="BG716" i="5"/>
  <c r="BH716" i="5"/>
  <c r="BK716" i="5"/>
  <c r="E717" i="5"/>
  <c r="F717" i="5"/>
  <c r="I717" i="5"/>
  <c r="K717" i="5"/>
  <c r="L717" i="5"/>
  <c r="M717" i="5"/>
  <c r="N717" i="5"/>
  <c r="O717" i="5"/>
  <c r="BG717" i="5"/>
  <c r="BH717" i="5"/>
  <c r="BK717" i="5"/>
  <c r="E718" i="5"/>
  <c r="F718" i="5"/>
  <c r="I718" i="5"/>
  <c r="K718" i="5"/>
  <c r="L718" i="5"/>
  <c r="M718" i="5"/>
  <c r="N718" i="5"/>
  <c r="O718" i="5"/>
  <c r="BG718" i="5"/>
  <c r="BH718" i="5"/>
  <c r="BK718" i="5"/>
  <c r="E719" i="5"/>
  <c r="F719" i="5"/>
  <c r="I719" i="5"/>
  <c r="K719" i="5"/>
  <c r="L719" i="5"/>
  <c r="M719" i="5"/>
  <c r="N719" i="5"/>
  <c r="O719" i="5"/>
  <c r="BG719" i="5"/>
  <c r="BH719" i="5"/>
  <c r="BK719" i="5"/>
  <c r="E720" i="5"/>
  <c r="F720" i="5"/>
  <c r="I720" i="5"/>
  <c r="K720" i="5"/>
  <c r="L720" i="5"/>
  <c r="M720" i="5"/>
  <c r="N720" i="5"/>
  <c r="O720" i="5"/>
  <c r="BG720" i="5"/>
  <c r="BH720" i="5"/>
  <c r="BK720" i="5"/>
  <c r="E721" i="5"/>
  <c r="F721" i="5"/>
  <c r="I721" i="5"/>
  <c r="K721" i="5"/>
  <c r="L721" i="5"/>
  <c r="M721" i="5"/>
  <c r="N721" i="5"/>
  <c r="O721" i="5"/>
  <c r="BG721" i="5"/>
  <c r="BH721" i="5"/>
  <c r="BK721" i="5"/>
  <c r="E722" i="5"/>
  <c r="F722" i="5"/>
  <c r="I722" i="5"/>
  <c r="K722" i="5"/>
  <c r="L722" i="5"/>
  <c r="M722" i="5"/>
  <c r="N722" i="5"/>
  <c r="O722" i="5"/>
  <c r="BG722" i="5"/>
  <c r="BH722" i="5"/>
  <c r="BK722" i="5"/>
  <c r="E723" i="5"/>
  <c r="F723" i="5"/>
  <c r="I723" i="5"/>
  <c r="K723" i="5"/>
  <c r="L723" i="5"/>
  <c r="M723" i="5"/>
  <c r="N723" i="5"/>
  <c r="O723" i="5"/>
  <c r="BG723" i="5"/>
  <c r="BH723" i="5"/>
  <c r="BK723" i="5"/>
  <c r="E724" i="5"/>
  <c r="F724" i="5"/>
  <c r="I724" i="5"/>
  <c r="K724" i="5"/>
  <c r="L724" i="5"/>
  <c r="M724" i="5"/>
  <c r="N724" i="5"/>
  <c r="O724" i="5"/>
  <c r="BG724" i="5"/>
  <c r="BH724" i="5"/>
  <c r="BK724" i="5"/>
  <c r="E725" i="5"/>
  <c r="F725" i="5"/>
  <c r="I725" i="5"/>
  <c r="K725" i="5"/>
  <c r="L725" i="5"/>
  <c r="M725" i="5"/>
  <c r="N725" i="5"/>
  <c r="O725" i="5"/>
  <c r="BG725" i="5"/>
  <c r="BH725" i="5"/>
  <c r="BK725" i="5"/>
  <c r="E726" i="5"/>
  <c r="F726" i="5"/>
  <c r="I726" i="5"/>
  <c r="K726" i="5"/>
  <c r="L726" i="5"/>
  <c r="M726" i="5"/>
  <c r="N726" i="5"/>
  <c r="O726" i="5"/>
  <c r="BG726" i="5"/>
  <c r="BH726" i="5"/>
  <c r="BK726" i="5"/>
  <c r="E727" i="5"/>
  <c r="F727" i="5"/>
  <c r="I727" i="5"/>
  <c r="K727" i="5"/>
  <c r="L727" i="5"/>
  <c r="M727" i="5"/>
  <c r="N727" i="5"/>
  <c r="O727" i="5"/>
  <c r="BG727" i="5"/>
  <c r="BH727" i="5"/>
  <c r="BK727" i="5"/>
  <c r="E728" i="5"/>
  <c r="F728" i="5"/>
  <c r="I728" i="5"/>
  <c r="K728" i="5"/>
  <c r="L728" i="5"/>
  <c r="M728" i="5"/>
  <c r="N728" i="5"/>
  <c r="O728" i="5"/>
  <c r="BG728" i="5"/>
  <c r="BH728" i="5"/>
  <c r="BK728" i="5"/>
  <c r="E729" i="5"/>
  <c r="F729" i="5"/>
  <c r="I729" i="5"/>
  <c r="K729" i="5"/>
  <c r="L729" i="5"/>
  <c r="M729" i="5"/>
  <c r="N729" i="5"/>
  <c r="O729" i="5"/>
  <c r="BG729" i="5"/>
  <c r="BH729" i="5"/>
  <c r="BK729" i="5"/>
  <c r="E730" i="5"/>
  <c r="F730" i="5"/>
  <c r="I730" i="5"/>
  <c r="K730" i="5"/>
  <c r="L730" i="5"/>
  <c r="M730" i="5"/>
  <c r="N730" i="5"/>
  <c r="O730" i="5"/>
  <c r="BG730" i="5"/>
  <c r="BH730" i="5"/>
  <c r="BK730" i="5"/>
  <c r="E731" i="5"/>
  <c r="F731" i="5"/>
  <c r="I731" i="5"/>
  <c r="K731" i="5"/>
  <c r="L731" i="5"/>
  <c r="M731" i="5"/>
  <c r="N731" i="5"/>
  <c r="O731" i="5"/>
  <c r="BG731" i="5"/>
  <c r="BH731" i="5"/>
  <c r="BK731" i="5"/>
  <c r="E732" i="5"/>
  <c r="F732" i="5"/>
  <c r="I732" i="5"/>
  <c r="K732" i="5"/>
  <c r="L732" i="5"/>
  <c r="M732" i="5"/>
  <c r="N732" i="5"/>
  <c r="O732" i="5"/>
  <c r="BG732" i="5"/>
  <c r="BH732" i="5"/>
  <c r="BK732" i="5"/>
  <c r="E733" i="5"/>
  <c r="F733" i="5"/>
  <c r="I733" i="5"/>
  <c r="K733" i="5"/>
  <c r="L733" i="5"/>
  <c r="M733" i="5"/>
  <c r="N733" i="5"/>
  <c r="O733" i="5"/>
  <c r="BG733" i="5"/>
  <c r="BH733" i="5"/>
  <c r="BK733" i="5"/>
  <c r="E734" i="5"/>
  <c r="F734" i="5"/>
  <c r="I734" i="5"/>
  <c r="K734" i="5"/>
  <c r="L734" i="5"/>
  <c r="M734" i="5"/>
  <c r="N734" i="5"/>
  <c r="O734" i="5"/>
  <c r="BG734" i="5"/>
  <c r="BH734" i="5"/>
  <c r="BK734" i="5"/>
  <c r="E735" i="5"/>
  <c r="F735" i="5"/>
  <c r="I735" i="5"/>
  <c r="K735" i="5"/>
  <c r="L735" i="5"/>
  <c r="M735" i="5"/>
  <c r="N735" i="5"/>
  <c r="O735" i="5"/>
  <c r="BG735" i="5"/>
  <c r="BH735" i="5"/>
  <c r="BK735" i="5"/>
  <c r="E736" i="5"/>
  <c r="F736" i="5"/>
  <c r="I736" i="5"/>
  <c r="K736" i="5"/>
  <c r="L736" i="5"/>
  <c r="M736" i="5"/>
  <c r="N736" i="5"/>
  <c r="O736" i="5"/>
  <c r="BG736" i="5"/>
  <c r="BH736" i="5"/>
  <c r="BK736" i="5"/>
  <c r="E737" i="5"/>
  <c r="F737" i="5"/>
  <c r="I737" i="5"/>
  <c r="K737" i="5"/>
  <c r="L737" i="5"/>
  <c r="M737" i="5"/>
  <c r="N737" i="5"/>
  <c r="O737" i="5"/>
  <c r="BG737" i="5"/>
  <c r="BH737" i="5"/>
  <c r="BK737" i="5"/>
  <c r="E738" i="5"/>
  <c r="F738" i="5"/>
  <c r="I738" i="5"/>
  <c r="K738" i="5"/>
  <c r="L738" i="5"/>
  <c r="M738" i="5"/>
  <c r="N738" i="5"/>
  <c r="O738" i="5"/>
  <c r="BG738" i="5"/>
  <c r="BH738" i="5"/>
  <c r="BK738" i="5"/>
  <c r="E739" i="5"/>
  <c r="F739" i="5"/>
  <c r="I739" i="5"/>
  <c r="K739" i="5"/>
  <c r="L739" i="5"/>
  <c r="M739" i="5"/>
  <c r="N739" i="5"/>
  <c r="O739" i="5"/>
  <c r="BG739" i="5"/>
  <c r="BH739" i="5"/>
  <c r="BK739" i="5"/>
  <c r="E740" i="5"/>
  <c r="F740" i="5"/>
  <c r="I740" i="5"/>
  <c r="K740" i="5"/>
  <c r="L740" i="5"/>
  <c r="M740" i="5"/>
  <c r="N740" i="5"/>
  <c r="O740" i="5"/>
  <c r="BG740" i="5"/>
  <c r="BH740" i="5"/>
  <c r="BK740" i="5"/>
  <c r="E741" i="5"/>
  <c r="F741" i="5"/>
  <c r="I741" i="5"/>
  <c r="K741" i="5"/>
  <c r="L741" i="5"/>
  <c r="M741" i="5"/>
  <c r="N741" i="5"/>
  <c r="O741" i="5"/>
  <c r="BG741" i="5"/>
  <c r="BH741" i="5"/>
  <c r="BK741" i="5"/>
  <c r="E742" i="5"/>
  <c r="F742" i="5"/>
  <c r="I742" i="5"/>
  <c r="K742" i="5"/>
  <c r="L742" i="5"/>
  <c r="M742" i="5"/>
  <c r="N742" i="5"/>
  <c r="O742" i="5"/>
  <c r="BG742" i="5"/>
  <c r="BH742" i="5"/>
  <c r="BK742" i="5"/>
  <c r="E743" i="5"/>
  <c r="F743" i="5"/>
  <c r="I743" i="5"/>
  <c r="K743" i="5"/>
  <c r="L743" i="5"/>
  <c r="M743" i="5"/>
  <c r="N743" i="5"/>
  <c r="O743" i="5"/>
  <c r="BG743" i="5"/>
  <c r="BH743" i="5"/>
  <c r="BK743" i="5"/>
  <c r="E744" i="5"/>
  <c r="F744" i="5"/>
  <c r="I744" i="5"/>
  <c r="K744" i="5"/>
  <c r="L744" i="5"/>
  <c r="M744" i="5"/>
  <c r="N744" i="5"/>
  <c r="O744" i="5"/>
  <c r="BG744" i="5"/>
  <c r="BH744" i="5"/>
  <c r="BK744" i="5"/>
  <c r="E745" i="5"/>
  <c r="F745" i="5"/>
  <c r="I745" i="5"/>
  <c r="K745" i="5"/>
  <c r="L745" i="5"/>
  <c r="M745" i="5"/>
  <c r="N745" i="5"/>
  <c r="O745" i="5"/>
  <c r="BG745" i="5"/>
  <c r="BH745" i="5"/>
  <c r="BK745" i="5"/>
  <c r="E746" i="5"/>
  <c r="F746" i="5"/>
  <c r="I746" i="5"/>
  <c r="K746" i="5"/>
  <c r="L746" i="5"/>
  <c r="M746" i="5"/>
  <c r="N746" i="5"/>
  <c r="O746" i="5"/>
  <c r="BG746" i="5"/>
  <c r="BH746" i="5"/>
  <c r="BK746" i="5"/>
  <c r="E747" i="5"/>
  <c r="F747" i="5"/>
  <c r="I747" i="5"/>
  <c r="K747" i="5"/>
  <c r="L747" i="5"/>
  <c r="M747" i="5"/>
  <c r="N747" i="5"/>
  <c r="O747" i="5"/>
  <c r="BG747" i="5"/>
  <c r="BH747" i="5"/>
  <c r="BK747" i="5"/>
  <c r="E748" i="5"/>
  <c r="F748" i="5"/>
  <c r="I748" i="5"/>
  <c r="K748" i="5"/>
  <c r="L748" i="5"/>
  <c r="M748" i="5"/>
  <c r="N748" i="5"/>
  <c r="O748" i="5"/>
  <c r="BG748" i="5"/>
  <c r="BH748" i="5"/>
  <c r="BK748" i="5"/>
  <c r="E749" i="5"/>
  <c r="F749" i="5"/>
  <c r="I749" i="5"/>
  <c r="K749" i="5"/>
  <c r="L749" i="5"/>
  <c r="M749" i="5"/>
  <c r="N749" i="5"/>
  <c r="O749" i="5"/>
  <c r="BG749" i="5"/>
  <c r="BH749" i="5"/>
  <c r="BK749" i="5"/>
  <c r="E750" i="5"/>
  <c r="F750" i="5"/>
  <c r="I750" i="5"/>
  <c r="K750" i="5"/>
  <c r="L750" i="5"/>
  <c r="M750" i="5"/>
  <c r="N750" i="5"/>
  <c r="O750" i="5"/>
  <c r="BG750" i="5"/>
  <c r="BH750" i="5"/>
  <c r="BK750" i="5"/>
  <c r="E751" i="5"/>
  <c r="F751" i="5"/>
  <c r="I751" i="5"/>
  <c r="K751" i="5"/>
  <c r="L751" i="5"/>
  <c r="M751" i="5"/>
  <c r="N751" i="5"/>
  <c r="O751" i="5"/>
  <c r="BG751" i="5"/>
  <c r="BH751" i="5"/>
  <c r="BK751" i="5"/>
  <c r="E752" i="5"/>
  <c r="F752" i="5"/>
  <c r="I752" i="5"/>
  <c r="K752" i="5"/>
  <c r="L752" i="5"/>
  <c r="M752" i="5"/>
  <c r="N752" i="5"/>
  <c r="O752" i="5"/>
  <c r="BG752" i="5"/>
  <c r="BH752" i="5"/>
  <c r="BK752" i="5"/>
  <c r="E753" i="5"/>
  <c r="F753" i="5"/>
  <c r="I753" i="5"/>
  <c r="K753" i="5"/>
  <c r="L753" i="5"/>
  <c r="M753" i="5"/>
  <c r="N753" i="5"/>
  <c r="O753" i="5"/>
  <c r="BG753" i="5"/>
  <c r="BH753" i="5"/>
  <c r="BK753" i="5"/>
  <c r="E754" i="5"/>
  <c r="F754" i="5"/>
  <c r="I754" i="5"/>
  <c r="K754" i="5"/>
  <c r="L754" i="5"/>
  <c r="M754" i="5"/>
  <c r="N754" i="5"/>
  <c r="O754" i="5"/>
  <c r="BG754" i="5"/>
  <c r="BH754" i="5"/>
  <c r="BK754" i="5"/>
  <c r="E755" i="5"/>
  <c r="F755" i="5"/>
  <c r="I755" i="5"/>
  <c r="K755" i="5"/>
  <c r="L755" i="5"/>
  <c r="M755" i="5"/>
  <c r="N755" i="5"/>
  <c r="O755" i="5"/>
  <c r="BG755" i="5"/>
  <c r="BH755" i="5"/>
  <c r="BK755" i="5"/>
  <c r="E756" i="5"/>
  <c r="F756" i="5"/>
  <c r="I756" i="5"/>
  <c r="K756" i="5"/>
  <c r="L756" i="5"/>
  <c r="M756" i="5"/>
  <c r="N756" i="5"/>
  <c r="O756" i="5"/>
  <c r="BG756" i="5"/>
  <c r="BH756" i="5"/>
  <c r="BK756" i="5"/>
  <c r="E757" i="5"/>
  <c r="F757" i="5"/>
  <c r="I757" i="5"/>
  <c r="K757" i="5"/>
  <c r="L757" i="5"/>
  <c r="M757" i="5"/>
  <c r="N757" i="5"/>
  <c r="O757" i="5"/>
  <c r="BG757" i="5"/>
  <c r="BH757" i="5"/>
  <c r="BK757" i="5"/>
  <c r="E758" i="5"/>
  <c r="F758" i="5"/>
  <c r="I758" i="5"/>
  <c r="K758" i="5"/>
  <c r="L758" i="5"/>
  <c r="M758" i="5"/>
  <c r="N758" i="5"/>
  <c r="O758" i="5"/>
  <c r="BG758" i="5"/>
  <c r="BH758" i="5"/>
  <c r="BK758" i="5"/>
  <c r="E759" i="5"/>
  <c r="F759" i="5"/>
  <c r="I759" i="5"/>
  <c r="K759" i="5"/>
  <c r="L759" i="5"/>
  <c r="M759" i="5"/>
  <c r="N759" i="5"/>
  <c r="O759" i="5"/>
  <c r="BG759" i="5"/>
  <c r="BH759" i="5"/>
  <c r="BK759" i="5"/>
  <c r="E760" i="5"/>
  <c r="F760" i="5"/>
  <c r="I760" i="5"/>
  <c r="K760" i="5"/>
  <c r="L760" i="5"/>
  <c r="M760" i="5"/>
  <c r="N760" i="5"/>
  <c r="O760" i="5"/>
  <c r="BG760" i="5"/>
  <c r="BH760" i="5"/>
  <c r="BK760" i="5"/>
  <c r="E761" i="5"/>
  <c r="F761" i="5"/>
  <c r="I761" i="5"/>
  <c r="K761" i="5"/>
  <c r="L761" i="5"/>
  <c r="M761" i="5"/>
  <c r="N761" i="5"/>
  <c r="O761" i="5"/>
  <c r="BG761" i="5"/>
  <c r="BH761" i="5"/>
  <c r="BK761" i="5"/>
  <c r="E762" i="5"/>
  <c r="F762" i="5"/>
  <c r="I762" i="5"/>
  <c r="K762" i="5"/>
  <c r="L762" i="5"/>
  <c r="M762" i="5"/>
  <c r="N762" i="5"/>
  <c r="O762" i="5"/>
  <c r="BG762" i="5"/>
  <c r="BH762" i="5"/>
  <c r="BK762" i="5"/>
  <c r="E763" i="5"/>
  <c r="F763" i="5"/>
  <c r="I763" i="5"/>
  <c r="K763" i="5"/>
  <c r="L763" i="5"/>
  <c r="M763" i="5"/>
  <c r="N763" i="5"/>
  <c r="O763" i="5"/>
  <c r="BG763" i="5"/>
  <c r="BH763" i="5"/>
  <c r="BK763" i="5"/>
  <c r="E764" i="5"/>
  <c r="F764" i="5"/>
  <c r="I764" i="5"/>
  <c r="K764" i="5"/>
  <c r="L764" i="5"/>
  <c r="M764" i="5"/>
  <c r="N764" i="5"/>
  <c r="O764" i="5"/>
  <c r="BG764" i="5"/>
  <c r="BH764" i="5"/>
  <c r="BK764" i="5"/>
  <c r="E765" i="5"/>
  <c r="F765" i="5"/>
  <c r="I765" i="5"/>
  <c r="K765" i="5"/>
  <c r="L765" i="5"/>
  <c r="M765" i="5"/>
  <c r="N765" i="5"/>
  <c r="O765" i="5"/>
  <c r="BG765" i="5"/>
  <c r="BH765" i="5"/>
  <c r="BK765" i="5"/>
  <c r="E766" i="5"/>
  <c r="F766" i="5"/>
  <c r="I766" i="5"/>
  <c r="K766" i="5"/>
  <c r="L766" i="5"/>
  <c r="M766" i="5"/>
  <c r="N766" i="5"/>
  <c r="O766" i="5"/>
  <c r="BG766" i="5"/>
  <c r="BH766" i="5"/>
  <c r="BK766" i="5"/>
  <c r="E767" i="5"/>
  <c r="F767" i="5"/>
  <c r="I767" i="5"/>
  <c r="K767" i="5"/>
  <c r="L767" i="5"/>
  <c r="M767" i="5"/>
  <c r="N767" i="5"/>
  <c r="O767" i="5"/>
  <c r="BG767" i="5"/>
  <c r="BH767" i="5"/>
  <c r="BK767" i="5"/>
  <c r="E768" i="5"/>
  <c r="F768" i="5"/>
  <c r="I768" i="5"/>
  <c r="K768" i="5"/>
  <c r="L768" i="5"/>
  <c r="M768" i="5"/>
  <c r="N768" i="5"/>
  <c r="O768" i="5"/>
  <c r="BG768" i="5"/>
  <c r="BH768" i="5"/>
  <c r="BK768" i="5"/>
  <c r="E769" i="5"/>
  <c r="F769" i="5"/>
  <c r="I769" i="5"/>
  <c r="K769" i="5"/>
  <c r="L769" i="5"/>
  <c r="M769" i="5"/>
  <c r="N769" i="5"/>
  <c r="O769" i="5"/>
  <c r="BG769" i="5"/>
  <c r="BH769" i="5"/>
  <c r="BK769" i="5"/>
  <c r="E770" i="5"/>
  <c r="F770" i="5"/>
  <c r="I770" i="5"/>
  <c r="K770" i="5"/>
  <c r="L770" i="5"/>
  <c r="M770" i="5"/>
  <c r="N770" i="5"/>
  <c r="O770" i="5"/>
  <c r="BG770" i="5"/>
  <c r="BH770" i="5"/>
  <c r="BK770" i="5"/>
  <c r="E771" i="5"/>
  <c r="F771" i="5"/>
  <c r="I771" i="5"/>
  <c r="K771" i="5"/>
  <c r="L771" i="5"/>
  <c r="M771" i="5"/>
  <c r="N771" i="5"/>
  <c r="O771" i="5"/>
  <c r="BG771" i="5"/>
  <c r="BH771" i="5"/>
  <c r="BK771" i="5"/>
  <c r="E772" i="5"/>
  <c r="F772" i="5"/>
  <c r="I772" i="5"/>
  <c r="K772" i="5"/>
  <c r="L772" i="5"/>
  <c r="M772" i="5"/>
  <c r="N772" i="5"/>
  <c r="O772" i="5"/>
  <c r="BG772" i="5"/>
  <c r="BH772" i="5"/>
  <c r="BK772" i="5"/>
  <c r="E773" i="5"/>
  <c r="F773" i="5"/>
  <c r="I773" i="5"/>
  <c r="K773" i="5"/>
  <c r="L773" i="5"/>
  <c r="M773" i="5"/>
  <c r="N773" i="5"/>
  <c r="O773" i="5"/>
  <c r="BG773" i="5"/>
  <c r="BH773" i="5"/>
  <c r="BK773" i="5"/>
  <c r="E774" i="5"/>
  <c r="F774" i="5"/>
  <c r="I774" i="5"/>
  <c r="K774" i="5"/>
  <c r="L774" i="5"/>
  <c r="M774" i="5"/>
  <c r="N774" i="5"/>
  <c r="O774" i="5"/>
  <c r="BG774" i="5"/>
  <c r="BH774" i="5"/>
  <c r="BK774" i="5"/>
  <c r="E775" i="5"/>
  <c r="F775" i="5"/>
  <c r="I775" i="5"/>
  <c r="K775" i="5"/>
  <c r="L775" i="5"/>
  <c r="M775" i="5"/>
  <c r="N775" i="5"/>
  <c r="O775" i="5"/>
  <c r="BG775" i="5"/>
  <c r="BH775" i="5"/>
  <c r="BK775" i="5"/>
  <c r="E776" i="5"/>
  <c r="F776" i="5"/>
  <c r="I776" i="5"/>
  <c r="K776" i="5"/>
  <c r="L776" i="5"/>
  <c r="M776" i="5"/>
  <c r="N776" i="5"/>
  <c r="O776" i="5"/>
  <c r="BG776" i="5"/>
  <c r="BH776" i="5"/>
  <c r="BK776" i="5"/>
  <c r="E777" i="5"/>
  <c r="F777" i="5"/>
  <c r="I777" i="5"/>
  <c r="K777" i="5"/>
  <c r="L777" i="5"/>
  <c r="M777" i="5"/>
  <c r="N777" i="5"/>
  <c r="O777" i="5"/>
  <c r="BG777" i="5"/>
  <c r="BH777" i="5"/>
  <c r="BK777" i="5"/>
  <c r="E778" i="5"/>
  <c r="F778" i="5"/>
  <c r="I778" i="5"/>
  <c r="K778" i="5"/>
  <c r="L778" i="5"/>
  <c r="M778" i="5"/>
  <c r="N778" i="5"/>
  <c r="O778" i="5"/>
  <c r="BG778" i="5"/>
  <c r="BH778" i="5"/>
  <c r="BK778" i="5"/>
  <c r="E779" i="5"/>
  <c r="F779" i="5"/>
  <c r="I779" i="5"/>
  <c r="K779" i="5"/>
  <c r="L779" i="5"/>
  <c r="M779" i="5"/>
  <c r="N779" i="5"/>
  <c r="O779" i="5"/>
  <c r="BG779" i="5"/>
  <c r="BH779" i="5"/>
  <c r="BK779" i="5"/>
  <c r="E780" i="5"/>
  <c r="F780" i="5"/>
  <c r="I780" i="5"/>
  <c r="K780" i="5"/>
  <c r="L780" i="5"/>
  <c r="M780" i="5"/>
  <c r="N780" i="5"/>
  <c r="O780" i="5"/>
  <c r="BG780" i="5"/>
  <c r="BH780" i="5"/>
  <c r="BK780" i="5"/>
  <c r="E781" i="5"/>
  <c r="F781" i="5"/>
  <c r="I781" i="5"/>
  <c r="K781" i="5"/>
  <c r="L781" i="5"/>
  <c r="M781" i="5"/>
  <c r="N781" i="5"/>
  <c r="O781" i="5"/>
  <c r="BG781" i="5"/>
  <c r="BH781" i="5"/>
  <c r="BK781" i="5"/>
  <c r="E782" i="5"/>
  <c r="F782" i="5"/>
  <c r="I782" i="5"/>
  <c r="K782" i="5"/>
  <c r="L782" i="5"/>
  <c r="M782" i="5"/>
  <c r="N782" i="5"/>
  <c r="O782" i="5"/>
  <c r="BG782" i="5"/>
  <c r="BH782" i="5"/>
  <c r="BK782" i="5"/>
  <c r="E783" i="5"/>
  <c r="F783" i="5"/>
  <c r="I783" i="5"/>
  <c r="K783" i="5"/>
  <c r="L783" i="5"/>
  <c r="M783" i="5"/>
  <c r="N783" i="5"/>
  <c r="O783" i="5"/>
  <c r="BG783" i="5"/>
  <c r="BH783" i="5"/>
  <c r="BK783" i="5"/>
  <c r="E784" i="5"/>
  <c r="F784" i="5"/>
  <c r="I784" i="5"/>
  <c r="K784" i="5"/>
  <c r="L784" i="5"/>
  <c r="M784" i="5"/>
  <c r="N784" i="5"/>
  <c r="O784" i="5"/>
  <c r="BG784" i="5"/>
  <c r="BH784" i="5"/>
  <c r="BK784" i="5"/>
  <c r="E785" i="5"/>
  <c r="F785" i="5"/>
  <c r="I785" i="5"/>
  <c r="K785" i="5"/>
  <c r="L785" i="5"/>
  <c r="M785" i="5"/>
  <c r="N785" i="5"/>
  <c r="O785" i="5"/>
  <c r="BG785" i="5"/>
  <c r="BH785" i="5"/>
  <c r="BK785" i="5"/>
  <c r="E786" i="5"/>
  <c r="F786" i="5"/>
  <c r="I786" i="5"/>
  <c r="K786" i="5"/>
  <c r="L786" i="5"/>
  <c r="M786" i="5"/>
  <c r="N786" i="5"/>
  <c r="O786" i="5"/>
  <c r="BG786" i="5"/>
  <c r="BH786" i="5"/>
  <c r="BK786" i="5"/>
  <c r="E787" i="5"/>
  <c r="F787" i="5"/>
  <c r="I787" i="5"/>
  <c r="K787" i="5"/>
  <c r="L787" i="5"/>
  <c r="M787" i="5"/>
  <c r="N787" i="5"/>
  <c r="O787" i="5"/>
  <c r="BG787" i="5"/>
  <c r="BH787" i="5"/>
  <c r="BK787" i="5"/>
  <c r="E788" i="5"/>
  <c r="F788" i="5"/>
  <c r="I788" i="5"/>
  <c r="K788" i="5"/>
  <c r="L788" i="5"/>
  <c r="M788" i="5"/>
  <c r="N788" i="5"/>
  <c r="O788" i="5"/>
  <c r="BG788" i="5"/>
  <c r="BH788" i="5"/>
  <c r="BK788" i="5"/>
  <c r="E789" i="5"/>
  <c r="F789" i="5"/>
  <c r="I789" i="5"/>
  <c r="K789" i="5"/>
  <c r="L789" i="5"/>
  <c r="M789" i="5"/>
  <c r="N789" i="5"/>
  <c r="O789" i="5"/>
  <c r="BG789" i="5"/>
  <c r="BH789" i="5"/>
  <c r="BK789" i="5"/>
  <c r="E790" i="5"/>
  <c r="F790" i="5"/>
  <c r="I790" i="5"/>
  <c r="K790" i="5"/>
  <c r="L790" i="5"/>
  <c r="M790" i="5"/>
  <c r="N790" i="5"/>
  <c r="O790" i="5"/>
  <c r="BG790" i="5"/>
  <c r="BH790" i="5"/>
  <c r="BK790" i="5"/>
  <c r="E791" i="5"/>
  <c r="F791" i="5"/>
  <c r="I791" i="5"/>
  <c r="K791" i="5"/>
  <c r="L791" i="5"/>
  <c r="M791" i="5"/>
  <c r="N791" i="5"/>
  <c r="O791" i="5"/>
  <c r="BG791" i="5"/>
  <c r="BH791" i="5"/>
  <c r="BK791" i="5"/>
  <c r="E792" i="5"/>
  <c r="F792" i="5"/>
  <c r="I792" i="5"/>
  <c r="K792" i="5"/>
  <c r="L792" i="5"/>
  <c r="M792" i="5"/>
  <c r="N792" i="5"/>
  <c r="O792" i="5"/>
  <c r="BG792" i="5"/>
  <c r="BH792" i="5"/>
  <c r="BK792" i="5"/>
  <c r="E793" i="5"/>
  <c r="F793" i="5"/>
  <c r="I793" i="5"/>
  <c r="K793" i="5"/>
  <c r="L793" i="5"/>
  <c r="M793" i="5"/>
  <c r="N793" i="5"/>
  <c r="O793" i="5"/>
  <c r="BG793" i="5"/>
  <c r="BH793" i="5"/>
  <c r="BK793" i="5"/>
  <c r="E794" i="5"/>
  <c r="F794" i="5"/>
  <c r="I794" i="5"/>
  <c r="K794" i="5"/>
  <c r="L794" i="5"/>
  <c r="M794" i="5"/>
  <c r="N794" i="5"/>
  <c r="O794" i="5"/>
  <c r="BG794" i="5"/>
  <c r="BH794" i="5"/>
  <c r="BK794" i="5"/>
  <c r="E795" i="5"/>
  <c r="F795" i="5"/>
  <c r="I795" i="5"/>
  <c r="K795" i="5"/>
  <c r="L795" i="5"/>
  <c r="M795" i="5"/>
  <c r="N795" i="5"/>
  <c r="O795" i="5"/>
  <c r="BG795" i="5"/>
  <c r="BH795" i="5"/>
  <c r="BK795" i="5"/>
  <c r="E796" i="5"/>
  <c r="F796" i="5"/>
  <c r="I796" i="5"/>
  <c r="K796" i="5"/>
  <c r="L796" i="5"/>
  <c r="M796" i="5"/>
  <c r="N796" i="5"/>
  <c r="O796" i="5"/>
  <c r="BG796" i="5"/>
  <c r="BH796" i="5"/>
  <c r="BK796" i="5"/>
  <c r="E797" i="5"/>
  <c r="F797" i="5"/>
  <c r="I797" i="5"/>
  <c r="K797" i="5"/>
  <c r="L797" i="5"/>
  <c r="M797" i="5"/>
  <c r="N797" i="5"/>
  <c r="O797" i="5"/>
  <c r="BG797" i="5"/>
  <c r="BH797" i="5"/>
  <c r="BK797" i="5"/>
  <c r="E798" i="5"/>
  <c r="F798" i="5"/>
  <c r="I798" i="5"/>
  <c r="K798" i="5"/>
  <c r="L798" i="5"/>
  <c r="M798" i="5"/>
  <c r="N798" i="5"/>
  <c r="O798" i="5"/>
  <c r="BG798" i="5"/>
  <c r="BH798" i="5"/>
  <c r="BK798" i="5"/>
  <c r="E799" i="5"/>
  <c r="F799" i="5"/>
  <c r="I799" i="5"/>
  <c r="K799" i="5"/>
  <c r="L799" i="5"/>
  <c r="M799" i="5"/>
  <c r="N799" i="5"/>
  <c r="O799" i="5"/>
  <c r="BG799" i="5"/>
  <c r="BH799" i="5"/>
  <c r="BK799" i="5"/>
  <c r="E800" i="5"/>
  <c r="F800" i="5"/>
  <c r="I800" i="5"/>
  <c r="K800" i="5"/>
  <c r="L800" i="5"/>
  <c r="M800" i="5"/>
  <c r="N800" i="5"/>
  <c r="O800" i="5"/>
  <c r="BG800" i="5"/>
  <c r="BH800" i="5"/>
  <c r="BK800" i="5"/>
  <c r="E801" i="5"/>
  <c r="F801" i="5"/>
  <c r="I801" i="5"/>
  <c r="K801" i="5"/>
  <c r="L801" i="5"/>
  <c r="M801" i="5"/>
  <c r="N801" i="5"/>
  <c r="O801" i="5"/>
  <c r="BG801" i="5"/>
  <c r="BH801" i="5"/>
  <c r="BK801" i="5"/>
  <c r="E802" i="5"/>
  <c r="F802" i="5"/>
  <c r="I802" i="5"/>
  <c r="K802" i="5"/>
  <c r="L802" i="5"/>
  <c r="M802" i="5"/>
  <c r="N802" i="5"/>
  <c r="O802" i="5"/>
  <c r="BG802" i="5"/>
  <c r="BH802" i="5"/>
  <c r="BK802" i="5"/>
  <c r="E803" i="5"/>
  <c r="F803" i="5"/>
  <c r="I803" i="5"/>
  <c r="K803" i="5"/>
  <c r="L803" i="5"/>
  <c r="M803" i="5"/>
  <c r="N803" i="5"/>
  <c r="O803" i="5"/>
  <c r="BG803" i="5"/>
  <c r="BH803" i="5"/>
  <c r="BK803" i="5"/>
  <c r="E804" i="5"/>
  <c r="F804" i="5"/>
  <c r="I804" i="5"/>
  <c r="K804" i="5"/>
  <c r="L804" i="5"/>
  <c r="M804" i="5"/>
  <c r="N804" i="5"/>
  <c r="O804" i="5"/>
  <c r="BG804" i="5"/>
  <c r="BH804" i="5"/>
  <c r="BK804" i="5"/>
  <c r="E805" i="5"/>
  <c r="F805" i="5"/>
  <c r="I805" i="5"/>
  <c r="K805" i="5"/>
  <c r="L805" i="5"/>
  <c r="M805" i="5"/>
  <c r="N805" i="5"/>
  <c r="O805" i="5"/>
  <c r="BG805" i="5"/>
  <c r="BH805" i="5"/>
  <c r="BK805" i="5"/>
  <c r="E806" i="5"/>
  <c r="F806" i="5"/>
  <c r="I806" i="5"/>
  <c r="K806" i="5"/>
  <c r="L806" i="5"/>
  <c r="M806" i="5"/>
  <c r="N806" i="5"/>
  <c r="O806" i="5"/>
  <c r="BG806" i="5"/>
  <c r="BH806" i="5"/>
  <c r="BK806" i="5"/>
  <c r="E807" i="5"/>
  <c r="F807" i="5"/>
  <c r="I807" i="5"/>
  <c r="K807" i="5"/>
  <c r="L807" i="5"/>
  <c r="M807" i="5"/>
  <c r="N807" i="5"/>
  <c r="O807" i="5"/>
  <c r="BG807" i="5"/>
  <c r="BH807" i="5"/>
  <c r="BK807" i="5"/>
  <c r="E808" i="5"/>
  <c r="F808" i="5"/>
  <c r="I808" i="5"/>
  <c r="K808" i="5"/>
  <c r="L808" i="5"/>
  <c r="M808" i="5"/>
  <c r="N808" i="5"/>
  <c r="O808" i="5"/>
  <c r="BG808" i="5"/>
  <c r="BH808" i="5"/>
  <c r="BK808" i="5"/>
  <c r="E809" i="5"/>
  <c r="F809" i="5"/>
  <c r="I809" i="5"/>
  <c r="K809" i="5"/>
  <c r="L809" i="5"/>
  <c r="M809" i="5"/>
  <c r="N809" i="5"/>
  <c r="O809" i="5"/>
  <c r="BG809" i="5"/>
  <c r="BH809" i="5"/>
  <c r="BK809" i="5"/>
  <c r="E810" i="5"/>
  <c r="F810" i="5"/>
  <c r="I810" i="5"/>
  <c r="K810" i="5"/>
  <c r="L810" i="5"/>
  <c r="M810" i="5"/>
  <c r="N810" i="5"/>
  <c r="O810" i="5"/>
  <c r="BG810" i="5"/>
  <c r="BH810" i="5"/>
  <c r="BK810" i="5"/>
  <c r="E811" i="5"/>
  <c r="F811" i="5"/>
  <c r="I811" i="5"/>
  <c r="K811" i="5"/>
  <c r="L811" i="5"/>
  <c r="M811" i="5"/>
  <c r="N811" i="5"/>
  <c r="O811" i="5"/>
  <c r="BG811" i="5"/>
  <c r="BH811" i="5"/>
  <c r="BK811" i="5"/>
  <c r="E812" i="5"/>
  <c r="F812" i="5"/>
  <c r="I812" i="5"/>
  <c r="K812" i="5"/>
  <c r="L812" i="5"/>
  <c r="M812" i="5"/>
  <c r="N812" i="5"/>
  <c r="O812" i="5"/>
  <c r="BG812" i="5"/>
  <c r="BH812" i="5"/>
  <c r="BK812" i="5"/>
  <c r="E813" i="5"/>
  <c r="F813" i="5"/>
  <c r="I813" i="5"/>
  <c r="K813" i="5"/>
  <c r="L813" i="5"/>
  <c r="M813" i="5"/>
  <c r="N813" i="5"/>
  <c r="O813" i="5"/>
  <c r="BG813" i="5"/>
  <c r="BH813" i="5"/>
  <c r="BK813" i="5"/>
  <c r="E814" i="5"/>
  <c r="F814" i="5"/>
  <c r="I814" i="5"/>
  <c r="K814" i="5"/>
  <c r="L814" i="5"/>
  <c r="M814" i="5"/>
  <c r="N814" i="5"/>
  <c r="O814" i="5"/>
  <c r="BG814" i="5"/>
  <c r="BH814" i="5"/>
  <c r="BK814" i="5"/>
  <c r="E815" i="5"/>
  <c r="F815" i="5"/>
  <c r="I815" i="5"/>
  <c r="K815" i="5"/>
  <c r="L815" i="5"/>
  <c r="M815" i="5"/>
  <c r="N815" i="5"/>
  <c r="O815" i="5"/>
  <c r="BG815" i="5"/>
  <c r="BH815" i="5"/>
  <c r="BK815" i="5"/>
  <c r="E816" i="5"/>
  <c r="F816" i="5"/>
  <c r="I816" i="5"/>
  <c r="K816" i="5"/>
  <c r="L816" i="5"/>
  <c r="M816" i="5"/>
  <c r="N816" i="5"/>
  <c r="O816" i="5"/>
  <c r="BG816" i="5"/>
  <c r="BH816" i="5"/>
  <c r="BK816" i="5"/>
  <c r="E817" i="5"/>
  <c r="F817" i="5"/>
  <c r="I817" i="5"/>
  <c r="K817" i="5"/>
  <c r="L817" i="5"/>
  <c r="M817" i="5"/>
  <c r="N817" i="5"/>
  <c r="O817" i="5"/>
  <c r="BG817" i="5"/>
  <c r="BH817" i="5"/>
  <c r="BK817" i="5"/>
  <c r="E818" i="5"/>
  <c r="F818" i="5"/>
  <c r="I818" i="5"/>
  <c r="K818" i="5"/>
  <c r="L818" i="5"/>
  <c r="M818" i="5"/>
  <c r="N818" i="5"/>
  <c r="O818" i="5"/>
  <c r="BG818" i="5"/>
  <c r="BH818" i="5"/>
  <c r="BK818" i="5"/>
  <c r="E819" i="5"/>
  <c r="F819" i="5"/>
  <c r="I819" i="5"/>
  <c r="K819" i="5"/>
  <c r="L819" i="5"/>
  <c r="M819" i="5"/>
  <c r="N819" i="5"/>
  <c r="O819" i="5"/>
  <c r="BG819" i="5"/>
  <c r="BH819" i="5"/>
  <c r="BK819" i="5"/>
  <c r="E820" i="5"/>
  <c r="F820" i="5"/>
  <c r="I820" i="5"/>
  <c r="K820" i="5"/>
  <c r="L820" i="5"/>
  <c r="M820" i="5"/>
  <c r="N820" i="5"/>
  <c r="O820" i="5"/>
  <c r="BG820" i="5"/>
  <c r="BH820" i="5"/>
  <c r="BK820" i="5"/>
  <c r="E821" i="5"/>
  <c r="F821" i="5"/>
  <c r="I821" i="5"/>
  <c r="K821" i="5"/>
  <c r="L821" i="5"/>
  <c r="M821" i="5"/>
  <c r="N821" i="5"/>
  <c r="O821" i="5"/>
  <c r="BG821" i="5"/>
  <c r="BH821" i="5"/>
  <c r="BK821" i="5"/>
  <c r="E822" i="5"/>
  <c r="F822" i="5"/>
  <c r="I822" i="5"/>
  <c r="K822" i="5"/>
  <c r="L822" i="5"/>
  <c r="M822" i="5"/>
  <c r="N822" i="5"/>
  <c r="O822" i="5"/>
  <c r="BG822" i="5"/>
  <c r="BH822" i="5"/>
  <c r="BK822" i="5"/>
  <c r="E823" i="5"/>
  <c r="F823" i="5"/>
  <c r="I823" i="5"/>
  <c r="K823" i="5"/>
  <c r="L823" i="5"/>
  <c r="M823" i="5"/>
  <c r="N823" i="5"/>
  <c r="O823" i="5"/>
  <c r="BG823" i="5"/>
  <c r="BH823" i="5"/>
  <c r="BK823" i="5"/>
  <c r="E824" i="5"/>
  <c r="F824" i="5"/>
  <c r="I824" i="5"/>
  <c r="K824" i="5"/>
  <c r="L824" i="5"/>
  <c r="M824" i="5"/>
  <c r="N824" i="5"/>
  <c r="O824" i="5"/>
  <c r="BG824" i="5"/>
  <c r="BH824" i="5"/>
  <c r="BK824" i="5"/>
  <c r="E825" i="5"/>
  <c r="F825" i="5"/>
  <c r="I825" i="5"/>
  <c r="K825" i="5"/>
  <c r="L825" i="5"/>
  <c r="M825" i="5"/>
  <c r="N825" i="5"/>
  <c r="O825" i="5"/>
  <c r="BG825" i="5"/>
  <c r="BH825" i="5"/>
  <c r="BK825" i="5"/>
  <c r="E826" i="5"/>
  <c r="F826" i="5"/>
  <c r="I826" i="5"/>
  <c r="K826" i="5"/>
  <c r="L826" i="5"/>
  <c r="M826" i="5"/>
  <c r="N826" i="5"/>
  <c r="O826" i="5"/>
  <c r="BG826" i="5"/>
  <c r="BH826" i="5"/>
  <c r="BK826" i="5"/>
  <c r="E827" i="5"/>
  <c r="F827" i="5"/>
  <c r="I827" i="5"/>
  <c r="K827" i="5"/>
  <c r="L827" i="5"/>
  <c r="M827" i="5"/>
  <c r="N827" i="5"/>
  <c r="O827" i="5"/>
  <c r="BG827" i="5"/>
  <c r="BH827" i="5"/>
  <c r="BK827" i="5"/>
  <c r="E828" i="5"/>
  <c r="F828" i="5"/>
  <c r="I828" i="5"/>
  <c r="K828" i="5"/>
  <c r="L828" i="5"/>
  <c r="M828" i="5"/>
  <c r="N828" i="5"/>
  <c r="O828" i="5"/>
  <c r="BG828" i="5"/>
  <c r="BH828" i="5"/>
  <c r="BK828" i="5"/>
  <c r="E829" i="5"/>
  <c r="F829" i="5"/>
  <c r="I829" i="5"/>
  <c r="K829" i="5"/>
  <c r="L829" i="5"/>
  <c r="M829" i="5"/>
  <c r="N829" i="5"/>
  <c r="O829" i="5"/>
  <c r="BG829" i="5"/>
  <c r="BH829" i="5"/>
  <c r="BK829" i="5"/>
  <c r="E830" i="5"/>
  <c r="F830" i="5"/>
  <c r="I830" i="5"/>
  <c r="K830" i="5"/>
  <c r="L830" i="5"/>
  <c r="M830" i="5"/>
  <c r="N830" i="5"/>
  <c r="O830" i="5"/>
  <c r="BG830" i="5"/>
  <c r="BH830" i="5"/>
  <c r="BK830" i="5"/>
  <c r="E831" i="5"/>
  <c r="F831" i="5"/>
  <c r="I831" i="5"/>
  <c r="K831" i="5"/>
  <c r="L831" i="5"/>
  <c r="M831" i="5"/>
  <c r="N831" i="5"/>
  <c r="O831" i="5"/>
  <c r="BG831" i="5"/>
  <c r="BH831" i="5"/>
  <c r="BK831" i="5"/>
  <c r="E832" i="5"/>
  <c r="F832" i="5"/>
  <c r="I832" i="5"/>
  <c r="K832" i="5"/>
  <c r="L832" i="5"/>
  <c r="M832" i="5"/>
  <c r="N832" i="5"/>
  <c r="O832" i="5"/>
  <c r="BG832" i="5"/>
  <c r="BH832" i="5"/>
  <c r="BK832" i="5"/>
  <c r="E833" i="5"/>
  <c r="F833" i="5"/>
  <c r="I833" i="5"/>
  <c r="K833" i="5"/>
  <c r="L833" i="5"/>
  <c r="M833" i="5"/>
  <c r="N833" i="5"/>
  <c r="O833" i="5"/>
  <c r="BG833" i="5"/>
  <c r="BH833" i="5"/>
  <c r="BK833" i="5"/>
  <c r="E834" i="5"/>
  <c r="F834" i="5"/>
  <c r="I834" i="5"/>
  <c r="K834" i="5"/>
  <c r="L834" i="5"/>
  <c r="M834" i="5"/>
  <c r="N834" i="5"/>
  <c r="O834" i="5"/>
  <c r="BG834" i="5"/>
  <c r="BH834" i="5"/>
  <c r="BK834" i="5"/>
  <c r="E835" i="5"/>
  <c r="F835" i="5"/>
  <c r="I835" i="5"/>
  <c r="K835" i="5"/>
  <c r="L835" i="5"/>
  <c r="M835" i="5"/>
  <c r="N835" i="5"/>
  <c r="O835" i="5"/>
  <c r="BG835" i="5"/>
  <c r="BH835" i="5"/>
  <c r="BK835" i="5"/>
  <c r="E836" i="5"/>
  <c r="F836" i="5"/>
  <c r="I836" i="5"/>
  <c r="K836" i="5"/>
  <c r="L836" i="5"/>
  <c r="M836" i="5"/>
  <c r="N836" i="5"/>
  <c r="O836" i="5"/>
  <c r="BG836" i="5"/>
  <c r="BH836" i="5"/>
  <c r="BK836" i="5"/>
  <c r="E837" i="5"/>
  <c r="F837" i="5"/>
  <c r="I837" i="5"/>
  <c r="K837" i="5"/>
  <c r="L837" i="5"/>
  <c r="M837" i="5"/>
  <c r="N837" i="5"/>
  <c r="O837" i="5"/>
  <c r="BG837" i="5"/>
  <c r="BH837" i="5"/>
  <c r="BK837" i="5"/>
  <c r="E838" i="5"/>
  <c r="F838" i="5"/>
  <c r="I838" i="5"/>
  <c r="K838" i="5"/>
  <c r="L838" i="5"/>
  <c r="M838" i="5"/>
  <c r="N838" i="5"/>
  <c r="O838" i="5"/>
  <c r="BG838" i="5"/>
  <c r="BH838" i="5"/>
  <c r="BK838" i="5"/>
  <c r="E839" i="5"/>
  <c r="F839" i="5"/>
  <c r="I839" i="5"/>
  <c r="K839" i="5"/>
  <c r="L839" i="5"/>
  <c r="M839" i="5"/>
  <c r="N839" i="5"/>
  <c r="O839" i="5"/>
  <c r="BG839" i="5"/>
  <c r="BH839" i="5"/>
  <c r="BK839" i="5"/>
  <c r="E840" i="5"/>
  <c r="F840" i="5"/>
  <c r="I840" i="5"/>
  <c r="K840" i="5"/>
  <c r="L840" i="5"/>
  <c r="M840" i="5"/>
  <c r="N840" i="5"/>
  <c r="O840" i="5"/>
  <c r="BG840" i="5"/>
  <c r="BH840" i="5"/>
  <c r="BK840" i="5"/>
  <c r="E841" i="5"/>
  <c r="F841" i="5"/>
  <c r="I841" i="5"/>
  <c r="K841" i="5"/>
  <c r="L841" i="5"/>
  <c r="M841" i="5"/>
  <c r="N841" i="5"/>
  <c r="O841" i="5"/>
  <c r="BG841" i="5"/>
  <c r="BH841" i="5"/>
  <c r="BK841" i="5"/>
  <c r="E842" i="5"/>
  <c r="F842" i="5"/>
  <c r="I842" i="5"/>
  <c r="K842" i="5"/>
  <c r="L842" i="5"/>
  <c r="M842" i="5"/>
  <c r="N842" i="5"/>
  <c r="O842" i="5"/>
  <c r="BG842" i="5"/>
  <c r="BH842" i="5"/>
  <c r="BK842" i="5"/>
  <c r="E843" i="5"/>
  <c r="F843" i="5"/>
  <c r="I843" i="5"/>
  <c r="K843" i="5"/>
  <c r="L843" i="5"/>
  <c r="M843" i="5"/>
  <c r="N843" i="5"/>
  <c r="O843" i="5"/>
  <c r="BG843" i="5"/>
  <c r="BH843" i="5"/>
  <c r="BK843" i="5"/>
  <c r="E844" i="5"/>
  <c r="F844" i="5"/>
  <c r="I844" i="5"/>
  <c r="K844" i="5"/>
  <c r="L844" i="5"/>
  <c r="M844" i="5"/>
  <c r="N844" i="5"/>
  <c r="O844" i="5"/>
  <c r="BG844" i="5"/>
  <c r="BH844" i="5"/>
  <c r="BK844" i="5"/>
  <c r="E845" i="5"/>
  <c r="F845" i="5"/>
  <c r="I845" i="5"/>
  <c r="K845" i="5"/>
  <c r="L845" i="5"/>
  <c r="M845" i="5"/>
  <c r="N845" i="5"/>
  <c r="O845" i="5"/>
  <c r="BG845" i="5"/>
  <c r="BH845" i="5"/>
  <c r="BK845" i="5"/>
  <c r="E846" i="5"/>
  <c r="F846" i="5"/>
  <c r="I846" i="5"/>
  <c r="K846" i="5"/>
  <c r="L846" i="5"/>
  <c r="M846" i="5"/>
  <c r="N846" i="5"/>
  <c r="O846" i="5"/>
  <c r="BG846" i="5"/>
  <c r="BH846" i="5"/>
  <c r="BK846" i="5"/>
  <c r="E847" i="5"/>
  <c r="F847" i="5"/>
  <c r="I847" i="5"/>
  <c r="K847" i="5"/>
  <c r="L847" i="5"/>
  <c r="M847" i="5"/>
  <c r="N847" i="5"/>
  <c r="O847" i="5"/>
  <c r="BG847" i="5"/>
  <c r="BH847" i="5"/>
  <c r="BK847" i="5"/>
  <c r="E848" i="5"/>
  <c r="F848" i="5"/>
  <c r="I848" i="5"/>
  <c r="K848" i="5"/>
  <c r="L848" i="5"/>
  <c r="M848" i="5"/>
  <c r="N848" i="5"/>
  <c r="O848" i="5"/>
  <c r="BG848" i="5"/>
  <c r="BH848" i="5"/>
  <c r="BK848" i="5"/>
  <c r="E849" i="5"/>
  <c r="F849" i="5"/>
  <c r="I849" i="5"/>
  <c r="K849" i="5"/>
  <c r="L849" i="5"/>
  <c r="M849" i="5"/>
  <c r="N849" i="5"/>
  <c r="O849" i="5"/>
  <c r="BG849" i="5"/>
  <c r="BH849" i="5"/>
  <c r="BK849" i="5"/>
  <c r="E850" i="5"/>
  <c r="F850" i="5"/>
  <c r="I850" i="5"/>
  <c r="BG850" i="5"/>
  <c r="BH850" i="5"/>
  <c r="BK850" i="5"/>
  <c r="E851" i="5"/>
  <c r="F851" i="5"/>
  <c r="I851" i="5"/>
  <c r="K851" i="5"/>
  <c r="L851" i="5"/>
  <c r="M851" i="5"/>
  <c r="N851" i="5"/>
  <c r="O851" i="5"/>
  <c r="BG851" i="5"/>
  <c r="BH851" i="5"/>
  <c r="BK851" i="5"/>
  <c r="E852" i="5"/>
  <c r="F852" i="5"/>
  <c r="I852" i="5"/>
  <c r="K852" i="5"/>
  <c r="L852" i="5"/>
  <c r="M852" i="5"/>
  <c r="N852" i="5"/>
  <c r="O852" i="5"/>
  <c r="BG852" i="5"/>
  <c r="BH852" i="5"/>
  <c r="BK852" i="5"/>
  <c r="E853" i="5"/>
  <c r="F853" i="5"/>
  <c r="I853" i="5"/>
  <c r="K853" i="5"/>
  <c r="L853" i="5"/>
  <c r="M853" i="5"/>
  <c r="N853" i="5"/>
  <c r="O853" i="5"/>
  <c r="BG853" i="5"/>
  <c r="BH853" i="5"/>
  <c r="BK853" i="5"/>
  <c r="E854" i="5"/>
  <c r="F854" i="5"/>
  <c r="I854" i="5"/>
  <c r="K854" i="5"/>
  <c r="L854" i="5"/>
  <c r="M854" i="5"/>
  <c r="N854" i="5"/>
  <c r="O854" i="5"/>
  <c r="BG854" i="5"/>
  <c r="BH854" i="5"/>
  <c r="BK854" i="5"/>
  <c r="E855" i="5"/>
  <c r="F855" i="5"/>
  <c r="I855" i="5"/>
  <c r="K855" i="5"/>
  <c r="L855" i="5"/>
  <c r="M855" i="5"/>
  <c r="N855" i="5"/>
  <c r="O855" i="5"/>
  <c r="BG855" i="5"/>
  <c r="BH855" i="5"/>
  <c r="BK855" i="5"/>
  <c r="E856" i="5"/>
  <c r="F856" i="5"/>
  <c r="I856" i="5"/>
  <c r="K856" i="5"/>
  <c r="L856" i="5"/>
  <c r="M856" i="5"/>
  <c r="N856" i="5"/>
  <c r="O856" i="5"/>
  <c r="BG856" i="5"/>
  <c r="BH856" i="5"/>
  <c r="BK856" i="5"/>
  <c r="E857" i="5"/>
  <c r="F857" i="5"/>
  <c r="I857" i="5"/>
  <c r="K857" i="5"/>
  <c r="L857" i="5"/>
  <c r="M857" i="5"/>
  <c r="N857" i="5"/>
  <c r="O857" i="5"/>
  <c r="BG857" i="5"/>
  <c r="BH857" i="5"/>
  <c r="BK857" i="5"/>
  <c r="E858" i="5"/>
  <c r="F858" i="5"/>
  <c r="I858" i="5"/>
  <c r="K858" i="5"/>
  <c r="L858" i="5"/>
  <c r="M858" i="5"/>
  <c r="N858" i="5"/>
  <c r="O858" i="5"/>
  <c r="BG858" i="5"/>
  <c r="BH858" i="5"/>
  <c r="BK858" i="5"/>
  <c r="E859" i="5"/>
  <c r="F859" i="5"/>
  <c r="I859" i="5"/>
  <c r="K859" i="5"/>
  <c r="L859" i="5"/>
  <c r="M859" i="5"/>
  <c r="N859" i="5"/>
  <c r="O859" i="5"/>
  <c r="BG859" i="5"/>
  <c r="BH859" i="5"/>
  <c r="BK859" i="5"/>
  <c r="E860" i="5"/>
  <c r="F860" i="5"/>
  <c r="I860" i="5"/>
  <c r="K860" i="5"/>
  <c r="L860" i="5"/>
  <c r="M860" i="5"/>
  <c r="N860" i="5"/>
  <c r="O860" i="5"/>
  <c r="BG860" i="5"/>
  <c r="BH860" i="5"/>
  <c r="BK860" i="5"/>
  <c r="E861" i="5"/>
  <c r="F861" i="5"/>
  <c r="I861" i="5"/>
  <c r="K861" i="5"/>
  <c r="L861" i="5"/>
  <c r="M861" i="5"/>
  <c r="N861" i="5"/>
  <c r="O861" i="5"/>
  <c r="BG861" i="5"/>
  <c r="BH861" i="5"/>
  <c r="BK861" i="5"/>
  <c r="E862" i="5"/>
  <c r="F862" i="5"/>
  <c r="I862" i="5"/>
  <c r="K862" i="5"/>
  <c r="L862" i="5"/>
  <c r="M862" i="5"/>
  <c r="N862" i="5"/>
  <c r="O862" i="5"/>
  <c r="BG862" i="5"/>
  <c r="BH862" i="5"/>
  <c r="BK862" i="5"/>
  <c r="E863" i="5"/>
  <c r="F863" i="5"/>
  <c r="I863" i="5"/>
  <c r="K863" i="5"/>
  <c r="L863" i="5"/>
  <c r="M863" i="5"/>
  <c r="N863" i="5"/>
  <c r="O863" i="5"/>
  <c r="BG863" i="5"/>
  <c r="BH863" i="5"/>
  <c r="BK863" i="5"/>
  <c r="E864" i="5"/>
  <c r="F864" i="5"/>
  <c r="I864" i="5"/>
  <c r="K864" i="5"/>
  <c r="L864" i="5"/>
  <c r="M864" i="5"/>
  <c r="N864" i="5"/>
  <c r="O864" i="5"/>
  <c r="BG864" i="5"/>
  <c r="BH864" i="5"/>
  <c r="BK864" i="5"/>
  <c r="E865" i="5"/>
  <c r="F865" i="5"/>
  <c r="I865" i="5"/>
  <c r="K865" i="5"/>
  <c r="L865" i="5"/>
  <c r="M865" i="5"/>
  <c r="N865" i="5"/>
  <c r="O865" i="5"/>
  <c r="BG865" i="5"/>
  <c r="BH865" i="5"/>
  <c r="BK865" i="5"/>
  <c r="E866" i="5"/>
  <c r="F866" i="5"/>
  <c r="I866" i="5"/>
  <c r="K866" i="5"/>
  <c r="L866" i="5"/>
  <c r="M866" i="5"/>
  <c r="N866" i="5"/>
  <c r="O866" i="5"/>
  <c r="BG866" i="5"/>
  <c r="BH866" i="5"/>
  <c r="BK866" i="5"/>
  <c r="E867" i="5"/>
  <c r="F867" i="5"/>
  <c r="I867" i="5"/>
  <c r="K867" i="5"/>
  <c r="L867" i="5"/>
  <c r="M867" i="5"/>
  <c r="N867" i="5"/>
  <c r="O867" i="5"/>
  <c r="BG867" i="5"/>
  <c r="BH867" i="5"/>
  <c r="BK867" i="5"/>
  <c r="E868" i="5"/>
  <c r="F868" i="5"/>
  <c r="I868" i="5"/>
  <c r="K868" i="5"/>
  <c r="L868" i="5"/>
  <c r="M868" i="5"/>
  <c r="N868" i="5"/>
  <c r="O868" i="5"/>
  <c r="BG868" i="5"/>
  <c r="BH868" i="5"/>
  <c r="BK868" i="5"/>
  <c r="E869" i="5"/>
  <c r="F869" i="5"/>
  <c r="I869" i="5"/>
  <c r="K869" i="5"/>
  <c r="L869" i="5"/>
  <c r="M869" i="5"/>
  <c r="N869" i="5"/>
  <c r="O869" i="5"/>
  <c r="BG869" i="5"/>
  <c r="BH869" i="5"/>
  <c r="BK869" i="5"/>
  <c r="E870" i="5"/>
  <c r="F870" i="5"/>
  <c r="I870" i="5"/>
  <c r="K870" i="5"/>
  <c r="L870" i="5"/>
  <c r="M870" i="5"/>
  <c r="N870" i="5"/>
  <c r="O870" i="5"/>
  <c r="BG870" i="5"/>
  <c r="BH870" i="5"/>
  <c r="BK870" i="5"/>
  <c r="E871" i="5"/>
  <c r="F871" i="5"/>
  <c r="I871" i="5"/>
  <c r="K871" i="5"/>
  <c r="L871" i="5"/>
  <c r="M871" i="5"/>
  <c r="N871" i="5"/>
  <c r="O871" i="5"/>
  <c r="BG871" i="5"/>
  <c r="BH871" i="5"/>
  <c r="BK871" i="5"/>
  <c r="E872" i="5"/>
  <c r="F872" i="5"/>
  <c r="I872" i="5"/>
  <c r="K872" i="5"/>
  <c r="L872" i="5"/>
  <c r="M872" i="5"/>
  <c r="N872" i="5"/>
  <c r="O872" i="5"/>
  <c r="BG872" i="5"/>
  <c r="BH872" i="5"/>
  <c r="BK872" i="5"/>
  <c r="E873" i="5"/>
  <c r="F873" i="5"/>
  <c r="I873" i="5"/>
  <c r="K873" i="5"/>
  <c r="L873" i="5"/>
  <c r="M873" i="5"/>
  <c r="N873" i="5"/>
  <c r="O873" i="5"/>
  <c r="BG873" i="5"/>
  <c r="BH873" i="5"/>
  <c r="BK873" i="5"/>
  <c r="E874" i="5"/>
  <c r="F874" i="5"/>
  <c r="I874" i="5"/>
  <c r="K874" i="5"/>
  <c r="L874" i="5"/>
  <c r="M874" i="5"/>
  <c r="N874" i="5"/>
  <c r="O874" i="5"/>
  <c r="BG874" i="5"/>
  <c r="BH874" i="5"/>
  <c r="BK874" i="5"/>
  <c r="E875" i="5"/>
  <c r="F875" i="5"/>
  <c r="I875" i="5"/>
  <c r="K875" i="5"/>
  <c r="L875" i="5"/>
  <c r="M875" i="5"/>
  <c r="N875" i="5"/>
  <c r="O875" i="5"/>
  <c r="BG875" i="5"/>
  <c r="BH875" i="5"/>
  <c r="BK875" i="5"/>
  <c r="E876" i="5"/>
  <c r="F876" i="5"/>
  <c r="I876" i="5"/>
  <c r="K876" i="5"/>
  <c r="L876" i="5"/>
  <c r="M876" i="5"/>
  <c r="N876" i="5"/>
  <c r="O876" i="5"/>
  <c r="BG876" i="5"/>
  <c r="BH876" i="5"/>
  <c r="BK876" i="5"/>
  <c r="E877" i="5"/>
  <c r="F877" i="5"/>
  <c r="I877" i="5"/>
  <c r="K877" i="5"/>
  <c r="L877" i="5"/>
  <c r="M877" i="5"/>
  <c r="N877" i="5"/>
  <c r="O877" i="5"/>
  <c r="BG877" i="5"/>
  <c r="BH877" i="5"/>
  <c r="BK877" i="5"/>
  <c r="E878" i="5"/>
  <c r="F878" i="5"/>
  <c r="I878" i="5"/>
  <c r="K878" i="5"/>
  <c r="L878" i="5"/>
  <c r="M878" i="5"/>
  <c r="N878" i="5"/>
  <c r="O878" i="5"/>
  <c r="BG878" i="5"/>
  <c r="BH878" i="5"/>
  <c r="BK878" i="5"/>
  <c r="E879" i="5"/>
  <c r="F879" i="5"/>
  <c r="I879" i="5"/>
  <c r="K879" i="5"/>
  <c r="L879" i="5"/>
  <c r="M879" i="5"/>
  <c r="N879" i="5"/>
  <c r="O879" i="5"/>
  <c r="BG879" i="5"/>
  <c r="BH879" i="5"/>
  <c r="BK879" i="5"/>
  <c r="E880" i="5"/>
  <c r="F880" i="5"/>
  <c r="I880" i="5"/>
  <c r="K880" i="5"/>
  <c r="L880" i="5"/>
  <c r="M880" i="5"/>
  <c r="N880" i="5"/>
  <c r="O880" i="5"/>
  <c r="BG880" i="5"/>
  <c r="BH880" i="5"/>
  <c r="BK880" i="5"/>
  <c r="E881" i="5"/>
  <c r="F881" i="5"/>
  <c r="I881" i="5"/>
  <c r="K881" i="5"/>
  <c r="L881" i="5"/>
  <c r="M881" i="5"/>
  <c r="N881" i="5"/>
  <c r="O881" i="5"/>
  <c r="BG881" i="5"/>
  <c r="BH881" i="5"/>
  <c r="BK881" i="5"/>
  <c r="E882" i="5"/>
  <c r="F882" i="5"/>
  <c r="I882" i="5"/>
  <c r="K882" i="5"/>
  <c r="L882" i="5"/>
  <c r="M882" i="5"/>
  <c r="N882" i="5"/>
  <c r="O882" i="5"/>
  <c r="BG882" i="5"/>
  <c r="BH882" i="5"/>
  <c r="BK882" i="5"/>
  <c r="E883" i="5"/>
  <c r="F883" i="5"/>
  <c r="I883" i="5"/>
  <c r="K883" i="5"/>
  <c r="L883" i="5"/>
  <c r="M883" i="5"/>
  <c r="N883" i="5"/>
  <c r="O883" i="5"/>
  <c r="BG883" i="5"/>
  <c r="BH883" i="5"/>
  <c r="BK883" i="5"/>
  <c r="E884" i="5"/>
  <c r="F884" i="5"/>
  <c r="I884" i="5"/>
  <c r="BG884" i="5"/>
  <c r="BH884" i="5"/>
  <c r="BK884" i="5"/>
  <c r="E885" i="5"/>
  <c r="F885" i="5"/>
  <c r="I885" i="5"/>
  <c r="K885" i="5"/>
  <c r="L885" i="5"/>
  <c r="M885" i="5"/>
  <c r="N885" i="5"/>
  <c r="O885" i="5"/>
  <c r="BG885" i="5"/>
  <c r="BH885" i="5"/>
  <c r="BK885" i="5"/>
  <c r="E886" i="5"/>
  <c r="F886" i="5"/>
  <c r="I886" i="5"/>
  <c r="K886" i="5"/>
  <c r="L886" i="5"/>
  <c r="M886" i="5"/>
  <c r="N886" i="5"/>
  <c r="O886" i="5"/>
  <c r="BG886" i="5"/>
  <c r="BH886" i="5"/>
  <c r="BK886" i="5"/>
  <c r="E887" i="5"/>
  <c r="F887" i="5"/>
  <c r="I887" i="5"/>
  <c r="K887" i="5"/>
  <c r="L887" i="5"/>
  <c r="M887" i="5"/>
  <c r="N887" i="5"/>
  <c r="O887" i="5"/>
  <c r="BG887" i="5"/>
  <c r="BH887" i="5"/>
  <c r="BK887" i="5"/>
  <c r="E888" i="5"/>
  <c r="F888" i="5"/>
  <c r="I888" i="5"/>
  <c r="K888" i="5"/>
  <c r="L888" i="5"/>
  <c r="M888" i="5"/>
  <c r="N888" i="5"/>
  <c r="O888" i="5"/>
  <c r="BG888" i="5"/>
  <c r="BH888" i="5"/>
  <c r="BK888" i="5"/>
  <c r="E889" i="5"/>
  <c r="F889" i="5"/>
  <c r="I889" i="5"/>
  <c r="BG889" i="5"/>
  <c r="BH889" i="5"/>
  <c r="BK889" i="5"/>
  <c r="E890" i="5"/>
  <c r="F890" i="5"/>
  <c r="I890" i="5"/>
  <c r="K890" i="5"/>
  <c r="L890" i="5"/>
  <c r="M890" i="5"/>
  <c r="N890" i="5"/>
  <c r="O890" i="5"/>
  <c r="BG890" i="5"/>
  <c r="BH890" i="5"/>
  <c r="BK890" i="5"/>
  <c r="E891" i="5"/>
  <c r="F891" i="5"/>
  <c r="I891" i="5"/>
  <c r="K891" i="5"/>
  <c r="L891" i="5"/>
  <c r="M891" i="5"/>
  <c r="N891" i="5"/>
  <c r="O891" i="5"/>
  <c r="BG891" i="5"/>
  <c r="BH891" i="5"/>
  <c r="BK891" i="5"/>
  <c r="E892" i="5"/>
  <c r="F892" i="5"/>
  <c r="I892" i="5"/>
  <c r="K892" i="5"/>
  <c r="L892" i="5"/>
  <c r="M892" i="5"/>
  <c r="N892" i="5"/>
  <c r="O892" i="5"/>
  <c r="BG892" i="5"/>
  <c r="BH892" i="5"/>
  <c r="BK892" i="5"/>
  <c r="E893" i="5"/>
  <c r="F893" i="5"/>
  <c r="I893" i="5"/>
  <c r="K893" i="5"/>
  <c r="L893" i="5"/>
  <c r="M893" i="5"/>
  <c r="N893" i="5"/>
  <c r="O893" i="5"/>
  <c r="BG893" i="5"/>
  <c r="BH893" i="5"/>
  <c r="BK893" i="5"/>
  <c r="E894" i="5"/>
  <c r="F894" i="5"/>
  <c r="I894" i="5"/>
  <c r="K894" i="5"/>
  <c r="L894" i="5"/>
  <c r="M894" i="5"/>
  <c r="N894" i="5"/>
  <c r="O894" i="5"/>
  <c r="BG894" i="5"/>
  <c r="BH894" i="5"/>
  <c r="BK894" i="5"/>
  <c r="E895" i="5"/>
  <c r="F895" i="5"/>
  <c r="I895" i="5"/>
  <c r="K895" i="5"/>
  <c r="L895" i="5"/>
  <c r="M895" i="5"/>
  <c r="N895" i="5"/>
  <c r="O895" i="5"/>
  <c r="BG895" i="5"/>
  <c r="BH895" i="5"/>
  <c r="BK895" i="5"/>
  <c r="E896" i="5"/>
  <c r="F896" i="5"/>
  <c r="I896" i="5"/>
  <c r="K896" i="5"/>
  <c r="L896" i="5"/>
  <c r="M896" i="5"/>
  <c r="N896" i="5"/>
  <c r="O896" i="5"/>
  <c r="BG896" i="5"/>
  <c r="BH896" i="5"/>
  <c r="BK896" i="5"/>
  <c r="E897" i="5"/>
  <c r="F897" i="5"/>
  <c r="I897" i="5"/>
  <c r="K897" i="5"/>
  <c r="L897" i="5"/>
  <c r="M897" i="5"/>
  <c r="N897" i="5"/>
  <c r="O897" i="5"/>
  <c r="BG897" i="5"/>
  <c r="BH897" i="5"/>
  <c r="BK897" i="5"/>
  <c r="E898" i="5"/>
  <c r="F898" i="5"/>
  <c r="I898" i="5"/>
  <c r="K898" i="5"/>
  <c r="L898" i="5"/>
  <c r="M898" i="5"/>
  <c r="N898" i="5"/>
  <c r="O898" i="5"/>
  <c r="BG898" i="5"/>
  <c r="BH898" i="5"/>
  <c r="BK898" i="5"/>
  <c r="E899" i="5"/>
  <c r="F899" i="5"/>
  <c r="I899" i="5"/>
  <c r="K899" i="5"/>
  <c r="L899" i="5"/>
  <c r="M899" i="5"/>
  <c r="N899" i="5"/>
  <c r="O899" i="5"/>
  <c r="BG899" i="5"/>
  <c r="BH899" i="5"/>
  <c r="BK899" i="5"/>
  <c r="E900" i="5"/>
  <c r="F900" i="5"/>
  <c r="I900" i="5"/>
  <c r="K900" i="5"/>
  <c r="L900" i="5"/>
  <c r="M900" i="5"/>
  <c r="N900" i="5"/>
  <c r="O900" i="5"/>
  <c r="BG900" i="5"/>
  <c r="BH900" i="5"/>
  <c r="BK900" i="5"/>
  <c r="E901" i="5"/>
  <c r="F901" i="5"/>
  <c r="I901" i="5"/>
  <c r="K901" i="5"/>
  <c r="L901" i="5"/>
  <c r="M901" i="5"/>
  <c r="N901" i="5"/>
  <c r="O901" i="5"/>
  <c r="BG901" i="5"/>
  <c r="BH901" i="5"/>
  <c r="BK901" i="5"/>
  <c r="E902" i="5"/>
  <c r="F902" i="5"/>
  <c r="I902" i="5"/>
  <c r="K902" i="5"/>
  <c r="L902" i="5"/>
  <c r="M902" i="5"/>
  <c r="N902" i="5"/>
  <c r="O902" i="5"/>
  <c r="BG902" i="5"/>
  <c r="BH902" i="5"/>
  <c r="BK902" i="5"/>
  <c r="E903" i="5"/>
  <c r="F903" i="5"/>
  <c r="I903" i="5"/>
  <c r="K903" i="5"/>
  <c r="L903" i="5"/>
  <c r="M903" i="5"/>
  <c r="N903" i="5"/>
  <c r="O903" i="5"/>
  <c r="BG903" i="5"/>
  <c r="BH903" i="5"/>
  <c r="BK903" i="5"/>
  <c r="E904" i="5"/>
  <c r="F904" i="5"/>
  <c r="I904" i="5"/>
  <c r="K904" i="5"/>
  <c r="L904" i="5"/>
  <c r="M904" i="5"/>
  <c r="N904" i="5"/>
  <c r="O904" i="5"/>
  <c r="BG904" i="5"/>
  <c r="BH904" i="5"/>
  <c r="BK904" i="5"/>
  <c r="E905" i="5"/>
  <c r="F905" i="5"/>
  <c r="I905" i="5"/>
  <c r="K905" i="5"/>
  <c r="L905" i="5"/>
  <c r="M905" i="5"/>
  <c r="N905" i="5"/>
  <c r="O905" i="5"/>
  <c r="BG905" i="5"/>
  <c r="BH905" i="5"/>
  <c r="BK905" i="5"/>
  <c r="E906" i="5"/>
  <c r="F906" i="5"/>
  <c r="I906" i="5"/>
  <c r="K906" i="5"/>
  <c r="L906" i="5"/>
  <c r="M906" i="5"/>
  <c r="N906" i="5"/>
  <c r="O906" i="5"/>
  <c r="BG906" i="5"/>
  <c r="BH906" i="5"/>
  <c r="BK906" i="5"/>
  <c r="E907" i="5"/>
  <c r="F907" i="5"/>
  <c r="I907" i="5"/>
  <c r="K907" i="5"/>
  <c r="L907" i="5"/>
  <c r="M907" i="5"/>
  <c r="N907" i="5"/>
  <c r="O907" i="5"/>
  <c r="BG907" i="5"/>
  <c r="BH907" i="5"/>
  <c r="BK907" i="5"/>
  <c r="E908" i="5"/>
  <c r="F908" i="5"/>
  <c r="I908" i="5"/>
  <c r="K908" i="5"/>
  <c r="L908" i="5"/>
  <c r="M908" i="5"/>
  <c r="N908" i="5"/>
  <c r="O908" i="5"/>
  <c r="BG908" i="5"/>
  <c r="BH908" i="5"/>
  <c r="BK908" i="5"/>
  <c r="E909" i="5"/>
  <c r="F909" i="5"/>
  <c r="I909" i="5"/>
  <c r="K909" i="5"/>
  <c r="L909" i="5"/>
  <c r="M909" i="5"/>
  <c r="N909" i="5"/>
  <c r="O909" i="5"/>
  <c r="BG909" i="5"/>
  <c r="BH909" i="5"/>
  <c r="BK909" i="5"/>
  <c r="E910" i="5"/>
  <c r="F910" i="5"/>
  <c r="I910" i="5"/>
  <c r="K910" i="5"/>
  <c r="L910" i="5"/>
  <c r="M910" i="5"/>
  <c r="N910" i="5"/>
  <c r="O910" i="5"/>
  <c r="BG910" i="5"/>
  <c r="BH910" i="5"/>
  <c r="BK910" i="5"/>
  <c r="E911" i="5"/>
  <c r="F911" i="5"/>
  <c r="I911" i="5"/>
  <c r="K911" i="5"/>
  <c r="L911" i="5"/>
  <c r="M911" i="5"/>
  <c r="N911" i="5"/>
  <c r="O911" i="5"/>
  <c r="BG911" i="5"/>
  <c r="BH911" i="5"/>
  <c r="BK911" i="5"/>
  <c r="E912" i="5"/>
  <c r="F912" i="5"/>
  <c r="I912" i="5"/>
  <c r="K912" i="5"/>
  <c r="L912" i="5"/>
  <c r="M912" i="5"/>
  <c r="N912" i="5"/>
  <c r="O912" i="5"/>
  <c r="BG912" i="5"/>
  <c r="BH912" i="5"/>
  <c r="BK912" i="5"/>
  <c r="E913" i="5"/>
  <c r="F913" i="5"/>
  <c r="I913" i="5"/>
  <c r="K913" i="5"/>
  <c r="L913" i="5"/>
  <c r="M913" i="5"/>
  <c r="N913" i="5"/>
  <c r="O913" i="5"/>
  <c r="BG913" i="5"/>
  <c r="BH913" i="5"/>
  <c r="BK913" i="5"/>
  <c r="E914" i="5"/>
  <c r="F914" i="5"/>
  <c r="I914" i="5"/>
  <c r="K914" i="5"/>
  <c r="L914" i="5"/>
  <c r="M914" i="5"/>
  <c r="N914" i="5"/>
  <c r="O914" i="5"/>
  <c r="BG914" i="5"/>
  <c r="BH914" i="5"/>
  <c r="BK914" i="5"/>
  <c r="E915" i="5"/>
  <c r="F915" i="5"/>
  <c r="I915" i="5"/>
  <c r="K915" i="5"/>
  <c r="L915" i="5"/>
  <c r="M915" i="5"/>
  <c r="N915" i="5"/>
  <c r="O915" i="5"/>
  <c r="BG915" i="5"/>
  <c r="BH915" i="5"/>
  <c r="BK915" i="5"/>
  <c r="E916" i="5"/>
  <c r="F916" i="5"/>
  <c r="I916" i="5"/>
  <c r="K916" i="5"/>
  <c r="L916" i="5"/>
  <c r="M916" i="5"/>
  <c r="N916" i="5"/>
  <c r="O916" i="5"/>
  <c r="BG916" i="5"/>
  <c r="BH916" i="5"/>
  <c r="BK916" i="5"/>
  <c r="E917" i="5"/>
  <c r="F917" i="5"/>
  <c r="I917" i="5"/>
  <c r="K917" i="5"/>
  <c r="L917" i="5"/>
  <c r="M917" i="5"/>
  <c r="N917" i="5"/>
  <c r="O917" i="5"/>
  <c r="BG917" i="5"/>
  <c r="BH917" i="5"/>
  <c r="BK917" i="5"/>
  <c r="E918" i="5"/>
  <c r="F918" i="5"/>
  <c r="I918" i="5"/>
  <c r="K918" i="5"/>
  <c r="L918" i="5"/>
  <c r="M918" i="5"/>
  <c r="N918" i="5"/>
  <c r="O918" i="5"/>
  <c r="BG918" i="5"/>
  <c r="BH918" i="5"/>
  <c r="BK918" i="5"/>
  <c r="E919" i="5"/>
  <c r="F919" i="5"/>
  <c r="I919" i="5"/>
  <c r="K919" i="5"/>
  <c r="L919" i="5"/>
  <c r="M919" i="5"/>
  <c r="N919" i="5"/>
  <c r="O919" i="5"/>
  <c r="BG919" i="5"/>
  <c r="BH919" i="5"/>
  <c r="BK919" i="5"/>
  <c r="E920" i="5"/>
  <c r="F920" i="5"/>
  <c r="I920" i="5"/>
  <c r="K920" i="5"/>
  <c r="L920" i="5"/>
  <c r="M920" i="5"/>
  <c r="N920" i="5"/>
  <c r="O920" i="5"/>
  <c r="BG920" i="5"/>
  <c r="BH920" i="5"/>
  <c r="BK920" i="5"/>
  <c r="E921" i="5"/>
  <c r="F921" i="5"/>
  <c r="I921" i="5"/>
  <c r="K921" i="5"/>
  <c r="L921" i="5"/>
  <c r="M921" i="5"/>
  <c r="N921" i="5"/>
  <c r="O921" i="5"/>
  <c r="BG921" i="5"/>
  <c r="BH921" i="5"/>
  <c r="BK921" i="5"/>
  <c r="E922" i="5"/>
  <c r="F922" i="5"/>
  <c r="I922" i="5"/>
  <c r="K922" i="5"/>
  <c r="L922" i="5"/>
  <c r="M922" i="5"/>
  <c r="N922" i="5"/>
  <c r="O922" i="5"/>
  <c r="BG922" i="5"/>
  <c r="BH922" i="5"/>
  <c r="BK922" i="5"/>
  <c r="E923" i="5"/>
  <c r="F923" i="5"/>
  <c r="I923" i="5"/>
  <c r="K923" i="5"/>
  <c r="L923" i="5"/>
  <c r="M923" i="5"/>
  <c r="N923" i="5"/>
  <c r="O923" i="5"/>
  <c r="BG923" i="5"/>
  <c r="BH923" i="5"/>
  <c r="BK923" i="5"/>
  <c r="E924" i="5"/>
  <c r="F924" i="5"/>
  <c r="I924" i="5"/>
  <c r="K924" i="5"/>
  <c r="L924" i="5"/>
  <c r="M924" i="5"/>
  <c r="N924" i="5"/>
  <c r="O924" i="5"/>
  <c r="BG924" i="5"/>
  <c r="BH924" i="5"/>
  <c r="BK924" i="5"/>
  <c r="E925" i="5"/>
  <c r="F925" i="5"/>
  <c r="I925" i="5"/>
  <c r="K925" i="5"/>
  <c r="L925" i="5"/>
  <c r="M925" i="5"/>
  <c r="N925" i="5"/>
  <c r="O925" i="5"/>
  <c r="BG925" i="5"/>
  <c r="BH925" i="5"/>
  <c r="BK925" i="5"/>
  <c r="E926" i="5"/>
  <c r="F926" i="5"/>
  <c r="I926" i="5"/>
  <c r="K926" i="5"/>
  <c r="L926" i="5"/>
  <c r="M926" i="5"/>
  <c r="N926" i="5"/>
  <c r="O926" i="5"/>
  <c r="BG926" i="5"/>
  <c r="BH926" i="5"/>
  <c r="BK926" i="5"/>
  <c r="E927" i="5"/>
  <c r="F927" i="5"/>
  <c r="I927" i="5"/>
  <c r="BG927" i="5"/>
  <c r="BH927" i="5"/>
  <c r="BK927" i="5"/>
  <c r="E928" i="5"/>
  <c r="F928" i="5"/>
  <c r="I928" i="5"/>
  <c r="K928" i="5"/>
  <c r="L928" i="5"/>
  <c r="M928" i="5"/>
  <c r="N928" i="5"/>
  <c r="O928" i="5"/>
  <c r="BG928" i="5"/>
  <c r="BH928" i="5"/>
  <c r="BK928" i="5"/>
  <c r="E929" i="5"/>
  <c r="F929" i="5"/>
  <c r="I929" i="5"/>
  <c r="K929" i="5"/>
  <c r="L929" i="5"/>
  <c r="M929" i="5"/>
  <c r="N929" i="5"/>
  <c r="O929" i="5"/>
  <c r="BG929" i="5"/>
  <c r="BH929" i="5"/>
  <c r="BK929" i="5"/>
  <c r="E930" i="5"/>
  <c r="F930" i="5"/>
  <c r="I930" i="5"/>
  <c r="K930" i="5"/>
  <c r="L930" i="5"/>
  <c r="M930" i="5"/>
  <c r="N930" i="5"/>
  <c r="O930" i="5"/>
  <c r="BG930" i="5"/>
  <c r="BH930" i="5"/>
  <c r="BK930" i="5"/>
  <c r="E931" i="5"/>
  <c r="F931" i="5"/>
  <c r="I931" i="5"/>
  <c r="K931" i="5"/>
  <c r="L931" i="5"/>
  <c r="M931" i="5"/>
  <c r="N931" i="5"/>
  <c r="O931" i="5"/>
  <c r="BG931" i="5"/>
  <c r="BH931" i="5"/>
  <c r="BK931" i="5"/>
  <c r="E932" i="5"/>
  <c r="F932" i="5"/>
  <c r="I932" i="5"/>
  <c r="K932" i="5"/>
  <c r="L932" i="5"/>
  <c r="M932" i="5"/>
  <c r="N932" i="5"/>
  <c r="O932" i="5"/>
  <c r="BG932" i="5"/>
  <c r="BH932" i="5"/>
  <c r="BK932" i="5"/>
  <c r="E933" i="5"/>
  <c r="F933" i="5"/>
  <c r="I933" i="5"/>
  <c r="K933" i="5"/>
  <c r="L933" i="5"/>
  <c r="M933" i="5"/>
  <c r="N933" i="5"/>
  <c r="O933" i="5"/>
  <c r="BG933" i="5"/>
  <c r="BH933" i="5"/>
  <c r="BK933" i="5"/>
  <c r="E934" i="5"/>
  <c r="F934" i="5"/>
  <c r="I934" i="5"/>
  <c r="K934" i="5"/>
  <c r="L934" i="5"/>
  <c r="M934" i="5"/>
  <c r="N934" i="5"/>
  <c r="O934" i="5"/>
  <c r="BG934" i="5"/>
  <c r="BH934" i="5"/>
  <c r="BK934" i="5"/>
  <c r="E935" i="5"/>
  <c r="F935" i="5"/>
  <c r="I935" i="5"/>
  <c r="K935" i="5"/>
  <c r="L935" i="5"/>
  <c r="M935" i="5"/>
  <c r="N935" i="5"/>
  <c r="O935" i="5"/>
  <c r="BG935" i="5"/>
  <c r="BH935" i="5"/>
  <c r="BK935" i="5"/>
  <c r="E936" i="5"/>
  <c r="F936" i="5"/>
  <c r="I936" i="5"/>
  <c r="K936" i="5"/>
  <c r="L936" i="5"/>
  <c r="M936" i="5"/>
  <c r="N936" i="5"/>
  <c r="O936" i="5"/>
  <c r="BG936" i="5"/>
  <c r="BH936" i="5"/>
  <c r="BK936" i="5"/>
  <c r="E937" i="5"/>
  <c r="F937" i="5"/>
  <c r="I937" i="5"/>
  <c r="K937" i="5"/>
  <c r="L937" i="5"/>
  <c r="M937" i="5"/>
  <c r="N937" i="5"/>
  <c r="O937" i="5"/>
  <c r="BG937" i="5"/>
  <c r="BH937" i="5"/>
  <c r="BK937" i="5"/>
  <c r="E938" i="5"/>
  <c r="F938" i="5"/>
  <c r="I938" i="5"/>
  <c r="K938" i="5"/>
  <c r="L938" i="5"/>
  <c r="M938" i="5"/>
  <c r="N938" i="5"/>
  <c r="O938" i="5"/>
  <c r="BG938" i="5"/>
  <c r="BH938" i="5"/>
  <c r="BK938" i="5"/>
  <c r="E939" i="5"/>
  <c r="F939" i="5"/>
  <c r="I939" i="5"/>
  <c r="K939" i="5"/>
  <c r="L939" i="5"/>
  <c r="M939" i="5"/>
  <c r="N939" i="5"/>
  <c r="O939" i="5"/>
  <c r="BG939" i="5"/>
  <c r="BH939" i="5"/>
  <c r="BK939" i="5"/>
  <c r="E940" i="5"/>
  <c r="F940" i="5"/>
  <c r="I940" i="5"/>
  <c r="K940" i="5"/>
  <c r="L940" i="5"/>
  <c r="M940" i="5"/>
  <c r="N940" i="5"/>
  <c r="O940" i="5"/>
  <c r="BG940" i="5"/>
  <c r="BH940" i="5"/>
  <c r="BK940" i="5"/>
  <c r="E941" i="5"/>
  <c r="F941" i="5"/>
  <c r="I941" i="5"/>
  <c r="K941" i="5"/>
  <c r="L941" i="5"/>
  <c r="M941" i="5"/>
  <c r="N941" i="5"/>
  <c r="O941" i="5"/>
  <c r="BG941" i="5"/>
  <c r="BH941" i="5"/>
  <c r="BK941" i="5"/>
  <c r="E942" i="5"/>
  <c r="F942" i="5"/>
  <c r="I942" i="5"/>
  <c r="K942" i="5"/>
  <c r="L942" i="5"/>
  <c r="M942" i="5"/>
  <c r="N942" i="5"/>
  <c r="O942" i="5"/>
  <c r="BG942" i="5"/>
  <c r="BH942" i="5"/>
  <c r="BK942" i="5"/>
  <c r="E943" i="5"/>
  <c r="F943" i="5"/>
  <c r="I943" i="5"/>
  <c r="K943" i="5"/>
  <c r="L943" i="5"/>
  <c r="M943" i="5"/>
  <c r="N943" i="5"/>
  <c r="O943" i="5"/>
  <c r="BG943" i="5"/>
  <c r="BH943" i="5"/>
  <c r="BK943" i="5"/>
  <c r="E944" i="5"/>
  <c r="F944" i="5"/>
  <c r="I944" i="5"/>
  <c r="K944" i="5"/>
  <c r="L944" i="5"/>
  <c r="M944" i="5"/>
  <c r="N944" i="5"/>
  <c r="O944" i="5"/>
  <c r="BG944" i="5"/>
  <c r="BH944" i="5"/>
  <c r="BK944" i="5"/>
  <c r="E945" i="5"/>
  <c r="F945" i="5"/>
  <c r="I945" i="5"/>
  <c r="K945" i="5"/>
  <c r="L945" i="5"/>
  <c r="M945" i="5"/>
  <c r="N945" i="5"/>
  <c r="O945" i="5"/>
  <c r="BG945" i="5"/>
  <c r="BH945" i="5"/>
  <c r="BK945" i="5"/>
  <c r="E946" i="5"/>
  <c r="F946" i="5"/>
  <c r="I946" i="5"/>
  <c r="K946" i="5"/>
  <c r="L946" i="5"/>
  <c r="M946" i="5"/>
  <c r="N946" i="5"/>
  <c r="O946" i="5"/>
  <c r="BG946" i="5"/>
  <c r="BH946" i="5"/>
  <c r="BK946" i="5"/>
  <c r="E947" i="5"/>
  <c r="F947" i="5"/>
  <c r="I947" i="5"/>
  <c r="K947" i="5"/>
  <c r="L947" i="5"/>
  <c r="M947" i="5"/>
  <c r="N947" i="5"/>
  <c r="O947" i="5"/>
  <c r="BG947" i="5"/>
  <c r="BH947" i="5"/>
  <c r="BK947" i="5"/>
  <c r="E948" i="5"/>
  <c r="F948" i="5"/>
  <c r="I948" i="5"/>
  <c r="K948" i="5"/>
  <c r="L948" i="5"/>
  <c r="M948" i="5"/>
  <c r="N948" i="5"/>
  <c r="O948" i="5"/>
  <c r="BG948" i="5"/>
  <c r="BH948" i="5"/>
  <c r="BK948" i="5"/>
  <c r="E949" i="5"/>
  <c r="F949" i="5"/>
  <c r="I949" i="5"/>
  <c r="K949" i="5"/>
  <c r="L949" i="5"/>
  <c r="M949" i="5"/>
  <c r="N949" i="5"/>
  <c r="O949" i="5"/>
  <c r="BG949" i="5"/>
  <c r="BH949" i="5"/>
  <c r="BK949" i="5"/>
  <c r="E950" i="5"/>
  <c r="F950" i="5"/>
  <c r="I950" i="5"/>
  <c r="K950" i="5"/>
  <c r="L950" i="5"/>
  <c r="M950" i="5"/>
  <c r="N950" i="5"/>
  <c r="O950" i="5"/>
  <c r="BG950" i="5"/>
  <c r="BH950" i="5"/>
  <c r="BK950" i="5"/>
  <c r="E951" i="5"/>
  <c r="F951" i="5"/>
  <c r="I951" i="5"/>
  <c r="K951" i="5"/>
  <c r="L951" i="5"/>
  <c r="M951" i="5"/>
  <c r="N951" i="5"/>
  <c r="O951" i="5"/>
  <c r="BG951" i="5"/>
  <c r="BH951" i="5"/>
  <c r="BK951" i="5"/>
  <c r="E952" i="5"/>
  <c r="F952" i="5"/>
  <c r="I952" i="5"/>
  <c r="K952" i="5"/>
  <c r="L952" i="5"/>
  <c r="M952" i="5"/>
  <c r="N952" i="5"/>
  <c r="O952" i="5"/>
  <c r="BG952" i="5"/>
  <c r="BH952" i="5"/>
  <c r="BK952" i="5"/>
  <c r="E953" i="5"/>
  <c r="F953" i="5"/>
  <c r="I953" i="5"/>
  <c r="K953" i="5"/>
  <c r="L953" i="5"/>
  <c r="M953" i="5"/>
  <c r="N953" i="5"/>
  <c r="O953" i="5"/>
  <c r="BG953" i="5"/>
  <c r="BH953" i="5"/>
  <c r="BK953" i="5"/>
  <c r="E954" i="5"/>
  <c r="F954" i="5"/>
  <c r="I954" i="5"/>
  <c r="K954" i="5"/>
  <c r="L954" i="5"/>
  <c r="M954" i="5"/>
  <c r="N954" i="5"/>
  <c r="O954" i="5"/>
  <c r="BG954" i="5"/>
  <c r="BH954" i="5"/>
  <c r="BK954" i="5"/>
  <c r="E955" i="5"/>
  <c r="F955" i="5"/>
  <c r="I955" i="5"/>
  <c r="K955" i="5"/>
  <c r="L955" i="5"/>
  <c r="M955" i="5"/>
  <c r="N955" i="5"/>
  <c r="O955" i="5"/>
  <c r="BG955" i="5"/>
  <c r="BH955" i="5"/>
  <c r="BK955" i="5"/>
  <c r="E956" i="5"/>
  <c r="F956" i="5"/>
  <c r="I956" i="5"/>
  <c r="K956" i="5"/>
  <c r="L956" i="5"/>
  <c r="M956" i="5"/>
  <c r="N956" i="5"/>
  <c r="O956" i="5"/>
  <c r="BG956" i="5"/>
  <c r="BH956" i="5"/>
  <c r="BK956" i="5"/>
  <c r="E957" i="5"/>
  <c r="F957" i="5"/>
  <c r="I957" i="5"/>
  <c r="K957" i="5"/>
  <c r="L957" i="5"/>
  <c r="M957" i="5"/>
  <c r="O957" i="5"/>
  <c r="BG957" i="5"/>
  <c r="BH957" i="5"/>
  <c r="BK957" i="5"/>
  <c r="E958" i="5"/>
  <c r="F958" i="5"/>
  <c r="I958" i="5"/>
  <c r="K958" i="5"/>
  <c r="L958" i="5"/>
  <c r="M958" i="5"/>
  <c r="N958" i="5"/>
  <c r="O958" i="5"/>
  <c r="BG958" i="5"/>
  <c r="BH958" i="5"/>
  <c r="BK958" i="5"/>
  <c r="E959" i="5"/>
  <c r="F959" i="5"/>
  <c r="I959" i="5"/>
  <c r="K959" i="5"/>
  <c r="L959" i="5"/>
  <c r="M959" i="5"/>
  <c r="N959" i="5"/>
  <c r="O959" i="5"/>
  <c r="BG959" i="5"/>
  <c r="BH959" i="5"/>
  <c r="BK959" i="5"/>
  <c r="E960" i="5"/>
  <c r="F960" i="5"/>
  <c r="I960" i="5"/>
  <c r="K960" i="5"/>
  <c r="L960" i="5"/>
  <c r="M960" i="5"/>
  <c r="N960" i="5"/>
  <c r="O960" i="5"/>
  <c r="BG960" i="5"/>
  <c r="BH960" i="5"/>
  <c r="BK960" i="5"/>
  <c r="E961" i="5"/>
  <c r="F961" i="5"/>
  <c r="I961" i="5"/>
  <c r="K961" i="5"/>
  <c r="L961" i="5"/>
  <c r="M961" i="5"/>
  <c r="N961" i="5"/>
  <c r="O961" i="5"/>
  <c r="BG961" i="5"/>
  <c r="BH961" i="5"/>
  <c r="BK961" i="5"/>
  <c r="E962" i="5"/>
  <c r="F962" i="5"/>
  <c r="I962" i="5"/>
  <c r="K962" i="5"/>
  <c r="L962" i="5"/>
  <c r="M962" i="5"/>
  <c r="N962" i="5"/>
  <c r="O962" i="5"/>
  <c r="BG962" i="5"/>
  <c r="BH962" i="5"/>
  <c r="BK962" i="5"/>
  <c r="E963" i="5"/>
  <c r="F963" i="5"/>
  <c r="I963" i="5"/>
  <c r="K963" i="5"/>
  <c r="L963" i="5"/>
  <c r="M963" i="5"/>
  <c r="N963" i="5"/>
  <c r="O963" i="5"/>
  <c r="BG963" i="5"/>
  <c r="BH963" i="5"/>
  <c r="BK963" i="5"/>
  <c r="E964" i="5"/>
  <c r="F964" i="5"/>
  <c r="I964" i="5"/>
  <c r="K964" i="5"/>
  <c r="L964" i="5"/>
  <c r="M964" i="5"/>
  <c r="N964" i="5"/>
  <c r="O964" i="5"/>
  <c r="BG964" i="5"/>
  <c r="BH964" i="5"/>
  <c r="BK964" i="5"/>
  <c r="E965" i="5"/>
  <c r="F965" i="5"/>
  <c r="I965" i="5"/>
  <c r="K965" i="5"/>
  <c r="L965" i="5"/>
  <c r="M965" i="5"/>
  <c r="N965" i="5"/>
  <c r="O965" i="5"/>
  <c r="BG965" i="5"/>
  <c r="BH965" i="5"/>
  <c r="BK965" i="5"/>
  <c r="E966" i="5"/>
  <c r="F966" i="5"/>
  <c r="I966" i="5"/>
  <c r="K966" i="5"/>
  <c r="L966" i="5"/>
  <c r="M966" i="5"/>
  <c r="N966" i="5"/>
  <c r="O966" i="5"/>
  <c r="BG966" i="5"/>
  <c r="BH966" i="5"/>
  <c r="BK966" i="5"/>
  <c r="E967" i="5"/>
  <c r="F967" i="5"/>
  <c r="I967" i="5"/>
  <c r="K967" i="5"/>
  <c r="L967" i="5"/>
  <c r="M967" i="5"/>
  <c r="N967" i="5"/>
  <c r="O967" i="5"/>
  <c r="BG967" i="5"/>
  <c r="BH967" i="5"/>
  <c r="BK967" i="5"/>
  <c r="E968" i="5"/>
  <c r="F968" i="5"/>
  <c r="I968" i="5"/>
  <c r="K968" i="5"/>
  <c r="L968" i="5"/>
  <c r="M968" i="5"/>
  <c r="N968" i="5"/>
  <c r="O968" i="5"/>
  <c r="BG968" i="5"/>
  <c r="BH968" i="5"/>
  <c r="BK968" i="5"/>
  <c r="E969" i="5"/>
  <c r="F969" i="5"/>
  <c r="I969" i="5"/>
  <c r="K969" i="5"/>
  <c r="L969" i="5"/>
  <c r="M969" i="5"/>
  <c r="N969" i="5"/>
  <c r="O969" i="5"/>
  <c r="BG969" i="5"/>
  <c r="BH969" i="5"/>
  <c r="BK969" i="5"/>
  <c r="E970" i="5"/>
  <c r="F970" i="5"/>
  <c r="I970" i="5"/>
  <c r="K970" i="5"/>
  <c r="L970" i="5"/>
  <c r="M970" i="5"/>
  <c r="N970" i="5"/>
  <c r="O970" i="5"/>
  <c r="BG970" i="5"/>
  <c r="BH970" i="5"/>
  <c r="BK970" i="5"/>
  <c r="E971" i="5"/>
  <c r="F971" i="5"/>
  <c r="I971" i="5"/>
  <c r="K971" i="5"/>
  <c r="L971" i="5"/>
  <c r="M971" i="5"/>
  <c r="N971" i="5"/>
  <c r="O971" i="5"/>
  <c r="BG971" i="5"/>
  <c r="BH971" i="5"/>
  <c r="BK971" i="5"/>
  <c r="E972" i="5"/>
  <c r="F972" i="5"/>
  <c r="I972" i="5"/>
  <c r="K972" i="5"/>
  <c r="L972" i="5"/>
  <c r="M972" i="5"/>
  <c r="N972" i="5"/>
  <c r="O972" i="5"/>
  <c r="BG972" i="5"/>
  <c r="BH972" i="5"/>
  <c r="BK972" i="5"/>
  <c r="E973" i="5"/>
  <c r="F973" i="5"/>
  <c r="I973" i="5"/>
  <c r="K973" i="5"/>
  <c r="L973" i="5"/>
  <c r="M973" i="5"/>
  <c r="N973" i="5"/>
  <c r="O973" i="5"/>
  <c r="BG973" i="5"/>
  <c r="BH973" i="5"/>
  <c r="BK973" i="5"/>
  <c r="E974" i="5"/>
  <c r="F974" i="5"/>
  <c r="I974" i="5"/>
  <c r="K974" i="5"/>
  <c r="L974" i="5"/>
  <c r="M974" i="5"/>
  <c r="N974" i="5"/>
  <c r="O974" i="5"/>
  <c r="BG974" i="5"/>
  <c r="BH974" i="5"/>
  <c r="BK974" i="5"/>
  <c r="E975" i="5"/>
  <c r="F975" i="5"/>
  <c r="I975" i="5"/>
  <c r="K975" i="5"/>
  <c r="L975" i="5"/>
  <c r="M975" i="5"/>
  <c r="N975" i="5"/>
  <c r="O975" i="5"/>
  <c r="BG975" i="5"/>
  <c r="BH975" i="5"/>
  <c r="BK975" i="5"/>
  <c r="E976" i="5"/>
  <c r="F976" i="5"/>
  <c r="I976" i="5"/>
  <c r="K976" i="5"/>
  <c r="L976" i="5"/>
  <c r="M976" i="5"/>
  <c r="N976" i="5"/>
  <c r="O976" i="5"/>
  <c r="BG976" i="5"/>
  <c r="BH976" i="5"/>
  <c r="BK976" i="5"/>
  <c r="E977" i="5"/>
  <c r="F977" i="5"/>
  <c r="I977" i="5"/>
  <c r="K977" i="5"/>
  <c r="L977" i="5"/>
  <c r="M977" i="5"/>
  <c r="N977" i="5"/>
  <c r="O977" i="5"/>
  <c r="BG977" i="5"/>
  <c r="BH977" i="5"/>
  <c r="BK977" i="5"/>
  <c r="E978" i="5"/>
  <c r="F978" i="5"/>
  <c r="I978" i="5"/>
  <c r="K978" i="5"/>
  <c r="L978" i="5"/>
  <c r="M978" i="5"/>
  <c r="N978" i="5"/>
  <c r="O978" i="5"/>
  <c r="BG978" i="5"/>
  <c r="BH978" i="5"/>
  <c r="BK978" i="5"/>
  <c r="E979" i="5"/>
  <c r="F979" i="5"/>
  <c r="I979" i="5"/>
  <c r="K979" i="5"/>
  <c r="L979" i="5"/>
  <c r="M979" i="5"/>
  <c r="N979" i="5"/>
  <c r="O979" i="5"/>
  <c r="BG979" i="5"/>
  <c r="BH979" i="5"/>
  <c r="BK979" i="5"/>
  <c r="E980" i="5"/>
  <c r="F980" i="5"/>
  <c r="I980" i="5"/>
  <c r="K980" i="5"/>
  <c r="L980" i="5"/>
  <c r="M980" i="5"/>
  <c r="N980" i="5"/>
  <c r="O980" i="5"/>
  <c r="BG980" i="5"/>
  <c r="BH980" i="5"/>
  <c r="BK980" i="5"/>
  <c r="E981" i="5"/>
  <c r="F981" i="5"/>
  <c r="I981" i="5"/>
  <c r="K981" i="5"/>
  <c r="L981" i="5"/>
  <c r="M981" i="5"/>
  <c r="N981" i="5"/>
  <c r="O981" i="5"/>
  <c r="BG981" i="5"/>
  <c r="BH981" i="5"/>
  <c r="BK981" i="5"/>
  <c r="E982" i="5"/>
  <c r="F982" i="5"/>
  <c r="I982" i="5"/>
  <c r="K982" i="5"/>
  <c r="L982" i="5"/>
  <c r="M982" i="5"/>
  <c r="N982" i="5"/>
  <c r="O982" i="5"/>
  <c r="BG982" i="5"/>
  <c r="BH982" i="5"/>
  <c r="BK982" i="5"/>
  <c r="E983" i="5"/>
  <c r="F983" i="5"/>
  <c r="I983" i="5"/>
  <c r="K983" i="5"/>
  <c r="L983" i="5"/>
  <c r="M983" i="5"/>
  <c r="N983" i="5"/>
  <c r="O983" i="5"/>
  <c r="BG983" i="5"/>
  <c r="BH983" i="5"/>
  <c r="BK983" i="5"/>
  <c r="E984" i="5"/>
  <c r="F984" i="5"/>
  <c r="I984" i="5"/>
  <c r="K984" i="5"/>
  <c r="L984" i="5"/>
  <c r="M984" i="5"/>
  <c r="N984" i="5"/>
  <c r="O984" i="5"/>
  <c r="BG984" i="5"/>
  <c r="BH984" i="5"/>
  <c r="BK984" i="5"/>
  <c r="E985" i="5"/>
  <c r="F985" i="5"/>
  <c r="I985" i="5"/>
  <c r="K985" i="5"/>
  <c r="L985" i="5"/>
  <c r="M985" i="5"/>
  <c r="N985" i="5"/>
  <c r="O985" i="5"/>
  <c r="BG985" i="5"/>
  <c r="BH985" i="5"/>
  <c r="BK985" i="5"/>
  <c r="E986" i="5"/>
  <c r="F986" i="5"/>
  <c r="I986" i="5"/>
  <c r="K986" i="5"/>
  <c r="L986" i="5"/>
  <c r="M986" i="5"/>
  <c r="N986" i="5"/>
  <c r="O986" i="5"/>
  <c r="BG986" i="5"/>
  <c r="BH986" i="5"/>
  <c r="BK986" i="5"/>
  <c r="E987" i="5"/>
  <c r="F987" i="5"/>
  <c r="I987" i="5"/>
  <c r="K987" i="5"/>
  <c r="L987" i="5"/>
  <c r="M987" i="5"/>
  <c r="N987" i="5"/>
  <c r="O987" i="5"/>
  <c r="BG987" i="5"/>
  <c r="BH987" i="5"/>
  <c r="BK987" i="5"/>
  <c r="E988" i="5"/>
  <c r="F988" i="5"/>
  <c r="I988" i="5"/>
  <c r="K988" i="5"/>
  <c r="L988" i="5"/>
  <c r="M988" i="5"/>
  <c r="N988" i="5"/>
  <c r="O988" i="5"/>
  <c r="BG988" i="5"/>
  <c r="BH988" i="5"/>
  <c r="BK988" i="5"/>
  <c r="E989" i="5"/>
  <c r="F989" i="5"/>
  <c r="I989" i="5"/>
  <c r="K989" i="5"/>
  <c r="L989" i="5"/>
  <c r="M989" i="5"/>
  <c r="N989" i="5"/>
  <c r="O989" i="5"/>
  <c r="BG989" i="5"/>
  <c r="BH989" i="5"/>
  <c r="BK989" i="5"/>
  <c r="E990" i="5"/>
  <c r="F990" i="5"/>
  <c r="I990" i="5"/>
  <c r="K990" i="5"/>
  <c r="L990" i="5"/>
  <c r="M990" i="5"/>
  <c r="N990" i="5"/>
  <c r="O990" i="5"/>
  <c r="BG990" i="5"/>
  <c r="BH990" i="5"/>
  <c r="BK990" i="5"/>
  <c r="E991" i="5"/>
  <c r="F991" i="5"/>
  <c r="I991" i="5"/>
  <c r="K991" i="5"/>
  <c r="L991" i="5"/>
  <c r="M991" i="5"/>
  <c r="N991" i="5"/>
  <c r="O991" i="5"/>
  <c r="BG991" i="5"/>
  <c r="BH991" i="5"/>
  <c r="BK991" i="5"/>
  <c r="E992" i="5"/>
  <c r="F992" i="5"/>
  <c r="I992" i="5"/>
  <c r="K992" i="5"/>
  <c r="L992" i="5"/>
  <c r="M992" i="5"/>
  <c r="N992" i="5"/>
  <c r="O992" i="5"/>
  <c r="BG992" i="5"/>
  <c r="BH992" i="5"/>
  <c r="BK992" i="5"/>
  <c r="E993" i="5"/>
  <c r="F993" i="5"/>
  <c r="I993" i="5"/>
  <c r="K993" i="5"/>
  <c r="L993" i="5"/>
  <c r="M993" i="5"/>
  <c r="N993" i="5"/>
  <c r="O993" i="5"/>
  <c r="BG993" i="5"/>
  <c r="BH993" i="5"/>
  <c r="BK993" i="5"/>
  <c r="E994" i="5"/>
  <c r="F994" i="5"/>
  <c r="I994" i="5"/>
  <c r="K994" i="5"/>
  <c r="L994" i="5"/>
  <c r="M994" i="5"/>
  <c r="N994" i="5"/>
  <c r="O994" i="5"/>
  <c r="BG994" i="5"/>
  <c r="BH994" i="5"/>
  <c r="BK994" i="5"/>
  <c r="E995" i="5"/>
  <c r="F995" i="5"/>
  <c r="I995" i="5"/>
  <c r="K995" i="5"/>
  <c r="L995" i="5"/>
  <c r="M995" i="5"/>
  <c r="N995" i="5"/>
  <c r="O995" i="5"/>
  <c r="BG995" i="5"/>
  <c r="BH995" i="5"/>
  <c r="BK995" i="5"/>
  <c r="E996" i="5"/>
  <c r="F996" i="5"/>
  <c r="I996" i="5"/>
  <c r="BG996" i="5"/>
  <c r="BH996" i="5"/>
  <c r="BK996" i="5"/>
  <c r="E997" i="5"/>
  <c r="F997" i="5"/>
  <c r="I997" i="5"/>
  <c r="K997" i="5"/>
  <c r="L997" i="5"/>
  <c r="M997" i="5"/>
  <c r="N997" i="5"/>
  <c r="O997" i="5"/>
  <c r="BG997" i="5"/>
  <c r="BH997" i="5"/>
  <c r="BK997" i="5"/>
  <c r="E998" i="5"/>
  <c r="F998" i="5"/>
  <c r="I998" i="5"/>
  <c r="K998" i="5"/>
  <c r="L998" i="5"/>
  <c r="M998" i="5"/>
  <c r="N998" i="5"/>
  <c r="O998" i="5"/>
  <c r="BG998" i="5"/>
  <c r="BH998" i="5"/>
  <c r="BK998" i="5"/>
  <c r="E999" i="5"/>
  <c r="F999" i="5"/>
  <c r="I999" i="5"/>
  <c r="K999" i="5"/>
  <c r="L999" i="5"/>
  <c r="M999" i="5"/>
  <c r="N999" i="5"/>
  <c r="O999" i="5"/>
  <c r="BG999" i="5"/>
  <c r="BH999" i="5"/>
  <c r="BK999" i="5"/>
  <c r="E1000" i="5"/>
  <c r="F1000" i="5"/>
  <c r="I1000" i="5"/>
  <c r="K1000" i="5"/>
  <c r="L1000" i="5"/>
  <c r="M1000" i="5"/>
  <c r="N1000" i="5"/>
  <c r="O1000" i="5"/>
  <c r="BG1000" i="5"/>
  <c r="BH1000" i="5"/>
  <c r="BK1000" i="5"/>
  <c r="E1001" i="5"/>
  <c r="F1001" i="5"/>
  <c r="I1001" i="5"/>
  <c r="K1001" i="5"/>
  <c r="L1001" i="5"/>
  <c r="M1001" i="5"/>
  <c r="N1001" i="5"/>
  <c r="O1001" i="5"/>
  <c r="BG1001" i="5"/>
  <c r="BH1001" i="5"/>
  <c r="BK1001" i="5"/>
  <c r="E1002" i="5"/>
  <c r="F1002" i="5"/>
  <c r="I1002" i="5"/>
  <c r="K1002" i="5"/>
  <c r="L1002" i="5"/>
  <c r="M1002" i="5"/>
  <c r="N1002" i="5"/>
  <c r="O1002" i="5"/>
  <c r="BG1002" i="5"/>
  <c r="BH1002" i="5"/>
  <c r="BK1002" i="5"/>
  <c r="E1003" i="5"/>
  <c r="F1003" i="5"/>
  <c r="I1003" i="5"/>
  <c r="K1003" i="5"/>
  <c r="L1003" i="5"/>
  <c r="M1003" i="5"/>
  <c r="N1003" i="5"/>
  <c r="O1003" i="5"/>
  <c r="BG1003" i="5"/>
  <c r="BH1003" i="5"/>
  <c r="BK1003" i="5"/>
  <c r="E1004" i="5"/>
  <c r="F1004" i="5"/>
  <c r="I1004" i="5"/>
  <c r="K1004" i="5"/>
  <c r="L1004" i="5"/>
  <c r="M1004" i="5"/>
  <c r="N1004" i="5"/>
  <c r="O1004" i="5"/>
  <c r="BG1004" i="5"/>
  <c r="BH1004" i="5"/>
  <c r="BK1004" i="5"/>
  <c r="E1005" i="5"/>
  <c r="F1005" i="5"/>
  <c r="I1005" i="5"/>
  <c r="K1005" i="5"/>
  <c r="L1005" i="5"/>
  <c r="M1005" i="5"/>
  <c r="N1005" i="5"/>
  <c r="O1005" i="5"/>
  <c r="BG1005" i="5"/>
  <c r="BH1005" i="5"/>
  <c r="BK1005" i="5"/>
  <c r="E1006" i="5"/>
  <c r="F1006" i="5"/>
  <c r="I1006" i="5"/>
  <c r="K1006" i="5"/>
  <c r="L1006" i="5"/>
  <c r="M1006" i="5"/>
  <c r="N1006" i="5"/>
  <c r="O1006" i="5"/>
  <c r="BG1006" i="5"/>
  <c r="BH1006" i="5"/>
  <c r="BK1006" i="5"/>
  <c r="E1007" i="5"/>
  <c r="F1007" i="5"/>
  <c r="I1007" i="5"/>
  <c r="K1007" i="5"/>
  <c r="L1007" i="5"/>
  <c r="M1007" i="5"/>
  <c r="N1007" i="5"/>
  <c r="O1007" i="5"/>
  <c r="BG1007" i="5"/>
  <c r="BH1007" i="5"/>
  <c r="BK1007" i="5"/>
  <c r="E1008" i="5"/>
  <c r="F1008" i="5"/>
  <c r="I1008" i="5"/>
  <c r="K1008" i="5"/>
  <c r="L1008" i="5"/>
  <c r="M1008" i="5"/>
  <c r="N1008" i="5"/>
  <c r="O1008" i="5"/>
  <c r="BG1008" i="5"/>
  <c r="BH1008" i="5"/>
  <c r="BK1008" i="5"/>
  <c r="E1009" i="5"/>
  <c r="F1009" i="5"/>
  <c r="I1009" i="5"/>
  <c r="K1009" i="5"/>
  <c r="L1009" i="5"/>
  <c r="M1009" i="5"/>
  <c r="N1009" i="5"/>
  <c r="O1009" i="5"/>
  <c r="BG1009" i="5"/>
  <c r="BH1009" i="5"/>
  <c r="BK1009" i="5"/>
  <c r="E1010" i="5"/>
  <c r="F1010" i="5"/>
  <c r="I1010" i="5"/>
  <c r="K1010" i="5"/>
  <c r="L1010" i="5"/>
  <c r="M1010" i="5"/>
  <c r="N1010" i="5"/>
  <c r="O1010" i="5"/>
  <c r="BG1010" i="5"/>
  <c r="BH1010" i="5"/>
  <c r="BK1010" i="5"/>
  <c r="E1011" i="5"/>
  <c r="F1011" i="5"/>
  <c r="I1011" i="5"/>
  <c r="K1011" i="5"/>
  <c r="L1011" i="5"/>
  <c r="M1011" i="5"/>
  <c r="N1011" i="5"/>
  <c r="O1011" i="5"/>
  <c r="BG1011" i="5"/>
  <c r="BH1011" i="5"/>
  <c r="BK1011" i="5"/>
  <c r="E1012" i="5"/>
  <c r="F1012" i="5"/>
  <c r="I1012" i="5"/>
  <c r="K1012" i="5"/>
  <c r="L1012" i="5"/>
  <c r="M1012" i="5"/>
  <c r="N1012" i="5"/>
  <c r="O1012" i="5"/>
  <c r="BG1012" i="5"/>
  <c r="BH1012" i="5"/>
  <c r="BK1012" i="5"/>
  <c r="E1013" i="5"/>
  <c r="F1013" i="5"/>
  <c r="I1013" i="5"/>
  <c r="K1013" i="5"/>
  <c r="L1013" i="5"/>
  <c r="M1013" i="5"/>
  <c r="N1013" i="5"/>
  <c r="O1013" i="5"/>
  <c r="BG1013" i="5"/>
  <c r="BH1013" i="5"/>
  <c r="BK1013" i="5"/>
  <c r="E1014" i="5"/>
  <c r="F1014" i="5"/>
  <c r="I1014" i="5"/>
  <c r="K1014" i="5"/>
  <c r="L1014" i="5"/>
  <c r="M1014" i="5"/>
  <c r="N1014" i="5"/>
  <c r="O1014" i="5"/>
  <c r="BG1014" i="5"/>
  <c r="BH1014" i="5"/>
  <c r="BK1014" i="5"/>
  <c r="E1015" i="5"/>
  <c r="F1015" i="5"/>
  <c r="I1015" i="5"/>
  <c r="K1015" i="5"/>
  <c r="L1015" i="5"/>
  <c r="M1015" i="5"/>
  <c r="N1015" i="5"/>
  <c r="O1015" i="5"/>
  <c r="BG1015" i="5"/>
  <c r="BH1015" i="5"/>
  <c r="BK1015" i="5"/>
  <c r="E1016" i="5"/>
  <c r="F1016" i="5"/>
  <c r="I1016" i="5"/>
  <c r="K1016" i="5"/>
  <c r="L1016" i="5"/>
  <c r="M1016" i="5"/>
  <c r="N1016" i="5"/>
  <c r="O1016" i="5"/>
  <c r="BG1016" i="5"/>
  <c r="BH1016" i="5"/>
  <c r="BK1016" i="5"/>
  <c r="E1017" i="5"/>
  <c r="F1017" i="5"/>
  <c r="I1017" i="5"/>
  <c r="K1017" i="5"/>
  <c r="L1017" i="5"/>
  <c r="M1017" i="5"/>
  <c r="N1017" i="5"/>
  <c r="O1017" i="5"/>
  <c r="BG1017" i="5"/>
  <c r="BH1017" i="5"/>
  <c r="BK1017" i="5"/>
  <c r="E1018" i="5"/>
  <c r="F1018" i="5"/>
  <c r="I1018" i="5"/>
  <c r="K1018" i="5"/>
  <c r="L1018" i="5"/>
  <c r="M1018" i="5"/>
  <c r="N1018" i="5"/>
  <c r="O1018" i="5"/>
  <c r="BG1018" i="5"/>
  <c r="BH1018" i="5"/>
  <c r="BK1018" i="5"/>
  <c r="E1019" i="5"/>
  <c r="F1019" i="5"/>
  <c r="I1019" i="5"/>
  <c r="K1019" i="5"/>
  <c r="L1019" i="5"/>
  <c r="M1019" i="5"/>
  <c r="N1019" i="5"/>
  <c r="O1019" i="5"/>
  <c r="BG1019" i="5"/>
  <c r="BH1019" i="5"/>
  <c r="BK1019" i="5"/>
  <c r="E1020" i="5"/>
  <c r="F1020" i="5"/>
  <c r="I1020" i="5"/>
  <c r="K1020" i="5"/>
  <c r="L1020" i="5"/>
  <c r="M1020" i="5"/>
  <c r="N1020" i="5"/>
  <c r="O1020" i="5"/>
  <c r="BG1020" i="5"/>
  <c r="BH1020" i="5"/>
  <c r="BK1020" i="5"/>
  <c r="E1021" i="5"/>
  <c r="F1021" i="5"/>
  <c r="I1021" i="5"/>
  <c r="K1021" i="5"/>
  <c r="L1021" i="5"/>
  <c r="M1021" i="5"/>
  <c r="N1021" i="5"/>
  <c r="O1021" i="5"/>
  <c r="BG1021" i="5"/>
  <c r="BH1021" i="5"/>
  <c r="BK1021" i="5"/>
  <c r="E1022" i="5"/>
  <c r="F1022" i="5"/>
  <c r="I1022" i="5"/>
  <c r="K1022" i="5"/>
  <c r="L1022" i="5"/>
  <c r="M1022" i="5"/>
  <c r="N1022" i="5"/>
  <c r="O1022" i="5"/>
  <c r="BG1022" i="5"/>
  <c r="BH1022" i="5"/>
  <c r="BK1022" i="5"/>
  <c r="E1023" i="5"/>
  <c r="F1023" i="5"/>
  <c r="I1023" i="5"/>
  <c r="K1023" i="5"/>
  <c r="L1023" i="5"/>
  <c r="M1023" i="5"/>
  <c r="N1023" i="5"/>
  <c r="O1023" i="5"/>
  <c r="BG1023" i="5"/>
  <c r="BH1023" i="5"/>
  <c r="BK1023" i="5"/>
  <c r="E1024" i="5"/>
  <c r="F1024" i="5"/>
  <c r="I1024" i="5"/>
  <c r="K1024" i="5"/>
  <c r="L1024" i="5"/>
  <c r="M1024" i="5"/>
  <c r="N1024" i="5"/>
  <c r="O1024" i="5"/>
  <c r="BG1024" i="5"/>
  <c r="BH1024" i="5"/>
  <c r="BK1024" i="5"/>
  <c r="E1025" i="5"/>
  <c r="F1025" i="5"/>
  <c r="I1025" i="5"/>
  <c r="K1025" i="5"/>
  <c r="L1025" i="5"/>
  <c r="M1025" i="5"/>
  <c r="N1025" i="5"/>
  <c r="O1025" i="5"/>
  <c r="BG1025" i="5"/>
  <c r="BH1025" i="5"/>
  <c r="BK1025" i="5"/>
  <c r="E1026" i="5"/>
  <c r="F1026" i="5"/>
  <c r="I1026" i="5"/>
  <c r="K1026" i="5"/>
  <c r="L1026" i="5"/>
  <c r="M1026" i="5"/>
  <c r="N1026" i="5"/>
  <c r="O1026" i="5"/>
  <c r="BG1026" i="5"/>
  <c r="BH1026" i="5"/>
  <c r="BK1026" i="5"/>
  <c r="E1027" i="5"/>
  <c r="F1027" i="5"/>
  <c r="I1027" i="5"/>
  <c r="K1027" i="5"/>
  <c r="L1027" i="5"/>
  <c r="M1027" i="5"/>
  <c r="N1027" i="5"/>
  <c r="O1027" i="5"/>
  <c r="BG1027" i="5"/>
  <c r="BH1027" i="5"/>
  <c r="BK1027" i="5"/>
  <c r="E1028" i="5"/>
  <c r="F1028" i="5"/>
  <c r="I1028" i="5"/>
  <c r="K1028" i="5"/>
  <c r="L1028" i="5"/>
  <c r="M1028" i="5"/>
  <c r="N1028" i="5"/>
  <c r="O1028" i="5"/>
  <c r="BG1028" i="5"/>
  <c r="BH1028" i="5"/>
  <c r="BK1028" i="5"/>
  <c r="E1029" i="5"/>
  <c r="F1029" i="5"/>
  <c r="I1029" i="5"/>
  <c r="K1029" i="5"/>
  <c r="L1029" i="5"/>
  <c r="M1029" i="5"/>
  <c r="N1029" i="5"/>
  <c r="O1029" i="5"/>
  <c r="BG1029" i="5"/>
  <c r="BH1029" i="5"/>
  <c r="BK1029" i="5"/>
  <c r="E1030" i="5"/>
  <c r="F1030" i="5"/>
  <c r="I1030" i="5"/>
  <c r="K1030" i="5"/>
  <c r="L1030" i="5"/>
  <c r="M1030" i="5"/>
  <c r="N1030" i="5"/>
  <c r="O1030" i="5"/>
  <c r="BG1030" i="5"/>
  <c r="BH1030" i="5"/>
  <c r="BK1030" i="5"/>
  <c r="E1031" i="5"/>
  <c r="F1031" i="5"/>
  <c r="I1031" i="5"/>
  <c r="K1031" i="5"/>
  <c r="L1031" i="5"/>
  <c r="M1031" i="5"/>
  <c r="N1031" i="5"/>
  <c r="O1031" i="5"/>
  <c r="BG1031" i="5"/>
  <c r="BH1031" i="5"/>
  <c r="BK1031" i="5"/>
  <c r="E1032" i="5"/>
  <c r="F1032" i="5"/>
  <c r="I1032" i="5"/>
  <c r="K1032" i="5"/>
  <c r="L1032" i="5"/>
  <c r="M1032" i="5"/>
  <c r="N1032" i="5"/>
  <c r="O1032" i="5"/>
  <c r="BG1032" i="5"/>
  <c r="BH1032" i="5"/>
  <c r="BK1032" i="5"/>
  <c r="E1033" i="5"/>
  <c r="F1033" i="5"/>
  <c r="I1033" i="5"/>
  <c r="K1033" i="5"/>
  <c r="L1033" i="5"/>
  <c r="M1033" i="5"/>
  <c r="N1033" i="5"/>
  <c r="O1033" i="5"/>
  <c r="BG1033" i="5"/>
  <c r="BH1033" i="5"/>
  <c r="BK1033" i="5"/>
  <c r="E1034" i="5"/>
  <c r="F1034" i="5"/>
  <c r="I1034" i="5"/>
  <c r="K1034" i="5"/>
  <c r="L1034" i="5"/>
  <c r="M1034" i="5"/>
  <c r="N1034" i="5"/>
  <c r="O1034" i="5"/>
  <c r="BG1034" i="5"/>
  <c r="BH1034" i="5"/>
  <c r="BK1034" i="5"/>
  <c r="E1035" i="5"/>
  <c r="F1035" i="5"/>
  <c r="I1035" i="5"/>
  <c r="K1035" i="5"/>
  <c r="L1035" i="5"/>
  <c r="M1035" i="5"/>
  <c r="N1035" i="5"/>
  <c r="O1035" i="5"/>
  <c r="BG1035" i="5"/>
  <c r="BH1035" i="5"/>
  <c r="BK1035" i="5"/>
  <c r="E1036" i="5"/>
  <c r="F1036" i="5"/>
  <c r="I1036" i="5"/>
  <c r="K1036" i="5"/>
  <c r="L1036" i="5"/>
  <c r="M1036" i="5"/>
  <c r="N1036" i="5"/>
  <c r="O1036" i="5"/>
  <c r="BG1036" i="5"/>
  <c r="BH1036" i="5"/>
  <c r="BK1036" i="5"/>
  <c r="E1037" i="5"/>
  <c r="F1037" i="5"/>
  <c r="I1037" i="5"/>
  <c r="K1037" i="5"/>
  <c r="L1037" i="5"/>
  <c r="M1037" i="5"/>
  <c r="N1037" i="5"/>
  <c r="O1037" i="5"/>
  <c r="BG1037" i="5"/>
  <c r="BH1037" i="5"/>
  <c r="BK1037" i="5"/>
  <c r="E1038" i="5"/>
  <c r="F1038" i="5"/>
  <c r="I1038" i="5"/>
  <c r="K1038" i="5"/>
  <c r="L1038" i="5"/>
  <c r="M1038" i="5"/>
  <c r="N1038" i="5"/>
  <c r="O1038" i="5"/>
  <c r="BG1038" i="5"/>
  <c r="BH1038" i="5"/>
  <c r="BK1038" i="5"/>
  <c r="E1039" i="5"/>
  <c r="F1039" i="5"/>
  <c r="I1039" i="5"/>
  <c r="K1039" i="5"/>
  <c r="L1039" i="5"/>
  <c r="M1039" i="5"/>
  <c r="N1039" i="5"/>
  <c r="O1039" i="5"/>
  <c r="BG1039" i="5"/>
  <c r="BH1039" i="5"/>
  <c r="BK1039" i="5"/>
  <c r="E1040" i="5"/>
  <c r="F1040" i="5"/>
  <c r="I1040" i="5"/>
  <c r="K1040" i="5"/>
  <c r="L1040" i="5"/>
  <c r="M1040" i="5"/>
  <c r="N1040" i="5"/>
  <c r="O1040" i="5"/>
  <c r="BG1040" i="5"/>
  <c r="BH1040" i="5"/>
  <c r="BK1040" i="5"/>
  <c r="E1041" i="5"/>
  <c r="F1041" i="5"/>
  <c r="I1041" i="5"/>
  <c r="K1041" i="5"/>
  <c r="L1041" i="5"/>
  <c r="M1041" i="5"/>
  <c r="N1041" i="5"/>
  <c r="O1041" i="5"/>
  <c r="BG1041" i="5"/>
  <c r="BH1041" i="5"/>
  <c r="BK1041" i="5"/>
  <c r="E1042" i="5"/>
  <c r="F1042" i="5"/>
  <c r="I1042" i="5"/>
  <c r="K1042" i="5"/>
  <c r="L1042" i="5"/>
  <c r="M1042" i="5"/>
  <c r="N1042" i="5"/>
  <c r="O1042" i="5"/>
  <c r="BG1042" i="5"/>
  <c r="BH1042" i="5"/>
  <c r="BK1042" i="5"/>
  <c r="E1043" i="5"/>
  <c r="F1043" i="5"/>
  <c r="I1043" i="5"/>
  <c r="K1043" i="5"/>
  <c r="L1043" i="5"/>
  <c r="M1043" i="5"/>
  <c r="N1043" i="5"/>
  <c r="O1043" i="5"/>
  <c r="BG1043" i="5"/>
  <c r="BH1043" i="5"/>
  <c r="BK1043" i="5"/>
  <c r="E1044" i="5"/>
  <c r="F1044" i="5"/>
  <c r="I1044" i="5"/>
  <c r="K1044" i="5"/>
  <c r="L1044" i="5"/>
  <c r="M1044" i="5"/>
  <c r="N1044" i="5"/>
  <c r="O1044" i="5"/>
  <c r="BG1044" i="5"/>
  <c r="BH1044" i="5"/>
  <c r="BK1044" i="5"/>
  <c r="E1045" i="5"/>
  <c r="F1045" i="5"/>
  <c r="I1045" i="5"/>
  <c r="K1045" i="5"/>
  <c r="L1045" i="5"/>
  <c r="M1045" i="5"/>
  <c r="N1045" i="5"/>
  <c r="O1045" i="5"/>
  <c r="BG1045" i="5"/>
  <c r="BH1045" i="5"/>
  <c r="BK1045" i="5"/>
  <c r="C1046" i="5"/>
  <c r="E1046" i="5"/>
  <c r="F1046" i="5"/>
  <c r="I1046" i="5"/>
  <c r="K1046" i="5"/>
  <c r="L1046" i="5"/>
  <c r="M1046" i="5"/>
  <c r="N1046" i="5"/>
  <c r="O1046" i="5"/>
  <c r="AI1046" i="5"/>
  <c r="BG1046" i="5"/>
  <c r="BH1046" i="5"/>
  <c r="BK1046" i="5"/>
  <c r="H1048" i="5"/>
  <c r="I1048" i="5"/>
  <c r="K1048" i="5"/>
  <c r="L1048" i="5"/>
  <c r="M1048" i="5"/>
  <c r="O1048" i="5"/>
  <c r="AI1048" i="5"/>
  <c r="BG1048" i="5"/>
  <c r="BH1048" i="5"/>
  <c r="H1049" i="5"/>
  <c r="I1049" i="5"/>
  <c r="K1049" i="5"/>
  <c r="L1049" i="5"/>
  <c r="M1049" i="5"/>
  <c r="N1049" i="5"/>
  <c r="O1049" i="5"/>
  <c r="AI1049" i="5"/>
  <c r="BG1049" i="5"/>
  <c r="BH1049" i="5"/>
  <c r="H1050" i="5"/>
  <c r="I1050" i="5"/>
  <c r="K1050" i="5"/>
  <c r="L1050" i="5"/>
  <c r="M1050" i="5"/>
  <c r="O1050" i="5"/>
  <c r="AI1050" i="5"/>
  <c r="BG1050" i="5"/>
  <c r="BH1050" i="5"/>
  <c r="H1051" i="5"/>
  <c r="I1051" i="5"/>
  <c r="K1051" i="5"/>
  <c r="L1051" i="5"/>
  <c r="M1051" i="5"/>
  <c r="N1051" i="5"/>
  <c r="O1051" i="5"/>
  <c r="AI1051" i="5"/>
  <c r="BG1051" i="5"/>
  <c r="BH1051" i="5"/>
  <c r="H1052" i="5"/>
  <c r="I1052" i="5"/>
  <c r="K1052" i="5"/>
  <c r="L1052" i="5"/>
  <c r="M1052" i="5"/>
  <c r="O1052" i="5"/>
  <c r="AI1052" i="5"/>
  <c r="BG1052" i="5"/>
  <c r="BH1052" i="5"/>
  <c r="H1053" i="5"/>
  <c r="I1053" i="5"/>
  <c r="K1053" i="5"/>
  <c r="L1053" i="5"/>
  <c r="M1053" i="5"/>
  <c r="N1053" i="5"/>
  <c r="O1053" i="5"/>
  <c r="AI1053" i="5"/>
  <c r="BG1053" i="5"/>
  <c r="BH1053" i="5"/>
  <c r="H1054" i="5"/>
  <c r="I1054" i="5"/>
  <c r="K1054" i="5"/>
  <c r="L1054" i="5"/>
  <c r="M1054" i="5"/>
  <c r="N1054" i="5"/>
  <c r="O1054" i="5"/>
  <c r="AI1054" i="5"/>
  <c r="BG1054" i="5"/>
  <c r="BH1054" i="5"/>
  <c r="H1055" i="5"/>
  <c r="I1055" i="5"/>
  <c r="K1055" i="5"/>
  <c r="L1055" i="5"/>
  <c r="M1055" i="5"/>
  <c r="O1055" i="5"/>
  <c r="AI1055" i="5"/>
  <c r="BG1055" i="5"/>
  <c r="BH1055" i="5"/>
  <c r="H1056" i="5"/>
  <c r="I1056" i="5"/>
  <c r="K1056" i="5"/>
  <c r="L1056" i="5"/>
  <c r="M1056" i="5"/>
  <c r="O1056" i="5"/>
  <c r="AI1056" i="5"/>
  <c r="BG1056" i="5"/>
  <c r="BH1056" i="5"/>
  <c r="H1057" i="5"/>
  <c r="I1057" i="5"/>
  <c r="K1057" i="5"/>
  <c r="L1057" i="5"/>
  <c r="M1057" i="5"/>
  <c r="O1057" i="5"/>
  <c r="AI1057" i="5"/>
  <c r="BG1057" i="5"/>
  <c r="BH1057" i="5"/>
  <c r="H1058" i="5"/>
  <c r="I1058" i="5"/>
  <c r="K1058" i="5"/>
  <c r="L1058" i="5"/>
  <c r="M1058" i="5"/>
  <c r="N1058" i="5"/>
  <c r="O1058" i="5"/>
  <c r="AI1058" i="5"/>
  <c r="BG1058" i="5"/>
  <c r="BH1058" i="5"/>
  <c r="H1059" i="5"/>
  <c r="I1059" i="5"/>
  <c r="K1059" i="5"/>
  <c r="L1059" i="5"/>
  <c r="M1059" i="5"/>
  <c r="N1059" i="5"/>
  <c r="O1059" i="5"/>
  <c r="AI1059" i="5"/>
  <c r="BG1059" i="5"/>
  <c r="BH1059" i="5"/>
  <c r="H1060" i="5"/>
  <c r="I1060" i="5"/>
  <c r="K1060" i="5"/>
  <c r="L1060" i="5"/>
  <c r="M1060" i="5"/>
  <c r="N1060" i="5"/>
  <c r="O1060" i="5"/>
  <c r="AI1060" i="5"/>
  <c r="BG1060" i="5"/>
  <c r="BH1060" i="5"/>
  <c r="H1061" i="5"/>
  <c r="I1061" i="5"/>
  <c r="K1061" i="5"/>
  <c r="L1061" i="5"/>
  <c r="M1061" i="5"/>
  <c r="N1061" i="5"/>
  <c r="O1061" i="5"/>
  <c r="AI1061" i="5"/>
  <c r="BG1061" i="5"/>
  <c r="BH1061" i="5"/>
  <c r="H1062" i="5"/>
  <c r="I1062" i="5"/>
  <c r="K1062" i="5"/>
  <c r="L1062" i="5"/>
  <c r="M1062" i="5"/>
  <c r="N1062" i="5"/>
  <c r="O1062" i="5"/>
  <c r="AI1062" i="5"/>
  <c r="BG1062" i="5"/>
  <c r="BH1062" i="5"/>
  <c r="H1063" i="5"/>
  <c r="I1063" i="5"/>
  <c r="K1063" i="5"/>
  <c r="L1063" i="5"/>
  <c r="M1063" i="5"/>
  <c r="N1063" i="5"/>
  <c r="O1063" i="5"/>
  <c r="AI1063" i="5"/>
  <c r="BG1063" i="5"/>
  <c r="BH1063" i="5"/>
  <c r="H1064" i="5"/>
  <c r="I1064" i="5"/>
  <c r="K1064" i="5"/>
  <c r="L1064" i="5"/>
  <c r="M1064" i="5"/>
  <c r="N1064" i="5"/>
  <c r="O1064" i="5"/>
  <c r="AI1064" i="5"/>
  <c r="BG1064" i="5"/>
  <c r="BH1064" i="5"/>
  <c r="H1065" i="5"/>
  <c r="I1065" i="5"/>
  <c r="K1065" i="5"/>
  <c r="L1065" i="5"/>
  <c r="M1065" i="5"/>
  <c r="N1065" i="5"/>
  <c r="O1065" i="5"/>
  <c r="AI1065" i="5"/>
  <c r="BG1065" i="5"/>
  <c r="BH1065" i="5"/>
  <c r="H1066" i="5"/>
  <c r="I1066" i="5"/>
  <c r="K1066" i="5"/>
  <c r="L1066" i="5"/>
  <c r="M1066" i="5"/>
  <c r="N1066" i="5"/>
  <c r="O1066" i="5"/>
  <c r="AI1066" i="5"/>
  <c r="BG1066" i="5"/>
  <c r="BH1066" i="5"/>
  <c r="H1067" i="5"/>
  <c r="I1067" i="5"/>
  <c r="K1067" i="5"/>
  <c r="L1067" i="5"/>
  <c r="M1067" i="5"/>
  <c r="O1067" i="5"/>
  <c r="AI1067" i="5"/>
  <c r="BG1067" i="5"/>
  <c r="BH1067" i="5"/>
  <c r="H1068" i="5"/>
  <c r="I1068" i="5"/>
  <c r="K1068" i="5"/>
  <c r="L1068" i="5"/>
  <c r="M1068" i="5"/>
  <c r="O1068" i="5"/>
  <c r="AI1068" i="5"/>
  <c r="BG1068" i="5"/>
  <c r="BH1068" i="5"/>
  <c r="H1069" i="5"/>
  <c r="I1069" i="5"/>
  <c r="K1069" i="5"/>
  <c r="L1069" i="5"/>
  <c r="M1069" i="5"/>
  <c r="O1069" i="5"/>
  <c r="AI1069" i="5"/>
  <c r="BG1069" i="5"/>
  <c r="BH1069" i="5"/>
  <c r="H1070" i="5"/>
  <c r="I1070" i="5"/>
  <c r="K1070" i="5"/>
  <c r="L1070" i="5"/>
  <c r="M1070" i="5"/>
  <c r="O1070" i="5"/>
  <c r="AI1070" i="5"/>
  <c r="BG1070" i="5"/>
  <c r="BH1070" i="5"/>
  <c r="H1071" i="5"/>
  <c r="I1071" i="5"/>
  <c r="K1071" i="5"/>
  <c r="L1071" i="5"/>
  <c r="M1071" i="5"/>
  <c r="N1071" i="5"/>
  <c r="O1071" i="5"/>
  <c r="AI1071" i="5"/>
  <c r="BG1071" i="5"/>
  <c r="BH1071" i="5"/>
  <c r="H1072" i="5"/>
  <c r="I1072" i="5"/>
  <c r="K1072" i="5"/>
  <c r="L1072" i="5"/>
  <c r="M1072" i="5"/>
  <c r="O1072" i="5"/>
  <c r="AI1072" i="5"/>
  <c r="BG1072" i="5"/>
  <c r="BH1072" i="5"/>
  <c r="H1073" i="5"/>
  <c r="I1073" i="5"/>
  <c r="K1073" i="5"/>
  <c r="L1073" i="5"/>
  <c r="M1073" i="5"/>
  <c r="N1073" i="5"/>
  <c r="O1073" i="5"/>
  <c r="AI1073" i="5"/>
  <c r="BG1073" i="5"/>
  <c r="BH1073" i="5"/>
  <c r="H1074" i="5"/>
  <c r="I1074" i="5"/>
  <c r="K1074" i="5"/>
  <c r="L1074" i="5"/>
  <c r="M1074" i="5"/>
  <c r="N1074" i="5"/>
  <c r="O1074" i="5"/>
  <c r="AI1074" i="5"/>
  <c r="BG1074" i="5"/>
  <c r="BH1074" i="5"/>
  <c r="H1075" i="5"/>
  <c r="I1075" i="5"/>
  <c r="K1075" i="5"/>
  <c r="L1075" i="5"/>
  <c r="M1075" i="5"/>
  <c r="N1075" i="5"/>
  <c r="O1075" i="5"/>
  <c r="AI1075" i="5"/>
  <c r="BG1075" i="5"/>
  <c r="BH1075" i="5"/>
  <c r="H1076" i="5"/>
  <c r="I1076" i="5"/>
  <c r="K1076" i="5"/>
  <c r="L1076" i="5"/>
  <c r="M1076" i="5"/>
  <c r="N1076" i="5"/>
  <c r="O1076" i="5"/>
  <c r="AI1076" i="5"/>
  <c r="BG1076" i="5"/>
  <c r="BH1076" i="5"/>
  <c r="H1077" i="5"/>
  <c r="I1077" i="5"/>
  <c r="K1077" i="5"/>
  <c r="L1077" i="5"/>
  <c r="M1077" i="5"/>
  <c r="N1077" i="5"/>
  <c r="O1077" i="5"/>
  <c r="AI1077" i="5"/>
  <c r="BG1077" i="5"/>
  <c r="BH1077" i="5"/>
  <c r="H1078" i="5"/>
  <c r="I1078" i="5"/>
  <c r="K1078" i="5"/>
  <c r="L1078" i="5"/>
  <c r="M1078" i="5"/>
  <c r="O1078" i="5"/>
  <c r="AI1078" i="5"/>
  <c r="H1079" i="5"/>
  <c r="I1079" i="5"/>
  <c r="K1079" i="5"/>
  <c r="L1079" i="5"/>
  <c r="M1079" i="5"/>
  <c r="N1079" i="5"/>
  <c r="O1079" i="5"/>
  <c r="AI1079" i="5"/>
  <c r="BG1079" i="5"/>
  <c r="BH1079" i="5"/>
  <c r="H1080" i="5"/>
  <c r="I1080" i="5"/>
  <c r="K1080" i="5"/>
  <c r="L1080" i="5"/>
  <c r="M1080" i="5"/>
  <c r="O1080" i="5"/>
  <c r="AI1080" i="5"/>
  <c r="BG1080" i="5"/>
  <c r="BH1080" i="5"/>
  <c r="H1081" i="5"/>
  <c r="I1081" i="5"/>
  <c r="K1081" i="5"/>
  <c r="L1081" i="5"/>
  <c r="M1081" i="5"/>
  <c r="N1081" i="5"/>
  <c r="O1081" i="5"/>
  <c r="AI1081" i="5"/>
  <c r="BG1081" i="5"/>
  <c r="BH1081" i="5"/>
  <c r="H1082" i="5"/>
  <c r="I1082" i="5"/>
  <c r="L1082" i="5"/>
  <c r="M1082" i="5"/>
  <c r="N1082" i="5"/>
  <c r="O1082" i="5"/>
  <c r="AI1082" i="5"/>
  <c r="BG1082" i="5"/>
  <c r="BH1082" i="5"/>
  <c r="H1083" i="5"/>
  <c r="I1083" i="5"/>
  <c r="K1083" i="5"/>
  <c r="L1083" i="5"/>
  <c r="M1083" i="5"/>
  <c r="N1083" i="5"/>
  <c r="O1083" i="5"/>
  <c r="AI1083" i="5"/>
  <c r="BG1083" i="5"/>
  <c r="BH1083" i="5"/>
  <c r="H1084" i="5"/>
  <c r="I1084" i="5"/>
  <c r="K1084" i="5"/>
  <c r="L1084" i="5"/>
  <c r="M1084" i="5"/>
  <c r="N1084" i="5"/>
  <c r="O1084" i="5"/>
  <c r="AI1084" i="5"/>
  <c r="BG1084" i="5"/>
  <c r="BH1084" i="5"/>
  <c r="H1085" i="5"/>
  <c r="I1085" i="5"/>
  <c r="K1085" i="5"/>
  <c r="L1085" i="5"/>
  <c r="M1085" i="5"/>
  <c r="O1085" i="5"/>
  <c r="AI1085" i="5"/>
  <c r="BG1085" i="5"/>
  <c r="BH1085" i="5"/>
  <c r="H1086" i="5"/>
  <c r="I1086" i="5"/>
  <c r="K1086" i="5"/>
  <c r="L1086" i="5"/>
  <c r="M1086" i="5"/>
  <c r="N1086" i="5"/>
  <c r="O1086" i="5"/>
  <c r="AI1086" i="5"/>
  <c r="BG1086" i="5"/>
  <c r="BH1086" i="5"/>
  <c r="H1087" i="5"/>
  <c r="I1087" i="5"/>
  <c r="K1087" i="5"/>
  <c r="L1087" i="5"/>
  <c r="M1087" i="5"/>
  <c r="N1087" i="5"/>
  <c r="O1087" i="5"/>
  <c r="AI1087" i="5"/>
  <c r="BG1087" i="5"/>
  <c r="BH1087" i="5"/>
  <c r="H1088" i="5"/>
  <c r="I1088" i="5"/>
  <c r="K1088" i="5"/>
  <c r="L1088" i="5"/>
  <c r="M1088" i="5"/>
  <c r="N1088" i="5"/>
  <c r="O1088" i="5"/>
  <c r="AI1088" i="5"/>
  <c r="BG1088" i="5"/>
  <c r="BH1088" i="5"/>
  <c r="H1089" i="5"/>
  <c r="I1089" i="5"/>
  <c r="K1089" i="5"/>
  <c r="L1089" i="5"/>
  <c r="M1089" i="5"/>
  <c r="O1089" i="5"/>
  <c r="AI1089" i="5"/>
  <c r="BG1089" i="5"/>
  <c r="BH1089" i="5"/>
  <c r="H1090" i="5"/>
  <c r="I1090" i="5"/>
  <c r="K1090" i="5"/>
  <c r="L1090" i="5"/>
  <c r="M1090" i="5"/>
  <c r="O1090" i="5"/>
  <c r="AI1090" i="5"/>
  <c r="BG1090" i="5"/>
  <c r="BH1090" i="5"/>
  <c r="H1091" i="5"/>
  <c r="I1091" i="5"/>
  <c r="K1091" i="5"/>
  <c r="L1091" i="5"/>
  <c r="M1091" i="5"/>
  <c r="O1091" i="5"/>
  <c r="AI1091" i="5"/>
  <c r="BG1091" i="5"/>
  <c r="BH1091" i="5"/>
  <c r="H1092" i="5"/>
  <c r="I1092" i="5"/>
  <c r="K1092" i="5"/>
  <c r="L1092" i="5"/>
  <c r="M1092" i="5"/>
  <c r="O1092" i="5"/>
  <c r="AI1092" i="5"/>
  <c r="BG1092" i="5"/>
  <c r="BH1092" i="5"/>
  <c r="H1093" i="5"/>
  <c r="I1093" i="5"/>
  <c r="K1093" i="5"/>
  <c r="L1093" i="5"/>
  <c r="M1093" i="5"/>
  <c r="O1093" i="5"/>
  <c r="AI1093" i="5"/>
  <c r="BG1093" i="5"/>
  <c r="BH1093" i="5"/>
  <c r="H1094" i="5"/>
  <c r="I1094" i="5"/>
  <c r="K1094" i="5"/>
  <c r="L1094" i="5"/>
  <c r="M1094" i="5"/>
  <c r="N1094" i="5"/>
  <c r="O1094" i="5"/>
  <c r="AI1094" i="5"/>
  <c r="BG1094" i="5"/>
  <c r="BH1094" i="5"/>
  <c r="H1095" i="5"/>
  <c r="I1095" i="5"/>
  <c r="K1095" i="5"/>
  <c r="L1095" i="5"/>
  <c r="M1095" i="5"/>
  <c r="N1095" i="5"/>
  <c r="O1095" i="5"/>
  <c r="AI1095" i="5"/>
  <c r="BG1095" i="5"/>
  <c r="BH1095" i="5"/>
  <c r="H1096" i="5"/>
  <c r="I1096" i="5"/>
  <c r="K1096" i="5"/>
  <c r="L1096" i="5"/>
  <c r="M1096" i="5"/>
  <c r="N1096" i="5"/>
  <c r="O1096" i="5"/>
  <c r="AI1096" i="5"/>
  <c r="BG1096" i="5"/>
  <c r="BH1096" i="5"/>
  <c r="H1097" i="5"/>
  <c r="I1097" i="5"/>
  <c r="K1097" i="5"/>
  <c r="L1097" i="5"/>
  <c r="M1097" i="5"/>
  <c r="O1097" i="5"/>
  <c r="AI1097" i="5"/>
  <c r="BG1097" i="5"/>
  <c r="BH1097" i="5"/>
  <c r="H1098" i="5"/>
  <c r="I1098" i="5"/>
  <c r="K1098" i="5"/>
  <c r="L1098" i="5"/>
  <c r="M1098" i="5"/>
  <c r="O1098" i="5"/>
  <c r="AI1098" i="5"/>
  <c r="BG1098" i="5"/>
  <c r="BH1098" i="5"/>
  <c r="H1099" i="5"/>
  <c r="I1099" i="5"/>
  <c r="K1099" i="5"/>
  <c r="L1099" i="5"/>
  <c r="M1099" i="5"/>
  <c r="O1099" i="5"/>
  <c r="AI1099" i="5"/>
  <c r="BG1099" i="5"/>
  <c r="BH1099" i="5"/>
  <c r="H1100" i="5"/>
  <c r="I1100" i="5"/>
  <c r="K1100" i="5"/>
  <c r="L1100" i="5"/>
  <c r="M1100" i="5"/>
  <c r="N1100" i="5"/>
  <c r="O1100" i="5"/>
  <c r="AI1100" i="5"/>
  <c r="BG1100" i="5"/>
  <c r="BH1100" i="5"/>
  <c r="H1101" i="5"/>
  <c r="I1101" i="5"/>
  <c r="K1101" i="5"/>
  <c r="L1101" i="5"/>
  <c r="M1101" i="5"/>
  <c r="N1101" i="5"/>
  <c r="O1101" i="5"/>
  <c r="AI1101" i="5"/>
  <c r="BG1101" i="5"/>
  <c r="BH1101" i="5"/>
  <c r="H1102" i="5"/>
  <c r="I1102" i="5"/>
  <c r="K1102" i="5"/>
  <c r="L1102" i="5"/>
  <c r="M1102" i="5"/>
  <c r="O1102" i="5"/>
  <c r="AI1102" i="5"/>
  <c r="BG1102" i="5"/>
  <c r="BH1102" i="5"/>
  <c r="H1103" i="5"/>
  <c r="I1103" i="5"/>
  <c r="K1103" i="5"/>
  <c r="L1103" i="5"/>
  <c r="M1103" i="5"/>
  <c r="N1103" i="5"/>
  <c r="O1103" i="5"/>
  <c r="AI1103" i="5"/>
  <c r="BG1103" i="5"/>
  <c r="BH1103" i="5"/>
  <c r="H1104" i="5"/>
  <c r="I1104" i="5"/>
  <c r="L1104" i="5"/>
  <c r="N1104" i="5"/>
  <c r="O1104" i="5"/>
  <c r="AI1104" i="5"/>
  <c r="H1105" i="5"/>
  <c r="I1105" i="5"/>
  <c r="K1105" i="5"/>
  <c r="L1105" i="5"/>
  <c r="M1105" i="5"/>
  <c r="O1105" i="5"/>
  <c r="AI1105" i="5"/>
  <c r="BG1105" i="5"/>
  <c r="BH1105" i="5"/>
  <c r="H1106" i="5"/>
  <c r="I1106" i="5"/>
  <c r="K1106" i="5"/>
  <c r="L1106" i="5"/>
  <c r="M1106" i="5"/>
  <c r="N1106" i="5"/>
  <c r="O1106" i="5"/>
  <c r="AI1106" i="5"/>
  <c r="BG1106" i="5"/>
  <c r="BH1106" i="5"/>
  <c r="H1107" i="5"/>
  <c r="I1107" i="5"/>
  <c r="L1107" i="5"/>
  <c r="M1107" i="5"/>
  <c r="N1107" i="5"/>
  <c r="O1107" i="5"/>
  <c r="AI1107" i="5"/>
  <c r="BG1107" i="5"/>
  <c r="BH1107" i="5"/>
  <c r="H1108" i="5"/>
  <c r="I1108" i="5"/>
  <c r="K1108" i="5"/>
  <c r="L1108" i="5"/>
  <c r="M1108" i="5"/>
  <c r="O1108" i="5"/>
  <c r="AI1108" i="5"/>
  <c r="BG1108" i="5"/>
  <c r="BH1108" i="5"/>
  <c r="H1109" i="5"/>
  <c r="I1109" i="5"/>
  <c r="K1109" i="5"/>
  <c r="L1109" i="5"/>
  <c r="M1109" i="5"/>
  <c r="N1109" i="5"/>
  <c r="O1109" i="5"/>
  <c r="AI1109" i="5"/>
  <c r="BG1109" i="5"/>
  <c r="BH1109" i="5"/>
  <c r="H1110" i="5"/>
  <c r="I1110" i="5"/>
  <c r="K1110" i="5"/>
  <c r="L1110" i="5"/>
  <c r="M1110" i="5"/>
  <c r="N1110" i="5"/>
  <c r="O1110" i="5"/>
  <c r="AI1110" i="5"/>
  <c r="BG1110" i="5"/>
  <c r="BH1110" i="5"/>
  <c r="H1111" i="5"/>
  <c r="I1111" i="5"/>
  <c r="K1111" i="5"/>
  <c r="L1111" i="5"/>
  <c r="M1111" i="5"/>
  <c r="N1111" i="5"/>
  <c r="O1111" i="5"/>
  <c r="AI1111" i="5"/>
  <c r="BG1111" i="5"/>
  <c r="BH1111" i="5"/>
  <c r="H1112" i="5"/>
  <c r="I1112" i="5"/>
  <c r="L1112" i="5"/>
  <c r="M1112" i="5"/>
  <c r="N1112" i="5"/>
  <c r="O1112" i="5"/>
  <c r="AI1112" i="5"/>
  <c r="BG1112" i="5"/>
  <c r="BH1112" i="5"/>
  <c r="H1113" i="5"/>
  <c r="I1113" i="5"/>
  <c r="K1113" i="5"/>
  <c r="L1113" i="5"/>
  <c r="M1113" i="5"/>
  <c r="N1113" i="5"/>
  <c r="O1113" i="5"/>
  <c r="AI1113" i="5"/>
  <c r="BG1113" i="5"/>
  <c r="BH1113" i="5"/>
  <c r="H1114" i="5"/>
  <c r="I1114" i="5"/>
  <c r="K1114" i="5"/>
  <c r="L1114" i="5"/>
  <c r="M1114" i="5"/>
  <c r="O1114" i="5"/>
  <c r="AI1114" i="5"/>
  <c r="BG1114" i="5"/>
  <c r="BH1114" i="5"/>
  <c r="H1115" i="5"/>
  <c r="I1115" i="5"/>
  <c r="L1115" i="5"/>
  <c r="M1115" i="5"/>
  <c r="N1115" i="5"/>
  <c r="O1115" i="5"/>
  <c r="AI1115" i="5"/>
  <c r="BG1115" i="5"/>
  <c r="BH1115" i="5"/>
  <c r="H1116" i="5"/>
  <c r="I1116" i="5"/>
  <c r="K1116" i="5"/>
  <c r="L1116" i="5"/>
  <c r="M1116" i="5"/>
  <c r="N1116" i="5"/>
  <c r="O1116" i="5"/>
  <c r="AI1116" i="5"/>
  <c r="BG1116" i="5"/>
  <c r="BH1116" i="5"/>
  <c r="H1117" i="5"/>
  <c r="I1117" i="5"/>
  <c r="K1117" i="5"/>
  <c r="L1117" i="5"/>
  <c r="M1117" i="5"/>
  <c r="N1117" i="5"/>
  <c r="O1117" i="5"/>
  <c r="AI1117" i="5"/>
  <c r="BG1117" i="5"/>
  <c r="BH1117" i="5"/>
  <c r="H1118" i="5"/>
  <c r="I1118" i="5"/>
  <c r="K1118" i="5"/>
  <c r="L1118" i="5"/>
  <c r="M1118" i="5"/>
  <c r="O1118" i="5"/>
  <c r="AI1118" i="5"/>
  <c r="BG1118" i="5"/>
  <c r="BH1118" i="5"/>
  <c r="H1119" i="5"/>
  <c r="I1119" i="5"/>
  <c r="K1119" i="5"/>
  <c r="L1119" i="5"/>
  <c r="M1119" i="5"/>
  <c r="N1119" i="5"/>
  <c r="O1119" i="5"/>
  <c r="AI1119" i="5"/>
  <c r="BG1119" i="5"/>
  <c r="BH1119" i="5"/>
  <c r="H1120" i="5"/>
  <c r="I1120" i="5"/>
  <c r="K1120" i="5"/>
  <c r="L1120" i="5"/>
  <c r="M1120" i="5"/>
  <c r="N1120" i="5"/>
  <c r="O1120" i="5"/>
  <c r="AI1120" i="5"/>
  <c r="BG1120" i="5"/>
  <c r="BH1120" i="5"/>
  <c r="H1121" i="5"/>
  <c r="I1121" i="5"/>
  <c r="K1121" i="5"/>
  <c r="L1121" i="5"/>
  <c r="M1121" i="5"/>
  <c r="N1121" i="5"/>
  <c r="O1121" i="5"/>
  <c r="AI1121" i="5"/>
  <c r="BG1121" i="5"/>
  <c r="BH1121" i="5"/>
  <c r="H1122" i="5"/>
  <c r="I1122" i="5"/>
  <c r="K1122" i="5"/>
  <c r="L1122" i="5"/>
  <c r="M1122" i="5"/>
  <c r="N1122" i="5"/>
  <c r="O1122" i="5"/>
  <c r="AI1122" i="5"/>
  <c r="BG1122" i="5"/>
  <c r="BH1122" i="5"/>
  <c r="H1123" i="5"/>
  <c r="I1123" i="5"/>
  <c r="K1123" i="5"/>
  <c r="L1123" i="5"/>
  <c r="M1123" i="5"/>
  <c r="N1123" i="5"/>
  <c r="O1123" i="5"/>
  <c r="AI1123" i="5"/>
  <c r="BG1123" i="5"/>
  <c r="BH1123" i="5"/>
  <c r="H1124" i="5"/>
  <c r="I1124" i="5"/>
  <c r="K1124" i="5"/>
  <c r="L1124" i="5"/>
  <c r="M1124" i="5"/>
  <c r="N1124" i="5"/>
  <c r="O1124" i="5"/>
  <c r="AI1124" i="5"/>
  <c r="BG1124" i="5"/>
  <c r="BH1124" i="5"/>
  <c r="H1125" i="5"/>
  <c r="I1125" i="5"/>
  <c r="K1125" i="5"/>
  <c r="L1125" i="5"/>
  <c r="O1125" i="5"/>
  <c r="AI1125" i="5"/>
  <c r="H1126" i="5"/>
  <c r="I1126" i="5"/>
  <c r="K1126" i="5"/>
  <c r="L1126" i="5"/>
  <c r="M1126" i="5"/>
  <c r="N1126" i="5"/>
  <c r="O1126" i="5"/>
  <c r="AI1126" i="5"/>
  <c r="BG1126" i="5"/>
  <c r="BH1126" i="5"/>
  <c r="H1127" i="5"/>
  <c r="I1127" i="5"/>
  <c r="K1127" i="5"/>
  <c r="L1127" i="5"/>
  <c r="M1127" i="5"/>
  <c r="N1127" i="5"/>
  <c r="O1127" i="5"/>
  <c r="AI1127" i="5"/>
  <c r="BG1127" i="5"/>
  <c r="BH1127" i="5"/>
  <c r="H1128" i="5"/>
  <c r="I1128" i="5"/>
  <c r="K1128" i="5"/>
  <c r="L1128" i="5"/>
  <c r="M1128" i="5"/>
  <c r="N1128" i="5"/>
  <c r="O1128" i="5"/>
  <c r="AI1128" i="5"/>
  <c r="BG1128" i="5"/>
  <c r="BH1128" i="5"/>
  <c r="H1129" i="5"/>
  <c r="I1129" i="5"/>
  <c r="K1129" i="5"/>
  <c r="L1129" i="5"/>
  <c r="M1129" i="5"/>
  <c r="N1129" i="5"/>
  <c r="O1129" i="5"/>
  <c r="AI1129" i="5"/>
  <c r="BG1129" i="5"/>
  <c r="BH1129" i="5"/>
  <c r="H1130" i="5"/>
  <c r="I1130" i="5"/>
  <c r="K1130" i="5"/>
  <c r="L1130" i="5"/>
  <c r="M1130" i="5"/>
  <c r="N1130" i="5"/>
  <c r="O1130" i="5"/>
  <c r="AI1130" i="5"/>
  <c r="BG1130" i="5"/>
  <c r="BH1130" i="5"/>
  <c r="H1131" i="5"/>
  <c r="I1131" i="5"/>
  <c r="K1131" i="5"/>
  <c r="L1131" i="5"/>
  <c r="M1131" i="5"/>
  <c r="N1131" i="5"/>
  <c r="O1131" i="5"/>
  <c r="AI1131" i="5"/>
  <c r="BG1131" i="5"/>
  <c r="BH1131" i="5"/>
  <c r="H1132" i="5"/>
  <c r="I1132" i="5"/>
  <c r="K1132" i="5"/>
  <c r="L1132" i="5"/>
  <c r="M1132" i="5"/>
  <c r="N1132" i="5"/>
  <c r="O1132" i="5"/>
  <c r="AI1132" i="5"/>
  <c r="BG1132" i="5"/>
  <c r="BH1132" i="5"/>
  <c r="H1133" i="5"/>
  <c r="I1133" i="5"/>
  <c r="K1133" i="5"/>
  <c r="L1133" i="5"/>
  <c r="M1133" i="5"/>
  <c r="O1133" i="5"/>
  <c r="AI1133" i="5"/>
  <c r="BG1133" i="5"/>
  <c r="BH1133" i="5"/>
  <c r="H1134" i="5"/>
  <c r="I1134" i="5"/>
  <c r="K1134" i="5"/>
  <c r="L1134" i="5"/>
  <c r="M1134" i="5"/>
  <c r="O1134" i="5"/>
  <c r="AI1134" i="5"/>
  <c r="BG1134" i="5"/>
  <c r="BH1134" i="5"/>
  <c r="H1135" i="5"/>
  <c r="I1135" i="5"/>
  <c r="K1135" i="5"/>
  <c r="L1135" i="5"/>
  <c r="M1135" i="5"/>
  <c r="N1135" i="5"/>
  <c r="O1135" i="5"/>
  <c r="AI1135" i="5"/>
  <c r="BG1135" i="5"/>
  <c r="BH1135" i="5"/>
  <c r="H1136" i="5"/>
  <c r="I1136" i="5"/>
  <c r="K1136" i="5"/>
  <c r="L1136" i="5"/>
  <c r="M1136" i="5"/>
  <c r="O1136" i="5"/>
  <c r="AI1136" i="5"/>
  <c r="BG1136" i="5"/>
  <c r="BH1136" i="5"/>
  <c r="H1137" i="5"/>
  <c r="I1137" i="5"/>
  <c r="K1137" i="5"/>
  <c r="L1137" i="5"/>
  <c r="M1137" i="5"/>
  <c r="N1137" i="5"/>
  <c r="O1137" i="5"/>
  <c r="AI1137" i="5"/>
  <c r="BG1137" i="5"/>
  <c r="BH1137" i="5"/>
  <c r="H1138" i="5"/>
  <c r="I1138" i="5"/>
  <c r="K1138" i="5"/>
  <c r="L1138" i="5"/>
  <c r="M1138" i="5"/>
  <c r="N1138" i="5"/>
  <c r="O1138" i="5"/>
  <c r="AI1138" i="5"/>
  <c r="BG1138" i="5"/>
  <c r="BH1138" i="5"/>
  <c r="H1139" i="5"/>
  <c r="I1139" i="5"/>
  <c r="K1139" i="5"/>
  <c r="L1139" i="5"/>
  <c r="M1139" i="5"/>
  <c r="O1139" i="5"/>
  <c r="AI1139" i="5"/>
  <c r="BG1139" i="5"/>
  <c r="BH1139" i="5"/>
  <c r="H1140" i="5"/>
  <c r="I1140" i="5"/>
  <c r="K1140" i="5"/>
  <c r="L1140" i="5"/>
  <c r="M1140" i="5"/>
  <c r="N1140" i="5"/>
  <c r="O1140" i="5"/>
  <c r="AI1140" i="5"/>
  <c r="BG1140" i="5"/>
  <c r="BH1140" i="5"/>
  <c r="H1141" i="5"/>
  <c r="I1141" i="5"/>
  <c r="K1141" i="5"/>
  <c r="L1141" i="5"/>
  <c r="M1141" i="5"/>
  <c r="N1141" i="5"/>
  <c r="O1141" i="5"/>
  <c r="AI1141" i="5"/>
  <c r="BG1141" i="5"/>
  <c r="BH1141" i="5"/>
  <c r="H1142" i="5"/>
  <c r="I1142" i="5"/>
  <c r="K1142" i="5"/>
  <c r="L1142" i="5"/>
  <c r="M1142" i="5"/>
  <c r="N1142" i="5"/>
  <c r="O1142" i="5"/>
  <c r="AI1142" i="5"/>
  <c r="BG1142" i="5"/>
  <c r="BH1142" i="5"/>
  <c r="H1143" i="5"/>
  <c r="I1143" i="5"/>
  <c r="K1143" i="5"/>
  <c r="L1143" i="5"/>
  <c r="M1143" i="5"/>
  <c r="N1143" i="5"/>
  <c r="O1143" i="5"/>
  <c r="AI1143" i="5"/>
  <c r="BG1143" i="5"/>
  <c r="BH1143" i="5"/>
  <c r="H1144" i="5"/>
  <c r="I1144" i="5"/>
  <c r="L1144" i="5"/>
  <c r="M1144" i="5"/>
  <c r="N1144" i="5"/>
  <c r="O1144" i="5"/>
  <c r="AI1144" i="5"/>
  <c r="BG1144" i="5"/>
  <c r="BH1144" i="5"/>
  <c r="H1145" i="5"/>
  <c r="I1145" i="5"/>
  <c r="L1145" i="5"/>
  <c r="M1145" i="5"/>
  <c r="N1145" i="5"/>
  <c r="O1145" i="5"/>
  <c r="AI1145" i="5"/>
  <c r="BG1145" i="5"/>
  <c r="BH1145" i="5"/>
  <c r="H1146" i="5"/>
  <c r="I1146" i="5"/>
  <c r="K1146" i="5"/>
  <c r="L1146" i="5"/>
  <c r="M1146" i="5"/>
  <c r="O1146" i="5"/>
  <c r="AI1146" i="5"/>
  <c r="BG1146" i="5"/>
  <c r="BH1146" i="5"/>
  <c r="H1147" i="5"/>
  <c r="I1147" i="5"/>
  <c r="K1147" i="5"/>
  <c r="L1147" i="5"/>
  <c r="M1147" i="5"/>
  <c r="N1147" i="5"/>
  <c r="O1147" i="5"/>
  <c r="AI1147" i="5"/>
  <c r="BG1147" i="5"/>
  <c r="BH1147" i="5"/>
  <c r="H1148" i="5"/>
  <c r="I1148" i="5"/>
  <c r="K1148" i="5"/>
  <c r="L1148" i="5"/>
  <c r="M1148" i="5"/>
  <c r="N1148" i="5"/>
  <c r="O1148" i="5"/>
  <c r="AI1148" i="5"/>
  <c r="BG1148" i="5"/>
  <c r="BH1148" i="5"/>
  <c r="H1149" i="5"/>
  <c r="I1149" i="5"/>
  <c r="K1149" i="5"/>
  <c r="L1149" i="5"/>
  <c r="M1149" i="5"/>
  <c r="N1149" i="5"/>
  <c r="O1149" i="5"/>
  <c r="AI1149" i="5"/>
  <c r="BG1149" i="5"/>
  <c r="BH1149" i="5"/>
  <c r="H1150" i="5"/>
  <c r="I1150" i="5"/>
  <c r="L1150" i="5"/>
  <c r="M1150" i="5"/>
  <c r="N1150" i="5"/>
  <c r="O1150" i="5"/>
  <c r="AI1150" i="5"/>
  <c r="BG1150" i="5"/>
  <c r="BH1150" i="5"/>
  <c r="H1151" i="5"/>
  <c r="I1151" i="5"/>
  <c r="K1151" i="5"/>
  <c r="L1151" i="5"/>
  <c r="M1151" i="5"/>
  <c r="O1151" i="5"/>
  <c r="AI1151" i="5"/>
  <c r="BG1151" i="5"/>
  <c r="BH1151" i="5"/>
  <c r="H1152" i="5"/>
  <c r="I1152" i="5"/>
  <c r="K1152" i="5"/>
  <c r="L1152" i="5"/>
  <c r="M1152" i="5"/>
  <c r="O1152" i="5"/>
  <c r="AI1152" i="5"/>
  <c r="BG1152" i="5"/>
  <c r="BH1152" i="5"/>
  <c r="H1153" i="5"/>
  <c r="I1153" i="5"/>
  <c r="K1153" i="5"/>
  <c r="L1153" i="5"/>
  <c r="M1153" i="5"/>
  <c r="N1153" i="5"/>
  <c r="O1153" i="5"/>
  <c r="AI1153" i="5"/>
  <c r="BG1153" i="5"/>
  <c r="BH1153" i="5"/>
  <c r="H1154" i="5"/>
  <c r="I1154" i="5"/>
  <c r="K1154" i="5"/>
  <c r="L1154" i="5"/>
  <c r="M1154" i="5"/>
  <c r="N1154" i="5"/>
  <c r="O1154" i="5"/>
  <c r="AI1154" i="5"/>
  <c r="BG1154" i="5"/>
  <c r="BH1154" i="5"/>
  <c r="H1155" i="5"/>
  <c r="I1155" i="5"/>
  <c r="K1155" i="5"/>
  <c r="L1155" i="5"/>
  <c r="M1155" i="5"/>
  <c r="N1155" i="5"/>
  <c r="O1155" i="5"/>
  <c r="AI1155" i="5"/>
  <c r="BG1155" i="5"/>
  <c r="BH1155" i="5"/>
  <c r="H1156" i="5"/>
  <c r="I1156" i="5"/>
  <c r="K1156" i="5"/>
  <c r="L1156" i="5"/>
  <c r="M1156" i="5"/>
  <c r="N1156" i="5"/>
  <c r="O1156" i="5"/>
  <c r="AI1156" i="5"/>
  <c r="BG1156" i="5"/>
  <c r="BH1156" i="5"/>
  <c r="H1157" i="5"/>
  <c r="I1157" i="5"/>
  <c r="K1157" i="5"/>
  <c r="L1157" i="5"/>
  <c r="M1157" i="5"/>
  <c r="N1157" i="5"/>
  <c r="O1157" i="5"/>
  <c r="AI1157" i="5"/>
  <c r="BG1157" i="5"/>
  <c r="BH1157" i="5"/>
  <c r="H1158" i="5"/>
  <c r="I1158" i="5"/>
  <c r="K1158" i="5"/>
  <c r="L1158" i="5"/>
  <c r="M1158" i="5"/>
  <c r="N1158" i="5"/>
  <c r="O1158" i="5"/>
  <c r="AI1158" i="5"/>
  <c r="BG1158" i="5"/>
  <c r="BH1158" i="5"/>
  <c r="H1159" i="5"/>
  <c r="I1159" i="5"/>
  <c r="K1159" i="5"/>
  <c r="L1159" i="5"/>
  <c r="M1159" i="5"/>
  <c r="N1159" i="5"/>
  <c r="O1159" i="5"/>
  <c r="AI1159" i="5"/>
  <c r="BG1159" i="5"/>
  <c r="BH1159" i="5"/>
  <c r="H1160" i="5"/>
  <c r="I1160" i="5"/>
  <c r="K1160" i="5"/>
  <c r="L1160" i="5"/>
  <c r="M1160" i="5"/>
  <c r="N1160" i="5"/>
  <c r="O1160" i="5"/>
  <c r="AI1160" i="5"/>
  <c r="BG1160" i="5"/>
  <c r="BH1160" i="5"/>
  <c r="H1161" i="5"/>
  <c r="I1161" i="5"/>
  <c r="K1161" i="5"/>
  <c r="L1161" i="5"/>
  <c r="M1161" i="5"/>
  <c r="N1161" i="5"/>
  <c r="O1161" i="5"/>
  <c r="AI1161" i="5"/>
  <c r="BG1161" i="5"/>
  <c r="BH1161" i="5"/>
  <c r="H1162" i="5"/>
  <c r="I1162" i="5"/>
  <c r="K1162" i="5"/>
  <c r="L1162" i="5"/>
  <c r="M1162" i="5"/>
  <c r="N1162" i="5"/>
  <c r="O1162" i="5"/>
  <c r="AI1162" i="5"/>
  <c r="BG1162" i="5"/>
  <c r="BH1162" i="5"/>
  <c r="H1163" i="5"/>
  <c r="I1163" i="5"/>
  <c r="K1163" i="5"/>
  <c r="L1163" i="5"/>
  <c r="M1163" i="5"/>
  <c r="N1163" i="5"/>
  <c r="O1163" i="5"/>
  <c r="AI1163" i="5"/>
  <c r="BG1163" i="5"/>
  <c r="BH1163" i="5"/>
  <c r="H1164" i="5"/>
  <c r="I1164" i="5"/>
  <c r="K1164" i="5"/>
  <c r="L1164" i="5"/>
  <c r="M1164" i="5"/>
  <c r="N1164" i="5"/>
  <c r="O1164" i="5"/>
  <c r="AI1164" i="5"/>
  <c r="BG1164" i="5"/>
  <c r="BH1164" i="5"/>
  <c r="H1165" i="5"/>
  <c r="I1165" i="5"/>
  <c r="K1165" i="5"/>
  <c r="L1165" i="5"/>
  <c r="M1165" i="5"/>
  <c r="N1165" i="5"/>
  <c r="O1165" i="5"/>
  <c r="AI1165" i="5"/>
  <c r="BG1165" i="5"/>
  <c r="BH1165" i="5"/>
  <c r="H1166" i="5"/>
  <c r="I1166" i="5"/>
  <c r="K1166" i="5"/>
  <c r="L1166" i="5"/>
  <c r="M1166" i="5"/>
  <c r="N1166" i="5"/>
  <c r="O1166" i="5"/>
  <c r="AI1166" i="5"/>
  <c r="BG1166" i="5"/>
  <c r="BH1166" i="5"/>
  <c r="H1167" i="5"/>
  <c r="I1167" i="5"/>
  <c r="K1167" i="5"/>
  <c r="L1167" i="5"/>
  <c r="M1167" i="5"/>
  <c r="N1167" i="5"/>
  <c r="O1167" i="5"/>
  <c r="AI1167" i="5"/>
  <c r="BG1167" i="5"/>
  <c r="BH1167" i="5"/>
  <c r="H1168" i="5"/>
  <c r="I1168" i="5"/>
  <c r="K1168" i="5"/>
  <c r="L1168" i="5"/>
  <c r="M1168" i="5"/>
  <c r="N1168" i="5"/>
  <c r="O1168" i="5"/>
  <c r="AI1168" i="5"/>
  <c r="BG1168" i="5"/>
  <c r="BH1168" i="5"/>
  <c r="H1169" i="5"/>
  <c r="I1169" i="5"/>
  <c r="K1169" i="5"/>
  <c r="L1169" i="5"/>
  <c r="M1169" i="5"/>
  <c r="N1169" i="5"/>
  <c r="O1169" i="5"/>
  <c r="AI1169" i="5"/>
  <c r="BG1169" i="5"/>
  <c r="BH1169" i="5"/>
  <c r="H1170" i="5"/>
  <c r="I1170" i="5"/>
  <c r="K1170" i="5"/>
  <c r="L1170" i="5"/>
  <c r="M1170" i="5"/>
  <c r="N1170" i="5"/>
  <c r="O1170" i="5"/>
  <c r="AI1170" i="5"/>
  <c r="BG1170" i="5"/>
  <c r="BH1170" i="5"/>
  <c r="H1171" i="5"/>
  <c r="I1171" i="5"/>
  <c r="K1171" i="5"/>
  <c r="L1171" i="5"/>
  <c r="M1171" i="5"/>
  <c r="N1171" i="5"/>
  <c r="O1171" i="5"/>
  <c r="AI1171" i="5"/>
  <c r="BG1171" i="5"/>
  <c r="BH1171" i="5"/>
  <c r="H1172" i="5"/>
  <c r="I1172" i="5"/>
  <c r="K1172" i="5"/>
  <c r="L1172" i="5"/>
  <c r="M1172" i="5"/>
  <c r="N1172" i="5"/>
  <c r="O1172" i="5"/>
  <c r="AI1172" i="5"/>
  <c r="BG1172" i="5"/>
  <c r="BH1172" i="5"/>
  <c r="H1173" i="5"/>
  <c r="I1173" i="5"/>
  <c r="K1173" i="5"/>
  <c r="L1173" i="5"/>
  <c r="M1173" i="5"/>
  <c r="O1173" i="5"/>
  <c r="AI1173" i="5"/>
  <c r="BG1173" i="5"/>
  <c r="BH1173" i="5"/>
  <c r="H1174" i="5"/>
  <c r="I1174" i="5"/>
  <c r="K1174" i="5"/>
  <c r="L1174" i="5"/>
  <c r="M1174" i="5"/>
  <c r="N1174" i="5"/>
  <c r="O1174" i="5"/>
  <c r="AI1174" i="5"/>
  <c r="BG1174" i="5"/>
  <c r="BH1174" i="5"/>
  <c r="H1175" i="5"/>
  <c r="I1175" i="5"/>
  <c r="K1175" i="5"/>
  <c r="L1175" i="5"/>
  <c r="M1175" i="5"/>
  <c r="N1175" i="5"/>
  <c r="O1175" i="5"/>
  <c r="AI1175" i="5"/>
  <c r="BG1175" i="5"/>
  <c r="BH1175" i="5"/>
  <c r="H1176" i="5"/>
  <c r="I1176" i="5"/>
  <c r="K1176" i="5"/>
  <c r="L1176" i="5"/>
  <c r="M1176" i="5"/>
  <c r="N1176" i="5"/>
  <c r="O1176" i="5"/>
  <c r="AI1176" i="5"/>
  <c r="BG1176" i="5"/>
  <c r="BH1176" i="5"/>
  <c r="H1177" i="5"/>
  <c r="I1177" i="5"/>
  <c r="K1177" i="5"/>
  <c r="L1177" i="5"/>
  <c r="M1177" i="5"/>
  <c r="N1177" i="5"/>
  <c r="O1177" i="5"/>
  <c r="AI1177" i="5"/>
  <c r="BG1177" i="5"/>
  <c r="BH1177" i="5"/>
  <c r="H1178" i="5"/>
  <c r="I1178" i="5"/>
  <c r="K1178" i="5"/>
  <c r="L1178" i="5"/>
  <c r="M1178" i="5"/>
  <c r="O1178" i="5"/>
  <c r="AI1178" i="5"/>
  <c r="BG1178" i="5"/>
  <c r="BH1178" i="5"/>
  <c r="H1179" i="5"/>
  <c r="I1179" i="5"/>
  <c r="K1179" i="5"/>
  <c r="L1179" i="5"/>
  <c r="M1179" i="5"/>
  <c r="N1179" i="5"/>
  <c r="O1179" i="5"/>
  <c r="AI1179" i="5"/>
  <c r="BG1179" i="5"/>
  <c r="BH1179" i="5"/>
  <c r="H1180" i="5"/>
  <c r="I1180" i="5"/>
  <c r="K1180" i="5"/>
  <c r="L1180" i="5"/>
  <c r="M1180" i="5"/>
  <c r="N1180" i="5"/>
  <c r="O1180" i="5"/>
  <c r="AI1180" i="5"/>
  <c r="BG1180" i="5"/>
  <c r="BH1180" i="5"/>
  <c r="H1181" i="5"/>
  <c r="I1181" i="5"/>
  <c r="K1181" i="5"/>
  <c r="L1181" i="5"/>
  <c r="M1181" i="5"/>
  <c r="N1181" i="5"/>
  <c r="O1181" i="5"/>
  <c r="AI1181" i="5"/>
  <c r="BG1181" i="5"/>
  <c r="BH1181" i="5"/>
  <c r="H1182" i="5"/>
  <c r="I1182" i="5"/>
  <c r="K1182" i="5"/>
  <c r="L1182" i="5"/>
  <c r="M1182" i="5"/>
  <c r="N1182" i="5"/>
  <c r="O1182" i="5"/>
  <c r="AI1182" i="5"/>
  <c r="BG1182" i="5"/>
  <c r="BH1182" i="5"/>
  <c r="H1183" i="5"/>
  <c r="I1183" i="5"/>
  <c r="K1183" i="5"/>
  <c r="L1183" i="5"/>
  <c r="M1183" i="5"/>
  <c r="N1183" i="5"/>
  <c r="O1183" i="5"/>
  <c r="AI1183" i="5"/>
  <c r="BG1183" i="5"/>
  <c r="BH1183" i="5"/>
  <c r="H1184" i="5"/>
  <c r="I1184" i="5"/>
  <c r="K1184" i="5"/>
  <c r="L1184" i="5"/>
  <c r="M1184" i="5"/>
  <c r="N1184" i="5"/>
  <c r="O1184" i="5"/>
  <c r="AI1184" i="5"/>
  <c r="BG1184" i="5"/>
  <c r="BH1184" i="5"/>
  <c r="H1185" i="5"/>
  <c r="I1185" i="5"/>
  <c r="K1185" i="5"/>
  <c r="L1185" i="5"/>
  <c r="M1185" i="5"/>
  <c r="O1185" i="5"/>
  <c r="AI1185" i="5"/>
  <c r="BG1185" i="5"/>
  <c r="BH1185" i="5"/>
  <c r="H1186" i="5"/>
  <c r="I1186" i="5"/>
  <c r="K1186" i="5"/>
  <c r="L1186" i="5"/>
  <c r="M1186" i="5"/>
  <c r="N1186" i="5"/>
  <c r="O1186" i="5"/>
  <c r="AI1186" i="5"/>
  <c r="BG1186" i="5"/>
  <c r="BH1186" i="5"/>
  <c r="H1187" i="5"/>
  <c r="I1187" i="5"/>
  <c r="K1187" i="5"/>
  <c r="L1187" i="5"/>
  <c r="M1187" i="5"/>
  <c r="N1187" i="5"/>
  <c r="O1187" i="5"/>
  <c r="AI1187" i="5"/>
  <c r="BG1187" i="5"/>
  <c r="BH1187" i="5"/>
  <c r="H1188" i="5"/>
  <c r="I1188" i="5"/>
  <c r="K1188" i="5"/>
  <c r="L1188" i="5"/>
  <c r="M1188" i="5"/>
  <c r="N1188" i="5"/>
  <c r="O1188" i="5"/>
  <c r="AI1188" i="5"/>
  <c r="BG1188" i="5"/>
  <c r="BH1188" i="5"/>
  <c r="H1189" i="5"/>
  <c r="I1189" i="5"/>
  <c r="K1189" i="5"/>
  <c r="L1189" i="5"/>
  <c r="M1189" i="5"/>
  <c r="N1189" i="5"/>
  <c r="O1189" i="5"/>
  <c r="AI1189" i="5"/>
  <c r="BG1189" i="5"/>
  <c r="BH1189" i="5"/>
  <c r="H1190" i="5"/>
  <c r="I1190" i="5"/>
  <c r="K1190" i="5"/>
  <c r="L1190" i="5"/>
  <c r="M1190" i="5"/>
  <c r="O1190" i="5"/>
  <c r="AI1190" i="5"/>
  <c r="BG1190" i="5"/>
  <c r="BH1190" i="5"/>
  <c r="H1191" i="5"/>
  <c r="I1191" i="5"/>
  <c r="K1191" i="5"/>
  <c r="L1191" i="5"/>
  <c r="M1191" i="5"/>
  <c r="N1191" i="5"/>
  <c r="O1191" i="5"/>
  <c r="AI1191" i="5"/>
  <c r="BG1191" i="5"/>
  <c r="BH1191" i="5"/>
  <c r="H1192" i="5"/>
  <c r="I1192" i="5"/>
  <c r="K1192" i="5"/>
  <c r="L1192" i="5"/>
  <c r="M1192" i="5"/>
  <c r="O1192" i="5"/>
  <c r="AI1192" i="5"/>
  <c r="BG1192" i="5"/>
  <c r="BH1192" i="5"/>
  <c r="H1193" i="5"/>
  <c r="I1193" i="5"/>
  <c r="K1193" i="5"/>
  <c r="L1193" i="5"/>
  <c r="M1193" i="5"/>
  <c r="N1193" i="5"/>
  <c r="O1193" i="5"/>
  <c r="AI1193" i="5"/>
  <c r="BG1193" i="5"/>
  <c r="BH1193" i="5"/>
  <c r="H1194" i="5"/>
  <c r="I1194" i="5"/>
  <c r="K1194" i="5"/>
  <c r="L1194" i="5"/>
  <c r="M1194" i="5"/>
  <c r="O1194" i="5"/>
  <c r="AI1194" i="5"/>
  <c r="BG1194" i="5"/>
  <c r="BH1194" i="5"/>
  <c r="H1195" i="5"/>
  <c r="I1195" i="5"/>
  <c r="K1195" i="5"/>
  <c r="L1195" i="5"/>
  <c r="M1195" i="5"/>
  <c r="N1195" i="5"/>
  <c r="O1195" i="5"/>
  <c r="AI1195" i="5"/>
  <c r="BG1195" i="5"/>
  <c r="BH1195" i="5"/>
  <c r="H1196" i="5"/>
  <c r="I1196" i="5"/>
  <c r="K1196" i="5"/>
  <c r="L1196" i="5"/>
  <c r="M1196" i="5"/>
  <c r="N1196" i="5"/>
  <c r="O1196" i="5"/>
  <c r="AI1196" i="5"/>
  <c r="BG1196" i="5"/>
  <c r="BH1196" i="5"/>
  <c r="H1197" i="5"/>
  <c r="I1197" i="5"/>
  <c r="K1197" i="5"/>
  <c r="L1197" i="5"/>
  <c r="M1197" i="5"/>
  <c r="N1197" i="5"/>
  <c r="O1197" i="5"/>
  <c r="AI1197" i="5"/>
  <c r="BG1197" i="5"/>
  <c r="BH1197" i="5"/>
  <c r="H1198" i="5"/>
  <c r="I1198" i="5"/>
  <c r="L1198" i="5"/>
  <c r="M1198" i="5"/>
  <c r="N1198" i="5"/>
  <c r="O1198" i="5"/>
  <c r="AI1198" i="5"/>
  <c r="BG1198" i="5"/>
  <c r="BH1198" i="5"/>
  <c r="H1199" i="5"/>
  <c r="I1199" i="5"/>
  <c r="K1199" i="5"/>
  <c r="L1199" i="5"/>
  <c r="M1199" i="5"/>
  <c r="N1199" i="5"/>
  <c r="O1199" i="5"/>
  <c r="AI1199" i="5"/>
  <c r="BG1199" i="5"/>
  <c r="BH1199" i="5"/>
  <c r="H1200" i="5"/>
  <c r="I1200" i="5"/>
  <c r="K1200" i="5"/>
  <c r="L1200" i="5"/>
  <c r="M1200" i="5"/>
  <c r="N1200" i="5"/>
  <c r="O1200" i="5"/>
  <c r="AI1200" i="5"/>
  <c r="BG1200" i="5"/>
  <c r="BH1200" i="5"/>
  <c r="H1201" i="5"/>
  <c r="I1201" i="5"/>
  <c r="K1201" i="5"/>
  <c r="L1201" i="5"/>
  <c r="M1201" i="5"/>
  <c r="N1201" i="5"/>
  <c r="O1201" i="5"/>
  <c r="AI1201" i="5"/>
  <c r="BG1201" i="5"/>
  <c r="BH1201" i="5"/>
  <c r="H1202" i="5"/>
  <c r="I1202" i="5"/>
  <c r="K1202" i="5"/>
  <c r="L1202" i="5"/>
  <c r="M1202" i="5"/>
  <c r="O1202" i="5"/>
  <c r="AI1202" i="5"/>
  <c r="BG1202" i="5"/>
  <c r="BH1202" i="5"/>
  <c r="H1203" i="5"/>
  <c r="I1203" i="5"/>
  <c r="K1203" i="5"/>
  <c r="L1203" i="5"/>
  <c r="M1203" i="5"/>
  <c r="O1203" i="5"/>
  <c r="AI1203" i="5"/>
  <c r="BG1203" i="5"/>
  <c r="BH1203" i="5"/>
  <c r="H1204" i="5"/>
  <c r="I1204" i="5"/>
  <c r="K1204" i="5"/>
  <c r="L1204" i="5"/>
  <c r="M1204" i="5"/>
  <c r="N1204" i="5"/>
  <c r="O1204" i="5"/>
  <c r="AI1204" i="5"/>
  <c r="BG1204" i="5"/>
  <c r="BH1204" i="5"/>
  <c r="H1205" i="5"/>
  <c r="I1205" i="5"/>
  <c r="K1205" i="5"/>
  <c r="L1205" i="5"/>
  <c r="M1205" i="5"/>
  <c r="N1205" i="5"/>
  <c r="O1205" i="5"/>
  <c r="AI1205" i="5"/>
  <c r="BG1205" i="5"/>
  <c r="BH1205" i="5"/>
  <c r="H1206" i="5"/>
  <c r="I1206" i="5"/>
  <c r="K1206" i="5"/>
  <c r="L1206" i="5"/>
  <c r="M1206" i="5"/>
  <c r="N1206" i="5"/>
  <c r="O1206" i="5"/>
  <c r="AI1206" i="5"/>
  <c r="BG1206" i="5"/>
  <c r="BH1206" i="5"/>
  <c r="H1207" i="5"/>
  <c r="I1207" i="5"/>
  <c r="K1207" i="5"/>
  <c r="L1207" i="5"/>
  <c r="M1207" i="5"/>
  <c r="N1207" i="5"/>
  <c r="O1207" i="5"/>
  <c r="AI1207" i="5"/>
  <c r="BG1207" i="5"/>
  <c r="BH1207" i="5"/>
  <c r="H1208" i="5"/>
  <c r="I1208" i="5"/>
  <c r="K1208" i="5"/>
  <c r="L1208" i="5"/>
  <c r="M1208" i="5"/>
  <c r="N1208" i="5"/>
  <c r="O1208" i="5"/>
  <c r="AI1208" i="5"/>
  <c r="BG1208" i="5"/>
  <c r="BH1208" i="5"/>
  <c r="H1209" i="5"/>
  <c r="I1209" i="5"/>
  <c r="K1209" i="5"/>
  <c r="L1209" i="5"/>
  <c r="M1209" i="5"/>
  <c r="N1209" i="5"/>
  <c r="O1209" i="5"/>
  <c r="AI1209" i="5"/>
  <c r="BG1209" i="5"/>
  <c r="BH1209" i="5"/>
  <c r="H1210" i="5"/>
  <c r="I1210" i="5"/>
  <c r="K1210" i="5"/>
  <c r="L1210" i="5"/>
  <c r="M1210" i="5"/>
  <c r="N1210" i="5"/>
  <c r="O1210" i="5"/>
  <c r="AI1210" i="5"/>
  <c r="BG1210" i="5"/>
  <c r="BH1210" i="5"/>
  <c r="H1211" i="5"/>
  <c r="I1211" i="5"/>
  <c r="K1211" i="5"/>
  <c r="L1211" i="5"/>
  <c r="M1211" i="5"/>
  <c r="N1211" i="5"/>
  <c r="O1211" i="5"/>
  <c r="AI1211" i="5"/>
  <c r="BG1211" i="5"/>
  <c r="BH1211" i="5"/>
  <c r="H1212" i="5"/>
  <c r="I1212" i="5"/>
  <c r="K1212" i="5"/>
  <c r="L1212" i="5"/>
  <c r="M1212" i="5"/>
  <c r="O1212" i="5"/>
  <c r="AI1212" i="5"/>
  <c r="BG1212" i="5"/>
  <c r="BH1212" i="5"/>
  <c r="H1213" i="5"/>
  <c r="I1213" i="5"/>
  <c r="K1213" i="5"/>
  <c r="L1213" i="5"/>
  <c r="M1213" i="5"/>
  <c r="O1213" i="5"/>
  <c r="AI1213" i="5"/>
  <c r="BG1213" i="5"/>
  <c r="BH1213" i="5"/>
  <c r="H1214" i="5"/>
  <c r="I1214" i="5"/>
  <c r="K1214" i="5"/>
  <c r="L1214" i="5"/>
  <c r="M1214" i="5"/>
  <c r="N1214" i="5"/>
  <c r="O1214" i="5"/>
  <c r="AI1214" i="5"/>
  <c r="BG1214" i="5"/>
  <c r="BH1214" i="5"/>
  <c r="H1215" i="5"/>
  <c r="I1215" i="5"/>
  <c r="K1215" i="5"/>
  <c r="L1215" i="5"/>
  <c r="M1215" i="5"/>
  <c r="N1215" i="5"/>
  <c r="O1215" i="5"/>
  <c r="AI1215" i="5"/>
  <c r="BG1215" i="5"/>
  <c r="BH1215" i="5"/>
  <c r="H1216" i="5"/>
  <c r="I1216" i="5"/>
  <c r="K1216" i="5"/>
  <c r="L1216" i="5"/>
  <c r="M1216" i="5"/>
  <c r="O1216" i="5"/>
  <c r="AI1216" i="5"/>
  <c r="BG1216" i="5"/>
  <c r="BH1216" i="5"/>
  <c r="H1217" i="5"/>
  <c r="I1217" i="5"/>
  <c r="K1217" i="5"/>
  <c r="L1217" i="5"/>
  <c r="M1217" i="5"/>
  <c r="N1217" i="5"/>
  <c r="O1217" i="5"/>
  <c r="AI1217" i="5"/>
  <c r="BG1217" i="5"/>
  <c r="BH1217" i="5"/>
  <c r="H1218" i="5"/>
  <c r="I1218" i="5"/>
  <c r="K1218" i="5"/>
  <c r="L1218" i="5"/>
  <c r="M1218" i="5"/>
  <c r="N1218" i="5"/>
  <c r="O1218" i="5"/>
  <c r="AI1218" i="5"/>
  <c r="BG1218" i="5"/>
  <c r="BH1218" i="5"/>
  <c r="H1219" i="5"/>
  <c r="I1219" i="5"/>
  <c r="K1219" i="5"/>
  <c r="L1219" i="5"/>
  <c r="M1219" i="5"/>
  <c r="N1219" i="5"/>
  <c r="O1219" i="5"/>
  <c r="AI1219" i="5"/>
  <c r="BG1219" i="5"/>
  <c r="BH1219" i="5"/>
  <c r="H1220" i="5"/>
  <c r="I1220" i="5"/>
  <c r="K1220" i="5"/>
  <c r="L1220" i="5"/>
  <c r="M1220" i="5"/>
  <c r="N1220" i="5"/>
  <c r="O1220" i="5"/>
  <c r="AI1220" i="5"/>
  <c r="BG1220" i="5"/>
  <c r="BH1220" i="5"/>
  <c r="H1221" i="5"/>
  <c r="I1221" i="5"/>
  <c r="K1221" i="5"/>
  <c r="L1221" i="5"/>
  <c r="M1221" i="5"/>
  <c r="N1221" i="5"/>
  <c r="O1221" i="5"/>
  <c r="AI1221" i="5"/>
  <c r="BG1221" i="5"/>
  <c r="BH1221" i="5"/>
  <c r="H1222" i="5"/>
  <c r="I1222" i="5"/>
  <c r="K1222" i="5"/>
  <c r="L1222" i="5"/>
  <c r="M1222" i="5"/>
  <c r="O1222" i="5"/>
  <c r="AI1222" i="5"/>
  <c r="BG1222" i="5"/>
  <c r="BH1222" i="5"/>
  <c r="H1223" i="5"/>
  <c r="I1223" i="5"/>
  <c r="K1223" i="5"/>
  <c r="L1223" i="5"/>
  <c r="M1223" i="5"/>
  <c r="N1223" i="5"/>
  <c r="O1223" i="5"/>
  <c r="AI1223" i="5"/>
  <c r="BG1223" i="5"/>
  <c r="BH1223" i="5"/>
  <c r="H1224" i="5"/>
  <c r="I1224" i="5"/>
  <c r="K1224" i="5"/>
  <c r="L1224" i="5"/>
  <c r="M1224" i="5"/>
  <c r="O1224" i="5"/>
  <c r="AI1224" i="5"/>
  <c r="BG1224" i="5"/>
  <c r="BH1224" i="5"/>
  <c r="H1225" i="5"/>
  <c r="I1225" i="5"/>
  <c r="K1225" i="5"/>
  <c r="L1225" i="5"/>
  <c r="M1225" i="5"/>
  <c r="N1225" i="5"/>
  <c r="O1225" i="5"/>
  <c r="AI1225" i="5"/>
  <c r="BG1225" i="5"/>
  <c r="BH1225" i="5"/>
  <c r="H1226" i="5"/>
  <c r="I1226" i="5"/>
  <c r="K1226" i="5"/>
  <c r="L1226" i="5"/>
  <c r="M1226" i="5"/>
  <c r="N1226" i="5"/>
  <c r="O1226" i="5"/>
  <c r="AI1226" i="5"/>
  <c r="BG1226" i="5"/>
  <c r="BH1226" i="5"/>
  <c r="H1227" i="5"/>
  <c r="I1227" i="5"/>
  <c r="K1227" i="5"/>
  <c r="L1227" i="5"/>
  <c r="M1227" i="5"/>
  <c r="N1227" i="5"/>
  <c r="O1227" i="5"/>
  <c r="AI1227" i="5"/>
  <c r="BG1227" i="5"/>
  <c r="BH1227" i="5"/>
  <c r="H1228" i="5"/>
  <c r="I1228" i="5"/>
  <c r="K1228" i="5"/>
  <c r="L1228" i="5"/>
  <c r="M1228" i="5"/>
  <c r="N1228" i="5"/>
  <c r="O1228" i="5"/>
  <c r="AI1228" i="5"/>
  <c r="BG1228" i="5"/>
  <c r="BH1228" i="5"/>
  <c r="H1229" i="5"/>
  <c r="I1229" i="5"/>
  <c r="K1229" i="5"/>
  <c r="L1229" i="5"/>
  <c r="M1229" i="5"/>
  <c r="N1229" i="5"/>
  <c r="O1229" i="5"/>
  <c r="AI1229" i="5"/>
  <c r="BG1229" i="5"/>
  <c r="BH1229" i="5"/>
  <c r="H1230" i="5"/>
  <c r="I1230" i="5"/>
  <c r="K1230" i="5"/>
  <c r="L1230" i="5"/>
  <c r="M1230" i="5"/>
  <c r="N1230" i="5"/>
  <c r="O1230" i="5"/>
  <c r="AI1230" i="5"/>
  <c r="BG1230" i="5"/>
  <c r="BH1230" i="5"/>
  <c r="H1231" i="5"/>
  <c r="I1231" i="5"/>
  <c r="K1231" i="5"/>
  <c r="L1231" i="5"/>
  <c r="M1231" i="5"/>
  <c r="O1231" i="5"/>
  <c r="AI1231" i="5"/>
  <c r="BG1231" i="5"/>
  <c r="BH1231" i="5"/>
  <c r="H1232" i="5"/>
  <c r="I1232" i="5"/>
  <c r="K1232" i="5"/>
  <c r="L1232" i="5"/>
  <c r="M1232" i="5"/>
  <c r="N1232" i="5"/>
  <c r="O1232" i="5"/>
  <c r="AI1232" i="5"/>
  <c r="BG1232" i="5"/>
  <c r="BH1232" i="5"/>
  <c r="H1233" i="5"/>
  <c r="I1233" i="5"/>
  <c r="K1233" i="5"/>
  <c r="L1233" i="5"/>
  <c r="M1233" i="5"/>
  <c r="N1233" i="5"/>
  <c r="O1233" i="5"/>
  <c r="AI1233" i="5"/>
  <c r="BG1233" i="5"/>
  <c r="BH1233" i="5"/>
  <c r="H1234" i="5"/>
  <c r="I1234" i="5"/>
  <c r="K1234" i="5"/>
  <c r="L1234" i="5"/>
  <c r="M1234" i="5"/>
  <c r="N1234" i="5"/>
  <c r="O1234" i="5"/>
  <c r="AI1234" i="5"/>
  <c r="BG1234" i="5"/>
  <c r="BH1234" i="5"/>
  <c r="H1235" i="5"/>
  <c r="I1235" i="5"/>
  <c r="K1235" i="5"/>
  <c r="L1235" i="5"/>
  <c r="M1235" i="5"/>
  <c r="O1235" i="5"/>
  <c r="AI1235" i="5"/>
  <c r="BG1235" i="5"/>
  <c r="BH1235" i="5"/>
  <c r="H1236" i="5"/>
  <c r="I1236" i="5"/>
  <c r="K1236" i="5"/>
  <c r="L1236" i="5"/>
  <c r="M1236" i="5"/>
  <c r="O1236" i="5"/>
  <c r="AI1236" i="5"/>
  <c r="BG1236" i="5"/>
  <c r="BH1236" i="5"/>
  <c r="H1237" i="5"/>
  <c r="I1237" i="5"/>
  <c r="K1237" i="5"/>
  <c r="L1237" i="5"/>
  <c r="M1237" i="5"/>
  <c r="N1237" i="5"/>
  <c r="O1237" i="5"/>
  <c r="AI1237" i="5"/>
  <c r="BG1237" i="5"/>
  <c r="BH1237" i="5"/>
  <c r="H1238" i="5"/>
  <c r="I1238" i="5"/>
  <c r="K1238" i="5"/>
  <c r="L1238" i="5"/>
  <c r="M1238" i="5"/>
  <c r="N1238" i="5"/>
  <c r="O1238" i="5"/>
  <c r="AI1238" i="5"/>
  <c r="BG1238" i="5"/>
  <c r="BH1238" i="5"/>
  <c r="H1239" i="5"/>
  <c r="I1239" i="5"/>
  <c r="K1239" i="5"/>
  <c r="L1239" i="5"/>
  <c r="M1239" i="5"/>
  <c r="O1239" i="5"/>
  <c r="AI1239" i="5"/>
  <c r="BG1239" i="5"/>
  <c r="BH1239" i="5"/>
  <c r="H1240" i="5"/>
  <c r="I1240" i="5"/>
  <c r="K1240" i="5"/>
  <c r="L1240" i="5"/>
  <c r="M1240" i="5"/>
  <c r="N1240" i="5"/>
  <c r="O1240" i="5"/>
  <c r="AI1240" i="5"/>
  <c r="BG1240" i="5"/>
  <c r="BH1240" i="5"/>
  <c r="H1241" i="5"/>
  <c r="I1241" i="5"/>
  <c r="K1241" i="5"/>
  <c r="L1241" i="5"/>
  <c r="M1241" i="5"/>
  <c r="N1241" i="5"/>
  <c r="O1241" i="5"/>
  <c r="AI1241" i="5"/>
  <c r="BG1241" i="5"/>
  <c r="BH1241" i="5"/>
  <c r="H1242" i="5"/>
  <c r="I1242" i="5"/>
  <c r="K1242" i="5"/>
  <c r="L1242" i="5"/>
  <c r="M1242" i="5"/>
  <c r="N1242" i="5"/>
  <c r="O1242" i="5"/>
  <c r="AI1242" i="5"/>
  <c r="BG1242" i="5"/>
  <c r="BH1242" i="5"/>
  <c r="H1243" i="5"/>
  <c r="I1243" i="5"/>
  <c r="K1243" i="5"/>
  <c r="L1243" i="5"/>
  <c r="M1243" i="5"/>
  <c r="N1243" i="5"/>
  <c r="O1243" i="5"/>
  <c r="AI1243" i="5"/>
  <c r="BG1243" i="5"/>
  <c r="BH1243" i="5"/>
  <c r="H1244" i="5"/>
  <c r="I1244" i="5"/>
  <c r="K1244" i="5"/>
  <c r="L1244" i="5"/>
  <c r="M1244" i="5"/>
  <c r="N1244" i="5"/>
  <c r="O1244" i="5"/>
  <c r="AI1244" i="5"/>
  <c r="BG1244" i="5"/>
  <c r="BH1244" i="5"/>
  <c r="H1245" i="5"/>
  <c r="I1245" i="5"/>
  <c r="K1245" i="5"/>
  <c r="L1245" i="5"/>
  <c r="M1245" i="5"/>
  <c r="N1245" i="5"/>
  <c r="O1245" i="5"/>
  <c r="AI1245" i="5"/>
  <c r="BG1245" i="5"/>
  <c r="BH1245" i="5"/>
  <c r="H1246" i="5"/>
  <c r="I1246" i="5"/>
  <c r="K1246" i="5"/>
  <c r="L1246" i="5"/>
  <c r="M1246" i="5"/>
  <c r="N1246" i="5"/>
  <c r="O1246" i="5"/>
  <c r="AI1246" i="5"/>
  <c r="BG1246" i="5"/>
  <c r="BH1246" i="5"/>
  <c r="H1247" i="5"/>
  <c r="I1247" i="5"/>
  <c r="K1247" i="5"/>
  <c r="L1247" i="5"/>
  <c r="M1247" i="5"/>
  <c r="N1247" i="5"/>
  <c r="O1247" i="5"/>
  <c r="AI1247" i="5"/>
  <c r="BG1247" i="5"/>
  <c r="BH1247" i="5"/>
  <c r="H1248" i="5"/>
  <c r="I1248" i="5"/>
  <c r="K1248" i="5"/>
  <c r="L1248" i="5"/>
  <c r="M1248" i="5"/>
  <c r="N1248" i="5"/>
  <c r="O1248" i="5"/>
  <c r="AI1248" i="5"/>
  <c r="BG1248" i="5"/>
  <c r="BH1248" i="5"/>
  <c r="H1249" i="5"/>
  <c r="I1249" i="5"/>
  <c r="K1249" i="5"/>
  <c r="L1249" i="5"/>
  <c r="M1249" i="5"/>
  <c r="O1249" i="5"/>
  <c r="AI1249" i="5"/>
  <c r="BG1249" i="5"/>
  <c r="BH1249" i="5"/>
  <c r="H1250" i="5"/>
  <c r="I1250" i="5"/>
  <c r="K1250" i="5"/>
  <c r="L1250" i="5"/>
  <c r="M1250" i="5"/>
  <c r="O1250" i="5"/>
  <c r="AI1250" i="5"/>
  <c r="BG1250" i="5"/>
  <c r="BH1250" i="5"/>
  <c r="H1251" i="5"/>
  <c r="I1251" i="5"/>
  <c r="K1251" i="5"/>
  <c r="L1251" i="5"/>
  <c r="M1251" i="5"/>
  <c r="N1251" i="5"/>
  <c r="O1251" i="5"/>
  <c r="AI1251" i="5"/>
  <c r="BG1251" i="5"/>
  <c r="BH1251" i="5"/>
  <c r="H1252" i="5"/>
  <c r="I1252" i="5"/>
  <c r="K1252" i="5"/>
  <c r="L1252" i="5"/>
  <c r="M1252" i="5"/>
  <c r="N1252" i="5"/>
  <c r="O1252" i="5"/>
  <c r="AI1252" i="5"/>
  <c r="BG1252" i="5"/>
  <c r="BH1252" i="5"/>
  <c r="H1253" i="5"/>
  <c r="I1253" i="5"/>
  <c r="K1253" i="5"/>
  <c r="L1253" i="5"/>
  <c r="M1253" i="5"/>
  <c r="N1253" i="5"/>
  <c r="O1253" i="5"/>
  <c r="AI1253" i="5"/>
  <c r="BG1253" i="5"/>
  <c r="BH1253" i="5"/>
  <c r="H1254" i="5"/>
  <c r="I1254" i="5"/>
  <c r="K1254" i="5"/>
  <c r="L1254" i="5"/>
  <c r="M1254" i="5"/>
  <c r="N1254" i="5"/>
  <c r="O1254" i="5"/>
  <c r="AI1254" i="5"/>
  <c r="BG1254" i="5"/>
  <c r="BH1254" i="5"/>
  <c r="H1255" i="5"/>
  <c r="I1255" i="5"/>
  <c r="K1255" i="5"/>
  <c r="L1255" i="5"/>
  <c r="M1255" i="5"/>
  <c r="N1255" i="5"/>
  <c r="O1255" i="5"/>
  <c r="AI1255" i="5"/>
  <c r="BG1255" i="5"/>
  <c r="BH1255" i="5"/>
  <c r="H1256" i="5"/>
  <c r="I1256" i="5"/>
  <c r="K1256" i="5"/>
  <c r="L1256" i="5"/>
  <c r="M1256" i="5"/>
  <c r="O1256" i="5"/>
  <c r="AI1256" i="5"/>
  <c r="BG1256" i="5"/>
  <c r="BH1256" i="5"/>
  <c r="H1257" i="5"/>
  <c r="I1257" i="5"/>
  <c r="K1257" i="5"/>
  <c r="L1257" i="5"/>
  <c r="M1257" i="5"/>
  <c r="N1257" i="5"/>
  <c r="O1257" i="5"/>
  <c r="AI1257" i="5"/>
  <c r="BG1257" i="5"/>
  <c r="BH1257" i="5"/>
  <c r="H1258" i="5"/>
  <c r="I1258" i="5"/>
  <c r="K1258" i="5"/>
  <c r="L1258" i="5"/>
  <c r="M1258" i="5"/>
  <c r="N1258" i="5"/>
  <c r="O1258" i="5"/>
  <c r="AI1258" i="5"/>
  <c r="BG1258" i="5"/>
  <c r="BH1258" i="5"/>
  <c r="H1259" i="5"/>
  <c r="I1259" i="5"/>
  <c r="K1259" i="5"/>
  <c r="L1259" i="5"/>
  <c r="M1259" i="5"/>
  <c r="N1259" i="5"/>
  <c r="O1259" i="5"/>
  <c r="AI1259" i="5"/>
  <c r="BG1259" i="5"/>
  <c r="BH1259" i="5"/>
  <c r="H1260" i="5"/>
  <c r="I1260" i="5"/>
  <c r="K1260" i="5"/>
  <c r="L1260" i="5"/>
  <c r="M1260" i="5"/>
  <c r="N1260" i="5"/>
  <c r="O1260" i="5"/>
  <c r="AI1260" i="5"/>
  <c r="BG1260" i="5"/>
  <c r="BH1260" i="5"/>
  <c r="H1261" i="5"/>
  <c r="I1261" i="5"/>
  <c r="K1261" i="5"/>
  <c r="L1261" i="5"/>
  <c r="M1261" i="5"/>
  <c r="N1261" i="5"/>
  <c r="O1261" i="5"/>
  <c r="AI1261" i="5"/>
  <c r="BG1261" i="5"/>
  <c r="BH1261" i="5"/>
  <c r="H1262" i="5"/>
  <c r="I1262" i="5"/>
  <c r="K1262" i="5"/>
  <c r="L1262" i="5"/>
  <c r="M1262" i="5"/>
  <c r="N1262" i="5"/>
  <c r="O1262" i="5"/>
  <c r="AI1262" i="5"/>
  <c r="BG1262" i="5"/>
  <c r="BH1262" i="5"/>
  <c r="H1263" i="5"/>
  <c r="I1263" i="5"/>
  <c r="K1263" i="5"/>
  <c r="L1263" i="5"/>
  <c r="M1263" i="5"/>
  <c r="O1263" i="5"/>
  <c r="AI1263" i="5"/>
  <c r="BG1263" i="5"/>
  <c r="BH1263" i="5"/>
  <c r="H1264" i="5"/>
  <c r="I1264" i="5"/>
  <c r="K1264" i="5"/>
  <c r="L1264" i="5"/>
  <c r="M1264" i="5"/>
  <c r="O1264" i="5"/>
  <c r="AI1264" i="5"/>
  <c r="BG1264" i="5"/>
  <c r="BH1264" i="5"/>
  <c r="H1265" i="5"/>
  <c r="I1265" i="5"/>
  <c r="K1265" i="5"/>
  <c r="L1265" i="5"/>
  <c r="M1265" i="5"/>
  <c r="O1265" i="5"/>
  <c r="AI1265" i="5"/>
  <c r="BG1265" i="5"/>
  <c r="BH1265" i="5"/>
  <c r="H1266" i="5"/>
  <c r="I1266" i="5"/>
  <c r="K1266" i="5"/>
  <c r="L1266" i="5"/>
  <c r="M1266" i="5"/>
  <c r="N1266" i="5"/>
  <c r="O1266" i="5"/>
  <c r="AI1266" i="5"/>
  <c r="BG1266" i="5"/>
  <c r="BH1266" i="5"/>
  <c r="H1267" i="5"/>
  <c r="I1267" i="5"/>
  <c r="K1267" i="5"/>
  <c r="L1267" i="5"/>
  <c r="M1267" i="5"/>
  <c r="N1267" i="5"/>
  <c r="O1267" i="5"/>
  <c r="AI1267" i="5"/>
  <c r="BG1267" i="5"/>
  <c r="BH1267" i="5"/>
  <c r="H1268" i="5"/>
  <c r="I1268" i="5"/>
  <c r="K1268" i="5"/>
  <c r="L1268" i="5"/>
  <c r="M1268" i="5"/>
  <c r="N1268" i="5"/>
  <c r="O1268" i="5"/>
  <c r="AI1268" i="5"/>
  <c r="BG1268" i="5"/>
  <c r="BH1268" i="5"/>
  <c r="H1269" i="5"/>
  <c r="I1269" i="5"/>
  <c r="K1269" i="5"/>
  <c r="L1269" i="5"/>
  <c r="M1269" i="5"/>
  <c r="N1269" i="5"/>
  <c r="O1269" i="5"/>
  <c r="AI1269" i="5"/>
  <c r="BG1269" i="5"/>
  <c r="BH1269" i="5"/>
  <c r="H1270" i="5"/>
  <c r="I1270" i="5"/>
  <c r="K1270" i="5"/>
  <c r="L1270" i="5"/>
  <c r="M1270" i="5"/>
  <c r="N1270" i="5"/>
  <c r="O1270" i="5"/>
  <c r="AI1270" i="5"/>
  <c r="BG1270" i="5"/>
  <c r="BH1270" i="5"/>
  <c r="H1271" i="5"/>
  <c r="I1271" i="5"/>
  <c r="K1271" i="5"/>
  <c r="L1271" i="5"/>
  <c r="M1271" i="5"/>
  <c r="O1271" i="5"/>
  <c r="AI1271" i="5"/>
  <c r="BG1271" i="5"/>
  <c r="BH1271" i="5"/>
  <c r="H1272" i="5"/>
  <c r="I1272" i="5"/>
  <c r="K1272" i="5"/>
  <c r="L1272" i="5"/>
  <c r="M1272" i="5"/>
  <c r="N1272" i="5"/>
  <c r="O1272" i="5"/>
  <c r="AI1272" i="5"/>
  <c r="BG1272" i="5"/>
  <c r="BH1272" i="5"/>
  <c r="H1273" i="5"/>
  <c r="I1273" i="5"/>
  <c r="K1273" i="5"/>
  <c r="L1273" i="5"/>
  <c r="M1273" i="5"/>
  <c r="N1273" i="5"/>
  <c r="O1273" i="5"/>
  <c r="AI1273" i="5"/>
  <c r="BG1273" i="5"/>
  <c r="BH1273" i="5"/>
  <c r="H1274" i="5"/>
  <c r="I1274" i="5"/>
  <c r="K1274" i="5"/>
  <c r="L1274" i="5"/>
  <c r="M1274" i="5"/>
  <c r="N1274" i="5"/>
  <c r="O1274" i="5"/>
  <c r="AI1274" i="5"/>
  <c r="BG1274" i="5"/>
  <c r="BH1274" i="5"/>
  <c r="H1275" i="5"/>
  <c r="I1275" i="5"/>
  <c r="K1275" i="5"/>
  <c r="L1275" i="5"/>
  <c r="M1275" i="5"/>
  <c r="O1275" i="5"/>
  <c r="AI1275" i="5"/>
  <c r="BG1275" i="5"/>
  <c r="BH1275" i="5"/>
  <c r="H1276" i="5"/>
  <c r="I1276" i="5"/>
  <c r="K1276" i="5"/>
  <c r="L1276" i="5"/>
  <c r="M1276" i="5"/>
  <c r="O1276" i="5"/>
  <c r="AI1276" i="5"/>
  <c r="BG1276" i="5"/>
  <c r="BH1276" i="5"/>
  <c r="H1277" i="5"/>
  <c r="I1277" i="5"/>
  <c r="AI1277" i="5"/>
  <c r="H1278" i="5"/>
  <c r="I1278" i="5"/>
  <c r="K1278" i="5"/>
  <c r="L1278" i="5"/>
  <c r="M1278" i="5"/>
  <c r="N1278" i="5"/>
  <c r="O1278" i="5"/>
  <c r="AI1278" i="5"/>
  <c r="BG1278" i="5"/>
  <c r="BH1278" i="5"/>
  <c r="H1279" i="5"/>
  <c r="I1279" i="5"/>
  <c r="K1279" i="5"/>
  <c r="L1279" i="5"/>
  <c r="M1279" i="5"/>
  <c r="O1279" i="5"/>
  <c r="AI1279" i="5"/>
  <c r="BG1279" i="5"/>
  <c r="BH1279" i="5"/>
  <c r="H1280" i="5"/>
  <c r="I1280" i="5"/>
  <c r="K1280" i="5"/>
  <c r="L1280" i="5"/>
  <c r="M1280" i="5"/>
  <c r="N1280" i="5"/>
  <c r="O1280" i="5"/>
  <c r="AI1280" i="5"/>
  <c r="BG1280" i="5"/>
  <c r="BH1280" i="5"/>
  <c r="H1281" i="5"/>
  <c r="I1281" i="5"/>
  <c r="K1281" i="5"/>
  <c r="L1281" i="5"/>
  <c r="M1281" i="5"/>
  <c r="N1281" i="5"/>
  <c r="O1281" i="5"/>
  <c r="AI1281" i="5"/>
  <c r="BG1281" i="5"/>
  <c r="BH1281" i="5"/>
  <c r="H1282" i="5"/>
  <c r="I1282" i="5"/>
  <c r="K1282" i="5"/>
  <c r="L1282" i="5"/>
  <c r="M1282" i="5"/>
  <c r="O1282" i="5"/>
  <c r="AI1282" i="5"/>
  <c r="BG1282" i="5"/>
  <c r="BH1282" i="5"/>
  <c r="H1283" i="5"/>
  <c r="I1283" i="5"/>
  <c r="K1283" i="5"/>
  <c r="L1283" i="5"/>
  <c r="M1283" i="5"/>
  <c r="N1283" i="5"/>
  <c r="O1283" i="5"/>
  <c r="AI1283" i="5"/>
  <c r="BG1283" i="5"/>
  <c r="BH1283" i="5"/>
  <c r="H1284" i="5"/>
  <c r="I1284" i="5"/>
  <c r="K1284" i="5"/>
  <c r="L1284" i="5"/>
  <c r="M1284" i="5"/>
  <c r="O1284" i="5"/>
  <c r="AI1284" i="5"/>
  <c r="BG1284" i="5"/>
  <c r="BH1284" i="5"/>
  <c r="H1285" i="5"/>
  <c r="I1285" i="5"/>
  <c r="K1285" i="5"/>
  <c r="L1285" i="5"/>
  <c r="M1285" i="5"/>
  <c r="N1285" i="5"/>
  <c r="O1285" i="5"/>
  <c r="AI1285" i="5"/>
  <c r="BG1285" i="5"/>
  <c r="BH1285" i="5"/>
  <c r="H1286" i="5"/>
  <c r="I1286" i="5"/>
  <c r="K1286" i="5"/>
  <c r="L1286" i="5"/>
  <c r="M1286" i="5"/>
  <c r="N1286" i="5"/>
  <c r="O1286" i="5"/>
  <c r="AI1286" i="5"/>
  <c r="BG1286" i="5"/>
  <c r="BH1286" i="5"/>
  <c r="I1287" i="5"/>
  <c r="K1287" i="5"/>
  <c r="L1287" i="5"/>
  <c r="N1287" i="5"/>
  <c r="O1287" i="5"/>
  <c r="AI1287" i="5"/>
  <c r="I1289" i="5"/>
  <c r="K1289" i="5"/>
  <c r="L1289" i="5"/>
  <c r="O1289" i="5"/>
  <c r="AI1289" i="5"/>
  <c r="I1290" i="5"/>
  <c r="K1290" i="5"/>
  <c r="L1290" i="5"/>
  <c r="N1290" i="5"/>
  <c r="O1290" i="5"/>
  <c r="AI1290" i="5"/>
  <c r="I1291" i="5"/>
  <c r="K1291" i="5"/>
  <c r="L1291" i="5"/>
  <c r="N1291" i="5"/>
  <c r="O1291" i="5"/>
  <c r="AI1291" i="5"/>
  <c r="I1292" i="5"/>
  <c r="K1292" i="5"/>
  <c r="L1292" i="5"/>
  <c r="N1292" i="5"/>
  <c r="O1292" i="5"/>
  <c r="AI1292" i="5"/>
  <c r="I1293" i="5"/>
  <c r="K1293" i="5"/>
  <c r="L1293" i="5"/>
  <c r="N1293" i="5"/>
  <c r="O1293" i="5"/>
  <c r="AI1293" i="5"/>
  <c r="I1294" i="5"/>
  <c r="K1294" i="5"/>
  <c r="L1294" i="5"/>
  <c r="N1294" i="5"/>
  <c r="O1294" i="5"/>
  <c r="AI1294" i="5"/>
  <c r="I1295" i="5"/>
  <c r="K1295" i="5"/>
  <c r="L1295" i="5"/>
  <c r="N1295" i="5"/>
  <c r="O1295" i="5"/>
  <c r="AI1295" i="5"/>
  <c r="I1296" i="5"/>
  <c r="K1296" i="5"/>
  <c r="L1296" i="5"/>
  <c r="N1296" i="5"/>
  <c r="O1296" i="5"/>
  <c r="AI1296" i="5"/>
  <c r="I1297" i="5"/>
  <c r="K1297" i="5"/>
  <c r="L1297" i="5"/>
  <c r="N1297" i="5"/>
  <c r="O1297" i="5"/>
  <c r="AI1297" i="5"/>
  <c r="I1298" i="5"/>
  <c r="K1298" i="5"/>
  <c r="L1298" i="5"/>
  <c r="N1298" i="5"/>
  <c r="O1298" i="5"/>
  <c r="AI1298" i="5"/>
  <c r="I1299" i="5"/>
  <c r="K1299" i="5"/>
  <c r="L1299" i="5"/>
  <c r="N1299" i="5"/>
  <c r="O1299" i="5"/>
  <c r="AI1299" i="5"/>
  <c r="I1300" i="5"/>
  <c r="K1300" i="5"/>
  <c r="L1300" i="5"/>
  <c r="N1300" i="5"/>
  <c r="O1300" i="5"/>
  <c r="AI1300" i="5"/>
  <c r="I1301" i="5"/>
  <c r="K1301" i="5"/>
  <c r="L1301" i="5"/>
  <c r="N1301" i="5"/>
  <c r="O1301" i="5"/>
  <c r="AI1301" i="5"/>
  <c r="I1302" i="5"/>
  <c r="K1302" i="5"/>
  <c r="L1302" i="5"/>
  <c r="O1302" i="5"/>
  <c r="AI1302" i="5"/>
  <c r="I1303" i="5"/>
  <c r="K1303" i="5"/>
  <c r="L1303" i="5"/>
  <c r="N1303" i="5"/>
  <c r="O1303" i="5"/>
  <c r="AI1303" i="5"/>
  <c r="I1304" i="5"/>
  <c r="K1304" i="5"/>
  <c r="L1304" i="5"/>
  <c r="N1304" i="5"/>
  <c r="O1304" i="5"/>
  <c r="AI1304" i="5"/>
  <c r="I1305" i="5"/>
  <c r="K1305" i="5"/>
  <c r="L1305" i="5"/>
  <c r="N1305" i="5"/>
  <c r="O1305" i="5"/>
  <c r="AI1305" i="5"/>
  <c r="I1306" i="5"/>
  <c r="K1306" i="5"/>
  <c r="L1306" i="5"/>
  <c r="N1306" i="5"/>
  <c r="O1306" i="5"/>
  <c r="AI1306" i="5"/>
  <c r="I1307" i="5"/>
  <c r="K1307" i="5"/>
  <c r="L1307" i="5"/>
  <c r="N1307" i="5"/>
  <c r="O1307" i="5"/>
  <c r="AI1307" i="5"/>
  <c r="I1308" i="5"/>
  <c r="K1308" i="5"/>
  <c r="L1308" i="5"/>
  <c r="N1308" i="5"/>
  <c r="O1308" i="5"/>
  <c r="AI1308" i="5"/>
  <c r="I1309" i="5"/>
  <c r="K1309" i="5"/>
  <c r="L1309" i="5"/>
  <c r="O1309" i="5"/>
  <c r="AI1309" i="5"/>
  <c r="I1310" i="5"/>
  <c r="K1310" i="5"/>
  <c r="L1310" i="5"/>
  <c r="N1310" i="5"/>
  <c r="O1310" i="5"/>
  <c r="AI1310" i="5"/>
  <c r="I1311" i="5"/>
  <c r="K1311" i="5"/>
  <c r="L1311" i="5"/>
  <c r="N1311" i="5"/>
  <c r="O1311" i="5"/>
  <c r="AI1311" i="5"/>
  <c r="I1312" i="5"/>
  <c r="K1312" i="5"/>
  <c r="L1312" i="5"/>
  <c r="N1312" i="5"/>
  <c r="O1312" i="5"/>
  <c r="AI1312" i="5"/>
  <c r="I1313" i="5"/>
  <c r="K1313" i="5"/>
  <c r="L1313" i="5"/>
  <c r="N1313" i="5"/>
  <c r="O1313" i="5"/>
  <c r="AI1313" i="5"/>
  <c r="I1314" i="5"/>
  <c r="K1314" i="5"/>
  <c r="L1314" i="5"/>
  <c r="N1314" i="5"/>
  <c r="O1314" i="5"/>
  <c r="AI1314" i="5"/>
  <c r="I1315" i="5"/>
  <c r="K1315" i="5"/>
  <c r="L1315" i="5"/>
  <c r="N1315" i="5"/>
  <c r="O1315" i="5"/>
  <c r="AI1315" i="5"/>
  <c r="I1316" i="5"/>
  <c r="K1316" i="5"/>
  <c r="L1316" i="5"/>
  <c r="N1316" i="5"/>
  <c r="O1316" i="5"/>
  <c r="AI1316" i="5"/>
  <c r="I1317" i="5"/>
  <c r="K1317" i="5"/>
  <c r="L1317" i="5"/>
  <c r="N1317" i="5"/>
  <c r="O1317" i="5"/>
  <c r="AI1317" i="5"/>
  <c r="I1318" i="5"/>
  <c r="K1318" i="5"/>
  <c r="L1318" i="5"/>
  <c r="N1318" i="5"/>
  <c r="O1318" i="5"/>
  <c r="AI1318" i="5"/>
  <c r="I1319" i="5"/>
  <c r="K1319" i="5"/>
  <c r="L1319" i="5"/>
  <c r="N1319" i="5"/>
  <c r="O1319" i="5"/>
  <c r="AI1319" i="5"/>
  <c r="I1320" i="5"/>
  <c r="K1320" i="5"/>
  <c r="L1320" i="5"/>
  <c r="N1320" i="5"/>
  <c r="O1320" i="5"/>
  <c r="AI1320" i="5"/>
  <c r="I1321" i="5"/>
  <c r="K1321" i="5"/>
  <c r="L1321" i="5"/>
  <c r="N1321" i="5"/>
  <c r="O1321" i="5"/>
  <c r="AI1321" i="5"/>
  <c r="I1322" i="5"/>
  <c r="K1322" i="5"/>
  <c r="L1322" i="5"/>
  <c r="N1322" i="5"/>
  <c r="O1322" i="5"/>
  <c r="AI1322" i="5"/>
  <c r="I1323" i="5"/>
  <c r="K1323" i="5"/>
  <c r="L1323" i="5"/>
  <c r="N1323" i="5"/>
  <c r="O1323" i="5"/>
  <c r="AI1323" i="5"/>
  <c r="I1324" i="5"/>
  <c r="K1324" i="5"/>
  <c r="L1324" i="5"/>
  <c r="N1324" i="5"/>
  <c r="O1324" i="5"/>
  <c r="AI1324" i="5"/>
  <c r="I1325" i="5"/>
  <c r="K1325" i="5"/>
  <c r="L1325" i="5"/>
  <c r="N1325" i="5"/>
  <c r="O1325" i="5"/>
  <c r="AI1325" i="5"/>
  <c r="I1326" i="5"/>
  <c r="K1326" i="5"/>
  <c r="L1326" i="5"/>
  <c r="N1326" i="5"/>
  <c r="O1326" i="5"/>
  <c r="AI1326" i="5"/>
  <c r="I1327" i="5"/>
  <c r="K1327" i="5"/>
  <c r="L1327" i="5"/>
  <c r="N1327" i="5"/>
  <c r="O1327" i="5"/>
  <c r="AI1327" i="5"/>
  <c r="I1328" i="5"/>
  <c r="K1328" i="5"/>
  <c r="L1328" i="5"/>
  <c r="N1328" i="5"/>
  <c r="O1328" i="5"/>
  <c r="AI1328" i="5"/>
  <c r="I1329" i="5"/>
  <c r="N1329" i="5"/>
  <c r="AI1329" i="5"/>
  <c r="I1331" i="5"/>
  <c r="K1331" i="5"/>
  <c r="L1331" i="5"/>
  <c r="N1331" i="5"/>
  <c r="O1331" i="5"/>
  <c r="AI1331" i="5"/>
  <c r="I1332" i="5"/>
  <c r="K1332" i="5"/>
  <c r="L1332" i="5"/>
  <c r="M1332" i="5"/>
  <c r="O1332" i="5"/>
  <c r="AI1332" i="5"/>
  <c r="I1333" i="5"/>
  <c r="K1333" i="5"/>
  <c r="L1333" i="5"/>
  <c r="N1333" i="5"/>
  <c r="O1333" i="5"/>
  <c r="AI1333" i="5"/>
  <c r="I1334" i="5"/>
  <c r="K1334" i="5"/>
  <c r="L1334" i="5"/>
  <c r="O1334" i="5"/>
  <c r="AI1334" i="5"/>
  <c r="I1335" i="5"/>
  <c r="K1335" i="5"/>
  <c r="L1335" i="5"/>
  <c r="N1335" i="5"/>
  <c r="O1335" i="5"/>
  <c r="AI1335" i="5"/>
  <c r="I1336" i="5"/>
  <c r="AI1336" i="5"/>
  <c r="I1337" i="5"/>
  <c r="K1337" i="5"/>
  <c r="L1337" i="5"/>
  <c r="M1337" i="5"/>
  <c r="O1337" i="5"/>
  <c r="AI1337" i="5"/>
  <c r="I1338" i="5"/>
  <c r="AI1338" i="5"/>
  <c r="I1339" i="5"/>
  <c r="K1339" i="5"/>
  <c r="L1339" i="5"/>
  <c r="N1339" i="5"/>
  <c r="O1339" i="5"/>
  <c r="AI1339" i="5"/>
  <c r="I1340" i="5"/>
  <c r="K1340" i="5"/>
  <c r="L1340" i="5"/>
  <c r="N1340" i="5"/>
  <c r="O1340" i="5"/>
  <c r="AI1340" i="5"/>
  <c r="I1341" i="5"/>
  <c r="K1341" i="5"/>
  <c r="L1341" i="5"/>
  <c r="N1341" i="5"/>
  <c r="O1341" i="5"/>
  <c r="AI1341" i="5"/>
  <c r="I1342" i="5"/>
  <c r="K1342" i="5"/>
  <c r="L1342" i="5"/>
  <c r="N1342" i="5"/>
  <c r="O1342" i="5"/>
  <c r="AI1342" i="5"/>
  <c r="I1343" i="5"/>
  <c r="K1343" i="5"/>
  <c r="L1343" i="5"/>
  <c r="N1343" i="5"/>
  <c r="O1343" i="5"/>
  <c r="AI1343" i="5"/>
  <c r="I1344" i="5"/>
  <c r="AI1344" i="5"/>
  <c r="I1345" i="5"/>
  <c r="K1345" i="5"/>
  <c r="L1345" i="5"/>
  <c r="N1345" i="5"/>
  <c r="O1345" i="5"/>
  <c r="AI1345" i="5"/>
  <c r="I1346" i="5"/>
  <c r="K1346" i="5"/>
  <c r="L1346" i="5"/>
  <c r="M1346" i="5"/>
  <c r="O1346" i="5"/>
  <c r="AI1346" i="5"/>
  <c r="I1347" i="5"/>
  <c r="K1347" i="5"/>
  <c r="L1347" i="5"/>
  <c r="N1347" i="5"/>
  <c r="O1347" i="5"/>
  <c r="AI1347" i="5"/>
  <c r="I1348" i="5"/>
  <c r="K1348" i="5"/>
  <c r="L1348" i="5"/>
  <c r="N1348" i="5"/>
  <c r="O1348" i="5"/>
  <c r="AI1348" i="5"/>
  <c r="I1349" i="5"/>
  <c r="K1349" i="5"/>
  <c r="L1349" i="5"/>
  <c r="N1349" i="5"/>
  <c r="O1349" i="5"/>
  <c r="AI1349" i="5"/>
  <c r="I1350" i="5"/>
  <c r="K1350" i="5"/>
  <c r="L1350" i="5"/>
  <c r="M1350" i="5"/>
  <c r="O1350" i="5"/>
  <c r="AI1350" i="5"/>
  <c r="I1351" i="5"/>
  <c r="K1351" i="5"/>
  <c r="L1351" i="5"/>
  <c r="M1351" i="5"/>
  <c r="O1351" i="5"/>
  <c r="AI1351" i="5"/>
  <c r="I1352" i="5"/>
  <c r="K1352" i="5"/>
  <c r="L1352" i="5"/>
  <c r="N1352" i="5"/>
  <c r="O1352" i="5"/>
  <c r="AI1352" i="5"/>
  <c r="I1353" i="5"/>
  <c r="K1353" i="5"/>
  <c r="L1353" i="5"/>
  <c r="N1353" i="5"/>
  <c r="O1353" i="5"/>
  <c r="AI1353" i="5"/>
  <c r="I1354" i="5"/>
  <c r="K1354" i="5"/>
  <c r="L1354" i="5"/>
  <c r="N1354" i="5"/>
  <c r="O1354" i="5"/>
  <c r="AI1354" i="5"/>
  <c r="I1355" i="5"/>
  <c r="K1355" i="5"/>
  <c r="L1355" i="5"/>
  <c r="N1355" i="5"/>
  <c r="O1355" i="5"/>
  <c r="AI1355" i="5"/>
  <c r="I1356" i="5"/>
  <c r="K1356" i="5"/>
  <c r="L1356" i="5"/>
  <c r="N1356" i="5"/>
  <c r="O1356" i="5"/>
  <c r="AI1356" i="5"/>
  <c r="I1357" i="5"/>
  <c r="K1357" i="5"/>
  <c r="L1357" i="5"/>
  <c r="N1357" i="5"/>
  <c r="O1357" i="5"/>
  <c r="AI1357" i="5"/>
  <c r="I1358" i="5"/>
  <c r="K1358" i="5"/>
  <c r="L1358" i="5"/>
  <c r="N1358" i="5"/>
  <c r="O1358" i="5"/>
  <c r="AI1358" i="5"/>
  <c r="I1359" i="5"/>
  <c r="K1359" i="5"/>
  <c r="L1359" i="5"/>
  <c r="N1359" i="5"/>
  <c r="O1359" i="5"/>
  <c r="AI1359" i="5"/>
  <c r="I1360" i="5"/>
  <c r="K1360" i="5"/>
  <c r="L1360" i="5"/>
  <c r="N1360" i="5"/>
  <c r="O1360" i="5"/>
  <c r="AI1360" i="5"/>
  <c r="I1361" i="5"/>
  <c r="K1361" i="5"/>
  <c r="L1361" i="5"/>
  <c r="N1361" i="5"/>
  <c r="O1361" i="5"/>
  <c r="AI1361" i="5"/>
  <c r="I1362" i="5"/>
  <c r="K1362" i="5"/>
  <c r="L1362" i="5"/>
  <c r="N1362" i="5"/>
  <c r="O1362" i="5"/>
  <c r="AI1362" i="5"/>
  <c r="I1363" i="5"/>
  <c r="AI1363" i="5"/>
  <c r="I1364" i="5"/>
  <c r="K1364" i="5"/>
  <c r="L1364" i="5"/>
  <c r="N1364" i="5"/>
  <c r="O1364" i="5"/>
  <c r="AI1364" i="5"/>
  <c r="I1365" i="5"/>
  <c r="K1365" i="5"/>
  <c r="L1365" i="5"/>
  <c r="N1365" i="5"/>
  <c r="O1365" i="5"/>
  <c r="AI1365" i="5"/>
  <c r="I1366" i="5"/>
  <c r="K1366" i="5"/>
  <c r="L1366" i="5"/>
  <c r="M1366" i="5"/>
  <c r="O1366" i="5"/>
  <c r="AI1366" i="5"/>
  <c r="I1367" i="5"/>
  <c r="K1367" i="5"/>
  <c r="L1367" i="5"/>
  <c r="M1367" i="5"/>
  <c r="O1367" i="5"/>
  <c r="AI1367" i="5"/>
  <c r="I1368" i="5"/>
  <c r="K1368" i="5"/>
  <c r="L1368" i="5"/>
  <c r="M1368" i="5"/>
  <c r="O1368" i="5"/>
  <c r="AI1368" i="5"/>
  <c r="I1369" i="5"/>
  <c r="K1369" i="5"/>
  <c r="L1369" i="5"/>
  <c r="N1369" i="5"/>
  <c r="O1369" i="5"/>
  <c r="AI1369" i="5"/>
  <c r="I1370" i="5"/>
  <c r="K1370" i="5"/>
  <c r="L1370" i="5"/>
  <c r="N1370" i="5"/>
  <c r="O1370" i="5"/>
  <c r="AI1370" i="5"/>
  <c r="I1371" i="5"/>
  <c r="K1371" i="5"/>
  <c r="L1371" i="5"/>
  <c r="N1371" i="5"/>
  <c r="O1371" i="5"/>
  <c r="AI1371" i="5"/>
  <c r="I1372" i="5"/>
  <c r="K1372" i="5"/>
  <c r="L1372" i="5"/>
  <c r="N1372" i="5"/>
  <c r="O1372" i="5"/>
  <c r="AI1372" i="5"/>
  <c r="I1373" i="5"/>
  <c r="K1373" i="5"/>
  <c r="L1373" i="5"/>
  <c r="N1373" i="5"/>
  <c r="O1373" i="5"/>
  <c r="AI1373" i="5"/>
  <c r="I1374" i="5"/>
  <c r="K1374" i="5"/>
  <c r="L1374" i="5"/>
  <c r="N1374" i="5"/>
  <c r="O1374" i="5"/>
  <c r="AI1374" i="5"/>
  <c r="I1375" i="5"/>
  <c r="K1375" i="5"/>
  <c r="L1375" i="5"/>
  <c r="N1375" i="5"/>
  <c r="O1375" i="5"/>
  <c r="AI1375" i="5"/>
  <c r="I1376" i="5"/>
  <c r="K1376" i="5"/>
  <c r="L1376" i="5"/>
  <c r="N1376" i="5"/>
  <c r="O1376" i="5"/>
  <c r="AI1376" i="5"/>
  <c r="I1377" i="5"/>
  <c r="K1377" i="5"/>
  <c r="L1377" i="5"/>
  <c r="N1377" i="5"/>
  <c r="O1377" i="5"/>
  <c r="AI1377" i="5"/>
  <c r="I1378" i="5"/>
  <c r="K1378" i="5"/>
  <c r="L1378" i="5"/>
  <c r="N1378" i="5"/>
  <c r="O1378" i="5"/>
  <c r="AI1378" i="5"/>
  <c r="I1379" i="5"/>
  <c r="K1379" i="5"/>
  <c r="L1379" i="5"/>
  <c r="N1379" i="5"/>
  <c r="O1379" i="5"/>
  <c r="AI1379" i="5"/>
  <c r="I1380" i="5"/>
  <c r="K1380" i="5"/>
  <c r="L1380" i="5"/>
  <c r="N1380" i="5"/>
  <c r="O1380" i="5"/>
  <c r="AI1380" i="5"/>
  <c r="I1381" i="5"/>
  <c r="K1381" i="5"/>
  <c r="L1381" i="5"/>
  <c r="N1381" i="5"/>
  <c r="O1381" i="5"/>
  <c r="AI1381" i="5"/>
  <c r="I1382" i="5"/>
  <c r="K1382" i="5"/>
  <c r="L1382" i="5"/>
  <c r="N1382" i="5"/>
  <c r="O1382" i="5"/>
  <c r="AI1382" i="5"/>
  <c r="I1383" i="5"/>
  <c r="K1383" i="5"/>
  <c r="L1383" i="5"/>
  <c r="N1383" i="5"/>
  <c r="O1383" i="5"/>
  <c r="AI1383" i="5"/>
  <c r="I1384" i="5"/>
  <c r="K1384" i="5"/>
  <c r="L1384" i="5"/>
  <c r="N1384" i="5"/>
  <c r="O1384" i="5"/>
  <c r="AI1384" i="5"/>
  <c r="I1385" i="5"/>
  <c r="K1385" i="5"/>
  <c r="L1385" i="5"/>
  <c r="N1385" i="5"/>
  <c r="O1385" i="5"/>
  <c r="AI1385" i="5"/>
  <c r="I1386" i="5"/>
  <c r="K1386" i="5"/>
  <c r="L1386" i="5"/>
  <c r="N1386" i="5"/>
  <c r="O1386" i="5"/>
  <c r="AI1386" i="5"/>
  <c r="I1387" i="5"/>
  <c r="K1387" i="5"/>
  <c r="L1387" i="5"/>
  <c r="N1387" i="5"/>
  <c r="O1387" i="5"/>
  <c r="AI1387" i="5"/>
  <c r="I1388" i="5"/>
  <c r="K1388" i="5"/>
  <c r="L1388" i="5"/>
  <c r="N1388" i="5"/>
  <c r="O1388" i="5"/>
  <c r="AI1388" i="5"/>
  <c r="I1389" i="5"/>
  <c r="K1389" i="5"/>
  <c r="L1389" i="5"/>
  <c r="N1389" i="5"/>
  <c r="O1389" i="5"/>
  <c r="AI1389" i="5"/>
  <c r="I1390" i="5"/>
  <c r="K1390" i="5"/>
  <c r="L1390" i="5"/>
  <c r="M1390" i="5"/>
  <c r="O1390" i="5"/>
  <c r="AI1390" i="5"/>
  <c r="I1391" i="5"/>
  <c r="AI1391" i="5"/>
  <c r="I1392" i="5"/>
  <c r="K1392" i="5"/>
  <c r="L1392" i="5"/>
  <c r="N1392" i="5"/>
  <c r="O1392" i="5"/>
  <c r="AI1392" i="5"/>
  <c r="I1393" i="5"/>
  <c r="AI1393" i="5"/>
  <c r="I1394" i="5"/>
  <c r="K1394" i="5"/>
  <c r="L1394" i="5"/>
  <c r="M1394" i="5"/>
  <c r="O1394" i="5"/>
  <c r="AI1394" i="5"/>
  <c r="I1395" i="5"/>
  <c r="AI1395" i="5"/>
  <c r="I1396" i="5"/>
  <c r="K1396" i="5"/>
  <c r="L1396" i="5"/>
  <c r="N1396" i="5"/>
  <c r="O1396" i="5"/>
  <c r="AI1396" i="5"/>
  <c r="I1397" i="5"/>
  <c r="K1397" i="5"/>
  <c r="L1397" i="5"/>
  <c r="N1397" i="5"/>
  <c r="O1397" i="5"/>
  <c r="AI1397" i="5"/>
  <c r="I1398" i="5"/>
  <c r="K1398" i="5"/>
  <c r="L1398" i="5"/>
  <c r="N1398" i="5"/>
  <c r="O1398" i="5"/>
  <c r="AI1398" i="5"/>
  <c r="I1399" i="5"/>
  <c r="K1399" i="5"/>
  <c r="L1399" i="5"/>
  <c r="M1399" i="5"/>
  <c r="O1399" i="5"/>
  <c r="AI1399" i="5"/>
  <c r="I1400" i="5"/>
  <c r="K1400" i="5"/>
  <c r="L1400" i="5"/>
  <c r="N1400" i="5"/>
  <c r="O1400" i="5"/>
  <c r="AI1400" i="5"/>
  <c r="I1401" i="5"/>
  <c r="AI1401" i="5"/>
  <c r="I1402" i="5"/>
  <c r="K1402" i="5"/>
  <c r="L1402" i="5"/>
  <c r="N1402" i="5"/>
  <c r="O1402" i="5"/>
  <c r="AI1402" i="5"/>
  <c r="I1403" i="5"/>
  <c r="K1403" i="5"/>
  <c r="L1403" i="5"/>
  <c r="O1403" i="5"/>
  <c r="AI1403" i="5"/>
  <c r="I1404" i="5"/>
  <c r="K1404" i="5"/>
  <c r="L1404" i="5"/>
  <c r="N1404" i="5"/>
  <c r="O1404" i="5"/>
  <c r="AI1404" i="5"/>
  <c r="I1405" i="5"/>
  <c r="K1405" i="5"/>
  <c r="L1405" i="5"/>
  <c r="N1405" i="5"/>
  <c r="O1405" i="5"/>
  <c r="AI1405" i="5"/>
  <c r="I1406" i="5"/>
  <c r="K1406" i="5"/>
  <c r="L1406" i="5"/>
  <c r="M1406" i="5"/>
  <c r="O1406" i="5"/>
  <c r="AI1406" i="5"/>
  <c r="I1407" i="5"/>
  <c r="K1407" i="5"/>
  <c r="L1407" i="5"/>
  <c r="N1407" i="5"/>
  <c r="O1407" i="5"/>
  <c r="AI1407" i="5"/>
  <c r="I1408" i="5"/>
  <c r="K1408" i="5"/>
  <c r="L1408" i="5"/>
  <c r="N1408" i="5"/>
  <c r="O1408" i="5"/>
  <c r="AI1408" i="5"/>
  <c r="I1409" i="5"/>
  <c r="K1409" i="5"/>
  <c r="L1409" i="5"/>
  <c r="N1409" i="5"/>
  <c r="O1409" i="5"/>
  <c r="AI1409" i="5"/>
  <c r="I1410" i="5"/>
  <c r="K1410" i="5"/>
  <c r="L1410" i="5"/>
  <c r="N1410" i="5"/>
  <c r="O1410" i="5"/>
  <c r="AI1410" i="5"/>
  <c r="I1411" i="5"/>
  <c r="AI1411" i="5"/>
  <c r="I1412" i="5"/>
  <c r="K1412" i="5"/>
  <c r="L1412" i="5"/>
  <c r="M1412" i="5"/>
  <c r="O1412" i="5"/>
  <c r="AI1412" i="5"/>
  <c r="I1413" i="5"/>
  <c r="K1413" i="5"/>
  <c r="L1413" i="5"/>
  <c r="N1413" i="5"/>
  <c r="O1413" i="5"/>
  <c r="AI1413" i="5"/>
  <c r="I1414" i="5"/>
  <c r="K1414" i="5"/>
  <c r="L1414" i="5"/>
  <c r="M1414" i="5"/>
  <c r="O1414" i="5"/>
  <c r="AI1414" i="5"/>
  <c r="I1415" i="5"/>
  <c r="AI1415" i="5"/>
  <c r="I1416" i="5"/>
  <c r="K1416" i="5"/>
  <c r="L1416" i="5"/>
  <c r="N1416" i="5"/>
  <c r="O1416" i="5"/>
  <c r="AI1416" i="5"/>
  <c r="I1417" i="5"/>
  <c r="AI1417" i="5"/>
  <c r="I1418" i="5"/>
  <c r="K1418" i="5"/>
  <c r="L1418" i="5"/>
  <c r="N1418" i="5"/>
  <c r="O1418" i="5"/>
  <c r="AI1418" i="5"/>
  <c r="I1419" i="5"/>
  <c r="K1419" i="5"/>
  <c r="L1419" i="5"/>
  <c r="N1419" i="5"/>
  <c r="O1419" i="5"/>
  <c r="AI1419" i="5"/>
  <c r="I1420" i="5"/>
  <c r="K1420" i="5"/>
  <c r="L1420" i="5"/>
  <c r="N1420" i="5"/>
  <c r="O1420" i="5"/>
  <c r="AI1420" i="5"/>
  <c r="I1421" i="5"/>
  <c r="AI1421" i="5"/>
  <c r="I1422" i="5"/>
  <c r="K1422" i="5"/>
  <c r="L1422" i="5"/>
  <c r="N1422" i="5"/>
  <c r="O1422" i="5"/>
  <c r="AI1422" i="5"/>
  <c r="I1423" i="5"/>
  <c r="K1423" i="5"/>
  <c r="L1423" i="5"/>
  <c r="M1423" i="5"/>
  <c r="O1423" i="5"/>
  <c r="AI1423" i="5"/>
  <c r="I1424" i="5"/>
  <c r="K1424" i="5"/>
  <c r="L1424" i="5"/>
  <c r="N1424" i="5"/>
  <c r="O1424" i="5"/>
  <c r="AI1424" i="5"/>
  <c r="I1425" i="5"/>
  <c r="K1425" i="5"/>
  <c r="L1425" i="5"/>
  <c r="M1425" i="5"/>
  <c r="O1425" i="5"/>
  <c r="AI1425" i="5"/>
  <c r="I1426" i="5"/>
  <c r="AI1426" i="5"/>
  <c r="I1427" i="5"/>
  <c r="AI1427" i="5"/>
  <c r="I1428" i="5"/>
  <c r="AI1428" i="5"/>
  <c r="I1429" i="5"/>
  <c r="K1429" i="5"/>
  <c r="L1429" i="5"/>
  <c r="N1429" i="5"/>
  <c r="O1429" i="5"/>
  <c r="AI1429" i="5"/>
  <c r="I1430" i="5"/>
  <c r="K1430" i="5"/>
  <c r="L1430" i="5"/>
  <c r="N1430" i="5"/>
  <c r="O1430" i="5"/>
  <c r="AI1430" i="5"/>
  <c r="I1431" i="5"/>
  <c r="K1431" i="5"/>
  <c r="L1431" i="5"/>
  <c r="M1431" i="5"/>
  <c r="O1431" i="5"/>
  <c r="AI1431" i="5"/>
  <c r="I1432" i="5"/>
  <c r="K1432" i="5"/>
  <c r="L1432" i="5"/>
  <c r="N1432" i="5"/>
  <c r="O1432" i="5"/>
  <c r="AI1432" i="5"/>
  <c r="I1433" i="5"/>
  <c r="K1433" i="5"/>
  <c r="L1433" i="5"/>
  <c r="O1433" i="5"/>
  <c r="AI1433" i="5"/>
  <c r="I1434" i="5"/>
  <c r="K1434" i="5"/>
  <c r="L1434" i="5"/>
  <c r="N1434" i="5"/>
  <c r="O1434" i="5"/>
  <c r="AI1434" i="5"/>
  <c r="I1435" i="5"/>
  <c r="K1435" i="5"/>
  <c r="L1435" i="5"/>
  <c r="M1435" i="5"/>
  <c r="O1435" i="5"/>
  <c r="AI1435" i="5"/>
  <c r="I1436" i="5"/>
  <c r="K1436" i="5"/>
  <c r="L1436" i="5"/>
  <c r="N1436" i="5"/>
  <c r="O1436" i="5"/>
  <c r="AI1436" i="5"/>
  <c r="I1437" i="5"/>
  <c r="K1437" i="5"/>
  <c r="L1437" i="5"/>
  <c r="N1437" i="5"/>
  <c r="O1437" i="5"/>
  <c r="AI1437" i="5"/>
  <c r="I1438" i="5"/>
  <c r="K1438" i="5"/>
  <c r="L1438" i="5"/>
  <c r="N1438" i="5"/>
  <c r="O1438" i="5"/>
  <c r="AI1438" i="5"/>
  <c r="I1439" i="5"/>
  <c r="K1439" i="5"/>
  <c r="L1439" i="5"/>
  <c r="M1439" i="5"/>
  <c r="O1439" i="5"/>
  <c r="AI1439" i="5"/>
  <c r="I1440" i="5"/>
  <c r="K1440" i="5"/>
  <c r="L1440" i="5"/>
  <c r="N1440" i="5"/>
  <c r="O1440" i="5"/>
  <c r="AI1440" i="5"/>
  <c r="I1441" i="5"/>
  <c r="K1441" i="5"/>
  <c r="L1441" i="5"/>
  <c r="N1441" i="5"/>
  <c r="O1441" i="5"/>
  <c r="AI1441" i="5"/>
  <c r="I1442" i="5"/>
  <c r="K1442" i="5"/>
  <c r="L1442" i="5"/>
  <c r="N1442" i="5"/>
  <c r="O1442" i="5"/>
  <c r="AI1442" i="5"/>
  <c r="I1443" i="5"/>
  <c r="K1443" i="5"/>
  <c r="L1443" i="5"/>
  <c r="N1443" i="5"/>
  <c r="O1443" i="5"/>
  <c r="AI1443" i="5"/>
  <c r="I1444" i="5"/>
  <c r="K1444" i="5"/>
  <c r="L1444" i="5"/>
  <c r="N1444" i="5"/>
  <c r="O1444" i="5"/>
  <c r="AI1444" i="5"/>
  <c r="I1445" i="5"/>
  <c r="K1445" i="5"/>
  <c r="L1445" i="5"/>
  <c r="N1445" i="5"/>
  <c r="O1445" i="5"/>
  <c r="AI1445" i="5"/>
  <c r="I1446" i="5"/>
  <c r="K1446" i="5"/>
  <c r="L1446" i="5"/>
  <c r="N1446" i="5"/>
  <c r="O1446" i="5"/>
  <c r="AI1446" i="5"/>
  <c r="I1447" i="5"/>
  <c r="K1447" i="5"/>
  <c r="L1447" i="5"/>
  <c r="M1447" i="5"/>
  <c r="O1447" i="5"/>
  <c r="AI1447" i="5"/>
  <c r="I1448" i="5"/>
  <c r="K1448" i="5"/>
  <c r="L1448" i="5"/>
  <c r="M1448" i="5"/>
  <c r="O1448" i="5"/>
  <c r="AI1448" i="5"/>
  <c r="I1449" i="5"/>
  <c r="K1449" i="5"/>
  <c r="L1449" i="5"/>
  <c r="N1449" i="5"/>
  <c r="O1449" i="5"/>
  <c r="AI1449" i="5"/>
  <c r="I1450" i="5"/>
  <c r="K1450" i="5"/>
  <c r="L1450" i="5"/>
  <c r="N1450" i="5"/>
  <c r="O1450" i="5"/>
  <c r="AI1450" i="5"/>
  <c r="I1451" i="5"/>
  <c r="K1451" i="5"/>
  <c r="L1451" i="5"/>
  <c r="M1451" i="5"/>
  <c r="O1451" i="5"/>
  <c r="AI1451" i="5"/>
  <c r="I1452" i="5"/>
  <c r="K1452" i="5"/>
  <c r="L1452" i="5"/>
  <c r="N1452" i="5"/>
  <c r="O1452" i="5"/>
  <c r="AI1452" i="5"/>
  <c r="I1453" i="5"/>
  <c r="K1453" i="5"/>
  <c r="L1453" i="5"/>
  <c r="N1453" i="5"/>
  <c r="O1453" i="5"/>
  <c r="AI1453" i="5"/>
  <c r="I1454" i="5"/>
  <c r="K1454" i="5"/>
  <c r="L1454" i="5"/>
  <c r="N1454" i="5"/>
  <c r="O1454" i="5"/>
  <c r="AI1454" i="5"/>
  <c r="I1455" i="5"/>
  <c r="K1455" i="5"/>
  <c r="L1455" i="5"/>
  <c r="M1455" i="5"/>
  <c r="O1455" i="5"/>
  <c r="AI1455" i="5"/>
  <c r="I1456" i="5"/>
  <c r="K1456" i="5"/>
  <c r="L1456" i="5"/>
  <c r="N1456" i="5"/>
  <c r="O1456" i="5"/>
  <c r="AI1456" i="5"/>
  <c r="I1457" i="5"/>
  <c r="K1457" i="5"/>
  <c r="L1457" i="5"/>
  <c r="N1457" i="5"/>
  <c r="O1457" i="5"/>
  <c r="AI1457" i="5"/>
  <c r="I1458" i="5"/>
  <c r="K1458" i="5"/>
  <c r="L1458" i="5"/>
  <c r="N1458" i="5"/>
  <c r="O1458" i="5"/>
  <c r="AI1458" i="5"/>
  <c r="I1459" i="5"/>
  <c r="K1459" i="5"/>
  <c r="L1459" i="5"/>
  <c r="M1459" i="5"/>
  <c r="O1459" i="5"/>
  <c r="AI1459" i="5"/>
  <c r="I1460" i="5"/>
  <c r="K1460" i="5"/>
  <c r="L1460" i="5"/>
  <c r="M1460" i="5"/>
  <c r="O1460" i="5"/>
  <c r="AI1460" i="5"/>
  <c r="I1461" i="5"/>
  <c r="K1461" i="5"/>
  <c r="L1461" i="5"/>
  <c r="N1461" i="5"/>
  <c r="O1461" i="5"/>
  <c r="AI1461" i="5"/>
  <c r="I1462" i="5"/>
  <c r="K1462" i="5"/>
  <c r="L1462" i="5"/>
  <c r="N1462" i="5"/>
  <c r="O1462" i="5"/>
  <c r="AI1462" i="5"/>
  <c r="I1463" i="5"/>
  <c r="K1463" i="5"/>
  <c r="L1463" i="5"/>
  <c r="M1463" i="5"/>
  <c r="O1463" i="5"/>
  <c r="AI1463" i="5"/>
  <c r="I1464" i="5"/>
  <c r="K1464" i="5"/>
  <c r="L1464" i="5"/>
  <c r="N1464" i="5"/>
  <c r="O1464" i="5"/>
  <c r="AI1464" i="5"/>
  <c r="I1465" i="5"/>
  <c r="K1465" i="5"/>
  <c r="L1465" i="5"/>
  <c r="N1465" i="5"/>
  <c r="O1465" i="5"/>
  <c r="AI1465" i="5"/>
  <c r="I1466" i="5"/>
  <c r="K1466" i="5"/>
  <c r="L1466" i="5"/>
  <c r="N1466" i="5"/>
  <c r="O1466" i="5"/>
  <c r="AI1466" i="5"/>
  <c r="I1467" i="5"/>
  <c r="K1467" i="5"/>
  <c r="L1467" i="5"/>
  <c r="N1467" i="5"/>
  <c r="O1467" i="5"/>
  <c r="AI1467" i="5"/>
  <c r="I1468" i="5"/>
  <c r="K1468" i="5"/>
  <c r="L1468" i="5"/>
  <c r="N1468" i="5"/>
  <c r="O1468" i="5"/>
  <c r="AI1468" i="5"/>
  <c r="I1469" i="5"/>
  <c r="K1469" i="5"/>
  <c r="L1469" i="5"/>
  <c r="N1469" i="5"/>
  <c r="O1469" i="5"/>
  <c r="AI1469" i="5"/>
  <c r="I1470" i="5"/>
  <c r="K1470" i="5"/>
  <c r="L1470" i="5"/>
  <c r="N1470" i="5"/>
  <c r="O1470" i="5"/>
  <c r="AI1470" i="5"/>
  <c r="I1471" i="5"/>
  <c r="K1471" i="5"/>
  <c r="L1471" i="5"/>
  <c r="N1471" i="5"/>
  <c r="O1471" i="5"/>
  <c r="AI1471" i="5"/>
  <c r="I1472" i="5"/>
  <c r="K1472" i="5"/>
  <c r="L1472" i="5"/>
  <c r="N1472" i="5"/>
  <c r="O1472" i="5"/>
  <c r="AI1472" i="5"/>
  <c r="I1473" i="5"/>
  <c r="K1473" i="5"/>
  <c r="L1473" i="5"/>
  <c r="N1473" i="5"/>
  <c r="O1473" i="5"/>
  <c r="AI1473" i="5"/>
  <c r="I1474" i="5"/>
  <c r="K1474" i="5"/>
  <c r="L1474" i="5"/>
  <c r="N1474" i="5"/>
  <c r="O1474" i="5"/>
  <c r="AI1474" i="5"/>
  <c r="I1475" i="5"/>
  <c r="K1475" i="5"/>
  <c r="L1475" i="5"/>
  <c r="N1475" i="5"/>
  <c r="O1475" i="5"/>
  <c r="AI1475" i="5"/>
  <c r="I1476" i="5"/>
  <c r="K1476" i="5"/>
  <c r="L1476" i="5"/>
  <c r="N1476" i="5"/>
  <c r="O1476" i="5"/>
  <c r="AI1476" i="5"/>
  <c r="I1477" i="5"/>
  <c r="K1477" i="5"/>
  <c r="L1477" i="5"/>
  <c r="N1477" i="5"/>
  <c r="O1477" i="5"/>
  <c r="AI1477" i="5"/>
  <c r="I1478" i="5"/>
  <c r="K1478" i="5"/>
  <c r="L1478" i="5"/>
  <c r="N1478" i="5"/>
  <c r="O1478" i="5"/>
  <c r="AI1478" i="5"/>
  <c r="I1479" i="5"/>
  <c r="K1479" i="5"/>
  <c r="L1479" i="5"/>
  <c r="N1479" i="5"/>
  <c r="O1479" i="5"/>
  <c r="AI1479" i="5"/>
  <c r="I1480" i="5"/>
  <c r="K1480" i="5"/>
  <c r="L1480" i="5"/>
  <c r="M1480" i="5"/>
  <c r="O1480" i="5"/>
  <c r="AI1480" i="5"/>
  <c r="I1481" i="5"/>
  <c r="K1481" i="5"/>
  <c r="L1481" i="5"/>
  <c r="N1481" i="5"/>
  <c r="O1481" i="5"/>
  <c r="AI1481" i="5"/>
  <c r="I1482" i="5"/>
  <c r="K1482" i="5"/>
  <c r="L1482" i="5"/>
  <c r="N1482" i="5"/>
  <c r="O1482" i="5"/>
  <c r="AI1482" i="5"/>
  <c r="I1483" i="5"/>
  <c r="K1483" i="5"/>
  <c r="L1483" i="5"/>
  <c r="N1483" i="5"/>
  <c r="O1483" i="5"/>
  <c r="AI1483" i="5"/>
  <c r="I1484" i="5"/>
  <c r="K1484" i="5"/>
  <c r="L1484" i="5"/>
  <c r="N1484" i="5"/>
  <c r="O1484" i="5"/>
  <c r="AI1484" i="5"/>
  <c r="I1485" i="5"/>
  <c r="K1485" i="5"/>
  <c r="L1485" i="5"/>
  <c r="N1485" i="5"/>
  <c r="O1485" i="5"/>
  <c r="AI1485" i="5"/>
  <c r="I1486" i="5"/>
  <c r="AI1486" i="5"/>
  <c r="I1487" i="5"/>
  <c r="K1487" i="5"/>
  <c r="L1487" i="5"/>
  <c r="N1487" i="5"/>
  <c r="O1487" i="5"/>
  <c r="AI1487" i="5"/>
  <c r="I1488" i="5"/>
  <c r="K1488" i="5"/>
  <c r="L1488" i="5"/>
  <c r="N1488" i="5"/>
  <c r="O1488" i="5"/>
  <c r="AI1488" i="5"/>
  <c r="I1489" i="5"/>
  <c r="AI1489" i="5"/>
  <c r="I1490" i="5"/>
  <c r="K1490" i="5"/>
  <c r="L1490" i="5"/>
  <c r="N1490" i="5"/>
  <c r="O1490" i="5"/>
  <c r="AI1490" i="5"/>
  <c r="I1491" i="5"/>
  <c r="K1491" i="5"/>
  <c r="L1491" i="5"/>
  <c r="N1491" i="5"/>
  <c r="O1491" i="5"/>
  <c r="AI1491" i="5"/>
  <c r="I1492" i="5"/>
  <c r="K1492" i="5"/>
  <c r="L1492" i="5"/>
  <c r="N1492" i="5"/>
  <c r="O1492" i="5"/>
  <c r="AI1492" i="5"/>
  <c r="I1493" i="5"/>
  <c r="K1493" i="5"/>
  <c r="L1493" i="5"/>
  <c r="N1493" i="5"/>
  <c r="O1493" i="5"/>
  <c r="AI1493" i="5"/>
  <c r="I1494" i="5"/>
  <c r="K1494" i="5"/>
  <c r="L1494" i="5"/>
  <c r="N1494" i="5"/>
  <c r="O1494" i="5"/>
  <c r="AI1494" i="5"/>
  <c r="I1495" i="5"/>
  <c r="K1495" i="5"/>
  <c r="L1495" i="5"/>
  <c r="M1495" i="5"/>
  <c r="O1495" i="5"/>
  <c r="AI1495" i="5"/>
  <c r="I1496" i="5"/>
  <c r="K1496" i="5"/>
  <c r="L1496" i="5"/>
  <c r="N1496" i="5"/>
  <c r="O1496" i="5"/>
  <c r="AI1496" i="5"/>
  <c r="I1497" i="5"/>
  <c r="K1497" i="5"/>
  <c r="L1497" i="5"/>
  <c r="N1497" i="5"/>
  <c r="O1497" i="5"/>
  <c r="AI1497" i="5"/>
  <c r="I1498" i="5"/>
  <c r="K1498" i="5"/>
  <c r="L1498" i="5"/>
  <c r="N1498" i="5"/>
  <c r="O1498" i="5"/>
  <c r="AI1498" i="5"/>
  <c r="I1499" i="5"/>
  <c r="K1499" i="5"/>
  <c r="L1499" i="5"/>
  <c r="N1499" i="5"/>
  <c r="O1499" i="5"/>
  <c r="AI1499" i="5"/>
  <c r="I1500" i="5"/>
  <c r="K1500" i="5"/>
  <c r="L1500" i="5"/>
  <c r="N1500" i="5"/>
  <c r="O1500" i="5"/>
  <c r="AI1500" i="5"/>
  <c r="I1501" i="5"/>
  <c r="K1501" i="5"/>
  <c r="L1501" i="5"/>
  <c r="N1501" i="5"/>
  <c r="O1501" i="5"/>
  <c r="AI1501" i="5"/>
  <c r="I1502" i="5"/>
  <c r="K1502" i="5"/>
  <c r="L1502" i="5"/>
  <c r="N1502" i="5"/>
  <c r="O1502" i="5"/>
  <c r="AI1502" i="5"/>
  <c r="I1503" i="5"/>
  <c r="K1503" i="5"/>
  <c r="L1503" i="5"/>
  <c r="M1503" i="5"/>
  <c r="O1503" i="5"/>
  <c r="AI1503" i="5"/>
  <c r="I1504" i="5"/>
  <c r="K1504" i="5"/>
  <c r="L1504" i="5"/>
  <c r="N1504" i="5"/>
  <c r="O1504" i="5"/>
  <c r="AI1504" i="5"/>
  <c r="I1505" i="5"/>
  <c r="K1505" i="5"/>
  <c r="L1505" i="5"/>
  <c r="N1505" i="5"/>
  <c r="O1505" i="5"/>
  <c r="AI1505" i="5"/>
  <c r="I1506" i="5"/>
  <c r="K1506" i="5"/>
  <c r="L1506" i="5"/>
  <c r="M1506" i="5"/>
  <c r="O1506" i="5"/>
  <c r="AI1506" i="5"/>
  <c r="I1507" i="5"/>
  <c r="K1507" i="5"/>
  <c r="L1507" i="5"/>
  <c r="N1507" i="5"/>
  <c r="O1507" i="5"/>
  <c r="AI1507" i="5"/>
  <c r="I1508" i="5"/>
  <c r="K1508" i="5"/>
  <c r="L1508" i="5"/>
  <c r="N1508" i="5"/>
  <c r="O1508" i="5"/>
  <c r="AI1508" i="5"/>
  <c r="I1509" i="5"/>
  <c r="K1509" i="5"/>
  <c r="L1509" i="5"/>
  <c r="M1509" i="5"/>
  <c r="O1509" i="5"/>
  <c r="AI1509" i="5"/>
  <c r="I1510" i="5"/>
  <c r="K1510" i="5"/>
  <c r="L1510" i="5"/>
  <c r="M1510" i="5"/>
  <c r="O1510" i="5"/>
  <c r="AI1510" i="5"/>
  <c r="I1511" i="5"/>
  <c r="K1511" i="5"/>
  <c r="L1511" i="5"/>
  <c r="N1511" i="5"/>
  <c r="O1511" i="5"/>
  <c r="AI1511" i="5"/>
  <c r="I1512" i="5"/>
  <c r="K1512" i="5"/>
  <c r="L1512" i="5"/>
  <c r="N1512" i="5"/>
  <c r="O1512" i="5"/>
  <c r="AI1512" i="5"/>
  <c r="I1513" i="5"/>
  <c r="K1513" i="5"/>
  <c r="L1513" i="5"/>
  <c r="M1513" i="5"/>
  <c r="O1513" i="5"/>
  <c r="AI1513" i="5"/>
  <c r="I1514" i="5"/>
  <c r="K1514" i="5"/>
  <c r="L1514" i="5"/>
  <c r="N1514" i="5"/>
  <c r="O1514" i="5"/>
  <c r="AI1514" i="5"/>
  <c r="I1515" i="5"/>
  <c r="K1515" i="5"/>
  <c r="L1515" i="5"/>
  <c r="N1515" i="5"/>
  <c r="O1515" i="5"/>
  <c r="AI1515" i="5"/>
  <c r="I1516" i="5"/>
  <c r="K1516" i="5"/>
  <c r="L1516" i="5"/>
  <c r="N1516" i="5"/>
  <c r="O1516" i="5"/>
  <c r="AI1516" i="5"/>
  <c r="I1517" i="5"/>
  <c r="K1517" i="5"/>
  <c r="L1517" i="5"/>
  <c r="N1517" i="5"/>
  <c r="O1517" i="5"/>
  <c r="AI1517" i="5"/>
  <c r="I1518" i="5"/>
  <c r="K1518" i="5"/>
  <c r="L1518" i="5"/>
  <c r="N1518" i="5"/>
  <c r="O1518" i="5"/>
  <c r="AI1518" i="5"/>
  <c r="I1519" i="5"/>
  <c r="K1519" i="5"/>
  <c r="L1519" i="5"/>
  <c r="M1519" i="5"/>
  <c r="O1519" i="5"/>
  <c r="AI1519" i="5"/>
  <c r="I1520" i="5"/>
  <c r="K1520" i="5"/>
  <c r="L1520" i="5"/>
  <c r="M1520" i="5"/>
  <c r="O1520" i="5"/>
  <c r="AI1520" i="5"/>
  <c r="I1521" i="5"/>
  <c r="K1521" i="5"/>
  <c r="L1521" i="5"/>
  <c r="N1521" i="5"/>
  <c r="O1521" i="5"/>
  <c r="AI1521" i="5"/>
  <c r="I1522" i="5"/>
  <c r="K1522" i="5"/>
  <c r="L1522" i="5"/>
  <c r="N1522" i="5"/>
  <c r="O1522" i="5"/>
  <c r="AI1522" i="5"/>
  <c r="I1523" i="5"/>
  <c r="K1523" i="5"/>
  <c r="L1523" i="5"/>
  <c r="N1523" i="5"/>
  <c r="O1523" i="5"/>
  <c r="AI1523" i="5"/>
  <c r="I1524" i="5"/>
  <c r="K1524" i="5"/>
  <c r="L1524" i="5"/>
  <c r="N1524" i="5"/>
  <c r="O1524" i="5"/>
  <c r="AI1524" i="5"/>
  <c r="I1525" i="5"/>
  <c r="K1525" i="5"/>
  <c r="L1525" i="5"/>
  <c r="N1525" i="5"/>
  <c r="O1525" i="5"/>
  <c r="AI1525" i="5"/>
  <c r="I1526" i="5"/>
  <c r="K1526" i="5"/>
  <c r="L1526" i="5"/>
  <c r="N1526" i="5"/>
  <c r="O1526" i="5"/>
  <c r="AI1526" i="5"/>
  <c r="I1527" i="5"/>
  <c r="K1527" i="5"/>
  <c r="L1527" i="5"/>
  <c r="M1527" i="5"/>
  <c r="O1527" i="5"/>
  <c r="AI1527" i="5"/>
  <c r="I1528" i="5"/>
  <c r="K1528" i="5"/>
  <c r="L1528" i="5"/>
  <c r="N1528" i="5"/>
  <c r="O1528" i="5"/>
  <c r="AI1528" i="5"/>
  <c r="I1529" i="5"/>
  <c r="K1529" i="5"/>
  <c r="L1529" i="5"/>
  <c r="N1529" i="5"/>
  <c r="O1529" i="5"/>
  <c r="AI1529" i="5"/>
  <c r="I1530" i="5"/>
  <c r="K1530" i="5"/>
  <c r="L1530" i="5"/>
  <c r="M1530" i="5"/>
  <c r="O1530" i="5"/>
  <c r="AI1530" i="5"/>
  <c r="I1531" i="5"/>
  <c r="K1531" i="5"/>
  <c r="L1531" i="5"/>
  <c r="N1531" i="5"/>
  <c r="O1531" i="5"/>
  <c r="AI1531" i="5"/>
  <c r="I1532" i="5"/>
  <c r="K1532" i="5"/>
  <c r="L1532" i="5"/>
  <c r="N1532" i="5"/>
  <c r="O1532" i="5"/>
  <c r="AI1532" i="5"/>
  <c r="I1533" i="5"/>
  <c r="K1533" i="5"/>
  <c r="L1533" i="5"/>
  <c r="M1533" i="5"/>
  <c r="O1533" i="5"/>
  <c r="AI1533" i="5"/>
  <c r="I1534" i="5"/>
  <c r="K1534" i="5"/>
  <c r="L1534" i="5"/>
  <c r="N1534" i="5"/>
  <c r="O1534" i="5"/>
  <c r="AI1534" i="5"/>
  <c r="I1535" i="5"/>
  <c r="K1535" i="5"/>
  <c r="L1535" i="5"/>
  <c r="N1535" i="5"/>
  <c r="O1535" i="5"/>
  <c r="AI1535" i="5"/>
  <c r="I1536" i="5"/>
  <c r="AI1536" i="5"/>
  <c r="I1537" i="5"/>
  <c r="K1537" i="5"/>
  <c r="L1537" i="5"/>
  <c r="N1537" i="5"/>
  <c r="O1537" i="5"/>
  <c r="AI1537" i="5"/>
  <c r="I1538" i="5"/>
  <c r="K1538" i="5"/>
  <c r="L1538" i="5"/>
  <c r="M1538" i="5"/>
  <c r="O1538" i="5"/>
  <c r="AI1538" i="5"/>
  <c r="I1539" i="5"/>
  <c r="K1539" i="5"/>
  <c r="L1539" i="5"/>
  <c r="M1539" i="5"/>
  <c r="O1539" i="5"/>
  <c r="AI1539" i="5"/>
  <c r="I1540" i="5"/>
  <c r="K1540" i="5"/>
  <c r="L1540" i="5"/>
  <c r="N1540" i="5"/>
  <c r="O1540" i="5"/>
  <c r="AI1540" i="5"/>
  <c r="I1541" i="5"/>
  <c r="K1541" i="5"/>
  <c r="L1541" i="5"/>
  <c r="N1541" i="5"/>
  <c r="O1541" i="5"/>
  <c r="AI1541" i="5"/>
  <c r="I1542" i="5"/>
  <c r="K1542" i="5"/>
  <c r="L1542" i="5"/>
  <c r="N1542" i="5"/>
  <c r="O1542" i="5"/>
  <c r="AI1542" i="5"/>
  <c r="I1543" i="5"/>
  <c r="K1543" i="5"/>
  <c r="L1543" i="5"/>
  <c r="M1543" i="5"/>
  <c r="O1543" i="5"/>
  <c r="AI1543" i="5"/>
  <c r="I1544" i="5"/>
  <c r="K1544" i="5"/>
  <c r="L1544" i="5"/>
  <c r="N1544" i="5"/>
  <c r="O1544" i="5"/>
  <c r="AI1544" i="5"/>
  <c r="I1545" i="5"/>
  <c r="K1545" i="5"/>
  <c r="L1545" i="5"/>
  <c r="N1545" i="5"/>
  <c r="O1545" i="5"/>
  <c r="AI1545" i="5"/>
  <c r="I1546" i="5"/>
  <c r="K1546" i="5"/>
  <c r="L1546" i="5"/>
  <c r="N1546" i="5"/>
  <c r="O1546" i="5"/>
  <c r="AI1546" i="5"/>
  <c r="I1547" i="5"/>
  <c r="K1547" i="5"/>
  <c r="L1547" i="5"/>
  <c r="N1547" i="5"/>
  <c r="O1547" i="5"/>
  <c r="AI1547" i="5"/>
  <c r="I1548" i="5"/>
  <c r="K1548" i="5"/>
  <c r="L1548" i="5"/>
  <c r="N1548" i="5"/>
  <c r="O1548" i="5"/>
  <c r="AI1548" i="5"/>
  <c r="I1549" i="5"/>
  <c r="AI1549" i="5"/>
  <c r="I1550" i="5"/>
  <c r="K1550" i="5"/>
  <c r="L1550" i="5"/>
  <c r="N1550" i="5"/>
  <c r="O1550" i="5"/>
  <c r="AI1550" i="5"/>
  <c r="I1551" i="5"/>
  <c r="K1551" i="5"/>
  <c r="L1551" i="5"/>
  <c r="N1551" i="5"/>
  <c r="O1551" i="5"/>
  <c r="AI1551" i="5"/>
  <c r="I1552" i="5"/>
  <c r="K1552" i="5"/>
  <c r="L1552" i="5"/>
  <c r="N1552" i="5"/>
  <c r="O1552" i="5"/>
  <c r="AI1552" i="5"/>
  <c r="I1553" i="5"/>
  <c r="K1553" i="5"/>
  <c r="L1553" i="5"/>
  <c r="N1553" i="5"/>
  <c r="O1553" i="5"/>
  <c r="AI1553" i="5"/>
  <c r="I1554" i="5"/>
  <c r="K1554" i="5"/>
  <c r="L1554" i="5"/>
  <c r="N1554" i="5"/>
  <c r="O1554" i="5"/>
  <c r="AI1554" i="5"/>
  <c r="I1555" i="5"/>
  <c r="K1555" i="5"/>
  <c r="L1555" i="5"/>
  <c r="N1555" i="5"/>
  <c r="O1555" i="5"/>
  <c r="AI1555" i="5"/>
  <c r="I1556" i="5"/>
  <c r="AI1556" i="5"/>
  <c r="I1557" i="5"/>
  <c r="K1557" i="5"/>
  <c r="L1557" i="5"/>
  <c r="N1557" i="5"/>
  <c r="O1557" i="5"/>
  <c r="AI1557" i="5"/>
  <c r="I1558" i="5"/>
  <c r="K1558" i="5"/>
  <c r="L1558" i="5"/>
  <c r="N1558" i="5"/>
  <c r="O1558" i="5"/>
  <c r="AI1558" i="5"/>
  <c r="I1559" i="5"/>
  <c r="K1559" i="5"/>
  <c r="L1559" i="5"/>
  <c r="N1559" i="5"/>
  <c r="O1559" i="5"/>
  <c r="AI1559" i="5"/>
  <c r="I1560" i="5"/>
  <c r="K1560" i="5"/>
  <c r="L1560" i="5"/>
  <c r="N1560" i="5"/>
  <c r="O1560" i="5"/>
  <c r="AI1560" i="5"/>
  <c r="I1561" i="5"/>
  <c r="K1561" i="5"/>
  <c r="L1561" i="5"/>
  <c r="N1561" i="5"/>
  <c r="O1561" i="5"/>
  <c r="AI1561" i="5"/>
  <c r="I1562" i="5"/>
  <c r="K1562" i="5"/>
  <c r="L1562" i="5"/>
  <c r="M1562" i="5"/>
  <c r="O1562" i="5"/>
  <c r="AI1562" i="5"/>
  <c r="I1563" i="5"/>
  <c r="AI1563" i="5"/>
  <c r="I1564" i="5"/>
  <c r="K1564" i="5"/>
  <c r="L1564" i="5"/>
  <c r="N1564" i="5"/>
  <c r="O1564" i="5"/>
  <c r="AI1564" i="5"/>
  <c r="I1565" i="5"/>
  <c r="K1565" i="5"/>
  <c r="L1565" i="5"/>
  <c r="N1565" i="5"/>
  <c r="O1565" i="5"/>
  <c r="AI1565" i="5"/>
  <c r="I1566" i="5"/>
  <c r="K1566" i="5"/>
  <c r="L1566" i="5"/>
  <c r="N1566" i="5"/>
  <c r="O1566" i="5"/>
  <c r="AI1566" i="5"/>
  <c r="I1567" i="5"/>
  <c r="K1567" i="5"/>
  <c r="L1567" i="5"/>
  <c r="N1567" i="5"/>
  <c r="O1567" i="5"/>
  <c r="AI1567" i="5"/>
  <c r="I1568" i="5"/>
  <c r="K1568" i="5"/>
  <c r="L1568" i="5"/>
  <c r="N1568" i="5"/>
  <c r="O1568" i="5"/>
  <c r="AI1568" i="5"/>
  <c r="I1569" i="5"/>
  <c r="K1569" i="5"/>
  <c r="L1569" i="5"/>
  <c r="N1569" i="5"/>
  <c r="O1569" i="5"/>
  <c r="AI1569" i="5"/>
  <c r="I1570" i="5"/>
  <c r="K1570" i="5"/>
  <c r="L1570" i="5"/>
  <c r="N1570" i="5"/>
  <c r="O1570" i="5"/>
  <c r="AI1570" i="5"/>
  <c r="I1571" i="5"/>
  <c r="K1571" i="5"/>
  <c r="L1571" i="5"/>
  <c r="N1571" i="5"/>
  <c r="O1571" i="5"/>
  <c r="AI1571" i="5"/>
  <c r="I1572" i="5"/>
  <c r="AI1572" i="5"/>
  <c r="I1573" i="5"/>
  <c r="K1573" i="5"/>
  <c r="L1573" i="5"/>
  <c r="M1573" i="5"/>
  <c r="O1573" i="5"/>
  <c r="AI1573" i="5"/>
  <c r="I1574" i="5"/>
  <c r="AI1574" i="5"/>
  <c r="I1575" i="5"/>
  <c r="K1575" i="5"/>
  <c r="L1575" i="5"/>
  <c r="N1575" i="5"/>
  <c r="O1575" i="5"/>
  <c r="AI1575" i="5"/>
  <c r="I1576" i="5"/>
  <c r="K1576" i="5"/>
  <c r="L1576" i="5"/>
  <c r="M1576" i="5"/>
  <c r="O1576" i="5"/>
  <c r="AI1576" i="5"/>
  <c r="I1577" i="5"/>
  <c r="K1577" i="5"/>
  <c r="L1577" i="5"/>
  <c r="N1577" i="5"/>
  <c r="O1577" i="5"/>
  <c r="AI1577" i="5"/>
  <c r="AR1582" i="5"/>
  <c r="AT1582" i="5"/>
  <c r="AR1583" i="5"/>
  <c r="AT1583" i="5"/>
  <c r="AR1584" i="5"/>
  <c r="AT1584" i="5"/>
  <c r="AR1585" i="5"/>
  <c r="AT1585" i="5"/>
  <c r="AR1586" i="5"/>
  <c r="AT1586" i="5"/>
  <c r="AR1587" i="5"/>
  <c r="AT1587" i="5"/>
  <c r="AR1588" i="5"/>
  <c r="AT1588" i="5"/>
  <c r="AR1589" i="5"/>
  <c r="AT1589" i="5"/>
  <c r="AR1590" i="5"/>
  <c r="AT1590" i="5"/>
  <c r="AR1591" i="5"/>
  <c r="AT1591" i="5"/>
  <c r="AR1592" i="5"/>
  <c r="AT1592" i="5"/>
  <c r="AR1593" i="5"/>
  <c r="AT1593" i="5"/>
  <c r="AR1594" i="5"/>
  <c r="AT1594" i="5"/>
  <c r="AR1595" i="5"/>
  <c r="AT1595" i="5"/>
  <c r="AR1596" i="5"/>
  <c r="AT1596" i="5"/>
  <c r="AR1597" i="5"/>
  <c r="AT1597" i="5"/>
  <c r="AR1598" i="5"/>
  <c r="AT1598" i="5"/>
  <c r="AR1599" i="5"/>
  <c r="AT1599" i="5"/>
  <c r="AR1602" i="5"/>
  <c r="AT1602" i="5"/>
  <c r="AR1603" i="5"/>
  <c r="AT1603" i="5"/>
  <c r="AR1604" i="5"/>
  <c r="AT1604" i="5"/>
  <c r="AR1605" i="5"/>
  <c r="AT1605" i="5"/>
  <c r="AR1606" i="5"/>
  <c r="AT1606" i="5"/>
  <c r="AR1607" i="5"/>
  <c r="AT1607" i="5"/>
  <c r="AR1608" i="5"/>
  <c r="AT1608" i="5"/>
  <c r="AR1609" i="5"/>
  <c r="AT1609" i="5"/>
  <c r="AR1610" i="5"/>
  <c r="AT1610" i="5"/>
  <c r="AR1614" i="5"/>
  <c r="AT1614" i="5"/>
  <c r="AR1615" i="5"/>
  <c r="AT1615" i="5"/>
  <c r="AR1616" i="5"/>
  <c r="AT1616" i="5"/>
  <c r="AR1617" i="5"/>
  <c r="AT1617" i="5"/>
  <c r="AR1618" i="5"/>
  <c r="AT1618" i="5"/>
  <c r="AR1619" i="5"/>
  <c r="AT1619" i="5"/>
  <c r="AR1620" i="5"/>
  <c r="AT1620" i="5"/>
  <c r="AR1621" i="5"/>
  <c r="AT1621" i="5"/>
  <c r="AR1622" i="5"/>
  <c r="AT1622" i="5"/>
  <c r="AR1623" i="5"/>
  <c r="AT1623" i="5"/>
  <c r="AR1624" i="5"/>
  <c r="AT1624" i="5"/>
  <c r="AR1625" i="5"/>
  <c r="AT1625" i="5"/>
  <c r="AR1626" i="5"/>
  <c r="AT1626" i="5"/>
  <c r="AR1627" i="5"/>
  <c r="AT1627" i="5"/>
  <c r="AR1628" i="5"/>
  <c r="AT1628" i="5"/>
  <c r="AR1629" i="5"/>
  <c r="AT1629" i="5"/>
  <c r="AR1630" i="5"/>
  <c r="AT1630" i="5"/>
  <c r="AR1631" i="5"/>
  <c r="AT1631" i="5"/>
  <c r="AR1632" i="5"/>
  <c r="AT1632" i="5"/>
  <c r="AR1633" i="5"/>
  <c r="AT1633" i="5"/>
  <c r="AR1634" i="5"/>
  <c r="AT1634" i="5"/>
  <c r="AR1635" i="5"/>
  <c r="AT1635" i="5"/>
  <c r="AR1636" i="5"/>
  <c r="AT1636" i="5"/>
  <c r="AR1637" i="5"/>
  <c r="AT1637" i="5"/>
  <c r="AR1638" i="5"/>
  <c r="AT1638" i="5"/>
  <c r="AR1639" i="5"/>
  <c r="AT1639" i="5"/>
  <c r="AR1640" i="5"/>
  <c r="AT1640" i="5"/>
  <c r="AR1641" i="5"/>
  <c r="AT1641" i="5"/>
  <c r="AR1642" i="5"/>
  <c r="AT1642" i="5"/>
  <c r="AR1643" i="5"/>
  <c r="AT1643" i="5"/>
  <c r="AR1644" i="5"/>
  <c r="AT1644" i="5"/>
  <c r="AR1645" i="5"/>
  <c r="AT1645" i="5"/>
  <c r="AR1646" i="5"/>
  <c r="AT1646" i="5"/>
  <c r="AR1647" i="5"/>
  <c r="AT1647" i="5"/>
  <c r="AR1648" i="5"/>
  <c r="AT1648" i="5"/>
  <c r="AR1649" i="5"/>
  <c r="AT1649" i="5"/>
  <c r="AR1650" i="5"/>
  <c r="AT1650" i="5"/>
  <c r="W1" i="6"/>
  <c r="E1" i="6"/>
  <c r="X1" i="6"/>
  <c r="F1" i="6"/>
  <c r="Y1" i="6"/>
  <c r="G1" i="6"/>
  <c r="Z1" i="6"/>
  <c r="H1" i="6"/>
  <c r="AA1" i="6"/>
  <c r="I1" i="6"/>
  <c r="K1" i="6"/>
  <c r="L1" i="6"/>
  <c r="M1" i="6"/>
  <c r="N1" i="6"/>
  <c r="R1" i="6"/>
  <c r="S1" i="6"/>
  <c r="T1" i="6"/>
  <c r="U1" i="6"/>
  <c r="AB1" i="6"/>
  <c r="AC1" i="6"/>
  <c r="AD1" i="6"/>
  <c r="AE1" i="6"/>
  <c r="AF1" i="6"/>
  <c r="AG1" i="6"/>
  <c r="AH1" i="6"/>
  <c r="AI1" i="6"/>
  <c r="AJ1" i="6"/>
  <c r="AK1" i="6"/>
  <c r="AL1" i="6"/>
  <c r="AM1" i="6"/>
  <c r="AN1" i="6"/>
  <c r="AP1" i="6"/>
  <c r="AQ1" i="6"/>
  <c r="AR1" i="6"/>
  <c r="AS1" i="6"/>
  <c r="AT1" i="6"/>
  <c r="AU1" i="6"/>
  <c r="AV1" i="6"/>
  <c r="AW1" i="6"/>
  <c r="C3" i="6"/>
  <c r="K3" i="6"/>
  <c r="L3" i="6"/>
  <c r="M3" i="6"/>
  <c r="N3" i="6"/>
  <c r="O3" i="6"/>
  <c r="P3" i="6"/>
  <c r="R3" i="6"/>
  <c r="S3" i="6"/>
  <c r="T3" i="6"/>
  <c r="U3" i="6"/>
  <c r="V3" i="6"/>
  <c r="AP3" i="6"/>
  <c r="AQ3" i="6"/>
  <c r="AR3" i="6"/>
  <c r="AS3" i="6"/>
  <c r="AT3" i="6"/>
  <c r="AU3" i="6"/>
  <c r="AV3" i="6"/>
  <c r="AW3" i="6"/>
  <c r="AY3" i="6"/>
  <c r="AZ3" i="6"/>
  <c r="C4" i="6"/>
  <c r="K4" i="6"/>
  <c r="L4" i="6"/>
  <c r="M4" i="6"/>
  <c r="N4" i="6"/>
  <c r="O4" i="6"/>
  <c r="P4" i="6"/>
  <c r="R4" i="6"/>
  <c r="S4" i="6"/>
  <c r="T4" i="6"/>
  <c r="U4" i="6"/>
  <c r="V4" i="6"/>
  <c r="AP4" i="6"/>
  <c r="AQ4" i="6"/>
  <c r="AR4" i="6"/>
  <c r="AS4" i="6"/>
  <c r="AT4" i="6"/>
  <c r="AU4" i="6"/>
  <c r="AV4" i="6"/>
  <c r="AW4" i="6"/>
  <c r="AY4" i="6"/>
  <c r="AZ4" i="6"/>
  <c r="C5" i="6"/>
  <c r="K5" i="6"/>
  <c r="L5" i="6"/>
  <c r="M5" i="6"/>
  <c r="N5" i="6"/>
  <c r="O5" i="6"/>
  <c r="P5" i="6"/>
  <c r="R5" i="6"/>
  <c r="S5" i="6"/>
  <c r="T5" i="6"/>
  <c r="U5" i="6"/>
  <c r="V5" i="6"/>
  <c r="AP5" i="6"/>
  <c r="AQ5" i="6"/>
  <c r="AR5" i="6"/>
  <c r="AS5" i="6"/>
  <c r="AT5" i="6"/>
  <c r="AU5" i="6"/>
  <c r="AV5" i="6"/>
  <c r="AW5" i="6"/>
  <c r="AY5" i="6"/>
  <c r="AZ5" i="6"/>
  <c r="C6" i="6"/>
  <c r="K6" i="6"/>
  <c r="L6" i="6"/>
  <c r="M6" i="6"/>
  <c r="N6" i="6"/>
  <c r="O6" i="6"/>
  <c r="P6" i="6"/>
  <c r="R6" i="6"/>
  <c r="S6" i="6"/>
  <c r="T6" i="6"/>
  <c r="U6" i="6"/>
  <c r="V6" i="6"/>
  <c r="AP6" i="6"/>
  <c r="AQ6" i="6"/>
  <c r="AR6" i="6"/>
  <c r="AS6" i="6"/>
  <c r="AT6" i="6"/>
  <c r="AU6" i="6"/>
  <c r="AV6" i="6"/>
  <c r="AW6" i="6"/>
  <c r="AY6" i="6"/>
  <c r="AZ6" i="6"/>
  <c r="C7" i="6"/>
  <c r="K7" i="6"/>
  <c r="L7" i="6"/>
  <c r="M7" i="6"/>
  <c r="N7" i="6"/>
  <c r="O7" i="6"/>
  <c r="P7" i="6"/>
  <c r="R7" i="6"/>
  <c r="S7" i="6"/>
  <c r="T7" i="6"/>
  <c r="U7" i="6"/>
  <c r="V7" i="6"/>
  <c r="AP7" i="6"/>
  <c r="AQ7" i="6"/>
  <c r="AR7" i="6"/>
  <c r="AS7" i="6"/>
  <c r="AT7" i="6"/>
  <c r="AU7" i="6"/>
  <c r="AV7" i="6"/>
  <c r="AW7" i="6"/>
  <c r="AY7" i="6"/>
  <c r="AZ7" i="6"/>
  <c r="C8" i="6"/>
  <c r="K8" i="6"/>
  <c r="L8" i="6"/>
  <c r="M8" i="6"/>
  <c r="N8" i="6"/>
  <c r="O8" i="6"/>
  <c r="P8" i="6"/>
  <c r="R8" i="6"/>
  <c r="S8" i="6"/>
  <c r="T8" i="6"/>
  <c r="U8" i="6"/>
  <c r="V8" i="6"/>
  <c r="AP8" i="6"/>
  <c r="AQ8" i="6"/>
  <c r="AR8" i="6"/>
  <c r="AS8" i="6"/>
  <c r="AT8" i="6"/>
  <c r="AU8" i="6"/>
  <c r="AV8" i="6"/>
  <c r="AW8" i="6"/>
  <c r="AY8" i="6"/>
  <c r="AZ8" i="6"/>
  <c r="C10" i="6"/>
  <c r="K10" i="6"/>
  <c r="L10" i="6"/>
  <c r="M10" i="6"/>
  <c r="N10" i="6"/>
  <c r="O10" i="6"/>
  <c r="P10" i="6"/>
  <c r="R10" i="6"/>
  <c r="S10" i="6"/>
  <c r="T10" i="6"/>
  <c r="U10" i="6"/>
  <c r="V10" i="6"/>
  <c r="AP10" i="6"/>
  <c r="AQ10" i="6"/>
  <c r="AR10" i="6"/>
  <c r="AS10" i="6"/>
  <c r="AT10" i="6"/>
  <c r="AU10" i="6"/>
  <c r="AV10" i="6"/>
  <c r="AW10" i="6"/>
  <c r="AY10" i="6"/>
  <c r="AZ10" i="6"/>
  <c r="AF11" i="6"/>
  <c r="C11" i="6"/>
  <c r="K11" i="6"/>
  <c r="L11" i="6"/>
  <c r="M11" i="6"/>
  <c r="N11" i="6"/>
  <c r="O11" i="6"/>
  <c r="P11" i="6"/>
  <c r="R11" i="6"/>
  <c r="S11" i="6"/>
  <c r="T11" i="6"/>
  <c r="U11" i="6"/>
  <c r="V11" i="6"/>
  <c r="AP11" i="6"/>
  <c r="AQ11" i="6"/>
  <c r="AR11" i="6"/>
  <c r="AS11" i="6"/>
  <c r="AT11" i="6"/>
  <c r="AU11" i="6"/>
  <c r="AV11" i="6"/>
  <c r="AW11" i="6"/>
  <c r="AY11" i="6"/>
  <c r="AZ11" i="6"/>
  <c r="BE11" i="6"/>
  <c r="C13" i="6"/>
  <c r="K13" i="6"/>
  <c r="L13" i="6"/>
  <c r="M13" i="6"/>
  <c r="N13" i="6"/>
  <c r="O13" i="6"/>
  <c r="P13" i="6"/>
  <c r="R13" i="6"/>
  <c r="S13" i="6"/>
  <c r="T13" i="6"/>
  <c r="U13" i="6"/>
  <c r="V13" i="6"/>
  <c r="AP13" i="6"/>
  <c r="AQ13" i="6"/>
  <c r="AR13" i="6"/>
  <c r="AS13" i="6"/>
  <c r="AT13" i="6"/>
  <c r="AU13" i="6"/>
  <c r="AV13" i="6"/>
  <c r="AW13" i="6"/>
  <c r="AY13" i="6"/>
  <c r="AZ13" i="6"/>
  <c r="K14" i="6"/>
  <c r="L14" i="6"/>
  <c r="M14" i="6"/>
  <c r="N14" i="6"/>
  <c r="O14" i="6"/>
  <c r="P14" i="6"/>
  <c r="R14" i="6"/>
  <c r="S14" i="6"/>
  <c r="T14" i="6"/>
  <c r="U14" i="6"/>
  <c r="V14" i="6"/>
  <c r="AP14" i="6"/>
  <c r="AQ14" i="6"/>
  <c r="AR14" i="6"/>
  <c r="AS14" i="6"/>
  <c r="AT14" i="6"/>
  <c r="AU14" i="6"/>
  <c r="AV14" i="6"/>
  <c r="AW14" i="6"/>
  <c r="AY14" i="6"/>
  <c r="AZ14" i="6"/>
  <c r="BE14" i="6"/>
  <c r="C16" i="6"/>
  <c r="K16" i="6"/>
  <c r="L16" i="6"/>
  <c r="M16" i="6"/>
  <c r="N16" i="6"/>
  <c r="O16" i="6"/>
  <c r="P16" i="6"/>
  <c r="R16" i="6"/>
  <c r="S16" i="6"/>
  <c r="T16" i="6"/>
  <c r="U16" i="6"/>
  <c r="V16" i="6"/>
  <c r="AP16" i="6"/>
  <c r="AQ16" i="6"/>
  <c r="AR16" i="6"/>
  <c r="AS16" i="6"/>
  <c r="AT16" i="6"/>
  <c r="AU16" i="6"/>
  <c r="AV16" i="6"/>
  <c r="AW16" i="6"/>
  <c r="AY16" i="6"/>
  <c r="AZ16" i="6"/>
  <c r="C17" i="6"/>
  <c r="K17" i="6"/>
  <c r="L17" i="6"/>
  <c r="M17" i="6"/>
  <c r="N17" i="6"/>
  <c r="O17" i="6"/>
  <c r="P17" i="6"/>
  <c r="R17" i="6"/>
  <c r="S17" i="6"/>
  <c r="T17" i="6"/>
  <c r="U17" i="6"/>
  <c r="V17" i="6"/>
  <c r="AP17" i="6"/>
  <c r="AQ17" i="6"/>
  <c r="AR17" i="6"/>
  <c r="AS17" i="6"/>
  <c r="AT17" i="6"/>
  <c r="AU17" i="6"/>
  <c r="AV17" i="6"/>
  <c r="AW17" i="6"/>
  <c r="AY17" i="6"/>
  <c r="AZ17" i="6"/>
  <c r="C18" i="6"/>
  <c r="K18" i="6"/>
  <c r="L18" i="6"/>
  <c r="M18" i="6"/>
  <c r="N18" i="6"/>
  <c r="O18" i="6"/>
  <c r="P18" i="6"/>
  <c r="R18" i="6"/>
  <c r="S18" i="6"/>
  <c r="T18" i="6"/>
  <c r="U18" i="6"/>
  <c r="V18" i="6"/>
  <c r="AP18" i="6"/>
  <c r="AQ18" i="6"/>
  <c r="AR18" i="6"/>
  <c r="AS18" i="6"/>
  <c r="AT18" i="6"/>
  <c r="AU18" i="6"/>
  <c r="AV18" i="6"/>
  <c r="AW18" i="6"/>
  <c r="AY18" i="6"/>
  <c r="AZ18" i="6"/>
  <c r="C19" i="6"/>
  <c r="K19" i="6"/>
  <c r="L19" i="6"/>
  <c r="M19" i="6"/>
  <c r="N19" i="6"/>
  <c r="O19" i="6"/>
  <c r="P19" i="6"/>
  <c r="R19" i="6"/>
  <c r="S19" i="6"/>
  <c r="T19" i="6"/>
  <c r="U19" i="6"/>
  <c r="V19" i="6"/>
  <c r="AP19" i="6"/>
  <c r="AQ19" i="6"/>
  <c r="AR19" i="6"/>
  <c r="AS19" i="6"/>
  <c r="AT19" i="6"/>
  <c r="AU19" i="6"/>
  <c r="AV19" i="6"/>
  <c r="AW19" i="6"/>
  <c r="AY19" i="6"/>
  <c r="AZ19" i="6"/>
  <c r="C20" i="6"/>
  <c r="K20" i="6"/>
  <c r="L20" i="6"/>
  <c r="M20" i="6"/>
  <c r="N20" i="6"/>
  <c r="O20" i="6"/>
  <c r="P20" i="6"/>
  <c r="R20" i="6"/>
  <c r="S20" i="6"/>
  <c r="T20" i="6"/>
  <c r="U20" i="6"/>
  <c r="V20" i="6"/>
  <c r="AP20" i="6"/>
  <c r="AQ20" i="6"/>
  <c r="AR20" i="6"/>
  <c r="AS20" i="6"/>
  <c r="AT20" i="6"/>
  <c r="AU20" i="6"/>
  <c r="AV20" i="6"/>
  <c r="AW20" i="6"/>
  <c r="AY20" i="6"/>
  <c r="AZ20" i="6"/>
  <c r="C21" i="6"/>
  <c r="K21" i="6"/>
  <c r="L21" i="6"/>
  <c r="M21" i="6"/>
  <c r="N21" i="6"/>
  <c r="O21" i="6"/>
  <c r="P21" i="6"/>
  <c r="R21" i="6"/>
  <c r="S21" i="6"/>
  <c r="T21" i="6"/>
  <c r="U21" i="6"/>
  <c r="V21" i="6"/>
  <c r="AP21" i="6"/>
  <c r="AQ21" i="6"/>
  <c r="AR21" i="6"/>
  <c r="AS21" i="6"/>
  <c r="AT21" i="6"/>
  <c r="AU21" i="6"/>
  <c r="AV21" i="6"/>
  <c r="AW21" i="6"/>
  <c r="AY21" i="6"/>
  <c r="AZ21" i="6"/>
  <c r="C22" i="6"/>
  <c r="K22" i="6"/>
  <c r="L22" i="6"/>
  <c r="M22" i="6"/>
  <c r="N22" i="6"/>
  <c r="O22" i="6"/>
  <c r="P22" i="6"/>
  <c r="R22" i="6"/>
  <c r="S22" i="6"/>
  <c r="T22" i="6"/>
  <c r="U22" i="6"/>
  <c r="V22" i="6"/>
  <c r="AP22" i="6"/>
  <c r="AQ22" i="6"/>
  <c r="AR22" i="6"/>
  <c r="AS22" i="6"/>
  <c r="AT22" i="6"/>
  <c r="AU22" i="6"/>
  <c r="AV22" i="6"/>
  <c r="AW22" i="6"/>
  <c r="AY22" i="6"/>
  <c r="AZ22" i="6"/>
  <c r="C24" i="6"/>
  <c r="K24" i="6"/>
  <c r="L24" i="6"/>
  <c r="M24" i="6"/>
  <c r="N24" i="6"/>
  <c r="O24" i="6"/>
  <c r="P24" i="6"/>
  <c r="R24" i="6"/>
  <c r="S24" i="6"/>
  <c r="T24" i="6"/>
  <c r="U24" i="6"/>
  <c r="V24" i="6"/>
  <c r="AP24" i="6"/>
  <c r="AQ24" i="6"/>
  <c r="AR24" i="6"/>
  <c r="AS24" i="6"/>
  <c r="AT24" i="6"/>
  <c r="AU24" i="6"/>
  <c r="AV24" i="6"/>
  <c r="AW24" i="6"/>
  <c r="AY24" i="6"/>
  <c r="AZ24" i="6"/>
  <c r="AG25" i="6"/>
  <c r="C25" i="6"/>
  <c r="E25" i="6"/>
  <c r="H25" i="6"/>
  <c r="K25" i="6"/>
  <c r="L25" i="6"/>
  <c r="M25" i="6"/>
  <c r="N25" i="6"/>
  <c r="O25" i="6"/>
  <c r="P25" i="6"/>
  <c r="R25" i="6"/>
  <c r="S25" i="6"/>
  <c r="T25" i="6"/>
  <c r="U25" i="6"/>
  <c r="V25" i="6"/>
  <c r="AP25" i="6"/>
  <c r="AQ25" i="6"/>
  <c r="AR25" i="6"/>
  <c r="AS25" i="6"/>
  <c r="AT25" i="6"/>
  <c r="AU25" i="6"/>
  <c r="AV25" i="6"/>
  <c r="AW25" i="6"/>
  <c r="AY25" i="6"/>
  <c r="AZ25" i="6"/>
  <c r="BE25" i="6"/>
  <c r="C27" i="6"/>
  <c r="K27" i="6"/>
  <c r="L27" i="6"/>
  <c r="M27" i="6"/>
  <c r="N27" i="6"/>
  <c r="O27" i="6"/>
  <c r="P27" i="6"/>
  <c r="R27" i="6"/>
  <c r="S27" i="6"/>
  <c r="T27" i="6"/>
  <c r="U27" i="6"/>
  <c r="V27" i="6"/>
  <c r="AP27" i="6"/>
  <c r="AQ27" i="6"/>
  <c r="AR27" i="6"/>
  <c r="AS27" i="6"/>
  <c r="AT27" i="6"/>
  <c r="AU27" i="6"/>
  <c r="AV27" i="6"/>
  <c r="AW27" i="6"/>
  <c r="AY27" i="6"/>
  <c r="AZ27" i="6"/>
  <c r="C28" i="6"/>
  <c r="K28" i="6"/>
  <c r="L28" i="6"/>
  <c r="M28" i="6"/>
  <c r="N28" i="6"/>
  <c r="O28" i="6"/>
  <c r="P28" i="6"/>
  <c r="R28" i="6"/>
  <c r="S28" i="6"/>
  <c r="T28" i="6"/>
  <c r="U28" i="6"/>
  <c r="V28" i="6"/>
  <c r="AP28" i="6"/>
  <c r="AQ28" i="6"/>
  <c r="AR28" i="6"/>
  <c r="AS28" i="6"/>
  <c r="AT28" i="6"/>
  <c r="AU28" i="6"/>
  <c r="AV28" i="6"/>
  <c r="AW28" i="6"/>
  <c r="AY28" i="6"/>
  <c r="AZ28" i="6"/>
  <c r="C29" i="6"/>
  <c r="K29" i="6"/>
  <c r="L29" i="6"/>
  <c r="M29" i="6"/>
  <c r="N29" i="6"/>
  <c r="O29" i="6"/>
  <c r="P29" i="6"/>
  <c r="R29" i="6"/>
  <c r="S29" i="6"/>
  <c r="T29" i="6"/>
  <c r="U29" i="6"/>
  <c r="V29" i="6"/>
  <c r="AP29" i="6"/>
  <c r="AQ29" i="6"/>
  <c r="AR29" i="6"/>
  <c r="AS29" i="6"/>
  <c r="AT29" i="6"/>
  <c r="AU29" i="6"/>
  <c r="AV29" i="6"/>
  <c r="AW29" i="6"/>
  <c r="AY29" i="6"/>
  <c r="AZ29" i="6"/>
  <c r="C31" i="6"/>
  <c r="K31" i="6"/>
  <c r="L31" i="6"/>
  <c r="M31" i="6"/>
  <c r="N31" i="6"/>
  <c r="O31" i="6"/>
  <c r="P31" i="6"/>
  <c r="R31" i="6"/>
  <c r="S31" i="6"/>
  <c r="T31" i="6"/>
  <c r="U31" i="6"/>
  <c r="V31" i="6"/>
  <c r="AP31" i="6"/>
  <c r="AQ31" i="6"/>
  <c r="AR31" i="6"/>
  <c r="AS31" i="6"/>
  <c r="AT31" i="6"/>
  <c r="AU31" i="6"/>
  <c r="AV31" i="6"/>
  <c r="AW31" i="6"/>
  <c r="AY31" i="6"/>
  <c r="AZ31" i="6"/>
  <c r="C32" i="6"/>
  <c r="K32" i="6"/>
  <c r="L32" i="6"/>
  <c r="M32" i="6"/>
  <c r="N32" i="6"/>
  <c r="O32" i="6"/>
  <c r="P32" i="6"/>
  <c r="R32" i="6"/>
  <c r="S32" i="6"/>
  <c r="T32" i="6"/>
  <c r="U32" i="6"/>
  <c r="V32" i="6"/>
  <c r="AP32" i="6"/>
  <c r="AQ32" i="6"/>
  <c r="AR32" i="6"/>
  <c r="AS32" i="6"/>
  <c r="AT32" i="6"/>
  <c r="AU32" i="6"/>
  <c r="AV32" i="6"/>
  <c r="AW32" i="6"/>
  <c r="AY32" i="6"/>
  <c r="AZ32" i="6"/>
  <c r="BE32" i="6"/>
  <c r="C34" i="6"/>
  <c r="K34" i="6"/>
  <c r="L34" i="6"/>
  <c r="M34" i="6"/>
  <c r="N34" i="6"/>
  <c r="O34" i="6"/>
  <c r="P34" i="6"/>
  <c r="R34" i="6"/>
  <c r="S34" i="6"/>
  <c r="T34" i="6"/>
  <c r="U34" i="6"/>
  <c r="V34" i="6"/>
  <c r="AP34" i="6"/>
  <c r="AQ34" i="6"/>
  <c r="AR34" i="6"/>
  <c r="AS34" i="6"/>
  <c r="AT34" i="6"/>
  <c r="AU34" i="6"/>
  <c r="AV34" i="6"/>
  <c r="AW34" i="6"/>
  <c r="AY34" i="6"/>
  <c r="AZ34" i="6"/>
  <c r="C35" i="6"/>
  <c r="K35" i="6"/>
  <c r="L35" i="6"/>
  <c r="M35" i="6"/>
  <c r="N35" i="6"/>
  <c r="O35" i="6"/>
  <c r="P35" i="6"/>
  <c r="R35" i="6"/>
  <c r="S35" i="6"/>
  <c r="T35" i="6"/>
  <c r="U35" i="6"/>
  <c r="V35" i="6"/>
  <c r="AP35" i="6"/>
  <c r="AQ35" i="6"/>
  <c r="AR35" i="6"/>
  <c r="AS35" i="6"/>
  <c r="AT35" i="6"/>
  <c r="AU35" i="6"/>
  <c r="AV35" i="6"/>
  <c r="AW35" i="6"/>
  <c r="AY35" i="6"/>
  <c r="AZ35" i="6"/>
  <c r="C36" i="6"/>
  <c r="K36" i="6"/>
  <c r="L36" i="6"/>
  <c r="M36" i="6"/>
  <c r="N36" i="6"/>
  <c r="O36" i="6"/>
  <c r="P36" i="6"/>
  <c r="R36" i="6"/>
  <c r="S36" i="6"/>
  <c r="T36" i="6"/>
  <c r="U36" i="6"/>
  <c r="V36" i="6"/>
  <c r="AP36" i="6"/>
  <c r="AQ36" i="6"/>
  <c r="AR36" i="6"/>
  <c r="AS36" i="6"/>
  <c r="AT36" i="6"/>
  <c r="AU36" i="6"/>
  <c r="AV36" i="6"/>
  <c r="AW36" i="6"/>
  <c r="AY36" i="6"/>
  <c r="AZ36" i="6"/>
  <c r="C37" i="6"/>
  <c r="K37" i="6"/>
  <c r="L37" i="6"/>
  <c r="M37" i="6"/>
  <c r="N37" i="6"/>
  <c r="O37" i="6"/>
  <c r="P37" i="6"/>
  <c r="R37" i="6"/>
  <c r="S37" i="6"/>
  <c r="T37" i="6"/>
  <c r="U37" i="6"/>
  <c r="V37" i="6"/>
  <c r="AP37" i="6"/>
  <c r="AQ37" i="6"/>
  <c r="AR37" i="6"/>
  <c r="AS37" i="6"/>
  <c r="AT37" i="6"/>
  <c r="AU37" i="6"/>
  <c r="AV37" i="6"/>
  <c r="AW37" i="6"/>
  <c r="AY37" i="6"/>
  <c r="AZ37" i="6"/>
  <c r="C38" i="6"/>
  <c r="K38" i="6"/>
  <c r="L38" i="6"/>
  <c r="M38" i="6"/>
  <c r="N38" i="6"/>
  <c r="O38" i="6"/>
  <c r="P38" i="6"/>
  <c r="R38" i="6"/>
  <c r="S38" i="6"/>
  <c r="T38" i="6"/>
  <c r="U38" i="6"/>
  <c r="V38" i="6"/>
  <c r="AP38" i="6"/>
  <c r="AQ38" i="6"/>
  <c r="AR38" i="6"/>
  <c r="AS38" i="6"/>
  <c r="AT38" i="6"/>
  <c r="AU38" i="6"/>
  <c r="AV38" i="6"/>
  <c r="AW38" i="6"/>
  <c r="AY38" i="6"/>
  <c r="AZ38" i="6"/>
  <c r="C39" i="6"/>
  <c r="K39" i="6"/>
  <c r="L39" i="6"/>
  <c r="M39" i="6"/>
  <c r="N39" i="6"/>
  <c r="O39" i="6"/>
  <c r="P39" i="6"/>
  <c r="R39" i="6"/>
  <c r="S39" i="6"/>
  <c r="T39" i="6"/>
  <c r="U39" i="6"/>
  <c r="V39" i="6"/>
  <c r="AP39" i="6"/>
  <c r="AQ39" i="6"/>
  <c r="AR39" i="6"/>
  <c r="AS39" i="6"/>
  <c r="AT39" i="6"/>
  <c r="AU39" i="6"/>
  <c r="AV39" i="6"/>
  <c r="AW39" i="6"/>
  <c r="AY39" i="6"/>
  <c r="AZ39" i="6"/>
  <c r="C40" i="6"/>
  <c r="K40" i="6"/>
  <c r="L40" i="6"/>
  <c r="M40" i="6"/>
  <c r="N40" i="6"/>
  <c r="O40" i="6"/>
  <c r="P40" i="6"/>
  <c r="R40" i="6"/>
  <c r="S40" i="6"/>
  <c r="T40" i="6"/>
  <c r="U40" i="6"/>
  <c r="V40" i="6"/>
  <c r="AP40" i="6"/>
  <c r="AQ40" i="6"/>
  <c r="AR40" i="6"/>
  <c r="AS40" i="6"/>
  <c r="AT40" i="6"/>
  <c r="AU40" i="6"/>
  <c r="AV40" i="6"/>
  <c r="AW40" i="6"/>
  <c r="AY40" i="6"/>
  <c r="AZ40" i="6"/>
  <c r="C41" i="6"/>
  <c r="K41" i="6"/>
  <c r="L41" i="6"/>
  <c r="M41" i="6"/>
  <c r="N41" i="6"/>
  <c r="O41" i="6"/>
  <c r="P41" i="6"/>
  <c r="R41" i="6"/>
  <c r="S41" i="6"/>
  <c r="T41" i="6"/>
  <c r="U41" i="6"/>
  <c r="V41" i="6"/>
  <c r="AP41" i="6"/>
  <c r="AQ41" i="6"/>
  <c r="AR41" i="6"/>
  <c r="AS41" i="6"/>
  <c r="AT41" i="6"/>
  <c r="AU41" i="6"/>
  <c r="AV41" i="6"/>
  <c r="AW41" i="6"/>
  <c r="AY41" i="6"/>
  <c r="AZ41" i="6"/>
  <c r="C42" i="6"/>
  <c r="K42" i="6"/>
  <c r="L42" i="6"/>
  <c r="M42" i="6"/>
  <c r="N42" i="6"/>
  <c r="O42" i="6"/>
  <c r="P42" i="6"/>
  <c r="R42" i="6"/>
  <c r="S42" i="6"/>
  <c r="T42" i="6"/>
  <c r="U42" i="6"/>
  <c r="V42" i="6"/>
  <c r="AP42" i="6"/>
  <c r="AQ42" i="6"/>
  <c r="AR42" i="6"/>
  <c r="AS42" i="6"/>
  <c r="AT42" i="6"/>
  <c r="AU42" i="6"/>
  <c r="AV42" i="6"/>
  <c r="AW42" i="6"/>
  <c r="AY42" i="6"/>
  <c r="AZ42" i="6"/>
  <c r="C43" i="6"/>
  <c r="K43" i="6"/>
  <c r="L43" i="6"/>
  <c r="M43" i="6"/>
  <c r="N43" i="6"/>
  <c r="O43" i="6"/>
  <c r="P43" i="6"/>
  <c r="R43" i="6"/>
  <c r="S43" i="6"/>
  <c r="T43" i="6"/>
  <c r="U43" i="6"/>
  <c r="V43" i="6"/>
  <c r="AP43" i="6"/>
  <c r="AQ43" i="6"/>
  <c r="AR43" i="6"/>
  <c r="AS43" i="6"/>
  <c r="AT43" i="6"/>
  <c r="AU43" i="6"/>
  <c r="AV43" i="6"/>
  <c r="AW43" i="6"/>
  <c r="AY43" i="6"/>
  <c r="AZ43" i="6"/>
  <c r="C44" i="6"/>
  <c r="K44" i="6"/>
  <c r="L44" i="6"/>
  <c r="M44" i="6"/>
  <c r="N44" i="6"/>
  <c r="O44" i="6"/>
  <c r="P44" i="6"/>
  <c r="R44" i="6"/>
  <c r="S44" i="6"/>
  <c r="T44" i="6"/>
  <c r="U44" i="6"/>
  <c r="V44" i="6"/>
  <c r="AP44" i="6"/>
  <c r="AQ44" i="6"/>
  <c r="AR44" i="6"/>
  <c r="AS44" i="6"/>
  <c r="AT44" i="6"/>
  <c r="AU44" i="6"/>
  <c r="AV44" i="6"/>
  <c r="AW44" i="6"/>
  <c r="AY44" i="6"/>
  <c r="AZ44" i="6"/>
  <c r="C45" i="6"/>
  <c r="K45" i="6"/>
  <c r="L45" i="6"/>
  <c r="M45" i="6"/>
  <c r="N45" i="6"/>
  <c r="O45" i="6"/>
  <c r="P45" i="6"/>
  <c r="R45" i="6"/>
  <c r="S45" i="6"/>
  <c r="T45" i="6"/>
  <c r="U45" i="6"/>
  <c r="V45" i="6"/>
  <c r="AP45" i="6"/>
  <c r="AQ45" i="6"/>
  <c r="AR45" i="6"/>
  <c r="AS45" i="6"/>
  <c r="AT45" i="6"/>
  <c r="AU45" i="6"/>
  <c r="AV45" i="6"/>
  <c r="AW45" i="6"/>
  <c r="AY45" i="6"/>
  <c r="AZ45" i="6"/>
  <c r="C46" i="6"/>
  <c r="K46" i="6"/>
  <c r="L46" i="6"/>
  <c r="M46" i="6"/>
  <c r="N46" i="6"/>
  <c r="O46" i="6"/>
  <c r="P46" i="6"/>
  <c r="R46" i="6"/>
  <c r="S46" i="6"/>
  <c r="T46" i="6"/>
  <c r="U46" i="6"/>
  <c r="V46" i="6"/>
  <c r="AP46" i="6"/>
  <c r="AQ46" i="6"/>
  <c r="AR46" i="6"/>
  <c r="AS46" i="6"/>
  <c r="AT46" i="6"/>
  <c r="AU46" i="6"/>
  <c r="AV46" i="6"/>
  <c r="AW46" i="6"/>
  <c r="AY46" i="6"/>
  <c r="AZ46" i="6"/>
  <c r="C47" i="6"/>
  <c r="K47" i="6"/>
  <c r="L47" i="6"/>
  <c r="M47" i="6"/>
  <c r="N47" i="6"/>
  <c r="O47" i="6"/>
  <c r="P47" i="6"/>
  <c r="R47" i="6"/>
  <c r="S47" i="6"/>
  <c r="T47" i="6"/>
  <c r="U47" i="6"/>
  <c r="V47" i="6"/>
  <c r="AP47" i="6"/>
  <c r="AQ47" i="6"/>
  <c r="AR47" i="6"/>
  <c r="AS47" i="6"/>
  <c r="AT47" i="6"/>
  <c r="AU47" i="6"/>
  <c r="AV47" i="6"/>
  <c r="AW47" i="6"/>
  <c r="AY47" i="6"/>
  <c r="AZ47" i="6"/>
  <c r="C48" i="6"/>
  <c r="K48" i="6"/>
  <c r="L48" i="6"/>
  <c r="M48" i="6"/>
  <c r="N48" i="6"/>
  <c r="O48" i="6"/>
  <c r="P48" i="6"/>
  <c r="R48" i="6"/>
  <c r="S48" i="6"/>
  <c r="T48" i="6"/>
  <c r="U48" i="6"/>
  <c r="V48" i="6"/>
  <c r="AP48" i="6"/>
  <c r="AQ48" i="6"/>
  <c r="AR48" i="6"/>
  <c r="AS48" i="6"/>
  <c r="AT48" i="6"/>
  <c r="AU48" i="6"/>
  <c r="AV48" i="6"/>
  <c r="AW48" i="6"/>
  <c r="AY48" i="6"/>
  <c r="AZ48" i="6"/>
  <c r="C49" i="6"/>
  <c r="K49" i="6"/>
  <c r="L49" i="6"/>
  <c r="M49" i="6"/>
  <c r="N49" i="6"/>
  <c r="O49" i="6"/>
  <c r="P49" i="6"/>
  <c r="R49" i="6"/>
  <c r="S49" i="6"/>
  <c r="T49" i="6"/>
  <c r="U49" i="6"/>
  <c r="V49" i="6"/>
  <c r="AP49" i="6"/>
  <c r="AQ49" i="6"/>
  <c r="AR49" i="6"/>
  <c r="AS49" i="6"/>
  <c r="AT49" i="6"/>
  <c r="AU49" i="6"/>
  <c r="AV49" i="6"/>
  <c r="AW49" i="6"/>
  <c r="AY49" i="6"/>
  <c r="AZ49" i="6"/>
  <c r="C50" i="6"/>
  <c r="K50" i="6"/>
  <c r="L50" i="6"/>
  <c r="M50" i="6"/>
  <c r="N50" i="6"/>
  <c r="O50" i="6"/>
  <c r="P50" i="6"/>
  <c r="R50" i="6"/>
  <c r="S50" i="6"/>
  <c r="T50" i="6"/>
  <c r="U50" i="6"/>
  <c r="V50" i="6"/>
  <c r="AP50" i="6"/>
  <c r="AQ50" i="6"/>
  <c r="AR50" i="6"/>
  <c r="AS50" i="6"/>
  <c r="AT50" i="6"/>
  <c r="AU50" i="6"/>
  <c r="AV50" i="6"/>
  <c r="AW50" i="6"/>
  <c r="AY50" i="6"/>
  <c r="AZ50" i="6"/>
  <c r="C51" i="6"/>
  <c r="K51" i="6"/>
  <c r="L51" i="6"/>
  <c r="M51" i="6"/>
  <c r="N51" i="6"/>
  <c r="O51" i="6"/>
  <c r="P51" i="6"/>
  <c r="R51" i="6"/>
  <c r="S51" i="6"/>
  <c r="T51" i="6"/>
  <c r="U51" i="6"/>
  <c r="V51" i="6"/>
  <c r="AP51" i="6"/>
  <c r="AQ51" i="6"/>
  <c r="AR51" i="6"/>
  <c r="AS51" i="6"/>
  <c r="AT51" i="6"/>
  <c r="AU51" i="6"/>
  <c r="AV51" i="6"/>
  <c r="AW51" i="6"/>
  <c r="AY51" i="6"/>
  <c r="AZ51" i="6"/>
  <c r="C52" i="6"/>
  <c r="K52" i="6"/>
  <c r="L52" i="6"/>
  <c r="M52" i="6"/>
  <c r="N52" i="6"/>
  <c r="O52" i="6"/>
  <c r="P52" i="6"/>
  <c r="R52" i="6"/>
  <c r="S52" i="6"/>
  <c r="T52" i="6"/>
  <c r="U52" i="6"/>
  <c r="V52" i="6"/>
  <c r="AP52" i="6"/>
  <c r="AQ52" i="6"/>
  <c r="AR52" i="6"/>
  <c r="AS52" i="6"/>
  <c r="AT52" i="6"/>
  <c r="AU52" i="6"/>
  <c r="AV52" i="6"/>
  <c r="AW52" i="6"/>
  <c r="AY52" i="6"/>
  <c r="AZ52" i="6"/>
  <c r="C53" i="6"/>
  <c r="K53" i="6"/>
  <c r="L53" i="6"/>
  <c r="M53" i="6"/>
  <c r="N53" i="6"/>
  <c r="O53" i="6"/>
  <c r="P53" i="6"/>
  <c r="R53" i="6"/>
  <c r="S53" i="6"/>
  <c r="T53" i="6"/>
  <c r="U53" i="6"/>
  <c r="V53" i="6"/>
  <c r="AP53" i="6"/>
  <c r="AQ53" i="6"/>
  <c r="AR53" i="6"/>
  <c r="AS53" i="6"/>
  <c r="AT53" i="6"/>
  <c r="AU53" i="6"/>
  <c r="AV53" i="6"/>
  <c r="AW53" i="6"/>
  <c r="AY53" i="6"/>
  <c r="AZ53" i="6"/>
  <c r="C54" i="6"/>
  <c r="K54" i="6"/>
  <c r="L54" i="6"/>
  <c r="M54" i="6"/>
  <c r="N54" i="6"/>
  <c r="O54" i="6"/>
  <c r="P54" i="6"/>
  <c r="R54" i="6"/>
  <c r="S54" i="6"/>
  <c r="T54" i="6"/>
  <c r="U54" i="6"/>
  <c r="V54" i="6"/>
  <c r="AP54" i="6"/>
  <c r="AQ54" i="6"/>
  <c r="AR54" i="6"/>
  <c r="AS54" i="6"/>
  <c r="AT54" i="6"/>
  <c r="AU54" i="6"/>
  <c r="AV54" i="6"/>
  <c r="AW54" i="6"/>
  <c r="AY54" i="6"/>
  <c r="AZ54" i="6"/>
  <c r="C55" i="6"/>
  <c r="K55" i="6"/>
  <c r="L55" i="6"/>
  <c r="M55" i="6"/>
  <c r="N55" i="6"/>
  <c r="O55" i="6"/>
  <c r="P55" i="6"/>
  <c r="R55" i="6"/>
  <c r="S55" i="6"/>
  <c r="T55" i="6"/>
  <c r="U55" i="6"/>
  <c r="V55" i="6"/>
  <c r="AP55" i="6"/>
  <c r="AQ55" i="6"/>
  <c r="AR55" i="6"/>
  <c r="AS55" i="6"/>
  <c r="AT55" i="6"/>
  <c r="AU55" i="6"/>
  <c r="AV55" i="6"/>
  <c r="AW55" i="6"/>
  <c r="AY55" i="6"/>
  <c r="AZ55" i="6"/>
  <c r="C56" i="6"/>
  <c r="K56" i="6"/>
  <c r="L56" i="6"/>
  <c r="M56" i="6"/>
  <c r="N56" i="6"/>
  <c r="O56" i="6"/>
  <c r="P56" i="6"/>
  <c r="R56" i="6"/>
  <c r="S56" i="6"/>
  <c r="T56" i="6"/>
  <c r="U56" i="6"/>
  <c r="V56" i="6"/>
  <c r="AP56" i="6"/>
  <c r="AQ56" i="6"/>
  <c r="AR56" i="6"/>
  <c r="AS56" i="6"/>
  <c r="AT56" i="6"/>
  <c r="AU56" i="6"/>
  <c r="AV56" i="6"/>
  <c r="AW56" i="6"/>
  <c r="AY56" i="6"/>
  <c r="AZ56" i="6"/>
  <c r="C57" i="6"/>
  <c r="K57" i="6"/>
  <c r="L57" i="6"/>
  <c r="M57" i="6"/>
  <c r="N57" i="6"/>
  <c r="O57" i="6"/>
  <c r="P57" i="6"/>
  <c r="R57" i="6"/>
  <c r="S57" i="6"/>
  <c r="T57" i="6"/>
  <c r="U57" i="6"/>
  <c r="V57" i="6"/>
  <c r="AP57" i="6"/>
  <c r="AQ57" i="6"/>
  <c r="AR57" i="6"/>
  <c r="AS57" i="6"/>
  <c r="AT57" i="6"/>
  <c r="AU57" i="6"/>
  <c r="AV57" i="6"/>
  <c r="AW57" i="6"/>
  <c r="AY57" i="6"/>
  <c r="AZ57" i="6"/>
  <c r="C58" i="6"/>
  <c r="K58" i="6"/>
  <c r="L58" i="6"/>
  <c r="M58" i="6"/>
  <c r="N58" i="6"/>
  <c r="O58" i="6"/>
  <c r="P58" i="6"/>
  <c r="R58" i="6"/>
  <c r="S58" i="6"/>
  <c r="T58" i="6"/>
  <c r="U58" i="6"/>
  <c r="V58" i="6"/>
  <c r="AP58" i="6"/>
  <c r="AQ58" i="6"/>
  <c r="AR58" i="6"/>
  <c r="AS58" i="6"/>
  <c r="AT58" i="6"/>
  <c r="AU58" i="6"/>
  <c r="AV58" i="6"/>
  <c r="AW58" i="6"/>
  <c r="AY58" i="6"/>
  <c r="AZ58" i="6"/>
  <c r="C59" i="6"/>
  <c r="K59" i="6"/>
  <c r="L59" i="6"/>
  <c r="M59" i="6"/>
  <c r="N59" i="6"/>
  <c r="O59" i="6"/>
  <c r="P59" i="6"/>
  <c r="R59" i="6"/>
  <c r="S59" i="6"/>
  <c r="T59" i="6"/>
  <c r="U59" i="6"/>
  <c r="V59" i="6"/>
  <c r="AP59" i="6"/>
  <c r="AQ59" i="6"/>
  <c r="AR59" i="6"/>
  <c r="AS59" i="6"/>
  <c r="AT59" i="6"/>
  <c r="AU59" i="6"/>
  <c r="AV59" i="6"/>
  <c r="AW59" i="6"/>
  <c r="AY59" i="6"/>
  <c r="AZ59" i="6"/>
  <c r="C60" i="6"/>
  <c r="K60" i="6"/>
  <c r="L60" i="6"/>
  <c r="M60" i="6"/>
  <c r="N60" i="6"/>
  <c r="O60" i="6"/>
  <c r="P60" i="6"/>
  <c r="R60" i="6"/>
  <c r="S60" i="6"/>
  <c r="T60" i="6"/>
  <c r="U60" i="6"/>
  <c r="V60" i="6"/>
  <c r="AP60" i="6"/>
  <c r="AQ60" i="6"/>
  <c r="AR60" i="6"/>
  <c r="AS60" i="6"/>
  <c r="AT60" i="6"/>
  <c r="AU60" i="6"/>
  <c r="AV60" i="6"/>
  <c r="AW60" i="6"/>
  <c r="AY60" i="6"/>
  <c r="AZ60" i="6"/>
  <c r="C61" i="6"/>
  <c r="K61" i="6"/>
  <c r="L61" i="6"/>
  <c r="M61" i="6"/>
  <c r="N61" i="6"/>
  <c r="O61" i="6"/>
  <c r="P61" i="6"/>
  <c r="R61" i="6"/>
  <c r="S61" i="6"/>
  <c r="T61" i="6"/>
  <c r="U61" i="6"/>
  <c r="V61" i="6"/>
  <c r="AP61" i="6"/>
  <c r="AQ61" i="6"/>
  <c r="AR61" i="6"/>
  <c r="AS61" i="6"/>
  <c r="AT61" i="6"/>
  <c r="AU61" i="6"/>
  <c r="AV61" i="6"/>
  <c r="AW61" i="6"/>
  <c r="AY61" i="6"/>
  <c r="AZ61" i="6"/>
  <c r="C62" i="6"/>
  <c r="K62" i="6"/>
  <c r="L62" i="6"/>
  <c r="M62" i="6"/>
  <c r="N62" i="6"/>
  <c r="O62" i="6"/>
  <c r="P62" i="6"/>
  <c r="R62" i="6"/>
  <c r="S62" i="6"/>
  <c r="T62" i="6"/>
  <c r="U62" i="6"/>
  <c r="V62" i="6"/>
  <c r="AP62" i="6"/>
  <c r="AQ62" i="6"/>
  <c r="AR62" i="6"/>
  <c r="AS62" i="6"/>
  <c r="AT62" i="6"/>
  <c r="AU62" i="6"/>
  <c r="AV62" i="6"/>
  <c r="AW62" i="6"/>
  <c r="AY62" i="6"/>
  <c r="AZ62" i="6"/>
  <c r="C63" i="6"/>
  <c r="K63" i="6"/>
  <c r="L63" i="6"/>
  <c r="M63" i="6"/>
  <c r="N63" i="6"/>
  <c r="O63" i="6"/>
  <c r="P63" i="6"/>
  <c r="R63" i="6"/>
  <c r="S63" i="6"/>
  <c r="T63" i="6"/>
  <c r="U63" i="6"/>
  <c r="V63" i="6"/>
  <c r="AP63" i="6"/>
  <c r="AQ63" i="6"/>
  <c r="AR63" i="6"/>
  <c r="AS63" i="6"/>
  <c r="AT63" i="6"/>
  <c r="AU63" i="6"/>
  <c r="AV63" i="6"/>
  <c r="AW63" i="6"/>
  <c r="AY63" i="6"/>
  <c r="AZ63" i="6"/>
  <c r="C64" i="6"/>
  <c r="K64" i="6"/>
  <c r="L64" i="6"/>
  <c r="M64" i="6"/>
  <c r="N64" i="6"/>
  <c r="O64" i="6"/>
  <c r="P64" i="6"/>
  <c r="R64" i="6"/>
  <c r="S64" i="6"/>
  <c r="T64" i="6"/>
  <c r="U64" i="6"/>
  <c r="V64" i="6"/>
  <c r="AP64" i="6"/>
  <c r="AQ64" i="6"/>
  <c r="AR64" i="6"/>
  <c r="AS64" i="6"/>
  <c r="AT64" i="6"/>
  <c r="AU64" i="6"/>
  <c r="AV64" i="6"/>
  <c r="AW64" i="6"/>
  <c r="AY64" i="6"/>
  <c r="AZ64" i="6"/>
  <c r="C65" i="6"/>
  <c r="K65" i="6"/>
  <c r="L65" i="6"/>
  <c r="M65" i="6"/>
  <c r="N65" i="6"/>
  <c r="O65" i="6"/>
  <c r="P65" i="6"/>
  <c r="R65" i="6"/>
  <c r="S65" i="6"/>
  <c r="T65" i="6"/>
  <c r="U65" i="6"/>
  <c r="V65" i="6"/>
  <c r="AP65" i="6"/>
  <c r="AQ65" i="6"/>
  <c r="AR65" i="6"/>
  <c r="AS65" i="6"/>
  <c r="AT65" i="6"/>
  <c r="AU65" i="6"/>
  <c r="AV65" i="6"/>
  <c r="AW65" i="6"/>
  <c r="AY65" i="6"/>
  <c r="AZ65" i="6"/>
  <c r="C66" i="6"/>
  <c r="K66" i="6"/>
  <c r="L66" i="6"/>
  <c r="M66" i="6"/>
  <c r="N66" i="6"/>
  <c r="O66" i="6"/>
  <c r="P66" i="6"/>
  <c r="R66" i="6"/>
  <c r="S66" i="6"/>
  <c r="T66" i="6"/>
  <c r="U66" i="6"/>
  <c r="V66" i="6"/>
  <c r="AP66" i="6"/>
  <c r="AQ66" i="6"/>
  <c r="AR66" i="6"/>
  <c r="AS66" i="6"/>
  <c r="AT66" i="6"/>
  <c r="AU66" i="6"/>
  <c r="AV66" i="6"/>
  <c r="AW66" i="6"/>
  <c r="AY66" i="6"/>
  <c r="AZ66" i="6"/>
  <c r="C67" i="6"/>
  <c r="K67" i="6"/>
  <c r="L67" i="6"/>
  <c r="M67" i="6"/>
  <c r="N67" i="6"/>
  <c r="O67" i="6"/>
  <c r="P67" i="6"/>
  <c r="R67" i="6"/>
  <c r="S67" i="6"/>
  <c r="T67" i="6"/>
  <c r="U67" i="6"/>
  <c r="V67" i="6"/>
  <c r="AP67" i="6"/>
  <c r="AQ67" i="6"/>
  <c r="AR67" i="6"/>
  <c r="AS67" i="6"/>
  <c r="AT67" i="6"/>
  <c r="AU67" i="6"/>
  <c r="AV67" i="6"/>
  <c r="AW67" i="6"/>
  <c r="AY67" i="6"/>
  <c r="AZ67" i="6"/>
  <c r="C68" i="6"/>
  <c r="K68" i="6"/>
  <c r="L68" i="6"/>
  <c r="M68" i="6"/>
  <c r="N68" i="6"/>
  <c r="O68" i="6"/>
  <c r="P68" i="6"/>
  <c r="R68" i="6"/>
  <c r="S68" i="6"/>
  <c r="T68" i="6"/>
  <c r="U68" i="6"/>
  <c r="V68" i="6"/>
  <c r="AP68" i="6"/>
  <c r="AQ68" i="6"/>
  <c r="AR68" i="6"/>
  <c r="AS68" i="6"/>
  <c r="AT68" i="6"/>
  <c r="AU68" i="6"/>
  <c r="AV68" i="6"/>
  <c r="AW68" i="6"/>
  <c r="AY68" i="6"/>
  <c r="AZ68" i="6"/>
  <c r="C69" i="6"/>
  <c r="K69" i="6"/>
  <c r="L69" i="6"/>
  <c r="M69" i="6"/>
  <c r="N69" i="6"/>
  <c r="O69" i="6"/>
  <c r="P69" i="6"/>
  <c r="R69" i="6"/>
  <c r="S69" i="6"/>
  <c r="T69" i="6"/>
  <c r="U69" i="6"/>
  <c r="V69" i="6"/>
  <c r="AP69" i="6"/>
  <c r="AQ69" i="6"/>
  <c r="AR69" i="6"/>
  <c r="AS69" i="6"/>
  <c r="AT69" i="6"/>
  <c r="AU69" i="6"/>
  <c r="AV69" i="6"/>
  <c r="AW69" i="6"/>
  <c r="AY69" i="6"/>
  <c r="AZ69" i="6"/>
  <c r="C70" i="6"/>
  <c r="K70" i="6"/>
  <c r="L70" i="6"/>
  <c r="M70" i="6"/>
  <c r="N70" i="6"/>
  <c r="O70" i="6"/>
  <c r="P70" i="6"/>
  <c r="R70" i="6"/>
  <c r="S70" i="6"/>
  <c r="T70" i="6"/>
  <c r="U70" i="6"/>
  <c r="V70" i="6"/>
  <c r="AP70" i="6"/>
  <c r="AQ70" i="6"/>
  <c r="AR70" i="6"/>
  <c r="AS70" i="6"/>
  <c r="AT70" i="6"/>
  <c r="AU70" i="6"/>
  <c r="AV70" i="6"/>
  <c r="AW70" i="6"/>
  <c r="AY70" i="6"/>
  <c r="AZ70" i="6"/>
  <c r="C71" i="6"/>
  <c r="K71" i="6"/>
  <c r="L71" i="6"/>
  <c r="M71" i="6"/>
  <c r="N71" i="6"/>
  <c r="O71" i="6"/>
  <c r="P71" i="6"/>
  <c r="R71" i="6"/>
  <c r="S71" i="6"/>
  <c r="T71" i="6"/>
  <c r="U71" i="6"/>
  <c r="V71" i="6"/>
  <c r="AP71" i="6"/>
  <c r="AQ71" i="6"/>
  <c r="AR71" i="6"/>
  <c r="AS71" i="6"/>
  <c r="AT71" i="6"/>
  <c r="AU71" i="6"/>
  <c r="AV71" i="6"/>
  <c r="AW71" i="6"/>
  <c r="AY71" i="6"/>
  <c r="AZ71" i="6"/>
  <c r="C72" i="6"/>
  <c r="K72" i="6"/>
  <c r="L72" i="6"/>
  <c r="M72" i="6"/>
  <c r="N72" i="6"/>
  <c r="O72" i="6"/>
  <c r="P72" i="6"/>
  <c r="R72" i="6"/>
  <c r="S72" i="6"/>
  <c r="T72" i="6"/>
  <c r="U72" i="6"/>
  <c r="V72" i="6"/>
  <c r="AP72" i="6"/>
  <c r="AQ72" i="6"/>
  <c r="AR72" i="6"/>
  <c r="AS72" i="6"/>
  <c r="AT72" i="6"/>
  <c r="AU72" i="6"/>
  <c r="AV72" i="6"/>
  <c r="AW72" i="6"/>
  <c r="AY72" i="6"/>
  <c r="AZ72" i="6"/>
  <c r="C73" i="6"/>
  <c r="K73" i="6"/>
  <c r="L73" i="6"/>
  <c r="M73" i="6"/>
  <c r="N73" i="6"/>
  <c r="O73" i="6"/>
  <c r="P73" i="6"/>
  <c r="R73" i="6"/>
  <c r="S73" i="6"/>
  <c r="T73" i="6"/>
  <c r="U73" i="6"/>
  <c r="V73" i="6"/>
  <c r="AP73" i="6"/>
  <c r="AQ73" i="6"/>
  <c r="AR73" i="6"/>
  <c r="AS73" i="6"/>
  <c r="AT73" i="6"/>
  <c r="AU73" i="6"/>
  <c r="AV73" i="6"/>
  <c r="AW73" i="6"/>
  <c r="AY73" i="6"/>
  <c r="AZ73" i="6"/>
  <c r="C74" i="6"/>
  <c r="K74" i="6"/>
  <c r="L74" i="6"/>
  <c r="M74" i="6"/>
  <c r="N74" i="6"/>
  <c r="O74" i="6"/>
  <c r="P74" i="6"/>
  <c r="R74" i="6"/>
  <c r="S74" i="6"/>
  <c r="T74" i="6"/>
  <c r="U74" i="6"/>
  <c r="V74" i="6"/>
  <c r="AP74" i="6"/>
  <c r="AQ74" i="6"/>
  <c r="AR74" i="6"/>
  <c r="AS74" i="6"/>
  <c r="AT74" i="6"/>
  <c r="AU74" i="6"/>
  <c r="AV74" i="6"/>
  <c r="AW74" i="6"/>
  <c r="AY74" i="6"/>
  <c r="AZ74" i="6"/>
  <c r="C75" i="6"/>
  <c r="K75" i="6"/>
  <c r="L75" i="6"/>
  <c r="M75" i="6"/>
  <c r="N75" i="6"/>
  <c r="O75" i="6"/>
  <c r="P75" i="6"/>
  <c r="R75" i="6"/>
  <c r="S75" i="6"/>
  <c r="T75" i="6"/>
  <c r="U75" i="6"/>
  <c r="V75" i="6"/>
  <c r="AP75" i="6"/>
  <c r="AQ75" i="6"/>
  <c r="AR75" i="6"/>
  <c r="AS75" i="6"/>
  <c r="AT75" i="6"/>
  <c r="AU75" i="6"/>
  <c r="AV75" i="6"/>
  <c r="AW75" i="6"/>
  <c r="AY75" i="6"/>
  <c r="AZ75" i="6"/>
  <c r="C76" i="6"/>
  <c r="K76" i="6"/>
  <c r="L76" i="6"/>
  <c r="M76" i="6"/>
  <c r="N76" i="6"/>
  <c r="O76" i="6"/>
  <c r="P76" i="6"/>
  <c r="R76" i="6"/>
  <c r="S76" i="6"/>
  <c r="T76" i="6"/>
  <c r="U76" i="6"/>
  <c r="V76" i="6"/>
  <c r="AP76" i="6"/>
  <c r="AQ76" i="6"/>
  <c r="AR76" i="6"/>
  <c r="AS76" i="6"/>
  <c r="AT76" i="6"/>
  <c r="AU76" i="6"/>
  <c r="AV76" i="6"/>
  <c r="AW76" i="6"/>
  <c r="AY76" i="6"/>
  <c r="AZ76" i="6"/>
  <c r="C77" i="6"/>
  <c r="K77" i="6"/>
  <c r="L77" i="6"/>
  <c r="M77" i="6"/>
  <c r="N77" i="6"/>
  <c r="O77" i="6"/>
  <c r="P77" i="6"/>
  <c r="R77" i="6"/>
  <c r="S77" i="6"/>
  <c r="T77" i="6"/>
  <c r="U77" i="6"/>
  <c r="V77" i="6"/>
  <c r="AP77" i="6"/>
  <c r="AQ77" i="6"/>
  <c r="AR77" i="6"/>
  <c r="AS77" i="6"/>
  <c r="AT77" i="6"/>
  <c r="AU77" i="6"/>
  <c r="AV77" i="6"/>
  <c r="AW77" i="6"/>
  <c r="AY77" i="6"/>
  <c r="AZ77" i="6"/>
  <c r="C78" i="6"/>
  <c r="K78" i="6"/>
  <c r="L78" i="6"/>
  <c r="M78" i="6"/>
  <c r="N78" i="6"/>
  <c r="O78" i="6"/>
  <c r="P78" i="6"/>
  <c r="R78" i="6"/>
  <c r="S78" i="6"/>
  <c r="T78" i="6"/>
  <c r="U78" i="6"/>
  <c r="V78" i="6"/>
  <c r="AP78" i="6"/>
  <c r="AQ78" i="6"/>
  <c r="AR78" i="6"/>
  <c r="AS78" i="6"/>
  <c r="AT78" i="6"/>
  <c r="AU78" i="6"/>
  <c r="AV78" i="6"/>
  <c r="AW78" i="6"/>
  <c r="AY78" i="6"/>
  <c r="AZ78" i="6"/>
  <c r="C79" i="6"/>
  <c r="K79" i="6"/>
  <c r="L79" i="6"/>
  <c r="M79" i="6"/>
  <c r="N79" i="6"/>
  <c r="O79" i="6"/>
  <c r="P79" i="6"/>
  <c r="R79" i="6"/>
  <c r="S79" i="6"/>
  <c r="T79" i="6"/>
  <c r="U79" i="6"/>
  <c r="V79" i="6"/>
  <c r="AP79" i="6"/>
  <c r="AQ79" i="6"/>
  <c r="AR79" i="6"/>
  <c r="AS79" i="6"/>
  <c r="AT79" i="6"/>
  <c r="AU79" i="6"/>
  <c r="AV79" i="6"/>
  <c r="AW79" i="6"/>
  <c r="AY79" i="6"/>
  <c r="AZ79" i="6"/>
  <c r="C80" i="6"/>
  <c r="K80" i="6"/>
  <c r="L80" i="6"/>
  <c r="M80" i="6"/>
  <c r="N80" i="6"/>
  <c r="O80" i="6"/>
  <c r="P80" i="6"/>
  <c r="R80" i="6"/>
  <c r="S80" i="6"/>
  <c r="T80" i="6"/>
  <c r="U80" i="6"/>
  <c r="V80" i="6"/>
  <c r="AP80" i="6"/>
  <c r="AQ80" i="6"/>
  <c r="AR80" i="6"/>
  <c r="AS80" i="6"/>
  <c r="AT80" i="6"/>
  <c r="AU80" i="6"/>
  <c r="AV80" i="6"/>
  <c r="AW80" i="6"/>
  <c r="AY80" i="6"/>
  <c r="AZ80" i="6"/>
  <c r="C81" i="6"/>
  <c r="K81" i="6"/>
  <c r="L81" i="6"/>
  <c r="M81" i="6"/>
  <c r="N81" i="6"/>
  <c r="O81" i="6"/>
  <c r="P81" i="6"/>
  <c r="R81" i="6"/>
  <c r="S81" i="6"/>
  <c r="T81" i="6"/>
  <c r="U81" i="6"/>
  <c r="V81" i="6"/>
  <c r="AP81" i="6"/>
  <c r="AQ81" i="6"/>
  <c r="AR81" i="6"/>
  <c r="AS81" i="6"/>
  <c r="AT81" i="6"/>
  <c r="AU81" i="6"/>
  <c r="AV81" i="6"/>
  <c r="AW81" i="6"/>
  <c r="AY81" i="6"/>
  <c r="AZ81" i="6"/>
  <c r="C82" i="6"/>
  <c r="K82" i="6"/>
  <c r="L82" i="6"/>
  <c r="M82" i="6"/>
  <c r="N82" i="6"/>
  <c r="O82" i="6"/>
  <c r="P82" i="6"/>
  <c r="R82" i="6"/>
  <c r="S82" i="6"/>
  <c r="T82" i="6"/>
  <c r="U82" i="6"/>
  <c r="V82" i="6"/>
  <c r="AP82" i="6"/>
  <c r="AQ82" i="6"/>
  <c r="AR82" i="6"/>
  <c r="AS82" i="6"/>
  <c r="AT82" i="6"/>
  <c r="AU82" i="6"/>
  <c r="AV82" i="6"/>
  <c r="AW82" i="6"/>
  <c r="AY82" i="6"/>
  <c r="AZ82" i="6"/>
  <c r="C83" i="6"/>
  <c r="K83" i="6"/>
  <c r="L83" i="6"/>
  <c r="M83" i="6"/>
  <c r="N83" i="6"/>
  <c r="O83" i="6"/>
  <c r="P83" i="6"/>
  <c r="R83" i="6"/>
  <c r="S83" i="6"/>
  <c r="T83" i="6"/>
  <c r="U83" i="6"/>
  <c r="V83" i="6"/>
  <c r="AP83" i="6"/>
  <c r="AQ83" i="6"/>
  <c r="AR83" i="6"/>
  <c r="AS83" i="6"/>
  <c r="AT83" i="6"/>
  <c r="AU83" i="6"/>
  <c r="AV83" i="6"/>
  <c r="AW83" i="6"/>
  <c r="AY83" i="6"/>
  <c r="AZ83" i="6"/>
  <c r="C84" i="6"/>
  <c r="K84" i="6"/>
  <c r="L84" i="6"/>
  <c r="M84" i="6"/>
  <c r="N84" i="6"/>
  <c r="O84" i="6"/>
  <c r="P84" i="6"/>
  <c r="R84" i="6"/>
  <c r="S84" i="6"/>
  <c r="T84" i="6"/>
  <c r="U84" i="6"/>
  <c r="V84" i="6"/>
  <c r="AP84" i="6"/>
  <c r="AQ84" i="6"/>
  <c r="AR84" i="6"/>
  <c r="AS84" i="6"/>
  <c r="AT84" i="6"/>
  <c r="AU84" i="6"/>
  <c r="AV84" i="6"/>
  <c r="AW84" i="6"/>
  <c r="AY84" i="6"/>
  <c r="AZ84" i="6"/>
  <c r="C85" i="6"/>
  <c r="K85" i="6"/>
  <c r="L85" i="6"/>
  <c r="M85" i="6"/>
  <c r="N85" i="6"/>
  <c r="O85" i="6"/>
  <c r="P85" i="6"/>
  <c r="R85" i="6"/>
  <c r="S85" i="6"/>
  <c r="T85" i="6"/>
  <c r="U85" i="6"/>
  <c r="V85" i="6"/>
  <c r="AP85" i="6"/>
  <c r="AQ85" i="6"/>
  <c r="AR85" i="6"/>
  <c r="AS85" i="6"/>
  <c r="AT85" i="6"/>
  <c r="AU85" i="6"/>
  <c r="AV85" i="6"/>
  <c r="AW85" i="6"/>
  <c r="AY85" i="6"/>
  <c r="AZ85" i="6"/>
  <c r="C86" i="6"/>
  <c r="K86" i="6"/>
  <c r="L86" i="6"/>
  <c r="M86" i="6"/>
  <c r="N86" i="6"/>
  <c r="O86" i="6"/>
  <c r="P86" i="6"/>
  <c r="R86" i="6"/>
  <c r="S86" i="6"/>
  <c r="T86" i="6"/>
  <c r="U86" i="6"/>
  <c r="V86" i="6"/>
  <c r="AP86" i="6"/>
  <c r="AQ86" i="6"/>
  <c r="AR86" i="6"/>
  <c r="AS86" i="6"/>
  <c r="AT86" i="6"/>
  <c r="AU86" i="6"/>
  <c r="AV86" i="6"/>
  <c r="AW86" i="6"/>
  <c r="AY86" i="6"/>
  <c r="AZ86" i="6"/>
  <c r="AK87" i="6"/>
  <c r="C87" i="6"/>
  <c r="K87" i="6"/>
  <c r="L87" i="6"/>
  <c r="M87" i="6"/>
  <c r="N87" i="6"/>
  <c r="O87" i="6"/>
  <c r="P87" i="6"/>
  <c r="R87" i="6"/>
  <c r="S87" i="6"/>
  <c r="T87" i="6"/>
  <c r="U87" i="6"/>
  <c r="V87" i="6"/>
  <c r="AP87" i="6"/>
  <c r="AQ87" i="6"/>
  <c r="AR87" i="6"/>
  <c r="AS87" i="6"/>
  <c r="AT87" i="6"/>
  <c r="AU87" i="6"/>
  <c r="AV87" i="6"/>
  <c r="AW87" i="6"/>
  <c r="AY87" i="6"/>
  <c r="AZ87" i="6"/>
  <c r="BE87" i="6"/>
  <c r="C89" i="6"/>
  <c r="K89" i="6"/>
  <c r="L89" i="6"/>
  <c r="M89" i="6"/>
  <c r="N89" i="6"/>
  <c r="O89" i="6"/>
  <c r="P89" i="6"/>
  <c r="R89" i="6"/>
  <c r="S89" i="6"/>
  <c r="T89" i="6"/>
  <c r="V89" i="6"/>
  <c r="AP89" i="6"/>
  <c r="AQ89" i="6"/>
  <c r="AR89" i="6"/>
  <c r="AS89" i="6"/>
  <c r="AT89" i="6"/>
  <c r="AU89" i="6"/>
  <c r="AV89" i="6"/>
  <c r="AW89" i="6"/>
  <c r="AY89" i="6"/>
  <c r="AZ89" i="6"/>
  <c r="BE89" i="6"/>
  <c r="C90" i="6"/>
  <c r="K90" i="6"/>
  <c r="L90" i="6"/>
  <c r="M90" i="6"/>
  <c r="N90" i="6"/>
  <c r="O90" i="6"/>
  <c r="P90" i="6"/>
  <c r="R90" i="6"/>
  <c r="S90" i="6"/>
  <c r="T90" i="6"/>
  <c r="V90" i="6"/>
  <c r="AP90" i="6"/>
  <c r="AQ90" i="6"/>
  <c r="AR90" i="6"/>
  <c r="AS90" i="6"/>
  <c r="AT90" i="6"/>
  <c r="AU90" i="6"/>
  <c r="AV90" i="6"/>
  <c r="AW90" i="6"/>
  <c r="AY90" i="6"/>
  <c r="AZ90" i="6"/>
  <c r="BE90" i="6"/>
  <c r="C91" i="6"/>
  <c r="K91" i="6"/>
  <c r="L91" i="6"/>
  <c r="M91" i="6"/>
  <c r="N91" i="6"/>
  <c r="O91" i="6"/>
  <c r="P91" i="6"/>
  <c r="R91" i="6"/>
  <c r="S91" i="6"/>
  <c r="T91" i="6"/>
  <c r="V91" i="6"/>
  <c r="AP91" i="6"/>
  <c r="AQ91" i="6"/>
  <c r="AR91" i="6"/>
  <c r="AS91" i="6"/>
  <c r="AT91" i="6"/>
  <c r="AU91" i="6"/>
  <c r="AV91" i="6"/>
  <c r="AW91" i="6"/>
  <c r="AY91" i="6"/>
  <c r="AZ91" i="6"/>
  <c r="BE91" i="6"/>
  <c r="C92" i="6"/>
  <c r="K92" i="6"/>
  <c r="L92" i="6"/>
  <c r="M92" i="6"/>
  <c r="N92" i="6"/>
  <c r="O92" i="6"/>
  <c r="P92" i="6"/>
  <c r="R92" i="6"/>
  <c r="S92" i="6"/>
  <c r="T92" i="6"/>
  <c r="V92" i="6"/>
  <c r="AP92" i="6"/>
  <c r="AQ92" i="6"/>
  <c r="AR92" i="6"/>
  <c r="AS92" i="6"/>
  <c r="AT92" i="6"/>
  <c r="AU92" i="6"/>
  <c r="AV92" i="6"/>
  <c r="AW92" i="6"/>
  <c r="AY92" i="6"/>
  <c r="AZ92" i="6"/>
  <c r="BE92" i="6"/>
  <c r="C93" i="6"/>
  <c r="K93" i="6"/>
  <c r="L93" i="6"/>
  <c r="M93" i="6"/>
  <c r="N93" i="6"/>
  <c r="O93" i="6"/>
  <c r="P93" i="6"/>
  <c r="R93" i="6"/>
  <c r="S93" i="6"/>
  <c r="T93" i="6"/>
  <c r="V93" i="6"/>
  <c r="AP93" i="6"/>
  <c r="AQ93" i="6"/>
  <c r="AR93" i="6"/>
  <c r="AS93" i="6"/>
  <c r="AT93" i="6"/>
  <c r="AU93" i="6"/>
  <c r="AV93" i="6"/>
  <c r="AW93" i="6"/>
  <c r="AY93" i="6"/>
  <c r="AZ93" i="6"/>
  <c r="BE93" i="6"/>
  <c r="C94" i="6"/>
  <c r="K94" i="6"/>
  <c r="L94" i="6"/>
  <c r="M94" i="6"/>
  <c r="N94" i="6"/>
  <c r="O94" i="6"/>
  <c r="P94" i="6"/>
  <c r="R94" i="6"/>
  <c r="S94" i="6"/>
  <c r="T94" i="6"/>
  <c r="V94" i="6"/>
  <c r="AP94" i="6"/>
  <c r="AQ94" i="6"/>
  <c r="AR94" i="6"/>
  <c r="AS94" i="6"/>
  <c r="AT94" i="6"/>
  <c r="AU94" i="6"/>
  <c r="AV94" i="6"/>
  <c r="AW94" i="6"/>
  <c r="AY94" i="6"/>
  <c r="AZ94" i="6"/>
  <c r="BE94" i="6"/>
  <c r="X95" i="6"/>
  <c r="C95" i="6"/>
  <c r="K95" i="6"/>
  <c r="L95" i="6"/>
  <c r="M95" i="6"/>
  <c r="N95" i="6"/>
  <c r="O95" i="6"/>
  <c r="P95" i="6"/>
  <c r="AY95" i="6"/>
  <c r="AZ95" i="6"/>
  <c r="BE95" i="6"/>
  <c r="W96" i="6"/>
  <c r="X96" i="6"/>
  <c r="Y96" i="6"/>
  <c r="Z96" i="6"/>
  <c r="AA96" i="6"/>
  <c r="AB96" i="6"/>
  <c r="AC96" i="6"/>
  <c r="C96" i="6"/>
  <c r="K96" i="6"/>
  <c r="L96" i="6"/>
  <c r="M96" i="6"/>
  <c r="N96" i="6"/>
  <c r="O96" i="6"/>
  <c r="P96" i="6"/>
  <c r="R96" i="6"/>
  <c r="S96" i="6"/>
  <c r="T96" i="6"/>
  <c r="V96" i="6"/>
  <c r="AP96" i="6"/>
  <c r="AQ96" i="6"/>
  <c r="AR96" i="6"/>
  <c r="AS96" i="6"/>
  <c r="AT96" i="6"/>
  <c r="AU96" i="6"/>
  <c r="AV96" i="6"/>
  <c r="AW96" i="6"/>
  <c r="AY96" i="6"/>
  <c r="AZ96" i="6"/>
  <c r="BE96" i="6"/>
  <c r="AY98" i="6"/>
  <c r="AZ98" i="6"/>
  <c r="AY99" i="6"/>
  <c r="AZ99" i="6"/>
  <c r="AY100" i="6"/>
  <c r="AZ100" i="6"/>
  <c r="AY101" i="6"/>
  <c r="AZ101" i="6"/>
  <c r="AY102" i="6"/>
  <c r="AZ102" i="6"/>
  <c r="AY103" i="6"/>
  <c r="AZ103" i="6"/>
  <c r="BE103" i="6"/>
  <c r="C105" i="6"/>
  <c r="K105" i="6"/>
  <c r="L105" i="6"/>
  <c r="M105" i="6"/>
  <c r="N105" i="6"/>
  <c r="O105" i="6"/>
  <c r="P105" i="6"/>
  <c r="R105" i="6"/>
  <c r="S105" i="6"/>
  <c r="T105" i="6"/>
  <c r="U105" i="6"/>
  <c r="V105" i="6"/>
  <c r="AP105" i="6"/>
  <c r="AQ105" i="6"/>
  <c r="AR105" i="6"/>
  <c r="AS105" i="6"/>
  <c r="AT105" i="6"/>
  <c r="AU105" i="6"/>
  <c r="AV105" i="6"/>
  <c r="AW105" i="6"/>
  <c r="AY105" i="6"/>
  <c r="AZ105" i="6"/>
  <c r="X106" i="6"/>
  <c r="Y106" i="6"/>
  <c r="Z106" i="6"/>
  <c r="AA106" i="6"/>
  <c r="C106" i="6"/>
  <c r="K106" i="6"/>
  <c r="L106" i="6"/>
  <c r="M106" i="6"/>
  <c r="N106" i="6"/>
  <c r="O106" i="6"/>
  <c r="P106" i="6"/>
  <c r="R106" i="6"/>
  <c r="S106" i="6"/>
  <c r="T106" i="6"/>
  <c r="U106" i="6"/>
  <c r="V106" i="6"/>
  <c r="AP106" i="6"/>
  <c r="AQ106" i="6"/>
  <c r="AR106" i="6"/>
  <c r="AS106" i="6"/>
  <c r="AT106" i="6"/>
  <c r="AU106" i="6"/>
  <c r="AV106" i="6"/>
  <c r="AW106" i="6"/>
  <c r="AY106" i="6"/>
  <c r="AZ106" i="6"/>
  <c r="BE106" i="6"/>
  <c r="C108" i="6"/>
  <c r="K108" i="6"/>
  <c r="L108" i="6"/>
  <c r="M108" i="6"/>
  <c r="N108" i="6"/>
  <c r="O108" i="6"/>
  <c r="P108" i="6"/>
  <c r="R108" i="6"/>
  <c r="S108" i="6"/>
  <c r="T108" i="6"/>
  <c r="U108" i="6"/>
  <c r="V108" i="6"/>
  <c r="AP108" i="6"/>
  <c r="AQ108" i="6"/>
  <c r="AR108" i="6"/>
  <c r="AS108" i="6"/>
  <c r="AT108" i="6"/>
  <c r="AU108" i="6"/>
  <c r="AV108" i="6"/>
  <c r="AW108" i="6"/>
  <c r="AY108" i="6"/>
  <c r="AZ108" i="6"/>
  <c r="C109" i="6"/>
  <c r="K109" i="6"/>
  <c r="L109" i="6"/>
  <c r="M109" i="6"/>
  <c r="N109" i="6"/>
  <c r="O109" i="6"/>
  <c r="P109" i="6"/>
  <c r="R109" i="6"/>
  <c r="S109" i="6"/>
  <c r="T109" i="6"/>
  <c r="U109" i="6"/>
  <c r="V109" i="6"/>
  <c r="AP109" i="6"/>
  <c r="AQ109" i="6"/>
  <c r="AR109" i="6"/>
  <c r="AS109" i="6"/>
  <c r="AT109" i="6"/>
  <c r="AU109" i="6"/>
  <c r="AV109" i="6"/>
  <c r="AW109" i="6"/>
  <c r="AY109" i="6"/>
  <c r="AZ109" i="6"/>
  <c r="C110" i="6"/>
  <c r="K110" i="6"/>
  <c r="L110" i="6"/>
  <c r="M110" i="6"/>
  <c r="N110" i="6"/>
  <c r="O110" i="6"/>
  <c r="P110" i="6"/>
  <c r="R110" i="6"/>
  <c r="S110" i="6"/>
  <c r="T110" i="6"/>
  <c r="U110" i="6"/>
  <c r="V110" i="6"/>
  <c r="AP110" i="6"/>
  <c r="AQ110" i="6"/>
  <c r="AR110" i="6"/>
  <c r="AS110" i="6"/>
  <c r="AT110" i="6"/>
  <c r="AU110" i="6"/>
  <c r="AV110" i="6"/>
  <c r="AW110" i="6"/>
  <c r="AY110" i="6"/>
  <c r="AZ110" i="6"/>
  <c r="C111" i="6"/>
  <c r="K111" i="6"/>
  <c r="L111" i="6"/>
  <c r="M111" i="6"/>
  <c r="N111" i="6"/>
  <c r="O111" i="6"/>
  <c r="P111" i="6"/>
  <c r="R111" i="6"/>
  <c r="S111" i="6"/>
  <c r="T111" i="6"/>
  <c r="U111" i="6"/>
  <c r="V111" i="6"/>
  <c r="AP111" i="6"/>
  <c r="AQ111" i="6"/>
  <c r="AR111" i="6"/>
  <c r="AS111" i="6"/>
  <c r="AT111" i="6"/>
  <c r="AU111" i="6"/>
  <c r="AV111" i="6"/>
  <c r="AW111" i="6"/>
  <c r="AY111" i="6"/>
  <c r="AZ111" i="6"/>
  <c r="C112" i="6"/>
  <c r="K112" i="6"/>
  <c r="L112" i="6"/>
  <c r="M112" i="6"/>
  <c r="N112" i="6"/>
  <c r="O112" i="6"/>
  <c r="P112" i="6"/>
  <c r="R112" i="6"/>
  <c r="S112" i="6"/>
  <c r="T112" i="6"/>
  <c r="U112" i="6"/>
  <c r="V112" i="6"/>
  <c r="AP112" i="6"/>
  <c r="AQ112" i="6"/>
  <c r="AR112" i="6"/>
  <c r="AS112" i="6"/>
  <c r="AT112" i="6"/>
  <c r="AU112" i="6"/>
  <c r="AV112" i="6"/>
  <c r="AW112" i="6"/>
  <c r="AY112" i="6"/>
  <c r="AZ112" i="6"/>
  <c r="C113" i="6"/>
  <c r="K113" i="6"/>
  <c r="L113" i="6"/>
  <c r="M113" i="6"/>
  <c r="N113" i="6"/>
  <c r="O113" i="6"/>
  <c r="P113" i="6"/>
  <c r="R113" i="6"/>
  <c r="S113" i="6"/>
  <c r="T113" i="6"/>
  <c r="U113" i="6"/>
  <c r="V113" i="6"/>
  <c r="AP113" i="6"/>
  <c r="AQ113" i="6"/>
  <c r="AR113" i="6"/>
  <c r="AS113" i="6"/>
  <c r="AT113" i="6"/>
  <c r="AU113" i="6"/>
  <c r="AV113" i="6"/>
  <c r="AW113" i="6"/>
  <c r="AY113" i="6"/>
  <c r="AZ113" i="6"/>
  <c r="C114" i="6"/>
  <c r="K114" i="6"/>
  <c r="L114" i="6"/>
  <c r="M114" i="6"/>
  <c r="N114" i="6"/>
  <c r="O114" i="6"/>
  <c r="P114" i="6"/>
  <c r="R114" i="6"/>
  <c r="S114" i="6"/>
  <c r="T114" i="6"/>
  <c r="U114" i="6"/>
  <c r="V114" i="6"/>
  <c r="AP114" i="6"/>
  <c r="AQ114" i="6"/>
  <c r="AR114" i="6"/>
  <c r="AS114" i="6"/>
  <c r="AT114" i="6"/>
  <c r="AU114" i="6"/>
  <c r="AV114" i="6"/>
  <c r="AW114" i="6"/>
  <c r="AY114" i="6"/>
  <c r="AZ114" i="6"/>
  <c r="C115" i="6"/>
  <c r="K115" i="6"/>
  <c r="L115" i="6"/>
  <c r="M115" i="6"/>
  <c r="N115" i="6"/>
  <c r="O115" i="6"/>
  <c r="P115" i="6"/>
  <c r="R115" i="6"/>
  <c r="S115" i="6"/>
  <c r="T115" i="6"/>
  <c r="U115" i="6"/>
  <c r="V115" i="6"/>
  <c r="AP115" i="6"/>
  <c r="AQ115" i="6"/>
  <c r="AR115" i="6"/>
  <c r="AS115" i="6"/>
  <c r="AT115" i="6"/>
  <c r="AU115" i="6"/>
  <c r="AV115" i="6"/>
  <c r="AW115" i="6"/>
  <c r="AY115" i="6"/>
  <c r="AZ115" i="6"/>
  <c r="C116" i="6"/>
  <c r="K116" i="6"/>
  <c r="L116" i="6"/>
  <c r="M116" i="6"/>
  <c r="N116" i="6"/>
  <c r="O116" i="6"/>
  <c r="P116" i="6"/>
  <c r="R116" i="6"/>
  <c r="S116" i="6"/>
  <c r="T116" i="6"/>
  <c r="U116" i="6"/>
  <c r="V116" i="6"/>
  <c r="AP116" i="6"/>
  <c r="AQ116" i="6"/>
  <c r="AR116" i="6"/>
  <c r="AS116" i="6"/>
  <c r="AT116" i="6"/>
  <c r="AU116" i="6"/>
  <c r="AV116" i="6"/>
  <c r="AW116" i="6"/>
  <c r="AY116" i="6"/>
  <c r="AZ116" i="6"/>
  <c r="C117" i="6"/>
  <c r="K117" i="6"/>
  <c r="L117" i="6"/>
  <c r="M117" i="6"/>
  <c r="N117" i="6"/>
  <c r="O117" i="6"/>
  <c r="P117" i="6"/>
  <c r="R117" i="6"/>
  <c r="S117" i="6"/>
  <c r="T117" i="6"/>
  <c r="U117" i="6"/>
  <c r="V117" i="6"/>
  <c r="AP117" i="6"/>
  <c r="AQ117" i="6"/>
  <c r="AR117" i="6"/>
  <c r="AS117" i="6"/>
  <c r="AT117" i="6"/>
  <c r="AU117" i="6"/>
  <c r="AV117" i="6"/>
  <c r="AW117" i="6"/>
  <c r="AY117" i="6"/>
  <c r="AZ117" i="6"/>
  <c r="C118" i="6"/>
  <c r="K118" i="6"/>
  <c r="L118" i="6"/>
  <c r="M118" i="6"/>
  <c r="N118" i="6"/>
  <c r="O118" i="6"/>
  <c r="P118" i="6"/>
  <c r="R118" i="6"/>
  <c r="S118" i="6"/>
  <c r="T118" i="6"/>
  <c r="U118" i="6"/>
  <c r="V118" i="6"/>
  <c r="AP118" i="6"/>
  <c r="AQ118" i="6"/>
  <c r="AR118" i="6"/>
  <c r="AS118" i="6"/>
  <c r="AT118" i="6"/>
  <c r="AU118" i="6"/>
  <c r="AV118" i="6"/>
  <c r="AW118" i="6"/>
  <c r="AY118" i="6"/>
  <c r="AZ118" i="6"/>
  <c r="C119" i="6"/>
  <c r="K119" i="6"/>
  <c r="L119" i="6"/>
  <c r="M119" i="6"/>
  <c r="N119" i="6"/>
  <c r="O119" i="6"/>
  <c r="P119" i="6"/>
  <c r="R119" i="6"/>
  <c r="S119" i="6"/>
  <c r="T119" i="6"/>
  <c r="U119" i="6"/>
  <c r="V119" i="6"/>
  <c r="AP119" i="6"/>
  <c r="AQ119" i="6"/>
  <c r="AR119" i="6"/>
  <c r="AS119" i="6"/>
  <c r="AT119" i="6"/>
  <c r="AU119" i="6"/>
  <c r="AV119" i="6"/>
  <c r="AW119" i="6"/>
  <c r="AY119" i="6"/>
  <c r="AZ119" i="6"/>
  <c r="C120" i="6"/>
  <c r="K120" i="6"/>
  <c r="L120" i="6"/>
  <c r="M120" i="6"/>
  <c r="N120" i="6"/>
  <c r="O120" i="6"/>
  <c r="P120" i="6"/>
  <c r="R120" i="6"/>
  <c r="S120" i="6"/>
  <c r="T120" i="6"/>
  <c r="U120" i="6"/>
  <c r="V120" i="6"/>
  <c r="AP120" i="6"/>
  <c r="AQ120" i="6"/>
  <c r="AR120" i="6"/>
  <c r="AS120" i="6"/>
  <c r="AT120" i="6"/>
  <c r="AU120" i="6"/>
  <c r="AV120" i="6"/>
  <c r="AW120" i="6"/>
  <c r="AY120" i="6"/>
  <c r="AZ120" i="6"/>
  <c r="C121" i="6"/>
  <c r="K121" i="6"/>
  <c r="L121" i="6"/>
  <c r="M121" i="6"/>
  <c r="N121" i="6"/>
  <c r="O121" i="6"/>
  <c r="P121" i="6"/>
  <c r="R121" i="6"/>
  <c r="S121" i="6"/>
  <c r="T121" i="6"/>
  <c r="U121" i="6"/>
  <c r="V121" i="6"/>
  <c r="AP121" i="6"/>
  <c r="AQ121" i="6"/>
  <c r="AR121" i="6"/>
  <c r="AS121" i="6"/>
  <c r="AT121" i="6"/>
  <c r="AU121" i="6"/>
  <c r="AV121" i="6"/>
  <c r="AW121" i="6"/>
  <c r="AY121" i="6"/>
  <c r="AZ121" i="6"/>
  <c r="C122" i="6"/>
  <c r="K122" i="6"/>
  <c r="L122" i="6"/>
  <c r="M122" i="6"/>
  <c r="N122" i="6"/>
  <c r="O122" i="6"/>
  <c r="P122" i="6"/>
  <c r="R122" i="6"/>
  <c r="S122" i="6"/>
  <c r="T122" i="6"/>
  <c r="U122" i="6"/>
  <c r="V122" i="6"/>
  <c r="AP122" i="6"/>
  <c r="AQ122" i="6"/>
  <c r="AR122" i="6"/>
  <c r="AS122" i="6"/>
  <c r="AT122" i="6"/>
  <c r="AU122" i="6"/>
  <c r="AV122" i="6"/>
  <c r="AW122" i="6"/>
  <c r="AY122" i="6"/>
  <c r="AZ122" i="6"/>
  <c r="C123" i="6"/>
  <c r="K123" i="6"/>
  <c r="L123" i="6"/>
  <c r="M123" i="6"/>
  <c r="N123" i="6"/>
  <c r="O123" i="6"/>
  <c r="P123" i="6"/>
  <c r="R123" i="6"/>
  <c r="S123" i="6"/>
  <c r="T123" i="6"/>
  <c r="U123" i="6"/>
  <c r="V123" i="6"/>
  <c r="AP123" i="6"/>
  <c r="AQ123" i="6"/>
  <c r="AR123" i="6"/>
  <c r="AS123" i="6"/>
  <c r="AT123" i="6"/>
  <c r="AU123" i="6"/>
  <c r="AV123" i="6"/>
  <c r="AW123" i="6"/>
  <c r="AY123" i="6"/>
  <c r="AZ123" i="6"/>
  <c r="C124" i="6"/>
  <c r="K124" i="6"/>
  <c r="L124" i="6"/>
  <c r="M124" i="6"/>
  <c r="N124" i="6"/>
  <c r="O124" i="6"/>
  <c r="P124" i="6"/>
  <c r="R124" i="6"/>
  <c r="S124" i="6"/>
  <c r="T124" i="6"/>
  <c r="U124" i="6"/>
  <c r="V124" i="6"/>
  <c r="AP124" i="6"/>
  <c r="AQ124" i="6"/>
  <c r="AR124" i="6"/>
  <c r="AS124" i="6"/>
  <c r="AT124" i="6"/>
  <c r="AU124" i="6"/>
  <c r="AV124" i="6"/>
  <c r="AW124" i="6"/>
  <c r="AY124" i="6"/>
  <c r="AZ124" i="6"/>
  <c r="C125" i="6"/>
  <c r="K125" i="6"/>
  <c r="L125" i="6"/>
  <c r="M125" i="6"/>
  <c r="N125" i="6"/>
  <c r="O125" i="6"/>
  <c r="P125" i="6"/>
  <c r="R125" i="6"/>
  <c r="S125" i="6"/>
  <c r="T125" i="6"/>
  <c r="U125" i="6"/>
  <c r="V125" i="6"/>
  <c r="AP125" i="6"/>
  <c r="AQ125" i="6"/>
  <c r="AR125" i="6"/>
  <c r="AS125" i="6"/>
  <c r="AT125" i="6"/>
  <c r="AU125" i="6"/>
  <c r="AV125" i="6"/>
  <c r="AW125" i="6"/>
  <c r="AY125" i="6"/>
  <c r="AZ125" i="6"/>
  <c r="C126" i="6"/>
  <c r="K126" i="6"/>
  <c r="L126" i="6"/>
  <c r="M126" i="6"/>
  <c r="N126" i="6"/>
  <c r="O126" i="6"/>
  <c r="P126" i="6"/>
  <c r="R126" i="6"/>
  <c r="S126" i="6"/>
  <c r="T126" i="6"/>
  <c r="U126" i="6"/>
  <c r="V126" i="6"/>
  <c r="AP126" i="6"/>
  <c r="AQ126" i="6"/>
  <c r="AR126" i="6"/>
  <c r="AS126" i="6"/>
  <c r="AT126" i="6"/>
  <c r="AU126" i="6"/>
  <c r="AV126" i="6"/>
  <c r="AW126" i="6"/>
  <c r="AY126" i="6"/>
  <c r="AZ126" i="6"/>
  <c r="C127" i="6"/>
  <c r="K127" i="6"/>
  <c r="L127" i="6"/>
  <c r="M127" i="6"/>
  <c r="N127" i="6"/>
  <c r="O127" i="6"/>
  <c r="P127" i="6"/>
  <c r="R127" i="6"/>
  <c r="S127" i="6"/>
  <c r="T127" i="6"/>
  <c r="U127" i="6"/>
  <c r="V127" i="6"/>
  <c r="AP127" i="6"/>
  <c r="AQ127" i="6"/>
  <c r="AR127" i="6"/>
  <c r="AS127" i="6"/>
  <c r="AT127" i="6"/>
  <c r="AU127" i="6"/>
  <c r="AV127" i="6"/>
  <c r="AW127" i="6"/>
  <c r="AY127" i="6"/>
  <c r="AZ127" i="6"/>
  <c r="C128" i="6"/>
  <c r="K128" i="6"/>
  <c r="L128" i="6"/>
  <c r="M128" i="6"/>
  <c r="N128" i="6"/>
  <c r="O128" i="6"/>
  <c r="P128" i="6"/>
  <c r="R128" i="6"/>
  <c r="S128" i="6"/>
  <c r="T128" i="6"/>
  <c r="U128" i="6"/>
  <c r="V128" i="6"/>
  <c r="AP128" i="6"/>
  <c r="AQ128" i="6"/>
  <c r="AR128" i="6"/>
  <c r="AS128" i="6"/>
  <c r="AT128" i="6"/>
  <c r="AU128" i="6"/>
  <c r="AV128" i="6"/>
  <c r="AW128" i="6"/>
  <c r="AY128" i="6"/>
  <c r="AZ128" i="6"/>
  <c r="C129" i="6"/>
  <c r="K129" i="6"/>
  <c r="L129" i="6"/>
  <c r="M129" i="6"/>
  <c r="N129" i="6"/>
  <c r="O129" i="6"/>
  <c r="P129" i="6"/>
  <c r="R129" i="6"/>
  <c r="S129" i="6"/>
  <c r="T129" i="6"/>
  <c r="U129" i="6"/>
  <c r="V129" i="6"/>
  <c r="AP129" i="6"/>
  <c r="AQ129" i="6"/>
  <c r="AR129" i="6"/>
  <c r="AS129" i="6"/>
  <c r="AT129" i="6"/>
  <c r="AU129" i="6"/>
  <c r="AV129" i="6"/>
  <c r="AW129" i="6"/>
  <c r="AY129" i="6"/>
  <c r="AZ129" i="6"/>
  <c r="C130" i="6"/>
  <c r="K130" i="6"/>
  <c r="L130" i="6"/>
  <c r="M130" i="6"/>
  <c r="N130" i="6"/>
  <c r="O130" i="6"/>
  <c r="P130" i="6"/>
  <c r="R130" i="6"/>
  <c r="S130" i="6"/>
  <c r="T130" i="6"/>
  <c r="U130" i="6"/>
  <c r="V130" i="6"/>
  <c r="AP130" i="6"/>
  <c r="AQ130" i="6"/>
  <c r="AR130" i="6"/>
  <c r="AS130" i="6"/>
  <c r="AT130" i="6"/>
  <c r="AU130" i="6"/>
  <c r="AV130" i="6"/>
  <c r="AW130" i="6"/>
  <c r="AY130" i="6"/>
  <c r="AZ130" i="6"/>
  <c r="C131" i="6"/>
  <c r="K131" i="6"/>
  <c r="L131" i="6"/>
  <c r="M131" i="6"/>
  <c r="N131" i="6"/>
  <c r="O131" i="6"/>
  <c r="P131" i="6"/>
  <c r="R131" i="6"/>
  <c r="S131" i="6"/>
  <c r="T131" i="6"/>
  <c r="U131" i="6"/>
  <c r="V131" i="6"/>
  <c r="AP131" i="6"/>
  <c r="AQ131" i="6"/>
  <c r="AR131" i="6"/>
  <c r="AS131" i="6"/>
  <c r="AT131" i="6"/>
  <c r="AU131" i="6"/>
  <c r="AV131" i="6"/>
  <c r="AW131" i="6"/>
  <c r="AY131" i="6"/>
  <c r="AZ131" i="6"/>
  <c r="C132" i="6"/>
  <c r="K132" i="6"/>
  <c r="L132" i="6"/>
  <c r="M132" i="6"/>
  <c r="N132" i="6"/>
  <c r="O132" i="6"/>
  <c r="P132" i="6"/>
  <c r="R132" i="6"/>
  <c r="S132" i="6"/>
  <c r="T132" i="6"/>
  <c r="U132" i="6"/>
  <c r="V132" i="6"/>
  <c r="AP132" i="6"/>
  <c r="AQ132" i="6"/>
  <c r="AR132" i="6"/>
  <c r="AS132" i="6"/>
  <c r="AT132" i="6"/>
  <c r="AU132" i="6"/>
  <c r="AV132" i="6"/>
  <c r="AW132" i="6"/>
  <c r="AY132" i="6"/>
  <c r="AZ132" i="6"/>
  <c r="W133" i="6"/>
  <c r="X133" i="6"/>
  <c r="Y133" i="6"/>
  <c r="Z133" i="6"/>
  <c r="AA133" i="6"/>
  <c r="AB133" i="6"/>
  <c r="AC133" i="6"/>
  <c r="AD133" i="6"/>
  <c r="AE133" i="6"/>
  <c r="AF133" i="6"/>
  <c r="C133" i="6"/>
  <c r="K133" i="6"/>
  <c r="L133" i="6"/>
  <c r="M133" i="6"/>
  <c r="N133" i="6"/>
  <c r="O133" i="6"/>
  <c r="P133" i="6"/>
  <c r="R133" i="6"/>
  <c r="S133" i="6"/>
  <c r="T133" i="6"/>
  <c r="U133" i="6"/>
  <c r="V133" i="6"/>
  <c r="AP133" i="6"/>
  <c r="AQ133" i="6"/>
  <c r="AR133" i="6"/>
  <c r="AS133" i="6"/>
  <c r="AT133" i="6"/>
  <c r="AU133" i="6"/>
  <c r="AV133" i="6"/>
  <c r="AW133" i="6"/>
  <c r="AY133" i="6"/>
  <c r="AZ133" i="6"/>
  <c r="BE133" i="6"/>
  <c r="K135" i="6"/>
  <c r="L135" i="6"/>
  <c r="M135" i="6"/>
  <c r="N135" i="6"/>
  <c r="O135" i="6"/>
  <c r="P135" i="6"/>
  <c r="AP135" i="6"/>
  <c r="AQ135" i="6"/>
  <c r="AR135" i="6"/>
  <c r="AS135" i="6"/>
  <c r="AT135" i="6"/>
  <c r="AU135" i="6"/>
  <c r="AV135" i="6"/>
  <c r="AW135" i="6"/>
  <c r="AY135" i="6"/>
  <c r="AZ135" i="6"/>
  <c r="K136" i="6"/>
  <c r="L136" i="6"/>
  <c r="M136" i="6"/>
  <c r="N136" i="6"/>
  <c r="O136" i="6"/>
  <c r="P136" i="6"/>
  <c r="AP136" i="6"/>
  <c r="AQ136" i="6"/>
  <c r="AR136" i="6"/>
  <c r="AS136" i="6"/>
  <c r="AT136" i="6"/>
  <c r="AU136" i="6"/>
  <c r="AV136" i="6"/>
  <c r="AW136" i="6"/>
  <c r="AY136" i="6"/>
  <c r="AZ136" i="6"/>
  <c r="K137" i="6"/>
  <c r="L137" i="6"/>
  <c r="M137" i="6"/>
  <c r="N137" i="6"/>
  <c r="O137" i="6"/>
  <c r="P137" i="6"/>
  <c r="AP137" i="6"/>
  <c r="AQ137" i="6"/>
  <c r="AR137" i="6"/>
  <c r="AS137" i="6"/>
  <c r="AT137" i="6"/>
  <c r="AU137" i="6"/>
  <c r="AV137" i="6"/>
  <c r="AW137" i="6"/>
  <c r="AY137" i="6"/>
  <c r="AZ137" i="6"/>
  <c r="K138" i="6"/>
  <c r="L138" i="6"/>
  <c r="M138" i="6"/>
  <c r="N138" i="6"/>
  <c r="O138" i="6"/>
  <c r="P138" i="6"/>
  <c r="AP138" i="6"/>
  <c r="AQ138" i="6"/>
  <c r="AR138" i="6"/>
  <c r="AS138" i="6"/>
  <c r="AT138" i="6"/>
  <c r="AU138" i="6"/>
  <c r="AV138" i="6"/>
  <c r="AW138" i="6"/>
  <c r="AY138" i="6"/>
  <c r="AZ138" i="6"/>
  <c r="K139" i="6"/>
  <c r="L139" i="6"/>
  <c r="M139" i="6"/>
  <c r="N139" i="6"/>
  <c r="O139" i="6"/>
  <c r="P139" i="6"/>
  <c r="AP139" i="6"/>
  <c r="AQ139" i="6"/>
  <c r="AR139" i="6"/>
  <c r="AS139" i="6"/>
  <c r="AT139" i="6"/>
  <c r="AU139" i="6"/>
  <c r="AV139" i="6"/>
  <c r="AW139" i="6"/>
  <c r="AY139" i="6"/>
  <c r="AZ139" i="6"/>
  <c r="K140" i="6"/>
  <c r="L140" i="6"/>
  <c r="M140" i="6"/>
  <c r="N140" i="6"/>
  <c r="O140" i="6"/>
  <c r="P140" i="6"/>
  <c r="AP140" i="6"/>
  <c r="AQ140" i="6"/>
  <c r="AR140" i="6"/>
  <c r="AS140" i="6"/>
  <c r="AT140" i="6"/>
  <c r="AU140" i="6"/>
  <c r="AV140" i="6"/>
  <c r="AW140" i="6"/>
  <c r="AY140" i="6"/>
  <c r="AZ140" i="6"/>
  <c r="K141" i="6"/>
  <c r="L141" i="6"/>
  <c r="M141" i="6"/>
  <c r="N141" i="6"/>
  <c r="O141" i="6"/>
  <c r="P141" i="6"/>
  <c r="AP141" i="6"/>
  <c r="AQ141" i="6"/>
  <c r="AR141" i="6"/>
  <c r="AS141" i="6"/>
  <c r="AT141" i="6"/>
  <c r="AU141" i="6"/>
  <c r="AV141" i="6"/>
  <c r="AW141" i="6"/>
  <c r="AY141" i="6"/>
  <c r="AZ141" i="6"/>
  <c r="K142" i="6"/>
  <c r="L142" i="6"/>
  <c r="M142" i="6"/>
  <c r="N142" i="6"/>
  <c r="O142" i="6"/>
  <c r="P142" i="6"/>
  <c r="AP142" i="6"/>
  <c r="AQ142" i="6"/>
  <c r="AR142" i="6"/>
  <c r="AS142" i="6"/>
  <c r="AT142" i="6"/>
  <c r="AU142" i="6"/>
  <c r="AV142" i="6"/>
  <c r="AW142" i="6"/>
  <c r="AY142" i="6"/>
  <c r="AZ142" i="6"/>
  <c r="K143" i="6"/>
  <c r="L143" i="6"/>
  <c r="M143" i="6"/>
  <c r="N143" i="6"/>
  <c r="O143" i="6"/>
  <c r="P143" i="6"/>
  <c r="AP143" i="6"/>
  <c r="AQ143" i="6"/>
  <c r="AR143" i="6"/>
  <c r="AS143" i="6"/>
  <c r="AT143" i="6"/>
  <c r="AU143" i="6"/>
  <c r="AV143" i="6"/>
  <c r="AW143" i="6"/>
  <c r="AY143" i="6"/>
  <c r="AZ143" i="6"/>
  <c r="K144" i="6"/>
  <c r="L144" i="6"/>
  <c r="M144" i="6"/>
  <c r="N144" i="6"/>
  <c r="O144" i="6"/>
  <c r="P144" i="6"/>
  <c r="AP144" i="6"/>
  <c r="AQ144" i="6"/>
  <c r="AR144" i="6"/>
  <c r="AS144" i="6"/>
  <c r="AT144" i="6"/>
  <c r="AU144" i="6"/>
  <c r="AV144" i="6"/>
  <c r="AW144" i="6"/>
  <c r="AY144" i="6"/>
  <c r="AZ144" i="6"/>
  <c r="K145" i="6"/>
  <c r="L145" i="6"/>
  <c r="M145" i="6"/>
  <c r="N145" i="6"/>
  <c r="O145" i="6"/>
  <c r="P145" i="6"/>
  <c r="AP145" i="6"/>
  <c r="AQ145" i="6"/>
  <c r="AR145" i="6"/>
  <c r="AS145" i="6"/>
  <c r="AT145" i="6"/>
  <c r="AU145" i="6"/>
  <c r="AV145" i="6"/>
  <c r="AW145" i="6"/>
  <c r="AY145" i="6"/>
  <c r="AZ145" i="6"/>
  <c r="K146" i="6"/>
  <c r="L146" i="6"/>
  <c r="M146" i="6"/>
  <c r="N146" i="6"/>
  <c r="O146" i="6"/>
  <c r="P146" i="6"/>
  <c r="AP146" i="6"/>
  <c r="AQ146" i="6"/>
  <c r="AR146" i="6"/>
  <c r="AS146" i="6"/>
  <c r="AT146" i="6"/>
  <c r="AU146" i="6"/>
  <c r="AV146" i="6"/>
  <c r="AW146" i="6"/>
  <c r="AY146" i="6"/>
  <c r="AZ146" i="6"/>
  <c r="K147" i="6"/>
  <c r="L147" i="6"/>
  <c r="M147" i="6"/>
  <c r="N147" i="6"/>
  <c r="O147" i="6"/>
  <c r="P147" i="6"/>
  <c r="AP147" i="6"/>
  <c r="AQ147" i="6"/>
  <c r="AR147" i="6"/>
  <c r="AS147" i="6"/>
  <c r="AT147" i="6"/>
  <c r="AU147" i="6"/>
  <c r="AV147" i="6"/>
  <c r="AW147" i="6"/>
  <c r="AY147" i="6"/>
  <c r="AZ147" i="6"/>
  <c r="K149" i="6"/>
  <c r="L149" i="6"/>
  <c r="M149" i="6"/>
  <c r="N149" i="6"/>
  <c r="O149" i="6"/>
  <c r="P149" i="6"/>
  <c r="AP149" i="6"/>
  <c r="AQ149" i="6"/>
  <c r="AR149" i="6"/>
  <c r="AS149" i="6"/>
  <c r="AT149" i="6"/>
  <c r="AU149" i="6"/>
  <c r="AV149" i="6"/>
  <c r="AW149" i="6"/>
  <c r="AY149" i="6"/>
  <c r="AZ149" i="6"/>
  <c r="BE149" i="6"/>
  <c r="K151" i="6"/>
  <c r="L151" i="6"/>
  <c r="M151" i="6"/>
  <c r="N151" i="6"/>
  <c r="O151" i="6"/>
  <c r="P151" i="6"/>
  <c r="AP151" i="6"/>
  <c r="AQ151" i="6"/>
  <c r="AR151" i="6"/>
  <c r="AS151" i="6"/>
  <c r="AT151" i="6"/>
  <c r="AU151" i="6"/>
  <c r="AV151" i="6"/>
  <c r="AW151" i="6"/>
  <c r="AY151" i="6"/>
  <c r="AZ151" i="6"/>
  <c r="K152" i="6"/>
  <c r="L152" i="6"/>
  <c r="M152" i="6"/>
  <c r="N152" i="6"/>
  <c r="O152" i="6"/>
  <c r="P152" i="6"/>
  <c r="AP152" i="6"/>
  <c r="AQ152" i="6"/>
  <c r="AR152" i="6"/>
  <c r="AS152" i="6"/>
  <c r="AT152" i="6"/>
  <c r="AU152" i="6"/>
  <c r="AV152" i="6"/>
  <c r="AW152" i="6"/>
  <c r="AY152" i="6"/>
  <c r="AZ152" i="6"/>
  <c r="K153" i="6"/>
  <c r="L153" i="6"/>
  <c r="M153" i="6"/>
  <c r="N153" i="6"/>
  <c r="O153" i="6"/>
  <c r="P153" i="6"/>
  <c r="AP153" i="6"/>
  <c r="AQ153" i="6"/>
  <c r="AR153" i="6"/>
  <c r="AS153" i="6"/>
  <c r="AT153" i="6"/>
  <c r="AU153" i="6"/>
  <c r="AV153" i="6"/>
  <c r="AW153" i="6"/>
  <c r="AY153" i="6"/>
  <c r="AZ153" i="6"/>
  <c r="BE153" i="6"/>
  <c r="C155" i="6"/>
  <c r="K155" i="6"/>
  <c r="L155" i="6"/>
  <c r="M155" i="6"/>
  <c r="N155" i="6"/>
  <c r="O155" i="6"/>
  <c r="P155" i="6"/>
  <c r="R155" i="6"/>
  <c r="S155" i="6"/>
  <c r="T155" i="6"/>
  <c r="U155" i="6"/>
  <c r="V155" i="6"/>
  <c r="AP155" i="6"/>
  <c r="AQ155" i="6"/>
  <c r="AR155" i="6"/>
  <c r="AS155" i="6"/>
  <c r="AT155" i="6"/>
  <c r="AU155" i="6"/>
  <c r="AV155" i="6"/>
  <c r="AW155" i="6"/>
  <c r="AY155" i="6"/>
  <c r="AZ155" i="6"/>
  <c r="C156" i="6"/>
  <c r="K156" i="6"/>
  <c r="L156" i="6"/>
  <c r="M156" i="6"/>
  <c r="N156" i="6"/>
  <c r="O156" i="6"/>
  <c r="P156" i="6"/>
  <c r="R156" i="6"/>
  <c r="S156" i="6"/>
  <c r="T156" i="6"/>
  <c r="U156" i="6"/>
  <c r="V156" i="6"/>
  <c r="AP156" i="6"/>
  <c r="AQ156" i="6"/>
  <c r="AR156" i="6"/>
  <c r="AS156" i="6"/>
  <c r="AT156" i="6"/>
  <c r="AU156" i="6"/>
  <c r="AV156" i="6"/>
  <c r="AW156" i="6"/>
  <c r="AY156" i="6"/>
  <c r="AZ156" i="6"/>
  <c r="C157" i="6"/>
  <c r="K157" i="6"/>
  <c r="L157" i="6"/>
  <c r="M157" i="6"/>
  <c r="N157" i="6"/>
  <c r="O157" i="6"/>
  <c r="P157" i="6"/>
  <c r="R157" i="6"/>
  <c r="S157" i="6"/>
  <c r="T157" i="6"/>
  <c r="U157" i="6"/>
  <c r="V157" i="6"/>
  <c r="AP157" i="6"/>
  <c r="AQ157" i="6"/>
  <c r="AR157" i="6"/>
  <c r="AS157" i="6"/>
  <c r="AT157" i="6"/>
  <c r="AU157" i="6"/>
  <c r="AV157" i="6"/>
  <c r="AW157" i="6"/>
  <c r="AY157" i="6"/>
  <c r="AZ157" i="6"/>
  <c r="BE157" i="6"/>
  <c r="C159" i="6"/>
  <c r="K159" i="6"/>
  <c r="L159" i="6"/>
  <c r="M159" i="6"/>
  <c r="N159" i="6"/>
  <c r="O159" i="6"/>
  <c r="P159" i="6"/>
  <c r="R159" i="6"/>
  <c r="S159" i="6"/>
  <c r="T159" i="6"/>
  <c r="U159" i="6"/>
  <c r="V159" i="6"/>
  <c r="AP159" i="6"/>
  <c r="AQ159" i="6"/>
  <c r="AR159" i="6"/>
  <c r="AS159" i="6"/>
  <c r="AT159" i="6"/>
  <c r="AU159" i="6"/>
  <c r="AV159" i="6"/>
  <c r="AW159" i="6"/>
  <c r="AY159" i="6"/>
  <c r="AZ159" i="6"/>
  <c r="C160" i="6"/>
  <c r="K160" i="6"/>
  <c r="L160" i="6"/>
  <c r="M160" i="6"/>
  <c r="N160" i="6"/>
  <c r="O160" i="6"/>
  <c r="P160" i="6"/>
  <c r="R160" i="6"/>
  <c r="S160" i="6"/>
  <c r="T160" i="6"/>
  <c r="U160" i="6"/>
  <c r="V160" i="6"/>
  <c r="AP160" i="6"/>
  <c r="AQ160" i="6"/>
  <c r="AR160" i="6"/>
  <c r="AS160" i="6"/>
  <c r="AT160" i="6"/>
  <c r="AU160" i="6"/>
  <c r="AV160" i="6"/>
  <c r="AW160" i="6"/>
  <c r="AY160" i="6"/>
  <c r="AZ160" i="6"/>
  <c r="C161" i="6"/>
  <c r="K161" i="6"/>
  <c r="L161" i="6"/>
  <c r="M161" i="6"/>
  <c r="N161" i="6"/>
  <c r="O161" i="6"/>
  <c r="P161" i="6"/>
  <c r="R161" i="6"/>
  <c r="S161" i="6"/>
  <c r="T161" i="6"/>
  <c r="U161" i="6"/>
  <c r="V161" i="6"/>
  <c r="AP161" i="6"/>
  <c r="AQ161" i="6"/>
  <c r="AR161" i="6"/>
  <c r="AS161" i="6"/>
  <c r="AT161" i="6"/>
  <c r="AU161" i="6"/>
  <c r="AV161" i="6"/>
  <c r="AW161" i="6"/>
  <c r="AY161" i="6"/>
  <c r="AZ161" i="6"/>
  <c r="C162" i="6"/>
  <c r="K162" i="6"/>
  <c r="L162" i="6"/>
  <c r="M162" i="6"/>
  <c r="N162" i="6"/>
  <c r="O162" i="6"/>
  <c r="P162" i="6"/>
  <c r="R162" i="6"/>
  <c r="S162" i="6"/>
  <c r="T162" i="6"/>
  <c r="U162" i="6"/>
  <c r="V162" i="6"/>
  <c r="AP162" i="6"/>
  <c r="AQ162" i="6"/>
  <c r="AR162" i="6"/>
  <c r="AS162" i="6"/>
  <c r="AT162" i="6"/>
  <c r="AU162" i="6"/>
  <c r="AV162" i="6"/>
  <c r="AW162" i="6"/>
  <c r="AY162" i="6"/>
  <c r="AZ162" i="6"/>
  <c r="C163" i="6"/>
  <c r="K163" i="6"/>
  <c r="L163" i="6"/>
  <c r="M163" i="6"/>
  <c r="N163" i="6"/>
  <c r="O163" i="6"/>
  <c r="P163" i="6"/>
  <c r="R163" i="6"/>
  <c r="S163" i="6"/>
  <c r="T163" i="6"/>
  <c r="U163" i="6"/>
  <c r="V163" i="6"/>
  <c r="AP163" i="6"/>
  <c r="AQ163" i="6"/>
  <c r="AR163" i="6"/>
  <c r="AS163" i="6"/>
  <c r="AT163" i="6"/>
  <c r="AU163" i="6"/>
  <c r="AV163" i="6"/>
  <c r="AW163" i="6"/>
  <c r="AY163" i="6"/>
  <c r="AZ163" i="6"/>
  <c r="C164" i="6"/>
  <c r="K164" i="6"/>
  <c r="L164" i="6"/>
  <c r="M164" i="6"/>
  <c r="N164" i="6"/>
  <c r="O164" i="6"/>
  <c r="P164" i="6"/>
  <c r="R164" i="6"/>
  <c r="S164" i="6"/>
  <c r="T164" i="6"/>
  <c r="U164" i="6"/>
  <c r="V164" i="6"/>
  <c r="AP164" i="6"/>
  <c r="AQ164" i="6"/>
  <c r="AR164" i="6"/>
  <c r="AS164" i="6"/>
  <c r="AT164" i="6"/>
  <c r="AU164" i="6"/>
  <c r="AV164" i="6"/>
  <c r="AW164" i="6"/>
  <c r="AY164" i="6"/>
  <c r="AZ164" i="6"/>
  <c r="C165" i="6"/>
  <c r="K165" i="6"/>
  <c r="L165" i="6"/>
  <c r="M165" i="6"/>
  <c r="N165" i="6"/>
  <c r="O165" i="6"/>
  <c r="P165" i="6"/>
  <c r="R165" i="6"/>
  <c r="S165" i="6"/>
  <c r="T165" i="6"/>
  <c r="U165" i="6"/>
  <c r="V165" i="6"/>
  <c r="AP165" i="6"/>
  <c r="AQ165" i="6"/>
  <c r="AR165" i="6"/>
  <c r="AS165" i="6"/>
  <c r="AT165" i="6"/>
  <c r="AU165" i="6"/>
  <c r="AV165" i="6"/>
  <c r="AW165" i="6"/>
  <c r="AY165" i="6"/>
  <c r="AZ165" i="6"/>
  <c r="C166" i="6"/>
  <c r="K166" i="6"/>
  <c r="L166" i="6"/>
  <c r="M166" i="6"/>
  <c r="N166" i="6"/>
  <c r="O166" i="6"/>
  <c r="P166" i="6"/>
  <c r="R166" i="6"/>
  <c r="S166" i="6"/>
  <c r="T166" i="6"/>
  <c r="U166" i="6"/>
  <c r="V166" i="6"/>
  <c r="AP166" i="6"/>
  <c r="AQ166" i="6"/>
  <c r="AR166" i="6"/>
  <c r="AS166" i="6"/>
  <c r="AT166" i="6"/>
  <c r="AU166" i="6"/>
  <c r="AV166" i="6"/>
  <c r="AW166" i="6"/>
  <c r="AY166" i="6"/>
  <c r="AZ166" i="6"/>
  <c r="C167" i="6"/>
  <c r="K167" i="6"/>
  <c r="L167" i="6"/>
  <c r="M167" i="6"/>
  <c r="N167" i="6"/>
  <c r="O167" i="6"/>
  <c r="P167" i="6"/>
  <c r="R167" i="6"/>
  <c r="S167" i="6"/>
  <c r="T167" i="6"/>
  <c r="U167" i="6"/>
  <c r="V167" i="6"/>
  <c r="AP167" i="6"/>
  <c r="AQ167" i="6"/>
  <c r="AR167" i="6"/>
  <c r="AS167" i="6"/>
  <c r="AT167" i="6"/>
  <c r="AU167" i="6"/>
  <c r="AV167" i="6"/>
  <c r="AW167" i="6"/>
  <c r="AY167" i="6"/>
  <c r="AZ167" i="6"/>
  <c r="C168" i="6"/>
  <c r="K168" i="6"/>
  <c r="L168" i="6"/>
  <c r="M168" i="6"/>
  <c r="N168" i="6"/>
  <c r="O168" i="6"/>
  <c r="P168" i="6"/>
  <c r="R168" i="6"/>
  <c r="S168" i="6"/>
  <c r="T168" i="6"/>
  <c r="U168" i="6"/>
  <c r="V168" i="6"/>
  <c r="AP168" i="6"/>
  <c r="AQ168" i="6"/>
  <c r="AR168" i="6"/>
  <c r="AS168" i="6"/>
  <c r="AT168" i="6"/>
  <c r="AU168" i="6"/>
  <c r="AV168" i="6"/>
  <c r="AW168" i="6"/>
  <c r="AY168" i="6"/>
  <c r="AZ168" i="6"/>
  <c r="C169" i="6"/>
  <c r="K169" i="6"/>
  <c r="L169" i="6"/>
  <c r="M169" i="6"/>
  <c r="N169" i="6"/>
  <c r="O169" i="6"/>
  <c r="P169" i="6"/>
  <c r="R169" i="6"/>
  <c r="S169" i="6"/>
  <c r="T169" i="6"/>
  <c r="U169" i="6"/>
  <c r="V169" i="6"/>
  <c r="AP169" i="6"/>
  <c r="AQ169" i="6"/>
  <c r="AR169" i="6"/>
  <c r="AS169" i="6"/>
  <c r="AT169" i="6"/>
  <c r="AU169" i="6"/>
  <c r="AV169" i="6"/>
  <c r="AW169" i="6"/>
  <c r="AY169" i="6"/>
  <c r="AZ169" i="6"/>
  <c r="C170" i="6"/>
  <c r="K170" i="6"/>
  <c r="L170" i="6"/>
  <c r="M170" i="6"/>
  <c r="N170" i="6"/>
  <c r="O170" i="6"/>
  <c r="P170" i="6"/>
  <c r="R170" i="6"/>
  <c r="S170" i="6"/>
  <c r="T170" i="6"/>
  <c r="U170" i="6"/>
  <c r="V170" i="6"/>
  <c r="AP170" i="6"/>
  <c r="AQ170" i="6"/>
  <c r="AR170" i="6"/>
  <c r="AS170" i="6"/>
  <c r="AT170" i="6"/>
  <c r="AU170" i="6"/>
  <c r="AV170" i="6"/>
  <c r="AW170" i="6"/>
  <c r="AY170" i="6"/>
  <c r="AZ170" i="6"/>
  <c r="C171" i="6"/>
  <c r="K171" i="6"/>
  <c r="L171" i="6"/>
  <c r="M171" i="6"/>
  <c r="N171" i="6"/>
  <c r="O171" i="6"/>
  <c r="P171" i="6"/>
  <c r="R171" i="6"/>
  <c r="S171" i="6"/>
  <c r="T171" i="6"/>
  <c r="U171" i="6"/>
  <c r="V171" i="6"/>
  <c r="AP171" i="6"/>
  <c r="AQ171" i="6"/>
  <c r="AR171" i="6"/>
  <c r="AS171" i="6"/>
  <c r="AT171" i="6"/>
  <c r="AU171" i="6"/>
  <c r="AV171" i="6"/>
  <c r="AW171" i="6"/>
  <c r="AY171" i="6"/>
  <c r="AZ171" i="6"/>
  <c r="C172" i="6"/>
  <c r="K172" i="6"/>
  <c r="L172" i="6"/>
  <c r="M172" i="6"/>
  <c r="N172" i="6"/>
  <c r="O172" i="6"/>
  <c r="P172" i="6"/>
  <c r="R172" i="6"/>
  <c r="S172" i="6"/>
  <c r="T172" i="6"/>
  <c r="U172" i="6"/>
  <c r="V172" i="6"/>
  <c r="AP172" i="6"/>
  <c r="AQ172" i="6"/>
  <c r="AR172" i="6"/>
  <c r="AS172" i="6"/>
  <c r="AT172" i="6"/>
  <c r="AU172" i="6"/>
  <c r="AV172" i="6"/>
  <c r="AW172" i="6"/>
  <c r="AY172" i="6"/>
  <c r="AZ172" i="6"/>
  <c r="C173" i="6"/>
  <c r="K173" i="6"/>
  <c r="L173" i="6"/>
  <c r="M173" i="6"/>
  <c r="N173" i="6"/>
  <c r="O173" i="6"/>
  <c r="P173" i="6"/>
  <c r="R173" i="6"/>
  <c r="S173" i="6"/>
  <c r="T173" i="6"/>
  <c r="U173" i="6"/>
  <c r="V173" i="6"/>
  <c r="AP173" i="6"/>
  <c r="AQ173" i="6"/>
  <c r="AR173" i="6"/>
  <c r="AS173" i="6"/>
  <c r="AT173" i="6"/>
  <c r="AU173" i="6"/>
  <c r="AV173" i="6"/>
  <c r="AW173" i="6"/>
  <c r="AY173" i="6"/>
  <c r="AZ173" i="6"/>
  <c r="C174" i="6"/>
  <c r="K174" i="6"/>
  <c r="L174" i="6"/>
  <c r="M174" i="6"/>
  <c r="N174" i="6"/>
  <c r="O174" i="6"/>
  <c r="P174" i="6"/>
  <c r="R174" i="6"/>
  <c r="S174" i="6"/>
  <c r="T174" i="6"/>
  <c r="U174" i="6"/>
  <c r="V174" i="6"/>
  <c r="AP174" i="6"/>
  <c r="AQ174" i="6"/>
  <c r="AR174" i="6"/>
  <c r="AS174" i="6"/>
  <c r="AT174" i="6"/>
  <c r="AU174" i="6"/>
  <c r="AV174" i="6"/>
  <c r="AW174" i="6"/>
  <c r="AY174" i="6"/>
  <c r="AZ174" i="6"/>
  <c r="C175" i="6"/>
  <c r="K175" i="6"/>
  <c r="L175" i="6"/>
  <c r="M175" i="6"/>
  <c r="N175" i="6"/>
  <c r="O175" i="6"/>
  <c r="P175" i="6"/>
  <c r="R175" i="6"/>
  <c r="S175" i="6"/>
  <c r="T175" i="6"/>
  <c r="U175" i="6"/>
  <c r="V175" i="6"/>
  <c r="AP175" i="6"/>
  <c r="AQ175" i="6"/>
  <c r="AR175" i="6"/>
  <c r="AS175" i="6"/>
  <c r="AT175" i="6"/>
  <c r="AU175" i="6"/>
  <c r="AV175" i="6"/>
  <c r="AW175" i="6"/>
  <c r="AY175" i="6"/>
  <c r="AZ175" i="6"/>
  <c r="C176" i="6"/>
  <c r="K176" i="6"/>
  <c r="L176" i="6"/>
  <c r="M176" i="6"/>
  <c r="N176" i="6"/>
  <c r="O176" i="6"/>
  <c r="P176" i="6"/>
  <c r="R176" i="6"/>
  <c r="S176" i="6"/>
  <c r="T176" i="6"/>
  <c r="U176" i="6"/>
  <c r="V176" i="6"/>
  <c r="AP176" i="6"/>
  <c r="AQ176" i="6"/>
  <c r="AR176" i="6"/>
  <c r="AS176" i="6"/>
  <c r="AT176" i="6"/>
  <c r="AU176" i="6"/>
  <c r="AV176" i="6"/>
  <c r="AW176" i="6"/>
  <c r="AY176" i="6"/>
  <c r="AZ176" i="6"/>
  <c r="W177" i="6"/>
  <c r="X177" i="6"/>
  <c r="Y177" i="6"/>
  <c r="Z177" i="6"/>
  <c r="AA177" i="6"/>
  <c r="AB177" i="6"/>
  <c r="AC177" i="6"/>
  <c r="AD177" i="6"/>
  <c r="AE177" i="6"/>
  <c r="AG177" i="6"/>
  <c r="AJ177" i="6"/>
  <c r="C177" i="6"/>
  <c r="K177" i="6"/>
  <c r="L177" i="6"/>
  <c r="M177" i="6"/>
  <c r="N177" i="6"/>
  <c r="O177" i="6"/>
  <c r="P177" i="6"/>
  <c r="R177" i="6"/>
  <c r="S177" i="6"/>
  <c r="T177" i="6"/>
  <c r="U177" i="6"/>
  <c r="V177" i="6"/>
  <c r="AP177" i="6"/>
  <c r="AQ177" i="6"/>
  <c r="AR177" i="6"/>
  <c r="AS177" i="6"/>
  <c r="AT177" i="6"/>
  <c r="AU177" i="6"/>
  <c r="AV177" i="6"/>
  <c r="AW177" i="6"/>
  <c r="AY177" i="6"/>
  <c r="AZ177" i="6"/>
  <c r="BE177" i="6"/>
  <c r="AT178" i="6"/>
  <c r="AU178" i="6"/>
  <c r="AV178" i="6"/>
  <c r="AW178" i="6"/>
  <c r="C179" i="6"/>
  <c r="K179" i="6"/>
  <c r="L179" i="6"/>
  <c r="M179" i="6"/>
  <c r="N179" i="6"/>
  <c r="O179" i="6"/>
  <c r="P179" i="6"/>
  <c r="R179" i="6"/>
  <c r="S179" i="6"/>
  <c r="T179" i="6"/>
  <c r="U179" i="6"/>
  <c r="V179" i="6"/>
  <c r="AP179" i="6"/>
  <c r="AQ179" i="6"/>
  <c r="AR179" i="6"/>
  <c r="AS179" i="6"/>
  <c r="AT179" i="6"/>
  <c r="AU179" i="6"/>
  <c r="AV179" i="6"/>
  <c r="AW179" i="6"/>
  <c r="AY179" i="6"/>
  <c r="AZ179" i="6"/>
  <c r="C180" i="6"/>
  <c r="K180" i="6"/>
  <c r="L180" i="6"/>
  <c r="M180" i="6"/>
  <c r="N180" i="6"/>
  <c r="O180" i="6"/>
  <c r="P180" i="6"/>
  <c r="R180" i="6"/>
  <c r="S180" i="6"/>
  <c r="T180" i="6"/>
  <c r="U180" i="6"/>
  <c r="V180" i="6"/>
  <c r="AP180" i="6"/>
  <c r="AQ180" i="6"/>
  <c r="AR180" i="6"/>
  <c r="AS180" i="6"/>
  <c r="AT180" i="6"/>
  <c r="AU180" i="6"/>
  <c r="AV180" i="6"/>
  <c r="AW180" i="6"/>
  <c r="AY180" i="6"/>
  <c r="AZ180" i="6"/>
  <c r="C181" i="6"/>
  <c r="K181" i="6"/>
  <c r="L181" i="6"/>
  <c r="M181" i="6"/>
  <c r="N181" i="6"/>
  <c r="O181" i="6"/>
  <c r="P181" i="6"/>
  <c r="R181" i="6"/>
  <c r="S181" i="6"/>
  <c r="T181" i="6"/>
  <c r="U181" i="6"/>
  <c r="V181" i="6"/>
  <c r="AP181" i="6"/>
  <c r="AQ181" i="6"/>
  <c r="AR181" i="6"/>
  <c r="AS181" i="6"/>
  <c r="AT181" i="6"/>
  <c r="AU181" i="6"/>
  <c r="AV181" i="6"/>
  <c r="AW181" i="6"/>
  <c r="AY181" i="6"/>
  <c r="AZ181" i="6"/>
  <c r="C182" i="6"/>
  <c r="K182" i="6"/>
  <c r="L182" i="6"/>
  <c r="M182" i="6"/>
  <c r="N182" i="6"/>
  <c r="O182" i="6"/>
  <c r="P182" i="6"/>
  <c r="R182" i="6"/>
  <c r="S182" i="6"/>
  <c r="T182" i="6"/>
  <c r="U182" i="6"/>
  <c r="V182" i="6"/>
  <c r="AP182" i="6"/>
  <c r="AQ182" i="6"/>
  <c r="AR182" i="6"/>
  <c r="AS182" i="6"/>
  <c r="AT182" i="6"/>
  <c r="AU182" i="6"/>
  <c r="AV182" i="6"/>
  <c r="AW182" i="6"/>
  <c r="AY182" i="6"/>
  <c r="AZ182" i="6"/>
  <c r="C183" i="6"/>
  <c r="K183" i="6"/>
  <c r="L183" i="6"/>
  <c r="M183" i="6"/>
  <c r="N183" i="6"/>
  <c r="O183" i="6"/>
  <c r="P183" i="6"/>
  <c r="R183" i="6"/>
  <c r="S183" i="6"/>
  <c r="T183" i="6"/>
  <c r="U183" i="6"/>
  <c r="V183" i="6"/>
  <c r="AP183" i="6"/>
  <c r="AQ183" i="6"/>
  <c r="AR183" i="6"/>
  <c r="AS183" i="6"/>
  <c r="AT183" i="6"/>
  <c r="AU183" i="6"/>
  <c r="AV183" i="6"/>
  <c r="AW183" i="6"/>
  <c r="AY183" i="6"/>
  <c r="AZ183" i="6"/>
  <c r="C184" i="6"/>
  <c r="K184" i="6"/>
  <c r="L184" i="6"/>
  <c r="M184" i="6"/>
  <c r="N184" i="6"/>
  <c r="O184" i="6"/>
  <c r="P184" i="6"/>
  <c r="R184" i="6"/>
  <c r="S184" i="6"/>
  <c r="T184" i="6"/>
  <c r="U184" i="6"/>
  <c r="V184" i="6"/>
  <c r="AP184" i="6"/>
  <c r="AQ184" i="6"/>
  <c r="AR184" i="6"/>
  <c r="AS184" i="6"/>
  <c r="AT184" i="6"/>
  <c r="AU184" i="6"/>
  <c r="AV184" i="6"/>
  <c r="AW184" i="6"/>
  <c r="AY184" i="6"/>
  <c r="AZ184" i="6"/>
  <c r="C185" i="6"/>
  <c r="K185" i="6"/>
  <c r="L185" i="6"/>
  <c r="M185" i="6"/>
  <c r="N185" i="6"/>
  <c r="O185" i="6"/>
  <c r="P185" i="6"/>
  <c r="R185" i="6"/>
  <c r="S185" i="6"/>
  <c r="T185" i="6"/>
  <c r="U185" i="6"/>
  <c r="V185" i="6"/>
  <c r="AP185" i="6"/>
  <c r="AQ185" i="6"/>
  <c r="AR185" i="6"/>
  <c r="AS185" i="6"/>
  <c r="AT185" i="6"/>
  <c r="AU185" i="6"/>
  <c r="AV185" i="6"/>
  <c r="AW185" i="6"/>
  <c r="AY185" i="6"/>
  <c r="AZ185" i="6"/>
  <c r="C186" i="6"/>
  <c r="K186" i="6"/>
  <c r="L186" i="6"/>
  <c r="M186" i="6"/>
  <c r="N186" i="6"/>
  <c r="O186" i="6"/>
  <c r="P186" i="6"/>
  <c r="R186" i="6"/>
  <c r="S186" i="6"/>
  <c r="T186" i="6"/>
  <c r="U186" i="6"/>
  <c r="V186" i="6"/>
  <c r="AP186" i="6"/>
  <c r="AQ186" i="6"/>
  <c r="AR186" i="6"/>
  <c r="AS186" i="6"/>
  <c r="AT186" i="6"/>
  <c r="AU186" i="6"/>
  <c r="AV186" i="6"/>
  <c r="AW186" i="6"/>
  <c r="AY186" i="6"/>
  <c r="AZ186" i="6"/>
  <c r="C187" i="6"/>
  <c r="K187" i="6"/>
  <c r="L187" i="6"/>
  <c r="M187" i="6"/>
  <c r="N187" i="6"/>
  <c r="O187" i="6"/>
  <c r="P187" i="6"/>
  <c r="R187" i="6"/>
  <c r="S187" i="6"/>
  <c r="T187" i="6"/>
  <c r="U187" i="6"/>
  <c r="V187" i="6"/>
  <c r="AP187" i="6"/>
  <c r="AQ187" i="6"/>
  <c r="AR187" i="6"/>
  <c r="AS187" i="6"/>
  <c r="AT187" i="6"/>
  <c r="AU187" i="6"/>
  <c r="AV187" i="6"/>
  <c r="AW187" i="6"/>
  <c r="AY187" i="6"/>
  <c r="AZ187" i="6"/>
  <c r="C188" i="6"/>
  <c r="K188" i="6"/>
  <c r="L188" i="6"/>
  <c r="M188" i="6"/>
  <c r="N188" i="6"/>
  <c r="O188" i="6"/>
  <c r="P188" i="6"/>
  <c r="R188" i="6"/>
  <c r="S188" i="6"/>
  <c r="T188" i="6"/>
  <c r="U188" i="6"/>
  <c r="V188" i="6"/>
  <c r="AP188" i="6"/>
  <c r="AQ188" i="6"/>
  <c r="AR188" i="6"/>
  <c r="AS188" i="6"/>
  <c r="AT188" i="6"/>
  <c r="AU188" i="6"/>
  <c r="AV188" i="6"/>
  <c r="AW188" i="6"/>
  <c r="AY188" i="6"/>
  <c r="AZ188" i="6"/>
  <c r="BE188" i="6"/>
  <c r="AT189" i="6"/>
  <c r="AU189" i="6"/>
  <c r="AV189" i="6"/>
  <c r="AW189" i="6"/>
  <c r="K190" i="6"/>
  <c r="L190" i="6"/>
  <c r="M190" i="6"/>
  <c r="N190" i="6"/>
  <c r="O190" i="6"/>
  <c r="P190" i="6"/>
  <c r="AP190" i="6"/>
  <c r="AQ190" i="6"/>
  <c r="AR190" i="6"/>
  <c r="AS190" i="6"/>
  <c r="AT190" i="6"/>
  <c r="AU190" i="6"/>
  <c r="AV190" i="6"/>
  <c r="AW190" i="6"/>
  <c r="AY190" i="6"/>
  <c r="AZ190" i="6"/>
  <c r="K191" i="6"/>
  <c r="L191" i="6"/>
  <c r="M191" i="6"/>
  <c r="N191" i="6"/>
  <c r="O191" i="6"/>
  <c r="P191" i="6"/>
  <c r="AP191" i="6"/>
  <c r="AQ191" i="6"/>
  <c r="AR191" i="6"/>
  <c r="AS191" i="6"/>
  <c r="AT191" i="6"/>
  <c r="AU191" i="6"/>
  <c r="AV191" i="6"/>
  <c r="AW191" i="6"/>
  <c r="AY191" i="6"/>
  <c r="AZ191" i="6"/>
  <c r="K192" i="6"/>
  <c r="L192" i="6"/>
  <c r="M192" i="6"/>
  <c r="N192" i="6"/>
  <c r="O192" i="6"/>
  <c r="P192" i="6"/>
  <c r="AP192" i="6"/>
  <c r="AQ192" i="6"/>
  <c r="AR192" i="6"/>
  <c r="AS192" i="6"/>
  <c r="AT192" i="6"/>
  <c r="AU192" i="6"/>
  <c r="AV192" i="6"/>
  <c r="AW192" i="6"/>
  <c r="AY192" i="6"/>
  <c r="AZ192" i="6"/>
  <c r="K193" i="6"/>
  <c r="L193" i="6"/>
  <c r="M193" i="6"/>
  <c r="N193" i="6"/>
  <c r="O193" i="6"/>
  <c r="P193" i="6"/>
  <c r="AP193" i="6"/>
  <c r="AQ193" i="6"/>
  <c r="AR193" i="6"/>
  <c r="AS193" i="6"/>
  <c r="AT193" i="6"/>
  <c r="AU193" i="6"/>
  <c r="AV193" i="6"/>
  <c r="AW193" i="6"/>
  <c r="AY193" i="6"/>
  <c r="AZ193" i="6"/>
  <c r="K194" i="6"/>
  <c r="L194" i="6"/>
  <c r="M194" i="6"/>
  <c r="N194" i="6"/>
  <c r="O194" i="6"/>
  <c r="P194" i="6"/>
  <c r="AP194" i="6"/>
  <c r="AQ194" i="6"/>
  <c r="AR194" i="6"/>
  <c r="AS194" i="6"/>
  <c r="AT194" i="6"/>
  <c r="AU194" i="6"/>
  <c r="AV194" i="6"/>
  <c r="AW194" i="6"/>
  <c r="AY194" i="6"/>
  <c r="AZ194" i="6"/>
  <c r="BE194" i="6"/>
  <c r="K196" i="6"/>
  <c r="L196" i="6"/>
  <c r="M196" i="6"/>
  <c r="N196" i="6"/>
  <c r="O196" i="6"/>
  <c r="P196" i="6"/>
  <c r="AP196" i="6"/>
  <c r="AQ196" i="6"/>
  <c r="AR196" i="6"/>
  <c r="AS196" i="6"/>
  <c r="AT196" i="6"/>
  <c r="AU196" i="6"/>
  <c r="AV196" i="6"/>
  <c r="AW196" i="6"/>
  <c r="AY196" i="6"/>
  <c r="AZ196" i="6"/>
  <c r="K197" i="6"/>
  <c r="L197" i="6"/>
  <c r="M197" i="6"/>
  <c r="N197" i="6"/>
  <c r="O197" i="6"/>
  <c r="P197" i="6"/>
  <c r="AP197" i="6"/>
  <c r="AQ197" i="6"/>
  <c r="AR197" i="6"/>
  <c r="AS197" i="6"/>
  <c r="AT197" i="6"/>
  <c r="AU197" i="6"/>
  <c r="AV197" i="6"/>
  <c r="AW197" i="6"/>
  <c r="AY197" i="6"/>
  <c r="AZ197" i="6"/>
  <c r="K198" i="6"/>
  <c r="L198" i="6"/>
  <c r="M198" i="6"/>
  <c r="N198" i="6"/>
  <c r="O198" i="6"/>
  <c r="P198" i="6"/>
  <c r="AP198" i="6"/>
  <c r="AQ198" i="6"/>
  <c r="AR198" i="6"/>
  <c r="AS198" i="6"/>
  <c r="AT198" i="6"/>
  <c r="AU198" i="6"/>
  <c r="AV198" i="6"/>
  <c r="AW198" i="6"/>
  <c r="AY198" i="6"/>
  <c r="AZ198" i="6"/>
  <c r="K199" i="6"/>
  <c r="L199" i="6"/>
  <c r="M199" i="6"/>
  <c r="N199" i="6"/>
  <c r="O199" i="6"/>
  <c r="P199" i="6"/>
  <c r="AP199" i="6"/>
  <c r="AQ199" i="6"/>
  <c r="AR199" i="6"/>
  <c r="AS199" i="6"/>
  <c r="AT199" i="6"/>
  <c r="AU199" i="6"/>
  <c r="AV199" i="6"/>
  <c r="AW199" i="6"/>
  <c r="AY199" i="6"/>
  <c r="AZ199" i="6"/>
  <c r="K200" i="6"/>
  <c r="L200" i="6"/>
  <c r="M200" i="6"/>
  <c r="N200" i="6"/>
  <c r="O200" i="6"/>
  <c r="P200" i="6"/>
  <c r="AP200" i="6"/>
  <c r="AQ200" i="6"/>
  <c r="AR200" i="6"/>
  <c r="AS200" i="6"/>
  <c r="AT200" i="6"/>
  <c r="AU200" i="6"/>
  <c r="AV200" i="6"/>
  <c r="AW200" i="6"/>
  <c r="AY200" i="6"/>
  <c r="AZ200" i="6"/>
  <c r="BE200" i="6"/>
  <c r="K202" i="6"/>
  <c r="L202" i="6"/>
  <c r="M202" i="6"/>
  <c r="N202" i="6"/>
  <c r="O202" i="6"/>
  <c r="P202" i="6"/>
  <c r="AP202" i="6"/>
  <c r="AQ202" i="6"/>
  <c r="AR202" i="6"/>
  <c r="AS202" i="6"/>
  <c r="AT202" i="6"/>
  <c r="AU202" i="6"/>
  <c r="AV202" i="6"/>
  <c r="AW202" i="6"/>
  <c r="AY202" i="6"/>
  <c r="AZ202" i="6"/>
  <c r="K203" i="6"/>
  <c r="L203" i="6"/>
  <c r="M203" i="6"/>
  <c r="N203" i="6"/>
  <c r="O203" i="6"/>
  <c r="P203" i="6"/>
  <c r="AP203" i="6"/>
  <c r="AQ203" i="6"/>
  <c r="AR203" i="6"/>
  <c r="AS203" i="6"/>
  <c r="AT203" i="6"/>
  <c r="AU203" i="6"/>
  <c r="AV203" i="6"/>
  <c r="AW203" i="6"/>
  <c r="AY203" i="6"/>
  <c r="AZ203" i="6"/>
  <c r="K204" i="6"/>
  <c r="L204" i="6"/>
  <c r="M204" i="6"/>
  <c r="N204" i="6"/>
  <c r="O204" i="6"/>
  <c r="P204" i="6"/>
  <c r="AP204" i="6"/>
  <c r="AQ204" i="6"/>
  <c r="AR204" i="6"/>
  <c r="AS204" i="6"/>
  <c r="AT204" i="6"/>
  <c r="AU204" i="6"/>
  <c r="AV204" i="6"/>
  <c r="AW204" i="6"/>
  <c r="AY204" i="6"/>
  <c r="AZ204" i="6"/>
  <c r="K205" i="6"/>
  <c r="L205" i="6"/>
  <c r="M205" i="6"/>
  <c r="N205" i="6"/>
  <c r="O205" i="6"/>
  <c r="P205" i="6"/>
  <c r="AP205" i="6"/>
  <c r="AQ205" i="6"/>
  <c r="AR205" i="6"/>
  <c r="AS205" i="6"/>
  <c r="AT205" i="6"/>
  <c r="AU205" i="6"/>
  <c r="AV205" i="6"/>
  <c r="AW205" i="6"/>
  <c r="AY205" i="6"/>
  <c r="AZ205" i="6"/>
  <c r="K206" i="6"/>
  <c r="L206" i="6"/>
  <c r="M206" i="6"/>
  <c r="N206" i="6"/>
  <c r="O206" i="6"/>
  <c r="P206" i="6"/>
  <c r="AP206" i="6"/>
  <c r="AQ206" i="6"/>
  <c r="AR206" i="6"/>
  <c r="AS206" i="6"/>
  <c r="AT206" i="6"/>
  <c r="AU206" i="6"/>
  <c r="AV206" i="6"/>
  <c r="AW206" i="6"/>
  <c r="AY206" i="6"/>
  <c r="AZ206" i="6"/>
  <c r="K208" i="6"/>
  <c r="L208" i="6"/>
  <c r="M208" i="6"/>
  <c r="N208" i="6"/>
  <c r="O208" i="6"/>
  <c r="P208" i="6"/>
  <c r="AP208" i="6"/>
  <c r="AQ208" i="6"/>
  <c r="AR208" i="6"/>
  <c r="AS208" i="6"/>
  <c r="AT208" i="6"/>
  <c r="AU208" i="6"/>
  <c r="AV208" i="6"/>
  <c r="AW208" i="6"/>
  <c r="AY208" i="6"/>
  <c r="AZ208" i="6"/>
  <c r="K209" i="6"/>
  <c r="L209" i="6"/>
  <c r="M209" i="6"/>
  <c r="N209" i="6"/>
  <c r="O209" i="6"/>
  <c r="P209" i="6"/>
  <c r="AP209" i="6"/>
  <c r="AQ209" i="6"/>
  <c r="AR209" i="6"/>
  <c r="AS209" i="6"/>
  <c r="AT209" i="6"/>
  <c r="AU209" i="6"/>
  <c r="AV209" i="6"/>
  <c r="AW209" i="6"/>
  <c r="AY209" i="6"/>
  <c r="AZ209" i="6"/>
  <c r="BE209" i="6"/>
  <c r="K211" i="6"/>
  <c r="L211" i="6"/>
  <c r="M211" i="6"/>
  <c r="N211" i="6"/>
  <c r="O211" i="6"/>
  <c r="P211" i="6"/>
  <c r="AP211" i="6"/>
  <c r="AQ211" i="6"/>
  <c r="AR211" i="6"/>
  <c r="AS211" i="6"/>
  <c r="AT211" i="6"/>
  <c r="AU211" i="6"/>
  <c r="AV211" i="6"/>
  <c r="AW211" i="6"/>
  <c r="AY211" i="6"/>
  <c r="AZ211" i="6"/>
  <c r="K212" i="6"/>
  <c r="L212" i="6"/>
  <c r="M212" i="6"/>
  <c r="N212" i="6"/>
  <c r="O212" i="6"/>
  <c r="P212" i="6"/>
  <c r="AP212" i="6"/>
  <c r="AQ212" i="6"/>
  <c r="AR212" i="6"/>
  <c r="AS212" i="6"/>
  <c r="AT212" i="6"/>
  <c r="AU212" i="6"/>
  <c r="AV212" i="6"/>
  <c r="AW212" i="6"/>
  <c r="AY212" i="6"/>
  <c r="AZ212" i="6"/>
  <c r="K213" i="6"/>
  <c r="L213" i="6"/>
  <c r="M213" i="6"/>
  <c r="N213" i="6"/>
  <c r="O213" i="6"/>
  <c r="P213" i="6"/>
  <c r="AP213" i="6"/>
  <c r="AQ213" i="6"/>
  <c r="AR213" i="6"/>
  <c r="AS213" i="6"/>
  <c r="AT213" i="6"/>
  <c r="AU213" i="6"/>
  <c r="AV213" i="6"/>
  <c r="AW213" i="6"/>
  <c r="AY213" i="6"/>
  <c r="AZ213" i="6"/>
  <c r="K214" i="6"/>
  <c r="L214" i="6"/>
  <c r="M214" i="6"/>
  <c r="N214" i="6"/>
  <c r="O214" i="6"/>
  <c r="P214" i="6"/>
  <c r="AP214" i="6"/>
  <c r="AQ214" i="6"/>
  <c r="AR214" i="6"/>
  <c r="AS214" i="6"/>
  <c r="AT214" i="6"/>
  <c r="AU214" i="6"/>
  <c r="AV214" i="6"/>
  <c r="AW214" i="6"/>
  <c r="AY214" i="6"/>
  <c r="AZ214" i="6"/>
  <c r="K215" i="6"/>
  <c r="L215" i="6"/>
  <c r="M215" i="6"/>
  <c r="N215" i="6"/>
  <c r="O215" i="6"/>
  <c r="P215" i="6"/>
  <c r="AP215" i="6"/>
  <c r="AQ215" i="6"/>
  <c r="AR215" i="6"/>
  <c r="AS215" i="6"/>
  <c r="AT215" i="6"/>
  <c r="AU215" i="6"/>
  <c r="AV215" i="6"/>
  <c r="AW215" i="6"/>
  <c r="AY215" i="6"/>
  <c r="AZ215" i="6"/>
  <c r="K216" i="6"/>
  <c r="L216" i="6"/>
  <c r="M216" i="6"/>
  <c r="N216" i="6"/>
  <c r="O216" i="6"/>
  <c r="P216" i="6"/>
  <c r="AP216" i="6"/>
  <c r="AQ216" i="6"/>
  <c r="AR216" i="6"/>
  <c r="AS216" i="6"/>
  <c r="AT216" i="6"/>
  <c r="AU216" i="6"/>
  <c r="AV216" i="6"/>
  <c r="AW216" i="6"/>
  <c r="AY216" i="6"/>
  <c r="AZ216" i="6"/>
  <c r="K217" i="6"/>
  <c r="L217" i="6"/>
  <c r="M217" i="6"/>
  <c r="N217" i="6"/>
  <c r="O217" i="6"/>
  <c r="P217" i="6"/>
  <c r="AP217" i="6"/>
  <c r="AQ217" i="6"/>
  <c r="AR217" i="6"/>
  <c r="AS217" i="6"/>
  <c r="AT217" i="6"/>
  <c r="AU217" i="6"/>
  <c r="AV217" i="6"/>
  <c r="AW217" i="6"/>
  <c r="AY217" i="6"/>
  <c r="AZ217" i="6"/>
  <c r="K218" i="6"/>
  <c r="L218" i="6"/>
  <c r="M218" i="6"/>
  <c r="N218" i="6"/>
  <c r="O218" i="6"/>
  <c r="P218" i="6"/>
  <c r="AP218" i="6"/>
  <c r="AQ218" i="6"/>
  <c r="AR218" i="6"/>
  <c r="AS218" i="6"/>
  <c r="AT218" i="6"/>
  <c r="AU218" i="6"/>
  <c r="AV218" i="6"/>
  <c r="AW218" i="6"/>
  <c r="AY218" i="6"/>
  <c r="AZ218" i="6"/>
  <c r="BE218" i="6"/>
  <c r="K219" i="6"/>
  <c r="L219" i="6"/>
  <c r="M219" i="6"/>
  <c r="N219" i="6"/>
  <c r="O219" i="6"/>
  <c r="P219" i="6"/>
  <c r="AP219" i="6"/>
  <c r="AQ219" i="6"/>
  <c r="AR219" i="6"/>
  <c r="AS219" i="6"/>
  <c r="AT219" i="6"/>
  <c r="AU219" i="6"/>
  <c r="AV219" i="6"/>
  <c r="AW219" i="6"/>
  <c r="AY219" i="6"/>
  <c r="AZ219" i="6"/>
  <c r="BE219" i="6"/>
  <c r="K221" i="6"/>
  <c r="L221" i="6"/>
  <c r="M221" i="6"/>
  <c r="N221" i="6"/>
  <c r="O221" i="6"/>
  <c r="P221" i="6"/>
  <c r="AP221" i="6"/>
  <c r="AQ221" i="6"/>
  <c r="AR221" i="6"/>
  <c r="AS221" i="6"/>
  <c r="AT221" i="6"/>
  <c r="AU221" i="6"/>
  <c r="AV221" i="6"/>
  <c r="AW221" i="6"/>
  <c r="AY221" i="6"/>
  <c r="AZ221" i="6"/>
  <c r="K222" i="6"/>
  <c r="L222" i="6"/>
  <c r="M222" i="6"/>
  <c r="N222" i="6"/>
  <c r="O222" i="6"/>
  <c r="P222" i="6"/>
  <c r="AP222" i="6"/>
  <c r="AQ222" i="6"/>
  <c r="AR222" i="6"/>
  <c r="AS222" i="6"/>
  <c r="AT222" i="6"/>
  <c r="AU222" i="6"/>
  <c r="AV222" i="6"/>
  <c r="AW222" i="6"/>
  <c r="AY222" i="6"/>
  <c r="AZ222" i="6"/>
  <c r="K223" i="6"/>
  <c r="L223" i="6"/>
  <c r="M223" i="6"/>
  <c r="N223" i="6"/>
  <c r="O223" i="6"/>
  <c r="P223" i="6"/>
  <c r="AP223" i="6"/>
  <c r="AQ223" i="6"/>
  <c r="AR223" i="6"/>
  <c r="AS223" i="6"/>
  <c r="AT223" i="6"/>
  <c r="AU223" i="6"/>
  <c r="AV223" i="6"/>
  <c r="AW223" i="6"/>
  <c r="AY223" i="6"/>
  <c r="AZ223" i="6"/>
  <c r="BE223" i="6"/>
  <c r="E225" i="6"/>
  <c r="H225" i="6"/>
  <c r="K225" i="6"/>
  <c r="L225" i="6"/>
  <c r="M225" i="6"/>
  <c r="N225" i="6"/>
  <c r="O225" i="6"/>
  <c r="P225" i="6"/>
  <c r="AP225" i="6"/>
  <c r="AQ225" i="6"/>
  <c r="AR225" i="6"/>
  <c r="AS225" i="6"/>
  <c r="AT225" i="6"/>
  <c r="AU225" i="6"/>
  <c r="AV225" i="6"/>
  <c r="AW225" i="6"/>
  <c r="AY225" i="6"/>
  <c r="AZ225" i="6"/>
  <c r="E226" i="6"/>
  <c r="H226" i="6"/>
  <c r="K226" i="6"/>
  <c r="L226" i="6"/>
  <c r="M226" i="6"/>
  <c r="N226" i="6"/>
  <c r="O226" i="6"/>
  <c r="P226" i="6"/>
  <c r="AP226" i="6"/>
  <c r="AQ226" i="6"/>
  <c r="AR226" i="6"/>
  <c r="AS226" i="6"/>
  <c r="AT226" i="6"/>
  <c r="AU226" i="6"/>
  <c r="AV226" i="6"/>
  <c r="AW226" i="6"/>
  <c r="AY226" i="6"/>
  <c r="AZ226" i="6"/>
  <c r="E227" i="6"/>
  <c r="H227" i="6"/>
  <c r="K227" i="6"/>
  <c r="L227" i="6"/>
  <c r="M227" i="6"/>
  <c r="N227" i="6"/>
  <c r="O227" i="6"/>
  <c r="P227" i="6"/>
  <c r="AP227" i="6"/>
  <c r="AQ227" i="6"/>
  <c r="AR227" i="6"/>
  <c r="AS227" i="6"/>
  <c r="AT227" i="6"/>
  <c r="AU227" i="6"/>
  <c r="AV227" i="6"/>
  <c r="AW227" i="6"/>
  <c r="AY227" i="6"/>
  <c r="AZ227" i="6"/>
  <c r="E228" i="6"/>
  <c r="H228" i="6"/>
  <c r="K228" i="6"/>
  <c r="L228" i="6"/>
  <c r="M228" i="6"/>
  <c r="N228" i="6"/>
  <c r="O228" i="6"/>
  <c r="P228" i="6"/>
  <c r="AP228" i="6"/>
  <c r="AQ228" i="6"/>
  <c r="AR228" i="6"/>
  <c r="AS228" i="6"/>
  <c r="AT228" i="6"/>
  <c r="AU228" i="6"/>
  <c r="AV228" i="6"/>
  <c r="AW228" i="6"/>
  <c r="AY228" i="6"/>
  <c r="AZ228" i="6"/>
  <c r="E229" i="6"/>
  <c r="H229" i="6"/>
  <c r="K229" i="6"/>
  <c r="L229" i="6"/>
  <c r="M229" i="6"/>
  <c r="N229" i="6"/>
  <c r="O229" i="6"/>
  <c r="P229" i="6"/>
  <c r="AP229" i="6"/>
  <c r="AQ229" i="6"/>
  <c r="AR229" i="6"/>
  <c r="AS229" i="6"/>
  <c r="AT229" i="6"/>
  <c r="AU229" i="6"/>
  <c r="AV229" i="6"/>
  <c r="AW229" i="6"/>
  <c r="AY229" i="6"/>
  <c r="AZ229" i="6"/>
  <c r="E230" i="6"/>
  <c r="H230" i="6"/>
  <c r="K230" i="6"/>
  <c r="L230" i="6"/>
  <c r="M230" i="6"/>
  <c r="N230" i="6"/>
  <c r="O230" i="6"/>
  <c r="P230" i="6"/>
  <c r="AP230" i="6"/>
  <c r="AQ230" i="6"/>
  <c r="AR230" i="6"/>
  <c r="AS230" i="6"/>
  <c r="AT230" i="6"/>
  <c r="AU230" i="6"/>
  <c r="AV230" i="6"/>
  <c r="AW230" i="6"/>
  <c r="AY230" i="6"/>
  <c r="AZ230" i="6"/>
  <c r="E231" i="6"/>
  <c r="H231" i="6"/>
  <c r="K231" i="6"/>
  <c r="L231" i="6"/>
  <c r="M231" i="6"/>
  <c r="N231" i="6"/>
  <c r="O231" i="6"/>
  <c r="P231" i="6"/>
  <c r="AP231" i="6"/>
  <c r="AQ231" i="6"/>
  <c r="AR231" i="6"/>
  <c r="AS231" i="6"/>
  <c r="AT231" i="6"/>
  <c r="AU231" i="6"/>
  <c r="AV231" i="6"/>
  <c r="AW231" i="6"/>
  <c r="AY231" i="6"/>
  <c r="AZ231" i="6"/>
  <c r="E232" i="6"/>
  <c r="H232" i="6"/>
  <c r="K232" i="6"/>
  <c r="L232" i="6"/>
  <c r="M232" i="6"/>
  <c r="N232" i="6"/>
  <c r="O232" i="6"/>
  <c r="P232" i="6"/>
  <c r="AP232" i="6"/>
  <c r="AQ232" i="6"/>
  <c r="AR232" i="6"/>
  <c r="AS232" i="6"/>
  <c r="AT232" i="6"/>
  <c r="AU232" i="6"/>
  <c r="AV232" i="6"/>
  <c r="AW232" i="6"/>
  <c r="AY232" i="6"/>
  <c r="AZ232" i="6"/>
  <c r="E233" i="6"/>
  <c r="H233" i="6"/>
  <c r="K233" i="6"/>
  <c r="L233" i="6"/>
  <c r="M233" i="6"/>
  <c r="N233" i="6"/>
  <c r="O233" i="6"/>
  <c r="P233" i="6"/>
  <c r="AP233" i="6"/>
  <c r="AQ233" i="6"/>
  <c r="AR233" i="6"/>
  <c r="AS233" i="6"/>
  <c r="AT233" i="6"/>
  <c r="AU233" i="6"/>
  <c r="AV233" i="6"/>
  <c r="AW233" i="6"/>
  <c r="AY233" i="6"/>
  <c r="AZ233" i="6"/>
  <c r="BE233" i="6"/>
  <c r="AY235" i="6"/>
  <c r="AZ235" i="6"/>
  <c r="AY236" i="6"/>
  <c r="AZ236" i="6"/>
  <c r="AY237" i="6"/>
  <c r="AZ237" i="6"/>
  <c r="AY238" i="6"/>
  <c r="AZ238" i="6"/>
  <c r="AY239" i="6"/>
  <c r="AZ239" i="6"/>
  <c r="AY240" i="6"/>
  <c r="AZ240" i="6"/>
  <c r="AY241" i="6"/>
  <c r="AZ241" i="6"/>
  <c r="AY242" i="6"/>
  <c r="AZ242" i="6"/>
  <c r="AY243" i="6"/>
  <c r="AZ243" i="6"/>
  <c r="AY244" i="6"/>
  <c r="AZ244" i="6"/>
  <c r="BE244" i="6"/>
  <c r="C246" i="6"/>
  <c r="K246" i="6"/>
  <c r="L246" i="6"/>
  <c r="M246" i="6"/>
  <c r="N246" i="6"/>
  <c r="O246" i="6"/>
  <c r="P246" i="6"/>
  <c r="R246" i="6"/>
  <c r="S246" i="6"/>
  <c r="T246" i="6"/>
  <c r="U246" i="6"/>
  <c r="V246" i="6"/>
  <c r="AP246" i="6"/>
  <c r="AQ246" i="6"/>
  <c r="AR246" i="6"/>
  <c r="AS246" i="6"/>
  <c r="AT246" i="6"/>
  <c r="AU246" i="6"/>
  <c r="AV246" i="6"/>
  <c r="AW246" i="6"/>
  <c r="AY246" i="6"/>
  <c r="AZ246" i="6"/>
  <c r="C247" i="6"/>
  <c r="K247" i="6"/>
  <c r="L247" i="6"/>
  <c r="M247" i="6"/>
  <c r="N247" i="6"/>
  <c r="O247" i="6"/>
  <c r="P247" i="6"/>
  <c r="R247" i="6"/>
  <c r="S247" i="6"/>
  <c r="T247" i="6"/>
  <c r="U247" i="6"/>
  <c r="V247" i="6"/>
  <c r="AP247" i="6"/>
  <c r="AQ247" i="6"/>
  <c r="AR247" i="6"/>
  <c r="AS247" i="6"/>
  <c r="AT247" i="6"/>
  <c r="AU247" i="6"/>
  <c r="AV247" i="6"/>
  <c r="AW247" i="6"/>
  <c r="AY247" i="6"/>
  <c r="AZ247" i="6"/>
  <c r="C248" i="6"/>
  <c r="K248" i="6"/>
  <c r="L248" i="6"/>
  <c r="M248" i="6"/>
  <c r="N248" i="6"/>
  <c r="O248" i="6"/>
  <c r="P248" i="6"/>
  <c r="R248" i="6"/>
  <c r="S248" i="6"/>
  <c r="T248" i="6"/>
  <c r="U248" i="6"/>
  <c r="V248" i="6"/>
  <c r="AP248" i="6"/>
  <c r="AQ248" i="6"/>
  <c r="AR248" i="6"/>
  <c r="AS248" i="6"/>
  <c r="AT248" i="6"/>
  <c r="AU248" i="6"/>
  <c r="AV248" i="6"/>
  <c r="AW248" i="6"/>
  <c r="AY248" i="6"/>
  <c r="AZ248" i="6"/>
  <c r="C249" i="6"/>
  <c r="K249" i="6"/>
  <c r="L249" i="6"/>
  <c r="M249" i="6"/>
  <c r="N249" i="6"/>
  <c r="O249" i="6"/>
  <c r="P249" i="6"/>
  <c r="R249" i="6"/>
  <c r="S249" i="6"/>
  <c r="T249" i="6"/>
  <c r="U249" i="6"/>
  <c r="V249" i="6"/>
  <c r="AP249" i="6"/>
  <c r="AQ249" i="6"/>
  <c r="AR249" i="6"/>
  <c r="AS249" i="6"/>
  <c r="AT249" i="6"/>
  <c r="AU249" i="6"/>
  <c r="AV249" i="6"/>
  <c r="AW249" i="6"/>
  <c r="AY249" i="6"/>
  <c r="AZ249" i="6"/>
  <c r="C250" i="6"/>
  <c r="K250" i="6"/>
  <c r="L250" i="6"/>
  <c r="M250" i="6"/>
  <c r="N250" i="6"/>
  <c r="O250" i="6"/>
  <c r="P250" i="6"/>
  <c r="R250" i="6"/>
  <c r="S250" i="6"/>
  <c r="T250" i="6"/>
  <c r="U250" i="6"/>
  <c r="V250" i="6"/>
  <c r="AP250" i="6"/>
  <c r="AQ250" i="6"/>
  <c r="AR250" i="6"/>
  <c r="AS250" i="6"/>
  <c r="AT250" i="6"/>
  <c r="AU250" i="6"/>
  <c r="AV250" i="6"/>
  <c r="AW250" i="6"/>
  <c r="AY250" i="6"/>
  <c r="AZ250" i="6"/>
  <c r="C251" i="6"/>
  <c r="K251" i="6"/>
  <c r="L251" i="6"/>
  <c r="M251" i="6"/>
  <c r="N251" i="6"/>
  <c r="O251" i="6"/>
  <c r="P251" i="6"/>
  <c r="R251" i="6"/>
  <c r="S251" i="6"/>
  <c r="T251" i="6"/>
  <c r="U251" i="6"/>
  <c r="V251" i="6"/>
  <c r="AP251" i="6"/>
  <c r="AQ251" i="6"/>
  <c r="AR251" i="6"/>
  <c r="AS251" i="6"/>
  <c r="AT251" i="6"/>
  <c r="AU251" i="6"/>
  <c r="AV251" i="6"/>
  <c r="AW251" i="6"/>
  <c r="AY251" i="6"/>
  <c r="AZ251" i="6"/>
  <c r="C252" i="6"/>
  <c r="K252" i="6"/>
  <c r="L252" i="6"/>
  <c r="M252" i="6"/>
  <c r="N252" i="6"/>
  <c r="O252" i="6"/>
  <c r="P252" i="6"/>
  <c r="R252" i="6"/>
  <c r="S252" i="6"/>
  <c r="T252" i="6"/>
  <c r="U252" i="6"/>
  <c r="V252" i="6"/>
  <c r="AP252" i="6"/>
  <c r="AQ252" i="6"/>
  <c r="AR252" i="6"/>
  <c r="AS252" i="6"/>
  <c r="AT252" i="6"/>
  <c r="AU252" i="6"/>
  <c r="AV252" i="6"/>
  <c r="AW252" i="6"/>
  <c r="AY252" i="6"/>
  <c r="AZ252" i="6"/>
  <c r="C253" i="6"/>
  <c r="K253" i="6"/>
  <c r="L253" i="6"/>
  <c r="M253" i="6"/>
  <c r="N253" i="6"/>
  <c r="O253" i="6"/>
  <c r="P253" i="6"/>
  <c r="R253" i="6"/>
  <c r="S253" i="6"/>
  <c r="T253" i="6"/>
  <c r="U253" i="6"/>
  <c r="V253" i="6"/>
  <c r="AP253" i="6"/>
  <c r="AQ253" i="6"/>
  <c r="AR253" i="6"/>
  <c r="AS253" i="6"/>
  <c r="AT253" i="6"/>
  <c r="AU253" i="6"/>
  <c r="AV253" i="6"/>
  <c r="AW253" i="6"/>
  <c r="AY253" i="6"/>
  <c r="AZ253" i="6"/>
  <c r="C254" i="6"/>
  <c r="K254" i="6"/>
  <c r="L254" i="6"/>
  <c r="M254" i="6"/>
  <c r="N254" i="6"/>
  <c r="O254" i="6"/>
  <c r="P254" i="6"/>
  <c r="R254" i="6"/>
  <c r="S254" i="6"/>
  <c r="T254" i="6"/>
  <c r="U254" i="6"/>
  <c r="V254" i="6"/>
  <c r="AP254" i="6"/>
  <c r="AQ254" i="6"/>
  <c r="AR254" i="6"/>
  <c r="AS254" i="6"/>
  <c r="AT254" i="6"/>
  <c r="AU254" i="6"/>
  <c r="AV254" i="6"/>
  <c r="AW254" i="6"/>
  <c r="AY254" i="6"/>
  <c r="AZ254" i="6"/>
  <c r="C255" i="6"/>
  <c r="K255" i="6"/>
  <c r="L255" i="6"/>
  <c r="M255" i="6"/>
  <c r="N255" i="6"/>
  <c r="O255" i="6"/>
  <c r="P255" i="6"/>
  <c r="R255" i="6"/>
  <c r="S255" i="6"/>
  <c r="T255" i="6"/>
  <c r="U255" i="6"/>
  <c r="V255" i="6"/>
  <c r="AP255" i="6"/>
  <c r="AQ255" i="6"/>
  <c r="AR255" i="6"/>
  <c r="AS255" i="6"/>
  <c r="AT255" i="6"/>
  <c r="AU255" i="6"/>
  <c r="AV255" i="6"/>
  <c r="AW255" i="6"/>
  <c r="AY255" i="6"/>
  <c r="AZ255" i="6"/>
  <c r="C256" i="6"/>
  <c r="K256" i="6"/>
  <c r="L256" i="6"/>
  <c r="M256" i="6"/>
  <c r="N256" i="6"/>
  <c r="O256" i="6"/>
  <c r="P256" i="6"/>
  <c r="R256" i="6"/>
  <c r="S256" i="6"/>
  <c r="T256" i="6"/>
  <c r="U256" i="6"/>
  <c r="V256" i="6"/>
  <c r="AP256" i="6"/>
  <c r="AQ256" i="6"/>
  <c r="AR256" i="6"/>
  <c r="AS256" i="6"/>
  <c r="AT256" i="6"/>
  <c r="AU256" i="6"/>
  <c r="AV256" i="6"/>
  <c r="AW256" i="6"/>
  <c r="AY256" i="6"/>
  <c r="AZ256" i="6"/>
  <c r="C257" i="6"/>
  <c r="K257" i="6"/>
  <c r="L257" i="6"/>
  <c r="M257" i="6"/>
  <c r="N257" i="6"/>
  <c r="O257" i="6"/>
  <c r="P257" i="6"/>
  <c r="R257" i="6"/>
  <c r="S257" i="6"/>
  <c r="T257" i="6"/>
  <c r="U257" i="6"/>
  <c r="V257" i="6"/>
  <c r="AP257" i="6"/>
  <c r="AQ257" i="6"/>
  <c r="AR257" i="6"/>
  <c r="AS257" i="6"/>
  <c r="AT257" i="6"/>
  <c r="AU257" i="6"/>
  <c r="AV257" i="6"/>
  <c r="AW257" i="6"/>
  <c r="AY257" i="6"/>
  <c r="AZ257" i="6"/>
  <c r="C258" i="6"/>
  <c r="K258" i="6"/>
  <c r="L258" i="6"/>
  <c r="M258" i="6"/>
  <c r="N258" i="6"/>
  <c r="O258" i="6"/>
  <c r="P258" i="6"/>
  <c r="R258" i="6"/>
  <c r="S258" i="6"/>
  <c r="T258" i="6"/>
  <c r="U258" i="6"/>
  <c r="V258" i="6"/>
  <c r="AP258" i="6"/>
  <c r="AQ258" i="6"/>
  <c r="AR258" i="6"/>
  <c r="AS258" i="6"/>
  <c r="AT258" i="6"/>
  <c r="AU258" i="6"/>
  <c r="AV258" i="6"/>
  <c r="AW258" i="6"/>
  <c r="AY258" i="6"/>
  <c r="AZ258" i="6"/>
  <c r="C259" i="6"/>
  <c r="K259" i="6"/>
  <c r="L259" i="6"/>
  <c r="M259" i="6"/>
  <c r="N259" i="6"/>
  <c r="O259" i="6"/>
  <c r="P259" i="6"/>
  <c r="R259" i="6"/>
  <c r="S259" i="6"/>
  <c r="T259" i="6"/>
  <c r="U259" i="6"/>
  <c r="V259" i="6"/>
  <c r="AP259" i="6"/>
  <c r="AQ259" i="6"/>
  <c r="AR259" i="6"/>
  <c r="AS259" i="6"/>
  <c r="AT259" i="6"/>
  <c r="AU259" i="6"/>
  <c r="AV259" i="6"/>
  <c r="AW259" i="6"/>
  <c r="AY259" i="6"/>
  <c r="AZ259" i="6"/>
  <c r="W260" i="6"/>
  <c r="X260" i="6"/>
  <c r="Y260" i="6"/>
  <c r="Z260" i="6"/>
  <c r="AA260" i="6"/>
  <c r="AB260" i="6"/>
  <c r="AC260" i="6"/>
  <c r="AF260" i="6"/>
  <c r="C260" i="6"/>
  <c r="K260" i="6"/>
  <c r="L260" i="6"/>
  <c r="M260" i="6"/>
  <c r="N260" i="6"/>
  <c r="O260" i="6"/>
  <c r="P260" i="6"/>
  <c r="R260" i="6"/>
  <c r="S260" i="6"/>
  <c r="T260" i="6"/>
  <c r="U260" i="6"/>
  <c r="V260" i="6"/>
  <c r="AP260" i="6"/>
  <c r="AQ260" i="6"/>
  <c r="AR260" i="6"/>
  <c r="AS260" i="6"/>
  <c r="AT260" i="6"/>
  <c r="AU260" i="6"/>
  <c r="AV260" i="6"/>
  <c r="AW260" i="6"/>
  <c r="AY260" i="6"/>
  <c r="AZ260" i="6"/>
  <c r="BE260" i="6"/>
  <c r="C262" i="6"/>
  <c r="K262" i="6"/>
  <c r="L262" i="6"/>
  <c r="M262" i="6"/>
  <c r="N262" i="6"/>
  <c r="O262" i="6"/>
  <c r="P262" i="6"/>
  <c r="R262" i="6"/>
  <c r="S262" i="6"/>
  <c r="T262" i="6"/>
  <c r="U262" i="6"/>
  <c r="V262" i="6"/>
  <c r="AP262" i="6"/>
  <c r="AQ262" i="6"/>
  <c r="AR262" i="6"/>
  <c r="AS262" i="6"/>
  <c r="AT262" i="6"/>
  <c r="AU262" i="6"/>
  <c r="AV262" i="6"/>
  <c r="AW262" i="6"/>
  <c r="AY262" i="6"/>
  <c r="AZ262" i="6"/>
  <c r="C263" i="6"/>
  <c r="K263" i="6"/>
  <c r="L263" i="6"/>
  <c r="M263" i="6"/>
  <c r="N263" i="6"/>
  <c r="O263" i="6"/>
  <c r="P263" i="6"/>
  <c r="R263" i="6"/>
  <c r="S263" i="6"/>
  <c r="T263" i="6"/>
  <c r="U263" i="6"/>
  <c r="V263" i="6"/>
  <c r="AP263" i="6"/>
  <c r="AQ263" i="6"/>
  <c r="AR263" i="6"/>
  <c r="AS263" i="6"/>
  <c r="AT263" i="6"/>
  <c r="AU263" i="6"/>
  <c r="AV263" i="6"/>
  <c r="AW263" i="6"/>
  <c r="AY263" i="6"/>
  <c r="AZ263" i="6"/>
  <c r="C264" i="6"/>
  <c r="K264" i="6"/>
  <c r="L264" i="6"/>
  <c r="M264" i="6"/>
  <c r="N264" i="6"/>
  <c r="O264" i="6"/>
  <c r="P264" i="6"/>
  <c r="R264" i="6"/>
  <c r="S264" i="6"/>
  <c r="T264" i="6"/>
  <c r="U264" i="6"/>
  <c r="V264" i="6"/>
  <c r="AP264" i="6"/>
  <c r="AQ264" i="6"/>
  <c r="AR264" i="6"/>
  <c r="AS264" i="6"/>
  <c r="AT264" i="6"/>
  <c r="AU264" i="6"/>
  <c r="AV264" i="6"/>
  <c r="AW264" i="6"/>
  <c r="AY264" i="6"/>
  <c r="AZ264" i="6"/>
  <c r="C265" i="6"/>
  <c r="K265" i="6"/>
  <c r="L265" i="6"/>
  <c r="M265" i="6"/>
  <c r="N265" i="6"/>
  <c r="O265" i="6"/>
  <c r="P265" i="6"/>
  <c r="R265" i="6"/>
  <c r="S265" i="6"/>
  <c r="T265" i="6"/>
  <c r="U265" i="6"/>
  <c r="V265" i="6"/>
  <c r="AP265" i="6"/>
  <c r="AQ265" i="6"/>
  <c r="AR265" i="6"/>
  <c r="AS265" i="6"/>
  <c r="AT265" i="6"/>
  <c r="AU265" i="6"/>
  <c r="AV265" i="6"/>
  <c r="AW265" i="6"/>
  <c r="AY265" i="6"/>
  <c r="AZ265" i="6"/>
  <c r="C266" i="6"/>
  <c r="K266" i="6"/>
  <c r="L266" i="6"/>
  <c r="M266" i="6"/>
  <c r="N266" i="6"/>
  <c r="O266" i="6"/>
  <c r="P266" i="6"/>
  <c r="R266" i="6"/>
  <c r="S266" i="6"/>
  <c r="T266" i="6"/>
  <c r="U266" i="6"/>
  <c r="V266" i="6"/>
  <c r="AP266" i="6"/>
  <c r="AQ266" i="6"/>
  <c r="AR266" i="6"/>
  <c r="AS266" i="6"/>
  <c r="AT266" i="6"/>
  <c r="AU266" i="6"/>
  <c r="AV266" i="6"/>
  <c r="AW266" i="6"/>
  <c r="AY266" i="6"/>
  <c r="AZ266" i="6"/>
  <c r="C267" i="6"/>
  <c r="K267" i="6"/>
  <c r="L267" i="6"/>
  <c r="M267" i="6"/>
  <c r="N267" i="6"/>
  <c r="O267" i="6"/>
  <c r="P267" i="6"/>
  <c r="R267" i="6"/>
  <c r="S267" i="6"/>
  <c r="T267" i="6"/>
  <c r="U267" i="6"/>
  <c r="V267" i="6"/>
  <c r="AP267" i="6"/>
  <c r="AQ267" i="6"/>
  <c r="AR267" i="6"/>
  <c r="AS267" i="6"/>
  <c r="AT267" i="6"/>
  <c r="AU267" i="6"/>
  <c r="AV267" i="6"/>
  <c r="AW267" i="6"/>
  <c r="AY267" i="6"/>
  <c r="AZ267" i="6"/>
  <c r="C268" i="6"/>
  <c r="K268" i="6"/>
  <c r="L268" i="6"/>
  <c r="M268" i="6"/>
  <c r="N268" i="6"/>
  <c r="O268" i="6"/>
  <c r="P268" i="6"/>
  <c r="R268" i="6"/>
  <c r="S268" i="6"/>
  <c r="T268" i="6"/>
  <c r="U268" i="6"/>
  <c r="V268" i="6"/>
  <c r="AP268" i="6"/>
  <c r="AQ268" i="6"/>
  <c r="AR268" i="6"/>
  <c r="AS268" i="6"/>
  <c r="AT268" i="6"/>
  <c r="AU268" i="6"/>
  <c r="AV268" i="6"/>
  <c r="AW268" i="6"/>
  <c r="AY268" i="6"/>
  <c r="AZ268" i="6"/>
  <c r="C269" i="6"/>
  <c r="K269" i="6"/>
  <c r="L269" i="6"/>
  <c r="M269" i="6"/>
  <c r="N269" i="6"/>
  <c r="O269" i="6"/>
  <c r="P269" i="6"/>
  <c r="R269" i="6"/>
  <c r="S269" i="6"/>
  <c r="T269" i="6"/>
  <c r="U269" i="6"/>
  <c r="V269" i="6"/>
  <c r="AP269" i="6"/>
  <c r="AQ269" i="6"/>
  <c r="AR269" i="6"/>
  <c r="AS269" i="6"/>
  <c r="AT269" i="6"/>
  <c r="AU269" i="6"/>
  <c r="AV269" i="6"/>
  <c r="AW269" i="6"/>
  <c r="AY269" i="6"/>
  <c r="AZ269" i="6"/>
  <c r="W270" i="6"/>
  <c r="X270" i="6"/>
  <c r="Y270" i="6"/>
  <c r="Z270" i="6"/>
  <c r="AA270" i="6"/>
  <c r="AB270" i="6"/>
  <c r="AC270" i="6"/>
  <c r="AD270" i="6"/>
  <c r="AF270" i="6"/>
  <c r="AH270" i="6"/>
  <c r="AJ270" i="6"/>
  <c r="C270" i="6"/>
  <c r="K270" i="6"/>
  <c r="L270" i="6"/>
  <c r="M270" i="6"/>
  <c r="N270" i="6"/>
  <c r="O270" i="6"/>
  <c r="P270" i="6"/>
  <c r="R270" i="6"/>
  <c r="S270" i="6"/>
  <c r="T270" i="6"/>
  <c r="U270" i="6"/>
  <c r="V270" i="6"/>
  <c r="AP270" i="6"/>
  <c r="AQ270" i="6"/>
  <c r="AR270" i="6"/>
  <c r="AS270" i="6"/>
  <c r="AT270" i="6"/>
  <c r="AU270" i="6"/>
  <c r="AV270" i="6"/>
  <c r="AW270" i="6"/>
  <c r="AY270" i="6"/>
  <c r="AZ270" i="6"/>
  <c r="BE270" i="6"/>
  <c r="K272" i="6"/>
  <c r="L272" i="6"/>
  <c r="M272" i="6"/>
  <c r="N272" i="6"/>
  <c r="O272" i="6"/>
  <c r="P272" i="6"/>
  <c r="R272" i="6"/>
  <c r="T272" i="6"/>
  <c r="U272" i="6"/>
  <c r="V272" i="6"/>
  <c r="AP272" i="6"/>
  <c r="AQ272" i="6"/>
  <c r="AR272" i="6"/>
  <c r="AS272" i="6"/>
  <c r="AT272" i="6"/>
  <c r="AU272" i="6"/>
  <c r="AV272" i="6"/>
  <c r="AW272" i="6"/>
  <c r="AY272" i="6"/>
  <c r="AZ272" i="6"/>
  <c r="K273" i="6"/>
  <c r="L273" i="6"/>
  <c r="M273" i="6"/>
  <c r="N273" i="6"/>
  <c r="O273" i="6"/>
  <c r="P273" i="6"/>
  <c r="R273" i="6"/>
  <c r="T273" i="6"/>
  <c r="U273" i="6"/>
  <c r="V273" i="6"/>
  <c r="AP273" i="6"/>
  <c r="AQ273" i="6"/>
  <c r="AR273" i="6"/>
  <c r="AS273" i="6"/>
  <c r="AT273" i="6"/>
  <c r="AU273" i="6"/>
  <c r="AV273" i="6"/>
  <c r="AW273" i="6"/>
  <c r="AY273" i="6"/>
  <c r="AZ273" i="6"/>
  <c r="K274" i="6"/>
  <c r="L274" i="6"/>
  <c r="M274" i="6"/>
  <c r="N274" i="6"/>
  <c r="O274" i="6"/>
  <c r="P274" i="6"/>
  <c r="R274" i="6"/>
  <c r="T274" i="6"/>
  <c r="U274" i="6"/>
  <c r="V274" i="6"/>
  <c r="AP274" i="6"/>
  <c r="AQ274" i="6"/>
  <c r="AR274" i="6"/>
  <c r="AS274" i="6"/>
  <c r="AT274" i="6"/>
  <c r="AU274" i="6"/>
  <c r="AV274" i="6"/>
  <c r="AW274" i="6"/>
  <c r="AY274" i="6"/>
  <c r="AZ274" i="6"/>
  <c r="K276" i="6"/>
  <c r="L276" i="6"/>
  <c r="M276" i="6"/>
  <c r="N276" i="6"/>
  <c r="O276" i="6"/>
  <c r="P276" i="6"/>
  <c r="R276" i="6"/>
  <c r="T276" i="6"/>
  <c r="U276" i="6"/>
  <c r="V276" i="6"/>
  <c r="AP276" i="6"/>
  <c r="AQ276" i="6"/>
  <c r="AR276" i="6"/>
  <c r="AS276" i="6"/>
  <c r="AT276" i="6"/>
  <c r="AU276" i="6"/>
  <c r="AV276" i="6"/>
  <c r="AW276" i="6"/>
  <c r="AY276" i="6"/>
  <c r="AZ276" i="6"/>
  <c r="K277" i="6"/>
  <c r="L277" i="6"/>
  <c r="M277" i="6"/>
  <c r="N277" i="6"/>
  <c r="O277" i="6"/>
  <c r="P277" i="6"/>
  <c r="R277" i="6"/>
  <c r="T277" i="6"/>
  <c r="U277" i="6"/>
  <c r="V277" i="6"/>
  <c r="AP277" i="6"/>
  <c r="AQ277" i="6"/>
  <c r="AR277" i="6"/>
  <c r="AS277" i="6"/>
  <c r="AT277" i="6"/>
  <c r="AU277" i="6"/>
  <c r="AV277" i="6"/>
  <c r="AW277" i="6"/>
  <c r="AY277" i="6"/>
  <c r="AZ277" i="6"/>
  <c r="BE277" i="6"/>
  <c r="C279" i="6"/>
  <c r="K279" i="6"/>
  <c r="L279" i="6"/>
  <c r="M279" i="6"/>
  <c r="N279" i="6"/>
  <c r="O279" i="6"/>
  <c r="P279" i="6"/>
  <c r="R279" i="6"/>
  <c r="S279" i="6"/>
  <c r="T279" i="6"/>
  <c r="U279" i="6"/>
  <c r="V279" i="6"/>
  <c r="AP279" i="6"/>
  <c r="AQ279" i="6"/>
  <c r="AR279" i="6"/>
  <c r="AS279" i="6"/>
  <c r="AT279" i="6"/>
  <c r="AU279" i="6"/>
  <c r="AV279" i="6"/>
  <c r="AW279" i="6"/>
  <c r="AY279" i="6"/>
  <c r="AZ279" i="6"/>
  <c r="C280" i="6"/>
  <c r="K280" i="6"/>
  <c r="L280" i="6"/>
  <c r="M280" i="6"/>
  <c r="N280" i="6"/>
  <c r="O280" i="6"/>
  <c r="P280" i="6"/>
  <c r="R280" i="6"/>
  <c r="S280" i="6"/>
  <c r="T280" i="6"/>
  <c r="U280" i="6"/>
  <c r="V280" i="6"/>
  <c r="AP280" i="6"/>
  <c r="AQ280" i="6"/>
  <c r="AR280" i="6"/>
  <c r="AS280" i="6"/>
  <c r="AT280" i="6"/>
  <c r="AU280" i="6"/>
  <c r="AV280" i="6"/>
  <c r="AW280" i="6"/>
  <c r="AY280" i="6"/>
  <c r="AZ280" i="6"/>
  <c r="C281" i="6"/>
  <c r="K281" i="6"/>
  <c r="L281" i="6"/>
  <c r="M281" i="6"/>
  <c r="N281" i="6"/>
  <c r="O281" i="6"/>
  <c r="P281" i="6"/>
  <c r="R281" i="6"/>
  <c r="S281" i="6"/>
  <c r="T281" i="6"/>
  <c r="U281" i="6"/>
  <c r="V281" i="6"/>
  <c r="AP281" i="6"/>
  <c r="AQ281" i="6"/>
  <c r="AR281" i="6"/>
  <c r="AS281" i="6"/>
  <c r="AT281" i="6"/>
  <c r="AU281" i="6"/>
  <c r="AV281" i="6"/>
  <c r="AW281" i="6"/>
  <c r="AY281" i="6"/>
  <c r="AZ281" i="6"/>
  <c r="C282" i="6"/>
  <c r="K282" i="6"/>
  <c r="L282" i="6"/>
  <c r="M282" i="6"/>
  <c r="N282" i="6"/>
  <c r="O282" i="6"/>
  <c r="P282" i="6"/>
  <c r="R282" i="6"/>
  <c r="S282" i="6"/>
  <c r="T282" i="6"/>
  <c r="U282" i="6"/>
  <c r="V282" i="6"/>
  <c r="AP282" i="6"/>
  <c r="AQ282" i="6"/>
  <c r="AR282" i="6"/>
  <c r="AS282" i="6"/>
  <c r="AT282" i="6"/>
  <c r="AU282" i="6"/>
  <c r="AV282" i="6"/>
  <c r="AW282" i="6"/>
  <c r="AY282" i="6"/>
  <c r="AZ282" i="6"/>
  <c r="C283" i="6"/>
  <c r="K283" i="6"/>
  <c r="L283" i="6"/>
  <c r="M283" i="6"/>
  <c r="N283" i="6"/>
  <c r="O283" i="6"/>
  <c r="P283" i="6"/>
  <c r="R283" i="6"/>
  <c r="S283" i="6"/>
  <c r="T283" i="6"/>
  <c r="U283" i="6"/>
  <c r="V283" i="6"/>
  <c r="AP283" i="6"/>
  <c r="AQ283" i="6"/>
  <c r="AR283" i="6"/>
  <c r="AS283" i="6"/>
  <c r="AT283" i="6"/>
  <c r="AU283" i="6"/>
  <c r="AV283" i="6"/>
  <c r="AW283" i="6"/>
  <c r="AY283" i="6"/>
  <c r="AZ283" i="6"/>
  <c r="C284" i="6"/>
  <c r="K284" i="6"/>
  <c r="L284" i="6"/>
  <c r="M284" i="6"/>
  <c r="N284" i="6"/>
  <c r="O284" i="6"/>
  <c r="P284" i="6"/>
  <c r="R284" i="6"/>
  <c r="S284" i="6"/>
  <c r="T284" i="6"/>
  <c r="U284" i="6"/>
  <c r="V284" i="6"/>
  <c r="AP284" i="6"/>
  <c r="AQ284" i="6"/>
  <c r="AR284" i="6"/>
  <c r="AS284" i="6"/>
  <c r="AT284" i="6"/>
  <c r="AU284" i="6"/>
  <c r="AV284" i="6"/>
  <c r="AW284" i="6"/>
  <c r="AY284" i="6"/>
  <c r="AZ284" i="6"/>
  <c r="C285" i="6"/>
  <c r="K285" i="6"/>
  <c r="L285" i="6"/>
  <c r="M285" i="6"/>
  <c r="N285" i="6"/>
  <c r="O285" i="6"/>
  <c r="P285" i="6"/>
  <c r="R285" i="6"/>
  <c r="S285" i="6"/>
  <c r="T285" i="6"/>
  <c r="U285" i="6"/>
  <c r="V285" i="6"/>
  <c r="AP285" i="6"/>
  <c r="AQ285" i="6"/>
  <c r="AR285" i="6"/>
  <c r="AS285" i="6"/>
  <c r="AT285" i="6"/>
  <c r="AU285" i="6"/>
  <c r="AV285" i="6"/>
  <c r="AW285" i="6"/>
  <c r="AY285" i="6"/>
  <c r="AZ285" i="6"/>
  <c r="C286" i="6"/>
  <c r="K286" i="6"/>
  <c r="L286" i="6"/>
  <c r="M286" i="6"/>
  <c r="N286" i="6"/>
  <c r="O286" i="6"/>
  <c r="P286" i="6"/>
  <c r="R286" i="6"/>
  <c r="S286" i="6"/>
  <c r="T286" i="6"/>
  <c r="U286" i="6"/>
  <c r="V286" i="6"/>
  <c r="AP286" i="6"/>
  <c r="AQ286" i="6"/>
  <c r="AR286" i="6"/>
  <c r="AS286" i="6"/>
  <c r="AT286" i="6"/>
  <c r="AU286" i="6"/>
  <c r="AV286" i="6"/>
  <c r="AW286" i="6"/>
  <c r="AY286" i="6"/>
  <c r="AZ286" i="6"/>
  <c r="C287" i="6"/>
  <c r="K287" i="6"/>
  <c r="L287" i="6"/>
  <c r="M287" i="6"/>
  <c r="N287" i="6"/>
  <c r="O287" i="6"/>
  <c r="P287" i="6"/>
  <c r="R287" i="6"/>
  <c r="S287" i="6"/>
  <c r="T287" i="6"/>
  <c r="U287" i="6"/>
  <c r="V287" i="6"/>
  <c r="AP287" i="6"/>
  <c r="AQ287" i="6"/>
  <c r="AR287" i="6"/>
  <c r="AS287" i="6"/>
  <c r="AT287" i="6"/>
  <c r="AU287" i="6"/>
  <c r="AV287" i="6"/>
  <c r="AW287" i="6"/>
  <c r="AY287" i="6"/>
  <c r="AZ287" i="6"/>
  <c r="AE288" i="6"/>
  <c r="AF288" i="6"/>
  <c r="AG288" i="6"/>
  <c r="AJ288" i="6"/>
  <c r="AM288" i="6"/>
  <c r="C288" i="6"/>
  <c r="E288" i="6"/>
  <c r="G288" i="6"/>
  <c r="H288" i="6"/>
  <c r="I288" i="6"/>
  <c r="K288" i="6"/>
  <c r="L288" i="6"/>
  <c r="M288" i="6"/>
  <c r="N288" i="6"/>
  <c r="O288" i="6"/>
  <c r="P288" i="6"/>
  <c r="R288" i="6"/>
  <c r="S288" i="6"/>
  <c r="T288" i="6"/>
  <c r="U288" i="6"/>
  <c r="V288" i="6"/>
  <c r="AP288" i="6"/>
  <c r="AQ288" i="6"/>
  <c r="AR288" i="6"/>
  <c r="AS288" i="6"/>
  <c r="AT288" i="6"/>
  <c r="AU288" i="6"/>
  <c r="AV288" i="6"/>
  <c r="AW288" i="6"/>
  <c r="AY288" i="6"/>
  <c r="AZ288" i="6"/>
  <c r="BE288" i="6"/>
  <c r="C290" i="6"/>
  <c r="K290" i="6"/>
  <c r="L290" i="6"/>
  <c r="M290" i="6"/>
  <c r="N290" i="6"/>
  <c r="O290" i="6"/>
  <c r="P290" i="6"/>
  <c r="R290" i="6"/>
  <c r="S290" i="6"/>
  <c r="T290" i="6"/>
  <c r="U290" i="6"/>
  <c r="V290" i="6"/>
  <c r="AP290" i="6"/>
  <c r="AQ290" i="6"/>
  <c r="AR290" i="6"/>
  <c r="AS290" i="6"/>
  <c r="AT290" i="6"/>
  <c r="AU290" i="6"/>
  <c r="AV290" i="6"/>
  <c r="AW290" i="6"/>
  <c r="AY290" i="6"/>
  <c r="AZ290" i="6"/>
  <c r="W291" i="6"/>
  <c r="X291" i="6"/>
  <c r="Y291" i="6"/>
  <c r="AF291" i="6"/>
  <c r="C291" i="6"/>
  <c r="K291" i="6"/>
  <c r="L291" i="6"/>
  <c r="M291" i="6"/>
  <c r="N291" i="6"/>
  <c r="O291" i="6"/>
  <c r="P291" i="6"/>
  <c r="R291" i="6"/>
  <c r="S291" i="6"/>
  <c r="T291" i="6"/>
  <c r="U291" i="6"/>
  <c r="V291" i="6"/>
  <c r="AP291" i="6"/>
  <c r="AQ291" i="6"/>
  <c r="AR291" i="6"/>
  <c r="AS291" i="6"/>
  <c r="AT291" i="6"/>
  <c r="AU291" i="6"/>
  <c r="AV291" i="6"/>
  <c r="AW291" i="6"/>
  <c r="AY291" i="6"/>
  <c r="AZ291" i="6"/>
  <c r="BE291" i="6"/>
  <c r="C293" i="6"/>
  <c r="K293" i="6"/>
  <c r="L293" i="6"/>
  <c r="M293" i="6"/>
  <c r="N293" i="6"/>
  <c r="O293" i="6"/>
  <c r="P293" i="6"/>
  <c r="R293" i="6"/>
  <c r="S293" i="6"/>
  <c r="T293" i="6"/>
  <c r="U293" i="6"/>
  <c r="V293" i="6"/>
  <c r="AP293" i="6"/>
  <c r="AQ293" i="6"/>
  <c r="AR293" i="6"/>
  <c r="AS293" i="6"/>
  <c r="AT293" i="6"/>
  <c r="AU293" i="6"/>
  <c r="AV293" i="6"/>
  <c r="AW293" i="6"/>
  <c r="AY293" i="6"/>
  <c r="AZ293" i="6"/>
  <c r="C294" i="6"/>
  <c r="K294" i="6"/>
  <c r="L294" i="6"/>
  <c r="M294" i="6"/>
  <c r="N294" i="6"/>
  <c r="O294" i="6"/>
  <c r="P294" i="6"/>
  <c r="R294" i="6"/>
  <c r="S294" i="6"/>
  <c r="T294" i="6"/>
  <c r="U294" i="6"/>
  <c r="V294" i="6"/>
  <c r="AP294" i="6"/>
  <c r="AQ294" i="6"/>
  <c r="AR294" i="6"/>
  <c r="AS294" i="6"/>
  <c r="AT294" i="6"/>
  <c r="AU294" i="6"/>
  <c r="AV294" i="6"/>
  <c r="AW294" i="6"/>
  <c r="AY294" i="6"/>
  <c r="AZ294" i="6"/>
  <c r="C295" i="6"/>
  <c r="K295" i="6"/>
  <c r="L295" i="6"/>
  <c r="M295" i="6"/>
  <c r="N295" i="6"/>
  <c r="O295" i="6"/>
  <c r="P295" i="6"/>
  <c r="R295" i="6"/>
  <c r="S295" i="6"/>
  <c r="T295" i="6"/>
  <c r="U295" i="6"/>
  <c r="V295" i="6"/>
  <c r="AP295" i="6"/>
  <c r="AQ295" i="6"/>
  <c r="AR295" i="6"/>
  <c r="AS295" i="6"/>
  <c r="AT295" i="6"/>
  <c r="AU295" i="6"/>
  <c r="AV295" i="6"/>
  <c r="AW295" i="6"/>
  <c r="AY295" i="6"/>
  <c r="AZ295" i="6"/>
  <c r="C296" i="6"/>
  <c r="K296" i="6"/>
  <c r="L296" i="6"/>
  <c r="M296" i="6"/>
  <c r="N296" i="6"/>
  <c r="O296" i="6"/>
  <c r="P296" i="6"/>
  <c r="R296" i="6"/>
  <c r="S296" i="6"/>
  <c r="T296" i="6"/>
  <c r="U296" i="6"/>
  <c r="V296" i="6"/>
  <c r="AP296" i="6"/>
  <c r="AQ296" i="6"/>
  <c r="AR296" i="6"/>
  <c r="AS296" i="6"/>
  <c r="AT296" i="6"/>
  <c r="AU296" i="6"/>
  <c r="AV296" i="6"/>
  <c r="AW296" i="6"/>
  <c r="AY296" i="6"/>
  <c r="AZ296" i="6"/>
  <c r="BE296" i="6"/>
  <c r="C298" i="6"/>
  <c r="K298" i="6"/>
  <c r="L298" i="6"/>
  <c r="M298" i="6"/>
  <c r="N298" i="6"/>
  <c r="O298" i="6"/>
  <c r="P298" i="6"/>
  <c r="R298" i="6"/>
  <c r="S298" i="6"/>
  <c r="T298" i="6"/>
  <c r="U298" i="6"/>
  <c r="V298" i="6"/>
  <c r="AP298" i="6"/>
  <c r="AQ298" i="6"/>
  <c r="AR298" i="6"/>
  <c r="AS298" i="6"/>
  <c r="AT298" i="6"/>
  <c r="AU298" i="6"/>
  <c r="AV298" i="6"/>
  <c r="AW298" i="6"/>
  <c r="AY298" i="6"/>
  <c r="AZ298" i="6"/>
  <c r="C299" i="6"/>
  <c r="K299" i="6"/>
  <c r="L299" i="6"/>
  <c r="M299" i="6"/>
  <c r="N299" i="6"/>
  <c r="O299" i="6"/>
  <c r="P299" i="6"/>
  <c r="R299" i="6"/>
  <c r="S299" i="6"/>
  <c r="T299" i="6"/>
  <c r="U299" i="6"/>
  <c r="V299" i="6"/>
  <c r="AP299" i="6"/>
  <c r="AQ299" i="6"/>
  <c r="AR299" i="6"/>
  <c r="AS299" i="6"/>
  <c r="AT299" i="6"/>
  <c r="AU299" i="6"/>
  <c r="AV299" i="6"/>
  <c r="AW299" i="6"/>
  <c r="AY299" i="6"/>
  <c r="AZ299" i="6"/>
  <c r="K300" i="6"/>
  <c r="L300" i="6"/>
  <c r="M300" i="6"/>
  <c r="N300" i="6"/>
  <c r="O300" i="6"/>
  <c r="P300" i="6"/>
  <c r="R300" i="6"/>
  <c r="S300" i="6"/>
  <c r="T300" i="6"/>
  <c r="U300" i="6"/>
  <c r="V300" i="6"/>
  <c r="AY300" i="6"/>
  <c r="AZ300" i="6"/>
  <c r="W301" i="6"/>
  <c r="X301" i="6"/>
  <c r="Y301" i="6"/>
  <c r="Z301" i="6"/>
  <c r="AA301" i="6"/>
  <c r="AB301" i="6"/>
  <c r="AC301" i="6"/>
  <c r="AH301" i="6"/>
  <c r="C301" i="6"/>
  <c r="K301" i="6"/>
  <c r="L301" i="6"/>
  <c r="M301" i="6"/>
  <c r="N301" i="6"/>
  <c r="O301" i="6"/>
  <c r="P301" i="6"/>
  <c r="R301" i="6"/>
  <c r="S301" i="6"/>
  <c r="T301" i="6"/>
  <c r="U301" i="6"/>
  <c r="V301" i="6"/>
  <c r="AP301" i="6"/>
  <c r="AQ301" i="6"/>
  <c r="AR301" i="6"/>
  <c r="AS301" i="6"/>
  <c r="AT301" i="6"/>
  <c r="AU301" i="6"/>
  <c r="AV301" i="6"/>
  <c r="AW301" i="6"/>
  <c r="AY301" i="6"/>
  <c r="AZ301" i="6"/>
  <c r="BE301" i="6"/>
  <c r="O303" i="6"/>
  <c r="AS303" i="6"/>
  <c r="AY303" i="6"/>
  <c r="AZ303" i="6"/>
  <c r="O304" i="6"/>
  <c r="AS304" i="6"/>
  <c r="AY304" i="6"/>
  <c r="AZ304" i="6"/>
  <c r="W305" i="6"/>
  <c r="X305" i="6"/>
  <c r="Y305" i="6"/>
  <c r="Z305" i="6"/>
  <c r="AA305" i="6"/>
  <c r="AB305" i="6"/>
  <c r="AC305" i="6"/>
  <c r="O305" i="6"/>
  <c r="AS305" i="6"/>
  <c r="AY305" i="6"/>
  <c r="AZ305" i="6"/>
  <c r="BE305" i="6"/>
  <c r="C307" i="6"/>
  <c r="K307" i="6"/>
  <c r="L307" i="6"/>
  <c r="M307" i="6"/>
  <c r="N307" i="6"/>
  <c r="O307" i="6"/>
  <c r="P307" i="6"/>
  <c r="R307" i="6"/>
  <c r="S307" i="6"/>
  <c r="T307" i="6"/>
  <c r="V307" i="6"/>
  <c r="AP307" i="6"/>
  <c r="AQ307" i="6"/>
  <c r="AR307" i="6"/>
  <c r="AS307" i="6"/>
  <c r="AT307" i="6"/>
  <c r="AU307" i="6"/>
  <c r="AV307" i="6"/>
  <c r="AW307" i="6"/>
  <c r="AY307" i="6"/>
  <c r="AZ307" i="6"/>
  <c r="C308" i="6"/>
  <c r="K308" i="6"/>
  <c r="L308" i="6"/>
  <c r="M308" i="6"/>
  <c r="N308" i="6"/>
  <c r="O308" i="6"/>
  <c r="P308" i="6"/>
  <c r="R308" i="6"/>
  <c r="S308" i="6"/>
  <c r="T308" i="6"/>
  <c r="V308" i="6"/>
  <c r="AP308" i="6"/>
  <c r="AQ308" i="6"/>
  <c r="AR308" i="6"/>
  <c r="AS308" i="6"/>
  <c r="AT308" i="6"/>
  <c r="AU308" i="6"/>
  <c r="AV308" i="6"/>
  <c r="AW308" i="6"/>
  <c r="AY308" i="6"/>
  <c r="AZ308" i="6"/>
  <c r="C309" i="6"/>
  <c r="K309" i="6"/>
  <c r="L309" i="6"/>
  <c r="M309" i="6"/>
  <c r="N309" i="6"/>
  <c r="O309" i="6"/>
  <c r="P309" i="6"/>
  <c r="R309" i="6"/>
  <c r="S309" i="6"/>
  <c r="T309" i="6"/>
  <c r="V309" i="6"/>
  <c r="AP309" i="6"/>
  <c r="AQ309" i="6"/>
  <c r="AR309" i="6"/>
  <c r="AS309" i="6"/>
  <c r="AT309" i="6"/>
  <c r="AU309" i="6"/>
  <c r="AV309" i="6"/>
  <c r="AW309" i="6"/>
  <c r="AY309" i="6"/>
  <c r="AZ309" i="6"/>
  <c r="C310" i="6"/>
  <c r="K310" i="6"/>
  <c r="L310" i="6"/>
  <c r="M310" i="6"/>
  <c r="N310" i="6"/>
  <c r="O310" i="6"/>
  <c r="P310" i="6"/>
  <c r="R310" i="6"/>
  <c r="S310" i="6"/>
  <c r="T310" i="6"/>
  <c r="V310" i="6"/>
  <c r="AP310" i="6"/>
  <c r="AQ310" i="6"/>
  <c r="AR310" i="6"/>
  <c r="AS310" i="6"/>
  <c r="AT310" i="6"/>
  <c r="AU310" i="6"/>
  <c r="AV310" i="6"/>
  <c r="AW310" i="6"/>
  <c r="AY310" i="6"/>
  <c r="AZ310" i="6"/>
  <c r="C311" i="6"/>
  <c r="K311" i="6"/>
  <c r="L311" i="6"/>
  <c r="M311" i="6"/>
  <c r="N311" i="6"/>
  <c r="O311" i="6"/>
  <c r="P311" i="6"/>
  <c r="R311" i="6"/>
  <c r="S311" i="6"/>
  <c r="T311" i="6"/>
  <c r="V311" i="6"/>
  <c r="AP311" i="6"/>
  <c r="AQ311" i="6"/>
  <c r="AR311" i="6"/>
  <c r="AS311" i="6"/>
  <c r="AT311" i="6"/>
  <c r="AU311" i="6"/>
  <c r="AV311" i="6"/>
  <c r="AW311" i="6"/>
  <c r="AY311" i="6"/>
  <c r="AZ311" i="6"/>
  <c r="C312" i="6"/>
  <c r="K312" i="6"/>
  <c r="L312" i="6"/>
  <c r="M312" i="6"/>
  <c r="N312" i="6"/>
  <c r="O312" i="6"/>
  <c r="P312" i="6"/>
  <c r="R312" i="6"/>
  <c r="S312" i="6"/>
  <c r="T312" i="6"/>
  <c r="V312" i="6"/>
  <c r="AP312" i="6"/>
  <c r="AQ312" i="6"/>
  <c r="AR312" i="6"/>
  <c r="AS312" i="6"/>
  <c r="AT312" i="6"/>
  <c r="AU312" i="6"/>
  <c r="AV312" i="6"/>
  <c r="AW312" i="6"/>
  <c r="AY312" i="6"/>
  <c r="AZ312" i="6"/>
  <c r="C313" i="6"/>
  <c r="K313" i="6"/>
  <c r="L313" i="6"/>
  <c r="M313" i="6"/>
  <c r="N313" i="6"/>
  <c r="O313" i="6"/>
  <c r="P313" i="6"/>
  <c r="R313" i="6"/>
  <c r="S313" i="6"/>
  <c r="T313" i="6"/>
  <c r="V313" i="6"/>
  <c r="AP313" i="6"/>
  <c r="AQ313" i="6"/>
  <c r="AR313" i="6"/>
  <c r="AS313" i="6"/>
  <c r="AT313" i="6"/>
  <c r="AU313" i="6"/>
  <c r="AV313" i="6"/>
  <c r="AW313" i="6"/>
  <c r="AY313" i="6"/>
  <c r="AZ313" i="6"/>
  <c r="C314" i="6"/>
  <c r="K314" i="6"/>
  <c r="L314" i="6"/>
  <c r="M314" i="6"/>
  <c r="N314" i="6"/>
  <c r="O314" i="6"/>
  <c r="P314" i="6"/>
  <c r="R314" i="6"/>
  <c r="S314" i="6"/>
  <c r="T314" i="6"/>
  <c r="V314" i="6"/>
  <c r="AP314" i="6"/>
  <c r="AQ314" i="6"/>
  <c r="AR314" i="6"/>
  <c r="AS314" i="6"/>
  <c r="AT314" i="6"/>
  <c r="AU314" i="6"/>
  <c r="AV314" i="6"/>
  <c r="AW314" i="6"/>
  <c r="AY314" i="6"/>
  <c r="AZ314" i="6"/>
  <c r="C315" i="6"/>
  <c r="K315" i="6"/>
  <c r="L315" i="6"/>
  <c r="M315" i="6"/>
  <c r="N315" i="6"/>
  <c r="O315" i="6"/>
  <c r="P315" i="6"/>
  <c r="R315" i="6"/>
  <c r="S315" i="6"/>
  <c r="T315" i="6"/>
  <c r="V315" i="6"/>
  <c r="AP315" i="6"/>
  <c r="AQ315" i="6"/>
  <c r="AR315" i="6"/>
  <c r="AS315" i="6"/>
  <c r="AT315" i="6"/>
  <c r="AU315" i="6"/>
  <c r="AV315" i="6"/>
  <c r="AW315" i="6"/>
  <c r="AY315" i="6"/>
  <c r="AZ315" i="6"/>
  <c r="C316" i="6"/>
  <c r="K316" i="6"/>
  <c r="L316" i="6"/>
  <c r="M316" i="6"/>
  <c r="N316" i="6"/>
  <c r="O316" i="6"/>
  <c r="P316" i="6"/>
  <c r="R316" i="6"/>
  <c r="S316" i="6"/>
  <c r="T316" i="6"/>
  <c r="V316" i="6"/>
  <c r="AP316" i="6"/>
  <c r="AQ316" i="6"/>
  <c r="AR316" i="6"/>
  <c r="AS316" i="6"/>
  <c r="AT316" i="6"/>
  <c r="AU316" i="6"/>
  <c r="AV316" i="6"/>
  <c r="AW316" i="6"/>
  <c r="AY316" i="6"/>
  <c r="AZ316" i="6"/>
  <c r="C317" i="6"/>
  <c r="K317" i="6"/>
  <c r="L317" i="6"/>
  <c r="M317" i="6"/>
  <c r="N317" i="6"/>
  <c r="O317" i="6"/>
  <c r="P317" i="6"/>
  <c r="R317" i="6"/>
  <c r="S317" i="6"/>
  <c r="T317" i="6"/>
  <c r="V317" i="6"/>
  <c r="AP317" i="6"/>
  <c r="AQ317" i="6"/>
  <c r="AR317" i="6"/>
  <c r="AS317" i="6"/>
  <c r="AT317" i="6"/>
  <c r="AU317" i="6"/>
  <c r="AV317" i="6"/>
  <c r="AW317" i="6"/>
  <c r="AY317" i="6"/>
  <c r="AZ317" i="6"/>
  <c r="C318" i="6"/>
  <c r="K318" i="6"/>
  <c r="L318" i="6"/>
  <c r="M318" i="6"/>
  <c r="N318" i="6"/>
  <c r="O318" i="6"/>
  <c r="P318" i="6"/>
  <c r="R318" i="6"/>
  <c r="S318" i="6"/>
  <c r="T318" i="6"/>
  <c r="V318" i="6"/>
  <c r="AP318" i="6"/>
  <c r="AQ318" i="6"/>
  <c r="AR318" i="6"/>
  <c r="AS318" i="6"/>
  <c r="AT318" i="6"/>
  <c r="AU318" i="6"/>
  <c r="AV318" i="6"/>
  <c r="AW318" i="6"/>
  <c r="AY318" i="6"/>
  <c r="AZ318" i="6"/>
  <c r="W319" i="6"/>
  <c r="X319" i="6"/>
  <c r="Y319" i="6"/>
  <c r="AD319" i="6"/>
  <c r="C319" i="6"/>
  <c r="K319" i="6"/>
  <c r="L319" i="6"/>
  <c r="M319" i="6"/>
  <c r="N319" i="6"/>
  <c r="O319" i="6"/>
  <c r="P319" i="6"/>
  <c r="R319" i="6"/>
  <c r="S319" i="6"/>
  <c r="T319" i="6"/>
  <c r="V319" i="6"/>
  <c r="AP319" i="6"/>
  <c r="AQ319" i="6"/>
  <c r="AR319" i="6"/>
  <c r="AS319" i="6"/>
  <c r="AT319" i="6"/>
  <c r="AU319" i="6"/>
  <c r="AV319" i="6"/>
  <c r="AW319" i="6"/>
  <c r="AY319" i="6"/>
  <c r="AZ319" i="6"/>
  <c r="BE319" i="6"/>
  <c r="C321" i="6"/>
  <c r="K321" i="6"/>
  <c r="L321" i="6"/>
  <c r="M321" i="6"/>
  <c r="N321" i="6"/>
  <c r="O321" i="6"/>
  <c r="P321" i="6"/>
  <c r="R321" i="6"/>
  <c r="S321" i="6"/>
  <c r="T321" i="6"/>
  <c r="U321" i="6"/>
  <c r="V321" i="6"/>
  <c r="AP321" i="6"/>
  <c r="AQ321" i="6"/>
  <c r="AR321" i="6"/>
  <c r="AS321" i="6"/>
  <c r="AT321" i="6"/>
  <c r="AU321" i="6"/>
  <c r="AV321" i="6"/>
  <c r="AW321" i="6"/>
  <c r="AY321" i="6"/>
  <c r="AZ321" i="6"/>
  <c r="C322" i="6"/>
  <c r="K322" i="6"/>
  <c r="L322" i="6"/>
  <c r="M322" i="6"/>
  <c r="N322" i="6"/>
  <c r="O322" i="6"/>
  <c r="P322" i="6"/>
  <c r="R322" i="6"/>
  <c r="S322" i="6"/>
  <c r="T322" i="6"/>
  <c r="U322" i="6"/>
  <c r="V322" i="6"/>
  <c r="AP322" i="6"/>
  <c r="AQ322" i="6"/>
  <c r="AR322" i="6"/>
  <c r="AS322" i="6"/>
  <c r="AT322" i="6"/>
  <c r="AU322" i="6"/>
  <c r="AV322" i="6"/>
  <c r="AW322" i="6"/>
  <c r="AY322" i="6"/>
  <c r="AZ322" i="6"/>
  <c r="C323" i="6"/>
  <c r="K323" i="6"/>
  <c r="L323" i="6"/>
  <c r="M323" i="6"/>
  <c r="N323" i="6"/>
  <c r="O323" i="6"/>
  <c r="P323" i="6"/>
  <c r="R323" i="6"/>
  <c r="S323" i="6"/>
  <c r="T323" i="6"/>
  <c r="U323" i="6"/>
  <c r="V323" i="6"/>
  <c r="AP323" i="6"/>
  <c r="AQ323" i="6"/>
  <c r="AR323" i="6"/>
  <c r="AS323" i="6"/>
  <c r="AT323" i="6"/>
  <c r="AU323" i="6"/>
  <c r="AV323" i="6"/>
  <c r="AW323" i="6"/>
  <c r="AY323" i="6"/>
  <c r="AZ323" i="6"/>
  <c r="X324" i="6"/>
  <c r="Y324" i="6"/>
  <c r="Z324" i="6"/>
  <c r="AA324" i="6"/>
  <c r="C324" i="6"/>
  <c r="K324" i="6"/>
  <c r="L324" i="6"/>
  <c r="M324" i="6"/>
  <c r="N324" i="6"/>
  <c r="O324" i="6"/>
  <c r="P324" i="6"/>
  <c r="R324" i="6"/>
  <c r="S324" i="6"/>
  <c r="T324" i="6"/>
  <c r="U324" i="6"/>
  <c r="V324" i="6"/>
  <c r="AP324" i="6"/>
  <c r="AQ324" i="6"/>
  <c r="AR324" i="6"/>
  <c r="AS324" i="6"/>
  <c r="AT324" i="6"/>
  <c r="AU324" i="6"/>
  <c r="AV324" i="6"/>
  <c r="AW324" i="6"/>
  <c r="AY324" i="6"/>
  <c r="AZ324" i="6"/>
  <c r="BE324" i="6"/>
  <c r="C326" i="6"/>
  <c r="K326" i="6"/>
  <c r="L326" i="6"/>
  <c r="M326" i="6"/>
  <c r="N326" i="6"/>
  <c r="O326" i="6"/>
  <c r="P326" i="6"/>
  <c r="R326" i="6"/>
  <c r="S326" i="6"/>
  <c r="T326" i="6"/>
  <c r="U326" i="6"/>
  <c r="V326" i="6"/>
  <c r="AP326" i="6"/>
  <c r="AQ326" i="6"/>
  <c r="AR326" i="6"/>
  <c r="AS326" i="6"/>
  <c r="AT326" i="6"/>
  <c r="AU326" i="6"/>
  <c r="AV326" i="6"/>
  <c r="AW326" i="6"/>
  <c r="AY326" i="6"/>
  <c r="AZ326" i="6"/>
  <c r="C327" i="6"/>
  <c r="K327" i="6"/>
  <c r="L327" i="6"/>
  <c r="M327" i="6"/>
  <c r="N327" i="6"/>
  <c r="O327" i="6"/>
  <c r="P327" i="6"/>
  <c r="R327" i="6"/>
  <c r="S327" i="6"/>
  <c r="T327" i="6"/>
  <c r="U327" i="6"/>
  <c r="V327" i="6"/>
  <c r="AP327" i="6"/>
  <c r="AQ327" i="6"/>
  <c r="AR327" i="6"/>
  <c r="AS327" i="6"/>
  <c r="AT327" i="6"/>
  <c r="AU327" i="6"/>
  <c r="AV327" i="6"/>
  <c r="AW327" i="6"/>
  <c r="AY327" i="6"/>
  <c r="AZ327" i="6"/>
  <c r="C328" i="6"/>
  <c r="K328" i="6"/>
  <c r="L328" i="6"/>
  <c r="M328" i="6"/>
  <c r="N328" i="6"/>
  <c r="O328" i="6"/>
  <c r="P328" i="6"/>
  <c r="R328" i="6"/>
  <c r="S328" i="6"/>
  <c r="T328" i="6"/>
  <c r="U328" i="6"/>
  <c r="V328" i="6"/>
  <c r="AP328" i="6"/>
  <c r="AQ328" i="6"/>
  <c r="AR328" i="6"/>
  <c r="AS328" i="6"/>
  <c r="AT328" i="6"/>
  <c r="AU328" i="6"/>
  <c r="AV328" i="6"/>
  <c r="AW328" i="6"/>
  <c r="AY328" i="6"/>
  <c r="AZ328" i="6"/>
  <c r="C329" i="6"/>
  <c r="K329" i="6"/>
  <c r="L329" i="6"/>
  <c r="M329" i="6"/>
  <c r="N329" i="6"/>
  <c r="O329" i="6"/>
  <c r="P329" i="6"/>
  <c r="R329" i="6"/>
  <c r="S329" i="6"/>
  <c r="T329" i="6"/>
  <c r="U329" i="6"/>
  <c r="V329" i="6"/>
  <c r="AP329" i="6"/>
  <c r="AQ329" i="6"/>
  <c r="AR329" i="6"/>
  <c r="AS329" i="6"/>
  <c r="AT329" i="6"/>
  <c r="AU329" i="6"/>
  <c r="AV329" i="6"/>
  <c r="AW329" i="6"/>
  <c r="AY329" i="6"/>
  <c r="AZ329" i="6"/>
  <c r="C330" i="6"/>
  <c r="K330" i="6"/>
  <c r="L330" i="6"/>
  <c r="M330" i="6"/>
  <c r="N330" i="6"/>
  <c r="O330" i="6"/>
  <c r="P330" i="6"/>
  <c r="R330" i="6"/>
  <c r="S330" i="6"/>
  <c r="T330" i="6"/>
  <c r="U330" i="6"/>
  <c r="V330" i="6"/>
  <c r="AP330" i="6"/>
  <c r="AQ330" i="6"/>
  <c r="AR330" i="6"/>
  <c r="AS330" i="6"/>
  <c r="AT330" i="6"/>
  <c r="AU330" i="6"/>
  <c r="AV330" i="6"/>
  <c r="AW330" i="6"/>
  <c r="AY330" i="6"/>
  <c r="AZ330" i="6"/>
  <c r="C331" i="6"/>
  <c r="K331" i="6"/>
  <c r="L331" i="6"/>
  <c r="M331" i="6"/>
  <c r="N331" i="6"/>
  <c r="O331" i="6"/>
  <c r="P331" i="6"/>
  <c r="R331" i="6"/>
  <c r="S331" i="6"/>
  <c r="T331" i="6"/>
  <c r="U331" i="6"/>
  <c r="V331" i="6"/>
  <c r="AP331" i="6"/>
  <c r="AQ331" i="6"/>
  <c r="AR331" i="6"/>
  <c r="AS331" i="6"/>
  <c r="AT331" i="6"/>
  <c r="AU331" i="6"/>
  <c r="AV331" i="6"/>
  <c r="AW331" i="6"/>
  <c r="AY331" i="6"/>
  <c r="AZ331" i="6"/>
  <c r="C332" i="6"/>
  <c r="K332" i="6"/>
  <c r="L332" i="6"/>
  <c r="M332" i="6"/>
  <c r="N332" i="6"/>
  <c r="O332" i="6"/>
  <c r="P332" i="6"/>
  <c r="R332" i="6"/>
  <c r="S332" i="6"/>
  <c r="T332" i="6"/>
  <c r="U332" i="6"/>
  <c r="V332" i="6"/>
  <c r="AP332" i="6"/>
  <c r="AQ332" i="6"/>
  <c r="AR332" i="6"/>
  <c r="AS332" i="6"/>
  <c r="AT332" i="6"/>
  <c r="AU332" i="6"/>
  <c r="AV332" i="6"/>
  <c r="AW332" i="6"/>
  <c r="AY332" i="6"/>
  <c r="AZ332" i="6"/>
  <c r="C333" i="6"/>
  <c r="K333" i="6"/>
  <c r="L333" i="6"/>
  <c r="M333" i="6"/>
  <c r="N333" i="6"/>
  <c r="O333" i="6"/>
  <c r="P333" i="6"/>
  <c r="R333" i="6"/>
  <c r="S333" i="6"/>
  <c r="T333" i="6"/>
  <c r="U333" i="6"/>
  <c r="V333" i="6"/>
  <c r="AP333" i="6"/>
  <c r="AQ333" i="6"/>
  <c r="AR333" i="6"/>
  <c r="AS333" i="6"/>
  <c r="AT333" i="6"/>
  <c r="AU333" i="6"/>
  <c r="AV333" i="6"/>
  <c r="AW333" i="6"/>
  <c r="AY333" i="6"/>
  <c r="AZ333" i="6"/>
  <c r="C334" i="6"/>
  <c r="K334" i="6"/>
  <c r="L334" i="6"/>
  <c r="M334" i="6"/>
  <c r="N334" i="6"/>
  <c r="O334" i="6"/>
  <c r="P334" i="6"/>
  <c r="R334" i="6"/>
  <c r="S334" i="6"/>
  <c r="T334" i="6"/>
  <c r="U334" i="6"/>
  <c r="V334" i="6"/>
  <c r="AP334" i="6"/>
  <c r="AQ334" i="6"/>
  <c r="AR334" i="6"/>
  <c r="AS334" i="6"/>
  <c r="AT334" i="6"/>
  <c r="AU334" i="6"/>
  <c r="AV334" i="6"/>
  <c r="AW334" i="6"/>
  <c r="AY334" i="6"/>
  <c r="AZ334" i="6"/>
  <c r="C335" i="6"/>
  <c r="K335" i="6"/>
  <c r="L335" i="6"/>
  <c r="M335" i="6"/>
  <c r="N335" i="6"/>
  <c r="O335" i="6"/>
  <c r="P335" i="6"/>
  <c r="R335" i="6"/>
  <c r="S335" i="6"/>
  <c r="T335" i="6"/>
  <c r="U335" i="6"/>
  <c r="V335" i="6"/>
  <c r="AP335" i="6"/>
  <c r="AQ335" i="6"/>
  <c r="AR335" i="6"/>
  <c r="AS335" i="6"/>
  <c r="AT335" i="6"/>
  <c r="AU335" i="6"/>
  <c r="AV335" i="6"/>
  <c r="AW335" i="6"/>
  <c r="AY335" i="6"/>
  <c r="AZ335" i="6"/>
  <c r="C336" i="6"/>
  <c r="K336" i="6"/>
  <c r="L336" i="6"/>
  <c r="M336" i="6"/>
  <c r="N336" i="6"/>
  <c r="O336" i="6"/>
  <c r="P336" i="6"/>
  <c r="R336" i="6"/>
  <c r="S336" i="6"/>
  <c r="T336" i="6"/>
  <c r="U336" i="6"/>
  <c r="V336" i="6"/>
  <c r="AP336" i="6"/>
  <c r="AQ336" i="6"/>
  <c r="AR336" i="6"/>
  <c r="AS336" i="6"/>
  <c r="AT336" i="6"/>
  <c r="AU336" i="6"/>
  <c r="AV336" i="6"/>
  <c r="AW336" i="6"/>
  <c r="AY336" i="6"/>
  <c r="AZ336" i="6"/>
  <c r="C337" i="6"/>
  <c r="K337" i="6"/>
  <c r="L337" i="6"/>
  <c r="M337" i="6"/>
  <c r="N337" i="6"/>
  <c r="O337" i="6"/>
  <c r="P337" i="6"/>
  <c r="R337" i="6"/>
  <c r="S337" i="6"/>
  <c r="T337" i="6"/>
  <c r="U337" i="6"/>
  <c r="V337" i="6"/>
  <c r="AP337" i="6"/>
  <c r="AQ337" i="6"/>
  <c r="AR337" i="6"/>
  <c r="AS337" i="6"/>
  <c r="AT337" i="6"/>
  <c r="AU337" i="6"/>
  <c r="AV337" i="6"/>
  <c r="AW337" i="6"/>
  <c r="AY337" i="6"/>
  <c r="AZ337" i="6"/>
  <c r="C338" i="6"/>
  <c r="K338" i="6"/>
  <c r="L338" i="6"/>
  <c r="M338" i="6"/>
  <c r="N338" i="6"/>
  <c r="O338" i="6"/>
  <c r="P338" i="6"/>
  <c r="R338" i="6"/>
  <c r="S338" i="6"/>
  <c r="T338" i="6"/>
  <c r="U338" i="6"/>
  <c r="V338" i="6"/>
  <c r="AP338" i="6"/>
  <c r="AQ338" i="6"/>
  <c r="AR338" i="6"/>
  <c r="AS338" i="6"/>
  <c r="AT338" i="6"/>
  <c r="AU338" i="6"/>
  <c r="AV338" i="6"/>
  <c r="AW338" i="6"/>
  <c r="AY338" i="6"/>
  <c r="AZ338" i="6"/>
  <c r="C339" i="6"/>
  <c r="K339" i="6"/>
  <c r="L339" i="6"/>
  <c r="M339" i="6"/>
  <c r="N339" i="6"/>
  <c r="O339" i="6"/>
  <c r="P339" i="6"/>
  <c r="R339" i="6"/>
  <c r="S339" i="6"/>
  <c r="T339" i="6"/>
  <c r="U339" i="6"/>
  <c r="V339" i="6"/>
  <c r="AP339" i="6"/>
  <c r="AQ339" i="6"/>
  <c r="AR339" i="6"/>
  <c r="AS339" i="6"/>
  <c r="AT339" i="6"/>
  <c r="AU339" i="6"/>
  <c r="AV339" i="6"/>
  <c r="AW339" i="6"/>
  <c r="AY339" i="6"/>
  <c r="AZ339" i="6"/>
  <c r="C340" i="6"/>
  <c r="K340" i="6"/>
  <c r="L340" i="6"/>
  <c r="M340" i="6"/>
  <c r="N340" i="6"/>
  <c r="O340" i="6"/>
  <c r="P340" i="6"/>
  <c r="R340" i="6"/>
  <c r="S340" i="6"/>
  <c r="T340" i="6"/>
  <c r="U340" i="6"/>
  <c r="V340" i="6"/>
  <c r="AP340" i="6"/>
  <c r="AQ340" i="6"/>
  <c r="AR340" i="6"/>
  <c r="AS340" i="6"/>
  <c r="AT340" i="6"/>
  <c r="AU340" i="6"/>
  <c r="AV340" i="6"/>
  <c r="AW340" i="6"/>
  <c r="AY340" i="6"/>
  <c r="AZ340" i="6"/>
  <c r="C341" i="6"/>
  <c r="K341" i="6"/>
  <c r="L341" i="6"/>
  <c r="M341" i="6"/>
  <c r="N341" i="6"/>
  <c r="O341" i="6"/>
  <c r="P341" i="6"/>
  <c r="R341" i="6"/>
  <c r="S341" i="6"/>
  <c r="T341" i="6"/>
  <c r="U341" i="6"/>
  <c r="V341" i="6"/>
  <c r="AP341" i="6"/>
  <c r="AQ341" i="6"/>
  <c r="AR341" i="6"/>
  <c r="AS341" i="6"/>
  <c r="AT341" i="6"/>
  <c r="AU341" i="6"/>
  <c r="AV341" i="6"/>
  <c r="AW341" i="6"/>
  <c r="AY341" i="6"/>
  <c r="AZ341" i="6"/>
  <c r="C342" i="6"/>
  <c r="K342" i="6"/>
  <c r="L342" i="6"/>
  <c r="M342" i="6"/>
  <c r="N342" i="6"/>
  <c r="O342" i="6"/>
  <c r="P342" i="6"/>
  <c r="R342" i="6"/>
  <c r="S342" i="6"/>
  <c r="T342" i="6"/>
  <c r="U342" i="6"/>
  <c r="V342" i="6"/>
  <c r="AP342" i="6"/>
  <c r="AQ342" i="6"/>
  <c r="AR342" i="6"/>
  <c r="AS342" i="6"/>
  <c r="AT342" i="6"/>
  <c r="AU342" i="6"/>
  <c r="AV342" i="6"/>
  <c r="AW342" i="6"/>
  <c r="AY342" i="6"/>
  <c r="AZ342" i="6"/>
  <c r="C343" i="6"/>
  <c r="K343" i="6"/>
  <c r="L343" i="6"/>
  <c r="M343" i="6"/>
  <c r="N343" i="6"/>
  <c r="O343" i="6"/>
  <c r="P343" i="6"/>
  <c r="R343" i="6"/>
  <c r="S343" i="6"/>
  <c r="T343" i="6"/>
  <c r="U343" i="6"/>
  <c r="V343" i="6"/>
  <c r="AP343" i="6"/>
  <c r="AQ343" i="6"/>
  <c r="AR343" i="6"/>
  <c r="AS343" i="6"/>
  <c r="AT343" i="6"/>
  <c r="AU343" i="6"/>
  <c r="AV343" i="6"/>
  <c r="AW343" i="6"/>
  <c r="AY343" i="6"/>
  <c r="AZ343" i="6"/>
  <c r="C344" i="6"/>
  <c r="K344" i="6"/>
  <c r="L344" i="6"/>
  <c r="M344" i="6"/>
  <c r="N344" i="6"/>
  <c r="O344" i="6"/>
  <c r="P344" i="6"/>
  <c r="R344" i="6"/>
  <c r="S344" i="6"/>
  <c r="T344" i="6"/>
  <c r="U344" i="6"/>
  <c r="V344" i="6"/>
  <c r="AP344" i="6"/>
  <c r="AQ344" i="6"/>
  <c r="AR344" i="6"/>
  <c r="AS344" i="6"/>
  <c r="AT344" i="6"/>
  <c r="AU344" i="6"/>
  <c r="AV344" i="6"/>
  <c r="AW344" i="6"/>
  <c r="AY344" i="6"/>
  <c r="AZ344" i="6"/>
  <c r="C345" i="6"/>
  <c r="K345" i="6"/>
  <c r="L345" i="6"/>
  <c r="M345" i="6"/>
  <c r="N345" i="6"/>
  <c r="O345" i="6"/>
  <c r="P345" i="6"/>
  <c r="R345" i="6"/>
  <c r="S345" i="6"/>
  <c r="T345" i="6"/>
  <c r="U345" i="6"/>
  <c r="V345" i="6"/>
  <c r="AP345" i="6"/>
  <c r="AQ345" i="6"/>
  <c r="AR345" i="6"/>
  <c r="AS345" i="6"/>
  <c r="AT345" i="6"/>
  <c r="AU345" i="6"/>
  <c r="AV345" i="6"/>
  <c r="AW345" i="6"/>
  <c r="AY345" i="6"/>
  <c r="AZ345" i="6"/>
  <c r="C346" i="6"/>
  <c r="K346" i="6"/>
  <c r="L346" i="6"/>
  <c r="M346" i="6"/>
  <c r="N346" i="6"/>
  <c r="O346" i="6"/>
  <c r="P346" i="6"/>
  <c r="R346" i="6"/>
  <c r="S346" i="6"/>
  <c r="T346" i="6"/>
  <c r="U346" i="6"/>
  <c r="V346" i="6"/>
  <c r="AP346" i="6"/>
  <c r="AQ346" i="6"/>
  <c r="AR346" i="6"/>
  <c r="AS346" i="6"/>
  <c r="AT346" i="6"/>
  <c r="AU346" i="6"/>
  <c r="AV346" i="6"/>
  <c r="AW346" i="6"/>
  <c r="AY346" i="6"/>
  <c r="AZ346" i="6"/>
  <c r="C347" i="6"/>
  <c r="K347" i="6"/>
  <c r="L347" i="6"/>
  <c r="M347" i="6"/>
  <c r="N347" i="6"/>
  <c r="O347" i="6"/>
  <c r="P347" i="6"/>
  <c r="R347" i="6"/>
  <c r="S347" i="6"/>
  <c r="T347" i="6"/>
  <c r="U347" i="6"/>
  <c r="V347" i="6"/>
  <c r="AP347" i="6"/>
  <c r="AQ347" i="6"/>
  <c r="AR347" i="6"/>
  <c r="AS347" i="6"/>
  <c r="AT347" i="6"/>
  <c r="AU347" i="6"/>
  <c r="AV347" i="6"/>
  <c r="AW347" i="6"/>
  <c r="AY347" i="6"/>
  <c r="AZ347" i="6"/>
  <c r="C348" i="6"/>
  <c r="K348" i="6"/>
  <c r="L348" i="6"/>
  <c r="M348" i="6"/>
  <c r="N348" i="6"/>
  <c r="O348" i="6"/>
  <c r="P348" i="6"/>
  <c r="R348" i="6"/>
  <c r="S348" i="6"/>
  <c r="T348" i="6"/>
  <c r="U348" i="6"/>
  <c r="V348" i="6"/>
  <c r="AP348" i="6"/>
  <c r="AQ348" i="6"/>
  <c r="AR348" i="6"/>
  <c r="AS348" i="6"/>
  <c r="AT348" i="6"/>
  <c r="AU348" i="6"/>
  <c r="AV348" i="6"/>
  <c r="AW348" i="6"/>
  <c r="AY348" i="6"/>
  <c r="AZ348" i="6"/>
  <c r="C349" i="6"/>
  <c r="K349" i="6"/>
  <c r="L349" i="6"/>
  <c r="M349" i="6"/>
  <c r="N349" i="6"/>
  <c r="O349" i="6"/>
  <c r="P349" i="6"/>
  <c r="R349" i="6"/>
  <c r="S349" i="6"/>
  <c r="T349" i="6"/>
  <c r="U349" i="6"/>
  <c r="V349" i="6"/>
  <c r="AP349" i="6"/>
  <c r="AQ349" i="6"/>
  <c r="AR349" i="6"/>
  <c r="AS349" i="6"/>
  <c r="AT349" i="6"/>
  <c r="AU349" i="6"/>
  <c r="AV349" i="6"/>
  <c r="AW349" i="6"/>
  <c r="AY349" i="6"/>
  <c r="AZ349" i="6"/>
  <c r="C350" i="6"/>
  <c r="K350" i="6"/>
  <c r="L350" i="6"/>
  <c r="M350" i="6"/>
  <c r="N350" i="6"/>
  <c r="O350" i="6"/>
  <c r="P350" i="6"/>
  <c r="R350" i="6"/>
  <c r="S350" i="6"/>
  <c r="T350" i="6"/>
  <c r="U350" i="6"/>
  <c r="V350" i="6"/>
  <c r="AP350" i="6"/>
  <c r="AQ350" i="6"/>
  <c r="AR350" i="6"/>
  <c r="AS350" i="6"/>
  <c r="AT350" i="6"/>
  <c r="AU350" i="6"/>
  <c r="AV350" i="6"/>
  <c r="AW350" i="6"/>
  <c r="AY350" i="6"/>
  <c r="AZ350" i="6"/>
  <c r="C351" i="6"/>
  <c r="K351" i="6"/>
  <c r="L351" i="6"/>
  <c r="M351" i="6"/>
  <c r="N351" i="6"/>
  <c r="O351" i="6"/>
  <c r="P351" i="6"/>
  <c r="R351" i="6"/>
  <c r="S351" i="6"/>
  <c r="T351" i="6"/>
  <c r="U351" i="6"/>
  <c r="V351" i="6"/>
  <c r="AP351" i="6"/>
  <c r="AQ351" i="6"/>
  <c r="AR351" i="6"/>
  <c r="AS351" i="6"/>
  <c r="AT351" i="6"/>
  <c r="AU351" i="6"/>
  <c r="AV351" i="6"/>
  <c r="AW351" i="6"/>
  <c r="AY351" i="6"/>
  <c r="AZ351" i="6"/>
  <c r="C352" i="6"/>
  <c r="K352" i="6"/>
  <c r="L352" i="6"/>
  <c r="M352" i="6"/>
  <c r="N352" i="6"/>
  <c r="O352" i="6"/>
  <c r="P352" i="6"/>
  <c r="R352" i="6"/>
  <c r="S352" i="6"/>
  <c r="T352" i="6"/>
  <c r="U352" i="6"/>
  <c r="V352" i="6"/>
  <c r="AP352" i="6"/>
  <c r="AQ352" i="6"/>
  <c r="AR352" i="6"/>
  <c r="AS352" i="6"/>
  <c r="AT352" i="6"/>
  <c r="AU352" i="6"/>
  <c r="AV352" i="6"/>
  <c r="AW352" i="6"/>
  <c r="AY352" i="6"/>
  <c r="AZ352" i="6"/>
  <c r="C353" i="6"/>
  <c r="K353" i="6"/>
  <c r="L353" i="6"/>
  <c r="M353" i="6"/>
  <c r="N353" i="6"/>
  <c r="O353" i="6"/>
  <c r="P353" i="6"/>
  <c r="R353" i="6"/>
  <c r="S353" i="6"/>
  <c r="T353" i="6"/>
  <c r="U353" i="6"/>
  <c r="V353" i="6"/>
  <c r="AP353" i="6"/>
  <c r="AQ353" i="6"/>
  <c r="AR353" i="6"/>
  <c r="AS353" i="6"/>
  <c r="AT353" i="6"/>
  <c r="AU353" i="6"/>
  <c r="AV353" i="6"/>
  <c r="AW353" i="6"/>
  <c r="AY353" i="6"/>
  <c r="AZ353" i="6"/>
  <c r="C354" i="6"/>
  <c r="K354" i="6"/>
  <c r="L354" i="6"/>
  <c r="M354" i="6"/>
  <c r="N354" i="6"/>
  <c r="O354" i="6"/>
  <c r="P354" i="6"/>
  <c r="R354" i="6"/>
  <c r="S354" i="6"/>
  <c r="T354" i="6"/>
  <c r="U354" i="6"/>
  <c r="V354" i="6"/>
  <c r="AP354" i="6"/>
  <c r="AQ354" i="6"/>
  <c r="AR354" i="6"/>
  <c r="AS354" i="6"/>
  <c r="AT354" i="6"/>
  <c r="AU354" i="6"/>
  <c r="AV354" i="6"/>
  <c r="AW354" i="6"/>
  <c r="AY354" i="6"/>
  <c r="AZ354" i="6"/>
  <c r="X355" i="6"/>
  <c r="Y355" i="6"/>
  <c r="Z355" i="6"/>
  <c r="AA355" i="6"/>
  <c r="AJ355" i="6"/>
  <c r="C355" i="6"/>
  <c r="E355" i="6"/>
  <c r="F355" i="6"/>
  <c r="G355" i="6"/>
  <c r="H355" i="6"/>
  <c r="I355" i="6"/>
  <c r="K355" i="6"/>
  <c r="L355" i="6"/>
  <c r="M355" i="6"/>
  <c r="N355" i="6"/>
  <c r="O355" i="6"/>
  <c r="P355" i="6"/>
  <c r="R355" i="6"/>
  <c r="S355" i="6"/>
  <c r="T355" i="6"/>
  <c r="U355" i="6"/>
  <c r="V355" i="6"/>
  <c r="AP355" i="6"/>
  <c r="AQ355" i="6"/>
  <c r="AR355" i="6"/>
  <c r="AS355" i="6"/>
  <c r="AT355" i="6"/>
  <c r="AU355" i="6"/>
  <c r="AV355" i="6"/>
  <c r="AW355" i="6"/>
  <c r="AY355" i="6"/>
  <c r="AZ355" i="6"/>
  <c r="BE355" i="6"/>
  <c r="C357" i="6"/>
  <c r="K357" i="6"/>
  <c r="L357" i="6"/>
  <c r="M357" i="6"/>
  <c r="N357" i="6"/>
  <c r="O357" i="6"/>
  <c r="P357" i="6"/>
  <c r="R357" i="6"/>
  <c r="S357" i="6"/>
  <c r="T357" i="6"/>
  <c r="U357" i="6"/>
  <c r="V357" i="6"/>
  <c r="AP357" i="6"/>
  <c r="AQ357" i="6"/>
  <c r="AR357" i="6"/>
  <c r="AS357" i="6"/>
  <c r="AT357" i="6"/>
  <c r="AU357" i="6"/>
  <c r="AV357" i="6"/>
  <c r="AW357" i="6"/>
  <c r="AY357" i="6"/>
  <c r="AZ357" i="6"/>
  <c r="C358" i="6"/>
  <c r="K358" i="6"/>
  <c r="L358" i="6"/>
  <c r="M358" i="6"/>
  <c r="N358" i="6"/>
  <c r="O358" i="6"/>
  <c r="P358" i="6"/>
  <c r="R358" i="6"/>
  <c r="S358" i="6"/>
  <c r="T358" i="6"/>
  <c r="U358" i="6"/>
  <c r="V358" i="6"/>
  <c r="AP358" i="6"/>
  <c r="AQ358" i="6"/>
  <c r="AR358" i="6"/>
  <c r="AS358" i="6"/>
  <c r="AT358" i="6"/>
  <c r="AU358" i="6"/>
  <c r="AV358" i="6"/>
  <c r="AW358" i="6"/>
  <c r="AY358" i="6"/>
  <c r="AZ358" i="6"/>
  <c r="C359" i="6"/>
  <c r="K359" i="6"/>
  <c r="L359" i="6"/>
  <c r="M359" i="6"/>
  <c r="N359" i="6"/>
  <c r="O359" i="6"/>
  <c r="P359" i="6"/>
  <c r="R359" i="6"/>
  <c r="S359" i="6"/>
  <c r="T359" i="6"/>
  <c r="U359" i="6"/>
  <c r="V359" i="6"/>
  <c r="AP359" i="6"/>
  <c r="AQ359" i="6"/>
  <c r="AR359" i="6"/>
  <c r="AS359" i="6"/>
  <c r="AT359" i="6"/>
  <c r="AU359" i="6"/>
  <c r="AV359" i="6"/>
  <c r="AW359" i="6"/>
  <c r="AY359" i="6"/>
  <c r="AZ359" i="6"/>
  <c r="C360" i="6"/>
  <c r="K360" i="6"/>
  <c r="L360" i="6"/>
  <c r="M360" i="6"/>
  <c r="N360" i="6"/>
  <c r="O360" i="6"/>
  <c r="P360" i="6"/>
  <c r="R360" i="6"/>
  <c r="S360" i="6"/>
  <c r="T360" i="6"/>
  <c r="U360" i="6"/>
  <c r="V360" i="6"/>
  <c r="AP360" i="6"/>
  <c r="AQ360" i="6"/>
  <c r="AR360" i="6"/>
  <c r="AS360" i="6"/>
  <c r="AT360" i="6"/>
  <c r="AU360" i="6"/>
  <c r="AV360" i="6"/>
  <c r="AW360" i="6"/>
  <c r="AY360" i="6"/>
  <c r="AZ360" i="6"/>
  <c r="C361" i="6"/>
  <c r="K361" i="6"/>
  <c r="L361" i="6"/>
  <c r="M361" i="6"/>
  <c r="N361" i="6"/>
  <c r="O361" i="6"/>
  <c r="P361" i="6"/>
  <c r="R361" i="6"/>
  <c r="S361" i="6"/>
  <c r="T361" i="6"/>
  <c r="U361" i="6"/>
  <c r="V361" i="6"/>
  <c r="AP361" i="6"/>
  <c r="AQ361" i="6"/>
  <c r="AR361" i="6"/>
  <c r="AS361" i="6"/>
  <c r="AT361" i="6"/>
  <c r="AU361" i="6"/>
  <c r="AV361" i="6"/>
  <c r="AW361" i="6"/>
  <c r="AY361" i="6"/>
  <c r="AZ361" i="6"/>
  <c r="C362" i="6"/>
  <c r="K362" i="6"/>
  <c r="L362" i="6"/>
  <c r="M362" i="6"/>
  <c r="N362" i="6"/>
  <c r="O362" i="6"/>
  <c r="P362" i="6"/>
  <c r="R362" i="6"/>
  <c r="S362" i="6"/>
  <c r="T362" i="6"/>
  <c r="U362" i="6"/>
  <c r="V362" i="6"/>
  <c r="AP362" i="6"/>
  <c r="AQ362" i="6"/>
  <c r="AR362" i="6"/>
  <c r="AS362" i="6"/>
  <c r="AT362" i="6"/>
  <c r="AU362" i="6"/>
  <c r="AV362" i="6"/>
  <c r="AW362" i="6"/>
  <c r="AY362" i="6"/>
  <c r="AZ362" i="6"/>
  <c r="C363" i="6"/>
  <c r="K363" i="6"/>
  <c r="L363" i="6"/>
  <c r="M363" i="6"/>
  <c r="N363" i="6"/>
  <c r="O363" i="6"/>
  <c r="P363" i="6"/>
  <c r="R363" i="6"/>
  <c r="S363" i="6"/>
  <c r="T363" i="6"/>
  <c r="U363" i="6"/>
  <c r="V363" i="6"/>
  <c r="AP363" i="6"/>
  <c r="AQ363" i="6"/>
  <c r="AR363" i="6"/>
  <c r="AS363" i="6"/>
  <c r="AT363" i="6"/>
  <c r="AU363" i="6"/>
  <c r="AV363" i="6"/>
  <c r="AW363" i="6"/>
  <c r="AY363" i="6"/>
  <c r="AZ363" i="6"/>
  <c r="C364" i="6"/>
  <c r="K364" i="6"/>
  <c r="L364" i="6"/>
  <c r="M364" i="6"/>
  <c r="N364" i="6"/>
  <c r="O364" i="6"/>
  <c r="P364" i="6"/>
  <c r="R364" i="6"/>
  <c r="S364" i="6"/>
  <c r="T364" i="6"/>
  <c r="U364" i="6"/>
  <c r="V364" i="6"/>
  <c r="AP364" i="6"/>
  <c r="AQ364" i="6"/>
  <c r="AR364" i="6"/>
  <c r="AS364" i="6"/>
  <c r="AT364" i="6"/>
  <c r="AU364" i="6"/>
  <c r="AV364" i="6"/>
  <c r="AW364" i="6"/>
  <c r="AY364" i="6"/>
  <c r="AZ364" i="6"/>
  <c r="C365" i="6"/>
  <c r="K365" i="6"/>
  <c r="L365" i="6"/>
  <c r="M365" i="6"/>
  <c r="N365" i="6"/>
  <c r="O365" i="6"/>
  <c r="P365" i="6"/>
  <c r="R365" i="6"/>
  <c r="S365" i="6"/>
  <c r="T365" i="6"/>
  <c r="U365" i="6"/>
  <c r="V365" i="6"/>
  <c r="AP365" i="6"/>
  <c r="AQ365" i="6"/>
  <c r="AR365" i="6"/>
  <c r="AS365" i="6"/>
  <c r="AT365" i="6"/>
  <c r="AU365" i="6"/>
  <c r="AV365" i="6"/>
  <c r="AW365" i="6"/>
  <c r="AY365" i="6"/>
  <c r="AZ365" i="6"/>
  <c r="C366" i="6"/>
  <c r="K366" i="6"/>
  <c r="L366" i="6"/>
  <c r="M366" i="6"/>
  <c r="N366" i="6"/>
  <c r="O366" i="6"/>
  <c r="P366" i="6"/>
  <c r="R366" i="6"/>
  <c r="S366" i="6"/>
  <c r="T366" i="6"/>
  <c r="U366" i="6"/>
  <c r="V366" i="6"/>
  <c r="AP366" i="6"/>
  <c r="AQ366" i="6"/>
  <c r="AR366" i="6"/>
  <c r="AS366" i="6"/>
  <c r="AT366" i="6"/>
  <c r="AU366" i="6"/>
  <c r="AV366" i="6"/>
  <c r="AW366" i="6"/>
  <c r="AY366" i="6"/>
  <c r="AZ366" i="6"/>
  <c r="C367" i="6"/>
  <c r="K367" i="6"/>
  <c r="L367" i="6"/>
  <c r="M367" i="6"/>
  <c r="N367" i="6"/>
  <c r="O367" i="6"/>
  <c r="P367" i="6"/>
  <c r="R367" i="6"/>
  <c r="S367" i="6"/>
  <c r="T367" i="6"/>
  <c r="U367" i="6"/>
  <c r="V367" i="6"/>
  <c r="AP367" i="6"/>
  <c r="AQ367" i="6"/>
  <c r="AR367" i="6"/>
  <c r="AS367" i="6"/>
  <c r="AT367" i="6"/>
  <c r="AU367" i="6"/>
  <c r="AV367" i="6"/>
  <c r="AW367" i="6"/>
  <c r="AY367" i="6"/>
  <c r="AZ367" i="6"/>
  <c r="C368" i="6"/>
  <c r="K368" i="6"/>
  <c r="L368" i="6"/>
  <c r="M368" i="6"/>
  <c r="N368" i="6"/>
  <c r="O368" i="6"/>
  <c r="P368" i="6"/>
  <c r="R368" i="6"/>
  <c r="S368" i="6"/>
  <c r="T368" i="6"/>
  <c r="U368" i="6"/>
  <c r="V368" i="6"/>
  <c r="AP368" i="6"/>
  <c r="AQ368" i="6"/>
  <c r="AR368" i="6"/>
  <c r="AS368" i="6"/>
  <c r="AT368" i="6"/>
  <c r="AU368" i="6"/>
  <c r="AV368" i="6"/>
  <c r="AW368" i="6"/>
  <c r="AY368" i="6"/>
  <c r="AZ368" i="6"/>
  <c r="C369" i="6"/>
  <c r="K369" i="6"/>
  <c r="L369" i="6"/>
  <c r="M369" i="6"/>
  <c r="N369" i="6"/>
  <c r="O369" i="6"/>
  <c r="P369" i="6"/>
  <c r="R369" i="6"/>
  <c r="S369" i="6"/>
  <c r="T369" i="6"/>
  <c r="U369" i="6"/>
  <c r="V369" i="6"/>
  <c r="AT369" i="6"/>
  <c r="AU369" i="6"/>
  <c r="AV369" i="6"/>
  <c r="AW369" i="6"/>
  <c r="AY369" i="6"/>
  <c r="AZ369" i="6"/>
  <c r="X370" i="6"/>
  <c r="AA370" i="6"/>
  <c r="AF370" i="6"/>
  <c r="C370" i="6"/>
  <c r="F370" i="6"/>
  <c r="I370" i="6"/>
  <c r="K370" i="6"/>
  <c r="L370" i="6"/>
  <c r="M370" i="6"/>
  <c r="N370" i="6"/>
  <c r="O370" i="6"/>
  <c r="P370" i="6"/>
  <c r="R370" i="6"/>
  <c r="S370" i="6"/>
  <c r="T370" i="6"/>
  <c r="U370" i="6"/>
  <c r="V370" i="6"/>
  <c r="AP370" i="6"/>
  <c r="AQ370" i="6"/>
  <c r="AR370" i="6"/>
  <c r="AS370" i="6"/>
  <c r="AT370" i="6"/>
  <c r="AU370" i="6"/>
  <c r="AV370" i="6"/>
  <c r="AW370" i="6"/>
  <c r="AY370" i="6"/>
  <c r="AZ370" i="6"/>
  <c r="BE370" i="6"/>
  <c r="X371" i="6"/>
  <c r="AA371" i="6"/>
  <c r="AF371" i="6"/>
  <c r="C372" i="6"/>
  <c r="K372" i="6"/>
  <c r="L372" i="6"/>
  <c r="M372" i="6"/>
  <c r="N372" i="6"/>
  <c r="O372" i="6"/>
  <c r="P372" i="6"/>
  <c r="R372" i="6"/>
  <c r="S372" i="6"/>
  <c r="T372" i="6"/>
  <c r="U372" i="6"/>
  <c r="V372" i="6"/>
  <c r="AP372" i="6"/>
  <c r="AQ372" i="6"/>
  <c r="AR372" i="6"/>
  <c r="AS372" i="6"/>
  <c r="AT372" i="6"/>
  <c r="AU372" i="6"/>
  <c r="AV372" i="6"/>
  <c r="AW372" i="6"/>
  <c r="AY372" i="6"/>
  <c r="AZ372" i="6"/>
  <c r="X373" i="6"/>
  <c r="Y373" i="6"/>
  <c r="Z373" i="6"/>
  <c r="AA373" i="6"/>
  <c r="C373" i="6"/>
  <c r="K373" i="6"/>
  <c r="L373" i="6"/>
  <c r="M373" i="6"/>
  <c r="N373" i="6"/>
  <c r="O373" i="6"/>
  <c r="P373" i="6"/>
  <c r="R373" i="6"/>
  <c r="S373" i="6"/>
  <c r="T373" i="6"/>
  <c r="U373" i="6"/>
  <c r="V373" i="6"/>
  <c r="AP373" i="6"/>
  <c r="AQ373" i="6"/>
  <c r="AR373" i="6"/>
  <c r="AS373" i="6"/>
  <c r="AT373" i="6"/>
  <c r="AU373" i="6"/>
  <c r="AV373" i="6"/>
  <c r="AW373" i="6"/>
  <c r="AY373" i="6"/>
  <c r="AZ373" i="6"/>
  <c r="BE373" i="6"/>
  <c r="C375" i="6"/>
  <c r="E375" i="6"/>
  <c r="H375" i="6"/>
  <c r="K375" i="6"/>
  <c r="L375" i="6"/>
  <c r="M375" i="6"/>
  <c r="N375" i="6"/>
  <c r="O375" i="6"/>
  <c r="P375" i="6"/>
  <c r="R375" i="6"/>
  <c r="S375" i="6"/>
  <c r="T375" i="6"/>
  <c r="U375" i="6"/>
  <c r="V375" i="6"/>
  <c r="AP375" i="6"/>
  <c r="AQ375" i="6"/>
  <c r="AR375" i="6"/>
  <c r="AS375" i="6"/>
  <c r="AT375" i="6"/>
  <c r="AU375" i="6"/>
  <c r="AV375" i="6"/>
  <c r="AW375" i="6"/>
  <c r="AY375" i="6"/>
  <c r="AZ375" i="6"/>
  <c r="C376" i="6"/>
  <c r="E376" i="6"/>
  <c r="H376" i="6"/>
  <c r="K376" i="6"/>
  <c r="L376" i="6"/>
  <c r="M376" i="6"/>
  <c r="N376" i="6"/>
  <c r="O376" i="6"/>
  <c r="P376" i="6"/>
  <c r="R376" i="6"/>
  <c r="S376" i="6"/>
  <c r="T376" i="6"/>
  <c r="U376" i="6"/>
  <c r="V376" i="6"/>
  <c r="AP376" i="6"/>
  <c r="AQ376" i="6"/>
  <c r="AR376" i="6"/>
  <c r="AS376" i="6"/>
  <c r="AT376" i="6"/>
  <c r="AU376" i="6"/>
  <c r="AV376" i="6"/>
  <c r="AW376" i="6"/>
  <c r="AY376" i="6"/>
  <c r="AZ376" i="6"/>
  <c r="C377" i="6"/>
  <c r="E377" i="6"/>
  <c r="H377" i="6"/>
  <c r="K377" i="6"/>
  <c r="L377" i="6"/>
  <c r="M377" i="6"/>
  <c r="N377" i="6"/>
  <c r="O377" i="6"/>
  <c r="P377" i="6"/>
  <c r="R377" i="6"/>
  <c r="S377" i="6"/>
  <c r="T377" i="6"/>
  <c r="U377" i="6"/>
  <c r="V377" i="6"/>
  <c r="AP377" i="6"/>
  <c r="AQ377" i="6"/>
  <c r="AR377" i="6"/>
  <c r="AS377" i="6"/>
  <c r="AT377" i="6"/>
  <c r="AU377" i="6"/>
  <c r="AV377" i="6"/>
  <c r="AW377" i="6"/>
  <c r="AY377" i="6"/>
  <c r="AZ377" i="6"/>
  <c r="C378" i="6"/>
  <c r="E378" i="6"/>
  <c r="H378" i="6"/>
  <c r="K378" i="6"/>
  <c r="L378" i="6"/>
  <c r="M378" i="6"/>
  <c r="N378" i="6"/>
  <c r="O378" i="6"/>
  <c r="P378" i="6"/>
  <c r="R378" i="6"/>
  <c r="S378" i="6"/>
  <c r="T378" i="6"/>
  <c r="U378" i="6"/>
  <c r="V378" i="6"/>
  <c r="AP378" i="6"/>
  <c r="AQ378" i="6"/>
  <c r="AR378" i="6"/>
  <c r="AS378" i="6"/>
  <c r="AT378" i="6"/>
  <c r="AU378" i="6"/>
  <c r="AV378" i="6"/>
  <c r="AW378" i="6"/>
  <c r="AY378" i="6"/>
  <c r="AZ378" i="6"/>
  <c r="C379" i="6"/>
  <c r="E379" i="6"/>
  <c r="H379" i="6"/>
  <c r="K379" i="6"/>
  <c r="L379" i="6"/>
  <c r="M379" i="6"/>
  <c r="N379" i="6"/>
  <c r="O379" i="6"/>
  <c r="P379" i="6"/>
  <c r="R379" i="6"/>
  <c r="S379" i="6"/>
  <c r="T379" i="6"/>
  <c r="U379" i="6"/>
  <c r="V379" i="6"/>
  <c r="AP379" i="6"/>
  <c r="AQ379" i="6"/>
  <c r="AR379" i="6"/>
  <c r="AS379" i="6"/>
  <c r="AT379" i="6"/>
  <c r="AU379" i="6"/>
  <c r="AV379" i="6"/>
  <c r="AW379" i="6"/>
  <c r="AY379" i="6"/>
  <c r="AZ379" i="6"/>
  <c r="C380" i="6"/>
  <c r="E380" i="6"/>
  <c r="H380" i="6"/>
  <c r="K380" i="6"/>
  <c r="L380" i="6"/>
  <c r="M380" i="6"/>
  <c r="N380" i="6"/>
  <c r="O380" i="6"/>
  <c r="P380" i="6"/>
  <c r="R380" i="6"/>
  <c r="S380" i="6"/>
  <c r="T380" i="6"/>
  <c r="U380" i="6"/>
  <c r="V380" i="6"/>
  <c r="AP380" i="6"/>
  <c r="AQ380" i="6"/>
  <c r="AR380" i="6"/>
  <c r="AS380" i="6"/>
  <c r="AT380" i="6"/>
  <c r="AU380" i="6"/>
  <c r="AV380" i="6"/>
  <c r="AW380" i="6"/>
  <c r="AY380" i="6"/>
  <c r="AZ380" i="6"/>
  <c r="C381" i="6"/>
  <c r="E381" i="6"/>
  <c r="H381" i="6"/>
  <c r="K381" i="6"/>
  <c r="L381" i="6"/>
  <c r="M381" i="6"/>
  <c r="N381" i="6"/>
  <c r="O381" i="6"/>
  <c r="P381" i="6"/>
  <c r="R381" i="6"/>
  <c r="S381" i="6"/>
  <c r="T381" i="6"/>
  <c r="U381" i="6"/>
  <c r="V381" i="6"/>
  <c r="AP381" i="6"/>
  <c r="AQ381" i="6"/>
  <c r="AR381" i="6"/>
  <c r="AS381" i="6"/>
  <c r="AT381" i="6"/>
  <c r="AU381" i="6"/>
  <c r="AV381" i="6"/>
  <c r="AW381" i="6"/>
  <c r="AY381" i="6"/>
  <c r="AZ381" i="6"/>
  <c r="C382" i="6"/>
  <c r="E382" i="6"/>
  <c r="H382" i="6"/>
  <c r="K382" i="6"/>
  <c r="L382" i="6"/>
  <c r="M382" i="6"/>
  <c r="N382" i="6"/>
  <c r="O382" i="6"/>
  <c r="P382" i="6"/>
  <c r="R382" i="6"/>
  <c r="S382" i="6"/>
  <c r="T382" i="6"/>
  <c r="U382" i="6"/>
  <c r="V382" i="6"/>
  <c r="AP382" i="6"/>
  <c r="AQ382" i="6"/>
  <c r="AR382" i="6"/>
  <c r="AS382" i="6"/>
  <c r="AT382" i="6"/>
  <c r="AU382" i="6"/>
  <c r="AV382" i="6"/>
  <c r="AW382" i="6"/>
  <c r="AY382" i="6"/>
  <c r="AZ382" i="6"/>
  <c r="C383" i="6"/>
  <c r="E383" i="6"/>
  <c r="H383" i="6"/>
  <c r="K383" i="6"/>
  <c r="L383" i="6"/>
  <c r="M383" i="6"/>
  <c r="N383" i="6"/>
  <c r="O383" i="6"/>
  <c r="P383" i="6"/>
  <c r="R383" i="6"/>
  <c r="S383" i="6"/>
  <c r="T383" i="6"/>
  <c r="U383" i="6"/>
  <c r="V383" i="6"/>
  <c r="AP383" i="6"/>
  <c r="AQ383" i="6"/>
  <c r="AR383" i="6"/>
  <c r="AS383" i="6"/>
  <c r="AT383" i="6"/>
  <c r="AU383" i="6"/>
  <c r="AV383" i="6"/>
  <c r="AW383" i="6"/>
  <c r="AY383" i="6"/>
  <c r="AZ383" i="6"/>
  <c r="C384" i="6"/>
  <c r="E384" i="6"/>
  <c r="H384" i="6"/>
  <c r="K384" i="6"/>
  <c r="L384" i="6"/>
  <c r="M384" i="6"/>
  <c r="N384" i="6"/>
  <c r="O384" i="6"/>
  <c r="P384" i="6"/>
  <c r="R384" i="6"/>
  <c r="S384" i="6"/>
  <c r="T384" i="6"/>
  <c r="U384" i="6"/>
  <c r="V384" i="6"/>
  <c r="AP384" i="6"/>
  <c r="AQ384" i="6"/>
  <c r="AR384" i="6"/>
  <c r="AS384" i="6"/>
  <c r="AT384" i="6"/>
  <c r="AU384" i="6"/>
  <c r="AV384" i="6"/>
  <c r="AW384" i="6"/>
  <c r="AY384" i="6"/>
  <c r="AZ384" i="6"/>
  <c r="C385" i="6"/>
  <c r="E385" i="6"/>
  <c r="H385" i="6"/>
  <c r="K385" i="6"/>
  <c r="L385" i="6"/>
  <c r="M385" i="6"/>
  <c r="N385" i="6"/>
  <c r="O385" i="6"/>
  <c r="P385" i="6"/>
  <c r="R385" i="6"/>
  <c r="S385" i="6"/>
  <c r="T385" i="6"/>
  <c r="U385" i="6"/>
  <c r="V385" i="6"/>
  <c r="AP385" i="6"/>
  <c r="AQ385" i="6"/>
  <c r="AR385" i="6"/>
  <c r="AS385" i="6"/>
  <c r="AT385" i="6"/>
  <c r="AU385" i="6"/>
  <c r="AV385" i="6"/>
  <c r="AW385" i="6"/>
  <c r="AY385" i="6"/>
  <c r="AZ385" i="6"/>
  <c r="C386" i="6"/>
  <c r="E386" i="6"/>
  <c r="H386" i="6"/>
  <c r="K386" i="6"/>
  <c r="L386" i="6"/>
  <c r="M386" i="6"/>
  <c r="N386" i="6"/>
  <c r="O386" i="6"/>
  <c r="P386" i="6"/>
  <c r="R386" i="6"/>
  <c r="S386" i="6"/>
  <c r="T386" i="6"/>
  <c r="U386" i="6"/>
  <c r="V386" i="6"/>
  <c r="AP386" i="6"/>
  <c r="AQ386" i="6"/>
  <c r="AR386" i="6"/>
  <c r="AS386" i="6"/>
  <c r="AT386" i="6"/>
  <c r="AU386" i="6"/>
  <c r="AV386" i="6"/>
  <c r="AW386" i="6"/>
  <c r="AY386" i="6"/>
  <c r="AZ386" i="6"/>
  <c r="C387" i="6"/>
  <c r="E387" i="6"/>
  <c r="H387" i="6"/>
  <c r="K387" i="6"/>
  <c r="L387" i="6"/>
  <c r="M387" i="6"/>
  <c r="N387" i="6"/>
  <c r="O387" i="6"/>
  <c r="P387" i="6"/>
  <c r="R387" i="6"/>
  <c r="S387" i="6"/>
  <c r="T387" i="6"/>
  <c r="U387" i="6"/>
  <c r="V387" i="6"/>
  <c r="AP387" i="6"/>
  <c r="AQ387" i="6"/>
  <c r="AR387" i="6"/>
  <c r="AS387" i="6"/>
  <c r="AT387" i="6"/>
  <c r="AU387" i="6"/>
  <c r="AV387" i="6"/>
  <c r="AW387" i="6"/>
  <c r="AY387" i="6"/>
  <c r="AZ387" i="6"/>
  <c r="C388" i="6"/>
  <c r="E388" i="6"/>
  <c r="H388" i="6"/>
  <c r="K388" i="6"/>
  <c r="L388" i="6"/>
  <c r="M388" i="6"/>
  <c r="N388" i="6"/>
  <c r="O388" i="6"/>
  <c r="P388" i="6"/>
  <c r="R388" i="6"/>
  <c r="S388" i="6"/>
  <c r="T388" i="6"/>
  <c r="U388" i="6"/>
  <c r="V388" i="6"/>
  <c r="AP388" i="6"/>
  <c r="AQ388" i="6"/>
  <c r="AR388" i="6"/>
  <c r="AS388" i="6"/>
  <c r="AT388" i="6"/>
  <c r="AU388" i="6"/>
  <c r="AV388" i="6"/>
  <c r="AW388" i="6"/>
  <c r="AY388" i="6"/>
  <c r="AZ388" i="6"/>
  <c r="C389" i="6"/>
  <c r="E389" i="6"/>
  <c r="H389" i="6"/>
  <c r="K389" i="6"/>
  <c r="L389" i="6"/>
  <c r="M389" i="6"/>
  <c r="N389" i="6"/>
  <c r="O389" i="6"/>
  <c r="P389" i="6"/>
  <c r="R389" i="6"/>
  <c r="S389" i="6"/>
  <c r="T389" i="6"/>
  <c r="U389" i="6"/>
  <c r="V389" i="6"/>
  <c r="AP389" i="6"/>
  <c r="AQ389" i="6"/>
  <c r="AR389" i="6"/>
  <c r="AS389" i="6"/>
  <c r="AT389" i="6"/>
  <c r="AU389" i="6"/>
  <c r="AV389" i="6"/>
  <c r="AW389" i="6"/>
  <c r="AY389" i="6"/>
  <c r="AZ389" i="6"/>
  <c r="C390" i="6"/>
  <c r="E390" i="6"/>
  <c r="H390" i="6"/>
  <c r="K390" i="6"/>
  <c r="L390" i="6"/>
  <c r="M390" i="6"/>
  <c r="N390" i="6"/>
  <c r="O390" i="6"/>
  <c r="P390" i="6"/>
  <c r="R390" i="6"/>
  <c r="S390" i="6"/>
  <c r="T390" i="6"/>
  <c r="U390" i="6"/>
  <c r="V390" i="6"/>
  <c r="AP390" i="6"/>
  <c r="AQ390" i="6"/>
  <c r="AR390" i="6"/>
  <c r="AS390" i="6"/>
  <c r="AT390" i="6"/>
  <c r="AU390" i="6"/>
  <c r="AV390" i="6"/>
  <c r="AW390" i="6"/>
  <c r="AY390" i="6"/>
  <c r="AZ390" i="6"/>
  <c r="AB391" i="6"/>
  <c r="AD391" i="6"/>
  <c r="AE391" i="6"/>
  <c r="C391" i="6"/>
  <c r="E391" i="6"/>
  <c r="H391" i="6"/>
  <c r="K391" i="6"/>
  <c r="L391" i="6"/>
  <c r="M391" i="6"/>
  <c r="N391" i="6"/>
  <c r="O391" i="6"/>
  <c r="P391" i="6"/>
  <c r="R391" i="6"/>
  <c r="S391" i="6"/>
  <c r="T391" i="6"/>
  <c r="U391" i="6"/>
  <c r="V391" i="6"/>
  <c r="AP391" i="6"/>
  <c r="AQ391" i="6"/>
  <c r="AR391" i="6"/>
  <c r="AS391" i="6"/>
  <c r="AT391" i="6"/>
  <c r="AU391" i="6"/>
  <c r="AV391" i="6"/>
  <c r="AW391" i="6"/>
  <c r="AY391" i="6"/>
  <c r="AZ391" i="6"/>
  <c r="BE391" i="6"/>
  <c r="C393" i="6"/>
  <c r="E393" i="6"/>
  <c r="H393" i="6"/>
  <c r="K393" i="6"/>
  <c r="L393" i="6"/>
  <c r="M393" i="6"/>
  <c r="N393" i="6"/>
  <c r="O393" i="6"/>
  <c r="P393" i="6"/>
  <c r="R393" i="6"/>
  <c r="S393" i="6"/>
  <c r="T393" i="6"/>
  <c r="U393" i="6"/>
  <c r="V393" i="6"/>
  <c r="AP393" i="6"/>
  <c r="AQ393" i="6"/>
  <c r="AR393" i="6"/>
  <c r="AS393" i="6"/>
  <c r="AT393" i="6"/>
  <c r="AU393" i="6"/>
  <c r="AV393" i="6"/>
  <c r="AW393" i="6"/>
  <c r="AY393" i="6"/>
  <c r="AZ393" i="6"/>
  <c r="C394" i="6"/>
  <c r="E394" i="6"/>
  <c r="H394" i="6"/>
  <c r="K394" i="6"/>
  <c r="L394" i="6"/>
  <c r="M394" i="6"/>
  <c r="N394" i="6"/>
  <c r="O394" i="6"/>
  <c r="P394" i="6"/>
  <c r="R394" i="6"/>
  <c r="S394" i="6"/>
  <c r="T394" i="6"/>
  <c r="U394" i="6"/>
  <c r="V394" i="6"/>
  <c r="AP394" i="6"/>
  <c r="AQ394" i="6"/>
  <c r="AR394" i="6"/>
  <c r="AS394" i="6"/>
  <c r="AT394" i="6"/>
  <c r="AU394" i="6"/>
  <c r="AV394" i="6"/>
  <c r="AW394" i="6"/>
  <c r="AY394" i="6"/>
  <c r="AZ394" i="6"/>
  <c r="C395" i="6"/>
  <c r="E395" i="6"/>
  <c r="H395" i="6"/>
  <c r="K395" i="6"/>
  <c r="L395" i="6"/>
  <c r="M395" i="6"/>
  <c r="N395" i="6"/>
  <c r="O395" i="6"/>
  <c r="P395" i="6"/>
  <c r="R395" i="6"/>
  <c r="S395" i="6"/>
  <c r="T395" i="6"/>
  <c r="U395" i="6"/>
  <c r="V395" i="6"/>
  <c r="AP395" i="6"/>
  <c r="AQ395" i="6"/>
  <c r="AR395" i="6"/>
  <c r="AS395" i="6"/>
  <c r="AT395" i="6"/>
  <c r="AU395" i="6"/>
  <c r="AV395" i="6"/>
  <c r="AW395" i="6"/>
  <c r="AY395" i="6"/>
  <c r="AZ395" i="6"/>
  <c r="C396" i="6"/>
  <c r="E396" i="6"/>
  <c r="H396" i="6"/>
  <c r="K396" i="6"/>
  <c r="L396" i="6"/>
  <c r="M396" i="6"/>
  <c r="N396" i="6"/>
  <c r="O396" i="6"/>
  <c r="P396" i="6"/>
  <c r="R396" i="6"/>
  <c r="S396" i="6"/>
  <c r="T396" i="6"/>
  <c r="U396" i="6"/>
  <c r="V396" i="6"/>
  <c r="AP396" i="6"/>
  <c r="AQ396" i="6"/>
  <c r="AR396" i="6"/>
  <c r="AS396" i="6"/>
  <c r="AT396" i="6"/>
  <c r="AU396" i="6"/>
  <c r="AV396" i="6"/>
  <c r="AW396" i="6"/>
  <c r="AY396" i="6"/>
  <c r="AZ396" i="6"/>
  <c r="C397" i="6"/>
  <c r="E397" i="6"/>
  <c r="H397" i="6"/>
  <c r="K397" i="6"/>
  <c r="L397" i="6"/>
  <c r="M397" i="6"/>
  <c r="N397" i="6"/>
  <c r="O397" i="6"/>
  <c r="P397" i="6"/>
  <c r="R397" i="6"/>
  <c r="S397" i="6"/>
  <c r="T397" i="6"/>
  <c r="U397" i="6"/>
  <c r="V397" i="6"/>
  <c r="AP397" i="6"/>
  <c r="AQ397" i="6"/>
  <c r="AR397" i="6"/>
  <c r="AS397" i="6"/>
  <c r="AT397" i="6"/>
  <c r="AU397" i="6"/>
  <c r="AV397" i="6"/>
  <c r="AW397" i="6"/>
  <c r="AY397" i="6"/>
  <c r="AZ397" i="6"/>
  <c r="C398" i="6"/>
  <c r="E398" i="6"/>
  <c r="H398" i="6"/>
  <c r="K398" i="6"/>
  <c r="L398" i="6"/>
  <c r="M398" i="6"/>
  <c r="N398" i="6"/>
  <c r="O398" i="6"/>
  <c r="P398" i="6"/>
  <c r="R398" i="6"/>
  <c r="S398" i="6"/>
  <c r="T398" i="6"/>
  <c r="U398" i="6"/>
  <c r="V398" i="6"/>
  <c r="AP398" i="6"/>
  <c r="AQ398" i="6"/>
  <c r="AR398" i="6"/>
  <c r="AS398" i="6"/>
  <c r="AT398" i="6"/>
  <c r="AU398" i="6"/>
  <c r="AV398" i="6"/>
  <c r="AW398" i="6"/>
  <c r="AY398" i="6"/>
  <c r="AZ398" i="6"/>
  <c r="BE398" i="6"/>
  <c r="C400" i="6"/>
  <c r="K400" i="6"/>
  <c r="L400" i="6"/>
  <c r="M400" i="6"/>
  <c r="N400" i="6"/>
  <c r="O400" i="6"/>
  <c r="P400" i="6"/>
  <c r="R400" i="6"/>
  <c r="S400" i="6"/>
  <c r="T400" i="6"/>
  <c r="U400" i="6"/>
  <c r="V400" i="6"/>
  <c r="AP400" i="6"/>
  <c r="AQ400" i="6"/>
  <c r="AR400" i="6"/>
  <c r="AS400" i="6"/>
  <c r="AT400" i="6"/>
  <c r="AU400" i="6"/>
  <c r="AV400" i="6"/>
  <c r="AW400" i="6"/>
  <c r="AY400" i="6"/>
  <c r="AZ400" i="6"/>
  <c r="C401" i="6"/>
  <c r="K401" i="6"/>
  <c r="L401" i="6"/>
  <c r="M401" i="6"/>
  <c r="N401" i="6"/>
  <c r="O401" i="6"/>
  <c r="P401" i="6"/>
  <c r="R401" i="6"/>
  <c r="S401" i="6"/>
  <c r="T401" i="6"/>
  <c r="U401" i="6"/>
  <c r="V401" i="6"/>
  <c r="AP401" i="6"/>
  <c r="AQ401" i="6"/>
  <c r="AR401" i="6"/>
  <c r="AS401" i="6"/>
  <c r="AT401" i="6"/>
  <c r="AU401" i="6"/>
  <c r="AV401" i="6"/>
  <c r="AW401" i="6"/>
  <c r="AY401" i="6"/>
  <c r="AZ401" i="6"/>
  <c r="C402" i="6"/>
  <c r="K402" i="6"/>
  <c r="L402" i="6"/>
  <c r="M402" i="6"/>
  <c r="N402" i="6"/>
  <c r="O402" i="6"/>
  <c r="P402" i="6"/>
  <c r="R402" i="6"/>
  <c r="S402" i="6"/>
  <c r="T402" i="6"/>
  <c r="U402" i="6"/>
  <c r="V402" i="6"/>
  <c r="AP402" i="6"/>
  <c r="AQ402" i="6"/>
  <c r="AR402" i="6"/>
  <c r="AS402" i="6"/>
  <c r="AT402" i="6"/>
  <c r="AU402" i="6"/>
  <c r="AV402" i="6"/>
  <c r="AW402" i="6"/>
  <c r="AY402" i="6"/>
  <c r="AZ402" i="6"/>
  <c r="C403" i="6"/>
  <c r="K403" i="6"/>
  <c r="L403" i="6"/>
  <c r="M403" i="6"/>
  <c r="N403" i="6"/>
  <c r="O403" i="6"/>
  <c r="P403" i="6"/>
  <c r="R403" i="6"/>
  <c r="S403" i="6"/>
  <c r="T403" i="6"/>
  <c r="U403" i="6"/>
  <c r="V403" i="6"/>
  <c r="AP403" i="6"/>
  <c r="AQ403" i="6"/>
  <c r="AR403" i="6"/>
  <c r="AS403" i="6"/>
  <c r="AT403" i="6"/>
  <c r="AU403" i="6"/>
  <c r="AV403" i="6"/>
  <c r="AW403" i="6"/>
  <c r="AY403" i="6"/>
  <c r="AZ403" i="6"/>
  <c r="C405" i="6"/>
  <c r="K405" i="6"/>
  <c r="L405" i="6"/>
  <c r="M405" i="6"/>
  <c r="N405" i="6"/>
  <c r="O405" i="6"/>
  <c r="P405" i="6"/>
  <c r="R405" i="6"/>
  <c r="S405" i="6"/>
  <c r="T405" i="6"/>
  <c r="U405" i="6"/>
  <c r="V405" i="6"/>
  <c r="AP405" i="6"/>
  <c r="AQ405" i="6"/>
  <c r="AR405" i="6"/>
  <c r="AS405" i="6"/>
  <c r="AT405" i="6"/>
  <c r="AU405" i="6"/>
  <c r="AV405" i="6"/>
  <c r="AW405" i="6"/>
  <c r="AY405" i="6"/>
  <c r="AZ405" i="6"/>
  <c r="C406" i="6"/>
  <c r="K406" i="6"/>
  <c r="L406" i="6"/>
  <c r="M406" i="6"/>
  <c r="N406" i="6"/>
  <c r="O406" i="6"/>
  <c r="P406" i="6"/>
  <c r="R406" i="6"/>
  <c r="S406" i="6"/>
  <c r="T406" i="6"/>
  <c r="U406" i="6"/>
  <c r="V406" i="6"/>
  <c r="AP406" i="6"/>
  <c r="AQ406" i="6"/>
  <c r="AR406" i="6"/>
  <c r="AS406" i="6"/>
  <c r="AT406" i="6"/>
  <c r="AU406" i="6"/>
  <c r="AV406" i="6"/>
  <c r="AW406" i="6"/>
  <c r="AY406" i="6"/>
  <c r="AZ406" i="6"/>
  <c r="BE406" i="6"/>
  <c r="C408" i="6"/>
  <c r="K408" i="6"/>
  <c r="L408" i="6"/>
  <c r="M408" i="6"/>
  <c r="N408" i="6"/>
  <c r="O408" i="6"/>
  <c r="P408" i="6"/>
  <c r="R408" i="6"/>
  <c r="S408" i="6"/>
  <c r="T408" i="6"/>
  <c r="U408" i="6"/>
  <c r="V408" i="6"/>
  <c r="AP408" i="6"/>
  <c r="AQ408" i="6"/>
  <c r="AR408" i="6"/>
  <c r="AS408" i="6"/>
  <c r="AT408" i="6"/>
  <c r="AU408" i="6"/>
  <c r="AV408" i="6"/>
  <c r="AW408" i="6"/>
  <c r="AY408" i="6"/>
  <c r="AZ408" i="6"/>
  <c r="C409" i="6"/>
  <c r="K409" i="6"/>
  <c r="L409" i="6"/>
  <c r="M409" i="6"/>
  <c r="N409" i="6"/>
  <c r="O409" i="6"/>
  <c r="P409" i="6"/>
  <c r="R409" i="6"/>
  <c r="S409" i="6"/>
  <c r="T409" i="6"/>
  <c r="U409" i="6"/>
  <c r="V409" i="6"/>
  <c r="AP409" i="6"/>
  <c r="AQ409" i="6"/>
  <c r="AR409" i="6"/>
  <c r="AS409" i="6"/>
  <c r="AT409" i="6"/>
  <c r="AU409" i="6"/>
  <c r="AV409" i="6"/>
  <c r="AW409" i="6"/>
  <c r="AY409" i="6"/>
  <c r="AZ409" i="6"/>
  <c r="C410" i="6"/>
  <c r="K410" i="6"/>
  <c r="L410" i="6"/>
  <c r="M410" i="6"/>
  <c r="N410" i="6"/>
  <c r="O410" i="6"/>
  <c r="P410" i="6"/>
  <c r="R410" i="6"/>
  <c r="S410" i="6"/>
  <c r="T410" i="6"/>
  <c r="U410" i="6"/>
  <c r="V410" i="6"/>
  <c r="AP410" i="6"/>
  <c r="AQ410" i="6"/>
  <c r="AR410" i="6"/>
  <c r="AS410" i="6"/>
  <c r="AT410" i="6"/>
  <c r="AU410" i="6"/>
  <c r="AV410" i="6"/>
  <c r="AW410" i="6"/>
  <c r="AY410" i="6"/>
  <c r="AZ410" i="6"/>
  <c r="C411" i="6"/>
  <c r="K411" i="6"/>
  <c r="L411" i="6"/>
  <c r="M411" i="6"/>
  <c r="N411" i="6"/>
  <c r="O411" i="6"/>
  <c r="P411" i="6"/>
  <c r="R411" i="6"/>
  <c r="S411" i="6"/>
  <c r="T411" i="6"/>
  <c r="U411" i="6"/>
  <c r="V411" i="6"/>
  <c r="AP411" i="6"/>
  <c r="AQ411" i="6"/>
  <c r="AR411" i="6"/>
  <c r="AS411" i="6"/>
  <c r="AT411" i="6"/>
  <c r="AU411" i="6"/>
  <c r="AV411" i="6"/>
  <c r="AW411" i="6"/>
  <c r="AY411" i="6"/>
  <c r="AZ411" i="6"/>
  <c r="C412" i="6"/>
  <c r="K412" i="6"/>
  <c r="L412" i="6"/>
  <c r="M412" i="6"/>
  <c r="N412" i="6"/>
  <c r="O412" i="6"/>
  <c r="P412" i="6"/>
  <c r="R412" i="6"/>
  <c r="S412" i="6"/>
  <c r="T412" i="6"/>
  <c r="U412" i="6"/>
  <c r="V412" i="6"/>
  <c r="AP412" i="6"/>
  <c r="AQ412" i="6"/>
  <c r="AR412" i="6"/>
  <c r="AS412" i="6"/>
  <c r="AT412" i="6"/>
  <c r="AU412" i="6"/>
  <c r="AV412" i="6"/>
  <c r="AW412" i="6"/>
  <c r="AY412" i="6"/>
  <c r="AZ412" i="6"/>
  <c r="C413" i="6"/>
  <c r="K413" i="6"/>
  <c r="L413" i="6"/>
  <c r="M413" i="6"/>
  <c r="N413" i="6"/>
  <c r="O413" i="6"/>
  <c r="P413" i="6"/>
  <c r="R413" i="6"/>
  <c r="S413" i="6"/>
  <c r="T413" i="6"/>
  <c r="U413" i="6"/>
  <c r="V413" i="6"/>
  <c r="AP413" i="6"/>
  <c r="AQ413" i="6"/>
  <c r="AR413" i="6"/>
  <c r="AS413" i="6"/>
  <c r="AT413" i="6"/>
  <c r="AU413" i="6"/>
  <c r="AV413" i="6"/>
  <c r="AW413" i="6"/>
  <c r="AY413" i="6"/>
  <c r="AZ413" i="6"/>
  <c r="C414" i="6"/>
  <c r="K414" i="6"/>
  <c r="L414" i="6"/>
  <c r="M414" i="6"/>
  <c r="N414" i="6"/>
  <c r="O414" i="6"/>
  <c r="P414" i="6"/>
  <c r="R414" i="6"/>
  <c r="S414" i="6"/>
  <c r="T414" i="6"/>
  <c r="U414" i="6"/>
  <c r="V414" i="6"/>
  <c r="AP414" i="6"/>
  <c r="AQ414" i="6"/>
  <c r="AR414" i="6"/>
  <c r="AS414" i="6"/>
  <c r="AT414" i="6"/>
  <c r="AU414" i="6"/>
  <c r="AV414" i="6"/>
  <c r="AW414" i="6"/>
  <c r="AY414" i="6"/>
  <c r="AZ414" i="6"/>
  <c r="C415" i="6"/>
  <c r="K415" i="6"/>
  <c r="L415" i="6"/>
  <c r="M415" i="6"/>
  <c r="N415" i="6"/>
  <c r="O415" i="6"/>
  <c r="P415" i="6"/>
  <c r="R415" i="6"/>
  <c r="S415" i="6"/>
  <c r="T415" i="6"/>
  <c r="U415" i="6"/>
  <c r="V415" i="6"/>
  <c r="AP415" i="6"/>
  <c r="AQ415" i="6"/>
  <c r="AR415" i="6"/>
  <c r="AS415" i="6"/>
  <c r="AT415" i="6"/>
  <c r="AU415" i="6"/>
  <c r="AV415" i="6"/>
  <c r="AW415" i="6"/>
  <c r="AY415" i="6"/>
  <c r="AZ415" i="6"/>
  <c r="C416" i="6"/>
  <c r="K416" i="6"/>
  <c r="L416" i="6"/>
  <c r="M416" i="6"/>
  <c r="N416" i="6"/>
  <c r="O416" i="6"/>
  <c r="P416" i="6"/>
  <c r="R416" i="6"/>
  <c r="S416" i="6"/>
  <c r="T416" i="6"/>
  <c r="U416" i="6"/>
  <c r="V416" i="6"/>
  <c r="AP416" i="6"/>
  <c r="AQ416" i="6"/>
  <c r="AR416" i="6"/>
  <c r="AS416" i="6"/>
  <c r="AT416" i="6"/>
  <c r="AU416" i="6"/>
  <c r="AV416" i="6"/>
  <c r="AW416" i="6"/>
  <c r="AY416" i="6"/>
  <c r="AZ416" i="6"/>
  <c r="C417" i="6"/>
  <c r="K417" i="6"/>
  <c r="L417" i="6"/>
  <c r="M417" i="6"/>
  <c r="N417" i="6"/>
  <c r="O417" i="6"/>
  <c r="P417" i="6"/>
  <c r="R417" i="6"/>
  <c r="S417" i="6"/>
  <c r="T417" i="6"/>
  <c r="U417" i="6"/>
  <c r="V417" i="6"/>
  <c r="AP417" i="6"/>
  <c r="AQ417" i="6"/>
  <c r="AR417" i="6"/>
  <c r="AS417" i="6"/>
  <c r="AT417" i="6"/>
  <c r="AU417" i="6"/>
  <c r="AV417" i="6"/>
  <c r="AW417" i="6"/>
  <c r="AY417" i="6"/>
  <c r="AZ417" i="6"/>
  <c r="C418" i="6"/>
  <c r="K418" i="6"/>
  <c r="L418" i="6"/>
  <c r="M418" i="6"/>
  <c r="N418" i="6"/>
  <c r="O418" i="6"/>
  <c r="P418" i="6"/>
  <c r="R418" i="6"/>
  <c r="S418" i="6"/>
  <c r="T418" i="6"/>
  <c r="U418" i="6"/>
  <c r="V418" i="6"/>
  <c r="AP418" i="6"/>
  <c r="AQ418" i="6"/>
  <c r="AR418" i="6"/>
  <c r="AS418" i="6"/>
  <c r="AT418" i="6"/>
  <c r="AU418" i="6"/>
  <c r="AV418" i="6"/>
  <c r="AW418" i="6"/>
  <c r="AY418" i="6"/>
  <c r="AZ418" i="6"/>
  <c r="C419" i="6"/>
  <c r="K419" i="6"/>
  <c r="L419" i="6"/>
  <c r="M419" i="6"/>
  <c r="N419" i="6"/>
  <c r="O419" i="6"/>
  <c r="P419" i="6"/>
  <c r="R419" i="6"/>
  <c r="S419" i="6"/>
  <c r="T419" i="6"/>
  <c r="U419" i="6"/>
  <c r="V419" i="6"/>
  <c r="AP419" i="6"/>
  <c r="AQ419" i="6"/>
  <c r="AR419" i="6"/>
  <c r="AS419" i="6"/>
  <c r="AT419" i="6"/>
  <c r="AU419" i="6"/>
  <c r="AV419" i="6"/>
  <c r="AW419" i="6"/>
  <c r="AY419" i="6"/>
  <c r="AZ419" i="6"/>
  <c r="C420" i="6"/>
  <c r="K420" i="6"/>
  <c r="L420" i="6"/>
  <c r="M420" i="6"/>
  <c r="N420" i="6"/>
  <c r="O420" i="6"/>
  <c r="P420" i="6"/>
  <c r="R420" i="6"/>
  <c r="S420" i="6"/>
  <c r="T420" i="6"/>
  <c r="U420" i="6"/>
  <c r="V420" i="6"/>
  <c r="AP420" i="6"/>
  <c r="AQ420" i="6"/>
  <c r="AR420" i="6"/>
  <c r="AS420" i="6"/>
  <c r="AT420" i="6"/>
  <c r="AU420" i="6"/>
  <c r="AV420" i="6"/>
  <c r="AW420" i="6"/>
  <c r="AY420" i="6"/>
  <c r="AZ420" i="6"/>
  <c r="C421" i="6"/>
  <c r="K421" i="6"/>
  <c r="L421" i="6"/>
  <c r="M421" i="6"/>
  <c r="N421" i="6"/>
  <c r="O421" i="6"/>
  <c r="P421" i="6"/>
  <c r="R421" i="6"/>
  <c r="S421" i="6"/>
  <c r="T421" i="6"/>
  <c r="U421" i="6"/>
  <c r="V421" i="6"/>
  <c r="AP421" i="6"/>
  <c r="AQ421" i="6"/>
  <c r="AR421" i="6"/>
  <c r="AS421" i="6"/>
  <c r="AT421" i="6"/>
  <c r="AU421" i="6"/>
  <c r="AV421" i="6"/>
  <c r="AW421" i="6"/>
  <c r="AY421" i="6"/>
  <c r="AZ421" i="6"/>
  <c r="C422" i="6"/>
  <c r="K422" i="6"/>
  <c r="L422" i="6"/>
  <c r="M422" i="6"/>
  <c r="N422" i="6"/>
  <c r="O422" i="6"/>
  <c r="P422" i="6"/>
  <c r="R422" i="6"/>
  <c r="S422" i="6"/>
  <c r="T422" i="6"/>
  <c r="U422" i="6"/>
  <c r="V422" i="6"/>
  <c r="AP422" i="6"/>
  <c r="AQ422" i="6"/>
  <c r="AR422" i="6"/>
  <c r="AS422" i="6"/>
  <c r="AT422" i="6"/>
  <c r="AU422" i="6"/>
  <c r="AV422" i="6"/>
  <c r="AW422" i="6"/>
  <c r="AY422" i="6"/>
  <c r="AZ422" i="6"/>
  <c r="C423" i="6"/>
  <c r="K423" i="6"/>
  <c r="L423" i="6"/>
  <c r="M423" i="6"/>
  <c r="N423" i="6"/>
  <c r="O423" i="6"/>
  <c r="P423" i="6"/>
  <c r="R423" i="6"/>
  <c r="S423" i="6"/>
  <c r="T423" i="6"/>
  <c r="U423" i="6"/>
  <c r="V423" i="6"/>
  <c r="AP423" i="6"/>
  <c r="AQ423" i="6"/>
  <c r="AR423" i="6"/>
  <c r="AS423" i="6"/>
  <c r="AT423" i="6"/>
  <c r="AU423" i="6"/>
  <c r="AV423" i="6"/>
  <c r="AW423" i="6"/>
  <c r="AY423" i="6"/>
  <c r="AZ423" i="6"/>
  <c r="C424" i="6"/>
  <c r="K424" i="6"/>
  <c r="L424" i="6"/>
  <c r="M424" i="6"/>
  <c r="N424" i="6"/>
  <c r="O424" i="6"/>
  <c r="P424" i="6"/>
  <c r="R424" i="6"/>
  <c r="S424" i="6"/>
  <c r="T424" i="6"/>
  <c r="U424" i="6"/>
  <c r="V424" i="6"/>
  <c r="AP424" i="6"/>
  <c r="AQ424" i="6"/>
  <c r="AR424" i="6"/>
  <c r="AS424" i="6"/>
  <c r="AT424" i="6"/>
  <c r="AU424" i="6"/>
  <c r="AV424" i="6"/>
  <c r="AW424" i="6"/>
  <c r="AY424" i="6"/>
  <c r="AZ424" i="6"/>
  <c r="C425" i="6"/>
  <c r="K425" i="6"/>
  <c r="L425" i="6"/>
  <c r="M425" i="6"/>
  <c r="N425" i="6"/>
  <c r="O425" i="6"/>
  <c r="P425" i="6"/>
  <c r="R425" i="6"/>
  <c r="S425" i="6"/>
  <c r="T425" i="6"/>
  <c r="U425" i="6"/>
  <c r="V425" i="6"/>
  <c r="AP425" i="6"/>
  <c r="AQ425" i="6"/>
  <c r="AR425" i="6"/>
  <c r="AS425" i="6"/>
  <c r="AT425" i="6"/>
  <c r="AU425" i="6"/>
  <c r="AV425" i="6"/>
  <c r="AW425" i="6"/>
  <c r="AY425" i="6"/>
  <c r="AZ425" i="6"/>
  <c r="K426" i="6"/>
  <c r="L426" i="6"/>
  <c r="M426" i="6"/>
  <c r="N426" i="6"/>
  <c r="O426" i="6"/>
  <c r="P426" i="6"/>
  <c r="R426" i="6"/>
  <c r="S426" i="6"/>
  <c r="T426" i="6"/>
  <c r="U426" i="6"/>
  <c r="V426" i="6"/>
  <c r="W427" i="6"/>
  <c r="X427" i="6"/>
  <c r="Y427" i="6"/>
  <c r="C427" i="6"/>
  <c r="K427" i="6"/>
  <c r="L427" i="6"/>
  <c r="M427" i="6"/>
  <c r="N427" i="6"/>
  <c r="O427" i="6"/>
  <c r="P427" i="6"/>
  <c r="R427" i="6"/>
  <c r="S427" i="6"/>
  <c r="T427" i="6"/>
  <c r="U427" i="6"/>
  <c r="V427" i="6"/>
  <c r="AP427" i="6"/>
  <c r="AQ427" i="6"/>
  <c r="AR427" i="6"/>
  <c r="AS427" i="6"/>
  <c r="AT427" i="6"/>
  <c r="AU427" i="6"/>
  <c r="AV427" i="6"/>
  <c r="AW427" i="6"/>
  <c r="AY427" i="6"/>
  <c r="AZ427" i="6"/>
  <c r="BE427" i="6"/>
  <c r="C429" i="6"/>
  <c r="K429" i="6"/>
  <c r="L429" i="6"/>
  <c r="M429" i="6"/>
  <c r="N429" i="6"/>
  <c r="O429" i="6"/>
  <c r="P429" i="6"/>
  <c r="R429" i="6"/>
  <c r="S429" i="6"/>
  <c r="T429" i="6"/>
  <c r="U429" i="6"/>
  <c r="V429" i="6"/>
  <c r="AP429" i="6"/>
  <c r="AQ429" i="6"/>
  <c r="AR429" i="6"/>
  <c r="AS429" i="6"/>
  <c r="AT429" i="6"/>
  <c r="AU429" i="6"/>
  <c r="AV429" i="6"/>
  <c r="AW429" i="6"/>
  <c r="AY429" i="6"/>
  <c r="AZ429" i="6"/>
  <c r="C431" i="6"/>
  <c r="K431" i="6"/>
  <c r="L431" i="6"/>
  <c r="M431" i="6"/>
  <c r="N431" i="6"/>
  <c r="O431" i="6"/>
  <c r="P431" i="6"/>
  <c r="R431" i="6"/>
  <c r="S431" i="6"/>
  <c r="T431" i="6"/>
  <c r="U431" i="6"/>
  <c r="V431" i="6"/>
  <c r="AP431" i="6"/>
  <c r="AQ431" i="6"/>
  <c r="AR431" i="6"/>
  <c r="AS431" i="6"/>
  <c r="AT431" i="6"/>
  <c r="AU431" i="6"/>
  <c r="AV431" i="6"/>
  <c r="AW431" i="6"/>
  <c r="AY431" i="6"/>
  <c r="AZ431" i="6"/>
  <c r="C432" i="6"/>
  <c r="K432" i="6"/>
  <c r="L432" i="6"/>
  <c r="M432" i="6"/>
  <c r="N432" i="6"/>
  <c r="O432" i="6"/>
  <c r="P432" i="6"/>
  <c r="R432" i="6"/>
  <c r="S432" i="6"/>
  <c r="T432" i="6"/>
  <c r="U432" i="6"/>
  <c r="V432" i="6"/>
  <c r="AP432" i="6"/>
  <c r="AQ432" i="6"/>
  <c r="AR432" i="6"/>
  <c r="AS432" i="6"/>
  <c r="AT432" i="6"/>
  <c r="AU432" i="6"/>
  <c r="AV432" i="6"/>
  <c r="AW432" i="6"/>
  <c r="AY432" i="6"/>
  <c r="AZ432" i="6"/>
  <c r="BE432" i="6"/>
  <c r="C434" i="6"/>
  <c r="K434" i="6"/>
  <c r="L434" i="6"/>
  <c r="M434" i="6"/>
  <c r="N434" i="6"/>
  <c r="O434" i="6"/>
  <c r="P434" i="6"/>
  <c r="R434" i="6"/>
  <c r="S434" i="6"/>
  <c r="T434" i="6"/>
  <c r="U434" i="6"/>
  <c r="V434" i="6"/>
  <c r="AP434" i="6"/>
  <c r="AQ434" i="6"/>
  <c r="AR434" i="6"/>
  <c r="AS434" i="6"/>
  <c r="AT434" i="6"/>
  <c r="AU434" i="6"/>
  <c r="AV434" i="6"/>
  <c r="AW434" i="6"/>
  <c r="AY434" i="6"/>
  <c r="AZ434" i="6"/>
  <c r="C435" i="6"/>
  <c r="K435" i="6"/>
  <c r="L435" i="6"/>
  <c r="M435" i="6"/>
  <c r="N435" i="6"/>
  <c r="O435" i="6"/>
  <c r="P435" i="6"/>
  <c r="R435" i="6"/>
  <c r="S435" i="6"/>
  <c r="T435" i="6"/>
  <c r="U435" i="6"/>
  <c r="V435" i="6"/>
  <c r="AP435" i="6"/>
  <c r="AQ435" i="6"/>
  <c r="AR435" i="6"/>
  <c r="AS435" i="6"/>
  <c r="AT435" i="6"/>
  <c r="AU435" i="6"/>
  <c r="AV435" i="6"/>
  <c r="AW435" i="6"/>
  <c r="AY435" i="6"/>
  <c r="AZ435" i="6"/>
  <c r="C436" i="6"/>
  <c r="K436" i="6"/>
  <c r="L436" i="6"/>
  <c r="M436" i="6"/>
  <c r="N436" i="6"/>
  <c r="O436" i="6"/>
  <c r="P436" i="6"/>
  <c r="R436" i="6"/>
  <c r="S436" i="6"/>
  <c r="T436" i="6"/>
  <c r="U436" i="6"/>
  <c r="V436" i="6"/>
  <c r="AP436" i="6"/>
  <c r="AQ436" i="6"/>
  <c r="AR436" i="6"/>
  <c r="AS436" i="6"/>
  <c r="AT436" i="6"/>
  <c r="AU436" i="6"/>
  <c r="AV436" i="6"/>
  <c r="AW436" i="6"/>
  <c r="AY436" i="6"/>
  <c r="AZ436" i="6"/>
  <c r="C437" i="6"/>
  <c r="K437" i="6"/>
  <c r="L437" i="6"/>
  <c r="M437" i="6"/>
  <c r="N437" i="6"/>
  <c r="O437" i="6"/>
  <c r="P437" i="6"/>
  <c r="R437" i="6"/>
  <c r="S437" i="6"/>
  <c r="T437" i="6"/>
  <c r="U437" i="6"/>
  <c r="V437" i="6"/>
  <c r="AP437" i="6"/>
  <c r="AQ437" i="6"/>
  <c r="AR437" i="6"/>
  <c r="AS437" i="6"/>
  <c r="AT437" i="6"/>
  <c r="AU437" i="6"/>
  <c r="AV437" i="6"/>
  <c r="AW437" i="6"/>
  <c r="AY437" i="6"/>
  <c r="AZ437" i="6"/>
  <c r="C438" i="6"/>
  <c r="K438" i="6"/>
  <c r="L438" i="6"/>
  <c r="M438" i="6"/>
  <c r="N438" i="6"/>
  <c r="O438" i="6"/>
  <c r="P438" i="6"/>
  <c r="R438" i="6"/>
  <c r="S438" i="6"/>
  <c r="T438" i="6"/>
  <c r="U438" i="6"/>
  <c r="V438" i="6"/>
  <c r="AP438" i="6"/>
  <c r="AQ438" i="6"/>
  <c r="AR438" i="6"/>
  <c r="AS438" i="6"/>
  <c r="AT438" i="6"/>
  <c r="AU438" i="6"/>
  <c r="AV438" i="6"/>
  <c r="AW438" i="6"/>
  <c r="AY438" i="6"/>
  <c r="AZ438" i="6"/>
  <c r="C439" i="6"/>
  <c r="K439" i="6"/>
  <c r="L439" i="6"/>
  <c r="M439" i="6"/>
  <c r="N439" i="6"/>
  <c r="O439" i="6"/>
  <c r="P439" i="6"/>
  <c r="R439" i="6"/>
  <c r="S439" i="6"/>
  <c r="T439" i="6"/>
  <c r="U439" i="6"/>
  <c r="V439" i="6"/>
  <c r="AP439" i="6"/>
  <c r="AQ439" i="6"/>
  <c r="AR439" i="6"/>
  <c r="AS439" i="6"/>
  <c r="AT439" i="6"/>
  <c r="AU439" i="6"/>
  <c r="AV439" i="6"/>
  <c r="AW439" i="6"/>
  <c r="AY439" i="6"/>
  <c r="AZ439" i="6"/>
  <c r="AJ440" i="6"/>
  <c r="AK440" i="6"/>
  <c r="AL440" i="6"/>
  <c r="C440" i="6"/>
  <c r="K440" i="6"/>
  <c r="L440" i="6"/>
  <c r="M440" i="6"/>
  <c r="N440" i="6"/>
  <c r="O440" i="6"/>
  <c r="P440" i="6"/>
  <c r="R440" i="6"/>
  <c r="S440" i="6"/>
  <c r="T440" i="6"/>
  <c r="U440" i="6"/>
  <c r="V440" i="6"/>
  <c r="AP440" i="6"/>
  <c r="AQ440" i="6"/>
  <c r="AR440" i="6"/>
  <c r="AS440" i="6"/>
  <c r="AT440" i="6"/>
  <c r="AU440" i="6"/>
  <c r="AV440" i="6"/>
  <c r="AW440" i="6"/>
  <c r="AY440" i="6"/>
  <c r="AZ440" i="6"/>
  <c r="BE440" i="6"/>
  <c r="C442" i="6"/>
  <c r="K442" i="6"/>
  <c r="L442" i="6"/>
  <c r="M442" i="6"/>
  <c r="N442" i="6"/>
  <c r="O442" i="6"/>
  <c r="P442" i="6"/>
  <c r="R442" i="6"/>
  <c r="S442" i="6"/>
  <c r="T442" i="6"/>
  <c r="U442" i="6"/>
  <c r="V442" i="6"/>
  <c r="AP442" i="6"/>
  <c r="AQ442" i="6"/>
  <c r="AR442" i="6"/>
  <c r="AS442" i="6"/>
  <c r="AT442" i="6"/>
  <c r="AU442" i="6"/>
  <c r="AV442" i="6"/>
  <c r="AW442" i="6"/>
  <c r="AY442" i="6"/>
  <c r="AZ442" i="6"/>
  <c r="X443" i="6"/>
  <c r="C443" i="6"/>
  <c r="K443" i="6"/>
  <c r="L443" i="6"/>
  <c r="M443" i="6"/>
  <c r="N443" i="6"/>
  <c r="O443" i="6"/>
  <c r="P443" i="6"/>
  <c r="R443" i="6"/>
  <c r="S443" i="6"/>
  <c r="T443" i="6"/>
  <c r="U443" i="6"/>
  <c r="V443" i="6"/>
  <c r="AP443" i="6"/>
  <c r="AQ443" i="6"/>
  <c r="AR443" i="6"/>
  <c r="AS443" i="6"/>
  <c r="AT443" i="6"/>
  <c r="AU443" i="6"/>
  <c r="AV443" i="6"/>
  <c r="AW443" i="6"/>
  <c r="AY443" i="6"/>
  <c r="AZ443" i="6"/>
  <c r="BE443" i="6"/>
  <c r="C445" i="6"/>
  <c r="K445" i="6"/>
  <c r="L445" i="6"/>
  <c r="M445" i="6"/>
  <c r="N445" i="6"/>
  <c r="O445" i="6"/>
  <c r="P445" i="6"/>
  <c r="R445" i="6"/>
  <c r="S445" i="6"/>
  <c r="T445" i="6"/>
  <c r="U445" i="6"/>
  <c r="V445" i="6"/>
  <c r="AP445" i="6"/>
  <c r="AQ445" i="6"/>
  <c r="AR445" i="6"/>
  <c r="AS445" i="6"/>
  <c r="AT445" i="6"/>
  <c r="AU445" i="6"/>
  <c r="AV445" i="6"/>
  <c r="AW445" i="6"/>
  <c r="AY445" i="6"/>
  <c r="AZ445" i="6"/>
  <c r="C446" i="6"/>
  <c r="K446" i="6"/>
  <c r="L446" i="6"/>
  <c r="M446" i="6"/>
  <c r="N446" i="6"/>
  <c r="O446" i="6"/>
  <c r="P446" i="6"/>
  <c r="R446" i="6"/>
  <c r="S446" i="6"/>
  <c r="T446" i="6"/>
  <c r="U446" i="6"/>
  <c r="V446" i="6"/>
  <c r="AP446" i="6"/>
  <c r="AQ446" i="6"/>
  <c r="AR446" i="6"/>
  <c r="AS446" i="6"/>
  <c r="AT446" i="6"/>
  <c r="AU446" i="6"/>
  <c r="AV446" i="6"/>
  <c r="AW446" i="6"/>
  <c r="AY446" i="6"/>
  <c r="AZ446" i="6"/>
  <c r="C447" i="6"/>
  <c r="K447" i="6"/>
  <c r="L447" i="6"/>
  <c r="M447" i="6"/>
  <c r="N447" i="6"/>
  <c r="O447" i="6"/>
  <c r="P447" i="6"/>
  <c r="R447" i="6"/>
  <c r="S447" i="6"/>
  <c r="T447" i="6"/>
  <c r="U447" i="6"/>
  <c r="V447" i="6"/>
  <c r="AP447" i="6"/>
  <c r="AQ447" i="6"/>
  <c r="AR447" i="6"/>
  <c r="AS447" i="6"/>
  <c r="AT447" i="6"/>
  <c r="AU447" i="6"/>
  <c r="AV447" i="6"/>
  <c r="AW447" i="6"/>
  <c r="AY447" i="6"/>
  <c r="AZ447" i="6"/>
  <c r="C448" i="6"/>
  <c r="K448" i="6"/>
  <c r="L448" i="6"/>
  <c r="M448" i="6"/>
  <c r="N448" i="6"/>
  <c r="O448" i="6"/>
  <c r="P448" i="6"/>
  <c r="R448" i="6"/>
  <c r="S448" i="6"/>
  <c r="T448" i="6"/>
  <c r="U448" i="6"/>
  <c r="V448" i="6"/>
  <c r="AP448" i="6"/>
  <c r="AQ448" i="6"/>
  <c r="AR448" i="6"/>
  <c r="AS448" i="6"/>
  <c r="AT448" i="6"/>
  <c r="AU448" i="6"/>
  <c r="AV448" i="6"/>
  <c r="AW448" i="6"/>
  <c r="AY448" i="6"/>
  <c r="AZ448" i="6"/>
  <c r="C449" i="6"/>
  <c r="K449" i="6"/>
  <c r="L449" i="6"/>
  <c r="M449" i="6"/>
  <c r="N449" i="6"/>
  <c r="O449" i="6"/>
  <c r="P449" i="6"/>
  <c r="R449" i="6"/>
  <c r="S449" i="6"/>
  <c r="T449" i="6"/>
  <c r="U449" i="6"/>
  <c r="V449" i="6"/>
  <c r="AP449" i="6"/>
  <c r="AQ449" i="6"/>
  <c r="AR449" i="6"/>
  <c r="AS449" i="6"/>
  <c r="AT449" i="6"/>
  <c r="AU449" i="6"/>
  <c r="AV449" i="6"/>
  <c r="AW449" i="6"/>
  <c r="AY449" i="6"/>
  <c r="AZ449" i="6"/>
  <c r="C450" i="6"/>
  <c r="K450" i="6"/>
  <c r="L450" i="6"/>
  <c r="M450" i="6"/>
  <c r="N450" i="6"/>
  <c r="O450" i="6"/>
  <c r="P450" i="6"/>
  <c r="R450" i="6"/>
  <c r="S450" i="6"/>
  <c r="T450" i="6"/>
  <c r="U450" i="6"/>
  <c r="V450" i="6"/>
  <c r="AP450" i="6"/>
  <c r="AQ450" i="6"/>
  <c r="AR450" i="6"/>
  <c r="AS450" i="6"/>
  <c r="AT450" i="6"/>
  <c r="AU450" i="6"/>
  <c r="AV450" i="6"/>
  <c r="AW450" i="6"/>
  <c r="AY450" i="6"/>
  <c r="AZ450" i="6"/>
  <c r="C451" i="6"/>
  <c r="K451" i="6"/>
  <c r="L451" i="6"/>
  <c r="M451" i="6"/>
  <c r="N451" i="6"/>
  <c r="O451" i="6"/>
  <c r="P451" i="6"/>
  <c r="R451" i="6"/>
  <c r="S451" i="6"/>
  <c r="T451" i="6"/>
  <c r="U451" i="6"/>
  <c r="V451" i="6"/>
  <c r="AP451" i="6"/>
  <c r="AQ451" i="6"/>
  <c r="AR451" i="6"/>
  <c r="AS451" i="6"/>
  <c r="AT451" i="6"/>
  <c r="AU451" i="6"/>
  <c r="AV451" i="6"/>
  <c r="AW451" i="6"/>
  <c r="AY451" i="6"/>
  <c r="AZ451" i="6"/>
  <c r="C452" i="6"/>
  <c r="K452" i="6"/>
  <c r="L452" i="6"/>
  <c r="M452" i="6"/>
  <c r="N452" i="6"/>
  <c r="O452" i="6"/>
  <c r="P452" i="6"/>
  <c r="R452" i="6"/>
  <c r="S452" i="6"/>
  <c r="T452" i="6"/>
  <c r="U452" i="6"/>
  <c r="V452" i="6"/>
  <c r="AP452" i="6"/>
  <c r="AQ452" i="6"/>
  <c r="AR452" i="6"/>
  <c r="AS452" i="6"/>
  <c r="AT452" i="6"/>
  <c r="AU452" i="6"/>
  <c r="AV452" i="6"/>
  <c r="AW452" i="6"/>
  <c r="AY452" i="6"/>
  <c r="AZ452" i="6"/>
  <c r="C453" i="6"/>
  <c r="K453" i="6"/>
  <c r="L453" i="6"/>
  <c r="M453" i="6"/>
  <c r="N453" i="6"/>
  <c r="O453" i="6"/>
  <c r="P453" i="6"/>
  <c r="R453" i="6"/>
  <c r="S453" i="6"/>
  <c r="T453" i="6"/>
  <c r="U453" i="6"/>
  <c r="V453" i="6"/>
  <c r="AP453" i="6"/>
  <c r="AQ453" i="6"/>
  <c r="AR453" i="6"/>
  <c r="AS453" i="6"/>
  <c r="AT453" i="6"/>
  <c r="AU453" i="6"/>
  <c r="AV453" i="6"/>
  <c r="AW453" i="6"/>
  <c r="AY453" i="6"/>
  <c r="AZ453" i="6"/>
  <c r="C454" i="6"/>
  <c r="K454" i="6"/>
  <c r="L454" i="6"/>
  <c r="M454" i="6"/>
  <c r="N454" i="6"/>
  <c r="O454" i="6"/>
  <c r="P454" i="6"/>
  <c r="R454" i="6"/>
  <c r="S454" i="6"/>
  <c r="T454" i="6"/>
  <c r="U454" i="6"/>
  <c r="V454" i="6"/>
  <c r="AY454" i="6"/>
  <c r="AZ454" i="6"/>
  <c r="K455" i="6"/>
  <c r="L455" i="6"/>
  <c r="M455" i="6"/>
  <c r="N455" i="6"/>
  <c r="O455" i="6"/>
  <c r="P455" i="6"/>
  <c r="R455" i="6"/>
  <c r="S455" i="6"/>
  <c r="T455" i="6"/>
  <c r="U455" i="6"/>
  <c r="V455" i="6"/>
  <c r="AP455" i="6"/>
  <c r="AQ455" i="6"/>
  <c r="AR455" i="6"/>
  <c r="AS455" i="6"/>
  <c r="AT455" i="6"/>
  <c r="AU455" i="6"/>
  <c r="AV455" i="6"/>
  <c r="AW455" i="6"/>
  <c r="AY455" i="6"/>
  <c r="AZ455" i="6"/>
  <c r="BE455" i="6"/>
  <c r="K457" i="6"/>
  <c r="M457" i="6"/>
  <c r="N457" i="6"/>
  <c r="O457" i="6"/>
  <c r="P457" i="6"/>
  <c r="R457" i="6"/>
  <c r="T457" i="6"/>
  <c r="U457" i="6"/>
  <c r="V457" i="6"/>
  <c r="AP457" i="6"/>
  <c r="AQ457" i="6"/>
  <c r="AR457" i="6"/>
  <c r="AS457" i="6"/>
  <c r="AT457" i="6"/>
  <c r="AU457" i="6"/>
  <c r="AV457" i="6"/>
  <c r="AW457" i="6"/>
  <c r="AY457" i="6"/>
  <c r="AZ457" i="6"/>
  <c r="K458" i="6"/>
  <c r="M458" i="6"/>
  <c r="N458" i="6"/>
  <c r="O458" i="6"/>
  <c r="P458" i="6"/>
  <c r="R458" i="6"/>
  <c r="T458" i="6"/>
  <c r="U458" i="6"/>
  <c r="V458" i="6"/>
  <c r="AP458" i="6"/>
  <c r="AQ458" i="6"/>
  <c r="AR458" i="6"/>
  <c r="AS458" i="6"/>
  <c r="AT458" i="6"/>
  <c r="AU458" i="6"/>
  <c r="AV458" i="6"/>
  <c r="AW458" i="6"/>
  <c r="AY458" i="6"/>
  <c r="AZ458" i="6"/>
  <c r="K459" i="6"/>
  <c r="M459" i="6"/>
  <c r="N459" i="6"/>
  <c r="O459" i="6"/>
  <c r="P459" i="6"/>
  <c r="R459" i="6"/>
  <c r="T459" i="6"/>
  <c r="U459" i="6"/>
  <c r="V459" i="6"/>
  <c r="AP459" i="6"/>
  <c r="AQ459" i="6"/>
  <c r="AR459" i="6"/>
  <c r="AS459" i="6"/>
  <c r="AT459" i="6"/>
  <c r="AU459" i="6"/>
  <c r="AV459" i="6"/>
  <c r="AW459" i="6"/>
  <c r="AY459" i="6"/>
  <c r="AZ459" i="6"/>
  <c r="K460" i="6"/>
  <c r="M460" i="6"/>
  <c r="N460" i="6"/>
  <c r="O460" i="6"/>
  <c r="P460" i="6"/>
  <c r="R460" i="6"/>
  <c r="T460" i="6"/>
  <c r="U460" i="6"/>
  <c r="V460" i="6"/>
  <c r="AP460" i="6"/>
  <c r="AQ460" i="6"/>
  <c r="AR460" i="6"/>
  <c r="AS460" i="6"/>
  <c r="AT460" i="6"/>
  <c r="AU460" i="6"/>
  <c r="AV460" i="6"/>
  <c r="AW460" i="6"/>
  <c r="AY460" i="6"/>
  <c r="AZ460" i="6"/>
  <c r="K461" i="6"/>
  <c r="M461" i="6"/>
  <c r="N461" i="6"/>
  <c r="O461" i="6"/>
  <c r="P461" i="6"/>
  <c r="R461" i="6"/>
  <c r="T461" i="6"/>
  <c r="U461" i="6"/>
  <c r="V461" i="6"/>
  <c r="AP461" i="6"/>
  <c r="AQ461" i="6"/>
  <c r="AR461" i="6"/>
  <c r="AS461" i="6"/>
  <c r="AT461" i="6"/>
  <c r="AU461" i="6"/>
  <c r="AV461" i="6"/>
  <c r="AW461" i="6"/>
  <c r="AY461" i="6"/>
  <c r="AZ461" i="6"/>
  <c r="K462" i="6"/>
  <c r="M462" i="6"/>
  <c r="N462" i="6"/>
  <c r="O462" i="6"/>
  <c r="P462" i="6"/>
  <c r="R462" i="6"/>
  <c r="T462" i="6"/>
  <c r="U462" i="6"/>
  <c r="V462" i="6"/>
  <c r="AP462" i="6"/>
  <c r="AQ462" i="6"/>
  <c r="AR462" i="6"/>
  <c r="AS462" i="6"/>
  <c r="AT462" i="6"/>
  <c r="AU462" i="6"/>
  <c r="AV462" i="6"/>
  <c r="AW462" i="6"/>
  <c r="AY462" i="6"/>
  <c r="AZ462" i="6"/>
  <c r="K463" i="6"/>
  <c r="M463" i="6"/>
  <c r="N463" i="6"/>
  <c r="O463" i="6"/>
  <c r="P463" i="6"/>
  <c r="R463" i="6"/>
  <c r="T463" i="6"/>
  <c r="U463" i="6"/>
  <c r="V463" i="6"/>
  <c r="AP463" i="6"/>
  <c r="AQ463" i="6"/>
  <c r="AR463" i="6"/>
  <c r="AS463" i="6"/>
  <c r="AT463" i="6"/>
  <c r="AU463" i="6"/>
  <c r="AV463" i="6"/>
  <c r="AW463" i="6"/>
  <c r="AY463" i="6"/>
  <c r="AZ463" i="6"/>
  <c r="K464" i="6"/>
  <c r="M464" i="6"/>
  <c r="N464" i="6"/>
  <c r="O464" i="6"/>
  <c r="P464" i="6"/>
  <c r="R464" i="6"/>
  <c r="T464" i="6"/>
  <c r="U464" i="6"/>
  <c r="V464" i="6"/>
  <c r="AP464" i="6"/>
  <c r="AQ464" i="6"/>
  <c r="AR464" i="6"/>
  <c r="AS464" i="6"/>
  <c r="AT464" i="6"/>
  <c r="AU464" i="6"/>
  <c r="AV464" i="6"/>
  <c r="AW464" i="6"/>
  <c r="AY464" i="6"/>
  <c r="AZ464" i="6"/>
  <c r="K465" i="6"/>
  <c r="M465" i="6"/>
  <c r="N465" i="6"/>
  <c r="O465" i="6"/>
  <c r="P465" i="6"/>
  <c r="R465" i="6"/>
  <c r="T465" i="6"/>
  <c r="U465" i="6"/>
  <c r="V465" i="6"/>
  <c r="AP465" i="6"/>
  <c r="AQ465" i="6"/>
  <c r="AR465" i="6"/>
  <c r="AS465" i="6"/>
  <c r="AT465" i="6"/>
  <c r="AU465" i="6"/>
  <c r="AV465" i="6"/>
  <c r="AW465" i="6"/>
  <c r="AY465" i="6"/>
  <c r="AZ465" i="6"/>
  <c r="K466" i="6"/>
  <c r="M466" i="6"/>
  <c r="N466" i="6"/>
  <c r="O466" i="6"/>
  <c r="P466" i="6"/>
  <c r="R466" i="6"/>
  <c r="T466" i="6"/>
  <c r="U466" i="6"/>
  <c r="V466" i="6"/>
  <c r="AP466" i="6"/>
  <c r="AQ466" i="6"/>
  <c r="AR466" i="6"/>
  <c r="AS466" i="6"/>
  <c r="AT466" i="6"/>
  <c r="AU466" i="6"/>
  <c r="AV466" i="6"/>
  <c r="AW466" i="6"/>
  <c r="AY466" i="6"/>
  <c r="AZ466" i="6"/>
  <c r="K467" i="6"/>
  <c r="M467" i="6"/>
  <c r="N467" i="6"/>
  <c r="O467" i="6"/>
  <c r="P467" i="6"/>
  <c r="R467" i="6"/>
  <c r="T467" i="6"/>
  <c r="U467" i="6"/>
  <c r="V467" i="6"/>
  <c r="AP467" i="6"/>
  <c r="AQ467" i="6"/>
  <c r="AR467" i="6"/>
  <c r="AS467" i="6"/>
  <c r="AT467" i="6"/>
  <c r="AU467" i="6"/>
  <c r="AV467" i="6"/>
  <c r="AW467" i="6"/>
  <c r="AY467" i="6"/>
  <c r="AZ467" i="6"/>
  <c r="K468" i="6"/>
  <c r="M468" i="6"/>
  <c r="N468" i="6"/>
  <c r="O468" i="6"/>
  <c r="P468" i="6"/>
  <c r="R468" i="6"/>
  <c r="T468" i="6"/>
  <c r="U468" i="6"/>
  <c r="V468" i="6"/>
  <c r="AP468" i="6"/>
  <c r="AQ468" i="6"/>
  <c r="AR468" i="6"/>
  <c r="AS468" i="6"/>
  <c r="AT468" i="6"/>
  <c r="AU468" i="6"/>
  <c r="AV468" i="6"/>
  <c r="AW468" i="6"/>
  <c r="AY468" i="6"/>
  <c r="AZ468" i="6"/>
  <c r="K469" i="6"/>
  <c r="M469" i="6"/>
  <c r="N469" i="6"/>
  <c r="O469" i="6"/>
  <c r="P469" i="6"/>
  <c r="R469" i="6"/>
  <c r="T469" i="6"/>
  <c r="U469" i="6"/>
  <c r="V469" i="6"/>
  <c r="AP469" i="6"/>
  <c r="AQ469" i="6"/>
  <c r="AR469" i="6"/>
  <c r="AS469" i="6"/>
  <c r="AT469" i="6"/>
  <c r="AU469" i="6"/>
  <c r="AV469" i="6"/>
  <c r="AW469" i="6"/>
  <c r="AY469" i="6"/>
  <c r="AZ469" i="6"/>
  <c r="K470" i="6"/>
  <c r="M470" i="6"/>
  <c r="N470" i="6"/>
  <c r="O470" i="6"/>
  <c r="P470" i="6"/>
  <c r="R470" i="6"/>
  <c r="T470" i="6"/>
  <c r="U470" i="6"/>
  <c r="V470" i="6"/>
  <c r="AP470" i="6"/>
  <c r="AQ470" i="6"/>
  <c r="AR470" i="6"/>
  <c r="AS470" i="6"/>
  <c r="AT470" i="6"/>
  <c r="AU470" i="6"/>
  <c r="AV470" i="6"/>
  <c r="AW470" i="6"/>
  <c r="AY470" i="6"/>
  <c r="AZ470" i="6"/>
  <c r="K471" i="6"/>
  <c r="M471" i="6"/>
  <c r="N471" i="6"/>
  <c r="O471" i="6"/>
  <c r="P471" i="6"/>
  <c r="R471" i="6"/>
  <c r="T471" i="6"/>
  <c r="U471" i="6"/>
  <c r="V471" i="6"/>
  <c r="AP471" i="6"/>
  <c r="AQ471" i="6"/>
  <c r="AR471" i="6"/>
  <c r="AS471" i="6"/>
  <c r="AT471" i="6"/>
  <c r="AU471" i="6"/>
  <c r="AV471" i="6"/>
  <c r="AW471" i="6"/>
  <c r="AY471" i="6"/>
  <c r="AZ471" i="6"/>
  <c r="K472" i="6"/>
  <c r="M472" i="6"/>
  <c r="N472" i="6"/>
  <c r="O472" i="6"/>
  <c r="P472" i="6"/>
  <c r="R472" i="6"/>
  <c r="T472" i="6"/>
  <c r="U472" i="6"/>
  <c r="V472" i="6"/>
  <c r="AP472" i="6"/>
  <c r="AQ472" i="6"/>
  <c r="AR472" i="6"/>
  <c r="AS472" i="6"/>
  <c r="AT472" i="6"/>
  <c r="AU472" i="6"/>
  <c r="AV472" i="6"/>
  <c r="AW472" i="6"/>
  <c r="AY472" i="6"/>
  <c r="AZ472" i="6"/>
  <c r="K473" i="6"/>
  <c r="M473" i="6"/>
  <c r="N473" i="6"/>
  <c r="O473" i="6"/>
  <c r="P473" i="6"/>
  <c r="R473" i="6"/>
  <c r="T473" i="6"/>
  <c r="U473" i="6"/>
  <c r="V473" i="6"/>
  <c r="AP473" i="6"/>
  <c r="AQ473" i="6"/>
  <c r="AR473" i="6"/>
  <c r="AS473" i="6"/>
  <c r="AT473" i="6"/>
  <c r="AU473" i="6"/>
  <c r="AV473" i="6"/>
  <c r="AW473" i="6"/>
  <c r="AY473" i="6"/>
  <c r="AZ473" i="6"/>
  <c r="K474" i="6"/>
  <c r="M474" i="6"/>
  <c r="N474" i="6"/>
  <c r="O474" i="6"/>
  <c r="P474" i="6"/>
  <c r="R474" i="6"/>
  <c r="T474" i="6"/>
  <c r="U474" i="6"/>
  <c r="V474" i="6"/>
  <c r="AP474" i="6"/>
  <c r="AQ474" i="6"/>
  <c r="AR474" i="6"/>
  <c r="AS474" i="6"/>
  <c r="AT474" i="6"/>
  <c r="AU474" i="6"/>
  <c r="AV474" i="6"/>
  <c r="AW474" i="6"/>
  <c r="AY474" i="6"/>
  <c r="AZ474" i="6"/>
  <c r="K475" i="6"/>
  <c r="M475" i="6"/>
  <c r="N475" i="6"/>
  <c r="O475" i="6"/>
  <c r="P475" i="6"/>
  <c r="R475" i="6"/>
  <c r="T475" i="6"/>
  <c r="U475" i="6"/>
  <c r="V475" i="6"/>
  <c r="AP475" i="6"/>
  <c r="AQ475" i="6"/>
  <c r="AR475" i="6"/>
  <c r="AS475" i="6"/>
  <c r="AT475" i="6"/>
  <c r="AU475" i="6"/>
  <c r="AV475" i="6"/>
  <c r="AW475" i="6"/>
  <c r="AY475" i="6"/>
  <c r="AZ475" i="6"/>
  <c r="K476" i="6"/>
  <c r="M476" i="6"/>
  <c r="N476" i="6"/>
  <c r="O476" i="6"/>
  <c r="P476" i="6"/>
  <c r="R476" i="6"/>
  <c r="T476" i="6"/>
  <c r="U476" i="6"/>
  <c r="V476" i="6"/>
  <c r="AP476" i="6"/>
  <c r="AQ476" i="6"/>
  <c r="AR476" i="6"/>
  <c r="AS476" i="6"/>
  <c r="AT476" i="6"/>
  <c r="AU476" i="6"/>
  <c r="AV476" i="6"/>
  <c r="AW476" i="6"/>
  <c r="AY476" i="6"/>
  <c r="AZ476" i="6"/>
  <c r="K477" i="6"/>
  <c r="M477" i="6"/>
  <c r="N477" i="6"/>
  <c r="O477" i="6"/>
  <c r="P477" i="6"/>
  <c r="R477" i="6"/>
  <c r="T477" i="6"/>
  <c r="U477" i="6"/>
  <c r="V477" i="6"/>
  <c r="AP477" i="6"/>
  <c r="AQ477" i="6"/>
  <c r="AR477" i="6"/>
  <c r="AS477" i="6"/>
  <c r="AT477" i="6"/>
  <c r="AU477" i="6"/>
  <c r="AV477" i="6"/>
  <c r="AW477" i="6"/>
  <c r="AY477" i="6"/>
  <c r="AZ477" i="6"/>
  <c r="K478" i="6"/>
  <c r="M478" i="6"/>
  <c r="N478" i="6"/>
  <c r="O478" i="6"/>
  <c r="P478" i="6"/>
  <c r="R478" i="6"/>
  <c r="T478" i="6"/>
  <c r="U478" i="6"/>
  <c r="V478" i="6"/>
  <c r="AP478" i="6"/>
  <c r="AQ478" i="6"/>
  <c r="AR478" i="6"/>
  <c r="AS478" i="6"/>
  <c r="AT478" i="6"/>
  <c r="AU478" i="6"/>
  <c r="AV478" i="6"/>
  <c r="AW478" i="6"/>
  <c r="AY478" i="6"/>
  <c r="AZ478" i="6"/>
  <c r="K479" i="6"/>
  <c r="M479" i="6"/>
  <c r="N479" i="6"/>
  <c r="O479" i="6"/>
  <c r="P479" i="6"/>
  <c r="R479" i="6"/>
  <c r="T479" i="6"/>
  <c r="U479" i="6"/>
  <c r="V479" i="6"/>
  <c r="AP479" i="6"/>
  <c r="AQ479" i="6"/>
  <c r="AR479" i="6"/>
  <c r="AS479" i="6"/>
  <c r="AT479" i="6"/>
  <c r="AU479" i="6"/>
  <c r="AV479" i="6"/>
  <c r="AW479" i="6"/>
  <c r="AY479" i="6"/>
  <c r="AZ479" i="6"/>
  <c r="K480" i="6"/>
  <c r="M480" i="6"/>
  <c r="N480" i="6"/>
  <c r="O480" i="6"/>
  <c r="P480" i="6"/>
  <c r="R480" i="6"/>
  <c r="T480" i="6"/>
  <c r="U480" i="6"/>
  <c r="V480" i="6"/>
  <c r="AP480" i="6"/>
  <c r="AQ480" i="6"/>
  <c r="AR480" i="6"/>
  <c r="AS480" i="6"/>
  <c r="AT480" i="6"/>
  <c r="AU480" i="6"/>
  <c r="AV480" i="6"/>
  <c r="AW480" i="6"/>
  <c r="AY480" i="6"/>
  <c r="AZ480" i="6"/>
  <c r="K481" i="6"/>
  <c r="M481" i="6"/>
  <c r="N481" i="6"/>
  <c r="O481" i="6"/>
  <c r="P481" i="6"/>
  <c r="R481" i="6"/>
  <c r="T481" i="6"/>
  <c r="U481" i="6"/>
  <c r="V481" i="6"/>
  <c r="AP481" i="6"/>
  <c r="AQ481" i="6"/>
  <c r="AR481" i="6"/>
  <c r="AS481" i="6"/>
  <c r="AT481" i="6"/>
  <c r="AU481" i="6"/>
  <c r="AV481" i="6"/>
  <c r="AW481" i="6"/>
  <c r="AY481" i="6"/>
  <c r="AZ481" i="6"/>
  <c r="K482" i="6"/>
  <c r="M482" i="6"/>
  <c r="N482" i="6"/>
  <c r="O482" i="6"/>
  <c r="P482" i="6"/>
  <c r="R482" i="6"/>
  <c r="T482" i="6"/>
  <c r="U482" i="6"/>
  <c r="V482" i="6"/>
  <c r="AP482" i="6"/>
  <c r="AQ482" i="6"/>
  <c r="AR482" i="6"/>
  <c r="AS482" i="6"/>
  <c r="AT482" i="6"/>
  <c r="AU482" i="6"/>
  <c r="AV482" i="6"/>
  <c r="AW482" i="6"/>
  <c r="AY482" i="6"/>
  <c r="AZ482" i="6"/>
  <c r="K483" i="6"/>
  <c r="M483" i="6"/>
  <c r="N483" i="6"/>
  <c r="O483" i="6"/>
  <c r="P483" i="6"/>
  <c r="R483" i="6"/>
  <c r="T483" i="6"/>
  <c r="U483" i="6"/>
  <c r="V483" i="6"/>
  <c r="AP483" i="6"/>
  <c r="AQ483" i="6"/>
  <c r="AR483" i="6"/>
  <c r="AS483" i="6"/>
  <c r="AT483" i="6"/>
  <c r="AU483" i="6"/>
  <c r="AV483" i="6"/>
  <c r="AW483" i="6"/>
  <c r="AY483" i="6"/>
  <c r="AZ483" i="6"/>
  <c r="K484" i="6"/>
  <c r="M484" i="6"/>
  <c r="N484" i="6"/>
  <c r="O484" i="6"/>
  <c r="P484" i="6"/>
  <c r="R484" i="6"/>
  <c r="T484" i="6"/>
  <c r="U484" i="6"/>
  <c r="V484" i="6"/>
  <c r="AP484" i="6"/>
  <c r="AQ484" i="6"/>
  <c r="AR484" i="6"/>
  <c r="AS484" i="6"/>
  <c r="AT484" i="6"/>
  <c r="AU484" i="6"/>
  <c r="AV484" i="6"/>
  <c r="AW484" i="6"/>
  <c r="AY484" i="6"/>
  <c r="AZ484" i="6"/>
  <c r="K485" i="6"/>
  <c r="M485" i="6"/>
  <c r="N485" i="6"/>
  <c r="O485" i="6"/>
  <c r="P485" i="6"/>
  <c r="R485" i="6"/>
  <c r="T485" i="6"/>
  <c r="U485" i="6"/>
  <c r="V485" i="6"/>
  <c r="AP485" i="6"/>
  <c r="AQ485" i="6"/>
  <c r="AR485" i="6"/>
  <c r="AS485" i="6"/>
  <c r="AT485" i="6"/>
  <c r="AU485" i="6"/>
  <c r="AV485" i="6"/>
  <c r="AW485" i="6"/>
  <c r="AY485" i="6"/>
  <c r="AZ485" i="6"/>
  <c r="K486" i="6"/>
  <c r="M486" i="6"/>
  <c r="N486" i="6"/>
  <c r="O486" i="6"/>
  <c r="P486" i="6"/>
  <c r="R486" i="6"/>
  <c r="T486" i="6"/>
  <c r="U486" i="6"/>
  <c r="V486" i="6"/>
  <c r="AP486" i="6"/>
  <c r="AQ486" i="6"/>
  <c r="AR486" i="6"/>
  <c r="AS486" i="6"/>
  <c r="AT486" i="6"/>
  <c r="AU486" i="6"/>
  <c r="AV486" i="6"/>
  <c r="AW486" i="6"/>
  <c r="AY486" i="6"/>
  <c r="AZ486" i="6"/>
  <c r="K487" i="6"/>
  <c r="M487" i="6"/>
  <c r="N487" i="6"/>
  <c r="O487" i="6"/>
  <c r="P487" i="6"/>
  <c r="R487" i="6"/>
  <c r="T487" i="6"/>
  <c r="U487" i="6"/>
  <c r="V487" i="6"/>
  <c r="AP487" i="6"/>
  <c r="AQ487" i="6"/>
  <c r="AR487" i="6"/>
  <c r="AS487" i="6"/>
  <c r="AT487" i="6"/>
  <c r="AU487" i="6"/>
  <c r="AV487" i="6"/>
  <c r="AW487" i="6"/>
  <c r="AY487" i="6"/>
  <c r="AZ487" i="6"/>
  <c r="K492" i="6"/>
  <c r="M492" i="6"/>
  <c r="N492" i="6"/>
  <c r="O492" i="6"/>
  <c r="P492" i="6"/>
  <c r="R492" i="6"/>
  <c r="T492" i="6"/>
  <c r="U492" i="6"/>
  <c r="V492" i="6"/>
  <c r="AP492" i="6"/>
  <c r="AQ492" i="6"/>
  <c r="AR492" i="6"/>
  <c r="AS492" i="6"/>
  <c r="AT492" i="6"/>
  <c r="AU492" i="6"/>
  <c r="AV492" i="6"/>
  <c r="AW492" i="6"/>
  <c r="AY492" i="6"/>
  <c r="AZ492" i="6"/>
  <c r="K493" i="6"/>
  <c r="M493" i="6"/>
  <c r="N493" i="6"/>
  <c r="O493" i="6"/>
  <c r="P493" i="6"/>
  <c r="R493" i="6"/>
  <c r="T493" i="6"/>
  <c r="U493" i="6"/>
  <c r="V493" i="6"/>
  <c r="AP493" i="6"/>
  <c r="AQ493" i="6"/>
  <c r="AR493" i="6"/>
  <c r="AS493" i="6"/>
  <c r="AT493" i="6"/>
  <c r="AU493" i="6"/>
  <c r="AV493" i="6"/>
  <c r="AW493" i="6"/>
  <c r="AY493" i="6"/>
  <c r="AZ493" i="6"/>
  <c r="W494" i="6"/>
  <c r="X494" i="6"/>
  <c r="Y494" i="6"/>
  <c r="Z494" i="6"/>
  <c r="AA494" i="6"/>
  <c r="AB494" i="6"/>
  <c r="AC494" i="6"/>
  <c r="AF494" i="6"/>
  <c r="AG494" i="6"/>
  <c r="AH494" i="6"/>
  <c r="AI494" i="6"/>
  <c r="AJ494" i="6"/>
  <c r="C495" i="6"/>
  <c r="E495" i="6"/>
  <c r="H495" i="6"/>
  <c r="K495" i="6"/>
  <c r="L495" i="6"/>
  <c r="M495" i="6"/>
  <c r="N495" i="6"/>
  <c r="O495" i="6"/>
  <c r="P495" i="6"/>
  <c r="R495" i="6"/>
  <c r="S495" i="6"/>
  <c r="T495" i="6"/>
  <c r="U495" i="6"/>
  <c r="V495" i="6"/>
  <c r="AP495" i="6"/>
  <c r="AQ495" i="6"/>
  <c r="AR495" i="6"/>
  <c r="AS495" i="6"/>
  <c r="AT495" i="6"/>
  <c r="AU495" i="6"/>
  <c r="AV495" i="6"/>
  <c r="AW495" i="6"/>
  <c r="AY495" i="6"/>
  <c r="AZ495" i="6"/>
  <c r="C496" i="6"/>
  <c r="E496" i="6"/>
  <c r="H496" i="6"/>
  <c r="K496" i="6"/>
  <c r="L496" i="6"/>
  <c r="M496" i="6"/>
  <c r="N496" i="6"/>
  <c r="O496" i="6"/>
  <c r="P496" i="6"/>
  <c r="R496" i="6"/>
  <c r="S496" i="6"/>
  <c r="T496" i="6"/>
  <c r="U496" i="6"/>
  <c r="V496" i="6"/>
  <c r="AP496" i="6"/>
  <c r="AQ496" i="6"/>
  <c r="AR496" i="6"/>
  <c r="AS496" i="6"/>
  <c r="AT496" i="6"/>
  <c r="AU496" i="6"/>
  <c r="AV496" i="6"/>
  <c r="AW496" i="6"/>
  <c r="AY496" i="6"/>
  <c r="AZ496" i="6"/>
  <c r="C498" i="6"/>
  <c r="E498" i="6"/>
  <c r="H498" i="6"/>
  <c r="K498" i="6"/>
  <c r="L498" i="6"/>
  <c r="M498" i="6"/>
  <c r="N498" i="6"/>
  <c r="O498" i="6"/>
  <c r="P498" i="6"/>
  <c r="R498" i="6"/>
  <c r="S498" i="6"/>
  <c r="T498" i="6"/>
  <c r="U498" i="6"/>
  <c r="V498" i="6"/>
  <c r="AP498" i="6"/>
  <c r="AQ498" i="6"/>
  <c r="AR498" i="6"/>
  <c r="AS498" i="6"/>
  <c r="AT498" i="6"/>
  <c r="AU498" i="6"/>
  <c r="AV498" i="6"/>
  <c r="AW498" i="6"/>
  <c r="AY498" i="6"/>
  <c r="AZ498" i="6"/>
  <c r="AD499" i="6"/>
  <c r="AN499" i="6"/>
  <c r="C499" i="6"/>
  <c r="E499" i="6"/>
  <c r="H499" i="6"/>
  <c r="K499" i="6"/>
  <c r="L499" i="6"/>
  <c r="M499" i="6"/>
  <c r="N499" i="6"/>
  <c r="O499" i="6"/>
  <c r="P499" i="6"/>
  <c r="R499" i="6"/>
  <c r="S499" i="6"/>
  <c r="T499" i="6"/>
  <c r="U499" i="6"/>
  <c r="V499" i="6"/>
  <c r="AP499" i="6"/>
  <c r="AQ499" i="6"/>
  <c r="AR499" i="6"/>
  <c r="AS499" i="6"/>
  <c r="AT499" i="6"/>
  <c r="AU499" i="6"/>
  <c r="AV499" i="6"/>
  <c r="AW499" i="6"/>
  <c r="AY499" i="6"/>
  <c r="AZ499" i="6"/>
  <c r="BE499" i="6"/>
  <c r="C501" i="6"/>
  <c r="K501" i="6"/>
  <c r="L501" i="6"/>
  <c r="M501" i="6"/>
  <c r="N501" i="6"/>
  <c r="O501" i="6"/>
  <c r="P501" i="6"/>
  <c r="R501" i="6"/>
  <c r="S501" i="6"/>
  <c r="T501" i="6"/>
  <c r="U501" i="6"/>
  <c r="V501" i="6"/>
  <c r="AP501" i="6"/>
  <c r="AQ501" i="6"/>
  <c r="AR501" i="6"/>
  <c r="AS501" i="6"/>
  <c r="AT501" i="6"/>
  <c r="AU501" i="6"/>
  <c r="AV501" i="6"/>
  <c r="AW501" i="6"/>
  <c r="AY501" i="6"/>
  <c r="AZ501" i="6"/>
  <c r="W502" i="6"/>
  <c r="X502" i="6"/>
  <c r="C502" i="6"/>
  <c r="K502" i="6"/>
  <c r="L502" i="6"/>
  <c r="M502" i="6"/>
  <c r="N502" i="6"/>
  <c r="O502" i="6"/>
  <c r="P502" i="6"/>
  <c r="R502" i="6"/>
  <c r="S502" i="6"/>
  <c r="T502" i="6"/>
  <c r="U502" i="6"/>
  <c r="V502" i="6"/>
  <c r="AP502" i="6"/>
  <c r="AQ502" i="6"/>
  <c r="AR502" i="6"/>
  <c r="AS502" i="6"/>
  <c r="AT502" i="6"/>
  <c r="AU502" i="6"/>
  <c r="AV502" i="6"/>
  <c r="AW502" i="6"/>
  <c r="AY502" i="6"/>
  <c r="AZ502" i="6"/>
  <c r="BE502" i="6"/>
  <c r="C504" i="6"/>
  <c r="K504" i="6"/>
  <c r="L504" i="6"/>
  <c r="M504" i="6"/>
  <c r="N504" i="6"/>
  <c r="O504" i="6"/>
  <c r="P504" i="6"/>
  <c r="R504" i="6"/>
  <c r="S504" i="6"/>
  <c r="T504" i="6"/>
  <c r="U504" i="6"/>
  <c r="V504" i="6"/>
  <c r="AP504" i="6"/>
  <c r="AQ504" i="6"/>
  <c r="AR504" i="6"/>
  <c r="AS504" i="6"/>
  <c r="AT504" i="6"/>
  <c r="AU504" i="6"/>
  <c r="AV504" i="6"/>
  <c r="AW504" i="6"/>
  <c r="AY504" i="6"/>
  <c r="AZ504" i="6"/>
  <c r="C505" i="6"/>
  <c r="K505" i="6"/>
  <c r="L505" i="6"/>
  <c r="M505" i="6"/>
  <c r="N505" i="6"/>
  <c r="O505" i="6"/>
  <c r="P505" i="6"/>
  <c r="R505" i="6"/>
  <c r="S505" i="6"/>
  <c r="T505" i="6"/>
  <c r="U505" i="6"/>
  <c r="V505" i="6"/>
  <c r="AP505" i="6"/>
  <c r="AQ505" i="6"/>
  <c r="AR505" i="6"/>
  <c r="AS505" i="6"/>
  <c r="AT505" i="6"/>
  <c r="AU505" i="6"/>
  <c r="AV505" i="6"/>
  <c r="AW505" i="6"/>
  <c r="AY505" i="6"/>
  <c r="AZ505" i="6"/>
  <c r="C506" i="6"/>
  <c r="K506" i="6"/>
  <c r="L506" i="6"/>
  <c r="M506" i="6"/>
  <c r="N506" i="6"/>
  <c r="O506" i="6"/>
  <c r="P506" i="6"/>
  <c r="R506" i="6"/>
  <c r="S506" i="6"/>
  <c r="T506" i="6"/>
  <c r="U506" i="6"/>
  <c r="V506" i="6"/>
  <c r="AP506" i="6"/>
  <c r="AQ506" i="6"/>
  <c r="AR506" i="6"/>
  <c r="AS506" i="6"/>
  <c r="AT506" i="6"/>
  <c r="AU506" i="6"/>
  <c r="AV506" i="6"/>
  <c r="AW506" i="6"/>
  <c r="AY506" i="6"/>
  <c r="AZ506" i="6"/>
  <c r="C507" i="6"/>
  <c r="K507" i="6"/>
  <c r="L507" i="6"/>
  <c r="M507" i="6"/>
  <c r="N507" i="6"/>
  <c r="O507" i="6"/>
  <c r="P507" i="6"/>
  <c r="R507" i="6"/>
  <c r="S507" i="6"/>
  <c r="T507" i="6"/>
  <c r="U507" i="6"/>
  <c r="V507" i="6"/>
  <c r="AP507" i="6"/>
  <c r="AQ507" i="6"/>
  <c r="AR507" i="6"/>
  <c r="AS507" i="6"/>
  <c r="AT507" i="6"/>
  <c r="AU507" i="6"/>
  <c r="AV507" i="6"/>
  <c r="AW507" i="6"/>
  <c r="AY507" i="6"/>
  <c r="AZ507" i="6"/>
  <c r="C508" i="6"/>
  <c r="K508" i="6"/>
  <c r="L508" i="6"/>
  <c r="M508" i="6"/>
  <c r="N508" i="6"/>
  <c r="O508" i="6"/>
  <c r="P508" i="6"/>
  <c r="R508" i="6"/>
  <c r="S508" i="6"/>
  <c r="T508" i="6"/>
  <c r="U508" i="6"/>
  <c r="V508" i="6"/>
  <c r="AP508" i="6"/>
  <c r="AQ508" i="6"/>
  <c r="AR508" i="6"/>
  <c r="AS508" i="6"/>
  <c r="AT508" i="6"/>
  <c r="AU508" i="6"/>
  <c r="AV508" i="6"/>
  <c r="AW508" i="6"/>
  <c r="AY508" i="6"/>
  <c r="AZ508" i="6"/>
  <c r="C509" i="6"/>
  <c r="K509" i="6"/>
  <c r="L509" i="6"/>
  <c r="M509" i="6"/>
  <c r="N509" i="6"/>
  <c r="O509" i="6"/>
  <c r="P509" i="6"/>
  <c r="R509" i="6"/>
  <c r="S509" i="6"/>
  <c r="T509" i="6"/>
  <c r="U509" i="6"/>
  <c r="V509" i="6"/>
  <c r="AP509" i="6"/>
  <c r="AQ509" i="6"/>
  <c r="AR509" i="6"/>
  <c r="AS509" i="6"/>
  <c r="AT509" i="6"/>
  <c r="AU509" i="6"/>
  <c r="AV509" i="6"/>
  <c r="AW509" i="6"/>
  <c r="AY509" i="6"/>
  <c r="AZ509" i="6"/>
  <c r="C510" i="6"/>
  <c r="K510" i="6"/>
  <c r="L510" i="6"/>
  <c r="M510" i="6"/>
  <c r="N510" i="6"/>
  <c r="O510" i="6"/>
  <c r="P510" i="6"/>
  <c r="R510" i="6"/>
  <c r="S510" i="6"/>
  <c r="T510" i="6"/>
  <c r="U510" i="6"/>
  <c r="V510" i="6"/>
  <c r="AP510" i="6"/>
  <c r="AQ510" i="6"/>
  <c r="AR510" i="6"/>
  <c r="AS510" i="6"/>
  <c r="AT510" i="6"/>
  <c r="AU510" i="6"/>
  <c r="AV510" i="6"/>
  <c r="AW510" i="6"/>
  <c r="AY510" i="6"/>
  <c r="AZ510" i="6"/>
  <c r="C511" i="6"/>
  <c r="K511" i="6"/>
  <c r="L511" i="6"/>
  <c r="M511" i="6"/>
  <c r="N511" i="6"/>
  <c r="O511" i="6"/>
  <c r="P511" i="6"/>
  <c r="R511" i="6"/>
  <c r="S511" i="6"/>
  <c r="T511" i="6"/>
  <c r="U511" i="6"/>
  <c r="V511" i="6"/>
  <c r="AP511" i="6"/>
  <c r="AQ511" i="6"/>
  <c r="AR511" i="6"/>
  <c r="AS511" i="6"/>
  <c r="AT511" i="6"/>
  <c r="AU511" i="6"/>
  <c r="AV511" i="6"/>
  <c r="AW511" i="6"/>
  <c r="AY511" i="6"/>
  <c r="AZ511" i="6"/>
  <c r="C512" i="6"/>
  <c r="K512" i="6"/>
  <c r="L512" i="6"/>
  <c r="M512" i="6"/>
  <c r="N512" i="6"/>
  <c r="O512" i="6"/>
  <c r="P512" i="6"/>
  <c r="R512" i="6"/>
  <c r="S512" i="6"/>
  <c r="T512" i="6"/>
  <c r="U512" i="6"/>
  <c r="V512" i="6"/>
  <c r="AP512" i="6"/>
  <c r="AQ512" i="6"/>
  <c r="AR512" i="6"/>
  <c r="AS512" i="6"/>
  <c r="AT512" i="6"/>
  <c r="AU512" i="6"/>
  <c r="AV512" i="6"/>
  <c r="AW512" i="6"/>
  <c r="AY512" i="6"/>
  <c r="AZ512" i="6"/>
  <c r="C513" i="6"/>
  <c r="K513" i="6"/>
  <c r="L513" i="6"/>
  <c r="M513" i="6"/>
  <c r="N513" i="6"/>
  <c r="O513" i="6"/>
  <c r="P513" i="6"/>
  <c r="R513" i="6"/>
  <c r="S513" i="6"/>
  <c r="T513" i="6"/>
  <c r="U513" i="6"/>
  <c r="V513" i="6"/>
  <c r="AP513" i="6"/>
  <c r="AQ513" i="6"/>
  <c r="AR513" i="6"/>
  <c r="AS513" i="6"/>
  <c r="AT513" i="6"/>
  <c r="AU513" i="6"/>
  <c r="AV513" i="6"/>
  <c r="AW513" i="6"/>
  <c r="AY513" i="6"/>
  <c r="AZ513" i="6"/>
  <c r="C514" i="6"/>
  <c r="K514" i="6"/>
  <c r="L514" i="6"/>
  <c r="M514" i="6"/>
  <c r="N514" i="6"/>
  <c r="O514" i="6"/>
  <c r="P514" i="6"/>
  <c r="R514" i="6"/>
  <c r="S514" i="6"/>
  <c r="T514" i="6"/>
  <c r="U514" i="6"/>
  <c r="V514" i="6"/>
  <c r="AP514" i="6"/>
  <c r="AQ514" i="6"/>
  <c r="AR514" i="6"/>
  <c r="AS514" i="6"/>
  <c r="AT514" i="6"/>
  <c r="AU514" i="6"/>
  <c r="AV514" i="6"/>
  <c r="AW514" i="6"/>
  <c r="AY514" i="6"/>
  <c r="AZ514" i="6"/>
  <c r="C515" i="6"/>
  <c r="E515" i="6"/>
  <c r="H515" i="6"/>
  <c r="K515" i="6"/>
  <c r="L515" i="6"/>
  <c r="M515" i="6"/>
  <c r="N515" i="6"/>
  <c r="O515" i="6"/>
  <c r="P515" i="6"/>
  <c r="R515" i="6"/>
  <c r="S515" i="6"/>
  <c r="T515" i="6"/>
  <c r="U515" i="6"/>
  <c r="V515" i="6"/>
  <c r="AP515" i="6"/>
  <c r="AQ515" i="6"/>
  <c r="AR515" i="6"/>
  <c r="AS515" i="6"/>
  <c r="AT515" i="6"/>
  <c r="AU515" i="6"/>
  <c r="AV515" i="6"/>
  <c r="AW515" i="6"/>
  <c r="AY515" i="6"/>
  <c r="AZ515" i="6"/>
  <c r="BE515" i="6"/>
  <c r="C517" i="6"/>
  <c r="K517" i="6"/>
  <c r="L517" i="6"/>
  <c r="M517" i="6"/>
  <c r="N517" i="6"/>
  <c r="O517" i="6"/>
  <c r="P517" i="6"/>
  <c r="R517" i="6"/>
  <c r="S517" i="6"/>
  <c r="T517" i="6"/>
  <c r="U517" i="6"/>
  <c r="V517" i="6"/>
  <c r="AP517" i="6"/>
  <c r="AQ517" i="6"/>
  <c r="AR517" i="6"/>
  <c r="AS517" i="6"/>
  <c r="AT517" i="6"/>
  <c r="AU517" i="6"/>
  <c r="AV517" i="6"/>
  <c r="AW517" i="6"/>
  <c r="AY517" i="6"/>
  <c r="AZ517" i="6"/>
  <c r="C518" i="6"/>
  <c r="K518" i="6"/>
  <c r="L518" i="6"/>
  <c r="M518" i="6"/>
  <c r="N518" i="6"/>
  <c r="O518" i="6"/>
  <c r="P518" i="6"/>
  <c r="R518" i="6"/>
  <c r="S518" i="6"/>
  <c r="T518" i="6"/>
  <c r="U518" i="6"/>
  <c r="V518" i="6"/>
  <c r="AP518" i="6"/>
  <c r="AQ518" i="6"/>
  <c r="AR518" i="6"/>
  <c r="AS518" i="6"/>
  <c r="AT518" i="6"/>
  <c r="AU518" i="6"/>
  <c r="AV518" i="6"/>
  <c r="AW518" i="6"/>
  <c r="AY518" i="6"/>
  <c r="AZ518" i="6"/>
  <c r="C519" i="6"/>
  <c r="K519" i="6"/>
  <c r="L519" i="6"/>
  <c r="M519" i="6"/>
  <c r="N519" i="6"/>
  <c r="O519" i="6"/>
  <c r="P519" i="6"/>
  <c r="R519" i="6"/>
  <c r="S519" i="6"/>
  <c r="T519" i="6"/>
  <c r="U519" i="6"/>
  <c r="V519" i="6"/>
  <c r="AP519" i="6"/>
  <c r="AQ519" i="6"/>
  <c r="AR519" i="6"/>
  <c r="AS519" i="6"/>
  <c r="AT519" i="6"/>
  <c r="AU519" i="6"/>
  <c r="AV519" i="6"/>
  <c r="AW519" i="6"/>
  <c r="AY519" i="6"/>
  <c r="AZ519" i="6"/>
  <c r="C520" i="6"/>
  <c r="K520" i="6"/>
  <c r="L520" i="6"/>
  <c r="M520" i="6"/>
  <c r="N520" i="6"/>
  <c r="O520" i="6"/>
  <c r="P520" i="6"/>
  <c r="R520" i="6"/>
  <c r="S520" i="6"/>
  <c r="T520" i="6"/>
  <c r="U520" i="6"/>
  <c r="V520" i="6"/>
  <c r="AP520" i="6"/>
  <c r="AQ520" i="6"/>
  <c r="AR520" i="6"/>
  <c r="AS520" i="6"/>
  <c r="AT520" i="6"/>
  <c r="AU520" i="6"/>
  <c r="AV520" i="6"/>
  <c r="AW520" i="6"/>
  <c r="AY520" i="6"/>
  <c r="AZ520" i="6"/>
  <c r="C521" i="6"/>
  <c r="K521" i="6"/>
  <c r="L521" i="6"/>
  <c r="M521" i="6"/>
  <c r="N521" i="6"/>
  <c r="O521" i="6"/>
  <c r="P521" i="6"/>
  <c r="R521" i="6"/>
  <c r="S521" i="6"/>
  <c r="T521" i="6"/>
  <c r="U521" i="6"/>
  <c r="V521" i="6"/>
  <c r="AP521" i="6"/>
  <c r="AQ521" i="6"/>
  <c r="AR521" i="6"/>
  <c r="AS521" i="6"/>
  <c r="AT521" i="6"/>
  <c r="AU521" i="6"/>
  <c r="AV521" i="6"/>
  <c r="AW521" i="6"/>
  <c r="AY521" i="6"/>
  <c r="AZ521" i="6"/>
  <c r="C522" i="6"/>
  <c r="K522" i="6"/>
  <c r="L522" i="6"/>
  <c r="M522" i="6"/>
  <c r="N522" i="6"/>
  <c r="O522" i="6"/>
  <c r="P522" i="6"/>
  <c r="R522" i="6"/>
  <c r="S522" i="6"/>
  <c r="T522" i="6"/>
  <c r="U522" i="6"/>
  <c r="V522" i="6"/>
  <c r="AP522" i="6"/>
  <c r="AQ522" i="6"/>
  <c r="AR522" i="6"/>
  <c r="AS522" i="6"/>
  <c r="AT522" i="6"/>
  <c r="AU522" i="6"/>
  <c r="AV522" i="6"/>
  <c r="AW522" i="6"/>
  <c r="AY522" i="6"/>
  <c r="AZ522" i="6"/>
  <c r="C523" i="6"/>
  <c r="K523" i="6"/>
  <c r="L523" i="6"/>
  <c r="M523" i="6"/>
  <c r="N523" i="6"/>
  <c r="O523" i="6"/>
  <c r="P523" i="6"/>
  <c r="R523" i="6"/>
  <c r="S523" i="6"/>
  <c r="T523" i="6"/>
  <c r="U523" i="6"/>
  <c r="V523" i="6"/>
  <c r="AP523" i="6"/>
  <c r="AQ523" i="6"/>
  <c r="AR523" i="6"/>
  <c r="AS523" i="6"/>
  <c r="AT523" i="6"/>
  <c r="AU523" i="6"/>
  <c r="AV523" i="6"/>
  <c r="AW523" i="6"/>
  <c r="AY523" i="6"/>
  <c r="AZ523" i="6"/>
  <c r="C524" i="6"/>
  <c r="K524" i="6"/>
  <c r="L524" i="6"/>
  <c r="M524" i="6"/>
  <c r="N524" i="6"/>
  <c r="O524" i="6"/>
  <c r="P524" i="6"/>
  <c r="R524" i="6"/>
  <c r="S524" i="6"/>
  <c r="T524" i="6"/>
  <c r="U524" i="6"/>
  <c r="V524" i="6"/>
  <c r="AP524" i="6"/>
  <c r="AQ524" i="6"/>
  <c r="AR524" i="6"/>
  <c r="AS524" i="6"/>
  <c r="AT524" i="6"/>
  <c r="AU524" i="6"/>
  <c r="AV524" i="6"/>
  <c r="AW524" i="6"/>
  <c r="AY524" i="6"/>
  <c r="AZ524" i="6"/>
  <c r="C525" i="6"/>
  <c r="K525" i="6"/>
  <c r="L525" i="6"/>
  <c r="M525" i="6"/>
  <c r="N525" i="6"/>
  <c r="O525" i="6"/>
  <c r="P525" i="6"/>
  <c r="R525" i="6"/>
  <c r="S525" i="6"/>
  <c r="T525" i="6"/>
  <c r="U525" i="6"/>
  <c r="V525" i="6"/>
  <c r="AP525" i="6"/>
  <c r="AQ525" i="6"/>
  <c r="AR525" i="6"/>
  <c r="AS525" i="6"/>
  <c r="AT525" i="6"/>
  <c r="AU525" i="6"/>
  <c r="AV525" i="6"/>
  <c r="AW525" i="6"/>
  <c r="AY525" i="6"/>
  <c r="AZ525" i="6"/>
  <c r="W526" i="6"/>
  <c r="X526" i="6"/>
  <c r="Y526" i="6"/>
  <c r="Z526" i="6"/>
  <c r="AA526" i="6"/>
  <c r="AB526" i="6"/>
  <c r="AC526" i="6"/>
  <c r="AD526" i="6"/>
  <c r="AF526" i="6"/>
  <c r="AG526" i="6"/>
  <c r="C526" i="6"/>
  <c r="K526" i="6"/>
  <c r="L526" i="6"/>
  <c r="M526" i="6"/>
  <c r="N526" i="6"/>
  <c r="O526" i="6"/>
  <c r="P526" i="6"/>
  <c r="R526" i="6"/>
  <c r="S526" i="6"/>
  <c r="T526" i="6"/>
  <c r="U526" i="6"/>
  <c r="V526" i="6"/>
  <c r="AP526" i="6"/>
  <c r="AQ526" i="6"/>
  <c r="AR526" i="6"/>
  <c r="AS526" i="6"/>
  <c r="AT526" i="6"/>
  <c r="AU526" i="6"/>
  <c r="AV526" i="6"/>
  <c r="AW526" i="6"/>
  <c r="AY526" i="6"/>
  <c r="AZ526" i="6"/>
  <c r="BE526" i="6"/>
  <c r="C528" i="6"/>
  <c r="K528" i="6"/>
  <c r="L528" i="6"/>
  <c r="M528" i="6"/>
  <c r="N528" i="6"/>
  <c r="O528" i="6"/>
  <c r="P528" i="6"/>
  <c r="R528" i="6"/>
  <c r="S528" i="6"/>
  <c r="T528" i="6"/>
  <c r="U528" i="6"/>
  <c r="V528" i="6"/>
  <c r="AP528" i="6"/>
  <c r="AQ528" i="6"/>
  <c r="AR528" i="6"/>
  <c r="AS528" i="6"/>
  <c r="AT528" i="6"/>
  <c r="AU528" i="6"/>
  <c r="AV528" i="6"/>
  <c r="AW528" i="6"/>
  <c r="AY528" i="6"/>
  <c r="AZ528" i="6"/>
  <c r="C529" i="6"/>
  <c r="K529" i="6"/>
  <c r="L529" i="6"/>
  <c r="M529" i="6"/>
  <c r="N529" i="6"/>
  <c r="O529" i="6"/>
  <c r="P529" i="6"/>
  <c r="R529" i="6"/>
  <c r="S529" i="6"/>
  <c r="T529" i="6"/>
  <c r="U529" i="6"/>
  <c r="V529" i="6"/>
  <c r="AP529" i="6"/>
  <c r="AQ529" i="6"/>
  <c r="AR529" i="6"/>
  <c r="AS529" i="6"/>
  <c r="AT529" i="6"/>
  <c r="AU529" i="6"/>
  <c r="AV529" i="6"/>
  <c r="AW529" i="6"/>
  <c r="AY529" i="6"/>
  <c r="AZ529" i="6"/>
  <c r="C530" i="6"/>
  <c r="K530" i="6"/>
  <c r="L530" i="6"/>
  <c r="M530" i="6"/>
  <c r="N530" i="6"/>
  <c r="O530" i="6"/>
  <c r="P530" i="6"/>
  <c r="R530" i="6"/>
  <c r="S530" i="6"/>
  <c r="T530" i="6"/>
  <c r="U530" i="6"/>
  <c r="V530" i="6"/>
  <c r="AP530" i="6"/>
  <c r="AQ530" i="6"/>
  <c r="AR530" i="6"/>
  <c r="AS530" i="6"/>
  <c r="AT530" i="6"/>
  <c r="AU530" i="6"/>
  <c r="AV530" i="6"/>
  <c r="AW530" i="6"/>
  <c r="AY530" i="6"/>
  <c r="AZ530" i="6"/>
  <c r="X531" i="6"/>
  <c r="Y531" i="6"/>
  <c r="Z531" i="6"/>
  <c r="AA531" i="6"/>
  <c r="C531" i="6"/>
  <c r="K531" i="6"/>
  <c r="L531" i="6"/>
  <c r="M531" i="6"/>
  <c r="N531" i="6"/>
  <c r="O531" i="6"/>
  <c r="P531" i="6"/>
  <c r="R531" i="6"/>
  <c r="S531" i="6"/>
  <c r="T531" i="6"/>
  <c r="U531" i="6"/>
  <c r="V531" i="6"/>
  <c r="AP531" i="6"/>
  <c r="AQ531" i="6"/>
  <c r="AR531" i="6"/>
  <c r="AS531" i="6"/>
  <c r="AT531" i="6"/>
  <c r="AU531" i="6"/>
  <c r="AV531" i="6"/>
  <c r="AW531" i="6"/>
  <c r="AY531" i="6"/>
  <c r="AZ531" i="6"/>
  <c r="BE531" i="6"/>
  <c r="C533" i="6"/>
  <c r="K533" i="6"/>
  <c r="L533" i="6"/>
  <c r="M533" i="6"/>
  <c r="N533" i="6"/>
  <c r="O533" i="6"/>
  <c r="P533" i="6"/>
  <c r="R533" i="6"/>
  <c r="S533" i="6"/>
  <c r="T533" i="6"/>
  <c r="U533" i="6"/>
  <c r="V533" i="6"/>
  <c r="AP533" i="6"/>
  <c r="AQ533" i="6"/>
  <c r="AR533" i="6"/>
  <c r="AS533" i="6"/>
  <c r="AT533" i="6"/>
  <c r="AU533" i="6"/>
  <c r="AV533" i="6"/>
  <c r="AW533" i="6"/>
  <c r="AY533" i="6"/>
  <c r="AZ533" i="6"/>
  <c r="C534" i="6"/>
  <c r="K534" i="6"/>
  <c r="L534" i="6"/>
  <c r="M534" i="6"/>
  <c r="N534" i="6"/>
  <c r="O534" i="6"/>
  <c r="P534" i="6"/>
  <c r="R534" i="6"/>
  <c r="S534" i="6"/>
  <c r="T534" i="6"/>
  <c r="U534" i="6"/>
  <c r="V534" i="6"/>
  <c r="AP534" i="6"/>
  <c r="AQ534" i="6"/>
  <c r="AR534" i="6"/>
  <c r="AS534" i="6"/>
  <c r="AT534" i="6"/>
  <c r="AU534" i="6"/>
  <c r="AV534" i="6"/>
  <c r="AW534" i="6"/>
  <c r="AY534" i="6"/>
  <c r="AZ534" i="6"/>
  <c r="C535" i="6"/>
  <c r="K535" i="6"/>
  <c r="L535" i="6"/>
  <c r="M535" i="6"/>
  <c r="N535" i="6"/>
  <c r="O535" i="6"/>
  <c r="P535" i="6"/>
  <c r="R535" i="6"/>
  <c r="S535" i="6"/>
  <c r="T535" i="6"/>
  <c r="U535" i="6"/>
  <c r="V535" i="6"/>
  <c r="AP535" i="6"/>
  <c r="AQ535" i="6"/>
  <c r="AR535" i="6"/>
  <c r="AS535" i="6"/>
  <c r="AT535" i="6"/>
  <c r="AU535" i="6"/>
  <c r="AV535" i="6"/>
  <c r="AW535" i="6"/>
  <c r="AY535" i="6"/>
  <c r="AZ535" i="6"/>
  <c r="C536" i="6"/>
  <c r="K536" i="6"/>
  <c r="L536" i="6"/>
  <c r="M536" i="6"/>
  <c r="N536" i="6"/>
  <c r="O536" i="6"/>
  <c r="P536" i="6"/>
  <c r="R536" i="6"/>
  <c r="S536" i="6"/>
  <c r="T536" i="6"/>
  <c r="U536" i="6"/>
  <c r="V536" i="6"/>
  <c r="AP536" i="6"/>
  <c r="AQ536" i="6"/>
  <c r="AR536" i="6"/>
  <c r="AS536" i="6"/>
  <c r="AT536" i="6"/>
  <c r="AU536" i="6"/>
  <c r="AV536" i="6"/>
  <c r="AW536" i="6"/>
  <c r="AY536" i="6"/>
  <c r="AZ536" i="6"/>
  <c r="C537" i="6"/>
  <c r="K537" i="6"/>
  <c r="L537" i="6"/>
  <c r="M537" i="6"/>
  <c r="N537" i="6"/>
  <c r="O537" i="6"/>
  <c r="P537" i="6"/>
  <c r="R537" i="6"/>
  <c r="S537" i="6"/>
  <c r="T537" i="6"/>
  <c r="U537" i="6"/>
  <c r="V537" i="6"/>
  <c r="AP537" i="6"/>
  <c r="AQ537" i="6"/>
  <c r="AR537" i="6"/>
  <c r="AS537" i="6"/>
  <c r="AT537" i="6"/>
  <c r="AU537" i="6"/>
  <c r="AV537" i="6"/>
  <c r="AW537" i="6"/>
  <c r="AY537" i="6"/>
  <c r="AZ537" i="6"/>
  <c r="C538" i="6"/>
  <c r="K538" i="6"/>
  <c r="L538" i="6"/>
  <c r="M538" i="6"/>
  <c r="N538" i="6"/>
  <c r="O538" i="6"/>
  <c r="P538" i="6"/>
  <c r="R538" i="6"/>
  <c r="S538" i="6"/>
  <c r="T538" i="6"/>
  <c r="U538" i="6"/>
  <c r="V538" i="6"/>
  <c r="AP538" i="6"/>
  <c r="AQ538" i="6"/>
  <c r="AR538" i="6"/>
  <c r="AS538" i="6"/>
  <c r="AT538" i="6"/>
  <c r="AU538" i="6"/>
  <c r="AV538" i="6"/>
  <c r="AW538" i="6"/>
  <c r="AY538" i="6"/>
  <c r="AZ538" i="6"/>
  <c r="C539" i="6"/>
  <c r="K539" i="6"/>
  <c r="L539" i="6"/>
  <c r="M539" i="6"/>
  <c r="N539" i="6"/>
  <c r="O539" i="6"/>
  <c r="P539" i="6"/>
  <c r="R539" i="6"/>
  <c r="S539" i="6"/>
  <c r="T539" i="6"/>
  <c r="U539" i="6"/>
  <c r="V539" i="6"/>
  <c r="AP539" i="6"/>
  <c r="AQ539" i="6"/>
  <c r="AR539" i="6"/>
  <c r="AS539" i="6"/>
  <c r="AT539" i="6"/>
  <c r="AU539" i="6"/>
  <c r="AV539" i="6"/>
  <c r="AW539" i="6"/>
  <c r="AY539" i="6"/>
  <c r="AZ539" i="6"/>
  <c r="C540" i="6"/>
  <c r="K540" i="6"/>
  <c r="L540" i="6"/>
  <c r="M540" i="6"/>
  <c r="N540" i="6"/>
  <c r="O540" i="6"/>
  <c r="P540" i="6"/>
  <c r="R540" i="6"/>
  <c r="S540" i="6"/>
  <c r="T540" i="6"/>
  <c r="U540" i="6"/>
  <c r="V540" i="6"/>
  <c r="AP540" i="6"/>
  <c r="AQ540" i="6"/>
  <c r="AR540" i="6"/>
  <c r="AS540" i="6"/>
  <c r="AT540" i="6"/>
  <c r="AU540" i="6"/>
  <c r="AV540" i="6"/>
  <c r="AW540" i="6"/>
  <c r="AY540" i="6"/>
  <c r="AZ540" i="6"/>
  <c r="AF541" i="6"/>
  <c r="AH541" i="6"/>
  <c r="AJ541" i="6"/>
  <c r="C541" i="6"/>
  <c r="K541" i="6"/>
  <c r="L541" i="6"/>
  <c r="M541" i="6"/>
  <c r="N541" i="6"/>
  <c r="O541" i="6"/>
  <c r="P541" i="6"/>
  <c r="R541" i="6"/>
  <c r="S541" i="6"/>
  <c r="T541" i="6"/>
  <c r="U541" i="6"/>
  <c r="V541" i="6"/>
  <c r="AP541" i="6"/>
  <c r="AQ541" i="6"/>
  <c r="AR541" i="6"/>
  <c r="AS541" i="6"/>
  <c r="AT541" i="6"/>
  <c r="AU541" i="6"/>
  <c r="AV541" i="6"/>
  <c r="AW541" i="6"/>
  <c r="AY541" i="6"/>
  <c r="AZ541" i="6"/>
  <c r="BE541" i="6"/>
  <c r="C543" i="6"/>
  <c r="K543" i="6"/>
  <c r="L543" i="6"/>
  <c r="M543" i="6"/>
  <c r="N543" i="6"/>
  <c r="O543" i="6"/>
  <c r="P543" i="6"/>
  <c r="R543" i="6"/>
  <c r="S543" i="6"/>
  <c r="T543" i="6"/>
  <c r="U543" i="6"/>
  <c r="V543" i="6"/>
  <c r="AP543" i="6"/>
  <c r="AQ543" i="6"/>
  <c r="AR543" i="6"/>
  <c r="AS543" i="6"/>
  <c r="AT543" i="6"/>
  <c r="AU543" i="6"/>
  <c r="AV543" i="6"/>
  <c r="AW543" i="6"/>
  <c r="AY543" i="6"/>
  <c r="AZ543" i="6"/>
  <c r="C544" i="6"/>
  <c r="K544" i="6"/>
  <c r="L544" i="6"/>
  <c r="M544" i="6"/>
  <c r="N544" i="6"/>
  <c r="O544" i="6"/>
  <c r="P544" i="6"/>
  <c r="R544" i="6"/>
  <c r="S544" i="6"/>
  <c r="T544" i="6"/>
  <c r="U544" i="6"/>
  <c r="V544" i="6"/>
  <c r="AP544" i="6"/>
  <c r="AQ544" i="6"/>
  <c r="AR544" i="6"/>
  <c r="AS544" i="6"/>
  <c r="AT544" i="6"/>
  <c r="AU544" i="6"/>
  <c r="AV544" i="6"/>
  <c r="AW544" i="6"/>
  <c r="AY544" i="6"/>
  <c r="AZ544" i="6"/>
  <c r="BE544" i="6"/>
  <c r="C607" i="6"/>
  <c r="K607" i="6"/>
  <c r="L607" i="6"/>
  <c r="M607" i="6"/>
  <c r="O607" i="6"/>
  <c r="P607" i="6"/>
  <c r="R607" i="6"/>
  <c r="S607" i="6"/>
  <c r="T607" i="6"/>
  <c r="U607" i="6"/>
  <c r="V607" i="6"/>
  <c r="BF607" i="6"/>
  <c r="C609" i="6"/>
  <c r="K609" i="6"/>
  <c r="L609" i="6"/>
  <c r="M609" i="6"/>
  <c r="O609" i="6"/>
  <c r="P609" i="6"/>
  <c r="R609" i="6"/>
  <c r="S609" i="6"/>
  <c r="T609" i="6"/>
  <c r="U609" i="6"/>
  <c r="V609" i="6"/>
  <c r="BF609" i="6"/>
  <c r="C610" i="6"/>
  <c r="K610" i="6"/>
  <c r="L610" i="6"/>
  <c r="M610" i="6"/>
  <c r="O610" i="6"/>
  <c r="P610" i="6"/>
  <c r="R610" i="6"/>
  <c r="S610" i="6"/>
  <c r="T610" i="6"/>
  <c r="U610" i="6"/>
  <c r="V610" i="6"/>
  <c r="BF610" i="6"/>
  <c r="C612" i="6"/>
  <c r="K612" i="6"/>
  <c r="L612" i="6"/>
  <c r="M612" i="6"/>
  <c r="O612" i="6"/>
  <c r="P612" i="6"/>
  <c r="R612" i="6"/>
  <c r="S612" i="6"/>
  <c r="T612" i="6"/>
  <c r="U612" i="6"/>
  <c r="V612" i="6"/>
  <c r="BF612" i="6"/>
  <c r="C613" i="6"/>
  <c r="K613" i="6"/>
  <c r="L613" i="6"/>
  <c r="M613" i="6"/>
  <c r="O613" i="6"/>
  <c r="P613" i="6"/>
  <c r="R613" i="6"/>
  <c r="S613" i="6"/>
  <c r="T613" i="6"/>
  <c r="U613" i="6"/>
  <c r="V613" i="6"/>
  <c r="BF613" i="6"/>
  <c r="C615" i="6"/>
  <c r="K615" i="6"/>
  <c r="L615" i="6"/>
  <c r="M615" i="6"/>
  <c r="O615" i="6"/>
  <c r="P615" i="6"/>
  <c r="R615" i="6"/>
  <c r="S615" i="6"/>
  <c r="T615" i="6"/>
  <c r="U615" i="6"/>
  <c r="V615" i="6"/>
  <c r="BF615" i="6"/>
  <c r="C616" i="6"/>
  <c r="K616" i="6"/>
  <c r="L616" i="6"/>
  <c r="M616" i="6"/>
  <c r="O616" i="6"/>
  <c r="P616" i="6"/>
  <c r="R616" i="6"/>
  <c r="S616" i="6"/>
  <c r="T616" i="6"/>
  <c r="U616" i="6"/>
  <c r="V616" i="6"/>
  <c r="BF616" i="6"/>
  <c r="C618" i="6"/>
  <c r="K618" i="6"/>
  <c r="L618" i="6"/>
  <c r="M618" i="6"/>
  <c r="O618" i="6"/>
  <c r="P618" i="6"/>
  <c r="R618" i="6"/>
  <c r="S618" i="6"/>
  <c r="T618" i="6"/>
  <c r="U618" i="6"/>
  <c r="V618" i="6"/>
  <c r="BF618" i="6"/>
  <c r="C619" i="6"/>
  <c r="K619" i="6"/>
  <c r="L619" i="6"/>
  <c r="M619" i="6"/>
  <c r="O619" i="6"/>
  <c r="P619" i="6"/>
  <c r="R619" i="6"/>
  <c r="S619" i="6"/>
  <c r="T619" i="6"/>
  <c r="U619" i="6"/>
  <c r="V619" i="6"/>
  <c r="BF619" i="6"/>
  <c r="C620" i="6"/>
  <c r="K620" i="6"/>
  <c r="L620" i="6"/>
  <c r="M620" i="6"/>
  <c r="O620" i="6"/>
  <c r="P620" i="6"/>
  <c r="R620" i="6"/>
  <c r="S620" i="6"/>
  <c r="T620" i="6"/>
  <c r="U620" i="6"/>
  <c r="V620" i="6"/>
  <c r="BF620" i="6"/>
  <c r="C622" i="6"/>
  <c r="K622" i="6"/>
  <c r="L622" i="6"/>
  <c r="M622" i="6"/>
  <c r="O622" i="6"/>
  <c r="P622" i="6"/>
  <c r="R622" i="6"/>
  <c r="S622" i="6"/>
  <c r="T622" i="6"/>
  <c r="U622" i="6"/>
  <c r="V622" i="6"/>
  <c r="BF622" i="6"/>
  <c r="C623" i="6"/>
  <c r="K623" i="6"/>
  <c r="L623" i="6"/>
  <c r="M623" i="6"/>
  <c r="O623" i="6"/>
  <c r="P623" i="6"/>
  <c r="R623" i="6"/>
  <c r="S623" i="6"/>
  <c r="T623" i="6"/>
  <c r="U623" i="6"/>
  <c r="V623" i="6"/>
  <c r="BF623" i="6"/>
  <c r="C625" i="6"/>
  <c r="K625" i="6"/>
  <c r="L625" i="6"/>
  <c r="M625" i="6"/>
  <c r="O625" i="6"/>
  <c r="P625" i="6"/>
  <c r="R625" i="6"/>
  <c r="S625" i="6"/>
  <c r="T625" i="6"/>
  <c r="U625" i="6"/>
  <c r="V625" i="6"/>
  <c r="BF625" i="6"/>
  <c r="C626" i="6"/>
  <c r="K626" i="6"/>
  <c r="L626" i="6"/>
  <c r="M626" i="6"/>
  <c r="O626" i="6"/>
  <c r="P626" i="6"/>
  <c r="R626" i="6"/>
  <c r="S626" i="6"/>
  <c r="T626" i="6"/>
  <c r="U626" i="6"/>
  <c r="V626" i="6"/>
  <c r="BF626" i="6"/>
  <c r="C628" i="6"/>
  <c r="K628" i="6"/>
  <c r="L628" i="6"/>
  <c r="M628" i="6"/>
  <c r="O628" i="6"/>
  <c r="P628" i="6"/>
  <c r="R628" i="6"/>
  <c r="S628" i="6"/>
  <c r="T628" i="6"/>
  <c r="U628" i="6"/>
  <c r="V628" i="6"/>
  <c r="BF628" i="6"/>
  <c r="C631" i="6"/>
  <c r="K631" i="6"/>
  <c r="L631" i="6"/>
  <c r="M631" i="6"/>
  <c r="O631" i="6"/>
  <c r="P631" i="6"/>
  <c r="R631" i="6"/>
  <c r="S631" i="6"/>
  <c r="T631" i="6"/>
  <c r="U631" i="6"/>
  <c r="V631" i="6"/>
  <c r="BF631" i="6"/>
  <c r="C632" i="6"/>
  <c r="K632" i="6"/>
  <c r="L632" i="6"/>
  <c r="M632" i="6"/>
  <c r="O632" i="6"/>
  <c r="P632" i="6"/>
  <c r="R632" i="6"/>
  <c r="S632" i="6"/>
  <c r="T632" i="6"/>
  <c r="U632" i="6"/>
  <c r="V632" i="6"/>
  <c r="BF632" i="6"/>
  <c r="C635" i="6"/>
  <c r="K635" i="6"/>
  <c r="L635" i="6"/>
  <c r="M635" i="6"/>
  <c r="O635" i="6"/>
  <c r="P635" i="6"/>
  <c r="R635" i="6"/>
  <c r="S635" i="6"/>
  <c r="T635" i="6"/>
  <c r="U635" i="6"/>
  <c r="V635" i="6"/>
  <c r="BF635" i="6"/>
  <c r="C636" i="6"/>
  <c r="K636" i="6"/>
  <c r="L636" i="6"/>
  <c r="M636" i="6"/>
  <c r="O636" i="6"/>
  <c r="P636" i="6"/>
  <c r="R636" i="6"/>
  <c r="S636" i="6"/>
  <c r="T636" i="6"/>
  <c r="U636" i="6"/>
  <c r="V636" i="6"/>
  <c r="BF636" i="6"/>
  <c r="C637" i="6"/>
  <c r="K637" i="6"/>
  <c r="L637" i="6"/>
  <c r="M637" i="6"/>
  <c r="O637" i="6"/>
  <c r="P637" i="6"/>
  <c r="R637" i="6"/>
  <c r="S637" i="6"/>
  <c r="T637" i="6"/>
  <c r="U637" i="6"/>
  <c r="V637" i="6"/>
  <c r="BF637" i="6"/>
  <c r="C640" i="6"/>
  <c r="K640" i="6"/>
  <c r="L640" i="6"/>
  <c r="M640" i="6"/>
  <c r="O640" i="6"/>
  <c r="P640" i="6"/>
  <c r="R640" i="6"/>
  <c r="S640" i="6"/>
  <c r="T640" i="6"/>
  <c r="U640" i="6"/>
  <c r="V640" i="6"/>
  <c r="BF640" i="6"/>
  <c r="C643" i="6"/>
  <c r="K643" i="6"/>
  <c r="L643" i="6"/>
  <c r="M643" i="6"/>
  <c r="O643" i="6"/>
  <c r="P643" i="6"/>
  <c r="R643" i="6"/>
  <c r="S643" i="6"/>
  <c r="T643" i="6"/>
  <c r="U643" i="6"/>
  <c r="V643" i="6"/>
  <c r="BF643" i="6"/>
  <c r="C645" i="6"/>
  <c r="K645" i="6"/>
  <c r="L645" i="6"/>
  <c r="M645" i="6"/>
  <c r="O645" i="6"/>
  <c r="P645" i="6"/>
  <c r="R645" i="6"/>
  <c r="S645" i="6"/>
  <c r="T645" i="6"/>
  <c r="U645" i="6"/>
  <c r="V645" i="6"/>
  <c r="BF645" i="6"/>
  <c r="C646" i="6"/>
  <c r="K646" i="6"/>
  <c r="L646" i="6"/>
  <c r="M646" i="6"/>
  <c r="O646" i="6"/>
  <c r="P646" i="6"/>
  <c r="R646" i="6"/>
  <c r="S646" i="6"/>
  <c r="T646" i="6"/>
  <c r="U646" i="6"/>
  <c r="V646" i="6"/>
  <c r="BF646" i="6"/>
  <c r="C647" i="6"/>
  <c r="K647" i="6"/>
  <c r="L647" i="6"/>
  <c r="M647" i="6"/>
  <c r="O647" i="6"/>
  <c r="P647" i="6"/>
  <c r="R647" i="6"/>
  <c r="S647" i="6"/>
  <c r="T647" i="6"/>
  <c r="U647" i="6"/>
  <c r="V647" i="6"/>
  <c r="BF647" i="6"/>
  <c r="C648" i="6"/>
  <c r="K648" i="6"/>
  <c r="L648" i="6"/>
  <c r="M648" i="6"/>
  <c r="O648" i="6"/>
  <c r="P648" i="6"/>
  <c r="R648" i="6"/>
  <c r="S648" i="6"/>
  <c r="T648" i="6"/>
  <c r="U648" i="6"/>
  <c r="V648" i="6"/>
  <c r="BF648" i="6"/>
  <c r="C649" i="6"/>
  <c r="K649" i="6"/>
  <c r="L649" i="6"/>
  <c r="M649" i="6"/>
  <c r="O649" i="6"/>
  <c r="P649" i="6"/>
  <c r="R649" i="6"/>
  <c r="S649" i="6"/>
  <c r="T649" i="6"/>
  <c r="U649" i="6"/>
  <c r="V649" i="6"/>
  <c r="BF649" i="6"/>
  <c r="C650" i="6"/>
  <c r="K650" i="6"/>
  <c r="L650" i="6"/>
  <c r="M650" i="6"/>
  <c r="O650" i="6"/>
  <c r="P650" i="6"/>
  <c r="R650" i="6"/>
  <c r="S650" i="6"/>
  <c r="T650" i="6"/>
  <c r="U650" i="6"/>
  <c r="V650" i="6"/>
  <c r="BF650" i="6"/>
  <c r="C653" i="6"/>
  <c r="K653" i="6"/>
  <c r="L653" i="6"/>
  <c r="M653" i="6"/>
  <c r="O653" i="6"/>
  <c r="P653" i="6"/>
  <c r="R653" i="6"/>
  <c r="S653" i="6"/>
  <c r="T653" i="6"/>
  <c r="U653" i="6"/>
  <c r="V653" i="6"/>
  <c r="BF653" i="6"/>
  <c r="C654" i="6"/>
  <c r="K654" i="6"/>
  <c r="L654" i="6"/>
  <c r="M654" i="6"/>
  <c r="O654" i="6"/>
  <c r="P654" i="6"/>
  <c r="R654" i="6"/>
  <c r="S654" i="6"/>
  <c r="T654" i="6"/>
  <c r="U654" i="6"/>
  <c r="V654" i="6"/>
  <c r="BF654" i="6"/>
  <c r="C670" i="6"/>
  <c r="K670" i="6"/>
  <c r="L670" i="6"/>
  <c r="M670" i="6"/>
  <c r="O670" i="6"/>
  <c r="P670" i="6"/>
  <c r="R670" i="6"/>
  <c r="S670" i="6"/>
  <c r="T670" i="6"/>
  <c r="U670" i="6"/>
  <c r="V670" i="6"/>
  <c r="AY670" i="6"/>
  <c r="BE670" i="6"/>
  <c r="BF670" i="6"/>
  <c r="C671" i="6"/>
  <c r="K671" i="6"/>
  <c r="L671" i="6"/>
  <c r="M671" i="6"/>
  <c r="O671" i="6"/>
  <c r="P671" i="6"/>
  <c r="R671" i="6"/>
  <c r="S671" i="6"/>
  <c r="T671" i="6"/>
  <c r="U671" i="6"/>
  <c r="V671" i="6"/>
  <c r="AY671" i="6"/>
  <c r="BE671" i="6"/>
  <c r="BF671" i="6"/>
  <c r="C672" i="6"/>
  <c r="K672" i="6"/>
  <c r="L672" i="6"/>
  <c r="M672" i="6"/>
  <c r="O672" i="6"/>
  <c r="P672" i="6"/>
  <c r="R672" i="6"/>
  <c r="S672" i="6"/>
  <c r="T672" i="6"/>
  <c r="U672" i="6"/>
  <c r="V672" i="6"/>
  <c r="AY672" i="6"/>
  <c r="BE672" i="6"/>
  <c r="BF672" i="6"/>
  <c r="C673" i="6"/>
  <c r="K673" i="6"/>
  <c r="L673" i="6"/>
  <c r="M673" i="6"/>
  <c r="O673" i="6"/>
  <c r="P673" i="6"/>
  <c r="R673" i="6"/>
  <c r="S673" i="6"/>
  <c r="T673" i="6"/>
  <c r="U673" i="6"/>
  <c r="V673" i="6"/>
  <c r="AY673" i="6"/>
  <c r="BE673" i="6"/>
  <c r="BF673" i="6"/>
  <c r="C674" i="6"/>
  <c r="K674" i="6"/>
  <c r="L674" i="6"/>
  <c r="M674" i="6"/>
  <c r="O674" i="6"/>
  <c r="P674" i="6"/>
  <c r="R674" i="6"/>
  <c r="S674" i="6"/>
  <c r="T674" i="6"/>
  <c r="U674" i="6"/>
  <c r="V674" i="6"/>
  <c r="AY674" i="6"/>
  <c r="BE674" i="6"/>
  <c r="BF674" i="6"/>
  <c r="C675" i="6"/>
  <c r="K675" i="6"/>
  <c r="L675" i="6"/>
  <c r="M675" i="6"/>
  <c r="O675" i="6"/>
  <c r="P675" i="6"/>
  <c r="R675" i="6"/>
  <c r="S675" i="6"/>
  <c r="T675" i="6"/>
  <c r="U675" i="6"/>
  <c r="V675" i="6"/>
  <c r="AY675" i="6"/>
  <c r="BE675" i="6"/>
  <c r="BF675" i="6"/>
  <c r="C676" i="6"/>
  <c r="K676" i="6"/>
  <c r="L676" i="6"/>
  <c r="M676" i="6"/>
  <c r="O676" i="6"/>
  <c r="P676" i="6"/>
  <c r="R676" i="6"/>
  <c r="S676" i="6"/>
  <c r="T676" i="6"/>
  <c r="U676" i="6"/>
  <c r="V676" i="6"/>
  <c r="AY676" i="6"/>
  <c r="BE676" i="6"/>
  <c r="BF676" i="6"/>
  <c r="C677" i="6"/>
  <c r="K677" i="6"/>
  <c r="L677" i="6"/>
  <c r="M677" i="6"/>
  <c r="O677" i="6"/>
  <c r="P677" i="6"/>
  <c r="R677" i="6"/>
  <c r="S677" i="6"/>
  <c r="T677" i="6"/>
  <c r="U677" i="6"/>
  <c r="V677" i="6"/>
  <c r="AY677" i="6"/>
  <c r="BE677" i="6"/>
  <c r="BF677" i="6"/>
  <c r="C678" i="6"/>
  <c r="K678" i="6"/>
  <c r="L678" i="6"/>
  <c r="M678" i="6"/>
  <c r="O678" i="6"/>
  <c r="P678" i="6"/>
  <c r="R678" i="6"/>
  <c r="S678" i="6"/>
  <c r="T678" i="6"/>
  <c r="U678" i="6"/>
  <c r="V678" i="6"/>
  <c r="AY678" i="6"/>
  <c r="BE678" i="6"/>
  <c r="BF678" i="6"/>
  <c r="C679" i="6"/>
  <c r="K679" i="6"/>
  <c r="L679" i="6"/>
  <c r="M679" i="6"/>
  <c r="O679" i="6"/>
  <c r="P679" i="6"/>
  <c r="R679" i="6"/>
  <c r="S679" i="6"/>
  <c r="T679" i="6"/>
  <c r="U679" i="6"/>
  <c r="V679" i="6"/>
  <c r="AY679" i="6"/>
  <c r="BE679" i="6"/>
  <c r="BF679" i="6"/>
  <c r="C680" i="6"/>
  <c r="K680" i="6"/>
  <c r="L680" i="6"/>
  <c r="M680" i="6"/>
  <c r="O680" i="6"/>
  <c r="P680" i="6"/>
  <c r="R680" i="6"/>
  <c r="S680" i="6"/>
  <c r="T680" i="6"/>
  <c r="U680" i="6"/>
  <c r="V680" i="6"/>
  <c r="AY680" i="6"/>
  <c r="BE680" i="6"/>
  <c r="BF680" i="6"/>
  <c r="C681" i="6"/>
  <c r="K681" i="6"/>
  <c r="L681" i="6"/>
  <c r="M681" i="6"/>
  <c r="O681" i="6"/>
  <c r="P681" i="6"/>
  <c r="R681" i="6"/>
  <c r="S681" i="6"/>
  <c r="T681" i="6"/>
  <c r="U681" i="6"/>
  <c r="V681" i="6"/>
  <c r="AY681" i="6"/>
  <c r="BE681" i="6"/>
  <c r="BF681" i="6"/>
  <c r="C682" i="6"/>
  <c r="K682" i="6"/>
  <c r="L682" i="6"/>
  <c r="M682" i="6"/>
  <c r="O682" i="6"/>
  <c r="P682" i="6"/>
  <c r="R682" i="6"/>
  <c r="S682" i="6"/>
  <c r="T682" i="6"/>
  <c r="U682" i="6"/>
  <c r="V682" i="6"/>
  <c r="AY682" i="6"/>
  <c r="BE682" i="6"/>
  <c r="BF682" i="6"/>
  <c r="C683" i="6"/>
  <c r="K683" i="6"/>
  <c r="L683" i="6"/>
  <c r="M683" i="6"/>
  <c r="O683" i="6"/>
  <c r="P683" i="6"/>
  <c r="R683" i="6"/>
  <c r="S683" i="6"/>
  <c r="T683" i="6"/>
  <c r="U683" i="6"/>
  <c r="V683" i="6"/>
  <c r="AY683" i="6"/>
  <c r="BE683" i="6"/>
  <c r="BF683" i="6"/>
  <c r="C684" i="6"/>
  <c r="K684" i="6"/>
  <c r="L684" i="6"/>
  <c r="M684" i="6"/>
  <c r="O684" i="6"/>
  <c r="P684" i="6"/>
  <c r="R684" i="6"/>
  <c r="S684" i="6"/>
  <c r="T684" i="6"/>
  <c r="U684" i="6"/>
  <c r="V684" i="6"/>
  <c r="AY684" i="6"/>
  <c r="BE684" i="6"/>
  <c r="BF684" i="6"/>
  <c r="C685" i="6"/>
  <c r="K685" i="6"/>
  <c r="L685" i="6"/>
  <c r="M685" i="6"/>
  <c r="O685" i="6"/>
  <c r="P685" i="6"/>
  <c r="R685" i="6"/>
  <c r="S685" i="6"/>
  <c r="T685" i="6"/>
  <c r="U685" i="6"/>
  <c r="V685" i="6"/>
  <c r="AY685" i="6"/>
  <c r="BE685" i="6"/>
  <c r="BF685" i="6"/>
  <c r="C686" i="6"/>
  <c r="K686" i="6"/>
  <c r="L686" i="6"/>
  <c r="M686" i="6"/>
  <c r="O686" i="6"/>
  <c r="P686" i="6"/>
  <c r="R686" i="6"/>
  <c r="S686" i="6"/>
  <c r="T686" i="6"/>
  <c r="U686" i="6"/>
  <c r="V686" i="6"/>
  <c r="AY686" i="6"/>
  <c r="BE686" i="6"/>
  <c r="BF686" i="6"/>
  <c r="C687" i="6"/>
  <c r="K687" i="6"/>
  <c r="L687" i="6"/>
  <c r="M687" i="6"/>
  <c r="O687" i="6"/>
  <c r="P687" i="6"/>
  <c r="R687" i="6"/>
  <c r="S687" i="6"/>
  <c r="T687" i="6"/>
  <c r="U687" i="6"/>
  <c r="V687" i="6"/>
  <c r="AY687" i="6"/>
  <c r="BE687" i="6"/>
  <c r="BF687" i="6"/>
  <c r="C688" i="6"/>
  <c r="K688" i="6"/>
  <c r="L688" i="6"/>
  <c r="M688" i="6"/>
  <c r="O688" i="6"/>
  <c r="P688" i="6"/>
  <c r="R688" i="6"/>
  <c r="S688" i="6"/>
  <c r="T688" i="6"/>
  <c r="U688" i="6"/>
  <c r="V688" i="6"/>
  <c r="AY688" i="6"/>
  <c r="BE688" i="6"/>
  <c r="BF688" i="6"/>
  <c r="C689" i="6"/>
  <c r="K689" i="6"/>
  <c r="L689" i="6"/>
  <c r="M689" i="6"/>
  <c r="O689" i="6"/>
  <c r="P689" i="6"/>
  <c r="R689" i="6"/>
  <c r="S689" i="6"/>
  <c r="T689" i="6"/>
  <c r="U689" i="6"/>
  <c r="V689" i="6"/>
  <c r="AY689" i="6"/>
  <c r="BE689" i="6"/>
  <c r="BF689" i="6"/>
  <c r="C690" i="6"/>
  <c r="K690" i="6"/>
  <c r="L690" i="6"/>
  <c r="M690" i="6"/>
  <c r="O690" i="6"/>
  <c r="P690" i="6"/>
  <c r="R690" i="6"/>
  <c r="S690" i="6"/>
  <c r="T690" i="6"/>
  <c r="U690" i="6"/>
  <c r="V690" i="6"/>
  <c r="AY690" i="6"/>
  <c r="BE690" i="6"/>
  <c r="BF690" i="6"/>
  <c r="C691" i="6"/>
  <c r="K691" i="6"/>
  <c r="L691" i="6"/>
  <c r="M691" i="6"/>
  <c r="O691" i="6"/>
  <c r="P691" i="6"/>
  <c r="R691" i="6"/>
  <c r="S691" i="6"/>
  <c r="T691" i="6"/>
  <c r="U691" i="6"/>
  <c r="V691" i="6"/>
  <c r="AY691" i="6"/>
  <c r="BE691" i="6"/>
  <c r="BF691" i="6"/>
  <c r="C692" i="6"/>
  <c r="K692" i="6"/>
  <c r="L692" i="6"/>
  <c r="M692" i="6"/>
  <c r="O692" i="6"/>
  <c r="P692" i="6"/>
  <c r="R692" i="6"/>
  <c r="S692" i="6"/>
  <c r="T692" i="6"/>
  <c r="U692" i="6"/>
  <c r="V692" i="6"/>
  <c r="AY692" i="6"/>
  <c r="BE692" i="6"/>
  <c r="BF692" i="6"/>
  <c r="C693" i="6"/>
  <c r="K693" i="6"/>
  <c r="L693" i="6"/>
  <c r="M693" i="6"/>
  <c r="O693" i="6"/>
  <c r="P693" i="6"/>
  <c r="R693" i="6"/>
  <c r="S693" i="6"/>
  <c r="T693" i="6"/>
  <c r="U693" i="6"/>
  <c r="V693" i="6"/>
  <c r="AY693" i="6"/>
  <c r="BE693" i="6"/>
  <c r="BF693" i="6"/>
  <c r="C694" i="6"/>
  <c r="K694" i="6"/>
  <c r="L694" i="6"/>
  <c r="M694" i="6"/>
  <c r="O694" i="6"/>
  <c r="P694" i="6"/>
  <c r="R694" i="6"/>
  <c r="S694" i="6"/>
  <c r="T694" i="6"/>
  <c r="U694" i="6"/>
  <c r="V694" i="6"/>
  <c r="AY694" i="6"/>
  <c r="BE694" i="6"/>
  <c r="BF694" i="6"/>
  <c r="C695" i="6"/>
  <c r="K695" i="6"/>
  <c r="L695" i="6"/>
  <c r="M695" i="6"/>
  <c r="O695" i="6"/>
  <c r="P695" i="6"/>
  <c r="R695" i="6"/>
  <c r="S695" i="6"/>
  <c r="T695" i="6"/>
  <c r="U695" i="6"/>
  <c r="V695" i="6"/>
  <c r="AY695" i="6"/>
  <c r="BE695" i="6"/>
  <c r="BF695" i="6"/>
  <c r="C696" i="6"/>
  <c r="K696" i="6"/>
  <c r="L696" i="6"/>
  <c r="M696" i="6"/>
  <c r="O696" i="6"/>
  <c r="P696" i="6"/>
  <c r="R696" i="6"/>
  <c r="S696" i="6"/>
  <c r="T696" i="6"/>
  <c r="U696" i="6"/>
  <c r="V696" i="6"/>
  <c r="AY696" i="6"/>
  <c r="BE696" i="6"/>
  <c r="BF696" i="6"/>
  <c r="C697" i="6"/>
  <c r="K697" i="6"/>
  <c r="L697" i="6"/>
  <c r="M697" i="6"/>
  <c r="O697" i="6"/>
  <c r="P697" i="6"/>
  <c r="R697" i="6"/>
  <c r="S697" i="6"/>
  <c r="T697" i="6"/>
  <c r="U697" i="6"/>
  <c r="V697" i="6"/>
  <c r="AY697" i="6"/>
  <c r="BE697" i="6"/>
  <c r="BF697" i="6"/>
  <c r="C698" i="6"/>
  <c r="K698" i="6"/>
  <c r="L698" i="6"/>
  <c r="M698" i="6"/>
  <c r="O698" i="6"/>
  <c r="P698" i="6"/>
  <c r="R698" i="6"/>
  <c r="S698" i="6"/>
  <c r="T698" i="6"/>
  <c r="U698" i="6"/>
  <c r="V698" i="6"/>
  <c r="AY698" i="6"/>
  <c r="BE698" i="6"/>
  <c r="BF698" i="6"/>
  <c r="C699" i="6"/>
  <c r="K699" i="6"/>
  <c r="L699" i="6"/>
  <c r="M699" i="6"/>
  <c r="O699" i="6"/>
  <c r="P699" i="6"/>
  <c r="R699" i="6"/>
  <c r="S699" i="6"/>
  <c r="T699" i="6"/>
  <c r="U699" i="6"/>
  <c r="V699" i="6"/>
  <c r="AY699" i="6"/>
  <c r="BE699" i="6"/>
  <c r="BF699" i="6"/>
  <c r="C700" i="6"/>
  <c r="K700" i="6"/>
  <c r="L700" i="6"/>
  <c r="M700" i="6"/>
  <c r="O700" i="6"/>
  <c r="P700" i="6"/>
  <c r="R700" i="6"/>
  <c r="S700" i="6"/>
  <c r="T700" i="6"/>
  <c r="U700" i="6"/>
  <c r="V700" i="6"/>
  <c r="AY700" i="6"/>
  <c r="BE700" i="6"/>
  <c r="BF700" i="6"/>
  <c r="C701" i="6"/>
  <c r="K701" i="6"/>
  <c r="L701" i="6"/>
  <c r="M701" i="6"/>
  <c r="O701" i="6"/>
  <c r="P701" i="6"/>
  <c r="R701" i="6"/>
  <c r="S701" i="6"/>
  <c r="T701" i="6"/>
  <c r="U701" i="6"/>
  <c r="V701" i="6"/>
  <c r="AY701" i="6"/>
  <c r="BE701" i="6"/>
  <c r="BF701" i="6"/>
  <c r="C702" i="6"/>
  <c r="K702" i="6"/>
  <c r="L702" i="6"/>
  <c r="M702" i="6"/>
  <c r="O702" i="6"/>
  <c r="P702" i="6"/>
  <c r="R702" i="6"/>
  <c r="S702" i="6"/>
  <c r="T702" i="6"/>
  <c r="U702" i="6"/>
  <c r="V702" i="6"/>
  <c r="AY702" i="6"/>
  <c r="BE702" i="6"/>
  <c r="BF702" i="6"/>
  <c r="C703" i="6"/>
  <c r="K703" i="6"/>
  <c r="L703" i="6"/>
  <c r="M703" i="6"/>
  <c r="O703" i="6"/>
  <c r="P703" i="6"/>
  <c r="R703" i="6"/>
  <c r="S703" i="6"/>
  <c r="T703" i="6"/>
  <c r="U703" i="6"/>
  <c r="V703" i="6"/>
  <c r="AY703" i="6"/>
  <c r="BE703" i="6"/>
  <c r="BF703" i="6"/>
  <c r="C704" i="6"/>
  <c r="K704" i="6"/>
  <c r="L704" i="6"/>
  <c r="M704" i="6"/>
  <c r="O704" i="6"/>
  <c r="P704" i="6"/>
  <c r="R704" i="6"/>
  <c r="S704" i="6"/>
  <c r="T704" i="6"/>
  <c r="U704" i="6"/>
  <c r="V704" i="6"/>
  <c r="AY704" i="6"/>
  <c r="BE704" i="6"/>
  <c r="BF704" i="6"/>
  <c r="C705" i="6"/>
  <c r="K705" i="6"/>
  <c r="L705" i="6"/>
  <c r="M705" i="6"/>
  <c r="O705" i="6"/>
  <c r="P705" i="6"/>
  <c r="R705" i="6"/>
  <c r="S705" i="6"/>
  <c r="T705" i="6"/>
  <c r="U705" i="6"/>
  <c r="V705" i="6"/>
  <c r="AY705" i="6"/>
  <c r="BE705" i="6"/>
  <c r="BF705" i="6"/>
  <c r="C706" i="6"/>
  <c r="K706" i="6"/>
  <c r="L706" i="6"/>
  <c r="M706" i="6"/>
  <c r="O706" i="6"/>
  <c r="P706" i="6"/>
  <c r="R706" i="6"/>
  <c r="S706" i="6"/>
  <c r="T706" i="6"/>
  <c r="U706" i="6"/>
  <c r="V706" i="6"/>
  <c r="AY706" i="6"/>
  <c r="BE706" i="6"/>
  <c r="BF706" i="6"/>
  <c r="C707" i="6"/>
  <c r="K707" i="6"/>
  <c r="L707" i="6"/>
  <c r="M707" i="6"/>
  <c r="O707" i="6"/>
  <c r="P707" i="6"/>
  <c r="R707" i="6"/>
  <c r="S707" i="6"/>
  <c r="T707" i="6"/>
  <c r="U707" i="6"/>
  <c r="V707" i="6"/>
  <c r="AY707" i="6"/>
  <c r="BE707" i="6"/>
  <c r="BF707" i="6"/>
  <c r="C708" i="6"/>
  <c r="K708" i="6"/>
  <c r="L708" i="6"/>
  <c r="M708" i="6"/>
  <c r="O708" i="6"/>
  <c r="P708" i="6"/>
  <c r="R708" i="6"/>
  <c r="S708" i="6"/>
  <c r="T708" i="6"/>
  <c r="U708" i="6"/>
  <c r="V708" i="6"/>
  <c r="AY708" i="6"/>
  <c r="BE708" i="6"/>
  <c r="BF708" i="6"/>
  <c r="C709" i="6"/>
  <c r="K709" i="6"/>
  <c r="L709" i="6"/>
  <c r="M709" i="6"/>
  <c r="O709" i="6"/>
  <c r="P709" i="6"/>
  <c r="R709" i="6"/>
  <c r="S709" i="6"/>
  <c r="T709" i="6"/>
  <c r="U709" i="6"/>
  <c r="V709" i="6"/>
  <c r="AY709" i="6"/>
  <c r="BE709" i="6"/>
  <c r="BF709" i="6"/>
  <c r="C710" i="6"/>
  <c r="K710" i="6"/>
  <c r="L710" i="6"/>
  <c r="M710" i="6"/>
  <c r="O710" i="6"/>
  <c r="P710" i="6"/>
  <c r="R710" i="6"/>
  <c r="S710" i="6"/>
  <c r="T710" i="6"/>
  <c r="U710" i="6"/>
  <c r="V710" i="6"/>
  <c r="AY710" i="6"/>
  <c r="BE710" i="6"/>
  <c r="BF710" i="6"/>
  <c r="C711" i="6"/>
  <c r="K711" i="6"/>
  <c r="L711" i="6"/>
  <c r="M711" i="6"/>
  <c r="O711" i="6"/>
  <c r="P711" i="6"/>
  <c r="R711" i="6"/>
  <c r="S711" i="6"/>
  <c r="T711" i="6"/>
  <c r="U711" i="6"/>
  <c r="V711" i="6"/>
  <c r="AY711" i="6"/>
  <c r="BE711" i="6"/>
  <c r="BF711" i="6"/>
  <c r="C712" i="6"/>
  <c r="K712" i="6"/>
  <c r="L712" i="6"/>
  <c r="M712" i="6"/>
  <c r="O712" i="6"/>
  <c r="P712" i="6"/>
  <c r="R712" i="6"/>
  <c r="S712" i="6"/>
  <c r="T712" i="6"/>
  <c r="U712" i="6"/>
  <c r="V712" i="6"/>
  <c r="AY712" i="6"/>
  <c r="BE712" i="6"/>
  <c r="BF712" i="6"/>
  <c r="C713" i="6"/>
  <c r="K713" i="6"/>
  <c r="L713" i="6"/>
  <c r="M713" i="6"/>
  <c r="O713" i="6"/>
  <c r="P713" i="6"/>
  <c r="R713" i="6"/>
  <c r="S713" i="6"/>
  <c r="T713" i="6"/>
  <c r="U713" i="6"/>
  <c r="V713" i="6"/>
  <c r="AY713" i="6"/>
  <c r="BE713" i="6"/>
  <c r="BF713" i="6"/>
  <c r="C714" i="6"/>
  <c r="K714" i="6"/>
  <c r="L714" i="6"/>
  <c r="M714" i="6"/>
  <c r="O714" i="6"/>
  <c r="P714" i="6"/>
  <c r="R714" i="6"/>
  <c r="S714" i="6"/>
  <c r="T714" i="6"/>
  <c r="U714" i="6"/>
  <c r="V714" i="6"/>
  <c r="AY714" i="6"/>
  <c r="BE714" i="6"/>
  <c r="BF714" i="6"/>
  <c r="C715" i="6"/>
  <c r="K715" i="6"/>
  <c r="L715" i="6"/>
  <c r="M715" i="6"/>
  <c r="O715" i="6"/>
  <c r="P715" i="6"/>
  <c r="R715" i="6"/>
  <c r="S715" i="6"/>
  <c r="T715" i="6"/>
  <c r="U715" i="6"/>
  <c r="V715" i="6"/>
  <c r="AY715" i="6"/>
  <c r="BE715" i="6"/>
  <c r="BF715" i="6"/>
  <c r="C716" i="6"/>
  <c r="K716" i="6"/>
  <c r="L716" i="6"/>
  <c r="M716" i="6"/>
  <c r="O716" i="6"/>
  <c r="P716" i="6"/>
  <c r="R716" i="6"/>
  <c r="S716" i="6"/>
  <c r="T716" i="6"/>
  <c r="U716" i="6"/>
  <c r="V716" i="6"/>
  <c r="AY716" i="6"/>
  <c r="BE716" i="6"/>
  <c r="BF716" i="6"/>
  <c r="C717" i="6"/>
  <c r="K717" i="6"/>
  <c r="L717" i="6"/>
  <c r="M717" i="6"/>
  <c r="O717" i="6"/>
  <c r="P717" i="6"/>
  <c r="R717" i="6"/>
  <c r="S717" i="6"/>
  <c r="T717" i="6"/>
  <c r="U717" i="6"/>
  <c r="V717" i="6"/>
  <c r="AY717" i="6"/>
  <c r="BE717" i="6"/>
  <c r="BF717" i="6"/>
  <c r="C718" i="6"/>
  <c r="K718" i="6"/>
  <c r="L718" i="6"/>
  <c r="M718" i="6"/>
  <c r="O718" i="6"/>
  <c r="P718" i="6"/>
  <c r="R718" i="6"/>
  <c r="S718" i="6"/>
  <c r="T718" i="6"/>
  <c r="U718" i="6"/>
  <c r="V718" i="6"/>
  <c r="AY718" i="6"/>
  <c r="BE718" i="6"/>
  <c r="BF718" i="6"/>
  <c r="C719" i="6"/>
  <c r="K719" i="6"/>
  <c r="L719" i="6"/>
  <c r="M719" i="6"/>
  <c r="O719" i="6"/>
  <c r="P719" i="6"/>
  <c r="R719" i="6"/>
  <c r="S719" i="6"/>
  <c r="T719" i="6"/>
  <c r="U719" i="6"/>
  <c r="V719" i="6"/>
  <c r="AY719" i="6"/>
  <c r="BE719" i="6"/>
  <c r="BF719" i="6"/>
  <c r="C720" i="6"/>
  <c r="K720" i="6"/>
  <c r="L720" i="6"/>
  <c r="M720" i="6"/>
  <c r="O720" i="6"/>
  <c r="P720" i="6"/>
  <c r="R720" i="6"/>
  <c r="S720" i="6"/>
  <c r="T720" i="6"/>
  <c r="U720" i="6"/>
  <c r="V720" i="6"/>
  <c r="AY720" i="6"/>
  <c r="BE720" i="6"/>
  <c r="BF720" i="6"/>
  <c r="C721" i="6"/>
  <c r="K721" i="6"/>
  <c r="L721" i="6"/>
  <c r="M721" i="6"/>
  <c r="O721" i="6"/>
  <c r="P721" i="6"/>
  <c r="R721" i="6"/>
  <c r="S721" i="6"/>
  <c r="T721" i="6"/>
  <c r="U721" i="6"/>
  <c r="V721" i="6"/>
  <c r="AY721" i="6"/>
  <c r="BE721" i="6"/>
  <c r="BF721" i="6"/>
  <c r="C722" i="6"/>
  <c r="K722" i="6"/>
  <c r="L722" i="6"/>
  <c r="M722" i="6"/>
  <c r="O722" i="6"/>
  <c r="P722" i="6"/>
  <c r="R722" i="6"/>
  <c r="S722" i="6"/>
  <c r="T722" i="6"/>
  <c r="U722" i="6"/>
  <c r="V722" i="6"/>
  <c r="AY722" i="6"/>
  <c r="BE722" i="6"/>
  <c r="BF722" i="6"/>
  <c r="C723" i="6"/>
  <c r="K723" i="6"/>
  <c r="L723" i="6"/>
  <c r="M723" i="6"/>
  <c r="O723" i="6"/>
  <c r="P723" i="6"/>
  <c r="R723" i="6"/>
  <c r="S723" i="6"/>
  <c r="T723" i="6"/>
  <c r="U723" i="6"/>
  <c r="V723" i="6"/>
  <c r="AY723" i="6"/>
  <c r="BE723" i="6"/>
  <c r="BF723" i="6"/>
  <c r="C724" i="6"/>
  <c r="K724" i="6"/>
  <c r="L724" i="6"/>
  <c r="M724" i="6"/>
  <c r="O724" i="6"/>
  <c r="P724" i="6"/>
  <c r="R724" i="6"/>
  <c r="S724" i="6"/>
  <c r="T724" i="6"/>
  <c r="U724" i="6"/>
  <c r="V724" i="6"/>
  <c r="AY724" i="6"/>
  <c r="BE724" i="6"/>
  <c r="BF724" i="6"/>
  <c r="C725" i="6"/>
  <c r="K725" i="6"/>
  <c r="L725" i="6"/>
  <c r="M725" i="6"/>
  <c r="O725" i="6"/>
  <c r="P725" i="6"/>
  <c r="R725" i="6"/>
  <c r="S725" i="6"/>
  <c r="T725" i="6"/>
  <c r="U725" i="6"/>
  <c r="V725" i="6"/>
  <c r="AY725" i="6"/>
  <c r="BE725" i="6"/>
  <c r="BF725" i="6"/>
  <c r="C726" i="6"/>
  <c r="K726" i="6"/>
  <c r="L726" i="6"/>
  <c r="M726" i="6"/>
  <c r="O726" i="6"/>
  <c r="P726" i="6"/>
  <c r="R726" i="6"/>
  <c r="S726" i="6"/>
  <c r="T726" i="6"/>
  <c r="U726" i="6"/>
  <c r="V726" i="6"/>
  <c r="AY726" i="6"/>
  <c r="BE726" i="6"/>
  <c r="BF726" i="6"/>
  <c r="C727" i="6"/>
  <c r="K727" i="6"/>
  <c r="L727" i="6"/>
  <c r="M727" i="6"/>
  <c r="O727" i="6"/>
  <c r="P727" i="6"/>
  <c r="R727" i="6"/>
  <c r="S727" i="6"/>
  <c r="T727" i="6"/>
  <c r="U727" i="6"/>
  <c r="V727" i="6"/>
  <c r="AY727" i="6"/>
  <c r="BE727" i="6"/>
  <c r="BF727" i="6"/>
  <c r="C728" i="6"/>
  <c r="K728" i="6"/>
  <c r="L728" i="6"/>
  <c r="M728" i="6"/>
  <c r="O728" i="6"/>
  <c r="P728" i="6"/>
  <c r="R728" i="6"/>
  <c r="S728" i="6"/>
  <c r="T728" i="6"/>
  <c r="U728" i="6"/>
  <c r="V728" i="6"/>
  <c r="AY728" i="6"/>
  <c r="BE728" i="6"/>
  <c r="BF728" i="6"/>
  <c r="C729" i="6"/>
  <c r="K729" i="6"/>
  <c r="L729" i="6"/>
  <c r="M729" i="6"/>
  <c r="O729" i="6"/>
  <c r="P729" i="6"/>
  <c r="R729" i="6"/>
  <c r="S729" i="6"/>
  <c r="T729" i="6"/>
  <c r="U729" i="6"/>
  <c r="V729" i="6"/>
  <c r="AY729" i="6"/>
  <c r="BE729" i="6"/>
  <c r="BF729" i="6"/>
  <c r="C730" i="6"/>
  <c r="K730" i="6"/>
  <c r="L730" i="6"/>
  <c r="M730" i="6"/>
  <c r="O730" i="6"/>
  <c r="P730" i="6"/>
  <c r="R730" i="6"/>
  <c r="S730" i="6"/>
  <c r="T730" i="6"/>
  <c r="U730" i="6"/>
  <c r="V730" i="6"/>
  <c r="AY730" i="6"/>
  <c r="BE730" i="6"/>
  <c r="BF730" i="6"/>
  <c r="C731" i="6"/>
  <c r="K731" i="6"/>
  <c r="L731" i="6"/>
  <c r="M731" i="6"/>
  <c r="O731" i="6"/>
  <c r="P731" i="6"/>
  <c r="R731" i="6"/>
  <c r="S731" i="6"/>
  <c r="T731" i="6"/>
  <c r="U731" i="6"/>
  <c r="V731" i="6"/>
  <c r="AY731" i="6"/>
  <c r="BE731" i="6"/>
  <c r="BF731" i="6"/>
  <c r="C732" i="6"/>
  <c r="K732" i="6"/>
  <c r="L732" i="6"/>
  <c r="M732" i="6"/>
  <c r="O732" i="6"/>
  <c r="P732" i="6"/>
  <c r="R732" i="6"/>
  <c r="S732" i="6"/>
  <c r="T732" i="6"/>
  <c r="U732" i="6"/>
  <c r="V732" i="6"/>
  <c r="AY732" i="6"/>
  <c r="BE732" i="6"/>
  <c r="BF732" i="6"/>
  <c r="C733" i="6"/>
  <c r="K733" i="6"/>
  <c r="L733" i="6"/>
  <c r="M733" i="6"/>
  <c r="O733" i="6"/>
  <c r="P733" i="6"/>
  <c r="R733" i="6"/>
  <c r="S733" i="6"/>
  <c r="T733" i="6"/>
  <c r="U733" i="6"/>
  <c r="V733" i="6"/>
  <c r="AY733" i="6"/>
  <c r="BE733" i="6"/>
  <c r="BF733" i="6"/>
  <c r="C734" i="6"/>
  <c r="K734" i="6"/>
  <c r="L734" i="6"/>
  <c r="M734" i="6"/>
  <c r="O734" i="6"/>
  <c r="P734" i="6"/>
  <c r="R734" i="6"/>
  <c r="S734" i="6"/>
  <c r="T734" i="6"/>
  <c r="U734" i="6"/>
  <c r="V734" i="6"/>
  <c r="AY734" i="6"/>
  <c r="BE734" i="6"/>
  <c r="BF734" i="6"/>
  <c r="C735" i="6"/>
  <c r="K735" i="6"/>
  <c r="L735" i="6"/>
  <c r="M735" i="6"/>
  <c r="O735" i="6"/>
  <c r="P735" i="6"/>
  <c r="R735" i="6"/>
  <c r="S735" i="6"/>
  <c r="T735" i="6"/>
  <c r="U735" i="6"/>
  <c r="V735" i="6"/>
  <c r="AY735" i="6"/>
  <c r="BE735" i="6"/>
  <c r="BF735" i="6"/>
  <c r="C736" i="6"/>
  <c r="K736" i="6"/>
  <c r="L736" i="6"/>
  <c r="M736" i="6"/>
  <c r="O736" i="6"/>
  <c r="P736" i="6"/>
  <c r="R736" i="6"/>
  <c r="S736" i="6"/>
  <c r="T736" i="6"/>
  <c r="U736" i="6"/>
  <c r="V736" i="6"/>
  <c r="AY736" i="6"/>
  <c r="BE736" i="6"/>
  <c r="BF736" i="6"/>
  <c r="C737" i="6"/>
  <c r="K737" i="6"/>
  <c r="L737" i="6"/>
  <c r="M737" i="6"/>
  <c r="O737" i="6"/>
  <c r="P737" i="6"/>
  <c r="R737" i="6"/>
  <c r="S737" i="6"/>
  <c r="T737" i="6"/>
  <c r="U737" i="6"/>
  <c r="V737" i="6"/>
  <c r="AY737" i="6"/>
  <c r="BE737" i="6"/>
  <c r="BF737" i="6"/>
  <c r="C738" i="6"/>
  <c r="K738" i="6"/>
  <c r="L738" i="6"/>
  <c r="M738" i="6"/>
  <c r="O738" i="6"/>
  <c r="P738" i="6"/>
  <c r="R738" i="6"/>
  <c r="S738" i="6"/>
  <c r="T738" i="6"/>
  <c r="U738" i="6"/>
  <c r="V738" i="6"/>
  <c r="AY738" i="6"/>
  <c r="BE738" i="6"/>
  <c r="BF738" i="6"/>
  <c r="C739" i="6"/>
  <c r="K739" i="6"/>
  <c r="L739" i="6"/>
  <c r="M739" i="6"/>
  <c r="O739" i="6"/>
  <c r="P739" i="6"/>
  <c r="R739" i="6"/>
  <c r="S739" i="6"/>
  <c r="T739" i="6"/>
  <c r="U739" i="6"/>
  <c r="V739" i="6"/>
  <c r="AY739" i="6"/>
  <c r="BE739" i="6"/>
  <c r="BF739" i="6"/>
  <c r="C740" i="6"/>
  <c r="K740" i="6"/>
  <c r="L740" i="6"/>
  <c r="M740" i="6"/>
  <c r="O740" i="6"/>
  <c r="P740" i="6"/>
  <c r="R740" i="6"/>
  <c r="S740" i="6"/>
  <c r="T740" i="6"/>
  <c r="U740" i="6"/>
  <c r="V740" i="6"/>
  <c r="AY740" i="6"/>
  <c r="BE740" i="6"/>
  <c r="BF740" i="6"/>
  <c r="C741" i="6"/>
  <c r="K741" i="6"/>
  <c r="L741" i="6"/>
  <c r="M741" i="6"/>
  <c r="O741" i="6"/>
  <c r="P741" i="6"/>
  <c r="R741" i="6"/>
  <c r="S741" i="6"/>
  <c r="T741" i="6"/>
  <c r="U741" i="6"/>
  <c r="V741" i="6"/>
  <c r="AY741" i="6"/>
  <c r="BE741" i="6"/>
  <c r="BF741" i="6"/>
  <c r="C742" i="6"/>
  <c r="K742" i="6"/>
  <c r="L742" i="6"/>
  <c r="M742" i="6"/>
  <c r="O742" i="6"/>
  <c r="P742" i="6"/>
  <c r="R742" i="6"/>
  <c r="S742" i="6"/>
  <c r="T742" i="6"/>
  <c r="U742" i="6"/>
  <c r="V742" i="6"/>
  <c r="AY742" i="6"/>
  <c r="BE742" i="6"/>
  <c r="BF742" i="6"/>
  <c r="C743" i="6"/>
  <c r="K743" i="6"/>
  <c r="L743" i="6"/>
  <c r="M743" i="6"/>
  <c r="O743" i="6"/>
  <c r="P743" i="6"/>
  <c r="R743" i="6"/>
  <c r="S743" i="6"/>
  <c r="T743" i="6"/>
  <c r="U743" i="6"/>
  <c r="V743" i="6"/>
  <c r="AY743" i="6"/>
  <c r="BE743" i="6"/>
  <c r="BF743" i="6"/>
  <c r="C744" i="6"/>
  <c r="K744" i="6"/>
  <c r="L744" i="6"/>
  <c r="M744" i="6"/>
  <c r="O744" i="6"/>
  <c r="P744" i="6"/>
  <c r="R744" i="6"/>
  <c r="S744" i="6"/>
  <c r="T744" i="6"/>
  <c r="U744" i="6"/>
  <c r="V744" i="6"/>
  <c r="AY744" i="6"/>
  <c r="BE744" i="6"/>
  <c r="BF744" i="6"/>
  <c r="C745" i="6"/>
  <c r="K745" i="6"/>
  <c r="L745" i="6"/>
  <c r="M745" i="6"/>
  <c r="O745" i="6"/>
  <c r="P745" i="6"/>
  <c r="R745" i="6"/>
  <c r="S745" i="6"/>
  <c r="T745" i="6"/>
  <c r="U745" i="6"/>
  <c r="V745" i="6"/>
  <c r="AY745" i="6"/>
  <c r="BE745" i="6"/>
  <c r="BF745" i="6"/>
  <c r="C746" i="6"/>
  <c r="K746" i="6"/>
  <c r="L746" i="6"/>
  <c r="M746" i="6"/>
  <c r="O746" i="6"/>
  <c r="P746" i="6"/>
  <c r="R746" i="6"/>
  <c r="S746" i="6"/>
  <c r="T746" i="6"/>
  <c r="U746" i="6"/>
  <c r="V746" i="6"/>
  <c r="AY746" i="6"/>
  <c r="BE746" i="6"/>
  <c r="BF746" i="6"/>
  <c r="C747" i="6"/>
  <c r="K747" i="6"/>
  <c r="L747" i="6"/>
  <c r="M747" i="6"/>
  <c r="O747" i="6"/>
  <c r="P747" i="6"/>
  <c r="R747" i="6"/>
  <c r="S747" i="6"/>
  <c r="T747" i="6"/>
  <c r="U747" i="6"/>
  <c r="V747" i="6"/>
  <c r="AY747" i="6"/>
  <c r="BE747" i="6"/>
  <c r="BF747" i="6"/>
  <c r="C748" i="6"/>
  <c r="K748" i="6"/>
  <c r="L748" i="6"/>
  <c r="M748" i="6"/>
  <c r="O748" i="6"/>
  <c r="P748" i="6"/>
  <c r="R748" i="6"/>
  <c r="S748" i="6"/>
  <c r="T748" i="6"/>
  <c r="U748" i="6"/>
  <c r="V748" i="6"/>
  <c r="AY748" i="6"/>
  <c r="BE748" i="6"/>
  <c r="BF748" i="6"/>
  <c r="C749" i="6"/>
  <c r="K749" i="6"/>
  <c r="L749" i="6"/>
  <c r="M749" i="6"/>
  <c r="O749" i="6"/>
  <c r="P749" i="6"/>
  <c r="R749" i="6"/>
  <c r="S749" i="6"/>
  <c r="T749" i="6"/>
  <c r="U749" i="6"/>
  <c r="V749" i="6"/>
  <c r="AY749" i="6"/>
  <c r="BE749" i="6"/>
  <c r="BF749" i="6"/>
  <c r="C750" i="6"/>
  <c r="K750" i="6"/>
  <c r="L750" i="6"/>
  <c r="M750" i="6"/>
  <c r="O750" i="6"/>
  <c r="P750" i="6"/>
  <c r="R750" i="6"/>
  <c r="S750" i="6"/>
  <c r="T750" i="6"/>
  <c r="U750" i="6"/>
  <c r="V750" i="6"/>
  <c r="AY750" i="6"/>
  <c r="BE750" i="6"/>
  <c r="BF750" i="6"/>
  <c r="C751" i="6"/>
  <c r="K751" i="6"/>
  <c r="L751" i="6"/>
  <c r="M751" i="6"/>
  <c r="O751" i="6"/>
  <c r="P751" i="6"/>
  <c r="R751" i="6"/>
  <c r="S751" i="6"/>
  <c r="T751" i="6"/>
  <c r="U751" i="6"/>
  <c r="V751" i="6"/>
  <c r="AY751" i="6"/>
  <c r="BE751" i="6"/>
  <c r="BF751" i="6"/>
  <c r="C752" i="6"/>
  <c r="K752" i="6"/>
  <c r="L752" i="6"/>
  <c r="M752" i="6"/>
  <c r="O752" i="6"/>
  <c r="P752" i="6"/>
  <c r="R752" i="6"/>
  <c r="S752" i="6"/>
  <c r="T752" i="6"/>
  <c r="U752" i="6"/>
  <c r="V752" i="6"/>
  <c r="AY752" i="6"/>
  <c r="BE752" i="6"/>
  <c r="BF752" i="6"/>
  <c r="C753" i="6"/>
  <c r="K753" i="6"/>
  <c r="L753" i="6"/>
  <c r="M753" i="6"/>
  <c r="O753" i="6"/>
  <c r="P753" i="6"/>
  <c r="R753" i="6"/>
  <c r="S753" i="6"/>
  <c r="T753" i="6"/>
  <c r="U753" i="6"/>
  <c r="V753" i="6"/>
  <c r="AY753" i="6"/>
  <c r="BE753" i="6"/>
  <c r="BF753" i="6"/>
  <c r="C760" i="6"/>
  <c r="K760" i="6"/>
  <c r="L760" i="6"/>
  <c r="M760" i="6"/>
  <c r="O760" i="6"/>
  <c r="P760" i="6"/>
  <c r="R760" i="6"/>
  <c r="S760" i="6"/>
  <c r="T760" i="6"/>
  <c r="U760" i="6"/>
  <c r="V760" i="6"/>
  <c r="AY760" i="6"/>
  <c r="BE760" i="6"/>
  <c r="BF760" i="6"/>
  <c r="C761" i="6"/>
  <c r="K761" i="6"/>
  <c r="L761" i="6"/>
  <c r="M761" i="6"/>
  <c r="O761" i="6"/>
  <c r="P761" i="6"/>
  <c r="R761" i="6"/>
  <c r="S761" i="6"/>
  <c r="T761" i="6"/>
  <c r="U761" i="6"/>
  <c r="V761" i="6"/>
  <c r="AY761" i="6"/>
  <c r="BE761" i="6"/>
  <c r="BF761" i="6"/>
  <c r="BF764" i="6"/>
  <c r="BF765" i="6"/>
  <c r="BF766" i="6"/>
  <c r="AM767" i="6"/>
  <c r="BF767" i="6"/>
  <c r="BF768" i="6"/>
  <c r="BF769" i="6"/>
  <c r="BF770" i="6"/>
  <c r="BF771" i="6"/>
  <c r="BF772" i="6"/>
  <c r="BF773" i="6"/>
  <c r="BF774" i="6"/>
  <c r="BF775" i="6"/>
  <c r="BF776" i="6"/>
  <c r="BF777" i="6"/>
  <c r="BF778" i="6"/>
  <c r="BF779" i="6"/>
  <c r="BF780" i="6"/>
  <c r="AY783" i="6"/>
  <c r="BF783" i="6"/>
  <c r="AY784" i="6"/>
  <c r="BF784" i="6"/>
  <c r="AY785" i="6"/>
  <c r="BF785" i="6"/>
  <c r="AY786" i="6"/>
  <c r="BF786" i="6"/>
  <c r="AY787" i="6"/>
  <c r="BF787" i="6"/>
  <c r="AY788" i="6"/>
  <c r="BF788" i="6"/>
  <c r="AY789" i="6"/>
  <c r="BF789" i="6"/>
  <c r="AY790" i="6"/>
  <c r="BF790" i="6"/>
  <c r="AY791" i="6"/>
  <c r="BF791" i="6"/>
  <c r="AY792" i="6"/>
  <c r="BF792" i="6"/>
  <c r="AY793" i="6"/>
  <c r="BF793" i="6"/>
  <c r="AY794" i="6"/>
  <c r="BF794" i="6"/>
  <c r="AY795" i="6"/>
  <c r="BF795" i="6"/>
  <c r="AY796" i="6"/>
  <c r="BF796" i="6"/>
  <c r="AY797" i="6"/>
  <c r="BF797" i="6"/>
  <c r="C800" i="6"/>
  <c r="K800" i="6"/>
  <c r="L800" i="6"/>
  <c r="M800" i="6"/>
  <c r="O800" i="6"/>
  <c r="P800" i="6"/>
  <c r="R800" i="6"/>
  <c r="S800" i="6"/>
  <c r="T800" i="6"/>
  <c r="U800" i="6"/>
  <c r="V800" i="6"/>
  <c r="AY800" i="6"/>
  <c r="BF800" i="6"/>
  <c r="C801" i="6"/>
  <c r="K801" i="6"/>
  <c r="L801" i="6"/>
  <c r="M801" i="6"/>
  <c r="O801" i="6"/>
  <c r="P801" i="6"/>
  <c r="R801" i="6"/>
  <c r="S801" i="6"/>
  <c r="T801" i="6"/>
  <c r="U801" i="6"/>
  <c r="V801" i="6"/>
  <c r="AY801" i="6"/>
  <c r="BF801" i="6"/>
  <c r="C802" i="6"/>
  <c r="K802" i="6"/>
  <c r="L802" i="6"/>
  <c r="M802" i="6"/>
  <c r="O802" i="6"/>
  <c r="P802" i="6"/>
  <c r="R802" i="6"/>
  <c r="S802" i="6"/>
  <c r="T802" i="6"/>
  <c r="U802" i="6"/>
  <c r="V802" i="6"/>
  <c r="AY802" i="6"/>
  <c r="BF802" i="6"/>
  <c r="C803" i="6"/>
  <c r="K803" i="6"/>
  <c r="L803" i="6"/>
  <c r="M803" i="6"/>
  <c r="O803" i="6"/>
  <c r="P803" i="6"/>
  <c r="R803" i="6"/>
  <c r="S803" i="6"/>
  <c r="T803" i="6"/>
  <c r="U803" i="6"/>
  <c r="V803" i="6"/>
  <c r="AY803" i="6"/>
  <c r="BF803" i="6"/>
  <c r="C804" i="6"/>
  <c r="K804" i="6"/>
  <c r="L804" i="6"/>
  <c r="M804" i="6"/>
  <c r="O804" i="6"/>
  <c r="P804" i="6"/>
  <c r="R804" i="6"/>
  <c r="S804" i="6"/>
  <c r="T804" i="6"/>
  <c r="U804" i="6"/>
  <c r="V804" i="6"/>
  <c r="AY804" i="6"/>
  <c r="BF804" i="6"/>
  <c r="C805" i="6"/>
  <c r="K805" i="6"/>
  <c r="L805" i="6"/>
  <c r="M805" i="6"/>
  <c r="O805" i="6"/>
  <c r="P805" i="6"/>
  <c r="R805" i="6"/>
  <c r="S805" i="6"/>
  <c r="T805" i="6"/>
  <c r="U805" i="6"/>
  <c r="V805" i="6"/>
  <c r="AY805" i="6"/>
  <c r="BF805" i="6"/>
  <c r="C806" i="6"/>
  <c r="K806" i="6"/>
  <c r="L806" i="6"/>
  <c r="M806" i="6"/>
  <c r="O806" i="6"/>
  <c r="P806" i="6"/>
  <c r="R806" i="6"/>
  <c r="S806" i="6"/>
  <c r="T806" i="6"/>
  <c r="U806" i="6"/>
  <c r="V806" i="6"/>
  <c r="AY806" i="6"/>
  <c r="BF806" i="6"/>
  <c r="C807" i="6"/>
  <c r="K807" i="6"/>
  <c r="L807" i="6"/>
  <c r="M807" i="6"/>
  <c r="O807" i="6"/>
  <c r="P807" i="6"/>
  <c r="R807" i="6"/>
  <c r="S807" i="6"/>
  <c r="T807" i="6"/>
  <c r="U807" i="6"/>
  <c r="V807" i="6"/>
  <c r="AY807" i="6"/>
  <c r="BF807" i="6"/>
  <c r="C808" i="6"/>
  <c r="K808" i="6"/>
  <c r="L808" i="6"/>
  <c r="M808" i="6"/>
  <c r="O808" i="6"/>
  <c r="P808" i="6"/>
  <c r="R808" i="6"/>
  <c r="S808" i="6"/>
  <c r="T808" i="6"/>
  <c r="U808" i="6"/>
  <c r="V808" i="6"/>
  <c r="AY808" i="6"/>
  <c r="BF808" i="6"/>
  <c r="C809" i="6"/>
  <c r="K809" i="6"/>
  <c r="L809" i="6"/>
  <c r="M809" i="6"/>
  <c r="O809" i="6"/>
  <c r="P809" i="6"/>
  <c r="R809" i="6"/>
  <c r="S809" i="6"/>
  <c r="T809" i="6"/>
  <c r="U809" i="6"/>
  <c r="V809" i="6"/>
  <c r="AY809" i="6"/>
  <c r="BF809" i="6"/>
  <c r="C810" i="6"/>
  <c r="K810" i="6"/>
  <c r="L810" i="6"/>
  <c r="M810" i="6"/>
  <c r="O810" i="6"/>
  <c r="P810" i="6"/>
  <c r="R810" i="6"/>
  <c r="S810" i="6"/>
  <c r="T810" i="6"/>
  <c r="U810" i="6"/>
  <c r="V810" i="6"/>
  <c r="AY810" i="6"/>
  <c r="BF810" i="6"/>
  <c r="C811" i="6"/>
  <c r="K811" i="6"/>
  <c r="L811" i="6"/>
  <c r="M811" i="6"/>
  <c r="O811" i="6"/>
  <c r="P811" i="6"/>
  <c r="R811" i="6"/>
  <c r="S811" i="6"/>
  <c r="T811" i="6"/>
  <c r="U811" i="6"/>
  <c r="V811" i="6"/>
  <c r="AY811" i="6"/>
  <c r="BF811" i="6"/>
  <c r="C812" i="6"/>
  <c r="K812" i="6"/>
  <c r="L812" i="6"/>
  <c r="M812" i="6"/>
  <c r="O812" i="6"/>
  <c r="P812" i="6"/>
  <c r="R812" i="6"/>
  <c r="S812" i="6"/>
  <c r="T812" i="6"/>
  <c r="U812" i="6"/>
  <c r="V812" i="6"/>
  <c r="AY812" i="6"/>
  <c r="BF812" i="6"/>
  <c r="C813" i="6"/>
  <c r="K813" i="6"/>
  <c r="L813" i="6"/>
  <c r="M813" i="6"/>
  <c r="O813" i="6"/>
  <c r="P813" i="6"/>
  <c r="R813" i="6"/>
  <c r="S813" i="6"/>
  <c r="T813" i="6"/>
  <c r="U813" i="6"/>
  <c r="V813" i="6"/>
  <c r="AY813" i="6"/>
  <c r="BF813" i="6"/>
  <c r="C814" i="6"/>
  <c r="K814" i="6"/>
  <c r="L814" i="6"/>
  <c r="M814" i="6"/>
  <c r="O814" i="6"/>
  <c r="P814" i="6"/>
  <c r="R814" i="6"/>
  <c r="S814" i="6"/>
  <c r="T814" i="6"/>
  <c r="U814" i="6"/>
  <c r="V814" i="6"/>
  <c r="AY814" i="6"/>
  <c r="BF814" i="6"/>
  <c r="C815" i="6"/>
  <c r="K815" i="6"/>
  <c r="L815" i="6"/>
  <c r="M815" i="6"/>
  <c r="O815" i="6"/>
  <c r="P815" i="6"/>
  <c r="R815" i="6"/>
  <c r="S815" i="6"/>
  <c r="T815" i="6"/>
  <c r="U815" i="6"/>
  <c r="V815" i="6"/>
  <c r="AY815" i="6"/>
  <c r="BF815" i="6"/>
  <c r="C816" i="6"/>
  <c r="K816" i="6"/>
  <c r="L816" i="6"/>
  <c r="M816" i="6"/>
  <c r="O816" i="6"/>
  <c r="P816" i="6"/>
  <c r="R816" i="6"/>
  <c r="S816" i="6"/>
  <c r="T816" i="6"/>
  <c r="U816" i="6"/>
  <c r="V816" i="6"/>
  <c r="AY816" i="6"/>
  <c r="BF816" i="6"/>
  <c r="C817" i="6"/>
  <c r="K817" i="6"/>
  <c r="L817" i="6"/>
  <c r="M817" i="6"/>
  <c r="O817" i="6"/>
  <c r="P817" i="6"/>
  <c r="R817" i="6"/>
  <c r="S817" i="6"/>
  <c r="T817" i="6"/>
  <c r="U817" i="6"/>
  <c r="V817" i="6"/>
  <c r="AY817" i="6"/>
  <c r="BF817" i="6"/>
  <c r="C818" i="6"/>
  <c r="K818" i="6"/>
  <c r="L818" i="6"/>
  <c r="M818" i="6"/>
  <c r="O818" i="6"/>
  <c r="P818" i="6"/>
  <c r="R818" i="6"/>
  <c r="S818" i="6"/>
  <c r="T818" i="6"/>
  <c r="U818" i="6"/>
  <c r="V818" i="6"/>
  <c r="AY818" i="6"/>
  <c r="BF818" i="6"/>
  <c r="C819" i="6"/>
  <c r="K819" i="6"/>
  <c r="L819" i="6"/>
  <c r="M819" i="6"/>
  <c r="O819" i="6"/>
  <c r="P819" i="6"/>
  <c r="R819" i="6"/>
  <c r="S819" i="6"/>
  <c r="T819" i="6"/>
  <c r="U819" i="6"/>
  <c r="V819" i="6"/>
  <c r="AY819" i="6"/>
  <c r="BF819" i="6"/>
  <c r="C820" i="6"/>
  <c r="K820" i="6"/>
  <c r="L820" i="6"/>
  <c r="M820" i="6"/>
  <c r="O820" i="6"/>
  <c r="P820" i="6"/>
  <c r="R820" i="6"/>
  <c r="S820" i="6"/>
  <c r="T820" i="6"/>
  <c r="U820" i="6"/>
  <c r="V820" i="6"/>
  <c r="AY820" i="6"/>
  <c r="BF820" i="6"/>
  <c r="C821" i="6"/>
  <c r="K821" i="6"/>
  <c r="L821" i="6"/>
  <c r="M821" i="6"/>
  <c r="O821" i="6"/>
  <c r="P821" i="6"/>
  <c r="R821" i="6"/>
  <c r="S821" i="6"/>
  <c r="T821" i="6"/>
  <c r="U821" i="6"/>
  <c r="V821" i="6"/>
  <c r="AY821" i="6"/>
  <c r="BF821" i="6"/>
  <c r="C822" i="6"/>
  <c r="K822" i="6"/>
  <c r="L822" i="6"/>
  <c r="M822" i="6"/>
  <c r="O822" i="6"/>
  <c r="P822" i="6"/>
  <c r="R822" i="6"/>
  <c r="S822" i="6"/>
  <c r="T822" i="6"/>
  <c r="U822" i="6"/>
  <c r="V822" i="6"/>
  <c r="AY822" i="6"/>
  <c r="BF822" i="6"/>
  <c r="C823" i="6"/>
  <c r="K823" i="6"/>
  <c r="L823" i="6"/>
  <c r="M823" i="6"/>
  <c r="O823" i="6"/>
  <c r="P823" i="6"/>
  <c r="R823" i="6"/>
  <c r="S823" i="6"/>
  <c r="T823" i="6"/>
  <c r="U823" i="6"/>
  <c r="V823" i="6"/>
  <c r="AY823" i="6"/>
  <c r="BF823" i="6"/>
  <c r="C824" i="6"/>
  <c r="K824" i="6"/>
  <c r="L824" i="6"/>
  <c r="M824" i="6"/>
  <c r="O824" i="6"/>
  <c r="P824" i="6"/>
  <c r="R824" i="6"/>
  <c r="S824" i="6"/>
  <c r="T824" i="6"/>
  <c r="U824" i="6"/>
  <c r="V824" i="6"/>
  <c r="AY824" i="6"/>
  <c r="BF824" i="6"/>
  <c r="C825" i="6"/>
  <c r="K825" i="6"/>
  <c r="L825" i="6"/>
  <c r="M825" i="6"/>
  <c r="O825" i="6"/>
  <c r="P825" i="6"/>
  <c r="R825" i="6"/>
  <c r="S825" i="6"/>
  <c r="T825" i="6"/>
  <c r="U825" i="6"/>
  <c r="V825" i="6"/>
  <c r="AY825" i="6"/>
  <c r="BF825" i="6"/>
  <c r="C826" i="6"/>
  <c r="K826" i="6"/>
  <c r="L826" i="6"/>
  <c r="M826" i="6"/>
  <c r="O826" i="6"/>
  <c r="P826" i="6"/>
  <c r="R826" i="6"/>
  <c r="S826" i="6"/>
  <c r="T826" i="6"/>
  <c r="U826" i="6"/>
  <c r="V826" i="6"/>
  <c r="AY826" i="6"/>
  <c r="BF826" i="6"/>
  <c r="C827" i="6"/>
  <c r="K827" i="6"/>
  <c r="L827" i="6"/>
  <c r="M827" i="6"/>
  <c r="O827" i="6"/>
  <c r="P827" i="6"/>
  <c r="R827" i="6"/>
  <c r="S827" i="6"/>
  <c r="T827" i="6"/>
  <c r="U827" i="6"/>
  <c r="V827" i="6"/>
  <c r="AY827" i="6"/>
  <c r="BF827" i="6"/>
  <c r="C828" i="6"/>
  <c r="K828" i="6"/>
  <c r="L828" i="6"/>
  <c r="M828" i="6"/>
  <c r="O828" i="6"/>
  <c r="P828" i="6"/>
  <c r="R828" i="6"/>
  <c r="S828" i="6"/>
  <c r="T828" i="6"/>
  <c r="U828" i="6"/>
  <c r="V828" i="6"/>
  <c r="AY828" i="6"/>
  <c r="BF828" i="6"/>
  <c r="C829" i="6"/>
  <c r="K829" i="6"/>
  <c r="L829" i="6"/>
  <c r="M829" i="6"/>
  <c r="O829" i="6"/>
  <c r="P829" i="6"/>
  <c r="R829" i="6"/>
  <c r="S829" i="6"/>
  <c r="T829" i="6"/>
  <c r="U829" i="6"/>
  <c r="V829" i="6"/>
  <c r="AY829" i="6"/>
  <c r="BF829" i="6"/>
  <c r="C830" i="6"/>
  <c r="K830" i="6"/>
  <c r="L830" i="6"/>
  <c r="M830" i="6"/>
  <c r="O830" i="6"/>
  <c r="P830" i="6"/>
  <c r="R830" i="6"/>
  <c r="S830" i="6"/>
  <c r="T830" i="6"/>
  <c r="U830" i="6"/>
  <c r="V830" i="6"/>
  <c r="AY830" i="6"/>
  <c r="BF830" i="6"/>
  <c r="C831" i="6"/>
  <c r="K831" i="6"/>
  <c r="L831" i="6"/>
  <c r="M831" i="6"/>
  <c r="O831" i="6"/>
  <c r="P831" i="6"/>
  <c r="R831" i="6"/>
  <c r="S831" i="6"/>
  <c r="T831" i="6"/>
  <c r="U831" i="6"/>
  <c r="V831" i="6"/>
  <c r="AY831" i="6"/>
  <c r="BF831" i="6"/>
  <c r="C832" i="6"/>
  <c r="K832" i="6"/>
  <c r="L832" i="6"/>
  <c r="M832" i="6"/>
  <c r="O832" i="6"/>
  <c r="P832" i="6"/>
  <c r="R832" i="6"/>
  <c r="S832" i="6"/>
  <c r="T832" i="6"/>
  <c r="U832" i="6"/>
  <c r="V832" i="6"/>
  <c r="AY832" i="6"/>
  <c r="BF832" i="6"/>
  <c r="C833" i="6"/>
  <c r="K833" i="6"/>
  <c r="L833" i="6"/>
  <c r="M833" i="6"/>
  <c r="O833" i="6"/>
  <c r="P833" i="6"/>
  <c r="R833" i="6"/>
  <c r="S833" i="6"/>
  <c r="T833" i="6"/>
  <c r="U833" i="6"/>
  <c r="V833" i="6"/>
  <c r="AY833" i="6"/>
  <c r="BF833" i="6"/>
  <c r="C834" i="6"/>
  <c r="K834" i="6"/>
  <c r="L834" i="6"/>
  <c r="M834" i="6"/>
  <c r="O834" i="6"/>
  <c r="P834" i="6"/>
  <c r="R834" i="6"/>
  <c r="S834" i="6"/>
  <c r="T834" i="6"/>
  <c r="U834" i="6"/>
  <c r="V834" i="6"/>
  <c r="AY834" i="6"/>
  <c r="BF834" i="6"/>
  <c r="C835" i="6"/>
  <c r="K835" i="6"/>
  <c r="L835" i="6"/>
  <c r="M835" i="6"/>
  <c r="O835" i="6"/>
  <c r="P835" i="6"/>
  <c r="R835" i="6"/>
  <c r="S835" i="6"/>
  <c r="T835" i="6"/>
  <c r="U835" i="6"/>
  <c r="V835" i="6"/>
  <c r="AY835" i="6"/>
  <c r="BF835" i="6"/>
  <c r="C836" i="6"/>
  <c r="K836" i="6"/>
  <c r="L836" i="6"/>
  <c r="M836" i="6"/>
  <c r="O836" i="6"/>
  <c r="P836" i="6"/>
  <c r="R836" i="6"/>
  <c r="S836" i="6"/>
  <c r="T836" i="6"/>
  <c r="U836" i="6"/>
  <c r="V836" i="6"/>
  <c r="AY836" i="6"/>
  <c r="BF836" i="6"/>
  <c r="C837" i="6"/>
  <c r="K837" i="6"/>
  <c r="L837" i="6"/>
  <c r="M837" i="6"/>
  <c r="O837" i="6"/>
  <c r="P837" i="6"/>
  <c r="R837" i="6"/>
  <c r="S837" i="6"/>
  <c r="T837" i="6"/>
  <c r="U837" i="6"/>
  <c r="V837" i="6"/>
  <c r="AY837" i="6"/>
  <c r="BF837" i="6"/>
  <c r="C838" i="6"/>
  <c r="K838" i="6"/>
  <c r="L838" i="6"/>
  <c r="M838" i="6"/>
  <c r="O838" i="6"/>
  <c r="P838" i="6"/>
  <c r="R838" i="6"/>
  <c r="S838" i="6"/>
  <c r="T838" i="6"/>
  <c r="U838" i="6"/>
  <c r="V838" i="6"/>
  <c r="AY838" i="6"/>
  <c r="BF838" i="6"/>
  <c r="C839" i="6"/>
  <c r="K839" i="6"/>
  <c r="L839" i="6"/>
  <c r="M839" i="6"/>
  <c r="O839" i="6"/>
  <c r="P839" i="6"/>
  <c r="R839" i="6"/>
  <c r="S839" i="6"/>
  <c r="T839" i="6"/>
  <c r="U839" i="6"/>
  <c r="V839" i="6"/>
  <c r="AY839" i="6"/>
  <c r="BF839" i="6"/>
  <c r="C840" i="6"/>
  <c r="K840" i="6"/>
  <c r="L840" i="6"/>
  <c r="M840" i="6"/>
  <c r="O840" i="6"/>
  <c r="P840" i="6"/>
  <c r="R840" i="6"/>
  <c r="S840" i="6"/>
  <c r="T840" i="6"/>
  <c r="U840" i="6"/>
  <c r="V840" i="6"/>
  <c r="AY840" i="6"/>
  <c r="BF840" i="6"/>
  <c r="C841" i="6"/>
  <c r="K841" i="6"/>
  <c r="L841" i="6"/>
  <c r="M841" i="6"/>
  <c r="O841" i="6"/>
  <c r="P841" i="6"/>
  <c r="R841" i="6"/>
  <c r="S841" i="6"/>
  <c r="T841" i="6"/>
  <c r="U841" i="6"/>
  <c r="V841" i="6"/>
  <c r="AY841" i="6"/>
  <c r="BF841" i="6"/>
  <c r="C842" i="6"/>
  <c r="K842" i="6"/>
  <c r="L842" i="6"/>
  <c r="M842" i="6"/>
  <c r="O842" i="6"/>
  <c r="P842" i="6"/>
  <c r="R842" i="6"/>
  <c r="S842" i="6"/>
  <c r="T842" i="6"/>
  <c r="U842" i="6"/>
  <c r="V842" i="6"/>
  <c r="AY842" i="6"/>
  <c r="BF842" i="6"/>
  <c r="C843" i="6"/>
  <c r="K843" i="6"/>
  <c r="L843" i="6"/>
  <c r="M843" i="6"/>
  <c r="O843" i="6"/>
  <c r="P843" i="6"/>
  <c r="R843" i="6"/>
  <c r="S843" i="6"/>
  <c r="T843" i="6"/>
  <c r="U843" i="6"/>
  <c r="V843" i="6"/>
  <c r="AY843" i="6"/>
  <c r="BF843" i="6"/>
  <c r="C844" i="6"/>
  <c r="K844" i="6"/>
  <c r="L844" i="6"/>
  <c r="M844" i="6"/>
  <c r="O844" i="6"/>
  <c r="P844" i="6"/>
  <c r="R844" i="6"/>
  <c r="S844" i="6"/>
  <c r="T844" i="6"/>
  <c r="U844" i="6"/>
  <c r="V844" i="6"/>
  <c r="AY844" i="6"/>
  <c r="BF844" i="6"/>
  <c r="C845" i="6"/>
  <c r="K845" i="6"/>
  <c r="L845" i="6"/>
  <c r="M845" i="6"/>
  <c r="O845" i="6"/>
  <c r="P845" i="6"/>
  <c r="R845" i="6"/>
  <c r="S845" i="6"/>
  <c r="T845" i="6"/>
  <c r="U845" i="6"/>
  <c r="V845" i="6"/>
  <c r="AY845" i="6"/>
  <c r="BF845" i="6"/>
  <c r="C846" i="6"/>
  <c r="K846" i="6"/>
  <c r="L846" i="6"/>
  <c r="M846" i="6"/>
  <c r="O846" i="6"/>
  <c r="P846" i="6"/>
  <c r="R846" i="6"/>
  <c r="S846" i="6"/>
  <c r="T846" i="6"/>
  <c r="U846" i="6"/>
  <c r="V846" i="6"/>
  <c r="AY846" i="6"/>
  <c r="BF846" i="6"/>
  <c r="C847" i="6"/>
  <c r="K847" i="6"/>
  <c r="L847" i="6"/>
  <c r="M847" i="6"/>
  <c r="O847" i="6"/>
  <c r="P847" i="6"/>
  <c r="R847" i="6"/>
  <c r="S847" i="6"/>
  <c r="T847" i="6"/>
  <c r="U847" i="6"/>
  <c r="V847" i="6"/>
  <c r="AY847" i="6"/>
  <c r="BF847" i="6"/>
  <c r="C848" i="6"/>
  <c r="K848" i="6"/>
  <c r="L848" i="6"/>
  <c r="M848" i="6"/>
  <c r="O848" i="6"/>
  <c r="P848" i="6"/>
  <c r="R848" i="6"/>
  <c r="S848" i="6"/>
  <c r="T848" i="6"/>
  <c r="U848" i="6"/>
  <c r="V848" i="6"/>
  <c r="AY848" i="6"/>
  <c r="BF848" i="6"/>
  <c r="C849" i="6"/>
  <c r="K849" i="6"/>
  <c r="L849" i="6"/>
  <c r="M849" i="6"/>
  <c r="O849" i="6"/>
  <c r="P849" i="6"/>
  <c r="R849" i="6"/>
  <c r="S849" i="6"/>
  <c r="T849" i="6"/>
  <c r="U849" i="6"/>
  <c r="V849" i="6"/>
  <c r="AY849" i="6"/>
  <c r="BF849" i="6"/>
  <c r="C850" i="6"/>
  <c r="K850" i="6"/>
  <c r="L850" i="6"/>
  <c r="M850" i="6"/>
  <c r="O850" i="6"/>
  <c r="P850" i="6"/>
  <c r="R850" i="6"/>
  <c r="S850" i="6"/>
  <c r="T850" i="6"/>
  <c r="U850" i="6"/>
  <c r="V850" i="6"/>
  <c r="AY850" i="6"/>
  <c r="BF850" i="6"/>
  <c r="C851" i="6"/>
  <c r="K851" i="6"/>
  <c r="L851" i="6"/>
  <c r="M851" i="6"/>
  <c r="O851" i="6"/>
  <c r="P851" i="6"/>
  <c r="R851" i="6"/>
  <c r="S851" i="6"/>
  <c r="T851" i="6"/>
  <c r="U851" i="6"/>
  <c r="V851" i="6"/>
  <c r="AY851" i="6"/>
  <c r="BF851" i="6"/>
  <c r="C852" i="6"/>
  <c r="K852" i="6"/>
  <c r="L852" i="6"/>
  <c r="M852" i="6"/>
  <c r="O852" i="6"/>
  <c r="P852" i="6"/>
  <c r="R852" i="6"/>
  <c r="S852" i="6"/>
  <c r="T852" i="6"/>
  <c r="U852" i="6"/>
  <c r="V852" i="6"/>
  <c r="AY852" i="6"/>
  <c r="BF852" i="6"/>
  <c r="C853" i="6"/>
  <c r="K853" i="6"/>
  <c r="L853" i="6"/>
  <c r="M853" i="6"/>
  <c r="O853" i="6"/>
  <c r="P853" i="6"/>
  <c r="R853" i="6"/>
  <c r="S853" i="6"/>
  <c r="T853" i="6"/>
  <c r="U853" i="6"/>
  <c r="V853" i="6"/>
  <c r="AY853" i="6"/>
  <c r="BF853" i="6"/>
  <c r="C854" i="6"/>
  <c r="K854" i="6"/>
  <c r="L854" i="6"/>
  <c r="M854" i="6"/>
  <c r="O854" i="6"/>
  <c r="P854" i="6"/>
  <c r="R854" i="6"/>
  <c r="S854" i="6"/>
  <c r="T854" i="6"/>
  <c r="U854" i="6"/>
  <c r="V854" i="6"/>
  <c r="AY854" i="6"/>
  <c r="BF854" i="6"/>
  <c r="C855" i="6"/>
  <c r="K855" i="6"/>
  <c r="L855" i="6"/>
  <c r="M855" i="6"/>
  <c r="O855" i="6"/>
  <c r="P855" i="6"/>
  <c r="R855" i="6"/>
  <c r="S855" i="6"/>
  <c r="T855" i="6"/>
  <c r="U855" i="6"/>
  <c r="V855" i="6"/>
  <c r="AY855" i="6"/>
  <c r="BF855" i="6"/>
  <c r="C856" i="6"/>
  <c r="K856" i="6"/>
  <c r="L856" i="6"/>
  <c r="M856" i="6"/>
  <c r="O856" i="6"/>
  <c r="P856" i="6"/>
  <c r="R856" i="6"/>
  <c r="S856" i="6"/>
  <c r="T856" i="6"/>
  <c r="U856" i="6"/>
  <c r="V856" i="6"/>
  <c r="AY856" i="6"/>
  <c r="BF856" i="6"/>
  <c r="C857" i="6"/>
  <c r="K857" i="6"/>
  <c r="L857" i="6"/>
  <c r="M857" i="6"/>
  <c r="O857" i="6"/>
  <c r="P857" i="6"/>
  <c r="R857" i="6"/>
  <c r="S857" i="6"/>
  <c r="T857" i="6"/>
  <c r="U857" i="6"/>
  <c r="V857" i="6"/>
  <c r="AY857" i="6"/>
  <c r="BF857" i="6"/>
  <c r="C858" i="6"/>
  <c r="K858" i="6"/>
  <c r="L858" i="6"/>
  <c r="M858" i="6"/>
  <c r="O858" i="6"/>
  <c r="P858" i="6"/>
  <c r="R858" i="6"/>
  <c r="S858" i="6"/>
  <c r="T858" i="6"/>
  <c r="U858" i="6"/>
  <c r="V858" i="6"/>
  <c r="AY858" i="6"/>
  <c r="BF858" i="6"/>
  <c r="C859" i="6"/>
  <c r="K859" i="6"/>
  <c r="L859" i="6"/>
  <c r="M859" i="6"/>
  <c r="O859" i="6"/>
  <c r="P859" i="6"/>
  <c r="R859" i="6"/>
  <c r="S859" i="6"/>
  <c r="T859" i="6"/>
  <c r="U859" i="6"/>
  <c r="V859" i="6"/>
  <c r="AY859" i="6"/>
  <c r="BF859" i="6"/>
  <c r="C860" i="6"/>
  <c r="K860" i="6"/>
  <c r="L860" i="6"/>
  <c r="M860" i="6"/>
  <c r="O860" i="6"/>
  <c r="P860" i="6"/>
  <c r="R860" i="6"/>
  <c r="S860" i="6"/>
  <c r="T860" i="6"/>
  <c r="U860" i="6"/>
  <c r="V860" i="6"/>
  <c r="AY860" i="6"/>
  <c r="BF860" i="6"/>
  <c r="C861" i="6"/>
  <c r="K861" i="6"/>
  <c r="L861" i="6"/>
  <c r="M861" i="6"/>
  <c r="O861" i="6"/>
  <c r="P861" i="6"/>
  <c r="R861" i="6"/>
  <c r="S861" i="6"/>
  <c r="T861" i="6"/>
  <c r="U861" i="6"/>
  <c r="V861" i="6"/>
  <c r="AY861" i="6"/>
  <c r="BF861" i="6"/>
  <c r="C862" i="6"/>
  <c r="K862" i="6"/>
  <c r="L862" i="6"/>
  <c r="M862" i="6"/>
  <c r="O862" i="6"/>
  <c r="P862" i="6"/>
  <c r="R862" i="6"/>
  <c r="S862" i="6"/>
  <c r="T862" i="6"/>
  <c r="U862" i="6"/>
  <c r="V862" i="6"/>
  <c r="AY862" i="6"/>
  <c r="BF862" i="6"/>
  <c r="C863" i="6"/>
  <c r="K863" i="6"/>
  <c r="L863" i="6"/>
  <c r="M863" i="6"/>
  <c r="O863" i="6"/>
  <c r="P863" i="6"/>
  <c r="R863" i="6"/>
  <c r="S863" i="6"/>
  <c r="T863" i="6"/>
  <c r="U863" i="6"/>
  <c r="V863" i="6"/>
  <c r="AY863" i="6"/>
  <c r="BF863" i="6"/>
  <c r="C864" i="6"/>
  <c r="K864" i="6"/>
  <c r="L864" i="6"/>
  <c r="M864" i="6"/>
  <c r="O864" i="6"/>
  <c r="P864" i="6"/>
  <c r="R864" i="6"/>
  <c r="S864" i="6"/>
  <c r="T864" i="6"/>
  <c r="U864" i="6"/>
  <c r="V864" i="6"/>
  <c r="AY864" i="6"/>
  <c r="BF864" i="6"/>
  <c r="C865" i="6"/>
  <c r="K865" i="6"/>
  <c r="L865" i="6"/>
  <c r="M865" i="6"/>
  <c r="O865" i="6"/>
  <c r="P865" i="6"/>
  <c r="R865" i="6"/>
  <c r="S865" i="6"/>
  <c r="T865" i="6"/>
  <c r="U865" i="6"/>
  <c r="V865" i="6"/>
  <c r="AY865" i="6"/>
  <c r="BF865" i="6"/>
  <c r="C866" i="6"/>
  <c r="K866" i="6"/>
  <c r="L866" i="6"/>
  <c r="M866" i="6"/>
  <c r="O866" i="6"/>
  <c r="P866" i="6"/>
  <c r="R866" i="6"/>
  <c r="S866" i="6"/>
  <c r="T866" i="6"/>
  <c r="U866" i="6"/>
  <c r="V866" i="6"/>
  <c r="AY866" i="6"/>
  <c r="BF866" i="6"/>
  <c r="C867" i="6"/>
  <c r="K867" i="6"/>
  <c r="L867" i="6"/>
  <c r="M867" i="6"/>
  <c r="O867" i="6"/>
  <c r="P867" i="6"/>
  <c r="R867" i="6"/>
  <c r="S867" i="6"/>
  <c r="T867" i="6"/>
  <c r="U867" i="6"/>
  <c r="V867" i="6"/>
  <c r="AY867" i="6"/>
  <c r="BF867" i="6"/>
  <c r="C868" i="6"/>
  <c r="K868" i="6"/>
  <c r="L868" i="6"/>
  <c r="M868" i="6"/>
  <c r="O868" i="6"/>
  <c r="P868" i="6"/>
  <c r="R868" i="6"/>
  <c r="S868" i="6"/>
  <c r="T868" i="6"/>
  <c r="U868" i="6"/>
  <c r="V868" i="6"/>
  <c r="AY868" i="6"/>
  <c r="BF868" i="6"/>
  <c r="C869" i="6"/>
  <c r="K869" i="6"/>
  <c r="L869" i="6"/>
  <c r="M869" i="6"/>
  <c r="O869" i="6"/>
  <c r="P869" i="6"/>
  <c r="R869" i="6"/>
  <c r="S869" i="6"/>
  <c r="T869" i="6"/>
  <c r="U869" i="6"/>
  <c r="V869" i="6"/>
  <c r="AY869" i="6"/>
  <c r="BF869" i="6"/>
  <c r="C870" i="6"/>
  <c r="K870" i="6"/>
  <c r="L870" i="6"/>
  <c r="M870" i="6"/>
  <c r="O870" i="6"/>
  <c r="P870" i="6"/>
  <c r="R870" i="6"/>
  <c r="S870" i="6"/>
  <c r="T870" i="6"/>
  <c r="U870" i="6"/>
  <c r="V870" i="6"/>
  <c r="AY870" i="6"/>
  <c r="BF870" i="6"/>
  <c r="C871" i="6"/>
  <c r="K871" i="6"/>
  <c r="L871" i="6"/>
  <c r="M871" i="6"/>
  <c r="O871" i="6"/>
  <c r="P871" i="6"/>
  <c r="R871" i="6"/>
  <c r="S871" i="6"/>
  <c r="T871" i="6"/>
  <c r="U871" i="6"/>
  <c r="V871" i="6"/>
  <c r="AY871" i="6"/>
  <c r="BF871" i="6"/>
  <c r="C872" i="6"/>
  <c r="K872" i="6"/>
  <c r="L872" i="6"/>
  <c r="M872" i="6"/>
  <c r="O872" i="6"/>
  <c r="P872" i="6"/>
  <c r="R872" i="6"/>
  <c r="S872" i="6"/>
  <c r="T872" i="6"/>
  <c r="U872" i="6"/>
  <c r="V872" i="6"/>
  <c r="AY872" i="6"/>
  <c r="BF872" i="6"/>
  <c r="C873" i="6"/>
  <c r="K873" i="6"/>
  <c r="L873" i="6"/>
  <c r="M873" i="6"/>
  <c r="O873" i="6"/>
  <c r="P873" i="6"/>
  <c r="R873" i="6"/>
  <c r="S873" i="6"/>
  <c r="T873" i="6"/>
  <c r="U873" i="6"/>
  <c r="V873" i="6"/>
  <c r="AY873" i="6"/>
  <c r="BF873" i="6"/>
  <c r="C874" i="6"/>
  <c r="K874" i="6"/>
  <c r="L874" i="6"/>
  <c r="M874" i="6"/>
  <c r="O874" i="6"/>
  <c r="P874" i="6"/>
  <c r="R874" i="6"/>
  <c r="S874" i="6"/>
  <c r="T874" i="6"/>
  <c r="U874" i="6"/>
  <c r="V874" i="6"/>
  <c r="AY874" i="6"/>
  <c r="BF874" i="6"/>
  <c r="C875" i="6"/>
  <c r="K875" i="6"/>
  <c r="L875" i="6"/>
  <c r="M875" i="6"/>
  <c r="O875" i="6"/>
  <c r="P875" i="6"/>
  <c r="R875" i="6"/>
  <c r="S875" i="6"/>
  <c r="T875" i="6"/>
  <c r="U875" i="6"/>
  <c r="V875" i="6"/>
  <c r="AY875" i="6"/>
  <c r="BF875" i="6"/>
  <c r="C876" i="6"/>
  <c r="K876" i="6"/>
  <c r="L876" i="6"/>
  <c r="M876" i="6"/>
  <c r="O876" i="6"/>
  <c r="P876" i="6"/>
  <c r="R876" i="6"/>
  <c r="S876" i="6"/>
  <c r="T876" i="6"/>
  <c r="U876" i="6"/>
  <c r="V876" i="6"/>
  <c r="AY876" i="6"/>
  <c r="BF876" i="6"/>
  <c r="C877" i="6"/>
  <c r="K877" i="6"/>
  <c r="L877" i="6"/>
  <c r="M877" i="6"/>
  <c r="O877" i="6"/>
  <c r="P877" i="6"/>
  <c r="R877" i="6"/>
  <c r="S877" i="6"/>
  <c r="T877" i="6"/>
  <c r="U877" i="6"/>
  <c r="V877" i="6"/>
  <c r="AY877" i="6"/>
  <c r="BF877" i="6"/>
  <c r="C878" i="6"/>
  <c r="K878" i="6"/>
  <c r="L878" i="6"/>
  <c r="M878" i="6"/>
  <c r="O878" i="6"/>
  <c r="P878" i="6"/>
  <c r="R878" i="6"/>
  <c r="S878" i="6"/>
  <c r="T878" i="6"/>
  <c r="U878" i="6"/>
  <c r="V878" i="6"/>
  <c r="AY878" i="6"/>
  <c r="BF878" i="6"/>
  <c r="C879" i="6"/>
  <c r="K879" i="6"/>
  <c r="L879" i="6"/>
  <c r="M879" i="6"/>
  <c r="O879" i="6"/>
  <c r="P879" i="6"/>
  <c r="R879" i="6"/>
  <c r="S879" i="6"/>
  <c r="T879" i="6"/>
  <c r="U879" i="6"/>
  <c r="V879" i="6"/>
  <c r="AY879" i="6"/>
  <c r="BF879" i="6"/>
  <c r="C880" i="6"/>
  <c r="K880" i="6"/>
  <c r="L880" i="6"/>
  <c r="M880" i="6"/>
  <c r="O880" i="6"/>
  <c r="P880" i="6"/>
  <c r="R880" i="6"/>
  <c r="S880" i="6"/>
  <c r="T880" i="6"/>
  <c r="U880" i="6"/>
  <c r="V880" i="6"/>
  <c r="AY880" i="6"/>
  <c r="BF880" i="6"/>
  <c r="C881" i="6"/>
  <c r="K881" i="6"/>
  <c r="L881" i="6"/>
  <c r="M881" i="6"/>
  <c r="O881" i="6"/>
  <c r="P881" i="6"/>
  <c r="R881" i="6"/>
  <c r="S881" i="6"/>
  <c r="T881" i="6"/>
  <c r="U881" i="6"/>
  <c r="V881" i="6"/>
  <c r="AY881" i="6"/>
  <c r="BF881" i="6"/>
  <c r="C882" i="6"/>
  <c r="K882" i="6"/>
  <c r="L882" i="6"/>
  <c r="M882" i="6"/>
  <c r="O882" i="6"/>
  <c r="P882" i="6"/>
  <c r="R882" i="6"/>
  <c r="S882" i="6"/>
  <c r="T882" i="6"/>
  <c r="U882" i="6"/>
  <c r="V882" i="6"/>
  <c r="AY882" i="6"/>
  <c r="BF882" i="6"/>
  <c r="C885" i="6"/>
  <c r="K885" i="6"/>
  <c r="L885" i="6"/>
  <c r="M885" i="6"/>
  <c r="O885" i="6"/>
  <c r="P885" i="6"/>
  <c r="R885" i="6"/>
  <c r="S885" i="6"/>
  <c r="T885" i="6"/>
  <c r="U885" i="6"/>
  <c r="V885" i="6"/>
  <c r="AY885" i="6"/>
  <c r="BF885" i="6"/>
  <c r="C886" i="6"/>
  <c r="K886" i="6"/>
  <c r="L886" i="6"/>
  <c r="M886" i="6"/>
  <c r="O886" i="6"/>
  <c r="P886" i="6"/>
  <c r="R886" i="6"/>
  <c r="S886" i="6"/>
  <c r="T886" i="6"/>
  <c r="U886" i="6"/>
  <c r="V886" i="6"/>
  <c r="AY886" i="6"/>
  <c r="BF886" i="6"/>
  <c r="C887" i="6"/>
  <c r="K887" i="6"/>
  <c r="L887" i="6"/>
  <c r="M887" i="6"/>
  <c r="O887" i="6"/>
  <c r="P887" i="6"/>
  <c r="R887" i="6"/>
  <c r="S887" i="6"/>
  <c r="T887" i="6"/>
  <c r="U887" i="6"/>
  <c r="V887" i="6"/>
  <c r="AY887" i="6"/>
  <c r="BF887" i="6"/>
  <c r="C888" i="6"/>
  <c r="K888" i="6"/>
  <c r="L888" i="6"/>
  <c r="M888" i="6"/>
  <c r="O888" i="6"/>
  <c r="P888" i="6"/>
  <c r="R888" i="6"/>
  <c r="S888" i="6"/>
  <c r="T888" i="6"/>
  <c r="U888" i="6"/>
  <c r="V888" i="6"/>
  <c r="AY888" i="6"/>
  <c r="BF888" i="6"/>
  <c r="C889" i="6"/>
  <c r="K889" i="6"/>
  <c r="L889" i="6"/>
  <c r="M889" i="6"/>
  <c r="O889" i="6"/>
  <c r="P889" i="6"/>
  <c r="R889" i="6"/>
  <c r="S889" i="6"/>
  <c r="T889" i="6"/>
  <c r="U889" i="6"/>
  <c r="V889" i="6"/>
  <c r="AY889" i="6"/>
  <c r="BF889" i="6"/>
  <c r="C890" i="6"/>
  <c r="K890" i="6"/>
  <c r="L890" i="6"/>
  <c r="M890" i="6"/>
  <c r="O890" i="6"/>
  <c r="P890" i="6"/>
  <c r="R890" i="6"/>
  <c r="S890" i="6"/>
  <c r="T890" i="6"/>
  <c r="U890" i="6"/>
  <c r="V890" i="6"/>
  <c r="AY890" i="6"/>
  <c r="BF890" i="6"/>
  <c r="C891" i="6"/>
  <c r="K891" i="6"/>
  <c r="L891" i="6"/>
  <c r="M891" i="6"/>
  <c r="O891" i="6"/>
  <c r="P891" i="6"/>
  <c r="R891" i="6"/>
  <c r="S891" i="6"/>
  <c r="T891" i="6"/>
  <c r="U891" i="6"/>
  <c r="V891" i="6"/>
  <c r="AY891" i="6"/>
  <c r="BF891" i="6"/>
  <c r="C892" i="6"/>
  <c r="K892" i="6"/>
  <c r="L892" i="6"/>
  <c r="M892" i="6"/>
  <c r="O892" i="6"/>
  <c r="P892" i="6"/>
  <c r="R892" i="6"/>
  <c r="S892" i="6"/>
  <c r="T892" i="6"/>
  <c r="U892" i="6"/>
  <c r="V892" i="6"/>
  <c r="AY892" i="6"/>
  <c r="BF892" i="6"/>
  <c r="C893" i="6"/>
  <c r="K893" i="6"/>
  <c r="L893" i="6"/>
  <c r="M893" i="6"/>
  <c r="O893" i="6"/>
  <c r="P893" i="6"/>
  <c r="R893" i="6"/>
  <c r="S893" i="6"/>
  <c r="T893" i="6"/>
  <c r="U893" i="6"/>
  <c r="V893" i="6"/>
  <c r="AY893" i="6"/>
  <c r="BF893" i="6"/>
  <c r="C894" i="6"/>
  <c r="K894" i="6"/>
  <c r="L894" i="6"/>
  <c r="M894" i="6"/>
  <c r="O894" i="6"/>
  <c r="P894" i="6"/>
  <c r="R894" i="6"/>
  <c r="S894" i="6"/>
  <c r="T894" i="6"/>
  <c r="U894" i="6"/>
  <c r="V894" i="6"/>
  <c r="AY894" i="6"/>
  <c r="BF894" i="6"/>
  <c r="C895" i="6"/>
  <c r="K895" i="6"/>
  <c r="L895" i="6"/>
  <c r="M895" i="6"/>
  <c r="O895" i="6"/>
  <c r="P895" i="6"/>
  <c r="R895" i="6"/>
  <c r="S895" i="6"/>
  <c r="T895" i="6"/>
  <c r="U895" i="6"/>
  <c r="V895" i="6"/>
  <c r="AY895" i="6"/>
  <c r="BF895" i="6"/>
  <c r="C896" i="6"/>
  <c r="K896" i="6"/>
  <c r="L896" i="6"/>
  <c r="M896" i="6"/>
  <c r="O896" i="6"/>
  <c r="P896" i="6"/>
  <c r="R896" i="6"/>
  <c r="S896" i="6"/>
  <c r="T896" i="6"/>
  <c r="U896" i="6"/>
  <c r="V896" i="6"/>
  <c r="AY896" i="6"/>
  <c r="BF896" i="6"/>
  <c r="C897" i="6"/>
  <c r="K897" i="6"/>
  <c r="L897" i="6"/>
  <c r="M897" i="6"/>
  <c r="O897" i="6"/>
  <c r="P897" i="6"/>
  <c r="R897" i="6"/>
  <c r="S897" i="6"/>
  <c r="T897" i="6"/>
  <c r="U897" i="6"/>
  <c r="V897" i="6"/>
  <c r="AY897" i="6"/>
  <c r="BF897" i="6"/>
  <c r="C898" i="6"/>
  <c r="K898" i="6"/>
  <c r="L898" i="6"/>
  <c r="M898" i="6"/>
  <c r="O898" i="6"/>
  <c r="P898" i="6"/>
  <c r="R898" i="6"/>
  <c r="S898" i="6"/>
  <c r="T898" i="6"/>
  <c r="U898" i="6"/>
  <c r="V898" i="6"/>
  <c r="AY898" i="6"/>
  <c r="BF898" i="6"/>
  <c r="C899" i="6"/>
  <c r="K899" i="6"/>
  <c r="L899" i="6"/>
  <c r="M899" i="6"/>
  <c r="O899" i="6"/>
  <c r="P899" i="6"/>
  <c r="R899" i="6"/>
  <c r="S899" i="6"/>
  <c r="T899" i="6"/>
  <c r="U899" i="6"/>
  <c r="V899" i="6"/>
  <c r="AY899" i="6"/>
  <c r="BF899" i="6"/>
  <c r="C900" i="6"/>
  <c r="K900" i="6"/>
  <c r="L900" i="6"/>
  <c r="M900" i="6"/>
  <c r="O900" i="6"/>
  <c r="P900" i="6"/>
  <c r="R900" i="6"/>
  <c r="S900" i="6"/>
  <c r="T900" i="6"/>
  <c r="U900" i="6"/>
  <c r="V900" i="6"/>
  <c r="AY900" i="6"/>
  <c r="BF900" i="6"/>
  <c r="C901" i="6"/>
  <c r="K901" i="6"/>
  <c r="L901" i="6"/>
  <c r="M901" i="6"/>
  <c r="O901" i="6"/>
  <c r="P901" i="6"/>
  <c r="R901" i="6"/>
  <c r="S901" i="6"/>
  <c r="T901" i="6"/>
  <c r="U901" i="6"/>
  <c r="V901" i="6"/>
  <c r="AY901" i="6"/>
  <c r="BF901" i="6"/>
  <c r="C902" i="6"/>
  <c r="K902" i="6"/>
  <c r="L902" i="6"/>
  <c r="M902" i="6"/>
  <c r="O902" i="6"/>
  <c r="P902" i="6"/>
  <c r="R902" i="6"/>
  <c r="S902" i="6"/>
  <c r="T902" i="6"/>
  <c r="U902" i="6"/>
  <c r="V902" i="6"/>
  <c r="AY902" i="6"/>
  <c r="BF902" i="6"/>
  <c r="C903" i="6"/>
  <c r="K903" i="6"/>
  <c r="L903" i="6"/>
  <c r="M903" i="6"/>
  <c r="O903" i="6"/>
  <c r="P903" i="6"/>
  <c r="R903" i="6"/>
  <c r="S903" i="6"/>
  <c r="T903" i="6"/>
  <c r="U903" i="6"/>
  <c r="V903" i="6"/>
  <c r="AY903" i="6"/>
  <c r="BF903" i="6"/>
  <c r="C904" i="6"/>
  <c r="K904" i="6"/>
  <c r="L904" i="6"/>
  <c r="M904" i="6"/>
  <c r="O904" i="6"/>
  <c r="P904" i="6"/>
  <c r="R904" i="6"/>
  <c r="S904" i="6"/>
  <c r="T904" i="6"/>
  <c r="U904" i="6"/>
  <c r="V904" i="6"/>
  <c r="AY904" i="6"/>
  <c r="BF904" i="6"/>
  <c r="C905" i="6"/>
  <c r="K905" i="6"/>
  <c r="L905" i="6"/>
  <c r="M905" i="6"/>
  <c r="O905" i="6"/>
  <c r="P905" i="6"/>
  <c r="R905" i="6"/>
  <c r="S905" i="6"/>
  <c r="T905" i="6"/>
  <c r="U905" i="6"/>
  <c r="V905" i="6"/>
  <c r="AY905" i="6"/>
  <c r="BF905" i="6"/>
  <c r="C906" i="6"/>
  <c r="K906" i="6"/>
  <c r="L906" i="6"/>
  <c r="M906" i="6"/>
  <c r="O906" i="6"/>
  <c r="P906" i="6"/>
  <c r="R906" i="6"/>
  <c r="S906" i="6"/>
  <c r="T906" i="6"/>
  <c r="U906" i="6"/>
  <c r="V906" i="6"/>
  <c r="AY906" i="6"/>
  <c r="BF906" i="6"/>
  <c r="C907" i="6"/>
  <c r="K907" i="6"/>
  <c r="L907" i="6"/>
  <c r="M907" i="6"/>
  <c r="O907" i="6"/>
  <c r="P907" i="6"/>
  <c r="R907" i="6"/>
  <c r="S907" i="6"/>
  <c r="T907" i="6"/>
  <c r="U907" i="6"/>
  <c r="V907" i="6"/>
  <c r="AY907" i="6"/>
  <c r="BF907" i="6"/>
  <c r="C908" i="6"/>
  <c r="K908" i="6"/>
  <c r="L908" i="6"/>
  <c r="M908" i="6"/>
  <c r="O908" i="6"/>
  <c r="P908" i="6"/>
  <c r="R908" i="6"/>
  <c r="S908" i="6"/>
  <c r="T908" i="6"/>
  <c r="U908" i="6"/>
  <c r="V908" i="6"/>
  <c r="AY908" i="6"/>
  <c r="BF908" i="6"/>
  <c r="C909" i="6"/>
  <c r="K909" i="6"/>
  <c r="L909" i="6"/>
  <c r="M909" i="6"/>
  <c r="O909" i="6"/>
  <c r="P909" i="6"/>
  <c r="R909" i="6"/>
  <c r="S909" i="6"/>
  <c r="T909" i="6"/>
  <c r="U909" i="6"/>
  <c r="V909" i="6"/>
  <c r="AY909" i="6"/>
  <c r="BF909" i="6"/>
  <c r="C910" i="6"/>
  <c r="K910" i="6"/>
  <c r="L910" i="6"/>
  <c r="M910" i="6"/>
  <c r="O910" i="6"/>
  <c r="P910" i="6"/>
  <c r="R910" i="6"/>
  <c r="S910" i="6"/>
  <c r="T910" i="6"/>
  <c r="U910" i="6"/>
  <c r="V910" i="6"/>
  <c r="AY910" i="6"/>
  <c r="BF910" i="6"/>
  <c r="C911" i="6"/>
  <c r="K911" i="6"/>
  <c r="L911" i="6"/>
  <c r="M911" i="6"/>
  <c r="O911" i="6"/>
  <c r="P911" i="6"/>
  <c r="R911" i="6"/>
  <c r="S911" i="6"/>
  <c r="T911" i="6"/>
  <c r="U911" i="6"/>
  <c r="V911" i="6"/>
  <c r="AY911" i="6"/>
  <c r="BF911" i="6"/>
  <c r="C912" i="6"/>
  <c r="K912" i="6"/>
  <c r="L912" i="6"/>
  <c r="M912" i="6"/>
  <c r="O912" i="6"/>
  <c r="P912" i="6"/>
  <c r="R912" i="6"/>
  <c r="S912" i="6"/>
  <c r="T912" i="6"/>
  <c r="U912" i="6"/>
  <c r="V912" i="6"/>
  <c r="AY912" i="6"/>
  <c r="BF912" i="6"/>
  <c r="C913" i="6"/>
  <c r="K913" i="6"/>
  <c r="L913" i="6"/>
  <c r="M913" i="6"/>
  <c r="O913" i="6"/>
  <c r="P913" i="6"/>
  <c r="R913" i="6"/>
  <c r="S913" i="6"/>
  <c r="T913" i="6"/>
  <c r="U913" i="6"/>
  <c r="V913" i="6"/>
  <c r="AY913" i="6"/>
  <c r="BF913" i="6"/>
  <c r="C914" i="6"/>
  <c r="K914" i="6"/>
  <c r="L914" i="6"/>
  <c r="M914" i="6"/>
  <c r="O914" i="6"/>
  <c r="P914" i="6"/>
  <c r="R914" i="6"/>
  <c r="S914" i="6"/>
  <c r="T914" i="6"/>
  <c r="U914" i="6"/>
  <c r="V914" i="6"/>
  <c r="AY914" i="6"/>
  <c r="BF914" i="6"/>
  <c r="C915" i="6"/>
  <c r="K915" i="6"/>
  <c r="L915" i="6"/>
  <c r="M915" i="6"/>
  <c r="O915" i="6"/>
  <c r="P915" i="6"/>
  <c r="R915" i="6"/>
  <c r="S915" i="6"/>
  <c r="T915" i="6"/>
  <c r="U915" i="6"/>
  <c r="V915" i="6"/>
  <c r="AY915" i="6"/>
  <c r="BF915" i="6"/>
  <c r="C916" i="6"/>
  <c r="K916" i="6"/>
  <c r="L916" i="6"/>
  <c r="M916" i="6"/>
  <c r="O916" i="6"/>
  <c r="P916" i="6"/>
  <c r="R916" i="6"/>
  <c r="S916" i="6"/>
  <c r="T916" i="6"/>
  <c r="U916" i="6"/>
  <c r="V916" i="6"/>
  <c r="AY916" i="6"/>
  <c r="BF916" i="6"/>
  <c r="C917" i="6"/>
  <c r="K917" i="6"/>
  <c r="L917" i="6"/>
  <c r="M917" i="6"/>
  <c r="O917" i="6"/>
  <c r="P917" i="6"/>
  <c r="R917" i="6"/>
  <c r="S917" i="6"/>
  <c r="T917" i="6"/>
  <c r="U917" i="6"/>
  <c r="V917" i="6"/>
  <c r="AY917" i="6"/>
  <c r="BF917" i="6"/>
  <c r="C918" i="6"/>
  <c r="K918" i="6"/>
  <c r="L918" i="6"/>
  <c r="M918" i="6"/>
  <c r="O918" i="6"/>
  <c r="P918" i="6"/>
  <c r="R918" i="6"/>
  <c r="S918" i="6"/>
  <c r="T918" i="6"/>
  <c r="U918" i="6"/>
  <c r="V918" i="6"/>
  <c r="AY918" i="6"/>
  <c r="BF918" i="6"/>
  <c r="C919" i="6"/>
  <c r="K919" i="6"/>
  <c r="L919" i="6"/>
  <c r="M919" i="6"/>
  <c r="O919" i="6"/>
  <c r="P919" i="6"/>
  <c r="R919" i="6"/>
  <c r="S919" i="6"/>
  <c r="T919" i="6"/>
  <c r="U919" i="6"/>
  <c r="V919" i="6"/>
  <c r="AY919" i="6"/>
  <c r="BF919" i="6"/>
  <c r="C920" i="6"/>
  <c r="K920" i="6"/>
  <c r="L920" i="6"/>
  <c r="M920" i="6"/>
  <c r="O920" i="6"/>
  <c r="P920" i="6"/>
  <c r="R920" i="6"/>
  <c r="S920" i="6"/>
  <c r="T920" i="6"/>
  <c r="U920" i="6"/>
  <c r="V920" i="6"/>
  <c r="AY920" i="6"/>
  <c r="BF920" i="6"/>
  <c r="C921" i="6"/>
  <c r="K921" i="6"/>
  <c r="L921" i="6"/>
  <c r="M921" i="6"/>
  <c r="O921" i="6"/>
  <c r="P921" i="6"/>
  <c r="R921" i="6"/>
  <c r="S921" i="6"/>
  <c r="T921" i="6"/>
  <c r="U921" i="6"/>
  <c r="V921" i="6"/>
  <c r="AY921" i="6"/>
  <c r="BF921" i="6"/>
  <c r="C922" i="6"/>
  <c r="K922" i="6"/>
  <c r="L922" i="6"/>
  <c r="M922" i="6"/>
  <c r="O922" i="6"/>
  <c r="P922" i="6"/>
  <c r="R922" i="6"/>
  <c r="S922" i="6"/>
  <c r="T922" i="6"/>
  <c r="U922" i="6"/>
  <c r="V922" i="6"/>
  <c r="AY922" i="6"/>
  <c r="BF922" i="6"/>
  <c r="C925" i="6"/>
  <c r="K925" i="6"/>
  <c r="L925" i="6"/>
  <c r="M925" i="6"/>
  <c r="O925" i="6"/>
  <c r="P925" i="6"/>
  <c r="R925" i="6"/>
  <c r="S925" i="6"/>
  <c r="T925" i="6"/>
  <c r="U925" i="6"/>
  <c r="V925" i="6"/>
  <c r="BF925" i="6"/>
  <c r="C926" i="6"/>
  <c r="K926" i="6"/>
  <c r="L926" i="6"/>
  <c r="M926" i="6"/>
  <c r="O926" i="6"/>
  <c r="P926" i="6"/>
  <c r="R926" i="6"/>
  <c r="S926" i="6"/>
  <c r="T926" i="6"/>
  <c r="U926" i="6"/>
  <c r="V926" i="6"/>
  <c r="BF926" i="6"/>
  <c r="C929" i="6"/>
  <c r="K929" i="6"/>
  <c r="L929" i="6"/>
  <c r="M929" i="6"/>
  <c r="O929" i="6"/>
  <c r="P929" i="6"/>
  <c r="R929" i="6"/>
  <c r="S929" i="6"/>
  <c r="T929" i="6"/>
  <c r="U929" i="6"/>
  <c r="V929" i="6"/>
  <c r="BF929" i="6"/>
  <c r="C930" i="6"/>
  <c r="K930" i="6"/>
  <c r="L930" i="6"/>
  <c r="M930" i="6"/>
  <c r="O930" i="6"/>
  <c r="P930" i="6"/>
  <c r="R930" i="6"/>
  <c r="S930" i="6"/>
  <c r="T930" i="6"/>
  <c r="U930" i="6"/>
  <c r="V930" i="6"/>
  <c r="BF930" i="6"/>
  <c r="BF932" i="6"/>
  <c r="BF933" i="6"/>
  <c r="BF934" i="6"/>
  <c r="BF935" i="6"/>
  <c r="BF936" i="6"/>
  <c r="BF937" i="6"/>
  <c r="BF938" i="6"/>
  <c r="BF939" i="6"/>
  <c r="BF940" i="6"/>
  <c r="BF941" i="6"/>
  <c r="BF942" i="6"/>
  <c r="BF943" i="6"/>
  <c r="BF944" i="6"/>
  <c r="BF945" i="6"/>
  <c r="BF946" i="6"/>
  <c r="BF947" i="6"/>
  <c r="BF948" i="6"/>
  <c r="BF949" i="6"/>
  <c r="BF950" i="6"/>
  <c r="BF951" i="6"/>
  <c r="BF952" i="6"/>
  <c r="C954" i="6"/>
  <c r="K954" i="6"/>
  <c r="L954" i="6"/>
  <c r="M954" i="6"/>
  <c r="O954" i="6"/>
  <c r="P954" i="6"/>
  <c r="R954" i="6"/>
  <c r="S954" i="6"/>
  <c r="T954" i="6"/>
  <c r="U954" i="6"/>
  <c r="V954" i="6"/>
  <c r="AY954" i="6"/>
  <c r="BF954" i="6"/>
  <c r="C955" i="6"/>
  <c r="K955" i="6"/>
  <c r="L955" i="6"/>
  <c r="M955" i="6"/>
  <c r="O955" i="6"/>
  <c r="P955" i="6"/>
  <c r="R955" i="6"/>
  <c r="S955" i="6"/>
  <c r="T955" i="6"/>
  <c r="U955" i="6"/>
  <c r="V955" i="6"/>
  <c r="AY955" i="6"/>
  <c r="BF955" i="6"/>
  <c r="C956" i="6"/>
  <c r="K956" i="6"/>
  <c r="L956" i="6"/>
  <c r="M956" i="6"/>
  <c r="O956" i="6"/>
  <c r="P956" i="6"/>
  <c r="R956" i="6"/>
  <c r="S956" i="6"/>
  <c r="T956" i="6"/>
  <c r="U956" i="6"/>
  <c r="V956" i="6"/>
  <c r="AY956" i="6"/>
  <c r="BF956" i="6"/>
  <c r="C957" i="6"/>
  <c r="K957" i="6"/>
  <c r="L957" i="6"/>
  <c r="M957" i="6"/>
  <c r="O957" i="6"/>
  <c r="P957" i="6"/>
  <c r="R957" i="6"/>
  <c r="S957" i="6"/>
  <c r="T957" i="6"/>
  <c r="U957" i="6"/>
  <c r="V957" i="6"/>
  <c r="AY957" i="6"/>
  <c r="BF957" i="6"/>
  <c r="C958" i="6"/>
  <c r="K958" i="6"/>
  <c r="L958" i="6"/>
  <c r="M958" i="6"/>
  <c r="O958" i="6"/>
  <c r="P958" i="6"/>
  <c r="R958" i="6"/>
  <c r="S958" i="6"/>
  <c r="T958" i="6"/>
  <c r="U958" i="6"/>
  <c r="V958" i="6"/>
  <c r="BF958" i="6"/>
  <c r="C959" i="6"/>
  <c r="K959" i="6"/>
  <c r="L959" i="6"/>
  <c r="M959" i="6"/>
  <c r="O959" i="6"/>
  <c r="P959" i="6"/>
  <c r="R959" i="6"/>
  <c r="S959" i="6"/>
  <c r="T959" i="6"/>
  <c r="U959" i="6"/>
  <c r="V959" i="6"/>
  <c r="BF959" i="6"/>
  <c r="C960" i="6"/>
  <c r="K960" i="6"/>
  <c r="L960" i="6"/>
  <c r="M960" i="6"/>
  <c r="O960" i="6"/>
  <c r="P960" i="6"/>
  <c r="R960" i="6"/>
  <c r="S960" i="6"/>
  <c r="T960" i="6"/>
  <c r="U960" i="6"/>
  <c r="V960" i="6"/>
  <c r="BF960" i="6"/>
  <c r="C961" i="6"/>
  <c r="K961" i="6"/>
  <c r="L961" i="6"/>
  <c r="M961" i="6"/>
  <c r="O961" i="6"/>
  <c r="P961" i="6"/>
  <c r="R961" i="6"/>
  <c r="S961" i="6"/>
  <c r="T961" i="6"/>
  <c r="U961" i="6"/>
  <c r="V961" i="6"/>
  <c r="BF961" i="6"/>
  <c r="C962" i="6"/>
  <c r="K962" i="6"/>
  <c r="L962" i="6"/>
  <c r="M962" i="6"/>
  <c r="O962" i="6"/>
  <c r="P962" i="6"/>
  <c r="R962" i="6"/>
  <c r="S962" i="6"/>
  <c r="T962" i="6"/>
  <c r="U962" i="6"/>
  <c r="V962" i="6"/>
  <c r="BF962" i="6"/>
  <c r="C963" i="6"/>
  <c r="K963" i="6"/>
  <c r="L963" i="6"/>
  <c r="M963" i="6"/>
  <c r="O963" i="6"/>
  <c r="P963" i="6"/>
  <c r="R963" i="6"/>
  <c r="S963" i="6"/>
  <c r="T963" i="6"/>
  <c r="U963" i="6"/>
  <c r="V963" i="6"/>
  <c r="BF963" i="6"/>
  <c r="C964" i="6"/>
  <c r="K964" i="6"/>
  <c r="L964" i="6"/>
  <c r="M964" i="6"/>
  <c r="O964" i="6"/>
  <c r="P964" i="6"/>
  <c r="R964" i="6"/>
  <c r="S964" i="6"/>
  <c r="T964" i="6"/>
  <c r="U964" i="6"/>
  <c r="V964" i="6"/>
  <c r="AY964" i="6"/>
  <c r="BF964" i="6"/>
  <c r="C965" i="6"/>
  <c r="K965" i="6"/>
  <c r="L965" i="6"/>
  <c r="M965" i="6"/>
  <c r="O965" i="6"/>
  <c r="P965" i="6"/>
  <c r="R965" i="6"/>
  <c r="S965" i="6"/>
  <c r="T965" i="6"/>
  <c r="U965" i="6"/>
  <c r="V965" i="6"/>
  <c r="AY965" i="6"/>
  <c r="BF965" i="6"/>
  <c r="C966" i="6"/>
  <c r="K966" i="6"/>
  <c r="L966" i="6"/>
  <c r="M966" i="6"/>
  <c r="O966" i="6"/>
  <c r="P966" i="6"/>
  <c r="R966" i="6"/>
  <c r="S966" i="6"/>
  <c r="T966" i="6"/>
  <c r="U966" i="6"/>
  <c r="V966" i="6"/>
  <c r="AY966" i="6"/>
  <c r="BF966" i="6"/>
  <c r="C967" i="6"/>
  <c r="K967" i="6"/>
  <c r="L967" i="6"/>
  <c r="M967" i="6"/>
  <c r="O967" i="6"/>
  <c r="P967" i="6"/>
  <c r="R967" i="6"/>
  <c r="S967" i="6"/>
  <c r="T967" i="6"/>
  <c r="U967" i="6"/>
  <c r="V967" i="6"/>
  <c r="AY967" i="6"/>
  <c r="BF967" i="6"/>
  <c r="C968" i="6"/>
  <c r="K968" i="6"/>
  <c r="L968" i="6"/>
  <c r="M968" i="6"/>
  <c r="O968" i="6"/>
  <c r="P968" i="6"/>
  <c r="R968" i="6"/>
  <c r="S968" i="6"/>
  <c r="T968" i="6"/>
  <c r="U968" i="6"/>
  <c r="V968" i="6"/>
  <c r="AY968" i="6"/>
  <c r="BF968" i="6"/>
  <c r="C969" i="6"/>
  <c r="K969" i="6"/>
  <c r="L969" i="6"/>
  <c r="M969" i="6"/>
  <c r="O969" i="6"/>
  <c r="P969" i="6"/>
  <c r="R969" i="6"/>
  <c r="S969" i="6"/>
  <c r="T969" i="6"/>
  <c r="U969" i="6"/>
  <c r="V969" i="6"/>
  <c r="AY969" i="6"/>
  <c r="BF969" i="6"/>
  <c r="C970" i="6"/>
  <c r="K970" i="6"/>
  <c r="L970" i="6"/>
  <c r="M970" i="6"/>
  <c r="O970" i="6"/>
  <c r="P970" i="6"/>
  <c r="R970" i="6"/>
  <c r="S970" i="6"/>
  <c r="T970" i="6"/>
  <c r="U970" i="6"/>
  <c r="V970" i="6"/>
  <c r="AY970" i="6"/>
  <c r="BF970" i="6"/>
  <c r="C971" i="6"/>
  <c r="K971" i="6"/>
  <c r="L971" i="6"/>
  <c r="M971" i="6"/>
  <c r="O971" i="6"/>
  <c r="P971" i="6"/>
  <c r="R971" i="6"/>
  <c r="S971" i="6"/>
  <c r="T971" i="6"/>
  <c r="U971" i="6"/>
  <c r="V971" i="6"/>
  <c r="AY971" i="6"/>
  <c r="BF971" i="6"/>
  <c r="C972" i="6"/>
  <c r="K972" i="6"/>
  <c r="L972" i="6"/>
  <c r="M972" i="6"/>
  <c r="O972" i="6"/>
  <c r="P972" i="6"/>
  <c r="R972" i="6"/>
  <c r="S972" i="6"/>
  <c r="T972" i="6"/>
  <c r="U972" i="6"/>
  <c r="V972" i="6"/>
  <c r="AY972" i="6"/>
  <c r="BF972" i="6"/>
  <c r="C973" i="6"/>
  <c r="K973" i="6"/>
  <c r="L973" i="6"/>
  <c r="M973" i="6"/>
  <c r="O973" i="6"/>
  <c r="P973" i="6"/>
  <c r="R973" i="6"/>
  <c r="S973" i="6"/>
  <c r="T973" i="6"/>
  <c r="U973" i="6"/>
  <c r="V973" i="6"/>
  <c r="AY973" i="6"/>
  <c r="BF973" i="6"/>
  <c r="C974" i="6"/>
  <c r="K974" i="6"/>
  <c r="L974" i="6"/>
  <c r="M974" i="6"/>
  <c r="O974" i="6"/>
  <c r="P974" i="6"/>
  <c r="R974" i="6"/>
  <c r="S974" i="6"/>
  <c r="T974" i="6"/>
  <c r="U974" i="6"/>
  <c r="V974" i="6"/>
  <c r="AY974" i="6"/>
  <c r="BF974" i="6"/>
  <c r="C975" i="6"/>
  <c r="K975" i="6"/>
  <c r="L975" i="6"/>
  <c r="M975" i="6"/>
  <c r="O975" i="6"/>
  <c r="P975" i="6"/>
  <c r="R975" i="6"/>
  <c r="S975" i="6"/>
  <c r="T975" i="6"/>
  <c r="U975" i="6"/>
  <c r="V975" i="6"/>
  <c r="AY975" i="6"/>
  <c r="BF975" i="6"/>
  <c r="C976" i="6"/>
  <c r="K976" i="6"/>
  <c r="L976" i="6"/>
  <c r="M976" i="6"/>
  <c r="O976" i="6"/>
  <c r="P976" i="6"/>
  <c r="R976" i="6"/>
  <c r="S976" i="6"/>
  <c r="T976" i="6"/>
  <c r="U976" i="6"/>
  <c r="V976" i="6"/>
  <c r="AY976" i="6"/>
  <c r="BF976" i="6"/>
  <c r="C977" i="6"/>
  <c r="K977" i="6"/>
  <c r="L977" i="6"/>
  <c r="M977" i="6"/>
  <c r="O977" i="6"/>
  <c r="P977" i="6"/>
  <c r="R977" i="6"/>
  <c r="S977" i="6"/>
  <c r="T977" i="6"/>
  <c r="U977" i="6"/>
  <c r="V977" i="6"/>
  <c r="AY977" i="6"/>
  <c r="BF977" i="6"/>
  <c r="C978" i="6"/>
  <c r="K978" i="6"/>
  <c r="L978" i="6"/>
  <c r="M978" i="6"/>
  <c r="O978" i="6"/>
  <c r="P978" i="6"/>
  <c r="R978" i="6"/>
  <c r="S978" i="6"/>
  <c r="T978" i="6"/>
  <c r="U978" i="6"/>
  <c r="V978" i="6"/>
  <c r="AY978" i="6"/>
  <c r="BF978" i="6"/>
  <c r="C979" i="6"/>
  <c r="K979" i="6"/>
  <c r="L979" i="6"/>
  <c r="M979" i="6"/>
  <c r="O979" i="6"/>
  <c r="P979" i="6"/>
  <c r="R979" i="6"/>
  <c r="S979" i="6"/>
  <c r="T979" i="6"/>
  <c r="U979" i="6"/>
  <c r="V979" i="6"/>
  <c r="AY979" i="6"/>
  <c r="BF979" i="6"/>
  <c r="C980" i="6"/>
  <c r="K980" i="6"/>
  <c r="L980" i="6"/>
  <c r="M980" i="6"/>
  <c r="O980" i="6"/>
  <c r="P980" i="6"/>
  <c r="R980" i="6"/>
  <c r="S980" i="6"/>
  <c r="T980" i="6"/>
  <c r="U980" i="6"/>
  <c r="V980" i="6"/>
  <c r="AY980" i="6"/>
  <c r="BF980" i="6"/>
  <c r="C981" i="6"/>
  <c r="K981" i="6"/>
  <c r="L981" i="6"/>
  <c r="M981" i="6"/>
  <c r="O981" i="6"/>
  <c r="P981" i="6"/>
  <c r="R981" i="6"/>
  <c r="S981" i="6"/>
  <c r="T981" i="6"/>
  <c r="U981" i="6"/>
  <c r="V981" i="6"/>
  <c r="AY981" i="6"/>
  <c r="BF981" i="6"/>
  <c r="C982" i="6"/>
  <c r="K982" i="6"/>
  <c r="L982" i="6"/>
  <c r="M982" i="6"/>
  <c r="O982" i="6"/>
  <c r="P982" i="6"/>
  <c r="R982" i="6"/>
  <c r="S982" i="6"/>
  <c r="T982" i="6"/>
  <c r="U982" i="6"/>
  <c r="V982" i="6"/>
  <c r="AY982" i="6"/>
  <c r="BF982" i="6"/>
  <c r="C983" i="6"/>
  <c r="K983" i="6"/>
  <c r="L983" i="6"/>
  <c r="M983" i="6"/>
  <c r="O983" i="6"/>
  <c r="P983" i="6"/>
  <c r="R983" i="6"/>
  <c r="S983" i="6"/>
  <c r="T983" i="6"/>
  <c r="U983" i="6"/>
  <c r="V983" i="6"/>
  <c r="AY983" i="6"/>
  <c r="BF983" i="6"/>
  <c r="C984" i="6"/>
  <c r="K984" i="6"/>
  <c r="L984" i="6"/>
  <c r="M984" i="6"/>
  <c r="O984" i="6"/>
  <c r="P984" i="6"/>
  <c r="R984" i="6"/>
  <c r="S984" i="6"/>
  <c r="T984" i="6"/>
  <c r="U984" i="6"/>
  <c r="V984" i="6"/>
  <c r="AY984" i="6"/>
  <c r="BF984" i="6"/>
  <c r="C985" i="6"/>
  <c r="K985" i="6"/>
  <c r="L985" i="6"/>
  <c r="M985" i="6"/>
  <c r="O985" i="6"/>
  <c r="P985" i="6"/>
  <c r="R985" i="6"/>
  <c r="S985" i="6"/>
  <c r="T985" i="6"/>
  <c r="U985" i="6"/>
  <c r="V985" i="6"/>
  <c r="AY985" i="6"/>
  <c r="BF985" i="6"/>
  <c r="C986" i="6"/>
  <c r="K986" i="6"/>
  <c r="L986" i="6"/>
  <c r="M986" i="6"/>
  <c r="O986" i="6"/>
  <c r="P986" i="6"/>
  <c r="R986" i="6"/>
  <c r="S986" i="6"/>
  <c r="T986" i="6"/>
  <c r="U986" i="6"/>
  <c r="V986" i="6"/>
  <c r="AY986" i="6"/>
  <c r="BF986" i="6"/>
  <c r="C987" i="6"/>
  <c r="K987" i="6"/>
  <c r="L987" i="6"/>
  <c r="M987" i="6"/>
  <c r="O987" i="6"/>
  <c r="P987" i="6"/>
  <c r="R987" i="6"/>
  <c r="S987" i="6"/>
  <c r="T987" i="6"/>
  <c r="U987" i="6"/>
  <c r="V987" i="6"/>
  <c r="AY987" i="6"/>
  <c r="BF987" i="6"/>
  <c r="C988" i="6"/>
  <c r="K988" i="6"/>
  <c r="L988" i="6"/>
  <c r="M988" i="6"/>
  <c r="O988" i="6"/>
  <c r="P988" i="6"/>
  <c r="R988" i="6"/>
  <c r="S988" i="6"/>
  <c r="T988" i="6"/>
  <c r="U988" i="6"/>
  <c r="V988" i="6"/>
  <c r="AY988" i="6"/>
  <c r="BF988" i="6"/>
  <c r="C989" i="6"/>
  <c r="K989" i="6"/>
  <c r="L989" i="6"/>
  <c r="M989" i="6"/>
  <c r="O989" i="6"/>
  <c r="P989" i="6"/>
  <c r="R989" i="6"/>
  <c r="S989" i="6"/>
  <c r="T989" i="6"/>
  <c r="U989" i="6"/>
  <c r="V989" i="6"/>
  <c r="AY989" i="6"/>
  <c r="BF989" i="6"/>
  <c r="C990" i="6"/>
  <c r="K990" i="6"/>
  <c r="L990" i="6"/>
  <c r="M990" i="6"/>
  <c r="O990" i="6"/>
  <c r="P990" i="6"/>
  <c r="R990" i="6"/>
  <c r="S990" i="6"/>
  <c r="T990" i="6"/>
  <c r="U990" i="6"/>
  <c r="V990" i="6"/>
  <c r="AY990" i="6"/>
  <c r="BF990" i="6"/>
  <c r="C991" i="6"/>
  <c r="K991" i="6"/>
  <c r="L991" i="6"/>
  <c r="M991" i="6"/>
  <c r="O991" i="6"/>
  <c r="P991" i="6"/>
  <c r="R991" i="6"/>
  <c r="S991" i="6"/>
  <c r="T991" i="6"/>
  <c r="U991" i="6"/>
  <c r="V991" i="6"/>
  <c r="AY991" i="6"/>
  <c r="BF991" i="6"/>
  <c r="C992" i="6"/>
  <c r="K992" i="6"/>
  <c r="L992" i="6"/>
  <c r="M992" i="6"/>
  <c r="O992" i="6"/>
  <c r="P992" i="6"/>
  <c r="R992" i="6"/>
  <c r="S992" i="6"/>
  <c r="T992" i="6"/>
  <c r="U992" i="6"/>
  <c r="V992" i="6"/>
  <c r="AY992" i="6"/>
  <c r="BF992" i="6"/>
  <c r="C993" i="6"/>
  <c r="K993" i="6"/>
  <c r="L993" i="6"/>
  <c r="M993" i="6"/>
  <c r="O993" i="6"/>
  <c r="P993" i="6"/>
  <c r="R993" i="6"/>
  <c r="S993" i="6"/>
  <c r="T993" i="6"/>
  <c r="U993" i="6"/>
  <c r="V993" i="6"/>
  <c r="AY993" i="6"/>
  <c r="BF993" i="6"/>
  <c r="C994" i="6"/>
  <c r="K994" i="6"/>
  <c r="L994" i="6"/>
  <c r="M994" i="6"/>
  <c r="O994" i="6"/>
  <c r="P994" i="6"/>
  <c r="R994" i="6"/>
  <c r="S994" i="6"/>
  <c r="T994" i="6"/>
  <c r="U994" i="6"/>
  <c r="V994" i="6"/>
  <c r="AY994" i="6"/>
  <c r="BF994" i="6"/>
  <c r="C995" i="6"/>
  <c r="K995" i="6"/>
  <c r="L995" i="6"/>
  <c r="M995" i="6"/>
  <c r="O995" i="6"/>
  <c r="P995" i="6"/>
  <c r="R995" i="6"/>
  <c r="S995" i="6"/>
  <c r="T995" i="6"/>
  <c r="U995" i="6"/>
  <c r="V995" i="6"/>
  <c r="AY995" i="6"/>
  <c r="BF995" i="6"/>
  <c r="C996" i="6"/>
  <c r="K996" i="6"/>
  <c r="L996" i="6"/>
  <c r="M996" i="6"/>
  <c r="O996" i="6"/>
  <c r="P996" i="6"/>
  <c r="R996" i="6"/>
  <c r="S996" i="6"/>
  <c r="T996" i="6"/>
  <c r="U996" i="6"/>
  <c r="V996" i="6"/>
  <c r="AY996" i="6"/>
  <c r="BF996" i="6"/>
  <c r="C997" i="6"/>
  <c r="K997" i="6"/>
  <c r="L997" i="6"/>
  <c r="M997" i="6"/>
  <c r="O997" i="6"/>
  <c r="P997" i="6"/>
  <c r="R997" i="6"/>
  <c r="S997" i="6"/>
  <c r="T997" i="6"/>
  <c r="U997" i="6"/>
  <c r="V997" i="6"/>
  <c r="AY997" i="6"/>
  <c r="BF997" i="6"/>
  <c r="C998" i="6"/>
  <c r="K998" i="6"/>
  <c r="L998" i="6"/>
  <c r="M998" i="6"/>
  <c r="O998" i="6"/>
  <c r="P998" i="6"/>
  <c r="R998" i="6"/>
  <c r="S998" i="6"/>
  <c r="T998" i="6"/>
  <c r="U998" i="6"/>
  <c r="V998" i="6"/>
  <c r="AY998" i="6"/>
  <c r="BF998" i="6"/>
  <c r="C999" i="6"/>
  <c r="K999" i="6"/>
  <c r="L999" i="6"/>
  <c r="M999" i="6"/>
  <c r="O999" i="6"/>
  <c r="P999" i="6"/>
  <c r="R999" i="6"/>
  <c r="S999" i="6"/>
  <c r="T999" i="6"/>
  <c r="U999" i="6"/>
  <c r="V999" i="6"/>
  <c r="AY999" i="6"/>
  <c r="BF999" i="6"/>
  <c r="C1000" i="6"/>
  <c r="K1000" i="6"/>
  <c r="L1000" i="6"/>
  <c r="M1000" i="6"/>
  <c r="O1000" i="6"/>
  <c r="P1000" i="6"/>
  <c r="R1000" i="6"/>
  <c r="S1000" i="6"/>
  <c r="T1000" i="6"/>
  <c r="U1000" i="6"/>
  <c r="V1000" i="6"/>
  <c r="AY1000" i="6"/>
  <c r="BF1000" i="6"/>
  <c r="C1001" i="6"/>
  <c r="K1001" i="6"/>
  <c r="L1001" i="6"/>
  <c r="M1001" i="6"/>
  <c r="O1001" i="6"/>
  <c r="P1001" i="6"/>
  <c r="R1001" i="6"/>
  <c r="S1001" i="6"/>
  <c r="T1001" i="6"/>
  <c r="U1001" i="6"/>
  <c r="V1001" i="6"/>
  <c r="AY1001" i="6"/>
  <c r="BF1001" i="6"/>
  <c r="C1002" i="6"/>
  <c r="K1002" i="6"/>
  <c r="L1002" i="6"/>
  <c r="M1002" i="6"/>
  <c r="O1002" i="6"/>
  <c r="P1002" i="6"/>
  <c r="R1002" i="6"/>
  <c r="S1002" i="6"/>
  <c r="T1002" i="6"/>
  <c r="U1002" i="6"/>
  <c r="V1002" i="6"/>
  <c r="AY1002" i="6"/>
  <c r="BF1002" i="6"/>
  <c r="C1003" i="6"/>
  <c r="K1003" i="6"/>
  <c r="L1003" i="6"/>
  <c r="M1003" i="6"/>
  <c r="O1003" i="6"/>
  <c r="P1003" i="6"/>
  <c r="R1003" i="6"/>
  <c r="S1003" i="6"/>
  <c r="T1003" i="6"/>
  <c r="U1003" i="6"/>
  <c r="V1003" i="6"/>
  <c r="AY1003" i="6"/>
  <c r="BF1003" i="6"/>
  <c r="C1004" i="6"/>
  <c r="K1004" i="6"/>
  <c r="L1004" i="6"/>
  <c r="M1004" i="6"/>
  <c r="O1004" i="6"/>
  <c r="P1004" i="6"/>
  <c r="R1004" i="6"/>
  <c r="S1004" i="6"/>
  <c r="T1004" i="6"/>
  <c r="U1004" i="6"/>
  <c r="V1004" i="6"/>
  <c r="AY1004" i="6"/>
  <c r="BF1004" i="6"/>
  <c r="C1005" i="6"/>
  <c r="K1005" i="6"/>
  <c r="L1005" i="6"/>
  <c r="M1005" i="6"/>
  <c r="O1005" i="6"/>
  <c r="P1005" i="6"/>
  <c r="R1005" i="6"/>
  <c r="S1005" i="6"/>
  <c r="T1005" i="6"/>
  <c r="U1005" i="6"/>
  <c r="V1005" i="6"/>
  <c r="AY1005" i="6"/>
  <c r="BF1005" i="6"/>
  <c r="C1006" i="6"/>
  <c r="K1006" i="6"/>
  <c r="L1006" i="6"/>
  <c r="M1006" i="6"/>
  <c r="O1006" i="6"/>
  <c r="P1006" i="6"/>
  <c r="R1006" i="6"/>
  <c r="S1006" i="6"/>
  <c r="T1006" i="6"/>
  <c r="U1006" i="6"/>
  <c r="V1006" i="6"/>
  <c r="AY1006" i="6"/>
  <c r="BF1006" i="6"/>
  <c r="C1007" i="6"/>
  <c r="K1007" i="6"/>
  <c r="L1007" i="6"/>
  <c r="M1007" i="6"/>
  <c r="O1007" i="6"/>
  <c r="P1007" i="6"/>
  <c r="R1007" i="6"/>
  <c r="S1007" i="6"/>
  <c r="T1007" i="6"/>
  <c r="U1007" i="6"/>
  <c r="V1007" i="6"/>
  <c r="AY1007" i="6"/>
  <c r="BF1007" i="6"/>
  <c r="C1008" i="6"/>
  <c r="K1008" i="6"/>
  <c r="L1008" i="6"/>
  <c r="M1008" i="6"/>
  <c r="O1008" i="6"/>
  <c r="P1008" i="6"/>
  <c r="R1008" i="6"/>
  <c r="S1008" i="6"/>
  <c r="T1008" i="6"/>
  <c r="U1008" i="6"/>
  <c r="V1008" i="6"/>
  <c r="AY1008" i="6"/>
  <c r="BF1008" i="6"/>
  <c r="C1009" i="6"/>
  <c r="K1009" i="6"/>
  <c r="L1009" i="6"/>
  <c r="M1009" i="6"/>
  <c r="O1009" i="6"/>
  <c r="P1009" i="6"/>
  <c r="R1009" i="6"/>
  <c r="S1009" i="6"/>
  <c r="T1009" i="6"/>
  <c r="U1009" i="6"/>
  <c r="V1009" i="6"/>
  <c r="AY1009" i="6"/>
  <c r="BF1009" i="6"/>
  <c r="C1010" i="6"/>
  <c r="K1010" i="6"/>
  <c r="L1010" i="6"/>
  <c r="M1010" i="6"/>
  <c r="O1010" i="6"/>
  <c r="P1010" i="6"/>
  <c r="R1010" i="6"/>
  <c r="S1010" i="6"/>
  <c r="T1010" i="6"/>
  <c r="U1010" i="6"/>
  <c r="V1010" i="6"/>
  <c r="AY1010" i="6"/>
  <c r="BF1010" i="6"/>
  <c r="C1011" i="6"/>
  <c r="K1011" i="6"/>
  <c r="L1011" i="6"/>
  <c r="M1011" i="6"/>
  <c r="O1011" i="6"/>
  <c r="P1011" i="6"/>
  <c r="R1011" i="6"/>
  <c r="S1011" i="6"/>
  <c r="T1011" i="6"/>
  <c r="U1011" i="6"/>
  <c r="V1011" i="6"/>
  <c r="AY1011" i="6"/>
  <c r="BF1011" i="6"/>
  <c r="C1012" i="6"/>
  <c r="K1012" i="6"/>
  <c r="L1012" i="6"/>
  <c r="M1012" i="6"/>
  <c r="O1012" i="6"/>
  <c r="P1012" i="6"/>
  <c r="R1012" i="6"/>
  <c r="S1012" i="6"/>
  <c r="T1012" i="6"/>
  <c r="U1012" i="6"/>
  <c r="V1012" i="6"/>
  <c r="AY1012" i="6"/>
  <c r="BF1012" i="6"/>
  <c r="C1013" i="6"/>
  <c r="K1013" i="6"/>
  <c r="L1013" i="6"/>
  <c r="M1013" i="6"/>
  <c r="O1013" i="6"/>
  <c r="P1013" i="6"/>
  <c r="R1013" i="6"/>
  <c r="S1013" i="6"/>
  <c r="T1013" i="6"/>
  <c r="U1013" i="6"/>
  <c r="V1013" i="6"/>
  <c r="AY1013" i="6"/>
  <c r="BF1013" i="6"/>
  <c r="C1014" i="6"/>
  <c r="K1014" i="6"/>
  <c r="L1014" i="6"/>
  <c r="M1014" i="6"/>
  <c r="O1014" i="6"/>
  <c r="P1014" i="6"/>
  <c r="R1014" i="6"/>
  <c r="S1014" i="6"/>
  <c r="T1014" i="6"/>
  <c r="U1014" i="6"/>
  <c r="V1014" i="6"/>
  <c r="AY1014" i="6"/>
  <c r="BF1014" i="6"/>
  <c r="C1015" i="6"/>
  <c r="K1015" i="6"/>
  <c r="L1015" i="6"/>
  <c r="M1015" i="6"/>
  <c r="O1015" i="6"/>
  <c r="P1015" i="6"/>
  <c r="R1015" i="6"/>
  <c r="S1015" i="6"/>
  <c r="T1015" i="6"/>
  <c r="U1015" i="6"/>
  <c r="V1015" i="6"/>
  <c r="AY1015" i="6"/>
  <c r="BF1015" i="6"/>
  <c r="C1016" i="6"/>
  <c r="K1016" i="6"/>
  <c r="L1016" i="6"/>
  <c r="M1016" i="6"/>
  <c r="O1016" i="6"/>
  <c r="P1016" i="6"/>
  <c r="R1016" i="6"/>
  <c r="S1016" i="6"/>
  <c r="T1016" i="6"/>
  <c r="U1016" i="6"/>
  <c r="V1016" i="6"/>
  <c r="AY1016" i="6"/>
  <c r="BF1016" i="6"/>
  <c r="C1017" i="6"/>
  <c r="K1017" i="6"/>
  <c r="L1017" i="6"/>
  <c r="M1017" i="6"/>
  <c r="O1017" i="6"/>
  <c r="P1017" i="6"/>
  <c r="R1017" i="6"/>
  <c r="S1017" i="6"/>
  <c r="T1017" i="6"/>
  <c r="U1017" i="6"/>
  <c r="V1017" i="6"/>
  <c r="AY1017" i="6"/>
  <c r="BF1017" i="6"/>
  <c r="C1018" i="6"/>
  <c r="K1018" i="6"/>
  <c r="L1018" i="6"/>
  <c r="M1018" i="6"/>
  <c r="O1018" i="6"/>
  <c r="P1018" i="6"/>
  <c r="R1018" i="6"/>
  <c r="S1018" i="6"/>
  <c r="T1018" i="6"/>
  <c r="U1018" i="6"/>
  <c r="V1018" i="6"/>
  <c r="AY1018" i="6"/>
  <c r="BF1018" i="6"/>
  <c r="C1019" i="6"/>
  <c r="K1019" i="6"/>
  <c r="L1019" i="6"/>
  <c r="M1019" i="6"/>
  <c r="O1019" i="6"/>
  <c r="P1019" i="6"/>
  <c r="R1019" i="6"/>
  <c r="S1019" i="6"/>
  <c r="T1019" i="6"/>
  <c r="U1019" i="6"/>
  <c r="V1019" i="6"/>
  <c r="AY1019" i="6"/>
  <c r="BF1019" i="6"/>
  <c r="C1020" i="6"/>
  <c r="K1020" i="6"/>
  <c r="L1020" i="6"/>
  <c r="M1020" i="6"/>
  <c r="O1020" i="6"/>
  <c r="P1020" i="6"/>
  <c r="R1020" i="6"/>
  <c r="S1020" i="6"/>
  <c r="T1020" i="6"/>
  <c r="U1020" i="6"/>
  <c r="V1020" i="6"/>
  <c r="AY1020" i="6"/>
  <c r="BF1020" i="6"/>
  <c r="C1021" i="6"/>
  <c r="K1021" i="6"/>
  <c r="L1021" i="6"/>
  <c r="M1021" i="6"/>
  <c r="O1021" i="6"/>
  <c r="P1021" i="6"/>
  <c r="R1021" i="6"/>
  <c r="S1021" i="6"/>
  <c r="T1021" i="6"/>
  <c r="U1021" i="6"/>
  <c r="V1021" i="6"/>
  <c r="AY1021" i="6"/>
  <c r="BF1021" i="6"/>
  <c r="C1022" i="6"/>
  <c r="K1022" i="6"/>
  <c r="L1022" i="6"/>
  <c r="M1022" i="6"/>
  <c r="O1022" i="6"/>
  <c r="P1022" i="6"/>
  <c r="R1022" i="6"/>
  <c r="S1022" i="6"/>
  <c r="T1022" i="6"/>
  <c r="U1022" i="6"/>
  <c r="V1022" i="6"/>
  <c r="AY1022" i="6"/>
  <c r="BF1022" i="6"/>
  <c r="C1023" i="6"/>
  <c r="K1023" i="6"/>
  <c r="L1023" i="6"/>
  <c r="M1023" i="6"/>
  <c r="O1023" i="6"/>
  <c r="P1023" i="6"/>
  <c r="R1023" i="6"/>
  <c r="S1023" i="6"/>
  <c r="T1023" i="6"/>
  <c r="U1023" i="6"/>
  <c r="V1023" i="6"/>
  <c r="AY1023" i="6"/>
  <c r="BF1023" i="6"/>
  <c r="C1024" i="6"/>
  <c r="K1024" i="6"/>
  <c r="L1024" i="6"/>
  <c r="M1024" i="6"/>
  <c r="O1024" i="6"/>
  <c r="P1024" i="6"/>
  <c r="R1024" i="6"/>
  <c r="S1024" i="6"/>
  <c r="T1024" i="6"/>
  <c r="U1024" i="6"/>
  <c r="V1024" i="6"/>
  <c r="AY1024" i="6"/>
  <c r="BF1024" i="6"/>
  <c r="C1025" i="6"/>
  <c r="K1025" i="6"/>
  <c r="L1025" i="6"/>
  <c r="M1025" i="6"/>
  <c r="O1025" i="6"/>
  <c r="P1025" i="6"/>
  <c r="R1025" i="6"/>
  <c r="S1025" i="6"/>
  <c r="T1025" i="6"/>
  <c r="U1025" i="6"/>
  <c r="V1025" i="6"/>
  <c r="AY1025" i="6"/>
  <c r="BF1025" i="6"/>
  <c r="C1026" i="6"/>
  <c r="K1026" i="6"/>
  <c r="L1026" i="6"/>
  <c r="M1026" i="6"/>
  <c r="O1026" i="6"/>
  <c r="P1026" i="6"/>
  <c r="R1026" i="6"/>
  <c r="S1026" i="6"/>
  <c r="T1026" i="6"/>
  <c r="U1026" i="6"/>
  <c r="V1026" i="6"/>
  <c r="AY1026" i="6"/>
  <c r="BF1026" i="6"/>
  <c r="C1027" i="6"/>
  <c r="K1027" i="6"/>
  <c r="L1027" i="6"/>
  <c r="M1027" i="6"/>
  <c r="O1027" i="6"/>
  <c r="P1027" i="6"/>
  <c r="R1027" i="6"/>
  <c r="S1027" i="6"/>
  <c r="T1027" i="6"/>
  <c r="U1027" i="6"/>
  <c r="V1027" i="6"/>
  <c r="AY1027" i="6"/>
  <c r="BF1027" i="6"/>
  <c r="C1028" i="6"/>
  <c r="K1028" i="6"/>
  <c r="L1028" i="6"/>
  <c r="M1028" i="6"/>
  <c r="O1028" i="6"/>
  <c r="P1028" i="6"/>
  <c r="R1028" i="6"/>
  <c r="S1028" i="6"/>
  <c r="T1028" i="6"/>
  <c r="U1028" i="6"/>
  <c r="V1028" i="6"/>
  <c r="AY1028" i="6"/>
  <c r="BF1028" i="6"/>
  <c r="C1029" i="6"/>
  <c r="K1029" i="6"/>
  <c r="L1029" i="6"/>
  <c r="M1029" i="6"/>
  <c r="O1029" i="6"/>
  <c r="P1029" i="6"/>
  <c r="R1029" i="6"/>
  <c r="S1029" i="6"/>
  <c r="T1029" i="6"/>
  <c r="U1029" i="6"/>
  <c r="V1029" i="6"/>
  <c r="AY1029" i="6"/>
  <c r="BF1029" i="6"/>
  <c r="C1030" i="6"/>
  <c r="K1030" i="6"/>
  <c r="L1030" i="6"/>
  <c r="M1030" i="6"/>
  <c r="O1030" i="6"/>
  <c r="P1030" i="6"/>
  <c r="R1030" i="6"/>
  <c r="S1030" i="6"/>
  <c r="T1030" i="6"/>
  <c r="U1030" i="6"/>
  <c r="V1030" i="6"/>
  <c r="AY1030" i="6"/>
  <c r="BF1030" i="6"/>
  <c r="C1031" i="6"/>
  <c r="K1031" i="6"/>
  <c r="L1031" i="6"/>
  <c r="M1031" i="6"/>
  <c r="O1031" i="6"/>
  <c r="P1031" i="6"/>
  <c r="R1031" i="6"/>
  <c r="S1031" i="6"/>
  <c r="T1031" i="6"/>
  <c r="U1031" i="6"/>
  <c r="V1031" i="6"/>
  <c r="AY1031" i="6"/>
  <c r="BF1031" i="6"/>
  <c r="C1034" i="6"/>
  <c r="K1034" i="6"/>
  <c r="L1034" i="6"/>
  <c r="M1034" i="6"/>
  <c r="O1034" i="6"/>
  <c r="P1034" i="6"/>
  <c r="R1034" i="6"/>
  <c r="S1034" i="6"/>
  <c r="T1034" i="6"/>
  <c r="U1034" i="6"/>
  <c r="V1034" i="6"/>
  <c r="AY1034" i="6"/>
  <c r="BF1034" i="6"/>
  <c r="C1035" i="6"/>
  <c r="K1035" i="6"/>
  <c r="L1035" i="6"/>
  <c r="M1035" i="6"/>
  <c r="O1035" i="6"/>
  <c r="P1035" i="6"/>
  <c r="R1035" i="6"/>
  <c r="S1035" i="6"/>
  <c r="T1035" i="6"/>
  <c r="U1035" i="6"/>
  <c r="V1035" i="6"/>
  <c r="AY1035" i="6"/>
  <c r="BF1035" i="6"/>
  <c r="C1036" i="6"/>
  <c r="K1036" i="6"/>
  <c r="L1036" i="6"/>
  <c r="M1036" i="6"/>
  <c r="O1036" i="6"/>
  <c r="P1036" i="6"/>
  <c r="R1036" i="6"/>
  <c r="S1036" i="6"/>
  <c r="T1036" i="6"/>
  <c r="U1036" i="6"/>
  <c r="V1036" i="6"/>
  <c r="AY1036" i="6"/>
  <c r="BF1036" i="6"/>
  <c r="C1037" i="6"/>
  <c r="K1037" i="6"/>
  <c r="L1037" i="6"/>
  <c r="M1037" i="6"/>
  <c r="O1037" i="6"/>
  <c r="P1037" i="6"/>
  <c r="R1037" i="6"/>
  <c r="S1037" i="6"/>
  <c r="T1037" i="6"/>
  <c r="U1037" i="6"/>
  <c r="V1037" i="6"/>
  <c r="AY1037" i="6"/>
  <c r="BF1037" i="6"/>
  <c r="C1038" i="6"/>
  <c r="K1038" i="6"/>
  <c r="L1038" i="6"/>
  <c r="M1038" i="6"/>
  <c r="O1038" i="6"/>
  <c r="P1038" i="6"/>
  <c r="R1038" i="6"/>
  <c r="S1038" i="6"/>
  <c r="T1038" i="6"/>
  <c r="U1038" i="6"/>
  <c r="V1038" i="6"/>
  <c r="AY1038" i="6"/>
  <c r="BF1038" i="6"/>
  <c r="C1039" i="6"/>
  <c r="K1039" i="6"/>
  <c r="L1039" i="6"/>
  <c r="M1039" i="6"/>
  <c r="O1039" i="6"/>
  <c r="P1039" i="6"/>
  <c r="R1039" i="6"/>
  <c r="S1039" i="6"/>
  <c r="T1039" i="6"/>
  <c r="U1039" i="6"/>
  <c r="V1039" i="6"/>
  <c r="AY1039" i="6"/>
  <c r="BF1039" i="6"/>
  <c r="C1040" i="6"/>
  <c r="K1040" i="6"/>
  <c r="L1040" i="6"/>
  <c r="M1040" i="6"/>
  <c r="O1040" i="6"/>
  <c r="P1040" i="6"/>
  <c r="R1040" i="6"/>
  <c r="S1040" i="6"/>
  <c r="T1040" i="6"/>
  <c r="U1040" i="6"/>
  <c r="V1040" i="6"/>
  <c r="AY1040" i="6"/>
  <c r="BF1040" i="6"/>
  <c r="C1041" i="6"/>
  <c r="K1041" i="6"/>
  <c r="L1041" i="6"/>
  <c r="M1041" i="6"/>
  <c r="O1041" i="6"/>
  <c r="P1041" i="6"/>
  <c r="R1041" i="6"/>
  <c r="S1041" i="6"/>
  <c r="T1041" i="6"/>
  <c r="U1041" i="6"/>
  <c r="V1041" i="6"/>
  <c r="AY1041" i="6"/>
  <c r="BF1041" i="6"/>
  <c r="C1042" i="6"/>
  <c r="K1042" i="6"/>
  <c r="L1042" i="6"/>
  <c r="M1042" i="6"/>
  <c r="O1042" i="6"/>
  <c r="P1042" i="6"/>
  <c r="R1042" i="6"/>
  <c r="S1042" i="6"/>
  <c r="T1042" i="6"/>
  <c r="U1042" i="6"/>
  <c r="V1042" i="6"/>
  <c r="AY1042" i="6"/>
  <c r="BF1042" i="6"/>
  <c r="C1043" i="6"/>
  <c r="K1043" i="6"/>
  <c r="L1043" i="6"/>
  <c r="M1043" i="6"/>
  <c r="O1043" i="6"/>
  <c r="P1043" i="6"/>
  <c r="R1043" i="6"/>
  <c r="S1043" i="6"/>
  <c r="T1043" i="6"/>
  <c r="U1043" i="6"/>
  <c r="V1043" i="6"/>
  <c r="AY1043" i="6"/>
  <c r="BF1043" i="6"/>
  <c r="C1044" i="6"/>
  <c r="K1044" i="6"/>
  <c r="L1044" i="6"/>
  <c r="M1044" i="6"/>
  <c r="O1044" i="6"/>
  <c r="P1044" i="6"/>
  <c r="R1044" i="6"/>
  <c r="S1044" i="6"/>
  <c r="T1044" i="6"/>
  <c r="U1044" i="6"/>
  <c r="V1044" i="6"/>
  <c r="AY1044" i="6"/>
  <c r="BF1044" i="6"/>
  <c r="C1045" i="6"/>
  <c r="K1045" i="6"/>
  <c r="L1045" i="6"/>
  <c r="M1045" i="6"/>
  <c r="O1045" i="6"/>
  <c r="P1045" i="6"/>
  <c r="R1045" i="6"/>
  <c r="S1045" i="6"/>
  <c r="T1045" i="6"/>
  <c r="U1045" i="6"/>
  <c r="V1045" i="6"/>
  <c r="AY1045" i="6"/>
  <c r="BF1045" i="6"/>
  <c r="C1046" i="6"/>
  <c r="K1046" i="6"/>
  <c r="L1046" i="6"/>
  <c r="M1046" i="6"/>
  <c r="O1046" i="6"/>
  <c r="P1046" i="6"/>
  <c r="R1046" i="6"/>
  <c r="S1046" i="6"/>
  <c r="T1046" i="6"/>
  <c r="U1046" i="6"/>
  <c r="V1046" i="6"/>
  <c r="AY1046" i="6"/>
  <c r="BF1046" i="6"/>
  <c r="C1047" i="6"/>
  <c r="K1047" i="6"/>
  <c r="L1047" i="6"/>
  <c r="M1047" i="6"/>
  <c r="O1047" i="6"/>
  <c r="P1047" i="6"/>
  <c r="R1047" i="6"/>
  <c r="S1047" i="6"/>
  <c r="T1047" i="6"/>
  <c r="U1047" i="6"/>
  <c r="V1047" i="6"/>
  <c r="AY1047" i="6"/>
  <c r="BF1047" i="6"/>
  <c r="C1048" i="6"/>
  <c r="K1048" i="6"/>
  <c r="L1048" i="6"/>
  <c r="M1048" i="6"/>
  <c r="O1048" i="6"/>
  <c r="P1048" i="6"/>
  <c r="R1048" i="6"/>
  <c r="S1048" i="6"/>
  <c r="T1048" i="6"/>
  <c r="U1048" i="6"/>
  <c r="V1048" i="6"/>
  <c r="AY1048" i="6"/>
  <c r="BF1048" i="6"/>
  <c r="C1049" i="6"/>
  <c r="K1049" i="6"/>
  <c r="L1049" i="6"/>
  <c r="M1049" i="6"/>
  <c r="O1049" i="6"/>
  <c r="P1049" i="6"/>
  <c r="R1049" i="6"/>
  <c r="S1049" i="6"/>
  <c r="T1049" i="6"/>
  <c r="U1049" i="6"/>
  <c r="V1049" i="6"/>
  <c r="AY1049" i="6"/>
  <c r="BF1049" i="6"/>
  <c r="C1050" i="6"/>
  <c r="K1050" i="6"/>
  <c r="L1050" i="6"/>
  <c r="M1050" i="6"/>
  <c r="O1050" i="6"/>
  <c r="P1050" i="6"/>
  <c r="R1050" i="6"/>
  <c r="S1050" i="6"/>
  <c r="T1050" i="6"/>
  <c r="U1050" i="6"/>
  <c r="V1050" i="6"/>
  <c r="AY1050" i="6"/>
  <c r="BF1050" i="6"/>
  <c r="C1051" i="6"/>
  <c r="K1051" i="6"/>
  <c r="L1051" i="6"/>
  <c r="M1051" i="6"/>
  <c r="O1051" i="6"/>
  <c r="P1051" i="6"/>
  <c r="R1051" i="6"/>
  <c r="S1051" i="6"/>
  <c r="T1051" i="6"/>
  <c r="U1051" i="6"/>
  <c r="V1051" i="6"/>
  <c r="AY1051" i="6"/>
  <c r="BF1051" i="6"/>
  <c r="BF1054" i="6"/>
  <c r="BF1055" i="6"/>
  <c r="BF1056" i="6"/>
  <c r="BF1057" i="6"/>
  <c r="BF1058" i="6"/>
  <c r="BF1059" i="6"/>
  <c r="BF1060" i="6"/>
  <c r="BF1061" i="6"/>
  <c r="BF1062" i="6"/>
  <c r="C1065" i="6"/>
  <c r="K1065" i="6"/>
  <c r="L1065" i="6"/>
  <c r="M1065" i="6"/>
  <c r="O1065" i="6"/>
  <c r="P1065" i="6"/>
  <c r="R1065" i="6"/>
  <c r="S1065" i="6"/>
  <c r="T1065" i="6"/>
  <c r="V1065" i="6"/>
  <c r="BF1065" i="6"/>
  <c r="C1066" i="6"/>
  <c r="K1066" i="6"/>
  <c r="L1066" i="6"/>
  <c r="M1066" i="6"/>
  <c r="O1066" i="6"/>
  <c r="P1066" i="6"/>
  <c r="R1066" i="6"/>
  <c r="S1066" i="6"/>
  <c r="T1066" i="6"/>
  <c r="V1066" i="6"/>
  <c r="C1068" i="6"/>
  <c r="K1068" i="6"/>
  <c r="L1068" i="6"/>
  <c r="M1068" i="6"/>
  <c r="O1068" i="6"/>
  <c r="P1068" i="6"/>
  <c r="R1068" i="6"/>
  <c r="S1068" i="6"/>
  <c r="T1068" i="6"/>
  <c r="V1068" i="6"/>
  <c r="C1069" i="6"/>
  <c r="K1069" i="6"/>
  <c r="L1069" i="6"/>
  <c r="M1069" i="6"/>
  <c r="O1069" i="6"/>
  <c r="P1069" i="6"/>
  <c r="R1069" i="6"/>
  <c r="S1069" i="6"/>
  <c r="T1069" i="6"/>
  <c r="V1069" i="6"/>
  <c r="C1071" i="6"/>
  <c r="K1071" i="6"/>
  <c r="L1071" i="6"/>
  <c r="M1071" i="6"/>
  <c r="O1071" i="6"/>
  <c r="P1071" i="6"/>
  <c r="R1071" i="6"/>
  <c r="S1071" i="6"/>
  <c r="T1071" i="6"/>
  <c r="V1071" i="6"/>
  <c r="C1072" i="6"/>
  <c r="K1072" i="6"/>
  <c r="L1072" i="6"/>
  <c r="M1072" i="6"/>
  <c r="O1072" i="6"/>
  <c r="P1072" i="6"/>
  <c r="R1072" i="6"/>
  <c r="S1072" i="6"/>
  <c r="T1072" i="6"/>
  <c r="V1072" i="6"/>
  <c r="C1073" i="6"/>
  <c r="K1073" i="6"/>
  <c r="L1073" i="6"/>
  <c r="M1073" i="6"/>
  <c r="O1073" i="6"/>
  <c r="P1073" i="6"/>
  <c r="R1073" i="6"/>
  <c r="S1073" i="6"/>
  <c r="T1073" i="6"/>
  <c r="V1073" i="6"/>
  <c r="C1075" i="6"/>
  <c r="K1075" i="6"/>
  <c r="L1075" i="6"/>
  <c r="M1075" i="6"/>
  <c r="O1075" i="6"/>
  <c r="P1075" i="6"/>
  <c r="R1075" i="6"/>
  <c r="S1075" i="6"/>
  <c r="T1075" i="6"/>
  <c r="V1075" i="6"/>
  <c r="C1079" i="6"/>
  <c r="K1079" i="6"/>
  <c r="L1079" i="6"/>
  <c r="M1079" i="6"/>
  <c r="O1079" i="6"/>
  <c r="P1079" i="6"/>
  <c r="R1079" i="6"/>
  <c r="S1079" i="6"/>
  <c r="T1079" i="6"/>
  <c r="V1079" i="6"/>
  <c r="C1081" i="6"/>
  <c r="K1081" i="6"/>
  <c r="L1081" i="6"/>
  <c r="M1081" i="6"/>
  <c r="O1081" i="6"/>
  <c r="P1081" i="6"/>
  <c r="R1081" i="6"/>
  <c r="S1081" i="6"/>
  <c r="T1081" i="6"/>
  <c r="V1081" i="6"/>
  <c r="C1084" i="6"/>
  <c r="K1084" i="6"/>
  <c r="L1084" i="6"/>
  <c r="M1084" i="6"/>
  <c r="O1084" i="6"/>
  <c r="P1084" i="6"/>
  <c r="R1084" i="6"/>
  <c r="S1084" i="6"/>
  <c r="T1084" i="6"/>
  <c r="U1084" i="6"/>
  <c r="V1084" i="6"/>
  <c r="BF1084" i="6"/>
  <c r="C1085" i="6"/>
  <c r="K1085" i="6"/>
  <c r="L1085" i="6"/>
  <c r="M1085" i="6"/>
  <c r="O1085" i="6"/>
  <c r="P1085" i="6"/>
  <c r="R1085" i="6"/>
  <c r="S1085" i="6"/>
  <c r="T1085" i="6"/>
  <c r="U1085" i="6"/>
  <c r="V1085" i="6"/>
  <c r="BF1085" i="6"/>
  <c r="C1086" i="6"/>
  <c r="K1086" i="6"/>
  <c r="L1086" i="6"/>
  <c r="M1086" i="6"/>
  <c r="O1086" i="6"/>
  <c r="P1086" i="6"/>
  <c r="R1086" i="6"/>
  <c r="S1086" i="6"/>
  <c r="T1086" i="6"/>
  <c r="U1086" i="6"/>
  <c r="V1086" i="6"/>
  <c r="BF1086" i="6"/>
  <c r="C1087" i="6"/>
  <c r="K1087" i="6"/>
  <c r="L1087" i="6"/>
  <c r="M1087" i="6"/>
  <c r="O1087" i="6"/>
  <c r="P1087" i="6"/>
  <c r="R1087" i="6"/>
  <c r="S1087" i="6"/>
  <c r="T1087" i="6"/>
  <c r="U1087" i="6"/>
  <c r="V1087" i="6"/>
  <c r="BF1087" i="6"/>
  <c r="C1088" i="6"/>
  <c r="K1088" i="6"/>
  <c r="L1088" i="6"/>
  <c r="M1088" i="6"/>
  <c r="O1088" i="6"/>
  <c r="P1088" i="6"/>
  <c r="R1088" i="6"/>
  <c r="S1088" i="6"/>
  <c r="T1088" i="6"/>
  <c r="U1088" i="6"/>
  <c r="V1088" i="6"/>
  <c r="BF1088" i="6"/>
  <c r="C1089" i="6"/>
  <c r="K1089" i="6"/>
  <c r="L1089" i="6"/>
  <c r="M1089" i="6"/>
  <c r="O1089" i="6"/>
  <c r="P1089" i="6"/>
  <c r="R1089" i="6"/>
  <c r="S1089" i="6"/>
  <c r="T1089" i="6"/>
  <c r="U1089" i="6"/>
  <c r="V1089" i="6"/>
  <c r="BF1089" i="6"/>
  <c r="C1090" i="6"/>
  <c r="K1090" i="6"/>
  <c r="L1090" i="6"/>
  <c r="M1090" i="6"/>
  <c r="O1090" i="6"/>
  <c r="P1090" i="6"/>
  <c r="R1090" i="6"/>
  <c r="S1090" i="6"/>
  <c r="T1090" i="6"/>
  <c r="U1090" i="6"/>
  <c r="V1090" i="6"/>
  <c r="BF1090" i="6"/>
  <c r="C1091" i="6"/>
  <c r="K1091" i="6"/>
  <c r="L1091" i="6"/>
  <c r="M1091" i="6"/>
  <c r="O1091" i="6"/>
  <c r="P1091" i="6"/>
  <c r="R1091" i="6"/>
  <c r="S1091" i="6"/>
  <c r="T1091" i="6"/>
  <c r="U1091" i="6"/>
  <c r="V1091" i="6"/>
  <c r="BF1091" i="6"/>
  <c r="C1092" i="6"/>
  <c r="K1092" i="6"/>
  <c r="L1092" i="6"/>
  <c r="M1092" i="6"/>
  <c r="O1092" i="6"/>
  <c r="P1092" i="6"/>
  <c r="R1092" i="6"/>
  <c r="S1092" i="6"/>
  <c r="T1092" i="6"/>
  <c r="U1092" i="6"/>
  <c r="V1092" i="6"/>
  <c r="BF1092" i="6"/>
  <c r="C1093" i="6"/>
  <c r="K1093" i="6"/>
  <c r="L1093" i="6"/>
  <c r="M1093" i="6"/>
  <c r="O1093" i="6"/>
  <c r="P1093" i="6"/>
  <c r="R1093" i="6"/>
  <c r="S1093" i="6"/>
  <c r="T1093" i="6"/>
  <c r="U1093" i="6"/>
  <c r="V1093" i="6"/>
  <c r="BF1093" i="6"/>
  <c r="C1094" i="6"/>
  <c r="K1094" i="6"/>
  <c r="L1094" i="6"/>
  <c r="M1094" i="6"/>
  <c r="O1094" i="6"/>
  <c r="P1094" i="6"/>
  <c r="R1094" i="6"/>
  <c r="S1094" i="6"/>
  <c r="T1094" i="6"/>
  <c r="U1094" i="6"/>
  <c r="V1094" i="6"/>
  <c r="BF1094" i="6"/>
  <c r="C1095" i="6"/>
  <c r="K1095" i="6"/>
  <c r="L1095" i="6"/>
  <c r="M1095" i="6"/>
  <c r="O1095" i="6"/>
  <c r="P1095" i="6"/>
  <c r="R1095" i="6"/>
  <c r="S1095" i="6"/>
  <c r="T1095" i="6"/>
  <c r="U1095" i="6"/>
  <c r="V1095" i="6"/>
  <c r="BF1095" i="6"/>
  <c r="C1096" i="6"/>
  <c r="K1096" i="6"/>
  <c r="L1096" i="6"/>
  <c r="M1096" i="6"/>
  <c r="O1096" i="6"/>
  <c r="P1096" i="6"/>
  <c r="R1096" i="6"/>
  <c r="S1096" i="6"/>
  <c r="T1096" i="6"/>
  <c r="U1096" i="6"/>
  <c r="V1096" i="6"/>
  <c r="BF1096" i="6"/>
  <c r="C1097" i="6"/>
  <c r="K1097" i="6"/>
  <c r="L1097" i="6"/>
  <c r="M1097" i="6"/>
  <c r="O1097" i="6"/>
  <c r="P1097" i="6"/>
  <c r="R1097" i="6"/>
  <c r="S1097" i="6"/>
  <c r="T1097" i="6"/>
  <c r="U1097" i="6"/>
  <c r="V1097" i="6"/>
  <c r="BF1097" i="6"/>
  <c r="C1098" i="6"/>
  <c r="K1098" i="6"/>
  <c r="L1098" i="6"/>
  <c r="M1098" i="6"/>
  <c r="O1098" i="6"/>
  <c r="P1098" i="6"/>
  <c r="R1098" i="6"/>
  <c r="S1098" i="6"/>
  <c r="T1098" i="6"/>
  <c r="U1098" i="6"/>
  <c r="V1098" i="6"/>
  <c r="BF1098" i="6"/>
  <c r="C1099" i="6"/>
  <c r="K1099" i="6"/>
  <c r="L1099" i="6"/>
  <c r="M1099" i="6"/>
  <c r="O1099" i="6"/>
  <c r="P1099" i="6"/>
  <c r="R1099" i="6"/>
  <c r="S1099" i="6"/>
  <c r="T1099" i="6"/>
  <c r="U1099" i="6"/>
  <c r="V1099" i="6"/>
  <c r="BF1099" i="6"/>
  <c r="C1100" i="6"/>
  <c r="K1100" i="6"/>
  <c r="L1100" i="6"/>
  <c r="M1100" i="6"/>
  <c r="O1100" i="6"/>
  <c r="P1100" i="6"/>
  <c r="R1100" i="6"/>
  <c r="S1100" i="6"/>
  <c r="T1100" i="6"/>
  <c r="U1100" i="6"/>
  <c r="V1100" i="6"/>
  <c r="BF1100" i="6"/>
  <c r="C1101" i="6"/>
  <c r="K1101" i="6"/>
  <c r="L1101" i="6"/>
  <c r="M1101" i="6"/>
  <c r="O1101" i="6"/>
  <c r="P1101" i="6"/>
  <c r="R1101" i="6"/>
  <c r="S1101" i="6"/>
  <c r="T1101" i="6"/>
  <c r="U1101" i="6"/>
  <c r="V1101" i="6"/>
  <c r="BF1101" i="6"/>
  <c r="C1102" i="6"/>
  <c r="K1102" i="6"/>
  <c r="L1102" i="6"/>
  <c r="M1102" i="6"/>
  <c r="O1102" i="6"/>
  <c r="P1102" i="6"/>
  <c r="R1102" i="6"/>
  <c r="S1102" i="6"/>
  <c r="T1102" i="6"/>
  <c r="U1102" i="6"/>
  <c r="V1102" i="6"/>
  <c r="BF1102" i="6"/>
  <c r="C1103" i="6"/>
  <c r="K1103" i="6"/>
  <c r="L1103" i="6"/>
  <c r="M1103" i="6"/>
  <c r="O1103" i="6"/>
  <c r="P1103" i="6"/>
  <c r="R1103" i="6"/>
  <c r="S1103" i="6"/>
  <c r="T1103" i="6"/>
  <c r="U1103" i="6"/>
  <c r="V1103" i="6"/>
  <c r="BF1103" i="6"/>
  <c r="C1104" i="6"/>
  <c r="K1104" i="6"/>
  <c r="L1104" i="6"/>
  <c r="M1104" i="6"/>
  <c r="O1104" i="6"/>
  <c r="P1104" i="6"/>
  <c r="R1104" i="6"/>
  <c r="S1104" i="6"/>
  <c r="T1104" i="6"/>
  <c r="U1104" i="6"/>
  <c r="V1104" i="6"/>
  <c r="BF1104" i="6"/>
  <c r="C1105" i="6"/>
  <c r="K1105" i="6"/>
  <c r="L1105" i="6"/>
  <c r="M1105" i="6"/>
  <c r="O1105" i="6"/>
  <c r="P1105" i="6"/>
  <c r="R1105" i="6"/>
  <c r="S1105" i="6"/>
  <c r="T1105" i="6"/>
  <c r="U1105" i="6"/>
  <c r="V1105" i="6"/>
  <c r="BF1105" i="6"/>
  <c r="C1106" i="6"/>
  <c r="K1106" i="6"/>
  <c r="L1106" i="6"/>
  <c r="M1106" i="6"/>
  <c r="O1106" i="6"/>
  <c r="P1106" i="6"/>
  <c r="R1106" i="6"/>
  <c r="S1106" i="6"/>
  <c r="T1106" i="6"/>
  <c r="U1106" i="6"/>
  <c r="V1106" i="6"/>
  <c r="BF1106" i="6"/>
  <c r="C1107" i="6"/>
  <c r="K1107" i="6"/>
  <c r="L1107" i="6"/>
  <c r="M1107" i="6"/>
  <c r="O1107" i="6"/>
  <c r="P1107" i="6"/>
  <c r="R1107" i="6"/>
  <c r="S1107" i="6"/>
  <c r="T1107" i="6"/>
  <c r="U1107" i="6"/>
  <c r="V1107" i="6"/>
  <c r="BF1107" i="6"/>
  <c r="C1108" i="6"/>
  <c r="K1108" i="6"/>
  <c r="L1108" i="6"/>
  <c r="M1108" i="6"/>
  <c r="O1108" i="6"/>
  <c r="P1108" i="6"/>
  <c r="R1108" i="6"/>
  <c r="S1108" i="6"/>
  <c r="T1108" i="6"/>
  <c r="U1108" i="6"/>
  <c r="V1108" i="6"/>
  <c r="BF1108" i="6"/>
  <c r="C1111" i="6"/>
  <c r="K1111" i="6"/>
  <c r="L1111" i="6"/>
  <c r="M1111" i="6"/>
  <c r="O1111" i="6"/>
  <c r="P1111" i="6"/>
  <c r="R1111" i="6"/>
  <c r="S1111" i="6"/>
  <c r="T1111" i="6"/>
  <c r="U1111" i="6"/>
  <c r="V1111" i="6"/>
  <c r="AY1111" i="6"/>
  <c r="BF1111" i="6"/>
  <c r="C1112" i="6"/>
  <c r="K1112" i="6"/>
  <c r="L1112" i="6"/>
  <c r="M1112" i="6"/>
  <c r="O1112" i="6"/>
  <c r="P1112" i="6"/>
  <c r="R1112" i="6"/>
  <c r="S1112" i="6"/>
  <c r="T1112" i="6"/>
  <c r="U1112" i="6"/>
  <c r="V1112" i="6"/>
  <c r="AY1112" i="6"/>
  <c r="BF1112" i="6"/>
  <c r="AY1115" i="6"/>
  <c r="BF1115" i="6"/>
  <c r="AY1117" i="6"/>
  <c r="BF1117" i="6"/>
  <c r="AY1118" i="6"/>
  <c r="BF1118" i="6"/>
  <c r="AY1119" i="6"/>
  <c r="BF1119" i="6"/>
  <c r="AY1122" i="6"/>
  <c r="BF1122" i="6"/>
  <c r="AY1123" i="6"/>
  <c r="BF1123" i="6"/>
  <c r="AY1124" i="6"/>
  <c r="BF1124" i="6"/>
  <c r="AY1125" i="6"/>
  <c r="BF1125" i="6"/>
  <c r="AY1126" i="6"/>
  <c r="BF1126" i="6"/>
  <c r="AY1127" i="6"/>
  <c r="BF1127" i="6"/>
  <c r="AY1128" i="6"/>
  <c r="BF1128" i="6"/>
  <c r="AY1129" i="6"/>
  <c r="BF1129" i="6"/>
  <c r="AY1130" i="6"/>
  <c r="BF1130" i="6"/>
  <c r="AY1132" i="6"/>
  <c r="BF1132" i="6"/>
  <c r="AY1133" i="6"/>
  <c r="BF1133" i="6"/>
  <c r="AY1134" i="6"/>
  <c r="BF1134" i="6"/>
  <c r="AY1136" i="6"/>
  <c r="BF1136" i="6"/>
  <c r="AY1137" i="6"/>
  <c r="BF1137" i="6"/>
  <c r="AY1138" i="6"/>
  <c r="BF1138" i="6"/>
  <c r="AY1139" i="6"/>
  <c r="BF1139" i="6"/>
  <c r="AY1140" i="6"/>
  <c r="BF1140" i="6"/>
  <c r="AY1141" i="6"/>
  <c r="BF1141" i="6"/>
  <c r="AY1142" i="6"/>
  <c r="BF1142" i="6"/>
  <c r="AY1143" i="6"/>
  <c r="BF1143" i="6"/>
  <c r="AY1145" i="6"/>
  <c r="BF1145" i="6"/>
  <c r="C1148" i="6"/>
  <c r="K1148" i="6"/>
  <c r="L1148" i="6"/>
  <c r="M1148" i="6"/>
  <c r="O1148" i="6"/>
  <c r="P1148" i="6"/>
  <c r="R1148" i="6"/>
  <c r="S1148" i="6"/>
  <c r="T1148" i="6"/>
  <c r="U1148" i="6"/>
  <c r="V1148" i="6"/>
  <c r="BF1148" i="6"/>
  <c r="C1149" i="6"/>
  <c r="K1149" i="6"/>
  <c r="L1149" i="6"/>
  <c r="M1149" i="6"/>
  <c r="O1149" i="6"/>
  <c r="P1149" i="6"/>
  <c r="R1149" i="6"/>
  <c r="S1149" i="6"/>
  <c r="T1149" i="6"/>
  <c r="U1149" i="6"/>
  <c r="V1149" i="6"/>
  <c r="BF1149" i="6"/>
  <c r="C1150" i="6"/>
  <c r="K1150" i="6"/>
  <c r="L1150" i="6"/>
  <c r="M1150" i="6"/>
  <c r="O1150" i="6"/>
  <c r="P1150" i="6"/>
  <c r="R1150" i="6"/>
  <c r="S1150" i="6"/>
  <c r="T1150" i="6"/>
  <c r="U1150" i="6"/>
  <c r="V1150" i="6"/>
  <c r="BF1150" i="6"/>
  <c r="C1151" i="6"/>
  <c r="K1151" i="6"/>
  <c r="L1151" i="6"/>
  <c r="M1151" i="6"/>
  <c r="O1151" i="6"/>
  <c r="P1151" i="6"/>
  <c r="R1151" i="6"/>
  <c r="S1151" i="6"/>
  <c r="T1151" i="6"/>
  <c r="U1151" i="6"/>
  <c r="V1151" i="6"/>
  <c r="BF1151" i="6"/>
  <c r="C1152" i="6"/>
  <c r="K1152" i="6"/>
  <c r="L1152" i="6"/>
  <c r="M1152" i="6"/>
  <c r="O1152" i="6"/>
  <c r="P1152" i="6"/>
  <c r="R1152" i="6"/>
  <c r="S1152" i="6"/>
  <c r="T1152" i="6"/>
  <c r="U1152" i="6"/>
  <c r="V1152" i="6"/>
  <c r="BF1152" i="6"/>
  <c r="C1153" i="6"/>
  <c r="K1153" i="6"/>
  <c r="L1153" i="6"/>
  <c r="M1153" i="6"/>
  <c r="O1153" i="6"/>
  <c r="P1153" i="6"/>
  <c r="R1153" i="6"/>
  <c r="S1153" i="6"/>
  <c r="T1153" i="6"/>
  <c r="U1153" i="6"/>
  <c r="V1153" i="6"/>
  <c r="BF1153" i="6"/>
  <c r="C1154" i="6"/>
  <c r="K1154" i="6"/>
  <c r="L1154" i="6"/>
  <c r="M1154" i="6"/>
  <c r="O1154" i="6"/>
  <c r="P1154" i="6"/>
  <c r="R1154" i="6"/>
  <c r="S1154" i="6"/>
  <c r="T1154" i="6"/>
  <c r="U1154" i="6"/>
  <c r="V1154" i="6"/>
  <c r="BF1154" i="6"/>
  <c r="C1155" i="6"/>
  <c r="K1155" i="6"/>
  <c r="L1155" i="6"/>
  <c r="M1155" i="6"/>
  <c r="O1155" i="6"/>
  <c r="P1155" i="6"/>
  <c r="R1155" i="6"/>
  <c r="S1155" i="6"/>
  <c r="T1155" i="6"/>
  <c r="U1155" i="6"/>
  <c r="V1155" i="6"/>
  <c r="BF1155" i="6"/>
  <c r="C1156" i="6"/>
  <c r="K1156" i="6"/>
  <c r="L1156" i="6"/>
  <c r="M1156" i="6"/>
  <c r="O1156" i="6"/>
  <c r="P1156" i="6"/>
  <c r="R1156" i="6"/>
  <c r="S1156" i="6"/>
  <c r="T1156" i="6"/>
  <c r="U1156" i="6"/>
  <c r="V1156" i="6"/>
  <c r="BF1156" i="6"/>
  <c r="C1157" i="6"/>
  <c r="K1157" i="6"/>
  <c r="L1157" i="6"/>
  <c r="M1157" i="6"/>
  <c r="O1157" i="6"/>
  <c r="P1157" i="6"/>
  <c r="R1157" i="6"/>
  <c r="S1157" i="6"/>
  <c r="T1157" i="6"/>
  <c r="U1157" i="6"/>
  <c r="V1157" i="6"/>
  <c r="BF1157" i="6"/>
  <c r="C1158" i="6"/>
  <c r="K1158" i="6"/>
  <c r="L1158" i="6"/>
  <c r="M1158" i="6"/>
  <c r="O1158" i="6"/>
  <c r="P1158" i="6"/>
  <c r="R1158" i="6"/>
  <c r="S1158" i="6"/>
  <c r="T1158" i="6"/>
  <c r="U1158" i="6"/>
  <c r="V1158" i="6"/>
  <c r="BF1158" i="6"/>
  <c r="C1163" i="6"/>
  <c r="K1163" i="6"/>
  <c r="L1163" i="6"/>
  <c r="M1163" i="6"/>
  <c r="O1163" i="6"/>
  <c r="P1163" i="6"/>
  <c r="R1163" i="6"/>
  <c r="S1163" i="6"/>
  <c r="T1163" i="6"/>
  <c r="U1163" i="6"/>
  <c r="V1163" i="6"/>
  <c r="BF1163" i="6"/>
  <c r="C1164" i="6"/>
  <c r="K1164" i="6"/>
  <c r="L1164" i="6"/>
  <c r="M1164" i="6"/>
  <c r="O1164" i="6"/>
  <c r="P1164" i="6"/>
  <c r="R1164" i="6"/>
  <c r="S1164" i="6"/>
  <c r="T1164" i="6"/>
  <c r="U1164" i="6"/>
  <c r="V1164" i="6"/>
  <c r="BF1164" i="6"/>
  <c r="C1165" i="6"/>
  <c r="K1165" i="6"/>
  <c r="L1165" i="6"/>
  <c r="M1165" i="6"/>
  <c r="O1165" i="6"/>
  <c r="P1165" i="6"/>
  <c r="R1165" i="6"/>
  <c r="S1165" i="6"/>
  <c r="T1165" i="6"/>
  <c r="U1165" i="6"/>
  <c r="V1165" i="6"/>
  <c r="BF1165" i="6"/>
  <c r="C1167" i="6"/>
  <c r="K1167" i="6"/>
  <c r="L1167" i="6"/>
  <c r="M1167" i="6"/>
  <c r="O1167" i="6"/>
  <c r="P1167" i="6"/>
  <c r="R1167" i="6"/>
  <c r="S1167" i="6"/>
  <c r="T1167" i="6"/>
  <c r="U1167" i="6"/>
  <c r="V1167" i="6"/>
  <c r="BF1167" i="6"/>
  <c r="C1168" i="6"/>
  <c r="K1168" i="6"/>
  <c r="L1168" i="6"/>
  <c r="M1168" i="6"/>
  <c r="O1168" i="6"/>
  <c r="P1168" i="6"/>
  <c r="R1168" i="6"/>
  <c r="S1168" i="6"/>
  <c r="T1168" i="6"/>
  <c r="U1168" i="6"/>
  <c r="V1168" i="6"/>
  <c r="BF1168" i="6"/>
  <c r="C1169" i="6"/>
  <c r="K1169" i="6"/>
  <c r="L1169" i="6"/>
  <c r="M1169" i="6"/>
  <c r="O1169" i="6"/>
  <c r="P1169" i="6"/>
  <c r="R1169" i="6"/>
  <c r="S1169" i="6"/>
  <c r="T1169" i="6"/>
  <c r="U1169" i="6"/>
  <c r="V1169" i="6"/>
  <c r="BF1169" i="6"/>
  <c r="C1170" i="6"/>
  <c r="K1170" i="6"/>
  <c r="L1170" i="6"/>
  <c r="M1170" i="6"/>
  <c r="O1170" i="6"/>
  <c r="P1170" i="6"/>
  <c r="R1170" i="6"/>
  <c r="S1170" i="6"/>
  <c r="T1170" i="6"/>
  <c r="U1170" i="6"/>
  <c r="V1170" i="6"/>
  <c r="BF1170" i="6"/>
  <c r="C1171" i="6"/>
  <c r="K1171" i="6"/>
  <c r="L1171" i="6"/>
  <c r="M1171" i="6"/>
  <c r="O1171" i="6"/>
  <c r="P1171" i="6"/>
  <c r="R1171" i="6"/>
  <c r="S1171" i="6"/>
  <c r="T1171" i="6"/>
  <c r="U1171" i="6"/>
  <c r="V1171" i="6"/>
  <c r="BF1171" i="6"/>
  <c r="C1172" i="6"/>
  <c r="K1172" i="6"/>
  <c r="L1172" i="6"/>
  <c r="M1172" i="6"/>
  <c r="O1172" i="6"/>
  <c r="P1172" i="6"/>
  <c r="R1172" i="6"/>
  <c r="S1172" i="6"/>
  <c r="T1172" i="6"/>
  <c r="U1172" i="6"/>
  <c r="V1172" i="6"/>
  <c r="BF1172" i="6"/>
  <c r="C1175" i="6"/>
  <c r="K1175" i="6"/>
  <c r="L1175" i="6"/>
  <c r="M1175" i="6"/>
  <c r="O1175" i="6"/>
  <c r="P1175" i="6"/>
  <c r="R1175" i="6"/>
  <c r="S1175" i="6"/>
  <c r="T1175" i="6"/>
  <c r="U1175" i="6"/>
  <c r="V1175" i="6"/>
  <c r="AY1175" i="6"/>
  <c r="BF1175" i="6"/>
  <c r="C1177" i="6"/>
  <c r="K1177" i="6"/>
  <c r="L1177" i="6"/>
  <c r="M1177" i="6"/>
  <c r="O1177" i="6"/>
  <c r="P1177" i="6"/>
  <c r="R1177" i="6"/>
  <c r="S1177" i="6"/>
  <c r="T1177" i="6"/>
  <c r="U1177" i="6"/>
  <c r="V1177" i="6"/>
  <c r="AY1177" i="6"/>
  <c r="BF1177" i="6"/>
  <c r="C1178" i="6"/>
  <c r="K1178" i="6"/>
  <c r="L1178" i="6"/>
  <c r="M1178" i="6"/>
  <c r="O1178" i="6"/>
  <c r="P1178" i="6"/>
  <c r="R1178" i="6"/>
  <c r="S1178" i="6"/>
  <c r="T1178" i="6"/>
  <c r="U1178" i="6"/>
  <c r="V1178" i="6"/>
  <c r="AY1178" i="6"/>
  <c r="BF1178" i="6"/>
  <c r="C1180" i="6"/>
  <c r="K1180" i="6"/>
  <c r="L1180" i="6"/>
  <c r="M1180" i="6"/>
  <c r="O1180" i="6"/>
  <c r="P1180" i="6"/>
  <c r="R1180" i="6"/>
  <c r="S1180" i="6"/>
  <c r="T1180" i="6"/>
  <c r="U1180" i="6"/>
  <c r="V1180" i="6"/>
  <c r="AY1180" i="6"/>
  <c r="BF1180" i="6"/>
  <c r="C1181" i="6"/>
  <c r="K1181" i="6"/>
  <c r="L1181" i="6"/>
  <c r="M1181" i="6"/>
  <c r="O1181" i="6"/>
  <c r="P1181" i="6"/>
  <c r="R1181" i="6"/>
  <c r="S1181" i="6"/>
  <c r="T1181" i="6"/>
  <c r="U1181" i="6"/>
  <c r="V1181" i="6"/>
  <c r="AY1181" i="6"/>
  <c r="BF1181" i="6"/>
  <c r="C1183" i="6"/>
  <c r="K1183" i="6"/>
  <c r="L1183" i="6"/>
  <c r="M1183" i="6"/>
  <c r="O1183" i="6"/>
  <c r="P1183" i="6"/>
  <c r="R1183" i="6"/>
  <c r="S1183" i="6"/>
  <c r="T1183" i="6"/>
  <c r="U1183" i="6"/>
  <c r="V1183" i="6"/>
  <c r="AY1183" i="6"/>
  <c r="BF1183" i="6"/>
  <c r="C1184" i="6"/>
  <c r="K1184" i="6"/>
  <c r="L1184" i="6"/>
  <c r="M1184" i="6"/>
  <c r="O1184" i="6"/>
  <c r="P1184" i="6"/>
  <c r="R1184" i="6"/>
  <c r="S1184" i="6"/>
  <c r="T1184" i="6"/>
  <c r="U1184" i="6"/>
  <c r="V1184" i="6"/>
  <c r="AY1184" i="6"/>
  <c r="BF1184" i="6"/>
  <c r="C1185" i="6"/>
  <c r="K1185" i="6"/>
  <c r="L1185" i="6"/>
  <c r="M1185" i="6"/>
  <c r="O1185" i="6"/>
  <c r="P1185" i="6"/>
  <c r="R1185" i="6"/>
  <c r="S1185" i="6"/>
  <c r="T1185" i="6"/>
  <c r="U1185" i="6"/>
  <c r="V1185" i="6"/>
  <c r="AY1185" i="6"/>
  <c r="BF1185" i="6"/>
  <c r="C1186" i="6"/>
  <c r="K1186" i="6"/>
  <c r="L1186" i="6"/>
  <c r="M1186" i="6"/>
  <c r="O1186" i="6"/>
  <c r="P1186" i="6"/>
  <c r="R1186" i="6"/>
  <c r="S1186" i="6"/>
  <c r="T1186" i="6"/>
  <c r="U1186" i="6"/>
  <c r="V1186" i="6"/>
  <c r="AY1186" i="6"/>
  <c r="BF1186" i="6"/>
  <c r="C1188" i="6"/>
  <c r="K1188" i="6"/>
  <c r="L1188" i="6"/>
  <c r="M1188" i="6"/>
  <c r="O1188" i="6"/>
  <c r="P1188" i="6"/>
  <c r="R1188" i="6"/>
  <c r="S1188" i="6"/>
  <c r="T1188" i="6"/>
  <c r="U1188" i="6"/>
  <c r="V1188" i="6"/>
  <c r="AY1188" i="6"/>
  <c r="BF1188" i="6"/>
  <c r="C1189" i="6"/>
  <c r="K1189" i="6"/>
  <c r="L1189" i="6"/>
  <c r="M1189" i="6"/>
  <c r="O1189" i="6"/>
  <c r="P1189" i="6"/>
  <c r="R1189" i="6"/>
  <c r="S1189" i="6"/>
  <c r="T1189" i="6"/>
  <c r="U1189" i="6"/>
  <c r="V1189" i="6"/>
  <c r="AY1189" i="6"/>
  <c r="BF1189" i="6"/>
  <c r="C1190" i="6"/>
  <c r="K1190" i="6"/>
  <c r="L1190" i="6"/>
  <c r="M1190" i="6"/>
  <c r="O1190" i="6"/>
  <c r="P1190" i="6"/>
  <c r="R1190" i="6"/>
  <c r="S1190" i="6"/>
  <c r="T1190" i="6"/>
  <c r="U1190" i="6"/>
  <c r="V1190" i="6"/>
  <c r="AY1190" i="6"/>
  <c r="BF1190" i="6"/>
  <c r="C1191" i="6"/>
  <c r="K1191" i="6"/>
  <c r="L1191" i="6"/>
  <c r="M1191" i="6"/>
  <c r="O1191" i="6"/>
  <c r="P1191" i="6"/>
  <c r="R1191" i="6"/>
  <c r="S1191" i="6"/>
  <c r="T1191" i="6"/>
  <c r="U1191" i="6"/>
  <c r="V1191" i="6"/>
  <c r="AY1191" i="6"/>
  <c r="BF1191" i="6"/>
  <c r="C1192" i="6"/>
  <c r="K1192" i="6"/>
  <c r="L1192" i="6"/>
  <c r="M1192" i="6"/>
  <c r="O1192" i="6"/>
  <c r="P1192" i="6"/>
  <c r="R1192" i="6"/>
  <c r="S1192" i="6"/>
  <c r="T1192" i="6"/>
  <c r="U1192" i="6"/>
  <c r="V1192" i="6"/>
  <c r="AY1192" i="6"/>
  <c r="BF1192" i="6"/>
  <c r="C1194" i="6"/>
  <c r="K1194" i="6"/>
  <c r="L1194" i="6"/>
  <c r="M1194" i="6"/>
  <c r="O1194" i="6"/>
  <c r="P1194" i="6"/>
  <c r="R1194" i="6"/>
  <c r="S1194" i="6"/>
  <c r="T1194" i="6"/>
  <c r="U1194" i="6"/>
  <c r="V1194" i="6"/>
  <c r="AY1194" i="6"/>
  <c r="BF1194" i="6"/>
  <c r="C1196" i="6"/>
  <c r="K1196" i="6"/>
  <c r="L1196" i="6"/>
  <c r="M1196" i="6"/>
  <c r="O1196" i="6"/>
  <c r="P1196" i="6"/>
  <c r="R1196" i="6"/>
  <c r="S1196" i="6"/>
  <c r="T1196" i="6"/>
  <c r="U1196" i="6"/>
  <c r="V1196" i="6"/>
  <c r="AY1196" i="6"/>
  <c r="BF1196" i="6"/>
  <c r="C1197" i="6"/>
  <c r="K1197" i="6"/>
  <c r="L1197" i="6"/>
  <c r="M1197" i="6"/>
  <c r="O1197" i="6"/>
  <c r="P1197" i="6"/>
  <c r="R1197" i="6"/>
  <c r="S1197" i="6"/>
  <c r="T1197" i="6"/>
  <c r="U1197" i="6"/>
  <c r="V1197" i="6"/>
  <c r="AY1197" i="6"/>
  <c r="BF1197" i="6"/>
  <c r="C1198" i="6"/>
  <c r="K1198" i="6"/>
  <c r="L1198" i="6"/>
  <c r="M1198" i="6"/>
  <c r="O1198" i="6"/>
  <c r="P1198" i="6"/>
  <c r="R1198" i="6"/>
  <c r="S1198" i="6"/>
  <c r="T1198" i="6"/>
  <c r="U1198" i="6"/>
  <c r="V1198" i="6"/>
  <c r="AY1198" i="6"/>
  <c r="BF1198" i="6"/>
  <c r="C1199" i="6"/>
  <c r="K1199" i="6"/>
  <c r="L1199" i="6"/>
  <c r="M1199" i="6"/>
  <c r="O1199" i="6"/>
  <c r="P1199" i="6"/>
  <c r="R1199" i="6"/>
  <c r="S1199" i="6"/>
  <c r="T1199" i="6"/>
  <c r="U1199" i="6"/>
  <c r="V1199" i="6"/>
  <c r="AY1199" i="6"/>
  <c r="BF1199" i="6"/>
  <c r="C1201" i="6"/>
  <c r="K1201" i="6"/>
  <c r="L1201" i="6"/>
  <c r="M1201" i="6"/>
  <c r="O1201" i="6"/>
  <c r="P1201" i="6"/>
  <c r="R1201" i="6"/>
  <c r="S1201" i="6"/>
  <c r="T1201" i="6"/>
  <c r="U1201" i="6"/>
  <c r="V1201" i="6"/>
  <c r="AY1201" i="6"/>
  <c r="BF1201" i="6"/>
  <c r="C1202" i="6"/>
  <c r="K1202" i="6"/>
  <c r="L1202" i="6"/>
  <c r="M1202" i="6"/>
  <c r="O1202" i="6"/>
  <c r="P1202" i="6"/>
  <c r="R1202" i="6"/>
  <c r="S1202" i="6"/>
  <c r="T1202" i="6"/>
  <c r="U1202" i="6"/>
  <c r="V1202" i="6"/>
  <c r="AY1202" i="6"/>
  <c r="BF1202" i="6"/>
  <c r="C1203" i="6"/>
  <c r="K1203" i="6"/>
  <c r="L1203" i="6"/>
  <c r="M1203" i="6"/>
  <c r="O1203" i="6"/>
  <c r="P1203" i="6"/>
  <c r="R1203" i="6"/>
  <c r="S1203" i="6"/>
  <c r="T1203" i="6"/>
  <c r="U1203" i="6"/>
  <c r="V1203" i="6"/>
  <c r="AY1203" i="6"/>
  <c r="BF1203" i="6"/>
  <c r="C1204" i="6"/>
  <c r="K1204" i="6"/>
  <c r="L1204" i="6"/>
  <c r="M1204" i="6"/>
  <c r="O1204" i="6"/>
  <c r="P1204" i="6"/>
  <c r="R1204" i="6"/>
  <c r="S1204" i="6"/>
  <c r="T1204" i="6"/>
  <c r="U1204" i="6"/>
  <c r="V1204" i="6"/>
  <c r="AY1204" i="6"/>
  <c r="BF1204" i="6"/>
  <c r="C1205" i="6"/>
  <c r="K1205" i="6"/>
  <c r="L1205" i="6"/>
  <c r="M1205" i="6"/>
  <c r="O1205" i="6"/>
  <c r="P1205" i="6"/>
  <c r="R1205" i="6"/>
  <c r="S1205" i="6"/>
  <c r="T1205" i="6"/>
  <c r="U1205" i="6"/>
  <c r="V1205" i="6"/>
  <c r="AY1205" i="6"/>
  <c r="BF1205" i="6"/>
  <c r="C1208" i="6"/>
  <c r="K1208" i="6"/>
  <c r="L1208" i="6"/>
  <c r="M1208" i="6"/>
  <c r="O1208" i="6"/>
  <c r="P1208" i="6"/>
  <c r="R1208" i="6"/>
  <c r="S1208" i="6"/>
  <c r="T1208" i="6"/>
  <c r="V1208" i="6"/>
  <c r="BF1208" i="6"/>
  <c r="C1209" i="6"/>
  <c r="K1209" i="6"/>
  <c r="L1209" i="6"/>
  <c r="M1209" i="6"/>
  <c r="O1209" i="6"/>
  <c r="P1209" i="6"/>
  <c r="R1209" i="6"/>
  <c r="S1209" i="6"/>
  <c r="T1209" i="6"/>
  <c r="V1209" i="6"/>
  <c r="BF1209" i="6"/>
  <c r="C1210" i="6"/>
  <c r="K1210" i="6"/>
  <c r="L1210" i="6"/>
  <c r="M1210" i="6"/>
  <c r="O1210" i="6"/>
  <c r="P1210" i="6"/>
  <c r="R1210" i="6"/>
  <c r="S1210" i="6"/>
  <c r="T1210" i="6"/>
  <c r="V1210" i="6"/>
  <c r="BF1210" i="6"/>
  <c r="C1211" i="6"/>
  <c r="K1211" i="6"/>
  <c r="L1211" i="6"/>
  <c r="M1211" i="6"/>
  <c r="O1211" i="6"/>
  <c r="P1211" i="6"/>
  <c r="R1211" i="6"/>
  <c r="S1211" i="6"/>
  <c r="T1211" i="6"/>
  <c r="V1211" i="6"/>
  <c r="BF1211" i="6"/>
  <c r="C1212" i="6"/>
  <c r="K1212" i="6"/>
  <c r="L1212" i="6"/>
  <c r="M1212" i="6"/>
  <c r="O1212" i="6"/>
  <c r="P1212" i="6"/>
  <c r="R1212" i="6"/>
  <c r="S1212" i="6"/>
  <c r="T1212" i="6"/>
  <c r="V1212" i="6"/>
  <c r="BF1212" i="6"/>
  <c r="C1213" i="6"/>
  <c r="K1213" i="6"/>
  <c r="L1213" i="6"/>
  <c r="M1213" i="6"/>
  <c r="O1213" i="6"/>
  <c r="P1213" i="6"/>
  <c r="R1213" i="6"/>
  <c r="S1213" i="6"/>
  <c r="T1213" i="6"/>
  <c r="V1213" i="6"/>
  <c r="BF1213" i="6"/>
  <c r="C1214" i="6"/>
  <c r="K1214" i="6"/>
  <c r="L1214" i="6"/>
  <c r="M1214" i="6"/>
  <c r="O1214" i="6"/>
  <c r="P1214" i="6"/>
  <c r="R1214" i="6"/>
  <c r="S1214" i="6"/>
  <c r="T1214" i="6"/>
  <c r="V1214" i="6"/>
  <c r="BF1214" i="6"/>
  <c r="C1215" i="6"/>
  <c r="K1215" i="6"/>
  <c r="L1215" i="6"/>
  <c r="M1215" i="6"/>
  <c r="O1215" i="6"/>
  <c r="P1215" i="6"/>
  <c r="R1215" i="6"/>
  <c r="S1215" i="6"/>
  <c r="T1215" i="6"/>
  <c r="V1215" i="6"/>
  <c r="BF1215" i="6"/>
  <c r="C1216" i="6"/>
  <c r="K1216" i="6"/>
  <c r="L1216" i="6"/>
  <c r="M1216" i="6"/>
  <c r="O1216" i="6"/>
  <c r="P1216" i="6"/>
  <c r="R1216" i="6"/>
  <c r="S1216" i="6"/>
  <c r="T1216" i="6"/>
  <c r="V1216" i="6"/>
  <c r="BF1216" i="6"/>
  <c r="C1217" i="6"/>
  <c r="K1217" i="6"/>
  <c r="L1217" i="6"/>
  <c r="M1217" i="6"/>
  <c r="O1217" i="6"/>
  <c r="P1217" i="6"/>
  <c r="R1217" i="6"/>
  <c r="S1217" i="6"/>
  <c r="T1217" i="6"/>
  <c r="V1217" i="6"/>
  <c r="BF1217" i="6"/>
  <c r="C1218" i="6"/>
  <c r="K1218" i="6"/>
  <c r="L1218" i="6"/>
  <c r="M1218" i="6"/>
  <c r="O1218" i="6"/>
  <c r="P1218" i="6"/>
  <c r="R1218" i="6"/>
  <c r="S1218" i="6"/>
  <c r="T1218" i="6"/>
  <c r="V1218" i="6"/>
  <c r="BF1218" i="6"/>
  <c r="C1219" i="6"/>
  <c r="K1219" i="6"/>
  <c r="L1219" i="6"/>
  <c r="M1219" i="6"/>
  <c r="O1219" i="6"/>
  <c r="P1219" i="6"/>
  <c r="R1219" i="6"/>
  <c r="S1219" i="6"/>
  <c r="T1219" i="6"/>
  <c r="V1219" i="6"/>
  <c r="BF1219" i="6"/>
  <c r="C1220" i="6"/>
  <c r="K1220" i="6"/>
  <c r="L1220" i="6"/>
  <c r="M1220" i="6"/>
  <c r="O1220" i="6"/>
  <c r="P1220" i="6"/>
  <c r="R1220" i="6"/>
  <c r="S1220" i="6"/>
  <c r="T1220" i="6"/>
  <c r="V1220" i="6"/>
  <c r="BF1220" i="6"/>
  <c r="C1221" i="6"/>
  <c r="K1221" i="6"/>
  <c r="L1221" i="6"/>
  <c r="M1221" i="6"/>
  <c r="O1221" i="6"/>
  <c r="P1221" i="6"/>
  <c r="R1221" i="6"/>
  <c r="S1221" i="6"/>
  <c r="T1221" i="6"/>
  <c r="V1221" i="6"/>
  <c r="BF1221" i="6"/>
  <c r="C1222" i="6"/>
  <c r="K1222" i="6"/>
  <c r="L1222" i="6"/>
  <c r="M1222" i="6"/>
  <c r="O1222" i="6"/>
  <c r="P1222" i="6"/>
  <c r="R1222" i="6"/>
  <c r="S1222" i="6"/>
  <c r="T1222" i="6"/>
  <c r="V1222" i="6"/>
  <c r="BF1222" i="6"/>
  <c r="C1223" i="6"/>
  <c r="K1223" i="6"/>
  <c r="L1223" i="6"/>
  <c r="M1223" i="6"/>
  <c r="O1223" i="6"/>
  <c r="P1223" i="6"/>
  <c r="R1223" i="6"/>
  <c r="S1223" i="6"/>
  <c r="T1223" i="6"/>
  <c r="V1223" i="6"/>
  <c r="BF1223" i="6"/>
  <c r="C1224" i="6"/>
  <c r="K1224" i="6"/>
  <c r="L1224" i="6"/>
  <c r="M1224" i="6"/>
  <c r="O1224" i="6"/>
  <c r="P1224" i="6"/>
  <c r="R1224" i="6"/>
  <c r="S1224" i="6"/>
  <c r="T1224" i="6"/>
  <c r="V1224" i="6"/>
  <c r="BF1224" i="6"/>
  <c r="C1225" i="6"/>
  <c r="K1225" i="6"/>
  <c r="L1225" i="6"/>
  <c r="M1225" i="6"/>
  <c r="O1225" i="6"/>
  <c r="P1225" i="6"/>
  <c r="R1225" i="6"/>
  <c r="S1225" i="6"/>
  <c r="T1225" i="6"/>
  <c r="V1225" i="6"/>
  <c r="BF1225" i="6"/>
  <c r="C1230" i="6"/>
  <c r="K1230" i="6"/>
  <c r="L1230" i="6"/>
  <c r="M1230" i="6"/>
  <c r="O1230" i="6"/>
  <c r="P1230" i="6"/>
  <c r="R1230" i="6"/>
  <c r="S1230" i="6"/>
  <c r="T1230" i="6"/>
  <c r="U1230" i="6"/>
  <c r="V1230" i="6"/>
  <c r="BF1230" i="6"/>
  <c r="C1231" i="6"/>
  <c r="K1231" i="6"/>
  <c r="L1231" i="6"/>
  <c r="M1231" i="6"/>
  <c r="O1231" i="6"/>
  <c r="P1231" i="6"/>
  <c r="R1231" i="6"/>
  <c r="S1231" i="6"/>
  <c r="T1231" i="6"/>
  <c r="U1231" i="6"/>
  <c r="V1231" i="6"/>
  <c r="BF1231" i="6"/>
  <c r="C1232" i="6"/>
  <c r="K1232" i="6"/>
  <c r="L1232" i="6"/>
  <c r="M1232" i="6"/>
  <c r="O1232" i="6"/>
  <c r="P1232" i="6"/>
  <c r="R1232" i="6"/>
  <c r="S1232" i="6"/>
  <c r="T1232" i="6"/>
  <c r="U1232" i="6"/>
  <c r="V1232" i="6"/>
  <c r="BF1232" i="6"/>
  <c r="C1233" i="6"/>
  <c r="K1233" i="6"/>
  <c r="L1233" i="6"/>
  <c r="M1233" i="6"/>
  <c r="O1233" i="6"/>
  <c r="P1233" i="6"/>
  <c r="R1233" i="6"/>
  <c r="S1233" i="6"/>
  <c r="T1233" i="6"/>
  <c r="U1233" i="6"/>
  <c r="V1233" i="6"/>
  <c r="BF1233" i="6"/>
  <c r="C1234" i="6"/>
  <c r="K1234" i="6"/>
  <c r="L1234" i="6"/>
  <c r="M1234" i="6"/>
  <c r="O1234" i="6"/>
  <c r="P1234" i="6"/>
  <c r="R1234" i="6"/>
  <c r="S1234" i="6"/>
  <c r="T1234" i="6"/>
  <c r="U1234" i="6"/>
  <c r="V1234" i="6"/>
  <c r="BF1234" i="6"/>
  <c r="C1235" i="6"/>
  <c r="K1235" i="6"/>
  <c r="L1235" i="6"/>
  <c r="M1235" i="6"/>
  <c r="O1235" i="6"/>
  <c r="P1235" i="6"/>
  <c r="R1235" i="6"/>
  <c r="S1235" i="6"/>
  <c r="T1235" i="6"/>
  <c r="U1235" i="6"/>
  <c r="V1235" i="6"/>
  <c r="BF1235" i="6"/>
  <c r="C1239" i="6"/>
  <c r="K1239" i="6"/>
  <c r="L1239" i="6"/>
  <c r="M1239" i="6"/>
  <c r="O1239" i="6"/>
  <c r="P1239" i="6"/>
  <c r="R1239" i="6"/>
  <c r="S1239" i="6"/>
  <c r="T1239" i="6"/>
  <c r="U1239" i="6"/>
  <c r="V1239" i="6"/>
  <c r="BF1239" i="6"/>
  <c r="C1240" i="6"/>
  <c r="K1240" i="6"/>
  <c r="L1240" i="6"/>
  <c r="M1240" i="6"/>
  <c r="O1240" i="6"/>
  <c r="P1240" i="6"/>
  <c r="R1240" i="6"/>
  <c r="S1240" i="6"/>
  <c r="T1240" i="6"/>
  <c r="U1240" i="6"/>
  <c r="V1240" i="6"/>
  <c r="BF1240" i="6"/>
  <c r="C1241" i="6"/>
  <c r="K1241" i="6"/>
  <c r="L1241" i="6"/>
  <c r="M1241" i="6"/>
  <c r="O1241" i="6"/>
  <c r="P1241" i="6"/>
  <c r="R1241" i="6"/>
  <c r="S1241" i="6"/>
  <c r="T1241" i="6"/>
  <c r="U1241" i="6"/>
  <c r="V1241" i="6"/>
  <c r="BF1241" i="6"/>
  <c r="C1242" i="6"/>
  <c r="K1242" i="6"/>
  <c r="L1242" i="6"/>
  <c r="M1242" i="6"/>
  <c r="O1242" i="6"/>
  <c r="P1242" i="6"/>
  <c r="R1242" i="6"/>
  <c r="S1242" i="6"/>
  <c r="T1242" i="6"/>
  <c r="U1242" i="6"/>
  <c r="V1242" i="6"/>
  <c r="BF1242" i="6"/>
  <c r="C1243" i="6"/>
  <c r="K1243" i="6"/>
  <c r="L1243" i="6"/>
  <c r="M1243" i="6"/>
  <c r="O1243" i="6"/>
  <c r="P1243" i="6"/>
  <c r="R1243" i="6"/>
  <c r="S1243" i="6"/>
  <c r="T1243" i="6"/>
  <c r="U1243" i="6"/>
  <c r="V1243" i="6"/>
  <c r="BF1243" i="6"/>
  <c r="C1244" i="6"/>
  <c r="K1244" i="6"/>
  <c r="L1244" i="6"/>
  <c r="M1244" i="6"/>
  <c r="O1244" i="6"/>
  <c r="P1244" i="6"/>
  <c r="R1244" i="6"/>
  <c r="S1244" i="6"/>
  <c r="T1244" i="6"/>
  <c r="U1244" i="6"/>
  <c r="V1244" i="6"/>
  <c r="BF1244" i="6"/>
  <c r="C1245" i="6"/>
  <c r="K1245" i="6"/>
  <c r="L1245" i="6"/>
  <c r="M1245" i="6"/>
  <c r="O1245" i="6"/>
  <c r="P1245" i="6"/>
  <c r="R1245" i="6"/>
  <c r="S1245" i="6"/>
  <c r="T1245" i="6"/>
  <c r="U1245" i="6"/>
  <c r="V1245" i="6"/>
  <c r="BF1245" i="6"/>
  <c r="C1246" i="6"/>
  <c r="K1246" i="6"/>
  <c r="L1246" i="6"/>
  <c r="M1246" i="6"/>
  <c r="O1246" i="6"/>
  <c r="P1246" i="6"/>
  <c r="R1246" i="6"/>
  <c r="S1246" i="6"/>
  <c r="T1246" i="6"/>
  <c r="U1246" i="6"/>
  <c r="V1246" i="6"/>
  <c r="BF1246" i="6"/>
  <c r="C1247" i="6"/>
  <c r="K1247" i="6"/>
  <c r="L1247" i="6"/>
  <c r="M1247" i="6"/>
  <c r="O1247" i="6"/>
  <c r="P1247" i="6"/>
  <c r="R1247" i="6"/>
  <c r="S1247" i="6"/>
  <c r="T1247" i="6"/>
  <c r="U1247" i="6"/>
  <c r="V1247" i="6"/>
  <c r="BF1247" i="6"/>
  <c r="C1248" i="6"/>
  <c r="K1248" i="6"/>
  <c r="L1248" i="6"/>
  <c r="M1248" i="6"/>
  <c r="O1248" i="6"/>
  <c r="P1248" i="6"/>
  <c r="R1248" i="6"/>
  <c r="S1248" i="6"/>
  <c r="T1248" i="6"/>
  <c r="U1248" i="6"/>
  <c r="V1248" i="6"/>
  <c r="BF1248" i="6"/>
  <c r="C1249" i="6"/>
  <c r="K1249" i="6"/>
  <c r="L1249" i="6"/>
  <c r="M1249" i="6"/>
  <c r="O1249" i="6"/>
  <c r="P1249" i="6"/>
  <c r="R1249" i="6"/>
  <c r="S1249" i="6"/>
  <c r="T1249" i="6"/>
  <c r="U1249" i="6"/>
  <c r="V1249" i="6"/>
  <c r="BF1249" i="6"/>
  <c r="C1250" i="6"/>
  <c r="K1250" i="6"/>
  <c r="L1250" i="6"/>
  <c r="M1250" i="6"/>
  <c r="O1250" i="6"/>
  <c r="P1250" i="6"/>
  <c r="R1250" i="6"/>
  <c r="S1250" i="6"/>
  <c r="T1250" i="6"/>
  <c r="U1250" i="6"/>
  <c r="V1250" i="6"/>
  <c r="BF1250" i="6"/>
  <c r="C1251" i="6"/>
  <c r="K1251" i="6"/>
  <c r="L1251" i="6"/>
  <c r="M1251" i="6"/>
  <c r="O1251" i="6"/>
  <c r="P1251" i="6"/>
  <c r="R1251" i="6"/>
  <c r="S1251" i="6"/>
  <c r="T1251" i="6"/>
  <c r="U1251" i="6"/>
  <c r="V1251" i="6"/>
  <c r="BF1251" i="6"/>
  <c r="C1252" i="6"/>
  <c r="K1252" i="6"/>
  <c r="L1252" i="6"/>
  <c r="M1252" i="6"/>
  <c r="O1252" i="6"/>
  <c r="P1252" i="6"/>
  <c r="R1252" i="6"/>
  <c r="S1252" i="6"/>
  <c r="T1252" i="6"/>
  <c r="U1252" i="6"/>
  <c r="V1252" i="6"/>
  <c r="BF1252" i="6"/>
  <c r="C1253" i="6"/>
  <c r="K1253" i="6"/>
  <c r="L1253" i="6"/>
  <c r="M1253" i="6"/>
  <c r="O1253" i="6"/>
  <c r="P1253" i="6"/>
  <c r="R1253" i="6"/>
  <c r="S1253" i="6"/>
  <c r="T1253" i="6"/>
  <c r="U1253" i="6"/>
  <c r="V1253" i="6"/>
  <c r="BF1253" i="6"/>
  <c r="C1254" i="6"/>
  <c r="K1254" i="6"/>
  <c r="L1254" i="6"/>
  <c r="M1254" i="6"/>
  <c r="O1254" i="6"/>
  <c r="P1254" i="6"/>
  <c r="R1254" i="6"/>
  <c r="S1254" i="6"/>
  <c r="T1254" i="6"/>
  <c r="U1254" i="6"/>
  <c r="V1254" i="6"/>
  <c r="BF1254" i="6"/>
  <c r="C1255" i="6"/>
  <c r="K1255" i="6"/>
  <c r="L1255" i="6"/>
  <c r="M1255" i="6"/>
  <c r="O1255" i="6"/>
  <c r="P1255" i="6"/>
  <c r="R1255" i="6"/>
  <c r="S1255" i="6"/>
  <c r="T1255" i="6"/>
  <c r="U1255" i="6"/>
  <c r="V1255" i="6"/>
  <c r="BF1255" i="6"/>
  <c r="C1256" i="6"/>
  <c r="K1256" i="6"/>
  <c r="L1256" i="6"/>
  <c r="M1256" i="6"/>
  <c r="O1256" i="6"/>
  <c r="P1256" i="6"/>
  <c r="R1256" i="6"/>
  <c r="S1256" i="6"/>
  <c r="T1256" i="6"/>
  <c r="U1256" i="6"/>
  <c r="V1256" i="6"/>
  <c r="BF1256" i="6"/>
  <c r="C1257" i="6"/>
  <c r="K1257" i="6"/>
  <c r="L1257" i="6"/>
  <c r="M1257" i="6"/>
  <c r="O1257" i="6"/>
  <c r="P1257" i="6"/>
  <c r="R1257" i="6"/>
  <c r="S1257" i="6"/>
  <c r="T1257" i="6"/>
  <c r="U1257" i="6"/>
  <c r="V1257" i="6"/>
  <c r="BF1257" i="6"/>
  <c r="C1258" i="6"/>
  <c r="K1258" i="6"/>
  <c r="L1258" i="6"/>
  <c r="M1258" i="6"/>
  <c r="O1258" i="6"/>
  <c r="P1258" i="6"/>
  <c r="R1258" i="6"/>
  <c r="S1258" i="6"/>
  <c r="T1258" i="6"/>
  <c r="U1258" i="6"/>
  <c r="V1258" i="6"/>
  <c r="BF1258" i="6"/>
  <c r="C1261" i="6"/>
  <c r="K1261" i="6"/>
  <c r="L1261" i="6"/>
  <c r="M1261" i="6"/>
  <c r="O1261" i="6"/>
  <c r="P1261" i="6"/>
  <c r="R1261" i="6"/>
  <c r="S1261" i="6"/>
  <c r="T1261" i="6"/>
  <c r="U1261" i="6"/>
  <c r="V1261" i="6"/>
  <c r="BF1261" i="6"/>
  <c r="C1262" i="6"/>
  <c r="K1262" i="6"/>
  <c r="L1262" i="6"/>
  <c r="M1262" i="6"/>
  <c r="O1262" i="6"/>
  <c r="P1262" i="6"/>
  <c r="R1262" i="6"/>
  <c r="S1262" i="6"/>
  <c r="T1262" i="6"/>
  <c r="U1262" i="6"/>
  <c r="V1262" i="6"/>
  <c r="BF1262" i="6"/>
  <c r="C1263" i="6"/>
  <c r="K1263" i="6"/>
  <c r="L1263" i="6"/>
  <c r="M1263" i="6"/>
  <c r="O1263" i="6"/>
  <c r="P1263" i="6"/>
  <c r="R1263" i="6"/>
  <c r="S1263" i="6"/>
  <c r="T1263" i="6"/>
  <c r="U1263" i="6"/>
  <c r="V1263" i="6"/>
  <c r="BF1263" i="6"/>
  <c r="C1265" i="6"/>
  <c r="K1265" i="6"/>
  <c r="L1265" i="6"/>
  <c r="M1265" i="6"/>
  <c r="O1265" i="6"/>
  <c r="P1265" i="6"/>
  <c r="R1265" i="6"/>
  <c r="S1265" i="6"/>
  <c r="T1265" i="6"/>
  <c r="U1265" i="6"/>
  <c r="V1265" i="6"/>
  <c r="BF1265" i="6"/>
  <c r="C1268" i="6"/>
  <c r="K1268" i="6"/>
  <c r="L1268" i="6"/>
  <c r="M1268" i="6"/>
  <c r="O1268" i="6"/>
  <c r="P1268" i="6"/>
  <c r="R1268" i="6"/>
  <c r="S1268" i="6"/>
  <c r="T1268" i="6"/>
  <c r="U1268" i="6"/>
  <c r="V1268" i="6"/>
  <c r="BF1268" i="6"/>
  <c r="C1269" i="6"/>
  <c r="K1269" i="6"/>
  <c r="L1269" i="6"/>
  <c r="M1269" i="6"/>
  <c r="O1269" i="6"/>
  <c r="P1269" i="6"/>
  <c r="R1269" i="6"/>
  <c r="S1269" i="6"/>
  <c r="T1269" i="6"/>
  <c r="U1269" i="6"/>
  <c r="V1269" i="6"/>
  <c r="BF1269" i="6"/>
  <c r="C1270" i="6"/>
  <c r="K1270" i="6"/>
  <c r="L1270" i="6"/>
  <c r="M1270" i="6"/>
  <c r="O1270" i="6"/>
  <c r="P1270" i="6"/>
  <c r="R1270" i="6"/>
  <c r="S1270" i="6"/>
  <c r="T1270" i="6"/>
  <c r="U1270" i="6"/>
  <c r="V1270" i="6"/>
  <c r="BF1270" i="6"/>
  <c r="C1271" i="6"/>
  <c r="K1271" i="6"/>
  <c r="L1271" i="6"/>
  <c r="M1271" i="6"/>
  <c r="O1271" i="6"/>
  <c r="P1271" i="6"/>
  <c r="R1271" i="6"/>
  <c r="S1271" i="6"/>
  <c r="T1271" i="6"/>
  <c r="U1271" i="6"/>
  <c r="V1271" i="6"/>
  <c r="BF1271" i="6"/>
  <c r="O1274" i="6"/>
  <c r="AY1274" i="6"/>
  <c r="BF1274" i="6"/>
  <c r="O1275" i="6"/>
  <c r="AY1275" i="6"/>
  <c r="BF1275" i="6"/>
  <c r="O1278" i="6"/>
  <c r="AY1278" i="6"/>
  <c r="BF1278" i="6"/>
  <c r="O1279" i="6"/>
  <c r="AY1279" i="6"/>
  <c r="BF1279" i="6"/>
  <c r="O1280" i="6"/>
  <c r="AY1280" i="6"/>
  <c r="BF1280" i="6"/>
  <c r="O1281" i="6"/>
  <c r="AY1281" i="6"/>
  <c r="BF1281" i="6"/>
  <c r="O1282" i="6"/>
  <c r="AY1282" i="6"/>
  <c r="BF1282" i="6"/>
  <c r="O1283" i="6"/>
  <c r="AY1283" i="6"/>
  <c r="BF1283" i="6"/>
  <c r="AY1286" i="6"/>
  <c r="BF1286" i="6"/>
  <c r="AY1288" i="6"/>
  <c r="BF1288" i="6"/>
  <c r="AY1289" i="6"/>
  <c r="BF1289" i="6"/>
  <c r="AY1290" i="6"/>
  <c r="BF1290" i="6"/>
  <c r="AY1291" i="6"/>
  <c r="BF1291" i="6"/>
  <c r="AY1292" i="6"/>
  <c r="BF1292" i="6"/>
  <c r="AY1293" i="6"/>
  <c r="BF1293" i="6"/>
  <c r="AY1294" i="6"/>
  <c r="BF1294" i="6"/>
  <c r="AY1295" i="6"/>
  <c r="BF1295" i="6"/>
  <c r="AY1297" i="6"/>
  <c r="BF1297" i="6"/>
  <c r="AY1298" i="6"/>
  <c r="BF1298" i="6"/>
  <c r="AY1299" i="6"/>
  <c r="BF1299" i="6"/>
  <c r="AY1300" i="6"/>
  <c r="BF1300" i="6"/>
  <c r="AY1302" i="6"/>
  <c r="BF1302" i="6"/>
  <c r="AY1303" i="6"/>
  <c r="BF1303" i="6"/>
  <c r="AY1304" i="6"/>
  <c r="BF1304" i="6"/>
  <c r="AY1305" i="6"/>
  <c r="BF1305" i="6"/>
  <c r="AY1306" i="6"/>
  <c r="BF1306" i="6"/>
  <c r="AY1307" i="6"/>
  <c r="BF1307" i="6"/>
  <c r="AY1308" i="6"/>
  <c r="BF1308" i="6"/>
  <c r="AY1311" i="6"/>
  <c r="BF1311" i="6"/>
  <c r="AY1313" i="6"/>
  <c r="BF1313" i="6"/>
  <c r="AY1314" i="6"/>
  <c r="BF1314" i="6"/>
  <c r="AY1315" i="6"/>
  <c r="BF1315" i="6"/>
  <c r="AY1316" i="6"/>
  <c r="BF1316" i="6"/>
  <c r="AY1317" i="6"/>
  <c r="BF1317" i="6"/>
  <c r="AY1318" i="6"/>
  <c r="BF1318" i="6"/>
  <c r="AY1319" i="6"/>
  <c r="BF1319" i="6"/>
  <c r="AY1320" i="6"/>
  <c r="BF1320" i="6"/>
  <c r="AY1321" i="6"/>
  <c r="BF1321" i="6"/>
  <c r="AY1326" i="6"/>
  <c r="BF1326" i="6"/>
  <c r="C1329" i="6"/>
  <c r="K1329" i="6"/>
  <c r="L1329" i="6"/>
  <c r="M1329" i="6"/>
  <c r="O1329" i="6"/>
  <c r="P1329" i="6"/>
  <c r="R1329" i="6"/>
  <c r="S1329" i="6"/>
  <c r="T1329" i="6"/>
  <c r="U1329" i="6"/>
  <c r="V1329" i="6"/>
  <c r="BF1329" i="6"/>
  <c r="C1330" i="6"/>
  <c r="K1330" i="6"/>
  <c r="L1330" i="6"/>
  <c r="M1330" i="6"/>
  <c r="O1330" i="6"/>
  <c r="P1330" i="6"/>
  <c r="R1330" i="6"/>
  <c r="S1330" i="6"/>
  <c r="T1330" i="6"/>
  <c r="U1330" i="6"/>
  <c r="V1330" i="6"/>
  <c r="BF1330" i="6"/>
  <c r="C1331" i="6"/>
  <c r="K1331" i="6"/>
  <c r="L1331" i="6"/>
  <c r="M1331" i="6"/>
  <c r="O1331" i="6"/>
  <c r="P1331" i="6"/>
  <c r="R1331" i="6"/>
  <c r="S1331" i="6"/>
  <c r="T1331" i="6"/>
  <c r="U1331" i="6"/>
  <c r="V1331" i="6"/>
  <c r="BF1331" i="6"/>
  <c r="C1332" i="6"/>
  <c r="K1332" i="6"/>
  <c r="L1332" i="6"/>
  <c r="M1332" i="6"/>
  <c r="O1332" i="6"/>
  <c r="P1332" i="6"/>
  <c r="R1332" i="6"/>
  <c r="S1332" i="6"/>
  <c r="T1332" i="6"/>
  <c r="U1332" i="6"/>
  <c r="V1332" i="6"/>
  <c r="BF1332" i="6"/>
  <c r="C1333" i="6"/>
  <c r="K1333" i="6"/>
  <c r="L1333" i="6"/>
  <c r="M1333" i="6"/>
  <c r="O1333" i="6"/>
  <c r="P1333" i="6"/>
  <c r="R1333" i="6"/>
  <c r="S1333" i="6"/>
  <c r="T1333" i="6"/>
  <c r="U1333" i="6"/>
  <c r="V1333" i="6"/>
  <c r="BF1333" i="6"/>
  <c r="C1336" i="6"/>
  <c r="K1336" i="6"/>
  <c r="L1336" i="6"/>
  <c r="M1336" i="6"/>
  <c r="O1336" i="6"/>
  <c r="P1336" i="6"/>
  <c r="R1336" i="6"/>
  <c r="S1336" i="6"/>
  <c r="T1336" i="6"/>
  <c r="U1336" i="6"/>
  <c r="V1336" i="6"/>
  <c r="BF1336" i="6"/>
  <c r="C1337" i="6"/>
  <c r="K1337" i="6"/>
  <c r="L1337" i="6"/>
  <c r="M1337" i="6"/>
  <c r="O1337" i="6"/>
  <c r="P1337" i="6"/>
  <c r="R1337" i="6"/>
  <c r="S1337" i="6"/>
  <c r="T1337" i="6"/>
  <c r="U1337" i="6"/>
  <c r="V1337" i="6"/>
  <c r="BF1337" i="6"/>
  <c r="C1338" i="6"/>
  <c r="K1338" i="6"/>
  <c r="L1338" i="6"/>
  <c r="M1338" i="6"/>
  <c r="O1338" i="6"/>
  <c r="P1338" i="6"/>
  <c r="R1338" i="6"/>
  <c r="S1338" i="6"/>
  <c r="T1338" i="6"/>
  <c r="U1338" i="6"/>
  <c r="V1338" i="6"/>
  <c r="BF1338" i="6"/>
  <c r="C1339" i="6"/>
  <c r="K1339" i="6"/>
  <c r="L1339" i="6"/>
  <c r="M1339" i="6"/>
  <c r="O1339" i="6"/>
  <c r="P1339" i="6"/>
  <c r="R1339" i="6"/>
  <c r="S1339" i="6"/>
  <c r="T1339" i="6"/>
  <c r="U1339" i="6"/>
  <c r="V1339" i="6"/>
  <c r="BF1339" i="6"/>
  <c r="C1340" i="6"/>
  <c r="K1340" i="6"/>
  <c r="L1340" i="6"/>
  <c r="M1340" i="6"/>
  <c r="O1340" i="6"/>
  <c r="P1340" i="6"/>
  <c r="R1340" i="6"/>
  <c r="S1340" i="6"/>
  <c r="T1340" i="6"/>
  <c r="U1340" i="6"/>
  <c r="V1340" i="6"/>
  <c r="BF1340" i="6"/>
  <c r="C1341" i="6"/>
  <c r="K1341" i="6"/>
  <c r="L1341" i="6"/>
  <c r="M1341" i="6"/>
  <c r="O1341" i="6"/>
  <c r="P1341" i="6"/>
  <c r="R1341" i="6"/>
  <c r="S1341" i="6"/>
  <c r="T1341" i="6"/>
  <c r="U1341" i="6"/>
  <c r="V1341" i="6"/>
  <c r="BF1341" i="6"/>
  <c r="C1344" i="6"/>
  <c r="K1344" i="6"/>
  <c r="L1344" i="6"/>
  <c r="M1344" i="6"/>
  <c r="O1344" i="6"/>
  <c r="P1344" i="6"/>
  <c r="R1344" i="6"/>
  <c r="S1344" i="6"/>
  <c r="T1344" i="6"/>
  <c r="U1344" i="6"/>
  <c r="V1344" i="6"/>
  <c r="AY1344" i="6"/>
  <c r="BF1344" i="6"/>
  <c r="C1345" i="6"/>
  <c r="K1345" i="6"/>
  <c r="L1345" i="6"/>
  <c r="M1345" i="6"/>
  <c r="O1345" i="6"/>
  <c r="P1345" i="6"/>
  <c r="R1345" i="6"/>
  <c r="S1345" i="6"/>
  <c r="T1345" i="6"/>
  <c r="U1345" i="6"/>
  <c r="V1345" i="6"/>
  <c r="AY1345" i="6"/>
  <c r="BF1345" i="6"/>
  <c r="C1346" i="6"/>
  <c r="K1346" i="6"/>
  <c r="L1346" i="6"/>
  <c r="M1346" i="6"/>
  <c r="O1346" i="6"/>
  <c r="P1346" i="6"/>
  <c r="R1346" i="6"/>
  <c r="S1346" i="6"/>
  <c r="T1346" i="6"/>
  <c r="U1346" i="6"/>
  <c r="V1346" i="6"/>
  <c r="AY1346" i="6"/>
  <c r="BF1346" i="6"/>
  <c r="C1347" i="6"/>
  <c r="K1347" i="6"/>
  <c r="L1347" i="6"/>
  <c r="M1347" i="6"/>
  <c r="O1347" i="6"/>
  <c r="P1347" i="6"/>
  <c r="R1347" i="6"/>
  <c r="S1347" i="6"/>
  <c r="T1347" i="6"/>
  <c r="U1347" i="6"/>
  <c r="V1347" i="6"/>
  <c r="AY1347" i="6"/>
  <c r="BF1347" i="6"/>
  <c r="C1348" i="6"/>
  <c r="K1348" i="6"/>
  <c r="L1348" i="6"/>
  <c r="M1348" i="6"/>
  <c r="O1348" i="6"/>
  <c r="P1348" i="6"/>
  <c r="R1348" i="6"/>
  <c r="S1348" i="6"/>
  <c r="T1348" i="6"/>
  <c r="U1348" i="6"/>
  <c r="V1348" i="6"/>
  <c r="AY1348" i="6"/>
  <c r="BF1348" i="6"/>
  <c r="C1349" i="6"/>
  <c r="K1349" i="6"/>
  <c r="L1349" i="6"/>
  <c r="M1349" i="6"/>
  <c r="O1349" i="6"/>
  <c r="P1349" i="6"/>
  <c r="R1349" i="6"/>
  <c r="S1349" i="6"/>
  <c r="T1349" i="6"/>
  <c r="U1349" i="6"/>
  <c r="V1349" i="6"/>
  <c r="AY1349" i="6"/>
  <c r="BF1349" i="6"/>
  <c r="C1350" i="6"/>
  <c r="K1350" i="6"/>
  <c r="L1350" i="6"/>
  <c r="M1350" i="6"/>
  <c r="O1350" i="6"/>
  <c r="P1350" i="6"/>
  <c r="R1350" i="6"/>
  <c r="S1350" i="6"/>
  <c r="T1350" i="6"/>
  <c r="U1350" i="6"/>
  <c r="V1350" i="6"/>
  <c r="AY1350" i="6"/>
  <c r="BF1350" i="6"/>
  <c r="C1351" i="6"/>
  <c r="K1351" i="6"/>
  <c r="L1351" i="6"/>
  <c r="M1351" i="6"/>
  <c r="O1351" i="6"/>
  <c r="P1351" i="6"/>
  <c r="R1351" i="6"/>
  <c r="S1351" i="6"/>
  <c r="T1351" i="6"/>
  <c r="U1351" i="6"/>
  <c r="V1351" i="6"/>
  <c r="AY1351" i="6"/>
  <c r="BF1351" i="6"/>
  <c r="C1352" i="6"/>
  <c r="K1352" i="6"/>
  <c r="L1352" i="6"/>
  <c r="M1352" i="6"/>
  <c r="O1352" i="6"/>
  <c r="P1352" i="6"/>
  <c r="R1352" i="6"/>
  <c r="S1352" i="6"/>
  <c r="T1352" i="6"/>
  <c r="U1352" i="6"/>
  <c r="V1352" i="6"/>
  <c r="AY1352" i="6"/>
  <c r="BF1352" i="6"/>
  <c r="C1353" i="6"/>
  <c r="K1353" i="6"/>
  <c r="L1353" i="6"/>
  <c r="M1353" i="6"/>
  <c r="O1353" i="6"/>
  <c r="P1353" i="6"/>
  <c r="R1353" i="6"/>
  <c r="S1353" i="6"/>
  <c r="T1353" i="6"/>
  <c r="U1353" i="6"/>
  <c r="V1353" i="6"/>
  <c r="AY1353" i="6"/>
  <c r="BF1353" i="6"/>
  <c r="C1354" i="6"/>
  <c r="K1354" i="6"/>
  <c r="L1354" i="6"/>
  <c r="M1354" i="6"/>
  <c r="O1354" i="6"/>
  <c r="P1354" i="6"/>
  <c r="R1354" i="6"/>
  <c r="S1354" i="6"/>
  <c r="T1354" i="6"/>
  <c r="U1354" i="6"/>
  <c r="V1354" i="6"/>
  <c r="AY1354" i="6"/>
  <c r="BF1354" i="6"/>
  <c r="C1355" i="6"/>
  <c r="K1355" i="6"/>
  <c r="L1355" i="6"/>
  <c r="M1355" i="6"/>
  <c r="O1355" i="6"/>
  <c r="P1355" i="6"/>
  <c r="R1355" i="6"/>
  <c r="S1355" i="6"/>
  <c r="T1355" i="6"/>
  <c r="U1355" i="6"/>
  <c r="V1355" i="6"/>
  <c r="AY1355" i="6"/>
  <c r="BF1355" i="6"/>
  <c r="C1356" i="6"/>
  <c r="K1356" i="6"/>
  <c r="L1356" i="6"/>
  <c r="M1356" i="6"/>
  <c r="O1356" i="6"/>
  <c r="P1356" i="6"/>
  <c r="R1356" i="6"/>
  <c r="S1356" i="6"/>
  <c r="T1356" i="6"/>
  <c r="U1356" i="6"/>
  <c r="V1356" i="6"/>
  <c r="AY1356" i="6"/>
  <c r="BF1356" i="6"/>
  <c r="C1357" i="6"/>
  <c r="K1357" i="6"/>
  <c r="L1357" i="6"/>
  <c r="M1357" i="6"/>
  <c r="O1357" i="6"/>
  <c r="P1357" i="6"/>
  <c r="R1357" i="6"/>
  <c r="S1357" i="6"/>
  <c r="T1357" i="6"/>
  <c r="U1357" i="6"/>
  <c r="V1357" i="6"/>
  <c r="AY1357" i="6"/>
  <c r="BF1357" i="6"/>
  <c r="C1358" i="6"/>
  <c r="K1358" i="6"/>
  <c r="L1358" i="6"/>
  <c r="M1358" i="6"/>
  <c r="O1358" i="6"/>
  <c r="P1358" i="6"/>
  <c r="R1358" i="6"/>
  <c r="S1358" i="6"/>
  <c r="T1358" i="6"/>
  <c r="U1358" i="6"/>
  <c r="V1358" i="6"/>
  <c r="AY1358" i="6"/>
  <c r="BF1358" i="6"/>
  <c r="C1359" i="6"/>
  <c r="K1359" i="6"/>
  <c r="L1359" i="6"/>
  <c r="M1359" i="6"/>
  <c r="O1359" i="6"/>
  <c r="P1359" i="6"/>
  <c r="R1359" i="6"/>
  <c r="S1359" i="6"/>
  <c r="T1359" i="6"/>
  <c r="U1359" i="6"/>
  <c r="V1359" i="6"/>
  <c r="AY1359" i="6"/>
  <c r="BF1359" i="6"/>
  <c r="C1360" i="6"/>
  <c r="K1360" i="6"/>
  <c r="L1360" i="6"/>
  <c r="M1360" i="6"/>
  <c r="O1360" i="6"/>
  <c r="P1360" i="6"/>
  <c r="R1360" i="6"/>
  <c r="S1360" i="6"/>
  <c r="T1360" i="6"/>
  <c r="U1360" i="6"/>
  <c r="V1360" i="6"/>
  <c r="AY1360" i="6"/>
  <c r="BF1360" i="6"/>
  <c r="C1361" i="6"/>
  <c r="K1361" i="6"/>
  <c r="L1361" i="6"/>
  <c r="M1361" i="6"/>
  <c r="O1361" i="6"/>
  <c r="P1361" i="6"/>
  <c r="R1361" i="6"/>
  <c r="S1361" i="6"/>
  <c r="T1361" i="6"/>
  <c r="U1361" i="6"/>
  <c r="V1361" i="6"/>
  <c r="AY1361" i="6"/>
  <c r="BF1361" i="6"/>
  <c r="C1362" i="6"/>
  <c r="K1362" i="6"/>
  <c r="L1362" i="6"/>
  <c r="M1362" i="6"/>
  <c r="O1362" i="6"/>
  <c r="P1362" i="6"/>
  <c r="R1362" i="6"/>
  <c r="S1362" i="6"/>
  <c r="T1362" i="6"/>
  <c r="U1362" i="6"/>
  <c r="V1362" i="6"/>
  <c r="AY1362" i="6"/>
  <c r="BF1362" i="6"/>
  <c r="C1363" i="6"/>
  <c r="K1363" i="6"/>
  <c r="L1363" i="6"/>
  <c r="M1363" i="6"/>
  <c r="O1363" i="6"/>
  <c r="P1363" i="6"/>
  <c r="R1363" i="6"/>
  <c r="S1363" i="6"/>
  <c r="T1363" i="6"/>
  <c r="U1363" i="6"/>
  <c r="V1363" i="6"/>
  <c r="AY1363" i="6"/>
  <c r="BF1363" i="6"/>
  <c r="C1364" i="6"/>
  <c r="K1364" i="6"/>
  <c r="L1364" i="6"/>
  <c r="M1364" i="6"/>
  <c r="O1364" i="6"/>
  <c r="P1364" i="6"/>
  <c r="R1364" i="6"/>
  <c r="S1364" i="6"/>
  <c r="T1364" i="6"/>
  <c r="U1364" i="6"/>
  <c r="V1364" i="6"/>
  <c r="AY1364" i="6"/>
  <c r="BF1364" i="6"/>
  <c r="C1365" i="6"/>
  <c r="K1365" i="6"/>
  <c r="L1365" i="6"/>
  <c r="M1365" i="6"/>
  <c r="O1365" i="6"/>
  <c r="P1365" i="6"/>
  <c r="R1365" i="6"/>
  <c r="S1365" i="6"/>
  <c r="T1365" i="6"/>
  <c r="U1365" i="6"/>
  <c r="V1365" i="6"/>
  <c r="AY1365" i="6"/>
  <c r="BF1365" i="6"/>
  <c r="C1366" i="6"/>
  <c r="K1366" i="6"/>
  <c r="L1366" i="6"/>
  <c r="M1366" i="6"/>
  <c r="O1366" i="6"/>
  <c r="P1366" i="6"/>
  <c r="R1366" i="6"/>
  <c r="S1366" i="6"/>
  <c r="T1366" i="6"/>
  <c r="U1366" i="6"/>
  <c r="V1366" i="6"/>
  <c r="AY1366" i="6"/>
  <c r="BF1366" i="6"/>
  <c r="C1367" i="6"/>
  <c r="K1367" i="6"/>
  <c r="L1367" i="6"/>
  <c r="M1367" i="6"/>
  <c r="O1367" i="6"/>
  <c r="P1367" i="6"/>
  <c r="R1367" i="6"/>
  <c r="S1367" i="6"/>
  <c r="T1367" i="6"/>
  <c r="U1367" i="6"/>
  <c r="V1367" i="6"/>
  <c r="AY1367" i="6"/>
  <c r="BF1367" i="6"/>
  <c r="C1368" i="6"/>
  <c r="K1368" i="6"/>
  <c r="L1368" i="6"/>
  <c r="M1368" i="6"/>
  <c r="O1368" i="6"/>
  <c r="P1368" i="6"/>
  <c r="R1368" i="6"/>
  <c r="S1368" i="6"/>
  <c r="T1368" i="6"/>
  <c r="U1368" i="6"/>
  <c r="V1368" i="6"/>
  <c r="AY1368" i="6"/>
  <c r="BF1368" i="6"/>
  <c r="C1369" i="6"/>
  <c r="K1369" i="6"/>
  <c r="L1369" i="6"/>
  <c r="M1369" i="6"/>
  <c r="O1369" i="6"/>
  <c r="P1369" i="6"/>
  <c r="R1369" i="6"/>
  <c r="S1369" i="6"/>
  <c r="T1369" i="6"/>
  <c r="U1369" i="6"/>
  <c r="V1369" i="6"/>
  <c r="AY1369" i="6"/>
  <c r="BF1369" i="6"/>
  <c r="C1370" i="6"/>
  <c r="K1370" i="6"/>
  <c r="L1370" i="6"/>
  <c r="M1370" i="6"/>
  <c r="O1370" i="6"/>
  <c r="P1370" i="6"/>
  <c r="R1370" i="6"/>
  <c r="S1370" i="6"/>
  <c r="T1370" i="6"/>
  <c r="U1370" i="6"/>
  <c r="V1370" i="6"/>
  <c r="AY1370" i="6"/>
  <c r="BF1370" i="6"/>
  <c r="C1371" i="6"/>
  <c r="K1371" i="6"/>
  <c r="L1371" i="6"/>
  <c r="M1371" i="6"/>
  <c r="O1371" i="6"/>
  <c r="P1371" i="6"/>
  <c r="R1371" i="6"/>
  <c r="S1371" i="6"/>
  <c r="T1371" i="6"/>
  <c r="U1371" i="6"/>
  <c r="V1371" i="6"/>
  <c r="AY1371" i="6"/>
  <c r="BF1371" i="6"/>
  <c r="C1372" i="6"/>
  <c r="K1372" i="6"/>
  <c r="L1372" i="6"/>
  <c r="M1372" i="6"/>
  <c r="O1372" i="6"/>
  <c r="P1372" i="6"/>
  <c r="R1372" i="6"/>
  <c r="S1372" i="6"/>
  <c r="T1372" i="6"/>
  <c r="U1372" i="6"/>
  <c r="V1372" i="6"/>
  <c r="AY1372" i="6"/>
  <c r="BF1372" i="6"/>
  <c r="C1373" i="6"/>
  <c r="K1373" i="6"/>
  <c r="L1373" i="6"/>
  <c r="M1373" i="6"/>
  <c r="O1373" i="6"/>
  <c r="P1373" i="6"/>
  <c r="R1373" i="6"/>
  <c r="S1373" i="6"/>
  <c r="T1373" i="6"/>
  <c r="U1373" i="6"/>
  <c r="V1373" i="6"/>
  <c r="AY1373" i="6"/>
  <c r="BF1373" i="6"/>
  <c r="C1374" i="6"/>
  <c r="K1374" i="6"/>
  <c r="L1374" i="6"/>
  <c r="M1374" i="6"/>
  <c r="O1374" i="6"/>
  <c r="P1374" i="6"/>
  <c r="R1374" i="6"/>
  <c r="S1374" i="6"/>
  <c r="T1374" i="6"/>
  <c r="U1374" i="6"/>
  <c r="V1374" i="6"/>
  <c r="AY1374" i="6"/>
  <c r="BF1374" i="6"/>
  <c r="C1375" i="6"/>
  <c r="K1375" i="6"/>
  <c r="L1375" i="6"/>
  <c r="M1375" i="6"/>
  <c r="O1375" i="6"/>
  <c r="P1375" i="6"/>
  <c r="R1375" i="6"/>
  <c r="S1375" i="6"/>
  <c r="T1375" i="6"/>
  <c r="U1375" i="6"/>
  <c r="V1375" i="6"/>
  <c r="AY1375" i="6"/>
  <c r="BF1375" i="6"/>
  <c r="C1376" i="6"/>
  <c r="K1376" i="6"/>
  <c r="L1376" i="6"/>
  <c r="M1376" i="6"/>
  <c r="O1376" i="6"/>
  <c r="P1376" i="6"/>
  <c r="R1376" i="6"/>
  <c r="S1376" i="6"/>
  <c r="T1376" i="6"/>
  <c r="U1376" i="6"/>
  <c r="V1376" i="6"/>
  <c r="AY1376" i="6"/>
  <c r="BF1376" i="6"/>
  <c r="C1377" i="6"/>
  <c r="K1377" i="6"/>
  <c r="L1377" i="6"/>
  <c r="M1377" i="6"/>
  <c r="O1377" i="6"/>
  <c r="P1377" i="6"/>
  <c r="R1377" i="6"/>
  <c r="S1377" i="6"/>
  <c r="T1377" i="6"/>
  <c r="U1377" i="6"/>
  <c r="V1377" i="6"/>
  <c r="AY1377" i="6"/>
  <c r="BF1377" i="6"/>
  <c r="C1378" i="6"/>
  <c r="K1378" i="6"/>
  <c r="L1378" i="6"/>
  <c r="M1378" i="6"/>
  <c r="O1378" i="6"/>
  <c r="P1378" i="6"/>
  <c r="R1378" i="6"/>
  <c r="S1378" i="6"/>
  <c r="T1378" i="6"/>
  <c r="U1378" i="6"/>
  <c r="V1378" i="6"/>
  <c r="AY1378" i="6"/>
  <c r="BF1378" i="6"/>
  <c r="C1379" i="6"/>
  <c r="K1379" i="6"/>
  <c r="L1379" i="6"/>
  <c r="M1379" i="6"/>
  <c r="O1379" i="6"/>
  <c r="P1379" i="6"/>
  <c r="R1379" i="6"/>
  <c r="S1379" i="6"/>
  <c r="T1379" i="6"/>
  <c r="U1379" i="6"/>
  <c r="V1379" i="6"/>
  <c r="AY1379" i="6"/>
  <c r="BF1379" i="6"/>
  <c r="C1380" i="6"/>
  <c r="K1380" i="6"/>
  <c r="L1380" i="6"/>
  <c r="M1380" i="6"/>
  <c r="O1380" i="6"/>
  <c r="P1380" i="6"/>
  <c r="R1380" i="6"/>
  <c r="S1380" i="6"/>
  <c r="T1380" i="6"/>
  <c r="U1380" i="6"/>
  <c r="V1380" i="6"/>
  <c r="AY1380" i="6"/>
  <c r="BF1380" i="6"/>
  <c r="C1381" i="6"/>
  <c r="K1381" i="6"/>
  <c r="L1381" i="6"/>
  <c r="M1381" i="6"/>
  <c r="O1381" i="6"/>
  <c r="P1381" i="6"/>
  <c r="R1381" i="6"/>
  <c r="S1381" i="6"/>
  <c r="T1381" i="6"/>
  <c r="U1381" i="6"/>
  <c r="V1381" i="6"/>
  <c r="AY1381" i="6"/>
  <c r="BF1381" i="6"/>
  <c r="C1382" i="6"/>
  <c r="K1382" i="6"/>
  <c r="L1382" i="6"/>
  <c r="M1382" i="6"/>
  <c r="O1382" i="6"/>
  <c r="P1382" i="6"/>
  <c r="R1382" i="6"/>
  <c r="S1382" i="6"/>
  <c r="T1382" i="6"/>
  <c r="U1382" i="6"/>
  <c r="V1382" i="6"/>
  <c r="AY1382" i="6"/>
  <c r="BF1382" i="6"/>
  <c r="C1383" i="6"/>
  <c r="K1383" i="6"/>
  <c r="L1383" i="6"/>
  <c r="M1383" i="6"/>
  <c r="O1383" i="6"/>
  <c r="P1383" i="6"/>
  <c r="R1383" i="6"/>
  <c r="S1383" i="6"/>
  <c r="T1383" i="6"/>
  <c r="U1383" i="6"/>
  <c r="V1383" i="6"/>
  <c r="AY1383" i="6"/>
  <c r="BF1383" i="6"/>
  <c r="C1384" i="6"/>
  <c r="K1384" i="6"/>
  <c r="L1384" i="6"/>
  <c r="M1384" i="6"/>
  <c r="O1384" i="6"/>
  <c r="P1384" i="6"/>
  <c r="R1384" i="6"/>
  <c r="S1384" i="6"/>
  <c r="T1384" i="6"/>
  <c r="U1384" i="6"/>
  <c r="V1384" i="6"/>
  <c r="AY1384" i="6"/>
  <c r="BF1384" i="6"/>
  <c r="C1385" i="6"/>
  <c r="K1385" i="6"/>
  <c r="L1385" i="6"/>
  <c r="M1385" i="6"/>
  <c r="O1385" i="6"/>
  <c r="P1385" i="6"/>
  <c r="R1385" i="6"/>
  <c r="S1385" i="6"/>
  <c r="T1385" i="6"/>
  <c r="U1385" i="6"/>
  <c r="V1385" i="6"/>
  <c r="AY1385" i="6"/>
  <c r="BF1385" i="6"/>
  <c r="C1386" i="6"/>
  <c r="K1386" i="6"/>
  <c r="L1386" i="6"/>
  <c r="M1386" i="6"/>
  <c r="O1386" i="6"/>
  <c r="P1386" i="6"/>
  <c r="R1386" i="6"/>
  <c r="S1386" i="6"/>
  <c r="T1386" i="6"/>
  <c r="U1386" i="6"/>
  <c r="V1386" i="6"/>
  <c r="AY1386" i="6"/>
  <c r="BF1386" i="6"/>
  <c r="C1387" i="6"/>
  <c r="K1387" i="6"/>
  <c r="L1387" i="6"/>
  <c r="M1387" i="6"/>
  <c r="O1387" i="6"/>
  <c r="P1387" i="6"/>
  <c r="R1387" i="6"/>
  <c r="S1387" i="6"/>
  <c r="T1387" i="6"/>
  <c r="U1387" i="6"/>
  <c r="V1387" i="6"/>
  <c r="AY1387" i="6"/>
  <c r="BF1387" i="6"/>
  <c r="C1388" i="6"/>
  <c r="K1388" i="6"/>
  <c r="L1388" i="6"/>
  <c r="M1388" i="6"/>
  <c r="O1388" i="6"/>
  <c r="P1388" i="6"/>
  <c r="R1388" i="6"/>
  <c r="S1388" i="6"/>
  <c r="T1388" i="6"/>
  <c r="U1388" i="6"/>
  <c r="V1388" i="6"/>
  <c r="AY1388" i="6"/>
  <c r="BF1388" i="6"/>
  <c r="C1389" i="6"/>
  <c r="K1389" i="6"/>
  <c r="L1389" i="6"/>
  <c r="M1389" i="6"/>
  <c r="O1389" i="6"/>
  <c r="P1389" i="6"/>
  <c r="R1389" i="6"/>
  <c r="S1389" i="6"/>
  <c r="T1389" i="6"/>
  <c r="U1389" i="6"/>
  <c r="V1389" i="6"/>
  <c r="AY1389" i="6"/>
  <c r="BF1389" i="6"/>
  <c r="C1390" i="6"/>
  <c r="K1390" i="6"/>
  <c r="L1390" i="6"/>
  <c r="M1390" i="6"/>
  <c r="O1390" i="6"/>
  <c r="P1390" i="6"/>
  <c r="R1390" i="6"/>
  <c r="S1390" i="6"/>
  <c r="T1390" i="6"/>
  <c r="U1390" i="6"/>
  <c r="V1390" i="6"/>
  <c r="AY1390" i="6"/>
  <c r="BF1390" i="6"/>
  <c r="C1391" i="6"/>
  <c r="K1391" i="6"/>
  <c r="L1391" i="6"/>
  <c r="M1391" i="6"/>
  <c r="O1391" i="6"/>
  <c r="P1391" i="6"/>
  <c r="R1391" i="6"/>
  <c r="S1391" i="6"/>
  <c r="T1391" i="6"/>
  <c r="U1391" i="6"/>
  <c r="V1391" i="6"/>
  <c r="AY1391" i="6"/>
  <c r="BF1391" i="6"/>
  <c r="C1392" i="6"/>
  <c r="K1392" i="6"/>
  <c r="L1392" i="6"/>
  <c r="M1392" i="6"/>
  <c r="O1392" i="6"/>
  <c r="P1392" i="6"/>
  <c r="R1392" i="6"/>
  <c r="S1392" i="6"/>
  <c r="T1392" i="6"/>
  <c r="U1392" i="6"/>
  <c r="V1392" i="6"/>
  <c r="AY1392" i="6"/>
  <c r="BF1392" i="6"/>
  <c r="C1393" i="6"/>
  <c r="K1393" i="6"/>
  <c r="L1393" i="6"/>
  <c r="M1393" i="6"/>
  <c r="O1393" i="6"/>
  <c r="P1393" i="6"/>
  <c r="R1393" i="6"/>
  <c r="S1393" i="6"/>
  <c r="T1393" i="6"/>
  <c r="U1393" i="6"/>
  <c r="V1393" i="6"/>
  <c r="AY1393" i="6"/>
  <c r="BF1393" i="6"/>
  <c r="C1394" i="6"/>
  <c r="K1394" i="6"/>
  <c r="L1394" i="6"/>
  <c r="M1394" i="6"/>
  <c r="O1394" i="6"/>
  <c r="P1394" i="6"/>
  <c r="R1394" i="6"/>
  <c r="S1394" i="6"/>
  <c r="T1394" i="6"/>
  <c r="U1394" i="6"/>
  <c r="V1394" i="6"/>
  <c r="AY1394" i="6"/>
  <c r="BF1394" i="6"/>
  <c r="C1395" i="6"/>
  <c r="K1395" i="6"/>
  <c r="L1395" i="6"/>
  <c r="M1395" i="6"/>
  <c r="O1395" i="6"/>
  <c r="P1395" i="6"/>
  <c r="R1395" i="6"/>
  <c r="S1395" i="6"/>
  <c r="T1395" i="6"/>
  <c r="U1395" i="6"/>
  <c r="V1395" i="6"/>
  <c r="AY1395" i="6"/>
  <c r="BF1395" i="6"/>
  <c r="C1396" i="6"/>
  <c r="K1396" i="6"/>
  <c r="L1396" i="6"/>
  <c r="M1396" i="6"/>
  <c r="O1396" i="6"/>
  <c r="P1396" i="6"/>
  <c r="R1396" i="6"/>
  <c r="S1396" i="6"/>
  <c r="T1396" i="6"/>
  <c r="U1396" i="6"/>
  <c r="V1396" i="6"/>
  <c r="AY1396" i="6"/>
  <c r="BF1396" i="6"/>
  <c r="C1397" i="6"/>
  <c r="K1397" i="6"/>
  <c r="L1397" i="6"/>
  <c r="M1397" i="6"/>
  <c r="O1397" i="6"/>
  <c r="P1397" i="6"/>
  <c r="R1397" i="6"/>
  <c r="S1397" i="6"/>
  <c r="T1397" i="6"/>
  <c r="U1397" i="6"/>
  <c r="V1397" i="6"/>
  <c r="AY1397" i="6"/>
  <c r="BF1397" i="6"/>
  <c r="C1398" i="6"/>
  <c r="K1398" i="6"/>
  <c r="L1398" i="6"/>
  <c r="M1398" i="6"/>
  <c r="O1398" i="6"/>
  <c r="P1398" i="6"/>
  <c r="R1398" i="6"/>
  <c r="S1398" i="6"/>
  <c r="T1398" i="6"/>
  <c r="U1398" i="6"/>
  <c r="V1398" i="6"/>
  <c r="AY1398" i="6"/>
  <c r="BF1398" i="6"/>
  <c r="C1399" i="6"/>
  <c r="K1399" i="6"/>
  <c r="L1399" i="6"/>
  <c r="M1399" i="6"/>
  <c r="O1399" i="6"/>
  <c r="P1399" i="6"/>
  <c r="R1399" i="6"/>
  <c r="S1399" i="6"/>
  <c r="T1399" i="6"/>
  <c r="U1399" i="6"/>
  <c r="V1399" i="6"/>
  <c r="AY1399" i="6"/>
  <c r="BF1399" i="6"/>
  <c r="C1400" i="6"/>
  <c r="K1400" i="6"/>
  <c r="L1400" i="6"/>
  <c r="M1400" i="6"/>
  <c r="O1400" i="6"/>
  <c r="P1400" i="6"/>
  <c r="R1400" i="6"/>
  <c r="S1400" i="6"/>
  <c r="T1400" i="6"/>
  <c r="U1400" i="6"/>
  <c r="V1400" i="6"/>
  <c r="AY1400" i="6"/>
  <c r="BF1400" i="6"/>
  <c r="C1401" i="6"/>
  <c r="K1401" i="6"/>
  <c r="L1401" i="6"/>
  <c r="M1401" i="6"/>
  <c r="O1401" i="6"/>
  <c r="P1401" i="6"/>
  <c r="R1401" i="6"/>
  <c r="S1401" i="6"/>
  <c r="T1401" i="6"/>
  <c r="U1401" i="6"/>
  <c r="V1401" i="6"/>
  <c r="AY1401" i="6"/>
  <c r="BF1401" i="6"/>
  <c r="C1402" i="6"/>
  <c r="K1402" i="6"/>
  <c r="L1402" i="6"/>
  <c r="M1402" i="6"/>
  <c r="O1402" i="6"/>
  <c r="P1402" i="6"/>
  <c r="R1402" i="6"/>
  <c r="S1402" i="6"/>
  <c r="T1402" i="6"/>
  <c r="U1402" i="6"/>
  <c r="V1402" i="6"/>
  <c r="AY1402" i="6"/>
  <c r="BF1402" i="6"/>
  <c r="C1403" i="6"/>
  <c r="K1403" i="6"/>
  <c r="L1403" i="6"/>
  <c r="M1403" i="6"/>
  <c r="O1403" i="6"/>
  <c r="P1403" i="6"/>
  <c r="R1403" i="6"/>
  <c r="S1403" i="6"/>
  <c r="T1403" i="6"/>
  <c r="U1403" i="6"/>
  <c r="V1403" i="6"/>
  <c r="AY1403" i="6"/>
  <c r="BF1403" i="6"/>
  <c r="C1404" i="6"/>
  <c r="K1404" i="6"/>
  <c r="L1404" i="6"/>
  <c r="M1404" i="6"/>
  <c r="O1404" i="6"/>
  <c r="P1404" i="6"/>
  <c r="R1404" i="6"/>
  <c r="S1404" i="6"/>
  <c r="T1404" i="6"/>
  <c r="U1404" i="6"/>
  <c r="V1404" i="6"/>
  <c r="AY1404" i="6"/>
  <c r="BF1404" i="6"/>
  <c r="C1405" i="6"/>
  <c r="K1405" i="6"/>
  <c r="L1405" i="6"/>
  <c r="M1405" i="6"/>
  <c r="O1405" i="6"/>
  <c r="P1405" i="6"/>
  <c r="R1405" i="6"/>
  <c r="S1405" i="6"/>
  <c r="T1405" i="6"/>
  <c r="U1405" i="6"/>
  <c r="V1405" i="6"/>
  <c r="AY1405" i="6"/>
  <c r="BF1405" i="6"/>
  <c r="C1406" i="6"/>
  <c r="K1406" i="6"/>
  <c r="L1406" i="6"/>
  <c r="M1406" i="6"/>
  <c r="O1406" i="6"/>
  <c r="P1406" i="6"/>
  <c r="R1406" i="6"/>
  <c r="S1406" i="6"/>
  <c r="T1406" i="6"/>
  <c r="U1406" i="6"/>
  <c r="V1406" i="6"/>
  <c r="AY1406" i="6"/>
  <c r="BF1406" i="6"/>
  <c r="C1407" i="6"/>
  <c r="K1407" i="6"/>
  <c r="L1407" i="6"/>
  <c r="M1407" i="6"/>
  <c r="O1407" i="6"/>
  <c r="P1407" i="6"/>
  <c r="R1407" i="6"/>
  <c r="S1407" i="6"/>
  <c r="T1407" i="6"/>
  <c r="U1407" i="6"/>
  <c r="V1407" i="6"/>
  <c r="AY1407" i="6"/>
  <c r="BF1407" i="6"/>
  <c r="C1408" i="6"/>
  <c r="K1408" i="6"/>
  <c r="L1408" i="6"/>
  <c r="M1408" i="6"/>
  <c r="O1408" i="6"/>
  <c r="P1408" i="6"/>
  <c r="R1408" i="6"/>
  <c r="S1408" i="6"/>
  <c r="T1408" i="6"/>
  <c r="U1408" i="6"/>
  <c r="V1408" i="6"/>
  <c r="AY1408" i="6"/>
  <c r="BF1408" i="6"/>
  <c r="C1409" i="6"/>
  <c r="K1409" i="6"/>
  <c r="L1409" i="6"/>
  <c r="M1409" i="6"/>
  <c r="O1409" i="6"/>
  <c r="P1409" i="6"/>
  <c r="R1409" i="6"/>
  <c r="S1409" i="6"/>
  <c r="T1409" i="6"/>
  <c r="U1409" i="6"/>
  <c r="V1409" i="6"/>
  <c r="AY1409" i="6"/>
  <c r="BF1409" i="6"/>
  <c r="C1410" i="6"/>
  <c r="K1410" i="6"/>
  <c r="L1410" i="6"/>
  <c r="M1410" i="6"/>
  <c r="O1410" i="6"/>
  <c r="P1410" i="6"/>
  <c r="R1410" i="6"/>
  <c r="S1410" i="6"/>
  <c r="T1410" i="6"/>
  <c r="U1410" i="6"/>
  <c r="V1410" i="6"/>
  <c r="AY1410" i="6"/>
  <c r="BF1410" i="6"/>
  <c r="C1411" i="6"/>
  <c r="K1411" i="6"/>
  <c r="L1411" i="6"/>
  <c r="M1411" i="6"/>
  <c r="O1411" i="6"/>
  <c r="P1411" i="6"/>
  <c r="R1411" i="6"/>
  <c r="S1411" i="6"/>
  <c r="T1411" i="6"/>
  <c r="U1411" i="6"/>
  <c r="V1411" i="6"/>
  <c r="AY1411" i="6"/>
  <c r="BF1411" i="6"/>
  <c r="C1412" i="6"/>
  <c r="K1412" i="6"/>
  <c r="L1412" i="6"/>
  <c r="M1412" i="6"/>
  <c r="O1412" i="6"/>
  <c r="P1412" i="6"/>
  <c r="R1412" i="6"/>
  <c r="S1412" i="6"/>
  <c r="T1412" i="6"/>
  <c r="U1412" i="6"/>
  <c r="V1412" i="6"/>
  <c r="AY1412" i="6"/>
  <c r="BF1412" i="6"/>
  <c r="C1413" i="6"/>
  <c r="K1413" i="6"/>
  <c r="L1413" i="6"/>
  <c r="M1413" i="6"/>
  <c r="O1413" i="6"/>
  <c r="P1413" i="6"/>
  <c r="R1413" i="6"/>
  <c r="S1413" i="6"/>
  <c r="T1413" i="6"/>
  <c r="U1413" i="6"/>
  <c r="V1413" i="6"/>
  <c r="AY1413" i="6"/>
  <c r="BF1413" i="6"/>
  <c r="C1414" i="6"/>
  <c r="K1414" i="6"/>
  <c r="L1414" i="6"/>
  <c r="M1414" i="6"/>
  <c r="O1414" i="6"/>
  <c r="P1414" i="6"/>
  <c r="R1414" i="6"/>
  <c r="S1414" i="6"/>
  <c r="T1414" i="6"/>
  <c r="U1414" i="6"/>
  <c r="V1414" i="6"/>
  <c r="AY1414" i="6"/>
  <c r="BF1414" i="6"/>
  <c r="C1415" i="6"/>
  <c r="K1415" i="6"/>
  <c r="L1415" i="6"/>
  <c r="M1415" i="6"/>
  <c r="O1415" i="6"/>
  <c r="P1415" i="6"/>
  <c r="R1415" i="6"/>
  <c r="S1415" i="6"/>
  <c r="T1415" i="6"/>
  <c r="U1415" i="6"/>
  <c r="V1415" i="6"/>
  <c r="AY1415" i="6"/>
  <c r="BF1415" i="6"/>
  <c r="C1416" i="6"/>
  <c r="K1416" i="6"/>
  <c r="L1416" i="6"/>
  <c r="M1416" i="6"/>
  <c r="O1416" i="6"/>
  <c r="P1416" i="6"/>
  <c r="R1416" i="6"/>
  <c r="S1416" i="6"/>
  <c r="T1416" i="6"/>
  <c r="U1416" i="6"/>
  <c r="V1416" i="6"/>
  <c r="AY1416" i="6"/>
  <c r="BF1416" i="6"/>
  <c r="C1417" i="6"/>
  <c r="K1417" i="6"/>
  <c r="L1417" i="6"/>
  <c r="M1417" i="6"/>
  <c r="O1417" i="6"/>
  <c r="P1417" i="6"/>
  <c r="R1417" i="6"/>
  <c r="S1417" i="6"/>
  <c r="T1417" i="6"/>
  <c r="U1417" i="6"/>
  <c r="V1417" i="6"/>
  <c r="AY1417" i="6"/>
  <c r="BF1417" i="6"/>
  <c r="W1418" i="6"/>
  <c r="X1418" i="6"/>
  <c r="Y1418" i="6"/>
  <c r="Z1418" i="6"/>
  <c r="AA1418" i="6"/>
  <c r="AB1418" i="6"/>
  <c r="AC1418" i="6"/>
  <c r="AD1418" i="6"/>
  <c r="C1420" i="6"/>
  <c r="K1420" i="6"/>
  <c r="L1420" i="6"/>
  <c r="M1420" i="6"/>
  <c r="O1420" i="6"/>
  <c r="P1420" i="6"/>
  <c r="R1420" i="6"/>
  <c r="S1420" i="6"/>
  <c r="T1420" i="6"/>
  <c r="U1420" i="6"/>
  <c r="V1420" i="6"/>
  <c r="AY1420" i="6"/>
  <c r="BF1420" i="6"/>
  <c r="C1421" i="6"/>
  <c r="K1421" i="6"/>
  <c r="L1421" i="6"/>
  <c r="M1421" i="6"/>
  <c r="O1421" i="6"/>
  <c r="P1421" i="6"/>
  <c r="R1421" i="6"/>
  <c r="S1421" i="6"/>
  <c r="T1421" i="6"/>
  <c r="U1421" i="6"/>
  <c r="V1421" i="6"/>
  <c r="AY1421" i="6"/>
  <c r="BF1421" i="6"/>
  <c r="C1422" i="6"/>
  <c r="K1422" i="6"/>
  <c r="L1422" i="6"/>
  <c r="M1422" i="6"/>
  <c r="O1422" i="6"/>
  <c r="P1422" i="6"/>
  <c r="R1422" i="6"/>
  <c r="S1422" i="6"/>
  <c r="T1422" i="6"/>
  <c r="U1422" i="6"/>
  <c r="V1422" i="6"/>
  <c r="AY1422" i="6"/>
  <c r="BF1422" i="6"/>
  <c r="C1423" i="6"/>
  <c r="K1423" i="6"/>
  <c r="L1423" i="6"/>
  <c r="M1423" i="6"/>
  <c r="O1423" i="6"/>
  <c r="P1423" i="6"/>
  <c r="R1423" i="6"/>
  <c r="S1423" i="6"/>
  <c r="T1423" i="6"/>
  <c r="U1423" i="6"/>
  <c r="V1423" i="6"/>
  <c r="AY1423" i="6"/>
  <c r="BF1423" i="6"/>
  <c r="C1424" i="6"/>
  <c r="K1424" i="6"/>
  <c r="L1424" i="6"/>
  <c r="M1424" i="6"/>
  <c r="O1424" i="6"/>
  <c r="P1424" i="6"/>
  <c r="R1424" i="6"/>
  <c r="S1424" i="6"/>
  <c r="T1424" i="6"/>
  <c r="U1424" i="6"/>
  <c r="V1424" i="6"/>
  <c r="AY1424" i="6"/>
  <c r="BF1424" i="6"/>
  <c r="C1425" i="6"/>
  <c r="K1425" i="6"/>
  <c r="L1425" i="6"/>
  <c r="M1425" i="6"/>
  <c r="O1425" i="6"/>
  <c r="P1425" i="6"/>
  <c r="R1425" i="6"/>
  <c r="S1425" i="6"/>
  <c r="T1425" i="6"/>
  <c r="U1425" i="6"/>
  <c r="V1425" i="6"/>
  <c r="AY1425" i="6"/>
  <c r="BF1425" i="6"/>
  <c r="C1426" i="6"/>
  <c r="K1426" i="6"/>
  <c r="L1426" i="6"/>
  <c r="M1426" i="6"/>
  <c r="O1426" i="6"/>
  <c r="P1426" i="6"/>
  <c r="R1426" i="6"/>
  <c r="S1426" i="6"/>
  <c r="T1426" i="6"/>
  <c r="U1426" i="6"/>
  <c r="V1426" i="6"/>
  <c r="AY1426" i="6"/>
  <c r="BF1426" i="6"/>
  <c r="C1427" i="6"/>
  <c r="K1427" i="6"/>
  <c r="L1427" i="6"/>
  <c r="M1427" i="6"/>
  <c r="O1427" i="6"/>
  <c r="P1427" i="6"/>
  <c r="R1427" i="6"/>
  <c r="S1427" i="6"/>
  <c r="T1427" i="6"/>
  <c r="U1427" i="6"/>
  <c r="V1427" i="6"/>
  <c r="AY1427" i="6"/>
  <c r="BF1427" i="6"/>
  <c r="C1428" i="6"/>
  <c r="K1428" i="6"/>
  <c r="L1428" i="6"/>
  <c r="M1428" i="6"/>
  <c r="O1428" i="6"/>
  <c r="P1428" i="6"/>
  <c r="R1428" i="6"/>
  <c r="S1428" i="6"/>
  <c r="T1428" i="6"/>
  <c r="U1428" i="6"/>
  <c r="V1428" i="6"/>
  <c r="AY1428" i="6"/>
  <c r="BF1428" i="6"/>
  <c r="C1429" i="6"/>
  <c r="K1429" i="6"/>
  <c r="L1429" i="6"/>
  <c r="M1429" i="6"/>
  <c r="O1429" i="6"/>
  <c r="P1429" i="6"/>
  <c r="R1429" i="6"/>
  <c r="S1429" i="6"/>
  <c r="T1429" i="6"/>
  <c r="U1429" i="6"/>
  <c r="V1429" i="6"/>
  <c r="AY1429" i="6"/>
  <c r="BF1429" i="6"/>
  <c r="C1430" i="6"/>
  <c r="K1430" i="6"/>
  <c r="L1430" i="6"/>
  <c r="M1430" i="6"/>
  <c r="O1430" i="6"/>
  <c r="P1430" i="6"/>
  <c r="R1430" i="6"/>
  <c r="S1430" i="6"/>
  <c r="T1430" i="6"/>
  <c r="U1430" i="6"/>
  <c r="V1430" i="6"/>
  <c r="AY1430" i="6"/>
  <c r="BF1430" i="6"/>
  <c r="C1431" i="6"/>
  <c r="K1431" i="6"/>
  <c r="L1431" i="6"/>
  <c r="M1431" i="6"/>
  <c r="O1431" i="6"/>
  <c r="P1431" i="6"/>
  <c r="R1431" i="6"/>
  <c r="S1431" i="6"/>
  <c r="T1431" i="6"/>
  <c r="U1431" i="6"/>
  <c r="V1431" i="6"/>
  <c r="AY1431" i="6"/>
  <c r="BF1431" i="6"/>
  <c r="C1432" i="6"/>
  <c r="K1432" i="6"/>
  <c r="L1432" i="6"/>
  <c r="M1432" i="6"/>
  <c r="O1432" i="6"/>
  <c r="P1432" i="6"/>
  <c r="R1432" i="6"/>
  <c r="S1432" i="6"/>
  <c r="T1432" i="6"/>
  <c r="U1432" i="6"/>
  <c r="V1432" i="6"/>
  <c r="AY1432" i="6"/>
  <c r="BF1432" i="6"/>
  <c r="C1433" i="6"/>
  <c r="K1433" i="6"/>
  <c r="L1433" i="6"/>
  <c r="M1433" i="6"/>
  <c r="O1433" i="6"/>
  <c r="P1433" i="6"/>
  <c r="R1433" i="6"/>
  <c r="S1433" i="6"/>
  <c r="T1433" i="6"/>
  <c r="U1433" i="6"/>
  <c r="V1433" i="6"/>
  <c r="AY1433" i="6"/>
  <c r="BF1433" i="6"/>
  <c r="C1434" i="6"/>
  <c r="K1434" i="6"/>
  <c r="L1434" i="6"/>
  <c r="M1434" i="6"/>
  <c r="O1434" i="6"/>
  <c r="P1434" i="6"/>
  <c r="R1434" i="6"/>
  <c r="S1434" i="6"/>
  <c r="T1434" i="6"/>
  <c r="U1434" i="6"/>
  <c r="V1434" i="6"/>
  <c r="AY1434" i="6"/>
  <c r="BF1434" i="6"/>
  <c r="C1435" i="6"/>
  <c r="K1435" i="6"/>
  <c r="L1435" i="6"/>
  <c r="M1435" i="6"/>
  <c r="O1435" i="6"/>
  <c r="P1435" i="6"/>
  <c r="R1435" i="6"/>
  <c r="S1435" i="6"/>
  <c r="T1435" i="6"/>
  <c r="U1435" i="6"/>
  <c r="V1435" i="6"/>
  <c r="AY1435" i="6"/>
  <c r="BF1435" i="6"/>
  <c r="C1436" i="6"/>
  <c r="K1436" i="6"/>
  <c r="L1436" i="6"/>
  <c r="M1436" i="6"/>
  <c r="O1436" i="6"/>
  <c r="P1436" i="6"/>
  <c r="R1436" i="6"/>
  <c r="S1436" i="6"/>
  <c r="T1436" i="6"/>
  <c r="U1436" i="6"/>
  <c r="V1436" i="6"/>
  <c r="AY1436" i="6"/>
  <c r="BF1436" i="6"/>
  <c r="C1437" i="6"/>
  <c r="K1437" i="6"/>
  <c r="L1437" i="6"/>
  <c r="M1437" i="6"/>
  <c r="O1437" i="6"/>
  <c r="P1437" i="6"/>
  <c r="R1437" i="6"/>
  <c r="S1437" i="6"/>
  <c r="T1437" i="6"/>
  <c r="U1437" i="6"/>
  <c r="V1437" i="6"/>
  <c r="AY1437" i="6"/>
  <c r="BF1437" i="6"/>
  <c r="C1438" i="6"/>
  <c r="K1438" i="6"/>
  <c r="L1438" i="6"/>
  <c r="M1438" i="6"/>
  <c r="O1438" i="6"/>
  <c r="P1438" i="6"/>
  <c r="R1438" i="6"/>
  <c r="S1438" i="6"/>
  <c r="T1438" i="6"/>
  <c r="U1438" i="6"/>
  <c r="V1438" i="6"/>
  <c r="AY1438" i="6"/>
  <c r="BF1438" i="6"/>
  <c r="C1439" i="6"/>
  <c r="K1439" i="6"/>
  <c r="L1439" i="6"/>
  <c r="M1439" i="6"/>
  <c r="O1439" i="6"/>
  <c r="P1439" i="6"/>
  <c r="R1439" i="6"/>
  <c r="S1439" i="6"/>
  <c r="T1439" i="6"/>
  <c r="U1439" i="6"/>
  <c r="V1439" i="6"/>
  <c r="AY1439" i="6"/>
  <c r="BF1439" i="6"/>
  <c r="C1440" i="6"/>
  <c r="K1440" i="6"/>
  <c r="L1440" i="6"/>
  <c r="M1440" i="6"/>
  <c r="O1440" i="6"/>
  <c r="P1440" i="6"/>
  <c r="R1440" i="6"/>
  <c r="S1440" i="6"/>
  <c r="T1440" i="6"/>
  <c r="U1440" i="6"/>
  <c r="V1440" i="6"/>
  <c r="AY1440" i="6"/>
  <c r="BF1440" i="6"/>
  <c r="C1441" i="6"/>
  <c r="K1441" i="6"/>
  <c r="L1441" i="6"/>
  <c r="M1441" i="6"/>
  <c r="O1441" i="6"/>
  <c r="P1441" i="6"/>
  <c r="R1441" i="6"/>
  <c r="S1441" i="6"/>
  <c r="T1441" i="6"/>
  <c r="U1441" i="6"/>
  <c r="V1441" i="6"/>
  <c r="AY1441" i="6"/>
  <c r="BF1441" i="6"/>
  <c r="C1442" i="6"/>
  <c r="K1442" i="6"/>
  <c r="L1442" i="6"/>
  <c r="M1442" i="6"/>
  <c r="O1442" i="6"/>
  <c r="P1442" i="6"/>
  <c r="R1442" i="6"/>
  <c r="S1442" i="6"/>
  <c r="T1442" i="6"/>
  <c r="U1442" i="6"/>
  <c r="V1442" i="6"/>
  <c r="AY1442" i="6"/>
  <c r="BF1442" i="6"/>
  <c r="C1443" i="6"/>
  <c r="K1443" i="6"/>
  <c r="L1443" i="6"/>
  <c r="M1443" i="6"/>
  <c r="O1443" i="6"/>
  <c r="P1443" i="6"/>
  <c r="R1443" i="6"/>
  <c r="S1443" i="6"/>
  <c r="T1443" i="6"/>
  <c r="U1443" i="6"/>
  <c r="V1443" i="6"/>
  <c r="AY1443" i="6"/>
  <c r="BF1443" i="6"/>
  <c r="C1444" i="6"/>
  <c r="K1444" i="6"/>
  <c r="L1444" i="6"/>
  <c r="M1444" i="6"/>
  <c r="O1444" i="6"/>
  <c r="P1444" i="6"/>
  <c r="R1444" i="6"/>
  <c r="S1444" i="6"/>
  <c r="T1444" i="6"/>
  <c r="U1444" i="6"/>
  <c r="V1444" i="6"/>
  <c r="AY1444" i="6"/>
  <c r="BF1444" i="6"/>
  <c r="C1445" i="6"/>
  <c r="K1445" i="6"/>
  <c r="L1445" i="6"/>
  <c r="M1445" i="6"/>
  <c r="O1445" i="6"/>
  <c r="P1445" i="6"/>
  <c r="R1445" i="6"/>
  <c r="S1445" i="6"/>
  <c r="T1445" i="6"/>
  <c r="U1445" i="6"/>
  <c r="V1445" i="6"/>
  <c r="AY1445" i="6"/>
  <c r="BF1445" i="6"/>
  <c r="C1446" i="6"/>
  <c r="K1446" i="6"/>
  <c r="L1446" i="6"/>
  <c r="M1446" i="6"/>
  <c r="O1446" i="6"/>
  <c r="P1446" i="6"/>
  <c r="R1446" i="6"/>
  <c r="S1446" i="6"/>
  <c r="T1446" i="6"/>
  <c r="U1446" i="6"/>
  <c r="V1446" i="6"/>
  <c r="AY1446" i="6"/>
  <c r="BF1446" i="6"/>
  <c r="C1447" i="6"/>
  <c r="K1447" i="6"/>
  <c r="L1447" i="6"/>
  <c r="M1447" i="6"/>
  <c r="O1447" i="6"/>
  <c r="P1447" i="6"/>
  <c r="R1447" i="6"/>
  <c r="S1447" i="6"/>
  <c r="T1447" i="6"/>
  <c r="U1447" i="6"/>
  <c r="V1447" i="6"/>
  <c r="AY1447" i="6"/>
  <c r="BF1447" i="6"/>
  <c r="C1448" i="6"/>
  <c r="K1448" i="6"/>
  <c r="L1448" i="6"/>
  <c r="M1448" i="6"/>
  <c r="O1448" i="6"/>
  <c r="P1448" i="6"/>
  <c r="R1448" i="6"/>
  <c r="S1448" i="6"/>
  <c r="T1448" i="6"/>
  <c r="U1448" i="6"/>
  <c r="V1448" i="6"/>
  <c r="AY1448" i="6"/>
  <c r="BF1448" i="6"/>
  <c r="C1449" i="6"/>
  <c r="K1449" i="6"/>
  <c r="L1449" i="6"/>
  <c r="M1449" i="6"/>
  <c r="O1449" i="6"/>
  <c r="P1449" i="6"/>
  <c r="R1449" i="6"/>
  <c r="S1449" i="6"/>
  <c r="T1449" i="6"/>
  <c r="U1449" i="6"/>
  <c r="V1449" i="6"/>
  <c r="AY1449" i="6"/>
  <c r="BF1449" i="6"/>
  <c r="C1450" i="6"/>
  <c r="K1450" i="6"/>
  <c r="L1450" i="6"/>
  <c r="M1450" i="6"/>
  <c r="O1450" i="6"/>
  <c r="P1450" i="6"/>
  <c r="R1450" i="6"/>
  <c r="S1450" i="6"/>
  <c r="T1450" i="6"/>
  <c r="U1450" i="6"/>
  <c r="V1450" i="6"/>
  <c r="AY1450" i="6"/>
  <c r="BF1450" i="6"/>
  <c r="C1451" i="6"/>
  <c r="K1451" i="6"/>
  <c r="L1451" i="6"/>
  <c r="M1451" i="6"/>
  <c r="O1451" i="6"/>
  <c r="P1451" i="6"/>
  <c r="R1451" i="6"/>
  <c r="S1451" i="6"/>
  <c r="T1451" i="6"/>
  <c r="U1451" i="6"/>
  <c r="V1451" i="6"/>
  <c r="AY1451" i="6"/>
  <c r="BF1451" i="6"/>
  <c r="C1452" i="6"/>
  <c r="K1452" i="6"/>
  <c r="L1452" i="6"/>
  <c r="M1452" i="6"/>
  <c r="O1452" i="6"/>
  <c r="P1452" i="6"/>
  <c r="R1452" i="6"/>
  <c r="S1452" i="6"/>
  <c r="T1452" i="6"/>
  <c r="U1452" i="6"/>
  <c r="V1452" i="6"/>
  <c r="AY1452" i="6"/>
  <c r="BF1452" i="6"/>
  <c r="C1453" i="6"/>
  <c r="K1453" i="6"/>
  <c r="L1453" i="6"/>
  <c r="M1453" i="6"/>
  <c r="O1453" i="6"/>
  <c r="P1453" i="6"/>
  <c r="R1453" i="6"/>
  <c r="S1453" i="6"/>
  <c r="T1453" i="6"/>
  <c r="U1453" i="6"/>
  <c r="V1453" i="6"/>
  <c r="AY1453" i="6"/>
  <c r="BF1453" i="6"/>
  <c r="C1454" i="6"/>
  <c r="K1454" i="6"/>
  <c r="L1454" i="6"/>
  <c r="M1454" i="6"/>
  <c r="O1454" i="6"/>
  <c r="P1454" i="6"/>
  <c r="R1454" i="6"/>
  <c r="S1454" i="6"/>
  <c r="T1454" i="6"/>
  <c r="U1454" i="6"/>
  <c r="V1454" i="6"/>
  <c r="AY1454" i="6"/>
  <c r="BF1454" i="6"/>
  <c r="C1455" i="6"/>
  <c r="K1455" i="6"/>
  <c r="L1455" i="6"/>
  <c r="M1455" i="6"/>
  <c r="O1455" i="6"/>
  <c r="P1455" i="6"/>
  <c r="R1455" i="6"/>
  <c r="S1455" i="6"/>
  <c r="T1455" i="6"/>
  <c r="U1455" i="6"/>
  <c r="V1455" i="6"/>
  <c r="AY1455" i="6"/>
  <c r="BF1455" i="6"/>
  <c r="C1456" i="6"/>
  <c r="K1456" i="6"/>
  <c r="L1456" i="6"/>
  <c r="M1456" i="6"/>
  <c r="O1456" i="6"/>
  <c r="P1456" i="6"/>
  <c r="R1456" i="6"/>
  <c r="S1456" i="6"/>
  <c r="T1456" i="6"/>
  <c r="U1456" i="6"/>
  <c r="V1456" i="6"/>
  <c r="AY1456" i="6"/>
  <c r="BF1456" i="6"/>
  <c r="C1457" i="6"/>
  <c r="K1457" i="6"/>
  <c r="L1457" i="6"/>
  <c r="M1457" i="6"/>
  <c r="O1457" i="6"/>
  <c r="P1457" i="6"/>
  <c r="R1457" i="6"/>
  <c r="S1457" i="6"/>
  <c r="T1457" i="6"/>
  <c r="U1457" i="6"/>
  <c r="V1457" i="6"/>
  <c r="AY1457" i="6"/>
  <c r="BF1457" i="6"/>
  <c r="C1458" i="6"/>
  <c r="K1458" i="6"/>
  <c r="L1458" i="6"/>
  <c r="M1458" i="6"/>
  <c r="O1458" i="6"/>
  <c r="P1458" i="6"/>
  <c r="R1458" i="6"/>
  <c r="S1458" i="6"/>
  <c r="T1458" i="6"/>
  <c r="U1458" i="6"/>
  <c r="V1458" i="6"/>
  <c r="AY1458" i="6"/>
  <c r="BF1458" i="6"/>
  <c r="C1459" i="6"/>
  <c r="K1459" i="6"/>
  <c r="L1459" i="6"/>
  <c r="M1459" i="6"/>
  <c r="O1459" i="6"/>
  <c r="P1459" i="6"/>
  <c r="R1459" i="6"/>
  <c r="S1459" i="6"/>
  <c r="T1459" i="6"/>
  <c r="U1459" i="6"/>
  <c r="V1459" i="6"/>
  <c r="AY1459" i="6"/>
  <c r="BF1459" i="6"/>
  <c r="C1460" i="6"/>
  <c r="K1460" i="6"/>
  <c r="L1460" i="6"/>
  <c r="M1460" i="6"/>
  <c r="O1460" i="6"/>
  <c r="P1460" i="6"/>
  <c r="R1460" i="6"/>
  <c r="S1460" i="6"/>
  <c r="T1460" i="6"/>
  <c r="U1460" i="6"/>
  <c r="V1460" i="6"/>
  <c r="AY1460" i="6"/>
  <c r="BF1460" i="6"/>
  <c r="C1461" i="6"/>
  <c r="K1461" i="6"/>
  <c r="L1461" i="6"/>
  <c r="M1461" i="6"/>
  <c r="O1461" i="6"/>
  <c r="P1461" i="6"/>
  <c r="R1461" i="6"/>
  <c r="S1461" i="6"/>
  <c r="T1461" i="6"/>
  <c r="U1461" i="6"/>
  <c r="V1461" i="6"/>
  <c r="AY1461" i="6"/>
  <c r="BF1461" i="6"/>
  <c r="C1462" i="6"/>
  <c r="K1462" i="6"/>
  <c r="L1462" i="6"/>
  <c r="M1462" i="6"/>
  <c r="O1462" i="6"/>
  <c r="P1462" i="6"/>
  <c r="R1462" i="6"/>
  <c r="S1462" i="6"/>
  <c r="T1462" i="6"/>
  <c r="U1462" i="6"/>
  <c r="V1462" i="6"/>
  <c r="AY1462" i="6"/>
  <c r="BF1462" i="6"/>
  <c r="C1463" i="6"/>
  <c r="K1463" i="6"/>
  <c r="L1463" i="6"/>
  <c r="M1463" i="6"/>
  <c r="O1463" i="6"/>
  <c r="P1463" i="6"/>
  <c r="R1463" i="6"/>
  <c r="S1463" i="6"/>
  <c r="T1463" i="6"/>
  <c r="U1463" i="6"/>
  <c r="V1463" i="6"/>
  <c r="AY1463" i="6"/>
  <c r="BF1463" i="6"/>
  <c r="C1464" i="6"/>
  <c r="K1464" i="6"/>
  <c r="L1464" i="6"/>
  <c r="M1464" i="6"/>
  <c r="O1464" i="6"/>
  <c r="P1464" i="6"/>
  <c r="R1464" i="6"/>
  <c r="S1464" i="6"/>
  <c r="T1464" i="6"/>
  <c r="U1464" i="6"/>
  <c r="V1464" i="6"/>
  <c r="AY1464" i="6"/>
  <c r="BF1464" i="6"/>
  <c r="C1465" i="6"/>
  <c r="K1465" i="6"/>
  <c r="L1465" i="6"/>
  <c r="M1465" i="6"/>
  <c r="O1465" i="6"/>
  <c r="P1465" i="6"/>
  <c r="R1465" i="6"/>
  <c r="S1465" i="6"/>
  <c r="T1465" i="6"/>
  <c r="U1465" i="6"/>
  <c r="V1465" i="6"/>
  <c r="AY1465" i="6"/>
  <c r="BF1465" i="6"/>
  <c r="C1466" i="6"/>
  <c r="K1466" i="6"/>
  <c r="L1466" i="6"/>
  <c r="M1466" i="6"/>
  <c r="O1466" i="6"/>
  <c r="P1466" i="6"/>
  <c r="R1466" i="6"/>
  <c r="S1466" i="6"/>
  <c r="T1466" i="6"/>
  <c r="U1466" i="6"/>
  <c r="V1466" i="6"/>
  <c r="AY1466" i="6"/>
  <c r="BF1466" i="6"/>
  <c r="C1467" i="6"/>
  <c r="K1467" i="6"/>
  <c r="L1467" i="6"/>
  <c r="M1467" i="6"/>
  <c r="O1467" i="6"/>
  <c r="P1467" i="6"/>
  <c r="R1467" i="6"/>
  <c r="S1467" i="6"/>
  <c r="T1467" i="6"/>
  <c r="U1467" i="6"/>
  <c r="V1467" i="6"/>
  <c r="AY1467" i="6"/>
  <c r="BF1467" i="6"/>
  <c r="C1468" i="6"/>
  <c r="K1468" i="6"/>
  <c r="L1468" i="6"/>
  <c r="M1468" i="6"/>
  <c r="O1468" i="6"/>
  <c r="P1468" i="6"/>
  <c r="R1468" i="6"/>
  <c r="S1468" i="6"/>
  <c r="T1468" i="6"/>
  <c r="U1468" i="6"/>
  <c r="V1468" i="6"/>
  <c r="AY1468" i="6"/>
  <c r="BF1468" i="6"/>
  <c r="C1469" i="6"/>
  <c r="K1469" i="6"/>
  <c r="L1469" i="6"/>
  <c r="M1469" i="6"/>
  <c r="O1469" i="6"/>
  <c r="P1469" i="6"/>
  <c r="R1469" i="6"/>
  <c r="S1469" i="6"/>
  <c r="T1469" i="6"/>
  <c r="U1469" i="6"/>
  <c r="V1469" i="6"/>
  <c r="AY1469" i="6"/>
  <c r="BF1469" i="6"/>
  <c r="C1470" i="6"/>
  <c r="K1470" i="6"/>
  <c r="L1470" i="6"/>
  <c r="M1470" i="6"/>
  <c r="O1470" i="6"/>
  <c r="P1470" i="6"/>
  <c r="R1470" i="6"/>
  <c r="S1470" i="6"/>
  <c r="T1470" i="6"/>
  <c r="U1470" i="6"/>
  <c r="V1470" i="6"/>
  <c r="AY1470" i="6"/>
  <c r="BF1470" i="6"/>
  <c r="C1471" i="6"/>
  <c r="K1471" i="6"/>
  <c r="L1471" i="6"/>
  <c r="M1471" i="6"/>
  <c r="O1471" i="6"/>
  <c r="P1471" i="6"/>
  <c r="R1471" i="6"/>
  <c r="S1471" i="6"/>
  <c r="T1471" i="6"/>
  <c r="U1471" i="6"/>
  <c r="V1471" i="6"/>
  <c r="AY1471" i="6"/>
  <c r="BF1471" i="6"/>
  <c r="C1472" i="6"/>
  <c r="K1472" i="6"/>
  <c r="L1472" i="6"/>
  <c r="M1472" i="6"/>
  <c r="O1472" i="6"/>
  <c r="P1472" i="6"/>
  <c r="R1472" i="6"/>
  <c r="S1472" i="6"/>
  <c r="T1472" i="6"/>
  <c r="U1472" i="6"/>
  <c r="V1472" i="6"/>
  <c r="AY1472" i="6"/>
  <c r="BF1472" i="6"/>
  <c r="C1473" i="6"/>
  <c r="K1473" i="6"/>
  <c r="L1473" i="6"/>
  <c r="M1473" i="6"/>
  <c r="O1473" i="6"/>
  <c r="P1473" i="6"/>
  <c r="R1473" i="6"/>
  <c r="S1473" i="6"/>
  <c r="T1473" i="6"/>
  <c r="U1473" i="6"/>
  <c r="V1473" i="6"/>
  <c r="AY1473" i="6"/>
  <c r="BF1473" i="6"/>
  <c r="C1474" i="6"/>
  <c r="K1474" i="6"/>
  <c r="L1474" i="6"/>
  <c r="M1474" i="6"/>
  <c r="O1474" i="6"/>
  <c r="P1474" i="6"/>
  <c r="R1474" i="6"/>
  <c r="S1474" i="6"/>
  <c r="T1474" i="6"/>
  <c r="U1474" i="6"/>
  <c r="V1474" i="6"/>
  <c r="AY1474" i="6"/>
  <c r="BF1474" i="6"/>
  <c r="C1475" i="6"/>
  <c r="K1475" i="6"/>
  <c r="L1475" i="6"/>
  <c r="M1475" i="6"/>
  <c r="O1475" i="6"/>
  <c r="P1475" i="6"/>
  <c r="R1475" i="6"/>
  <c r="S1475" i="6"/>
  <c r="T1475" i="6"/>
  <c r="U1475" i="6"/>
  <c r="V1475" i="6"/>
  <c r="AY1475" i="6"/>
  <c r="BF1475" i="6"/>
  <c r="C1476" i="6"/>
  <c r="K1476" i="6"/>
  <c r="L1476" i="6"/>
  <c r="M1476" i="6"/>
  <c r="O1476" i="6"/>
  <c r="P1476" i="6"/>
  <c r="R1476" i="6"/>
  <c r="S1476" i="6"/>
  <c r="T1476" i="6"/>
  <c r="U1476" i="6"/>
  <c r="V1476" i="6"/>
  <c r="AY1476" i="6"/>
  <c r="BF1476" i="6"/>
  <c r="C1477" i="6"/>
  <c r="K1477" i="6"/>
  <c r="L1477" i="6"/>
  <c r="M1477" i="6"/>
  <c r="O1477" i="6"/>
  <c r="P1477" i="6"/>
  <c r="R1477" i="6"/>
  <c r="S1477" i="6"/>
  <c r="T1477" i="6"/>
  <c r="U1477" i="6"/>
  <c r="V1477" i="6"/>
  <c r="AY1477" i="6"/>
  <c r="BF1477" i="6"/>
  <c r="C1478" i="6"/>
  <c r="K1478" i="6"/>
  <c r="L1478" i="6"/>
  <c r="M1478" i="6"/>
  <c r="O1478" i="6"/>
  <c r="P1478" i="6"/>
  <c r="R1478" i="6"/>
  <c r="S1478" i="6"/>
  <c r="T1478" i="6"/>
  <c r="U1478" i="6"/>
  <c r="V1478" i="6"/>
  <c r="AY1478" i="6"/>
  <c r="BF1478" i="6"/>
  <c r="C1479" i="6"/>
  <c r="K1479" i="6"/>
  <c r="L1479" i="6"/>
  <c r="M1479" i="6"/>
  <c r="O1479" i="6"/>
  <c r="P1479" i="6"/>
  <c r="R1479" i="6"/>
  <c r="S1479" i="6"/>
  <c r="T1479" i="6"/>
  <c r="U1479" i="6"/>
  <c r="V1479" i="6"/>
  <c r="AY1479" i="6"/>
  <c r="BF1479" i="6"/>
  <c r="C1482" i="6"/>
  <c r="K1482" i="6"/>
  <c r="L1482" i="6"/>
  <c r="M1482" i="6"/>
  <c r="N1482" i="6"/>
  <c r="O1482" i="6"/>
  <c r="P1482" i="6"/>
  <c r="R1482" i="6"/>
  <c r="S1482" i="6"/>
  <c r="T1482" i="6"/>
  <c r="U1482" i="6"/>
  <c r="V1482" i="6"/>
  <c r="AY1482" i="6"/>
  <c r="BF1482" i="6"/>
  <c r="C1483" i="6"/>
  <c r="K1483" i="6"/>
  <c r="L1483" i="6"/>
  <c r="M1483" i="6"/>
  <c r="N1483" i="6"/>
  <c r="O1483" i="6"/>
  <c r="P1483" i="6"/>
  <c r="R1483" i="6"/>
  <c r="S1483" i="6"/>
  <c r="T1483" i="6"/>
  <c r="U1483" i="6"/>
  <c r="V1483" i="6"/>
  <c r="BF1483" i="6"/>
  <c r="C1484" i="6"/>
  <c r="K1484" i="6"/>
  <c r="L1484" i="6"/>
  <c r="M1484" i="6"/>
  <c r="N1484" i="6"/>
  <c r="O1484" i="6"/>
  <c r="P1484" i="6"/>
  <c r="R1484" i="6"/>
  <c r="S1484" i="6"/>
  <c r="T1484" i="6"/>
  <c r="U1484" i="6"/>
  <c r="V1484" i="6"/>
  <c r="BF1484" i="6"/>
  <c r="C1485" i="6"/>
  <c r="K1485" i="6"/>
  <c r="L1485" i="6"/>
  <c r="M1485" i="6"/>
  <c r="N1485" i="6"/>
  <c r="O1485" i="6"/>
  <c r="P1485" i="6"/>
  <c r="R1485" i="6"/>
  <c r="S1485" i="6"/>
  <c r="T1485" i="6"/>
  <c r="U1485" i="6"/>
  <c r="V1485" i="6"/>
  <c r="BF1485" i="6"/>
  <c r="C1486" i="6"/>
  <c r="K1486" i="6"/>
  <c r="L1486" i="6"/>
  <c r="M1486" i="6"/>
  <c r="N1486" i="6"/>
  <c r="O1486" i="6"/>
  <c r="P1486" i="6"/>
  <c r="R1486" i="6"/>
  <c r="S1486" i="6"/>
  <c r="T1486" i="6"/>
  <c r="U1486" i="6"/>
  <c r="V1486" i="6"/>
  <c r="BF1486" i="6"/>
  <c r="C1487" i="6"/>
  <c r="K1487" i="6"/>
  <c r="L1487" i="6"/>
  <c r="M1487" i="6"/>
  <c r="N1487" i="6"/>
  <c r="O1487" i="6"/>
  <c r="P1487" i="6"/>
  <c r="R1487" i="6"/>
  <c r="S1487" i="6"/>
  <c r="T1487" i="6"/>
  <c r="U1487" i="6"/>
  <c r="V1487" i="6"/>
  <c r="BF1487" i="6"/>
  <c r="C1488" i="6"/>
  <c r="K1488" i="6"/>
  <c r="L1488" i="6"/>
  <c r="M1488" i="6"/>
  <c r="N1488" i="6"/>
  <c r="O1488" i="6"/>
  <c r="P1488" i="6"/>
  <c r="R1488" i="6"/>
  <c r="S1488" i="6"/>
  <c r="T1488" i="6"/>
  <c r="U1488" i="6"/>
  <c r="V1488" i="6"/>
  <c r="BF1488" i="6"/>
  <c r="C1489" i="6"/>
  <c r="K1489" i="6"/>
  <c r="L1489" i="6"/>
  <c r="M1489" i="6"/>
  <c r="N1489" i="6"/>
  <c r="O1489" i="6"/>
  <c r="P1489" i="6"/>
  <c r="R1489" i="6"/>
  <c r="S1489" i="6"/>
  <c r="T1489" i="6"/>
  <c r="U1489" i="6"/>
  <c r="V1489" i="6"/>
  <c r="BF1489" i="6"/>
  <c r="C1490" i="6"/>
  <c r="K1490" i="6"/>
  <c r="L1490" i="6"/>
  <c r="M1490" i="6"/>
  <c r="N1490" i="6"/>
  <c r="O1490" i="6"/>
  <c r="P1490" i="6"/>
  <c r="R1490" i="6"/>
  <c r="S1490" i="6"/>
  <c r="T1490" i="6"/>
  <c r="U1490" i="6"/>
  <c r="V1490" i="6"/>
  <c r="BF1490" i="6"/>
  <c r="C1491" i="6"/>
  <c r="K1491" i="6"/>
  <c r="L1491" i="6"/>
  <c r="M1491" i="6"/>
  <c r="N1491" i="6"/>
  <c r="O1491" i="6"/>
  <c r="P1491" i="6"/>
  <c r="R1491" i="6"/>
  <c r="S1491" i="6"/>
  <c r="T1491" i="6"/>
  <c r="U1491" i="6"/>
  <c r="V1491" i="6"/>
  <c r="BF1491" i="6"/>
  <c r="C1492" i="6"/>
  <c r="K1492" i="6"/>
  <c r="L1492" i="6"/>
  <c r="M1492" i="6"/>
  <c r="N1492" i="6"/>
  <c r="O1492" i="6"/>
  <c r="P1492" i="6"/>
  <c r="R1492" i="6"/>
  <c r="S1492" i="6"/>
  <c r="T1492" i="6"/>
  <c r="U1492" i="6"/>
  <c r="V1492" i="6"/>
  <c r="BF1492" i="6"/>
  <c r="C1493" i="6"/>
  <c r="K1493" i="6"/>
  <c r="L1493" i="6"/>
  <c r="M1493" i="6"/>
  <c r="N1493" i="6"/>
  <c r="O1493" i="6"/>
  <c r="P1493" i="6"/>
  <c r="R1493" i="6"/>
  <c r="S1493" i="6"/>
  <c r="T1493" i="6"/>
  <c r="U1493" i="6"/>
  <c r="V1493" i="6"/>
  <c r="BF1493" i="6"/>
  <c r="C1494" i="6"/>
  <c r="K1494" i="6"/>
  <c r="L1494" i="6"/>
  <c r="M1494" i="6"/>
  <c r="N1494" i="6"/>
  <c r="O1494" i="6"/>
  <c r="P1494" i="6"/>
  <c r="R1494" i="6"/>
  <c r="S1494" i="6"/>
  <c r="T1494" i="6"/>
  <c r="U1494" i="6"/>
  <c r="V1494" i="6"/>
  <c r="BF1494" i="6"/>
  <c r="C1495" i="6"/>
  <c r="K1495" i="6"/>
  <c r="L1495" i="6"/>
  <c r="M1495" i="6"/>
  <c r="N1495" i="6"/>
  <c r="O1495" i="6"/>
  <c r="P1495" i="6"/>
  <c r="R1495" i="6"/>
  <c r="S1495" i="6"/>
  <c r="T1495" i="6"/>
  <c r="U1495" i="6"/>
  <c r="V1495" i="6"/>
  <c r="BF1495" i="6"/>
  <c r="C1496" i="6"/>
  <c r="K1496" i="6"/>
  <c r="L1496" i="6"/>
  <c r="M1496" i="6"/>
  <c r="N1496" i="6"/>
  <c r="O1496" i="6"/>
  <c r="P1496" i="6"/>
  <c r="R1496" i="6"/>
  <c r="S1496" i="6"/>
  <c r="T1496" i="6"/>
  <c r="U1496" i="6"/>
  <c r="V1496" i="6"/>
  <c r="BF1496" i="6"/>
  <c r="C1497" i="6"/>
  <c r="K1497" i="6"/>
  <c r="L1497" i="6"/>
  <c r="M1497" i="6"/>
  <c r="N1497" i="6"/>
  <c r="O1497" i="6"/>
  <c r="P1497" i="6"/>
  <c r="R1497" i="6"/>
  <c r="S1497" i="6"/>
  <c r="T1497" i="6"/>
  <c r="U1497" i="6"/>
  <c r="V1497" i="6"/>
  <c r="BF1497" i="6"/>
  <c r="C1498" i="6"/>
  <c r="K1498" i="6"/>
  <c r="L1498" i="6"/>
  <c r="M1498" i="6"/>
  <c r="N1498" i="6"/>
  <c r="O1498" i="6"/>
  <c r="P1498" i="6"/>
  <c r="R1498" i="6"/>
  <c r="S1498" i="6"/>
  <c r="T1498" i="6"/>
  <c r="U1498" i="6"/>
  <c r="V1498" i="6"/>
  <c r="BF1498" i="6"/>
  <c r="C1499" i="6"/>
  <c r="K1499" i="6"/>
  <c r="L1499" i="6"/>
  <c r="M1499" i="6"/>
  <c r="N1499" i="6"/>
  <c r="O1499" i="6"/>
  <c r="P1499" i="6"/>
  <c r="R1499" i="6"/>
  <c r="S1499" i="6"/>
  <c r="T1499" i="6"/>
  <c r="U1499" i="6"/>
  <c r="V1499" i="6"/>
  <c r="BF1499" i="6"/>
  <c r="C1500" i="6"/>
  <c r="K1500" i="6"/>
  <c r="L1500" i="6"/>
  <c r="M1500" i="6"/>
  <c r="N1500" i="6"/>
  <c r="O1500" i="6"/>
  <c r="P1500" i="6"/>
  <c r="R1500" i="6"/>
  <c r="S1500" i="6"/>
  <c r="T1500" i="6"/>
  <c r="U1500" i="6"/>
  <c r="V1500" i="6"/>
  <c r="BF1500" i="6"/>
  <c r="C1501" i="6"/>
  <c r="K1501" i="6"/>
  <c r="L1501" i="6"/>
  <c r="M1501" i="6"/>
  <c r="N1501" i="6"/>
  <c r="O1501" i="6"/>
  <c r="P1501" i="6"/>
  <c r="R1501" i="6"/>
  <c r="S1501" i="6"/>
  <c r="T1501" i="6"/>
  <c r="U1501" i="6"/>
  <c r="V1501" i="6"/>
  <c r="BF1501" i="6"/>
  <c r="C1502" i="6"/>
  <c r="K1502" i="6"/>
  <c r="L1502" i="6"/>
  <c r="M1502" i="6"/>
  <c r="N1502" i="6"/>
  <c r="O1502" i="6"/>
  <c r="P1502" i="6"/>
  <c r="R1502" i="6"/>
  <c r="S1502" i="6"/>
  <c r="T1502" i="6"/>
  <c r="U1502" i="6"/>
  <c r="V1502" i="6"/>
  <c r="BF1502" i="6"/>
  <c r="C1503" i="6"/>
  <c r="K1503" i="6"/>
  <c r="L1503" i="6"/>
  <c r="M1503" i="6"/>
  <c r="N1503" i="6"/>
  <c r="O1503" i="6"/>
  <c r="P1503" i="6"/>
  <c r="R1503" i="6"/>
  <c r="S1503" i="6"/>
  <c r="T1503" i="6"/>
  <c r="U1503" i="6"/>
  <c r="V1503" i="6"/>
  <c r="BF1503" i="6"/>
  <c r="C1504" i="6"/>
  <c r="K1504" i="6"/>
  <c r="L1504" i="6"/>
  <c r="M1504" i="6"/>
  <c r="N1504" i="6"/>
  <c r="O1504" i="6"/>
  <c r="P1504" i="6"/>
  <c r="R1504" i="6"/>
  <c r="S1504" i="6"/>
  <c r="T1504" i="6"/>
  <c r="U1504" i="6"/>
  <c r="V1504" i="6"/>
  <c r="BF1504" i="6"/>
  <c r="C1505" i="6"/>
  <c r="K1505" i="6"/>
  <c r="L1505" i="6"/>
  <c r="M1505" i="6"/>
  <c r="N1505" i="6"/>
  <c r="O1505" i="6"/>
  <c r="P1505" i="6"/>
  <c r="R1505" i="6"/>
  <c r="S1505" i="6"/>
  <c r="T1505" i="6"/>
  <c r="U1505" i="6"/>
  <c r="V1505" i="6"/>
  <c r="BF1505" i="6"/>
  <c r="C1506" i="6"/>
  <c r="K1506" i="6"/>
  <c r="L1506" i="6"/>
  <c r="M1506" i="6"/>
  <c r="N1506" i="6"/>
  <c r="O1506" i="6"/>
  <c r="P1506" i="6"/>
  <c r="R1506" i="6"/>
  <c r="S1506" i="6"/>
  <c r="T1506" i="6"/>
  <c r="U1506" i="6"/>
  <c r="V1506" i="6"/>
  <c r="BF1506" i="6"/>
  <c r="C1507" i="6"/>
  <c r="K1507" i="6"/>
  <c r="L1507" i="6"/>
  <c r="M1507" i="6"/>
  <c r="N1507" i="6"/>
  <c r="O1507" i="6"/>
  <c r="P1507" i="6"/>
  <c r="R1507" i="6"/>
  <c r="S1507" i="6"/>
  <c r="T1507" i="6"/>
  <c r="U1507" i="6"/>
  <c r="V1507" i="6"/>
  <c r="BF1507" i="6"/>
  <c r="C1508" i="6"/>
  <c r="K1508" i="6"/>
  <c r="L1508" i="6"/>
  <c r="M1508" i="6"/>
  <c r="N1508" i="6"/>
  <c r="O1508" i="6"/>
  <c r="P1508" i="6"/>
  <c r="R1508" i="6"/>
  <c r="S1508" i="6"/>
  <c r="T1508" i="6"/>
  <c r="U1508" i="6"/>
  <c r="V1508" i="6"/>
  <c r="BF1508" i="6"/>
  <c r="C1509" i="6"/>
  <c r="K1509" i="6"/>
  <c r="L1509" i="6"/>
  <c r="M1509" i="6"/>
  <c r="N1509" i="6"/>
  <c r="O1509" i="6"/>
  <c r="P1509" i="6"/>
  <c r="R1509" i="6"/>
  <c r="S1509" i="6"/>
  <c r="T1509" i="6"/>
  <c r="U1509" i="6"/>
  <c r="V1509" i="6"/>
  <c r="BF1509" i="6"/>
  <c r="C1510" i="6"/>
  <c r="K1510" i="6"/>
  <c r="L1510" i="6"/>
  <c r="M1510" i="6"/>
  <c r="N1510" i="6"/>
  <c r="O1510" i="6"/>
  <c r="P1510" i="6"/>
  <c r="R1510" i="6"/>
  <c r="S1510" i="6"/>
  <c r="T1510" i="6"/>
  <c r="U1510" i="6"/>
  <c r="V1510" i="6"/>
  <c r="BF1510" i="6"/>
  <c r="C1511" i="6"/>
  <c r="K1511" i="6"/>
  <c r="L1511" i="6"/>
  <c r="M1511" i="6"/>
  <c r="N1511" i="6"/>
  <c r="O1511" i="6"/>
  <c r="P1511" i="6"/>
  <c r="R1511" i="6"/>
  <c r="S1511" i="6"/>
  <c r="T1511" i="6"/>
  <c r="U1511" i="6"/>
  <c r="V1511" i="6"/>
  <c r="BF1511" i="6"/>
  <c r="C1512" i="6"/>
  <c r="K1512" i="6"/>
  <c r="L1512" i="6"/>
  <c r="M1512" i="6"/>
  <c r="N1512" i="6"/>
  <c r="O1512" i="6"/>
  <c r="P1512" i="6"/>
  <c r="R1512" i="6"/>
  <c r="S1512" i="6"/>
  <c r="T1512" i="6"/>
  <c r="U1512" i="6"/>
  <c r="V1512" i="6"/>
  <c r="BF1512" i="6"/>
  <c r="C1513" i="6"/>
  <c r="K1513" i="6"/>
  <c r="L1513" i="6"/>
  <c r="M1513" i="6"/>
  <c r="N1513" i="6"/>
  <c r="O1513" i="6"/>
  <c r="P1513" i="6"/>
  <c r="R1513" i="6"/>
  <c r="S1513" i="6"/>
  <c r="T1513" i="6"/>
  <c r="U1513" i="6"/>
  <c r="V1513" i="6"/>
  <c r="BF1513" i="6"/>
  <c r="C1514" i="6"/>
  <c r="K1514" i="6"/>
  <c r="L1514" i="6"/>
  <c r="M1514" i="6"/>
  <c r="N1514" i="6"/>
  <c r="O1514" i="6"/>
  <c r="P1514" i="6"/>
  <c r="R1514" i="6"/>
  <c r="S1514" i="6"/>
  <c r="T1514" i="6"/>
  <c r="U1514" i="6"/>
  <c r="V1514" i="6"/>
  <c r="BF1514" i="6"/>
  <c r="C1515" i="6"/>
  <c r="K1515" i="6"/>
  <c r="L1515" i="6"/>
  <c r="M1515" i="6"/>
  <c r="N1515" i="6"/>
  <c r="O1515" i="6"/>
  <c r="P1515" i="6"/>
  <c r="R1515" i="6"/>
  <c r="S1515" i="6"/>
  <c r="T1515" i="6"/>
  <c r="U1515" i="6"/>
  <c r="V1515" i="6"/>
  <c r="BF1515" i="6"/>
  <c r="C1516" i="6"/>
  <c r="K1516" i="6"/>
  <c r="L1516" i="6"/>
  <c r="M1516" i="6"/>
  <c r="N1516" i="6"/>
  <c r="O1516" i="6"/>
  <c r="P1516" i="6"/>
  <c r="R1516" i="6"/>
  <c r="S1516" i="6"/>
  <c r="T1516" i="6"/>
  <c r="U1516" i="6"/>
  <c r="V1516" i="6"/>
  <c r="BF1516" i="6"/>
  <c r="C1517" i="6"/>
  <c r="K1517" i="6"/>
  <c r="L1517" i="6"/>
  <c r="M1517" i="6"/>
  <c r="N1517" i="6"/>
  <c r="O1517" i="6"/>
  <c r="P1517" i="6"/>
  <c r="R1517" i="6"/>
  <c r="S1517" i="6"/>
  <c r="T1517" i="6"/>
  <c r="U1517" i="6"/>
  <c r="V1517" i="6"/>
  <c r="BF1517" i="6"/>
  <c r="C1518" i="6"/>
  <c r="K1518" i="6"/>
  <c r="L1518" i="6"/>
  <c r="M1518" i="6"/>
  <c r="N1518" i="6"/>
  <c r="O1518" i="6"/>
  <c r="P1518" i="6"/>
  <c r="R1518" i="6"/>
  <c r="S1518" i="6"/>
  <c r="T1518" i="6"/>
  <c r="U1518" i="6"/>
  <c r="V1518" i="6"/>
  <c r="BF1518" i="6"/>
  <c r="C1519" i="6"/>
  <c r="K1519" i="6"/>
  <c r="L1519" i="6"/>
  <c r="M1519" i="6"/>
  <c r="N1519" i="6"/>
  <c r="O1519" i="6"/>
  <c r="P1519" i="6"/>
  <c r="R1519" i="6"/>
  <c r="S1519" i="6"/>
  <c r="T1519" i="6"/>
  <c r="U1519" i="6"/>
  <c r="V1519" i="6"/>
  <c r="BF1519" i="6"/>
  <c r="C1520" i="6"/>
  <c r="K1520" i="6"/>
  <c r="L1520" i="6"/>
  <c r="M1520" i="6"/>
  <c r="N1520" i="6"/>
  <c r="O1520" i="6"/>
  <c r="P1520" i="6"/>
  <c r="R1520" i="6"/>
  <c r="S1520" i="6"/>
  <c r="T1520" i="6"/>
  <c r="U1520" i="6"/>
  <c r="V1520" i="6"/>
  <c r="BF1520" i="6"/>
  <c r="C1521" i="6"/>
  <c r="K1521" i="6"/>
  <c r="L1521" i="6"/>
  <c r="M1521" i="6"/>
  <c r="N1521" i="6"/>
  <c r="O1521" i="6"/>
  <c r="P1521" i="6"/>
  <c r="R1521" i="6"/>
  <c r="S1521" i="6"/>
  <c r="T1521" i="6"/>
  <c r="U1521" i="6"/>
  <c r="V1521" i="6"/>
  <c r="BF1521" i="6"/>
  <c r="C1522" i="6"/>
  <c r="K1522" i="6"/>
  <c r="L1522" i="6"/>
  <c r="M1522" i="6"/>
  <c r="N1522" i="6"/>
  <c r="O1522" i="6"/>
  <c r="P1522" i="6"/>
  <c r="R1522" i="6"/>
  <c r="S1522" i="6"/>
  <c r="T1522" i="6"/>
  <c r="U1522" i="6"/>
  <c r="V1522" i="6"/>
  <c r="BF1522" i="6"/>
  <c r="C1523" i="6"/>
  <c r="K1523" i="6"/>
  <c r="L1523" i="6"/>
  <c r="M1523" i="6"/>
  <c r="N1523" i="6"/>
  <c r="O1523" i="6"/>
  <c r="P1523" i="6"/>
  <c r="R1523" i="6"/>
  <c r="S1523" i="6"/>
  <c r="T1523" i="6"/>
  <c r="U1523" i="6"/>
  <c r="V1523" i="6"/>
  <c r="BF1523" i="6"/>
  <c r="C1524" i="6"/>
  <c r="K1524" i="6"/>
  <c r="L1524" i="6"/>
  <c r="M1524" i="6"/>
  <c r="N1524" i="6"/>
  <c r="O1524" i="6"/>
  <c r="P1524" i="6"/>
  <c r="R1524" i="6"/>
  <c r="S1524" i="6"/>
  <c r="T1524" i="6"/>
  <c r="U1524" i="6"/>
  <c r="V1524" i="6"/>
  <c r="BF1524" i="6"/>
  <c r="C1525" i="6"/>
  <c r="K1525" i="6"/>
  <c r="L1525" i="6"/>
  <c r="M1525" i="6"/>
  <c r="N1525" i="6"/>
  <c r="O1525" i="6"/>
  <c r="P1525" i="6"/>
  <c r="R1525" i="6"/>
  <c r="S1525" i="6"/>
  <c r="T1525" i="6"/>
  <c r="U1525" i="6"/>
  <c r="V1525" i="6"/>
  <c r="BF1525" i="6"/>
  <c r="C1526" i="6"/>
  <c r="K1526" i="6"/>
  <c r="L1526" i="6"/>
  <c r="M1526" i="6"/>
  <c r="N1526" i="6"/>
  <c r="O1526" i="6"/>
  <c r="P1526" i="6"/>
  <c r="R1526" i="6"/>
  <c r="S1526" i="6"/>
  <c r="T1526" i="6"/>
  <c r="U1526" i="6"/>
  <c r="V1526" i="6"/>
  <c r="BF1526" i="6"/>
  <c r="C1539" i="6"/>
  <c r="K1539" i="6"/>
  <c r="L1539" i="6"/>
  <c r="M1539" i="6"/>
  <c r="N1539" i="6"/>
  <c r="O1539" i="6"/>
  <c r="P1539" i="6"/>
  <c r="R1539" i="6"/>
  <c r="S1539" i="6"/>
  <c r="T1539" i="6"/>
  <c r="U1539" i="6"/>
  <c r="V1539" i="6"/>
  <c r="BF1539" i="6"/>
  <c r="C1540" i="6"/>
  <c r="K1540" i="6"/>
  <c r="L1540" i="6"/>
  <c r="M1540" i="6"/>
  <c r="N1540" i="6"/>
  <c r="O1540" i="6"/>
  <c r="P1540" i="6"/>
  <c r="R1540" i="6"/>
  <c r="S1540" i="6"/>
  <c r="T1540" i="6"/>
  <c r="U1540" i="6"/>
  <c r="V1540" i="6"/>
  <c r="BF1540" i="6"/>
  <c r="C1541" i="6"/>
  <c r="K1541" i="6"/>
  <c r="L1541" i="6"/>
  <c r="M1541" i="6"/>
  <c r="N1541" i="6"/>
  <c r="O1541" i="6"/>
  <c r="P1541" i="6"/>
  <c r="R1541" i="6"/>
  <c r="S1541" i="6"/>
  <c r="T1541" i="6"/>
  <c r="U1541" i="6"/>
  <c r="V1541" i="6"/>
  <c r="BF1541" i="6"/>
  <c r="C1542" i="6"/>
  <c r="K1542" i="6"/>
  <c r="L1542" i="6"/>
  <c r="M1542" i="6"/>
  <c r="N1542" i="6"/>
  <c r="O1542" i="6"/>
  <c r="P1542" i="6"/>
  <c r="R1542" i="6"/>
  <c r="S1542" i="6"/>
  <c r="T1542" i="6"/>
  <c r="U1542" i="6"/>
  <c r="V1542" i="6"/>
  <c r="BF1542" i="6"/>
  <c r="C1543" i="6"/>
  <c r="K1543" i="6"/>
  <c r="L1543" i="6"/>
  <c r="M1543" i="6"/>
  <c r="N1543" i="6"/>
  <c r="O1543" i="6"/>
  <c r="P1543" i="6"/>
  <c r="R1543" i="6"/>
  <c r="S1543" i="6"/>
  <c r="T1543" i="6"/>
  <c r="U1543" i="6"/>
  <c r="V1543" i="6"/>
  <c r="BF1543" i="6"/>
  <c r="C1544" i="6"/>
  <c r="K1544" i="6"/>
  <c r="L1544" i="6"/>
  <c r="M1544" i="6"/>
  <c r="N1544" i="6"/>
  <c r="O1544" i="6"/>
  <c r="P1544" i="6"/>
  <c r="R1544" i="6"/>
  <c r="S1544" i="6"/>
  <c r="T1544" i="6"/>
  <c r="U1544" i="6"/>
  <c r="V1544" i="6"/>
  <c r="BF1544" i="6"/>
  <c r="C1545" i="6"/>
  <c r="K1545" i="6"/>
  <c r="L1545" i="6"/>
  <c r="M1545" i="6"/>
  <c r="N1545" i="6"/>
  <c r="O1545" i="6"/>
  <c r="P1545" i="6"/>
  <c r="R1545" i="6"/>
  <c r="S1545" i="6"/>
  <c r="T1545" i="6"/>
  <c r="U1545" i="6"/>
  <c r="V1545" i="6"/>
  <c r="BF1545" i="6"/>
  <c r="C1546" i="6"/>
  <c r="K1546" i="6"/>
  <c r="L1546" i="6"/>
  <c r="M1546" i="6"/>
  <c r="N1546" i="6"/>
  <c r="O1546" i="6"/>
  <c r="P1546" i="6"/>
  <c r="R1546" i="6"/>
  <c r="S1546" i="6"/>
  <c r="T1546" i="6"/>
  <c r="U1546" i="6"/>
  <c r="V1546" i="6"/>
  <c r="BF1546" i="6"/>
  <c r="C1549" i="6"/>
  <c r="K1549" i="6"/>
  <c r="L1549" i="6"/>
  <c r="M1549" i="6"/>
  <c r="O1549" i="6"/>
  <c r="P1549" i="6"/>
  <c r="R1549" i="6"/>
  <c r="S1549" i="6"/>
  <c r="T1549" i="6"/>
  <c r="V1549" i="6"/>
  <c r="BF1549" i="6"/>
  <c r="C1550" i="6"/>
  <c r="K1550" i="6"/>
  <c r="L1550" i="6"/>
  <c r="M1550" i="6"/>
  <c r="O1550" i="6"/>
  <c r="P1550" i="6"/>
  <c r="R1550" i="6"/>
  <c r="S1550" i="6"/>
  <c r="T1550" i="6"/>
  <c r="V1550" i="6"/>
  <c r="BF1550" i="6"/>
  <c r="C1551" i="6"/>
  <c r="K1551" i="6"/>
  <c r="L1551" i="6"/>
  <c r="M1551" i="6"/>
  <c r="O1551" i="6"/>
  <c r="P1551" i="6"/>
  <c r="R1551" i="6"/>
  <c r="S1551" i="6"/>
  <c r="T1551" i="6"/>
  <c r="V1551" i="6"/>
  <c r="BF1551" i="6"/>
  <c r="C1552" i="6"/>
  <c r="K1552" i="6"/>
  <c r="L1552" i="6"/>
  <c r="M1552" i="6"/>
  <c r="O1552" i="6"/>
  <c r="P1552" i="6"/>
  <c r="R1552" i="6"/>
  <c r="S1552" i="6"/>
  <c r="T1552" i="6"/>
  <c r="V1552" i="6"/>
  <c r="BF1552" i="6"/>
  <c r="C1553" i="6"/>
  <c r="K1553" i="6"/>
  <c r="L1553" i="6"/>
  <c r="M1553" i="6"/>
  <c r="O1553" i="6"/>
  <c r="P1553" i="6"/>
  <c r="R1553" i="6"/>
  <c r="S1553" i="6"/>
  <c r="T1553" i="6"/>
  <c r="V1553" i="6"/>
  <c r="BF1553" i="6"/>
  <c r="C1554" i="6"/>
  <c r="K1554" i="6"/>
  <c r="L1554" i="6"/>
  <c r="M1554" i="6"/>
  <c r="O1554" i="6"/>
  <c r="P1554" i="6"/>
  <c r="R1554" i="6"/>
  <c r="S1554" i="6"/>
  <c r="T1554" i="6"/>
  <c r="V1554" i="6"/>
  <c r="BF1554" i="6"/>
  <c r="C1555" i="6"/>
  <c r="K1555" i="6"/>
  <c r="L1555" i="6"/>
  <c r="M1555" i="6"/>
  <c r="O1555" i="6"/>
  <c r="P1555" i="6"/>
  <c r="R1555" i="6"/>
  <c r="S1555" i="6"/>
  <c r="T1555" i="6"/>
  <c r="V1555" i="6"/>
  <c r="BF1555" i="6"/>
  <c r="C1556" i="6"/>
  <c r="K1556" i="6"/>
  <c r="L1556" i="6"/>
  <c r="M1556" i="6"/>
  <c r="O1556" i="6"/>
  <c r="P1556" i="6"/>
  <c r="R1556" i="6"/>
  <c r="S1556" i="6"/>
  <c r="T1556" i="6"/>
  <c r="V1556" i="6"/>
  <c r="BF1556" i="6"/>
  <c r="C1558" i="6"/>
  <c r="K1558" i="6"/>
  <c r="L1558" i="6"/>
  <c r="M1558" i="6"/>
  <c r="O1558" i="6"/>
  <c r="P1558" i="6"/>
  <c r="R1558" i="6"/>
  <c r="S1558" i="6"/>
  <c r="T1558" i="6"/>
  <c r="V1558" i="6"/>
  <c r="BF1558" i="6"/>
  <c r="C1561" i="6"/>
  <c r="K1561" i="6"/>
  <c r="L1561" i="6"/>
  <c r="M1561" i="6"/>
  <c r="O1561" i="6"/>
  <c r="P1561" i="6"/>
  <c r="R1561" i="6"/>
  <c r="S1561" i="6"/>
  <c r="T1561" i="6"/>
  <c r="V1561" i="6"/>
  <c r="AY1561" i="6"/>
  <c r="BF1561" i="6"/>
  <c r="C1562" i="6"/>
  <c r="K1562" i="6"/>
  <c r="L1562" i="6"/>
  <c r="M1562" i="6"/>
  <c r="O1562" i="6"/>
  <c r="P1562" i="6"/>
  <c r="R1562" i="6"/>
  <c r="S1562" i="6"/>
  <c r="T1562" i="6"/>
  <c r="V1562" i="6"/>
  <c r="BF1562" i="6"/>
  <c r="C1564" i="6"/>
  <c r="K1564" i="6"/>
  <c r="L1564" i="6"/>
  <c r="M1564" i="6"/>
  <c r="O1564" i="6"/>
  <c r="P1564" i="6"/>
  <c r="R1564" i="6"/>
  <c r="S1564" i="6"/>
  <c r="T1564" i="6"/>
  <c r="V1564" i="6"/>
  <c r="BF1564" i="6"/>
  <c r="C1565" i="6"/>
  <c r="K1565" i="6"/>
  <c r="L1565" i="6"/>
  <c r="M1565" i="6"/>
  <c r="O1565" i="6"/>
  <c r="P1565" i="6"/>
  <c r="R1565" i="6"/>
  <c r="S1565" i="6"/>
  <c r="T1565" i="6"/>
  <c r="V1565" i="6"/>
  <c r="BF1565" i="6"/>
  <c r="C1566" i="6"/>
  <c r="K1566" i="6"/>
  <c r="L1566" i="6"/>
  <c r="M1566" i="6"/>
  <c r="O1566" i="6"/>
  <c r="P1566" i="6"/>
  <c r="R1566" i="6"/>
  <c r="S1566" i="6"/>
  <c r="T1566" i="6"/>
  <c r="V1566" i="6"/>
  <c r="BF1566" i="6"/>
  <c r="C1567" i="6"/>
  <c r="K1567" i="6"/>
  <c r="L1567" i="6"/>
  <c r="M1567" i="6"/>
  <c r="O1567" i="6"/>
  <c r="P1567" i="6"/>
  <c r="R1567" i="6"/>
  <c r="S1567" i="6"/>
  <c r="T1567" i="6"/>
  <c r="V1567" i="6"/>
  <c r="BF1567" i="6"/>
  <c r="C1568" i="6"/>
  <c r="K1568" i="6"/>
  <c r="L1568" i="6"/>
  <c r="M1568" i="6"/>
  <c r="O1568" i="6"/>
  <c r="P1568" i="6"/>
  <c r="R1568" i="6"/>
  <c r="S1568" i="6"/>
  <c r="T1568" i="6"/>
  <c r="V1568" i="6"/>
  <c r="BF1568" i="6"/>
  <c r="C1569" i="6"/>
  <c r="K1569" i="6"/>
  <c r="L1569" i="6"/>
  <c r="M1569" i="6"/>
  <c r="O1569" i="6"/>
  <c r="P1569" i="6"/>
  <c r="R1569" i="6"/>
  <c r="S1569" i="6"/>
  <c r="T1569" i="6"/>
  <c r="V1569" i="6"/>
  <c r="BF1569" i="6"/>
  <c r="C1570" i="6"/>
  <c r="K1570" i="6"/>
  <c r="L1570" i="6"/>
  <c r="M1570" i="6"/>
  <c r="O1570" i="6"/>
  <c r="P1570" i="6"/>
  <c r="R1570" i="6"/>
  <c r="S1570" i="6"/>
  <c r="T1570" i="6"/>
  <c r="V1570" i="6"/>
  <c r="BF1570" i="6"/>
  <c r="C1571" i="6"/>
  <c r="K1571" i="6"/>
  <c r="L1571" i="6"/>
  <c r="M1571" i="6"/>
  <c r="O1571" i="6"/>
  <c r="P1571" i="6"/>
  <c r="R1571" i="6"/>
  <c r="S1571" i="6"/>
  <c r="T1571" i="6"/>
  <c r="V1571" i="6"/>
  <c r="BF1571" i="6"/>
  <c r="C1572" i="6"/>
  <c r="K1572" i="6"/>
  <c r="L1572" i="6"/>
  <c r="M1572" i="6"/>
  <c r="O1572" i="6"/>
  <c r="P1572" i="6"/>
  <c r="R1572" i="6"/>
  <c r="S1572" i="6"/>
  <c r="T1572" i="6"/>
  <c r="V1572" i="6"/>
  <c r="BF1572" i="6"/>
  <c r="C1573" i="6"/>
  <c r="K1573" i="6"/>
  <c r="L1573" i="6"/>
  <c r="M1573" i="6"/>
  <c r="O1573" i="6"/>
  <c r="P1573" i="6"/>
  <c r="R1573" i="6"/>
  <c r="S1573" i="6"/>
  <c r="T1573" i="6"/>
  <c r="V1573" i="6"/>
  <c r="BF1573" i="6"/>
  <c r="C1574" i="6"/>
  <c r="K1574" i="6"/>
  <c r="L1574" i="6"/>
  <c r="M1574" i="6"/>
  <c r="O1574" i="6"/>
  <c r="P1574" i="6"/>
  <c r="R1574" i="6"/>
  <c r="S1574" i="6"/>
  <c r="T1574" i="6"/>
  <c r="V1574" i="6"/>
  <c r="BF1574" i="6"/>
  <c r="C1575" i="6"/>
  <c r="K1575" i="6"/>
  <c r="L1575" i="6"/>
  <c r="M1575" i="6"/>
  <c r="O1575" i="6"/>
  <c r="P1575" i="6"/>
  <c r="R1575" i="6"/>
  <c r="S1575" i="6"/>
  <c r="T1575" i="6"/>
  <c r="V1575" i="6"/>
  <c r="BF1575" i="6"/>
  <c r="C1576" i="6"/>
  <c r="K1576" i="6"/>
  <c r="L1576" i="6"/>
  <c r="M1576" i="6"/>
  <c r="O1576" i="6"/>
  <c r="P1576" i="6"/>
  <c r="R1576" i="6"/>
  <c r="S1576" i="6"/>
  <c r="T1576" i="6"/>
  <c r="V1576" i="6"/>
  <c r="BF1576" i="6"/>
  <c r="C1577" i="6"/>
  <c r="K1577" i="6"/>
  <c r="L1577" i="6"/>
  <c r="M1577" i="6"/>
  <c r="O1577" i="6"/>
  <c r="P1577" i="6"/>
  <c r="R1577" i="6"/>
  <c r="S1577" i="6"/>
  <c r="T1577" i="6"/>
  <c r="V1577" i="6"/>
  <c r="BF1577" i="6"/>
  <c r="C1578" i="6"/>
  <c r="K1578" i="6"/>
  <c r="L1578" i="6"/>
  <c r="M1578" i="6"/>
  <c r="O1578" i="6"/>
  <c r="P1578" i="6"/>
  <c r="R1578" i="6"/>
  <c r="S1578" i="6"/>
  <c r="T1578" i="6"/>
  <c r="V1578" i="6"/>
  <c r="BF1578" i="6"/>
  <c r="C1579" i="6"/>
  <c r="K1579" i="6"/>
  <c r="L1579" i="6"/>
  <c r="M1579" i="6"/>
  <c r="O1579" i="6"/>
  <c r="P1579" i="6"/>
  <c r="R1579" i="6"/>
  <c r="S1579" i="6"/>
  <c r="T1579" i="6"/>
  <c r="V1579" i="6"/>
  <c r="BF1579" i="6"/>
  <c r="C1580" i="6"/>
  <c r="K1580" i="6"/>
  <c r="L1580" i="6"/>
  <c r="M1580" i="6"/>
  <c r="O1580" i="6"/>
  <c r="P1580" i="6"/>
  <c r="R1580" i="6"/>
  <c r="S1580" i="6"/>
  <c r="T1580" i="6"/>
  <c r="V1580" i="6"/>
  <c r="BF1580" i="6"/>
  <c r="C1581" i="6"/>
  <c r="K1581" i="6"/>
  <c r="L1581" i="6"/>
  <c r="M1581" i="6"/>
  <c r="O1581" i="6"/>
  <c r="P1581" i="6"/>
  <c r="R1581" i="6"/>
  <c r="S1581" i="6"/>
  <c r="T1581" i="6"/>
  <c r="V1581" i="6"/>
  <c r="BF1581" i="6"/>
  <c r="C1582" i="6"/>
  <c r="K1582" i="6"/>
  <c r="L1582" i="6"/>
  <c r="M1582" i="6"/>
  <c r="O1582" i="6"/>
  <c r="P1582" i="6"/>
  <c r="R1582" i="6"/>
  <c r="S1582" i="6"/>
  <c r="T1582" i="6"/>
  <c r="V1582" i="6"/>
  <c r="BF1582" i="6"/>
  <c r="C1583" i="6"/>
  <c r="K1583" i="6"/>
  <c r="L1583" i="6"/>
  <c r="M1583" i="6"/>
  <c r="O1583" i="6"/>
  <c r="P1583" i="6"/>
  <c r="R1583" i="6"/>
  <c r="S1583" i="6"/>
  <c r="T1583" i="6"/>
  <c r="V1583" i="6"/>
  <c r="BF1583" i="6"/>
  <c r="C1584" i="6"/>
  <c r="K1584" i="6"/>
  <c r="L1584" i="6"/>
  <c r="M1584" i="6"/>
  <c r="O1584" i="6"/>
  <c r="P1584" i="6"/>
  <c r="R1584" i="6"/>
  <c r="S1584" i="6"/>
  <c r="T1584" i="6"/>
  <c r="V1584" i="6"/>
  <c r="BF1584" i="6"/>
  <c r="C1585" i="6"/>
  <c r="K1585" i="6"/>
  <c r="L1585" i="6"/>
  <c r="M1585" i="6"/>
  <c r="O1585" i="6"/>
  <c r="P1585" i="6"/>
  <c r="R1585" i="6"/>
  <c r="S1585" i="6"/>
  <c r="T1585" i="6"/>
  <c r="V1585" i="6"/>
  <c r="BF1585" i="6"/>
  <c r="C1586" i="6"/>
  <c r="K1586" i="6"/>
  <c r="L1586" i="6"/>
  <c r="M1586" i="6"/>
  <c r="O1586" i="6"/>
  <c r="P1586" i="6"/>
  <c r="R1586" i="6"/>
  <c r="S1586" i="6"/>
  <c r="T1586" i="6"/>
  <c r="V1586" i="6"/>
  <c r="BF1586" i="6"/>
  <c r="C1587" i="6"/>
  <c r="K1587" i="6"/>
  <c r="L1587" i="6"/>
  <c r="M1587" i="6"/>
  <c r="O1587" i="6"/>
  <c r="P1587" i="6"/>
  <c r="R1587" i="6"/>
  <c r="S1587" i="6"/>
  <c r="T1587" i="6"/>
  <c r="V1587" i="6"/>
  <c r="BF1587" i="6"/>
  <c r="C1588" i="6"/>
  <c r="K1588" i="6"/>
  <c r="L1588" i="6"/>
  <c r="M1588" i="6"/>
  <c r="O1588" i="6"/>
  <c r="P1588" i="6"/>
  <c r="R1588" i="6"/>
  <c r="S1588" i="6"/>
  <c r="T1588" i="6"/>
  <c r="V1588" i="6"/>
  <c r="BF1588" i="6"/>
  <c r="C1589" i="6"/>
  <c r="K1589" i="6"/>
  <c r="L1589" i="6"/>
  <c r="M1589" i="6"/>
  <c r="O1589" i="6"/>
  <c r="P1589" i="6"/>
  <c r="R1589" i="6"/>
  <c r="S1589" i="6"/>
  <c r="T1589" i="6"/>
  <c r="V1589" i="6"/>
  <c r="BF1589" i="6"/>
  <c r="C1590" i="6"/>
  <c r="K1590" i="6"/>
  <c r="L1590" i="6"/>
  <c r="M1590" i="6"/>
  <c r="O1590" i="6"/>
  <c r="P1590" i="6"/>
  <c r="R1590" i="6"/>
  <c r="S1590" i="6"/>
  <c r="T1590" i="6"/>
  <c r="V1590" i="6"/>
  <c r="BF1590" i="6"/>
  <c r="C1591" i="6"/>
  <c r="K1591" i="6"/>
  <c r="L1591" i="6"/>
  <c r="M1591" i="6"/>
  <c r="O1591" i="6"/>
  <c r="P1591" i="6"/>
  <c r="R1591" i="6"/>
  <c r="S1591" i="6"/>
  <c r="T1591" i="6"/>
  <c r="V1591" i="6"/>
  <c r="BF1591" i="6"/>
  <c r="C1593" i="6"/>
  <c r="K1593" i="6"/>
  <c r="L1593" i="6"/>
  <c r="M1593" i="6"/>
  <c r="O1593" i="6"/>
  <c r="P1593" i="6"/>
  <c r="R1593" i="6"/>
  <c r="S1593" i="6"/>
  <c r="T1593" i="6"/>
  <c r="V1593" i="6"/>
  <c r="BF1593" i="6"/>
  <c r="C1594" i="6"/>
  <c r="K1594" i="6"/>
  <c r="L1594" i="6"/>
  <c r="M1594" i="6"/>
  <c r="O1594" i="6"/>
  <c r="P1594" i="6"/>
  <c r="R1594" i="6"/>
  <c r="S1594" i="6"/>
  <c r="T1594" i="6"/>
  <c r="V1594" i="6"/>
  <c r="BF1594" i="6"/>
  <c r="C1596" i="6"/>
  <c r="K1596" i="6"/>
  <c r="L1596" i="6"/>
  <c r="M1596" i="6"/>
  <c r="O1596" i="6"/>
  <c r="P1596" i="6"/>
  <c r="R1596" i="6"/>
  <c r="S1596" i="6"/>
  <c r="T1596" i="6"/>
  <c r="V1596" i="6"/>
  <c r="BF1596" i="6"/>
  <c r="C1597" i="6"/>
  <c r="K1597" i="6"/>
  <c r="L1597" i="6"/>
  <c r="M1597" i="6"/>
  <c r="O1597" i="6"/>
  <c r="P1597" i="6"/>
  <c r="R1597" i="6"/>
  <c r="S1597" i="6"/>
  <c r="T1597" i="6"/>
  <c r="V1597" i="6"/>
  <c r="BF1597" i="6"/>
  <c r="C1598" i="6"/>
  <c r="K1598" i="6"/>
  <c r="L1598" i="6"/>
  <c r="M1598" i="6"/>
  <c r="O1598" i="6"/>
  <c r="P1598" i="6"/>
  <c r="R1598" i="6"/>
  <c r="S1598" i="6"/>
  <c r="T1598" i="6"/>
  <c r="V1598" i="6"/>
  <c r="BF1598" i="6"/>
  <c r="C1599" i="6"/>
  <c r="K1599" i="6"/>
  <c r="L1599" i="6"/>
  <c r="M1599" i="6"/>
  <c r="O1599" i="6"/>
  <c r="P1599" i="6"/>
  <c r="R1599" i="6"/>
  <c r="S1599" i="6"/>
  <c r="T1599" i="6"/>
  <c r="V1599" i="6"/>
  <c r="BF1599" i="6"/>
  <c r="C1600" i="6"/>
  <c r="K1600" i="6"/>
  <c r="L1600" i="6"/>
  <c r="M1600" i="6"/>
  <c r="O1600" i="6"/>
  <c r="P1600" i="6"/>
  <c r="R1600" i="6"/>
  <c r="S1600" i="6"/>
  <c r="T1600" i="6"/>
  <c r="V1600" i="6"/>
  <c r="BF1600" i="6"/>
  <c r="C1601" i="6"/>
  <c r="K1601" i="6"/>
  <c r="L1601" i="6"/>
  <c r="M1601" i="6"/>
  <c r="O1601" i="6"/>
  <c r="P1601" i="6"/>
  <c r="R1601" i="6"/>
  <c r="S1601" i="6"/>
  <c r="T1601" i="6"/>
  <c r="V1601" i="6"/>
  <c r="BF1601" i="6"/>
  <c r="C1602" i="6"/>
  <c r="K1602" i="6"/>
  <c r="L1602" i="6"/>
  <c r="M1602" i="6"/>
  <c r="O1602" i="6"/>
  <c r="P1602" i="6"/>
  <c r="R1602" i="6"/>
  <c r="S1602" i="6"/>
  <c r="T1602" i="6"/>
  <c r="V1602" i="6"/>
  <c r="BF1602" i="6"/>
  <c r="C1603" i="6"/>
  <c r="K1603" i="6"/>
  <c r="L1603" i="6"/>
  <c r="M1603" i="6"/>
  <c r="O1603" i="6"/>
  <c r="P1603" i="6"/>
  <c r="R1603" i="6"/>
  <c r="S1603" i="6"/>
  <c r="T1603" i="6"/>
  <c r="V1603" i="6"/>
  <c r="BF1603" i="6"/>
  <c r="C1604" i="6"/>
  <c r="K1604" i="6"/>
  <c r="L1604" i="6"/>
  <c r="M1604" i="6"/>
  <c r="O1604" i="6"/>
  <c r="P1604" i="6"/>
  <c r="R1604" i="6"/>
  <c r="S1604" i="6"/>
  <c r="T1604" i="6"/>
  <c r="V1604" i="6"/>
  <c r="BF1604" i="6"/>
  <c r="C1605" i="6"/>
  <c r="K1605" i="6"/>
  <c r="L1605" i="6"/>
  <c r="M1605" i="6"/>
  <c r="O1605" i="6"/>
  <c r="P1605" i="6"/>
  <c r="R1605" i="6"/>
  <c r="S1605" i="6"/>
  <c r="T1605" i="6"/>
  <c r="V1605" i="6"/>
  <c r="BF1605" i="6"/>
  <c r="C1606" i="6"/>
  <c r="K1606" i="6"/>
  <c r="L1606" i="6"/>
  <c r="M1606" i="6"/>
  <c r="O1606" i="6"/>
  <c r="P1606" i="6"/>
  <c r="R1606" i="6"/>
  <c r="S1606" i="6"/>
  <c r="T1606" i="6"/>
  <c r="V1606" i="6"/>
  <c r="BF1606" i="6"/>
  <c r="C1607" i="6"/>
  <c r="K1607" i="6"/>
  <c r="L1607" i="6"/>
  <c r="M1607" i="6"/>
  <c r="O1607" i="6"/>
  <c r="P1607" i="6"/>
  <c r="R1607" i="6"/>
  <c r="S1607" i="6"/>
  <c r="T1607" i="6"/>
  <c r="V1607" i="6"/>
  <c r="BF1607" i="6"/>
  <c r="C1608" i="6"/>
  <c r="K1608" i="6"/>
  <c r="L1608" i="6"/>
  <c r="M1608" i="6"/>
  <c r="O1608" i="6"/>
  <c r="P1608" i="6"/>
  <c r="R1608" i="6"/>
  <c r="S1608" i="6"/>
  <c r="T1608" i="6"/>
  <c r="V1608" i="6"/>
  <c r="BF1608" i="6"/>
  <c r="C1609" i="6"/>
  <c r="K1609" i="6"/>
  <c r="L1609" i="6"/>
  <c r="M1609" i="6"/>
  <c r="O1609" i="6"/>
  <c r="P1609" i="6"/>
  <c r="R1609" i="6"/>
  <c r="S1609" i="6"/>
  <c r="T1609" i="6"/>
  <c r="V1609" i="6"/>
  <c r="BF1609" i="6"/>
  <c r="C1610" i="6"/>
  <c r="K1610" i="6"/>
  <c r="L1610" i="6"/>
  <c r="M1610" i="6"/>
  <c r="O1610" i="6"/>
  <c r="P1610" i="6"/>
  <c r="R1610" i="6"/>
  <c r="S1610" i="6"/>
  <c r="T1610" i="6"/>
  <c r="V1610" i="6"/>
  <c r="BF1610" i="6"/>
  <c r="C1611" i="6"/>
  <c r="K1611" i="6"/>
  <c r="L1611" i="6"/>
  <c r="M1611" i="6"/>
  <c r="O1611" i="6"/>
  <c r="P1611" i="6"/>
  <c r="R1611" i="6"/>
  <c r="S1611" i="6"/>
  <c r="T1611" i="6"/>
  <c r="V1611" i="6"/>
  <c r="BF1611" i="6"/>
  <c r="C1612" i="6"/>
  <c r="K1612" i="6"/>
  <c r="L1612" i="6"/>
  <c r="M1612" i="6"/>
  <c r="O1612" i="6"/>
  <c r="P1612" i="6"/>
  <c r="R1612" i="6"/>
  <c r="S1612" i="6"/>
  <c r="T1612" i="6"/>
  <c r="V1612" i="6"/>
  <c r="BF1612" i="6"/>
  <c r="C1613" i="6"/>
  <c r="K1613" i="6"/>
  <c r="L1613" i="6"/>
  <c r="M1613" i="6"/>
  <c r="O1613" i="6"/>
  <c r="P1613" i="6"/>
  <c r="R1613" i="6"/>
  <c r="S1613" i="6"/>
  <c r="T1613" i="6"/>
  <c r="V1613" i="6"/>
  <c r="BF1613" i="6"/>
  <c r="C1614" i="6"/>
  <c r="K1614" i="6"/>
  <c r="L1614" i="6"/>
  <c r="M1614" i="6"/>
  <c r="O1614" i="6"/>
  <c r="P1614" i="6"/>
  <c r="R1614" i="6"/>
  <c r="S1614" i="6"/>
  <c r="T1614" i="6"/>
  <c r="V1614" i="6"/>
  <c r="BF1614" i="6"/>
  <c r="C1615" i="6"/>
  <c r="K1615" i="6"/>
  <c r="L1615" i="6"/>
  <c r="M1615" i="6"/>
  <c r="O1615" i="6"/>
  <c r="P1615" i="6"/>
  <c r="R1615" i="6"/>
  <c r="S1615" i="6"/>
  <c r="T1615" i="6"/>
  <c r="V1615" i="6"/>
  <c r="BF1615" i="6"/>
  <c r="C1616" i="6"/>
  <c r="K1616" i="6"/>
  <c r="L1616" i="6"/>
  <c r="M1616" i="6"/>
  <c r="O1616" i="6"/>
  <c r="P1616" i="6"/>
  <c r="R1616" i="6"/>
  <c r="S1616" i="6"/>
  <c r="T1616" i="6"/>
  <c r="V1616" i="6"/>
  <c r="BF1616" i="6"/>
  <c r="C1617" i="6"/>
  <c r="K1617" i="6"/>
  <c r="L1617" i="6"/>
  <c r="M1617" i="6"/>
  <c r="O1617" i="6"/>
  <c r="P1617" i="6"/>
  <c r="R1617" i="6"/>
  <c r="S1617" i="6"/>
  <c r="T1617" i="6"/>
  <c r="V1617" i="6"/>
  <c r="BF1617" i="6"/>
  <c r="C1618" i="6"/>
  <c r="K1618" i="6"/>
  <c r="L1618" i="6"/>
  <c r="M1618" i="6"/>
  <c r="O1618" i="6"/>
  <c r="P1618" i="6"/>
  <c r="R1618" i="6"/>
  <c r="S1618" i="6"/>
  <c r="T1618" i="6"/>
  <c r="V1618" i="6"/>
  <c r="BF1618" i="6"/>
  <c r="C1619" i="6"/>
  <c r="K1619" i="6"/>
  <c r="L1619" i="6"/>
  <c r="M1619" i="6"/>
  <c r="O1619" i="6"/>
  <c r="P1619" i="6"/>
  <c r="R1619" i="6"/>
  <c r="S1619" i="6"/>
  <c r="T1619" i="6"/>
  <c r="V1619" i="6"/>
  <c r="BF1619" i="6"/>
  <c r="C1620" i="6"/>
  <c r="K1620" i="6"/>
  <c r="L1620" i="6"/>
  <c r="M1620" i="6"/>
  <c r="O1620" i="6"/>
  <c r="P1620" i="6"/>
  <c r="R1620" i="6"/>
  <c r="S1620" i="6"/>
  <c r="T1620" i="6"/>
  <c r="V1620" i="6"/>
  <c r="BF1620" i="6"/>
  <c r="C1621" i="6"/>
  <c r="K1621" i="6"/>
  <c r="L1621" i="6"/>
  <c r="M1621" i="6"/>
  <c r="O1621" i="6"/>
  <c r="P1621" i="6"/>
  <c r="R1621" i="6"/>
  <c r="S1621" i="6"/>
  <c r="T1621" i="6"/>
  <c r="V1621" i="6"/>
  <c r="BF1621" i="6"/>
  <c r="C1622" i="6"/>
  <c r="K1622" i="6"/>
  <c r="L1622" i="6"/>
  <c r="M1622" i="6"/>
  <c r="O1622" i="6"/>
  <c r="P1622" i="6"/>
  <c r="R1622" i="6"/>
  <c r="S1622" i="6"/>
  <c r="T1622" i="6"/>
  <c r="V1622" i="6"/>
  <c r="BF1622" i="6"/>
  <c r="C1623" i="6"/>
  <c r="K1623" i="6"/>
  <c r="L1623" i="6"/>
  <c r="M1623" i="6"/>
  <c r="O1623" i="6"/>
  <c r="P1623" i="6"/>
  <c r="R1623" i="6"/>
  <c r="S1623" i="6"/>
  <c r="T1623" i="6"/>
  <c r="V1623" i="6"/>
  <c r="BF1623" i="6"/>
  <c r="C1624" i="6"/>
  <c r="K1624" i="6"/>
  <c r="L1624" i="6"/>
  <c r="M1624" i="6"/>
  <c r="O1624" i="6"/>
  <c r="P1624" i="6"/>
  <c r="R1624" i="6"/>
  <c r="S1624" i="6"/>
  <c r="T1624" i="6"/>
  <c r="V1624" i="6"/>
  <c r="BF1624" i="6"/>
  <c r="C1625" i="6"/>
  <c r="K1625" i="6"/>
  <c r="L1625" i="6"/>
  <c r="M1625" i="6"/>
  <c r="O1625" i="6"/>
  <c r="P1625" i="6"/>
  <c r="R1625" i="6"/>
  <c r="S1625" i="6"/>
  <c r="T1625" i="6"/>
  <c r="V1625" i="6"/>
  <c r="BF1625" i="6"/>
  <c r="C1630" i="6"/>
  <c r="K1630" i="6"/>
  <c r="L1630" i="6"/>
  <c r="M1630" i="6"/>
  <c r="O1630" i="6"/>
  <c r="P1630" i="6"/>
  <c r="R1630" i="6"/>
  <c r="S1630" i="6"/>
  <c r="T1630" i="6"/>
  <c r="V1630" i="6"/>
  <c r="AY1633" i="6"/>
  <c r="BF1633" i="6"/>
  <c r="AY1634" i="6"/>
  <c r="BF1634" i="6"/>
  <c r="C1659" i="6"/>
  <c r="K1659" i="6"/>
  <c r="L1659" i="6"/>
  <c r="M1659" i="6"/>
  <c r="N1659" i="6"/>
  <c r="O1659" i="6"/>
  <c r="P1659" i="6"/>
  <c r="R1659" i="6"/>
  <c r="S1659" i="6"/>
  <c r="T1659" i="6"/>
  <c r="U1659" i="6"/>
  <c r="V1659" i="6"/>
  <c r="BF1659" i="6"/>
  <c r="C1660" i="6"/>
  <c r="K1660" i="6"/>
  <c r="L1660" i="6"/>
  <c r="M1660" i="6"/>
  <c r="N1660" i="6"/>
  <c r="O1660" i="6"/>
  <c r="P1660" i="6"/>
  <c r="R1660" i="6"/>
  <c r="S1660" i="6"/>
  <c r="T1660" i="6"/>
  <c r="U1660" i="6"/>
  <c r="V1660" i="6"/>
  <c r="BF1660" i="6"/>
  <c r="C1663" i="6"/>
  <c r="K1663" i="6"/>
  <c r="L1663" i="6"/>
  <c r="M1663" i="6"/>
  <c r="N1663" i="6"/>
  <c r="O1663" i="6"/>
  <c r="P1663" i="6"/>
  <c r="R1663" i="6"/>
  <c r="S1663" i="6"/>
  <c r="T1663" i="6"/>
  <c r="U1663" i="6"/>
  <c r="V1663" i="6"/>
  <c r="BF1663" i="6"/>
  <c r="C1664" i="6"/>
  <c r="K1664" i="6"/>
  <c r="L1664" i="6"/>
  <c r="M1664" i="6"/>
  <c r="N1664" i="6"/>
  <c r="O1664" i="6"/>
  <c r="P1664" i="6"/>
  <c r="R1664" i="6"/>
  <c r="S1664" i="6"/>
  <c r="T1664" i="6"/>
  <c r="U1664" i="6"/>
  <c r="V1664" i="6"/>
  <c r="BF1664" i="6"/>
  <c r="C1665" i="6"/>
  <c r="K1665" i="6"/>
  <c r="L1665" i="6"/>
  <c r="M1665" i="6"/>
  <c r="N1665" i="6"/>
  <c r="O1665" i="6"/>
  <c r="P1665" i="6"/>
  <c r="R1665" i="6"/>
  <c r="S1665" i="6"/>
  <c r="T1665" i="6"/>
  <c r="U1665" i="6"/>
  <c r="V1665" i="6"/>
  <c r="BF1665" i="6"/>
  <c r="C1666" i="6"/>
  <c r="K1666" i="6"/>
  <c r="L1666" i="6"/>
  <c r="M1666" i="6"/>
  <c r="N1666" i="6"/>
  <c r="O1666" i="6"/>
  <c r="P1666" i="6"/>
  <c r="R1666" i="6"/>
  <c r="S1666" i="6"/>
  <c r="T1666" i="6"/>
  <c r="U1666" i="6"/>
  <c r="V1666" i="6"/>
  <c r="BF1666" i="6"/>
  <c r="C1667" i="6"/>
  <c r="K1667" i="6"/>
  <c r="L1667" i="6"/>
  <c r="M1667" i="6"/>
  <c r="N1667" i="6"/>
  <c r="O1667" i="6"/>
  <c r="P1667" i="6"/>
  <c r="R1667" i="6"/>
  <c r="S1667" i="6"/>
  <c r="T1667" i="6"/>
  <c r="U1667" i="6"/>
  <c r="V1667" i="6"/>
  <c r="BF1667" i="6"/>
  <c r="C1668" i="6"/>
  <c r="K1668" i="6"/>
  <c r="L1668" i="6"/>
  <c r="M1668" i="6"/>
  <c r="N1668" i="6"/>
  <c r="O1668" i="6"/>
  <c r="P1668" i="6"/>
  <c r="R1668" i="6"/>
  <c r="S1668" i="6"/>
  <c r="T1668" i="6"/>
  <c r="U1668" i="6"/>
  <c r="V1668" i="6"/>
  <c r="BF1668" i="6"/>
  <c r="C1669" i="6"/>
  <c r="K1669" i="6"/>
  <c r="L1669" i="6"/>
  <c r="M1669" i="6"/>
  <c r="N1669" i="6"/>
  <c r="O1669" i="6"/>
  <c r="P1669" i="6"/>
  <c r="R1669" i="6"/>
  <c r="S1669" i="6"/>
  <c r="T1669" i="6"/>
  <c r="U1669" i="6"/>
  <c r="V1669" i="6"/>
  <c r="BF1669" i="6"/>
  <c r="C1670" i="6"/>
  <c r="K1670" i="6"/>
  <c r="L1670" i="6"/>
  <c r="M1670" i="6"/>
  <c r="N1670" i="6"/>
  <c r="O1670" i="6"/>
  <c r="P1670" i="6"/>
  <c r="R1670" i="6"/>
  <c r="S1670" i="6"/>
  <c r="T1670" i="6"/>
  <c r="U1670" i="6"/>
  <c r="V1670" i="6"/>
  <c r="BF1670" i="6"/>
  <c r="C1671" i="6"/>
  <c r="K1671" i="6"/>
  <c r="L1671" i="6"/>
  <c r="M1671" i="6"/>
  <c r="N1671" i="6"/>
  <c r="O1671" i="6"/>
  <c r="P1671" i="6"/>
  <c r="R1671" i="6"/>
  <c r="S1671" i="6"/>
  <c r="T1671" i="6"/>
  <c r="U1671" i="6"/>
  <c r="V1671" i="6"/>
  <c r="BF1671" i="6"/>
  <c r="C1672" i="6"/>
  <c r="K1672" i="6"/>
  <c r="L1672" i="6"/>
  <c r="M1672" i="6"/>
  <c r="N1672" i="6"/>
  <c r="O1672" i="6"/>
  <c r="P1672" i="6"/>
  <c r="R1672" i="6"/>
  <c r="S1672" i="6"/>
  <c r="T1672" i="6"/>
  <c r="U1672" i="6"/>
  <c r="V1672" i="6"/>
  <c r="BF1672" i="6"/>
  <c r="C1673" i="6"/>
  <c r="K1673" i="6"/>
  <c r="L1673" i="6"/>
  <c r="M1673" i="6"/>
  <c r="N1673" i="6"/>
  <c r="O1673" i="6"/>
  <c r="P1673" i="6"/>
  <c r="R1673" i="6"/>
  <c r="S1673" i="6"/>
  <c r="T1673" i="6"/>
  <c r="U1673" i="6"/>
  <c r="V1673" i="6"/>
  <c r="BF1673" i="6"/>
  <c r="C1674" i="6"/>
  <c r="K1674" i="6"/>
  <c r="L1674" i="6"/>
  <c r="M1674" i="6"/>
  <c r="N1674" i="6"/>
  <c r="O1674" i="6"/>
  <c r="P1674" i="6"/>
  <c r="R1674" i="6"/>
  <c r="S1674" i="6"/>
  <c r="T1674" i="6"/>
  <c r="U1674" i="6"/>
  <c r="V1674" i="6"/>
  <c r="BF1674" i="6"/>
  <c r="C1675" i="6"/>
  <c r="K1675" i="6"/>
  <c r="L1675" i="6"/>
  <c r="M1675" i="6"/>
  <c r="N1675" i="6"/>
  <c r="O1675" i="6"/>
  <c r="P1675" i="6"/>
  <c r="R1675" i="6"/>
  <c r="S1675" i="6"/>
  <c r="T1675" i="6"/>
  <c r="U1675" i="6"/>
  <c r="V1675" i="6"/>
  <c r="BF1675" i="6"/>
  <c r="C1676" i="6"/>
  <c r="K1676" i="6"/>
  <c r="L1676" i="6"/>
  <c r="M1676" i="6"/>
  <c r="N1676" i="6"/>
  <c r="O1676" i="6"/>
  <c r="P1676" i="6"/>
  <c r="R1676" i="6"/>
  <c r="S1676" i="6"/>
  <c r="T1676" i="6"/>
  <c r="U1676" i="6"/>
  <c r="V1676" i="6"/>
  <c r="BF1676" i="6"/>
  <c r="C1677" i="6"/>
  <c r="K1677" i="6"/>
  <c r="L1677" i="6"/>
  <c r="M1677" i="6"/>
  <c r="N1677" i="6"/>
  <c r="O1677" i="6"/>
  <c r="P1677" i="6"/>
  <c r="R1677" i="6"/>
  <c r="S1677" i="6"/>
  <c r="T1677" i="6"/>
  <c r="U1677" i="6"/>
  <c r="V1677" i="6"/>
  <c r="BF1677" i="6"/>
  <c r="C1678" i="6"/>
  <c r="K1678" i="6"/>
  <c r="L1678" i="6"/>
  <c r="M1678" i="6"/>
  <c r="N1678" i="6"/>
  <c r="O1678" i="6"/>
  <c r="P1678" i="6"/>
  <c r="R1678" i="6"/>
  <c r="S1678" i="6"/>
  <c r="T1678" i="6"/>
  <c r="U1678" i="6"/>
  <c r="V1678" i="6"/>
  <c r="BF1678" i="6"/>
  <c r="C1681" i="6"/>
  <c r="K1681" i="6"/>
  <c r="L1681" i="6"/>
  <c r="M1681" i="6"/>
  <c r="N1681" i="6"/>
  <c r="O1681" i="6"/>
  <c r="P1681" i="6"/>
  <c r="R1681" i="6"/>
  <c r="S1681" i="6"/>
  <c r="T1681" i="6"/>
  <c r="U1681" i="6"/>
  <c r="V1681" i="6"/>
  <c r="AY1681" i="6"/>
  <c r="BF1681" i="6"/>
  <c r="C1682" i="6"/>
  <c r="K1682" i="6"/>
  <c r="L1682" i="6"/>
  <c r="M1682" i="6"/>
  <c r="N1682" i="6"/>
  <c r="O1682" i="6"/>
  <c r="P1682" i="6"/>
  <c r="R1682" i="6"/>
  <c r="S1682" i="6"/>
  <c r="T1682" i="6"/>
  <c r="U1682" i="6"/>
  <c r="V1682" i="6"/>
  <c r="AY1682" i="6"/>
  <c r="BF1682" i="6"/>
  <c r="C1683" i="6"/>
  <c r="K1683" i="6"/>
  <c r="L1683" i="6"/>
  <c r="M1683" i="6"/>
  <c r="N1683" i="6"/>
  <c r="O1683" i="6"/>
  <c r="P1683" i="6"/>
  <c r="R1683" i="6"/>
  <c r="S1683" i="6"/>
  <c r="T1683" i="6"/>
  <c r="U1683" i="6"/>
  <c r="V1683" i="6"/>
  <c r="AY1683" i="6"/>
  <c r="BF1683" i="6"/>
  <c r="C1684" i="6"/>
  <c r="K1684" i="6"/>
  <c r="L1684" i="6"/>
  <c r="M1684" i="6"/>
  <c r="N1684" i="6"/>
  <c r="O1684" i="6"/>
  <c r="P1684" i="6"/>
  <c r="R1684" i="6"/>
  <c r="S1684" i="6"/>
  <c r="T1684" i="6"/>
  <c r="U1684" i="6"/>
  <c r="V1684" i="6"/>
  <c r="AY1684" i="6"/>
  <c r="BF1684" i="6"/>
  <c r="C1685" i="6"/>
  <c r="K1685" i="6"/>
  <c r="L1685" i="6"/>
  <c r="M1685" i="6"/>
  <c r="N1685" i="6"/>
  <c r="O1685" i="6"/>
  <c r="P1685" i="6"/>
  <c r="R1685" i="6"/>
  <c r="S1685" i="6"/>
  <c r="T1685" i="6"/>
  <c r="U1685" i="6"/>
  <c r="V1685" i="6"/>
  <c r="AY1685" i="6"/>
  <c r="BF1685" i="6"/>
  <c r="C1686" i="6"/>
  <c r="K1686" i="6"/>
  <c r="L1686" i="6"/>
  <c r="M1686" i="6"/>
  <c r="N1686" i="6"/>
  <c r="O1686" i="6"/>
  <c r="P1686" i="6"/>
  <c r="R1686" i="6"/>
  <c r="S1686" i="6"/>
  <c r="T1686" i="6"/>
  <c r="U1686" i="6"/>
  <c r="V1686" i="6"/>
  <c r="AY1686" i="6"/>
  <c r="BF1686" i="6"/>
  <c r="C1687" i="6"/>
  <c r="K1687" i="6"/>
  <c r="L1687" i="6"/>
  <c r="M1687" i="6"/>
  <c r="N1687" i="6"/>
  <c r="O1687" i="6"/>
  <c r="P1687" i="6"/>
  <c r="R1687" i="6"/>
  <c r="S1687" i="6"/>
  <c r="T1687" i="6"/>
  <c r="U1687" i="6"/>
  <c r="V1687" i="6"/>
  <c r="AY1687" i="6"/>
  <c r="BF1687" i="6"/>
  <c r="C1688" i="6"/>
  <c r="K1688" i="6"/>
  <c r="L1688" i="6"/>
  <c r="M1688" i="6"/>
  <c r="N1688" i="6"/>
  <c r="O1688" i="6"/>
  <c r="P1688" i="6"/>
  <c r="R1688" i="6"/>
  <c r="S1688" i="6"/>
  <c r="T1688" i="6"/>
  <c r="U1688" i="6"/>
  <c r="V1688" i="6"/>
  <c r="AY1688" i="6"/>
  <c r="BF1688" i="6"/>
  <c r="C1689" i="6"/>
  <c r="K1689" i="6"/>
  <c r="L1689" i="6"/>
  <c r="M1689" i="6"/>
  <c r="N1689" i="6"/>
  <c r="O1689" i="6"/>
  <c r="P1689" i="6"/>
  <c r="R1689" i="6"/>
  <c r="S1689" i="6"/>
  <c r="T1689" i="6"/>
  <c r="U1689" i="6"/>
  <c r="V1689" i="6"/>
  <c r="AY1689" i="6"/>
  <c r="BF1689" i="6"/>
  <c r="C1690" i="6"/>
  <c r="K1690" i="6"/>
  <c r="L1690" i="6"/>
  <c r="M1690" i="6"/>
  <c r="N1690" i="6"/>
  <c r="O1690" i="6"/>
  <c r="P1690" i="6"/>
  <c r="R1690" i="6"/>
  <c r="S1690" i="6"/>
  <c r="T1690" i="6"/>
  <c r="U1690" i="6"/>
  <c r="V1690" i="6"/>
  <c r="AY1690" i="6"/>
  <c r="BF1690" i="6"/>
  <c r="C1691" i="6"/>
  <c r="K1691" i="6"/>
  <c r="L1691" i="6"/>
  <c r="M1691" i="6"/>
  <c r="N1691" i="6"/>
  <c r="O1691" i="6"/>
  <c r="P1691" i="6"/>
  <c r="R1691" i="6"/>
  <c r="S1691" i="6"/>
  <c r="T1691" i="6"/>
  <c r="U1691" i="6"/>
  <c r="V1691" i="6"/>
  <c r="AY1691" i="6"/>
  <c r="BF1691" i="6"/>
  <c r="C1692" i="6"/>
  <c r="K1692" i="6"/>
  <c r="L1692" i="6"/>
  <c r="M1692" i="6"/>
  <c r="N1692" i="6"/>
  <c r="O1692" i="6"/>
  <c r="P1692" i="6"/>
  <c r="R1692" i="6"/>
  <c r="S1692" i="6"/>
  <c r="T1692" i="6"/>
  <c r="U1692" i="6"/>
  <c r="V1692" i="6"/>
  <c r="AY1692" i="6"/>
  <c r="BF1692" i="6"/>
  <c r="C1693" i="6"/>
  <c r="K1693" i="6"/>
  <c r="L1693" i="6"/>
  <c r="M1693" i="6"/>
  <c r="N1693" i="6"/>
  <c r="O1693" i="6"/>
  <c r="P1693" i="6"/>
  <c r="R1693" i="6"/>
  <c r="S1693" i="6"/>
  <c r="T1693" i="6"/>
  <c r="U1693" i="6"/>
  <c r="V1693" i="6"/>
  <c r="AY1693" i="6"/>
  <c r="BF1693" i="6"/>
  <c r="C1694" i="6"/>
  <c r="K1694" i="6"/>
  <c r="L1694" i="6"/>
  <c r="M1694" i="6"/>
  <c r="N1694" i="6"/>
  <c r="O1694" i="6"/>
  <c r="P1694" i="6"/>
  <c r="R1694" i="6"/>
  <c r="S1694" i="6"/>
  <c r="T1694" i="6"/>
  <c r="U1694" i="6"/>
  <c r="V1694" i="6"/>
  <c r="AY1694" i="6"/>
  <c r="BF1694" i="6"/>
  <c r="C1695" i="6"/>
  <c r="K1695" i="6"/>
  <c r="L1695" i="6"/>
  <c r="M1695" i="6"/>
  <c r="N1695" i="6"/>
  <c r="O1695" i="6"/>
  <c r="P1695" i="6"/>
  <c r="R1695" i="6"/>
  <c r="S1695" i="6"/>
  <c r="T1695" i="6"/>
  <c r="U1695" i="6"/>
  <c r="V1695" i="6"/>
  <c r="AY1695" i="6"/>
  <c r="BF1695" i="6"/>
  <c r="C1696" i="6"/>
  <c r="K1696" i="6"/>
  <c r="L1696" i="6"/>
  <c r="M1696" i="6"/>
  <c r="N1696" i="6"/>
  <c r="O1696" i="6"/>
  <c r="P1696" i="6"/>
  <c r="R1696" i="6"/>
  <c r="S1696" i="6"/>
  <c r="T1696" i="6"/>
  <c r="U1696" i="6"/>
  <c r="V1696" i="6"/>
  <c r="AY1696" i="6"/>
  <c r="BF1696" i="6"/>
  <c r="C1697" i="6"/>
  <c r="K1697" i="6"/>
  <c r="L1697" i="6"/>
  <c r="M1697" i="6"/>
  <c r="N1697" i="6"/>
  <c r="O1697" i="6"/>
  <c r="P1697" i="6"/>
  <c r="R1697" i="6"/>
  <c r="S1697" i="6"/>
  <c r="T1697" i="6"/>
  <c r="U1697" i="6"/>
  <c r="V1697" i="6"/>
  <c r="AY1697" i="6"/>
  <c r="BF1697" i="6"/>
  <c r="C1698" i="6"/>
  <c r="K1698" i="6"/>
  <c r="L1698" i="6"/>
  <c r="M1698" i="6"/>
  <c r="N1698" i="6"/>
  <c r="O1698" i="6"/>
  <c r="P1698" i="6"/>
  <c r="R1698" i="6"/>
  <c r="S1698" i="6"/>
  <c r="T1698" i="6"/>
  <c r="U1698" i="6"/>
  <c r="V1698" i="6"/>
  <c r="AY1698" i="6"/>
  <c r="BF1698" i="6"/>
  <c r="C1699" i="6"/>
  <c r="K1699" i="6"/>
  <c r="L1699" i="6"/>
  <c r="M1699" i="6"/>
  <c r="N1699" i="6"/>
  <c r="O1699" i="6"/>
  <c r="P1699" i="6"/>
  <c r="R1699" i="6"/>
  <c r="S1699" i="6"/>
  <c r="T1699" i="6"/>
  <c r="U1699" i="6"/>
  <c r="V1699" i="6"/>
  <c r="AY1699" i="6"/>
  <c r="BF1699" i="6"/>
  <c r="C1700" i="6"/>
  <c r="K1700" i="6"/>
  <c r="L1700" i="6"/>
  <c r="M1700" i="6"/>
  <c r="N1700" i="6"/>
  <c r="O1700" i="6"/>
  <c r="P1700" i="6"/>
  <c r="R1700" i="6"/>
  <c r="S1700" i="6"/>
  <c r="T1700" i="6"/>
  <c r="U1700" i="6"/>
  <c r="V1700" i="6"/>
  <c r="AY1700" i="6"/>
  <c r="BF1700" i="6"/>
  <c r="C1701" i="6"/>
  <c r="K1701" i="6"/>
  <c r="L1701" i="6"/>
  <c r="M1701" i="6"/>
  <c r="N1701" i="6"/>
  <c r="O1701" i="6"/>
  <c r="P1701" i="6"/>
  <c r="R1701" i="6"/>
  <c r="S1701" i="6"/>
  <c r="T1701" i="6"/>
  <c r="U1701" i="6"/>
  <c r="V1701" i="6"/>
  <c r="AY1701" i="6"/>
  <c r="BF1701" i="6"/>
  <c r="C1702" i="6"/>
  <c r="K1702" i="6"/>
  <c r="L1702" i="6"/>
  <c r="M1702" i="6"/>
  <c r="N1702" i="6"/>
  <c r="O1702" i="6"/>
  <c r="P1702" i="6"/>
  <c r="R1702" i="6"/>
  <c r="S1702" i="6"/>
  <c r="T1702" i="6"/>
  <c r="U1702" i="6"/>
  <c r="V1702" i="6"/>
  <c r="AY1702" i="6"/>
  <c r="BF1702" i="6"/>
  <c r="C1703" i="6"/>
  <c r="K1703" i="6"/>
  <c r="L1703" i="6"/>
  <c r="M1703" i="6"/>
  <c r="N1703" i="6"/>
  <c r="O1703" i="6"/>
  <c r="P1703" i="6"/>
  <c r="R1703" i="6"/>
  <c r="S1703" i="6"/>
  <c r="T1703" i="6"/>
  <c r="U1703" i="6"/>
  <c r="V1703" i="6"/>
  <c r="AY1703" i="6"/>
  <c r="BF1703" i="6"/>
  <c r="C1704" i="6"/>
  <c r="K1704" i="6"/>
  <c r="L1704" i="6"/>
  <c r="M1704" i="6"/>
  <c r="N1704" i="6"/>
  <c r="O1704" i="6"/>
  <c r="P1704" i="6"/>
  <c r="R1704" i="6"/>
  <c r="S1704" i="6"/>
  <c r="T1704" i="6"/>
  <c r="U1704" i="6"/>
  <c r="V1704" i="6"/>
  <c r="AY1704" i="6"/>
  <c r="BF1704" i="6"/>
  <c r="C1705" i="6"/>
  <c r="K1705" i="6"/>
  <c r="L1705" i="6"/>
  <c r="M1705" i="6"/>
  <c r="N1705" i="6"/>
  <c r="O1705" i="6"/>
  <c r="P1705" i="6"/>
  <c r="R1705" i="6"/>
  <c r="S1705" i="6"/>
  <c r="T1705" i="6"/>
  <c r="U1705" i="6"/>
  <c r="V1705" i="6"/>
  <c r="AY1705" i="6"/>
  <c r="BF1705" i="6"/>
  <c r="C1706" i="6"/>
  <c r="K1706" i="6"/>
  <c r="L1706" i="6"/>
  <c r="M1706" i="6"/>
  <c r="N1706" i="6"/>
  <c r="O1706" i="6"/>
  <c r="P1706" i="6"/>
  <c r="R1706" i="6"/>
  <c r="S1706" i="6"/>
  <c r="T1706" i="6"/>
  <c r="U1706" i="6"/>
  <c r="V1706" i="6"/>
  <c r="AY1706" i="6"/>
  <c r="BF1706" i="6"/>
  <c r="C1707" i="6"/>
  <c r="K1707" i="6"/>
  <c r="L1707" i="6"/>
  <c r="M1707" i="6"/>
  <c r="N1707" i="6"/>
  <c r="O1707" i="6"/>
  <c r="P1707" i="6"/>
  <c r="R1707" i="6"/>
  <c r="S1707" i="6"/>
  <c r="T1707" i="6"/>
  <c r="U1707" i="6"/>
  <c r="V1707" i="6"/>
  <c r="AY1707" i="6"/>
  <c r="BF1707" i="6"/>
  <c r="C1708" i="6"/>
  <c r="K1708" i="6"/>
  <c r="L1708" i="6"/>
  <c r="M1708" i="6"/>
  <c r="N1708" i="6"/>
  <c r="O1708" i="6"/>
  <c r="P1708" i="6"/>
  <c r="R1708" i="6"/>
  <c r="S1708" i="6"/>
  <c r="T1708" i="6"/>
  <c r="U1708" i="6"/>
  <c r="V1708" i="6"/>
  <c r="AY1708" i="6"/>
  <c r="BF1708" i="6"/>
  <c r="C1709" i="6"/>
  <c r="K1709" i="6"/>
  <c r="L1709" i="6"/>
  <c r="M1709" i="6"/>
  <c r="N1709" i="6"/>
  <c r="O1709" i="6"/>
  <c r="P1709" i="6"/>
  <c r="R1709" i="6"/>
  <c r="S1709" i="6"/>
  <c r="T1709" i="6"/>
  <c r="U1709" i="6"/>
  <c r="V1709" i="6"/>
  <c r="AY1709" i="6"/>
  <c r="BF1709" i="6"/>
  <c r="C1710" i="6"/>
  <c r="K1710" i="6"/>
  <c r="L1710" i="6"/>
  <c r="M1710" i="6"/>
  <c r="N1710" i="6"/>
  <c r="O1710" i="6"/>
  <c r="P1710" i="6"/>
  <c r="R1710" i="6"/>
  <c r="S1710" i="6"/>
  <c r="T1710" i="6"/>
  <c r="U1710" i="6"/>
  <c r="V1710" i="6"/>
  <c r="AY1710" i="6"/>
  <c r="BF1710" i="6"/>
  <c r="C1711" i="6"/>
  <c r="K1711" i="6"/>
  <c r="L1711" i="6"/>
  <c r="M1711" i="6"/>
  <c r="N1711" i="6"/>
  <c r="O1711" i="6"/>
  <c r="P1711" i="6"/>
  <c r="R1711" i="6"/>
  <c r="S1711" i="6"/>
  <c r="T1711" i="6"/>
  <c r="U1711" i="6"/>
  <c r="V1711" i="6"/>
  <c r="AY1711" i="6"/>
  <c r="BF1711" i="6"/>
  <c r="C1712" i="6"/>
  <c r="K1712" i="6"/>
  <c r="L1712" i="6"/>
  <c r="M1712" i="6"/>
  <c r="N1712" i="6"/>
  <c r="O1712" i="6"/>
  <c r="P1712" i="6"/>
  <c r="R1712" i="6"/>
  <c r="S1712" i="6"/>
  <c r="T1712" i="6"/>
  <c r="U1712" i="6"/>
  <c r="V1712" i="6"/>
  <c r="AY1712" i="6"/>
  <c r="BF1712" i="6"/>
  <c r="C1713" i="6"/>
  <c r="K1713" i="6"/>
  <c r="L1713" i="6"/>
  <c r="M1713" i="6"/>
  <c r="N1713" i="6"/>
  <c r="O1713" i="6"/>
  <c r="P1713" i="6"/>
  <c r="R1713" i="6"/>
  <c r="S1713" i="6"/>
  <c r="T1713" i="6"/>
  <c r="U1713" i="6"/>
  <c r="V1713" i="6"/>
  <c r="AY1713" i="6"/>
  <c r="BF1713" i="6"/>
  <c r="C1714" i="6"/>
  <c r="K1714" i="6"/>
  <c r="L1714" i="6"/>
  <c r="M1714" i="6"/>
  <c r="N1714" i="6"/>
  <c r="O1714" i="6"/>
  <c r="P1714" i="6"/>
  <c r="R1714" i="6"/>
  <c r="S1714" i="6"/>
  <c r="T1714" i="6"/>
  <c r="U1714" i="6"/>
  <c r="V1714" i="6"/>
  <c r="AY1714" i="6"/>
  <c r="BF1714" i="6"/>
  <c r="C1715" i="6"/>
  <c r="K1715" i="6"/>
  <c r="L1715" i="6"/>
  <c r="M1715" i="6"/>
  <c r="N1715" i="6"/>
  <c r="O1715" i="6"/>
  <c r="P1715" i="6"/>
  <c r="R1715" i="6"/>
  <c r="S1715" i="6"/>
  <c r="T1715" i="6"/>
  <c r="U1715" i="6"/>
  <c r="V1715" i="6"/>
  <c r="AY1715" i="6"/>
  <c r="BF1715" i="6"/>
  <c r="C1716" i="6"/>
  <c r="K1716" i="6"/>
  <c r="L1716" i="6"/>
  <c r="M1716" i="6"/>
  <c r="N1716" i="6"/>
  <c r="O1716" i="6"/>
  <c r="P1716" i="6"/>
  <c r="R1716" i="6"/>
  <c r="S1716" i="6"/>
  <c r="T1716" i="6"/>
  <c r="U1716" i="6"/>
  <c r="V1716" i="6"/>
  <c r="AY1716" i="6"/>
  <c r="BF1716" i="6"/>
  <c r="C1717" i="6"/>
  <c r="K1717" i="6"/>
  <c r="L1717" i="6"/>
  <c r="M1717" i="6"/>
  <c r="N1717" i="6"/>
  <c r="O1717" i="6"/>
  <c r="P1717" i="6"/>
  <c r="R1717" i="6"/>
  <c r="S1717" i="6"/>
  <c r="T1717" i="6"/>
  <c r="U1717" i="6"/>
  <c r="V1717" i="6"/>
  <c r="AY1717" i="6"/>
  <c r="BF1717" i="6"/>
  <c r="C1718" i="6"/>
  <c r="K1718" i="6"/>
  <c r="L1718" i="6"/>
  <c r="M1718" i="6"/>
  <c r="N1718" i="6"/>
  <c r="O1718" i="6"/>
  <c r="P1718" i="6"/>
  <c r="R1718" i="6"/>
  <c r="S1718" i="6"/>
  <c r="T1718" i="6"/>
  <c r="U1718" i="6"/>
  <c r="V1718" i="6"/>
  <c r="AY1718" i="6"/>
  <c r="BF1718" i="6"/>
  <c r="C1719" i="6"/>
  <c r="K1719" i="6"/>
  <c r="L1719" i="6"/>
  <c r="M1719" i="6"/>
  <c r="N1719" i="6"/>
  <c r="O1719" i="6"/>
  <c r="P1719" i="6"/>
  <c r="R1719" i="6"/>
  <c r="S1719" i="6"/>
  <c r="T1719" i="6"/>
  <c r="U1719" i="6"/>
  <c r="V1719" i="6"/>
  <c r="AY1719" i="6"/>
  <c r="BF1719" i="6"/>
  <c r="C1720" i="6"/>
  <c r="K1720" i="6"/>
  <c r="L1720" i="6"/>
  <c r="M1720" i="6"/>
  <c r="N1720" i="6"/>
  <c r="O1720" i="6"/>
  <c r="P1720" i="6"/>
  <c r="R1720" i="6"/>
  <c r="S1720" i="6"/>
  <c r="T1720" i="6"/>
  <c r="U1720" i="6"/>
  <c r="V1720" i="6"/>
  <c r="AY1720" i="6"/>
  <c r="BF1720" i="6"/>
  <c r="C1721" i="6"/>
  <c r="K1721" i="6"/>
  <c r="L1721" i="6"/>
  <c r="M1721" i="6"/>
  <c r="N1721" i="6"/>
  <c r="O1721" i="6"/>
  <c r="P1721" i="6"/>
  <c r="R1721" i="6"/>
  <c r="S1721" i="6"/>
  <c r="T1721" i="6"/>
  <c r="U1721" i="6"/>
  <c r="V1721" i="6"/>
  <c r="AY1721" i="6"/>
  <c r="BF1721" i="6"/>
  <c r="C1722" i="6"/>
  <c r="K1722" i="6"/>
  <c r="L1722" i="6"/>
  <c r="M1722" i="6"/>
  <c r="N1722" i="6"/>
  <c r="O1722" i="6"/>
  <c r="P1722" i="6"/>
  <c r="R1722" i="6"/>
  <c r="S1722" i="6"/>
  <c r="T1722" i="6"/>
  <c r="U1722" i="6"/>
  <c r="V1722" i="6"/>
  <c r="AY1722" i="6"/>
  <c r="BF1722" i="6"/>
  <c r="C1723" i="6"/>
  <c r="K1723" i="6"/>
  <c r="L1723" i="6"/>
  <c r="M1723" i="6"/>
  <c r="N1723" i="6"/>
  <c r="O1723" i="6"/>
  <c r="P1723" i="6"/>
  <c r="R1723" i="6"/>
  <c r="S1723" i="6"/>
  <c r="T1723" i="6"/>
  <c r="U1723" i="6"/>
  <c r="V1723" i="6"/>
  <c r="AY1723" i="6"/>
  <c r="BF1723" i="6"/>
  <c r="C1724" i="6"/>
  <c r="K1724" i="6"/>
  <c r="L1724" i="6"/>
  <c r="M1724" i="6"/>
  <c r="N1724" i="6"/>
  <c r="O1724" i="6"/>
  <c r="P1724" i="6"/>
  <c r="R1724" i="6"/>
  <c r="S1724" i="6"/>
  <c r="T1724" i="6"/>
  <c r="U1724" i="6"/>
  <c r="V1724" i="6"/>
  <c r="AY1724" i="6"/>
  <c r="BF1724" i="6"/>
  <c r="C1725" i="6"/>
  <c r="K1725" i="6"/>
  <c r="L1725" i="6"/>
  <c r="M1725" i="6"/>
  <c r="N1725" i="6"/>
  <c r="O1725" i="6"/>
  <c r="P1725" i="6"/>
  <c r="R1725" i="6"/>
  <c r="S1725" i="6"/>
  <c r="T1725" i="6"/>
  <c r="U1725" i="6"/>
  <c r="V1725" i="6"/>
  <c r="AY1725" i="6"/>
  <c r="BF1725" i="6"/>
  <c r="C1726" i="6"/>
  <c r="K1726" i="6"/>
  <c r="L1726" i="6"/>
  <c r="M1726" i="6"/>
  <c r="N1726" i="6"/>
  <c r="O1726" i="6"/>
  <c r="P1726" i="6"/>
  <c r="R1726" i="6"/>
  <c r="S1726" i="6"/>
  <c r="T1726" i="6"/>
  <c r="U1726" i="6"/>
  <c r="V1726" i="6"/>
  <c r="AY1726" i="6"/>
  <c r="BF1726" i="6"/>
  <c r="C1727" i="6"/>
  <c r="K1727" i="6"/>
  <c r="L1727" i="6"/>
  <c r="M1727" i="6"/>
  <c r="N1727" i="6"/>
  <c r="O1727" i="6"/>
  <c r="P1727" i="6"/>
  <c r="R1727" i="6"/>
  <c r="S1727" i="6"/>
  <c r="T1727" i="6"/>
  <c r="U1727" i="6"/>
  <c r="V1727" i="6"/>
  <c r="AY1727" i="6"/>
  <c r="BF1727" i="6"/>
  <c r="C1728" i="6"/>
  <c r="K1728" i="6"/>
  <c r="L1728" i="6"/>
  <c r="M1728" i="6"/>
  <c r="N1728" i="6"/>
  <c r="O1728" i="6"/>
  <c r="P1728" i="6"/>
  <c r="R1728" i="6"/>
  <c r="S1728" i="6"/>
  <c r="T1728" i="6"/>
  <c r="U1728" i="6"/>
  <c r="V1728" i="6"/>
  <c r="AY1728" i="6"/>
  <c r="BF1728" i="6"/>
  <c r="C1729" i="6"/>
  <c r="K1729" i="6"/>
  <c r="L1729" i="6"/>
  <c r="M1729" i="6"/>
  <c r="N1729" i="6"/>
  <c r="O1729" i="6"/>
  <c r="P1729" i="6"/>
  <c r="R1729" i="6"/>
  <c r="S1729" i="6"/>
  <c r="T1729" i="6"/>
  <c r="U1729" i="6"/>
  <c r="V1729" i="6"/>
  <c r="AY1729" i="6"/>
  <c r="BF1729" i="6"/>
  <c r="C1730" i="6"/>
  <c r="K1730" i="6"/>
  <c r="L1730" i="6"/>
  <c r="M1730" i="6"/>
  <c r="N1730" i="6"/>
  <c r="O1730" i="6"/>
  <c r="P1730" i="6"/>
  <c r="R1730" i="6"/>
  <c r="S1730" i="6"/>
  <c r="T1730" i="6"/>
  <c r="U1730" i="6"/>
  <c r="V1730" i="6"/>
  <c r="AY1730" i="6"/>
  <c r="BF1730" i="6"/>
  <c r="C1731" i="6"/>
  <c r="K1731" i="6"/>
  <c r="L1731" i="6"/>
  <c r="M1731" i="6"/>
  <c r="N1731" i="6"/>
  <c r="O1731" i="6"/>
  <c r="P1731" i="6"/>
  <c r="R1731" i="6"/>
  <c r="S1731" i="6"/>
  <c r="T1731" i="6"/>
  <c r="U1731" i="6"/>
  <c r="V1731" i="6"/>
  <c r="AY1731" i="6"/>
  <c r="BF1731" i="6"/>
  <c r="C1732" i="6"/>
  <c r="K1732" i="6"/>
  <c r="L1732" i="6"/>
  <c r="M1732" i="6"/>
  <c r="N1732" i="6"/>
  <c r="O1732" i="6"/>
  <c r="P1732" i="6"/>
  <c r="R1732" i="6"/>
  <c r="S1732" i="6"/>
  <c r="T1732" i="6"/>
  <c r="U1732" i="6"/>
  <c r="V1732" i="6"/>
  <c r="AY1732" i="6"/>
  <c r="BF1732" i="6"/>
  <c r="C1733" i="6"/>
  <c r="K1733" i="6"/>
  <c r="L1733" i="6"/>
  <c r="M1733" i="6"/>
  <c r="N1733" i="6"/>
  <c r="O1733" i="6"/>
  <c r="P1733" i="6"/>
  <c r="R1733" i="6"/>
  <c r="S1733" i="6"/>
  <c r="T1733" i="6"/>
  <c r="U1733" i="6"/>
  <c r="V1733" i="6"/>
  <c r="AY1733" i="6"/>
  <c r="BF1733" i="6"/>
  <c r="C1734" i="6"/>
  <c r="K1734" i="6"/>
  <c r="L1734" i="6"/>
  <c r="M1734" i="6"/>
  <c r="N1734" i="6"/>
  <c r="O1734" i="6"/>
  <c r="P1734" i="6"/>
  <c r="R1734" i="6"/>
  <c r="S1734" i="6"/>
  <c r="T1734" i="6"/>
  <c r="U1734" i="6"/>
  <c r="V1734" i="6"/>
  <c r="AY1734" i="6"/>
  <c r="BF1734" i="6"/>
  <c r="C1735" i="6"/>
  <c r="K1735" i="6"/>
  <c r="L1735" i="6"/>
  <c r="M1735" i="6"/>
  <c r="N1735" i="6"/>
  <c r="O1735" i="6"/>
  <c r="P1735" i="6"/>
  <c r="R1735" i="6"/>
  <c r="S1735" i="6"/>
  <c r="T1735" i="6"/>
  <c r="U1735" i="6"/>
  <c r="V1735" i="6"/>
  <c r="AY1735" i="6"/>
  <c r="BF1735" i="6"/>
  <c r="C1736" i="6"/>
  <c r="K1736" i="6"/>
  <c r="L1736" i="6"/>
  <c r="M1736" i="6"/>
  <c r="N1736" i="6"/>
  <c r="O1736" i="6"/>
  <c r="P1736" i="6"/>
  <c r="R1736" i="6"/>
  <c r="S1736" i="6"/>
  <c r="T1736" i="6"/>
  <c r="U1736" i="6"/>
  <c r="V1736" i="6"/>
  <c r="AY1736" i="6"/>
  <c r="BF1736" i="6"/>
  <c r="C1742" i="6"/>
  <c r="K1742" i="6"/>
  <c r="L1742" i="6"/>
  <c r="M1742" i="6"/>
  <c r="N1742" i="6"/>
  <c r="O1742" i="6"/>
  <c r="P1742" i="6"/>
  <c r="R1742" i="6"/>
  <c r="S1742" i="6"/>
  <c r="T1742" i="6"/>
  <c r="U1742" i="6"/>
  <c r="V1742" i="6"/>
  <c r="AY1742" i="6"/>
  <c r="BF1742" i="6"/>
  <c r="C1743" i="6"/>
  <c r="K1743" i="6"/>
  <c r="L1743" i="6"/>
  <c r="M1743" i="6"/>
  <c r="N1743" i="6"/>
  <c r="O1743" i="6"/>
  <c r="P1743" i="6"/>
  <c r="R1743" i="6"/>
  <c r="S1743" i="6"/>
  <c r="T1743" i="6"/>
  <c r="U1743" i="6"/>
  <c r="V1743" i="6"/>
  <c r="AY1743" i="6"/>
  <c r="BF1743" i="6"/>
  <c r="C1744" i="6"/>
  <c r="K1744" i="6"/>
  <c r="L1744" i="6"/>
  <c r="M1744" i="6"/>
  <c r="N1744" i="6"/>
  <c r="O1744" i="6"/>
  <c r="P1744" i="6"/>
  <c r="R1744" i="6"/>
  <c r="S1744" i="6"/>
  <c r="T1744" i="6"/>
  <c r="U1744" i="6"/>
  <c r="V1744" i="6"/>
  <c r="AY1744" i="6"/>
  <c r="BF1744" i="6"/>
  <c r="C1745" i="6"/>
  <c r="K1745" i="6"/>
  <c r="L1745" i="6"/>
  <c r="M1745" i="6"/>
  <c r="N1745" i="6"/>
  <c r="O1745" i="6"/>
  <c r="P1745" i="6"/>
  <c r="R1745" i="6"/>
  <c r="S1745" i="6"/>
  <c r="T1745" i="6"/>
  <c r="U1745" i="6"/>
  <c r="V1745" i="6"/>
  <c r="AY1745" i="6"/>
  <c r="BF1745" i="6"/>
  <c r="C1746" i="6"/>
  <c r="K1746" i="6"/>
  <c r="L1746" i="6"/>
  <c r="M1746" i="6"/>
  <c r="N1746" i="6"/>
  <c r="O1746" i="6"/>
  <c r="P1746" i="6"/>
  <c r="R1746" i="6"/>
  <c r="S1746" i="6"/>
  <c r="T1746" i="6"/>
  <c r="U1746" i="6"/>
  <c r="V1746" i="6"/>
  <c r="AY1746" i="6"/>
  <c r="BF1746" i="6"/>
  <c r="C1747" i="6"/>
  <c r="K1747" i="6"/>
  <c r="L1747" i="6"/>
  <c r="M1747" i="6"/>
  <c r="N1747" i="6"/>
  <c r="O1747" i="6"/>
  <c r="P1747" i="6"/>
  <c r="R1747" i="6"/>
  <c r="S1747" i="6"/>
  <c r="T1747" i="6"/>
  <c r="U1747" i="6"/>
  <c r="V1747" i="6"/>
  <c r="AY1747" i="6"/>
  <c r="BF1747" i="6"/>
  <c r="C1748" i="6"/>
  <c r="K1748" i="6"/>
  <c r="L1748" i="6"/>
  <c r="M1748" i="6"/>
  <c r="N1748" i="6"/>
  <c r="O1748" i="6"/>
  <c r="P1748" i="6"/>
  <c r="R1748" i="6"/>
  <c r="S1748" i="6"/>
  <c r="T1748" i="6"/>
  <c r="U1748" i="6"/>
  <c r="V1748" i="6"/>
  <c r="AY1748" i="6"/>
  <c r="BF1748" i="6"/>
  <c r="C1762" i="6"/>
  <c r="K1762" i="6"/>
  <c r="L1762" i="6"/>
  <c r="M1762" i="6"/>
  <c r="N1762" i="6"/>
  <c r="O1762" i="6"/>
  <c r="P1762" i="6"/>
  <c r="R1762" i="6"/>
  <c r="S1762" i="6"/>
  <c r="T1762" i="6"/>
  <c r="U1762" i="6"/>
  <c r="V1762" i="6"/>
  <c r="AY1762" i="6"/>
  <c r="BF1762" i="6"/>
  <c r="C1763" i="6"/>
  <c r="K1763" i="6"/>
  <c r="L1763" i="6"/>
  <c r="M1763" i="6"/>
  <c r="N1763" i="6"/>
  <c r="O1763" i="6"/>
  <c r="P1763" i="6"/>
  <c r="R1763" i="6"/>
  <c r="S1763" i="6"/>
  <c r="T1763" i="6"/>
  <c r="U1763" i="6"/>
  <c r="V1763" i="6"/>
  <c r="AY1763" i="6"/>
  <c r="BF1763" i="6"/>
  <c r="C1766" i="6"/>
  <c r="K1766" i="6"/>
  <c r="L1766" i="6"/>
  <c r="M1766" i="6"/>
  <c r="O1766" i="6"/>
  <c r="P1766" i="6"/>
  <c r="R1766" i="6"/>
  <c r="S1766" i="6"/>
  <c r="T1766" i="6"/>
  <c r="U1766" i="6"/>
  <c r="V1766" i="6"/>
  <c r="BF1766" i="6"/>
  <c r="C1767" i="6"/>
  <c r="K1767" i="6"/>
  <c r="L1767" i="6"/>
  <c r="M1767" i="6"/>
  <c r="O1767" i="6"/>
  <c r="P1767" i="6"/>
  <c r="R1767" i="6"/>
  <c r="S1767" i="6"/>
  <c r="T1767" i="6"/>
  <c r="U1767" i="6"/>
  <c r="V1767" i="6"/>
  <c r="BF1767" i="6"/>
  <c r="C1770" i="6"/>
  <c r="K1770" i="6"/>
  <c r="L1770" i="6"/>
  <c r="M1770" i="6"/>
  <c r="O1770" i="6"/>
  <c r="P1770" i="6"/>
  <c r="R1770" i="6"/>
  <c r="S1770" i="6"/>
  <c r="T1770" i="6"/>
  <c r="U1770" i="6"/>
  <c r="V1770" i="6"/>
  <c r="BF1770" i="6"/>
  <c r="C1771" i="6"/>
  <c r="K1771" i="6"/>
  <c r="L1771" i="6"/>
  <c r="M1771" i="6"/>
  <c r="O1771" i="6"/>
  <c r="P1771" i="6"/>
  <c r="R1771" i="6"/>
  <c r="S1771" i="6"/>
  <c r="T1771" i="6"/>
  <c r="U1771" i="6"/>
  <c r="V1771" i="6"/>
  <c r="BF1771" i="6"/>
  <c r="C1772" i="6"/>
  <c r="K1772" i="6"/>
  <c r="L1772" i="6"/>
  <c r="M1772" i="6"/>
  <c r="O1772" i="6"/>
  <c r="P1772" i="6"/>
  <c r="R1772" i="6"/>
  <c r="S1772" i="6"/>
  <c r="T1772" i="6"/>
  <c r="U1772" i="6"/>
  <c r="V1772" i="6"/>
  <c r="BF1772" i="6"/>
  <c r="C1775" i="6"/>
  <c r="K1775" i="6"/>
  <c r="L1775" i="6"/>
  <c r="M1775" i="6"/>
  <c r="O1775" i="6"/>
  <c r="P1775" i="6"/>
  <c r="R1775" i="6"/>
  <c r="S1775" i="6"/>
  <c r="T1775" i="6"/>
  <c r="U1775" i="6"/>
  <c r="V1775" i="6"/>
  <c r="BF1775" i="6"/>
  <c r="C1776" i="6"/>
  <c r="K1776" i="6"/>
  <c r="L1776" i="6"/>
  <c r="M1776" i="6"/>
  <c r="O1776" i="6"/>
  <c r="P1776" i="6"/>
  <c r="R1776" i="6"/>
  <c r="S1776" i="6"/>
  <c r="T1776" i="6"/>
  <c r="U1776" i="6"/>
  <c r="V1776" i="6"/>
  <c r="BF1776" i="6"/>
  <c r="C1779" i="6"/>
  <c r="K1779" i="6"/>
  <c r="L1779" i="6"/>
  <c r="M1779" i="6"/>
  <c r="O1779" i="6"/>
  <c r="P1779" i="6"/>
  <c r="R1779" i="6"/>
  <c r="S1779" i="6"/>
  <c r="T1779" i="6"/>
  <c r="U1779" i="6"/>
  <c r="V1779" i="6"/>
  <c r="BF1779" i="6"/>
  <c r="C1780" i="6"/>
  <c r="K1780" i="6"/>
  <c r="L1780" i="6"/>
  <c r="M1780" i="6"/>
  <c r="O1780" i="6"/>
  <c r="P1780" i="6"/>
  <c r="R1780" i="6"/>
  <c r="S1780" i="6"/>
  <c r="T1780" i="6"/>
  <c r="U1780" i="6"/>
  <c r="V1780" i="6"/>
  <c r="BF1780" i="6"/>
  <c r="C1781" i="6"/>
  <c r="K1781" i="6"/>
  <c r="L1781" i="6"/>
  <c r="M1781" i="6"/>
  <c r="O1781" i="6"/>
  <c r="P1781" i="6"/>
  <c r="R1781" i="6"/>
  <c r="S1781" i="6"/>
  <c r="T1781" i="6"/>
  <c r="U1781" i="6"/>
  <c r="V1781" i="6"/>
  <c r="BF1781" i="6"/>
  <c r="C1782" i="6"/>
  <c r="K1782" i="6"/>
  <c r="L1782" i="6"/>
  <c r="M1782" i="6"/>
  <c r="O1782" i="6"/>
  <c r="P1782" i="6"/>
  <c r="R1782" i="6"/>
  <c r="S1782" i="6"/>
  <c r="T1782" i="6"/>
  <c r="U1782" i="6"/>
  <c r="V1782" i="6"/>
  <c r="BF1782" i="6"/>
  <c r="C1783" i="6"/>
  <c r="K1783" i="6"/>
  <c r="L1783" i="6"/>
  <c r="M1783" i="6"/>
  <c r="O1783" i="6"/>
  <c r="P1783" i="6"/>
  <c r="R1783" i="6"/>
  <c r="S1783" i="6"/>
  <c r="T1783" i="6"/>
  <c r="U1783" i="6"/>
  <c r="V1783" i="6"/>
  <c r="BF1783" i="6"/>
  <c r="C1784" i="6"/>
  <c r="K1784" i="6"/>
  <c r="L1784" i="6"/>
  <c r="M1784" i="6"/>
  <c r="O1784" i="6"/>
  <c r="P1784" i="6"/>
  <c r="R1784" i="6"/>
  <c r="S1784" i="6"/>
  <c r="T1784" i="6"/>
  <c r="U1784" i="6"/>
  <c r="V1784" i="6"/>
  <c r="BF1784" i="6"/>
  <c r="C1785" i="6"/>
  <c r="K1785" i="6"/>
  <c r="L1785" i="6"/>
  <c r="M1785" i="6"/>
  <c r="O1785" i="6"/>
  <c r="P1785" i="6"/>
  <c r="R1785" i="6"/>
  <c r="S1785" i="6"/>
  <c r="T1785" i="6"/>
  <c r="U1785" i="6"/>
  <c r="V1785" i="6"/>
  <c r="BF1785" i="6"/>
  <c r="C1786" i="6"/>
  <c r="K1786" i="6"/>
  <c r="L1786" i="6"/>
  <c r="M1786" i="6"/>
  <c r="O1786" i="6"/>
  <c r="P1786" i="6"/>
  <c r="R1786" i="6"/>
  <c r="S1786" i="6"/>
  <c r="T1786" i="6"/>
  <c r="U1786" i="6"/>
  <c r="V1786" i="6"/>
  <c r="BF1786" i="6"/>
  <c r="C1787" i="6"/>
  <c r="K1787" i="6"/>
  <c r="L1787" i="6"/>
  <c r="M1787" i="6"/>
  <c r="O1787" i="6"/>
  <c r="P1787" i="6"/>
  <c r="R1787" i="6"/>
  <c r="S1787" i="6"/>
  <c r="T1787" i="6"/>
  <c r="U1787" i="6"/>
  <c r="V1787" i="6"/>
  <c r="BF1787" i="6"/>
  <c r="C1788" i="6"/>
  <c r="K1788" i="6"/>
  <c r="L1788" i="6"/>
  <c r="M1788" i="6"/>
  <c r="O1788" i="6"/>
  <c r="P1788" i="6"/>
  <c r="R1788" i="6"/>
  <c r="S1788" i="6"/>
  <c r="T1788" i="6"/>
  <c r="U1788" i="6"/>
  <c r="V1788" i="6"/>
  <c r="BF1788" i="6"/>
  <c r="C1789" i="6"/>
  <c r="K1789" i="6"/>
  <c r="L1789" i="6"/>
  <c r="M1789" i="6"/>
  <c r="O1789" i="6"/>
  <c r="P1789" i="6"/>
  <c r="R1789" i="6"/>
  <c r="S1789" i="6"/>
  <c r="T1789" i="6"/>
  <c r="U1789" i="6"/>
  <c r="V1789" i="6"/>
  <c r="BF1789" i="6"/>
  <c r="C1790" i="6"/>
  <c r="K1790" i="6"/>
  <c r="L1790" i="6"/>
  <c r="M1790" i="6"/>
  <c r="O1790" i="6"/>
  <c r="P1790" i="6"/>
  <c r="R1790" i="6"/>
  <c r="S1790" i="6"/>
  <c r="T1790" i="6"/>
  <c r="U1790" i="6"/>
  <c r="V1790" i="6"/>
  <c r="BF1790" i="6"/>
  <c r="C1791" i="6"/>
  <c r="K1791" i="6"/>
  <c r="L1791" i="6"/>
  <c r="M1791" i="6"/>
  <c r="O1791" i="6"/>
  <c r="P1791" i="6"/>
  <c r="R1791" i="6"/>
  <c r="S1791" i="6"/>
  <c r="T1791" i="6"/>
  <c r="U1791" i="6"/>
  <c r="V1791" i="6"/>
  <c r="BF1791" i="6"/>
  <c r="C1792" i="6"/>
  <c r="K1792" i="6"/>
  <c r="L1792" i="6"/>
  <c r="M1792" i="6"/>
  <c r="O1792" i="6"/>
  <c r="P1792" i="6"/>
  <c r="R1792" i="6"/>
  <c r="S1792" i="6"/>
  <c r="T1792" i="6"/>
  <c r="U1792" i="6"/>
  <c r="V1792" i="6"/>
  <c r="BF1792" i="6"/>
  <c r="C1793" i="6"/>
  <c r="K1793" i="6"/>
  <c r="L1793" i="6"/>
  <c r="M1793" i="6"/>
  <c r="O1793" i="6"/>
  <c r="P1793" i="6"/>
  <c r="R1793" i="6"/>
  <c r="S1793" i="6"/>
  <c r="T1793" i="6"/>
  <c r="U1793" i="6"/>
  <c r="V1793" i="6"/>
  <c r="BF1793" i="6"/>
  <c r="C1794" i="6"/>
  <c r="K1794" i="6"/>
  <c r="L1794" i="6"/>
  <c r="M1794" i="6"/>
  <c r="O1794" i="6"/>
  <c r="P1794" i="6"/>
  <c r="R1794" i="6"/>
  <c r="S1794" i="6"/>
  <c r="T1794" i="6"/>
  <c r="U1794" i="6"/>
  <c r="V1794" i="6"/>
  <c r="BF1794" i="6"/>
  <c r="C1795" i="6"/>
  <c r="K1795" i="6"/>
  <c r="L1795" i="6"/>
  <c r="M1795" i="6"/>
  <c r="O1795" i="6"/>
  <c r="P1795" i="6"/>
  <c r="R1795" i="6"/>
  <c r="S1795" i="6"/>
  <c r="T1795" i="6"/>
  <c r="U1795" i="6"/>
  <c r="V1795" i="6"/>
  <c r="BF1795" i="6"/>
  <c r="C1796" i="6"/>
  <c r="K1796" i="6"/>
  <c r="L1796" i="6"/>
  <c r="M1796" i="6"/>
  <c r="O1796" i="6"/>
  <c r="P1796" i="6"/>
  <c r="R1796" i="6"/>
  <c r="S1796" i="6"/>
  <c r="T1796" i="6"/>
  <c r="U1796" i="6"/>
  <c r="V1796" i="6"/>
  <c r="BF1796" i="6"/>
  <c r="C1797" i="6"/>
  <c r="K1797" i="6"/>
  <c r="L1797" i="6"/>
  <c r="M1797" i="6"/>
  <c r="O1797" i="6"/>
  <c r="P1797" i="6"/>
  <c r="R1797" i="6"/>
  <c r="S1797" i="6"/>
  <c r="T1797" i="6"/>
  <c r="U1797" i="6"/>
  <c r="V1797" i="6"/>
  <c r="BF1797" i="6"/>
  <c r="C1798" i="6"/>
  <c r="K1798" i="6"/>
  <c r="L1798" i="6"/>
  <c r="M1798" i="6"/>
  <c r="O1798" i="6"/>
  <c r="P1798" i="6"/>
  <c r="R1798" i="6"/>
  <c r="S1798" i="6"/>
  <c r="T1798" i="6"/>
  <c r="U1798" i="6"/>
  <c r="V1798" i="6"/>
  <c r="BF1798" i="6"/>
  <c r="C1799" i="6"/>
  <c r="K1799" i="6"/>
  <c r="L1799" i="6"/>
  <c r="M1799" i="6"/>
  <c r="O1799" i="6"/>
  <c r="P1799" i="6"/>
  <c r="R1799" i="6"/>
  <c r="S1799" i="6"/>
  <c r="T1799" i="6"/>
  <c r="U1799" i="6"/>
  <c r="V1799" i="6"/>
  <c r="BF1799" i="6"/>
  <c r="C1800" i="6"/>
  <c r="K1800" i="6"/>
  <c r="L1800" i="6"/>
  <c r="M1800" i="6"/>
  <c r="O1800" i="6"/>
  <c r="P1800" i="6"/>
  <c r="R1800" i="6"/>
  <c r="S1800" i="6"/>
  <c r="T1800" i="6"/>
  <c r="U1800" i="6"/>
  <c r="V1800" i="6"/>
  <c r="BF1800" i="6"/>
  <c r="C1801" i="6"/>
  <c r="K1801" i="6"/>
  <c r="L1801" i="6"/>
  <c r="M1801" i="6"/>
  <c r="O1801" i="6"/>
  <c r="P1801" i="6"/>
  <c r="R1801" i="6"/>
  <c r="S1801" i="6"/>
  <c r="T1801" i="6"/>
  <c r="U1801" i="6"/>
  <c r="V1801" i="6"/>
  <c r="BF1801" i="6"/>
  <c r="C1802" i="6"/>
  <c r="K1802" i="6"/>
  <c r="L1802" i="6"/>
  <c r="M1802" i="6"/>
  <c r="O1802" i="6"/>
  <c r="P1802" i="6"/>
  <c r="R1802" i="6"/>
  <c r="S1802" i="6"/>
  <c r="T1802" i="6"/>
  <c r="U1802" i="6"/>
  <c r="V1802" i="6"/>
  <c r="BF1802" i="6"/>
  <c r="C1804" i="6"/>
  <c r="K1804" i="6"/>
  <c r="L1804" i="6"/>
  <c r="M1804" i="6"/>
  <c r="O1804" i="6"/>
  <c r="P1804" i="6"/>
  <c r="R1804" i="6"/>
  <c r="S1804" i="6"/>
  <c r="T1804" i="6"/>
  <c r="U1804" i="6"/>
  <c r="V1804" i="6"/>
  <c r="BF1804" i="6"/>
  <c r="C1805" i="6"/>
  <c r="K1805" i="6"/>
  <c r="L1805" i="6"/>
  <c r="M1805" i="6"/>
  <c r="O1805" i="6"/>
  <c r="P1805" i="6"/>
  <c r="R1805" i="6"/>
  <c r="S1805" i="6"/>
  <c r="T1805" i="6"/>
  <c r="U1805" i="6"/>
  <c r="V1805" i="6"/>
  <c r="BF1805" i="6"/>
  <c r="C1806" i="6"/>
  <c r="K1806" i="6"/>
  <c r="L1806" i="6"/>
  <c r="M1806" i="6"/>
  <c r="O1806" i="6"/>
  <c r="P1806" i="6"/>
  <c r="R1806" i="6"/>
  <c r="S1806" i="6"/>
  <c r="T1806" i="6"/>
  <c r="U1806" i="6"/>
  <c r="V1806" i="6"/>
  <c r="BF1806" i="6"/>
  <c r="C1807" i="6"/>
  <c r="K1807" i="6"/>
  <c r="L1807" i="6"/>
  <c r="M1807" i="6"/>
  <c r="O1807" i="6"/>
  <c r="P1807" i="6"/>
  <c r="R1807" i="6"/>
  <c r="S1807" i="6"/>
  <c r="T1807" i="6"/>
  <c r="U1807" i="6"/>
  <c r="V1807" i="6"/>
  <c r="BF1807" i="6"/>
  <c r="C1808" i="6"/>
  <c r="K1808" i="6"/>
  <c r="L1808" i="6"/>
  <c r="M1808" i="6"/>
  <c r="O1808" i="6"/>
  <c r="P1808" i="6"/>
  <c r="R1808" i="6"/>
  <c r="S1808" i="6"/>
  <c r="T1808" i="6"/>
  <c r="U1808" i="6"/>
  <c r="V1808" i="6"/>
  <c r="BF1808" i="6"/>
  <c r="C1809" i="6"/>
  <c r="K1809" i="6"/>
  <c r="L1809" i="6"/>
  <c r="M1809" i="6"/>
  <c r="O1809" i="6"/>
  <c r="P1809" i="6"/>
  <c r="R1809" i="6"/>
  <c r="S1809" i="6"/>
  <c r="T1809" i="6"/>
  <c r="U1809" i="6"/>
  <c r="V1809" i="6"/>
  <c r="BF1809" i="6"/>
  <c r="C1812" i="6"/>
  <c r="K1812" i="6"/>
  <c r="L1812" i="6"/>
  <c r="M1812" i="6"/>
  <c r="O1812" i="6"/>
  <c r="P1812" i="6"/>
  <c r="R1812" i="6"/>
  <c r="S1812" i="6"/>
  <c r="T1812" i="6"/>
  <c r="U1812" i="6"/>
  <c r="V1812" i="6"/>
  <c r="BF1812" i="6"/>
  <c r="C1813" i="6"/>
  <c r="K1813" i="6"/>
  <c r="L1813" i="6"/>
  <c r="M1813" i="6"/>
  <c r="O1813" i="6"/>
  <c r="P1813" i="6"/>
  <c r="R1813" i="6"/>
  <c r="S1813" i="6"/>
  <c r="T1813" i="6"/>
  <c r="U1813" i="6"/>
  <c r="V1813" i="6"/>
  <c r="BF1813" i="6"/>
  <c r="C1814" i="6"/>
  <c r="K1814" i="6"/>
  <c r="L1814" i="6"/>
  <c r="M1814" i="6"/>
  <c r="O1814" i="6"/>
  <c r="P1814" i="6"/>
  <c r="R1814" i="6"/>
  <c r="S1814" i="6"/>
  <c r="T1814" i="6"/>
  <c r="U1814" i="6"/>
  <c r="V1814" i="6"/>
  <c r="BF1814" i="6"/>
  <c r="C1815" i="6"/>
  <c r="K1815" i="6"/>
  <c r="L1815" i="6"/>
  <c r="M1815" i="6"/>
  <c r="O1815" i="6"/>
  <c r="P1815" i="6"/>
  <c r="R1815" i="6"/>
  <c r="S1815" i="6"/>
  <c r="T1815" i="6"/>
  <c r="U1815" i="6"/>
  <c r="V1815" i="6"/>
  <c r="BF1815" i="6"/>
  <c r="C1816" i="6"/>
  <c r="K1816" i="6"/>
  <c r="L1816" i="6"/>
  <c r="M1816" i="6"/>
  <c r="O1816" i="6"/>
  <c r="P1816" i="6"/>
  <c r="R1816" i="6"/>
  <c r="S1816" i="6"/>
  <c r="T1816" i="6"/>
  <c r="U1816" i="6"/>
  <c r="V1816" i="6"/>
  <c r="BF1816" i="6"/>
  <c r="C1817" i="6"/>
  <c r="K1817" i="6"/>
  <c r="L1817" i="6"/>
  <c r="M1817" i="6"/>
  <c r="O1817" i="6"/>
  <c r="P1817" i="6"/>
  <c r="R1817" i="6"/>
  <c r="S1817" i="6"/>
  <c r="T1817" i="6"/>
  <c r="U1817" i="6"/>
  <c r="V1817" i="6"/>
  <c r="BF1817" i="6"/>
  <c r="C1818" i="6"/>
  <c r="K1818" i="6"/>
  <c r="L1818" i="6"/>
  <c r="M1818" i="6"/>
  <c r="O1818" i="6"/>
  <c r="P1818" i="6"/>
  <c r="R1818" i="6"/>
  <c r="S1818" i="6"/>
  <c r="T1818" i="6"/>
  <c r="U1818" i="6"/>
  <c r="V1818" i="6"/>
  <c r="BF1818" i="6"/>
  <c r="C1819" i="6"/>
  <c r="K1819" i="6"/>
  <c r="L1819" i="6"/>
  <c r="M1819" i="6"/>
  <c r="O1819" i="6"/>
  <c r="P1819" i="6"/>
  <c r="R1819" i="6"/>
  <c r="S1819" i="6"/>
  <c r="T1819" i="6"/>
  <c r="U1819" i="6"/>
  <c r="V1819" i="6"/>
  <c r="BF1819" i="6"/>
  <c r="C1820" i="6"/>
  <c r="K1820" i="6"/>
  <c r="L1820" i="6"/>
  <c r="M1820" i="6"/>
  <c r="O1820" i="6"/>
  <c r="P1820" i="6"/>
  <c r="R1820" i="6"/>
  <c r="S1820" i="6"/>
  <c r="T1820" i="6"/>
  <c r="U1820" i="6"/>
  <c r="V1820" i="6"/>
  <c r="BF1820" i="6"/>
  <c r="C1821" i="6"/>
  <c r="K1821" i="6"/>
  <c r="L1821" i="6"/>
  <c r="M1821" i="6"/>
  <c r="O1821" i="6"/>
  <c r="P1821" i="6"/>
  <c r="R1821" i="6"/>
  <c r="S1821" i="6"/>
  <c r="T1821" i="6"/>
  <c r="U1821" i="6"/>
  <c r="V1821" i="6"/>
  <c r="BF1821" i="6"/>
  <c r="C1822" i="6"/>
  <c r="K1822" i="6"/>
  <c r="L1822" i="6"/>
  <c r="M1822" i="6"/>
  <c r="O1822" i="6"/>
  <c r="P1822" i="6"/>
  <c r="R1822" i="6"/>
  <c r="S1822" i="6"/>
  <c r="T1822" i="6"/>
  <c r="U1822" i="6"/>
  <c r="V1822" i="6"/>
  <c r="BF1822" i="6"/>
  <c r="C1823" i="6"/>
  <c r="K1823" i="6"/>
  <c r="L1823" i="6"/>
  <c r="M1823" i="6"/>
  <c r="O1823" i="6"/>
  <c r="P1823" i="6"/>
  <c r="R1823" i="6"/>
  <c r="S1823" i="6"/>
  <c r="T1823" i="6"/>
  <c r="U1823" i="6"/>
  <c r="V1823" i="6"/>
  <c r="BF1823" i="6"/>
  <c r="C1824" i="6"/>
  <c r="K1824" i="6"/>
  <c r="L1824" i="6"/>
  <c r="M1824" i="6"/>
  <c r="O1824" i="6"/>
  <c r="P1824" i="6"/>
  <c r="R1824" i="6"/>
  <c r="S1824" i="6"/>
  <c r="T1824" i="6"/>
  <c r="U1824" i="6"/>
  <c r="V1824" i="6"/>
  <c r="BF1824" i="6"/>
  <c r="C1825" i="6"/>
  <c r="K1825" i="6"/>
  <c r="L1825" i="6"/>
  <c r="M1825" i="6"/>
  <c r="O1825" i="6"/>
  <c r="P1825" i="6"/>
  <c r="R1825" i="6"/>
  <c r="S1825" i="6"/>
  <c r="T1825" i="6"/>
  <c r="U1825" i="6"/>
  <c r="V1825" i="6"/>
  <c r="BF1825" i="6"/>
  <c r="C1826" i="6"/>
  <c r="K1826" i="6"/>
  <c r="L1826" i="6"/>
  <c r="M1826" i="6"/>
  <c r="O1826" i="6"/>
  <c r="P1826" i="6"/>
  <c r="R1826" i="6"/>
  <c r="S1826" i="6"/>
  <c r="T1826" i="6"/>
  <c r="U1826" i="6"/>
  <c r="V1826" i="6"/>
  <c r="BF1826" i="6"/>
  <c r="C1827" i="6"/>
  <c r="K1827" i="6"/>
  <c r="L1827" i="6"/>
  <c r="M1827" i="6"/>
  <c r="O1827" i="6"/>
  <c r="P1827" i="6"/>
  <c r="R1827" i="6"/>
  <c r="S1827" i="6"/>
  <c r="T1827" i="6"/>
  <c r="U1827" i="6"/>
  <c r="V1827" i="6"/>
  <c r="BF1827" i="6"/>
  <c r="C1828" i="6"/>
  <c r="K1828" i="6"/>
  <c r="L1828" i="6"/>
  <c r="M1828" i="6"/>
  <c r="O1828" i="6"/>
  <c r="P1828" i="6"/>
  <c r="R1828" i="6"/>
  <c r="S1828" i="6"/>
  <c r="T1828" i="6"/>
  <c r="U1828" i="6"/>
  <c r="V1828" i="6"/>
  <c r="BF1828" i="6"/>
  <c r="C1829" i="6"/>
  <c r="K1829" i="6"/>
  <c r="L1829" i="6"/>
  <c r="M1829" i="6"/>
  <c r="O1829" i="6"/>
  <c r="P1829" i="6"/>
  <c r="R1829" i="6"/>
  <c r="S1829" i="6"/>
  <c r="T1829" i="6"/>
  <c r="U1829" i="6"/>
  <c r="V1829" i="6"/>
  <c r="BF1829" i="6"/>
  <c r="C1832" i="6"/>
  <c r="K1832" i="6"/>
  <c r="L1832" i="6"/>
  <c r="M1832" i="6"/>
  <c r="O1832" i="6"/>
  <c r="P1832" i="6"/>
  <c r="R1832" i="6"/>
  <c r="S1832" i="6"/>
  <c r="T1832" i="6"/>
  <c r="U1832" i="6"/>
  <c r="V1832" i="6"/>
  <c r="BF1832" i="6"/>
  <c r="C1833" i="6"/>
  <c r="K1833" i="6"/>
  <c r="L1833" i="6"/>
  <c r="M1833" i="6"/>
  <c r="O1833" i="6"/>
  <c r="P1833" i="6"/>
  <c r="R1833" i="6"/>
  <c r="S1833" i="6"/>
  <c r="T1833" i="6"/>
  <c r="U1833" i="6"/>
  <c r="V1833" i="6"/>
  <c r="BF1833" i="6"/>
  <c r="C1834" i="6"/>
  <c r="K1834" i="6"/>
  <c r="L1834" i="6"/>
  <c r="M1834" i="6"/>
  <c r="O1834" i="6"/>
  <c r="P1834" i="6"/>
  <c r="R1834" i="6"/>
  <c r="S1834" i="6"/>
  <c r="T1834" i="6"/>
  <c r="U1834" i="6"/>
  <c r="V1834" i="6"/>
  <c r="BF1834" i="6"/>
  <c r="C1835" i="6"/>
  <c r="K1835" i="6"/>
  <c r="L1835" i="6"/>
  <c r="M1835" i="6"/>
  <c r="O1835" i="6"/>
  <c r="P1835" i="6"/>
  <c r="R1835" i="6"/>
  <c r="S1835" i="6"/>
  <c r="T1835" i="6"/>
  <c r="U1835" i="6"/>
  <c r="V1835" i="6"/>
  <c r="BF1835" i="6"/>
  <c r="C1836" i="6"/>
  <c r="K1836" i="6"/>
  <c r="L1836" i="6"/>
  <c r="M1836" i="6"/>
  <c r="O1836" i="6"/>
  <c r="P1836" i="6"/>
  <c r="R1836" i="6"/>
  <c r="S1836" i="6"/>
  <c r="T1836" i="6"/>
  <c r="U1836" i="6"/>
  <c r="V1836" i="6"/>
  <c r="BF1836" i="6"/>
  <c r="C1837" i="6"/>
  <c r="K1837" i="6"/>
  <c r="L1837" i="6"/>
  <c r="M1837" i="6"/>
  <c r="O1837" i="6"/>
  <c r="P1837" i="6"/>
  <c r="R1837" i="6"/>
  <c r="S1837" i="6"/>
  <c r="T1837" i="6"/>
  <c r="U1837" i="6"/>
  <c r="V1837" i="6"/>
  <c r="BF1837" i="6"/>
  <c r="C1838" i="6"/>
  <c r="K1838" i="6"/>
  <c r="L1838" i="6"/>
  <c r="M1838" i="6"/>
  <c r="O1838" i="6"/>
  <c r="P1838" i="6"/>
  <c r="R1838" i="6"/>
  <c r="S1838" i="6"/>
  <c r="T1838" i="6"/>
  <c r="U1838" i="6"/>
  <c r="V1838" i="6"/>
  <c r="BF1838" i="6"/>
  <c r="C1839" i="6"/>
  <c r="K1839" i="6"/>
  <c r="L1839" i="6"/>
  <c r="M1839" i="6"/>
  <c r="O1839" i="6"/>
  <c r="P1839" i="6"/>
  <c r="R1839" i="6"/>
  <c r="S1839" i="6"/>
  <c r="T1839" i="6"/>
  <c r="U1839" i="6"/>
  <c r="V1839" i="6"/>
  <c r="BF1839" i="6"/>
  <c r="C1840" i="6"/>
  <c r="K1840" i="6"/>
  <c r="L1840" i="6"/>
  <c r="M1840" i="6"/>
  <c r="O1840" i="6"/>
  <c r="P1840" i="6"/>
  <c r="R1840" i="6"/>
  <c r="S1840" i="6"/>
  <c r="T1840" i="6"/>
  <c r="U1840" i="6"/>
  <c r="V1840" i="6"/>
  <c r="BF1840" i="6"/>
  <c r="C1841" i="6"/>
  <c r="K1841" i="6"/>
  <c r="L1841" i="6"/>
  <c r="M1841" i="6"/>
  <c r="O1841" i="6"/>
  <c r="P1841" i="6"/>
  <c r="R1841" i="6"/>
  <c r="S1841" i="6"/>
  <c r="T1841" i="6"/>
  <c r="U1841" i="6"/>
  <c r="V1841" i="6"/>
  <c r="BF1841" i="6"/>
  <c r="C1842" i="6"/>
  <c r="K1842" i="6"/>
  <c r="L1842" i="6"/>
  <c r="M1842" i="6"/>
  <c r="O1842" i="6"/>
  <c r="P1842" i="6"/>
  <c r="R1842" i="6"/>
  <c r="S1842" i="6"/>
  <c r="T1842" i="6"/>
  <c r="U1842" i="6"/>
  <c r="V1842" i="6"/>
  <c r="BF1842" i="6"/>
  <c r="C1843" i="6"/>
  <c r="K1843" i="6"/>
  <c r="L1843" i="6"/>
  <c r="M1843" i="6"/>
  <c r="O1843" i="6"/>
  <c r="P1843" i="6"/>
  <c r="R1843" i="6"/>
  <c r="S1843" i="6"/>
  <c r="T1843" i="6"/>
  <c r="U1843" i="6"/>
  <c r="V1843" i="6"/>
  <c r="BF1843" i="6"/>
  <c r="C1847" i="6"/>
  <c r="K1847" i="6"/>
  <c r="L1847" i="6"/>
  <c r="M1847" i="6"/>
  <c r="O1847" i="6"/>
  <c r="P1847" i="6"/>
  <c r="R1847" i="6"/>
  <c r="S1847" i="6"/>
  <c r="T1847" i="6"/>
  <c r="U1847" i="6"/>
  <c r="V1847" i="6"/>
  <c r="BF1847" i="6"/>
  <c r="C1848" i="6"/>
  <c r="K1848" i="6"/>
  <c r="L1848" i="6"/>
  <c r="M1848" i="6"/>
  <c r="O1848" i="6"/>
  <c r="P1848" i="6"/>
  <c r="R1848" i="6"/>
  <c r="S1848" i="6"/>
  <c r="T1848" i="6"/>
  <c r="U1848" i="6"/>
  <c r="V1848" i="6"/>
  <c r="BF1848" i="6"/>
  <c r="C1849" i="6"/>
  <c r="K1849" i="6"/>
  <c r="L1849" i="6"/>
  <c r="M1849" i="6"/>
  <c r="O1849" i="6"/>
  <c r="P1849" i="6"/>
  <c r="R1849" i="6"/>
  <c r="S1849" i="6"/>
  <c r="T1849" i="6"/>
  <c r="U1849" i="6"/>
  <c r="V1849" i="6"/>
  <c r="BF1849" i="6"/>
  <c r="C1850" i="6"/>
  <c r="K1850" i="6"/>
  <c r="L1850" i="6"/>
  <c r="M1850" i="6"/>
  <c r="O1850" i="6"/>
  <c r="P1850" i="6"/>
  <c r="R1850" i="6"/>
  <c r="S1850" i="6"/>
  <c r="T1850" i="6"/>
  <c r="U1850" i="6"/>
  <c r="V1850" i="6"/>
  <c r="BF1850" i="6"/>
  <c r="C1851" i="6"/>
  <c r="K1851" i="6"/>
  <c r="L1851" i="6"/>
  <c r="M1851" i="6"/>
  <c r="O1851" i="6"/>
  <c r="P1851" i="6"/>
  <c r="R1851" i="6"/>
  <c r="S1851" i="6"/>
  <c r="T1851" i="6"/>
  <c r="U1851" i="6"/>
  <c r="V1851" i="6"/>
  <c r="BF1851" i="6"/>
  <c r="C1852" i="6"/>
  <c r="K1852" i="6"/>
  <c r="L1852" i="6"/>
  <c r="M1852" i="6"/>
  <c r="O1852" i="6"/>
  <c r="P1852" i="6"/>
  <c r="R1852" i="6"/>
  <c r="S1852" i="6"/>
  <c r="T1852" i="6"/>
  <c r="U1852" i="6"/>
  <c r="V1852" i="6"/>
  <c r="BF1852" i="6"/>
  <c r="C1853" i="6"/>
  <c r="K1853" i="6"/>
  <c r="L1853" i="6"/>
  <c r="M1853" i="6"/>
  <c r="O1853" i="6"/>
  <c r="P1853" i="6"/>
  <c r="R1853" i="6"/>
  <c r="S1853" i="6"/>
  <c r="T1853" i="6"/>
  <c r="U1853" i="6"/>
  <c r="V1853" i="6"/>
  <c r="BF1853" i="6"/>
  <c r="C1854" i="6"/>
  <c r="K1854" i="6"/>
  <c r="L1854" i="6"/>
  <c r="M1854" i="6"/>
  <c r="O1854" i="6"/>
  <c r="P1854" i="6"/>
  <c r="R1854" i="6"/>
  <c r="S1854" i="6"/>
  <c r="T1854" i="6"/>
  <c r="U1854" i="6"/>
  <c r="V1854" i="6"/>
  <c r="BF1854" i="6"/>
  <c r="C1855" i="6"/>
  <c r="K1855" i="6"/>
  <c r="L1855" i="6"/>
  <c r="M1855" i="6"/>
  <c r="O1855" i="6"/>
  <c r="P1855" i="6"/>
  <c r="R1855" i="6"/>
  <c r="S1855" i="6"/>
  <c r="T1855" i="6"/>
  <c r="U1855" i="6"/>
  <c r="V1855" i="6"/>
  <c r="BF1855" i="6"/>
  <c r="C1856" i="6"/>
  <c r="K1856" i="6"/>
  <c r="L1856" i="6"/>
  <c r="M1856" i="6"/>
  <c r="O1856" i="6"/>
  <c r="P1856" i="6"/>
  <c r="R1856" i="6"/>
  <c r="S1856" i="6"/>
  <c r="T1856" i="6"/>
  <c r="U1856" i="6"/>
  <c r="V1856" i="6"/>
  <c r="BF1856" i="6"/>
  <c r="C1857" i="6"/>
  <c r="K1857" i="6"/>
  <c r="L1857" i="6"/>
  <c r="M1857" i="6"/>
  <c r="O1857" i="6"/>
  <c r="P1857" i="6"/>
  <c r="R1857" i="6"/>
  <c r="S1857" i="6"/>
  <c r="T1857" i="6"/>
  <c r="U1857" i="6"/>
  <c r="V1857" i="6"/>
  <c r="BF1857" i="6"/>
  <c r="C1858" i="6"/>
  <c r="K1858" i="6"/>
  <c r="L1858" i="6"/>
  <c r="M1858" i="6"/>
  <c r="O1858" i="6"/>
  <c r="P1858" i="6"/>
  <c r="R1858" i="6"/>
  <c r="S1858" i="6"/>
  <c r="T1858" i="6"/>
  <c r="U1858" i="6"/>
  <c r="V1858" i="6"/>
  <c r="BF1858" i="6"/>
  <c r="C1869" i="6"/>
  <c r="K1869" i="6"/>
  <c r="L1869" i="6"/>
  <c r="M1869" i="6"/>
  <c r="O1869" i="6"/>
  <c r="P1869" i="6"/>
  <c r="R1869" i="6"/>
  <c r="S1869" i="6"/>
  <c r="T1869" i="6"/>
  <c r="U1869" i="6"/>
  <c r="V1869" i="6"/>
  <c r="AY1869" i="6"/>
  <c r="C1870" i="6"/>
  <c r="K1870" i="6"/>
  <c r="L1870" i="6"/>
  <c r="M1870" i="6"/>
  <c r="O1870" i="6"/>
  <c r="P1870" i="6"/>
  <c r="R1870" i="6"/>
  <c r="S1870" i="6"/>
  <c r="T1870" i="6"/>
  <c r="U1870" i="6"/>
  <c r="V1870" i="6"/>
  <c r="AY1870" i="6"/>
  <c r="C1883" i="6"/>
  <c r="K1883" i="6"/>
  <c r="L1883" i="6"/>
  <c r="M1883" i="6"/>
  <c r="O1883" i="6"/>
  <c r="P1883" i="6"/>
  <c r="R1883" i="6"/>
  <c r="S1883" i="6"/>
  <c r="T1883" i="6"/>
  <c r="U1883" i="6"/>
  <c r="V1883" i="6"/>
  <c r="AY1883" i="6"/>
  <c r="C1884" i="6"/>
  <c r="K1884" i="6"/>
  <c r="L1884" i="6"/>
  <c r="M1884" i="6"/>
  <c r="O1884" i="6"/>
  <c r="P1884" i="6"/>
  <c r="R1884" i="6"/>
  <c r="S1884" i="6"/>
  <c r="T1884" i="6"/>
  <c r="U1884" i="6"/>
  <c r="V1884" i="6"/>
  <c r="AY1884" i="6"/>
  <c r="C1885" i="6"/>
  <c r="K1885" i="6"/>
  <c r="L1885" i="6"/>
  <c r="M1885" i="6"/>
  <c r="O1885" i="6"/>
  <c r="P1885" i="6"/>
  <c r="R1885" i="6"/>
  <c r="S1885" i="6"/>
  <c r="T1885" i="6"/>
  <c r="U1885" i="6"/>
  <c r="V1885" i="6"/>
  <c r="AY1885" i="6"/>
  <c r="C1886" i="6"/>
  <c r="K1886" i="6"/>
  <c r="L1886" i="6"/>
  <c r="M1886" i="6"/>
  <c r="O1886" i="6"/>
  <c r="P1886" i="6"/>
  <c r="R1886" i="6"/>
  <c r="S1886" i="6"/>
  <c r="T1886" i="6"/>
  <c r="U1886" i="6"/>
  <c r="V1886" i="6"/>
  <c r="AY1886" i="6"/>
  <c r="C1887" i="6"/>
  <c r="K1887" i="6"/>
  <c r="L1887" i="6"/>
  <c r="M1887" i="6"/>
  <c r="O1887" i="6"/>
  <c r="P1887" i="6"/>
  <c r="R1887" i="6"/>
  <c r="S1887" i="6"/>
  <c r="T1887" i="6"/>
  <c r="U1887" i="6"/>
  <c r="V1887" i="6"/>
  <c r="AY1887" i="6"/>
  <c r="C1888" i="6"/>
  <c r="K1888" i="6"/>
  <c r="L1888" i="6"/>
  <c r="M1888" i="6"/>
  <c r="O1888" i="6"/>
  <c r="P1888" i="6"/>
  <c r="R1888" i="6"/>
  <c r="S1888" i="6"/>
  <c r="T1888" i="6"/>
  <c r="U1888" i="6"/>
  <c r="V1888" i="6"/>
  <c r="AY1888" i="6"/>
  <c r="C1891" i="6"/>
  <c r="K1891" i="6"/>
  <c r="L1891" i="6"/>
  <c r="M1891" i="6"/>
  <c r="O1891" i="6"/>
  <c r="P1891" i="6"/>
  <c r="R1891" i="6"/>
  <c r="S1891" i="6"/>
  <c r="T1891" i="6"/>
  <c r="U1891" i="6"/>
  <c r="V1891" i="6"/>
  <c r="C1892" i="6"/>
  <c r="K1892" i="6"/>
  <c r="L1892" i="6"/>
  <c r="M1892" i="6"/>
  <c r="O1892" i="6"/>
  <c r="P1892" i="6"/>
  <c r="R1892" i="6"/>
  <c r="S1892" i="6"/>
  <c r="T1892" i="6"/>
  <c r="U1892" i="6"/>
  <c r="V1892" i="6"/>
  <c r="C1893" i="6"/>
  <c r="K1893" i="6"/>
  <c r="L1893" i="6"/>
  <c r="M1893" i="6"/>
  <c r="O1893" i="6"/>
  <c r="P1893" i="6"/>
  <c r="R1893" i="6"/>
  <c r="S1893" i="6"/>
  <c r="T1893" i="6"/>
  <c r="U1893" i="6"/>
  <c r="V1893" i="6"/>
  <c r="C1894" i="6"/>
  <c r="K1894" i="6"/>
  <c r="L1894" i="6"/>
  <c r="M1894" i="6"/>
  <c r="O1894" i="6"/>
  <c r="P1894" i="6"/>
  <c r="R1894" i="6"/>
  <c r="S1894" i="6"/>
  <c r="T1894" i="6"/>
  <c r="U1894" i="6"/>
  <c r="V1894" i="6"/>
  <c r="C1898" i="6"/>
  <c r="K1898" i="6"/>
  <c r="L1898" i="6"/>
  <c r="M1898" i="6"/>
  <c r="O1898" i="6"/>
  <c r="P1898" i="6"/>
  <c r="R1898" i="6"/>
  <c r="S1898" i="6"/>
  <c r="T1898" i="6"/>
  <c r="U1898" i="6"/>
  <c r="V1898" i="6"/>
  <c r="AY1898" i="6"/>
  <c r="BE1898" i="6"/>
  <c r="C1899" i="6"/>
  <c r="K1899" i="6"/>
  <c r="L1899" i="6"/>
  <c r="M1899" i="6"/>
  <c r="O1899" i="6"/>
  <c r="P1899" i="6"/>
  <c r="R1899" i="6"/>
  <c r="S1899" i="6"/>
  <c r="T1899" i="6"/>
  <c r="U1899" i="6"/>
  <c r="V1899" i="6"/>
  <c r="AY1899" i="6"/>
  <c r="BE1899" i="6"/>
  <c r="C1900" i="6"/>
  <c r="K1900" i="6"/>
  <c r="L1900" i="6"/>
  <c r="M1900" i="6"/>
  <c r="O1900" i="6"/>
  <c r="P1900" i="6"/>
  <c r="R1900" i="6"/>
  <c r="S1900" i="6"/>
  <c r="T1900" i="6"/>
  <c r="U1900" i="6"/>
  <c r="V1900" i="6"/>
  <c r="AY1900" i="6"/>
  <c r="BE1900" i="6"/>
  <c r="C1901" i="6"/>
  <c r="K1901" i="6"/>
  <c r="L1901" i="6"/>
  <c r="M1901" i="6"/>
  <c r="O1901" i="6"/>
  <c r="P1901" i="6"/>
  <c r="R1901" i="6"/>
  <c r="S1901" i="6"/>
  <c r="T1901" i="6"/>
  <c r="U1901" i="6"/>
  <c r="V1901" i="6"/>
  <c r="AY1901" i="6"/>
  <c r="BE1901" i="6"/>
  <c r="C1902" i="6"/>
  <c r="K1902" i="6"/>
  <c r="L1902" i="6"/>
  <c r="M1902" i="6"/>
  <c r="O1902" i="6"/>
  <c r="P1902" i="6"/>
  <c r="R1902" i="6"/>
  <c r="S1902" i="6"/>
  <c r="T1902" i="6"/>
  <c r="U1902" i="6"/>
  <c r="V1902" i="6"/>
  <c r="AY1902" i="6"/>
  <c r="BE1902" i="6"/>
  <c r="C1903" i="6"/>
  <c r="K1903" i="6"/>
  <c r="L1903" i="6"/>
  <c r="M1903" i="6"/>
  <c r="O1903" i="6"/>
  <c r="P1903" i="6"/>
  <c r="R1903" i="6"/>
  <c r="S1903" i="6"/>
  <c r="T1903" i="6"/>
  <c r="U1903" i="6"/>
  <c r="V1903" i="6"/>
  <c r="AY1903" i="6"/>
  <c r="BE1903" i="6"/>
  <c r="C1904" i="6"/>
  <c r="K1904" i="6"/>
  <c r="L1904" i="6"/>
  <c r="M1904" i="6"/>
  <c r="O1904" i="6"/>
  <c r="P1904" i="6"/>
  <c r="R1904" i="6"/>
  <c r="S1904" i="6"/>
  <c r="T1904" i="6"/>
  <c r="U1904" i="6"/>
  <c r="V1904" i="6"/>
  <c r="AY1904" i="6"/>
  <c r="BE1904" i="6"/>
  <c r="C1905" i="6"/>
  <c r="K1905" i="6"/>
  <c r="L1905" i="6"/>
  <c r="M1905" i="6"/>
  <c r="O1905" i="6"/>
  <c r="P1905" i="6"/>
  <c r="R1905" i="6"/>
  <c r="S1905" i="6"/>
  <c r="T1905" i="6"/>
  <c r="U1905" i="6"/>
  <c r="V1905" i="6"/>
  <c r="AY1905" i="6"/>
  <c r="BE1905" i="6"/>
  <c r="C1906" i="6"/>
  <c r="K1906" i="6"/>
  <c r="L1906" i="6"/>
  <c r="M1906" i="6"/>
  <c r="O1906" i="6"/>
  <c r="P1906" i="6"/>
  <c r="R1906" i="6"/>
  <c r="S1906" i="6"/>
  <c r="T1906" i="6"/>
  <c r="U1906" i="6"/>
  <c r="V1906" i="6"/>
  <c r="AY1906" i="6"/>
  <c r="BE1906" i="6"/>
  <c r="C1907" i="6"/>
  <c r="K1907" i="6"/>
  <c r="L1907" i="6"/>
  <c r="M1907" i="6"/>
  <c r="O1907" i="6"/>
  <c r="P1907" i="6"/>
  <c r="R1907" i="6"/>
  <c r="S1907" i="6"/>
  <c r="T1907" i="6"/>
  <c r="U1907" i="6"/>
  <c r="V1907" i="6"/>
  <c r="AY1907" i="6"/>
  <c r="BE1907" i="6"/>
  <c r="A28" i="10"/>
  <c r="I28" i="10"/>
  <c r="E28" i="10"/>
  <c r="B64" i="10"/>
  <c r="D64" i="10"/>
  <c r="C64" i="10"/>
  <c r="B74" i="10"/>
  <c r="D74" i="10"/>
  <c r="C74" i="10"/>
  <c r="E64" i="10"/>
  <c r="E74" i="10"/>
  <c r="G2" i="10"/>
  <c r="H2" i="10"/>
  <c r="I2" i="10"/>
  <c r="E3" i="10"/>
  <c r="F3" i="10"/>
  <c r="K3" i="10"/>
  <c r="E4" i="10"/>
  <c r="F4" i="10"/>
  <c r="K4" i="10"/>
  <c r="E5" i="10"/>
  <c r="F5" i="10"/>
  <c r="K5" i="10"/>
  <c r="E6" i="10"/>
  <c r="F6" i="10"/>
  <c r="K6" i="10"/>
  <c r="E7" i="10"/>
  <c r="F7" i="10"/>
  <c r="K7" i="10"/>
  <c r="E8" i="10"/>
  <c r="F8" i="10"/>
  <c r="K8" i="10"/>
  <c r="E9" i="10"/>
  <c r="F9" i="10"/>
  <c r="K9" i="10"/>
  <c r="E10" i="10"/>
  <c r="F10" i="10"/>
  <c r="K10" i="10"/>
  <c r="E11" i="10"/>
  <c r="F11" i="10"/>
  <c r="K11" i="10"/>
  <c r="E12" i="10"/>
  <c r="F12" i="10"/>
  <c r="K12" i="10"/>
  <c r="G15" i="10"/>
  <c r="H15" i="10"/>
  <c r="I15" i="10"/>
  <c r="E16" i="10"/>
  <c r="F16" i="10"/>
  <c r="K16" i="10"/>
  <c r="E17" i="10"/>
  <c r="F17" i="10"/>
  <c r="K17" i="10"/>
  <c r="E18" i="10"/>
  <c r="F18" i="10"/>
  <c r="K18" i="10"/>
  <c r="E19" i="10"/>
  <c r="F19" i="10"/>
  <c r="K19" i="10"/>
  <c r="E20" i="10"/>
  <c r="F20" i="10"/>
  <c r="K20" i="10"/>
  <c r="E21" i="10"/>
  <c r="F21" i="10"/>
  <c r="K21" i="10"/>
  <c r="E22" i="10"/>
  <c r="F22" i="10"/>
  <c r="K22" i="10"/>
  <c r="E23" i="10"/>
  <c r="F23" i="10"/>
  <c r="K23" i="10"/>
  <c r="E24" i="10"/>
  <c r="F24" i="10"/>
  <c r="K24" i="10"/>
  <c r="E25" i="10"/>
  <c r="F25" i="10"/>
  <c r="K25" i="10"/>
  <c r="M28" i="10"/>
  <c r="Q28" i="10"/>
  <c r="U28" i="10"/>
  <c r="Y28" i="10"/>
  <c r="AC28" i="10"/>
  <c r="C29" i="10"/>
  <c r="A29" i="10"/>
  <c r="G29" i="10"/>
  <c r="E29" i="10"/>
  <c r="K29" i="10"/>
  <c r="I29" i="10"/>
  <c r="O29" i="10"/>
  <c r="M29" i="10"/>
  <c r="S29" i="10"/>
  <c r="Q29" i="10"/>
  <c r="W29" i="10"/>
  <c r="U29" i="10"/>
  <c r="AA29" i="10"/>
  <c r="Y29" i="10"/>
  <c r="AE29" i="10"/>
  <c r="AC29" i="10"/>
  <c r="C30" i="10"/>
  <c r="A30" i="10"/>
  <c r="G30" i="10"/>
  <c r="E30" i="10"/>
  <c r="K30" i="10"/>
  <c r="I30" i="10"/>
  <c r="O30" i="10"/>
  <c r="M30" i="10"/>
  <c r="S30" i="10"/>
  <c r="Q30" i="10"/>
  <c r="W30" i="10"/>
  <c r="U30" i="10"/>
  <c r="AA30" i="10"/>
  <c r="Y30" i="10"/>
  <c r="AE30" i="10"/>
  <c r="AC30" i="10"/>
  <c r="C31" i="10"/>
  <c r="A31" i="10"/>
  <c r="G31" i="10"/>
  <c r="E31" i="10"/>
  <c r="K31" i="10"/>
  <c r="I31" i="10"/>
  <c r="O31" i="10"/>
  <c r="M31" i="10"/>
  <c r="S31" i="10"/>
  <c r="Q31" i="10"/>
  <c r="W31" i="10"/>
  <c r="U31" i="10"/>
  <c r="AA31" i="10"/>
  <c r="Y31" i="10"/>
  <c r="AE31" i="10"/>
  <c r="AC31" i="10"/>
  <c r="C32" i="10"/>
  <c r="A32" i="10"/>
  <c r="G32" i="10"/>
  <c r="E32" i="10"/>
  <c r="K32" i="10"/>
  <c r="I32" i="10"/>
  <c r="O32" i="10"/>
  <c r="M32" i="10"/>
  <c r="S32" i="10"/>
  <c r="Q32" i="10"/>
  <c r="W32" i="10"/>
  <c r="U32" i="10"/>
  <c r="AA32" i="10"/>
  <c r="Y32" i="10"/>
  <c r="AE32" i="10"/>
  <c r="AC32" i="10"/>
  <c r="C33" i="10"/>
  <c r="A33" i="10"/>
  <c r="G33" i="10"/>
  <c r="E33" i="10"/>
  <c r="K33" i="10"/>
  <c r="I33" i="10"/>
  <c r="O33" i="10"/>
  <c r="M33" i="10"/>
  <c r="S33" i="10"/>
  <c r="Q33" i="10"/>
  <c r="W33" i="10"/>
  <c r="U33" i="10"/>
  <c r="AA33" i="10"/>
  <c r="Y33" i="10"/>
  <c r="AE33" i="10"/>
  <c r="AC33" i="10"/>
  <c r="C36" i="10"/>
  <c r="A36" i="10"/>
  <c r="G36" i="10"/>
  <c r="E36" i="10"/>
  <c r="K36" i="10"/>
  <c r="I36" i="10"/>
  <c r="O36" i="10"/>
  <c r="M36" i="10"/>
  <c r="S36" i="10"/>
  <c r="Q36" i="10"/>
  <c r="C37" i="10"/>
  <c r="A37" i="10"/>
  <c r="G37" i="10"/>
  <c r="E37" i="10"/>
  <c r="K37" i="10"/>
  <c r="O37" i="10"/>
  <c r="M37" i="10"/>
  <c r="S37" i="10"/>
  <c r="Q37" i="10"/>
  <c r="C38" i="10"/>
  <c r="A38" i="10"/>
  <c r="G38" i="10"/>
  <c r="E38" i="10"/>
  <c r="K38" i="10"/>
  <c r="O38" i="10"/>
  <c r="M38" i="10"/>
  <c r="S38" i="10"/>
  <c r="Q38" i="10"/>
  <c r="C39" i="10"/>
  <c r="A39" i="10"/>
  <c r="G39" i="10"/>
  <c r="E39" i="10"/>
  <c r="K39" i="10"/>
  <c r="I39" i="10"/>
  <c r="O39" i="10"/>
  <c r="M39" i="10"/>
  <c r="S39" i="10"/>
  <c r="Q39" i="10"/>
  <c r="C40" i="10"/>
  <c r="A40" i="10"/>
  <c r="G40" i="10"/>
  <c r="E40" i="10"/>
  <c r="K40" i="10"/>
  <c r="I40" i="10"/>
  <c r="O40" i="10"/>
  <c r="M40" i="10"/>
  <c r="S40" i="10"/>
  <c r="Q40" i="10"/>
  <c r="C43" i="10"/>
  <c r="A43" i="10"/>
  <c r="B43" i="10"/>
  <c r="G43" i="10"/>
  <c r="E43" i="10"/>
  <c r="F43" i="10"/>
  <c r="K43" i="10"/>
  <c r="I43" i="10"/>
  <c r="J43" i="10"/>
  <c r="O43" i="10"/>
  <c r="M43" i="10"/>
  <c r="N43" i="10"/>
  <c r="S43" i="10"/>
  <c r="Q43" i="10"/>
  <c r="R43" i="10"/>
  <c r="W43" i="10"/>
  <c r="U43" i="10"/>
  <c r="V43" i="10"/>
  <c r="AA43" i="10"/>
  <c r="Y43" i="10"/>
  <c r="Z43" i="10"/>
  <c r="AE43" i="10"/>
  <c r="AC43" i="10"/>
  <c r="AD43" i="10"/>
  <c r="C44" i="10"/>
  <c r="A44" i="10"/>
  <c r="B44" i="10"/>
  <c r="G44" i="10"/>
  <c r="E44" i="10"/>
  <c r="F44" i="10"/>
  <c r="K44" i="10"/>
  <c r="I44" i="10"/>
  <c r="J44" i="10"/>
  <c r="O44" i="10"/>
  <c r="M44" i="10"/>
  <c r="N44" i="10"/>
  <c r="S44" i="10"/>
  <c r="Q44" i="10"/>
  <c r="R44" i="10"/>
  <c r="W44" i="10"/>
  <c r="U44" i="10"/>
  <c r="V44" i="10"/>
  <c r="AA44" i="10"/>
  <c r="Y44" i="10"/>
  <c r="Z44" i="10"/>
  <c r="AE44" i="10"/>
  <c r="AC44" i="10"/>
  <c r="AD44" i="10"/>
  <c r="C45" i="10"/>
  <c r="A45" i="10"/>
  <c r="B45" i="10"/>
  <c r="G45" i="10"/>
  <c r="E45" i="10"/>
  <c r="F45" i="10"/>
  <c r="K45" i="10"/>
  <c r="I45" i="10"/>
  <c r="J45" i="10"/>
  <c r="O45" i="10"/>
  <c r="M45" i="10"/>
  <c r="N45" i="10"/>
  <c r="S45" i="10"/>
  <c r="Q45" i="10"/>
  <c r="R45" i="10"/>
  <c r="W45" i="10"/>
  <c r="U45" i="10"/>
  <c r="V45" i="10"/>
  <c r="AA45" i="10"/>
  <c r="Y45" i="10"/>
  <c r="Z45" i="10"/>
  <c r="AE45" i="10"/>
  <c r="AC45" i="10"/>
  <c r="AD45" i="10"/>
  <c r="C46" i="10"/>
  <c r="A46" i="10"/>
  <c r="B46" i="10"/>
  <c r="G46" i="10"/>
  <c r="E46" i="10"/>
  <c r="F46" i="10"/>
  <c r="K46" i="10"/>
  <c r="I46" i="10"/>
  <c r="J46" i="10"/>
  <c r="O46" i="10"/>
  <c r="M46" i="10"/>
  <c r="N46" i="10"/>
  <c r="S46" i="10"/>
  <c r="Q46" i="10"/>
  <c r="R46" i="10"/>
  <c r="W46" i="10"/>
  <c r="U46" i="10"/>
  <c r="V46" i="10"/>
  <c r="AA46" i="10"/>
  <c r="Y46" i="10"/>
  <c r="Z46" i="10"/>
  <c r="AE46" i="10"/>
  <c r="AC46" i="10"/>
  <c r="AD46" i="10"/>
  <c r="C47" i="10"/>
  <c r="A47" i="10"/>
  <c r="B47" i="10"/>
  <c r="G47" i="10"/>
  <c r="E47" i="10"/>
  <c r="F47" i="10"/>
  <c r="K47" i="10"/>
  <c r="I47" i="10"/>
  <c r="J47" i="10"/>
  <c r="O47" i="10"/>
  <c r="M47" i="10"/>
  <c r="N47" i="10"/>
  <c r="S47" i="10"/>
  <c r="Q47" i="10"/>
  <c r="R47" i="10"/>
  <c r="W47" i="10"/>
  <c r="U47" i="10"/>
  <c r="V47" i="10"/>
  <c r="AA47" i="10"/>
  <c r="Y47" i="10"/>
  <c r="Z47" i="10"/>
  <c r="AE47" i="10"/>
  <c r="AC47" i="10"/>
  <c r="AD47" i="10"/>
  <c r="C50" i="10"/>
  <c r="A50" i="10"/>
  <c r="B50" i="10"/>
  <c r="G50" i="10"/>
  <c r="E50" i="10"/>
  <c r="F50" i="10"/>
  <c r="C51" i="10"/>
  <c r="A51" i="10"/>
  <c r="B51" i="10"/>
  <c r="G51" i="10"/>
  <c r="E51" i="10"/>
  <c r="F51" i="10"/>
  <c r="C52" i="10"/>
  <c r="A52" i="10"/>
  <c r="B52" i="10"/>
  <c r="G52" i="10"/>
  <c r="E52" i="10"/>
  <c r="F52" i="10"/>
  <c r="C53" i="10"/>
  <c r="A53" i="10"/>
  <c r="B53" i="10"/>
  <c r="G53" i="10"/>
  <c r="E53" i="10"/>
  <c r="F53" i="10"/>
  <c r="C54" i="10"/>
  <c r="A54" i="10"/>
  <c r="B54" i="10"/>
  <c r="G54" i="10"/>
  <c r="E54" i="10"/>
  <c r="F54" i="10"/>
  <c r="B63" i="10"/>
  <c r="C63" i="10"/>
  <c r="D63" i="10"/>
  <c r="E63" i="10"/>
  <c r="F63" i="10"/>
  <c r="G63" i="10"/>
  <c r="H63" i="10"/>
  <c r="I63" i="10"/>
  <c r="F64" i="10"/>
  <c r="G64" i="10"/>
  <c r="H64" i="10"/>
  <c r="I64" i="10"/>
  <c r="B65" i="10"/>
  <c r="C65" i="10"/>
  <c r="D65" i="10"/>
  <c r="E65" i="10"/>
  <c r="F65" i="10"/>
  <c r="G65" i="10"/>
  <c r="H65" i="10"/>
  <c r="I65" i="10"/>
  <c r="B66" i="10"/>
  <c r="C66" i="10"/>
  <c r="D66" i="10"/>
  <c r="E66" i="10"/>
  <c r="F66" i="10"/>
  <c r="G66" i="10"/>
  <c r="H66" i="10"/>
  <c r="I66" i="10"/>
  <c r="F74" i="10"/>
  <c r="G74" i="10"/>
  <c r="H74" i="10"/>
  <c r="I74" i="10"/>
  <c r="B75" i="10"/>
  <c r="C75" i="10"/>
  <c r="D75" i="10"/>
  <c r="E75" i="10"/>
  <c r="F75" i="10"/>
  <c r="G75" i="10"/>
  <c r="H75" i="10"/>
  <c r="I75" i="10"/>
  <c r="B76" i="10"/>
  <c r="C76" i="10"/>
  <c r="D76" i="10"/>
  <c r="E76" i="10"/>
  <c r="F76" i="10"/>
  <c r="G76" i="10"/>
  <c r="H76" i="10"/>
  <c r="I76" i="10"/>
  <c r="B77" i="10"/>
  <c r="C77" i="10"/>
  <c r="D77" i="10"/>
  <c r="E77" i="10"/>
  <c r="F77" i="10"/>
  <c r="G77" i="10"/>
  <c r="H77" i="10"/>
  <c r="I77" i="10"/>
  <c r="B80" i="10"/>
  <c r="C80" i="10"/>
  <c r="D80" i="10"/>
  <c r="B81" i="10"/>
  <c r="C81" i="10"/>
  <c r="D81" i="10"/>
  <c r="B82" i="10"/>
  <c r="C82" i="10"/>
  <c r="D82" i="10"/>
  <c r="B83" i="10"/>
  <c r="C83" i="10"/>
  <c r="D83" i="10"/>
  <c r="B84" i="10"/>
  <c r="C84" i="10"/>
  <c r="D84" i="10"/>
  <c r="B85" i="10"/>
  <c r="C85" i="10"/>
  <c r="D85" i="10"/>
  <c r="B86" i="10"/>
  <c r="C86" i="10"/>
  <c r="D86" i="10"/>
  <c r="B87" i="10"/>
  <c r="C87" i="10"/>
  <c r="D87" i="10"/>
  <c r="B88" i="10"/>
  <c r="C88" i="10"/>
  <c r="D88" i="10"/>
  <c r="B89" i="10"/>
  <c r="C89" i="10"/>
  <c r="D89" i="10"/>
  <c r="B92" i="10"/>
  <c r="C92" i="10"/>
  <c r="D92" i="10"/>
  <c r="B93" i="10"/>
  <c r="C93" i="10"/>
  <c r="D93" i="10"/>
  <c r="B94" i="10"/>
  <c r="C94" i="10"/>
  <c r="D94" i="10"/>
  <c r="B95" i="10"/>
  <c r="C95" i="10"/>
  <c r="D95" i="10"/>
  <c r="B96" i="10"/>
  <c r="C96" i="10"/>
  <c r="D96" i="10"/>
  <c r="B97" i="10"/>
  <c r="C97" i="10"/>
  <c r="D97" i="10"/>
  <c r="B98" i="10"/>
  <c r="C98" i="10"/>
  <c r="D98" i="10"/>
  <c r="B99" i="10"/>
  <c r="C99" i="10"/>
  <c r="D99" i="10"/>
  <c r="B100" i="10"/>
  <c r="C100" i="10"/>
  <c r="D100" i="10"/>
  <c r="B101" i="10"/>
  <c r="C101" i="10"/>
  <c r="D101" i="10"/>
  <c r="A3" i="17"/>
  <c r="A4" i="17"/>
  <c r="A5" i="17"/>
  <c r="A6" i="17"/>
  <c r="A7" i="17"/>
  <c r="A8" i="17"/>
  <c r="A9" i="17"/>
  <c r="A10" i="17"/>
  <c r="A11" i="17"/>
  <c r="A12" i="17"/>
  <c r="A13" i="17"/>
  <c r="A14" i="17"/>
  <c r="A16" i="17"/>
  <c r="A17" i="17"/>
  <c r="A18" i="17"/>
  <c r="A19" i="17"/>
  <c r="A20" i="17"/>
  <c r="A21" i="17"/>
  <c r="A22" i="17"/>
  <c r="A23" i="17"/>
  <c r="A24" i="17"/>
  <c r="A25" i="17"/>
  <c r="A26" i="17"/>
  <c r="A27" i="17"/>
  <c r="A28" i="17"/>
  <c r="A30" i="17"/>
  <c r="A31" i="17"/>
  <c r="A32" i="17"/>
  <c r="A33" i="17"/>
  <c r="A34" i="17"/>
  <c r="A35" i="17"/>
  <c r="A36" i="17"/>
  <c r="A37" i="17"/>
  <c r="A38" i="17"/>
  <c r="A39" i="17"/>
  <c r="A40" i="17"/>
  <c r="A41" i="17"/>
  <c r="A43" i="17"/>
  <c r="A44" i="17"/>
  <c r="A45" i="17"/>
  <c r="A46" i="17"/>
  <c r="A47" i="17"/>
  <c r="A48" i="17"/>
  <c r="A49" i="17"/>
  <c r="A50" i="17"/>
  <c r="A52" i="17"/>
  <c r="A53" i="17"/>
  <c r="A54" i="17"/>
  <c r="AG1124" i="6" a="1"/>
  <c r="AG1124" i="6"/>
  <c r="AG1125" i="6" a="1"/>
  <c r="AG1126" i="6" a="1"/>
  <c r="AG1127" i="6" a="1"/>
  <c r="AG1128" i="6" a="1"/>
  <c r="AG1129" i="6" a="1"/>
  <c r="AG1132" i="6" a="1"/>
  <c r="AG1133" i="6" a="1"/>
  <c r="AG1134" i="6" a="1"/>
  <c r="AG1136" i="6" a="1"/>
  <c r="AG1137" i="6" a="1"/>
  <c r="AG1138" i="6" a="1"/>
  <c r="AG1139" i="6" a="1"/>
  <c r="AG1140" i="6" a="1"/>
  <c r="AG1141" i="6" a="1"/>
  <c r="AG1142" i="6" a="1"/>
  <c r="AG1143" i="6" a="1"/>
  <c r="AG1145" i="6" a="1"/>
  <c r="AG1125" i="6"/>
  <c r="AG1126" i="6"/>
  <c r="AG1127" i="6"/>
  <c r="AG1128" i="6"/>
  <c r="AG1129" i="6"/>
  <c r="AG1132" i="6"/>
  <c r="AG1133" i="6"/>
  <c r="AG1134" i="6"/>
  <c r="AG1136" i="6"/>
  <c r="AG1137" i="6"/>
  <c r="AG1138" i="6"/>
  <c r="AG1139" i="6"/>
  <c r="AG1140" i="6"/>
  <c r="AG1141" i="6"/>
  <c r="AG1142" i="6"/>
  <c r="AG1143" i="6"/>
  <c r="AG1145" i="6"/>
  <c r="AG1122" i="6" a="1"/>
  <c r="AG1122" i="6"/>
  <c r="AG1123" i="6" a="1"/>
  <c r="AG1123" i="6"/>
  <c r="AG1118" i="6" a="1"/>
  <c r="AG1118" i="6"/>
  <c r="AG1115" i="6" a="1"/>
  <c r="AG1115" i="6"/>
  <c r="AG1119" i="6" a="1"/>
  <c r="AG1119" i="6"/>
  <c r="AG1130" i="6" a="1"/>
  <c r="AG1130" i="6"/>
  <c r="AG1117" i="6" a="1"/>
  <c r="AG1117" i="6"/>
  <c r="AD1123" i="6" a="1"/>
  <c r="AE1123" i="6" a="1"/>
  <c r="AJ1123" i="6" a="1"/>
  <c r="AD1123" i="6"/>
  <c r="AE1123" i="6"/>
  <c r="AJ1123" i="6"/>
  <c r="AD1122" i="6" a="1"/>
  <c r="AE1122" i="6" a="1"/>
  <c r="AJ1122" i="6" a="1"/>
  <c r="AD1122" i="6"/>
  <c r="AE1122" i="6"/>
  <c r="AJ1122" i="6"/>
  <c r="AD1136" i="6" a="1"/>
  <c r="AD1136" i="6"/>
  <c r="AD1124" i="6" a="1"/>
  <c r="AD1125" i="6" a="1"/>
  <c r="AD1126" i="6" a="1"/>
  <c r="AD1127" i="6" a="1"/>
  <c r="AD1129" i="6" a="1"/>
  <c r="AD1132" i="6" a="1"/>
  <c r="AD1133" i="6" a="1"/>
  <c r="AD1137" i="6" a="1"/>
  <c r="AD1138" i="6" a="1"/>
  <c r="AD1139" i="6" a="1"/>
  <c r="AD1140" i="6" a="1"/>
  <c r="AD1141" i="6" a="1"/>
  <c r="AD1142" i="6" a="1"/>
  <c r="AD1143" i="6" a="1"/>
  <c r="AD1144" i="6" a="1"/>
  <c r="AD1145" i="6" a="1"/>
  <c r="AD1124" i="6"/>
  <c r="AD1125" i="6"/>
  <c r="AD1126" i="6"/>
  <c r="AD1127" i="6"/>
  <c r="AD1129" i="6"/>
  <c r="AD1132" i="6"/>
  <c r="AD1133" i="6"/>
  <c r="AD1137" i="6"/>
  <c r="AD1138" i="6"/>
  <c r="AD1139" i="6"/>
  <c r="AD1140" i="6"/>
  <c r="AD1141" i="6"/>
  <c r="AD1142" i="6"/>
  <c r="AD1143" i="6"/>
  <c r="AD1144" i="6"/>
  <c r="AD1145" i="6"/>
  <c r="AE1136" i="6" a="1"/>
  <c r="AE1136" i="6"/>
  <c r="AE1124" i="6" a="1"/>
  <c r="AE1125" i="6" a="1"/>
  <c r="AE1126" i="6" a="1"/>
  <c r="AE1127" i="6" a="1"/>
  <c r="AE1129" i="6" a="1"/>
  <c r="AE1132" i="6" a="1"/>
  <c r="AE1133" i="6" a="1"/>
  <c r="AE1137" i="6" a="1"/>
  <c r="AE1138" i="6" a="1"/>
  <c r="AE1139" i="6" a="1"/>
  <c r="AE1140" i="6" a="1"/>
  <c r="AE1141" i="6" a="1"/>
  <c r="AE1142" i="6" a="1"/>
  <c r="AE1143" i="6" a="1"/>
  <c r="AE1144" i="6" a="1"/>
  <c r="AE1145" i="6" a="1"/>
  <c r="AE1124" i="6"/>
  <c r="AE1125" i="6"/>
  <c r="AE1126" i="6"/>
  <c r="AE1127" i="6"/>
  <c r="AE1129" i="6"/>
  <c r="AE1132" i="6"/>
  <c r="AE1133" i="6"/>
  <c r="AE1137" i="6"/>
  <c r="AE1138" i="6"/>
  <c r="AE1139" i="6"/>
  <c r="AE1140" i="6"/>
  <c r="AE1141" i="6"/>
  <c r="AE1142" i="6"/>
  <c r="AE1143" i="6"/>
  <c r="AE1144" i="6"/>
  <c r="AE1145" i="6"/>
  <c r="AJ1136" i="6" a="1"/>
  <c r="AJ1136" i="6"/>
  <c r="AJ1124" i="6" a="1"/>
  <c r="AJ1125" i="6" a="1"/>
  <c r="AJ1126" i="6" a="1"/>
  <c r="AJ1127" i="6" a="1"/>
  <c r="AJ1129" i="6" a="1"/>
  <c r="AJ1132" i="6" a="1"/>
  <c r="AJ1133" i="6" a="1"/>
  <c r="AJ1137" i="6" a="1"/>
  <c r="AJ1138" i="6" a="1"/>
  <c r="AJ1139" i="6" a="1"/>
  <c r="AJ1140" i="6" a="1"/>
  <c r="AJ1141" i="6" a="1"/>
  <c r="AJ1142" i="6" a="1"/>
  <c r="AJ1143" i="6" a="1"/>
  <c r="AJ1144" i="6" a="1"/>
  <c r="AJ1145" i="6" a="1"/>
  <c r="AJ1124" i="6"/>
  <c r="AJ1125" i="6"/>
  <c r="AJ1126" i="6"/>
  <c r="AJ1127" i="6"/>
  <c r="AJ1129" i="6"/>
  <c r="AJ1132" i="6"/>
  <c r="AJ1133" i="6"/>
  <c r="AJ1137" i="6"/>
  <c r="AJ1138" i="6"/>
  <c r="AJ1139" i="6"/>
  <c r="AJ1140" i="6"/>
  <c r="AJ1141" i="6"/>
  <c r="AJ1142" i="6"/>
  <c r="AJ1143" i="6"/>
  <c r="AJ1144" i="6"/>
  <c r="AJ1145" i="6"/>
  <c r="AG1144" i="6" a="1"/>
  <c r="AG1144" i="6"/>
  <c r="AG1121" i="6" a="1"/>
  <c r="AG1121" i="6"/>
  <c r="AG1120" i="6" a="1"/>
  <c r="AG1120" i="6"/>
  <c r="AD1135" i="6" a="1"/>
  <c r="AD1135" i="6"/>
  <c r="AE1135" i="6" a="1"/>
  <c r="AE1135" i="6"/>
  <c r="AG1135" i="6" a="1"/>
  <c r="AG1135" i="6"/>
  <c r="AJ1135" i="6" a="1"/>
  <c r="AJ1135" i="6"/>
  <c r="AD1115" i="6" a="1"/>
  <c r="AD1115" i="6"/>
  <c r="AE1115" i="6" a="1"/>
  <c r="AE1115" i="6"/>
  <c r="AJ1115" i="6" a="1"/>
  <c r="AJ1115" i="6"/>
  <c r="AD1120" i="6" a="1"/>
  <c r="AD1120" i="6"/>
  <c r="AE1120" i="6" a="1"/>
  <c r="AE1120" i="6"/>
  <c r="AJ1120" i="6" a="1"/>
  <c r="AJ1120" i="6"/>
  <c r="AD1121" i="6" a="1"/>
  <c r="AD1121" i="6"/>
  <c r="AE1121" i="6" a="1"/>
  <c r="AE1121" i="6"/>
  <c r="AJ1121" i="6" a="1"/>
  <c r="AJ1121" i="6"/>
  <c r="AD1118" i="6" a="1"/>
  <c r="AD1118" i="6"/>
  <c r="AE1118" i="6" a="1"/>
  <c r="AE1118" i="6"/>
  <c r="AJ1118" i="6" a="1"/>
  <c r="AJ1118" i="6"/>
  <c r="AD1128" i="6" a="1"/>
  <c r="AD1128" i="6"/>
  <c r="AE1128" i="6" a="1"/>
  <c r="AE1128" i="6"/>
  <c r="AJ1128" i="6" a="1"/>
  <c r="AJ1128" i="6"/>
  <c r="AD1119" i="6" a="1"/>
  <c r="AD1119" i="6"/>
  <c r="AE1119" i="6" a="1"/>
  <c r="AE1119" i="6"/>
  <c r="AJ1119" i="6" a="1"/>
  <c r="AJ1119" i="6"/>
  <c r="AD1130" i="6" a="1"/>
  <c r="AD1130" i="6"/>
  <c r="AE1130" i="6" a="1"/>
  <c r="AE1130" i="6"/>
  <c r="AJ1130" i="6" a="1"/>
  <c r="AJ1130" i="6"/>
  <c r="AD1134" i="6" a="1"/>
  <c r="AD1134" i="6"/>
  <c r="AE1134" i="6" a="1"/>
  <c r="AE1134" i="6"/>
  <c r="AJ1134" i="6" a="1"/>
  <c r="AJ1134" i="6"/>
  <c r="AD1117" i="6" a="1"/>
  <c r="AD1117" i="6"/>
  <c r="AE1117" i="6" a="1"/>
  <c r="AE1117" i="6"/>
  <c r="AJ1117" i="6" a="1"/>
  <c r="AJ1117" i="6"/>
  <c r="AS235" i="6"/>
  <c r="AS236" i="6"/>
  <c r="AS237" i="6"/>
  <c r="AS238" i="6"/>
  <c r="AS239" i="6"/>
  <c r="AS240" i="6"/>
  <c r="AS241" i="6"/>
  <c r="AS242" i="6"/>
  <c r="AS243" i="6"/>
  <c r="AS244" i="6"/>
  <c r="AD1131" i="6" a="1"/>
  <c r="AD1131" i="6"/>
  <c r="AE1131" i="6" a="1"/>
  <c r="AE1131" i="6"/>
  <c r="AG1131" i="6" a="1"/>
  <c r="AJ1131" i="6" a="1"/>
  <c r="AG1131" i="6"/>
  <c r="AJ1131" i="6"/>
  <c r="AD1116" i="6" a="1"/>
  <c r="AD1116" i="6"/>
  <c r="AE1116" i="6" a="1"/>
  <c r="AE1116" i="6"/>
  <c r="AG1116" i="6" a="1"/>
  <c r="AJ1116" i="6" a="1"/>
  <c r="AG1116" i="6"/>
  <c r="AJ1116" i="6"/>
  <c r="AG1274" i="6" a="1"/>
  <c r="AG1274" i="6"/>
  <c r="AG1276" i="6" a="1"/>
  <c r="AG1276" i="6"/>
  <c r="AG1275" i="6" a="1"/>
  <c r="AG1277" i="6" a="1"/>
  <c r="AG1278" i="6" a="1"/>
  <c r="AG1279" i="6" a="1"/>
  <c r="AG1280" i="6" a="1"/>
  <c r="AG1281" i="6" a="1"/>
  <c r="AG1282" i="6" a="1"/>
  <c r="AG1283" i="6" a="1"/>
  <c r="AG1275" i="6"/>
  <c r="AG1277" i="6"/>
  <c r="AG1278" i="6"/>
  <c r="AG1279" i="6"/>
  <c r="AG1280" i="6"/>
  <c r="AG1281" i="6"/>
  <c r="AG1282" i="6"/>
  <c r="AG1283" i="6"/>
  <c r="AG303" i="6"/>
  <c r="AQ303" i="6"/>
  <c r="AG304" i="6"/>
  <c r="AQ304" i="6"/>
  <c r="AG305" i="6"/>
  <c r="AQ305" i="6"/>
  <c r="AR303" i="6"/>
  <c r="AR304" i="6"/>
  <c r="AR305" i="6"/>
  <c r="AP303" i="6"/>
  <c r="AP304" i="6"/>
  <c r="AP305" i="6"/>
  <c r="N303" i="6"/>
  <c r="N304" i="6"/>
  <c r="N305" i="6"/>
  <c r="M303" i="6"/>
  <c r="M304" i="6"/>
  <c r="M305" i="6"/>
  <c r="L303" i="6"/>
  <c r="L304" i="6"/>
  <c r="L305" i="6"/>
  <c r="K303" i="6"/>
  <c r="K304" i="6"/>
  <c r="K305" i="6"/>
  <c r="C1283" i="6"/>
  <c r="R1283" i="6"/>
  <c r="S1283" i="6"/>
  <c r="T1283" i="6"/>
  <c r="U1283" i="6"/>
  <c r="V1283" i="6"/>
  <c r="P1283" i="6"/>
  <c r="M1283" i="6"/>
  <c r="L1283" i="6"/>
  <c r="K1283" i="6"/>
  <c r="C1282" i="6"/>
  <c r="R1282" i="6"/>
  <c r="S1282" i="6"/>
  <c r="T1282" i="6"/>
  <c r="U1282" i="6"/>
  <c r="V1282" i="6"/>
  <c r="P1282" i="6"/>
  <c r="M1282" i="6"/>
  <c r="L1282" i="6"/>
  <c r="K1282" i="6"/>
  <c r="C1281" i="6"/>
  <c r="R1281" i="6"/>
  <c r="S1281" i="6"/>
  <c r="T1281" i="6"/>
  <c r="U1281" i="6"/>
  <c r="V1281" i="6"/>
  <c r="P1281" i="6"/>
  <c r="M1281" i="6"/>
  <c r="L1281" i="6"/>
  <c r="K1281" i="6"/>
  <c r="C1280" i="6"/>
  <c r="R1280" i="6"/>
  <c r="S1280" i="6"/>
  <c r="T1280" i="6"/>
  <c r="U1280" i="6"/>
  <c r="V1280" i="6"/>
  <c r="P1280" i="6"/>
  <c r="M1280" i="6"/>
  <c r="L1280" i="6"/>
  <c r="K1280" i="6"/>
  <c r="C1279" i="6"/>
  <c r="R1279" i="6"/>
  <c r="S1279" i="6"/>
  <c r="T1279" i="6"/>
  <c r="U1279" i="6"/>
  <c r="V1279" i="6"/>
  <c r="P1279" i="6"/>
  <c r="M1279" i="6"/>
  <c r="L1279" i="6"/>
  <c r="K1279" i="6"/>
  <c r="C1278" i="6"/>
  <c r="R1278" i="6"/>
  <c r="S1278" i="6"/>
  <c r="T1278" i="6"/>
  <c r="U1278" i="6"/>
  <c r="V1278" i="6"/>
  <c r="P1278" i="6"/>
  <c r="M1278" i="6"/>
  <c r="L1278" i="6"/>
  <c r="K1278" i="6"/>
  <c r="C1275" i="6"/>
  <c r="R1275" i="6"/>
  <c r="S1275" i="6"/>
  <c r="T1275" i="6"/>
  <c r="U1275" i="6"/>
  <c r="V1275" i="6"/>
  <c r="P1275" i="6"/>
  <c r="M1275" i="6"/>
  <c r="L1275" i="6"/>
  <c r="K1275" i="6"/>
  <c r="C1274" i="6"/>
  <c r="R1274" i="6"/>
  <c r="S1274" i="6"/>
  <c r="T1274" i="6"/>
  <c r="U1274" i="6"/>
  <c r="V1274" i="6"/>
  <c r="P1274" i="6"/>
  <c r="M1274" i="6"/>
  <c r="L1274" i="6"/>
  <c r="K1274" i="6"/>
  <c r="C305" i="6"/>
  <c r="AW305" i="6"/>
  <c r="AV305" i="6"/>
  <c r="AU305" i="6"/>
  <c r="AT305" i="6"/>
  <c r="R305" i="6"/>
  <c r="S305" i="6"/>
  <c r="T305" i="6"/>
  <c r="U305" i="6"/>
  <c r="V305" i="6"/>
  <c r="P305" i="6"/>
  <c r="C304" i="6"/>
  <c r="AW304" i="6"/>
  <c r="AV304" i="6"/>
  <c r="AU304" i="6"/>
  <c r="AT304" i="6"/>
  <c r="R304" i="6"/>
  <c r="S304" i="6"/>
  <c r="T304" i="6"/>
  <c r="U304" i="6"/>
  <c r="V304" i="6"/>
  <c r="P304" i="6"/>
  <c r="C303" i="6"/>
  <c r="AW303" i="6"/>
  <c r="AV303" i="6"/>
  <c r="AU303" i="6"/>
  <c r="AT303" i="6"/>
  <c r="R303" i="6"/>
  <c r="S303" i="6"/>
  <c r="T303" i="6"/>
  <c r="U303" i="6"/>
  <c r="V303" i="6"/>
  <c r="P303" i="6"/>
  <c r="K1276" i="6"/>
  <c r="L1276" i="6"/>
  <c r="M1276" i="6"/>
  <c r="C1276" i="6"/>
  <c r="P1276" i="6"/>
  <c r="R1276" i="6"/>
  <c r="S1276" i="6"/>
  <c r="T1276" i="6"/>
  <c r="U1276" i="6"/>
  <c r="V1276" i="6"/>
  <c r="K1277" i="6"/>
  <c r="L1277" i="6"/>
  <c r="M1277" i="6"/>
  <c r="C1277" i="6"/>
  <c r="P1277" i="6"/>
  <c r="R1277" i="6"/>
  <c r="S1277" i="6"/>
  <c r="T1277" i="6"/>
  <c r="U1277" i="6"/>
  <c r="V1277" i="6"/>
  <c r="W786" i="6" a="1"/>
  <c r="W786" i="6"/>
  <c r="W789" i="6" a="1"/>
  <c r="W789" i="6"/>
  <c r="W783" i="6" a="1"/>
  <c r="W784" i="6" a="1"/>
  <c r="W785" i="6" a="1"/>
  <c r="W787" i="6" a="1"/>
  <c r="W788" i="6" a="1"/>
  <c r="W790" i="6" a="1"/>
  <c r="W791" i="6" a="1"/>
  <c r="W792" i="6" a="1"/>
  <c r="W793" i="6" a="1"/>
  <c r="W794" i="6" a="1"/>
  <c r="W795" i="6" a="1"/>
  <c r="W796" i="6" a="1"/>
  <c r="W797" i="6" a="1"/>
  <c r="W783" i="6"/>
  <c r="W784" i="6"/>
  <c r="W785" i="6"/>
  <c r="W787" i="6"/>
  <c r="W788" i="6"/>
  <c r="W790" i="6"/>
  <c r="W791" i="6"/>
  <c r="W792" i="6"/>
  <c r="W793" i="6"/>
  <c r="W794" i="6"/>
  <c r="W795" i="6"/>
  <c r="W796" i="6"/>
  <c r="W797" i="6"/>
  <c r="K98" i="6"/>
  <c r="K99" i="6"/>
  <c r="K100" i="6"/>
  <c r="K101" i="6"/>
  <c r="K102" i="6"/>
  <c r="K103" i="6"/>
  <c r="AB786" i="6" a="1"/>
  <c r="AB786" i="6"/>
  <c r="AB789" i="6" a="1"/>
  <c r="AB789" i="6"/>
  <c r="AB783" i="6" a="1"/>
  <c r="AB784" i="6" a="1"/>
  <c r="AB785" i="6" a="1"/>
  <c r="AB787" i="6" a="1"/>
  <c r="AB788" i="6" a="1"/>
  <c r="AB790" i="6" a="1"/>
  <c r="AB791" i="6" a="1"/>
  <c r="AB792" i="6" a="1"/>
  <c r="AB793" i="6" a="1"/>
  <c r="AB794" i="6" a="1"/>
  <c r="AB795" i="6" a="1"/>
  <c r="AB796" i="6" a="1"/>
  <c r="AB797" i="6" a="1"/>
  <c r="AB783" i="6"/>
  <c r="AB784" i="6"/>
  <c r="AB785" i="6"/>
  <c r="AB787" i="6"/>
  <c r="AB788" i="6"/>
  <c r="AB790" i="6"/>
  <c r="AB791" i="6"/>
  <c r="AB792" i="6"/>
  <c r="AB793" i="6"/>
  <c r="AB794" i="6"/>
  <c r="AB795" i="6"/>
  <c r="AB796" i="6"/>
  <c r="AB797" i="6"/>
  <c r="AC786" i="6" a="1"/>
  <c r="AC786" i="6"/>
  <c r="AC789" i="6" a="1"/>
  <c r="AC789" i="6"/>
  <c r="AC783" i="6" a="1"/>
  <c r="AC784" i="6" a="1"/>
  <c r="AC785" i="6" a="1"/>
  <c r="AC787" i="6" a="1"/>
  <c r="AC788" i="6" a="1"/>
  <c r="AC790" i="6" a="1"/>
  <c r="AC791" i="6" a="1"/>
  <c r="AC792" i="6" a="1"/>
  <c r="AC793" i="6" a="1"/>
  <c r="AC794" i="6" a="1"/>
  <c r="AC795" i="6" a="1"/>
  <c r="AC796" i="6" a="1"/>
  <c r="AC797" i="6" a="1"/>
  <c r="AC783" i="6"/>
  <c r="AC784" i="6"/>
  <c r="AC785" i="6"/>
  <c r="AC787" i="6"/>
  <c r="AC788" i="6"/>
  <c r="AC790" i="6"/>
  <c r="AC791" i="6"/>
  <c r="AC792" i="6"/>
  <c r="AC793" i="6"/>
  <c r="AC794" i="6"/>
  <c r="AC795" i="6"/>
  <c r="AC796" i="6"/>
  <c r="AC797" i="6"/>
  <c r="AD786" i="6" a="1"/>
  <c r="AD786" i="6"/>
  <c r="AD789" i="6" a="1"/>
  <c r="AD789" i="6"/>
  <c r="AD783" i="6" a="1"/>
  <c r="AD784" i="6" a="1"/>
  <c r="AD785" i="6" a="1"/>
  <c r="AD787" i="6" a="1"/>
  <c r="AD788" i="6" a="1"/>
  <c r="AD790" i="6" a="1"/>
  <c r="AD791" i="6" a="1"/>
  <c r="AD792" i="6" a="1"/>
  <c r="AD793" i="6" a="1"/>
  <c r="AD794" i="6" a="1"/>
  <c r="AD795" i="6" a="1"/>
  <c r="AD796" i="6" a="1"/>
  <c r="AD797" i="6" a="1"/>
  <c r="AD783" i="6"/>
  <c r="AD784" i="6"/>
  <c r="AD785" i="6"/>
  <c r="AD787" i="6"/>
  <c r="AD788" i="6"/>
  <c r="AD790" i="6"/>
  <c r="AD791" i="6"/>
  <c r="AD792" i="6"/>
  <c r="AD793" i="6"/>
  <c r="AD794" i="6"/>
  <c r="AD795" i="6"/>
  <c r="AD796" i="6"/>
  <c r="AD797" i="6"/>
  <c r="AE786" i="6" a="1"/>
  <c r="AE786" i="6"/>
  <c r="AE789" i="6" a="1"/>
  <c r="AE789" i="6"/>
  <c r="AE783" i="6" a="1"/>
  <c r="AE784" i="6" a="1"/>
  <c r="AE785" i="6" a="1"/>
  <c r="AE787" i="6" a="1"/>
  <c r="AE788" i="6" a="1"/>
  <c r="AE790" i="6" a="1"/>
  <c r="AE791" i="6" a="1"/>
  <c r="AE792" i="6" a="1"/>
  <c r="AE793" i="6" a="1"/>
  <c r="AE794" i="6" a="1"/>
  <c r="AE795" i="6" a="1"/>
  <c r="AE796" i="6" a="1"/>
  <c r="AE797" i="6" a="1"/>
  <c r="AE783" i="6"/>
  <c r="AE784" i="6"/>
  <c r="AE785" i="6"/>
  <c r="AE787" i="6"/>
  <c r="AE788" i="6"/>
  <c r="AE790" i="6"/>
  <c r="AE791" i="6"/>
  <c r="AE792" i="6"/>
  <c r="AE793" i="6"/>
  <c r="AE794" i="6"/>
  <c r="AE795" i="6"/>
  <c r="AE796" i="6"/>
  <c r="AE797" i="6"/>
  <c r="AR98" i="6"/>
  <c r="AR99" i="6"/>
  <c r="AR100" i="6"/>
  <c r="AR101" i="6"/>
  <c r="AR102" i="6"/>
  <c r="AR103" i="6"/>
  <c r="AQ98" i="6"/>
  <c r="AQ99" i="6"/>
  <c r="AQ100" i="6"/>
  <c r="AQ101" i="6"/>
  <c r="AQ102" i="6"/>
  <c r="AQ103" i="6"/>
  <c r="AS98" i="6"/>
  <c r="AS99" i="6"/>
  <c r="AS100" i="6"/>
  <c r="AS101" i="6"/>
  <c r="AS102" i="6"/>
  <c r="AS103" i="6"/>
  <c r="I71" i="10"/>
  <c r="I70" i="10"/>
  <c r="I69" i="10"/>
  <c r="X797" i="6" a="1"/>
  <c r="X797" i="6"/>
  <c r="Y797" i="6" a="1"/>
  <c r="Y797" i="6"/>
  <c r="Z797" i="6" a="1"/>
  <c r="AA797" i="6" a="1"/>
  <c r="AF797" i="6" a="1"/>
  <c r="Z797" i="6"/>
  <c r="AA797" i="6"/>
  <c r="AF797" i="6"/>
  <c r="C797" i="6"/>
  <c r="R797" i="6"/>
  <c r="S797" i="6"/>
  <c r="T797" i="6"/>
  <c r="U797" i="6"/>
  <c r="V797" i="6"/>
  <c r="O797" i="6"/>
  <c r="P797" i="6"/>
  <c r="M797" i="6"/>
  <c r="L797" i="6"/>
  <c r="K797" i="6"/>
  <c r="X796" i="6" a="1"/>
  <c r="X796" i="6"/>
  <c r="Y796" i="6" a="1"/>
  <c r="Y796" i="6"/>
  <c r="Z796" i="6" a="1"/>
  <c r="AA796" i="6" a="1"/>
  <c r="AF796" i="6" a="1"/>
  <c r="Z796" i="6"/>
  <c r="AA796" i="6"/>
  <c r="AF796" i="6"/>
  <c r="C796" i="6"/>
  <c r="R796" i="6"/>
  <c r="S796" i="6"/>
  <c r="T796" i="6"/>
  <c r="U796" i="6"/>
  <c r="V796" i="6"/>
  <c r="O796" i="6"/>
  <c r="P796" i="6"/>
  <c r="M796" i="6"/>
  <c r="L796" i="6"/>
  <c r="K796" i="6"/>
  <c r="X795" i="6" a="1"/>
  <c r="X795" i="6"/>
  <c r="Y795" i="6" a="1"/>
  <c r="Y795" i="6"/>
  <c r="Z795" i="6" a="1"/>
  <c r="AA795" i="6" a="1"/>
  <c r="AF795" i="6" a="1"/>
  <c r="Z795" i="6"/>
  <c r="AA795" i="6"/>
  <c r="AF795" i="6"/>
  <c r="C795" i="6"/>
  <c r="R795" i="6"/>
  <c r="S795" i="6"/>
  <c r="T795" i="6"/>
  <c r="U795" i="6"/>
  <c r="V795" i="6"/>
  <c r="O795" i="6"/>
  <c r="P795" i="6"/>
  <c r="M795" i="6"/>
  <c r="L795" i="6"/>
  <c r="K795" i="6"/>
  <c r="X794" i="6" a="1"/>
  <c r="X794" i="6"/>
  <c r="Y794" i="6" a="1"/>
  <c r="Y794" i="6"/>
  <c r="Z794" i="6" a="1"/>
  <c r="AA794" i="6" a="1"/>
  <c r="AF794" i="6" a="1"/>
  <c r="Z794" i="6"/>
  <c r="AA794" i="6"/>
  <c r="AF794" i="6"/>
  <c r="C794" i="6"/>
  <c r="R794" i="6"/>
  <c r="S794" i="6"/>
  <c r="T794" i="6"/>
  <c r="U794" i="6"/>
  <c r="V794" i="6"/>
  <c r="O794" i="6"/>
  <c r="P794" i="6"/>
  <c r="M794" i="6"/>
  <c r="L794" i="6"/>
  <c r="K794" i="6"/>
  <c r="X793" i="6" a="1"/>
  <c r="X793" i="6"/>
  <c r="Y793" i="6" a="1"/>
  <c r="Y793" i="6"/>
  <c r="Z793" i="6" a="1"/>
  <c r="AA793" i="6" a="1"/>
  <c r="AF793" i="6" a="1"/>
  <c r="Z793" i="6"/>
  <c r="AA793" i="6"/>
  <c r="AF793" i="6"/>
  <c r="C793" i="6"/>
  <c r="R793" i="6"/>
  <c r="S793" i="6"/>
  <c r="T793" i="6"/>
  <c r="U793" i="6"/>
  <c r="V793" i="6"/>
  <c r="O793" i="6"/>
  <c r="P793" i="6"/>
  <c r="M793" i="6"/>
  <c r="L793" i="6"/>
  <c r="K793" i="6"/>
  <c r="X792" i="6" a="1"/>
  <c r="X792" i="6"/>
  <c r="Y792" i="6" a="1"/>
  <c r="Y792" i="6"/>
  <c r="Z792" i="6" a="1"/>
  <c r="AA792" i="6" a="1"/>
  <c r="AF792" i="6" a="1"/>
  <c r="Z792" i="6"/>
  <c r="AA792" i="6"/>
  <c r="AF792" i="6"/>
  <c r="C792" i="6"/>
  <c r="R792" i="6"/>
  <c r="S792" i="6"/>
  <c r="T792" i="6"/>
  <c r="U792" i="6"/>
  <c r="V792" i="6"/>
  <c r="O792" i="6"/>
  <c r="P792" i="6"/>
  <c r="M792" i="6"/>
  <c r="L792" i="6"/>
  <c r="K792" i="6"/>
  <c r="X791" i="6" a="1"/>
  <c r="X791" i="6"/>
  <c r="Y791" i="6" a="1"/>
  <c r="Y791" i="6"/>
  <c r="Z791" i="6" a="1"/>
  <c r="AA791" i="6" a="1"/>
  <c r="AF791" i="6" a="1"/>
  <c r="Z791" i="6"/>
  <c r="AA791" i="6"/>
  <c r="AF791" i="6"/>
  <c r="C791" i="6"/>
  <c r="R791" i="6"/>
  <c r="S791" i="6"/>
  <c r="T791" i="6"/>
  <c r="U791" i="6"/>
  <c r="V791" i="6"/>
  <c r="O791" i="6"/>
  <c r="P791" i="6"/>
  <c r="M791" i="6"/>
  <c r="L791" i="6"/>
  <c r="K791" i="6"/>
  <c r="X790" i="6" a="1"/>
  <c r="X790" i="6"/>
  <c r="Y790" i="6" a="1"/>
  <c r="Y790" i="6"/>
  <c r="Z790" i="6" a="1"/>
  <c r="AA790" i="6" a="1"/>
  <c r="AF790" i="6" a="1"/>
  <c r="Z790" i="6"/>
  <c r="AA790" i="6"/>
  <c r="AF790" i="6"/>
  <c r="C790" i="6"/>
  <c r="R790" i="6"/>
  <c r="S790" i="6"/>
  <c r="T790" i="6"/>
  <c r="U790" i="6"/>
  <c r="V790" i="6"/>
  <c r="O790" i="6"/>
  <c r="P790" i="6"/>
  <c r="M790" i="6"/>
  <c r="L790" i="6"/>
  <c r="K790" i="6"/>
  <c r="X789" i="6" a="1"/>
  <c r="X789" i="6"/>
  <c r="Y789" i="6" a="1"/>
  <c r="Y789" i="6"/>
  <c r="Z789" i="6" a="1"/>
  <c r="AA789" i="6" a="1"/>
  <c r="AF789" i="6" a="1"/>
  <c r="Z789" i="6"/>
  <c r="AA789" i="6"/>
  <c r="AF789" i="6"/>
  <c r="C789" i="6"/>
  <c r="R789" i="6"/>
  <c r="S789" i="6"/>
  <c r="T789" i="6"/>
  <c r="U789" i="6"/>
  <c r="V789" i="6"/>
  <c r="O789" i="6"/>
  <c r="P789" i="6"/>
  <c r="M789" i="6"/>
  <c r="L789" i="6"/>
  <c r="K789" i="6"/>
  <c r="X788" i="6" a="1"/>
  <c r="X788" i="6"/>
  <c r="Y788" i="6" a="1"/>
  <c r="Y788" i="6"/>
  <c r="Z788" i="6" a="1"/>
  <c r="AA788" i="6" a="1"/>
  <c r="AF788" i="6" a="1"/>
  <c r="Z788" i="6"/>
  <c r="AA788" i="6"/>
  <c r="AF788" i="6"/>
  <c r="C788" i="6"/>
  <c r="R788" i="6"/>
  <c r="S788" i="6"/>
  <c r="T788" i="6"/>
  <c r="U788" i="6"/>
  <c r="V788" i="6"/>
  <c r="O788" i="6"/>
  <c r="P788" i="6"/>
  <c r="M788" i="6"/>
  <c r="L788" i="6"/>
  <c r="K788" i="6"/>
  <c r="W1122" i="6" a="1"/>
  <c r="W1122" i="6"/>
  <c r="W1123" i="6" a="1"/>
  <c r="W1124" i="6" a="1"/>
  <c r="W1125" i="6" a="1"/>
  <c r="W1126" i="6" a="1"/>
  <c r="W1127" i="6" a="1"/>
  <c r="W1129" i="6" a="1"/>
  <c r="W1131" i="6" a="1"/>
  <c r="W1132" i="6" a="1"/>
  <c r="W1133" i="6" a="1"/>
  <c r="W1134" i="6" a="1"/>
  <c r="W1135" i="6" a="1"/>
  <c r="W1136" i="6" a="1"/>
  <c r="W1137" i="6" a="1"/>
  <c r="W1138" i="6" a="1"/>
  <c r="W1139" i="6" a="1"/>
  <c r="W1140" i="6" a="1"/>
  <c r="W1141" i="6" a="1"/>
  <c r="W1142" i="6" a="1"/>
  <c r="W1143" i="6" a="1"/>
  <c r="W1144" i="6" a="1"/>
  <c r="W1145" i="6" a="1"/>
  <c r="W1123" i="6"/>
  <c r="W1124" i="6"/>
  <c r="W1125" i="6"/>
  <c r="W1126" i="6"/>
  <c r="W1127" i="6"/>
  <c r="W1129" i="6"/>
  <c r="W1131" i="6"/>
  <c r="W1132" i="6"/>
  <c r="W1133" i="6"/>
  <c r="W1134" i="6"/>
  <c r="W1135" i="6"/>
  <c r="W1136" i="6"/>
  <c r="W1137" i="6"/>
  <c r="W1138" i="6"/>
  <c r="W1139" i="6"/>
  <c r="W1140" i="6"/>
  <c r="W1141" i="6"/>
  <c r="W1142" i="6"/>
  <c r="W1143" i="6"/>
  <c r="W1144" i="6"/>
  <c r="W1145" i="6"/>
  <c r="X1122" i="6" a="1"/>
  <c r="X1122" i="6"/>
  <c r="X1123" i="6" a="1"/>
  <c r="X1124" i="6" a="1"/>
  <c r="X1125" i="6" a="1"/>
  <c r="X1126" i="6" a="1"/>
  <c r="X1127" i="6" a="1"/>
  <c r="X1129" i="6" a="1"/>
  <c r="X1131" i="6" a="1"/>
  <c r="X1132" i="6" a="1"/>
  <c r="X1133" i="6" a="1"/>
  <c r="X1134" i="6" a="1"/>
  <c r="X1135" i="6" a="1"/>
  <c r="X1136" i="6" a="1"/>
  <c r="X1137" i="6" a="1"/>
  <c r="X1138" i="6" a="1"/>
  <c r="X1139" i="6" a="1"/>
  <c r="X1140" i="6" a="1"/>
  <c r="X1141" i="6" a="1"/>
  <c r="X1142" i="6" a="1"/>
  <c r="X1143" i="6" a="1"/>
  <c r="X1144" i="6" a="1"/>
  <c r="X1145" i="6" a="1"/>
  <c r="X1123" i="6"/>
  <c r="X1124" i="6"/>
  <c r="X1125" i="6"/>
  <c r="X1126" i="6"/>
  <c r="X1127" i="6"/>
  <c r="X1129" i="6"/>
  <c r="X1131" i="6"/>
  <c r="X1132" i="6"/>
  <c r="X1133" i="6"/>
  <c r="X1134" i="6"/>
  <c r="X1135" i="6"/>
  <c r="X1136" i="6"/>
  <c r="X1137" i="6"/>
  <c r="X1138" i="6"/>
  <c r="X1139" i="6"/>
  <c r="X1140" i="6"/>
  <c r="X1141" i="6"/>
  <c r="X1142" i="6"/>
  <c r="X1143" i="6"/>
  <c r="X1144" i="6"/>
  <c r="X1145" i="6"/>
  <c r="Y1122" i="6" a="1"/>
  <c r="Y1122" i="6"/>
  <c r="Y1123" i="6" a="1"/>
  <c r="Y1124" i="6" a="1"/>
  <c r="Y1125" i="6" a="1"/>
  <c r="Y1126" i="6" a="1"/>
  <c r="Y1127" i="6" a="1"/>
  <c r="Y1129" i="6" a="1"/>
  <c r="Y1131" i="6" a="1"/>
  <c r="Y1132" i="6" a="1"/>
  <c r="Y1133" i="6" a="1"/>
  <c r="Y1134" i="6" a="1"/>
  <c r="Y1135" i="6" a="1"/>
  <c r="Y1136" i="6" a="1"/>
  <c r="Y1137" i="6" a="1"/>
  <c r="Y1138" i="6" a="1"/>
  <c r="Y1139" i="6" a="1"/>
  <c r="Y1140" i="6" a="1"/>
  <c r="Y1141" i="6" a="1"/>
  <c r="Y1142" i="6" a="1"/>
  <c r="Y1143" i="6" a="1"/>
  <c r="Y1144" i="6" a="1"/>
  <c r="Y1145" i="6" a="1"/>
  <c r="Y1123" i="6"/>
  <c r="Y1124" i="6"/>
  <c r="Y1125" i="6"/>
  <c r="Y1126" i="6"/>
  <c r="Y1127" i="6"/>
  <c r="Y1129" i="6"/>
  <c r="Y1131" i="6"/>
  <c r="Y1132" i="6"/>
  <c r="Y1133" i="6"/>
  <c r="Y1134" i="6"/>
  <c r="Y1135" i="6"/>
  <c r="Y1136" i="6"/>
  <c r="Y1137" i="6"/>
  <c r="Y1138" i="6"/>
  <c r="Y1139" i="6"/>
  <c r="Y1140" i="6"/>
  <c r="Y1141" i="6"/>
  <c r="Y1142" i="6"/>
  <c r="Y1143" i="6"/>
  <c r="Y1144" i="6"/>
  <c r="Y1145" i="6"/>
  <c r="Z1122" i="6" a="1"/>
  <c r="Z1122" i="6"/>
  <c r="Z1123" i="6" a="1"/>
  <c r="Z1124" i="6" a="1"/>
  <c r="Z1125" i="6" a="1"/>
  <c r="Z1126" i="6" a="1"/>
  <c r="Z1127" i="6" a="1"/>
  <c r="Z1129" i="6" a="1"/>
  <c r="Z1131" i="6" a="1"/>
  <c r="Z1132" i="6" a="1"/>
  <c r="Z1133" i="6" a="1"/>
  <c r="Z1134" i="6" a="1"/>
  <c r="Z1135" i="6" a="1"/>
  <c r="Z1136" i="6" a="1"/>
  <c r="Z1137" i="6" a="1"/>
  <c r="Z1138" i="6" a="1"/>
  <c r="Z1139" i="6" a="1"/>
  <c r="Z1140" i="6" a="1"/>
  <c r="Z1141" i="6" a="1"/>
  <c r="Z1142" i="6" a="1"/>
  <c r="Z1143" i="6" a="1"/>
  <c r="Z1144" i="6" a="1"/>
  <c r="Z1145" i="6" a="1"/>
  <c r="Z1123" i="6"/>
  <c r="Z1124" i="6"/>
  <c r="Z1125" i="6"/>
  <c r="Z1126" i="6"/>
  <c r="Z1127" i="6"/>
  <c r="Z1129" i="6"/>
  <c r="Z1131" i="6"/>
  <c r="Z1132" i="6"/>
  <c r="Z1133" i="6"/>
  <c r="Z1134" i="6"/>
  <c r="Z1135" i="6"/>
  <c r="Z1136" i="6"/>
  <c r="Z1137" i="6"/>
  <c r="Z1138" i="6"/>
  <c r="Z1139" i="6"/>
  <c r="Z1140" i="6"/>
  <c r="Z1141" i="6"/>
  <c r="Z1142" i="6"/>
  <c r="Z1143" i="6"/>
  <c r="Z1144" i="6"/>
  <c r="Z1145" i="6"/>
  <c r="AA1122" i="6" a="1"/>
  <c r="AA1122" i="6"/>
  <c r="AA1123" i="6" a="1"/>
  <c r="AA1124" i="6" a="1"/>
  <c r="AA1125" i="6" a="1"/>
  <c r="AA1126" i="6" a="1"/>
  <c r="AA1127" i="6" a="1"/>
  <c r="AA1129" i="6" a="1"/>
  <c r="AA1131" i="6" a="1"/>
  <c r="AA1132" i="6" a="1"/>
  <c r="AA1133" i="6" a="1"/>
  <c r="AA1134" i="6" a="1"/>
  <c r="AA1135" i="6" a="1"/>
  <c r="AA1136" i="6" a="1"/>
  <c r="AA1137" i="6" a="1"/>
  <c r="AA1138" i="6" a="1"/>
  <c r="AA1139" i="6" a="1"/>
  <c r="AA1140" i="6" a="1"/>
  <c r="AA1141" i="6" a="1"/>
  <c r="AA1142" i="6" a="1"/>
  <c r="AA1143" i="6" a="1"/>
  <c r="AA1144" i="6" a="1"/>
  <c r="AA1145" i="6" a="1"/>
  <c r="AA1123" i="6"/>
  <c r="AA1124" i="6"/>
  <c r="AA1125" i="6"/>
  <c r="AA1126" i="6"/>
  <c r="AA1127" i="6"/>
  <c r="AA1129" i="6"/>
  <c r="AA1131" i="6"/>
  <c r="AA1132" i="6"/>
  <c r="AA1133" i="6"/>
  <c r="AA1134" i="6"/>
  <c r="AA1135" i="6"/>
  <c r="AA1136" i="6"/>
  <c r="AA1137" i="6"/>
  <c r="AA1138" i="6"/>
  <c r="AA1139" i="6"/>
  <c r="AA1140" i="6"/>
  <c r="AA1141" i="6"/>
  <c r="AA1142" i="6"/>
  <c r="AA1143" i="6"/>
  <c r="AA1144" i="6"/>
  <c r="AA1145" i="6"/>
  <c r="AB1122" i="6" a="1"/>
  <c r="AB1122" i="6"/>
  <c r="AB1123" i="6" a="1"/>
  <c r="AB1124" i="6" a="1"/>
  <c r="AB1125" i="6" a="1"/>
  <c r="AB1126" i="6" a="1"/>
  <c r="AB1127" i="6" a="1"/>
  <c r="AB1129" i="6" a="1"/>
  <c r="AB1131" i="6" a="1"/>
  <c r="AB1132" i="6" a="1"/>
  <c r="AB1133" i="6" a="1"/>
  <c r="AB1134" i="6" a="1"/>
  <c r="AB1135" i="6" a="1"/>
  <c r="AB1136" i="6" a="1"/>
  <c r="AB1137" i="6" a="1"/>
  <c r="AB1138" i="6" a="1"/>
  <c r="AB1139" i="6" a="1"/>
  <c r="AB1140" i="6" a="1"/>
  <c r="AB1141" i="6" a="1"/>
  <c r="AB1142" i="6" a="1"/>
  <c r="AB1143" i="6" a="1"/>
  <c r="AB1144" i="6" a="1"/>
  <c r="AB1145" i="6" a="1"/>
  <c r="AB1123" i="6"/>
  <c r="AB1124" i="6"/>
  <c r="AB1125" i="6"/>
  <c r="AB1126" i="6"/>
  <c r="AB1127" i="6"/>
  <c r="AB1129" i="6"/>
  <c r="AB1131" i="6"/>
  <c r="AB1132" i="6"/>
  <c r="AB1133" i="6"/>
  <c r="AB1134" i="6"/>
  <c r="AB1135" i="6"/>
  <c r="AB1136" i="6"/>
  <c r="AB1137" i="6"/>
  <c r="AB1138" i="6"/>
  <c r="AB1139" i="6"/>
  <c r="AB1140" i="6"/>
  <c r="AB1141" i="6"/>
  <c r="AB1142" i="6"/>
  <c r="AB1143" i="6"/>
  <c r="AB1144" i="6"/>
  <c r="AB1145" i="6"/>
  <c r="AC1122" i="6" a="1"/>
  <c r="AC1122" i="6"/>
  <c r="AC1123" i="6" a="1"/>
  <c r="AC1124" i="6" a="1"/>
  <c r="AC1125" i="6" a="1"/>
  <c r="AC1126" i="6" a="1"/>
  <c r="AC1127" i="6" a="1"/>
  <c r="AC1129" i="6" a="1"/>
  <c r="AC1131" i="6" a="1"/>
  <c r="AC1132" i="6" a="1"/>
  <c r="AC1133" i="6" a="1"/>
  <c r="AC1134" i="6" a="1"/>
  <c r="AC1135" i="6" a="1"/>
  <c r="AC1136" i="6" a="1"/>
  <c r="AC1137" i="6" a="1"/>
  <c r="AC1138" i="6" a="1"/>
  <c r="AC1139" i="6" a="1"/>
  <c r="AC1140" i="6" a="1"/>
  <c r="AC1141" i="6" a="1"/>
  <c r="AC1142" i="6" a="1"/>
  <c r="AC1143" i="6" a="1"/>
  <c r="AC1144" i="6" a="1"/>
  <c r="AC1145" i="6" a="1"/>
  <c r="AC1123" i="6"/>
  <c r="AC1124" i="6"/>
  <c r="AC1125" i="6"/>
  <c r="AC1126" i="6"/>
  <c r="AC1127" i="6"/>
  <c r="AC1129" i="6"/>
  <c r="AC1131" i="6"/>
  <c r="AC1132" i="6"/>
  <c r="AC1133" i="6"/>
  <c r="AC1134" i="6"/>
  <c r="AC1135" i="6"/>
  <c r="AC1136" i="6"/>
  <c r="AC1137" i="6"/>
  <c r="AC1138" i="6"/>
  <c r="AC1139" i="6"/>
  <c r="AC1140" i="6"/>
  <c r="AC1141" i="6"/>
  <c r="AC1142" i="6"/>
  <c r="AC1143" i="6"/>
  <c r="AC1144" i="6"/>
  <c r="AC1145" i="6"/>
  <c r="AF1122" i="6" a="1"/>
  <c r="AF1122" i="6"/>
  <c r="AF1123" i="6" a="1"/>
  <c r="AF1124" i="6" a="1"/>
  <c r="AF1125" i="6" a="1"/>
  <c r="AF1126" i="6" a="1"/>
  <c r="AF1127" i="6" a="1"/>
  <c r="AF1129" i="6" a="1"/>
  <c r="AF1131" i="6" a="1"/>
  <c r="AF1132" i="6" a="1"/>
  <c r="AF1133" i="6" a="1"/>
  <c r="AF1134" i="6" a="1"/>
  <c r="AF1135" i="6" a="1"/>
  <c r="AF1136" i="6" a="1"/>
  <c r="AF1137" i="6" a="1"/>
  <c r="AF1138" i="6" a="1"/>
  <c r="AF1139" i="6" a="1"/>
  <c r="AF1140" i="6" a="1"/>
  <c r="AF1141" i="6" a="1"/>
  <c r="AF1142" i="6" a="1"/>
  <c r="AF1143" i="6" a="1"/>
  <c r="AF1144" i="6" a="1"/>
  <c r="AF1145" i="6" a="1"/>
  <c r="AF1123" i="6"/>
  <c r="AF1124" i="6"/>
  <c r="AF1125" i="6"/>
  <c r="AF1126" i="6"/>
  <c r="AF1127" i="6"/>
  <c r="AF1129" i="6"/>
  <c r="AF1131" i="6"/>
  <c r="AF1132" i="6"/>
  <c r="AF1133" i="6"/>
  <c r="AF1134" i="6"/>
  <c r="AF1135" i="6"/>
  <c r="AF1136" i="6"/>
  <c r="AF1137" i="6"/>
  <c r="AF1138" i="6"/>
  <c r="AF1139" i="6"/>
  <c r="AF1140" i="6"/>
  <c r="AF1141" i="6"/>
  <c r="AF1142" i="6"/>
  <c r="AF1143" i="6"/>
  <c r="AF1144" i="6"/>
  <c r="AF1145" i="6"/>
  <c r="AH1122" i="6" a="1"/>
  <c r="AH1122" i="6"/>
  <c r="AH1123" i="6" a="1"/>
  <c r="AH1124" i="6" a="1"/>
  <c r="AH1125" i="6" a="1"/>
  <c r="AH1126" i="6" a="1"/>
  <c r="AH1127" i="6" a="1"/>
  <c r="AH1129" i="6" a="1"/>
  <c r="AH1131" i="6" a="1"/>
  <c r="AH1132" i="6" a="1"/>
  <c r="AH1133" i="6" a="1"/>
  <c r="AH1134" i="6" a="1"/>
  <c r="AH1135" i="6" a="1"/>
  <c r="AH1136" i="6" a="1"/>
  <c r="AH1137" i="6" a="1"/>
  <c r="AH1138" i="6" a="1"/>
  <c r="AH1139" i="6" a="1"/>
  <c r="AH1140" i="6" a="1"/>
  <c r="AH1141" i="6" a="1"/>
  <c r="AH1142" i="6" a="1"/>
  <c r="AH1143" i="6" a="1"/>
  <c r="AH1144" i="6" a="1"/>
  <c r="AH1145" i="6" a="1"/>
  <c r="AH1123" i="6"/>
  <c r="AH1124" i="6"/>
  <c r="AH1125" i="6"/>
  <c r="AH1126" i="6"/>
  <c r="AH1127" i="6"/>
  <c r="AH1129" i="6"/>
  <c r="AH1131" i="6"/>
  <c r="AH1132" i="6"/>
  <c r="AH1133" i="6"/>
  <c r="AH1134" i="6"/>
  <c r="AH1135" i="6"/>
  <c r="AH1136" i="6"/>
  <c r="AH1137" i="6"/>
  <c r="AH1138" i="6"/>
  <c r="AH1139" i="6"/>
  <c r="AH1140" i="6"/>
  <c r="AH1141" i="6"/>
  <c r="AH1142" i="6"/>
  <c r="AH1143" i="6"/>
  <c r="AH1144" i="6"/>
  <c r="AH1145" i="6"/>
  <c r="C1134" i="6"/>
  <c r="R1134" i="6"/>
  <c r="S1134" i="6"/>
  <c r="T1134" i="6"/>
  <c r="U1134" i="6"/>
  <c r="V1134" i="6"/>
  <c r="O1134" i="6"/>
  <c r="P1134" i="6"/>
  <c r="M1134" i="6"/>
  <c r="L1134" i="6"/>
  <c r="K1134" i="6"/>
  <c r="K1135" i="6"/>
  <c r="L1135" i="6"/>
  <c r="M1135" i="6"/>
  <c r="O1135" i="6"/>
  <c r="C1135" i="6"/>
  <c r="P1135" i="6"/>
  <c r="R1135" i="6"/>
  <c r="S1135" i="6"/>
  <c r="T1135" i="6"/>
  <c r="U1135" i="6"/>
  <c r="V1135" i="6"/>
  <c r="C1144" i="6"/>
  <c r="R1144" i="6"/>
  <c r="S1144" i="6"/>
  <c r="T1144" i="6"/>
  <c r="U1144" i="6"/>
  <c r="V1144" i="6"/>
  <c r="O1144" i="6"/>
  <c r="P1144" i="6"/>
  <c r="M1144" i="6"/>
  <c r="L1144" i="6"/>
  <c r="K1144" i="6"/>
  <c r="K1124" i="6"/>
  <c r="L1124" i="6"/>
  <c r="M1124" i="6"/>
  <c r="O1124" i="6"/>
  <c r="C1124" i="6"/>
  <c r="P1124" i="6"/>
  <c r="R1124" i="6"/>
  <c r="S1124" i="6"/>
  <c r="T1124" i="6"/>
  <c r="U1124" i="6"/>
  <c r="V1124" i="6"/>
  <c r="K1125" i="6"/>
  <c r="L1125" i="6"/>
  <c r="M1125" i="6"/>
  <c r="O1125" i="6"/>
  <c r="C1125" i="6"/>
  <c r="P1125" i="6"/>
  <c r="R1125" i="6"/>
  <c r="S1125" i="6"/>
  <c r="T1125" i="6"/>
  <c r="U1125" i="6"/>
  <c r="V1125" i="6"/>
  <c r="K1126" i="6"/>
  <c r="L1126" i="6"/>
  <c r="M1126" i="6"/>
  <c r="O1126" i="6"/>
  <c r="C1126" i="6"/>
  <c r="P1126" i="6"/>
  <c r="R1126" i="6"/>
  <c r="S1126" i="6"/>
  <c r="T1126" i="6"/>
  <c r="U1126" i="6"/>
  <c r="V1126" i="6"/>
  <c r="K1127" i="6"/>
  <c r="L1127" i="6"/>
  <c r="M1127" i="6"/>
  <c r="O1127" i="6"/>
  <c r="C1127" i="6"/>
  <c r="P1127" i="6"/>
  <c r="R1127" i="6"/>
  <c r="S1127" i="6"/>
  <c r="T1127" i="6"/>
  <c r="U1127" i="6"/>
  <c r="V1127" i="6"/>
  <c r="K1129" i="6"/>
  <c r="L1129" i="6"/>
  <c r="M1129" i="6"/>
  <c r="O1129" i="6"/>
  <c r="C1129" i="6"/>
  <c r="P1129" i="6"/>
  <c r="R1129" i="6"/>
  <c r="S1129" i="6"/>
  <c r="T1129" i="6"/>
  <c r="U1129" i="6"/>
  <c r="V1129" i="6"/>
  <c r="K1132" i="6"/>
  <c r="L1132" i="6"/>
  <c r="M1132" i="6"/>
  <c r="O1132" i="6"/>
  <c r="C1132" i="6"/>
  <c r="P1132" i="6"/>
  <c r="R1132" i="6"/>
  <c r="S1132" i="6"/>
  <c r="T1132" i="6"/>
  <c r="U1132" i="6"/>
  <c r="V1132" i="6"/>
  <c r="K1133" i="6"/>
  <c r="L1133" i="6"/>
  <c r="M1133" i="6"/>
  <c r="O1133" i="6"/>
  <c r="C1133" i="6"/>
  <c r="P1133" i="6"/>
  <c r="R1133" i="6"/>
  <c r="S1133" i="6"/>
  <c r="T1133" i="6"/>
  <c r="U1133" i="6"/>
  <c r="V1133" i="6"/>
  <c r="K1136" i="6"/>
  <c r="L1136" i="6"/>
  <c r="M1136" i="6"/>
  <c r="O1136" i="6"/>
  <c r="C1136" i="6"/>
  <c r="P1136" i="6"/>
  <c r="R1136" i="6"/>
  <c r="S1136" i="6"/>
  <c r="T1136" i="6"/>
  <c r="U1136" i="6"/>
  <c r="V1136" i="6"/>
  <c r="K1137" i="6"/>
  <c r="L1137" i="6"/>
  <c r="M1137" i="6"/>
  <c r="O1137" i="6"/>
  <c r="C1137" i="6"/>
  <c r="P1137" i="6"/>
  <c r="R1137" i="6"/>
  <c r="S1137" i="6"/>
  <c r="T1137" i="6"/>
  <c r="U1137" i="6"/>
  <c r="V1137" i="6"/>
  <c r="K1138" i="6"/>
  <c r="L1138" i="6"/>
  <c r="M1138" i="6"/>
  <c r="O1138" i="6"/>
  <c r="C1138" i="6"/>
  <c r="P1138" i="6"/>
  <c r="R1138" i="6"/>
  <c r="S1138" i="6"/>
  <c r="T1138" i="6"/>
  <c r="U1138" i="6"/>
  <c r="V1138" i="6"/>
  <c r="K1139" i="6"/>
  <c r="L1139" i="6"/>
  <c r="M1139" i="6"/>
  <c r="O1139" i="6"/>
  <c r="C1139" i="6"/>
  <c r="P1139" i="6"/>
  <c r="R1139" i="6"/>
  <c r="S1139" i="6"/>
  <c r="T1139" i="6"/>
  <c r="U1139" i="6"/>
  <c r="V1139" i="6"/>
  <c r="K1140" i="6"/>
  <c r="L1140" i="6"/>
  <c r="M1140" i="6"/>
  <c r="O1140" i="6"/>
  <c r="C1140" i="6"/>
  <c r="P1140" i="6"/>
  <c r="R1140" i="6"/>
  <c r="S1140" i="6"/>
  <c r="T1140" i="6"/>
  <c r="U1140" i="6"/>
  <c r="V1140" i="6"/>
  <c r="K1141" i="6"/>
  <c r="L1141" i="6"/>
  <c r="M1141" i="6"/>
  <c r="O1141" i="6"/>
  <c r="C1141" i="6"/>
  <c r="P1141" i="6"/>
  <c r="R1141" i="6"/>
  <c r="S1141" i="6"/>
  <c r="T1141" i="6"/>
  <c r="U1141" i="6"/>
  <c r="V1141" i="6"/>
  <c r="K1142" i="6"/>
  <c r="L1142" i="6"/>
  <c r="M1142" i="6"/>
  <c r="O1142" i="6"/>
  <c r="C1142" i="6"/>
  <c r="P1142" i="6"/>
  <c r="R1142" i="6"/>
  <c r="S1142" i="6"/>
  <c r="T1142" i="6"/>
  <c r="U1142" i="6"/>
  <c r="V1142" i="6"/>
  <c r="K1143" i="6"/>
  <c r="L1143" i="6"/>
  <c r="M1143" i="6"/>
  <c r="O1143" i="6"/>
  <c r="C1143" i="6"/>
  <c r="P1143" i="6"/>
  <c r="R1143" i="6"/>
  <c r="S1143" i="6"/>
  <c r="T1143" i="6"/>
  <c r="U1143" i="6"/>
  <c r="V1143" i="6"/>
  <c r="K1145" i="6"/>
  <c r="L1145" i="6"/>
  <c r="M1145" i="6"/>
  <c r="O1145" i="6"/>
  <c r="C1145" i="6"/>
  <c r="P1145" i="6"/>
  <c r="R1145" i="6"/>
  <c r="S1145" i="6"/>
  <c r="T1145" i="6"/>
  <c r="U1145" i="6"/>
  <c r="V1145" i="6"/>
  <c r="K1122" i="6"/>
  <c r="L1122" i="6"/>
  <c r="M1122" i="6"/>
  <c r="O1122" i="6"/>
  <c r="C1122" i="6"/>
  <c r="P1122" i="6"/>
  <c r="R1122" i="6"/>
  <c r="S1122" i="6"/>
  <c r="T1122" i="6"/>
  <c r="U1122" i="6"/>
  <c r="V1122" i="6"/>
  <c r="K1123" i="6"/>
  <c r="L1123" i="6"/>
  <c r="M1123" i="6"/>
  <c r="O1123" i="6"/>
  <c r="C1123" i="6"/>
  <c r="P1123" i="6"/>
  <c r="R1123" i="6"/>
  <c r="S1123" i="6"/>
  <c r="T1123" i="6"/>
  <c r="U1123" i="6"/>
  <c r="V1123" i="6"/>
  <c r="K1131" i="6"/>
  <c r="L1131" i="6"/>
  <c r="M1131" i="6"/>
  <c r="O1131" i="6"/>
  <c r="C1131" i="6"/>
  <c r="P1131" i="6"/>
  <c r="R1131" i="6"/>
  <c r="S1131" i="6"/>
  <c r="T1131" i="6"/>
  <c r="U1131" i="6"/>
  <c r="V1131" i="6"/>
  <c r="W1120" i="6" a="1"/>
  <c r="W1120" i="6"/>
  <c r="W235" i="6"/>
  <c r="X1120" i="6" a="1"/>
  <c r="X1120" i="6"/>
  <c r="X235" i="6"/>
  <c r="Y1120" i="6" a="1"/>
  <c r="Y1120" i="6"/>
  <c r="Y235" i="6"/>
  <c r="Z1120" i="6" a="1"/>
  <c r="Z1120" i="6"/>
  <c r="Z235" i="6"/>
  <c r="AA1120" i="6" a="1"/>
  <c r="AA1120" i="6"/>
  <c r="AA235" i="6"/>
  <c r="AB1120" i="6" a="1"/>
  <c r="AB1120" i="6"/>
  <c r="AB235" i="6"/>
  <c r="AC1120" i="6" a="1"/>
  <c r="AC1120" i="6"/>
  <c r="AC235" i="6"/>
  <c r="AF1120" i="6" a="1"/>
  <c r="AF1120" i="6"/>
  <c r="AF235" i="6"/>
  <c r="AH1120" i="6" a="1"/>
  <c r="AH1120" i="6"/>
  <c r="AH235" i="6"/>
  <c r="K235" i="6"/>
  <c r="W1121" i="6" a="1"/>
  <c r="W1121" i="6"/>
  <c r="W236" i="6"/>
  <c r="X1121" i="6" a="1"/>
  <c r="X1121" i="6"/>
  <c r="X236" i="6"/>
  <c r="Y1121" i="6" a="1"/>
  <c r="Y1121" i="6"/>
  <c r="Y236" i="6"/>
  <c r="Z1121" i="6" a="1"/>
  <c r="Z1121" i="6"/>
  <c r="Z236" i="6"/>
  <c r="AA1121" i="6" a="1"/>
  <c r="AA1121" i="6"/>
  <c r="AA236" i="6"/>
  <c r="AB1121" i="6" a="1"/>
  <c r="AB1121" i="6"/>
  <c r="AB236" i="6"/>
  <c r="AC1121" i="6" a="1"/>
  <c r="AC1121" i="6"/>
  <c r="AC236" i="6"/>
  <c r="AF1121" i="6" a="1"/>
  <c r="AF1121" i="6"/>
  <c r="AF236" i="6"/>
  <c r="AH1121" i="6" a="1"/>
  <c r="AH1121" i="6"/>
  <c r="AH236" i="6"/>
  <c r="K236" i="6"/>
  <c r="W1118" i="6" a="1"/>
  <c r="W1118" i="6"/>
  <c r="W237" i="6"/>
  <c r="X1118" i="6" a="1"/>
  <c r="X1118" i="6"/>
  <c r="X237" i="6"/>
  <c r="Y1118" i="6" a="1"/>
  <c r="Y1118" i="6"/>
  <c r="Y237" i="6"/>
  <c r="Z1118" i="6" a="1"/>
  <c r="Z1118" i="6"/>
  <c r="Z237" i="6"/>
  <c r="AA1118" i="6" a="1"/>
  <c r="AA1118" i="6"/>
  <c r="AA237" i="6"/>
  <c r="AB1118" i="6" a="1"/>
  <c r="AB1118" i="6"/>
  <c r="AB237" i="6"/>
  <c r="AC1118" i="6" a="1"/>
  <c r="AC1118" i="6"/>
  <c r="AC237" i="6"/>
  <c r="AF1118" i="6" a="1"/>
  <c r="AF1118" i="6"/>
  <c r="AF237" i="6"/>
  <c r="AH1118" i="6" a="1"/>
  <c r="AH1118" i="6"/>
  <c r="AH237" i="6"/>
  <c r="K237" i="6"/>
  <c r="W1115" i="6" a="1"/>
  <c r="W1115" i="6"/>
  <c r="W238" i="6"/>
  <c r="X1115" i="6" a="1"/>
  <c r="X1115" i="6"/>
  <c r="X238" i="6"/>
  <c r="Y1115" i="6" a="1"/>
  <c r="Y1115" i="6"/>
  <c r="Y238" i="6"/>
  <c r="Z1115" i="6" a="1"/>
  <c r="Z1115" i="6"/>
  <c r="Z238" i="6"/>
  <c r="AA1115" i="6" a="1"/>
  <c r="AA1115" i="6"/>
  <c r="AA238" i="6"/>
  <c r="AB1115" i="6" a="1"/>
  <c r="AB1115" i="6"/>
  <c r="AB238" i="6"/>
  <c r="AC1115" i="6" a="1"/>
  <c r="AC1115" i="6"/>
  <c r="AC238" i="6"/>
  <c r="AF1115" i="6" a="1"/>
  <c r="AF1115" i="6"/>
  <c r="AF238" i="6"/>
  <c r="AH1115" i="6" a="1"/>
  <c r="AH1115" i="6"/>
  <c r="AH238" i="6"/>
  <c r="K238" i="6"/>
  <c r="W1128" i="6" a="1"/>
  <c r="W1128" i="6"/>
  <c r="W239" i="6"/>
  <c r="X1128" i="6" a="1"/>
  <c r="X1128" i="6"/>
  <c r="X239" i="6"/>
  <c r="Y1128" i="6" a="1"/>
  <c r="Y1128" i="6"/>
  <c r="Y239" i="6"/>
  <c r="Z1128" i="6" a="1"/>
  <c r="Z1128" i="6"/>
  <c r="Z239" i="6"/>
  <c r="AA1128" i="6" a="1"/>
  <c r="AA1128" i="6"/>
  <c r="AA239" i="6"/>
  <c r="AB1128" i="6" a="1"/>
  <c r="AB1128" i="6"/>
  <c r="AB239" i="6"/>
  <c r="AC1128" i="6" a="1"/>
  <c r="AC1128" i="6"/>
  <c r="AC239" i="6"/>
  <c r="AF1128" i="6" a="1"/>
  <c r="AF1128" i="6"/>
  <c r="AF239" i="6"/>
  <c r="AH1128" i="6" a="1"/>
  <c r="AH1128" i="6"/>
  <c r="AH239" i="6"/>
  <c r="K239" i="6"/>
  <c r="W1119" i="6" a="1"/>
  <c r="W1119" i="6"/>
  <c r="W240" i="6"/>
  <c r="X1119" i="6" a="1"/>
  <c r="X1119" i="6"/>
  <c r="X240" i="6"/>
  <c r="Y1119" i="6" a="1"/>
  <c r="Y1119" i="6"/>
  <c r="Y240" i="6"/>
  <c r="Z1119" i="6" a="1"/>
  <c r="Z1119" i="6"/>
  <c r="Z240" i="6"/>
  <c r="AA1119" i="6" a="1"/>
  <c r="AA1119" i="6"/>
  <c r="AA240" i="6"/>
  <c r="AB1119" i="6" a="1"/>
  <c r="AB1119" i="6"/>
  <c r="AB240" i="6"/>
  <c r="AC1119" i="6" a="1"/>
  <c r="AC1119" i="6"/>
  <c r="AC240" i="6"/>
  <c r="AF1119" i="6" a="1"/>
  <c r="AF1119" i="6"/>
  <c r="AF240" i="6"/>
  <c r="AH1119" i="6" a="1"/>
  <c r="AH1119" i="6"/>
  <c r="AH240" i="6"/>
  <c r="K240" i="6"/>
  <c r="W1130" i="6" a="1"/>
  <c r="W1130" i="6"/>
  <c r="W241" i="6"/>
  <c r="X1130" i="6" a="1"/>
  <c r="X1130" i="6"/>
  <c r="X241" i="6"/>
  <c r="Y1130" i="6" a="1"/>
  <c r="Y1130" i="6"/>
  <c r="Y241" i="6"/>
  <c r="Z1130" i="6" a="1"/>
  <c r="Z1130" i="6"/>
  <c r="Z241" i="6"/>
  <c r="AA1130" i="6" a="1"/>
  <c r="AA1130" i="6"/>
  <c r="AA241" i="6"/>
  <c r="AB1130" i="6" a="1"/>
  <c r="AB1130" i="6"/>
  <c r="AB241" i="6"/>
  <c r="AC1130" i="6" a="1"/>
  <c r="AC1130" i="6"/>
  <c r="AC241" i="6"/>
  <c r="AF1130" i="6" a="1"/>
  <c r="AF1130" i="6"/>
  <c r="AF241" i="6"/>
  <c r="AH1130" i="6" a="1"/>
  <c r="AH1130" i="6"/>
  <c r="AH241" i="6"/>
  <c r="K241" i="6"/>
  <c r="W1116" i="6" a="1"/>
  <c r="W1116" i="6"/>
  <c r="W242" i="6"/>
  <c r="X1116" i="6" a="1"/>
  <c r="X1116" i="6"/>
  <c r="X242" i="6"/>
  <c r="Y1116" i="6" a="1"/>
  <c r="Y1116" i="6"/>
  <c r="Y242" i="6"/>
  <c r="Z1116" i="6" a="1"/>
  <c r="Z1116" i="6"/>
  <c r="Z242" i="6"/>
  <c r="AA1116" i="6" a="1"/>
  <c r="AA1116" i="6"/>
  <c r="AA242" i="6"/>
  <c r="AB1116" i="6" a="1"/>
  <c r="AB1116" i="6"/>
  <c r="AB242" i="6"/>
  <c r="AC1116" i="6" a="1"/>
  <c r="AC1116" i="6"/>
  <c r="AC242" i="6"/>
  <c r="AF1116" i="6" a="1"/>
  <c r="AF1116" i="6"/>
  <c r="AF242" i="6"/>
  <c r="AH1116" i="6" a="1"/>
  <c r="AH1116" i="6"/>
  <c r="AH242" i="6"/>
  <c r="K242" i="6"/>
  <c r="W1117" i="6" a="1"/>
  <c r="W1117" i="6"/>
  <c r="W243" i="6"/>
  <c r="X1117" i="6" a="1"/>
  <c r="X1117" i="6"/>
  <c r="X243" i="6"/>
  <c r="Y1117" i="6" a="1"/>
  <c r="Y1117" i="6"/>
  <c r="Y243" i="6"/>
  <c r="Z1117" i="6" a="1"/>
  <c r="Z1117" i="6"/>
  <c r="Z243" i="6"/>
  <c r="AA1117" i="6" a="1"/>
  <c r="AA1117" i="6"/>
  <c r="AA243" i="6"/>
  <c r="AB1117" i="6" a="1"/>
  <c r="AB1117" i="6"/>
  <c r="AB243" i="6"/>
  <c r="AC1117" i="6" a="1"/>
  <c r="AC1117" i="6"/>
  <c r="AC243" i="6"/>
  <c r="AF1117" i="6" a="1"/>
  <c r="AF1117" i="6"/>
  <c r="AF243" i="6"/>
  <c r="AH1117" i="6" a="1"/>
  <c r="AH1117" i="6"/>
  <c r="AH243" i="6"/>
  <c r="K243" i="6"/>
  <c r="W244" i="6"/>
  <c r="X244" i="6"/>
  <c r="Y244" i="6"/>
  <c r="Z244" i="6"/>
  <c r="AA244" i="6"/>
  <c r="AB244" i="6"/>
  <c r="AC244" i="6"/>
  <c r="AF244" i="6"/>
  <c r="AH244" i="6"/>
  <c r="K244" i="6"/>
  <c r="B69" i="10"/>
  <c r="AR235" i="6"/>
  <c r="AR236" i="6"/>
  <c r="AR237" i="6"/>
  <c r="AR238" i="6"/>
  <c r="AR239" i="6"/>
  <c r="AR240" i="6"/>
  <c r="AR241" i="6"/>
  <c r="AR242" i="6"/>
  <c r="AR243" i="6"/>
  <c r="AR244" i="6"/>
  <c r="G69" i="10"/>
  <c r="AQ235" i="6"/>
  <c r="AQ236" i="6"/>
  <c r="AQ237" i="6"/>
  <c r="AQ238" i="6"/>
  <c r="AQ239" i="6"/>
  <c r="AQ240" i="6"/>
  <c r="AQ241" i="6"/>
  <c r="AQ242" i="6"/>
  <c r="AQ243" i="6"/>
  <c r="AQ244" i="6"/>
  <c r="H69" i="10"/>
  <c r="B70" i="10"/>
  <c r="G70" i="10"/>
  <c r="H70" i="10"/>
  <c r="B71" i="10"/>
  <c r="G71" i="10"/>
  <c r="H71" i="10"/>
  <c r="AA786" i="6" a="1"/>
  <c r="AA786" i="6"/>
  <c r="AA98" i="6"/>
  <c r="AA787" i="6" a="1"/>
  <c r="AA787" i="6"/>
  <c r="AA99" i="6"/>
  <c r="AA783" i="6" a="1"/>
  <c r="AA783" i="6"/>
  <c r="AA100" i="6"/>
  <c r="AA784" i="6" a="1"/>
  <c r="AA784" i="6"/>
  <c r="AA101" i="6"/>
  <c r="AA785" i="6" a="1"/>
  <c r="AA785" i="6"/>
  <c r="AA102" i="6"/>
  <c r="AA103" i="6"/>
  <c r="AA104" i="6"/>
  <c r="Z786" i="6" a="1"/>
  <c r="Z786" i="6"/>
  <c r="Z98" i="6"/>
  <c r="Z787" i="6" a="1"/>
  <c r="Z787" i="6"/>
  <c r="Z99" i="6"/>
  <c r="Z783" i="6" a="1"/>
  <c r="Z783" i="6"/>
  <c r="Z100" i="6"/>
  <c r="Z784" i="6" a="1"/>
  <c r="Z784" i="6"/>
  <c r="Z101" i="6"/>
  <c r="Z785" i="6" a="1"/>
  <c r="Z785" i="6"/>
  <c r="Z102" i="6"/>
  <c r="Z103" i="6"/>
  <c r="Z104" i="6"/>
  <c r="Y786" i="6" a="1"/>
  <c r="Y786" i="6"/>
  <c r="Y98" i="6"/>
  <c r="Y787" i="6" a="1"/>
  <c r="Y787" i="6"/>
  <c r="Y99" i="6"/>
  <c r="Y783" i="6" a="1"/>
  <c r="Y783" i="6"/>
  <c r="Y100" i="6"/>
  <c r="Y784" i="6" a="1"/>
  <c r="Y784" i="6"/>
  <c r="Y101" i="6"/>
  <c r="Y785" i="6" a="1"/>
  <c r="Y785" i="6"/>
  <c r="Y102" i="6"/>
  <c r="Y103" i="6"/>
  <c r="Y104" i="6"/>
  <c r="X786" i="6" a="1"/>
  <c r="X786" i="6"/>
  <c r="X98" i="6"/>
  <c r="X787" i="6" a="1"/>
  <c r="X787" i="6"/>
  <c r="X99" i="6"/>
  <c r="X783" i="6" a="1"/>
  <c r="X783" i="6"/>
  <c r="X100" i="6"/>
  <c r="X784" i="6" a="1"/>
  <c r="X784" i="6"/>
  <c r="X101" i="6"/>
  <c r="X785" i="6" a="1"/>
  <c r="X785" i="6"/>
  <c r="X102" i="6"/>
  <c r="X103" i="6"/>
  <c r="X104" i="6"/>
  <c r="C1130" i="6"/>
  <c r="R1130" i="6"/>
  <c r="S1130" i="6"/>
  <c r="T1130" i="6"/>
  <c r="U1130" i="6"/>
  <c r="V1130" i="6"/>
  <c r="O1130" i="6"/>
  <c r="P1130" i="6"/>
  <c r="M1130" i="6"/>
  <c r="L1130" i="6"/>
  <c r="K1130" i="6"/>
  <c r="C1119" i="6"/>
  <c r="R1119" i="6"/>
  <c r="S1119" i="6"/>
  <c r="T1119" i="6"/>
  <c r="U1119" i="6"/>
  <c r="V1119" i="6"/>
  <c r="O1119" i="6"/>
  <c r="P1119" i="6"/>
  <c r="M1119" i="6"/>
  <c r="L1119" i="6"/>
  <c r="K1119" i="6"/>
  <c r="C1118" i="6"/>
  <c r="R1118" i="6"/>
  <c r="S1118" i="6"/>
  <c r="T1118" i="6"/>
  <c r="U1118" i="6"/>
  <c r="V1118" i="6"/>
  <c r="O1118" i="6"/>
  <c r="P1118" i="6"/>
  <c r="M1118" i="6"/>
  <c r="L1118" i="6"/>
  <c r="K1118" i="6"/>
  <c r="C1117" i="6"/>
  <c r="R1117" i="6"/>
  <c r="S1117" i="6"/>
  <c r="T1117" i="6"/>
  <c r="U1117" i="6"/>
  <c r="V1117" i="6"/>
  <c r="O1117" i="6"/>
  <c r="P1117" i="6"/>
  <c r="M1117" i="6"/>
  <c r="L1117" i="6"/>
  <c r="K1117" i="6"/>
  <c r="C1115" i="6"/>
  <c r="R1115" i="6"/>
  <c r="S1115" i="6"/>
  <c r="T1115" i="6"/>
  <c r="U1115" i="6"/>
  <c r="V1115" i="6"/>
  <c r="O1115" i="6"/>
  <c r="P1115" i="6"/>
  <c r="M1115" i="6"/>
  <c r="L1115" i="6"/>
  <c r="K1115" i="6"/>
  <c r="C243" i="6"/>
  <c r="R243" i="6"/>
  <c r="S243" i="6"/>
  <c r="T243" i="6"/>
  <c r="U243" i="6"/>
  <c r="V243" i="6"/>
  <c r="O243" i="6"/>
  <c r="P243" i="6"/>
  <c r="C241" i="6"/>
  <c r="R241" i="6"/>
  <c r="S241" i="6"/>
  <c r="T241" i="6"/>
  <c r="U241" i="6"/>
  <c r="V241" i="6"/>
  <c r="O241" i="6"/>
  <c r="P241" i="6"/>
  <c r="C240" i="6"/>
  <c r="R240" i="6"/>
  <c r="S240" i="6"/>
  <c r="T240" i="6"/>
  <c r="U240" i="6"/>
  <c r="V240" i="6"/>
  <c r="O240" i="6"/>
  <c r="P240" i="6"/>
  <c r="C239" i="6"/>
  <c r="R239" i="6"/>
  <c r="S239" i="6"/>
  <c r="T239" i="6"/>
  <c r="U239" i="6"/>
  <c r="V239" i="6"/>
  <c r="O239" i="6"/>
  <c r="P239" i="6"/>
  <c r="C237" i="6"/>
  <c r="R237" i="6"/>
  <c r="S237" i="6"/>
  <c r="T237" i="6"/>
  <c r="U237" i="6"/>
  <c r="V237" i="6"/>
  <c r="O237" i="6"/>
  <c r="P237" i="6"/>
  <c r="C235" i="6"/>
  <c r="R235" i="6"/>
  <c r="S235" i="6"/>
  <c r="T235" i="6"/>
  <c r="U235" i="6"/>
  <c r="V235" i="6"/>
  <c r="O235" i="6"/>
  <c r="P235" i="6"/>
  <c r="C1128" i="6"/>
  <c r="R1128" i="6"/>
  <c r="S1128" i="6"/>
  <c r="T1128" i="6"/>
  <c r="U1128" i="6"/>
  <c r="V1128" i="6"/>
  <c r="O1128" i="6"/>
  <c r="P1128" i="6"/>
  <c r="M1128" i="6"/>
  <c r="L1128" i="6"/>
  <c r="K1128" i="6"/>
  <c r="K1120" i="6"/>
  <c r="L1120" i="6"/>
  <c r="M1120" i="6"/>
  <c r="O1120" i="6"/>
  <c r="C1120" i="6"/>
  <c r="P1120" i="6"/>
  <c r="R1120" i="6"/>
  <c r="S1120" i="6"/>
  <c r="T1120" i="6"/>
  <c r="U1120" i="6"/>
  <c r="V1120" i="6"/>
  <c r="K1121" i="6"/>
  <c r="L1121" i="6"/>
  <c r="M1121" i="6"/>
  <c r="O1121" i="6"/>
  <c r="C1121" i="6"/>
  <c r="P1121" i="6"/>
  <c r="R1121" i="6"/>
  <c r="S1121" i="6"/>
  <c r="T1121" i="6"/>
  <c r="U1121" i="6"/>
  <c r="V1121" i="6"/>
  <c r="O238" i="6"/>
  <c r="C238" i="6"/>
  <c r="P238" i="6"/>
  <c r="R238" i="6"/>
  <c r="S238" i="6"/>
  <c r="T238" i="6"/>
  <c r="U238" i="6"/>
  <c r="V238" i="6"/>
  <c r="O244" i="6"/>
  <c r="C244" i="6"/>
  <c r="P244" i="6"/>
  <c r="R244" i="6"/>
  <c r="S244" i="6"/>
  <c r="T244" i="6"/>
  <c r="U244" i="6"/>
  <c r="V244" i="6"/>
  <c r="O236" i="6"/>
  <c r="C236" i="6"/>
  <c r="P236" i="6"/>
  <c r="R236" i="6"/>
  <c r="S236" i="6"/>
  <c r="T236" i="6"/>
  <c r="U236" i="6"/>
  <c r="V236" i="6"/>
  <c r="O242" i="6"/>
  <c r="C242" i="6"/>
  <c r="P242" i="6"/>
  <c r="R242" i="6"/>
  <c r="S242" i="6"/>
  <c r="T242" i="6"/>
  <c r="U242" i="6"/>
  <c r="V242" i="6"/>
  <c r="K1116" i="6"/>
  <c r="L1116" i="6"/>
  <c r="M1116" i="6"/>
  <c r="O1116" i="6"/>
  <c r="C1116" i="6"/>
  <c r="P1116" i="6"/>
  <c r="R1116" i="6"/>
  <c r="S1116" i="6"/>
  <c r="T1116" i="6"/>
  <c r="U1116" i="6"/>
  <c r="V1116" i="6"/>
  <c r="AF786" i="6" a="1"/>
  <c r="AF786" i="6"/>
  <c r="K786" i="6"/>
  <c r="L786" i="6"/>
  <c r="M786" i="6"/>
  <c r="O786" i="6"/>
  <c r="C786" i="6"/>
  <c r="P786" i="6"/>
  <c r="R786" i="6"/>
  <c r="S786" i="6"/>
  <c r="T786" i="6"/>
  <c r="U786" i="6"/>
  <c r="V786" i="6"/>
  <c r="AF98" i="6"/>
  <c r="M98" i="6"/>
  <c r="AF787" i="6" a="1"/>
  <c r="AF787" i="6"/>
  <c r="AF99" i="6"/>
  <c r="M99" i="6"/>
  <c r="AF783" i="6" a="1"/>
  <c r="AF783" i="6"/>
  <c r="AF100" i="6"/>
  <c r="M100" i="6"/>
  <c r="AF784" i="6" a="1"/>
  <c r="AF784" i="6"/>
  <c r="AF101" i="6"/>
  <c r="M101" i="6"/>
  <c r="AF785" i="6" a="1"/>
  <c r="AF785" i="6"/>
  <c r="AF102" i="6"/>
  <c r="M102" i="6"/>
  <c r="AF103" i="6"/>
  <c r="M103" i="6"/>
  <c r="M235" i="6"/>
  <c r="M236" i="6"/>
  <c r="M237" i="6"/>
  <c r="M238" i="6"/>
  <c r="M239" i="6"/>
  <c r="M240" i="6"/>
  <c r="M241" i="6"/>
  <c r="M242" i="6"/>
  <c r="M243" i="6"/>
  <c r="M244" i="6"/>
  <c r="D69" i="10"/>
  <c r="L98" i="6"/>
  <c r="L99" i="6"/>
  <c r="L100" i="6"/>
  <c r="L101" i="6"/>
  <c r="L102" i="6"/>
  <c r="L103" i="6"/>
  <c r="L235" i="6"/>
  <c r="L236" i="6"/>
  <c r="L237" i="6"/>
  <c r="L238" i="6"/>
  <c r="L239" i="6"/>
  <c r="L240" i="6"/>
  <c r="L241" i="6"/>
  <c r="L242" i="6"/>
  <c r="L243" i="6"/>
  <c r="L244" i="6"/>
  <c r="C69" i="10"/>
  <c r="N98" i="6"/>
  <c r="N99" i="6"/>
  <c r="N100" i="6"/>
  <c r="N101" i="6"/>
  <c r="N102" i="6"/>
  <c r="N103" i="6"/>
  <c r="N235" i="6"/>
  <c r="N236" i="6"/>
  <c r="N237" i="6"/>
  <c r="N238" i="6"/>
  <c r="N239" i="6"/>
  <c r="N240" i="6"/>
  <c r="N241" i="6"/>
  <c r="N242" i="6"/>
  <c r="N243" i="6"/>
  <c r="N244" i="6"/>
  <c r="E69" i="10"/>
  <c r="AP98" i="6"/>
  <c r="AP99" i="6"/>
  <c r="AP100" i="6"/>
  <c r="AP101" i="6"/>
  <c r="AP102" i="6"/>
  <c r="AP103" i="6"/>
  <c r="AP235" i="6"/>
  <c r="AP236" i="6"/>
  <c r="AP237" i="6"/>
  <c r="AP238" i="6"/>
  <c r="AP239" i="6"/>
  <c r="AP240" i="6"/>
  <c r="AP241" i="6"/>
  <c r="AP242" i="6"/>
  <c r="AP243" i="6"/>
  <c r="AP244" i="6"/>
  <c r="F69" i="10"/>
  <c r="C70" i="10"/>
  <c r="D70" i="10"/>
  <c r="E70" i="10"/>
  <c r="F70" i="10"/>
  <c r="C71" i="10"/>
  <c r="D71" i="10"/>
  <c r="E71" i="10"/>
  <c r="F71" i="10"/>
  <c r="C98" i="6"/>
  <c r="U98" i="6"/>
  <c r="C99" i="6"/>
  <c r="U99" i="6"/>
  <c r="C100" i="6"/>
  <c r="U100" i="6"/>
  <c r="C101" i="6"/>
  <c r="U101" i="6"/>
  <c r="C102" i="6"/>
  <c r="U102" i="6"/>
  <c r="C103" i="6"/>
  <c r="U103" i="6"/>
  <c r="O57" i="10"/>
  <c r="M57" i="10"/>
  <c r="N57" i="10"/>
  <c r="O58" i="10"/>
  <c r="M58" i="10"/>
  <c r="N58" i="10"/>
  <c r="O59" i="10"/>
  <c r="M59" i="10"/>
  <c r="N59" i="10"/>
  <c r="O60" i="10"/>
  <c r="M60" i="10"/>
  <c r="N60" i="10"/>
  <c r="O61" i="10"/>
  <c r="M61" i="10"/>
  <c r="N61" i="10"/>
  <c r="AW98" i="6"/>
  <c r="AW99" i="6"/>
  <c r="AW100" i="6"/>
  <c r="AW101" i="6"/>
  <c r="AW102" i="6"/>
  <c r="AW103" i="6"/>
  <c r="AW235" i="6"/>
  <c r="AW236" i="6"/>
  <c r="AW237" i="6"/>
  <c r="AW238" i="6"/>
  <c r="AW239" i="6"/>
  <c r="AW240" i="6"/>
  <c r="AW241" i="6"/>
  <c r="AW242" i="6"/>
  <c r="AW243" i="6"/>
  <c r="AW244" i="6"/>
  <c r="AE61" i="10"/>
  <c r="AD61" i="10"/>
  <c r="AC61" i="10"/>
  <c r="AV98" i="6"/>
  <c r="AV99" i="6"/>
  <c r="AV100" i="6"/>
  <c r="AV101" i="6"/>
  <c r="AV102" i="6"/>
  <c r="AV103" i="6"/>
  <c r="AV235" i="6"/>
  <c r="AV236" i="6"/>
  <c r="AV237" i="6"/>
  <c r="AV238" i="6"/>
  <c r="AV239" i="6"/>
  <c r="AV240" i="6"/>
  <c r="AV241" i="6"/>
  <c r="AV242" i="6"/>
  <c r="AV243" i="6"/>
  <c r="AV244" i="6"/>
  <c r="AA61" i="10"/>
  <c r="Z61" i="10"/>
  <c r="Y61" i="10"/>
  <c r="AU98" i="6"/>
  <c r="AU99" i="6"/>
  <c r="AU100" i="6"/>
  <c r="AU101" i="6"/>
  <c r="AU102" i="6"/>
  <c r="AU103" i="6"/>
  <c r="AU235" i="6"/>
  <c r="AU236" i="6"/>
  <c r="AU237" i="6"/>
  <c r="AU238" i="6"/>
  <c r="AU239" i="6"/>
  <c r="AU240" i="6"/>
  <c r="AU241" i="6"/>
  <c r="AU242" i="6"/>
  <c r="AU243" i="6"/>
  <c r="AU244" i="6"/>
  <c r="W61" i="10"/>
  <c r="V61" i="10"/>
  <c r="U61" i="10"/>
  <c r="AT98" i="6"/>
  <c r="AT99" i="6"/>
  <c r="AT100" i="6"/>
  <c r="AT101" i="6"/>
  <c r="AT102" i="6"/>
  <c r="AT103" i="6"/>
  <c r="AT235" i="6"/>
  <c r="AT236" i="6"/>
  <c r="AT237" i="6"/>
  <c r="AT238" i="6"/>
  <c r="AT239" i="6"/>
  <c r="AT240" i="6"/>
  <c r="AT241" i="6"/>
  <c r="AT242" i="6"/>
  <c r="AT243" i="6"/>
  <c r="AT244" i="6"/>
  <c r="S61" i="10"/>
  <c r="R61" i="10"/>
  <c r="Q61" i="10"/>
  <c r="T98" i="6"/>
  <c r="T99" i="6"/>
  <c r="T100" i="6"/>
  <c r="T101" i="6"/>
  <c r="T102" i="6"/>
  <c r="T103" i="6"/>
  <c r="K61" i="10"/>
  <c r="J61" i="10"/>
  <c r="I61" i="10"/>
  <c r="S98" i="6"/>
  <c r="S99" i="6"/>
  <c r="S100" i="6"/>
  <c r="S101" i="6"/>
  <c r="S102" i="6"/>
  <c r="S103" i="6"/>
  <c r="G61" i="10"/>
  <c r="F61" i="10"/>
  <c r="E61" i="10"/>
  <c r="R98" i="6"/>
  <c r="R99" i="6"/>
  <c r="R100" i="6"/>
  <c r="R101" i="6"/>
  <c r="R102" i="6"/>
  <c r="R103" i="6"/>
  <c r="C61" i="10"/>
  <c r="B61" i="10"/>
  <c r="A61" i="10"/>
  <c r="AE60" i="10"/>
  <c r="AD60" i="10"/>
  <c r="AC60" i="10"/>
  <c r="AA60" i="10"/>
  <c r="Z60" i="10"/>
  <c r="Y60" i="10"/>
  <c r="W60" i="10"/>
  <c r="V60" i="10"/>
  <c r="U60" i="10"/>
  <c r="S60" i="10"/>
  <c r="R60" i="10"/>
  <c r="Q60" i="10"/>
  <c r="K60" i="10"/>
  <c r="J60" i="10"/>
  <c r="I60" i="10"/>
  <c r="G60" i="10"/>
  <c r="F60" i="10"/>
  <c r="E60" i="10"/>
  <c r="C60" i="10"/>
  <c r="B60" i="10"/>
  <c r="A60" i="10"/>
  <c r="AE59" i="10"/>
  <c r="AD59" i="10"/>
  <c r="AC59" i="10"/>
  <c r="AA59" i="10"/>
  <c r="Z59" i="10"/>
  <c r="Y59" i="10"/>
  <c r="W59" i="10"/>
  <c r="V59" i="10"/>
  <c r="U59" i="10"/>
  <c r="S59" i="10"/>
  <c r="R59" i="10"/>
  <c r="Q59" i="10"/>
  <c r="K59" i="10"/>
  <c r="J59" i="10"/>
  <c r="I59" i="10"/>
  <c r="G59" i="10"/>
  <c r="F59" i="10"/>
  <c r="E59" i="10"/>
  <c r="C59" i="10"/>
  <c r="B59" i="10"/>
  <c r="A59" i="10"/>
  <c r="AE58" i="10"/>
  <c r="AD58" i="10"/>
  <c r="AC58" i="10"/>
  <c r="AA58" i="10"/>
  <c r="Z58" i="10"/>
  <c r="Y58" i="10"/>
  <c r="W58" i="10"/>
  <c r="V58" i="10"/>
  <c r="U58" i="10"/>
  <c r="S58" i="10"/>
  <c r="R58" i="10"/>
  <c r="Q58" i="10"/>
  <c r="K58" i="10"/>
  <c r="J58" i="10"/>
  <c r="I58" i="10"/>
  <c r="G58" i="10"/>
  <c r="F58" i="10"/>
  <c r="E58" i="10"/>
  <c r="C58" i="10"/>
  <c r="B58" i="10"/>
  <c r="A58" i="10"/>
  <c r="AE57" i="10"/>
  <c r="AD57" i="10"/>
  <c r="AC57" i="10"/>
  <c r="AA57" i="10"/>
  <c r="Z57" i="10"/>
  <c r="Y57" i="10"/>
  <c r="W57" i="10"/>
  <c r="V57" i="10"/>
  <c r="U57" i="10"/>
  <c r="S57" i="10"/>
  <c r="R57" i="10"/>
  <c r="Q57" i="10"/>
  <c r="K57" i="10"/>
  <c r="J57" i="10"/>
  <c r="I57" i="10"/>
  <c r="G57" i="10"/>
  <c r="F57" i="10"/>
  <c r="E57" i="10"/>
  <c r="C57" i="10"/>
  <c r="B57" i="10"/>
  <c r="A57" i="10"/>
  <c r="AF104" i="6"/>
  <c r="V103" i="6"/>
  <c r="O103" i="6"/>
  <c r="P103" i="6"/>
  <c r="V98" i="6"/>
  <c r="O98" i="6"/>
  <c r="P98" i="6"/>
  <c r="O99" i="6"/>
  <c r="P99" i="6"/>
  <c r="V99" i="6"/>
  <c r="O100" i="6"/>
  <c r="P100" i="6"/>
  <c r="V100" i="6"/>
  <c r="O101" i="6"/>
  <c r="P101" i="6"/>
  <c r="V101" i="6"/>
  <c r="O102" i="6"/>
  <c r="P102" i="6"/>
  <c r="V102" i="6"/>
  <c r="K783" i="6"/>
  <c r="L783" i="6"/>
  <c r="M783" i="6"/>
  <c r="O783" i="6"/>
  <c r="C783" i="6"/>
  <c r="P783" i="6"/>
  <c r="R783" i="6"/>
  <c r="S783" i="6"/>
  <c r="T783" i="6"/>
  <c r="U783" i="6"/>
  <c r="V783" i="6"/>
  <c r="K784" i="6"/>
  <c r="L784" i="6"/>
  <c r="M784" i="6"/>
  <c r="O784" i="6"/>
  <c r="C784" i="6"/>
  <c r="P784" i="6"/>
  <c r="R784" i="6"/>
  <c r="S784" i="6"/>
  <c r="T784" i="6"/>
  <c r="U784" i="6"/>
  <c r="V784" i="6"/>
  <c r="K785" i="6"/>
  <c r="L785" i="6"/>
  <c r="M785" i="6"/>
  <c r="O785" i="6"/>
  <c r="C785" i="6"/>
  <c r="P785" i="6"/>
  <c r="R785" i="6"/>
  <c r="S785" i="6"/>
  <c r="T785" i="6"/>
  <c r="U785" i="6"/>
  <c r="V785" i="6"/>
  <c r="K787" i="6"/>
  <c r="L787" i="6"/>
  <c r="M787" i="6"/>
  <c r="O787" i="6"/>
  <c r="C787" i="6"/>
  <c r="P787" i="6"/>
  <c r="R787" i="6"/>
  <c r="S787" i="6"/>
  <c r="T787" i="6"/>
  <c r="U787" i="6"/>
  <c r="V787" i="6"/>
</calcChain>
</file>

<file path=xl/comments1.xml><?xml version="1.0" encoding="utf-8"?>
<comments xmlns="http://schemas.openxmlformats.org/spreadsheetml/2006/main">
  <authors>
    <author>Dave Leip</author>
  </authors>
  <commentList>
    <comment ref="D1" authorId="0">
      <text>
        <r>
          <rPr>
            <b/>
            <sz val="9"/>
            <color indexed="81"/>
            <rFont val="Geneva"/>
          </rPr>
          <t>Dave Leip:</t>
        </r>
        <r>
          <rPr>
            <sz val="9"/>
            <color indexed="81"/>
            <rFont val="Geneva"/>
          </rPr>
          <t xml:space="preserve">
delegate counts are estimates based on vote results.</t>
        </r>
      </text>
    </comment>
    <comment ref="BV2" authorId="0">
      <text>
        <r>
          <rPr>
            <b/>
            <sz val="9"/>
            <color indexed="81"/>
            <rFont val="Geneva"/>
          </rPr>
          <t>Dave Leip:</t>
        </r>
        <r>
          <rPr>
            <sz val="9"/>
            <color indexed="81"/>
            <rFont val="Geneva"/>
          </rPr>
          <t xml:space="preserve">
State-run = 0
Party-run = 1</t>
        </r>
      </text>
    </comment>
    <comment ref="BW2" authorId="0">
      <text>
        <r>
          <rPr>
            <b/>
            <sz val="9"/>
            <color indexed="81"/>
            <rFont val="Geneva"/>
          </rPr>
          <t>Dave Leip:</t>
        </r>
        <r>
          <rPr>
            <sz val="9"/>
            <color indexed="81"/>
            <rFont val="Geneva"/>
          </rPr>
          <t xml:space="preserve">
Allowed Voters</t>
        </r>
      </text>
    </comment>
    <comment ref="BX2" authorId="0">
      <text>
        <r>
          <rPr>
            <b/>
            <sz val="9"/>
            <color indexed="81"/>
            <rFont val="Geneva"/>
          </rPr>
          <t>Dave Leip:</t>
        </r>
        <r>
          <rPr>
            <sz val="9"/>
            <color indexed="81"/>
            <rFont val="Geneva"/>
          </rPr>
          <t xml:space="preserve">
Allocated Delegates from this contest</t>
        </r>
      </text>
    </comment>
    <comment ref="BY2" authorId="0">
      <text>
        <r>
          <rPr>
            <b/>
            <sz val="9"/>
            <color indexed="81"/>
            <rFont val="Geneva"/>
          </rPr>
          <t xml:space="preserve">Dave Leip:
</t>
        </r>
        <r>
          <rPr>
            <sz val="9"/>
            <color indexed="81"/>
            <rFont val="Geneva"/>
          </rPr>
          <t>Total Delegates</t>
        </r>
      </text>
    </comment>
    <comment ref="BZ2" authorId="0">
      <text>
        <r>
          <rPr>
            <b/>
            <sz val="9"/>
            <color indexed="81"/>
            <rFont val="Geneva"/>
          </rPr>
          <t>Dave Leip:</t>
        </r>
        <r>
          <rPr>
            <sz val="9"/>
            <color indexed="81"/>
            <rFont val="Geneva"/>
          </rPr>
          <t xml:space="preserve">
Method of Allocating Delegates</t>
        </r>
      </text>
    </comment>
    <comment ref="CA2" authorId="0">
      <text>
        <r>
          <rPr>
            <b/>
            <sz val="9"/>
            <color indexed="81"/>
            <rFont val="Geneva"/>
          </rPr>
          <t>Dave Leip:</t>
        </r>
        <r>
          <rPr>
            <sz val="9"/>
            <color indexed="81"/>
            <rFont val="Geneva"/>
          </rPr>
          <t xml:space="preserve">
Minimum percentage required to receive delegates</t>
        </r>
      </text>
    </comment>
  </commentList>
</comments>
</file>

<file path=xl/comments2.xml><?xml version="1.0" encoding="utf-8"?>
<comments xmlns="http://schemas.openxmlformats.org/spreadsheetml/2006/main">
  <authors>
    <author>Dave Leip</author>
  </authors>
  <commentList>
    <comment ref="Z223" authorId="0">
      <text>
        <r>
          <rPr>
            <b/>
            <sz val="9"/>
            <color indexed="81"/>
            <rFont val="Geneva"/>
          </rPr>
          <t>Dave Leip:</t>
        </r>
        <r>
          <rPr>
            <sz val="9"/>
            <color indexed="81"/>
            <rFont val="Geneva"/>
          </rPr>
          <t xml:space="preserve">
Write-in votes not in official canvass - obtained from individual county agencies.  Incomplete tally
</t>
        </r>
      </text>
    </comment>
    <comment ref="AA223" authorId="0">
      <text>
        <r>
          <rPr>
            <b/>
            <sz val="9"/>
            <color indexed="81"/>
            <rFont val="Geneva"/>
          </rPr>
          <t>Dave Leip:</t>
        </r>
        <r>
          <rPr>
            <sz val="9"/>
            <color indexed="81"/>
            <rFont val="Geneva"/>
          </rPr>
          <t xml:space="preserve">
Write-in votes not in official canvass - obtained from individual county agencies.  Incomplete tally
</t>
        </r>
      </text>
    </comment>
    <comment ref="S1010" authorId="0">
      <text>
        <r>
          <rPr>
            <b/>
            <sz val="9"/>
            <color indexed="81"/>
            <rFont val="Geneva"/>
          </rPr>
          <t>Dave Leip:</t>
        </r>
        <r>
          <rPr>
            <sz val="9"/>
            <color indexed="81"/>
            <rFont val="Geneva"/>
          </rPr>
          <t xml:space="preserve">
Statewide tally has 654.  657 from Hinds County Recapitulation Sheet.</t>
        </r>
      </text>
    </comment>
    <comment ref="S1068" authorId="0">
      <text>
        <r>
          <rPr>
            <b/>
            <sz val="9"/>
            <color indexed="81"/>
            <rFont val="Geneva"/>
          </rPr>
          <t>Dave Leip:</t>
        </r>
        <r>
          <rPr>
            <sz val="9"/>
            <color indexed="81"/>
            <rFont val="Geneva"/>
          </rPr>
          <t xml:space="preserve">
12,955 from Statewide Tally.  Three more votes in Hinds county per county recapitulation sheet.
</t>
        </r>
      </text>
    </comment>
    <comment ref="AA1338" authorId="0">
      <text>
        <r>
          <rPr>
            <b/>
            <sz val="9"/>
            <color indexed="81"/>
            <rFont val="Geneva"/>
          </rPr>
          <t>Dave Leip:</t>
        </r>
        <r>
          <rPr>
            <sz val="9"/>
            <color indexed="81"/>
            <rFont val="Geneva"/>
          </rPr>
          <t xml:space="preserve">
partial tabulation from individual county reports.</t>
        </r>
      </text>
    </comment>
    <comment ref="Y1574" authorId="0">
      <text>
        <r>
          <rPr>
            <b/>
            <sz val="9"/>
            <color indexed="81"/>
            <rFont val="Geneva"/>
          </rPr>
          <t>Dave Leip:</t>
        </r>
        <r>
          <rPr>
            <sz val="9"/>
            <color indexed="81"/>
            <rFont val="Geneva"/>
          </rPr>
          <t xml:space="preserve">
No Preference</t>
        </r>
      </text>
    </comment>
    <comment ref="AA1850" authorId="0">
      <text>
        <r>
          <rPr>
            <b/>
            <sz val="9"/>
            <color indexed="81"/>
            <rFont val="Geneva"/>
          </rPr>
          <t>Dave Leip:</t>
        </r>
        <r>
          <rPr>
            <sz val="9"/>
            <color indexed="81"/>
            <rFont val="Geneva"/>
          </rPr>
          <t xml:space="preserve">
From individual county reports</t>
        </r>
      </text>
    </comment>
    <comment ref="R2253" authorId="0">
      <text>
        <r>
          <rPr>
            <b/>
            <sz val="9"/>
            <color indexed="81"/>
            <rFont val="Geneva"/>
          </rPr>
          <t>Dave Leip:</t>
        </r>
        <r>
          <rPr>
            <sz val="9"/>
            <color indexed="81"/>
            <rFont val="Geneva"/>
          </rPr>
          <t xml:space="preserve">
Corrected from Statewide county canvass per Official Harris County Cumulative Report</t>
        </r>
      </text>
    </comment>
    <comment ref="Y2987" authorId="0">
      <text>
        <r>
          <rPr>
            <b/>
            <sz val="9"/>
            <color indexed="81"/>
            <rFont val="Geneva"/>
          </rPr>
          <t>Dave Leip:</t>
        </r>
        <r>
          <rPr>
            <sz val="9"/>
            <color indexed="81"/>
            <rFont val="Geneva"/>
          </rPr>
          <t xml:space="preserve">
No Preference</t>
        </r>
      </text>
    </comment>
    <comment ref="A2989" authorId="0">
      <text>
        <r>
          <rPr>
            <b/>
            <sz val="9"/>
            <color indexed="81"/>
            <rFont val="Geneva"/>
          </rPr>
          <t>Dave Leip:</t>
        </r>
        <r>
          <rPr>
            <sz val="9"/>
            <color indexed="81"/>
            <rFont val="Geneva"/>
          </rPr>
          <t xml:space="preserve">
Included with Labette</t>
        </r>
      </text>
    </comment>
    <comment ref="A2990" authorId="0">
      <text>
        <r>
          <rPr>
            <b/>
            <sz val="9"/>
            <color indexed="81"/>
            <rFont val="Geneva"/>
          </rPr>
          <t>Dave Leip:</t>
        </r>
        <r>
          <rPr>
            <sz val="9"/>
            <color indexed="81"/>
            <rFont val="Geneva"/>
          </rPr>
          <t xml:space="preserve">
Included with Coffey</t>
        </r>
      </text>
    </comment>
    <comment ref="A2991" authorId="0">
      <text>
        <r>
          <rPr>
            <b/>
            <sz val="9"/>
            <color indexed="81"/>
            <rFont val="Geneva"/>
          </rPr>
          <t>Dave Leip:</t>
        </r>
        <r>
          <rPr>
            <sz val="9"/>
            <color indexed="81"/>
            <rFont val="Geneva"/>
          </rPr>
          <t xml:space="preserve">
Includes Doniphan &amp; Jackson</t>
        </r>
      </text>
    </comment>
    <comment ref="A2994" authorId="0">
      <text>
        <r>
          <rPr>
            <b/>
            <sz val="9"/>
            <color indexed="81"/>
            <rFont val="Geneva"/>
          </rPr>
          <t>Dave Leip:</t>
        </r>
        <r>
          <rPr>
            <sz val="9"/>
            <color indexed="81"/>
            <rFont val="Geneva"/>
          </rPr>
          <t xml:space="preserve">
Included with Linn</t>
        </r>
      </text>
    </comment>
    <comment ref="A2998" authorId="0">
      <text>
        <r>
          <rPr>
            <b/>
            <sz val="9"/>
            <color indexed="81"/>
            <rFont val="Geneva"/>
          </rPr>
          <t>Dave Leip:</t>
        </r>
        <r>
          <rPr>
            <sz val="9"/>
            <color indexed="81"/>
            <rFont val="Geneva"/>
          </rPr>
          <t xml:space="preserve">
Included with Montgomery</t>
        </r>
      </text>
    </comment>
    <comment ref="A2999" authorId="0">
      <text>
        <r>
          <rPr>
            <b/>
            <sz val="9"/>
            <color indexed="81"/>
            <rFont val="Geneva"/>
          </rPr>
          <t>Dave Leip:</t>
        </r>
        <r>
          <rPr>
            <sz val="9"/>
            <color indexed="81"/>
            <rFont val="Geneva"/>
          </rPr>
          <t xml:space="preserve">
Included with Labette</t>
        </r>
      </text>
    </comment>
    <comment ref="A3004" authorId="0">
      <text>
        <r>
          <rPr>
            <b/>
            <sz val="9"/>
            <color indexed="81"/>
            <rFont val="Geneva"/>
          </rPr>
          <t>Dave Leip:</t>
        </r>
        <r>
          <rPr>
            <sz val="9"/>
            <color indexed="81"/>
            <rFont val="Geneva"/>
          </rPr>
          <t xml:space="preserve">
Includes Anderson</t>
        </r>
      </text>
    </comment>
    <comment ref="A3006" authorId="0">
      <text>
        <r>
          <rPr>
            <b/>
            <sz val="9"/>
            <color indexed="81"/>
            <rFont val="Geneva"/>
          </rPr>
          <t>Dave Leip:</t>
        </r>
        <r>
          <rPr>
            <sz val="9"/>
            <color indexed="81"/>
            <rFont val="Geneva"/>
          </rPr>
          <t xml:space="preserve">
Included with Sumner</t>
        </r>
      </text>
    </comment>
    <comment ref="A3010" authorId="0">
      <text>
        <r>
          <rPr>
            <b/>
            <sz val="9"/>
            <color indexed="81"/>
            <rFont val="Geneva"/>
          </rPr>
          <t>Dave Leip:</t>
        </r>
        <r>
          <rPr>
            <sz val="9"/>
            <color indexed="81"/>
            <rFont val="Geneva"/>
          </rPr>
          <t xml:space="preserve">
Included with Atchison</t>
        </r>
      </text>
    </comment>
    <comment ref="A3013" authorId="0">
      <text>
        <r>
          <rPr>
            <b/>
            <sz val="9"/>
            <color indexed="81"/>
            <rFont val="Geneva"/>
          </rPr>
          <t>Dave Leip:</t>
        </r>
        <r>
          <rPr>
            <sz val="9"/>
            <color indexed="81"/>
            <rFont val="Geneva"/>
          </rPr>
          <t xml:space="preserve">
Included with Greenwood</t>
        </r>
      </text>
    </comment>
    <comment ref="A3015" authorId="0">
      <text>
        <r>
          <rPr>
            <b/>
            <sz val="9"/>
            <color indexed="81"/>
            <rFont val="Geneva"/>
          </rPr>
          <t>Dave Leip:</t>
        </r>
        <r>
          <rPr>
            <sz val="9"/>
            <color indexed="81"/>
            <rFont val="Geneva"/>
          </rPr>
          <t xml:space="preserve">
Includes Lincoln</t>
        </r>
      </text>
    </comment>
    <comment ref="A3016" authorId="0">
      <text>
        <r>
          <rPr>
            <b/>
            <sz val="9"/>
            <color indexed="81"/>
            <rFont val="Geneva"/>
          </rPr>
          <t>Dave Leip:</t>
        </r>
        <r>
          <rPr>
            <sz val="9"/>
            <color indexed="81"/>
            <rFont val="Geneva"/>
          </rPr>
          <t xml:space="preserve">
Includes Scott</t>
        </r>
      </text>
    </comment>
    <comment ref="A3025" authorId="0">
      <text>
        <r>
          <rPr>
            <b/>
            <sz val="9"/>
            <color indexed="81"/>
            <rFont val="Geneva"/>
          </rPr>
          <t>Dave Leip:</t>
        </r>
        <r>
          <rPr>
            <sz val="9"/>
            <color indexed="81"/>
            <rFont val="Geneva"/>
          </rPr>
          <t xml:space="preserve">
4th district includes Elk</t>
        </r>
      </text>
    </comment>
    <comment ref="A3027" authorId="0">
      <text>
        <r>
          <rPr>
            <b/>
            <sz val="9"/>
            <color indexed="81"/>
            <rFont val="Geneva"/>
          </rPr>
          <t>Dave Leip:</t>
        </r>
        <r>
          <rPr>
            <sz val="9"/>
            <color indexed="81"/>
            <rFont val="Geneva"/>
          </rPr>
          <t xml:space="preserve">
Included with Sedgwick</t>
        </r>
      </text>
    </comment>
    <comment ref="A3031" authorId="0">
      <text>
        <r>
          <rPr>
            <b/>
            <sz val="9"/>
            <color indexed="81"/>
            <rFont val="Geneva"/>
          </rPr>
          <t>Dave Leip:</t>
        </r>
        <r>
          <rPr>
            <sz val="9"/>
            <color indexed="81"/>
            <rFont val="Geneva"/>
          </rPr>
          <t xml:space="preserve">
Included with Atchison</t>
        </r>
      </text>
    </comment>
    <comment ref="A3036" authorId="0">
      <text>
        <r>
          <rPr>
            <b/>
            <sz val="9"/>
            <color indexed="81"/>
            <rFont val="Geneva"/>
          </rPr>
          <t>Dave Leip:</t>
        </r>
        <r>
          <rPr>
            <sz val="9"/>
            <color indexed="81"/>
            <rFont val="Geneva"/>
          </rPr>
          <t xml:space="preserve">
Included with Sedgwick</t>
        </r>
      </text>
    </comment>
    <comment ref="A3038" authorId="0">
      <text>
        <r>
          <rPr>
            <b/>
            <sz val="9"/>
            <color indexed="81"/>
            <rFont val="Geneva"/>
          </rPr>
          <t>Dave Leip:</t>
        </r>
        <r>
          <rPr>
            <sz val="9"/>
            <color indexed="81"/>
            <rFont val="Geneva"/>
          </rPr>
          <t xml:space="preserve">
Includes Allen, Cherokee, Neosho, and WIlson</t>
        </r>
      </text>
    </comment>
    <comment ref="A3041" authorId="0">
      <text>
        <r>
          <rPr>
            <b/>
            <sz val="9"/>
            <color indexed="81"/>
            <rFont val="Geneva"/>
          </rPr>
          <t>Dave Leip:</t>
        </r>
        <r>
          <rPr>
            <sz val="9"/>
            <color indexed="81"/>
            <rFont val="Geneva"/>
          </rPr>
          <t xml:space="preserve">
Included with Ellsworth</t>
        </r>
      </text>
    </comment>
    <comment ref="A3042" authorId="0">
      <text>
        <r>
          <rPr>
            <b/>
            <sz val="9"/>
            <color indexed="81"/>
            <rFont val="Geneva"/>
          </rPr>
          <t>Dave Leip:</t>
        </r>
        <r>
          <rPr>
            <sz val="9"/>
            <color indexed="81"/>
            <rFont val="Geneva"/>
          </rPr>
          <t xml:space="preserve">
Includes Bourbon</t>
        </r>
      </text>
    </comment>
    <comment ref="A3051" authorId="0">
      <text>
        <r>
          <rPr>
            <b/>
            <sz val="9"/>
            <color indexed="81"/>
            <rFont val="Geneva"/>
          </rPr>
          <t>Dave Leip:</t>
        </r>
        <r>
          <rPr>
            <sz val="9"/>
            <color indexed="81"/>
            <rFont val="Geneva"/>
          </rPr>
          <t xml:space="preserve">
Includes Chautauqua</t>
        </r>
      </text>
    </comment>
    <comment ref="A3055" authorId="0">
      <text>
        <r>
          <rPr>
            <b/>
            <sz val="9"/>
            <color indexed="81"/>
            <rFont val="Geneva"/>
          </rPr>
          <t>Dave Leip:</t>
        </r>
        <r>
          <rPr>
            <sz val="9"/>
            <color indexed="81"/>
            <rFont val="Geneva"/>
          </rPr>
          <t xml:space="preserve">
Included with Labette</t>
        </r>
      </text>
    </comment>
    <comment ref="A3074" authorId="0">
      <text>
        <r>
          <rPr>
            <b/>
            <sz val="9"/>
            <color indexed="81"/>
            <rFont val="Geneva"/>
          </rPr>
          <t>Dave Leip:</t>
        </r>
        <r>
          <rPr>
            <sz val="9"/>
            <color indexed="81"/>
            <rFont val="Geneva"/>
          </rPr>
          <t xml:space="preserve">
Included with Finney</t>
        </r>
      </text>
    </comment>
    <comment ref="A3075" authorId="0">
      <text>
        <r>
          <rPr>
            <b/>
            <sz val="9"/>
            <color indexed="81"/>
            <rFont val="Geneva"/>
          </rPr>
          <t>Dave Leip:</t>
        </r>
        <r>
          <rPr>
            <sz val="9"/>
            <color indexed="81"/>
            <rFont val="Geneva"/>
          </rPr>
          <t xml:space="preserve">
Includes Kingman and Harper</t>
        </r>
      </text>
    </comment>
    <comment ref="A3084" authorId="0">
      <text>
        <r>
          <rPr>
            <b/>
            <sz val="9"/>
            <color indexed="81"/>
            <rFont val="Geneva"/>
          </rPr>
          <t>Dave Leip:</t>
        </r>
        <r>
          <rPr>
            <sz val="9"/>
            <color indexed="81"/>
            <rFont val="Geneva"/>
          </rPr>
          <t xml:space="preserve">
Includes Cowley</t>
        </r>
      </text>
    </comment>
    <comment ref="A3091" authorId="0">
      <text>
        <r>
          <rPr>
            <b/>
            <sz val="9"/>
            <color indexed="81"/>
            <rFont val="Geneva"/>
          </rPr>
          <t>Dave Leip:</t>
        </r>
        <r>
          <rPr>
            <sz val="9"/>
            <color indexed="81"/>
            <rFont val="Geneva"/>
          </rPr>
          <t xml:space="preserve">
Included with Labette</t>
        </r>
      </text>
    </comment>
  </commentList>
</comments>
</file>

<file path=xl/comments3.xml><?xml version="1.0" encoding="utf-8"?>
<comments xmlns="http://schemas.openxmlformats.org/spreadsheetml/2006/main">
  <authors>
    <author>Dave Leip</author>
  </authors>
  <commentList>
    <comment ref="A184" authorId="0">
      <text>
        <r>
          <rPr>
            <b/>
            <sz val="9"/>
            <color indexed="81"/>
            <rFont val="Geneva"/>
          </rPr>
          <t>Dave Leip:</t>
        </r>
        <r>
          <rPr>
            <sz val="9"/>
            <color indexed="81"/>
            <rFont val="Geneva"/>
          </rPr>
          <t xml:space="preserve">
Includes Aurora</t>
        </r>
      </text>
    </comment>
    <comment ref="A217" authorId="0">
      <text>
        <r>
          <rPr>
            <b/>
            <sz val="9"/>
            <color indexed="81"/>
            <rFont val="Geneva"/>
          </rPr>
          <t>Dave Leip:</t>
        </r>
        <r>
          <rPr>
            <sz val="9"/>
            <color indexed="81"/>
            <rFont val="Geneva"/>
          </rPr>
          <t xml:space="preserve">
Includes E Plantation</t>
        </r>
      </text>
    </comment>
    <comment ref="A611" authorId="0">
      <text>
        <r>
          <rPr>
            <b/>
            <sz val="9"/>
            <color indexed="81"/>
            <rFont val="Geneva"/>
          </rPr>
          <t>Dave Leip:</t>
        </r>
        <r>
          <rPr>
            <sz val="9"/>
            <color indexed="81"/>
            <rFont val="Geneva"/>
          </rPr>
          <t xml:space="preserve">
Includes Deer Isle</t>
        </r>
      </text>
    </comment>
  </commentList>
</comments>
</file>

<file path=xl/comments4.xml><?xml version="1.0" encoding="utf-8"?>
<comments xmlns="http://schemas.openxmlformats.org/spreadsheetml/2006/main">
  <authors>
    <author>Dave Leip</author>
  </authors>
  <commentList>
    <comment ref="X200" authorId="0">
      <text>
        <r>
          <rPr>
            <b/>
            <sz val="9"/>
            <color indexed="81"/>
            <rFont val="Geneva"/>
          </rPr>
          <t>Dave Leip:</t>
        </r>
        <r>
          <rPr>
            <sz val="9"/>
            <color indexed="81"/>
            <rFont val="Geneva"/>
          </rPr>
          <t xml:space="preserve">
District data is for 2002-2010 boundaries</t>
        </r>
      </text>
    </comment>
    <comment ref="X355" authorId="0">
      <text>
        <r>
          <rPr>
            <b/>
            <sz val="9"/>
            <color indexed="81"/>
            <rFont val="Geneva"/>
          </rPr>
          <t>Dave Leip:</t>
        </r>
        <r>
          <rPr>
            <sz val="9"/>
            <color indexed="81"/>
            <rFont val="Geneva"/>
          </rPr>
          <t xml:space="preserve">
New York delegates allocated based on 2000 -2010 congressional districts.</t>
        </r>
      </text>
    </comment>
    <comment ref="X391" authorId="0">
      <text>
        <r>
          <rPr>
            <b/>
            <sz val="9"/>
            <color indexed="81"/>
            <rFont val="Geneva"/>
          </rPr>
          <t>Dave Leip:</t>
        </r>
        <r>
          <rPr>
            <sz val="9"/>
            <color indexed="81"/>
            <rFont val="Geneva"/>
          </rPr>
          <t xml:space="preserve">
congressional district delegates were voted for on a separate ballot line than the at-large delegates.</t>
        </r>
      </text>
    </comment>
  </commentList>
</comments>
</file>

<file path=xl/sharedStrings.xml><?xml version="1.0" encoding="utf-8"?>
<sst xmlns="http://schemas.openxmlformats.org/spreadsheetml/2006/main" count="30180" uniqueCount="3616">
  <si>
    <t>Dyer Brook</t>
  </si>
  <si>
    <t>Curry</t>
  </si>
  <si>
    <t>TX</t>
  </si>
  <si>
    <t>Arizona</t>
  </si>
  <si>
    <t>Yellowstone</t>
  </si>
  <si>
    <t>Refugio</t>
  </si>
  <si>
    <t>Marlboro</t>
  </si>
  <si>
    <t>Cecil</t>
  </si>
  <si>
    <t>Shrewsbury</t>
  </si>
  <si>
    <t>McCurtain</t>
  </si>
  <si>
    <t>Cherokee</t>
  </si>
  <si>
    <t>Villalba</t>
  </si>
  <si>
    <t>Yabucoa</t>
  </si>
  <si>
    <t>TN</t>
  </si>
  <si>
    <t>Carlton</t>
  </si>
  <si>
    <t>Sioux</t>
  </si>
  <si>
    <t>Barnwell</t>
  </si>
  <si>
    <t>Beaufort</t>
  </si>
  <si>
    <t>Fairfield</t>
  </si>
  <si>
    <t>Caswell</t>
  </si>
  <si>
    <t>Haywood</t>
  </si>
  <si>
    <t>Neosho</t>
  </si>
  <si>
    <t>Stearns</t>
  </si>
  <si>
    <t>Waterbury</t>
  </si>
  <si>
    <t>Kearny</t>
  </si>
  <si>
    <t>Broomfield</t>
  </si>
  <si>
    <t>Rusk</t>
  </si>
  <si>
    <t>District 14</t>
  </si>
  <si>
    <t>West Warwick</t>
  </si>
  <si>
    <t>Westerly</t>
  </si>
  <si>
    <t>Fayette</t>
  </si>
  <si>
    <t>Woolwich</t>
  </si>
  <si>
    <t>Cataño</t>
  </si>
  <si>
    <t>Arenac</t>
  </si>
  <si>
    <t>Pettis</t>
  </si>
  <si>
    <t>Issaquena</t>
  </si>
  <si>
    <t>East Kingston</t>
  </si>
  <si>
    <t>Taliaferro</t>
  </si>
  <si>
    <t>Moscow</t>
  </si>
  <si>
    <t>Carrabassett Valley</t>
  </si>
  <si>
    <t>Carthage</t>
  </si>
  <si>
    <t>McLeod</t>
  </si>
  <si>
    <t>Williamson</t>
  </si>
  <si>
    <t>Springfield</t>
  </si>
  <si>
    <t>Wilkinson</t>
  </si>
  <si>
    <t>Kimble</t>
  </si>
  <si>
    <t>Morton</t>
  </si>
  <si>
    <t>Santa Cruz</t>
  </si>
  <si>
    <t>T17 R5</t>
  </si>
  <si>
    <t>District 10</t>
  </si>
  <si>
    <t>Manatee</t>
  </si>
  <si>
    <t>Yavapai CD1</t>
  </si>
  <si>
    <t>San Germán</t>
  </si>
  <si>
    <t>Gilsum</t>
  </si>
  <si>
    <t>Goffstown</t>
  </si>
  <si>
    <t>Collingsworth</t>
  </si>
  <si>
    <t>Closest States</t>
  </si>
  <si>
    <t>Carmel</t>
  </si>
  <si>
    <t>Location</t>
  </si>
  <si>
    <t>Purchase</t>
  </si>
  <si>
    <t>Maunabo</t>
  </si>
  <si>
    <t>U</t>
  </si>
  <si>
    <t>Hinsdale</t>
  </si>
  <si>
    <t>Barkhamsted</t>
  </si>
  <si>
    <t>Ben Hill</t>
  </si>
  <si>
    <t>Wentworth's</t>
  </si>
  <si>
    <t>Write-ins</t>
  </si>
  <si>
    <t>Dartmouth</t>
  </si>
  <si>
    <t>Kensington</t>
  </si>
  <si>
    <t>East Machias</t>
  </si>
  <si>
    <t>Maricopa CD5</t>
  </si>
  <si>
    <t>Limited</t>
  </si>
  <si>
    <t>Limited CD1</t>
  </si>
  <si>
    <t>Limited CD2</t>
  </si>
  <si>
    <t>Popular Vote</t>
  </si>
  <si>
    <t>Kentucky State Board of Elections</t>
  </si>
  <si>
    <t>Epsom</t>
  </si>
  <si>
    <t>Judith Basin</t>
  </si>
  <si>
    <t>Mono</t>
  </si>
  <si>
    <t>Ellington</t>
  </si>
  <si>
    <t>Clearwater</t>
  </si>
  <si>
    <t>Gem</t>
  </si>
  <si>
    <t>Windsor Locks</t>
  </si>
  <si>
    <t>Gilmanton</t>
  </si>
  <si>
    <t>Fluvanna</t>
  </si>
  <si>
    <t>Ionia</t>
  </si>
  <si>
    <t>Total</t>
  </si>
  <si>
    <t>McKenzie</t>
  </si>
  <si>
    <t>West Virginia Secretary of State</t>
  </si>
  <si>
    <t>Harris</t>
  </si>
  <si>
    <t>SD</t>
  </si>
  <si>
    <t>Oconto</t>
  </si>
  <si>
    <t>Shoreham</t>
  </si>
  <si>
    <t>Willington</t>
  </si>
  <si>
    <t>Haverhill</t>
  </si>
  <si>
    <t>Hawley</t>
  </si>
  <si>
    <t>Central Falls</t>
  </si>
  <si>
    <t>Clark</t>
  </si>
  <si>
    <t>Multnomah CD5</t>
  </si>
  <si>
    <t>Muscatine</t>
  </si>
  <si>
    <t>Pulaski</t>
  </si>
  <si>
    <t>Goshen</t>
  </si>
  <si>
    <t>Worthington</t>
  </si>
  <si>
    <t>Hardin</t>
  </si>
  <si>
    <t>Dooly</t>
  </si>
  <si>
    <t>Moody</t>
  </si>
  <si>
    <t>District 21</t>
  </si>
  <si>
    <t>Margin (%)</t>
  </si>
  <si>
    <t>Killingworth</t>
  </si>
  <si>
    <t>Davidson</t>
  </si>
  <si>
    <t>Meeker</t>
  </si>
  <si>
    <t>Anne Arundel CD3</t>
  </si>
  <si>
    <t>Jefferson Unk</t>
  </si>
  <si>
    <t>Green Lake</t>
  </si>
  <si>
    <t>Mille Lacs</t>
  </si>
  <si>
    <t>Counties</t>
  </si>
  <si>
    <t>Menifee</t>
  </si>
  <si>
    <t>Jay</t>
  </si>
  <si>
    <t>Burleson</t>
  </si>
  <si>
    <t>Hillsborough</t>
  </si>
  <si>
    <t>Middleton</t>
  </si>
  <si>
    <t>Alexander</t>
  </si>
  <si>
    <t>Treutlen</t>
  </si>
  <si>
    <t>Las Piedras</t>
  </si>
  <si>
    <t>Loíza</t>
  </si>
  <si>
    <t>Alcorn</t>
  </si>
  <si>
    <t>Piscataquis</t>
  </si>
  <si>
    <t>Green</t>
  </si>
  <si>
    <t>Cattaraugus</t>
  </si>
  <si>
    <t>Bath</t>
  </si>
  <si>
    <t>Harvard</t>
  </si>
  <si>
    <t>Edgecomb</t>
  </si>
  <si>
    <t>Errol</t>
  </si>
  <si>
    <t>Scotts Bluff</t>
  </si>
  <si>
    <t>Stamford</t>
  </si>
  <si>
    <t>North Providence</t>
  </si>
  <si>
    <t>Baltimore County CD2</t>
  </si>
  <si>
    <t>CT</t>
  </si>
  <si>
    <t>WY</t>
  </si>
  <si>
    <t>Costilla</t>
  </si>
  <si>
    <t>Harwinton</t>
  </si>
  <si>
    <t>Venango</t>
  </si>
  <si>
    <t>Lyndeborough</t>
  </si>
  <si>
    <t>Eastford</t>
  </si>
  <si>
    <t>East Windsor</t>
  </si>
  <si>
    <t>Chickasaw</t>
  </si>
  <si>
    <t>Ocean</t>
  </si>
  <si>
    <t>Lafourche</t>
  </si>
  <si>
    <t>LaSalle</t>
  </si>
  <si>
    <t>Person</t>
  </si>
  <si>
    <t>Ada CD1</t>
  </si>
  <si>
    <t>Montmorency</t>
  </si>
  <si>
    <t>Wharton</t>
  </si>
  <si>
    <t>Winona</t>
  </si>
  <si>
    <t>Mecosta</t>
  </si>
  <si>
    <t>Perry</t>
  </si>
  <si>
    <t>Saluda</t>
  </si>
  <si>
    <t>Shelton</t>
  </si>
  <si>
    <t>Baltimore County CD3</t>
  </si>
  <si>
    <t>Dakota CD4</t>
  </si>
  <si>
    <t>Somers</t>
  </si>
  <si>
    <t>Montville</t>
  </si>
  <si>
    <t>Madrid</t>
  </si>
  <si>
    <t>Steuben</t>
  </si>
  <si>
    <t>Sullivan</t>
  </si>
  <si>
    <t>Leavenworth</t>
  </si>
  <si>
    <t>Colrain</t>
  </si>
  <si>
    <t>Cayey</t>
  </si>
  <si>
    <t>Medina</t>
  </si>
  <si>
    <t>Waldoboro</t>
  </si>
  <si>
    <t>Phippsburg</t>
  </si>
  <si>
    <t>Torrance</t>
  </si>
  <si>
    <t>Santa Cruz CD7</t>
  </si>
  <si>
    <t>Seekonk</t>
  </si>
  <si>
    <t>Chisago</t>
  </si>
  <si>
    <t>Overton</t>
  </si>
  <si>
    <t>Angelina</t>
  </si>
  <si>
    <t>Worth</t>
  </si>
  <si>
    <t>Rio Grande</t>
  </si>
  <si>
    <t>Guernsey</t>
  </si>
  <si>
    <t>Pawnee</t>
  </si>
  <si>
    <t>St. George</t>
  </si>
  <si>
    <t>Erie</t>
  </si>
  <si>
    <t>Loup</t>
  </si>
  <si>
    <t>Winkler</t>
  </si>
  <si>
    <t>Yoakum</t>
  </si>
  <si>
    <t>Millis</t>
  </si>
  <si>
    <t>Palermo</t>
  </si>
  <si>
    <t>Rockwall</t>
  </si>
  <si>
    <t>Tucker</t>
  </si>
  <si>
    <t>Bridgton</t>
  </si>
  <si>
    <t>Santa Clara</t>
  </si>
  <si>
    <t>Noble</t>
  </si>
  <si>
    <t>Illinois</t>
  </si>
  <si>
    <t>Woodward</t>
  </si>
  <si>
    <t>IL</t>
  </si>
  <si>
    <t>Lanier</t>
  </si>
  <si>
    <t>Gordon</t>
  </si>
  <si>
    <t>Modoc</t>
  </si>
  <si>
    <t>North Dakota Republican Party</t>
  </si>
  <si>
    <t>Washington Republican Party</t>
  </si>
  <si>
    <t>District 23</t>
  </si>
  <si>
    <t>Columbia Falls</t>
  </si>
  <si>
    <t>VA</t>
  </si>
  <si>
    <t>Nelson</t>
  </si>
  <si>
    <t>Spink</t>
  </si>
  <si>
    <t>AR</t>
  </si>
  <si>
    <t>California</t>
  </si>
  <si>
    <t>CA</t>
  </si>
  <si>
    <t>Hennepin CD3</t>
  </si>
  <si>
    <t>Chippewa</t>
  </si>
  <si>
    <t>Middleborough</t>
  </si>
  <si>
    <t>Clarendon</t>
  </si>
  <si>
    <t>Orocovis</t>
  </si>
  <si>
    <t>Barrington</t>
  </si>
  <si>
    <t>Liberty</t>
  </si>
  <si>
    <t>Chaffee</t>
  </si>
  <si>
    <t>Fleming</t>
  </si>
  <si>
    <t>Quebradillas</t>
  </si>
  <si>
    <t>Juana Díaz</t>
  </si>
  <si>
    <t>Indian Purchase T3 T4</t>
  </si>
  <si>
    <t>McClain</t>
  </si>
  <si>
    <t>Le Sueur CD1</t>
  </si>
  <si>
    <t>Madawaska Lake</t>
  </si>
  <si>
    <t>Wexford</t>
  </si>
  <si>
    <t>Le Sueur CD2</t>
  </si>
  <si>
    <t>Ramsey CD4</t>
  </si>
  <si>
    <t>Grayson</t>
  </si>
  <si>
    <t>Presque Isle</t>
  </si>
  <si>
    <t>Lincoln</t>
  </si>
  <si>
    <t>Mesa</t>
  </si>
  <si>
    <t>Peoria</t>
  </si>
  <si>
    <t>Tyler</t>
  </si>
  <si>
    <t>Kerr</t>
  </si>
  <si>
    <t>Wallowa</t>
  </si>
  <si>
    <t>Norman</t>
  </si>
  <si>
    <t>Sequoyah</t>
  </si>
  <si>
    <t>Todd</t>
  </si>
  <si>
    <t>St. Martin</t>
  </si>
  <si>
    <t>Baltimore County CD1</t>
  </si>
  <si>
    <t>Taney</t>
  </si>
  <si>
    <t>Carteret</t>
  </si>
  <si>
    <t>San Jacinto</t>
  </si>
  <si>
    <t>Berkshire</t>
  </si>
  <si>
    <t>Jerome</t>
  </si>
  <si>
    <t>Kootenai</t>
  </si>
  <si>
    <t>Clayton</t>
  </si>
  <si>
    <t>Newburyport</t>
  </si>
  <si>
    <t>St. John the Baptist</t>
  </si>
  <si>
    <t>Maine Republican Party</t>
  </si>
  <si>
    <t>Sheldon</t>
  </si>
  <si>
    <t>Pipestone</t>
  </si>
  <si>
    <t>Wallagrass</t>
  </si>
  <si>
    <t>Spokane</t>
  </si>
  <si>
    <t>Dallas</t>
  </si>
  <si>
    <t>DeKalb</t>
  </si>
  <si>
    <t>Genesee</t>
  </si>
  <si>
    <t>Etowah</t>
  </si>
  <si>
    <t>Miami</t>
  </si>
  <si>
    <t>Pemiscot</t>
  </si>
  <si>
    <t>Berrien</t>
  </si>
  <si>
    <t>Holmes</t>
  </si>
  <si>
    <t>Mecklenburg</t>
  </si>
  <si>
    <t>Tehama</t>
  </si>
  <si>
    <t>Osage</t>
  </si>
  <si>
    <t>Stewart</t>
  </si>
  <si>
    <t>Gladwin</t>
  </si>
  <si>
    <t>District 22</t>
  </si>
  <si>
    <t>Wilson</t>
  </si>
  <si>
    <t>Lynn</t>
  </si>
  <si>
    <t>Macon</t>
  </si>
  <si>
    <t>Huntingdon</t>
  </si>
  <si>
    <t>Terry</t>
  </si>
  <si>
    <t>Passaic</t>
  </si>
  <si>
    <t>New Hampton</t>
  </si>
  <si>
    <t>Lempster</t>
  </si>
  <si>
    <t>Hampton</t>
  </si>
  <si>
    <t>Gadsden</t>
  </si>
  <si>
    <t>Le Flore</t>
  </si>
  <si>
    <t>Guayama</t>
  </si>
  <si>
    <t>Mattapoisett</t>
  </si>
  <si>
    <t>Vigo</t>
  </si>
  <si>
    <t>District 8</t>
  </si>
  <si>
    <t>Milford</t>
  </si>
  <si>
    <t>Millbury</t>
  </si>
  <si>
    <t>Hocking</t>
  </si>
  <si>
    <t>Upton</t>
  </si>
  <si>
    <t>Assumption</t>
  </si>
  <si>
    <t>Davison</t>
  </si>
  <si>
    <t>Fort Kent</t>
  </si>
  <si>
    <t>AL</t>
  </si>
  <si>
    <t>Yamhill</t>
  </si>
  <si>
    <t>Vermont</t>
  </si>
  <si>
    <t>Presidio</t>
  </si>
  <si>
    <t>Nobles</t>
  </si>
  <si>
    <t>Marlborough</t>
  </si>
  <si>
    <t>Greensville</t>
  </si>
  <si>
    <t>Grimes</t>
  </si>
  <si>
    <t>Hickman</t>
  </si>
  <si>
    <t>Bucks</t>
  </si>
  <si>
    <t>Indiana</t>
  </si>
  <si>
    <t>IN</t>
  </si>
  <si>
    <t>Maynard</t>
  </si>
  <si>
    <t>St. Mary</t>
  </si>
  <si>
    <t>Ravalli</t>
  </si>
  <si>
    <t>Rock CD1</t>
  </si>
  <si>
    <t>Minnehaha</t>
  </si>
  <si>
    <t>Santa Rosa</t>
  </si>
  <si>
    <t>Elliott</t>
  </si>
  <si>
    <t>State of Delaware Department of Elections</t>
  </si>
  <si>
    <t>District 43</t>
  </si>
  <si>
    <t>District 44</t>
  </si>
  <si>
    <t>District 45</t>
  </si>
  <si>
    <t>Becker</t>
  </si>
  <si>
    <t>Dickson</t>
  </si>
  <si>
    <t>Grantham</t>
  </si>
  <si>
    <t>Hardeman</t>
  </si>
  <si>
    <t>Coplin</t>
  </si>
  <si>
    <t>East Millinocket</t>
  </si>
  <si>
    <t>Owyhee</t>
  </si>
  <si>
    <t>Sherborn</t>
  </si>
  <si>
    <t>Mower</t>
  </si>
  <si>
    <t>James City</t>
  </si>
  <si>
    <t>Penobscot Nation</t>
  </si>
  <si>
    <t>St. Tammany</t>
  </si>
  <si>
    <t>Douglas</t>
  </si>
  <si>
    <t>Eagle</t>
  </si>
  <si>
    <t>Laurel</t>
  </si>
  <si>
    <t>Leslie</t>
  </si>
  <si>
    <t>New Bedford</t>
  </si>
  <si>
    <t>Langlade</t>
  </si>
  <si>
    <t>Ector</t>
  </si>
  <si>
    <t>Washakie</t>
  </si>
  <si>
    <t>Eliot</t>
  </si>
  <si>
    <t>Embden</t>
  </si>
  <si>
    <t>Poinsett</t>
  </si>
  <si>
    <t>Cuyahoga</t>
  </si>
  <si>
    <t>Darke</t>
  </si>
  <si>
    <t>Grays Harbor</t>
  </si>
  <si>
    <t>Accomack</t>
  </si>
  <si>
    <t>Marinette</t>
  </si>
  <si>
    <t>Connecticut</t>
  </si>
  <si>
    <t>Guilford</t>
  </si>
  <si>
    <t>Hubbard</t>
  </si>
  <si>
    <t>New Hartford</t>
  </si>
  <si>
    <t>Nebraska</t>
  </si>
  <si>
    <t>NE</t>
  </si>
  <si>
    <t>Klamath</t>
  </si>
  <si>
    <t>Dare</t>
  </si>
  <si>
    <t>Mobile</t>
  </si>
  <si>
    <t>Monroe</t>
  </si>
  <si>
    <t>Harrisville</t>
  </si>
  <si>
    <t>Pennington</t>
  </si>
  <si>
    <t>Aguas Buenas</t>
  </si>
  <si>
    <t>Río Grande</t>
  </si>
  <si>
    <t>Noxubee</t>
  </si>
  <si>
    <t>Savoy</t>
  </si>
  <si>
    <t>Waterford</t>
  </si>
  <si>
    <t>Baltimore City CD2</t>
  </si>
  <si>
    <t>Reagan</t>
  </si>
  <si>
    <t>Real</t>
  </si>
  <si>
    <t>Moose River</t>
  </si>
  <si>
    <t>Jones</t>
  </si>
  <si>
    <t>Highland</t>
  </si>
  <si>
    <t>Crosby</t>
  </si>
  <si>
    <t>Caddo</t>
  </si>
  <si>
    <t>Arundel</t>
  </si>
  <si>
    <t>Crenshaw</t>
  </si>
  <si>
    <t>Dyer</t>
  </si>
  <si>
    <t>Waupaca</t>
  </si>
  <si>
    <t>Walker</t>
  </si>
  <si>
    <t>Stockbridge</t>
  </si>
  <si>
    <t>Catahoula</t>
  </si>
  <si>
    <t>Rockland</t>
  </si>
  <si>
    <t>Morgan</t>
  </si>
  <si>
    <t>Beddington</t>
  </si>
  <si>
    <t>Titus</t>
  </si>
  <si>
    <t>Henniker</t>
  </si>
  <si>
    <t>Portage</t>
  </si>
  <si>
    <t>Natrona</t>
  </si>
  <si>
    <t>Plaquemines</t>
  </si>
  <si>
    <t>Brewer</t>
  </si>
  <si>
    <t>Holbrook</t>
  </si>
  <si>
    <t>Vergennes</t>
  </si>
  <si>
    <t>District 30</t>
  </si>
  <si>
    <t>Jamestown</t>
  </si>
  <si>
    <t>Childress</t>
  </si>
  <si>
    <t>Ada CD2</t>
  </si>
  <si>
    <t>Jericho</t>
  </si>
  <si>
    <t>Winslow</t>
  </si>
  <si>
    <t>Mitchell</t>
  </si>
  <si>
    <t>Alaska</t>
  </si>
  <si>
    <t>Monongalia</t>
  </si>
  <si>
    <t>Tarrant</t>
  </si>
  <si>
    <t>NV</t>
  </si>
  <si>
    <t>South Hero</t>
  </si>
  <si>
    <t>Stillwater</t>
  </si>
  <si>
    <t>Dawes</t>
  </si>
  <si>
    <t>Boundary</t>
  </si>
  <si>
    <t>Bonner</t>
  </si>
  <si>
    <t>Traverse</t>
  </si>
  <si>
    <t>Latah</t>
  </si>
  <si>
    <t>Montgomery</t>
  </si>
  <si>
    <t>Clarksville</t>
  </si>
  <si>
    <t>Madawaska</t>
  </si>
  <si>
    <t>North Canaan</t>
  </si>
  <si>
    <t>Shaftsbury</t>
  </si>
  <si>
    <t>Manassas</t>
  </si>
  <si>
    <t>Manassas Park</t>
  </si>
  <si>
    <t>Tooele</t>
  </si>
  <si>
    <t>Yauco</t>
  </si>
  <si>
    <t>Vega Baja</t>
  </si>
  <si>
    <t>Vieques</t>
  </si>
  <si>
    <t>Roanoke</t>
  </si>
  <si>
    <t>Maricao</t>
  </si>
  <si>
    <t>Brownfield</t>
  </si>
  <si>
    <t>Burnham</t>
  </si>
  <si>
    <t>Valencia</t>
  </si>
  <si>
    <t>New Vineyard</t>
  </si>
  <si>
    <t>Somerset</t>
  </si>
  <si>
    <t>Bandera</t>
  </si>
  <si>
    <t>Bastrop</t>
  </si>
  <si>
    <t>Niobrara</t>
  </si>
  <si>
    <t>Kit Carson</t>
  </si>
  <si>
    <t>La Plata</t>
  </si>
  <si>
    <t>Marin</t>
  </si>
  <si>
    <t>San Saba</t>
  </si>
  <si>
    <t>Pearl River</t>
  </si>
  <si>
    <t>Campbell</t>
  </si>
  <si>
    <t>Thurston</t>
  </si>
  <si>
    <t>Bingham</t>
  </si>
  <si>
    <t>Aransas</t>
  </si>
  <si>
    <t>Burleigh</t>
  </si>
  <si>
    <t>Waller</t>
  </si>
  <si>
    <t>Texas</t>
  </si>
  <si>
    <t>Montana</t>
  </si>
  <si>
    <t>Cowlitz</t>
  </si>
  <si>
    <t>Walla Walla</t>
  </si>
  <si>
    <t>Whatcom</t>
  </si>
  <si>
    <t>Yakima</t>
  </si>
  <si>
    <t>Mingo</t>
  </si>
  <si>
    <t>Maricopa CD7</t>
  </si>
  <si>
    <t>Pinal CD1</t>
  </si>
  <si>
    <t>Sarpy CD1</t>
  </si>
  <si>
    <t>Seward</t>
  </si>
  <si>
    <t>Santa Barbara</t>
  </si>
  <si>
    <t>Yates</t>
  </si>
  <si>
    <t>District 24</t>
  </si>
  <si>
    <t>Chapman</t>
  </si>
  <si>
    <t>Byron</t>
  </si>
  <si>
    <t>Sarpy CD2</t>
  </si>
  <si>
    <t>Kenedy</t>
  </si>
  <si>
    <t>Utah</t>
  </si>
  <si>
    <t>Benzie</t>
  </si>
  <si>
    <t>Tunica</t>
  </si>
  <si>
    <t>Colfax</t>
  </si>
  <si>
    <t>Sierra</t>
  </si>
  <si>
    <t>Siskiyou</t>
  </si>
  <si>
    <t>Goodhue</t>
  </si>
  <si>
    <t>Laurens</t>
  </si>
  <si>
    <t>Peñuelas</t>
  </si>
  <si>
    <t>Ponce</t>
  </si>
  <si>
    <t>Troy</t>
  </si>
  <si>
    <t>Eagle Lake</t>
  </si>
  <si>
    <t>Georgetown</t>
  </si>
  <si>
    <t>Trempealeau</t>
  </si>
  <si>
    <t>Vilas</t>
  </si>
  <si>
    <t>Towns</t>
  </si>
  <si>
    <t>Box Butte</t>
  </si>
  <si>
    <t>Vernon</t>
  </si>
  <si>
    <t>St. Mary's</t>
  </si>
  <si>
    <t>Caldwell</t>
  </si>
  <si>
    <t>Isle of Wight</t>
  </si>
  <si>
    <t>Smyth</t>
  </si>
  <si>
    <t>Hinds CD3</t>
  </si>
  <si>
    <t>District 12</t>
  </si>
  <si>
    <t>Morrill</t>
  </si>
  <si>
    <t>Douglas CD3</t>
  </si>
  <si>
    <t>Newport News</t>
  </si>
  <si>
    <t>Petersburg</t>
  </si>
  <si>
    <t>Bear Lake</t>
  </si>
  <si>
    <t>Benewah</t>
  </si>
  <si>
    <t>KY</t>
  </si>
  <si>
    <t>Walworth</t>
  </si>
  <si>
    <t>Red Lake</t>
  </si>
  <si>
    <t>Emmet</t>
  </si>
  <si>
    <t>Ramsey CD5</t>
  </si>
  <si>
    <t>Muscogee</t>
  </si>
  <si>
    <t>Cabell</t>
  </si>
  <si>
    <t>Weakley</t>
  </si>
  <si>
    <t>Burt</t>
  </si>
  <si>
    <t>North Branford</t>
  </si>
  <si>
    <t>Dennysville</t>
  </si>
  <si>
    <t>Davie</t>
  </si>
  <si>
    <t>Duplin</t>
  </si>
  <si>
    <t>Durham</t>
  </si>
  <si>
    <t>Granite</t>
  </si>
  <si>
    <t>Hunt</t>
  </si>
  <si>
    <t>McLennan</t>
  </si>
  <si>
    <t>Mellette</t>
  </si>
  <si>
    <t>Isabella</t>
  </si>
  <si>
    <t>Magoffin</t>
  </si>
  <si>
    <t>McCulloch</t>
  </si>
  <si>
    <t>Juab</t>
  </si>
  <si>
    <t>Bridport</t>
  </si>
  <si>
    <t>Norfolk</t>
  </si>
  <si>
    <t>Amite</t>
  </si>
  <si>
    <t>Grady</t>
  </si>
  <si>
    <t>LaPorte</t>
  </si>
  <si>
    <t>Swansea</t>
  </si>
  <si>
    <t>Taunton</t>
  </si>
  <si>
    <t>Albemarle</t>
  </si>
  <si>
    <t>Bertie</t>
  </si>
  <si>
    <t>Rupert</t>
  </si>
  <si>
    <t>Bronx</t>
  </si>
  <si>
    <t>Nassau</t>
  </si>
  <si>
    <t>Summers</t>
  </si>
  <si>
    <t>Tom Green</t>
  </si>
  <si>
    <t>Nahant</t>
  </si>
  <si>
    <t>Needham</t>
  </si>
  <si>
    <t>Tisbury</t>
  </si>
  <si>
    <t>IA</t>
  </si>
  <si>
    <t>Auburn</t>
  </si>
  <si>
    <t>Brighton</t>
  </si>
  <si>
    <t>Pittston</t>
  </si>
  <si>
    <t>Poland</t>
  </si>
  <si>
    <t>Mills</t>
  </si>
  <si>
    <t>Tillamook</t>
  </si>
  <si>
    <t>Morrison</t>
  </si>
  <si>
    <t>Jim Hogg</t>
  </si>
  <si>
    <t>Pittsburg</t>
  </si>
  <si>
    <t>Ascension</t>
  </si>
  <si>
    <t>McPherson</t>
  </si>
  <si>
    <t>Hubbardston</t>
  </si>
  <si>
    <t>Hull</t>
  </si>
  <si>
    <t>Dedham</t>
  </si>
  <si>
    <t>Rangeley</t>
  </si>
  <si>
    <t>Barnet</t>
  </si>
  <si>
    <t>Westbrook</t>
  </si>
  <si>
    <t>Garland</t>
  </si>
  <si>
    <t>Avon</t>
  </si>
  <si>
    <t>McMullen</t>
  </si>
  <si>
    <t>Pitt</t>
  </si>
  <si>
    <t>Dundy</t>
  </si>
  <si>
    <t>Wallingford</t>
  </si>
  <si>
    <t>Ida</t>
  </si>
  <si>
    <t>Herkimer</t>
  </si>
  <si>
    <t>Lenawee</t>
  </si>
  <si>
    <t>Luce</t>
  </si>
  <si>
    <t>AZ</t>
  </si>
  <si>
    <t>Apache</t>
  </si>
  <si>
    <t>Van Zandt</t>
  </si>
  <si>
    <t>Willacy</t>
  </si>
  <si>
    <t>Iowa</t>
  </si>
  <si>
    <t>East Providence</t>
  </si>
  <si>
    <t>Rock CD2</t>
  </si>
  <si>
    <t>Lexington</t>
  </si>
  <si>
    <t>Blaine</t>
  </si>
  <si>
    <t>Bartow</t>
  </si>
  <si>
    <t>Crockett</t>
  </si>
  <si>
    <t>Mitt Romney</t>
  </si>
  <si>
    <t>South Burlington</t>
  </si>
  <si>
    <t>District 52</t>
  </si>
  <si>
    <t>Hays</t>
  </si>
  <si>
    <t>Dinwiddie</t>
  </si>
  <si>
    <t>Monona</t>
  </si>
  <si>
    <t>Alaska Republican Party</t>
  </si>
  <si>
    <t>Cyr</t>
  </si>
  <si>
    <t>Dennistown</t>
  </si>
  <si>
    <t>Glenwood</t>
  </si>
  <si>
    <t>District 42</t>
  </si>
  <si>
    <t>Anoka</t>
  </si>
  <si>
    <t>Clark CD3</t>
  </si>
  <si>
    <t>Natchitoches</t>
  </si>
  <si>
    <t>Carter</t>
  </si>
  <si>
    <t>Beauregard</t>
  </si>
  <si>
    <t>Orangeburg</t>
  </si>
  <si>
    <t>Woodford</t>
  </si>
  <si>
    <t>Haskell</t>
  </si>
  <si>
    <t>Lander</t>
  </si>
  <si>
    <t>King and Queen</t>
  </si>
  <si>
    <t>North Kingstown</t>
  </si>
  <si>
    <t>South Kingstown</t>
  </si>
  <si>
    <t>Decatur</t>
  </si>
  <si>
    <t>Stewartstown</t>
  </si>
  <si>
    <t>Pendleton</t>
  </si>
  <si>
    <t>Piatt</t>
  </si>
  <si>
    <t>Underhill</t>
  </si>
  <si>
    <t>Alpena</t>
  </si>
  <si>
    <t>Montague</t>
  </si>
  <si>
    <t>Stark</t>
  </si>
  <si>
    <t>District 13</t>
  </si>
  <si>
    <t>St. Bernard</t>
  </si>
  <si>
    <t>Methuen</t>
  </si>
  <si>
    <t>Newport</t>
  </si>
  <si>
    <t>Granville</t>
  </si>
  <si>
    <t>Parkman</t>
  </si>
  <si>
    <t>Vinalhaven</t>
  </si>
  <si>
    <t>Leominster</t>
  </si>
  <si>
    <t>Tensas</t>
  </si>
  <si>
    <t>West Hartford</t>
  </si>
  <si>
    <t>Neshoba</t>
  </si>
  <si>
    <t>Pleasants</t>
  </si>
  <si>
    <t>Camas</t>
  </si>
  <si>
    <t>Canyon</t>
  </si>
  <si>
    <t>Suffield</t>
  </si>
  <si>
    <t>Frenchboro</t>
  </si>
  <si>
    <t>Friendship</t>
  </si>
  <si>
    <t>Coryell</t>
  </si>
  <si>
    <t>Cottle</t>
  </si>
  <si>
    <t>DTT9 &amp; T10</t>
  </si>
  <si>
    <t>Hennepin</t>
  </si>
  <si>
    <t>Old Saybrook</t>
  </si>
  <si>
    <t>St. Johnsbury</t>
  </si>
  <si>
    <t>Harpswell</t>
  </si>
  <si>
    <t>Hopedale</t>
  </si>
  <si>
    <t>Arrowsic</t>
  </si>
  <si>
    <t>Putnam</t>
  </si>
  <si>
    <t>Mahoning</t>
  </si>
  <si>
    <t>Harper</t>
  </si>
  <si>
    <t>Van Buren</t>
  </si>
  <si>
    <t>Tulare</t>
  </si>
  <si>
    <t>Bland</t>
  </si>
  <si>
    <t>District 48</t>
  </si>
  <si>
    <t>Rolette</t>
  </si>
  <si>
    <t>Alpine</t>
  </si>
  <si>
    <t>Butler</t>
  </si>
  <si>
    <t>Gila</t>
  </si>
  <si>
    <t>Cochran</t>
  </si>
  <si>
    <t>Swain</t>
  </si>
  <si>
    <t>Yell</t>
  </si>
  <si>
    <t>Ringgold</t>
  </si>
  <si>
    <t>Santa Fe</t>
  </si>
  <si>
    <t>Shoshone</t>
  </si>
  <si>
    <t>Cross</t>
  </si>
  <si>
    <t>Belgrade</t>
  </si>
  <si>
    <t>Colorado</t>
  </si>
  <si>
    <t>Hood</t>
  </si>
  <si>
    <t>Dewey</t>
  </si>
  <si>
    <t>FL</t>
  </si>
  <si>
    <t>District 28</t>
  </si>
  <si>
    <t>District 29</t>
  </si>
  <si>
    <t>Long</t>
  </si>
  <si>
    <t>Sargent</t>
  </si>
  <si>
    <t>CO</t>
  </si>
  <si>
    <t>Adams</t>
  </si>
  <si>
    <t>Lawrence</t>
  </si>
  <si>
    <t>Lee</t>
  </si>
  <si>
    <t>Botetourt</t>
  </si>
  <si>
    <t>Martinsville</t>
  </si>
  <si>
    <t>Washington</t>
  </si>
  <si>
    <t>Anson</t>
  </si>
  <si>
    <t>Yuba</t>
  </si>
  <si>
    <t>Gore</t>
  </si>
  <si>
    <t>Ward</t>
  </si>
  <si>
    <t>Bonneville</t>
  </si>
  <si>
    <t>Gilford</t>
  </si>
  <si>
    <t>Greenland</t>
  </si>
  <si>
    <t>Mount Desert</t>
  </si>
  <si>
    <t>Denton</t>
  </si>
  <si>
    <t>Emporia</t>
  </si>
  <si>
    <t>Bracken</t>
  </si>
  <si>
    <t>Pratt</t>
  </si>
  <si>
    <t>Williamsburg</t>
  </si>
  <si>
    <t>Lyon</t>
  </si>
  <si>
    <t>New Sweden</t>
  </si>
  <si>
    <t>Mapleton</t>
  </si>
  <si>
    <t>Greenbrier</t>
  </si>
  <si>
    <t>Hardy</t>
  </si>
  <si>
    <t>Jim Wells</t>
  </si>
  <si>
    <t>Ziebach</t>
  </si>
  <si>
    <t>Dolores</t>
  </si>
  <si>
    <t>Mercer</t>
  </si>
  <si>
    <t>Panola</t>
  </si>
  <si>
    <t>Stowe</t>
  </si>
  <si>
    <t>East Carroll</t>
  </si>
  <si>
    <t>Moca</t>
  </si>
  <si>
    <t>% Difference</t>
  </si>
  <si>
    <t>Allen</t>
  </si>
  <si>
    <t>Major</t>
  </si>
  <si>
    <t>Divide</t>
  </si>
  <si>
    <t>Emmons</t>
  </si>
  <si>
    <t>Foster</t>
  </si>
  <si>
    <t>Sac</t>
  </si>
  <si>
    <t>Cannon</t>
  </si>
  <si>
    <t>Dougherty</t>
  </si>
  <si>
    <t>Santa Isabel</t>
  </si>
  <si>
    <t>No. 14 (Cooper)</t>
  </si>
  <si>
    <t>Trescott</t>
  </si>
  <si>
    <t>No. 8 S.D.</t>
  </si>
  <si>
    <t>Hanover</t>
  </si>
  <si>
    <t>Hawaii</t>
  </si>
  <si>
    <t>LaGrange</t>
  </si>
  <si>
    <t>Rollinsford</t>
  </si>
  <si>
    <t>Rumney</t>
  </si>
  <si>
    <t>Tippecanoe</t>
  </si>
  <si>
    <t>Crittenden</t>
  </si>
  <si>
    <t>Jayuya</t>
  </si>
  <si>
    <t>Pinal</t>
  </si>
  <si>
    <t>Jo Daviess</t>
  </si>
  <si>
    <t>Lake of the Woods</t>
  </si>
  <si>
    <t>Llano</t>
  </si>
  <si>
    <t>Romney</t>
  </si>
  <si>
    <t>Hancock</t>
  </si>
  <si>
    <t>Hale's</t>
  </si>
  <si>
    <t>Hart's</t>
  </si>
  <si>
    <t>Saline</t>
  </si>
  <si>
    <t>Rawlins</t>
  </si>
  <si>
    <t>Reno</t>
  </si>
  <si>
    <t>Hunterdon</t>
  </si>
  <si>
    <t>Vote Difference</t>
  </si>
  <si>
    <t>Fremont</t>
  </si>
  <si>
    <t>Prairie</t>
  </si>
  <si>
    <t>Naguabo</t>
  </si>
  <si>
    <t>Naranjito</t>
  </si>
  <si>
    <t>Miami-Dade</t>
  </si>
  <si>
    <t>Hartley</t>
  </si>
  <si>
    <t>Barranquitas</t>
  </si>
  <si>
    <t>Rains</t>
  </si>
  <si>
    <t>Spalding</t>
  </si>
  <si>
    <t>Miller</t>
  </si>
  <si>
    <t>Sandy River</t>
  </si>
  <si>
    <t>Calloway</t>
  </si>
  <si>
    <t>Terrebonne</t>
  </si>
  <si>
    <t>Niagara</t>
  </si>
  <si>
    <t>Harford CD2</t>
  </si>
  <si>
    <t>Orleans Unk</t>
  </si>
  <si>
    <t>Ferry</t>
  </si>
  <si>
    <t>Dummer</t>
  </si>
  <si>
    <t>Vermilion</t>
  </si>
  <si>
    <t>Pend Oreille</t>
  </si>
  <si>
    <t>Pottawatomie</t>
  </si>
  <si>
    <t>District 39</t>
  </si>
  <si>
    <t>San Augustine</t>
  </si>
  <si>
    <t>Pittsylvania</t>
  </si>
  <si>
    <t>Powhatan</t>
  </si>
  <si>
    <t>Wise</t>
  </si>
  <si>
    <t>Missoula</t>
  </si>
  <si>
    <t>Tewksbury</t>
  </si>
  <si>
    <t>Coahoma</t>
  </si>
  <si>
    <t>Ohio</t>
  </si>
  <si>
    <t>Gilchrist</t>
  </si>
  <si>
    <t>Deschutes</t>
  </si>
  <si>
    <t>Gilliam</t>
  </si>
  <si>
    <t>Harney</t>
  </si>
  <si>
    <t>Michigan</t>
  </si>
  <si>
    <t>McKinley</t>
  </si>
  <si>
    <t>Mora</t>
  </si>
  <si>
    <t>Rowley</t>
  </si>
  <si>
    <t>Woonsocket</t>
  </si>
  <si>
    <t>St. Lawrence</t>
  </si>
  <si>
    <t>Rio Arriba</t>
  </si>
  <si>
    <t>Sandoval</t>
  </si>
  <si>
    <t>Choctaw</t>
  </si>
  <si>
    <t>Clarke</t>
  </si>
  <si>
    <t>Gooding</t>
  </si>
  <si>
    <t>Rockport</t>
  </si>
  <si>
    <t>Kane</t>
  </si>
  <si>
    <t>Beckham</t>
  </si>
  <si>
    <t>Iberia</t>
  </si>
  <si>
    <t>Dukes</t>
  </si>
  <si>
    <t>Yancey</t>
  </si>
  <si>
    <t>Weston</t>
  </si>
  <si>
    <t>Cambridge</t>
  </si>
  <si>
    <t>Edgartown</t>
  </si>
  <si>
    <t>Hope</t>
  </si>
  <si>
    <t>Hempstead</t>
  </si>
  <si>
    <t>Las Marías</t>
  </si>
  <si>
    <t>Greeley</t>
  </si>
  <si>
    <t>gore</t>
  </si>
  <si>
    <t>Allagash</t>
  </si>
  <si>
    <t>San Lorenzo</t>
  </si>
  <si>
    <t>Congressional Districts with Highest Percent of Vote</t>
  </si>
  <si>
    <t>Glascock</t>
  </si>
  <si>
    <t>Greenfield</t>
  </si>
  <si>
    <t>Groveland</t>
  </si>
  <si>
    <t>Hadley</t>
  </si>
  <si>
    <t>Wentworth</t>
  </si>
  <si>
    <t>West Carroll</t>
  </si>
  <si>
    <t>Dixville</t>
  </si>
  <si>
    <t>Jonesboro</t>
  </si>
  <si>
    <t>Westchester</t>
  </si>
  <si>
    <t>Middletown</t>
  </si>
  <si>
    <t>Buckingham</t>
  </si>
  <si>
    <t>Milam</t>
  </si>
  <si>
    <t>Hot Spring</t>
  </si>
  <si>
    <t>Umatilla</t>
  </si>
  <si>
    <t>Prowers</t>
  </si>
  <si>
    <t>Monson</t>
  </si>
  <si>
    <t>Livermore</t>
  </si>
  <si>
    <t>St. Clair</t>
  </si>
  <si>
    <t>Roberts</t>
  </si>
  <si>
    <t>Bamberg</t>
  </si>
  <si>
    <t>Andover</t>
  </si>
  <si>
    <t>Barnard</t>
  </si>
  <si>
    <t>Cochise</t>
  </si>
  <si>
    <t>Humacao</t>
  </si>
  <si>
    <t>Wardsboro</t>
  </si>
  <si>
    <t>Enfield</t>
  </si>
  <si>
    <t>Tattnall</t>
  </si>
  <si>
    <t>Mariposa</t>
  </si>
  <si>
    <t>Jennings</t>
  </si>
  <si>
    <t>Knox</t>
  </si>
  <si>
    <t>Exeter</t>
  </si>
  <si>
    <t>Wolfeboro</t>
  </si>
  <si>
    <t>Landaff</t>
  </si>
  <si>
    <t>Guthrie</t>
  </si>
  <si>
    <t>Manchester-by-the-Sea</t>
  </si>
  <si>
    <t>Ozaukee</t>
  </si>
  <si>
    <t>Saguache</t>
  </si>
  <si>
    <t>Deuel</t>
  </si>
  <si>
    <t>Dixon</t>
  </si>
  <si>
    <t>Ste. Genevieve</t>
  </si>
  <si>
    <t>Cabo Rojo</t>
  </si>
  <si>
    <t>Koochiching</t>
  </si>
  <si>
    <t>Ouachita</t>
  </si>
  <si>
    <t>Casey</t>
  </si>
  <si>
    <t>Kanawha</t>
  </si>
  <si>
    <t>Alabama Secretary of State</t>
  </si>
  <si>
    <t>Cheatham</t>
  </si>
  <si>
    <t>North Stonington</t>
  </si>
  <si>
    <t>Norwalk</t>
  </si>
  <si>
    <t>Dewitt</t>
  </si>
  <si>
    <t>Dickens</t>
  </si>
  <si>
    <t>Edinburg</t>
  </si>
  <si>
    <t>Simsbury</t>
  </si>
  <si>
    <t>Craig</t>
  </si>
  <si>
    <t>Essex</t>
  </si>
  <si>
    <t>Antelope</t>
  </si>
  <si>
    <t>Letcher</t>
  </si>
  <si>
    <t>St. Johns</t>
  </si>
  <si>
    <t>Uintah</t>
  </si>
  <si>
    <t>Nemaha</t>
  </si>
  <si>
    <t>Mansfield</t>
  </si>
  <si>
    <t>Maverick</t>
  </si>
  <si>
    <t>HI</t>
  </si>
  <si>
    <t>Belvidere</t>
  </si>
  <si>
    <t xml:space="preserve"> </t>
  </si>
  <si>
    <t>Elmore</t>
  </si>
  <si>
    <t>Eureka</t>
  </si>
  <si>
    <t>Dubuque</t>
  </si>
  <si>
    <t>Flathead</t>
  </si>
  <si>
    <t>Rehoboth</t>
  </si>
  <si>
    <t>Kennebunkport</t>
  </si>
  <si>
    <t>Simpson</t>
  </si>
  <si>
    <t>Maryland State Board of Elections</t>
  </si>
  <si>
    <t>Lyman</t>
  </si>
  <si>
    <t>Queen Anne's</t>
  </si>
  <si>
    <t>Rutland</t>
  </si>
  <si>
    <t>Petroleum</t>
  </si>
  <si>
    <t>Waynesboro</t>
  </si>
  <si>
    <t>Adair</t>
  </si>
  <si>
    <t>Kendall</t>
  </si>
  <si>
    <t>District 49</t>
  </si>
  <si>
    <t>Graham</t>
  </si>
  <si>
    <t>Spotsylvania</t>
  </si>
  <si>
    <t>Cleburne</t>
  </si>
  <si>
    <t>Abbeville</t>
  </si>
  <si>
    <t>Currituck</t>
  </si>
  <si>
    <t>St. Albans</t>
  </si>
  <si>
    <t>Throckmorton</t>
  </si>
  <si>
    <t>Kossuth</t>
  </si>
  <si>
    <t>Okeechobee</t>
  </si>
  <si>
    <t>Hall</t>
  </si>
  <si>
    <t>Melrose</t>
  </si>
  <si>
    <t>Blount</t>
  </si>
  <si>
    <t>Bullock</t>
  </si>
  <si>
    <t>Riverside</t>
  </si>
  <si>
    <t>St Louis City CD3</t>
  </si>
  <si>
    <t>Bridgeport</t>
  </si>
  <si>
    <t>Broward</t>
  </si>
  <si>
    <t>Onslow</t>
  </si>
  <si>
    <t>Pamlico</t>
  </si>
  <si>
    <t>Pasquotank</t>
  </si>
  <si>
    <t>P Home State</t>
  </si>
  <si>
    <t>South Oxford</t>
  </si>
  <si>
    <t>Summit</t>
  </si>
  <si>
    <t>Williams</t>
  </si>
  <si>
    <t>NC</t>
  </si>
  <si>
    <t>Westford</t>
  </si>
  <si>
    <t>Arlington</t>
  </si>
  <si>
    <t>FIPS</t>
  </si>
  <si>
    <t>Parsonsfield</t>
  </si>
  <si>
    <t>Penobscot</t>
  </si>
  <si>
    <t>Androscoggin</t>
  </si>
  <si>
    <t>Conway</t>
  </si>
  <si>
    <t>NM</t>
  </si>
  <si>
    <t>Boxborough</t>
  </si>
  <si>
    <t>Slope</t>
  </si>
  <si>
    <t>Marblehead</t>
  </si>
  <si>
    <t>Teller</t>
  </si>
  <si>
    <t>South Thomaston</t>
  </si>
  <si>
    <t>Stacyville</t>
  </si>
  <si>
    <t>Willimantic</t>
  </si>
  <si>
    <t>Louisiana</t>
  </si>
  <si>
    <t>LA</t>
  </si>
  <si>
    <t>Hooksett</t>
  </si>
  <si>
    <t>Topsfield</t>
  </si>
  <si>
    <t>Big Horn</t>
  </si>
  <si>
    <t>Provincetown</t>
  </si>
  <si>
    <t>Coffee</t>
  </si>
  <si>
    <t>Hoke</t>
  </si>
  <si>
    <t>Harwich</t>
  </si>
  <si>
    <t>Hatfield</t>
  </si>
  <si>
    <t>China</t>
  </si>
  <si>
    <t>South Portland</t>
  </si>
  <si>
    <t>Iredell</t>
  </si>
  <si>
    <t>Southampton</t>
  </si>
  <si>
    <t>Callaway</t>
  </si>
  <si>
    <t>West Greenwich</t>
  </si>
  <si>
    <t>Canadian</t>
  </si>
  <si>
    <t>Putney</t>
  </si>
  <si>
    <t>Readsboro</t>
  </si>
  <si>
    <t>Nance</t>
  </si>
  <si>
    <t>Malheur</t>
  </si>
  <si>
    <t>Bethlehem</t>
  </si>
  <si>
    <t>New Fairfield</t>
  </si>
  <si>
    <t>Ogle</t>
  </si>
  <si>
    <t>Laramie</t>
  </si>
  <si>
    <t>Gallia</t>
  </si>
  <si>
    <t>Geauga</t>
  </si>
  <si>
    <t>Terrell</t>
  </si>
  <si>
    <t>Primaries</t>
  </si>
  <si>
    <t>Caucuses</t>
  </si>
  <si>
    <t>Caroline</t>
  </si>
  <si>
    <t>St. Louis CD3</t>
  </si>
  <si>
    <t>Mayagüez</t>
  </si>
  <si>
    <t>Hennepin CD2</t>
  </si>
  <si>
    <t>Casco</t>
  </si>
  <si>
    <t>Waterboro</t>
  </si>
  <si>
    <t>Woodville</t>
  </si>
  <si>
    <t>Allegan</t>
  </si>
  <si>
    <t>Monterey</t>
  </si>
  <si>
    <t>Waterville</t>
  </si>
  <si>
    <t>Evangeline Unk</t>
  </si>
  <si>
    <t>Seabrook</t>
  </si>
  <si>
    <t>St Louis City</t>
  </si>
  <si>
    <t>Shawnee</t>
  </si>
  <si>
    <t>Rooks</t>
  </si>
  <si>
    <t>Holt</t>
  </si>
  <si>
    <t>Aibonito</t>
  </si>
  <si>
    <t>Owsley</t>
  </si>
  <si>
    <t>Robeson</t>
  </si>
  <si>
    <t>Sampson</t>
  </si>
  <si>
    <t>Blackford</t>
  </si>
  <si>
    <t>Grafton</t>
  </si>
  <si>
    <t>Callahan</t>
  </si>
  <si>
    <t>Hendricks</t>
  </si>
  <si>
    <t>Baltimore City CD7</t>
  </si>
  <si>
    <t>Providence</t>
  </si>
  <si>
    <t>Newberry</t>
  </si>
  <si>
    <t>Wright</t>
  </si>
  <si>
    <t>Lynchburg</t>
  </si>
  <si>
    <t>Martin</t>
  </si>
  <si>
    <t>Muskegon</t>
  </si>
  <si>
    <t>Newaygo</t>
  </si>
  <si>
    <t>Tipton</t>
  </si>
  <si>
    <t>Washburn</t>
  </si>
  <si>
    <t>Ryegate</t>
  </si>
  <si>
    <t>York</t>
  </si>
  <si>
    <t>Kemper</t>
  </si>
  <si>
    <t>Topsham</t>
  </si>
  <si>
    <t>Marquette</t>
  </si>
  <si>
    <t>Hennepin CD6</t>
  </si>
  <si>
    <t>Foxborough</t>
  </si>
  <si>
    <t>Mexico</t>
  </si>
  <si>
    <t>Box Elder</t>
  </si>
  <si>
    <t>Tift</t>
  </si>
  <si>
    <t>Wilkes</t>
  </si>
  <si>
    <t>Deering</t>
  </si>
  <si>
    <t>Campton</t>
  </si>
  <si>
    <t>Shapleigh</t>
  </si>
  <si>
    <t>Metcalfe</t>
  </si>
  <si>
    <t>Framingham</t>
  </si>
  <si>
    <t>Harford CD1</t>
  </si>
  <si>
    <t>Oak Bluffs</t>
  </si>
  <si>
    <t>Newington</t>
  </si>
  <si>
    <t>Greenville</t>
  </si>
  <si>
    <t>Arecibo</t>
  </si>
  <si>
    <t>Arroyo</t>
  </si>
  <si>
    <t>ME</t>
  </si>
  <si>
    <t>Hopewell</t>
  </si>
  <si>
    <t>Hodgdon</t>
  </si>
  <si>
    <t>New Portland</t>
  </si>
  <si>
    <t>Ansonia</t>
  </si>
  <si>
    <t>Sunflower</t>
  </si>
  <si>
    <t>South Dakota Secretary of State</t>
  </si>
  <si>
    <t>King CD7</t>
  </si>
  <si>
    <t>King CD8</t>
  </si>
  <si>
    <t>Shirley</t>
  </si>
  <si>
    <t>Lincolnville</t>
  </si>
  <si>
    <t>Camp</t>
  </si>
  <si>
    <t>Dixie</t>
  </si>
  <si>
    <t>Wisconsin State Election Board</t>
  </si>
  <si>
    <t>Maries</t>
  </si>
  <si>
    <t>Randolph</t>
  </si>
  <si>
    <t>Land Area</t>
  </si>
  <si>
    <t>Brownington</t>
  </si>
  <si>
    <t>Dixs Grant</t>
  </si>
  <si>
    <t>Bleckley</t>
  </si>
  <si>
    <t>Boundary Shapes with No Data</t>
  </si>
  <si>
    <t>Inyo</t>
  </si>
  <si>
    <t>Conejos</t>
  </si>
  <si>
    <t>Cavendish</t>
  </si>
  <si>
    <t>Avery's gore</t>
  </si>
  <si>
    <t>Westborough</t>
  </si>
  <si>
    <t>Howell</t>
  </si>
  <si>
    <t>Iron</t>
  </si>
  <si>
    <t>Tuolumne</t>
  </si>
  <si>
    <t>Russell</t>
  </si>
  <si>
    <t>Total Vote</t>
  </si>
  <si>
    <t>Jefferson CD1</t>
  </si>
  <si>
    <t>Motley</t>
  </si>
  <si>
    <t>Orrington</t>
  </si>
  <si>
    <t>Forest</t>
  </si>
  <si>
    <t>Valencia CD1</t>
  </si>
  <si>
    <t>Unity</t>
  </si>
  <si>
    <t>Temple</t>
  </si>
  <si>
    <t>Labette</t>
  </si>
  <si>
    <t>Royalton</t>
  </si>
  <si>
    <t>Reynolds</t>
  </si>
  <si>
    <t>Croydon</t>
  </si>
  <si>
    <t>Teton</t>
  </si>
  <si>
    <t>St. Joseph</t>
  </si>
  <si>
    <t>Blackstone</t>
  </si>
  <si>
    <t>Westhampton</t>
  </si>
  <si>
    <t>Phelps</t>
  </si>
  <si>
    <t>Blue Earth</t>
  </si>
  <si>
    <t>Charlottesville</t>
  </si>
  <si>
    <t>Bridgewater</t>
  </si>
  <si>
    <t>Bremen</t>
  </si>
  <si>
    <t>Sutton</t>
  </si>
  <si>
    <t>Hawaii Republican Party</t>
  </si>
  <si>
    <t>Kansas Republican Party</t>
  </si>
  <si>
    <t>Scott</t>
  </si>
  <si>
    <t>Unknown</t>
  </si>
  <si>
    <t>Susquehanna</t>
  </si>
  <si>
    <t>Moore</t>
  </si>
  <si>
    <t>Paul</t>
  </si>
  <si>
    <t>Grand Forks</t>
  </si>
  <si>
    <t>LaMoure</t>
  </si>
  <si>
    <t>Geary</t>
  </si>
  <si>
    <t>Coweta</t>
  </si>
  <si>
    <t>Wells</t>
  </si>
  <si>
    <t>Perkins</t>
  </si>
  <si>
    <t>Bradley</t>
  </si>
  <si>
    <t>Lake View</t>
  </si>
  <si>
    <t>Macwahoc</t>
  </si>
  <si>
    <t>Cedar CD1</t>
  </si>
  <si>
    <t>Total (Conventions)</t>
  </si>
  <si>
    <t>Foard</t>
  </si>
  <si>
    <t>Roque Bluffs</t>
  </si>
  <si>
    <t>Breathitt</t>
  </si>
  <si>
    <t>Patillas</t>
  </si>
  <si>
    <t>McCormick</t>
  </si>
  <si>
    <t>Reeves</t>
  </si>
  <si>
    <t>Cedar CD3</t>
  </si>
  <si>
    <t>City</t>
  </si>
  <si>
    <t>Loving</t>
  </si>
  <si>
    <t>Charles City</t>
  </si>
  <si>
    <t>Marshall</t>
  </si>
  <si>
    <t>Total (Primary)</t>
  </si>
  <si>
    <t>Total (Caucus)</t>
  </si>
  <si>
    <t>Uncommitted</t>
  </si>
  <si>
    <t>Waite</t>
  </si>
  <si>
    <t>Hennepin CD5</t>
  </si>
  <si>
    <t>Kandiyohi</t>
  </si>
  <si>
    <t>Castle Hill</t>
  </si>
  <si>
    <t>Webster</t>
  </si>
  <si>
    <t>Towner</t>
  </si>
  <si>
    <t>Steele</t>
  </si>
  <si>
    <t>District 46</t>
  </si>
  <si>
    <t>District 47</t>
  </si>
  <si>
    <t>Wyoming Republican Party</t>
  </si>
  <si>
    <t>Colorado Republican Party</t>
  </si>
  <si>
    <t>Frontier</t>
  </si>
  <si>
    <t>Furnas</t>
  </si>
  <si>
    <t>Gage</t>
  </si>
  <si>
    <t>Bedford</t>
  </si>
  <si>
    <t>Calaveras</t>
  </si>
  <si>
    <t>Colusa</t>
  </si>
  <si>
    <t>Kosciusko</t>
  </si>
  <si>
    <t>District 15</t>
  </si>
  <si>
    <t>Fannin</t>
  </si>
  <si>
    <t>Wellington</t>
  </si>
  <si>
    <t>Lanesborough</t>
  </si>
  <si>
    <t>Lenox</t>
  </si>
  <si>
    <t>West Feliciana</t>
  </si>
  <si>
    <t>Somerville</t>
  </si>
  <si>
    <t>Town FIPS</t>
  </si>
  <si>
    <t>Howard CD7</t>
  </si>
  <si>
    <t>Montgomery CD6</t>
  </si>
  <si>
    <t>McMinn</t>
  </si>
  <si>
    <t>Bethany</t>
  </si>
  <si>
    <t>Greenlee</t>
  </si>
  <si>
    <t>Lucas</t>
  </si>
  <si>
    <t>Middlefield</t>
  </si>
  <si>
    <t>Perham</t>
  </si>
  <si>
    <t>Kaufman</t>
  </si>
  <si>
    <t>Skowhegan</t>
  </si>
  <si>
    <t>Eastbrook</t>
  </si>
  <si>
    <t>Municipio</t>
  </si>
  <si>
    <t>Rocky Hill</t>
  </si>
  <si>
    <t>Damariscotta</t>
  </si>
  <si>
    <t>Littleton</t>
  </si>
  <si>
    <t>Poweshiek</t>
  </si>
  <si>
    <t>Winnebago</t>
  </si>
  <si>
    <t>Coke</t>
  </si>
  <si>
    <t>Moffat</t>
  </si>
  <si>
    <t>Montezuma</t>
  </si>
  <si>
    <t>Hamilton</t>
  </si>
  <si>
    <t>Thompson and Meserves Purchase</t>
  </si>
  <si>
    <t>Plantation</t>
  </si>
  <si>
    <t>Whitley</t>
  </si>
  <si>
    <t>Limington</t>
  </si>
  <si>
    <t>&gt;50%</t>
  </si>
  <si>
    <t>Fredericksburg</t>
  </si>
  <si>
    <t>Galveston</t>
  </si>
  <si>
    <t>Appomattox</t>
  </si>
  <si>
    <t>Baxter</t>
  </si>
  <si>
    <t>Rensselaer</t>
  </si>
  <si>
    <t>LSAD_TRANS</t>
  </si>
  <si>
    <t>West Stockbridge</t>
  </si>
  <si>
    <t>Sumter</t>
  </si>
  <si>
    <t>Crane</t>
  </si>
  <si>
    <t>Surry</t>
  </si>
  <si>
    <t>Pender</t>
  </si>
  <si>
    <t>Latimer</t>
  </si>
  <si>
    <t>Moultrie</t>
  </si>
  <si>
    <t>Wyandotte</t>
  </si>
  <si>
    <t>Otis</t>
  </si>
  <si>
    <t>Colleton</t>
  </si>
  <si>
    <t>Hopkinton</t>
  </si>
  <si>
    <t>District of Columbia Board of Ethics and Elections</t>
  </si>
  <si>
    <t>Wilcox</t>
  </si>
  <si>
    <t>Winston</t>
  </si>
  <si>
    <t>T</t>
  </si>
  <si>
    <t>Payette</t>
  </si>
  <si>
    <t>Machiasport</t>
  </si>
  <si>
    <t>Colebrook</t>
  </si>
  <si>
    <t>Starke</t>
  </si>
  <si>
    <t>Mohave</t>
  </si>
  <si>
    <t>South Dakota</t>
  </si>
  <si>
    <t>Dunbarton</t>
  </si>
  <si>
    <t>Candia</t>
  </si>
  <si>
    <t>Bow</t>
  </si>
  <si>
    <t>Hernando</t>
  </si>
  <si>
    <t>Meigs</t>
  </si>
  <si>
    <t>Freetown</t>
  </si>
  <si>
    <t>Pitkin</t>
  </si>
  <si>
    <t>Gardner</t>
  </si>
  <si>
    <t>Ness</t>
  </si>
  <si>
    <t>Virginia State Board of Elections</t>
  </si>
  <si>
    <t>Uinta</t>
  </si>
  <si>
    <t>Bienville</t>
  </si>
  <si>
    <t>Plumas</t>
  </si>
  <si>
    <t>McLean</t>
  </si>
  <si>
    <t>Leelanau</t>
  </si>
  <si>
    <t>Lehigh</t>
  </si>
  <si>
    <t>Township</t>
  </si>
  <si>
    <t>Tama</t>
  </si>
  <si>
    <t>Dixfield</t>
  </si>
  <si>
    <t>Castine</t>
  </si>
  <si>
    <t>Winner</t>
  </si>
  <si>
    <t>Howard</t>
  </si>
  <si>
    <t>Gentry</t>
  </si>
  <si>
    <t>Sussex</t>
  </si>
  <si>
    <t>Rappahannock</t>
  </si>
  <si>
    <t>Claremont</t>
  </si>
  <si>
    <t>McCook</t>
  </si>
  <si>
    <t>Iosco</t>
  </si>
  <si>
    <t>Warren</t>
  </si>
  <si>
    <t>Sabine</t>
  </si>
  <si>
    <t>Dixmont</t>
  </si>
  <si>
    <t>Woburn</t>
  </si>
  <si>
    <t>Sanpete</t>
  </si>
  <si>
    <t>Schenectady</t>
  </si>
  <si>
    <t>Rockbridge</t>
  </si>
  <si>
    <t>Hot Springs</t>
  </si>
  <si>
    <t>At Large</t>
  </si>
  <si>
    <t>Seboeis</t>
  </si>
  <si>
    <t>The Forks</t>
  </si>
  <si>
    <t>West Forks</t>
  </si>
  <si>
    <t>Winterville</t>
  </si>
  <si>
    <t>Baltimore City CD3</t>
  </si>
  <si>
    <t>Los Alamos</t>
  </si>
  <si>
    <t>Comal</t>
  </si>
  <si>
    <t>Benton</t>
  </si>
  <si>
    <t>Valley</t>
  </si>
  <si>
    <t>Howard CD3</t>
  </si>
  <si>
    <t>Benedicta</t>
  </si>
  <si>
    <t>Brookton</t>
  </si>
  <si>
    <t>Roseau</t>
  </si>
  <si>
    <t>Sutter</t>
  </si>
  <si>
    <t>Bossier</t>
  </si>
  <si>
    <t>Lovell</t>
  </si>
  <si>
    <t>Millinocket</t>
  </si>
  <si>
    <t>Keweenaw</t>
  </si>
  <si>
    <t>Freeborn</t>
  </si>
  <si>
    <t>Cranston</t>
  </si>
  <si>
    <t>Pawtucket</t>
  </si>
  <si>
    <t>Dimmit</t>
  </si>
  <si>
    <t>Chilton</t>
  </si>
  <si>
    <t>Glynn</t>
  </si>
  <si>
    <t>Guadalupe</t>
  </si>
  <si>
    <t>Harding</t>
  </si>
  <si>
    <t>Harlan</t>
  </si>
  <si>
    <t>Corson</t>
  </si>
  <si>
    <t>Concho</t>
  </si>
  <si>
    <t>Templeton</t>
  </si>
  <si>
    <t>Hidalgo</t>
  </si>
  <si>
    <t>Anne Arundel CD2</t>
  </si>
  <si>
    <t>Chattooga</t>
  </si>
  <si>
    <t>Barbour</t>
  </si>
  <si>
    <t>Hill</t>
  </si>
  <si>
    <t>Cloud</t>
  </si>
  <si>
    <t>Barton</t>
  </si>
  <si>
    <t>Houghton</t>
  </si>
  <si>
    <t>Ingham</t>
  </si>
  <si>
    <t>Codington</t>
  </si>
  <si>
    <t>Kitsap CD1</t>
  </si>
  <si>
    <t>Autauga</t>
  </si>
  <si>
    <t>Clay</t>
  </si>
  <si>
    <t>Baldwin</t>
  </si>
  <si>
    <t>Everett</t>
  </si>
  <si>
    <t>Newburgh</t>
  </si>
  <si>
    <t>Bartlett</t>
  </si>
  <si>
    <t>Ray</t>
  </si>
  <si>
    <t>Bond</t>
  </si>
  <si>
    <t>Bureau</t>
  </si>
  <si>
    <t>Robertson</t>
  </si>
  <si>
    <t>Twin Falls</t>
  </si>
  <si>
    <t>Maui</t>
  </si>
  <si>
    <t>Brentwood</t>
  </si>
  <si>
    <t>Barnstead</t>
  </si>
  <si>
    <t>Quitman</t>
  </si>
  <si>
    <t>Agawam</t>
  </si>
  <si>
    <t>Naugatuck</t>
  </si>
  <si>
    <t>Plympton</t>
  </si>
  <si>
    <t>Baraga</t>
  </si>
  <si>
    <t>Itawamba</t>
  </si>
  <si>
    <t>Westport</t>
  </si>
  <si>
    <t>Stephenson</t>
  </si>
  <si>
    <t>Cass CD5</t>
  </si>
  <si>
    <t>Ford</t>
  </si>
  <si>
    <t>Prince George</t>
  </si>
  <si>
    <t>Clifton</t>
  </si>
  <si>
    <t>Allendale</t>
  </si>
  <si>
    <t>Swisher</t>
  </si>
  <si>
    <t>Butte</t>
  </si>
  <si>
    <t>Brooklin</t>
  </si>
  <si>
    <t>Sacramento</t>
  </si>
  <si>
    <t>San Benito</t>
  </si>
  <si>
    <t>Clinch</t>
  </si>
  <si>
    <t>Cobb</t>
  </si>
  <si>
    <t>Colquitt</t>
  </si>
  <si>
    <t>Early</t>
  </si>
  <si>
    <t>Madera</t>
  </si>
  <si>
    <t>Anderson</t>
  </si>
  <si>
    <t>Barry</t>
  </si>
  <si>
    <t>Bowerbank</t>
  </si>
  <si>
    <t>Centerville</t>
  </si>
  <si>
    <t>Greenup</t>
  </si>
  <si>
    <t>Craighead</t>
  </si>
  <si>
    <t>Waushara</t>
  </si>
  <si>
    <t>Rio Blanco</t>
  </si>
  <si>
    <t>Wilbarger</t>
  </si>
  <si>
    <t>Custer</t>
  </si>
  <si>
    <t>Kingman</t>
  </si>
  <si>
    <t>Powell</t>
  </si>
  <si>
    <t>Central Aroostook</t>
  </si>
  <si>
    <t>New Durham</t>
  </si>
  <si>
    <t>Sonoma</t>
  </si>
  <si>
    <t>Muskingum</t>
  </si>
  <si>
    <t>Ron Paul</t>
  </si>
  <si>
    <t>Grand Lake Stream</t>
  </si>
  <si>
    <t>Merrimac</t>
  </si>
  <si>
    <t>South Hampton</t>
  </si>
  <si>
    <t>Graves</t>
  </si>
  <si>
    <t>Meade</t>
  </si>
  <si>
    <t>Brookfield</t>
  </si>
  <si>
    <t>Tate</t>
  </si>
  <si>
    <t>Wichita</t>
  </si>
  <si>
    <t>Obion</t>
  </si>
  <si>
    <t>Little Compton</t>
  </si>
  <si>
    <t>Gove</t>
  </si>
  <si>
    <t>Grand Traverse</t>
  </si>
  <si>
    <t>Kiowa</t>
  </si>
  <si>
    <t>District 25</t>
  </si>
  <si>
    <t>Bartholomew</t>
  </si>
  <si>
    <t>McNairy</t>
  </si>
  <si>
    <t>Keokuk</t>
  </si>
  <si>
    <t>Queens</t>
  </si>
  <si>
    <t>Pickaway</t>
  </si>
  <si>
    <t>Lubbock</t>
  </si>
  <si>
    <t>Whiteside</t>
  </si>
  <si>
    <t>Thomas</t>
  </si>
  <si>
    <t>Matinicus Isle</t>
  </si>
  <si>
    <t>Monhegan</t>
  </si>
  <si>
    <t>Moro</t>
  </si>
  <si>
    <t>Nashville</t>
  </si>
  <si>
    <t>Oxbow</t>
  </si>
  <si>
    <t>Pleasant Ridge</t>
  </si>
  <si>
    <t>San Luis Obispo</t>
  </si>
  <si>
    <t>Alabama</t>
  </si>
  <si>
    <t>Isanti</t>
  </si>
  <si>
    <t>ID</t>
  </si>
  <si>
    <t>Telfair</t>
  </si>
  <si>
    <t>Idaho</t>
  </si>
  <si>
    <t>Chatham</t>
  </si>
  <si>
    <t>Allegheny</t>
  </si>
  <si>
    <t>Sweetwater</t>
  </si>
  <si>
    <t>Merced</t>
  </si>
  <si>
    <t>Otter Tail</t>
  </si>
  <si>
    <t>Election District</t>
  </si>
  <si>
    <t>Highlands</t>
  </si>
  <si>
    <t>Prince George's</t>
  </si>
  <si>
    <t>Juncos</t>
  </si>
  <si>
    <t>Island</t>
  </si>
  <si>
    <t>King</t>
  </si>
  <si>
    <t>Solano</t>
  </si>
  <si>
    <t>Lafayette</t>
  </si>
  <si>
    <t>Marion</t>
  </si>
  <si>
    <t>Corozal</t>
  </si>
  <si>
    <t>Seminole</t>
  </si>
  <si>
    <t>Dunklin</t>
  </si>
  <si>
    <t>Monkton</t>
  </si>
  <si>
    <t>Cheyenne</t>
  </si>
  <si>
    <t>Rowan</t>
  </si>
  <si>
    <t>Hooker</t>
  </si>
  <si>
    <t>Danforth</t>
  </si>
  <si>
    <t>Skamania CD3</t>
  </si>
  <si>
    <t>Chemung</t>
  </si>
  <si>
    <t>Pontotoc</t>
  </si>
  <si>
    <t>Patten</t>
  </si>
  <si>
    <t>Val Verde</t>
  </si>
  <si>
    <t>De Witt</t>
  </si>
  <si>
    <t>Utah CD3</t>
  </si>
  <si>
    <t>Haynesville</t>
  </si>
  <si>
    <t>Greene</t>
  </si>
  <si>
    <t>Adjuntas</t>
  </si>
  <si>
    <t>Young</t>
  </si>
  <si>
    <t>Amherst</t>
  </si>
  <si>
    <t>Randall</t>
  </si>
  <si>
    <t>Clearfield</t>
  </si>
  <si>
    <t>Belmont</t>
  </si>
  <si>
    <t>Salinas</t>
  </si>
  <si>
    <t>Baltimore</t>
  </si>
  <si>
    <t>Rich</t>
  </si>
  <si>
    <t>Peabody</t>
  </si>
  <si>
    <t>Kingfield</t>
  </si>
  <si>
    <t>Hollis</t>
  </si>
  <si>
    <t>Holderness</t>
  </si>
  <si>
    <t>Saunders</t>
  </si>
  <si>
    <t>Margin of Victory</t>
  </si>
  <si>
    <t>Saco</t>
  </si>
  <si>
    <t>St. Agatha</t>
  </si>
  <si>
    <t>New Shoreham</t>
  </si>
  <si>
    <t>Cutler</t>
  </si>
  <si>
    <t>Fort Bend</t>
  </si>
  <si>
    <t>Dalton</t>
  </si>
  <si>
    <t>Rumford</t>
  </si>
  <si>
    <t>Sabattus</t>
  </si>
  <si>
    <t>OR</t>
  </si>
  <si>
    <t>Keene</t>
  </si>
  <si>
    <t>Cummington</t>
  </si>
  <si>
    <t>Deerfield</t>
  </si>
  <si>
    <t>Wyoming</t>
  </si>
  <si>
    <t>Albion</t>
  </si>
  <si>
    <t>Alfred</t>
  </si>
  <si>
    <t>Sagadahoc</t>
  </si>
  <si>
    <t>Fallon</t>
  </si>
  <si>
    <t>Jasper</t>
  </si>
  <si>
    <t>Atoka</t>
  </si>
  <si>
    <t>Square Lake</t>
  </si>
  <si>
    <t>District 31</t>
  </si>
  <si>
    <t>Goliad</t>
  </si>
  <si>
    <t>Hermon</t>
  </si>
  <si>
    <t>Becket</t>
  </si>
  <si>
    <t>Clackamas CD5</t>
  </si>
  <si>
    <t>Westmoreland</t>
  </si>
  <si>
    <t>Zapata</t>
  </si>
  <si>
    <t>Holden</t>
  </si>
  <si>
    <t>Ottawa</t>
  </si>
  <si>
    <t>Francestown</t>
  </si>
  <si>
    <t>Westfield</t>
  </si>
  <si>
    <t>Vershire</t>
  </si>
  <si>
    <t>Poquoson</t>
  </si>
  <si>
    <t>District 7</t>
  </si>
  <si>
    <t>Crowley</t>
  </si>
  <si>
    <t>Dresden</t>
  </si>
  <si>
    <t>Live Oak</t>
  </si>
  <si>
    <t>Juniata</t>
  </si>
  <si>
    <t>Emery</t>
  </si>
  <si>
    <t>Merrill</t>
  </si>
  <si>
    <t>Ashtabula</t>
  </si>
  <si>
    <t>St. Croix</t>
  </si>
  <si>
    <t>Sauk</t>
  </si>
  <si>
    <t>Multnomah</t>
  </si>
  <si>
    <t>Wheatland</t>
  </si>
  <si>
    <t>Bergen</t>
  </si>
  <si>
    <t>Morrow</t>
  </si>
  <si>
    <t>Cheshire</t>
  </si>
  <si>
    <t>Schuylkill</t>
  </si>
  <si>
    <t>Belknap</t>
  </si>
  <si>
    <t>New Madrid</t>
  </si>
  <si>
    <t>Boyle</t>
  </si>
  <si>
    <t>McCracken</t>
  </si>
  <si>
    <t>Anne Arundel</t>
  </si>
  <si>
    <t>Bethel</t>
  </si>
  <si>
    <t>Bloomfield</t>
  </si>
  <si>
    <t>Story</t>
  </si>
  <si>
    <t>Detroit</t>
  </si>
  <si>
    <t>Reservation</t>
  </si>
  <si>
    <t>Bayfield</t>
  </si>
  <si>
    <t>Burnet</t>
  </si>
  <si>
    <t>Freestone</t>
  </si>
  <si>
    <t>Snyder</t>
  </si>
  <si>
    <t>Gloucester</t>
  </si>
  <si>
    <t>Hudson</t>
  </si>
  <si>
    <t>New Braintree</t>
  </si>
  <si>
    <t>Madison</t>
  </si>
  <si>
    <t>Medway</t>
  </si>
  <si>
    <t>Karnes</t>
  </si>
  <si>
    <t>Kauai</t>
  </si>
  <si>
    <t>KS</t>
  </si>
  <si>
    <t>Del Norte</t>
  </si>
  <si>
    <t>Lumpkin</t>
  </si>
  <si>
    <t>McDuffie</t>
  </si>
  <si>
    <t>New Jersey</t>
  </si>
  <si>
    <t>Patrick</t>
  </si>
  <si>
    <t>Antrim</t>
  </si>
  <si>
    <t>Lea</t>
  </si>
  <si>
    <t>Dunn</t>
  </si>
  <si>
    <t>Perquimans</t>
  </si>
  <si>
    <t>Marengo</t>
  </si>
  <si>
    <t>Montgomery CD8</t>
  </si>
  <si>
    <t>Prince George's CD4</t>
  </si>
  <si>
    <t>Old Lyme</t>
  </si>
  <si>
    <t>Kimball</t>
  </si>
  <si>
    <t>Schleicher</t>
  </si>
  <si>
    <t>Walden</t>
  </si>
  <si>
    <t>Largest Margin of Victory</t>
  </si>
  <si>
    <t>Napa</t>
  </si>
  <si>
    <t>Nevada</t>
  </si>
  <si>
    <t>Orange</t>
  </si>
  <si>
    <t>Placer</t>
  </si>
  <si>
    <t>Cass</t>
  </si>
  <si>
    <t>St. Louis</t>
  </si>
  <si>
    <t>Wasco</t>
  </si>
  <si>
    <t>Keya Paha</t>
  </si>
  <si>
    <t>Henderson</t>
  </si>
  <si>
    <t>Rhea</t>
  </si>
  <si>
    <t>T1 R9</t>
  </si>
  <si>
    <t>Palm Beach</t>
  </si>
  <si>
    <t>Pasco</t>
  </si>
  <si>
    <t>Frio</t>
  </si>
  <si>
    <t>Gaines</t>
  </si>
  <si>
    <t>Golden Valley</t>
  </si>
  <si>
    <t>Iroquois</t>
  </si>
  <si>
    <t>Lemington</t>
  </si>
  <si>
    <t>Bozrah</t>
  </si>
  <si>
    <t>Donley</t>
  </si>
  <si>
    <t>Sudbury</t>
  </si>
  <si>
    <t>Seymour</t>
  </si>
  <si>
    <t>Hersey</t>
  </si>
  <si>
    <t>Tinmouth</t>
  </si>
  <si>
    <t>Stoddard</t>
  </si>
  <si>
    <t>Hemphill</t>
  </si>
  <si>
    <t>Aquinnah</t>
  </si>
  <si>
    <t>Adams Unk</t>
  </si>
  <si>
    <t>Kingsbury</t>
  </si>
  <si>
    <t>Hillsdale</t>
  </si>
  <si>
    <t>Converse</t>
  </si>
  <si>
    <t>Upson</t>
  </si>
  <si>
    <t>Juneau</t>
  </si>
  <si>
    <t>Oglethorpe</t>
  </si>
  <si>
    <t>Spartanburg</t>
  </si>
  <si>
    <t>Allamakee</t>
  </si>
  <si>
    <t>Trujillo Alto</t>
  </si>
  <si>
    <t>Lunenburg</t>
  </si>
  <si>
    <t>Toa Alta</t>
  </si>
  <si>
    <t>Mahnomen</t>
  </si>
  <si>
    <t>Audrain</t>
  </si>
  <si>
    <t>Laclede</t>
  </si>
  <si>
    <t>Toa Baja</t>
  </si>
  <si>
    <t>Broadwater</t>
  </si>
  <si>
    <t>Beverly</t>
  </si>
  <si>
    <t>Townsend</t>
  </si>
  <si>
    <t>Rincón</t>
  </si>
  <si>
    <t>East Feliciana</t>
  </si>
  <si>
    <t>Runnels</t>
  </si>
  <si>
    <t>Volusia</t>
  </si>
  <si>
    <t>Shelby</t>
  </si>
  <si>
    <t>Audubon</t>
  </si>
  <si>
    <t>Peach</t>
  </si>
  <si>
    <t>Dover-Foxcroft</t>
  </si>
  <si>
    <t>Gwinnett</t>
  </si>
  <si>
    <t>Brazoria</t>
  </si>
  <si>
    <t>Price</t>
  </si>
  <si>
    <t>Culpeper</t>
  </si>
  <si>
    <t>Raleigh</t>
  </si>
  <si>
    <t>Sidney</t>
  </si>
  <si>
    <t>Tippah</t>
  </si>
  <si>
    <t>Comanche</t>
  </si>
  <si>
    <t>Cowley</t>
  </si>
  <si>
    <t>Rice</t>
  </si>
  <si>
    <t>Starks</t>
  </si>
  <si>
    <t>Switzerland</t>
  </si>
  <si>
    <t>Sandisfield</t>
  </si>
  <si>
    <t>Sandwich</t>
  </si>
  <si>
    <t>Saugus</t>
  </si>
  <si>
    <t>Leake</t>
  </si>
  <si>
    <t>Fauquier</t>
  </si>
  <si>
    <t>Quincy</t>
  </si>
  <si>
    <t>Royalston</t>
  </si>
  <si>
    <t>Chelsea</t>
  </si>
  <si>
    <t>Pepperell</t>
  </si>
  <si>
    <t>Averill town</t>
  </si>
  <si>
    <t>Hibberts</t>
  </si>
  <si>
    <t>North Oxford</t>
  </si>
  <si>
    <t>Territory</t>
  </si>
  <si>
    <t>Cohasset</t>
  </si>
  <si>
    <t>Aurora</t>
  </si>
  <si>
    <t>Bulloch</t>
  </si>
  <si>
    <t>Howland</t>
  </si>
  <si>
    <t>Gosnold</t>
  </si>
  <si>
    <t>Catron</t>
  </si>
  <si>
    <t>District 17</t>
  </si>
  <si>
    <t>Isabela</t>
  </si>
  <si>
    <t>Dubois</t>
  </si>
  <si>
    <t>Bakersfield</t>
  </si>
  <si>
    <t>Jack</t>
  </si>
  <si>
    <t>Hatillo</t>
  </si>
  <si>
    <t>East Bridgewater</t>
  </si>
  <si>
    <t>Barber</t>
  </si>
  <si>
    <t>King CD9</t>
  </si>
  <si>
    <t>Prentiss</t>
  </si>
  <si>
    <t>MS</t>
  </si>
  <si>
    <t>Bennett</t>
  </si>
  <si>
    <t>Bon Homme</t>
  </si>
  <si>
    <t>Wapello</t>
  </si>
  <si>
    <t>Geneva</t>
  </si>
  <si>
    <t>Litchfield</t>
  </si>
  <si>
    <t>Gilpin</t>
  </si>
  <si>
    <t>Atchison</t>
  </si>
  <si>
    <t>Meriwether</t>
  </si>
  <si>
    <t>Hayes</t>
  </si>
  <si>
    <t>Laconia</t>
  </si>
  <si>
    <t>Zavala</t>
  </si>
  <si>
    <t>Stannard</t>
  </si>
  <si>
    <t>Mason</t>
  </si>
  <si>
    <t>Rockcastle</t>
  </si>
  <si>
    <t>San Juan</t>
  </si>
  <si>
    <t>Irwin</t>
  </si>
  <si>
    <t>Roscommon</t>
  </si>
  <si>
    <t>Derby</t>
  </si>
  <si>
    <t>Riley</t>
  </si>
  <si>
    <t>Pointe Coupee</t>
  </si>
  <si>
    <t>Cook CD9</t>
  </si>
  <si>
    <t>Tompkins</t>
  </si>
  <si>
    <t>Ossipee</t>
  </si>
  <si>
    <t>Warner's grant</t>
  </si>
  <si>
    <t>Ventura</t>
  </si>
  <si>
    <t>Iberville</t>
  </si>
  <si>
    <t>Tyngsborough</t>
  </si>
  <si>
    <t>Whitefield</t>
  </si>
  <si>
    <t>Manistee</t>
  </si>
  <si>
    <t>GA</t>
  </si>
  <si>
    <t>Appling</t>
  </si>
  <si>
    <t>Josephine</t>
  </si>
  <si>
    <t>Sabana Grande</t>
  </si>
  <si>
    <t>Utuado</t>
  </si>
  <si>
    <t>Ridgefield</t>
  </si>
  <si>
    <t>West Fairlee</t>
  </si>
  <si>
    <t>Rapides</t>
  </si>
  <si>
    <t>Elbert</t>
  </si>
  <si>
    <t>Waltham</t>
  </si>
  <si>
    <t>Rhode Island Board of Elections</t>
  </si>
  <si>
    <t>Agency</t>
  </si>
  <si>
    <t>Hopkins</t>
  </si>
  <si>
    <t>Jessamine</t>
  </si>
  <si>
    <t>Kenton</t>
  </si>
  <si>
    <t>Knott</t>
  </si>
  <si>
    <t>Milwaukee CD1</t>
  </si>
  <si>
    <t>WA</t>
  </si>
  <si>
    <t>Estill</t>
  </si>
  <si>
    <t>Alameda</t>
  </si>
  <si>
    <t>Camden</t>
  </si>
  <si>
    <t>Amador</t>
  </si>
  <si>
    <t>Coleman</t>
  </si>
  <si>
    <t>Santa Cruz CD8</t>
  </si>
  <si>
    <t>Eastland</t>
  </si>
  <si>
    <t>Halifax</t>
  </si>
  <si>
    <t>Cassia</t>
  </si>
  <si>
    <t>Salisbury</t>
  </si>
  <si>
    <t>Bayamón</t>
  </si>
  <si>
    <t>Okaloosa</t>
  </si>
  <si>
    <t>Acadia</t>
  </si>
  <si>
    <t>Barceloneta</t>
  </si>
  <si>
    <t>Allen Unk</t>
  </si>
  <si>
    <t>District 2</t>
  </si>
  <si>
    <t>District 3</t>
  </si>
  <si>
    <t>Gosper</t>
  </si>
  <si>
    <t>McCone</t>
  </si>
  <si>
    <t>Hartford</t>
  </si>
  <si>
    <t>Sanders</t>
  </si>
  <si>
    <t>Routt</t>
  </si>
  <si>
    <t>Vermillion</t>
  </si>
  <si>
    <t>Honolulu</t>
  </si>
  <si>
    <t>Clear Creek</t>
  </si>
  <si>
    <t>Fergus</t>
  </si>
  <si>
    <t>Cottonwood</t>
  </si>
  <si>
    <t>King CD2</t>
  </si>
  <si>
    <t>Mashpee</t>
  </si>
  <si>
    <t>Leon</t>
  </si>
  <si>
    <t>Skamania CD4</t>
  </si>
  <si>
    <t>Jackson CD4</t>
  </si>
  <si>
    <t>Kearney</t>
  </si>
  <si>
    <t>Gulf</t>
  </si>
  <si>
    <t>Shenandoah</t>
  </si>
  <si>
    <t>Lisbon</t>
  </si>
  <si>
    <t>West Gardiner</t>
  </si>
  <si>
    <t>West Paris</t>
  </si>
  <si>
    <t>Gillespie</t>
  </si>
  <si>
    <t>Long Island</t>
  </si>
  <si>
    <t>Cornville</t>
  </si>
  <si>
    <t>Calais</t>
  </si>
  <si>
    <t>Shutesbury</t>
  </si>
  <si>
    <t>Saratoga</t>
  </si>
  <si>
    <t>Bollinger</t>
  </si>
  <si>
    <t>Buchanan</t>
  </si>
  <si>
    <t>Paris</t>
  </si>
  <si>
    <t>Paxton</t>
  </si>
  <si>
    <t>Milton</t>
  </si>
  <si>
    <t>WV</t>
  </si>
  <si>
    <t>West Virginia</t>
  </si>
  <si>
    <t>Bladen</t>
  </si>
  <si>
    <t>Harrington</t>
  </si>
  <si>
    <t>Philadelphia</t>
  </si>
  <si>
    <t>Barren</t>
  </si>
  <si>
    <t>Oklahoma</t>
  </si>
  <si>
    <t>Chelmsford</t>
  </si>
  <si>
    <t>Lenoir</t>
  </si>
  <si>
    <t>Glenburn</t>
  </si>
  <si>
    <t>Lamoille</t>
  </si>
  <si>
    <t>District 20</t>
  </si>
  <si>
    <t>Westmanland</t>
  </si>
  <si>
    <t>Whitneyville</t>
  </si>
  <si>
    <t>East Haddam</t>
  </si>
  <si>
    <t>Milwaukee</t>
  </si>
  <si>
    <t>District 18</t>
  </si>
  <si>
    <t>Deer Lodge</t>
  </si>
  <si>
    <t>County Ranking</t>
  </si>
  <si>
    <t>South Carolina</t>
  </si>
  <si>
    <t>Narragansett</t>
  </si>
  <si>
    <t>Buckfield</t>
  </si>
  <si>
    <t>SC</t>
  </si>
  <si>
    <t>Republic</t>
  </si>
  <si>
    <t>Wabaunsee</t>
  </si>
  <si>
    <t>Leverett</t>
  </si>
  <si>
    <t>Stutsman</t>
  </si>
  <si>
    <t>State</t>
  </si>
  <si>
    <t>Preble</t>
  </si>
  <si>
    <t>Duchesne</t>
  </si>
  <si>
    <t>Gaston</t>
  </si>
  <si>
    <t>Lampasas</t>
  </si>
  <si>
    <t>New Mexico</t>
  </si>
  <si>
    <t>Dickenson</t>
  </si>
  <si>
    <t>San Bernardino</t>
  </si>
  <si>
    <t>Medford</t>
  </si>
  <si>
    <t>Orland</t>
  </si>
  <si>
    <t>Orono</t>
  </si>
  <si>
    <t>Stratham</t>
  </si>
  <si>
    <t>Hartland</t>
  </si>
  <si>
    <t>Transylvania</t>
  </si>
  <si>
    <t>King George</t>
  </si>
  <si>
    <t>Berlin</t>
  </si>
  <si>
    <t>Burnett</t>
  </si>
  <si>
    <t>Norwich</t>
  </si>
  <si>
    <t>West Haven</t>
  </si>
  <si>
    <t>MCD</t>
  </si>
  <si>
    <t>Passamaquoddy Indian Township</t>
  </si>
  <si>
    <t>Eddy</t>
  </si>
  <si>
    <t>Mathews</t>
  </si>
  <si>
    <t>Nottoway</t>
  </si>
  <si>
    <t>Merrimack</t>
  </si>
  <si>
    <t>La Salle</t>
  </si>
  <si>
    <t>Arkansas Secretary of State Elections</t>
  </si>
  <si>
    <t>Gardiner</t>
  </si>
  <si>
    <t>Frankfort</t>
  </si>
  <si>
    <t>Fremont CD3</t>
  </si>
  <si>
    <t>Freeport</t>
  </si>
  <si>
    <t>Comerío</t>
  </si>
  <si>
    <t>Mifflin</t>
  </si>
  <si>
    <t>East Central Penobscot</t>
  </si>
  <si>
    <t>El Dorado</t>
  </si>
  <si>
    <t>Maricopa</t>
  </si>
  <si>
    <t>La Paz</t>
  </si>
  <si>
    <t>Denver</t>
  </si>
  <si>
    <t>Lares</t>
  </si>
  <si>
    <t>Codyville</t>
  </si>
  <si>
    <t>Sevier</t>
  </si>
  <si>
    <t>Carbon</t>
  </si>
  <si>
    <t>Carver</t>
  </si>
  <si>
    <t>Travis</t>
  </si>
  <si>
    <t>Longmeadow</t>
  </si>
  <si>
    <t>Lorain</t>
  </si>
  <si>
    <t>Montpelier</t>
  </si>
  <si>
    <t>Winooski</t>
  </si>
  <si>
    <t>Eaton</t>
  </si>
  <si>
    <t>Pine</t>
  </si>
  <si>
    <t>Cape May</t>
  </si>
  <si>
    <t>San Mateo</t>
  </si>
  <si>
    <t>Ontario</t>
  </si>
  <si>
    <t>Sheffield</t>
  </si>
  <si>
    <t>Shelburne</t>
  </si>
  <si>
    <t>Clarion</t>
  </si>
  <si>
    <t>Albany</t>
  </si>
  <si>
    <t>Morovis</t>
  </si>
  <si>
    <t>The Nevada Republican Party</t>
  </si>
  <si>
    <t>Sandgate</t>
  </si>
  <si>
    <t>Connor</t>
  </si>
  <si>
    <t>Freeman</t>
  </si>
  <si>
    <t>McCreary</t>
  </si>
  <si>
    <t>Farmington</t>
  </si>
  <si>
    <t>Cornish</t>
  </si>
  <si>
    <t>Derry</t>
  </si>
  <si>
    <t>Augusta</t>
  </si>
  <si>
    <t>Navajo</t>
  </si>
  <si>
    <t>Sublette</t>
  </si>
  <si>
    <t>Dublin</t>
  </si>
  <si>
    <t>Milo</t>
  </si>
  <si>
    <t>Monticello</t>
  </si>
  <si>
    <t>Minot</t>
  </si>
  <si>
    <t>Stearns CD6</t>
  </si>
  <si>
    <t>Big Stone</t>
  </si>
  <si>
    <t>Victory</t>
  </si>
  <si>
    <t>Richland</t>
  </si>
  <si>
    <t>Hood River</t>
  </si>
  <si>
    <t>McDonough</t>
  </si>
  <si>
    <t>Glades</t>
  </si>
  <si>
    <t>Cache</t>
  </si>
  <si>
    <t>Humboldt</t>
  </si>
  <si>
    <t>Lyme</t>
  </si>
  <si>
    <t>Delaware</t>
  </si>
  <si>
    <t>DE</t>
  </si>
  <si>
    <t>Madbury</t>
  </si>
  <si>
    <t>Paulding</t>
  </si>
  <si>
    <t>Marlow</t>
  </si>
  <si>
    <t>Muhlenberg</t>
  </si>
  <si>
    <t>Sebec</t>
  </si>
  <si>
    <t>Watauga</t>
  </si>
  <si>
    <t>Town</t>
  </si>
  <si>
    <t>Pottawattamie</t>
  </si>
  <si>
    <t>Virginia</t>
  </si>
  <si>
    <t>Barron</t>
  </si>
  <si>
    <t>West Tisbury</t>
  </si>
  <si>
    <t>Revere</t>
  </si>
  <si>
    <t>Woodbridge</t>
  </si>
  <si>
    <t>Waitsfield</t>
  </si>
  <si>
    <t>Boscawen</t>
  </si>
  <si>
    <t>New Sharon</t>
  </si>
  <si>
    <t>Burke</t>
  </si>
  <si>
    <t>Jefferson Davis</t>
  </si>
  <si>
    <t>Dauphin</t>
  </si>
  <si>
    <t>Chicot</t>
  </si>
  <si>
    <t>Pickens</t>
  </si>
  <si>
    <t>Pike</t>
  </si>
  <si>
    <t>Ada</t>
  </si>
  <si>
    <t>Oswego</t>
  </si>
  <si>
    <t>Otsego</t>
  </si>
  <si>
    <t>Orleans CD2</t>
  </si>
  <si>
    <t>Sherman</t>
  </si>
  <si>
    <t>Livingston</t>
  </si>
  <si>
    <t>Tuscarawas</t>
  </si>
  <si>
    <t>Coventry</t>
  </si>
  <si>
    <t>Bar Harbor</t>
  </si>
  <si>
    <t>Providence CD1</t>
  </si>
  <si>
    <t>Webb</t>
  </si>
  <si>
    <t>Lac Qui Parle</t>
  </si>
  <si>
    <t>Huerfano</t>
  </si>
  <si>
    <t>Ogemaw</t>
  </si>
  <si>
    <t>Etna</t>
  </si>
  <si>
    <t>Ballard</t>
  </si>
  <si>
    <t>Brantley</t>
  </si>
  <si>
    <t>North Dakota</t>
  </si>
  <si>
    <t>Edwards</t>
  </si>
  <si>
    <t>Elk</t>
  </si>
  <si>
    <t>Muskogee</t>
  </si>
  <si>
    <t>Sandoval CD1</t>
  </si>
  <si>
    <t>Canadian CD3</t>
  </si>
  <si>
    <t>Canadian CD4</t>
  </si>
  <si>
    <t>Creek CD1</t>
  </si>
  <si>
    <t>Sangamon</t>
  </si>
  <si>
    <t>Kankakee</t>
  </si>
  <si>
    <t>Macoupin</t>
  </si>
  <si>
    <t>Lane</t>
  </si>
  <si>
    <t>Oakland</t>
  </si>
  <si>
    <t>Arizona Secretary of State Division of Election Services</t>
  </si>
  <si>
    <t>Fort Fairfield</t>
  </si>
  <si>
    <t>Allen CD5</t>
  </si>
  <si>
    <t>Iberville CD5</t>
  </si>
  <si>
    <t>Iberville CD6</t>
  </si>
  <si>
    <t>Cook CD8</t>
  </si>
  <si>
    <t>Other</t>
  </si>
  <si>
    <t>District 6</t>
  </si>
  <si>
    <t>Tamworth</t>
  </si>
  <si>
    <t>Maricopa CD3</t>
  </si>
  <si>
    <t>Sarasota</t>
  </si>
  <si>
    <t>Alachua</t>
  </si>
  <si>
    <t>Raymond</t>
  </si>
  <si>
    <t>Worcester</t>
  </si>
  <si>
    <t>Scituate</t>
  </si>
  <si>
    <t>Wakulla</t>
  </si>
  <si>
    <t>Wade</t>
  </si>
  <si>
    <t>Meredith</t>
  </si>
  <si>
    <t>Baltimore County CD7</t>
  </si>
  <si>
    <t>Armstrong</t>
  </si>
  <si>
    <t>De Baca</t>
  </si>
  <si>
    <t>Charles</t>
  </si>
  <si>
    <t>Dorchester</t>
  </si>
  <si>
    <t>Gallatin</t>
  </si>
  <si>
    <t>Charlton</t>
  </si>
  <si>
    <t>Hickory</t>
  </si>
  <si>
    <t>Fond du Lac</t>
  </si>
  <si>
    <t>Asotin</t>
  </si>
  <si>
    <t>District 5</t>
  </si>
  <si>
    <t>Lewis and Clark</t>
  </si>
  <si>
    <t>Trousdale</t>
  </si>
  <si>
    <t>Unicoi</t>
  </si>
  <si>
    <t>Winchester</t>
  </si>
  <si>
    <t>Michigan Department of State</t>
  </si>
  <si>
    <t>Arkansas</t>
  </si>
  <si>
    <t>Plymouth</t>
  </si>
  <si>
    <t>St. Helena</t>
  </si>
  <si>
    <t>Candler</t>
  </si>
  <si>
    <t>Carroll</t>
  </si>
  <si>
    <t>Daggett</t>
  </si>
  <si>
    <t>Hansford</t>
  </si>
  <si>
    <t>Horry</t>
  </si>
  <si>
    <t>Avoyelles</t>
  </si>
  <si>
    <t>New Milford</t>
  </si>
  <si>
    <t>Newtown</t>
  </si>
  <si>
    <t>Lancaster</t>
  </si>
  <si>
    <t>Staunton</t>
  </si>
  <si>
    <t>Ware</t>
  </si>
  <si>
    <t>Boone</t>
  </si>
  <si>
    <t>Mt. Washington</t>
  </si>
  <si>
    <t>States</t>
  </si>
  <si>
    <t>Caledonia</t>
  </si>
  <si>
    <t>Searsburg</t>
  </si>
  <si>
    <t>Hawkins</t>
  </si>
  <si>
    <t>Appanoose</t>
  </si>
  <si>
    <t>Republican</t>
  </si>
  <si>
    <t>Beaver</t>
  </si>
  <si>
    <t>Weathersfield</t>
  </si>
  <si>
    <t>Hand</t>
  </si>
  <si>
    <t>Harnett</t>
  </si>
  <si>
    <t>Dutchess</t>
  </si>
  <si>
    <t>Kalkaska</t>
  </si>
  <si>
    <t>Cortland</t>
  </si>
  <si>
    <t>Sebastian</t>
  </si>
  <si>
    <t>Sharp</t>
  </si>
  <si>
    <t>Levy</t>
  </si>
  <si>
    <t>Boothbay Harbor</t>
  </si>
  <si>
    <t>Roosevelt</t>
  </si>
  <si>
    <t>Barnes</t>
  </si>
  <si>
    <t>Edgefield</t>
  </si>
  <si>
    <t>Harrison</t>
  </si>
  <si>
    <t>Bosque</t>
  </si>
  <si>
    <t>Las Animas</t>
  </si>
  <si>
    <t>Desha</t>
  </si>
  <si>
    <t>District 4</t>
  </si>
  <si>
    <t>Addison</t>
  </si>
  <si>
    <t>Pelham</t>
  </si>
  <si>
    <t>Kittitas</t>
  </si>
  <si>
    <t>Kent</t>
  </si>
  <si>
    <t>Loudon</t>
  </si>
  <si>
    <t>Maury</t>
  </si>
  <si>
    <t>Greenwich</t>
  </si>
  <si>
    <t>Griswold</t>
  </si>
  <si>
    <t>Charlestown</t>
  </si>
  <si>
    <t>Oceana</t>
  </si>
  <si>
    <t>Somersworth</t>
  </si>
  <si>
    <t>Salem</t>
  </si>
  <si>
    <t>Harmon</t>
  </si>
  <si>
    <t>Sumner</t>
  </si>
  <si>
    <t>Woodson</t>
  </si>
  <si>
    <t>Ashley</t>
  </si>
  <si>
    <t>Windsor</t>
  </si>
  <si>
    <t>OK</t>
  </si>
  <si>
    <t>Eustis</t>
  </si>
  <si>
    <t>Arapahoe CD1</t>
  </si>
  <si>
    <t>Natick</t>
  </si>
  <si>
    <t>Wicomico</t>
  </si>
  <si>
    <t>Chittenden</t>
  </si>
  <si>
    <t>Pocahontas</t>
  </si>
  <si>
    <t>New Boston</t>
  </si>
  <si>
    <t>Socorro</t>
  </si>
  <si>
    <t>Taos</t>
  </si>
  <si>
    <t>Beaverhead</t>
  </si>
  <si>
    <t>Colbert</t>
  </si>
  <si>
    <t>East Central Franklin</t>
  </si>
  <si>
    <t>Dighton</t>
  </si>
  <si>
    <t>Robbinston</t>
  </si>
  <si>
    <t>Cherryfield</t>
  </si>
  <si>
    <t>Attleboro</t>
  </si>
  <si>
    <t>Bowie</t>
  </si>
  <si>
    <t>Faulkner</t>
  </si>
  <si>
    <t>District 35</t>
  </si>
  <si>
    <t>North Brookfield</t>
  </si>
  <si>
    <t>Hadleys Purchase</t>
  </si>
  <si>
    <t>Criehaven</t>
  </si>
  <si>
    <t>Kershaw</t>
  </si>
  <si>
    <t>Talmadge</t>
  </si>
  <si>
    <t>Warner</t>
  </si>
  <si>
    <t>Dudley</t>
  </si>
  <si>
    <t>Edmunds</t>
  </si>
  <si>
    <t>Harmony</t>
  </si>
  <si>
    <t>Humphreys</t>
  </si>
  <si>
    <t>New Limerick</t>
  </si>
  <si>
    <t>Columbus</t>
  </si>
  <si>
    <t>Gunnison</t>
  </si>
  <si>
    <t>Onondaga</t>
  </si>
  <si>
    <t>Mendon</t>
  </si>
  <si>
    <t>Garrett</t>
  </si>
  <si>
    <t>Other Candidates</t>
  </si>
  <si>
    <t>Coffey</t>
  </si>
  <si>
    <t>Charlotte</t>
  </si>
  <si>
    <t>D</t>
  </si>
  <si>
    <t>Rabun</t>
  </si>
  <si>
    <t>South Aroostook</t>
  </si>
  <si>
    <t>Wilkin</t>
  </si>
  <si>
    <t>Boxford</t>
  </si>
  <si>
    <t>Thorndike</t>
  </si>
  <si>
    <t>Richardson</t>
  </si>
  <si>
    <t>Winhall</t>
  </si>
  <si>
    <t>Livermore Falls</t>
  </si>
  <si>
    <t>Lubec</t>
  </si>
  <si>
    <t>UT</t>
  </si>
  <si>
    <t>District 11</t>
  </si>
  <si>
    <t>Hockley</t>
  </si>
  <si>
    <t>Atkinson</t>
  </si>
  <si>
    <t>Escambia</t>
  </si>
  <si>
    <t>Truro</t>
  </si>
  <si>
    <t>Ayer</t>
  </si>
  <si>
    <t>Banner</t>
  </si>
  <si>
    <t>Wasatch</t>
  </si>
  <si>
    <t>Stanley</t>
  </si>
  <si>
    <t>Charles Mix</t>
  </si>
  <si>
    <t>Millard</t>
  </si>
  <si>
    <t>Piute</t>
  </si>
  <si>
    <t>Arthur</t>
  </si>
  <si>
    <t>Le Sueur</t>
  </si>
  <si>
    <t>Barrow</t>
  </si>
  <si>
    <t>Faribault</t>
  </si>
  <si>
    <t>Sully</t>
  </si>
  <si>
    <t>Beltrami</t>
  </si>
  <si>
    <t>Ashford</t>
  </si>
  <si>
    <t>Whitman</t>
  </si>
  <si>
    <t>Mount Chase</t>
  </si>
  <si>
    <t>Ramsey CD6</t>
  </si>
  <si>
    <t>McDowell</t>
  </si>
  <si>
    <t>Lamb</t>
  </si>
  <si>
    <t>Gratiot</t>
  </si>
  <si>
    <t>Catawba</t>
  </si>
  <si>
    <t>Hamlin</t>
  </si>
  <si>
    <t>Musselshell</t>
  </si>
  <si>
    <t>Linn</t>
  </si>
  <si>
    <t>Alger</t>
  </si>
  <si>
    <t>Thayer</t>
  </si>
  <si>
    <t>Weber</t>
  </si>
  <si>
    <t>Calhoun</t>
  </si>
  <si>
    <t>Coos</t>
  </si>
  <si>
    <t>New York</t>
  </si>
  <si>
    <t>NY</t>
  </si>
  <si>
    <t>Brazos</t>
  </si>
  <si>
    <t>Lapeer</t>
  </si>
  <si>
    <t>Kenosha</t>
  </si>
  <si>
    <t>Brunswick</t>
  </si>
  <si>
    <t>Rock</t>
  </si>
  <si>
    <t>Loudoun</t>
  </si>
  <si>
    <t>Cushing</t>
  </si>
  <si>
    <t>Missaukee</t>
  </si>
  <si>
    <t>Cranberry Isles</t>
  </si>
  <si>
    <t>Crystal</t>
  </si>
  <si>
    <t>Counties Shared Among Cong Dist</t>
  </si>
  <si>
    <t>Moniteau</t>
  </si>
  <si>
    <t>Petersham</t>
  </si>
  <si>
    <t>Raynham</t>
  </si>
  <si>
    <t>Cimarron</t>
  </si>
  <si>
    <t>Roxbury</t>
  </si>
  <si>
    <t>Killingly</t>
  </si>
  <si>
    <t>Gray</t>
  </si>
  <si>
    <t>Johnson</t>
  </si>
  <si>
    <t>Fourth Place</t>
  </si>
  <si>
    <t>Clark CD2</t>
  </si>
  <si>
    <t>Moretown</t>
  </si>
  <si>
    <t>Ellsworth</t>
  </si>
  <si>
    <t>Ledyard</t>
  </si>
  <si>
    <t>San Diego</t>
  </si>
  <si>
    <t>Edmonson</t>
  </si>
  <si>
    <t>Indian Township</t>
  </si>
  <si>
    <t>Tuftonboro</t>
  </si>
  <si>
    <t>West Boylston</t>
  </si>
  <si>
    <t>Daviess</t>
  </si>
  <si>
    <t>Dearborn</t>
  </si>
  <si>
    <t>Ashby</t>
  </si>
  <si>
    <t>Manchester</t>
  </si>
  <si>
    <t>Winterport</t>
  </si>
  <si>
    <t>Rock Island</t>
  </si>
  <si>
    <t>Quay</t>
  </si>
  <si>
    <t>St. Charles</t>
  </si>
  <si>
    <t>Smith</t>
  </si>
  <si>
    <t>Scurry</t>
  </si>
  <si>
    <t>Cabarrus</t>
  </si>
  <si>
    <t>Edgar</t>
  </si>
  <si>
    <t>Saginaw</t>
  </si>
  <si>
    <t>Sanilac</t>
  </si>
  <si>
    <t>Christian</t>
  </si>
  <si>
    <t>Hampstead</t>
  </si>
  <si>
    <t>East Montpelier</t>
  </si>
  <si>
    <t>T3 ND</t>
  </si>
  <si>
    <t>Gasconade</t>
  </si>
  <si>
    <t>Cameron</t>
  </si>
  <si>
    <t>Harrisonburg</t>
  </si>
  <si>
    <t>Kitsap</t>
  </si>
  <si>
    <t>Wareham</t>
  </si>
  <si>
    <t>Low and Burbanks Grant</t>
  </si>
  <si>
    <t>Dean</t>
  </si>
  <si>
    <t>Orleans CD1</t>
  </si>
  <si>
    <t>Meriden</t>
  </si>
  <si>
    <t>New Britain</t>
  </si>
  <si>
    <t>Watonwan</t>
  </si>
  <si>
    <t>South Hadley</t>
  </si>
  <si>
    <t>Northwest Somerset</t>
  </si>
  <si>
    <t>Atkinson and Gilmanton Academy Grant</t>
  </si>
  <si>
    <t>Beans Purchase</t>
  </si>
  <si>
    <t>Chandlers Purchase</t>
  </si>
  <si>
    <t>Crawfords Purchase</t>
  </si>
  <si>
    <t>Danvers</t>
  </si>
  <si>
    <t>Caratunk</t>
  </si>
  <si>
    <t>Southborough</t>
  </si>
  <si>
    <t>Southbridge</t>
  </si>
  <si>
    <t>Citrus</t>
  </si>
  <si>
    <t>Winchendon</t>
  </si>
  <si>
    <t>Salt Lake CD3</t>
  </si>
  <si>
    <t>Dallam</t>
  </si>
  <si>
    <t>Clermont</t>
  </si>
  <si>
    <t>Torrington</t>
  </si>
  <si>
    <t>Mount Holly</t>
  </si>
  <si>
    <t>South Windsor</t>
  </si>
  <si>
    <t>Southbury</t>
  </si>
  <si>
    <t>Camden CD4</t>
  </si>
  <si>
    <t>Tallahatchie</t>
  </si>
  <si>
    <t>PA</t>
  </si>
  <si>
    <t>Ramsey</t>
  </si>
  <si>
    <t>Walton</t>
  </si>
  <si>
    <t>Merrick</t>
  </si>
  <si>
    <t>Anoka CD3</t>
  </si>
  <si>
    <t>Milan</t>
  </si>
  <si>
    <t>Millsfield</t>
  </si>
  <si>
    <t>Ashe</t>
  </si>
  <si>
    <t>Avery</t>
  </si>
  <si>
    <t>Alamance</t>
  </si>
  <si>
    <t>Cocke</t>
  </si>
  <si>
    <t>Cape Girardeau</t>
  </si>
  <si>
    <t>Wallace</t>
  </si>
  <si>
    <t>Anne Arundel CD5</t>
  </si>
  <si>
    <t>Contra Costa</t>
  </si>
  <si>
    <t>Garden</t>
  </si>
  <si>
    <t>Kansas</t>
  </si>
  <si>
    <t>Sandusky</t>
  </si>
  <si>
    <t>Trumbull</t>
  </si>
  <si>
    <t>Screven</t>
  </si>
  <si>
    <t>St. James</t>
  </si>
  <si>
    <t>Rye</t>
  </si>
  <si>
    <t>Sanbornton</t>
  </si>
  <si>
    <t>Iowa Republican Party</t>
  </si>
  <si>
    <t>Bullitt</t>
  </si>
  <si>
    <t>Berwick</t>
  </si>
  <si>
    <t>Victoria</t>
  </si>
  <si>
    <t>Breckinridge</t>
  </si>
  <si>
    <t>District 50</t>
  </si>
  <si>
    <t>District 51</t>
  </si>
  <si>
    <t>Pennsylvania</t>
  </si>
  <si>
    <t>Reed</t>
  </si>
  <si>
    <t>St. John</t>
  </si>
  <si>
    <t>Pleasant Point</t>
  </si>
  <si>
    <t>Subdivision</t>
  </si>
  <si>
    <t>Braxton</t>
  </si>
  <si>
    <t>Mississippi Secretary of State Elections Division</t>
  </si>
  <si>
    <t>-</t>
  </si>
  <si>
    <t>Tulsa</t>
  </si>
  <si>
    <t>Passadumkeag</t>
  </si>
  <si>
    <t>Palo Alto</t>
  </si>
  <si>
    <t>Cavalier</t>
  </si>
  <si>
    <t>Sequatchie</t>
  </si>
  <si>
    <t>Jefferson CD6</t>
  </si>
  <si>
    <t>Banks</t>
  </si>
  <si>
    <t>Strafford</t>
  </si>
  <si>
    <t>Jaffrey</t>
  </si>
  <si>
    <t>Beacon Falls</t>
  </si>
  <si>
    <t>Schoharie</t>
  </si>
  <si>
    <t>Corinna</t>
  </si>
  <si>
    <t>Dayton</t>
  </si>
  <si>
    <t>Deblois</t>
  </si>
  <si>
    <t>Stanislaus</t>
  </si>
  <si>
    <t>Grant</t>
  </si>
  <si>
    <t>AK</t>
  </si>
  <si>
    <t>North Haven</t>
  </si>
  <si>
    <t>St. Louis CD1</t>
  </si>
  <si>
    <t>Wisconsin</t>
  </si>
  <si>
    <t>Craven</t>
  </si>
  <si>
    <t>Fajardo</t>
  </si>
  <si>
    <t>Bennington</t>
  </si>
  <si>
    <t>Aguada</t>
  </si>
  <si>
    <t>Sangerville</t>
  </si>
  <si>
    <t>Adams CD5</t>
  </si>
  <si>
    <t>Desoto</t>
  </si>
  <si>
    <t>Maine</t>
  </si>
  <si>
    <t>Vienna</t>
  </si>
  <si>
    <t>Northeast Piscataquis</t>
  </si>
  <si>
    <t>Caribou</t>
  </si>
  <si>
    <t>Treasure</t>
  </si>
  <si>
    <t>Ervings Location</t>
  </si>
  <si>
    <t>Eastham</t>
  </si>
  <si>
    <t>Mineral</t>
  </si>
  <si>
    <t>Page</t>
  </si>
  <si>
    <t>Gates</t>
  </si>
  <si>
    <t>Bee</t>
  </si>
  <si>
    <t>Dracut</t>
  </si>
  <si>
    <t>Galax</t>
  </si>
  <si>
    <t>Sugar Hill</t>
  </si>
  <si>
    <t>Middlebury</t>
  </si>
  <si>
    <t>Garfield</t>
  </si>
  <si>
    <t>Suffolk</t>
  </si>
  <si>
    <t>Sargents Purchase</t>
  </si>
  <si>
    <t>North Penobscot</t>
  </si>
  <si>
    <t>Whitney</t>
  </si>
  <si>
    <t>Twombly</t>
  </si>
  <si>
    <t>Outagamie</t>
  </si>
  <si>
    <t>Branch</t>
  </si>
  <si>
    <t>Charlevoix</t>
  </si>
  <si>
    <t>Southington</t>
  </si>
  <si>
    <t>Henry</t>
  </si>
  <si>
    <t>Houston</t>
  </si>
  <si>
    <t>Daniels</t>
  </si>
  <si>
    <t>Chaves</t>
  </si>
  <si>
    <t>Un. Twp. Unity</t>
  </si>
  <si>
    <t>Griggs</t>
  </si>
  <si>
    <t>Marshfield</t>
  </si>
  <si>
    <t>Pierce CD8</t>
  </si>
  <si>
    <t>North Hampton</t>
  </si>
  <si>
    <t>South Carolina State Election Commission</t>
  </si>
  <si>
    <t>Snohomish</t>
  </si>
  <si>
    <t>Stockholm</t>
  </si>
  <si>
    <t>Stockton Springs</t>
  </si>
  <si>
    <t>Westminster</t>
  </si>
  <si>
    <t>Ellis</t>
  </si>
  <si>
    <t>TXTX</t>
  </si>
  <si>
    <t>Bernalillo CD1</t>
  </si>
  <si>
    <t>Canterbury</t>
  </si>
  <si>
    <t>Cooke</t>
  </si>
  <si>
    <t>West Springfield</t>
  </si>
  <si>
    <t>Cleveland</t>
  </si>
  <si>
    <t>Plaistow</t>
  </si>
  <si>
    <t>South Franklin</t>
  </si>
  <si>
    <t>Center Harbor</t>
  </si>
  <si>
    <t>Old Town</t>
  </si>
  <si>
    <t>Oliver</t>
  </si>
  <si>
    <t>North Carolina</t>
  </si>
  <si>
    <t>Parish</t>
  </si>
  <si>
    <t>De Soto</t>
  </si>
  <si>
    <t>Radford</t>
  </si>
  <si>
    <t>Shasta</t>
  </si>
  <si>
    <t>Clackamas</t>
  </si>
  <si>
    <t>Clatsop</t>
  </si>
  <si>
    <t>Billings</t>
  </si>
  <si>
    <t>Nez Perce</t>
  </si>
  <si>
    <t>Porter</t>
  </si>
  <si>
    <t>Schley</t>
  </si>
  <si>
    <t>Dent</t>
  </si>
  <si>
    <t>Fillmore</t>
  </si>
  <si>
    <t>Brandon</t>
  </si>
  <si>
    <t>Will</t>
  </si>
  <si>
    <t>Conecuh</t>
  </si>
  <si>
    <t>Indian River</t>
  </si>
  <si>
    <t>Hendry</t>
  </si>
  <si>
    <t>Pecos</t>
  </si>
  <si>
    <t>Mahaska</t>
  </si>
  <si>
    <t>Barre</t>
  </si>
  <si>
    <t>Sanborn</t>
  </si>
  <si>
    <t>North Smithfield</t>
  </si>
  <si>
    <t>St. Lucie</t>
  </si>
  <si>
    <t>No. 21</t>
  </si>
  <si>
    <t>District 1</t>
  </si>
  <si>
    <t>Scioto</t>
  </si>
  <si>
    <t>Swift</t>
  </si>
  <si>
    <t>Wayne</t>
  </si>
  <si>
    <t>Chelan</t>
  </si>
  <si>
    <t>Clallam</t>
  </si>
  <si>
    <t>Sheboygan</t>
  </si>
  <si>
    <t>Votes</t>
  </si>
  <si>
    <t>District 53</t>
  </si>
  <si>
    <t>Powder River</t>
  </si>
  <si>
    <t>Pierce</t>
  </si>
  <si>
    <t>Kittson</t>
  </si>
  <si>
    <t>Wahkiakum</t>
  </si>
  <si>
    <t>Ascension Unk</t>
  </si>
  <si>
    <t>Logan</t>
  </si>
  <si>
    <t>Spencer</t>
  </si>
  <si>
    <t>Trigg</t>
  </si>
  <si>
    <t>Hamblen</t>
  </si>
  <si>
    <t>Bacon</t>
  </si>
  <si>
    <t>Crow Wing</t>
  </si>
  <si>
    <t>Centre</t>
  </si>
  <si>
    <t>Chester</t>
  </si>
  <si>
    <t>Lipscomb</t>
  </si>
  <si>
    <t>Lakeville</t>
  </si>
  <si>
    <t>Kingston</t>
  </si>
  <si>
    <t>Stearns CD7</t>
  </si>
  <si>
    <t>Orleans</t>
  </si>
  <si>
    <t>Manatí</t>
  </si>
  <si>
    <t>Silver Bow</t>
  </si>
  <si>
    <t>Dickinson</t>
  </si>
  <si>
    <t>Burlington</t>
  </si>
  <si>
    <t>Skagit</t>
  </si>
  <si>
    <t>Chase</t>
  </si>
  <si>
    <t>Chautauqua</t>
  </si>
  <si>
    <t>Alton</t>
  </si>
  <si>
    <t>Eddington</t>
  </si>
  <si>
    <t>Wrentham</t>
  </si>
  <si>
    <t>Imperial</t>
  </si>
  <si>
    <t>RI</t>
  </si>
  <si>
    <t>Jeff Davis</t>
  </si>
  <si>
    <t>Wendell</t>
  </si>
  <si>
    <t>Fairfax</t>
  </si>
  <si>
    <t>Lowell</t>
  </si>
  <si>
    <t>Ludlow</t>
  </si>
  <si>
    <t>Brookline</t>
  </si>
  <si>
    <t>Los Angeles</t>
  </si>
  <si>
    <t>Cumberland</t>
  </si>
  <si>
    <t>Bourbon</t>
  </si>
  <si>
    <t>Amity</t>
  </si>
  <si>
    <t>Chicopee</t>
  </si>
  <si>
    <t>Gregg</t>
  </si>
  <si>
    <t>Benson</t>
  </si>
  <si>
    <t>El Paso</t>
  </si>
  <si>
    <t>Cayuga</t>
  </si>
  <si>
    <t>San Francisco</t>
  </si>
  <si>
    <t>San Joaquin</t>
  </si>
  <si>
    <t>Sprague</t>
  </si>
  <si>
    <t>Mayes</t>
  </si>
  <si>
    <t>Brimfield</t>
  </si>
  <si>
    <t>Wadena</t>
  </si>
  <si>
    <t>Wellfleet</t>
  </si>
  <si>
    <t>Hiram</t>
  </si>
  <si>
    <t>Wiscasset</t>
  </si>
  <si>
    <t>Yavapai</t>
  </si>
  <si>
    <t>Egremont</t>
  </si>
  <si>
    <t>Erving</t>
  </si>
  <si>
    <t>Walthall</t>
  </si>
  <si>
    <t>Water Area</t>
  </si>
  <si>
    <t>South Berwick</t>
  </si>
  <si>
    <t>Killington</t>
  </si>
  <si>
    <t>Kirby</t>
  </si>
  <si>
    <t>Bradford</t>
  </si>
  <si>
    <t>Portage Lake</t>
  </si>
  <si>
    <t>Pushmataha</t>
  </si>
  <si>
    <t>Southwick</t>
  </si>
  <si>
    <t>Baker</t>
  </si>
  <si>
    <t>Morehouse</t>
  </si>
  <si>
    <t>Bellingham</t>
  </si>
  <si>
    <t>Prospect</t>
  </si>
  <si>
    <t>King CD1</t>
  </si>
  <si>
    <t>East Central Washington</t>
  </si>
  <si>
    <t>Nantucket</t>
  </si>
  <si>
    <t>Mail Ballots</t>
  </si>
  <si>
    <t>Adams CD1</t>
  </si>
  <si>
    <t>Adams CD2</t>
  </si>
  <si>
    <t>Amesbury</t>
  </si>
  <si>
    <t>Ashburnham</t>
  </si>
  <si>
    <t>MO</t>
  </si>
  <si>
    <t>Sorrento</t>
  </si>
  <si>
    <t>Berkeley</t>
  </si>
  <si>
    <t>District 34</t>
  </si>
  <si>
    <t>Camden CD9</t>
  </si>
  <si>
    <t>New Marlborough</t>
  </si>
  <si>
    <t>Grundy</t>
  </si>
  <si>
    <t>Carlisle</t>
  </si>
  <si>
    <t>Middlesex</t>
  </si>
  <si>
    <t>Bolivar</t>
  </si>
  <si>
    <t>Chouteau</t>
  </si>
  <si>
    <t>Luzerne</t>
  </si>
  <si>
    <t>Milwaukee CD5</t>
  </si>
  <si>
    <t>Catoosa</t>
  </si>
  <si>
    <t>Attala</t>
  </si>
  <si>
    <t>Norwood</t>
  </si>
  <si>
    <t>Northumberland</t>
  </si>
  <si>
    <t>Westmore</t>
  </si>
  <si>
    <t>Weybridge</t>
  </si>
  <si>
    <t>DeSoto</t>
  </si>
  <si>
    <t>Macomb</t>
  </si>
  <si>
    <t>Larue</t>
  </si>
  <si>
    <t>Concordia</t>
  </si>
  <si>
    <t>Magalloway</t>
  </si>
  <si>
    <t>Pondera</t>
  </si>
  <si>
    <t>Yellow Medicine</t>
  </si>
  <si>
    <t>Huron</t>
  </si>
  <si>
    <t>Bledsoe</t>
  </si>
  <si>
    <t>Sarpy</t>
  </si>
  <si>
    <t>Gorham</t>
  </si>
  <si>
    <t>Pembina</t>
  </si>
  <si>
    <t>Appleton</t>
  </si>
  <si>
    <t>Red Willow</t>
  </si>
  <si>
    <t>Stephens</t>
  </si>
  <si>
    <t>Waldo</t>
  </si>
  <si>
    <t>Lynnfield</t>
  </si>
  <si>
    <t>Malden</t>
  </si>
  <si>
    <t>Sawyer</t>
  </si>
  <si>
    <t>Shawano</t>
  </si>
  <si>
    <t>Milwaukee CD4</t>
  </si>
  <si>
    <t>Norton</t>
  </si>
  <si>
    <t>Clinton</t>
  </si>
  <si>
    <t>Bailey</t>
  </si>
  <si>
    <t>Osceola</t>
  </si>
  <si>
    <t>Pinellas</t>
  </si>
  <si>
    <t>Dakota CD2</t>
  </si>
  <si>
    <t>Danby</t>
  </si>
  <si>
    <t>Salt Lake CD2</t>
  </si>
  <si>
    <t>Chichester</t>
  </si>
  <si>
    <t>Delta</t>
  </si>
  <si>
    <t>DC</t>
  </si>
  <si>
    <t>Mendocino</t>
  </si>
  <si>
    <t>Añasco</t>
  </si>
  <si>
    <t>Wethersfield</t>
  </si>
  <si>
    <t>Richford</t>
  </si>
  <si>
    <t>Isle Au Haut</t>
  </si>
  <si>
    <t>Meagher</t>
  </si>
  <si>
    <t>Kalamazoo</t>
  </si>
  <si>
    <t>Athens</t>
  </si>
  <si>
    <t>Tyringham</t>
  </si>
  <si>
    <t>East Hampton</t>
  </si>
  <si>
    <t>Starksboro</t>
  </si>
  <si>
    <t>Alfalfa</t>
  </si>
  <si>
    <t>Benton CD4</t>
  </si>
  <si>
    <t>Guánica</t>
  </si>
  <si>
    <t>District 19</t>
  </si>
  <si>
    <t>Garza</t>
  </si>
  <si>
    <t>Gurabo</t>
  </si>
  <si>
    <t>Otisfield</t>
  </si>
  <si>
    <t>Erath</t>
  </si>
  <si>
    <t>Old Orchard Beach</t>
  </si>
  <si>
    <t>Montrose</t>
  </si>
  <si>
    <t>Archuleta</t>
  </si>
  <si>
    <t>Baca</t>
  </si>
  <si>
    <t>Brownville</t>
  </si>
  <si>
    <t>Auglaize</t>
  </si>
  <si>
    <t>Scarborough</t>
  </si>
  <si>
    <t>Sweden</t>
  </si>
  <si>
    <t>Love</t>
  </si>
  <si>
    <t>Grand Isle</t>
  </si>
  <si>
    <t>Okanogan</t>
  </si>
  <si>
    <t>West Central Franklin</t>
  </si>
  <si>
    <t>Guildhall</t>
  </si>
  <si>
    <t>Beadle</t>
  </si>
  <si>
    <t>Doddridge</t>
  </si>
  <si>
    <t>Borden</t>
  </si>
  <si>
    <t>Preston</t>
  </si>
  <si>
    <t>Houlton</t>
  </si>
  <si>
    <t>Valencia CD2</t>
  </si>
  <si>
    <t>Calumet</t>
  </si>
  <si>
    <t>Lonoke</t>
  </si>
  <si>
    <t>Second College Grant</t>
  </si>
  <si>
    <t>Honolulu CD2</t>
  </si>
  <si>
    <t>MA</t>
  </si>
  <si>
    <t>Clarksburg</t>
  </si>
  <si>
    <t>Chesterfield</t>
  </si>
  <si>
    <t>Proctor</t>
  </si>
  <si>
    <t>Parker</t>
  </si>
  <si>
    <t>Alexandria</t>
  </si>
  <si>
    <t>Blanco</t>
  </si>
  <si>
    <t>Phillipston</t>
  </si>
  <si>
    <t>Deaf Smith</t>
  </si>
  <si>
    <t>Bucksport</t>
  </si>
  <si>
    <t>Goochland</t>
  </si>
  <si>
    <t>Pepin</t>
  </si>
  <si>
    <t>Prince William</t>
  </si>
  <si>
    <t>Kewaunee</t>
  </si>
  <si>
    <t>La Crosse</t>
  </si>
  <si>
    <t>Swanzey</t>
  </si>
  <si>
    <t>Brockton</t>
  </si>
  <si>
    <t>Arapahoe CD6</t>
  </si>
  <si>
    <t>Hinds CD2</t>
  </si>
  <si>
    <t>Nuckolls</t>
  </si>
  <si>
    <t>Cass Unk</t>
  </si>
  <si>
    <t>Huntington</t>
  </si>
  <si>
    <t>Claiborne</t>
  </si>
  <si>
    <t>Newry</t>
  </si>
  <si>
    <t>Coles</t>
  </si>
  <si>
    <t>Bourne</t>
  </si>
  <si>
    <t>Licking</t>
  </si>
  <si>
    <t>Oklahoma State Election Board</t>
  </si>
  <si>
    <t>Otoe</t>
  </si>
  <si>
    <t>Woods</t>
  </si>
  <si>
    <t>Nash</t>
  </si>
  <si>
    <t>Rogers CD2</t>
  </si>
  <si>
    <t>V</t>
  </si>
  <si>
    <t>Maricopa CD2</t>
  </si>
  <si>
    <t>President</t>
  </si>
  <si>
    <t>St. Francois</t>
  </si>
  <si>
    <t>Amelia</t>
  </si>
  <si>
    <t>Pawlet</t>
  </si>
  <si>
    <t>Arapahoe CD5</t>
  </si>
  <si>
    <t>Richmond</t>
  </si>
  <si>
    <t>Ralls</t>
  </si>
  <si>
    <t>Whately</t>
  </si>
  <si>
    <t>Izard</t>
  </si>
  <si>
    <t>Murray</t>
  </si>
  <si>
    <t>Wilbraham</t>
  </si>
  <si>
    <t>Hanson</t>
  </si>
  <si>
    <t>Hinesburg</t>
  </si>
  <si>
    <t>Louisa</t>
  </si>
  <si>
    <t>Pueblo</t>
  </si>
  <si>
    <t>Pope</t>
  </si>
  <si>
    <t>Eau Claire</t>
  </si>
  <si>
    <t>Traill</t>
  </si>
  <si>
    <t>Lackawanna</t>
  </si>
  <si>
    <t>Lebanon</t>
  </si>
  <si>
    <t>Covington</t>
  </si>
  <si>
    <t>Cary</t>
  </si>
  <si>
    <t>Coosa</t>
  </si>
  <si>
    <t>First Place</t>
  </si>
  <si>
    <t>Congressional District Ranking</t>
  </si>
  <si>
    <t>Kentucky</t>
  </si>
  <si>
    <t>Tallapoosa</t>
  </si>
  <si>
    <t>San Sebastián</t>
  </si>
  <si>
    <t>Salt Lake</t>
  </si>
  <si>
    <t>Collin</t>
  </si>
  <si>
    <t>Grainger</t>
  </si>
  <si>
    <t>Rome</t>
  </si>
  <si>
    <t>Prince George's CD5</t>
  </si>
  <si>
    <t>Gogebic</t>
  </si>
  <si>
    <t>Franconia</t>
  </si>
  <si>
    <t>No. 27</t>
  </si>
  <si>
    <t>Orneville</t>
  </si>
  <si>
    <t>Rockwood</t>
  </si>
  <si>
    <t>Sinclair</t>
  </si>
  <si>
    <t>Aguadilla</t>
  </si>
  <si>
    <t>Evans</t>
  </si>
  <si>
    <t>Virginia Beach</t>
  </si>
  <si>
    <t>Cambria</t>
  </si>
  <si>
    <t>Kinney</t>
  </si>
  <si>
    <t>Hudspeth</t>
  </si>
  <si>
    <t>Pima</t>
  </si>
  <si>
    <t>Bowman</t>
  </si>
  <si>
    <t>Roane</t>
  </si>
  <si>
    <t>King William</t>
  </si>
  <si>
    <t>White Pine</t>
  </si>
  <si>
    <t>Itasca</t>
  </si>
  <si>
    <t>Kanabec</t>
  </si>
  <si>
    <t>Yolo</t>
  </si>
  <si>
    <t>Alamosa</t>
  </si>
  <si>
    <t>Arapahoe</t>
  </si>
  <si>
    <t>Lake</t>
  </si>
  <si>
    <t>Bremer</t>
  </si>
  <si>
    <t>Toombs</t>
  </si>
  <si>
    <t>Cooper</t>
  </si>
  <si>
    <t>Midland</t>
  </si>
  <si>
    <t>Evangeline</t>
  </si>
  <si>
    <t>Lajas</t>
  </si>
  <si>
    <t>Oregon</t>
  </si>
  <si>
    <t>Troup</t>
  </si>
  <si>
    <t>Turner</t>
  </si>
  <si>
    <t>Winter Harbor</t>
  </si>
  <si>
    <t>Franklin</t>
  </si>
  <si>
    <t>Ogunquit</t>
  </si>
  <si>
    <t>% Total Vote</t>
  </si>
  <si>
    <t>Oscoda</t>
  </si>
  <si>
    <t>Clark Unk</t>
  </si>
  <si>
    <t>Tioga</t>
  </si>
  <si>
    <t>Swan's Island</t>
  </si>
  <si>
    <t>Great Pond</t>
  </si>
  <si>
    <t>Woodland</t>
  </si>
  <si>
    <t>Trimble</t>
  </si>
  <si>
    <t>Crook</t>
  </si>
  <si>
    <t>Hampshire</t>
  </si>
  <si>
    <t>Caguas</t>
  </si>
  <si>
    <t>Martins Location</t>
  </si>
  <si>
    <t>Swanton</t>
  </si>
  <si>
    <t>Cedar</t>
  </si>
  <si>
    <t>Davis</t>
  </si>
  <si>
    <t>Ontonagon</t>
  </si>
  <si>
    <t>Alford</t>
  </si>
  <si>
    <t>Pittsfield</t>
  </si>
  <si>
    <t>Bay</t>
  </si>
  <si>
    <t>Brooklyn</t>
  </si>
  <si>
    <t>Evangeline CD7</t>
  </si>
  <si>
    <t>Acushnet</t>
  </si>
  <si>
    <t>Nacogdoches</t>
  </si>
  <si>
    <t>District 32</t>
  </si>
  <si>
    <t>Fletcher</t>
  </si>
  <si>
    <t>Henrico</t>
  </si>
  <si>
    <t>Boise</t>
  </si>
  <si>
    <t>Kern</t>
  </si>
  <si>
    <t>Wolfe</t>
  </si>
  <si>
    <t>McHenry</t>
  </si>
  <si>
    <t>Klickitat</t>
  </si>
  <si>
    <t>Kitsap CD6</t>
  </si>
  <si>
    <t>Luna</t>
  </si>
  <si>
    <t>Passamaquoddy Pleasant Point</t>
  </si>
  <si>
    <t>Wolcott</t>
  </si>
  <si>
    <t>Nowata</t>
  </si>
  <si>
    <t>Wake</t>
  </si>
  <si>
    <t>Puerto Rico</t>
  </si>
  <si>
    <t>South Bristol</t>
  </si>
  <si>
    <t>Leicester</t>
  </si>
  <si>
    <t>Hubbardton</t>
  </si>
  <si>
    <t>Maryland</t>
  </si>
  <si>
    <t>Schoolcraft</t>
  </si>
  <si>
    <t>Gibson</t>
  </si>
  <si>
    <t>Windham</t>
  </si>
  <si>
    <t>Kidder</t>
  </si>
  <si>
    <t>Princeton</t>
  </si>
  <si>
    <t>Madison CD3</t>
  </si>
  <si>
    <t>Utah Secretary of State Elections</t>
  </si>
  <si>
    <t>Conventions</t>
  </si>
  <si>
    <t>Vermont Office of the Secretary of State Elections Division</t>
  </si>
  <si>
    <t>New Jersey Department of Law and Public Safety Division of Elections</t>
  </si>
  <si>
    <t>Newfield</t>
  </si>
  <si>
    <t>Evangeline CD5</t>
  </si>
  <si>
    <t>&gt;90%</t>
  </si>
  <si>
    <t>Jefferson CD3</t>
  </si>
  <si>
    <t>Jefferson</t>
  </si>
  <si>
    <t>Island Falls</t>
  </si>
  <si>
    <t>Maricopa CD6</t>
  </si>
  <si>
    <t>Gouldsboro</t>
  </si>
  <si>
    <t>Grand</t>
  </si>
  <si>
    <t>Atascosa</t>
  </si>
  <si>
    <t>Hammond</t>
  </si>
  <si>
    <t>Hampton Falls</t>
  </si>
  <si>
    <t>Iberville Unk</t>
  </si>
  <si>
    <t>Hallowell</t>
  </si>
  <si>
    <t>California Secretary of State</t>
  </si>
  <si>
    <t>Kingfisher</t>
  </si>
  <si>
    <t>Rankin</t>
  </si>
  <si>
    <t>Red River</t>
  </si>
  <si>
    <t>Haralson</t>
  </si>
  <si>
    <t>New Salem</t>
  </si>
  <si>
    <t>Olmsted</t>
  </si>
  <si>
    <t>Defiance</t>
  </si>
  <si>
    <t>Tillman</t>
  </si>
  <si>
    <t>Dickey</t>
  </si>
  <si>
    <t>Chesterville</t>
  </si>
  <si>
    <t>Bell</t>
  </si>
  <si>
    <t>Boyd</t>
  </si>
  <si>
    <t>Readfield</t>
  </si>
  <si>
    <t>Uvalde</t>
  </si>
  <si>
    <t>Dakota</t>
  </si>
  <si>
    <t>Glocester</t>
  </si>
  <si>
    <t>Cibola</t>
  </si>
  <si>
    <t>Biddeford</t>
  </si>
  <si>
    <t>Andrews</t>
  </si>
  <si>
    <t>ND</t>
  </si>
  <si>
    <t>OH</t>
  </si>
  <si>
    <t>Newton</t>
  </si>
  <si>
    <t>Oconee</t>
  </si>
  <si>
    <t>Hardee</t>
  </si>
  <si>
    <t>Brooke</t>
  </si>
  <si>
    <t>Kleberg</t>
  </si>
  <si>
    <t>Ritchie</t>
  </si>
  <si>
    <t>Cabot</t>
  </si>
  <si>
    <t>Hormigueros</t>
  </si>
  <si>
    <t>Oldham</t>
  </si>
  <si>
    <t>Elko</t>
  </si>
  <si>
    <t>Guayanilla</t>
  </si>
  <si>
    <t>Guaynabo</t>
  </si>
  <si>
    <t>Oregon Secretary of State Elections Division</t>
  </si>
  <si>
    <t>East Longmeadow</t>
  </si>
  <si>
    <t>Buffalo</t>
  </si>
  <si>
    <t>Echols</t>
  </si>
  <si>
    <t>Vanceboro</t>
  </si>
  <si>
    <t>Fentress</t>
  </si>
  <si>
    <t>Giles</t>
  </si>
  <si>
    <t>Storey</t>
  </si>
  <si>
    <t>Dawson</t>
  </si>
  <si>
    <t>Forrest</t>
  </si>
  <si>
    <t>Ulster</t>
  </si>
  <si>
    <t>Oklahoma CD5</t>
  </si>
  <si>
    <t>Pembroke</t>
  </si>
  <si>
    <t>District 40</t>
  </si>
  <si>
    <t>Dorado</t>
  </si>
  <si>
    <t>Hertford</t>
  </si>
  <si>
    <t>Cotton</t>
  </si>
  <si>
    <t>Creek</t>
  </si>
  <si>
    <t>Winthrop</t>
  </si>
  <si>
    <t>Ouray</t>
  </si>
  <si>
    <t>Park</t>
  </si>
  <si>
    <t>American Samoa</t>
  </si>
  <si>
    <t>AS</t>
  </si>
  <si>
    <t>North Hero</t>
  </si>
  <si>
    <t>Massachusetts</t>
  </si>
  <si>
    <t>West Baton Rouge</t>
  </si>
  <si>
    <t>New Hampshire</t>
  </si>
  <si>
    <t>Shannon</t>
  </si>
  <si>
    <t>Frenchville</t>
  </si>
  <si>
    <t>Culberson</t>
  </si>
  <si>
    <t>San Miguel</t>
  </si>
  <si>
    <t>Baylor</t>
  </si>
  <si>
    <t>Columbiana</t>
  </si>
  <si>
    <t>Leyden</t>
  </si>
  <si>
    <t>Brule</t>
  </si>
  <si>
    <t>Bibb</t>
  </si>
  <si>
    <t>Beaver Cove</t>
  </si>
  <si>
    <t>Jerauld</t>
  </si>
  <si>
    <t>Drew</t>
  </si>
  <si>
    <t>Gilmer</t>
  </si>
  <si>
    <t>Whitingham</t>
  </si>
  <si>
    <t>Sterling</t>
  </si>
  <si>
    <t>Stonewall</t>
  </si>
  <si>
    <t>Northwest Aroostook</t>
  </si>
  <si>
    <t>Voting District</t>
  </si>
  <si>
    <t>This spreadsheet is for personal use and may not be redistributed in whole or in part.</t>
  </si>
  <si>
    <t>Version:</t>
  </si>
  <si>
    <t>East Haven</t>
  </si>
  <si>
    <t>Denmark</t>
  </si>
  <si>
    <t>Massachusetts Secretary of the Commonwealth Elections Division</t>
  </si>
  <si>
    <t>Jackman</t>
  </si>
  <si>
    <t>Kilkenny township</t>
  </si>
  <si>
    <t>Odell township</t>
  </si>
  <si>
    <t>Beans Grant</t>
  </si>
  <si>
    <t>Cutts Grant</t>
  </si>
  <si>
    <t>Upshur</t>
  </si>
  <si>
    <t>Wetzel</t>
  </si>
  <si>
    <t>North Adams</t>
  </si>
  <si>
    <t>Heard</t>
  </si>
  <si>
    <t>Lavaca</t>
  </si>
  <si>
    <t>Madison CD2</t>
  </si>
  <si>
    <t>Morristown</t>
  </si>
  <si>
    <t>New Hampshire Department of State Election Division</t>
  </si>
  <si>
    <t>Douglas CD5</t>
  </si>
  <si>
    <t>Abington</t>
  </si>
  <si>
    <t>Cook CD1</t>
  </si>
  <si>
    <t>Rindge</t>
  </si>
  <si>
    <t>Norway</t>
  </si>
  <si>
    <t>Effingham</t>
  </si>
  <si>
    <t>Colonial Heights</t>
  </si>
  <si>
    <t>Fall River</t>
  </si>
  <si>
    <t>Massac</t>
  </si>
  <si>
    <t>North Washington</t>
  </si>
  <si>
    <t>Berks</t>
  </si>
  <si>
    <t>Osborne</t>
  </si>
  <si>
    <t>Barnstable</t>
  </si>
  <si>
    <t>Great Barrington</t>
  </si>
  <si>
    <t>Providence CD2</t>
  </si>
  <si>
    <t>Medfield</t>
  </si>
  <si>
    <t>Kennebec</t>
  </si>
  <si>
    <t>Lyndon</t>
  </si>
  <si>
    <t>Granby</t>
  </si>
  <si>
    <t>Glastonbury</t>
  </si>
  <si>
    <t>Palmer</t>
  </si>
  <si>
    <t>Thompson</t>
  </si>
  <si>
    <t>Hinds</t>
  </si>
  <si>
    <t>Bent</t>
  </si>
  <si>
    <t>Mount Vernon</t>
  </si>
  <si>
    <t>Naples</t>
  </si>
  <si>
    <t>Dennis</t>
  </si>
  <si>
    <t>MD</t>
  </si>
  <si>
    <t>Rutherford</t>
  </si>
  <si>
    <t>Pickett</t>
  </si>
  <si>
    <t>Garrard</t>
  </si>
  <si>
    <t>Garvin</t>
  </si>
  <si>
    <t>Fisher</t>
  </si>
  <si>
    <t>Argyle</t>
  </si>
  <si>
    <t>Towns Shared Among Cong Dist</t>
  </si>
  <si>
    <t>Chicago CD4</t>
  </si>
  <si>
    <t>Tripp</t>
  </si>
  <si>
    <t>Mackinac</t>
  </si>
  <si>
    <t>Bottineau</t>
  </si>
  <si>
    <t>Ceiba</t>
  </si>
  <si>
    <t>Epping</t>
  </si>
  <si>
    <t>Congressional District</t>
  </si>
  <si>
    <t>Fitzwilliam</t>
  </si>
  <si>
    <t>St. Louis CD2</t>
  </si>
  <si>
    <t>Atlantic</t>
  </si>
  <si>
    <t>Miner</t>
  </si>
  <si>
    <t>Northborough</t>
  </si>
  <si>
    <t>Kings</t>
  </si>
  <si>
    <t>Camuy</t>
  </si>
  <si>
    <t>Canóvanas</t>
  </si>
  <si>
    <t>Carolina</t>
  </si>
  <si>
    <t>Aitkin</t>
  </si>
  <si>
    <t>Gonzales</t>
  </si>
  <si>
    <t>Jackson CD5</t>
  </si>
  <si>
    <t>Tunbridge</t>
  </si>
  <si>
    <t>Southwest Harbor</t>
  </si>
  <si>
    <t>Florida Department of State Division of Elections</t>
  </si>
  <si>
    <t>Santa Fe CD1</t>
  </si>
  <si>
    <t>Tangipahoa</t>
  </si>
  <si>
    <t>Cape Elizabeth</t>
  </si>
  <si>
    <t>Stonington</t>
  </si>
  <si>
    <t>Johnston</t>
  </si>
  <si>
    <t>Stoughton</t>
  </si>
  <si>
    <t>Brown</t>
  </si>
  <si>
    <t>Standish</t>
  </si>
  <si>
    <t>Gilead</t>
  </si>
  <si>
    <t>Belchertown</t>
  </si>
  <si>
    <t>Nye</t>
  </si>
  <si>
    <t>New York State Board of Elections</t>
  </si>
  <si>
    <t>Day</t>
  </si>
  <si>
    <t>Williston</t>
  </si>
  <si>
    <t>Wilmington</t>
  </si>
  <si>
    <t>Central Hancock</t>
  </si>
  <si>
    <t>Vinton</t>
  </si>
  <si>
    <t>St. Charles CD2</t>
  </si>
  <si>
    <t>Taney CD8</t>
  </si>
  <si>
    <t>Nebraska Secretary of State Election Administration</t>
  </si>
  <si>
    <t>Short Name</t>
  </si>
  <si>
    <t>Ciales</t>
  </si>
  <si>
    <t>Monmouth</t>
  </si>
  <si>
    <t>Del</t>
  </si>
  <si>
    <t>Bernalillo CD3</t>
  </si>
  <si>
    <t>Clackamas CD3</t>
  </si>
  <si>
    <t>Uxbridge</t>
  </si>
  <si>
    <t>Westwood</t>
  </si>
  <si>
    <t>Pershing</t>
  </si>
  <si>
    <t>Skamania</t>
  </si>
  <si>
    <t>Peacham</t>
  </si>
  <si>
    <t>Plainfield</t>
  </si>
  <si>
    <t>Clark CD1</t>
  </si>
  <si>
    <t>Falls Church</t>
  </si>
  <si>
    <t>Cheboygan</t>
  </si>
  <si>
    <t>Calcasieu</t>
  </si>
  <si>
    <t>Polk CD7</t>
  </si>
  <si>
    <t>Taney CD7</t>
  </si>
  <si>
    <t>Commonwealth</t>
  </si>
  <si>
    <t>ST</t>
  </si>
  <si>
    <t>Peterborough</t>
  </si>
  <si>
    <t>Piermont</t>
  </si>
  <si>
    <t>Texas Secretary of State Elections Division</t>
  </si>
  <si>
    <t>Hughes</t>
  </si>
  <si>
    <t>Stoneham</t>
  </si>
  <si>
    <t>Limerick</t>
  </si>
  <si>
    <t>Waukesha</t>
  </si>
  <si>
    <t>Lamoine</t>
  </si>
  <si>
    <t>Leeds</t>
  </si>
  <si>
    <t>Deer Isle</t>
  </si>
  <si>
    <t>Sandown</t>
  </si>
  <si>
    <t>Des Moines</t>
  </si>
  <si>
    <t>Owen</t>
  </si>
  <si>
    <t>Lewiston</t>
  </si>
  <si>
    <t>Shackelford</t>
  </si>
  <si>
    <t>&lt;10%</t>
  </si>
  <si>
    <t>&lt;20%</t>
  </si>
  <si>
    <t>Newcastle</t>
  </si>
  <si>
    <t>Ohio Secretary of State Election Services</t>
  </si>
  <si>
    <t>&lt;30%</t>
  </si>
  <si>
    <t>&lt;40%</t>
  </si>
  <si>
    <t>&lt;50%</t>
  </si>
  <si>
    <t>Northfield</t>
  </si>
  <si>
    <t>COUSUBFP</t>
  </si>
  <si>
    <t>Woodruff</t>
  </si>
  <si>
    <t>Ochiltree</t>
  </si>
  <si>
    <t>Palo Pinto</t>
  </si>
  <si>
    <t>Elkhart</t>
  </si>
  <si>
    <t>Waukesha CD1</t>
  </si>
  <si>
    <t>Walworth CD5</t>
  </si>
  <si>
    <t>Boylston</t>
  </si>
  <si>
    <t>Darien</t>
  </si>
  <si>
    <t>Crawford</t>
  </si>
  <si>
    <t>Pointe Coupee CD6</t>
  </si>
  <si>
    <t>Benton CD5</t>
  </si>
  <si>
    <t>Pointe Coupee CD5</t>
  </si>
  <si>
    <t>Trinity</t>
  </si>
  <si>
    <t>Linneus</t>
  </si>
  <si>
    <t>Carson</t>
  </si>
  <si>
    <t>Castro</t>
  </si>
  <si>
    <t>Santa Fe CD3</t>
  </si>
  <si>
    <t>Sandoval CD3</t>
  </si>
  <si>
    <t>Ashfield</t>
  </si>
  <si>
    <t>Athol</t>
  </si>
  <si>
    <t>Watertown</t>
  </si>
  <si>
    <t>Groton</t>
  </si>
  <si>
    <t>Rush</t>
  </si>
  <si>
    <t>Cook CD6</t>
  </si>
  <si>
    <t>Cook CD7</t>
  </si>
  <si>
    <t>Nobleboro</t>
  </si>
  <si>
    <t>Northbridge</t>
  </si>
  <si>
    <t>&gt;70%</t>
  </si>
  <si>
    <t>&gt;80%</t>
  </si>
  <si>
    <t>Parke</t>
  </si>
  <si>
    <t>Blue Hill</t>
  </si>
  <si>
    <t>Boothbay</t>
  </si>
  <si>
    <t>Tiverton</t>
  </si>
  <si>
    <t>San Patricio</t>
  </si>
  <si>
    <t>Sheridan</t>
  </si>
  <si>
    <t>Maricopa CD4</t>
  </si>
  <si>
    <t>District 41</t>
  </si>
  <si>
    <t>States with Lowest Percent of Vote</t>
  </si>
  <si>
    <t>Washoe</t>
  </si>
  <si>
    <t>Dodge</t>
  </si>
  <si>
    <t>St Louis City CD1</t>
  </si>
  <si>
    <t>Ozark</t>
  </si>
  <si>
    <t>Hardwick</t>
  </si>
  <si>
    <t>Wabash</t>
  </si>
  <si>
    <t>St. Landry</t>
  </si>
  <si>
    <t>Acworth</t>
  </si>
  <si>
    <t>Date</t>
  </si>
  <si>
    <t>Oklahoma CD4</t>
  </si>
  <si>
    <t>Northampton</t>
  </si>
  <si>
    <t>Lagrange</t>
  </si>
  <si>
    <t>Hale</t>
  </si>
  <si>
    <t>East Hartford</t>
  </si>
  <si>
    <t>Tremont</t>
  </si>
  <si>
    <t>Jersey</t>
  </si>
  <si>
    <t>Jackson CD6</t>
  </si>
  <si>
    <t>Montcalm</t>
  </si>
  <si>
    <t>Holland</t>
  </si>
  <si>
    <t>Mountrail</t>
  </si>
  <si>
    <t>Wyandot</t>
  </si>
  <si>
    <t>Newmarket</t>
  </si>
  <si>
    <t>Fountain</t>
  </si>
  <si>
    <t>Kay</t>
  </si>
  <si>
    <t>Bryan</t>
  </si>
  <si>
    <t>Talladega</t>
  </si>
  <si>
    <t>Frye Island</t>
  </si>
  <si>
    <t>Fryeburg</t>
  </si>
  <si>
    <t>Mount Tabor</t>
  </si>
  <si>
    <t>Louisiana Secretary of State Elections Division</t>
  </si>
  <si>
    <t>Blair</t>
  </si>
  <si>
    <t>Acton</t>
  </si>
  <si>
    <t>New Hanover</t>
  </si>
  <si>
    <t>New Gloucester</t>
  </si>
  <si>
    <t>Adams CD4</t>
  </si>
  <si>
    <t>Southport</t>
  </si>
  <si>
    <t>Austin</t>
  </si>
  <si>
    <t>West Bridgewater</t>
  </si>
  <si>
    <t>West Brookfield</t>
  </si>
  <si>
    <t>Fair Haven</t>
  </si>
  <si>
    <t>Nolan</t>
  </si>
  <si>
    <t>Thurston CD3</t>
  </si>
  <si>
    <t>Woodstock</t>
  </si>
  <si>
    <t>Boulder</t>
  </si>
  <si>
    <t>Owls Head</t>
  </si>
  <si>
    <t>Josephine CD2</t>
  </si>
  <si>
    <t>Josephine CD4</t>
  </si>
  <si>
    <t>Boston</t>
  </si>
  <si>
    <t>Virgin Islands</t>
  </si>
  <si>
    <t>VI</t>
  </si>
  <si>
    <t>GU</t>
  </si>
  <si>
    <t>North Berwick</t>
  </si>
  <si>
    <t>St. Francis</t>
  </si>
  <si>
    <t>Allen CD4</t>
  </si>
  <si>
    <t>Unallocated</t>
  </si>
  <si>
    <t>Abs/Prov</t>
  </si>
  <si>
    <t>Greensboro</t>
  </si>
  <si>
    <t>Bristol</t>
  </si>
  <si>
    <t>Arapahoe CD4</t>
  </si>
  <si>
    <t>Oakham</t>
  </si>
  <si>
    <t>Norwell</t>
  </si>
  <si>
    <t>Easton</t>
  </si>
  <si>
    <t>Whiting</t>
  </si>
  <si>
    <t>St. Charles CD9</t>
  </si>
  <si>
    <t>Creek CD3</t>
  </si>
  <si>
    <t>Georgia Secretary of State Elections Division</t>
  </si>
  <si>
    <t>East Granby</t>
  </si>
  <si>
    <t>Redwood</t>
  </si>
  <si>
    <t>Renville</t>
  </si>
  <si>
    <t>Florida</t>
  </si>
  <si>
    <t>Deep River</t>
  </si>
  <si>
    <t>Orient</t>
  </si>
  <si>
    <t>District of Columbia</t>
  </si>
  <si>
    <t>Ira</t>
  </si>
  <si>
    <t>Stanton</t>
  </si>
  <si>
    <t>Stevens</t>
  </si>
  <si>
    <t>Yuma</t>
  </si>
  <si>
    <t>Bernalillo</t>
  </si>
  <si>
    <t>Masardis</t>
  </si>
  <si>
    <t>Prince Edward</t>
  </si>
  <si>
    <t>Chicago CD11</t>
  </si>
  <si>
    <t>Statistical Adjustment</t>
  </si>
  <si>
    <t>West Windsor</t>
  </si>
  <si>
    <t>Colchester</t>
  </si>
  <si>
    <t>Fayston</t>
  </si>
  <si>
    <t>Ferdinand town</t>
  </si>
  <si>
    <t>Lassen</t>
  </si>
  <si>
    <t>Fremont CD5</t>
  </si>
  <si>
    <t>Oakfield</t>
  </si>
  <si>
    <t>Crisp</t>
  </si>
  <si>
    <t>Missouri Office of the Secretary of State Elections</t>
  </si>
  <si>
    <t>Montour</t>
  </si>
  <si>
    <t>District 27</t>
  </si>
  <si>
    <t>District 38</t>
  </si>
  <si>
    <t>Townshend</t>
  </si>
  <si>
    <t>Cerro Gordo</t>
  </si>
  <si>
    <t>Brewster</t>
  </si>
  <si>
    <t>Briscoe</t>
  </si>
  <si>
    <t>Twiggs</t>
  </si>
  <si>
    <t>New London</t>
  </si>
  <si>
    <t>Tolland</t>
  </si>
  <si>
    <t>Freedom</t>
  </si>
  <si>
    <t>Fresno</t>
  </si>
  <si>
    <t>Hebron</t>
  </si>
  <si>
    <t>Ross</t>
  </si>
  <si>
    <t>Roger Mills</t>
  </si>
  <si>
    <t>Rogers</t>
  </si>
  <si>
    <t>Bexar</t>
  </si>
  <si>
    <t>Otero</t>
  </si>
  <si>
    <t>Ripley</t>
  </si>
  <si>
    <t>Heath</t>
  </si>
  <si>
    <t>Alna</t>
  </si>
  <si>
    <t>Chilmark</t>
  </si>
  <si>
    <t>Maidstone</t>
  </si>
  <si>
    <t>Cornwall</t>
  </si>
  <si>
    <t>Parmer</t>
  </si>
  <si>
    <t>Swanville</t>
  </si>
  <si>
    <t>MN</t>
  </si>
  <si>
    <t>Stow</t>
  </si>
  <si>
    <t>Indiana Secretary of State Elections</t>
  </si>
  <si>
    <t>Newfane</t>
  </si>
  <si>
    <t>Fairlee</t>
  </si>
  <si>
    <t>Irasburg</t>
  </si>
  <si>
    <t>Isle La Motte</t>
  </si>
  <si>
    <t>Dillon</t>
  </si>
  <si>
    <t>Canaan</t>
  </si>
  <si>
    <t>Canton</t>
  </si>
  <si>
    <t>Plainville</t>
  </si>
  <si>
    <t>Castleton</t>
  </si>
  <si>
    <t>Larimer</t>
  </si>
  <si>
    <t>Winneshiek</t>
  </si>
  <si>
    <t>Woodbury</t>
  </si>
  <si>
    <t>Lamar</t>
  </si>
  <si>
    <t>Allegany</t>
  </si>
  <si>
    <t>Nicollet</t>
  </si>
  <si>
    <t>Cook</t>
  </si>
  <si>
    <t>Millville</t>
  </si>
  <si>
    <t>Moultonborough</t>
  </si>
  <si>
    <t>Party</t>
  </si>
  <si>
    <t>Ascension CD6</t>
  </si>
  <si>
    <t>McDonald</t>
  </si>
  <si>
    <t>Success Township</t>
  </si>
  <si>
    <t>Kittery</t>
  </si>
  <si>
    <t>Jonesport</t>
  </si>
  <si>
    <t>Middletown Springs</t>
  </si>
  <si>
    <t>Jenkins</t>
  </si>
  <si>
    <t>Minnesota</t>
  </si>
  <si>
    <t>Phillips</t>
  </si>
  <si>
    <t>Aiken</t>
  </si>
  <si>
    <t>Sharkey</t>
  </si>
  <si>
    <t>Washtenaw</t>
  </si>
  <si>
    <t>Bernardston</t>
  </si>
  <si>
    <t>White</t>
  </si>
  <si>
    <t>Washita</t>
  </si>
  <si>
    <t>Weymouth</t>
  </si>
  <si>
    <t>Warren's gore</t>
  </si>
  <si>
    <t>East Hancock</t>
  </si>
  <si>
    <t>Aroostook</t>
  </si>
  <si>
    <t>Leflore</t>
  </si>
  <si>
    <t>North Reading</t>
  </si>
  <si>
    <t>Northwood</t>
  </si>
  <si>
    <t>Nottingham</t>
  </si>
  <si>
    <t>Orford</t>
  </si>
  <si>
    <t>Calvert</t>
  </si>
  <si>
    <t>Chaplin</t>
  </si>
  <si>
    <t>Honolulu CD1</t>
  </si>
  <si>
    <t>Yalobusha</t>
  </si>
  <si>
    <t>Haddam</t>
  </si>
  <si>
    <t>Orwell</t>
  </si>
  <si>
    <t>Jamaica</t>
  </si>
  <si>
    <t>Hamden</t>
  </si>
  <si>
    <t>Glover</t>
  </si>
  <si>
    <t>Buncombe</t>
  </si>
  <si>
    <t>Scotland</t>
  </si>
  <si>
    <t>Wythe</t>
  </si>
  <si>
    <t>McIntosh</t>
  </si>
  <si>
    <t>Baltimore City</t>
  </si>
  <si>
    <t>CTY</t>
  </si>
  <si>
    <t>New Canaan</t>
  </si>
  <si>
    <t>Newbury</t>
  </si>
  <si>
    <t>Edgecombe</t>
  </si>
  <si>
    <t>Potter</t>
  </si>
  <si>
    <t>Hampden</t>
  </si>
  <si>
    <t>Blandford</t>
  </si>
  <si>
    <t>Dummerston</t>
  </si>
  <si>
    <t>Duxbury</t>
  </si>
  <si>
    <t>Dover</t>
  </si>
  <si>
    <t>West Newbury</t>
  </si>
  <si>
    <t>Butts</t>
  </si>
  <si>
    <t>Strong</t>
  </si>
  <si>
    <t>Fitchburg</t>
  </si>
  <si>
    <t>Posey</t>
  </si>
  <si>
    <t>Connecticut Secretary of the State Election Services Division</t>
  </si>
  <si>
    <t>Second Place</t>
  </si>
  <si>
    <t>Andrew</t>
  </si>
  <si>
    <t>North Andover</t>
  </si>
  <si>
    <t>New Canada</t>
  </si>
  <si>
    <t>O'Brien</t>
  </si>
  <si>
    <t>Jefferson CD2</t>
  </si>
  <si>
    <t>Kenduskeag</t>
  </si>
  <si>
    <t>Panton</t>
  </si>
  <si>
    <t>Berkley</t>
  </si>
  <si>
    <t>Sanford</t>
  </si>
  <si>
    <t>Thornton</t>
  </si>
  <si>
    <t>Hyde</t>
  </si>
  <si>
    <t>Darlington</t>
  </si>
  <si>
    <t>Hettinger</t>
  </si>
  <si>
    <t>Dorset</t>
  </si>
  <si>
    <t>Buckland</t>
  </si>
  <si>
    <t>Third Place</t>
  </si>
  <si>
    <t>Menard</t>
  </si>
  <si>
    <t>Danbury</t>
  </si>
  <si>
    <t>Pierce CD9</t>
  </si>
  <si>
    <t>Pierce CD6</t>
  </si>
  <si>
    <t>Brooksville</t>
  </si>
  <si>
    <t>Lewis</t>
  </si>
  <si>
    <t>Minidoka</t>
  </si>
  <si>
    <t>Cook CD5</t>
  </si>
  <si>
    <t>Luquillo</t>
  </si>
  <si>
    <t>Rochester</t>
  </si>
  <si>
    <t>Allenstown</t>
  </si>
  <si>
    <t>Searcy</t>
  </si>
  <si>
    <t>Wibaux</t>
  </si>
  <si>
    <t>Ripton</t>
  </si>
  <si>
    <t>Chenango</t>
  </si>
  <si>
    <t>Craftsbury</t>
  </si>
  <si>
    <t>Polk</t>
  </si>
  <si>
    <t>Culebra</t>
  </si>
  <si>
    <t>Florence</t>
  </si>
  <si>
    <t>West Bath</t>
  </si>
  <si>
    <t>Pacific</t>
  </si>
  <si>
    <t>Cascade</t>
  </si>
  <si>
    <t>Smithfield</t>
  </si>
  <si>
    <t>Mechanic Falls</t>
  </si>
  <si>
    <t>Mariaville</t>
  </si>
  <si>
    <t>Talbot</t>
  </si>
  <si>
    <t>Voluntown</t>
  </si>
  <si>
    <t>Yankton</t>
  </si>
  <si>
    <t>VT</t>
  </si>
  <si>
    <t>Wagoner</t>
  </si>
  <si>
    <t>Lycoming</t>
  </si>
  <si>
    <t>McKean</t>
  </si>
  <si>
    <t>Alleghany</t>
  </si>
  <si>
    <t>Thurston CD9</t>
  </si>
  <si>
    <t>State Ranking</t>
  </si>
  <si>
    <t>Abbot</t>
  </si>
  <si>
    <t>Dane</t>
  </si>
  <si>
    <t>Wilton</t>
  </si>
  <si>
    <t>Tuscaloosa</t>
  </si>
  <si>
    <t>East Brookfield</t>
  </si>
  <si>
    <t>Missouri</t>
  </si>
  <si>
    <t>Counties with Highest Percent of Vote</t>
  </si>
  <si>
    <t>County</t>
  </si>
  <si>
    <t>Peru</t>
  </si>
  <si>
    <t>Searsport</t>
  </si>
  <si>
    <t>Sunapee</t>
  </si>
  <si>
    <t>Okfuskee</t>
  </si>
  <si>
    <t>States with Highest Percent of Vote</t>
  </si>
  <si>
    <t>Lewis town</t>
  </si>
  <si>
    <t>Total Area</t>
  </si>
  <si>
    <t>West Rutland</t>
  </si>
  <si>
    <t>Poultney</t>
  </si>
  <si>
    <t>Pownal</t>
  </si>
  <si>
    <t>North Attleborough</t>
  </si>
  <si>
    <t>District 33</t>
  </si>
  <si>
    <t>East Baton Rouge</t>
  </si>
  <si>
    <t>Glacier</t>
  </si>
  <si>
    <t>Cuming</t>
  </si>
  <si>
    <t>East Greenwich</t>
  </si>
  <si>
    <t>Waterville Valley</t>
  </si>
  <si>
    <t>WI</t>
  </si>
  <si>
    <t>Ransom</t>
  </si>
  <si>
    <t>Danville</t>
  </si>
  <si>
    <t>Mattawamkeag</t>
  </si>
  <si>
    <t>Montana Secretary of State Elections Bureau</t>
  </si>
  <si>
    <t>Trenton</t>
  </si>
  <si>
    <t>Newark</t>
  </si>
  <si>
    <t>Eden</t>
  </si>
  <si>
    <t>Stetson</t>
  </si>
  <si>
    <t>Chesapeake</t>
  </si>
  <si>
    <t>St. Charles CD1</t>
  </si>
  <si>
    <t>St. Charles Unk</t>
  </si>
  <si>
    <t>Stafford</t>
  </si>
  <si>
    <t>Portland</t>
  </si>
  <si>
    <t>Sebago</t>
  </si>
  <si>
    <t>Payne</t>
  </si>
  <si>
    <t>Waseca</t>
  </si>
  <si>
    <t>Keith</t>
  </si>
  <si>
    <t>Doniphan</t>
  </si>
  <si>
    <t>Illinois State Board of Elections</t>
  </si>
  <si>
    <t>Corinth</t>
  </si>
  <si>
    <t>East Lyme</t>
  </si>
  <si>
    <t>Delegates</t>
  </si>
  <si>
    <t>C</t>
  </si>
  <si>
    <t>Delegate</t>
  </si>
  <si>
    <t>Guam</t>
  </si>
  <si>
    <t>Habersham</t>
  </si>
  <si>
    <t>Vanderburgh</t>
  </si>
  <si>
    <t>North Franklin</t>
  </si>
  <si>
    <t>Harford</t>
  </si>
  <si>
    <t>Van Wert</t>
  </si>
  <si>
    <t>Ascension CD3</t>
  </si>
  <si>
    <t>Greer</t>
  </si>
  <si>
    <t>Yarmouth</t>
  </si>
  <si>
    <t>District 9</t>
  </si>
  <si>
    <t>Nicholas</t>
  </si>
  <si>
    <t>Copiah</t>
  </si>
  <si>
    <t>Data Source (County-Level Data)</t>
  </si>
  <si>
    <t>Jackson Kansas City</t>
  </si>
  <si>
    <t>No.</t>
  </si>
  <si>
    <t>Wheelock</t>
  </si>
  <si>
    <t>Thomaston</t>
  </si>
  <si>
    <t>Tennessee</t>
  </si>
  <si>
    <t>Counties with Lowest Percent of Vote</t>
  </si>
  <si>
    <t>Rockingham</t>
  </si>
  <si>
    <t>Jackson</t>
  </si>
  <si>
    <t>Archer</t>
  </si>
  <si>
    <t>Schuyler</t>
  </si>
  <si>
    <t>Ipswich</t>
  </si>
  <si>
    <t>Vassalboro</t>
  </si>
  <si>
    <t>Swampscott</t>
  </si>
  <si>
    <t>Chicago CD5</t>
  </si>
  <si>
    <t>Chicago CD7</t>
  </si>
  <si>
    <t>Chicago CD9</t>
  </si>
  <si>
    <t>New Castle</t>
  </si>
  <si>
    <t>Yazoo</t>
  </si>
  <si>
    <t>Wayland</t>
  </si>
  <si>
    <t>Wellesley</t>
  </si>
  <si>
    <t>Sturbridge</t>
  </si>
  <si>
    <t>Charleston</t>
  </si>
  <si>
    <t>Coconino</t>
  </si>
  <si>
    <t>Baileyville</t>
  </si>
  <si>
    <t>Bancroft</t>
  </si>
  <si>
    <t>Bangor</t>
  </si>
  <si>
    <t>Brookings</t>
  </si>
  <si>
    <t>Seneca</t>
  </si>
  <si>
    <t>Floyd</t>
  </si>
  <si>
    <t>Forsyth</t>
  </si>
  <si>
    <t>Hart</t>
  </si>
  <si>
    <t>Vance</t>
  </si>
  <si>
    <t>Fairhaven</t>
  </si>
  <si>
    <t>Falmouth</t>
  </si>
  <si>
    <t>Stratford</t>
  </si>
  <si>
    <t>Wilmot</t>
  </si>
  <si>
    <t>Landgrove</t>
  </si>
  <si>
    <t>&gt;60%</t>
  </si>
  <si>
    <t>District 26</t>
  </si>
  <si>
    <t>Holyoke</t>
  </si>
  <si>
    <t>Frederick</t>
  </si>
  <si>
    <t>Stanly</t>
  </si>
  <si>
    <t>Stokes</t>
  </si>
  <si>
    <t>Walpole</t>
  </si>
  <si>
    <t>Lemhi</t>
  </si>
  <si>
    <t>Bernalillo CD2</t>
  </si>
  <si>
    <t>Emanuel</t>
  </si>
  <si>
    <t>Portsmouth</t>
  </si>
  <si>
    <t>Platte</t>
  </si>
  <si>
    <t>Glenn</t>
  </si>
  <si>
    <t>Norridgewock</t>
  </si>
  <si>
    <t>Dade</t>
  </si>
  <si>
    <t>Nashua</t>
  </si>
  <si>
    <t>Winn</t>
  </si>
  <si>
    <t>Bates</t>
  </si>
  <si>
    <t>Bowdoinham</t>
  </si>
  <si>
    <t>Langdon</t>
  </si>
  <si>
    <t>Palmyra</t>
  </si>
  <si>
    <t>Carson City</t>
  </si>
  <si>
    <t>MT</t>
  </si>
  <si>
    <t>Dona Ana</t>
  </si>
  <si>
    <t>Trego</t>
  </si>
  <si>
    <t>Independence</t>
  </si>
  <si>
    <t>New Ipswich</t>
  </si>
  <si>
    <t>Newfields</t>
  </si>
  <si>
    <t>NJ</t>
  </si>
  <si>
    <t>Pennsylvania Department of State Bureau of Commissions, Elections and Legislation</t>
  </si>
  <si>
    <t>Okmulgee</t>
  </si>
  <si>
    <t>Cook CD10</t>
  </si>
  <si>
    <t>Stratton</t>
  </si>
  <si>
    <t>Sunderland</t>
  </si>
  <si>
    <t>Rowe</t>
  </si>
  <si>
    <t>Tilton</t>
  </si>
  <si>
    <t>Polk CD4</t>
  </si>
  <si>
    <t>Oxford</t>
  </si>
  <si>
    <t>Weare</t>
  </si>
  <si>
    <t>Sedgwick</t>
  </si>
  <si>
    <t>Somerset town</t>
  </si>
  <si>
    <t>Clare</t>
  </si>
  <si>
    <t>Wales</t>
  </si>
  <si>
    <t>Penobscot Indian Island</t>
  </si>
  <si>
    <t>Billerica</t>
  </si>
  <si>
    <t>Mississippi</t>
  </si>
  <si>
    <t>Charlemont</t>
  </si>
  <si>
    <t>New Kent</t>
  </si>
  <si>
    <t>Highgate</t>
  </si>
  <si>
    <t>Wirt</t>
  </si>
  <si>
    <t>Hyde Park</t>
  </si>
  <si>
    <t>Mars Hill</t>
  </si>
  <si>
    <t>Warrick</t>
  </si>
  <si>
    <t>Thetford</t>
  </si>
  <si>
    <t>Starr</t>
  </si>
  <si>
    <t>Oneida</t>
  </si>
  <si>
    <t>Northwest Piscataquis</t>
  </si>
  <si>
    <t>Wyman</t>
  </si>
  <si>
    <t>Blanchard</t>
  </si>
  <si>
    <t>Shiawassee</t>
  </si>
  <si>
    <t>McKinley CD2</t>
  </si>
  <si>
    <t>McKinley CD3</t>
  </si>
  <si>
    <t>Cromwell</t>
  </si>
  <si>
    <t>Yadkin</t>
  </si>
  <si>
    <t>R</t>
  </si>
  <si>
    <t>A</t>
  </si>
  <si>
    <t>DelT</t>
  </si>
  <si>
    <t>DelA</t>
  </si>
  <si>
    <t>Meth</t>
  </si>
  <si>
    <t>Per</t>
  </si>
  <si>
    <t>Menominee</t>
  </si>
  <si>
    <t>Islesboro</t>
  </si>
  <si>
    <t>Hutchinson</t>
  </si>
  <si>
    <t>Baring</t>
  </si>
  <si>
    <t>Beals</t>
  </si>
  <si>
    <t>Londonderry</t>
  </si>
  <si>
    <t>NH</t>
  </si>
  <si>
    <t>District 16</t>
  </si>
  <si>
    <t>District 37</t>
  </si>
  <si>
    <t>Eastport</t>
  </si>
  <si>
    <t>Milbridge</t>
  </si>
  <si>
    <t>Dunstable</t>
  </si>
  <si>
    <t>CD</t>
  </si>
  <si>
    <t>Anoka CD5</t>
  </si>
  <si>
    <t>Anoka CD6</t>
  </si>
  <si>
    <t>Beltrami CD8</t>
  </si>
  <si>
    <t>Beltrami CD7</t>
  </si>
  <si>
    <t>New Ashford</t>
  </si>
  <si>
    <t>Brattleboro</t>
  </si>
  <si>
    <t>Harvey</t>
  </si>
  <si>
    <t>Alcona</t>
  </si>
  <si>
    <t>Buxton</t>
  </si>
  <si>
    <t>Multnomah CD1</t>
  </si>
  <si>
    <t>Rhode Island</t>
  </si>
  <si>
    <t>Whitfield</t>
  </si>
  <si>
    <t>Door</t>
  </si>
  <si>
    <t>Nueces</t>
  </si>
  <si>
    <t>Flagler</t>
  </si>
  <si>
    <t>Hodgeman</t>
  </si>
  <si>
    <t>Jewell</t>
  </si>
  <si>
    <t>Buena Vista</t>
  </si>
  <si>
    <t>Collier</t>
  </si>
  <si>
    <t>Columbia</t>
  </si>
  <si>
    <t>Chowan</t>
  </si>
  <si>
    <t>Cherry</t>
  </si>
  <si>
    <t>Duval</t>
  </si>
  <si>
    <t>Coal</t>
  </si>
  <si>
    <t>Coshocton</t>
  </si>
  <si>
    <t>Gill</t>
  </si>
  <si>
    <t>Faulk</t>
  </si>
  <si>
    <t>Gregory</t>
  </si>
  <si>
    <t>Haakon</t>
  </si>
  <si>
    <t>Searsmont</t>
  </si>
  <si>
    <t>Black Hawk</t>
  </si>
  <si>
    <t>Walworth CD1</t>
  </si>
  <si>
    <t>Cook CD13</t>
  </si>
  <si>
    <t>Glastenbury town</t>
  </si>
  <si>
    <t>North Carolina State Board of Elections</t>
  </si>
  <si>
    <t>Bowdoin</t>
  </si>
  <si>
    <t>Lauderdale</t>
  </si>
  <si>
    <t>Chambers</t>
  </si>
  <si>
    <t>Rogers CD1</t>
  </si>
  <si>
    <t>Brooks</t>
  </si>
  <si>
    <t>Belfast</t>
  </si>
  <si>
    <t>Finney</t>
  </si>
  <si>
    <t>Smyrna</t>
  </si>
  <si>
    <t>Solon</t>
  </si>
  <si>
    <t>Alstead</t>
  </si>
  <si>
    <t>Tazewell</t>
  </si>
  <si>
    <t>Buels gore</t>
  </si>
  <si>
    <t>Farmingdale</t>
  </si>
  <si>
    <t>Falls</t>
  </si>
  <si>
    <t>New Hapmshire</t>
  </si>
  <si>
    <t>Wakefield</t>
  </si>
  <si>
    <t>Tyrrell</t>
  </si>
  <si>
    <t>District 36</t>
  </si>
  <si>
    <t>Chicago CD1</t>
  </si>
  <si>
    <t>Chicago CD2</t>
  </si>
  <si>
    <t>Chicago CD3</t>
  </si>
  <si>
    <t>Rockdale</t>
  </si>
  <si>
    <t>Holliston</t>
  </si>
  <si>
    <t>Seboomook Lake</t>
  </si>
  <si>
    <t>Tuscola</t>
  </si>
  <si>
    <t>Osborn</t>
  </si>
  <si>
    <t>P</t>
  </si>
  <si>
    <t>Northwest Hancock</t>
  </si>
  <si>
    <t>Hingham</t>
  </si>
  <si>
    <t>Cass CD4</t>
  </si>
  <si>
    <t>Pomfret</t>
  </si>
  <si>
    <t>Meddybemps</t>
  </si>
  <si>
    <t>New Haven</t>
  </si>
  <si>
    <t>Vega Alta</t>
  </si>
  <si>
    <t>PR</t>
  </si>
  <si>
    <t>Suwannee</t>
  </si>
  <si>
    <t>Taylor</t>
  </si>
  <si>
    <t>Mont Vernon</t>
  </si>
  <si>
    <t>Glasscock</t>
  </si>
  <si>
    <t>Matagorda</t>
  </si>
  <si>
    <t>Morris</t>
  </si>
  <si>
    <t>Limestone</t>
  </si>
  <si>
    <t>Toole</t>
  </si>
  <si>
    <t>Weld</t>
  </si>
  <si>
    <t>Sherburne</t>
  </si>
  <si>
    <t>Rosebud</t>
  </si>
  <si>
    <t>Irion</t>
  </si>
  <si>
    <t>Cullman</t>
  </si>
  <si>
    <t>Dale</t>
  </si>
  <si>
    <t>Hitchcock</t>
  </si>
  <si>
    <t>Stone</t>
  </si>
  <si>
    <t>Greenwood</t>
  </si>
  <si>
    <t>Tie</t>
  </si>
  <si>
    <t>Industry</t>
  </si>
  <si>
    <t>Northeast Somerset</t>
  </si>
  <si>
    <t>Navarro</t>
  </si>
  <si>
    <t>George</t>
  </si>
  <si>
    <t>Grenada</t>
  </si>
  <si>
    <t>North Yarmouth</t>
  </si>
  <si>
    <t>Northport</t>
  </si>
  <si>
    <t>Kennebunk</t>
  </si>
  <si>
    <t>Fulton</t>
  </si>
  <si>
    <t>Cidra</t>
  </si>
  <si>
    <t>Coamo</t>
  </si>
  <si>
    <t>Southeast Piscataquis</t>
  </si>
  <si>
    <t>Burrillville</t>
  </si>
  <si>
    <t>Pittsford</t>
  </si>
  <si>
    <t>Williamstown</t>
  </si>
  <si>
    <t>Warwick</t>
  </si>
  <si>
    <t>Sweet Grass</t>
  </si>
  <si>
    <t>Bannock</t>
  </si>
  <si>
    <t>Greenbush</t>
  </si>
  <si>
    <t>Churchill</t>
  </si>
  <si>
    <t>Little River</t>
  </si>
  <si>
    <t>Ashland</t>
  </si>
  <si>
    <t>Manitowoc</t>
  </si>
  <si>
    <t>Marathon</t>
  </si>
  <si>
    <t>Union</t>
  </si>
  <si>
    <t>Wabasha</t>
  </si>
  <si>
    <t>Georgia</t>
  </si>
  <si>
    <t>Central Somerset</t>
  </si>
  <si>
    <t>Concord</t>
  </si>
  <si>
    <t>Tennessee Secretary of State Division of Elections</t>
  </si>
  <si>
    <t>Margin</t>
  </si>
  <si>
    <t>Multnomah CD3</t>
  </si>
  <si>
    <t>Veazie</t>
  </si>
  <si>
    <t>Champaign</t>
  </si>
  <si>
    <t>Brevard</t>
  </si>
  <si>
    <t>MI</t>
  </si>
  <si>
    <t>Lowndes</t>
  </si>
  <si>
    <t>Tishomingo</t>
  </si>
  <si>
    <t>Oktibbeha</t>
  </si>
  <si>
    <t>Broome</t>
  </si>
  <si>
    <t>Bolton</t>
  </si>
  <si>
    <t>Braintree</t>
  </si>
  <si>
    <t>Maxfield</t>
  </si>
  <si>
    <t>Reading</t>
  </si>
  <si>
    <t>Dexter</t>
  </si>
  <si>
    <t>Walsh</t>
  </si>
  <si>
    <t>Chattahoochee</t>
  </si>
  <si>
    <t>Wheeler</t>
  </si>
  <si>
    <t>Wesley</t>
  </si>
  <si>
    <t>Sibley</t>
  </si>
  <si>
    <t>Machias</t>
  </si>
  <si>
    <t>Redding</t>
  </si>
  <si>
    <t>Power</t>
  </si>
  <si>
    <t>Racine</t>
  </si>
  <si>
    <t>Sharon</t>
  </si>
  <si>
    <t>Easthampton</t>
  </si>
  <si>
    <t>Nodaway</t>
  </si>
  <si>
    <t>DuPage</t>
  </si>
  <si>
    <t>No. Ballots</t>
  </si>
  <si>
    <t>Esmeralda</t>
  </si>
  <si>
    <t>Wood</t>
  </si>
  <si>
    <t>Branford</t>
  </si>
  <si>
    <t>Somervell</t>
  </si>
  <si>
    <t>Cook CD2</t>
  </si>
  <si>
    <t>Cook CD3</t>
  </si>
  <si>
    <t>Cook CD4</t>
  </si>
  <si>
    <t>Chariton</t>
  </si>
  <si>
    <t>Cole</t>
  </si>
  <si>
    <t>Levant</t>
  </si>
  <si>
    <t>Wenham</t>
  </si>
  <si>
    <t>Split County</t>
  </si>
  <si>
    <t>New Mexico Secretary of State Elections</t>
  </si>
  <si>
    <t>Pointe Coupee Unk</t>
  </si>
  <si>
    <t>Michele Bachmann</t>
  </si>
  <si>
    <t>Bachman</t>
  </si>
  <si>
    <t>Herman Cain</t>
  </si>
  <si>
    <t>Cain</t>
  </si>
  <si>
    <t>Newt Gingrich</t>
  </si>
  <si>
    <t>Gingrich</t>
  </si>
  <si>
    <t>Jon Huntsman, Jr.</t>
  </si>
  <si>
    <t>Huntsman</t>
  </si>
  <si>
    <t>Gary Johnson</t>
  </si>
  <si>
    <t>Rick Perry</t>
  </si>
  <si>
    <t>Rick Santorum</t>
  </si>
  <si>
    <t>Santorum</t>
  </si>
  <si>
    <t>Buddy Roemer</t>
  </si>
  <si>
    <t>Roemer</t>
  </si>
  <si>
    <t>Method</t>
  </si>
  <si>
    <t>1st #</t>
  </si>
  <si>
    <t>2nd #</t>
  </si>
  <si>
    <t>State-Level</t>
  </si>
  <si>
    <t>Proportional</t>
  </si>
  <si>
    <t>Caucus</t>
  </si>
  <si>
    <t>No Delegate Allocation by CD</t>
  </si>
  <si>
    <t>Loophole Primary/Beauty Pagent</t>
  </si>
  <si>
    <t>Direct Delegate Election</t>
  </si>
  <si>
    <t>Winner Take All</t>
  </si>
  <si>
    <t>Winner Take all if Majority, otherwise top-vote getter wins two delegates and the candidate with the next highest number of votes receives one delegate</t>
  </si>
  <si>
    <t>All candidates receiving the minimum vote percentage receive one delegate.  If the winning candidate receives a majority of the vote, that candidate is awarded all remaining delegates, otherwise the remaining delegates are awarded proportionally to the top three vote getters.</t>
  </si>
  <si>
    <t>Winner Take all if the top candidate receives a majority of votes or the top candidate is the only candidate to receive the minimum percentage of votes, otherwise delegates are awarded proportionally to those candidates that recive more than the minimum percentage of votes.</t>
  </si>
  <si>
    <t>Advisory or Non-Binding Primary</t>
  </si>
  <si>
    <t>No Delegate Allocation Statewide</t>
  </si>
  <si>
    <t>Betzler</t>
  </si>
  <si>
    <t>Cort</t>
  </si>
  <si>
    <t>Crow</t>
  </si>
  <si>
    <t>Drummond</t>
  </si>
  <si>
    <t>Greenleaf</t>
  </si>
  <si>
    <t>Karger</t>
  </si>
  <si>
    <t>Lawman</t>
  </si>
  <si>
    <t>Meehan</t>
  </si>
  <si>
    <t>Robinson</t>
  </si>
  <si>
    <t>Rubash</t>
  </si>
  <si>
    <t>Vestermark</t>
  </si>
  <si>
    <t>Wuensche</t>
  </si>
  <si>
    <t>Joe Story</t>
  </si>
  <si>
    <t>Linden Swift</t>
  </si>
  <si>
    <t>Vern Wuensche</t>
  </si>
  <si>
    <t>Bear Betzler</t>
  </si>
  <si>
    <t>Timothy Brewer</t>
  </si>
  <si>
    <t>Mark Callahan</t>
  </si>
  <si>
    <t>Hugh Cort</t>
  </si>
  <si>
    <t>Randy Crow</t>
  </si>
  <si>
    <t>L. John Davis, Jr.</t>
  </si>
  <si>
    <t>Keith Drummond</t>
  </si>
  <si>
    <t>Stewart J. Greenleaf</t>
  </si>
  <si>
    <t>Traditional home state is Georgia</t>
  </si>
  <si>
    <t>Christopher V. Hill</t>
  </si>
  <si>
    <t>Fred Karger</t>
  </si>
  <si>
    <t>Jeff Lawman</t>
  </si>
  <si>
    <t>Benjamin Linn</t>
  </si>
  <si>
    <t>Andy Martin</t>
  </si>
  <si>
    <t>Michael J. Meehan</t>
  </si>
  <si>
    <t>Joe Robinson</t>
  </si>
  <si>
    <t>Kevin Rubash</t>
  </si>
  <si>
    <t>James A. Vestermark</t>
  </si>
  <si>
    <t>Total Primary</t>
  </si>
  <si>
    <t>Total Caucus</t>
  </si>
  <si>
    <t>Total Convention</t>
  </si>
  <si>
    <t>Maricopa CD9</t>
  </si>
  <si>
    <t>Maricopa CD8</t>
  </si>
  <si>
    <t>Yuma CD3</t>
  </si>
  <si>
    <t>Yuma CD4</t>
  </si>
  <si>
    <t>Mohave CD1</t>
  </si>
  <si>
    <t>Mohave CD4</t>
  </si>
  <si>
    <t>Yavapai CD4</t>
  </si>
  <si>
    <t>Gila CD1</t>
  </si>
  <si>
    <t>Gila CD4</t>
  </si>
  <si>
    <t>Pinal CD3</t>
  </si>
  <si>
    <t>Pinal CD4</t>
  </si>
  <si>
    <t>Pima CD1</t>
  </si>
  <si>
    <t>Pima CD2</t>
  </si>
  <si>
    <t>Pima CD3</t>
  </si>
  <si>
    <t>Traditional home state is Pennsylvania</t>
  </si>
  <si>
    <t>2012 Presidential Preference Primary Official Results</t>
  </si>
  <si>
    <t>Chebeague Island</t>
  </si>
  <si>
    <t>Independent of Cumberland July 1, 2007</t>
  </si>
  <si>
    <t>Presidential Preference Primary January 31, 2012 Official Returns President of the United States</t>
  </si>
  <si>
    <t>Presidential Primary Election January 10, 2012 President of the United States - REPUBLICAN</t>
  </si>
  <si>
    <t>Verona Island</t>
  </si>
  <si>
    <t>Westport Island</t>
  </si>
  <si>
    <t>Non-Binding Straw Poll (2/9-2/29)</t>
  </si>
  <si>
    <t>3/6 to 3/10/12</t>
  </si>
  <si>
    <t>Minnesota Secretary of State</t>
  </si>
  <si>
    <t>Preference Ballot for U.S. President Tuesday, February 7, 2012 Unofficial Results</t>
  </si>
  <si>
    <t>Wayne Charles Arnett</t>
  </si>
  <si>
    <t>Arnett</t>
  </si>
  <si>
    <t>Donald Benjamin</t>
  </si>
  <si>
    <t>Benjamin</t>
  </si>
  <si>
    <t>Simon Bollander</t>
  </si>
  <si>
    <t>Bollander</t>
  </si>
  <si>
    <t>Cesar Cisneros</t>
  </si>
  <si>
    <t>Cisneros</t>
  </si>
  <si>
    <t>Kip Dean</t>
  </si>
  <si>
    <t>Sarah Gonzales</t>
  </si>
  <si>
    <t>Michael Levinson</t>
  </si>
  <si>
    <t>Levinson</t>
  </si>
  <si>
    <t>Frank Lynch</t>
  </si>
  <si>
    <t>Lynch</t>
  </si>
  <si>
    <t>Raymond Scott Perkins</t>
  </si>
  <si>
    <t>Al 'Dick' Perry</t>
  </si>
  <si>
    <t>Paul Sims</t>
  </si>
  <si>
    <t>Sims</t>
  </si>
  <si>
    <t>Charles Skelley</t>
  </si>
  <si>
    <t>Skelley</t>
  </si>
  <si>
    <t>Jim Terr</t>
  </si>
  <si>
    <t>Terr</t>
  </si>
  <si>
    <t>Matt Welch</t>
  </si>
  <si>
    <t>Welch</t>
  </si>
  <si>
    <t>Ronald Zack</t>
  </si>
  <si>
    <t>Zack</t>
  </si>
  <si>
    <t>MP</t>
  </si>
  <si>
    <t>Official Election Returns State of Missouri Presidential Preference Primary  - Presidential Preference Primary Tuesday, February 07, 2012As announced by the Board of State Canvassers on Tuesday, March 06, 2012</t>
  </si>
  <si>
    <t>State of Arizona Official Canvass 2012 Presidential Preference Election - February 28, 2012</t>
  </si>
  <si>
    <t>2012 Straw Poll Results</t>
  </si>
  <si>
    <t>Presidential Preference Updated Results</t>
  </si>
  <si>
    <t>N. Mariana Islands</t>
  </si>
  <si>
    <t>Official Report of the Canvassing Committee United States and Vermont Statewide Offices Primary Election, March 6, 2012</t>
  </si>
  <si>
    <t>Ferrisburgh</t>
  </si>
  <si>
    <t>Alburgh</t>
  </si>
  <si>
    <t>Enosburgh</t>
  </si>
  <si>
    <t>Georgia Election Results Official Results of the Tuesday, March 06, 2012 Presidential Preference Primary Election</t>
  </si>
  <si>
    <t>2012 Official Michigan Presidential Primary Election Results - President of the United States</t>
  </si>
  <si>
    <t>http://sundancetimes.com/?p=1091</t>
  </si>
  <si>
    <t>2012 Presidential Preference Poll Results by State, County, and Precinct</t>
  </si>
  <si>
    <t>2012 Iowa Certified Caucus Results</t>
  </si>
  <si>
    <t>Presidential Caucus Results Final Results</t>
  </si>
  <si>
    <t>Certified 2012 Caucus Results</t>
  </si>
  <si>
    <t>March 2012 Republican Presidential Primary Official Results</t>
  </si>
  <si>
    <t>Access Date</t>
  </si>
  <si>
    <t>Comisión Estatal De Elecciones Puerto Rico</t>
  </si>
  <si>
    <t>Legislative District</t>
  </si>
  <si>
    <t>Official Certificate of Votes State of Oklahoma March 6, 2012 For President</t>
  </si>
  <si>
    <t>Caucus Night Results</t>
  </si>
  <si>
    <t>Idaho Republican Party</t>
  </si>
  <si>
    <t>KS Caucus</t>
  </si>
  <si>
    <t>Non-District</t>
  </si>
  <si>
    <t>2012 Caucus Results by District</t>
  </si>
  <si>
    <t>Official 2012 Republican Primary Election Results</t>
  </si>
  <si>
    <t>Election Results by Parish  Official Election Results Results for Election Date: 3/24/2012</t>
  </si>
  <si>
    <t>Anne Arundel CD4</t>
  </si>
  <si>
    <t>Howard CD2</t>
  </si>
  <si>
    <t>Montgomery CD3</t>
  </si>
  <si>
    <t>Carroll County CD1</t>
  </si>
  <si>
    <t>Carroll County CD8</t>
  </si>
  <si>
    <t>Frederick CD8</t>
  </si>
  <si>
    <t>Frederick CD6</t>
  </si>
  <si>
    <t>2012 Massachusetts Presidential Primary Results Republican</t>
  </si>
  <si>
    <t>3/31-4/22/12</t>
  </si>
  <si>
    <t>Official Election Results District of Columbia Primary Election - April 3, 2012</t>
  </si>
  <si>
    <t>Ballots Cast General Primary - 3/20/2012 President</t>
  </si>
  <si>
    <t>March 6, 2012 Republican Primary Presidential Preference</t>
  </si>
  <si>
    <t>Official 2012 Presidential Primary Election results for President of the United States</t>
  </si>
  <si>
    <t>State Of Delaware Elections System Official Election Results Presidential Primary Elections - 04/24/12 Statewide Offices By County</t>
  </si>
  <si>
    <t>Republican Presidential At-Large: March 6, 2012 Official Results</t>
  </si>
  <si>
    <t>Connecticut Republican Presidential Primary April 24, 2012</t>
  </si>
  <si>
    <t>2012 Presidential Preference Primary Republican Presidential Candidate Official Results</t>
  </si>
  <si>
    <t>Official results of the 2012 Spring Election and Presidential Preference Vote of April 3, 2012, certified on May 15, 2012</t>
  </si>
  <si>
    <t>Chippewa CD3</t>
  </si>
  <si>
    <t>Chippewa CD7</t>
  </si>
  <si>
    <t>Dodge CD5</t>
  </si>
  <si>
    <t>Dodge CD6</t>
  </si>
  <si>
    <t>Jackson CD3</t>
  </si>
  <si>
    <t>Jackson CD7</t>
  </si>
  <si>
    <t>Juneau CD3</t>
  </si>
  <si>
    <t>Juneau CD7</t>
  </si>
  <si>
    <t>Milwaukee CD6</t>
  </si>
  <si>
    <t>Monroe CD3</t>
  </si>
  <si>
    <t>Monroe CD7</t>
  </si>
  <si>
    <t>Richland CD2</t>
  </si>
  <si>
    <t>Richland CD3</t>
  </si>
  <si>
    <t>Waukesha CD4</t>
  </si>
  <si>
    <t>Waukesha CD5</t>
  </si>
  <si>
    <t>Winnebago CD6</t>
  </si>
  <si>
    <t>Winnebago CD8</t>
  </si>
  <si>
    <t>Wood CD3</t>
  </si>
  <si>
    <t>Wood CD7</t>
  </si>
  <si>
    <t>2012 Election Results Primary Election Results Republican Presidential Primary Results by County</t>
  </si>
  <si>
    <t>Arkansas State Primary Election May 22, 2012 Official Results</t>
  </si>
  <si>
    <r>
      <t xml:space="preserve">Statewide Results Primary Election - May 8, 2012 </t>
    </r>
    <r>
      <rPr>
        <sz val="10"/>
        <rFont val="Geneva"/>
      </rPr>
      <t>DECLARED Results</t>
    </r>
  </si>
  <si>
    <t>Election Results Indiana Primary Election, May 8, 2012</t>
  </si>
  <si>
    <t>May 22, 2012 Official 2012 Primary Election Results For the office of President of the United States</t>
  </si>
  <si>
    <t>Official Report of the Board of State Canvassers of the State of Nebraska Primary Election May 15, 2012 Compiled by Gohn A. Gale, Secretary of State</t>
  </si>
  <si>
    <t>May 15, 2012, Primary Election Abstracts of Votes UNITED STATES PRESIDENT Republican</t>
  </si>
  <si>
    <t>2012 General Primary Tuesday, April 24, 2012 Official Returns President of the United States By County</t>
  </si>
  <si>
    <t>2012 Statewide Primary Election Canvass - President Republican Linda McCulloch Secretary of State</t>
  </si>
  <si>
    <t>2012 Republican Party Primary Election 5/29/2012 President/Vice-President</t>
  </si>
  <si>
    <t>Presidente Resultados Por Precinto</t>
  </si>
  <si>
    <t>Recertification of Results - Republican Party Primary</t>
  </si>
  <si>
    <t>Statement of Vote June 5, 2012, Presidential Primary Election</t>
  </si>
  <si>
    <t>Debora Bowen</t>
  </si>
  <si>
    <t>Secretary of State</t>
  </si>
  <si>
    <t>Sheldon Yeu Howard</t>
  </si>
  <si>
    <t>Donald James Gonzales</t>
  </si>
  <si>
    <t>Jeremy Hannon</t>
  </si>
  <si>
    <t>Official List Candidates for President For PRIMARY ELECTION 06/05/2012 Election</t>
  </si>
  <si>
    <t>Canvass of Returns of Primary Election Held on June 5, 2012 – State of New Mexico</t>
  </si>
  <si>
    <t>Clarke CD3</t>
  </si>
  <si>
    <t>Clarke CD4</t>
  </si>
  <si>
    <t>Oktibbeha CD1</t>
  </si>
  <si>
    <t>Oktibbeha CD3</t>
  </si>
  <si>
    <t>Oktibbeha CD0</t>
  </si>
  <si>
    <t>Salt Lake CD4</t>
  </si>
  <si>
    <t>Juab CD2</t>
  </si>
  <si>
    <t>Juab CD4</t>
  </si>
  <si>
    <t>Utah CD4</t>
  </si>
  <si>
    <t>Sanpete CD2</t>
  </si>
  <si>
    <t>Sanpete CD4</t>
  </si>
  <si>
    <t>Davis CD1</t>
  </si>
  <si>
    <t>Davis CD2</t>
  </si>
  <si>
    <t>Multnomah CD0</t>
  </si>
  <si>
    <t>Sarpy CD0</t>
  </si>
  <si>
    <t>Roosevelt CD2</t>
  </si>
  <si>
    <t>Roosevelt CD3</t>
  </si>
  <si>
    <t xml:space="preserve">Presidential Delegates and Alternates </t>
  </si>
  <si>
    <t>Official Results 2012 Primary Multi-County Races</t>
  </si>
  <si>
    <t>Provisional Ballots</t>
  </si>
  <si>
    <t>Provisional</t>
  </si>
  <si>
    <t>Primary Election May 8, 2012 Official Results</t>
  </si>
  <si>
    <t>© David Leip 2012 All Rights Reserved.</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</si>
</sst>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164" formatCode="0.0%"/>
    <numFmt numFmtId="165" formatCode="[Green][=1]General;[Color15][=3]General;[Black]General"/>
    <numFmt numFmtId="166" formatCode="[Blue][=1]General;[Color15][=3]General;[Black]General"/>
    <numFmt numFmtId="170" formatCode="0.000"/>
    <numFmt numFmtId="171" formatCode="m/d/yyyy"/>
    <numFmt numFmtId="172" formatCode="0.00000%"/>
    <numFmt numFmtId="173" formatCode="0.000000%"/>
    <numFmt numFmtId="174" formatCode="00"/>
    <numFmt numFmtId="175" formatCode="000"/>
    <numFmt numFmtId="176" formatCode="00000"/>
    <numFmt numFmtId="177" formatCode="0000000"/>
    <numFmt numFmtId="179" formatCode="yyyy\-mm\-dd"/>
    <numFmt numFmtId="180" formatCode="m/d/yyyy;@"/>
  </numFmts>
  <fonts count="21" x14ac:knownFonts="1">
    <font>
      <sz val="10"/>
      <name val="Geneva"/>
    </font>
    <font>
      <b/>
      <sz val="10"/>
      <name val="Geneva"/>
    </font>
    <font>
      <sz val="10"/>
      <name val="Geneva"/>
    </font>
    <font>
      <sz val="10"/>
      <color indexed="10"/>
      <name val="Geneva"/>
    </font>
    <font>
      <sz val="10"/>
      <color indexed="12"/>
      <name val="Geneva"/>
    </font>
    <font>
      <sz val="10"/>
      <name val="Geneva"/>
    </font>
    <font>
      <sz val="10"/>
      <color indexed="17"/>
      <name val="Geneva"/>
    </font>
    <font>
      <sz val="10"/>
      <color indexed="8"/>
      <name val="Geneva"/>
    </font>
    <font>
      <sz val="8"/>
      <name val="Geneva"/>
    </font>
    <font>
      <sz val="9"/>
      <color indexed="81"/>
      <name val="Geneva"/>
    </font>
    <font>
      <b/>
      <sz val="9"/>
      <color indexed="81"/>
      <name val="Geneva"/>
    </font>
    <font>
      <sz val="10"/>
      <name val="Geneva"/>
    </font>
    <font>
      <sz val="10"/>
      <color indexed="53"/>
      <name val="Geneva"/>
    </font>
    <font>
      <sz val="10"/>
      <color indexed="58"/>
      <name val="Geneva"/>
    </font>
    <font>
      <sz val="10"/>
      <color indexed="46"/>
      <name val="Geneva"/>
    </font>
    <font>
      <sz val="8"/>
      <name val="Verdana"/>
    </font>
    <font>
      <u/>
      <sz val="10"/>
      <color theme="11"/>
      <name val="Geneva"/>
    </font>
    <font>
      <sz val="10"/>
      <color theme="9"/>
      <name val="Geneva"/>
    </font>
    <font>
      <sz val="10"/>
      <color rgb="FFFF6600"/>
      <name val="Geneva"/>
    </font>
    <font>
      <sz val="10"/>
      <color rgb="FF008000"/>
      <name val="Geneva"/>
    </font>
    <font>
      <u/>
      <sz val="10"/>
      <color theme="10"/>
      <name val="Geneva"/>
    </font>
  </fonts>
  <fills count="2">
    <fill>
      <patternFill patternType="none"/>
    </fill>
    <fill>
      <patternFill patternType="gray125"/>
    </fill>
  </fills>
  <borders count="2">
    <border>
      <left/>
      <right/>
      <top/>
      <bottom/>
      <diagonal/>
    </border>
    <border>
      <left/>
      <right/>
      <top/>
      <bottom style="thin">
        <color auto="1"/>
      </bottom>
      <diagonal/>
    </border>
  </borders>
  <cellStyleXfs count="1204">
    <xf numFmtId="0" fontId="0" fillId="0" borderId="0"/>
    <xf numFmtId="9" fontId="2"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cellStyleXfs>
  <cellXfs count="187">
    <xf numFmtId="0" fontId="0" fillId="0" borderId="0" xfId="0"/>
    <xf numFmtId="3" fontId="0" fillId="0" borderId="0" xfId="0" applyNumberFormat="1"/>
    <xf numFmtId="10" fontId="0" fillId="0" borderId="0" xfId="0" applyNumberFormat="1"/>
    <xf numFmtId="3" fontId="3" fillId="0" borderId="0" xfId="0" applyNumberFormat="1" applyFont="1"/>
    <xf numFmtId="3" fontId="4" fillId="0" borderId="0" xfId="0" applyNumberFormat="1" applyFont="1"/>
    <xf numFmtId="0" fontId="0" fillId="0" borderId="0" xfId="0" applyNumberFormat="1" applyAlignment="1"/>
    <xf numFmtId="0" fontId="0" fillId="0" borderId="0" xfId="0" applyAlignment="1"/>
    <xf numFmtId="1" fontId="0" fillId="0" borderId="0" xfId="0" applyNumberFormat="1"/>
    <xf numFmtId="165" fontId="0" fillId="0" borderId="0" xfId="0" applyNumberFormat="1"/>
    <xf numFmtId="0" fontId="2" fillId="0" borderId="0" xfId="0" applyFont="1"/>
    <xf numFmtId="0" fontId="5" fillId="0" borderId="0" xfId="0" applyFont="1" applyAlignment="1"/>
    <xf numFmtId="0" fontId="4" fillId="0" borderId="0" xfId="0" applyFont="1" applyAlignment="1"/>
    <xf numFmtId="0" fontId="6" fillId="0" borderId="0" xfId="0" applyFont="1" applyAlignment="1"/>
    <xf numFmtId="0" fontId="4" fillId="0" borderId="0" xfId="0" applyFont="1"/>
    <xf numFmtId="0" fontId="3" fillId="0" borderId="0" xfId="0" applyFont="1"/>
    <xf numFmtId="0" fontId="6" fillId="0" borderId="0" xfId="0" applyFont="1"/>
    <xf numFmtId="0" fontId="2" fillId="0" borderId="0" xfId="0" applyFont="1" applyAlignment="1">
      <alignment horizontal="center"/>
    </xf>
    <xf numFmtId="0" fontId="2" fillId="0" borderId="0" xfId="0" applyFont="1" applyAlignment="1"/>
    <xf numFmtId="10" fontId="3" fillId="0" borderId="0" xfId="0" applyNumberFormat="1" applyFont="1"/>
    <xf numFmtId="10" fontId="4" fillId="0" borderId="0" xfId="0" applyNumberFormat="1" applyFont="1"/>
    <xf numFmtId="10" fontId="6" fillId="0" borderId="0" xfId="0" applyNumberFormat="1" applyFont="1"/>
    <xf numFmtId="3" fontId="6" fillId="0" borderId="0" xfId="0" applyNumberFormat="1" applyFont="1"/>
    <xf numFmtId="1" fontId="3" fillId="0" borderId="0" xfId="0" applyNumberFormat="1" applyFont="1"/>
    <xf numFmtId="0" fontId="0" fillId="0" borderId="0" xfId="0" applyNumberFormat="1"/>
    <xf numFmtId="10" fontId="3" fillId="0" borderId="0" xfId="0" applyNumberFormat="1" applyFont="1" applyAlignment="1">
      <alignment horizontal="center"/>
    </xf>
    <xf numFmtId="10" fontId="2" fillId="0" borderId="0" xfId="0" applyNumberFormat="1" applyFont="1" applyAlignment="1">
      <alignment horizontal="center"/>
    </xf>
    <xf numFmtId="10" fontId="4" fillId="0" borderId="0" xfId="0" applyNumberFormat="1" applyFont="1" applyAlignment="1">
      <alignment horizontal="center"/>
    </xf>
    <xf numFmtId="10" fontId="6" fillId="0" borderId="0" xfId="0" applyNumberFormat="1" applyFont="1" applyAlignment="1">
      <alignment horizontal="center"/>
    </xf>
    <xf numFmtId="10" fontId="2" fillId="0" borderId="0" xfId="0" applyNumberFormat="1" applyFont="1" applyAlignment="1"/>
    <xf numFmtId="3" fontId="0" fillId="0" borderId="0" xfId="0" applyNumberFormat="1" applyAlignment="1">
      <alignment horizontal="center"/>
    </xf>
    <xf numFmtId="0" fontId="0" fillId="0" borderId="1" xfId="0" applyBorder="1"/>
    <xf numFmtId="3" fontId="0" fillId="0" borderId="1" xfId="0" applyNumberFormat="1" applyBorder="1" applyAlignment="1">
      <alignment horizontal="center"/>
    </xf>
    <xf numFmtId="3" fontId="0" fillId="0" borderId="1" xfId="0" applyNumberFormat="1" applyBorder="1"/>
    <xf numFmtId="0" fontId="2" fillId="0" borderId="1" xfId="0" applyFont="1" applyBorder="1" applyAlignment="1">
      <alignment horizontal="center"/>
    </xf>
    <xf numFmtId="0" fontId="0" fillId="0" borderId="0" xfId="0" applyFill="1"/>
    <xf numFmtId="166" fontId="0" fillId="0" borderId="0" xfId="0" applyNumberFormat="1" applyFill="1"/>
    <xf numFmtId="0" fontId="0" fillId="0" borderId="0" xfId="0" applyNumberFormat="1" applyFill="1"/>
    <xf numFmtId="3" fontId="0" fillId="0" borderId="0" xfId="0" applyNumberFormat="1" applyFill="1"/>
    <xf numFmtId="10" fontId="0" fillId="0" borderId="0" xfId="0" applyNumberFormat="1" applyFill="1"/>
    <xf numFmtId="0" fontId="0" fillId="0" borderId="0" xfId="0" applyFill="1" applyAlignment="1"/>
    <xf numFmtId="0" fontId="2" fillId="0" borderId="0" xfId="0" applyFont="1" applyFill="1"/>
    <xf numFmtId="10" fontId="0" fillId="0" borderId="0" xfId="0" applyNumberFormat="1" applyAlignment="1">
      <alignment horizontal="right"/>
    </xf>
    <xf numFmtId="10" fontId="0" fillId="0" borderId="0" xfId="1" applyNumberFormat="1" applyFont="1" applyAlignment="1">
      <alignment horizontal="right"/>
    </xf>
    <xf numFmtId="3" fontId="0" fillId="0" borderId="0" xfId="0" applyNumberFormat="1" applyAlignment="1">
      <alignment horizontal="right"/>
    </xf>
    <xf numFmtId="164" fontId="0" fillId="0" borderId="0" xfId="1" applyNumberFormat="1" applyFont="1"/>
    <xf numFmtId="10" fontId="0" fillId="0" borderId="0" xfId="1" applyNumberFormat="1" applyFont="1" applyFill="1"/>
    <xf numFmtId="10" fontId="0" fillId="0" borderId="0" xfId="1" applyNumberFormat="1" applyFont="1" applyAlignment="1"/>
    <xf numFmtId="0" fontId="1" fillId="0" borderId="0" xfId="0" applyFont="1"/>
    <xf numFmtId="3" fontId="2" fillId="0" borderId="0" xfId="0" applyNumberFormat="1" applyFont="1"/>
    <xf numFmtId="0" fontId="7" fillId="0" borderId="0" xfId="0" applyFont="1" applyFill="1" applyBorder="1" applyAlignment="1"/>
    <xf numFmtId="0" fontId="11" fillId="0" borderId="0" xfId="0" applyFont="1"/>
    <xf numFmtId="3" fontId="11" fillId="0" borderId="0" xfId="0" applyNumberFormat="1" applyFont="1"/>
    <xf numFmtId="3" fontId="1" fillId="0" borderId="0" xfId="0" applyNumberFormat="1" applyFont="1"/>
    <xf numFmtId="10" fontId="2" fillId="0" borderId="0" xfId="0" applyNumberFormat="1" applyFont="1"/>
    <xf numFmtId="1" fontId="2" fillId="0" borderId="0" xfId="0" applyNumberFormat="1" applyFont="1"/>
    <xf numFmtId="165" fontId="2" fillId="0" borderId="0" xfId="0" applyNumberFormat="1" applyFont="1"/>
    <xf numFmtId="0" fontId="0" fillId="0" borderId="0" xfId="0" applyAlignment="1">
      <alignment horizontal="center"/>
    </xf>
    <xf numFmtId="0" fontId="12" fillId="0" borderId="0" xfId="0" applyFont="1"/>
    <xf numFmtId="0" fontId="0" fillId="0" borderId="0" xfId="0" applyAlignment="1">
      <alignment horizontal="right"/>
    </xf>
    <xf numFmtId="0" fontId="7" fillId="0" borderId="0" xfId="0" applyFont="1"/>
    <xf numFmtId="3" fontId="2" fillId="0" borderId="0" xfId="0" applyNumberFormat="1" applyFont="1" applyFill="1"/>
    <xf numFmtId="10" fontId="2" fillId="0" borderId="0" xfId="0" applyNumberFormat="1" applyFont="1" applyFill="1"/>
    <xf numFmtId="0" fontId="0" fillId="0" borderId="0" xfId="0" applyAlignment="1">
      <alignment wrapText="1"/>
    </xf>
    <xf numFmtId="171" fontId="1" fillId="0" borderId="0" xfId="0" applyNumberFormat="1" applyFont="1"/>
    <xf numFmtId="171" fontId="0" fillId="0" borderId="0" xfId="0" applyNumberFormat="1"/>
    <xf numFmtId="1" fontId="0" fillId="0" borderId="0" xfId="0" applyNumberFormat="1" applyAlignment="1">
      <alignment horizontal="right"/>
    </xf>
    <xf numFmtId="0" fontId="6" fillId="0" borderId="0" xfId="0" applyFont="1" applyAlignment="1">
      <alignment horizontal="center"/>
    </xf>
    <xf numFmtId="0" fontId="0" fillId="0" borderId="0" xfId="0" applyNumberFormat="1" applyFill="1" applyAlignment="1">
      <alignment horizontal="center"/>
    </xf>
    <xf numFmtId="0" fontId="13" fillId="0" borderId="0" xfId="0" applyFont="1"/>
    <xf numFmtId="1" fontId="0" fillId="0" borderId="0" xfId="0" applyNumberFormat="1" applyAlignment="1"/>
    <xf numFmtId="3" fontId="6" fillId="0" borderId="0" xfId="0" applyNumberFormat="1" applyFont="1" applyAlignment="1">
      <alignment horizontal="center"/>
    </xf>
    <xf numFmtId="172" fontId="0" fillId="0" borderId="0" xfId="0" applyNumberFormat="1"/>
    <xf numFmtId="173" fontId="0" fillId="0" borderId="0" xfId="0" applyNumberFormat="1"/>
    <xf numFmtId="1" fontId="4" fillId="0" borderId="0" xfId="0" applyNumberFormat="1" applyFont="1"/>
    <xf numFmtId="1" fontId="6" fillId="0" borderId="0" xfId="0" applyNumberFormat="1" applyFont="1"/>
    <xf numFmtId="0" fontId="1" fillId="0" borderId="0" xfId="0" applyFont="1" applyAlignment="1">
      <alignment horizontal="left" vertical="center"/>
    </xf>
    <xf numFmtId="3" fontId="12" fillId="0" borderId="0" xfId="0" applyNumberFormat="1" applyFont="1"/>
    <xf numFmtId="14" fontId="2" fillId="0" borderId="0" xfId="0" applyNumberFormat="1" applyFont="1"/>
    <xf numFmtId="0" fontId="2" fillId="0" borderId="0" xfId="0" applyFont="1" applyAlignment="1">
      <alignment wrapText="1"/>
    </xf>
    <xf numFmtId="0" fontId="1" fillId="0" borderId="1" xfId="0" applyFont="1" applyBorder="1"/>
    <xf numFmtId="0" fontId="0" fillId="0" borderId="0" xfId="0" applyFill="1" applyBorder="1"/>
    <xf numFmtId="3" fontId="0" fillId="0" borderId="0" xfId="0" applyNumberFormat="1" applyFill="1" applyBorder="1"/>
    <xf numFmtId="0" fontId="0" fillId="0" borderId="0" xfId="0" applyNumberFormat="1" applyFill="1" applyBorder="1"/>
    <xf numFmtId="0" fontId="0" fillId="0" borderId="0" xfId="0" applyNumberFormat="1" applyFill="1" applyBorder="1" applyAlignment="1">
      <alignment horizontal="center"/>
    </xf>
    <xf numFmtId="3" fontId="0" fillId="0" borderId="0" xfId="0" applyNumberFormat="1" applyBorder="1"/>
    <xf numFmtId="10" fontId="0" fillId="0" borderId="0" xfId="0" applyNumberFormat="1" applyFill="1" applyBorder="1"/>
    <xf numFmtId="166" fontId="0" fillId="0" borderId="0" xfId="0" applyNumberFormat="1" applyFill="1" applyBorder="1"/>
    <xf numFmtId="3" fontId="14" fillId="0" borderId="0" xfId="0" applyNumberFormat="1" applyFont="1"/>
    <xf numFmtId="0" fontId="14" fillId="0" borderId="0" xfId="0" applyFont="1"/>
    <xf numFmtId="0" fontId="1" fillId="0" borderId="0" xfId="0" applyFont="1" applyFill="1" applyBorder="1"/>
    <xf numFmtId="174" fontId="0" fillId="0" borderId="0" xfId="0" applyNumberFormat="1" applyAlignment="1">
      <alignment horizontal="right"/>
    </xf>
    <xf numFmtId="174" fontId="0" fillId="0" borderId="0" xfId="0" applyNumberFormat="1"/>
    <xf numFmtId="175" fontId="2" fillId="0" borderId="0" xfId="0" applyNumberFormat="1" applyFont="1" applyAlignment="1">
      <alignment horizontal="right"/>
    </xf>
    <xf numFmtId="175" fontId="0" fillId="0" borderId="0" xfId="0" applyNumberFormat="1"/>
    <xf numFmtId="174" fontId="0" fillId="0" borderId="0" xfId="0" applyNumberFormat="1" applyAlignment="1">
      <alignment horizontal="left"/>
    </xf>
    <xf numFmtId="175" fontId="2" fillId="0" borderId="0" xfId="0" applyNumberFormat="1" applyFont="1" applyAlignment="1">
      <alignment horizontal="left"/>
    </xf>
    <xf numFmtId="174" fontId="0" fillId="0" borderId="0" xfId="0" applyNumberFormat="1" applyAlignment="1"/>
    <xf numFmtId="175" fontId="2" fillId="0" borderId="0" xfId="0" applyNumberFormat="1" applyFont="1" applyAlignment="1"/>
    <xf numFmtId="176" fontId="0" fillId="0" borderId="0" xfId="0" applyNumberFormat="1" applyAlignment="1">
      <alignment horizontal="left"/>
    </xf>
    <xf numFmtId="176" fontId="0" fillId="0" borderId="0" xfId="0" applyNumberFormat="1" applyAlignment="1">
      <alignment horizontal="right"/>
    </xf>
    <xf numFmtId="176" fontId="0" fillId="0" borderId="0" xfId="0" applyNumberFormat="1"/>
    <xf numFmtId="174" fontId="2" fillId="0" borderId="0" xfId="0" applyNumberFormat="1" applyFont="1"/>
    <xf numFmtId="176" fontId="2" fillId="0" borderId="0" xfId="0" applyNumberFormat="1" applyFont="1"/>
    <xf numFmtId="177" fontId="0" fillId="0" borderId="0" xfId="0" applyNumberFormat="1"/>
    <xf numFmtId="175" fontId="0" fillId="0" borderId="0" xfId="0" applyNumberFormat="1" applyAlignment="1">
      <alignment horizontal="left"/>
    </xf>
    <xf numFmtId="3" fontId="0" fillId="0" borderId="0" xfId="0" applyNumberFormat="1" applyFill="1" applyAlignment="1"/>
    <xf numFmtId="0" fontId="14" fillId="0" borderId="0" xfId="0" applyFont="1" applyAlignment="1">
      <alignment horizontal="center"/>
    </xf>
    <xf numFmtId="170" fontId="0" fillId="0" borderId="0" xfId="0" applyNumberFormat="1"/>
    <xf numFmtId="14" fontId="0" fillId="0" borderId="0" xfId="0" applyNumberFormat="1"/>
    <xf numFmtId="179" fontId="0" fillId="0" borderId="0" xfId="0" applyNumberFormat="1"/>
    <xf numFmtId="179" fontId="0" fillId="0" borderId="1" xfId="0" applyNumberFormat="1" applyBorder="1"/>
    <xf numFmtId="179" fontId="0" fillId="0" borderId="0" xfId="0" applyNumberFormat="1" applyFill="1"/>
    <xf numFmtId="179" fontId="0" fillId="0" borderId="0" xfId="0" applyNumberFormat="1" applyFill="1" applyBorder="1"/>
    <xf numFmtId="0" fontId="3" fillId="0" borderId="1" xfId="0" applyFont="1" applyBorder="1" applyAlignment="1">
      <alignment horizontal="center"/>
    </xf>
    <xf numFmtId="0" fontId="4" fillId="0" borderId="1" xfId="0" applyFont="1" applyBorder="1" applyAlignment="1">
      <alignment horizontal="center"/>
    </xf>
    <xf numFmtId="0" fontId="6" fillId="0" borderId="1" xfId="0" applyFont="1" applyBorder="1" applyAlignment="1">
      <alignment horizontal="center"/>
    </xf>
    <xf numFmtId="0" fontId="14" fillId="0" borderId="1" xfId="0" applyFont="1" applyBorder="1" applyAlignment="1">
      <alignment horizontal="center"/>
    </xf>
    <xf numFmtId="0" fontId="7" fillId="0" borderId="1" xfId="0" applyFont="1" applyBorder="1" applyAlignment="1">
      <alignment horizontal="center"/>
    </xf>
    <xf numFmtId="0" fontId="0" fillId="0" borderId="1" xfId="0" applyFill="1" applyBorder="1"/>
    <xf numFmtId="3" fontId="0" fillId="0" borderId="1" xfId="0" applyNumberFormat="1" applyFill="1" applyBorder="1"/>
    <xf numFmtId="0" fontId="0" fillId="0" borderId="1" xfId="0" applyNumberFormat="1" applyFill="1" applyBorder="1"/>
    <xf numFmtId="0" fontId="0" fillId="0" borderId="1" xfId="0" applyNumberFormat="1" applyFill="1" applyBorder="1" applyAlignment="1">
      <alignment horizontal="center"/>
    </xf>
    <xf numFmtId="10" fontId="0" fillId="0" borderId="1" xfId="0" applyNumberFormat="1" applyFill="1" applyBorder="1"/>
    <xf numFmtId="3" fontId="2" fillId="0" borderId="1" xfId="0" applyNumberFormat="1" applyFont="1" applyFill="1" applyBorder="1"/>
    <xf numFmtId="10" fontId="0" fillId="0" borderId="1" xfId="1" applyNumberFormat="1" applyFont="1" applyFill="1" applyBorder="1"/>
    <xf numFmtId="166" fontId="0" fillId="0" borderId="1" xfId="0" applyNumberFormat="1" applyFill="1" applyBorder="1"/>
    <xf numFmtId="179" fontId="0" fillId="0" borderId="1" xfId="0" applyNumberFormat="1" applyFill="1" applyBorder="1"/>
    <xf numFmtId="10" fontId="0" fillId="0" borderId="0" xfId="1" applyNumberFormat="1" applyFont="1" applyFill="1" applyBorder="1"/>
    <xf numFmtId="15" fontId="0" fillId="0" borderId="0" xfId="0" applyNumberFormat="1" applyAlignment="1"/>
    <xf numFmtId="2" fontId="0" fillId="0" borderId="0" xfId="0" applyNumberFormat="1"/>
    <xf numFmtId="0" fontId="0" fillId="0" borderId="0" xfId="0" applyAlignment="1">
      <alignment horizontal="left"/>
    </xf>
    <xf numFmtId="10" fontId="14" fillId="0" borderId="0" xfId="0" applyNumberFormat="1" applyFont="1" applyAlignment="1">
      <alignment horizontal="center"/>
    </xf>
    <xf numFmtId="0" fontId="0" fillId="0" borderId="0" xfId="0" applyFont="1" applyFill="1"/>
    <xf numFmtId="0" fontId="0" fillId="0" borderId="0" xfId="0"/>
    <xf numFmtId="0" fontId="0" fillId="0" borderId="0" xfId="0"/>
    <xf numFmtId="3" fontId="0" fillId="0" borderId="1" xfId="0" applyNumberFormat="1" applyFill="1" applyBorder="1" applyAlignment="1"/>
    <xf numFmtId="0" fontId="0" fillId="0" borderId="0" xfId="0"/>
    <xf numFmtId="0" fontId="0" fillId="0" borderId="0" xfId="0" applyFont="1"/>
    <xf numFmtId="0" fontId="0" fillId="0" borderId="0" xfId="0"/>
    <xf numFmtId="0" fontId="0" fillId="0" borderId="0" xfId="0"/>
    <xf numFmtId="0" fontId="0" fillId="0" borderId="0" xfId="0"/>
    <xf numFmtId="3" fontId="17" fillId="0" borderId="0" xfId="0" applyNumberFormat="1" applyFont="1"/>
    <xf numFmtId="0" fontId="0" fillId="0" borderId="0" xfId="0"/>
    <xf numFmtId="0" fontId="0" fillId="0" borderId="0" xfId="0"/>
    <xf numFmtId="3" fontId="0" fillId="0" borderId="0" xfId="0" applyNumberFormat="1" applyFont="1"/>
    <xf numFmtId="0" fontId="0" fillId="0" borderId="0" xfId="0"/>
    <xf numFmtId="0" fontId="0" fillId="0" borderId="0" xfId="0"/>
    <xf numFmtId="0" fontId="0" fillId="0" borderId="0" xfId="0"/>
    <xf numFmtId="0" fontId="0" fillId="0" borderId="0" xfId="0"/>
    <xf numFmtId="3" fontId="18" fillId="0" borderId="0" xfId="0" applyNumberFormat="1" applyFont="1"/>
    <xf numFmtId="0" fontId="0" fillId="0" borderId="0" xfId="0"/>
    <xf numFmtId="0" fontId="0" fillId="0" borderId="0" xfId="0"/>
    <xf numFmtId="0" fontId="0" fillId="0" borderId="0" xfId="0"/>
    <xf numFmtId="0" fontId="0" fillId="0" borderId="0" xfId="0"/>
    <xf numFmtId="180" fontId="0" fillId="0" borderId="0" xfId="0" applyNumberFormat="1"/>
    <xf numFmtId="0" fontId="0" fillId="0" borderId="0" xfId="0"/>
    <xf numFmtId="0" fontId="0" fillId="0" borderId="0" xfId="0"/>
    <xf numFmtId="0" fontId="0" fillId="0" borderId="0" xfId="0"/>
    <xf numFmtId="0" fontId="0" fillId="0" borderId="0" xfId="0"/>
    <xf numFmtId="0" fontId="0" fillId="0" borderId="0" xfId="0"/>
    <xf numFmtId="3" fontId="19" fillId="0" borderId="0" xfId="0" applyNumberFormat="1" applyFont="1"/>
    <xf numFmtId="0" fontId="0" fillId="0" borderId="0" xfId="0"/>
    <xf numFmtId="0" fontId="0" fillId="0" borderId="0" xfId="0"/>
    <xf numFmtId="10" fontId="2" fillId="0" borderId="0" xfId="1" applyNumberFormat="1" applyFont="1"/>
    <xf numFmtId="0" fontId="0" fillId="0" borderId="0" xfId="0"/>
    <xf numFmtId="0" fontId="0" fillId="0" borderId="0" xfId="0"/>
    <xf numFmtId="0" fontId="7" fillId="0" borderId="0" xfId="0" applyFont="1" applyAlignment="1">
      <alignment horizontal="center"/>
    </xf>
    <xf numFmtId="3" fontId="0" fillId="0" borderId="0" xfId="0" applyNumberFormat="1" applyAlignment="1">
      <alignment horizontal="center"/>
    </xf>
    <xf numFmtId="0" fontId="0" fillId="0" borderId="0" xfId="0" applyAlignment="1">
      <alignment horizontal="center"/>
    </xf>
    <xf numFmtId="3" fontId="0" fillId="0" borderId="1" xfId="0" applyNumberFormat="1" applyBorder="1" applyAlignment="1">
      <alignment horizontal="center"/>
    </xf>
    <xf numFmtId="0" fontId="0" fillId="0" borderId="1" xfId="0" applyBorder="1" applyAlignment="1">
      <alignment horizontal="center"/>
    </xf>
    <xf numFmtId="10" fontId="3" fillId="0" borderId="1" xfId="0" applyNumberFormat="1" applyFont="1" applyBorder="1" applyAlignment="1">
      <alignment horizontal="center"/>
    </xf>
    <xf numFmtId="3" fontId="4" fillId="0" borderId="1" xfId="0" applyNumberFormat="1" applyFont="1" applyBorder="1" applyAlignment="1">
      <alignment horizontal="center"/>
    </xf>
    <xf numFmtId="3" fontId="6" fillId="0" borderId="1" xfId="0" applyNumberFormat="1" applyFont="1" applyBorder="1" applyAlignment="1">
      <alignment horizontal="center"/>
    </xf>
    <xf numFmtId="0" fontId="2" fillId="0" borderId="0" xfId="0" applyFont="1" applyAlignment="1">
      <alignment horizontal="center"/>
    </xf>
    <xf numFmtId="10" fontId="3" fillId="0" borderId="0" xfId="0" applyNumberFormat="1" applyFont="1" applyAlignment="1">
      <alignment horizontal="center"/>
    </xf>
    <xf numFmtId="3" fontId="4" fillId="0" borderId="0" xfId="0" applyNumberFormat="1" applyFont="1" applyAlignment="1">
      <alignment horizontal="center"/>
    </xf>
    <xf numFmtId="3" fontId="6" fillId="0" borderId="0" xfId="0" applyNumberFormat="1" applyFont="1" applyAlignment="1">
      <alignment horizontal="center"/>
    </xf>
    <xf numFmtId="0" fontId="6" fillId="0" borderId="0" xfId="0" applyFont="1" applyAlignment="1">
      <alignment horizontal="center"/>
    </xf>
    <xf numFmtId="0" fontId="0" fillId="0" borderId="0" xfId="0"/>
    <xf numFmtId="10" fontId="2" fillId="0" borderId="0" xfId="0" applyNumberFormat="1" applyFont="1" applyAlignment="1">
      <alignment horizontal="center"/>
    </xf>
    <xf numFmtId="0" fontId="2" fillId="0" borderId="0" xfId="0" applyFont="1" applyAlignment="1"/>
    <xf numFmtId="10" fontId="5" fillId="0" borderId="0" xfId="0" applyNumberFormat="1" applyFont="1" applyAlignment="1"/>
    <xf numFmtId="10" fontId="4" fillId="0" borderId="0" xfId="0" applyNumberFormat="1" applyFont="1" applyAlignment="1">
      <alignment horizontal="center"/>
    </xf>
    <xf numFmtId="0" fontId="4" fillId="0" borderId="0" xfId="0" applyFont="1" applyAlignment="1"/>
    <xf numFmtId="10" fontId="6" fillId="0" borderId="0" xfId="0" applyNumberFormat="1" applyFont="1" applyAlignment="1">
      <alignment horizontal="center"/>
    </xf>
    <xf numFmtId="0" fontId="6" fillId="0" borderId="0" xfId="0" applyFont="1" applyAlignment="1"/>
  </cellXfs>
  <cellStyles count="1204">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6"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0"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05" builtinId="9" hidden="1"/>
    <cellStyle name="Followed Hyperlink" xfId="606" builtinId="9" hidden="1"/>
    <cellStyle name="Followed Hyperlink" xfId="607" builtinId="9" hidden="1"/>
    <cellStyle name="Followed Hyperlink" xfId="608" builtinId="9" hidden="1"/>
    <cellStyle name="Followed Hyperlink" xfId="609" builtinId="9" hidden="1"/>
    <cellStyle name="Followed Hyperlink" xfId="610" builtinId="9" hidden="1"/>
    <cellStyle name="Followed Hyperlink" xfId="611" builtinId="9" hidden="1"/>
    <cellStyle name="Followed Hyperlink" xfId="612" builtinId="9" hidden="1"/>
    <cellStyle name="Followed Hyperlink" xfId="613" builtinId="9" hidden="1"/>
    <cellStyle name="Followed Hyperlink" xfId="614" builtinId="9" hidden="1"/>
    <cellStyle name="Followed Hyperlink" xfId="615" builtinId="9" hidden="1"/>
    <cellStyle name="Followed Hyperlink" xfId="616" builtinId="9" hidden="1"/>
    <cellStyle name="Followed Hyperlink" xfId="617" builtinId="9" hidden="1"/>
    <cellStyle name="Followed Hyperlink" xfId="618" builtinId="9" hidden="1"/>
    <cellStyle name="Followed Hyperlink" xfId="619" builtinId="9" hidden="1"/>
    <cellStyle name="Followed Hyperlink" xfId="620" builtinId="9" hidden="1"/>
    <cellStyle name="Followed Hyperlink" xfId="621" builtinId="9" hidden="1"/>
    <cellStyle name="Followed Hyperlink" xfId="622" builtinId="9" hidden="1"/>
    <cellStyle name="Followed Hyperlink" xfId="623" builtinId="9" hidden="1"/>
    <cellStyle name="Followed Hyperlink" xfId="624" builtinId="9" hidden="1"/>
    <cellStyle name="Followed Hyperlink" xfId="625" builtinId="9" hidden="1"/>
    <cellStyle name="Followed Hyperlink" xfId="626" builtinId="9" hidden="1"/>
    <cellStyle name="Followed Hyperlink" xfId="627"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851" builtinId="9" hidden="1"/>
    <cellStyle name="Followed Hyperlink" xfId="852" builtinId="9" hidden="1"/>
    <cellStyle name="Followed Hyperlink" xfId="853" builtinId="9" hidden="1"/>
    <cellStyle name="Followed Hyperlink" xfId="854" builtinId="9" hidden="1"/>
    <cellStyle name="Followed Hyperlink" xfId="855" builtinId="9" hidden="1"/>
    <cellStyle name="Followed Hyperlink" xfId="856" builtinId="9" hidden="1"/>
    <cellStyle name="Followed Hyperlink" xfId="857" builtinId="9" hidden="1"/>
    <cellStyle name="Followed Hyperlink" xfId="858" builtinId="9" hidden="1"/>
    <cellStyle name="Followed Hyperlink" xfId="859" builtinId="9" hidden="1"/>
    <cellStyle name="Followed Hyperlink" xfId="860" builtinId="9" hidden="1"/>
    <cellStyle name="Followed Hyperlink" xfId="861"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02" builtinId="9" hidden="1"/>
    <cellStyle name="Followed Hyperlink" xfId="903" builtinId="9" hidden="1"/>
    <cellStyle name="Followed Hyperlink" xfId="904" builtinId="9" hidden="1"/>
    <cellStyle name="Followed Hyperlink" xfId="905" builtinId="9" hidden="1"/>
    <cellStyle name="Followed Hyperlink" xfId="906" builtinId="9" hidden="1"/>
    <cellStyle name="Followed Hyperlink" xfId="907" builtinId="9" hidden="1"/>
    <cellStyle name="Followed Hyperlink" xfId="908" builtinId="9" hidden="1"/>
    <cellStyle name="Followed Hyperlink" xfId="909" builtinId="9" hidden="1"/>
    <cellStyle name="Followed Hyperlink" xfId="910" builtinId="9" hidden="1"/>
    <cellStyle name="Followed Hyperlink" xfId="911" builtinId="9" hidden="1"/>
    <cellStyle name="Followed Hyperlink" xfId="912" builtinId="9" hidden="1"/>
    <cellStyle name="Followed Hyperlink" xfId="913" builtinId="9" hidden="1"/>
    <cellStyle name="Followed Hyperlink" xfId="914" builtinId="9" hidden="1"/>
    <cellStyle name="Followed Hyperlink" xfId="915" builtinId="9" hidden="1"/>
    <cellStyle name="Followed Hyperlink" xfId="916" builtinId="9" hidden="1"/>
    <cellStyle name="Followed Hyperlink" xfId="917" builtinId="9" hidden="1"/>
    <cellStyle name="Followed Hyperlink" xfId="918" builtinId="9" hidden="1"/>
    <cellStyle name="Followed Hyperlink" xfId="919" builtinId="9" hidden="1"/>
    <cellStyle name="Followed Hyperlink" xfId="920" builtinId="9" hidden="1"/>
    <cellStyle name="Followed Hyperlink" xfId="921" builtinId="9" hidden="1"/>
    <cellStyle name="Followed Hyperlink" xfId="922" builtinId="9" hidden="1"/>
    <cellStyle name="Followed Hyperlink" xfId="923" builtinId="9" hidden="1"/>
    <cellStyle name="Followed Hyperlink" xfId="924" builtinId="9" hidden="1"/>
    <cellStyle name="Followed Hyperlink" xfId="925" builtinId="9" hidden="1"/>
    <cellStyle name="Followed Hyperlink" xfId="926" builtinId="9" hidden="1"/>
    <cellStyle name="Followed Hyperlink" xfId="927" builtinId="9" hidden="1"/>
    <cellStyle name="Followed Hyperlink" xfId="928" builtinId="9" hidden="1"/>
    <cellStyle name="Followed Hyperlink" xfId="929" builtinId="9" hidden="1"/>
    <cellStyle name="Followed Hyperlink" xfId="930" builtinId="9" hidden="1"/>
    <cellStyle name="Followed Hyperlink" xfId="931" builtinId="9" hidden="1"/>
    <cellStyle name="Followed Hyperlink" xfId="932" builtinId="9" hidden="1"/>
    <cellStyle name="Followed Hyperlink" xfId="933" builtinId="9" hidden="1"/>
    <cellStyle name="Followed Hyperlink" xfId="934" builtinId="9" hidden="1"/>
    <cellStyle name="Followed Hyperlink" xfId="935" builtinId="9" hidden="1"/>
    <cellStyle name="Followed Hyperlink" xfId="936" builtinId="9" hidden="1"/>
    <cellStyle name="Followed Hyperlink" xfId="937" builtinId="9" hidden="1"/>
    <cellStyle name="Followed Hyperlink" xfId="938"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Normal" xfId="0" builtinId="0"/>
    <cellStyle name="Percent" xfId="1" builtinId="5"/>
  </cellStyles>
  <dxfs count="1093">
    <dxf>
      <font>
        <condense val="0"/>
        <extend val="0"/>
        <color indexed="17"/>
      </font>
    </dxf>
    <dxf>
      <font>
        <condense val="0"/>
        <extend val="0"/>
        <color indexed="10"/>
      </font>
    </dxf>
    <dxf>
      <font>
        <condense val="0"/>
        <extend val="0"/>
        <color indexed="12"/>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strike val="0"/>
        <condense val="0"/>
        <extend val="0"/>
        <color indexed="55"/>
      </font>
    </dxf>
    <dxf>
      <font>
        <strike val="0"/>
        <condense val="0"/>
        <extend val="0"/>
        <color indexed="17"/>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23"/>
      </font>
    </dxf>
    <dxf>
      <font>
        <condense val="0"/>
        <extend val="0"/>
        <color indexed="46"/>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53"/>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53"/>
      </font>
    </dxf>
    <dxf>
      <font>
        <condense val="0"/>
        <extend val="0"/>
        <color indexed="23"/>
      </font>
    </dxf>
    <dxf>
      <font>
        <condense val="0"/>
        <extend val="0"/>
        <color indexed="46"/>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23"/>
      </font>
    </dxf>
    <dxf>
      <font>
        <condense val="0"/>
        <extend val="0"/>
        <color indexed="46"/>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12"/>
      </font>
    </dxf>
    <dxf>
      <font>
        <condense val="0"/>
        <extend val="0"/>
        <color indexed="10"/>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s>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000"/>
      <rgbColor rgb="0033CC00"/>
      <rgbColor rgb="000000DD"/>
      <rgbColor rgb="00FFFF00"/>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E6E6E6"/>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BB00BB"/>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50" b="1" i="0" u="none" strike="noStrike" baseline="0">
                <a:solidFill>
                  <a:srgbClr val="000000"/>
                </a:solidFill>
                <a:latin typeface="Geneva"/>
                <a:ea typeface="Geneva"/>
                <a:cs typeface="Geneva"/>
              </a:defRPr>
            </a:pPr>
            <a:r>
              <a:rPr lang="en-US"/>
              <a:t>Huntsman</a:t>
            </a:r>
          </a:p>
        </c:rich>
      </c:tx>
      <c:layout>
        <c:manualLayout>
          <c:xMode val="edge"/>
          <c:yMode val="edge"/>
          <c:x val="0.448276108903315"/>
          <c:y val="0.032258064516129"/>
        </c:manualLayout>
      </c:layout>
      <c:overlay val="0"/>
      <c:spPr>
        <a:noFill/>
        <a:ln w="25400">
          <a:noFill/>
        </a:ln>
      </c:spPr>
    </c:title>
    <c:autoTitleDeleted val="0"/>
    <c:plotArea>
      <c:layout>
        <c:manualLayout>
          <c:layoutTarget val="inner"/>
          <c:xMode val="edge"/>
          <c:yMode val="edge"/>
          <c:x val="0.213166225771999"/>
          <c:y val="0.161290322580645"/>
          <c:w val="0.752351385077645"/>
          <c:h val="0.645161290322581"/>
        </c:manualLayout>
      </c:layout>
      <c:barChart>
        <c:barDir val="col"/>
        <c:grouping val="clustered"/>
        <c:varyColors val="0"/>
        <c:ser>
          <c:idx val="0"/>
          <c:order val="0"/>
          <c:spPr>
            <a:solidFill>
              <a:srgbClr val="DD0000"/>
            </a:solidFill>
            <a:ln w="12700">
              <a:solidFill>
                <a:srgbClr val="000000"/>
              </a:solidFill>
              <a:prstDash val="solid"/>
            </a:ln>
          </c:spPr>
          <c:invertIfNegative val="0"/>
          <c:cat>
            <c:strRef>
              <c:f>Statistics!$A$92:$A$101</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Statistics!$B$92:$B$101</c:f>
              <c:numCache>
                <c:formatCode>#,##0</c:formatCode>
                <c:ptCount val="10"/>
                <c:pt idx="0">
                  <c:v>2626.0</c:v>
                </c:pt>
                <c:pt idx="1">
                  <c:v>6.0</c:v>
                </c:pt>
                <c:pt idx="2">
                  <c:v>4.0</c:v>
                </c:pt>
                <c:pt idx="3">
                  <c:v>0.0</c:v>
                </c:pt>
                <c:pt idx="4">
                  <c:v>0.0</c:v>
                </c:pt>
                <c:pt idx="5">
                  <c:v>0.0</c:v>
                </c:pt>
                <c:pt idx="6">
                  <c:v>0.0</c:v>
                </c:pt>
                <c:pt idx="7">
                  <c:v>0.0</c:v>
                </c:pt>
                <c:pt idx="8">
                  <c:v>0.0</c:v>
                </c:pt>
                <c:pt idx="9">
                  <c:v>0.0</c:v>
                </c:pt>
              </c:numCache>
            </c:numRef>
          </c:val>
        </c:ser>
        <c:dLbls>
          <c:showLegendKey val="0"/>
          <c:showVal val="0"/>
          <c:showCatName val="0"/>
          <c:showSerName val="0"/>
          <c:showPercent val="0"/>
          <c:showBubbleSize val="0"/>
        </c:dLbls>
        <c:gapWidth val="150"/>
        <c:axId val="596920424"/>
        <c:axId val="596926568"/>
      </c:barChart>
      <c:catAx>
        <c:axId val="596920424"/>
        <c:scaling>
          <c:orientation val="minMax"/>
        </c:scaling>
        <c:delete val="0"/>
        <c:axPos val="b"/>
        <c:title>
          <c:tx>
            <c:rich>
              <a:bodyPr/>
              <a:lstStyle/>
              <a:p>
                <a:pPr>
                  <a:defRPr sz="900" b="1" i="0" u="none" strike="noStrike" baseline="0">
                    <a:solidFill>
                      <a:srgbClr val="000000"/>
                    </a:solidFill>
                    <a:latin typeface="Geneva"/>
                    <a:ea typeface="Geneva"/>
                    <a:cs typeface="Geneva"/>
                  </a:defRPr>
                </a:pPr>
                <a:r>
                  <a:rPr lang="en-US"/>
                  <a:t>% Vote</a:t>
                </a:r>
              </a:p>
            </c:rich>
          </c:tx>
          <c:layout>
            <c:manualLayout>
              <c:xMode val="edge"/>
              <c:yMode val="edge"/>
              <c:x val="0.532915607335917"/>
              <c:y val="0.91495601173020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Geneva"/>
                <a:ea typeface="Geneva"/>
                <a:cs typeface="Geneva"/>
              </a:defRPr>
            </a:pPr>
            <a:endParaRPr lang="en-US"/>
          </a:p>
        </c:txPr>
        <c:crossAx val="596926568"/>
        <c:crosses val="autoZero"/>
        <c:auto val="1"/>
        <c:lblAlgn val="ctr"/>
        <c:lblOffset val="100"/>
        <c:tickLblSkip val="1"/>
        <c:tickMarkSkip val="1"/>
        <c:noMultiLvlLbl val="0"/>
      </c:catAx>
      <c:valAx>
        <c:axId val="596926568"/>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Geneva"/>
                    <a:ea typeface="Geneva"/>
                    <a:cs typeface="Geneva"/>
                  </a:defRPr>
                </a:pPr>
                <a:r>
                  <a:rPr lang="en-US"/>
                  <a:t>Number Counties</a:t>
                </a:r>
              </a:p>
            </c:rich>
          </c:tx>
          <c:layout>
            <c:manualLayout>
              <c:xMode val="edge"/>
              <c:yMode val="edge"/>
              <c:x val="0.0407523510971787"/>
              <c:y val="0.366568914956012"/>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Geneva"/>
                <a:ea typeface="Geneva"/>
                <a:cs typeface="Geneva"/>
              </a:defRPr>
            </a:pPr>
            <a:endParaRPr lang="en-US"/>
          </a:p>
        </c:txPr>
        <c:crossAx val="596920424"/>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75"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75" b="1" i="0" u="none" strike="noStrike" baseline="0">
                <a:solidFill>
                  <a:srgbClr val="000000"/>
                </a:solidFill>
                <a:latin typeface="Geneva"/>
                <a:ea typeface="Geneva"/>
                <a:cs typeface="Geneva"/>
              </a:defRPr>
            </a:pPr>
            <a:r>
              <a:rPr lang="en-US"/>
              <a:t>Gingrich</a:t>
            </a:r>
          </a:p>
        </c:rich>
      </c:tx>
      <c:layout>
        <c:manualLayout>
          <c:xMode val="edge"/>
          <c:yMode val="edge"/>
          <c:x val="0.451178716296827"/>
          <c:y val="0.032258064516129"/>
        </c:manualLayout>
      </c:layout>
      <c:overlay val="0"/>
      <c:spPr>
        <a:noFill/>
        <a:ln w="25400">
          <a:noFill/>
        </a:ln>
      </c:spPr>
    </c:title>
    <c:autoTitleDeleted val="0"/>
    <c:plotArea>
      <c:layout>
        <c:manualLayout>
          <c:layoutTarget val="inner"/>
          <c:xMode val="edge"/>
          <c:yMode val="edge"/>
          <c:x val="0.198653361950693"/>
          <c:y val="0.158357771260997"/>
          <c:w val="0.764310392589956"/>
          <c:h val="0.648093841642229"/>
        </c:manualLayout>
      </c:layout>
      <c:barChart>
        <c:barDir val="col"/>
        <c:grouping val="clustered"/>
        <c:varyColors val="0"/>
        <c:ser>
          <c:idx val="0"/>
          <c:order val="0"/>
          <c:spPr>
            <a:solidFill>
              <a:srgbClr val="0000DD"/>
            </a:solidFill>
            <a:ln w="12700">
              <a:solidFill>
                <a:srgbClr val="000000"/>
              </a:solidFill>
              <a:prstDash val="solid"/>
            </a:ln>
          </c:spPr>
          <c:invertIfNegative val="0"/>
          <c:cat>
            <c:strRef>
              <c:f>Statistics!$A$92:$A$101</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Statistics!$C$92:$C$101</c:f>
              <c:numCache>
                <c:formatCode>#,##0</c:formatCode>
                <c:ptCount val="10"/>
                <c:pt idx="0">
                  <c:v>1683.0</c:v>
                </c:pt>
                <c:pt idx="1">
                  <c:v>349.0</c:v>
                </c:pt>
                <c:pt idx="2">
                  <c:v>203.0</c:v>
                </c:pt>
                <c:pt idx="3">
                  <c:v>190.0</c:v>
                </c:pt>
                <c:pt idx="4">
                  <c:v>108.0</c:v>
                </c:pt>
                <c:pt idx="5">
                  <c:v>91.0</c:v>
                </c:pt>
                <c:pt idx="6">
                  <c:v>12.0</c:v>
                </c:pt>
                <c:pt idx="7">
                  <c:v>0.0</c:v>
                </c:pt>
                <c:pt idx="8">
                  <c:v>0.0</c:v>
                </c:pt>
                <c:pt idx="9">
                  <c:v>0.0</c:v>
                </c:pt>
              </c:numCache>
            </c:numRef>
          </c:val>
        </c:ser>
        <c:dLbls>
          <c:showLegendKey val="0"/>
          <c:showVal val="0"/>
          <c:showCatName val="0"/>
          <c:showSerName val="0"/>
          <c:showPercent val="0"/>
          <c:showBubbleSize val="0"/>
        </c:dLbls>
        <c:gapWidth val="150"/>
        <c:axId val="596962520"/>
        <c:axId val="596968616"/>
      </c:barChart>
      <c:catAx>
        <c:axId val="596962520"/>
        <c:scaling>
          <c:orientation val="minMax"/>
        </c:scaling>
        <c:delete val="0"/>
        <c:axPos val="b"/>
        <c:title>
          <c:tx>
            <c:rich>
              <a:bodyPr/>
              <a:lstStyle/>
              <a:p>
                <a:pPr>
                  <a:defRPr sz="900" b="1" i="0" u="none" strike="noStrike" baseline="0">
                    <a:solidFill>
                      <a:srgbClr val="000000"/>
                    </a:solidFill>
                    <a:latin typeface="Geneva"/>
                    <a:ea typeface="Geneva"/>
                    <a:cs typeface="Geneva"/>
                  </a:defRPr>
                </a:pPr>
                <a:r>
                  <a:rPr lang="en-US"/>
                  <a:t>% Vote</a:t>
                </a:r>
              </a:p>
            </c:rich>
          </c:tx>
          <c:layout>
            <c:manualLayout>
              <c:xMode val="edge"/>
              <c:yMode val="edge"/>
              <c:x val="0.518519048755269"/>
              <c:y val="0.91495601173020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Geneva"/>
                <a:ea typeface="Geneva"/>
                <a:cs typeface="Geneva"/>
              </a:defRPr>
            </a:pPr>
            <a:endParaRPr lang="en-US"/>
          </a:p>
        </c:txPr>
        <c:crossAx val="596968616"/>
        <c:crosses val="autoZero"/>
        <c:auto val="1"/>
        <c:lblAlgn val="ctr"/>
        <c:lblOffset val="100"/>
        <c:tickLblSkip val="1"/>
        <c:tickMarkSkip val="1"/>
        <c:noMultiLvlLbl val="0"/>
      </c:catAx>
      <c:valAx>
        <c:axId val="596968616"/>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Geneva"/>
                    <a:ea typeface="Geneva"/>
                    <a:cs typeface="Geneva"/>
                  </a:defRPr>
                </a:pPr>
                <a:r>
                  <a:rPr lang="en-US"/>
                  <a:t>Number Counties</a:t>
                </a:r>
              </a:p>
            </c:rich>
          </c:tx>
          <c:layout>
            <c:manualLayout>
              <c:xMode val="edge"/>
              <c:yMode val="edge"/>
              <c:x val="0.0437710437710438"/>
              <c:y val="0.363636363636364"/>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Geneva"/>
                <a:ea typeface="Geneva"/>
                <a:cs typeface="Geneva"/>
              </a:defRPr>
            </a:pPr>
            <a:endParaRPr lang="en-US"/>
          </a:p>
        </c:txPr>
        <c:crossAx val="596962520"/>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75" b="1" i="0" u="none" strike="noStrike" baseline="0">
                <a:solidFill>
                  <a:srgbClr val="000000"/>
                </a:solidFill>
                <a:latin typeface="Geneva"/>
                <a:ea typeface="Geneva"/>
                <a:cs typeface="Geneva"/>
              </a:defRPr>
            </a:pPr>
            <a:r>
              <a:rPr lang="en-US"/>
              <a:t>Romney</a:t>
            </a:r>
          </a:p>
        </c:rich>
      </c:tx>
      <c:layout>
        <c:manualLayout>
          <c:xMode val="edge"/>
          <c:yMode val="edge"/>
          <c:x val="0.419463879934471"/>
          <c:y val="0.032258064516129"/>
        </c:manualLayout>
      </c:layout>
      <c:overlay val="0"/>
      <c:spPr>
        <a:noFill/>
        <a:ln w="25400">
          <a:noFill/>
        </a:ln>
      </c:spPr>
    </c:title>
    <c:autoTitleDeleted val="0"/>
    <c:plotArea>
      <c:layout>
        <c:manualLayout>
          <c:layoutTarget val="inner"/>
          <c:xMode val="edge"/>
          <c:yMode val="edge"/>
          <c:x val="0.228188293355923"/>
          <c:y val="0.158357771260997"/>
          <c:w val="0.734900533013929"/>
          <c:h val="0.648093841642229"/>
        </c:manualLayout>
      </c:layout>
      <c:barChart>
        <c:barDir val="col"/>
        <c:grouping val="clustered"/>
        <c:varyColors val="0"/>
        <c:ser>
          <c:idx val="0"/>
          <c:order val="0"/>
          <c:spPr>
            <a:solidFill>
              <a:srgbClr val="006411"/>
            </a:solidFill>
            <a:ln w="12700">
              <a:solidFill>
                <a:srgbClr val="000000"/>
              </a:solidFill>
              <a:prstDash val="solid"/>
            </a:ln>
          </c:spPr>
          <c:invertIfNegative val="0"/>
          <c:cat>
            <c:strRef>
              <c:f>Statistics!$A$92:$A$101</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Statistics!$D$92:$D$101</c:f>
              <c:numCache>
                <c:formatCode>#,##0</c:formatCode>
                <c:ptCount val="10"/>
                <c:pt idx="0">
                  <c:v>0.0</c:v>
                </c:pt>
                <c:pt idx="1">
                  <c:v>164.0</c:v>
                </c:pt>
                <c:pt idx="2">
                  <c:v>529.0</c:v>
                </c:pt>
                <c:pt idx="3">
                  <c:v>322.0</c:v>
                </c:pt>
                <c:pt idx="4">
                  <c:v>183.0</c:v>
                </c:pt>
                <c:pt idx="5">
                  <c:v>248.0</c:v>
                </c:pt>
                <c:pt idx="6">
                  <c:v>733.0</c:v>
                </c:pt>
                <c:pt idx="7">
                  <c:v>331.0</c:v>
                </c:pt>
                <c:pt idx="8">
                  <c:v>89.0</c:v>
                </c:pt>
                <c:pt idx="9">
                  <c:v>37.0</c:v>
                </c:pt>
              </c:numCache>
            </c:numRef>
          </c:val>
        </c:ser>
        <c:dLbls>
          <c:showLegendKey val="0"/>
          <c:showVal val="0"/>
          <c:showCatName val="0"/>
          <c:showSerName val="0"/>
          <c:showPercent val="0"/>
          <c:showBubbleSize val="0"/>
        </c:dLbls>
        <c:gapWidth val="150"/>
        <c:axId val="597003928"/>
        <c:axId val="597010056"/>
      </c:barChart>
      <c:catAx>
        <c:axId val="597003928"/>
        <c:scaling>
          <c:orientation val="minMax"/>
        </c:scaling>
        <c:delete val="0"/>
        <c:axPos val="b"/>
        <c:title>
          <c:tx>
            <c:rich>
              <a:bodyPr/>
              <a:lstStyle/>
              <a:p>
                <a:pPr>
                  <a:defRPr sz="900" b="1" i="0" u="none" strike="noStrike" baseline="0">
                    <a:solidFill>
                      <a:srgbClr val="000000"/>
                    </a:solidFill>
                    <a:latin typeface="Geneva"/>
                    <a:ea typeface="Geneva"/>
                    <a:cs typeface="Geneva"/>
                  </a:defRPr>
                </a:pPr>
                <a:r>
                  <a:rPr lang="en-US"/>
                  <a:t>% Vote</a:t>
                </a:r>
              </a:p>
            </c:rich>
          </c:tx>
          <c:layout>
            <c:manualLayout>
              <c:xMode val="edge"/>
              <c:yMode val="edge"/>
              <c:x val="0.533557839666015"/>
              <c:y val="0.91495601173020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Geneva"/>
                <a:ea typeface="Geneva"/>
                <a:cs typeface="Geneva"/>
              </a:defRPr>
            </a:pPr>
            <a:endParaRPr lang="en-US"/>
          </a:p>
        </c:txPr>
        <c:crossAx val="597010056"/>
        <c:crosses val="autoZero"/>
        <c:auto val="1"/>
        <c:lblAlgn val="ctr"/>
        <c:lblOffset val="100"/>
        <c:tickLblSkip val="1"/>
        <c:tickMarkSkip val="1"/>
        <c:noMultiLvlLbl val="0"/>
      </c:catAx>
      <c:valAx>
        <c:axId val="597010056"/>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Geneva"/>
                    <a:ea typeface="Geneva"/>
                    <a:cs typeface="Geneva"/>
                  </a:defRPr>
                </a:pPr>
                <a:r>
                  <a:rPr lang="en-US"/>
                  <a:t>Number Counties</a:t>
                </a:r>
              </a:p>
            </c:rich>
          </c:tx>
          <c:layout>
            <c:manualLayout>
              <c:xMode val="edge"/>
              <c:yMode val="edge"/>
              <c:x val="0.0436241610738255"/>
              <c:y val="0.363636363636364"/>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Geneva"/>
                <a:ea typeface="Geneva"/>
                <a:cs typeface="Geneva"/>
              </a:defRPr>
            </a:pPr>
            <a:endParaRPr lang="en-US"/>
          </a:p>
        </c:txPr>
        <c:crossAx val="597003928"/>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Geneva"/>
                <a:ea typeface="Geneva"/>
                <a:cs typeface="Geneva"/>
              </a:defRPr>
            </a:pPr>
            <a:r>
              <a:rPr lang="en-US"/>
              <a:t>Number of Counties by %Vote</a:t>
            </a:r>
          </a:p>
        </c:rich>
      </c:tx>
      <c:layout>
        <c:manualLayout>
          <c:xMode val="edge"/>
          <c:yMode val="edge"/>
          <c:x val="0.287411487459554"/>
          <c:y val="0.0321637426900585"/>
        </c:manualLayout>
      </c:layout>
      <c:overlay val="0"/>
      <c:spPr>
        <a:noFill/>
        <a:ln w="25400">
          <a:noFill/>
        </a:ln>
      </c:spPr>
    </c:title>
    <c:autoTitleDeleted val="0"/>
    <c:plotArea>
      <c:layout>
        <c:manualLayout>
          <c:layoutTarget val="inner"/>
          <c:xMode val="edge"/>
          <c:yMode val="edge"/>
          <c:x val="0.161520517857531"/>
          <c:y val="0.160818828252659"/>
          <c:w val="0.812353192754054"/>
          <c:h val="0.646199291706137"/>
        </c:manualLayout>
      </c:layout>
      <c:barChart>
        <c:barDir val="col"/>
        <c:grouping val="clustered"/>
        <c:varyColors val="0"/>
        <c:ser>
          <c:idx val="1"/>
          <c:order val="0"/>
          <c:spPr>
            <a:solidFill>
              <a:srgbClr val="0000DD"/>
            </a:solidFill>
            <a:ln w="12700">
              <a:solidFill>
                <a:srgbClr val="000000"/>
              </a:solidFill>
              <a:prstDash val="solid"/>
            </a:ln>
          </c:spPr>
          <c:invertIfNegative val="0"/>
          <c:cat>
            <c:strRef>
              <c:f>Statistics!$A$92:$A$101</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Statistics!$C$92:$C$101</c:f>
              <c:numCache>
                <c:formatCode>#,##0</c:formatCode>
                <c:ptCount val="10"/>
                <c:pt idx="0">
                  <c:v>1683.0</c:v>
                </c:pt>
                <c:pt idx="1">
                  <c:v>349.0</c:v>
                </c:pt>
                <c:pt idx="2">
                  <c:v>203.0</c:v>
                </c:pt>
                <c:pt idx="3">
                  <c:v>190.0</c:v>
                </c:pt>
                <c:pt idx="4">
                  <c:v>108.0</c:v>
                </c:pt>
                <c:pt idx="5">
                  <c:v>91.0</c:v>
                </c:pt>
                <c:pt idx="6">
                  <c:v>12.0</c:v>
                </c:pt>
                <c:pt idx="7">
                  <c:v>0.0</c:v>
                </c:pt>
                <c:pt idx="8">
                  <c:v>0.0</c:v>
                </c:pt>
                <c:pt idx="9">
                  <c:v>0.0</c:v>
                </c:pt>
              </c:numCache>
            </c:numRef>
          </c:val>
        </c:ser>
        <c:ser>
          <c:idx val="2"/>
          <c:order val="1"/>
          <c:invertIfNegative val="0"/>
          <c:cat>
            <c:strRef>
              <c:f>Statistics!$A$92:$A$101</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Statistics!$D$92:$D$101</c:f>
              <c:numCache>
                <c:formatCode>#,##0</c:formatCode>
                <c:ptCount val="10"/>
                <c:pt idx="0">
                  <c:v>0.0</c:v>
                </c:pt>
                <c:pt idx="1">
                  <c:v>164.0</c:v>
                </c:pt>
                <c:pt idx="2">
                  <c:v>529.0</c:v>
                </c:pt>
                <c:pt idx="3">
                  <c:v>322.0</c:v>
                </c:pt>
                <c:pt idx="4">
                  <c:v>183.0</c:v>
                </c:pt>
                <c:pt idx="5">
                  <c:v>248.0</c:v>
                </c:pt>
                <c:pt idx="6">
                  <c:v>733.0</c:v>
                </c:pt>
                <c:pt idx="7">
                  <c:v>331.0</c:v>
                </c:pt>
                <c:pt idx="8">
                  <c:v>89.0</c:v>
                </c:pt>
                <c:pt idx="9">
                  <c:v>37.0</c:v>
                </c:pt>
              </c:numCache>
            </c:numRef>
          </c:val>
        </c:ser>
        <c:ser>
          <c:idx val="3"/>
          <c:order val="2"/>
          <c:invertIfNegative val="0"/>
          <c:cat>
            <c:strRef>
              <c:f>Statistics!$A$92:$A$101</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Statistics!$E$92:$E$101</c:f>
              <c:numCache>
                <c:formatCode>#,##0</c:formatCode>
                <c:ptCount val="10"/>
                <c:pt idx="0">
                  <c:v>1259.0</c:v>
                </c:pt>
                <c:pt idx="1">
                  <c:v>1163.0</c:v>
                </c:pt>
                <c:pt idx="2">
                  <c:v>81.0</c:v>
                </c:pt>
                <c:pt idx="3">
                  <c:v>46.0</c:v>
                </c:pt>
                <c:pt idx="4">
                  <c:v>71.0</c:v>
                </c:pt>
                <c:pt idx="5">
                  <c:v>16.0</c:v>
                </c:pt>
                <c:pt idx="6">
                  <c:v>0.0</c:v>
                </c:pt>
                <c:pt idx="7">
                  <c:v>0.0</c:v>
                </c:pt>
                <c:pt idx="8">
                  <c:v>0.0</c:v>
                </c:pt>
                <c:pt idx="9">
                  <c:v>0.0</c:v>
                </c:pt>
              </c:numCache>
            </c:numRef>
          </c:val>
        </c:ser>
        <c:ser>
          <c:idx val="4"/>
          <c:order val="3"/>
          <c:invertIfNegative val="0"/>
          <c:cat>
            <c:strRef>
              <c:f>Statistics!$A$92:$A$101</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Statistics!$F$92:$F$101</c:f>
              <c:numCache>
                <c:formatCode>#,##0</c:formatCode>
                <c:ptCount val="10"/>
                <c:pt idx="0">
                  <c:v>758.0</c:v>
                </c:pt>
                <c:pt idx="1">
                  <c:v>797.0</c:v>
                </c:pt>
                <c:pt idx="2">
                  <c:v>248.0</c:v>
                </c:pt>
                <c:pt idx="3">
                  <c:v>348.0</c:v>
                </c:pt>
                <c:pt idx="4">
                  <c:v>306.0</c:v>
                </c:pt>
                <c:pt idx="5">
                  <c:v>132.0</c:v>
                </c:pt>
                <c:pt idx="6">
                  <c:v>45.0</c:v>
                </c:pt>
                <c:pt idx="7">
                  <c:v>2.0</c:v>
                </c:pt>
                <c:pt idx="8">
                  <c:v>0.0</c:v>
                </c:pt>
                <c:pt idx="9">
                  <c:v>0.0</c:v>
                </c:pt>
              </c:numCache>
            </c:numRef>
          </c:val>
        </c:ser>
        <c:dLbls>
          <c:showLegendKey val="0"/>
          <c:showVal val="0"/>
          <c:showCatName val="0"/>
          <c:showSerName val="0"/>
          <c:showPercent val="0"/>
          <c:showBubbleSize val="0"/>
        </c:dLbls>
        <c:gapWidth val="150"/>
        <c:axId val="597050904"/>
        <c:axId val="597056872"/>
      </c:barChart>
      <c:catAx>
        <c:axId val="597050904"/>
        <c:scaling>
          <c:orientation val="minMax"/>
        </c:scaling>
        <c:delete val="0"/>
        <c:axPos val="b"/>
        <c:title>
          <c:tx>
            <c:rich>
              <a:bodyPr/>
              <a:lstStyle/>
              <a:p>
                <a:pPr>
                  <a:defRPr sz="900" b="1" i="0" u="none" strike="noStrike" baseline="0">
                    <a:solidFill>
                      <a:srgbClr val="000000"/>
                    </a:solidFill>
                    <a:latin typeface="Geneva"/>
                    <a:ea typeface="Geneva"/>
                    <a:cs typeface="Geneva"/>
                  </a:defRPr>
                </a:pPr>
                <a:r>
                  <a:rPr lang="en-US"/>
                  <a:t>% Vote</a:t>
                </a:r>
              </a:p>
            </c:rich>
          </c:tx>
          <c:layout>
            <c:manualLayout>
              <c:xMode val="edge"/>
              <c:yMode val="edge"/>
              <c:x val="0.524941739764715"/>
              <c:y val="0.91520536906570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Geneva"/>
                <a:ea typeface="Geneva"/>
                <a:cs typeface="Geneva"/>
              </a:defRPr>
            </a:pPr>
            <a:endParaRPr lang="en-US"/>
          </a:p>
        </c:txPr>
        <c:crossAx val="597056872"/>
        <c:crosses val="autoZero"/>
        <c:auto val="1"/>
        <c:lblAlgn val="ctr"/>
        <c:lblOffset val="100"/>
        <c:tickLblSkip val="1"/>
        <c:tickMarkSkip val="1"/>
        <c:noMultiLvlLbl val="0"/>
      </c:catAx>
      <c:valAx>
        <c:axId val="597056872"/>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Geneva"/>
                    <a:ea typeface="Geneva"/>
                    <a:cs typeface="Geneva"/>
                  </a:defRPr>
                </a:pPr>
                <a:r>
                  <a:rPr lang="en-US"/>
                  <a:t>Number Counties</a:t>
                </a:r>
              </a:p>
            </c:rich>
          </c:tx>
          <c:layout>
            <c:manualLayout>
              <c:xMode val="edge"/>
              <c:yMode val="edge"/>
              <c:x val="0.0308788598574822"/>
              <c:y val="0.36549730625777"/>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Geneva"/>
                <a:ea typeface="Geneva"/>
                <a:cs typeface="Geneva"/>
              </a:defRPr>
            </a:pPr>
            <a:endParaRPr lang="en-US"/>
          </a:p>
        </c:txPr>
        <c:crossAx val="597050904"/>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75" b="1" i="0" u="none" strike="noStrike" baseline="0">
                <a:solidFill>
                  <a:srgbClr val="000000"/>
                </a:solidFill>
                <a:latin typeface="Geneva"/>
                <a:ea typeface="Geneva"/>
                <a:cs typeface="Geneva"/>
              </a:defRPr>
            </a:pPr>
            <a:r>
              <a:rPr lang="en-US"/>
              <a:t>Paul</a:t>
            </a:r>
          </a:p>
        </c:rich>
      </c:tx>
      <c:layout>
        <c:manualLayout>
          <c:xMode val="edge"/>
          <c:yMode val="edge"/>
          <c:x val="0.419463879934471"/>
          <c:y val="0.032258064516129"/>
        </c:manualLayout>
      </c:layout>
      <c:overlay val="0"/>
      <c:spPr>
        <a:noFill/>
        <a:ln w="25400">
          <a:noFill/>
        </a:ln>
      </c:spPr>
    </c:title>
    <c:autoTitleDeleted val="0"/>
    <c:plotArea>
      <c:layout>
        <c:manualLayout>
          <c:layoutTarget val="inner"/>
          <c:xMode val="edge"/>
          <c:yMode val="edge"/>
          <c:x val="0.228188293355923"/>
          <c:y val="0.158357771260997"/>
          <c:w val="0.734900533013929"/>
          <c:h val="0.648093841642229"/>
        </c:manualLayout>
      </c:layout>
      <c:barChart>
        <c:barDir val="col"/>
        <c:grouping val="clustered"/>
        <c:varyColors val="0"/>
        <c:ser>
          <c:idx val="0"/>
          <c:order val="0"/>
          <c:spPr>
            <a:solidFill>
              <a:srgbClr val="006411"/>
            </a:solidFill>
            <a:ln w="12700">
              <a:solidFill>
                <a:srgbClr val="000000"/>
              </a:solidFill>
              <a:prstDash val="solid"/>
            </a:ln>
          </c:spPr>
          <c:invertIfNegative val="0"/>
          <c:cat>
            <c:strRef>
              <c:f>Statistics!$A$92:$A$101</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Statistics!$E$92:$E$101</c:f>
              <c:numCache>
                <c:formatCode>#,##0</c:formatCode>
                <c:ptCount val="10"/>
                <c:pt idx="0">
                  <c:v>1259.0</c:v>
                </c:pt>
                <c:pt idx="1">
                  <c:v>1163.0</c:v>
                </c:pt>
                <c:pt idx="2">
                  <c:v>81.0</c:v>
                </c:pt>
                <c:pt idx="3">
                  <c:v>46.0</c:v>
                </c:pt>
                <c:pt idx="4">
                  <c:v>71.0</c:v>
                </c:pt>
                <c:pt idx="5">
                  <c:v>16.0</c:v>
                </c:pt>
                <c:pt idx="6">
                  <c:v>0.0</c:v>
                </c:pt>
                <c:pt idx="7">
                  <c:v>0.0</c:v>
                </c:pt>
                <c:pt idx="8">
                  <c:v>0.0</c:v>
                </c:pt>
                <c:pt idx="9">
                  <c:v>0.0</c:v>
                </c:pt>
              </c:numCache>
            </c:numRef>
          </c:val>
        </c:ser>
        <c:dLbls>
          <c:showLegendKey val="0"/>
          <c:showVal val="0"/>
          <c:showCatName val="0"/>
          <c:showSerName val="0"/>
          <c:showPercent val="0"/>
          <c:showBubbleSize val="0"/>
        </c:dLbls>
        <c:gapWidth val="150"/>
        <c:axId val="622890280"/>
        <c:axId val="599000664"/>
      </c:barChart>
      <c:catAx>
        <c:axId val="622890280"/>
        <c:scaling>
          <c:orientation val="minMax"/>
        </c:scaling>
        <c:delete val="0"/>
        <c:axPos val="b"/>
        <c:title>
          <c:tx>
            <c:rich>
              <a:bodyPr/>
              <a:lstStyle/>
              <a:p>
                <a:pPr>
                  <a:defRPr sz="900" b="1" i="0" u="none" strike="noStrike" baseline="0">
                    <a:solidFill>
                      <a:srgbClr val="000000"/>
                    </a:solidFill>
                    <a:latin typeface="Geneva"/>
                    <a:ea typeface="Geneva"/>
                    <a:cs typeface="Geneva"/>
                  </a:defRPr>
                </a:pPr>
                <a:r>
                  <a:rPr lang="en-US"/>
                  <a:t>% Vote</a:t>
                </a:r>
              </a:p>
            </c:rich>
          </c:tx>
          <c:layout>
            <c:manualLayout>
              <c:xMode val="edge"/>
              <c:yMode val="edge"/>
              <c:x val="0.533557839666015"/>
              <c:y val="0.91495601173020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Geneva"/>
                <a:ea typeface="Geneva"/>
                <a:cs typeface="Geneva"/>
              </a:defRPr>
            </a:pPr>
            <a:endParaRPr lang="en-US"/>
          </a:p>
        </c:txPr>
        <c:crossAx val="599000664"/>
        <c:crosses val="autoZero"/>
        <c:auto val="1"/>
        <c:lblAlgn val="ctr"/>
        <c:lblOffset val="100"/>
        <c:tickLblSkip val="1"/>
        <c:tickMarkSkip val="1"/>
        <c:noMultiLvlLbl val="0"/>
      </c:catAx>
      <c:valAx>
        <c:axId val="599000664"/>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Geneva"/>
                    <a:ea typeface="Geneva"/>
                    <a:cs typeface="Geneva"/>
                  </a:defRPr>
                </a:pPr>
                <a:r>
                  <a:rPr lang="en-US"/>
                  <a:t>Number Counties</a:t>
                </a:r>
              </a:p>
            </c:rich>
          </c:tx>
          <c:layout>
            <c:manualLayout>
              <c:xMode val="edge"/>
              <c:yMode val="edge"/>
              <c:x val="0.0436241610738255"/>
              <c:y val="0.363636363636364"/>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Geneva"/>
                <a:ea typeface="Geneva"/>
                <a:cs typeface="Geneva"/>
              </a:defRPr>
            </a:pPr>
            <a:endParaRPr lang="en-US"/>
          </a:p>
        </c:txPr>
        <c:crossAx val="622890280"/>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75" b="1" i="0" u="none" strike="noStrike" baseline="0">
                <a:solidFill>
                  <a:srgbClr val="000000"/>
                </a:solidFill>
                <a:latin typeface="Geneva"/>
                <a:ea typeface="Geneva"/>
                <a:cs typeface="Geneva"/>
              </a:defRPr>
            </a:pPr>
            <a:r>
              <a:rPr lang="en-US"/>
              <a:t>Santorum</a:t>
            </a:r>
          </a:p>
        </c:rich>
      </c:tx>
      <c:layout>
        <c:manualLayout>
          <c:xMode val="edge"/>
          <c:yMode val="edge"/>
          <c:x val="0.419463879934471"/>
          <c:y val="0.032258064516129"/>
        </c:manualLayout>
      </c:layout>
      <c:overlay val="0"/>
      <c:spPr>
        <a:noFill/>
        <a:ln w="25400">
          <a:noFill/>
        </a:ln>
      </c:spPr>
    </c:title>
    <c:autoTitleDeleted val="0"/>
    <c:plotArea>
      <c:layout>
        <c:manualLayout>
          <c:layoutTarget val="inner"/>
          <c:xMode val="edge"/>
          <c:yMode val="edge"/>
          <c:x val="0.228188293355923"/>
          <c:y val="0.158357771260997"/>
          <c:w val="0.734900533013929"/>
          <c:h val="0.648093841642229"/>
        </c:manualLayout>
      </c:layout>
      <c:barChart>
        <c:barDir val="col"/>
        <c:grouping val="clustered"/>
        <c:varyColors val="0"/>
        <c:ser>
          <c:idx val="0"/>
          <c:order val="0"/>
          <c:spPr>
            <a:solidFill>
              <a:srgbClr val="006411"/>
            </a:solidFill>
            <a:ln w="12700">
              <a:solidFill>
                <a:srgbClr val="000000"/>
              </a:solidFill>
              <a:prstDash val="solid"/>
            </a:ln>
          </c:spPr>
          <c:invertIfNegative val="0"/>
          <c:cat>
            <c:strRef>
              <c:f>Statistics!$A$92:$A$101</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Statistics!$F$92:$F$101</c:f>
              <c:numCache>
                <c:formatCode>#,##0</c:formatCode>
                <c:ptCount val="10"/>
                <c:pt idx="0">
                  <c:v>758.0</c:v>
                </c:pt>
                <c:pt idx="1">
                  <c:v>797.0</c:v>
                </c:pt>
                <c:pt idx="2">
                  <c:v>248.0</c:v>
                </c:pt>
                <c:pt idx="3">
                  <c:v>348.0</c:v>
                </c:pt>
                <c:pt idx="4">
                  <c:v>306.0</c:v>
                </c:pt>
                <c:pt idx="5">
                  <c:v>132.0</c:v>
                </c:pt>
                <c:pt idx="6">
                  <c:v>45.0</c:v>
                </c:pt>
                <c:pt idx="7">
                  <c:v>2.0</c:v>
                </c:pt>
                <c:pt idx="8">
                  <c:v>0.0</c:v>
                </c:pt>
                <c:pt idx="9">
                  <c:v>0.0</c:v>
                </c:pt>
              </c:numCache>
            </c:numRef>
          </c:val>
        </c:ser>
        <c:dLbls>
          <c:showLegendKey val="0"/>
          <c:showVal val="0"/>
          <c:showCatName val="0"/>
          <c:showSerName val="0"/>
          <c:showPercent val="0"/>
          <c:showBubbleSize val="0"/>
        </c:dLbls>
        <c:gapWidth val="150"/>
        <c:axId val="620835976"/>
        <c:axId val="620842056"/>
      </c:barChart>
      <c:catAx>
        <c:axId val="620835976"/>
        <c:scaling>
          <c:orientation val="minMax"/>
        </c:scaling>
        <c:delete val="0"/>
        <c:axPos val="b"/>
        <c:title>
          <c:tx>
            <c:rich>
              <a:bodyPr/>
              <a:lstStyle/>
              <a:p>
                <a:pPr>
                  <a:defRPr sz="900" b="1" i="0" u="none" strike="noStrike" baseline="0">
                    <a:solidFill>
                      <a:srgbClr val="000000"/>
                    </a:solidFill>
                    <a:latin typeface="Geneva"/>
                    <a:ea typeface="Geneva"/>
                    <a:cs typeface="Geneva"/>
                  </a:defRPr>
                </a:pPr>
                <a:r>
                  <a:rPr lang="en-US"/>
                  <a:t>% Vote</a:t>
                </a:r>
              </a:p>
            </c:rich>
          </c:tx>
          <c:layout>
            <c:manualLayout>
              <c:xMode val="edge"/>
              <c:yMode val="edge"/>
              <c:x val="0.533557839666015"/>
              <c:y val="0.91495601173020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Geneva"/>
                <a:ea typeface="Geneva"/>
                <a:cs typeface="Geneva"/>
              </a:defRPr>
            </a:pPr>
            <a:endParaRPr lang="en-US"/>
          </a:p>
        </c:txPr>
        <c:crossAx val="620842056"/>
        <c:crosses val="autoZero"/>
        <c:auto val="1"/>
        <c:lblAlgn val="ctr"/>
        <c:lblOffset val="100"/>
        <c:tickLblSkip val="1"/>
        <c:tickMarkSkip val="1"/>
        <c:noMultiLvlLbl val="0"/>
      </c:catAx>
      <c:valAx>
        <c:axId val="620842056"/>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Geneva"/>
                    <a:ea typeface="Geneva"/>
                    <a:cs typeface="Geneva"/>
                  </a:defRPr>
                </a:pPr>
                <a:r>
                  <a:rPr lang="en-US"/>
                  <a:t>Number Counties</a:t>
                </a:r>
              </a:p>
            </c:rich>
          </c:tx>
          <c:layout>
            <c:manualLayout>
              <c:xMode val="edge"/>
              <c:yMode val="edge"/>
              <c:x val="0.0436241610738255"/>
              <c:y val="0.363636363636364"/>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Geneva"/>
                <a:ea typeface="Geneva"/>
                <a:cs typeface="Geneva"/>
              </a:defRPr>
            </a:pPr>
            <a:endParaRPr lang="en-US"/>
          </a:p>
        </c:txPr>
        <c:crossAx val="620835976"/>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25400</xdr:colOff>
      <xdr:row>105</xdr:row>
      <xdr:rowOff>63500</xdr:rowOff>
    </xdr:from>
    <xdr:to>
      <xdr:col>4</xdr:col>
      <xdr:colOff>177800</xdr:colOff>
      <xdr:row>131</xdr:row>
      <xdr:rowOff>101600</xdr:rowOff>
    </xdr:to>
    <xdr:graphicFrame macro="">
      <xdr:nvGraphicFramePr>
        <xdr:cNvPr id="1072"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177800</xdr:colOff>
      <xdr:row>105</xdr:row>
      <xdr:rowOff>63500</xdr:rowOff>
    </xdr:from>
    <xdr:to>
      <xdr:col>8</xdr:col>
      <xdr:colOff>139700</xdr:colOff>
      <xdr:row>131</xdr:row>
      <xdr:rowOff>101600</xdr:rowOff>
    </xdr:to>
    <xdr:graphicFrame macro="">
      <xdr:nvGraphicFramePr>
        <xdr:cNvPr id="1073"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139700</xdr:colOff>
      <xdr:row>105</xdr:row>
      <xdr:rowOff>63500</xdr:rowOff>
    </xdr:from>
    <xdr:to>
      <xdr:col>12</xdr:col>
      <xdr:colOff>114300</xdr:colOff>
      <xdr:row>131</xdr:row>
      <xdr:rowOff>101600</xdr:rowOff>
    </xdr:to>
    <xdr:graphicFrame macro="">
      <xdr:nvGraphicFramePr>
        <xdr:cNvPr id="1074"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673100</xdr:colOff>
      <xdr:row>78</xdr:row>
      <xdr:rowOff>139700</xdr:rowOff>
    </xdr:from>
    <xdr:to>
      <xdr:col>15</xdr:col>
      <xdr:colOff>0</xdr:colOff>
      <xdr:row>105</xdr:row>
      <xdr:rowOff>25400</xdr:rowOff>
    </xdr:to>
    <xdr:graphicFrame macro="">
      <xdr:nvGraphicFramePr>
        <xdr:cNvPr id="1075"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139700</xdr:colOff>
      <xdr:row>105</xdr:row>
      <xdr:rowOff>63500</xdr:rowOff>
    </xdr:from>
    <xdr:to>
      <xdr:col>16</xdr:col>
      <xdr:colOff>114300</xdr:colOff>
      <xdr:row>131</xdr:row>
      <xdr:rowOff>101600</xdr:rowOff>
    </xdr:to>
    <xdr:graphicFrame macro="">
      <xdr:nvGraphicFramePr>
        <xdr:cNvPr id="6"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139700</xdr:colOff>
      <xdr:row>105</xdr:row>
      <xdr:rowOff>88900</xdr:rowOff>
    </xdr:from>
    <xdr:to>
      <xdr:col>20</xdr:col>
      <xdr:colOff>114300</xdr:colOff>
      <xdr:row>131</xdr:row>
      <xdr:rowOff>127000</xdr:rowOff>
    </xdr:to>
    <xdr:graphicFrame macro="">
      <xdr:nvGraphicFramePr>
        <xdr:cNvPr id="7"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tabSelected="1" showRuler="0" workbookViewId="0">
      <selection activeCell="D7" sqref="D7"/>
    </sheetView>
  </sheetViews>
  <sheetFormatPr baseColWidth="10" defaultRowHeight="13" x14ac:dyDescent="0"/>
  <sheetData>
    <row r="1" spans="1:2">
      <c r="A1" s="6" t="s">
        <v>3615</v>
      </c>
      <c r="B1" s="6"/>
    </row>
    <row r="2" spans="1:2">
      <c r="A2" s="6" t="s">
        <v>2624</v>
      </c>
      <c r="B2" s="6"/>
    </row>
    <row r="3" spans="1:2">
      <c r="A3" s="6"/>
      <c r="B3" s="128"/>
    </row>
    <row r="4" spans="1:2">
      <c r="A4" t="s">
        <v>2625</v>
      </c>
      <c r="B4" s="129">
        <v>0.95</v>
      </c>
    </row>
    <row r="5" spans="1:2">
      <c r="A5" t="s">
        <v>2809</v>
      </c>
      <c r="B5" s="108">
        <v>39662</v>
      </c>
    </row>
  </sheetData>
  <phoneticPr fontId="15"/>
  <pageMargins left="0.75" right="0.75" top="1" bottom="1" header="0.5" footer="0.5"/>
  <pageSetup paperSize="0"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dimension ref="A1:CE79"/>
  <sheetViews>
    <sheetView showRuler="0" workbookViewId="0">
      <pane xSplit="2" ySplit="2" topLeftCell="C3" activePane="bottomRight" state="frozenSplit"/>
      <selection activeCell="BU54" sqref="BU54"/>
      <selection pane="topRight" activeCell="AX1" sqref="AX1:AY65536"/>
      <selection pane="bottomLeft" activeCell="A13" sqref="A13"/>
      <selection pane="bottomRight" activeCell="BZ19" sqref="BZ19"/>
    </sheetView>
  </sheetViews>
  <sheetFormatPr baseColWidth="10" defaultRowHeight="13" x14ac:dyDescent="0"/>
  <cols>
    <col min="1" max="1" width="14.85546875" customWidth="1"/>
    <col min="2" max="2" width="6.7109375" style="1" customWidth="1"/>
    <col min="3" max="3" width="11.7109375" customWidth="1"/>
    <col min="4" max="5" width="3.7109375" customWidth="1"/>
    <col min="6" max="6" width="5" customWidth="1"/>
    <col min="7" max="12" width="3.7109375" customWidth="1"/>
    <col min="13" max="21" width="2.140625" style="56" customWidth="1"/>
    <col min="22" max="23" width="9.7109375" customWidth="1"/>
    <col min="25" max="25" width="10.7109375" style="2"/>
    <col min="30" max="37" width="8.7109375" customWidth="1"/>
    <col min="38" max="62" width="7.7109375" customWidth="1"/>
    <col min="64" max="64" width="3.85546875" customWidth="1"/>
    <col min="65" max="65" width="4.7109375" customWidth="1"/>
    <col min="66" max="69" width="1.7109375" customWidth="1"/>
    <col min="70" max="70" width="2.7109375" customWidth="1"/>
    <col min="71" max="71" width="4.28515625" bestFit="1" customWidth="1"/>
    <col min="72" max="72" width="2" bestFit="1" customWidth="1"/>
    <col min="73" max="73" width="10.140625" style="109" bestFit="1" customWidth="1"/>
    <col min="74" max="74" width="2" bestFit="1" customWidth="1"/>
    <col min="75" max="75" width="3" bestFit="1" customWidth="1"/>
    <col min="76" max="76" width="4" bestFit="1" customWidth="1"/>
    <col min="77" max="77" width="4.140625" bestFit="1" customWidth="1"/>
    <col min="78" max="78" width="3.42578125" customWidth="1"/>
    <col min="79" max="79" width="3.42578125" bestFit="1" customWidth="1"/>
  </cols>
  <sheetData>
    <row r="1" spans="1:82">
      <c r="A1" s="47" t="s">
        <v>922</v>
      </c>
      <c r="B1" s="29" t="s">
        <v>86</v>
      </c>
      <c r="C1" s="29" t="s">
        <v>86</v>
      </c>
      <c r="D1" s="166" t="s">
        <v>3093</v>
      </c>
      <c r="E1" s="166"/>
      <c r="F1" s="166"/>
      <c r="G1" s="166"/>
      <c r="H1" s="166"/>
      <c r="I1" s="166"/>
      <c r="J1" s="166"/>
      <c r="K1" s="166"/>
      <c r="L1" s="166"/>
      <c r="M1" s="174" t="s">
        <v>74</v>
      </c>
      <c r="N1" s="174"/>
      <c r="O1" s="174"/>
      <c r="P1" s="174"/>
      <c r="Q1" s="174"/>
      <c r="R1" s="174"/>
      <c r="S1" s="174"/>
      <c r="T1" s="174"/>
      <c r="U1" s="174"/>
      <c r="V1" s="167" t="s">
        <v>1354</v>
      </c>
      <c r="W1" s="179"/>
      <c r="X1" s="175" t="str">
        <f>Candidates!F2</f>
        <v>Huntsman</v>
      </c>
      <c r="Y1" s="175"/>
      <c r="Z1" s="176" t="str">
        <f>Candidates!F3</f>
        <v>Gingrich</v>
      </c>
      <c r="AA1" s="168"/>
      <c r="AB1" s="177" t="str">
        <f>Candidates!F4</f>
        <v>Romney</v>
      </c>
      <c r="AC1" s="178"/>
      <c r="AD1" s="167" t="str">
        <f>Candidates!F5</f>
        <v>Paul</v>
      </c>
      <c r="AE1" s="168"/>
      <c r="AF1" s="167" t="str">
        <f>Candidates!F6</f>
        <v>Santorum</v>
      </c>
      <c r="AG1" s="168"/>
      <c r="AH1" s="167" t="str">
        <f>Candidates!F7</f>
        <v>Perry</v>
      </c>
      <c r="AI1" s="168"/>
      <c r="AJ1" s="167" t="str">
        <f>Candidates!F8</f>
        <v>Bachman</v>
      </c>
      <c r="AK1" s="168"/>
      <c r="AL1" s="167">
        <f>Candidates!F9</f>
        <v>0</v>
      </c>
      <c r="AM1" s="167"/>
      <c r="AN1" s="167">
        <f>Candidates!F10</f>
        <v>0</v>
      </c>
      <c r="AO1" s="168"/>
      <c r="AP1" s="167" t="str">
        <f>Candidates!F11</f>
        <v>Uncommitted</v>
      </c>
      <c r="AQ1" s="167"/>
      <c r="AR1" s="167" t="str">
        <f>Candidates!F12</f>
        <v>Other</v>
      </c>
      <c r="AS1" s="167"/>
      <c r="AT1" s="167" t="str">
        <f>Candidates!F13</f>
        <v>Write-ins</v>
      </c>
      <c r="AU1" s="167"/>
      <c r="AV1" s="167">
        <f>Candidates!F14</f>
        <v>0</v>
      </c>
      <c r="AW1" s="168"/>
      <c r="AX1" s="167" t="str">
        <f>Candidates!F15</f>
        <v>Roemer</v>
      </c>
      <c r="AY1" s="168"/>
      <c r="AZ1" s="167" t="str">
        <f>Candidates!F16</f>
        <v>Karger</v>
      </c>
      <c r="BA1" s="167"/>
      <c r="BB1" s="167" t="str">
        <f>Candidates!F17</f>
        <v>Cain</v>
      </c>
      <c r="BC1" s="168"/>
      <c r="BD1" s="167" t="str">
        <f>Candidates!F18</f>
        <v>Johnson</v>
      </c>
      <c r="BE1" s="168"/>
      <c r="BF1" s="167">
        <f>Candidates!F19</f>
        <v>0</v>
      </c>
      <c r="BG1" s="168"/>
      <c r="BH1" s="167">
        <f>Candidates!F20</f>
        <v>0</v>
      </c>
      <c r="BI1" s="167"/>
      <c r="BJ1" s="1"/>
      <c r="BK1" s="1"/>
      <c r="BN1" s="16" t="str">
        <f>LEFT(AD1,1)</f>
        <v>P</v>
      </c>
      <c r="BO1" s="16" t="str">
        <f>LEFT(AF1,1)</f>
        <v>S</v>
      </c>
      <c r="BP1" s="16" t="str">
        <f>LEFT(AJ1,1)</f>
        <v>B</v>
      </c>
      <c r="BQ1" s="16" t="str">
        <f>LEFT(AH1,1)</f>
        <v>P</v>
      </c>
    </row>
    <row r="2" spans="1:82" s="30" customFormat="1">
      <c r="A2" s="79" t="s">
        <v>1662</v>
      </c>
      <c r="B2" s="31" t="s">
        <v>3095</v>
      </c>
      <c r="C2" s="31" t="s">
        <v>74</v>
      </c>
      <c r="D2" s="113" t="str">
        <f t="shared" ref="D2:K2" si="0">M2</f>
        <v>H</v>
      </c>
      <c r="E2" s="114" t="str">
        <f t="shared" si="0"/>
        <v>G</v>
      </c>
      <c r="F2" s="115" t="str">
        <f t="shared" si="0"/>
        <v>R</v>
      </c>
      <c r="G2" s="116" t="str">
        <f t="shared" si="0"/>
        <v>P</v>
      </c>
      <c r="H2" s="117" t="str">
        <f t="shared" si="0"/>
        <v>S</v>
      </c>
      <c r="I2" s="117" t="str">
        <f t="shared" si="0"/>
        <v>P</v>
      </c>
      <c r="J2" s="117" t="str">
        <f t="shared" si="0"/>
        <v>B</v>
      </c>
      <c r="K2" s="117" t="str">
        <f t="shared" si="0"/>
        <v>0</v>
      </c>
      <c r="L2" s="117" t="s">
        <v>61</v>
      </c>
      <c r="M2" s="113" t="str">
        <f>LEFT(X1,1)</f>
        <v>H</v>
      </c>
      <c r="N2" s="114" t="str">
        <f>LEFT(Z1,1)</f>
        <v>G</v>
      </c>
      <c r="O2" s="115" t="str">
        <f>LEFT(AB1,1)</f>
        <v>R</v>
      </c>
      <c r="P2" s="116" t="str">
        <f>LEFT(AD1,1)</f>
        <v>P</v>
      </c>
      <c r="Q2" s="33" t="str">
        <f>LEFT(AF1,1)</f>
        <v>S</v>
      </c>
      <c r="R2" s="33" t="str">
        <f>LEFT(AH1,1)</f>
        <v>P</v>
      </c>
      <c r="S2" s="33" t="str">
        <f>LEFT(AJ1,1)</f>
        <v>B</v>
      </c>
      <c r="T2" s="33" t="str">
        <f>LEFT(AL1,1)</f>
        <v>0</v>
      </c>
      <c r="U2" s="33" t="str">
        <f>LEFT(AX1,1)</f>
        <v>R</v>
      </c>
      <c r="V2" s="31" t="s">
        <v>2204</v>
      </c>
      <c r="W2" s="31" t="s">
        <v>2479</v>
      </c>
      <c r="X2" s="171" t="str">
        <f>Candidates!C2</f>
        <v>Republican</v>
      </c>
      <c r="Y2" s="171"/>
      <c r="Z2" s="172" t="str">
        <f>Candidates!C3</f>
        <v>Republican</v>
      </c>
      <c r="AA2" s="170"/>
      <c r="AB2" s="173" t="str">
        <f>Candidates!C4</f>
        <v>Republican</v>
      </c>
      <c r="AC2" s="170"/>
      <c r="AD2" s="169" t="str">
        <f>Candidates!C5</f>
        <v>Republican</v>
      </c>
      <c r="AE2" s="170"/>
      <c r="AF2" s="169" t="str">
        <f>Candidates!C6</f>
        <v>Republican</v>
      </c>
      <c r="AG2" s="170"/>
      <c r="AH2" s="169" t="str">
        <f>Candidates!C7</f>
        <v>Republican</v>
      </c>
      <c r="AI2" s="170"/>
      <c r="AJ2" s="169" t="str">
        <f>Candidates!C8</f>
        <v>Republican</v>
      </c>
      <c r="AK2" s="170"/>
      <c r="AL2" s="169" t="str">
        <f>Candidates!C9</f>
        <v>Republican</v>
      </c>
      <c r="AM2" s="170"/>
      <c r="AN2" s="169" t="str">
        <f>Candidates!C10</f>
        <v>Republican</v>
      </c>
      <c r="AO2" s="170"/>
      <c r="AP2" s="169" t="str">
        <f>Candidates!C11</f>
        <v>Republican</v>
      </c>
      <c r="AQ2" s="170"/>
      <c r="AR2" s="169" t="str">
        <f>Candidates!C12</f>
        <v>Republican</v>
      </c>
      <c r="AS2" s="170"/>
      <c r="AT2" s="169" t="str">
        <f>Candidates!C13</f>
        <v>Republican</v>
      </c>
      <c r="AU2" s="170"/>
      <c r="AV2" s="169" t="str">
        <f>Candidates!C14</f>
        <v>Republican</v>
      </c>
      <c r="AW2" s="170"/>
      <c r="AX2" s="169" t="str">
        <f>Candidates!C15</f>
        <v>Republican</v>
      </c>
      <c r="AY2" s="170"/>
      <c r="AZ2" s="169" t="str">
        <f>Candidates!C16</f>
        <v>Republican</v>
      </c>
      <c r="BA2" s="170"/>
      <c r="BB2" s="169" t="str">
        <f>Candidates!C17</f>
        <v>Republican</v>
      </c>
      <c r="BC2" s="170"/>
      <c r="BD2" s="169" t="str">
        <f>Candidates!C18</f>
        <v>Republican</v>
      </c>
      <c r="BE2" s="170"/>
      <c r="BF2" s="169" t="str">
        <f>Candidates!C19</f>
        <v>Republican</v>
      </c>
      <c r="BG2" s="170"/>
      <c r="BH2" s="169">
        <f>Candidates!C20</f>
        <v>0</v>
      </c>
      <c r="BI2" s="170"/>
      <c r="BJ2" s="32"/>
      <c r="BK2" s="32" t="s">
        <v>1662</v>
      </c>
      <c r="BN2" s="33"/>
      <c r="BO2" s="33"/>
      <c r="BP2" s="33"/>
      <c r="BQ2" s="33"/>
      <c r="BS2" s="30" t="s">
        <v>881</v>
      </c>
      <c r="BT2" s="30" t="s">
        <v>1136</v>
      </c>
      <c r="BU2" s="110" t="s">
        <v>2809</v>
      </c>
      <c r="BV2" s="30" t="s">
        <v>3210</v>
      </c>
      <c r="BW2" s="30" t="s">
        <v>3211</v>
      </c>
      <c r="BX2" s="30" t="s">
        <v>3212</v>
      </c>
      <c r="BY2" s="30" t="s">
        <v>3213</v>
      </c>
      <c r="BZ2" s="30" t="s">
        <v>3214</v>
      </c>
      <c r="CA2" s="30" t="s">
        <v>3215</v>
      </c>
      <c r="CC2" s="30" t="s">
        <v>3404</v>
      </c>
    </row>
    <row r="3" spans="1:82" s="34" customFormat="1">
      <c r="A3" s="34" t="s">
        <v>1304</v>
      </c>
      <c r="B3" s="105">
        <f>BX3</f>
        <v>50</v>
      </c>
      <c r="C3" s="37">
        <f t="shared" ref="C3:C42" si="1">X3+Z3+AB3+AD3+AF3+AJ3+AH3+AN3+AT3+AX3+AP3+AL3+AR3+BD3+BF3+AV3+BB3+AZ3+BH3</f>
        <v>622084</v>
      </c>
      <c r="D3" s="36"/>
      <c r="E3" s="36">
        <v>13</v>
      </c>
      <c r="F3" s="36">
        <v>12</v>
      </c>
      <c r="G3" s="36"/>
      <c r="H3" s="36">
        <v>22</v>
      </c>
      <c r="I3" s="36"/>
      <c r="J3" s="36"/>
      <c r="K3" s="36"/>
      <c r="L3" s="36">
        <v>3</v>
      </c>
      <c r="M3" s="67">
        <f t="shared" ref="M3:M42" si="2">IF(X3&gt;0,RANK(X3,X3:BJ3),"-")</f>
        <v>8</v>
      </c>
      <c r="N3" s="67">
        <f t="shared" ref="N3:N42" si="3">IF(Z3&gt;0,RANK(Z3,X3:BJ3),"-")</f>
        <v>2</v>
      </c>
      <c r="O3" s="67">
        <f t="shared" ref="O3:O43" si="4">IF(AB3&gt;0,RANK(AB3,X3:BJ3),"-")</f>
        <v>3</v>
      </c>
      <c r="P3" s="67">
        <f t="shared" ref="P3:P43" si="5">IF(AD3&gt;0,RANK(AD3,X3:BJ3),"-")</f>
        <v>4</v>
      </c>
      <c r="Q3" s="67">
        <f t="shared" ref="Q3:Q43" si="6">IF(AF3&gt;0,RANK(AF3,X3:BJ3),"-")</f>
        <v>1</v>
      </c>
      <c r="R3" s="67">
        <f t="shared" ref="R3:R43" si="7">IF(AH3&gt;0,RANK(AH3,X3:BJ3),"-")</f>
        <v>6</v>
      </c>
      <c r="S3" s="67">
        <f t="shared" ref="S3:S43" si="8">IF(AJ3&gt;0,RANK(AJ3,X3:BJ3),"-")</f>
        <v>7</v>
      </c>
      <c r="T3" s="67" t="str">
        <f t="shared" ref="T3:T43" si="9">IF(AL3&gt;0,RANK(AL3,X3:BJ3),"-")</f>
        <v>-</v>
      </c>
      <c r="U3" s="67" t="str">
        <f t="shared" ref="U3:U43" si="10">IF(AX3&gt;0,RANK(AX3,X3:BJ3),"-")</f>
        <v>-</v>
      </c>
      <c r="V3" s="37">
        <f t="shared" ref="V3:V43" si="11">MAX(X3:AP3)-LARGE(X3:AP3,2)</f>
        <v>32336</v>
      </c>
      <c r="W3" s="38">
        <f t="shared" ref="W3:W24" si="12">V3/C3</f>
        <v>5.1980118440596447E-2</v>
      </c>
      <c r="X3" s="37">
        <f>County!P69</f>
        <v>1049</v>
      </c>
      <c r="Y3" s="38">
        <f t="shared" ref="Y3:Y24" si="13">X3/$C3</f>
        <v>1.6862674494119766E-3</v>
      </c>
      <c r="Z3" s="37">
        <f>County!Q69</f>
        <v>182292</v>
      </c>
      <c r="AA3" s="38">
        <f t="shared" ref="AA3:AA24" si="14">Z3/$C3</f>
        <v>0.29303438120896858</v>
      </c>
      <c r="AB3" s="37">
        <f>County!R69</f>
        <v>180336</v>
      </c>
      <c r="AC3" s="38">
        <f t="shared" ref="AC3:AC24" si="15">AB3/$C3</f>
        <v>0.28989011130329667</v>
      </c>
      <c r="AD3" s="37">
        <f>County!S69</f>
        <v>30950</v>
      </c>
      <c r="AE3" s="38">
        <f t="shared" ref="AE3:AE24" si="16">AD3/$C3</f>
        <v>4.9752123507436297E-2</v>
      </c>
      <c r="AF3" s="37">
        <f>County!T69</f>
        <v>214628</v>
      </c>
      <c r="AG3" s="38">
        <f t="shared" ref="AG3:AG24" si="17">AF3/$C3</f>
        <v>0.34501449964956499</v>
      </c>
      <c r="AH3" s="37">
        <f>County!U69</f>
        <v>1869</v>
      </c>
      <c r="AI3" s="38">
        <f t="shared" ref="AI3:AI24" si="18">AH3/$C3</f>
        <v>3.0044174098674777E-3</v>
      </c>
      <c r="AJ3" s="37">
        <f>County!V69</f>
        <v>1701</v>
      </c>
      <c r="AK3" s="38">
        <f t="shared" ref="AK3:AK24" si="19">AJ3/$C3</f>
        <v>2.7343574179692774E-3</v>
      </c>
      <c r="AL3" s="37">
        <f>County!W69</f>
        <v>0</v>
      </c>
      <c r="AM3" s="38">
        <f t="shared" ref="AM3:AM24" si="20">AL3/$C3</f>
        <v>0</v>
      </c>
      <c r="AN3" s="37">
        <f>County!X69</f>
        <v>0</v>
      </c>
      <c r="AO3" s="38">
        <f t="shared" ref="AO3:AO24" si="21">AN3/$C3</f>
        <v>0</v>
      </c>
      <c r="AP3" s="37">
        <f>County!Y69</f>
        <v>9259</v>
      </c>
      <c r="AQ3" s="38">
        <f t="shared" ref="AQ3:AQ24" si="22">AP3/$C3</f>
        <v>1.4883842053484739E-2</v>
      </c>
      <c r="AR3" s="37">
        <f>County!Z69</f>
        <v>0</v>
      </c>
      <c r="AS3" s="38">
        <f t="shared" ref="AS3:AS24" si="23">AR3/$C3</f>
        <v>0</v>
      </c>
      <c r="AT3" s="37">
        <f>County!AA69</f>
        <v>0</v>
      </c>
      <c r="AU3" s="38">
        <f t="shared" ref="AU3:AU24" si="24">AT3/$C3</f>
        <v>0</v>
      </c>
      <c r="AV3" s="37">
        <f>County!AB69</f>
        <v>0</v>
      </c>
      <c r="AW3" s="38">
        <f t="shared" ref="AW3:AW24" si="25">AV3/$C3</f>
        <v>0</v>
      </c>
      <c r="AX3" s="37">
        <f>County!AC69</f>
        <v>0</v>
      </c>
      <c r="AY3" s="38">
        <f t="shared" ref="AY3:AY43" si="26">AX3/$C3</f>
        <v>0</v>
      </c>
      <c r="AZ3" s="37">
        <f>County!AD69</f>
        <v>0</v>
      </c>
      <c r="BA3" s="38">
        <f t="shared" ref="BA3:BA24" si="27">AZ3/$C3</f>
        <v>0</v>
      </c>
      <c r="BB3" s="37">
        <f>County!AE69</f>
        <v>0</v>
      </c>
      <c r="BC3" s="38">
        <f t="shared" ref="BC3:BC24" si="28">BB3/$C3</f>
        <v>0</v>
      </c>
      <c r="BD3" s="37">
        <f>County!AF69</f>
        <v>0</v>
      </c>
      <c r="BE3" s="38">
        <f t="shared" ref="BE3:BE24" si="29">BD3/$C3</f>
        <v>0</v>
      </c>
      <c r="BF3" s="37">
        <f>County!AG69</f>
        <v>0</v>
      </c>
      <c r="BG3" s="38">
        <f t="shared" ref="BG3:BG24" si="30">BF3/$C3</f>
        <v>0</v>
      </c>
      <c r="BH3" s="37">
        <f>County!AH69</f>
        <v>0</v>
      </c>
      <c r="BI3" s="38">
        <f t="shared" ref="BI3:BI24" si="31">BH3/$C3</f>
        <v>0</v>
      </c>
      <c r="BJ3" s="45"/>
      <c r="BK3" s="34" t="str">
        <f>A3</f>
        <v>Alabama</v>
      </c>
      <c r="BL3" s="34" t="s">
        <v>290</v>
      </c>
      <c r="BN3" s="35">
        <f>RANK(AD3,(X3:AC3,AD3:AK3,AN3:BI3))</f>
        <v>4</v>
      </c>
      <c r="BO3" s="35">
        <f>RANK(AF3,(X3:AC3,AD3:AK3,AN3:BI3))</f>
        <v>1</v>
      </c>
      <c r="BP3" s="35">
        <f>RANK(AJ3,(X3:AC3,AD3:AK3,AN3:BI3))</f>
        <v>7</v>
      </c>
      <c r="BQ3" s="35">
        <f>RANK(AH3,(X3:AC3,AD3:AK3,AN3:BI3))</f>
        <v>6</v>
      </c>
      <c r="BS3" s="34">
        <v>1</v>
      </c>
      <c r="BT3" s="34" t="s">
        <v>3290</v>
      </c>
      <c r="BU3" s="111">
        <v>39519</v>
      </c>
      <c r="BV3" s="34">
        <v>0</v>
      </c>
      <c r="BW3" s="34">
        <v>2</v>
      </c>
      <c r="BX3" s="34">
        <v>50</v>
      </c>
      <c r="BY3" s="34">
        <v>47</v>
      </c>
      <c r="BZ3" s="34">
        <v>33</v>
      </c>
      <c r="CA3" s="34">
        <v>20</v>
      </c>
      <c r="CC3" s="34" t="s">
        <v>3405</v>
      </c>
      <c r="CD3" s="34" t="s">
        <v>3407</v>
      </c>
    </row>
    <row r="4" spans="1:82" s="34" customFormat="1">
      <c r="A4" s="34" t="s">
        <v>3</v>
      </c>
      <c r="B4" s="105">
        <f t="shared" ref="B4:B42" si="32">BX4</f>
        <v>29</v>
      </c>
      <c r="C4" s="37">
        <f t="shared" si="1"/>
        <v>510258</v>
      </c>
      <c r="D4" s="37"/>
      <c r="E4" s="37"/>
      <c r="F4" s="37">
        <v>29</v>
      </c>
      <c r="G4" s="37"/>
      <c r="H4" s="37"/>
      <c r="I4" s="36"/>
      <c r="J4" s="36"/>
      <c r="K4" s="36"/>
      <c r="L4" s="36"/>
      <c r="M4" s="67" t="str">
        <f t="shared" si="2"/>
        <v>-</v>
      </c>
      <c r="N4" s="67">
        <f t="shared" si="3"/>
        <v>3</v>
      </c>
      <c r="O4" s="67">
        <f t="shared" si="4"/>
        <v>1</v>
      </c>
      <c r="P4" s="67">
        <f t="shared" si="5"/>
        <v>4</v>
      </c>
      <c r="Q4" s="67">
        <f t="shared" si="6"/>
        <v>2</v>
      </c>
      <c r="R4" s="67">
        <f t="shared" si="7"/>
        <v>6</v>
      </c>
      <c r="S4" s="67" t="str">
        <f t="shared" si="8"/>
        <v>-</v>
      </c>
      <c r="T4" s="67" t="str">
        <f t="shared" si="9"/>
        <v>-</v>
      </c>
      <c r="U4" s="67">
        <f t="shared" si="10"/>
        <v>7</v>
      </c>
      <c r="V4" s="37">
        <f t="shared" si="11"/>
        <v>101136</v>
      </c>
      <c r="W4" s="38">
        <f t="shared" si="12"/>
        <v>0.19820561363075151</v>
      </c>
      <c r="X4" s="37">
        <f>County!P86</f>
        <v>0</v>
      </c>
      <c r="Y4" s="38">
        <f t="shared" si="13"/>
        <v>0</v>
      </c>
      <c r="Z4" s="37">
        <f>County!Q86</f>
        <v>81748</v>
      </c>
      <c r="AA4" s="38">
        <f t="shared" si="14"/>
        <v>0.16020914909712342</v>
      </c>
      <c r="AB4" s="37">
        <f>County!R86</f>
        <v>239167</v>
      </c>
      <c r="AC4" s="38">
        <f t="shared" si="15"/>
        <v>0.46871778590438562</v>
      </c>
      <c r="AD4" s="37">
        <f>County!S86</f>
        <v>43952</v>
      </c>
      <c r="AE4" s="38">
        <f t="shared" si="16"/>
        <v>8.6136817061172974E-2</v>
      </c>
      <c r="AF4" s="37">
        <f>County!T86</f>
        <v>138031</v>
      </c>
      <c r="AG4" s="38">
        <f t="shared" si="17"/>
        <v>0.27051217227363411</v>
      </c>
      <c r="AH4" s="60">
        <f>County!U86</f>
        <v>2023</v>
      </c>
      <c r="AI4" s="38">
        <f t="shared" si="18"/>
        <v>3.9646610146239743E-3</v>
      </c>
      <c r="AJ4" s="37">
        <f>County!V86</f>
        <v>0</v>
      </c>
      <c r="AK4" s="38">
        <f t="shared" si="19"/>
        <v>0</v>
      </c>
      <c r="AL4" s="60">
        <f>County!W86</f>
        <v>0</v>
      </c>
      <c r="AM4" s="38">
        <f t="shared" si="20"/>
        <v>0</v>
      </c>
      <c r="AN4" s="37">
        <f>County!X86</f>
        <v>0</v>
      </c>
      <c r="AO4" s="38">
        <f t="shared" si="21"/>
        <v>0</v>
      </c>
      <c r="AP4" s="37">
        <f>County!Y86</f>
        <v>0</v>
      </c>
      <c r="AQ4" s="38">
        <f t="shared" si="22"/>
        <v>0</v>
      </c>
      <c r="AR4" s="37">
        <f>County!Z86</f>
        <v>4645</v>
      </c>
      <c r="AS4" s="38">
        <f t="shared" si="23"/>
        <v>9.1032379698113512E-3</v>
      </c>
      <c r="AT4" s="37">
        <f>County!AA86</f>
        <v>0</v>
      </c>
      <c r="AU4" s="38">
        <f t="shared" si="24"/>
        <v>0</v>
      </c>
      <c r="AV4" s="37">
        <f>County!AB86</f>
        <v>0</v>
      </c>
      <c r="AW4" s="38">
        <f t="shared" si="25"/>
        <v>0</v>
      </c>
      <c r="AX4" s="37">
        <f>County!AC86</f>
        <v>692</v>
      </c>
      <c r="AY4" s="38">
        <f t="shared" si="26"/>
        <v>1.3561766792485369E-3</v>
      </c>
      <c r="AZ4" s="37">
        <f>County!AD86</f>
        <v>0</v>
      </c>
      <c r="BA4" s="38">
        <f t="shared" si="27"/>
        <v>0</v>
      </c>
      <c r="BB4" s="37">
        <f>County!AE86</f>
        <v>0</v>
      </c>
      <c r="BC4" s="38">
        <f t="shared" si="28"/>
        <v>0</v>
      </c>
      <c r="BD4" s="37">
        <f>County!AF86</f>
        <v>0</v>
      </c>
      <c r="BE4" s="38">
        <f t="shared" si="29"/>
        <v>0</v>
      </c>
      <c r="BF4" s="37">
        <f>County!AG86</f>
        <v>0</v>
      </c>
      <c r="BG4" s="38">
        <f t="shared" si="30"/>
        <v>0</v>
      </c>
      <c r="BH4" s="37">
        <f>County!AH86</f>
        <v>0</v>
      </c>
      <c r="BI4" s="38">
        <f t="shared" si="31"/>
        <v>0</v>
      </c>
      <c r="BJ4" s="45"/>
      <c r="BK4" s="34" t="str">
        <f t="shared" ref="BK4:BK43" si="33">A4</f>
        <v>Arizona</v>
      </c>
      <c r="BL4" s="34" t="s">
        <v>549</v>
      </c>
      <c r="BN4" s="35">
        <f>RANK(AD4,(X4:AC4,AD4:AK4,AN4:BI4))</f>
        <v>4</v>
      </c>
      <c r="BO4" s="35">
        <f>RANK(AF4,(X4:AC4,AD4:AK4,AN4:BI4))</f>
        <v>2</v>
      </c>
      <c r="BP4" s="35">
        <f>RANK(AJ4,(X4:AC4,AD4:AK4,AN4:BI4))</f>
        <v>15</v>
      </c>
      <c r="BQ4" s="35">
        <f>RANK(AH4,(X4:AC4,AD4:AK4,AN4:BI4))</f>
        <v>6</v>
      </c>
      <c r="BS4" s="34">
        <v>4</v>
      </c>
      <c r="BT4" s="34" t="s">
        <v>3290</v>
      </c>
      <c r="BU4" s="111">
        <v>39505</v>
      </c>
      <c r="BV4" s="34">
        <v>0</v>
      </c>
      <c r="BW4" s="34">
        <v>0</v>
      </c>
      <c r="BX4" s="34">
        <v>29</v>
      </c>
      <c r="BY4" s="34">
        <v>29</v>
      </c>
      <c r="BZ4" s="34">
        <v>70</v>
      </c>
      <c r="CA4" s="34">
        <v>0</v>
      </c>
      <c r="CC4" s="34">
        <v>0</v>
      </c>
      <c r="CD4" s="34" t="s">
        <v>3418</v>
      </c>
    </row>
    <row r="5" spans="1:82" s="34" customFormat="1">
      <c r="A5" s="39" t="s">
        <v>1833</v>
      </c>
      <c r="B5" s="105">
        <f t="shared" si="32"/>
        <v>36</v>
      </c>
      <c r="C5" s="37">
        <f t="shared" si="1"/>
        <v>152360</v>
      </c>
      <c r="D5" s="36"/>
      <c r="E5" s="36"/>
      <c r="F5" s="36">
        <v>33</v>
      </c>
      <c r="G5" s="36"/>
      <c r="H5" s="36"/>
      <c r="I5" s="36"/>
      <c r="J5" s="36"/>
      <c r="K5" s="36"/>
      <c r="L5" s="36">
        <v>3</v>
      </c>
      <c r="M5" s="67" t="str">
        <f t="shared" si="2"/>
        <v>-</v>
      </c>
      <c r="N5" s="67">
        <f t="shared" si="3"/>
        <v>4</v>
      </c>
      <c r="O5" s="67">
        <f t="shared" si="4"/>
        <v>1</v>
      </c>
      <c r="P5" s="67">
        <f t="shared" si="5"/>
        <v>2</v>
      </c>
      <c r="Q5" s="67">
        <f t="shared" si="6"/>
        <v>3</v>
      </c>
      <c r="R5" s="67" t="str">
        <f t="shared" si="7"/>
        <v>-</v>
      </c>
      <c r="S5" s="67" t="str">
        <f t="shared" si="8"/>
        <v>-</v>
      </c>
      <c r="T5" s="67" t="str">
        <f t="shared" si="9"/>
        <v>-</v>
      </c>
      <c r="U5" s="67" t="str">
        <f t="shared" si="10"/>
        <v>-</v>
      </c>
      <c r="V5" s="37">
        <f t="shared" si="11"/>
        <v>83801</v>
      </c>
      <c r="W5" s="38">
        <f t="shared" si="12"/>
        <v>0.55001969020740349</v>
      </c>
      <c r="X5" s="37">
        <f>County!P163</f>
        <v>0</v>
      </c>
      <c r="Y5" s="38">
        <f t="shared" si="13"/>
        <v>0</v>
      </c>
      <c r="Z5" s="37">
        <f>County!Q163</f>
        <v>7453</v>
      </c>
      <c r="AA5" s="38">
        <f t="shared" si="14"/>
        <v>4.8917038592806508E-2</v>
      </c>
      <c r="AB5" s="37">
        <f>County!R163</f>
        <v>104200</v>
      </c>
      <c r="AC5" s="38">
        <f t="shared" si="15"/>
        <v>0.68390653714885796</v>
      </c>
      <c r="AD5" s="37">
        <f>County!S163</f>
        <v>20399</v>
      </c>
      <c r="AE5" s="38">
        <f t="shared" si="16"/>
        <v>0.13388684694145445</v>
      </c>
      <c r="AF5" s="37">
        <f>County!T163</f>
        <v>20308</v>
      </c>
      <c r="AG5" s="38">
        <f t="shared" si="17"/>
        <v>0.13328957731688107</v>
      </c>
      <c r="AH5" s="37">
        <f>County!U163</f>
        <v>0</v>
      </c>
      <c r="AI5" s="38">
        <f t="shared" si="18"/>
        <v>0</v>
      </c>
      <c r="AJ5" s="37">
        <f>County!V163</f>
        <v>0</v>
      </c>
      <c r="AK5" s="38">
        <f t="shared" si="19"/>
        <v>0</v>
      </c>
      <c r="AL5" s="60">
        <f>County!W163</f>
        <v>0</v>
      </c>
      <c r="AM5" s="38">
        <f t="shared" si="20"/>
        <v>0</v>
      </c>
      <c r="AN5" s="37">
        <f>County!X163</f>
        <v>0</v>
      </c>
      <c r="AO5" s="38">
        <f t="shared" si="21"/>
        <v>0</v>
      </c>
      <c r="AP5" s="37">
        <f>County!Y163</f>
        <v>0</v>
      </c>
      <c r="AQ5" s="38">
        <f t="shared" si="22"/>
        <v>0</v>
      </c>
      <c r="AR5" s="37">
        <f>County!Z163</f>
        <v>0</v>
      </c>
      <c r="AS5" s="38">
        <f t="shared" si="23"/>
        <v>0</v>
      </c>
      <c r="AT5" s="37">
        <f>County!AA163</f>
        <v>0</v>
      </c>
      <c r="AU5" s="38">
        <f t="shared" si="24"/>
        <v>0</v>
      </c>
      <c r="AV5" s="37">
        <f>County!AB163</f>
        <v>0</v>
      </c>
      <c r="AW5" s="38">
        <f t="shared" si="25"/>
        <v>0</v>
      </c>
      <c r="AX5" s="37">
        <f>County!AC163</f>
        <v>0</v>
      </c>
      <c r="AY5" s="38">
        <f t="shared" si="26"/>
        <v>0</v>
      </c>
      <c r="AZ5" s="37">
        <f>County!AD163</f>
        <v>0</v>
      </c>
      <c r="BA5" s="38">
        <f t="shared" si="27"/>
        <v>0</v>
      </c>
      <c r="BB5" s="37">
        <f>County!AE163</f>
        <v>0</v>
      </c>
      <c r="BC5" s="38">
        <f t="shared" si="28"/>
        <v>0</v>
      </c>
      <c r="BD5" s="37">
        <f>County!AF163</f>
        <v>0</v>
      </c>
      <c r="BE5" s="38">
        <f t="shared" si="29"/>
        <v>0</v>
      </c>
      <c r="BF5" s="37">
        <f>County!AG163</f>
        <v>0</v>
      </c>
      <c r="BG5" s="38">
        <f t="shared" si="30"/>
        <v>0</v>
      </c>
      <c r="BH5" s="37">
        <f>County!AH163</f>
        <v>0</v>
      </c>
      <c r="BI5" s="38">
        <f t="shared" si="31"/>
        <v>0</v>
      </c>
      <c r="BJ5" s="45"/>
      <c r="BK5" s="34" t="str">
        <f t="shared" si="33"/>
        <v>Arkansas</v>
      </c>
      <c r="BL5" s="34" t="s">
        <v>206</v>
      </c>
      <c r="BN5" s="35">
        <f>RANK(AD5,(X5:AC5,AD5:AK5,AN5:BI5))</f>
        <v>2</v>
      </c>
      <c r="BO5" s="35">
        <f>RANK(AF5,(X5:AC5,AD5:AK5,AN5:BI5))</f>
        <v>3</v>
      </c>
      <c r="BP5" s="35">
        <f>RANK(AJ5,(X5:AC5,AD5:AK5,AN5:BI5))</f>
        <v>9</v>
      </c>
      <c r="BQ5" s="35">
        <f>RANK(AH5,(X5:AC5,AD5:AK5,AN5:BI5))</f>
        <v>9</v>
      </c>
      <c r="BS5" s="34">
        <v>5</v>
      </c>
      <c r="BT5" s="34" t="s">
        <v>3290</v>
      </c>
      <c r="BU5" s="111">
        <v>39589</v>
      </c>
      <c r="BV5" s="34">
        <v>0</v>
      </c>
      <c r="BW5" s="34">
        <v>2</v>
      </c>
      <c r="BX5" s="34">
        <v>36</v>
      </c>
      <c r="BY5" s="34">
        <v>33</v>
      </c>
      <c r="BZ5" s="34">
        <v>63</v>
      </c>
      <c r="CA5" s="34">
        <v>15</v>
      </c>
      <c r="CC5" s="34">
        <v>1</v>
      </c>
      <c r="CD5" s="34" t="s">
        <v>3408</v>
      </c>
    </row>
    <row r="6" spans="1:82" s="34" customFormat="1">
      <c r="A6" s="39" t="s">
        <v>207</v>
      </c>
      <c r="B6" s="105">
        <f t="shared" si="32"/>
        <v>172</v>
      </c>
      <c r="C6" s="37">
        <f t="shared" si="1"/>
        <v>1949197.4680493136</v>
      </c>
      <c r="D6" s="37"/>
      <c r="E6" s="37"/>
      <c r="F6" s="37">
        <v>169</v>
      </c>
      <c r="G6" s="37"/>
      <c r="H6" s="37"/>
      <c r="I6" s="36"/>
      <c r="J6" s="36"/>
      <c r="K6" s="36"/>
      <c r="L6" s="36">
        <v>3</v>
      </c>
      <c r="M6" s="67" t="str">
        <f t="shared" si="2"/>
        <v>-</v>
      </c>
      <c r="N6" s="67">
        <f t="shared" si="3"/>
        <v>4</v>
      </c>
      <c r="O6" s="67">
        <f t="shared" si="4"/>
        <v>1</v>
      </c>
      <c r="P6" s="67">
        <f t="shared" si="5"/>
        <v>2</v>
      </c>
      <c r="Q6" s="67">
        <f t="shared" si="6"/>
        <v>3</v>
      </c>
      <c r="R6" s="67" t="str">
        <f t="shared" si="7"/>
        <v>-</v>
      </c>
      <c r="S6" s="67" t="str">
        <f t="shared" si="8"/>
        <v>-</v>
      </c>
      <c r="T6" s="67" t="str">
        <f t="shared" si="9"/>
        <v>-</v>
      </c>
      <c r="U6" s="67">
        <f t="shared" si="10"/>
        <v>6</v>
      </c>
      <c r="V6" s="37">
        <f t="shared" si="11"/>
        <v>1331267</v>
      </c>
      <c r="W6" s="38">
        <f t="shared" si="12"/>
        <v>0.68298211023857114</v>
      </c>
      <c r="X6" s="37">
        <f>County!P223</f>
        <v>0</v>
      </c>
      <c r="Y6" s="38">
        <f t="shared" si="13"/>
        <v>0</v>
      </c>
      <c r="Z6" s="37">
        <f>County!Q223</f>
        <v>72022</v>
      </c>
      <c r="AA6" s="38">
        <f t="shared" si="14"/>
        <v>3.6949565747218527E-2</v>
      </c>
      <c r="AB6" s="37">
        <f>County!R223</f>
        <v>1530513</v>
      </c>
      <c r="AC6" s="38">
        <f t="shared" si="15"/>
        <v>0.78520161506862718</v>
      </c>
      <c r="AD6" s="37">
        <f>County!S223</f>
        <v>199246</v>
      </c>
      <c r="AE6" s="38">
        <f t="shared" si="16"/>
        <v>0.10221950483005614</v>
      </c>
      <c r="AF6" s="37">
        <f>County!T223</f>
        <v>102258</v>
      </c>
      <c r="AG6" s="38">
        <f t="shared" si="17"/>
        <v>5.2461590821958184E-2</v>
      </c>
      <c r="AH6" s="37">
        <f>County!U223</f>
        <v>0</v>
      </c>
      <c r="AI6" s="38">
        <f t="shared" si="18"/>
        <v>0</v>
      </c>
      <c r="AJ6" s="37">
        <f>County!V223</f>
        <v>0</v>
      </c>
      <c r="AK6" s="38">
        <f t="shared" si="19"/>
        <v>0</v>
      </c>
      <c r="AL6" s="60">
        <f>County!W223</f>
        <v>0</v>
      </c>
      <c r="AM6" s="38">
        <f t="shared" si="20"/>
        <v>0</v>
      </c>
      <c r="AN6" s="37">
        <f>County!X223</f>
        <v>0</v>
      </c>
      <c r="AO6" s="38">
        <f t="shared" si="21"/>
        <v>0</v>
      </c>
      <c r="AP6" s="60">
        <f>County!Y223</f>
        <v>0</v>
      </c>
      <c r="AQ6" s="38">
        <f t="shared" si="22"/>
        <v>0</v>
      </c>
      <c r="AR6" s="37">
        <f>County!Z223</f>
        <v>13539.457325568566</v>
      </c>
      <c r="AS6" s="38">
        <f t="shared" si="23"/>
        <v>6.9461701790113472E-3</v>
      </c>
      <c r="AT6" s="37">
        <f>County!AA223</f>
        <v>10706</v>
      </c>
      <c r="AU6" s="38">
        <f t="shared" si="24"/>
        <v>5.4925168821987943E-3</v>
      </c>
      <c r="AV6" s="37">
        <f>County!AB223</f>
        <v>1.0723745038341352E-2</v>
      </c>
      <c r="AW6" s="38">
        <f t="shared" si="25"/>
        <v>5.5016206485601938E-9</v>
      </c>
      <c r="AX6" s="37">
        <f>County!AC223</f>
        <v>12520</v>
      </c>
      <c r="AY6" s="38">
        <f t="shared" si="26"/>
        <v>6.4231563016186157E-3</v>
      </c>
      <c r="AZ6" s="37">
        <f>County!AD223</f>
        <v>8393</v>
      </c>
      <c r="BA6" s="38">
        <f t="shared" si="27"/>
        <v>4.3058746676904987E-3</v>
      </c>
      <c r="BB6" s="37">
        <f>County!AE223</f>
        <v>0</v>
      </c>
      <c r="BC6" s="38">
        <f t="shared" si="28"/>
        <v>0</v>
      </c>
      <c r="BD6" s="37">
        <f>County!AF223</f>
        <v>0</v>
      </c>
      <c r="BE6" s="38">
        <f t="shared" si="29"/>
        <v>0</v>
      </c>
      <c r="BF6" s="37">
        <f>County!AG223</f>
        <v>0</v>
      </c>
      <c r="BG6" s="38">
        <f t="shared" si="30"/>
        <v>0</v>
      </c>
      <c r="BH6" s="37">
        <f>County!AH223</f>
        <v>0</v>
      </c>
      <c r="BI6" s="38">
        <f t="shared" si="31"/>
        <v>0</v>
      </c>
      <c r="BJ6" s="45"/>
      <c r="BK6" s="34" t="str">
        <f t="shared" si="33"/>
        <v>California</v>
      </c>
      <c r="BL6" s="34" t="s">
        <v>208</v>
      </c>
      <c r="BN6" s="35">
        <f>RANK(AD6,(X6:AC6,AD6:AK6,AN6:BI6))</f>
        <v>2</v>
      </c>
      <c r="BO6" s="35">
        <f>RANK(AF6,(X6:AC6,AD6:AK6,AN6:BI6))</f>
        <v>3</v>
      </c>
      <c r="BP6" s="35">
        <f>RANK(AJ6,(X6:AC6,AD6:AK6,AN6:BI6))</f>
        <v>19</v>
      </c>
      <c r="BQ6" s="35">
        <f>RANK(AH6,(X6:AC6,AD6:AK6,AN6:BI6))</f>
        <v>19</v>
      </c>
      <c r="BS6" s="34">
        <v>6</v>
      </c>
      <c r="BT6" s="34" t="s">
        <v>3290</v>
      </c>
      <c r="BU6" s="111">
        <v>39603</v>
      </c>
      <c r="BV6" s="34">
        <v>0</v>
      </c>
      <c r="BW6" s="34">
        <v>0</v>
      </c>
      <c r="BX6" s="34">
        <v>172</v>
      </c>
      <c r="BY6" s="34">
        <v>169</v>
      </c>
      <c r="BZ6" s="34">
        <v>77</v>
      </c>
      <c r="CA6" s="34">
        <v>0</v>
      </c>
      <c r="CC6" s="34">
        <v>2</v>
      </c>
      <c r="CD6" s="34" t="s">
        <v>3409</v>
      </c>
    </row>
    <row r="7" spans="1:82" s="34" customFormat="1">
      <c r="A7" s="34" t="s">
        <v>341</v>
      </c>
      <c r="B7" s="105">
        <f t="shared" si="32"/>
        <v>28</v>
      </c>
      <c r="C7" s="37">
        <f t="shared" si="1"/>
        <v>59578</v>
      </c>
      <c r="D7" s="36"/>
      <c r="E7" s="36"/>
      <c r="F7" s="36">
        <v>25</v>
      </c>
      <c r="G7" s="36"/>
      <c r="H7" s="36"/>
      <c r="I7" s="36"/>
      <c r="J7" s="36"/>
      <c r="K7" s="36"/>
      <c r="L7" s="36">
        <v>3</v>
      </c>
      <c r="M7" s="67" t="str">
        <f t="shared" si="2"/>
        <v>-</v>
      </c>
      <c r="N7" s="67">
        <f t="shared" si="3"/>
        <v>3</v>
      </c>
      <c r="O7" s="67">
        <f t="shared" si="4"/>
        <v>1</v>
      </c>
      <c r="P7" s="67">
        <f t="shared" si="5"/>
        <v>2</v>
      </c>
      <c r="Q7" s="67">
        <f t="shared" si="6"/>
        <v>4</v>
      </c>
      <c r="R7" s="67" t="str">
        <f t="shared" si="7"/>
        <v>-</v>
      </c>
      <c r="S7" s="67" t="str">
        <f t="shared" si="8"/>
        <v>-</v>
      </c>
      <c r="T7" s="67" t="str">
        <f t="shared" si="9"/>
        <v>-</v>
      </c>
      <c r="U7" s="67" t="str">
        <f t="shared" si="10"/>
        <v>-</v>
      </c>
      <c r="V7" s="37">
        <f t="shared" si="11"/>
        <v>32139</v>
      </c>
      <c r="W7" s="38">
        <f t="shared" si="12"/>
        <v>0.53944409010037264</v>
      </c>
      <c r="X7" s="37">
        <f>County!P233</f>
        <v>0</v>
      </c>
      <c r="Y7" s="38">
        <f t="shared" si="13"/>
        <v>0</v>
      </c>
      <c r="Z7" s="37">
        <f>County!Q233</f>
        <v>6135</v>
      </c>
      <c r="AA7" s="38">
        <f t="shared" si="14"/>
        <v>0.10297425224076001</v>
      </c>
      <c r="AB7" s="37">
        <f>County!R233</f>
        <v>40171</v>
      </c>
      <c r="AC7" s="38">
        <f t="shared" si="15"/>
        <v>0.6742589546476887</v>
      </c>
      <c r="AD7" s="37">
        <f>County!S233</f>
        <v>8032</v>
      </c>
      <c r="AE7" s="38">
        <f t="shared" si="16"/>
        <v>0.13481486454731612</v>
      </c>
      <c r="AF7" s="37">
        <f>County!T233</f>
        <v>4072</v>
      </c>
      <c r="AG7" s="38">
        <f t="shared" si="17"/>
        <v>6.8347376548390348E-2</v>
      </c>
      <c r="AH7" s="37">
        <f>County!U233</f>
        <v>0</v>
      </c>
      <c r="AI7" s="38">
        <f t="shared" si="18"/>
        <v>0</v>
      </c>
      <c r="AJ7" s="60">
        <f>County!V233</f>
        <v>0</v>
      </c>
      <c r="AK7" s="38">
        <f t="shared" si="19"/>
        <v>0</v>
      </c>
      <c r="AL7" s="60">
        <f>County!W233</f>
        <v>0</v>
      </c>
      <c r="AM7" s="38">
        <f t="shared" si="20"/>
        <v>0</v>
      </c>
      <c r="AN7" s="37">
        <f>County!X233</f>
        <v>0</v>
      </c>
      <c r="AO7" s="38">
        <f t="shared" si="21"/>
        <v>0</v>
      </c>
      <c r="AP7" s="37">
        <f>County!Y233</f>
        <v>1168</v>
      </c>
      <c r="AQ7" s="38">
        <f t="shared" si="22"/>
        <v>1.9604552015844774E-2</v>
      </c>
      <c r="AR7" s="37">
        <f>County!Z233</f>
        <v>0</v>
      </c>
      <c r="AS7" s="38">
        <f t="shared" si="23"/>
        <v>0</v>
      </c>
      <c r="AT7" s="37">
        <f>County!AA233</f>
        <v>0</v>
      </c>
      <c r="AU7" s="38">
        <f t="shared" si="24"/>
        <v>0</v>
      </c>
      <c r="AV7" s="37">
        <f>County!AB233</f>
        <v>0</v>
      </c>
      <c r="AW7" s="38">
        <f t="shared" si="25"/>
        <v>0</v>
      </c>
      <c r="AX7" s="37">
        <f>County!AC233</f>
        <v>0</v>
      </c>
      <c r="AY7" s="38">
        <f t="shared" si="26"/>
        <v>0</v>
      </c>
      <c r="AZ7" s="37">
        <f>County!AD233</f>
        <v>0</v>
      </c>
      <c r="BA7" s="38">
        <f t="shared" si="27"/>
        <v>0</v>
      </c>
      <c r="BB7" s="37">
        <f>County!AE233</f>
        <v>0</v>
      </c>
      <c r="BC7" s="38">
        <f t="shared" si="28"/>
        <v>0</v>
      </c>
      <c r="BD7" s="37">
        <f>County!AF233</f>
        <v>0</v>
      </c>
      <c r="BE7" s="38">
        <f t="shared" si="29"/>
        <v>0</v>
      </c>
      <c r="BF7" s="37">
        <f>County!AG233</f>
        <v>0</v>
      </c>
      <c r="BG7" s="38">
        <f t="shared" si="30"/>
        <v>0</v>
      </c>
      <c r="BH7" s="37">
        <f>County!AH233</f>
        <v>0</v>
      </c>
      <c r="BI7" s="38">
        <f t="shared" si="31"/>
        <v>0</v>
      </c>
      <c r="BJ7" s="45"/>
      <c r="BK7" s="34" t="str">
        <f t="shared" si="33"/>
        <v>Connecticut</v>
      </c>
      <c r="BL7" s="34" t="s">
        <v>137</v>
      </c>
      <c r="BN7" s="35">
        <f>RANK(AD7,(X7:AC7,AD7:AK7,AN7:BI7))</f>
        <v>2</v>
      </c>
      <c r="BO7" s="35">
        <f>RANK(AF7,(X7:AC7,AD7:AK7,AN7:BI7))</f>
        <v>4</v>
      </c>
      <c r="BP7" s="35">
        <f>RANK(AJ7,(X7:AC7,AD7:AK7,AN7:BI7))</f>
        <v>11</v>
      </c>
      <c r="BQ7" s="35">
        <f>RANK(AH7,(X7:AC7,AD7:AK7,AN7:BI7))</f>
        <v>11</v>
      </c>
      <c r="BS7" s="34">
        <v>9</v>
      </c>
      <c r="BT7" s="34" t="s">
        <v>3290</v>
      </c>
      <c r="BU7" s="111">
        <v>39561</v>
      </c>
      <c r="BV7" s="34">
        <v>0</v>
      </c>
      <c r="BW7" s="34">
        <v>0</v>
      </c>
      <c r="BX7" s="34">
        <v>28</v>
      </c>
      <c r="BY7" s="34">
        <v>25</v>
      </c>
      <c r="BZ7" s="34">
        <v>37</v>
      </c>
      <c r="CA7" s="34">
        <v>20</v>
      </c>
      <c r="CC7" s="34">
        <v>3</v>
      </c>
      <c r="CD7" s="34" t="s">
        <v>3416</v>
      </c>
    </row>
    <row r="8" spans="1:82" s="34" customFormat="1">
      <c r="A8" s="34" t="s">
        <v>1745</v>
      </c>
      <c r="B8" s="105">
        <f t="shared" si="32"/>
        <v>17</v>
      </c>
      <c r="C8" s="37">
        <f t="shared" si="1"/>
        <v>28592</v>
      </c>
      <c r="D8" s="36"/>
      <c r="E8" s="36"/>
      <c r="F8" s="36">
        <v>17</v>
      </c>
      <c r="G8" s="36"/>
      <c r="H8" s="36"/>
      <c r="I8" s="36"/>
      <c r="J8" s="36"/>
      <c r="K8" s="36"/>
      <c r="L8" s="36"/>
      <c r="M8" s="67" t="str">
        <f t="shared" si="2"/>
        <v>-</v>
      </c>
      <c r="N8" s="67">
        <f t="shared" si="3"/>
        <v>2</v>
      </c>
      <c r="O8" s="67">
        <f t="shared" si="4"/>
        <v>1</v>
      </c>
      <c r="P8" s="67">
        <f t="shared" si="5"/>
        <v>3</v>
      </c>
      <c r="Q8" s="67">
        <f t="shared" si="6"/>
        <v>4</v>
      </c>
      <c r="R8" s="67" t="str">
        <f t="shared" si="7"/>
        <v>-</v>
      </c>
      <c r="S8" s="67" t="str">
        <f t="shared" si="8"/>
        <v>-</v>
      </c>
      <c r="T8" s="67" t="str">
        <f t="shared" si="9"/>
        <v>-</v>
      </c>
      <c r="U8" s="67" t="str">
        <f t="shared" si="10"/>
        <v>-</v>
      </c>
      <c r="V8" s="37">
        <f t="shared" si="11"/>
        <v>8401</v>
      </c>
      <c r="W8" s="38">
        <f t="shared" si="12"/>
        <v>0.29382344711807501</v>
      </c>
      <c r="X8" s="37">
        <f>County!P238</f>
        <v>0</v>
      </c>
      <c r="Y8" s="38">
        <f t="shared" si="13"/>
        <v>0</v>
      </c>
      <c r="Z8" s="37">
        <f>County!Q238</f>
        <v>7742</v>
      </c>
      <c r="AA8" s="38">
        <f t="shared" si="14"/>
        <v>0.27077504196978175</v>
      </c>
      <c r="AB8" s="37">
        <f>County!R238</f>
        <v>16143</v>
      </c>
      <c r="AC8" s="38">
        <f t="shared" si="15"/>
        <v>0.5645984890878567</v>
      </c>
      <c r="AD8" s="37">
        <f>County!S238</f>
        <v>3017</v>
      </c>
      <c r="AE8" s="38">
        <f t="shared" si="16"/>
        <v>0.10551902630106323</v>
      </c>
      <c r="AF8" s="37">
        <f>County!T238</f>
        <v>1690</v>
      </c>
      <c r="AG8" s="38">
        <f t="shared" si="17"/>
        <v>5.9107442641298268E-2</v>
      </c>
      <c r="AH8" s="37">
        <f>County!U238</f>
        <v>0</v>
      </c>
      <c r="AI8" s="38">
        <f t="shared" si="18"/>
        <v>0</v>
      </c>
      <c r="AJ8" s="37">
        <f>County!V238</f>
        <v>0</v>
      </c>
      <c r="AK8" s="38">
        <f t="shared" si="19"/>
        <v>0</v>
      </c>
      <c r="AL8" s="60">
        <f>County!W238</f>
        <v>0</v>
      </c>
      <c r="AM8" s="38">
        <f t="shared" si="20"/>
        <v>0</v>
      </c>
      <c r="AN8" s="37">
        <f>County!X238</f>
        <v>0</v>
      </c>
      <c r="AO8" s="38">
        <f t="shared" si="21"/>
        <v>0</v>
      </c>
      <c r="AP8" s="37">
        <f>County!Y238</f>
        <v>0</v>
      </c>
      <c r="AQ8" s="38">
        <f t="shared" si="22"/>
        <v>0</v>
      </c>
      <c r="AR8" s="37">
        <f>County!Z238</f>
        <v>0</v>
      </c>
      <c r="AS8" s="38">
        <f t="shared" si="23"/>
        <v>0</v>
      </c>
      <c r="AT8" s="37">
        <f>County!AA238</f>
        <v>0</v>
      </c>
      <c r="AU8" s="38">
        <f t="shared" si="24"/>
        <v>0</v>
      </c>
      <c r="AV8" s="37">
        <f>County!AB238</f>
        <v>0</v>
      </c>
      <c r="AW8" s="38">
        <f t="shared" si="25"/>
        <v>0</v>
      </c>
      <c r="AX8" s="37">
        <f>County!AC238</f>
        <v>0</v>
      </c>
      <c r="AY8" s="38">
        <f t="shared" si="26"/>
        <v>0</v>
      </c>
      <c r="AZ8" s="37">
        <f>County!AD238</f>
        <v>0</v>
      </c>
      <c r="BA8" s="38">
        <f t="shared" si="27"/>
        <v>0</v>
      </c>
      <c r="BB8" s="37">
        <f>County!AE238</f>
        <v>0</v>
      </c>
      <c r="BC8" s="38">
        <f t="shared" si="28"/>
        <v>0</v>
      </c>
      <c r="BD8" s="37">
        <f>County!AF238</f>
        <v>0</v>
      </c>
      <c r="BE8" s="38">
        <f t="shared" si="29"/>
        <v>0</v>
      </c>
      <c r="BF8" s="37">
        <f>County!AG238</f>
        <v>0</v>
      </c>
      <c r="BG8" s="38">
        <f t="shared" si="30"/>
        <v>0</v>
      </c>
      <c r="BH8" s="37">
        <f>County!AH238</f>
        <v>0</v>
      </c>
      <c r="BI8" s="38">
        <f t="shared" si="31"/>
        <v>0</v>
      </c>
      <c r="BJ8" s="45"/>
      <c r="BK8" s="34" t="str">
        <f t="shared" si="33"/>
        <v>Delaware</v>
      </c>
      <c r="BL8" s="34" t="s">
        <v>1746</v>
      </c>
      <c r="BN8" s="35">
        <f>RANK(AD8,(X8:AC8,AD8:AK8,AN8:BI8))</f>
        <v>3</v>
      </c>
      <c r="BO8" s="35">
        <f>RANK(AF8,(X8:AC8,AD8:AK8,AN8:BI8))</f>
        <v>4</v>
      </c>
      <c r="BP8" s="35">
        <f>RANK(AJ8,(X8:AC8,AD8:AK8,AN8:BI8))</f>
        <v>9</v>
      </c>
      <c r="BQ8" s="35">
        <f>RANK(AH8,(X8:AC8,AD8:AK8,AN8:BI8))</f>
        <v>9</v>
      </c>
      <c r="BS8" s="34">
        <v>10</v>
      </c>
      <c r="BT8" s="34" t="s">
        <v>3290</v>
      </c>
      <c r="BU8" s="111">
        <v>39561</v>
      </c>
      <c r="BV8" s="34">
        <v>0</v>
      </c>
      <c r="BW8" s="34">
        <v>0</v>
      </c>
      <c r="BX8" s="34">
        <v>17</v>
      </c>
      <c r="BY8" s="34">
        <v>17</v>
      </c>
      <c r="BZ8" s="34">
        <v>70</v>
      </c>
      <c r="CA8" s="34">
        <v>0</v>
      </c>
      <c r="CC8" s="34">
        <v>4</v>
      </c>
      <c r="CD8" s="34" t="s">
        <v>3411</v>
      </c>
    </row>
    <row r="9" spans="1:82" s="34" customFormat="1">
      <c r="A9" s="40" t="s">
        <v>2873</v>
      </c>
      <c r="B9" s="105">
        <f t="shared" si="32"/>
        <v>19</v>
      </c>
      <c r="C9" s="37">
        <f t="shared" si="1"/>
        <v>5104</v>
      </c>
      <c r="D9" s="36"/>
      <c r="E9" s="36"/>
      <c r="F9" s="36">
        <v>16</v>
      </c>
      <c r="G9" s="36"/>
      <c r="H9" s="36"/>
      <c r="I9" s="36"/>
      <c r="J9" s="36"/>
      <c r="K9" s="36"/>
      <c r="L9" s="36">
        <v>3</v>
      </c>
      <c r="M9" s="67">
        <f t="shared" si="2"/>
        <v>4</v>
      </c>
      <c r="N9" s="67">
        <f t="shared" si="3"/>
        <v>3</v>
      </c>
      <c r="O9" s="67">
        <f t="shared" si="4"/>
        <v>1</v>
      </c>
      <c r="P9" s="67">
        <f t="shared" si="5"/>
        <v>2</v>
      </c>
      <c r="Q9" s="67" t="str">
        <f t="shared" si="6"/>
        <v>-</v>
      </c>
      <c r="R9" s="67" t="str">
        <f t="shared" si="7"/>
        <v>-</v>
      </c>
      <c r="S9" s="67" t="str">
        <f t="shared" si="8"/>
        <v>-</v>
      </c>
      <c r="T9" s="67" t="str">
        <f t="shared" si="9"/>
        <v>-</v>
      </c>
      <c r="U9" s="67" t="str">
        <f t="shared" si="10"/>
        <v>-</v>
      </c>
      <c r="V9" s="37">
        <f t="shared" si="11"/>
        <v>2956</v>
      </c>
      <c r="W9" s="38">
        <f>V9/C9</f>
        <v>0.57915360501567403</v>
      </c>
      <c r="X9" s="37">
        <f>County!P240</f>
        <v>348</v>
      </c>
      <c r="Y9" s="38">
        <f>X9/$C9</f>
        <v>6.8181818181818177E-2</v>
      </c>
      <c r="Z9" s="37">
        <f>County!Q240</f>
        <v>558</v>
      </c>
      <c r="AA9" s="38">
        <f>Z9/$C9</f>
        <v>0.10932601880877743</v>
      </c>
      <c r="AB9" s="37">
        <f>County!R240</f>
        <v>3577</v>
      </c>
      <c r="AC9" s="38">
        <f>AB9/$C9</f>
        <v>0.70082288401253923</v>
      </c>
      <c r="AD9" s="37">
        <f>County!S240</f>
        <v>621</v>
      </c>
      <c r="AE9" s="38">
        <f>AD9/$C9</f>
        <v>0.12166927899686521</v>
      </c>
      <c r="AF9" s="37">
        <f>County!T240</f>
        <v>0</v>
      </c>
      <c r="AG9" s="38">
        <f>AF9/$C9</f>
        <v>0</v>
      </c>
      <c r="AH9" s="37">
        <f>County!U240</f>
        <v>0</v>
      </c>
      <c r="AI9" s="38">
        <f>AH9/$C9</f>
        <v>0</v>
      </c>
      <c r="AJ9" s="37">
        <f>County!V240</f>
        <v>0</v>
      </c>
      <c r="AK9" s="38">
        <f>AJ9/$C9</f>
        <v>0</v>
      </c>
      <c r="AL9" s="60">
        <f>County!W240</f>
        <v>0</v>
      </c>
      <c r="AM9" s="38">
        <f>AL9/$C9</f>
        <v>0</v>
      </c>
      <c r="AN9" s="37">
        <f>County!X240</f>
        <v>0</v>
      </c>
      <c r="AO9" s="38">
        <f>AN9/$C9</f>
        <v>0</v>
      </c>
      <c r="AP9" s="37">
        <f>County!Y240</f>
        <v>0</v>
      </c>
      <c r="AQ9" s="38">
        <f>AP9/$C9</f>
        <v>0</v>
      </c>
      <c r="AR9" s="37">
        <f>County!Z240</f>
        <v>0</v>
      </c>
      <c r="AS9" s="38">
        <f>AR9/$C9</f>
        <v>0</v>
      </c>
      <c r="AT9" s="37">
        <f>County!AA240</f>
        <v>0</v>
      </c>
      <c r="AU9" s="38">
        <f>AT9/$C9</f>
        <v>0</v>
      </c>
      <c r="AV9" s="37">
        <f>County!AB240</f>
        <v>0</v>
      </c>
      <c r="AW9" s="38">
        <f>AV9/$C9</f>
        <v>0</v>
      </c>
      <c r="AX9" s="37">
        <f>County!AC240</f>
        <v>0</v>
      </c>
      <c r="AY9" s="38">
        <f t="shared" si="26"/>
        <v>0</v>
      </c>
      <c r="AZ9" s="37">
        <f>County!AD240</f>
        <v>0</v>
      </c>
      <c r="BA9" s="38">
        <f>AZ9/$C9</f>
        <v>0</v>
      </c>
      <c r="BB9" s="37">
        <f>County!AE240</f>
        <v>0</v>
      </c>
      <c r="BC9" s="38">
        <f>BB9/$C9</f>
        <v>0</v>
      </c>
      <c r="BD9" s="37">
        <f>County!AF240</f>
        <v>0</v>
      </c>
      <c r="BE9" s="38">
        <f>BD9/$C9</f>
        <v>0</v>
      </c>
      <c r="BF9" s="37">
        <f>County!AG240</f>
        <v>0</v>
      </c>
      <c r="BG9" s="38">
        <f>BF9/$C9</f>
        <v>0</v>
      </c>
      <c r="BH9" s="37">
        <f>County!AH240</f>
        <v>0</v>
      </c>
      <c r="BI9" s="38">
        <f>BH9/$C9</f>
        <v>0</v>
      </c>
      <c r="BJ9" s="45"/>
      <c r="BK9" s="34" t="str">
        <f>A9</f>
        <v>District of Columbia</v>
      </c>
      <c r="BL9" s="34" t="s">
        <v>2334</v>
      </c>
      <c r="BN9" s="35">
        <f>RANK(AD9,(X9:AC9,AD9:AK9,AN9:BI9))</f>
        <v>2</v>
      </c>
      <c r="BO9" s="35">
        <f>RANK(AF9,(X9:AC9,AD9:AK9,AN9:BI9))</f>
        <v>9</v>
      </c>
      <c r="BP9" s="35">
        <f>RANK(AJ9,(X9:AC9,AD9:AK9,AN9:BI9))</f>
        <v>9</v>
      </c>
      <c r="BQ9" s="35">
        <f>RANK(AH9,(X9:AC9,AD9:AK9,AN9:BI9))</f>
        <v>9</v>
      </c>
      <c r="BS9" s="34">
        <v>11</v>
      </c>
      <c r="BT9" s="34" t="s">
        <v>3290</v>
      </c>
      <c r="BU9" s="111">
        <v>39540</v>
      </c>
      <c r="BV9" s="34">
        <v>0</v>
      </c>
      <c r="BW9" s="34">
        <v>0</v>
      </c>
      <c r="BX9" s="34">
        <v>19</v>
      </c>
      <c r="BY9" s="34">
        <v>16</v>
      </c>
      <c r="BZ9" s="34">
        <v>70</v>
      </c>
      <c r="CA9" s="34">
        <v>0</v>
      </c>
      <c r="CC9" s="34">
        <v>5</v>
      </c>
      <c r="CD9" s="34" t="s">
        <v>3417</v>
      </c>
    </row>
    <row r="10" spans="1:82" s="34" customFormat="1">
      <c r="A10" s="34" t="s">
        <v>2870</v>
      </c>
      <c r="B10" s="105">
        <f t="shared" si="32"/>
        <v>50</v>
      </c>
      <c r="C10" s="37">
        <f t="shared" si="1"/>
        <v>1672634</v>
      </c>
      <c r="D10" s="36"/>
      <c r="E10" s="36"/>
      <c r="F10" s="36">
        <v>50</v>
      </c>
      <c r="G10" s="36"/>
      <c r="H10" s="36"/>
      <c r="I10" s="36"/>
      <c r="J10" s="36"/>
      <c r="K10" s="36"/>
      <c r="L10" s="36"/>
      <c r="M10" s="67">
        <f t="shared" si="2"/>
        <v>6</v>
      </c>
      <c r="N10" s="67">
        <f t="shared" si="3"/>
        <v>2</v>
      </c>
      <c r="O10" s="67">
        <f t="shared" si="4"/>
        <v>1</v>
      </c>
      <c r="P10" s="67">
        <f t="shared" si="5"/>
        <v>4</v>
      </c>
      <c r="Q10" s="67">
        <f t="shared" si="6"/>
        <v>3</v>
      </c>
      <c r="R10" s="67">
        <f t="shared" si="7"/>
        <v>5</v>
      </c>
      <c r="S10" s="67">
        <f t="shared" si="8"/>
        <v>7</v>
      </c>
      <c r="T10" s="67" t="str">
        <f t="shared" si="9"/>
        <v>-</v>
      </c>
      <c r="U10" s="67" t="str">
        <f t="shared" si="10"/>
        <v>-</v>
      </c>
      <c r="V10" s="37">
        <f t="shared" si="11"/>
        <v>242038</v>
      </c>
      <c r="W10" s="38">
        <f t="shared" si="12"/>
        <v>0.14470469929464544</v>
      </c>
      <c r="X10" s="37">
        <f>County!P310</f>
        <v>6204</v>
      </c>
      <c r="Y10" s="38">
        <f t="shared" si="13"/>
        <v>3.7091198672273792E-3</v>
      </c>
      <c r="Z10" s="37">
        <f>County!Q310</f>
        <v>534121</v>
      </c>
      <c r="AA10" s="38">
        <f t="shared" si="14"/>
        <v>0.31932927346927065</v>
      </c>
      <c r="AB10" s="37">
        <f>County!R310</f>
        <v>776159</v>
      </c>
      <c r="AC10" s="38">
        <f t="shared" si="15"/>
        <v>0.46403397276391606</v>
      </c>
      <c r="AD10" s="37">
        <f>County!S310</f>
        <v>117461</v>
      </c>
      <c r="AE10" s="38">
        <f t="shared" si="16"/>
        <v>7.0225165816311275E-2</v>
      </c>
      <c r="AF10" s="37">
        <f>County!T310</f>
        <v>223249</v>
      </c>
      <c r="AG10" s="38">
        <f t="shared" si="17"/>
        <v>0.13347151857489445</v>
      </c>
      <c r="AH10" s="37">
        <f>County!U310</f>
        <v>6775</v>
      </c>
      <c r="AI10" s="38">
        <f t="shared" si="18"/>
        <v>4.0504975983986936E-3</v>
      </c>
      <c r="AJ10" s="37">
        <f>County!V310</f>
        <v>3967</v>
      </c>
      <c r="AK10" s="38">
        <f t="shared" si="19"/>
        <v>2.371708335475663E-3</v>
      </c>
      <c r="AL10" s="60">
        <f>County!W310</f>
        <v>0</v>
      </c>
      <c r="AM10" s="38">
        <f t="shared" si="20"/>
        <v>0</v>
      </c>
      <c r="AN10" s="37">
        <f>County!X310</f>
        <v>0</v>
      </c>
      <c r="AO10" s="38">
        <f t="shared" si="21"/>
        <v>0</v>
      </c>
      <c r="AP10" s="37">
        <f>County!Y310</f>
        <v>0</v>
      </c>
      <c r="AQ10" s="38">
        <f t="shared" si="22"/>
        <v>0</v>
      </c>
      <c r="AR10" s="37">
        <f>County!Z310</f>
        <v>0</v>
      </c>
      <c r="AS10" s="38">
        <f t="shared" si="23"/>
        <v>0</v>
      </c>
      <c r="AT10" s="37">
        <f>County!AA310</f>
        <v>0</v>
      </c>
      <c r="AU10" s="38">
        <f t="shared" si="24"/>
        <v>0</v>
      </c>
      <c r="AV10" s="37">
        <f>County!AB310</f>
        <v>0</v>
      </c>
      <c r="AW10" s="38">
        <f t="shared" si="25"/>
        <v>0</v>
      </c>
      <c r="AX10" s="37">
        <f>County!AC310</f>
        <v>0</v>
      </c>
      <c r="AY10" s="38">
        <f t="shared" si="26"/>
        <v>0</v>
      </c>
      <c r="AZ10" s="37">
        <f>County!AD310</f>
        <v>0</v>
      </c>
      <c r="BA10" s="38">
        <f t="shared" si="27"/>
        <v>0</v>
      </c>
      <c r="BB10" s="37">
        <f>County!AE310</f>
        <v>3503</v>
      </c>
      <c r="BC10" s="38">
        <f t="shared" si="28"/>
        <v>2.0943015626849627E-3</v>
      </c>
      <c r="BD10" s="37">
        <f>County!AF310</f>
        <v>1195</v>
      </c>
      <c r="BE10" s="38">
        <f t="shared" si="29"/>
        <v>7.1444201182087655E-4</v>
      </c>
      <c r="BF10" s="37">
        <f>County!AG310</f>
        <v>0</v>
      </c>
      <c r="BG10" s="38">
        <f t="shared" si="30"/>
        <v>0</v>
      </c>
      <c r="BH10" s="37">
        <f>County!AH310</f>
        <v>0</v>
      </c>
      <c r="BI10" s="38">
        <f t="shared" si="31"/>
        <v>0</v>
      </c>
      <c r="BJ10" s="45"/>
      <c r="BK10" s="34" t="str">
        <f t="shared" si="33"/>
        <v>Florida</v>
      </c>
      <c r="BL10" s="34" t="s">
        <v>639</v>
      </c>
      <c r="BN10" s="35">
        <f>RANK(AD10,(X10:AC10,AD10:AK10,AN10:BI10))</f>
        <v>4</v>
      </c>
      <c r="BO10" s="35">
        <f>RANK(AF10,(X10:AC10,AD10:AK10,AN10:BI10))</f>
        <v>3</v>
      </c>
      <c r="BP10" s="35">
        <f>RANK(AJ10,(X10:AC10,AD10:AK10,AN10:BI10))</f>
        <v>7</v>
      </c>
      <c r="BQ10" s="35">
        <f>RANK(AH10,(X10:AC10,AD10:AK10,AN10:BI10))</f>
        <v>5</v>
      </c>
      <c r="BS10" s="34">
        <v>12</v>
      </c>
      <c r="BT10" s="34" t="s">
        <v>3290</v>
      </c>
      <c r="BU10" s="111">
        <v>39477</v>
      </c>
      <c r="BV10" s="34">
        <v>0</v>
      </c>
      <c r="BW10" s="34">
        <v>0</v>
      </c>
      <c r="BX10" s="34">
        <v>50</v>
      </c>
      <c r="BY10" s="34">
        <v>50</v>
      </c>
      <c r="BZ10" s="34">
        <v>70</v>
      </c>
      <c r="CA10" s="34">
        <v>0</v>
      </c>
      <c r="CC10" s="34">
        <v>6</v>
      </c>
      <c r="CD10" s="34" t="s">
        <v>3415</v>
      </c>
    </row>
    <row r="11" spans="1:82" s="34" customFormat="1">
      <c r="A11" s="34" t="s">
        <v>3343</v>
      </c>
      <c r="B11" s="105">
        <f t="shared" si="32"/>
        <v>76</v>
      </c>
      <c r="C11" s="37">
        <f t="shared" si="1"/>
        <v>901470</v>
      </c>
      <c r="D11" s="37"/>
      <c r="E11" s="37">
        <v>54</v>
      </c>
      <c r="F11" s="37">
        <v>19</v>
      </c>
      <c r="G11" s="37"/>
      <c r="H11" s="37">
        <v>3</v>
      </c>
      <c r="I11" s="36"/>
      <c r="J11" s="36"/>
      <c r="K11" s="36"/>
      <c r="L11" s="36"/>
      <c r="M11" s="67">
        <f t="shared" si="2"/>
        <v>5</v>
      </c>
      <c r="N11" s="67">
        <f t="shared" si="3"/>
        <v>1</v>
      </c>
      <c r="O11" s="67">
        <f t="shared" si="4"/>
        <v>2</v>
      </c>
      <c r="P11" s="67">
        <f t="shared" si="5"/>
        <v>4</v>
      </c>
      <c r="Q11" s="67">
        <f t="shared" si="6"/>
        <v>3</v>
      </c>
      <c r="R11" s="67">
        <f t="shared" si="7"/>
        <v>7</v>
      </c>
      <c r="S11" s="67">
        <f t="shared" si="8"/>
        <v>6</v>
      </c>
      <c r="T11" s="67" t="str">
        <f t="shared" si="9"/>
        <v>-</v>
      </c>
      <c r="U11" s="67">
        <f t="shared" si="10"/>
        <v>8</v>
      </c>
      <c r="V11" s="37">
        <f t="shared" si="11"/>
        <v>191784</v>
      </c>
      <c r="W11" s="38">
        <f t="shared" si="12"/>
        <v>0.21274584844753569</v>
      </c>
      <c r="X11" s="37">
        <f>County!P471</f>
        <v>1813</v>
      </c>
      <c r="Y11" s="38">
        <f t="shared" si="13"/>
        <v>2.0111595505119418E-3</v>
      </c>
      <c r="Z11" s="37">
        <f>County!Q471</f>
        <v>425395</v>
      </c>
      <c r="AA11" s="38">
        <f t="shared" si="14"/>
        <v>0.47189035686157055</v>
      </c>
      <c r="AB11" s="60">
        <f>County!R471</f>
        <v>233611</v>
      </c>
      <c r="AC11" s="38">
        <f t="shared" si="15"/>
        <v>0.25914450841403486</v>
      </c>
      <c r="AD11" s="37">
        <f>County!S471</f>
        <v>59100</v>
      </c>
      <c r="AE11" s="38">
        <f t="shared" si="16"/>
        <v>6.5559586009517792E-2</v>
      </c>
      <c r="AF11" s="37">
        <f>County!T471</f>
        <v>176259</v>
      </c>
      <c r="AG11" s="38">
        <f t="shared" si="17"/>
        <v>0.19552397750341111</v>
      </c>
      <c r="AH11" s="60">
        <f>County!U471</f>
        <v>1696</v>
      </c>
      <c r="AI11" s="38">
        <f t="shared" si="18"/>
        <v>1.8813715375996982E-3</v>
      </c>
      <c r="AJ11" s="37">
        <f>County!V471</f>
        <v>1714</v>
      </c>
      <c r="AK11" s="38">
        <f t="shared" si="19"/>
        <v>1.9013389242015818E-3</v>
      </c>
      <c r="AL11" s="60">
        <f>County!W471</f>
        <v>0</v>
      </c>
      <c r="AM11" s="38">
        <f t="shared" si="20"/>
        <v>0</v>
      </c>
      <c r="AN11" s="37">
        <f>County!X471</f>
        <v>0</v>
      </c>
      <c r="AO11" s="38">
        <f t="shared" si="21"/>
        <v>0</v>
      </c>
      <c r="AP11" s="37">
        <f>County!Y471</f>
        <v>0</v>
      </c>
      <c r="AQ11" s="38">
        <f t="shared" si="22"/>
        <v>0</v>
      </c>
      <c r="AR11" s="37">
        <f>County!Z471</f>
        <v>0</v>
      </c>
      <c r="AS11" s="38">
        <f t="shared" si="23"/>
        <v>0</v>
      </c>
      <c r="AT11" s="37">
        <f>County!AA471</f>
        <v>0</v>
      </c>
      <c r="AU11" s="38">
        <f t="shared" si="24"/>
        <v>0</v>
      </c>
      <c r="AV11" s="37">
        <f>County!AB471</f>
        <v>0</v>
      </c>
      <c r="AW11" s="38">
        <f t="shared" si="25"/>
        <v>0</v>
      </c>
      <c r="AX11" s="60">
        <f>County!AC471</f>
        <v>1142</v>
      </c>
      <c r="AY11" s="38">
        <f t="shared" si="26"/>
        <v>1.2668197499639477E-3</v>
      </c>
      <c r="AZ11" s="37">
        <f>County!AD471</f>
        <v>0</v>
      </c>
      <c r="BA11" s="38">
        <f t="shared" si="27"/>
        <v>0</v>
      </c>
      <c r="BB11" s="37">
        <f>County!AE471</f>
        <v>0</v>
      </c>
      <c r="BC11" s="38">
        <f t="shared" si="28"/>
        <v>0</v>
      </c>
      <c r="BD11" s="37">
        <f>County!AF471</f>
        <v>740</v>
      </c>
      <c r="BE11" s="38">
        <f t="shared" si="29"/>
        <v>8.2088144918854755E-4</v>
      </c>
      <c r="BF11" s="37">
        <f>County!AG471</f>
        <v>0</v>
      </c>
      <c r="BG11" s="38">
        <f t="shared" si="30"/>
        <v>0</v>
      </c>
      <c r="BH11" s="37">
        <f>County!AH471</f>
        <v>0</v>
      </c>
      <c r="BI11" s="38">
        <f t="shared" si="31"/>
        <v>0</v>
      </c>
      <c r="BJ11" s="45"/>
      <c r="BK11" s="34" t="str">
        <f t="shared" si="33"/>
        <v>Georgia</v>
      </c>
      <c r="BL11" s="34" t="s">
        <v>1568</v>
      </c>
      <c r="BN11" s="35">
        <f>RANK(AD11,(X11:AC11,AD11:AK11,AN11:BI11))</f>
        <v>4</v>
      </c>
      <c r="BO11" s="35">
        <f>RANK(AF11,(X11:AC11,AD11:AK11,AN11:BI11))</f>
        <v>3</v>
      </c>
      <c r="BP11" s="35">
        <f>RANK(AJ11,(X11:AC11,AD11:AK11,AN11:BI11))</f>
        <v>6</v>
      </c>
      <c r="BQ11" s="35">
        <f>RANK(AH11,(X11:AC11,AD11:AK11,AN11:BI11))</f>
        <v>7</v>
      </c>
      <c r="BS11" s="34">
        <v>13</v>
      </c>
      <c r="BT11" s="34" t="s">
        <v>3290</v>
      </c>
      <c r="BU11" s="111">
        <v>39512</v>
      </c>
      <c r="BV11" s="34">
        <v>0</v>
      </c>
      <c r="BW11" s="34">
        <v>1</v>
      </c>
      <c r="BX11" s="34">
        <v>76</v>
      </c>
      <c r="BY11" s="34">
        <v>76</v>
      </c>
      <c r="BZ11" s="34">
        <v>33</v>
      </c>
      <c r="CA11" s="34">
        <v>20</v>
      </c>
      <c r="CC11" s="34">
        <v>7</v>
      </c>
      <c r="CD11" s="34" t="s">
        <v>3413</v>
      </c>
    </row>
    <row r="12" spans="1:82" s="34" customFormat="1">
      <c r="A12" s="34" t="s">
        <v>193</v>
      </c>
      <c r="B12" s="105">
        <f t="shared" si="32"/>
        <v>69</v>
      </c>
      <c r="C12" s="37">
        <f t="shared" si="1"/>
        <v>933454</v>
      </c>
      <c r="D12" s="36"/>
      <c r="E12" s="36"/>
      <c r="F12" s="37">
        <f>SUM('Cong Dist'!G159:G176)</f>
        <v>42</v>
      </c>
      <c r="G12" s="36"/>
      <c r="H12" s="37">
        <f>SUM('Cong Dist'!I159:I176)</f>
        <v>12</v>
      </c>
      <c r="I12" s="36"/>
      <c r="J12" s="36"/>
      <c r="K12" s="36"/>
      <c r="L12" s="36"/>
      <c r="M12" s="67" t="str">
        <f t="shared" si="2"/>
        <v>-</v>
      </c>
      <c r="N12" s="67">
        <f t="shared" si="3"/>
        <v>4</v>
      </c>
      <c r="O12" s="67">
        <f t="shared" si="4"/>
        <v>1</v>
      </c>
      <c r="P12" s="67">
        <f t="shared" si="5"/>
        <v>3</v>
      </c>
      <c r="Q12" s="67">
        <f t="shared" si="6"/>
        <v>2</v>
      </c>
      <c r="R12" s="67">
        <f t="shared" si="7"/>
        <v>5</v>
      </c>
      <c r="S12" s="67" t="str">
        <f t="shared" si="8"/>
        <v>-</v>
      </c>
      <c r="T12" s="67" t="str">
        <f t="shared" si="9"/>
        <v>-</v>
      </c>
      <c r="U12" s="67">
        <f t="shared" si="10"/>
        <v>6</v>
      </c>
      <c r="V12" s="37">
        <f t="shared" si="11"/>
        <v>109081</v>
      </c>
      <c r="W12" s="38">
        <f t="shared" si="12"/>
        <v>0.11685739200860461</v>
      </c>
      <c r="X12" s="37">
        <f>County!P575</f>
        <v>0</v>
      </c>
      <c r="Y12" s="38">
        <f t="shared" si="13"/>
        <v>0</v>
      </c>
      <c r="Z12" s="37">
        <f>County!Q575</f>
        <v>74482</v>
      </c>
      <c r="AA12" s="38">
        <f t="shared" si="14"/>
        <v>7.9791826913806138E-2</v>
      </c>
      <c r="AB12" s="37">
        <f>County!R575</f>
        <v>435859</v>
      </c>
      <c r="AC12" s="38">
        <f t="shared" si="15"/>
        <v>0.46693141815236744</v>
      </c>
      <c r="AD12" s="37">
        <f>County!S575</f>
        <v>87044</v>
      </c>
      <c r="AE12" s="38">
        <f t="shared" si="16"/>
        <v>9.3249372759664648E-2</v>
      </c>
      <c r="AF12" s="37">
        <f>County!T575</f>
        <v>326778</v>
      </c>
      <c r="AG12" s="38">
        <f t="shared" si="17"/>
        <v>0.35007402614376282</v>
      </c>
      <c r="AH12" s="60">
        <f>County!U575</f>
        <v>5568</v>
      </c>
      <c r="AI12" s="38">
        <f t="shared" si="18"/>
        <v>5.9649431037844397E-3</v>
      </c>
      <c r="AJ12" s="37">
        <f>County!V575</f>
        <v>0</v>
      </c>
      <c r="AK12" s="38">
        <f t="shared" si="19"/>
        <v>0</v>
      </c>
      <c r="AL12" s="60">
        <f>County!W575</f>
        <v>0</v>
      </c>
      <c r="AM12" s="38">
        <f t="shared" si="20"/>
        <v>0</v>
      </c>
      <c r="AN12" s="37">
        <f>County!X575</f>
        <v>0</v>
      </c>
      <c r="AO12" s="38">
        <f t="shared" si="21"/>
        <v>0</v>
      </c>
      <c r="AP12" s="60">
        <f>County!Y575</f>
        <v>0</v>
      </c>
      <c r="AQ12" s="38">
        <f t="shared" si="22"/>
        <v>0</v>
      </c>
      <c r="AR12" s="37">
        <f>County!Z575</f>
        <v>0</v>
      </c>
      <c r="AS12" s="38">
        <f t="shared" si="23"/>
        <v>0</v>
      </c>
      <c r="AT12" s="37">
        <f>County!AA575</f>
        <v>0</v>
      </c>
      <c r="AU12" s="38">
        <f t="shared" si="24"/>
        <v>0</v>
      </c>
      <c r="AV12" s="37">
        <f>County!AB575</f>
        <v>0</v>
      </c>
      <c r="AW12" s="38">
        <f t="shared" si="25"/>
        <v>0</v>
      </c>
      <c r="AX12" s="37">
        <f>County!AC575</f>
        <v>3723</v>
      </c>
      <c r="AY12" s="38">
        <f t="shared" si="26"/>
        <v>3.9884129266144876E-3</v>
      </c>
      <c r="AZ12" s="37">
        <f>County!AD575</f>
        <v>0</v>
      </c>
      <c r="BA12" s="38">
        <f t="shared" si="27"/>
        <v>0</v>
      </c>
      <c r="BB12" s="37">
        <f>County!AE575</f>
        <v>0</v>
      </c>
      <c r="BC12" s="38">
        <f t="shared" si="28"/>
        <v>0</v>
      </c>
      <c r="BD12" s="37">
        <f>County!AF575</f>
        <v>0</v>
      </c>
      <c r="BE12" s="38">
        <f t="shared" si="29"/>
        <v>0</v>
      </c>
      <c r="BF12" s="37">
        <f>County!AG575</f>
        <v>0</v>
      </c>
      <c r="BG12" s="38">
        <f t="shared" si="30"/>
        <v>0</v>
      </c>
      <c r="BH12" s="37">
        <f>County!AH575</f>
        <v>0</v>
      </c>
      <c r="BI12" s="38">
        <f t="shared" si="31"/>
        <v>0</v>
      </c>
      <c r="BJ12" s="45"/>
      <c r="BK12" s="34" t="str">
        <f t="shared" si="33"/>
        <v>Illinois</v>
      </c>
      <c r="BL12" s="34" t="s">
        <v>195</v>
      </c>
      <c r="BN12" s="35">
        <f>RANK(AD12,(X12:AC12,AD12:AK12,AN12:BI12))</f>
        <v>3</v>
      </c>
      <c r="BO12" s="35">
        <f>RANK(AF12,(X12:AC12,AD12:AK12,AN12:BI12))</f>
        <v>2</v>
      </c>
      <c r="BP12" s="35">
        <f>RANK(AJ12,(X12:AC12,AD12:AK12,AN12:BI12))</f>
        <v>13</v>
      </c>
      <c r="BQ12" s="35">
        <f>RANK(AH12,(X12:AC12,AD12:AK12,AN12:BI12))</f>
        <v>5</v>
      </c>
      <c r="BS12" s="34">
        <v>17</v>
      </c>
      <c r="BT12" s="34" t="s">
        <v>3290</v>
      </c>
      <c r="BU12" s="111">
        <v>39526</v>
      </c>
      <c r="BV12" s="34">
        <v>0</v>
      </c>
      <c r="BW12" s="34">
        <v>2</v>
      </c>
      <c r="BX12" s="34">
        <v>69</v>
      </c>
      <c r="BY12" s="34">
        <v>54</v>
      </c>
      <c r="BZ12" s="34">
        <v>49</v>
      </c>
      <c r="CA12" s="34">
        <v>0</v>
      </c>
      <c r="CC12" s="34">
        <v>9</v>
      </c>
      <c r="CD12" s="34" t="s">
        <v>3412</v>
      </c>
    </row>
    <row r="13" spans="1:82" s="34" customFormat="1">
      <c r="A13" s="34" t="s">
        <v>300</v>
      </c>
      <c r="B13" s="105">
        <f t="shared" si="32"/>
        <v>46</v>
      </c>
      <c r="C13" s="37">
        <f t="shared" si="1"/>
        <v>635589</v>
      </c>
      <c r="D13" s="36"/>
      <c r="E13" s="36"/>
      <c r="F13" s="36">
        <v>27</v>
      </c>
      <c r="G13" s="36"/>
      <c r="H13" s="36"/>
      <c r="I13" s="36"/>
      <c r="J13" s="36"/>
      <c r="K13" s="36"/>
      <c r="L13" s="36"/>
      <c r="M13" s="67" t="str">
        <f t="shared" si="2"/>
        <v>-</v>
      </c>
      <c r="N13" s="67">
        <f t="shared" si="3"/>
        <v>4</v>
      </c>
      <c r="O13" s="67">
        <f t="shared" si="4"/>
        <v>1</v>
      </c>
      <c r="P13" s="67">
        <f t="shared" si="5"/>
        <v>2</v>
      </c>
      <c r="Q13" s="67">
        <f t="shared" si="6"/>
        <v>3</v>
      </c>
      <c r="R13" s="67" t="str">
        <f t="shared" si="7"/>
        <v>-</v>
      </c>
      <c r="S13" s="67" t="str">
        <f t="shared" si="8"/>
        <v>-</v>
      </c>
      <c r="T13" s="67" t="str">
        <f t="shared" si="9"/>
        <v>-</v>
      </c>
      <c r="U13" s="67" t="str">
        <f t="shared" si="10"/>
        <v>-</v>
      </c>
      <c r="V13" s="37">
        <f t="shared" si="11"/>
        <v>312148</v>
      </c>
      <c r="W13" s="38">
        <f t="shared" si="12"/>
        <v>0.49111611434433255</v>
      </c>
      <c r="X13" s="37">
        <f>County!P669</f>
        <v>0</v>
      </c>
      <c r="Y13" s="38">
        <f t="shared" si="13"/>
        <v>0</v>
      </c>
      <c r="Z13" s="37">
        <f>County!Q669</f>
        <v>41135</v>
      </c>
      <c r="AA13" s="38">
        <f t="shared" si="14"/>
        <v>6.4719496404122792E-2</v>
      </c>
      <c r="AB13" s="60">
        <f>County!R669</f>
        <v>410635</v>
      </c>
      <c r="AC13" s="38">
        <f t="shared" si="15"/>
        <v>0.64607002323828766</v>
      </c>
      <c r="AD13" s="37">
        <f>County!S669</f>
        <v>98487</v>
      </c>
      <c r="AE13" s="38">
        <f t="shared" si="16"/>
        <v>0.15495390889395505</v>
      </c>
      <c r="AF13" s="37">
        <f>County!T669</f>
        <v>85332</v>
      </c>
      <c r="AG13" s="38">
        <f t="shared" si="17"/>
        <v>0.13425657146363451</v>
      </c>
      <c r="AH13" s="60">
        <f>County!U669</f>
        <v>0</v>
      </c>
      <c r="AI13" s="61">
        <f t="shared" si="18"/>
        <v>0</v>
      </c>
      <c r="AJ13" s="60">
        <f>County!V669</f>
        <v>0</v>
      </c>
      <c r="AK13" s="61">
        <f t="shared" si="19"/>
        <v>0</v>
      </c>
      <c r="AL13" s="60">
        <f>County!W669</f>
        <v>0</v>
      </c>
      <c r="AM13" s="38">
        <f t="shared" si="20"/>
        <v>0</v>
      </c>
      <c r="AN13" s="37">
        <f>County!X669</f>
        <v>0</v>
      </c>
      <c r="AO13" s="38">
        <f t="shared" si="21"/>
        <v>0</v>
      </c>
      <c r="AP13" s="60">
        <f>County!Y669</f>
        <v>0</v>
      </c>
      <c r="AQ13" s="38">
        <f t="shared" si="22"/>
        <v>0</v>
      </c>
      <c r="AR13" s="37">
        <f>County!Z669</f>
        <v>0</v>
      </c>
      <c r="AS13" s="38">
        <f t="shared" si="23"/>
        <v>0</v>
      </c>
      <c r="AT13" s="37">
        <f>County!AA669</f>
        <v>0</v>
      </c>
      <c r="AU13" s="38">
        <f t="shared" si="24"/>
        <v>0</v>
      </c>
      <c r="AV13" s="37">
        <f>County!AB669</f>
        <v>0</v>
      </c>
      <c r="AW13" s="38">
        <f t="shared" si="25"/>
        <v>0</v>
      </c>
      <c r="AX13" s="37">
        <f>County!AC669</f>
        <v>0</v>
      </c>
      <c r="AY13" s="38">
        <f t="shared" si="26"/>
        <v>0</v>
      </c>
      <c r="AZ13" s="37">
        <f>County!AD669</f>
        <v>0</v>
      </c>
      <c r="BA13" s="38">
        <f t="shared" si="27"/>
        <v>0</v>
      </c>
      <c r="BB13" s="37">
        <f>County!AE669</f>
        <v>0</v>
      </c>
      <c r="BC13" s="38">
        <f t="shared" si="28"/>
        <v>0</v>
      </c>
      <c r="BD13" s="37">
        <f>County!AF669</f>
        <v>0</v>
      </c>
      <c r="BE13" s="38">
        <f t="shared" si="29"/>
        <v>0</v>
      </c>
      <c r="BF13" s="37">
        <f>County!AG669</f>
        <v>0</v>
      </c>
      <c r="BG13" s="38">
        <f t="shared" si="30"/>
        <v>0</v>
      </c>
      <c r="BH13" s="37">
        <f>County!AH669</f>
        <v>0</v>
      </c>
      <c r="BI13" s="38">
        <f t="shared" si="31"/>
        <v>0</v>
      </c>
      <c r="BJ13" s="45"/>
      <c r="BK13" s="34" t="str">
        <f t="shared" si="33"/>
        <v>Indiana</v>
      </c>
      <c r="BL13" s="34" t="s">
        <v>301</v>
      </c>
      <c r="BN13" s="35">
        <f>RANK(AD13,(X13:AC13,AD13:AK13,AN13:BI13))</f>
        <v>2</v>
      </c>
      <c r="BO13" s="35">
        <f>RANK(AF13,(X13:AC13,AD13:AK13,AN13:BI13))</f>
        <v>3</v>
      </c>
      <c r="BP13" s="35">
        <f>RANK(AJ13,(X13:AC13,AD13:AK13,AN13:BI13))</f>
        <v>9</v>
      </c>
      <c r="BQ13" s="35">
        <f>RANK(AH13,(X13:AC13,AD13:AK13,AN13:BI13))</f>
        <v>9</v>
      </c>
      <c r="BS13" s="34">
        <v>18</v>
      </c>
      <c r="BT13" s="34" t="s">
        <v>3290</v>
      </c>
      <c r="BU13" s="111">
        <v>39575</v>
      </c>
      <c r="BV13" s="34">
        <v>0</v>
      </c>
      <c r="BW13" s="34">
        <v>2</v>
      </c>
      <c r="BX13" s="34">
        <v>46</v>
      </c>
      <c r="BY13" s="34">
        <v>27</v>
      </c>
      <c r="BZ13" s="34">
        <v>7</v>
      </c>
      <c r="CA13" s="34">
        <v>0</v>
      </c>
    </row>
    <row r="14" spans="1:82" s="34" customFormat="1">
      <c r="A14" s="34" t="s">
        <v>2436</v>
      </c>
      <c r="B14" s="105">
        <f t="shared" si="32"/>
        <v>45</v>
      </c>
      <c r="C14" s="37">
        <f t="shared" si="1"/>
        <v>176160</v>
      </c>
      <c r="D14" s="36"/>
      <c r="E14" s="36"/>
      <c r="F14" s="36">
        <v>42</v>
      </c>
      <c r="G14" s="36"/>
      <c r="H14" s="36"/>
      <c r="I14" s="36"/>
      <c r="J14" s="36"/>
      <c r="K14" s="36"/>
      <c r="L14" s="36">
        <v>3</v>
      </c>
      <c r="M14" s="67" t="str">
        <f t="shared" si="2"/>
        <v>-</v>
      </c>
      <c r="N14" s="67">
        <f t="shared" si="3"/>
        <v>4</v>
      </c>
      <c r="O14" s="67">
        <f t="shared" si="4"/>
        <v>1</v>
      </c>
      <c r="P14" s="67">
        <f t="shared" si="5"/>
        <v>2</v>
      </c>
      <c r="Q14" s="67">
        <f t="shared" si="6"/>
        <v>3</v>
      </c>
      <c r="R14" s="67" t="str">
        <f t="shared" si="7"/>
        <v>-</v>
      </c>
      <c r="S14" s="67" t="str">
        <f t="shared" si="8"/>
        <v>-</v>
      </c>
      <c r="T14" s="67" t="str">
        <f t="shared" si="9"/>
        <v>-</v>
      </c>
      <c r="U14" s="67" t="str">
        <f t="shared" si="10"/>
        <v>-</v>
      </c>
      <c r="V14" s="37">
        <f t="shared" si="11"/>
        <v>95547</v>
      </c>
      <c r="W14" s="38">
        <f t="shared" si="12"/>
        <v>0.5423876021798365</v>
      </c>
      <c r="X14" s="37">
        <f>County!P791</f>
        <v>0</v>
      </c>
      <c r="Y14" s="38">
        <f t="shared" si="13"/>
        <v>0</v>
      </c>
      <c r="Z14" s="37">
        <f>County!Q791</f>
        <v>10479</v>
      </c>
      <c r="AA14" s="38">
        <f t="shared" si="14"/>
        <v>5.9485694822888284E-2</v>
      </c>
      <c r="AB14" s="37">
        <f>County!R791</f>
        <v>117621</v>
      </c>
      <c r="AC14" s="38">
        <f t="shared" si="15"/>
        <v>0.66769414168937324</v>
      </c>
      <c r="AD14" s="37">
        <f>County!S791</f>
        <v>22074</v>
      </c>
      <c r="AE14" s="38">
        <f t="shared" si="16"/>
        <v>0.1253065395095368</v>
      </c>
      <c r="AF14" s="37">
        <f>County!T791</f>
        <v>15629</v>
      </c>
      <c r="AG14" s="38">
        <f t="shared" si="17"/>
        <v>8.8720481380563126E-2</v>
      </c>
      <c r="AH14" s="60">
        <f>County!U791</f>
        <v>0</v>
      </c>
      <c r="AI14" s="61">
        <f t="shared" si="18"/>
        <v>0</v>
      </c>
      <c r="AJ14" s="60">
        <f>County!V791</f>
        <v>0</v>
      </c>
      <c r="AK14" s="61">
        <f t="shared" si="19"/>
        <v>0</v>
      </c>
      <c r="AL14" s="60">
        <f>County!W791</f>
        <v>0</v>
      </c>
      <c r="AM14" s="38">
        <f t="shared" si="20"/>
        <v>0</v>
      </c>
      <c r="AN14" s="37">
        <f>County!X791</f>
        <v>0</v>
      </c>
      <c r="AO14" s="38">
        <f t="shared" si="21"/>
        <v>0</v>
      </c>
      <c r="AP14" s="37">
        <f>County!Y791</f>
        <v>10357</v>
      </c>
      <c r="AQ14" s="38">
        <f t="shared" si="22"/>
        <v>5.8793142597638508E-2</v>
      </c>
      <c r="AR14" s="37">
        <f>County!Z791</f>
        <v>0</v>
      </c>
      <c r="AS14" s="38">
        <f t="shared" si="23"/>
        <v>0</v>
      </c>
      <c r="AT14" s="37">
        <f>County!AA791</f>
        <v>0</v>
      </c>
      <c r="AU14" s="38">
        <f t="shared" si="24"/>
        <v>0</v>
      </c>
      <c r="AV14" s="37">
        <f>County!AB791</f>
        <v>0</v>
      </c>
      <c r="AW14" s="38">
        <f t="shared" si="25"/>
        <v>0</v>
      </c>
      <c r="AX14" s="37">
        <f>County!AC791</f>
        <v>0</v>
      </c>
      <c r="AY14" s="38">
        <f t="shared" si="26"/>
        <v>0</v>
      </c>
      <c r="AZ14" s="37">
        <f>County!AD791</f>
        <v>0</v>
      </c>
      <c r="BA14" s="38">
        <f t="shared" si="27"/>
        <v>0</v>
      </c>
      <c r="BB14" s="37">
        <f>County!AE791</f>
        <v>0</v>
      </c>
      <c r="BC14" s="38">
        <f t="shared" si="28"/>
        <v>0</v>
      </c>
      <c r="BD14" s="37">
        <f>County!AF791</f>
        <v>0</v>
      </c>
      <c r="BE14" s="38">
        <f t="shared" si="29"/>
        <v>0</v>
      </c>
      <c r="BF14" s="37">
        <f>County!AG791</f>
        <v>0</v>
      </c>
      <c r="BG14" s="38">
        <f t="shared" si="30"/>
        <v>0</v>
      </c>
      <c r="BH14" s="37">
        <f>County!AH791</f>
        <v>0</v>
      </c>
      <c r="BI14" s="38">
        <f t="shared" si="31"/>
        <v>0</v>
      </c>
      <c r="BJ14" s="45"/>
      <c r="BK14" s="34" t="str">
        <f t="shared" si="33"/>
        <v>Kentucky</v>
      </c>
      <c r="BL14" s="34" t="s">
        <v>482</v>
      </c>
      <c r="BN14" s="35">
        <f>RANK(AD14,(X14:AC14,AD14:AK14,AN14:BI14))</f>
        <v>2</v>
      </c>
      <c r="BO14" s="35">
        <f>RANK(AF14,(X14:AC14,AD14:AK14,AN14:BI14))</f>
        <v>3</v>
      </c>
      <c r="BP14" s="35">
        <f>RANK(AJ14,(X14:AC14,AD14:AK14,AN14:BI14))</f>
        <v>11</v>
      </c>
      <c r="BQ14" s="35">
        <f>RANK(AH14,(X14:AC14,AD14:AK14,AN14:BI14))</f>
        <v>11</v>
      </c>
      <c r="BS14" s="34">
        <v>21</v>
      </c>
      <c r="BT14" s="34" t="s">
        <v>3290</v>
      </c>
      <c r="BU14" s="111">
        <v>39589</v>
      </c>
      <c r="BV14" s="34">
        <v>0</v>
      </c>
      <c r="BW14" s="34">
        <v>0</v>
      </c>
      <c r="BX14" s="34">
        <v>45</v>
      </c>
      <c r="BY14" s="34">
        <v>42</v>
      </c>
      <c r="BZ14" s="34">
        <v>17</v>
      </c>
      <c r="CA14" s="34">
        <v>15</v>
      </c>
      <c r="CC14" s="34" t="s">
        <v>3406</v>
      </c>
      <c r="CD14" s="34" t="s">
        <v>2683</v>
      </c>
    </row>
    <row r="15" spans="1:82" s="34" customFormat="1">
      <c r="A15" s="34" t="s">
        <v>894</v>
      </c>
      <c r="B15" s="105">
        <f t="shared" si="32"/>
        <v>45</v>
      </c>
      <c r="C15" s="37">
        <f t="shared" si="1"/>
        <v>186410</v>
      </c>
      <c r="D15" s="36"/>
      <c r="E15" s="36"/>
      <c r="F15" s="36">
        <v>5</v>
      </c>
      <c r="G15" s="36"/>
      <c r="H15" s="36">
        <v>10</v>
      </c>
      <c r="I15" s="36"/>
      <c r="J15" s="36"/>
      <c r="K15" s="36"/>
      <c r="L15" s="36">
        <v>5</v>
      </c>
      <c r="M15" s="67">
        <f t="shared" si="2"/>
        <v>8</v>
      </c>
      <c r="N15" s="67">
        <f t="shared" si="3"/>
        <v>3</v>
      </c>
      <c r="O15" s="67">
        <f t="shared" si="4"/>
        <v>2</v>
      </c>
      <c r="P15" s="67">
        <f t="shared" si="5"/>
        <v>4</v>
      </c>
      <c r="Q15" s="67">
        <f t="shared" si="6"/>
        <v>1</v>
      </c>
      <c r="R15" s="67">
        <f t="shared" si="7"/>
        <v>6</v>
      </c>
      <c r="S15" s="67">
        <f t="shared" si="8"/>
        <v>7</v>
      </c>
      <c r="T15" s="67" t="str">
        <f t="shared" si="9"/>
        <v>-</v>
      </c>
      <c r="U15" s="67">
        <f t="shared" si="10"/>
        <v>5</v>
      </c>
      <c r="V15" s="37">
        <f t="shared" si="11"/>
        <v>41563</v>
      </c>
      <c r="W15" s="38">
        <f t="shared" si="12"/>
        <v>0.22296550614237434</v>
      </c>
      <c r="X15" s="37">
        <f>County!P857</f>
        <v>242</v>
      </c>
      <c r="Y15" s="38">
        <f t="shared" si="13"/>
        <v>1.2982136151494018E-3</v>
      </c>
      <c r="Z15" s="37">
        <f>County!Q857</f>
        <v>29656</v>
      </c>
      <c r="AA15" s="38">
        <f t="shared" si="14"/>
        <v>0.15909017756558125</v>
      </c>
      <c r="AB15" s="37">
        <f>County!R857</f>
        <v>49758</v>
      </c>
      <c r="AC15" s="38">
        <f t="shared" si="15"/>
        <v>0.26692773992811547</v>
      </c>
      <c r="AD15" s="37">
        <f>County!S857</f>
        <v>11467</v>
      </c>
      <c r="AE15" s="38">
        <f t="shared" si="16"/>
        <v>6.1514940185612363E-2</v>
      </c>
      <c r="AF15" s="37">
        <f>County!T857</f>
        <v>91321</v>
      </c>
      <c r="AG15" s="38">
        <f t="shared" si="17"/>
        <v>0.48989324607048979</v>
      </c>
      <c r="AH15" s="60">
        <f>County!U857</f>
        <v>955</v>
      </c>
      <c r="AI15" s="61">
        <f t="shared" si="18"/>
        <v>5.1231157126763582E-3</v>
      </c>
      <c r="AJ15" s="60">
        <f>County!V857</f>
        <v>622</v>
      </c>
      <c r="AK15" s="61">
        <f t="shared" si="19"/>
        <v>3.3367308620782148E-3</v>
      </c>
      <c r="AL15" s="60">
        <f>County!W857</f>
        <v>0</v>
      </c>
      <c r="AM15" s="38">
        <f t="shared" si="20"/>
        <v>0</v>
      </c>
      <c r="AN15" s="37">
        <f>County!X857</f>
        <v>0</v>
      </c>
      <c r="AO15" s="38">
        <f t="shared" si="21"/>
        <v>0</v>
      </c>
      <c r="AP15" s="37">
        <f>County!Y857</f>
        <v>0</v>
      </c>
      <c r="AQ15" s="38">
        <f t="shared" si="22"/>
        <v>0</v>
      </c>
      <c r="AR15" s="37">
        <f>County!Z857</f>
        <v>186</v>
      </c>
      <c r="AS15" s="38">
        <f t="shared" si="23"/>
        <v>9.9780054718094516E-4</v>
      </c>
      <c r="AT15" s="37">
        <f>County!AA857</f>
        <v>0</v>
      </c>
      <c r="AU15" s="38">
        <f t="shared" si="24"/>
        <v>0</v>
      </c>
      <c r="AV15" s="37">
        <f>County!AB857</f>
        <v>0</v>
      </c>
      <c r="AW15" s="38">
        <f t="shared" si="25"/>
        <v>0</v>
      </c>
      <c r="AX15" s="37">
        <f>County!AC857</f>
        <v>2203</v>
      </c>
      <c r="AY15" s="38">
        <f t="shared" si="26"/>
        <v>1.1818035513116248E-2</v>
      </c>
      <c r="AZ15" s="37">
        <f>County!AD857</f>
        <v>0</v>
      </c>
      <c r="BA15" s="38">
        <f t="shared" si="27"/>
        <v>0</v>
      </c>
      <c r="BB15" s="37">
        <f>County!AE857</f>
        <v>0</v>
      </c>
      <c r="BC15" s="38">
        <f t="shared" si="28"/>
        <v>0</v>
      </c>
      <c r="BD15" s="37">
        <f>County!AF857</f>
        <v>0</v>
      </c>
      <c r="BE15" s="38">
        <f t="shared" si="29"/>
        <v>0</v>
      </c>
      <c r="BF15" s="37">
        <f>County!AG857</f>
        <v>0</v>
      </c>
      <c r="BG15" s="38">
        <f t="shared" si="30"/>
        <v>0</v>
      </c>
      <c r="BH15" s="37">
        <f>County!AH857</f>
        <v>0</v>
      </c>
      <c r="BI15" s="38">
        <f t="shared" si="31"/>
        <v>0</v>
      </c>
      <c r="BJ15" s="45"/>
      <c r="BK15" s="34" t="str">
        <f t="shared" si="33"/>
        <v>Louisiana</v>
      </c>
      <c r="BL15" s="34" t="s">
        <v>895</v>
      </c>
      <c r="BN15" s="35">
        <f>RANK(AD15,(X15:AC15,AD15:AK15,AN15:BI15))</f>
        <v>4</v>
      </c>
      <c r="BO15" s="35">
        <f>RANK(AF15,(X15:AC15,AD15:AK15,AN15:BI15))</f>
        <v>1</v>
      </c>
      <c r="BP15" s="35">
        <f>RANK(AJ15,(X15:AC15,AD15:AK15,AN15:BI15))</f>
        <v>7</v>
      </c>
      <c r="BQ15" s="35">
        <f>RANK(AH15,(X15:AC15,AD15:AK15,AN15:BI15))</f>
        <v>6</v>
      </c>
      <c r="BS15" s="34">
        <v>22</v>
      </c>
      <c r="BT15" s="34" t="s">
        <v>3290</v>
      </c>
      <c r="BU15" s="111">
        <v>39530</v>
      </c>
      <c r="BV15" s="34">
        <v>0</v>
      </c>
      <c r="BW15" s="34">
        <v>0</v>
      </c>
      <c r="BX15" s="34">
        <v>45</v>
      </c>
      <c r="BY15" s="34">
        <v>20</v>
      </c>
      <c r="BZ15" s="132">
        <v>10</v>
      </c>
      <c r="CA15" s="34">
        <v>25</v>
      </c>
      <c r="CC15" s="34">
        <v>0</v>
      </c>
      <c r="CD15" s="34" t="s">
        <v>3410</v>
      </c>
    </row>
    <row r="16" spans="1:82" s="34" customFormat="1">
      <c r="A16" s="34" t="s">
        <v>2520</v>
      </c>
      <c r="B16" s="105">
        <f t="shared" si="32"/>
        <v>37</v>
      </c>
      <c r="C16" s="37">
        <f t="shared" si="1"/>
        <v>248468</v>
      </c>
      <c r="D16" s="37"/>
      <c r="E16" s="37"/>
      <c r="F16" s="37">
        <v>37</v>
      </c>
      <c r="G16" s="37"/>
      <c r="H16" s="37"/>
      <c r="I16" s="36"/>
      <c r="J16" s="36"/>
      <c r="K16" s="36"/>
      <c r="L16" s="36"/>
      <c r="M16" s="67">
        <f t="shared" si="2"/>
        <v>5</v>
      </c>
      <c r="N16" s="67">
        <f t="shared" si="3"/>
        <v>3</v>
      </c>
      <c r="O16" s="67">
        <f t="shared" si="4"/>
        <v>1</v>
      </c>
      <c r="P16" s="67">
        <f t="shared" si="5"/>
        <v>4</v>
      </c>
      <c r="Q16" s="67">
        <f t="shared" si="6"/>
        <v>2</v>
      </c>
      <c r="R16" s="67">
        <f t="shared" si="7"/>
        <v>6</v>
      </c>
      <c r="S16" s="67" t="str">
        <f t="shared" si="8"/>
        <v>-</v>
      </c>
      <c r="T16" s="67" t="str">
        <f t="shared" si="9"/>
        <v>-</v>
      </c>
      <c r="U16" s="67">
        <f t="shared" si="10"/>
        <v>7</v>
      </c>
      <c r="V16" s="37">
        <f t="shared" si="11"/>
        <v>51051</v>
      </c>
      <c r="W16" s="38">
        <f t="shared" si="12"/>
        <v>0.20546307774039313</v>
      </c>
      <c r="X16" s="37">
        <f>County!P883</f>
        <v>1484</v>
      </c>
      <c r="Y16" s="38">
        <f t="shared" si="13"/>
        <v>5.9726000933721848E-3</v>
      </c>
      <c r="Z16" s="37">
        <f>County!Q883</f>
        <v>27240</v>
      </c>
      <c r="AA16" s="38">
        <f t="shared" si="14"/>
        <v>0.10963182381634658</v>
      </c>
      <c r="AB16" s="37">
        <f>County!R883</f>
        <v>122400</v>
      </c>
      <c r="AC16" s="38">
        <f t="shared" si="15"/>
        <v>0.49261876780913438</v>
      </c>
      <c r="AD16" s="37">
        <f>County!S883</f>
        <v>23609</v>
      </c>
      <c r="AE16" s="38">
        <f t="shared" si="16"/>
        <v>9.5018271970636059E-2</v>
      </c>
      <c r="AF16" s="37">
        <f>County!T883</f>
        <v>71349</v>
      </c>
      <c r="AG16" s="38">
        <f t="shared" si="17"/>
        <v>0.28715569006874125</v>
      </c>
      <c r="AH16" s="37">
        <f>County!U883</f>
        <v>1108</v>
      </c>
      <c r="AI16" s="38">
        <f t="shared" si="18"/>
        <v>4.4593267543506605E-3</v>
      </c>
      <c r="AJ16" s="60">
        <f>County!V883</f>
        <v>0</v>
      </c>
      <c r="AK16" s="38">
        <f t="shared" si="19"/>
        <v>0</v>
      </c>
      <c r="AL16" s="60">
        <f>County!W883</f>
        <v>0</v>
      </c>
      <c r="AM16" s="38">
        <f t="shared" si="20"/>
        <v>0</v>
      </c>
      <c r="AN16" s="37">
        <f>County!X883</f>
        <v>0</v>
      </c>
      <c r="AO16" s="38">
        <f t="shared" si="21"/>
        <v>0</v>
      </c>
      <c r="AP16" s="37">
        <f>County!Y883</f>
        <v>0</v>
      </c>
      <c r="AQ16" s="38">
        <f t="shared" si="22"/>
        <v>0</v>
      </c>
      <c r="AR16" s="37">
        <f>County!Z883</f>
        <v>0</v>
      </c>
      <c r="AS16" s="38">
        <f t="shared" si="23"/>
        <v>0</v>
      </c>
      <c r="AT16" s="37">
        <f>County!AA883</f>
        <v>0</v>
      </c>
      <c r="AU16" s="38">
        <f t="shared" si="24"/>
        <v>0</v>
      </c>
      <c r="AV16" s="37">
        <f>County!AB883</f>
        <v>0</v>
      </c>
      <c r="AW16" s="38">
        <f t="shared" si="25"/>
        <v>0</v>
      </c>
      <c r="AX16" s="37">
        <f>County!AC883</f>
        <v>901</v>
      </c>
      <c r="AY16" s="38">
        <f t="shared" si="26"/>
        <v>3.6262214852616835E-3</v>
      </c>
      <c r="AZ16" s="37">
        <f>County!AD883</f>
        <v>377</v>
      </c>
      <c r="BA16" s="38">
        <f t="shared" si="27"/>
        <v>1.5172980021572195E-3</v>
      </c>
      <c r="BB16" s="37">
        <f>County!AE883</f>
        <v>0</v>
      </c>
      <c r="BC16" s="38">
        <f t="shared" si="28"/>
        <v>0</v>
      </c>
      <c r="BD16" s="37">
        <f>County!AF883</f>
        <v>0</v>
      </c>
      <c r="BE16" s="38">
        <f t="shared" si="29"/>
        <v>0</v>
      </c>
      <c r="BF16" s="37">
        <f>County!AG883</f>
        <v>0</v>
      </c>
      <c r="BG16" s="38">
        <f t="shared" si="30"/>
        <v>0</v>
      </c>
      <c r="BH16" s="37">
        <f>County!AH883</f>
        <v>0</v>
      </c>
      <c r="BI16" s="38">
        <f t="shared" si="31"/>
        <v>0</v>
      </c>
      <c r="BJ16" s="45"/>
      <c r="BK16" s="34" t="str">
        <f t="shared" si="33"/>
        <v>Maryland</v>
      </c>
      <c r="BL16" s="34" t="s">
        <v>2669</v>
      </c>
      <c r="BN16" s="35">
        <f>RANK(AD16,(X16:AC16,AD16:AK16,AN16:BI16))</f>
        <v>4</v>
      </c>
      <c r="BO16" s="35">
        <f>RANK(AF16,(X16:AC16,AD16:AK16,AN16:BI16))</f>
        <v>2</v>
      </c>
      <c r="BP16" s="35">
        <f>RANK(AJ16,(X16:AC16,AD16:AK16,AN16:BI16))</f>
        <v>17</v>
      </c>
      <c r="BQ16" s="35">
        <f>RANK(AH16,(X16:AC16,AD16:AK16,AN16:BI16))</f>
        <v>6</v>
      </c>
      <c r="BS16" s="34">
        <v>24</v>
      </c>
      <c r="BT16" s="34" t="s">
        <v>3290</v>
      </c>
      <c r="BU16" s="111">
        <v>39540</v>
      </c>
      <c r="BV16" s="34">
        <v>0</v>
      </c>
      <c r="BW16" s="34">
        <v>0</v>
      </c>
      <c r="BX16" s="34">
        <v>37</v>
      </c>
      <c r="BY16" s="34">
        <v>37</v>
      </c>
      <c r="BZ16" s="34">
        <v>79</v>
      </c>
      <c r="CA16" s="34">
        <v>0</v>
      </c>
      <c r="CC16" s="34">
        <v>1</v>
      </c>
      <c r="CD16" s="34" t="s">
        <v>3408</v>
      </c>
    </row>
    <row r="17" spans="1:83" s="34" customFormat="1">
      <c r="A17" s="34" t="s">
        <v>2603</v>
      </c>
      <c r="B17" s="105">
        <f t="shared" si="32"/>
        <v>41</v>
      </c>
      <c r="C17" s="37">
        <f t="shared" si="1"/>
        <v>369617</v>
      </c>
      <c r="D17" s="36"/>
      <c r="E17" s="36"/>
      <c r="F17" s="36">
        <v>38</v>
      </c>
      <c r="G17" s="36"/>
      <c r="H17" s="36"/>
      <c r="I17" s="36"/>
      <c r="J17" s="36"/>
      <c r="K17" s="36"/>
      <c r="L17" s="36">
        <v>3</v>
      </c>
      <c r="M17" s="67">
        <f t="shared" si="2"/>
        <v>5</v>
      </c>
      <c r="N17" s="67">
        <f t="shared" si="3"/>
        <v>4</v>
      </c>
      <c r="O17" s="67">
        <f t="shared" si="4"/>
        <v>1</v>
      </c>
      <c r="P17" s="67">
        <f t="shared" si="5"/>
        <v>3</v>
      </c>
      <c r="Q17" s="67">
        <f t="shared" si="6"/>
        <v>2</v>
      </c>
      <c r="R17" s="67">
        <f t="shared" si="7"/>
        <v>7</v>
      </c>
      <c r="S17" s="67">
        <f t="shared" si="8"/>
        <v>8</v>
      </c>
      <c r="T17" s="67" t="str">
        <f t="shared" si="9"/>
        <v>-</v>
      </c>
      <c r="U17" s="67" t="str">
        <f t="shared" si="10"/>
        <v>-</v>
      </c>
      <c r="V17" s="37">
        <f t="shared" si="11"/>
        <v>221749</v>
      </c>
      <c r="W17" s="38">
        <f t="shared" si="12"/>
        <v>0.59994264333079916</v>
      </c>
      <c r="X17" s="37">
        <f>County!P899</f>
        <v>2268</v>
      </c>
      <c r="Y17" s="38">
        <f t="shared" si="13"/>
        <v>6.1360814031822131E-3</v>
      </c>
      <c r="Z17" s="37">
        <f>County!Q899</f>
        <v>16991</v>
      </c>
      <c r="AA17" s="38">
        <f t="shared" si="14"/>
        <v>4.596920596184699E-2</v>
      </c>
      <c r="AB17" s="37">
        <f>County!R899</f>
        <v>266313</v>
      </c>
      <c r="AC17" s="38">
        <f t="shared" si="15"/>
        <v>0.72051069079614849</v>
      </c>
      <c r="AD17" s="37">
        <f>County!S899</f>
        <v>35219</v>
      </c>
      <c r="AE17" s="38">
        <f t="shared" si="16"/>
        <v>9.5285119461496634E-2</v>
      </c>
      <c r="AF17" s="37">
        <f>County!T899</f>
        <v>44564</v>
      </c>
      <c r="AG17" s="38">
        <f t="shared" si="17"/>
        <v>0.12056804746534927</v>
      </c>
      <c r="AH17" s="37">
        <f>County!U899</f>
        <v>991</v>
      </c>
      <c r="AI17" s="38">
        <f t="shared" si="18"/>
        <v>2.6811537348119811E-3</v>
      </c>
      <c r="AJ17" s="37">
        <f>County!V899</f>
        <v>865</v>
      </c>
      <c r="AK17" s="38">
        <f t="shared" si="19"/>
        <v>2.3402603235240802E-3</v>
      </c>
      <c r="AL17" s="60">
        <f>County!W899</f>
        <v>0</v>
      </c>
      <c r="AM17" s="38">
        <f t="shared" si="20"/>
        <v>0</v>
      </c>
      <c r="AN17" s="37">
        <f>County!X899</f>
        <v>0</v>
      </c>
      <c r="AO17" s="38">
        <f t="shared" si="21"/>
        <v>0</v>
      </c>
      <c r="AP17" s="37">
        <f>County!Y899</f>
        <v>1793</v>
      </c>
      <c r="AQ17" s="38">
        <f t="shared" si="22"/>
        <v>4.8509673526921111E-3</v>
      </c>
      <c r="AR17" s="37">
        <f>County!Z899</f>
        <v>0</v>
      </c>
      <c r="AS17" s="38">
        <f t="shared" si="23"/>
        <v>0</v>
      </c>
      <c r="AT17" s="37">
        <f>County!AA899</f>
        <v>613</v>
      </c>
      <c r="AU17" s="38">
        <f t="shared" si="24"/>
        <v>1.6584735009482789E-3</v>
      </c>
      <c r="AV17" s="37">
        <f>County!AB899</f>
        <v>0</v>
      </c>
      <c r="AW17" s="38">
        <f t="shared" si="25"/>
        <v>0</v>
      </c>
      <c r="AX17" s="37">
        <f>County!AC899</f>
        <v>0</v>
      </c>
      <c r="AY17" s="38">
        <f t="shared" si="26"/>
        <v>0</v>
      </c>
      <c r="AZ17" s="37">
        <f>County!AD899</f>
        <v>0</v>
      </c>
      <c r="BA17" s="38">
        <f t="shared" si="27"/>
        <v>0</v>
      </c>
      <c r="BB17" s="37">
        <f>County!AE899</f>
        <v>0</v>
      </c>
      <c r="BC17" s="38">
        <f t="shared" si="28"/>
        <v>0</v>
      </c>
      <c r="BD17" s="37">
        <f>County!AF899</f>
        <v>0</v>
      </c>
      <c r="BE17" s="38">
        <f t="shared" si="29"/>
        <v>0</v>
      </c>
      <c r="BF17" s="37">
        <f>County!AG899</f>
        <v>0</v>
      </c>
      <c r="BG17" s="38">
        <f t="shared" si="30"/>
        <v>0</v>
      </c>
      <c r="BH17" s="37">
        <f>County!AH899</f>
        <v>0</v>
      </c>
      <c r="BI17" s="38">
        <f t="shared" si="31"/>
        <v>0</v>
      </c>
      <c r="BJ17" s="45"/>
      <c r="BK17" s="34" t="str">
        <f t="shared" si="33"/>
        <v>Massachusetts</v>
      </c>
      <c r="BL17" s="34" t="s">
        <v>2377</v>
      </c>
      <c r="BN17" s="35">
        <f>RANK(AD17,(X17:AC17,AD17:AK17,AN17:BI17))</f>
        <v>3</v>
      </c>
      <c r="BO17" s="35">
        <f>RANK(AF17,(X17:AC17,AD17:AK17,AN17:BI17))</f>
        <v>2</v>
      </c>
      <c r="BP17" s="35">
        <f>RANK(AJ17,(X17:AC17,AD17:AK17,AN17:BI17))</f>
        <v>8</v>
      </c>
      <c r="BQ17" s="35">
        <f>RANK(AH17,(X17:AC17,AD17:AK17,AN17:BI17))</f>
        <v>7</v>
      </c>
      <c r="BS17" s="34">
        <v>25</v>
      </c>
      <c r="BT17" s="34" t="s">
        <v>3290</v>
      </c>
      <c r="BU17" s="111">
        <v>39512</v>
      </c>
      <c r="BV17" s="34">
        <v>0</v>
      </c>
      <c r="BW17" s="34">
        <v>1</v>
      </c>
      <c r="BX17" s="34">
        <v>41</v>
      </c>
      <c r="BY17" s="34">
        <v>38</v>
      </c>
      <c r="BZ17" s="34">
        <v>11</v>
      </c>
      <c r="CA17" s="34">
        <v>15</v>
      </c>
      <c r="CC17" s="34">
        <v>2</v>
      </c>
      <c r="CD17" s="34" t="s">
        <v>3409</v>
      </c>
    </row>
    <row r="18" spans="1:83" s="34" customFormat="1">
      <c r="A18" s="34" t="s">
        <v>745</v>
      </c>
      <c r="B18" s="105">
        <f t="shared" si="32"/>
        <v>30</v>
      </c>
      <c r="C18" s="37">
        <f t="shared" si="1"/>
        <v>996499</v>
      </c>
      <c r="D18" s="36"/>
      <c r="E18" s="36"/>
      <c r="F18" s="36">
        <v>16</v>
      </c>
      <c r="G18" s="36"/>
      <c r="H18" s="36">
        <v>14</v>
      </c>
      <c r="I18" s="36"/>
      <c r="J18" s="36"/>
      <c r="K18" s="36"/>
      <c r="L18" s="36"/>
      <c r="M18" s="67">
        <f t="shared" si="2"/>
        <v>9</v>
      </c>
      <c r="N18" s="67">
        <f t="shared" si="3"/>
        <v>4</v>
      </c>
      <c r="O18" s="67">
        <f t="shared" si="4"/>
        <v>1</v>
      </c>
      <c r="P18" s="67">
        <f t="shared" si="5"/>
        <v>3</v>
      </c>
      <c r="Q18" s="67">
        <f t="shared" si="6"/>
        <v>2</v>
      </c>
      <c r="R18" s="67">
        <f t="shared" si="7"/>
        <v>6</v>
      </c>
      <c r="S18" s="67">
        <f t="shared" si="8"/>
        <v>8</v>
      </c>
      <c r="T18" s="67" t="str">
        <f t="shared" si="9"/>
        <v>-</v>
      </c>
      <c r="U18" s="67">
        <f t="shared" si="10"/>
        <v>7</v>
      </c>
      <c r="V18" s="37">
        <f t="shared" si="11"/>
        <v>32150</v>
      </c>
      <c r="W18" s="38">
        <f>V18/C18</f>
        <v>3.2262952597042246E-2</v>
      </c>
      <c r="X18" s="37">
        <f>County!P984</f>
        <v>1674</v>
      </c>
      <c r="Y18" s="38">
        <f>X18/$C18</f>
        <v>1.6798812643063364E-3</v>
      </c>
      <c r="Z18" s="37">
        <f>County!Q984</f>
        <v>65027</v>
      </c>
      <c r="AA18" s="38">
        <f>Z18/$C18</f>
        <v>6.525545936323067E-2</v>
      </c>
      <c r="AB18" s="37">
        <f>County!R984</f>
        <v>409522</v>
      </c>
      <c r="AC18" s="38">
        <f>AB18/$C18</f>
        <v>0.41096077366861383</v>
      </c>
      <c r="AD18" s="60">
        <f>County!S984</f>
        <v>115911</v>
      </c>
      <c r="AE18" s="38">
        <f>AD18/$C18</f>
        <v>0.11631823012366295</v>
      </c>
      <c r="AF18" s="37">
        <f>County!T984</f>
        <v>377372</v>
      </c>
      <c r="AG18" s="38">
        <f>AF18/$C18</f>
        <v>0.37869782107157157</v>
      </c>
      <c r="AH18" s="37">
        <f>County!U984</f>
        <v>1816</v>
      </c>
      <c r="AI18" s="38">
        <f>AH18/$C18</f>
        <v>1.8223801529153566E-3</v>
      </c>
      <c r="AJ18" s="37">
        <f>County!V984</f>
        <v>1735</v>
      </c>
      <c r="AK18" s="38">
        <f>AJ18/$C18</f>
        <v>1.7410955756102114E-3</v>
      </c>
      <c r="AL18" s="60">
        <f>County!W984</f>
        <v>0</v>
      </c>
      <c r="AM18" s="38">
        <f>AL18/$C18</f>
        <v>0</v>
      </c>
      <c r="AN18" s="37">
        <f>County!X984</f>
        <v>0</v>
      </c>
      <c r="AO18" s="38">
        <f>AN18/$C18</f>
        <v>0</v>
      </c>
      <c r="AP18" s="37">
        <f>County!Y984</f>
        <v>18809</v>
      </c>
      <c r="AQ18" s="38">
        <f>AP18/$C18</f>
        <v>1.8875081660894792E-2</v>
      </c>
      <c r="AR18" s="37">
        <f>County!Z984</f>
        <v>0</v>
      </c>
      <c r="AS18" s="38">
        <f>AR18/$C18</f>
        <v>0</v>
      </c>
      <c r="AT18" s="37">
        <f>County!AA984</f>
        <v>0</v>
      </c>
      <c r="AU18" s="38">
        <f>AT18/$C18</f>
        <v>0</v>
      </c>
      <c r="AV18" s="37">
        <f>County!AB984</f>
        <v>0</v>
      </c>
      <c r="AW18" s="38">
        <f>AV18/$C18</f>
        <v>0</v>
      </c>
      <c r="AX18" s="37">
        <f>County!AC984</f>
        <v>1784</v>
      </c>
      <c r="AY18" s="38">
        <f t="shared" si="26"/>
        <v>1.7902677273133241E-3</v>
      </c>
      <c r="AZ18" s="37">
        <f>County!AD984</f>
        <v>1180</v>
      </c>
      <c r="BA18" s="38">
        <f>AZ18/$C18</f>
        <v>1.1841456940749565E-3</v>
      </c>
      <c r="BB18" s="37">
        <f>County!AE984</f>
        <v>1211</v>
      </c>
      <c r="BC18" s="38">
        <f>BB18/$C18</f>
        <v>1.2152546063769257E-3</v>
      </c>
      <c r="BD18" s="37">
        <f>County!AF984</f>
        <v>458</v>
      </c>
      <c r="BE18" s="38">
        <f>BD18/$C18</f>
        <v>4.5960909142909323E-4</v>
      </c>
      <c r="BF18" s="37">
        <f>County!AG984</f>
        <v>0</v>
      </c>
      <c r="BG18" s="38">
        <f>BF18/$C18</f>
        <v>0</v>
      </c>
      <c r="BH18" s="37">
        <f>County!AH984</f>
        <v>0</v>
      </c>
      <c r="BI18" s="38">
        <f>BH18/$C18</f>
        <v>0</v>
      </c>
      <c r="BJ18" s="45"/>
      <c r="BK18" s="34" t="str">
        <f>A18</f>
        <v>Michigan</v>
      </c>
      <c r="BL18" s="34" t="s">
        <v>3352</v>
      </c>
      <c r="BN18" s="35">
        <f>RANK(AD18,(X18:AC18,AD18:AK18,AN18:BI18))</f>
        <v>3</v>
      </c>
      <c r="BO18" s="35">
        <f>RANK(AF18,(X18:AC18,AD18:AK18,AN18:BI18))</f>
        <v>2</v>
      </c>
      <c r="BP18" s="35">
        <f>RANK(AJ18,(X18:AC18,AD18:AK18,AN18:BI18))</f>
        <v>8</v>
      </c>
      <c r="BQ18" s="35">
        <f>RANK(AH18,(X18:AC18,AD18:AK18,AN18:BI18))</f>
        <v>6</v>
      </c>
      <c r="BS18" s="34">
        <v>26</v>
      </c>
      <c r="BT18" s="34" t="s">
        <v>3290</v>
      </c>
      <c r="BU18" s="111">
        <v>39505</v>
      </c>
      <c r="BV18" s="34">
        <v>0</v>
      </c>
      <c r="BW18" s="34">
        <v>0</v>
      </c>
      <c r="BX18" s="34">
        <v>30</v>
      </c>
      <c r="BY18" s="34">
        <v>30</v>
      </c>
      <c r="BZ18" s="34">
        <v>17</v>
      </c>
      <c r="CA18" s="34">
        <v>15</v>
      </c>
      <c r="CC18" s="34">
        <v>3</v>
      </c>
      <c r="CD18" s="34" t="s">
        <v>3414</v>
      </c>
    </row>
    <row r="19" spans="1:83" s="34" customFormat="1">
      <c r="A19" s="34" t="s">
        <v>3191</v>
      </c>
      <c r="B19" s="105">
        <f t="shared" si="32"/>
        <v>40</v>
      </c>
      <c r="C19" s="37">
        <f t="shared" si="1"/>
        <v>294115</v>
      </c>
      <c r="D19" s="36"/>
      <c r="E19" s="37">
        <v>12</v>
      </c>
      <c r="F19" s="36">
        <v>12</v>
      </c>
      <c r="G19" s="36"/>
      <c r="H19" s="36">
        <v>13</v>
      </c>
      <c r="I19" s="36"/>
      <c r="J19" s="36"/>
      <c r="K19" s="36"/>
      <c r="L19" s="36">
        <v>3</v>
      </c>
      <c r="M19" s="67">
        <f t="shared" si="2"/>
        <v>7</v>
      </c>
      <c r="N19" s="67">
        <f t="shared" si="3"/>
        <v>2</v>
      </c>
      <c r="O19" s="67">
        <f t="shared" si="4"/>
        <v>3</v>
      </c>
      <c r="P19" s="67">
        <f t="shared" si="5"/>
        <v>4</v>
      </c>
      <c r="Q19" s="67">
        <f t="shared" si="6"/>
        <v>1</v>
      </c>
      <c r="R19" s="67">
        <f t="shared" si="7"/>
        <v>5</v>
      </c>
      <c r="S19" s="67">
        <f t="shared" si="8"/>
        <v>6</v>
      </c>
      <c r="T19" s="67" t="str">
        <f t="shared" si="9"/>
        <v>-</v>
      </c>
      <c r="U19" s="67" t="str">
        <f t="shared" si="10"/>
        <v>-</v>
      </c>
      <c r="V19" s="37">
        <f t="shared" si="11"/>
        <v>4646</v>
      </c>
      <c r="W19" s="38">
        <f t="shared" si="12"/>
        <v>1.5796542168879518E-2</v>
      </c>
      <c r="X19" s="37">
        <f>County!P1068</f>
        <v>413</v>
      </c>
      <c r="Y19" s="38">
        <f t="shared" si="13"/>
        <v>1.4042126379137413E-3</v>
      </c>
      <c r="Z19" s="37">
        <f>County!Q1068</f>
        <v>91612</v>
      </c>
      <c r="AA19" s="38">
        <f t="shared" si="14"/>
        <v>0.31148360335243019</v>
      </c>
      <c r="AB19" s="37">
        <f>County!R1068</f>
        <v>90161</v>
      </c>
      <c r="AC19" s="38">
        <f t="shared" si="15"/>
        <v>0.30655015895143056</v>
      </c>
      <c r="AD19" s="37">
        <f>County!S1068</f>
        <v>12958</v>
      </c>
      <c r="AE19" s="38">
        <f t="shared" si="16"/>
        <v>4.4057596518368665E-2</v>
      </c>
      <c r="AF19" s="37">
        <f>County!T1068</f>
        <v>96258</v>
      </c>
      <c r="AG19" s="38">
        <f t="shared" si="17"/>
        <v>0.32728014552130968</v>
      </c>
      <c r="AH19" s="37">
        <f>County!U1068</f>
        <v>1350</v>
      </c>
      <c r="AI19" s="38">
        <f t="shared" si="18"/>
        <v>4.5900413103717929E-3</v>
      </c>
      <c r="AJ19" s="37">
        <f>County!V1068</f>
        <v>971</v>
      </c>
      <c r="AK19" s="38">
        <f t="shared" si="19"/>
        <v>3.301429712867416E-3</v>
      </c>
      <c r="AL19" s="60">
        <f>County!W1068</f>
        <v>0</v>
      </c>
      <c r="AM19" s="38">
        <f t="shared" si="20"/>
        <v>0</v>
      </c>
      <c r="AN19" s="37">
        <f>County!X1068</f>
        <v>0</v>
      </c>
      <c r="AO19" s="38">
        <f t="shared" si="21"/>
        <v>0</v>
      </c>
      <c r="AP19" s="37">
        <f>County!Y1068</f>
        <v>0</v>
      </c>
      <c r="AQ19" s="38">
        <f t="shared" si="22"/>
        <v>0</v>
      </c>
      <c r="AR19" s="37">
        <f>County!Z1068</f>
        <v>0</v>
      </c>
      <c r="AS19" s="38">
        <f t="shared" si="23"/>
        <v>0</v>
      </c>
      <c r="AT19" s="37">
        <f>County!AA1068</f>
        <v>0</v>
      </c>
      <c r="AU19" s="38">
        <f t="shared" si="24"/>
        <v>0</v>
      </c>
      <c r="AV19" s="37">
        <f>County!AB1068</f>
        <v>0</v>
      </c>
      <c r="AW19" s="38">
        <f t="shared" si="25"/>
        <v>0</v>
      </c>
      <c r="AX19" s="37">
        <f>County!AC1068</f>
        <v>0</v>
      </c>
      <c r="AY19" s="38">
        <f t="shared" si="26"/>
        <v>0</v>
      </c>
      <c r="AZ19" s="37">
        <f>County!AD1068</f>
        <v>0</v>
      </c>
      <c r="BA19" s="38">
        <f t="shared" si="27"/>
        <v>0</v>
      </c>
      <c r="BB19" s="37">
        <f>County!AE1068</f>
        <v>0</v>
      </c>
      <c r="BC19" s="38">
        <f t="shared" si="28"/>
        <v>0</v>
      </c>
      <c r="BD19" s="37">
        <f>County!AF1068</f>
        <v>392</v>
      </c>
      <c r="BE19" s="38">
        <f t="shared" si="29"/>
        <v>1.3328119953079577E-3</v>
      </c>
      <c r="BF19" s="37">
        <f>County!AG1068</f>
        <v>0</v>
      </c>
      <c r="BG19" s="38">
        <f t="shared" si="30"/>
        <v>0</v>
      </c>
      <c r="BH19" s="37">
        <f>County!AH1068</f>
        <v>0</v>
      </c>
      <c r="BI19" s="38">
        <f t="shared" si="31"/>
        <v>0</v>
      </c>
      <c r="BJ19" s="45"/>
      <c r="BK19" s="34" t="str">
        <f t="shared" si="33"/>
        <v>Mississippi</v>
      </c>
      <c r="BL19" s="34" t="s">
        <v>1538</v>
      </c>
      <c r="BN19" s="35">
        <f>RANK(AD19,(X19:AC19,AD19:AK19,AN19:BI19))</f>
        <v>4</v>
      </c>
      <c r="BO19" s="35">
        <f>RANK(AF19,(X19:AC19,AD19:AK19,AN19:BI19))</f>
        <v>1</v>
      </c>
      <c r="BP19" s="35">
        <f>RANK(AJ19,(X19:AC19,AD19:AK19,AN19:BI19))</f>
        <v>6</v>
      </c>
      <c r="BQ19" s="35">
        <f>RANK(AH19,(X19:AC19,AD19:AK19,AN19:BI19))</f>
        <v>5</v>
      </c>
      <c r="BS19" s="34">
        <v>28</v>
      </c>
      <c r="BT19" s="34" t="s">
        <v>3290</v>
      </c>
      <c r="BU19" s="111">
        <v>39519</v>
      </c>
      <c r="BV19" s="34">
        <v>0</v>
      </c>
      <c r="BW19" s="34">
        <v>2</v>
      </c>
      <c r="BX19" s="34">
        <v>40</v>
      </c>
      <c r="BY19" s="34">
        <v>37</v>
      </c>
      <c r="BZ19" s="34">
        <v>33</v>
      </c>
      <c r="CA19" s="34">
        <v>15</v>
      </c>
      <c r="CC19" s="34">
        <v>7</v>
      </c>
      <c r="CD19" s="34" t="s">
        <v>3413</v>
      </c>
    </row>
    <row r="20" spans="1:83" s="34" customFormat="1">
      <c r="A20" s="34" t="s">
        <v>3051</v>
      </c>
      <c r="B20" s="105">
        <f>BX20</f>
        <v>52</v>
      </c>
      <c r="C20" s="37">
        <f>X20+Z20+AB20+AD20+AF20+AJ20+AH20+AN20+AT20+AX20+AP20+AL20+AR20+BD20+BF20+AV20+BB20+AZ20+BH20</f>
        <v>252185</v>
      </c>
      <c r="D20" s="37"/>
      <c r="E20" s="37"/>
      <c r="F20" s="37"/>
      <c r="G20" s="37"/>
      <c r="H20" s="37"/>
      <c r="I20" s="36"/>
      <c r="J20" s="36"/>
      <c r="K20" s="36"/>
      <c r="L20" s="36"/>
      <c r="M20" s="67">
        <f>IF(X20&gt;0,RANK(X20,X20:BJ20),"-")</f>
        <v>8</v>
      </c>
      <c r="N20" s="67" t="str">
        <f>IF(Z20&gt;0,RANK(Z20,X20:BJ20),"-")</f>
        <v>-</v>
      </c>
      <c r="O20" s="67">
        <f>IF(AB20&gt;0,RANK(AB20,X20:BJ20),"-")</f>
        <v>2</v>
      </c>
      <c r="P20" s="67">
        <f>IF(AD20&gt;0,RANK(AD20,X20:BJ20),"-")</f>
        <v>3</v>
      </c>
      <c r="Q20" s="67">
        <f>IF(AF20&gt;0,RANK(AF20,X20:BJ20),"-")</f>
        <v>1</v>
      </c>
      <c r="R20" s="67">
        <f>IF(AH20&gt;0,RANK(AH20,X20:BJ20),"-")</f>
        <v>5</v>
      </c>
      <c r="S20" s="67">
        <f>IF(AJ20&gt;0,RANK(AJ20,X20:BJ20),"-")</f>
        <v>7</v>
      </c>
      <c r="T20" s="67" t="str">
        <f>IF(AL20&gt;0,RANK(AL20,X20:BJ20),"-")</f>
        <v>-</v>
      </c>
      <c r="U20" s="67" t="str">
        <f>IF(AX20&gt;0,RANK(AX20,X20:BJ20),"-")</f>
        <v>-</v>
      </c>
      <c r="V20" s="37">
        <f>MAX(X20:AP20)-LARGE(X20:AP20,2)</f>
        <v>75390</v>
      </c>
      <c r="W20" s="38">
        <f>V20/C20</f>
        <v>0.29894720145924619</v>
      </c>
      <c r="X20" s="37">
        <f>County!P1185</f>
        <v>1044</v>
      </c>
      <c r="Y20" s="38">
        <f>X20/$C20</f>
        <v>4.1398179907607508E-3</v>
      </c>
      <c r="Z20" s="37">
        <f>County!Q1185</f>
        <v>0</v>
      </c>
      <c r="AA20" s="38">
        <f>Z20/$C20</f>
        <v>0</v>
      </c>
      <c r="AB20" s="37">
        <f>County!R1185</f>
        <v>63882</v>
      </c>
      <c r="AC20" s="38">
        <f>AB20/$C20</f>
        <v>0.25331403533120528</v>
      </c>
      <c r="AD20" s="37">
        <f>County!S1185</f>
        <v>30647</v>
      </c>
      <c r="AE20" s="38">
        <f>AD20/$C20</f>
        <v>0.121525863949085</v>
      </c>
      <c r="AF20" s="37">
        <f>County!T1185</f>
        <v>139272</v>
      </c>
      <c r="AG20" s="38">
        <f>AF20/$C20</f>
        <v>0.55226123679045147</v>
      </c>
      <c r="AH20" s="37">
        <f>County!U1185</f>
        <v>2456</v>
      </c>
      <c r="AI20" s="38">
        <f>AH20/$C20</f>
        <v>9.7388821698356359E-3</v>
      </c>
      <c r="AJ20" s="37">
        <f>County!V1185</f>
        <v>1680</v>
      </c>
      <c r="AK20" s="38">
        <f>AJ20/$C20</f>
        <v>6.6617760770862657E-3</v>
      </c>
      <c r="AL20" s="60">
        <f>County!W1185</f>
        <v>0</v>
      </c>
      <c r="AM20" s="38">
        <f>AL20/$C20</f>
        <v>0</v>
      </c>
      <c r="AN20" s="37">
        <f>County!X1185</f>
        <v>0</v>
      </c>
      <c r="AO20" s="38">
        <f>AN20/$C20</f>
        <v>0</v>
      </c>
      <c r="AP20" s="37">
        <f>County!Y1185</f>
        <v>9853</v>
      </c>
      <c r="AQ20" s="38">
        <f>AP20/$C20</f>
        <v>3.9070523623530348E-2</v>
      </c>
      <c r="AR20" s="37">
        <f>County!Z1185</f>
        <v>509</v>
      </c>
      <c r="AS20" s="38">
        <f>AR20/$C20</f>
        <v>2.0183595376410176E-3</v>
      </c>
      <c r="AT20" s="37">
        <f>County!AA1185</f>
        <v>0</v>
      </c>
      <c r="AU20" s="38">
        <f>AT20/$C20</f>
        <v>0</v>
      </c>
      <c r="AV20" s="37">
        <f>County!AB1185</f>
        <v>0</v>
      </c>
      <c r="AW20" s="38">
        <f>AV20/$C20</f>
        <v>0</v>
      </c>
      <c r="AX20" s="37">
        <f>County!AC1185</f>
        <v>0</v>
      </c>
      <c r="AY20" s="38">
        <f>AX20/$C20</f>
        <v>0</v>
      </c>
      <c r="AZ20" s="37">
        <f>County!AD1185</f>
        <v>0</v>
      </c>
      <c r="BA20" s="38">
        <f>AZ20/$C20</f>
        <v>0</v>
      </c>
      <c r="BB20" s="37">
        <f>County!AE1185</f>
        <v>2306</v>
      </c>
      <c r="BC20" s="38">
        <f>BB20/$C20</f>
        <v>9.1440807343815059E-3</v>
      </c>
      <c r="BD20" s="37">
        <f>County!AF1185</f>
        <v>536</v>
      </c>
      <c r="BE20" s="38">
        <f>BD20/$C20</f>
        <v>2.1254237960227611E-3</v>
      </c>
      <c r="BF20" s="37">
        <f>County!AG1185</f>
        <v>0</v>
      </c>
      <c r="BG20" s="38">
        <f>BF20/$C20</f>
        <v>0</v>
      </c>
      <c r="BH20" s="37">
        <f>County!AH1185</f>
        <v>0</v>
      </c>
      <c r="BI20" s="38">
        <f>BH20/$C20</f>
        <v>0</v>
      </c>
      <c r="BJ20" s="45"/>
      <c r="BK20" s="34" t="str">
        <f>A20</f>
        <v>Missouri</v>
      </c>
      <c r="BL20" s="34" t="s">
        <v>2284</v>
      </c>
      <c r="BN20" s="35">
        <f>RANK(AD20,(X20:AC20,AD20:AK20,AN20:BI20))</f>
        <v>3</v>
      </c>
      <c r="BO20" s="35">
        <f>RANK(AF20,(X20:AC20,AD20:AK20,AN20:BI20))</f>
        <v>1</v>
      </c>
      <c r="BP20" s="35">
        <f>RANK(AJ20,(X20:AC20,AD20:AK20,AN20:BI20))</f>
        <v>7</v>
      </c>
      <c r="BQ20" s="35">
        <f>RANK(AH20,(X20:AC20,AD20:AK20,AN20:BI20))</f>
        <v>5</v>
      </c>
      <c r="BS20" s="34">
        <v>29</v>
      </c>
      <c r="BT20" s="34" t="s">
        <v>3290</v>
      </c>
      <c r="BU20" s="111">
        <v>39484</v>
      </c>
      <c r="BV20" s="34">
        <v>0</v>
      </c>
      <c r="BW20" s="34">
        <v>2</v>
      </c>
      <c r="BX20" s="34">
        <v>52</v>
      </c>
      <c r="BY20" s="34">
        <v>0</v>
      </c>
      <c r="BZ20" s="34">
        <v>50</v>
      </c>
      <c r="CA20" s="34">
        <v>0</v>
      </c>
      <c r="CC20" s="34">
        <v>9</v>
      </c>
      <c r="CD20" s="34" t="s">
        <v>3412</v>
      </c>
    </row>
    <row r="21" spans="1:83" s="34" customFormat="1">
      <c r="A21" s="34" t="s">
        <v>435</v>
      </c>
      <c r="B21" s="105">
        <f t="shared" si="32"/>
        <v>26</v>
      </c>
      <c r="C21" s="37">
        <f t="shared" si="1"/>
        <v>140457</v>
      </c>
      <c r="D21" s="36"/>
      <c r="E21" s="36"/>
      <c r="F21" s="36"/>
      <c r="G21" s="36"/>
      <c r="H21" s="36"/>
      <c r="I21" s="36"/>
      <c r="J21" s="36"/>
      <c r="K21" s="36"/>
      <c r="L21" s="36"/>
      <c r="M21" s="67" t="str">
        <f t="shared" si="2"/>
        <v>-</v>
      </c>
      <c r="N21" s="67">
        <f t="shared" si="3"/>
        <v>4</v>
      </c>
      <c r="O21" s="67">
        <f t="shared" si="4"/>
        <v>1</v>
      </c>
      <c r="P21" s="67">
        <f t="shared" si="5"/>
        <v>2</v>
      </c>
      <c r="Q21" s="67">
        <f t="shared" si="6"/>
        <v>3</v>
      </c>
      <c r="R21" s="67" t="str">
        <f t="shared" si="7"/>
        <v>-</v>
      </c>
      <c r="S21" s="67" t="str">
        <f t="shared" si="8"/>
        <v>-</v>
      </c>
      <c r="T21" s="67" t="str">
        <f t="shared" si="9"/>
        <v>-</v>
      </c>
      <c r="U21" s="67" t="str">
        <f t="shared" si="10"/>
        <v>-</v>
      </c>
      <c r="V21" s="37">
        <f t="shared" si="11"/>
        <v>75894</v>
      </c>
      <c r="W21" s="38">
        <f t="shared" si="12"/>
        <v>0.54033618829962193</v>
      </c>
      <c r="X21" s="37">
        <f>County!P1243</f>
        <v>0</v>
      </c>
      <c r="Y21" s="38">
        <f t="shared" si="13"/>
        <v>0</v>
      </c>
      <c r="Z21" s="37">
        <f>County!Q1243</f>
        <v>6107</v>
      </c>
      <c r="AA21" s="38">
        <f t="shared" si="14"/>
        <v>4.3479499063770403E-2</v>
      </c>
      <c r="AB21" s="37">
        <f>County!R1243</f>
        <v>96121</v>
      </c>
      <c r="AC21" s="38">
        <f t="shared" si="15"/>
        <v>0.68434467488270434</v>
      </c>
      <c r="AD21" s="37">
        <f>County!S1243</f>
        <v>20227</v>
      </c>
      <c r="AE21" s="38">
        <f t="shared" si="16"/>
        <v>0.14400848658308238</v>
      </c>
      <c r="AF21" s="37">
        <f>County!T1243</f>
        <v>12546</v>
      </c>
      <c r="AG21" s="38">
        <f t="shared" si="17"/>
        <v>8.9322710865247013E-2</v>
      </c>
      <c r="AH21" s="37">
        <f>County!U1243</f>
        <v>0</v>
      </c>
      <c r="AI21" s="38">
        <f t="shared" si="18"/>
        <v>0</v>
      </c>
      <c r="AJ21" s="37">
        <f>County!V1243</f>
        <v>0</v>
      </c>
      <c r="AK21" s="38">
        <f t="shared" si="19"/>
        <v>0</v>
      </c>
      <c r="AL21" s="60">
        <f>County!W1243</f>
        <v>0</v>
      </c>
      <c r="AM21" s="38">
        <f t="shared" si="20"/>
        <v>0</v>
      </c>
      <c r="AN21" s="37">
        <f>County!X1243</f>
        <v>0</v>
      </c>
      <c r="AO21" s="38">
        <f t="shared" si="21"/>
        <v>0</v>
      </c>
      <c r="AP21" s="37">
        <f>County!Y1243</f>
        <v>5456</v>
      </c>
      <c r="AQ21" s="38">
        <f t="shared" si="22"/>
        <v>3.8844628605195899E-2</v>
      </c>
      <c r="AR21" s="37">
        <f>County!Z1243</f>
        <v>0</v>
      </c>
      <c r="AS21" s="38">
        <f t="shared" si="23"/>
        <v>0</v>
      </c>
      <c r="AT21" s="37">
        <f>County!AA1243</f>
        <v>0</v>
      </c>
      <c r="AU21" s="38">
        <f t="shared" si="24"/>
        <v>0</v>
      </c>
      <c r="AV21" s="37">
        <f>County!AB1243</f>
        <v>0</v>
      </c>
      <c r="AW21" s="38">
        <f t="shared" si="25"/>
        <v>0</v>
      </c>
      <c r="AX21" s="37">
        <f>County!AC1243</f>
        <v>0</v>
      </c>
      <c r="AY21" s="38">
        <f t="shared" si="26"/>
        <v>0</v>
      </c>
      <c r="AZ21" s="37">
        <f>County!AD1243</f>
        <v>0</v>
      </c>
      <c r="BA21" s="38">
        <f t="shared" si="27"/>
        <v>0</v>
      </c>
      <c r="BB21" s="37">
        <f>County!AE1243</f>
        <v>0</v>
      </c>
      <c r="BC21" s="38">
        <f t="shared" si="28"/>
        <v>0</v>
      </c>
      <c r="BD21" s="37">
        <f>County!AF1243</f>
        <v>0</v>
      </c>
      <c r="BE21" s="38">
        <f t="shared" si="29"/>
        <v>0</v>
      </c>
      <c r="BF21" s="37">
        <f>County!AG1243</f>
        <v>0</v>
      </c>
      <c r="BG21" s="38">
        <f t="shared" si="30"/>
        <v>0</v>
      </c>
      <c r="BH21" s="37">
        <f>County!AH1243</f>
        <v>0</v>
      </c>
      <c r="BI21" s="38">
        <f t="shared" si="31"/>
        <v>0</v>
      </c>
      <c r="BJ21" s="45"/>
      <c r="BK21" s="34" t="str">
        <f t="shared" si="33"/>
        <v>Montana</v>
      </c>
      <c r="BL21" s="34" t="s">
        <v>3168</v>
      </c>
      <c r="BN21" s="35">
        <f>RANK(AD21,(X21:AC21,AD21:AK21,AN21:BI21))</f>
        <v>2</v>
      </c>
      <c r="BO21" s="35">
        <f>RANK(AF21,(X21:AC21,AD21:AK21,AN21:BI21))</f>
        <v>3</v>
      </c>
      <c r="BP21" s="35">
        <f>RANK(AJ21,(X21:AC21,AD21:AK21,AN21:BI21))</f>
        <v>11</v>
      </c>
      <c r="BQ21" s="35">
        <f>RANK(AH21,(X21:AC21,AD21:AK21,AN21:BI21))</f>
        <v>11</v>
      </c>
      <c r="BS21" s="34">
        <v>30</v>
      </c>
      <c r="BT21" s="34" t="s">
        <v>3290</v>
      </c>
      <c r="BU21" s="111">
        <v>39603</v>
      </c>
      <c r="BV21" s="34">
        <v>0</v>
      </c>
      <c r="BW21" s="34">
        <v>2</v>
      </c>
      <c r="BX21" s="34">
        <v>26</v>
      </c>
      <c r="BY21" s="34">
        <v>0</v>
      </c>
      <c r="BZ21" s="34">
        <v>50</v>
      </c>
      <c r="CA21" s="34">
        <v>0</v>
      </c>
    </row>
    <row r="22" spans="1:83" s="34" customFormat="1">
      <c r="A22" s="34" t="s">
        <v>345</v>
      </c>
      <c r="B22" s="105">
        <f t="shared" si="32"/>
        <v>35</v>
      </c>
      <c r="C22" s="37">
        <f t="shared" si="1"/>
        <v>186544</v>
      </c>
      <c r="D22" s="36"/>
      <c r="E22" s="36"/>
      <c r="F22" s="36"/>
      <c r="G22" s="36"/>
      <c r="H22" s="36"/>
      <c r="I22" s="36"/>
      <c r="J22" s="36"/>
      <c r="K22" s="36"/>
      <c r="L22" s="36"/>
      <c r="M22" s="67" t="str">
        <f t="shared" si="2"/>
        <v>-</v>
      </c>
      <c r="N22" s="67">
        <f t="shared" si="3"/>
        <v>4</v>
      </c>
      <c r="O22" s="67">
        <f t="shared" si="4"/>
        <v>1</v>
      </c>
      <c r="P22" s="67">
        <f t="shared" si="5"/>
        <v>3</v>
      </c>
      <c r="Q22" s="67">
        <f t="shared" si="6"/>
        <v>2</v>
      </c>
      <c r="R22" s="67" t="str">
        <f t="shared" si="7"/>
        <v>-</v>
      </c>
      <c r="S22" s="67" t="str">
        <f t="shared" si="8"/>
        <v>-</v>
      </c>
      <c r="T22" s="67" t="str">
        <f t="shared" si="9"/>
        <v>-</v>
      </c>
      <c r="U22" s="67" t="str">
        <f t="shared" si="10"/>
        <v>-</v>
      </c>
      <c r="V22" s="37">
        <f t="shared" si="11"/>
        <v>105606</v>
      </c>
      <c r="W22" s="38">
        <f t="shared" si="12"/>
        <v>0.56611844926666099</v>
      </c>
      <c r="X22" s="37">
        <f>County!P1338</f>
        <v>0</v>
      </c>
      <c r="Y22" s="38">
        <f t="shared" si="13"/>
        <v>0</v>
      </c>
      <c r="Z22" s="37">
        <f>County!Q1338</f>
        <v>9628</v>
      </c>
      <c r="AA22" s="38">
        <f t="shared" si="14"/>
        <v>5.1612488206535724E-2</v>
      </c>
      <c r="AB22" s="37">
        <f>County!R1338</f>
        <v>131436</v>
      </c>
      <c r="AC22" s="38">
        <f t="shared" si="15"/>
        <v>0.70458444120421992</v>
      </c>
      <c r="AD22" s="37">
        <f>County!S1338</f>
        <v>18508</v>
      </c>
      <c r="AE22" s="38">
        <f t="shared" si="16"/>
        <v>9.9215198559053086E-2</v>
      </c>
      <c r="AF22" s="37">
        <f>County!T1338</f>
        <v>25830</v>
      </c>
      <c r="AG22" s="38">
        <f t="shared" si="17"/>
        <v>0.13846599193755896</v>
      </c>
      <c r="AH22" s="37">
        <f>County!U1338</f>
        <v>0</v>
      </c>
      <c r="AI22" s="38">
        <f t="shared" si="18"/>
        <v>0</v>
      </c>
      <c r="AJ22" s="37">
        <f>County!V1338</f>
        <v>0</v>
      </c>
      <c r="AK22" s="38">
        <f t="shared" si="19"/>
        <v>0</v>
      </c>
      <c r="AL22" s="60">
        <f>County!W1338</f>
        <v>0</v>
      </c>
      <c r="AM22" s="38">
        <f t="shared" si="20"/>
        <v>0</v>
      </c>
      <c r="AN22" s="37">
        <f>County!X1338</f>
        <v>0</v>
      </c>
      <c r="AO22" s="38">
        <f t="shared" si="21"/>
        <v>0</v>
      </c>
      <c r="AP22" s="37">
        <f>County!Y1338</f>
        <v>0</v>
      </c>
      <c r="AQ22" s="38">
        <f t="shared" si="22"/>
        <v>0</v>
      </c>
      <c r="AR22" s="37">
        <f>County!Z1338</f>
        <v>0</v>
      </c>
      <c r="AS22" s="38">
        <f t="shared" si="23"/>
        <v>0</v>
      </c>
      <c r="AT22" s="37">
        <f>County!AA1338</f>
        <v>1142</v>
      </c>
      <c r="AU22" s="38">
        <f t="shared" si="24"/>
        <v>6.1218800926323008E-3</v>
      </c>
      <c r="AV22" s="37">
        <f>County!AB1338</f>
        <v>0</v>
      </c>
      <c r="AW22" s="38">
        <f t="shared" si="25"/>
        <v>0</v>
      </c>
      <c r="AX22" s="37">
        <f>County!AC1338</f>
        <v>0</v>
      </c>
      <c r="AY22" s="38">
        <f t="shared" si="26"/>
        <v>0</v>
      </c>
      <c r="AZ22" s="37">
        <f>County!AD1338</f>
        <v>0</v>
      </c>
      <c r="BA22" s="38">
        <f t="shared" si="27"/>
        <v>0</v>
      </c>
      <c r="BB22" s="37">
        <f>County!AE1338</f>
        <v>0</v>
      </c>
      <c r="BC22" s="38">
        <f t="shared" si="28"/>
        <v>0</v>
      </c>
      <c r="BD22" s="37">
        <f>County!AF1338</f>
        <v>0</v>
      </c>
      <c r="BE22" s="38">
        <f t="shared" si="29"/>
        <v>0</v>
      </c>
      <c r="BF22" s="37">
        <f>County!AG1338</f>
        <v>0</v>
      </c>
      <c r="BG22" s="38">
        <f t="shared" si="30"/>
        <v>0</v>
      </c>
      <c r="BH22" s="37">
        <f>County!AH1338</f>
        <v>0</v>
      </c>
      <c r="BI22" s="38">
        <f t="shared" si="31"/>
        <v>0</v>
      </c>
      <c r="BJ22" s="45"/>
      <c r="BK22" s="34" t="str">
        <f t="shared" si="33"/>
        <v>Nebraska</v>
      </c>
      <c r="BL22" s="34" t="s">
        <v>346</v>
      </c>
      <c r="BN22" s="35">
        <f>RANK(AD22,(X22:AC22,AD22:AK22,AN22:BI22))</f>
        <v>3</v>
      </c>
      <c r="BO22" s="35">
        <f>RANK(AF22,(X22:AC22,AD22:AK22,AN22:BI22))</f>
        <v>2</v>
      </c>
      <c r="BP22" s="35">
        <f>RANK(AJ22,(X22:AC22,AD22:AK22,AN22:BI22))</f>
        <v>11</v>
      </c>
      <c r="BQ22" s="35">
        <f>RANK(AH22,(X22:AC22,AD22:AK22,AN22:BI22))</f>
        <v>11</v>
      </c>
      <c r="BS22" s="34">
        <v>31</v>
      </c>
      <c r="BT22" s="34" t="s">
        <v>3290</v>
      </c>
      <c r="BU22" s="111">
        <v>39582</v>
      </c>
      <c r="BV22" s="34">
        <v>0</v>
      </c>
      <c r="BW22" s="34">
        <v>1</v>
      </c>
      <c r="BX22" s="34">
        <v>35</v>
      </c>
      <c r="BY22" s="34">
        <v>0</v>
      </c>
      <c r="BZ22" s="34">
        <v>50</v>
      </c>
      <c r="CA22" s="34">
        <v>0</v>
      </c>
    </row>
    <row r="23" spans="1:83" s="34" customFormat="1">
      <c r="A23" s="34" t="s">
        <v>2605</v>
      </c>
      <c r="B23" s="105">
        <f t="shared" si="32"/>
        <v>12</v>
      </c>
      <c r="C23" s="37">
        <f t="shared" si="1"/>
        <v>248475</v>
      </c>
      <c r="D23" s="36">
        <v>2</v>
      </c>
      <c r="E23" s="36"/>
      <c r="F23" s="36">
        <v>7</v>
      </c>
      <c r="G23" s="36">
        <v>3</v>
      </c>
      <c r="H23" s="36"/>
      <c r="I23" s="36"/>
      <c r="J23" s="36"/>
      <c r="K23" s="36"/>
      <c r="L23" s="36"/>
      <c r="M23" s="67">
        <f t="shared" si="2"/>
        <v>3</v>
      </c>
      <c r="N23" s="67">
        <f t="shared" si="3"/>
        <v>5</v>
      </c>
      <c r="O23" s="67">
        <f t="shared" si="4"/>
        <v>1</v>
      </c>
      <c r="P23" s="67">
        <f t="shared" si="5"/>
        <v>2</v>
      </c>
      <c r="Q23" s="67">
        <f t="shared" si="6"/>
        <v>4</v>
      </c>
      <c r="R23" s="67">
        <f t="shared" si="7"/>
        <v>6</v>
      </c>
      <c r="S23" s="67">
        <f t="shared" si="8"/>
        <v>10</v>
      </c>
      <c r="T23" s="67" t="str">
        <f t="shared" si="9"/>
        <v>-</v>
      </c>
      <c r="U23" s="67">
        <f t="shared" si="10"/>
        <v>7</v>
      </c>
      <c r="V23" s="37">
        <f t="shared" si="11"/>
        <v>40719</v>
      </c>
      <c r="W23" s="38">
        <f t="shared" si="12"/>
        <v>0.16387564141261696</v>
      </c>
      <c r="X23" s="37">
        <f>County!P1350</f>
        <v>41964</v>
      </c>
      <c r="Y23" s="38">
        <f t="shared" si="13"/>
        <v>0.1688862058557199</v>
      </c>
      <c r="Z23" s="37">
        <f>County!Q1350</f>
        <v>23421</v>
      </c>
      <c r="AA23" s="38">
        <f t="shared" si="14"/>
        <v>9.4258979776637483E-2</v>
      </c>
      <c r="AB23" s="37">
        <f>County!R1350</f>
        <v>97591</v>
      </c>
      <c r="AC23" s="38">
        <f t="shared" si="15"/>
        <v>0.39275983499346012</v>
      </c>
      <c r="AD23" s="37">
        <f>County!S1350</f>
        <v>56872</v>
      </c>
      <c r="AE23" s="38">
        <f t="shared" si="16"/>
        <v>0.22888419358084314</v>
      </c>
      <c r="AF23" s="37">
        <f>County!T1350</f>
        <v>23432</v>
      </c>
      <c r="AG23" s="38">
        <f t="shared" si="17"/>
        <v>9.4303249823925947E-2</v>
      </c>
      <c r="AH23" s="37">
        <f>County!U1350</f>
        <v>1764</v>
      </c>
      <c r="AI23" s="38">
        <f t="shared" si="18"/>
        <v>7.0993057651675216E-3</v>
      </c>
      <c r="AJ23" s="60">
        <f>County!V1350</f>
        <v>350</v>
      </c>
      <c r="AK23" s="38">
        <f t="shared" si="19"/>
        <v>1.4085924137237148E-3</v>
      </c>
      <c r="AL23" s="60">
        <f>County!W1350</f>
        <v>0</v>
      </c>
      <c r="AM23" s="38">
        <f t="shared" si="20"/>
        <v>0</v>
      </c>
      <c r="AN23" s="37">
        <f>County!X1350</f>
        <v>0</v>
      </c>
      <c r="AO23" s="38">
        <f t="shared" si="21"/>
        <v>0</v>
      </c>
      <c r="AP23" s="37">
        <f>County!Y1350</f>
        <v>0</v>
      </c>
      <c r="AQ23" s="38">
        <f t="shared" si="22"/>
        <v>0</v>
      </c>
      <c r="AR23" s="37">
        <f>County!Z1350</f>
        <v>895</v>
      </c>
      <c r="AS23" s="38">
        <f t="shared" si="23"/>
        <v>3.6019720293792132E-3</v>
      </c>
      <c r="AT23" s="37">
        <f>County!AA1350</f>
        <v>549</v>
      </c>
      <c r="AU23" s="38">
        <f t="shared" si="24"/>
        <v>2.2094778146694838E-3</v>
      </c>
      <c r="AV23" s="37">
        <f>County!AB1350</f>
        <v>0</v>
      </c>
      <c r="AW23" s="38">
        <f t="shared" si="25"/>
        <v>0</v>
      </c>
      <c r="AX23" s="37">
        <f>County!AC1350</f>
        <v>950</v>
      </c>
      <c r="AY23" s="38">
        <f t="shared" si="26"/>
        <v>3.8233222658215112E-3</v>
      </c>
      <c r="AZ23" s="37">
        <f>County!AD1350</f>
        <v>345</v>
      </c>
      <c r="BA23" s="38">
        <f t="shared" si="27"/>
        <v>1.3884696649562331E-3</v>
      </c>
      <c r="BB23" s="37">
        <f>County!AE1350</f>
        <v>161</v>
      </c>
      <c r="BC23" s="38">
        <f t="shared" si="28"/>
        <v>6.4795251031290872E-4</v>
      </c>
      <c r="BD23" s="37">
        <f>County!AF1350</f>
        <v>181</v>
      </c>
      <c r="BE23" s="38">
        <f t="shared" si="29"/>
        <v>7.2844350538283525E-4</v>
      </c>
      <c r="BF23" s="37">
        <f>County!AG1350</f>
        <v>0</v>
      </c>
      <c r="BG23" s="38">
        <f t="shared" si="30"/>
        <v>0</v>
      </c>
      <c r="BH23" s="37">
        <f>County!AH1350</f>
        <v>0</v>
      </c>
      <c r="BI23" s="38">
        <f t="shared" si="31"/>
        <v>0</v>
      </c>
      <c r="BJ23" s="45"/>
      <c r="BK23" s="34" t="str">
        <f t="shared" si="33"/>
        <v>New Hampshire</v>
      </c>
      <c r="BL23" s="34" t="s">
        <v>3222</v>
      </c>
      <c r="BN23" s="35">
        <f>RANK(AD23,(X23:AC23,AD23:AK23,AN23:BI23))</f>
        <v>2</v>
      </c>
      <c r="BO23" s="35">
        <f>RANK(AF23,(X23:AC23,AD23:AK23,AN23:BI23))</f>
        <v>4</v>
      </c>
      <c r="BP23" s="35">
        <f>RANK(AJ23,(X23:AC23,AD23:AK23,AN23:BI23))</f>
        <v>10</v>
      </c>
      <c r="BQ23" s="35">
        <f>RANK(AH23,(X23:AC23,AD23:AK23,AN23:BI23))</f>
        <v>6</v>
      </c>
      <c r="BS23" s="34">
        <v>33</v>
      </c>
      <c r="BT23" s="34" t="s">
        <v>3290</v>
      </c>
      <c r="BU23" s="111">
        <v>39456</v>
      </c>
      <c r="BV23" s="34">
        <v>0</v>
      </c>
      <c r="BW23" s="34">
        <v>1</v>
      </c>
      <c r="BX23" s="34">
        <v>12</v>
      </c>
      <c r="BY23" s="34">
        <v>12</v>
      </c>
      <c r="BZ23" s="34">
        <v>10</v>
      </c>
      <c r="CA23" s="34">
        <v>10</v>
      </c>
    </row>
    <row r="24" spans="1:83" s="34" customFormat="1">
      <c r="A24" s="34" t="s">
        <v>1429</v>
      </c>
      <c r="B24" s="105">
        <f t="shared" si="32"/>
        <v>50</v>
      </c>
      <c r="C24" s="37">
        <f t="shared" si="1"/>
        <v>232116</v>
      </c>
      <c r="D24" s="36"/>
      <c r="E24" s="36"/>
      <c r="F24" s="36">
        <v>50</v>
      </c>
      <c r="G24" s="36"/>
      <c r="H24" s="36"/>
      <c r="I24" s="36"/>
      <c r="J24" s="36"/>
      <c r="K24" s="36"/>
      <c r="L24" s="36"/>
      <c r="M24" s="67" t="str">
        <f t="shared" si="2"/>
        <v>-</v>
      </c>
      <c r="N24" s="67">
        <f t="shared" si="3"/>
        <v>4</v>
      </c>
      <c r="O24" s="67">
        <f t="shared" si="4"/>
        <v>1</v>
      </c>
      <c r="P24" s="67">
        <f t="shared" si="5"/>
        <v>2</v>
      </c>
      <c r="Q24" s="67">
        <f t="shared" si="6"/>
        <v>3</v>
      </c>
      <c r="R24" s="67" t="str">
        <f t="shared" si="7"/>
        <v>-</v>
      </c>
      <c r="S24" s="67" t="str">
        <f t="shared" si="8"/>
        <v>-</v>
      </c>
      <c r="T24" s="67" t="str">
        <f t="shared" si="9"/>
        <v>-</v>
      </c>
      <c r="U24" s="67" t="str">
        <f t="shared" si="10"/>
        <v>-</v>
      </c>
      <c r="V24" s="37">
        <f t="shared" si="11"/>
        <v>164104</v>
      </c>
      <c r="W24" s="38">
        <f t="shared" si="12"/>
        <v>0.70699133192024677</v>
      </c>
      <c r="X24" s="37">
        <f>County!P1373</f>
        <v>0</v>
      </c>
      <c r="Y24" s="38">
        <f t="shared" si="13"/>
        <v>0</v>
      </c>
      <c r="Z24" s="37">
        <f>County!Q1373</f>
        <v>7212</v>
      </c>
      <c r="AA24" s="38">
        <f t="shared" si="14"/>
        <v>3.107067156077134E-2</v>
      </c>
      <c r="AB24" s="37">
        <f>County!R1373</f>
        <v>188121</v>
      </c>
      <c r="AC24" s="38">
        <f t="shared" si="15"/>
        <v>0.81046114873597686</v>
      </c>
      <c r="AD24" s="37">
        <f>County!S1373</f>
        <v>24017</v>
      </c>
      <c r="AE24" s="38">
        <f t="shared" si="16"/>
        <v>0.10346981681573006</v>
      </c>
      <c r="AF24" s="37">
        <f>County!T1373</f>
        <v>12115</v>
      </c>
      <c r="AG24" s="38">
        <f t="shared" si="17"/>
        <v>5.2193730720846473E-2</v>
      </c>
      <c r="AH24" s="37">
        <f>County!U1373</f>
        <v>0</v>
      </c>
      <c r="AI24" s="38">
        <f t="shared" si="18"/>
        <v>0</v>
      </c>
      <c r="AJ24" s="37">
        <f>County!V1373</f>
        <v>0</v>
      </c>
      <c r="AK24" s="38">
        <f t="shared" si="19"/>
        <v>0</v>
      </c>
      <c r="AL24" s="60">
        <f>County!W1373</f>
        <v>0</v>
      </c>
      <c r="AM24" s="38">
        <f t="shared" si="20"/>
        <v>0</v>
      </c>
      <c r="AN24" s="37">
        <f>County!X1373</f>
        <v>0</v>
      </c>
      <c r="AO24" s="38">
        <f t="shared" si="21"/>
        <v>0</v>
      </c>
      <c r="AP24" s="37">
        <f>County!Y1373</f>
        <v>0</v>
      </c>
      <c r="AQ24" s="38">
        <f t="shared" si="22"/>
        <v>0</v>
      </c>
      <c r="AR24" s="37">
        <f>County!Z1373</f>
        <v>0</v>
      </c>
      <c r="AS24" s="38">
        <f t="shared" si="23"/>
        <v>0</v>
      </c>
      <c r="AT24" s="37">
        <f>County!AA1373</f>
        <v>651</v>
      </c>
      <c r="AU24" s="38">
        <f t="shared" si="24"/>
        <v>2.804632166675283E-3</v>
      </c>
      <c r="AV24" s="37">
        <f>County!AB1373</f>
        <v>0</v>
      </c>
      <c r="AW24" s="38">
        <f t="shared" si="25"/>
        <v>0</v>
      </c>
      <c r="AX24" s="37">
        <f>County!AC1373</f>
        <v>0</v>
      </c>
      <c r="AY24" s="38">
        <f t="shared" si="26"/>
        <v>0</v>
      </c>
      <c r="AZ24" s="37">
        <f>County!AD1373</f>
        <v>0</v>
      </c>
      <c r="BA24" s="38">
        <f t="shared" si="27"/>
        <v>0</v>
      </c>
      <c r="BB24" s="37">
        <f>County!AE1373</f>
        <v>0</v>
      </c>
      <c r="BC24" s="38">
        <f t="shared" si="28"/>
        <v>0</v>
      </c>
      <c r="BD24" s="37">
        <f>County!AF1373</f>
        <v>0</v>
      </c>
      <c r="BE24" s="38">
        <f t="shared" si="29"/>
        <v>0</v>
      </c>
      <c r="BF24" s="37">
        <f>County!AG1373</f>
        <v>0</v>
      </c>
      <c r="BG24" s="38">
        <f t="shared" si="30"/>
        <v>0</v>
      </c>
      <c r="BH24" s="37">
        <f>County!AH1373</f>
        <v>0</v>
      </c>
      <c r="BI24" s="38">
        <f t="shared" si="31"/>
        <v>0</v>
      </c>
      <c r="BJ24" s="45"/>
      <c r="BK24" s="34" t="str">
        <f t="shared" si="33"/>
        <v>New Jersey</v>
      </c>
      <c r="BL24" s="34" t="s">
        <v>3174</v>
      </c>
      <c r="BN24" s="35">
        <f>RANK(AD24,(X24:AC24,AD24:AK24,AN24:BI24))</f>
        <v>2</v>
      </c>
      <c r="BO24" s="35">
        <f>RANK(AF24,(X24:AC24,AD24:AK24,AN24:BI24))</f>
        <v>3</v>
      </c>
      <c r="BP24" s="35">
        <f>RANK(AJ24,(X24:AC24,AD24:AK24,AN24:BI24))</f>
        <v>11</v>
      </c>
      <c r="BQ24" s="35">
        <f>RANK(AH24,(X24:AC24,AD24:AK24,AN24:BI24))</f>
        <v>11</v>
      </c>
      <c r="BS24" s="34">
        <v>34</v>
      </c>
      <c r="BT24" s="34" t="s">
        <v>3290</v>
      </c>
      <c r="BU24" s="111">
        <v>39603</v>
      </c>
      <c r="BV24" s="34">
        <v>0</v>
      </c>
      <c r="BW24" s="34">
        <v>1</v>
      </c>
      <c r="BX24" s="34">
        <v>50</v>
      </c>
      <c r="BY24" s="34">
        <v>50</v>
      </c>
      <c r="BZ24" s="34">
        <v>70</v>
      </c>
      <c r="CA24" s="34">
        <v>0</v>
      </c>
    </row>
    <row r="25" spans="1:83" s="34" customFormat="1">
      <c r="A25" s="34" t="s">
        <v>1667</v>
      </c>
      <c r="B25" s="105">
        <f t="shared" si="32"/>
        <v>23</v>
      </c>
      <c r="C25" s="37">
        <f t="shared" si="1"/>
        <v>90113</v>
      </c>
      <c r="D25" s="36"/>
      <c r="E25" s="36"/>
      <c r="F25" s="36">
        <v>20</v>
      </c>
      <c r="G25" s="36"/>
      <c r="H25" s="36"/>
      <c r="I25" s="36"/>
      <c r="J25" s="36"/>
      <c r="K25" s="36"/>
      <c r="L25" s="36">
        <v>3</v>
      </c>
      <c r="M25" s="67" t="str">
        <f t="shared" si="2"/>
        <v>-</v>
      </c>
      <c r="N25" s="67">
        <f t="shared" si="3"/>
        <v>4</v>
      </c>
      <c r="O25" s="67">
        <f t="shared" si="4"/>
        <v>1</v>
      </c>
      <c r="P25" s="67">
        <f t="shared" si="5"/>
        <v>3</v>
      </c>
      <c r="Q25" s="67">
        <f t="shared" si="6"/>
        <v>2</v>
      </c>
      <c r="R25" s="67" t="str">
        <f t="shared" si="7"/>
        <v>-</v>
      </c>
      <c r="S25" s="67" t="str">
        <f t="shared" si="8"/>
        <v>-</v>
      </c>
      <c r="T25" s="67" t="str">
        <f t="shared" si="9"/>
        <v>-</v>
      </c>
      <c r="U25" s="67" t="str">
        <f t="shared" si="10"/>
        <v>-</v>
      </c>
      <c r="V25" s="37">
        <f t="shared" si="11"/>
        <v>56418</v>
      </c>
      <c r="W25" s="38">
        <f>V25/C25</f>
        <v>0.62608058770654618</v>
      </c>
      <c r="X25" s="37">
        <f>County!P1408</f>
        <v>0</v>
      </c>
      <c r="Y25" s="38">
        <f>X25/$C25</f>
        <v>0</v>
      </c>
      <c r="Z25" s="37">
        <f>County!Q1408</f>
        <v>5298</v>
      </c>
      <c r="AA25" s="38">
        <f>Z25/$C25</f>
        <v>5.8792848978504765E-2</v>
      </c>
      <c r="AB25" s="37">
        <f>County!R1408</f>
        <v>65935</v>
      </c>
      <c r="AC25" s="38">
        <f>AB25/$C25</f>
        <v>0.73169243061489464</v>
      </c>
      <c r="AD25" s="37">
        <f>County!S1408</f>
        <v>9363</v>
      </c>
      <c r="AE25" s="38">
        <f>AD25/$C25</f>
        <v>0.10390287749825219</v>
      </c>
      <c r="AF25" s="37">
        <f>County!T1408</f>
        <v>9517</v>
      </c>
      <c r="AG25" s="38">
        <f>AF25/$C25</f>
        <v>0.10561184290834841</v>
      </c>
      <c r="AH25" s="37">
        <f>County!U1408</f>
        <v>0</v>
      </c>
      <c r="AI25" s="38">
        <f>AH25/$C25</f>
        <v>0</v>
      </c>
      <c r="AJ25" s="37">
        <f>County!V1408</f>
        <v>0</v>
      </c>
      <c r="AK25" s="38">
        <f>AJ25/$C25</f>
        <v>0</v>
      </c>
      <c r="AL25" s="60">
        <f>County!W1408</f>
        <v>0</v>
      </c>
      <c r="AM25" s="38">
        <f>AL25/$C25</f>
        <v>0</v>
      </c>
      <c r="AN25" s="37">
        <f>County!X1408</f>
        <v>0</v>
      </c>
      <c r="AO25" s="38">
        <f>AN25/$C25</f>
        <v>0</v>
      </c>
      <c r="AP25" s="37">
        <f>County!Y1408</f>
        <v>0</v>
      </c>
      <c r="AQ25" s="38">
        <f>AP25/$C25</f>
        <v>0</v>
      </c>
      <c r="AR25" s="37">
        <f>County!Z1408</f>
        <v>0</v>
      </c>
      <c r="AS25" s="38">
        <f>AR25/$C25</f>
        <v>0</v>
      </c>
      <c r="AT25" s="37">
        <f>County!AA1408</f>
        <v>0</v>
      </c>
      <c r="AU25" s="38">
        <f>AT25/$C25</f>
        <v>0</v>
      </c>
      <c r="AV25" s="37">
        <f>County!AB1408</f>
        <v>0</v>
      </c>
      <c r="AW25" s="38">
        <f>AV25/$C25</f>
        <v>0</v>
      </c>
      <c r="AX25" s="37">
        <f>County!AC1408</f>
        <v>0</v>
      </c>
      <c r="AY25" s="38">
        <f t="shared" si="26"/>
        <v>0</v>
      </c>
      <c r="AZ25" s="37">
        <f>County!AD1408</f>
        <v>0</v>
      </c>
      <c r="BA25" s="38">
        <f>AZ25/$C25</f>
        <v>0</v>
      </c>
      <c r="BB25" s="37">
        <f>County!AE1408</f>
        <v>0</v>
      </c>
      <c r="BC25" s="38">
        <f>BB25/$C25</f>
        <v>0</v>
      </c>
      <c r="BD25" s="37">
        <f>County!AF1408</f>
        <v>0</v>
      </c>
      <c r="BE25" s="38">
        <f>BD25/$C25</f>
        <v>0</v>
      </c>
      <c r="BF25" s="37">
        <f>County!AG1408</f>
        <v>0</v>
      </c>
      <c r="BG25" s="38">
        <f>BF25/$C25</f>
        <v>0</v>
      </c>
      <c r="BH25" s="37">
        <f>County!AH1408</f>
        <v>0</v>
      </c>
      <c r="BI25" s="38">
        <f>BH25/$C25</f>
        <v>0</v>
      </c>
      <c r="BJ25" s="45"/>
      <c r="BK25" s="34" t="str">
        <f>A25</f>
        <v>New Mexico</v>
      </c>
      <c r="BL25" s="34" t="s">
        <v>886</v>
      </c>
      <c r="BN25" s="35">
        <f>RANK(AD25,(X25:AC25,AD25:AK25,AN25:BI25))</f>
        <v>3</v>
      </c>
      <c r="BO25" s="35">
        <f>RANK(AF25,(X25:AC25,AD25:AK25,AN25:BI25))</f>
        <v>2</v>
      </c>
      <c r="BP25" s="35">
        <f>RANK(AJ25,(X25:AC25,AD25:AK25,AN25:BI25))</f>
        <v>9</v>
      </c>
      <c r="BQ25" s="35">
        <f>RANK(AH25,(X25:AC25,AD25:AK25,AN25:BI25))</f>
        <v>9</v>
      </c>
      <c r="BS25" s="34">
        <v>35</v>
      </c>
      <c r="BT25" s="34" t="s">
        <v>3290</v>
      </c>
      <c r="BU25" s="111">
        <v>39603</v>
      </c>
      <c r="BV25" s="34">
        <v>0</v>
      </c>
      <c r="BW25" s="34">
        <v>0</v>
      </c>
      <c r="BX25" s="34">
        <v>23</v>
      </c>
      <c r="BY25" s="34">
        <v>20</v>
      </c>
      <c r="BZ25" s="34">
        <v>10</v>
      </c>
      <c r="CA25" s="34">
        <v>15</v>
      </c>
    </row>
    <row r="26" spans="1:83" s="34" customFormat="1">
      <c r="A26" s="34" t="s">
        <v>1975</v>
      </c>
      <c r="B26" s="105">
        <f t="shared" si="32"/>
        <v>95</v>
      </c>
      <c r="C26" s="37">
        <f t="shared" si="1"/>
        <v>189599</v>
      </c>
      <c r="D26" s="36"/>
      <c r="E26" s="36"/>
      <c r="F26" s="36">
        <v>92</v>
      </c>
      <c r="G26" s="36"/>
      <c r="H26" s="36"/>
      <c r="I26" s="36"/>
      <c r="J26" s="36"/>
      <c r="K26" s="36"/>
      <c r="L26" s="36"/>
      <c r="M26" s="67" t="str">
        <f t="shared" si="2"/>
        <v>-</v>
      </c>
      <c r="N26" s="67">
        <f t="shared" si="3"/>
        <v>3</v>
      </c>
      <c r="O26" s="67">
        <f t="shared" si="4"/>
        <v>1</v>
      </c>
      <c r="P26" s="67">
        <f t="shared" si="5"/>
        <v>2</v>
      </c>
      <c r="Q26" s="67">
        <f t="shared" si="6"/>
        <v>4</v>
      </c>
      <c r="R26" s="67" t="str">
        <f t="shared" si="7"/>
        <v>-</v>
      </c>
      <c r="S26" s="67" t="str">
        <f t="shared" si="8"/>
        <v>-</v>
      </c>
      <c r="T26" s="67" t="str">
        <f t="shared" si="9"/>
        <v>-</v>
      </c>
      <c r="U26" s="67" t="str">
        <f t="shared" si="10"/>
        <v>-</v>
      </c>
      <c r="V26" s="37">
        <f t="shared" si="11"/>
        <v>91213</v>
      </c>
      <c r="W26" s="38">
        <f t="shared" ref="W26:W43" si="34">V26/C26</f>
        <v>0.48108376099030059</v>
      </c>
      <c r="X26" s="37">
        <f>County!P1472</f>
        <v>0</v>
      </c>
      <c r="Y26" s="38">
        <f t="shared" ref="Y26:Y42" si="35">X26/$C26</f>
        <v>0</v>
      </c>
      <c r="Z26" s="37">
        <f>County!Q1472</f>
        <v>23990</v>
      </c>
      <c r="AA26" s="38">
        <f t="shared" ref="AA26:AA42" si="36">Z26/$C26</f>
        <v>0.12653020321837141</v>
      </c>
      <c r="AB26" s="37">
        <f>County!R1472</f>
        <v>118912</v>
      </c>
      <c r="AC26" s="38">
        <f t="shared" ref="AC26:AC42" si="37">AB26/$C26</f>
        <v>0.62717630367248778</v>
      </c>
      <c r="AD26" s="37">
        <f>County!S1472</f>
        <v>27699</v>
      </c>
      <c r="AE26" s="38">
        <f t="shared" ref="AE26:AE42" si="38">AD26/$C26</f>
        <v>0.14609254268218713</v>
      </c>
      <c r="AF26" s="37">
        <f>County!T1472</f>
        <v>18997</v>
      </c>
      <c r="AG26" s="38">
        <f t="shared" ref="AG26:AG42" si="39">AF26/$C26</f>
        <v>0.10019567613753237</v>
      </c>
      <c r="AH26" s="37">
        <f>County!U1472</f>
        <v>0</v>
      </c>
      <c r="AI26" s="38">
        <f t="shared" ref="AI26:AI42" si="40">AH26/$C26</f>
        <v>0</v>
      </c>
      <c r="AJ26" s="37">
        <f>County!V1472</f>
        <v>0</v>
      </c>
      <c r="AK26" s="38">
        <f t="shared" ref="AK26:AK42" si="41">AJ26/$C26</f>
        <v>0</v>
      </c>
      <c r="AL26" s="60">
        <f>County!W1472</f>
        <v>0</v>
      </c>
      <c r="AM26" s="38">
        <f t="shared" ref="AM26:AM42" si="42">AL26/$C26</f>
        <v>0</v>
      </c>
      <c r="AN26" s="37">
        <f>County!X1472</f>
        <v>0</v>
      </c>
      <c r="AO26" s="38">
        <f t="shared" ref="AO26:AO42" si="43">AN26/$C26</f>
        <v>0</v>
      </c>
      <c r="AP26" s="37">
        <f>County!Y1472</f>
        <v>0</v>
      </c>
      <c r="AQ26" s="38">
        <f t="shared" ref="AQ26:AQ42" si="44">AP26/$C26</f>
        <v>0</v>
      </c>
      <c r="AR26" s="37">
        <f>County!Z1472</f>
        <v>0</v>
      </c>
      <c r="AS26" s="38">
        <f t="shared" ref="AS26:AS42" si="45">AR26/$C26</f>
        <v>0</v>
      </c>
      <c r="AT26" s="37">
        <f>County!AA1472</f>
        <v>1</v>
      </c>
      <c r="AU26" s="38">
        <f t="shared" ref="AU26:AU42" si="46">AT26/$C26</f>
        <v>5.2742894213577072E-6</v>
      </c>
      <c r="AV26" s="37">
        <f>County!AB1472</f>
        <v>0</v>
      </c>
      <c r="AW26" s="38">
        <f t="shared" ref="AW26:AW42" si="47">AV26/$C26</f>
        <v>0</v>
      </c>
      <c r="AX26" s="37">
        <f>County!AC1472</f>
        <v>0</v>
      </c>
      <c r="AY26" s="38">
        <f t="shared" si="26"/>
        <v>0</v>
      </c>
      <c r="AZ26" s="37">
        <f>County!AD1472</f>
        <v>0</v>
      </c>
      <c r="BA26" s="38">
        <f t="shared" ref="BA26:BA42" si="48">AZ26/$C26</f>
        <v>0</v>
      </c>
      <c r="BB26" s="37">
        <f>County!AE1472</f>
        <v>0</v>
      </c>
      <c r="BC26" s="38">
        <f t="shared" ref="BC26:BC42" si="49">BB26/$C26</f>
        <v>0</v>
      </c>
      <c r="BD26" s="37">
        <f>County!AF1472</f>
        <v>0</v>
      </c>
      <c r="BE26" s="38">
        <f t="shared" ref="BE26:BE42" si="50">BD26/$C26</f>
        <v>0</v>
      </c>
      <c r="BF26" s="37">
        <f>County!AG1472</f>
        <v>0</v>
      </c>
      <c r="BG26" s="38">
        <f t="shared" ref="BG26:BG42" si="51">BF26/$C26</f>
        <v>0</v>
      </c>
      <c r="BH26" s="37">
        <f>County!AH1472</f>
        <v>0</v>
      </c>
      <c r="BI26" s="38">
        <f t="shared" ref="BI26:BI42" si="52">BH26/$C26</f>
        <v>0</v>
      </c>
      <c r="BJ26" s="45"/>
      <c r="BK26" s="34" t="str">
        <f t="shared" si="33"/>
        <v>New York</v>
      </c>
      <c r="BL26" s="34" t="s">
        <v>1976</v>
      </c>
      <c r="BN26" s="35">
        <f>RANK(AD26,(X26:AC26,AD26:AK26,AN26:BI26))</f>
        <v>2</v>
      </c>
      <c r="BO26" s="35">
        <f>RANK(AF26,(X26:AC26,AD26:AK26,AN26:BI26))</f>
        <v>4</v>
      </c>
      <c r="BP26" s="35">
        <f>RANK(AJ26,(X26:AC26,AD26:AK26,AN26:BI26))</f>
        <v>11</v>
      </c>
      <c r="BQ26" s="35">
        <f>RANK(AH26,(X26:AC26,AD26:AK26,AN26:BI26))</f>
        <v>11</v>
      </c>
      <c r="BS26" s="34">
        <v>36</v>
      </c>
      <c r="BT26" s="34" t="s">
        <v>3290</v>
      </c>
      <c r="BU26" s="111">
        <v>39561</v>
      </c>
      <c r="BV26" s="34">
        <v>0</v>
      </c>
      <c r="BW26" s="34">
        <v>0</v>
      </c>
      <c r="BX26" s="34">
        <v>95</v>
      </c>
      <c r="BY26" s="34">
        <v>92</v>
      </c>
      <c r="BZ26" s="34">
        <v>37</v>
      </c>
      <c r="CA26" s="34">
        <v>20</v>
      </c>
    </row>
    <row r="27" spans="1:83" s="34" customFormat="1">
      <c r="A27" s="34" t="s">
        <v>2172</v>
      </c>
      <c r="B27" s="105">
        <f t="shared" si="32"/>
        <v>55</v>
      </c>
      <c r="C27" s="37">
        <f t="shared" si="1"/>
        <v>973206</v>
      </c>
      <c r="D27" s="36"/>
      <c r="E27" s="36">
        <v>4</v>
      </c>
      <c r="F27" s="36">
        <v>36</v>
      </c>
      <c r="G27" s="36">
        <v>6</v>
      </c>
      <c r="H27" s="36">
        <v>6</v>
      </c>
      <c r="I27" s="36"/>
      <c r="J27" s="36"/>
      <c r="K27" s="36"/>
      <c r="L27" s="36">
        <v>3</v>
      </c>
      <c r="M27" s="67" t="str">
        <f t="shared" si="2"/>
        <v>-</v>
      </c>
      <c r="N27" s="67">
        <f t="shared" si="3"/>
        <v>4</v>
      </c>
      <c r="O27" s="67">
        <f t="shared" si="4"/>
        <v>1</v>
      </c>
      <c r="P27" s="67">
        <f t="shared" si="5"/>
        <v>2</v>
      </c>
      <c r="Q27" s="67">
        <f t="shared" si="6"/>
        <v>3</v>
      </c>
      <c r="R27" s="67" t="str">
        <f t="shared" si="7"/>
        <v>-</v>
      </c>
      <c r="S27" s="67" t="str">
        <f t="shared" si="8"/>
        <v>-</v>
      </c>
      <c r="T27" s="67" t="str">
        <f t="shared" si="9"/>
        <v>-</v>
      </c>
      <c r="U27" s="67" t="str">
        <f t="shared" si="10"/>
        <v>-</v>
      </c>
      <c r="V27" s="37">
        <f t="shared" si="11"/>
        <v>530384</v>
      </c>
      <c r="W27" s="38">
        <f t="shared" si="34"/>
        <v>0.54498636465455408</v>
      </c>
      <c r="X27" s="37">
        <f>County!P1574</f>
        <v>0</v>
      </c>
      <c r="Y27" s="38">
        <f t="shared" si="35"/>
        <v>0</v>
      </c>
      <c r="Z27" s="37">
        <f>County!Q1574</f>
        <v>74367</v>
      </c>
      <c r="AA27" s="38">
        <f t="shared" si="36"/>
        <v>7.641444873952688E-2</v>
      </c>
      <c r="AB27" s="37">
        <f>County!R1574</f>
        <v>638601</v>
      </c>
      <c r="AC27" s="38">
        <f t="shared" si="37"/>
        <v>0.65618276089543226</v>
      </c>
      <c r="AD27" s="37">
        <f>County!S1574</f>
        <v>108217</v>
      </c>
      <c r="AE27" s="38">
        <f t="shared" si="38"/>
        <v>0.11119639624087808</v>
      </c>
      <c r="AF27" s="37">
        <f>County!T1574</f>
        <v>101093</v>
      </c>
      <c r="AG27" s="38">
        <f t="shared" si="39"/>
        <v>0.10387626052449327</v>
      </c>
      <c r="AH27" s="37">
        <f>County!U1574</f>
        <v>0</v>
      </c>
      <c r="AI27" s="38">
        <f t="shared" si="40"/>
        <v>0</v>
      </c>
      <c r="AJ27" s="37">
        <f>County!V1574</f>
        <v>0</v>
      </c>
      <c r="AK27" s="38">
        <f t="shared" si="41"/>
        <v>0</v>
      </c>
      <c r="AL27" s="60">
        <f>County!W1574</f>
        <v>0</v>
      </c>
      <c r="AM27" s="38">
        <f t="shared" si="42"/>
        <v>0</v>
      </c>
      <c r="AN27" s="37">
        <f>County!X1574</f>
        <v>0</v>
      </c>
      <c r="AO27" s="38">
        <f t="shared" si="43"/>
        <v>0</v>
      </c>
      <c r="AP27" s="37">
        <f>County!Y1574</f>
        <v>50928</v>
      </c>
      <c r="AQ27" s="38">
        <f t="shared" si="44"/>
        <v>5.2330133599669544E-2</v>
      </c>
      <c r="AR27" s="37">
        <f>County!Z1574</f>
        <v>0</v>
      </c>
      <c r="AS27" s="38">
        <f t="shared" si="45"/>
        <v>0</v>
      </c>
      <c r="AT27" s="37">
        <f>County!AA1574</f>
        <v>0</v>
      </c>
      <c r="AU27" s="38">
        <f t="shared" si="46"/>
        <v>0</v>
      </c>
      <c r="AV27" s="37">
        <f>County!AB1574</f>
        <v>0</v>
      </c>
      <c r="AW27" s="38">
        <f t="shared" si="47"/>
        <v>0</v>
      </c>
      <c r="AX27" s="37">
        <f>County!AC1574</f>
        <v>0</v>
      </c>
      <c r="AY27" s="38">
        <f t="shared" si="26"/>
        <v>0</v>
      </c>
      <c r="AZ27" s="37">
        <f>County!AD1574</f>
        <v>0</v>
      </c>
      <c r="BA27" s="38">
        <f t="shared" si="48"/>
        <v>0</v>
      </c>
      <c r="BB27" s="37">
        <f>County!AE1574</f>
        <v>0</v>
      </c>
      <c r="BC27" s="38">
        <f t="shared" si="49"/>
        <v>0</v>
      </c>
      <c r="BD27" s="37">
        <f>County!AF1574</f>
        <v>0</v>
      </c>
      <c r="BE27" s="38">
        <f t="shared" si="50"/>
        <v>0</v>
      </c>
      <c r="BF27" s="37">
        <f>County!AG1574</f>
        <v>0</v>
      </c>
      <c r="BG27" s="38">
        <f t="shared" si="51"/>
        <v>0</v>
      </c>
      <c r="BH27" s="37">
        <f>County!AH1574</f>
        <v>0</v>
      </c>
      <c r="BI27" s="38">
        <f t="shared" si="52"/>
        <v>0</v>
      </c>
      <c r="BJ27" s="45"/>
      <c r="BK27" s="34" t="str">
        <f t="shared" si="33"/>
        <v>North Carolina</v>
      </c>
      <c r="BL27" s="34" t="s">
        <v>878</v>
      </c>
      <c r="BN27" s="35">
        <f>RANK(AD27,(X27:AC27,AD27:AK27,AN27:BI27))</f>
        <v>2</v>
      </c>
      <c r="BO27" s="35">
        <f>RANK(AF27,(X27:AC27,AD27:AK27,AN27:BI27))</f>
        <v>3</v>
      </c>
      <c r="BP27" s="35">
        <f>RANK(AJ27,(X27:AC27,AD27:AK27,AN27:BI27))</f>
        <v>11</v>
      </c>
      <c r="BQ27" s="35">
        <f>RANK(AH27,(X27:AC27,AD27:AK27,AN27:BI27))</f>
        <v>11</v>
      </c>
      <c r="BS27" s="34">
        <v>37</v>
      </c>
      <c r="BT27" s="34" t="s">
        <v>3290</v>
      </c>
      <c r="BU27" s="111">
        <v>39575</v>
      </c>
      <c r="BV27" s="34">
        <v>0</v>
      </c>
      <c r="BW27" s="34">
        <v>1</v>
      </c>
      <c r="BX27" s="34">
        <v>55</v>
      </c>
      <c r="BY27" s="34">
        <v>55</v>
      </c>
      <c r="BZ27" s="34">
        <v>10</v>
      </c>
      <c r="CA27" s="34">
        <v>0</v>
      </c>
    </row>
    <row r="28" spans="1:83" s="34" customFormat="1">
      <c r="A28" s="34" t="s">
        <v>740</v>
      </c>
      <c r="B28" s="105">
        <f t="shared" si="32"/>
        <v>66</v>
      </c>
      <c r="C28" s="37">
        <f t="shared" si="1"/>
        <v>1213879</v>
      </c>
      <c r="D28" s="37"/>
      <c r="E28" s="37"/>
      <c r="F28" s="37">
        <v>38</v>
      </c>
      <c r="G28" s="37"/>
      <c r="H28" s="37">
        <v>25</v>
      </c>
      <c r="I28" s="37"/>
      <c r="J28" s="36"/>
      <c r="K28" s="36"/>
      <c r="L28" s="36">
        <v>3</v>
      </c>
      <c r="M28" s="67">
        <f t="shared" si="2"/>
        <v>6</v>
      </c>
      <c r="N28" s="67">
        <f t="shared" si="3"/>
        <v>3</v>
      </c>
      <c r="O28" s="67">
        <f t="shared" si="4"/>
        <v>1</v>
      </c>
      <c r="P28" s="67">
        <f t="shared" si="5"/>
        <v>4</v>
      </c>
      <c r="Q28" s="67">
        <f t="shared" si="6"/>
        <v>2</v>
      </c>
      <c r="R28" s="67">
        <f t="shared" si="7"/>
        <v>5</v>
      </c>
      <c r="S28" s="67" t="str">
        <f t="shared" si="8"/>
        <v>-</v>
      </c>
      <c r="T28" s="67" t="str">
        <f t="shared" si="9"/>
        <v>-</v>
      </c>
      <c r="U28" s="67" t="str">
        <f t="shared" si="10"/>
        <v>-</v>
      </c>
      <c r="V28" s="37">
        <f t="shared" si="11"/>
        <v>12251</v>
      </c>
      <c r="W28" s="38">
        <f t="shared" si="34"/>
        <v>1.0092439196987508E-2</v>
      </c>
      <c r="X28" s="37">
        <f>County!P1664</f>
        <v>6490</v>
      </c>
      <c r="Y28" s="38">
        <f t="shared" si="35"/>
        <v>5.346496644228955E-3</v>
      </c>
      <c r="Z28" s="37">
        <f>County!Q1664</f>
        <v>177183</v>
      </c>
      <c r="AA28" s="38">
        <f t="shared" si="36"/>
        <v>0.14596430121947904</v>
      </c>
      <c r="AB28" s="37">
        <f>County!R1664</f>
        <v>460831</v>
      </c>
      <c r="AC28" s="38">
        <f t="shared" si="37"/>
        <v>0.37963503775911767</v>
      </c>
      <c r="AD28" s="37">
        <f>County!S1664</f>
        <v>113256</v>
      </c>
      <c r="AE28" s="38">
        <f t="shared" si="38"/>
        <v>9.3300897371154781E-2</v>
      </c>
      <c r="AF28" s="37">
        <f>County!T1664</f>
        <v>448580</v>
      </c>
      <c r="AG28" s="38">
        <f t="shared" si="39"/>
        <v>0.36954259856213018</v>
      </c>
      <c r="AH28" s="37">
        <f>County!U1664</f>
        <v>7539</v>
      </c>
      <c r="AI28" s="38">
        <f t="shared" si="40"/>
        <v>6.2106684438893826E-3</v>
      </c>
      <c r="AJ28" s="37">
        <f>County!V1664</f>
        <v>0</v>
      </c>
      <c r="AK28" s="38">
        <f t="shared" si="41"/>
        <v>0</v>
      </c>
      <c r="AL28" s="60">
        <f>County!W1664</f>
        <v>0</v>
      </c>
      <c r="AM28" s="38">
        <f t="shared" si="42"/>
        <v>0</v>
      </c>
      <c r="AN28" s="37">
        <f>County!X1664</f>
        <v>0</v>
      </c>
      <c r="AO28" s="38">
        <f t="shared" si="43"/>
        <v>0</v>
      </c>
      <c r="AP28" s="37">
        <f>County!Y1664</f>
        <v>0</v>
      </c>
      <c r="AQ28" s="38">
        <f t="shared" si="44"/>
        <v>0</v>
      </c>
      <c r="AR28" s="37">
        <f>County!Z1664</f>
        <v>0</v>
      </c>
      <c r="AS28" s="38">
        <f t="shared" si="45"/>
        <v>0</v>
      </c>
      <c r="AT28" s="37">
        <f>County!AA1664</f>
        <v>0</v>
      </c>
      <c r="AU28" s="38">
        <f t="shared" si="46"/>
        <v>0</v>
      </c>
      <c r="AV28" s="37">
        <f>County!AB1664</f>
        <v>0</v>
      </c>
      <c r="AW28" s="38">
        <f t="shared" si="47"/>
        <v>0</v>
      </c>
      <c r="AX28" s="37">
        <f>County!AC1664</f>
        <v>0</v>
      </c>
      <c r="AY28" s="38">
        <f t="shared" si="26"/>
        <v>0</v>
      </c>
      <c r="AZ28" s="37">
        <f>County!AD1664</f>
        <v>0</v>
      </c>
      <c r="BA28" s="38">
        <f t="shared" si="48"/>
        <v>0</v>
      </c>
      <c r="BB28" s="37">
        <f>County!AE1664</f>
        <v>0</v>
      </c>
      <c r="BC28" s="38">
        <f t="shared" si="49"/>
        <v>0</v>
      </c>
      <c r="BD28" s="37">
        <f>County!AF1664</f>
        <v>0</v>
      </c>
      <c r="BE28" s="38">
        <f t="shared" si="50"/>
        <v>0</v>
      </c>
      <c r="BF28" s="37">
        <f>County!AG1664</f>
        <v>0</v>
      </c>
      <c r="BG28" s="38">
        <f t="shared" si="51"/>
        <v>0</v>
      </c>
      <c r="BH28" s="37">
        <f>County!AH1664</f>
        <v>0</v>
      </c>
      <c r="BI28" s="38">
        <f t="shared" si="52"/>
        <v>0</v>
      </c>
      <c r="BJ28" s="45"/>
      <c r="BK28" s="34" t="str">
        <f t="shared" si="33"/>
        <v>Ohio</v>
      </c>
      <c r="BL28" s="34" t="s">
        <v>2566</v>
      </c>
      <c r="BN28" s="35">
        <f>RANK(AD28,(X28:AC28,AD28:AK28,AN28:BI28))</f>
        <v>4</v>
      </c>
      <c r="BO28" s="35">
        <f>RANK(AF28,(X28:AC28,AD28:AK28,AN28:BI28))</f>
        <v>2</v>
      </c>
      <c r="BP28" s="35">
        <f>RANK(AJ28,(X28:AC28,AD28:AK28,AN28:BI28))</f>
        <v>13</v>
      </c>
      <c r="BQ28" s="35">
        <f>RANK(AH28,(X28:AC28,AD28:AK28,AN28:BI28))</f>
        <v>5</v>
      </c>
      <c r="BS28" s="34">
        <v>39</v>
      </c>
      <c r="BT28" s="34" t="s">
        <v>3290</v>
      </c>
      <c r="BU28" s="111">
        <v>39512</v>
      </c>
      <c r="BV28" s="34">
        <v>0</v>
      </c>
      <c r="BW28" s="34">
        <v>1</v>
      </c>
      <c r="BX28" s="34">
        <v>66</v>
      </c>
      <c r="BY28" s="34">
        <v>63</v>
      </c>
      <c r="BZ28" s="34">
        <v>37</v>
      </c>
      <c r="CA28" s="34">
        <v>20</v>
      </c>
    </row>
    <row r="29" spans="1:83" s="34" customFormat="1">
      <c r="A29" s="34" t="s">
        <v>1641</v>
      </c>
      <c r="B29" s="105">
        <f t="shared" si="32"/>
        <v>43</v>
      </c>
      <c r="C29" s="37">
        <f t="shared" si="1"/>
        <v>286523</v>
      </c>
      <c r="D29" s="37"/>
      <c r="E29" s="37">
        <v>13</v>
      </c>
      <c r="F29" s="37">
        <v>13</v>
      </c>
      <c r="G29" s="37"/>
      <c r="H29" s="37">
        <v>14</v>
      </c>
      <c r="I29" s="36"/>
      <c r="J29" s="36"/>
      <c r="K29" s="36"/>
      <c r="L29" s="36">
        <v>3</v>
      </c>
      <c r="M29" s="67">
        <f t="shared" si="2"/>
        <v>7</v>
      </c>
      <c r="N29" s="67">
        <f t="shared" si="3"/>
        <v>3</v>
      </c>
      <c r="O29" s="67">
        <f t="shared" si="4"/>
        <v>2</v>
      </c>
      <c r="P29" s="67">
        <f t="shared" si="5"/>
        <v>4</v>
      </c>
      <c r="Q29" s="67">
        <f t="shared" si="6"/>
        <v>1</v>
      </c>
      <c r="R29" s="67">
        <f t="shared" si="7"/>
        <v>5</v>
      </c>
      <c r="S29" s="67">
        <f t="shared" si="8"/>
        <v>6</v>
      </c>
      <c r="T29" s="67" t="str">
        <f t="shared" si="9"/>
        <v>-</v>
      </c>
      <c r="U29" s="67" t="str">
        <f t="shared" si="10"/>
        <v>-</v>
      </c>
      <c r="V29" s="37">
        <f t="shared" si="11"/>
        <v>16493</v>
      </c>
      <c r="W29" s="38">
        <f t="shared" si="34"/>
        <v>5.7562569148026509E-2</v>
      </c>
      <c r="X29" s="37">
        <f>County!P1743</f>
        <v>750</v>
      </c>
      <c r="Y29" s="38">
        <f t="shared" si="35"/>
        <v>2.6175909089322671E-3</v>
      </c>
      <c r="Z29" s="37">
        <f>County!Q1743</f>
        <v>78730</v>
      </c>
      <c r="AA29" s="38">
        <f t="shared" si="36"/>
        <v>0.27477724301364986</v>
      </c>
      <c r="AB29" s="37">
        <f>County!R1743</f>
        <v>80356</v>
      </c>
      <c r="AC29" s="38">
        <f t="shared" si="37"/>
        <v>0.28045218010421502</v>
      </c>
      <c r="AD29" s="37">
        <f>County!S1743</f>
        <v>27596</v>
      </c>
      <c r="AE29" s="38">
        <f t="shared" si="38"/>
        <v>9.6313384963859799E-2</v>
      </c>
      <c r="AF29" s="37">
        <f>County!T1743</f>
        <v>96849</v>
      </c>
      <c r="AG29" s="38">
        <f t="shared" si="39"/>
        <v>0.33801474925224151</v>
      </c>
      <c r="AH29" s="37">
        <f>County!U1743</f>
        <v>1291</v>
      </c>
      <c r="AI29" s="38">
        <f t="shared" si="40"/>
        <v>4.505746484575409E-3</v>
      </c>
      <c r="AJ29" s="37">
        <f>County!V1743</f>
        <v>951</v>
      </c>
      <c r="AK29" s="38">
        <f t="shared" si="41"/>
        <v>3.3191052725261147E-3</v>
      </c>
      <c r="AL29" s="60">
        <f>County!W1743</f>
        <v>0</v>
      </c>
      <c r="AM29" s="38">
        <f t="shared" si="42"/>
        <v>0</v>
      </c>
      <c r="AN29" s="37">
        <f>County!X1743</f>
        <v>0</v>
      </c>
      <c r="AO29" s="38">
        <f t="shared" si="43"/>
        <v>0</v>
      </c>
      <c r="AP29" s="37">
        <f>County!Y1743</f>
        <v>0</v>
      </c>
      <c r="AQ29" s="38">
        <f t="shared" si="44"/>
        <v>0</v>
      </c>
      <c r="AR29" s="37">
        <f>County!Z1743</f>
        <v>0</v>
      </c>
      <c r="AS29" s="38">
        <f t="shared" si="45"/>
        <v>0</v>
      </c>
      <c r="AT29" s="37">
        <f>County!AA1743</f>
        <v>0</v>
      </c>
      <c r="AU29" s="38">
        <f t="shared" si="46"/>
        <v>0</v>
      </c>
      <c r="AV29" s="37">
        <f>County!AB1743</f>
        <v>0</v>
      </c>
      <c r="AW29" s="38">
        <f t="shared" si="47"/>
        <v>0</v>
      </c>
      <c r="AX29" s="37">
        <f>County!AC1743</f>
        <v>0</v>
      </c>
      <c r="AY29" s="38">
        <f t="shared" si="26"/>
        <v>0</v>
      </c>
      <c r="AZ29" s="37">
        <f>County!AD1743</f>
        <v>0</v>
      </c>
      <c r="BA29" s="38">
        <f t="shared" si="48"/>
        <v>0</v>
      </c>
      <c r="BB29" s="37">
        <f>County!AE1743</f>
        <v>0</v>
      </c>
      <c r="BC29" s="38">
        <f t="shared" si="49"/>
        <v>0</v>
      </c>
      <c r="BD29" s="37">
        <f>County!AF1743</f>
        <v>0</v>
      </c>
      <c r="BE29" s="38">
        <f t="shared" si="50"/>
        <v>0</v>
      </c>
      <c r="BF29" s="37">
        <f>County!AG1743</f>
        <v>0</v>
      </c>
      <c r="BG29" s="38">
        <f t="shared" si="51"/>
        <v>0</v>
      </c>
      <c r="BH29" s="37">
        <f>County!AH1743</f>
        <v>0</v>
      </c>
      <c r="BI29" s="38">
        <f t="shared" si="52"/>
        <v>0</v>
      </c>
      <c r="BJ29" s="45"/>
      <c r="BK29" s="34" t="str">
        <f t="shared" si="33"/>
        <v>Oklahoma</v>
      </c>
      <c r="BL29" s="34" t="s">
        <v>1891</v>
      </c>
      <c r="BN29" s="35">
        <f>RANK(AD29,(X29:AC29,AD29:AK29,AN29:BI29))</f>
        <v>4</v>
      </c>
      <c r="BO29" s="35">
        <f>RANK(AF29,(X29:AC29,AD29:AK29,AN29:BI29))</f>
        <v>1</v>
      </c>
      <c r="BP29" s="35">
        <f>RANK(AJ29,(X29:AC29,AD29:AK29,AN29:BI29))</f>
        <v>6</v>
      </c>
      <c r="BQ29" s="35">
        <f>RANK(AH29,(X29:AC29,AD29:AK29,AN29:BI29))</f>
        <v>5</v>
      </c>
      <c r="BS29" s="34">
        <v>40</v>
      </c>
      <c r="BT29" s="34" t="s">
        <v>3290</v>
      </c>
      <c r="BU29" s="111">
        <v>39512</v>
      </c>
      <c r="BV29" s="34">
        <v>0</v>
      </c>
      <c r="BW29" s="34">
        <v>0</v>
      </c>
      <c r="BX29" s="34">
        <v>43</v>
      </c>
      <c r="BY29" s="34">
        <v>40</v>
      </c>
      <c r="BZ29" s="34">
        <v>33</v>
      </c>
      <c r="CA29" s="34">
        <v>15</v>
      </c>
    </row>
    <row r="30" spans="1:83" s="34" customFormat="1">
      <c r="A30" s="34" t="s">
        <v>2473</v>
      </c>
      <c r="B30" s="105">
        <f t="shared" si="32"/>
        <v>29</v>
      </c>
      <c r="C30" s="37">
        <f t="shared" si="1"/>
        <v>287955</v>
      </c>
      <c r="D30" s="36"/>
      <c r="E30" s="36">
        <v>1</v>
      </c>
      <c r="F30" s="36">
        <v>18</v>
      </c>
      <c r="G30" s="36">
        <v>3</v>
      </c>
      <c r="H30" s="36">
        <v>3</v>
      </c>
      <c r="I30" s="36"/>
      <c r="J30" s="36"/>
      <c r="K30" s="36"/>
      <c r="L30" s="36">
        <v>3</v>
      </c>
      <c r="M30" s="67" t="str">
        <f t="shared" si="2"/>
        <v>-</v>
      </c>
      <c r="N30" s="67">
        <f t="shared" si="3"/>
        <v>4</v>
      </c>
      <c r="O30" s="67">
        <f t="shared" si="4"/>
        <v>1</v>
      </c>
      <c r="P30" s="67">
        <f t="shared" si="5"/>
        <v>2</v>
      </c>
      <c r="Q30" s="67">
        <f t="shared" si="6"/>
        <v>3</v>
      </c>
      <c r="R30" s="67" t="str">
        <f t="shared" si="7"/>
        <v>-</v>
      </c>
      <c r="S30" s="67" t="str">
        <f t="shared" si="8"/>
        <v>-</v>
      </c>
      <c r="T30" s="67" t="str">
        <f t="shared" si="9"/>
        <v>-</v>
      </c>
      <c r="U30" s="67" t="str">
        <f t="shared" si="10"/>
        <v>-</v>
      </c>
      <c r="V30" s="37">
        <f t="shared" si="11"/>
        <v>167366</v>
      </c>
      <c r="W30" s="38">
        <f t="shared" si="34"/>
        <v>0.58122276050077271</v>
      </c>
      <c r="X30" s="37">
        <f>County!P1781</f>
        <v>0</v>
      </c>
      <c r="Y30" s="38">
        <f t="shared" si="35"/>
        <v>0</v>
      </c>
      <c r="Z30" s="37">
        <f>County!Q1781</f>
        <v>15451</v>
      </c>
      <c r="AA30" s="38">
        <f t="shared" si="36"/>
        <v>5.3657689569550797E-2</v>
      </c>
      <c r="AB30" s="37">
        <f>County!R1781</f>
        <v>204176</v>
      </c>
      <c r="AC30" s="38">
        <f t="shared" si="37"/>
        <v>0.70905523432480766</v>
      </c>
      <c r="AD30" s="37">
        <f>County!S1781</f>
        <v>36810</v>
      </c>
      <c r="AE30" s="38">
        <f t="shared" si="38"/>
        <v>0.12783247382403501</v>
      </c>
      <c r="AF30" s="37">
        <f>County!T1781</f>
        <v>27042</v>
      </c>
      <c r="AG30" s="38">
        <f t="shared" si="39"/>
        <v>9.3910506850028649E-2</v>
      </c>
      <c r="AH30" s="37">
        <f>County!U1781</f>
        <v>0</v>
      </c>
      <c r="AI30" s="38">
        <f t="shared" si="40"/>
        <v>0</v>
      </c>
      <c r="AJ30" s="37">
        <f>County!V1781</f>
        <v>0</v>
      </c>
      <c r="AK30" s="38">
        <f t="shared" si="41"/>
        <v>0</v>
      </c>
      <c r="AL30" s="60">
        <f>County!W1781</f>
        <v>0</v>
      </c>
      <c r="AM30" s="38">
        <f t="shared" si="42"/>
        <v>0</v>
      </c>
      <c r="AN30" s="37">
        <f>County!X1781</f>
        <v>0</v>
      </c>
      <c r="AO30" s="38">
        <f t="shared" si="43"/>
        <v>0</v>
      </c>
      <c r="AP30" s="37">
        <f>County!Y1781</f>
        <v>0</v>
      </c>
      <c r="AQ30" s="38">
        <f t="shared" si="44"/>
        <v>0</v>
      </c>
      <c r="AR30" s="37">
        <f>County!Z1781</f>
        <v>0</v>
      </c>
      <c r="AS30" s="38">
        <f t="shared" si="45"/>
        <v>0</v>
      </c>
      <c r="AT30" s="37">
        <f>County!AA1781</f>
        <v>4476</v>
      </c>
      <c r="AU30" s="38">
        <f t="shared" si="46"/>
        <v>1.5544095431577851E-2</v>
      </c>
      <c r="AV30" s="37">
        <f>County!AB1781</f>
        <v>0</v>
      </c>
      <c r="AW30" s="38">
        <f t="shared" si="47"/>
        <v>0</v>
      </c>
      <c r="AX30" s="37">
        <f>County!AC1781</f>
        <v>0</v>
      </c>
      <c r="AY30" s="38">
        <f t="shared" si="26"/>
        <v>0</v>
      </c>
      <c r="AZ30" s="37">
        <f>County!AD1781</f>
        <v>0</v>
      </c>
      <c r="BA30" s="38">
        <f t="shared" si="48"/>
        <v>0</v>
      </c>
      <c r="BB30" s="37">
        <f>County!AE1781</f>
        <v>0</v>
      </c>
      <c r="BC30" s="38">
        <f t="shared" si="49"/>
        <v>0</v>
      </c>
      <c r="BD30" s="37">
        <f>County!AF1781</f>
        <v>0</v>
      </c>
      <c r="BE30" s="38">
        <f t="shared" si="50"/>
        <v>0</v>
      </c>
      <c r="BF30" s="37">
        <f>County!AG1781</f>
        <v>0</v>
      </c>
      <c r="BG30" s="38">
        <f t="shared" si="51"/>
        <v>0</v>
      </c>
      <c r="BH30" s="37">
        <f>County!AH1781</f>
        <v>0</v>
      </c>
      <c r="BI30" s="38">
        <f t="shared" si="52"/>
        <v>0</v>
      </c>
      <c r="BJ30" s="45"/>
      <c r="BK30" s="34" t="str">
        <f t="shared" si="33"/>
        <v>Oregon</v>
      </c>
      <c r="BL30" s="34" t="s">
        <v>1363</v>
      </c>
      <c r="BN30" s="35">
        <f>RANK(AD30,(X30:AC30,AD30:AK30,AN30:BI30))</f>
        <v>2</v>
      </c>
      <c r="BO30" s="35">
        <f>RANK(AF30,(X30:AC30,AD30:AK30,AN30:BI30))</f>
        <v>3</v>
      </c>
      <c r="BP30" s="35">
        <f>RANK(AJ30,(X30:AC30,AD30:AK30,AN30:BI30))</f>
        <v>11</v>
      </c>
      <c r="BQ30" s="35">
        <f>RANK(AH30,(X30:AC30,AD30:AK30,AN30:BI30))</f>
        <v>11</v>
      </c>
      <c r="BS30" s="34">
        <v>41</v>
      </c>
      <c r="BT30" s="34" t="s">
        <v>3290</v>
      </c>
      <c r="BU30" s="111">
        <v>39582</v>
      </c>
      <c r="BV30" s="34">
        <v>0</v>
      </c>
      <c r="BW30" s="34">
        <v>0</v>
      </c>
      <c r="BX30" s="34">
        <v>29</v>
      </c>
      <c r="BY30" s="34">
        <v>29</v>
      </c>
      <c r="BZ30" s="34">
        <v>10</v>
      </c>
      <c r="CA30" s="34">
        <v>3.5</v>
      </c>
    </row>
    <row r="31" spans="1:83" s="34" customFormat="1">
      <c r="A31" s="34" t="s">
        <v>2086</v>
      </c>
      <c r="B31" s="105">
        <f t="shared" si="32"/>
        <v>72</v>
      </c>
      <c r="C31" s="37">
        <f t="shared" si="1"/>
        <v>811706</v>
      </c>
      <c r="D31" s="36"/>
      <c r="E31" s="36"/>
      <c r="F31" s="36"/>
      <c r="G31" s="36"/>
      <c r="H31" s="36"/>
      <c r="I31" s="36"/>
      <c r="J31" s="36"/>
      <c r="K31" s="36"/>
      <c r="L31" s="36"/>
      <c r="M31" s="67">
        <f t="shared" si="2"/>
        <v>6</v>
      </c>
      <c r="N31" s="67">
        <f t="shared" si="3"/>
        <v>4</v>
      </c>
      <c r="O31" s="67">
        <f t="shared" si="4"/>
        <v>1</v>
      </c>
      <c r="P31" s="67">
        <f t="shared" si="5"/>
        <v>3</v>
      </c>
      <c r="Q31" s="67">
        <f t="shared" si="6"/>
        <v>2</v>
      </c>
      <c r="R31" s="67">
        <f t="shared" si="7"/>
        <v>8</v>
      </c>
      <c r="S31" s="67">
        <f t="shared" si="8"/>
        <v>10</v>
      </c>
      <c r="T31" s="67" t="str">
        <f t="shared" si="9"/>
        <v>-</v>
      </c>
      <c r="U31" s="67">
        <f t="shared" si="10"/>
        <v>8</v>
      </c>
      <c r="V31" s="37">
        <f t="shared" si="11"/>
        <v>319318</v>
      </c>
      <c r="W31" s="38">
        <f t="shared" si="34"/>
        <v>0.39339120321889948</v>
      </c>
      <c r="X31" s="37">
        <f>County!P1850</f>
        <v>42</v>
      </c>
      <c r="Y31" s="38">
        <f t="shared" si="35"/>
        <v>5.1742872419324235E-5</v>
      </c>
      <c r="Z31" s="37">
        <f>County!Q1850</f>
        <v>84537</v>
      </c>
      <c r="AA31" s="38">
        <f t="shared" si="36"/>
        <v>0.10414731442172412</v>
      </c>
      <c r="AB31" s="37">
        <f>County!R1850</f>
        <v>468374</v>
      </c>
      <c r="AC31" s="38">
        <f t="shared" si="37"/>
        <v>0.57702419348877554</v>
      </c>
      <c r="AD31" s="37">
        <f>County!S1850</f>
        <v>106148</v>
      </c>
      <c r="AE31" s="38">
        <f t="shared" si="38"/>
        <v>0.13077148622777213</v>
      </c>
      <c r="AF31" s="37">
        <f>County!T1850</f>
        <v>149056</v>
      </c>
      <c r="AG31" s="38">
        <f t="shared" si="39"/>
        <v>0.18363299026987603</v>
      </c>
      <c r="AH31" s="37">
        <f>County!U1850</f>
        <v>6</v>
      </c>
      <c r="AI31" s="38">
        <f t="shared" si="40"/>
        <v>7.3918389170463197E-6</v>
      </c>
      <c r="AJ31" s="37">
        <f>County!V1850</f>
        <v>5</v>
      </c>
      <c r="AK31" s="38">
        <f t="shared" si="41"/>
        <v>6.1598657642052666E-6</v>
      </c>
      <c r="AL31" s="60">
        <f>County!W1850</f>
        <v>0</v>
      </c>
      <c r="AM31" s="38">
        <f t="shared" si="42"/>
        <v>0</v>
      </c>
      <c r="AN31" s="37">
        <f>County!X1850</f>
        <v>0</v>
      </c>
      <c r="AO31" s="38">
        <f t="shared" si="43"/>
        <v>0</v>
      </c>
      <c r="AP31" s="37">
        <f>County!Y1850</f>
        <v>0</v>
      </c>
      <c r="AQ31" s="38">
        <f t="shared" si="44"/>
        <v>0</v>
      </c>
      <c r="AR31" s="37">
        <f>County!Z1850</f>
        <v>0</v>
      </c>
      <c r="AS31" s="38">
        <f t="shared" si="45"/>
        <v>0</v>
      </c>
      <c r="AT31" s="37">
        <f>County!AA1850</f>
        <v>3511</v>
      </c>
      <c r="AU31" s="38">
        <f t="shared" si="46"/>
        <v>4.3254577396249381E-3</v>
      </c>
      <c r="AV31" s="37">
        <f>County!AB1850</f>
        <v>0</v>
      </c>
      <c r="AW31" s="38">
        <f t="shared" si="47"/>
        <v>0</v>
      </c>
      <c r="AX31" s="37">
        <f>County!AC1850</f>
        <v>6</v>
      </c>
      <c r="AY31" s="38">
        <f t="shared" si="26"/>
        <v>7.3918389170463197E-6</v>
      </c>
      <c r="AZ31" s="37">
        <f>County!AD1850</f>
        <v>1</v>
      </c>
      <c r="BA31" s="38">
        <f t="shared" si="48"/>
        <v>1.2319731528410534E-6</v>
      </c>
      <c r="BB31" s="37">
        <f>County!AE1850</f>
        <v>19</v>
      </c>
      <c r="BC31" s="38">
        <f t="shared" si="49"/>
        <v>2.3407489903980011E-5</v>
      </c>
      <c r="BD31" s="37">
        <f>County!AF1850</f>
        <v>1</v>
      </c>
      <c r="BE31" s="38">
        <f t="shared" si="50"/>
        <v>1.2319731528410534E-6</v>
      </c>
      <c r="BF31" s="37">
        <f>County!AG1850</f>
        <v>0</v>
      </c>
      <c r="BG31" s="38">
        <f t="shared" si="51"/>
        <v>0</v>
      </c>
      <c r="BH31" s="37">
        <f>County!AH1850</f>
        <v>0</v>
      </c>
      <c r="BI31" s="38">
        <f t="shared" si="52"/>
        <v>0</v>
      </c>
      <c r="BJ31" s="45"/>
      <c r="BK31" s="34" t="str">
        <f t="shared" si="33"/>
        <v>Pennsylvania</v>
      </c>
      <c r="BL31" s="34" t="s">
        <v>2056</v>
      </c>
      <c r="BN31" s="35">
        <f>RANK(AD31,(X31:AC31,AD31:AK31,AN31:BI31))</f>
        <v>3</v>
      </c>
      <c r="BO31" s="35">
        <f>RANK(AF31,(X31:AC31,AD31:AK31,AN31:BI31))</f>
        <v>2</v>
      </c>
      <c r="BP31" s="35">
        <f>RANK(AJ31,(X31:AC31,AD31:AK31,AN31:BI31))</f>
        <v>10</v>
      </c>
      <c r="BQ31" s="35">
        <f>RANK(AH31,(X31:AC31,AD31:AK31,AN31:BI31))</f>
        <v>8</v>
      </c>
      <c r="BS31" s="34">
        <v>42</v>
      </c>
      <c r="BT31" s="34" t="s">
        <v>3290</v>
      </c>
      <c r="BU31" s="111">
        <v>39561</v>
      </c>
      <c r="BV31" s="34">
        <v>0</v>
      </c>
      <c r="BW31" s="34">
        <v>0</v>
      </c>
      <c r="BX31" s="34">
        <v>72</v>
      </c>
      <c r="BY31" s="34">
        <v>59</v>
      </c>
      <c r="BZ31" s="34">
        <v>49</v>
      </c>
      <c r="CA31" s="34">
        <v>0</v>
      </c>
    </row>
    <row r="32" spans="1:83" s="80" customFormat="1">
      <c r="A32" s="80" t="s">
        <v>2516</v>
      </c>
      <c r="B32" s="105">
        <f>BX32</f>
        <v>23</v>
      </c>
      <c r="C32" s="37">
        <f>X32+Z32+AB32+AD32+AF32+AJ32+AH32+AN32+AT32+AX32+AP32+AL32+AR32+BD32+BF32+AV32+BB32+AZ32+BH32</f>
        <v>125024</v>
      </c>
      <c r="D32" s="82"/>
      <c r="E32" s="82"/>
      <c r="F32" s="82">
        <v>20</v>
      </c>
      <c r="G32" s="82"/>
      <c r="H32" s="82"/>
      <c r="I32" s="82"/>
      <c r="J32" s="82"/>
      <c r="K32" s="82"/>
      <c r="L32" s="82">
        <v>3</v>
      </c>
      <c r="M32" s="67" t="str">
        <f>IF(X32&gt;0,RANK(X32,X32:BJ32),"-")</f>
        <v>-</v>
      </c>
      <c r="N32" s="67">
        <f>IF(Z32&gt;0,RANK(Z32,X32:BJ32),"-")</f>
        <v>3</v>
      </c>
      <c r="O32" s="67">
        <f>IF(AB32&gt;0,RANK(AB32,X32:BJ32),"-")</f>
        <v>1</v>
      </c>
      <c r="P32" s="67">
        <f>IF(AD32&gt;0,RANK(AD32,X32:BJ32),"-")</f>
        <v>6</v>
      </c>
      <c r="Q32" s="67">
        <f>IF(AF32&gt;0,RANK(AF32,X32:BJ32),"-")</f>
        <v>2</v>
      </c>
      <c r="R32" s="67" t="str">
        <f>IF(AH32&gt;0,RANK(AH32,X32:BJ32),"-")</f>
        <v>-</v>
      </c>
      <c r="S32" s="67" t="str">
        <f>IF(AJ32&gt;0,RANK(AJ32,X32:BJ32),"-")</f>
        <v>-</v>
      </c>
      <c r="T32" s="67" t="str">
        <f>IF(AL32&gt;0,RANK(AL32,X32:BJ32),"-")</f>
        <v>-</v>
      </c>
      <c r="U32" s="67">
        <f>IF(AX32&gt;0,RANK(AX32,X32:BJ32),"-")</f>
        <v>4</v>
      </c>
      <c r="V32" s="37">
        <f>MAX(X32:AP32)-LARGE(X32:AP32,2)</f>
        <v>95678</v>
      </c>
      <c r="W32" s="38">
        <f>V32/C32</f>
        <v>0.76527706680317376</v>
      </c>
      <c r="X32" s="37">
        <f>County!P1930</f>
        <v>0</v>
      </c>
      <c r="Y32" s="38">
        <f>X32/$C32</f>
        <v>0</v>
      </c>
      <c r="Z32" s="37">
        <f>County!Q1930</f>
        <v>2528</v>
      </c>
      <c r="AA32" s="38">
        <f>Z32/$C32</f>
        <v>2.0220117737394419E-2</v>
      </c>
      <c r="AB32" s="37">
        <f>County!R1930</f>
        <v>106133</v>
      </c>
      <c r="AC32" s="38">
        <f>AB32/$C32</f>
        <v>0.84890101100588689</v>
      </c>
      <c r="AD32" s="37">
        <f>County!S1930</f>
        <v>1568</v>
      </c>
      <c r="AE32" s="38">
        <f>AD32/$C32</f>
        <v>1.2541592014333249E-2</v>
      </c>
      <c r="AF32" s="37">
        <f>County!T1930</f>
        <v>10455</v>
      </c>
      <c r="AG32" s="38">
        <f>AF32/$C32</f>
        <v>8.3623944202713074E-2</v>
      </c>
      <c r="AH32" s="37">
        <f>County!U1930</f>
        <v>0</v>
      </c>
      <c r="AI32" s="38">
        <f>AH32/$C32</f>
        <v>0</v>
      </c>
      <c r="AJ32" s="37">
        <f>County!V1930</f>
        <v>0</v>
      </c>
      <c r="AK32" s="38">
        <f>AJ32/$C32</f>
        <v>0</v>
      </c>
      <c r="AL32" s="60">
        <f>County!W1930</f>
        <v>0</v>
      </c>
      <c r="AM32" s="38">
        <f>AL32/$C32</f>
        <v>0</v>
      </c>
      <c r="AN32" s="37">
        <f>County!X1930</f>
        <v>0</v>
      </c>
      <c r="AO32" s="38">
        <f>AN32/$C32</f>
        <v>0</v>
      </c>
      <c r="AP32" s="37">
        <f>County!Y1930</f>
        <v>0</v>
      </c>
      <c r="AQ32" s="38">
        <f>AP32/$C32</f>
        <v>0</v>
      </c>
      <c r="AR32" s="37">
        <f>County!Z1930</f>
        <v>0</v>
      </c>
      <c r="AS32" s="38">
        <f>AR32/$C32</f>
        <v>0</v>
      </c>
      <c r="AT32" s="37">
        <f>County!AA1930</f>
        <v>0</v>
      </c>
      <c r="AU32" s="38">
        <f>AT32/$C32</f>
        <v>0</v>
      </c>
      <c r="AV32" s="37">
        <f>County!AB1930</f>
        <v>0</v>
      </c>
      <c r="AW32" s="38">
        <f>AV32/$C32</f>
        <v>0</v>
      </c>
      <c r="AX32" s="37">
        <f>County!AC1930</f>
        <v>2515</v>
      </c>
      <c r="AY32" s="38">
        <f>AX32/$C32</f>
        <v>2.0116137701561301E-2</v>
      </c>
      <c r="AZ32" s="37">
        <f>County!AD1930</f>
        <v>1825</v>
      </c>
      <c r="BA32" s="38">
        <f>AZ32/$C32</f>
        <v>1.4597197338111084E-2</v>
      </c>
      <c r="BB32" s="37">
        <f>County!AE1930</f>
        <v>0</v>
      </c>
      <c r="BC32" s="38">
        <f>BB32/$C32</f>
        <v>0</v>
      </c>
      <c r="BD32" s="37">
        <f>County!AF1930</f>
        <v>0</v>
      </c>
      <c r="BE32" s="38">
        <f>BD32/$C32</f>
        <v>0</v>
      </c>
      <c r="BF32" s="37">
        <f>County!AG1930</f>
        <v>0</v>
      </c>
      <c r="BG32" s="38">
        <f>BF32/$C32</f>
        <v>0</v>
      </c>
      <c r="BH32" s="37">
        <f>County!AH1930</f>
        <v>0</v>
      </c>
      <c r="BI32" s="38">
        <f>BH32/$C32</f>
        <v>0</v>
      </c>
      <c r="BJ32" s="127"/>
      <c r="BK32" s="80" t="str">
        <f>A32</f>
        <v>Puerto Rico</v>
      </c>
      <c r="BL32" s="80" t="s">
        <v>3298</v>
      </c>
      <c r="BN32" s="35">
        <f>RANK(AD32,(X32:AC32,AD32:AK32,AN32:BI32))</f>
        <v>6</v>
      </c>
      <c r="BO32" s="35">
        <f>RANK(AF32,(X32:AC32,AD32:AK32,AN32:BI32))</f>
        <v>2</v>
      </c>
      <c r="BP32" s="35">
        <f>RANK(AJ32,(X32:AC32,AD32:AK32,AN32:BI32))</f>
        <v>13</v>
      </c>
      <c r="BQ32" s="35">
        <f>RANK(AH32,(X32:AC32,AD32:AK32,AN32:BI32))</f>
        <v>13</v>
      </c>
      <c r="BS32" s="80">
        <v>72</v>
      </c>
      <c r="BT32" s="80" t="s">
        <v>3290</v>
      </c>
      <c r="BU32" s="111">
        <v>39524</v>
      </c>
      <c r="BV32" s="80">
        <v>1</v>
      </c>
      <c r="BW32" s="80">
        <v>2</v>
      </c>
      <c r="BX32" s="80">
        <v>23</v>
      </c>
      <c r="BY32" s="80">
        <v>20</v>
      </c>
      <c r="BZ32" s="80">
        <v>30</v>
      </c>
      <c r="CA32" s="80">
        <v>15</v>
      </c>
      <c r="CC32" s="34"/>
      <c r="CD32" s="34"/>
      <c r="CE32" s="34"/>
    </row>
    <row r="33" spans="1:83" s="34" customFormat="1">
      <c r="A33" s="34" t="s">
        <v>3239</v>
      </c>
      <c r="B33" s="105">
        <f t="shared" si="32"/>
        <v>19</v>
      </c>
      <c r="C33" s="37">
        <f t="shared" si="1"/>
        <v>14564</v>
      </c>
      <c r="D33" s="36"/>
      <c r="E33" s="37"/>
      <c r="F33" s="82">
        <v>12</v>
      </c>
      <c r="G33" s="37">
        <v>4</v>
      </c>
      <c r="H33" s="37"/>
      <c r="I33" s="36"/>
      <c r="J33" s="36"/>
      <c r="K33" s="36"/>
      <c r="L33" s="82">
        <v>3</v>
      </c>
      <c r="M33" s="67" t="str">
        <f t="shared" si="2"/>
        <v>-</v>
      </c>
      <c r="N33" s="67">
        <f t="shared" si="3"/>
        <v>3</v>
      </c>
      <c r="O33" s="67">
        <f t="shared" si="4"/>
        <v>1</v>
      </c>
      <c r="P33" s="67">
        <f t="shared" si="5"/>
        <v>2</v>
      </c>
      <c r="Q33" s="67">
        <f t="shared" si="6"/>
        <v>4</v>
      </c>
      <c r="R33" s="67" t="str">
        <f t="shared" si="7"/>
        <v>-</v>
      </c>
      <c r="S33" s="67" t="str">
        <f t="shared" si="8"/>
        <v>-</v>
      </c>
      <c r="T33" s="67" t="str">
        <f t="shared" si="9"/>
        <v>-</v>
      </c>
      <c r="U33" s="67">
        <f t="shared" si="10"/>
        <v>6</v>
      </c>
      <c r="V33" s="37">
        <f t="shared" si="11"/>
        <v>5705</v>
      </c>
      <c r="W33" s="38">
        <f t="shared" si="34"/>
        <v>0.39171930788244985</v>
      </c>
      <c r="X33" s="37">
        <f>County!P1938</f>
        <v>0</v>
      </c>
      <c r="Y33" s="38">
        <f t="shared" si="35"/>
        <v>0</v>
      </c>
      <c r="Z33" s="37">
        <f>County!Q1938</f>
        <v>880</v>
      </c>
      <c r="AA33" s="38">
        <f t="shared" si="36"/>
        <v>6.0422960725075532E-2</v>
      </c>
      <c r="AB33" s="37">
        <f>County!R1938</f>
        <v>9178</v>
      </c>
      <c r="AC33" s="38">
        <f t="shared" si="37"/>
        <v>0.63018401538039004</v>
      </c>
      <c r="AD33" s="37">
        <f>County!S1938</f>
        <v>3473</v>
      </c>
      <c r="AE33" s="38">
        <f t="shared" si="38"/>
        <v>0.23846470749794013</v>
      </c>
      <c r="AF33" s="37">
        <f>County!T1938</f>
        <v>825</v>
      </c>
      <c r="AG33" s="38">
        <f t="shared" si="39"/>
        <v>5.6646525679758308E-2</v>
      </c>
      <c r="AH33" s="37">
        <f>County!U1938</f>
        <v>0</v>
      </c>
      <c r="AI33" s="38">
        <f t="shared" si="40"/>
        <v>0</v>
      </c>
      <c r="AJ33" s="37">
        <f>County!V1938</f>
        <v>0</v>
      </c>
      <c r="AK33" s="38">
        <f t="shared" si="41"/>
        <v>0</v>
      </c>
      <c r="AL33" s="60">
        <f>County!W1938</f>
        <v>0</v>
      </c>
      <c r="AM33" s="38">
        <f t="shared" si="42"/>
        <v>0</v>
      </c>
      <c r="AN33" s="37">
        <f>County!X1938</f>
        <v>0</v>
      </c>
      <c r="AO33" s="38">
        <f t="shared" si="43"/>
        <v>0</v>
      </c>
      <c r="AP33" s="37">
        <f>County!Y1938</f>
        <v>131</v>
      </c>
      <c r="AQ33" s="38">
        <f t="shared" si="44"/>
        <v>8.9947816533919259E-3</v>
      </c>
      <c r="AR33" s="37">
        <f>County!Z1938</f>
        <v>0</v>
      </c>
      <c r="AS33" s="38">
        <f t="shared" si="45"/>
        <v>0</v>
      </c>
      <c r="AT33" s="37">
        <f>County!AA1938</f>
        <v>37</v>
      </c>
      <c r="AU33" s="38">
        <f t="shared" si="46"/>
        <v>2.5405108486679486E-3</v>
      </c>
      <c r="AV33" s="37">
        <f>County!AB1938</f>
        <v>0</v>
      </c>
      <c r="AW33" s="38">
        <f t="shared" si="47"/>
        <v>0</v>
      </c>
      <c r="AX33" s="37">
        <f>County!AC1938</f>
        <v>40</v>
      </c>
      <c r="AY33" s="38">
        <f t="shared" si="26"/>
        <v>2.7464982147761604E-3</v>
      </c>
      <c r="AZ33" s="37">
        <f>County!AD1938</f>
        <v>0</v>
      </c>
      <c r="BA33" s="38">
        <f t="shared" si="48"/>
        <v>0</v>
      </c>
      <c r="BB33" s="37">
        <f>County!AE1938</f>
        <v>0</v>
      </c>
      <c r="BC33" s="38">
        <f t="shared" si="49"/>
        <v>0</v>
      </c>
      <c r="BD33" s="37">
        <f>County!AF1938</f>
        <v>0</v>
      </c>
      <c r="BE33" s="38">
        <f t="shared" si="50"/>
        <v>0</v>
      </c>
      <c r="BF33" s="37">
        <f>County!AG1938</f>
        <v>0</v>
      </c>
      <c r="BG33" s="38">
        <f t="shared" si="51"/>
        <v>0</v>
      </c>
      <c r="BH33" s="37">
        <f>County!AH1938</f>
        <v>0</v>
      </c>
      <c r="BI33" s="38">
        <f t="shared" si="52"/>
        <v>0</v>
      </c>
      <c r="BJ33" s="45"/>
      <c r="BK33" s="34" t="str">
        <f t="shared" si="33"/>
        <v>Rhode Island</v>
      </c>
      <c r="BL33" s="34" t="s">
        <v>2235</v>
      </c>
      <c r="BN33" s="35">
        <f>RANK(AD33,(X33:AC33,AD33:AK33,AN33:BI33))</f>
        <v>2</v>
      </c>
      <c r="BO33" s="35">
        <f>RANK(AF33,(X33:AC33,AD33:AK33,AN33:BI33))</f>
        <v>4</v>
      </c>
      <c r="BP33" s="35">
        <f>RANK(AJ33,(X33:AC33,AD33:AK33,AN33:BI33))</f>
        <v>15</v>
      </c>
      <c r="BQ33" s="35">
        <f>RANK(AH33,(X33:AC33,AD33:AK33,AN33:BI33))</f>
        <v>15</v>
      </c>
      <c r="BS33" s="34">
        <v>44</v>
      </c>
      <c r="BT33" s="34" t="s">
        <v>3290</v>
      </c>
      <c r="BU33" s="111">
        <v>39561</v>
      </c>
      <c r="BV33" s="34">
        <v>0</v>
      </c>
      <c r="BW33" s="34">
        <v>1</v>
      </c>
      <c r="BX33" s="34">
        <v>19</v>
      </c>
      <c r="BY33" s="34">
        <v>16</v>
      </c>
      <c r="BZ33" s="34">
        <v>1</v>
      </c>
      <c r="CA33" s="34">
        <v>0</v>
      </c>
    </row>
    <row r="34" spans="1:83" s="34" customFormat="1">
      <c r="A34" s="34" t="s">
        <v>1654</v>
      </c>
      <c r="B34" s="105">
        <f t="shared" si="32"/>
        <v>25</v>
      </c>
      <c r="C34" s="37">
        <f t="shared" si="1"/>
        <v>603770</v>
      </c>
      <c r="D34" s="37"/>
      <c r="E34" s="37">
        <v>23</v>
      </c>
      <c r="F34" s="37">
        <v>2</v>
      </c>
      <c r="G34" s="37"/>
      <c r="H34" s="37"/>
      <c r="I34" s="36"/>
      <c r="J34" s="36"/>
      <c r="K34" s="36"/>
      <c r="L34" s="36"/>
      <c r="M34" s="67">
        <f t="shared" si="2"/>
        <v>7</v>
      </c>
      <c r="N34" s="67">
        <f t="shared" si="3"/>
        <v>1</v>
      </c>
      <c r="O34" s="67">
        <f t="shared" si="4"/>
        <v>2</v>
      </c>
      <c r="P34" s="67">
        <f t="shared" si="5"/>
        <v>4</v>
      </c>
      <c r="Q34" s="67">
        <f t="shared" si="6"/>
        <v>3</v>
      </c>
      <c r="R34" s="67">
        <f t="shared" si="7"/>
        <v>6</v>
      </c>
      <c r="S34" s="67">
        <f t="shared" si="8"/>
        <v>8</v>
      </c>
      <c r="T34" s="67" t="str">
        <f t="shared" si="9"/>
        <v>-</v>
      </c>
      <c r="U34" s="67" t="str">
        <f t="shared" si="10"/>
        <v>-</v>
      </c>
      <c r="V34" s="37">
        <f t="shared" si="11"/>
        <v>75942</v>
      </c>
      <c r="W34" s="38">
        <f t="shared" si="34"/>
        <v>0.12577968431687564</v>
      </c>
      <c r="X34" s="60">
        <f>County!P1986</f>
        <v>1173</v>
      </c>
      <c r="Y34" s="61">
        <f t="shared" si="35"/>
        <v>1.9427927853321628E-3</v>
      </c>
      <c r="Z34" s="60">
        <f>County!Q1986</f>
        <v>244065</v>
      </c>
      <c r="AA34" s="61">
        <f t="shared" si="36"/>
        <v>0.40423505639564733</v>
      </c>
      <c r="AB34" s="60">
        <f>County!R1986</f>
        <v>168123</v>
      </c>
      <c r="AC34" s="61">
        <f t="shared" si="37"/>
        <v>0.27845537207877169</v>
      </c>
      <c r="AD34" s="60">
        <f>County!S1986</f>
        <v>78360</v>
      </c>
      <c r="AE34" s="38">
        <f t="shared" si="38"/>
        <v>0.12978452059559104</v>
      </c>
      <c r="AF34" s="37">
        <f>County!T1986</f>
        <v>102475</v>
      </c>
      <c r="AG34" s="38">
        <f t="shared" si="39"/>
        <v>0.16972522649353231</v>
      </c>
      <c r="AH34" s="37">
        <f>County!U1986</f>
        <v>2534</v>
      </c>
      <c r="AI34" s="38">
        <f t="shared" si="40"/>
        <v>4.1969624194643654E-3</v>
      </c>
      <c r="AJ34" s="37">
        <f>County!V1986</f>
        <v>491</v>
      </c>
      <c r="AK34" s="38">
        <f t="shared" si="41"/>
        <v>8.1322357851499748E-4</v>
      </c>
      <c r="AL34" s="60">
        <f>County!W1986</f>
        <v>0</v>
      </c>
      <c r="AM34" s="38">
        <f t="shared" si="42"/>
        <v>0</v>
      </c>
      <c r="AN34" s="37">
        <f>County!X1986</f>
        <v>0</v>
      </c>
      <c r="AO34" s="38">
        <f t="shared" si="43"/>
        <v>0</v>
      </c>
      <c r="AP34" s="37">
        <f>County!Y1986</f>
        <v>0</v>
      </c>
      <c r="AQ34" s="38">
        <f t="shared" si="44"/>
        <v>0</v>
      </c>
      <c r="AR34" s="37">
        <f>County!Z1986</f>
        <v>0</v>
      </c>
      <c r="AS34" s="38">
        <f t="shared" si="45"/>
        <v>0</v>
      </c>
      <c r="AT34" s="37">
        <f>County!AA1986</f>
        <v>0</v>
      </c>
      <c r="AU34" s="38">
        <f t="shared" si="46"/>
        <v>0</v>
      </c>
      <c r="AV34" s="37">
        <f>County!AB1986</f>
        <v>0</v>
      </c>
      <c r="AW34" s="38">
        <f t="shared" si="47"/>
        <v>0</v>
      </c>
      <c r="AX34" s="37">
        <f>County!AC1986</f>
        <v>0</v>
      </c>
      <c r="AY34" s="38">
        <f t="shared" si="26"/>
        <v>0</v>
      </c>
      <c r="AZ34" s="37">
        <f>County!AD1986</f>
        <v>0</v>
      </c>
      <c r="BA34" s="38">
        <f t="shared" si="48"/>
        <v>0</v>
      </c>
      <c r="BB34" s="37">
        <f>County!AE1986</f>
        <v>6338</v>
      </c>
      <c r="BC34" s="38">
        <f t="shared" si="49"/>
        <v>1.0497374828163042E-2</v>
      </c>
      <c r="BD34" s="37">
        <f>County!AF1986</f>
        <v>211</v>
      </c>
      <c r="BE34" s="38">
        <f t="shared" si="50"/>
        <v>3.4947082498302336E-4</v>
      </c>
      <c r="BF34" s="37">
        <f>County!AG1986</f>
        <v>0</v>
      </c>
      <c r="BG34" s="38">
        <f t="shared" si="51"/>
        <v>0</v>
      </c>
      <c r="BH34" s="37">
        <f>County!AH1986</f>
        <v>0</v>
      </c>
      <c r="BI34" s="38">
        <f t="shared" si="52"/>
        <v>0</v>
      </c>
      <c r="BJ34" s="45"/>
      <c r="BK34" s="34" t="str">
        <f t="shared" si="33"/>
        <v>South Carolina</v>
      </c>
      <c r="BL34" s="34" t="s">
        <v>1657</v>
      </c>
      <c r="BN34" s="35">
        <f>RANK(AD34,(X34:AC34,AD34:AK34,AN34:BI34))</f>
        <v>4</v>
      </c>
      <c r="BO34" s="35">
        <f>RANK(AF34,(X34:AC34,AD34:AK34,AN34:BI34))</f>
        <v>3</v>
      </c>
      <c r="BP34" s="35">
        <f>RANK(AJ34,(X34:AC34,AD34:AK34,AN34:BI34))</f>
        <v>8</v>
      </c>
      <c r="BQ34" s="35">
        <f>RANK(AH34,(X34:AC34,AD34:AK34,AN34:BI34))</f>
        <v>6</v>
      </c>
      <c r="BS34" s="34">
        <v>45</v>
      </c>
      <c r="BT34" s="34" t="s">
        <v>3290</v>
      </c>
      <c r="BU34" s="111">
        <v>39467</v>
      </c>
      <c r="BV34" s="34">
        <v>0</v>
      </c>
      <c r="BW34" s="34">
        <v>2</v>
      </c>
      <c r="BX34" s="34">
        <v>25</v>
      </c>
      <c r="BY34" s="34">
        <v>25</v>
      </c>
      <c r="BZ34" s="34">
        <v>77</v>
      </c>
      <c r="CA34" s="34">
        <v>0</v>
      </c>
    </row>
    <row r="35" spans="1:83" s="34" customFormat="1">
      <c r="A35" s="34" t="s">
        <v>1142</v>
      </c>
      <c r="B35" s="105">
        <f t="shared" si="32"/>
        <v>28</v>
      </c>
      <c r="C35" s="37">
        <f t="shared" si="1"/>
        <v>51145</v>
      </c>
      <c r="D35" s="36"/>
      <c r="E35" s="36"/>
      <c r="F35" s="82">
        <v>25</v>
      </c>
      <c r="G35" s="36"/>
      <c r="H35" s="36"/>
      <c r="I35" s="36"/>
      <c r="J35" s="36"/>
      <c r="K35" s="36"/>
      <c r="L35" s="36">
        <v>3</v>
      </c>
      <c r="M35" s="67" t="str">
        <f t="shared" si="2"/>
        <v>-</v>
      </c>
      <c r="N35" s="67">
        <f t="shared" si="3"/>
        <v>5</v>
      </c>
      <c r="O35" s="67">
        <f t="shared" si="4"/>
        <v>1</v>
      </c>
      <c r="P35" s="67">
        <f t="shared" si="5"/>
        <v>2</v>
      </c>
      <c r="Q35" s="67">
        <f t="shared" si="6"/>
        <v>3</v>
      </c>
      <c r="R35" s="67" t="str">
        <f t="shared" si="7"/>
        <v>-</v>
      </c>
      <c r="S35" s="67" t="str">
        <f t="shared" si="8"/>
        <v>-</v>
      </c>
      <c r="T35" s="67" t="str">
        <f t="shared" si="9"/>
        <v>-</v>
      </c>
      <c r="U35" s="67" t="str">
        <f t="shared" si="10"/>
        <v>-</v>
      </c>
      <c r="V35" s="37">
        <f t="shared" si="11"/>
        <v>27215</v>
      </c>
      <c r="W35" s="38">
        <f t="shared" si="34"/>
        <v>0.53211457620490765</v>
      </c>
      <c r="X35" s="37">
        <f>County!P2054</f>
        <v>0</v>
      </c>
      <c r="Y35" s="38">
        <f t="shared" si="35"/>
        <v>0</v>
      </c>
      <c r="Z35" s="37">
        <f>County!Q2054</f>
        <v>2001</v>
      </c>
      <c r="AA35" s="38">
        <f t="shared" si="36"/>
        <v>3.9124059047805262E-2</v>
      </c>
      <c r="AB35" s="37">
        <f>County!R2054</f>
        <v>33872</v>
      </c>
      <c r="AC35" s="38">
        <f t="shared" si="37"/>
        <v>0.6622739270700948</v>
      </c>
      <c r="AD35" s="37">
        <f>County!S2054</f>
        <v>6657</v>
      </c>
      <c r="AE35" s="38">
        <f t="shared" si="38"/>
        <v>0.13015935086518721</v>
      </c>
      <c r="AF35" s="37">
        <f>County!T2054</f>
        <v>5844</v>
      </c>
      <c r="AG35" s="38">
        <f t="shared" si="39"/>
        <v>0.11426336885326034</v>
      </c>
      <c r="AH35" s="37">
        <f>County!U2054</f>
        <v>0</v>
      </c>
      <c r="AI35" s="38">
        <f t="shared" si="40"/>
        <v>0</v>
      </c>
      <c r="AJ35" s="37">
        <f>County!V2054</f>
        <v>0</v>
      </c>
      <c r="AK35" s="38">
        <f t="shared" si="41"/>
        <v>0</v>
      </c>
      <c r="AL35" s="60">
        <f>County!W2054</f>
        <v>0</v>
      </c>
      <c r="AM35" s="38">
        <f t="shared" si="42"/>
        <v>0</v>
      </c>
      <c r="AN35" s="37">
        <f>County!X2054</f>
        <v>0</v>
      </c>
      <c r="AO35" s="38">
        <f t="shared" si="43"/>
        <v>0</v>
      </c>
      <c r="AP35" s="37">
        <f>County!Y2054</f>
        <v>2771</v>
      </c>
      <c r="AQ35" s="38">
        <f t="shared" si="44"/>
        <v>5.4179294163652358E-2</v>
      </c>
      <c r="AR35" s="37">
        <f>County!Z2054</f>
        <v>0</v>
      </c>
      <c r="AS35" s="38">
        <f t="shared" si="45"/>
        <v>0</v>
      </c>
      <c r="AT35" s="37">
        <f>County!AA2054</f>
        <v>0</v>
      </c>
      <c r="AU35" s="38">
        <f t="shared" si="46"/>
        <v>0</v>
      </c>
      <c r="AV35" s="37">
        <f>County!AB2054</f>
        <v>0</v>
      </c>
      <c r="AW35" s="38">
        <f t="shared" si="47"/>
        <v>0</v>
      </c>
      <c r="AX35" s="37">
        <f>County!AC2054</f>
        <v>0</v>
      </c>
      <c r="AY35" s="38">
        <f t="shared" si="26"/>
        <v>0</v>
      </c>
      <c r="AZ35" s="37">
        <f>County!AD2054</f>
        <v>0</v>
      </c>
      <c r="BA35" s="38">
        <f t="shared" si="48"/>
        <v>0</v>
      </c>
      <c r="BB35" s="37">
        <f>County!AE2054</f>
        <v>0</v>
      </c>
      <c r="BC35" s="38">
        <f t="shared" si="49"/>
        <v>0</v>
      </c>
      <c r="BD35" s="37">
        <f>County!AF2054</f>
        <v>0</v>
      </c>
      <c r="BE35" s="38">
        <f t="shared" si="50"/>
        <v>0</v>
      </c>
      <c r="BF35" s="37">
        <f>County!AG2054</f>
        <v>0</v>
      </c>
      <c r="BG35" s="38">
        <f t="shared" si="51"/>
        <v>0</v>
      </c>
      <c r="BH35" s="37">
        <f>County!AH2054</f>
        <v>0</v>
      </c>
      <c r="BI35" s="38">
        <f t="shared" si="52"/>
        <v>0</v>
      </c>
      <c r="BJ35" s="45"/>
      <c r="BK35" s="34" t="str">
        <f t="shared" si="33"/>
        <v>South Dakota</v>
      </c>
      <c r="BL35" s="34" t="s">
        <v>90</v>
      </c>
      <c r="BN35" s="35">
        <f>RANK(AD35,(X35:AC35,AD35:AK35,AN35:BI35))</f>
        <v>2</v>
      </c>
      <c r="BO35" s="35">
        <f>RANK(AF35,(X35:AC35,AD35:AK35,AN35:BI35))</f>
        <v>3</v>
      </c>
      <c r="BP35" s="35">
        <f>RANK(AJ35,(X35:AC35,AD35:AK35,AN35:BI35))</f>
        <v>11</v>
      </c>
      <c r="BQ35" s="35">
        <f>RANK(AH35,(X35:AC35,AD35:AK35,AN35:BI35))</f>
        <v>11</v>
      </c>
      <c r="BS35" s="34">
        <v>46</v>
      </c>
      <c r="BT35" s="34" t="s">
        <v>3290</v>
      </c>
      <c r="BU35" s="111">
        <v>39603</v>
      </c>
      <c r="BV35" s="34">
        <v>0</v>
      </c>
      <c r="BW35" s="34">
        <v>0</v>
      </c>
      <c r="BX35" s="34">
        <v>28</v>
      </c>
      <c r="BY35" s="34">
        <v>25</v>
      </c>
      <c r="BZ35" s="34">
        <v>1</v>
      </c>
      <c r="CA35" s="34">
        <v>20</v>
      </c>
    </row>
    <row r="36" spans="1:83" s="34" customFormat="1">
      <c r="A36" s="34" t="s">
        <v>3113</v>
      </c>
      <c r="B36" s="105">
        <f t="shared" si="32"/>
        <v>58</v>
      </c>
      <c r="C36" s="37">
        <f t="shared" si="1"/>
        <v>554573</v>
      </c>
      <c r="D36" s="37"/>
      <c r="E36" s="37">
        <v>9</v>
      </c>
      <c r="F36" s="36">
        <v>17</v>
      </c>
      <c r="G36" s="36"/>
      <c r="H36" s="37">
        <v>29</v>
      </c>
      <c r="I36" s="36"/>
      <c r="J36" s="36"/>
      <c r="K36" s="36"/>
      <c r="L36" s="36">
        <v>3</v>
      </c>
      <c r="M36" s="67">
        <f t="shared" si="2"/>
        <v>8</v>
      </c>
      <c r="N36" s="67">
        <f t="shared" si="3"/>
        <v>3</v>
      </c>
      <c r="O36" s="67">
        <f t="shared" si="4"/>
        <v>2</v>
      </c>
      <c r="P36" s="67">
        <f t="shared" si="5"/>
        <v>4</v>
      </c>
      <c r="Q36" s="67">
        <f t="shared" si="6"/>
        <v>1</v>
      </c>
      <c r="R36" s="67">
        <f t="shared" si="7"/>
        <v>6</v>
      </c>
      <c r="S36" s="67">
        <f t="shared" si="8"/>
        <v>7</v>
      </c>
      <c r="T36" s="67" t="str">
        <f t="shared" si="9"/>
        <v>-</v>
      </c>
      <c r="U36" s="67">
        <f t="shared" si="10"/>
        <v>9</v>
      </c>
      <c r="V36" s="37">
        <f t="shared" si="11"/>
        <v>50179</v>
      </c>
      <c r="W36" s="38">
        <f t="shared" si="34"/>
        <v>9.0482226866435977E-2</v>
      </c>
      <c r="X36" s="37">
        <f>County!P2151</f>
        <v>1239</v>
      </c>
      <c r="Y36" s="38">
        <f t="shared" si="35"/>
        <v>2.2341513200245956E-3</v>
      </c>
      <c r="Z36" s="37">
        <f>County!Q2151</f>
        <v>132889</v>
      </c>
      <c r="AA36" s="38">
        <f t="shared" si="36"/>
        <v>0.2396239990046396</v>
      </c>
      <c r="AB36" s="37">
        <f>County!R2151</f>
        <v>155630</v>
      </c>
      <c r="AC36" s="38">
        <f t="shared" si="37"/>
        <v>0.28063032278888445</v>
      </c>
      <c r="AD36" s="37">
        <f>County!S2151</f>
        <v>50156</v>
      </c>
      <c r="AE36" s="38">
        <f t="shared" si="38"/>
        <v>9.0440753516669581E-2</v>
      </c>
      <c r="AF36" s="37">
        <f>County!T2151</f>
        <v>205809</v>
      </c>
      <c r="AG36" s="38">
        <f t="shared" si="39"/>
        <v>0.37111254965532042</v>
      </c>
      <c r="AH36" s="37">
        <f>County!U2151</f>
        <v>1966</v>
      </c>
      <c r="AI36" s="38">
        <f t="shared" si="40"/>
        <v>3.5450698104667914E-3</v>
      </c>
      <c r="AJ36" s="37">
        <f>County!V2151</f>
        <v>1895</v>
      </c>
      <c r="AK36" s="38">
        <f t="shared" si="41"/>
        <v>3.4170433829270449E-3</v>
      </c>
      <c r="AL36" s="60">
        <f>County!W2151</f>
        <v>0</v>
      </c>
      <c r="AM36" s="38">
        <f t="shared" si="42"/>
        <v>0</v>
      </c>
      <c r="AN36" s="37">
        <f>County!X2151</f>
        <v>0</v>
      </c>
      <c r="AO36" s="38">
        <f t="shared" si="43"/>
        <v>0</v>
      </c>
      <c r="AP36" s="37">
        <f>County!Y2151</f>
        <v>3536</v>
      </c>
      <c r="AQ36" s="38">
        <f t="shared" si="44"/>
        <v>6.3760767293034462E-3</v>
      </c>
      <c r="AR36" s="37">
        <f>County!Z2151</f>
        <v>0</v>
      </c>
      <c r="AS36" s="38">
        <f t="shared" si="45"/>
        <v>0</v>
      </c>
      <c r="AT36" s="37">
        <f>County!AA2151</f>
        <v>0</v>
      </c>
      <c r="AU36" s="38">
        <f t="shared" si="46"/>
        <v>0</v>
      </c>
      <c r="AV36" s="37">
        <f>County!AB2151</f>
        <v>0</v>
      </c>
      <c r="AW36" s="38">
        <f t="shared" si="47"/>
        <v>0</v>
      </c>
      <c r="AX36" s="37">
        <f>County!AC2151</f>
        <v>881</v>
      </c>
      <c r="AY36" s="38">
        <f t="shared" si="26"/>
        <v>1.5886096149650272E-3</v>
      </c>
      <c r="AZ36" s="37">
        <f>County!AD2151</f>
        <v>0</v>
      </c>
      <c r="BA36" s="38">
        <f t="shared" si="48"/>
        <v>0</v>
      </c>
      <c r="BB36" s="37">
        <f>County!AE2151</f>
        <v>0</v>
      </c>
      <c r="BC36" s="38">
        <f t="shared" si="49"/>
        <v>0</v>
      </c>
      <c r="BD36" s="37">
        <f>County!AF2151</f>
        <v>572</v>
      </c>
      <c r="BE36" s="38">
        <f t="shared" si="50"/>
        <v>1.0314241767990868E-3</v>
      </c>
      <c r="BF36" s="37">
        <f>County!AG2151</f>
        <v>0</v>
      </c>
      <c r="BG36" s="38">
        <f t="shared" si="51"/>
        <v>0</v>
      </c>
      <c r="BH36" s="37">
        <f>County!AH2151</f>
        <v>0</v>
      </c>
      <c r="BI36" s="38">
        <f t="shared" si="52"/>
        <v>0</v>
      </c>
      <c r="BJ36" s="45"/>
      <c r="BK36" s="34" t="str">
        <f t="shared" si="33"/>
        <v>Tennessee</v>
      </c>
      <c r="BL36" s="34" t="s">
        <v>13</v>
      </c>
      <c r="BN36" s="35">
        <f>RANK(AD36,(X36:AC36,AD36:AK36,AN36:BI36))</f>
        <v>4</v>
      </c>
      <c r="BO36" s="35">
        <f>RANK(AF36,(X36:AC36,AD36:AK36,AN36:BI36))</f>
        <v>1</v>
      </c>
      <c r="BP36" s="35">
        <f>RANK(AJ36,(X36:AC36,AD36:AK36,AN36:BI36))</f>
        <v>7</v>
      </c>
      <c r="BQ36" s="35">
        <f>RANK(AH36,(X36:AC36,AD36:AK36,AN36:BI36))</f>
        <v>6</v>
      </c>
      <c r="BS36" s="34">
        <v>47</v>
      </c>
      <c r="BT36" s="34" t="s">
        <v>3290</v>
      </c>
      <c r="BU36" s="111">
        <v>39512</v>
      </c>
      <c r="BV36" s="34">
        <v>0</v>
      </c>
      <c r="BW36" s="34">
        <v>2</v>
      </c>
      <c r="BX36" s="34">
        <v>58</v>
      </c>
      <c r="BY36" s="34">
        <v>55</v>
      </c>
      <c r="BZ36" s="34">
        <v>83</v>
      </c>
      <c r="CA36" s="34">
        <v>20</v>
      </c>
    </row>
    <row r="37" spans="1:83" s="34" customFormat="1">
      <c r="A37" s="34" t="s">
        <v>434</v>
      </c>
      <c r="B37" s="105">
        <f t="shared" si="32"/>
        <v>155</v>
      </c>
      <c r="C37" s="37">
        <f t="shared" si="1"/>
        <v>1449477</v>
      </c>
      <c r="D37" s="36"/>
      <c r="E37" s="37">
        <v>7</v>
      </c>
      <c r="F37" s="36">
        <v>105</v>
      </c>
      <c r="G37" s="36">
        <v>18</v>
      </c>
      <c r="H37" s="37">
        <v>12</v>
      </c>
      <c r="I37" s="36"/>
      <c r="J37" s="36">
        <v>1</v>
      </c>
      <c r="K37" s="36"/>
      <c r="L37" s="36">
        <v>9</v>
      </c>
      <c r="M37" s="67">
        <f t="shared" si="2"/>
        <v>7</v>
      </c>
      <c r="N37" s="67">
        <f t="shared" si="3"/>
        <v>4</v>
      </c>
      <c r="O37" s="67">
        <f t="shared" si="4"/>
        <v>1</v>
      </c>
      <c r="P37" s="67">
        <f t="shared" si="5"/>
        <v>2</v>
      </c>
      <c r="Q37" s="67">
        <f t="shared" si="6"/>
        <v>3</v>
      </c>
      <c r="R37" s="67" t="str">
        <f t="shared" si="7"/>
        <v>-</v>
      </c>
      <c r="S37" s="67">
        <f t="shared" si="8"/>
        <v>6</v>
      </c>
      <c r="T37" s="67" t="str">
        <f t="shared" si="9"/>
        <v>-</v>
      </c>
      <c r="U37" s="67">
        <f t="shared" si="10"/>
        <v>8</v>
      </c>
      <c r="V37" s="37">
        <f t="shared" si="11"/>
        <v>827180</v>
      </c>
      <c r="W37" s="38">
        <f t="shared" si="34"/>
        <v>0.5706748020147957</v>
      </c>
      <c r="X37" s="37">
        <f>County!P2407</f>
        <v>8695</v>
      </c>
      <c r="Y37" s="38">
        <f t="shared" si="35"/>
        <v>5.9987153987265751E-3</v>
      </c>
      <c r="Z37" s="37">
        <f>County!Q2407</f>
        <v>68247</v>
      </c>
      <c r="AA37" s="38">
        <f t="shared" si="36"/>
        <v>4.7083879219884141E-2</v>
      </c>
      <c r="AB37" s="37">
        <f>County!R2407</f>
        <v>1001387</v>
      </c>
      <c r="AC37" s="38">
        <f t="shared" si="37"/>
        <v>0.6908609105215191</v>
      </c>
      <c r="AD37" s="37">
        <f>County!S2407</f>
        <v>174207</v>
      </c>
      <c r="AE37" s="38">
        <f t="shared" si="38"/>
        <v>0.12018610850672345</v>
      </c>
      <c r="AF37" s="37">
        <f>County!T2407</f>
        <v>115584</v>
      </c>
      <c r="AG37" s="38">
        <f t="shared" si="39"/>
        <v>7.9741865514250998E-2</v>
      </c>
      <c r="AH37" s="37">
        <f>County!U2407</f>
        <v>0</v>
      </c>
      <c r="AI37" s="38">
        <f t="shared" si="40"/>
        <v>0</v>
      </c>
      <c r="AJ37" s="37">
        <f>County!V2407</f>
        <v>12097</v>
      </c>
      <c r="AK37" s="38">
        <f t="shared" si="41"/>
        <v>8.3457688531794576E-3</v>
      </c>
      <c r="AL37" s="60">
        <f>County!W2407</f>
        <v>0</v>
      </c>
      <c r="AM37" s="38">
        <f t="shared" si="42"/>
        <v>0</v>
      </c>
      <c r="AN37" s="37">
        <f>County!X2407</f>
        <v>0</v>
      </c>
      <c r="AO37" s="38">
        <f t="shared" si="43"/>
        <v>0</v>
      </c>
      <c r="AP37" s="37">
        <f>County!Y2407</f>
        <v>60659</v>
      </c>
      <c r="AQ37" s="38">
        <f t="shared" si="44"/>
        <v>4.1848887564273185E-2</v>
      </c>
      <c r="AR37" s="37">
        <f>County!Z2407</f>
        <v>3887</v>
      </c>
      <c r="AS37" s="38">
        <f t="shared" si="45"/>
        <v>2.6816569010753534E-3</v>
      </c>
      <c r="AT37" s="37">
        <f>County!AA2407</f>
        <v>0</v>
      </c>
      <c r="AU37" s="38">
        <f t="shared" si="46"/>
        <v>0</v>
      </c>
      <c r="AV37" s="37">
        <f>County!AB2407</f>
        <v>0</v>
      </c>
      <c r="AW37" s="38">
        <f t="shared" si="47"/>
        <v>0</v>
      </c>
      <c r="AX37" s="37">
        <f>County!AC2407</f>
        <v>4714</v>
      </c>
      <c r="AY37" s="38">
        <f t="shared" si="26"/>
        <v>3.2522075203676912E-3</v>
      </c>
      <c r="AZ37" s="37">
        <f>County!AD2407</f>
        <v>0</v>
      </c>
      <c r="BA37" s="38">
        <f t="shared" si="48"/>
        <v>0</v>
      </c>
      <c r="BB37" s="37">
        <f>County!AE2407</f>
        <v>0</v>
      </c>
      <c r="BC37" s="38">
        <f t="shared" si="49"/>
        <v>0</v>
      </c>
      <c r="BD37" s="37">
        <f>County!AF2407</f>
        <v>0</v>
      </c>
      <c r="BE37" s="38">
        <f t="shared" si="50"/>
        <v>0</v>
      </c>
      <c r="BF37" s="37">
        <f>County!AG2407</f>
        <v>0</v>
      </c>
      <c r="BG37" s="38">
        <f t="shared" si="51"/>
        <v>0</v>
      </c>
      <c r="BH37" s="37">
        <f>County!AH2407</f>
        <v>0</v>
      </c>
      <c r="BI37" s="38">
        <f t="shared" si="52"/>
        <v>0</v>
      </c>
      <c r="BJ37" s="45"/>
      <c r="BK37" s="34" t="str">
        <f t="shared" si="33"/>
        <v>Texas</v>
      </c>
      <c r="BL37" s="34" t="s">
        <v>2</v>
      </c>
      <c r="BN37" s="35">
        <f>RANK(AD37,(X37:AC37,AD37:AK37,AN37:BI37))</f>
        <v>2</v>
      </c>
      <c r="BO37" s="35">
        <f>RANK(AF37,(X37:AC37,AD37:AK37,AN37:BI37))</f>
        <v>3</v>
      </c>
      <c r="BP37" s="35">
        <f>RANK(AJ37,(X37:AC37,AD37:AK37,AN37:BI37))</f>
        <v>6</v>
      </c>
      <c r="BQ37" s="35">
        <f>RANK(AH37,(X37:AC37,AD37:AK37,AN37:BI37))</f>
        <v>19</v>
      </c>
      <c r="BS37" s="34">
        <v>48</v>
      </c>
      <c r="BT37" s="34" t="s">
        <v>3290</v>
      </c>
      <c r="BU37" s="111">
        <v>39596</v>
      </c>
      <c r="BV37" s="34">
        <v>0</v>
      </c>
      <c r="BW37" s="34">
        <v>2</v>
      </c>
      <c r="BX37" s="34">
        <v>155</v>
      </c>
      <c r="BY37" s="34">
        <v>152</v>
      </c>
      <c r="BZ37" s="34">
        <v>1</v>
      </c>
      <c r="CA37" s="34">
        <v>0</v>
      </c>
    </row>
    <row r="38" spans="1:83" s="34" customFormat="1">
      <c r="A38" s="34" t="s">
        <v>452</v>
      </c>
      <c r="B38" s="105">
        <f t="shared" si="32"/>
        <v>40</v>
      </c>
      <c r="C38" s="37">
        <f t="shared" si="1"/>
        <v>242272</v>
      </c>
      <c r="D38" s="37"/>
      <c r="E38" s="37"/>
      <c r="F38" s="37">
        <v>40</v>
      </c>
      <c r="G38" s="37"/>
      <c r="H38" s="37"/>
      <c r="I38" s="36"/>
      <c r="J38" s="36"/>
      <c r="K38" s="36"/>
      <c r="L38" s="36"/>
      <c r="M38" s="67" t="str">
        <f t="shared" si="2"/>
        <v>-</v>
      </c>
      <c r="N38" s="67">
        <f t="shared" si="3"/>
        <v>4</v>
      </c>
      <c r="O38" s="67">
        <f t="shared" si="4"/>
        <v>1</v>
      </c>
      <c r="P38" s="67">
        <f t="shared" si="5"/>
        <v>2</v>
      </c>
      <c r="Q38" s="67">
        <f t="shared" si="6"/>
        <v>3</v>
      </c>
      <c r="R38" s="67" t="str">
        <f t="shared" si="7"/>
        <v>-</v>
      </c>
      <c r="S38" s="67" t="str">
        <f t="shared" si="8"/>
        <v>-</v>
      </c>
      <c r="T38" s="67" t="str">
        <f t="shared" si="9"/>
        <v>-</v>
      </c>
      <c r="U38" s="67" t="str">
        <f t="shared" si="10"/>
        <v>-</v>
      </c>
      <c r="V38" s="37">
        <f t="shared" si="11"/>
        <v>213908</v>
      </c>
      <c r="W38" s="38">
        <f t="shared" si="34"/>
        <v>0.8829249768854841</v>
      </c>
      <c r="X38" s="37">
        <f>County!P2438</f>
        <v>0</v>
      </c>
      <c r="Y38" s="38">
        <f t="shared" si="35"/>
        <v>0</v>
      </c>
      <c r="Z38" s="37">
        <f>County!Q2438</f>
        <v>1146</v>
      </c>
      <c r="AA38" s="38">
        <f t="shared" si="36"/>
        <v>4.7302205785233128E-3</v>
      </c>
      <c r="AB38" s="37">
        <f>County!R2438</f>
        <v>225428</v>
      </c>
      <c r="AC38" s="38">
        <f t="shared" si="37"/>
        <v>0.93047483819838861</v>
      </c>
      <c r="AD38" s="37">
        <f>County!S2438</f>
        <v>11520</v>
      </c>
      <c r="AE38" s="38">
        <f t="shared" si="38"/>
        <v>4.7549861312904507E-2</v>
      </c>
      <c r="AF38" s="37">
        <f>County!T2438</f>
        <v>3594</v>
      </c>
      <c r="AG38" s="38">
        <f t="shared" si="39"/>
        <v>1.4834566107515519E-2</v>
      </c>
      <c r="AH38" s="37">
        <f>County!U2438</f>
        <v>0</v>
      </c>
      <c r="AI38" s="38">
        <f t="shared" si="40"/>
        <v>0</v>
      </c>
      <c r="AJ38" s="37">
        <f>County!V2438</f>
        <v>0</v>
      </c>
      <c r="AK38" s="38">
        <f t="shared" si="41"/>
        <v>0</v>
      </c>
      <c r="AL38" s="60">
        <f>County!W2438</f>
        <v>0</v>
      </c>
      <c r="AM38" s="38">
        <f t="shared" si="42"/>
        <v>0</v>
      </c>
      <c r="AN38" s="37">
        <f>County!X2438</f>
        <v>0</v>
      </c>
      <c r="AO38" s="38">
        <f t="shared" si="43"/>
        <v>0</v>
      </c>
      <c r="AP38" s="37">
        <f>County!Y2438</f>
        <v>0</v>
      </c>
      <c r="AQ38" s="38">
        <f t="shared" si="44"/>
        <v>0</v>
      </c>
      <c r="AR38" s="37">
        <f>County!Z2438</f>
        <v>0</v>
      </c>
      <c r="AS38" s="38">
        <f t="shared" si="45"/>
        <v>0</v>
      </c>
      <c r="AT38" s="37">
        <f>County!AA2438</f>
        <v>0</v>
      </c>
      <c r="AU38" s="38">
        <f t="shared" si="46"/>
        <v>0</v>
      </c>
      <c r="AV38" s="37">
        <f>County!AB2438</f>
        <v>0</v>
      </c>
      <c r="AW38" s="38">
        <f t="shared" si="47"/>
        <v>0</v>
      </c>
      <c r="AX38" s="37">
        <f>County!AC2438</f>
        <v>0</v>
      </c>
      <c r="AY38" s="38">
        <f t="shared" si="26"/>
        <v>0</v>
      </c>
      <c r="AZ38" s="37">
        <f>County!AD2438</f>
        <v>584</v>
      </c>
      <c r="BA38" s="38">
        <f t="shared" si="48"/>
        <v>2.4105138026680756E-3</v>
      </c>
      <c r="BB38" s="37">
        <f>County!AE2438</f>
        <v>0</v>
      </c>
      <c r="BC38" s="38">
        <f t="shared" si="49"/>
        <v>0</v>
      </c>
      <c r="BD38" s="37">
        <f>County!AF2438</f>
        <v>0</v>
      </c>
      <c r="BE38" s="38">
        <f t="shared" si="50"/>
        <v>0</v>
      </c>
      <c r="BF38" s="37">
        <f>County!AG2438</f>
        <v>0</v>
      </c>
      <c r="BG38" s="38">
        <f t="shared" si="51"/>
        <v>0</v>
      </c>
      <c r="BH38" s="37">
        <f>County!AH2438</f>
        <v>0</v>
      </c>
      <c r="BI38" s="38">
        <f t="shared" si="52"/>
        <v>0</v>
      </c>
      <c r="BJ38" s="45"/>
      <c r="BK38" s="34" t="str">
        <f t="shared" si="33"/>
        <v>Utah</v>
      </c>
      <c r="BL38" s="34" t="s">
        <v>1940</v>
      </c>
      <c r="BN38" s="35">
        <f>RANK(AD38,(X38:AC38,AD38:AK38,AN38:BI38))</f>
        <v>2</v>
      </c>
      <c r="BO38" s="35">
        <f>RANK(AF38,(X38:AC38,AD38:AK38,AN38:BI38))</f>
        <v>3</v>
      </c>
      <c r="BP38" s="35">
        <f>RANK(AJ38,(X38:AC38,AD38:AK38,AN38:BI38))</f>
        <v>11</v>
      </c>
      <c r="BQ38" s="35">
        <f>RANK(AH38,(X38:AC38,AD38:AK38,AN38:BI38))</f>
        <v>11</v>
      </c>
      <c r="BS38" s="34">
        <v>49</v>
      </c>
      <c r="BT38" s="34" t="s">
        <v>3290</v>
      </c>
      <c r="BU38" s="111">
        <v>39624</v>
      </c>
      <c r="BV38" s="34">
        <v>0</v>
      </c>
      <c r="BW38" s="34">
        <v>1</v>
      </c>
      <c r="BX38" s="34">
        <v>40</v>
      </c>
      <c r="BY38" s="34">
        <v>40</v>
      </c>
      <c r="BZ38" s="34">
        <v>70</v>
      </c>
      <c r="CA38" s="34">
        <v>0</v>
      </c>
    </row>
    <row r="39" spans="1:83" s="34" customFormat="1">
      <c r="A39" s="34" t="s">
        <v>292</v>
      </c>
      <c r="B39" s="105">
        <f t="shared" si="32"/>
        <v>17</v>
      </c>
      <c r="C39" s="37">
        <f t="shared" si="1"/>
        <v>60850</v>
      </c>
      <c r="D39" s="36"/>
      <c r="E39" s="36"/>
      <c r="F39" s="36">
        <v>9</v>
      </c>
      <c r="G39" s="36">
        <v>4</v>
      </c>
      <c r="H39" s="36">
        <v>4</v>
      </c>
      <c r="I39" s="36"/>
      <c r="J39" s="36"/>
      <c r="K39" s="36"/>
      <c r="L39" s="36"/>
      <c r="M39" s="67">
        <f t="shared" si="2"/>
        <v>5</v>
      </c>
      <c r="N39" s="67">
        <f t="shared" si="3"/>
        <v>4</v>
      </c>
      <c r="O39" s="67">
        <f t="shared" si="4"/>
        <v>1</v>
      </c>
      <c r="P39" s="67">
        <f t="shared" si="5"/>
        <v>2</v>
      </c>
      <c r="Q39" s="67">
        <f t="shared" si="6"/>
        <v>3</v>
      </c>
      <c r="R39" s="67">
        <f t="shared" si="7"/>
        <v>6</v>
      </c>
      <c r="S39" s="67" t="str">
        <f t="shared" si="8"/>
        <v>-</v>
      </c>
      <c r="T39" s="67" t="str">
        <f t="shared" si="9"/>
        <v>-</v>
      </c>
      <c r="U39" s="67" t="str">
        <f t="shared" si="10"/>
        <v>-</v>
      </c>
      <c r="V39" s="37">
        <f t="shared" si="11"/>
        <v>8617</v>
      </c>
      <c r="W39" s="38">
        <f t="shared" si="34"/>
        <v>0.14161051766639277</v>
      </c>
      <c r="X39" s="37">
        <f>County!P2454</f>
        <v>1198</v>
      </c>
      <c r="Y39" s="38">
        <f t="shared" si="35"/>
        <v>1.9687756778964668E-2</v>
      </c>
      <c r="Z39" s="37">
        <f>County!Q2454</f>
        <v>4949</v>
      </c>
      <c r="AA39" s="38">
        <f t="shared" si="36"/>
        <v>8.1331142152834837E-2</v>
      </c>
      <c r="AB39" s="37">
        <f>County!R2454</f>
        <v>24008</v>
      </c>
      <c r="AC39" s="38">
        <f t="shared" si="37"/>
        <v>0.39454396055875102</v>
      </c>
      <c r="AD39" s="37">
        <f>County!S2454</f>
        <v>15391</v>
      </c>
      <c r="AE39" s="38">
        <f t="shared" si="38"/>
        <v>0.25293344289235825</v>
      </c>
      <c r="AF39" s="37">
        <f>County!T2454</f>
        <v>14368</v>
      </c>
      <c r="AG39" s="38">
        <f t="shared" si="39"/>
        <v>0.23612161051766639</v>
      </c>
      <c r="AH39" s="37">
        <f>County!U2454</f>
        <v>544</v>
      </c>
      <c r="AI39" s="38">
        <f t="shared" si="40"/>
        <v>8.9400164338537379E-3</v>
      </c>
      <c r="AJ39" s="37">
        <f>County!V2454</f>
        <v>0</v>
      </c>
      <c r="AK39" s="38">
        <f t="shared" si="41"/>
        <v>0</v>
      </c>
      <c r="AL39" s="60">
        <f>County!W2454</f>
        <v>0</v>
      </c>
      <c r="AM39" s="38">
        <f t="shared" si="42"/>
        <v>0</v>
      </c>
      <c r="AN39" s="37">
        <f>County!X2454</f>
        <v>0</v>
      </c>
      <c r="AO39" s="38">
        <f t="shared" si="43"/>
        <v>0</v>
      </c>
      <c r="AP39" s="37">
        <f>County!Y2454</f>
        <v>0</v>
      </c>
      <c r="AQ39" s="38">
        <f t="shared" si="44"/>
        <v>0</v>
      </c>
      <c r="AR39" s="37">
        <f>County!Z2454</f>
        <v>0</v>
      </c>
      <c r="AS39" s="38">
        <f t="shared" si="45"/>
        <v>0</v>
      </c>
      <c r="AT39" s="37">
        <f>County!AA2454</f>
        <v>392</v>
      </c>
      <c r="AU39" s="38">
        <f t="shared" si="46"/>
        <v>6.4420706655710768E-3</v>
      </c>
      <c r="AV39" s="37">
        <f>County!AB2454</f>
        <v>0</v>
      </c>
      <c r="AW39" s="38">
        <f t="shared" si="47"/>
        <v>0</v>
      </c>
      <c r="AX39" s="37">
        <f>County!AC2454</f>
        <v>0</v>
      </c>
      <c r="AY39" s="38">
        <f t="shared" si="26"/>
        <v>0</v>
      </c>
      <c r="AZ39" s="37">
        <f>County!AD2454</f>
        <v>0</v>
      </c>
      <c r="BA39" s="38">
        <f t="shared" si="48"/>
        <v>0</v>
      </c>
      <c r="BB39" s="37">
        <f>County!AE2454</f>
        <v>0</v>
      </c>
      <c r="BC39" s="38">
        <f t="shared" si="49"/>
        <v>0</v>
      </c>
      <c r="BD39" s="37">
        <f>County!AF2454</f>
        <v>0</v>
      </c>
      <c r="BE39" s="38">
        <f t="shared" si="50"/>
        <v>0</v>
      </c>
      <c r="BF39" s="37">
        <f>County!AG2454</f>
        <v>0</v>
      </c>
      <c r="BG39" s="38">
        <f t="shared" si="51"/>
        <v>0</v>
      </c>
      <c r="BH39" s="37">
        <f>County!AH2454</f>
        <v>0</v>
      </c>
      <c r="BI39" s="38">
        <f t="shared" si="52"/>
        <v>0</v>
      </c>
      <c r="BJ39" s="45"/>
      <c r="BK39" s="34" t="str">
        <f t="shared" si="33"/>
        <v>Vermont</v>
      </c>
      <c r="BL39" s="34" t="s">
        <v>3039</v>
      </c>
      <c r="BN39" s="35">
        <f>RANK(AD39,(X39:AC39,AD39:AK39,AN39:BI39))</f>
        <v>2</v>
      </c>
      <c r="BO39" s="35">
        <f>RANK(AF39,(X39:AC39,AD39:AK39,AN39:BI39))</f>
        <v>3</v>
      </c>
      <c r="BP39" s="35">
        <f>RANK(AJ39,(X39:AC39,AD39:AK39,AN39:BI39))</f>
        <v>15</v>
      </c>
      <c r="BQ39" s="35">
        <f>RANK(AH39,(X39:AC39,AD39:AK39,AN39:BI39))</f>
        <v>6</v>
      </c>
      <c r="BS39" s="34">
        <v>50</v>
      </c>
      <c r="BT39" s="34" t="s">
        <v>3290</v>
      </c>
      <c r="BU39" s="111">
        <v>39512</v>
      </c>
      <c r="BV39" s="34">
        <v>0</v>
      </c>
      <c r="BW39" s="34">
        <v>2</v>
      </c>
      <c r="BX39" s="34">
        <v>17</v>
      </c>
      <c r="BY39" s="34">
        <v>17</v>
      </c>
      <c r="BZ39" s="34">
        <v>37</v>
      </c>
      <c r="CA39" s="34">
        <v>20</v>
      </c>
    </row>
    <row r="40" spans="1:83" s="34" customFormat="1">
      <c r="A40" s="34" t="s">
        <v>1755</v>
      </c>
      <c r="B40" s="105">
        <f t="shared" si="32"/>
        <v>49</v>
      </c>
      <c r="C40" s="37">
        <f t="shared" si="1"/>
        <v>265570</v>
      </c>
      <c r="D40" s="37"/>
      <c r="E40" s="37"/>
      <c r="F40" s="37">
        <v>43</v>
      </c>
      <c r="G40" s="37">
        <v>3</v>
      </c>
      <c r="H40" s="37"/>
      <c r="I40" s="36"/>
      <c r="J40" s="36"/>
      <c r="K40" s="36"/>
      <c r="L40" s="36">
        <v>3</v>
      </c>
      <c r="M40" s="67" t="str">
        <f t="shared" si="2"/>
        <v>-</v>
      </c>
      <c r="N40" s="67" t="str">
        <f t="shared" si="3"/>
        <v>-</v>
      </c>
      <c r="O40" s="67">
        <f t="shared" si="4"/>
        <v>1</v>
      </c>
      <c r="P40" s="67">
        <f t="shared" si="5"/>
        <v>2</v>
      </c>
      <c r="Q40" s="67" t="str">
        <f t="shared" si="6"/>
        <v>-</v>
      </c>
      <c r="R40" s="67" t="str">
        <f t="shared" si="7"/>
        <v>-</v>
      </c>
      <c r="S40" s="67" t="str">
        <f t="shared" si="8"/>
        <v>-</v>
      </c>
      <c r="T40" s="67" t="str">
        <f t="shared" si="9"/>
        <v>-</v>
      </c>
      <c r="U40" s="67" t="str">
        <f t="shared" si="10"/>
        <v>-</v>
      </c>
      <c r="V40" s="37">
        <f t="shared" si="11"/>
        <v>50668</v>
      </c>
      <c r="W40" s="38">
        <f t="shared" si="34"/>
        <v>0.19078962232179839</v>
      </c>
      <c r="X40" s="37">
        <f>County!P2590</f>
        <v>0</v>
      </c>
      <c r="Y40" s="38">
        <f t="shared" si="35"/>
        <v>0</v>
      </c>
      <c r="Z40" s="37">
        <f>County!Q2590</f>
        <v>0</v>
      </c>
      <c r="AA40" s="38">
        <f t="shared" si="36"/>
        <v>0</v>
      </c>
      <c r="AB40" s="37">
        <f>County!R2590</f>
        <v>158119</v>
      </c>
      <c r="AC40" s="38">
        <f t="shared" si="37"/>
        <v>0.59539481116089921</v>
      </c>
      <c r="AD40" s="37">
        <f>County!S2590</f>
        <v>107451</v>
      </c>
      <c r="AE40" s="38">
        <f t="shared" si="38"/>
        <v>0.40460518883910079</v>
      </c>
      <c r="AF40" s="37">
        <f>County!T2590</f>
        <v>0</v>
      </c>
      <c r="AG40" s="38">
        <f t="shared" si="39"/>
        <v>0</v>
      </c>
      <c r="AH40" s="37">
        <f>County!U2590</f>
        <v>0</v>
      </c>
      <c r="AI40" s="38">
        <f t="shared" si="40"/>
        <v>0</v>
      </c>
      <c r="AJ40" s="60">
        <f>County!V2590</f>
        <v>0</v>
      </c>
      <c r="AK40" s="38">
        <f t="shared" si="41"/>
        <v>0</v>
      </c>
      <c r="AL40" s="60">
        <f>County!W2590</f>
        <v>0</v>
      </c>
      <c r="AM40" s="38">
        <f t="shared" si="42"/>
        <v>0</v>
      </c>
      <c r="AN40" s="37">
        <f>County!X2590</f>
        <v>0</v>
      </c>
      <c r="AO40" s="38">
        <f t="shared" si="43"/>
        <v>0</v>
      </c>
      <c r="AP40" s="37">
        <f>County!Y2590</f>
        <v>0</v>
      </c>
      <c r="AQ40" s="38">
        <f t="shared" si="44"/>
        <v>0</v>
      </c>
      <c r="AR40" s="37">
        <f>County!Z2590</f>
        <v>0</v>
      </c>
      <c r="AS40" s="38">
        <f t="shared" si="45"/>
        <v>0</v>
      </c>
      <c r="AT40" s="37">
        <f>County!AA2590</f>
        <v>0</v>
      </c>
      <c r="AU40" s="38">
        <f t="shared" si="46"/>
        <v>0</v>
      </c>
      <c r="AV40" s="37">
        <f>County!AB2590</f>
        <v>0</v>
      </c>
      <c r="AW40" s="38">
        <f t="shared" si="47"/>
        <v>0</v>
      </c>
      <c r="AX40" s="37">
        <f>County!AC2590</f>
        <v>0</v>
      </c>
      <c r="AY40" s="38">
        <f t="shared" si="26"/>
        <v>0</v>
      </c>
      <c r="AZ40" s="37">
        <f>County!AD2590</f>
        <v>0</v>
      </c>
      <c r="BA40" s="38">
        <f t="shared" si="48"/>
        <v>0</v>
      </c>
      <c r="BB40" s="37">
        <f>County!AE2590</f>
        <v>0</v>
      </c>
      <c r="BC40" s="38">
        <f t="shared" si="49"/>
        <v>0</v>
      </c>
      <c r="BD40" s="37">
        <f>County!AF2590</f>
        <v>0</v>
      </c>
      <c r="BE40" s="38">
        <f t="shared" si="50"/>
        <v>0</v>
      </c>
      <c r="BF40" s="37">
        <f>County!AG2590</f>
        <v>0</v>
      </c>
      <c r="BG40" s="38">
        <f t="shared" si="51"/>
        <v>0</v>
      </c>
      <c r="BH40" s="37">
        <f>County!AH2590</f>
        <v>0</v>
      </c>
      <c r="BI40" s="38">
        <f t="shared" si="52"/>
        <v>0</v>
      </c>
      <c r="BJ40" s="45"/>
      <c r="BK40" s="34" t="str">
        <f t="shared" si="33"/>
        <v>Virginia</v>
      </c>
      <c r="BL40" s="34" t="s">
        <v>203</v>
      </c>
      <c r="BN40" s="35">
        <f>RANK(AD40,(X40:AC40,AD40:AK40,AN40:BI40))</f>
        <v>2</v>
      </c>
      <c r="BO40" s="35">
        <f>RANK(AF40,(X40:AC40,AD40:AK40,AN40:BI40))</f>
        <v>5</v>
      </c>
      <c r="BP40" s="35">
        <f>RANK(AJ40,(X40:AC40,AD40:AK40,AN40:BI40))</f>
        <v>5</v>
      </c>
      <c r="BQ40" s="35">
        <f>RANK(AH40,(X40:AC40,AD40:AK40,AN40:BI40))</f>
        <v>5</v>
      </c>
      <c r="BS40" s="34">
        <v>51</v>
      </c>
      <c r="BT40" s="34" t="s">
        <v>3290</v>
      </c>
      <c r="BU40" s="111">
        <v>39512</v>
      </c>
      <c r="BV40" s="34">
        <v>0</v>
      </c>
      <c r="BW40" s="34">
        <v>2</v>
      </c>
      <c r="BX40" s="34">
        <v>49</v>
      </c>
      <c r="BY40" s="34">
        <v>46</v>
      </c>
      <c r="BZ40" s="34">
        <v>37</v>
      </c>
      <c r="CA40" s="34">
        <v>15</v>
      </c>
    </row>
    <row r="41" spans="1:83" s="34" customFormat="1">
      <c r="A41" s="34" t="s">
        <v>1636</v>
      </c>
      <c r="B41" s="105">
        <f t="shared" si="32"/>
        <v>31</v>
      </c>
      <c r="C41" s="37">
        <f t="shared" si="1"/>
        <v>112416</v>
      </c>
      <c r="D41" s="36"/>
      <c r="E41" s="37"/>
      <c r="F41" s="36">
        <v>21</v>
      </c>
      <c r="G41" s="36"/>
      <c r="H41" s="36">
        <v>2</v>
      </c>
      <c r="I41" s="36"/>
      <c r="J41" s="36"/>
      <c r="K41" s="36"/>
      <c r="L41" s="36">
        <v>8</v>
      </c>
      <c r="M41" s="67" t="str">
        <f t="shared" si="2"/>
        <v>-</v>
      </c>
      <c r="N41" s="67">
        <f t="shared" si="3"/>
        <v>4</v>
      </c>
      <c r="O41" s="67">
        <f t="shared" si="4"/>
        <v>1</v>
      </c>
      <c r="P41" s="67">
        <f t="shared" si="5"/>
        <v>3</v>
      </c>
      <c r="Q41" s="67">
        <f t="shared" si="6"/>
        <v>2</v>
      </c>
      <c r="R41" s="67" t="str">
        <f t="shared" si="7"/>
        <v>-</v>
      </c>
      <c r="S41" s="67" t="str">
        <f t="shared" si="8"/>
        <v>-</v>
      </c>
      <c r="T41" s="67" t="str">
        <f t="shared" si="9"/>
        <v>-</v>
      </c>
      <c r="U41" s="67">
        <f t="shared" si="10"/>
        <v>5</v>
      </c>
      <c r="V41" s="37">
        <f t="shared" si="11"/>
        <v>64607</v>
      </c>
      <c r="W41" s="38">
        <f t="shared" si="34"/>
        <v>0.57471356390549388</v>
      </c>
      <c r="X41" s="37">
        <f>County!P2647</f>
        <v>0</v>
      </c>
      <c r="Y41" s="38">
        <f t="shared" si="35"/>
        <v>0</v>
      </c>
      <c r="Z41" s="37">
        <f>County!Q2647</f>
        <v>7076</v>
      </c>
      <c r="AA41" s="38">
        <f t="shared" si="36"/>
        <v>6.2944776544264155E-2</v>
      </c>
      <c r="AB41" s="37">
        <f>County!R2647</f>
        <v>78197</v>
      </c>
      <c r="AC41" s="38">
        <f t="shared" si="37"/>
        <v>0.69560382863649306</v>
      </c>
      <c r="AD41" s="37">
        <f>County!S2647</f>
        <v>12412</v>
      </c>
      <c r="AE41" s="38">
        <f t="shared" si="38"/>
        <v>0.1104113293481355</v>
      </c>
      <c r="AF41" s="37">
        <f>County!T2647</f>
        <v>13590</v>
      </c>
      <c r="AG41" s="38">
        <f t="shared" si="39"/>
        <v>0.12089026473099915</v>
      </c>
      <c r="AH41" s="37">
        <f>County!U2647</f>
        <v>0</v>
      </c>
      <c r="AI41" s="38">
        <f t="shared" si="40"/>
        <v>0</v>
      </c>
      <c r="AJ41" s="37">
        <f>County!V2647</f>
        <v>0</v>
      </c>
      <c r="AK41" s="38">
        <f t="shared" si="41"/>
        <v>0</v>
      </c>
      <c r="AL41" s="37">
        <f>County!W2647</f>
        <v>0</v>
      </c>
      <c r="AM41" s="38">
        <f t="shared" si="42"/>
        <v>0</v>
      </c>
      <c r="AN41" s="37">
        <f>County!X2647</f>
        <v>0</v>
      </c>
      <c r="AO41" s="38">
        <f t="shared" si="43"/>
        <v>0</v>
      </c>
      <c r="AP41" s="37">
        <f>County!Y2647</f>
        <v>0</v>
      </c>
      <c r="AQ41" s="38">
        <f t="shared" si="44"/>
        <v>0</v>
      </c>
      <c r="AR41" s="37">
        <f>County!Z2647</f>
        <v>0</v>
      </c>
      <c r="AS41" s="38">
        <f t="shared" si="45"/>
        <v>0</v>
      </c>
      <c r="AT41" s="37">
        <f>County!AA2647</f>
        <v>0</v>
      </c>
      <c r="AU41" s="38">
        <f t="shared" si="46"/>
        <v>0</v>
      </c>
      <c r="AV41" s="37">
        <f>County!AB2647</f>
        <v>0</v>
      </c>
      <c r="AW41" s="38">
        <f t="shared" si="47"/>
        <v>0</v>
      </c>
      <c r="AX41" s="37">
        <f>County!AC2647</f>
        <v>1141</v>
      </c>
      <c r="AY41" s="38">
        <f t="shared" si="26"/>
        <v>1.014980074010817E-2</v>
      </c>
      <c r="AZ41" s="37">
        <f>County!AD2647</f>
        <v>0</v>
      </c>
      <c r="BA41" s="38">
        <f t="shared" si="48"/>
        <v>0</v>
      </c>
      <c r="BB41" s="37">
        <f>County!AE2647</f>
        <v>0</v>
      </c>
      <c r="BC41" s="38">
        <f t="shared" si="49"/>
        <v>0</v>
      </c>
      <c r="BD41" s="37">
        <f>County!AF2647</f>
        <v>0</v>
      </c>
      <c r="BE41" s="38">
        <f t="shared" si="50"/>
        <v>0</v>
      </c>
      <c r="BF41" s="37">
        <f>County!AG2647</f>
        <v>0</v>
      </c>
      <c r="BG41" s="38">
        <f t="shared" si="51"/>
        <v>0</v>
      </c>
      <c r="BH41" s="37">
        <f>County!AH2647</f>
        <v>0</v>
      </c>
      <c r="BI41" s="38">
        <f t="shared" si="52"/>
        <v>0</v>
      </c>
      <c r="BJ41" s="45"/>
      <c r="BK41" s="34" t="str">
        <f t="shared" si="33"/>
        <v>West Virginia</v>
      </c>
      <c r="BL41" s="34" t="s">
        <v>1635</v>
      </c>
      <c r="BN41" s="35">
        <f>RANK(AD41,(X41:AC41,AD41:AK41,AN41:BI41))</f>
        <v>3</v>
      </c>
      <c r="BO41" s="35">
        <f>RANK(AF41,(X41:AC41,AD41:AK41,AN41:BI41))</f>
        <v>2</v>
      </c>
      <c r="BP41" s="35">
        <f>RANK(AJ41,(X41:AC41,AD41:AK41,AN41:BI41))</f>
        <v>11</v>
      </c>
      <c r="BQ41" s="35">
        <f>RANK(AH41,(X41:AC41,AD41:AK41,AN41:BI41))</f>
        <v>11</v>
      </c>
      <c r="BS41" s="34">
        <v>54</v>
      </c>
      <c r="BT41" s="34" t="s">
        <v>3290</v>
      </c>
      <c r="BU41" s="111">
        <v>39575</v>
      </c>
      <c r="BV41" s="34">
        <v>0</v>
      </c>
      <c r="BW41" s="34">
        <v>1</v>
      </c>
      <c r="BX41" s="34">
        <v>31</v>
      </c>
      <c r="BY41" s="34">
        <v>99</v>
      </c>
      <c r="BZ41" s="34">
        <v>70</v>
      </c>
      <c r="CA41" s="34">
        <v>0</v>
      </c>
    </row>
    <row r="42" spans="1:83" s="34" customFormat="1">
      <c r="A42" s="118" t="s">
        <v>2113</v>
      </c>
      <c r="B42" s="135">
        <f t="shared" si="32"/>
        <v>42</v>
      </c>
      <c r="C42" s="119">
        <f t="shared" si="1"/>
        <v>787847</v>
      </c>
      <c r="D42" s="119"/>
      <c r="E42" s="119"/>
      <c r="F42" s="119">
        <v>33</v>
      </c>
      <c r="G42" s="119"/>
      <c r="H42" s="119">
        <v>9</v>
      </c>
      <c r="I42" s="120"/>
      <c r="J42" s="120"/>
      <c r="K42" s="120"/>
      <c r="L42" s="120"/>
      <c r="M42" s="121">
        <f t="shared" si="2"/>
        <v>6</v>
      </c>
      <c r="N42" s="121">
        <f t="shared" si="3"/>
        <v>4</v>
      </c>
      <c r="O42" s="121">
        <f t="shared" si="4"/>
        <v>1</v>
      </c>
      <c r="P42" s="121">
        <f t="shared" si="5"/>
        <v>3</v>
      </c>
      <c r="Q42" s="121">
        <f t="shared" si="6"/>
        <v>2</v>
      </c>
      <c r="R42" s="121" t="str">
        <f t="shared" si="7"/>
        <v>-</v>
      </c>
      <c r="S42" s="121">
        <f t="shared" si="8"/>
        <v>5</v>
      </c>
      <c r="T42" s="121" t="str">
        <f t="shared" si="9"/>
        <v>-</v>
      </c>
      <c r="U42" s="121" t="str">
        <f t="shared" si="10"/>
        <v>-</v>
      </c>
      <c r="V42" s="119">
        <f t="shared" si="11"/>
        <v>56737</v>
      </c>
      <c r="W42" s="122">
        <f t="shared" si="34"/>
        <v>7.2015251692270202E-2</v>
      </c>
      <c r="X42" s="119">
        <f>County!P2721</f>
        <v>5083</v>
      </c>
      <c r="Y42" s="122">
        <f t="shared" si="35"/>
        <v>6.4517603037137919E-3</v>
      </c>
      <c r="Z42" s="119">
        <f>County!Q2721</f>
        <v>45978</v>
      </c>
      <c r="AA42" s="122">
        <f t="shared" si="36"/>
        <v>5.8359046870775672E-2</v>
      </c>
      <c r="AB42" s="119">
        <f>County!R2721</f>
        <v>346876</v>
      </c>
      <c r="AC42" s="122">
        <f t="shared" si="37"/>
        <v>0.44028345605174607</v>
      </c>
      <c r="AD42" s="123">
        <f>County!S2721</f>
        <v>87858</v>
      </c>
      <c r="AE42" s="122">
        <f t="shared" si="38"/>
        <v>0.11151657618801621</v>
      </c>
      <c r="AF42" s="119">
        <f>County!T2721</f>
        <v>290139</v>
      </c>
      <c r="AG42" s="122">
        <f t="shared" si="39"/>
        <v>0.36826820435947588</v>
      </c>
      <c r="AH42" s="119">
        <f>County!U2721</f>
        <v>0</v>
      </c>
      <c r="AI42" s="122">
        <f t="shared" si="40"/>
        <v>0</v>
      </c>
      <c r="AJ42" s="123">
        <f>County!V2721</f>
        <v>6045</v>
      </c>
      <c r="AK42" s="122">
        <f t="shared" si="41"/>
        <v>7.672809568355277E-3</v>
      </c>
      <c r="AL42" s="119">
        <f>County!W2721</f>
        <v>0</v>
      </c>
      <c r="AM42" s="122">
        <f t="shared" si="42"/>
        <v>0</v>
      </c>
      <c r="AN42" s="119">
        <f>County!X2721</f>
        <v>0</v>
      </c>
      <c r="AO42" s="122">
        <f t="shared" si="43"/>
        <v>0</v>
      </c>
      <c r="AP42" s="119">
        <f>County!Y2721</f>
        <v>4200</v>
      </c>
      <c r="AQ42" s="122">
        <f t="shared" si="44"/>
        <v>5.3309843154825745E-3</v>
      </c>
      <c r="AR42" s="119">
        <f>County!Z2721</f>
        <v>0</v>
      </c>
      <c r="AS42" s="122">
        <f t="shared" si="45"/>
        <v>0</v>
      </c>
      <c r="AT42" s="119">
        <f>County!AA2721</f>
        <v>1668</v>
      </c>
      <c r="AU42" s="122">
        <f t="shared" si="46"/>
        <v>2.1171623424345084E-3</v>
      </c>
      <c r="AV42" s="119">
        <f>County!AB2721</f>
        <v>0</v>
      </c>
      <c r="AW42" s="122">
        <f t="shared" si="47"/>
        <v>0</v>
      </c>
      <c r="AX42" s="119">
        <f>County!AC2721</f>
        <v>0</v>
      </c>
      <c r="AY42" s="122">
        <f t="shared" si="26"/>
        <v>0</v>
      </c>
      <c r="AZ42" s="119">
        <f>County!AD2721</f>
        <v>0</v>
      </c>
      <c r="BA42" s="122">
        <f t="shared" si="48"/>
        <v>0</v>
      </c>
      <c r="BB42" s="119">
        <f>County!AE2721</f>
        <v>0</v>
      </c>
      <c r="BC42" s="122">
        <f t="shared" si="49"/>
        <v>0</v>
      </c>
      <c r="BD42" s="119">
        <f>County!AF2721</f>
        <v>0</v>
      </c>
      <c r="BE42" s="122">
        <f t="shared" si="50"/>
        <v>0</v>
      </c>
      <c r="BF42" s="119">
        <f>County!AG2721</f>
        <v>0</v>
      </c>
      <c r="BG42" s="122">
        <f t="shared" si="51"/>
        <v>0</v>
      </c>
      <c r="BH42" s="119">
        <f>County!AH2721</f>
        <v>0</v>
      </c>
      <c r="BI42" s="122">
        <f t="shared" si="52"/>
        <v>0</v>
      </c>
      <c r="BJ42" s="124"/>
      <c r="BK42" s="118" t="str">
        <f t="shared" si="33"/>
        <v>Wisconsin</v>
      </c>
      <c r="BL42" s="118" t="s">
        <v>3071</v>
      </c>
      <c r="BM42" s="118"/>
      <c r="BN42" s="125">
        <f>RANK(AD42,(X42:AC42,AD42:AK42,AN42:BI42))</f>
        <v>3</v>
      </c>
      <c r="BO42" s="125">
        <f>RANK(AF42,(X42:AC42,AD42:AK42,AN42:BI42))</f>
        <v>2</v>
      </c>
      <c r="BP42" s="125">
        <f>RANK(AJ42,(X42:AC42,AD42:AK42,AN42:BI42))</f>
        <v>5</v>
      </c>
      <c r="BQ42" s="125">
        <f>RANK(AH42,(X42:AC42,AD42:AK42,AN42:BI42))</f>
        <v>17</v>
      </c>
      <c r="BR42" s="118"/>
      <c r="BS42" s="118">
        <v>55</v>
      </c>
      <c r="BT42" s="118" t="s">
        <v>3290</v>
      </c>
      <c r="BU42" s="126">
        <v>39540</v>
      </c>
      <c r="BV42" s="118">
        <v>0</v>
      </c>
      <c r="BW42" s="118">
        <v>2</v>
      </c>
      <c r="BX42" s="118">
        <v>42</v>
      </c>
      <c r="BY42" s="118">
        <v>42</v>
      </c>
      <c r="BZ42" s="118">
        <v>77</v>
      </c>
      <c r="CA42" s="118">
        <v>0</v>
      </c>
    </row>
    <row r="43" spans="1:83" s="80" customFormat="1">
      <c r="A43" s="80" t="s">
        <v>1061</v>
      </c>
      <c r="B43" s="81">
        <f t="shared" ref="B43:L43" si="53">SUM(B3:B42)</f>
        <v>1875</v>
      </c>
      <c r="C43" s="81">
        <f t="shared" si="53"/>
        <v>18921855.468049314</v>
      </c>
      <c r="D43" s="81">
        <f t="shared" si="53"/>
        <v>2</v>
      </c>
      <c r="E43" s="81">
        <f t="shared" si="53"/>
        <v>136</v>
      </c>
      <c r="F43" s="81">
        <f t="shared" si="53"/>
        <v>1190</v>
      </c>
      <c r="G43" s="81">
        <f t="shared" si="53"/>
        <v>41</v>
      </c>
      <c r="H43" s="81">
        <f t="shared" si="53"/>
        <v>178</v>
      </c>
      <c r="I43" s="81">
        <f t="shared" si="53"/>
        <v>0</v>
      </c>
      <c r="J43" s="81">
        <f t="shared" si="53"/>
        <v>1</v>
      </c>
      <c r="K43" s="81">
        <f t="shared" si="53"/>
        <v>0</v>
      </c>
      <c r="L43" s="81">
        <f t="shared" si="53"/>
        <v>76</v>
      </c>
      <c r="M43" s="83">
        <f>RANK(X43,X43:BJ43)</f>
        <v>6</v>
      </c>
      <c r="N43" s="83">
        <f>RANK(Z43,X43:BJ43)</f>
        <v>3</v>
      </c>
      <c r="O43" s="83">
        <f t="shared" si="4"/>
        <v>1</v>
      </c>
      <c r="P43" s="83">
        <f t="shared" si="5"/>
        <v>4</v>
      </c>
      <c r="Q43" s="83">
        <f t="shared" si="6"/>
        <v>2</v>
      </c>
      <c r="R43" s="83">
        <f t="shared" si="7"/>
        <v>7</v>
      </c>
      <c r="S43" s="83">
        <f t="shared" si="8"/>
        <v>8</v>
      </c>
      <c r="T43" s="83" t="str">
        <f t="shared" si="9"/>
        <v>-</v>
      </c>
      <c r="U43" s="83">
        <f t="shared" si="10"/>
        <v>9</v>
      </c>
      <c r="V43" s="37">
        <f t="shared" si="11"/>
        <v>6131323</v>
      </c>
      <c r="W43" s="85">
        <f t="shared" si="34"/>
        <v>0.3240339199479198</v>
      </c>
      <c r="X43" s="81">
        <f>SUM(X3:X42)</f>
        <v>83173</v>
      </c>
      <c r="Y43" s="85">
        <f>X43/$C43</f>
        <v>4.3956048676327009E-3</v>
      </c>
      <c r="Z43" s="81">
        <f>SUM(Z3:Z42)</f>
        <v>2689771</v>
      </c>
      <c r="AA43" s="85">
        <f>Z43/$C43</f>
        <v>0.14215154557870074</v>
      </c>
      <c r="AB43" s="81">
        <f>SUM(AB3:AB42)</f>
        <v>9947433</v>
      </c>
      <c r="AC43" s="85">
        <f>AB43/$C43</f>
        <v>0.52571128750015217</v>
      </c>
      <c r="AD43" s="81">
        <f>SUM(AD3:AD42)</f>
        <v>2017960</v>
      </c>
      <c r="AE43" s="85">
        <f>AD43/$C43</f>
        <v>0.10664704650172634</v>
      </c>
      <c r="AF43" s="81">
        <f>SUM(AF3:AF42)</f>
        <v>3816110</v>
      </c>
      <c r="AG43" s="85">
        <f>AF43/$C43</f>
        <v>0.20167736755223239</v>
      </c>
      <c r="AH43" s="81">
        <f>SUM(AH3:AH42)</f>
        <v>42251</v>
      </c>
      <c r="AI43" s="85">
        <f>AH43/$C43</f>
        <v>2.2329205542946538E-3</v>
      </c>
      <c r="AJ43" s="81">
        <f>SUM(AJ3:AJ42)</f>
        <v>35089</v>
      </c>
      <c r="AK43" s="85">
        <f>AJ43/$C43</f>
        <v>1.8544164476496439E-3</v>
      </c>
      <c r="AL43" s="81">
        <f>SUM(AL3:AL42)</f>
        <v>0</v>
      </c>
      <c r="AM43" s="85">
        <f>AL43/$C43</f>
        <v>0</v>
      </c>
      <c r="AN43" s="81">
        <f>SUM(AN3:AN42)</f>
        <v>0</v>
      </c>
      <c r="AO43" s="85">
        <f>AN43/$C43</f>
        <v>0</v>
      </c>
      <c r="AP43" s="81">
        <f>SUM(AP3:AP42)</f>
        <v>178920</v>
      </c>
      <c r="AQ43" s="85">
        <f>AP43/$C43</f>
        <v>9.4557323039549234E-3</v>
      </c>
      <c r="AR43" s="81">
        <f>SUM(AR3:AR42)</f>
        <v>23661.457325568568</v>
      </c>
      <c r="AS43" s="85">
        <f>AR43/$C43</f>
        <v>1.250482933109935E-3</v>
      </c>
      <c r="AT43" s="81">
        <f>SUM(AT3:AT42)</f>
        <v>23746</v>
      </c>
      <c r="AU43" s="85">
        <f>AT43/$C43</f>
        <v>1.2549509238191014E-3</v>
      </c>
      <c r="AV43" s="81">
        <f>SUM(AV3:AV42)</f>
        <v>1.0723745038341352E-2</v>
      </c>
      <c r="AW43" s="85">
        <f>AV43/$C43</f>
        <v>5.6673855565851024E-10</v>
      </c>
      <c r="AX43" s="81">
        <f>SUM(AX3:AX42)</f>
        <v>33212</v>
      </c>
      <c r="AY43" s="85">
        <f t="shared" si="26"/>
        <v>1.7552189876981384E-3</v>
      </c>
      <c r="AZ43" s="81">
        <f>SUM(AZ3:AZ42)</f>
        <v>12705</v>
      </c>
      <c r="BA43" s="85">
        <f>AZ43/$C43</f>
        <v>6.7144577979961605E-4</v>
      </c>
      <c r="BB43" s="81">
        <f>SUM(BB3:BB42)</f>
        <v>13538</v>
      </c>
      <c r="BC43" s="85">
        <f>BB43/$C43</f>
        <v>7.1546894662945313E-4</v>
      </c>
      <c r="BD43" s="81">
        <f>SUM(BD3:BD42)</f>
        <v>4286</v>
      </c>
      <c r="BE43" s="85">
        <f>BD43/$C43</f>
        <v>2.2651055586156272E-4</v>
      </c>
      <c r="BF43" s="81">
        <f>SUM(BF3:BF42)</f>
        <v>0</v>
      </c>
      <c r="BG43" s="85">
        <f>BF43/$C43</f>
        <v>0</v>
      </c>
      <c r="BH43" s="81">
        <f>SUM(BH3:BH42)</f>
        <v>0</v>
      </c>
      <c r="BI43" s="85">
        <f>BH43/$C43</f>
        <v>0</v>
      </c>
      <c r="BJ43" s="81"/>
      <c r="BK43" s="80" t="str">
        <f t="shared" si="33"/>
        <v>Total (Primary)</v>
      </c>
      <c r="BN43" s="86">
        <f>RANK(AD43,(X43:AC43,AD43:AK43,AN43:BI43))</f>
        <v>4</v>
      </c>
      <c r="BO43" s="86">
        <f>RANK(AF43,(X43:AC43,AD43:AK43,AN43:BI43))</f>
        <v>2</v>
      </c>
      <c r="BP43" s="86">
        <f>RANK(AJ43,(X43:AC43,AD43:AK43,AN43:BI43))</f>
        <v>8</v>
      </c>
      <c r="BQ43" s="86">
        <f>RANK(AH43,(X43:AC43,AD43:AK43,AN43:BI43))</f>
        <v>7</v>
      </c>
      <c r="BT43" s="80" t="s">
        <v>3290</v>
      </c>
      <c r="BU43" s="112"/>
      <c r="BW43" s="80">
        <v>2</v>
      </c>
      <c r="CC43" s="34"/>
      <c r="CD43" s="34"/>
      <c r="CE43" s="34"/>
    </row>
    <row r="44" spans="1:83" s="80" customFormat="1">
      <c r="B44" s="81"/>
      <c r="C44" s="81"/>
      <c r="D44" s="82"/>
      <c r="E44" s="82"/>
      <c r="F44" s="82"/>
      <c r="G44" s="82"/>
      <c r="H44" s="82"/>
      <c r="I44" s="82"/>
      <c r="J44" s="82"/>
      <c r="K44" s="82"/>
      <c r="L44" s="82"/>
      <c r="M44" s="83"/>
      <c r="N44" s="83"/>
      <c r="O44" s="83"/>
      <c r="P44" s="83"/>
      <c r="Q44" s="83"/>
      <c r="R44" s="83"/>
      <c r="S44" s="83"/>
      <c r="T44" s="83"/>
      <c r="U44" s="83"/>
      <c r="V44" s="84"/>
      <c r="W44" s="85"/>
      <c r="X44" s="81"/>
      <c r="Y44" s="85"/>
      <c r="Z44" s="81"/>
      <c r="AA44" s="85"/>
      <c r="AB44" s="81"/>
      <c r="AC44" s="85"/>
      <c r="AD44" s="81"/>
      <c r="AE44" s="85"/>
      <c r="AF44" s="81"/>
      <c r="AG44" s="85"/>
      <c r="AH44" s="81"/>
      <c r="AI44" s="85"/>
      <c r="AJ44" s="81"/>
      <c r="AK44" s="85"/>
      <c r="AL44" s="81"/>
      <c r="AM44" s="85"/>
      <c r="AN44" s="81"/>
      <c r="AO44" s="85"/>
      <c r="AP44" s="81"/>
      <c r="AQ44" s="85"/>
      <c r="AR44" s="81"/>
      <c r="AS44" s="85"/>
      <c r="AT44" s="81"/>
      <c r="AU44" s="85"/>
      <c r="AV44" s="81"/>
      <c r="AW44" s="85"/>
      <c r="AX44" s="81"/>
      <c r="AY44" s="85"/>
      <c r="AZ44" s="81"/>
      <c r="BA44" s="85"/>
      <c r="BB44" s="81"/>
      <c r="BC44" s="85"/>
      <c r="BD44" s="81"/>
      <c r="BE44" s="85"/>
      <c r="BF44" s="81"/>
      <c r="BG44" s="85"/>
      <c r="BH44" s="81"/>
      <c r="BI44" s="85"/>
      <c r="BJ44" s="81"/>
      <c r="BN44" s="86"/>
      <c r="BO44" s="86"/>
      <c r="BP44" s="86"/>
      <c r="BQ44" s="86"/>
      <c r="BU44" s="112"/>
      <c r="CC44" s="34"/>
      <c r="CD44" s="34"/>
    </row>
    <row r="45" spans="1:83" s="80" customFormat="1">
      <c r="A45" s="89" t="s">
        <v>923</v>
      </c>
      <c r="B45" s="81"/>
      <c r="C45" s="81"/>
      <c r="D45" s="82"/>
      <c r="E45" s="82"/>
      <c r="F45" s="82"/>
      <c r="G45" s="82"/>
      <c r="H45" s="82"/>
      <c r="I45" s="82"/>
      <c r="J45" s="82"/>
      <c r="K45" s="82"/>
      <c r="L45" s="82"/>
      <c r="M45" s="83"/>
      <c r="N45" s="83"/>
      <c r="O45" s="83"/>
      <c r="P45" s="83"/>
      <c r="Q45" s="83"/>
      <c r="R45" s="83"/>
      <c r="S45" s="83"/>
      <c r="T45" s="83"/>
      <c r="U45" s="83"/>
      <c r="V45" s="84"/>
      <c r="W45" s="85"/>
      <c r="X45" s="81"/>
      <c r="Y45" s="85"/>
      <c r="Z45" s="81"/>
      <c r="AA45" s="85"/>
      <c r="AB45" s="81"/>
      <c r="AC45" s="85"/>
      <c r="AD45" s="81"/>
      <c r="AE45" s="85"/>
      <c r="AF45" s="81"/>
      <c r="AG45" s="85"/>
      <c r="AH45" s="81"/>
      <c r="AI45" s="85"/>
      <c r="AJ45" s="81"/>
      <c r="AK45" s="85"/>
      <c r="AL45" s="81"/>
      <c r="AM45" s="85"/>
      <c r="AN45" s="81"/>
      <c r="AO45" s="85"/>
      <c r="AP45" s="81"/>
      <c r="AQ45" s="85"/>
      <c r="AR45" s="81"/>
      <c r="AS45" s="85"/>
      <c r="AT45" s="81"/>
      <c r="AU45" s="85"/>
      <c r="AV45" s="81"/>
      <c r="AW45" s="85"/>
      <c r="AX45" s="81"/>
      <c r="AY45" s="85"/>
      <c r="AZ45" s="81"/>
      <c r="BA45" s="85"/>
      <c r="BB45" s="81"/>
      <c r="BC45" s="85"/>
      <c r="BD45" s="81"/>
      <c r="BE45" s="85"/>
      <c r="BF45" s="81"/>
      <c r="BG45" s="85"/>
      <c r="BH45" s="81"/>
      <c r="BI45" s="85"/>
      <c r="BJ45" s="81"/>
      <c r="BN45" s="86"/>
      <c r="BO45" s="86"/>
      <c r="BP45" s="86"/>
      <c r="BQ45" s="86"/>
      <c r="BU45" s="112"/>
    </row>
    <row r="46" spans="1:83" s="34" customFormat="1">
      <c r="A46" s="34" t="s">
        <v>391</v>
      </c>
      <c r="B46" s="105">
        <f t="shared" ref="B46:B60" si="54">BX46</f>
        <v>27</v>
      </c>
      <c r="C46" s="37">
        <f t="shared" ref="C46:C61" si="55">X46+Z46+AB46+AD46+AF46+AJ46+AH46+AN46+AT46+AX46+AP46+AL46+AR46+BD46+BF46+AV46+BB46+AZ46+BH46</f>
        <v>14130</v>
      </c>
      <c r="D46" s="36"/>
      <c r="E46" s="36">
        <v>2</v>
      </c>
      <c r="F46" s="36">
        <v>8</v>
      </c>
      <c r="G46" s="36">
        <v>6</v>
      </c>
      <c r="H46" s="36">
        <v>8</v>
      </c>
      <c r="I46" s="36"/>
      <c r="J46" s="36"/>
      <c r="K46" s="36"/>
      <c r="L46" s="36">
        <v>3</v>
      </c>
      <c r="M46" s="67" t="str">
        <f t="shared" ref="M46:M61" si="56">IF(X46&gt;0,RANK(X46,X46:BJ46),"-")</f>
        <v>-</v>
      </c>
      <c r="N46" s="67">
        <f t="shared" ref="N46:N61" si="57">IF(Z46&gt;0,RANK(Z46,X46:BJ46),"-")</f>
        <v>4</v>
      </c>
      <c r="O46" s="67">
        <f t="shared" ref="O46:O62" si="58">IF(AB46&gt;0,RANK(AB46,X46:BJ46),"-")</f>
        <v>1</v>
      </c>
      <c r="P46" s="67">
        <f t="shared" ref="P46:P62" si="59">IF(AD46&gt;0,RANK(AD46,X46:BJ46),"-")</f>
        <v>3</v>
      </c>
      <c r="Q46" s="67">
        <f t="shared" ref="Q46:Q62" si="60">IF(AF46&gt;0,RANK(AF46,X46:BJ46),"-")</f>
        <v>2</v>
      </c>
      <c r="R46" s="67" t="str">
        <f t="shared" ref="R46:R62" si="61">IF(AH46&gt;0,RANK(AH46,X46:BJ46),"-")</f>
        <v>-</v>
      </c>
      <c r="S46" s="67" t="str">
        <f t="shared" ref="S46:S62" si="62">IF(AJ46&gt;0,RANK(AJ46,X46:BJ46),"-")</f>
        <v>-</v>
      </c>
      <c r="T46" s="67" t="str">
        <f t="shared" ref="T46:T62" si="63">IF(AL46&gt;0,RANK(AL46,X46:BJ46),"-")</f>
        <v>-</v>
      </c>
      <c r="U46" s="67" t="str">
        <f t="shared" ref="U46:U62" si="64">IF(AX46&gt;0,RANK(AX46,X46:BJ46),"-")</f>
        <v>-</v>
      </c>
      <c r="V46" s="37">
        <f t="shared" ref="V46:V62" si="65">MAX(X46:AP46)-LARGE(X46:AP46,2)</f>
        <v>300</v>
      </c>
      <c r="W46" s="38">
        <f t="shared" ref="W46:W62" si="66">V46/C46</f>
        <v>2.1231422505307854E-2</v>
      </c>
      <c r="X46" s="37">
        <f>County!P2766</f>
        <v>0</v>
      </c>
      <c r="Y46" s="38">
        <f t="shared" ref="Y46:Y62" si="67">X46/$C46</f>
        <v>0</v>
      </c>
      <c r="Z46" s="37">
        <f>County!Q2766</f>
        <v>1878</v>
      </c>
      <c r="AA46" s="38">
        <f t="shared" ref="AA46:AA62" si="68">Z46/$C46</f>
        <v>0.13290870488322717</v>
      </c>
      <c r="AB46" s="37">
        <f>County!R2766</f>
        <v>4554</v>
      </c>
      <c r="AC46" s="38">
        <f t="shared" ref="AC46:AC54" si="69">AB46/$C46</f>
        <v>0.32229299363057323</v>
      </c>
      <c r="AD46" s="37">
        <f>County!S2766</f>
        <v>3410</v>
      </c>
      <c r="AE46" s="38">
        <f t="shared" ref="AE46:AE53" si="70">AD46/$C46</f>
        <v>0.2413305024769993</v>
      </c>
      <c r="AF46" s="37">
        <f>County!T2766</f>
        <v>4254</v>
      </c>
      <c r="AG46" s="38">
        <f t="shared" ref="AG46:AG53" si="71">AF46/$C46</f>
        <v>0.30106157112526538</v>
      </c>
      <c r="AH46" s="37">
        <f>County!U2766</f>
        <v>0</v>
      </c>
      <c r="AI46" s="38">
        <f t="shared" ref="AI46:AI54" si="72">AH46/$C46</f>
        <v>0</v>
      </c>
      <c r="AJ46" s="37">
        <f>County!V2766</f>
        <v>0</v>
      </c>
      <c r="AK46" s="38">
        <f t="shared" ref="AK46:AK54" si="73">AJ46/$C46</f>
        <v>0</v>
      </c>
      <c r="AL46" s="60">
        <f>County!W2766</f>
        <v>0</v>
      </c>
      <c r="AM46" s="38">
        <f t="shared" ref="AM46:AM62" si="74">AL46/$C46</f>
        <v>0</v>
      </c>
      <c r="AN46" s="37">
        <f>County!X2766</f>
        <v>0</v>
      </c>
      <c r="AO46" s="38">
        <f t="shared" ref="AO46:AO62" si="75">AN46/$C46</f>
        <v>0</v>
      </c>
      <c r="AP46" s="37">
        <f>County!Y2766</f>
        <v>34</v>
      </c>
      <c r="AQ46" s="38">
        <f t="shared" ref="AQ46:AQ54" si="76">AP46/$C46</f>
        <v>2.4062278839348905E-3</v>
      </c>
      <c r="AR46" s="37">
        <f>County!Z2766</f>
        <v>0</v>
      </c>
      <c r="AS46" s="38">
        <f t="shared" ref="AS46:AS54" si="77">AR46/$C46</f>
        <v>0</v>
      </c>
      <c r="AT46" s="37">
        <f>County!AA2766</f>
        <v>0</v>
      </c>
      <c r="AU46" s="38">
        <f t="shared" ref="AU46:AU62" si="78">AT46/$C46</f>
        <v>0</v>
      </c>
      <c r="AV46" s="37">
        <f>County!AB2766</f>
        <v>0</v>
      </c>
      <c r="AW46" s="38">
        <f t="shared" ref="AW46:AW54" si="79">AV46/$C46</f>
        <v>0</v>
      </c>
      <c r="AX46" s="37">
        <f>County!AC2766</f>
        <v>0</v>
      </c>
      <c r="AY46" s="38">
        <f t="shared" ref="AY46:AY54" si="80">AX46/$C46</f>
        <v>0</v>
      </c>
      <c r="AZ46" s="37">
        <f>County!AD2766</f>
        <v>0</v>
      </c>
      <c r="BA46" s="38">
        <f t="shared" ref="BA46:BA54" si="81">AZ46/$C46</f>
        <v>0</v>
      </c>
      <c r="BB46" s="37">
        <f>County!AE2766</f>
        <v>0</v>
      </c>
      <c r="BC46" s="38">
        <f t="shared" ref="BC46:BC54" si="82">BB46/$C46</f>
        <v>0</v>
      </c>
      <c r="BD46" s="37">
        <f>County!AF2766</f>
        <v>0</v>
      </c>
      <c r="BE46" s="38">
        <f t="shared" ref="BE46:BE53" si="83">BD46/$C46</f>
        <v>0</v>
      </c>
      <c r="BF46" s="37">
        <f>County!AG2766</f>
        <v>0</v>
      </c>
      <c r="BG46" s="38">
        <f t="shared" ref="BG46:BG62" si="84">BF46/$C46</f>
        <v>0</v>
      </c>
      <c r="BH46" s="37">
        <f>County!AH2766</f>
        <v>0</v>
      </c>
      <c r="BI46" s="38">
        <f t="shared" ref="BI46:BI54" si="85">BH46/$C46</f>
        <v>0</v>
      </c>
      <c r="BJ46" s="45"/>
      <c r="BK46" s="34" t="str">
        <f t="shared" ref="BK46:BK62" si="86">A46</f>
        <v>Alaska</v>
      </c>
      <c r="BL46" s="34" t="s">
        <v>2110</v>
      </c>
      <c r="BN46" s="35">
        <f>RANK(AD46,(X46:AC46,AD46:AK46,AN46:BI46))</f>
        <v>3</v>
      </c>
      <c r="BO46" s="35">
        <f>RANK(AF46,(X46:AC46,AD46:AK46,AN46:BI46))</f>
        <v>2</v>
      </c>
      <c r="BP46" s="35">
        <f>RANK(AJ46,(X46:AC46,AD46:AK46,AN46:BI46))</f>
        <v>11</v>
      </c>
      <c r="BQ46" s="35">
        <f>RANK(AH46,(X46:AC46,AD46:AK46,AN46:BI46))</f>
        <v>11</v>
      </c>
      <c r="BS46" s="34">
        <v>2</v>
      </c>
      <c r="BT46" s="34" t="s">
        <v>3094</v>
      </c>
      <c r="BU46" s="111">
        <v>39512</v>
      </c>
      <c r="BV46" s="34">
        <v>1</v>
      </c>
      <c r="BW46" s="34">
        <v>0</v>
      </c>
      <c r="BX46" s="34">
        <v>27</v>
      </c>
      <c r="BY46" s="34">
        <v>24</v>
      </c>
      <c r="BZ46" s="34">
        <v>2</v>
      </c>
      <c r="CA46" s="34">
        <v>0</v>
      </c>
      <c r="CB46" s="150"/>
      <c r="CC46" s="80"/>
      <c r="CD46" s="80"/>
      <c r="CE46" s="80"/>
    </row>
    <row r="47" spans="1:83" s="80" customFormat="1">
      <c r="A47" s="80" t="s">
        <v>2600</v>
      </c>
      <c r="B47" s="105">
        <f>BX47</f>
        <v>9</v>
      </c>
      <c r="C47" s="37">
        <f>X47+Z47+AB47+AD47+AF47+AJ47+AH47+AN47+AT47+AX47+AP47+AL47+AR47+BD47+BF47+AV47+BB47+AZ47+BH47</f>
        <v>0</v>
      </c>
      <c r="D47" s="36"/>
      <c r="E47" s="82"/>
      <c r="F47" s="82"/>
      <c r="G47" s="82"/>
      <c r="H47" s="82"/>
      <c r="I47" s="82"/>
      <c r="J47" s="82"/>
      <c r="K47" s="82"/>
      <c r="L47" s="82"/>
      <c r="M47" s="67" t="str">
        <f>IF(X47&gt;0,RANK(X47,X47:BJ47),"-")</f>
        <v>-</v>
      </c>
      <c r="N47" s="67" t="str">
        <f>IF(Z47&gt;0,RANK(Z47,X47:BJ47),"-")</f>
        <v>-</v>
      </c>
      <c r="O47" s="67" t="str">
        <f>IF(AB47&gt;0,RANK(AB47,X47:BJ47),"-")</f>
        <v>-</v>
      </c>
      <c r="P47" s="67" t="str">
        <f>IF(AD47&gt;0,RANK(AD47,X47:BJ47),"-")</f>
        <v>-</v>
      </c>
      <c r="Q47" s="67" t="str">
        <f>IF(AF47&gt;0,RANK(AF47,X47:BJ47),"-")</f>
        <v>-</v>
      </c>
      <c r="R47" s="67" t="str">
        <f>IF(AH47&gt;0,RANK(AH47,X47:BJ47),"-")</f>
        <v>-</v>
      </c>
      <c r="S47" s="67" t="str">
        <f>IF(AJ47&gt;0,RANK(AJ47,X47:BJ47),"-")</f>
        <v>-</v>
      </c>
      <c r="T47" s="67" t="str">
        <f>IF(AL47&gt;0,RANK(AL47,X47:BJ47),"-")</f>
        <v>-</v>
      </c>
      <c r="U47" s="67" t="str">
        <f>IF(AX47&gt;0,RANK(AX47,X47:BJ47),"-")</f>
        <v>-</v>
      </c>
      <c r="V47" s="37" t="e">
        <f>MAX(X47:AP47)-LARGE(X47:AP47,2)</f>
        <v>#DIV/0!</v>
      </c>
      <c r="W47" s="38" t="e">
        <f>V47/C47</f>
        <v>#DIV/0!</v>
      </c>
      <c r="X47" s="37">
        <f>County!P2768</f>
        <v>0</v>
      </c>
      <c r="Y47" s="38" t="e">
        <f>X47/$C47</f>
        <v>#DIV/0!</v>
      </c>
      <c r="Z47" s="37">
        <f>County!Q2768</f>
        <v>0</v>
      </c>
      <c r="AA47" s="38" t="e">
        <f>Z47/$C47</f>
        <v>#DIV/0!</v>
      </c>
      <c r="AB47" s="37">
        <f>County!R2768</f>
        <v>0</v>
      </c>
      <c r="AC47" s="38" t="e">
        <f>AB47/$C47</f>
        <v>#DIV/0!</v>
      </c>
      <c r="AD47" s="37">
        <f>County!S2768</f>
        <v>0</v>
      </c>
      <c r="AE47" s="38" t="e">
        <f>AD47/$C47</f>
        <v>#DIV/0!</v>
      </c>
      <c r="AF47" s="37">
        <f>County!T2768</f>
        <v>0</v>
      </c>
      <c r="AG47" s="38" t="e">
        <f>AF47/$C47</f>
        <v>#DIV/0!</v>
      </c>
      <c r="AH47" s="37">
        <f>County!U2768</f>
        <v>0</v>
      </c>
      <c r="AI47" s="38" t="e">
        <f>AH47/$C47</f>
        <v>#DIV/0!</v>
      </c>
      <c r="AJ47" s="37">
        <f>County!V2768</f>
        <v>0</v>
      </c>
      <c r="AK47" s="38" t="e">
        <f>AJ47/$C47</f>
        <v>#DIV/0!</v>
      </c>
      <c r="AL47" s="60">
        <f>County!W2768</f>
        <v>0</v>
      </c>
      <c r="AM47" s="38" t="e">
        <f>AL47/$C47</f>
        <v>#DIV/0!</v>
      </c>
      <c r="AN47" s="37">
        <f>County!X2768</f>
        <v>0</v>
      </c>
      <c r="AO47" s="38" t="e">
        <f>AN47/$C47</f>
        <v>#DIV/0!</v>
      </c>
      <c r="AP47" s="37">
        <f>County!Y2768</f>
        <v>0</v>
      </c>
      <c r="AQ47" s="38" t="e">
        <f>AP47/$C47</f>
        <v>#DIV/0!</v>
      </c>
      <c r="AR47" s="37">
        <f>County!Z2768</f>
        <v>0</v>
      </c>
      <c r="AS47" s="38" t="e">
        <f>AR47/$C47</f>
        <v>#DIV/0!</v>
      </c>
      <c r="AT47" s="37">
        <f>County!AA2768</f>
        <v>0</v>
      </c>
      <c r="AU47" s="38" t="e">
        <f>AT47/$C47</f>
        <v>#DIV/0!</v>
      </c>
      <c r="AV47" s="37">
        <f>County!AB2768</f>
        <v>0</v>
      </c>
      <c r="AW47" s="38" t="e">
        <f>AV47/$C47</f>
        <v>#DIV/0!</v>
      </c>
      <c r="AX47" s="37">
        <f>County!AC2768</f>
        <v>0</v>
      </c>
      <c r="AY47" s="38" t="e">
        <f>AX47/$C47</f>
        <v>#DIV/0!</v>
      </c>
      <c r="AZ47" s="37">
        <f>County!AD2768</f>
        <v>0</v>
      </c>
      <c r="BA47" s="38" t="e">
        <f>AZ47/$C47</f>
        <v>#DIV/0!</v>
      </c>
      <c r="BB47" s="37">
        <f>County!AE2768</f>
        <v>0</v>
      </c>
      <c r="BC47" s="38" t="e">
        <f>BB47/$C47</f>
        <v>#DIV/0!</v>
      </c>
      <c r="BD47" s="37">
        <f>County!AF2768</f>
        <v>0</v>
      </c>
      <c r="BE47" s="38" t="e">
        <f>BD47/$C47</f>
        <v>#DIV/0!</v>
      </c>
      <c r="BF47" s="37">
        <f>County!AG2768</f>
        <v>0</v>
      </c>
      <c r="BG47" s="38" t="e">
        <f>BF47/$C47</f>
        <v>#DIV/0!</v>
      </c>
      <c r="BH47" s="37">
        <f>County!AH2768</f>
        <v>0</v>
      </c>
      <c r="BI47" s="38" t="e">
        <f>BH47/$C47</f>
        <v>#DIV/0!</v>
      </c>
      <c r="BJ47" s="127"/>
      <c r="BK47" s="80" t="str">
        <f>A47</f>
        <v>American Samoa</v>
      </c>
      <c r="BL47" s="80" t="s">
        <v>2601</v>
      </c>
      <c r="BN47" s="35" t="e">
        <f>RANK(AD47,(X47:AC47,AD47:AK47,AN47:BI47))</f>
        <v>#DIV/0!</v>
      </c>
      <c r="BO47" s="35" t="e">
        <f>RANK(AF47,(X47:AC47,AD47:AK47,AN47:BI47))</f>
        <v>#DIV/0!</v>
      </c>
      <c r="BP47" s="35" t="e">
        <f>RANK(AJ47,(X47:AC47,AD47:AK47,AN47:BI47))</f>
        <v>#DIV/0!</v>
      </c>
      <c r="BQ47" s="35" t="e">
        <f>RANK(AH47,(X47:AC47,AD47:AK47,AN47:BI47))</f>
        <v>#DIV/0!</v>
      </c>
      <c r="BS47" s="80">
        <v>60</v>
      </c>
      <c r="BT47" s="80" t="s">
        <v>3094</v>
      </c>
      <c r="BU47" s="111">
        <v>39519</v>
      </c>
      <c r="BV47" s="80">
        <v>1</v>
      </c>
      <c r="BW47" s="80">
        <v>2</v>
      </c>
      <c r="BX47" s="80">
        <v>9</v>
      </c>
      <c r="BY47" s="80">
        <v>6</v>
      </c>
      <c r="BZ47" s="80">
        <v>2</v>
      </c>
      <c r="CA47" s="80">
        <v>0</v>
      </c>
      <c r="CB47" s="150"/>
      <c r="CE47" s="34"/>
    </row>
    <row r="48" spans="1:83" s="34" customFormat="1">
      <c r="A48" s="34" t="s">
        <v>636</v>
      </c>
      <c r="B48" s="105">
        <f t="shared" si="54"/>
        <v>36</v>
      </c>
      <c r="C48" s="37">
        <f t="shared" si="55"/>
        <v>66027</v>
      </c>
      <c r="D48" s="36"/>
      <c r="E48" s="36"/>
      <c r="F48" s="36"/>
      <c r="G48" s="36"/>
      <c r="H48" s="36"/>
      <c r="I48" s="36"/>
      <c r="J48" s="36"/>
      <c r="K48" s="36"/>
      <c r="L48" s="36"/>
      <c r="M48" s="67">
        <f t="shared" si="56"/>
        <v>7</v>
      </c>
      <c r="N48" s="67">
        <f t="shared" si="57"/>
        <v>3</v>
      </c>
      <c r="O48" s="67">
        <f t="shared" si="58"/>
        <v>2</v>
      </c>
      <c r="P48" s="67">
        <f t="shared" si="59"/>
        <v>4</v>
      </c>
      <c r="Q48" s="67">
        <f t="shared" si="60"/>
        <v>1</v>
      </c>
      <c r="R48" s="67">
        <f t="shared" si="61"/>
        <v>6</v>
      </c>
      <c r="S48" s="67">
        <f t="shared" si="62"/>
        <v>8</v>
      </c>
      <c r="T48" s="67" t="str">
        <f t="shared" si="63"/>
        <v>-</v>
      </c>
      <c r="U48" s="67" t="str">
        <f t="shared" si="64"/>
        <v>-</v>
      </c>
      <c r="V48" s="37">
        <f t="shared" si="65"/>
        <v>3602</v>
      </c>
      <c r="W48" s="38">
        <f t="shared" si="66"/>
        <v>5.4553440259287864E-2</v>
      </c>
      <c r="X48" s="37">
        <f>County!P2834</f>
        <v>46</v>
      </c>
      <c r="Y48" s="38">
        <f t="shared" si="67"/>
        <v>6.9668468959668015E-4</v>
      </c>
      <c r="Z48" s="37">
        <f>County!Q2834</f>
        <v>8445</v>
      </c>
      <c r="AA48" s="38">
        <f t="shared" si="68"/>
        <v>0.12790222181834704</v>
      </c>
      <c r="AB48" s="37">
        <f>County!R2834</f>
        <v>23012</v>
      </c>
      <c r="AC48" s="38">
        <f t="shared" si="69"/>
        <v>0.34852408863040879</v>
      </c>
      <c r="AD48" s="37">
        <f>County!S2834</f>
        <v>7759</v>
      </c>
      <c r="AE48" s="38">
        <f t="shared" si="70"/>
        <v>0.11751253275175307</v>
      </c>
      <c r="AF48" s="37">
        <f>County!T2834</f>
        <v>26614</v>
      </c>
      <c r="AG48" s="38">
        <f t="shared" si="71"/>
        <v>0.40307752888969661</v>
      </c>
      <c r="AH48" s="37">
        <f>County!U2834</f>
        <v>52</v>
      </c>
      <c r="AI48" s="38">
        <f t="shared" si="72"/>
        <v>7.8755660563102972E-4</v>
      </c>
      <c r="AJ48" s="37">
        <f>County!V2834</f>
        <v>28</v>
      </c>
      <c r="AK48" s="38">
        <f t="shared" si="73"/>
        <v>4.2406894149363137E-4</v>
      </c>
      <c r="AL48" s="60">
        <f>County!W2834</f>
        <v>0</v>
      </c>
      <c r="AM48" s="38">
        <f t="shared" si="74"/>
        <v>0</v>
      </c>
      <c r="AN48" s="37">
        <f>County!X2834</f>
        <v>0</v>
      </c>
      <c r="AO48" s="38">
        <f t="shared" si="75"/>
        <v>0</v>
      </c>
      <c r="AP48" s="37">
        <f>County!Y2834</f>
        <v>0</v>
      </c>
      <c r="AQ48" s="38">
        <f t="shared" si="76"/>
        <v>0</v>
      </c>
      <c r="AR48" s="37">
        <f>County!Z2834</f>
        <v>71</v>
      </c>
      <c r="AS48" s="38">
        <f t="shared" si="77"/>
        <v>1.0753176730731368E-3</v>
      </c>
      <c r="AT48" s="37">
        <f>County!AA2834</f>
        <v>0</v>
      </c>
      <c r="AU48" s="38">
        <f t="shared" si="78"/>
        <v>0</v>
      </c>
      <c r="AV48" s="37">
        <f>County!AB2834</f>
        <v>0</v>
      </c>
      <c r="AW48" s="38">
        <f t="shared" si="79"/>
        <v>0</v>
      </c>
      <c r="AX48" s="37">
        <f>County!AC2834</f>
        <v>0</v>
      </c>
      <c r="AY48" s="38">
        <f t="shared" si="80"/>
        <v>0</v>
      </c>
      <c r="AZ48" s="37">
        <f>County!AD2834</f>
        <v>0</v>
      </c>
      <c r="BA48" s="38">
        <f t="shared" si="81"/>
        <v>0</v>
      </c>
      <c r="BB48" s="37">
        <f>County!AE2834</f>
        <v>0</v>
      </c>
      <c r="BC48" s="38">
        <f t="shared" si="82"/>
        <v>0</v>
      </c>
      <c r="BD48" s="37">
        <f>County!AF2834</f>
        <v>0</v>
      </c>
      <c r="BE48" s="38">
        <f t="shared" si="83"/>
        <v>0</v>
      </c>
      <c r="BF48" s="37">
        <f>County!AG2834</f>
        <v>0</v>
      </c>
      <c r="BG48" s="38">
        <f t="shared" si="84"/>
        <v>0</v>
      </c>
      <c r="BH48" s="37">
        <f>County!AH2834</f>
        <v>0</v>
      </c>
      <c r="BI48" s="38">
        <f t="shared" si="85"/>
        <v>0</v>
      </c>
      <c r="BJ48" s="45"/>
      <c r="BK48" s="34" t="str">
        <f t="shared" si="86"/>
        <v>Colorado</v>
      </c>
      <c r="BL48" s="34" t="s">
        <v>644</v>
      </c>
      <c r="BN48" s="35">
        <f>RANK(AD48,(X48:AC48,AD48:AK48,AN48:BI48))</f>
        <v>4</v>
      </c>
      <c r="BO48" s="35">
        <f>RANK(AF48,(X48:AC48,AD48:AK48,AN48:BI48))</f>
        <v>1</v>
      </c>
      <c r="BP48" s="35">
        <f>RANK(AJ48,(X48:AC48,AD48:AK48,AN48:BI48))</f>
        <v>8</v>
      </c>
      <c r="BQ48" s="35">
        <f>RANK(AH48,(X48:AC48,AD48:AK48,AN48:BI48))</f>
        <v>6</v>
      </c>
      <c r="BS48" s="34">
        <v>8</v>
      </c>
      <c r="BT48" s="34" t="s">
        <v>3094</v>
      </c>
      <c r="BU48" s="111">
        <v>39484</v>
      </c>
      <c r="BV48" s="34">
        <v>1</v>
      </c>
      <c r="BW48" s="34">
        <v>0</v>
      </c>
      <c r="BX48" s="34">
        <v>36</v>
      </c>
      <c r="BY48" s="34">
        <v>0</v>
      </c>
      <c r="BZ48" s="34">
        <v>2</v>
      </c>
      <c r="CA48" s="34">
        <v>0</v>
      </c>
      <c r="CB48" s="150"/>
      <c r="CE48" s="80"/>
    </row>
    <row r="49" spans="1:83" s="34" customFormat="1">
      <c r="A49" s="34" t="s">
        <v>691</v>
      </c>
      <c r="B49" s="105">
        <f t="shared" si="54"/>
        <v>20</v>
      </c>
      <c r="C49" s="37">
        <f t="shared" si="55"/>
        <v>10228</v>
      </c>
      <c r="D49" s="36"/>
      <c r="E49" s="36"/>
      <c r="F49" s="36">
        <v>9</v>
      </c>
      <c r="G49" s="36">
        <v>3</v>
      </c>
      <c r="H49" s="36">
        <v>5</v>
      </c>
      <c r="I49" s="36"/>
      <c r="J49" s="36"/>
      <c r="K49" s="36"/>
      <c r="L49" s="36">
        <v>3</v>
      </c>
      <c r="M49" s="67" t="str">
        <f t="shared" si="56"/>
        <v>-</v>
      </c>
      <c r="N49" s="67">
        <f t="shared" si="57"/>
        <v>4</v>
      </c>
      <c r="O49" s="67">
        <f t="shared" si="58"/>
        <v>1</v>
      </c>
      <c r="P49" s="67">
        <f t="shared" si="59"/>
        <v>3</v>
      </c>
      <c r="Q49" s="67">
        <f t="shared" si="60"/>
        <v>2</v>
      </c>
      <c r="R49" s="67" t="str">
        <f t="shared" si="61"/>
        <v>-</v>
      </c>
      <c r="S49" s="67" t="str">
        <f t="shared" si="62"/>
        <v>-</v>
      </c>
      <c r="T49" s="67" t="str">
        <f t="shared" si="63"/>
        <v>-</v>
      </c>
      <c r="U49" s="67" t="str">
        <f t="shared" si="64"/>
        <v>-</v>
      </c>
      <c r="V49" s="37">
        <f t="shared" si="65"/>
        <v>1959</v>
      </c>
      <c r="W49" s="38">
        <f t="shared" si="66"/>
        <v>0.19153304653891279</v>
      </c>
      <c r="X49" s="37">
        <f>County!P2840</f>
        <v>0</v>
      </c>
      <c r="Y49" s="38">
        <f t="shared" si="67"/>
        <v>0</v>
      </c>
      <c r="Z49" s="37">
        <f>County!Q2840</f>
        <v>1116</v>
      </c>
      <c r="AA49" s="38">
        <f t="shared" si="68"/>
        <v>0.10911224090731325</v>
      </c>
      <c r="AB49" s="37">
        <f>County!R2840</f>
        <v>4548</v>
      </c>
      <c r="AC49" s="38">
        <f t="shared" si="69"/>
        <v>0.44466171294485723</v>
      </c>
      <c r="AD49" s="37">
        <f>County!S2840</f>
        <v>1975</v>
      </c>
      <c r="AE49" s="38">
        <f t="shared" si="70"/>
        <v>0.19309737974188501</v>
      </c>
      <c r="AF49" s="37">
        <f>County!T2840</f>
        <v>2589</v>
      </c>
      <c r="AG49" s="38">
        <f t="shared" si="71"/>
        <v>0.25312866640594445</v>
      </c>
      <c r="AH49" s="37">
        <f>County!U2840</f>
        <v>0</v>
      </c>
      <c r="AI49" s="38">
        <f t="shared" si="72"/>
        <v>0</v>
      </c>
      <c r="AJ49" s="37">
        <f>County!V2840</f>
        <v>0</v>
      </c>
      <c r="AK49" s="38">
        <f t="shared" si="73"/>
        <v>0</v>
      </c>
      <c r="AL49" s="60">
        <f>County!W2840</f>
        <v>0</v>
      </c>
      <c r="AM49" s="38">
        <f t="shared" si="74"/>
        <v>0</v>
      </c>
      <c r="AN49" s="37">
        <f>County!X2840</f>
        <v>0</v>
      </c>
      <c r="AO49" s="38">
        <f t="shared" si="75"/>
        <v>0</v>
      </c>
      <c r="AP49" s="37">
        <f>County!Y2840</f>
        <v>0</v>
      </c>
      <c r="AQ49" s="38">
        <f t="shared" si="76"/>
        <v>0</v>
      </c>
      <c r="AR49" s="37">
        <f>County!Z2840</f>
        <v>0</v>
      </c>
      <c r="AS49" s="38">
        <f t="shared" si="77"/>
        <v>0</v>
      </c>
      <c r="AT49" s="37">
        <f>County!AA2840</f>
        <v>0</v>
      </c>
      <c r="AU49" s="38">
        <f t="shared" si="78"/>
        <v>0</v>
      </c>
      <c r="AV49" s="37">
        <f>County!AB2840</f>
        <v>0</v>
      </c>
      <c r="AW49" s="38">
        <f t="shared" si="79"/>
        <v>0</v>
      </c>
      <c r="AX49" s="37">
        <f>County!AC2840</f>
        <v>0</v>
      </c>
      <c r="AY49" s="38">
        <f t="shared" si="80"/>
        <v>0</v>
      </c>
      <c r="AZ49" s="37">
        <f>County!AD2840</f>
        <v>0</v>
      </c>
      <c r="BA49" s="38">
        <f t="shared" si="81"/>
        <v>0</v>
      </c>
      <c r="BB49" s="37">
        <f>County!AE2840</f>
        <v>0</v>
      </c>
      <c r="BC49" s="38">
        <f t="shared" si="82"/>
        <v>0</v>
      </c>
      <c r="BD49" s="37">
        <f>County!AF2840</f>
        <v>0</v>
      </c>
      <c r="BE49" s="38">
        <f t="shared" si="83"/>
        <v>0</v>
      </c>
      <c r="BF49" s="37">
        <f>County!AG2840</f>
        <v>0</v>
      </c>
      <c r="BG49" s="38">
        <f t="shared" si="84"/>
        <v>0</v>
      </c>
      <c r="BH49" s="37">
        <f>County!AH2840</f>
        <v>0</v>
      </c>
      <c r="BI49" s="38">
        <f t="shared" si="85"/>
        <v>0</v>
      </c>
      <c r="BJ49" s="45"/>
      <c r="BK49" s="34" t="str">
        <f t="shared" si="86"/>
        <v>Hawaii</v>
      </c>
      <c r="BL49" s="34" t="s">
        <v>835</v>
      </c>
      <c r="BN49" s="35">
        <f>RANK(AD49,(X49:AC49,AD49:AK49,AN49:BI49))</f>
        <v>3</v>
      </c>
      <c r="BO49" s="35">
        <f>RANK(AF49,(X49:AC49,AD49:AK49,AN49:BI49))</f>
        <v>2</v>
      </c>
      <c r="BP49" s="35">
        <f>RANK(AJ49,(X49:AC49,AD49:AK49,AN49:BI49))</f>
        <v>9</v>
      </c>
      <c r="BQ49" s="35">
        <f>RANK(AH49,(X49:AC49,AD49:AK49,AN49:BI49))</f>
        <v>9</v>
      </c>
      <c r="BS49" s="34">
        <v>15</v>
      </c>
      <c r="BT49" s="34" t="s">
        <v>3094</v>
      </c>
      <c r="BU49" s="111">
        <v>39519</v>
      </c>
      <c r="BV49" s="34">
        <v>1</v>
      </c>
      <c r="BW49" s="34">
        <v>0</v>
      </c>
      <c r="BX49" s="34">
        <v>20</v>
      </c>
      <c r="BY49" s="34">
        <v>17</v>
      </c>
      <c r="BZ49" s="34">
        <v>2</v>
      </c>
      <c r="CA49" s="34">
        <v>20</v>
      </c>
      <c r="CB49" s="150"/>
      <c r="CE49" s="80"/>
    </row>
    <row r="50" spans="1:83" s="34" customFormat="1">
      <c r="A50" s="34" t="s">
        <v>1308</v>
      </c>
      <c r="B50" s="105">
        <f t="shared" si="54"/>
        <v>32</v>
      </c>
      <c r="C50" s="37">
        <f t="shared" si="55"/>
        <v>44672</v>
      </c>
      <c r="D50" s="36"/>
      <c r="E50" s="36"/>
      <c r="F50" s="36">
        <v>32</v>
      </c>
      <c r="G50" s="36"/>
      <c r="H50" s="36"/>
      <c r="I50" s="36"/>
      <c r="J50" s="36"/>
      <c r="K50" s="36"/>
      <c r="L50" s="36"/>
      <c r="M50" s="67" t="str">
        <f t="shared" si="56"/>
        <v>-</v>
      </c>
      <c r="N50" s="67">
        <f t="shared" si="57"/>
        <v>4</v>
      </c>
      <c r="O50" s="67">
        <f t="shared" si="58"/>
        <v>1</v>
      </c>
      <c r="P50" s="67">
        <f t="shared" si="59"/>
        <v>3</v>
      </c>
      <c r="Q50" s="67">
        <f t="shared" si="60"/>
        <v>2</v>
      </c>
      <c r="R50" s="67" t="str">
        <f t="shared" si="61"/>
        <v>-</v>
      </c>
      <c r="S50" s="67" t="str">
        <f t="shared" si="62"/>
        <v>-</v>
      </c>
      <c r="T50" s="67" t="str">
        <f t="shared" si="63"/>
        <v>-</v>
      </c>
      <c r="U50" s="67">
        <f t="shared" si="64"/>
        <v>5</v>
      </c>
      <c r="V50" s="37">
        <f t="shared" si="65"/>
        <v>19399</v>
      </c>
      <c r="W50" s="38">
        <f>V50/C50</f>
        <v>0.43425411891117477</v>
      </c>
      <c r="X50" s="37">
        <f>County!P2886</f>
        <v>0</v>
      </c>
      <c r="Y50" s="38">
        <f>X50/$C50</f>
        <v>0</v>
      </c>
      <c r="Z50" s="37">
        <f>County!Q2886</f>
        <v>940</v>
      </c>
      <c r="AA50" s="38">
        <f>Z50/$C50</f>
        <v>2.1042263610315186E-2</v>
      </c>
      <c r="AB50" s="60">
        <f>County!R2886</f>
        <v>27514</v>
      </c>
      <c r="AC50" s="38">
        <f>AB50/$C50</f>
        <v>0.61591153295128942</v>
      </c>
      <c r="AD50" s="37">
        <f>County!S2886</f>
        <v>8086</v>
      </c>
      <c r="AE50" s="38">
        <f>AD50/$C50</f>
        <v>0.18100823782234957</v>
      </c>
      <c r="AF50" s="37">
        <f>County!T2886</f>
        <v>8115</v>
      </c>
      <c r="AG50" s="38">
        <f>AF50/$C50</f>
        <v>0.18165741404011462</v>
      </c>
      <c r="AH50" s="37">
        <f>County!U2886</f>
        <v>0</v>
      </c>
      <c r="AI50" s="38">
        <f>AH50/$C50</f>
        <v>0</v>
      </c>
      <c r="AJ50" s="37">
        <f>County!V2886</f>
        <v>0</v>
      </c>
      <c r="AK50" s="38">
        <f>AJ50/$C50</f>
        <v>0</v>
      </c>
      <c r="AL50" s="60">
        <f>County!W2886</f>
        <v>0</v>
      </c>
      <c r="AM50" s="38">
        <f>AL50/$C50</f>
        <v>0</v>
      </c>
      <c r="AN50" s="37">
        <f>County!X2886</f>
        <v>0</v>
      </c>
      <c r="AO50" s="38">
        <f>AN50/$C50</f>
        <v>0</v>
      </c>
      <c r="AP50" s="37">
        <f>County!Y2886</f>
        <v>0</v>
      </c>
      <c r="AQ50" s="38">
        <f>AP50/$C50</f>
        <v>0</v>
      </c>
      <c r="AR50" s="37">
        <f>County!Z2886</f>
        <v>0</v>
      </c>
      <c r="AS50" s="38">
        <f>AR50/$C50</f>
        <v>0</v>
      </c>
      <c r="AT50" s="37">
        <f>County!AA2886</f>
        <v>0</v>
      </c>
      <c r="AU50" s="38">
        <f>AT50/$C50</f>
        <v>0</v>
      </c>
      <c r="AV50" s="37">
        <f>County!AB2886</f>
        <v>0</v>
      </c>
      <c r="AW50" s="38">
        <f>AV50/$C50</f>
        <v>0</v>
      </c>
      <c r="AX50" s="37">
        <f>County!AC2886</f>
        <v>17</v>
      </c>
      <c r="AY50" s="38">
        <f t="shared" si="80"/>
        <v>3.8055157593123209E-4</v>
      </c>
      <c r="AZ50" s="37">
        <f>County!AD2886</f>
        <v>0</v>
      </c>
      <c r="BA50" s="38">
        <f>AZ50/$C50</f>
        <v>0</v>
      </c>
      <c r="BB50" s="37">
        <f>County!AE2886</f>
        <v>0</v>
      </c>
      <c r="BC50" s="38">
        <f>BB50/$C50</f>
        <v>0</v>
      </c>
      <c r="BD50" s="37">
        <f>County!AF2886</f>
        <v>0</v>
      </c>
      <c r="BE50" s="38">
        <f>BD50/$C50</f>
        <v>0</v>
      </c>
      <c r="BF50" s="37">
        <f>County!AG2886</f>
        <v>0</v>
      </c>
      <c r="BG50" s="38">
        <f>BF50/$C50</f>
        <v>0</v>
      </c>
      <c r="BH50" s="37">
        <f>County!AH2886</f>
        <v>0</v>
      </c>
      <c r="BI50" s="38">
        <f>BH50/$C50</f>
        <v>0</v>
      </c>
      <c r="BJ50" s="45"/>
      <c r="BK50" s="34" t="str">
        <f>A50</f>
        <v>Idaho</v>
      </c>
      <c r="BL50" s="34" t="s">
        <v>1306</v>
      </c>
      <c r="BN50" s="35">
        <f>RANK(AD50,(X50:AC50,AD50:AK50,AN50:BI50))</f>
        <v>3</v>
      </c>
      <c r="BO50" s="35">
        <f>RANK(AF50,(X50:AC50,AD50:AK50,AN50:BI50))</f>
        <v>2</v>
      </c>
      <c r="BP50" s="35">
        <f>RANK(AJ50,(X50:AC50,AD50:AK50,AN50:BI50))</f>
        <v>11</v>
      </c>
      <c r="BQ50" s="35">
        <f>RANK(AH50,(X50:AC50,AD50:AK50,AN50:BI50))</f>
        <v>11</v>
      </c>
      <c r="BS50" s="34">
        <v>16</v>
      </c>
      <c r="BT50" s="34" t="s">
        <v>3094</v>
      </c>
      <c r="BU50" s="111">
        <v>39512</v>
      </c>
      <c r="BV50" s="34">
        <v>1</v>
      </c>
      <c r="BW50" s="34">
        <v>0</v>
      </c>
      <c r="BX50" s="34">
        <v>32</v>
      </c>
      <c r="BY50" s="34">
        <v>32</v>
      </c>
      <c r="BZ50" s="34">
        <v>2</v>
      </c>
      <c r="CA50" s="34">
        <v>0</v>
      </c>
      <c r="CB50" s="150"/>
      <c r="CC50" s="80"/>
      <c r="CD50" s="80"/>
    </row>
    <row r="51" spans="1:83" s="34" customFormat="1">
      <c r="A51" s="34" t="s">
        <v>553</v>
      </c>
      <c r="B51" s="105">
        <f t="shared" si="54"/>
        <v>28</v>
      </c>
      <c r="C51" s="37">
        <f t="shared" si="55"/>
        <v>121501</v>
      </c>
      <c r="D51" s="36"/>
      <c r="E51" s="36"/>
      <c r="F51" s="36"/>
      <c r="G51" s="36"/>
      <c r="H51" s="36"/>
      <c r="I51" s="36"/>
      <c r="J51" s="36"/>
      <c r="K51" s="36"/>
      <c r="L51" s="36"/>
      <c r="M51" s="67">
        <f t="shared" si="56"/>
        <v>7</v>
      </c>
      <c r="N51" s="67">
        <f t="shared" si="57"/>
        <v>4</v>
      </c>
      <c r="O51" s="67">
        <f t="shared" si="58"/>
        <v>2</v>
      </c>
      <c r="P51" s="67">
        <f t="shared" si="59"/>
        <v>3</v>
      </c>
      <c r="Q51" s="67">
        <f t="shared" si="60"/>
        <v>1</v>
      </c>
      <c r="R51" s="67">
        <f t="shared" si="61"/>
        <v>5</v>
      </c>
      <c r="S51" s="67">
        <f t="shared" si="62"/>
        <v>6</v>
      </c>
      <c r="T51" s="67" t="str">
        <f t="shared" si="63"/>
        <v>-</v>
      </c>
      <c r="U51" s="67">
        <f t="shared" si="64"/>
        <v>11</v>
      </c>
      <c r="V51" s="37">
        <f t="shared" si="65"/>
        <v>34</v>
      </c>
      <c r="W51" s="38">
        <f t="shared" si="66"/>
        <v>2.7983308779351611E-4</v>
      </c>
      <c r="X51" s="37">
        <f>County!P2987</f>
        <v>739</v>
      </c>
      <c r="Y51" s="38">
        <f t="shared" si="67"/>
        <v>6.0822544670414234E-3</v>
      </c>
      <c r="Z51" s="37">
        <f>County!Q2987</f>
        <v>16163</v>
      </c>
      <c r="AA51" s="38">
        <f t="shared" si="68"/>
        <v>0.1330277117060765</v>
      </c>
      <c r="AB51" s="37">
        <f>County!R2987</f>
        <v>29805</v>
      </c>
      <c r="AC51" s="38">
        <f t="shared" si="69"/>
        <v>0.24530662299075728</v>
      </c>
      <c r="AD51" s="37">
        <f>County!S2987</f>
        <v>26036</v>
      </c>
      <c r="AE51" s="38">
        <f t="shared" si="70"/>
        <v>0.21428630217035249</v>
      </c>
      <c r="AF51" s="37">
        <f>County!T2987</f>
        <v>29839</v>
      </c>
      <c r="AG51" s="38">
        <f t="shared" si="71"/>
        <v>0.24558645607855079</v>
      </c>
      <c r="AH51" s="60">
        <f>County!U2987</f>
        <v>12557</v>
      </c>
      <c r="AI51" s="61">
        <f t="shared" si="72"/>
        <v>0.10334894363009357</v>
      </c>
      <c r="AJ51" s="60">
        <f>County!V2987</f>
        <v>6046</v>
      </c>
      <c r="AK51" s="61">
        <f t="shared" si="73"/>
        <v>4.9760907317635245E-2</v>
      </c>
      <c r="AL51" s="60">
        <f>County!W2987</f>
        <v>0</v>
      </c>
      <c r="AM51" s="38">
        <f t="shared" si="74"/>
        <v>0</v>
      </c>
      <c r="AN51" s="37">
        <f>County!X2987</f>
        <v>0</v>
      </c>
      <c r="AO51" s="38">
        <f t="shared" si="75"/>
        <v>0</v>
      </c>
      <c r="AP51" s="37">
        <f>County!Y2987</f>
        <v>147</v>
      </c>
      <c r="AQ51" s="38">
        <f t="shared" si="76"/>
        <v>1.209866585460202E-3</v>
      </c>
      <c r="AR51" s="37">
        <f>County!Z2987</f>
        <v>89</v>
      </c>
      <c r="AS51" s="38">
        <f t="shared" si="77"/>
        <v>7.3250425922420388E-4</v>
      </c>
      <c r="AT51" s="37">
        <f>County!AA2987</f>
        <v>0</v>
      </c>
      <c r="AU51" s="38">
        <f t="shared" si="78"/>
        <v>0</v>
      </c>
      <c r="AV51" s="37">
        <f>County!AB2987</f>
        <v>0</v>
      </c>
      <c r="AW51" s="38">
        <f t="shared" si="79"/>
        <v>0</v>
      </c>
      <c r="AX51" s="37">
        <f>County!AC2987</f>
        <v>17</v>
      </c>
      <c r="AY51" s="38">
        <f t="shared" si="80"/>
        <v>1.3991654389675806E-4</v>
      </c>
      <c r="AZ51" s="37">
        <f>County!AD2987</f>
        <v>10</v>
      </c>
      <c r="BA51" s="38">
        <f t="shared" si="81"/>
        <v>8.2303849351034154E-5</v>
      </c>
      <c r="BB51" s="37">
        <f>County!AE2987</f>
        <v>45</v>
      </c>
      <c r="BC51" s="38">
        <f t="shared" si="82"/>
        <v>3.7036732207965366E-4</v>
      </c>
      <c r="BD51" s="37">
        <f>County!AF2987</f>
        <v>8</v>
      </c>
      <c r="BE51" s="38">
        <f t="shared" si="83"/>
        <v>6.5843079480827315E-5</v>
      </c>
      <c r="BF51" s="37">
        <f>County!AG2987</f>
        <v>0</v>
      </c>
      <c r="BG51" s="38">
        <f t="shared" si="84"/>
        <v>0</v>
      </c>
      <c r="BH51" s="37">
        <f>County!AH2987</f>
        <v>0</v>
      </c>
      <c r="BI51" s="38">
        <f t="shared" si="85"/>
        <v>0</v>
      </c>
      <c r="BJ51" s="45"/>
      <c r="BK51" s="34" t="str">
        <f t="shared" si="86"/>
        <v>Iowa</v>
      </c>
      <c r="BL51" s="34" t="s">
        <v>521</v>
      </c>
      <c r="BN51" s="35">
        <f>RANK(AD51,(X51:AC51,AD51:AK51,AN51:BI51))</f>
        <v>3</v>
      </c>
      <c r="BO51" s="35">
        <f>RANK(AF51,(X51:AC51,AD51:AK51,AN51:BI51))</f>
        <v>1</v>
      </c>
      <c r="BP51" s="35">
        <f>RANK(AJ51,(X51:AC51,AD51:AK51,AN51:BI51))</f>
        <v>6</v>
      </c>
      <c r="BQ51" s="35">
        <f>RANK(AH51,(X51:AC51,AD51:AK51,AN51:BI51))</f>
        <v>5</v>
      </c>
      <c r="BS51" s="34">
        <v>19</v>
      </c>
      <c r="BT51" s="34" t="s">
        <v>3094</v>
      </c>
      <c r="BU51" s="111">
        <v>39449</v>
      </c>
      <c r="BV51" s="34">
        <v>1</v>
      </c>
      <c r="BW51" s="34">
        <v>0</v>
      </c>
      <c r="BX51" s="34">
        <v>28</v>
      </c>
      <c r="BY51" s="34">
        <v>0</v>
      </c>
      <c r="BZ51" s="34">
        <v>2</v>
      </c>
      <c r="CA51" s="34">
        <v>0</v>
      </c>
      <c r="CB51" s="150"/>
    </row>
    <row r="52" spans="1:83" s="34" customFormat="1">
      <c r="A52" s="34" t="s">
        <v>2072</v>
      </c>
      <c r="B52" s="105">
        <f t="shared" si="54"/>
        <v>40</v>
      </c>
      <c r="C52" s="37">
        <f t="shared" si="55"/>
        <v>30377</v>
      </c>
      <c r="D52" s="36"/>
      <c r="E52" s="36"/>
      <c r="F52" s="36">
        <v>7</v>
      </c>
      <c r="G52" s="36"/>
      <c r="H52" s="36">
        <v>33</v>
      </c>
      <c r="I52" s="36"/>
      <c r="J52" s="36"/>
      <c r="K52" s="36"/>
      <c r="L52" s="36"/>
      <c r="M52" s="67">
        <f t="shared" si="56"/>
        <v>7</v>
      </c>
      <c r="N52" s="67">
        <f t="shared" si="57"/>
        <v>3</v>
      </c>
      <c r="O52" s="67">
        <f t="shared" si="58"/>
        <v>2</v>
      </c>
      <c r="P52" s="67">
        <f t="shared" si="59"/>
        <v>4</v>
      </c>
      <c r="Q52" s="67">
        <f t="shared" si="60"/>
        <v>1</v>
      </c>
      <c r="R52" s="67">
        <f t="shared" si="61"/>
        <v>8</v>
      </c>
      <c r="S52" s="67">
        <f t="shared" si="62"/>
        <v>9</v>
      </c>
      <c r="T52" s="67" t="str">
        <f t="shared" si="63"/>
        <v>-</v>
      </c>
      <c r="U52" s="67" t="str">
        <f t="shared" si="64"/>
        <v>-</v>
      </c>
      <c r="V52" s="37">
        <f t="shared" si="65"/>
        <v>9175</v>
      </c>
      <c r="W52" s="38">
        <f t="shared" si="66"/>
        <v>0.3020377259110511</v>
      </c>
      <c r="X52" s="37">
        <f>County!P3095</f>
        <v>38</v>
      </c>
      <c r="Y52" s="38">
        <f t="shared" si="67"/>
        <v>1.2509464397405933E-3</v>
      </c>
      <c r="Z52" s="37">
        <f>County!Q3095</f>
        <v>4358</v>
      </c>
      <c r="AA52" s="38">
        <f t="shared" si="68"/>
        <v>0.14346380485235541</v>
      </c>
      <c r="AB52" s="37">
        <f>County!R3095</f>
        <v>6346</v>
      </c>
      <c r="AC52" s="38">
        <f t="shared" si="69"/>
        <v>0.20890805543667906</v>
      </c>
      <c r="AD52" s="37">
        <f>County!S3095</f>
        <v>3900</v>
      </c>
      <c r="AE52" s="38">
        <f t="shared" si="70"/>
        <v>0.12838660828916615</v>
      </c>
      <c r="AF52" s="37">
        <f>County!T3095</f>
        <v>15521</v>
      </c>
      <c r="AG52" s="38">
        <f t="shared" si="71"/>
        <v>0.51094578134773017</v>
      </c>
      <c r="AH52" s="60">
        <f>County!U3095</f>
        <v>37</v>
      </c>
      <c r="AI52" s="61">
        <f t="shared" si="72"/>
        <v>1.2180267965895249E-3</v>
      </c>
      <c r="AJ52" s="60">
        <f>County!V3095</f>
        <v>16</v>
      </c>
      <c r="AK52" s="61">
        <f t="shared" si="73"/>
        <v>5.2671429041709192E-4</v>
      </c>
      <c r="AL52" s="60">
        <f>County!W3095</f>
        <v>0</v>
      </c>
      <c r="AM52" s="38">
        <f t="shared" si="74"/>
        <v>0</v>
      </c>
      <c r="AN52" s="37">
        <f>County!X3095</f>
        <v>0</v>
      </c>
      <c r="AO52" s="38">
        <f t="shared" si="75"/>
        <v>0</v>
      </c>
      <c r="AP52" s="37">
        <f>County!Y3095</f>
        <v>122</v>
      </c>
      <c r="AQ52" s="38">
        <f t="shared" si="76"/>
        <v>4.0161964644303254E-3</v>
      </c>
      <c r="AR52" s="37">
        <f>County!Z3095</f>
        <v>0</v>
      </c>
      <c r="AS52" s="38">
        <f t="shared" si="77"/>
        <v>0</v>
      </c>
      <c r="AT52" s="37">
        <f>County!AA3095</f>
        <v>0</v>
      </c>
      <c r="AU52" s="38">
        <f t="shared" si="78"/>
        <v>0</v>
      </c>
      <c r="AV52" s="37">
        <f>County!AB3095</f>
        <v>0</v>
      </c>
      <c r="AW52" s="38">
        <f t="shared" si="79"/>
        <v>0</v>
      </c>
      <c r="AX52" s="37">
        <f>County!AC3095</f>
        <v>0</v>
      </c>
      <c r="AY52" s="38">
        <f t="shared" si="80"/>
        <v>0</v>
      </c>
      <c r="AZ52" s="37">
        <f>County!AD3095</f>
        <v>0</v>
      </c>
      <c r="BA52" s="38">
        <f t="shared" si="81"/>
        <v>0</v>
      </c>
      <c r="BB52" s="37">
        <f>County!AE3095</f>
        <v>39</v>
      </c>
      <c r="BC52" s="38">
        <f t="shared" si="82"/>
        <v>1.2838660828916615E-3</v>
      </c>
      <c r="BD52" s="37">
        <f>County!AF3095</f>
        <v>0</v>
      </c>
      <c r="BE52" s="38">
        <f t="shared" si="83"/>
        <v>0</v>
      </c>
      <c r="BF52" s="37">
        <f>County!AG3095</f>
        <v>0</v>
      </c>
      <c r="BG52" s="38">
        <f t="shared" si="84"/>
        <v>0</v>
      </c>
      <c r="BH52" s="37">
        <f>County!AH3095</f>
        <v>0</v>
      </c>
      <c r="BI52" s="38">
        <f t="shared" si="85"/>
        <v>0</v>
      </c>
      <c r="BJ52" s="45"/>
      <c r="BK52" s="34" t="str">
        <f t="shared" si="86"/>
        <v>Kansas</v>
      </c>
      <c r="BL52" s="34" t="s">
        <v>1425</v>
      </c>
      <c r="BN52" s="35">
        <f>RANK(AD52,(X52:AC52,AD52:AK52,AN52:BI52))</f>
        <v>4</v>
      </c>
      <c r="BO52" s="35">
        <f>RANK(AF52,(X52:AC52,AD52:AK52,AN52:BI52))</f>
        <v>1</v>
      </c>
      <c r="BP52" s="35">
        <f>RANK(AJ52,(X52:AC52,AD52:AK52,AN52:BI52))</f>
        <v>9</v>
      </c>
      <c r="BQ52" s="35">
        <f>RANK(AH52,(X52:AC52,AD52:AK52,AN52:BI52))</f>
        <v>8</v>
      </c>
      <c r="BS52" s="34">
        <v>20</v>
      </c>
      <c r="BT52" s="34" t="s">
        <v>3094</v>
      </c>
      <c r="BU52" s="111">
        <v>39516</v>
      </c>
      <c r="BV52" s="34">
        <v>1</v>
      </c>
      <c r="BW52" s="34">
        <v>0</v>
      </c>
      <c r="BX52" s="34">
        <v>40</v>
      </c>
      <c r="BY52" s="34">
        <v>40</v>
      </c>
      <c r="BZ52" s="34">
        <v>2</v>
      </c>
      <c r="CA52" s="34">
        <v>0</v>
      </c>
      <c r="CB52" s="150"/>
    </row>
    <row r="53" spans="1:83" s="34" customFormat="1">
      <c r="A53" s="34" t="s">
        <v>2121</v>
      </c>
      <c r="B53" s="105">
        <f t="shared" si="54"/>
        <v>24</v>
      </c>
      <c r="C53" s="37">
        <f t="shared" si="55"/>
        <v>6245</v>
      </c>
      <c r="D53" s="36"/>
      <c r="E53" s="36"/>
      <c r="F53" s="36"/>
      <c r="G53" s="36"/>
      <c r="H53" s="36"/>
      <c r="I53" s="36"/>
      <c r="J53" s="36"/>
      <c r="K53" s="36"/>
      <c r="L53" s="36"/>
      <c r="M53" s="67" t="str">
        <f t="shared" si="56"/>
        <v>-</v>
      </c>
      <c r="N53" s="67">
        <f t="shared" si="57"/>
        <v>4</v>
      </c>
      <c r="O53" s="67">
        <f t="shared" si="58"/>
        <v>1</v>
      </c>
      <c r="P53" s="67">
        <f t="shared" si="59"/>
        <v>2</v>
      </c>
      <c r="Q53" s="67">
        <f t="shared" si="60"/>
        <v>3</v>
      </c>
      <c r="R53" s="67" t="str">
        <f t="shared" si="61"/>
        <v>-</v>
      </c>
      <c r="S53" s="67" t="str">
        <f t="shared" si="62"/>
        <v>-</v>
      </c>
      <c r="T53" s="67" t="str">
        <f t="shared" si="63"/>
        <v>-</v>
      </c>
      <c r="U53" s="67" t="str">
        <f t="shared" si="64"/>
        <v>-</v>
      </c>
      <c r="V53" s="37">
        <f t="shared" si="65"/>
        <v>115</v>
      </c>
      <c r="W53" s="38">
        <f t="shared" si="66"/>
        <v>1.8414731785428344E-2</v>
      </c>
      <c r="X53" s="37">
        <f>County!P3113</f>
        <v>0</v>
      </c>
      <c r="Y53" s="38">
        <f t="shared" si="67"/>
        <v>0</v>
      </c>
      <c r="Z53" s="37">
        <f>County!Q3113</f>
        <v>405</v>
      </c>
      <c r="AA53" s="38">
        <f t="shared" si="68"/>
        <v>6.4851881505204156E-2</v>
      </c>
      <c r="AB53" s="37">
        <f>County!R3113</f>
        <v>2373</v>
      </c>
      <c r="AC53" s="38">
        <f t="shared" si="69"/>
        <v>0.37998398718975179</v>
      </c>
      <c r="AD53" s="37">
        <f>County!S3113</f>
        <v>2258</v>
      </c>
      <c r="AE53" s="38">
        <f t="shared" si="70"/>
        <v>0.36156925540432344</v>
      </c>
      <c r="AF53" s="37">
        <f>County!T3113</f>
        <v>1136</v>
      </c>
      <c r="AG53" s="38">
        <f t="shared" si="71"/>
        <v>0.18190552441953564</v>
      </c>
      <c r="AH53" s="37">
        <f>County!U3113</f>
        <v>0</v>
      </c>
      <c r="AI53" s="38">
        <f t="shared" si="72"/>
        <v>0</v>
      </c>
      <c r="AJ53" s="37">
        <f>County!V3113</f>
        <v>0</v>
      </c>
      <c r="AK53" s="38">
        <f t="shared" si="73"/>
        <v>0</v>
      </c>
      <c r="AL53" s="60">
        <f>County!W3113</f>
        <v>0</v>
      </c>
      <c r="AM53" s="38">
        <f t="shared" si="74"/>
        <v>0</v>
      </c>
      <c r="AN53" s="37">
        <f>County!X3113</f>
        <v>0</v>
      </c>
      <c r="AO53" s="38">
        <f t="shared" si="75"/>
        <v>0</v>
      </c>
      <c r="AP53" s="37">
        <f>County!Y3113</f>
        <v>60</v>
      </c>
      <c r="AQ53" s="38">
        <f t="shared" si="76"/>
        <v>9.6076861489191347E-3</v>
      </c>
      <c r="AR53" s="37">
        <f>County!Z3113</f>
        <v>13</v>
      </c>
      <c r="AS53" s="38">
        <f t="shared" si="77"/>
        <v>2.0816653322658129E-3</v>
      </c>
      <c r="AT53" s="37">
        <f>County!AA3113</f>
        <v>0</v>
      </c>
      <c r="AU53" s="38">
        <f t="shared" si="78"/>
        <v>0</v>
      </c>
      <c r="AV53" s="37">
        <f>County!AB3113</f>
        <v>0</v>
      </c>
      <c r="AW53" s="38">
        <f t="shared" si="79"/>
        <v>0</v>
      </c>
      <c r="AX53" s="37">
        <f>County!AC3113</f>
        <v>0</v>
      </c>
      <c r="AY53" s="38">
        <f t="shared" si="80"/>
        <v>0</v>
      </c>
      <c r="AZ53" s="37">
        <f>County!AD3113</f>
        <v>0</v>
      </c>
      <c r="BA53" s="38">
        <f t="shared" si="81"/>
        <v>0</v>
      </c>
      <c r="BB53" s="37">
        <f>County!AE3113</f>
        <v>0</v>
      </c>
      <c r="BC53" s="38">
        <f t="shared" si="82"/>
        <v>0</v>
      </c>
      <c r="BD53" s="37">
        <f>County!AF3113</f>
        <v>0</v>
      </c>
      <c r="BE53" s="38">
        <f t="shared" si="83"/>
        <v>0</v>
      </c>
      <c r="BF53" s="37">
        <f>County!AG3113</f>
        <v>0</v>
      </c>
      <c r="BG53" s="38">
        <f t="shared" si="84"/>
        <v>0</v>
      </c>
      <c r="BH53" s="37">
        <f>County!AH3113</f>
        <v>0</v>
      </c>
      <c r="BI53" s="38">
        <f t="shared" si="85"/>
        <v>0</v>
      </c>
      <c r="BJ53" s="45"/>
      <c r="BK53" s="34" t="str">
        <f t="shared" si="86"/>
        <v>Maine</v>
      </c>
      <c r="BL53" s="34" t="s">
        <v>980</v>
      </c>
      <c r="BN53" s="35">
        <f>RANK(AD53,(X53:AC53,AD53:AK53,AN53:BI53))</f>
        <v>2</v>
      </c>
      <c r="BO53" s="35">
        <f>RANK(AF53,(X53:AC53,AD53:AK53,AN53:BI53))</f>
        <v>3</v>
      </c>
      <c r="BP53" s="35">
        <f>RANK(AJ53,(X53:AC53,AD53:AK53,AN53:BI53))</f>
        <v>13</v>
      </c>
      <c r="BQ53" s="35">
        <f>RANK(AH53,(X53:AC53,AD53:AK53,AN53:BI53))</f>
        <v>13</v>
      </c>
      <c r="BS53" s="34">
        <v>23</v>
      </c>
      <c r="BT53" s="34" t="s">
        <v>3094</v>
      </c>
      <c r="BU53" s="111">
        <v>39488</v>
      </c>
      <c r="BV53" s="34">
        <v>1</v>
      </c>
      <c r="BW53" s="34">
        <v>0</v>
      </c>
      <c r="BX53" s="34">
        <v>24</v>
      </c>
      <c r="BY53" s="34">
        <v>0</v>
      </c>
      <c r="BZ53" s="34">
        <v>2</v>
      </c>
      <c r="CA53" s="34">
        <v>0</v>
      </c>
      <c r="CB53" s="150"/>
    </row>
    <row r="54" spans="1:83" s="34" customFormat="1">
      <c r="A54" s="34" t="s">
        <v>2947</v>
      </c>
      <c r="B54" s="105">
        <f t="shared" si="54"/>
        <v>40</v>
      </c>
      <c r="C54" s="37">
        <f t="shared" si="55"/>
        <v>48916</v>
      </c>
      <c r="D54" s="36"/>
      <c r="E54" s="36"/>
      <c r="F54" s="36"/>
      <c r="G54" s="36"/>
      <c r="H54" s="36"/>
      <c r="I54" s="36"/>
      <c r="J54" s="36"/>
      <c r="K54" s="36"/>
      <c r="L54" s="36"/>
      <c r="M54" s="67" t="str">
        <f t="shared" si="56"/>
        <v>-</v>
      </c>
      <c r="N54" s="67">
        <f t="shared" si="57"/>
        <v>4</v>
      </c>
      <c r="O54" s="67">
        <f t="shared" si="58"/>
        <v>3</v>
      </c>
      <c r="P54" s="67">
        <f t="shared" si="59"/>
        <v>2</v>
      </c>
      <c r="Q54" s="67">
        <f t="shared" si="60"/>
        <v>1</v>
      </c>
      <c r="R54" s="67" t="str">
        <f t="shared" si="61"/>
        <v>-</v>
      </c>
      <c r="S54" s="67" t="str">
        <f t="shared" si="62"/>
        <v>-</v>
      </c>
      <c r="T54" s="67" t="str">
        <f t="shared" si="63"/>
        <v>-</v>
      </c>
      <c r="U54" s="67" t="str">
        <f t="shared" si="64"/>
        <v>-</v>
      </c>
      <c r="V54" s="37">
        <f t="shared" si="65"/>
        <v>8706</v>
      </c>
      <c r="W54" s="38">
        <f t="shared" si="66"/>
        <v>0.17797857551721319</v>
      </c>
      <c r="X54" s="37">
        <f>County!P3202</f>
        <v>0</v>
      </c>
      <c r="Y54" s="38">
        <f t="shared" si="67"/>
        <v>0</v>
      </c>
      <c r="Z54" s="37">
        <f>County!Q3202</f>
        <v>5263</v>
      </c>
      <c r="AA54" s="38">
        <f t="shared" si="68"/>
        <v>0.10759260773571019</v>
      </c>
      <c r="AB54" s="37">
        <f>County!R3202</f>
        <v>8240</v>
      </c>
      <c r="AC54" s="38">
        <f t="shared" si="69"/>
        <v>0.16845204023223484</v>
      </c>
      <c r="AD54" s="37">
        <f>County!S3202</f>
        <v>13282</v>
      </c>
      <c r="AE54" s="38">
        <f t="shared" ref="AE54:AE60" si="87">AD54/$C54</f>
        <v>0.27152669883064845</v>
      </c>
      <c r="AF54" s="37">
        <f>County!T3202</f>
        <v>21988</v>
      </c>
      <c r="AG54" s="38">
        <f t="shared" ref="AG54:AG60" si="88">AF54/$C54</f>
        <v>0.44950527434786164</v>
      </c>
      <c r="AH54" s="37">
        <f>County!U3202</f>
        <v>0</v>
      </c>
      <c r="AI54" s="38">
        <f t="shared" si="72"/>
        <v>0</v>
      </c>
      <c r="AJ54" s="37">
        <f>County!V3202</f>
        <v>0</v>
      </c>
      <c r="AK54" s="38">
        <f t="shared" si="73"/>
        <v>0</v>
      </c>
      <c r="AL54" s="60">
        <f>County!W3202</f>
        <v>0</v>
      </c>
      <c r="AM54" s="38">
        <f t="shared" si="74"/>
        <v>0</v>
      </c>
      <c r="AN54" s="37">
        <f>County!X3202</f>
        <v>0</v>
      </c>
      <c r="AO54" s="38">
        <f t="shared" si="75"/>
        <v>0</v>
      </c>
      <c r="AP54" s="37">
        <f>County!Y3202</f>
        <v>0</v>
      </c>
      <c r="AQ54" s="38">
        <f t="shared" si="76"/>
        <v>0</v>
      </c>
      <c r="AR54" s="37">
        <f>County!Z3202</f>
        <v>143</v>
      </c>
      <c r="AS54" s="38">
        <f t="shared" si="77"/>
        <v>2.9233788535448523E-3</v>
      </c>
      <c r="AT54" s="37">
        <f>County!AA3202</f>
        <v>0</v>
      </c>
      <c r="AU54" s="38">
        <f t="shared" si="78"/>
        <v>0</v>
      </c>
      <c r="AV54" s="37">
        <f>County!AB3202</f>
        <v>0</v>
      </c>
      <c r="AW54" s="38">
        <f t="shared" si="79"/>
        <v>0</v>
      </c>
      <c r="AX54" s="37">
        <f>County!AC3202</f>
        <v>0</v>
      </c>
      <c r="AY54" s="38">
        <f t="shared" si="80"/>
        <v>0</v>
      </c>
      <c r="AZ54" s="37">
        <f>County!AD3202</f>
        <v>0</v>
      </c>
      <c r="BA54" s="38">
        <f t="shared" si="81"/>
        <v>0</v>
      </c>
      <c r="BB54" s="37">
        <f>County!AE3202</f>
        <v>0</v>
      </c>
      <c r="BC54" s="38">
        <f t="shared" si="82"/>
        <v>0</v>
      </c>
      <c r="BD54" s="37">
        <f>County!AF3202</f>
        <v>0</v>
      </c>
      <c r="BE54" s="38">
        <f t="shared" ref="BE54:BE60" si="89">BD54/$C54</f>
        <v>0</v>
      </c>
      <c r="BF54" s="37">
        <f>County!AG3202</f>
        <v>0</v>
      </c>
      <c r="BG54" s="38">
        <f t="shared" si="84"/>
        <v>0</v>
      </c>
      <c r="BH54" s="37">
        <f>County!AH3202</f>
        <v>0</v>
      </c>
      <c r="BI54" s="38">
        <f t="shared" si="85"/>
        <v>0</v>
      </c>
      <c r="BJ54" s="45"/>
      <c r="BK54" s="34" t="str">
        <f t="shared" si="86"/>
        <v>Minnesota</v>
      </c>
      <c r="BL54" s="34" t="s">
        <v>2918</v>
      </c>
      <c r="BN54" s="35">
        <f>RANK(AD54,(X54:AC54,AD54:AK54,AN54:BI54))</f>
        <v>2</v>
      </c>
      <c r="BO54" s="35">
        <f>RANK(AF54,(X54:AC54,AD54:AK54,AN54:BI54))</f>
        <v>1</v>
      </c>
      <c r="BP54" s="35">
        <f>RANK(AJ54,(X54:AC54,AD54:AK54,AN54:BI54))</f>
        <v>11</v>
      </c>
      <c r="BQ54" s="35">
        <f>RANK(AH54,(X54:AC54,AD54:AK54,AN54:BI54))</f>
        <v>11</v>
      </c>
      <c r="BS54" s="34">
        <v>27</v>
      </c>
      <c r="BT54" s="34" t="s">
        <v>3094</v>
      </c>
      <c r="BU54" s="111">
        <v>39484</v>
      </c>
      <c r="BV54" s="34">
        <v>1</v>
      </c>
      <c r="BW54" s="34">
        <v>2</v>
      </c>
      <c r="BX54" s="34">
        <v>40</v>
      </c>
      <c r="BY54" s="34">
        <v>0</v>
      </c>
      <c r="BZ54" s="34">
        <v>2</v>
      </c>
      <c r="CA54" s="34">
        <v>0</v>
      </c>
      <c r="CB54" s="150"/>
    </row>
    <row r="55" spans="1:83" s="34" customFormat="1">
      <c r="A55" s="34" t="s">
        <v>3051</v>
      </c>
      <c r="B55" s="105">
        <f>BX55</f>
        <v>52</v>
      </c>
      <c r="C55" s="37">
        <f>X55+Z55+AB55+AD55+AF55+AJ55+AH55+AN55+AT55+AX55+AP55+AL55+AR55+BD55+BF55+AV55+BB55+AZ55+BH55</f>
        <v>0</v>
      </c>
      <c r="D55" s="37"/>
      <c r="E55" s="37"/>
      <c r="F55" s="37"/>
      <c r="G55" s="37"/>
      <c r="H55" s="37"/>
      <c r="I55" s="36"/>
      <c r="J55" s="36"/>
      <c r="K55" s="36"/>
      <c r="L55" s="36"/>
      <c r="M55" s="67" t="str">
        <f>IF(X55&gt;0,RANK(X55,X55:BJ55),"-")</f>
        <v>-</v>
      </c>
      <c r="N55" s="67" t="str">
        <f>IF(Z55&gt;0,RANK(Z55,X55:BJ55),"-")</f>
        <v>-</v>
      </c>
      <c r="O55" s="67" t="str">
        <f>IF(AB55&gt;0,RANK(AB55,X55:BJ55),"-")</f>
        <v>-</v>
      </c>
      <c r="P55" s="67" t="str">
        <f>IF(AD55&gt;0,RANK(AD55,X55:BJ55),"-")</f>
        <v>-</v>
      </c>
      <c r="Q55" s="67" t="str">
        <f>IF(AF55&gt;0,RANK(AF55,X55:BJ55),"-")</f>
        <v>-</v>
      </c>
      <c r="R55" s="67" t="str">
        <f>IF(AH55&gt;0,RANK(AH55,X55:BJ55),"-")</f>
        <v>-</v>
      </c>
      <c r="S55" s="67" t="str">
        <f>IF(AJ55&gt;0,RANK(AJ55,X55:BJ55),"-")</f>
        <v>-</v>
      </c>
      <c r="T55" s="67" t="str">
        <f>IF(AL55&gt;0,RANK(AL55,X55:BJ55),"-")</f>
        <v>-</v>
      </c>
      <c r="U55" s="67" t="str">
        <f>IF(AX55&gt;0,RANK(AX55,X55:BJ55),"-")</f>
        <v>-</v>
      </c>
      <c r="V55" s="37" t="e">
        <f>MAX(X55:AP55)-LARGE(X55:AP55,2)</f>
        <v>#DIV/0!</v>
      </c>
      <c r="W55" s="38" t="e">
        <f>V55/C55</f>
        <v>#DIV/0!</v>
      </c>
      <c r="X55" s="37">
        <f>County!P3319</f>
        <v>0</v>
      </c>
      <c r="Y55" s="38" t="e">
        <f>X55/$C55</f>
        <v>#DIV/0!</v>
      </c>
      <c r="Z55" s="37">
        <f>County!Q3319</f>
        <v>0</v>
      </c>
      <c r="AA55" s="38" t="e">
        <f>Z55/$C55</f>
        <v>#DIV/0!</v>
      </c>
      <c r="AB55" s="37">
        <f>County!R3319</f>
        <v>0</v>
      </c>
      <c r="AC55" s="38" t="e">
        <f>AB55/$C55</f>
        <v>#DIV/0!</v>
      </c>
      <c r="AD55" s="37">
        <f>County!S3319</f>
        <v>0</v>
      </c>
      <c r="AE55" s="38" t="e">
        <f>AD55/$C55</f>
        <v>#DIV/0!</v>
      </c>
      <c r="AF55" s="37">
        <f>County!T3319</f>
        <v>0</v>
      </c>
      <c r="AG55" s="38" t="e">
        <f>AF55/$C55</f>
        <v>#DIV/0!</v>
      </c>
      <c r="AH55" s="37">
        <f>County!U3319</f>
        <v>0</v>
      </c>
      <c r="AI55" s="38" t="e">
        <f>AH55/$C55</f>
        <v>#DIV/0!</v>
      </c>
      <c r="AJ55" s="37">
        <f>County!V3319</f>
        <v>0</v>
      </c>
      <c r="AK55" s="38" t="e">
        <f>AJ55/$C55</f>
        <v>#DIV/0!</v>
      </c>
      <c r="AL55" s="60">
        <f>County!W3319</f>
        <v>0</v>
      </c>
      <c r="AM55" s="38" t="e">
        <f>AL55/$C55</f>
        <v>#DIV/0!</v>
      </c>
      <c r="AN55" s="37">
        <f>County!X3319</f>
        <v>0</v>
      </c>
      <c r="AO55" s="38" t="e">
        <f>AN55/$C55</f>
        <v>#DIV/0!</v>
      </c>
      <c r="AP55" s="37">
        <f>County!Y3319</f>
        <v>0</v>
      </c>
      <c r="AQ55" s="38" t="e">
        <f>AP55/$C55</f>
        <v>#DIV/0!</v>
      </c>
      <c r="AR55" s="37">
        <f>County!Z3319</f>
        <v>0</v>
      </c>
      <c r="AS55" s="38" t="e">
        <f>AR55/$C55</f>
        <v>#DIV/0!</v>
      </c>
      <c r="AT55" s="37">
        <f>County!AA3319</f>
        <v>0</v>
      </c>
      <c r="AU55" s="38" t="e">
        <f>AT55/$C55</f>
        <v>#DIV/0!</v>
      </c>
      <c r="AV55" s="37">
        <f>County!AB3319</f>
        <v>0</v>
      </c>
      <c r="AW55" s="38" t="e">
        <f>AV55/$C55</f>
        <v>#DIV/0!</v>
      </c>
      <c r="AX55" s="37">
        <f>County!AC3319</f>
        <v>0</v>
      </c>
      <c r="AY55" s="38" t="e">
        <f>AX55/$C55</f>
        <v>#DIV/0!</v>
      </c>
      <c r="AZ55" s="37">
        <f>County!AD3319</f>
        <v>0</v>
      </c>
      <c r="BA55" s="38" t="e">
        <f>AZ55/$C55</f>
        <v>#DIV/0!</v>
      </c>
      <c r="BB55" s="37">
        <f>County!AE3319</f>
        <v>0</v>
      </c>
      <c r="BC55" s="38" t="e">
        <f>BB55/$C55</f>
        <v>#DIV/0!</v>
      </c>
      <c r="BD55" s="37">
        <f>County!AF3319</f>
        <v>0</v>
      </c>
      <c r="BE55" s="38" t="e">
        <f>BD55/$C55</f>
        <v>#DIV/0!</v>
      </c>
      <c r="BF55" s="37">
        <f>County!AG3319</f>
        <v>0</v>
      </c>
      <c r="BG55" s="38" t="e">
        <f>BF55/$C55</f>
        <v>#DIV/0!</v>
      </c>
      <c r="BH55" s="37">
        <f>County!AH3319</f>
        <v>0</v>
      </c>
      <c r="BI55" s="38" t="e">
        <f>BH55/$C55</f>
        <v>#DIV/0!</v>
      </c>
      <c r="BJ55" s="45"/>
      <c r="BK55" s="34" t="str">
        <f>A55</f>
        <v>Missouri</v>
      </c>
      <c r="BL55" s="34" t="s">
        <v>2284</v>
      </c>
      <c r="BN55" s="35" t="e">
        <f>RANK(AD55,(X55:AC55,AD55:AK55,AN55:BI55))</f>
        <v>#DIV/0!</v>
      </c>
      <c r="BO55" s="35" t="e">
        <f>RANK(AF55,(X55:AC55,AD55:AK55,AN55:BI55))</f>
        <v>#DIV/0!</v>
      </c>
      <c r="BP55" s="35" t="e">
        <f>RANK(AJ55,(X55:AC55,AD55:AK55,AN55:BI55))</f>
        <v>#DIV/0!</v>
      </c>
      <c r="BQ55" s="35" t="e">
        <f>RANK(AH55,(X55:AC55,AD55:AK55,AN55:BI55))</f>
        <v>#DIV/0!</v>
      </c>
      <c r="BS55" s="34">
        <v>29</v>
      </c>
      <c r="BT55" s="34" t="s">
        <v>3094</v>
      </c>
      <c r="BU55" s="111">
        <v>39523</v>
      </c>
      <c r="BV55" s="34">
        <v>1</v>
      </c>
      <c r="BW55" s="34">
        <v>2</v>
      </c>
      <c r="BX55" s="34">
        <v>52</v>
      </c>
      <c r="BY55" s="34">
        <v>49</v>
      </c>
      <c r="BZ55" s="34">
        <v>2</v>
      </c>
      <c r="CA55" s="34">
        <v>0</v>
      </c>
      <c r="CB55" s="150"/>
    </row>
    <row r="56" spans="1:83" s="34" customFormat="1">
      <c r="A56" s="34" t="s">
        <v>1444</v>
      </c>
      <c r="B56" s="105">
        <f t="shared" si="54"/>
        <v>28</v>
      </c>
      <c r="C56" s="37">
        <f t="shared" si="55"/>
        <v>32965</v>
      </c>
      <c r="D56" s="36"/>
      <c r="E56" s="36">
        <v>6</v>
      </c>
      <c r="F56" s="36">
        <v>14</v>
      </c>
      <c r="G56" s="36">
        <v>5</v>
      </c>
      <c r="H56" s="36">
        <v>3</v>
      </c>
      <c r="I56" s="36"/>
      <c r="J56" s="36"/>
      <c r="K56" s="36"/>
      <c r="L56" s="36"/>
      <c r="M56" s="67" t="str">
        <f t="shared" si="56"/>
        <v>-</v>
      </c>
      <c r="N56" s="67">
        <f t="shared" si="57"/>
        <v>2</v>
      </c>
      <c r="O56" s="67">
        <f t="shared" si="58"/>
        <v>1</v>
      </c>
      <c r="P56" s="67">
        <f t="shared" si="59"/>
        <v>3</v>
      </c>
      <c r="Q56" s="67">
        <f t="shared" si="60"/>
        <v>4</v>
      </c>
      <c r="R56" s="67" t="str">
        <f t="shared" si="61"/>
        <v>-</v>
      </c>
      <c r="S56" s="67" t="str">
        <f t="shared" si="62"/>
        <v>-</v>
      </c>
      <c r="T56" s="67" t="str">
        <f t="shared" si="63"/>
        <v>-</v>
      </c>
      <c r="U56" s="67" t="str">
        <f t="shared" si="64"/>
        <v>-</v>
      </c>
      <c r="V56" s="37">
        <f t="shared" si="65"/>
        <v>9530</v>
      </c>
      <c r="W56" s="38">
        <f t="shared" si="66"/>
        <v>0.28909449416047323</v>
      </c>
      <c r="X56" s="37">
        <f>County!P3338</f>
        <v>0</v>
      </c>
      <c r="Y56" s="38">
        <f t="shared" si="67"/>
        <v>0</v>
      </c>
      <c r="Z56" s="37">
        <f>County!Q3338</f>
        <v>6956</v>
      </c>
      <c r="AA56" s="38">
        <f t="shared" si="68"/>
        <v>0.21101167905354162</v>
      </c>
      <c r="AB56" s="37">
        <f>County!R3338</f>
        <v>16486</v>
      </c>
      <c r="AC56" s="38">
        <f t="shared" ref="AC56:AC62" si="90">AB56/$C56</f>
        <v>0.50010617321401485</v>
      </c>
      <c r="AD56" s="37">
        <f>County!S3338</f>
        <v>6177</v>
      </c>
      <c r="AE56" s="38">
        <f t="shared" si="87"/>
        <v>0.18738055513423327</v>
      </c>
      <c r="AF56" s="37">
        <f>County!T3338</f>
        <v>3277</v>
      </c>
      <c r="AG56" s="38">
        <f t="shared" si="88"/>
        <v>9.9408463521917179E-2</v>
      </c>
      <c r="AH56" s="37">
        <f>County!U3338</f>
        <v>0</v>
      </c>
      <c r="AI56" s="38">
        <f t="shared" ref="AI56:AI62" si="91">AH56/$C56</f>
        <v>0</v>
      </c>
      <c r="AJ56" s="37">
        <f>County!V3338</f>
        <v>0</v>
      </c>
      <c r="AK56" s="38">
        <f t="shared" ref="AK56:AK62" si="92">AJ56/$C56</f>
        <v>0</v>
      </c>
      <c r="AL56" s="60">
        <f>County!W3338</f>
        <v>0</v>
      </c>
      <c r="AM56" s="38">
        <f t="shared" si="74"/>
        <v>0</v>
      </c>
      <c r="AN56" s="37">
        <f>County!X3338</f>
        <v>0</v>
      </c>
      <c r="AO56" s="38">
        <f t="shared" si="75"/>
        <v>0</v>
      </c>
      <c r="AP56" s="37">
        <f>County!Y3338</f>
        <v>69</v>
      </c>
      <c r="AQ56" s="38">
        <f t="shared" ref="AQ56:AQ62" si="93">AP56/$C56</f>
        <v>2.0931290762930379E-3</v>
      </c>
      <c r="AR56" s="37">
        <f>County!Z3338</f>
        <v>0</v>
      </c>
      <c r="AS56" s="38">
        <f t="shared" ref="AS56:AS62" si="94">AR56/$C56</f>
        <v>0</v>
      </c>
      <c r="AT56" s="37">
        <f>County!AA3338</f>
        <v>0</v>
      </c>
      <c r="AU56" s="38">
        <f t="shared" si="78"/>
        <v>0</v>
      </c>
      <c r="AV56" s="37">
        <f>County!AB3338</f>
        <v>0</v>
      </c>
      <c r="AW56" s="38">
        <f t="shared" ref="AW56:AW62" si="95">AV56/$C56</f>
        <v>0</v>
      </c>
      <c r="AX56" s="37">
        <f>County!AC3338</f>
        <v>0</v>
      </c>
      <c r="AY56" s="38">
        <f t="shared" ref="AY56:AY62" si="96">AX56/$C56</f>
        <v>0</v>
      </c>
      <c r="AZ56" s="37">
        <f>County!AD3338</f>
        <v>0</v>
      </c>
      <c r="BA56" s="38">
        <f t="shared" ref="BA56:BA62" si="97">AZ56/$C56</f>
        <v>0</v>
      </c>
      <c r="BB56" s="37">
        <f>County!AE3338</f>
        <v>0</v>
      </c>
      <c r="BC56" s="38">
        <f t="shared" ref="BC56:BC62" si="98">BB56/$C56</f>
        <v>0</v>
      </c>
      <c r="BD56" s="37">
        <f>County!AF3338</f>
        <v>0</v>
      </c>
      <c r="BE56" s="38">
        <f t="shared" si="89"/>
        <v>0</v>
      </c>
      <c r="BF56" s="37">
        <f>County!AG3338</f>
        <v>0</v>
      </c>
      <c r="BG56" s="38">
        <f t="shared" si="84"/>
        <v>0</v>
      </c>
      <c r="BH56" s="37">
        <f>County!AH3338</f>
        <v>0</v>
      </c>
      <c r="BI56" s="38">
        <f t="shared" ref="BI56:BI62" si="99">BH56/$C56</f>
        <v>0</v>
      </c>
      <c r="BJ56" s="45"/>
      <c r="BK56" s="34" t="str">
        <f t="shared" si="86"/>
        <v>Nevada</v>
      </c>
      <c r="BL56" s="34" t="s">
        <v>394</v>
      </c>
      <c r="BN56" s="35">
        <f>RANK(AD56,(X56:AC56,AD56:AK56,AN56:BI56))</f>
        <v>3</v>
      </c>
      <c r="BO56" s="35">
        <f>RANK(AF56,(X56:AC56,AD56:AK56,AN56:BI56))</f>
        <v>4</v>
      </c>
      <c r="BP56" s="35">
        <f>RANK(AJ56,(X56:AC56,AD56:AK56,AN56:BI56))</f>
        <v>11</v>
      </c>
      <c r="BQ56" s="35">
        <f>RANK(AH56,(X56:AC56,AD56:AK56,AN56:BI56))</f>
        <v>11</v>
      </c>
      <c r="BS56" s="34">
        <v>32</v>
      </c>
      <c r="BT56" s="34" t="s">
        <v>3094</v>
      </c>
      <c r="BU56" s="111">
        <v>39481</v>
      </c>
      <c r="BV56" s="34">
        <v>1</v>
      </c>
      <c r="BW56" s="34">
        <v>0</v>
      </c>
      <c r="BX56" s="34">
        <v>28</v>
      </c>
      <c r="BY56" s="34">
        <v>28</v>
      </c>
      <c r="BZ56" s="34">
        <v>2</v>
      </c>
      <c r="CA56" s="34">
        <v>0</v>
      </c>
      <c r="CB56" s="150"/>
    </row>
    <row r="57" spans="1:83" s="34" customFormat="1">
      <c r="A57" s="34" t="s">
        <v>1786</v>
      </c>
      <c r="B57" s="105">
        <f t="shared" si="54"/>
        <v>28</v>
      </c>
      <c r="C57" s="37">
        <f t="shared" si="55"/>
        <v>11349</v>
      </c>
      <c r="D57" s="36"/>
      <c r="E57" s="36">
        <v>2</v>
      </c>
      <c r="F57" s="36">
        <v>7</v>
      </c>
      <c r="G57" s="36">
        <v>8</v>
      </c>
      <c r="H57" s="36">
        <v>11</v>
      </c>
      <c r="I57" s="36"/>
      <c r="J57" s="36"/>
      <c r="K57" s="36"/>
      <c r="L57" s="36"/>
      <c r="M57" s="67" t="str">
        <f t="shared" si="56"/>
        <v>-</v>
      </c>
      <c r="N57" s="67">
        <f t="shared" si="57"/>
        <v>4</v>
      </c>
      <c r="O57" s="67">
        <f t="shared" si="58"/>
        <v>3</v>
      </c>
      <c r="P57" s="67">
        <f t="shared" si="59"/>
        <v>2</v>
      </c>
      <c r="Q57" s="67">
        <f t="shared" si="60"/>
        <v>1</v>
      </c>
      <c r="R57" s="67" t="str">
        <f t="shared" si="61"/>
        <v>-</v>
      </c>
      <c r="S57" s="67" t="str">
        <f t="shared" si="62"/>
        <v>-</v>
      </c>
      <c r="T57" s="67" t="str">
        <f t="shared" si="63"/>
        <v>-</v>
      </c>
      <c r="U57" s="67" t="str">
        <f t="shared" si="64"/>
        <v>-</v>
      </c>
      <c r="V57" s="37">
        <f t="shared" si="65"/>
        <v>1324</v>
      </c>
      <c r="W57" s="38">
        <f t="shared" si="66"/>
        <v>0.1166622609921579</v>
      </c>
      <c r="X57" s="37">
        <f>County!P3393</f>
        <v>0</v>
      </c>
      <c r="Y57" s="38">
        <f t="shared" si="67"/>
        <v>0</v>
      </c>
      <c r="Z57" s="37">
        <f>County!Q3393</f>
        <v>962</v>
      </c>
      <c r="AA57" s="38">
        <f t="shared" si="68"/>
        <v>8.4765177548682707E-2</v>
      </c>
      <c r="AB57" s="37">
        <f>County!R3393</f>
        <v>2691</v>
      </c>
      <c r="AC57" s="38">
        <f t="shared" si="90"/>
        <v>0.23711340206185566</v>
      </c>
      <c r="AD57" s="37">
        <f>County!S3393</f>
        <v>3186</v>
      </c>
      <c r="AE57" s="38">
        <f t="shared" si="87"/>
        <v>0.28072957969865187</v>
      </c>
      <c r="AF57" s="37">
        <f>County!T3393</f>
        <v>4510</v>
      </c>
      <c r="AG57" s="38">
        <f t="shared" si="88"/>
        <v>0.39739184069080974</v>
      </c>
      <c r="AH57" s="37">
        <f>County!U3393</f>
        <v>0</v>
      </c>
      <c r="AI57" s="38">
        <f t="shared" si="91"/>
        <v>0</v>
      </c>
      <c r="AJ57" s="37">
        <f>County!V3393</f>
        <v>0</v>
      </c>
      <c r="AK57" s="38">
        <f t="shared" si="92"/>
        <v>0</v>
      </c>
      <c r="AL57" s="60">
        <f>County!W3393</f>
        <v>0</v>
      </c>
      <c r="AM57" s="38">
        <f t="shared" si="74"/>
        <v>0</v>
      </c>
      <c r="AN57" s="37">
        <f>County!X3393</f>
        <v>0</v>
      </c>
      <c r="AO57" s="38">
        <f t="shared" si="75"/>
        <v>0</v>
      </c>
      <c r="AP57" s="37">
        <f>County!Y3393</f>
        <v>0</v>
      </c>
      <c r="AQ57" s="38">
        <f t="shared" si="93"/>
        <v>0</v>
      </c>
      <c r="AR57" s="37">
        <f>County!Z3393</f>
        <v>0</v>
      </c>
      <c r="AS57" s="38">
        <f t="shared" si="94"/>
        <v>0</v>
      </c>
      <c r="AT57" s="37">
        <f>County!AA3393</f>
        <v>0</v>
      </c>
      <c r="AU57" s="38">
        <f t="shared" si="78"/>
        <v>0</v>
      </c>
      <c r="AV57" s="37">
        <f>County!AB3393</f>
        <v>0</v>
      </c>
      <c r="AW57" s="38">
        <f t="shared" si="95"/>
        <v>0</v>
      </c>
      <c r="AX57" s="37">
        <f>County!AC3393</f>
        <v>0</v>
      </c>
      <c r="AY57" s="38">
        <f t="shared" si="96"/>
        <v>0</v>
      </c>
      <c r="AZ57" s="37">
        <f>County!AD3393</f>
        <v>0</v>
      </c>
      <c r="BA57" s="38">
        <f t="shared" si="97"/>
        <v>0</v>
      </c>
      <c r="BB57" s="37">
        <f>County!AE3393</f>
        <v>0</v>
      </c>
      <c r="BC57" s="38">
        <f t="shared" si="98"/>
        <v>0</v>
      </c>
      <c r="BD57" s="37">
        <f>County!AF3393</f>
        <v>0</v>
      </c>
      <c r="BE57" s="38">
        <f t="shared" si="89"/>
        <v>0</v>
      </c>
      <c r="BF57" s="37">
        <f>County!AG3393</f>
        <v>0</v>
      </c>
      <c r="BG57" s="38">
        <f t="shared" si="84"/>
        <v>0</v>
      </c>
      <c r="BH57" s="37">
        <f>County!AH3393</f>
        <v>0</v>
      </c>
      <c r="BI57" s="38">
        <f t="shared" si="99"/>
        <v>0</v>
      </c>
      <c r="BJ57" s="45"/>
      <c r="BK57" s="34" t="str">
        <f t="shared" si="86"/>
        <v>North Dakota</v>
      </c>
      <c r="BL57" s="34" t="s">
        <v>2565</v>
      </c>
      <c r="BN57" s="35">
        <f>RANK(AD57,(X57:AC57,AD57:AK57,AN57:BI57))</f>
        <v>2</v>
      </c>
      <c r="BO57" s="35">
        <f>RANK(AF57,(X57:AC57,AD57:AK57,AN57:BI57))</f>
        <v>1</v>
      </c>
      <c r="BP57" s="35">
        <f>RANK(AJ57,(X57:AC57,AD57:AK57,AN57:BI57))</f>
        <v>9</v>
      </c>
      <c r="BQ57" s="35">
        <f>RANK(AH57,(X57:AC57,AD57:AK57,AN57:BI57))</f>
        <v>9</v>
      </c>
      <c r="BS57" s="34">
        <v>38</v>
      </c>
      <c r="BT57" s="34" t="s">
        <v>3094</v>
      </c>
      <c r="BU57" s="111">
        <v>39512</v>
      </c>
      <c r="BV57" s="34">
        <v>1</v>
      </c>
      <c r="BW57" s="34">
        <v>2</v>
      </c>
      <c r="BX57" s="34">
        <v>28</v>
      </c>
      <c r="BY57" s="34">
        <v>28</v>
      </c>
      <c r="BZ57" s="34">
        <v>2</v>
      </c>
      <c r="CA57" s="34">
        <v>0</v>
      </c>
      <c r="CB57" s="150"/>
    </row>
    <row r="58" spans="1:83" s="80" customFormat="1">
      <c r="A58" s="80" t="s">
        <v>3512</v>
      </c>
      <c r="B58" s="105">
        <f>BX58</f>
        <v>9</v>
      </c>
      <c r="C58" s="81">
        <f>X58+Z58+AB58+AD58+AF58+AJ58+AH58+AN58+AT58+AX58+AP58+AL58+AR58+BD58+BF58+AV58+BB58+AZ58+BH58</f>
        <v>848</v>
      </c>
      <c r="D58" s="82"/>
      <c r="E58" s="82"/>
      <c r="F58" s="82"/>
      <c r="G58" s="82"/>
      <c r="H58" s="82"/>
      <c r="I58" s="82"/>
      <c r="J58" s="82"/>
      <c r="K58" s="82"/>
      <c r="L58" s="82">
        <v>9</v>
      </c>
      <c r="M58" s="83" t="str">
        <f>IF(X58&gt;0,RANK(X58,X58:BJ58),"-")</f>
        <v>-</v>
      </c>
      <c r="N58" s="83">
        <f>IF(Z58&gt;0,RANK(Z58,X58:BJ58),"-")</f>
        <v>4</v>
      </c>
      <c r="O58" s="83">
        <f>IF(AB58&gt;0,RANK(AB58,X58:BJ58),"-")</f>
        <v>1</v>
      </c>
      <c r="P58" s="83">
        <f>IF(AD58&gt;0,RANK(AD58,X58:BJ58),"-")</f>
        <v>3</v>
      </c>
      <c r="Q58" s="83">
        <f>IF(AF58&gt;0,RANK(AF58,X58:BJ58),"-")</f>
        <v>2</v>
      </c>
      <c r="R58" s="83" t="str">
        <f>IF(AH58&gt;0,RANK(AH58,X58:BJ58),"-")</f>
        <v>-</v>
      </c>
      <c r="S58" s="83" t="str">
        <f>IF(AJ58&gt;0,RANK(AJ58,X58:BJ58),"-")</f>
        <v>-</v>
      </c>
      <c r="T58" s="83" t="str">
        <f>IF(AL58&gt;0,RANK(AL58,X58:BJ58),"-")</f>
        <v>-</v>
      </c>
      <c r="U58" s="83" t="str">
        <f>IF(AX58&gt;0,RANK(AX58,X58:BJ58),"-")</f>
        <v>-</v>
      </c>
      <c r="V58" s="81">
        <f>MAX(X58:AP58)-LARGE(X58:AP58,2)</f>
        <v>687</v>
      </c>
      <c r="W58" s="38">
        <f>V58/C58</f>
        <v>0.81014150943396224</v>
      </c>
      <c r="X58" s="37">
        <f>County!P3395</f>
        <v>0</v>
      </c>
      <c r="Y58" s="38">
        <f>X58/$C58</f>
        <v>0</v>
      </c>
      <c r="Z58" s="37">
        <f>County!Q3395</f>
        <v>27</v>
      </c>
      <c r="AA58" s="38">
        <f>Z58/$C58</f>
        <v>3.1839622641509434E-2</v>
      </c>
      <c r="AB58" s="37">
        <f>County!R3395</f>
        <v>740</v>
      </c>
      <c r="AC58" s="38">
        <f>AB58/$C58</f>
        <v>0.87264150943396224</v>
      </c>
      <c r="AD58" s="37">
        <f>County!S3395</f>
        <v>28</v>
      </c>
      <c r="AE58" s="38">
        <f>AD58/$C58</f>
        <v>3.3018867924528301E-2</v>
      </c>
      <c r="AF58" s="37">
        <f>County!T3395</f>
        <v>53</v>
      </c>
      <c r="AG58" s="38">
        <f>AF58/$C58</f>
        <v>6.25E-2</v>
      </c>
      <c r="AH58" s="37">
        <f>County!U3395</f>
        <v>0</v>
      </c>
      <c r="AI58" s="38">
        <f>AH58/$C58</f>
        <v>0</v>
      </c>
      <c r="AJ58" s="37">
        <f>County!V3395</f>
        <v>0</v>
      </c>
      <c r="AK58" s="38">
        <f>AJ58/$C58</f>
        <v>0</v>
      </c>
      <c r="AL58" s="60">
        <f>County!W3395</f>
        <v>0</v>
      </c>
      <c r="AM58" s="38">
        <f>AL58/$C58</f>
        <v>0</v>
      </c>
      <c r="AN58" s="37">
        <f>County!X3395</f>
        <v>0</v>
      </c>
      <c r="AO58" s="38">
        <f>AN58/$C58</f>
        <v>0</v>
      </c>
      <c r="AP58" s="37">
        <f>County!Y3395</f>
        <v>0</v>
      </c>
      <c r="AQ58" s="38">
        <f>AP58/$C58</f>
        <v>0</v>
      </c>
      <c r="AR58" s="37">
        <f>County!Z3395</f>
        <v>0</v>
      </c>
      <c r="AS58" s="38">
        <f>AR58/$C58</f>
        <v>0</v>
      </c>
      <c r="AT58" s="37">
        <f>County!AA3395</f>
        <v>0</v>
      </c>
      <c r="AU58" s="38">
        <f>AT58/$C58</f>
        <v>0</v>
      </c>
      <c r="AV58" s="37">
        <f>County!AB3395</f>
        <v>0</v>
      </c>
      <c r="AW58" s="38">
        <f>AV58/$C58</f>
        <v>0</v>
      </c>
      <c r="AX58" s="37">
        <f>County!AC3395</f>
        <v>0</v>
      </c>
      <c r="AY58" s="38">
        <f>AX58/$C58</f>
        <v>0</v>
      </c>
      <c r="AZ58" s="37">
        <f>County!AD3395</f>
        <v>0</v>
      </c>
      <c r="BA58" s="38">
        <f>AZ58/$C58</f>
        <v>0</v>
      </c>
      <c r="BB58" s="37">
        <f>County!AE3395</f>
        <v>0</v>
      </c>
      <c r="BC58" s="38">
        <f>BB58/$C58</f>
        <v>0</v>
      </c>
      <c r="BD58" s="37">
        <f>County!AF3395</f>
        <v>0</v>
      </c>
      <c r="BE58" s="38">
        <f>BD58/$C58</f>
        <v>0</v>
      </c>
      <c r="BF58" s="37">
        <f>County!AG3395</f>
        <v>0</v>
      </c>
      <c r="BG58" s="38">
        <f>BF58/$C58</f>
        <v>0</v>
      </c>
      <c r="BH58" s="37">
        <f>County!AH3395</f>
        <v>0</v>
      </c>
      <c r="BI58" s="38">
        <f>BH58/$C58</f>
        <v>0</v>
      </c>
      <c r="BJ58" s="127"/>
      <c r="BK58" s="80" t="str">
        <f>A58</f>
        <v>N. Mariana Islands</v>
      </c>
      <c r="BL58" s="80" t="s">
        <v>3507</v>
      </c>
      <c r="BN58" s="35">
        <f>RANK(AD58,(X58:AC58,AD58:AK58,AN58:BI58))</f>
        <v>3</v>
      </c>
      <c r="BO58" s="35">
        <f>RANK(AF58,(X58:AC58,AD58:AK58,AN58:BI58))</f>
        <v>2</v>
      </c>
      <c r="BP58" s="35">
        <f>RANK(AJ58,(X58:AC58,AD58:AK58,AN58:BI58))</f>
        <v>9</v>
      </c>
      <c r="BQ58" s="35">
        <f>RANK(AH58,(X58:AC58,AD58:AK58,AN58:BI58))</f>
        <v>9</v>
      </c>
      <c r="BS58" s="80">
        <v>69</v>
      </c>
      <c r="BT58" s="80" t="s">
        <v>3094</v>
      </c>
      <c r="BU58" s="111">
        <v>39516</v>
      </c>
      <c r="BV58" s="80">
        <v>1</v>
      </c>
      <c r="BW58" s="80">
        <v>0</v>
      </c>
      <c r="BX58" s="80">
        <v>9</v>
      </c>
      <c r="BY58" s="80">
        <v>0</v>
      </c>
      <c r="BZ58" s="80">
        <v>2</v>
      </c>
      <c r="CA58" s="80">
        <v>0</v>
      </c>
      <c r="CB58" s="150"/>
      <c r="CE58" s="34"/>
    </row>
    <row r="59" spans="1:83" s="80" customFormat="1">
      <c r="A59" s="80" t="s">
        <v>2849</v>
      </c>
      <c r="B59" s="105">
        <f t="shared" si="54"/>
        <v>9</v>
      </c>
      <c r="C59" s="81">
        <f t="shared" si="55"/>
        <v>384</v>
      </c>
      <c r="D59" s="82"/>
      <c r="E59" s="82"/>
      <c r="F59" s="82">
        <v>4</v>
      </c>
      <c r="G59" s="82">
        <v>1</v>
      </c>
      <c r="H59" s="82"/>
      <c r="I59" s="82"/>
      <c r="J59" s="82"/>
      <c r="K59" s="82"/>
      <c r="L59" s="82">
        <v>4</v>
      </c>
      <c r="M59" s="67" t="str">
        <f t="shared" si="56"/>
        <v>-</v>
      </c>
      <c r="N59" s="67">
        <f t="shared" si="57"/>
        <v>5</v>
      </c>
      <c r="O59" s="67">
        <f t="shared" si="58"/>
        <v>3</v>
      </c>
      <c r="P59" s="67">
        <f t="shared" si="59"/>
        <v>2</v>
      </c>
      <c r="Q59" s="67">
        <f t="shared" si="60"/>
        <v>4</v>
      </c>
      <c r="R59" s="67" t="str">
        <f t="shared" si="61"/>
        <v>-</v>
      </c>
      <c r="S59" s="67" t="str">
        <f t="shared" si="62"/>
        <v>-</v>
      </c>
      <c r="T59" s="67" t="str">
        <f t="shared" si="63"/>
        <v>-</v>
      </c>
      <c r="U59" s="67" t="str">
        <f t="shared" si="64"/>
        <v>-</v>
      </c>
      <c r="V59" s="37">
        <f t="shared" si="65"/>
        <v>18</v>
      </c>
      <c r="W59" s="38">
        <f t="shared" si="66"/>
        <v>4.6875E-2</v>
      </c>
      <c r="X59" s="37">
        <f>County!P3397</f>
        <v>0</v>
      </c>
      <c r="Y59" s="38">
        <f t="shared" si="67"/>
        <v>0</v>
      </c>
      <c r="Z59" s="37">
        <f>County!Q3397</f>
        <v>18</v>
      </c>
      <c r="AA59" s="38">
        <f t="shared" si="68"/>
        <v>4.6875E-2</v>
      </c>
      <c r="AB59" s="37">
        <f>County!R3397</f>
        <v>101</v>
      </c>
      <c r="AC59" s="38">
        <f t="shared" si="90"/>
        <v>0.26302083333333331</v>
      </c>
      <c r="AD59" s="37">
        <f>County!S3397</f>
        <v>112</v>
      </c>
      <c r="AE59" s="38">
        <f t="shared" si="87"/>
        <v>0.29166666666666669</v>
      </c>
      <c r="AF59" s="37">
        <f>County!T3397</f>
        <v>23</v>
      </c>
      <c r="AG59" s="38">
        <f t="shared" si="88"/>
        <v>5.9895833333333336E-2</v>
      </c>
      <c r="AH59" s="37">
        <f>County!U3397</f>
        <v>0</v>
      </c>
      <c r="AI59" s="38">
        <f t="shared" si="91"/>
        <v>0</v>
      </c>
      <c r="AJ59" s="37">
        <f>County!V3397</f>
        <v>0</v>
      </c>
      <c r="AK59" s="38">
        <f t="shared" si="92"/>
        <v>0</v>
      </c>
      <c r="AL59" s="60">
        <f>County!W3397</f>
        <v>0</v>
      </c>
      <c r="AM59" s="38">
        <f t="shared" si="74"/>
        <v>0</v>
      </c>
      <c r="AN59" s="37">
        <f>County!X3397</f>
        <v>0</v>
      </c>
      <c r="AO59" s="38">
        <f t="shared" si="75"/>
        <v>0</v>
      </c>
      <c r="AP59" s="37">
        <f>County!Y3397</f>
        <v>130</v>
      </c>
      <c r="AQ59" s="38">
        <f t="shared" si="93"/>
        <v>0.33854166666666669</v>
      </c>
      <c r="AR59" s="37">
        <f>County!Z3397</f>
        <v>0</v>
      </c>
      <c r="AS59" s="38">
        <f t="shared" si="94"/>
        <v>0</v>
      </c>
      <c r="AT59" s="37">
        <f>County!AA3397</f>
        <v>0</v>
      </c>
      <c r="AU59" s="38">
        <f t="shared" si="78"/>
        <v>0</v>
      </c>
      <c r="AV59" s="37">
        <f>County!AB3397</f>
        <v>0</v>
      </c>
      <c r="AW59" s="38">
        <f t="shared" si="95"/>
        <v>0</v>
      </c>
      <c r="AX59" s="37">
        <f>County!AC3397</f>
        <v>0</v>
      </c>
      <c r="AY59" s="38">
        <f t="shared" si="96"/>
        <v>0</v>
      </c>
      <c r="AZ59" s="37">
        <f>County!AD3397</f>
        <v>0</v>
      </c>
      <c r="BA59" s="38">
        <f t="shared" si="97"/>
        <v>0</v>
      </c>
      <c r="BB59" s="37">
        <f>County!AE3397</f>
        <v>0</v>
      </c>
      <c r="BC59" s="38">
        <f t="shared" si="98"/>
        <v>0</v>
      </c>
      <c r="BD59" s="37">
        <f>County!AF3397</f>
        <v>0</v>
      </c>
      <c r="BE59" s="38">
        <f t="shared" si="89"/>
        <v>0</v>
      </c>
      <c r="BF59" s="37">
        <f>County!AG3397</f>
        <v>0</v>
      </c>
      <c r="BG59" s="38">
        <f t="shared" si="84"/>
        <v>0</v>
      </c>
      <c r="BH59" s="37">
        <f>County!AH3397</f>
        <v>0</v>
      </c>
      <c r="BI59" s="38">
        <f t="shared" si="99"/>
        <v>0</v>
      </c>
      <c r="BJ59" s="127"/>
      <c r="BK59" s="80" t="str">
        <f t="shared" si="86"/>
        <v>Virgin Islands</v>
      </c>
      <c r="BL59" s="80" t="s">
        <v>2850</v>
      </c>
      <c r="BN59" s="35">
        <f>RANK(AD59,(X59:AC59,AD59:AK59,AN59:BI59))</f>
        <v>2</v>
      </c>
      <c r="BO59" s="35">
        <f>RANK(AF59,(X59:AC59,AD59:AK59,AN59:BI59))</f>
        <v>4</v>
      </c>
      <c r="BP59" s="35">
        <f>RANK(AJ59,(X59:AC59,AD59:AK59,AN59:BI59))</f>
        <v>11</v>
      </c>
      <c r="BQ59" s="35">
        <f>RANK(AH59,(X59:AC59,AD59:AK59,AN59:BI59))</f>
        <v>11</v>
      </c>
      <c r="BS59" s="80">
        <v>78</v>
      </c>
      <c r="BT59" s="80" t="s">
        <v>3094</v>
      </c>
      <c r="BU59" s="111">
        <v>39516</v>
      </c>
      <c r="BV59" s="80">
        <v>1</v>
      </c>
      <c r="BW59" s="80">
        <v>2</v>
      </c>
      <c r="BX59" s="80">
        <v>9</v>
      </c>
      <c r="BY59" s="80">
        <v>6</v>
      </c>
      <c r="BZ59" s="80">
        <v>2</v>
      </c>
      <c r="CA59" s="80">
        <v>0</v>
      </c>
      <c r="CB59" s="150"/>
      <c r="CC59" s="34"/>
      <c r="CD59" s="34"/>
    </row>
    <row r="60" spans="1:83" s="80" customFormat="1">
      <c r="A60" s="80" t="s">
        <v>650</v>
      </c>
      <c r="B60" s="105">
        <f t="shared" si="54"/>
        <v>40</v>
      </c>
      <c r="C60" s="37">
        <f t="shared" si="55"/>
        <v>50764</v>
      </c>
      <c r="D60" s="82"/>
      <c r="E60" s="82"/>
      <c r="F60" s="82"/>
      <c r="G60" s="82"/>
      <c r="H60" s="82"/>
      <c r="I60" s="82"/>
      <c r="J60" s="82"/>
      <c r="K60" s="82"/>
      <c r="L60" s="82"/>
      <c r="M60" s="67" t="str">
        <f t="shared" si="56"/>
        <v>-</v>
      </c>
      <c r="N60" s="67">
        <f t="shared" si="57"/>
        <v>4</v>
      </c>
      <c r="O60" s="67">
        <f t="shared" si="58"/>
        <v>1</v>
      </c>
      <c r="P60" s="67">
        <f t="shared" si="59"/>
        <v>2</v>
      </c>
      <c r="Q60" s="67">
        <f t="shared" si="60"/>
        <v>3</v>
      </c>
      <c r="R60" s="67" t="str">
        <f t="shared" si="61"/>
        <v>-</v>
      </c>
      <c r="S60" s="67" t="str">
        <f t="shared" si="62"/>
        <v>-</v>
      </c>
      <c r="T60" s="67" t="str">
        <f t="shared" si="63"/>
        <v>-</v>
      </c>
      <c r="U60" s="67" t="str">
        <f t="shared" si="64"/>
        <v>-</v>
      </c>
      <c r="V60" s="37">
        <f t="shared" si="65"/>
        <v>6517</v>
      </c>
      <c r="W60" s="38">
        <f t="shared" si="66"/>
        <v>0.12837837837837837</v>
      </c>
      <c r="X60" s="37">
        <f>County!P3438</f>
        <v>0</v>
      </c>
      <c r="Y60" s="38">
        <f t="shared" si="67"/>
        <v>0</v>
      </c>
      <c r="Z60" s="37">
        <f>County!Q3438</f>
        <v>5221</v>
      </c>
      <c r="AA60" s="38">
        <f t="shared" si="68"/>
        <v>0.10284847529745489</v>
      </c>
      <c r="AB60" s="37">
        <f>County!R3438</f>
        <v>19111</v>
      </c>
      <c r="AC60" s="38">
        <f t="shared" si="90"/>
        <v>0.3764675754471673</v>
      </c>
      <c r="AD60" s="37">
        <f>County!S3438</f>
        <v>12594</v>
      </c>
      <c r="AE60" s="38">
        <f t="shared" si="87"/>
        <v>0.2480891970687889</v>
      </c>
      <c r="AF60" s="37">
        <f>County!T3438</f>
        <v>12089</v>
      </c>
      <c r="AG60" s="38">
        <f t="shared" si="88"/>
        <v>0.23814120242691672</v>
      </c>
      <c r="AH60" s="37">
        <f>County!U3438</f>
        <v>0</v>
      </c>
      <c r="AI60" s="38">
        <f t="shared" si="91"/>
        <v>0</v>
      </c>
      <c r="AJ60" s="37">
        <f>County!V3438</f>
        <v>0</v>
      </c>
      <c r="AK60" s="38">
        <f t="shared" si="92"/>
        <v>0</v>
      </c>
      <c r="AL60" s="60">
        <f>County!W3438</f>
        <v>0</v>
      </c>
      <c r="AM60" s="38">
        <f t="shared" si="74"/>
        <v>0</v>
      </c>
      <c r="AN60" s="37">
        <f>County!X3438</f>
        <v>0</v>
      </c>
      <c r="AO60" s="38">
        <f t="shared" si="75"/>
        <v>0</v>
      </c>
      <c r="AP60" s="37">
        <f>County!Y3438</f>
        <v>1656</v>
      </c>
      <c r="AQ60" s="38">
        <f t="shared" si="93"/>
        <v>3.2621542825624461E-2</v>
      </c>
      <c r="AR60" s="37">
        <f>County!Z3438</f>
        <v>93</v>
      </c>
      <c r="AS60" s="38">
        <f t="shared" si="94"/>
        <v>1.8320069340477503E-3</v>
      </c>
      <c r="AT60" s="37">
        <f>County!AA3438</f>
        <v>0</v>
      </c>
      <c r="AU60" s="38">
        <f t="shared" si="78"/>
        <v>0</v>
      </c>
      <c r="AV60" s="37">
        <f>County!AB3438</f>
        <v>0</v>
      </c>
      <c r="AW60" s="38">
        <f t="shared" si="95"/>
        <v>0</v>
      </c>
      <c r="AX60" s="37">
        <f>County!AC3438</f>
        <v>0</v>
      </c>
      <c r="AY60" s="38">
        <f t="shared" si="96"/>
        <v>0</v>
      </c>
      <c r="AZ60" s="37">
        <f>County!AD3438</f>
        <v>0</v>
      </c>
      <c r="BA60" s="38">
        <f t="shared" si="97"/>
        <v>0</v>
      </c>
      <c r="BB60" s="37">
        <f>County!AE3438</f>
        <v>0</v>
      </c>
      <c r="BC60" s="38">
        <f t="shared" si="98"/>
        <v>0</v>
      </c>
      <c r="BD60" s="37">
        <f>County!AF3438</f>
        <v>0</v>
      </c>
      <c r="BE60" s="38">
        <f t="shared" si="89"/>
        <v>0</v>
      </c>
      <c r="BF60" s="37">
        <f>County!AG3438</f>
        <v>0</v>
      </c>
      <c r="BG60" s="38">
        <f t="shared" si="84"/>
        <v>0</v>
      </c>
      <c r="BH60" s="37">
        <f>County!AH3438</f>
        <v>0</v>
      </c>
      <c r="BI60" s="38">
        <f t="shared" si="99"/>
        <v>0</v>
      </c>
      <c r="BJ60" s="127"/>
      <c r="BK60" s="80" t="str">
        <f t="shared" si="86"/>
        <v>Washington</v>
      </c>
      <c r="BL60" s="80" t="s">
        <v>1585</v>
      </c>
      <c r="BN60" s="35">
        <f>RANK(AD60,(X60:AC60,AD60:AK60,AN60:BI60))</f>
        <v>2</v>
      </c>
      <c r="BO60" s="35">
        <f>RANK(AF60,(X60:AC60,AD60:AK60,AN60:BI60))</f>
        <v>3</v>
      </c>
      <c r="BP60" s="35">
        <f>RANK(AJ60,(X60:AC60,AD60:AK60,AN60:BI60))</f>
        <v>13</v>
      </c>
      <c r="BQ60" s="35">
        <f>RANK(AH60,(X60:AC60,AD60:AK60,AN60:BI60))</f>
        <v>13</v>
      </c>
      <c r="BS60" s="34">
        <v>53</v>
      </c>
      <c r="BT60" s="80" t="s">
        <v>3094</v>
      </c>
      <c r="BU60" s="112">
        <v>39509</v>
      </c>
      <c r="BV60" s="80">
        <v>1</v>
      </c>
      <c r="BW60" s="80">
        <v>0</v>
      </c>
      <c r="BX60" s="80">
        <v>40</v>
      </c>
      <c r="BY60" s="80">
        <v>0</v>
      </c>
      <c r="BZ60" s="80">
        <v>2</v>
      </c>
      <c r="CA60" s="80">
        <v>0</v>
      </c>
      <c r="CB60" s="150"/>
    </row>
    <row r="61" spans="1:83" s="80" customFormat="1">
      <c r="A61" s="118" t="s">
        <v>1367</v>
      </c>
      <c r="B61" s="135">
        <v>0</v>
      </c>
      <c r="C61" s="119">
        <f t="shared" si="55"/>
        <v>2108</v>
      </c>
      <c r="D61" s="120"/>
      <c r="E61" s="120"/>
      <c r="F61" s="120"/>
      <c r="G61" s="120"/>
      <c r="H61" s="120"/>
      <c r="I61" s="120"/>
      <c r="J61" s="120"/>
      <c r="K61" s="120"/>
      <c r="L61" s="120"/>
      <c r="M61" s="121" t="str">
        <f t="shared" si="56"/>
        <v>-</v>
      </c>
      <c r="N61" s="121">
        <f t="shared" si="57"/>
        <v>4</v>
      </c>
      <c r="O61" s="121">
        <f t="shared" si="58"/>
        <v>1</v>
      </c>
      <c r="P61" s="121">
        <f t="shared" si="59"/>
        <v>3</v>
      </c>
      <c r="Q61" s="121">
        <f t="shared" si="60"/>
        <v>2</v>
      </c>
      <c r="R61" s="121" t="str">
        <f t="shared" si="61"/>
        <v>-</v>
      </c>
      <c r="S61" s="121" t="str">
        <f t="shared" si="62"/>
        <v>-</v>
      </c>
      <c r="T61" s="121" t="str">
        <f t="shared" si="63"/>
        <v>-</v>
      </c>
      <c r="U61" s="121" t="str">
        <f t="shared" si="64"/>
        <v>-</v>
      </c>
      <c r="V61" s="119">
        <f t="shared" si="65"/>
        <v>149</v>
      </c>
      <c r="W61" s="122">
        <f t="shared" si="66"/>
        <v>7.0683111954459199E-2</v>
      </c>
      <c r="X61" s="119">
        <f>County!P3463</f>
        <v>0</v>
      </c>
      <c r="Y61" s="122">
        <f t="shared" si="67"/>
        <v>0</v>
      </c>
      <c r="Z61" s="119">
        <f>County!Q3463</f>
        <v>165</v>
      </c>
      <c r="AA61" s="122">
        <f t="shared" si="68"/>
        <v>7.8273244781783685E-2</v>
      </c>
      <c r="AB61" s="123">
        <f>County!R3463</f>
        <v>822</v>
      </c>
      <c r="AC61" s="122">
        <f t="shared" si="90"/>
        <v>0.38994307400379508</v>
      </c>
      <c r="AD61" s="119">
        <f>County!S3463</f>
        <v>439</v>
      </c>
      <c r="AE61" s="122">
        <f>AD61/$C61</f>
        <v>0.20825426944971537</v>
      </c>
      <c r="AF61" s="119">
        <f>County!T3463</f>
        <v>673</v>
      </c>
      <c r="AG61" s="122">
        <f>AF61/$C61</f>
        <v>0.31925996204933588</v>
      </c>
      <c r="AH61" s="119">
        <f>County!U3463</f>
        <v>0</v>
      </c>
      <c r="AI61" s="122">
        <f t="shared" si="91"/>
        <v>0</v>
      </c>
      <c r="AJ61" s="119">
        <f>County!V3463</f>
        <v>0</v>
      </c>
      <c r="AK61" s="122">
        <f t="shared" si="92"/>
        <v>0</v>
      </c>
      <c r="AL61" s="119">
        <f>County!W3463</f>
        <v>0</v>
      </c>
      <c r="AM61" s="122">
        <f t="shared" si="74"/>
        <v>0</v>
      </c>
      <c r="AN61" s="119">
        <f>County!X3463</f>
        <v>0</v>
      </c>
      <c r="AO61" s="122">
        <f t="shared" si="75"/>
        <v>0</v>
      </c>
      <c r="AP61" s="119">
        <f>County!Y3463</f>
        <v>0</v>
      </c>
      <c r="AQ61" s="122">
        <f t="shared" si="93"/>
        <v>0</v>
      </c>
      <c r="AR61" s="119">
        <f>County!Z3463</f>
        <v>9</v>
      </c>
      <c r="AS61" s="122">
        <f t="shared" si="94"/>
        <v>4.2694497153700191E-3</v>
      </c>
      <c r="AT61" s="119">
        <f>County!AA3463</f>
        <v>0</v>
      </c>
      <c r="AU61" s="122">
        <f t="shared" si="78"/>
        <v>0</v>
      </c>
      <c r="AV61" s="119">
        <f>County!AB3463</f>
        <v>0</v>
      </c>
      <c r="AW61" s="122">
        <f t="shared" si="95"/>
        <v>0</v>
      </c>
      <c r="AX61" s="119">
        <f>County!AC3463</f>
        <v>0</v>
      </c>
      <c r="AY61" s="122">
        <f t="shared" si="96"/>
        <v>0</v>
      </c>
      <c r="AZ61" s="119">
        <f>County!AD3463</f>
        <v>0</v>
      </c>
      <c r="BA61" s="122">
        <f t="shared" si="97"/>
        <v>0</v>
      </c>
      <c r="BB61" s="119">
        <f>County!AE3463</f>
        <v>0</v>
      </c>
      <c r="BC61" s="122">
        <f t="shared" si="98"/>
        <v>0</v>
      </c>
      <c r="BD61" s="119">
        <f>County!AF3463</f>
        <v>0</v>
      </c>
      <c r="BE61" s="122">
        <f>BD61/$C61</f>
        <v>0</v>
      </c>
      <c r="BF61" s="119">
        <f>County!AG3463</f>
        <v>0</v>
      </c>
      <c r="BG61" s="122">
        <f t="shared" si="84"/>
        <v>0</v>
      </c>
      <c r="BH61" s="119">
        <f>County!AH3463</f>
        <v>0</v>
      </c>
      <c r="BI61" s="122">
        <f t="shared" si="99"/>
        <v>0</v>
      </c>
      <c r="BJ61" s="124"/>
      <c r="BK61" s="118" t="str">
        <f t="shared" si="86"/>
        <v>Wyoming</v>
      </c>
      <c r="BL61" s="118" t="s">
        <v>138</v>
      </c>
      <c r="BM61" s="118"/>
      <c r="BN61" s="125">
        <f>RANK(AD61,(X61:AC61,AD61:AK61,AN61:BI61))</f>
        <v>3</v>
      </c>
      <c r="BO61" s="125">
        <f>RANK(AF61,(X61:AC61,AD61:AK61,AN61:BI61))</f>
        <v>2</v>
      </c>
      <c r="BP61" s="125">
        <f>RANK(AJ61,(X61:AC61,AD61:AK61,AN61:BI61))</f>
        <v>11</v>
      </c>
      <c r="BQ61" s="125">
        <f>RANK(AH61,(X61:AC61,AD61:AK61,AN61:BI61))</f>
        <v>11</v>
      </c>
      <c r="BR61" s="118"/>
      <c r="BS61" s="118">
        <v>56</v>
      </c>
      <c r="BT61" s="118" t="s">
        <v>3094</v>
      </c>
      <c r="BU61" s="126">
        <v>39506</v>
      </c>
      <c r="BV61" s="118">
        <v>1</v>
      </c>
      <c r="BW61" s="118">
        <v>0</v>
      </c>
      <c r="BX61" s="118">
        <v>29</v>
      </c>
      <c r="BY61" s="118">
        <v>0</v>
      </c>
      <c r="BZ61" s="118">
        <v>2</v>
      </c>
      <c r="CA61" s="118">
        <v>0</v>
      </c>
      <c r="CB61" s="150"/>
      <c r="CC61" s="80" t="s">
        <v>3477</v>
      </c>
    </row>
    <row r="62" spans="1:83" s="80" customFormat="1">
      <c r="A62" s="80" t="s">
        <v>1062</v>
      </c>
      <c r="B62" s="81">
        <f t="shared" ref="B62:L62" si="100">SUM(B46:B61)</f>
        <v>422</v>
      </c>
      <c r="C62" s="81">
        <f t="shared" si="100"/>
        <v>440514</v>
      </c>
      <c r="D62" s="81">
        <f t="shared" si="100"/>
        <v>0</v>
      </c>
      <c r="E62" s="81">
        <f t="shared" si="100"/>
        <v>10</v>
      </c>
      <c r="F62" s="81">
        <f t="shared" si="100"/>
        <v>81</v>
      </c>
      <c r="G62" s="81">
        <f t="shared" si="100"/>
        <v>23</v>
      </c>
      <c r="H62" s="81">
        <f t="shared" si="100"/>
        <v>60</v>
      </c>
      <c r="I62" s="81">
        <f t="shared" si="100"/>
        <v>0</v>
      </c>
      <c r="J62" s="81">
        <f t="shared" si="100"/>
        <v>0</v>
      </c>
      <c r="K62" s="81">
        <f t="shared" si="100"/>
        <v>0</v>
      </c>
      <c r="L62" s="81">
        <f t="shared" si="100"/>
        <v>19</v>
      </c>
      <c r="M62" s="83">
        <f>RANK(X62,X62:BJ62)</f>
        <v>8</v>
      </c>
      <c r="N62" s="83">
        <f>RANK(Z62,X62:BJ62)</f>
        <v>4</v>
      </c>
      <c r="O62" s="83">
        <f t="shared" si="58"/>
        <v>1</v>
      </c>
      <c r="P62" s="83">
        <f t="shared" si="59"/>
        <v>3</v>
      </c>
      <c r="Q62" s="83">
        <f t="shared" si="60"/>
        <v>2</v>
      </c>
      <c r="R62" s="83">
        <f t="shared" si="61"/>
        <v>5</v>
      </c>
      <c r="S62" s="83">
        <f t="shared" si="62"/>
        <v>6</v>
      </c>
      <c r="T62" s="83" t="str">
        <f t="shared" si="63"/>
        <v>-</v>
      </c>
      <c r="U62" s="83">
        <f t="shared" si="64"/>
        <v>11</v>
      </c>
      <c r="V62" s="37">
        <f t="shared" si="65"/>
        <v>15662</v>
      </c>
      <c r="W62" s="85">
        <f t="shared" si="66"/>
        <v>3.5553921101258983E-2</v>
      </c>
      <c r="X62" s="81">
        <f>SUM(X46:X61)</f>
        <v>823</v>
      </c>
      <c r="Y62" s="85">
        <f t="shared" si="67"/>
        <v>1.868272063997966E-3</v>
      </c>
      <c r="Z62" s="81">
        <f>SUM(Z46:Z61)</f>
        <v>51917</v>
      </c>
      <c r="AA62" s="85">
        <f t="shared" si="68"/>
        <v>0.11785550515988141</v>
      </c>
      <c r="AB62" s="81">
        <f>SUM(AB46:AB61)</f>
        <v>146343</v>
      </c>
      <c r="AC62" s="85">
        <f t="shared" si="90"/>
        <v>0.33220964600444025</v>
      </c>
      <c r="AD62" s="81">
        <f>SUM(AD46:AD61)</f>
        <v>89242</v>
      </c>
      <c r="AE62" s="85">
        <f>AD62/$C62</f>
        <v>0.20258606990924238</v>
      </c>
      <c r="AF62" s="81">
        <f>SUM(AF46:AF61)</f>
        <v>130681</v>
      </c>
      <c r="AG62" s="85">
        <f>AF62/$C62</f>
        <v>0.29665572490318126</v>
      </c>
      <c r="AH62" s="81">
        <f>SUM(AH46:AH61)</f>
        <v>12646</v>
      </c>
      <c r="AI62" s="85">
        <f t="shared" si="91"/>
        <v>2.8707373658952949E-2</v>
      </c>
      <c r="AJ62" s="81">
        <f>SUM(AJ46:AJ61)</f>
        <v>6090</v>
      </c>
      <c r="AK62" s="85">
        <f t="shared" si="92"/>
        <v>1.3824759258502567E-2</v>
      </c>
      <c r="AL62" s="81">
        <f>SUM(AL46:AL61)</f>
        <v>0</v>
      </c>
      <c r="AM62" s="85">
        <f t="shared" si="74"/>
        <v>0</v>
      </c>
      <c r="AN62" s="81">
        <f>SUM(AN46:AN61)</f>
        <v>0</v>
      </c>
      <c r="AO62" s="85">
        <f t="shared" si="75"/>
        <v>0</v>
      </c>
      <c r="AP62" s="81">
        <f>SUM(AP46:AP61)</f>
        <v>2218</v>
      </c>
      <c r="AQ62" s="85">
        <f t="shared" si="93"/>
        <v>5.0350272636056972E-3</v>
      </c>
      <c r="AR62" s="81">
        <f>SUM(AR46:AR61)</f>
        <v>418</v>
      </c>
      <c r="AS62" s="85">
        <f t="shared" si="94"/>
        <v>9.488915221763667E-4</v>
      </c>
      <c r="AT62" s="81">
        <f>SUM(AT46:AT61)</f>
        <v>0</v>
      </c>
      <c r="AU62" s="85">
        <f t="shared" si="78"/>
        <v>0</v>
      </c>
      <c r="AV62" s="81">
        <f>SUM(AV46:AV61)</f>
        <v>0</v>
      </c>
      <c r="AW62" s="85">
        <f t="shared" si="95"/>
        <v>0</v>
      </c>
      <c r="AX62" s="81">
        <f>SUM(AX46:AX61)</f>
        <v>34</v>
      </c>
      <c r="AY62" s="85">
        <f t="shared" si="96"/>
        <v>7.7182564004776239E-5</v>
      </c>
      <c r="AZ62" s="81">
        <f>SUM(AZ46:AZ61)</f>
        <v>10</v>
      </c>
      <c r="BA62" s="85">
        <f t="shared" si="97"/>
        <v>2.2700754119051835E-5</v>
      </c>
      <c r="BB62" s="81">
        <f>SUM(BB46:BB61)</f>
        <v>84</v>
      </c>
      <c r="BC62" s="85">
        <f t="shared" si="98"/>
        <v>1.9068633460003542E-4</v>
      </c>
      <c r="BD62" s="81">
        <f>SUM(BD46:BD61)</f>
        <v>8</v>
      </c>
      <c r="BE62" s="85">
        <f>BD62/$C62</f>
        <v>1.8160603295241467E-5</v>
      </c>
      <c r="BF62" s="81">
        <f>SUM(BF46:BF61)</f>
        <v>0</v>
      </c>
      <c r="BG62" s="85">
        <f t="shared" si="84"/>
        <v>0</v>
      </c>
      <c r="BH62" s="81">
        <f>SUM(BH46:BH61)</f>
        <v>0</v>
      </c>
      <c r="BI62" s="85">
        <f t="shared" si="99"/>
        <v>0</v>
      </c>
      <c r="BJ62" s="81"/>
      <c r="BK62" s="80" t="str">
        <f t="shared" si="86"/>
        <v>Total (Caucus)</v>
      </c>
      <c r="BN62" s="86"/>
      <c r="BO62" s="86"/>
      <c r="BP62" s="86"/>
      <c r="BQ62" s="86"/>
      <c r="BT62" s="80" t="s">
        <v>3094</v>
      </c>
      <c r="BU62" s="112"/>
      <c r="CB62" s="150"/>
    </row>
    <row r="63" spans="1:83">
      <c r="AA63" s="1"/>
      <c r="AB63" s="1"/>
      <c r="AC63" s="1"/>
      <c r="AD63" s="1"/>
      <c r="AF63" s="1"/>
      <c r="AH63" s="1"/>
      <c r="AK63" s="1"/>
      <c r="CB63" s="150"/>
      <c r="CC63" s="80"/>
      <c r="CD63" s="80"/>
      <c r="CE63" s="80"/>
    </row>
    <row r="64" spans="1:83">
      <c r="AB64" s="2"/>
      <c r="AH64" s="1"/>
      <c r="AI64" s="1"/>
      <c r="AJ64" s="1"/>
      <c r="AY64" s="48"/>
      <c r="CC64" s="80"/>
      <c r="CD64" s="80"/>
    </row>
    <row r="65" spans="1:83">
      <c r="A65" s="47" t="s">
        <v>2528</v>
      </c>
      <c r="W65" s="23"/>
      <c r="AY65" s="9"/>
    </row>
    <row r="66" spans="1:83" s="155" customFormat="1">
      <c r="A66" s="155" t="s">
        <v>636</v>
      </c>
      <c r="B66" s="105">
        <f t="shared" ref="B66:B73" si="101">BX66</f>
        <v>36</v>
      </c>
      <c r="C66" s="37">
        <f t="shared" ref="C66:C75" si="102">X66+Z66+AB66+AD66+AF66+AJ66+AH66+AN66+AT66+AX66+AP66+AL66+AR66+BD66+BF66+AV66+BB66+AZ66+BH66</f>
        <v>0</v>
      </c>
      <c r="F66" s="155">
        <v>5</v>
      </c>
      <c r="H66" s="155">
        <v>6</v>
      </c>
      <c r="L66" s="155">
        <v>10</v>
      </c>
      <c r="M66" s="67" t="str">
        <f t="shared" ref="M66:M75" si="103">IF(X66&gt;0,RANK(X66,X66:BJ66),"-")</f>
        <v>-</v>
      </c>
      <c r="N66" s="67" t="str">
        <f t="shared" ref="N66:N75" si="104">IF(Z66&gt;0,RANK(Z66,X66:BJ66),"-")</f>
        <v>-</v>
      </c>
      <c r="O66" s="67" t="str">
        <f t="shared" ref="O66:O75" si="105">IF(AB66&gt;0,RANK(AB66,X66:BJ66),"-")</f>
        <v>-</v>
      </c>
      <c r="P66" s="67" t="str">
        <f t="shared" ref="P66:P75" si="106">IF(AD66&gt;0,RANK(AD66,X66:BJ66),"-")</f>
        <v>-</v>
      </c>
      <c r="Q66" s="67" t="str">
        <f t="shared" ref="Q66:Q75" si="107">IF(AF66&gt;0,RANK(AF66,X66:BJ66),"-")</f>
        <v>-</v>
      </c>
      <c r="R66" s="67" t="str">
        <f t="shared" ref="R66:R75" si="108">IF(AH66&gt;0,RANK(AH66,X66:BJ66),"-")</f>
        <v>-</v>
      </c>
      <c r="S66" s="67" t="str">
        <f t="shared" ref="S66:S75" si="109">IF(AJ66&gt;0,RANK(AJ66,X66:BJ66),"-")</f>
        <v>-</v>
      </c>
      <c r="T66" s="67" t="str">
        <f t="shared" ref="T66:T75" si="110">IF(AL66&gt;0,RANK(AL66,X66:BJ66),"-")</f>
        <v>-</v>
      </c>
      <c r="U66" s="67" t="str">
        <f t="shared" ref="U66:U75" si="111">IF(AX66&gt;0,RANK(AX66,X66:BJ66),"-")</f>
        <v>-</v>
      </c>
      <c r="V66" s="81" t="e">
        <f t="shared" ref="V66:V75" si="112">MAX(X66:AP66)-LARGE(X66:AP66,2)</f>
        <v>#DIV/0!</v>
      </c>
      <c r="W66" s="38" t="e">
        <f t="shared" ref="W66:W75" si="113">V66/C66</f>
        <v>#DIV/0!</v>
      </c>
      <c r="X66" s="37">
        <f>County!P3475</f>
        <v>0</v>
      </c>
      <c r="Y66" s="38" t="e">
        <f t="shared" ref="Y66:Y75" si="114">X66/$C66</f>
        <v>#DIV/0!</v>
      </c>
      <c r="Z66" s="37">
        <f>County!Q3475</f>
        <v>0</v>
      </c>
      <c r="AA66" s="38" t="e">
        <f t="shared" ref="AA66:AA75" si="115">Z66/$C66</f>
        <v>#DIV/0!</v>
      </c>
      <c r="AB66" s="37">
        <f>County!R3475</f>
        <v>0</v>
      </c>
      <c r="AC66" s="38" t="e">
        <f t="shared" ref="AC66:AC75" si="116">AB66/$C66</f>
        <v>#DIV/0!</v>
      </c>
      <c r="AD66" s="37">
        <f>County!S3475</f>
        <v>0</v>
      </c>
      <c r="AE66" s="38" t="e">
        <f t="shared" ref="AE66:AE75" si="117">AD66/$C66</f>
        <v>#DIV/0!</v>
      </c>
      <c r="AF66" s="37">
        <f>County!T3475</f>
        <v>0</v>
      </c>
      <c r="AG66" s="38" t="e">
        <f t="shared" ref="AG66:AG75" si="118">AF66/$C66</f>
        <v>#DIV/0!</v>
      </c>
      <c r="AH66" s="37">
        <f>County!U3475</f>
        <v>0</v>
      </c>
      <c r="AI66" s="38" t="e">
        <f t="shared" ref="AI66:AI75" si="119">AH66/$C66</f>
        <v>#DIV/0!</v>
      </c>
      <c r="AJ66" s="37">
        <f>County!V3475</f>
        <v>0</v>
      </c>
      <c r="AK66" s="38" t="e">
        <f t="shared" ref="AK66:AK75" si="120">AJ66/$C66</f>
        <v>#DIV/0!</v>
      </c>
      <c r="AL66" s="60">
        <f>County!W3475</f>
        <v>0</v>
      </c>
      <c r="AM66" s="38" t="e">
        <f t="shared" ref="AM66:AM75" si="121">AL66/$C66</f>
        <v>#DIV/0!</v>
      </c>
      <c r="AN66" s="37">
        <f>County!X3475</f>
        <v>0</v>
      </c>
      <c r="AO66" s="38" t="e">
        <f t="shared" ref="AO66:AO75" si="122">AN66/$C66</f>
        <v>#DIV/0!</v>
      </c>
      <c r="AP66" s="37">
        <f>County!Y3475</f>
        <v>0</v>
      </c>
      <c r="AQ66" s="38" t="e">
        <f t="shared" ref="AQ66:AQ75" si="123">AP66/$C66</f>
        <v>#DIV/0!</v>
      </c>
      <c r="AR66" s="37">
        <f>County!Z3475</f>
        <v>0</v>
      </c>
      <c r="AS66" s="38" t="e">
        <f t="shared" ref="AS66:AS75" si="124">AR66/$C66</f>
        <v>#DIV/0!</v>
      </c>
      <c r="AT66" s="37">
        <f>County!AA3475</f>
        <v>0</v>
      </c>
      <c r="AU66" s="38" t="e">
        <f t="shared" ref="AU66:AU75" si="125">AT66/$C66</f>
        <v>#DIV/0!</v>
      </c>
      <c r="AV66" s="37">
        <f>County!AB3475</f>
        <v>0</v>
      </c>
      <c r="AW66" s="38" t="e">
        <f t="shared" ref="AW66:AW75" si="126">AV66/$C66</f>
        <v>#DIV/0!</v>
      </c>
      <c r="AX66" s="37">
        <f>County!AC3475</f>
        <v>0</v>
      </c>
      <c r="AY66" s="38" t="e">
        <f t="shared" ref="AY66:AY75" si="127">AX66/$C66</f>
        <v>#DIV/0!</v>
      </c>
      <c r="AZ66" s="37">
        <f>County!AD3475</f>
        <v>0</v>
      </c>
      <c r="BA66" s="38" t="e">
        <f t="shared" ref="BA66:BA75" si="128">AZ66/$C66</f>
        <v>#DIV/0!</v>
      </c>
      <c r="BB66" s="37">
        <f>County!AE3475</f>
        <v>0</v>
      </c>
      <c r="BC66" s="38" t="e">
        <f t="shared" ref="BC66:BC75" si="129">BB66/$C66</f>
        <v>#DIV/0!</v>
      </c>
      <c r="BD66" s="37">
        <f>County!AF3475</f>
        <v>0</v>
      </c>
      <c r="BE66" s="38" t="e">
        <f t="shared" ref="BE66:BE75" si="130">BD66/$C66</f>
        <v>#DIV/0!</v>
      </c>
      <c r="BF66" s="37">
        <f>County!AG3475</f>
        <v>0</v>
      </c>
      <c r="BG66" s="38" t="e">
        <f t="shared" ref="BG66:BG75" si="131">BF66/$C66</f>
        <v>#DIV/0!</v>
      </c>
      <c r="BH66" s="37">
        <f>County!AH3475</f>
        <v>0</v>
      </c>
      <c r="BI66" s="38" t="e">
        <f t="shared" ref="BI66:BI75" si="132">BH66/$C66</f>
        <v>#DIV/0!</v>
      </c>
      <c r="BK66" s="34" t="str">
        <f t="shared" ref="BK66:BK75" si="133">A66</f>
        <v>Colorado</v>
      </c>
      <c r="BL66" s="34" t="s">
        <v>644</v>
      </c>
      <c r="BM66" s="34"/>
      <c r="BN66" s="35" t="e">
        <f>RANK(AD66,(X66:AC66,AD66:AK66,AN66:BI66))</f>
        <v>#DIV/0!</v>
      </c>
      <c r="BO66" s="35" t="e">
        <f>RANK(AF66,(X66:AC66,AD66:AK66,AN66:BI66))</f>
        <v>#DIV/0!</v>
      </c>
      <c r="BP66" s="35" t="e">
        <f>RANK(AJ66,(X66:AC66,AD66:AK66,AN66:BI66))</f>
        <v>#DIV/0!</v>
      </c>
      <c r="BQ66" s="35" t="e">
        <f>RANK(AH66,(X66:AC66,AD66:AK66,AN66:BI66))</f>
        <v>#DIV/0!</v>
      </c>
      <c r="BR66" s="34"/>
      <c r="BS66" s="34">
        <v>8</v>
      </c>
      <c r="BT66" s="34" t="s">
        <v>1930</v>
      </c>
      <c r="BU66" s="111">
        <v>39550</v>
      </c>
      <c r="BV66" s="155">
        <v>1</v>
      </c>
      <c r="BW66" s="34">
        <v>0</v>
      </c>
      <c r="BX66" s="34">
        <v>36</v>
      </c>
      <c r="BY66" s="34">
        <v>21</v>
      </c>
      <c r="BZ66" s="34">
        <v>2</v>
      </c>
      <c r="CA66" s="34">
        <v>0</v>
      </c>
    </row>
    <row r="67" spans="1:83" s="155" customFormat="1">
      <c r="A67" s="155" t="s">
        <v>636</v>
      </c>
      <c r="B67" s="105">
        <f t="shared" si="101"/>
        <v>36</v>
      </c>
      <c r="C67" s="37">
        <f t="shared" si="102"/>
        <v>0</v>
      </c>
      <c r="F67" s="155">
        <v>8</v>
      </c>
      <c r="L67" s="155">
        <v>7</v>
      </c>
      <c r="M67" s="67" t="str">
        <f t="shared" si="103"/>
        <v>-</v>
      </c>
      <c r="N67" s="67" t="str">
        <f t="shared" si="104"/>
        <v>-</v>
      </c>
      <c r="O67" s="67" t="str">
        <f t="shared" si="105"/>
        <v>-</v>
      </c>
      <c r="P67" s="67" t="str">
        <f t="shared" si="106"/>
        <v>-</v>
      </c>
      <c r="Q67" s="67" t="str">
        <f t="shared" si="107"/>
        <v>-</v>
      </c>
      <c r="R67" s="67" t="str">
        <f t="shared" si="108"/>
        <v>-</v>
      </c>
      <c r="S67" s="67" t="str">
        <f t="shared" si="109"/>
        <v>-</v>
      </c>
      <c r="T67" s="67" t="str">
        <f t="shared" si="110"/>
        <v>-</v>
      </c>
      <c r="U67" s="67" t="str">
        <f t="shared" si="111"/>
        <v>-</v>
      </c>
      <c r="V67" s="81" t="e">
        <f t="shared" si="112"/>
        <v>#DIV/0!</v>
      </c>
      <c r="W67" s="38" t="e">
        <f t="shared" si="113"/>
        <v>#DIV/0!</v>
      </c>
      <c r="X67" s="37">
        <f>County!P3477</f>
        <v>0</v>
      </c>
      <c r="Y67" s="38" t="e">
        <f t="shared" si="114"/>
        <v>#DIV/0!</v>
      </c>
      <c r="Z67" s="37">
        <f>County!Q3477</f>
        <v>0</v>
      </c>
      <c r="AA67" s="38" t="e">
        <f t="shared" si="115"/>
        <v>#DIV/0!</v>
      </c>
      <c r="AB67" s="37">
        <f>County!R3477</f>
        <v>0</v>
      </c>
      <c r="AC67" s="38" t="e">
        <f t="shared" si="116"/>
        <v>#DIV/0!</v>
      </c>
      <c r="AD67" s="37">
        <f>County!S3477</f>
        <v>0</v>
      </c>
      <c r="AE67" s="38" t="e">
        <f t="shared" si="117"/>
        <v>#DIV/0!</v>
      </c>
      <c r="AF67" s="37">
        <f>County!T3477</f>
        <v>0</v>
      </c>
      <c r="AG67" s="38" t="e">
        <f t="shared" si="118"/>
        <v>#DIV/0!</v>
      </c>
      <c r="AH67" s="37">
        <f>County!U3477</f>
        <v>0</v>
      </c>
      <c r="AI67" s="38" t="e">
        <f t="shared" si="119"/>
        <v>#DIV/0!</v>
      </c>
      <c r="AJ67" s="37">
        <f>County!V3477</f>
        <v>0</v>
      </c>
      <c r="AK67" s="38" t="e">
        <f t="shared" si="120"/>
        <v>#DIV/0!</v>
      </c>
      <c r="AL67" s="60">
        <f>County!W3477</f>
        <v>0</v>
      </c>
      <c r="AM67" s="38" t="e">
        <f t="shared" si="121"/>
        <v>#DIV/0!</v>
      </c>
      <c r="AN67" s="37">
        <f>County!X3477</f>
        <v>0</v>
      </c>
      <c r="AO67" s="38" t="e">
        <f t="shared" si="122"/>
        <v>#DIV/0!</v>
      </c>
      <c r="AP67" s="37">
        <f>County!Y3477</f>
        <v>0</v>
      </c>
      <c r="AQ67" s="38" t="e">
        <f t="shared" si="123"/>
        <v>#DIV/0!</v>
      </c>
      <c r="AR67" s="37">
        <f>County!Z3477</f>
        <v>0</v>
      </c>
      <c r="AS67" s="38" t="e">
        <f t="shared" si="124"/>
        <v>#DIV/0!</v>
      </c>
      <c r="AT67" s="37">
        <f>County!AA3477</f>
        <v>0</v>
      </c>
      <c r="AU67" s="38" t="e">
        <f t="shared" si="125"/>
        <v>#DIV/0!</v>
      </c>
      <c r="AV67" s="37">
        <f>County!AB3477</f>
        <v>0</v>
      </c>
      <c r="AW67" s="38" t="e">
        <f t="shared" si="126"/>
        <v>#DIV/0!</v>
      </c>
      <c r="AX67" s="37">
        <f>County!AC3477</f>
        <v>0</v>
      </c>
      <c r="AY67" s="38" t="e">
        <f t="shared" si="127"/>
        <v>#DIV/0!</v>
      </c>
      <c r="AZ67" s="37">
        <f>County!AD3477</f>
        <v>0</v>
      </c>
      <c r="BA67" s="38" t="e">
        <f t="shared" si="128"/>
        <v>#DIV/0!</v>
      </c>
      <c r="BB67" s="37">
        <f>County!AE3477</f>
        <v>0</v>
      </c>
      <c r="BC67" s="38" t="e">
        <f t="shared" si="129"/>
        <v>#DIV/0!</v>
      </c>
      <c r="BD67" s="37">
        <f>County!AF3477</f>
        <v>0</v>
      </c>
      <c r="BE67" s="38" t="e">
        <f t="shared" si="130"/>
        <v>#DIV/0!</v>
      </c>
      <c r="BF67" s="37">
        <f>County!AG3477</f>
        <v>0</v>
      </c>
      <c r="BG67" s="38" t="e">
        <f t="shared" si="131"/>
        <v>#DIV/0!</v>
      </c>
      <c r="BH67" s="37">
        <f>County!AH3477</f>
        <v>0</v>
      </c>
      <c r="BI67" s="38" t="e">
        <f t="shared" si="132"/>
        <v>#DIV/0!</v>
      </c>
      <c r="BK67" s="34" t="str">
        <f t="shared" si="133"/>
        <v>Colorado</v>
      </c>
      <c r="BL67" s="34" t="s">
        <v>644</v>
      </c>
      <c r="BM67" s="34"/>
      <c r="BN67" s="35" t="e">
        <f>RANK(AD67,(X67:AC67,AD67:AK67,AN67:BI67))</f>
        <v>#DIV/0!</v>
      </c>
      <c r="BO67" s="35" t="e">
        <f>RANK(AF67,(X67:AC67,AD67:AK67,AN67:BI67))</f>
        <v>#DIV/0!</v>
      </c>
      <c r="BP67" s="35" t="e">
        <f>RANK(AJ67,(X67:AC67,AD67:AK67,AN67:BI67))</f>
        <v>#DIV/0!</v>
      </c>
      <c r="BQ67" s="35" t="e">
        <f>RANK(AH67,(X67:AC67,AD67:AK67,AN67:BI67))</f>
        <v>#DIV/0!</v>
      </c>
      <c r="BR67" s="34"/>
      <c r="BS67" s="34">
        <v>8</v>
      </c>
      <c r="BT67" s="34" t="s">
        <v>2409</v>
      </c>
      <c r="BU67" s="111">
        <v>39551</v>
      </c>
      <c r="BV67" s="155">
        <v>1</v>
      </c>
      <c r="BW67" s="34">
        <v>0</v>
      </c>
      <c r="BX67" s="34">
        <v>36</v>
      </c>
      <c r="BY67" s="34">
        <v>12</v>
      </c>
      <c r="BZ67" s="34">
        <v>2</v>
      </c>
      <c r="CA67" s="34">
        <v>0</v>
      </c>
    </row>
    <row r="68" spans="1:83" s="80" customFormat="1">
      <c r="A68" s="80" t="s">
        <v>3096</v>
      </c>
      <c r="B68" s="105">
        <f t="shared" si="101"/>
        <v>9</v>
      </c>
      <c r="C68" s="81">
        <f t="shared" si="102"/>
        <v>207</v>
      </c>
      <c r="D68" s="82"/>
      <c r="E68" s="82"/>
      <c r="F68" s="82"/>
      <c r="G68" s="82"/>
      <c r="H68" s="82"/>
      <c r="I68" s="82"/>
      <c r="J68" s="82"/>
      <c r="K68" s="82"/>
      <c r="L68" s="82">
        <v>9</v>
      </c>
      <c r="M68" s="83" t="str">
        <f t="shared" si="103"/>
        <v>-</v>
      </c>
      <c r="N68" s="83" t="str">
        <f t="shared" si="104"/>
        <v>-</v>
      </c>
      <c r="O68" s="83">
        <f t="shared" si="105"/>
        <v>1</v>
      </c>
      <c r="P68" s="83" t="str">
        <f t="shared" si="106"/>
        <v>-</v>
      </c>
      <c r="Q68" s="83" t="str">
        <f t="shared" si="107"/>
        <v>-</v>
      </c>
      <c r="R68" s="83" t="str">
        <f t="shared" si="108"/>
        <v>-</v>
      </c>
      <c r="S68" s="83" t="str">
        <f t="shared" si="109"/>
        <v>-</v>
      </c>
      <c r="T68" s="83" t="str">
        <f t="shared" si="110"/>
        <v>-</v>
      </c>
      <c r="U68" s="83" t="str">
        <f t="shared" si="111"/>
        <v>-</v>
      </c>
      <c r="V68" s="81">
        <f t="shared" si="112"/>
        <v>206</v>
      </c>
      <c r="W68" s="38">
        <f t="shared" si="113"/>
        <v>0.99516908212560384</v>
      </c>
      <c r="X68" s="37">
        <f>County!P3479</f>
        <v>0</v>
      </c>
      <c r="Y68" s="38">
        <f t="shared" si="114"/>
        <v>0</v>
      </c>
      <c r="Z68" s="37">
        <f>County!Q3479</f>
        <v>0</v>
      </c>
      <c r="AA68" s="38">
        <f t="shared" si="115"/>
        <v>0</v>
      </c>
      <c r="AB68" s="37">
        <f>County!R3479</f>
        <v>207</v>
      </c>
      <c r="AC68" s="38">
        <f t="shared" si="116"/>
        <v>1</v>
      </c>
      <c r="AD68" s="37">
        <f>County!S3479</f>
        <v>0</v>
      </c>
      <c r="AE68" s="38">
        <f t="shared" si="117"/>
        <v>0</v>
      </c>
      <c r="AF68" s="37">
        <f>County!T3479</f>
        <v>0</v>
      </c>
      <c r="AG68" s="38">
        <f t="shared" si="118"/>
        <v>0</v>
      </c>
      <c r="AH68" s="37">
        <f>County!U3479</f>
        <v>0</v>
      </c>
      <c r="AI68" s="38">
        <f t="shared" si="119"/>
        <v>0</v>
      </c>
      <c r="AJ68" s="37">
        <f>County!V3479</f>
        <v>0</v>
      </c>
      <c r="AK68" s="38">
        <f t="shared" si="120"/>
        <v>0</v>
      </c>
      <c r="AL68" s="60">
        <f>County!W3479</f>
        <v>0</v>
      </c>
      <c r="AM68" s="38">
        <f t="shared" si="121"/>
        <v>0</v>
      </c>
      <c r="AN68" s="37">
        <f>County!X3479</f>
        <v>0</v>
      </c>
      <c r="AO68" s="38">
        <f t="shared" si="122"/>
        <v>0</v>
      </c>
      <c r="AP68" s="37">
        <f>County!Y3479</f>
        <v>0</v>
      </c>
      <c r="AQ68" s="38">
        <f t="shared" si="123"/>
        <v>0</v>
      </c>
      <c r="AR68" s="37">
        <f>County!Z3479</f>
        <v>0</v>
      </c>
      <c r="AS68" s="38">
        <f t="shared" si="124"/>
        <v>0</v>
      </c>
      <c r="AT68" s="37">
        <f>County!AA3479</f>
        <v>0</v>
      </c>
      <c r="AU68" s="38">
        <f t="shared" si="125"/>
        <v>0</v>
      </c>
      <c r="AV68" s="37">
        <f>County!AB3479</f>
        <v>0</v>
      </c>
      <c r="AW68" s="38">
        <f t="shared" si="126"/>
        <v>0</v>
      </c>
      <c r="AX68" s="37">
        <f>County!AC3479</f>
        <v>0</v>
      </c>
      <c r="AY68" s="38">
        <f t="shared" si="127"/>
        <v>0</v>
      </c>
      <c r="AZ68" s="37">
        <f>County!AD3479</f>
        <v>0</v>
      </c>
      <c r="BA68" s="38">
        <f t="shared" si="128"/>
        <v>0</v>
      </c>
      <c r="BB68" s="37">
        <f>County!AE3479</f>
        <v>0</v>
      </c>
      <c r="BC68" s="38">
        <f t="shared" si="129"/>
        <v>0</v>
      </c>
      <c r="BD68" s="37">
        <f>County!AF3479</f>
        <v>0</v>
      </c>
      <c r="BE68" s="38">
        <f t="shared" si="130"/>
        <v>0</v>
      </c>
      <c r="BF68" s="37">
        <f>County!AG3479</f>
        <v>0</v>
      </c>
      <c r="BG68" s="38">
        <f t="shared" si="131"/>
        <v>0</v>
      </c>
      <c r="BH68" s="37">
        <f>County!AH3479</f>
        <v>0</v>
      </c>
      <c r="BI68" s="38">
        <f t="shared" si="132"/>
        <v>0</v>
      </c>
      <c r="BJ68" s="127"/>
      <c r="BK68" s="80" t="str">
        <f t="shared" si="133"/>
        <v>Guam</v>
      </c>
      <c r="BL68" s="80" t="s">
        <v>2851</v>
      </c>
      <c r="BN68" s="35">
        <f>RANK(AD68,(X68:AC68,AD68:AK68,AN68:BI68))</f>
        <v>3</v>
      </c>
      <c r="BO68" s="35">
        <f>RANK(AF68,(X68:AC68,AD68:AK68,AN68:BI68))</f>
        <v>3</v>
      </c>
      <c r="BP68" s="35">
        <f>RANK(AJ68,(X68:AC68,AD68:AK68,AN68:BI68))</f>
        <v>3</v>
      </c>
      <c r="BQ68" s="35">
        <f>RANK(AH68,(X68:AC68,AD68:AK68,AN68:BI68))</f>
        <v>3</v>
      </c>
      <c r="BS68" s="80">
        <v>66</v>
      </c>
      <c r="BT68" s="80" t="s">
        <v>2409</v>
      </c>
      <c r="BU68" s="111">
        <v>39516</v>
      </c>
      <c r="BV68" s="80">
        <v>1</v>
      </c>
      <c r="BW68" s="80">
        <v>0</v>
      </c>
      <c r="BX68" s="80">
        <v>9</v>
      </c>
      <c r="BY68" s="80">
        <v>0</v>
      </c>
      <c r="BZ68" s="80">
        <v>2</v>
      </c>
      <c r="CA68" s="80">
        <v>0</v>
      </c>
      <c r="CE68" s="34"/>
    </row>
    <row r="69" spans="1:83" s="80" customFormat="1">
      <c r="A69" s="34" t="s">
        <v>2947</v>
      </c>
      <c r="B69" s="105">
        <f t="shared" si="101"/>
        <v>40</v>
      </c>
      <c r="C69" s="37">
        <f t="shared" si="102"/>
        <v>0</v>
      </c>
      <c r="D69" s="82"/>
      <c r="E69" s="82"/>
      <c r="F69" s="82"/>
      <c r="G69" s="82">
        <v>20</v>
      </c>
      <c r="H69" s="82">
        <v>2</v>
      </c>
      <c r="I69" s="82"/>
      <c r="J69" s="82"/>
      <c r="K69" s="82"/>
      <c r="L69" s="82">
        <v>2</v>
      </c>
      <c r="M69" s="67" t="str">
        <f t="shared" si="103"/>
        <v>-</v>
      </c>
      <c r="N69" s="67" t="str">
        <f t="shared" si="104"/>
        <v>-</v>
      </c>
      <c r="O69" s="67" t="str">
        <f t="shared" si="105"/>
        <v>-</v>
      </c>
      <c r="P69" s="67" t="str">
        <f t="shared" si="106"/>
        <v>-</v>
      </c>
      <c r="Q69" s="67" t="str">
        <f t="shared" si="107"/>
        <v>-</v>
      </c>
      <c r="R69" s="67" t="str">
        <f t="shared" si="108"/>
        <v>-</v>
      </c>
      <c r="S69" s="67" t="str">
        <f t="shared" si="109"/>
        <v>-</v>
      </c>
      <c r="T69" s="67" t="str">
        <f t="shared" si="110"/>
        <v>-</v>
      </c>
      <c r="U69" s="67" t="str">
        <f t="shared" si="111"/>
        <v>-</v>
      </c>
      <c r="V69" s="37" t="e">
        <f t="shared" si="112"/>
        <v>#DIV/0!</v>
      </c>
      <c r="W69" s="38" t="e">
        <f t="shared" si="113"/>
        <v>#DIV/0!</v>
      </c>
      <c r="X69" s="37">
        <f>County!P3481</f>
        <v>0</v>
      </c>
      <c r="Y69" s="38" t="e">
        <f t="shared" si="114"/>
        <v>#DIV/0!</v>
      </c>
      <c r="Z69" s="37">
        <f>County!Q3481</f>
        <v>0</v>
      </c>
      <c r="AA69" s="38" t="e">
        <f t="shared" si="115"/>
        <v>#DIV/0!</v>
      </c>
      <c r="AB69" s="37">
        <f>County!R3481</f>
        <v>0</v>
      </c>
      <c r="AC69" s="38" t="e">
        <f t="shared" si="116"/>
        <v>#DIV/0!</v>
      </c>
      <c r="AD69" s="37">
        <f>County!S3481</f>
        <v>0</v>
      </c>
      <c r="AE69" s="38" t="e">
        <f t="shared" si="117"/>
        <v>#DIV/0!</v>
      </c>
      <c r="AF69" s="37">
        <f>County!T3481</f>
        <v>0</v>
      </c>
      <c r="AG69" s="38" t="e">
        <f t="shared" si="118"/>
        <v>#DIV/0!</v>
      </c>
      <c r="AH69" s="37">
        <f>County!U3481</f>
        <v>0</v>
      </c>
      <c r="AI69" s="38" t="e">
        <f t="shared" si="119"/>
        <v>#DIV/0!</v>
      </c>
      <c r="AJ69" s="37">
        <f>County!V3481</f>
        <v>0</v>
      </c>
      <c r="AK69" s="38" t="e">
        <f t="shared" si="120"/>
        <v>#DIV/0!</v>
      </c>
      <c r="AL69" s="60">
        <f>County!W3481</f>
        <v>0</v>
      </c>
      <c r="AM69" s="38" t="e">
        <f t="shared" si="121"/>
        <v>#DIV/0!</v>
      </c>
      <c r="AN69" s="37">
        <f>County!X3481</f>
        <v>0</v>
      </c>
      <c r="AO69" s="38" t="e">
        <f t="shared" si="122"/>
        <v>#DIV/0!</v>
      </c>
      <c r="AP69" s="37">
        <f>County!Y3481</f>
        <v>0</v>
      </c>
      <c r="AQ69" s="38" t="e">
        <f t="shared" si="123"/>
        <v>#DIV/0!</v>
      </c>
      <c r="AR69" s="37">
        <f>County!Z3481</f>
        <v>0</v>
      </c>
      <c r="AS69" s="38" t="e">
        <f t="shared" si="124"/>
        <v>#DIV/0!</v>
      </c>
      <c r="AT69" s="37">
        <f>County!AA3481</f>
        <v>0</v>
      </c>
      <c r="AU69" s="38" t="e">
        <f t="shared" si="125"/>
        <v>#DIV/0!</v>
      </c>
      <c r="AV69" s="37">
        <f>County!AB3481</f>
        <v>0</v>
      </c>
      <c r="AW69" s="38" t="e">
        <f t="shared" si="126"/>
        <v>#DIV/0!</v>
      </c>
      <c r="AX69" s="37">
        <f>County!AC3481</f>
        <v>0</v>
      </c>
      <c r="AY69" s="38" t="e">
        <f t="shared" si="127"/>
        <v>#DIV/0!</v>
      </c>
      <c r="AZ69" s="37">
        <f>County!AD3481</f>
        <v>0</v>
      </c>
      <c r="BA69" s="38" t="e">
        <f t="shared" si="128"/>
        <v>#DIV/0!</v>
      </c>
      <c r="BB69" s="37">
        <f>County!AE3481</f>
        <v>0</v>
      </c>
      <c r="BC69" s="38" t="e">
        <f t="shared" si="129"/>
        <v>#DIV/0!</v>
      </c>
      <c r="BD69" s="37">
        <f>County!AF3481</f>
        <v>0</v>
      </c>
      <c r="BE69" s="38" t="e">
        <f t="shared" si="130"/>
        <v>#DIV/0!</v>
      </c>
      <c r="BF69" s="37">
        <f>County!AG3481</f>
        <v>0</v>
      </c>
      <c r="BG69" s="38" t="e">
        <f t="shared" si="131"/>
        <v>#DIV/0!</v>
      </c>
      <c r="BH69" s="37">
        <f>County!AH3481</f>
        <v>0</v>
      </c>
      <c r="BI69" s="38" t="e">
        <f t="shared" si="132"/>
        <v>#DIV/0!</v>
      </c>
      <c r="BJ69" s="127"/>
      <c r="BK69" s="80" t="str">
        <f t="shared" si="133"/>
        <v>Minnesota</v>
      </c>
      <c r="BL69" s="80" t="s">
        <v>2918</v>
      </c>
      <c r="BN69" s="35" t="e">
        <f>RANK(AD69,(X69:AC69,AD69:AK69,AN69:BI69))</f>
        <v>#DIV/0!</v>
      </c>
      <c r="BO69" s="35" t="e">
        <f>RANK(AF69,(X69:AC69,AD69:AK69,AN69:BI69))</f>
        <v>#DIV/0!</v>
      </c>
      <c r="BP69" s="35" t="e">
        <f>RANK(AJ69,(X69:AC69,AD69:AK69,AN69:BI69))</f>
        <v>#DIV/0!</v>
      </c>
      <c r="BQ69" s="35" t="e">
        <f>RANK(AH69,(X69:AC69,AD69:AK69,AN69:BI69))</f>
        <v>#DIV/0!</v>
      </c>
      <c r="BS69" s="80">
        <v>27</v>
      </c>
      <c r="BT69" s="80" t="s">
        <v>1930</v>
      </c>
      <c r="BU69" s="111">
        <v>39559</v>
      </c>
      <c r="BV69" s="80">
        <v>1</v>
      </c>
      <c r="BW69" s="80">
        <v>0</v>
      </c>
      <c r="BX69" s="34">
        <v>40</v>
      </c>
      <c r="BY69" s="80">
        <v>24</v>
      </c>
      <c r="BZ69" s="80">
        <v>2</v>
      </c>
      <c r="CA69" s="80">
        <v>0</v>
      </c>
      <c r="CC69" s="80" t="s">
        <v>3544</v>
      </c>
      <c r="CE69" s="34"/>
    </row>
    <row r="70" spans="1:83" s="80" customFormat="1">
      <c r="A70" s="34" t="s">
        <v>2947</v>
      </c>
      <c r="B70" s="105">
        <f t="shared" si="101"/>
        <v>40</v>
      </c>
      <c r="C70" s="37">
        <f t="shared" si="102"/>
        <v>0</v>
      </c>
      <c r="D70" s="82"/>
      <c r="E70" s="82"/>
      <c r="F70" s="82"/>
      <c r="G70" s="82">
        <v>12</v>
      </c>
      <c r="H70" s="82"/>
      <c r="I70" s="82"/>
      <c r="J70" s="82">
        <v>1</v>
      </c>
      <c r="K70" s="82"/>
      <c r="L70" s="82">
        <v>3</v>
      </c>
      <c r="M70" s="67" t="str">
        <f t="shared" si="103"/>
        <v>-</v>
      </c>
      <c r="N70" s="67" t="str">
        <f t="shared" si="104"/>
        <v>-</v>
      </c>
      <c r="O70" s="67" t="str">
        <f t="shared" si="105"/>
        <v>-</v>
      </c>
      <c r="P70" s="67" t="str">
        <f t="shared" si="106"/>
        <v>-</v>
      </c>
      <c r="Q70" s="67" t="str">
        <f t="shared" si="107"/>
        <v>-</v>
      </c>
      <c r="R70" s="67" t="str">
        <f t="shared" si="108"/>
        <v>-</v>
      </c>
      <c r="S70" s="67" t="str">
        <f t="shared" si="109"/>
        <v>-</v>
      </c>
      <c r="T70" s="67" t="str">
        <f t="shared" si="110"/>
        <v>-</v>
      </c>
      <c r="U70" s="67" t="str">
        <f t="shared" si="111"/>
        <v>-</v>
      </c>
      <c r="V70" s="37" t="e">
        <f t="shared" si="112"/>
        <v>#DIV/0!</v>
      </c>
      <c r="W70" s="38" t="e">
        <f t="shared" si="113"/>
        <v>#DIV/0!</v>
      </c>
      <c r="X70" s="37">
        <f>County!P3483</f>
        <v>0</v>
      </c>
      <c r="Y70" s="38" t="e">
        <f t="shared" si="114"/>
        <v>#DIV/0!</v>
      </c>
      <c r="Z70" s="37">
        <f>County!Q3483</f>
        <v>0</v>
      </c>
      <c r="AA70" s="38" t="e">
        <f t="shared" si="115"/>
        <v>#DIV/0!</v>
      </c>
      <c r="AB70" s="37">
        <f>County!R3483</f>
        <v>0</v>
      </c>
      <c r="AC70" s="38" t="e">
        <f t="shared" si="116"/>
        <v>#DIV/0!</v>
      </c>
      <c r="AD70" s="37">
        <f>County!S3483</f>
        <v>0</v>
      </c>
      <c r="AE70" s="38" t="e">
        <f t="shared" si="117"/>
        <v>#DIV/0!</v>
      </c>
      <c r="AF70" s="37">
        <f>County!T3483</f>
        <v>0</v>
      </c>
      <c r="AG70" s="38" t="e">
        <f t="shared" si="118"/>
        <v>#DIV/0!</v>
      </c>
      <c r="AH70" s="37">
        <f>County!U3483</f>
        <v>0</v>
      </c>
      <c r="AI70" s="38" t="e">
        <f t="shared" si="119"/>
        <v>#DIV/0!</v>
      </c>
      <c r="AJ70" s="37">
        <f>County!V3483</f>
        <v>0</v>
      </c>
      <c r="AK70" s="38" t="e">
        <f t="shared" si="120"/>
        <v>#DIV/0!</v>
      </c>
      <c r="AL70" s="60">
        <f>County!W3483</f>
        <v>0</v>
      </c>
      <c r="AM70" s="38" t="e">
        <f t="shared" si="121"/>
        <v>#DIV/0!</v>
      </c>
      <c r="AN70" s="37">
        <f>County!X3483</f>
        <v>0</v>
      </c>
      <c r="AO70" s="38" t="e">
        <f t="shared" si="122"/>
        <v>#DIV/0!</v>
      </c>
      <c r="AP70" s="37">
        <f>County!Y3483</f>
        <v>0</v>
      </c>
      <c r="AQ70" s="38" t="e">
        <f t="shared" si="123"/>
        <v>#DIV/0!</v>
      </c>
      <c r="AR70" s="37">
        <f>County!Z3483</f>
        <v>0</v>
      </c>
      <c r="AS70" s="38" t="e">
        <f t="shared" si="124"/>
        <v>#DIV/0!</v>
      </c>
      <c r="AT70" s="37">
        <f>County!AA3483</f>
        <v>0</v>
      </c>
      <c r="AU70" s="38" t="e">
        <f t="shared" si="125"/>
        <v>#DIV/0!</v>
      </c>
      <c r="AV70" s="37">
        <f>County!AB3483</f>
        <v>0</v>
      </c>
      <c r="AW70" s="38" t="e">
        <f t="shared" si="126"/>
        <v>#DIV/0!</v>
      </c>
      <c r="AX70" s="37">
        <f>County!AC3483</f>
        <v>0</v>
      </c>
      <c r="AY70" s="38" t="e">
        <f t="shared" si="127"/>
        <v>#DIV/0!</v>
      </c>
      <c r="AZ70" s="37">
        <f>County!AD3483</f>
        <v>0</v>
      </c>
      <c r="BA70" s="38" t="e">
        <f t="shared" si="128"/>
        <v>#DIV/0!</v>
      </c>
      <c r="BB70" s="37">
        <f>County!AE3483</f>
        <v>0</v>
      </c>
      <c r="BC70" s="38" t="e">
        <f t="shared" si="129"/>
        <v>#DIV/0!</v>
      </c>
      <c r="BD70" s="37">
        <f>County!AF3483</f>
        <v>0</v>
      </c>
      <c r="BE70" s="38" t="e">
        <f t="shared" si="130"/>
        <v>#DIV/0!</v>
      </c>
      <c r="BF70" s="37">
        <f>County!AG3483</f>
        <v>0</v>
      </c>
      <c r="BG70" s="38" t="e">
        <f t="shared" si="131"/>
        <v>#DIV/0!</v>
      </c>
      <c r="BH70" s="37">
        <f>County!AH3483</f>
        <v>0</v>
      </c>
      <c r="BI70" s="38" t="e">
        <f t="shared" si="132"/>
        <v>#DIV/0!</v>
      </c>
      <c r="BJ70" s="127"/>
      <c r="BK70" s="80" t="str">
        <f t="shared" si="133"/>
        <v>Minnesota</v>
      </c>
      <c r="BL70" s="80" t="s">
        <v>2918</v>
      </c>
      <c r="BN70" s="35" t="e">
        <f>RANK(AD70,(X70:AC70,AD70:AK70,AN70:BI70))</f>
        <v>#DIV/0!</v>
      </c>
      <c r="BO70" s="35" t="e">
        <f>RANK(AF70,(X70:AC70,AD70:AK70,AN70:BI70))</f>
        <v>#DIV/0!</v>
      </c>
      <c r="BP70" s="35" t="e">
        <f>RANK(AJ70,(X70:AC70,AD70:AK70,AN70:BI70))</f>
        <v>#DIV/0!</v>
      </c>
      <c r="BQ70" s="35" t="e">
        <f>RANK(AH70,(X70:AC70,AD70:AK70,AN70:BI70))</f>
        <v>#DIV/0!</v>
      </c>
      <c r="BS70" s="80">
        <v>27</v>
      </c>
      <c r="BT70" s="80" t="s">
        <v>2409</v>
      </c>
      <c r="BU70" s="111">
        <v>39586</v>
      </c>
      <c r="BV70" s="80">
        <v>1</v>
      </c>
      <c r="BW70" s="80">
        <v>0</v>
      </c>
      <c r="BX70" s="34">
        <v>40</v>
      </c>
      <c r="BY70" s="80">
        <v>13</v>
      </c>
      <c r="BZ70" s="80">
        <v>2</v>
      </c>
      <c r="CA70" s="80">
        <v>0</v>
      </c>
      <c r="CE70" s="34"/>
    </row>
    <row r="71" spans="1:83" s="80" customFormat="1">
      <c r="A71" s="34" t="s">
        <v>3051</v>
      </c>
      <c r="B71" s="105">
        <f t="shared" si="101"/>
        <v>52</v>
      </c>
      <c r="C71" s="37">
        <f t="shared" si="102"/>
        <v>0</v>
      </c>
      <c r="D71" s="82"/>
      <c r="E71" s="82">
        <v>1</v>
      </c>
      <c r="F71" s="82">
        <v>12</v>
      </c>
      <c r="G71" s="82">
        <v>4</v>
      </c>
      <c r="H71" s="82">
        <v>7</v>
      </c>
      <c r="I71" s="82"/>
      <c r="J71" s="82"/>
      <c r="K71" s="82"/>
      <c r="L71" s="82"/>
      <c r="M71" s="67" t="str">
        <f>IF(X71&gt;0,RANK(X71,X71:BJ71),"-")</f>
        <v>-</v>
      </c>
      <c r="N71" s="67" t="str">
        <f>IF(Z71&gt;0,RANK(Z71,X71:BJ71),"-")</f>
        <v>-</v>
      </c>
      <c r="O71" s="67" t="str">
        <f>IF(AB71&gt;0,RANK(AB71,X71:BJ71),"-")</f>
        <v>-</v>
      </c>
      <c r="P71" s="67" t="str">
        <f>IF(AD71&gt;0,RANK(AD71,X71:BJ71),"-")</f>
        <v>-</v>
      </c>
      <c r="Q71" s="67" t="str">
        <f>IF(AF71&gt;0,RANK(AF71,X71:BJ71),"-")</f>
        <v>-</v>
      </c>
      <c r="R71" s="67" t="str">
        <f>IF(AH71&gt;0,RANK(AH71,X71:BJ71),"-")</f>
        <v>-</v>
      </c>
      <c r="S71" s="67" t="str">
        <f>IF(AJ71&gt;0,RANK(AJ71,X71:BJ71),"-")</f>
        <v>-</v>
      </c>
      <c r="T71" s="67" t="str">
        <f>IF(AL71&gt;0,RANK(AL71,X71:BJ71),"-")</f>
        <v>-</v>
      </c>
      <c r="U71" s="67" t="str">
        <f>IF(AX71&gt;0,RANK(AX71,X71:BJ71),"-")</f>
        <v>-</v>
      </c>
      <c r="V71" s="37" t="e">
        <f>MAX(X71:AP71)-LARGE(X71:AP71,2)</f>
        <v>#DIV/0!</v>
      </c>
      <c r="W71" s="38" t="e">
        <f>V71/C71</f>
        <v>#DIV/0!</v>
      </c>
      <c r="X71" s="37">
        <f>County!P3485</f>
        <v>0</v>
      </c>
      <c r="Y71" s="38" t="e">
        <f>X71/$C71</f>
        <v>#DIV/0!</v>
      </c>
      <c r="Z71" s="37">
        <f>County!Q3485</f>
        <v>0</v>
      </c>
      <c r="AA71" s="38" t="e">
        <f>Z71/$C71</f>
        <v>#DIV/0!</v>
      </c>
      <c r="AB71" s="37">
        <f>County!R3485</f>
        <v>0</v>
      </c>
      <c r="AC71" s="38" t="e">
        <f>AB71/$C71</f>
        <v>#DIV/0!</v>
      </c>
      <c r="AD71" s="37">
        <f>County!S3485</f>
        <v>0</v>
      </c>
      <c r="AE71" s="38" t="e">
        <f>AD71/$C71</f>
        <v>#DIV/0!</v>
      </c>
      <c r="AF71" s="37">
        <f>County!T3485</f>
        <v>0</v>
      </c>
      <c r="AG71" s="38" t="e">
        <f>AF71/$C71</f>
        <v>#DIV/0!</v>
      </c>
      <c r="AH71" s="37">
        <f>County!U3485</f>
        <v>0</v>
      </c>
      <c r="AI71" s="38" t="e">
        <f>AH71/$C71</f>
        <v>#DIV/0!</v>
      </c>
      <c r="AJ71" s="37">
        <f>County!V3485</f>
        <v>0</v>
      </c>
      <c r="AK71" s="38" t="e">
        <f>AJ71/$C71</f>
        <v>#DIV/0!</v>
      </c>
      <c r="AL71" s="60">
        <f>County!W3485</f>
        <v>0</v>
      </c>
      <c r="AM71" s="38" t="e">
        <f>AL71/$C71</f>
        <v>#DIV/0!</v>
      </c>
      <c r="AN71" s="37">
        <f>County!X3485</f>
        <v>0</v>
      </c>
      <c r="AO71" s="38" t="e">
        <f>AN71/$C71</f>
        <v>#DIV/0!</v>
      </c>
      <c r="AP71" s="37">
        <f>County!Y3485</f>
        <v>0</v>
      </c>
      <c r="AQ71" s="38" t="e">
        <f>AP71/$C71</f>
        <v>#DIV/0!</v>
      </c>
      <c r="AR71" s="37">
        <f>County!Z3485</f>
        <v>0</v>
      </c>
      <c r="AS71" s="38" t="e">
        <f>AR71/$C71</f>
        <v>#DIV/0!</v>
      </c>
      <c r="AT71" s="37">
        <f>County!AA3485</f>
        <v>0</v>
      </c>
      <c r="AU71" s="38" t="e">
        <f>AT71/$C71</f>
        <v>#DIV/0!</v>
      </c>
      <c r="AV71" s="37">
        <f>County!AB3485</f>
        <v>0</v>
      </c>
      <c r="AW71" s="38" t="e">
        <f>AV71/$C71</f>
        <v>#DIV/0!</v>
      </c>
      <c r="AX71" s="37">
        <f>County!AC3485</f>
        <v>0</v>
      </c>
      <c r="AY71" s="38" t="e">
        <f>AX71/$C71</f>
        <v>#DIV/0!</v>
      </c>
      <c r="AZ71" s="37">
        <f>County!AD3485</f>
        <v>0</v>
      </c>
      <c r="BA71" s="38" t="e">
        <f>AZ71/$C71</f>
        <v>#DIV/0!</v>
      </c>
      <c r="BB71" s="37">
        <f>County!AE3485</f>
        <v>0</v>
      </c>
      <c r="BC71" s="38" t="e">
        <f>BB71/$C71</f>
        <v>#DIV/0!</v>
      </c>
      <c r="BD71" s="37">
        <f>County!AF3485</f>
        <v>0</v>
      </c>
      <c r="BE71" s="38" t="e">
        <f>BD71/$C71</f>
        <v>#DIV/0!</v>
      </c>
      <c r="BF71" s="37">
        <f>County!AG3485</f>
        <v>0</v>
      </c>
      <c r="BG71" s="38" t="e">
        <f>BF71/$C71</f>
        <v>#DIV/0!</v>
      </c>
      <c r="BH71" s="37">
        <f>County!AH3485</f>
        <v>0</v>
      </c>
      <c r="BI71" s="38" t="e">
        <f>BH71/$C71</f>
        <v>#DIV/0!</v>
      </c>
      <c r="BJ71" s="127"/>
      <c r="BK71" s="80" t="str">
        <f>A71</f>
        <v>Missouri</v>
      </c>
      <c r="BL71" s="80" t="s">
        <v>2918</v>
      </c>
      <c r="BN71" s="35" t="e">
        <f>RANK(AD71,(X71:AC71,AD71:AK71,AN71:BI71))</f>
        <v>#DIV/0!</v>
      </c>
      <c r="BO71" s="35" t="e">
        <f>RANK(AF71,(X71:AC71,AD71:AK71,AN71:BI71))</f>
        <v>#DIV/0!</v>
      </c>
      <c r="BP71" s="35" t="e">
        <f>RANK(AJ71,(X71:AC71,AD71:AK71,AN71:BI71))</f>
        <v>#DIV/0!</v>
      </c>
      <c r="BQ71" s="35" t="e">
        <f>RANK(AH71,(X71:AC71,AD71:AK71,AN71:BI71))</f>
        <v>#DIV/0!</v>
      </c>
      <c r="BS71" s="80">
        <v>29</v>
      </c>
      <c r="BT71" s="80" t="s">
        <v>1930</v>
      </c>
      <c r="BU71" s="111">
        <v>39558</v>
      </c>
      <c r="BV71" s="80">
        <v>1</v>
      </c>
      <c r="BW71" s="80">
        <v>0</v>
      </c>
      <c r="BX71" s="80">
        <v>52</v>
      </c>
      <c r="BY71" s="80">
        <v>24</v>
      </c>
      <c r="BZ71" s="80">
        <v>2</v>
      </c>
      <c r="CA71" s="80">
        <v>0</v>
      </c>
      <c r="CE71" s="34"/>
    </row>
    <row r="72" spans="1:83" s="34" customFormat="1">
      <c r="A72" s="34" t="s">
        <v>435</v>
      </c>
      <c r="B72" s="105">
        <f t="shared" si="101"/>
        <v>26</v>
      </c>
      <c r="C72" s="37">
        <f t="shared" si="102"/>
        <v>0</v>
      </c>
      <c r="D72" s="36"/>
      <c r="E72" s="36"/>
      <c r="F72" s="36"/>
      <c r="G72" s="36"/>
      <c r="H72" s="36"/>
      <c r="I72" s="36"/>
      <c r="J72" s="36"/>
      <c r="K72" s="36"/>
      <c r="L72" s="36"/>
      <c r="M72" s="67" t="str">
        <f t="shared" si="103"/>
        <v>-</v>
      </c>
      <c r="N72" s="67" t="str">
        <f t="shared" si="104"/>
        <v>-</v>
      </c>
      <c r="O72" s="67" t="str">
        <f t="shared" si="105"/>
        <v>-</v>
      </c>
      <c r="P72" s="67" t="str">
        <f t="shared" si="106"/>
        <v>-</v>
      </c>
      <c r="Q72" s="67" t="str">
        <f t="shared" si="107"/>
        <v>-</v>
      </c>
      <c r="R72" s="67" t="str">
        <f t="shared" si="108"/>
        <v>-</v>
      </c>
      <c r="S72" s="67" t="str">
        <f t="shared" si="109"/>
        <v>-</v>
      </c>
      <c r="T72" s="67" t="str">
        <f t="shared" si="110"/>
        <v>-</v>
      </c>
      <c r="U72" s="67" t="str">
        <f t="shared" si="111"/>
        <v>-</v>
      </c>
      <c r="V72" s="37" t="e">
        <f t="shared" si="112"/>
        <v>#DIV/0!</v>
      </c>
      <c r="W72" s="38" t="e">
        <f t="shared" si="113"/>
        <v>#DIV/0!</v>
      </c>
      <c r="X72" s="37">
        <f>County!P3487</f>
        <v>0</v>
      </c>
      <c r="Y72" s="38" t="e">
        <f t="shared" si="114"/>
        <v>#DIV/0!</v>
      </c>
      <c r="Z72" s="37">
        <f>County!Q3487</f>
        <v>0</v>
      </c>
      <c r="AA72" s="38" t="e">
        <f t="shared" si="115"/>
        <v>#DIV/0!</v>
      </c>
      <c r="AB72" s="37">
        <f>County!R3487</f>
        <v>0</v>
      </c>
      <c r="AC72" s="38" t="e">
        <f t="shared" si="116"/>
        <v>#DIV/0!</v>
      </c>
      <c r="AD72" s="37">
        <f>County!S3487</f>
        <v>0</v>
      </c>
      <c r="AE72" s="38" t="e">
        <f t="shared" si="117"/>
        <v>#DIV/0!</v>
      </c>
      <c r="AF72" s="37">
        <f>County!T3487</f>
        <v>0</v>
      </c>
      <c r="AG72" s="38" t="e">
        <f t="shared" si="118"/>
        <v>#DIV/0!</v>
      </c>
      <c r="AH72" s="37">
        <f>County!U3487</f>
        <v>0</v>
      </c>
      <c r="AI72" s="38" t="e">
        <f t="shared" si="119"/>
        <v>#DIV/0!</v>
      </c>
      <c r="AJ72" s="37">
        <f>County!V3487</f>
        <v>0</v>
      </c>
      <c r="AK72" s="38" t="e">
        <f t="shared" si="120"/>
        <v>#DIV/0!</v>
      </c>
      <c r="AL72" s="60">
        <f>County!W3487</f>
        <v>0</v>
      </c>
      <c r="AM72" s="38" t="e">
        <f t="shared" si="121"/>
        <v>#DIV/0!</v>
      </c>
      <c r="AN72" s="37">
        <f>County!X3487</f>
        <v>0</v>
      </c>
      <c r="AO72" s="38" t="e">
        <f t="shared" si="122"/>
        <v>#DIV/0!</v>
      </c>
      <c r="AP72" s="37">
        <f>County!Y3487</f>
        <v>0</v>
      </c>
      <c r="AQ72" s="38" t="e">
        <f t="shared" si="123"/>
        <v>#DIV/0!</v>
      </c>
      <c r="AR72" s="37">
        <f>County!Z3487</f>
        <v>0</v>
      </c>
      <c r="AS72" s="38" t="e">
        <f t="shared" si="124"/>
        <v>#DIV/0!</v>
      </c>
      <c r="AT72" s="37">
        <f>County!AA3487</f>
        <v>0</v>
      </c>
      <c r="AU72" s="38" t="e">
        <f t="shared" si="125"/>
        <v>#DIV/0!</v>
      </c>
      <c r="AV72" s="37">
        <f>County!AB3487</f>
        <v>0</v>
      </c>
      <c r="AW72" s="38" t="e">
        <f t="shared" si="126"/>
        <v>#DIV/0!</v>
      </c>
      <c r="AX72" s="37">
        <f>County!AC3487</f>
        <v>0</v>
      </c>
      <c r="AY72" s="38" t="e">
        <f t="shared" si="127"/>
        <v>#DIV/0!</v>
      </c>
      <c r="AZ72" s="37">
        <f>County!AD3487</f>
        <v>0</v>
      </c>
      <c r="BA72" s="38" t="e">
        <f t="shared" si="128"/>
        <v>#DIV/0!</v>
      </c>
      <c r="BB72" s="37">
        <f>County!AE3487</f>
        <v>0</v>
      </c>
      <c r="BC72" s="38" t="e">
        <f t="shared" si="129"/>
        <v>#DIV/0!</v>
      </c>
      <c r="BD72" s="37">
        <f>County!AF3487</f>
        <v>0</v>
      </c>
      <c r="BE72" s="38" t="e">
        <f t="shared" si="130"/>
        <v>#DIV/0!</v>
      </c>
      <c r="BF72" s="37">
        <f>County!AG3487</f>
        <v>0</v>
      </c>
      <c r="BG72" s="38" t="e">
        <f t="shared" si="131"/>
        <v>#DIV/0!</v>
      </c>
      <c r="BH72" s="37">
        <f>County!AH3487</f>
        <v>0</v>
      </c>
      <c r="BI72" s="38" t="e">
        <f t="shared" si="132"/>
        <v>#DIV/0!</v>
      </c>
      <c r="BJ72" s="45"/>
      <c r="BK72" s="34" t="str">
        <f t="shared" si="133"/>
        <v>Montana</v>
      </c>
      <c r="BL72" s="34" t="s">
        <v>3168</v>
      </c>
      <c r="BN72" s="35" t="e">
        <f>RANK(AD72,(X72:AC72,AD72:AK72,AN72:BI72))</f>
        <v>#DIV/0!</v>
      </c>
      <c r="BO72" s="35" t="e">
        <f>RANK(AF72,(X72:AC72,AD72:AK72,AN72:BI72))</f>
        <v>#DIV/0!</v>
      </c>
      <c r="BP72" s="35" t="e">
        <f>RANK(AJ72,(X72:AC72,AD72:AK72,AN72:BI72))</f>
        <v>#DIV/0!</v>
      </c>
      <c r="BQ72" s="35" t="e">
        <f>RANK(AH72,(X72:AC72,AD72:AK72,AN72:BI72))</f>
        <v>#DIV/0!</v>
      </c>
      <c r="BS72" s="34">
        <v>30</v>
      </c>
      <c r="BT72" s="34" t="s">
        <v>2409</v>
      </c>
      <c r="BU72" s="111">
        <v>39612</v>
      </c>
      <c r="BV72" s="34">
        <v>1</v>
      </c>
      <c r="BW72" s="34">
        <v>0</v>
      </c>
      <c r="BX72" s="34">
        <v>26</v>
      </c>
      <c r="BY72" s="34">
        <v>26</v>
      </c>
      <c r="BZ72" s="34">
        <v>2</v>
      </c>
      <c r="CA72" s="34">
        <v>0</v>
      </c>
      <c r="CC72"/>
      <c r="CD72"/>
      <c r="CE72"/>
    </row>
    <row r="73" spans="1:83" s="34" customFormat="1">
      <c r="A73" s="34" t="s">
        <v>345</v>
      </c>
      <c r="B73" s="105">
        <f t="shared" si="101"/>
        <v>35</v>
      </c>
      <c r="C73" s="37">
        <f t="shared" si="102"/>
        <v>0</v>
      </c>
      <c r="D73" s="36"/>
      <c r="E73" s="36"/>
      <c r="F73" s="36"/>
      <c r="G73" s="36"/>
      <c r="H73" s="36"/>
      <c r="I73" s="36"/>
      <c r="J73" s="36"/>
      <c r="K73" s="36"/>
      <c r="L73" s="36"/>
      <c r="M73" s="67" t="str">
        <f t="shared" si="103"/>
        <v>-</v>
      </c>
      <c r="N73" s="67" t="str">
        <f t="shared" si="104"/>
        <v>-</v>
      </c>
      <c r="O73" s="67" t="str">
        <f t="shared" si="105"/>
        <v>-</v>
      </c>
      <c r="P73" s="67" t="str">
        <f t="shared" si="106"/>
        <v>-</v>
      </c>
      <c r="Q73" s="67" t="str">
        <f t="shared" si="107"/>
        <v>-</v>
      </c>
      <c r="R73" s="67" t="str">
        <f t="shared" si="108"/>
        <v>-</v>
      </c>
      <c r="S73" s="67" t="str">
        <f t="shared" si="109"/>
        <v>-</v>
      </c>
      <c r="T73" s="67" t="str">
        <f t="shared" si="110"/>
        <v>-</v>
      </c>
      <c r="U73" s="67" t="str">
        <f t="shared" si="111"/>
        <v>-</v>
      </c>
      <c r="V73" s="37" t="e">
        <f t="shared" si="112"/>
        <v>#DIV/0!</v>
      </c>
      <c r="W73" s="38" t="e">
        <f t="shared" si="113"/>
        <v>#DIV/0!</v>
      </c>
      <c r="X73" s="37">
        <f>County!P3489</f>
        <v>0</v>
      </c>
      <c r="Y73" s="38" t="e">
        <f t="shared" si="114"/>
        <v>#DIV/0!</v>
      </c>
      <c r="Z73" s="37">
        <f>County!Q3489</f>
        <v>0</v>
      </c>
      <c r="AA73" s="38" t="e">
        <f t="shared" si="115"/>
        <v>#DIV/0!</v>
      </c>
      <c r="AB73" s="37">
        <f>County!R3489</f>
        <v>0</v>
      </c>
      <c r="AC73" s="38" t="e">
        <f t="shared" si="116"/>
        <v>#DIV/0!</v>
      </c>
      <c r="AD73" s="37">
        <f>County!S3489</f>
        <v>0</v>
      </c>
      <c r="AE73" s="38" t="e">
        <f t="shared" si="117"/>
        <v>#DIV/0!</v>
      </c>
      <c r="AF73" s="37">
        <f>County!T3489</f>
        <v>0</v>
      </c>
      <c r="AG73" s="38" t="e">
        <f t="shared" si="118"/>
        <v>#DIV/0!</v>
      </c>
      <c r="AH73" s="37">
        <f>County!U3489</f>
        <v>0</v>
      </c>
      <c r="AI73" s="38" t="e">
        <f t="shared" si="119"/>
        <v>#DIV/0!</v>
      </c>
      <c r="AJ73" s="37">
        <f>County!V3489</f>
        <v>0</v>
      </c>
      <c r="AK73" s="38" t="e">
        <f t="shared" si="120"/>
        <v>#DIV/0!</v>
      </c>
      <c r="AL73" s="60">
        <f>County!W3489</f>
        <v>0</v>
      </c>
      <c r="AM73" s="38" t="e">
        <f t="shared" si="121"/>
        <v>#DIV/0!</v>
      </c>
      <c r="AN73" s="37">
        <f>County!X3489</f>
        <v>0</v>
      </c>
      <c r="AO73" s="38" t="e">
        <f t="shared" si="122"/>
        <v>#DIV/0!</v>
      </c>
      <c r="AP73" s="37">
        <f>County!Y3489</f>
        <v>0</v>
      </c>
      <c r="AQ73" s="38" t="e">
        <f t="shared" si="123"/>
        <v>#DIV/0!</v>
      </c>
      <c r="AR73" s="37">
        <f>County!Z3489</f>
        <v>0</v>
      </c>
      <c r="AS73" s="38" t="e">
        <f t="shared" si="124"/>
        <v>#DIV/0!</v>
      </c>
      <c r="AT73" s="37">
        <f>County!AA3489</f>
        <v>0</v>
      </c>
      <c r="AU73" s="38" t="e">
        <f t="shared" si="125"/>
        <v>#DIV/0!</v>
      </c>
      <c r="AV73" s="37">
        <f>County!AB3489</f>
        <v>0</v>
      </c>
      <c r="AW73" s="38" t="e">
        <f t="shared" si="126"/>
        <v>#DIV/0!</v>
      </c>
      <c r="AX73" s="37">
        <f>County!AC3489</f>
        <v>0</v>
      </c>
      <c r="AY73" s="38" t="e">
        <f t="shared" si="127"/>
        <v>#DIV/0!</v>
      </c>
      <c r="AZ73" s="37">
        <f>County!AD3489</f>
        <v>0</v>
      </c>
      <c r="BA73" s="38" t="e">
        <f t="shared" si="128"/>
        <v>#DIV/0!</v>
      </c>
      <c r="BB73" s="37">
        <f>County!AE3489</f>
        <v>0</v>
      </c>
      <c r="BC73" s="38" t="e">
        <f t="shared" si="129"/>
        <v>#DIV/0!</v>
      </c>
      <c r="BD73" s="37">
        <f>County!AF3489</f>
        <v>0</v>
      </c>
      <c r="BE73" s="38" t="e">
        <f t="shared" si="130"/>
        <v>#DIV/0!</v>
      </c>
      <c r="BF73" s="37">
        <f>County!AG3489</f>
        <v>0</v>
      </c>
      <c r="BG73" s="38" t="e">
        <f t="shared" si="131"/>
        <v>#DIV/0!</v>
      </c>
      <c r="BH73" s="37">
        <f>County!AH3489</f>
        <v>0</v>
      </c>
      <c r="BI73" s="38" t="e">
        <f t="shared" si="132"/>
        <v>#DIV/0!</v>
      </c>
      <c r="BJ73" s="45"/>
      <c r="BK73" s="34" t="str">
        <f t="shared" si="133"/>
        <v>Nebraska</v>
      </c>
      <c r="BL73" s="34" t="s">
        <v>346</v>
      </c>
      <c r="BN73" s="35" t="e">
        <f>RANK(AD73,(X73:AC73,AD73:AK73,AN73:BI73))</f>
        <v>#DIV/0!</v>
      </c>
      <c r="BO73" s="35" t="e">
        <f>RANK(AF73,(X73:AC73,AD73:AK73,AN73:BI73))</f>
        <v>#DIV/0!</v>
      </c>
      <c r="BP73" s="35" t="e">
        <f>RANK(AJ73,(X73:AC73,AD73:AK73,AN73:BI73))</f>
        <v>#DIV/0!</v>
      </c>
      <c r="BQ73" s="35" t="e">
        <f>RANK(AH73,(X73:AC73,AD73:AK73,AN73:BI73))</f>
        <v>#DIV/0!</v>
      </c>
      <c r="BS73" s="34">
        <v>31</v>
      </c>
      <c r="BT73" s="34" t="s">
        <v>2409</v>
      </c>
      <c r="BU73" s="111">
        <v>39642</v>
      </c>
      <c r="BV73" s="34">
        <v>1</v>
      </c>
      <c r="BW73" s="34">
        <v>0</v>
      </c>
      <c r="BX73" s="34">
        <v>35</v>
      </c>
      <c r="BY73" s="34">
        <v>32</v>
      </c>
      <c r="BZ73" s="34">
        <v>2</v>
      </c>
      <c r="CA73" s="34">
        <v>0</v>
      </c>
      <c r="CC73"/>
      <c r="CD73"/>
    </row>
    <row r="74" spans="1:83" s="34" customFormat="1">
      <c r="A74" s="34" t="s">
        <v>1367</v>
      </c>
      <c r="B74" s="105">
        <v>29</v>
      </c>
      <c r="C74" s="37">
        <f t="shared" si="102"/>
        <v>0</v>
      </c>
      <c r="D74" s="36"/>
      <c r="E74" s="36"/>
      <c r="F74" s="36">
        <v>14</v>
      </c>
      <c r="G74" s="36"/>
      <c r="H74" s="36"/>
      <c r="I74" s="36"/>
      <c r="J74" s="36"/>
      <c r="K74" s="36"/>
      <c r="L74" s="36">
        <v>3</v>
      </c>
      <c r="M74" s="67" t="str">
        <f t="shared" si="103"/>
        <v>-</v>
      </c>
      <c r="N74" s="67" t="str">
        <f t="shared" si="104"/>
        <v>-</v>
      </c>
      <c r="O74" s="67" t="str">
        <f t="shared" si="105"/>
        <v>-</v>
      </c>
      <c r="P74" s="67" t="str">
        <f t="shared" si="106"/>
        <v>-</v>
      </c>
      <c r="Q74" s="67" t="str">
        <f t="shared" si="107"/>
        <v>-</v>
      </c>
      <c r="R74" s="67" t="str">
        <f t="shared" si="108"/>
        <v>-</v>
      </c>
      <c r="S74" s="67" t="str">
        <f t="shared" si="109"/>
        <v>-</v>
      </c>
      <c r="T74" s="67" t="str">
        <f t="shared" si="110"/>
        <v>-</v>
      </c>
      <c r="U74" s="67" t="str">
        <f t="shared" si="111"/>
        <v>-</v>
      </c>
      <c r="V74" s="37" t="e">
        <f t="shared" si="112"/>
        <v>#DIV/0!</v>
      </c>
      <c r="W74" s="38" t="e">
        <f t="shared" si="113"/>
        <v>#DIV/0!</v>
      </c>
      <c r="X74" s="37">
        <f>County!P3491</f>
        <v>0</v>
      </c>
      <c r="Y74" s="38" t="e">
        <f t="shared" si="114"/>
        <v>#DIV/0!</v>
      </c>
      <c r="Z74" s="37">
        <f>County!Q3491</f>
        <v>0</v>
      </c>
      <c r="AA74" s="38" t="e">
        <f t="shared" si="115"/>
        <v>#DIV/0!</v>
      </c>
      <c r="AB74" s="37">
        <f>County!R3491</f>
        <v>0</v>
      </c>
      <c r="AC74" s="38" t="e">
        <f t="shared" si="116"/>
        <v>#DIV/0!</v>
      </c>
      <c r="AD74" s="37">
        <f>County!S3491</f>
        <v>0</v>
      </c>
      <c r="AE74" s="38" t="e">
        <f t="shared" si="117"/>
        <v>#DIV/0!</v>
      </c>
      <c r="AF74" s="37">
        <f>County!T3491</f>
        <v>0</v>
      </c>
      <c r="AG74" s="38" t="e">
        <f t="shared" si="118"/>
        <v>#DIV/0!</v>
      </c>
      <c r="AH74" s="37">
        <f>County!U3491</f>
        <v>0</v>
      </c>
      <c r="AI74" s="38" t="e">
        <f t="shared" si="119"/>
        <v>#DIV/0!</v>
      </c>
      <c r="AJ74" s="37">
        <f>County!V3491</f>
        <v>0</v>
      </c>
      <c r="AK74" s="38" t="e">
        <f t="shared" si="120"/>
        <v>#DIV/0!</v>
      </c>
      <c r="AL74" s="60">
        <f>County!W3491</f>
        <v>0</v>
      </c>
      <c r="AM74" s="38" t="e">
        <f t="shared" si="121"/>
        <v>#DIV/0!</v>
      </c>
      <c r="AN74" s="37">
        <f>County!X3491</f>
        <v>0</v>
      </c>
      <c r="AO74" s="38" t="e">
        <f t="shared" si="122"/>
        <v>#DIV/0!</v>
      </c>
      <c r="AP74" s="37">
        <f>County!Y3491</f>
        <v>0</v>
      </c>
      <c r="AQ74" s="38" t="e">
        <f t="shared" si="123"/>
        <v>#DIV/0!</v>
      </c>
      <c r="AR74" s="37">
        <f>County!Z3491</f>
        <v>0</v>
      </c>
      <c r="AS74" s="38" t="e">
        <f t="shared" si="124"/>
        <v>#DIV/0!</v>
      </c>
      <c r="AT74" s="37">
        <f>County!AA3491</f>
        <v>0</v>
      </c>
      <c r="AU74" s="38" t="e">
        <f t="shared" si="125"/>
        <v>#DIV/0!</v>
      </c>
      <c r="AV74" s="37">
        <f>County!AB3491</f>
        <v>0</v>
      </c>
      <c r="AW74" s="38" t="e">
        <f t="shared" si="126"/>
        <v>#DIV/0!</v>
      </c>
      <c r="AX74" s="37">
        <f>County!AC3491</f>
        <v>0</v>
      </c>
      <c r="AY74" s="38" t="e">
        <f t="shared" si="127"/>
        <v>#DIV/0!</v>
      </c>
      <c r="AZ74" s="37">
        <f>County!AD3491</f>
        <v>0</v>
      </c>
      <c r="BA74" s="38" t="e">
        <f t="shared" si="128"/>
        <v>#DIV/0!</v>
      </c>
      <c r="BB74" s="37">
        <f>County!AE3491</f>
        <v>0</v>
      </c>
      <c r="BC74" s="38" t="e">
        <f t="shared" si="129"/>
        <v>#DIV/0!</v>
      </c>
      <c r="BD74" s="37">
        <f>County!AF3491</f>
        <v>0</v>
      </c>
      <c r="BE74" s="38" t="e">
        <f t="shared" si="130"/>
        <v>#DIV/0!</v>
      </c>
      <c r="BF74" s="37">
        <f>County!AG3491</f>
        <v>0</v>
      </c>
      <c r="BG74" s="38" t="e">
        <f t="shared" si="131"/>
        <v>#DIV/0!</v>
      </c>
      <c r="BH74" s="37">
        <f>County!AH3491</f>
        <v>0</v>
      </c>
      <c r="BI74" s="38" t="e">
        <f t="shared" si="132"/>
        <v>#DIV/0!</v>
      </c>
      <c r="BJ74" s="45"/>
      <c r="BK74" s="34" t="str">
        <f t="shared" si="133"/>
        <v>Wyoming</v>
      </c>
      <c r="BL74" s="34" t="s">
        <v>138</v>
      </c>
      <c r="BN74" s="35" t="e">
        <f>RANK(AD74,(X74:AC74,AD74:AK74,AN74:BI74))</f>
        <v>#DIV/0!</v>
      </c>
      <c r="BO74" s="35" t="e">
        <f>RANK(AF74,(X74:AC74,AD74:AK74,AN74:BI74))</f>
        <v>#DIV/0!</v>
      </c>
      <c r="BP74" s="35" t="e">
        <f>RANK(AJ74,(X74:AC74,AD74:AK74,AN74:BI74))</f>
        <v>#DIV/0!</v>
      </c>
      <c r="BQ74" s="35" t="e">
        <f>RANK(AH74,(X74:AC74,AD74:AK74,AN74:BI74))</f>
        <v>#DIV/0!</v>
      </c>
      <c r="BS74" s="34">
        <v>56</v>
      </c>
      <c r="BT74" s="34" t="s">
        <v>2409</v>
      </c>
      <c r="BU74" s="111">
        <v>39551</v>
      </c>
      <c r="BV74" s="34">
        <v>1</v>
      </c>
      <c r="BW74" s="34">
        <v>0</v>
      </c>
      <c r="BX74" s="34">
        <v>29</v>
      </c>
      <c r="BY74" s="34">
        <v>14</v>
      </c>
      <c r="BZ74" s="34">
        <v>2</v>
      </c>
      <c r="CA74" s="34">
        <v>0</v>
      </c>
      <c r="CC74" s="155"/>
      <c r="CD74" s="155"/>
    </row>
    <row r="75" spans="1:83" s="34" customFormat="1">
      <c r="A75" s="34" t="s">
        <v>1367</v>
      </c>
      <c r="B75" s="105">
        <v>29</v>
      </c>
      <c r="C75" s="37">
        <f t="shared" si="102"/>
        <v>684</v>
      </c>
      <c r="D75" s="36"/>
      <c r="E75" s="36"/>
      <c r="F75" s="36">
        <v>8</v>
      </c>
      <c r="G75" s="36">
        <v>1</v>
      </c>
      <c r="H75" s="36">
        <v>2</v>
      </c>
      <c r="I75" s="36"/>
      <c r="J75" s="36"/>
      <c r="K75" s="36"/>
      <c r="L75" s="36">
        <v>1</v>
      </c>
      <c r="M75" s="67" t="str">
        <f t="shared" si="103"/>
        <v>-</v>
      </c>
      <c r="N75" s="67">
        <f t="shared" si="104"/>
        <v>5</v>
      </c>
      <c r="O75" s="67">
        <f t="shared" si="105"/>
        <v>1</v>
      </c>
      <c r="P75" s="67">
        <f t="shared" si="106"/>
        <v>3</v>
      </c>
      <c r="Q75" s="67">
        <f t="shared" si="107"/>
        <v>2</v>
      </c>
      <c r="R75" s="67" t="str">
        <f t="shared" si="108"/>
        <v>-</v>
      </c>
      <c r="S75" s="67" t="str">
        <f t="shared" si="109"/>
        <v>-</v>
      </c>
      <c r="T75" s="67" t="str">
        <f t="shared" si="110"/>
        <v>-</v>
      </c>
      <c r="U75" s="67" t="str">
        <f t="shared" si="111"/>
        <v>-</v>
      </c>
      <c r="V75" s="37">
        <f t="shared" si="112"/>
        <v>117</v>
      </c>
      <c r="W75" s="38">
        <f t="shared" si="113"/>
        <v>0.17105263157894737</v>
      </c>
      <c r="X75" s="37">
        <f>County!P3516</f>
        <v>0</v>
      </c>
      <c r="Y75" s="38">
        <f t="shared" si="114"/>
        <v>0</v>
      </c>
      <c r="Z75" s="37">
        <f>County!Q3516</f>
        <v>7</v>
      </c>
      <c r="AA75" s="38">
        <f t="shared" si="115"/>
        <v>1.023391812865497E-2</v>
      </c>
      <c r="AB75" s="37">
        <f>County!R3516</f>
        <v>339</v>
      </c>
      <c r="AC75" s="38">
        <f t="shared" si="116"/>
        <v>0.49561403508771928</v>
      </c>
      <c r="AD75" s="37">
        <f>County!S3516</f>
        <v>69</v>
      </c>
      <c r="AE75" s="38">
        <f t="shared" si="117"/>
        <v>0.10087719298245613</v>
      </c>
      <c r="AF75" s="37">
        <f>County!T3516</f>
        <v>222</v>
      </c>
      <c r="AG75" s="38">
        <f t="shared" si="118"/>
        <v>0.32456140350877194</v>
      </c>
      <c r="AH75" s="37">
        <f>County!U3516</f>
        <v>0</v>
      </c>
      <c r="AI75" s="38">
        <f t="shared" si="119"/>
        <v>0</v>
      </c>
      <c r="AJ75" s="37">
        <f>County!V3516</f>
        <v>0</v>
      </c>
      <c r="AK75" s="38">
        <f t="shared" si="120"/>
        <v>0</v>
      </c>
      <c r="AL75" s="60">
        <f>County!W3516</f>
        <v>0</v>
      </c>
      <c r="AM75" s="38">
        <f t="shared" si="121"/>
        <v>0</v>
      </c>
      <c r="AN75" s="37">
        <f>County!X3516</f>
        <v>0</v>
      </c>
      <c r="AO75" s="38">
        <f t="shared" si="122"/>
        <v>0</v>
      </c>
      <c r="AP75" s="37">
        <f>County!Y3516</f>
        <v>47</v>
      </c>
      <c r="AQ75" s="38">
        <f t="shared" si="123"/>
        <v>6.8713450292397657E-2</v>
      </c>
      <c r="AR75" s="37">
        <f>County!Z3516</f>
        <v>0</v>
      </c>
      <c r="AS75" s="38">
        <f t="shared" si="124"/>
        <v>0</v>
      </c>
      <c r="AT75" s="37">
        <f>County!AA3516</f>
        <v>0</v>
      </c>
      <c r="AU75" s="38">
        <f t="shared" si="125"/>
        <v>0</v>
      </c>
      <c r="AV75" s="37">
        <f>County!AB3516</f>
        <v>0</v>
      </c>
      <c r="AW75" s="38">
        <f t="shared" si="126"/>
        <v>0</v>
      </c>
      <c r="AX75" s="37">
        <f>County!AC3516</f>
        <v>0</v>
      </c>
      <c r="AY75" s="38">
        <f t="shared" si="127"/>
        <v>0</v>
      </c>
      <c r="AZ75" s="37">
        <f>County!AD3516</f>
        <v>0</v>
      </c>
      <c r="BA75" s="38">
        <f t="shared" si="128"/>
        <v>0</v>
      </c>
      <c r="BB75" s="37">
        <f>County!AE3516</f>
        <v>0</v>
      </c>
      <c r="BC75" s="38">
        <f t="shared" si="129"/>
        <v>0</v>
      </c>
      <c r="BD75" s="37">
        <f>County!AF3516</f>
        <v>0</v>
      </c>
      <c r="BE75" s="38">
        <f t="shared" si="130"/>
        <v>0</v>
      </c>
      <c r="BF75" s="37">
        <f>County!AG3516</f>
        <v>0</v>
      </c>
      <c r="BG75" s="38">
        <f t="shared" si="131"/>
        <v>0</v>
      </c>
      <c r="BH75" s="37">
        <f>County!AH3516</f>
        <v>0</v>
      </c>
      <c r="BI75" s="38">
        <f t="shared" si="132"/>
        <v>0</v>
      </c>
      <c r="BJ75" s="45"/>
      <c r="BK75" s="34" t="str">
        <f t="shared" si="133"/>
        <v>Wyoming</v>
      </c>
      <c r="BL75" s="34" t="s">
        <v>138</v>
      </c>
      <c r="BN75" s="35">
        <f>RANK(AD75,(X75:AC75,AD75:AK75,AN75:BI75))</f>
        <v>3</v>
      </c>
      <c r="BO75" s="35">
        <f>RANK(AF75,(X75:AC75,AD75:AK75,AN75:BI75))</f>
        <v>2</v>
      </c>
      <c r="BP75" s="35">
        <f>RANK(AJ75,(X75:AC75,AD75:AK75,AN75:BI75))</f>
        <v>11</v>
      </c>
      <c r="BQ75" s="35">
        <f>RANK(AH75,(X75:AC75,AD75:AK75,AN75:BI75))</f>
        <v>11</v>
      </c>
      <c r="BS75" s="34">
        <v>56</v>
      </c>
      <c r="BT75" s="34" t="s">
        <v>1930</v>
      </c>
      <c r="BU75" s="111">
        <v>39516</v>
      </c>
      <c r="BV75" s="34">
        <v>1</v>
      </c>
      <c r="BW75" s="34">
        <v>0</v>
      </c>
      <c r="BX75" s="34">
        <v>29</v>
      </c>
      <c r="BY75" s="34">
        <v>12</v>
      </c>
      <c r="BZ75" s="34">
        <v>2</v>
      </c>
      <c r="CA75" s="34">
        <v>0</v>
      </c>
      <c r="CC75" s="143" t="s">
        <v>3478</v>
      </c>
      <c r="CD75" s="143"/>
    </row>
    <row r="76" spans="1:83">
      <c r="A76" t="s">
        <v>1049</v>
      </c>
      <c r="B76" s="1">
        <f>SUM(B66:B73)</f>
        <v>274</v>
      </c>
      <c r="D76">
        <f t="shared" ref="D76:L76" si="134">SUM(D66:D75)</f>
        <v>0</v>
      </c>
      <c r="E76" s="147">
        <f t="shared" si="134"/>
        <v>1</v>
      </c>
      <c r="F76" s="147">
        <f t="shared" si="134"/>
        <v>47</v>
      </c>
      <c r="G76" s="147">
        <f>SUM(G66:G75)</f>
        <v>37</v>
      </c>
      <c r="H76" s="147">
        <f t="shared" si="134"/>
        <v>17</v>
      </c>
      <c r="I76" s="147">
        <f t="shared" si="134"/>
        <v>0</v>
      </c>
      <c r="J76" s="147">
        <f t="shared" si="134"/>
        <v>1</v>
      </c>
      <c r="K76" s="147">
        <f t="shared" si="134"/>
        <v>0</v>
      </c>
      <c r="L76" s="147">
        <f t="shared" si="134"/>
        <v>35</v>
      </c>
      <c r="CC76" s="34"/>
      <c r="CD76" s="34"/>
      <c r="CE76" s="34"/>
    </row>
    <row r="77" spans="1:83">
      <c r="CC77" s="34"/>
      <c r="CD77" s="34"/>
    </row>
    <row r="79" spans="1:83">
      <c r="D79" s="1"/>
      <c r="E79" s="1"/>
      <c r="F79" s="1"/>
      <c r="G79" s="1"/>
      <c r="H79" s="1"/>
      <c r="I79" s="1"/>
      <c r="J79" s="1"/>
      <c r="K79" s="1"/>
      <c r="L79" s="1"/>
      <c r="BU79" s="23" t="e">
        <f>SUM(BX3:BX61)-#REF!</f>
        <v>#REF!</v>
      </c>
    </row>
  </sheetData>
  <mergeCells count="41">
    <mergeCell ref="AR2:AS2"/>
    <mergeCell ref="AP1:AQ1"/>
    <mergeCell ref="M1:U1"/>
    <mergeCell ref="X1:Y1"/>
    <mergeCell ref="Z1:AA1"/>
    <mergeCell ref="AB1:AC1"/>
    <mergeCell ref="V1:W1"/>
    <mergeCell ref="AN1:AO1"/>
    <mergeCell ref="AH1:AI1"/>
    <mergeCell ref="AP2:AQ2"/>
    <mergeCell ref="AL1:AM1"/>
    <mergeCell ref="AD1:AE1"/>
    <mergeCell ref="AF1:AG1"/>
    <mergeCell ref="AJ1:AK1"/>
    <mergeCell ref="BH2:BI2"/>
    <mergeCell ref="BF2:BG2"/>
    <mergeCell ref="AV2:AW2"/>
    <mergeCell ref="AT2:AU2"/>
    <mergeCell ref="AZ1:BA1"/>
    <mergeCell ref="BH1:BI1"/>
    <mergeCell ref="AZ2:BA2"/>
    <mergeCell ref="AV1:AW1"/>
    <mergeCell ref="BB2:BC2"/>
    <mergeCell ref="AX1:AY1"/>
    <mergeCell ref="AT1:AU1"/>
    <mergeCell ref="D1:L1"/>
    <mergeCell ref="BF1:BG1"/>
    <mergeCell ref="BD1:BE1"/>
    <mergeCell ref="BD2:BE2"/>
    <mergeCell ref="BB1:BC1"/>
    <mergeCell ref="X2:Y2"/>
    <mergeCell ref="Z2:AA2"/>
    <mergeCell ref="AB2:AC2"/>
    <mergeCell ref="AD2:AE2"/>
    <mergeCell ref="AX2:AY2"/>
    <mergeCell ref="AR1:AS1"/>
    <mergeCell ref="AF2:AG2"/>
    <mergeCell ref="AJ2:AK2"/>
    <mergeCell ref="AH2:AI2"/>
    <mergeCell ref="AL2:AM2"/>
    <mergeCell ref="AN2:AO2"/>
  </mergeCells>
  <phoneticPr fontId="15"/>
  <conditionalFormatting sqref="M76:M115 M51:M57 M59:M65 M21:M49 M3:M19 M68">
    <cfRule type="cellIs" dxfId="1092" priority="135" stopIfTrue="1" operator="equal">
      <formula>1</formula>
    </cfRule>
    <cfRule type="cellIs" dxfId="1091" priority="136" stopIfTrue="1" operator="equal">
      <formula>3</formula>
    </cfRule>
  </conditionalFormatting>
  <conditionalFormatting sqref="N76:N115 N51:N57 N59:N65 N21:N49 N3:N19 N68">
    <cfRule type="cellIs" dxfId="1090" priority="137" stopIfTrue="1" operator="equal">
      <formula>1</formula>
    </cfRule>
    <cfRule type="cellIs" dxfId="1089" priority="138" stopIfTrue="1" operator="equal">
      <formula>3</formula>
    </cfRule>
  </conditionalFormatting>
  <conditionalFormatting sqref="O76:O115 Q76:U115 Q51:U57 O51:O57 O59:O65 O21:O49 Q59:U65 Q21:U49 O3:O19 Q3:U19 Q68:U68 O68">
    <cfRule type="cellIs" dxfId="1088" priority="139" stopIfTrue="1" operator="equal">
      <formula>1</formula>
    </cfRule>
    <cfRule type="cellIs" dxfId="1087" priority="140" stopIfTrue="1" operator="equal">
      <formula>3</formula>
    </cfRule>
  </conditionalFormatting>
  <conditionalFormatting sqref="W76:W116 W51:W57 W59:W65 W21:W49 W3:W19 W68">
    <cfRule type="cellIs" dxfId="1086" priority="141" stopIfTrue="1" operator="between">
      <formula>0.01</formula>
      <formula>-0.01</formula>
    </cfRule>
  </conditionalFormatting>
  <conditionalFormatting sqref="V98:V116 V90:V96 V86:V88 V59 V81:V84">
    <cfRule type="expression" dxfId="1085" priority="142" stopIfTrue="1">
      <formula>IF(#REF!=1,1,0)</formula>
    </cfRule>
    <cfRule type="expression" dxfId="1084" priority="143" stopIfTrue="1">
      <formula>IF(#REF!=1,1,0)</formula>
    </cfRule>
  </conditionalFormatting>
  <conditionalFormatting sqref="P76:P115 P51:P57 P59:P65 P21:P49 P3:P19 P68">
    <cfRule type="cellIs" dxfId="1083" priority="144" stopIfTrue="1" operator="equal">
      <formula>1</formula>
    </cfRule>
    <cfRule type="cellIs" dxfId="1082" priority="145" stopIfTrue="1" operator="equal">
      <formula>3</formula>
    </cfRule>
  </conditionalFormatting>
  <conditionalFormatting sqref="V89 V85 V51:V57 V76:V80 V60:V65 V21:V49 V3:V19 V68">
    <cfRule type="expression" dxfId="1081" priority="146" stopIfTrue="1">
      <formula>IF(#REF!=1,1,0)</formula>
    </cfRule>
    <cfRule type="expression" dxfId="1080" priority="147" stopIfTrue="1">
      <formula>IF(#REF!=1,1,0)</formula>
    </cfRule>
    <cfRule type="expression" dxfId="1079" priority="148" stopIfTrue="1">
      <formula>IF(#REF!=1,1,0)</formula>
    </cfRule>
  </conditionalFormatting>
  <conditionalFormatting sqref="M50">
    <cfRule type="cellIs" dxfId="1078" priority="123" stopIfTrue="1" operator="equal">
      <formula>1</formula>
    </cfRule>
    <cfRule type="cellIs" dxfId="1077" priority="124" stopIfTrue="1" operator="equal">
      <formula>3</formula>
    </cfRule>
  </conditionalFormatting>
  <conditionalFormatting sqref="N50">
    <cfRule type="cellIs" dxfId="1076" priority="125" stopIfTrue="1" operator="equal">
      <formula>1</formula>
    </cfRule>
    <cfRule type="cellIs" dxfId="1075" priority="126" stopIfTrue="1" operator="equal">
      <formula>3</formula>
    </cfRule>
  </conditionalFormatting>
  <conditionalFormatting sqref="Q50:U50 O50">
    <cfRule type="cellIs" dxfId="1074" priority="127" stopIfTrue="1" operator="equal">
      <formula>1</formula>
    </cfRule>
    <cfRule type="cellIs" dxfId="1073" priority="128" stopIfTrue="1" operator="equal">
      <formula>3</formula>
    </cfRule>
  </conditionalFormatting>
  <conditionalFormatting sqref="W50">
    <cfRule type="cellIs" dxfId="1072" priority="129" stopIfTrue="1" operator="between">
      <formula>0.01</formula>
      <formula>-0.01</formula>
    </cfRule>
  </conditionalFormatting>
  <conditionalFormatting sqref="P50">
    <cfRule type="cellIs" dxfId="1071" priority="130" stopIfTrue="1" operator="equal">
      <formula>1</formula>
    </cfRule>
    <cfRule type="cellIs" dxfId="1070" priority="131" stopIfTrue="1" operator="equal">
      <formula>3</formula>
    </cfRule>
  </conditionalFormatting>
  <conditionalFormatting sqref="V50">
    <cfRule type="expression" dxfId="1069" priority="132" stopIfTrue="1">
      <formula>IF(#REF!=1,1,0)</formula>
    </cfRule>
    <cfRule type="expression" dxfId="1068" priority="133" stopIfTrue="1">
      <formula>IF(#REF!=1,1,0)</formula>
    </cfRule>
    <cfRule type="expression" dxfId="1067" priority="134" stopIfTrue="1">
      <formula>IF(#REF!=1,1,0)</formula>
    </cfRule>
  </conditionalFormatting>
  <conditionalFormatting sqref="M20">
    <cfRule type="cellIs" dxfId="1066" priority="111" stopIfTrue="1" operator="equal">
      <formula>1</formula>
    </cfRule>
    <cfRule type="cellIs" dxfId="1065" priority="112" stopIfTrue="1" operator="equal">
      <formula>3</formula>
    </cfRule>
  </conditionalFormatting>
  <conditionalFormatting sqref="N20">
    <cfRule type="cellIs" dxfId="1064" priority="113" stopIfTrue="1" operator="equal">
      <formula>1</formula>
    </cfRule>
    <cfRule type="cellIs" dxfId="1063" priority="114" stopIfTrue="1" operator="equal">
      <formula>3</formula>
    </cfRule>
  </conditionalFormatting>
  <conditionalFormatting sqref="O20 Q20:U20">
    <cfRule type="cellIs" dxfId="1062" priority="115" stopIfTrue="1" operator="equal">
      <formula>1</formula>
    </cfRule>
    <cfRule type="cellIs" dxfId="1061" priority="116" stopIfTrue="1" operator="equal">
      <formula>3</formula>
    </cfRule>
  </conditionalFormatting>
  <conditionalFormatting sqref="W20">
    <cfRule type="cellIs" dxfId="1060" priority="117" stopIfTrue="1" operator="between">
      <formula>0.01</formula>
      <formula>-0.01</formula>
    </cfRule>
  </conditionalFormatting>
  <conditionalFormatting sqref="P20">
    <cfRule type="cellIs" dxfId="1059" priority="118" stopIfTrue="1" operator="equal">
      <formula>1</formula>
    </cfRule>
    <cfRule type="cellIs" dxfId="1058" priority="119" stopIfTrue="1" operator="equal">
      <formula>3</formula>
    </cfRule>
  </conditionalFormatting>
  <conditionalFormatting sqref="V20">
    <cfRule type="expression" dxfId="1057" priority="120" stopIfTrue="1">
      <formula>IF(#REF!=1,1,0)</formula>
    </cfRule>
    <cfRule type="expression" dxfId="1056" priority="121" stopIfTrue="1">
      <formula>IF(#REF!=1,1,0)</formula>
    </cfRule>
    <cfRule type="expression" dxfId="1055" priority="122" stopIfTrue="1">
      <formula>IF(#REF!=1,1,0)</formula>
    </cfRule>
  </conditionalFormatting>
  <conditionalFormatting sqref="M72">
    <cfRule type="cellIs" dxfId="1054" priority="99" stopIfTrue="1" operator="equal">
      <formula>1</formula>
    </cfRule>
    <cfRule type="cellIs" dxfId="1053" priority="100" stopIfTrue="1" operator="equal">
      <formula>3</formula>
    </cfRule>
  </conditionalFormatting>
  <conditionalFormatting sqref="N72">
    <cfRule type="cellIs" dxfId="1052" priority="101" stopIfTrue="1" operator="equal">
      <formula>1</formula>
    </cfRule>
    <cfRule type="cellIs" dxfId="1051" priority="102" stopIfTrue="1" operator="equal">
      <formula>3</formula>
    </cfRule>
  </conditionalFormatting>
  <conditionalFormatting sqref="Q72:U72 O72">
    <cfRule type="cellIs" dxfId="1050" priority="103" stopIfTrue="1" operator="equal">
      <formula>1</formula>
    </cfRule>
    <cfRule type="cellIs" dxfId="1049" priority="104" stopIfTrue="1" operator="equal">
      <formula>3</formula>
    </cfRule>
  </conditionalFormatting>
  <conditionalFormatting sqref="W72">
    <cfRule type="cellIs" dxfId="1048" priority="105" stopIfTrue="1" operator="between">
      <formula>0.01</formula>
      <formula>-0.01</formula>
    </cfRule>
  </conditionalFormatting>
  <conditionalFormatting sqref="P72">
    <cfRule type="cellIs" dxfId="1047" priority="106" stopIfTrue="1" operator="equal">
      <formula>1</formula>
    </cfRule>
    <cfRule type="cellIs" dxfId="1046" priority="107" stopIfTrue="1" operator="equal">
      <formula>3</formula>
    </cfRule>
  </conditionalFormatting>
  <conditionalFormatting sqref="V72">
    <cfRule type="expression" dxfId="1045" priority="108" stopIfTrue="1">
      <formula>IF(#REF!=1,1,0)</formula>
    </cfRule>
    <cfRule type="expression" dxfId="1044" priority="109" stopIfTrue="1">
      <formula>IF(#REF!=1,1,0)</formula>
    </cfRule>
    <cfRule type="expression" dxfId="1043" priority="110" stopIfTrue="1">
      <formula>IF(#REF!=1,1,0)</formula>
    </cfRule>
  </conditionalFormatting>
  <conditionalFormatting sqref="M73">
    <cfRule type="cellIs" dxfId="1042" priority="87" stopIfTrue="1" operator="equal">
      <formula>1</formula>
    </cfRule>
    <cfRule type="cellIs" dxfId="1041" priority="88" stopIfTrue="1" operator="equal">
      <formula>3</formula>
    </cfRule>
  </conditionalFormatting>
  <conditionalFormatting sqref="N73">
    <cfRule type="cellIs" dxfId="1040" priority="89" stopIfTrue="1" operator="equal">
      <formula>1</formula>
    </cfRule>
    <cfRule type="cellIs" dxfId="1039" priority="90" stopIfTrue="1" operator="equal">
      <formula>3</formula>
    </cfRule>
  </conditionalFormatting>
  <conditionalFormatting sqref="Q73:U73 O73">
    <cfRule type="cellIs" dxfId="1038" priority="91" stopIfTrue="1" operator="equal">
      <formula>1</formula>
    </cfRule>
    <cfRule type="cellIs" dxfId="1037" priority="92" stopIfTrue="1" operator="equal">
      <formula>3</formula>
    </cfRule>
  </conditionalFormatting>
  <conditionalFormatting sqref="W73">
    <cfRule type="cellIs" dxfId="1036" priority="93" stopIfTrue="1" operator="between">
      <formula>0.01</formula>
      <formula>-0.01</formula>
    </cfRule>
  </conditionalFormatting>
  <conditionalFormatting sqref="P73">
    <cfRule type="cellIs" dxfId="1035" priority="94" stopIfTrue="1" operator="equal">
      <formula>1</formula>
    </cfRule>
    <cfRule type="cellIs" dxfId="1034" priority="95" stopIfTrue="1" operator="equal">
      <formula>3</formula>
    </cfRule>
  </conditionalFormatting>
  <conditionalFormatting sqref="V73">
    <cfRule type="expression" dxfId="1033" priority="96" stopIfTrue="1">
      <formula>IF(#REF!=1,1,0)</formula>
    </cfRule>
    <cfRule type="expression" dxfId="1032" priority="97" stopIfTrue="1">
      <formula>IF(#REF!=1,1,0)</formula>
    </cfRule>
    <cfRule type="expression" dxfId="1031" priority="98" stopIfTrue="1">
      <formula>IF(#REF!=1,1,0)</formula>
    </cfRule>
  </conditionalFormatting>
  <conditionalFormatting sqref="M75">
    <cfRule type="cellIs" dxfId="1030" priority="75" stopIfTrue="1" operator="equal">
      <formula>1</formula>
    </cfRule>
    <cfRule type="cellIs" dxfId="1029" priority="76" stopIfTrue="1" operator="equal">
      <formula>3</formula>
    </cfRule>
  </conditionalFormatting>
  <conditionalFormatting sqref="N75">
    <cfRule type="cellIs" dxfId="1028" priority="77" stopIfTrue="1" operator="equal">
      <formula>1</formula>
    </cfRule>
    <cfRule type="cellIs" dxfId="1027" priority="78" stopIfTrue="1" operator="equal">
      <formula>3</formula>
    </cfRule>
  </conditionalFormatting>
  <conditionalFormatting sqref="Q75:U75 O75">
    <cfRule type="cellIs" dxfId="1026" priority="79" stopIfTrue="1" operator="equal">
      <formula>1</formula>
    </cfRule>
    <cfRule type="cellIs" dxfId="1025" priority="80" stopIfTrue="1" operator="equal">
      <formula>3</formula>
    </cfRule>
  </conditionalFormatting>
  <conditionalFormatting sqref="W75">
    <cfRule type="cellIs" dxfId="1024" priority="81" stopIfTrue="1" operator="between">
      <formula>0.01</formula>
      <formula>-0.01</formula>
    </cfRule>
  </conditionalFormatting>
  <conditionalFormatting sqref="P75">
    <cfRule type="cellIs" dxfId="1023" priority="82" stopIfTrue="1" operator="equal">
      <formula>1</formula>
    </cfRule>
    <cfRule type="cellIs" dxfId="1022" priority="83" stopIfTrue="1" operator="equal">
      <formula>3</formula>
    </cfRule>
  </conditionalFormatting>
  <conditionalFormatting sqref="V75">
    <cfRule type="expression" dxfId="1021" priority="84" stopIfTrue="1">
      <formula>IF(#REF!=1,1,0)</formula>
    </cfRule>
    <cfRule type="expression" dxfId="1020" priority="85" stopIfTrue="1">
      <formula>IF(#REF!=1,1,0)</formula>
    </cfRule>
    <cfRule type="expression" dxfId="1019" priority="86" stopIfTrue="1">
      <formula>IF(#REF!=1,1,0)</formula>
    </cfRule>
  </conditionalFormatting>
  <conditionalFormatting sqref="M58">
    <cfRule type="cellIs" dxfId="1018" priority="63" stopIfTrue="1" operator="equal">
      <formula>1</formula>
    </cfRule>
    <cfRule type="cellIs" dxfId="1017" priority="64" stopIfTrue="1" operator="equal">
      <formula>3</formula>
    </cfRule>
  </conditionalFormatting>
  <conditionalFormatting sqref="N58">
    <cfRule type="cellIs" dxfId="1016" priority="65" stopIfTrue="1" operator="equal">
      <formula>1</formula>
    </cfRule>
    <cfRule type="cellIs" dxfId="1015" priority="66" stopIfTrue="1" operator="equal">
      <formula>3</formula>
    </cfRule>
  </conditionalFormatting>
  <conditionalFormatting sqref="Q58:U58 O58">
    <cfRule type="cellIs" dxfId="1014" priority="67" stopIfTrue="1" operator="equal">
      <formula>1</formula>
    </cfRule>
    <cfRule type="cellIs" dxfId="1013" priority="68" stopIfTrue="1" operator="equal">
      <formula>3</formula>
    </cfRule>
  </conditionalFormatting>
  <conditionalFormatting sqref="W58">
    <cfRule type="cellIs" dxfId="1012" priority="69" stopIfTrue="1" operator="between">
      <formula>0.01</formula>
      <formula>-0.01</formula>
    </cfRule>
  </conditionalFormatting>
  <conditionalFormatting sqref="P58">
    <cfRule type="cellIs" dxfId="1011" priority="70" stopIfTrue="1" operator="equal">
      <formula>1</formula>
    </cfRule>
    <cfRule type="cellIs" dxfId="1010" priority="71" stopIfTrue="1" operator="equal">
      <formula>3</formula>
    </cfRule>
  </conditionalFormatting>
  <conditionalFormatting sqref="V58">
    <cfRule type="expression" dxfId="1009" priority="72" stopIfTrue="1">
      <formula>IF(#REF!=1,1,0)</formula>
    </cfRule>
    <cfRule type="expression" dxfId="1008" priority="73" stopIfTrue="1">
      <formula>IF(#REF!=1,1,0)</formula>
    </cfRule>
    <cfRule type="expression" dxfId="1007" priority="74" stopIfTrue="1">
      <formula>IF(#REF!=1,1,0)</formula>
    </cfRule>
  </conditionalFormatting>
  <conditionalFormatting sqref="M66">
    <cfRule type="cellIs" dxfId="1006" priority="55" stopIfTrue="1" operator="equal">
      <formula>1</formula>
    </cfRule>
    <cfRule type="cellIs" dxfId="1005" priority="56" stopIfTrue="1" operator="equal">
      <formula>3</formula>
    </cfRule>
  </conditionalFormatting>
  <conditionalFormatting sqref="N66">
    <cfRule type="cellIs" dxfId="1004" priority="57" stopIfTrue="1" operator="equal">
      <formula>1</formula>
    </cfRule>
    <cfRule type="cellIs" dxfId="1003" priority="58" stopIfTrue="1" operator="equal">
      <formula>3</formula>
    </cfRule>
  </conditionalFormatting>
  <conditionalFormatting sqref="O66 Q66:U66">
    <cfRule type="cellIs" dxfId="1002" priority="59" stopIfTrue="1" operator="equal">
      <formula>1</formula>
    </cfRule>
    <cfRule type="cellIs" dxfId="1001" priority="60" stopIfTrue="1" operator="equal">
      <formula>3</formula>
    </cfRule>
  </conditionalFormatting>
  <conditionalFormatting sqref="P66">
    <cfRule type="cellIs" dxfId="1000" priority="61" stopIfTrue="1" operator="equal">
      <formula>1</formula>
    </cfRule>
    <cfRule type="cellIs" dxfId="999" priority="62" stopIfTrue="1" operator="equal">
      <formula>3</formula>
    </cfRule>
  </conditionalFormatting>
  <conditionalFormatting sqref="M67">
    <cfRule type="cellIs" dxfId="998" priority="43" stopIfTrue="1" operator="equal">
      <formula>1</formula>
    </cfRule>
    <cfRule type="cellIs" dxfId="997" priority="44" stopIfTrue="1" operator="equal">
      <formula>3</formula>
    </cfRule>
  </conditionalFormatting>
  <conditionalFormatting sqref="N67">
    <cfRule type="cellIs" dxfId="996" priority="45" stopIfTrue="1" operator="equal">
      <formula>1</formula>
    </cfRule>
    <cfRule type="cellIs" dxfId="995" priority="46" stopIfTrue="1" operator="equal">
      <formula>3</formula>
    </cfRule>
  </conditionalFormatting>
  <conditionalFormatting sqref="O67 Q67:U67">
    <cfRule type="cellIs" dxfId="994" priority="47" stopIfTrue="1" operator="equal">
      <formula>1</formula>
    </cfRule>
    <cfRule type="cellIs" dxfId="993" priority="48" stopIfTrue="1" operator="equal">
      <formula>3</formula>
    </cfRule>
  </conditionalFormatting>
  <conditionalFormatting sqref="P67">
    <cfRule type="cellIs" dxfId="992" priority="49" stopIfTrue="1" operator="equal">
      <formula>1</formula>
    </cfRule>
    <cfRule type="cellIs" dxfId="991" priority="50" stopIfTrue="1" operator="equal">
      <formula>3</formula>
    </cfRule>
  </conditionalFormatting>
  <conditionalFormatting sqref="W66:W67">
    <cfRule type="cellIs" dxfId="990" priority="39" stopIfTrue="1" operator="between">
      <formula>0.01</formula>
      <formula>-0.01</formula>
    </cfRule>
  </conditionalFormatting>
  <conditionalFormatting sqref="V66:V67">
    <cfRule type="expression" dxfId="989" priority="40" stopIfTrue="1">
      <formula>IF(#REF!=1,1,0)</formula>
    </cfRule>
    <cfRule type="expression" dxfId="988" priority="41" stopIfTrue="1">
      <formula>IF(#REF!=1,1,0)</formula>
    </cfRule>
    <cfRule type="expression" dxfId="987" priority="42" stopIfTrue="1">
      <formula>IF(#REF!=1,1,0)</formula>
    </cfRule>
  </conditionalFormatting>
  <conditionalFormatting sqref="M74">
    <cfRule type="cellIs" dxfId="986" priority="27" stopIfTrue="1" operator="equal">
      <formula>1</formula>
    </cfRule>
    <cfRule type="cellIs" dxfId="985" priority="28" stopIfTrue="1" operator="equal">
      <formula>3</formula>
    </cfRule>
  </conditionalFormatting>
  <conditionalFormatting sqref="N74">
    <cfRule type="cellIs" dxfId="984" priority="29" stopIfTrue="1" operator="equal">
      <formula>1</formula>
    </cfRule>
    <cfRule type="cellIs" dxfId="983" priority="30" stopIfTrue="1" operator="equal">
      <formula>3</formula>
    </cfRule>
  </conditionalFormatting>
  <conditionalFormatting sqref="Q74:U74 O74">
    <cfRule type="cellIs" dxfId="982" priority="31" stopIfTrue="1" operator="equal">
      <formula>1</formula>
    </cfRule>
    <cfRule type="cellIs" dxfId="981" priority="32" stopIfTrue="1" operator="equal">
      <formula>3</formula>
    </cfRule>
  </conditionalFormatting>
  <conditionalFormatting sqref="W74">
    <cfRule type="cellIs" dxfId="980" priority="33" stopIfTrue="1" operator="between">
      <formula>0.01</formula>
      <formula>-0.01</formula>
    </cfRule>
  </conditionalFormatting>
  <conditionalFormatting sqref="P74">
    <cfRule type="cellIs" dxfId="979" priority="34" stopIfTrue="1" operator="equal">
      <formula>1</formula>
    </cfRule>
    <cfRule type="cellIs" dxfId="978" priority="35" stopIfTrue="1" operator="equal">
      <formula>3</formula>
    </cfRule>
  </conditionalFormatting>
  <conditionalFormatting sqref="V74">
    <cfRule type="expression" dxfId="977" priority="36" stopIfTrue="1">
      <formula>IF(#REF!=1,1,0)</formula>
    </cfRule>
    <cfRule type="expression" dxfId="976" priority="37" stopIfTrue="1">
      <formula>IF(#REF!=1,1,0)</formula>
    </cfRule>
    <cfRule type="expression" dxfId="975" priority="38" stopIfTrue="1">
      <formula>IF(#REF!=1,1,0)</formula>
    </cfRule>
  </conditionalFormatting>
  <conditionalFormatting sqref="M69:M70">
    <cfRule type="cellIs" dxfId="974" priority="15" stopIfTrue="1" operator="equal">
      <formula>1</formula>
    </cfRule>
    <cfRule type="cellIs" dxfId="973" priority="16" stopIfTrue="1" operator="equal">
      <formula>3</formula>
    </cfRule>
  </conditionalFormatting>
  <conditionalFormatting sqref="N69:N70">
    <cfRule type="cellIs" dxfId="972" priority="17" stopIfTrue="1" operator="equal">
      <formula>1</formula>
    </cfRule>
    <cfRule type="cellIs" dxfId="971" priority="18" stopIfTrue="1" operator="equal">
      <formula>3</formula>
    </cfRule>
  </conditionalFormatting>
  <conditionalFormatting sqref="Q69:U70 O69:O70">
    <cfRule type="cellIs" dxfId="970" priority="19" stopIfTrue="1" operator="equal">
      <formula>1</formula>
    </cfRule>
    <cfRule type="cellIs" dxfId="969" priority="20" stopIfTrue="1" operator="equal">
      <formula>3</formula>
    </cfRule>
  </conditionalFormatting>
  <conditionalFormatting sqref="W69:W70">
    <cfRule type="cellIs" dxfId="968" priority="21" stopIfTrue="1" operator="between">
      <formula>0.01</formula>
      <formula>-0.01</formula>
    </cfRule>
  </conditionalFormatting>
  <conditionalFormatting sqref="P69:P70">
    <cfRule type="cellIs" dxfId="967" priority="22" stopIfTrue="1" operator="equal">
      <formula>1</formula>
    </cfRule>
    <cfRule type="cellIs" dxfId="966" priority="23" stopIfTrue="1" operator="equal">
      <formula>3</formula>
    </cfRule>
  </conditionalFormatting>
  <conditionalFormatting sqref="V69:V70">
    <cfRule type="expression" dxfId="965" priority="24" stopIfTrue="1">
      <formula>IF(#REF!=1,1,0)</formula>
    </cfRule>
    <cfRule type="expression" dxfId="964" priority="25" stopIfTrue="1">
      <formula>IF(#REF!=1,1,0)</formula>
    </cfRule>
    <cfRule type="expression" dxfId="963" priority="26" stopIfTrue="1">
      <formula>IF(#REF!=1,1,0)</formula>
    </cfRule>
  </conditionalFormatting>
  <conditionalFormatting sqref="W71">
    <cfRule type="cellIs" dxfId="962" priority="11" stopIfTrue="1" operator="between">
      <formula>0.01</formula>
      <formula>-0.01</formula>
    </cfRule>
  </conditionalFormatting>
  <conditionalFormatting sqref="V71">
    <cfRule type="expression" dxfId="961" priority="12" stopIfTrue="1">
      <formula>IF(#REF!=1,1,0)</formula>
    </cfRule>
    <cfRule type="expression" dxfId="960" priority="13" stopIfTrue="1">
      <formula>IF(#REF!=1,1,0)</formula>
    </cfRule>
    <cfRule type="expression" dxfId="959" priority="14" stopIfTrue="1">
      <formula>IF(#REF!=1,1,0)</formula>
    </cfRule>
  </conditionalFormatting>
  <conditionalFormatting sqref="M71">
    <cfRule type="cellIs" dxfId="958" priority="1" stopIfTrue="1" operator="equal">
      <formula>1</formula>
    </cfRule>
    <cfRule type="cellIs" dxfId="957" priority="2" stopIfTrue="1" operator="equal">
      <formula>3</formula>
    </cfRule>
  </conditionalFormatting>
  <conditionalFormatting sqref="N71">
    <cfRule type="cellIs" dxfId="956" priority="3" stopIfTrue="1" operator="equal">
      <formula>1</formula>
    </cfRule>
    <cfRule type="cellIs" dxfId="955" priority="4" stopIfTrue="1" operator="equal">
      <formula>3</formula>
    </cfRule>
  </conditionalFormatting>
  <conditionalFormatting sqref="Q71:U71 O71">
    <cfRule type="cellIs" dxfId="954" priority="5" stopIfTrue="1" operator="equal">
      <formula>1</formula>
    </cfRule>
    <cfRule type="cellIs" dxfId="953" priority="6" stopIfTrue="1" operator="equal">
      <formula>3</formula>
    </cfRule>
  </conditionalFormatting>
  <conditionalFormatting sqref="P71">
    <cfRule type="cellIs" dxfId="952" priority="7" stopIfTrue="1" operator="equal">
      <formula>1</formula>
    </cfRule>
    <cfRule type="cellIs" dxfId="951" priority="8" stopIfTrue="1" operator="equal">
      <formula>3</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pageSetUpPr fitToPage="1"/>
  </sheetPr>
  <dimension ref="A1:CR3525"/>
  <sheetViews>
    <sheetView showRuler="0" workbookViewId="0">
      <pane xSplit="2" ySplit="68" topLeftCell="C69" activePane="bottomRight" state="frozenSplit"/>
      <selection activeCell="Z1274" sqref="Z1274"/>
      <selection pane="topRight"/>
      <selection pane="bottomLeft" activeCell="A1256" sqref="A1256:XFD1256"/>
      <selection pane="bottomRight" activeCell="AT2989" sqref="AT2989"/>
    </sheetView>
  </sheetViews>
  <sheetFormatPr baseColWidth="10" defaultColWidth="12.42578125" defaultRowHeight="13" outlineLevelRow="1" x14ac:dyDescent="0"/>
  <cols>
    <col min="1" max="1" width="12.42578125" customWidth="1"/>
    <col min="2" max="2" width="2.7109375" customWidth="1"/>
    <col min="3" max="3" width="10.7109375" style="2" customWidth="1"/>
    <col min="4" max="4" width="1.7109375" style="7" customWidth="1"/>
    <col min="5" max="7" width="1.7109375" style="2" customWidth="1"/>
    <col min="8" max="8" width="9.7109375" style="1" customWidth="1"/>
    <col min="9" max="9" width="9.7109375" style="2" customWidth="1"/>
    <col min="10" max="10" width="1.7109375" style="1" customWidth="1"/>
    <col min="11" max="15" width="7.7109375" style="2" customWidth="1"/>
    <col min="16" max="18" width="9.7109375" style="1" customWidth="1"/>
    <col min="19" max="34" width="8.7109375" style="1" customWidth="1"/>
    <col min="35" max="38" width="1.7109375" style="8" customWidth="1"/>
    <col min="39" max="43" width="6.7109375" style="2" customWidth="1"/>
    <col min="44" max="44" width="12.42578125" customWidth="1"/>
    <col min="45" max="45" width="2.7109375" customWidth="1"/>
    <col min="46" max="46" width="3" customWidth="1"/>
    <col min="47" max="47" width="4" customWidth="1"/>
    <col min="48" max="48" width="3" style="90" bestFit="1" customWidth="1"/>
    <col min="49" max="49" width="4" style="92" bestFit="1" customWidth="1"/>
    <col min="50" max="50" width="6" style="99" bestFit="1" customWidth="1"/>
    <col min="51" max="51" width="5.28515625" customWidth="1"/>
    <col min="52" max="52" width="13.42578125" style="7" customWidth="1"/>
    <col min="53" max="53" width="2" bestFit="1" customWidth="1"/>
    <col min="54" max="92" width="8.7109375" customWidth="1"/>
  </cols>
  <sheetData>
    <row r="1" spans="1:92">
      <c r="C1" s="25" t="s">
        <v>1010</v>
      </c>
      <c r="D1" s="22" t="str">
        <f>LEFT(P1)</f>
        <v>H</v>
      </c>
      <c r="E1" s="19" t="str">
        <f>LEFT(Q1)</f>
        <v>G</v>
      </c>
      <c r="F1" s="20" t="str">
        <f>LEFT(R1)</f>
        <v>R</v>
      </c>
      <c r="G1" s="87" t="str">
        <f>LEFT(S1,1)</f>
        <v>P</v>
      </c>
      <c r="H1" s="48" t="s">
        <v>3347</v>
      </c>
      <c r="I1" s="53" t="s">
        <v>107</v>
      </c>
      <c r="J1" s="25"/>
      <c r="K1" s="18" t="str">
        <f>P1</f>
        <v>Huntsman</v>
      </c>
      <c r="L1" s="19" t="str">
        <f>Q1</f>
        <v>Gingrich</v>
      </c>
      <c r="M1" s="20" t="str">
        <f>R1</f>
        <v>Romney</v>
      </c>
      <c r="N1" s="87" t="str">
        <f>S1</f>
        <v>Paul</v>
      </c>
      <c r="O1" s="2" t="s">
        <v>1805</v>
      </c>
      <c r="P1" s="3" t="str">
        <f>Candidates!F2</f>
        <v>Huntsman</v>
      </c>
      <c r="Q1" s="4" t="str">
        <f>Candidates!F3</f>
        <v>Gingrich</v>
      </c>
      <c r="R1" s="21" t="str">
        <f>Candidates!F4</f>
        <v>Romney</v>
      </c>
      <c r="S1" s="87" t="str">
        <f>Candidates!F5</f>
        <v>Paul</v>
      </c>
      <c r="T1" s="1" t="str">
        <f>Candidates!F6</f>
        <v>Santorum</v>
      </c>
      <c r="U1" s="1" t="str">
        <f>Candidates!F7</f>
        <v>Perry</v>
      </c>
      <c r="V1" s="1" t="str">
        <f>Candidates!F8</f>
        <v>Bachman</v>
      </c>
      <c r="W1" s="1">
        <f>Candidates!F9</f>
        <v>0</v>
      </c>
      <c r="X1" s="1">
        <f>Candidates!F10</f>
        <v>0</v>
      </c>
      <c r="Y1" s="1" t="str">
        <f>Candidates!F11</f>
        <v>Uncommitted</v>
      </c>
      <c r="Z1" s="1" t="str">
        <f>Candidates!F12</f>
        <v>Other</v>
      </c>
      <c r="AA1" s="1" t="str">
        <f>Candidates!F13</f>
        <v>Write-ins</v>
      </c>
      <c r="AB1" s="1">
        <f>Candidates!F14</f>
        <v>0</v>
      </c>
      <c r="AC1" s="1" t="str">
        <f>Candidates!F15</f>
        <v>Roemer</v>
      </c>
      <c r="AD1" s="1" t="str">
        <f>Candidates!F16</f>
        <v>Karger</v>
      </c>
      <c r="AE1" s="1" t="str">
        <f>Candidates!F17</f>
        <v>Cain</v>
      </c>
      <c r="AF1" s="1" t="str">
        <f>Candidates!F18</f>
        <v>Johnson</v>
      </c>
      <c r="AG1" s="1">
        <f>Candidates!F19</f>
        <v>0</v>
      </c>
      <c r="AI1" s="23" t="str">
        <f>LEFT(T1,1)</f>
        <v>S</v>
      </c>
      <c r="AJ1" s="23" t="str">
        <f>LEFT(U1,1)</f>
        <v>P</v>
      </c>
      <c r="AK1" s="23" t="str">
        <f>LEFT(V1,1)</f>
        <v>B</v>
      </c>
      <c r="AL1" s="23" t="str">
        <f>LEFT(W1,1)</f>
        <v>0</v>
      </c>
      <c r="AM1" s="2" t="str">
        <f>T1</f>
        <v>Santorum</v>
      </c>
      <c r="AN1" s="2" t="str">
        <f>U1</f>
        <v>Perry</v>
      </c>
      <c r="AO1" s="2" t="str">
        <f>V1</f>
        <v>Bachman</v>
      </c>
      <c r="AP1" s="2">
        <f>W1</f>
        <v>0</v>
      </c>
      <c r="AT1" t="s">
        <v>3228</v>
      </c>
      <c r="AV1" s="96" t="s">
        <v>2738</v>
      </c>
      <c r="AW1" s="97" t="s">
        <v>2978</v>
      </c>
      <c r="AX1" s="98" t="s">
        <v>881</v>
      </c>
      <c r="AZ1" s="7" t="s">
        <v>1121</v>
      </c>
      <c r="BE1" t="str">
        <f>Candidates!F24</f>
        <v>Betzler</v>
      </c>
      <c r="BF1" t="str">
        <f>Candidates!F25</f>
        <v>Brewer</v>
      </c>
      <c r="BG1" t="str">
        <f>Candidates!F26</f>
        <v>Callahan</v>
      </c>
      <c r="BH1" t="str">
        <f>Candidates!F27</f>
        <v>Cort</v>
      </c>
      <c r="BI1" t="str">
        <f>Candidates!F28</f>
        <v>Crow</v>
      </c>
      <c r="BJ1" t="str">
        <f>Candidates!F29</f>
        <v>Davis</v>
      </c>
      <c r="BK1" t="str">
        <f>Candidates!F30</f>
        <v>Drummond</v>
      </c>
      <c r="BL1" t="str">
        <f>Candidates!F31</f>
        <v>Greenleaf</v>
      </c>
      <c r="BM1" t="str">
        <f>Candidates!F32</f>
        <v>Hill</v>
      </c>
      <c r="BN1" t="str">
        <f>Candidates!F33</f>
        <v>Other</v>
      </c>
      <c r="BO1" t="str">
        <f>Candidates!F34</f>
        <v>Lawman</v>
      </c>
      <c r="BP1" t="str">
        <f>Candidates!F35</f>
        <v>Linn</v>
      </c>
      <c r="BQ1" t="str">
        <f>Candidates!F36</f>
        <v>Martin</v>
      </c>
      <c r="BR1" t="str">
        <f>Candidates!F37</f>
        <v>Meehan</v>
      </c>
      <c r="BS1" t="str">
        <f>Candidates!F38</f>
        <v>Robinson</v>
      </c>
      <c r="BT1" t="str">
        <f>Candidates!F39</f>
        <v>Rubash</v>
      </c>
      <c r="BU1" t="str">
        <f>Candidates!F40</f>
        <v>Story</v>
      </c>
      <c r="BV1" t="str">
        <f>Candidates!F41</f>
        <v>Swift</v>
      </c>
      <c r="BW1" t="str">
        <f>Candidates!F42</f>
        <v>Vestermark</v>
      </c>
      <c r="BX1" t="str">
        <f>Candidates!F43</f>
        <v>Wuensche</v>
      </c>
      <c r="BY1" s="146" t="str">
        <f>Candidates!F44</f>
        <v>Arnett</v>
      </c>
      <c r="BZ1" t="str">
        <f>Candidates!F45</f>
        <v>Benjamin</v>
      </c>
      <c r="CA1" t="str">
        <f>Candidates!F46</f>
        <v>Bollander</v>
      </c>
      <c r="CB1" t="str">
        <f>Candidates!F47</f>
        <v>Callahan</v>
      </c>
      <c r="CC1" t="str">
        <f>Candidates!F48</f>
        <v>Cisneros</v>
      </c>
      <c r="CD1" t="str">
        <f>Candidates!F49</f>
        <v>Dean</v>
      </c>
      <c r="CE1" t="str">
        <f>Candidates!F50</f>
        <v>Gonzales</v>
      </c>
      <c r="CF1" t="str">
        <f>Candidates!F51</f>
        <v>Levinson</v>
      </c>
      <c r="CG1" t="str">
        <f>Candidates!F52</f>
        <v>Lynch</v>
      </c>
      <c r="CH1" t="str">
        <f>Candidates!F53</f>
        <v>Perkins</v>
      </c>
      <c r="CI1" t="str">
        <f>Candidates!F54</f>
        <v>Perry</v>
      </c>
      <c r="CJ1" t="str">
        <f>Candidates!F55</f>
        <v>Sims</v>
      </c>
      <c r="CK1" t="str">
        <f>Candidates!F56</f>
        <v>Skelley</v>
      </c>
      <c r="CL1" t="str">
        <f>Candidates!F57</f>
        <v>Terr</v>
      </c>
      <c r="CM1" t="str">
        <f>Candidates!F58</f>
        <v>Welch</v>
      </c>
      <c r="CN1" t="str">
        <f>Candidates!F59</f>
        <v>Zack</v>
      </c>
    </row>
    <row r="2" spans="1:92" hidden="1" outlineLevel="1">
      <c r="A2" t="s">
        <v>1221</v>
      </c>
      <c r="B2" t="s">
        <v>290</v>
      </c>
      <c r="C2" s="1">
        <f t="shared" ref="C2:C33" si="0">SUM(P2:AG2)</f>
        <v>11094</v>
      </c>
      <c r="D2" s="7">
        <f>IF(P2&gt;0,RANK(P2,(P2:R2,S2:AG2)),0)</f>
        <v>8</v>
      </c>
      <c r="E2" s="7">
        <f>IF(Q2&gt;0,RANK(Q2,(P2:R2,S2:AG2)),0)</f>
        <v>2</v>
      </c>
      <c r="F2" s="7">
        <f>IF(R2&gt;0,RANK(R2,(P2:R2,S2:AG2)),0)</f>
        <v>3</v>
      </c>
      <c r="G2" s="7">
        <f>IF(S2&gt;0,RANK(S2,(P2:R2,S2:AG2)),0)</f>
        <v>4</v>
      </c>
      <c r="H2" s="48">
        <f t="shared" ref="H2:H33" si="1">MAX(P2:Y2)-LARGE(P2:Y2,2)</f>
        <v>355</v>
      </c>
      <c r="I2" s="163">
        <f t="shared" ref="I2:I65" si="2">H2/C2</f>
        <v>3.1999278889489814E-2</v>
      </c>
      <c r="J2" s="2"/>
      <c r="K2" s="2">
        <f t="shared" ref="K2:K33" si="3">IF($C2=0,"-",P2/$C2)</f>
        <v>1.2619433928249505E-3</v>
      </c>
      <c r="L2" s="2">
        <f t="shared" ref="L2:L33" si="4">IF($C2=0,"-",Q2/$C2)</f>
        <v>0.31133946277266994</v>
      </c>
      <c r="M2" s="2">
        <f t="shared" ref="M2:M33" si="5">IF($C2=0,"-",R2/$C2)</f>
        <v>0.26311519740400219</v>
      </c>
      <c r="N2" s="2">
        <f t="shared" ref="N2:N65" si="6">IF($C2=0,"-",S2/$C2)</f>
        <v>4.4438435190192895E-2</v>
      </c>
      <c r="O2" s="2">
        <f t="shared" ref="O2:O65" si="7">IF(C2=0,"-",(1-K2-L2-M2-N2))</f>
        <v>0.37984496124030998</v>
      </c>
      <c r="P2" s="1">
        <v>14</v>
      </c>
      <c r="Q2" s="1">
        <v>3454</v>
      </c>
      <c r="R2" s="1">
        <v>2919</v>
      </c>
      <c r="S2" s="1">
        <v>493</v>
      </c>
      <c r="T2" s="1">
        <v>3809</v>
      </c>
      <c r="U2" s="1">
        <v>39</v>
      </c>
      <c r="V2" s="1">
        <v>48</v>
      </c>
      <c r="Y2" s="1">
        <v>318</v>
      </c>
      <c r="AI2" s="7">
        <f t="shared" ref="AI2:AI33" si="8">IF(T2&gt;0,RANK(T2,(P2:Z2)),0)</f>
        <v>1</v>
      </c>
      <c r="AJ2" s="7">
        <f t="shared" ref="AJ2:AJ33" si="9">IF(U2&gt;0,RANK(U2,(P2:Z2)),0)</f>
        <v>7</v>
      </c>
      <c r="AK2" s="7">
        <f t="shared" ref="AK2:AK33" si="10">IF(V2&gt;0,RANK(V2,(P2:Z2)),0)</f>
        <v>6</v>
      </c>
      <c r="AL2" s="7">
        <f t="shared" ref="AL2:AL33" si="11">IF(W2&gt;0,RANK(W2,(P2:Z2)),0)</f>
        <v>0</v>
      </c>
      <c r="AM2" s="2">
        <f t="shared" ref="AM2:AM33" si="12">IF($C2=0,"-",T2/$C2)</f>
        <v>0.34333874166215972</v>
      </c>
      <c r="AN2" s="2">
        <f t="shared" ref="AN2:AN33" si="13">IF($C2=0,"-",U2/$C2)</f>
        <v>3.515413737155219E-3</v>
      </c>
      <c r="AO2" s="2">
        <f t="shared" ref="AO2:AO33" si="14">IF($C2=0,"-",V2/$C2)</f>
        <v>4.3266630611141161E-3</v>
      </c>
      <c r="AP2" s="2">
        <f t="shared" ref="AP2:AP33" si="15">IF($C2=0,"-",W2/$C2)</f>
        <v>0</v>
      </c>
      <c r="AR2" t="str">
        <f>A2</f>
        <v>Autauga</v>
      </c>
      <c r="AS2" t="s">
        <v>290</v>
      </c>
      <c r="AT2">
        <v>2</v>
      </c>
      <c r="AV2" s="91">
        <v>1</v>
      </c>
      <c r="AW2" s="93">
        <v>1</v>
      </c>
      <c r="AX2" s="99">
        <f t="shared" ref="AX2:AX33" si="16">AV2*1000+AW2</f>
        <v>1001</v>
      </c>
      <c r="AZ2" s="7" t="s">
        <v>3053</v>
      </c>
      <c r="BA2" t="s">
        <v>3290</v>
      </c>
    </row>
    <row r="3" spans="1:92" hidden="1" outlineLevel="1">
      <c r="A3" t="s">
        <v>1223</v>
      </c>
      <c r="B3" t="s">
        <v>290</v>
      </c>
      <c r="C3" s="1">
        <f t="shared" si="0"/>
        <v>36483</v>
      </c>
      <c r="D3" s="7">
        <f>IF(P3&gt;0,RANK(P3,(P3:R3,S3:AG3)),0)</f>
        <v>8</v>
      </c>
      <c r="E3" s="7">
        <f>IF(Q3&gt;0,RANK(Q3,(P3:R3,S3:AG3)),0)</f>
        <v>3</v>
      </c>
      <c r="F3" s="7">
        <f>IF(R3&gt;0,RANK(R3,(P3:R3,S3:AG3)),0)</f>
        <v>1</v>
      </c>
      <c r="G3" s="7">
        <f>IF(S3&gt;0,RANK(S3,(P3:R3,S3:AG3)),0)</f>
        <v>4</v>
      </c>
      <c r="H3" s="48">
        <f t="shared" si="1"/>
        <v>2515</v>
      </c>
      <c r="I3" s="163">
        <f t="shared" si="2"/>
        <v>6.8936216868130368E-2</v>
      </c>
      <c r="J3" s="2"/>
      <c r="K3" s="2">
        <f t="shared" si="3"/>
        <v>1.4527314091494668E-3</v>
      </c>
      <c r="L3" s="2">
        <f t="shared" si="4"/>
        <v>0.27212674396294162</v>
      </c>
      <c r="M3" s="2">
        <f t="shared" si="5"/>
        <v>0.36211386125044542</v>
      </c>
      <c r="N3" s="2">
        <f t="shared" si="6"/>
        <v>5.0434448921415451E-2</v>
      </c>
      <c r="O3" s="2">
        <f t="shared" si="7"/>
        <v>0.31387221445604807</v>
      </c>
      <c r="P3" s="1">
        <v>53</v>
      </c>
      <c r="Q3" s="1">
        <v>9928</v>
      </c>
      <c r="R3" s="1">
        <v>13211</v>
      </c>
      <c r="S3" s="1">
        <v>1840</v>
      </c>
      <c r="T3" s="1">
        <v>10696</v>
      </c>
      <c r="U3" s="1">
        <v>113</v>
      </c>
      <c r="V3" s="1">
        <v>72</v>
      </c>
      <c r="Y3" s="1">
        <v>570</v>
      </c>
      <c r="AI3" s="7">
        <f t="shared" si="8"/>
        <v>2</v>
      </c>
      <c r="AJ3" s="7">
        <f t="shared" si="9"/>
        <v>6</v>
      </c>
      <c r="AK3" s="7">
        <f t="shared" si="10"/>
        <v>7</v>
      </c>
      <c r="AL3" s="7">
        <f t="shared" si="11"/>
        <v>0</v>
      </c>
      <c r="AM3" s="2">
        <f t="shared" si="12"/>
        <v>0.29317764438231503</v>
      </c>
      <c r="AN3" s="2">
        <f t="shared" si="13"/>
        <v>3.0973330044130141E-3</v>
      </c>
      <c r="AO3" s="2">
        <f t="shared" si="14"/>
        <v>1.973521914316257E-3</v>
      </c>
      <c r="AP3" s="2">
        <f t="shared" si="15"/>
        <v>0</v>
      </c>
      <c r="AR3" t="str">
        <f t="shared" ref="AR3:AR66" si="17">A3</f>
        <v>Baldwin</v>
      </c>
      <c r="AS3" t="s">
        <v>290</v>
      </c>
      <c r="AT3">
        <v>1</v>
      </c>
      <c r="AV3" s="91">
        <v>1</v>
      </c>
      <c r="AW3" s="93">
        <v>3</v>
      </c>
      <c r="AX3" s="99">
        <f t="shared" si="16"/>
        <v>1003</v>
      </c>
      <c r="AZ3" s="7" t="s">
        <v>3053</v>
      </c>
      <c r="BA3" t="s">
        <v>3290</v>
      </c>
    </row>
    <row r="4" spans="1:92" hidden="1" outlineLevel="1">
      <c r="A4" t="s">
        <v>1213</v>
      </c>
      <c r="B4" t="s">
        <v>290</v>
      </c>
      <c r="C4" s="1">
        <f t="shared" si="0"/>
        <v>1479</v>
      </c>
      <c r="D4" s="7">
        <f>IF(P4&gt;0,RANK(P4,(P4:R4,S4:AG4)),0)</f>
        <v>8</v>
      </c>
      <c r="E4" s="7">
        <f>IF(Q4&gt;0,RANK(Q4,(P4:R4,S4:AG4)),0)</f>
        <v>1</v>
      </c>
      <c r="F4" s="7">
        <f>IF(R4&gt;0,RANK(R4,(P4:R4,S4:AG4)),0)</f>
        <v>3</v>
      </c>
      <c r="G4" s="7">
        <f>IF(S4&gt;0,RANK(S4,(P4:R4,S4:AG4)),0)</f>
        <v>4</v>
      </c>
      <c r="H4" s="48">
        <f t="shared" si="1"/>
        <v>66</v>
      </c>
      <c r="I4" s="163">
        <f t="shared" si="2"/>
        <v>4.4624746450304259E-2</v>
      </c>
      <c r="J4" s="2"/>
      <c r="K4" s="2">
        <f t="shared" si="3"/>
        <v>1.3522650439486139E-3</v>
      </c>
      <c r="L4" s="2">
        <f t="shared" si="4"/>
        <v>0.34550371872887087</v>
      </c>
      <c r="M4" s="2">
        <f t="shared" si="5"/>
        <v>0.30020283975659229</v>
      </c>
      <c r="N4" s="2">
        <f t="shared" si="6"/>
        <v>3.5158891142663962E-2</v>
      </c>
      <c r="O4" s="2">
        <f t="shared" si="7"/>
        <v>0.3177822853279243</v>
      </c>
      <c r="P4" s="1">
        <v>2</v>
      </c>
      <c r="Q4" s="1">
        <v>511</v>
      </c>
      <c r="R4" s="1">
        <v>444</v>
      </c>
      <c r="S4" s="1">
        <v>52</v>
      </c>
      <c r="T4" s="1">
        <v>445</v>
      </c>
      <c r="U4" s="1">
        <v>8</v>
      </c>
      <c r="V4" s="1">
        <v>5</v>
      </c>
      <c r="Y4" s="1">
        <v>12</v>
      </c>
      <c r="AI4" s="7">
        <f t="shared" si="8"/>
        <v>2</v>
      </c>
      <c r="AJ4" s="7">
        <f t="shared" si="9"/>
        <v>6</v>
      </c>
      <c r="AK4" s="7">
        <f t="shared" si="10"/>
        <v>7</v>
      </c>
      <c r="AL4" s="7">
        <f t="shared" si="11"/>
        <v>0</v>
      </c>
      <c r="AM4" s="2">
        <f t="shared" si="12"/>
        <v>0.30087897227856658</v>
      </c>
      <c r="AN4" s="2">
        <f t="shared" si="13"/>
        <v>5.4090601757944556E-3</v>
      </c>
      <c r="AO4" s="2">
        <f t="shared" si="14"/>
        <v>3.3806626098715348E-3</v>
      </c>
      <c r="AP4" s="2">
        <f t="shared" si="15"/>
        <v>0</v>
      </c>
      <c r="AR4" t="str">
        <f t="shared" si="17"/>
        <v>Barbour</v>
      </c>
      <c r="AS4" t="s">
        <v>290</v>
      </c>
      <c r="AT4">
        <v>2</v>
      </c>
      <c r="AV4" s="91">
        <v>1</v>
      </c>
      <c r="AW4" s="93">
        <v>5</v>
      </c>
      <c r="AX4" s="99">
        <f t="shared" si="16"/>
        <v>1005</v>
      </c>
      <c r="AZ4" s="7" t="s">
        <v>3053</v>
      </c>
      <c r="BA4" t="s">
        <v>3290</v>
      </c>
    </row>
    <row r="5" spans="1:92" hidden="1" outlineLevel="1">
      <c r="A5" t="s">
        <v>2614</v>
      </c>
      <c r="B5" t="s">
        <v>290</v>
      </c>
      <c r="C5" s="1">
        <f t="shared" si="0"/>
        <v>3334</v>
      </c>
      <c r="D5" s="7">
        <f>IF(P5&gt;0,RANK(P5,(P5:R5,S5:AG5)),0)</f>
        <v>8</v>
      </c>
      <c r="E5" s="7">
        <f>IF(Q5&gt;0,RANK(Q5,(P5:R5,S5:AG5)),0)</f>
        <v>2</v>
      </c>
      <c r="F5" s="7">
        <f>IF(R5&gt;0,RANK(R5,(P5:R5,S5:AG5)),0)</f>
        <v>3</v>
      </c>
      <c r="G5" s="7">
        <f>IF(S5&gt;0,RANK(S5,(P5:R5,S5:AG5)),0)</f>
        <v>4</v>
      </c>
      <c r="H5" s="48">
        <f t="shared" si="1"/>
        <v>279</v>
      </c>
      <c r="I5" s="163">
        <f t="shared" si="2"/>
        <v>8.3683263347330533E-2</v>
      </c>
      <c r="J5" s="2"/>
      <c r="K5" s="2">
        <f t="shared" si="3"/>
        <v>2.0995800839832034E-3</v>
      </c>
      <c r="L5" s="2">
        <f t="shared" si="4"/>
        <v>0.30323935212957409</v>
      </c>
      <c r="M5" s="2">
        <f t="shared" si="5"/>
        <v>0.22435512897420515</v>
      </c>
      <c r="N5" s="2">
        <f t="shared" si="6"/>
        <v>4.799040191961608E-2</v>
      </c>
      <c r="O5" s="2">
        <f t="shared" si="7"/>
        <v>0.42231553689262141</v>
      </c>
      <c r="P5" s="1">
        <v>7</v>
      </c>
      <c r="Q5" s="1">
        <v>1011</v>
      </c>
      <c r="R5" s="1">
        <v>748</v>
      </c>
      <c r="S5" s="1">
        <v>160</v>
      </c>
      <c r="T5" s="1">
        <v>1290</v>
      </c>
      <c r="U5" s="1">
        <v>18</v>
      </c>
      <c r="V5" s="1">
        <v>18</v>
      </c>
      <c r="Y5" s="1">
        <v>82</v>
      </c>
      <c r="AI5" s="7">
        <f t="shared" si="8"/>
        <v>1</v>
      </c>
      <c r="AJ5" s="7">
        <f t="shared" si="9"/>
        <v>6</v>
      </c>
      <c r="AK5" s="7">
        <f t="shared" si="10"/>
        <v>6</v>
      </c>
      <c r="AL5" s="7">
        <f t="shared" si="11"/>
        <v>0</v>
      </c>
      <c r="AM5" s="2">
        <f t="shared" si="12"/>
        <v>0.3869226154769046</v>
      </c>
      <c r="AN5" s="2">
        <f t="shared" si="13"/>
        <v>5.3989202159568086E-3</v>
      </c>
      <c r="AO5" s="2">
        <f t="shared" si="14"/>
        <v>5.3989202159568086E-3</v>
      </c>
      <c r="AP5" s="2">
        <f t="shared" si="15"/>
        <v>0</v>
      </c>
      <c r="AR5" t="str">
        <f t="shared" si="17"/>
        <v>Bibb</v>
      </c>
      <c r="AS5" t="s">
        <v>290</v>
      </c>
      <c r="AT5">
        <v>6</v>
      </c>
      <c r="AV5" s="91">
        <v>1</v>
      </c>
      <c r="AW5" s="93">
        <v>7</v>
      </c>
      <c r="AX5" s="99">
        <f t="shared" si="16"/>
        <v>1007</v>
      </c>
      <c r="AZ5" s="7" t="s">
        <v>3053</v>
      </c>
      <c r="BA5" t="s">
        <v>3290</v>
      </c>
    </row>
    <row r="6" spans="1:92" hidden="1" outlineLevel="1">
      <c r="A6" t="s">
        <v>865</v>
      </c>
      <c r="B6" t="s">
        <v>290</v>
      </c>
      <c r="C6" s="1">
        <f t="shared" si="0"/>
        <v>10770</v>
      </c>
      <c r="D6" s="7">
        <f>IF(P6&gt;0,RANK(P6,(P6:R6,S6:AG6)),0)</f>
        <v>8</v>
      </c>
      <c r="E6" s="7">
        <f>IF(Q6&gt;0,RANK(Q6,(P6:R6,S6:AG6)),0)</f>
        <v>2</v>
      </c>
      <c r="F6" s="7">
        <f>IF(R6&gt;0,RANK(R6,(P6:R6,S6:AG6)),0)</f>
        <v>3</v>
      </c>
      <c r="G6" s="7">
        <f>IF(S6&gt;0,RANK(S6,(P6:R6,S6:AG6)),0)</f>
        <v>4</v>
      </c>
      <c r="H6" s="48">
        <f t="shared" si="1"/>
        <v>1202</v>
      </c>
      <c r="I6" s="163">
        <f t="shared" si="2"/>
        <v>0.11160631383472609</v>
      </c>
      <c r="J6" s="2"/>
      <c r="K6" s="2">
        <f t="shared" si="3"/>
        <v>1.4856081708449396E-3</v>
      </c>
      <c r="L6" s="2">
        <f t="shared" si="4"/>
        <v>0.3000928505106778</v>
      </c>
      <c r="M6" s="2">
        <f t="shared" si="5"/>
        <v>0.22274837511606313</v>
      </c>
      <c r="N6" s="2">
        <f t="shared" si="6"/>
        <v>4.4753946146703805E-2</v>
      </c>
      <c r="O6" s="2">
        <f t="shared" si="7"/>
        <v>0.43091922005571026</v>
      </c>
      <c r="P6" s="1">
        <v>16</v>
      </c>
      <c r="Q6" s="1">
        <v>3232</v>
      </c>
      <c r="R6" s="1">
        <v>2399</v>
      </c>
      <c r="S6" s="1">
        <v>482</v>
      </c>
      <c r="T6" s="1">
        <v>4434</v>
      </c>
      <c r="U6" s="1">
        <v>25</v>
      </c>
      <c r="V6" s="1">
        <v>37</v>
      </c>
      <c r="Y6" s="1">
        <v>145</v>
      </c>
      <c r="AI6" s="7">
        <f t="shared" si="8"/>
        <v>1</v>
      </c>
      <c r="AJ6" s="7">
        <f t="shared" si="9"/>
        <v>7</v>
      </c>
      <c r="AK6" s="7">
        <f t="shared" si="10"/>
        <v>6</v>
      </c>
      <c r="AL6" s="7">
        <f t="shared" si="11"/>
        <v>0</v>
      </c>
      <c r="AM6" s="2">
        <f t="shared" si="12"/>
        <v>0.41169916434540388</v>
      </c>
      <c r="AN6" s="2">
        <f t="shared" si="13"/>
        <v>2.321262766945218E-3</v>
      </c>
      <c r="AO6" s="2">
        <f t="shared" si="14"/>
        <v>3.435468895078923E-3</v>
      </c>
      <c r="AP6" s="2">
        <f t="shared" si="15"/>
        <v>0</v>
      </c>
      <c r="AR6" t="str">
        <f t="shared" si="17"/>
        <v>Blount</v>
      </c>
      <c r="AS6" t="s">
        <v>290</v>
      </c>
      <c r="AV6" s="91">
        <v>1</v>
      </c>
      <c r="AW6" s="93">
        <v>9</v>
      </c>
      <c r="AX6" s="99">
        <f t="shared" si="16"/>
        <v>1009</v>
      </c>
      <c r="AZ6" s="7" t="s">
        <v>3053</v>
      </c>
      <c r="BA6" t="s">
        <v>3290</v>
      </c>
    </row>
    <row r="7" spans="1:92" hidden="1" outlineLevel="1">
      <c r="A7" t="s">
        <v>866</v>
      </c>
      <c r="B7" t="s">
        <v>290</v>
      </c>
      <c r="C7" s="1">
        <f t="shared" si="0"/>
        <v>194</v>
      </c>
      <c r="D7" s="7">
        <f>IF(P7&gt;0,RANK(P7,(P7:R7,S7:AG7)),0)</f>
        <v>0</v>
      </c>
      <c r="E7" s="7">
        <f>IF(Q7&gt;0,RANK(Q7,(P7:R7,S7:AG7)),0)</f>
        <v>1</v>
      </c>
      <c r="F7" s="7">
        <f>IF(R7&gt;0,RANK(R7,(P7:R7,S7:AG7)),0)</f>
        <v>2</v>
      </c>
      <c r="G7" s="7">
        <f>IF(S7&gt;0,RANK(S7,(P7:R7,S7:AG7)),0)</f>
        <v>4</v>
      </c>
      <c r="H7" s="48">
        <f t="shared" si="1"/>
        <v>16</v>
      </c>
      <c r="I7" s="163">
        <f t="shared" si="2"/>
        <v>8.247422680412371E-2</v>
      </c>
      <c r="J7" s="2"/>
      <c r="K7" s="2">
        <f t="shared" si="3"/>
        <v>0</v>
      </c>
      <c r="L7" s="2">
        <f t="shared" si="4"/>
        <v>0.42783505154639173</v>
      </c>
      <c r="M7" s="2">
        <f t="shared" si="5"/>
        <v>0.34536082474226804</v>
      </c>
      <c r="N7" s="2">
        <f t="shared" si="6"/>
        <v>4.6391752577319589E-2</v>
      </c>
      <c r="O7" s="2">
        <f t="shared" si="7"/>
        <v>0.18041237113402059</v>
      </c>
      <c r="P7" s="1">
        <v>0</v>
      </c>
      <c r="Q7" s="1">
        <v>83</v>
      </c>
      <c r="R7" s="1">
        <v>67</v>
      </c>
      <c r="S7" s="1">
        <v>9</v>
      </c>
      <c r="T7" s="1">
        <v>34</v>
      </c>
      <c r="U7" s="1">
        <v>0</v>
      </c>
      <c r="V7" s="1">
        <v>0</v>
      </c>
      <c r="Y7" s="1">
        <v>1</v>
      </c>
      <c r="AI7" s="7">
        <f t="shared" si="8"/>
        <v>3</v>
      </c>
      <c r="AJ7" s="7">
        <f t="shared" si="9"/>
        <v>0</v>
      </c>
      <c r="AK7" s="7">
        <f t="shared" si="10"/>
        <v>0</v>
      </c>
      <c r="AL7" s="7">
        <f t="shared" si="11"/>
        <v>0</v>
      </c>
      <c r="AM7" s="2">
        <f t="shared" si="12"/>
        <v>0.17525773195876287</v>
      </c>
      <c r="AN7" s="2">
        <f t="shared" si="13"/>
        <v>0</v>
      </c>
      <c r="AO7" s="2">
        <f t="shared" si="14"/>
        <v>0</v>
      </c>
      <c r="AP7" s="2">
        <f t="shared" si="15"/>
        <v>0</v>
      </c>
      <c r="AR7" t="str">
        <f t="shared" si="17"/>
        <v>Bullock</v>
      </c>
      <c r="AS7" t="s">
        <v>290</v>
      </c>
      <c r="AT7">
        <v>2</v>
      </c>
      <c r="AV7" s="91">
        <v>1</v>
      </c>
      <c r="AW7" s="93">
        <v>11</v>
      </c>
      <c r="AX7" s="99">
        <f t="shared" si="16"/>
        <v>1011</v>
      </c>
      <c r="AZ7" s="7" t="s">
        <v>3053</v>
      </c>
      <c r="BA7" t="s">
        <v>3290</v>
      </c>
    </row>
    <row r="8" spans="1:92" hidden="1" outlineLevel="1">
      <c r="A8" t="s">
        <v>626</v>
      </c>
      <c r="B8" t="s">
        <v>290</v>
      </c>
      <c r="C8" s="1">
        <f t="shared" si="0"/>
        <v>1646</v>
      </c>
      <c r="D8" s="7">
        <f>IF(P8&gt;0,RANK(P8,(P8:R8,S8:AG8)),0)</f>
        <v>8</v>
      </c>
      <c r="E8" s="7">
        <f>IF(Q8&gt;0,RANK(Q8,(P8:R8,S8:AG8)),0)</f>
        <v>1</v>
      </c>
      <c r="F8" s="7">
        <f>IF(R8&gt;0,RANK(R8,(P8:R8,S8:AG8)),0)</f>
        <v>3</v>
      </c>
      <c r="G8" s="7">
        <f>IF(S8&gt;0,RANK(S8,(P8:R8,S8:AG8)),0)</f>
        <v>4</v>
      </c>
      <c r="H8" s="48">
        <f t="shared" si="1"/>
        <v>40</v>
      </c>
      <c r="I8" s="163">
        <f t="shared" si="2"/>
        <v>2.4301336573511544E-2</v>
      </c>
      <c r="J8" s="2"/>
      <c r="K8" s="2">
        <f t="shared" si="3"/>
        <v>6.0753341433778852E-4</v>
      </c>
      <c r="L8" s="2">
        <f t="shared" si="4"/>
        <v>0.34690157958687728</v>
      </c>
      <c r="M8" s="2">
        <f t="shared" si="5"/>
        <v>0.28371810449574725</v>
      </c>
      <c r="N8" s="2">
        <f t="shared" si="6"/>
        <v>3.3414337788578372E-2</v>
      </c>
      <c r="O8" s="2">
        <f t="shared" si="7"/>
        <v>0.33535844471445925</v>
      </c>
      <c r="P8" s="1">
        <v>1</v>
      </c>
      <c r="Q8" s="1">
        <v>571</v>
      </c>
      <c r="R8" s="1">
        <v>467</v>
      </c>
      <c r="S8" s="1">
        <v>55</v>
      </c>
      <c r="T8" s="1">
        <v>531</v>
      </c>
      <c r="U8" s="1">
        <v>9</v>
      </c>
      <c r="V8" s="1">
        <v>2</v>
      </c>
      <c r="Y8" s="1">
        <v>10</v>
      </c>
      <c r="AI8" s="7">
        <f t="shared" si="8"/>
        <v>2</v>
      </c>
      <c r="AJ8" s="7">
        <f t="shared" si="9"/>
        <v>6</v>
      </c>
      <c r="AK8" s="7">
        <f t="shared" si="10"/>
        <v>7</v>
      </c>
      <c r="AL8" s="7">
        <f t="shared" si="11"/>
        <v>0</v>
      </c>
      <c r="AM8" s="2">
        <f t="shared" si="12"/>
        <v>0.32260024301336576</v>
      </c>
      <c r="AN8" s="2">
        <f t="shared" si="13"/>
        <v>5.4678007290400975E-3</v>
      </c>
      <c r="AO8" s="2">
        <f t="shared" si="14"/>
        <v>1.215066828675577E-3</v>
      </c>
      <c r="AP8" s="2">
        <f t="shared" si="15"/>
        <v>0</v>
      </c>
      <c r="AR8" t="str">
        <f t="shared" si="17"/>
        <v>Butler</v>
      </c>
      <c r="AS8" t="s">
        <v>290</v>
      </c>
      <c r="AT8">
        <v>2</v>
      </c>
      <c r="AV8" s="91">
        <v>1</v>
      </c>
      <c r="AW8" s="93">
        <v>13</v>
      </c>
      <c r="AX8" s="99">
        <f t="shared" si="16"/>
        <v>1013</v>
      </c>
      <c r="AZ8" s="7" t="s">
        <v>3053</v>
      </c>
      <c r="BA8" t="s">
        <v>3290</v>
      </c>
    </row>
    <row r="9" spans="1:92" hidden="1" outlineLevel="1">
      <c r="A9" t="s">
        <v>1973</v>
      </c>
      <c r="B9" t="s">
        <v>290</v>
      </c>
      <c r="C9" s="1">
        <f t="shared" si="0"/>
        <v>16193</v>
      </c>
      <c r="D9" s="7">
        <f>IF(P9&gt;0,RANK(P9,(P9:R9,S9:AG9)),0)</f>
        <v>8</v>
      </c>
      <c r="E9" s="7">
        <f>IF(Q9&gt;0,RANK(Q9,(P9:R9,S9:AG9)),0)</f>
        <v>2</v>
      </c>
      <c r="F9" s="7">
        <f>IF(R9&gt;0,RANK(R9,(P9:R9,S9:AG9)),0)</f>
        <v>3</v>
      </c>
      <c r="G9" s="7">
        <f>IF(S9&gt;0,RANK(S9,(P9:R9,S9:AG9)),0)</f>
        <v>4</v>
      </c>
      <c r="H9" s="48">
        <f t="shared" si="1"/>
        <v>1028</v>
      </c>
      <c r="I9" s="163">
        <f t="shared" si="2"/>
        <v>6.348422157722472E-2</v>
      </c>
      <c r="J9" s="2"/>
      <c r="K9" s="2">
        <f t="shared" si="3"/>
        <v>2.284937936145248E-3</v>
      </c>
      <c r="L9" s="2">
        <f t="shared" si="4"/>
        <v>0.28938430185882791</v>
      </c>
      <c r="M9" s="2">
        <f t="shared" si="5"/>
        <v>0.27061075773482368</v>
      </c>
      <c r="N9" s="2">
        <f t="shared" si="6"/>
        <v>5.1133205706169332E-2</v>
      </c>
      <c r="O9" s="2">
        <f t="shared" si="7"/>
        <v>0.38658679676403385</v>
      </c>
      <c r="P9" s="1">
        <v>37</v>
      </c>
      <c r="Q9" s="1">
        <v>4686</v>
      </c>
      <c r="R9" s="1">
        <v>4382</v>
      </c>
      <c r="S9" s="1">
        <v>828</v>
      </c>
      <c r="T9" s="1">
        <v>5714</v>
      </c>
      <c r="U9" s="1">
        <v>55</v>
      </c>
      <c r="V9" s="1">
        <v>57</v>
      </c>
      <c r="Y9" s="1">
        <v>434</v>
      </c>
      <c r="AI9" s="7">
        <f t="shared" si="8"/>
        <v>1</v>
      </c>
      <c r="AJ9" s="7">
        <f t="shared" si="9"/>
        <v>7</v>
      </c>
      <c r="AK9" s="7">
        <f t="shared" si="10"/>
        <v>6</v>
      </c>
      <c r="AL9" s="7">
        <f t="shared" si="11"/>
        <v>0</v>
      </c>
      <c r="AM9" s="2">
        <f t="shared" si="12"/>
        <v>0.35286852343605263</v>
      </c>
      <c r="AN9" s="2">
        <f t="shared" si="13"/>
        <v>3.3965293645402336E-3</v>
      </c>
      <c r="AO9" s="2">
        <f t="shared" si="14"/>
        <v>3.5200395232507873E-3</v>
      </c>
      <c r="AP9" s="2">
        <f t="shared" si="15"/>
        <v>0</v>
      </c>
      <c r="AR9" t="str">
        <f t="shared" si="17"/>
        <v>Calhoun</v>
      </c>
      <c r="AS9" t="s">
        <v>290</v>
      </c>
      <c r="AT9">
        <v>3</v>
      </c>
      <c r="AV9" s="91">
        <v>1</v>
      </c>
      <c r="AW9" s="93">
        <v>15</v>
      </c>
      <c r="AX9" s="99">
        <f t="shared" si="16"/>
        <v>1015</v>
      </c>
      <c r="AZ9" s="7" t="s">
        <v>3053</v>
      </c>
      <c r="BA9" t="s">
        <v>3290</v>
      </c>
    </row>
    <row r="10" spans="1:92" hidden="1" outlineLevel="1">
      <c r="A10" t="s">
        <v>3266</v>
      </c>
      <c r="B10" t="s">
        <v>290</v>
      </c>
      <c r="C10" s="1">
        <f t="shared" si="0"/>
        <v>2528</v>
      </c>
      <c r="D10" s="7">
        <f>IF(P10&gt;0,RANK(P10,(P10:R10,S10:AG10)),0)</f>
        <v>7</v>
      </c>
      <c r="E10" s="7">
        <f>IF(Q10&gt;0,RANK(Q10,(P10:R10,S10:AG10)),0)</f>
        <v>1</v>
      </c>
      <c r="F10" s="7">
        <f>IF(R10&gt;0,RANK(R10,(P10:R10,S10:AG10)),0)</f>
        <v>3</v>
      </c>
      <c r="G10" s="7">
        <f>IF(S10&gt;0,RANK(S10,(P10:R10,S10:AG10)),0)</f>
        <v>4</v>
      </c>
      <c r="H10" s="48">
        <f t="shared" si="1"/>
        <v>23</v>
      </c>
      <c r="I10" s="163">
        <f t="shared" si="2"/>
        <v>9.0981012658227847E-3</v>
      </c>
      <c r="J10" s="2"/>
      <c r="K10" s="2">
        <f t="shared" si="3"/>
        <v>1.1867088607594937E-3</v>
      </c>
      <c r="L10" s="2">
        <f t="shared" si="4"/>
        <v>0.33742088607594939</v>
      </c>
      <c r="M10" s="2">
        <f t="shared" si="5"/>
        <v>0.26819620253164556</v>
      </c>
      <c r="N10" s="2">
        <f t="shared" si="6"/>
        <v>4.9841772151898736E-2</v>
      </c>
      <c r="O10" s="2">
        <f t="shared" si="7"/>
        <v>0.34335443037974683</v>
      </c>
      <c r="P10" s="1">
        <v>3</v>
      </c>
      <c r="Q10" s="1">
        <v>853</v>
      </c>
      <c r="R10" s="1">
        <v>678</v>
      </c>
      <c r="S10" s="1">
        <v>126</v>
      </c>
      <c r="T10" s="1">
        <v>830</v>
      </c>
      <c r="U10" s="1">
        <v>3</v>
      </c>
      <c r="V10" s="1">
        <v>5</v>
      </c>
      <c r="Y10" s="1">
        <v>30</v>
      </c>
      <c r="AI10" s="7">
        <f t="shared" si="8"/>
        <v>2</v>
      </c>
      <c r="AJ10" s="7">
        <f t="shared" si="9"/>
        <v>7</v>
      </c>
      <c r="AK10" s="7">
        <f t="shared" si="10"/>
        <v>6</v>
      </c>
      <c r="AL10" s="7">
        <f t="shared" si="11"/>
        <v>0</v>
      </c>
      <c r="AM10" s="2">
        <f t="shared" si="12"/>
        <v>0.32832278481012656</v>
      </c>
      <c r="AN10" s="2">
        <f t="shared" si="13"/>
        <v>1.1867088607594937E-3</v>
      </c>
      <c r="AO10" s="2">
        <f t="shared" si="14"/>
        <v>1.9778481012658229E-3</v>
      </c>
      <c r="AP10" s="2">
        <f t="shared" si="15"/>
        <v>0</v>
      </c>
      <c r="AR10" t="str">
        <f t="shared" si="17"/>
        <v>Chambers</v>
      </c>
      <c r="AS10" t="s">
        <v>290</v>
      </c>
      <c r="AT10">
        <v>3</v>
      </c>
      <c r="AV10" s="91">
        <v>1</v>
      </c>
      <c r="AW10" s="93">
        <v>17</v>
      </c>
      <c r="AX10" s="99">
        <f t="shared" si="16"/>
        <v>1017</v>
      </c>
      <c r="AZ10" s="7" t="s">
        <v>3053</v>
      </c>
      <c r="BA10" t="s">
        <v>3290</v>
      </c>
    </row>
    <row r="11" spans="1:92" hidden="1" outlineLevel="1">
      <c r="A11" t="s">
        <v>10</v>
      </c>
      <c r="B11" t="s">
        <v>290</v>
      </c>
      <c r="C11" s="1">
        <f t="shared" si="0"/>
        <v>2966</v>
      </c>
      <c r="D11" s="7">
        <f>IF(P11&gt;0,RANK(P11,(P11:R11,S11:AG11)),0)</f>
        <v>8</v>
      </c>
      <c r="E11" s="7">
        <f>IF(Q11&gt;0,RANK(Q11,(P11:R11,S11:AG11)),0)</f>
        <v>1</v>
      </c>
      <c r="F11" s="7">
        <f>IF(R11&gt;0,RANK(R11,(P11:R11,S11:AG11)),0)</f>
        <v>3</v>
      </c>
      <c r="G11" s="7">
        <f>IF(S11&gt;0,RANK(S11,(P11:R11,S11:AG11)),0)</f>
        <v>4</v>
      </c>
      <c r="H11" s="48">
        <f t="shared" si="1"/>
        <v>22</v>
      </c>
      <c r="I11" s="163">
        <f t="shared" si="2"/>
        <v>7.4173971679028991E-3</v>
      </c>
      <c r="J11" s="2"/>
      <c r="K11" s="2">
        <f t="shared" si="3"/>
        <v>3.3715441672285906E-4</v>
      </c>
      <c r="L11" s="2">
        <f t="shared" si="4"/>
        <v>0.33681726230613623</v>
      </c>
      <c r="M11" s="2">
        <f t="shared" si="5"/>
        <v>0.24578556979096425</v>
      </c>
      <c r="N11" s="2">
        <f t="shared" si="6"/>
        <v>5.3270397842211735E-2</v>
      </c>
      <c r="O11" s="2">
        <f t="shared" si="7"/>
        <v>0.363789615643965</v>
      </c>
      <c r="P11" s="1">
        <v>1</v>
      </c>
      <c r="Q11" s="1">
        <v>999</v>
      </c>
      <c r="R11" s="1">
        <v>729</v>
      </c>
      <c r="S11" s="1">
        <v>158</v>
      </c>
      <c r="T11" s="1">
        <v>977</v>
      </c>
      <c r="U11" s="1">
        <v>12</v>
      </c>
      <c r="V11" s="1">
        <v>18</v>
      </c>
      <c r="Y11" s="1">
        <v>72</v>
      </c>
      <c r="AI11" s="7">
        <f t="shared" si="8"/>
        <v>2</v>
      </c>
      <c r="AJ11" s="7">
        <f t="shared" si="9"/>
        <v>7</v>
      </c>
      <c r="AK11" s="7">
        <f t="shared" si="10"/>
        <v>6</v>
      </c>
      <c r="AL11" s="7">
        <f t="shared" si="11"/>
        <v>0</v>
      </c>
      <c r="AM11" s="2">
        <f t="shared" si="12"/>
        <v>0.32939986513823333</v>
      </c>
      <c r="AN11" s="2">
        <f t="shared" si="13"/>
        <v>4.045853000674309E-3</v>
      </c>
      <c r="AO11" s="2">
        <f t="shared" si="14"/>
        <v>6.0687795010114631E-3</v>
      </c>
      <c r="AP11" s="2">
        <f t="shared" si="15"/>
        <v>0</v>
      </c>
      <c r="AR11" t="str">
        <f t="shared" si="17"/>
        <v>Cherokee</v>
      </c>
      <c r="AS11" t="s">
        <v>290</v>
      </c>
      <c r="AV11" s="91">
        <v>1</v>
      </c>
      <c r="AW11" s="93">
        <v>19</v>
      </c>
      <c r="AX11" s="99">
        <f t="shared" si="16"/>
        <v>1019</v>
      </c>
      <c r="AZ11" s="7" t="s">
        <v>3053</v>
      </c>
      <c r="BA11" t="s">
        <v>3290</v>
      </c>
    </row>
    <row r="12" spans="1:92" hidden="1" outlineLevel="1">
      <c r="A12" t="s">
        <v>1202</v>
      </c>
      <c r="B12" t="s">
        <v>290</v>
      </c>
      <c r="C12" s="1">
        <f t="shared" si="0"/>
        <v>7328</v>
      </c>
      <c r="D12" s="7">
        <f>IF(P12&gt;0,RANK(P12,(P12:R12,S12:AG12)),0)</f>
        <v>8</v>
      </c>
      <c r="E12" s="7">
        <f>IF(Q12&gt;0,RANK(Q12,(P12:R12,S12:AG12)),0)</f>
        <v>1</v>
      </c>
      <c r="F12" s="7">
        <f>IF(R12&gt;0,RANK(R12,(P12:R12,S12:AG12)),0)</f>
        <v>3</v>
      </c>
      <c r="G12" s="7">
        <f>IF(S12&gt;0,RANK(S12,(P12:R12,S12:AG12)),0)</f>
        <v>4</v>
      </c>
      <c r="H12" s="48">
        <f t="shared" si="1"/>
        <v>63</v>
      </c>
      <c r="I12" s="163">
        <f t="shared" si="2"/>
        <v>8.597161572052401E-3</v>
      </c>
      <c r="J12" s="2"/>
      <c r="K12" s="2">
        <f t="shared" si="3"/>
        <v>1.6375545851528383E-3</v>
      </c>
      <c r="L12" s="2">
        <f t="shared" si="4"/>
        <v>0.36271834061135372</v>
      </c>
      <c r="M12" s="2">
        <f t="shared" si="5"/>
        <v>0.2097434497816594</v>
      </c>
      <c r="N12" s="2">
        <f t="shared" si="6"/>
        <v>5.1446506550218339E-2</v>
      </c>
      <c r="O12" s="2">
        <f t="shared" si="7"/>
        <v>0.37445414847161584</v>
      </c>
      <c r="P12" s="1">
        <v>12</v>
      </c>
      <c r="Q12" s="1">
        <v>2658</v>
      </c>
      <c r="R12" s="1">
        <v>1537</v>
      </c>
      <c r="S12" s="1">
        <v>377</v>
      </c>
      <c r="T12" s="1">
        <v>2595</v>
      </c>
      <c r="U12" s="1">
        <v>25</v>
      </c>
      <c r="V12" s="1">
        <v>27</v>
      </c>
      <c r="Y12" s="1">
        <v>97</v>
      </c>
      <c r="AI12" s="7">
        <f t="shared" si="8"/>
        <v>2</v>
      </c>
      <c r="AJ12" s="7">
        <f t="shared" si="9"/>
        <v>7</v>
      </c>
      <c r="AK12" s="7">
        <f t="shared" si="10"/>
        <v>6</v>
      </c>
      <c r="AL12" s="7">
        <f t="shared" si="11"/>
        <v>0</v>
      </c>
      <c r="AM12" s="2">
        <f t="shared" si="12"/>
        <v>0.35412117903930129</v>
      </c>
      <c r="AN12" s="2">
        <f t="shared" si="13"/>
        <v>3.4115720524017469E-3</v>
      </c>
      <c r="AO12" s="2">
        <f t="shared" si="14"/>
        <v>3.6844978165938864E-3</v>
      </c>
      <c r="AP12" s="2">
        <f t="shared" si="15"/>
        <v>0</v>
      </c>
      <c r="AR12" t="str">
        <f t="shared" si="17"/>
        <v>Chilton</v>
      </c>
      <c r="AS12" t="s">
        <v>290</v>
      </c>
      <c r="AT12">
        <v>6</v>
      </c>
      <c r="AV12" s="91">
        <v>1</v>
      </c>
      <c r="AW12" s="93">
        <v>21</v>
      </c>
      <c r="AX12" s="99">
        <f t="shared" si="16"/>
        <v>1021</v>
      </c>
      <c r="AZ12" s="7" t="s">
        <v>3053</v>
      </c>
      <c r="BA12" t="s">
        <v>3290</v>
      </c>
    </row>
    <row r="13" spans="1:92" hidden="1" outlineLevel="1">
      <c r="A13" t="s">
        <v>753</v>
      </c>
      <c r="B13" t="s">
        <v>290</v>
      </c>
      <c r="C13" s="1">
        <f t="shared" si="0"/>
        <v>409</v>
      </c>
      <c r="D13" s="7">
        <f>IF(P13&gt;0,RANK(P13,(P13:R13,S13:AG13)),0)</f>
        <v>0</v>
      </c>
      <c r="E13" s="7">
        <f>IF(Q13&gt;0,RANK(Q13,(P13:R13,S13:AG13)),0)</f>
        <v>2</v>
      </c>
      <c r="F13" s="7">
        <f>IF(R13&gt;0,RANK(R13,(P13:R13,S13:AG13)),0)</f>
        <v>3</v>
      </c>
      <c r="G13" s="7">
        <f>IF(S13&gt;0,RANK(S13,(P13:R13,S13:AG13)),0)</f>
        <v>4</v>
      </c>
      <c r="H13" s="48">
        <f t="shared" si="1"/>
        <v>22</v>
      </c>
      <c r="I13" s="163">
        <f t="shared" si="2"/>
        <v>5.3789731051344741E-2</v>
      </c>
      <c r="J13" s="2"/>
      <c r="K13" s="2">
        <f t="shared" si="3"/>
        <v>0</v>
      </c>
      <c r="L13" s="2">
        <f t="shared" si="4"/>
        <v>0.32518337408312958</v>
      </c>
      <c r="M13" s="2">
        <f t="shared" si="5"/>
        <v>0.25183374083129584</v>
      </c>
      <c r="N13" s="2">
        <f t="shared" si="6"/>
        <v>1.4669926650366748E-2</v>
      </c>
      <c r="O13" s="2">
        <f t="shared" si="7"/>
        <v>0.40831295843520782</v>
      </c>
      <c r="P13" s="1">
        <v>0</v>
      </c>
      <c r="Q13" s="1">
        <v>133</v>
      </c>
      <c r="R13" s="1">
        <v>103</v>
      </c>
      <c r="S13" s="1">
        <v>6</v>
      </c>
      <c r="T13" s="1">
        <v>155</v>
      </c>
      <c r="U13" s="1">
        <v>4</v>
      </c>
      <c r="V13" s="1">
        <v>3</v>
      </c>
      <c r="Y13" s="1">
        <v>5</v>
      </c>
      <c r="AI13" s="7">
        <f t="shared" si="8"/>
        <v>1</v>
      </c>
      <c r="AJ13" s="7">
        <f t="shared" si="9"/>
        <v>6</v>
      </c>
      <c r="AK13" s="7">
        <f t="shared" si="10"/>
        <v>7</v>
      </c>
      <c r="AL13" s="7">
        <f t="shared" si="11"/>
        <v>0</v>
      </c>
      <c r="AM13" s="2">
        <f t="shared" si="12"/>
        <v>0.37897310513447435</v>
      </c>
      <c r="AN13" s="2">
        <f t="shared" si="13"/>
        <v>9.7799511002444987E-3</v>
      </c>
      <c r="AO13" s="2">
        <f t="shared" si="14"/>
        <v>7.3349633251833741E-3</v>
      </c>
      <c r="AP13" s="2">
        <f t="shared" si="15"/>
        <v>0</v>
      </c>
      <c r="AR13" t="str">
        <f t="shared" si="17"/>
        <v>Choctaw</v>
      </c>
      <c r="AS13" t="s">
        <v>290</v>
      </c>
      <c r="AT13">
        <v>7</v>
      </c>
      <c r="AV13" s="91">
        <v>1</v>
      </c>
      <c r="AW13" s="93">
        <v>23</v>
      </c>
      <c r="AX13" s="99">
        <f t="shared" si="16"/>
        <v>1023</v>
      </c>
      <c r="AZ13" s="7" t="s">
        <v>3053</v>
      </c>
      <c r="BA13" t="s">
        <v>3290</v>
      </c>
    </row>
    <row r="14" spans="1:92" hidden="1" outlineLevel="1">
      <c r="A14" t="s">
        <v>754</v>
      </c>
      <c r="B14" t="s">
        <v>290</v>
      </c>
      <c r="C14" s="1">
        <f t="shared" si="0"/>
        <v>4202</v>
      </c>
      <c r="D14" s="7">
        <f>IF(P14&gt;0,RANK(P14,(P14:R14,S14:AG14)),0)</f>
        <v>8</v>
      </c>
      <c r="E14" s="7">
        <f>IF(Q14&gt;0,RANK(Q14,(P14:R14,S14:AG14)),0)</f>
        <v>3</v>
      </c>
      <c r="F14" s="7">
        <f>IF(R14&gt;0,RANK(R14,(P14:R14,S14:AG14)),0)</f>
        <v>2</v>
      </c>
      <c r="G14" s="7">
        <f>IF(S14&gt;0,RANK(S14,(P14:R14,S14:AG14)),0)</f>
        <v>4</v>
      </c>
      <c r="H14" s="48">
        <f t="shared" si="1"/>
        <v>169</v>
      </c>
      <c r="I14" s="163">
        <f t="shared" si="2"/>
        <v>4.021894336030462E-2</v>
      </c>
      <c r="J14" s="2"/>
      <c r="K14" s="2">
        <f t="shared" si="3"/>
        <v>2.3798191337458352E-3</v>
      </c>
      <c r="L14" s="2">
        <f t="shared" si="4"/>
        <v>0.2586863398381723</v>
      </c>
      <c r="M14" s="2">
        <f t="shared" si="5"/>
        <v>0.32484531175630654</v>
      </c>
      <c r="N14" s="2">
        <f t="shared" si="6"/>
        <v>2.1418372203712517E-2</v>
      </c>
      <c r="O14" s="2">
        <f t="shared" si="7"/>
        <v>0.39267015706806285</v>
      </c>
      <c r="P14" s="1">
        <v>10</v>
      </c>
      <c r="Q14" s="1">
        <v>1087</v>
      </c>
      <c r="R14" s="1">
        <v>1365</v>
      </c>
      <c r="S14" s="1">
        <v>90</v>
      </c>
      <c r="T14" s="1">
        <v>1534</v>
      </c>
      <c r="U14" s="1">
        <v>24</v>
      </c>
      <c r="V14" s="1">
        <v>18</v>
      </c>
      <c r="Y14" s="1">
        <v>74</v>
      </c>
      <c r="AI14" s="7">
        <f t="shared" si="8"/>
        <v>1</v>
      </c>
      <c r="AJ14" s="7">
        <f t="shared" si="9"/>
        <v>6</v>
      </c>
      <c r="AK14" s="7">
        <f t="shared" si="10"/>
        <v>7</v>
      </c>
      <c r="AL14" s="7">
        <f t="shared" si="11"/>
        <v>0</v>
      </c>
      <c r="AM14" s="2">
        <f t="shared" si="12"/>
        <v>0.36506425511661111</v>
      </c>
      <c r="AN14" s="2">
        <f t="shared" si="13"/>
        <v>5.7115659209900048E-3</v>
      </c>
      <c r="AO14" s="2">
        <f t="shared" si="14"/>
        <v>4.2836744407425036E-3</v>
      </c>
      <c r="AP14" s="2">
        <f t="shared" si="15"/>
        <v>0</v>
      </c>
      <c r="AR14" t="str">
        <f t="shared" si="17"/>
        <v>Clarke</v>
      </c>
      <c r="AS14" t="s">
        <v>290</v>
      </c>
      <c r="AV14" s="91">
        <v>1</v>
      </c>
      <c r="AW14" s="93">
        <v>25</v>
      </c>
      <c r="AX14" s="99">
        <f t="shared" si="16"/>
        <v>1025</v>
      </c>
      <c r="AZ14" s="7" t="s">
        <v>3053</v>
      </c>
      <c r="BA14" t="s">
        <v>3290</v>
      </c>
    </row>
    <row r="15" spans="1:92" hidden="1" outlineLevel="1">
      <c r="A15" t="s">
        <v>1222</v>
      </c>
      <c r="B15" t="s">
        <v>290</v>
      </c>
      <c r="C15" s="1">
        <f t="shared" si="0"/>
        <v>1571</v>
      </c>
      <c r="D15" s="7">
        <f>IF(P15&gt;0,RANK(P15,(P15:R15,S15:AG15)),0)</f>
        <v>8</v>
      </c>
      <c r="E15" s="7">
        <f>IF(Q15&gt;0,RANK(Q15,(P15:R15,S15:AG15)),0)</f>
        <v>2</v>
      </c>
      <c r="F15" s="7">
        <f>IF(R15&gt;0,RANK(R15,(P15:R15,S15:AG15)),0)</f>
        <v>3</v>
      </c>
      <c r="G15" s="7">
        <f>IF(S15&gt;0,RANK(S15,(P15:R15,S15:AG15)),0)</f>
        <v>4</v>
      </c>
      <c r="H15" s="48">
        <f t="shared" si="1"/>
        <v>46</v>
      </c>
      <c r="I15" s="163">
        <f t="shared" si="2"/>
        <v>2.928071292170592E-2</v>
      </c>
      <c r="J15" s="2"/>
      <c r="K15" s="2">
        <f t="shared" si="3"/>
        <v>1.9096117122851686E-3</v>
      </c>
      <c r="L15" s="2">
        <f t="shared" si="4"/>
        <v>0.33863781031190326</v>
      </c>
      <c r="M15" s="2">
        <f t="shared" si="5"/>
        <v>0.21323997453851051</v>
      </c>
      <c r="N15" s="2">
        <f t="shared" si="6"/>
        <v>5.2196053469127944E-2</v>
      </c>
      <c r="O15" s="2">
        <f t="shared" si="7"/>
        <v>0.39401654996817315</v>
      </c>
      <c r="P15" s="1">
        <v>3</v>
      </c>
      <c r="Q15" s="1">
        <v>532</v>
      </c>
      <c r="R15" s="1">
        <v>335</v>
      </c>
      <c r="S15" s="1">
        <v>82</v>
      </c>
      <c r="T15" s="1">
        <v>578</v>
      </c>
      <c r="U15" s="1">
        <v>9</v>
      </c>
      <c r="V15" s="1">
        <v>11</v>
      </c>
      <c r="Y15" s="1">
        <v>21</v>
      </c>
      <c r="AI15" s="7">
        <f t="shared" si="8"/>
        <v>1</v>
      </c>
      <c r="AJ15" s="7">
        <f t="shared" si="9"/>
        <v>7</v>
      </c>
      <c r="AK15" s="7">
        <f t="shared" si="10"/>
        <v>6</v>
      </c>
      <c r="AL15" s="7">
        <f t="shared" si="11"/>
        <v>0</v>
      </c>
      <c r="AM15" s="2">
        <f t="shared" si="12"/>
        <v>0.36791852323360918</v>
      </c>
      <c r="AN15" s="2">
        <f t="shared" si="13"/>
        <v>5.7288351368555059E-3</v>
      </c>
      <c r="AO15" s="2">
        <f t="shared" si="14"/>
        <v>7.0019096117122856E-3</v>
      </c>
      <c r="AP15" s="2">
        <f t="shared" si="15"/>
        <v>0</v>
      </c>
      <c r="AR15" t="str">
        <f t="shared" si="17"/>
        <v>Clay</v>
      </c>
      <c r="AS15" t="s">
        <v>290</v>
      </c>
      <c r="AT15">
        <v>3</v>
      </c>
      <c r="AV15" s="91">
        <v>1</v>
      </c>
      <c r="AW15" s="93">
        <v>27</v>
      </c>
      <c r="AX15" s="99">
        <f t="shared" si="16"/>
        <v>1027</v>
      </c>
      <c r="AZ15" s="7" t="s">
        <v>3053</v>
      </c>
      <c r="BA15" t="s">
        <v>3290</v>
      </c>
    </row>
    <row r="16" spans="1:92" hidden="1" outlineLevel="1">
      <c r="A16" t="s">
        <v>856</v>
      </c>
      <c r="B16" t="s">
        <v>290</v>
      </c>
      <c r="C16" s="1">
        <f t="shared" si="0"/>
        <v>4163</v>
      </c>
      <c r="D16" s="7">
        <f>IF(P16&gt;0,RANK(P16,(P16:R16,S16:AG16)),0)</f>
        <v>8</v>
      </c>
      <c r="E16" s="7">
        <f>IF(Q16&gt;0,RANK(Q16,(P16:R16,S16:AG16)),0)</f>
        <v>1</v>
      </c>
      <c r="F16" s="7">
        <f>IF(R16&gt;0,RANK(R16,(P16:R16,S16:AG16)),0)</f>
        <v>3</v>
      </c>
      <c r="G16" s="7">
        <f>IF(S16&gt;0,RANK(S16,(P16:R16,S16:AG16)),0)</f>
        <v>4</v>
      </c>
      <c r="H16" s="48">
        <f t="shared" si="1"/>
        <v>255</v>
      </c>
      <c r="I16" s="163">
        <f t="shared" si="2"/>
        <v>6.1253903435022822E-2</v>
      </c>
      <c r="J16" s="2"/>
      <c r="K16" s="2">
        <f t="shared" si="3"/>
        <v>1.441268316118184E-3</v>
      </c>
      <c r="L16" s="2">
        <f t="shared" si="4"/>
        <v>0.37208743694451119</v>
      </c>
      <c r="M16" s="2">
        <f t="shared" si="5"/>
        <v>0.19385058851789574</v>
      </c>
      <c r="N16" s="2">
        <f t="shared" si="6"/>
        <v>6.9901513331731918E-2</v>
      </c>
      <c r="O16" s="2">
        <f t="shared" si="7"/>
        <v>0.36271919288974297</v>
      </c>
      <c r="P16" s="1">
        <v>6</v>
      </c>
      <c r="Q16" s="1">
        <v>1549</v>
      </c>
      <c r="R16" s="1">
        <v>807</v>
      </c>
      <c r="S16" s="1">
        <v>291</v>
      </c>
      <c r="T16" s="1">
        <v>1294</v>
      </c>
      <c r="U16" s="1">
        <v>43</v>
      </c>
      <c r="V16" s="1">
        <v>31</v>
      </c>
      <c r="Y16" s="1">
        <v>142</v>
      </c>
      <c r="AI16" s="7">
        <f t="shared" si="8"/>
        <v>2</v>
      </c>
      <c r="AJ16" s="7">
        <f t="shared" si="9"/>
        <v>6</v>
      </c>
      <c r="AK16" s="7">
        <f t="shared" si="10"/>
        <v>7</v>
      </c>
      <c r="AL16" s="7">
        <f t="shared" si="11"/>
        <v>0</v>
      </c>
      <c r="AM16" s="2">
        <f t="shared" si="12"/>
        <v>0.31083353350948834</v>
      </c>
      <c r="AN16" s="2">
        <f t="shared" si="13"/>
        <v>1.0329089598846986E-2</v>
      </c>
      <c r="AO16" s="2">
        <f t="shared" si="14"/>
        <v>7.4465529666106174E-3</v>
      </c>
      <c r="AP16" s="2">
        <f t="shared" si="15"/>
        <v>0</v>
      </c>
      <c r="AR16" t="str">
        <f t="shared" si="17"/>
        <v>Cleburne</v>
      </c>
      <c r="AS16" t="s">
        <v>290</v>
      </c>
      <c r="AT16">
        <v>3</v>
      </c>
      <c r="AV16" s="91">
        <v>1</v>
      </c>
      <c r="AW16" s="93">
        <v>29</v>
      </c>
      <c r="AX16" s="99">
        <f t="shared" si="16"/>
        <v>1029</v>
      </c>
      <c r="AZ16" s="7" t="s">
        <v>3053</v>
      </c>
      <c r="BA16" t="s">
        <v>3290</v>
      </c>
    </row>
    <row r="17" spans="1:53" hidden="1" outlineLevel="1">
      <c r="A17" t="s">
        <v>900</v>
      </c>
      <c r="B17" t="s">
        <v>290</v>
      </c>
      <c r="C17" s="1">
        <f t="shared" si="0"/>
        <v>8535</v>
      </c>
      <c r="D17" s="7">
        <f>IF(P17&gt;0,RANK(P17,(P17:R17,S17:AG17)),0)</f>
        <v>8</v>
      </c>
      <c r="E17" s="7">
        <f>IF(Q17&gt;0,RANK(Q17,(P17:R17,S17:AG17)),0)</f>
        <v>1</v>
      </c>
      <c r="F17" s="7">
        <f>IF(R17&gt;0,RANK(R17,(P17:R17,S17:AG17)),0)</f>
        <v>3</v>
      </c>
      <c r="G17" s="7">
        <f>IF(S17&gt;0,RANK(S17,(P17:R17,S17:AG17)),0)</f>
        <v>4</v>
      </c>
      <c r="H17" s="48">
        <f t="shared" si="1"/>
        <v>540</v>
      </c>
      <c r="I17" s="163">
        <f t="shared" si="2"/>
        <v>6.32688927943761E-2</v>
      </c>
      <c r="J17" s="2"/>
      <c r="K17" s="2">
        <f t="shared" si="3"/>
        <v>4.6865846514352667E-4</v>
      </c>
      <c r="L17" s="2">
        <f t="shared" si="4"/>
        <v>0.358406561218512</v>
      </c>
      <c r="M17" s="2">
        <f t="shared" si="5"/>
        <v>0.27978910369068544</v>
      </c>
      <c r="N17" s="2">
        <f t="shared" si="6"/>
        <v>4.4874048037492675E-2</v>
      </c>
      <c r="O17" s="2">
        <f t="shared" si="7"/>
        <v>0.31646162858816634</v>
      </c>
      <c r="P17" s="1">
        <v>4</v>
      </c>
      <c r="Q17" s="1">
        <v>3059</v>
      </c>
      <c r="R17" s="1">
        <v>2388</v>
      </c>
      <c r="S17" s="1">
        <v>383</v>
      </c>
      <c r="T17" s="1">
        <v>2519</v>
      </c>
      <c r="U17" s="1">
        <v>32</v>
      </c>
      <c r="V17" s="1">
        <v>22</v>
      </c>
      <c r="Y17" s="1">
        <v>128</v>
      </c>
      <c r="AI17" s="7">
        <f t="shared" si="8"/>
        <v>2</v>
      </c>
      <c r="AJ17" s="7">
        <f t="shared" si="9"/>
        <v>6</v>
      </c>
      <c r="AK17" s="7">
        <f t="shared" si="10"/>
        <v>7</v>
      </c>
      <c r="AL17" s="7">
        <f t="shared" si="11"/>
        <v>0</v>
      </c>
      <c r="AM17" s="2">
        <f t="shared" si="12"/>
        <v>0.29513766842413591</v>
      </c>
      <c r="AN17" s="2">
        <f t="shared" si="13"/>
        <v>3.7492677211482133E-3</v>
      </c>
      <c r="AO17" s="2">
        <f t="shared" si="14"/>
        <v>2.5776215582893965E-3</v>
      </c>
      <c r="AP17" s="2">
        <f t="shared" si="15"/>
        <v>0</v>
      </c>
      <c r="AR17" t="str">
        <f t="shared" si="17"/>
        <v>Coffee</v>
      </c>
      <c r="AS17" t="s">
        <v>290</v>
      </c>
      <c r="AT17">
        <v>2</v>
      </c>
      <c r="AV17" s="91">
        <v>1</v>
      </c>
      <c r="AW17" s="93">
        <v>31</v>
      </c>
      <c r="AX17" s="99">
        <f t="shared" si="16"/>
        <v>1031</v>
      </c>
      <c r="AZ17" s="7" t="s">
        <v>3053</v>
      </c>
      <c r="BA17" t="s">
        <v>3290</v>
      </c>
    </row>
    <row r="18" spans="1:53" hidden="1" outlineLevel="1">
      <c r="A18" t="s">
        <v>1902</v>
      </c>
      <c r="B18" t="s">
        <v>290</v>
      </c>
      <c r="C18" s="1">
        <f t="shared" si="0"/>
        <v>4408</v>
      </c>
      <c r="D18" s="7">
        <f>IF(P18&gt;0,RANK(P18,(P18:R18,S18:AG18)),0)</f>
        <v>8</v>
      </c>
      <c r="E18" s="7">
        <f>IF(Q18&gt;0,RANK(Q18,(P18:R18,S18:AG18)),0)</f>
        <v>3</v>
      </c>
      <c r="F18" s="7">
        <f>IF(R18&gt;0,RANK(R18,(P18:R18,S18:AG18)),0)</f>
        <v>2</v>
      </c>
      <c r="G18" s="7">
        <f>IF(S18&gt;0,RANK(S18,(P18:R18,S18:AG18)),0)</f>
        <v>4</v>
      </c>
      <c r="H18" s="48">
        <f t="shared" si="1"/>
        <v>872</v>
      </c>
      <c r="I18" s="163">
        <f t="shared" si="2"/>
        <v>0.19782214156079855</v>
      </c>
      <c r="J18" s="2"/>
      <c r="K18" s="2">
        <f t="shared" si="3"/>
        <v>4.5372050816696913E-4</v>
      </c>
      <c r="L18" s="2">
        <f t="shared" si="4"/>
        <v>0.23049001814882034</v>
      </c>
      <c r="M18" s="2">
        <f t="shared" si="5"/>
        <v>0.25499092558983666</v>
      </c>
      <c r="N18" s="2">
        <f t="shared" si="6"/>
        <v>4.9001814882032667E-2</v>
      </c>
      <c r="O18" s="2">
        <f t="shared" si="7"/>
        <v>0.4650635208711435</v>
      </c>
      <c r="P18" s="1">
        <v>2</v>
      </c>
      <c r="Q18" s="1">
        <v>1016</v>
      </c>
      <c r="R18" s="1">
        <v>1124</v>
      </c>
      <c r="S18" s="1">
        <v>216</v>
      </c>
      <c r="T18" s="1">
        <v>1996</v>
      </c>
      <c r="U18" s="1">
        <v>17</v>
      </c>
      <c r="V18" s="1">
        <v>7</v>
      </c>
      <c r="Y18" s="1">
        <v>30</v>
      </c>
      <c r="AI18" s="7">
        <f t="shared" si="8"/>
        <v>1</v>
      </c>
      <c r="AJ18" s="7">
        <f t="shared" si="9"/>
        <v>6</v>
      </c>
      <c r="AK18" s="7">
        <f t="shared" si="10"/>
        <v>7</v>
      </c>
      <c r="AL18" s="7">
        <f t="shared" si="11"/>
        <v>0</v>
      </c>
      <c r="AM18" s="2">
        <f t="shared" si="12"/>
        <v>0.45281306715063518</v>
      </c>
      <c r="AN18" s="2">
        <f t="shared" si="13"/>
        <v>3.8566243194192379E-3</v>
      </c>
      <c r="AO18" s="2">
        <f t="shared" si="14"/>
        <v>1.5880217785843921E-3</v>
      </c>
      <c r="AP18" s="2">
        <f t="shared" si="15"/>
        <v>0</v>
      </c>
      <c r="AR18" t="str">
        <f t="shared" si="17"/>
        <v>Colbert</v>
      </c>
      <c r="AS18" t="s">
        <v>290</v>
      </c>
      <c r="AT18">
        <v>4</v>
      </c>
      <c r="AV18" s="91">
        <v>1</v>
      </c>
      <c r="AW18" s="93">
        <v>33</v>
      </c>
      <c r="AX18" s="99">
        <f t="shared" si="16"/>
        <v>1033</v>
      </c>
      <c r="AZ18" s="7" t="s">
        <v>3053</v>
      </c>
      <c r="BA18" t="s">
        <v>3290</v>
      </c>
    </row>
    <row r="19" spans="1:53" hidden="1" outlineLevel="1">
      <c r="A19" t="s">
        <v>2187</v>
      </c>
      <c r="B19" t="s">
        <v>290</v>
      </c>
      <c r="C19" s="1">
        <f t="shared" si="0"/>
        <v>318</v>
      </c>
      <c r="D19" s="7">
        <f>IF(P19&gt;0,RANK(P19,(P19:R19,S19:AG19)),0)</f>
        <v>0</v>
      </c>
      <c r="E19" s="7">
        <f>IF(Q19&gt;0,RANK(Q19,(P19:R19,S19:AG19)),0)</f>
        <v>1</v>
      </c>
      <c r="F19" s="7">
        <f>IF(R19&gt;0,RANK(R19,(P19:R19,S19:AG19)),0)</f>
        <v>3</v>
      </c>
      <c r="G19" s="7">
        <f>IF(S19&gt;0,RANK(S19,(P19:R19,S19:AG19)),0)</f>
        <v>4</v>
      </c>
      <c r="H19" s="48">
        <f t="shared" si="1"/>
        <v>0</v>
      </c>
      <c r="I19" s="163">
        <f t="shared" si="2"/>
        <v>0</v>
      </c>
      <c r="J19" s="2"/>
      <c r="K19" s="2">
        <f t="shared" si="3"/>
        <v>0</v>
      </c>
      <c r="L19" s="2">
        <f t="shared" si="4"/>
        <v>0.32075471698113206</v>
      </c>
      <c r="M19" s="2">
        <f t="shared" si="5"/>
        <v>0.31132075471698112</v>
      </c>
      <c r="N19" s="2">
        <f t="shared" si="6"/>
        <v>3.1446540880503145E-2</v>
      </c>
      <c r="O19" s="2">
        <f t="shared" si="7"/>
        <v>0.33647798742138374</v>
      </c>
      <c r="P19" s="1">
        <v>0</v>
      </c>
      <c r="Q19" s="1">
        <v>102</v>
      </c>
      <c r="R19" s="1">
        <v>99</v>
      </c>
      <c r="S19" s="1">
        <v>10</v>
      </c>
      <c r="T19" s="1">
        <v>102</v>
      </c>
      <c r="U19" s="1">
        <v>1</v>
      </c>
      <c r="V19" s="1">
        <v>1</v>
      </c>
      <c r="Y19" s="1">
        <v>3</v>
      </c>
      <c r="AI19" s="7">
        <f t="shared" si="8"/>
        <v>1</v>
      </c>
      <c r="AJ19" s="7">
        <f t="shared" si="9"/>
        <v>6</v>
      </c>
      <c r="AK19" s="7">
        <f t="shared" si="10"/>
        <v>6</v>
      </c>
      <c r="AL19" s="7">
        <f t="shared" si="11"/>
        <v>0</v>
      </c>
      <c r="AM19" s="2">
        <f t="shared" si="12"/>
        <v>0.32075471698113206</v>
      </c>
      <c r="AN19" s="2">
        <f t="shared" si="13"/>
        <v>3.1446540880503146E-3</v>
      </c>
      <c r="AO19" s="2">
        <f t="shared" si="14"/>
        <v>3.1446540880503146E-3</v>
      </c>
      <c r="AP19" s="2">
        <f t="shared" si="15"/>
        <v>0</v>
      </c>
      <c r="AR19" t="str">
        <f t="shared" si="17"/>
        <v>Conecuh</v>
      </c>
      <c r="AS19" t="s">
        <v>290</v>
      </c>
      <c r="AT19">
        <v>2</v>
      </c>
      <c r="AV19" s="91">
        <v>1</v>
      </c>
      <c r="AW19" s="93">
        <v>35</v>
      </c>
      <c r="AX19" s="99">
        <f t="shared" si="16"/>
        <v>1035</v>
      </c>
      <c r="AZ19" s="7" t="s">
        <v>3053</v>
      </c>
      <c r="BA19" t="s">
        <v>3290</v>
      </c>
    </row>
    <row r="20" spans="1:53" hidden="1" outlineLevel="1">
      <c r="A20" t="s">
        <v>2433</v>
      </c>
      <c r="B20" t="s">
        <v>290</v>
      </c>
      <c r="C20" s="1">
        <f t="shared" si="0"/>
        <v>1482</v>
      </c>
      <c r="D20" s="7">
        <f>IF(P20&gt;0,RANK(P20,(P20:R20,S20:AG20)),0)</f>
        <v>8</v>
      </c>
      <c r="E20" s="7">
        <f>IF(Q20&gt;0,RANK(Q20,(P20:R20,S20:AG20)),0)</f>
        <v>1</v>
      </c>
      <c r="F20" s="7">
        <f>IF(R20&gt;0,RANK(R20,(P20:R20,S20:AG20)),0)</f>
        <v>3</v>
      </c>
      <c r="G20" s="7">
        <f>IF(S20&gt;0,RANK(S20,(P20:R20,S20:AG20)),0)</f>
        <v>4</v>
      </c>
      <c r="H20" s="48">
        <f t="shared" si="1"/>
        <v>136</v>
      </c>
      <c r="I20" s="163">
        <f t="shared" si="2"/>
        <v>9.1767881241565458E-2</v>
      </c>
      <c r="J20" s="2"/>
      <c r="K20" s="2">
        <f t="shared" si="3"/>
        <v>1.3495276653171389E-3</v>
      </c>
      <c r="L20" s="2">
        <f t="shared" si="4"/>
        <v>0.38461538461538464</v>
      </c>
      <c r="M20" s="2">
        <f t="shared" si="5"/>
        <v>0.25101214574898784</v>
      </c>
      <c r="N20" s="2">
        <f t="shared" si="6"/>
        <v>5.3306342780026994E-2</v>
      </c>
      <c r="O20" s="2">
        <f t="shared" si="7"/>
        <v>0.30971659919028333</v>
      </c>
      <c r="P20" s="1">
        <v>2</v>
      </c>
      <c r="Q20" s="1">
        <v>570</v>
      </c>
      <c r="R20" s="1">
        <v>372</v>
      </c>
      <c r="S20" s="1">
        <v>79</v>
      </c>
      <c r="T20" s="1">
        <v>434</v>
      </c>
      <c r="U20" s="1">
        <v>7</v>
      </c>
      <c r="V20" s="1">
        <v>9</v>
      </c>
      <c r="Y20" s="1">
        <v>9</v>
      </c>
      <c r="AI20" s="7">
        <f t="shared" si="8"/>
        <v>2</v>
      </c>
      <c r="AJ20" s="7">
        <f t="shared" si="9"/>
        <v>7</v>
      </c>
      <c r="AK20" s="7">
        <f t="shared" si="10"/>
        <v>5</v>
      </c>
      <c r="AL20" s="7">
        <f t="shared" si="11"/>
        <v>0</v>
      </c>
      <c r="AM20" s="2">
        <f t="shared" si="12"/>
        <v>0.29284750337381915</v>
      </c>
      <c r="AN20" s="2">
        <f t="shared" si="13"/>
        <v>4.7233468286099868E-3</v>
      </c>
      <c r="AO20" s="2">
        <f t="shared" si="14"/>
        <v>6.0728744939271256E-3</v>
      </c>
      <c r="AP20" s="2">
        <f t="shared" si="15"/>
        <v>0</v>
      </c>
      <c r="AR20" t="str">
        <f t="shared" si="17"/>
        <v>Coosa</v>
      </c>
      <c r="AS20" t="s">
        <v>290</v>
      </c>
      <c r="AT20">
        <v>6</v>
      </c>
      <c r="AV20" s="91">
        <v>1</v>
      </c>
      <c r="AW20" s="93">
        <v>37</v>
      </c>
      <c r="AX20" s="99">
        <f t="shared" si="16"/>
        <v>1037</v>
      </c>
      <c r="AZ20" s="7" t="s">
        <v>3053</v>
      </c>
      <c r="BA20" t="s">
        <v>3290</v>
      </c>
    </row>
    <row r="21" spans="1:53" hidden="1" outlineLevel="1">
      <c r="A21" t="s">
        <v>2431</v>
      </c>
      <c r="B21" t="s">
        <v>290</v>
      </c>
      <c r="C21" s="1">
        <f t="shared" si="0"/>
        <v>8136</v>
      </c>
      <c r="D21" s="7">
        <f>IF(P21&gt;0,RANK(P21,(P21:R21,S21:AG21)),0)</f>
        <v>8</v>
      </c>
      <c r="E21" s="7">
        <f>IF(Q21&gt;0,RANK(Q21,(P21:R21,S21:AG21)),0)</f>
        <v>2</v>
      </c>
      <c r="F21" s="7">
        <f>IF(R21&gt;0,RANK(R21,(P21:R21,S21:AG21)),0)</f>
        <v>3</v>
      </c>
      <c r="G21" s="7">
        <f>IF(S21&gt;0,RANK(S21,(P21:R21,S21:AG21)),0)</f>
        <v>4</v>
      </c>
      <c r="H21" s="48">
        <f t="shared" si="1"/>
        <v>277</v>
      </c>
      <c r="I21" s="163">
        <f t="shared" si="2"/>
        <v>3.4046214355948866E-2</v>
      </c>
      <c r="J21" s="2"/>
      <c r="K21" s="2">
        <f t="shared" si="3"/>
        <v>8.6037364798426748E-4</v>
      </c>
      <c r="L21" s="2">
        <f t="shared" si="4"/>
        <v>0.31465093411996065</v>
      </c>
      <c r="M21" s="2">
        <f t="shared" si="5"/>
        <v>0.25676007866273354</v>
      </c>
      <c r="N21" s="2">
        <f t="shared" si="6"/>
        <v>4.5599803343166177E-2</v>
      </c>
      <c r="O21" s="2">
        <f t="shared" si="7"/>
        <v>0.3821288102261553</v>
      </c>
      <c r="P21" s="1">
        <v>7</v>
      </c>
      <c r="Q21" s="1">
        <v>2560</v>
      </c>
      <c r="R21" s="1">
        <v>2089</v>
      </c>
      <c r="S21" s="1">
        <v>371</v>
      </c>
      <c r="T21" s="1">
        <v>2837</v>
      </c>
      <c r="U21" s="1">
        <v>37</v>
      </c>
      <c r="V21" s="1">
        <v>43</v>
      </c>
      <c r="Y21" s="1">
        <v>192</v>
      </c>
      <c r="AI21" s="7">
        <f t="shared" si="8"/>
        <v>1</v>
      </c>
      <c r="AJ21" s="7">
        <f t="shared" si="9"/>
        <v>7</v>
      </c>
      <c r="AK21" s="7">
        <f t="shared" si="10"/>
        <v>6</v>
      </c>
      <c r="AL21" s="7">
        <f t="shared" si="11"/>
        <v>0</v>
      </c>
      <c r="AM21" s="2">
        <f t="shared" si="12"/>
        <v>0.34869714847590955</v>
      </c>
      <c r="AN21" s="2">
        <f t="shared" si="13"/>
        <v>4.5476892822025562E-3</v>
      </c>
      <c r="AO21" s="2">
        <f t="shared" si="14"/>
        <v>5.285152409046214E-3</v>
      </c>
      <c r="AP21" s="2">
        <f t="shared" si="15"/>
        <v>0</v>
      </c>
      <c r="AR21" t="str">
        <f t="shared" si="17"/>
        <v>Covington</v>
      </c>
      <c r="AS21" t="s">
        <v>290</v>
      </c>
      <c r="AT21">
        <v>2</v>
      </c>
      <c r="AV21" s="91">
        <v>1</v>
      </c>
      <c r="AW21" s="93">
        <v>39</v>
      </c>
      <c r="AX21" s="99">
        <f t="shared" si="16"/>
        <v>1039</v>
      </c>
      <c r="AZ21" s="7" t="s">
        <v>3053</v>
      </c>
      <c r="BA21" t="s">
        <v>3290</v>
      </c>
    </row>
    <row r="22" spans="1:53" hidden="1" outlineLevel="1">
      <c r="A22" t="s">
        <v>367</v>
      </c>
      <c r="B22" t="s">
        <v>290</v>
      </c>
      <c r="C22" s="1">
        <f t="shared" si="0"/>
        <v>1799</v>
      </c>
      <c r="D22" s="7">
        <f>IF(P22&gt;0,RANK(P22,(P22:R22,S22:AG22)),0)</f>
        <v>8</v>
      </c>
      <c r="E22" s="7">
        <f>IF(Q22&gt;0,RANK(Q22,(P22:R22,S22:AG22)),0)</f>
        <v>1</v>
      </c>
      <c r="F22" s="7">
        <f>IF(R22&gt;0,RANK(R22,(P22:R22,S22:AG22)),0)</f>
        <v>3</v>
      </c>
      <c r="G22" s="7">
        <f>IF(S22&gt;0,RANK(S22,(P22:R22,S22:AG22)),0)</f>
        <v>4</v>
      </c>
      <c r="H22" s="48">
        <f t="shared" si="1"/>
        <v>54</v>
      </c>
      <c r="I22" s="163">
        <f t="shared" si="2"/>
        <v>3.0016675931072819E-2</v>
      </c>
      <c r="J22" s="2"/>
      <c r="K22" s="2">
        <f t="shared" si="3"/>
        <v>5.5586436909394106E-4</v>
      </c>
      <c r="L22" s="2">
        <f t="shared" si="4"/>
        <v>0.34685936631461922</v>
      </c>
      <c r="M22" s="2">
        <f t="shared" si="5"/>
        <v>0.29182879377431908</v>
      </c>
      <c r="N22" s="2">
        <f t="shared" si="6"/>
        <v>3.0016675931072819E-2</v>
      </c>
      <c r="O22" s="2">
        <f t="shared" si="7"/>
        <v>0.33073929961089493</v>
      </c>
      <c r="P22" s="1">
        <v>1</v>
      </c>
      <c r="Q22" s="1">
        <v>624</v>
      </c>
      <c r="R22" s="1">
        <v>525</v>
      </c>
      <c r="S22" s="1">
        <v>54</v>
      </c>
      <c r="T22" s="1">
        <v>570</v>
      </c>
      <c r="U22" s="1">
        <v>2</v>
      </c>
      <c r="V22" s="1">
        <v>5</v>
      </c>
      <c r="Y22" s="1">
        <v>18</v>
      </c>
      <c r="AI22" s="7">
        <f t="shared" si="8"/>
        <v>2</v>
      </c>
      <c r="AJ22" s="7">
        <f t="shared" si="9"/>
        <v>7</v>
      </c>
      <c r="AK22" s="7">
        <f t="shared" si="10"/>
        <v>6</v>
      </c>
      <c r="AL22" s="7">
        <f t="shared" si="11"/>
        <v>0</v>
      </c>
      <c r="AM22" s="2">
        <f t="shared" si="12"/>
        <v>0.3168426903835464</v>
      </c>
      <c r="AN22" s="2">
        <f t="shared" si="13"/>
        <v>1.1117287381878821E-3</v>
      </c>
      <c r="AO22" s="2">
        <f t="shared" si="14"/>
        <v>2.7793218454697055E-3</v>
      </c>
      <c r="AP22" s="2">
        <f t="shared" si="15"/>
        <v>0</v>
      </c>
      <c r="AR22" t="str">
        <f t="shared" si="17"/>
        <v>Crenshaw</v>
      </c>
      <c r="AS22" t="s">
        <v>290</v>
      </c>
      <c r="AT22">
        <v>2</v>
      </c>
      <c r="AV22" s="91">
        <v>1</v>
      </c>
      <c r="AW22" s="93">
        <v>41</v>
      </c>
      <c r="AX22" s="99">
        <f t="shared" si="16"/>
        <v>1041</v>
      </c>
      <c r="AZ22" s="7" t="s">
        <v>3053</v>
      </c>
      <c r="BA22" t="s">
        <v>3290</v>
      </c>
    </row>
    <row r="23" spans="1:53" hidden="1" outlineLevel="1">
      <c r="A23" t="s">
        <v>3311</v>
      </c>
      <c r="B23" t="s">
        <v>290</v>
      </c>
      <c r="C23" s="1">
        <f t="shared" si="0"/>
        <v>17926</v>
      </c>
      <c r="D23" s="7">
        <f>IF(P23&gt;0,RANK(P23,(P23:R23,S23:AG23)),0)</f>
        <v>8</v>
      </c>
      <c r="E23" s="7">
        <f>IF(Q23&gt;0,RANK(Q23,(P23:R23,S23:AG23)),0)</f>
        <v>2</v>
      </c>
      <c r="F23" s="7">
        <f>IF(R23&gt;0,RANK(R23,(P23:R23,S23:AG23)),0)</f>
        <v>3</v>
      </c>
      <c r="G23" s="7">
        <f>IF(S23&gt;0,RANK(S23,(P23:R23,S23:AG23)),0)</f>
        <v>4</v>
      </c>
      <c r="H23" s="48">
        <f t="shared" si="1"/>
        <v>3113</v>
      </c>
      <c r="I23" s="163">
        <f t="shared" si="2"/>
        <v>0.17365837331250697</v>
      </c>
      <c r="J23" s="2"/>
      <c r="K23" s="2">
        <f t="shared" si="3"/>
        <v>2.1198259511324333E-3</v>
      </c>
      <c r="L23" s="2">
        <f t="shared" si="4"/>
        <v>0.25817248689055006</v>
      </c>
      <c r="M23" s="2">
        <f t="shared" si="5"/>
        <v>0.20757558853062591</v>
      </c>
      <c r="N23" s="2">
        <f t="shared" si="6"/>
        <v>6.4989400870244338E-2</v>
      </c>
      <c r="O23" s="2">
        <f t="shared" si="7"/>
        <v>0.46714269775744727</v>
      </c>
      <c r="P23" s="1">
        <v>38</v>
      </c>
      <c r="Q23" s="1">
        <v>4628</v>
      </c>
      <c r="R23" s="1">
        <v>3721</v>
      </c>
      <c r="S23" s="1">
        <v>1165</v>
      </c>
      <c r="T23" s="1">
        <v>7741</v>
      </c>
      <c r="U23" s="1">
        <v>68</v>
      </c>
      <c r="V23" s="1">
        <v>76</v>
      </c>
      <c r="Y23" s="1">
        <v>489</v>
      </c>
      <c r="AI23" s="7">
        <f t="shared" si="8"/>
        <v>1</v>
      </c>
      <c r="AJ23" s="7">
        <f t="shared" si="9"/>
        <v>7</v>
      </c>
      <c r="AK23" s="7">
        <f t="shared" si="10"/>
        <v>6</v>
      </c>
      <c r="AL23" s="7">
        <f t="shared" si="11"/>
        <v>0</v>
      </c>
      <c r="AM23" s="2">
        <f t="shared" si="12"/>
        <v>0.431830860203057</v>
      </c>
      <c r="AN23" s="2">
        <f t="shared" si="13"/>
        <v>3.7933727546580385E-3</v>
      </c>
      <c r="AO23" s="2">
        <f t="shared" si="14"/>
        <v>4.2396519022648666E-3</v>
      </c>
      <c r="AP23" s="2">
        <f t="shared" si="15"/>
        <v>0</v>
      </c>
      <c r="AR23" t="str">
        <f t="shared" si="17"/>
        <v>Cullman</v>
      </c>
      <c r="AS23" t="s">
        <v>290</v>
      </c>
      <c r="AT23">
        <v>4</v>
      </c>
      <c r="AV23" s="91">
        <v>1</v>
      </c>
      <c r="AW23" s="93">
        <v>43</v>
      </c>
      <c r="AX23" s="99">
        <f t="shared" si="16"/>
        <v>1043</v>
      </c>
      <c r="AZ23" s="7" t="s">
        <v>3053</v>
      </c>
      <c r="BA23" t="s">
        <v>3290</v>
      </c>
    </row>
    <row r="24" spans="1:53" hidden="1" outlineLevel="1">
      <c r="A24" t="s">
        <v>3312</v>
      </c>
      <c r="B24" t="s">
        <v>290</v>
      </c>
      <c r="C24" s="1">
        <f t="shared" si="0"/>
        <v>7938</v>
      </c>
      <c r="D24" s="7">
        <f>IF(P24&gt;0,RANK(P24,(P24:R24,S24:AG24)),0)</f>
        <v>8</v>
      </c>
      <c r="E24" s="7">
        <f>IF(Q24&gt;0,RANK(Q24,(P24:R24,S24:AG24)),0)</f>
        <v>1</v>
      </c>
      <c r="F24" s="7">
        <f>IF(R24&gt;0,RANK(R24,(P24:R24,S24:AG24)),0)</f>
        <v>3</v>
      </c>
      <c r="G24" s="7">
        <f>IF(S24&gt;0,RANK(S24,(P24:R24,S24:AG24)),0)</f>
        <v>4</v>
      </c>
      <c r="H24" s="48">
        <f t="shared" si="1"/>
        <v>392</v>
      </c>
      <c r="I24" s="163">
        <f t="shared" si="2"/>
        <v>4.9382716049382713E-2</v>
      </c>
      <c r="J24" s="2"/>
      <c r="K24" s="2">
        <f t="shared" si="3"/>
        <v>2.5195263290501385E-3</v>
      </c>
      <c r="L24" s="2">
        <f t="shared" si="4"/>
        <v>0.34819853867472916</v>
      </c>
      <c r="M24" s="2">
        <f t="shared" si="5"/>
        <v>0.24804736709498615</v>
      </c>
      <c r="N24" s="2">
        <f t="shared" si="6"/>
        <v>6.0972537163013353E-2</v>
      </c>
      <c r="O24" s="2">
        <f t="shared" si="7"/>
        <v>0.34026203073822114</v>
      </c>
      <c r="P24" s="1">
        <v>20</v>
      </c>
      <c r="Q24" s="1">
        <v>2764</v>
      </c>
      <c r="R24" s="1">
        <v>1969</v>
      </c>
      <c r="S24" s="1">
        <v>484</v>
      </c>
      <c r="T24" s="1">
        <v>2372</v>
      </c>
      <c r="U24" s="1">
        <v>30</v>
      </c>
      <c r="V24" s="1">
        <v>44</v>
      </c>
      <c r="Y24" s="1">
        <v>255</v>
      </c>
      <c r="AI24" s="7">
        <f t="shared" si="8"/>
        <v>2</v>
      </c>
      <c r="AJ24" s="7">
        <f t="shared" si="9"/>
        <v>7</v>
      </c>
      <c r="AK24" s="7">
        <f t="shared" si="10"/>
        <v>6</v>
      </c>
      <c r="AL24" s="7">
        <f t="shared" si="11"/>
        <v>0</v>
      </c>
      <c r="AM24" s="2">
        <f t="shared" si="12"/>
        <v>0.29881582262534645</v>
      </c>
      <c r="AN24" s="2">
        <f t="shared" si="13"/>
        <v>3.779289493575208E-3</v>
      </c>
      <c r="AO24" s="2">
        <f t="shared" si="14"/>
        <v>5.5429579239103044E-3</v>
      </c>
      <c r="AP24" s="2">
        <f t="shared" si="15"/>
        <v>0</v>
      </c>
      <c r="AR24" t="str">
        <f t="shared" si="17"/>
        <v>Dale</v>
      </c>
      <c r="AS24" t="s">
        <v>290</v>
      </c>
      <c r="AT24">
        <v>2</v>
      </c>
      <c r="AV24" s="91">
        <v>1</v>
      </c>
      <c r="AW24" s="93">
        <v>45</v>
      </c>
      <c r="AX24" s="99">
        <f t="shared" si="16"/>
        <v>1045</v>
      </c>
      <c r="AZ24" s="7" t="s">
        <v>3053</v>
      </c>
      <c r="BA24" t="s">
        <v>3290</v>
      </c>
    </row>
    <row r="25" spans="1:53" hidden="1" outlineLevel="1">
      <c r="A25" t="s">
        <v>254</v>
      </c>
      <c r="B25" t="s">
        <v>290</v>
      </c>
      <c r="C25" s="1">
        <f t="shared" si="0"/>
        <v>763</v>
      </c>
      <c r="D25" s="7">
        <f>IF(P25&gt;0,RANK(P25,(P25:R25,S25:AG25)),0)</f>
        <v>8</v>
      </c>
      <c r="E25" s="7">
        <f>IF(Q25&gt;0,RANK(Q25,(P25:R25,S25:AG25)),0)</f>
        <v>2</v>
      </c>
      <c r="F25" s="7">
        <f>IF(R25&gt;0,RANK(R25,(P25:R25,S25:AG25)),0)</f>
        <v>3</v>
      </c>
      <c r="G25" s="7">
        <f>IF(S25&gt;0,RANK(S25,(P25:R25,S25:AG25)),0)</f>
        <v>4</v>
      </c>
      <c r="H25" s="48">
        <f t="shared" si="1"/>
        <v>47</v>
      </c>
      <c r="I25" s="163">
        <f t="shared" si="2"/>
        <v>6.1598951507208385E-2</v>
      </c>
      <c r="J25" s="2"/>
      <c r="K25" s="2">
        <f t="shared" si="3"/>
        <v>1.3106159895150721E-3</v>
      </c>
      <c r="L25" s="2">
        <f t="shared" si="4"/>
        <v>0.30930537352555704</v>
      </c>
      <c r="M25" s="2">
        <f t="shared" si="5"/>
        <v>0.22673656618610746</v>
      </c>
      <c r="N25" s="2">
        <f t="shared" si="6"/>
        <v>7.7326343381389259E-2</v>
      </c>
      <c r="O25" s="2">
        <f t="shared" si="7"/>
        <v>0.38532110091743105</v>
      </c>
      <c r="P25" s="1">
        <v>1</v>
      </c>
      <c r="Q25" s="1">
        <v>236</v>
      </c>
      <c r="R25" s="1">
        <v>173</v>
      </c>
      <c r="S25" s="1">
        <v>59</v>
      </c>
      <c r="T25" s="1">
        <v>283</v>
      </c>
      <c r="U25" s="1">
        <v>3</v>
      </c>
      <c r="V25" s="1">
        <v>3</v>
      </c>
      <c r="Y25" s="1">
        <v>5</v>
      </c>
      <c r="AI25" s="7">
        <f t="shared" si="8"/>
        <v>1</v>
      </c>
      <c r="AJ25" s="7">
        <f t="shared" si="9"/>
        <v>6</v>
      </c>
      <c r="AK25" s="7">
        <f t="shared" si="10"/>
        <v>6</v>
      </c>
      <c r="AL25" s="7">
        <f t="shared" si="11"/>
        <v>0</v>
      </c>
      <c r="AM25" s="2">
        <f t="shared" si="12"/>
        <v>0.37090432503276538</v>
      </c>
      <c r="AN25" s="2">
        <f t="shared" si="13"/>
        <v>3.9318479685452159E-3</v>
      </c>
      <c r="AO25" s="2">
        <f t="shared" si="14"/>
        <v>3.9318479685452159E-3</v>
      </c>
      <c r="AP25" s="2">
        <f t="shared" si="15"/>
        <v>0</v>
      </c>
      <c r="AR25" t="str">
        <f t="shared" si="17"/>
        <v>Dallas</v>
      </c>
      <c r="AS25" t="s">
        <v>290</v>
      </c>
      <c r="AT25">
        <v>7</v>
      </c>
      <c r="AV25" s="91">
        <v>1</v>
      </c>
      <c r="AW25" s="93">
        <v>47</v>
      </c>
      <c r="AX25" s="99">
        <f t="shared" si="16"/>
        <v>1047</v>
      </c>
      <c r="AZ25" s="7" t="s">
        <v>3053</v>
      </c>
      <c r="BA25" t="s">
        <v>3290</v>
      </c>
    </row>
    <row r="26" spans="1:53" hidden="1" outlineLevel="1">
      <c r="A26" t="s">
        <v>255</v>
      </c>
      <c r="B26" t="s">
        <v>290</v>
      </c>
      <c r="C26" s="1">
        <f t="shared" si="0"/>
        <v>7251</v>
      </c>
      <c r="D26" s="7">
        <f>IF(P26&gt;0,RANK(P26,(P26:R26,S26:AG26)),0)</f>
        <v>8</v>
      </c>
      <c r="E26" s="7">
        <f>IF(Q26&gt;0,RANK(Q26,(P26:R26,S26:AG26)),0)</f>
        <v>2</v>
      </c>
      <c r="F26" s="7">
        <f>IF(R26&gt;0,RANK(R26,(P26:R26,S26:AG26)),0)</f>
        <v>3</v>
      </c>
      <c r="G26" s="7">
        <f>IF(S26&gt;0,RANK(S26,(P26:R26,S26:AG26)),0)</f>
        <v>4</v>
      </c>
      <c r="H26" s="48">
        <f t="shared" si="1"/>
        <v>1155</v>
      </c>
      <c r="I26" s="163">
        <f t="shared" si="2"/>
        <v>0.15928837401737692</v>
      </c>
      <c r="J26" s="2"/>
      <c r="K26" s="2">
        <f t="shared" si="3"/>
        <v>9.6538408495379943E-4</v>
      </c>
      <c r="L26" s="2">
        <f t="shared" si="4"/>
        <v>0.2749965521996966</v>
      </c>
      <c r="M26" s="2">
        <f t="shared" si="5"/>
        <v>0.21390153082333471</v>
      </c>
      <c r="N26" s="2">
        <f t="shared" si="6"/>
        <v>5.4061508757412773E-2</v>
      </c>
      <c r="O26" s="2">
        <f t="shared" si="7"/>
        <v>0.4560750241346021</v>
      </c>
      <c r="P26" s="1">
        <v>7</v>
      </c>
      <c r="Q26" s="1">
        <v>1994</v>
      </c>
      <c r="R26" s="1">
        <v>1551</v>
      </c>
      <c r="S26" s="1">
        <v>392</v>
      </c>
      <c r="T26" s="1">
        <v>3149</v>
      </c>
      <c r="U26" s="1">
        <v>31</v>
      </c>
      <c r="V26" s="1">
        <v>15</v>
      </c>
      <c r="Y26" s="1">
        <v>112</v>
      </c>
      <c r="AI26" s="7">
        <f t="shared" si="8"/>
        <v>1</v>
      </c>
      <c r="AJ26" s="7">
        <f t="shared" si="9"/>
        <v>6</v>
      </c>
      <c r="AK26" s="7">
        <f t="shared" si="10"/>
        <v>7</v>
      </c>
      <c r="AL26" s="7">
        <f t="shared" si="11"/>
        <v>0</v>
      </c>
      <c r="AM26" s="2">
        <f t="shared" si="12"/>
        <v>0.43428492621707349</v>
      </c>
      <c r="AN26" s="2">
        <f t="shared" si="13"/>
        <v>4.2752723762239687E-3</v>
      </c>
      <c r="AO26" s="2">
        <f t="shared" si="14"/>
        <v>2.0686801820438559E-3</v>
      </c>
      <c r="AP26" s="2">
        <f t="shared" si="15"/>
        <v>0</v>
      </c>
      <c r="AR26" t="str">
        <f t="shared" si="17"/>
        <v>DeKalb</v>
      </c>
      <c r="AS26" t="s">
        <v>290</v>
      </c>
      <c r="AT26">
        <v>4</v>
      </c>
      <c r="AV26" s="91">
        <v>1</v>
      </c>
      <c r="AW26" s="93">
        <v>49</v>
      </c>
      <c r="AX26" s="99">
        <f t="shared" si="16"/>
        <v>1049</v>
      </c>
      <c r="AZ26" s="7" t="s">
        <v>3053</v>
      </c>
      <c r="BA26" t="s">
        <v>3290</v>
      </c>
    </row>
    <row r="27" spans="1:53" hidden="1" outlineLevel="1">
      <c r="A27" t="s">
        <v>838</v>
      </c>
      <c r="B27" t="s">
        <v>290</v>
      </c>
      <c r="C27" s="1">
        <f t="shared" si="0"/>
        <v>15190</v>
      </c>
      <c r="D27" s="7">
        <f>IF(P27&gt;0,RANK(P27,(P27:R27,S27:AG27)),0)</f>
        <v>8</v>
      </c>
      <c r="E27" s="7">
        <f>IF(Q27&gt;0,RANK(Q27,(P27:R27,S27:AG27)),0)</f>
        <v>1</v>
      </c>
      <c r="F27" s="7">
        <f>IF(R27&gt;0,RANK(R27,(P27:R27,S27:AG27)),0)</f>
        <v>3</v>
      </c>
      <c r="G27" s="7">
        <f>IF(S27&gt;0,RANK(S27,(P27:R27,S27:AG27)),0)</f>
        <v>4</v>
      </c>
      <c r="H27" s="48">
        <f t="shared" si="1"/>
        <v>496</v>
      </c>
      <c r="I27" s="163">
        <f t="shared" si="2"/>
        <v>3.2653061224489799E-2</v>
      </c>
      <c r="J27" s="2"/>
      <c r="K27" s="2">
        <f t="shared" si="3"/>
        <v>9.2165898617511521E-4</v>
      </c>
      <c r="L27" s="2">
        <f t="shared" si="4"/>
        <v>0.35009874917709022</v>
      </c>
      <c r="M27" s="2">
        <f t="shared" si="5"/>
        <v>0.26596445029624755</v>
      </c>
      <c r="N27" s="2">
        <f t="shared" si="6"/>
        <v>4.7531270572745227E-2</v>
      </c>
      <c r="O27" s="2">
        <f t="shared" si="7"/>
        <v>0.3354838709677419</v>
      </c>
      <c r="P27" s="1">
        <v>14</v>
      </c>
      <c r="Q27" s="1">
        <v>5318</v>
      </c>
      <c r="R27" s="1">
        <v>4040</v>
      </c>
      <c r="S27" s="1">
        <v>722</v>
      </c>
      <c r="T27" s="1">
        <v>4822</v>
      </c>
      <c r="U27" s="1">
        <v>34</v>
      </c>
      <c r="V27" s="1">
        <v>39</v>
      </c>
      <c r="Y27" s="1">
        <v>201</v>
      </c>
      <c r="AI27" s="7">
        <f t="shared" si="8"/>
        <v>2</v>
      </c>
      <c r="AJ27" s="7">
        <f t="shared" si="9"/>
        <v>7</v>
      </c>
      <c r="AK27" s="7">
        <f t="shared" si="10"/>
        <v>6</v>
      </c>
      <c r="AL27" s="7">
        <f t="shared" si="11"/>
        <v>0</v>
      </c>
      <c r="AM27" s="2">
        <f t="shared" si="12"/>
        <v>0.31744568795260042</v>
      </c>
      <c r="AN27" s="2">
        <f t="shared" si="13"/>
        <v>2.238314680710994E-3</v>
      </c>
      <c r="AO27" s="2">
        <f t="shared" si="14"/>
        <v>2.5674786043449636E-3</v>
      </c>
      <c r="AP27" s="2">
        <f t="shared" si="15"/>
        <v>0</v>
      </c>
      <c r="AR27" t="str">
        <f t="shared" si="17"/>
        <v>Elmore</v>
      </c>
      <c r="AS27" t="s">
        <v>290</v>
      </c>
      <c r="AT27">
        <v>2</v>
      </c>
      <c r="AV27" s="91">
        <v>1</v>
      </c>
      <c r="AW27" s="93">
        <v>51</v>
      </c>
      <c r="AX27" s="99">
        <f t="shared" si="16"/>
        <v>1051</v>
      </c>
      <c r="AZ27" s="7" t="s">
        <v>3053</v>
      </c>
      <c r="BA27" t="s">
        <v>3290</v>
      </c>
    </row>
    <row r="28" spans="1:53" hidden="1" outlineLevel="1">
      <c r="A28" t="s">
        <v>1944</v>
      </c>
      <c r="B28" t="s">
        <v>290</v>
      </c>
      <c r="C28" s="1">
        <f t="shared" si="0"/>
        <v>4053</v>
      </c>
      <c r="D28" s="7">
        <f>IF(P28&gt;0,RANK(P28,(P28:R28,S28:AG28)),0)</f>
        <v>8</v>
      </c>
      <c r="E28" s="7">
        <f>IF(Q28&gt;0,RANK(Q28,(P28:R28,S28:AG28)),0)</f>
        <v>3</v>
      </c>
      <c r="F28" s="7">
        <f>IF(R28&gt;0,RANK(R28,(P28:R28,S28:AG28)),0)</f>
        <v>2</v>
      </c>
      <c r="G28" s="7">
        <f>IF(S28&gt;0,RANK(S28,(P28:R28,S28:AG28)),0)</f>
        <v>4</v>
      </c>
      <c r="H28" s="48">
        <f t="shared" si="1"/>
        <v>236</v>
      </c>
      <c r="I28" s="163">
        <f t="shared" si="2"/>
        <v>5.8228472736244756E-2</v>
      </c>
      <c r="J28" s="2"/>
      <c r="K28" s="2">
        <f t="shared" si="3"/>
        <v>9.8692326671601278E-4</v>
      </c>
      <c r="L28" s="2">
        <f t="shared" si="4"/>
        <v>0.26079447322970639</v>
      </c>
      <c r="M28" s="2">
        <f t="shared" si="5"/>
        <v>0.31310140636565509</v>
      </c>
      <c r="N28" s="2">
        <f t="shared" si="6"/>
        <v>3.9476930668640511E-2</v>
      </c>
      <c r="O28" s="2">
        <f t="shared" si="7"/>
        <v>0.38564026646928201</v>
      </c>
      <c r="P28" s="1">
        <v>4</v>
      </c>
      <c r="Q28" s="1">
        <v>1057</v>
      </c>
      <c r="R28" s="1">
        <v>1269</v>
      </c>
      <c r="S28" s="1">
        <v>160</v>
      </c>
      <c r="T28" s="1">
        <v>1505</v>
      </c>
      <c r="U28" s="1">
        <v>14</v>
      </c>
      <c r="V28" s="1">
        <v>10</v>
      </c>
      <c r="Y28" s="1">
        <v>34</v>
      </c>
      <c r="AI28" s="7">
        <f t="shared" si="8"/>
        <v>1</v>
      </c>
      <c r="AJ28" s="7">
        <f t="shared" si="9"/>
        <v>6</v>
      </c>
      <c r="AK28" s="7">
        <f t="shared" si="10"/>
        <v>7</v>
      </c>
      <c r="AL28" s="7">
        <f t="shared" si="11"/>
        <v>0</v>
      </c>
      <c r="AM28" s="2">
        <f t="shared" si="12"/>
        <v>0.37132987910189985</v>
      </c>
      <c r="AN28" s="2">
        <f t="shared" si="13"/>
        <v>3.4542314335060447E-3</v>
      </c>
      <c r="AO28" s="2">
        <f t="shared" si="14"/>
        <v>2.467308166790032E-3</v>
      </c>
      <c r="AP28" s="2">
        <f t="shared" si="15"/>
        <v>0</v>
      </c>
      <c r="AR28" t="str">
        <f t="shared" si="17"/>
        <v>Escambia</v>
      </c>
      <c r="AS28" t="s">
        <v>290</v>
      </c>
      <c r="AT28">
        <v>1</v>
      </c>
      <c r="AV28" s="91">
        <v>1</v>
      </c>
      <c r="AW28" s="93">
        <v>53</v>
      </c>
      <c r="AX28" s="99">
        <f t="shared" si="16"/>
        <v>1053</v>
      </c>
      <c r="AZ28" s="7" t="s">
        <v>3053</v>
      </c>
      <c r="BA28" t="s">
        <v>3290</v>
      </c>
    </row>
    <row r="29" spans="1:53" hidden="1" outlineLevel="1">
      <c r="A29" t="s">
        <v>257</v>
      </c>
      <c r="B29" t="s">
        <v>290</v>
      </c>
      <c r="C29" s="1">
        <f t="shared" si="0"/>
        <v>11381</v>
      </c>
      <c r="D29" s="7">
        <f>IF(P29&gt;0,RANK(P29,(P29:R29,S29:AG29)),0)</f>
        <v>8</v>
      </c>
      <c r="E29" s="7">
        <f>IF(Q29&gt;0,RANK(Q29,(P29:R29,S29:AG29)),0)</f>
        <v>2</v>
      </c>
      <c r="F29" s="7">
        <f>IF(R29&gt;0,RANK(R29,(P29:R29,S29:AG29)),0)</f>
        <v>3</v>
      </c>
      <c r="G29" s="7">
        <f>IF(S29&gt;0,RANK(S29,(P29:R29,S29:AG29)),0)</f>
        <v>4</v>
      </c>
      <c r="H29" s="48">
        <f t="shared" si="1"/>
        <v>1184</v>
      </c>
      <c r="I29" s="163">
        <f t="shared" si="2"/>
        <v>0.10403303751867148</v>
      </c>
      <c r="J29" s="2"/>
      <c r="K29" s="2">
        <f t="shared" si="3"/>
        <v>1.2301203760653721E-3</v>
      </c>
      <c r="L29" s="2">
        <f t="shared" si="4"/>
        <v>0.29760126526667252</v>
      </c>
      <c r="M29" s="2">
        <f t="shared" si="5"/>
        <v>0.23987347333274756</v>
      </c>
      <c r="N29" s="2">
        <f t="shared" si="6"/>
        <v>4.8589754854582196E-2</v>
      </c>
      <c r="O29" s="2">
        <f t="shared" si="7"/>
        <v>0.41270538616993235</v>
      </c>
      <c r="P29" s="1">
        <v>14</v>
      </c>
      <c r="Q29" s="1">
        <v>3387</v>
      </c>
      <c r="R29" s="1">
        <v>2730</v>
      </c>
      <c r="S29" s="1">
        <v>553</v>
      </c>
      <c r="T29" s="1">
        <v>4571</v>
      </c>
      <c r="U29" s="1">
        <v>33</v>
      </c>
      <c r="V29" s="1">
        <v>19</v>
      </c>
      <c r="Y29" s="1">
        <v>74</v>
      </c>
      <c r="AI29" s="7">
        <f t="shared" si="8"/>
        <v>1</v>
      </c>
      <c r="AJ29" s="7">
        <f t="shared" si="9"/>
        <v>6</v>
      </c>
      <c r="AK29" s="7">
        <f t="shared" si="10"/>
        <v>7</v>
      </c>
      <c r="AL29" s="7">
        <f t="shared" si="11"/>
        <v>0</v>
      </c>
      <c r="AM29" s="2">
        <f t="shared" si="12"/>
        <v>0.40163430278534401</v>
      </c>
      <c r="AN29" s="2">
        <f t="shared" si="13"/>
        <v>2.8995694578683772E-3</v>
      </c>
      <c r="AO29" s="2">
        <f t="shared" si="14"/>
        <v>1.6694490818030051E-3</v>
      </c>
      <c r="AP29" s="2">
        <f t="shared" si="15"/>
        <v>0</v>
      </c>
      <c r="AR29" t="str">
        <f t="shared" si="17"/>
        <v>Etowah</v>
      </c>
      <c r="AS29" t="s">
        <v>290</v>
      </c>
      <c r="AT29">
        <v>4</v>
      </c>
      <c r="AV29" s="91">
        <v>1</v>
      </c>
      <c r="AW29" s="93">
        <v>55</v>
      </c>
      <c r="AX29" s="99">
        <f t="shared" si="16"/>
        <v>1055</v>
      </c>
      <c r="AZ29" s="7" t="s">
        <v>3053</v>
      </c>
      <c r="BA29" t="s">
        <v>3290</v>
      </c>
    </row>
    <row r="30" spans="1:53" hidden="1" outlineLevel="1">
      <c r="A30" t="s">
        <v>30</v>
      </c>
      <c r="B30" t="s">
        <v>290</v>
      </c>
      <c r="C30" s="1">
        <f t="shared" si="0"/>
        <v>1850</v>
      </c>
      <c r="D30" s="7">
        <f>IF(P30&gt;0,RANK(P30,(P30:R30,S30:AG30)),0)</f>
        <v>7</v>
      </c>
      <c r="E30" s="7">
        <f>IF(Q30&gt;0,RANK(Q30,(P30:R30,S30:AG30)),0)</f>
        <v>2</v>
      </c>
      <c r="F30" s="7">
        <f>IF(R30&gt;0,RANK(R30,(P30:R30,S30:AG30)),0)</f>
        <v>3</v>
      </c>
      <c r="G30" s="7">
        <f>IF(S30&gt;0,RANK(S30,(P30:R30,S30:AG30)),0)</f>
        <v>4</v>
      </c>
      <c r="H30" s="48">
        <f t="shared" si="1"/>
        <v>202</v>
      </c>
      <c r="I30" s="163">
        <f t="shared" si="2"/>
        <v>0.10918918918918918</v>
      </c>
      <c r="J30" s="2"/>
      <c r="K30" s="2">
        <f t="shared" si="3"/>
        <v>2.1621621621621622E-3</v>
      </c>
      <c r="L30" s="2">
        <f t="shared" si="4"/>
        <v>0.30216216216216218</v>
      </c>
      <c r="M30" s="2">
        <f t="shared" si="5"/>
        <v>0.22486486486486487</v>
      </c>
      <c r="N30" s="2">
        <f t="shared" si="6"/>
        <v>3.8378378378378375E-2</v>
      </c>
      <c r="O30" s="2">
        <f t="shared" si="7"/>
        <v>0.4324324324324324</v>
      </c>
      <c r="P30" s="1">
        <v>4</v>
      </c>
      <c r="Q30" s="1">
        <v>559</v>
      </c>
      <c r="R30" s="1">
        <v>416</v>
      </c>
      <c r="S30" s="1">
        <v>71</v>
      </c>
      <c r="T30" s="1">
        <v>761</v>
      </c>
      <c r="U30" s="1">
        <v>14</v>
      </c>
      <c r="V30" s="1">
        <v>3</v>
      </c>
      <c r="Y30" s="1">
        <v>22</v>
      </c>
      <c r="AI30" s="7">
        <f t="shared" si="8"/>
        <v>1</v>
      </c>
      <c r="AJ30" s="7">
        <f t="shared" si="9"/>
        <v>6</v>
      </c>
      <c r="AK30" s="7">
        <f t="shared" si="10"/>
        <v>8</v>
      </c>
      <c r="AL30" s="7">
        <f t="shared" si="11"/>
        <v>0</v>
      </c>
      <c r="AM30" s="2">
        <f t="shared" si="12"/>
        <v>0.41135135135135137</v>
      </c>
      <c r="AN30" s="2">
        <f t="shared" si="13"/>
        <v>7.5675675675675675E-3</v>
      </c>
      <c r="AO30" s="2">
        <f t="shared" si="14"/>
        <v>1.6216216216216215E-3</v>
      </c>
      <c r="AP30" s="2">
        <f t="shared" si="15"/>
        <v>0</v>
      </c>
      <c r="AR30" t="str">
        <f t="shared" si="17"/>
        <v>Fayette</v>
      </c>
      <c r="AS30" t="s">
        <v>290</v>
      </c>
      <c r="AT30">
        <v>4</v>
      </c>
      <c r="AV30" s="91">
        <v>1</v>
      </c>
      <c r="AW30" s="93">
        <v>57</v>
      </c>
      <c r="AX30" s="99">
        <f t="shared" si="16"/>
        <v>1057</v>
      </c>
      <c r="AZ30" s="7" t="s">
        <v>3053</v>
      </c>
      <c r="BA30" t="s">
        <v>3290</v>
      </c>
    </row>
    <row r="31" spans="1:53" hidden="1" outlineLevel="1">
      <c r="A31" t="s">
        <v>2477</v>
      </c>
      <c r="B31" t="s">
        <v>290</v>
      </c>
      <c r="C31" s="1">
        <f t="shared" si="0"/>
        <v>1585</v>
      </c>
      <c r="D31" s="7">
        <f>IF(P31&gt;0,RANK(P31,(P31:R31,S31:AG31)),0)</f>
        <v>8</v>
      </c>
      <c r="E31" s="7">
        <f>IF(Q31&gt;0,RANK(Q31,(P31:R31,S31:AG31)),0)</f>
        <v>2</v>
      </c>
      <c r="F31" s="7">
        <f>IF(R31&gt;0,RANK(R31,(P31:R31,S31:AG31)),0)</f>
        <v>3</v>
      </c>
      <c r="G31" s="7">
        <f>IF(S31&gt;0,RANK(S31,(P31:R31,S31:AG31)),0)</f>
        <v>4</v>
      </c>
      <c r="H31" s="48">
        <f t="shared" si="1"/>
        <v>385</v>
      </c>
      <c r="I31" s="163">
        <f t="shared" si="2"/>
        <v>0.24290220820189273</v>
      </c>
      <c r="J31" s="2"/>
      <c r="K31" s="2">
        <f t="shared" si="3"/>
        <v>6.3091482649842276E-4</v>
      </c>
      <c r="L31" s="2">
        <f t="shared" si="4"/>
        <v>0.25110410094637226</v>
      </c>
      <c r="M31" s="2">
        <f t="shared" si="5"/>
        <v>0.20378548895899054</v>
      </c>
      <c r="N31" s="2">
        <f t="shared" si="6"/>
        <v>3.0914826498422712E-2</v>
      </c>
      <c r="O31" s="2">
        <f t="shared" si="7"/>
        <v>0.51356466876971607</v>
      </c>
      <c r="P31" s="1">
        <v>1</v>
      </c>
      <c r="Q31" s="1">
        <v>398</v>
      </c>
      <c r="R31" s="1">
        <v>323</v>
      </c>
      <c r="S31" s="1">
        <v>49</v>
      </c>
      <c r="T31" s="1">
        <v>783</v>
      </c>
      <c r="U31" s="1">
        <v>5</v>
      </c>
      <c r="V31" s="1">
        <v>10</v>
      </c>
      <c r="Y31" s="1">
        <v>16</v>
      </c>
      <c r="AI31" s="7">
        <f t="shared" si="8"/>
        <v>1</v>
      </c>
      <c r="AJ31" s="7">
        <f t="shared" si="9"/>
        <v>7</v>
      </c>
      <c r="AK31" s="7">
        <f t="shared" si="10"/>
        <v>6</v>
      </c>
      <c r="AL31" s="7">
        <f t="shared" si="11"/>
        <v>0</v>
      </c>
      <c r="AM31" s="2">
        <f t="shared" si="12"/>
        <v>0.49400630914826499</v>
      </c>
      <c r="AN31" s="2">
        <f t="shared" si="13"/>
        <v>3.1545741324921135E-3</v>
      </c>
      <c r="AO31" s="2">
        <f t="shared" si="14"/>
        <v>6.3091482649842269E-3</v>
      </c>
      <c r="AP31" s="2">
        <f t="shared" si="15"/>
        <v>0</v>
      </c>
      <c r="AR31" t="str">
        <f t="shared" si="17"/>
        <v>Franklin</v>
      </c>
      <c r="AS31" t="s">
        <v>290</v>
      </c>
      <c r="AT31">
        <v>4</v>
      </c>
      <c r="AV31" s="91">
        <v>1</v>
      </c>
      <c r="AW31" s="93">
        <v>59</v>
      </c>
      <c r="AX31" s="99">
        <f t="shared" si="16"/>
        <v>1059</v>
      </c>
      <c r="AZ31" s="7" t="s">
        <v>3053</v>
      </c>
      <c r="BA31" t="s">
        <v>3290</v>
      </c>
    </row>
    <row r="32" spans="1:53" hidden="1" outlineLevel="1">
      <c r="A32" t="s">
        <v>1542</v>
      </c>
      <c r="B32" t="s">
        <v>290</v>
      </c>
      <c r="C32" s="1">
        <f t="shared" si="0"/>
        <v>6077</v>
      </c>
      <c r="D32" s="7">
        <f>IF(P32&gt;0,RANK(P32,(P32:R32,S32:AG32)),0)</f>
        <v>8</v>
      </c>
      <c r="E32" s="7">
        <f>IF(Q32&gt;0,RANK(Q32,(P32:R32,S32:AG32)),0)</f>
        <v>1</v>
      </c>
      <c r="F32" s="7">
        <f>IF(R32&gt;0,RANK(R32,(P32:R32,S32:AG32)),0)</f>
        <v>3</v>
      </c>
      <c r="G32" s="7">
        <f>IF(S32&gt;0,RANK(S32,(P32:R32,S32:AG32)),0)</f>
        <v>4</v>
      </c>
      <c r="H32" s="48">
        <f t="shared" si="1"/>
        <v>490</v>
      </c>
      <c r="I32" s="163">
        <f t="shared" si="2"/>
        <v>8.0631890735560305E-2</v>
      </c>
      <c r="J32" s="2"/>
      <c r="K32" s="2">
        <f t="shared" si="3"/>
        <v>2.3037683067302947E-3</v>
      </c>
      <c r="L32" s="2">
        <f t="shared" si="4"/>
        <v>0.38719763040974164</v>
      </c>
      <c r="M32" s="2">
        <f t="shared" si="5"/>
        <v>0.21342767813065658</v>
      </c>
      <c r="N32" s="2">
        <f t="shared" si="6"/>
        <v>4.6404475892710219E-2</v>
      </c>
      <c r="O32" s="2">
        <f t="shared" si="7"/>
        <v>0.35066644726016127</v>
      </c>
      <c r="P32" s="1">
        <v>14</v>
      </c>
      <c r="Q32" s="1">
        <v>2353</v>
      </c>
      <c r="R32" s="1">
        <v>1297</v>
      </c>
      <c r="S32" s="1">
        <v>282</v>
      </c>
      <c r="T32" s="1">
        <v>1863</v>
      </c>
      <c r="U32" s="1">
        <v>27</v>
      </c>
      <c r="V32" s="1">
        <v>22</v>
      </c>
      <c r="Y32" s="1">
        <v>219</v>
      </c>
      <c r="AI32" s="7">
        <f t="shared" si="8"/>
        <v>2</v>
      </c>
      <c r="AJ32" s="7">
        <f t="shared" si="9"/>
        <v>6</v>
      </c>
      <c r="AK32" s="7">
        <f t="shared" si="10"/>
        <v>7</v>
      </c>
      <c r="AL32" s="7">
        <f t="shared" si="11"/>
        <v>0</v>
      </c>
      <c r="AM32" s="2">
        <f t="shared" si="12"/>
        <v>0.30656573967418133</v>
      </c>
      <c r="AN32" s="2">
        <f t="shared" si="13"/>
        <v>4.4429817344084251E-3</v>
      </c>
      <c r="AO32" s="2">
        <f t="shared" si="14"/>
        <v>3.6202073391476057E-3</v>
      </c>
      <c r="AP32" s="2">
        <f t="shared" si="15"/>
        <v>0</v>
      </c>
      <c r="AR32" t="str">
        <f t="shared" si="17"/>
        <v>Geneva</v>
      </c>
      <c r="AS32" t="s">
        <v>290</v>
      </c>
      <c r="AT32">
        <v>2</v>
      </c>
      <c r="AV32" s="91">
        <v>1</v>
      </c>
      <c r="AW32" s="93">
        <v>61</v>
      </c>
      <c r="AX32" s="99">
        <f t="shared" si="16"/>
        <v>1061</v>
      </c>
      <c r="AZ32" s="7" t="s">
        <v>3053</v>
      </c>
      <c r="BA32" t="s">
        <v>3290</v>
      </c>
    </row>
    <row r="33" spans="1:53" hidden="1" outlineLevel="1">
      <c r="A33" t="s">
        <v>1339</v>
      </c>
      <c r="B33" t="s">
        <v>290</v>
      </c>
      <c r="C33" s="1">
        <f t="shared" si="0"/>
        <v>157</v>
      </c>
      <c r="D33" s="7">
        <f>IF(P33&gt;0,RANK(P33,(P33:R33,S33:AG33)),0)</f>
        <v>0</v>
      </c>
      <c r="E33" s="7">
        <f>IF(Q33&gt;0,RANK(Q33,(P33:R33,S33:AG33)),0)</f>
        <v>2</v>
      </c>
      <c r="F33" s="7">
        <f>IF(R33&gt;0,RANK(R33,(P33:R33,S33:AG33)),0)</f>
        <v>3</v>
      </c>
      <c r="G33" s="7">
        <f>IF(S33&gt;0,RANK(S33,(P33:R33,S33:AG33)),0)</f>
        <v>4</v>
      </c>
      <c r="H33" s="48">
        <f t="shared" si="1"/>
        <v>2</v>
      </c>
      <c r="I33" s="163">
        <f t="shared" si="2"/>
        <v>1.2738853503184714E-2</v>
      </c>
      <c r="J33" s="2"/>
      <c r="K33" s="2">
        <f t="shared" si="3"/>
        <v>0</v>
      </c>
      <c r="L33" s="2">
        <f t="shared" si="4"/>
        <v>0.38853503184713378</v>
      </c>
      <c r="M33" s="2">
        <f t="shared" si="5"/>
        <v>0.17834394904458598</v>
      </c>
      <c r="N33" s="2">
        <f t="shared" si="6"/>
        <v>1.9108280254777069E-2</v>
      </c>
      <c r="O33" s="2">
        <f t="shared" si="7"/>
        <v>0.4140127388535032</v>
      </c>
      <c r="P33" s="1">
        <v>0</v>
      </c>
      <c r="Q33" s="1">
        <v>61</v>
      </c>
      <c r="R33" s="1">
        <v>28</v>
      </c>
      <c r="S33" s="1">
        <v>3</v>
      </c>
      <c r="T33" s="1">
        <v>63</v>
      </c>
      <c r="U33" s="1">
        <v>0</v>
      </c>
      <c r="V33" s="1">
        <v>0</v>
      </c>
      <c r="Y33" s="1">
        <v>2</v>
      </c>
      <c r="AI33" s="7">
        <f t="shared" si="8"/>
        <v>1</v>
      </c>
      <c r="AJ33" s="7">
        <f t="shared" si="9"/>
        <v>0</v>
      </c>
      <c r="AK33" s="7">
        <f t="shared" si="10"/>
        <v>0</v>
      </c>
      <c r="AL33" s="7">
        <f t="shared" si="11"/>
        <v>0</v>
      </c>
      <c r="AM33" s="2">
        <f t="shared" si="12"/>
        <v>0.40127388535031849</v>
      </c>
      <c r="AN33" s="2">
        <f t="shared" si="13"/>
        <v>0</v>
      </c>
      <c r="AO33" s="2">
        <f t="shared" si="14"/>
        <v>0</v>
      </c>
      <c r="AP33" s="2">
        <f t="shared" si="15"/>
        <v>0</v>
      </c>
      <c r="AR33" t="str">
        <f t="shared" si="17"/>
        <v>Greene</v>
      </c>
      <c r="AS33" t="s">
        <v>290</v>
      </c>
      <c r="AT33">
        <v>7</v>
      </c>
      <c r="AV33" s="91">
        <v>1</v>
      </c>
      <c r="AW33" s="93">
        <v>63</v>
      </c>
      <c r="AX33" s="99">
        <f t="shared" si="16"/>
        <v>1063</v>
      </c>
      <c r="AZ33" s="7" t="s">
        <v>3053</v>
      </c>
      <c r="BA33" t="s">
        <v>3290</v>
      </c>
    </row>
    <row r="34" spans="1:53" hidden="1" outlineLevel="1">
      <c r="A34" t="s">
        <v>2813</v>
      </c>
      <c r="B34" t="s">
        <v>290</v>
      </c>
      <c r="C34" s="1">
        <f t="shared" ref="C34:C69" si="18">SUM(P34:AG34)</f>
        <v>327</v>
      </c>
      <c r="D34" s="7">
        <f>IF(P34&gt;0,RANK(P34,(P34:R34,S34:AG34)),0)</f>
        <v>0</v>
      </c>
      <c r="E34" s="7">
        <f>IF(Q34&gt;0,RANK(Q34,(P34:R34,S34:AG34)),0)</f>
        <v>1</v>
      </c>
      <c r="F34" s="7">
        <f>IF(R34&gt;0,RANK(R34,(P34:R34,S34:AG34)),0)</f>
        <v>3</v>
      </c>
      <c r="G34" s="7">
        <f>IF(S34&gt;0,RANK(S34,(P34:R34,S34:AG34)),0)</f>
        <v>4</v>
      </c>
      <c r="H34" s="48">
        <f t="shared" ref="H34:H69" si="19">MAX(P34:Y34)-LARGE(P34:Y34,2)</f>
        <v>9</v>
      </c>
      <c r="I34" s="163">
        <f t="shared" si="2"/>
        <v>2.7522935779816515E-2</v>
      </c>
      <c r="J34" s="2"/>
      <c r="K34" s="2">
        <f t="shared" ref="K34:K69" si="20">IF($C34=0,"-",P34/$C34)</f>
        <v>0</v>
      </c>
      <c r="L34" s="2">
        <f t="shared" ref="L34:L69" si="21">IF($C34=0,"-",Q34/$C34)</f>
        <v>0.36391437308868502</v>
      </c>
      <c r="M34" s="2">
        <f t="shared" ref="M34:M69" si="22">IF($C34=0,"-",R34/$C34)</f>
        <v>0.25076452599388377</v>
      </c>
      <c r="N34" s="2">
        <f t="shared" si="6"/>
        <v>3.669724770642202E-2</v>
      </c>
      <c r="O34" s="2">
        <f t="shared" si="7"/>
        <v>0.34862385321100919</v>
      </c>
      <c r="P34" s="1">
        <v>0</v>
      </c>
      <c r="Q34" s="1">
        <v>119</v>
      </c>
      <c r="R34" s="1">
        <v>82</v>
      </c>
      <c r="S34" s="1">
        <v>12</v>
      </c>
      <c r="T34" s="1">
        <v>110</v>
      </c>
      <c r="U34" s="1">
        <v>2</v>
      </c>
      <c r="V34" s="1">
        <v>0</v>
      </c>
      <c r="Y34" s="1">
        <v>2</v>
      </c>
      <c r="AI34" s="7">
        <f t="shared" ref="AI34:AI69" si="23">IF(T34&gt;0,RANK(T34,(P34:Z34)),0)</f>
        <v>2</v>
      </c>
      <c r="AJ34" s="7">
        <f t="shared" ref="AJ34:AJ69" si="24">IF(U34&gt;0,RANK(U34,(P34:Z34)),0)</f>
        <v>5</v>
      </c>
      <c r="AK34" s="7">
        <f t="shared" ref="AK34:AK69" si="25">IF(V34&gt;0,RANK(V34,(P34:Z34)),0)</f>
        <v>0</v>
      </c>
      <c r="AL34" s="7">
        <f t="shared" ref="AL34:AL69" si="26">IF(W34&gt;0,RANK(W34,(P34:Z34)),0)</f>
        <v>0</v>
      </c>
      <c r="AM34" s="2">
        <f t="shared" ref="AM34:AM69" si="27">IF($C34=0,"-",T34/$C34)</f>
        <v>0.3363914373088685</v>
      </c>
      <c r="AN34" s="2">
        <f t="shared" ref="AN34:AN69" si="28">IF($C34=0,"-",U34/$C34)</f>
        <v>6.1162079510703364E-3</v>
      </c>
      <c r="AO34" s="2">
        <f t="shared" ref="AO34:AO69" si="29">IF($C34=0,"-",V34/$C34)</f>
        <v>0</v>
      </c>
      <c r="AP34" s="2">
        <f t="shared" ref="AP34:AP69" si="30">IF($C34=0,"-",W34/$C34)</f>
        <v>0</v>
      </c>
      <c r="AR34" t="str">
        <f t="shared" si="17"/>
        <v>Hale</v>
      </c>
      <c r="AS34" t="s">
        <v>290</v>
      </c>
      <c r="AT34">
        <v>7</v>
      </c>
      <c r="AV34" s="91">
        <v>1</v>
      </c>
      <c r="AW34" s="93">
        <v>65</v>
      </c>
      <c r="AX34" s="99">
        <f t="shared" ref="AX34:AX65" si="31">AV34*1000+AW34</f>
        <v>1065</v>
      </c>
      <c r="AZ34" s="7" t="s">
        <v>3053</v>
      </c>
      <c r="BA34" t="s">
        <v>3290</v>
      </c>
    </row>
    <row r="35" spans="1:53" hidden="1" outlineLevel="1">
      <c r="A35" t="s">
        <v>2146</v>
      </c>
      <c r="B35" t="s">
        <v>290</v>
      </c>
      <c r="C35" s="1">
        <f t="shared" si="18"/>
        <v>3416</v>
      </c>
      <c r="D35" s="7">
        <f>IF(P35&gt;0,RANK(P35,(P35:R35,S35:AG35)),0)</f>
        <v>8</v>
      </c>
      <c r="E35" s="7">
        <f>IF(Q35&gt;0,RANK(Q35,(P35:R35,S35:AG35)),0)</f>
        <v>1</v>
      </c>
      <c r="F35" s="7">
        <f>IF(R35&gt;0,RANK(R35,(P35:R35,S35:AG35)),0)</f>
        <v>3</v>
      </c>
      <c r="G35" s="7">
        <f>IF(S35&gt;0,RANK(S35,(P35:R35,S35:AG35)),0)</f>
        <v>4</v>
      </c>
      <c r="H35" s="48">
        <f t="shared" si="19"/>
        <v>261</v>
      </c>
      <c r="I35" s="163">
        <f t="shared" si="2"/>
        <v>7.6405152224824358E-2</v>
      </c>
      <c r="J35" s="2"/>
      <c r="K35" s="2">
        <f t="shared" si="20"/>
        <v>1.756440281030445E-3</v>
      </c>
      <c r="L35" s="2">
        <f t="shared" si="21"/>
        <v>0.38670960187353631</v>
      </c>
      <c r="M35" s="2">
        <f t="shared" si="22"/>
        <v>0.23155737704918034</v>
      </c>
      <c r="N35" s="2">
        <f t="shared" si="6"/>
        <v>3.7177985948477751E-2</v>
      </c>
      <c r="O35" s="2">
        <f t="shared" si="7"/>
        <v>0.3427985948477752</v>
      </c>
      <c r="P35" s="1">
        <v>6</v>
      </c>
      <c r="Q35" s="1">
        <v>1321</v>
      </c>
      <c r="R35" s="1">
        <v>791</v>
      </c>
      <c r="S35" s="1">
        <v>127</v>
      </c>
      <c r="T35" s="1">
        <v>1060</v>
      </c>
      <c r="U35" s="1">
        <v>12</v>
      </c>
      <c r="V35" s="1">
        <v>16</v>
      </c>
      <c r="Y35" s="1">
        <v>83</v>
      </c>
      <c r="AI35" s="7">
        <f t="shared" si="23"/>
        <v>2</v>
      </c>
      <c r="AJ35" s="7">
        <f t="shared" si="24"/>
        <v>7</v>
      </c>
      <c r="AK35" s="7">
        <f t="shared" si="25"/>
        <v>6</v>
      </c>
      <c r="AL35" s="7">
        <f t="shared" si="26"/>
        <v>0</v>
      </c>
      <c r="AM35" s="2">
        <f t="shared" si="27"/>
        <v>0.31030444964871196</v>
      </c>
      <c r="AN35" s="2">
        <f t="shared" si="28"/>
        <v>3.5128805620608899E-3</v>
      </c>
      <c r="AO35" s="2">
        <f t="shared" si="29"/>
        <v>4.6838407494145199E-3</v>
      </c>
      <c r="AP35" s="2">
        <f t="shared" si="30"/>
        <v>0</v>
      </c>
      <c r="AR35" t="str">
        <f t="shared" si="17"/>
        <v>Henry</v>
      </c>
      <c r="AS35" t="s">
        <v>290</v>
      </c>
      <c r="AT35">
        <v>2</v>
      </c>
      <c r="AV35" s="91">
        <v>1</v>
      </c>
      <c r="AW35" s="93">
        <v>67</v>
      </c>
      <c r="AX35" s="99">
        <f t="shared" si="31"/>
        <v>1067</v>
      </c>
      <c r="AZ35" s="7" t="s">
        <v>3053</v>
      </c>
      <c r="BA35" t="s">
        <v>3290</v>
      </c>
    </row>
    <row r="36" spans="1:53" hidden="1" outlineLevel="1">
      <c r="A36" t="s">
        <v>2147</v>
      </c>
      <c r="B36" t="s">
        <v>290</v>
      </c>
      <c r="C36" s="1">
        <f t="shared" si="18"/>
        <v>14161</v>
      </c>
      <c r="D36" s="7">
        <f>IF(P36&gt;0,RANK(P36,(P36:R36,S36:AG36)),0)</f>
        <v>8</v>
      </c>
      <c r="E36" s="7">
        <f>IF(Q36&gt;0,RANK(Q36,(P36:R36,S36:AG36)),0)</f>
        <v>1</v>
      </c>
      <c r="F36" s="7">
        <f>IF(R36&gt;0,RANK(R36,(P36:R36,S36:AG36)),0)</f>
        <v>3</v>
      </c>
      <c r="G36" s="7">
        <f>IF(S36&gt;0,RANK(S36,(P36:R36,S36:AG36)),0)</f>
        <v>4</v>
      </c>
      <c r="H36" s="48">
        <f t="shared" si="19"/>
        <v>944</v>
      </c>
      <c r="I36" s="163">
        <f t="shared" si="2"/>
        <v>6.6661958901207546E-2</v>
      </c>
      <c r="J36" s="2"/>
      <c r="K36" s="2">
        <f t="shared" si="20"/>
        <v>9.8863074641621345E-4</v>
      </c>
      <c r="L36" s="2">
        <f t="shared" si="21"/>
        <v>0.36558152672833838</v>
      </c>
      <c r="M36" s="2">
        <f t="shared" si="22"/>
        <v>0.27942941882635408</v>
      </c>
      <c r="N36" s="2">
        <f t="shared" si="6"/>
        <v>3.9121530965327306E-2</v>
      </c>
      <c r="O36" s="2">
        <f t="shared" si="7"/>
        <v>0.31487889273356395</v>
      </c>
      <c r="P36" s="1">
        <v>14</v>
      </c>
      <c r="Q36" s="1">
        <v>5177</v>
      </c>
      <c r="R36" s="1">
        <v>3957</v>
      </c>
      <c r="S36" s="1">
        <v>554</v>
      </c>
      <c r="T36" s="1">
        <v>4233</v>
      </c>
      <c r="U36" s="1">
        <v>29</v>
      </c>
      <c r="V36" s="1">
        <v>31</v>
      </c>
      <c r="Y36" s="1">
        <v>166</v>
      </c>
      <c r="AI36" s="7">
        <f t="shared" si="23"/>
        <v>2</v>
      </c>
      <c r="AJ36" s="7">
        <f t="shared" si="24"/>
        <v>7</v>
      </c>
      <c r="AK36" s="7">
        <f t="shared" si="25"/>
        <v>6</v>
      </c>
      <c r="AL36" s="7">
        <f t="shared" si="26"/>
        <v>0</v>
      </c>
      <c r="AM36" s="2">
        <f t="shared" si="27"/>
        <v>0.29891956782713086</v>
      </c>
      <c r="AN36" s="2">
        <f t="shared" si="28"/>
        <v>2.0478779747192997E-3</v>
      </c>
      <c r="AO36" s="2">
        <f t="shared" si="29"/>
        <v>2.1891109384930443E-3</v>
      </c>
      <c r="AP36" s="2">
        <f t="shared" si="30"/>
        <v>0</v>
      </c>
      <c r="AR36" t="str">
        <f t="shared" si="17"/>
        <v>Houston</v>
      </c>
      <c r="AS36" t="s">
        <v>290</v>
      </c>
      <c r="AT36">
        <v>2</v>
      </c>
      <c r="AV36" s="91">
        <v>1</v>
      </c>
      <c r="AW36" s="93">
        <v>69</v>
      </c>
      <c r="AX36" s="99">
        <f t="shared" si="31"/>
        <v>1069</v>
      </c>
      <c r="AZ36" s="7" t="s">
        <v>3053</v>
      </c>
      <c r="BA36" t="s">
        <v>3290</v>
      </c>
    </row>
    <row r="37" spans="1:53" hidden="1" outlineLevel="1">
      <c r="A37" t="s">
        <v>3116</v>
      </c>
      <c r="B37" t="s">
        <v>290</v>
      </c>
      <c r="C37" s="1">
        <f t="shared" si="18"/>
        <v>3765</v>
      </c>
      <c r="D37" s="7">
        <f>IF(P37&gt;0,RANK(P37,(P37:R37,S37:AG37)),0)</f>
        <v>8</v>
      </c>
      <c r="E37" s="7">
        <f>IF(Q37&gt;0,RANK(Q37,(P37:R37,S37:AG37)),0)</f>
        <v>2</v>
      </c>
      <c r="F37" s="7">
        <f>IF(R37&gt;0,RANK(R37,(P37:R37,S37:AG37)),0)</f>
        <v>3</v>
      </c>
      <c r="G37" s="7">
        <f>IF(S37&gt;0,RANK(S37,(P37:R37,S37:AG37)),0)</f>
        <v>4</v>
      </c>
      <c r="H37" s="48">
        <f t="shared" si="19"/>
        <v>536</v>
      </c>
      <c r="I37" s="163">
        <f t="shared" si="2"/>
        <v>0.14236387782204515</v>
      </c>
      <c r="J37" s="2"/>
      <c r="K37" s="2">
        <f t="shared" si="20"/>
        <v>1.5936254980079682E-3</v>
      </c>
      <c r="L37" s="2">
        <f t="shared" si="21"/>
        <v>0.27516600265604252</v>
      </c>
      <c r="M37" s="2">
        <f t="shared" si="22"/>
        <v>0.22735723771580346</v>
      </c>
      <c r="N37" s="2">
        <f t="shared" si="6"/>
        <v>5.6839309428950865E-2</v>
      </c>
      <c r="O37" s="2">
        <f t="shared" si="7"/>
        <v>0.43904382470119513</v>
      </c>
      <c r="P37" s="1">
        <v>6</v>
      </c>
      <c r="Q37" s="1">
        <v>1036</v>
      </c>
      <c r="R37" s="1">
        <v>856</v>
      </c>
      <c r="S37" s="1">
        <v>214</v>
      </c>
      <c r="T37" s="1">
        <v>1572</v>
      </c>
      <c r="U37" s="1">
        <v>13</v>
      </c>
      <c r="V37" s="1">
        <v>12</v>
      </c>
      <c r="Y37" s="1">
        <v>56</v>
      </c>
      <c r="AI37" s="7">
        <f t="shared" si="23"/>
        <v>1</v>
      </c>
      <c r="AJ37" s="7">
        <f t="shared" si="24"/>
        <v>6</v>
      </c>
      <c r="AK37" s="7">
        <f t="shared" si="25"/>
        <v>7</v>
      </c>
      <c r="AL37" s="7">
        <f t="shared" si="26"/>
        <v>0</v>
      </c>
      <c r="AM37" s="2">
        <f t="shared" si="27"/>
        <v>0.41752988047808764</v>
      </c>
      <c r="AN37" s="2">
        <f t="shared" si="28"/>
        <v>3.452855245683931E-3</v>
      </c>
      <c r="AO37" s="2">
        <f t="shared" si="29"/>
        <v>3.1872509960159364E-3</v>
      </c>
      <c r="AP37" s="2">
        <f t="shared" si="30"/>
        <v>0</v>
      </c>
      <c r="AR37" t="str">
        <f t="shared" si="17"/>
        <v>Jackson</v>
      </c>
      <c r="AS37" t="s">
        <v>290</v>
      </c>
      <c r="AV37" s="91">
        <v>1</v>
      </c>
      <c r="AW37" s="93">
        <v>71</v>
      </c>
      <c r="AX37" s="99">
        <f t="shared" si="31"/>
        <v>1071</v>
      </c>
      <c r="AZ37" s="7" t="s">
        <v>3053</v>
      </c>
      <c r="BA37" t="s">
        <v>3290</v>
      </c>
    </row>
    <row r="38" spans="1:53" hidden="1" outlineLevel="1">
      <c r="A38" t="s">
        <v>2535</v>
      </c>
      <c r="B38" t="s">
        <v>290</v>
      </c>
      <c r="C38" s="1">
        <f t="shared" si="18"/>
        <v>73025</v>
      </c>
      <c r="D38" s="7">
        <f>IF(P38&gt;0,RANK(P38,(P38:R38,S38:AG38)),0)</f>
        <v>8</v>
      </c>
      <c r="E38" s="7">
        <f>IF(Q38&gt;0,RANK(Q38,(P38:R38,S38:AG38)),0)</f>
        <v>3</v>
      </c>
      <c r="F38" s="7">
        <f>IF(R38&gt;0,RANK(R38,(P38:R38,S38:AG38)),0)</f>
        <v>1</v>
      </c>
      <c r="G38" s="7">
        <f>IF(S38&gt;0,RANK(S38,(P38:R38,S38:AG38)),0)</f>
        <v>4</v>
      </c>
      <c r="H38" s="48">
        <f t="shared" si="19"/>
        <v>3245</v>
      </c>
      <c r="I38" s="163">
        <f t="shared" si="2"/>
        <v>4.4436836699760354E-2</v>
      </c>
      <c r="J38" s="2"/>
      <c r="K38" s="2">
        <f t="shared" si="20"/>
        <v>1.6843546730571722E-3</v>
      </c>
      <c r="L38" s="2">
        <f t="shared" si="21"/>
        <v>0.29022937350222527</v>
      </c>
      <c r="M38" s="2">
        <f t="shared" si="22"/>
        <v>0.34823690516946254</v>
      </c>
      <c r="N38" s="2">
        <f t="shared" si="6"/>
        <v>4.4039712427250945E-2</v>
      </c>
      <c r="O38" s="2">
        <f t="shared" si="7"/>
        <v>0.31580965422800411</v>
      </c>
      <c r="P38" s="1">
        <v>123</v>
      </c>
      <c r="Q38" s="1">
        <v>21194</v>
      </c>
      <c r="R38" s="1">
        <v>25430</v>
      </c>
      <c r="S38" s="1">
        <v>3216</v>
      </c>
      <c r="T38" s="1">
        <v>22185</v>
      </c>
      <c r="U38" s="1">
        <v>133</v>
      </c>
      <c r="V38" s="1">
        <v>143</v>
      </c>
      <c r="Y38" s="1">
        <v>601</v>
      </c>
      <c r="AI38" s="7">
        <f t="shared" si="23"/>
        <v>2</v>
      </c>
      <c r="AJ38" s="7">
        <f t="shared" si="24"/>
        <v>7</v>
      </c>
      <c r="AK38" s="7">
        <f t="shared" si="25"/>
        <v>6</v>
      </c>
      <c r="AL38" s="7">
        <f t="shared" si="26"/>
        <v>0</v>
      </c>
      <c r="AM38" s="2">
        <f t="shared" si="27"/>
        <v>0.30380006846970214</v>
      </c>
      <c r="AN38" s="2">
        <f t="shared" si="28"/>
        <v>1.8212940773707634E-3</v>
      </c>
      <c r="AO38" s="2">
        <f t="shared" si="29"/>
        <v>1.9582334816843545E-3</v>
      </c>
      <c r="AP38" s="2">
        <f t="shared" si="30"/>
        <v>0</v>
      </c>
      <c r="AR38" t="str">
        <f t="shared" si="17"/>
        <v>Jefferson</v>
      </c>
      <c r="AS38" t="s">
        <v>290</v>
      </c>
      <c r="AV38" s="91">
        <v>1</v>
      </c>
      <c r="AW38" s="93">
        <v>73</v>
      </c>
      <c r="AX38" s="99">
        <f t="shared" si="31"/>
        <v>1073</v>
      </c>
      <c r="AZ38" s="7" t="s">
        <v>3053</v>
      </c>
      <c r="BA38" t="s">
        <v>3290</v>
      </c>
    </row>
    <row r="39" spans="1:53" hidden="1" outlineLevel="1">
      <c r="A39" t="s">
        <v>2933</v>
      </c>
      <c r="B39" t="s">
        <v>290</v>
      </c>
      <c r="C39" s="1">
        <f t="shared" si="18"/>
        <v>1225</v>
      </c>
      <c r="D39" s="7">
        <f>IF(P39&gt;0,RANK(P39,(P39:R39,S39:AG39)),0)</f>
        <v>8</v>
      </c>
      <c r="E39" s="7">
        <f>IF(Q39&gt;0,RANK(Q39,(P39:R39,S39:AG39)),0)</f>
        <v>2</v>
      </c>
      <c r="F39" s="7">
        <f>IF(R39&gt;0,RANK(R39,(P39:R39,S39:AG39)),0)</f>
        <v>3</v>
      </c>
      <c r="G39" s="7">
        <f>IF(S39&gt;0,RANK(S39,(P39:R39,S39:AG39)),0)</f>
        <v>4</v>
      </c>
      <c r="H39" s="48">
        <f t="shared" si="19"/>
        <v>103</v>
      </c>
      <c r="I39" s="163">
        <f t="shared" si="2"/>
        <v>8.408163265306122E-2</v>
      </c>
      <c r="J39" s="2"/>
      <c r="K39" s="2">
        <f t="shared" si="20"/>
        <v>1.6326530612244899E-3</v>
      </c>
      <c r="L39" s="2">
        <f t="shared" si="21"/>
        <v>0.3069387755102041</v>
      </c>
      <c r="M39" s="2">
        <f t="shared" si="22"/>
        <v>0.23755102040816325</v>
      </c>
      <c r="N39" s="2">
        <f t="shared" si="6"/>
        <v>3.8367346938775512E-2</v>
      </c>
      <c r="O39" s="2">
        <f t="shared" si="7"/>
        <v>0.41551020408163264</v>
      </c>
      <c r="P39" s="1">
        <v>2</v>
      </c>
      <c r="Q39" s="1">
        <v>376</v>
      </c>
      <c r="R39" s="1">
        <v>291</v>
      </c>
      <c r="S39" s="1">
        <v>47</v>
      </c>
      <c r="T39" s="1">
        <v>479</v>
      </c>
      <c r="U39" s="1">
        <v>5</v>
      </c>
      <c r="V39" s="1">
        <v>8</v>
      </c>
      <c r="Y39" s="1">
        <v>17</v>
      </c>
      <c r="AI39" s="7">
        <f t="shared" si="23"/>
        <v>1</v>
      </c>
      <c r="AJ39" s="7">
        <f t="shared" si="24"/>
        <v>7</v>
      </c>
      <c r="AK39" s="7">
        <f t="shared" si="25"/>
        <v>6</v>
      </c>
      <c r="AL39" s="7">
        <f t="shared" si="26"/>
        <v>0</v>
      </c>
      <c r="AM39" s="2">
        <f t="shared" si="27"/>
        <v>0.39102040816326533</v>
      </c>
      <c r="AN39" s="2">
        <f t="shared" si="28"/>
        <v>4.0816326530612249E-3</v>
      </c>
      <c r="AO39" s="2">
        <f t="shared" si="29"/>
        <v>6.5306122448979594E-3</v>
      </c>
      <c r="AP39" s="2">
        <f t="shared" si="30"/>
        <v>0</v>
      </c>
      <c r="AR39" t="str">
        <f t="shared" si="17"/>
        <v>Lamar</v>
      </c>
      <c r="AS39" t="s">
        <v>290</v>
      </c>
      <c r="AT39">
        <v>4</v>
      </c>
      <c r="AV39" s="91">
        <v>1</v>
      </c>
      <c r="AW39" s="93">
        <v>75</v>
      </c>
      <c r="AX39" s="99">
        <f t="shared" si="31"/>
        <v>1075</v>
      </c>
      <c r="AZ39" s="7" t="s">
        <v>3053</v>
      </c>
      <c r="BA39" t="s">
        <v>3290</v>
      </c>
    </row>
    <row r="40" spans="1:53" hidden="1" outlineLevel="1">
      <c r="A40" t="s">
        <v>3265</v>
      </c>
      <c r="B40" t="s">
        <v>290</v>
      </c>
      <c r="C40" s="1">
        <f t="shared" si="18"/>
        <v>8921</v>
      </c>
      <c r="D40" s="7">
        <f>IF(P40&gt;0,RANK(P40,(P40:R40,S40:AG40)),0)</f>
        <v>8</v>
      </c>
      <c r="E40" s="7">
        <f>IF(Q40&gt;0,RANK(Q40,(P40:R40,S40:AG40)),0)</f>
        <v>3</v>
      </c>
      <c r="F40" s="7">
        <f>IF(R40&gt;0,RANK(R40,(P40:R40,S40:AG40)),0)</f>
        <v>2</v>
      </c>
      <c r="G40" s="7">
        <f>IF(S40&gt;0,RANK(S40,(P40:R40,S40:AG40)),0)</f>
        <v>4</v>
      </c>
      <c r="H40" s="48">
        <f t="shared" si="19"/>
        <v>1423</v>
      </c>
      <c r="I40" s="163">
        <f t="shared" si="2"/>
        <v>0.15951126555318909</v>
      </c>
      <c r="J40" s="2"/>
      <c r="K40" s="2">
        <f t="shared" si="20"/>
        <v>1.0088555094720322E-3</v>
      </c>
      <c r="L40" s="2">
        <f t="shared" si="21"/>
        <v>0.23562380899002355</v>
      </c>
      <c r="M40" s="2">
        <f t="shared" si="22"/>
        <v>0.26689832978365652</v>
      </c>
      <c r="N40" s="2">
        <f t="shared" si="6"/>
        <v>5.62717184172178E-2</v>
      </c>
      <c r="O40" s="2">
        <f t="shared" si="7"/>
        <v>0.44019728729963009</v>
      </c>
      <c r="P40" s="1">
        <v>9</v>
      </c>
      <c r="Q40" s="1">
        <v>2102</v>
      </c>
      <c r="R40" s="1">
        <v>2381</v>
      </c>
      <c r="S40" s="1">
        <v>502</v>
      </c>
      <c r="T40" s="1">
        <v>3804</v>
      </c>
      <c r="U40" s="1">
        <v>29</v>
      </c>
      <c r="V40" s="1">
        <v>21</v>
      </c>
      <c r="Y40" s="1">
        <v>73</v>
      </c>
      <c r="AI40" s="7">
        <f t="shared" si="23"/>
        <v>1</v>
      </c>
      <c r="AJ40" s="7">
        <f t="shared" si="24"/>
        <v>6</v>
      </c>
      <c r="AK40" s="7">
        <f t="shared" si="25"/>
        <v>7</v>
      </c>
      <c r="AL40" s="7">
        <f t="shared" si="26"/>
        <v>0</v>
      </c>
      <c r="AM40" s="2">
        <f t="shared" si="27"/>
        <v>0.42640959533684564</v>
      </c>
      <c r="AN40" s="2">
        <f t="shared" si="28"/>
        <v>3.2507566416321038E-3</v>
      </c>
      <c r="AO40" s="2">
        <f t="shared" si="29"/>
        <v>2.3539961887680755E-3</v>
      </c>
      <c r="AP40" s="2">
        <f t="shared" si="30"/>
        <v>0</v>
      </c>
      <c r="AR40" t="str">
        <f t="shared" si="17"/>
        <v>Lauderdale</v>
      </c>
      <c r="AS40" t="s">
        <v>290</v>
      </c>
      <c r="AT40">
        <v>5</v>
      </c>
      <c r="AV40" s="91">
        <v>1</v>
      </c>
      <c r="AW40" s="93">
        <v>77</v>
      </c>
      <c r="AX40" s="99">
        <f t="shared" si="31"/>
        <v>1077</v>
      </c>
      <c r="AZ40" s="7" t="s">
        <v>3053</v>
      </c>
      <c r="BA40" t="s">
        <v>3290</v>
      </c>
    </row>
    <row r="41" spans="1:53" hidden="1" outlineLevel="1">
      <c r="A41" t="s">
        <v>646</v>
      </c>
      <c r="B41" t="s">
        <v>290</v>
      </c>
      <c r="C41" s="1">
        <f t="shared" si="18"/>
        <v>2712</v>
      </c>
      <c r="D41" s="7">
        <f>IF(P41&gt;0,RANK(P41,(P41:R41,S41:AG41)),0)</f>
        <v>8</v>
      </c>
      <c r="E41" s="7">
        <f>IF(Q41&gt;0,RANK(Q41,(P41:R41,S41:AG41)),0)</f>
        <v>2</v>
      </c>
      <c r="F41" s="7">
        <f>IF(R41&gt;0,RANK(R41,(P41:R41,S41:AG41)),0)</f>
        <v>3</v>
      </c>
      <c r="G41" s="7">
        <f>IF(S41&gt;0,RANK(S41,(P41:R41,S41:AG41)),0)</f>
        <v>4</v>
      </c>
      <c r="H41" s="48">
        <f t="shared" si="19"/>
        <v>690</v>
      </c>
      <c r="I41" s="163">
        <f t="shared" si="2"/>
        <v>0.25442477876106195</v>
      </c>
      <c r="J41" s="2"/>
      <c r="K41" s="2">
        <f t="shared" si="20"/>
        <v>3.687315634218289E-4</v>
      </c>
      <c r="L41" s="2">
        <f t="shared" si="21"/>
        <v>0.25110619469026546</v>
      </c>
      <c r="M41" s="2">
        <f t="shared" si="22"/>
        <v>0.18252212389380532</v>
      </c>
      <c r="N41" s="2">
        <f t="shared" si="6"/>
        <v>5.0884955752212392E-2</v>
      </c>
      <c r="O41" s="2">
        <f t="shared" si="7"/>
        <v>0.51511799410029502</v>
      </c>
      <c r="P41" s="1">
        <v>1</v>
      </c>
      <c r="Q41" s="1">
        <v>681</v>
      </c>
      <c r="R41" s="1">
        <v>495</v>
      </c>
      <c r="S41" s="1">
        <v>138</v>
      </c>
      <c r="T41" s="1">
        <v>1371</v>
      </c>
      <c r="U41" s="1">
        <v>11</v>
      </c>
      <c r="V41" s="1">
        <v>4</v>
      </c>
      <c r="Y41" s="1">
        <v>11</v>
      </c>
      <c r="AI41" s="7">
        <f t="shared" si="23"/>
        <v>1</v>
      </c>
      <c r="AJ41" s="7">
        <f t="shared" si="24"/>
        <v>5</v>
      </c>
      <c r="AK41" s="7">
        <f t="shared" si="25"/>
        <v>7</v>
      </c>
      <c r="AL41" s="7">
        <f t="shared" si="26"/>
        <v>0</v>
      </c>
      <c r="AM41" s="2">
        <f t="shared" si="27"/>
        <v>0.50553097345132747</v>
      </c>
      <c r="AN41" s="2">
        <f t="shared" si="28"/>
        <v>4.0560471976401179E-3</v>
      </c>
      <c r="AO41" s="2">
        <f t="shared" si="29"/>
        <v>1.4749262536873156E-3</v>
      </c>
      <c r="AP41" s="2">
        <f t="shared" si="30"/>
        <v>0</v>
      </c>
      <c r="AR41" t="str">
        <f t="shared" si="17"/>
        <v>Lawrence</v>
      </c>
      <c r="AS41" t="s">
        <v>290</v>
      </c>
      <c r="AT41">
        <v>4</v>
      </c>
      <c r="AV41" s="91">
        <v>1</v>
      </c>
      <c r="AW41" s="93">
        <v>79</v>
      </c>
      <c r="AX41" s="99">
        <f t="shared" si="31"/>
        <v>1079</v>
      </c>
      <c r="AZ41" s="7" t="s">
        <v>3053</v>
      </c>
      <c r="BA41" t="s">
        <v>3290</v>
      </c>
    </row>
    <row r="42" spans="1:53" hidden="1" outlineLevel="1">
      <c r="A42" t="s">
        <v>647</v>
      </c>
      <c r="B42" t="s">
        <v>290</v>
      </c>
      <c r="C42" s="1">
        <f t="shared" si="18"/>
        <v>14611</v>
      </c>
      <c r="D42" s="7">
        <f>IF(P42&gt;0,RANK(P42,(P42:R42,S42:AG42)),0)</f>
        <v>6</v>
      </c>
      <c r="E42" s="7">
        <f>IF(Q42&gt;0,RANK(Q42,(P42:R42,S42:AG42)),0)</f>
        <v>3</v>
      </c>
      <c r="F42" s="7">
        <f>IF(R42&gt;0,RANK(R42,(P42:R42,S42:AG42)),0)</f>
        <v>2</v>
      </c>
      <c r="G42" s="7">
        <f>IF(S42&gt;0,RANK(S42,(P42:R42,S42:AG42)),0)</f>
        <v>4</v>
      </c>
      <c r="H42" s="48">
        <f t="shared" si="19"/>
        <v>491</v>
      </c>
      <c r="I42" s="163">
        <f t="shared" si="2"/>
        <v>3.3604818287591542E-2</v>
      </c>
      <c r="J42" s="2"/>
      <c r="K42" s="2">
        <f t="shared" si="20"/>
        <v>2.9429881596057766E-3</v>
      </c>
      <c r="L42" s="2">
        <f t="shared" si="21"/>
        <v>0.28108959003490519</v>
      </c>
      <c r="M42" s="2">
        <f t="shared" si="22"/>
        <v>0.29553076449250565</v>
      </c>
      <c r="N42" s="2">
        <f t="shared" si="6"/>
        <v>7.070015741564574E-2</v>
      </c>
      <c r="O42" s="2">
        <f t="shared" si="7"/>
        <v>0.34973649989733763</v>
      </c>
      <c r="P42" s="1">
        <v>43</v>
      </c>
      <c r="Q42" s="1">
        <v>4107</v>
      </c>
      <c r="R42" s="1">
        <v>4318</v>
      </c>
      <c r="S42" s="1">
        <v>1033</v>
      </c>
      <c r="T42" s="1">
        <v>4809</v>
      </c>
      <c r="U42" s="1">
        <v>37</v>
      </c>
      <c r="V42" s="1">
        <v>28</v>
      </c>
      <c r="Y42" s="1">
        <v>236</v>
      </c>
      <c r="AI42" s="7">
        <f t="shared" si="23"/>
        <v>1</v>
      </c>
      <c r="AJ42" s="7">
        <f t="shared" si="24"/>
        <v>7</v>
      </c>
      <c r="AK42" s="7">
        <f t="shared" si="25"/>
        <v>8</v>
      </c>
      <c r="AL42" s="7">
        <f t="shared" si="26"/>
        <v>0</v>
      </c>
      <c r="AM42" s="2">
        <f t="shared" si="27"/>
        <v>0.32913558278009719</v>
      </c>
      <c r="AN42" s="2">
        <f t="shared" si="28"/>
        <v>2.5323386489631101E-3</v>
      </c>
      <c r="AO42" s="2">
        <f t="shared" si="29"/>
        <v>1.9163643829991103E-3</v>
      </c>
      <c r="AP42" s="2">
        <f t="shared" si="30"/>
        <v>0</v>
      </c>
      <c r="AR42" t="str">
        <f t="shared" si="17"/>
        <v>Lee</v>
      </c>
      <c r="AS42" t="s">
        <v>290</v>
      </c>
      <c r="AT42">
        <v>3</v>
      </c>
      <c r="AV42" s="91">
        <v>1</v>
      </c>
      <c r="AW42" s="93">
        <v>81</v>
      </c>
      <c r="AX42" s="99">
        <f t="shared" si="31"/>
        <v>1081</v>
      </c>
      <c r="AZ42" s="7" t="s">
        <v>3053</v>
      </c>
      <c r="BA42" t="s">
        <v>3290</v>
      </c>
    </row>
    <row r="43" spans="1:53" hidden="1" outlineLevel="1">
      <c r="A43" t="s">
        <v>3305</v>
      </c>
      <c r="B43" t="s">
        <v>290</v>
      </c>
      <c r="C43" s="1">
        <f t="shared" si="18"/>
        <v>13879</v>
      </c>
      <c r="D43" s="7">
        <f>IF(P43&gt;0,RANK(P43,(P43:R43,S43:AG43)),0)</f>
        <v>8</v>
      </c>
      <c r="E43" s="7">
        <f>IF(Q43&gt;0,RANK(Q43,(P43:R43,S43:AG43)),0)</f>
        <v>2</v>
      </c>
      <c r="F43" s="7">
        <f>IF(R43&gt;0,RANK(R43,(P43:R43,S43:AG43)),0)</f>
        <v>3</v>
      </c>
      <c r="G43" s="7">
        <f>IF(S43&gt;0,RANK(S43,(P43:R43,S43:AG43)),0)</f>
        <v>4</v>
      </c>
      <c r="H43" s="48">
        <f t="shared" si="19"/>
        <v>1690</v>
      </c>
      <c r="I43" s="163">
        <f t="shared" si="2"/>
        <v>0.12176669788889689</v>
      </c>
      <c r="J43" s="2"/>
      <c r="K43" s="2">
        <f t="shared" si="20"/>
        <v>1.8012825131493624E-3</v>
      </c>
      <c r="L43" s="2">
        <f t="shared" si="21"/>
        <v>0.28258520066287196</v>
      </c>
      <c r="M43" s="2">
        <f t="shared" si="22"/>
        <v>0.2367605735283522</v>
      </c>
      <c r="N43" s="2">
        <f t="shared" si="6"/>
        <v>5.317385978816918E-2</v>
      </c>
      <c r="O43" s="2">
        <f t="shared" si="7"/>
        <v>0.42567908350745726</v>
      </c>
      <c r="P43" s="1">
        <v>25</v>
      </c>
      <c r="Q43" s="1">
        <v>3922</v>
      </c>
      <c r="R43" s="1">
        <v>3286</v>
      </c>
      <c r="S43" s="1">
        <v>738</v>
      </c>
      <c r="T43" s="1">
        <v>5612</v>
      </c>
      <c r="U43" s="1">
        <v>38</v>
      </c>
      <c r="V43" s="1">
        <v>37</v>
      </c>
      <c r="Y43" s="1">
        <v>221</v>
      </c>
      <c r="AI43" s="7">
        <f t="shared" si="23"/>
        <v>1</v>
      </c>
      <c r="AJ43" s="7">
        <f t="shared" si="24"/>
        <v>6</v>
      </c>
      <c r="AK43" s="7">
        <f t="shared" si="25"/>
        <v>7</v>
      </c>
      <c r="AL43" s="7">
        <f t="shared" si="26"/>
        <v>0</v>
      </c>
      <c r="AM43" s="2">
        <f t="shared" si="27"/>
        <v>0.40435189855176884</v>
      </c>
      <c r="AN43" s="2">
        <f t="shared" si="28"/>
        <v>2.7379494199870308E-3</v>
      </c>
      <c r="AO43" s="2">
        <f t="shared" si="29"/>
        <v>2.6658981194610564E-3</v>
      </c>
      <c r="AP43" s="2">
        <f t="shared" si="30"/>
        <v>0</v>
      </c>
      <c r="AR43" t="str">
        <f t="shared" si="17"/>
        <v>Limestone</v>
      </c>
      <c r="AS43" t="s">
        <v>290</v>
      </c>
      <c r="AT43">
        <v>5</v>
      </c>
      <c r="AV43" s="91">
        <v>1</v>
      </c>
      <c r="AW43" s="93">
        <v>83</v>
      </c>
      <c r="AX43" s="99">
        <f t="shared" si="31"/>
        <v>1083</v>
      </c>
      <c r="AZ43" s="7" t="s">
        <v>3053</v>
      </c>
      <c r="BA43" t="s">
        <v>3290</v>
      </c>
    </row>
    <row r="44" spans="1:53" hidden="1" outlineLevel="1">
      <c r="A44" t="s">
        <v>3353</v>
      </c>
      <c r="B44" t="s">
        <v>290</v>
      </c>
      <c r="C44" s="1">
        <f t="shared" si="18"/>
        <v>438</v>
      </c>
      <c r="D44" s="7">
        <f>IF(P44&gt;0,RANK(P44,(P44:R44,S44:AG44)),0)</f>
        <v>0</v>
      </c>
      <c r="E44" s="7">
        <f>IF(Q44&gt;0,RANK(Q44,(P44:R44,S44:AG44)),0)</f>
        <v>1</v>
      </c>
      <c r="F44" s="7">
        <f>IF(R44&gt;0,RANK(R44,(P44:R44,S44:AG44)),0)</f>
        <v>2</v>
      </c>
      <c r="G44" s="7">
        <f>IF(S44&gt;0,RANK(S44,(P44:R44,S44:AG44)),0)</f>
        <v>4</v>
      </c>
      <c r="H44" s="48">
        <f t="shared" si="19"/>
        <v>39</v>
      </c>
      <c r="I44" s="163">
        <f t="shared" si="2"/>
        <v>8.9041095890410954E-2</v>
      </c>
      <c r="J44" s="2"/>
      <c r="K44" s="2">
        <f t="shared" si="20"/>
        <v>0</v>
      </c>
      <c r="L44" s="2">
        <f t="shared" si="21"/>
        <v>0.38812785388127852</v>
      </c>
      <c r="M44" s="2">
        <f t="shared" si="22"/>
        <v>0.29908675799086759</v>
      </c>
      <c r="N44" s="2">
        <f t="shared" si="6"/>
        <v>1.5981735159817351E-2</v>
      </c>
      <c r="O44" s="2">
        <f t="shared" si="7"/>
        <v>0.29680365296803657</v>
      </c>
      <c r="P44" s="1">
        <v>0</v>
      </c>
      <c r="Q44" s="1">
        <v>170</v>
      </c>
      <c r="R44" s="1">
        <v>131</v>
      </c>
      <c r="S44" s="1">
        <v>7</v>
      </c>
      <c r="T44" s="1">
        <v>128</v>
      </c>
      <c r="U44" s="1">
        <v>0</v>
      </c>
      <c r="V44" s="1">
        <v>1</v>
      </c>
      <c r="Y44" s="1">
        <v>1</v>
      </c>
      <c r="AI44" s="7">
        <f t="shared" si="23"/>
        <v>3</v>
      </c>
      <c r="AJ44" s="7">
        <f t="shared" si="24"/>
        <v>0</v>
      </c>
      <c r="AK44" s="7">
        <f t="shared" si="25"/>
        <v>5</v>
      </c>
      <c r="AL44" s="7">
        <f t="shared" si="26"/>
        <v>0</v>
      </c>
      <c r="AM44" s="2">
        <f t="shared" si="27"/>
        <v>0.29223744292237441</v>
      </c>
      <c r="AN44" s="2">
        <f t="shared" si="28"/>
        <v>0</v>
      </c>
      <c r="AO44" s="2">
        <f t="shared" si="29"/>
        <v>2.2831050228310501E-3</v>
      </c>
      <c r="AP44" s="2">
        <f t="shared" si="30"/>
        <v>0</v>
      </c>
      <c r="AR44" t="str">
        <f t="shared" si="17"/>
        <v>Lowndes</v>
      </c>
      <c r="AS44" t="s">
        <v>290</v>
      </c>
      <c r="AT44">
        <v>7</v>
      </c>
      <c r="AV44" s="91">
        <v>1</v>
      </c>
      <c r="AW44" s="93">
        <v>85</v>
      </c>
      <c r="AX44" s="99">
        <f t="shared" si="31"/>
        <v>1085</v>
      </c>
      <c r="AZ44" s="7" t="s">
        <v>3053</v>
      </c>
      <c r="BA44" t="s">
        <v>3290</v>
      </c>
    </row>
    <row r="45" spans="1:53" hidden="1" outlineLevel="1">
      <c r="A45" t="s">
        <v>270</v>
      </c>
      <c r="B45" t="s">
        <v>290</v>
      </c>
      <c r="C45" s="1">
        <f t="shared" si="18"/>
        <v>482</v>
      </c>
      <c r="D45" s="7">
        <f>IF(P45&gt;0,RANK(P45,(P45:R45,S45:AG45)),0)</f>
        <v>7</v>
      </c>
      <c r="E45" s="7">
        <f>IF(Q45&gt;0,RANK(Q45,(P45:R45,S45:AG45)),0)</f>
        <v>1</v>
      </c>
      <c r="F45" s="7">
        <f>IF(R45&gt;0,RANK(R45,(P45:R45,S45:AG45)),0)</f>
        <v>3</v>
      </c>
      <c r="G45" s="7">
        <f>IF(S45&gt;0,RANK(S45,(P45:R45,S45:AG45)),0)</f>
        <v>4</v>
      </c>
      <c r="H45" s="48">
        <f t="shared" si="19"/>
        <v>11</v>
      </c>
      <c r="I45" s="163">
        <f t="shared" si="2"/>
        <v>2.2821576763485476E-2</v>
      </c>
      <c r="J45" s="2"/>
      <c r="K45" s="2">
        <f t="shared" si="20"/>
        <v>4.1493775933609959E-3</v>
      </c>
      <c r="L45" s="2">
        <f t="shared" si="21"/>
        <v>0.3796680497925311</v>
      </c>
      <c r="M45" s="2">
        <f t="shared" si="22"/>
        <v>0.2033195020746888</v>
      </c>
      <c r="N45" s="2">
        <f t="shared" si="6"/>
        <v>3.9419087136929459E-2</v>
      </c>
      <c r="O45" s="2">
        <f t="shared" si="7"/>
        <v>0.37344398340248963</v>
      </c>
      <c r="P45" s="1">
        <v>2</v>
      </c>
      <c r="Q45" s="1">
        <v>183</v>
      </c>
      <c r="R45" s="1">
        <v>98</v>
      </c>
      <c r="S45" s="1">
        <v>19</v>
      </c>
      <c r="T45" s="1">
        <v>172</v>
      </c>
      <c r="U45" s="1">
        <v>3</v>
      </c>
      <c r="V45" s="1">
        <v>2</v>
      </c>
      <c r="Y45" s="1">
        <v>3</v>
      </c>
      <c r="AI45" s="7">
        <f t="shared" si="23"/>
        <v>2</v>
      </c>
      <c r="AJ45" s="7">
        <f t="shared" si="24"/>
        <v>5</v>
      </c>
      <c r="AK45" s="7">
        <f t="shared" si="25"/>
        <v>7</v>
      </c>
      <c r="AL45" s="7">
        <f t="shared" si="26"/>
        <v>0</v>
      </c>
      <c r="AM45" s="2">
        <f t="shared" si="27"/>
        <v>0.35684647302904565</v>
      </c>
      <c r="AN45" s="2">
        <f t="shared" si="28"/>
        <v>6.2240663900414933E-3</v>
      </c>
      <c r="AO45" s="2">
        <f t="shared" si="29"/>
        <v>4.1493775933609959E-3</v>
      </c>
      <c r="AP45" s="2">
        <f t="shared" si="30"/>
        <v>0</v>
      </c>
      <c r="AR45" t="str">
        <f t="shared" si="17"/>
        <v>Macon</v>
      </c>
      <c r="AS45" t="s">
        <v>290</v>
      </c>
      <c r="AT45">
        <v>3</v>
      </c>
      <c r="AV45" s="91">
        <v>1</v>
      </c>
      <c r="AW45" s="93">
        <v>87</v>
      </c>
      <c r="AX45" s="99">
        <f t="shared" si="31"/>
        <v>1087</v>
      </c>
      <c r="AZ45" s="7" t="s">
        <v>3053</v>
      </c>
      <c r="BA45" t="s">
        <v>3290</v>
      </c>
    </row>
    <row r="46" spans="1:53" hidden="1" outlineLevel="1">
      <c r="A46" t="s">
        <v>1421</v>
      </c>
      <c r="B46" t="s">
        <v>290</v>
      </c>
      <c r="C46" s="1">
        <f t="shared" si="18"/>
        <v>55412</v>
      </c>
      <c r="D46" s="7">
        <f>IF(P46&gt;0,RANK(P46,(P46:R46,S46:AG46)),0)</f>
        <v>6</v>
      </c>
      <c r="E46" s="7">
        <f>IF(Q46&gt;0,RANK(Q46,(P46:R46,S46:AG46)),0)</f>
        <v>3</v>
      </c>
      <c r="F46" s="7">
        <f>IF(R46&gt;0,RANK(R46,(P46:R46,S46:AG46)),0)</f>
        <v>2</v>
      </c>
      <c r="G46" s="7">
        <f>IF(S46&gt;0,RANK(S46,(P46:R46,S46:AG46)),0)</f>
        <v>4</v>
      </c>
      <c r="H46" s="48">
        <f t="shared" si="19"/>
        <v>1524</v>
      </c>
      <c r="I46" s="163">
        <f t="shared" si="2"/>
        <v>2.7503067927524723E-2</v>
      </c>
      <c r="J46" s="2"/>
      <c r="K46" s="2">
        <f t="shared" si="20"/>
        <v>2.6167617122644913E-3</v>
      </c>
      <c r="L46" s="2">
        <f t="shared" si="21"/>
        <v>0.26728867393344402</v>
      </c>
      <c r="M46" s="2">
        <f t="shared" si="22"/>
        <v>0.30543925503501046</v>
      </c>
      <c r="N46" s="2">
        <f t="shared" si="6"/>
        <v>7.2114343463509714E-2</v>
      </c>
      <c r="O46" s="2">
        <f t="shared" si="7"/>
        <v>0.35254096585577138</v>
      </c>
      <c r="P46" s="1">
        <v>145</v>
      </c>
      <c r="Q46" s="1">
        <v>14811</v>
      </c>
      <c r="R46" s="1">
        <v>16925</v>
      </c>
      <c r="S46" s="1">
        <v>3996</v>
      </c>
      <c r="T46" s="1">
        <v>18449</v>
      </c>
      <c r="U46" s="1">
        <v>134</v>
      </c>
      <c r="V46" s="1">
        <v>117</v>
      </c>
      <c r="Y46" s="1">
        <v>835</v>
      </c>
      <c r="AI46" s="7">
        <f t="shared" si="23"/>
        <v>1</v>
      </c>
      <c r="AJ46" s="7">
        <f t="shared" si="24"/>
        <v>7</v>
      </c>
      <c r="AK46" s="7">
        <f t="shared" si="25"/>
        <v>8</v>
      </c>
      <c r="AL46" s="7">
        <f t="shared" si="26"/>
        <v>0</v>
      </c>
      <c r="AM46" s="2">
        <f t="shared" si="27"/>
        <v>0.33294232296253518</v>
      </c>
      <c r="AN46" s="2">
        <f t="shared" si="28"/>
        <v>2.4182487547823577E-3</v>
      </c>
      <c r="AO46" s="2">
        <f t="shared" si="29"/>
        <v>2.1114560023099689E-3</v>
      </c>
      <c r="AP46" s="2">
        <f t="shared" si="30"/>
        <v>0</v>
      </c>
      <c r="AR46" t="str">
        <f t="shared" si="17"/>
        <v>Madison</v>
      </c>
      <c r="AS46" t="s">
        <v>290</v>
      </c>
      <c r="AT46">
        <v>5</v>
      </c>
      <c r="AV46" s="91">
        <v>1</v>
      </c>
      <c r="AW46" s="93">
        <v>89</v>
      </c>
      <c r="AX46" s="99">
        <f t="shared" si="31"/>
        <v>1089</v>
      </c>
      <c r="AZ46" s="7" t="s">
        <v>3053</v>
      </c>
      <c r="BA46" t="s">
        <v>3290</v>
      </c>
    </row>
    <row r="47" spans="1:53" hidden="1" outlineLevel="1">
      <c r="A47" t="s">
        <v>1435</v>
      </c>
      <c r="B47" t="s">
        <v>290</v>
      </c>
      <c r="C47" s="1">
        <f t="shared" si="18"/>
        <v>614</v>
      </c>
      <c r="D47" s="7">
        <f>IF(P47&gt;0,RANK(P47,(P47:R47,S47:AG47)),0)</f>
        <v>0</v>
      </c>
      <c r="E47" s="7">
        <f>IF(Q47&gt;0,RANK(Q47,(P47:R47,S47:AG47)),0)</f>
        <v>1</v>
      </c>
      <c r="F47" s="7">
        <f>IF(R47&gt;0,RANK(R47,(P47:R47,S47:AG47)),0)</f>
        <v>3</v>
      </c>
      <c r="G47" s="7">
        <f>IF(S47&gt;0,RANK(S47,(P47:R47,S47:AG47)),0)</f>
        <v>4</v>
      </c>
      <c r="H47" s="48">
        <f t="shared" si="19"/>
        <v>21</v>
      </c>
      <c r="I47" s="163">
        <f t="shared" si="2"/>
        <v>3.4201954397394138E-2</v>
      </c>
      <c r="J47" s="2"/>
      <c r="K47" s="2">
        <f t="shared" si="20"/>
        <v>0</v>
      </c>
      <c r="L47" s="2">
        <f t="shared" si="21"/>
        <v>0.36970684039087948</v>
      </c>
      <c r="M47" s="2">
        <f t="shared" si="22"/>
        <v>0.26221498371335505</v>
      </c>
      <c r="N47" s="2">
        <f t="shared" si="6"/>
        <v>1.6286644951140065E-2</v>
      </c>
      <c r="O47" s="2">
        <f t="shared" si="7"/>
        <v>0.35179153094462545</v>
      </c>
      <c r="P47" s="1">
        <v>0</v>
      </c>
      <c r="Q47" s="1">
        <v>227</v>
      </c>
      <c r="R47" s="1">
        <v>161</v>
      </c>
      <c r="S47" s="1">
        <v>10</v>
      </c>
      <c r="T47" s="1">
        <v>206</v>
      </c>
      <c r="U47" s="1">
        <v>3</v>
      </c>
      <c r="V47" s="1">
        <v>1</v>
      </c>
      <c r="Y47" s="1">
        <v>6</v>
      </c>
      <c r="AI47" s="7">
        <f t="shared" si="23"/>
        <v>2</v>
      </c>
      <c r="AJ47" s="7">
        <f t="shared" si="24"/>
        <v>6</v>
      </c>
      <c r="AK47" s="7">
        <f t="shared" si="25"/>
        <v>7</v>
      </c>
      <c r="AL47" s="7">
        <f t="shared" si="26"/>
        <v>0</v>
      </c>
      <c r="AM47" s="2">
        <f t="shared" si="27"/>
        <v>0.33550488599348532</v>
      </c>
      <c r="AN47" s="2">
        <f t="shared" si="28"/>
        <v>4.8859934853420191E-3</v>
      </c>
      <c r="AO47" s="2">
        <f t="shared" si="29"/>
        <v>1.6286644951140066E-3</v>
      </c>
      <c r="AP47" s="2">
        <f t="shared" si="30"/>
        <v>0</v>
      </c>
      <c r="AR47" t="str">
        <f t="shared" si="17"/>
        <v>Marengo</v>
      </c>
      <c r="AS47" t="s">
        <v>290</v>
      </c>
      <c r="AT47">
        <v>7</v>
      </c>
      <c r="AV47" s="91">
        <v>1</v>
      </c>
      <c r="AW47" s="93">
        <v>91</v>
      </c>
      <c r="AX47" s="99">
        <f t="shared" si="31"/>
        <v>1091</v>
      </c>
      <c r="AZ47" s="7" t="s">
        <v>3053</v>
      </c>
      <c r="BA47" t="s">
        <v>3290</v>
      </c>
    </row>
    <row r="48" spans="1:53" hidden="1" outlineLevel="1">
      <c r="A48" t="s">
        <v>1322</v>
      </c>
      <c r="B48" t="s">
        <v>290</v>
      </c>
      <c r="C48" s="1">
        <f t="shared" si="18"/>
        <v>5180</v>
      </c>
      <c r="D48" s="7">
        <f>IF(P48&gt;0,RANK(P48,(P48:R48,S48:AG48)),0)</f>
        <v>8</v>
      </c>
      <c r="E48" s="7">
        <f>IF(Q48&gt;0,RANK(Q48,(P48:R48,S48:AG48)),0)</f>
        <v>2</v>
      </c>
      <c r="F48" s="7">
        <f>IF(R48&gt;0,RANK(R48,(P48:R48,S48:AG48)),0)</f>
        <v>3</v>
      </c>
      <c r="G48" s="7">
        <f>IF(S48&gt;0,RANK(S48,(P48:R48,S48:AG48)),0)</f>
        <v>4</v>
      </c>
      <c r="H48" s="48">
        <f t="shared" si="19"/>
        <v>860</v>
      </c>
      <c r="I48" s="163">
        <f t="shared" si="2"/>
        <v>0.16602316602316602</v>
      </c>
      <c r="J48" s="2"/>
      <c r="K48" s="2">
        <f t="shared" si="20"/>
        <v>3.0888030888030888E-3</v>
      </c>
      <c r="L48" s="2">
        <f t="shared" si="21"/>
        <v>0.25888030888030888</v>
      </c>
      <c r="M48" s="2">
        <f t="shared" si="22"/>
        <v>0.21988416988416989</v>
      </c>
      <c r="N48" s="2">
        <f t="shared" si="6"/>
        <v>4.8069498069498069E-2</v>
      </c>
      <c r="O48" s="2">
        <f t="shared" si="7"/>
        <v>0.47007722007722003</v>
      </c>
      <c r="P48" s="1">
        <v>16</v>
      </c>
      <c r="Q48" s="1">
        <v>1341</v>
      </c>
      <c r="R48" s="1">
        <v>1139</v>
      </c>
      <c r="S48" s="1">
        <v>249</v>
      </c>
      <c r="T48" s="1">
        <v>2201</v>
      </c>
      <c r="U48" s="1">
        <v>36</v>
      </c>
      <c r="V48" s="1">
        <v>26</v>
      </c>
      <c r="Y48" s="1">
        <v>172</v>
      </c>
      <c r="AI48" s="7">
        <f t="shared" si="23"/>
        <v>1</v>
      </c>
      <c r="AJ48" s="7">
        <f t="shared" si="24"/>
        <v>6</v>
      </c>
      <c r="AK48" s="7">
        <f t="shared" si="25"/>
        <v>7</v>
      </c>
      <c r="AL48" s="7">
        <f t="shared" si="26"/>
        <v>0</v>
      </c>
      <c r="AM48" s="2">
        <f t="shared" si="27"/>
        <v>0.42490347490347491</v>
      </c>
      <c r="AN48" s="2">
        <f t="shared" si="28"/>
        <v>6.9498069498069494E-3</v>
      </c>
      <c r="AO48" s="2">
        <f t="shared" si="29"/>
        <v>5.0193050193050193E-3</v>
      </c>
      <c r="AP48" s="2">
        <f t="shared" si="30"/>
        <v>0</v>
      </c>
      <c r="AR48" t="str">
        <f t="shared" si="17"/>
        <v>Marion</v>
      </c>
      <c r="AS48" t="s">
        <v>290</v>
      </c>
      <c r="AT48">
        <v>4</v>
      </c>
      <c r="AV48" s="91">
        <v>1</v>
      </c>
      <c r="AW48" s="93">
        <v>93</v>
      </c>
      <c r="AX48" s="99">
        <f t="shared" si="31"/>
        <v>1093</v>
      </c>
      <c r="AZ48" s="7" t="s">
        <v>3053</v>
      </c>
      <c r="BA48" t="s">
        <v>3290</v>
      </c>
    </row>
    <row r="49" spans="1:53" hidden="1" outlineLevel="1">
      <c r="A49" t="s">
        <v>1060</v>
      </c>
      <c r="B49" t="s">
        <v>290</v>
      </c>
      <c r="C49" s="1">
        <f t="shared" si="18"/>
        <v>14878</v>
      </c>
      <c r="D49" s="7">
        <f>IF(P49&gt;0,RANK(P49,(P49:R49,S49:AG49)),0)</f>
        <v>8</v>
      </c>
      <c r="E49" s="7">
        <f>IF(Q49&gt;0,RANK(Q49,(P49:R49,S49:AG49)),0)</f>
        <v>2</v>
      </c>
      <c r="F49" s="7">
        <f>IF(R49&gt;0,RANK(R49,(P49:R49,S49:AG49)),0)</f>
        <v>3</v>
      </c>
      <c r="G49" s="7">
        <f>IF(S49&gt;0,RANK(S49,(P49:R49,S49:AG49)),0)</f>
        <v>4</v>
      </c>
      <c r="H49" s="48">
        <f t="shared" si="19"/>
        <v>2032</v>
      </c>
      <c r="I49" s="163">
        <f t="shared" si="2"/>
        <v>0.13657749697539992</v>
      </c>
      <c r="J49" s="2"/>
      <c r="K49" s="2">
        <f t="shared" si="20"/>
        <v>2.4868933996504907E-3</v>
      </c>
      <c r="L49" s="2">
        <f t="shared" si="21"/>
        <v>0.27234843392929159</v>
      </c>
      <c r="M49" s="2">
        <f t="shared" si="22"/>
        <v>0.23840569969081865</v>
      </c>
      <c r="N49" s="2">
        <f t="shared" si="6"/>
        <v>5.1350988036026349E-2</v>
      </c>
      <c r="O49" s="2">
        <f t="shared" si="7"/>
        <v>0.4354079849442129</v>
      </c>
      <c r="P49" s="1">
        <v>37</v>
      </c>
      <c r="Q49" s="1">
        <v>4052</v>
      </c>
      <c r="R49" s="1">
        <v>3547</v>
      </c>
      <c r="S49" s="1">
        <v>764</v>
      </c>
      <c r="T49" s="1">
        <v>6084</v>
      </c>
      <c r="U49" s="1">
        <v>49</v>
      </c>
      <c r="V49" s="1">
        <v>49</v>
      </c>
      <c r="Y49" s="1">
        <v>296</v>
      </c>
      <c r="AI49" s="7">
        <f t="shared" si="23"/>
        <v>1</v>
      </c>
      <c r="AJ49" s="7">
        <f t="shared" si="24"/>
        <v>6</v>
      </c>
      <c r="AK49" s="7">
        <f t="shared" si="25"/>
        <v>6</v>
      </c>
      <c r="AL49" s="7">
        <f t="shared" si="26"/>
        <v>0</v>
      </c>
      <c r="AM49" s="2">
        <f t="shared" si="27"/>
        <v>0.40892593090469148</v>
      </c>
      <c r="AN49" s="2">
        <f t="shared" si="28"/>
        <v>3.293453421158758E-3</v>
      </c>
      <c r="AO49" s="2">
        <f t="shared" si="29"/>
        <v>3.293453421158758E-3</v>
      </c>
      <c r="AP49" s="2">
        <f t="shared" si="30"/>
        <v>0</v>
      </c>
      <c r="AR49" t="str">
        <f t="shared" si="17"/>
        <v>Marshall</v>
      </c>
      <c r="AS49" t="s">
        <v>290</v>
      </c>
      <c r="AT49">
        <v>4</v>
      </c>
      <c r="AV49" s="91">
        <v>1</v>
      </c>
      <c r="AW49" s="93">
        <v>95</v>
      </c>
      <c r="AX49" s="99">
        <f t="shared" si="31"/>
        <v>1095</v>
      </c>
      <c r="AZ49" s="7" t="s">
        <v>3053</v>
      </c>
      <c r="BA49" t="s">
        <v>3290</v>
      </c>
    </row>
    <row r="50" spans="1:53" hidden="1" outlineLevel="1">
      <c r="A50" t="s">
        <v>349</v>
      </c>
      <c r="B50" t="s">
        <v>290</v>
      </c>
      <c r="C50" s="1">
        <f t="shared" si="18"/>
        <v>49109</v>
      </c>
      <c r="D50" s="7">
        <f>IF(P50&gt;0,RANK(P50,(P50:R50,S50:AG50)),0)</f>
        <v>8</v>
      </c>
      <c r="E50" s="7">
        <f>IF(Q50&gt;0,RANK(Q50,(P50:R50,S50:AG50)),0)</f>
        <v>3</v>
      </c>
      <c r="F50" s="7">
        <f>IF(R50&gt;0,RANK(R50,(P50:R50,S50:AG50)),0)</f>
        <v>1</v>
      </c>
      <c r="G50" s="7">
        <f>IF(S50&gt;0,RANK(S50,(P50:R50,S50:AG50)),0)</f>
        <v>4</v>
      </c>
      <c r="H50" s="48">
        <f t="shared" si="19"/>
        <v>1028</v>
      </c>
      <c r="I50" s="163">
        <f t="shared" si="2"/>
        <v>2.0933026532814758E-2</v>
      </c>
      <c r="J50" s="2"/>
      <c r="K50" s="2">
        <f t="shared" si="20"/>
        <v>1.9548351625974874E-3</v>
      </c>
      <c r="L50" s="2">
        <f t="shared" si="21"/>
        <v>0.24492455558044351</v>
      </c>
      <c r="M50" s="2">
        <f t="shared" si="22"/>
        <v>0.35594290252295913</v>
      </c>
      <c r="N50" s="2">
        <f t="shared" si="6"/>
        <v>4.5836811989655661E-2</v>
      </c>
      <c r="O50" s="2">
        <f t="shared" si="7"/>
        <v>0.3513408947443441</v>
      </c>
      <c r="P50" s="1">
        <v>96</v>
      </c>
      <c r="Q50" s="1">
        <v>12028</v>
      </c>
      <c r="R50" s="1">
        <v>17480</v>
      </c>
      <c r="S50" s="1">
        <v>2251</v>
      </c>
      <c r="T50" s="1">
        <v>16452</v>
      </c>
      <c r="U50" s="1">
        <v>128</v>
      </c>
      <c r="V50" s="1">
        <v>106</v>
      </c>
      <c r="Y50" s="1">
        <v>568</v>
      </c>
      <c r="AI50" s="7">
        <f t="shared" si="23"/>
        <v>2</v>
      </c>
      <c r="AJ50" s="7">
        <f t="shared" si="24"/>
        <v>6</v>
      </c>
      <c r="AK50" s="7">
        <f t="shared" si="25"/>
        <v>7</v>
      </c>
      <c r="AL50" s="7">
        <f t="shared" si="26"/>
        <v>0</v>
      </c>
      <c r="AM50" s="2">
        <f t="shared" si="27"/>
        <v>0.33500987599014437</v>
      </c>
      <c r="AN50" s="2">
        <f t="shared" si="28"/>
        <v>2.6064468834633165E-3</v>
      </c>
      <c r="AO50" s="2">
        <f t="shared" si="29"/>
        <v>2.1584638253680588E-3</v>
      </c>
      <c r="AP50" s="2">
        <f t="shared" si="30"/>
        <v>0</v>
      </c>
      <c r="AR50" t="str">
        <f t="shared" si="17"/>
        <v>Mobile</v>
      </c>
      <c r="AS50" t="s">
        <v>290</v>
      </c>
      <c r="AT50">
        <v>1</v>
      </c>
      <c r="AV50" s="91">
        <v>1</v>
      </c>
      <c r="AW50" s="93">
        <v>97</v>
      </c>
      <c r="AX50" s="99">
        <f t="shared" si="31"/>
        <v>1097</v>
      </c>
      <c r="AZ50" s="7" t="s">
        <v>3053</v>
      </c>
      <c r="BA50" t="s">
        <v>3290</v>
      </c>
    </row>
    <row r="51" spans="1:53" hidden="1" outlineLevel="1">
      <c r="A51" t="s">
        <v>350</v>
      </c>
      <c r="B51" t="s">
        <v>290</v>
      </c>
      <c r="C51" s="1">
        <f t="shared" si="18"/>
        <v>1733</v>
      </c>
      <c r="D51" s="7">
        <f>IF(P51&gt;0,RANK(P51,(P51:R51,S51:AG51)),0)</f>
        <v>8</v>
      </c>
      <c r="E51" s="7">
        <f>IF(Q51&gt;0,RANK(Q51,(P51:R51,S51:AG51)),0)</f>
        <v>2</v>
      </c>
      <c r="F51" s="7">
        <f>IF(R51&gt;0,RANK(R51,(P51:R51,S51:AG51)),0)</f>
        <v>3</v>
      </c>
      <c r="G51" s="7">
        <f>IF(S51&gt;0,RANK(S51,(P51:R51,S51:AG51)),0)</f>
        <v>4</v>
      </c>
      <c r="H51" s="48">
        <f t="shared" si="19"/>
        <v>63</v>
      </c>
      <c r="I51" s="163">
        <f t="shared" si="2"/>
        <v>3.6353144835545297E-2</v>
      </c>
      <c r="J51" s="2"/>
      <c r="K51" s="2">
        <f t="shared" si="20"/>
        <v>5.7703404500865547E-4</v>
      </c>
      <c r="L51" s="2">
        <f t="shared" si="21"/>
        <v>0.30409694171956148</v>
      </c>
      <c r="M51" s="2">
        <f t="shared" si="22"/>
        <v>0.29774956722446622</v>
      </c>
      <c r="N51" s="2">
        <f t="shared" si="6"/>
        <v>3.5776110790536643E-2</v>
      </c>
      <c r="O51" s="2">
        <f t="shared" si="7"/>
        <v>0.361800346220427</v>
      </c>
      <c r="P51" s="1">
        <v>1</v>
      </c>
      <c r="Q51" s="1">
        <v>527</v>
      </c>
      <c r="R51" s="1">
        <v>516</v>
      </c>
      <c r="S51" s="1">
        <v>62</v>
      </c>
      <c r="T51" s="1">
        <v>590</v>
      </c>
      <c r="U51" s="1">
        <v>6</v>
      </c>
      <c r="V51" s="1">
        <v>5</v>
      </c>
      <c r="Y51" s="1">
        <v>26</v>
      </c>
      <c r="AI51" s="7">
        <f t="shared" si="23"/>
        <v>1</v>
      </c>
      <c r="AJ51" s="7">
        <f t="shared" si="24"/>
        <v>6</v>
      </c>
      <c r="AK51" s="7">
        <f t="shared" si="25"/>
        <v>7</v>
      </c>
      <c r="AL51" s="7">
        <f t="shared" si="26"/>
        <v>0</v>
      </c>
      <c r="AM51" s="2">
        <f t="shared" si="27"/>
        <v>0.34045008655510678</v>
      </c>
      <c r="AN51" s="2">
        <f t="shared" si="28"/>
        <v>3.462204270051933E-3</v>
      </c>
      <c r="AO51" s="2">
        <f t="shared" si="29"/>
        <v>2.8851702250432777E-3</v>
      </c>
      <c r="AP51" s="2">
        <f t="shared" si="30"/>
        <v>0</v>
      </c>
      <c r="AR51" t="str">
        <f t="shared" si="17"/>
        <v>Monroe</v>
      </c>
      <c r="AS51" t="s">
        <v>290</v>
      </c>
      <c r="AT51">
        <v>1</v>
      </c>
      <c r="AV51" s="91">
        <v>1</v>
      </c>
      <c r="AW51" s="93">
        <v>99</v>
      </c>
      <c r="AX51" s="99">
        <f t="shared" si="31"/>
        <v>1099</v>
      </c>
      <c r="AZ51" s="7" t="s">
        <v>3053</v>
      </c>
      <c r="BA51" t="s">
        <v>3290</v>
      </c>
    </row>
    <row r="52" spans="1:53" hidden="1" outlineLevel="1">
      <c r="A52" t="s">
        <v>402</v>
      </c>
      <c r="B52" t="s">
        <v>290</v>
      </c>
      <c r="C52" s="1">
        <f t="shared" si="18"/>
        <v>22404</v>
      </c>
      <c r="D52" s="7">
        <f>IF(P52&gt;0,RANK(P52,(P52:R52,S52:AG52)),0)</f>
        <v>8</v>
      </c>
      <c r="E52" s="7">
        <f>IF(Q52&gt;0,RANK(Q52,(P52:R52,S52:AG52)),0)</f>
        <v>2</v>
      </c>
      <c r="F52" s="7">
        <f>IF(R52&gt;0,RANK(R52,(P52:R52,S52:AG52)),0)</f>
        <v>1</v>
      </c>
      <c r="G52" s="7">
        <f>IF(S52&gt;0,RANK(S52,(P52:R52,S52:AG52)),0)</f>
        <v>4</v>
      </c>
      <c r="H52" s="48">
        <f t="shared" si="19"/>
        <v>1391</v>
      </c>
      <c r="I52" s="163">
        <f t="shared" si="2"/>
        <v>6.2087127298696664E-2</v>
      </c>
      <c r="J52" s="2"/>
      <c r="K52" s="2">
        <f t="shared" si="20"/>
        <v>1.160507052312087E-3</v>
      </c>
      <c r="L52" s="2">
        <f t="shared" si="21"/>
        <v>0.30449919657204072</v>
      </c>
      <c r="M52" s="2">
        <f t="shared" si="22"/>
        <v>0.36658632387073736</v>
      </c>
      <c r="N52" s="2">
        <f t="shared" si="6"/>
        <v>4.1376539903588645E-2</v>
      </c>
      <c r="O52" s="2">
        <f t="shared" si="7"/>
        <v>0.2863774326013212</v>
      </c>
      <c r="P52" s="1">
        <v>26</v>
      </c>
      <c r="Q52" s="1">
        <v>6822</v>
      </c>
      <c r="R52" s="1">
        <v>8213</v>
      </c>
      <c r="S52" s="1">
        <v>927</v>
      </c>
      <c r="T52" s="1">
        <v>6151</v>
      </c>
      <c r="U52" s="1">
        <v>50</v>
      </c>
      <c r="V52" s="1">
        <v>34</v>
      </c>
      <c r="Y52" s="1">
        <v>181</v>
      </c>
      <c r="AI52" s="7">
        <f t="shared" si="23"/>
        <v>3</v>
      </c>
      <c r="AJ52" s="7">
        <f t="shared" si="24"/>
        <v>6</v>
      </c>
      <c r="AK52" s="7">
        <f t="shared" si="25"/>
        <v>7</v>
      </c>
      <c r="AL52" s="7">
        <f t="shared" si="26"/>
        <v>0</v>
      </c>
      <c r="AM52" s="2">
        <f t="shared" si="27"/>
        <v>0.27454918764506336</v>
      </c>
      <c r="AN52" s="2">
        <f t="shared" si="28"/>
        <v>2.2317443313693984E-3</v>
      </c>
      <c r="AO52" s="2">
        <f t="shared" si="29"/>
        <v>1.5175861453311909E-3</v>
      </c>
      <c r="AP52" s="2">
        <f t="shared" si="30"/>
        <v>0</v>
      </c>
      <c r="AR52" t="str">
        <f t="shared" si="17"/>
        <v>Montgomery</v>
      </c>
      <c r="AS52" t="s">
        <v>290</v>
      </c>
      <c r="AV52" s="91">
        <v>1</v>
      </c>
      <c r="AW52" s="93">
        <v>101</v>
      </c>
      <c r="AX52" s="99">
        <f t="shared" si="31"/>
        <v>1101</v>
      </c>
      <c r="AZ52" s="7" t="s">
        <v>3053</v>
      </c>
      <c r="BA52" t="s">
        <v>3290</v>
      </c>
    </row>
    <row r="53" spans="1:53" hidden="1" outlineLevel="1">
      <c r="A53" t="s">
        <v>374</v>
      </c>
      <c r="B53" t="s">
        <v>290</v>
      </c>
      <c r="C53" s="1">
        <f t="shared" si="18"/>
        <v>19506</v>
      </c>
      <c r="D53" s="7">
        <f>IF(P53&gt;0,RANK(P53,(P53:R53,S53:AG53)),0)</f>
        <v>8</v>
      </c>
      <c r="E53" s="7">
        <f>IF(Q53&gt;0,RANK(Q53,(P53:R53,S53:AG53)),0)</f>
        <v>2</v>
      </c>
      <c r="F53" s="7">
        <f>IF(R53&gt;0,RANK(R53,(P53:R53,S53:AG53)),0)</f>
        <v>3</v>
      </c>
      <c r="G53" s="7">
        <f>IF(S53&gt;0,RANK(S53,(P53:R53,S53:AG53)),0)</f>
        <v>4</v>
      </c>
      <c r="H53" s="48">
        <f t="shared" si="19"/>
        <v>2324</v>
      </c>
      <c r="I53" s="163">
        <f t="shared" si="2"/>
        <v>0.11914282784784169</v>
      </c>
      <c r="J53" s="2"/>
      <c r="K53" s="2">
        <f t="shared" si="20"/>
        <v>1.8968522505895622E-3</v>
      </c>
      <c r="L53" s="2">
        <f t="shared" si="21"/>
        <v>0.27847841689736491</v>
      </c>
      <c r="M53" s="2">
        <f t="shared" si="22"/>
        <v>0.25048702963190811</v>
      </c>
      <c r="N53" s="2">
        <f t="shared" si="6"/>
        <v>4.9574489900543424E-2</v>
      </c>
      <c r="O53" s="2">
        <f t="shared" si="7"/>
        <v>0.41956321131959406</v>
      </c>
      <c r="P53" s="1">
        <v>37</v>
      </c>
      <c r="Q53" s="1">
        <v>5432</v>
      </c>
      <c r="R53" s="1">
        <v>4886</v>
      </c>
      <c r="S53" s="1">
        <v>967</v>
      </c>
      <c r="T53" s="1">
        <v>7756</v>
      </c>
      <c r="U53" s="1">
        <v>55</v>
      </c>
      <c r="V53" s="1">
        <v>59</v>
      </c>
      <c r="Y53" s="1">
        <v>314</v>
      </c>
      <c r="AI53" s="7">
        <f t="shared" si="23"/>
        <v>1</v>
      </c>
      <c r="AJ53" s="7">
        <f t="shared" si="24"/>
        <v>7</v>
      </c>
      <c r="AK53" s="7">
        <f t="shared" si="25"/>
        <v>6</v>
      </c>
      <c r="AL53" s="7">
        <f t="shared" si="26"/>
        <v>0</v>
      </c>
      <c r="AM53" s="2">
        <f t="shared" si="27"/>
        <v>0.3976212447452066</v>
      </c>
      <c r="AN53" s="2">
        <f t="shared" si="28"/>
        <v>2.8196452373628628E-3</v>
      </c>
      <c r="AO53" s="2">
        <f t="shared" si="29"/>
        <v>3.0247103455347071E-3</v>
      </c>
      <c r="AP53" s="2">
        <f t="shared" si="30"/>
        <v>0</v>
      </c>
      <c r="AR53" t="str">
        <f t="shared" si="17"/>
        <v>Morgan</v>
      </c>
      <c r="AS53" t="s">
        <v>290</v>
      </c>
      <c r="AT53">
        <v>5</v>
      </c>
      <c r="AV53" s="91">
        <v>1</v>
      </c>
      <c r="AW53" s="93">
        <v>103</v>
      </c>
      <c r="AX53" s="99">
        <f t="shared" si="31"/>
        <v>1103</v>
      </c>
      <c r="AZ53" s="7" t="s">
        <v>3053</v>
      </c>
      <c r="BA53" t="s">
        <v>3290</v>
      </c>
    </row>
    <row r="54" spans="1:53" hidden="1" outlineLevel="1">
      <c r="A54" t="s">
        <v>155</v>
      </c>
      <c r="B54" t="s">
        <v>290</v>
      </c>
      <c r="C54" s="1">
        <f t="shared" si="18"/>
        <v>330</v>
      </c>
      <c r="D54" s="7">
        <f>IF(P54&gt;0,RANK(P54,(P54:R54,S54:AG54)),0)</f>
        <v>0</v>
      </c>
      <c r="E54" s="7">
        <f>IF(Q54&gt;0,RANK(Q54,(P54:R54,S54:AG54)),0)</f>
        <v>1</v>
      </c>
      <c r="F54" s="7">
        <f>IF(R54&gt;0,RANK(R54,(P54:R54,S54:AG54)),0)</f>
        <v>2</v>
      </c>
      <c r="G54" s="7">
        <f>IF(S54&gt;0,RANK(S54,(P54:R54,S54:AG54)),0)</f>
        <v>4</v>
      </c>
      <c r="H54" s="48">
        <f t="shared" si="19"/>
        <v>24</v>
      </c>
      <c r="I54" s="163">
        <f t="shared" si="2"/>
        <v>7.2727272727272724E-2</v>
      </c>
      <c r="J54" s="2"/>
      <c r="K54" s="2">
        <f t="shared" si="20"/>
        <v>0</v>
      </c>
      <c r="L54" s="2">
        <f t="shared" si="21"/>
        <v>0.36666666666666664</v>
      </c>
      <c r="M54" s="2">
        <f t="shared" si="22"/>
        <v>0.29393939393939394</v>
      </c>
      <c r="N54" s="2">
        <f t="shared" si="6"/>
        <v>3.0303030303030304E-2</v>
      </c>
      <c r="O54" s="2">
        <f t="shared" si="7"/>
        <v>0.30909090909090908</v>
      </c>
      <c r="P54" s="1">
        <v>0</v>
      </c>
      <c r="Q54" s="1">
        <v>121</v>
      </c>
      <c r="R54" s="1">
        <v>97</v>
      </c>
      <c r="S54" s="1">
        <v>10</v>
      </c>
      <c r="T54" s="1">
        <v>96</v>
      </c>
      <c r="U54" s="1">
        <v>3</v>
      </c>
      <c r="V54" s="1">
        <v>0</v>
      </c>
      <c r="Y54" s="1">
        <v>3</v>
      </c>
      <c r="AI54" s="7">
        <f t="shared" si="23"/>
        <v>3</v>
      </c>
      <c r="AJ54" s="7">
        <f t="shared" si="24"/>
        <v>5</v>
      </c>
      <c r="AK54" s="7">
        <f t="shared" si="25"/>
        <v>0</v>
      </c>
      <c r="AL54" s="7">
        <f t="shared" si="26"/>
        <v>0</v>
      </c>
      <c r="AM54" s="2">
        <f t="shared" si="27"/>
        <v>0.29090909090909089</v>
      </c>
      <c r="AN54" s="2">
        <f t="shared" si="28"/>
        <v>9.0909090909090905E-3</v>
      </c>
      <c r="AO54" s="2">
        <f t="shared" si="29"/>
        <v>0</v>
      </c>
      <c r="AP54" s="2">
        <f t="shared" si="30"/>
        <v>0</v>
      </c>
      <c r="AR54" t="str">
        <f t="shared" si="17"/>
        <v>Perry</v>
      </c>
      <c r="AS54" t="s">
        <v>290</v>
      </c>
      <c r="AT54">
        <v>7</v>
      </c>
      <c r="AV54" s="91">
        <v>1</v>
      </c>
      <c r="AW54" s="93">
        <v>105</v>
      </c>
      <c r="AX54" s="99">
        <f t="shared" si="31"/>
        <v>1105</v>
      </c>
      <c r="AZ54" s="7" t="s">
        <v>3053</v>
      </c>
      <c r="BA54" t="s">
        <v>3290</v>
      </c>
    </row>
    <row r="55" spans="1:53" hidden="1" outlineLevel="1">
      <c r="A55" t="s">
        <v>1767</v>
      </c>
      <c r="B55" t="s">
        <v>290</v>
      </c>
      <c r="C55" s="1">
        <f t="shared" si="18"/>
        <v>1243</v>
      </c>
      <c r="D55" s="7">
        <f>IF(P55&gt;0,RANK(P55,(P55:R55,S55:AG55)),0)</f>
        <v>8</v>
      </c>
      <c r="E55" s="7">
        <f>IF(Q55&gt;0,RANK(Q55,(P55:R55,S55:AG55)),0)</f>
        <v>2</v>
      </c>
      <c r="F55" s="7">
        <f>IF(R55&gt;0,RANK(R55,(P55:R55,S55:AG55)),0)</f>
        <v>3</v>
      </c>
      <c r="G55" s="7">
        <f>IF(S55&gt;0,RANK(S55,(P55:R55,S55:AG55)),0)</f>
        <v>4</v>
      </c>
      <c r="H55" s="48">
        <f t="shared" si="19"/>
        <v>54</v>
      </c>
      <c r="I55" s="163">
        <f t="shared" si="2"/>
        <v>4.3443282381335477E-2</v>
      </c>
      <c r="J55" s="2"/>
      <c r="K55" s="2">
        <f t="shared" si="20"/>
        <v>2.4135156878519709E-3</v>
      </c>
      <c r="L55" s="2">
        <f t="shared" si="21"/>
        <v>0.34513274336283184</v>
      </c>
      <c r="M55" s="2">
        <f t="shared" si="22"/>
        <v>0.21319388576025744</v>
      </c>
      <c r="N55" s="2">
        <f t="shared" si="6"/>
        <v>3.1375703942075624E-2</v>
      </c>
      <c r="O55" s="2">
        <f t="shared" si="7"/>
        <v>0.40788415124698313</v>
      </c>
      <c r="P55" s="1">
        <v>3</v>
      </c>
      <c r="Q55" s="1">
        <v>429</v>
      </c>
      <c r="R55" s="1">
        <v>265</v>
      </c>
      <c r="S55" s="1">
        <v>39</v>
      </c>
      <c r="T55" s="1">
        <v>483</v>
      </c>
      <c r="U55" s="1">
        <v>7</v>
      </c>
      <c r="V55" s="1">
        <v>5</v>
      </c>
      <c r="Y55" s="1">
        <v>12</v>
      </c>
      <c r="AI55" s="7">
        <f t="shared" si="23"/>
        <v>1</v>
      </c>
      <c r="AJ55" s="7">
        <f t="shared" si="24"/>
        <v>6</v>
      </c>
      <c r="AK55" s="7">
        <f t="shared" si="25"/>
        <v>7</v>
      </c>
      <c r="AL55" s="7">
        <f t="shared" si="26"/>
        <v>0</v>
      </c>
      <c r="AM55" s="2">
        <f t="shared" si="27"/>
        <v>0.38857602574416733</v>
      </c>
      <c r="AN55" s="2">
        <f t="shared" si="28"/>
        <v>5.6315366049879325E-3</v>
      </c>
      <c r="AO55" s="2">
        <f t="shared" si="29"/>
        <v>4.0225261464199519E-3</v>
      </c>
      <c r="AP55" s="2">
        <f t="shared" si="30"/>
        <v>0</v>
      </c>
      <c r="AR55" t="str">
        <f t="shared" si="17"/>
        <v>Pickens</v>
      </c>
      <c r="AS55" t="s">
        <v>290</v>
      </c>
      <c r="AT55">
        <v>7</v>
      </c>
      <c r="AV55" s="91">
        <v>1</v>
      </c>
      <c r="AW55" s="93">
        <v>107</v>
      </c>
      <c r="AX55" s="99">
        <f t="shared" si="31"/>
        <v>1107</v>
      </c>
      <c r="AZ55" s="7" t="s">
        <v>3053</v>
      </c>
      <c r="BA55" t="s">
        <v>3290</v>
      </c>
    </row>
    <row r="56" spans="1:53" hidden="1" outlineLevel="1">
      <c r="A56" t="s">
        <v>1768</v>
      </c>
      <c r="B56" t="s">
        <v>290</v>
      </c>
      <c r="C56" s="1">
        <f t="shared" si="18"/>
        <v>4283</v>
      </c>
      <c r="D56" s="7">
        <f>IF(P56&gt;0,RANK(P56,(P56:R56,S56:AG56)),0)</f>
        <v>8</v>
      </c>
      <c r="E56" s="7">
        <f>IF(Q56&gt;0,RANK(Q56,(P56:R56,S56:AG56)),0)</f>
        <v>1</v>
      </c>
      <c r="F56" s="7">
        <f>IF(R56&gt;0,RANK(R56,(P56:R56,S56:AG56)),0)</f>
        <v>2</v>
      </c>
      <c r="G56" s="7">
        <f>IF(S56&gt;0,RANK(S56,(P56:R56,S56:AG56)),0)</f>
        <v>4</v>
      </c>
      <c r="H56" s="48">
        <f t="shared" si="19"/>
        <v>232</v>
      </c>
      <c r="I56" s="163">
        <f t="shared" si="2"/>
        <v>5.4167639505019849E-2</v>
      </c>
      <c r="J56" s="2"/>
      <c r="K56" s="2">
        <f t="shared" si="20"/>
        <v>2.1013308428671491E-3</v>
      </c>
      <c r="L56" s="2">
        <f t="shared" si="21"/>
        <v>0.35442446883025919</v>
      </c>
      <c r="M56" s="2">
        <f t="shared" si="22"/>
        <v>0.30025682932523934</v>
      </c>
      <c r="N56" s="2">
        <f t="shared" si="6"/>
        <v>3.2687368666822321E-2</v>
      </c>
      <c r="O56" s="2">
        <f t="shared" si="7"/>
        <v>0.31053000233481198</v>
      </c>
      <c r="P56" s="1">
        <v>9</v>
      </c>
      <c r="Q56" s="1">
        <v>1518</v>
      </c>
      <c r="R56" s="1">
        <v>1286</v>
      </c>
      <c r="S56" s="1">
        <v>140</v>
      </c>
      <c r="T56" s="1">
        <v>1241</v>
      </c>
      <c r="U56" s="1">
        <v>18</v>
      </c>
      <c r="V56" s="1">
        <v>14</v>
      </c>
      <c r="Y56" s="1">
        <v>57</v>
      </c>
      <c r="AI56" s="7">
        <f t="shared" si="23"/>
        <v>3</v>
      </c>
      <c r="AJ56" s="7">
        <f t="shared" si="24"/>
        <v>6</v>
      </c>
      <c r="AK56" s="7">
        <f t="shared" si="25"/>
        <v>7</v>
      </c>
      <c r="AL56" s="7">
        <f t="shared" si="26"/>
        <v>0</v>
      </c>
      <c r="AM56" s="2">
        <f t="shared" si="27"/>
        <v>0.28975017511090356</v>
      </c>
      <c r="AN56" s="2">
        <f t="shared" si="28"/>
        <v>4.2026616857342982E-3</v>
      </c>
      <c r="AO56" s="2">
        <f t="shared" si="29"/>
        <v>3.268736866682232E-3</v>
      </c>
      <c r="AP56" s="2">
        <f t="shared" si="30"/>
        <v>0</v>
      </c>
      <c r="AR56" t="str">
        <f t="shared" si="17"/>
        <v>Pike</v>
      </c>
      <c r="AS56" t="s">
        <v>290</v>
      </c>
      <c r="AT56">
        <v>2</v>
      </c>
      <c r="AV56" s="91">
        <v>1</v>
      </c>
      <c r="AW56" s="93">
        <v>109</v>
      </c>
      <c r="AX56" s="99">
        <f t="shared" si="31"/>
        <v>1109</v>
      </c>
      <c r="AZ56" s="7" t="s">
        <v>3053</v>
      </c>
      <c r="BA56" t="s">
        <v>3290</v>
      </c>
    </row>
    <row r="57" spans="1:53" hidden="1" outlineLevel="1">
      <c r="A57" t="s">
        <v>995</v>
      </c>
      <c r="B57" t="s">
        <v>290</v>
      </c>
      <c r="C57" s="1">
        <f t="shared" si="18"/>
        <v>2288</v>
      </c>
      <c r="D57" s="7">
        <f>IF(P57&gt;0,RANK(P57,(P57:R57,S57:AG57)),0)</f>
        <v>8</v>
      </c>
      <c r="E57" s="7">
        <f>IF(Q57&gt;0,RANK(Q57,(P57:R57,S57:AG57)),0)</f>
        <v>1</v>
      </c>
      <c r="F57" s="7">
        <f>IF(R57&gt;0,RANK(R57,(P57:R57,S57:AG57)),0)</f>
        <v>3</v>
      </c>
      <c r="G57" s="7">
        <f>IF(S57&gt;0,RANK(S57,(P57:R57,S57:AG57)),0)</f>
        <v>4</v>
      </c>
      <c r="H57" s="48">
        <f t="shared" si="19"/>
        <v>172</v>
      </c>
      <c r="I57" s="163">
        <f t="shared" si="2"/>
        <v>7.5174825174825169E-2</v>
      </c>
      <c r="J57" s="2"/>
      <c r="K57" s="2">
        <f t="shared" si="20"/>
        <v>1.3111888111888112E-3</v>
      </c>
      <c r="L57" s="2">
        <f t="shared" si="21"/>
        <v>0.38374125874125875</v>
      </c>
      <c r="M57" s="2">
        <f t="shared" si="22"/>
        <v>0.21678321678321677</v>
      </c>
      <c r="N57" s="2">
        <f t="shared" si="6"/>
        <v>5.6818181818181816E-2</v>
      </c>
      <c r="O57" s="2">
        <f t="shared" si="7"/>
        <v>0.3413461538461538</v>
      </c>
      <c r="P57" s="1">
        <v>3</v>
      </c>
      <c r="Q57" s="1">
        <v>878</v>
      </c>
      <c r="R57" s="1">
        <v>496</v>
      </c>
      <c r="S57" s="1">
        <v>130</v>
      </c>
      <c r="T57" s="1">
        <v>706</v>
      </c>
      <c r="U57" s="1">
        <v>10</v>
      </c>
      <c r="V57" s="1">
        <v>13</v>
      </c>
      <c r="Y57" s="1">
        <v>52</v>
      </c>
      <c r="AI57" s="7">
        <f t="shared" si="23"/>
        <v>2</v>
      </c>
      <c r="AJ57" s="7">
        <f t="shared" si="24"/>
        <v>7</v>
      </c>
      <c r="AK57" s="7">
        <f t="shared" si="25"/>
        <v>6</v>
      </c>
      <c r="AL57" s="7">
        <f t="shared" si="26"/>
        <v>0</v>
      </c>
      <c r="AM57" s="2">
        <f t="shared" si="27"/>
        <v>0.30856643356643354</v>
      </c>
      <c r="AN57" s="2">
        <f t="shared" si="28"/>
        <v>4.370629370629371E-3</v>
      </c>
      <c r="AO57" s="2">
        <f t="shared" si="29"/>
        <v>5.681818181818182E-3</v>
      </c>
      <c r="AP57" s="2">
        <f t="shared" si="30"/>
        <v>0</v>
      </c>
      <c r="AR57" t="str">
        <f t="shared" si="17"/>
        <v>Randolph</v>
      </c>
      <c r="AS57" t="s">
        <v>290</v>
      </c>
      <c r="AT57">
        <v>3</v>
      </c>
      <c r="AV57" s="91">
        <v>1</v>
      </c>
      <c r="AW57" s="93">
        <v>111</v>
      </c>
      <c r="AX57" s="99">
        <f t="shared" si="31"/>
        <v>1111</v>
      </c>
      <c r="AZ57" s="7" t="s">
        <v>3053</v>
      </c>
      <c r="BA57" t="s">
        <v>3290</v>
      </c>
    </row>
    <row r="58" spans="1:53" hidden="1" outlineLevel="1">
      <c r="A58" t="s">
        <v>1009</v>
      </c>
      <c r="B58" t="s">
        <v>290</v>
      </c>
      <c r="C58" s="1">
        <f t="shared" si="18"/>
        <v>3222</v>
      </c>
      <c r="D58" s="7">
        <f>IF(P58&gt;0,RANK(P58,(P58:R58,S58:AG58)),0)</f>
        <v>6</v>
      </c>
      <c r="E58" s="7">
        <f>IF(Q58&gt;0,RANK(Q58,(P58:R58,S58:AG58)),0)</f>
        <v>1</v>
      </c>
      <c r="F58" s="7">
        <f>IF(R58&gt;0,RANK(R58,(P58:R58,S58:AG58)),0)</f>
        <v>3</v>
      </c>
      <c r="G58" s="7">
        <f>IF(S58&gt;0,RANK(S58,(P58:R58,S58:AG58)),0)</f>
        <v>4</v>
      </c>
      <c r="H58" s="48">
        <f t="shared" si="19"/>
        <v>189</v>
      </c>
      <c r="I58" s="163">
        <f t="shared" si="2"/>
        <v>5.8659217877094973E-2</v>
      </c>
      <c r="J58" s="2"/>
      <c r="K58" s="2">
        <f t="shared" si="20"/>
        <v>3.1036623215394167E-3</v>
      </c>
      <c r="L58" s="2">
        <f t="shared" si="21"/>
        <v>0.3708876474239603</v>
      </c>
      <c r="M58" s="2">
        <f t="shared" si="22"/>
        <v>0.24736188702669148</v>
      </c>
      <c r="N58" s="2">
        <f t="shared" si="6"/>
        <v>4.4072004965859717E-2</v>
      </c>
      <c r="O58" s="2">
        <f t="shared" si="7"/>
        <v>0.33457479826194902</v>
      </c>
      <c r="P58" s="1">
        <v>10</v>
      </c>
      <c r="Q58" s="1">
        <v>1195</v>
      </c>
      <c r="R58" s="1">
        <v>797</v>
      </c>
      <c r="S58" s="1">
        <v>142</v>
      </c>
      <c r="T58" s="1">
        <v>1006</v>
      </c>
      <c r="U58" s="1">
        <v>9</v>
      </c>
      <c r="V58" s="1">
        <v>7</v>
      </c>
      <c r="Y58" s="1">
        <v>56</v>
      </c>
      <c r="AI58" s="7">
        <f t="shared" si="23"/>
        <v>2</v>
      </c>
      <c r="AJ58" s="7">
        <f t="shared" si="24"/>
        <v>7</v>
      </c>
      <c r="AK58" s="7">
        <f t="shared" si="25"/>
        <v>8</v>
      </c>
      <c r="AL58" s="7">
        <f t="shared" si="26"/>
        <v>0</v>
      </c>
      <c r="AM58" s="2">
        <f t="shared" si="27"/>
        <v>0.3122284295468653</v>
      </c>
      <c r="AN58" s="2">
        <f t="shared" si="28"/>
        <v>2.7932960893854749E-3</v>
      </c>
      <c r="AO58" s="2">
        <f t="shared" si="29"/>
        <v>2.1725636250775914E-3</v>
      </c>
      <c r="AP58" s="2">
        <f t="shared" si="30"/>
        <v>0</v>
      </c>
      <c r="AR58" t="str">
        <f t="shared" si="17"/>
        <v>Russell</v>
      </c>
      <c r="AS58" t="s">
        <v>290</v>
      </c>
      <c r="AT58">
        <v>3</v>
      </c>
      <c r="AV58" s="91">
        <v>1</v>
      </c>
      <c r="AW58" s="93">
        <v>113</v>
      </c>
      <c r="AX58" s="99">
        <f t="shared" si="31"/>
        <v>1113</v>
      </c>
      <c r="AZ58" s="7" t="s">
        <v>3053</v>
      </c>
      <c r="BA58" t="s">
        <v>3290</v>
      </c>
    </row>
    <row r="59" spans="1:53" hidden="1" outlineLevel="1">
      <c r="A59" t="s">
        <v>790</v>
      </c>
      <c r="B59" t="s">
        <v>290</v>
      </c>
      <c r="C59" s="1">
        <f>SUM(P59:AG59)</f>
        <v>14214</v>
      </c>
      <c r="D59" s="7">
        <f>IF(P59&gt;0,RANK(P59,(P59:R59,S59:AG59)),0)</f>
        <v>8</v>
      </c>
      <c r="E59" s="7">
        <f>IF(Q59&gt;0,RANK(Q59,(P59:R59,S59:AG59)),0)</f>
        <v>2</v>
      </c>
      <c r="F59" s="7">
        <f>IF(R59&gt;0,RANK(R59,(P59:R59,S59:AG59)),0)</f>
        <v>3</v>
      </c>
      <c r="G59" s="7">
        <f>IF(S59&gt;0,RANK(S59,(P59:R59,S59:AG59)),0)</f>
        <v>4</v>
      </c>
      <c r="H59" s="48">
        <f>MAX(P59:Y59)-LARGE(P59:Y59,2)</f>
        <v>586</v>
      </c>
      <c r="I59" s="163">
        <f>H59/C59</f>
        <v>4.1226959335866051E-2</v>
      </c>
      <c r="J59" s="2"/>
      <c r="K59" s="2">
        <f t="shared" ref="K59:N60" si="32">IF($C59=0,"-",P59/$C59)</f>
        <v>1.2663571127057829E-3</v>
      </c>
      <c r="L59" s="2">
        <f t="shared" si="32"/>
        <v>0.33284086112283662</v>
      </c>
      <c r="M59" s="2">
        <f t="shared" si="32"/>
        <v>0.23399465315885745</v>
      </c>
      <c r="N59" s="2">
        <f t="shared" si="32"/>
        <v>4.0382721260728859E-2</v>
      </c>
      <c r="O59" s="2">
        <f>IF(C59=0,"-",(1-K59-L59-M59-N59))</f>
        <v>0.39151540734487134</v>
      </c>
      <c r="P59" s="1">
        <v>18</v>
      </c>
      <c r="Q59" s="1">
        <v>4731</v>
      </c>
      <c r="R59" s="1">
        <v>3326</v>
      </c>
      <c r="S59" s="1">
        <v>574</v>
      </c>
      <c r="T59" s="1">
        <v>5317</v>
      </c>
      <c r="U59" s="1">
        <v>42</v>
      </c>
      <c r="V59" s="1">
        <v>32</v>
      </c>
      <c r="Y59" s="1">
        <v>174</v>
      </c>
      <c r="AI59" s="7">
        <f>IF(T59&gt;0,RANK(T59,(P59:Z59)),0)</f>
        <v>1</v>
      </c>
      <c r="AJ59" s="7">
        <f>IF(U59&gt;0,RANK(U59,(P59:Z59)),0)</f>
        <v>6</v>
      </c>
      <c r="AK59" s="7">
        <f>IF(V59&gt;0,RANK(V59,(P59:Z59)),0)</f>
        <v>7</v>
      </c>
      <c r="AL59" s="7">
        <f>IF(W59&gt;0,RANK(W59,(P59:Z59)),0)</f>
        <v>0</v>
      </c>
      <c r="AM59" s="2">
        <f t="shared" ref="AM59:AP60" si="33">IF($C59=0,"-",T59/$C59)</f>
        <v>0.37406782045870268</v>
      </c>
      <c r="AN59" s="2">
        <f t="shared" si="33"/>
        <v>2.9548332629801602E-3</v>
      </c>
      <c r="AO59" s="2">
        <f t="shared" si="33"/>
        <v>2.2513015336991698E-3</v>
      </c>
      <c r="AP59" s="2">
        <f t="shared" si="33"/>
        <v>0</v>
      </c>
      <c r="AR59" t="str">
        <f>A59</f>
        <v>St. Clair</v>
      </c>
      <c r="AS59" t="s">
        <v>290</v>
      </c>
      <c r="AT59">
        <v>3</v>
      </c>
      <c r="AV59" s="91">
        <v>1</v>
      </c>
      <c r="AW59" s="93">
        <v>115</v>
      </c>
      <c r="AX59" s="99">
        <f>AV59*1000+AW59</f>
        <v>1115</v>
      </c>
      <c r="AZ59" s="7" t="s">
        <v>3053</v>
      </c>
      <c r="BA59" t="s">
        <v>3290</v>
      </c>
    </row>
    <row r="60" spans="1:53" hidden="1" outlineLevel="1">
      <c r="A60" t="s">
        <v>1493</v>
      </c>
      <c r="B60" t="s">
        <v>290</v>
      </c>
      <c r="C60" s="1">
        <f>SUM(P60:AG60)</f>
        <v>36123</v>
      </c>
      <c r="D60" s="7">
        <f>IF(P60&gt;0,RANK(P60,(P60:R60,S60:AG60)),0)</f>
        <v>8</v>
      </c>
      <c r="E60" s="7">
        <f>IF(Q60&gt;0,RANK(Q60,(P60:R60,S60:AG60)),0)</f>
        <v>3</v>
      </c>
      <c r="F60" s="7">
        <f>IF(R60&gt;0,RANK(R60,(P60:R60,S60:AG60)),0)</f>
        <v>2</v>
      </c>
      <c r="G60" s="7">
        <f>IF(S60&gt;0,RANK(S60,(P60:R60,S60:AG60)),0)</f>
        <v>4</v>
      </c>
      <c r="H60" s="48">
        <f>MAX(P60:Y60)-LARGE(P60:Y60,2)</f>
        <v>1166</v>
      </c>
      <c r="I60" s="163">
        <f>H60/C60</f>
        <v>3.2278603659718186E-2</v>
      </c>
      <c r="J60" s="2"/>
      <c r="K60" s="2">
        <f t="shared" si="32"/>
        <v>1.2734269025274755E-3</v>
      </c>
      <c r="L60" s="2">
        <f t="shared" si="32"/>
        <v>0.29349721783904992</v>
      </c>
      <c r="M60" s="2">
        <f t="shared" si="32"/>
        <v>0.30708966586385406</v>
      </c>
      <c r="N60" s="2">
        <f t="shared" si="32"/>
        <v>4.6341665974586825E-2</v>
      </c>
      <c r="O60" s="2">
        <f>IF(C60=0,"-",(1-K60-L60-M60-N60))</f>
        <v>0.35179802341998168</v>
      </c>
      <c r="P60" s="1">
        <v>46</v>
      </c>
      <c r="Q60" s="1">
        <v>10602</v>
      </c>
      <c r="R60" s="1">
        <v>11093</v>
      </c>
      <c r="S60" s="1">
        <v>1674</v>
      </c>
      <c r="T60" s="1">
        <v>12259</v>
      </c>
      <c r="U60" s="1">
        <v>67</v>
      </c>
      <c r="V60" s="1">
        <v>73</v>
      </c>
      <c r="Y60" s="1">
        <v>309</v>
      </c>
      <c r="AI60" s="7">
        <f>IF(T60&gt;0,RANK(T60,(P60:Z60)),0)</f>
        <v>1</v>
      </c>
      <c r="AJ60" s="7">
        <f>IF(U60&gt;0,RANK(U60,(P60:Z60)),0)</f>
        <v>7</v>
      </c>
      <c r="AK60" s="7">
        <f>IF(V60&gt;0,RANK(V60,(P60:Z60)),0)</f>
        <v>6</v>
      </c>
      <c r="AL60" s="7">
        <f>IF(W60&gt;0,RANK(W60,(P60:Z60)),0)</f>
        <v>0</v>
      </c>
      <c r="AM60" s="2">
        <f t="shared" si="33"/>
        <v>0.33936826952357224</v>
      </c>
      <c r="AN60" s="2">
        <f t="shared" si="33"/>
        <v>1.8547739667248014E-3</v>
      </c>
      <c r="AO60" s="2">
        <f t="shared" si="33"/>
        <v>2.0208731279240371E-3</v>
      </c>
      <c r="AP60" s="2">
        <f t="shared" si="33"/>
        <v>0</v>
      </c>
      <c r="AR60" t="str">
        <f>A60</f>
        <v>Shelby</v>
      </c>
      <c r="AS60" t="s">
        <v>290</v>
      </c>
      <c r="AT60">
        <v>6</v>
      </c>
      <c r="AV60" s="91">
        <v>1</v>
      </c>
      <c r="AW60" s="93">
        <v>117</v>
      </c>
      <c r="AX60" s="99">
        <f>AV60*1000+AW60</f>
        <v>1117</v>
      </c>
      <c r="AZ60" s="7" t="s">
        <v>3053</v>
      </c>
      <c r="BA60" t="s">
        <v>3290</v>
      </c>
    </row>
    <row r="61" spans="1:53" hidden="1" outlineLevel="1">
      <c r="A61" t="s">
        <v>1123</v>
      </c>
      <c r="B61" t="s">
        <v>290</v>
      </c>
      <c r="C61" s="1">
        <f t="shared" si="18"/>
        <v>242</v>
      </c>
      <c r="D61" s="7">
        <f>IF(P61&gt;0,RANK(P61,(P61:R61,S61:AG61)),0)</f>
        <v>0</v>
      </c>
      <c r="E61" s="7">
        <f>IF(Q61&gt;0,RANK(Q61,(P61:R61,S61:AG61)),0)</f>
        <v>1</v>
      </c>
      <c r="F61" s="7">
        <f>IF(R61&gt;0,RANK(R61,(P61:R61,S61:AG61)),0)</f>
        <v>3</v>
      </c>
      <c r="G61" s="7">
        <f>IF(S61&gt;0,RANK(S61,(P61:R61,S61:AG61)),0)</f>
        <v>4</v>
      </c>
      <c r="H61" s="48">
        <f t="shared" si="19"/>
        <v>19</v>
      </c>
      <c r="I61" s="163">
        <f t="shared" si="2"/>
        <v>7.8512396694214878E-2</v>
      </c>
      <c r="J61" s="2"/>
      <c r="K61" s="2">
        <f t="shared" si="20"/>
        <v>0</v>
      </c>
      <c r="L61" s="2">
        <f t="shared" si="21"/>
        <v>0.38429752066115702</v>
      </c>
      <c r="M61" s="2">
        <f t="shared" si="22"/>
        <v>0.27272727272727271</v>
      </c>
      <c r="N61" s="2">
        <f t="shared" si="6"/>
        <v>2.4793388429752067E-2</v>
      </c>
      <c r="O61" s="2">
        <f t="shared" si="7"/>
        <v>0.31818181818181823</v>
      </c>
      <c r="P61" s="1">
        <v>0</v>
      </c>
      <c r="Q61" s="1">
        <v>93</v>
      </c>
      <c r="R61" s="1">
        <v>66</v>
      </c>
      <c r="S61" s="1">
        <v>6</v>
      </c>
      <c r="T61" s="1">
        <v>74</v>
      </c>
      <c r="U61" s="1">
        <v>2</v>
      </c>
      <c r="V61" s="1">
        <v>0</v>
      </c>
      <c r="Y61" s="1">
        <v>1</v>
      </c>
      <c r="AI61" s="7">
        <f t="shared" si="23"/>
        <v>2</v>
      </c>
      <c r="AJ61" s="7">
        <f t="shared" si="24"/>
        <v>5</v>
      </c>
      <c r="AK61" s="7">
        <f t="shared" si="25"/>
        <v>0</v>
      </c>
      <c r="AL61" s="7">
        <f t="shared" si="26"/>
        <v>0</v>
      </c>
      <c r="AM61" s="2">
        <f t="shared" si="27"/>
        <v>0.30578512396694213</v>
      </c>
      <c r="AN61" s="2">
        <f t="shared" si="28"/>
        <v>8.2644628099173556E-3</v>
      </c>
      <c r="AO61" s="2">
        <f t="shared" si="29"/>
        <v>0</v>
      </c>
      <c r="AP61" s="2">
        <f t="shared" si="30"/>
        <v>0</v>
      </c>
      <c r="AR61" t="str">
        <f t="shared" si="17"/>
        <v>Sumter</v>
      </c>
      <c r="AS61" t="s">
        <v>290</v>
      </c>
      <c r="AT61">
        <v>7</v>
      </c>
      <c r="AV61" s="91">
        <v>1</v>
      </c>
      <c r="AW61" s="93">
        <v>119</v>
      </c>
      <c r="AX61" s="99">
        <f t="shared" si="31"/>
        <v>1119</v>
      </c>
      <c r="AZ61" s="7" t="s">
        <v>3053</v>
      </c>
      <c r="BA61" t="s">
        <v>3290</v>
      </c>
    </row>
    <row r="62" spans="1:53" hidden="1" outlineLevel="1">
      <c r="A62" t="s">
        <v>2826</v>
      </c>
      <c r="B62" t="s">
        <v>290</v>
      </c>
      <c r="C62" s="1">
        <f t="shared" si="18"/>
        <v>8562</v>
      </c>
      <c r="D62" s="7">
        <f>IF(P62&gt;0,RANK(P62,(P62:R62,S62:AG62)),0)</f>
        <v>8</v>
      </c>
      <c r="E62" s="7">
        <f>IF(Q62&gt;0,RANK(Q62,(P62:R62,S62:AG62)),0)</f>
        <v>1</v>
      </c>
      <c r="F62" s="7">
        <f>IF(R62&gt;0,RANK(R62,(P62:R62,S62:AG62)),0)</f>
        <v>3</v>
      </c>
      <c r="G62" s="7">
        <f>IF(S62&gt;0,RANK(S62,(P62:R62,S62:AG62)),0)</f>
        <v>4</v>
      </c>
      <c r="H62" s="48">
        <f t="shared" si="19"/>
        <v>65</v>
      </c>
      <c r="I62" s="163">
        <f t="shared" si="2"/>
        <v>7.5916841859378654E-3</v>
      </c>
      <c r="J62" s="2"/>
      <c r="K62" s="2">
        <f t="shared" si="20"/>
        <v>1.284746554543331E-3</v>
      </c>
      <c r="L62" s="2">
        <f t="shared" si="21"/>
        <v>0.34758234057463211</v>
      </c>
      <c r="M62" s="2">
        <f t="shared" si="22"/>
        <v>0.25216071011445923</v>
      </c>
      <c r="N62" s="2">
        <f t="shared" si="6"/>
        <v>4.1111889745386591E-2</v>
      </c>
      <c r="O62" s="2">
        <f t="shared" si="7"/>
        <v>0.3578603130109787</v>
      </c>
      <c r="P62" s="1">
        <v>11</v>
      </c>
      <c r="Q62" s="1">
        <v>2976</v>
      </c>
      <c r="R62" s="1">
        <v>2159</v>
      </c>
      <c r="S62" s="1">
        <v>352</v>
      </c>
      <c r="T62" s="1">
        <v>2911</v>
      </c>
      <c r="U62" s="1">
        <v>34</v>
      </c>
      <c r="V62" s="1">
        <v>29</v>
      </c>
      <c r="Y62" s="1">
        <v>90</v>
      </c>
      <c r="AI62" s="7">
        <f t="shared" si="23"/>
        <v>2</v>
      </c>
      <c r="AJ62" s="7">
        <f t="shared" si="24"/>
        <v>6</v>
      </c>
      <c r="AK62" s="7">
        <f t="shared" si="25"/>
        <v>7</v>
      </c>
      <c r="AL62" s="7">
        <f t="shared" si="26"/>
        <v>0</v>
      </c>
      <c r="AM62" s="2">
        <f t="shared" si="27"/>
        <v>0.33999065638869425</v>
      </c>
      <c r="AN62" s="2">
        <f t="shared" si="28"/>
        <v>3.9710348049521137E-3</v>
      </c>
      <c r="AO62" s="2">
        <f t="shared" si="29"/>
        <v>3.387059098341509E-3</v>
      </c>
      <c r="AP62" s="2">
        <f t="shared" si="30"/>
        <v>0</v>
      </c>
      <c r="AR62" t="str">
        <f t="shared" si="17"/>
        <v>Talladega</v>
      </c>
      <c r="AS62" t="s">
        <v>290</v>
      </c>
      <c r="AT62">
        <v>3</v>
      </c>
      <c r="AV62" s="91">
        <v>1</v>
      </c>
      <c r="AW62" s="93">
        <v>121</v>
      </c>
      <c r="AX62" s="99">
        <f t="shared" si="31"/>
        <v>1121</v>
      </c>
      <c r="AZ62" s="7" t="s">
        <v>3053</v>
      </c>
      <c r="BA62" t="s">
        <v>3290</v>
      </c>
    </row>
    <row r="63" spans="1:53" hidden="1" outlineLevel="1">
      <c r="A63" t="s">
        <v>2437</v>
      </c>
      <c r="B63" t="s">
        <v>290</v>
      </c>
      <c r="C63" s="1">
        <f t="shared" si="18"/>
        <v>5738</v>
      </c>
      <c r="D63" s="7">
        <f>IF(P63&gt;0,RANK(P63,(P63:R63,S63:AG63)),0)</f>
        <v>8</v>
      </c>
      <c r="E63" s="7">
        <f>IF(Q63&gt;0,RANK(Q63,(P63:R63,S63:AG63)),0)</f>
        <v>1</v>
      </c>
      <c r="F63" s="7">
        <f>IF(R63&gt;0,RANK(R63,(P63:R63,S63:AG63)),0)</f>
        <v>3</v>
      </c>
      <c r="G63" s="7">
        <f>IF(S63&gt;0,RANK(S63,(P63:R63,S63:AG63)),0)</f>
        <v>4</v>
      </c>
      <c r="H63" s="48">
        <f t="shared" si="19"/>
        <v>239</v>
      </c>
      <c r="I63" s="163">
        <f t="shared" si="2"/>
        <v>4.1652143604043221E-2</v>
      </c>
      <c r="J63" s="2"/>
      <c r="K63" s="2">
        <f t="shared" si="20"/>
        <v>8.7138375740676197E-4</v>
      </c>
      <c r="L63" s="2">
        <f t="shared" si="21"/>
        <v>0.35413035901010803</v>
      </c>
      <c r="M63" s="2">
        <f t="shared" si="22"/>
        <v>0.27675148135238758</v>
      </c>
      <c r="N63" s="2">
        <f t="shared" si="6"/>
        <v>3.7295224817009413E-2</v>
      </c>
      <c r="O63" s="2">
        <f t="shared" si="7"/>
        <v>0.33095155106308816</v>
      </c>
      <c r="P63" s="1">
        <v>5</v>
      </c>
      <c r="Q63" s="1">
        <v>2032</v>
      </c>
      <c r="R63" s="1">
        <v>1588</v>
      </c>
      <c r="S63" s="1">
        <v>214</v>
      </c>
      <c r="T63" s="1">
        <v>1793</v>
      </c>
      <c r="U63" s="1">
        <v>17</v>
      </c>
      <c r="V63" s="1">
        <v>19</v>
      </c>
      <c r="Y63" s="1">
        <v>70</v>
      </c>
      <c r="AI63" s="7">
        <f t="shared" si="23"/>
        <v>2</v>
      </c>
      <c r="AJ63" s="7">
        <f t="shared" si="24"/>
        <v>7</v>
      </c>
      <c r="AK63" s="7">
        <f t="shared" si="25"/>
        <v>6</v>
      </c>
      <c r="AL63" s="7">
        <f t="shared" si="26"/>
        <v>0</v>
      </c>
      <c r="AM63" s="2">
        <f t="shared" si="27"/>
        <v>0.31247821540606485</v>
      </c>
      <c r="AN63" s="2">
        <f t="shared" si="28"/>
        <v>2.9627047751829907E-3</v>
      </c>
      <c r="AO63" s="2">
        <f t="shared" si="29"/>
        <v>3.3112582781456954E-3</v>
      </c>
      <c r="AP63" s="2">
        <f t="shared" si="30"/>
        <v>0</v>
      </c>
      <c r="AR63" t="str">
        <f t="shared" si="17"/>
        <v>Tallapoosa</v>
      </c>
      <c r="AS63" t="s">
        <v>290</v>
      </c>
      <c r="AT63">
        <v>3</v>
      </c>
      <c r="AV63" s="91">
        <v>1</v>
      </c>
      <c r="AW63" s="93">
        <v>123</v>
      </c>
      <c r="AX63" s="99">
        <f t="shared" si="31"/>
        <v>1123</v>
      </c>
      <c r="AZ63" s="7" t="s">
        <v>3053</v>
      </c>
      <c r="BA63" t="s">
        <v>3290</v>
      </c>
    </row>
    <row r="64" spans="1:53" hidden="1" outlineLevel="1">
      <c r="A64" t="s">
        <v>3049</v>
      </c>
      <c r="B64" t="s">
        <v>290</v>
      </c>
      <c r="C64" s="1">
        <f t="shared" si="18"/>
        <v>20485</v>
      </c>
      <c r="D64" s="7">
        <f>IF(P64&gt;0,RANK(P64,(P64:R64,S64:AG64)),0)</f>
        <v>8</v>
      </c>
      <c r="E64" s="7">
        <f>IF(Q64&gt;0,RANK(Q64,(P64:R64,S64:AG64)),0)</f>
        <v>3</v>
      </c>
      <c r="F64" s="7">
        <f>IF(R64&gt;0,RANK(R64,(P64:R64,S64:AG64)),0)</f>
        <v>2</v>
      </c>
      <c r="G64" s="7">
        <f>IF(S64&gt;0,RANK(S64,(P64:R64,S64:AG64)),0)</f>
        <v>4</v>
      </c>
      <c r="H64" s="48">
        <f t="shared" si="19"/>
        <v>1209</v>
      </c>
      <c r="I64" s="163">
        <f t="shared" si="2"/>
        <v>5.9018794239687575E-2</v>
      </c>
      <c r="J64" s="2"/>
      <c r="K64" s="2">
        <f t="shared" si="20"/>
        <v>1.0739565535757872E-3</v>
      </c>
      <c r="L64" s="2">
        <f t="shared" si="21"/>
        <v>0.27141811081278983</v>
      </c>
      <c r="M64" s="2">
        <f t="shared" si="22"/>
        <v>0.2970954356846473</v>
      </c>
      <c r="N64" s="2">
        <f t="shared" si="6"/>
        <v>5.1061752501830607E-2</v>
      </c>
      <c r="O64" s="2">
        <f t="shared" si="7"/>
        <v>0.37935074444715655</v>
      </c>
      <c r="P64" s="1">
        <v>22</v>
      </c>
      <c r="Q64" s="1">
        <v>5560</v>
      </c>
      <c r="R64" s="1">
        <v>6086</v>
      </c>
      <c r="S64" s="1">
        <v>1046</v>
      </c>
      <c r="T64" s="1">
        <v>7295</v>
      </c>
      <c r="U64" s="1">
        <v>64</v>
      </c>
      <c r="V64" s="1">
        <v>54</v>
      </c>
      <c r="Y64" s="1">
        <v>358</v>
      </c>
      <c r="AI64" s="7">
        <f t="shared" si="23"/>
        <v>1</v>
      </c>
      <c r="AJ64" s="7">
        <f t="shared" si="24"/>
        <v>6</v>
      </c>
      <c r="AK64" s="7">
        <f t="shared" si="25"/>
        <v>7</v>
      </c>
      <c r="AL64" s="7">
        <f t="shared" si="26"/>
        <v>0</v>
      </c>
      <c r="AM64" s="2">
        <f t="shared" si="27"/>
        <v>0.35611422992433489</v>
      </c>
      <c r="AN64" s="2">
        <f t="shared" si="28"/>
        <v>3.1242372467659265E-3</v>
      </c>
      <c r="AO64" s="2">
        <f t="shared" si="29"/>
        <v>2.6360751769587505E-3</v>
      </c>
      <c r="AP64" s="2">
        <f t="shared" si="30"/>
        <v>0</v>
      </c>
      <c r="AR64" t="str">
        <f t="shared" si="17"/>
        <v>Tuscaloosa</v>
      </c>
      <c r="AS64" t="s">
        <v>290</v>
      </c>
      <c r="AV64" s="91">
        <v>1</v>
      </c>
      <c r="AW64" s="93">
        <v>125</v>
      </c>
      <c r="AX64" s="99">
        <f t="shared" si="31"/>
        <v>1125</v>
      </c>
      <c r="AZ64" s="7" t="s">
        <v>3053</v>
      </c>
      <c r="BA64" t="s">
        <v>3290</v>
      </c>
    </row>
    <row r="65" spans="1:92" hidden="1" outlineLevel="1">
      <c r="A65" t="s">
        <v>370</v>
      </c>
      <c r="B65" t="s">
        <v>290</v>
      </c>
      <c r="C65" s="1">
        <f t="shared" si="18"/>
        <v>9446</v>
      </c>
      <c r="D65" s="7">
        <f>IF(P65&gt;0,RANK(P65,(P65:R65,S65:AG65)),0)</f>
        <v>8</v>
      </c>
      <c r="E65" s="7">
        <f>IF(Q65&gt;0,RANK(Q65,(P65:R65,S65:AG65)),0)</f>
        <v>2</v>
      </c>
      <c r="F65" s="7">
        <f>IF(R65&gt;0,RANK(R65,(P65:R65,S65:AG65)),0)</f>
        <v>3</v>
      </c>
      <c r="G65" s="7">
        <f>IF(S65&gt;0,RANK(S65,(P65:R65,S65:AG65)),0)</f>
        <v>4</v>
      </c>
      <c r="H65" s="48">
        <f t="shared" si="19"/>
        <v>1163</v>
      </c>
      <c r="I65" s="163">
        <f t="shared" si="2"/>
        <v>0.12312089773449079</v>
      </c>
      <c r="J65" s="2"/>
      <c r="K65" s="2">
        <f t="shared" si="20"/>
        <v>1.5879737455007411E-3</v>
      </c>
      <c r="L65" s="2">
        <f t="shared" si="21"/>
        <v>0.29006987084480201</v>
      </c>
      <c r="M65" s="2">
        <f t="shared" si="22"/>
        <v>0.22940927376667372</v>
      </c>
      <c r="N65" s="2">
        <f t="shared" si="6"/>
        <v>3.8111369892017785E-2</v>
      </c>
      <c r="O65" s="2">
        <f t="shared" si="7"/>
        <v>0.44082151175100559</v>
      </c>
      <c r="P65" s="1">
        <v>15</v>
      </c>
      <c r="Q65" s="1">
        <v>2740</v>
      </c>
      <c r="R65" s="1">
        <v>2167</v>
      </c>
      <c r="S65" s="1">
        <v>360</v>
      </c>
      <c r="T65" s="1">
        <v>3903</v>
      </c>
      <c r="U65" s="1">
        <v>39</v>
      </c>
      <c r="V65" s="1">
        <v>42</v>
      </c>
      <c r="Y65" s="1">
        <v>180</v>
      </c>
      <c r="AI65" s="7">
        <f t="shared" si="23"/>
        <v>1</v>
      </c>
      <c r="AJ65" s="7">
        <f t="shared" si="24"/>
        <v>7</v>
      </c>
      <c r="AK65" s="7">
        <f t="shared" si="25"/>
        <v>6</v>
      </c>
      <c r="AL65" s="7">
        <f t="shared" si="26"/>
        <v>0</v>
      </c>
      <c r="AM65" s="2">
        <f t="shared" si="27"/>
        <v>0.41319076857929282</v>
      </c>
      <c r="AN65" s="2">
        <f t="shared" si="28"/>
        <v>4.1287317383019266E-3</v>
      </c>
      <c r="AO65" s="2">
        <f t="shared" si="29"/>
        <v>4.4463264874020749E-3</v>
      </c>
      <c r="AP65" s="2">
        <f t="shared" si="30"/>
        <v>0</v>
      </c>
      <c r="AR65" t="str">
        <f t="shared" si="17"/>
        <v>Walker</v>
      </c>
      <c r="AS65" t="s">
        <v>290</v>
      </c>
      <c r="AT65">
        <v>4</v>
      </c>
      <c r="AV65" s="91">
        <v>1</v>
      </c>
      <c r="AW65" s="93">
        <v>127</v>
      </c>
      <c r="AX65" s="99">
        <f t="shared" si="31"/>
        <v>1127</v>
      </c>
      <c r="AZ65" s="7" t="s">
        <v>3053</v>
      </c>
      <c r="BA65" t="s">
        <v>3290</v>
      </c>
    </row>
    <row r="66" spans="1:92" hidden="1" outlineLevel="1">
      <c r="A66" t="s">
        <v>650</v>
      </c>
      <c r="B66" t="s">
        <v>290</v>
      </c>
      <c r="C66" s="1">
        <f t="shared" si="18"/>
        <v>733</v>
      </c>
      <c r="D66" s="7">
        <f>IF(P66&gt;0,RANK(P66,(P66:R66,S66:AG66)),0)</f>
        <v>7</v>
      </c>
      <c r="E66" s="7">
        <f>IF(Q66&gt;0,RANK(Q66,(P66:R66,S66:AG66)),0)</f>
        <v>3</v>
      </c>
      <c r="F66" s="7">
        <f>IF(R66&gt;0,RANK(R66,(P66:R66,S66:AG66)),0)</f>
        <v>2</v>
      </c>
      <c r="G66" s="7">
        <f>IF(S66&gt;0,RANK(S66,(P66:R66,S66:AG66)),0)</f>
        <v>4</v>
      </c>
      <c r="H66" s="48">
        <f t="shared" si="19"/>
        <v>65</v>
      </c>
      <c r="I66" s="163">
        <f>H66/C66</f>
        <v>8.8676671214188263E-2</v>
      </c>
      <c r="J66" s="2"/>
      <c r="K66" s="2">
        <f t="shared" si="20"/>
        <v>1.364256480218281E-3</v>
      </c>
      <c r="L66" s="2">
        <f t="shared" si="21"/>
        <v>0.27694406548431105</v>
      </c>
      <c r="M66" s="2">
        <f t="shared" si="22"/>
        <v>0.29467939972714868</v>
      </c>
      <c r="N66" s="2">
        <f>IF($C66=0,"-",S66/$C66)</f>
        <v>3.1377899045020467E-2</v>
      </c>
      <c r="O66" s="2">
        <f>IF(C66=0,"-",(1-K66-L66-M66-N66))</f>
        <v>0.39563437926330147</v>
      </c>
      <c r="P66" s="1">
        <v>1</v>
      </c>
      <c r="Q66" s="1">
        <v>203</v>
      </c>
      <c r="R66" s="1">
        <v>216</v>
      </c>
      <c r="S66" s="1">
        <v>23</v>
      </c>
      <c r="T66" s="1">
        <v>281</v>
      </c>
      <c r="U66" s="1">
        <v>0</v>
      </c>
      <c r="V66" s="1">
        <v>3</v>
      </c>
      <c r="Y66" s="1">
        <v>6</v>
      </c>
      <c r="AI66" s="7">
        <f t="shared" si="23"/>
        <v>1</v>
      </c>
      <c r="AJ66" s="7">
        <f t="shared" si="24"/>
        <v>0</v>
      </c>
      <c r="AK66" s="7">
        <f t="shared" si="25"/>
        <v>6</v>
      </c>
      <c r="AL66" s="7">
        <f t="shared" si="26"/>
        <v>0</v>
      </c>
      <c r="AM66" s="2">
        <f t="shared" si="27"/>
        <v>0.38335607094133695</v>
      </c>
      <c r="AN66" s="2">
        <f t="shared" si="28"/>
        <v>0</v>
      </c>
      <c r="AO66" s="2">
        <f t="shared" si="29"/>
        <v>4.0927694406548429E-3</v>
      </c>
      <c r="AP66" s="2">
        <f t="shared" si="30"/>
        <v>0</v>
      </c>
      <c r="AR66" t="str">
        <f t="shared" si="17"/>
        <v>Washington</v>
      </c>
      <c r="AS66" t="s">
        <v>290</v>
      </c>
      <c r="AT66">
        <v>1</v>
      </c>
      <c r="AV66" s="91">
        <v>1</v>
      </c>
      <c r="AW66" s="93">
        <v>129</v>
      </c>
      <c r="AX66" s="99">
        <f>AV66*1000+AW66</f>
        <v>1129</v>
      </c>
      <c r="AZ66" s="7" t="s">
        <v>3053</v>
      </c>
      <c r="BA66" t="s">
        <v>3290</v>
      </c>
    </row>
    <row r="67" spans="1:92" hidden="1" outlineLevel="1">
      <c r="A67" t="s">
        <v>1134</v>
      </c>
      <c r="B67" t="s">
        <v>290</v>
      </c>
      <c r="C67" s="1">
        <f t="shared" si="18"/>
        <v>279</v>
      </c>
      <c r="D67" s="7">
        <f>IF(P67&gt;0,RANK(P67,(P67:R67,S67:AG67)),0)</f>
        <v>0</v>
      </c>
      <c r="E67" s="7">
        <f>IF(Q67&gt;0,RANK(Q67,(P67:R67,S67:AG67)),0)</f>
        <v>1</v>
      </c>
      <c r="F67" s="7">
        <f>IF(R67&gt;0,RANK(R67,(P67:R67,S67:AG67)),0)</f>
        <v>3</v>
      </c>
      <c r="G67" s="7">
        <f>IF(S67&gt;0,RANK(S67,(P67:R67,S67:AG67)),0)</f>
        <v>4</v>
      </c>
      <c r="H67" s="48">
        <f t="shared" si="19"/>
        <v>21</v>
      </c>
      <c r="I67" s="163">
        <f>H67/C67</f>
        <v>7.5268817204301078E-2</v>
      </c>
      <c r="J67" s="2"/>
      <c r="K67" s="2">
        <f t="shared" si="20"/>
        <v>0</v>
      </c>
      <c r="L67" s="2">
        <f t="shared" si="21"/>
        <v>0.39068100358422941</v>
      </c>
      <c r="M67" s="2">
        <f t="shared" si="22"/>
        <v>0.25806451612903225</v>
      </c>
      <c r="N67" s="2">
        <f>IF($C67=0,"-",S67/$C67)</f>
        <v>1.4336917562724014E-2</v>
      </c>
      <c r="O67" s="2">
        <f>IF(C67=0,"-",(1-K67-L67-M67-N67))</f>
        <v>0.3369175627240143</v>
      </c>
      <c r="P67" s="1">
        <v>0</v>
      </c>
      <c r="Q67" s="1">
        <v>109</v>
      </c>
      <c r="R67" s="1">
        <v>72</v>
      </c>
      <c r="S67" s="1">
        <v>4</v>
      </c>
      <c r="T67" s="1">
        <v>88</v>
      </c>
      <c r="U67" s="1">
        <v>1</v>
      </c>
      <c r="V67" s="1">
        <v>2</v>
      </c>
      <c r="Y67" s="1">
        <v>3</v>
      </c>
      <c r="AI67" s="7">
        <f t="shared" si="23"/>
        <v>2</v>
      </c>
      <c r="AJ67" s="7">
        <f t="shared" si="24"/>
        <v>7</v>
      </c>
      <c r="AK67" s="7">
        <f t="shared" si="25"/>
        <v>6</v>
      </c>
      <c r="AL67" s="7">
        <f t="shared" si="26"/>
        <v>0</v>
      </c>
      <c r="AM67" s="2">
        <f t="shared" si="27"/>
        <v>0.31541218637992829</v>
      </c>
      <c r="AN67" s="2">
        <f t="shared" si="28"/>
        <v>3.5842293906810036E-3</v>
      </c>
      <c r="AO67" s="2">
        <f t="shared" si="29"/>
        <v>7.1684587813620072E-3</v>
      </c>
      <c r="AP67" s="2">
        <f t="shared" si="30"/>
        <v>0</v>
      </c>
      <c r="AR67" t="str">
        <f>A67</f>
        <v>Wilcox</v>
      </c>
      <c r="AS67" t="s">
        <v>290</v>
      </c>
      <c r="AT67">
        <v>7</v>
      </c>
      <c r="AV67" s="91">
        <v>1</v>
      </c>
      <c r="AW67" s="93">
        <v>131</v>
      </c>
      <c r="AX67" s="99">
        <f>AV67*1000+AW67</f>
        <v>1131</v>
      </c>
      <c r="AZ67" s="7" t="s">
        <v>3053</v>
      </c>
      <c r="BA67" t="s">
        <v>3290</v>
      </c>
    </row>
    <row r="68" spans="1:92" hidden="1" outlineLevel="1">
      <c r="A68" t="s">
        <v>1135</v>
      </c>
      <c r="B68" t="s">
        <v>290</v>
      </c>
      <c r="C68" s="1">
        <f t="shared" si="18"/>
        <v>5889</v>
      </c>
      <c r="D68" s="7">
        <f>IF(P68&gt;0,RANK(P68,(P68:R68,S68:AG68)),0)</f>
        <v>8</v>
      </c>
      <c r="E68" s="7">
        <f>IF(Q68&gt;0,RANK(Q68,(P68:R68,S68:AG68)),0)</f>
        <v>2</v>
      </c>
      <c r="F68" s="7">
        <f>IF(R68&gt;0,RANK(R68,(P68:R68,S68:AG68)),0)</f>
        <v>3</v>
      </c>
      <c r="G68" s="7">
        <f>IF(S68&gt;0,RANK(S68,(P68:R68,S68:AG68)),0)</f>
        <v>4</v>
      </c>
      <c r="H68" s="48">
        <f t="shared" si="19"/>
        <v>960</v>
      </c>
      <c r="I68" s="163">
        <f>H68/C68</f>
        <v>0.163015792154865</v>
      </c>
      <c r="J68" s="2"/>
      <c r="K68" s="2">
        <f t="shared" si="20"/>
        <v>3.2263542197317032E-3</v>
      </c>
      <c r="L68" s="2">
        <f t="shared" si="21"/>
        <v>0.25539140770928853</v>
      </c>
      <c r="M68" s="2">
        <f t="shared" si="22"/>
        <v>0.22652402784853115</v>
      </c>
      <c r="N68" s="2">
        <f>IF($C68=0,"-",S68/$C68)</f>
        <v>5.1112243165223295E-2</v>
      </c>
      <c r="O68" s="2">
        <f>IF(C68=0,"-",(1-K68-L68-M68-N68))</f>
        <v>0.46374596705722532</v>
      </c>
      <c r="P68" s="1">
        <v>19</v>
      </c>
      <c r="Q68" s="1">
        <v>1504</v>
      </c>
      <c r="R68" s="1">
        <v>1334</v>
      </c>
      <c r="S68" s="1">
        <v>301</v>
      </c>
      <c r="T68" s="1">
        <v>2464</v>
      </c>
      <c r="U68" s="1">
        <v>41</v>
      </c>
      <c r="V68" s="1">
        <v>28</v>
      </c>
      <c r="Y68" s="1">
        <v>198</v>
      </c>
      <c r="AI68" s="7">
        <f t="shared" si="23"/>
        <v>1</v>
      </c>
      <c r="AJ68" s="7">
        <f t="shared" si="24"/>
        <v>6</v>
      </c>
      <c r="AK68" s="7">
        <f t="shared" si="25"/>
        <v>7</v>
      </c>
      <c r="AL68" s="7">
        <f t="shared" si="26"/>
        <v>0</v>
      </c>
      <c r="AM68" s="2">
        <f t="shared" si="27"/>
        <v>0.41840719986415353</v>
      </c>
      <c r="AN68" s="2">
        <f t="shared" si="28"/>
        <v>6.9621327899473595E-3</v>
      </c>
      <c r="AO68" s="2">
        <f t="shared" si="29"/>
        <v>4.7546272711835626E-3</v>
      </c>
      <c r="AP68" s="2">
        <f t="shared" si="30"/>
        <v>0</v>
      </c>
      <c r="AR68" t="str">
        <f>A68</f>
        <v>Winston</v>
      </c>
      <c r="AS68" t="s">
        <v>290</v>
      </c>
      <c r="AT68">
        <v>4</v>
      </c>
      <c r="AV68" s="91">
        <v>1</v>
      </c>
      <c r="AW68" s="93">
        <v>133</v>
      </c>
      <c r="AX68" s="99">
        <f>AV68*1000+AW68</f>
        <v>1133</v>
      </c>
      <c r="AZ68" s="7" t="s">
        <v>3053</v>
      </c>
      <c r="BA68" t="s">
        <v>3290</v>
      </c>
    </row>
    <row r="69" spans="1:92" collapsed="1">
      <c r="A69" t="s">
        <v>1304</v>
      </c>
      <c r="B69" t="s">
        <v>1136</v>
      </c>
      <c r="C69" s="1">
        <f t="shared" si="18"/>
        <v>622084</v>
      </c>
      <c r="D69" s="7">
        <f>IF(P69&gt;0,RANK(P69,(P69:R69,S69:AG69)),0)</f>
        <v>8</v>
      </c>
      <c r="E69" s="7">
        <f>IF(Q69&gt;0,RANK(Q69,(P69:R69,S69:AG69)),0)</f>
        <v>2</v>
      </c>
      <c r="F69" s="7">
        <f>IF(R69&gt;0,RANK(R69,(P69:R69,S69:AG69)),0)</f>
        <v>3</v>
      </c>
      <c r="G69" s="7">
        <f>IF(S69&gt;0,RANK(S69,(P69:R69,S69:AG69)),0)</f>
        <v>4</v>
      </c>
      <c r="H69" s="48">
        <f t="shared" si="19"/>
        <v>32336</v>
      </c>
      <c r="I69" s="163">
        <f>H69/C69</f>
        <v>5.1980118440596447E-2</v>
      </c>
      <c r="J69" s="2"/>
      <c r="K69" s="2">
        <f t="shared" si="20"/>
        <v>1.6862674494119766E-3</v>
      </c>
      <c r="L69" s="2">
        <f t="shared" si="21"/>
        <v>0.29303438120896858</v>
      </c>
      <c r="M69" s="2">
        <f t="shared" si="22"/>
        <v>0.28989011130329667</v>
      </c>
      <c r="N69" s="2">
        <f>IF($C69=0,"-",S69/$C69)</f>
        <v>4.9752123507436297E-2</v>
      </c>
      <c r="O69" s="2">
        <f>IF(C69=0,"-",(1-K69-L69-M69-N69))</f>
        <v>0.36563711653088637</v>
      </c>
      <c r="P69" s="1">
        <f t="shared" ref="P69:V69" si="34">SUM(P2:P68)</f>
        <v>1049</v>
      </c>
      <c r="Q69" s="1">
        <f t="shared" si="34"/>
        <v>182292</v>
      </c>
      <c r="R69" s="1">
        <f t="shared" si="34"/>
        <v>180336</v>
      </c>
      <c r="S69" s="1">
        <f t="shared" si="34"/>
        <v>30950</v>
      </c>
      <c r="T69" s="1">
        <f t="shared" si="34"/>
        <v>214628</v>
      </c>
      <c r="U69" s="1">
        <f t="shared" si="34"/>
        <v>1869</v>
      </c>
      <c r="V69" s="1">
        <f t="shared" si="34"/>
        <v>1701</v>
      </c>
      <c r="Y69" s="1">
        <f>SUM(Y2:Y68)</f>
        <v>9259</v>
      </c>
      <c r="Z69" s="76"/>
      <c r="AI69" s="7">
        <f t="shared" si="23"/>
        <v>1</v>
      </c>
      <c r="AJ69" s="7">
        <f t="shared" si="24"/>
        <v>6</v>
      </c>
      <c r="AK69" s="7">
        <f t="shared" si="25"/>
        <v>7</v>
      </c>
      <c r="AL69" s="7">
        <f t="shared" si="26"/>
        <v>0</v>
      </c>
      <c r="AM69" s="2">
        <f t="shared" si="27"/>
        <v>0.34501449964956499</v>
      </c>
      <c r="AN69" s="2">
        <f t="shared" si="28"/>
        <v>3.0044174098674777E-3</v>
      </c>
      <c r="AO69" s="2">
        <f t="shared" si="29"/>
        <v>2.7343574179692774E-3</v>
      </c>
      <c r="AP69" s="2">
        <f t="shared" si="30"/>
        <v>0</v>
      </c>
      <c r="AR69" t="str">
        <f>A69</f>
        <v>Alabama</v>
      </c>
      <c r="AS69" t="s">
        <v>1136</v>
      </c>
      <c r="AV69" s="91">
        <v>1</v>
      </c>
      <c r="AW69" s="93"/>
      <c r="AX69" s="91">
        <v>1</v>
      </c>
      <c r="AZ69" s="7" t="s">
        <v>1662</v>
      </c>
      <c r="BA69" t="s">
        <v>3290</v>
      </c>
    </row>
    <row r="70" spans="1:92">
      <c r="H70" s="48"/>
      <c r="I70" s="163"/>
      <c r="J70" s="2"/>
      <c r="AE70"/>
      <c r="AF70"/>
      <c r="AI70" s="7"/>
      <c r="AJ70" s="7"/>
      <c r="AK70" s="7"/>
      <c r="AL70" s="7"/>
      <c r="AV70" s="91"/>
      <c r="AW70" s="93"/>
      <c r="AX70" s="100"/>
    </row>
    <row r="71" spans="1:92" hidden="1" outlineLevel="1">
      <c r="A71" t="s">
        <v>550</v>
      </c>
      <c r="B71" t="s">
        <v>549</v>
      </c>
      <c r="C71" s="1">
        <f t="shared" ref="C71:C85" si="35">SUM(P71:AG71)</f>
        <v>2559</v>
      </c>
      <c r="D71" s="7">
        <f>IF(P71&gt;0,RANK(P71,(P71:R71,S71:AG71)),0)</f>
        <v>0</v>
      </c>
      <c r="E71" s="7">
        <f>IF(Q71&gt;0,RANK(Q71,(P71:R71,S71:AG71)),0)</f>
        <v>3</v>
      </c>
      <c r="F71" s="7">
        <f>IF(R71&gt;0,RANK(R71,(P71:R71,S71:AG71)),0)</f>
        <v>1</v>
      </c>
      <c r="G71" s="7">
        <f>IF(S71&gt;0,RANK(S71,(P71:R71,S71:AG71)),0)</f>
        <v>4</v>
      </c>
      <c r="H71" s="48">
        <f t="shared" ref="H71:H86" si="36">MAX(P71:Y71)-LARGE(P71:Y71,2)</f>
        <v>548</v>
      </c>
      <c r="I71" s="163">
        <f t="shared" ref="I71:I134" si="37">H71/C71</f>
        <v>0.21414615084017194</v>
      </c>
      <c r="J71" s="2"/>
      <c r="K71" s="2">
        <f t="shared" ref="K71:K86" si="38">IF($C71=0,"-",P71/$C71)</f>
        <v>0</v>
      </c>
      <c r="L71" s="2">
        <f t="shared" ref="L71:L86" si="39">IF($C71=0,"-",Q71/$C71)</f>
        <v>0.12387651426338414</v>
      </c>
      <c r="M71" s="2">
        <f t="shared" ref="M71:M86" si="40">IF($C71=0,"-",R71/$C71)</f>
        <v>0.47987495115279405</v>
      </c>
      <c r="N71" s="2">
        <f t="shared" ref="N71:N86" si="41">IF($C71=0,"-",S71/$C71)</f>
        <v>0.1047284095349746</v>
      </c>
      <c r="O71" s="2">
        <f>IF(C71=0,"-",(1-K71-L71-M71-N71))</f>
        <v>0.29152012504884717</v>
      </c>
      <c r="Q71" s="1">
        <v>317</v>
      </c>
      <c r="R71" s="1">
        <v>1228</v>
      </c>
      <c r="S71" s="1">
        <v>268</v>
      </c>
      <c r="T71" s="1">
        <v>680</v>
      </c>
      <c r="U71" s="1">
        <v>15</v>
      </c>
      <c r="Z71" s="1">
        <f>SUM(BB71:CN71)</f>
        <v>48</v>
      </c>
      <c r="AC71" s="1">
        <v>3</v>
      </c>
      <c r="AE71"/>
      <c r="AF71"/>
      <c r="AI71" s="7">
        <f t="shared" ref="AI71:AI86" si="42">IF(T71&gt;0,RANK(T71,(P71:Z71)),0)</f>
        <v>2</v>
      </c>
      <c r="AJ71" s="7">
        <f t="shared" ref="AJ71:AJ86" si="43">IF(U71&gt;0,RANK(U71,(P71:Z71)),0)</f>
        <v>6</v>
      </c>
      <c r="AK71" s="7">
        <f t="shared" ref="AK71:AK86" si="44">IF(V71&gt;0,RANK(V71,(P71:Z71)),0)</f>
        <v>0</v>
      </c>
      <c r="AL71" s="7">
        <f t="shared" ref="AL71:AL86" si="45">IF(W71&gt;0,RANK(W71,(P71:Z71)),0)</f>
        <v>0</v>
      </c>
      <c r="AM71" s="2">
        <f t="shared" ref="AM71:AM86" si="46">IF($C71=0,"-",T71/$C71)</f>
        <v>0.26572880031262214</v>
      </c>
      <c r="AN71" s="2">
        <f t="shared" ref="AN71:AN86" si="47">IF($C71=0,"-",U71/$C71)</f>
        <v>5.8616647127784291E-3</v>
      </c>
      <c r="AO71" s="2">
        <f t="shared" ref="AO71:AO86" si="48">IF($C71=0,"-",V71/$C71)</f>
        <v>0</v>
      </c>
      <c r="AP71" s="2">
        <f t="shared" ref="AP71:AP86" si="49">IF($C71=0,"-",W71/$C71)</f>
        <v>0</v>
      </c>
      <c r="AR71" t="str">
        <f t="shared" ref="AR71:AR134" si="50">A71</f>
        <v>Apache</v>
      </c>
      <c r="AS71" t="s">
        <v>549</v>
      </c>
      <c r="AT71">
        <v>1</v>
      </c>
      <c r="AV71" s="91">
        <v>4</v>
      </c>
      <c r="AW71" s="93">
        <v>1</v>
      </c>
      <c r="AX71" s="99">
        <f t="shared" ref="AX71:AX85" si="51">AV71*1000+AW71</f>
        <v>4001</v>
      </c>
      <c r="AZ71" s="7" t="s">
        <v>3053</v>
      </c>
      <c r="BA71" t="s">
        <v>3290</v>
      </c>
      <c r="BM71">
        <v>3</v>
      </c>
      <c r="BY71">
        <v>1</v>
      </c>
      <c r="BZ71">
        <v>10</v>
      </c>
      <c r="CA71">
        <v>0</v>
      </c>
      <c r="CB71">
        <v>2</v>
      </c>
      <c r="CC71">
        <v>1</v>
      </c>
      <c r="CD71">
        <v>3</v>
      </c>
      <c r="CE71">
        <v>11</v>
      </c>
      <c r="CF71">
        <v>2</v>
      </c>
      <c r="CG71">
        <v>2</v>
      </c>
      <c r="CH71">
        <v>2</v>
      </c>
      <c r="CI71">
        <v>5</v>
      </c>
      <c r="CJ71">
        <v>1</v>
      </c>
      <c r="CK71">
        <v>1</v>
      </c>
      <c r="CL71">
        <v>2</v>
      </c>
      <c r="CM71">
        <v>0</v>
      </c>
      <c r="CN71">
        <v>2</v>
      </c>
    </row>
    <row r="72" spans="1:92" hidden="1" outlineLevel="1">
      <c r="A72" t="s">
        <v>795</v>
      </c>
      <c r="B72" t="s">
        <v>549</v>
      </c>
      <c r="C72" s="1">
        <f t="shared" si="35"/>
        <v>11636</v>
      </c>
      <c r="D72" s="7">
        <f>IF(P72&gt;0,RANK(P72,(P72:R72,S72:AG72)),0)</f>
        <v>0</v>
      </c>
      <c r="E72" s="7">
        <f>IF(Q72&gt;0,RANK(Q72,(P72:R72,S72:AG72)),0)</f>
        <v>3</v>
      </c>
      <c r="F72" s="7">
        <f>IF(R72&gt;0,RANK(R72,(P72:R72,S72:AG72)),0)</f>
        <v>1</v>
      </c>
      <c r="G72" s="7">
        <f>IF(S72&gt;0,RANK(S72,(P72:R72,S72:AG72)),0)</f>
        <v>4</v>
      </c>
      <c r="H72" s="48">
        <f t="shared" si="36"/>
        <v>552</v>
      </c>
      <c r="I72" s="163">
        <f t="shared" si="37"/>
        <v>4.7438982468202134E-2</v>
      </c>
      <c r="J72" s="2"/>
      <c r="K72" s="2">
        <f t="shared" si="38"/>
        <v>0</v>
      </c>
      <c r="L72" s="2">
        <f t="shared" si="39"/>
        <v>0.17892746648332761</v>
      </c>
      <c r="M72" s="2">
        <f t="shared" si="40"/>
        <v>0.38664489515297351</v>
      </c>
      <c r="N72" s="2">
        <f t="shared" si="41"/>
        <v>8.0611894121691299E-2</v>
      </c>
      <c r="O72" s="2">
        <f t="shared" ref="O72:O86" si="52">IF(C72=0,"-",(1-K72-L72-M72-N72))</f>
        <v>0.35381574424200762</v>
      </c>
      <c r="Q72" s="1">
        <v>2082</v>
      </c>
      <c r="R72" s="1">
        <v>4499</v>
      </c>
      <c r="S72" s="1">
        <v>938</v>
      </c>
      <c r="T72" s="1">
        <v>3947</v>
      </c>
      <c r="U72" s="1">
        <v>63</v>
      </c>
      <c r="Z72" s="1">
        <f t="shared" ref="Z72:Z85" si="53">SUM(BB72:CN72)</f>
        <v>89</v>
      </c>
      <c r="AC72" s="1">
        <v>18</v>
      </c>
      <c r="AE72"/>
      <c r="AF72"/>
      <c r="AI72" s="7">
        <f t="shared" si="42"/>
        <v>2</v>
      </c>
      <c r="AJ72" s="7">
        <f t="shared" si="43"/>
        <v>6</v>
      </c>
      <c r="AK72" s="7">
        <f t="shared" si="44"/>
        <v>0</v>
      </c>
      <c r="AL72" s="7">
        <f t="shared" si="45"/>
        <v>0</v>
      </c>
      <c r="AM72" s="2">
        <f t="shared" si="46"/>
        <v>0.3392059126847714</v>
      </c>
      <c r="AN72" s="2">
        <f t="shared" si="47"/>
        <v>5.4142316947404607E-3</v>
      </c>
      <c r="AO72" s="2">
        <f t="shared" si="48"/>
        <v>0</v>
      </c>
      <c r="AP72" s="2">
        <f t="shared" si="49"/>
        <v>0</v>
      </c>
      <c r="AR72" t="str">
        <f t="shared" si="50"/>
        <v>Cochise</v>
      </c>
      <c r="AS72" t="s">
        <v>549</v>
      </c>
      <c r="AT72">
        <v>2</v>
      </c>
      <c r="AV72" s="91">
        <v>4</v>
      </c>
      <c r="AW72" s="93">
        <v>3</v>
      </c>
      <c r="AX72" s="99">
        <f t="shared" si="51"/>
        <v>4003</v>
      </c>
      <c r="AZ72" s="7" t="s">
        <v>3053</v>
      </c>
      <c r="BA72" t="s">
        <v>3290</v>
      </c>
      <c r="BM72">
        <v>4</v>
      </c>
      <c r="BY72">
        <v>4</v>
      </c>
      <c r="BZ72">
        <v>1</v>
      </c>
      <c r="CA72">
        <v>4</v>
      </c>
      <c r="CB72">
        <v>8</v>
      </c>
      <c r="CC72">
        <v>4</v>
      </c>
      <c r="CD72">
        <v>3</v>
      </c>
      <c r="CE72">
        <v>29</v>
      </c>
      <c r="CF72">
        <v>8</v>
      </c>
      <c r="CG72">
        <v>2</v>
      </c>
      <c r="CH72">
        <v>4</v>
      </c>
      <c r="CI72">
        <v>6</v>
      </c>
      <c r="CJ72">
        <v>6</v>
      </c>
      <c r="CK72">
        <v>0</v>
      </c>
      <c r="CL72">
        <v>1</v>
      </c>
      <c r="CM72">
        <v>1</v>
      </c>
      <c r="CN72">
        <v>4</v>
      </c>
    </row>
    <row r="73" spans="1:92" s="9" customFormat="1" hidden="1" outlineLevel="1">
      <c r="A73" s="9" t="s">
        <v>3131</v>
      </c>
      <c r="B73" s="9" t="s">
        <v>549</v>
      </c>
      <c r="C73" s="1">
        <f t="shared" si="35"/>
        <v>7664</v>
      </c>
      <c r="D73" s="7">
        <f>IF(P73&gt;0,RANK(P73,(P73:R73,S73:AG73)),0)</f>
        <v>0</v>
      </c>
      <c r="E73" s="7">
        <f>IF(Q73&gt;0,RANK(Q73,(P73:R73,S73:AG73)),0)</f>
        <v>3</v>
      </c>
      <c r="F73" s="7">
        <f>IF(R73&gt;0,RANK(R73,(P73:R73,S73:AG73)),0)</f>
        <v>1</v>
      </c>
      <c r="G73" s="7">
        <f>IF(S73&gt;0,RANK(S73,(P73:R73,S73:AG73)),0)</f>
        <v>4</v>
      </c>
      <c r="H73" s="48">
        <f t="shared" si="36"/>
        <v>675</v>
      </c>
      <c r="I73" s="163">
        <f t="shared" si="37"/>
        <v>8.8074112734864304E-2</v>
      </c>
      <c r="J73" s="2"/>
      <c r="K73" s="2">
        <f t="shared" si="38"/>
        <v>0</v>
      </c>
      <c r="L73" s="2">
        <f t="shared" si="39"/>
        <v>0.14939979123173278</v>
      </c>
      <c r="M73" s="2">
        <f t="shared" si="40"/>
        <v>0.40227035490605428</v>
      </c>
      <c r="N73" s="2">
        <f t="shared" si="41"/>
        <v>0.11638830897703549</v>
      </c>
      <c r="O73" s="2">
        <f t="shared" si="52"/>
        <v>0.33194154488517746</v>
      </c>
      <c r="P73" s="48"/>
      <c r="Q73" s="48">
        <v>1145</v>
      </c>
      <c r="R73" s="48">
        <v>3083</v>
      </c>
      <c r="S73" s="48">
        <v>892</v>
      </c>
      <c r="T73" s="48">
        <v>2408</v>
      </c>
      <c r="U73" s="48">
        <v>51</v>
      </c>
      <c r="V73" s="48"/>
      <c r="W73" s="48"/>
      <c r="X73" s="48"/>
      <c r="Y73" s="48"/>
      <c r="Z73" s="1">
        <f t="shared" si="53"/>
        <v>70</v>
      </c>
      <c r="AA73" s="48"/>
      <c r="AB73" s="48"/>
      <c r="AC73" s="48">
        <v>15</v>
      </c>
      <c r="AD73" s="48"/>
      <c r="AG73" s="48"/>
      <c r="AH73" s="48"/>
      <c r="AI73" s="7">
        <f t="shared" si="42"/>
        <v>2</v>
      </c>
      <c r="AJ73" s="7">
        <f t="shared" si="43"/>
        <v>6</v>
      </c>
      <c r="AK73" s="7">
        <f t="shared" si="44"/>
        <v>0</v>
      </c>
      <c r="AL73" s="7">
        <f t="shared" si="45"/>
        <v>0</v>
      </c>
      <c r="AM73" s="2">
        <f t="shared" si="46"/>
        <v>0.31419624217118997</v>
      </c>
      <c r="AN73" s="2">
        <f t="shared" si="47"/>
        <v>6.6544885177453024E-3</v>
      </c>
      <c r="AO73" s="2">
        <f t="shared" si="48"/>
        <v>0</v>
      </c>
      <c r="AP73" s="2">
        <f t="shared" si="49"/>
        <v>0</v>
      </c>
      <c r="AQ73" s="53"/>
      <c r="AR73" t="str">
        <f t="shared" si="50"/>
        <v>Coconino</v>
      </c>
      <c r="AS73" s="9" t="s">
        <v>549</v>
      </c>
      <c r="AT73" s="9">
        <v>1</v>
      </c>
      <c r="AV73" s="91">
        <v>4</v>
      </c>
      <c r="AW73" s="93">
        <v>5</v>
      </c>
      <c r="AX73" s="99">
        <f t="shared" si="51"/>
        <v>4005</v>
      </c>
      <c r="AZ73" s="7" t="s">
        <v>3053</v>
      </c>
      <c r="BA73" t="s">
        <v>3290</v>
      </c>
      <c r="BM73" s="9">
        <v>3</v>
      </c>
      <c r="BY73" s="9">
        <v>1</v>
      </c>
      <c r="BZ73" s="9">
        <v>4</v>
      </c>
      <c r="CA73" s="9">
        <v>1</v>
      </c>
      <c r="CB73" s="9">
        <v>8</v>
      </c>
      <c r="CC73" s="9">
        <v>14</v>
      </c>
      <c r="CD73" s="9">
        <v>5</v>
      </c>
      <c r="CE73" s="9">
        <v>16</v>
      </c>
      <c r="CF73" s="9">
        <v>1</v>
      </c>
      <c r="CG73" s="9">
        <v>0</v>
      </c>
      <c r="CH73" s="9">
        <v>1</v>
      </c>
      <c r="CI73" s="9">
        <v>3</v>
      </c>
      <c r="CJ73" s="9">
        <v>4</v>
      </c>
      <c r="CK73" s="9">
        <v>1</v>
      </c>
      <c r="CL73" s="9">
        <v>1</v>
      </c>
      <c r="CM73" s="9">
        <v>2</v>
      </c>
      <c r="CN73" s="9">
        <v>5</v>
      </c>
    </row>
    <row r="74" spans="1:92" hidden="1" outlineLevel="1">
      <c r="A74" t="s">
        <v>627</v>
      </c>
      <c r="B74" t="s">
        <v>549</v>
      </c>
      <c r="C74" s="1">
        <f t="shared" si="35"/>
        <v>5775</v>
      </c>
      <c r="D74" s="7">
        <f>IF(P74&gt;0,RANK(P74,(P74:R74,S74:AG74)),0)</f>
        <v>0</v>
      </c>
      <c r="E74" s="7">
        <f>IF(Q74&gt;0,RANK(Q74,(P74:R74,S74:AG74)),0)</f>
        <v>3</v>
      </c>
      <c r="F74" s="7">
        <f>IF(R74&gt;0,RANK(R74,(P74:R74,S74:AG74)),0)</f>
        <v>1</v>
      </c>
      <c r="G74" s="7">
        <f>IF(S74&gt;0,RANK(S74,(P74:R74,S74:AG74)),0)</f>
        <v>4</v>
      </c>
      <c r="H74" s="48">
        <f t="shared" si="36"/>
        <v>541</v>
      </c>
      <c r="I74" s="163">
        <f t="shared" si="37"/>
        <v>9.3679653679653682E-2</v>
      </c>
      <c r="J74" s="2"/>
      <c r="K74" s="2">
        <f t="shared" si="38"/>
        <v>0</v>
      </c>
      <c r="L74" s="2">
        <f t="shared" si="39"/>
        <v>0.19290043290043291</v>
      </c>
      <c r="M74" s="2">
        <f t="shared" si="40"/>
        <v>0.4031168831168831</v>
      </c>
      <c r="N74" s="2">
        <f t="shared" si="41"/>
        <v>8.1038961038961035E-2</v>
      </c>
      <c r="O74" s="2">
        <f t="shared" si="52"/>
        <v>0.32294372294372298</v>
      </c>
      <c r="Q74" s="1">
        <v>1114</v>
      </c>
      <c r="R74" s="1">
        <v>2328</v>
      </c>
      <c r="S74" s="1">
        <v>468</v>
      </c>
      <c r="T74" s="1">
        <v>1787</v>
      </c>
      <c r="U74" s="1">
        <v>23</v>
      </c>
      <c r="Z74" s="1">
        <f t="shared" si="53"/>
        <v>49</v>
      </c>
      <c r="AC74" s="1">
        <v>6</v>
      </c>
      <c r="AE74" s="9"/>
      <c r="AF74" s="9"/>
      <c r="AI74" s="7">
        <f t="shared" si="42"/>
        <v>2</v>
      </c>
      <c r="AJ74" s="7">
        <f t="shared" si="43"/>
        <v>6</v>
      </c>
      <c r="AK74" s="7">
        <f t="shared" si="44"/>
        <v>0</v>
      </c>
      <c r="AL74" s="7">
        <f t="shared" si="45"/>
        <v>0</v>
      </c>
      <c r="AM74" s="2">
        <f t="shared" si="46"/>
        <v>0.30943722943722946</v>
      </c>
      <c r="AN74" s="2">
        <f t="shared" si="47"/>
        <v>3.9826839826839827E-3</v>
      </c>
      <c r="AO74" s="2">
        <f t="shared" si="48"/>
        <v>0</v>
      </c>
      <c r="AP74" s="2">
        <f t="shared" si="49"/>
        <v>0</v>
      </c>
      <c r="AR74" t="str">
        <f t="shared" si="50"/>
        <v>Gila</v>
      </c>
      <c r="AS74" t="s">
        <v>549</v>
      </c>
      <c r="AV74" s="91">
        <v>4</v>
      </c>
      <c r="AW74" s="93">
        <v>7</v>
      </c>
      <c r="AX74" s="99">
        <f t="shared" si="51"/>
        <v>4007</v>
      </c>
      <c r="AZ74" s="7" t="s">
        <v>3053</v>
      </c>
      <c r="BA74" t="s">
        <v>3290</v>
      </c>
      <c r="BB74" s="9"/>
      <c r="BC74" s="9"/>
      <c r="BD74" s="9"/>
      <c r="BM74">
        <v>0</v>
      </c>
      <c r="BY74">
        <v>1</v>
      </c>
      <c r="BZ74">
        <v>5</v>
      </c>
      <c r="CA74">
        <v>1</v>
      </c>
      <c r="CB74">
        <v>6</v>
      </c>
      <c r="CC74">
        <v>4</v>
      </c>
      <c r="CD74">
        <v>1</v>
      </c>
      <c r="CE74">
        <v>20</v>
      </c>
      <c r="CF74">
        <v>1</v>
      </c>
      <c r="CG74">
        <v>1</v>
      </c>
      <c r="CH74">
        <v>0</v>
      </c>
      <c r="CI74">
        <v>1</v>
      </c>
      <c r="CJ74">
        <v>5</v>
      </c>
      <c r="CK74">
        <v>0</v>
      </c>
      <c r="CL74">
        <v>1</v>
      </c>
      <c r="CM74">
        <v>1</v>
      </c>
      <c r="CN74">
        <v>1</v>
      </c>
    </row>
    <row r="75" spans="1:92" hidden="1" outlineLevel="1">
      <c r="A75" t="s">
        <v>854</v>
      </c>
      <c r="B75" t="s">
        <v>549</v>
      </c>
      <c r="C75" s="1">
        <f t="shared" si="35"/>
        <v>3314</v>
      </c>
      <c r="D75" s="7">
        <f>IF(P75&gt;0,RANK(P75,(P75:R75,S75:AG75)),0)</f>
        <v>0</v>
      </c>
      <c r="E75" s="7">
        <f>IF(Q75&gt;0,RANK(Q75,(P75:R75,S75:AG75)),0)</f>
        <v>3</v>
      </c>
      <c r="F75" s="7">
        <f>IF(R75&gt;0,RANK(R75,(P75:R75,S75:AG75)),0)</f>
        <v>1</v>
      </c>
      <c r="G75" s="7">
        <f>IF(S75&gt;0,RANK(S75,(P75:R75,S75:AG75)),0)</f>
        <v>4</v>
      </c>
      <c r="H75" s="48">
        <f t="shared" si="36"/>
        <v>1593</v>
      </c>
      <c r="I75" s="163">
        <f t="shared" si="37"/>
        <v>0.48068799034399518</v>
      </c>
      <c r="J75" s="2"/>
      <c r="K75" s="2">
        <f t="shared" si="38"/>
        <v>0</v>
      </c>
      <c r="L75" s="2">
        <f t="shared" si="39"/>
        <v>6.336753168376584E-2</v>
      </c>
      <c r="M75" s="2">
        <f t="shared" si="40"/>
        <v>0.67531683765841888</v>
      </c>
      <c r="N75" s="2">
        <f t="shared" si="41"/>
        <v>5.5823777911888958E-2</v>
      </c>
      <c r="O75" s="2">
        <f t="shared" si="52"/>
        <v>0.2054918527459263</v>
      </c>
      <c r="Q75" s="1">
        <v>210</v>
      </c>
      <c r="R75" s="1">
        <v>2238</v>
      </c>
      <c r="S75" s="1">
        <v>185</v>
      </c>
      <c r="T75" s="1">
        <v>645</v>
      </c>
      <c r="U75" s="1">
        <v>10</v>
      </c>
      <c r="Z75" s="1">
        <f t="shared" si="53"/>
        <v>25</v>
      </c>
      <c r="AC75" s="1">
        <v>1</v>
      </c>
      <c r="AE75" s="9"/>
      <c r="AF75" s="9"/>
      <c r="AI75" s="7">
        <f t="shared" si="42"/>
        <v>2</v>
      </c>
      <c r="AJ75" s="7">
        <f t="shared" si="43"/>
        <v>6</v>
      </c>
      <c r="AK75" s="7">
        <f t="shared" si="44"/>
        <v>0</v>
      </c>
      <c r="AL75" s="7">
        <f t="shared" si="45"/>
        <v>0</v>
      </c>
      <c r="AM75" s="2">
        <f t="shared" si="46"/>
        <v>0.19462884731442365</v>
      </c>
      <c r="AN75" s="2">
        <f t="shared" si="47"/>
        <v>3.0175015087507543E-3</v>
      </c>
      <c r="AO75" s="2">
        <f t="shared" si="48"/>
        <v>0</v>
      </c>
      <c r="AP75" s="2">
        <f t="shared" si="49"/>
        <v>0</v>
      </c>
      <c r="AR75" t="str">
        <f t="shared" si="50"/>
        <v>Graham</v>
      </c>
      <c r="AS75" t="s">
        <v>549</v>
      </c>
      <c r="AT75">
        <v>1</v>
      </c>
      <c r="AV75" s="91">
        <v>4</v>
      </c>
      <c r="AW75" s="93">
        <v>9</v>
      </c>
      <c r="AX75" s="99">
        <f t="shared" si="51"/>
        <v>4009</v>
      </c>
      <c r="AZ75" s="7" t="s">
        <v>3053</v>
      </c>
      <c r="BA75" t="s">
        <v>3290</v>
      </c>
      <c r="BB75" s="9"/>
      <c r="BC75" s="9"/>
      <c r="BD75" s="9"/>
      <c r="BM75">
        <v>1</v>
      </c>
      <c r="BY75">
        <v>2</v>
      </c>
      <c r="BZ75">
        <v>0</v>
      </c>
      <c r="CA75">
        <v>1</v>
      </c>
      <c r="CB75">
        <v>1</v>
      </c>
      <c r="CC75">
        <v>1</v>
      </c>
      <c r="CD75">
        <v>1</v>
      </c>
      <c r="CE75">
        <v>12</v>
      </c>
      <c r="CF75">
        <v>0</v>
      </c>
      <c r="CG75">
        <v>1</v>
      </c>
      <c r="CH75">
        <v>1</v>
      </c>
      <c r="CI75">
        <v>1</v>
      </c>
      <c r="CJ75">
        <v>2</v>
      </c>
      <c r="CK75">
        <v>0</v>
      </c>
      <c r="CL75">
        <v>0</v>
      </c>
      <c r="CM75">
        <v>0</v>
      </c>
      <c r="CN75">
        <v>1</v>
      </c>
    </row>
    <row r="76" spans="1:92" hidden="1" outlineLevel="1">
      <c r="A76" t="s">
        <v>1094</v>
      </c>
      <c r="B76" t="s">
        <v>549</v>
      </c>
      <c r="C76" s="1">
        <f t="shared" si="35"/>
        <v>416</v>
      </c>
      <c r="D76" s="7">
        <f>IF(P76&gt;0,RANK(P76,(P76:R76,S76:AG76)),0)</f>
        <v>0</v>
      </c>
      <c r="E76" s="7">
        <f>IF(Q76&gt;0,RANK(Q76,(P76:R76,S76:AG76)),0)</f>
        <v>3</v>
      </c>
      <c r="F76" s="7">
        <f>IF(R76&gt;0,RANK(R76,(P76:R76,S76:AG76)),0)</f>
        <v>1</v>
      </c>
      <c r="G76" s="7">
        <f>IF(S76&gt;0,RANK(S76,(P76:R76,S76:AG76)),0)</f>
        <v>4</v>
      </c>
      <c r="H76" s="48">
        <f t="shared" si="36"/>
        <v>58</v>
      </c>
      <c r="I76" s="163">
        <f t="shared" si="37"/>
        <v>0.13942307692307693</v>
      </c>
      <c r="J76" s="2"/>
      <c r="K76" s="2">
        <f t="shared" si="38"/>
        <v>0</v>
      </c>
      <c r="L76" s="2">
        <f t="shared" si="39"/>
        <v>0.11538461538461539</v>
      </c>
      <c r="M76" s="2">
        <f t="shared" si="40"/>
        <v>0.45673076923076922</v>
      </c>
      <c r="N76" s="2">
        <f t="shared" si="41"/>
        <v>9.375E-2</v>
      </c>
      <c r="O76" s="2">
        <f t="shared" si="52"/>
        <v>0.33413461538461536</v>
      </c>
      <c r="Q76" s="1">
        <v>48</v>
      </c>
      <c r="R76" s="1">
        <v>190</v>
      </c>
      <c r="S76" s="1">
        <v>39</v>
      </c>
      <c r="T76" s="1">
        <v>132</v>
      </c>
      <c r="U76" s="1">
        <v>2</v>
      </c>
      <c r="Z76" s="1">
        <f t="shared" si="53"/>
        <v>5</v>
      </c>
      <c r="AC76" s="1">
        <v>0</v>
      </c>
      <c r="AE76" s="9"/>
      <c r="AF76" s="9"/>
      <c r="AI76" s="7">
        <f t="shared" si="42"/>
        <v>2</v>
      </c>
      <c r="AJ76" s="7">
        <f t="shared" si="43"/>
        <v>6</v>
      </c>
      <c r="AK76" s="7">
        <f t="shared" si="44"/>
        <v>0</v>
      </c>
      <c r="AL76" s="7">
        <f t="shared" si="45"/>
        <v>0</v>
      </c>
      <c r="AM76" s="2">
        <f t="shared" si="46"/>
        <v>0.31730769230769229</v>
      </c>
      <c r="AN76" s="2">
        <f t="shared" si="47"/>
        <v>4.807692307692308E-3</v>
      </c>
      <c r="AO76" s="2">
        <f t="shared" si="48"/>
        <v>0</v>
      </c>
      <c r="AP76" s="2">
        <f t="shared" si="49"/>
        <v>0</v>
      </c>
      <c r="AR76" t="str">
        <f t="shared" si="50"/>
        <v>Greenlee</v>
      </c>
      <c r="AS76" t="s">
        <v>549</v>
      </c>
      <c r="AT76">
        <v>1</v>
      </c>
      <c r="AV76" s="91">
        <v>4</v>
      </c>
      <c r="AW76" s="93">
        <v>11</v>
      </c>
      <c r="AX76" s="99">
        <f t="shared" si="51"/>
        <v>4011</v>
      </c>
      <c r="AZ76" s="7" t="s">
        <v>3053</v>
      </c>
      <c r="BA76" t="s">
        <v>3290</v>
      </c>
      <c r="BB76" s="9"/>
      <c r="BC76" s="9"/>
      <c r="BD76" s="9"/>
      <c r="BM76">
        <v>0</v>
      </c>
      <c r="BY76">
        <v>0</v>
      </c>
      <c r="BZ76">
        <v>0</v>
      </c>
      <c r="CA76">
        <v>0</v>
      </c>
      <c r="CB76">
        <v>0</v>
      </c>
      <c r="CC76">
        <v>2</v>
      </c>
      <c r="CD76">
        <v>0</v>
      </c>
      <c r="CE76">
        <v>1</v>
      </c>
      <c r="CF76">
        <v>2</v>
      </c>
      <c r="CG76">
        <v>0</v>
      </c>
      <c r="CH76">
        <v>0</v>
      </c>
      <c r="CI76">
        <v>0</v>
      </c>
      <c r="CJ76">
        <v>0</v>
      </c>
      <c r="CK76">
        <v>0</v>
      </c>
      <c r="CL76">
        <v>0</v>
      </c>
      <c r="CM76">
        <v>0</v>
      </c>
      <c r="CN76">
        <v>0</v>
      </c>
    </row>
    <row r="77" spans="1:92" hidden="1" outlineLevel="1">
      <c r="A77" t="s">
        <v>1698</v>
      </c>
      <c r="B77" t="s">
        <v>549</v>
      </c>
      <c r="C77" s="1">
        <f t="shared" si="35"/>
        <v>1297</v>
      </c>
      <c r="D77" s="7">
        <f>IF(P77&gt;0,RANK(P77,(P77:R77,S77:AG77)),0)</f>
        <v>0</v>
      </c>
      <c r="E77" s="7">
        <f>IF(Q77&gt;0,RANK(Q77,(P77:R77,S77:AG77)),0)</f>
        <v>3</v>
      </c>
      <c r="F77" s="7">
        <f>IF(R77&gt;0,RANK(R77,(P77:R77,S77:AG77)),0)</f>
        <v>1</v>
      </c>
      <c r="G77" s="7">
        <f>IF(S77&gt;0,RANK(S77,(P77:R77,S77:AG77)),0)</f>
        <v>4</v>
      </c>
      <c r="H77" s="48">
        <f t="shared" si="36"/>
        <v>118</v>
      </c>
      <c r="I77" s="163">
        <f t="shared" si="37"/>
        <v>9.0979182729375482E-2</v>
      </c>
      <c r="J77" s="2"/>
      <c r="K77" s="2">
        <f t="shared" si="38"/>
        <v>0</v>
      </c>
      <c r="L77" s="2">
        <f t="shared" si="39"/>
        <v>0.24441017733230533</v>
      </c>
      <c r="M77" s="2">
        <f t="shared" si="40"/>
        <v>0.37162683114880496</v>
      </c>
      <c r="N77" s="2">
        <f t="shared" si="41"/>
        <v>8.9437162683114885E-2</v>
      </c>
      <c r="O77" s="2">
        <f t="shared" si="52"/>
        <v>0.29452582883577483</v>
      </c>
      <c r="Q77" s="1">
        <v>317</v>
      </c>
      <c r="R77" s="1">
        <v>482</v>
      </c>
      <c r="S77" s="1">
        <v>116</v>
      </c>
      <c r="T77" s="1">
        <v>364</v>
      </c>
      <c r="U77" s="1">
        <v>10</v>
      </c>
      <c r="Z77" s="1">
        <f t="shared" si="53"/>
        <v>8</v>
      </c>
      <c r="AC77" s="1">
        <v>0</v>
      </c>
      <c r="AE77" s="9"/>
      <c r="AF77" s="9"/>
      <c r="AI77" s="7">
        <f t="shared" si="42"/>
        <v>2</v>
      </c>
      <c r="AJ77" s="7">
        <f t="shared" si="43"/>
        <v>5</v>
      </c>
      <c r="AK77" s="7">
        <f t="shared" si="44"/>
        <v>0</v>
      </c>
      <c r="AL77" s="7">
        <f t="shared" si="45"/>
        <v>0</v>
      </c>
      <c r="AM77" s="2">
        <f t="shared" si="46"/>
        <v>0.28064764841942946</v>
      </c>
      <c r="AN77" s="2">
        <f t="shared" si="47"/>
        <v>7.7101002313030072E-3</v>
      </c>
      <c r="AO77" s="2">
        <f t="shared" si="48"/>
        <v>0</v>
      </c>
      <c r="AP77" s="2">
        <f t="shared" si="49"/>
        <v>0</v>
      </c>
      <c r="AR77" t="str">
        <f t="shared" si="50"/>
        <v>La Paz</v>
      </c>
      <c r="AS77" t="s">
        <v>549</v>
      </c>
      <c r="AT77">
        <v>4</v>
      </c>
      <c r="AV77" s="91">
        <v>4</v>
      </c>
      <c r="AW77" s="93">
        <v>12</v>
      </c>
      <c r="AX77" s="99">
        <f t="shared" si="51"/>
        <v>4012</v>
      </c>
      <c r="AZ77" s="7" t="s">
        <v>3053</v>
      </c>
      <c r="BA77" t="s">
        <v>3290</v>
      </c>
      <c r="BB77" s="9"/>
      <c r="BC77" s="9"/>
      <c r="BD77" s="9"/>
      <c r="BM77">
        <v>0</v>
      </c>
      <c r="BY77">
        <v>0</v>
      </c>
      <c r="BZ77">
        <v>1</v>
      </c>
      <c r="CA77">
        <v>0</v>
      </c>
      <c r="CB77">
        <v>0</v>
      </c>
      <c r="CC77">
        <v>0</v>
      </c>
      <c r="CD77">
        <v>0</v>
      </c>
      <c r="CE77">
        <v>3</v>
      </c>
      <c r="CF77">
        <v>0</v>
      </c>
      <c r="CG77">
        <v>0</v>
      </c>
      <c r="CH77">
        <v>0</v>
      </c>
      <c r="CI77">
        <v>0</v>
      </c>
      <c r="CJ77">
        <v>2</v>
      </c>
      <c r="CK77">
        <v>2</v>
      </c>
      <c r="CL77">
        <v>0</v>
      </c>
      <c r="CM77">
        <v>0</v>
      </c>
      <c r="CN77">
        <v>0</v>
      </c>
    </row>
    <row r="78" spans="1:92" hidden="1" outlineLevel="1">
      <c r="A78" t="s">
        <v>1697</v>
      </c>
      <c r="B78" t="s">
        <v>549</v>
      </c>
      <c r="C78" s="1">
        <f t="shared" si="35"/>
        <v>311509</v>
      </c>
      <c r="D78" s="7">
        <f>IF(P78&gt;0,RANK(P78,(P78:R78,S78:AG78)),0)</f>
        <v>0</v>
      </c>
      <c r="E78" s="7">
        <f>IF(Q78&gt;0,RANK(Q78,(P78:R78,S78:AG78)),0)</f>
        <v>3</v>
      </c>
      <c r="F78" s="7">
        <f>IF(R78&gt;0,RANK(R78,(P78:R78,S78:AG78)),0)</f>
        <v>1</v>
      </c>
      <c r="G78" s="7">
        <f>IF(S78&gt;0,RANK(S78,(P78:R78,S78:AG78)),0)</f>
        <v>4</v>
      </c>
      <c r="H78" s="48">
        <f t="shared" si="36"/>
        <v>75903</v>
      </c>
      <c r="I78" s="163">
        <f t="shared" si="37"/>
        <v>0.24366230189175914</v>
      </c>
      <c r="J78" s="2"/>
      <c r="K78" s="2">
        <f t="shared" si="38"/>
        <v>0</v>
      </c>
      <c r="L78" s="2">
        <f t="shared" si="39"/>
        <v>0.15508059157199311</v>
      </c>
      <c r="M78" s="2">
        <f t="shared" si="40"/>
        <v>0.49285253395568024</v>
      </c>
      <c r="N78" s="2">
        <f t="shared" si="41"/>
        <v>8.8337736630402328E-2</v>
      </c>
      <c r="O78" s="2">
        <f t="shared" si="52"/>
        <v>0.26372913784192437</v>
      </c>
      <c r="Q78" s="1">
        <v>48309</v>
      </c>
      <c r="R78" s="1">
        <v>153528</v>
      </c>
      <c r="S78" s="1">
        <v>27518</v>
      </c>
      <c r="T78" s="1">
        <v>77625</v>
      </c>
      <c r="U78" s="1">
        <v>1155</v>
      </c>
      <c r="Z78" s="1">
        <f t="shared" si="53"/>
        <v>2915</v>
      </c>
      <c r="AC78" s="1">
        <v>459</v>
      </c>
      <c r="AE78" s="9"/>
      <c r="AF78" s="9"/>
      <c r="AI78" s="7">
        <f t="shared" si="42"/>
        <v>2</v>
      </c>
      <c r="AJ78" s="7">
        <f t="shared" si="43"/>
        <v>6</v>
      </c>
      <c r="AK78" s="7">
        <f t="shared" si="44"/>
        <v>0</v>
      </c>
      <c r="AL78" s="7">
        <f t="shared" si="45"/>
        <v>0</v>
      </c>
      <c r="AM78" s="2">
        <f t="shared" si="46"/>
        <v>0.2491902320639211</v>
      </c>
      <c r="AN78" s="2">
        <f t="shared" si="47"/>
        <v>3.7077580423037536E-3</v>
      </c>
      <c r="AO78" s="2">
        <f t="shared" si="48"/>
        <v>0</v>
      </c>
      <c r="AP78" s="2">
        <f t="shared" si="49"/>
        <v>0</v>
      </c>
      <c r="AR78" t="str">
        <f t="shared" si="50"/>
        <v>Maricopa</v>
      </c>
      <c r="AS78" t="s">
        <v>549</v>
      </c>
      <c r="AV78" s="91">
        <v>4</v>
      </c>
      <c r="AW78" s="93">
        <v>13</v>
      </c>
      <c r="AX78" s="99">
        <f t="shared" si="51"/>
        <v>4013</v>
      </c>
      <c r="AZ78" s="7" t="s">
        <v>3053</v>
      </c>
      <c r="BA78" t="s">
        <v>3290</v>
      </c>
      <c r="BB78" s="9"/>
      <c r="BC78" s="9"/>
      <c r="BD78" s="9"/>
      <c r="BM78">
        <v>86</v>
      </c>
      <c r="BY78">
        <v>58</v>
      </c>
      <c r="BZ78">
        <v>119</v>
      </c>
      <c r="CA78">
        <v>28</v>
      </c>
      <c r="CB78">
        <v>224</v>
      </c>
      <c r="CC78">
        <v>257</v>
      </c>
      <c r="CD78">
        <v>127</v>
      </c>
      <c r="CE78">
        <v>963</v>
      </c>
      <c r="CF78">
        <v>137</v>
      </c>
      <c r="CG78">
        <v>53</v>
      </c>
      <c r="CH78">
        <v>63</v>
      </c>
      <c r="CI78">
        <v>179</v>
      </c>
      <c r="CJ78">
        <v>409</v>
      </c>
      <c r="CK78">
        <v>33</v>
      </c>
      <c r="CL78">
        <v>29</v>
      </c>
      <c r="CM78">
        <v>50</v>
      </c>
      <c r="CN78">
        <v>100</v>
      </c>
    </row>
    <row r="79" spans="1:92" hidden="1" outlineLevel="1">
      <c r="A79" t="s">
        <v>1141</v>
      </c>
      <c r="B79" t="s">
        <v>549</v>
      </c>
      <c r="C79" s="1">
        <f t="shared" si="35"/>
        <v>16521</v>
      </c>
      <c r="D79" s="7">
        <f>IF(P79&gt;0,RANK(P79,(P79:R79,S79:AG79)),0)</f>
        <v>0</v>
      </c>
      <c r="E79" s="7">
        <f>IF(Q79&gt;0,RANK(Q79,(P79:R79,S79:AG79)),0)</f>
        <v>3</v>
      </c>
      <c r="F79" s="7">
        <f>IF(R79&gt;0,RANK(R79,(P79:R79,S79:AG79)),0)</f>
        <v>1</v>
      </c>
      <c r="G79" s="7">
        <f>IF(S79&gt;0,RANK(S79,(P79:R79,S79:AG79)),0)</f>
        <v>4</v>
      </c>
      <c r="H79" s="48">
        <f t="shared" si="36"/>
        <v>1264</v>
      </c>
      <c r="I79" s="163">
        <f t="shared" si="37"/>
        <v>7.6508685914896193E-2</v>
      </c>
      <c r="J79" s="2"/>
      <c r="K79" s="2">
        <f t="shared" si="38"/>
        <v>0</v>
      </c>
      <c r="L79" s="2">
        <f t="shared" si="39"/>
        <v>0.20476968706494764</v>
      </c>
      <c r="M79" s="2">
        <f t="shared" si="40"/>
        <v>0.38617517099449183</v>
      </c>
      <c r="N79" s="2">
        <f t="shared" si="41"/>
        <v>8.8735548695599534E-2</v>
      </c>
      <c r="O79" s="2">
        <f t="shared" si="52"/>
        <v>0.32031959324496107</v>
      </c>
      <c r="Q79" s="1">
        <v>3383</v>
      </c>
      <c r="R79" s="1">
        <v>6380</v>
      </c>
      <c r="S79" s="1">
        <v>1466</v>
      </c>
      <c r="T79" s="1">
        <v>5116</v>
      </c>
      <c r="U79" s="1">
        <v>63</v>
      </c>
      <c r="Z79" s="1">
        <f t="shared" si="53"/>
        <v>101</v>
      </c>
      <c r="AC79" s="1">
        <v>12</v>
      </c>
      <c r="AE79" s="9"/>
      <c r="AF79" s="9"/>
      <c r="AI79" s="7">
        <f t="shared" si="42"/>
        <v>2</v>
      </c>
      <c r="AJ79" s="7">
        <f t="shared" si="43"/>
        <v>6</v>
      </c>
      <c r="AK79" s="7">
        <f t="shared" si="44"/>
        <v>0</v>
      </c>
      <c r="AL79" s="7">
        <f t="shared" si="45"/>
        <v>0</v>
      </c>
      <c r="AM79" s="2">
        <f t="shared" si="46"/>
        <v>0.30966648507959565</v>
      </c>
      <c r="AN79" s="2">
        <f t="shared" si="47"/>
        <v>3.8133284910114398E-3</v>
      </c>
      <c r="AO79" s="2">
        <f t="shared" si="48"/>
        <v>0</v>
      </c>
      <c r="AP79" s="2">
        <f t="shared" si="49"/>
        <v>0</v>
      </c>
      <c r="AR79" t="str">
        <f t="shared" si="50"/>
        <v>Mohave</v>
      </c>
      <c r="AS79" t="s">
        <v>549</v>
      </c>
      <c r="AV79" s="91">
        <v>4</v>
      </c>
      <c r="AW79" s="93">
        <v>15</v>
      </c>
      <c r="AX79" s="99">
        <f t="shared" si="51"/>
        <v>4015</v>
      </c>
      <c r="AZ79" s="7" t="s">
        <v>3053</v>
      </c>
      <c r="BA79" t="s">
        <v>3290</v>
      </c>
      <c r="BB79" s="9"/>
      <c r="BC79" s="9"/>
      <c r="BD79" s="9"/>
      <c r="BM79">
        <v>1</v>
      </c>
      <c r="BY79">
        <v>1</v>
      </c>
      <c r="BZ79">
        <v>6</v>
      </c>
      <c r="CA79">
        <v>2</v>
      </c>
      <c r="CB79">
        <v>18</v>
      </c>
      <c r="CC79">
        <v>4</v>
      </c>
      <c r="CD79">
        <v>4</v>
      </c>
      <c r="CE79">
        <v>23</v>
      </c>
      <c r="CF79">
        <v>4</v>
      </c>
      <c r="CG79">
        <v>10</v>
      </c>
      <c r="CH79">
        <v>2</v>
      </c>
      <c r="CI79">
        <v>10</v>
      </c>
      <c r="CJ79">
        <v>5</v>
      </c>
      <c r="CK79">
        <v>2</v>
      </c>
      <c r="CL79">
        <v>3</v>
      </c>
      <c r="CM79">
        <v>3</v>
      </c>
      <c r="CN79">
        <v>3</v>
      </c>
    </row>
    <row r="80" spans="1:92" hidden="1" outlineLevel="1">
      <c r="A80" t="s">
        <v>1729</v>
      </c>
      <c r="B80" t="s">
        <v>549</v>
      </c>
      <c r="C80" s="1">
        <f t="shared" si="35"/>
        <v>8256</v>
      </c>
      <c r="D80" s="7">
        <f>IF(P80&gt;0,RANK(P80,(P80:R80,S80:AG80)),0)</f>
        <v>0</v>
      </c>
      <c r="E80" s="7">
        <f>IF(Q80&gt;0,RANK(Q80,(P80:R80,S80:AG80)),0)</f>
        <v>3</v>
      </c>
      <c r="F80" s="7">
        <f>IF(R80&gt;0,RANK(R80,(P80:R80,S80:AG80)),0)</f>
        <v>1</v>
      </c>
      <c r="G80" s="7">
        <f>IF(S80&gt;0,RANK(S80,(P80:R80,S80:AG80)),0)</f>
        <v>4</v>
      </c>
      <c r="H80" s="48">
        <f t="shared" si="36"/>
        <v>2629</v>
      </c>
      <c r="I80" s="163">
        <f t="shared" si="37"/>
        <v>0.31843507751937983</v>
      </c>
      <c r="J80" s="2"/>
      <c r="K80" s="2">
        <f t="shared" si="38"/>
        <v>0</v>
      </c>
      <c r="L80" s="2">
        <f t="shared" si="39"/>
        <v>0.10138081395348837</v>
      </c>
      <c r="M80" s="2">
        <f t="shared" si="40"/>
        <v>0.56589147286821706</v>
      </c>
      <c r="N80" s="2">
        <f t="shared" si="41"/>
        <v>7.3764534883720936E-2</v>
      </c>
      <c r="O80" s="2">
        <f t="shared" si="52"/>
        <v>0.2589631782945736</v>
      </c>
      <c r="Q80" s="1">
        <v>837</v>
      </c>
      <c r="R80" s="1">
        <v>4672</v>
      </c>
      <c r="S80" s="1">
        <v>609</v>
      </c>
      <c r="T80" s="1">
        <v>2043</v>
      </c>
      <c r="U80" s="1">
        <v>28</v>
      </c>
      <c r="Z80" s="1">
        <f t="shared" si="53"/>
        <v>63</v>
      </c>
      <c r="AC80" s="1">
        <v>4</v>
      </c>
      <c r="AE80" s="9"/>
      <c r="AF80" s="9"/>
      <c r="AI80" s="7">
        <f t="shared" si="42"/>
        <v>2</v>
      </c>
      <c r="AJ80" s="7">
        <f t="shared" si="43"/>
        <v>6</v>
      </c>
      <c r="AK80" s="7">
        <f t="shared" si="44"/>
        <v>0</v>
      </c>
      <c r="AL80" s="7">
        <f t="shared" si="45"/>
        <v>0</v>
      </c>
      <c r="AM80" s="2">
        <f t="shared" si="46"/>
        <v>0.2474563953488372</v>
      </c>
      <c r="AN80" s="2">
        <f t="shared" si="47"/>
        <v>3.3914728682170542E-3</v>
      </c>
      <c r="AO80" s="2">
        <f t="shared" si="48"/>
        <v>0</v>
      </c>
      <c r="AP80" s="2">
        <f t="shared" si="49"/>
        <v>0</v>
      </c>
      <c r="AR80" t="str">
        <f t="shared" si="50"/>
        <v>Navajo</v>
      </c>
      <c r="AS80" t="s">
        <v>549</v>
      </c>
      <c r="AT80">
        <v>1</v>
      </c>
      <c r="AV80" s="91">
        <v>4</v>
      </c>
      <c r="AW80" s="93">
        <v>17</v>
      </c>
      <c r="AX80" s="99">
        <f t="shared" si="51"/>
        <v>4017</v>
      </c>
      <c r="AZ80" s="7" t="s">
        <v>3053</v>
      </c>
      <c r="BA80" t="s">
        <v>3290</v>
      </c>
      <c r="BB80" s="9"/>
      <c r="BC80" s="9"/>
      <c r="BD80" s="9"/>
      <c r="BM80">
        <v>3</v>
      </c>
      <c r="BY80">
        <v>1</v>
      </c>
      <c r="BZ80">
        <v>8</v>
      </c>
      <c r="CA80">
        <v>2</v>
      </c>
      <c r="CB80">
        <v>7</v>
      </c>
      <c r="CC80">
        <v>4</v>
      </c>
      <c r="CD80">
        <v>3</v>
      </c>
      <c r="CE80">
        <v>14</v>
      </c>
      <c r="CF80">
        <v>2</v>
      </c>
      <c r="CG80">
        <v>1</v>
      </c>
      <c r="CH80">
        <v>2</v>
      </c>
      <c r="CI80">
        <v>4</v>
      </c>
      <c r="CJ80">
        <v>6</v>
      </c>
      <c r="CK80">
        <v>0</v>
      </c>
      <c r="CL80">
        <v>2</v>
      </c>
      <c r="CM80">
        <v>2</v>
      </c>
      <c r="CN80">
        <v>2</v>
      </c>
    </row>
    <row r="81" spans="1:92" hidden="1" outlineLevel="1">
      <c r="A81" t="s">
        <v>2456</v>
      </c>
      <c r="B81" t="s">
        <v>549</v>
      </c>
      <c r="C81" s="1">
        <f t="shared" si="35"/>
        <v>76982</v>
      </c>
      <c r="D81" s="7">
        <f>IF(P81&gt;0,RANK(P81,(P81:R81,S81:AG81)),0)</f>
        <v>0</v>
      </c>
      <c r="E81" s="7">
        <f>IF(Q81&gt;0,RANK(Q81,(P81:R81,S81:AG81)),0)</f>
        <v>3</v>
      </c>
      <c r="F81" s="7">
        <f>IF(R81&gt;0,RANK(R81,(P81:R81,S81:AG81)),0)</f>
        <v>1</v>
      </c>
      <c r="G81" s="7">
        <f>IF(S81&gt;0,RANK(S81,(P81:R81,S81:AG81)),0)</f>
        <v>4</v>
      </c>
      <c r="H81" s="48">
        <f t="shared" si="36"/>
        <v>10018</v>
      </c>
      <c r="I81" s="163">
        <f t="shared" si="37"/>
        <v>0.13013431711309137</v>
      </c>
      <c r="J81" s="2"/>
      <c r="K81" s="2">
        <f t="shared" si="38"/>
        <v>0</v>
      </c>
      <c r="L81" s="2">
        <f t="shared" si="39"/>
        <v>0.15729651087267155</v>
      </c>
      <c r="M81" s="2">
        <f t="shared" si="40"/>
        <v>0.43903769712400303</v>
      </c>
      <c r="N81" s="2">
        <f t="shared" si="41"/>
        <v>7.9083422098672418E-2</v>
      </c>
      <c r="O81" s="2">
        <f t="shared" si="52"/>
        <v>0.32458236990465295</v>
      </c>
      <c r="Q81" s="1">
        <v>12109</v>
      </c>
      <c r="R81" s="1">
        <v>33798</v>
      </c>
      <c r="S81" s="1">
        <v>6088</v>
      </c>
      <c r="T81" s="1">
        <v>23780</v>
      </c>
      <c r="U81" s="1">
        <v>322</v>
      </c>
      <c r="Z81" s="1">
        <f t="shared" si="53"/>
        <v>782</v>
      </c>
      <c r="AC81" s="1">
        <v>103</v>
      </c>
      <c r="AE81" s="9"/>
      <c r="AF81" s="9"/>
      <c r="AI81" s="7">
        <f t="shared" si="42"/>
        <v>2</v>
      </c>
      <c r="AJ81" s="7">
        <f t="shared" si="43"/>
        <v>6</v>
      </c>
      <c r="AK81" s="7">
        <f t="shared" si="44"/>
        <v>0</v>
      </c>
      <c r="AL81" s="7">
        <f t="shared" si="45"/>
        <v>0</v>
      </c>
      <c r="AM81" s="2">
        <f t="shared" si="46"/>
        <v>0.30890338001091167</v>
      </c>
      <c r="AN81" s="2">
        <f t="shared" si="47"/>
        <v>4.1827959782806366E-3</v>
      </c>
      <c r="AO81" s="2">
        <f t="shared" si="48"/>
        <v>0</v>
      </c>
      <c r="AP81" s="2">
        <f t="shared" si="49"/>
        <v>0</v>
      </c>
      <c r="AR81" t="str">
        <f t="shared" si="50"/>
        <v>Pima</v>
      </c>
      <c r="AS81" t="s">
        <v>549</v>
      </c>
      <c r="AV81" s="91">
        <v>4</v>
      </c>
      <c r="AW81" s="93">
        <v>19</v>
      </c>
      <c r="AX81" s="99">
        <f t="shared" si="51"/>
        <v>4019</v>
      </c>
      <c r="AZ81" s="7" t="s">
        <v>3053</v>
      </c>
      <c r="BA81" t="s">
        <v>3290</v>
      </c>
      <c r="BB81" s="9"/>
      <c r="BC81" s="9"/>
      <c r="BD81" s="9"/>
      <c r="BM81">
        <v>26</v>
      </c>
      <c r="BY81">
        <v>13</v>
      </c>
      <c r="BZ81">
        <v>41</v>
      </c>
      <c r="CA81">
        <v>9</v>
      </c>
      <c r="CB81">
        <v>53</v>
      </c>
      <c r="CC81">
        <v>69</v>
      </c>
      <c r="CD81">
        <v>36</v>
      </c>
      <c r="CE81">
        <v>289</v>
      </c>
      <c r="CF81">
        <v>33</v>
      </c>
      <c r="CG81">
        <v>21</v>
      </c>
      <c r="CH81">
        <v>10</v>
      </c>
      <c r="CI81">
        <v>77</v>
      </c>
      <c r="CJ81">
        <v>41</v>
      </c>
      <c r="CK81">
        <v>9</v>
      </c>
      <c r="CL81">
        <v>14</v>
      </c>
      <c r="CM81">
        <v>20</v>
      </c>
      <c r="CN81">
        <v>21</v>
      </c>
    </row>
    <row r="82" spans="1:92" hidden="1" outlineLevel="1">
      <c r="A82" t="s">
        <v>698</v>
      </c>
      <c r="B82" t="s">
        <v>549</v>
      </c>
      <c r="C82" s="1">
        <f t="shared" si="35"/>
        <v>22592</v>
      </c>
      <c r="D82" s="7">
        <f>IF(P82&gt;0,RANK(P82,(P82:R82,S82:AG82)),0)</f>
        <v>0</v>
      </c>
      <c r="E82" s="7">
        <f>IF(Q82&gt;0,RANK(Q82,(P82:R82,S82:AG82)),0)</f>
        <v>3</v>
      </c>
      <c r="F82" s="7">
        <f>IF(R82&gt;0,RANK(R82,(P82:R82,S82:AG82)),0)</f>
        <v>1</v>
      </c>
      <c r="G82" s="7">
        <f>IF(S82&gt;0,RANK(S82,(P82:R82,S82:AG82)),0)</f>
        <v>4</v>
      </c>
      <c r="H82" s="48">
        <f t="shared" si="36"/>
        <v>4302</v>
      </c>
      <c r="I82" s="163">
        <f t="shared" si="37"/>
        <v>0.190421388101983</v>
      </c>
      <c r="J82" s="2"/>
      <c r="K82" s="2">
        <f t="shared" si="38"/>
        <v>0</v>
      </c>
      <c r="L82" s="2">
        <f t="shared" si="39"/>
        <v>0.17205205382436262</v>
      </c>
      <c r="M82" s="2">
        <f t="shared" si="40"/>
        <v>0.46126947592067991</v>
      </c>
      <c r="N82" s="2">
        <f t="shared" si="41"/>
        <v>8.4853045325779031E-2</v>
      </c>
      <c r="O82" s="2">
        <f t="shared" si="52"/>
        <v>0.28182542492917845</v>
      </c>
      <c r="Q82" s="1">
        <v>3887</v>
      </c>
      <c r="R82" s="1">
        <v>10421</v>
      </c>
      <c r="S82" s="1">
        <v>1917</v>
      </c>
      <c r="T82" s="1">
        <v>6119</v>
      </c>
      <c r="U82" s="1">
        <v>88</v>
      </c>
      <c r="Z82" s="1">
        <f t="shared" si="53"/>
        <v>143</v>
      </c>
      <c r="AC82" s="1">
        <v>17</v>
      </c>
      <c r="AE82" s="9"/>
      <c r="AF82" s="9"/>
      <c r="AI82" s="7">
        <f t="shared" si="42"/>
        <v>2</v>
      </c>
      <c r="AJ82" s="7">
        <f t="shared" si="43"/>
        <v>6</v>
      </c>
      <c r="AK82" s="7">
        <f t="shared" si="44"/>
        <v>0</v>
      </c>
      <c r="AL82" s="7">
        <f t="shared" si="45"/>
        <v>0</v>
      </c>
      <c r="AM82" s="2">
        <f t="shared" si="46"/>
        <v>0.2708480878186969</v>
      </c>
      <c r="AN82" s="2">
        <f t="shared" si="47"/>
        <v>3.8951841359773369E-3</v>
      </c>
      <c r="AO82" s="2">
        <f t="shared" si="48"/>
        <v>0</v>
      </c>
      <c r="AP82" s="2">
        <f t="shared" si="49"/>
        <v>0</v>
      </c>
      <c r="AR82" t="str">
        <f t="shared" si="50"/>
        <v>Pinal</v>
      </c>
      <c r="AS82" t="s">
        <v>549</v>
      </c>
      <c r="AV82" s="91">
        <v>4</v>
      </c>
      <c r="AW82" s="93">
        <v>21</v>
      </c>
      <c r="AX82" s="99">
        <f t="shared" si="51"/>
        <v>4021</v>
      </c>
      <c r="AZ82" s="7" t="s">
        <v>3053</v>
      </c>
      <c r="BA82" t="s">
        <v>3290</v>
      </c>
      <c r="BB82" s="9"/>
      <c r="BC82" s="9"/>
      <c r="BD82" s="9"/>
      <c r="BM82">
        <v>5</v>
      </c>
      <c r="BY82">
        <v>7</v>
      </c>
      <c r="BZ82">
        <v>10</v>
      </c>
      <c r="CA82">
        <v>1</v>
      </c>
      <c r="CB82">
        <v>14</v>
      </c>
      <c r="CC82">
        <v>13</v>
      </c>
      <c r="CD82">
        <v>5</v>
      </c>
      <c r="CE82">
        <v>37</v>
      </c>
      <c r="CF82">
        <v>12</v>
      </c>
      <c r="CG82">
        <v>4</v>
      </c>
      <c r="CH82">
        <v>2</v>
      </c>
      <c r="CI82">
        <v>5</v>
      </c>
      <c r="CJ82">
        <v>13</v>
      </c>
      <c r="CK82">
        <v>4</v>
      </c>
      <c r="CL82">
        <v>4</v>
      </c>
      <c r="CM82">
        <v>2</v>
      </c>
      <c r="CN82">
        <v>5</v>
      </c>
    </row>
    <row r="83" spans="1:92" hidden="1" outlineLevel="1">
      <c r="A83" t="s">
        <v>47</v>
      </c>
      <c r="B83" t="s">
        <v>549</v>
      </c>
      <c r="C83" s="1">
        <f t="shared" si="35"/>
        <v>1477</v>
      </c>
      <c r="D83" s="7">
        <f>IF(P83&gt;0,RANK(P83,(P83:R83,S83:AG83)),0)</f>
        <v>0</v>
      </c>
      <c r="E83" s="7">
        <f>IF(Q83&gt;0,RANK(Q83,(P83:R83,S83:AG83)),0)</f>
        <v>3</v>
      </c>
      <c r="F83" s="7">
        <f>IF(R83&gt;0,RANK(R83,(P83:R83,S83:AG83)),0)</f>
        <v>1</v>
      </c>
      <c r="G83" s="7">
        <f>IF(S83&gt;0,RANK(S83,(P83:R83,S83:AG83)),0)</f>
        <v>4</v>
      </c>
      <c r="H83" s="48">
        <f t="shared" si="36"/>
        <v>123</v>
      </c>
      <c r="I83" s="163">
        <f t="shared" si="37"/>
        <v>8.327691266079891E-2</v>
      </c>
      <c r="J83" s="2"/>
      <c r="K83" s="2">
        <f t="shared" si="38"/>
        <v>0</v>
      </c>
      <c r="L83" s="2">
        <f t="shared" si="39"/>
        <v>0.19363574813811782</v>
      </c>
      <c r="M83" s="2">
        <f t="shared" si="40"/>
        <v>0.3913337846987136</v>
      </c>
      <c r="N83" s="2">
        <f t="shared" si="41"/>
        <v>8.5308056872037921E-2</v>
      </c>
      <c r="O83" s="2">
        <f t="shared" si="52"/>
        <v>0.3297224102911307</v>
      </c>
      <c r="Q83" s="1">
        <v>286</v>
      </c>
      <c r="R83" s="1">
        <v>578</v>
      </c>
      <c r="S83" s="1">
        <v>126</v>
      </c>
      <c r="T83" s="1">
        <v>455</v>
      </c>
      <c r="U83" s="1">
        <v>13</v>
      </c>
      <c r="Z83" s="1">
        <f t="shared" si="53"/>
        <v>19</v>
      </c>
      <c r="AC83" s="1">
        <v>0</v>
      </c>
      <c r="AE83" s="9"/>
      <c r="AF83" s="9"/>
      <c r="AI83" s="7">
        <f t="shared" si="42"/>
        <v>2</v>
      </c>
      <c r="AJ83" s="7">
        <f t="shared" si="43"/>
        <v>6</v>
      </c>
      <c r="AK83" s="7">
        <f t="shared" si="44"/>
        <v>0</v>
      </c>
      <c r="AL83" s="7">
        <f t="shared" si="45"/>
        <v>0</v>
      </c>
      <c r="AM83" s="2">
        <f t="shared" si="46"/>
        <v>0.30805687203791471</v>
      </c>
      <c r="AN83" s="2">
        <f t="shared" si="47"/>
        <v>8.8016249153689916E-3</v>
      </c>
      <c r="AO83" s="2">
        <f t="shared" si="48"/>
        <v>0</v>
      </c>
      <c r="AP83" s="2">
        <f t="shared" si="49"/>
        <v>0</v>
      </c>
      <c r="AR83" t="str">
        <f t="shared" si="50"/>
        <v>Santa Cruz</v>
      </c>
      <c r="AS83" t="s">
        <v>549</v>
      </c>
      <c r="AT83">
        <v>3</v>
      </c>
      <c r="AV83" s="91">
        <v>4</v>
      </c>
      <c r="AW83" s="93">
        <v>23</v>
      </c>
      <c r="AX83" s="99">
        <f t="shared" si="51"/>
        <v>4023</v>
      </c>
      <c r="AZ83" s="7" t="s">
        <v>3053</v>
      </c>
      <c r="BA83" t="s">
        <v>3290</v>
      </c>
      <c r="BB83" s="9"/>
      <c r="BC83" s="9"/>
      <c r="BD83" s="9"/>
      <c r="BM83">
        <v>1</v>
      </c>
      <c r="BY83">
        <v>0</v>
      </c>
      <c r="BZ83">
        <v>1</v>
      </c>
      <c r="CA83">
        <v>0</v>
      </c>
      <c r="CB83">
        <v>1</v>
      </c>
      <c r="CC83">
        <v>7</v>
      </c>
      <c r="CD83">
        <v>1</v>
      </c>
      <c r="CE83">
        <v>4</v>
      </c>
      <c r="CF83">
        <v>0</v>
      </c>
      <c r="CG83">
        <v>1</v>
      </c>
      <c r="CH83">
        <v>0</v>
      </c>
      <c r="CI83">
        <v>2</v>
      </c>
      <c r="CJ83">
        <v>1</v>
      </c>
      <c r="CK83">
        <v>0</v>
      </c>
      <c r="CL83">
        <v>0</v>
      </c>
      <c r="CM83">
        <v>0</v>
      </c>
      <c r="CN83">
        <v>0</v>
      </c>
    </row>
    <row r="84" spans="1:92" hidden="1" outlineLevel="1">
      <c r="A84" t="s">
        <v>2260</v>
      </c>
      <c r="B84" t="s">
        <v>549</v>
      </c>
      <c r="C84" s="1">
        <f t="shared" si="35"/>
        <v>30680</v>
      </c>
      <c r="D84" s="7">
        <f>IF(P84&gt;0,RANK(P84,(P84:R84,S84:AG84)),0)</f>
        <v>0</v>
      </c>
      <c r="E84" s="7">
        <f>IF(Q84&gt;0,RANK(Q84,(P84:R84,S84:AG84)),0)</f>
        <v>3</v>
      </c>
      <c r="F84" s="7">
        <f>IF(R84&gt;0,RANK(R84,(P84:R84,S84:AG84)),0)</f>
        <v>1</v>
      </c>
      <c r="G84" s="7">
        <f>IF(S84&gt;0,RANK(S84,(P84:R84,S84:AG84)),0)</f>
        <v>4</v>
      </c>
      <c r="H84" s="48">
        <f t="shared" si="36"/>
        <v>2741</v>
      </c>
      <c r="I84" s="163">
        <f t="shared" si="37"/>
        <v>8.934159061277705E-2</v>
      </c>
      <c r="J84" s="2"/>
      <c r="K84" s="2">
        <f t="shared" si="38"/>
        <v>0</v>
      </c>
      <c r="L84" s="2">
        <f t="shared" si="39"/>
        <v>0.19136245110821382</v>
      </c>
      <c r="M84" s="2">
        <f t="shared" si="40"/>
        <v>0.40019556714471971</v>
      </c>
      <c r="N84" s="2">
        <f t="shared" si="41"/>
        <v>8.4322033898305088E-2</v>
      </c>
      <c r="O84" s="2">
        <f t="shared" si="52"/>
        <v>0.32411994784876141</v>
      </c>
      <c r="Q84" s="1">
        <v>5871</v>
      </c>
      <c r="R84" s="1">
        <v>12278</v>
      </c>
      <c r="S84" s="1">
        <v>2587</v>
      </c>
      <c r="T84" s="1">
        <v>9537</v>
      </c>
      <c r="U84" s="1">
        <v>130</v>
      </c>
      <c r="Z84" s="1">
        <f t="shared" si="53"/>
        <v>238</v>
      </c>
      <c r="AC84" s="1">
        <v>39</v>
      </c>
      <c r="AE84" s="9"/>
      <c r="AF84" s="9"/>
      <c r="AI84" s="7">
        <f t="shared" si="42"/>
        <v>2</v>
      </c>
      <c r="AJ84" s="7">
        <f t="shared" si="43"/>
        <v>6</v>
      </c>
      <c r="AK84" s="7">
        <f t="shared" si="44"/>
        <v>0</v>
      </c>
      <c r="AL84" s="7">
        <f t="shared" si="45"/>
        <v>0</v>
      </c>
      <c r="AM84" s="2">
        <f t="shared" si="46"/>
        <v>0.31085397653194263</v>
      </c>
      <c r="AN84" s="2">
        <f t="shared" si="47"/>
        <v>4.2372881355932203E-3</v>
      </c>
      <c r="AO84" s="2">
        <f t="shared" si="48"/>
        <v>0</v>
      </c>
      <c r="AP84" s="2">
        <f t="shared" si="49"/>
        <v>0</v>
      </c>
      <c r="AR84" t="str">
        <f t="shared" si="50"/>
        <v>Yavapai</v>
      </c>
      <c r="AS84" t="s">
        <v>549</v>
      </c>
      <c r="AV84" s="91">
        <v>4</v>
      </c>
      <c r="AW84" s="93">
        <v>25</v>
      </c>
      <c r="AX84" s="99">
        <f t="shared" si="51"/>
        <v>4025</v>
      </c>
      <c r="AZ84" s="7" t="s">
        <v>3053</v>
      </c>
      <c r="BA84" t="s">
        <v>3290</v>
      </c>
      <c r="BB84" s="9"/>
      <c r="BC84" s="9"/>
      <c r="BD84" s="9"/>
      <c r="BM84">
        <v>5</v>
      </c>
      <c r="BY84">
        <v>7</v>
      </c>
      <c r="BZ84">
        <v>7</v>
      </c>
      <c r="CA84">
        <v>5</v>
      </c>
      <c r="CB84">
        <v>14</v>
      </c>
      <c r="CC84">
        <v>24</v>
      </c>
      <c r="CD84">
        <v>8</v>
      </c>
      <c r="CE84">
        <v>95</v>
      </c>
      <c r="CF84">
        <v>9</v>
      </c>
      <c r="CG84">
        <v>11</v>
      </c>
      <c r="CH84">
        <v>1</v>
      </c>
      <c r="CI84">
        <v>11</v>
      </c>
      <c r="CJ84">
        <v>26</v>
      </c>
      <c r="CK84">
        <v>3</v>
      </c>
      <c r="CL84">
        <v>1</v>
      </c>
      <c r="CM84">
        <v>5</v>
      </c>
      <c r="CN84">
        <v>6</v>
      </c>
    </row>
    <row r="85" spans="1:92" hidden="1" outlineLevel="1">
      <c r="A85" t="s">
        <v>2877</v>
      </c>
      <c r="B85" t="s">
        <v>549</v>
      </c>
      <c r="C85" s="1">
        <f t="shared" si="35"/>
        <v>9580</v>
      </c>
      <c r="D85" s="7">
        <f>IF(P85&gt;0,RANK(P85,(P85:R85,S85:AG85)),0)</f>
        <v>0</v>
      </c>
      <c r="E85" s="7">
        <f>IF(Q85&gt;0,RANK(Q85,(P85:R85,S85:AG85)),0)</f>
        <v>3</v>
      </c>
      <c r="F85" s="7">
        <f>IF(R85&gt;0,RANK(R85,(P85:R85,S85:AG85)),0)</f>
        <v>1</v>
      </c>
      <c r="G85" s="7">
        <f>IF(S85&gt;0,RANK(S85,(P85:R85,S85:AG85)),0)</f>
        <v>4</v>
      </c>
      <c r="H85" s="48">
        <f t="shared" si="36"/>
        <v>71</v>
      </c>
      <c r="I85" s="163">
        <f t="shared" si="37"/>
        <v>7.4112734864300624E-3</v>
      </c>
      <c r="J85" s="2"/>
      <c r="K85" s="2">
        <f t="shared" si="38"/>
        <v>0</v>
      </c>
      <c r="L85" s="2">
        <f t="shared" si="39"/>
        <v>0.19133611691022964</v>
      </c>
      <c r="M85" s="2">
        <f t="shared" si="40"/>
        <v>0.3615866388308977</v>
      </c>
      <c r="N85" s="2">
        <f t="shared" si="41"/>
        <v>7.6722338204592899E-2</v>
      </c>
      <c r="O85" s="2">
        <f t="shared" si="52"/>
        <v>0.37035490605427973</v>
      </c>
      <c r="Q85" s="1">
        <v>1833</v>
      </c>
      <c r="R85" s="1">
        <v>3464</v>
      </c>
      <c r="S85" s="1">
        <v>735</v>
      </c>
      <c r="T85" s="1">
        <v>3393</v>
      </c>
      <c r="U85" s="1">
        <v>50</v>
      </c>
      <c r="Z85" s="1">
        <f t="shared" si="53"/>
        <v>90</v>
      </c>
      <c r="AC85" s="1">
        <v>15</v>
      </c>
      <c r="AE85" s="9"/>
      <c r="AF85" s="9"/>
      <c r="AI85" s="7">
        <f t="shared" si="42"/>
        <v>2</v>
      </c>
      <c r="AJ85" s="7">
        <f t="shared" si="43"/>
        <v>6</v>
      </c>
      <c r="AK85" s="7">
        <f t="shared" si="44"/>
        <v>0</v>
      </c>
      <c r="AL85" s="7">
        <f t="shared" si="45"/>
        <v>0</v>
      </c>
      <c r="AM85" s="2">
        <f t="shared" si="46"/>
        <v>0.35417536534446764</v>
      </c>
      <c r="AN85" s="2">
        <f t="shared" si="47"/>
        <v>5.2192066805845511E-3</v>
      </c>
      <c r="AO85" s="2">
        <f t="shared" si="48"/>
        <v>0</v>
      </c>
      <c r="AP85" s="2">
        <f t="shared" si="49"/>
        <v>0</v>
      </c>
      <c r="AR85" t="str">
        <f t="shared" si="50"/>
        <v>Yuma</v>
      </c>
      <c r="AS85" t="s">
        <v>549</v>
      </c>
      <c r="AV85" s="91">
        <v>4</v>
      </c>
      <c r="AW85" s="93">
        <v>27</v>
      </c>
      <c r="AX85" s="99">
        <f t="shared" si="51"/>
        <v>4027</v>
      </c>
      <c r="AZ85" s="7" t="s">
        <v>3053</v>
      </c>
      <c r="BA85" t="s">
        <v>3290</v>
      </c>
      <c r="BB85" s="9"/>
      <c r="BC85" s="9"/>
      <c r="BD85" s="9"/>
      <c r="BM85">
        <v>1</v>
      </c>
      <c r="BY85">
        <v>0</v>
      </c>
      <c r="BZ85">
        <v>10</v>
      </c>
      <c r="CA85">
        <v>0</v>
      </c>
      <c r="CB85">
        <v>2</v>
      </c>
      <c r="CC85">
        <v>14</v>
      </c>
      <c r="CD85">
        <v>1</v>
      </c>
      <c r="CE85">
        <v>27</v>
      </c>
      <c r="CF85">
        <v>6</v>
      </c>
      <c r="CG85">
        <v>3</v>
      </c>
      <c r="CH85">
        <v>2</v>
      </c>
      <c r="CI85">
        <v>6</v>
      </c>
      <c r="CJ85">
        <v>9</v>
      </c>
      <c r="CK85">
        <v>2</v>
      </c>
      <c r="CL85">
        <v>1</v>
      </c>
      <c r="CM85">
        <v>0</v>
      </c>
      <c r="CN85">
        <v>6</v>
      </c>
    </row>
    <row r="86" spans="1:92" collapsed="1">
      <c r="A86" t="s">
        <v>3</v>
      </c>
      <c r="B86" t="s">
        <v>1136</v>
      </c>
      <c r="C86" s="1">
        <f>SUM(P86:AG86)</f>
        <v>510258</v>
      </c>
      <c r="D86" s="7">
        <f>IF(P86&gt;0,RANK(P86,(P86:R86,S86:AG86)),0)</f>
        <v>0</v>
      </c>
      <c r="E86" s="7">
        <f>IF(Q86&gt;0,RANK(Q86,(P86:R86,S86:AG86)),0)</f>
        <v>3</v>
      </c>
      <c r="F86" s="7">
        <f>IF(R86&gt;0,RANK(R86,(P86:R86,S86:AG86)),0)</f>
        <v>1</v>
      </c>
      <c r="G86" s="7">
        <f>IF(S86&gt;0,RANK(S86,(P86:R86,S86:AG86)),0)</f>
        <v>4</v>
      </c>
      <c r="H86" s="48">
        <f t="shared" si="36"/>
        <v>101136</v>
      </c>
      <c r="I86" s="163">
        <f t="shared" si="37"/>
        <v>0.19820561363075151</v>
      </c>
      <c r="J86" s="2"/>
      <c r="K86" s="2">
        <f t="shared" si="38"/>
        <v>0</v>
      </c>
      <c r="L86" s="2">
        <f t="shared" si="39"/>
        <v>0.16020914909712342</v>
      </c>
      <c r="M86" s="2">
        <f t="shared" si="40"/>
        <v>0.46871778590438562</v>
      </c>
      <c r="N86" s="2">
        <f t="shared" si="41"/>
        <v>8.6136817061172974E-2</v>
      </c>
      <c r="O86" s="2">
        <f t="shared" si="52"/>
        <v>0.28493624793731803</v>
      </c>
      <c r="Q86" s="1">
        <f>SUM(Q71:Q85)</f>
        <v>81748</v>
      </c>
      <c r="R86" s="1">
        <f>SUM(R71:R85)</f>
        <v>239167</v>
      </c>
      <c r="S86" s="1">
        <f>SUM(S71:S85)</f>
        <v>43952</v>
      </c>
      <c r="T86" s="1">
        <f>SUM(T71:T85)</f>
        <v>138031</v>
      </c>
      <c r="U86" s="1">
        <f>SUM(U71:U85)</f>
        <v>2023</v>
      </c>
      <c r="Z86" s="1">
        <f>SUM(Z71:Z85)</f>
        <v>4645</v>
      </c>
      <c r="AC86" s="1">
        <f>SUM(AC71:AC85)</f>
        <v>692</v>
      </c>
      <c r="AE86">
        <f>SUM(AE71:AE85)</f>
        <v>0</v>
      </c>
      <c r="AF86">
        <f>SUM(AF71:AF85)</f>
        <v>0</v>
      </c>
      <c r="AI86" s="7">
        <f t="shared" si="42"/>
        <v>2</v>
      </c>
      <c r="AJ86" s="7">
        <f t="shared" si="43"/>
        <v>6</v>
      </c>
      <c r="AK86" s="7">
        <f t="shared" si="44"/>
        <v>0</v>
      </c>
      <c r="AL86" s="7">
        <f t="shared" si="45"/>
        <v>0</v>
      </c>
      <c r="AM86" s="2">
        <f t="shared" si="46"/>
        <v>0.27051217227363411</v>
      </c>
      <c r="AN86" s="2">
        <f t="shared" si="47"/>
        <v>3.9646610146239743E-3</v>
      </c>
      <c r="AO86" s="2">
        <f t="shared" si="48"/>
        <v>0</v>
      </c>
      <c r="AP86" s="2">
        <f t="shared" si="49"/>
        <v>0</v>
      </c>
      <c r="AR86" t="str">
        <f t="shared" si="50"/>
        <v>Arizona</v>
      </c>
      <c r="AS86" t="s">
        <v>1136</v>
      </c>
      <c r="AV86" s="91">
        <v>4</v>
      </c>
      <c r="AW86" s="93"/>
      <c r="AX86" s="91">
        <v>4</v>
      </c>
      <c r="AZ86" s="7" t="s">
        <v>1662</v>
      </c>
      <c r="BA86" t="s">
        <v>3290</v>
      </c>
      <c r="BM86" s="146">
        <f>SUM(BM71:BM85)</f>
        <v>139</v>
      </c>
      <c r="BY86" s="146">
        <f>SUM(BY71:BY85)</f>
        <v>96</v>
      </c>
      <c r="BZ86">
        <f>SUM(BZ71:BZ85)</f>
        <v>223</v>
      </c>
      <c r="CA86" s="146">
        <f t="shared" ref="CA86:CN86" si="54">SUM(CA71:CA85)</f>
        <v>54</v>
      </c>
      <c r="CB86" s="146">
        <f t="shared" si="54"/>
        <v>358</v>
      </c>
      <c r="CC86" s="146">
        <f t="shared" si="54"/>
        <v>418</v>
      </c>
      <c r="CD86" s="146">
        <f t="shared" si="54"/>
        <v>198</v>
      </c>
      <c r="CE86" s="146">
        <f t="shared" si="54"/>
        <v>1544</v>
      </c>
      <c r="CF86" s="146">
        <f t="shared" si="54"/>
        <v>217</v>
      </c>
      <c r="CG86" s="146">
        <f t="shared" si="54"/>
        <v>110</v>
      </c>
      <c r="CH86" s="146">
        <f t="shared" si="54"/>
        <v>90</v>
      </c>
      <c r="CI86" s="146">
        <f t="shared" si="54"/>
        <v>310</v>
      </c>
      <c r="CJ86" s="146">
        <f t="shared" si="54"/>
        <v>530</v>
      </c>
      <c r="CK86" s="146">
        <f t="shared" si="54"/>
        <v>57</v>
      </c>
      <c r="CL86" s="146">
        <f t="shared" si="54"/>
        <v>59</v>
      </c>
      <c r="CM86" s="146">
        <f t="shared" si="54"/>
        <v>86</v>
      </c>
      <c r="CN86" s="146">
        <f t="shared" si="54"/>
        <v>156</v>
      </c>
    </row>
    <row r="87" spans="1:92">
      <c r="H87" s="48"/>
      <c r="I87" s="163"/>
      <c r="J87" s="2"/>
      <c r="AI87" s="7"/>
      <c r="AJ87" s="7"/>
      <c r="AK87" s="7"/>
      <c r="AL87" s="7"/>
      <c r="AV87" s="91"/>
      <c r="AW87" s="93"/>
    </row>
    <row r="88" spans="1:92" hidden="1" outlineLevel="1">
      <c r="A88" s="5" t="s">
        <v>1833</v>
      </c>
      <c r="B88" s="5" t="s">
        <v>206</v>
      </c>
      <c r="C88" s="1">
        <f t="shared" ref="C88:C119" si="55">SUM(P88:AG88)</f>
        <v>607</v>
      </c>
      <c r="D88" s="7">
        <f>IF(P88&gt;0,RANK(P88,(P88:R88,S88:AG88)),0)</f>
        <v>0</v>
      </c>
      <c r="E88" s="7">
        <f>IF(Q88&gt;0,RANK(Q88,(P88:R88,S88:AG88)),0)</f>
        <v>4</v>
      </c>
      <c r="F88" s="7">
        <f>IF(R88&gt;0,RANK(R88,(P88:R88,S88:AG88)),0)</f>
        <v>1</v>
      </c>
      <c r="G88" s="7">
        <f>IF(S88&gt;0,RANK(S88,(P88:R88,S88:AG88)),0)</f>
        <v>2</v>
      </c>
      <c r="H88" s="48">
        <f t="shared" ref="H88:H119" si="56">MAX(P88:Y88)-LARGE(P88:Y88,2)</f>
        <v>341</v>
      </c>
      <c r="I88" s="163">
        <f t="shared" si="37"/>
        <v>0.56177924217462938</v>
      </c>
      <c r="J88" s="2"/>
      <c r="K88" s="2">
        <f t="shared" ref="K88:K119" si="57">IF($C88=0,"-",P88/$C88)</f>
        <v>0</v>
      </c>
      <c r="L88" s="2">
        <f t="shared" ref="L88:L119" si="58">IF($C88=0,"-",Q88/$C88)</f>
        <v>6.919275123558484E-2</v>
      </c>
      <c r="M88" s="2">
        <f t="shared" ref="M88:M119" si="59">IF($C88=0,"-",R88/$C88)</f>
        <v>0.6886326194398682</v>
      </c>
      <c r="N88" s="2">
        <f t="shared" ref="N88:N150" si="60">IF($C88=0,"-",S88/$C88)</f>
        <v>0.12685337726523888</v>
      </c>
      <c r="O88" s="2">
        <f t="shared" ref="O88:O150" si="61">IF(C88=0,"-",(1-K88-L88-M88-N88))</f>
        <v>0.11532125205930804</v>
      </c>
      <c r="Q88" s="1">
        <v>42</v>
      </c>
      <c r="R88" s="1">
        <v>418</v>
      </c>
      <c r="S88" s="1">
        <v>77</v>
      </c>
      <c r="T88" s="1">
        <v>70</v>
      </c>
      <c r="AI88" s="7">
        <f t="shared" ref="AI88:AI119" si="62">IF(T88&gt;0,RANK(T88,(P88:Z88)),0)</f>
        <v>3</v>
      </c>
      <c r="AJ88" s="7">
        <f t="shared" ref="AJ88:AJ119" si="63">IF(U88&gt;0,RANK(U88,(P88:Z88)),0)</f>
        <v>0</v>
      </c>
      <c r="AK88" s="7">
        <f t="shared" ref="AK88:AK119" si="64">IF(V88&gt;0,RANK(V88,(P88:Z88)),0)</f>
        <v>0</v>
      </c>
      <c r="AL88" s="7">
        <f t="shared" ref="AL88:AL119" si="65">IF(W88&gt;0,RANK(W88,(P88:Z88)),0)</f>
        <v>0</v>
      </c>
      <c r="AM88" s="2">
        <f t="shared" ref="AM88:AM119" si="66">IF($C88=0,"-",T88/$C88)</f>
        <v>0.11532125205930807</v>
      </c>
      <c r="AN88" s="2">
        <f t="shared" ref="AN88:AN119" si="67">IF($C88=0,"-",U88/$C88)</f>
        <v>0</v>
      </c>
      <c r="AO88" s="2">
        <f t="shared" ref="AO88:AO119" si="68">IF($C88=0,"-",V88/$C88)</f>
        <v>0</v>
      </c>
      <c r="AP88" s="2">
        <f t="shared" ref="AP88:AP119" si="69">IF($C88=0,"-",W88/$C88)</f>
        <v>0</v>
      </c>
      <c r="AR88" t="str">
        <f t="shared" si="50"/>
        <v>Arkansas</v>
      </c>
      <c r="AS88" s="5" t="s">
        <v>206</v>
      </c>
      <c r="AT88">
        <v>1</v>
      </c>
      <c r="AV88" s="91">
        <v>5</v>
      </c>
      <c r="AW88" s="93">
        <v>1</v>
      </c>
      <c r="AX88" s="99">
        <f t="shared" ref="AX88:AX119" si="70">AV88*1000+AW88</f>
        <v>5001</v>
      </c>
      <c r="AZ88" s="7" t="s">
        <v>3053</v>
      </c>
      <c r="BA88" t="s">
        <v>3290</v>
      </c>
    </row>
    <row r="89" spans="1:92" hidden="1" outlineLevel="1">
      <c r="A89" s="5" t="s">
        <v>1889</v>
      </c>
      <c r="B89" s="5" t="s">
        <v>206</v>
      </c>
      <c r="C89" s="1">
        <f t="shared" si="55"/>
        <v>331</v>
      </c>
      <c r="D89" s="7">
        <f>IF(P89&gt;0,RANK(P89,(P89:R89,S89:AG89)),0)</f>
        <v>0</v>
      </c>
      <c r="E89" s="7">
        <f>IF(Q89&gt;0,RANK(Q89,(P89:R89,S89:AG89)),0)</f>
        <v>4</v>
      </c>
      <c r="F89" s="7">
        <f>IF(R89&gt;0,RANK(R89,(P89:R89,S89:AG89)),0)</f>
        <v>1</v>
      </c>
      <c r="G89" s="7">
        <f>IF(S89&gt;0,RANK(S89,(P89:R89,S89:AG89)),0)</f>
        <v>3</v>
      </c>
      <c r="H89" s="48">
        <f t="shared" si="56"/>
        <v>174</v>
      </c>
      <c r="I89" s="163">
        <f t="shared" si="37"/>
        <v>0.52567975830815705</v>
      </c>
      <c r="J89" s="2"/>
      <c r="K89" s="2">
        <f t="shared" si="57"/>
        <v>0</v>
      </c>
      <c r="L89" s="2">
        <f t="shared" si="58"/>
        <v>5.1359516616314202E-2</v>
      </c>
      <c r="M89" s="2">
        <f t="shared" si="59"/>
        <v>0.70090634441087618</v>
      </c>
      <c r="N89" s="2">
        <f t="shared" si="60"/>
        <v>7.2507552870090641E-2</v>
      </c>
      <c r="O89" s="2">
        <f t="shared" si="61"/>
        <v>0.17522658610271896</v>
      </c>
      <c r="Q89" s="1">
        <v>17</v>
      </c>
      <c r="R89" s="1">
        <v>232</v>
      </c>
      <c r="S89" s="1">
        <v>24</v>
      </c>
      <c r="T89" s="1">
        <v>58</v>
      </c>
      <c r="AI89" s="7">
        <f t="shared" si="62"/>
        <v>2</v>
      </c>
      <c r="AJ89" s="7">
        <f t="shared" si="63"/>
        <v>0</v>
      </c>
      <c r="AK89" s="7">
        <f t="shared" si="64"/>
        <v>0</v>
      </c>
      <c r="AL89" s="7">
        <f t="shared" si="65"/>
        <v>0</v>
      </c>
      <c r="AM89" s="2">
        <f t="shared" si="66"/>
        <v>0.17522658610271905</v>
      </c>
      <c r="AN89" s="2">
        <f t="shared" si="67"/>
        <v>0</v>
      </c>
      <c r="AO89" s="2">
        <f t="shared" si="68"/>
        <v>0</v>
      </c>
      <c r="AP89" s="2">
        <f t="shared" si="69"/>
        <v>0</v>
      </c>
      <c r="AR89" t="str">
        <f t="shared" si="50"/>
        <v>Ashley</v>
      </c>
      <c r="AS89" s="5" t="s">
        <v>206</v>
      </c>
      <c r="AT89" s="162">
        <v>4</v>
      </c>
      <c r="AV89" s="91">
        <v>5</v>
      </c>
      <c r="AW89" s="93">
        <v>3</v>
      </c>
      <c r="AX89" s="99">
        <f t="shared" si="70"/>
        <v>5003</v>
      </c>
      <c r="AZ89" s="7" t="s">
        <v>3053</v>
      </c>
      <c r="BA89" t="s">
        <v>3290</v>
      </c>
    </row>
    <row r="90" spans="1:92" hidden="1" outlineLevel="1">
      <c r="A90" s="5" t="s">
        <v>1119</v>
      </c>
      <c r="B90" s="5" t="s">
        <v>206</v>
      </c>
      <c r="C90" s="1">
        <f t="shared" si="55"/>
        <v>3201</v>
      </c>
      <c r="D90" s="7">
        <f>IF(P90&gt;0,RANK(P90,(P90:R90,S90:AG90)),0)</f>
        <v>0</v>
      </c>
      <c r="E90" s="7">
        <f>IF(Q90&gt;0,RANK(Q90,(P90:R90,S90:AG90)),0)</f>
        <v>4</v>
      </c>
      <c r="F90" s="7">
        <f>IF(R90&gt;0,RANK(R90,(P90:R90,S90:AG90)),0)</f>
        <v>1</v>
      </c>
      <c r="G90" s="7">
        <f>IF(S90&gt;0,RANK(S90,(P90:R90,S90:AG90)),0)</f>
        <v>2</v>
      </c>
      <c r="H90" s="48">
        <f t="shared" si="56"/>
        <v>1899</v>
      </c>
      <c r="I90" s="163">
        <f t="shared" si="37"/>
        <v>0.59325210871602629</v>
      </c>
      <c r="J90" s="2"/>
      <c r="K90" s="2">
        <f t="shared" si="57"/>
        <v>0</v>
      </c>
      <c r="L90" s="2">
        <f t="shared" si="58"/>
        <v>4.4673539518900345E-2</v>
      </c>
      <c r="M90" s="2">
        <f t="shared" si="59"/>
        <v>0.73039675101530777</v>
      </c>
      <c r="N90" s="2">
        <f t="shared" si="60"/>
        <v>0.13714464229928147</v>
      </c>
      <c r="O90" s="2">
        <f t="shared" si="61"/>
        <v>8.7785067166510466E-2</v>
      </c>
      <c r="Q90" s="1">
        <v>143</v>
      </c>
      <c r="R90" s="1">
        <v>2338</v>
      </c>
      <c r="S90" s="1">
        <v>439</v>
      </c>
      <c r="T90" s="1">
        <v>281</v>
      </c>
      <c r="AI90" s="7">
        <f t="shared" si="62"/>
        <v>3</v>
      </c>
      <c r="AJ90" s="7">
        <f t="shared" si="63"/>
        <v>0</v>
      </c>
      <c r="AK90" s="7">
        <f t="shared" si="64"/>
        <v>0</v>
      </c>
      <c r="AL90" s="7">
        <f t="shared" si="65"/>
        <v>0</v>
      </c>
      <c r="AM90" s="2">
        <f t="shared" si="66"/>
        <v>8.7785067166510466E-2</v>
      </c>
      <c r="AN90" s="2">
        <f t="shared" si="67"/>
        <v>0</v>
      </c>
      <c r="AO90" s="2">
        <f t="shared" si="68"/>
        <v>0</v>
      </c>
      <c r="AP90" s="2">
        <f t="shared" si="69"/>
        <v>0</v>
      </c>
      <c r="AR90" t="str">
        <f t="shared" si="50"/>
        <v>Baxter</v>
      </c>
      <c r="AS90" s="5" t="s">
        <v>206</v>
      </c>
      <c r="AT90" s="162">
        <v>1</v>
      </c>
      <c r="AV90" s="91">
        <v>5</v>
      </c>
      <c r="AW90" s="93">
        <v>5</v>
      </c>
      <c r="AX90" s="99">
        <f t="shared" si="70"/>
        <v>5005</v>
      </c>
      <c r="AZ90" s="7" t="s">
        <v>3053</v>
      </c>
      <c r="BA90" t="s">
        <v>3290</v>
      </c>
    </row>
    <row r="91" spans="1:92" hidden="1" outlineLevel="1">
      <c r="A91" s="5" t="s">
        <v>1187</v>
      </c>
      <c r="B91" s="5" t="s">
        <v>206</v>
      </c>
      <c r="C91" s="1">
        <f t="shared" si="55"/>
        <v>22316</v>
      </c>
      <c r="D91" s="7">
        <f>IF(P91&gt;0,RANK(P91,(P91:R91,S91:AG91)),0)</f>
        <v>0</v>
      </c>
      <c r="E91" s="7">
        <f>IF(Q91&gt;0,RANK(Q91,(P91:R91,S91:AG91)),0)</f>
        <v>4</v>
      </c>
      <c r="F91" s="7">
        <f>IF(R91&gt;0,RANK(R91,(P91:R91,S91:AG91)),0)</f>
        <v>1</v>
      </c>
      <c r="G91" s="7">
        <f>IF(S91&gt;0,RANK(S91,(P91:R91,S91:AG91)),0)</f>
        <v>3</v>
      </c>
      <c r="H91" s="48">
        <f t="shared" si="56"/>
        <v>11034</v>
      </c>
      <c r="I91" s="163">
        <f t="shared" si="37"/>
        <v>0.49444344864671086</v>
      </c>
      <c r="J91" s="2"/>
      <c r="K91" s="2">
        <f t="shared" si="57"/>
        <v>0</v>
      </c>
      <c r="L91" s="2">
        <f t="shared" si="58"/>
        <v>4.5617494174583259E-2</v>
      </c>
      <c r="M91" s="2">
        <f t="shared" si="59"/>
        <v>0.65096791539702459</v>
      </c>
      <c r="N91" s="2">
        <f t="shared" si="60"/>
        <v>0.14689012367807852</v>
      </c>
      <c r="O91" s="2">
        <f t="shared" si="61"/>
        <v>0.15652446675031362</v>
      </c>
      <c r="Q91" s="1">
        <v>1018</v>
      </c>
      <c r="R91" s="1">
        <v>14527</v>
      </c>
      <c r="S91" s="1">
        <v>3278</v>
      </c>
      <c r="T91" s="1">
        <v>3493</v>
      </c>
      <c r="AI91" s="7">
        <f t="shared" si="62"/>
        <v>2</v>
      </c>
      <c r="AJ91" s="7">
        <f t="shared" si="63"/>
        <v>0</v>
      </c>
      <c r="AK91" s="7">
        <f t="shared" si="64"/>
        <v>0</v>
      </c>
      <c r="AL91" s="7">
        <f t="shared" si="65"/>
        <v>0</v>
      </c>
      <c r="AM91" s="2">
        <f t="shared" si="66"/>
        <v>0.15652446675031367</v>
      </c>
      <c r="AN91" s="2">
        <f t="shared" si="67"/>
        <v>0</v>
      </c>
      <c r="AO91" s="2">
        <f t="shared" si="68"/>
        <v>0</v>
      </c>
      <c r="AP91" s="2">
        <f t="shared" si="69"/>
        <v>0</v>
      </c>
      <c r="AR91" t="str">
        <f t="shared" si="50"/>
        <v>Benton</v>
      </c>
      <c r="AS91" s="5" t="s">
        <v>206</v>
      </c>
      <c r="AT91" s="162">
        <v>3</v>
      </c>
      <c r="AV91" s="91">
        <v>5</v>
      </c>
      <c r="AW91" s="93">
        <v>7</v>
      </c>
      <c r="AX91" s="99">
        <f t="shared" si="70"/>
        <v>5007</v>
      </c>
      <c r="AZ91" s="7" t="s">
        <v>3053</v>
      </c>
      <c r="BA91" t="s">
        <v>3290</v>
      </c>
    </row>
    <row r="92" spans="1:92" hidden="1" outlineLevel="1">
      <c r="A92" s="6" t="s">
        <v>1847</v>
      </c>
      <c r="B92" s="5" t="s">
        <v>206</v>
      </c>
      <c r="C92" s="1">
        <f t="shared" si="55"/>
        <v>2901</v>
      </c>
      <c r="D92" s="7">
        <f>IF(P92&gt;0,RANK(P92,(P92:R92,S92:AG92)),0)</f>
        <v>0</v>
      </c>
      <c r="E92" s="7">
        <f>IF(Q92&gt;0,RANK(Q92,(P92:R92,S92:AG92)),0)</f>
        <v>4</v>
      </c>
      <c r="F92" s="7">
        <f>IF(R92&gt;0,RANK(R92,(P92:R92,S92:AG92)),0)</f>
        <v>1</v>
      </c>
      <c r="G92" s="7">
        <f>IF(S92&gt;0,RANK(S92,(P92:R92,S92:AG92)),0)</f>
        <v>2</v>
      </c>
      <c r="H92" s="48">
        <f t="shared" si="56"/>
        <v>1456</v>
      </c>
      <c r="I92" s="163">
        <f t="shared" si="37"/>
        <v>0.50189589796621858</v>
      </c>
      <c r="J92" s="2"/>
      <c r="K92" s="2">
        <f t="shared" si="57"/>
        <v>0</v>
      </c>
      <c r="L92" s="2">
        <f t="shared" si="58"/>
        <v>5.1016890727335402E-2</v>
      </c>
      <c r="M92" s="2">
        <f t="shared" si="59"/>
        <v>0.65598069631161671</v>
      </c>
      <c r="N92" s="2">
        <f t="shared" si="60"/>
        <v>0.15408479834539815</v>
      </c>
      <c r="O92" s="2">
        <f t="shared" si="61"/>
        <v>0.13891761461564975</v>
      </c>
      <c r="Q92" s="1">
        <v>148</v>
      </c>
      <c r="R92" s="1">
        <v>1903</v>
      </c>
      <c r="S92" s="1">
        <v>447</v>
      </c>
      <c r="T92" s="1">
        <v>403</v>
      </c>
      <c r="AI92" s="7">
        <f t="shared" si="62"/>
        <v>3</v>
      </c>
      <c r="AJ92" s="7">
        <f t="shared" si="63"/>
        <v>0</v>
      </c>
      <c r="AK92" s="7">
        <f t="shared" si="64"/>
        <v>0</v>
      </c>
      <c r="AL92" s="7">
        <f t="shared" si="65"/>
        <v>0</v>
      </c>
      <c r="AM92" s="2">
        <f t="shared" si="66"/>
        <v>0.13891761461564978</v>
      </c>
      <c r="AN92" s="2">
        <f t="shared" si="67"/>
        <v>0</v>
      </c>
      <c r="AO92" s="2">
        <f t="shared" si="68"/>
        <v>0</v>
      </c>
      <c r="AP92" s="2">
        <f t="shared" si="69"/>
        <v>0</v>
      </c>
      <c r="AR92" t="str">
        <f t="shared" si="50"/>
        <v>Boone</v>
      </c>
      <c r="AS92" s="5" t="s">
        <v>206</v>
      </c>
      <c r="AT92" s="162">
        <v>3</v>
      </c>
      <c r="AV92" s="91">
        <v>5</v>
      </c>
      <c r="AW92" s="93">
        <v>9</v>
      </c>
      <c r="AX92" s="99">
        <f t="shared" si="70"/>
        <v>5009</v>
      </c>
      <c r="AZ92" s="7" t="s">
        <v>3053</v>
      </c>
      <c r="BA92" t="s">
        <v>3290</v>
      </c>
    </row>
    <row r="93" spans="1:92" hidden="1" outlineLevel="1">
      <c r="A93" s="6" t="s">
        <v>1045</v>
      </c>
      <c r="B93" s="5" t="s">
        <v>206</v>
      </c>
      <c r="C93" s="1">
        <f t="shared" si="55"/>
        <v>262</v>
      </c>
      <c r="D93" s="7">
        <f>IF(P93&gt;0,RANK(P93,(P93:R93,S93:AG93)),0)</f>
        <v>0</v>
      </c>
      <c r="E93" s="7">
        <f>IF(Q93&gt;0,RANK(Q93,(P93:R93,S93:AG93)),0)</f>
        <v>4</v>
      </c>
      <c r="F93" s="7">
        <f>IF(R93&gt;0,RANK(R93,(P93:R93,S93:AG93)),0)</f>
        <v>1</v>
      </c>
      <c r="G93" s="7">
        <f>IF(S93&gt;0,RANK(S93,(P93:R93,S93:AG93)),0)</f>
        <v>3</v>
      </c>
      <c r="H93" s="48">
        <f t="shared" si="56"/>
        <v>160</v>
      </c>
      <c r="I93" s="163">
        <f t="shared" si="37"/>
        <v>0.61068702290076338</v>
      </c>
      <c r="J93" s="2"/>
      <c r="K93" s="2">
        <f t="shared" si="57"/>
        <v>0</v>
      </c>
      <c r="L93" s="2">
        <f t="shared" si="58"/>
        <v>5.7251908396946563E-2</v>
      </c>
      <c r="M93" s="2">
        <f t="shared" si="59"/>
        <v>0.73664122137404575</v>
      </c>
      <c r="N93" s="2">
        <f t="shared" si="60"/>
        <v>8.0152671755725186E-2</v>
      </c>
      <c r="O93" s="2">
        <f t="shared" si="61"/>
        <v>0.12595419847328246</v>
      </c>
      <c r="Q93" s="1">
        <v>15</v>
      </c>
      <c r="R93" s="1">
        <v>193</v>
      </c>
      <c r="S93" s="1">
        <v>21</v>
      </c>
      <c r="T93" s="1">
        <v>33</v>
      </c>
      <c r="AI93" s="7">
        <f t="shared" si="62"/>
        <v>2</v>
      </c>
      <c r="AJ93" s="7">
        <f t="shared" si="63"/>
        <v>0</v>
      </c>
      <c r="AK93" s="7">
        <f t="shared" si="64"/>
        <v>0</v>
      </c>
      <c r="AL93" s="7">
        <f t="shared" si="65"/>
        <v>0</v>
      </c>
      <c r="AM93" s="2">
        <f t="shared" si="66"/>
        <v>0.12595419847328243</v>
      </c>
      <c r="AN93" s="2">
        <f t="shared" si="67"/>
        <v>0</v>
      </c>
      <c r="AO93" s="2">
        <f t="shared" si="68"/>
        <v>0</v>
      </c>
      <c r="AP93" s="2">
        <f t="shared" si="69"/>
        <v>0</v>
      </c>
      <c r="AR93" t="str">
        <f t="shared" si="50"/>
        <v>Bradley</v>
      </c>
      <c r="AS93" s="5" t="s">
        <v>206</v>
      </c>
      <c r="AT93" s="162">
        <v>4</v>
      </c>
      <c r="AV93" s="91">
        <v>5</v>
      </c>
      <c r="AW93" s="93">
        <v>11</v>
      </c>
      <c r="AX93" s="99">
        <f t="shared" si="70"/>
        <v>5011</v>
      </c>
      <c r="AZ93" s="7" t="s">
        <v>3053</v>
      </c>
      <c r="BA93" t="s">
        <v>3290</v>
      </c>
    </row>
    <row r="94" spans="1:92" hidden="1" outlineLevel="1">
      <c r="A94" s="6" t="s">
        <v>1973</v>
      </c>
      <c r="B94" s="5" t="s">
        <v>206</v>
      </c>
      <c r="C94" s="1">
        <f t="shared" si="55"/>
        <v>103</v>
      </c>
      <c r="D94" s="7">
        <f>IF(P94&gt;0,RANK(P94,(P94:R94,S94:AG94)),0)</f>
        <v>0</v>
      </c>
      <c r="E94" s="7">
        <f>IF(Q94&gt;0,RANK(Q94,(P94:R94,S94:AG94)),0)</f>
        <v>4</v>
      </c>
      <c r="F94" s="7">
        <f>IF(R94&gt;0,RANK(R94,(P94:R94,S94:AG94)),0)</f>
        <v>1</v>
      </c>
      <c r="G94" s="7">
        <f>IF(S94&gt;0,RANK(S94,(P94:R94,S94:AG94)),0)</f>
        <v>3</v>
      </c>
      <c r="H94" s="48">
        <f t="shared" si="56"/>
        <v>45</v>
      </c>
      <c r="I94" s="163">
        <f t="shared" si="37"/>
        <v>0.43689320388349512</v>
      </c>
      <c r="J94" s="2"/>
      <c r="K94" s="2">
        <f t="shared" si="57"/>
        <v>0</v>
      </c>
      <c r="L94" s="2">
        <f t="shared" si="58"/>
        <v>3.8834951456310676E-2</v>
      </c>
      <c r="M94" s="2">
        <f t="shared" si="59"/>
        <v>0.6310679611650486</v>
      </c>
      <c r="N94" s="2">
        <f t="shared" si="60"/>
        <v>0.13592233009708737</v>
      </c>
      <c r="O94" s="2">
        <f t="shared" si="61"/>
        <v>0.19417475728155337</v>
      </c>
      <c r="Q94" s="1">
        <v>4</v>
      </c>
      <c r="R94" s="1">
        <v>65</v>
      </c>
      <c r="S94" s="1">
        <v>14</v>
      </c>
      <c r="T94" s="1">
        <v>20</v>
      </c>
      <c r="AI94" s="7">
        <f t="shared" si="62"/>
        <v>2</v>
      </c>
      <c r="AJ94" s="7">
        <f t="shared" si="63"/>
        <v>0</v>
      </c>
      <c r="AK94" s="7">
        <f t="shared" si="64"/>
        <v>0</v>
      </c>
      <c r="AL94" s="7">
        <f t="shared" si="65"/>
        <v>0</v>
      </c>
      <c r="AM94" s="2">
        <f t="shared" si="66"/>
        <v>0.1941747572815534</v>
      </c>
      <c r="AN94" s="2">
        <f t="shared" si="67"/>
        <v>0</v>
      </c>
      <c r="AO94" s="2">
        <f t="shared" si="68"/>
        <v>0</v>
      </c>
      <c r="AP94" s="2">
        <f t="shared" si="69"/>
        <v>0</v>
      </c>
      <c r="AR94" t="str">
        <f t="shared" si="50"/>
        <v>Calhoun</v>
      </c>
      <c r="AS94" s="5" t="s">
        <v>206</v>
      </c>
      <c r="AT94" s="162">
        <v>4</v>
      </c>
      <c r="AV94" s="91">
        <v>5</v>
      </c>
      <c r="AW94" s="93">
        <v>13</v>
      </c>
      <c r="AX94" s="99">
        <f t="shared" si="70"/>
        <v>5013</v>
      </c>
      <c r="AZ94" s="7" t="s">
        <v>3053</v>
      </c>
      <c r="BA94" t="s">
        <v>3290</v>
      </c>
    </row>
    <row r="95" spans="1:92" hidden="1" outlineLevel="1">
      <c r="A95" s="6" t="s">
        <v>1837</v>
      </c>
      <c r="B95" s="5" t="s">
        <v>206</v>
      </c>
      <c r="C95" s="1">
        <f t="shared" si="55"/>
        <v>1960</v>
      </c>
      <c r="D95" s="7">
        <f>IF(P95&gt;0,RANK(P95,(P95:R95,S95:AG95)),0)</f>
        <v>0</v>
      </c>
      <c r="E95" s="7">
        <f>IF(Q95&gt;0,RANK(Q95,(P95:R95,S95:AG95)),0)</f>
        <v>4</v>
      </c>
      <c r="F95" s="7">
        <f>IF(R95&gt;0,RANK(R95,(P95:R95,S95:AG95)),0)</f>
        <v>1</v>
      </c>
      <c r="G95" s="7">
        <f>IF(S95&gt;0,RANK(S95,(P95:R95,S95:AG95)),0)</f>
        <v>2</v>
      </c>
      <c r="H95" s="48">
        <f t="shared" si="56"/>
        <v>952</v>
      </c>
      <c r="I95" s="163">
        <f t="shared" si="37"/>
        <v>0.48571428571428571</v>
      </c>
      <c r="J95" s="2"/>
      <c r="K95" s="2">
        <f t="shared" si="57"/>
        <v>0</v>
      </c>
      <c r="L95" s="2">
        <f t="shared" si="58"/>
        <v>6.0204081632653061E-2</v>
      </c>
      <c r="M95" s="2">
        <f t="shared" si="59"/>
        <v>0.64438775510204083</v>
      </c>
      <c r="N95" s="2">
        <f t="shared" si="60"/>
        <v>0.15867346938775509</v>
      </c>
      <c r="O95" s="2">
        <f t="shared" si="61"/>
        <v>0.13673469387755108</v>
      </c>
      <c r="Q95" s="1">
        <v>118</v>
      </c>
      <c r="R95" s="1">
        <v>1263</v>
      </c>
      <c r="S95" s="1">
        <v>311</v>
      </c>
      <c r="T95" s="1">
        <v>268</v>
      </c>
      <c r="AI95" s="7">
        <f t="shared" si="62"/>
        <v>3</v>
      </c>
      <c r="AJ95" s="7">
        <f t="shared" si="63"/>
        <v>0</v>
      </c>
      <c r="AK95" s="7">
        <f t="shared" si="64"/>
        <v>0</v>
      </c>
      <c r="AL95" s="7">
        <f t="shared" si="65"/>
        <v>0</v>
      </c>
      <c r="AM95" s="2">
        <f t="shared" si="66"/>
        <v>0.13673469387755102</v>
      </c>
      <c r="AN95" s="2">
        <f t="shared" si="67"/>
        <v>0</v>
      </c>
      <c r="AO95" s="2">
        <f t="shared" si="68"/>
        <v>0</v>
      </c>
      <c r="AP95" s="2">
        <f t="shared" si="69"/>
        <v>0</v>
      </c>
      <c r="AR95" t="str">
        <f t="shared" si="50"/>
        <v>Carroll</v>
      </c>
      <c r="AS95" s="5" t="s">
        <v>206</v>
      </c>
      <c r="AT95" s="162">
        <v>3</v>
      </c>
      <c r="AV95" s="91">
        <v>5</v>
      </c>
      <c r="AW95" s="93">
        <v>15</v>
      </c>
      <c r="AX95" s="99">
        <f t="shared" si="70"/>
        <v>5015</v>
      </c>
      <c r="AZ95" s="7" t="s">
        <v>3053</v>
      </c>
      <c r="BA95" t="s">
        <v>3290</v>
      </c>
    </row>
    <row r="96" spans="1:92" hidden="1" outlineLevel="1">
      <c r="A96" s="6" t="s">
        <v>1766</v>
      </c>
      <c r="B96" s="5" t="s">
        <v>206</v>
      </c>
      <c r="C96" s="1">
        <f t="shared" si="55"/>
        <v>129</v>
      </c>
      <c r="D96" s="7">
        <f>IF(P96&gt;0,RANK(P96,(P96:R96,S96:AG96)),0)</f>
        <v>0</v>
      </c>
      <c r="E96" s="7">
        <f>IF(Q96&gt;0,RANK(Q96,(P96:R96,S96:AG96)),0)</f>
        <v>2</v>
      </c>
      <c r="F96" s="7">
        <f>IF(R96&gt;0,RANK(R96,(P96:R96,S96:AG96)),0)</f>
        <v>1</v>
      </c>
      <c r="G96" s="7">
        <f>IF(S96&gt;0,RANK(S96,(P96:R96,S96:AG96)),0)</f>
        <v>3</v>
      </c>
      <c r="H96" s="48">
        <f t="shared" si="56"/>
        <v>91</v>
      </c>
      <c r="I96" s="163">
        <f t="shared" si="37"/>
        <v>0.70542635658914732</v>
      </c>
      <c r="J96" s="2"/>
      <c r="K96" s="2">
        <f t="shared" si="57"/>
        <v>0</v>
      </c>
      <c r="L96" s="2">
        <f t="shared" si="58"/>
        <v>8.5271317829457363E-2</v>
      </c>
      <c r="M96" s="2">
        <f t="shared" si="59"/>
        <v>0.79069767441860461</v>
      </c>
      <c r="N96" s="2">
        <f t="shared" si="60"/>
        <v>6.2015503875968991E-2</v>
      </c>
      <c r="O96" s="2">
        <f t="shared" si="61"/>
        <v>6.2015503875968991E-2</v>
      </c>
      <c r="Q96" s="1">
        <v>11</v>
      </c>
      <c r="R96" s="1">
        <v>102</v>
      </c>
      <c r="S96" s="1">
        <v>8</v>
      </c>
      <c r="T96" s="1">
        <v>8</v>
      </c>
      <c r="AI96" s="7">
        <f t="shared" si="62"/>
        <v>3</v>
      </c>
      <c r="AJ96" s="7">
        <f t="shared" si="63"/>
        <v>0</v>
      </c>
      <c r="AK96" s="7">
        <f t="shared" si="64"/>
        <v>0</v>
      </c>
      <c r="AL96" s="7">
        <f t="shared" si="65"/>
        <v>0</v>
      </c>
      <c r="AM96" s="2">
        <f t="shared" si="66"/>
        <v>6.2015503875968991E-2</v>
      </c>
      <c r="AN96" s="2">
        <f t="shared" si="67"/>
        <v>0</v>
      </c>
      <c r="AO96" s="2">
        <f t="shared" si="68"/>
        <v>0</v>
      </c>
      <c r="AP96" s="2">
        <f t="shared" si="69"/>
        <v>0</v>
      </c>
      <c r="AR96" t="str">
        <f t="shared" si="50"/>
        <v>Chicot</v>
      </c>
      <c r="AS96" s="5" t="s">
        <v>206</v>
      </c>
      <c r="AT96" s="162">
        <v>1</v>
      </c>
      <c r="AV96" s="91">
        <v>5</v>
      </c>
      <c r="AW96" s="93">
        <v>17</v>
      </c>
      <c r="AX96" s="99">
        <f t="shared" si="70"/>
        <v>5017</v>
      </c>
      <c r="AZ96" s="7" t="s">
        <v>3053</v>
      </c>
      <c r="BA96" t="s">
        <v>3290</v>
      </c>
    </row>
    <row r="97" spans="1:53" hidden="1" outlineLevel="1">
      <c r="A97" s="6" t="s">
        <v>97</v>
      </c>
      <c r="B97" s="5" t="s">
        <v>206</v>
      </c>
      <c r="C97" s="1">
        <f t="shared" si="55"/>
        <v>1106</v>
      </c>
      <c r="D97" s="7">
        <f>IF(P97&gt;0,RANK(P97,(P97:R97,S97:AG97)),0)</f>
        <v>0</v>
      </c>
      <c r="E97" s="7">
        <f>IF(Q97&gt;0,RANK(Q97,(P97:R97,S97:AG97)),0)</f>
        <v>4</v>
      </c>
      <c r="F97" s="7">
        <f>IF(R97&gt;0,RANK(R97,(P97:R97,S97:AG97)),0)</f>
        <v>1</v>
      </c>
      <c r="G97" s="7">
        <f>IF(S97&gt;0,RANK(S97,(P97:R97,S97:AG97)),0)</f>
        <v>2</v>
      </c>
      <c r="H97" s="48">
        <f t="shared" si="56"/>
        <v>573</v>
      </c>
      <c r="I97" s="163">
        <f t="shared" si="37"/>
        <v>0.51808318264014463</v>
      </c>
      <c r="J97" s="2"/>
      <c r="K97" s="2">
        <f t="shared" si="57"/>
        <v>0</v>
      </c>
      <c r="L97" s="2">
        <f t="shared" si="58"/>
        <v>7.2332730560578665E-2</v>
      </c>
      <c r="M97" s="2">
        <f t="shared" si="59"/>
        <v>0.65551537070524413</v>
      </c>
      <c r="N97" s="2">
        <f t="shared" si="60"/>
        <v>0.13743218806509946</v>
      </c>
      <c r="O97" s="2">
        <f t="shared" si="61"/>
        <v>0.13471971066907776</v>
      </c>
      <c r="Q97" s="1">
        <v>80</v>
      </c>
      <c r="R97" s="1">
        <v>725</v>
      </c>
      <c r="S97" s="1">
        <v>152</v>
      </c>
      <c r="T97" s="1">
        <v>149</v>
      </c>
      <c r="AI97" s="7">
        <f t="shared" si="62"/>
        <v>3</v>
      </c>
      <c r="AJ97" s="7">
        <f t="shared" si="63"/>
        <v>0</v>
      </c>
      <c r="AK97" s="7">
        <f t="shared" si="64"/>
        <v>0</v>
      </c>
      <c r="AL97" s="7">
        <f t="shared" si="65"/>
        <v>0</v>
      </c>
      <c r="AM97" s="2">
        <f t="shared" si="66"/>
        <v>0.13471971066907776</v>
      </c>
      <c r="AN97" s="2">
        <f t="shared" si="67"/>
        <v>0</v>
      </c>
      <c r="AO97" s="2">
        <f t="shared" si="68"/>
        <v>0</v>
      </c>
      <c r="AP97" s="2">
        <f t="shared" si="69"/>
        <v>0</v>
      </c>
      <c r="AR97" t="str">
        <f t="shared" si="50"/>
        <v>Clark</v>
      </c>
      <c r="AS97" s="5" t="s">
        <v>206</v>
      </c>
      <c r="AT97" s="162">
        <v>4</v>
      </c>
      <c r="AV97" s="91">
        <v>5</v>
      </c>
      <c r="AW97" s="93">
        <v>19</v>
      </c>
      <c r="AX97" s="99">
        <f t="shared" si="70"/>
        <v>5019</v>
      </c>
      <c r="AZ97" s="7" t="s">
        <v>3053</v>
      </c>
      <c r="BA97" t="s">
        <v>3290</v>
      </c>
    </row>
    <row r="98" spans="1:53" hidden="1" outlineLevel="1">
      <c r="A98" s="6" t="s">
        <v>1222</v>
      </c>
      <c r="B98" s="5" t="s">
        <v>206</v>
      </c>
      <c r="C98" s="1">
        <f t="shared" si="55"/>
        <v>110</v>
      </c>
      <c r="D98" s="7">
        <f>IF(P98&gt;0,RANK(P98,(P98:R98,S98:AG98)),0)</f>
        <v>0</v>
      </c>
      <c r="E98" s="7">
        <f>IF(Q98&gt;0,RANK(Q98,(P98:R98,S98:AG98)),0)</f>
        <v>4</v>
      </c>
      <c r="F98" s="7">
        <f>IF(R98&gt;0,RANK(R98,(P98:R98,S98:AG98)),0)</f>
        <v>1</v>
      </c>
      <c r="G98" s="7">
        <f>IF(S98&gt;0,RANK(S98,(P98:R98,S98:AG98)),0)</f>
        <v>2</v>
      </c>
      <c r="H98" s="48">
        <f t="shared" si="56"/>
        <v>27</v>
      </c>
      <c r="I98" s="163">
        <f t="shared" si="37"/>
        <v>0.24545454545454545</v>
      </c>
      <c r="J98" s="2"/>
      <c r="K98" s="2">
        <f t="shared" si="57"/>
        <v>0</v>
      </c>
      <c r="L98" s="2">
        <f t="shared" si="58"/>
        <v>3.6363636363636362E-2</v>
      </c>
      <c r="M98" s="2">
        <f t="shared" si="59"/>
        <v>0.53636363636363638</v>
      </c>
      <c r="N98" s="2">
        <f t="shared" si="60"/>
        <v>0.29090909090909089</v>
      </c>
      <c r="O98" s="2">
        <f t="shared" si="61"/>
        <v>0.13636363636363635</v>
      </c>
      <c r="Q98" s="1">
        <v>4</v>
      </c>
      <c r="R98" s="1">
        <v>59</v>
      </c>
      <c r="S98" s="1">
        <v>32</v>
      </c>
      <c r="T98" s="1">
        <v>15</v>
      </c>
      <c r="AI98" s="7">
        <f t="shared" si="62"/>
        <v>3</v>
      </c>
      <c r="AJ98" s="7">
        <f t="shared" si="63"/>
        <v>0</v>
      </c>
      <c r="AK98" s="7">
        <f t="shared" si="64"/>
        <v>0</v>
      </c>
      <c r="AL98" s="7">
        <f t="shared" si="65"/>
        <v>0</v>
      </c>
      <c r="AM98" s="2">
        <f t="shared" si="66"/>
        <v>0.13636363636363635</v>
      </c>
      <c r="AN98" s="2">
        <f t="shared" si="67"/>
        <v>0</v>
      </c>
      <c r="AO98" s="2">
        <f t="shared" si="68"/>
        <v>0</v>
      </c>
      <c r="AP98" s="2">
        <f t="shared" si="69"/>
        <v>0</v>
      </c>
      <c r="AR98" t="str">
        <f t="shared" si="50"/>
        <v>Clay</v>
      </c>
      <c r="AS98" s="5" t="s">
        <v>206</v>
      </c>
      <c r="AT98" s="162">
        <v>1</v>
      </c>
      <c r="AV98" s="91">
        <v>5</v>
      </c>
      <c r="AW98" s="93">
        <v>21</v>
      </c>
      <c r="AX98" s="99">
        <f t="shared" si="70"/>
        <v>5021</v>
      </c>
      <c r="AZ98" s="7" t="s">
        <v>3053</v>
      </c>
      <c r="BA98" t="s">
        <v>3290</v>
      </c>
    </row>
    <row r="99" spans="1:53" hidden="1" outlineLevel="1">
      <c r="A99" s="6" t="s">
        <v>856</v>
      </c>
      <c r="B99" s="5" t="s">
        <v>206</v>
      </c>
      <c r="C99" s="1">
        <f t="shared" si="55"/>
        <v>2953</v>
      </c>
      <c r="D99" s="7">
        <f>IF(P99&gt;0,RANK(P99,(P99:R99,S99:AG99)),0)</f>
        <v>0</v>
      </c>
      <c r="E99" s="7">
        <f>IF(Q99&gt;0,RANK(Q99,(P99:R99,S99:AG99)),0)</f>
        <v>4</v>
      </c>
      <c r="F99" s="7">
        <f>IF(R99&gt;0,RANK(R99,(P99:R99,S99:AG99)),0)</f>
        <v>1</v>
      </c>
      <c r="G99" s="7">
        <f>IF(S99&gt;0,RANK(S99,(P99:R99,S99:AG99)),0)</f>
        <v>3</v>
      </c>
      <c r="H99" s="48">
        <f t="shared" si="56"/>
        <v>1613</v>
      </c>
      <c r="I99" s="163">
        <f t="shared" si="37"/>
        <v>0.5462241788012191</v>
      </c>
      <c r="J99" s="2"/>
      <c r="K99" s="2">
        <f t="shared" si="57"/>
        <v>0</v>
      </c>
      <c r="L99" s="2">
        <f t="shared" si="58"/>
        <v>6.7727734507280729E-2</v>
      </c>
      <c r="M99" s="2">
        <f t="shared" si="59"/>
        <v>0.68100237047070777</v>
      </c>
      <c r="N99" s="2">
        <f t="shared" si="60"/>
        <v>0.11649170335252286</v>
      </c>
      <c r="O99" s="2">
        <f t="shared" si="61"/>
        <v>0.13477819166948862</v>
      </c>
      <c r="Q99" s="1">
        <v>200</v>
      </c>
      <c r="R99" s="1">
        <v>2011</v>
      </c>
      <c r="S99" s="1">
        <v>344</v>
      </c>
      <c r="T99" s="1">
        <v>398</v>
      </c>
      <c r="AI99" s="7">
        <f t="shared" si="62"/>
        <v>2</v>
      </c>
      <c r="AJ99" s="7">
        <f t="shared" si="63"/>
        <v>0</v>
      </c>
      <c r="AK99" s="7">
        <f t="shared" si="64"/>
        <v>0</v>
      </c>
      <c r="AL99" s="7">
        <f t="shared" si="65"/>
        <v>0</v>
      </c>
      <c r="AM99" s="2">
        <f t="shared" si="66"/>
        <v>0.13477819166948865</v>
      </c>
      <c r="AN99" s="2">
        <f t="shared" si="67"/>
        <v>0</v>
      </c>
      <c r="AO99" s="2">
        <f t="shared" si="68"/>
        <v>0</v>
      </c>
      <c r="AP99" s="2">
        <f t="shared" si="69"/>
        <v>0</v>
      </c>
      <c r="AR99" t="str">
        <f t="shared" si="50"/>
        <v>Cleburne</v>
      </c>
      <c r="AS99" s="5" t="s">
        <v>206</v>
      </c>
      <c r="AT99" s="162">
        <v>1</v>
      </c>
      <c r="AV99" s="91">
        <v>5</v>
      </c>
      <c r="AW99" s="93">
        <v>23</v>
      </c>
      <c r="AX99" s="99">
        <f t="shared" si="70"/>
        <v>5023</v>
      </c>
      <c r="AZ99" s="7" t="s">
        <v>3053</v>
      </c>
      <c r="BA99" t="s">
        <v>3290</v>
      </c>
    </row>
    <row r="100" spans="1:53" hidden="1" outlineLevel="1">
      <c r="A100" s="6" t="s">
        <v>2166</v>
      </c>
      <c r="B100" s="5" t="s">
        <v>206</v>
      </c>
      <c r="C100" s="1">
        <f t="shared" si="55"/>
        <v>417</v>
      </c>
      <c r="D100" s="7">
        <f>IF(P100&gt;0,RANK(P100,(P100:R100,S100:AG100)),0)</f>
        <v>0</v>
      </c>
      <c r="E100" s="7">
        <f>IF(Q100&gt;0,RANK(Q100,(P100:R100,S100:AG100)),0)</f>
        <v>4</v>
      </c>
      <c r="F100" s="7">
        <f>IF(R100&gt;0,RANK(R100,(P100:R100,S100:AG100)),0)</f>
        <v>1</v>
      </c>
      <c r="G100" s="7">
        <f>IF(S100&gt;0,RANK(S100,(P100:R100,S100:AG100)),0)</f>
        <v>3</v>
      </c>
      <c r="H100" s="48">
        <f t="shared" si="56"/>
        <v>219</v>
      </c>
      <c r="I100" s="163">
        <f t="shared" si="37"/>
        <v>0.52517985611510787</v>
      </c>
      <c r="J100" s="2"/>
      <c r="K100" s="2">
        <f t="shared" si="57"/>
        <v>0</v>
      </c>
      <c r="L100" s="2">
        <f t="shared" si="58"/>
        <v>6.235011990407674E-2</v>
      </c>
      <c r="M100" s="2">
        <f t="shared" si="59"/>
        <v>0.68824940047961636</v>
      </c>
      <c r="N100" s="2">
        <f t="shared" si="60"/>
        <v>8.6330935251798566E-2</v>
      </c>
      <c r="O100" s="2">
        <f t="shared" si="61"/>
        <v>0.16306954436450827</v>
      </c>
      <c r="Q100" s="1">
        <v>26</v>
      </c>
      <c r="R100" s="1">
        <v>287</v>
      </c>
      <c r="S100" s="1">
        <v>36</v>
      </c>
      <c r="T100" s="1">
        <v>68</v>
      </c>
      <c r="AI100" s="7">
        <f t="shared" si="62"/>
        <v>2</v>
      </c>
      <c r="AJ100" s="7">
        <f t="shared" si="63"/>
        <v>0</v>
      </c>
      <c r="AK100" s="7">
        <f t="shared" si="64"/>
        <v>0</v>
      </c>
      <c r="AL100" s="7">
        <f t="shared" si="65"/>
        <v>0</v>
      </c>
      <c r="AM100" s="2">
        <f t="shared" si="66"/>
        <v>0.16306954436450841</v>
      </c>
      <c r="AN100" s="2">
        <f t="shared" si="67"/>
        <v>0</v>
      </c>
      <c r="AO100" s="2">
        <f t="shared" si="68"/>
        <v>0</v>
      </c>
      <c r="AP100" s="2">
        <f t="shared" si="69"/>
        <v>0</v>
      </c>
      <c r="AR100" t="str">
        <f t="shared" si="50"/>
        <v>Cleveland</v>
      </c>
      <c r="AS100" s="5" t="s">
        <v>206</v>
      </c>
      <c r="AT100" s="162">
        <v>4</v>
      </c>
      <c r="AV100" s="91">
        <v>5</v>
      </c>
      <c r="AW100" s="93">
        <v>25</v>
      </c>
      <c r="AX100" s="99">
        <f t="shared" si="70"/>
        <v>5025</v>
      </c>
      <c r="AZ100" s="7" t="s">
        <v>3053</v>
      </c>
      <c r="BA100" t="s">
        <v>3290</v>
      </c>
    </row>
    <row r="101" spans="1:53" hidden="1" outlineLevel="1">
      <c r="A101" s="6" t="s">
        <v>3248</v>
      </c>
      <c r="B101" s="5" t="s">
        <v>206</v>
      </c>
      <c r="C101" s="1">
        <f t="shared" si="55"/>
        <v>2054</v>
      </c>
      <c r="D101" s="7">
        <f>IF(P101&gt;0,RANK(P101,(P101:R101,S101:AG101)),0)</f>
        <v>0</v>
      </c>
      <c r="E101" s="7">
        <f>IF(Q101&gt;0,RANK(Q101,(P101:R101,S101:AG101)),0)</f>
        <v>4</v>
      </c>
      <c r="F101" s="7">
        <f>IF(R101&gt;0,RANK(R101,(P101:R101,S101:AG101)),0)</f>
        <v>1</v>
      </c>
      <c r="G101" s="7">
        <f>IF(S101&gt;0,RANK(S101,(P101:R101,S101:AG101)),0)</f>
        <v>3</v>
      </c>
      <c r="H101" s="48">
        <f t="shared" si="56"/>
        <v>1220</v>
      </c>
      <c r="I101" s="163">
        <f t="shared" si="37"/>
        <v>0.59396299902629013</v>
      </c>
      <c r="J101" s="2"/>
      <c r="K101" s="2">
        <f t="shared" si="57"/>
        <v>0</v>
      </c>
      <c r="L101" s="2">
        <f t="shared" si="58"/>
        <v>5.2580331061343723E-2</v>
      </c>
      <c r="M101" s="2">
        <f t="shared" si="59"/>
        <v>0.71665043816942553</v>
      </c>
      <c r="N101" s="2">
        <f t="shared" si="60"/>
        <v>0.10808179162609542</v>
      </c>
      <c r="O101" s="2">
        <f t="shared" si="61"/>
        <v>0.1226874391431353</v>
      </c>
      <c r="Q101" s="1">
        <v>108</v>
      </c>
      <c r="R101" s="1">
        <v>1472</v>
      </c>
      <c r="S101" s="1">
        <v>222</v>
      </c>
      <c r="T101" s="1">
        <v>252</v>
      </c>
      <c r="AI101" s="7">
        <f t="shared" si="62"/>
        <v>2</v>
      </c>
      <c r="AJ101" s="7">
        <f t="shared" si="63"/>
        <v>0</v>
      </c>
      <c r="AK101" s="7">
        <f t="shared" si="64"/>
        <v>0</v>
      </c>
      <c r="AL101" s="7">
        <f t="shared" si="65"/>
        <v>0</v>
      </c>
      <c r="AM101" s="2">
        <f t="shared" si="66"/>
        <v>0.12268743914313535</v>
      </c>
      <c r="AN101" s="2">
        <f t="shared" si="67"/>
        <v>0</v>
      </c>
      <c r="AO101" s="2">
        <f t="shared" si="68"/>
        <v>0</v>
      </c>
      <c r="AP101" s="2">
        <f t="shared" si="69"/>
        <v>0</v>
      </c>
      <c r="AR101" t="str">
        <f t="shared" si="50"/>
        <v>Columbia</v>
      </c>
      <c r="AS101" s="5" t="s">
        <v>206</v>
      </c>
      <c r="AT101" s="162">
        <v>4</v>
      </c>
      <c r="AV101" s="91">
        <v>5</v>
      </c>
      <c r="AW101" s="93">
        <v>27</v>
      </c>
      <c r="AX101" s="99">
        <f t="shared" si="70"/>
        <v>5027</v>
      </c>
      <c r="AZ101" s="7" t="s">
        <v>3053</v>
      </c>
      <c r="BA101" t="s">
        <v>3290</v>
      </c>
    </row>
    <row r="102" spans="1:53" hidden="1" outlineLevel="1">
      <c r="A102" s="6" t="s">
        <v>885</v>
      </c>
      <c r="B102" s="5" t="s">
        <v>206</v>
      </c>
      <c r="C102" s="1">
        <f t="shared" si="55"/>
        <v>714</v>
      </c>
      <c r="D102" s="7">
        <f>IF(P102&gt;0,RANK(P102,(P102:R102,S102:AG102)),0)</f>
        <v>0</v>
      </c>
      <c r="E102" s="7">
        <f>IF(Q102&gt;0,RANK(Q102,(P102:R102,S102:AG102)),0)</f>
        <v>4</v>
      </c>
      <c r="F102" s="7">
        <f>IF(R102&gt;0,RANK(R102,(P102:R102,S102:AG102)),0)</f>
        <v>1</v>
      </c>
      <c r="G102" s="7">
        <f>IF(S102&gt;0,RANK(S102,(P102:R102,S102:AG102)),0)</f>
        <v>3</v>
      </c>
      <c r="H102" s="48">
        <f t="shared" si="56"/>
        <v>303</v>
      </c>
      <c r="I102" s="163">
        <f t="shared" si="37"/>
        <v>0.42436974789915966</v>
      </c>
      <c r="J102" s="2"/>
      <c r="K102" s="2">
        <f t="shared" si="57"/>
        <v>0</v>
      </c>
      <c r="L102" s="2">
        <f t="shared" si="58"/>
        <v>4.7619047619047616E-2</v>
      </c>
      <c r="M102" s="2">
        <f t="shared" si="59"/>
        <v>0.61904761904761907</v>
      </c>
      <c r="N102" s="2">
        <f t="shared" si="60"/>
        <v>0.13865546218487396</v>
      </c>
      <c r="O102" s="2">
        <f t="shared" si="61"/>
        <v>0.1946778711484593</v>
      </c>
      <c r="Q102" s="1">
        <v>34</v>
      </c>
      <c r="R102" s="1">
        <v>442</v>
      </c>
      <c r="S102" s="1">
        <v>99</v>
      </c>
      <c r="T102" s="1">
        <v>139</v>
      </c>
      <c r="AI102" s="7">
        <f t="shared" si="62"/>
        <v>2</v>
      </c>
      <c r="AJ102" s="7">
        <f t="shared" si="63"/>
        <v>0</v>
      </c>
      <c r="AK102" s="7">
        <f t="shared" si="64"/>
        <v>0</v>
      </c>
      <c r="AL102" s="7">
        <f t="shared" si="65"/>
        <v>0</v>
      </c>
      <c r="AM102" s="2">
        <f t="shared" si="66"/>
        <v>0.19467787114845939</v>
      </c>
      <c r="AN102" s="2">
        <f t="shared" si="67"/>
        <v>0</v>
      </c>
      <c r="AO102" s="2">
        <f t="shared" si="68"/>
        <v>0</v>
      </c>
      <c r="AP102" s="2">
        <f t="shared" si="69"/>
        <v>0</v>
      </c>
      <c r="AR102" t="str">
        <f t="shared" si="50"/>
        <v>Conway</v>
      </c>
      <c r="AS102" s="5" t="s">
        <v>206</v>
      </c>
      <c r="AT102" s="162">
        <v>2</v>
      </c>
      <c r="AV102" s="91">
        <v>5</v>
      </c>
      <c r="AW102" s="93">
        <v>29</v>
      </c>
      <c r="AX102" s="99">
        <f t="shared" si="70"/>
        <v>5029</v>
      </c>
      <c r="AZ102" s="7" t="s">
        <v>3053</v>
      </c>
      <c r="BA102" t="s">
        <v>3290</v>
      </c>
    </row>
    <row r="103" spans="1:53" hidden="1" outlineLevel="1">
      <c r="A103" s="6" t="s">
        <v>1263</v>
      </c>
      <c r="B103" s="5" t="s">
        <v>206</v>
      </c>
      <c r="C103" s="1">
        <f t="shared" si="55"/>
        <v>2366</v>
      </c>
      <c r="D103" s="7">
        <f>IF(P103&gt;0,RANK(P103,(P103:R103,S103:AG103)),0)</f>
        <v>0</v>
      </c>
      <c r="E103" s="7">
        <f>IF(Q103&gt;0,RANK(Q103,(P103:R103,S103:AG103)),0)</f>
        <v>4</v>
      </c>
      <c r="F103" s="7">
        <f>IF(R103&gt;0,RANK(R103,(P103:R103,S103:AG103)),0)</f>
        <v>1</v>
      </c>
      <c r="G103" s="7">
        <f>IF(S103&gt;0,RANK(S103,(P103:R103,S103:AG103)),0)</f>
        <v>3</v>
      </c>
      <c r="H103" s="48">
        <f t="shared" si="56"/>
        <v>1350</v>
      </c>
      <c r="I103" s="163">
        <f t="shared" si="37"/>
        <v>0.57058326289095518</v>
      </c>
      <c r="J103" s="2"/>
      <c r="K103" s="2">
        <f t="shared" si="57"/>
        <v>0</v>
      </c>
      <c r="L103" s="2">
        <f t="shared" si="58"/>
        <v>4.8182586644125107E-2</v>
      </c>
      <c r="M103" s="2">
        <f t="shared" si="59"/>
        <v>0.70921386306001688</v>
      </c>
      <c r="N103" s="2">
        <f t="shared" si="60"/>
        <v>0.10397295012679628</v>
      </c>
      <c r="O103" s="2">
        <f t="shared" si="61"/>
        <v>0.13863060016906173</v>
      </c>
      <c r="Q103" s="1">
        <v>114</v>
      </c>
      <c r="R103" s="1">
        <v>1678</v>
      </c>
      <c r="S103" s="1">
        <v>246</v>
      </c>
      <c r="T103" s="1">
        <v>328</v>
      </c>
      <c r="AI103" s="7">
        <f t="shared" si="62"/>
        <v>2</v>
      </c>
      <c r="AJ103" s="7">
        <f t="shared" si="63"/>
        <v>0</v>
      </c>
      <c r="AK103" s="7">
        <f t="shared" si="64"/>
        <v>0</v>
      </c>
      <c r="AL103" s="7">
        <f t="shared" si="65"/>
        <v>0</v>
      </c>
      <c r="AM103" s="2">
        <f t="shared" si="66"/>
        <v>0.1386306001690617</v>
      </c>
      <c r="AN103" s="2">
        <f t="shared" si="67"/>
        <v>0</v>
      </c>
      <c r="AO103" s="2">
        <f t="shared" si="68"/>
        <v>0</v>
      </c>
      <c r="AP103" s="2">
        <f t="shared" si="69"/>
        <v>0</v>
      </c>
      <c r="AR103" t="str">
        <f t="shared" si="50"/>
        <v>Craighead</v>
      </c>
      <c r="AS103" s="5" t="s">
        <v>206</v>
      </c>
      <c r="AT103" s="162">
        <v>1</v>
      </c>
      <c r="AV103" s="91">
        <v>5</v>
      </c>
      <c r="AW103" s="93">
        <v>31</v>
      </c>
      <c r="AX103" s="99">
        <f t="shared" si="70"/>
        <v>5031</v>
      </c>
      <c r="AZ103" s="7" t="s">
        <v>3053</v>
      </c>
      <c r="BA103" t="s">
        <v>3290</v>
      </c>
    </row>
    <row r="104" spans="1:53" hidden="1" outlineLevel="1">
      <c r="A104" s="6" t="s">
        <v>2771</v>
      </c>
      <c r="B104" s="5" t="s">
        <v>206</v>
      </c>
      <c r="C104" s="1">
        <f t="shared" si="55"/>
        <v>4513</v>
      </c>
      <c r="D104" s="7">
        <f>IF(P104&gt;0,RANK(P104,(P104:R104,S104:AG104)),0)</f>
        <v>0</v>
      </c>
      <c r="E104" s="7">
        <f>IF(Q104&gt;0,RANK(Q104,(P104:R104,S104:AG104)),0)</f>
        <v>4</v>
      </c>
      <c r="F104" s="7">
        <f>IF(R104&gt;0,RANK(R104,(P104:R104,S104:AG104)),0)</f>
        <v>1</v>
      </c>
      <c r="G104" s="7">
        <f>IF(S104&gt;0,RANK(S104,(P104:R104,S104:AG104)),0)</f>
        <v>3</v>
      </c>
      <c r="H104" s="48">
        <f t="shared" si="56"/>
        <v>2660</v>
      </c>
      <c r="I104" s="163">
        <f t="shared" si="37"/>
        <v>0.58940837580323513</v>
      </c>
      <c r="J104" s="2"/>
      <c r="K104" s="2">
        <f t="shared" si="57"/>
        <v>0</v>
      </c>
      <c r="L104" s="2">
        <f t="shared" si="58"/>
        <v>4.2543762463992912E-2</v>
      </c>
      <c r="M104" s="2">
        <f t="shared" si="59"/>
        <v>0.72213605140704629</v>
      </c>
      <c r="N104" s="2">
        <f t="shared" si="60"/>
        <v>0.10259251052514957</v>
      </c>
      <c r="O104" s="2">
        <f t="shared" si="61"/>
        <v>0.13272767560381121</v>
      </c>
      <c r="Q104" s="1">
        <v>192</v>
      </c>
      <c r="R104" s="1">
        <v>3259</v>
      </c>
      <c r="S104" s="1">
        <v>463</v>
      </c>
      <c r="T104" s="1">
        <v>599</v>
      </c>
      <c r="AI104" s="7">
        <f t="shared" si="62"/>
        <v>2</v>
      </c>
      <c r="AJ104" s="7">
        <f t="shared" si="63"/>
        <v>0</v>
      </c>
      <c r="AK104" s="7">
        <f t="shared" si="64"/>
        <v>0</v>
      </c>
      <c r="AL104" s="7">
        <f t="shared" si="65"/>
        <v>0</v>
      </c>
      <c r="AM104" s="2">
        <f t="shared" si="66"/>
        <v>0.13272767560381121</v>
      </c>
      <c r="AN104" s="2">
        <f t="shared" si="67"/>
        <v>0</v>
      </c>
      <c r="AO104" s="2">
        <f t="shared" si="68"/>
        <v>0</v>
      </c>
      <c r="AP104" s="2">
        <f t="shared" si="69"/>
        <v>0</v>
      </c>
      <c r="AR104" t="str">
        <f t="shared" si="50"/>
        <v>Crawford</v>
      </c>
      <c r="AS104" s="5" t="s">
        <v>206</v>
      </c>
      <c r="AT104" s="162"/>
      <c r="AV104" s="91">
        <v>5</v>
      </c>
      <c r="AW104" s="93">
        <v>33</v>
      </c>
      <c r="AX104" s="99">
        <f t="shared" si="70"/>
        <v>5033</v>
      </c>
      <c r="AZ104" s="7" t="s">
        <v>3053</v>
      </c>
      <c r="BA104" t="s">
        <v>3290</v>
      </c>
    </row>
    <row r="105" spans="1:53" hidden="1" outlineLevel="1">
      <c r="A105" s="6" t="s">
        <v>696</v>
      </c>
      <c r="B105" s="5" t="s">
        <v>206</v>
      </c>
      <c r="C105" s="1">
        <f t="shared" si="55"/>
        <v>399</v>
      </c>
      <c r="D105" s="7">
        <f>IF(P105&gt;0,RANK(P105,(P105:R105,S105:AG105)),0)</f>
        <v>0</v>
      </c>
      <c r="E105" s="7">
        <f>IF(Q105&gt;0,RANK(Q105,(P105:R105,S105:AG105)),0)</f>
        <v>4</v>
      </c>
      <c r="F105" s="7">
        <f>IF(R105&gt;0,RANK(R105,(P105:R105,S105:AG105)),0)</f>
        <v>1</v>
      </c>
      <c r="G105" s="7">
        <f>IF(S105&gt;0,RANK(S105,(P105:R105,S105:AG105)),0)</f>
        <v>3</v>
      </c>
      <c r="H105" s="48">
        <f t="shared" si="56"/>
        <v>248</v>
      </c>
      <c r="I105" s="163">
        <f t="shared" si="37"/>
        <v>0.62155388471177941</v>
      </c>
      <c r="J105" s="2"/>
      <c r="K105" s="2">
        <f t="shared" si="57"/>
        <v>0</v>
      </c>
      <c r="L105" s="2">
        <f t="shared" si="58"/>
        <v>8.5213032581453629E-2</v>
      </c>
      <c r="M105" s="2">
        <f t="shared" si="59"/>
        <v>0.72180451127819545</v>
      </c>
      <c r="N105" s="2">
        <f t="shared" si="60"/>
        <v>9.2731829573934832E-2</v>
      </c>
      <c r="O105" s="2">
        <f t="shared" si="61"/>
        <v>0.10025062656641609</v>
      </c>
      <c r="Q105" s="1">
        <v>34</v>
      </c>
      <c r="R105" s="1">
        <v>288</v>
      </c>
      <c r="S105" s="1">
        <v>37</v>
      </c>
      <c r="T105" s="1">
        <v>40</v>
      </c>
      <c r="AI105" s="7">
        <f t="shared" si="62"/>
        <v>2</v>
      </c>
      <c r="AJ105" s="7">
        <f t="shared" si="63"/>
        <v>0</v>
      </c>
      <c r="AK105" s="7">
        <f t="shared" si="64"/>
        <v>0</v>
      </c>
      <c r="AL105" s="7">
        <f t="shared" si="65"/>
        <v>0</v>
      </c>
      <c r="AM105" s="2">
        <f t="shared" si="66"/>
        <v>0.10025062656641603</v>
      </c>
      <c r="AN105" s="2">
        <f t="shared" si="67"/>
        <v>0</v>
      </c>
      <c r="AO105" s="2">
        <f t="shared" si="68"/>
        <v>0</v>
      </c>
      <c r="AP105" s="2">
        <f t="shared" si="69"/>
        <v>0</v>
      </c>
      <c r="AR105" t="str">
        <f t="shared" si="50"/>
        <v>Crittenden</v>
      </c>
      <c r="AS105" s="5" t="s">
        <v>206</v>
      </c>
      <c r="AT105" s="162">
        <v>1</v>
      </c>
      <c r="AV105" s="91">
        <v>5</v>
      </c>
      <c r="AW105" s="93">
        <v>35</v>
      </c>
      <c r="AX105" s="99">
        <f t="shared" si="70"/>
        <v>5035</v>
      </c>
      <c r="AZ105" s="7" t="s">
        <v>3053</v>
      </c>
      <c r="BA105" t="s">
        <v>3290</v>
      </c>
    </row>
    <row r="106" spans="1:53" hidden="1" outlineLevel="1">
      <c r="A106" s="6" t="s">
        <v>634</v>
      </c>
      <c r="B106" s="5" t="s">
        <v>206</v>
      </c>
      <c r="C106" s="1">
        <f t="shared" si="55"/>
        <v>261</v>
      </c>
      <c r="D106" s="7">
        <f>IF(P106&gt;0,RANK(P106,(P106:R106,S106:AG106)),0)</f>
        <v>0</v>
      </c>
      <c r="E106" s="7">
        <f>IF(Q106&gt;0,RANK(Q106,(P106:R106,S106:AG106)),0)</f>
        <v>4</v>
      </c>
      <c r="F106" s="7">
        <f>IF(R106&gt;0,RANK(R106,(P106:R106,S106:AG106)),0)</f>
        <v>1</v>
      </c>
      <c r="G106" s="7">
        <f>IF(S106&gt;0,RANK(S106,(P106:R106,S106:AG106)),0)</f>
        <v>3</v>
      </c>
      <c r="H106" s="48">
        <f t="shared" si="56"/>
        <v>164</v>
      </c>
      <c r="I106" s="163">
        <f t="shared" si="37"/>
        <v>0.62835249042145591</v>
      </c>
      <c r="J106" s="2"/>
      <c r="K106" s="2">
        <f t="shared" si="57"/>
        <v>0</v>
      </c>
      <c r="L106" s="2">
        <f t="shared" si="58"/>
        <v>6.1302681992337162E-2</v>
      </c>
      <c r="M106" s="2">
        <f t="shared" si="59"/>
        <v>0.75095785440613028</v>
      </c>
      <c r="N106" s="2">
        <f t="shared" si="60"/>
        <v>6.5134099616858232E-2</v>
      </c>
      <c r="O106" s="2">
        <f t="shared" si="61"/>
        <v>0.12260536398467436</v>
      </c>
      <c r="Q106" s="1">
        <v>16</v>
      </c>
      <c r="R106" s="1">
        <v>196</v>
      </c>
      <c r="S106" s="1">
        <v>17</v>
      </c>
      <c r="T106" s="1">
        <v>32</v>
      </c>
      <c r="AI106" s="7">
        <f t="shared" si="62"/>
        <v>2</v>
      </c>
      <c r="AJ106" s="7">
        <f t="shared" si="63"/>
        <v>0</v>
      </c>
      <c r="AK106" s="7">
        <f t="shared" si="64"/>
        <v>0</v>
      </c>
      <c r="AL106" s="7">
        <f t="shared" si="65"/>
        <v>0</v>
      </c>
      <c r="AM106" s="2">
        <f t="shared" si="66"/>
        <v>0.12260536398467432</v>
      </c>
      <c r="AN106" s="2">
        <f t="shared" si="67"/>
        <v>0</v>
      </c>
      <c r="AO106" s="2">
        <f t="shared" si="68"/>
        <v>0</v>
      </c>
      <c r="AP106" s="2">
        <f t="shared" si="69"/>
        <v>0</v>
      </c>
      <c r="AR106" t="str">
        <f t="shared" si="50"/>
        <v>Cross</v>
      </c>
      <c r="AS106" s="5" t="s">
        <v>206</v>
      </c>
      <c r="AT106" s="162">
        <v>1</v>
      </c>
      <c r="AV106" s="91">
        <v>5</v>
      </c>
      <c r="AW106" s="93">
        <v>37</v>
      </c>
      <c r="AX106" s="99">
        <f t="shared" si="70"/>
        <v>5037</v>
      </c>
      <c r="AZ106" s="7" t="s">
        <v>3053</v>
      </c>
      <c r="BA106" t="s">
        <v>3290</v>
      </c>
    </row>
    <row r="107" spans="1:53" hidden="1" outlineLevel="1">
      <c r="A107" s="6" t="s">
        <v>254</v>
      </c>
      <c r="B107" s="5" t="s">
        <v>206</v>
      </c>
      <c r="C107" s="1">
        <f t="shared" si="55"/>
        <v>357</v>
      </c>
      <c r="D107" s="7">
        <f>IF(P107&gt;0,RANK(P107,(P107:R107,S107:AG107)),0)</f>
        <v>0</v>
      </c>
      <c r="E107" s="7">
        <f>IF(Q107&gt;0,RANK(Q107,(P107:R107,S107:AG107)),0)</f>
        <v>4</v>
      </c>
      <c r="F107" s="7">
        <f>IF(R107&gt;0,RANK(R107,(P107:R107,S107:AG107)),0)</f>
        <v>1</v>
      </c>
      <c r="G107" s="7">
        <f>IF(S107&gt;0,RANK(S107,(P107:R107,S107:AG107)),0)</f>
        <v>3</v>
      </c>
      <c r="H107" s="48">
        <f t="shared" si="56"/>
        <v>205</v>
      </c>
      <c r="I107" s="163">
        <f t="shared" si="37"/>
        <v>0.57422969187675066</v>
      </c>
      <c r="J107" s="2"/>
      <c r="K107" s="2">
        <f t="shared" si="57"/>
        <v>0</v>
      </c>
      <c r="L107" s="2">
        <f t="shared" si="58"/>
        <v>4.4817927170868348E-2</v>
      </c>
      <c r="M107" s="2">
        <f t="shared" si="59"/>
        <v>0.70868347338935578</v>
      </c>
      <c r="N107" s="2">
        <f t="shared" si="60"/>
        <v>0.11204481792717087</v>
      </c>
      <c r="O107" s="2">
        <f t="shared" si="61"/>
        <v>0.13445378151260506</v>
      </c>
      <c r="Q107" s="1">
        <v>16</v>
      </c>
      <c r="R107" s="1">
        <v>253</v>
      </c>
      <c r="S107" s="1">
        <v>40</v>
      </c>
      <c r="T107" s="1">
        <v>48</v>
      </c>
      <c r="AI107" s="7">
        <f t="shared" si="62"/>
        <v>2</v>
      </c>
      <c r="AJ107" s="7">
        <f t="shared" si="63"/>
        <v>0</v>
      </c>
      <c r="AK107" s="7">
        <f t="shared" si="64"/>
        <v>0</v>
      </c>
      <c r="AL107" s="7">
        <f t="shared" si="65"/>
        <v>0</v>
      </c>
      <c r="AM107" s="2">
        <f t="shared" si="66"/>
        <v>0.13445378151260504</v>
      </c>
      <c r="AN107" s="2">
        <f t="shared" si="67"/>
        <v>0</v>
      </c>
      <c r="AO107" s="2">
        <f t="shared" si="68"/>
        <v>0</v>
      </c>
      <c r="AP107" s="2">
        <f t="shared" si="69"/>
        <v>0</v>
      </c>
      <c r="AR107" t="str">
        <f t="shared" si="50"/>
        <v>Dallas</v>
      </c>
      <c r="AS107" s="5" t="s">
        <v>206</v>
      </c>
      <c r="AT107" s="162">
        <v>4</v>
      </c>
      <c r="AV107" s="91">
        <v>5</v>
      </c>
      <c r="AW107" s="93">
        <v>39</v>
      </c>
      <c r="AX107" s="99">
        <f t="shared" si="70"/>
        <v>5039</v>
      </c>
      <c r="AZ107" s="7" t="s">
        <v>3053</v>
      </c>
      <c r="BA107" t="s">
        <v>3290</v>
      </c>
    </row>
    <row r="108" spans="1:53" hidden="1" outlineLevel="1">
      <c r="A108" s="6" t="s">
        <v>1872</v>
      </c>
      <c r="B108" s="5" t="s">
        <v>206</v>
      </c>
      <c r="C108" s="1">
        <f t="shared" si="55"/>
        <v>67</v>
      </c>
      <c r="D108" s="7">
        <f>IF(P108&gt;0,RANK(P108,(P108:R108,S108:AG108)),0)</f>
        <v>0</v>
      </c>
      <c r="E108" s="7">
        <f>IF(Q108&gt;0,RANK(Q108,(P108:R108,S108:AG108)),0)</f>
        <v>4</v>
      </c>
      <c r="F108" s="7">
        <f>IF(R108&gt;0,RANK(R108,(P108:R108,S108:AG108)),0)</f>
        <v>1</v>
      </c>
      <c r="G108" s="7">
        <f>IF(S108&gt;0,RANK(S108,(P108:R108,S108:AG108)),0)</f>
        <v>3</v>
      </c>
      <c r="H108" s="48">
        <f t="shared" si="56"/>
        <v>34</v>
      </c>
      <c r="I108" s="163">
        <f t="shared" si="37"/>
        <v>0.5074626865671642</v>
      </c>
      <c r="J108" s="2"/>
      <c r="K108" s="2">
        <f t="shared" si="57"/>
        <v>0</v>
      </c>
      <c r="L108" s="2">
        <f t="shared" si="58"/>
        <v>7.4626865671641784E-2</v>
      </c>
      <c r="M108" s="2">
        <f t="shared" si="59"/>
        <v>0.67164179104477617</v>
      </c>
      <c r="N108" s="2">
        <f t="shared" si="60"/>
        <v>8.9552238805970144E-2</v>
      </c>
      <c r="O108" s="2">
        <f t="shared" si="61"/>
        <v>0.16417910447761191</v>
      </c>
      <c r="Q108" s="1">
        <v>5</v>
      </c>
      <c r="R108" s="1">
        <v>45</v>
      </c>
      <c r="S108" s="1">
        <v>6</v>
      </c>
      <c r="T108" s="1">
        <v>11</v>
      </c>
      <c r="AI108" s="7">
        <f t="shared" si="62"/>
        <v>2</v>
      </c>
      <c r="AJ108" s="7">
        <f t="shared" si="63"/>
        <v>0</v>
      </c>
      <c r="AK108" s="7">
        <f t="shared" si="64"/>
        <v>0</v>
      </c>
      <c r="AL108" s="7">
        <f t="shared" si="65"/>
        <v>0</v>
      </c>
      <c r="AM108" s="2">
        <f t="shared" si="66"/>
        <v>0.16417910447761194</v>
      </c>
      <c r="AN108" s="2">
        <f t="shared" si="67"/>
        <v>0</v>
      </c>
      <c r="AO108" s="2">
        <f t="shared" si="68"/>
        <v>0</v>
      </c>
      <c r="AP108" s="2">
        <f t="shared" si="69"/>
        <v>0</v>
      </c>
      <c r="AR108" t="str">
        <f t="shared" si="50"/>
        <v>Desha</v>
      </c>
      <c r="AS108" s="5" t="s">
        <v>206</v>
      </c>
      <c r="AT108" s="162">
        <v>1</v>
      </c>
      <c r="AV108" s="91">
        <v>5</v>
      </c>
      <c r="AW108" s="93">
        <v>41</v>
      </c>
      <c r="AX108" s="99">
        <f t="shared" si="70"/>
        <v>5041</v>
      </c>
      <c r="AZ108" s="7" t="s">
        <v>3053</v>
      </c>
      <c r="BA108" t="s">
        <v>3290</v>
      </c>
    </row>
    <row r="109" spans="1:53" hidden="1" outlineLevel="1">
      <c r="A109" s="6" t="s">
        <v>2617</v>
      </c>
      <c r="B109" s="5" t="s">
        <v>206</v>
      </c>
      <c r="C109" s="1">
        <f t="shared" si="55"/>
        <v>583</v>
      </c>
      <c r="D109" s="7">
        <f>IF(P109&gt;0,RANK(P109,(P109:R109,S109:AG109)),0)</f>
        <v>0</v>
      </c>
      <c r="E109" s="7">
        <f>IF(Q109&gt;0,RANK(Q109,(P109:R109,S109:AG109)),0)</f>
        <v>4</v>
      </c>
      <c r="F109" s="7">
        <f>IF(R109&gt;0,RANK(R109,(P109:R109,S109:AG109)),0)</f>
        <v>1</v>
      </c>
      <c r="G109" s="7">
        <f>IF(S109&gt;0,RANK(S109,(P109:R109,S109:AG109)),0)</f>
        <v>3</v>
      </c>
      <c r="H109" s="48">
        <f t="shared" si="56"/>
        <v>340</v>
      </c>
      <c r="I109" s="163">
        <f t="shared" si="37"/>
        <v>0.58319039451114918</v>
      </c>
      <c r="J109" s="2"/>
      <c r="K109" s="2">
        <f t="shared" si="57"/>
        <v>0</v>
      </c>
      <c r="L109" s="2">
        <f t="shared" si="58"/>
        <v>5.6603773584905662E-2</v>
      </c>
      <c r="M109" s="2">
        <f t="shared" si="59"/>
        <v>0.725557461406518</v>
      </c>
      <c r="N109" s="2">
        <f t="shared" si="60"/>
        <v>7.5471698113207544E-2</v>
      </c>
      <c r="O109" s="2">
        <f t="shared" si="61"/>
        <v>0.14236706689536882</v>
      </c>
      <c r="Q109" s="1">
        <v>33</v>
      </c>
      <c r="R109" s="1">
        <v>423</v>
      </c>
      <c r="S109" s="1">
        <v>44</v>
      </c>
      <c r="T109" s="1">
        <v>83</v>
      </c>
      <c r="AI109" s="7">
        <f t="shared" si="62"/>
        <v>2</v>
      </c>
      <c r="AJ109" s="7">
        <f t="shared" si="63"/>
        <v>0</v>
      </c>
      <c r="AK109" s="7">
        <f t="shared" si="64"/>
        <v>0</v>
      </c>
      <c r="AL109" s="7">
        <f t="shared" si="65"/>
        <v>0</v>
      </c>
      <c r="AM109" s="2">
        <f t="shared" si="66"/>
        <v>0.14236706689536879</v>
      </c>
      <c r="AN109" s="2">
        <f t="shared" si="67"/>
        <v>0</v>
      </c>
      <c r="AO109" s="2">
        <f t="shared" si="68"/>
        <v>0</v>
      </c>
      <c r="AP109" s="2">
        <f t="shared" si="69"/>
        <v>0</v>
      </c>
      <c r="AR109" t="str">
        <f t="shared" si="50"/>
        <v>Drew</v>
      </c>
      <c r="AS109" s="5" t="s">
        <v>206</v>
      </c>
      <c r="AT109" s="162">
        <v>4</v>
      </c>
      <c r="AV109" s="91">
        <v>5</v>
      </c>
      <c r="AW109" s="93">
        <v>43</v>
      </c>
      <c r="AX109" s="99">
        <f t="shared" si="70"/>
        <v>5043</v>
      </c>
      <c r="AZ109" s="7" t="s">
        <v>3053</v>
      </c>
      <c r="BA109" t="s">
        <v>3290</v>
      </c>
    </row>
    <row r="110" spans="1:53" hidden="1" outlineLevel="1">
      <c r="A110" s="6" t="s">
        <v>1909</v>
      </c>
      <c r="B110" s="5" t="s">
        <v>206</v>
      </c>
      <c r="C110" s="1">
        <f t="shared" si="55"/>
        <v>8113</v>
      </c>
      <c r="D110" s="7">
        <f>IF(P110&gt;0,RANK(P110,(P110:R110,S110:AG110)),0)</f>
        <v>0</v>
      </c>
      <c r="E110" s="7">
        <f>IF(Q110&gt;0,RANK(Q110,(P110:R110,S110:AG110)),0)</f>
        <v>4</v>
      </c>
      <c r="F110" s="7">
        <f>IF(R110&gt;0,RANK(R110,(P110:R110,S110:AG110)),0)</f>
        <v>1</v>
      </c>
      <c r="G110" s="7">
        <f>IF(S110&gt;0,RANK(S110,(P110:R110,S110:AG110)),0)</f>
        <v>2</v>
      </c>
      <c r="H110" s="48">
        <f t="shared" si="56"/>
        <v>3949</v>
      </c>
      <c r="I110" s="163">
        <f t="shared" si="37"/>
        <v>0.48674966103784051</v>
      </c>
      <c r="J110" s="2"/>
      <c r="K110" s="2">
        <f t="shared" si="57"/>
        <v>0</v>
      </c>
      <c r="L110" s="2">
        <f t="shared" si="58"/>
        <v>4.7454702329594478E-2</v>
      </c>
      <c r="M110" s="2">
        <f t="shared" si="59"/>
        <v>0.64501417478121537</v>
      </c>
      <c r="N110" s="2">
        <f t="shared" si="60"/>
        <v>0.15826451374337483</v>
      </c>
      <c r="O110" s="2">
        <f t="shared" si="61"/>
        <v>0.14926660914581533</v>
      </c>
      <c r="Q110" s="1">
        <v>385</v>
      </c>
      <c r="R110" s="1">
        <v>5233</v>
      </c>
      <c r="S110" s="1">
        <v>1284</v>
      </c>
      <c r="T110" s="1">
        <v>1211</v>
      </c>
      <c r="AI110" s="7">
        <f t="shared" si="62"/>
        <v>3</v>
      </c>
      <c r="AJ110" s="7">
        <f t="shared" si="63"/>
        <v>0</v>
      </c>
      <c r="AK110" s="7">
        <f t="shared" si="64"/>
        <v>0</v>
      </c>
      <c r="AL110" s="7">
        <f t="shared" si="65"/>
        <v>0</v>
      </c>
      <c r="AM110" s="2">
        <f t="shared" si="66"/>
        <v>0.14926660914581535</v>
      </c>
      <c r="AN110" s="2">
        <f t="shared" si="67"/>
        <v>0</v>
      </c>
      <c r="AO110" s="2">
        <f t="shared" si="68"/>
        <v>0</v>
      </c>
      <c r="AP110" s="2">
        <f t="shared" si="69"/>
        <v>0</v>
      </c>
      <c r="AR110" t="str">
        <f t="shared" si="50"/>
        <v>Faulkner</v>
      </c>
      <c r="AS110" s="5" t="s">
        <v>206</v>
      </c>
      <c r="AT110" s="162">
        <v>2</v>
      </c>
      <c r="AV110" s="91">
        <v>5</v>
      </c>
      <c r="AW110" s="93">
        <v>45</v>
      </c>
      <c r="AX110" s="99">
        <f t="shared" si="70"/>
        <v>5045</v>
      </c>
      <c r="AZ110" s="7" t="s">
        <v>3053</v>
      </c>
      <c r="BA110" t="s">
        <v>3290</v>
      </c>
    </row>
    <row r="111" spans="1:53" hidden="1" outlineLevel="1">
      <c r="A111" s="6" t="s">
        <v>2477</v>
      </c>
      <c r="B111" s="5" t="s">
        <v>206</v>
      </c>
      <c r="C111" s="1">
        <f t="shared" si="55"/>
        <v>1374</v>
      </c>
      <c r="D111" s="7">
        <f>IF(P111&gt;0,RANK(P111,(P111:R111,S111:AG111)),0)</f>
        <v>0</v>
      </c>
      <c r="E111" s="7">
        <f>IF(Q111&gt;0,RANK(Q111,(P111:R111,S111:AG111)),0)</f>
        <v>4</v>
      </c>
      <c r="F111" s="7">
        <f>IF(R111&gt;0,RANK(R111,(P111:R111,S111:AG111)),0)</f>
        <v>1</v>
      </c>
      <c r="G111" s="7">
        <f>IF(S111&gt;0,RANK(S111,(P111:R111,S111:AG111)),0)</f>
        <v>3</v>
      </c>
      <c r="H111" s="48">
        <f t="shared" si="56"/>
        <v>795</v>
      </c>
      <c r="I111" s="163">
        <f t="shared" si="37"/>
        <v>0.57860262008733621</v>
      </c>
      <c r="J111" s="2"/>
      <c r="K111" s="2">
        <f t="shared" si="57"/>
        <v>0</v>
      </c>
      <c r="L111" s="2">
        <f t="shared" si="58"/>
        <v>5.9679767103347887E-2</v>
      </c>
      <c r="M111" s="2">
        <f t="shared" si="59"/>
        <v>0.71324599708879188</v>
      </c>
      <c r="N111" s="2">
        <f t="shared" si="60"/>
        <v>9.2430858806404656E-2</v>
      </c>
      <c r="O111" s="2">
        <f t="shared" si="61"/>
        <v>0.13464337700145557</v>
      </c>
      <c r="Q111" s="1">
        <v>82</v>
      </c>
      <c r="R111" s="1">
        <v>980</v>
      </c>
      <c r="S111" s="1">
        <v>127</v>
      </c>
      <c r="T111" s="1">
        <v>185</v>
      </c>
      <c r="AI111" s="7">
        <f t="shared" si="62"/>
        <v>2</v>
      </c>
      <c r="AJ111" s="7">
        <f t="shared" si="63"/>
        <v>0</v>
      </c>
      <c r="AK111" s="7">
        <f t="shared" si="64"/>
        <v>0</v>
      </c>
      <c r="AL111" s="7">
        <f t="shared" si="65"/>
        <v>0</v>
      </c>
      <c r="AM111" s="2">
        <f t="shared" si="66"/>
        <v>0.13464337700145559</v>
      </c>
      <c r="AN111" s="2">
        <f t="shared" si="67"/>
        <v>0</v>
      </c>
      <c r="AO111" s="2">
        <f t="shared" si="68"/>
        <v>0</v>
      </c>
      <c r="AP111" s="2">
        <f t="shared" si="69"/>
        <v>0</v>
      </c>
      <c r="AR111" t="str">
        <f t="shared" si="50"/>
        <v>Franklin</v>
      </c>
      <c r="AS111" s="5" t="s">
        <v>206</v>
      </c>
      <c r="AT111" s="162">
        <v>4</v>
      </c>
      <c r="AV111" s="91">
        <v>5</v>
      </c>
      <c r="AW111" s="93">
        <v>47</v>
      </c>
      <c r="AX111" s="99">
        <f t="shared" si="70"/>
        <v>5047</v>
      </c>
      <c r="AZ111" s="7" t="s">
        <v>3053</v>
      </c>
      <c r="BA111" t="s">
        <v>3290</v>
      </c>
    </row>
    <row r="112" spans="1:53" hidden="1" outlineLevel="1">
      <c r="A112" s="6" t="s">
        <v>3325</v>
      </c>
      <c r="B112" s="5" t="s">
        <v>206</v>
      </c>
      <c r="C112" s="1">
        <f t="shared" si="55"/>
        <v>278</v>
      </c>
      <c r="D112" s="7">
        <f>IF(P112&gt;0,RANK(P112,(P112:R112,S112:AG112)),0)</f>
        <v>0</v>
      </c>
      <c r="E112" s="7">
        <f>IF(Q112&gt;0,RANK(Q112,(P112:R112,S112:AG112)),0)</f>
        <v>4</v>
      </c>
      <c r="F112" s="7">
        <f>IF(R112&gt;0,RANK(R112,(P112:R112,S112:AG112)),0)</f>
        <v>1</v>
      </c>
      <c r="G112" s="7">
        <f>IF(S112&gt;0,RANK(S112,(P112:R112,S112:AG112)),0)</f>
        <v>2</v>
      </c>
      <c r="H112" s="48">
        <f t="shared" si="56"/>
        <v>144</v>
      </c>
      <c r="I112" s="163">
        <f t="shared" si="37"/>
        <v>0.51798561151079137</v>
      </c>
      <c r="J112" s="2"/>
      <c r="K112" s="2">
        <f t="shared" si="57"/>
        <v>0</v>
      </c>
      <c r="L112" s="2">
        <f t="shared" si="58"/>
        <v>8.9928057553956831E-2</v>
      </c>
      <c r="M112" s="2">
        <f t="shared" si="59"/>
        <v>0.66546762589928055</v>
      </c>
      <c r="N112" s="2">
        <f t="shared" si="60"/>
        <v>0.14748201438848921</v>
      </c>
      <c r="O112" s="2">
        <f t="shared" si="61"/>
        <v>9.7122302158273416E-2</v>
      </c>
      <c r="Q112" s="1">
        <v>25</v>
      </c>
      <c r="R112" s="1">
        <v>185</v>
      </c>
      <c r="S112" s="1">
        <v>41</v>
      </c>
      <c r="T112" s="1">
        <v>27</v>
      </c>
      <c r="AI112" s="7">
        <f t="shared" si="62"/>
        <v>3</v>
      </c>
      <c r="AJ112" s="7">
        <f t="shared" si="63"/>
        <v>0</v>
      </c>
      <c r="AK112" s="7">
        <f t="shared" si="64"/>
        <v>0</v>
      </c>
      <c r="AL112" s="7">
        <f t="shared" si="65"/>
        <v>0</v>
      </c>
      <c r="AM112" s="2">
        <f t="shared" si="66"/>
        <v>9.7122302158273388E-2</v>
      </c>
      <c r="AN112" s="2">
        <f t="shared" si="67"/>
        <v>0</v>
      </c>
      <c r="AO112" s="2">
        <f t="shared" si="68"/>
        <v>0</v>
      </c>
      <c r="AP112" s="2">
        <f t="shared" si="69"/>
        <v>0</v>
      </c>
      <c r="AR112" t="str">
        <f t="shared" si="50"/>
        <v>Fulton</v>
      </c>
      <c r="AS112" s="5" t="s">
        <v>206</v>
      </c>
      <c r="AT112" s="162">
        <v>1</v>
      </c>
      <c r="AV112" s="91">
        <v>5</v>
      </c>
      <c r="AW112" s="93">
        <v>49</v>
      </c>
      <c r="AX112" s="99">
        <f t="shared" si="70"/>
        <v>5049</v>
      </c>
      <c r="AZ112" s="7" t="s">
        <v>3053</v>
      </c>
      <c r="BA112" t="s">
        <v>3290</v>
      </c>
    </row>
    <row r="113" spans="1:53" hidden="1" outlineLevel="1">
      <c r="A113" s="6" t="s">
        <v>539</v>
      </c>
      <c r="B113" s="5" t="s">
        <v>206</v>
      </c>
      <c r="C113" s="1">
        <f t="shared" si="55"/>
        <v>8004</v>
      </c>
      <c r="D113" s="7">
        <f>IF(P113&gt;0,RANK(P113,(P113:R113,S113:AG113)),0)</f>
        <v>0</v>
      </c>
      <c r="E113" s="7">
        <f>IF(Q113&gt;0,RANK(Q113,(P113:R113,S113:AG113)),0)</f>
        <v>4</v>
      </c>
      <c r="F113" s="7">
        <f>IF(R113&gt;0,RANK(R113,(P113:R113,S113:AG113)),0)</f>
        <v>1</v>
      </c>
      <c r="G113" s="7">
        <f>IF(S113&gt;0,RANK(S113,(P113:R113,S113:AG113)),0)</f>
        <v>2</v>
      </c>
      <c r="H113" s="48">
        <f t="shared" si="56"/>
        <v>4742</v>
      </c>
      <c r="I113" s="163">
        <f t="shared" si="37"/>
        <v>0.59245377311344327</v>
      </c>
      <c r="J113" s="2"/>
      <c r="K113" s="2">
        <f t="shared" si="57"/>
        <v>0</v>
      </c>
      <c r="L113" s="2">
        <f t="shared" si="58"/>
        <v>5.1224387806096949E-2</v>
      </c>
      <c r="M113" s="2">
        <f t="shared" si="59"/>
        <v>0.72826086956521741</v>
      </c>
      <c r="N113" s="2">
        <f t="shared" si="60"/>
        <v>0.13580709645177411</v>
      </c>
      <c r="O113" s="2">
        <f t="shared" si="61"/>
        <v>8.4707646176911539E-2</v>
      </c>
      <c r="Q113" s="1">
        <v>410</v>
      </c>
      <c r="R113" s="1">
        <v>5829</v>
      </c>
      <c r="S113" s="1">
        <v>1087</v>
      </c>
      <c r="T113" s="1">
        <v>678</v>
      </c>
      <c r="AI113" s="7">
        <f t="shared" si="62"/>
        <v>3</v>
      </c>
      <c r="AJ113" s="7">
        <f t="shared" si="63"/>
        <v>0</v>
      </c>
      <c r="AK113" s="7">
        <f t="shared" si="64"/>
        <v>0</v>
      </c>
      <c r="AL113" s="7">
        <f t="shared" si="65"/>
        <v>0</v>
      </c>
      <c r="AM113" s="2">
        <f t="shared" si="66"/>
        <v>8.4707646176911539E-2</v>
      </c>
      <c r="AN113" s="2">
        <f t="shared" si="67"/>
        <v>0</v>
      </c>
      <c r="AO113" s="2">
        <f t="shared" si="68"/>
        <v>0</v>
      </c>
      <c r="AP113" s="2">
        <f t="shared" si="69"/>
        <v>0</v>
      </c>
      <c r="AR113" t="str">
        <f t="shared" si="50"/>
        <v>Garland</v>
      </c>
      <c r="AS113" s="5" t="s">
        <v>206</v>
      </c>
      <c r="AT113" s="162">
        <v>4</v>
      </c>
      <c r="AV113" s="91">
        <v>5</v>
      </c>
      <c r="AW113" s="93">
        <v>51</v>
      </c>
      <c r="AX113" s="99">
        <f t="shared" si="70"/>
        <v>5051</v>
      </c>
      <c r="AZ113" s="7" t="s">
        <v>3053</v>
      </c>
      <c r="BA113" t="s">
        <v>3290</v>
      </c>
    </row>
    <row r="114" spans="1:53" hidden="1" outlineLevel="1">
      <c r="A114" s="6" t="s">
        <v>2109</v>
      </c>
      <c r="B114" s="5" t="s">
        <v>206</v>
      </c>
      <c r="C114" s="1">
        <f t="shared" si="55"/>
        <v>712</v>
      </c>
      <c r="D114" s="7">
        <f>IF(P114&gt;0,RANK(P114,(P114:R114,S114:AG114)),0)</f>
        <v>0</v>
      </c>
      <c r="E114" s="7">
        <f>IF(Q114&gt;0,RANK(Q114,(P114:R114,S114:AG114)),0)</f>
        <v>4</v>
      </c>
      <c r="F114" s="7">
        <f>IF(R114&gt;0,RANK(R114,(P114:R114,S114:AG114)),0)</f>
        <v>1</v>
      </c>
      <c r="G114" s="7">
        <f>IF(S114&gt;0,RANK(S114,(P114:R114,S114:AG114)),0)</f>
        <v>2</v>
      </c>
      <c r="H114" s="48">
        <f t="shared" si="56"/>
        <v>401</v>
      </c>
      <c r="I114" s="163">
        <f t="shared" si="37"/>
        <v>0.5632022471910112</v>
      </c>
      <c r="J114" s="2"/>
      <c r="K114" s="2">
        <f t="shared" si="57"/>
        <v>0</v>
      </c>
      <c r="L114" s="2">
        <f t="shared" si="58"/>
        <v>5.0561797752808987E-2</v>
      </c>
      <c r="M114" s="2">
        <f t="shared" si="59"/>
        <v>0.69241573033707871</v>
      </c>
      <c r="N114" s="2">
        <f t="shared" si="60"/>
        <v>0.12921348314606743</v>
      </c>
      <c r="O114" s="2">
        <f t="shared" si="61"/>
        <v>0.12780898876404487</v>
      </c>
      <c r="Q114" s="1">
        <v>36</v>
      </c>
      <c r="R114" s="1">
        <v>493</v>
      </c>
      <c r="S114" s="1">
        <v>92</v>
      </c>
      <c r="T114" s="1">
        <v>91</v>
      </c>
      <c r="AI114" s="7">
        <f t="shared" si="62"/>
        <v>3</v>
      </c>
      <c r="AJ114" s="7">
        <f t="shared" si="63"/>
        <v>0</v>
      </c>
      <c r="AK114" s="7">
        <f t="shared" si="64"/>
        <v>0</v>
      </c>
      <c r="AL114" s="7">
        <f t="shared" si="65"/>
        <v>0</v>
      </c>
      <c r="AM114" s="2">
        <f t="shared" si="66"/>
        <v>0.12780898876404495</v>
      </c>
      <c r="AN114" s="2">
        <f t="shared" si="67"/>
        <v>0</v>
      </c>
      <c r="AO114" s="2">
        <f t="shared" si="68"/>
        <v>0</v>
      </c>
      <c r="AP114" s="2">
        <f t="shared" si="69"/>
        <v>0</v>
      </c>
      <c r="AR114" t="str">
        <f t="shared" si="50"/>
        <v>Grant</v>
      </c>
      <c r="AS114" s="5" t="s">
        <v>206</v>
      </c>
      <c r="AT114" s="162">
        <v>4</v>
      </c>
      <c r="AV114" s="91">
        <v>5</v>
      </c>
      <c r="AW114" s="93">
        <v>53</v>
      </c>
      <c r="AX114" s="99">
        <f t="shared" si="70"/>
        <v>5053</v>
      </c>
      <c r="AZ114" s="7" t="s">
        <v>3053</v>
      </c>
      <c r="BA114" t="s">
        <v>3290</v>
      </c>
    </row>
    <row r="115" spans="1:53" hidden="1" outlineLevel="1">
      <c r="A115" s="6" t="s">
        <v>1339</v>
      </c>
      <c r="B115" s="5" t="s">
        <v>206</v>
      </c>
      <c r="C115" s="1">
        <f t="shared" si="55"/>
        <v>641</v>
      </c>
      <c r="D115" s="7">
        <f>IF(P115&gt;0,RANK(P115,(P115:R115,S115:AG115)),0)</f>
        <v>0</v>
      </c>
      <c r="E115" s="7">
        <f>IF(Q115&gt;0,RANK(Q115,(P115:R115,S115:AG115)),0)</f>
        <v>4</v>
      </c>
      <c r="F115" s="7">
        <f>IF(R115&gt;0,RANK(R115,(P115:R115,S115:AG115)),0)</f>
        <v>1</v>
      </c>
      <c r="G115" s="7">
        <f>IF(S115&gt;0,RANK(S115,(P115:R115,S115:AG115)),0)</f>
        <v>3</v>
      </c>
      <c r="H115" s="48">
        <f t="shared" si="56"/>
        <v>311</v>
      </c>
      <c r="I115" s="163">
        <f t="shared" si="37"/>
        <v>0.48517940717628705</v>
      </c>
      <c r="J115" s="2"/>
      <c r="K115" s="2">
        <f t="shared" si="57"/>
        <v>0</v>
      </c>
      <c r="L115" s="2">
        <f t="shared" si="58"/>
        <v>6.3962558502340089E-2</v>
      </c>
      <c r="M115" s="2">
        <f t="shared" si="59"/>
        <v>0.65834633385335417</v>
      </c>
      <c r="N115" s="2">
        <f t="shared" si="60"/>
        <v>0.10452418096723869</v>
      </c>
      <c r="O115" s="2">
        <f t="shared" si="61"/>
        <v>0.17316692667706701</v>
      </c>
      <c r="Q115" s="1">
        <v>41</v>
      </c>
      <c r="R115" s="1">
        <v>422</v>
      </c>
      <c r="S115" s="1">
        <v>67</v>
      </c>
      <c r="T115" s="1">
        <v>111</v>
      </c>
      <c r="AI115" s="7">
        <f t="shared" si="62"/>
        <v>2</v>
      </c>
      <c r="AJ115" s="7">
        <f t="shared" si="63"/>
        <v>0</v>
      </c>
      <c r="AK115" s="7">
        <f t="shared" si="64"/>
        <v>0</v>
      </c>
      <c r="AL115" s="7">
        <f t="shared" si="65"/>
        <v>0</v>
      </c>
      <c r="AM115" s="2">
        <f t="shared" si="66"/>
        <v>0.1731669266770671</v>
      </c>
      <c r="AN115" s="2">
        <f t="shared" si="67"/>
        <v>0</v>
      </c>
      <c r="AO115" s="2">
        <f t="shared" si="68"/>
        <v>0</v>
      </c>
      <c r="AP115" s="2">
        <f t="shared" si="69"/>
        <v>0</v>
      </c>
      <c r="AR115" t="str">
        <f t="shared" si="50"/>
        <v>Greene</v>
      </c>
      <c r="AS115" s="5" t="s">
        <v>206</v>
      </c>
      <c r="AT115" s="162">
        <v>1</v>
      </c>
      <c r="AV115" s="91">
        <v>5</v>
      </c>
      <c r="AW115" s="93">
        <v>55</v>
      </c>
      <c r="AX115" s="99">
        <f t="shared" si="70"/>
        <v>5055</v>
      </c>
      <c r="AZ115" s="7" t="s">
        <v>3053</v>
      </c>
      <c r="BA115" t="s">
        <v>3290</v>
      </c>
    </row>
    <row r="116" spans="1:53" hidden="1" outlineLevel="1">
      <c r="A116" s="6" t="s">
        <v>766</v>
      </c>
      <c r="B116" s="5" t="s">
        <v>206</v>
      </c>
      <c r="C116" s="1">
        <f t="shared" si="55"/>
        <v>670</v>
      </c>
      <c r="D116" s="7">
        <f>IF(P116&gt;0,RANK(P116,(P116:R116,S116:AG116)),0)</f>
        <v>0</v>
      </c>
      <c r="E116" s="7">
        <f>IF(Q116&gt;0,RANK(Q116,(P116:R116,S116:AG116)),0)</f>
        <v>4</v>
      </c>
      <c r="F116" s="7">
        <f>IF(R116&gt;0,RANK(R116,(P116:R116,S116:AG116)),0)</f>
        <v>1</v>
      </c>
      <c r="G116" s="7">
        <f>IF(S116&gt;0,RANK(S116,(P116:R116,S116:AG116)),0)</f>
        <v>3</v>
      </c>
      <c r="H116" s="48">
        <f t="shared" si="56"/>
        <v>399</v>
      </c>
      <c r="I116" s="163">
        <f t="shared" si="37"/>
        <v>0.59552238805970148</v>
      </c>
      <c r="J116" s="2"/>
      <c r="K116" s="2">
        <f t="shared" si="57"/>
        <v>0</v>
      </c>
      <c r="L116" s="2">
        <f t="shared" si="58"/>
        <v>6.4179104477611937E-2</v>
      </c>
      <c r="M116" s="2">
        <f t="shared" si="59"/>
        <v>0.71343283582089556</v>
      </c>
      <c r="N116" s="2">
        <f t="shared" si="60"/>
        <v>0.1044776119402985</v>
      </c>
      <c r="O116" s="2">
        <f t="shared" si="61"/>
        <v>0.11791044776119405</v>
      </c>
      <c r="Q116" s="1">
        <v>43</v>
      </c>
      <c r="R116" s="1">
        <v>478</v>
      </c>
      <c r="S116" s="1">
        <v>70</v>
      </c>
      <c r="T116" s="1">
        <v>79</v>
      </c>
      <c r="AI116" s="7">
        <f t="shared" si="62"/>
        <v>2</v>
      </c>
      <c r="AJ116" s="7">
        <f t="shared" si="63"/>
        <v>0</v>
      </c>
      <c r="AK116" s="7">
        <f t="shared" si="64"/>
        <v>0</v>
      </c>
      <c r="AL116" s="7">
        <f t="shared" si="65"/>
        <v>0</v>
      </c>
      <c r="AM116" s="2">
        <f t="shared" si="66"/>
        <v>0.11791044776119403</v>
      </c>
      <c r="AN116" s="2">
        <f t="shared" si="67"/>
        <v>0</v>
      </c>
      <c r="AO116" s="2">
        <f t="shared" si="68"/>
        <v>0</v>
      </c>
      <c r="AP116" s="2">
        <f t="shared" si="69"/>
        <v>0</v>
      </c>
      <c r="AR116" t="str">
        <f t="shared" si="50"/>
        <v>Hempstead</v>
      </c>
      <c r="AS116" s="5" t="s">
        <v>206</v>
      </c>
      <c r="AT116" s="162">
        <v>4</v>
      </c>
      <c r="AV116" s="91">
        <v>5</v>
      </c>
      <c r="AW116" s="93">
        <v>57</v>
      </c>
      <c r="AX116" s="99">
        <f t="shared" si="70"/>
        <v>5057</v>
      </c>
      <c r="AZ116" s="7" t="s">
        <v>3053</v>
      </c>
      <c r="BA116" t="s">
        <v>3290</v>
      </c>
    </row>
    <row r="117" spans="1:53" hidden="1" outlineLevel="1">
      <c r="A117" s="6" t="s">
        <v>785</v>
      </c>
      <c r="B117" s="5" t="s">
        <v>206</v>
      </c>
      <c r="C117" s="1">
        <f t="shared" si="55"/>
        <v>1024</v>
      </c>
      <c r="D117" s="7">
        <f>IF(P117&gt;0,RANK(P117,(P117:R117,S117:AG117)),0)</f>
        <v>0</v>
      </c>
      <c r="E117" s="7">
        <f>IF(Q117&gt;0,RANK(Q117,(P117:R117,S117:AG117)),0)</f>
        <v>4</v>
      </c>
      <c r="F117" s="7">
        <f>IF(R117&gt;0,RANK(R117,(P117:R117,S117:AG117)),0)</f>
        <v>1</v>
      </c>
      <c r="G117" s="7">
        <f>IF(S117&gt;0,RANK(S117,(P117:R117,S117:AG117)),0)</f>
        <v>2</v>
      </c>
      <c r="H117" s="48">
        <f t="shared" si="56"/>
        <v>551</v>
      </c>
      <c r="I117" s="163">
        <f t="shared" si="37"/>
        <v>0.5380859375</v>
      </c>
      <c r="J117" s="2"/>
      <c r="K117" s="2">
        <f t="shared" si="57"/>
        <v>0</v>
      </c>
      <c r="L117" s="2">
        <f t="shared" si="58"/>
        <v>5.078125E-2</v>
      </c>
      <c r="M117" s="2">
        <f t="shared" si="59"/>
        <v>0.6767578125</v>
      </c>
      <c r="N117" s="2">
        <f t="shared" si="60"/>
        <v>0.138671875</v>
      </c>
      <c r="O117" s="2">
        <f t="shared" si="61"/>
        <v>0.1337890625</v>
      </c>
      <c r="Q117" s="1">
        <v>52</v>
      </c>
      <c r="R117" s="1">
        <v>693</v>
      </c>
      <c r="S117" s="1">
        <v>142</v>
      </c>
      <c r="T117" s="1">
        <v>137</v>
      </c>
      <c r="AI117" s="7">
        <f t="shared" si="62"/>
        <v>3</v>
      </c>
      <c r="AJ117" s="7">
        <f t="shared" si="63"/>
        <v>0</v>
      </c>
      <c r="AK117" s="7">
        <f t="shared" si="64"/>
        <v>0</v>
      </c>
      <c r="AL117" s="7">
        <f t="shared" si="65"/>
        <v>0</v>
      </c>
      <c r="AM117" s="2">
        <f t="shared" si="66"/>
        <v>0.1337890625</v>
      </c>
      <c r="AN117" s="2">
        <f t="shared" si="67"/>
        <v>0</v>
      </c>
      <c r="AO117" s="2">
        <f t="shared" si="68"/>
        <v>0</v>
      </c>
      <c r="AP117" s="2">
        <f t="shared" si="69"/>
        <v>0</v>
      </c>
      <c r="AR117" t="str">
        <f t="shared" si="50"/>
        <v>Hot Spring</v>
      </c>
      <c r="AS117" s="5" t="s">
        <v>206</v>
      </c>
      <c r="AT117" s="162">
        <v>4</v>
      </c>
      <c r="AV117" s="91">
        <v>5</v>
      </c>
      <c r="AW117" s="93">
        <v>59</v>
      </c>
      <c r="AX117" s="99">
        <f t="shared" si="70"/>
        <v>5059</v>
      </c>
      <c r="AZ117" s="7" t="s">
        <v>3053</v>
      </c>
      <c r="BA117" t="s">
        <v>3290</v>
      </c>
    </row>
    <row r="118" spans="1:53" hidden="1" outlineLevel="1">
      <c r="A118" s="6" t="s">
        <v>1164</v>
      </c>
      <c r="B118" s="5" t="s">
        <v>206</v>
      </c>
      <c r="C118" s="1">
        <f t="shared" si="55"/>
        <v>277</v>
      </c>
      <c r="D118" s="7">
        <f>IF(P118&gt;0,RANK(P118,(P118:R118,S118:AG118)),0)</f>
        <v>0</v>
      </c>
      <c r="E118" s="7">
        <f>IF(Q118&gt;0,RANK(Q118,(P118:R118,S118:AG118)),0)</f>
        <v>4</v>
      </c>
      <c r="F118" s="7">
        <f>IF(R118&gt;0,RANK(R118,(P118:R118,S118:AG118)),0)</f>
        <v>1</v>
      </c>
      <c r="G118" s="7">
        <f>IF(S118&gt;0,RANK(S118,(P118:R118,S118:AG118)),0)</f>
        <v>2</v>
      </c>
      <c r="H118" s="48">
        <f t="shared" si="56"/>
        <v>158</v>
      </c>
      <c r="I118" s="163">
        <f t="shared" si="37"/>
        <v>0.5703971119133574</v>
      </c>
      <c r="J118" s="2"/>
      <c r="K118" s="2">
        <f t="shared" si="57"/>
        <v>0</v>
      </c>
      <c r="L118" s="2">
        <f t="shared" si="58"/>
        <v>5.4151624548736461E-2</v>
      </c>
      <c r="M118" s="2">
        <f t="shared" si="59"/>
        <v>0.69675090252707583</v>
      </c>
      <c r="N118" s="2">
        <f t="shared" si="60"/>
        <v>0.1263537906137184</v>
      </c>
      <c r="O118" s="2">
        <f t="shared" si="61"/>
        <v>0.12274368231046931</v>
      </c>
      <c r="Q118" s="1">
        <v>15</v>
      </c>
      <c r="R118" s="1">
        <v>193</v>
      </c>
      <c r="S118" s="1">
        <v>35</v>
      </c>
      <c r="T118" s="1">
        <v>34</v>
      </c>
      <c r="AI118" s="7">
        <f t="shared" si="62"/>
        <v>3</v>
      </c>
      <c r="AJ118" s="7">
        <f t="shared" si="63"/>
        <v>0</v>
      </c>
      <c r="AK118" s="7">
        <f t="shared" si="64"/>
        <v>0</v>
      </c>
      <c r="AL118" s="7">
        <f t="shared" si="65"/>
        <v>0</v>
      </c>
      <c r="AM118" s="2">
        <f t="shared" si="66"/>
        <v>0.12274368231046931</v>
      </c>
      <c r="AN118" s="2">
        <f t="shared" si="67"/>
        <v>0</v>
      </c>
      <c r="AO118" s="2">
        <f t="shared" si="68"/>
        <v>0</v>
      </c>
      <c r="AP118" s="2">
        <f t="shared" si="69"/>
        <v>0</v>
      </c>
      <c r="AR118" t="str">
        <f t="shared" si="50"/>
        <v>Howard</v>
      </c>
      <c r="AS118" s="5" t="s">
        <v>206</v>
      </c>
      <c r="AT118" s="162">
        <v>4</v>
      </c>
      <c r="AV118" s="91">
        <v>5</v>
      </c>
      <c r="AW118" s="93">
        <v>61</v>
      </c>
      <c r="AX118" s="99">
        <f t="shared" si="70"/>
        <v>5061</v>
      </c>
      <c r="AZ118" s="7" t="s">
        <v>3053</v>
      </c>
      <c r="BA118" t="s">
        <v>3290</v>
      </c>
    </row>
    <row r="119" spans="1:53" hidden="1" outlineLevel="1">
      <c r="A119" s="6" t="s">
        <v>3171</v>
      </c>
      <c r="B119" s="5" t="s">
        <v>206</v>
      </c>
      <c r="C119" s="1">
        <f t="shared" si="55"/>
        <v>784</v>
      </c>
      <c r="D119" s="7">
        <f>IF(P119&gt;0,RANK(P119,(P119:R119,S119:AG119)),0)</f>
        <v>0</v>
      </c>
      <c r="E119" s="7">
        <f>IF(Q119&gt;0,RANK(Q119,(P119:R119,S119:AG119)),0)</f>
        <v>4</v>
      </c>
      <c r="F119" s="7">
        <f>IF(R119&gt;0,RANK(R119,(P119:R119,S119:AG119)),0)</f>
        <v>1</v>
      </c>
      <c r="G119" s="7">
        <f>IF(S119&gt;0,RANK(S119,(P119:R119,S119:AG119)),0)</f>
        <v>3</v>
      </c>
      <c r="H119" s="48">
        <f t="shared" si="56"/>
        <v>425</v>
      </c>
      <c r="I119" s="163">
        <f t="shared" si="37"/>
        <v>0.54209183673469385</v>
      </c>
      <c r="J119" s="2"/>
      <c r="K119" s="2">
        <f t="shared" si="57"/>
        <v>0</v>
      </c>
      <c r="L119" s="2">
        <f t="shared" si="58"/>
        <v>4.336734693877551E-2</v>
      </c>
      <c r="M119" s="2">
        <f t="shared" si="59"/>
        <v>0.68367346938775508</v>
      </c>
      <c r="N119" s="2">
        <f t="shared" si="60"/>
        <v>0.13137755102040816</v>
      </c>
      <c r="O119" s="2">
        <f t="shared" si="61"/>
        <v>0.14158163265306123</v>
      </c>
      <c r="Q119" s="1">
        <v>34</v>
      </c>
      <c r="R119" s="1">
        <v>536</v>
      </c>
      <c r="S119" s="1">
        <v>103</v>
      </c>
      <c r="T119" s="1">
        <v>111</v>
      </c>
      <c r="AI119" s="7">
        <f t="shared" si="62"/>
        <v>2</v>
      </c>
      <c r="AJ119" s="7">
        <f t="shared" si="63"/>
        <v>0</v>
      </c>
      <c r="AK119" s="7">
        <f t="shared" si="64"/>
        <v>0</v>
      </c>
      <c r="AL119" s="7">
        <f t="shared" si="65"/>
        <v>0</v>
      </c>
      <c r="AM119" s="2">
        <f t="shared" si="66"/>
        <v>0.14158163265306123</v>
      </c>
      <c r="AN119" s="2">
        <f t="shared" si="67"/>
        <v>0</v>
      </c>
      <c r="AO119" s="2">
        <f t="shared" si="68"/>
        <v>0</v>
      </c>
      <c r="AP119" s="2">
        <f t="shared" si="69"/>
        <v>0</v>
      </c>
      <c r="AR119" t="str">
        <f t="shared" si="50"/>
        <v>Independence</v>
      </c>
      <c r="AS119" s="5" t="s">
        <v>206</v>
      </c>
      <c r="AT119" s="162">
        <v>1</v>
      </c>
      <c r="AV119" s="91">
        <v>5</v>
      </c>
      <c r="AW119" s="93">
        <v>63</v>
      </c>
      <c r="AX119" s="99">
        <f t="shared" si="70"/>
        <v>5063</v>
      </c>
      <c r="AZ119" s="7" t="s">
        <v>3053</v>
      </c>
      <c r="BA119" t="s">
        <v>3290</v>
      </c>
    </row>
    <row r="120" spans="1:53" hidden="1" outlineLevel="1">
      <c r="A120" s="6" t="s">
        <v>2419</v>
      </c>
      <c r="B120" s="5" t="s">
        <v>206</v>
      </c>
      <c r="C120" s="1">
        <f t="shared" ref="C120:C151" si="71">SUM(P120:AG120)</f>
        <v>503</v>
      </c>
      <c r="D120" s="7">
        <f>IF(P120&gt;0,RANK(P120,(P120:R120,S120:AG120)),0)</f>
        <v>0</v>
      </c>
      <c r="E120" s="7">
        <f>IF(Q120&gt;0,RANK(Q120,(P120:R120,S120:AG120)),0)</f>
        <v>4</v>
      </c>
      <c r="F120" s="7">
        <f>IF(R120&gt;0,RANK(R120,(P120:R120,S120:AG120)),0)</f>
        <v>1</v>
      </c>
      <c r="G120" s="7">
        <f>IF(S120&gt;0,RANK(S120,(P120:R120,S120:AG120)),0)</f>
        <v>2</v>
      </c>
      <c r="H120" s="48">
        <f t="shared" ref="H120:H151" si="72">MAX(P120:Y120)-LARGE(P120:Y120,2)</f>
        <v>272</v>
      </c>
      <c r="I120" s="163">
        <f t="shared" si="37"/>
        <v>0.54075546719681911</v>
      </c>
      <c r="J120" s="2"/>
      <c r="K120" s="2">
        <f t="shared" ref="K120:K151" si="73">IF($C120=0,"-",P120/$C120)</f>
        <v>0</v>
      </c>
      <c r="L120" s="2">
        <f t="shared" ref="L120:L151" si="74">IF($C120=0,"-",Q120/$C120)</f>
        <v>3.9761431411530816E-2</v>
      </c>
      <c r="M120" s="2">
        <f t="shared" ref="M120:M151" si="75">IF($C120=0,"-",R120/$C120)</f>
        <v>0.70974155069582501</v>
      </c>
      <c r="N120" s="2">
        <f t="shared" si="60"/>
        <v>0.16898608349900596</v>
      </c>
      <c r="O120" s="2">
        <f t="shared" si="61"/>
        <v>8.1510934393638268E-2</v>
      </c>
      <c r="Q120" s="1">
        <v>20</v>
      </c>
      <c r="R120" s="1">
        <v>357</v>
      </c>
      <c r="S120" s="1">
        <v>85</v>
      </c>
      <c r="T120" s="1">
        <v>41</v>
      </c>
      <c r="AI120" s="7">
        <f t="shared" ref="AI120:AI151" si="76">IF(T120&gt;0,RANK(T120,(P120:Z120)),0)</f>
        <v>3</v>
      </c>
      <c r="AJ120" s="7">
        <f t="shared" ref="AJ120:AJ151" si="77">IF(U120&gt;0,RANK(U120,(P120:Z120)),0)</f>
        <v>0</v>
      </c>
      <c r="AK120" s="7">
        <f t="shared" ref="AK120:AK151" si="78">IF(V120&gt;0,RANK(V120,(P120:Z120)),0)</f>
        <v>0</v>
      </c>
      <c r="AL120" s="7">
        <f t="shared" ref="AL120:AL151" si="79">IF(W120&gt;0,RANK(W120,(P120:Z120)),0)</f>
        <v>0</v>
      </c>
      <c r="AM120" s="2">
        <f t="shared" ref="AM120:AM151" si="80">IF($C120=0,"-",T120/$C120)</f>
        <v>8.1510934393638171E-2</v>
      </c>
      <c r="AN120" s="2">
        <f t="shared" ref="AN120:AN151" si="81">IF($C120=0,"-",U120/$C120)</f>
        <v>0</v>
      </c>
      <c r="AO120" s="2">
        <f t="shared" ref="AO120:AO151" si="82">IF($C120=0,"-",V120/$C120)</f>
        <v>0</v>
      </c>
      <c r="AP120" s="2">
        <f t="shared" ref="AP120:AP151" si="83">IF($C120=0,"-",W120/$C120)</f>
        <v>0</v>
      </c>
      <c r="AR120" t="str">
        <f t="shared" si="50"/>
        <v>Izard</v>
      </c>
      <c r="AS120" s="5" t="s">
        <v>206</v>
      </c>
      <c r="AT120" s="162">
        <v>1</v>
      </c>
      <c r="AV120" s="91">
        <v>5</v>
      </c>
      <c r="AW120" s="93">
        <v>65</v>
      </c>
      <c r="AX120" s="99">
        <f t="shared" ref="AX120:AX151" si="84">AV120*1000+AW120</f>
        <v>5065</v>
      </c>
      <c r="AZ120" s="7" t="s">
        <v>3053</v>
      </c>
      <c r="BA120" t="s">
        <v>3290</v>
      </c>
    </row>
    <row r="121" spans="1:53" hidden="1" outlineLevel="1">
      <c r="A121" s="6" t="s">
        <v>3116</v>
      </c>
      <c r="B121" s="5" t="s">
        <v>206</v>
      </c>
      <c r="C121" s="1">
        <f t="shared" si="71"/>
        <v>189</v>
      </c>
      <c r="D121" s="7">
        <f>IF(P121&gt;0,RANK(P121,(P121:R121,S121:AG121)),0)</f>
        <v>0</v>
      </c>
      <c r="E121" s="7">
        <f>IF(Q121&gt;0,RANK(Q121,(P121:R121,S121:AG121)),0)</f>
        <v>4</v>
      </c>
      <c r="F121" s="7">
        <f>IF(R121&gt;0,RANK(R121,(P121:R121,S121:AG121)),0)</f>
        <v>1</v>
      </c>
      <c r="G121" s="7">
        <f>IF(S121&gt;0,RANK(S121,(P121:R121,S121:AG121)),0)</f>
        <v>3</v>
      </c>
      <c r="H121" s="48">
        <f t="shared" si="72"/>
        <v>83</v>
      </c>
      <c r="I121" s="163">
        <f t="shared" si="37"/>
        <v>0.43915343915343913</v>
      </c>
      <c r="J121" s="2"/>
      <c r="K121" s="2">
        <f t="shared" si="73"/>
        <v>0</v>
      </c>
      <c r="L121" s="2">
        <f t="shared" si="74"/>
        <v>5.8201058201058198E-2</v>
      </c>
      <c r="M121" s="2">
        <f t="shared" si="75"/>
        <v>0.64550264550264547</v>
      </c>
      <c r="N121" s="2">
        <f t="shared" si="60"/>
        <v>8.9947089947089942E-2</v>
      </c>
      <c r="O121" s="2">
        <f t="shared" si="61"/>
        <v>0.20634920634920645</v>
      </c>
      <c r="Q121" s="1">
        <v>11</v>
      </c>
      <c r="R121" s="1">
        <v>122</v>
      </c>
      <c r="S121" s="1">
        <v>17</v>
      </c>
      <c r="T121" s="1">
        <v>39</v>
      </c>
      <c r="AI121" s="7">
        <f t="shared" si="76"/>
        <v>2</v>
      </c>
      <c r="AJ121" s="7">
        <f t="shared" si="77"/>
        <v>0</v>
      </c>
      <c r="AK121" s="7">
        <f t="shared" si="78"/>
        <v>0</v>
      </c>
      <c r="AL121" s="7">
        <f t="shared" si="79"/>
        <v>0</v>
      </c>
      <c r="AM121" s="2">
        <f t="shared" si="80"/>
        <v>0.20634920634920634</v>
      </c>
      <c r="AN121" s="2">
        <f t="shared" si="81"/>
        <v>0</v>
      </c>
      <c r="AO121" s="2">
        <f t="shared" si="82"/>
        <v>0</v>
      </c>
      <c r="AP121" s="2">
        <f t="shared" si="83"/>
        <v>0</v>
      </c>
      <c r="AR121" t="str">
        <f t="shared" si="50"/>
        <v>Jackson</v>
      </c>
      <c r="AS121" s="5" t="s">
        <v>206</v>
      </c>
      <c r="AT121" s="162">
        <v>1</v>
      </c>
      <c r="AV121" s="91">
        <v>5</v>
      </c>
      <c r="AW121" s="93">
        <v>67</v>
      </c>
      <c r="AX121" s="99">
        <f t="shared" si="84"/>
        <v>5067</v>
      </c>
      <c r="AZ121" s="7" t="s">
        <v>3053</v>
      </c>
      <c r="BA121" t="s">
        <v>3290</v>
      </c>
    </row>
    <row r="122" spans="1:53" hidden="1" outlineLevel="1">
      <c r="A122" s="6" t="s">
        <v>2535</v>
      </c>
      <c r="B122" s="5" t="s">
        <v>206</v>
      </c>
      <c r="C122" s="1">
        <f t="shared" si="71"/>
        <v>1730</v>
      </c>
      <c r="D122" s="7">
        <f>IF(P122&gt;0,RANK(P122,(P122:R122,S122:AG122)),0)</f>
        <v>0</v>
      </c>
      <c r="E122" s="7">
        <f>IF(Q122&gt;0,RANK(Q122,(P122:R122,S122:AG122)),0)</f>
        <v>4</v>
      </c>
      <c r="F122" s="7">
        <f>IF(R122&gt;0,RANK(R122,(P122:R122,S122:AG122)),0)</f>
        <v>1</v>
      </c>
      <c r="G122" s="7">
        <f>IF(S122&gt;0,RANK(S122,(P122:R122,S122:AG122)),0)</f>
        <v>3</v>
      </c>
      <c r="H122" s="48">
        <f t="shared" si="72"/>
        <v>978</v>
      </c>
      <c r="I122" s="163">
        <f t="shared" si="37"/>
        <v>0.5653179190751445</v>
      </c>
      <c r="J122" s="2"/>
      <c r="K122" s="2">
        <f t="shared" si="73"/>
        <v>0</v>
      </c>
      <c r="L122" s="2">
        <f t="shared" si="74"/>
        <v>5.7803468208092484E-2</v>
      </c>
      <c r="M122" s="2">
        <f t="shared" si="75"/>
        <v>0.7052023121387283</v>
      </c>
      <c r="N122" s="2">
        <f t="shared" si="60"/>
        <v>9.7109826589595369E-2</v>
      </c>
      <c r="O122" s="2">
        <f t="shared" si="61"/>
        <v>0.13988439306358386</v>
      </c>
      <c r="Q122" s="1">
        <v>100</v>
      </c>
      <c r="R122" s="1">
        <v>1220</v>
      </c>
      <c r="S122" s="1">
        <v>168</v>
      </c>
      <c r="T122" s="1">
        <v>242</v>
      </c>
      <c r="AI122" s="7">
        <f t="shared" si="76"/>
        <v>2</v>
      </c>
      <c r="AJ122" s="7">
        <f t="shared" si="77"/>
        <v>0</v>
      </c>
      <c r="AK122" s="7">
        <f t="shared" si="78"/>
        <v>0</v>
      </c>
      <c r="AL122" s="7">
        <f t="shared" si="79"/>
        <v>0</v>
      </c>
      <c r="AM122" s="2">
        <f t="shared" si="80"/>
        <v>0.13988439306358383</v>
      </c>
      <c r="AN122" s="2">
        <f t="shared" si="81"/>
        <v>0</v>
      </c>
      <c r="AO122" s="2">
        <f t="shared" si="82"/>
        <v>0</v>
      </c>
      <c r="AP122" s="2">
        <f t="shared" si="83"/>
        <v>0</v>
      </c>
      <c r="AR122" t="str">
        <f t="shared" si="50"/>
        <v>Jefferson</v>
      </c>
      <c r="AS122" s="5" t="s">
        <v>206</v>
      </c>
      <c r="AT122" s="162"/>
      <c r="AV122" s="91">
        <v>5</v>
      </c>
      <c r="AW122" s="93">
        <v>69</v>
      </c>
      <c r="AX122" s="99">
        <f t="shared" si="84"/>
        <v>5069</v>
      </c>
      <c r="AZ122" s="7" t="s">
        <v>3053</v>
      </c>
      <c r="BA122" t="s">
        <v>3290</v>
      </c>
    </row>
    <row r="123" spans="1:53" hidden="1" outlineLevel="1">
      <c r="A123" s="6" t="s">
        <v>1995</v>
      </c>
      <c r="B123" s="5" t="s">
        <v>206</v>
      </c>
      <c r="C123" s="1">
        <f t="shared" si="71"/>
        <v>778</v>
      </c>
      <c r="D123" s="7">
        <f>IF(P123&gt;0,RANK(P123,(P123:R123,S123:AG123)),0)</f>
        <v>0</v>
      </c>
      <c r="E123" s="7">
        <f>IF(Q123&gt;0,RANK(Q123,(P123:R123,S123:AG123)),0)</f>
        <v>4</v>
      </c>
      <c r="F123" s="7">
        <f>IF(R123&gt;0,RANK(R123,(P123:R123,S123:AG123)),0)</f>
        <v>1</v>
      </c>
      <c r="G123" s="7">
        <f>IF(S123&gt;0,RANK(S123,(P123:R123,S123:AG123)),0)</f>
        <v>2</v>
      </c>
      <c r="H123" s="48">
        <f t="shared" si="72"/>
        <v>404</v>
      </c>
      <c r="I123" s="163">
        <f t="shared" si="37"/>
        <v>0.51928020565552702</v>
      </c>
      <c r="J123" s="2"/>
      <c r="K123" s="2">
        <f t="shared" si="73"/>
        <v>0</v>
      </c>
      <c r="L123" s="2">
        <f t="shared" si="74"/>
        <v>7.0694087403598976E-2</v>
      </c>
      <c r="M123" s="2">
        <f t="shared" si="75"/>
        <v>0.65809768637532129</v>
      </c>
      <c r="N123" s="2">
        <f t="shared" si="60"/>
        <v>0.13881748071979436</v>
      </c>
      <c r="O123" s="2">
        <f t="shared" si="61"/>
        <v>0.13239074550128541</v>
      </c>
      <c r="Q123" s="1">
        <v>55</v>
      </c>
      <c r="R123" s="1">
        <v>512</v>
      </c>
      <c r="S123" s="1">
        <v>108</v>
      </c>
      <c r="T123" s="1">
        <v>103</v>
      </c>
      <c r="AI123" s="7">
        <f t="shared" si="76"/>
        <v>3</v>
      </c>
      <c r="AJ123" s="7">
        <f t="shared" si="77"/>
        <v>0</v>
      </c>
      <c r="AK123" s="7">
        <f t="shared" si="78"/>
        <v>0</v>
      </c>
      <c r="AL123" s="7">
        <f t="shared" si="79"/>
        <v>0</v>
      </c>
      <c r="AM123" s="2">
        <f t="shared" si="80"/>
        <v>0.13239074550128535</v>
      </c>
      <c r="AN123" s="2">
        <f t="shared" si="81"/>
        <v>0</v>
      </c>
      <c r="AO123" s="2">
        <f t="shared" si="82"/>
        <v>0</v>
      </c>
      <c r="AP123" s="2">
        <f t="shared" si="83"/>
        <v>0</v>
      </c>
      <c r="AR123" t="str">
        <f t="shared" si="50"/>
        <v>Johnson</v>
      </c>
      <c r="AS123" s="5" t="s">
        <v>206</v>
      </c>
      <c r="AT123" s="162">
        <v>4</v>
      </c>
      <c r="AV123" s="91">
        <v>5</v>
      </c>
      <c r="AW123" s="93">
        <v>71</v>
      </c>
      <c r="AX123" s="99">
        <f t="shared" si="84"/>
        <v>5071</v>
      </c>
      <c r="AZ123" s="7" t="s">
        <v>3053</v>
      </c>
      <c r="BA123" t="s">
        <v>3290</v>
      </c>
    </row>
    <row r="124" spans="1:53" hidden="1" outlineLevel="1">
      <c r="A124" s="6" t="s">
        <v>1321</v>
      </c>
      <c r="B124" s="5" t="s">
        <v>206</v>
      </c>
      <c r="C124" s="1">
        <f t="shared" si="71"/>
        <v>401</v>
      </c>
      <c r="D124" s="7">
        <f>IF(P124&gt;0,RANK(P124,(P124:R124,S124:AG124)),0)</f>
        <v>0</v>
      </c>
      <c r="E124" s="7">
        <f>IF(Q124&gt;0,RANK(Q124,(P124:R124,S124:AG124)),0)</f>
        <v>4</v>
      </c>
      <c r="F124" s="7">
        <f>IF(R124&gt;0,RANK(R124,(P124:R124,S124:AG124)),0)</f>
        <v>1</v>
      </c>
      <c r="G124" s="7">
        <f>IF(S124&gt;0,RANK(S124,(P124:R124,S124:AG124)),0)</f>
        <v>3</v>
      </c>
      <c r="H124" s="48">
        <f t="shared" si="72"/>
        <v>229</v>
      </c>
      <c r="I124" s="163">
        <f t="shared" si="37"/>
        <v>0.57107231920199497</v>
      </c>
      <c r="J124" s="2"/>
      <c r="K124" s="2">
        <f t="shared" si="73"/>
        <v>0</v>
      </c>
      <c r="L124" s="2">
        <f t="shared" si="74"/>
        <v>3.4912718204488775E-2</v>
      </c>
      <c r="M124" s="2">
        <f t="shared" si="75"/>
        <v>0.71820448877805487</v>
      </c>
      <c r="N124" s="2">
        <f t="shared" si="60"/>
        <v>9.9750623441396513E-2</v>
      </c>
      <c r="O124" s="2">
        <f t="shared" si="61"/>
        <v>0.14713216957605979</v>
      </c>
      <c r="Q124" s="1">
        <v>14</v>
      </c>
      <c r="R124" s="1">
        <v>288</v>
      </c>
      <c r="S124" s="1">
        <v>40</v>
      </c>
      <c r="T124" s="1">
        <v>59</v>
      </c>
      <c r="AI124" s="7">
        <f t="shared" si="76"/>
        <v>2</v>
      </c>
      <c r="AJ124" s="7">
        <f t="shared" si="77"/>
        <v>0</v>
      </c>
      <c r="AK124" s="7">
        <f t="shared" si="78"/>
        <v>0</v>
      </c>
      <c r="AL124" s="7">
        <f t="shared" si="79"/>
        <v>0</v>
      </c>
      <c r="AM124" s="2">
        <f t="shared" si="80"/>
        <v>0.14713216957605985</v>
      </c>
      <c r="AN124" s="2">
        <f t="shared" si="81"/>
        <v>0</v>
      </c>
      <c r="AO124" s="2">
        <f t="shared" si="82"/>
        <v>0</v>
      </c>
      <c r="AP124" s="2">
        <f t="shared" si="83"/>
        <v>0</v>
      </c>
      <c r="AR124" t="str">
        <f t="shared" si="50"/>
        <v>Lafayette</v>
      </c>
      <c r="AS124" s="5" t="s">
        <v>206</v>
      </c>
      <c r="AT124" s="162">
        <v>4</v>
      </c>
      <c r="AV124" s="91">
        <v>5</v>
      </c>
      <c r="AW124" s="93">
        <v>73</v>
      </c>
      <c r="AX124" s="99">
        <f t="shared" si="84"/>
        <v>5073</v>
      </c>
      <c r="AZ124" s="7" t="s">
        <v>3053</v>
      </c>
      <c r="BA124" t="s">
        <v>3290</v>
      </c>
    </row>
    <row r="125" spans="1:53" hidden="1" outlineLevel="1">
      <c r="A125" s="6" t="s">
        <v>646</v>
      </c>
      <c r="B125" s="5" t="s">
        <v>206</v>
      </c>
      <c r="C125" s="1">
        <f t="shared" si="71"/>
        <v>407</v>
      </c>
      <c r="D125" s="7">
        <f>IF(P125&gt;0,RANK(P125,(P125:R125,S125:AG125)),0)</f>
        <v>0</v>
      </c>
      <c r="E125" s="7">
        <f>IF(Q125&gt;0,RANK(Q125,(P125:R125,S125:AG125)),0)</f>
        <v>4</v>
      </c>
      <c r="F125" s="7">
        <f>IF(R125&gt;0,RANK(R125,(P125:R125,S125:AG125)),0)</f>
        <v>1</v>
      </c>
      <c r="G125" s="7">
        <f>IF(S125&gt;0,RANK(S125,(P125:R125,S125:AG125)),0)</f>
        <v>3</v>
      </c>
      <c r="H125" s="48">
        <f t="shared" si="72"/>
        <v>210</v>
      </c>
      <c r="I125" s="163">
        <f t="shared" si="37"/>
        <v>0.51597051597051602</v>
      </c>
      <c r="J125" s="2"/>
      <c r="K125" s="2">
        <f t="shared" si="73"/>
        <v>0</v>
      </c>
      <c r="L125" s="2">
        <f t="shared" si="74"/>
        <v>6.3882063882063883E-2</v>
      </c>
      <c r="M125" s="2">
        <f t="shared" si="75"/>
        <v>0.6609336609336609</v>
      </c>
      <c r="N125" s="2">
        <f t="shared" si="60"/>
        <v>0.13022113022113022</v>
      </c>
      <c r="O125" s="2">
        <f t="shared" si="61"/>
        <v>0.14496314496314502</v>
      </c>
      <c r="Q125" s="1">
        <v>26</v>
      </c>
      <c r="R125" s="1">
        <v>269</v>
      </c>
      <c r="S125" s="1">
        <v>53</v>
      </c>
      <c r="T125" s="1">
        <v>59</v>
      </c>
      <c r="AI125" s="7">
        <f t="shared" si="76"/>
        <v>2</v>
      </c>
      <c r="AJ125" s="7">
        <f t="shared" si="77"/>
        <v>0</v>
      </c>
      <c r="AK125" s="7">
        <f t="shared" si="78"/>
        <v>0</v>
      </c>
      <c r="AL125" s="7">
        <f t="shared" si="79"/>
        <v>0</v>
      </c>
      <c r="AM125" s="2">
        <f t="shared" si="80"/>
        <v>0.14496314496314497</v>
      </c>
      <c r="AN125" s="2">
        <f t="shared" si="81"/>
        <v>0</v>
      </c>
      <c r="AO125" s="2">
        <f t="shared" si="82"/>
        <v>0</v>
      </c>
      <c r="AP125" s="2">
        <f t="shared" si="83"/>
        <v>0</v>
      </c>
      <c r="AR125" t="str">
        <f t="shared" si="50"/>
        <v>Lawrence</v>
      </c>
      <c r="AS125" s="5" t="s">
        <v>206</v>
      </c>
      <c r="AT125" s="162">
        <v>1</v>
      </c>
      <c r="AV125" s="91">
        <v>5</v>
      </c>
      <c r="AW125" s="93">
        <v>75</v>
      </c>
      <c r="AX125" s="99">
        <f t="shared" si="84"/>
        <v>5075</v>
      </c>
      <c r="AZ125" s="7" t="s">
        <v>3053</v>
      </c>
      <c r="BA125" t="s">
        <v>3290</v>
      </c>
    </row>
    <row r="126" spans="1:53" hidden="1" outlineLevel="1">
      <c r="A126" s="6" t="s">
        <v>647</v>
      </c>
      <c r="B126" s="5" t="s">
        <v>206</v>
      </c>
      <c r="C126" s="1">
        <f t="shared" si="71"/>
        <v>25</v>
      </c>
      <c r="D126" s="7">
        <f>IF(P126&gt;0,RANK(P126,(P126:R126,S126:AG126)),0)</f>
        <v>0</v>
      </c>
      <c r="E126" s="7">
        <f>IF(Q126&gt;0,RANK(Q126,(P126:R126,S126:AG126)),0)</f>
        <v>3</v>
      </c>
      <c r="F126" s="7">
        <f>IF(R126&gt;0,RANK(R126,(P126:R126,S126:AG126)),0)</f>
        <v>1</v>
      </c>
      <c r="G126" s="7">
        <f>IF(S126&gt;0,RANK(S126,(P126:R126,S126:AG126)),0)</f>
        <v>4</v>
      </c>
      <c r="H126" s="48">
        <f t="shared" si="72"/>
        <v>3</v>
      </c>
      <c r="I126" s="163">
        <f t="shared" si="37"/>
        <v>0.12</v>
      </c>
      <c r="J126" s="2"/>
      <c r="K126" s="2">
        <f t="shared" si="73"/>
        <v>0</v>
      </c>
      <c r="L126" s="2">
        <f t="shared" si="74"/>
        <v>0.12</v>
      </c>
      <c r="M126" s="2">
        <f t="shared" si="75"/>
        <v>0.48</v>
      </c>
      <c r="N126" s="2">
        <f t="shared" si="60"/>
        <v>0.04</v>
      </c>
      <c r="O126" s="2">
        <f t="shared" si="61"/>
        <v>0.36000000000000004</v>
      </c>
      <c r="Q126" s="1">
        <v>3</v>
      </c>
      <c r="R126" s="1">
        <v>12</v>
      </c>
      <c r="S126" s="1">
        <v>1</v>
      </c>
      <c r="T126" s="1">
        <v>9</v>
      </c>
      <c r="AI126" s="7">
        <f t="shared" si="76"/>
        <v>2</v>
      </c>
      <c r="AJ126" s="7">
        <f t="shared" si="77"/>
        <v>0</v>
      </c>
      <c r="AK126" s="7">
        <f t="shared" si="78"/>
        <v>0</v>
      </c>
      <c r="AL126" s="7">
        <f t="shared" si="79"/>
        <v>0</v>
      </c>
      <c r="AM126" s="2">
        <f t="shared" si="80"/>
        <v>0.36</v>
      </c>
      <c r="AN126" s="2">
        <f t="shared" si="81"/>
        <v>0</v>
      </c>
      <c r="AO126" s="2">
        <f t="shared" si="82"/>
        <v>0</v>
      </c>
      <c r="AP126" s="2">
        <f t="shared" si="83"/>
        <v>0</v>
      </c>
      <c r="AR126" t="str">
        <f t="shared" si="50"/>
        <v>Lee</v>
      </c>
      <c r="AS126" s="5" t="s">
        <v>206</v>
      </c>
      <c r="AT126" s="162">
        <v>1</v>
      </c>
      <c r="AV126" s="91">
        <v>5</v>
      </c>
      <c r="AW126" s="93">
        <v>77</v>
      </c>
      <c r="AX126" s="99">
        <f t="shared" si="84"/>
        <v>5077</v>
      </c>
      <c r="AZ126" s="7" t="s">
        <v>3053</v>
      </c>
      <c r="BA126" t="s">
        <v>3290</v>
      </c>
    </row>
    <row r="127" spans="1:53" hidden="1" outlineLevel="1">
      <c r="A127" s="6" t="s">
        <v>229</v>
      </c>
      <c r="B127" s="5" t="s">
        <v>206</v>
      </c>
      <c r="C127" s="1">
        <f t="shared" si="71"/>
        <v>51</v>
      </c>
      <c r="D127" s="7">
        <f>IF(P127&gt;0,RANK(P127,(P127:R127,S127:AG127)),0)</f>
        <v>0</v>
      </c>
      <c r="E127" s="7">
        <f>IF(Q127&gt;0,RANK(Q127,(P127:R127,S127:AG127)),0)</f>
        <v>4</v>
      </c>
      <c r="F127" s="7">
        <f>IF(R127&gt;0,RANK(R127,(P127:R127,S127:AG127)),0)</f>
        <v>1</v>
      </c>
      <c r="G127" s="7">
        <f>IF(S127&gt;0,RANK(S127,(P127:R127,S127:AG127)),0)</f>
        <v>2</v>
      </c>
      <c r="H127" s="48">
        <f t="shared" si="72"/>
        <v>31</v>
      </c>
      <c r="I127" s="163">
        <f t="shared" si="37"/>
        <v>0.60784313725490191</v>
      </c>
      <c r="J127" s="2"/>
      <c r="K127" s="2">
        <f t="shared" si="73"/>
        <v>0</v>
      </c>
      <c r="L127" s="2">
        <f t="shared" si="74"/>
        <v>5.8823529411764705E-2</v>
      </c>
      <c r="M127" s="2">
        <f t="shared" si="75"/>
        <v>0.72549019607843135</v>
      </c>
      <c r="N127" s="2">
        <f t="shared" si="60"/>
        <v>0.11764705882352941</v>
      </c>
      <c r="O127" s="2">
        <f t="shared" si="61"/>
        <v>9.8039215686274522E-2</v>
      </c>
      <c r="Q127" s="1">
        <v>3</v>
      </c>
      <c r="R127" s="1">
        <v>37</v>
      </c>
      <c r="S127" s="1">
        <v>6</v>
      </c>
      <c r="T127" s="1">
        <v>5</v>
      </c>
      <c r="AI127" s="7">
        <f t="shared" si="76"/>
        <v>3</v>
      </c>
      <c r="AJ127" s="7">
        <f t="shared" si="77"/>
        <v>0</v>
      </c>
      <c r="AK127" s="7">
        <f t="shared" si="78"/>
        <v>0</v>
      </c>
      <c r="AL127" s="7">
        <f t="shared" si="79"/>
        <v>0</v>
      </c>
      <c r="AM127" s="2">
        <f t="shared" si="80"/>
        <v>9.8039215686274508E-2</v>
      </c>
      <c r="AN127" s="2">
        <f t="shared" si="81"/>
        <v>0</v>
      </c>
      <c r="AO127" s="2">
        <f t="shared" si="82"/>
        <v>0</v>
      </c>
      <c r="AP127" s="2">
        <f t="shared" si="83"/>
        <v>0</v>
      </c>
      <c r="AR127" t="str">
        <f t="shared" si="50"/>
        <v>Lincoln</v>
      </c>
      <c r="AS127" s="5" t="s">
        <v>206</v>
      </c>
      <c r="AT127" s="162">
        <v>1</v>
      </c>
      <c r="AV127" s="91">
        <v>5</v>
      </c>
      <c r="AW127" s="93">
        <v>79</v>
      </c>
      <c r="AX127" s="99">
        <f t="shared" si="84"/>
        <v>5079</v>
      </c>
      <c r="AZ127" s="7" t="s">
        <v>3053</v>
      </c>
      <c r="BA127" t="s">
        <v>3290</v>
      </c>
    </row>
    <row r="128" spans="1:53" hidden="1" outlineLevel="1">
      <c r="A128" s="6" t="s">
        <v>3337</v>
      </c>
      <c r="B128" s="5" t="s">
        <v>206</v>
      </c>
      <c r="C128" s="1">
        <f t="shared" si="71"/>
        <v>212</v>
      </c>
      <c r="D128" s="7">
        <f>IF(P128&gt;0,RANK(P128,(P128:R128,S128:AG128)),0)</f>
        <v>0</v>
      </c>
      <c r="E128" s="7">
        <f>IF(Q128&gt;0,RANK(Q128,(P128:R128,S128:AG128)),0)</f>
        <v>3</v>
      </c>
      <c r="F128" s="7">
        <f>IF(R128&gt;0,RANK(R128,(P128:R128,S128:AG128)),0)</f>
        <v>1</v>
      </c>
      <c r="G128" s="7">
        <f>IF(S128&gt;0,RANK(S128,(P128:R128,S128:AG128)),0)</f>
        <v>4</v>
      </c>
      <c r="H128" s="48">
        <f t="shared" si="72"/>
        <v>135</v>
      </c>
      <c r="I128" s="163">
        <f t="shared" si="37"/>
        <v>0.6367924528301887</v>
      </c>
      <c r="J128" s="2"/>
      <c r="K128" s="2">
        <f t="shared" si="73"/>
        <v>0</v>
      </c>
      <c r="L128" s="2">
        <f t="shared" si="74"/>
        <v>5.6603773584905662E-2</v>
      </c>
      <c r="M128" s="2">
        <f t="shared" si="75"/>
        <v>0.76415094339622647</v>
      </c>
      <c r="N128" s="2">
        <f t="shared" si="60"/>
        <v>5.1886792452830191E-2</v>
      </c>
      <c r="O128" s="2">
        <f t="shared" si="61"/>
        <v>0.12735849056603771</v>
      </c>
      <c r="Q128" s="1">
        <v>12</v>
      </c>
      <c r="R128" s="1">
        <v>162</v>
      </c>
      <c r="S128" s="1">
        <v>11</v>
      </c>
      <c r="T128" s="1">
        <v>27</v>
      </c>
      <c r="AI128" s="7">
        <f t="shared" si="76"/>
        <v>2</v>
      </c>
      <c r="AJ128" s="7">
        <f t="shared" si="77"/>
        <v>0</v>
      </c>
      <c r="AK128" s="7">
        <f t="shared" si="78"/>
        <v>0</v>
      </c>
      <c r="AL128" s="7">
        <f t="shared" si="79"/>
        <v>0</v>
      </c>
      <c r="AM128" s="2">
        <f t="shared" si="80"/>
        <v>0.12735849056603774</v>
      </c>
      <c r="AN128" s="2">
        <f t="shared" si="81"/>
        <v>0</v>
      </c>
      <c r="AO128" s="2">
        <f t="shared" si="82"/>
        <v>0</v>
      </c>
      <c r="AP128" s="2">
        <f t="shared" si="83"/>
        <v>0</v>
      </c>
      <c r="AR128" t="str">
        <f t="shared" si="50"/>
        <v>Little River</v>
      </c>
      <c r="AS128" s="5" t="s">
        <v>206</v>
      </c>
      <c r="AT128" s="162">
        <v>4</v>
      </c>
      <c r="AV128" s="91">
        <v>5</v>
      </c>
      <c r="AW128" s="93">
        <v>81</v>
      </c>
      <c r="AX128" s="99">
        <f t="shared" si="84"/>
        <v>5081</v>
      </c>
      <c r="AZ128" s="7" t="s">
        <v>3053</v>
      </c>
      <c r="BA128" t="s">
        <v>3290</v>
      </c>
    </row>
    <row r="129" spans="1:53" hidden="1" outlineLevel="1">
      <c r="A129" s="6" t="s">
        <v>2211</v>
      </c>
      <c r="B129" s="5" t="s">
        <v>206</v>
      </c>
      <c r="C129" s="1">
        <f t="shared" si="71"/>
        <v>1235</v>
      </c>
      <c r="D129" s="7">
        <f>IF(P129&gt;0,RANK(P129,(P129:R129,S129:AG129)),0)</f>
        <v>0</v>
      </c>
      <c r="E129" s="7">
        <f>IF(Q129&gt;0,RANK(Q129,(P129:R129,S129:AG129)),0)</f>
        <v>4</v>
      </c>
      <c r="F129" s="7">
        <f>IF(R129&gt;0,RANK(R129,(P129:R129,S129:AG129)),0)</f>
        <v>1</v>
      </c>
      <c r="G129" s="7">
        <f>IF(S129&gt;0,RANK(S129,(P129:R129,S129:AG129)),0)</f>
        <v>2</v>
      </c>
      <c r="H129" s="48">
        <f t="shared" si="72"/>
        <v>717</v>
      </c>
      <c r="I129" s="163">
        <f t="shared" si="37"/>
        <v>0.58056680161943319</v>
      </c>
      <c r="J129" s="2"/>
      <c r="K129" s="2">
        <f t="shared" si="73"/>
        <v>0</v>
      </c>
      <c r="L129" s="2">
        <f t="shared" si="74"/>
        <v>5.020242914979757E-2</v>
      </c>
      <c r="M129" s="2">
        <f t="shared" si="75"/>
        <v>0.70364372469635628</v>
      </c>
      <c r="N129" s="2">
        <f t="shared" si="60"/>
        <v>0.12307692307692308</v>
      </c>
      <c r="O129" s="2">
        <f t="shared" si="61"/>
        <v>0.12307692307692308</v>
      </c>
      <c r="Q129" s="1">
        <v>62</v>
      </c>
      <c r="R129" s="1">
        <v>869</v>
      </c>
      <c r="S129" s="1">
        <v>152</v>
      </c>
      <c r="T129" s="1">
        <v>152</v>
      </c>
      <c r="AI129" s="7">
        <f t="shared" si="76"/>
        <v>2</v>
      </c>
      <c r="AJ129" s="7">
        <f t="shared" si="77"/>
        <v>0</v>
      </c>
      <c r="AK129" s="7">
        <f t="shared" si="78"/>
        <v>0</v>
      </c>
      <c r="AL129" s="7">
        <f t="shared" si="79"/>
        <v>0</v>
      </c>
      <c r="AM129" s="2">
        <f t="shared" si="80"/>
        <v>0.12307692307692308</v>
      </c>
      <c r="AN129" s="2">
        <f t="shared" si="81"/>
        <v>0</v>
      </c>
      <c r="AO129" s="2">
        <f t="shared" si="82"/>
        <v>0</v>
      </c>
      <c r="AP129" s="2">
        <f t="shared" si="83"/>
        <v>0</v>
      </c>
      <c r="AR129" t="str">
        <f t="shared" si="50"/>
        <v>Logan</v>
      </c>
      <c r="AS129" s="5" t="s">
        <v>206</v>
      </c>
      <c r="AT129" s="162">
        <v>4</v>
      </c>
      <c r="AV129" s="91">
        <v>5</v>
      </c>
      <c r="AW129" s="93">
        <v>83</v>
      </c>
      <c r="AX129" s="99">
        <f t="shared" si="84"/>
        <v>5083</v>
      </c>
      <c r="AZ129" s="7" t="s">
        <v>3053</v>
      </c>
      <c r="BA129" t="s">
        <v>3290</v>
      </c>
    </row>
    <row r="130" spans="1:53" hidden="1" outlineLevel="1">
      <c r="A130" s="6" t="s">
        <v>2374</v>
      </c>
      <c r="B130" s="5" t="s">
        <v>206</v>
      </c>
      <c r="C130" s="1">
        <f t="shared" si="71"/>
        <v>4210</v>
      </c>
      <c r="D130" s="7">
        <f>IF(P130&gt;0,RANK(P130,(P130:R130,S130:AG130)),0)</f>
        <v>0</v>
      </c>
      <c r="E130" s="7">
        <f>IF(Q130&gt;0,RANK(Q130,(P130:R130,S130:AG130)),0)</f>
        <v>4</v>
      </c>
      <c r="F130" s="7">
        <f>IF(R130&gt;0,RANK(R130,(P130:R130,S130:AG130)),0)</f>
        <v>1</v>
      </c>
      <c r="G130" s="7">
        <f>IF(S130&gt;0,RANK(S130,(P130:R130,S130:AG130)),0)</f>
        <v>3</v>
      </c>
      <c r="H130" s="48">
        <f t="shared" si="72"/>
        <v>2122</v>
      </c>
      <c r="I130" s="163">
        <f t="shared" si="37"/>
        <v>0.50403800475059379</v>
      </c>
      <c r="J130" s="2"/>
      <c r="K130" s="2">
        <f t="shared" si="73"/>
        <v>0</v>
      </c>
      <c r="L130" s="2">
        <f t="shared" si="74"/>
        <v>5.866983372921615E-2</v>
      </c>
      <c r="M130" s="2">
        <f t="shared" si="75"/>
        <v>0.65510688836104514</v>
      </c>
      <c r="N130" s="2">
        <f t="shared" si="60"/>
        <v>0.13515439429928741</v>
      </c>
      <c r="O130" s="2">
        <f t="shared" si="61"/>
        <v>0.15106888361045126</v>
      </c>
      <c r="Q130" s="1">
        <v>247</v>
      </c>
      <c r="R130" s="1">
        <v>2758</v>
      </c>
      <c r="S130" s="1">
        <v>569</v>
      </c>
      <c r="T130" s="1">
        <v>636</v>
      </c>
      <c r="AI130" s="7">
        <f t="shared" si="76"/>
        <v>2</v>
      </c>
      <c r="AJ130" s="7">
        <f t="shared" si="77"/>
        <v>0</v>
      </c>
      <c r="AK130" s="7">
        <f t="shared" si="78"/>
        <v>0</v>
      </c>
      <c r="AL130" s="7">
        <f t="shared" si="79"/>
        <v>0</v>
      </c>
      <c r="AM130" s="2">
        <f t="shared" si="80"/>
        <v>0.15106888361045132</v>
      </c>
      <c r="AN130" s="2">
        <f t="shared" si="81"/>
        <v>0</v>
      </c>
      <c r="AO130" s="2">
        <f t="shared" si="82"/>
        <v>0</v>
      </c>
      <c r="AP130" s="2">
        <f t="shared" si="83"/>
        <v>0</v>
      </c>
      <c r="AR130" t="str">
        <f t="shared" si="50"/>
        <v>Lonoke</v>
      </c>
      <c r="AS130" s="5" t="s">
        <v>206</v>
      </c>
      <c r="AT130" s="162">
        <v>1</v>
      </c>
      <c r="AV130" s="91">
        <v>5</v>
      </c>
      <c r="AW130" s="93">
        <v>85</v>
      </c>
      <c r="AX130" s="99">
        <f t="shared" si="84"/>
        <v>5085</v>
      </c>
      <c r="AZ130" s="7" t="s">
        <v>3053</v>
      </c>
      <c r="BA130" t="s">
        <v>3290</v>
      </c>
    </row>
    <row r="131" spans="1:53" hidden="1" outlineLevel="1">
      <c r="A131" s="6" t="s">
        <v>1421</v>
      </c>
      <c r="B131" s="5" t="s">
        <v>206</v>
      </c>
      <c r="C131" s="1">
        <f t="shared" si="71"/>
        <v>1340</v>
      </c>
      <c r="D131" s="7">
        <f>IF(P131&gt;0,RANK(P131,(P131:R131,S131:AG131)),0)</f>
        <v>0</v>
      </c>
      <c r="E131" s="7">
        <f>IF(Q131&gt;0,RANK(Q131,(P131:R131,S131:AG131)),0)</f>
        <v>4</v>
      </c>
      <c r="F131" s="7">
        <f>IF(R131&gt;0,RANK(R131,(P131:R131,S131:AG131)),0)</f>
        <v>1</v>
      </c>
      <c r="G131" s="7">
        <f>IF(S131&gt;0,RANK(S131,(P131:R131,S131:AG131)),0)</f>
        <v>2</v>
      </c>
      <c r="H131" s="48">
        <f t="shared" si="72"/>
        <v>677</v>
      </c>
      <c r="I131" s="163">
        <f t="shared" si="37"/>
        <v>0.50522388059701495</v>
      </c>
      <c r="J131" s="2"/>
      <c r="K131" s="2">
        <f t="shared" si="73"/>
        <v>0</v>
      </c>
      <c r="L131" s="2">
        <f t="shared" si="74"/>
        <v>3.656716417910448E-2</v>
      </c>
      <c r="M131" s="2">
        <f t="shared" si="75"/>
        <v>0.66343283582089552</v>
      </c>
      <c r="N131" s="2">
        <f t="shared" si="60"/>
        <v>0.15820895522388059</v>
      </c>
      <c r="O131" s="2">
        <f t="shared" si="61"/>
        <v>0.14179104477611945</v>
      </c>
      <c r="Q131" s="1">
        <v>49</v>
      </c>
      <c r="R131" s="1">
        <v>889</v>
      </c>
      <c r="S131" s="1">
        <v>212</v>
      </c>
      <c r="T131" s="1">
        <v>190</v>
      </c>
      <c r="AI131" s="7">
        <f t="shared" si="76"/>
        <v>3</v>
      </c>
      <c r="AJ131" s="7">
        <f t="shared" si="77"/>
        <v>0</v>
      </c>
      <c r="AK131" s="7">
        <f t="shared" si="78"/>
        <v>0</v>
      </c>
      <c r="AL131" s="7">
        <f t="shared" si="79"/>
        <v>0</v>
      </c>
      <c r="AM131" s="2">
        <f t="shared" si="80"/>
        <v>0.1417910447761194</v>
      </c>
      <c r="AN131" s="2">
        <f t="shared" si="81"/>
        <v>0</v>
      </c>
      <c r="AO131" s="2">
        <f t="shared" si="82"/>
        <v>0</v>
      </c>
      <c r="AP131" s="2">
        <f t="shared" si="83"/>
        <v>0</v>
      </c>
      <c r="AR131" t="str">
        <f t="shared" si="50"/>
        <v>Madison</v>
      </c>
      <c r="AS131" s="5" t="s">
        <v>206</v>
      </c>
      <c r="AT131" s="162">
        <v>4</v>
      </c>
      <c r="AV131" s="91">
        <v>5</v>
      </c>
      <c r="AW131" s="93">
        <v>87</v>
      </c>
      <c r="AX131" s="99">
        <f t="shared" si="84"/>
        <v>5087</v>
      </c>
      <c r="AZ131" s="7" t="s">
        <v>3053</v>
      </c>
      <c r="BA131" t="s">
        <v>3290</v>
      </c>
    </row>
    <row r="132" spans="1:53" hidden="1" outlineLevel="1">
      <c r="A132" s="6" t="s">
        <v>1322</v>
      </c>
      <c r="B132" s="5" t="s">
        <v>206</v>
      </c>
      <c r="C132" s="1">
        <f t="shared" si="71"/>
        <v>755</v>
      </c>
      <c r="D132" s="7">
        <f>IF(P132&gt;0,RANK(P132,(P132:R132,S132:AG132)),0)</f>
        <v>0</v>
      </c>
      <c r="E132" s="7">
        <f>IF(Q132&gt;0,RANK(Q132,(P132:R132,S132:AG132)),0)</f>
        <v>4</v>
      </c>
      <c r="F132" s="7">
        <f>IF(R132&gt;0,RANK(R132,(P132:R132,S132:AG132)),0)</f>
        <v>1</v>
      </c>
      <c r="G132" s="7">
        <f>IF(S132&gt;0,RANK(S132,(P132:R132,S132:AG132)),0)</f>
        <v>2</v>
      </c>
      <c r="H132" s="48">
        <f t="shared" si="72"/>
        <v>427</v>
      </c>
      <c r="I132" s="163">
        <f t="shared" si="37"/>
        <v>0.56556291390728475</v>
      </c>
      <c r="J132" s="2"/>
      <c r="K132" s="2">
        <f t="shared" si="73"/>
        <v>0</v>
      </c>
      <c r="L132" s="2">
        <f t="shared" si="74"/>
        <v>4.6357615894039736E-2</v>
      </c>
      <c r="M132" s="2">
        <f t="shared" si="75"/>
        <v>0.6993377483443709</v>
      </c>
      <c r="N132" s="2">
        <f t="shared" si="60"/>
        <v>0.1337748344370861</v>
      </c>
      <c r="O132" s="2">
        <f t="shared" si="61"/>
        <v>0.12052980132450325</v>
      </c>
      <c r="Q132" s="1">
        <v>35</v>
      </c>
      <c r="R132" s="1">
        <v>528</v>
      </c>
      <c r="S132" s="1">
        <v>101</v>
      </c>
      <c r="T132" s="1">
        <v>91</v>
      </c>
      <c r="AI132" s="7">
        <f t="shared" si="76"/>
        <v>3</v>
      </c>
      <c r="AJ132" s="7">
        <f t="shared" si="77"/>
        <v>0</v>
      </c>
      <c r="AK132" s="7">
        <f t="shared" si="78"/>
        <v>0</v>
      </c>
      <c r="AL132" s="7">
        <f t="shared" si="79"/>
        <v>0</v>
      </c>
      <c r="AM132" s="2">
        <f t="shared" si="80"/>
        <v>0.12052980132450331</v>
      </c>
      <c r="AN132" s="2">
        <f t="shared" si="81"/>
        <v>0</v>
      </c>
      <c r="AO132" s="2">
        <f t="shared" si="82"/>
        <v>0</v>
      </c>
      <c r="AP132" s="2">
        <f t="shared" si="83"/>
        <v>0</v>
      </c>
      <c r="AR132" t="str">
        <f t="shared" si="50"/>
        <v>Marion</v>
      </c>
      <c r="AS132" s="5" t="s">
        <v>206</v>
      </c>
      <c r="AT132" s="162">
        <v>3</v>
      </c>
      <c r="AV132" s="91">
        <v>5</v>
      </c>
      <c r="AW132" s="93">
        <v>89</v>
      </c>
      <c r="AX132" s="99">
        <f t="shared" si="84"/>
        <v>5089</v>
      </c>
      <c r="AZ132" s="7" t="s">
        <v>3053</v>
      </c>
      <c r="BA132" t="s">
        <v>3290</v>
      </c>
    </row>
    <row r="133" spans="1:53" hidden="1" outlineLevel="1">
      <c r="A133" s="6" t="s">
        <v>720</v>
      </c>
      <c r="B133" s="5" t="s">
        <v>206</v>
      </c>
      <c r="C133" s="1">
        <f t="shared" si="71"/>
        <v>2471</v>
      </c>
      <c r="D133" s="7">
        <f>IF(P133&gt;0,RANK(P133,(P133:R133,S133:AG133)),0)</f>
        <v>0</v>
      </c>
      <c r="E133" s="7">
        <f>IF(Q133&gt;0,RANK(Q133,(P133:R133,S133:AG133)),0)</f>
        <v>4</v>
      </c>
      <c r="F133" s="7">
        <f>IF(R133&gt;0,RANK(R133,(P133:R133,S133:AG133)),0)</f>
        <v>1</v>
      </c>
      <c r="G133" s="7">
        <f>IF(S133&gt;0,RANK(S133,(P133:R133,S133:AG133)),0)</f>
        <v>3</v>
      </c>
      <c r="H133" s="48">
        <f t="shared" si="72"/>
        <v>1523</v>
      </c>
      <c r="I133" s="163">
        <f t="shared" si="37"/>
        <v>0.6163496560097127</v>
      </c>
      <c r="J133" s="2"/>
      <c r="K133" s="2">
        <f t="shared" si="73"/>
        <v>0</v>
      </c>
      <c r="L133" s="2">
        <f t="shared" si="74"/>
        <v>4.8158640226628892E-2</v>
      </c>
      <c r="M133" s="2">
        <f t="shared" si="75"/>
        <v>0.73816268717118572</v>
      </c>
      <c r="N133" s="2">
        <f t="shared" si="60"/>
        <v>9.1865641440712256E-2</v>
      </c>
      <c r="O133" s="2">
        <f t="shared" si="61"/>
        <v>0.12181303116147317</v>
      </c>
      <c r="Q133" s="1">
        <v>119</v>
      </c>
      <c r="R133" s="1">
        <v>1824</v>
      </c>
      <c r="S133" s="1">
        <v>227</v>
      </c>
      <c r="T133" s="1">
        <v>301</v>
      </c>
      <c r="AI133" s="7">
        <f t="shared" si="76"/>
        <v>2</v>
      </c>
      <c r="AJ133" s="7">
        <f t="shared" si="77"/>
        <v>0</v>
      </c>
      <c r="AK133" s="7">
        <f t="shared" si="78"/>
        <v>0</v>
      </c>
      <c r="AL133" s="7">
        <f t="shared" si="79"/>
        <v>0</v>
      </c>
      <c r="AM133" s="2">
        <f t="shared" si="80"/>
        <v>0.12181303116147309</v>
      </c>
      <c r="AN133" s="2">
        <f t="shared" si="81"/>
        <v>0</v>
      </c>
      <c r="AO133" s="2">
        <f t="shared" si="82"/>
        <v>0</v>
      </c>
      <c r="AP133" s="2">
        <f t="shared" si="83"/>
        <v>0</v>
      </c>
      <c r="AR133" t="str">
        <f t="shared" si="50"/>
        <v>Miller</v>
      </c>
      <c r="AS133" s="5" t="s">
        <v>206</v>
      </c>
      <c r="AT133" s="162">
        <v>4</v>
      </c>
      <c r="AV133" s="91">
        <v>5</v>
      </c>
      <c r="AW133" s="93">
        <v>91</v>
      </c>
      <c r="AX133" s="99">
        <f t="shared" si="84"/>
        <v>5091</v>
      </c>
      <c r="AZ133" s="7" t="s">
        <v>3053</v>
      </c>
      <c r="BA133" t="s">
        <v>3290</v>
      </c>
    </row>
    <row r="134" spans="1:53" hidden="1" outlineLevel="1">
      <c r="A134" s="6" t="s">
        <v>3191</v>
      </c>
      <c r="B134" s="5" t="s">
        <v>206</v>
      </c>
      <c r="C134" s="1">
        <f t="shared" si="71"/>
        <v>476</v>
      </c>
      <c r="D134" s="7">
        <f>IF(P134&gt;0,RANK(P134,(P134:R134,S134:AG134)),0)</f>
        <v>0</v>
      </c>
      <c r="E134" s="7">
        <f>IF(Q134&gt;0,RANK(Q134,(P134:R134,S134:AG134)),0)</f>
        <v>4</v>
      </c>
      <c r="F134" s="7">
        <f>IF(R134&gt;0,RANK(R134,(P134:R134,S134:AG134)),0)</f>
        <v>1</v>
      </c>
      <c r="G134" s="7">
        <f>IF(S134&gt;0,RANK(S134,(P134:R134,S134:AG134)),0)</f>
        <v>2</v>
      </c>
      <c r="H134" s="48">
        <f t="shared" si="72"/>
        <v>319</v>
      </c>
      <c r="I134" s="163">
        <f t="shared" si="37"/>
        <v>0.67016806722689071</v>
      </c>
      <c r="J134" s="2"/>
      <c r="K134" s="2">
        <f t="shared" si="73"/>
        <v>0</v>
      </c>
      <c r="L134" s="2">
        <f t="shared" si="74"/>
        <v>4.6218487394957986E-2</v>
      </c>
      <c r="M134" s="2">
        <f t="shared" si="75"/>
        <v>0.76470588235294112</v>
      </c>
      <c r="N134" s="2">
        <f t="shared" si="60"/>
        <v>9.4537815126050417E-2</v>
      </c>
      <c r="O134" s="2">
        <f t="shared" si="61"/>
        <v>9.4537815126050417E-2</v>
      </c>
      <c r="Q134" s="1">
        <v>22</v>
      </c>
      <c r="R134" s="1">
        <v>364</v>
      </c>
      <c r="S134" s="1">
        <v>45</v>
      </c>
      <c r="T134" s="1">
        <v>45</v>
      </c>
      <c r="AI134" s="7">
        <f t="shared" si="76"/>
        <v>2</v>
      </c>
      <c r="AJ134" s="7">
        <f t="shared" si="77"/>
        <v>0</v>
      </c>
      <c r="AK134" s="7">
        <f t="shared" si="78"/>
        <v>0</v>
      </c>
      <c r="AL134" s="7">
        <f t="shared" si="79"/>
        <v>0</v>
      </c>
      <c r="AM134" s="2">
        <f t="shared" si="80"/>
        <v>9.4537815126050417E-2</v>
      </c>
      <c r="AN134" s="2">
        <f t="shared" si="81"/>
        <v>0</v>
      </c>
      <c r="AO134" s="2">
        <f t="shared" si="82"/>
        <v>0</v>
      </c>
      <c r="AP134" s="2">
        <f t="shared" si="83"/>
        <v>0</v>
      </c>
      <c r="AR134" t="str">
        <f t="shared" si="50"/>
        <v>Mississippi</v>
      </c>
      <c r="AS134" s="5" t="s">
        <v>206</v>
      </c>
      <c r="AT134" s="162">
        <v>1</v>
      </c>
      <c r="AV134" s="91">
        <v>5</v>
      </c>
      <c r="AW134" s="93">
        <v>93</v>
      </c>
      <c r="AX134" s="99">
        <f t="shared" si="84"/>
        <v>5093</v>
      </c>
      <c r="AZ134" s="7" t="s">
        <v>3053</v>
      </c>
      <c r="BA134" t="s">
        <v>3290</v>
      </c>
    </row>
    <row r="135" spans="1:53" hidden="1" outlineLevel="1">
      <c r="A135" s="6" t="s">
        <v>350</v>
      </c>
      <c r="B135" s="5" t="s">
        <v>206</v>
      </c>
      <c r="C135" s="1">
        <f t="shared" si="71"/>
        <v>79</v>
      </c>
      <c r="D135" s="7">
        <f>IF(P135&gt;0,RANK(P135,(P135:R135,S135:AG135)),0)</f>
        <v>0</v>
      </c>
      <c r="E135" s="7">
        <f>IF(Q135&gt;0,RANK(Q135,(P135:R135,S135:AG135)),0)</f>
        <v>4</v>
      </c>
      <c r="F135" s="7">
        <f>IF(R135&gt;0,RANK(R135,(P135:R135,S135:AG135)),0)</f>
        <v>1</v>
      </c>
      <c r="G135" s="7">
        <f>IF(S135&gt;0,RANK(S135,(P135:R135,S135:AG135)),0)</f>
        <v>3</v>
      </c>
      <c r="H135" s="48">
        <f t="shared" si="72"/>
        <v>39</v>
      </c>
      <c r="I135" s="163">
        <f t="shared" ref="I135:I163" si="85">H135/C135</f>
        <v>0.49367088607594939</v>
      </c>
      <c r="J135" s="2"/>
      <c r="K135" s="2">
        <f t="shared" si="73"/>
        <v>0</v>
      </c>
      <c r="L135" s="2">
        <f t="shared" si="74"/>
        <v>7.5949367088607597E-2</v>
      </c>
      <c r="M135" s="2">
        <f t="shared" si="75"/>
        <v>0.65822784810126578</v>
      </c>
      <c r="N135" s="2">
        <f t="shared" si="60"/>
        <v>0.10126582278481013</v>
      </c>
      <c r="O135" s="2">
        <f t="shared" si="61"/>
        <v>0.16455696202531656</v>
      </c>
      <c r="Q135" s="1">
        <v>6</v>
      </c>
      <c r="R135" s="1">
        <v>52</v>
      </c>
      <c r="S135" s="1">
        <v>8</v>
      </c>
      <c r="T135" s="1">
        <v>13</v>
      </c>
      <c r="AI135" s="7">
        <f t="shared" si="76"/>
        <v>2</v>
      </c>
      <c r="AJ135" s="7">
        <f t="shared" si="77"/>
        <v>0</v>
      </c>
      <c r="AK135" s="7">
        <f t="shared" si="78"/>
        <v>0</v>
      </c>
      <c r="AL135" s="7">
        <f t="shared" si="79"/>
        <v>0</v>
      </c>
      <c r="AM135" s="2">
        <f t="shared" si="80"/>
        <v>0.16455696202531644</v>
      </c>
      <c r="AN135" s="2">
        <f t="shared" si="81"/>
        <v>0</v>
      </c>
      <c r="AO135" s="2">
        <f t="shared" si="82"/>
        <v>0</v>
      </c>
      <c r="AP135" s="2">
        <f t="shared" si="83"/>
        <v>0</v>
      </c>
      <c r="AR135" t="str">
        <f t="shared" ref="AR135:AR198" si="86">A135</f>
        <v>Monroe</v>
      </c>
      <c r="AS135" s="5" t="s">
        <v>206</v>
      </c>
      <c r="AT135" s="162">
        <v>1</v>
      </c>
      <c r="AV135" s="91">
        <v>5</v>
      </c>
      <c r="AW135" s="93">
        <v>95</v>
      </c>
      <c r="AX135" s="99">
        <f t="shared" si="84"/>
        <v>5095</v>
      </c>
      <c r="AZ135" s="7" t="s">
        <v>3053</v>
      </c>
      <c r="BA135" t="s">
        <v>3290</v>
      </c>
    </row>
    <row r="136" spans="1:53" hidden="1" outlineLevel="1">
      <c r="A136" s="6" t="s">
        <v>402</v>
      </c>
      <c r="B136" s="5" t="s">
        <v>206</v>
      </c>
      <c r="C136" s="1">
        <f t="shared" si="71"/>
        <v>633</v>
      </c>
      <c r="D136" s="7">
        <f>IF(P136&gt;0,RANK(P136,(P136:R136,S136:AG136)),0)</f>
        <v>0</v>
      </c>
      <c r="E136" s="7">
        <f>IF(Q136&gt;0,RANK(Q136,(P136:R136,S136:AG136)),0)</f>
        <v>4</v>
      </c>
      <c r="F136" s="7">
        <f>IF(R136&gt;0,RANK(R136,(P136:R136,S136:AG136)),0)</f>
        <v>1</v>
      </c>
      <c r="G136" s="7">
        <f>IF(S136&gt;0,RANK(S136,(P136:R136,S136:AG136)),0)</f>
        <v>2</v>
      </c>
      <c r="H136" s="48">
        <f t="shared" si="72"/>
        <v>369</v>
      </c>
      <c r="I136" s="163">
        <f t="shared" si="85"/>
        <v>0.58293838862559244</v>
      </c>
      <c r="J136" s="2"/>
      <c r="K136" s="2">
        <f t="shared" si="73"/>
        <v>0</v>
      </c>
      <c r="L136" s="2">
        <f t="shared" si="74"/>
        <v>5.0552922590837282E-2</v>
      </c>
      <c r="M136" s="2">
        <f t="shared" si="75"/>
        <v>0.72037914691943128</v>
      </c>
      <c r="N136" s="2">
        <f t="shared" si="60"/>
        <v>0.13744075829383887</v>
      </c>
      <c r="O136" s="2">
        <f t="shared" si="61"/>
        <v>9.1627172195892531E-2</v>
      </c>
      <c r="Q136" s="1">
        <v>32</v>
      </c>
      <c r="R136" s="1">
        <v>456</v>
      </c>
      <c r="S136" s="1">
        <v>87</v>
      </c>
      <c r="T136" s="1">
        <v>58</v>
      </c>
      <c r="AI136" s="7">
        <f t="shared" si="76"/>
        <v>3</v>
      </c>
      <c r="AJ136" s="7">
        <f t="shared" si="77"/>
        <v>0</v>
      </c>
      <c r="AK136" s="7">
        <f t="shared" si="78"/>
        <v>0</v>
      </c>
      <c r="AL136" s="7">
        <f t="shared" si="79"/>
        <v>0</v>
      </c>
      <c r="AM136" s="2">
        <f t="shared" si="80"/>
        <v>9.1627172195892573E-2</v>
      </c>
      <c r="AN136" s="2">
        <f t="shared" si="81"/>
        <v>0</v>
      </c>
      <c r="AO136" s="2">
        <f t="shared" si="82"/>
        <v>0</v>
      </c>
      <c r="AP136" s="2">
        <f t="shared" si="83"/>
        <v>0</v>
      </c>
      <c r="AR136" t="str">
        <f t="shared" si="86"/>
        <v>Montgomery</v>
      </c>
      <c r="AS136" s="5" t="s">
        <v>206</v>
      </c>
      <c r="AT136" s="162">
        <v>4</v>
      </c>
      <c r="AV136" s="91">
        <v>5</v>
      </c>
      <c r="AW136" s="93">
        <v>97</v>
      </c>
      <c r="AX136" s="99">
        <f t="shared" si="84"/>
        <v>5097</v>
      </c>
      <c r="AZ136" s="7" t="s">
        <v>3053</v>
      </c>
      <c r="BA136" t="s">
        <v>3290</v>
      </c>
    </row>
    <row r="137" spans="1:53" hidden="1" outlineLevel="1">
      <c r="A137" s="6" t="s">
        <v>1444</v>
      </c>
      <c r="B137" s="5" t="s">
        <v>206</v>
      </c>
      <c r="C137" s="1">
        <f t="shared" si="71"/>
        <v>81</v>
      </c>
      <c r="D137" s="7">
        <f>IF(P137&gt;0,RANK(P137,(P137:R137,S137:AG137)),0)</f>
        <v>0</v>
      </c>
      <c r="E137" s="7">
        <f>IF(Q137&gt;0,RANK(Q137,(P137:R137,S137:AG137)),0)</f>
        <v>4</v>
      </c>
      <c r="F137" s="7">
        <f>IF(R137&gt;0,RANK(R137,(P137:R137,S137:AG137)),0)</f>
        <v>1</v>
      </c>
      <c r="G137" s="7">
        <f>IF(S137&gt;0,RANK(S137,(P137:R137,S137:AG137)),0)</f>
        <v>3</v>
      </c>
      <c r="H137" s="48">
        <f t="shared" si="72"/>
        <v>46</v>
      </c>
      <c r="I137" s="163">
        <f t="shared" si="85"/>
        <v>0.5679012345679012</v>
      </c>
      <c r="J137" s="2"/>
      <c r="K137" s="2">
        <f t="shared" si="73"/>
        <v>0</v>
      </c>
      <c r="L137" s="2">
        <f t="shared" si="74"/>
        <v>2.4691358024691357E-2</v>
      </c>
      <c r="M137" s="2">
        <f t="shared" si="75"/>
        <v>0.72839506172839508</v>
      </c>
      <c r="N137" s="2">
        <f t="shared" si="60"/>
        <v>8.6419753086419748E-2</v>
      </c>
      <c r="O137" s="2">
        <f t="shared" si="61"/>
        <v>0.16049382716049382</v>
      </c>
      <c r="Q137" s="1">
        <v>2</v>
      </c>
      <c r="R137" s="1">
        <v>59</v>
      </c>
      <c r="S137" s="1">
        <v>7</v>
      </c>
      <c r="T137" s="1">
        <v>13</v>
      </c>
      <c r="AI137" s="7">
        <f t="shared" si="76"/>
        <v>2</v>
      </c>
      <c r="AJ137" s="7">
        <f t="shared" si="77"/>
        <v>0</v>
      </c>
      <c r="AK137" s="7">
        <f t="shared" si="78"/>
        <v>0</v>
      </c>
      <c r="AL137" s="7">
        <f t="shared" si="79"/>
        <v>0</v>
      </c>
      <c r="AM137" s="2">
        <f t="shared" si="80"/>
        <v>0.16049382716049382</v>
      </c>
      <c r="AN137" s="2">
        <f t="shared" si="81"/>
        <v>0</v>
      </c>
      <c r="AO137" s="2">
        <f t="shared" si="82"/>
        <v>0</v>
      </c>
      <c r="AP137" s="2">
        <f t="shared" si="83"/>
        <v>0</v>
      </c>
      <c r="AR137" t="str">
        <f t="shared" si="86"/>
        <v>Nevada</v>
      </c>
      <c r="AS137" s="5" t="s">
        <v>206</v>
      </c>
      <c r="AT137" s="162">
        <v>4</v>
      </c>
      <c r="AV137" s="91">
        <v>5</v>
      </c>
      <c r="AW137" s="93">
        <v>99</v>
      </c>
      <c r="AX137" s="99">
        <f t="shared" si="84"/>
        <v>5099</v>
      </c>
      <c r="AZ137" s="7" t="s">
        <v>3053</v>
      </c>
      <c r="BA137" t="s">
        <v>3290</v>
      </c>
    </row>
    <row r="138" spans="1:53" hidden="1" outlineLevel="1">
      <c r="A138" s="6" t="s">
        <v>2567</v>
      </c>
      <c r="B138" s="5" t="s">
        <v>206</v>
      </c>
      <c r="C138" s="1">
        <f t="shared" si="71"/>
        <v>447</v>
      </c>
      <c r="D138" s="7">
        <f>IF(P138&gt;0,RANK(P138,(P138:R138,S138:AG138)),0)</f>
        <v>0</v>
      </c>
      <c r="E138" s="7">
        <f>IF(Q138&gt;0,RANK(Q138,(P138:R138,S138:AG138)),0)</f>
        <v>4</v>
      </c>
      <c r="F138" s="7">
        <f>IF(R138&gt;0,RANK(R138,(P138:R138,S138:AG138)),0)</f>
        <v>1</v>
      </c>
      <c r="G138" s="7">
        <f>IF(S138&gt;0,RANK(S138,(P138:R138,S138:AG138)),0)</f>
        <v>3</v>
      </c>
      <c r="H138" s="48">
        <f t="shared" si="72"/>
        <v>198</v>
      </c>
      <c r="I138" s="163">
        <f t="shared" si="85"/>
        <v>0.44295302013422821</v>
      </c>
      <c r="J138" s="2"/>
      <c r="K138" s="2">
        <f t="shared" si="73"/>
        <v>0</v>
      </c>
      <c r="L138" s="2">
        <f t="shared" si="74"/>
        <v>5.3691275167785234E-2</v>
      </c>
      <c r="M138" s="2">
        <f t="shared" si="75"/>
        <v>0.6174496644295302</v>
      </c>
      <c r="N138" s="2">
        <f t="shared" si="60"/>
        <v>0.15436241610738255</v>
      </c>
      <c r="O138" s="2">
        <f t="shared" si="61"/>
        <v>0.17449664429530198</v>
      </c>
      <c r="Q138" s="1">
        <v>24</v>
      </c>
      <c r="R138" s="1">
        <v>276</v>
      </c>
      <c r="S138" s="1">
        <v>69</v>
      </c>
      <c r="T138" s="1">
        <v>78</v>
      </c>
      <c r="AI138" s="7">
        <f t="shared" si="76"/>
        <v>2</v>
      </c>
      <c r="AJ138" s="7">
        <f t="shared" si="77"/>
        <v>0</v>
      </c>
      <c r="AK138" s="7">
        <f t="shared" si="78"/>
        <v>0</v>
      </c>
      <c r="AL138" s="7">
        <f t="shared" si="79"/>
        <v>0</v>
      </c>
      <c r="AM138" s="2">
        <f t="shared" si="80"/>
        <v>0.17449664429530201</v>
      </c>
      <c r="AN138" s="2">
        <f t="shared" si="81"/>
        <v>0</v>
      </c>
      <c r="AO138" s="2">
        <f t="shared" si="82"/>
        <v>0</v>
      </c>
      <c r="AP138" s="2">
        <f t="shared" si="83"/>
        <v>0</v>
      </c>
      <c r="AR138" t="str">
        <f t="shared" si="86"/>
        <v>Newton</v>
      </c>
      <c r="AS138" s="5" t="s">
        <v>206</v>
      </c>
      <c r="AT138" s="162"/>
      <c r="AV138" s="91">
        <v>5</v>
      </c>
      <c r="AW138" s="93">
        <v>101</v>
      </c>
      <c r="AX138" s="99">
        <f t="shared" si="84"/>
        <v>5101</v>
      </c>
      <c r="AZ138" s="7" t="s">
        <v>3053</v>
      </c>
      <c r="BA138" t="s">
        <v>3290</v>
      </c>
    </row>
    <row r="139" spans="1:53" hidden="1" outlineLevel="1">
      <c r="A139" s="6" t="s">
        <v>815</v>
      </c>
      <c r="B139" s="5" t="s">
        <v>206</v>
      </c>
      <c r="C139" s="1">
        <f t="shared" si="71"/>
        <v>1103</v>
      </c>
      <c r="D139" s="7">
        <f>IF(P139&gt;0,RANK(P139,(P139:R139,S139:AG139)),0)</f>
        <v>0</v>
      </c>
      <c r="E139" s="7">
        <f>IF(Q139&gt;0,RANK(Q139,(P139:R139,S139:AG139)),0)</f>
        <v>4</v>
      </c>
      <c r="F139" s="7">
        <f>IF(R139&gt;0,RANK(R139,(P139:R139,S139:AG139)),0)</f>
        <v>1</v>
      </c>
      <c r="G139" s="7">
        <f>IF(S139&gt;0,RANK(S139,(P139:R139,S139:AG139)),0)</f>
        <v>3</v>
      </c>
      <c r="H139" s="48">
        <f t="shared" si="72"/>
        <v>684</v>
      </c>
      <c r="I139" s="163">
        <f t="shared" si="85"/>
        <v>0.62012692656391655</v>
      </c>
      <c r="J139" s="2"/>
      <c r="K139" s="2">
        <f t="shared" si="73"/>
        <v>0</v>
      </c>
      <c r="L139" s="2">
        <f t="shared" si="74"/>
        <v>3.5358114233907528E-2</v>
      </c>
      <c r="M139" s="2">
        <f t="shared" si="75"/>
        <v>0.75249320036264733</v>
      </c>
      <c r="N139" s="2">
        <f t="shared" si="60"/>
        <v>7.9782411604714415E-2</v>
      </c>
      <c r="O139" s="2">
        <f t="shared" si="61"/>
        <v>0.1323662737987307</v>
      </c>
      <c r="Q139" s="1">
        <v>39</v>
      </c>
      <c r="R139" s="1">
        <v>830</v>
      </c>
      <c r="S139" s="1">
        <v>88</v>
      </c>
      <c r="T139" s="1">
        <v>146</v>
      </c>
      <c r="AI139" s="7">
        <f t="shared" si="76"/>
        <v>2</v>
      </c>
      <c r="AJ139" s="7">
        <f t="shared" si="77"/>
        <v>0</v>
      </c>
      <c r="AK139" s="7">
        <f t="shared" si="78"/>
        <v>0</v>
      </c>
      <c r="AL139" s="7">
        <f t="shared" si="79"/>
        <v>0</v>
      </c>
      <c r="AM139" s="2">
        <f t="shared" si="80"/>
        <v>0.13236627379873073</v>
      </c>
      <c r="AN139" s="2">
        <f t="shared" si="81"/>
        <v>0</v>
      </c>
      <c r="AO139" s="2">
        <f t="shared" si="82"/>
        <v>0</v>
      </c>
      <c r="AP139" s="2">
        <f t="shared" si="83"/>
        <v>0</v>
      </c>
      <c r="AR139" t="str">
        <f t="shared" si="86"/>
        <v>Ouachita</v>
      </c>
      <c r="AS139" s="5" t="s">
        <v>206</v>
      </c>
      <c r="AT139" s="162">
        <v>4</v>
      </c>
      <c r="AV139" s="91">
        <v>5</v>
      </c>
      <c r="AW139" s="93">
        <v>103</v>
      </c>
      <c r="AX139" s="99">
        <f t="shared" si="84"/>
        <v>5103</v>
      </c>
      <c r="AZ139" s="7" t="s">
        <v>3053</v>
      </c>
      <c r="BA139" t="s">
        <v>3290</v>
      </c>
    </row>
    <row r="140" spans="1:53" hidden="1" outlineLevel="1">
      <c r="A140" s="6" t="s">
        <v>155</v>
      </c>
      <c r="B140" s="5" t="s">
        <v>206</v>
      </c>
      <c r="C140" s="1">
        <f t="shared" si="71"/>
        <v>443</v>
      </c>
      <c r="D140" s="7">
        <f>IF(P140&gt;0,RANK(P140,(P140:R140,S140:AG140)),0)</f>
        <v>0</v>
      </c>
      <c r="E140" s="7">
        <f>IF(Q140&gt;0,RANK(Q140,(P140:R140,S140:AG140)),0)</f>
        <v>4</v>
      </c>
      <c r="F140" s="7">
        <f>IF(R140&gt;0,RANK(R140,(P140:R140,S140:AG140)),0)</f>
        <v>1</v>
      </c>
      <c r="G140" s="7">
        <f>IF(S140&gt;0,RANK(S140,(P140:R140,S140:AG140)),0)</f>
        <v>2</v>
      </c>
      <c r="H140" s="48">
        <f t="shared" si="72"/>
        <v>222</v>
      </c>
      <c r="I140" s="163">
        <f t="shared" si="85"/>
        <v>0.50112866817155755</v>
      </c>
      <c r="J140" s="2"/>
      <c r="K140" s="2">
        <f t="shared" si="73"/>
        <v>0</v>
      </c>
      <c r="L140" s="2">
        <f t="shared" si="74"/>
        <v>3.6117381489841983E-2</v>
      </c>
      <c r="M140" s="2">
        <f t="shared" si="75"/>
        <v>0.65914221218961622</v>
      </c>
      <c r="N140" s="2">
        <f t="shared" si="60"/>
        <v>0.1580135440180587</v>
      </c>
      <c r="O140" s="2">
        <f t="shared" si="61"/>
        <v>0.14672686230248308</v>
      </c>
      <c r="Q140" s="1">
        <v>16</v>
      </c>
      <c r="R140" s="1">
        <v>292</v>
      </c>
      <c r="S140" s="1">
        <v>70</v>
      </c>
      <c r="T140" s="1">
        <v>65</v>
      </c>
      <c r="AI140" s="7">
        <f t="shared" si="76"/>
        <v>3</v>
      </c>
      <c r="AJ140" s="7">
        <f t="shared" si="77"/>
        <v>0</v>
      </c>
      <c r="AK140" s="7">
        <f t="shared" si="78"/>
        <v>0</v>
      </c>
      <c r="AL140" s="7">
        <f t="shared" si="79"/>
        <v>0</v>
      </c>
      <c r="AM140" s="2">
        <f t="shared" si="80"/>
        <v>0.14672686230248308</v>
      </c>
      <c r="AN140" s="2">
        <f t="shared" si="81"/>
        <v>0</v>
      </c>
      <c r="AO140" s="2">
        <f t="shared" si="82"/>
        <v>0</v>
      </c>
      <c r="AP140" s="2">
        <f t="shared" si="83"/>
        <v>0</v>
      </c>
      <c r="AR140" t="str">
        <f t="shared" si="86"/>
        <v>Perry</v>
      </c>
      <c r="AS140" s="5" t="s">
        <v>206</v>
      </c>
      <c r="AT140" s="162">
        <v>2</v>
      </c>
      <c r="AV140" s="91">
        <v>5</v>
      </c>
      <c r="AW140" s="93">
        <v>105</v>
      </c>
      <c r="AX140" s="99">
        <f t="shared" si="84"/>
        <v>5105</v>
      </c>
      <c r="AZ140" s="7" t="s">
        <v>3053</v>
      </c>
      <c r="BA140" t="s">
        <v>3290</v>
      </c>
    </row>
    <row r="141" spans="1:53" hidden="1" outlineLevel="1">
      <c r="A141" s="6" t="s">
        <v>2948</v>
      </c>
      <c r="B141" s="5" t="s">
        <v>206</v>
      </c>
      <c r="C141" s="1">
        <f t="shared" si="71"/>
        <v>51</v>
      </c>
      <c r="D141" s="7">
        <f>IF(P141&gt;0,RANK(P141,(P141:R141,S141:AG141)),0)</f>
        <v>0</v>
      </c>
      <c r="E141" s="7">
        <f>IF(Q141&gt;0,RANK(Q141,(P141:R141,S141:AG141)),0)</f>
        <v>3</v>
      </c>
      <c r="F141" s="7">
        <f>IF(R141&gt;0,RANK(R141,(P141:R141,S141:AG141)),0)</f>
        <v>1</v>
      </c>
      <c r="G141" s="7">
        <f>IF(S141&gt;0,RANK(S141,(P141:R141,S141:AG141)),0)</f>
        <v>2</v>
      </c>
      <c r="H141" s="48">
        <f t="shared" si="72"/>
        <v>27</v>
      </c>
      <c r="I141" s="163">
        <f t="shared" si="85"/>
        <v>0.52941176470588236</v>
      </c>
      <c r="J141" s="2"/>
      <c r="K141" s="2">
        <f t="shared" si="73"/>
        <v>0</v>
      </c>
      <c r="L141" s="2">
        <f t="shared" si="74"/>
        <v>0.13725490196078433</v>
      </c>
      <c r="M141" s="2">
        <f t="shared" si="75"/>
        <v>0.68627450980392157</v>
      </c>
      <c r="N141" s="2">
        <f t="shared" si="60"/>
        <v>0.15686274509803921</v>
      </c>
      <c r="O141" s="2">
        <f t="shared" si="61"/>
        <v>1.9607843137254943E-2</v>
      </c>
      <c r="Q141" s="1">
        <v>7</v>
      </c>
      <c r="R141" s="1">
        <v>35</v>
      </c>
      <c r="S141" s="1">
        <v>8</v>
      </c>
      <c r="T141" s="1">
        <v>1</v>
      </c>
      <c r="AI141" s="7">
        <f t="shared" si="76"/>
        <v>4</v>
      </c>
      <c r="AJ141" s="7">
        <f t="shared" si="77"/>
        <v>0</v>
      </c>
      <c r="AK141" s="7">
        <f t="shared" si="78"/>
        <v>0</v>
      </c>
      <c r="AL141" s="7">
        <f t="shared" si="79"/>
        <v>0</v>
      </c>
      <c r="AM141" s="2">
        <f t="shared" si="80"/>
        <v>1.9607843137254902E-2</v>
      </c>
      <c r="AN141" s="2">
        <f t="shared" si="81"/>
        <v>0</v>
      </c>
      <c r="AO141" s="2">
        <f t="shared" si="82"/>
        <v>0</v>
      </c>
      <c r="AP141" s="2">
        <f t="shared" si="83"/>
        <v>0</v>
      </c>
      <c r="AR141" t="str">
        <f t="shared" si="86"/>
        <v>Phillips</v>
      </c>
      <c r="AS141" s="5" t="s">
        <v>206</v>
      </c>
      <c r="AT141" s="162">
        <v>1</v>
      </c>
      <c r="AV141" s="91">
        <v>5</v>
      </c>
      <c r="AW141" s="93">
        <v>107</v>
      </c>
      <c r="AX141" s="99">
        <f t="shared" si="84"/>
        <v>5107</v>
      </c>
      <c r="AZ141" s="7" t="s">
        <v>3053</v>
      </c>
      <c r="BA141" t="s">
        <v>3290</v>
      </c>
    </row>
    <row r="142" spans="1:53" hidden="1" outlineLevel="1">
      <c r="A142" s="6" t="s">
        <v>1768</v>
      </c>
      <c r="B142" s="5" t="s">
        <v>206</v>
      </c>
      <c r="C142" s="1">
        <f t="shared" si="71"/>
        <v>206</v>
      </c>
      <c r="D142" s="7">
        <f>IF(P142&gt;0,RANK(P142,(P142:R142,S142:AG142)),0)</f>
        <v>0</v>
      </c>
      <c r="E142" s="7">
        <f>IF(Q142&gt;0,RANK(Q142,(P142:R142,S142:AG142)),0)</f>
        <v>4</v>
      </c>
      <c r="F142" s="7">
        <f>IF(R142&gt;0,RANK(R142,(P142:R142,S142:AG142)),0)</f>
        <v>1</v>
      </c>
      <c r="G142" s="7">
        <f>IF(S142&gt;0,RANK(S142,(P142:R142,S142:AG142)),0)</f>
        <v>2</v>
      </c>
      <c r="H142" s="48">
        <f t="shared" si="72"/>
        <v>102</v>
      </c>
      <c r="I142" s="163">
        <f t="shared" si="85"/>
        <v>0.49514563106796117</v>
      </c>
      <c r="J142" s="2"/>
      <c r="K142" s="2">
        <f t="shared" si="73"/>
        <v>0</v>
      </c>
      <c r="L142" s="2">
        <f t="shared" si="74"/>
        <v>4.8543689320388349E-2</v>
      </c>
      <c r="M142" s="2">
        <f t="shared" si="75"/>
        <v>0.65048543689320393</v>
      </c>
      <c r="N142" s="2">
        <f t="shared" si="60"/>
        <v>0.1553398058252427</v>
      </c>
      <c r="O142" s="2">
        <f t="shared" si="61"/>
        <v>0.14563106796116504</v>
      </c>
      <c r="Q142" s="1">
        <v>10</v>
      </c>
      <c r="R142" s="1">
        <v>134</v>
      </c>
      <c r="S142" s="1">
        <v>32</v>
      </c>
      <c r="T142" s="1">
        <v>30</v>
      </c>
      <c r="AI142" s="7">
        <f t="shared" si="76"/>
        <v>3</v>
      </c>
      <c r="AJ142" s="7">
        <f t="shared" si="77"/>
        <v>0</v>
      </c>
      <c r="AK142" s="7">
        <f t="shared" si="78"/>
        <v>0</v>
      </c>
      <c r="AL142" s="7">
        <f t="shared" si="79"/>
        <v>0</v>
      </c>
      <c r="AM142" s="2">
        <f t="shared" si="80"/>
        <v>0.14563106796116504</v>
      </c>
      <c r="AN142" s="2">
        <f t="shared" si="81"/>
        <v>0</v>
      </c>
      <c r="AO142" s="2">
        <f t="shared" si="82"/>
        <v>0</v>
      </c>
      <c r="AP142" s="2">
        <f t="shared" si="83"/>
        <v>0</v>
      </c>
      <c r="AR142" t="str">
        <f t="shared" si="86"/>
        <v>Pike</v>
      </c>
      <c r="AS142" s="5" t="s">
        <v>206</v>
      </c>
      <c r="AT142" s="162">
        <v>4</v>
      </c>
      <c r="AV142" s="91">
        <v>5</v>
      </c>
      <c r="AW142" s="93">
        <v>109</v>
      </c>
      <c r="AX142" s="99">
        <f t="shared" si="84"/>
        <v>5109</v>
      </c>
      <c r="AZ142" s="7" t="s">
        <v>3053</v>
      </c>
      <c r="BA142" t="s">
        <v>3290</v>
      </c>
    </row>
    <row r="143" spans="1:53" hidden="1" outlineLevel="1">
      <c r="A143" s="6" t="s">
        <v>335</v>
      </c>
      <c r="B143" s="5" t="s">
        <v>206</v>
      </c>
      <c r="C143" s="1">
        <f t="shared" si="71"/>
        <v>374</v>
      </c>
      <c r="D143" s="7">
        <f>IF(P143&gt;0,RANK(P143,(P143:R143,S143:AG143)),0)</f>
        <v>0</v>
      </c>
      <c r="E143" s="7">
        <f>IF(Q143&gt;0,RANK(Q143,(P143:R143,S143:AG143)),0)</f>
        <v>4</v>
      </c>
      <c r="F143" s="7">
        <f>IF(R143&gt;0,RANK(R143,(P143:R143,S143:AG143)),0)</f>
        <v>1</v>
      </c>
      <c r="G143" s="7">
        <f>IF(S143&gt;0,RANK(S143,(P143:R143,S143:AG143)),0)</f>
        <v>3</v>
      </c>
      <c r="H143" s="48">
        <f t="shared" si="72"/>
        <v>181</v>
      </c>
      <c r="I143" s="163">
        <f t="shared" si="85"/>
        <v>0.48395721925133689</v>
      </c>
      <c r="J143" s="2"/>
      <c r="K143" s="2">
        <f t="shared" si="73"/>
        <v>0</v>
      </c>
      <c r="L143" s="2">
        <f t="shared" si="74"/>
        <v>7.7540106951871662E-2</v>
      </c>
      <c r="M143" s="2">
        <f t="shared" si="75"/>
        <v>0.64438502673796794</v>
      </c>
      <c r="N143" s="2">
        <f t="shared" si="60"/>
        <v>0.11764705882352941</v>
      </c>
      <c r="O143" s="2">
        <f t="shared" si="61"/>
        <v>0.16042780748663102</v>
      </c>
      <c r="Q143" s="1">
        <v>29</v>
      </c>
      <c r="R143" s="1">
        <v>241</v>
      </c>
      <c r="S143" s="1">
        <v>44</v>
      </c>
      <c r="T143" s="1">
        <v>60</v>
      </c>
      <c r="AI143" s="7">
        <f t="shared" si="76"/>
        <v>2</v>
      </c>
      <c r="AJ143" s="7">
        <f t="shared" si="77"/>
        <v>0</v>
      </c>
      <c r="AK143" s="7">
        <f t="shared" si="78"/>
        <v>0</v>
      </c>
      <c r="AL143" s="7">
        <f t="shared" si="79"/>
        <v>0</v>
      </c>
      <c r="AM143" s="2">
        <f t="shared" si="80"/>
        <v>0.16042780748663102</v>
      </c>
      <c r="AN143" s="2">
        <f t="shared" si="81"/>
        <v>0</v>
      </c>
      <c r="AO143" s="2">
        <f t="shared" si="82"/>
        <v>0</v>
      </c>
      <c r="AP143" s="2">
        <f t="shared" si="83"/>
        <v>0</v>
      </c>
      <c r="AR143" t="str">
        <f t="shared" si="86"/>
        <v>Poinsett</v>
      </c>
      <c r="AS143" s="5" t="s">
        <v>206</v>
      </c>
      <c r="AT143" s="162">
        <v>1</v>
      </c>
      <c r="AV143" s="91">
        <v>5</v>
      </c>
      <c r="AW143" s="93">
        <v>111</v>
      </c>
      <c r="AX143" s="99">
        <f t="shared" si="84"/>
        <v>5111</v>
      </c>
      <c r="AZ143" s="7" t="s">
        <v>3053</v>
      </c>
      <c r="BA143" t="s">
        <v>3290</v>
      </c>
    </row>
    <row r="144" spans="1:53" hidden="1" outlineLevel="1">
      <c r="A144" s="6" t="s">
        <v>3027</v>
      </c>
      <c r="B144" s="5" t="s">
        <v>206</v>
      </c>
      <c r="C144" s="1">
        <f t="shared" si="71"/>
        <v>1588</v>
      </c>
      <c r="D144" s="7">
        <f>IF(P144&gt;0,RANK(P144,(P144:R144,S144:AG144)),0)</f>
        <v>0</v>
      </c>
      <c r="E144" s="7">
        <f>IF(Q144&gt;0,RANK(Q144,(P144:R144,S144:AG144)),0)</f>
        <v>4</v>
      </c>
      <c r="F144" s="7">
        <f>IF(R144&gt;0,RANK(R144,(P144:R144,S144:AG144)),0)</f>
        <v>1</v>
      </c>
      <c r="G144" s="7">
        <f>IF(S144&gt;0,RANK(S144,(P144:R144,S144:AG144)),0)</f>
        <v>3</v>
      </c>
      <c r="H144" s="48">
        <f t="shared" si="72"/>
        <v>874</v>
      </c>
      <c r="I144" s="163">
        <f t="shared" si="85"/>
        <v>0.55037783375314864</v>
      </c>
      <c r="J144" s="2"/>
      <c r="K144" s="2">
        <f t="shared" si="73"/>
        <v>0</v>
      </c>
      <c r="L144" s="2">
        <f t="shared" si="74"/>
        <v>6.3602015113350133E-2</v>
      </c>
      <c r="M144" s="2">
        <f t="shared" si="75"/>
        <v>0.68324937027707811</v>
      </c>
      <c r="N144" s="2">
        <f t="shared" si="60"/>
        <v>0.12027707808564232</v>
      </c>
      <c r="O144" s="2">
        <f t="shared" si="61"/>
        <v>0.13287153652392941</v>
      </c>
      <c r="Q144" s="1">
        <v>101</v>
      </c>
      <c r="R144" s="1">
        <v>1085</v>
      </c>
      <c r="S144" s="1">
        <v>191</v>
      </c>
      <c r="T144" s="1">
        <v>211</v>
      </c>
      <c r="AI144" s="7">
        <f t="shared" si="76"/>
        <v>2</v>
      </c>
      <c r="AJ144" s="7">
        <f t="shared" si="77"/>
        <v>0</v>
      </c>
      <c r="AK144" s="7">
        <f t="shared" si="78"/>
        <v>0</v>
      </c>
      <c r="AL144" s="7">
        <f t="shared" si="79"/>
        <v>0</v>
      </c>
      <c r="AM144" s="2">
        <f t="shared" si="80"/>
        <v>0.13287153652392947</v>
      </c>
      <c r="AN144" s="2">
        <f t="shared" si="81"/>
        <v>0</v>
      </c>
      <c r="AO144" s="2">
        <f t="shared" si="82"/>
        <v>0</v>
      </c>
      <c r="AP144" s="2">
        <f t="shared" si="83"/>
        <v>0</v>
      </c>
      <c r="AR144" t="str">
        <f t="shared" si="86"/>
        <v>Polk</v>
      </c>
      <c r="AS144" s="5" t="s">
        <v>206</v>
      </c>
      <c r="AT144" s="162">
        <v>4</v>
      </c>
      <c r="AV144" s="91">
        <v>5</v>
      </c>
      <c r="AW144" s="93">
        <v>113</v>
      </c>
      <c r="AX144" s="99">
        <f t="shared" si="84"/>
        <v>5113</v>
      </c>
      <c r="AZ144" s="7" t="s">
        <v>3053</v>
      </c>
      <c r="BA144" t="s">
        <v>3290</v>
      </c>
    </row>
    <row r="145" spans="1:53" hidden="1" outlineLevel="1">
      <c r="A145" s="6" t="s">
        <v>2426</v>
      </c>
      <c r="B145" s="5" t="s">
        <v>206</v>
      </c>
      <c r="C145" s="1">
        <f t="shared" si="71"/>
        <v>3953</v>
      </c>
      <c r="D145" s="7">
        <f>IF(P145&gt;0,RANK(P145,(P145:R145,S145:AG145)),0)</f>
        <v>0</v>
      </c>
      <c r="E145" s="7">
        <f>IF(Q145&gt;0,RANK(Q145,(P145:R145,S145:AG145)),0)</f>
        <v>4</v>
      </c>
      <c r="F145" s="7">
        <f>IF(R145&gt;0,RANK(R145,(P145:R145,S145:AG145)),0)</f>
        <v>1</v>
      </c>
      <c r="G145" s="7">
        <f>IF(S145&gt;0,RANK(S145,(P145:R145,S145:AG145)),0)</f>
        <v>3</v>
      </c>
      <c r="H145" s="48">
        <f t="shared" si="72"/>
        <v>2238</v>
      </c>
      <c r="I145" s="163">
        <f t="shared" si="85"/>
        <v>0.56615228940045537</v>
      </c>
      <c r="J145" s="2"/>
      <c r="K145" s="2">
        <f t="shared" si="73"/>
        <v>0</v>
      </c>
      <c r="L145" s="2">
        <f t="shared" si="74"/>
        <v>5.1100430053124209E-2</v>
      </c>
      <c r="M145" s="2">
        <f t="shared" si="75"/>
        <v>0.69592714394131039</v>
      </c>
      <c r="N145" s="2">
        <f t="shared" si="60"/>
        <v>0.12319757146471035</v>
      </c>
      <c r="O145" s="2">
        <f t="shared" si="61"/>
        <v>0.12977485454085502</v>
      </c>
      <c r="Q145" s="1">
        <v>202</v>
      </c>
      <c r="R145" s="1">
        <v>2751</v>
      </c>
      <c r="S145" s="1">
        <v>487</v>
      </c>
      <c r="T145" s="1">
        <v>513</v>
      </c>
      <c r="AI145" s="7">
        <f t="shared" si="76"/>
        <v>2</v>
      </c>
      <c r="AJ145" s="7">
        <f t="shared" si="77"/>
        <v>0</v>
      </c>
      <c r="AK145" s="7">
        <f t="shared" si="78"/>
        <v>0</v>
      </c>
      <c r="AL145" s="7">
        <f t="shared" si="79"/>
        <v>0</v>
      </c>
      <c r="AM145" s="2">
        <f t="shared" si="80"/>
        <v>0.12977485454085505</v>
      </c>
      <c r="AN145" s="2">
        <f t="shared" si="81"/>
        <v>0</v>
      </c>
      <c r="AO145" s="2">
        <f t="shared" si="82"/>
        <v>0</v>
      </c>
      <c r="AP145" s="2">
        <f t="shared" si="83"/>
        <v>0</v>
      </c>
      <c r="AR145" t="str">
        <f t="shared" si="86"/>
        <v>Pope</v>
      </c>
      <c r="AS145" s="5" t="s">
        <v>206</v>
      </c>
      <c r="AT145" s="162">
        <v>3</v>
      </c>
      <c r="AV145" s="91">
        <v>5</v>
      </c>
      <c r="AW145" s="93">
        <v>115</v>
      </c>
      <c r="AX145" s="99">
        <f t="shared" si="84"/>
        <v>5115</v>
      </c>
      <c r="AZ145" s="7" t="s">
        <v>3053</v>
      </c>
      <c r="BA145" t="s">
        <v>3290</v>
      </c>
    </row>
    <row r="146" spans="1:53" hidden="1" outlineLevel="1">
      <c r="A146" s="6" t="s">
        <v>712</v>
      </c>
      <c r="B146" s="5" t="s">
        <v>206</v>
      </c>
      <c r="C146" s="1">
        <f t="shared" si="71"/>
        <v>128</v>
      </c>
      <c r="D146" s="7">
        <f>IF(P146&gt;0,RANK(P146,(P146:R146,S146:AG146)),0)</f>
        <v>0</v>
      </c>
      <c r="E146" s="7">
        <f>IF(Q146&gt;0,RANK(Q146,(P146:R146,S146:AG146)),0)</f>
        <v>4</v>
      </c>
      <c r="F146" s="7">
        <f>IF(R146&gt;0,RANK(R146,(P146:R146,S146:AG146)),0)</f>
        <v>1</v>
      </c>
      <c r="G146" s="7">
        <f>IF(S146&gt;0,RANK(S146,(P146:R146,S146:AG146)),0)</f>
        <v>2</v>
      </c>
      <c r="H146" s="48">
        <f t="shared" si="72"/>
        <v>49</v>
      </c>
      <c r="I146" s="163">
        <f t="shared" si="85"/>
        <v>0.3828125</v>
      </c>
      <c r="J146" s="2"/>
      <c r="K146" s="2">
        <f t="shared" si="73"/>
        <v>0</v>
      </c>
      <c r="L146" s="2">
        <f t="shared" si="74"/>
        <v>3.125E-2</v>
      </c>
      <c r="M146" s="2">
        <f t="shared" si="75"/>
        <v>0.609375</v>
      </c>
      <c r="N146" s="2">
        <f t="shared" si="60"/>
        <v>0.2265625</v>
      </c>
      <c r="O146" s="2">
        <f t="shared" si="61"/>
        <v>0.1328125</v>
      </c>
      <c r="Q146" s="1">
        <v>4</v>
      </c>
      <c r="R146" s="1">
        <v>78</v>
      </c>
      <c r="S146" s="1">
        <v>29</v>
      </c>
      <c r="T146" s="1">
        <v>17</v>
      </c>
      <c r="AI146" s="7">
        <f t="shared" si="76"/>
        <v>3</v>
      </c>
      <c r="AJ146" s="7">
        <f t="shared" si="77"/>
        <v>0</v>
      </c>
      <c r="AK146" s="7">
        <f t="shared" si="78"/>
        <v>0</v>
      </c>
      <c r="AL146" s="7">
        <f t="shared" si="79"/>
        <v>0</v>
      </c>
      <c r="AM146" s="2">
        <f t="shared" si="80"/>
        <v>0.1328125</v>
      </c>
      <c r="AN146" s="2">
        <f t="shared" si="81"/>
        <v>0</v>
      </c>
      <c r="AO146" s="2">
        <f t="shared" si="82"/>
        <v>0</v>
      </c>
      <c r="AP146" s="2">
        <f t="shared" si="83"/>
        <v>0</v>
      </c>
      <c r="AR146" t="str">
        <f t="shared" si="86"/>
        <v>Prairie</v>
      </c>
      <c r="AS146" s="5" t="s">
        <v>206</v>
      </c>
      <c r="AT146" s="162">
        <v>1</v>
      </c>
      <c r="AV146" s="91">
        <v>5</v>
      </c>
      <c r="AW146" s="93">
        <v>117</v>
      </c>
      <c r="AX146" s="99">
        <f t="shared" si="84"/>
        <v>5117</v>
      </c>
      <c r="AZ146" s="7" t="s">
        <v>3053</v>
      </c>
      <c r="BA146" t="s">
        <v>3290</v>
      </c>
    </row>
    <row r="147" spans="1:53" hidden="1" outlineLevel="1">
      <c r="A147" s="6" t="s">
        <v>100</v>
      </c>
      <c r="B147" s="5" t="s">
        <v>206</v>
      </c>
      <c r="C147" s="1">
        <f t="shared" si="71"/>
        <v>13692</v>
      </c>
      <c r="D147" s="7">
        <f>IF(P147&gt;0,RANK(P147,(P147:R147,S147:AG147)),0)</f>
        <v>0</v>
      </c>
      <c r="E147" s="7">
        <f>IF(Q147&gt;0,RANK(Q147,(P147:R147,S147:AG147)),0)</f>
        <v>4</v>
      </c>
      <c r="F147" s="7">
        <f>IF(R147&gt;0,RANK(R147,(P147:R147,S147:AG147)),0)</f>
        <v>1</v>
      </c>
      <c r="G147" s="7">
        <f>IF(S147&gt;0,RANK(S147,(P147:R147,S147:AG147)),0)</f>
        <v>2</v>
      </c>
      <c r="H147" s="48">
        <f t="shared" si="72"/>
        <v>7941</v>
      </c>
      <c r="I147" s="163">
        <f t="shared" si="85"/>
        <v>0.57997370727432074</v>
      </c>
      <c r="J147" s="2"/>
      <c r="K147" s="2">
        <f t="shared" si="73"/>
        <v>0</v>
      </c>
      <c r="L147" s="2">
        <f t="shared" si="74"/>
        <v>3.9366053169734148E-2</v>
      </c>
      <c r="M147" s="2">
        <f t="shared" si="75"/>
        <v>0.712678936605317</v>
      </c>
      <c r="N147" s="2">
        <f t="shared" si="60"/>
        <v>0.13270522933099621</v>
      </c>
      <c r="O147" s="2">
        <f t="shared" si="61"/>
        <v>0.1152497808939526</v>
      </c>
      <c r="Q147" s="1">
        <v>539</v>
      </c>
      <c r="R147" s="1">
        <v>9758</v>
      </c>
      <c r="S147" s="1">
        <v>1817</v>
      </c>
      <c r="T147" s="1">
        <v>1578</v>
      </c>
      <c r="AI147" s="7">
        <f t="shared" si="76"/>
        <v>3</v>
      </c>
      <c r="AJ147" s="7">
        <f t="shared" si="77"/>
        <v>0</v>
      </c>
      <c r="AK147" s="7">
        <f t="shared" si="78"/>
        <v>0</v>
      </c>
      <c r="AL147" s="7">
        <f t="shared" si="79"/>
        <v>0</v>
      </c>
      <c r="AM147" s="2">
        <f t="shared" si="80"/>
        <v>0.11524978089395267</v>
      </c>
      <c r="AN147" s="2">
        <f t="shared" si="81"/>
        <v>0</v>
      </c>
      <c r="AO147" s="2">
        <f t="shared" si="82"/>
        <v>0</v>
      </c>
      <c r="AP147" s="2">
        <f t="shared" si="83"/>
        <v>0</v>
      </c>
      <c r="AR147" t="str">
        <f t="shared" si="86"/>
        <v>Pulaski</v>
      </c>
      <c r="AS147" s="5" t="s">
        <v>206</v>
      </c>
      <c r="AT147" s="162">
        <v>2</v>
      </c>
      <c r="AV147" s="91">
        <v>5</v>
      </c>
      <c r="AW147" s="93">
        <v>119</v>
      </c>
      <c r="AX147" s="99">
        <f t="shared" si="84"/>
        <v>5119</v>
      </c>
      <c r="AZ147" s="7" t="s">
        <v>3053</v>
      </c>
      <c r="BA147" t="s">
        <v>3290</v>
      </c>
    </row>
    <row r="148" spans="1:53" hidden="1" outlineLevel="1">
      <c r="A148" s="6" t="s">
        <v>995</v>
      </c>
      <c r="B148" s="5" t="s">
        <v>206</v>
      </c>
      <c r="C148" s="1">
        <f t="shared" si="71"/>
        <v>294</v>
      </c>
      <c r="D148" s="7">
        <f>IF(P148&gt;0,RANK(P148,(P148:R148,S148:AG148)),0)</f>
        <v>0</v>
      </c>
      <c r="E148" s="7">
        <f>IF(Q148&gt;0,RANK(Q148,(P148:R148,S148:AG148)),0)</f>
        <v>4</v>
      </c>
      <c r="F148" s="7">
        <f>IF(R148&gt;0,RANK(R148,(P148:R148,S148:AG148)),0)</f>
        <v>1</v>
      </c>
      <c r="G148" s="7">
        <f>IF(S148&gt;0,RANK(S148,(P148:R148,S148:AG148)),0)</f>
        <v>3</v>
      </c>
      <c r="H148" s="48">
        <f t="shared" si="72"/>
        <v>152</v>
      </c>
      <c r="I148" s="163">
        <f t="shared" si="85"/>
        <v>0.51700680272108845</v>
      </c>
      <c r="J148" s="2"/>
      <c r="K148" s="2">
        <f t="shared" si="73"/>
        <v>0</v>
      </c>
      <c r="L148" s="2">
        <f t="shared" si="74"/>
        <v>5.1020408163265307E-2</v>
      </c>
      <c r="M148" s="2">
        <f t="shared" si="75"/>
        <v>0.67006802721088432</v>
      </c>
      <c r="N148" s="2">
        <f t="shared" si="60"/>
        <v>0.12585034013605442</v>
      </c>
      <c r="O148" s="2">
        <f t="shared" si="61"/>
        <v>0.15306122448979601</v>
      </c>
      <c r="Q148" s="1">
        <v>15</v>
      </c>
      <c r="R148" s="1">
        <v>197</v>
      </c>
      <c r="S148" s="1">
        <v>37</v>
      </c>
      <c r="T148" s="1">
        <v>45</v>
      </c>
      <c r="AI148" s="7">
        <f t="shared" si="76"/>
        <v>2</v>
      </c>
      <c r="AJ148" s="7">
        <f t="shared" si="77"/>
        <v>0</v>
      </c>
      <c r="AK148" s="7">
        <f t="shared" si="78"/>
        <v>0</v>
      </c>
      <c r="AL148" s="7">
        <f t="shared" si="79"/>
        <v>0</v>
      </c>
      <c r="AM148" s="2">
        <f t="shared" si="80"/>
        <v>0.15306122448979592</v>
      </c>
      <c r="AN148" s="2">
        <f t="shared" si="81"/>
        <v>0</v>
      </c>
      <c r="AO148" s="2">
        <f t="shared" si="82"/>
        <v>0</v>
      </c>
      <c r="AP148" s="2">
        <f t="shared" si="83"/>
        <v>0</v>
      </c>
      <c r="AR148" t="str">
        <f t="shared" si="86"/>
        <v>Randolph</v>
      </c>
      <c r="AS148" s="5" t="s">
        <v>206</v>
      </c>
      <c r="AT148" s="162">
        <v>1</v>
      </c>
      <c r="AV148" s="91">
        <v>5</v>
      </c>
      <c r="AW148" s="93">
        <v>121</v>
      </c>
      <c r="AX148" s="99">
        <f t="shared" si="84"/>
        <v>5121</v>
      </c>
      <c r="AZ148" s="7" t="s">
        <v>3053</v>
      </c>
      <c r="BA148" t="s">
        <v>3290</v>
      </c>
    </row>
    <row r="149" spans="1:53" hidden="1" outlineLevel="1">
      <c r="A149" s="6" t="s">
        <v>2853</v>
      </c>
      <c r="B149" s="5" t="s">
        <v>206</v>
      </c>
      <c r="C149" s="1">
        <f t="shared" si="71"/>
        <v>123</v>
      </c>
      <c r="D149" s="7">
        <f>IF(P149&gt;0,RANK(P149,(P149:R149,S149:AG149)),0)</f>
        <v>0</v>
      </c>
      <c r="E149" s="7">
        <f>IF(Q149&gt;0,RANK(Q149,(P149:R149,S149:AG149)),0)</f>
        <v>2</v>
      </c>
      <c r="F149" s="7">
        <f>IF(R149&gt;0,RANK(R149,(P149:R149,S149:AG149)),0)</f>
        <v>1</v>
      </c>
      <c r="G149" s="7">
        <f>IF(S149&gt;0,RANK(S149,(P149:R149,S149:AG149)),0)</f>
        <v>2</v>
      </c>
      <c r="H149" s="48">
        <f t="shared" si="72"/>
        <v>84</v>
      </c>
      <c r="I149" s="163">
        <f t="shared" si="85"/>
        <v>0.68292682926829273</v>
      </c>
      <c r="J149" s="2"/>
      <c r="K149" s="2">
        <f t="shared" si="73"/>
        <v>0</v>
      </c>
      <c r="L149" s="2">
        <f t="shared" si="74"/>
        <v>8.1300813008130079E-2</v>
      </c>
      <c r="M149" s="2">
        <f t="shared" si="75"/>
        <v>0.76422764227642281</v>
      </c>
      <c r="N149" s="2">
        <f t="shared" si="60"/>
        <v>8.1300813008130079E-2</v>
      </c>
      <c r="O149" s="2">
        <f t="shared" si="61"/>
        <v>7.3170731707317027E-2</v>
      </c>
      <c r="Q149" s="1">
        <v>10</v>
      </c>
      <c r="R149" s="1">
        <v>94</v>
      </c>
      <c r="S149" s="1">
        <v>10</v>
      </c>
      <c r="T149" s="1">
        <v>9</v>
      </c>
      <c r="AI149" s="7">
        <f t="shared" si="76"/>
        <v>4</v>
      </c>
      <c r="AJ149" s="7">
        <f t="shared" si="77"/>
        <v>0</v>
      </c>
      <c r="AK149" s="7">
        <f t="shared" si="78"/>
        <v>0</v>
      </c>
      <c r="AL149" s="7">
        <f t="shared" si="79"/>
        <v>0</v>
      </c>
      <c r="AM149" s="2">
        <f t="shared" si="80"/>
        <v>7.3170731707317069E-2</v>
      </c>
      <c r="AN149" s="2">
        <f t="shared" si="81"/>
        <v>0</v>
      </c>
      <c r="AO149" s="2">
        <f t="shared" si="82"/>
        <v>0</v>
      </c>
      <c r="AP149" s="2">
        <f t="shared" si="83"/>
        <v>0</v>
      </c>
      <c r="AR149" t="str">
        <f t="shared" si="86"/>
        <v>St. Francis</v>
      </c>
      <c r="AS149" s="5" t="s">
        <v>206</v>
      </c>
      <c r="AT149" s="162">
        <v>1</v>
      </c>
      <c r="AV149" s="91">
        <v>5</v>
      </c>
      <c r="AW149" s="93">
        <v>123</v>
      </c>
      <c r="AX149" s="99">
        <f t="shared" si="84"/>
        <v>5123</v>
      </c>
      <c r="AZ149" s="7" t="s">
        <v>3053</v>
      </c>
      <c r="BA149" t="s">
        <v>3290</v>
      </c>
    </row>
    <row r="150" spans="1:53" hidden="1" outlineLevel="1">
      <c r="A150" s="6" t="s">
        <v>706</v>
      </c>
      <c r="B150" s="5" t="s">
        <v>206</v>
      </c>
      <c r="C150" s="1">
        <f t="shared" si="71"/>
        <v>10199</v>
      </c>
      <c r="D150" s="7">
        <f>IF(P150&gt;0,RANK(P150,(P150:R150,S150:AG150)),0)</f>
        <v>0</v>
      </c>
      <c r="E150" s="7">
        <f>IF(Q150&gt;0,RANK(Q150,(P150:R150,S150:AG150)),0)</f>
        <v>4</v>
      </c>
      <c r="F150" s="7">
        <f>IF(R150&gt;0,RANK(R150,(P150:R150,S150:AG150)),0)</f>
        <v>1</v>
      </c>
      <c r="G150" s="7">
        <f>IF(S150&gt;0,RANK(S150,(P150:R150,S150:AG150)),0)</f>
        <v>2</v>
      </c>
      <c r="H150" s="48">
        <f t="shared" si="72"/>
        <v>5250</v>
      </c>
      <c r="I150" s="163">
        <f t="shared" si="85"/>
        <v>0.51475634866163344</v>
      </c>
      <c r="J150" s="2"/>
      <c r="K150" s="2">
        <f t="shared" si="73"/>
        <v>0</v>
      </c>
      <c r="L150" s="2">
        <f t="shared" si="74"/>
        <v>4.549465633885675E-2</v>
      </c>
      <c r="M150" s="2">
        <f t="shared" si="75"/>
        <v>0.66496715364251402</v>
      </c>
      <c r="N150" s="2">
        <f t="shared" si="60"/>
        <v>0.15021080498088049</v>
      </c>
      <c r="O150" s="2">
        <f t="shared" si="61"/>
        <v>0.13932738503774875</v>
      </c>
      <c r="Q150" s="1">
        <v>464</v>
      </c>
      <c r="R150" s="1">
        <v>6782</v>
      </c>
      <c r="S150" s="1">
        <v>1532</v>
      </c>
      <c r="T150" s="1">
        <v>1421</v>
      </c>
      <c r="AI150" s="7">
        <f t="shared" si="76"/>
        <v>3</v>
      </c>
      <c r="AJ150" s="7">
        <f t="shared" si="77"/>
        <v>0</v>
      </c>
      <c r="AK150" s="7">
        <f t="shared" si="78"/>
        <v>0</v>
      </c>
      <c r="AL150" s="7">
        <f t="shared" si="79"/>
        <v>0</v>
      </c>
      <c r="AM150" s="2">
        <f t="shared" si="80"/>
        <v>0.1393273850377488</v>
      </c>
      <c r="AN150" s="2">
        <f t="shared" si="81"/>
        <v>0</v>
      </c>
      <c r="AO150" s="2">
        <f t="shared" si="82"/>
        <v>0</v>
      </c>
      <c r="AP150" s="2">
        <f t="shared" si="83"/>
        <v>0</v>
      </c>
      <c r="AR150" t="str">
        <f t="shared" si="86"/>
        <v>Saline</v>
      </c>
      <c r="AS150" s="5" t="s">
        <v>206</v>
      </c>
      <c r="AT150" s="162">
        <v>2</v>
      </c>
      <c r="AV150" s="91">
        <v>5</v>
      </c>
      <c r="AW150" s="93">
        <v>125</v>
      </c>
      <c r="AX150" s="99">
        <f t="shared" si="84"/>
        <v>5125</v>
      </c>
      <c r="AZ150" s="7" t="s">
        <v>3053</v>
      </c>
      <c r="BA150" t="s">
        <v>3290</v>
      </c>
    </row>
    <row r="151" spans="1:53" hidden="1" outlineLevel="1">
      <c r="A151" s="6" t="s">
        <v>1034</v>
      </c>
      <c r="B151" s="5" t="s">
        <v>206</v>
      </c>
      <c r="C151" s="1">
        <f t="shared" si="71"/>
        <v>640</v>
      </c>
      <c r="D151" s="7">
        <f>IF(P151&gt;0,RANK(P151,(P151:R151,S151:AG151)),0)</f>
        <v>0</v>
      </c>
      <c r="E151" s="7">
        <f>IF(Q151&gt;0,RANK(Q151,(P151:R151,S151:AG151)),0)</f>
        <v>4</v>
      </c>
      <c r="F151" s="7">
        <f>IF(R151&gt;0,RANK(R151,(P151:R151,S151:AG151)),0)</f>
        <v>1</v>
      </c>
      <c r="G151" s="7">
        <f>IF(S151&gt;0,RANK(S151,(P151:R151,S151:AG151)),0)</f>
        <v>3</v>
      </c>
      <c r="H151" s="48">
        <f t="shared" si="72"/>
        <v>363</v>
      </c>
      <c r="I151" s="163">
        <f t="shared" si="85"/>
        <v>0.56718749999999996</v>
      </c>
      <c r="J151" s="2"/>
      <c r="K151" s="2">
        <f t="shared" si="73"/>
        <v>0</v>
      </c>
      <c r="L151" s="2">
        <f t="shared" si="74"/>
        <v>4.8437500000000001E-2</v>
      </c>
      <c r="M151" s="2">
        <f t="shared" si="75"/>
        <v>0.703125</v>
      </c>
      <c r="N151" s="2">
        <f t="shared" ref="N151:N163" si="87">IF($C151=0,"-",S151/$C151)</f>
        <v>0.1125</v>
      </c>
      <c r="O151" s="2">
        <f t="shared" ref="O151:O163" si="88">IF(C151=0,"-",(1-K151-L151-M151-N151))</f>
        <v>0.13593749999999999</v>
      </c>
      <c r="Q151" s="1">
        <v>31</v>
      </c>
      <c r="R151" s="1">
        <v>450</v>
      </c>
      <c r="S151" s="1">
        <v>72</v>
      </c>
      <c r="T151" s="1">
        <v>87</v>
      </c>
      <c r="AI151" s="7">
        <f t="shared" si="76"/>
        <v>2</v>
      </c>
      <c r="AJ151" s="7">
        <f t="shared" si="77"/>
        <v>0</v>
      </c>
      <c r="AK151" s="7">
        <f t="shared" si="78"/>
        <v>0</v>
      </c>
      <c r="AL151" s="7">
        <f t="shared" si="79"/>
        <v>0</v>
      </c>
      <c r="AM151" s="2">
        <f t="shared" si="80"/>
        <v>0.13593749999999999</v>
      </c>
      <c r="AN151" s="2">
        <f t="shared" si="81"/>
        <v>0</v>
      </c>
      <c r="AO151" s="2">
        <f t="shared" si="82"/>
        <v>0</v>
      </c>
      <c r="AP151" s="2">
        <f t="shared" si="83"/>
        <v>0</v>
      </c>
      <c r="AR151" t="str">
        <f t="shared" si="86"/>
        <v>Scott</v>
      </c>
      <c r="AS151" s="5" t="s">
        <v>206</v>
      </c>
      <c r="AT151" s="162">
        <v>4</v>
      </c>
      <c r="AV151" s="91">
        <v>5</v>
      </c>
      <c r="AW151" s="93">
        <v>127</v>
      </c>
      <c r="AX151" s="99">
        <f t="shared" si="84"/>
        <v>5127</v>
      </c>
      <c r="AZ151" s="7" t="s">
        <v>3053</v>
      </c>
      <c r="BA151" t="s">
        <v>3290</v>
      </c>
    </row>
    <row r="152" spans="1:53" hidden="1" outlineLevel="1">
      <c r="A152" s="6" t="s">
        <v>3022</v>
      </c>
      <c r="B152" s="5" t="s">
        <v>206</v>
      </c>
      <c r="C152" s="1">
        <f t="shared" ref="C152:C163" si="89">SUM(P152:AG152)</f>
        <v>1491</v>
      </c>
      <c r="D152" s="7">
        <f>IF(P152&gt;0,RANK(P152,(P152:R152,S152:AG152)),0)</f>
        <v>0</v>
      </c>
      <c r="E152" s="7">
        <f>IF(Q152&gt;0,RANK(Q152,(P152:R152,S152:AG152)),0)</f>
        <v>4</v>
      </c>
      <c r="F152" s="7">
        <f>IF(R152&gt;0,RANK(R152,(P152:R152,S152:AG152)),0)</f>
        <v>1</v>
      </c>
      <c r="G152" s="7">
        <f>IF(S152&gt;0,RANK(S152,(P152:R152,S152:AG152)),0)</f>
        <v>2</v>
      </c>
      <c r="H152" s="48">
        <f t="shared" ref="H152:H163" si="90">MAX(P152:Y152)-LARGE(P152:Y152,2)</f>
        <v>550</v>
      </c>
      <c r="I152" s="163">
        <f t="shared" si="85"/>
        <v>0.36887994634473509</v>
      </c>
      <c r="J152" s="2"/>
      <c r="K152" s="2">
        <f t="shared" ref="K152:K163" si="91">IF($C152=0,"-",P152/$C152)</f>
        <v>0</v>
      </c>
      <c r="L152" s="2">
        <f t="shared" ref="L152:L163" si="92">IF($C152=0,"-",Q152/$C152)</f>
        <v>7.3775989268947018E-2</v>
      </c>
      <c r="M152" s="2">
        <f t="shared" ref="M152:M163" si="93">IF($C152=0,"-",R152/$C152)</f>
        <v>0.57478202548625079</v>
      </c>
      <c r="N152" s="2">
        <f t="shared" si="87"/>
        <v>0.20590207914151576</v>
      </c>
      <c r="O152" s="2">
        <f t="shared" si="88"/>
        <v>0.14553990610328643</v>
      </c>
      <c r="Q152" s="1">
        <v>110</v>
      </c>
      <c r="R152" s="1">
        <v>857</v>
      </c>
      <c r="S152" s="1">
        <v>307</v>
      </c>
      <c r="T152" s="1">
        <v>217</v>
      </c>
      <c r="AI152" s="7">
        <f t="shared" ref="AI152:AI163" si="94">IF(T152&gt;0,RANK(T152,(P152:Z152)),0)</f>
        <v>3</v>
      </c>
      <c r="AJ152" s="7">
        <f t="shared" ref="AJ152:AJ163" si="95">IF(U152&gt;0,RANK(U152,(P152:Z152)),0)</f>
        <v>0</v>
      </c>
      <c r="AK152" s="7">
        <f t="shared" ref="AK152:AK163" si="96">IF(V152&gt;0,RANK(V152,(P152:Z152)),0)</f>
        <v>0</v>
      </c>
      <c r="AL152" s="7">
        <f t="shared" ref="AL152:AL163" si="97">IF(W152&gt;0,RANK(W152,(P152:Z152)),0)</f>
        <v>0</v>
      </c>
      <c r="AM152" s="2">
        <f t="shared" ref="AM152:AM163" si="98">IF($C152=0,"-",T152/$C152)</f>
        <v>0.14553990610328638</v>
      </c>
      <c r="AN152" s="2">
        <f t="shared" ref="AN152:AN163" si="99">IF($C152=0,"-",U152/$C152)</f>
        <v>0</v>
      </c>
      <c r="AO152" s="2">
        <f t="shared" ref="AO152:AO163" si="100">IF($C152=0,"-",V152/$C152)</f>
        <v>0</v>
      </c>
      <c r="AP152" s="2">
        <f t="shared" ref="AP152:AP163" si="101">IF($C152=0,"-",W152/$C152)</f>
        <v>0</v>
      </c>
      <c r="AR152" t="str">
        <f t="shared" si="86"/>
        <v>Searcy</v>
      </c>
      <c r="AS152" s="5" t="s">
        <v>206</v>
      </c>
      <c r="AT152" s="162"/>
      <c r="AV152" s="91">
        <v>5</v>
      </c>
      <c r="AW152" s="93">
        <v>129</v>
      </c>
      <c r="AX152" s="99">
        <f t="shared" ref="AX152:AX162" si="102">AV152*1000+AW152</f>
        <v>5129</v>
      </c>
      <c r="AZ152" s="7" t="s">
        <v>3053</v>
      </c>
      <c r="BA152" t="s">
        <v>3290</v>
      </c>
    </row>
    <row r="153" spans="1:53" hidden="1" outlineLevel="1">
      <c r="A153" s="6" t="s">
        <v>1862</v>
      </c>
      <c r="B153" s="5" t="s">
        <v>206</v>
      </c>
      <c r="C153" s="1">
        <f t="shared" si="89"/>
        <v>8939</v>
      </c>
      <c r="D153" s="7">
        <f>IF(P153&gt;0,RANK(P153,(P153:R153,S153:AG153)),0)</f>
        <v>0</v>
      </c>
      <c r="E153" s="7">
        <f>IF(Q153&gt;0,RANK(Q153,(P153:R153,S153:AG153)),0)</f>
        <v>4</v>
      </c>
      <c r="F153" s="7">
        <f>IF(R153&gt;0,RANK(R153,(P153:R153,S153:AG153)),0)</f>
        <v>1</v>
      </c>
      <c r="G153" s="7">
        <f>IF(S153&gt;0,RANK(S153,(P153:R153,S153:AG153)),0)</f>
        <v>3</v>
      </c>
      <c r="H153" s="48">
        <f t="shared" si="90"/>
        <v>5223</v>
      </c>
      <c r="I153" s="163">
        <f t="shared" si="85"/>
        <v>0.58429354513927734</v>
      </c>
      <c r="J153" s="2"/>
      <c r="K153" s="2">
        <f t="shared" si="91"/>
        <v>0</v>
      </c>
      <c r="L153" s="2">
        <f t="shared" si="92"/>
        <v>4.6873252041615396E-2</v>
      </c>
      <c r="M153" s="2">
        <f t="shared" si="93"/>
        <v>0.70824477010851328</v>
      </c>
      <c r="N153" s="2">
        <f t="shared" si="87"/>
        <v>0.12093075288063541</v>
      </c>
      <c r="O153" s="2">
        <f t="shared" si="88"/>
        <v>0.1239512249692359</v>
      </c>
      <c r="Q153" s="1">
        <v>419</v>
      </c>
      <c r="R153" s="1">
        <v>6331</v>
      </c>
      <c r="S153" s="1">
        <v>1081</v>
      </c>
      <c r="T153" s="1">
        <v>1108</v>
      </c>
      <c r="AI153" s="7">
        <f t="shared" si="94"/>
        <v>2</v>
      </c>
      <c r="AJ153" s="7">
        <f t="shared" si="95"/>
        <v>0</v>
      </c>
      <c r="AK153" s="7">
        <f t="shared" si="96"/>
        <v>0</v>
      </c>
      <c r="AL153" s="7">
        <f t="shared" si="97"/>
        <v>0</v>
      </c>
      <c r="AM153" s="2">
        <f t="shared" si="98"/>
        <v>0.12395122496923593</v>
      </c>
      <c r="AN153" s="2">
        <f t="shared" si="99"/>
        <v>0</v>
      </c>
      <c r="AO153" s="2">
        <f t="shared" si="100"/>
        <v>0</v>
      </c>
      <c r="AP153" s="2">
        <f t="shared" si="101"/>
        <v>0</v>
      </c>
      <c r="AR153" t="str">
        <f t="shared" si="86"/>
        <v>Sebastian</v>
      </c>
      <c r="AS153" s="5" t="s">
        <v>206</v>
      </c>
      <c r="AT153" s="162"/>
      <c r="AV153" s="91">
        <v>5</v>
      </c>
      <c r="AW153" s="93">
        <v>131</v>
      </c>
      <c r="AX153" s="99">
        <f t="shared" si="102"/>
        <v>5131</v>
      </c>
      <c r="AZ153" s="7" t="s">
        <v>3053</v>
      </c>
      <c r="BA153" t="s">
        <v>3290</v>
      </c>
    </row>
    <row r="154" spans="1:53" hidden="1" outlineLevel="1">
      <c r="A154" s="6" t="s">
        <v>1702</v>
      </c>
      <c r="B154" s="5" t="s">
        <v>206</v>
      </c>
      <c r="C154" s="1">
        <f t="shared" si="89"/>
        <v>230</v>
      </c>
      <c r="D154" s="7">
        <f>IF(P154&gt;0,RANK(P154,(P154:R154,S154:AG154)),0)</f>
        <v>0</v>
      </c>
      <c r="E154" s="7">
        <f>IF(Q154&gt;0,RANK(Q154,(P154:R154,S154:AG154)),0)</f>
        <v>4</v>
      </c>
      <c r="F154" s="7">
        <f>IF(R154&gt;0,RANK(R154,(P154:R154,S154:AG154)),0)</f>
        <v>1</v>
      </c>
      <c r="G154" s="7">
        <f>IF(S154&gt;0,RANK(S154,(P154:R154,S154:AG154)),0)</f>
        <v>2</v>
      </c>
      <c r="H154" s="48">
        <f t="shared" si="90"/>
        <v>131</v>
      </c>
      <c r="I154" s="163">
        <f t="shared" si="85"/>
        <v>0.56956521739130439</v>
      </c>
      <c r="J154" s="2"/>
      <c r="K154" s="2">
        <f t="shared" si="91"/>
        <v>0</v>
      </c>
      <c r="L154" s="2">
        <f t="shared" si="92"/>
        <v>4.7826086956521741E-2</v>
      </c>
      <c r="M154" s="2">
        <f t="shared" si="93"/>
        <v>0.71304347826086956</v>
      </c>
      <c r="N154" s="2">
        <f t="shared" si="87"/>
        <v>0.14347826086956522</v>
      </c>
      <c r="O154" s="2">
        <f t="shared" si="88"/>
        <v>9.5652173913043537E-2</v>
      </c>
      <c r="Q154" s="1">
        <v>11</v>
      </c>
      <c r="R154" s="1">
        <v>164</v>
      </c>
      <c r="S154" s="1">
        <v>33</v>
      </c>
      <c r="T154" s="1">
        <v>22</v>
      </c>
      <c r="AI154" s="7">
        <f t="shared" si="94"/>
        <v>3</v>
      </c>
      <c r="AJ154" s="7">
        <f t="shared" si="95"/>
        <v>0</v>
      </c>
      <c r="AK154" s="7">
        <f t="shared" si="96"/>
        <v>0</v>
      </c>
      <c r="AL154" s="7">
        <f t="shared" si="97"/>
        <v>0</v>
      </c>
      <c r="AM154" s="2">
        <f t="shared" si="98"/>
        <v>9.5652173913043481E-2</v>
      </c>
      <c r="AN154" s="2">
        <f t="shared" si="99"/>
        <v>0</v>
      </c>
      <c r="AO154" s="2">
        <f t="shared" si="100"/>
        <v>0</v>
      </c>
      <c r="AP154" s="2">
        <f t="shared" si="101"/>
        <v>0</v>
      </c>
      <c r="AR154" t="str">
        <f t="shared" si="86"/>
        <v>Sevier</v>
      </c>
      <c r="AS154" s="5" t="s">
        <v>206</v>
      </c>
      <c r="AT154" s="162">
        <v>4</v>
      </c>
      <c r="AV154" s="91">
        <v>5</v>
      </c>
      <c r="AW154" s="93">
        <v>133</v>
      </c>
      <c r="AX154" s="99">
        <f t="shared" si="102"/>
        <v>5133</v>
      </c>
      <c r="AZ154" s="7" t="s">
        <v>3053</v>
      </c>
      <c r="BA154" t="s">
        <v>3290</v>
      </c>
    </row>
    <row r="155" spans="1:53" hidden="1" outlineLevel="1">
      <c r="A155" s="6" t="s">
        <v>1863</v>
      </c>
      <c r="B155" s="5" t="s">
        <v>206</v>
      </c>
      <c r="C155" s="1">
        <f t="shared" si="89"/>
        <v>600</v>
      </c>
      <c r="D155" s="7">
        <f>IF(P155&gt;0,RANK(P155,(P155:R155,S155:AG155)),0)</f>
        <v>0</v>
      </c>
      <c r="E155" s="7">
        <f>IF(Q155&gt;0,RANK(Q155,(P155:R155,S155:AG155)),0)</f>
        <v>4</v>
      </c>
      <c r="F155" s="7">
        <f>IF(R155&gt;0,RANK(R155,(P155:R155,S155:AG155)),0)</f>
        <v>1</v>
      </c>
      <c r="G155" s="7">
        <f>IF(S155&gt;0,RANK(S155,(P155:R155,S155:AG155)),0)</f>
        <v>2</v>
      </c>
      <c r="H155" s="48">
        <f t="shared" si="90"/>
        <v>278</v>
      </c>
      <c r="I155" s="163">
        <f t="shared" si="85"/>
        <v>0.46333333333333332</v>
      </c>
      <c r="J155" s="2"/>
      <c r="K155" s="2">
        <f t="shared" si="91"/>
        <v>0</v>
      </c>
      <c r="L155" s="2">
        <f t="shared" si="92"/>
        <v>5.5E-2</v>
      </c>
      <c r="M155" s="2">
        <f t="shared" si="93"/>
        <v>0.625</v>
      </c>
      <c r="N155" s="2">
        <f t="shared" si="87"/>
        <v>0.16166666666666665</v>
      </c>
      <c r="O155" s="2">
        <f t="shared" si="88"/>
        <v>0.1583333333333333</v>
      </c>
      <c r="Q155" s="1">
        <v>33</v>
      </c>
      <c r="R155" s="1">
        <v>375</v>
      </c>
      <c r="S155" s="1">
        <v>97</v>
      </c>
      <c r="T155" s="1">
        <v>95</v>
      </c>
      <c r="AI155" s="7">
        <f t="shared" si="94"/>
        <v>3</v>
      </c>
      <c r="AJ155" s="7">
        <f t="shared" si="95"/>
        <v>0</v>
      </c>
      <c r="AK155" s="7">
        <f t="shared" si="96"/>
        <v>0</v>
      </c>
      <c r="AL155" s="7">
        <f t="shared" si="97"/>
        <v>0</v>
      </c>
      <c r="AM155" s="2">
        <f t="shared" si="98"/>
        <v>0.15833333333333333</v>
      </c>
      <c r="AN155" s="2">
        <f t="shared" si="99"/>
        <v>0</v>
      </c>
      <c r="AO155" s="2">
        <f t="shared" si="100"/>
        <v>0</v>
      </c>
      <c r="AP155" s="2">
        <f t="shared" si="101"/>
        <v>0</v>
      </c>
      <c r="AR155" t="str">
        <f t="shared" si="86"/>
        <v>Sharp</v>
      </c>
      <c r="AS155" s="5" t="s">
        <v>206</v>
      </c>
      <c r="AT155" s="162">
        <v>1</v>
      </c>
      <c r="AV155" s="91">
        <v>5</v>
      </c>
      <c r="AW155" s="93">
        <v>135</v>
      </c>
      <c r="AX155" s="99">
        <f t="shared" si="102"/>
        <v>5135</v>
      </c>
      <c r="AZ155" s="7" t="s">
        <v>3053</v>
      </c>
      <c r="BA155" t="s">
        <v>3290</v>
      </c>
    </row>
    <row r="156" spans="1:53" hidden="1" outlineLevel="1">
      <c r="A156" s="6" t="s">
        <v>3314</v>
      </c>
      <c r="B156" s="5" t="s">
        <v>206</v>
      </c>
      <c r="C156" s="1">
        <f t="shared" si="89"/>
        <v>489</v>
      </c>
      <c r="D156" s="7">
        <f>IF(P156&gt;0,RANK(P156,(P156:R156,S156:AG156)),0)</f>
        <v>0</v>
      </c>
      <c r="E156" s="7">
        <f>IF(Q156&gt;0,RANK(Q156,(P156:R156,S156:AG156)),0)</f>
        <v>4</v>
      </c>
      <c r="F156" s="7">
        <f>IF(R156&gt;0,RANK(R156,(P156:R156,S156:AG156)),0)</f>
        <v>1</v>
      </c>
      <c r="G156" s="7">
        <f>IF(S156&gt;0,RANK(S156,(P156:R156,S156:AG156)),0)</f>
        <v>2</v>
      </c>
      <c r="H156" s="48">
        <f t="shared" si="90"/>
        <v>281</v>
      </c>
      <c r="I156" s="163">
        <f t="shared" si="85"/>
        <v>0.5746421267893661</v>
      </c>
      <c r="J156" s="2"/>
      <c r="K156" s="2">
        <f t="shared" si="91"/>
        <v>0</v>
      </c>
      <c r="L156" s="2">
        <f t="shared" si="92"/>
        <v>5.112474437627812E-2</v>
      </c>
      <c r="M156" s="2">
        <f t="shared" si="93"/>
        <v>0.69938650306748462</v>
      </c>
      <c r="N156" s="2">
        <f t="shared" si="87"/>
        <v>0.12474437627811862</v>
      </c>
      <c r="O156" s="2">
        <f t="shared" si="88"/>
        <v>0.12474437627811864</v>
      </c>
      <c r="Q156" s="1">
        <v>25</v>
      </c>
      <c r="R156" s="1">
        <v>342</v>
      </c>
      <c r="S156" s="1">
        <v>61</v>
      </c>
      <c r="T156" s="1">
        <v>61</v>
      </c>
      <c r="AI156" s="7">
        <f t="shared" si="94"/>
        <v>2</v>
      </c>
      <c r="AJ156" s="7">
        <f t="shared" si="95"/>
        <v>0</v>
      </c>
      <c r="AK156" s="7">
        <f t="shared" si="96"/>
        <v>0</v>
      </c>
      <c r="AL156" s="7">
        <f t="shared" si="97"/>
        <v>0</v>
      </c>
      <c r="AM156" s="2">
        <f t="shared" si="98"/>
        <v>0.12474437627811862</v>
      </c>
      <c r="AN156" s="2">
        <f t="shared" si="99"/>
        <v>0</v>
      </c>
      <c r="AO156" s="2">
        <f t="shared" si="100"/>
        <v>0</v>
      </c>
      <c r="AP156" s="2">
        <f t="shared" si="101"/>
        <v>0</v>
      </c>
      <c r="AR156" t="str">
        <f t="shared" si="86"/>
        <v>Stone</v>
      </c>
      <c r="AS156" s="5" t="s">
        <v>206</v>
      </c>
      <c r="AT156" s="162">
        <v>1</v>
      </c>
      <c r="AV156" s="91">
        <v>5</v>
      </c>
      <c r="AW156" s="93">
        <v>137</v>
      </c>
      <c r="AX156" s="99">
        <f t="shared" si="102"/>
        <v>5137</v>
      </c>
      <c r="AZ156" s="7" t="s">
        <v>3053</v>
      </c>
      <c r="BA156" t="s">
        <v>3290</v>
      </c>
    </row>
    <row r="157" spans="1:53" hidden="1" outlineLevel="1">
      <c r="A157" s="6" t="s">
        <v>3341</v>
      </c>
      <c r="B157" s="5" t="s">
        <v>206</v>
      </c>
      <c r="C157" s="1">
        <f t="shared" si="89"/>
        <v>2239</v>
      </c>
      <c r="D157" s="7">
        <f>IF(P157&gt;0,RANK(P157,(P157:R157,S157:AG157)),0)</f>
        <v>0</v>
      </c>
      <c r="E157" s="7">
        <f>IF(Q157&gt;0,RANK(Q157,(P157:R157,S157:AG157)),0)</f>
        <v>4</v>
      </c>
      <c r="F157" s="7">
        <f>IF(R157&gt;0,RANK(R157,(P157:R157,S157:AG157)),0)</f>
        <v>1</v>
      </c>
      <c r="G157" s="7">
        <f>IF(S157&gt;0,RANK(S157,(P157:R157,S157:AG157)),0)</f>
        <v>2</v>
      </c>
      <c r="H157" s="48">
        <f t="shared" si="90"/>
        <v>1387</v>
      </c>
      <c r="I157" s="163">
        <f t="shared" si="85"/>
        <v>0.61947297900848597</v>
      </c>
      <c r="J157" s="2"/>
      <c r="K157" s="2">
        <f t="shared" si="91"/>
        <v>0</v>
      </c>
      <c r="L157" s="2">
        <f t="shared" si="92"/>
        <v>4.7789191603394371E-2</v>
      </c>
      <c r="M157" s="2">
        <f t="shared" si="93"/>
        <v>0.73336310853059405</v>
      </c>
      <c r="N157" s="2">
        <f t="shared" si="87"/>
        <v>0.11389012952210809</v>
      </c>
      <c r="O157" s="2">
        <f t="shared" si="88"/>
        <v>0.10495757034390352</v>
      </c>
      <c r="Q157" s="1">
        <v>107</v>
      </c>
      <c r="R157" s="1">
        <v>1642</v>
      </c>
      <c r="S157" s="1">
        <v>255</v>
      </c>
      <c r="T157" s="1">
        <v>235</v>
      </c>
      <c r="AI157" s="7">
        <f t="shared" si="94"/>
        <v>3</v>
      </c>
      <c r="AJ157" s="7">
        <f t="shared" si="95"/>
        <v>0</v>
      </c>
      <c r="AK157" s="7">
        <f t="shared" si="96"/>
        <v>0</v>
      </c>
      <c r="AL157" s="7">
        <f t="shared" si="97"/>
        <v>0</v>
      </c>
      <c r="AM157" s="2">
        <f t="shared" si="98"/>
        <v>0.10495757034390353</v>
      </c>
      <c r="AN157" s="2">
        <f t="shared" si="99"/>
        <v>0</v>
      </c>
      <c r="AO157" s="2">
        <f t="shared" si="100"/>
        <v>0</v>
      </c>
      <c r="AP157" s="2">
        <f t="shared" si="101"/>
        <v>0</v>
      </c>
      <c r="AR157" t="str">
        <f t="shared" si="86"/>
        <v>Union</v>
      </c>
      <c r="AS157" s="5" t="s">
        <v>206</v>
      </c>
      <c r="AT157" s="162">
        <v>4</v>
      </c>
      <c r="AV157" s="91">
        <v>5</v>
      </c>
      <c r="AW157" s="93">
        <v>139</v>
      </c>
      <c r="AX157" s="99">
        <f t="shared" si="102"/>
        <v>5139</v>
      </c>
      <c r="AZ157" s="7" t="s">
        <v>3053</v>
      </c>
      <c r="BA157" t="s">
        <v>3290</v>
      </c>
    </row>
    <row r="158" spans="1:53" hidden="1" outlineLevel="1">
      <c r="A158" s="6" t="s">
        <v>620</v>
      </c>
      <c r="B158" s="5" t="s">
        <v>206</v>
      </c>
      <c r="C158" s="1">
        <f t="shared" si="89"/>
        <v>915</v>
      </c>
      <c r="D158" s="7">
        <f>IF(P158&gt;0,RANK(P158,(P158:R158,S158:AG158)),0)</f>
        <v>0</v>
      </c>
      <c r="E158" s="7">
        <f>IF(Q158&gt;0,RANK(Q158,(P158:R158,S158:AG158)),0)</f>
        <v>4</v>
      </c>
      <c r="F158" s="7">
        <f>IF(R158&gt;0,RANK(R158,(P158:R158,S158:AG158)),0)</f>
        <v>1</v>
      </c>
      <c r="G158" s="7">
        <f>IF(S158&gt;0,RANK(S158,(P158:R158,S158:AG158)),0)</f>
        <v>2</v>
      </c>
      <c r="H158" s="48">
        <f t="shared" si="90"/>
        <v>547</v>
      </c>
      <c r="I158" s="163">
        <f t="shared" si="85"/>
        <v>0.59781420765027327</v>
      </c>
      <c r="J158" s="2"/>
      <c r="K158" s="2">
        <f t="shared" si="91"/>
        <v>0</v>
      </c>
      <c r="L158" s="2">
        <f t="shared" si="92"/>
        <v>5.6830601092896178E-2</v>
      </c>
      <c r="M158" s="2">
        <f t="shared" si="93"/>
        <v>0.71366120218579232</v>
      </c>
      <c r="N158" s="2">
        <f t="shared" si="87"/>
        <v>0.11584699453551912</v>
      </c>
      <c r="O158" s="2">
        <f t="shared" si="88"/>
        <v>0.11366120218579238</v>
      </c>
      <c r="Q158" s="1">
        <v>52</v>
      </c>
      <c r="R158" s="1">
        <v>653</v>
      </c>
      <c r="S158" s="1">
        <v>106</v>
      </c>
      <c r="T158" s="1">
        <v>104</v>
      </c>
      <c r="AI158" s="7">
        <f t="shared" si="94"/>
        <v>3</v>
      </c>
      <c r="AJ158" s="7">
        <f t="shared" si="95"/>
        <v>0</v>
      </c>
      <c r="AK158" s="7">
        <f t="shared" si="96"/>
        <v>0</v>
      </c>
      <c r="AL158" s="7">
        <f t="shared" si="97"/>
        <v>0</v>
      </c>
      <c r="AM158" s="2">
        <f t="shared" si="98"/>
        <v>0.11366120218579236</v>
      </c>
      <c r="AN158" s="2">
        <f t="shared" si="99"/>
        <v>0</v>
      </c>
      <c r="AO158" s="2">
        <f t="shared" si="100"/>
        <v>0</v>
      </c>
      <c r="AP158" s="2">
        <f t="shared" si="101"/>
        <v>0</v>
      </c>
      <c r="AR158" t="str">
        <f t="shared" si="86"/>
        <v>Van Buren</v>
      </c>
      <c r="AS158" s="5" t="s">
        <v>206</v>
      </c>
      <c r="AT158" s="162">
        <v>2</v>
      </c>
      <c r="AV158" s="91">
        <v>5</v>
      </c>
      <c r="AW158" s="93">
        <v>141</v>
      </c>
      <c r="AX158" s="99">
        <f t="shared" si="102"/>
        <v>5141</v>
      </c>
      <c r="AZ158" s="7" t="s">
        <v>3053</v>
      </c>
      <c r="BA158" t="s">
        <v>3290</v>
      </c>
    </row>
    <row r="159" spans="1:53" hidden="1" outlineLevel="1">
      <c r="A159" s="6" t="s">
        <v>650</v>
      </c>
      <c r="B159" s="5" t="s">
        <v>206</v>
      </c>
      <c r="C159" s="1">
        <f t="shared" si="89"/>
        <v>12486</v>
      </c>
      <c r="D159" s="7">
        <f>IF(P159&gt;0,RANK(P159,(P159:R159,S159:AG159)),0)</f>
        <v>0</v>
      </c>
      <c r="E159" s="7">
        <f>IF(Q159&gt;0,RANK(Q159,(P159:R159,S159:AG159)),0)</f>
        <v>4</v>
      </c>
      <c r="F159" s="7">
        <f>IF(R159&gt;0,RANK(R159,(P159:R159,S159:AG159)),0)</f>
        <v>1</v>
      </c>
      <c r="G159" s="7">
        <f>IF(S159&gt;0,RANK(S159,(P159:R159,S159:AG159)),0)</f>
        <v>2</v>
      </c>
      <c r="H159" s="48">
        <f t="shared" si="90"/>
        <v>6640</v>
      </c>
      <c r="I159" s="163">
        <f t="shared" si="85"/>
        <v>0.53179561108441453</v>
      </c>
      <c r="J159" s="2"/>
      <c r="K159" s="2">
        <f t="shared" si="91"/>
        <v>0</v>
      </c>
      <c r="L159" s="2">
        <f t="shared" si="92"/>
        <v>4.0445298734582733E-2</v>
      </c>
      <c r="M159" s="2">
        <f t="shared" si="93"/>
        <v>0.68108281275028026</v>
      </c>
      <c r="N159" s="2">
        <f t="shared" si="87"/>
        <v>0.14928720166586576</v>
      </c>
      <c r="O159" s="2">
        <f t="shared" si="88"/>
        <v>0.12918468684927129</v>
      </c>
      <c r="Q159" s="1">
        <v>505</v>
      </c>
      <c r="R159" s="1">
        <v>8504</v>
      </c>
      <c r="S159" s="1">
        <v>1864</v>
      </c>
      <c r="T159" s="1">
        <v>1613</v>
      </c>
      <c r="AI159" s="7">
        <f t="shared" si="94"/>
        <v>3</v>
      </c>
      <c r="AJ159" s="7">
        <f t="shared" si="95"/>
        <v>0</v>
      </c>
      <c r="AK159" s="7">
        <f t="shared" si="96"/>
        <v>0</v>
      </c>
      <c r="AL159" s="7">
        <f t="shared" si="97"/>
        <v>0</v>
      </c>
      <c r="AM159" s="2">
        <f t="shared" si="98"/>
        <v>0.12918468684927117</v>
      </c>
      <c r="AN159" s="2">
        <f t="shared" si="99"/>
        <v>0</v>
      </c>
      <c r="AO159" s="2">
        <f t="shared" si="100"/>
        <v>0</v>
      </c>
      <c r="AP159" s="2">
        <f t="shared" si="101"/>
        <v>0</v>
      </c>
      <c r="AR159" t="str">
        <f t="shared" si="86"/>
        <v>Washington</v>
      </c>
      <c r="AS159" s="5" t="s">
        <v>206</v>
      </c>
      <c r="AT159" s="162">
        <v>3</v>
      </c>
      <c r="AV159" s="91">
        <v>5</v>
      </c>
      <c r="AW159" s="93">
        <v>143</v>
      </c>
      <c r="AX159" s="99">
        <f t="shared" si="102"/>
        <v>5143</v>
      </c>
      <c r="AZ159" s="7" t="s">
        <v>3053</v>
      </c>
      <c r="BA159" t="s">
        <v>3290</v>
      </c>
    </row>
    <row r="160" spans="1:53" hidden="1" outlineLevel="1">
      <c r="A160" s="6" t="s">
        <v>2953</v>
      </c>
      <c r="B160" s="5" t="s">
        <v>206</v>
      </c>
      <c r="C160" s="1">
        <f t="shared" si="89"/>
        <v>5557</v>
      </c>
      <c r="D160" s="7">
        <f>IF(P160&gt;0,RANK(P160,(P160:R160,S160:AG160)),0)</f>
        <v>0</v>
      </c>
      <c r="E160" s="7">
        <f>IF(Q160&gt;0,RANK(Q160,(P160:R160,S160:AG160)),0)</f>
        <v>4</v>
      </c>
      <c r="F160" s="7">
        <f>IF(R160&gt;0,RANK(R160,(P160:R160,S160:AG160)),0)</f>
        <v>1</v>
      </c>
      <c r="G160" s="7">
        <f>IF(S160&gt;0,RANK(S160,(P160:R160,S160:AG160)),0)</f>
        <v>3</v>
      </c>
      <c r="H160" s="48">
        <f t="shared" si="90"/>
        <v>2714</v>
      </c>
      <c r="I160" s="163">
        <f t="shared" si="85"/>
        <v>0.48839301781536798</v>
      </c>
      <c r="J160" s="2"/>
      <c r="K160" s="2">
        <f t="shared" si="91"/>
        <v>0</v>
      </c>
      <c r="L160" s="2">
        <f t="shared" si="92"/>
        <v>5.7764981104912724E-2</v>
      </c>
      <c r="M160" s="2">
        <f t="shared" si="93"/>
        <v>0.65466978585567748</v>
      </c>
      <c r="N160" s="2">
        <f t="shared" si="87"/>
        <v>0.12128846499910023</v>
      </c>
      <c r="O160" s="2">
        <f t="shared" si="88"/>
        <v>0.16627676804030961</v>
      </c>
      <c r="Q160" s="1">
        <v>321</v>
      </c>
      <c r="R160" s="1">
        <v>3638</v>
      </c>
      <c r="S160" s="1">
        <v>674</v>
      </c>
      <c r="T160" s="1">
        <v>924</v>
      </c>
      <c r="AI160" s="7">
        <f t="shared" si="94"/>
        <v>2</v>
      </c>
      <c r="AJ160" s="7">
        <f t="shared" si="95"/>
        <v>0</v>
      </c>
      <c r="AK160" s="7">
        <f t="shared" si="96"/>
        <v>0</v>
      </c>
      <c r="AL160" s="7">
        <f t="shared" si="97"/>
        <v>0</v>
      </c>
      <c r="AM160" s="2">
        <f t="shared" si="98"/>
        <v>0.16627676804030952</v>
      </c>
      <c r="AN160" s="2">
        <f t="shared" si="99"/>
        <v>0</v>
      </c>
      <c r="AO160" s="2">
        <f t="shared" si="100"/>
        <v>0</v>
      </c>
      <c r="AP160" s="2">
        <f t="shared" si="101"/>
        <v>0</v>
      </c>
      <c r="AR160" t="str">
        <f t="shared" si="86"/>
        <v>White</v>
      </c>
      <c r="AS160" s="5" t="s">
        <v>206</v>
      </c>
      <c r="AT160" s="162">
        <v>2</v>
      </c>
      <c r="AV160" s="91">
        <v>5</v>
      </c>
      <c r="AW160" s="93">
        <v>145</v>
      </c>
      <c r="AX160" s="99">
        <f t="shared" si="102"/>
        <v>5145</v>
      </c>
      <c r="AZ160" s="7" t="s">
        <v>3053</v>
      </c>
      <c r="BA160" t="s">
        <v>3290</v>
      </c>
    </row>
    <row r="161" spans="1:96" hidden="1" outlineLevel="1">
      <c r="A161" s="6" t="s">
        <v>2763</v>
      </c>
      <c r="B161" s="5" t="s">
        <v>206</v>
      </c>
      <c r="C161" s="1">
        <f t="shared" si="89"/>
        <v>19</v>
      </c>
      <c r="D161" s="7">
        <f>IF(P161&gt;0,RANK(P161,(P161:R161,S161:AG161)),0)</f>
        <v>0</v>
      </c>
      <c r="E161" s="7">
        <f>IF(Q161&gt;0,RANK(Q161,(P161:R161,S161:AG161)),0)</f>
        <v>3</v>
      </c>
      <c r="F161" s="7">
        <f>IF(R161&gt;0,RANK(R161,(P161:R161,S161:AG161)),0)</f>
        <v>1</v>
      </c>
      <c r="G161" s="7">
        <f>IF(S161&gt;0,RANK(S161,(P161:R161,S161:AG161)),0)</f>
        <v>3</v>
      </c>
      <c r="H161" s="48">
        <f t="shared" si="90"/>
        <v>7</v>
      </c>
      <c r="I161" s="163">
        <f t="shared" si="85"/>
        <v>0.36842105263157893</v>
      </c>
      <c r="J161" s="2"/>
      <c r="K161" s="2">
        <f t="shared" si="91"/>
        <v>0</v>
      </c>
      <c r="L161" s="2">
        <f t="shared" si="92"/>
        <v>0.10526315789473684</v>
      </c>
      <c r="M161" s="2">
        <f t="shared" si="93"/>
        <v>0.57894736842105265</v>
      </c>
      <c r="N161" s="2">
        <f t="shared" si="87"/>
        <v>0.10526315789473684</v>
      </c>
      <c r="O161" s="2">
        <f t="shared" si="88"/>
        <v>0.21052631578947367</v>
      </c>
      <c r="Q161" s="1">
        <v>2</v>
      </c>
      <c r="R161" s="1">
        <v>11</v>
      </c>
      <c r="S161" s="1">
        <v>2</v>
      </c>
      <c r="T161" s="1">
        <v>4</v>
      </c>
      <c r="AI161" s="7">
        <f t="shared" si="94"/>
        <v>2</v>
      </c>
      <c r="AJ161" s="7">
        <f t="shared" si="95"/>
        <v>0</v>
      </c>
      <c r="AK161" s="7">
        <f t="shared" si="96"/>
        <v>0</v>
      </c>
      <c r="AL161" s="7">
        <f t="shared" si="97"/>
        <v>0</v>
      </c>
      <c r="AM161" s="2">
        <f t="shared" si="98"/>
        <v>0.21052631578947367</v>
      </c>
      <c r="AN161" s="2">
        <f t="shared" si="99"/>
        <v>0</v>
      </c>
      <c r="AO161" s="2">
        <f t="shared" si="100"/>
        <v>0</v>
      </c>
      <c r="AP161" s="2">
        <f t="shared" si="101"/>
        <v>0</v>
      </c>
      <c r="AR161" t="str">
        <f t="shared" si="86"/>
        <v>Woodruff</v>
      </c>
      <c r="AS161" s="5" t="s">
        <v>206</v>
      </c>
      <c r="AT161" s="162">
        <v>1</v>
      </c>
      <c r="AV161" s="91">
        <v>5</v>
      </c>
      <c r="AW161" s="93">
        <v>147</v>
      </c>
      <c r="AX161" s="99">
        <f t="shared" si="102"/>
        <v>5147</v>
      </c>
      <c r="AZ161" s="7" t="s">
        <v>3053</v>
      </c>
      <c r="BA161" t="s">
        <v>3290</v>
      </c>
    </row>
    <row r="162" spans="1:96" hidden="1" outlineLevel="1">
      <c r="A162" s="6" t="s">
        <v>630</v>
      </c>
      <c r="B162" s="5" t="s">
        <v>206</v>
      </c>
      <c r="C162" s="1">
        <f t="shared" si="89"/>
        <v>991</v>
      </c>
      <c r="D162" s="7">
        <f>IF(P162&gt;0,RANK(P162,(P162:R162,S162:AG162)),0)</f>
        <v>0</v>
      </c>
      <c r="E162" s="7">
        <f>IF(Q162&gt;0,RANK(Q162,(P162:R162,S162:AG162)),0)</f>
        <v>4</v>
      </c>
      <c r="F162" s="7">
        <f>IF(R162&gt;0,RANK(R162,(P162:R162,S162:AG162)),0)</f>
        <v>1</v>
      </c>
      <c r="G162" s="7">
        <f>IF(S162&gt;0,RANK(S162,(P162:R162,S162:AG162)),0)</f>
        <v>2</v>
      </c>
      <c r="H162" s="48">
        <f t="shared" si="90"/>
        <v>550</v>
      </c>
      <c r="I162" s="163">
        <f t="shared" si="85"/>
        <v>0.55499495459132187</v>
      </c>
      <c r="J162" s="2"/>
      <c r="K162" s="2">
        <f t="shared" si="91"/>
        <v>0</v>
      </c>
      <c r="L162" s="2">
        <f t="shared" si="92"/>
        <v>5.8526740665993948E-2</v>
      </c>
      <c r="M162" s="2">
        <f t="shared" si="93"/>
        <v>0.68718466195761851</v>
      </c>
      <c r="N162" s="2">
        <f t="shared" si="87"/>
        <v>0.13218970736629668</v>
      </c>
      <c r="O162" s="2">
        <f t="shared" si="88"/>
        <v>0.12209889001009086</v>
      </c>
      <c r="Q162" s="1">
        <v>58</v>
      </c>
      <c r="R162" s="1">
        <v>681</v>
      </c>
      <c r="S162" s="1">
        <v>131</v>
      </c>
      <c r="T162" s="1">
        <v>121</v>
      </c>
      <c r="AI162" s="7">
        <f t="shared" si="94"/>
        <v>3</v>
      </c>
      <c r="AJ162" s="7">
        <f t="shared" si="95"/>
        <v>0</v>
      </c>
      <c r="AK162" s="7">
        <f t="shared" si="96"/>
        <v>0</v>
      </c>
      <c r="AL162" s="7">
        <f t="shared" si="97"/>
        <v>0</v>
      </c>
      <c r="AM162" s="2">
        <f t="shared" si="98"/>
        <v>0.12209889001009082</v>
      </c>
      <c r="AN162" s="2">
        <f t="shared" si="99"/>
        <v>0</v>
      </c>
      <c r="AO162" s="2">
        <f t="shared" si="100"/>
        <v>0</v>
      </c>
      <c r="AP162" s="2">
        <f t="shared" si="101"/>
        <v>0</v>
      </c>
      <c r="AR162" t="str">
        <f t="shared" si="86"/>
        <v>Yell</v>
      </c>
      <c r="AS162" s="5" t="s">
        <v>206</v>
      </c>
      <c r="AT162" s="162">
        <v>4</v>
      </c>
      <c r="AV162" s="91">
        <v>5</v>
      </c>
      <c r="AW162" s="93">
        <v>149</v>
      </c>
      <c r="AX162" s="99">
        <f t="shared" si="102"/>
        <v>5149</v>
      </c>
      <c r="AZ162" s="7" t="s">
        <v>3053</v>
      </c>
      <c r="BA162" t="s">
        <v>3290</v>
      </c>
    </row>
    <row r="163" spans="1:96" collapsed="1">
      <c r="A163" s="6" t="s">
        <v>1833</v>
      </c>
      <c r="B163" s="5" t="s">
        <v>1136</v>
      </c>
      <c r="C163" s="1">
        <f t="shared" si="89"/>
        <v>152360</v>
      </c>
      <c r="D163" s="7">
        <f>IF(P163&gt;0,RANK(P163,(P163:R163,S163:AG163)),0)</f>
        <v>0</v>
      </c>
      <c r="E163" s="7">
        <f>IF(Q163&gt;0,RANK(Q163,(P163:R163,S163:AG163)),0)</f>
        <v>4</v>
      </c>
      <c r="F163" s="7">
        <f>IF(R163&gt;0,RANK(R163,(P163:R163,S163:AG163)),0)</f>
        <v>1</v>
      </c>
      <c r="G163" s="7">
        <f>IF(S163&gt;0,RANK(S163,(P163:R163,S163:AG163)),0)</f>
        <v>2</v>
      </c>
      <c r="H163" s="48">
        <f t="shared" si="90"/>
        <v>83801</v>
      </c>
      <c r="I163" s="163">
        <f t="shared" si="85"/>
        <v>0.55001969020740349</v>
      </c>
      <c r="J163" s="2"/>
      <c r="K163" s="2">
        <f t="shared" si="91"/>
        <v>0</v>
      </c>
      <c r="L163" s="2">
        <f t="shared" si="92"/>
        <v>4.8917038592806508E-2</v>
      </c>
      <c r="M163" s="2">
        <f t="shared" si="93"/>
        <v>0.68390653714885796</v>
      </c>
      <c r="N163" s="2">
        <f t="shared" si="87"/>
        <v>0.13388684694145445</v>
      </c>
      <c r="O163" s="2">
        <f t="shared" si="88"/>
        <v>0.1332895773168811</v>
      </c>
      <c r="Q163" s="1">
        <f>SUM(Q88:Q162)</f>
        <v>7453</v>
      </c>
      <c r="R163" s="1">
        <f>SUM(R88:R162)</f>
        <v>104200</v>
      </c>
      <c r="S163" s="1">
        <f>SUM(S88:S162)</f>
        <v>20399</v>
      </c>
      <c r="T163" s="1">
        <f>SUM(T88:T162)</f>
        <v>20308</v>
      </c>
      <c r="AI163" s="7">
        <f t="shared" si="94"/>
        <v>3</v>
      </c>
      <c r="AJ163" s="7">
        <f t="shared" si="95"/>
        <v>0</v>
      </c>
      <c r="AK163" s="7">
        <f t="shared" si="96"/>
        <v>0</v>
      </c>
      <c r="AL163" s="7">
        <f t="shared" si="97"/>
        <v>0</v>
      </c>
      <c r="AM163" s="2">
        <f t="shared" si="98"/>
        <v>0.13328957731688107</v>
      </c>
      <c r="AN163" s="2">
        <f t="shared" si="99"/>
        <v>0</v>
      </c>
      <c r="AO163" s="2">
        <f t="shared" si="100"/>
        <v>0</v>
      </c>
      <c r="AP163" s="2">
        <f t="shared" si="101"/>
        <v>0</v>
      </c>
      <c r="AR163" t="str">
        <f t="shared" si="86"/>
        <v>Arkansas</v>
      </c>
      <c r="AS163" s="5" t="s">
        <v>1136</v>
      </c>
      <c r="AV163" s="91">
        <v>5</v>
      </c>
      <c r="AW163" s="93"/>
      <c r="AX163" s="91">
        <v>5</v>
      </c>
      <c r="AZ163" s="7" t="s">
        <v>1662</v>
      </c>
      <c r="BA163" t="s">
        <v>3290</v>
      </c>
    </row>
    <row r="164" spans="1:96">
      <c r="A164" s="6"/>
      <c r="B164" s="6"/>
      <c r="C164" s="1"/>
      <c r="E164" s="7"/>
      <c r="F164" s="7"/>
      <c r="G164" s="7"/>
      <c r="H164" s="48"/>
      <c r="I164" s="163"/>
      <c r="J164" s="2"/>
      <c r="AI164" s="7"/>
      <c r="AJ164" s="7"/>
      <c r="AK164" s="7"/>
      <c r="AL164" s="7"/>
      <c r="AS164" s="6"/>
      <c r="AV164" s="91"/>
      <c r="AW164" s="93"/>
      <c r="CP164" t="s">
        <v>3588</v>
      </c>
      <c r="CQ164" t="s">
        <v>3589</v>
      </c>
      <c r="CR164" t="s">
        <v>3590</v>
      </c>
    </row>
    <row r="165" spans="1:96" hidden="1" outlineLevel="1">
      <c r="A165" s="6" t="s">
        <v>1587</v>
      </c>
      <c r="B165" s="6" t="s">
        <v>208</v>
      </c>
      <c r="C165" s="1">
        <f t="shared" ref="C165:C222" si="103">SUM(P165:AG165)</f>
        <v>42419.021628374074</v>
      </c>
      <c r="D165" s="7">
        <f>IF(P165&gt;0,RANK(P165,(P165:R165,S165:AG165)),0)</f>
        <v>0</v>
      </c>
      <c r="E165" s="7">
        <f>IF(Q165&gt;0,RANK(Q165,(P165:R165,S165:AG165)),0)</f>
        <v>4</v>
      </c>
      <c r="F165" s="7">
        <f>IF(R165&gt;0,RANK(R165,(P165:R165,S165:AG165)),0)</f>
        <v>1</v>
      </c>
      <c r="G165" s="7">
        <f>IF(S165&gt;0,RANK(S165,(P165:R165,S165:AG165)),0)</f>
        <v>2</v>
      </c>
      <c r="H165" s="48">
        <f t="shared" ref="H165:H222" si="104">MAX(P165:Y165)-LARGE(P165:Y165,2)</f>
        <v>25347</v>
      </c>
      <c r="I165" s="163">
        <f t="shared" ref="I165:I222" si="105">H165/C165</f>
        <v>0.59753853405815938</v>
      </c>
      <c r="J165" s="2"/>
      <c r="K165" s="2">
        <f t="shared" ref="K165:K196" si="106">IF($C165=0,"-",P165/$C165)</f>
        <v>0</v>
      </c>
      <c r="L165" s="2">
        <f t="shared" ref="L165:L196" si="107">IF($C165=0,"-",Q165/$C165)</f>
        <v>4.0736441663806341E-2</v>
      </c>
      <c r="M165" s="2">
        <f t="shared" ref="M165:M196" si="108">IF($C165=0,"-",R165/$C165)</f>
        <v>0.72729164454287587</v>
      </c>
      <c r="N165" s="2">
        <f t="shared" ref="N165:N223" si="109">IF($C165=0,"-",S165/$C165)</f>
        <v>0.12975311048471649</v>
      </c>
      <c r="O165" s="2">
        <f t="shared" ref="O165:O223" si="110">IF(C165=0,"-",(1-K165-L165-M165-N165))</f>
        <v>0.10221880330860134</v>
      </c>
      <c r="Q165" s="1">
        <v>1728</v>
      </c>
      <c r="R165" s="1">
        <v>30851</v>
      </c>
      <c r="S165" s="1">
        <v>5504</v>
      </c>
      <c r="T165" s="1">
        <v>2743</v>
      </c>
      <c r="AA165" s="1">
        <v>883</v>
      </c>
      <c r="AB165" s="44">
        <f>AA165/SUM(Q165:T165)</f>
        <v>2.1628374075344143E-2</v>
      </c>
      <c r="AC165" s="1">
        <v>454</v>
      </c>
      <c r="AD165" s="1">
        <v>256</v>
      </c>
      <c r="AI165" s="7">
        <f t="shared" ref="AI165:AI196" si="111">IF(T165&gt;0,RANK(T165,(P165:Z165)),0)</f>
        <v>3</v>
      </c>
      <c r="AJ165" s="7">
        <f t="shared" ref="AJ165:AJ196" si="112">IF(U165&gt;0,RANK(U165,(P165:Z165)),0)</f>
        <v>0</v>
      </c>
      <c r="AK165" s="7">
        <f t="shared" ref="AK165:AK196" si="113">IF(V165&gt;0,RANK(V165,(P165:Z165)),0)</f>
        <v>0</v>
      </c>
      <c r="AL165" s="7">
        <f t="shared" ref="AL165:AL196" si="114">IF(W165&gt;0,RANK(W165,(P165:Z165)),0)</f>
        <v>0</v>
      </c>
      <c r="AM165" s="2">
        <f t="shared" ref="AM165:AM196" si="115">IF($C165=0,"-",T165/$C165)</f>
        <v>6.4664386275359254E-2</v>
      </c>
      <c r="AN165" s="2">
        <f t="shared" ref="AN165:AN196" si="116">IF($C165=0,"-",U165/$C165)</f>
        <v>0</v>
      </c>
      <c r="AO165" s="2">
        <f t="shared" ref="AO165:AO196" si="117">IF($C165=0,"-",V165/$C165)</f>
        <v>0</v>
      </c>
      <c r="AP165" s="2">
        <f t="shared" ref="AP165:AP196" si="118">IF($C165=0,"-",W165/$C165)</f>
        <v>0</v>
      </c>
      <c r="AR165" t="str">
        <f t="shared" si="86"/>
        <v>Alameda</v>
      </c>
      <c r="AS165" s="6" t="s">
        <v>208</v>
      </c>
      <c r="AV165" s="91">
        <v>6</v>
      </c>
      <c r="AW165" s="93">
        <v>1</v>
      </c>
      <c r="AX165" s="99">
        <f t="shared" ref="AX165:AX196" si="119">AV165*1000+AW165</f>
        <v>6001</v>
      </c>
      <c r="AZ165" s="7" t="s">
        <v>3053</v>
      </c>
      <c r="BA165" t="s">
        <v>3290</v>
      </c>
      <c r="BB165" s="1"/>
      <c r="BC165" s="1"/>
      <c r="BD165" s="1"/>
      <c r="CP165">
        <v>1</v>
      </c>
      <c r="CQ165">
        <v>2</v>
      </c>
      <c r="CR165">
        <v>0</v>
      </c>
    </row>
    <row r="166" spans="1:96" hidden="1" outlineLevel="1">
      <c r="A166" s="6" t="s">
        <v>625</v>
      </c>
      <c r="B166" s="6" t="s">
        <v>208</v>
      </c>
      <c r="C166" s="1">
        <f t="shared" si="103"/>
        <v>162.00621118012421</v>
      </c>
      <c r="D166" s="7">
        <f>IF(P166&gt;0,RANK(P166,(P166:R166,S166:AG166)),0)</f>
        <v>0</v>
      </c>
      <c r="E166" s="7">
        <f>IF(Q166&gt;0,RANK(Q166,(P166:R166,S166:AG166)),0)</f>
        <v>4</v>
      </c>
      <c r="F166" s="7">
        <f>IF(R166&gt;0,RANK(R166,(P166:R166,S166:AG166)),0)</f>
        <v>1</v>
      </c>
      <c r="G166" s="7">
        <f>IF(S166&gt;0,RANK(S166,(P166:R166,S166:AG166)),0)</f>
        <v>2</v>
      </c>
      <c r="H166" s="48">
        <f t="shared" si="104"/>
        <v>96</v>
      </c>
      <c r="I166" s="163">
        <f t="shared" si="105"/>
        <v>0.59256987309741982</v>
      </c>
      <c r="J166" s="2"/>
      <c r="K166" s="2">
        <f t="shared" si="106"/>
        <v>0</v>
      </c>
      <c r="L166" s="2">
        <f t="shared" si="107"/>
        <v>3.086301422382395E-2</v>
      </c>
      <c r="M166" s="2">
        <f t="shared" si="108"/>
        <v>0.74688494421653961</v>
      </c>
      <c r="N166" s="2">
        <f t="shared" si="109"/>
        <v>0.15431507111911974</v>
      </c>
      <c r="O166" s="2">
        <f t="shared" si="110"/>
        <v>6.7936970440516664E-2</v>
      </c>
      <c r="Q166" s="1">
        <v>5</v>
      </c>
      <c r="R166" s="1">
        <v>121</v>
      </c>
      <c r="S166" s="1">
        <v>25</v>
      </c>
      <c r="T166" s="1">
        <v>10</v>
      </c>
      <c r="AA166" s="1">
        <v>1</v>
      </c>
      <c r="AB166" s="44">
        <f t="shared" ref="AB166:AB222" si="120">AA166/SUM(Q166:T166)</f>
        <v>6.2111801242236021E-3</v>
      </c>
      <c r="AC166" s="1">
        <v>0</v>
      </c>
      <c r="AD166" s="1">
        <v>0</v>
      </c>
      <c r="AI166" s="7">
        <f t="shared" si="111"/>
        <v>3</v>
      </c>
      <c r="AJ166" s="7">
        <f t="shared" si="112"/>
        <v>0</v>
      </c>
      <c r="AK166" s="7">
        <f t="shared" si="113"/>
        <v>0</v>
      </c>
      <c r="AL166" s="7">
        <f t="shared" si="114"/>
        <v>0</v>
      </c>
      <c r="AM166" s="2">
        <f t="shared" si="115"/>
        <v>6.17260284476479E-2</v>
      </c>
      <c r="AN166" s="2">
        <f t="shared" si="116"/>
        <v>0</v>
      </c>
      <c r="AO166" s="2">
        <f t="shared" si="117"/>
        <v>0</v>
      </c>
      <c r="AP166" s="2">
        <f t="shared" si="118"/>
        <v>0</v>
      </c>
      <c r="AR166" t="str">
        <f t="shared" si="86"/>
        <v>Alpine</v>
      </c>
      <c r="AS166" s="6" t="s">
        <v>208</v>
      </c>
      <c r="AT166" s="162">
        <v>4</v>
      </c>
      <c r="AV166" s="91">
        <v>6</v>
      </c>
      <c r="AW166" s="93">
        <v>3</v>
      </c>
      <c r="AX166" s="99">
        <f t="shared" si="119"/>
        <v>6003</v>
      </c>
      <c r="AZ166" s="7" t="s">
        <v>3053</v>
      </c>
      <c r="BA166" t="s">
        <v>3290</v>
      </c>
      <c r="BB166" s="1"/>
      <c r="BC166" s="1"/>
      <c r="BD166" s="1"/>
      <c r="CP166">
        <v>0</v>
      </c>
      <c r="CQ166">
        <v>0</v>
      </c>
      <c r="CR166">
        <v>0</v>
      </c>
    </row>
    <row r="167" spans="1:96" hidden="1" outlineLevel="1">
      <c r="A167" s="6" t="s">
        <v>1589</v>
      </c>
      <c r="B167" s="6" t="s">
        <v>208</v>
      </c>
      <c r="C167" s="1">
        <f t="shared" si="103"/>
        <v>5688.0118131376412</v>
      </c>
      <c r="D167" s="7">
        <f>IF(P167&gt;0,RANK(P167,(P167:R167,S167:AG167)),0)</f>
        <v>0</v>
      </c>
      <c r="E167" s="7">
        <f>IF(Q167&gt;0,RANK(Q167,(P167:R167,S167:AG167)),0)</f>
        <v>4</v>
      </c>
      <c r="F167" s="7">
        <f>IF(R167&gt;0,RANK(R167,(P167:R167,S167:AG167)),0)</f>
        <v>1</v>
      </c>
      <c r="G167" s="7">
        <f>IF(S167&gt;0,RANK(S167,(P167:R167,S167:AG167)),0)</f>
        <v>2</v>
      </c>
      <c r="H167" s="48">
        <f t="shared" si="104"/>
        <v>3859</v>
      </c>
      <c r="I167" s="163">
        <f t="shared" si="105"/>
        <v>0.67844444188509601</v>
      </c>
      <c r="J167" s="2"/>
      <c r="K167" s="2">
        <f t="shared" si="106"/>
        <v>0</v>
      </c>
      <c r="L167" s="2">
        <f t="shared" si="107"/>
        <v>4.2545621906243392E-2</v>
      </c>
      <c r="M167" s="2">
        <f t="shared" si="108"/>
        <v>0.78164394626098388</v>
      </c>
      <c r="N167" s="2">
        <f t="shared" si="109"/>
        <v>0.10319950437588789</v>
      </c>
      <c r="O167" s="2">
        <f t="shared" si="110"/>
        <v>7.2610927456884786E-2</v>
      </c>
      <c r="Q167" s="1">
        <v>242</v>
      </c>
      <c r="R167" s="1">
        <v>4446</v>
      </c>
      <c r="S167" s="1">
        <v>587</v>
      </c>
      <c r="T167" s="1">
        <v>312</v>
      </c>
      <c r="AA167" s="1">
        <v>66</v>
      </c>
      <c r="AB167" s="44">
        <f t="shared" si="120"/>
        <v>1.1813137640952211E-2</v>
      </c>
      <c r="AC167" s="1">
        <v>15</v>
      </c>
      <c r="AD167" s="1">
        <v>20</v>
      </c>
      <c r="AI167" s="7">
        <f t="shared" si="111"/>
        <v>3</v>
      </c>
      <c r="AJ167" s="7">
        <f t="shared" si="112"/>
        <v>0</v>
      </c>
      <c r="AK167" s="7">
        <f t="shared" si="113"/>
        <v>0</v>
      </c>
      <c r="AL167" s="7">
        <f t="shared" si="114"/>
        <v>0</v>
      </c>
      <c r="AM167" s="2">
        <f t="shared" si="115"/>
        <v>5.4852206755156764E-2</v>
      </c>
      <c r="AN167" s="2">
        <f t="shared" si="116"/>
        <v>0</v>
      </c>
      <c r="AO167" s="2">
        <f t="shared" si="117"/>
        <v>0</v>
      </c>
      <c r="AP167" s="2">
        <f t="shared" si="118"/>
        <v>0</v>
      </c>
      <c r="AR167" t="str">
        <f t="shared" si="86"/>
        <v>Amador</v>
      </c>
      <c r="AS167" s="6" t="s">
        <v>208</v>
      </c>
      <c r="AT167" s="162">
        <v>4</v>
      </c>
      <c r="AV167" s="91">
        <v>6</v>
      </c>
      <c r="AW167" s="93">
        <v>5</v>
      </c>
      <c r="AX167" s="99">
        <f t="shared" si="119"/>
        <v>6005</v>
      </c>
      <c r="AZ167" s="7" t="s">
        <v>3053</v>
      </c>
      <c r="BA167" t="s">
        <v>3290</v>
      </c>
      <c r="BB167" s="1"/>
      <c r="BC167" s="1"/>
      <c r="BD167" s="1"/>
      <c r="CP167">
        <v>0</v>
      </c>
      <c r="CQ167">
        <v>0</v>
      </c>
      <c r="CR167">
        <v>0</v>
      </c>
    </row>
    <row r="168" spans="1:96" hidden="1" outlineLevel="1">
      <c r="A168" s="6" t="s">
        <v>1249</v>
      </c>
      <c r="B168" s="6" t="s">
        <v>208</v>
      </c>
      <c r="C168" s="1">
        <f t="shared" si="103"/>
        <v>23610.015797925436</v>
      </c>
      <c r="D168" s="7">
        <f>IF(P168&gt;0,RANK(P168,(P168:R168,S168:AG168)),0)</f>
        <v>0</v>
      </c>
      <c r="E168" s="7">
        <f>IF(Q168&gt;0,RANK(Q168,(P168:R168,S168:AG168)),0)</f>
        <v>4</v>
      </c>
      <c r="F168" s="7">
        <f>IF(R168&gt;0,RANK(R168,(P168:R168,S168:AG168)),0)</f>
        <v>1</v>
      </c>
      <c r="G168" s="7">
        <f>IF(S168&gt;0,RANK(S168,(P168:R168,S168:AG168)),0)</f>
        <v>2</v>
      </c>
      <c r="H168" s="48">
        <f t="shared" si="104"/>
        <v>15236</v>
      </c>
      <c r="I168" s="163">
        <f t="shared" si="105"/>
        <v>0.64531934795819812</v>
      </c>
      <c r="J168" s="2"/>
      <c r="K168" s="2">
        <f t="shared" si="106"/>
        <v>0</v>
      </c>
      <c r="L168" s="2">
        <f t="shared" si="107"/>
        <v>4.4387941497781025E-2</v>
      </c>
      <c r="M168" s="2">
        <f t="shared" si="108"/>
        <v>0.76094824136367734</v>
      </c>
      <c r="N168" s="2">
        <f t="shared" si="109"/>
        <v>0.11562889340547919</v>
      </c>
      <c r="O168" s="2">
        <f t="shared" si="110"/>
        <v>7.9034923733062451E-2</v>
      </c>
      <c r="Q168" s="1">
        <v>1048</v>
      </c>
      <c r="R168" s="1">
        <v>17966</v>
      </c>
      <c r="S168" s="1">
        <v>2730</v>
      </c>
      <c r="T168" s="1">
        <v>1297</v>
      </c>
      <c r="AA168" s="1">
        <v>364</v>
      </c>
      <c r="AB168" s="44">
        <f t="shared" si="120"/>
        <v>1.5797925437264007E-2</v>
      </c>
      <c r="AC168" s="1">
        <v>143</v>
      </c>
      <c r="AD168" s="1">
        <v>62</v>
      </c>
      <c r="AI168" s="7">
        <f t="shared" si="111"/>
        <v>3</v>
      </c>
      <c r="AJ168" s="7">
        <f t="shared" si="112"/>
        <v>0</v>
      </c>
      <c r="AK168" s="7">
        <f t="shared" si="113"/>
        <v>0</v>
      </c>
      <c r="AL168" s="7">
        <f t="shared" si="114"/>
        <v>0</v>
      </c>
      <c r="AM168" s="2">
        <f t="shared" si="115"/>
        <v>5.4934313094104952E-2</v>
      </c>
      <c r="AN168" s="2">
        <f t="shared" si="116"/>
        <v>0</v>
      </c>
      <c r="AO168" s="2">
        <f t="shared" si="117"/>
        <v>0</v>
      </c>
      <c r="AP168" s="2">
        <f t="shared" si="118"/>
        <v>0</v>
      </c>
      <c r="AR168" t="str">
        <f t="shared" si="86"/>
        <v>Butte</v>
      </c>
      <c r="AS168" s="6" t="s">
        <v>208</v>
      </c>
      <c r="AT168" s="162">
        <v>1</v>
      </c>
      <c r="AV168" s="91">
        <v>6</v>
      </c>
      <c r="AW168" s="93">
        <v>7</v>
      </c>
      <c r="AX168" s="99">
        <f t="shared" si="119"/>
        <v>6007</v>
      </c>
      <c r="AZ168" s="7" t="s">
        <v>3053</v>
      </c>
      <c r="BA168" t="s">
        <v>3290</v>
      </c>
      <c r="BB168" s="1"/>
      <c r="BC168" s="1"/>
      <c r="BD168" s="1"/>
      <c r="CP168">
        <v>0</v>
      </c>
      <c r="CQ168">
        <v>0</v>
      </c>
      <c r="CR168">
        <v>1</v>
      </c>
    </row>
    <row r="169" spans="1:96" hidden="1" outlineLevel="1">
      <c r="A169" s="6" t="s">
        <v>1079</v>
      </c>
      <c r="B169" s="6" t="s">
        <v>208</v>
      </c>
      <c r="C169" s="1">
        <f t="shared" si="103"/>
        <v>6443.0171865054108</v>
      </c>
      <c r="D169" s="7">
        <f>IF(P169&gt;0,RANK(P169,(P169:R169,S169:AG169)),0)</f>
        <v>0</v>
      </c>
      <c r="E169" s="7">
        <f>IF(Q169&gt;0,RANK(Q169,(P169:R169,S169:AG169)),0)</f>
        <v>4</v>
      </c>
      <c r="F169" s="7">
        <f>IF(R169&gt;0,RANK(R169,(P169:R169,S169:AG169)),0)</f>
        <v>1</v>
      </c>
      <c r="G169" s="7">
        <f>IF(S169&gt;0,RANK(S169,(P169:R169,S169:AG169)),0)</f>
        <v>2</v>
      </c>
      <c r="H169" s="48">
        <f t="shared" si="104"/>
        <v>4243</v>
      </c>
      <c r="I169" s="163">
        <f t="shared" si="105"/>
        <v>0.65854239980715235</v>
      </c>
      <c r="J169" s="2"/>
      <c r="K169" s="2">
        <f t="shared" si="106"/>
        <v>0</v>
      </c>
      <c r="L169" s="2">
        <f t="shared" si="107"/>
        <v>4.0198557989642343E-2</v>
      </c>
      <c r="M169" s="2">
        <f t="shared" si="108"/>
        <v>0.76936004615697717</v>
      </c>
      <c r="N169" s="2">
        <f t="shared" si="109"/>
        <v>0.11081764634982483</v>
      </c>
      <c r="O169" s="2">
        <f t="shared" si="110"/>
        <v>7.9623749503555663E-2</v>
      </c>
      <c r="Q169" s="1">
        <v>259</v>
      </c>
      <c r="R169" s="1">
        <v>4957</v>
      </c>
      <c r="S169" s="1">
        <v>714</v>
      </c>
      <c r="T169" s="1">
        <v>354</v>
      </c>
      <c r="AA169" s="1">
        <v>108</v>
      </c>
      <c r="AB169" s="44">
        <f t="shared" si="120"/>
        <v>1.718650541056652E-2</v>
      </c>
      <c r="AC169" s="1">
        <v>41</v>
      </c>
      <c r="AD169" s="1">
        <v>10</v>
      </c>
      <c r="AI169" s="7">
        <f t="shared" si="111"/>
        <v>3</v>
      </c>
      <c r="AJ169" s="7">
        <f t="shared" si="112"/>
        <v>0</v>
      </c>
      <c r="AK169" s="7">
        <f t="shared" si="113"/>
        <v>0</v>
      </c>
      <c r="AL169" s="7">
        <f t="shared" si="114"/>
        <v>0</v>
      </c>
      <c r="AM169" s="2">
        <f t="shared" si="115"/>
        <v>5.4943202812098024E-2</v>
      </c>
      <c r="AN169" s="2">
        <f t="shared" si="116"/>
        <v>0</v>
      </c>
      <c r="AO169" s="2">
        <f t="shared" si="117"/>
        <v>0</v>
      </c>
      <c r="AP169" s="2">
        <f t="shared" si="118"/>
        <v>0</v>
      </c>
      <c r="AR169" t="str">
        <f t="shared" si="86"/>
        <v>Calaveras</v>
      </c>
      <c r="AS169" s="6" t="s">
        <v>208</v>
      </c>
      <c r="AT169" s="162">
        <v>4</v>
      </c>
      <c r="AV169" s="91">
        <v>6</v>
      </c>
      <c r="AW169" s="93">
        <v>9</v>
      </c>
      <c r="AX169" s="99">
        <f t="shared" si="119"/>
        <v>6009</v>
      </c>
      <c r="AZ169" s="7" t="s">
        <v>3053</v>
      </c>
      <c r="BA169" t="s">
        <v>3290</v>
      </c>
      <c r="BB169" s="1"/>
      <c r="BC169" s="1"/>
      <c r="BD169" s="1"/>
      <c r="CP169">
        <v>0</v>
      </c>
      <c r="CQ169">
        <v>0</v>
      </c>
      <c r="CR169">
        <v>0</v>
      </c>
    </row>
    <row r="170" spans="1:96" hidden="1" outlineLevel="1">
      <c r="A170" s="6" t="s">
        <v>1080</v>
      </c>
      <c r="B170" s="6" t="s">
        <v>208</v>
      </c>
      <c r="C170" s="1">
        <f t="shared" si="103"/>
        <v>2046.0104529616724</v>
      </c>
      <c r="D170" s="7">
        <f>IF(P170&gt;0,RANK(P170,(P170:R170,S170:AG170)),0)</f>
        <v>0</v>
      </c>
      <c r="E170" s="7">
        <f>IF(Q170&gt;0,RANK(Q170,(P170:R170,S170:AG170)),0)</f>
        <v>4</v>
      </c>
      <c r="F170" s="7">
        <f>IF(R170&gt;0,RANK(R170,(P170:R170,S170:AG170)),0)</f>
        <v>1</v>
      </c>
      <c r="G170" s="7">
        <f>IF(S170&gt;0,RANK(S170,(P170:R170,S170:AG170)),0)</f>
        <v>2</v>
      </c>
      <c r="H170" s="48">
        <f t="shared" si="104"/>
        <v>1466</v>
      </c>
      <c r="I170" s="163">
        <f t="shared" si="105"/>
        <v>0.71651637843683214</v>
      </c>
      <c r="J170" s="2"/>
      <c r="K170" s="2">
        <f t="shared" si="106"/>
        <v>0</v>
      </c>
      <c r="L170" s="2">
        <f t="shared" si="107"/>
        <v>4.7409337454551649E-2</v>
      </c>
      <c r="M170" s="2">
        <f t="shared" si="108"/>
        <v>0.80009366405258808</v>
      </c>
      <c r="N170" s="2">
        <f t="shared" si="109"/>
        <v>8.3577285615756003E-2</v>
      </c>
      <c r="O170" s="2">
        <f t="shared" si="110"/>
        <v>6.8919712877104244E-2</v>
      </c>
      <c r="Q170" s="1">
        <v>97</v>
      </c>
      <c r="R170" s="1">
        <v>1637</v>
      </c>
      <c r="S170" s="1">
        <v>171</v>
      </c>
      <c r="T170" s="1">
        <v>104</v>
      </c>
      <c r="AA170" s="1">
        <v>21</v>
      </c>
      <c r="AB170" s="44">
        <f t="shared" si="120"/>
        <v>1.0452961672473868E-2</v>
      </c>
      <c r="AC170" s="1">
        <v>15</v>
      </c>
      <c r="AD170" s="1">
        <v>1</v>
      </c>
      <c r="AI170" s="7">
        <f t="shared" si="111"/>
        <v>3</v>
      </c>
      <c r="AJ170" s="7">
        <f t="shared" si="112"/>
        <v>0</v>
      </c>
      <c r="AK170" s="7">
        <f t="shared" si="113"/>
        <v>0</v>
      </c>
      <c r="AL170" s="7">
        <f t="shared" si="114"/>
        <v>0</v>
      </c>
      <c r="AM170" s="2">
        <f t="shared" si="115"/>
        <v>5.0830629848179085E-2</v>
      </c>
      <c r="AN170" s="2">
        <f t="shared" si="116"/>
        <v>0</v>
      </c>
      <c r="AO170" s="2">
        <f t="shared" si="117"/>
        <v>0</v>
      </c>
      <c r="AP170" s="2">
        <f t="shared" si="118"/>
        <v>0</v>
      </c>
      <c r="AR170" t="str">
        <f t="shared" si="86"/>
        <v>Colusa</v>
      </c>
      <c r="AS170" s="6" t="s">
        <v>208</v>
      </c>
      <c r="AT170" s="162">
        <v>3</v>
      </c>
      <c r="AV170" s="91">
        <v>6</v>
      </c>
      <c r="AW170" s="93">
        <v>11</v>
      </c>
      <c r="AX170" s="99">
        <f t="shared" si="119"/>
        <v>6011</v>
      </c>
      <c r="AZ170" s="7" t="s">
        <v>3053</v>
      </c>
      <c r="BA170" t="s">
        <v>3290</v>
      </c>
      <c r="BB170" s="1"/>
      <c r="BC170" s="1"/>
      <c r="BD170" s="1"/>
      <c r="CP170">
        <v>0</v>
      </c>
      <c r="CQ170">
        <v>0</v>
      </c>
      <c r="CR170">
        <v>1</v>
      </c>
    </row>
    <row r="171" spans="1:96" hidden="1" outlineLevel="1">
      <c r="A171" s="6" t="s">
        <v>2070</v>
      </c>
      <c r="B171" s="6" t="s">
        <v>208</v>
      </c>
      <c r="C171" s="1">
        <f t="shared" si="103"/>
        <v>58048.020057306589</v>
      </c>
      <c r="D171" s="7">
        <f>IF(P171&gt;0,RANK(P171,(P171:R171,S171:AG171)),0)</f>
        <v>0</v>
      </c>
      <c r="E171" s="7">
        <f>IF(Q171&gt;0,RANK(Q171,(P171:R171,S171:AG171)),0)</f>
        <v>4</v>
      </c>
      <c r="F171" s="7">
        <f>IF(R171&gt;0,RANK(R171,(P171:R171,S171:AG171)),0)</f>
        <v>1</v>
      </c>
      <c r="G171" s="7">
        <f>IF(S171&gt;0,RANK(S171,(P171:R171,S171:AG171)),0)</f>
        <v>2</v>
      </c>
      <c r="H171" s="48">
        <f t="shared" si="104"/>
        <v>39692</v>
      </c>
      <c r="I171" s="163">
        <f t="shared" si="105"/>
        <v>0.68377870529976692</v>
      </c>
      <c r="J171" s="2"/>
      <c r="K171" s="2">
        <f t="shared" si="106"/>
        <v>0</v>
      </c>
      <c r="L171" s="2">
        <f t="shared" si="107"/>
        <v>3.8295879821661341E-2</v>
      </c>
      <c r="M171" s="2">
        <f t="shared" si="108"/>
        <v>0.77966483534356668</v>
      </c>
      <c r="N171" s="2">
        <f t="shared" si="109"/>
        <v>9.5886130043799825E-2</v>
      </c>
      <c r="O171" s="2">
        <f t="shared" si="110"/>
        <v>8.6153154790972117E-2</v>
      </c>
      <c r="Q171" s="1">
        <v>2223</v>
      </c>
      <c r="R171" s="1">
        <v>45258</v>
      </c>
      <c r="S171" s="1">
        <v>5566</v>
      </c>
      <c r="T171" s="1">
        <v>3142</v>
      </c>
      <c r="AA171" s="1">
        <v>1127</v>
      </c>
      <c r="AB171" s="44">
        <f t="shared" si="120"/>
        <v>2.0057306590257881E-2</v>
      </c>
      <c r="AC171" s="1">
        <v>435</v>
      </c>
      <c r="AD171" s="1">
        <v>297</v>
      </c>
      <c r="AI171" s="7">
        <f t="shared" si="111"/>
        <v>3</v>
      </c>
      <c r="AJ171" s="7">
        <f t="shared" si="112"/>
        <v>0</v>
      </c>
      <c r="AK171" s="7">
        <f t="shared" si="113"/>
        <v>0</v>
      </c>
      <c r="AL171" s="7">
        <f t="shared" si="114"/>
        <v>0</v>
      </c>
      <c r="AM171" s="2">
        <f t="shared" si="115"/>
        <v>5.4127599819909999E-2</v>
      </c>
      <c r="AN171" s="2">
        <f t="shared" si="116"/>
        <v>0</v>
      </c>
      <c r="AO171" s="2">
        <f t="shared" si="117"/>
        <v>0</v>
      </c>
      <c r="AP171" s="2">
        <f t="shared" si="118"/>
        <v>0</v>
      </c>
      <c r="AR171" t="str">
        <f t="shared" si="86"/>
        <v>Contra Costa</v>
      </c>
      <c r="AS171" s="6" t="s">
        <v>208</v>
      </c>
      <c r="AT171" s="162"/>
      <c r="AV171" s="91">
        <v>6</v>
      </c>
      <c r="AW171" s="93">
        <v>13</v>
      </c>
      <c r="AX171" s="99">
        <f t="shared" si="119"/>
        <v>6013</v>
      </c>
      <c r="AZ171" s="7" t="s">
        <v>3053</v>
      </c>
      <c r="BA171" t="s">
        <v>3290</v>
      </c>
      <c r="BB171" s="1"/>
      <c r="BC171" s="1"/>
      <c r="BD171" s="1"/>
      <c r="CP171">
        <v>0</v>
      </c>
      <c r="CQ171">
        <v>0</v>
      </c>
      <c r="CR171">
        <v>0</v>
      </c>
    </row>
    <row r="172" spans="1:96" hidden="1" outlineLevel="1">
      <c r="A172" s="6" t="s">
        <v>1426</v>
      </c>
      <c r="B172" s="6" t="s">
        <v>208</v>
      </c>
      <c r="C172" s="1">
        <f t="shared" si="103"/>
        <v>2203.2061842629705</v>
      </c>
      <c r="D172" s="7">
        <f>IF(P172&gt;0,RANK(P172,(P172:R172,S172:AG172)),0)</f>
        <v>0</v>
      </c>
      <c r="E172" s="7">
        <f>IF(Q172&gt;0,RANK(Q172,(P172:R172,S172:AG172)),0)</f>
        <v>4</v>
      </c>
      <c r="F172" s="7">
        <f>IF(R172&gt;0,RANK(R172,(P172:R172,S172:AG172)),0)</f>
        <v>1</v>
      </c>
      <c r="G172" s="7">
        <f>IF(S172&gt;0,RANK(S172,(P172:R172,S172:AG172)),0)</f>
        <v>2</v>
      </c>
      <c r="H172" s="48">
        <f t="shared" si="104"/>
        <v>1473</v>
      </c>
      <c r="I172" s="163">
        <f t="shared" si="105"/>
        <v>0.66857110810659626</v>
      </c>
      <c r="J172" s="2"/>
      <c r="K172" s="2">
        <f t="shared" si="106"/>
        <v>0</v>
      </c>
      <c r="L172" s="2">
        <f t="shared" si="107"/>
        <v>4.1757326507676079E-2</v>
      </c>
      <c r="M172" s="2">
        <f t="shared" si="108"/>
        <v>0.78113433608381011</v>
      </c>
      <c r="N172" s="2">
        <f t="shared" si="109"/>
        <v>0.11256322797721377</v>
      </c>
      <c r="O172" s="2">
        <f t="shared" si="110"/>
        <v>6.4545109431300068E-2</v>
      </c>
      <c r="Q172" s="1">
        <v>92</v>
      </c>
      <c r="R172" s="1">
        <v>1721</v>
      </c>
      <c r="S172" s="1">
        <v>248</v>
      </c>
      <c r="T172" s="1">
        <v>103</v>
      </c>
      <c r="Z172" s="1">
        <f>AB$223*SUM(Q172:T172)</f>
        <v>23.206184262970687</v>
      </c>
      <c r="AB172" s="44">
        <f t="shared" si="120"/>
        <v>0</v>
      </c>
      <c r="AC172" s="1">
        <v>12</v>
      </c>
      <c r="AD172" s="1">
        <v>4</v>
      </c>
      <c r="AI172" s="7">
        <f t="shared" si="111"/>
        <v>3</v>
      </c>
      <c r="AJ172" s="7">
        <f t="shared" si="112"/>
        <v>0</v>
      </c>
      <c r="AK172" s="7">
        <f t="shared" si="113"/>
        <v>0</v>
      </c>
      <c r="AL172" s="7">
        <f t="shared" si="114"/>
        <v>0</v>
      </c>
      <c r="AM172" s="2">
        <f t="shared" si="115"/>
        <v>4.6750050329246041E-2</v>
      </c>
      <c r="AN172" s="2">
        <f t="shared" si="116"/>
        <v>0</v>
      </c>
      <c r="AO172" s="2">
        <f t="shared" si="117"/>
        <v>0</v>
      </c>
      <c r="AP172" s="2">
        <f t="shared" si="118"/>
        <v>0</v>
      </c>
      <c r="AR172" t="str">
        <f t="shared" si="86"/>
        <v>Del Norte</v>
      </c>
      <c r="AS172" s="6" t="s">
        <v>208</v>
      </c>
      <c r="AT172" s="162">
        <v>2</v>
      </c>
      <c r="AV172" s="91">
        <v>6</v>
      </c>
      <c r="AW172" s="93">
        <v>15</v>
      </c>
      <c r="AX172" s="99">
        <f t="shared" si="119"/>
        <v>6015</v>
      </c>
      <c r="AZ172" s="7" t="s">
        <v>3053</v>
      </c>
      <c r="BA172" t="s">
        <v>3290</v>
      </c>
      <c r="BB172" s="1"/>
      <c r="BC172" s="1"/>
      <c r="BD172" s="1"/>
      <c r="CP172">
        <v>0</v>
      </c>
      <c r="CQ172">
        <v>0</v>
      </c>
      <c r="CR172">
        <v>0</v>
      </c>
    </row>
    <row r="173" spans="1:96" hidden="1" outlineLevel="1">
      <c r="A173" s="6" t="s">
        <v>1696</v>
      </c>
      <c r="B173" s="6" t="s">
        <v>208</v>
      </c>
      <c r="C173" s="1">
        <f t="shared" si="103"/>
        <v>24408.012911582817</v>
      </c>
      <c r="D173" s="7">
        <f>IF(P173&gt;0,RANK(P173,(P173:R173,S173:AG173)),0)</f>
        <v>0</v>
      </c>
      <c r="E173" s="7">
        <f>IF(Q173&gt;0,RANK(Q173,(P173:R173,S173:AG173)),0)</f>
        <v>4</v>
      </c>
      <c r="F173" s="7">
        <f>IF(R173&gt;0,RANK(R173,(P173:R173,S173:AG173)),0)</f>
        <v>1</v>
      </c>
      <c r="G173" s="7">
        <f>IF(S173&gt;0,RANK(S173,(P173:R173,S173:AG173)),0)</f>
        <v>2</v>
      </c>
      <c r="H173" s="48">
        <f t="shared" si="104"/>
        <v>16784</v>
      </c>
      <c r="I173" s="163">
        <f t="shared" si="105"/>
        <v>0.68764303185185371</v>
      </c>
      <c r="J173" s="2"/>
      <c r="K173" s="2">
        <f t="shared" si="106"/>
        <v>0</v>
      </c>
      <c r="L173" s="2">
        <f t="shared" si="107"/>
        <v>3.412813664994007E-2</v>
      </c>
      <c r="M173" s="2">
        <f t="shared" si="108"/>
        <v>0.79383766594146321</v>
      </c>
      <c r="N173" s="2">
        <f t="shared" si="109"/>
        <v>0.10619463408960944</v>
      </c>
      <c r="O173" s="2">
        <f t="shared" si="110"/>
        <v>6.5839563318987271E-2</v>
      </c>
      <c r="Q173" s="1">
        <v>833</v>
      </c>
      <c r="R173" s="1">
        <v>19376</v>
      </c>
      <c r="S173" s="1">
        <v>2592</v>
      </c>
      <c r="T173" s="1">
        <v>1131</v>
      </c>
      <c r="AA173" s="1">
        <v>309</v>
      </c>
      <c r="AB173" s="44">
        <f t="shared" si="120"/>
        <v>1.2911582817984289E-2</v>
      </c>
      <c r="AC173" s="1">
        <v>97</v>
      </c>
      <c r="AD173" s="1">
        <v>70</v>
      </c>
      <c r="AI173" s="7">
        <f t="shared" si="111"/>
        <v>3</v>
      </c>
      <c r="AJ173" s="7">
        <f t="shared" si="112"/>
        <v>0</v>
      </c>
      <c r="AK173" s="7">
        <f t="shared" si="113"/>
        <v>0</v>
      </c>
      <c r="AL173" s="7">
        <f t="shared" si="114"/>
        <v>0</v>
      </c>
      <c r="AM173" s="2">
        <f t="shared" si="115"/>
        <v>4.63372419580819E-2</v>
      </c>
      <c r="AN173" s="2">
        <f t="shared" si="116"/>
        <v>0</v>
      </c>
      <c r="AO173" s="2">
        <f t="shared" si="117"/>
        <v>0</v>
      </c>
      <c r="AP173" s="2">
        <f t="shared" si="118"/>
        <v>0</v>
      </c>
      <c r="AR173" t="str">
        <f t="shared" si="86"/>
        <v>El Dorado</v>
      </c>
      <c r="AS173" s="6" t="s">
        <v>208</v>
      </c>
      <c r="AT173" s="162">
        <v>4</v>
      </c>
      <c r="AV173" s="91">
        <v>6</v>
      </c>
      <c r="AW173" s="93">
        <v>17</v>
      </c>
      <c r="AX173" s="99">
        <f t="shared" si="119"/>
        <v>6017</v>
      </c>
      <c r="AZ173" s="7" t="s">
        <v>3053</v>
      </c>
      <c r="BA173" t="s">
        <v>3290</v>
      </c>
      <c r="BB173" s="1"/>
      <c r="BC173" s="1"/>
      <c r="BD173" s="1"/>
      <c r="CP173">
        <v>0</v>
      </c>
      <c r="CQ173">
        <v>0</v>
      </c>
      <c r="CR173">
        <v>0</v>
      </c>
    </row>
    <row r="174" spans="1:96" hidden="1" outlineLevel="1">
      <c r="A174" s="6" t="s">
        <v>2903</v>
      </c>
      <c r="B174" s="6" t="s">
        <v>208</v>
      </c>
      <c r="C174" s="1">
        <f t="shared" si="103"/>
        <v>55859.018650757229</v>
      </c>
      <c r="D174" s="7">
        <f>IF(P174&gt;0,RANK(P174,(P174:R174,S174:AG174)),0)</f>
        <v>0</v>
      </c>
      <c r="E174" s="7">
        <f>IF(Q174&gt;0,RANK(Q174,(P174:R174,S174:AG174)),0)</f>
        <v>4</v>
      </c>
      <c r="F174" s="7">
        <f>IF(R174&gt;0,RANK(R174,(P174:R174,S174:AG174)),0)</f>
        <v>1</v>
      </c>
      <c r="G174" s="7">
        <f>IF(S174&gt;0,RANK(S174,(P174:R174,S174:AG174)),0)</f>
        <v>2</v>
      </c>
      <c r="H174" s="48">
        <f t="shared" si="104"/>
        <v>39941</v>
      </c>
      <c r="I174" s="163">
        <f t="shared" si="105"/>
        <v>0.71503225378375956</v>
      </c>
      <c r="J174" s="2"/>
      <c r="K174" s="2">
        <f t="shared" si="106"/>
        <v>0</v>
      </c>
      <c r="L174" s="2">
        <f t="shared" si="107"/>
        <v>4.3520277633216982E-2</v>
      </c>
      <c r="M174" s="2">
        <f t="shared" si="108"/>
        <v>0.78921902075704264</v>
      </c>
      <c r="N174" s="2">
        <f t="shared" si="109"/>
        <v>7.418676697328308E-2</v>
      </c>
      <c r="O174" s="2">
        <f t="shared" si="110"/>
        <v>9.3073934636457301E-2</v>
      </c>
      <c r="Q174" s="1">
        <v>2431</v>
      </c>
      <c r="R174" s="1">
        <v>44085</v>
      </c>
      <c r="S174" s="1">
        <v>4144</v>
      </c>
      <c r="T174" s="1">
        <v>3815</v>
      </c>
      <c r="AA174" s="1">
        <v>1016</v>
      </c>
      <c r="AB174" s="44">
        <f t="shared" si="120"/>
        <v>1.8650757228086279E-2</v>
      </c>
      <c r="AC174" s="1">
        <v>190</v>
      </c>
      <c r="AD174" s="1">
        <v>178</v>
      </c>
      <c r="AI174" s="7">
        <f t="shared" si="111"/>
        <v>3</v>
      </c>
      <c r="AJ174" s="7">
        <f t="shared" si="112"/>
        <v>0</v>
      </c>
      <c r="AK174" s="7">
        <f t="shared" si="113"/>
        <v>0</v>
      </c>
      <c r="AL174" s="7">
        <f t="shared" si="114"/>
        <v>0</v>
      </c>
      <c r="AM174" s="2">
        <f t="shared" si="115"/>
        <v>6.8296939189931211E-2</v>
      </c>
      <c r="AN174" s="2">
        <f t="shared" si="116"/>
        <v>0</v>
      </c>
      <c r="AO174" s="2">
        <f t="shared" si="117"/>
        <v>0</v>
      </c>
      <c r="AP174" s="2">
        <f t="shared" si="118"/>
        <v>0</v>
      </c>
      <c r="AR174" t="str">
        <f t="shared" si="86"/>
        <v>Fresno</v>
      </c>
      <c r="AS174" s="6" t="s">
        <v>208</v>
      </c>
      <c r="AT174" s="162"/>
      <c r="AV174" s="91">
        <v>6</v>
      </c>
      <c r="AW174" s="93">
        <v>19</v>
      </c>
      <c r="AX174" s="99">
        <f t="shared" si="119"/>
        <v>6019</v>
      </c>
      <c r="AZ174" s="7" t="s">
        <v>3053</v>
      </c>
      <c r="BA174" t="s">
        <v>3290</v>
      </c>
      <c r="BB174" s="1"/>
      <c r="BC174" s="1"/>
      <c r="BD174" s="1"/>
      <c r="CP174">
        <v>0</v>
      </c>
      <c r="CQ174">
        <v>0</v>
      </c>
      <c r="CR174">
        <v>0</v>
      </c>
    </row>
    <row r="175" spans="1:96" hidden="1" outlineLevel="1">
      <c r="A175" s="6" t="s">
        <v>3158</v>
      </c>
      <c r="B175" s="6" t="s">
        <v>208</v>
      </c>
      <c r="C175" s="1">
        <f t="shared" si="103"/>
        <v>2939.0192509625481</v>
      </c>
      <c r="D175" s="7">
        <f>IF(P175&gt;0,RANK(P175,(P175:R175,S175:AG175)),0)</f>
        <v>0</v>
      </c>
      <c r="E175" s="7">
        <f>IF(Q175&gt;0,RANK(Q175,(P175:R175,S175:AG175)),0)</f>
        <v>4</v>
      </c>
      <c r="F175" s="7">
        <f>IF(R175&gt;0,RANK(R175,(P175:R175,S175:AG175)),0)</f>
        <v>1</v>
      </c>
      <c r="G175" s="7">
        <f>IF(S175&gt;0,RANK(S175,(P175:R175,S175:AG175)),0)</f>
        <v>2</v>
      </c>
      <c r="H175" s="48">
        <f t="shared" si="104"/>
        <v>1856</v>
      </c>
      <c r="I175" s="163">
        <f t="shared" si="105"/>
        <v>0.63150317895745245</v>
      </c>
      <c r="J175" s="2"/>
      <c r="K175" s="2">
        <f t="shared" si="106"/>
        <v>0</v>
      </c>
      <c r="L175" s="2">
        <f t="shared" si="107"/>
        <v>5.0356934528934791E-2</v>
      </c>
      <c r="M175" s="2">
        <f t="shared" si="108"/>
        <v>0.7448062816475558</v>
      </c>
      <c r="N175" s="2">
        <f t="shared" si="109"/>
        <v>0.11330310269010328</v>
      </c>
      <c r="O175" s="2">
        <f t="shared" si="110"/>
        <v>9.1533681133406167E-2</v>
      </c>
      <c r="Q175" s="1">
        <v>148</v>
      </c>
      <c r="R175" s="1">
        <v>2189</v>
      </c>
      <c r="S175" s="1">
        <v>333</v>
      </c>
      <c r="T175" s="1">
        <v>187</v>
      </c>
      <c r="AA175" s="1">
        <v>55</v>
      </c>
      <c r="AB175" s="44">
        <f t="shared" si="120"/>
        <v>1.9250962548127408E-2</v>
      </c>
      <c r="AC175" s="1">
        <v>21</v>
      </c>
      <c r="AD175" s="1">
        <v>6</v>
      </c>
      <c r="AI175" s="7">
        <f t="shared" si="111"/>
        <v>3</v>
      </c>
      <c r="AJ175" s="7">
        <f t="shared" si="112"/>
        <v>0</v>
      </c>
      <c r="AK175" s="7">
        <f t="shared" si="113"/>
        <v>0</v>
      </c>
      <c r="AL175" s="7">
        <f t="shared" si="114"/>
        <v>0</v>
      </c>
      <c r="AM175" s="2">
        <f t="shared" si="115"/>
        <v>6.3626667276424367E-2</v>
      </c>
      <c r="AN175" s="2">
        <f t="shared" si="116"/>
        <v>0</v>
      </c>
      <c r="AO175" s="2">
        <f t="shared" si="117"/>
        <v>0</v>
      </c>
      <c r="AP175" s="2">
        <f t="shared" si="118"/>
        <v>0</v>
      </c>
      <c r="AR175" t="str">
        <f t="shared" si="86"/>
        <v>Glenn</v>
      </c>
      <c r="AS175" s="6" t="s">
        <v>208</v>
      </c>
      <c r="AT175" s="162"/>
      <c r="AV175" s="91">
        <v>6</v>
      </c>
      <c r="AW175" s="93">
        <v>21</v>
      </c>
      <c r="AX175" s="99">
        <f t="shared" si="119"/>
        <v>6021</v>
      </c>
      <c r="AZ175" s="7" t="s">
        <v>3053</v>
      </c>
      <c r="BA175" t="s">
        <v>3290</v>
      </c>
      <c r="BB175" s="1"/>
      <c r="BC175" s="1"/>
      <c r="BD175" s="1"/>
      <c r="CP175">
        <v>0</v>
      </c>
      <c r="CQ175">
        <v>0</v>
      </c>
      <c r="CR175">
        <v>0</v>
      </c>
    </row>
    <row r="176" spans="1:96" hidden="1" outlineLevel="1">
      <c r="A176" s="6" t="s">
        <v>1743</v>
      </c>
      <c r="B176" s="6" t="s">
        <v>208</v>
      </c>
      <c r="C176" s="1">
        <f t="shared" si="103"/>
        <v>9655.0149633874571</v>
      </c>
      <c r="D176" s="7">
        <f>IF(P176&gt;0,RANK(P176,(P176:R176,S176:AG176)),0)</f>
        <v>0</v>
      </c>
      <c r="E176" s="7">
        <f>IF(Q176&gt;0,RANK(Q176,(P176:R176,S176:AG176)),0)</f>
        <v>4</v>
      </c>
      <c r="F176" s="7">
        <f>IF(R176&gt;0,RANK(R176,(P176:R176,S176:AG176)),0)</f>
        <v>1</v>
      </c>
      <c r="G176" s="7">
        <f>IF(S176&gt;0,RANK(S176,(P176:R176,S176:AG176)),0)</f>
        <v>2</v>
      </c>
      <c r="H176" s="48">
        <f t="shared" si="104"/>
        <v>6218</v>
      </c>
      <c r="I176" s="163">
        <f t="shared" si="105"/>
        <v>0.64401764508694437</v>
      </c>
      <c r="J176" s="2"/>
      <c r="K176" s="2">
        <f t="shared" si="106"/>
        <v>0</v>
      </c>
      <c r="L176" s="2">
        <f t="shared" si="107"/>
        <v>4.2464978206118872E-2</v>
      </c>
      <c r="M176" s="2">
        <f t="shared" si="108"/>
        <v>0.76457675394529157</v>
      </c>
      <c r="N176" s="2">
        <f t="shared" si="109"/>
        <v>0.12055910885834725</v>
      </c>
      <c r="O176" s="2">
        <f t="shared" si="110"/>
        <v>7.2399158990242352E-2</v>
      </c>
      <c r="Q176" s="1">
        <v>410</v>
      </c>
      <c r="R176" s="1">
        <v>7382</v>
      </c>
      <c r="S176" s="1">
        <v>1164</v>
      </c>
      <c r="T176" s="1">
        <v>467</v>
      </c>
      <c r="AA176" s="1">
        <v>141</v>
      </c>
      <c r="AB176" s="44">
        <f t="shared" si="120"/>
        <v>1.4963387456224133E-2</v>
      </c>
      <c r="AC176" s="1">
        <v>57</v>
      </c>
      <c r="AD176" s="1">
        <v>34</v>
      </c>
      <c r="AI176" s="7">
        <f t="shared" si="111"/>
        <v>3</v>
      </c>
      <c r="AJ176" s="7">
        <f t="shared" si="112"/>
        <v>0</v>
      </c>
      <c r="AK176" s="7">
        <f t="shared" si="113"/>
        <v>0</v>
      </c>
      <c r="AL176" s="7">
        <f t="shared" si="114"/>
        <v>0</v>
      </c>
      <c r="AM176" s="2">
        <f t="shared" si="115"/>
        <v>4.8368645907945158E-2</v>
      </c>
      <c r="AN176" s="2">
        <f t="shared" si="116"/>
        <v>0</v>
      </c>
      <c r="AO176" s="2">
        <f t="shared" si="117"/>
        <v>0</v>
      </c>
      <c r="AP176" s="2">
        <f t="shared" si="118"/>
        <v>0</v>
      </c>
      <c r="AR176" t="str">
        <f t="shared" si="86"/>
        <v>Humboldt</v>
      </c>
      <c r="AS176" s="6" t="s">
        <v>208</v>
      </c>
      <c r="AT176" s="162">
        <v>2</v>
      </c>
      <c r="AV176" s="91">
        <v>6</v>
      </c>
      <c r="AW176" s="93">
        <v>23</v>
      </c>
      <c r="AX176" s="99">
        <f t="shared" si="119"/>
        <v>6023</v>
      </c>
      <c r="AZ176" s="7" t="s">
        <v>3053</v>
      </c>
      <c r="BA176" t="s">
        <v>3290</v>
      </c>
      <c r="BB176" s="1"/>
      <c r="BC176" s="1"/>
      <c r="BD176" s="1"/>
      <c r="CP176">
        <v>0</v>
      </c>
      <c r="CQ176">
        <v>0</v>
      </c>
      <c r="CR176">
        <v>0</v>
      </c>
    </row>
    <row r="177" spans="1:96" hidden="1" outlineLevel="1">
      <c r="A177" s="6" t="s">
        <v>2234</v>
      </c>
      <c r="B177" s="6" t="s">
        <v>208</v>
      </c>
      <c r="C177" s="1">
        <f t="shared" si="103"/>
        <v>6190.0209170013386</v>
      </c>
      <c r="D177" s="7">
        <f>IF(P177&gt;0,RANK(P177,(P177:R177,S177:AG177)),0)</f>
        <v>0</v>
      </c>
      <c r="E177" s="7">
        <f>IF(Q177&gt;0,RANK(Q177,(P177:R177,S177:AG177)),0)</f>
        <v>4</v>
      </c>
      <c r="F177" s="7">
        <f>IF(R177&gt;0,RANK(R177,(P177:R177,S177:AG177)),0)</f>
        <v>1</v>
      </c>
      <c r="G177" s="7">
        <f>IF(S177&gt;0,RANK(S177,(P177:R177,S177:AG177)),0)</f>
        <v>2</v>
      </c>
      <c r="H177" s="48">
        <f t="shared" si="104"/>
        <v>4371</v>
      </c>
      <c r="I177" s="163">
        <f t="shared" si="105"/>
        <v>0.70613654761565237</v>
      </c>
      <c r="J177" s="2"/>
      <c r="K177" s="2">
        <f t="shared" si="106"/>
        <v>0</v>
      </c>
      <c r="L177" s="2">
        <f t="shared" si="107"/>
        <v>4.0387585656351657E-2</v>
      </c>
      <c r="M177" s="2">
        <f t="shared" si="108"/>
        <v>0.78077280590859022</v>
      </c>
      <c r="N177" s="2">
        <f t="shared" si="109"/>
        <v>7.4636258292937865E-2</v>
      </c>
      <c r="O177" s="2">
        <f t="shared" si="110"/>
        <v>0.10420335014212022</v>
      </c>
      <c r="Q177" s="1">
        <v>250</v>
      </c>
      <c r="R177" s="1">
        <v>4833</v>
      </c>
      <c r="S177" s="1">
        <v>462</v>
      </c>
      <c r="T177" s="1">
        <v>431</v>
      </c>
      <c r="AA177" s="1">
        <v>125</v>
      </c>
      <c r="AB177" s="44">
        <f t="shared" si="120"/>
        <v>2.0917001338688086E-2</v>
      </c>
      <c r="AC177" s="1">
        <v>54</v>
      </c>
      <c r="AD177" s="1">
        <v>35</v>
      </c>
      <c r="AI177" s="7">
        <f t="shared" si="111"/>
        <v>3</v>
      </c>
      <c r="AJ177" s="7">
        <f t="shared" si="112"/>
        <v>0</v>
      </c>
      <c r="AK177" s="7">
        <f t="shared" si="113"/>
        <v>0</v>
      </c>
      <c r="AL177" s="7">
        <f t="shared" si="114"/>
        <v>0</v>
      </c>
      <c r="AM177" s="2">
        <f t="shared" si="115"/>
        <v>6.9628197671550263E-2</v>
      </c>
      <c r="AN177" s="2">
        <f t="shared" si="116"/>
        <v>0</v>
      </c>
      <c r="AO177" s="2">
        <f t="shared" si="117"/>
        <v>0</v>
      </c>
      <c r="AP177" s="2">
        <f t="shared" si="118"/>
        <v>0</v>
      </c>
      <c r="AR177" t="str">
        <f t="shared" si="86"/>
        <v>Imperial</v>
      </c>
      <c r="AS177" s="6" t="s">
        <v>208</v>
      </c>
      <c r="AT177" s="162">
        <v>51</v>
      </c>
      <c r="AV177" s="91">
        <v>6</v>
      </c>
      <c r="AW177" s="93">
        <v>25</v>
      </c>
      <c r="AX177" s="99">
        <f t="shared" si="119"/>
        <v>6025</v>
      </c>
      <c r="AZ177" s="7" t="s">
        <v>3053</v>
      </c>
      <c r="BA177" t="s">
        <v>3290</v>
      </c>
      <c r="BB177" s="1"/>
      <c r="BC177" s="1"/>
      <c r="BD177" s="1"/>
      <c r="CP177" s="162">
        <v>0</v>
      </c>
      <c r="CQ177">
        <v>1</v>
      </c>
      <c r="CR177">
        <v>0</v>
      </c>
    </row>
    <row r="178" spans="1:96" hidden="1" outlineLevel="1">
      <c r="A178" s="6" t="s">
        <v>1001</v>
      </c>
      <c r="B178" s="6" t="s">
        <v>208</v>
      </c>
      <c r="C178" s="1">
        <f t="shared" si="103"/>
        <v>2435.0092359361879</v>
      </c>
      <c r="D178" s="7">
        <f>IF(P178&gt;0,RANK(P178,(P178:R178,S178:AG178)),0)</f>
        <v>0</v>
      </c>
      <c r="E178" s="7">
        <f>IF(Q178&gt;0,RANK(Q178,(P178:R178,S178:AG178)),0)</f>
        <v>3</v>
      </c>
      <c r="F178" s="7">
        <f>IF(R178&gt;0,RANK(R178,(P178:R178,S178:AG178)),0)</f>
        <v>1</v>
      </c>
      <c r="G178" s="7">
        <f>IF(S178&gt;0,RANK(S178,(P178:R178,S178:AG178)),0)</f>
        <v>2</v>
      </c>
      <c r="H178" s="48">
        <f t="shared" si="104"/>
        <v>1715</v>
      </c>
      <c r="I178" s="163">
        <f t="shared" si="105"/>
        <v>0.70430944354945502</v>
      </c>
      <c r="J178" s="2"/>
      <c r="K178" s="2">
        <f t="shared" si="106"/>
        <v>0</v>
      </c>
      <c r="L178" s="2">
        <f t="shared" si="107"/>
        <v>4.1478282098247783E-2</v>
      </c>
      <c r="M178" s="2">
        <f t="shared" si="108"/>
        <v>0.80122899379882606</v>
      </c>
      <c r="N178" s="2">
        <f t="shared" si="109"/>
        <v>9.6919550249371059E-2</v>
      </c>
      <c r="O178" s="2">
        <f t="shared" si="110"/>
        <v>6.0373173853555104E-2</v>
      </c>
      <c r="Q178" s="1">
        <v>101</v>
      </c>
      <c r="R178" s="1">
        <v>1951</v>
      </c>
      <c r="S178" s="1">
        <v>236</v>
      </c>
      <c r="T178" s="1">
        <v>94</v>
      </c>
      <c r="AA178" s="1">
        <v>22</v>
      </c>
      <c r="AB178" s="44">
        <f t="shared" si="120"/>
        <v>9.2359361880772466E-3</v>
      </c>
      <c r="AC178" s="1">
        <v>19</v>
      </c>
      <c r="AD178" s="1">
        <v>12</v>
      </c>
      <c r="AI178" s="7">
        <f t="shared" si="111"/>
        <v>4</v>
      </c>
      <c r="AJ178" s="7">
        <f t="shared" si="112"/>
        <v>0</v>
      </c>
      <c r="AK178" s="7">
        <f t="shared" si="113"/>
        <v>0</v>
      </c>
      <c r="AL178" s="7">
        <f t="shared" si="114"/>
        <v>0</v>
      </c>
      <c r="AM178" s="2">
        <f t="shared" si="115"/>
        <v>3.8603549675596947E-2</v>
      </c>
      <c r="AN178" s="2">
        <f t="shared" si="116"/>
        <v>0</v>
      </c>
      <c r="AO178" s="2">
        <f t="shared" si="117"/>
        <v>0</v>
      </c>
      <c r="AP178" s="2">
        <f t="shared" si="118"/>
        <v>0</v>
      </c>
      <c r="AR178" t="str">
        <f t="shared" si="86"/>
        <v>Inyo</v>
      </c>
      <c r="AS178" s="6" t="s">
        <v>208</v>
      </c>
      <c r="AT178" s="162">
        <v>8</v>
      </c>
      <c r="AV178" s="91">
        <v>6</v>
      </c>
      <c r="AW178" s="93">
        <v>27</v>
      </c>
      <c r="AX178" s="99">
        <f t="shared" si="119"/>
        <v>6027</v>
      </c>
      <c r="AZ178" s="7" t="s">
        <v>3053</v>
      </c>
      <c r="BA178" t="s">
        <v>3290</v>
      </c>
      <c r="BB178" s="1"/>
      <c r="BC178" s="1"/>
      <c r="BD178" s="1"/>
      <c r="CP178" s="162">
        <v>0</v>
      </c>
      <c r="CQ178">
        <v>0</v>
      </c>
      <c r="CR178">
        <v>0</v>
      </c>
    </row>
    <row r="179" spans="1:96" hidden="1" outlineLevel="1">
      <c r="A179" s="6" t="s">
        <v>2506</v>
      </c>
      <c r="B179" s="6" t="s">
        <v>208</v>
      </c>
      <c r="C179" s="1">
        <f t="shared" si="103"/>
        <v>54554.634569590955</v>
      </c>
      <c r="D179" s="7">
        <f>IF(P179&gt;0,RANK(P179,(P179:R179,S179:AG179)),0)</f>
        <v>0</v>
      </c>
      <c r="E179" s="7">
        <f>IF(Q179&gt;0,RANK(Q179,(P179:R179,S179:AG179)),0)</f>
        <v>4</v>
      </c>
      <c r="F179" s="7">
        <f>IF(R179&gt;0,RANK(R179,(P179:R179,S179:AG179)),0)</f>
        <v>1</v>
      </c>
      <c r="G179" s="7">
        <f>IF(S179&gt;0,RANK(S179,(P179:R179,S179:AG179)),0)</f>
        <v>2</v>
      </c>
      <c r="H179" s="48">
        <f t="shared" si="104"/>
        <v>39887</v>
      </c>
      <c r="I179" s="163">
        <f t="shared" si="105"/>
        <v>0.73113861571411254</v>
      </c>
      <c r="J179" s="2"/>
      <c r="K179" s="2">
        <f t="shared" si="106"/>
        <v>0</v>
      </c>
      <c r="L179" s="2">
        <f t="shared" si="107"/>
        <v>4.091311430475842E-2</v>
      </c>
      <c r="M179" s="2">
        <f t="shared" si="108"/>
        <v>0.80315816145936159</v>
      </c>
      <c r="N179" s="2">
        <f t="shared" si="109"/>
        <v>7.2019545745249033E-2</v>
      </c>
      <c r="O179" s="2">
        <f t="shared" si="110"/>
        <v>8.3909178490630967E-2</v>
      </c>
      <c r="Q179" s="1">
        <v>2232</v>
      </c>
      <c r="R179" s="1">
        <v>43816</v>
      </c>
      <c r="S179" s="1">
        <v>3929</v>
      </c>
      <c r="T179" s="1">
        <v>3515</v>
      </c>
      <c r="Z179" s="1">
        <f>AB$223*SUM(Q179:T179)</f>
        <v>573.63456959095561</v>
      </c>
      <c r="AB179" s="44">
        <f t="shared" si="120"/>
        <v>0</v>
      </c>
      <c r="AC179" s="1">
        <v>316</v>
      </c>
      <c r="AD179" s="1">
        <v>173</v>
      </c>
      <c r="AI179" s="7">
        <f t="shared" si="111"/>
        <v>3</v>
      </c>
      <c r="AJ179" s="7">
        <f t="shared" si="112"/>
        <v>0</v>
      </c>
      <c r="AK179" s="7">
        <f t="shared" si="113"/>
        <v>0</v>
      </c>
      <c r="AL179" s="7">
        <f t="shared" si="114"/>
        <v>0</v>
      </c>
      <c r="AM179" s="2">
        <f t="shared" si="115"/>
        <v>6.4430822930656745E-2</v>
      </c>
      <c r="AN179" s="2">
        <f t="shared" si="116"/>
        <v>0</v>
      </c>
      <c r="AO179" s="2">
        <f t="shared" si="117"/>
        <v>0</v>
      </c>
      <c r="AP179" s="2">
        <f t="shared" si="118"/>
        <v>0</v>
      </c>
      <c r="AR179" t="str">
        <f t="shared" si="86"/>
        <v>Kern</v>
      </c>
      <c r="AS179" s="6" t="s">
        <v>208</v>
      </c>
      <c r="AT179" s="162"/>
      <c r="AV179" s="91">
        <v>6</v>
      </c>
      <c r="AW179" s="93">
        <v>29</v>
      </c>
      <c r="AX179" s="99">
        <f t="shared" si="119"/>
        <v>6029</v>
      </c>
      <c r="AZ179" s="7" t="s">
        <v>3053</v>
      </c>
      <c r="BA179" t="s">
        <v>3290</v>
      </c>
      <c r="BB179" s="1"/>
      <c r="BC179" s="1"/>
      <c r="BD179" s="1"/>
      <c r="CP179" s="162">
        <v>0</v>
      </c>
      <c r="CQ179">
        <v>0</v>
      </c>
      <c r="CR179">
        <v>0</v>
      </c>
    </row>
    <row r="180" spans="1:96" hidden="1" outlineLevel="1">
      <c r="A180" s="6" t="s">
        <v>2689</v>
      </c>
      <c r="B180" s="6" t="s">
        <v>208</v>
      </c>
      <c r="C180" s="1">
        <f t="shared" si="103"/>
        <v>7963.8382387097527</v>
      </c>
      <c r="D180" s="7">
        <f>IF(P180&gt;0,RANK(P180,(P180:R180,S180:AG180)),0)</f>
        <v>0</v>
      </c>
      <c r="E180" s="7">
        <f>IF(Q180&gt;0,RANK(Q180,(P180:R180,S180:AG180)),0)</f>
        <v>4</v>
      </c>
      <c r="F180" s="7">
        <f>IF(R180&gt;0,RANK(R180,(P180:R180,S180:AG180)),0)</f>
        <v>1</v>
      </c>
      <c r="G180" s="7">
        <f>IF(S180&gt;0,RANK(S180,(P180:R180,S180:AG180)),0)</f>
        <v>3</v>
      </c>
      <c r="H180" s="48">
        <f t="shared" si="104"/>
        <v>5830</v>
      </c>
      <c r="I180" s="163">
        <f t="shared" si="105"/>
        <v>0.73205906815914146</v>
      </c>
      <c r="J180" s="2"/>
      <c r="K180" s="2">
        <f t="shared" si="106"/>
        <v>0</v>
      </c>
      <c r="L180" s="2">
        <f t="shared" si="107"/>
        <v>4.1688440931189528E-2</v>
      </c>
      <c r="M180" s="2">
        <f t="shared" si="108"/>
        <v>0.80463713700922446</v>
      </c>
      <c r="N180" s="2">
        <f t="shared" si="109"/>
        <v>6.2783796583116766E-2</v>
      </c>
      <c r="O180" s="2">
        <f t="shared" si="110"/>
        <v>9.0890625476469269E-2</v>
      </c>
      <c r="Q180" s="1">
        <v>332</v>
      </c>
      <c r="R180" s="1">
        <v>6408</v>
      </c>
      <c r="S180" s="1">
        <v>500</v>
      </c>
      <c r="T180" s="1">
        <v>578</v>
      </c>
      <c r="Z180" s="1">
        <f>AB$223*SUM(Q180:T180)</f>
        <v>83.838238709752687</v>
      </c>
      <c r="AB180" s="44">
        <f t="shared" si="120"/>
        <v>0</v>
      </c>
      <c r="AC180" s="1">
        <v>34</v>
      </c>
      <c r="AD180" s="1">
        <v>28</v>
      </c>
      <c r="AI180" s="7">
        <f t="shared" si="111"/>
        <v>2</v>
      </c>
      <c r="AJ180" s="7">
        <f t="shared" si="112"/>
        <v>0</v>
      </c>
      <c r="AK180" s="7">
        <f t="shared" si="113"/>
        <v>0</v>
      </c>
      <c r="AL180" s="7">
        <f t="shared" si="114"/>
        <v>0</v>
      </c>
      <c r="AM180" s="2">
        <f t="shared" si="115"/>
        <v>7.2578068850082986E-2</v>
      </c>
      <c r="AN180" s="2">
        <f t="shared" si="116"/>
        <v>0</v>
      </c>
      <c r="AO180" s="2">
        <f t="shared" si="117"/>
        <v>0</v>
      </c>
      <c r="AP180" s="2">
        <f t="shared" si="118"/>
        <v>0</v>
      </c>
      <c r="AR180" t="str">
        <f t="shared" si="86"/>
        <v>Kings</v>
      </c>
      <c r="AS180" s="6" t="s">
        <v>208</v>
      </c>
      <c r="AT180" s="162">
        <v>21</v>
      </c>
      <c r="AV180" s="91">
        <v>6</v>
      </c>
      <c r="AW180" s="93">
        <v>31</v>
      </c>
      <c r="AX180" s="99">
        <f t="shared" si="119"/>
        <v>6031</v>
      </c>
      <c r="AZ180" s="7" t="s">
        <v>3053</v>
      </c>
      <c r="BA180" t="s">
        <v>3290</v>
      </c>
      <c r="BB180" s="1"/>
      <c r="BC180" s="1"/>
      <c r="BD180" s="1"/>
      <c r="CP180" s="162">
        <v>0</v>
      </c>
      <c r="CQ180">
        <v>0</v>
      </c>
      <c r="CR180">
        <v>0</v>
      </c>
    </row>
    <row r="181" spans="1:96" hidden="1" outlineLevel="1">
      <c r="A181" s="6" t="s">
        <v>2466</v>
      </c>
      <c r="B181" s="6" t="s">
        <v>208</v>
      </c>
      <c r="C181" s="1">
        <f t="shared" si="103"/>
        <v>4818.0067940552017</v>
      </c>
      <c r="D181" s="7">
        <f>IF(P181&gt;0,RANK(P181,(P181:R181,S181:AG181)),0)</f>
        <v>0</v>
      </c>
      <c r="E181" s="7">
        <f>IF(Q181&gt;0,RANK(Q181,(P181:R181,S181:AG181)),0)</f>
        <v>4</v>
      </c>
      <c r="F181" s="7">
        <f>IF(R181&gt;0,RANK(R181,(P181:R181,S181:AG181)),0)</f>
        <v>1</v>
      </c>
      <c r="G181" s="7">
        <f>IF(S181&gt;0,RANK(S181,(P181:R181,S181:AG181)),0)</f>
        <v>2</v>
      </c>
      <c r="H181" s="48">
        <f t="shared" si="104"/>
        <v>2700</v>
      </c>
      <c r="I181" s="163">
        <f t="shared" si="105"/>
        <v>0.56039771536467142</v>
      </c>
      <c r="J181" s="2"/>
      <c r="K181" s="2">
        <f t="shared" si="106"/>
        <v>0</v>
      </c>
      <c r="L181" s="2">
        <f t="shared" si="107"/>
        <v>4.2341160716441839E-2</v>
      </c>
      <c r="M181" s="2">
        <f t="shared" si="108"/>
        <v>0.71772418508556801</v>
      </c>
      <c r="N181" s="2">
        <f t="shared" si="109"/>
        <v>0.15732646972089664</v>
      </c>
      <c r="O181" s="2">
        <f t="shared" si="110"/>
        <v>8.2608184477093449E-2</v>
      </c>
      <c r="Q181" s="1">
        <v>204</v>
      </c>
      <c r="R181" s="1">
        <v>3458</v>
      </c>
      <c r="S181" s="1">
        <v>758</v>
      </c>
      <c r="T181" s="1">
        <v>290</v>
      </c>
      <c r="AA181" s="1">
        <v>32</v>
      </c>
      <c r="AB181" s="44">
        <f t="shared" si="120"/>
        <v>6.794055201698514E-3</v>
      </c>
      <c r="AC181" s="1">
        <v>44</v>
      </c>
      <c r="AD181" s="1">
        <v>32</v>
      </c>
      <c r="AI181" s="7">
        <f t="shared" si="111"/>
        <v>3</v>
      </c>
      <c r="AJ181" s="7">
        <f t="shared" si="112"/>
        <v>0</v>
      </c>
      <c r="AK181" s="7">
        <f t="shared" si="113"/>
        <v>0</v>
      </c>
      <c r="AL181" s="7">
        <f t="shared" si="114"/>
        <v>0</v>
      </c>
      <c r="AM181" s="2">
        <f t="shared" si="115"/>
        <v>6.0190865724353594E-2</v>
      </c>
      <c r="AN181" s="2">
        <f t="shared" si="116"/>
        <v>0</v>
      </c>
      <c r="AO181" s="2">
        <f t="shared" si="117"/>
        <v>0</v>
      </c>
      <c r="AP181" s="2">
        <f t="shared" si="118"/>
        <v>0</v>
      </c>
      <c r="AR181" t="str">
        <f t="shared" si="86"/>
        <v>Lake</v>
      </c>
      <c r="AS181" s="6" t="s">
        <v>208</v>
      </c>
      <c r="AT181" s="162"/>
      <c r="AV181" s="91">
        <v>6</v>
      </c>
      <c r="AW181" s="93">
        <v>33</v>
      </c>
      <c r="AX181" s="99">
        <f t="shared" si="119"/>
        <v>6033</v>
      </c>
      <c r="AZ181" s="7" t="s">
        <v>3053</v>
      </c>
      <c r="BA181" t="s">
        <v>3290</v>
      </c>
      <c r="BB181" s="1"/>
      <c r="BC181" s="1"/>
      <c r="BD181" s="1"/>
      <c r="CP181" s="162">
        <v>0</v>
      </c>
      <c r="CQ181">
        <v>0</v>
      </c>
      <c r="CR181">
        <v>0</v>
      </c>
    </row>
    <row r="182" spans="1:96" hidden="1" outlineLevel="1">
      <c r="A182" s="6" t="s">
        <v>2887</v>
      </c>
      <c r="B182" s="6" t="s">
        <v>208</v>
      </c>
      <c r="C182" s="1">
        <f t="shared" si="103"/>
        <v>3920.0127504553734</v>
      </c>
      <c r="D182" s="7">
        <f>IF(P182&gt;0,RANK(P182,(P182:R182,S182:AG182)),0)</f>
        <v>0</v>
      </c>
      <c r="E182" s="7">
        <f>IF(Q182&gt;0,RANK(Q182,(P182:R182,S182:AG182)),0)</f>
        <v>4</v>
      </c>
      <c r="F182" s="7">
        <f>IF(R182&gt;0,RANK(R182,(P182:R182,S182:AG182)),0)</f>
        <v>1</v>
      </c>
      <c r="G182" s="7">
        <f>IF(S182&gt;0,RANK(S182,(P182:R182,S182:AG182)),0)</f>
        <v>2</v>
      </c>
      <c r="H182" s="48">
        <f t="shared" si="104"/>
        <v>2604</v>
      </c>
      <c r="I182" s="163">
        <f t="shared" si="105"/>
        <v>0.66428355359239655</v>
      </c>
      <c r="J182" s="2"/>
      <c r="K182" s="2">
        <f t="shared" si="106"/>
        <v>0</v>
      </c>
      <c r="L182" s="2">
        <f t="shared" si="107"/>
        <v>5.9183480965221198E-2</v>
      </c>
      <c r="M182" s="2">
        <f t="shared" si="108"/>
        <v>0.7589261028945391</v>
      </c>
      <c r="N182" s="2">
        <f t="shared" si="109"/>
        <v>9.4642549302142526E-2</v>
      </c>
      <c r="O182" s="2">
        <f t="shared" si="110"/>
        <v>8.7247866838097182E-2</v>
      </c>
      <c r="Q182" s="1">
        <v>232</v>
      </c>
      <c r="R182" s="1">
        <v>2975</v>
      </c>
      <c r="S182" s="1">
        <v>371</v>
      </c>
      <c r="T182" s="1">
        <v>265</v>
      </c>
      <c r="AA182" s="1">
        <v>49</v>
      </c>
      <c r="AB182" s="44">
        <f t="shared" si="120"/>
        <v>1.2750455373406194E-2</v>
      </c>
      <c r="AC182" s="1">
        <v>16</v>
      </c>
      <c r="AD182" s="1">
        <v>12</v>
      </c>
      <c r="AI182" s="7">
        <f t="shared" si="111"/>
        <v>3</v>
      </c>
      <c r="AJ182" s="7">
        <f t="shared" si="112"/>
        <v>0</v>
      </c>
      <c r="AK182" s="7">
        <f t="shared" si="113"/>
        <v>0</v>
      </c>
      <c r="AL182" s="7">
        <f t="shared" si="114"/>
        <v>0</v>
      </c>
      <c r="AM182" s="2">
        <f t="shared" si="115"/>
        <v>6.7601820930101808E-2</v>
      </c>
      <c r="AN182" s="2">
        <f t="shared" si="116"/>
        <v>0</v>
      </c>
      <c r="AO182" s="2">
        <f t="shared" si="117"/>
        <v>0</v>
      </c>
      <c r="AP182" s="2">
        <f t="shared" si="118"/>
        <v>0</v>
      </c>
      <c r="AR182" t="str">
        <f t="shared" si="86"/>
        <v>Lassen</v>
      </c>
      <c r="AS182" s="6" t="s">
        <v>208</v>
      </c>
      <c r="AT182" s="162">
        <v>1</v>
      </c>
      <c r="AV182" s="91">
        <v>6</v>
      </c>
      <c r="AW182" s="93">
        <v>35</v>
      </c>
      <c r="AX182" s="99">
        <f t="shared" si="119"/>
        <v>6035</v>
      </c>
      <c r="AZ182" s="7" t="s">
        <v>3053</v>
      </c>
      <c r="BA182" t="s">
        <v>3290</v>
      </c>
      <c r="BB182" s="1"/>
      <c r="BC182" s="1"/>
      <c r="BD182" s="1"/>
      <c r="CP182" s="162">
        <v>0</v>
      </c>
      <c r="CQ182">
        <v>0</v>
      </c>
      <c r="CR182">
        <v>0</v>
      </c>
    </row>
    <row r="183" spans="1:96" hidden="1" outlineLevel="1">
      <c r="A183" s="6" t="s">
        <v>2242</v>
      </c>
      <c r="B183" s="6" t="s">
        <v>208</v>
      </c>
      <c r="C183" s="1">
        <f t="shared" si="103"/>
        <v>282755.87436969049</v>
      </c>
      <c r="D183" s="7">
        <f>IF(P183&gt;0,RANK(P183,(P183:R183,S183:AG183)),0)</f>
        <v>0</v>
      </c>
      <c r="E183" s="7">
        <f>IF(Q183&gt;0,RANK(Q183,(P183:R183,S183:AG183)),0)</f>
        <v>4</v>
      </c>
      <c r="F183" s="7">
        <f>IF(R183&gt;0,RANK(R183,(P183:R183,S183:AG183)),0)</f>
        <v>1</v>
      </c>
      <c r="G183" s="7">
        <f>IF(S183&gt;0,RANK(S183,(P183:R183,S183:AG183)),0)</f>
        <v>2</v>
      </c>
      <c r="H183" s="48">
        <f t="shared" si="104"/>
        <v>188945</v>
      </c>
      <c r="I183" s="163">
        <f t="shared" si="105"/>
        <v>0.6682266121656697</v>
      </c>
      <c r="J183" s="2"/>
      <c r="K183" s="2">
        <f t="shared" si="106"/>
        <v>0</v>
      </c>
      <c r="L183" s="2">
        <f t="shared" si="107"/>
        <v>3.8216712646866692E-2</v>
      </c>
      <c r="M183" s="2">
        <f t="shared" si="108"/>
        <v>0.77521996842197716</v>
      </c>
      <c r="N183" s="2">
        <f t="shared" si="109"/>
        <v>0.10699335625630743</v>
      </c>
      <c r="O183" s="2">
        <f t="shared" si="110"/>
        <v>7.9569962674848754E-2</v>
      </c>
      <c r="Q183" s="1">
        <v>10806</v>
      </c>
      <c r="R183" s="1">
        <v>219198</v>
      </c>
      <c r="S183" s="1">
        <v>30253</v>
      </c>
      <c r="T183" s="1">
        <v>14915</v>
      </c>
      <c r="Z183" s="1">
        <f>AB$223*SUM(Q183:T183)</f>
        <v>2950.8743696904667</v>
      </c>
      <c r="AB183" s="44">
        <f t="shared" si="120"/>
        <v>0</v>
      </c>
      <c r="AC183" s="1">
        <v>2729</v>
      </c>
      <c r="AD183" s="1">
        <v>1904</v>
      </c>
      <c r="AI183" s="7">
        <f t="shared" si="111"/>
        <v>3</v>
      </c>
      <c r="AJ183" s="7">
        <f t="shared" si="112"/>
        <v>0</v>
      </c>
      <c r="AK183" s="7">
        <f t="shared" si="113"/>
        <v>0</v>
      </c>
      <c r="AL183" s="7">
        <f t="shared" si="114"/>
        <v>0</v>
      </c>
      <c r="AM183" s="2">
        <f t="shared" si="115"/>
        <v>5.2748683058302492E-2</v>
      </c>
      <c r="AN183" s="2">
        <f t="shared" si="116"/>
        <v>0</v>
      </c>
      <c r="AO183" s="2">
        <f t="shared" si="117"/>
        <v>0</v>
      </c>
      <c r="AP183" s="2">
        <f t="shared" si="118"/>
        <v>0</v>
      </c>
      <c r="AR183" t="str">
        <f t="shared" si="86"/>
        <v>Los Angeles</v>
      </c>
      <c r="AS183" s="6" t="s">
        <v>208</v>
      </c>
      <c r="AT183" s="162"/>
      <c r="AV183" s="91">
        <v>6</v>
      </c>
      <c r="AW183" s="93">
        <v>37</v>
      </c>
      <c r="AX183" s="99">
        <f t="shared" si="119"/>
        <v>6037</v>
      </c>
      <c r="AZ183" s="7" t="s">
        <v>3053</v>
      </c>
      <c r="BA183" t="s">
        <v>3290</v>
      </c>
      <c r="BB183" s="1"/>
      <c r="BC183" s="1"/>
      <c r="BD183" s="1"/>
      <c r="CP183" s="162">
        <v>0</v>
      </c>
      <c r="CQ183">
        <v>1</v>
      </c>
      <c r="CR183">
        <v>0</v>
      </c>
    </row>
    <row r="184" spans="1:96" hidden="1" outlineLevel="1">
      <c r="A184" s="6" t="s">
        <v>1257</v>
      </c>
      <c r="B184" s="6" t="s">
        <v>208</v>
      </c>
      <c r="C184" s="1">
        <f t="shared" si="103"/>
        <v>10963.007218212104</v>
      </c>
      <c r="D184" s="7">
        <f>IF(P184&gt;0,RANK(P184,(P184:R184,S184:AG184)),0)</f>
        <v>0</v>
      </c>
      <c r="E184" s="7">
        <f>IF(Q184&gt;0,RANK(Q184,(P184:R184,S184:AG184)),0)</f>
        <v>4</v>
      </c>
      <c r="F184" s="7">
        <f>IF(R184&gt;0,RANK(R184,(P184:R184,S184:AG184)),0)</f>
        <v>1</v>
      </c>
      <c r="G184" s="7">
        <f>IF(S184&gt;0,RANK(S184,(P184:R184,S184:AG184)),0)</f>
        <v>2</v>
      </c>
      <c r="H184" s="48">
        <f t="shared" si="104"/>
        <v>7652</v>
      </c>
      <c r="I184" s="163">
        <f t="shared" si="105"/>
        <v>0.69798366886854268</v>
      </c>
      <c r="J184" s="2"/>
      <c r="K184" s="2">
        <f t="shared" si="106"/>
        <v>0</v>
      </c>
      <c r="L184" s="2">
        <f t="shared" si="107"/>
        <v>4.7341025110137692E-2</v>
      </c>
      <c r="M184" s="2">
        <f t="shared" si="108"/>
        <v>0.77998671621731686</v>
      </c>
      <c r="N184" s="2">
        <f t="shared" si="109"/>
        <v>8.2003047348774158E-2</v>
      </c>
      <c r="O184" s="2">
        <f t="shared" si="110"/>
        <v>9.0669211323771273E-2</v>
      </c>
      <c r="Q184" s="1">
        <v>519</v>
      </c>
      <c r="R184" s="1">
        <v>8551</v>
      </c>
      <c r="S184" s="1">
        <v>899</v>
      </c>
      <c r="T184" s="1">
        <v>837</v>
      </c>
      <c r="AA184" s="1">
        <v>78</v>
      </c>
      <c r="AB184" s="44">
        <f t="shared" si="120"/>
        <v>7.2182121043864516E-3</v>
      </c>
      <c r="AC184" s="1">
        <v>44</v>
      </c>
      <c r="AD184" s="1">
        <v>35</v>
      </c>
      <c r="AI184" s="7">
        <f t="shared" si="111"/>
        <v>3</v>
      </c>
      <c r="AJ184" s="7">
        <f t="shared" si="112"/>
        <v>0</v>
      </c>
      <c r="AK184" s="7">
        <f t="shared" si="113"/>
        <v>0</v>
      </c>
      <c r="AL184" s="7">
        <f t="shared" si="114"/>
        <v>0</v>
      </c>
      <c r="AM184" s="2">
        <f t="shared" si="115"/>
        <v>7.6347664772996635E-2</v>
      </c>
      <c r="AN184" s="2">
        <f t="shared" si="116"/>
        <v>0</v>
      </c>
      <c r="AO184" s="2">
        <f t="shared" si="117"/>
        <v>0</v>
      </c>
      <c r="AP184" s="2">
        <f t="shared" si="118"/>
        <v>0</v>
      </c>
      <c r="AR184" t="str">
        <f t="shared" si="86"/>
        <v>Madera</v>
      </c>
      <c r="AS184" s="6" t="s">
        <v>208</v>
      </c>
      <c r="AT184" s="162"/>
      <c r="AV184" s="91">
        <v>6</v>
      </c>
      <c r="AW184" s="93">
        <v>39</v>
      </c>
      <c r="AX184" s="99">
        <f t="shared" si="119"/>
        <v>6039</v>
      </c>
      <c r="AZ184" s="7" t="s">
        <v>3053</v>
      </c>
      <c r="BA184" t="s">
        <v>3290</v>
      </c>
      <c r="BB184" s="1"/>
      <c r="BC184" s="1"/>
      <c r="BD184" s="1"/>
      <c r="CP184" s="162">
        <v>0</v>
      </c>
      <c r="CQ184">
        <v>0</v>
      </c>
      <c r="CR184">
        <v>0</v>
      </c>
    </row>
    <row r="185" spans="1:96" hidden="1" outlineLevel="1">
      <c r="A185" s="6" t="s">
        <v>425</v>
      </c>
      <c r="B185" s="6" t="s">
        <v>208</v>
      </c>
      <c r="C185" s="1">
        <f t="shared" si="103"/>
        <v>14873.022381815646</v>
      </c>
      <c r="D185" s="7">
        <f>IF(P185&gt;0,RANK(P185,(P185:R185,S185:AG185)),0)</f>
        <v>0</v>
      </c>
      <c r="E185" s="7">
        <f>IF(Q185&gt;0,RANK(Q185,(P185:R185,S185:AG185)),0)</f>
        <v>4</v>
      </c>
      <c r="F185" s="7">
        <f>IF(R185&gt;0,RANK(R185,(P185:R185,S185:AG185)),0)</f>
        <v>1</v>
      </c>
      <c r="G185" s="7">
        <f>IF(S185&gt;0,RANK(S185,(P185:R185,S185:AG185)),0)</f>
        <v>2</v>
      </c>
      <c r="H185" s="48">
        <f t="shared" si="104"/>
        <v>9762</v>
      </c>
      <c r="I185" s="163">
        <f t="shared" si="105"/>
        <v>0.65635616953924658</v>
      </c>
      <c r="J185" s="2"/>
      <c r="K185" s="2">
        <f t="shared" si="106"/>
        <v>0</v>
      </c>
      <c r="L185" s="2">
        <f t="shared" si="107"/>
        <v>3.4491980636512348E-2</v>
      </c>
      <c r="M185" s="2">
        <f t="shared" si="108"/>
        <v>0.77381716402655087</v>
      </c>
      <c r="N185" s="2">
        <f t="shared" si="109"/>
        <v>0.11746099448730422</v>
      </c>
      <c r="O185" s="2">
        <f t="shared" si="110"/>
        <v>7.4229860849632526E-2</v>
      </c>
      <c r="Q185" s="1">
        <v>513</v>
      </c>
      <c r="R185" s="1">
        <v>11509</v>
      </c>
      <c r="S185" s="1">
        <v>1747</v>
      </c>
      <c r="T185" s="1">
        <v>573</v>
      </c>
      <c r="AA185" s="1">
        <v>321</v>
      </c>
      <c r="AB185" s="44">
        <f t="shared" si="120"/>
        <v>2.2381815646353366E-2</v>
      </c>
      <c r="AC185" s="1">
        <v>138</v>
      </c>
      <c r="AD185" s="1">
        <v>72</v>
      </c>
      <c r="AI185" s="7">
        <f t="shared" si="111"/>
        <v>3</v>
      </c>
      <c r="AJ185" s="7">
        <f t="shared" si="112"/>
        <v>0</v>
      </c>
      <c r="AK185" s="7">
        <f t="shared" si="113"/>
        <v>0</v>
      </c>
      <c r="AL185" s="7">
        <f t="shared" si="114"/>
        <v>0</v>
      </c>
      <c r="AM185" s="2">
        <f t="shared" si="115"/>
        <v>3.8526130418560574E-2</v>
      </c>
      <c r="AN185" s="2">
        <f t="shared" si="116"/>
        <v>0</v>
      </c>
      <c r="AO185" s="2">
        <f t="shared" si="117"/>
        <v>0</v>
      </c>
      <c r="AP185" s="2">
        <f t="shared" si="118"/>
        <v>0</v>
      </c>
      <c r="AR185" t="str">
        <f t="shared" si="86"/>
        <v>Marin</v>
      </c>
      <c r="AS185" s="6" t="s">
        <v>208</v>
      </c>
      <c r="AT185" s="162">
        <v>2</v>
      </c>
      <c r="AV185" s="91">
        <v>6</v>
      </c>
      <c r="AW185" s="93">
        <v>41</v>
      </c>
      <c r="AX185" s="99">
        <f t="shared" si="119"/>
        <v>6041</v>
      </c>
      <c r="AZ185" s="7" t="s">
        <v>3053</v>
      </c>
      <c r="BA185" t="s">
        <v>3290</v>
      </c>
      <c r="BB185" s="1"/>
      <c r="BC185" s="1"/>
      <c r="BD185" s="1"/>
      <c r="CP185" s="162">
        <v>0</v>
      </c>
      <c r="CQ185">
        <v>0</v>
      </c>
      <c r="CR185">
        <v>1</v>
      </c>
    </row>
    <row r="186" spans="1:96" hidden="1" outlineLevel="1">
      <c r="A186" s="6" t="s">
        <v>800</v>
      </c>
      <c r="B186" s="6" t="s">
        <v>208</v>
      </c>
      <c r="C186" s="1">
        <f t="shared" si="103"/>
        <v>2890.4125409287362</v>
      </c>
      <c r="D186" s="7">
        <f>IF(P186&gt;0,RANK(P186,(P186:R186,S186:AG186)),0)</f>
        <v>0</v>
      </c>
      <c r="E186" s="7">
        <f>IF(Q186&gt;0,RANK(Q186,(P186:R186,S186:AG186)),0)</f>
        <v>4</v>
      </c>
      <c r="F186" s="7">
        <f>IF(R186&gt;0,RANK(R186,(P186:R186,S186:AG186)),0)</f>
        <v>1</v>
      </c>
      <c r="G186" s="7">
        <f>IF(S186&gt;0,RANK(S186,(P186:R186,S186:AG186)),0)</f>
        <v>2</v>
      </c>
      <c r="H186" s="48">
        <f t="shared" si="104"/>
        <v>1854</v>
      </c>
      <c r="I186" s="163">
        <f t="shared" si="105"/>
        <v>0.64143092854291306</v>
      </c>
      <c r="J186" s="2"/>
      <c r="K186" s="2">
        <f t="shared" si="106"/>
        <v>0</v>
      </c>
      <c r="L186" s="2">
        <f t="shared" si="107"/>
        <v>5.3625563065885395E-2</v>
      </c>
      <c r="M186" s="2">
        <f t="shared" si="108"/>
        <v>0.74833608330006529</v>
      </c>
      <c r="N186" s="2">
        <f t="shared" si="109"/>
        <v>0.10690515475715218</v>
      </c>
      <c r="O186" s="2">
        <f t="shared" si="110"/>
        <v>9.1133198876897137E-2</v>
      </c>
      <c r="Q186" s="1">
        <v>155</v>
      </c>
      <c r="R186" s="1">
        <v>2163</v>
      </c>
      <c r="S186" s="1">
        <v>309</v>
      </c>
      <c r="T186" s="1">
        <v>209</v>
      </c>
      <c r="Z186" s="1">
        <f>AB$223*SUM(Q186:T186)</f>
        <v>30.412540928736075</v>
      </c>
      <c r="AB186" s="44">
        <f t="shared" si="120"/>
        <v>0</v>
      </c>
      <c r="AC186" s="1">
        <v>13</v>
      </c>
      <c r="AD186" s="1">
        <v>11</v>
      </c>
      <c r="AI186" s="7">
        <f t="shared" si="111"/>
        <v>3</v>
      </c>
      <c r="AJ186" s="7">
        <f t="shared" si="112"/>
        <v>0</v>
      </c>
      <c r="AK186" s="7">
        <f t="shared" si="113"/>
        <v>0</v>
      </c>
      <c r="AL186" s="7">
        <f t="shared" si="114"/>
        <v>0</v>
      </c>
      <c r="AM186" s="2">
        <f t="shared" si="115"/>
        <v>7.2308017295290627E-2</v>
      </c>
      <c r="AN186" s="2">
        <f t="shared" si="116"/>
        <v>0</v>
      </c>
      <c r="AO186" s="2">
        <f t="shared" si="117"/>
        <v>0</v>
      </c>
      <c r="AP186" s="2">
        <f t="shared" si="118"/>
        <v>0</v>
      </c>
      <c r="AR186" t="str">
        <f t="shared" si="86"/>
        <v>Mariposa</v>
      </c>
      <c r="AS186" s="6" t="s">
        <v>208</v>
      </c>
      <c r="AT186" s="162">
        <v>4</v>
      </c>
      <c r="AV186" s="91">
        <v>6</v>
      </c>
      <c r="AW186" s="93">
        <v>43</v>
      </c>
      <c r="AX186" s="99">
        <f t="shared" si="119"/>
        <v>6043</v>
      </c>
      <c r="AZ186" s="7" t="s">
        <v>3053</v>
      </c>
      <c r="BA186" t="s">
        <v>3290</v>
      </c>
      <c r="BB186" s="1"/>
      <c r="BC186" s="1"/>
      <c r="BD186" s="1"/>
      <c r="CP186" s="162">
        <v>0</v>
      </c>
      <c r="CQ186">
        <v>0</v>
      </c>
      <c r="CR186">
        <v>0</v>
      </c>
    </row>
    <row r="187" spans="1:96" hidden="1" outlineLevel="1">
      <c r="A187" s="6" t="s">
        <v>2335</v>
      </c>
      <c r="B187" s="6" t="s">
        <v>208</v>
      </c>
      <c r="C187" s="1">
        <f t="shared" si="103"/>
        <v>4774.0355497037526</v>
      </c>
      <c r="D187" s="7">
        <f>IF(P187&gt;0,RANK(P187,(P187:R187,S187:AG187)),0)</f>
        <v>0</v>
      </c>
      <c r="E187" s="7">
        <f>IF(Q187&gt;0,RANK(Q187,(P187:R187,S187:AG187)),0)</f>
        <v>4</v>
      </c>
      <c r="F187" s="7">
        <f>IF(R187&gt;0,RANK(R187,(P187:R187,S187:AG187)),0)</f>
        <v>1</v>
      </c>
      <c r="G187" s="7">
        <f>IF(S187&gt;0,RANK(S187,(P187:R187,S187:AG187)),0)</f>
        <v>2</v>
      </c>
      <c r="H187" s="48">
        <f t="shared" si="104"/>
        <v>2613</v>
      </c>
      <c r="I187" s="163">
        <f t="shared" si="105"/>
        <v>0.54733568126909882</v>
      </c>
      <c r="J187" s="2"/>
      <c r="K187" s="2">
        <f t="shared" si="106"/>
        <v>0</v>
      </c>
      <c r="L187" s="2">
        <f t="shared" si="107"/>
        <v>3.5818752964797508E-2</v>
      </c>
      <c r="M187" s="2">
        <f t="shared" si="108"/>
        <v>0.70527334054077906</v>
      </c>
      <c r="N187" s="2">
        <f t="shared" si="109"/>
        <v>0.15793765927168024</v>
      </c>
      <c r="O187" s="2">
        <f t="shared" si="110"/>
        <v>0.10097024722274317</v>
      </c>
      <c r="Q187" s="1">
        <v>171</v>
      </c>
      <c r="R187" s="1">
        <v>3367</v>
      </c>
      <c r="S187" s="1">
        <v>754</v>
      </c>
      <c r="T187" s="1">
        <v>265</v>
      </c>
      <c r="AA187" s="1">
        <v>162</v>
      </c>
      <c r="AB187" s="44">
        <f t="shared" si="120"/>
        <v>3.5549703752468728E-2</v>
      </c>
      <c r="AC187" s="1">
        <v>35</v>
      </c>
      <c r="AD187" s="1">
        <v>20</v>
      </c>
      <c r="AI187" s="7">
        <f t="shared" si="111"/>
        <v>3</v>
      </c>
      <c r="AJ187" s="7">
        <f t="shared" si="112"/>
        <v>0</v>
      </c>
      <c r="AK187" s="7">
        <f t="shared" si="113"/>
        <v>0</v>
      </c>
      <c r="AL187" s="7">
        <f t="shared" si="114"/>
        <v>0</v>
      </c>
      <c r="AM187" s="2">
        <f t="shared" si="115"/>
        <v>5.5508593775855791E-2</v>
      </c>
      <c r="AN187" s="2">
        <f t="shared" si="116"/>
        <v>0</v>
      </c>
      <c r="AO187" s="2">
        <f t="shared" si="117"/>
        <v>0</v>
      </c>
      <c r="AP187" s="2">
        <f t="shared" si="118"/>
        <v>0</v>
      </c>
      <c r="AR187" t="str">
        <f t="shared" si="86"/>
        <v>Mendocino</v>
      </c>
      <c r="AS187" s="6" t="s">
        <v>208</v>
      </c>
      <c r="AT187" s="162">
        <v>2</v>
      </c>
      <c r="AV187" s="91">
        <v>6</v>
      </c>
      <c r="AW187" s="93">
        <v>45</v>
      </c>
      <c r="AX187" s="99">
        <f t="shared" si="119"/>
        <v>6045</v>
      </c>
      <c r="AZ187" s="7" t="s">
        <v>3053</v>
      </c>
      <c r="BA187" t="s">
        <v>3290</v>
      </c>
      <c r="BB187" s="1"/>
      <c r="BC187" s="1"/>
      <c r="BD187" s="1"/>
      <c r="CP187">
        <v>0</v>
      </c>
      <c r="CQ187" s="162">
        <v>0</v>
      </c>
      <c r="CR187">
        <v>0</v>
      </c>
    </row>
    <row r="188" spans="1:96" hidden="1" outlineLevel="1">
      <c r="A188" s="6" t="s">
        <v>1312</v>
      </c>
      <c r="B188" s="6" t="s">
        <v>208</v>
      </c>
      <c r="C188" s="1">
        <f t="shared" si="103"/>
        <v>10658.019223338486</v>
      </c>
      <c r="D188" s="7">
        <f>IF(P188&gt;0,RANK(P188,(P188:R188,S188:AG188)),0)</f>
        <v>0</v>
      </c>
      <c r="E188" s="7">
        <f>IF(Q188&gt;0,RANK(Q188,(P188:R188,S188:AG188)),0)</f>
        <v>4</v>
      </c>
      <c r="F188" s="7">
        <f>IF(R188&gt;0,RANK(R188,(P188:R188,S188:AG188)),0)</f>
        <v>1</v>
      </c>
      <c r="G188" s="7">
        <f>IF(S188&gt;0,RANK(S188,(P188:R188,S188:AG188)),0)</f>
        <v>2</v>
      </c>
      <c r="H188" s="48">
        <f t="shared" si="104"/>
        <v>7216</v>
      </c>
      <c r="I188" s="163">
        <f t="shared" si="105"/>
        <v>0.67704888204730429</v>
      </c>
      <c r="J188" s="2"/>
      <c r="K188" s="2">
        <f t="shared" si="106"/>
        <v>0</v>
      </c>
      <c r="L188" s="2">
        <f t="shared" si="107"/>
        <v>4.6631554098878911E-2</v>
      </c>
      <c r="M188" s="2">
        <f t="shared" si="108"/>
        <v>0.76562068701579866</v>
      </c>
      <c r="N188" s="2">
        <f t="shared" si="109"/>
        <v>8.8571804968494344E-2</v>
      </c>
      <c r="O188" s="2">
        <f t="shared" si="110"/>
        <v>9.9175953916828125E-2</v>
      </c>
      <c r="Q188" s="1">
        <v>497</v>
      </c>
      <c r="R188" s="1">
        <v>8160</v>
      </c>
      <c r="S188" s="1">
        <v>944</v>
      </c>
      <c r="T188" s="1">
        <v>751</v>
      </c>
      <c r="AA188" s="1">
        <v>199</v>
      </c>
      <c r="AB188" s="44">
        <f t="shared" si="120"/>
        <v>1.9223338485316845E-2</v>
      </c>
      <c r="AC188" s="1">
        <v>65</v>
      </c>
      <c r="AD188" s="1">
        <v>42</v>
      </c>
      <c r="AI188" s="7">
        <f t="shared" si="111"/>
        <v>3</v>
      </c>
      <c r="AJ188" s="7">
        <f t="shared" si="112"/>
        <v>0</v>
      </c>
      <c r="AK188" s="7">
        <f t="shared" si="113"/>
        <v>0</v>
      </c>
      <c r="AL188" s="7">
        <f t="shared" si="114"/>
        <v>0</v>
      </c>
      <c r="AM188" s="2">
        <f t="shared" si="115"/>
        <v>7.0463374503537346E-2</v>
      </c>
      <c r="AN188" s="2">
        <f t="shared" si="116"/>
        <v>0</v>
      </c>
      <c r="AO188" s="2">
        <f t="shared" si="117"/>
        <v>0</v>
      </c>
      <c r="AP188" s="2">
        <f t="shared" si="118"/>
        <v>0</v>
      </c>
      <c r="AR188" t="str">
        <f t="shared" si="86"/>
        <v>Merced</v>
      </c>
      <c r="AS188" s="6" t="s">
        <v>208</v>
      </c>
      <c r="AT188" s="162">
        <v>16</v>
      </c>
      <c r="AV188" s="91">
        <v>6</v>
      </c>
      <c r="AW188" s="93">
        <v>47</v>
      </c>
      <c r="AX188" s="99">
        <f t="shared" si="119"/>
        <v>6047</v>
      </c>
      <c r="AZ188" s="7" t="s">
        <v>3053</v>
      </c>
      <c r="BA188" t="s">
        <v>3290</v>
      </c>
      <c r="BB188" s="1"/>
      <c r="BC188" s="1"/>
      <c r="BD188" s="1"/>
      <c r="CP188">
        <v>0</v>
      </c>
      <c r="CQ188" s="162">
        <v>0</v>
      </c>
      <c r="CR188">
        <v>0</v>
      </c>
    </row>
    <row r="189" spans="1:96" hidden="1" outlineLevel="1">
      <c r="A189" s="6" t="s">
        <v>198</v>
      </c>
      <c r="B189" s="6" t="s">
        <v>208</v>
      </c>
      <c r="C189" s="1">
        <f t="shared" si="103"/>
        <v>1544.0105332455562</v>
      </c>
      <c r="D189" s="7">
        <f>IF(P189&gt;0,RANK(P189,(P189:R189,S189:AG189)),0)</f>
        <v>0</v>
      </c>
      <c r="E189" s="7">
        <f>IF(Q189&gt;0,RANK(Q189,(P189:R189,S189:AG189)),0)</f>
        <v>3</v>
      </c>
      <c r="F189" s="7">
        <f>IF(R189&gt;0,RANK(R189,(P189:R189,S189:AG189)),0)</f>
        <v>1</v>
      </c>
      <c r="G189" s="7">
        <f>IF(S189&gt;0,RANK(S189,(P189:R189,S189:AG189)),0)</f>
        <v>2</v>
      </c>
      <c r="H189" s="48">
        <f t="shared" si="104"/>
        <v>1056</v>
      </c>
      <c r="I189" s="163">
        <f t="shared" si="105"/>
        <v>0.68393315800783849</v>
      </c>
      <c r="J189" s="2"/>
      <c r="K189" s="2">
        <f t="shared" si="106"/>
        <v>0</v>
      </c>
      <c r="L189" s="2">
        <f t="shared" si="107"/>
        <v>7.1890701267869395E-2</v>
      </c>
      <c r="M189" s="2">
        <f t="shared" si="108"/>
        <v>0.76683414685727347</v>
      </c>
      <c r="N189" s="2">
        <f t="shared" si="109"/>
        <v>8.2900988849434976E-2</v>
      </c>
      <c r="O189" s="2">
        <f t="shared" si="110"/>
        <v>7.8374163025422217E-2</v>
      </c>
      <c r="Q189" s="1">
        <v>111</v>
      </c>
      <c r="R189" s="1">
        <v>1184</v>
      </c>
      <c r="S189" s="1">
        <v>128</v>
      </c>
      <c r="T189" s="1">
        <v>96</v>
      </c>
      <c r="AA189" s="1">
        <v>16</v>
      </c>
      <c r="AB189" s="44">
        <f t="shared" si="120"/>
        <v>1.053324555628703E-2</v>
      </c>
      <c r="AC189" s="1">
        <v>6</v>
      </c>
      <c r="AD189" s="1">
        <v>3</v>
      </c>
      <c r="AI189" s="7">
        <f t="shared" si="111"/>
        <v>4</v>
      </c>
      <c r="AJ189" s="7">
        <f t="shared" si="112"/>
        <v>0</v>
      </c>
      <c r="AK189" s="7">
        <f t="shared" si="113"/>
        <v>0</v>
      </c>
      <c r="AL189" s="7">
        <f t="shared" si="114"/>
        <v>0</v>
      </c>
      <c r="AM189" s="2">
        <f t="shared" si="115"/>
        <v>6.2175741637076232E-2</v>
      </c>
      <c r="AN189" s="2">
        <f t="shared" si="116"/>
        <v>0</v>
      </c>
      <c r="AO189" s="2">
        <f t="shared" si="117"/>
        <v>0</v>
      </c>
      <c r="AP189" s="2">
        <f t="shared" si="118"/>
        <v>0</v>
      </c>
      <c r="AR189" t="str">
        <f t="shared" si="86"/>
        <v>Modoc</v>
      </c>
      <c r="AS189" s="6" t="s">
        <v>208</v>
      </c>
      <c r="AT189" s="162">
        <v>1</v>
      </c>
      <c r="AV189" s="91">
        <v>6</v>
      </c>
      <c r="AW189" s="93">
        <v>49</v>
      </c>
      <c r="AX189" s="99">
        <f t="shared" si="119"/>
        <v>6049</v>
      </c>
      <c r="AZ189" s="7" t="s">
        <v>3053</v>
      </c>
      <c r="BA189" t="s">
        <v>3290</v>
      </c>
      <c r="BB189" s="1"/>
      <c r="BC189" s="1"/>
      <c r="BD189" s="1"/>
      <c r="CP189">
        <v>0</v>
      </c>
      <c r="CQ189" s="162">
        <v>0</v>
      </c>
      <c r="CR189">
        <v>0</v>
      </c>
    </row>
    <row r="190" spans="1:96" hidden="1" outlineLevel="1">
      <c r="A190" s="6" t="s">
        <v>78</v>
      </c>
      <c r="B190" s="6" t="s">
        <v>208</v>
      </c>
      <c r="C190" s="1">
        <f t="shared" si="103"/>
        <v>1218.8577703009712</v>
      </c>
      <c r="D190" s="7">
        <f>IF(P190&gt;0,RANK(P190,(P190:R190,S190:AG190)),0)</f>
        <v>0</v>
      </c>
      <c r="E190" s="7">
        <f>IF(Q190&gt;0,RANK(Q190,(P190:R190,S190:AG190)),0)</f>
        <v>4</v>
      </c>
      <c r="F190" s="7">
        <f>IF(R190&gt;0,RANK(R190,(P190:R190,S190:AG190)),0)</f>
        <v>1</v>
      </c>
      <c r="G190" s="7">
        <f>IF(S190&gt;0,RANK(S190,(P190:R190,S190:AG190)),0)</f>
        <v>2</v>
      </c>
      <c r="H190" s="48">
        <f t="shared" si="104"/>
        <v>820</v>
      </c>
      <c r="I190" s="163">
        <f t="shared" si="105"/>
        <v>0.67276102263967874</v>
      </c>
      <c r="J190" s="2"/>
      <c r="K190" s="2">
        <f t="shared" si="106"/>
        <v>0</v>
      </c>
      <c r="L190" s="2">
        <f t="shared" si="107"/>
        <v>4.7585535747684593E-2</v>
      </c>
      <c r="M190" s="2">
        <f t="shared" si="108"/>
        <v>0.77859781766470137</v>
      </c>
      <c r="N190" s="2">
        <f t="shared" si="109"/>
        <v>0.10583679502502262</v>
      </c>
      <c r="O190" s="2">
        <f t="shared" si="110"/>
        <v>6.7979851562591356E-2</v>
      </c>
      <c r="Q190" s="1">
        <v>58</v>
      </c>
      <c r="R190" s="1">
        <v>949</v>
      </c>
      <c r="S190" s="1">
        <v>129</v>
      </c>
      <c r="T190" s="1">
        <v>63</v>
      </c>
      <c r="Z190" s="1">
        <f>AB$223*SUM(Q190:T190)</f>
        <v>12.857770300971282</v>
      </c>
      <c r="AB190" s="44">
        <f t="shared" si="120"/>
        <v>0</v>
      </c>
      <c r="AC190" s="1">
        <v>4</v>
      </c>
      <c r="AD190" s="1">
        <v>3</v>
      </c>
      <c r="AI190" s="7">
        <f t="shared" si="111"/>
        <v>3</v>
      </c>
      <c r="AJ190" s="7">
        <f t="shared" si="112"/>
        <v>0</v>
      </c>
      <c r="AK190" s="7">
        <f t="shared" si="113"/>
        <v>0</v>
      </c>
      <c r="AL190" s="7">
        <f t="shared" si="114"/>
        <v>0</v>
      </c>
      <c r="AM190" s="2">
        <f t="shared" si="115"/>
        <v>5.168773710524361E-2</v>
      </c>
      <c r="AN190" s="2">
        <f t="shared" si="116"/>
        <v>0</v>
      </c>
      <c r="AO190" s="2">
        <f t="shared" si="117"/>
        <v>0</v>
      </c>
      <c r="AP190" s="2">
        <f t="shared" si="118"/>
        <v>0</v>
      </c>
      <c r="AR190" t="str">
        <f t="shared" si="86"/>
        <v>Mono</v>
      </c>
      <c r="AS190" s="6" t="s">
        <v>208</v>
      </c>
      <c r="AT190" s="162">
        <v>8</v>
      </c>
      <c r="AV190" s="91">
        <v>6</v>
      </c>
      <c r="AW190" s="93">
        <v>51</v>
      </c>
      <c r="AX190" s="99">
        <f t="shared" si="119"/>
        <v>6051</v>
      </c>
      <c r="AZ190" s="7" t="s">
        <v>3053</v>
      </c>
      <c r="BA190" t="s">
        <v>3290</v>
      </c>
      <c r="BB190" s="1"/>
      <c r="BC190" s="1"/>
      <c r="BD190" s="1"/>
      <c r="CP190">
        <v>0</v>
      </c>
      <c r="CQ190" s="162">
        <v>0</v>
      </c>
      <c r="CR190">
        <v>0</v>
      </c>
    </row>
    <row r="191" spans="1:96" hidden="1" outlineLevel="1">
      <c r="A191" s="6" t="s">
        <v>932</v>
      </c>
      <c r="B191" s="6" t="s">
        <v>208</v>
      </c>
      <c r="C191" s="1">
        <f t="shared" si="103"/>
        <v>17663.888088206044</v>
      </c>
      <c r="D191" s="7">
        <f>IF(P191&gt;0,RANK(P191,(P191:R191,S191:AG191)),0)</f>
        <v>0</v>
      </c>
      <c r="E191" s="7">
        <f>IF(Q191&gt;0,RANK(Q191,(P191:R191,S191:AG191)),0)</f>
        <v>4</v>
      </c>
      <c r="F191" s="7">
        <f>IF(R191&gt;0,RANK(R191,(P191:R191,S191:AG191)),0)</f>
        <v>1</v>
      </c>
      <c r="G191" s="7">
        <f>IF(S191&gt;0,RANK(S191,(P191:R191,S191:AG191)),0)</f>
        <v>2</v>
      </c>
      <c r="H191" s="48">
        <f t="shared" si="104"/>
        <v>10698</v>
      </c>
      <c r="I191" s="163">
        <f t="shared" si="105"/>
        <v>0.60564242405628244</v>
      </c>
      <c r="J191" s="2"/>
      <c r="K191" s="2">
        <f t="shared" si="106"/>
        <v>0</v>
      </c>
      <c r="L191" s="2">
        <f t="shared" si="107"/>
        <v>3.6458564319708904E-2</v>
      </c>
      <c r="M191" s="2">
        <f t="shared" si="108"/>
        <v>0.74666460374633659</v>
      </c>
      <c r="N191" s="2">
        <f t="shared" si="109"/>
        <v>0.14102217969005415</v>
      </c>
      <c r="O191" s="2">
        <f t="shared" si="110"/>
        <v>7.5854652243900311E-2</v>
      </c>
      <c r="Q191" s="1">
        <v>644</v>
      </c>
      <c r="R191" s="1">
        <v>13189</v>
      </c>
      <c r="S191" s="1">
        <v>2491</v>
      </c>
      <c r="T191" s="1">
        <v>917</v>
      </c>
      <c r="Z191" s="1">
        <f>AB$223*SUM(Q191:T191)</f>
        <v>184.88808820604325</v>
      </c>
      <c r="AB191" s="44">
        <f t="shared" si="120"/>
        <v>0</v>
      </c>
      <c r="AC191" s="1">
        <v>121</v>
      </c>
      <c r="AD191" s="1">
        <v>117</v>
      </c>
      <c r="AI191" s="7">
        <f t="shared" si="111"/>
        <v>3</v>
      </c>
      <c r="AJ191" s="7">
        <f t="shared" si="112"/>
        <v>0</v>
      </c>
      <c r="AK191" s="7">
        <f t="shared" si="113"/>
        <v>0</v>
      </c>
      <c r="AL191" s="7">
        <f t="shared" si="114"/>
        <v>0</v>
      </c>
      <c r="AM191" s="2">
        <f t="shared" si="115"/>
        <v>5.1913825281324634E-2</v>
      </c>
      <c r="AN191" s="2">
        <f t="shared" si="116"/>
        <v>0</v>
      </c>
      <c r="AO191" s="2">
        <f t="shared" si="117"/>
        <v>0</v>
      </c>
      <c r="AP191" s="2">
        <f t="shared" si="118"/>
        <v>0</v>
      </c>
      <c r="AR191" t="str">
        <f t="shared" si="86"/>
        <v>Monterey</v>
      </c>
      <c r="AS191" s="6" t="s">
        <v>208</v>
      </c>
      <c r="AT191" s="162">
        <v>20</v>
      </c>
      <c r="AV191" s="91">
        <v>6</v>
      </c>
      <c r="AW191" s="93">
        <v>53</v>
      </c>
      <c r="AX191" s="99">
        <f t="shared" si="119"/>
        <v>6053</v>
      </c>
      <c r="AZ191" s="7" t="s">
        <v>3053</v>
      </c>
      <c r="BA191" t="s">
        <v>3290</v>
      </c>
      <c r="BB191" s="1"/>
      <c r="BC191" s="1"/>
      <c r="BD191" s="1"/>
      <c r="CP191">
        <v>0</v>
      </c>
      <c r="CQ191" s="162">
        <v>0</v>
      </c>
      <c r="CR191">
        <v>0</v>
      </c>
    </row>
    <row r="192" spans="1:96" hidden="1" outlineLevel="1">
      <c r="A192" s="6" t="s">
        <v>1443</v>
      </c>
      <c r="B192" s="6" t="s">
        <v>208</v>
      </c>
      <c r="C192" s="1">
        <f t="shared" si="103"/>
        <v>9162.7201482122346</v>
      </c>
      <c r="D192" s="7">
        <f>IF(P192&gt;0,RANK(P192,(P192:R192,S192:AG192)),0)</f>
        <v>0</v>
      </c>
      <c r="E192" s="7">
        <f>IF(Q192&gt;0,RANK(Q192,(P192:R192,S192:AG192)),0)</f>
        <v>4</v>
      </c>
      <c r="F192" s="7">
        <f>IF(R192&gt;0,RANK(R192,(P192:R192,S192:AG192)),0)</f>
        <v>1</v>
      </c>
      <c r="G192" s="7">
        <f>IF(S192&gt;0,RANK(S192,(P192:R192,S192:AG192)),0)</f>
        <v>2</v>
      </c>
      <c r="H192" s="48">
        <f t="shared" si="104"/>
        <v>5708</v>
      </c>
      <c r="I192" s="163">
        <f t="shared" si="105"/>
        <v>0.62295911123223646</v>
      </c>
      <c r="J192" s="2"/>
      <c r="K192" s="2">
        <f t="shared" si="106"/>
        <v>0</v>
      </c>
      <c r="L192" s="2">
        <f t="shared" si="107"/>
        <v>3.7761712068387146E-2</v>
      </c>
      <c r="M192" s="2">
        <f t="shared" si="108"/>
        <v>0.75075958762553519</v>
      </c>
      <c r="N192" s="2">
        <f t="shared" si="109"/>
        <v>0.1278004763932987</v>
      </c>
      <c r="O192" s="2">
        <f t="shared" si="110"/>
        <v>8.3678223912778932E-2</v>
      </c>
      <c r="Q192" s="1">
        <v>346</v>
      </c>
      <c r="R192" s="1">
        <v>6879</v>
      </c>
      <c r="S192" s="1">
        <v>1171</v>
      </c>
      <c r="T192" s="1">
        <v>530</v>
      </c>
      <c r="Z192" s="1">
        <f>AB$223*SUM(Q192:T192)</f>
        <v>95.720148212234918</v>
      </c>
      <c r="AB192" s="44">
        <f t="shared" si="120"/>
        <v>0</v>
      </c>
      <c r="AC192" s="1">
        <v>96</v>
      </c>
      <c r="AD192" s="1">
        <v>45</v>
      </c>
      <c r="AI192" s="7">
        <f t="shared" si="111"/>
        <v>3</v>
      </c>
      <c r="AJ192" s="7">
        <f t="shared" si="112"/>
        <v>0</v>
      </c>
      <c r="AK192" s="7">
        <f t="shared" si="113"/>
        <v>0</v>
      </c>
      <c r="AL192" s="7">
        <f t="shared" si="114"/>
        <v>0</v>
      </c>
      <c r="AM192" s="2">
        <f t="shared" si="115"/>
        <v>5.7843084960246205E-2</v>
      </c>
      <c r="AN192" s="2">
        <f t="shared" si="116"/>
        <v>0</v>
      </c>
      <c r="AO192" s="2">
        <f t="shared" si="117"/>
        <v>0</v>
      </c>
      <c r="AP192" s="2">
        <f t="shared" si="118"/>
        <v>0</v>
      </c>
      <c r="AR192" t="str">
        <f t="shared" si="86"/>
        <v>Napa</v>
      </c>
      <c r="AS192" s="6" t="s">
        <v>208</v>
      </c>
      <c r="AT192" s="162">
        <v>5</v>
      </c>
      <c r="AV192" s="91">
        <v>6</v>
      </c>
      <c r="AW192" s="93">
        <v>55</v>
      </c>
      <c r="AX192" s="99">
        <f t="shared" si="119"/>
        <v>6055</v>
      </c>
      <c r="AZ192" s="7" t="s">
        <v>3053</v>
      </c>
      <c r="BA192" t="s">
        <v>3290</v>
      </c>
      <c r="BB192" s="1"/>
      <c r="BC192" s="1"/>
      <c r="BD192" s="1"/>
      <c r="CP192">
        <v>0</v>
      </c>
      <c r="CQ192" s="162">
        <v>0</v>
      </c>
      <c r="CR192">
        <v>0</v>
      </c>
    </row>
    <row r="193" spans="1:96" hidden="1" outlineLevel="1">
      <c r="A193" s="6" t="s">
        <v>1444</v>
      </c>
      <c r="B193" s="6" t="s">
        <v>208</v>
      </c>
      <c r="C193" s="1">
        <f t="shared" si="103"/>
        <v>13547.968968851166</v>
      </c>
      <c r="D193" s="7">
        <f>IF(P193&gt;0,RANK(P193,(P193:R193,S193:AG193)),0)</f>
        <v>0</v>
      </c>
      <c r="E193" s="7">
        <f>IF(Q193&gt;0,RANK(Q193,(P193:R193,S193:AG193)),0)</f>
        <v>4</v>
      </c>
      <c r="F193" s="7">
        <f>IF(R193&gt;0,RANK(R193,(P193:R193,S193:AG193)),0)</f>
        <v>1</v>
      </c>
      <c r="G193" s="7">
        <f>IF(S193&gt;0,RANK(S193,(P193:R193,S193:AG193)),0)</f>
        <v>2</v>
      </c>
      <c r="H193" s="48">
        <f t="shared" si="104"/>
        <v>9337</v>
      </c>
      <c r="I193" s="163">
        <f t="shared" si="105"/>
        <v>0.68918079318510239</v>
      </c>
      <c r="J193" s="2"/>
      <c r="K193" s="2">
        <f t="shared" si="106"/>
        <v>0</v>
      </c>
      <c r="L193" s="2">
        <f t="shared" si="107"/>
        <v>3.9784561157413537E-2</v>
      </c>
      <c r="M193" s="2">
        <f t="shared" si="108"/>
        <v>0.79428879891452142</v>
      </c>
      <c r="N193" s="2">
        <f t="shared" si="109"/>
        <v>0.10510800572941906</v>
      </c>
      <c r="O193" s="2">
        <f t="shared" si="110"/>
        <v>6.0818634198645943E-2</v>
      </c>
      <c r="Q193" s="1">
        <v>539</v>
      </c>
      <c r="R193" s="1">
        <v>10761</v>
      </c>
      <c r="S193" s="1">
        <v>1424</v>
      </c>
      <c r="T193" s="1">
        <v>608</v>
      </c>
      <c r="Z193" s="1">
        <f>AB$223*SUM(Q193:T193)</f>
        <v>142.96896885116692</v>
      </c>
      <c r="AB193" s="44">
        <f t="shared" si="120"/>
        <v>0</v>
      </c>
      <c r="AC193" s="1">
        <v>52</v>
      </c>
      <c r="AD193" s="1">
        <v>21</v>
      </c>
      <c r="AI193" s="7">
        <f t="shared" si="111"/>
        <v>3</v>
      </c>
      <c r="AJ193" s="7">
        <f t="shared" si="112"/>
        <v>0</v>
      </c>
      <c r="AK193" s="7">
        <f t="shared" si="113"/>
        <v>0</v>
      </c>
      <c r="AL193" s="7">
        <f t="shared" si="114"/>
        <v>0</v>
      </c>
      <c r="AM193" s="2">
        <f t="shared" si="115"/>
        <v>4.4877575479976679E-2</v>
      </c>
      <c r="AN193" s="2">
        <f t="shared" si="116"/>
        <v>0</v>
      </c>
      <c r="AO193" s="2">
        <f t="shared" si="117"/>
        <v>0</v>
      </c>
      <c r="AP193" s="2">
        <f t="shared" si="118"/>
        <v>0</v>
      </c>
      <c r="AR193" t="str">
        <f t="shared" si="86"/>
        <v>Nevada</v>
      </c>
      <c r="AS193" s="6" t="s">
        <v>208</v>
      </c>
      <c r="AT193" s="162"/>
      <c r="AV193" s="91">
        <v>6</v>
      </c>
      <c r="AW193" s="93">
        <v>57</v>
      </c>
      <c r="AX193" s="99">
        <f t="shared" si="119"/>
        <v>6057</v>
      </c>
      <c r="AZ193" s="7" t="s">
        <v>3053</v>
      </c>
      <c r="BA193" t="s">
        <v>3290</v>
      </c>
      <c r="BB193" s="1"/>
      <c r="BC193" s="1"/>
      <c r="BD193" s="1"/>
      <c r="CP193">
        <v>0</v>
      </c>
      <c r="CQ193" s="162">
        <v>0</v>
      </c>
      <c r="CR193">
        <v>0</v>
      </c>
    </row>
    <row r="194" spans="1:96" hidden="1" outlineLevel="1">
      <c r="A194" s="6" t="s">
        <v>1445</v>
      </c>
      <c r="B194" s="6" t="s">
        <v>208</v>
      </c>
      <c r="C194" s="1">
        <f t="shared" si="103"/>
        <v>224790.23723769016</v>
      </c>
      <c r="D194" s="7">
        <f>IF(P194&gt;0,RANK(P194,(P194:R194,S194:AG194)),0)</f>
        <v>0</v>
      </c>
      <c r="E194" s="7">
        <f>IF(Q194&gt;0,RANK(Q194,(P194:R194,S194:AG194)),0)</f>
        <v>4</v>
      </c>
      <c r="F194" s="7">
        <f>IF(R194&gt;0,RANK(R194,(P194:R194,S194:AG194)),0)</f>
        <v>1</v>
      </c>
      <c r="G194" s="7">
        <f>IF(S194&gt;0,RANK(S194,(P194:R194,S194:AG194)),0)</f>
        <v>2</v>
      </c>
      <c r="H194" s="48">
        <f t="shared" si="104"/>
        <v>162665</v>
      </c>
      <c r="I194" s="163">
        <f t="shared" si="105"/>
        <v>0.72363018073600871</v>
      </c>
      <c r="J194" s="2"/>
      <c r="K194" s="2">
        <f t="shared" si="106"/>
        <v>0</v>
      </c>
      <c r="L194" s="2">
        <f t="shared" si="107"/>
        <v>3.1856365685614965E-2</v>
      </c>
      <c r="M194" s="2">
        <f t="shared" si="108"/>
        <v>0.81539573182703862</v>
      </c>
      <c r="N194" s="2">
        <f t="shared" si="109"/>
        <v>9.1765551091029948E-2</v>
      </c>
      <c r="O194" s="2">
        <f t="shared" si="110"/>
        <v>6.0982351396316428E-2</v>
      </c>
      <c r="Q194" s="1">
        <v>7161</v>
      </c>
      <c r="R194" s="1">
        <v>183293</v>
      </c>
      <c r="S194" s="1">
        <v>20628</v>
      </c>
      <c r="T194" s="1">
        <v>9572</v>
      </c>
      <c r="Z194" s="1">
        <f>AB$223*SUM(Q194:T194)</f>
        <v>2366.2372376901726</v>
      </c>
      <c r="AB194" s="44">
        <f t="shared" si="120"/>
        <v>0</v>
      </c>
      <c r="AC194" s="1">
        <v>1042</v>
      </c>
      <c r="AD194" s="1">
        <v>728</v>
      </c>
      <c r="AI194" s="7">
        <f t="shared" si="111"/>
        <v>3</v>
      </c>
      <c r="AJ194" s="7">
        <f t="shared" si="112"/>
        <v>0</v>
      </c>
      <c r="AK194" s="7">
        <f t="shared" si="113"/>
        <v>0</v>
      </c>
      <c r="AL194" s="7">
        <f t="shared" si="114"/>
        <v>0</v>
      </c>
      <c r="AM194" s="2">
        <f t="shared" si="115"/>
        <v>4.258192045003581E-2</v>
      </c>
      <c r="AN194" s="2">
        <f t="shared" si="116"/>
        <v>0</v>
      </c>
      <c r="AO194" s="2">
        <f t="shared" si="117"/>
        <v>0</v>
      </c>
      <c r="AP194" s="2">
        <f t="shared" si="118"/>
        <v>0</v>
      </c>
      <c r="AR194" t="str">
        <f t="shared" si="86"/>
        <v>Orange</v>
      </c>
      <c r="AS194" s="6" t="s">
        <v>208</v>
      </c>
      <c r="AT194" s="162"/>
      <c r="AV194" s="91">
        <v>6</v>
      </c>
      <c r="AW194" s="93">
        <v>59</v>
      </c>
      <c r="AX194" s="99">
        <f t="shared" si="119"/>
        <v>6059</v>
      </c>
      <c r="AZ194" s="7" t="s">
        <v>3053</v>
      </c>
      <c r="BA194" t="s">
        <v>3290</v>
      </c>
      <c r="BB194" s="1"/>
      <c r="BC194" s="1"/>
      <c r="BD194" s="1"/>
      <c r="CP194">
        <v>0</v>
      </c>
      <c r="CQ194" s="162">
        <v>0</v>
      </c>
      <c r="CR194">
        <v>0</v>
      </c>
    </row>
    <row r="195" spans="1:96" hidden="1" outlineLevel="1">
      <c r="A195" s="6" t="s">
        <v>1446</v>
      </c>
      <c r="B195" s="6" t="s">
        <v>208</v>
      </c>
      <c r="C195" s="1">
        <f t="shared" si="103"/>
        <v>46536.010423495478</v>
      </c>
      <c r="D195" s="7">
        <f>IF(P195&gt;0,RANK(P195,(P195:R195,S195:AG195)),0)</f>
        <v>0</v>
      </c>
      <c r="E195" s="7">
        <f>IF(Q195&gt;0,RANK(Q195,(P195:R195,S195:AG195)),0)</f>
        <v>4</v>
      </c>
      <c r="F195" s="7">
        <f>IF(R195&gt;0,RANK(R195,(P195:R195,S195:AG195)),0)</f>
        <v>1</v>
      </c>
      <c r="G195" s="7">
        <f>IF(S195&gt;0,RANK(S195,(P195:R195,S195:AG195)),0)</f>
        <v>2</v>
      </c>
      <c r="H195" s="48">
        <f t="shared" si="104"/>
        <v>33560</v>
      </c>
      <c r="I195" s="163">
        <f t="shared" si="105"/>
        <v>0.72116194952234147</v>
      </c>
      <c r="J195" s="2"/>
      <c r="K195" s="2">
        <f t="shared" si="106"/>
        <v>0</v>
      </c>
      <c r="L195" s="2">
        <f t="shared" si="107"/>
        <v>3.2705854802532887E-2</v>
      </c>
      <c r="M195" s="2">
        <f t="shared" si="108"/>
        <v>0.81431561612482506</v>
      </c>
      <c r="N195" s="2">
        <f t="shared" si="109"/>
        <v>9.3153666602483615E-2</v>
      </c>
      <c r="O195" s="2">
        <f t="shared" si="110"/>
        <v>5.9824862470158474E-2</v>
      </c>
      <c r="Q195" s="1">
        <v>1522</v>
      </c>
      <c r="R195" s="1">
        <v>37895</v>
      </c>
      <c r="S195" s="1">
        <v>4335</v>
      </c>
      <c r="T195" s="1">
        <v>2010</v>
      </c>
      <c r="AA195" s="1">
        <v>477</v>
      </c>
      <c r="AB195" s="44">
        <f t="shared" si="120"/>
        <v>1.0423495476596302E-2</v>
      </c>
      <c r="AC195" s="1">
        <v>181</v>
      </c>
      <c r="AD195" s="1">
        <v>116</v>
      </c>
      <c r="AI195" s="7">
        <f t="shared" si="111"/>
        <v>3</v>
      </c>
      <c r="AJ195" s="7">
        <f t="shared" si="112"/>
        <v>0</v>
      </c>
      <c r="AK195" s="7">
        <f t="shared" si="113"/>
        <v>0</v>
      </c>
      <c r="AL195" s="7">
        <f t="shared" si="114"/>
        <v>0</v>
      </c>
      <c r="AM195" s="2">
        <f t="shared" si="115"/>
        <v>4.3192357525027002E-2</v>
      </c>
      <c r="AN195" s="2">
        <f t="shared" si="116"/>
        <v>0</v>
      </c>
      <c r="AO195" s="2">
        <f t="shared" si="117"/>
        <v>0</v>
      </c>
      <c r="AP195" s="2">
        <f t="shared" si="118"/>
        <v>0</v>
      </c>
      <c r="AR195" t="str">
        <f t="shared" si="86"/>
        <v>Placer</v>
      </c>
      <c r="AS195" s="6" t="s">
        <v>208</v>
      </c>
      <c r="AT195" s="162"/>
      <c r="AV195" s="91">
        <v>6</v>
      </c>
      <c r="AW195" s="93">
        <v>61</v>
      </c>
      <c r="AX195" s="99">
        <f t="shared" si="119"/>
        <v>6061</v>
      </c>
      <c r="AZ195" s="7" t="s">
        <v>3053</v>
      </c>
      <c r="BA195" t="s">
        <v>3290</v>
      </c>
      <c r="BB195" s="1"/>
      <c r="BC195" s="1"/>
      <c r="BD195" s="1"/>
      <c r="CP195">
        <v>0</v>
      </c>
      <c r="CQ195" s="162">
        <v>0</v>
      </c>
      <c r="CR195">
        <v>0</v>
      </c>
    </row>
    <row r="196" spans="1:96" hidden="1" outlineLevel="1">
      <c r="A196" s="6" t="s">
        <v>1155</v>
      </c>
      <c r="B196" s="6" t="s">
        <v>208</v>
      </c>
      <c r="C196" s="1">
        <f t="shared" si="103"/>
        <v>3120.0100649350647</v>
      </c>
      <c r="D196" s="7">
        <f>IF(P196&gt;0,RANK(P196,(P196:R196,S196:AG196)),0)</f>
        <v>0</v>
      </c>
      <c r="E196" s="7">
        <f>IF(Q196&gt;0,RANK(Q196,(P196:R196,S196:AG196)),0)</f>
        <v>4</v>
      </c>
      <c r="F196" s="7">
        <f>IF(R196&gt;0,RANK(R196,(P196:R196,S196:AG196)),0)</f>
        <v>1</v>
      </c>
      <c r="G196" s="7">
        <f>IF(S196&gt;0,RANK(S196,(P196:R196,S196:AG196)),0)</f>
        <v>2</v>
      </c>
      <c r="H196" s="48">
        <f t="shared" si="104"/>
        <v>2157</v>
      </c>
      <c r="I196" s="163">
        <f t="shared" si="105"/>
        <v>0.6913439236116351</v>
      </c>
      <c r="J196" s="2"/>
      <c r="K196" s="2">
        <f t="shared" si="106"/>
        <v>0</v>
      </c>
      <c r="L196" s="2">
        <f t="shared" si="107"/>
        <v>4.294857939914655E-2</v>
      </c>
      <c r="M196" s="2">
        <f t="shared" si="108"/>
        <v>0.79454871888421108</v>
      </c>
      <c r="N196" s="2">
        <f t="shared" si="109"/>
        <v>0.10320479527257603</v>
      </c>
      <c r="O196" s="2">
        <f t="shared" si="110"/>
        <v>5.9297906444066351E-2</v>
      </c>
      <c r="Q196" s="1">
        <v>134</v>
      </c>
      <c r="R196" s="1">
        <v>2479</v>
      </c>
      <c r="S196" s="1">
        <v>322</v>
      </c>
      <c r="T196" s="1">
        <v>145</v>
      </c>
      <c r="AA196" s="1">
        <v>31</v>
      </c>
      <c r="AB196" s="44">
        <f t="shared" si="120"/>
        <v>1.0064935064935065E-2</v>
      </c>
      <c r="AC196" s="1">
        <v>6</v>
      </c>
      <c r="AD196" s="1">
        <v>3</v>
      </c>
      <c r="AI196" s="7">
        <f t="shared" si="111"/>
        <v>3</v>
      </c>
      <c r="AJ196" s="7">
        <f t="shared" si="112"/>
        <v>0</v>
      </c>
      <c r="AK196" s="7">
        <f t="shared" si="113"/>
        <v>0</v>
      </c>
      <c r="AL196" s="7">
        <f t="shared" si="114"/>
        <v>0</v>
      </c>
      <c r="AM196" s="2">
        <f t="shared" si="115"/>
        <v>4.6474209051315295E-2</v>
      </c>
      <c r="AN196" s="2">
        <f t="shared" si="116"/>
        <v>0</v>
      </c>
      <c r="AO196" s="2">
        <f t="shared" si="117"/>
        <v>0</v>
      </c>
      <c r="AP196" s="2">
        <f t="shared" si="118"/>
        <v>0</v>
      </c>
      <c r="AR196" t="str">
        <f t="shared" si="86"/>
        <v>Plumas</v>
      </c>
      <c r="AS196" s="6" t="s">
        <v>208</v>
      </c>
      <c r="AT196" s="162">
        <v>1</v>
      </c>
      <c r="AV196" s="91">
        <v>6</v>
      </c>
      <c r="AW196" s="93">
        <v>63</v>
      </c>
      <c r="AX196" s="99">
        <f t="shared" si="119"/>
        <v>6063</v>
      </c>
      <c r="AZ196" s="7" t="s">
        <v>3053</v>
      </c>
      <c r="BA196" t="s">
        <v>3290</v>
      </c>
      <c r="BB196" s="1"/>
      <c r="BC196" s="1"/>
      <c r="BD196" s="1"/>
      <c r="CP196">
        <v>0</v>
      </c>
      <c r="CQ196" s="162">
        <v>0</v>
      </c>
      <c r="CR196">
        <v>0</v>
      </c>
    </row>
    <row r="197" spans="1:96" hidden="1" outlineLevel="1">
      <c r="A197" s="6" t="s">
        <v>867</v>
      </c>
      <c r="B197" s="6" t="s">
        <v>208</v>
      </c>
      <c r="C197" s="1">
        <f t="shared" si="103"/>
        <v>115900.614214922</v>
      </c>
      <c r="D197" s="7">
        <f>IF(P197&gt;0,RANK(P197,(P197:R197,S197:AG197)),0)</f>
        <v>0</v>
      </c>
      <c r="E197" s="7">
        <f>IF(Q197&gt;0,RANK(Q197,(P197:R197,S197:AG197)),0)</f>
        <v>4</v>
      </c>
      <c r="F197" s="7">
        <f>IF(R197&gt;0,RANK(R197,(P197:R197,S197:AG197)),0)</f>
        <v>1</v>
      </c>
      <c r="G197" s="7">
        <f>IF(S197&gt;0,RANK(S197,(P197:R197,S197:AG197)),0)</f>
        <v>2</v>
      </c>
      <c r="H197" s="48">
        <f t="shared" si="104"/>
        <v>83059</v>
      </c>
      <c r="I197" s="163">
        <f t="shared" si="105"/>
        <v>0.71663986047544437</v>
      </c>
      <c r="J197" s="2"/>
      <c r="K197" s="2">
        <f t="shared" ref="K197:K223" si="121">IF($C197=0,"-",P197/$C197)</f>
        <v>0</v>
      </c>
      <c r="L197" s="2">
        <f t="shared" ref="L197:L223" si="122">IF($C197=0,"-",Q197/$C197)</f>
        <v>3.9499359265781964E-2</v>
      </c>
      <c r="M197" s="2">
        <f t="shared" ref="M197:M223" si="123">IF($C197=0,"-",R197/$C197)</f>
        <v>0.80383525687998614</v>
      </c>
      <c r="N197" s="2">
        <f t="shared" si="109"/>
        <v>8.7195396404541839E-2</v>
      </c>
      <c r="O197" s="2">
        <f t="shared" si="110"/>
        <v>6.946998744969006E-2</v>
      </c>
      <c r="Q197" s="1">
        <v>4578</v>
      </c>
      <c r="R197" s="1">
        <v>93165</v>
      </c>
      <c r="S197" s="1">
        <v>10106</v>
      </c>
      <c r="T197" s="1">
        <v>5788</v>
      </c>
      <c r="Z197" s="1">
        <f>AB$223*SUM(Q197:T197)</f>
        <v>1218.6142149219963</v>
      </c>
      <c r="AB197" s="44">
        <f t="shared" si="120"/>
        <v>0</v>
      </c>
      <c r="AC197" s="1">
        <v>677</v>
      </c>
      <c r="AD197" s="1">
        <v>368</v>
      </c>
      <c r="AI197" s="7">
        <f t="shared" ref="AI197:AI223" si="124">IF(T197&gt;0,RANK(T197,(P197:Z197)),0)</f>
        <v>3</v>
      </c>
      <c r="AJ197" s="7">
        <f t="shared" ref="AJ197:AJ223" si="125">IF(U197&gt;0,RANK(U197,(P197:Z197)),0)</f>
        <v>0</v>
      </c>
      <c r="AK197" s="7">
        <f t="shared" ref="AK197:AK223" si="126">IF(V197&gt;0,RANK(V197,(P197:Z197)),0)</f>
        <v>0</v>
      </c>
      <c r="AL197" s="7">
        <f t="shared" ref="AL197:AL223" si="127">IF(W197&gt;0,RANK(W197,(P197:Z197)),0)</f>
        <v>0</v>
      </c>
      <c r="AM197" s="2">
        <f t="shared" ref="AM197:AM223" si="128">IF($C197=0,"-",T197/$C197)</f>
        <v>4.9939338451364355E-2</v>
      </c>
      <c r="AN197" s="2">
        <f t="shared" ref="AN197:AN223" si="129">IF($C197=0,"-",U197/$C197)</f>
        <v>0</v>
      </c>
      <c r="AO197" s="2">
        <f t="shared" ref="AO197:AO223" si="130">IF($C197=0,"-",V197/$C197)</f>
        <v>0</v>
      </c>
      <c r="AP197" s="2">
        <f t="shared" ref="AP197:AP223" si="131">IF($C197=0,"-",W197/$C197)</f>
        <v>0</v>
      </c>
      <c r="AR197" t="str">
        <f t="shared" si="86"/>
        <v>Riverside</v>
      </c>
      <c r="AS197" s="6" t="s">
        <v>208</v>
      </c>
      <c r="AT197" s="162"/>
      <c r="AV197" s="91">
        <v>6</v>
      </c>
      <c r="AW197" s="93">
        <v>65</v>
      </c>
      <c r="AX197" s="99">
        <f t="shared" ref="AX197:AX222" si="132">AV197*1000+AW197</f>
        <v>6065</v>
      </c>
      <c r="AZ197" s="7" t="s">
        <v>3053</v>
      </c>
      <c r="BA197" t="s">
        <v>3290</v>
      </c>
      <c r="BB197" s="1"/>
      <c r="BC197" s="1"/>
      <c r="BD197" s="1"/>
      <c r="CP197">
        <v>1</v>
      </c>
      <c r="CQ197" s="162">
        <v>0</v>
      </c>
      <c r="CR197">
        <v>2</v>
      </c>
    </row>
    <row r="198" spans="1:96" hidden="1" outlineLevel="1">
      <c r="A198" s="6" t="s">
        <v>1251</v>
      </c>
      <c r="B198" s="6" t="s">
        <v>208</v>
      </c>
      <c r="C198" s="1">
        <f t="shared" si="103"/>
        <v>84613.033326625053</v>
      </c>
      <c r="D198" s="7">
        <f>IF(P198&gt;0,RANK(P198,(P198:R198,S198:AG198)),0)</f>
        <v>0</v>
      </c>
      <c r="E198" s="7">
        <f>IF(Q198&gt;0,RANK(Q198,(P198:R198,S198:AG198)),0)</f>
        <v>4</v>
      </c>
      <c r="F198" s="7">
        <f>IF(R198&gt;0,RANK(R198,(P198:R198,S198:AG198)),0)</f>
        <v>1</v>
      </c>
      <c r="G198" s="7">
        <f>IF(S198&gt;0,RANK(S198,(P198:R198,S198:AG198)),0)</f>
        <v>2</v>
      </c>
      <c r="H198" s="48">
        <f t="shared" si="104"/>
        <v>58639</v>
      </c>
      <c r="I198" s="163">
        <f t="shared" si="105"/>
        <v>0.69302562140327095</v>
      </c>
      <c r="J198" s="2"/>
      <c r="K198" s="2">
        <f t="shared" si="121"/>
        <v>0</v>
      </c>
      <c r="L198" s="2">
        <f t="shared" si="122"/>
        <v>3.3978216912539501E-2</v>
      </c>
      <c r="M198" s="2">
        <f t="shared" si="123"/>
        <v>0.79635485634808234</v>
      </c>
      <c r="N198" s="2">
        <f t="shared" si="109"/>
        <v>0.10332923494481143</v>
      </c>
      <c r="O198" s="2">
        <f t="shared" si="110"/>
        <v>6.6337691794566681E-2</v>
      </c>
      <c r="Q198" s="1">
        <v>2875</v>
      </c>
      <c r="R198" s="1">
        <v>67382</v>
      </c>
      <c r="S198" s="1">
        <v>8743</v>
      </c>
      <c r="T198" s="1">
        <v>3810</v>
      </c>
      <c r="Z198" s="1">
        <f>AB$223*SUM(Q198:T198)</f>
        <v>888.03332662504738</v>
      </c>
      <c r="AB198" s="44">
        <f t="shared" si="120"/>
        <v>0</v>
      </c>
      <c r="AC198" s="1">
        <v>522</v>
      </c>
      <c r="AD198" s="1">
        <v>393</v>
      </c>
      <c r="AI198" s="7">
        <f t="shared" si="124"/>
        <v>3</v>
      </c>
      <c r="AJ198" s="7">
        <f t="shared" si="125"/>
        <v>0</v>
      </c>
      <c r="AK198" s="7">
        <f t="shared" si="126"/>
        <v>0</v>
      </c>
      <c r="AL198" s="7">
        <f t="shared" si="127"/>
        <v>0</v>
      </c>
      <c r="AM198" s="2">
        <f t="shared" si="128"/>
        <v>4.5028523978008869E-2</v>
      </c>
      <c r="AN198" s="2">
        <f t="shared" si="129"/>
        <v>0</v>
      </c>
      <c r="AO198" s="2">
        <f t="shared" si="130"/>
        <v>0</v>
      </c>
      <c r="AP198" s="2">
        <f t="shared" si="131"/>
        <v>0</v>
      </c>
      <c r="AR198" t="str">
        <f t="shared" si="86"/>
        <v>Sacramento</v>
      </c>
      <c r="AS198" s="6" t="s">
        <v>208</v>
      </c>
      <c r="AT198" s="162"/>
      <c r="AV198" s="91">
        <v>6</v>
      </c>
      <c r="AW198" s="93">
        <v>67</v>
      </c>
      <c r="AX198" s="99">
        <f t="shared" si="132"/>
        <v>6067</v>
      </c>
      <c r="AZ198" s="7" t="s">
        <v>3053</v>
      </c>
      <c r="BA198" t="s">
        <v>3290</v>
      </c>
      <c r="BB198" s="1"/>
      <c r="BC198" s="1"/>
      <c r="BD198" s="1"/>
      <c r="CP198">
        <v>0</v>
      </c>
      <c r="CQ198" s="162">
        <v>0</v>
      </c>
      <c r="CR198">
        <v>0</v>
      </c>
    </row>
    <row r="199" spans="1:96" hidden="1" outlineLevel="1">
      <c r="A199" s="6" t="s">
        <v>1252</v>
      </c>
      <c r="B199" s="6" t="s">
        <v>208</v>
      </c>
      <c r="C199" s="1">
        <f t="shared" si="103"/>
        <v>3385.011161387632</v>
      </c>
      <c r="D199" s="7">
        <f>IF(P199&gt;0,RANK(P199,(P199:R199,S199:AG199)),0)</f>
        <v>0</v>
      </c>
      <c r="E199" s="7">
        <f>IF(Q199&gt;0,RANK(Q199,(P199:R199,S199:AG199)),0)</f>
        <v>4</v>
      </c>
      <c r="F199" s="7">
        <f>IF(R199&gt;0,RANK(R199,(P199:R199,S199:AG199)),0)</f>
        <v>1</v>
      </c>
      <c r="G199" s="7">
        <f>IF(S199&gt;0,RANK(S199,(P199:R199,S199:AG199)),0)</f>
        <v>2</v>
      </c>
      <c r="H199" s="48">
        <f t="shared" si="104"/>
        <v>2213</v>
      </c>
      <c r="I199" s="163">
        <f t="shared" si="105"/>
        <v>0.65376446176703762</v>
      </c>
      <c r="J199" s="2"/>
      <c r="K199" s="2">
        <f t="shared" si="121"/>
        <v>0</v>
      </c>
      <c r="L199" s="2">
        <f t="shared" si="122"/>
        <v>4.4313000119772093E-2</v>
      </c>
      <c r="M199" s="2">
        <f t="shared" si="123"/>
        <v>0.76366070206407233</v>
      </c>
      <c r="N199" s="2">
        <f t="shared" si="109"/>
        <v>0.10989624029703478</v>
      </c>
      <c r="O199" s="2">
        <f t="shared" si="110"/>
        <v>8.2130057519120767E-2</v>
      </c>
      <c r="Q199" s="1">
        <v>150</v>
      </c>
      <c r="R199" s="1">
        <v>2585</v>
      </c>
      <c r="S199" s="1">
        <v>372</v>
      </c>
      <c r="T199" s="1">
        <v>208</v>
      </c>
      <c r="AA199" s="1">
        <v>37</v>
      </c>
      <c r="AB199" s="44">
        <f t="shared" si="120"/>
        <v>1.1161387631975868E-2</v>
      </c>
      <c r="AC199" s="1">
        <v>17</v>
      </c>
      <c r="AD199" s="1">
        <v>16</v>
      </c>
      <c r="AI199" s="7">
        <f t="shared" si="124"/>
        <v>3</v>
      </c>
      <c r="AJ199" s="7">
        <f t="shared" si="125"/>
        <v>0</v>
      </c>
      <c r="AK199" s="7">
        <f t="shared" si="126"/>
        <v>0</v>
      </c>
      <c r="AL199" s="7">
        <f t="shared" si="127"/>
        <v>0</v>
      </c>
      <c r="AM199" s="2">
        <f t="shared" si="128"/>
        <v>6.1447360166083966E-2</v>
      </c>
      <c r="AN199" s="2">
        <f t="shared" si="129"/>
        <v>0</v>
      </c>
      <c r="AO199" s="2">
        <f t="shared" si="130"/>
        <v>0</v>
      </c>
      <c r="AP199" s="2">
        <f t="shared" si="131"/>
        <v>0</v>
      </c>
      <c r="AR199" t="str">
        <f t="shared" ref="AR199:AR223" si="133">A199</f>
        <v>San Benito</v>
      </c>
      <c r="AS199" s="6" t="s">
        <v>208</v>
      </c>
      <c r="AT199" s="162">
        <v>20</v>
      </c>
      <c r="AV199" s="91">
        <v>6</v>
      </c>
      <c r="AW199" s="93">
        <v>69</v>
      </c>
      <c r="AX199" s="99">
        <f t="shared" si="132"/>
        <v>6069</v>
      </c>
      <c r="AZ199" s="7" t="s">
        <v>3053</v>
      </c>
      <c r="BA199" t="s">
        <v>3290</v>
      </c>
      <c r="BB199" s="1"/>
      <c r="BC199" s="1"/>
      <c r="BD199" s="1"/>
      <c r="CP199" s="162">
        <v>0</v>
      </c>
      <c r="CQ199" s="162">
        <v>0</v>
      </c>
      <c r="CR199">
        <v>0</v>
      </c>
    </row>
    <row r="200" spans="1:96" hidden="1" outlineLevel="1">
      <c r="A200" s="6" t="s">
        <v>1669</v>
      </c>
      <c r="B200" s="6" t="s">
        <v>208</v>
      </c>
      <c r="C200" s="1">
        <f t="shared" si="103"/>
        <v>88633.799621837956</v>
      </c>
      <c r="D200" s="7">
        <f>IF(P200&gt;0,RANK(P200,(P200:R200,S200:AG200)),0)</f>
        <v>0</v>
      </c>
      <c r="E200" s="7">
        <f>IF(Q200&gt;0,RANK(Q200,(P200:R200,S200:AG200)),0)</f>
        <v>4</v>
      </c>
      <c r="F200" s="7">
        <f>IF(R200&gt;0,RANK(R200,(P200:R200,S200:AG200)),0)</f>
        <v>1</v>
      </c>
      <c r="G200" s="7">
        <f>IF(S200&gt;0,RANK(S200,(P200:R200,S200:AG200)),0)</f>
        <v>2</v>
      </c>
      <c r="H200" s="48">
        <f t="shared" si="104"/>
        <v>60405</v>
      </c>
      <c r="I200" s="163">
        <f t="shared" si="105"/>
        <v>0.68151202202457728</v>
      </c>
      <c r="J200" s="2"/>
      <c r="K200" s="2">
        <f t="shared" si="121"/>
        <v>0</v>
      </c>
      <c r="L200" s="2">
        <f t="shared" si="122"/>
        <v>3.6092326106392229E-2</v>
      </c>
      <c r="M200" s="2">
        <f t="shared" si="123"/>
        <v>0.78316624466246232</v>
      </c>
      <c r="N200" s="2">
        <f t="shared" si="109"/>
        <v>0.10165422263788497</v>
      </c>
      <c r="O200" s="2">
        <f t="shared" si="110"/>
        <v>7.9087206593260476E-2</v>
      </c>
      <c r="Q200" s="1">
        <v>3199</v>
      </c>
      <c r="R200" s="1">
        <v>69415</v>
      </c>
      <c r="S200" s="1">
        <v>9010</v>
      </c>
      <c r="T200" s="1">
        <v>5174</v>
      </c>
      <c r="Z200" s="1">
        <f>AB$223*SUM(Q200:T200)</f>
        <v>930.79962183795271</v>
      </c>
      <c r="AB200" s="44">
        <f t="shared" si="120"/>
        <v>0</v>
      </c>
      <c r="AC200" s="1">
        <v>532</v>
      </c>
      <c r="AD200" s="1">
        <v>373</v>
      </c>
      <c r="AI200" s="7">
        <f t="shared" si="124"/>
        <v>3</v>
      </c>
      <c r="AJ200" s="7">
        <f t="shared" si="125"/>
        <v>0</v>
      </c>
      <c r="AK200" s="7">
        <f t="shared" si="126"/>
        <v>0</v>
      </c>
      <c r="AL200" s="7">
        <f t="shared" si="127"/>
        <v>0</v>
      </c>
      <c r="AM200" s="2">
        <f t="shared" si="128"/>
        <v>5.837502196763783E-2</v>
      </c>
      <c r="AN200" s="2">
        <f t="shared" si="129"/>
        <v>0</v>
      </c>
      <c r="AO200" s="2">
        <f t="shared" si="130"/>
        <v>0</v>
      </c>
      <c r="AP200" s="2">
        <f t="shared" si="131"/>
        <v>0</v>
      </c>
      <c r="AR200" t="str">
        <f t="shared" si="133"/>
        <v>San Bernardino</v>
      </c>
      <c r="AS200" s="6" t="s">
        <v>208</v>
      </c>
      <c r="AT200" s="162"/>
      <c r="AV200" s="91">
        <v>6</v>
      </c>
      <c r="AW200" s="93">
        <v>71</v>
      </c>
      <c r="AX200" s="99">
        <f t="shared" si="132"/>
        <v>6071</v>
      </c>
      <c r="AZ200" s="7" t="s">
        <v>3053</v>
      </c>
      <c r="BA200" t="s">
        <v>3290</v>
      </c>
      <c r="BB200" s="1"/>
      <c r="BC200" s="1"/>
      <c r="BD200" s="1"/>
      <c r="CP200" s="162">
        <v>0</v>
      </c>
      <c r="CQ200" s="162">
        <v>0</v>
      </c>
      <c r="CR200">
        <v>0</v>
      </c>
    </row>
    <row r="201" spans="1:96" hidden="1" outlineLevel="1">
      <c r="A201" s="6" t="s">
        <v>2001</v>
      </c>
      <c r="B201" s="6" t="s">
        <v>208</v>
      </c>
      <c r="C201" s="1">
        <f t="shared" si="103"/>
        <v>231290.23112155544</v>
      </c>
      <c r="D201" s="7">
        <f>IF(P201&gt;0,RANK(P201,(P201:R201,S201:AG201)),0)</f>
        <v>0</v>
      </c>
      <c r="E201" s="7">
        <f>IF(Q201&gt;0,RANK(Q201,(P201:R201,S201:AG201)),0)</f>
        <v>4</v>
      </c>
      <c r="F201" s="7">
        <f>IF(R201&gt;0,RANK(R201,(P201:R201,S201:AG201)),0)</f>
        <v>1</v>
      </c>
      <c r="G201" s="7">
        <f>IF(S201&gt;0,RANK(S201,(P201:R201,S201:AG201)),0)</f>
        <v>2</v>
      </c>
      <c r="H201" s="48">
        <f t="shared" si="104"/>
        <v>165881</v>
      </c>
      <c r="I201" s="163">
        <f t="shared" si="105"/>
        <v>0.717198470491478</v>
      </c>
      <c r="J201" s="2"/>
      <c r="K201" s="2">
        <f t="shared" si="121"/>
        <v>0</v>
      </c>
      <c r="L201" s="2">
        <f t="shared" si="122"/>
        <v>2.953864487432423E-2</v>
      </c>
      <c r="M201" s="2">
        <f t="shared" si="123"/>
        <v>0.81409404576643118</v>
      </c>
      <c r="N201" s="2">
        <f t="shared" si="109"/>
        <v>9.6895575274953211E-2</v>
      </c>
      <c r="O201" s="2">
        <f t="shared" si="110"/>
        <v>5.9471734084291378E-2</v>
      </c>
      <c r="Q201" s="1">
        <v>6832</v>
      </c>
      <c r="R201" s="1">
        <v>188292</v>
      </c>
      <c r="S201" s="1">
        <v>22411</v>
      </c>
      <c r="T201" s="1">
        <v>9646</v>
      </c>
      <c r="Z201" s="1">
        <f>AB$223*SUM(Q201:T201)</f>
        <v>2436.2311215554269</v>
      </c>
      <c r="AB201" s="44">
        <f t="shared" si="120"/>
        <v>0</v>
      </c>
      <c r="AC201" s="1">
        <v>998</v>
      </c>
      <c r="AD201" s="1">
        <v>675</v>
      </c>
      <c r="AI201" s="7">
        <f t="shared" si="124"/>
        <v>3</v>
      </c>
      <c r="AJ201" s="7">
        <f t="shared" si="125"/>
        <v>0</v>
      </c>
      <c r="AK201" s="7">
        <f t="shared" si="126"/>
        <v>0</v>
      </c>
      <c r="AL201" s="7">
        <f t="shared" si="127"/>
        <v>0</v>
      </c>
      <c r="AM201" s="2">
        <f t="shared" si="128"/>
        <v>4.1705176881986467E-2</v>
      </c>
      <c r="AN201" s="2">
        <f t="shared" si="129"/>
        <v>0</v>
      </c>
      <c r="AO201" s="2">
        <f t="shared" si="130"/>
        <v>0</v>
      </c>
      <c r="AP201" s="2">
        <f t="shared" si="131"/>
        <v>0</v>
      </c>
      <c r="AR201" t="str">
        <f t="shared" si="133"/>
        <v>San Diego</v>
      </c>
      <c r="AS201" s="6" t="s">
        <v>208</v>
      </c>
      <c r="AT201" s="162"/>
      <c r="AV201" s="91">
        <v>6</v>
      </c>
      <c r="AW201" s="93">
        <v>73</v>
      </c>
      <c r="AX201" s="99">
        <f t="shared" si="132"/>
        <v>6073</v>
      </c>
      <c r="AZ201" s="7" t="s">
        <v>3053</v>
      </c>
      <c r="BA201" t="s">
        <v>3290</v>
      </c>
      <c r="BB201" s="1"/>
      <c r="BC201" s="1"/>
      <c r="BD201" s="1"/>
      <c r="CP201" s="162">
        <v>0</v>
      </c>
      <c r="CQ201" s="162">
        <v>0</v>
      </c>
      <c r="CR201">
        <v>0</v>
      </c>
    </row>
    <row r="202" spans="1:96" hidden="1" outlineLevel="1">
      <c r="A202" s="6" t="s">
        <v>2251</v>
      </c>
      <c r="B202" s="6" t="s">
        <v>208</v>
      </c>
      <c r="C202" s="1">
        <f t="shared" si="103"/>
        <v>12114.019288469781</v>
      </c>
      <c r="D202" s="7">
        <f>IF(P202&gt;0,RANK(P202,(P202:R202,S202:AG202)),0)</f>
        <v>0</v>
      </c>
      <c r="E202" s="7">
        <f>IF(Q202&gt;0,RANK(Q202,(P202:R202,S202:AG202)),0)</f>
        <v>4</v>
      </c>
      <c r="F202" s="7">
        <f>IF(R202&gt;0,RANK(R202,(P202:R202,S202:AG202)),0)</f>
        <v>1</v>
      </c>
      <c r="G202" s="7">
        <f>IF(S202&gt;0,RANK(S202,(P202:R202,S202:AG202)),0)</f>
        <v>2</v>
      </c>
      <c r="H202" s="48">
        <f t="shared" si="104"/>
        <v>6461</v>
      </c>
      <c r="I202" s="163">
        <f t="shared" si="105"/>
        <v>0.53334899393379953</v>
      </c>
      <c r="J202" s="2"/>
      <c r="K202" s="2">
        <f t="shared" si="121"/>
        <v>0</v>
      </c>
      <c r="L202" s="2">
        <f t="shared" si="122"/>
        <v>3.9623512937350842E-2</v>
      </c>
      <c r="M202" s="2">
        <f t="shared" si="123"/>
        <v>0.7056287262259896</v>
      </c>
      <c r="N202" s="2">
        <f t="shared" si="109"/>
        <v>0.17227973229219001</v>
      </c>
      <c r="O202" s="2">
        <f t="shared" si="110"/>
        <v>8.2468028544469496E-2</v>
      </c>
      <c r="Q202" s="1">
        <v>480</v>
      </c>
      <c r="R202" s="1">
        <v>8548</v>
      </c>
      <c r="S202" s="1">
        <v>2087</v>
      </c>
      <c r="T202" s="1">
        <v>550</v>
      </c>
      <c r="AA202" s="1">
        <v>225</v>
      </c>
      <c r="AB202" s="44">
        <f t="shared" si="120"/>
        <v>1.9288469781397342E-2</v>
      </c>
      <c r="AC202" s="1">
        <v>120</v>
      </c>
      <c r="AD202" s="1">
        <v>104</v>
      </c>
      <c r="AI202" s="7">
        <f t="shared" si="124"/>
        <v>3</v>
      </c>
      <c r="AJ202" s="7">
        <f t="shared" si="125"/>
        <v>0</v>
      </c>
      <c r="AK202" s="7">
        <f t="shared" si="126"/>
        <v>0</v>
      </c>
      <c r="AL202" s="7">
        <f t="shared" si="127"/>
        <v>0</v>
      </c>
      <c r="AM202" s="2">
        <f t="shared" si="128"/>
        <v>4.5401941907381171E-2</v>
      </c>
      <c r="AN202" s="2">
        <f t="shared" si="129"/>
        <v>0</v>
      </c>
      <c r="AO202" s="2">
        <f t="shared" si="130"/>
        <v>0</v>
      </c>
      <c r="AP202" s="2">
        <f t="shared" si="131"/>
        <v>0</v>
      </c>
      <c r="AR202" t="str">
        <f t="shared" si="133"/>
        <v>San Francisco</v>
      </c>
      <c r="AS202" s="6" t="s">
        <v>208</v>
      </c>
      <c r="AT202" s="162"/>
      <c r="AV202" s="91">
        <v>6</v>
      </c>
      <c r="AW202" s="93">
        <v>75</v>
      </c>
      <c r="AX202" s="99">
        <f t="shared" si="132"/>
        <v>6075</v>
      </c>
      <c r="AZ202" s="7" t="s">
        <v>3053</v>
      </c>
      <c r="BA202" t="s">
        <v>3290</v>
      </c>
      <c r="BB202" s="1"/>
      <c r="BC202" s="1"/>
      <c r="BD202" s="1"/>
      <c r="CP202" s="162">
        <v>0</v>
      </c>
      <c r="CQ202">
        <v>1</v>
      </c>
      <c r="CR202">
        <v>0</v>
      </c>
    </row>
    <row r="203" spans="1:96" hidden="1" outlineLevel="1">
      <c r="A203" s="6" t="s">
        <v>2252</v>
      </c>
      <c r="B203" s="6" t="s">
        <v>208</v>
      </c>
      <c r="C203" s="1">
        <f t="shared" si="103"/>
        <v>40304.029325362055</v>
      </c>
      <c r="D203" s="7">
        <f>IF(P203&gt;0,RANK(P203,(P203:R203,S203:AG203)),0)</f>
        <v>0</v>
      </c>
      <c r="E203" s="7">
        <f>IF(Q203&gt;0,RANK(Q203,(P203:R203,S203:AG203)),0)</f>
        <v>4</v>
      </c>
      <c r="F203" s="7">
        <f>IF(R203&gt;0,RANK(R203,(P203:R203,S203:AG203)),0)</f>
        <v>1</v>
      </c>
      <c r="G203" s="7">
        <f>IF(S203&gt;0,RANK(S203,(P203:R203,S203:AG203)),0)</f>
        <v>2</v>
      </c>
      <c r="H203" s="48">
        <f t="shared" si="104"/>
        <v>27237</v>
      </c>
      <c r="I203" s="163">
        <f t="shared" si="105"/>
        <v>0.675788511866247</v>
      </c>
      <c r="J203" s="2"/>
      <c r="K203" s="2">
        <f t="shared" si="121"/>
        <v>0</v>
      </c>
      <c r="L203" s="2">
        <f t="shared" si="122"/>
        <v>3.882986456183414E-2</v>
      </c>
      <c r="M203" s="2">
        <f t="shared" si="123"/>
        <v>0.77131245982986452</v>
      </c>
      <c r="N203" s="2">
        <f t="shared" si="109"/>
        <v>9.5523947963617531E-2</v>
      </c>
      <c r="O203" s="2">
        <f t="shared" si="110"/>
        <v>9.4333727644683826E-2</v>
      </c>
      <c r="Q203" s="1">
        <v>1565</v>
      </c>
      <c r="R203" s="1">
        <v>31087</v>
      </c>
      <c r="S203" s="1">
        <v>3850</v>
      </c>
      <c r="T203" s="1">
        <v>2304</v>
      </c>
      <c r="AA203" s="1">
        <v>1138</v>
      </c>
      <c r="AB203" s="44">
        <f t="shared" si="120"/>
        <v>2.9325362057413804E-2</v>
      </c>
      <c r="AC203" s="1">
        <v>214</v>
      </c>
      <c r="AD203" s="1">
        <v>146</v>
      </c>
      <c r="AI203" s="7">
        <f t="shared" si="124"/>
        <v>3</v>
      </c>
      <c r="AJ203" s="7">
        <f t="shared" si="125"/>
        <v>0</v>
      </c>
      <c r="AK203" s="7">
        <f t="shared" si="126"/>
        <v>0</v>
      </c>
      <c r="AL203" s="7">
        <f t="shared" si="127"/>
        <v>0</v>
      </c>
      <c r="AM203" s="2">
        <f t="shared" si="128"/>
        <v>5.7165500287837609E-2</v>
      </c>
      <c r="AN203" s="2">
        <f t="shared" si="129"/>
        <v>0</v>
      </c>
      <c r="AO203" s="2">
        <f t="shared" si="130"/>
        <v>0</v>
      </c>
      <c r="AP203" s="2">
        <f t="shared" si="131"/>
        <v>0</v>
      </c>
      <c r="AR203" t="str">
        <f t="shared" si="133"/>
        <v>San Joaquin</v>
      </c>
      <c r="AS203" s="6" t="s">
        <v>208</v>
      </c>
      <c r="AT203" s="162"/>
      <c r="AV203" s="91">
        <v>6</v>
      </c>
      <c r="AW203" s="93">
        <v>77</v>
      </c>
      <c r="AX203" s="99">
        <f t="shared" si="132"/>
        <v>6077</v>
      </c>
      <c r="AZ203" s="7" t="s">
        <v>3053</v>
      </c>
      <c r="BA203" t="s">
        <v>3290</v>
      </c>
      <c r="BB203" s="1"/>
      <c r="BC203" s="1"/>
      <c r="BD203" s="1"/>
      <c r="CP203" s="162">
        <v>0</v>
      </c>
      <c r="CQ203">
        <v>0</v>
      </c>
      <c r="CR203">
        <v>4</v>
      </c>
    </row>
    <row r="204" spans="1:96" hidden="1" outlineLevel="1">
      <c r="A204" s="6" t="s">
        <v>1303</v>
      </c>
      <c r="B204" s="6" t="s">
        <v>208</v>
      </c>
      <c r="C204" s="1">
        <f t="shared" si="103"/>
        <v>32074.016998527433</v>
      </c>
      <c r="D204" s="7">
        <f>IF(P204&gt;0,RANK(P204,(P204:R204,S204:AG204)),0)</f>
        <v>0</v>
      </c>
      <c r="E204" s="7">
        <f>IF(Q204&gt;0,RANK(Q204,(P204:R204,S204:AG204)),0)</f>
        <v>4</v>
      </c>
      <c r="F204" s="7">
        <f>IF(R204&gt;0,RANK(R204,(P204:R204,S204:AG204)),0)</f>
        <v>1</v>
      </c>
      <c r="G204" s="7">
        <f>IF(S204&gt;0,RANK(S204,(P204:R204,S204:AG204)),0)</f>
        <v>2</v>
      </c>
      <c r="H204" s="48">
        <f t="shared" si="104"/>
        <v>20465</v>
      </c>
      <c r="I204" s="163">
        <f t="shared" si="105"/>
        <v>0.63805540793158455</v>
      </c>
      <c r="J204" s="2"/>
      <c r="K204" s="2">
        <f t="shared" si="121"/>
        <v>0</v>
      </c>
      <c r="L204" s="2">
        <f t="shared" si="122"/>
        <v>3.6571658612448023E-2</v>
      </c>
      <c r="M204" s="2">
        <f t="shared" si="123"/>
        <v>0.75690550395089562</v>
      </c>
      <c r="N204" s="2">
        <f t="shared" si="109"/>
        <v>0.11885009601931104</v>
      </c>
      <c r="O204" s="2">
        <f t="shared" si="110"/>
        <v>8.7672741417345296E-2</v>
      </c>
      <c r="Q204" s="1">
        <v>1173</v>
      </c>
      <c r="R204" s="1">
        <v>24277</v>
      </c>
      <c r="S204" s="1">
        <v>3812</v>
      </c>
      <c r="T204" s="1">
        <v>1976</v>
      </c>
      <c r="AA204" s="1">
        <v>531</v>
      </c>
      <c r="AB204" s="44">
        <f t="shared" si="120"/>
        <v>1.6998527434534862E-2</v>
      </c>
      <c r="AC204" s="1">
        <v>165</v>
      </c>
      <c r="AD204" s="1">
        <v>140</v>
      </c>
      <c r="AI204" s="7">
        <f t="shared" si="124"/>
        <v>3</v>
      </c>
      <c r="AJ204" s="7">
        <f t="shared" si="125"/>
        <v>0</v>
      </c>
      <c r="AK204" s="7">
        <f t="shared" si="126"/>
        <v>0</v>
      </c>
      <c r="AL204" s="7">
        <f t="shared" si="127"/>
        <v>0</v>
      </c>
      <c r="AM204" s="2">
        <f t="shared" si="128"/>
        <v>6.1607499930261968E-2</v>
      </c>
      <c r="AN204" s="2">
        <f t="shared" si="129"/>
        <v>0</v>
      </c>
      <c r="AO204" s="2">
        <f t="shared" si="130"/>
        <v>0</v>
      </c>
      <c r="AP204" s="2">
        <f t="shared" si="131"/>
        <v>0</v>
      </c>
      <c r="AR204" t="str">
        <f t="shared" si="133"/>
        <v>San Luis Obispo</v>
      </c>
      <c r="AS204" s="6" t="s">
        <v>208</v>
      </c>
      <c r="AT204" s="162">
        <v>24</v>
      </c>
      <c r="AV204" s="91">
        <v>6</v>
      </c>
      <c r="AW204" s="93">
        <v>79</v>
      </c>
      <c r="AX204" s="99">
        <f t="shared" si="132"/>
        <v>6079</v>
      </c>
      <c r="AZ204" s="7" t="s">
        <v>3053</v>
      </c>
      <c r="BA204" t="s">
        <v>3290</v>
      </c>
      <c r="BB204" s="1"/>
      <c r="BC204" s="1"/>
      <c r="BD204" s="1"/>
      <c r="CP204" s="162">
        <v>0</v>
      </c>
      <c r="CQ204">
        <v>0</v>
      </c>
      <c r="CR204">
        <v>0</v>
      </c>
    </row>
    <row r="205" spans="1:96" hidden="1" outlineLevel="1">
      <c r="A205" s="6" t="s">
        <v>1713</v>
      </c>
      <c r="B205" s="6" t="s">
        <v>208</v>
      </c>
      <c r="C205" s="1">
        <f t="shared" si="103"/>
        <v>28085.701929110091</v>
      </c>
      <c r="D205" s="7">
        <f>IF(P205&gt;0,RANK(P205,(P205:R205,S205:AG205)),0)</f>
        <v>0</v>
      </c>
      <c r="E205" s="7">
        <f>IF(Q205&gt;0,RANK(Q205,(P205:R205,S205:AG205)),0)</f>
        <v>4</v>
      </c>
      <c r="F205" s="7">
        <f>IF(R205&gt;0,RANK(R205,(P205:R205,S205:AG205)),0)</f>
        <v>1</v>
      </c>
      <c r="G205" s="7">
        <f>IF(S205&gt;0,RANK(S205,(P205:R205,S205:AG205)),0)</f>
        <v>2</v>
      </c>
      <c r="H205" s="48">
        <f t="shared" si="104"/>
        <v>18088</v>
      </c>
      <c r="I205" s="163">
        <f t="shared" si="105"/>
        <v>0.6440287675791454</v>
      </c>
      <c r="J205" s="2"/>
      <c r="K205" s="2">
        <f t="shared" si="121"/>
        <v>0</v>
      </c>
      <c r="L205" s="2">
        <f t="shared" si="122"/>
        <v>3.589014803846631E-2</v>
      </c>
      <c r="M205" s="2">
        <f t="shared" si="123"/>
        <v>0.7683624947124037</v>
      </c>
      <c r="N205" s="2">
        <f t="shared" si="109"/>
        <v>0.12433372713325828</v>
      </c>
      <c r="O205" s="2">
        <f t="shared" si="110"/>
        <v>7.1413630115871665E-2</v>
      </c>
      <c r="Q205" s="1">
        <v>1008</v>
      </c>
      <c r="R205" s="1">
        <v>21580</v>
      </c>
      <c r="S205" s="1">
        <v>3492</v>
      </c>
      <c r="T205" s="1">
        <v>1308</v>
      </c>
      <c r="Z205" s="1">
        <f>AB$223*SUM(Q205:T205)</f>
        <v>293.70192911009298</v>
      </c>
      <c r="AB205" s="44">
        <f t="shared" si="120"/>
        <v>0</v>
      </c>
      <c r="AC205" s="1">
        <v>259</v>
      </c>
      <c r="AD205" s="1">
        <v>145</v>
      </c>
      <c r="AI205" s="7">
        <f t="shared" si="124"/>
        <v>3</v>
      </c>
      <c r="AJ205" s="7">
        <f t="shared" si="125"/>
        <v>0</v>
      </c>
      <c r="AK205" s="7">
        <f t="shared" si="126"/>
        <v>0</v>
      </c>
      <c r="AL205" s="7">
        <f t="shared" si="127"/>
        <v>0</v>
      </c>
      <c r="AM205" s="2">
        <f t="shared" si="128"/>
        <v>4.6571739716581281E-2</v>
      </c>
      <c r="AN205" s="2">
        <f t="shared" si="129"/>
        <v>0</v>
      </c>
      <c r="AO205" s="2">
        <f t="shared" si="130"/>
        <v>0</v>
      </c>
      <c r="AP205" s="2">
        <f t="shared" si="131"/>
        <v>0</v>
      </c>
      <c r="AR205" t="str">
        <f t="shared" si="133"/>
        <v>San Mateo</v>
      </c>
      <c r="AS205" s="6" t="s">
        <v>208</v>
      </c>
      <c r="AT205" s="162"/>
      <c r="AV205" s="91">
        <v>6</v>
      </c>
      <c r="AW205" s="93">
        <v>81</v>
      </c>
      <c r="AX205" s="99">
        <f t="shared" si="132"/>
        <v>6081</v>
      </c>
      <c r="AZ205" s="7" t="s">
        <v>3053</v>
      </c>
      <c r="BA205" t="s">
        <v>3290</v>
      </c>
      <c r="BB205" s="1"/>
      <c r="BC205" s="1"/>
      <c r="BD205" s="1"/>
      <c r="CP205" s="162">
        <v>0</v>
      </c>
      <c r="CQ205">
        <v>0</v>
      </c>
      <c r="CR205">
        <v>0</v>
      </c>
    </row>
    <row r="206" spans="1:96" hidden="1" outlineLevel="1">
      <c r="A206" s="6" t="s">
        <v>445</v>
      </c>
      <c r="B206" s="6" t="s">
        <v>208</v>
      </c>
      <c r="C206" s="1">
        <f t="shared" si="103"/>
        <v>33025.363549281952</v>
      </c>
      <c r="D206" s="7">
        <f>IF(P206&gt;0,RANK(P206,(P206:R206,S206:AG206)),0)</f>
        <v>0</v>
      </c>
      <c r="E206" s="7">
        <f>IF(Q206&gt;0,RANK(Q206,(P206:R206,S206:AG206)),0)</f>
        <v>4</v>
      </c>
      <c r="F206" s="7">
        <f>IF(R206&gt;0,RANK(R206,(P206:R206,S206:AG206)),0)</f>
        <v>1</v>
      </c>
      <c r="G206" s="7">
        <f>IF(S206&gt;0,RANK(S206,(P206:R206,S206:AG206)),0)</f>
        <v>2</v>
      </c>
      <c r="H206" s="48">
        <f t="shared" si="104"/>
        <v>22931</v>
      </c>
      <c r="I206" s="163">
        <f t="shared" si="105"/>
        <v>0.69434511949524236</v>
      </c>
      <c r="J206" s="2"/>
      <c r="K206" s="2">
        <f t="shared" si="121"/>
        <v>0</v>
      </c>
      <c r="L206" s="2">
        <f t="shared" si="122"/>
        <v>4.1059351185536989E-2</v>
      </c>
      <c r="M206" s="2">
        <f t="shared" si="123"/>
        <v>0.78975663541384644</v>
      </c>
      <c r="N206" s="2">
        <f t="shared" si="109"/>
        <v>9.5411515918604028E-2</v>
      </c>
      <c r="O206" s="2">
        <f t="shared" si="110"/>
        <v>7.3772497482012589E-2</v>
      </c>
      <c r="Q206" s="1">
        <v>1356</v>
      </c>
      <c r="R206" s="1">
        <v>26082</v>
      </c>
      <c r="S206" s="1">
        <v>3151</v>
      </c>
      <c r="T206" s="1">
        <v>1803</v>
      </c>
      <c r="Z206" s="1">
        <f>AB$223*SUM(Q206:T206)</f>
        <v>347.36354928195311</v>
      </c>
      <c r="AB206" s="44">
        <f t="shared" si="120"/>
        <v>0</v>
      </c>
      <c r="AC206" s="1">
        <v>166</v>
      </c>
      <c r="AD206" s="1">
        <v>120</v>
      </c>
      <c r="AI206" s="7">
        <f t="shared" si="124"/>
        <v>3</v>
      </c>
      <c r="AJ206" s="7">
        <f t="shared" si="125"/>
        <v>0</v>
      </c>
      <c r="AK206" s="7">
        <f t="shared" si="126"/>
        <v>0</v>
      </c>
      <c r="AL206" s="7">
        <f t="shared" si="127"/>
        <v>0</v>
      </c>
      <c r="AM206" s="2">
        <f t="shared" si="128"/>
        <v>5.4594402793158699E-2</v>
      </c>
      <c r="AN206" s="2">
        <f t="shared" si="129"/>
        <v>0</v>
      </c>
      <c r="AO206" s="2">
        <f t="shared" si="130"/>
        <v>0</v>
      </c>
      <c r="AP206" s="2">
        <f t="shared" si="131"/>
        <v>0</v>
      </c>
      <c r="AR206" t="str">
        <f t="shared" si="133"/>
        <v>Santa Barbara</v>
      </c>
      <c r="AS206" s="6" t="s">
        <v>208</v>
      </c>
      <c r="AT206" s="162">
        <v>24</v>
      </c>
      <c r="AV206" s="91">
        <v>6</v>
      </c>
      <c r="AW206" s="93">
        <v>83</v>
      </c>
      <c r="AX206" s="99">
        <f t="shared" si="132"/>
        <v>6083</v>
      </c>
      <c r="AZ206" s="7" t="s">
        <v>3053</v>
      </c>
      <c r="BA206" t="s">
        <v>3290</v>
      </c>
      <c r="BB206" s="1"/>
      <c r="BC206" s="1"/>
      <c r="BD206" s="1"/>
      <c r="CP206" s="162">
        <v>0</v>
      </c>
      <c r="CQ206">
        <v>0</v>
      </c>
      <c r="CR206">
        <v>0</v>
      </c>
    </row>
    <row r="207" spans="1:96" hidden="1" outlineLevel="1">
      <c r="A207" s="6" t="s">
        <v>191</v>
      </c>
      <c r="B207" s="6" t="s">
        <v>208</v>
      </c>
      <c r="C207" s="1">
        <f t="shared" si="103"/>
        <v>76618.57853722664</v>
      </c>
      <c r="D207" s="7">
        <f>IF(P207&gt;0,RANK(P207,(P207:R207,S207:AG207)),0)</f>
        <v>0</v>
      </c>
      <c r="E207" s="7">
        <f>IF(Q207&gt;0,RANK(Q207,(P207:R207,S207:AG207)),0)</f>
        <v>4</v>
      </c>
      <c r="F207" s="7">
        <f>IF(R207&gt;0,RANK(R207,(P207:R207,S207:AG207)),0)</f>
        <v>1</v>
      </c>
      <c r="G207" s="7">
        <f>IF(S207&gt;0,RANK(S207,(P207:R207,S207:AG207)),0)</f>
        <v>2</v>
      </c>
      <c r="H207" s="48">
        <f t="shared" si="104"/>
        <v>44850</v>
      </c>
      <c r="I207" s="163">
        <f t="shared" si="105"/>
        <v>0.58536716363393182</v>
      </c>
      <c r="J207" s="2"/>
      <c r="K207" s="2">
        <f t="shared" si="121"/>
        <v>0</v>
      </c>
      <c r="L207" s="2">
        <f t="shared" si="122"/>
        <v>4.1908895483356856E-2</v>
      </c>
      <c r="M207" s="2">
        <f t="shared" si="123"/>
        <v>0.72605105787719049</v>
      </c>
      <c r="N207" s="2">
        <f t="shared" si="109"/>
        <v>0.14068389424325867</v>
      </c>
      <c r="O207" s="2">
        <f t="shared" si="110"/>
        <v>9.135615239619399E-2</v>
      </c>
      <c r="Q207" s="1">
        <v>3211</v>
      </c>
      <c r="R207" s="1">
        <v>55629</v>
      </c>
      <c r="S207" s="1">
        <v>10779</v>
      </c>
      <c r="T207" s="1">
        <v>4756</v>
      </c>
      <c r="Z207" s="1">
        <f>AB$223*SUM(Q207:T207)</f>
        <v>797.5785372266381</v>
      </c>
      <c r="AB207" s="44">
        <f t="shared" si="120"/>
        <v>0</v>
      </c>
      <c r="AC207" s="1">
        <v>826</v>
      </c>
      <c r="AD207" s="1">
        <v>620</v>
      </c>
      <c r="AI207" s="7">
        <f t="shared" si="124"/>
        <v>3</v>
      </c>
      <c r="AJ207" s="7">
        <f t="shared" si="125"/>
        <v>0</v>
      </c>
      <c r="AK207" s="7">
        <f t="shared" si="126"/>
        <v>0</v>
      </c>
      <c r="AL207" s="7">
        <f t="shared" si="127"/>
        <v>0</v>
      </c>
      <c r="AM207" s="2">
        <f t="shared" si="128"/>
        <v>6.2073717508204673E-2</v>
      </c>
      <c r="AN207" s="2">
        <f t="shared" si="129"/>
        <v>0</v>
      </c>
      <c r="AO207" s="2">
        <f t="shared" si="130"/>
        <v>0</v>
      </c>
      <c r="AP207" s="2">
        <f t="shared" si="131"/>
        <v>0</v>
      </c>
      <c r="AR207" t="str">
        <f t="shared" si="133"/>
        <v>Santa Clara</v>
      </c>
      <c r="AS207" s="6" t="s">
        <v>208</v>
      </c>
      <c r="AT207" s="162"/>
      <c r="AV207" s="91">
        <v>6</v>
      </c>
      <c r="AW207" s="93">
        <v>85</v>
      </c>
      <c r="AX207" s="99">
        <f t="shared" si="132"/>
        <v>6085</v>
      </c>
      <c r="AZ207" s="7" t="s">
        <v>3053</v>
      </c>
      <c r="BA207" t="s">
        <v>3290</v>
      </c>
      <c r="BB207" s="1"/>
      <c r="BC207" s="1"/>
      <c r="BD207" s="1"/>
      <c r="CP207" s="162">
        <v>0</v>
      </c>
      <c r="CQ207">
        <v>0</v>
      </c>
      <c r="CR207">
        <v>0</v>
      </c>
    </row>
    <row r="208" spans="1:96" hidden="1" outlineLevel="1">
      <c r="A208" s="6" t="s">
        <v>47</v>
      </c>
      <c r="B208" s="6" t="s">
        <v>208</v>
      </c>
      <c r="C208" s="1">
        <f t="shared" si="103"/>
        <v>12776.017182962245</v>
      </c>
      <c r="D208" s="7">
        <f>IF(P208&gt;0,RANK(P208,(P208:R208,S208:AG208)),0)</f>
        <v>0</v>
      </c>
      <c r="E208" s="7">
        <f>IF(Q208&gt;0,RANK(Q208,(P208:R208,S208:AG208)),0)</f>
        <v>4</v>
      </c>
      <c r="F208" s="7">
        <f>IF(R208&gt;0,RANK(R208,(P208:R208,S208:AG208)),0)</f>
        <v>1</v>
      </c>
      <c r="G208" s="7">
        <f>IF(S208&gt;0,RANK(S208,(P208:R208,S208:AG208)),0)</f>
        <v>2</v>
      </c>
      <c r="H208" s="48">
        <f t="shared" si="104"/>
        <v>5332</v>
      </c>
      <c r="I208" s="163">
        <f t="shared" si="105"/>
        <v>0.41734446061254621</v>
      </c>
      <c r="J208" s="2"/>
      <c r="K208" s="2">
        <f t="shared" si="121"/>
        <v>0</v>
      </c>
      <c r="L208" s="2">
        <f t="shared" si="122"/>
        <v>3.0212858551470899E-2</v>
      </c>
      <c r="M208" s="2">
        <f t="shared" si="123"/>
        <v>0.65333349826198861</v>
      </c>
      <c r="N208" s="2">
        <f t="shared" si="109"/>
        <v>0.23598903764944237</v>
      </c>
      <c r="O208" s="2">
        <f t="shared" si="110"/>
        <v>8.0464605537098083E-2</v>
      </c>
      <c r="Q208" s="1">
        <v>386</v>
      </c>
      <c r="R208" s="1">
        <v>8347</v>
      </c>
      <c r="S208" s="1">
        <v>3015</v>
      </c>
      <c r="T208" s="1">
        <v>648</v>
      </c>
      <c r="AA208" s="1">
        <v>213</v>
      </c>
      <c r="AB208" s="44">
        <f t="shared" si="120"/>
        <v>1.718296224588577E-2</v>
      </c>
      <c r="AC208" s="1">
        <v>81</v>
      </c>
      <c r="AD208" s="1">
        <v>86</v>
      </c>
      <c r="AI208" s="7">
        <f t="shared" si="124"/>
        <v>3</v>
      </c>
      <c r="AJ208" s="7">
        <f t="shared" si="125"/>
        <v>0</v>
      </c>
      <c r="AK208" s="7">
        <f t="shared" si="126"/>
        <v>0</v>
      </c>
      <c r="AL208" s="7">
        <f t="shared" si="127"/>
        <v>0</v>
      </c>
      <c r="AM208" s="2">
        <f t="shared" si="128"/>
        <v>5.0720031972417465E-2</v>
      </c>
      <c r="AN208" s="2">
        <f t="shared" si="129"/>
        <v>0</v>
      </c>
      <c r="AO208" s="2">
        <f t="shared" si="130"/>
        <v>0</v>
      </c>
      <c r="AP208" s="2">
        <f t="shared" si="131"/>
        <v>0</v>
      </c>
      <c r="AR208" t="str">
        <f t="shared" si="133"/>
        <v>Santa Cruz</v>
      </c>
      <c r="AS208" s="6" t="s">
        <v>208</v>
      </c>
      <c r="AT208" s="162"/>
      <c r="AV208" s="91">
        <v>6</v>
      </c>
      <c r="AW208" s="93">
        <v>87</v>
      </c>
      <c r="AX208" s="99">
        <f t="shared" si="132"/>
        <v>6087</v>
      </c>
      <c r="AZ208" s="7" t="s">
        <v>3053</v>
      </c>
      <c r="BA208" t="s">
        <v>3290</v>
      </c>
      <c r="BB208" s="1"/>
      <c r="BC208" s="1"/>
      <c r="BD208" s="1"/>
      <c r="CP208" s="162">
        <v>0</v>
      </c>
      <c r="CQ208">
        <v>0</v>
      </c>
      <c r="CR208">
        <v>0</v>
      </c>
    </row>
    <row r="209" spans="1:96" hidden="1" outlineLevel="1">
      <c r="A209" s="6" t="s">
        <v>2176</v>
      </c>
      <c r="B209" s="6" t="s">
        <v>208</v>
      </c>
      <c r="C209" s="1">
        <f t="shared" si="103"/>
        <v>23870.008066570434</v>
      </c>
      <c r="D209" s="7">
        <f>IF(P209&gt;0,RANK(P209,(P209:R209,S209:AG209)),0)</f>
        <v>0</v>
      </c>
      <c r="E209" s="7">
        <f>IF(Q209&gt;0,RANK(Q209,(P209:R209,S209:AG209)),0)</f>
        <v>4</v>
      </c>
      <c r="F209" s="7">
        <f>IF(R209&gt;0,RANK(R209,(P209:R209,S209:AG209)),0)</f>
        <v>1</v>
      </c>
      <c r="G209" s="7">
        <f>IF(S209&gt;0,RANK(S209,(P209:R209,S209:AG209)),0)</f>
        <v>2</v>
      </c>
      <c r="H209" s="48">
        <f t="shared" si="104"/>
        <v>15983</v>
      </c>
      <c r="I209" s="163">
        <f t="shared" si="105"/>
        <v>0.66958502717826629</v>
      </c>
      <c r="J209" s="2"/>
      <c r="K209" s="2">
        <f t="shared" si="121"/>
        <v>0</v>
      </c>
      <c r="L209" s="2">
        <f t="shared" si="122"/>
        <v>5.2534544458583868E-2</v>
      </c>
      <c r="M209" s="2">
        <f t="shared" si="123"/>
        <v>0.76916605762328538</v>
      </c>
      <c r="N209" s="2">
        <f t="shared" si="109"/>
        <v>9.9581030445019023E-2</v>
      </c>
      <c r="O209" s="2">
        <f t="shared" si="110"/>
        <v>7.8718367473111742E-2</v>
      </c>
      <c r="Q209" s="1">
        <v>1254</v>
      </c>
      <c r="R209" s="1">
        <v>18360</v>
      </c>
      <c r="S209" s="1">
        <v>2377</v>
      </c>
      <c r="T209" s="1">
        <v>1563</v>
      </c>
      <c r="AA209" s="1">
        <v>190</v>
      </c>
      <c r="AB209" s="44">
        <f t="shared" si="120"/>
        <v>8.0665704338965787E-3</v>
      </c>
      <c r="AC209" s="1">
        <v>74</v>
      </c>
      <c r="AD209" s="1">
        <v>52</v>
      </c>
      <c r="AI209" s="7">
        <f t="shared" si="124"/>
        <v>3</v>
      </c>
      <c r="AJ209" s="7">
        <f t="shared" si="125"/>
        <v>0</v>
      </c>
      <c r="AK209" s="7">
        <f t="shared" si="126"/>
        <v>0</v>
      </c>
      <c r="AL209" s="7">
        <f t="shared" si="127"/>
        <v>0</v>
      </c>
      <c r="AM209" s="2">
        <f t="shared" si="128"/>
        <v>6.5479659480675106E-2</v>
      </c>
      <c r="AN209" s="2">
        <f t="shared" si="129"/>
        <v>0</v>
      </c>
      <c r="AO209" s="2">
        <f t="shared" si="130"/>
        <v>0</v>
      </c>
      <c r="AP209" s="2">
        <f t="shared" si="131"/>
        <v>0</v>
      </c>
      <c r="AR209" t="str">
        <f t="shared" si="133"/>
        <v>Shasta</v>
      </c>
      <c r="AS209" s="6" t="s">
        <v>208</v>
      </c>
      <c r="AT209" s="162">
        <v>1</v>
      </c>
      <c r="AV209" s="91">
        <v>6</v>
      </c>
      <c r="AW209" s="93">
        <v>89</v>
      </c>
      <c r="AX209" s="99">
        <f t="shared" si="132"/>
        <v>6089</v>
      </c>
      <c r="AZ209" s="7" t="s">
        <v>3053</v>
      </c>
      <c r="BA209" t="s">
        <v>3290</v>
      </c>
      <c r="BB209" s="1"/>
      <c r="BC209" s="1"/>
      <c r="BD209" s="1"/>
      <c r="CP209" s="162">
        <v>0</v>
      </c>
      <c r="CQ209" s="162">
        <v>0</v>
      </c>
      <c r="CR209">
        <v>1</v>
      </c>
    </row>
    <row r="210" spans="1:96" hidden="1" outlineLevel="1">
      <c r="A210" s="6" t="s">
        <v>456</v>
      </c>
      <c r="B210" s="6" t="s">
        <v>208</v>
      </c>
      <c r="C210" s="1">
        <f t="shared" si="103"/>
        <v>611.01675041876047</v>
      </c>
      <c r="D210" s="7">
        <f>IF(P210&gt;0,RANK(P210,(P210:R210,S210:AG210)),0)</f>
        <v>0</v>
      </c>
      <c r="E210" s="7">
        <f>IF(Q210&gt;0,RANK(Q210,(P210:R210,S210:AG210)),0)</f>
        <v>4</v>
      </c>
      <c r="F210" s="7">
        <f>IF(R210&gt;0,RANK(R210,(P210:R210,S210:AG210)),0)</f>
        <v>1</v>
      </c>
      <c r="G210" s="7">
        <f>IF(S210&gt;0,RANK(S210,(P210:R210,S210:AG210)),0)</f>
        <v>2</v>
      </c>
      <c r="H210" s="48">
        <f t="shared" si="104"/>
        <v>360</v>
      </c>
      <c r="I210" s="163">
        <f t="shared" si="105"/>
        <v>0.58918188372622182</v>
      </c>
      <c r="J210" s="2"/>
      <c r="K210" s="2">
        <f t="shared" si="121"/>
        <v>0</v>
      </c>
      <c r="L210" s="2">
        <f t="shared" si="122"/>
        <v>3.9278792248414782E-2</v>
      </c>
      <c r="M210" s="2">
        <f t="shared" si="123"/>
        <v>0.73156750562672535</v>
      </c>
      <c r="N210" s="2">
        <f t="shared" si="109"/>
        <v>0.14238562190050361</v>
      </c>
      <c r="O210" s="2">
        <f t="shared" si="110"/>
        <v>8.6768080224356253E-2</v>
      </c>
      <c r="Q210" s="1">
        <v>24</v>
      </c>
      <c r="R210" s="1">
        <v>447</v>
      </c>
      <c r="S210" s="1">
        <v>87</v>
      </c>
      <c r="T210" s="1">
        <v>39</v>
      </c>
      <c r="AA210" s="1">
        <v>10</v>
      </c>
      <c r="AB210" s="44">
        <f t="shared" si="120"/>
        <v>1.675041876046901E-2</v>
      </c>
      <c r="AC210" s="1">
        <v>4</v>
      </c>
      <c r="AD210" s="1">
        <v>0</v>
      </c>
      <c r="AI210" s="7">
        <f t="shared" si="124"/>
        <v>3</v>
      </c>
      <c r="AJ210" s="7">
        <f t="shared" si="125"/>
        <v>0</v>
      </c>
      <c r="AK210" s="7">
        <f t="shared" si="126"/>
        <v>0</v>
      </c>
      <c r="AL210" s="7">
        <f t="shared" si="127"/>
        <v>0</v>
      </c>
      <c r="AM210" s="2">
        <f t="shared" si="128"/>
        <v>6.3828037403674029E-2</v>
      </c>
      <c r="AN210" s="2">
        <f t="shared" si="129"/>
        <v>0</v>
      </c>
      <c r="AO210" s="2">
        <f t="shared" si="130"/>
        <v>0</v>
      </c>
      <c r="AP210" s="2">
        <f t="shared" si="131"/>
        <v>0</v>
      </c>
      <c r="AR210" t="str">
        <f t="shared" si="133"/>
        <v>Sierra</v>
      </c>
      <c r="AS210" s="6" t="s">
        <v>208</v>
      </c>
      <c r="AT210" s="162">
        <v>1</v>
      </c>
      <c r="AV210" s="91">
        <v>6</v>
      </c>
      <c r="AW210" s="93">
        <v>91</v>
      </c>
      <c r="AX210" s="99">
        <f t="shared" si="132"/>
        <v>6091</v>
      </c>
      <c r="AZ210" s="7" t="s">
        <v>3053</v>
      </c>
      <c r="BA210" t="s">
        <v>3290</v>
      </c>
      <c r="BB210" s="1"/>
      <c r="BC210" s="1"/>
      <c r="BD210" s="1"/>
      <c r="CP210" s="162">
        <v>0</v>
      </c>
      <c r="CQ210" s="162">
        <v>0</v>
      </c>
      <c r="CR210">
        <v>0</v>
      </c>
    </row>
    <row r="211" spans="1:96" hidden="1" outlineLevel="1">
      <c r="A211" s="6" t="s">
        <v>457</v>
      </c>
      <c r="B211" s="6" t="s">
        <v>208</v>
      </c>
      <c r="C211" s="1">
        <f t="shared" si="103"/>
        <v>5685.0116675641711</v>
      </c>
      <c r="D211" s="7">
        <f>IF(P211&gt;0,RANK(P211,(P211:R211,S211:AG211)),0)</f>
        <v>0</v>
      </c>
      <c r="E211" s="7">
        <f>IF(Q211&gt;0,RANK(Q211,(P211:R211,S211:AG211)),0)</f>
        <v>4</v>
      </c>
      <c r="F211" s="7">
        <f>IF(R211&gt;0,RANK(R211,(P211:R211,S211:AG211)),0)</f>
        <v>1</v>
      </c>
      <c r="G211" s="7">
        <f>IF(S211&gt;0,RANK(S211,(P211:R211,S211:AG211)),0)</f>
        <v>2</v>
      </c>
      <c r="H211" s="48">
        <f t="shared" si="104"/>
        <v>3635</v>
      </c>
      <c r="I211" s="163">
        <f t="shared" si="105"/>
        <v>0.63940062264770525</v>
      </c>
      <c r="J211" s="2"/>
      <c r="K211" s="2">
        <f t="shared" si="121"/>
        <v>0</v>
      </c>
      <c r="L211" s="2">
        <f t="shared" si="122"/>
        <v>4.9252317562959412E-2</v>
      </c>
      <c r="M211" s="2">
        <f t="shared" si="123"/>
        <v>0.74986653489605704</v>
      </c>
      <c r="N211" s="2">
        <f t="shared" si="109"/>
        <v>0.11046591224835182</v>
      </c>
      <c r="O211" s="2">
        <f t="shared" si="110"/>
        <v>9.0415235292631693E-2</v>
      </c>
      <c r="Q211" s="1">
        <v>280</v>
      </c>
      <c r="R211" s="1">
        <v>4263</v>
      </c>
      <c r="S211" s="1">
        <v>628</v>
      </c>
      <c r="T211" s="1">
        <v>400</v>
      </c>
      <c r="AA211" s="1">
        <v>65</v>
      </c>
      <c r="AB211" s="44">
        <f t="shared" si="120"/>
        <v>1.1667564171602944E-2</v>
      </c>
      <c r="AC211" s="1">
        <v>30</v>
      </c>
      <c r="AD211" s="1">
        <v>19</v>
      </c>
      <c r="AI211" s="7">
        <f t="shared" si="124"/>
        <v>3</v>
      </c>
      <c r="AJ211" s="7">
        <f t="shared" si="125"/>
        <v>0</v>
      </c>
      <c r="AK211" s="7">
        <f t="shared" si="126"/>
        <v>0</v>
      </c>
      <c r="AL211" s="7">
        <f t="shared" si="127"/>
        <v>0</v>
      </c>
      <c r="AM211" s="2">
        <f t="shared" si="128"/>
        <v>7.0360453661370587E-2</v>
      </c>
      <c r="AN211" s="2">
        <f t="shared" si="129"/>
        <v>0</v>
      </c>
      <c r="AO211" s="2">
        <f t="shared" si="130"/>
        <v>0</v>
      </c>
      <c r="AP211" s="2">
        <f t="shared" si="131"/>
        <v>0</v>
      </c>
      <c r="AR211" t="str">
        <f t="shared" si="133"/>
        <v>Siskiyou</v>
      </c>
      <c r="AS211" s="6" t="s">
        <v>208</v>
      </c>
      <c r="AT211" s="162">
        <v>1</v>
      </c>
      <c r="AV211" s="91">
        <v>6</v>
      </c>
      <c r="AW211" s="93">
        <v>93</v>
      </c>
      <c r="AX211" s="99">
        <f t="shared" si="132"/>
        <v>6093</v>
      </c>
      <c r="AZ211" s="7" t="s">
        <v>3053</v>
      </c>
      <c r="BA211" t="s">
        <v>3290</v>
      </c>
      <c r="BB211" s="1"/>
      <c r="BC211" s="1"/>
      <c r="BD211" s="1"/>
      <c r="CP211" s="162">
        <v>0</v>
      </c>
      <c r="CQ211" s="162">
        <v>0</v>
      </c>
      <c r="CR211">
        <v>0</v>
      </c>
    </row>
    <row r="212" spans="1:96" hidden="1" outlineLevel="1">
      <c r="A212" s="6" t="s">
        <v>1320</v>
      </c>
      <c r="B212" s="6" t="s">
        <v>208</v>
      </c>
      <c r="C212" s="1">
        <f t="shared" si="103"/>
        <v>20933.022490237752</v>
      </c>
      <c r="D212" s="7">
        <f>IF(P212&gt;0,RANK(P212,(P212:R212,S212:AG212)),0)</f>
        <v>0</v>
      </c>
      <c r="E212" s="7">
        <f>IF(Q212&gt;0,RANK(Q212,(P212:R212,S212:AG212)),0)</f>
        <v>4</v>
      </c>
      <c r="F212" s="7">
        <f>IF(R212&gt;0,RANK(R212,(P212:R212,S212:AG212)),0)</f>
        <v>1</v>
      </c>
      <c r="G212" s="7">
        <f>IF(S212&gt;0,RANK(S212,(P212:R212,S212:AG212)),0)</f>
        <v>2</v>
      </c>
      <c r="H212" s="48">
        <f t="shared" si="104"/>
        <v>13754</v>
      </c>
      <c r="I212" s="163">
        <f t="shared" si="105"/>
        <v>0.65704797319232167</v>
      </c>
      <c r="J212" s="2"/>
      <c r="K212" s="2">
        <f t="shared" si="121"/>
        <v>0</v>
      </c>
      <c r="L212" s="2">
        <f t="shared" si="122"/>
        <v>3.8694842103081321E-2</v>
      </c>
      <c r="M212" s="2">
        <f t="shared" si="123"/>
        <v>0.76042530444055367</v>
      </c>
      <c r="N212" s="2">
        <f t="shared" si="109"/>
        <v>0.10337733124823208</v>
      </c>
      <c r="O212" s="2">
        <f t="shared" si="110"/>
        <v>9.7502522208132977E-2</v>
      </c>
      <c r="Q212" s="1">
        <v>810</v>
      </c>
      <c r="R212" s="1">
        <v>15918</v>
      </c>
      <c r="S212" s="1">
        <v>2164</v>
      </c>
      <c r="T212" s="1">
        <v>1339</v>
      </c>
      <c r="AA212" s="1">
        <v>455</v>
      </c>
      <c r="AB212" s="44">
        <f t="shared" si="120"/>
        <v>2.2490237753941971E-2</v>
      </c>
      <c r="AC212" s="1">
        <v>134</v>
      </c>
      <c r="AD212" s="1">
        <v>113</v>
      </c>
      <c r="AI212" s="7">
        <f t="shared" si="124"/>
        <v>3</v>
      </c>
      <c r="AJ212" s="7">
        <f t="shared" si="125"/>
        <v>0</v>
      </c>
      <c r="AK212" s="7">
        <f t="shared" si="126"/>
        <v>0</v>
      </c>
      <c r="AL212" s="7">
        <f t="shared" si="127"/>
        <v>0</v>
      </c>
      <c r="AM212" s="2">
        <f t="shared" si="128"/>
        <v>6.3965917995093685E-2</v>
      </c>
      <c r="AN212" s="2">
        <f t="shared" si="129"/>
        <v>0</v>
      </c>
      <c r="AO212" s="2">
        <f t="shared" si="130"/>
        <v>0</v>
      </c>
      <c r="AP212" s="2">
        <f t="shared" si="131"/>
        <v>0</v>
      </c>
      <c r="AR212" t="str">
        <f t="shared" si="133"/>
        <v>Solano</v>
      </c>
      <c r="AS212" s="6" t="s">
        <v>208</v>
      </c>
      <c r="AT212" s="162"/>
      <c r="AV212" s="91">
        <v>6</v>
      </c>
      <c r="AW212" s="93">
        <v>95</v>
      </c>
      <c r="AX212" s="99">
        <f t="shared" si="132"/>
        <v>6095</v>
      </c>
      <c r="AZ212" s="7" t="s">
        <v>3053</v>
      </c>
      <c r="BA212" t="s">
        <v>3290</v>
      </c>
      <c r="BB212" s="1"/>
      <c r="BC212" s="1"/>
      <c r="BD212" s="1"/>
      <c r="CP212" s="162">
        <v>0</v>
      </c>
      <c r="CQ212" s="162">
        <v>0</v>
      </c>
      <c r="CR212">
        <v>0</v>
      </c>
    </row>
    <row r="213" spans="1:96" hidden="1" outlineLevel="1">
      <c r="A213" s="6" t="s">
        <v>1272</v>
      </c>
      <c r="B213" s="6" t="s">
        <v>208</v>
      </c>
      <c r="C213" s="1">
        <f t="shared" si="103"/>
        <v>28456.013860593714</v>
      </c>
      <c r="D213" s="7">
        <f>IF(P213&gt;0,RANK(P213,(P213:R213,S213:AG213)),0)</f>
        <v>0</v>
      </c>
      <c r="E213" s="7">
        <f>IF(Q213&gt;0,RANK(Q213,(P213:R213,S213:AG213)),0)</f>
        <v>4</v>
      </c>
      <c r="F213" s="7">
        <f>IF(R213&gt;0,RANK(R213,(P213:R213,S213:AG213)),0)</f>
        <v>1</v>
      </c>
      <c r="G213" s="7">
        <f>IF(S213&gt;0,RANK(S213,(P213:R213,S213:AG213)),0)</f>
        <v>2</v>
      </c>
      <c r="H213" s="48">
        <f t="shared" si="104"/>
        <v>16477</v>
      </c>
      <c r="I213" s="163">
        <f t="shared" si="105"/>
        <v>0.5790340165253286</v>
      </c>
      <c r="J213" s="2"/>
      <c r="K213" s="2">
        <f t="shared" si="121"/>
        <v>0</v>
      </c>
      <c r="L213" s="2">
        <f t="shared" si="122"/>
        <v>3.7285615799804189E-2</v>
      </c>
      <c r="M213" s="2">
        <f t="shared" si="123"/>
        <v>0.72367830929817878</v>
      </c>
      <c r="N213" s="2">
        <f t="shared" si="109"/>
        <v>0.14464429277285018</v>
      </c>
      <c r="O213" s="2">
        <f t="shared" si="110"/>
        <v>9.4391782129166879E-2</v>
      </c>
      <c r="Q213" s="1">
        <v>1061</v>
      </c>
      <c r="R213" s="1">
        <v>20593</v>
      </c>
      <c r="S213" s="1">
        <v>4116</v>
      </c>
      <c r="T213" s="1">
        <v>1718</v>
      </c>
      <c r="AA213" s="1">
        <v>381</v>
      </c>
      <c r="AB213" s="44">
        <f t="shared" si="120"/>
        <v>1.3860593713620488E-2</v>
      </c>
      <c r="AC213" s="1">
        <v>387</v>
      </c>
      <c r="AD213" s="1">
        <v>200</v>
      </c>
      <c r="AI213" s="7">
        <f t="shared" si="124"/>
        <v>3</v>
      </c>
      <c r="AJ213" s="7">
        <f t="shared" si="125"/>
        <v>0</v>
      </c>
      <c r="AK213" s="7">
        <f t="shared" si="126"/>
        <v>0</v>
      </c>
      <c r="AL213" s="7">
        <f t="shared" si="127"/>
        <v>0</v>
      </c>
      <c r="AM213" s="2">
        <f t="shared" si="128"/>
        <v>6.0373881191388874E-2</v>
      </c>
      <c r="AN213" s="2">
        <f t="shared" si="129"/>
        <v>0</v>
      </c>
      <c r="AO213" s="2">
        <f t="shared" si="130"/>
        <v>0</v>
      </c>
      <c r="AP213" s="2">
        <f t="shared" si="131"/>
        <v>0</v>
      </c>
      <c r="AR213" t="str">
        <f t="shared" si="133"/>
        <v>Sonoma</v>
      </c>
      <c r="AS213" s="6" t="s">
        <v>208</v>
      </c>
      <c r="AT213" s="162"/>
      <c r="AV213" s="91">
        <v>6</v>
      </c>
      <c r="AW213" s="93">
        <v>97</v>
      </c>
      <c r="AX213" s="99">
        <f t="shared" si="132"/>
        <v>6097</v>
      </c>
      <c r="AZ213" s="7" t="s">
        <v>3053</v>
      </c>
      <c r="BA213" t="s">
        <v>3290</v>
      </c>
      <c r="BB213" s="1"/>
      <c r="BC213" s="1"/>
      <c r="BD213" s="1"/>
      <c r="CP213" s="162">
        <v>0</v>
      </c>
      <c r="CQ213" s="162">
        <v>0</v>
      </c>
      <c r="CR213">
        <v>0</v>
      </c>
    </row>
    <row r="214" spans="1:96" hidden="1" outlineLevel="1">
      <c r="A214" s="6" t="s">
        <v>2108</v>
      </c>
      <c r="B214" s="6" t="s">
        <v>208</v>
      </c>
      <c r="C214" s="1">
        <f t="shared" si="103"/>
        <v>30057.018049430826</v>
      </c>
      <c r="D214" s="7">
        <f>IF(P214&gt;0,RANK(P214,(P214:R214,S214:AG214)),0)</f>
        <v>0</v>
      </c>
      <c r="E214" s="7">
        <f>IF(Q214&gt;0,RANK(Q214,(P214:R214,S214:AG214)),0)</f>
        <v>4</v>
      </c>
      <c r="F214" s="7">
        <f>IF(R214&gt;0,RANK(R214,(P214:R214,S214:AG214)),0)</f>
        <v>1</v>
      </c>
      <c r="G214" s="7">
        <f>IF(S214&gt;0,RANK(S214,(P214:R214,S214:AG214)),0)</f>
        <v>2</v>
      </c>
      <c r="H214" s="48">
        <f t="shared" si="104"/>
        <v>19933</v>
      </c>
      <c r="I214" s="163">
        <f t="shared" si="105"/>
        <v>0.66317290581583366</v>
      </c>
      <c r="J214" s="2"/>
      <c r="K214" s="2">
        <f t="shared" si="121"/>
        <v>0</v>
      </c>
      <c r="L214" s="2">
        <f t="shared" si="122"/>
        <v>4.1687435458146765E-2</v>
      </c>
      <c r="M214" s="2">
        <f t="shared" si="123"/>
        <v>0.76171894238968096</v>
      </c>
      <c r="N214" s="2">
        <f t="shared" si="109"/>
        <v>9.8546036573847348E-2</v>
      </c>
      <c r="O214" s="2">
        <f t="shared" si="110"/>
        <v>9.8047585578324895E-2</v>
      </c>
      <c r="Q214" s="1">
        <v>1253</v>
      </c>
      <c r="R214" s="1">
        <v>22895</v>
      </c>
      <c r="S214" s="1">
        <v>2962</v>
      </c>
      <c r="T214" s="1">
        <v>2143</v>
      </c>
      <c r="AA214" s="1">
        <v>528</v>
      </c>
      <c r="AB214" s="44">
        <f t="shared" si="120"/>
        <v>1.8049430827607425E-2</v>
      </c>
      <c r="AC214" s="1">
        <v>170</v>
      </c>
      <c r="AD214" s="1">
        <v>106</v>
      </c>
      <c r="AI214" s="7">
        <f t="shared" si="124"/>
        <v>3</v>
      </c>
      <c r="AJ214" s="7">
        <f t="shared" si="125"/>
        <v>0</v>
      </c>
      <c r="AK214" s="7">
        <f t="shared" si="126"/>
        <v>0</v>
      </c>
      <c r="AL214" s="7">
        <f t="shared" si="127"/>
        <v>0</v>
      </c>
      <c r="AM214" s="2">
        <f t="shared" si="128"/>
        <v>7.1297824570477675E-2</v>
      </c>
      <c r="AN214" s="2">
        <f t="shared" si="129"/>
        <v>0</v>
      </c>
      <c r="AO214" s="2">
        <f t="shared" si="130"/>
        <v>0</v>
      </c>
      <c r="AP214" s="2">
        <f t="shared" si="131"/>
        <v>0</v>
      </c>
      <c r="AR214" t="str">
        <f t="shared" si="133"/>
        <v>Stanislaus</v>
      </c>
      <c r="AS214" s="6" t="s">
        <v>208</v>
      </c>
      <c r="AT214" s="162">
        <v>10</v>
      </c>
      <c r="AV214" s="91">
        <v>6</v>
      </c>
      <c r="AW214" s="93">
        <v>99</v>
      </c>
      <c r="AX214" s="99">
        <f t="shared" si="132"/>
        <v>6099</v>
      </c>
      <c r="AZ214" s="7" t="s">
        <v>3053</v>
      </c>
      <c r="BA214" t="s">
        <v>3290</v>
      </c>
      <c r="BB214" s="1"/>
      <c r="BC214" s="1"/>
      <c r="BD214" s="1"/>
      <c r="CP214" s="162">
        <v>0</v>
      </c>
      <c r="CQ214" s="162">
        <v>0</v>
      </c>
      <c r="CR214">
        <v>0</v>
      </c>
    </row>
    <row r="215" spans="1:96" hidden="1" outlineLevel="1">
      <c r="A215" s="6" t="s">
        <v>1193</v>
      </c>
      <c r="B215" s="6" t="s">
        <v>208</v>
      </c>
      <c r="C215" s="1">
        <f t="shared" si="103"/>
        <v>9313.0194367752629</v>
      </c>
      <c r="D215" s="7">
        <f>IF(P215&gt;0,RANK(P215,(P215:R215,S215:AG215)),0)</f>
        <v>0</v>
      </c>
      <c r="E215" s="7">
        <f>IF(Q215&gt;0,RANK(Q215,(P215:R215,S215:AG215)),0)</f>
        <v>4</v>
      </c>
      <c r="F215" s="7">
        <f>IF(R215&gt;0,RANK(R215,(P215:R215,S215:AG215)),0)</f>
        <v>1</v>
      </c>
      <c r="G215" s="7">
        <f>IF(S215&gt;0,RANK(S215,(P215:R215,S215:AG215)),0)</f>
        <v>2</v>
      </c>
      <c r="H215" s="48">
        <f t="shared" si="104"/>
        <v>6836</v>
      </c>
      <c r="I215" s="163">
        <f t="shared" si="105"/>
        <v>0.7340261712550491</v>
      </c>
      <c r="J215" s="2"/>
      <c r="K215" s="2">
        <f t="shared" si="121"/>
        <v>0</v>
      </c>
      <c r="L215" s="2">
        <f t="shared" si="122"/>
        <v>3.6508030752884245E-2</v>
      </c>
      <c r="M215" s="2">
        <f t="shared" si="123"/>
        <v>0.80757911556600703</v>
      </c>
      <c r="N215" s="2">
        <f t="shared" si="109"/>
        <v>7.3552944310957963E-2</v>
      </c>
      <c r="O215" s="2">
        <f t="shared" si="110"/>
        <v>8.235990937015078E-2</v>
      </c>
      <c r="Q215" s="1">
        <v>340</v>
      </c>
      <c r="R215" s="1">
        <v>7521</v>
      </c>
      <c r="S215" s="1">
        <v>685</v>
      </c>
      <c r="T215" s="1">
        <v>509</v>
      </c>
      <c r="AA215" s="1">
        <v>176</v>
      </c>
      <c r="AB215" s="44">
        <f t="shared" si="120"/>
        <v>1.943677526228603E-2</v>
      </c>
      <c r="AC215" s="1">
        <v>59</v>
      </c>
      <c r="AD215" s="1">
        <v>23</v>
      </c>
      <c r="AI215" s="7">
        <f t="shared" si="124"/>
        <v>3</v>
      </c>
      <c r="AJ215" s="7">
        <f t="shared" si="125"/>
        <v>0</v>
      </c>
      <c r="AK215" s="7">
        <f t="shared" si="126"/>
        <v>0</v>
      </c>
      <c r="AL215" s="7">
        <f t="shared" si="127"/>
        <v>0</v>
      </c>
      <c r="AM215" s="2">
        <f t="shared" si="128"/>
        <v>5.4654669568288475E-2</v>
      </c>
      <c r="AN215" s="2">
        <f t="shared" si="129"/>
        <v>0</v>
      </c>
      <c r="AO215" s="2">
        <f t="shared" si="130"/>
        <v>0</v>
      </c>
      <c r="AP215" s="2">
        <f t="shared" si="131"/>
        <v>0</v>
      </c>
      <c r="AR215" t="str">
        <f t="shared" si="133"/>
        <v>Sutter</v>
      </c>
      <c r="AS215" s="6" t="s">
        <v>208</v>
      </c>
      <c r="AT215" s="162">
        <v>3</v>
      </c>
      <c r="AV215" s="91">
        <v>6</v>
      </c>
      <c r="AW215" s="93">
        <v>101</v>
      </c>
      <c r="AX215" s="99">
        <f t="shared" si="132"/>
        <v>6101</v>
      </c>
      <c r="AZ215" s="7" t="s">
        <v>3053</v>
      </c>
      <c r="BA215" t="s">
        <v>3290</v>
      </c>
      <c r="BB215" s="1"/>
      <c r="BC215" s="1"/>
      <c r="BD215" s="1"/>
      <c r="CP215" s="162">
        <v>0</v>
      </c>
      <c r="CQ215" s="162">
        <v>0</v>
      </c>
      <c r="CR215">
        <v>0</v>
      </c>
    </row>
    <row r="216" spans="1:96" hidden="1" outlineLevel="1">
      <c r="A216" s="6" t="s">
        <v>263</v>
      </c>
      <c r="B216" s="6" t="s">
        <v>208</v>
      </c>
      <c r="C216" s="1">
        <f t="shared" si="103"/>
        <v>7128.0181425485962</v>
      </c>
      <c r="D216" s="7">
        <f>IF(P216&gt;0,RANK(P216,(P216:R216,S216:AG216)),0)</f>
        <v>0</v>
      </c>
      <c r="E216" s="7">
        <f>IF(Q216&gt;0,RANK(Q216,(P216:R216,S216:AG216)),0)</f>
        <v>4</v>
      </c>
      <c r="F216" s="7">
        <f>IF(R216&gt;0,RANK(R216,(P216:R216,S216:AG216)),0)</f>
        <v>1</v>
      </c>
      <c r="G216" s="7">
        <f>IF(S216&gt;0,RANK(S216,(P216:R216,S216:AG216)),0)</f>
        <v>2</v>
      </c>
      <c r="H216" s="48">
        <f t="shared" si="104"/>
        <v>4654</v>
      </c>
      <c r="I216" s="163">
        <f t="shared" si="105"/>
        <v>0.65291640774864523</v>
      </c>
      <c r="J216" s="2"/>
      <c r="K216" s="2">
        <f t="shared" si="121"/>
        <v>0</v>
      </c>
      <c r="L216" s="2">
        <f t="shared" si="122"/>
        <v>4.1105394815288583E-2</v>
      </c>
      <c r="M216" s="2">
        <f t="shared" si="123"/>
        <v>0.76178257285671325</v>
      </c>
      <c r="N216" s="2">
        <f t="shared" si="109"/>
        <v>0.10886616510806804</v>
      </c>
      <c r="O216" s="2">
        <f t="shared" si="110"/>
        <v>8.824586721993008E-2</v>
      </c>
      <c r="Q216" s="1">
        <v>293</v>
      </c>
      <c r="R216" s="1">
        <v>5430</v>
      </c>
      <c r="S216" s="1">
        <v>776</v>
      </c>
      <c r="T216" s="1">
        <v>446</v>
      </c>
      <c r="AA216" s="1">
        <v>126</v>
      </c>
      <c r="AB216" s="44">
        <f t="shared" si="120"/>
        <v>1.814254859611231E-2</v>
      </c>
      <c r="AC216" s="1">
        <v>33</v>
      </c>
      <c r="AD216" s="1">
        <v>24</v>
      </c>
      <c r="AI216" s="7">
        <f t="shared" si="124"/>
        <v>3</v>
      </c>
      <c r="AJ216" s="7">
        <f t="shared" si="125"/>
        <v>0</v>
      </c>
      <c r="AK216" s="7">
        <f t="shared" si="126"/>
        <v>0</v>
      </c>
      <c r="AL216" s="7">
        <f t="shared" si="127"/>
        <v>0</v>
      </c>
      <c r="AM216" s="2">
        <f t="shared" si="128"/>
        <v>6.2569986647162817E-2</v>
      </c>
      <c r="AN216" s="2">
        <f t="shared" si="129"/>
        <v>0</v>
      </c>
      <c r="AO216" s="2">
        <f t="shared" si="130"/>
        <v>0</v>
      </c>
      <c r="AP216" s="2">
        <f t="shared" si="131"/>
        <v>0</v>
      </c>
      <c r="AR216" t="str">
        <f t="shared" si="133"/>
        <v>Tehama</v>
      </c>
      <c r="AS216" s="6" t="s">
        <v>208</v>
      </c>
      <c r="AT216" s="162">
        <v>1</v>
      </c>
      <c r="AV216" s="91">
        <v>6</v>
      </c>
      <c r="AW216" s="93">
        <v>103</v>
      </c>
      <c r="AX216" s="99">
        <f t="shared" si="132"/>
        <v>6103</v>
      </c>
      <c r="AZ216" s="7" t="s">
        <v>3053</v>
      </c>
      <c r="BA216" t="s">
        <v>3290</v>
      </c>
      <c r="BB216" s="1"/>
      <c r="BC216" s="1"/>
      <c r="BD216" s="1"/>
      <c r="CP216" s="162">
        <v>0</v>
      </c>
      <c r="CQ216" s="162">
        <v>0</v>
      </c>
      <c r="CR216">
        <v>0</v>
      </c>
    </row>
    <row r="217" spans="1:96" hidden="1" outlineLevel="1">
      <c r="A217" s="6" t="s">
        <v>2775</v>
      </c>
      <c r="B217" s="6" t="s">
        <v>208</v>
      </c>
      <c r="C217" s="1">
        <f t="shared" si="103"/>
        <v>1573.0298013245033</v>
      </c>
      <c r="D217" s="7">
        <f>IF(P217&gt;0,RANK(P217,(P217:R217,S217:AG217)),0)</f>
        <v>0</v>
      </c>
      <c r="E217" s="7">
        <f>IF(Q217&gt;0,RANK(Q217,(P217:R217,S217:AG217)),0)</f>
        <v>4</v>
      </c>
      <c r="F217" s="7">
        <f>IF(R217&gt;0,RANK(R217,(P217:R217,S217:AG217)),0)</f>
        <v>1</v>
      </c>
      <c r="G217" s="7">
        <f>IF(S217&gt;0,RANK(S217,(P217:R217,S217:AG217)),0)</f>
        <v>2</v>
      </c>
      <c r="H217" s="48">
        <f t="shared" si="104"/>
        <v>888</v>
      </c>
      <c r="I217" s="163">
        <f t="shared" si="105"/>
        <v>0.5645156876572186</v>
      </c>
      <c r="J217" s="2"/>
      <c r="K217" s="2">
        <f t="shared" si="121"/>
        <v>0</v>
      </c>
      <c r="L217" s="2">
        <f t="shared" si="122"/>
        <v>4.1321531191125235E-2</v>
      </c>
      <c r="M217" s="2">
        <f t="shared" si="123"/>
        <v>0.71136605235183292</v>
      </c>
      <c r="N217" s="2">
        <f t="shared" si="109"/>
        <v>0.14685036469461432</v>
      </c>
      <c r="O217" s="2">
        <f t="shared" si="110"/>
        <v>0.10046205176242751</v>
      </c>
      <c r="Q217" s="1">
        <v>65</v>
      </c>
      <c r="R217" s="1">
        <v>1119</v>
      </c>
      <c r="S217" s="1">
        <v>231</v>
      </c>
      <c r="T217" s="1">
        <v>95</v>
      </c>
      <c r="AA217" s="1">
        <v>45</v>
      </c>
      <c r="AB217" s="44">
        <f t="shared" si="120"/>
        <v>2.9801324503311258E-2</v>
      </c>
      <c r="AC217" s="1">
        <v>11</v>
      </c>
      <c r="AD217" s="1">
        <v>7</v>
      </c>
      <c r="AI217" s="7">
        <f t="shared" si="124"/>
        <v>3</v>
      </c>
      <c r="AJ217" s="7">
        <f t="shared" si="125"/>
        <v>0</v>
      </c>
      <c r="AK217" s="7">
        <f t="shared" si="126"/>
        <v>0</v>
      </c>
      <c r="AL217" s="7">
        <f t="shared" si="127"/>
        <v>0</v>
      </c>
      <c r="AM217" s="2">
        <f t="shared" si="128"/>
        <v>6.0393007125490734E-2</v>
      </c>
      <c r="AN217" s="2">
        <f t="shared" si="129"/>
        <v>0</v>
      </c>
      <c r="AO217" s="2">
        <f t="shared" si="130"/>
        <v>0</v>
      </c>
      <c r="AP217" s="2">
        <f t="shared" si="131"/>
        <v>0</v>
      </c>
      <c r="AR217" t="str">
        <f t="shared" si="133"/>
        <v>Trinity</v>
      </c>
      <c r="AS217" s="6" t="s">
        <v>208</v>
      </c>
      <c r="AT217" s="162">
        <v>2</v>
      </c>
      <c r="AV217" s="91">
        <v>6</v>
      </c>
      <c r="AW217" s="93">
        <v>105</v>
      </c>
      <c r="AX217" s="99">
        <f t="shared" si="132"/>
        <v>6105</v>
      </c>
      <c r="AZ217" s="7" t="s">
        <v>3053</v>
      </c>
      <c r="BA217" t="s">
        <v>3290</v>
      </c>
      <c r="BB217" s="1"/>
      <c r="BC217" s="1"/>
      <c r="BD217" s="1"/>
      <c r="CP217" s="162">
        <v>0</v>
      </c>
      <c r="CQ217" s="162">
        <v>0</v>
      </c>
      <c r="CR217">
        <v>0</v>
      </c>
    </row>
    <row r="218" spans="1:96" hidden="1" outlineLevel="1">
      <c r="A218" s="6" t="s">
        <v>621</v>
      </c>
      <c r="B218" s="6" t="s">
        <v>208</v>
      </c>
      <c r="C218" s="1">
        <f t="shared" si="103"/>
        <v>23262.008247512655</v>
      </c>
      <c r="D218" s="7">
        <f>IF(P218&gt;0,RANK(P218,(P218:R218,S218:AG218)),0)</f>
        <v>0</v>
      </c>
      <c r="E218" s="7">
        <f>IF(Q218&gt;0,RANK(Q218,(P218:R218,S218:AG218)),0)</f>
        <v>4</v>
      </c>
      <c r="F218" s="7">
        <f>IF(R218&gt;0,RANK(R218,(P218:R218,S218:AG218)),0)</f>
        <v>1</v>
      </c>
      <c r="G218" s="7">
        <f>IF(S218&gt;0,RANK(S218,(P218:R218,S218:AG218)),0)</f>
        <v>3</v>
      </c>
      <c r="H218" s="48">
        <f t="shared" si="104"/>
        <v>17315</v>
      </c>
      <c r="I218" s="163">
        <f t="shared" si="105"/>
        <v>0.74434673978982224</v>
      </c>
      <c r="J218" s="2"/>
      <c r="K218" s="2">
        <f t="shared" si="121"/>
        <v>0</v>
      </c>
      <c r="L218" s="2">
        <f t="shared" si="122"/>
        <v>4.0882110859955002E-2</v>
      </c>
      <c r="M218" s="2">
        <f t="shared" si="123"/>
        <v>0.81231163702387987</v>
      </c>
      <c r="N218" s="2">
        <f t="shared" si="109"/>
        <v>6.3966962102642536E-2</v>
      </c>
      <c r="O218" s="2">
        <f t="shared" si="110"/>
        <v>8.2839290013522623E-2</v>
      </c>
      <c r="Q218" s="1">
        <v>951</v>
      </c>
      <c r="R218" s="1">
        <v>18896</v>
      </c>
      <c r="S218" s="1">
        <v>1488</v>
      </c>
      <c r="T218" s="1">
        <v>1581</v>
      </c>
      <c r="AA218" s="1">
        <v>189</v>
      </c>
      <c r="AB218" s="44">
        <f t="shared" si="120"/>
        <v>8.2475126549135976E-3</v>
      </c>
      <c r="AC218" s="1">
        <v>98</v>
      </c>
      <c r="AD218" s="1">
        <v>59</v>
      </c>
      <c r="AI218" s="7">
        <f t="shared" si="124"/>
        <v>2</v>
      </c>
      <c r="AJ218" s="7">
        <f t="shared" si="125"/>
        <v>0</v>
      </c>
      <c r="AK218" s="7">
        <f t="shared" si="126"/>
        <v>0</v>
      </c>
      <c r="AL218" s="7">
        <f t="shared" si="127"/>
        <v>0</v>
      </c>
      <c r="AM218" s="2">
        <f t="shared" si="128"/>
        <v>6.7964897234057686E-2</v>
      </c>
      <c r="AN218" s="2">
        <f t="shared" si="129"/>
        <v>0</v>
      </c>
      <c r="AO218" s="2">
        <f t="shared" si="130"/>
        <v>0</v>
      </c>
      <c r="AP218" s="2">
        <f t="shared" si="131"/>
        <v>0</v>
      </c>
      <c r="AR218" t="str">
        <f t="shared" si="133"/>
        <v>Tulare</v>
      </c>
      <c r="AS218" s="6" t="s">
        <v>208</v>
      </c>
      <c r="AT218" s="162"/>
      <c r="AV218" s="91">
        <v>6</v>
      </c>
      <c r="AW218" s="93">
        <v>107</v>
      </c>
      <c r="AX218" s="99">
        <f t="shared" si="132"/>
        <v>6107</v>
      </c>
      <c r="AZ218" s="7" t="s">
        <v>3053</v>
      </c>
      <c r="BA218" t="s">
        <v>3290</v>
      </c>
      <c r="BB218" s="1"/>
      <c r="BC218" s="1"/>
      <c r="BD218" s="1"/>
      <c r="CP218" s="162">
        <v>0</v>
      </c>
      <c r="CQ218" s="162">
        <v>0</v>
      </c>
      <c r="CR218">
        <v>1</v>
      </c>
    </row>
    <row r="219" spans="1:96" hidden="1" outlineLevel="1">
      <c r="A219" s="6" t="s">
        <v>1008</v>
      </c>
      <c r="B219" s="6" t="s">
        <v>208</v>
      </c>
      <c r="C219" s="1">
        <f t="shared" si="103"/>
        <v>7429.0156744122096</v>
      </c>
      <c r="D219" s="7">
        <f>IF(P219&gt;0,RANK(P219,(P219:R219,S219:AG219)),0)</f>
        <v>0</v>
      </c>
      <c r="E219" s="7">
        <f>IF(Q219&gt;0,RANK(Q219,(P219:R219,S219:AG219)),0)</f>
        <v>4</v>
      </c>
      <c r="F219" s="7">
        <f>IF(R219&gt;0,RANK(R219,(P219:R219,S219:AG219)),0)</f>
        <v>1</v>
      </c>
      <c r="G219" s="7">
        <f>IF(S219&gt;0,RANK(S219,(P219:R219,S219:AG219)),0)</f>
        <v>2</v>
      </c>
      <c r="H219" s="48">
        <f t="shared" si="104"/>
        <v>5075</v>
      </c>
      <c r="I219" s="163">
        <f t="shared" si="105"/>
        <v>0.68313222402798857</v>
      </c>
      <c r="J219" s="2"/>
      <c r="K219" s="2">
        <f t="shared" si="121"/>
        <v>0</v>
      </c>
      <c r="L219" s="2">
        <f t="shared" si="122"/>
        <v>4.0651415104719715E-2</v>
      </c>
      <c r="M219" s="2">
        <f t="shared" si="123"/>
        <v>0.77910725372886658</v>
      </c>
      <c r="N219" s="2">
        <f t="shared" si="109"/>
        <v>9.5975029700877998E-2</v>
      </c>
      <c r="O219" s="2">
        <f t="shared" si="110"/>
        <v>8.4266301465535723E-2</v>
      </c>
      <c r="Q219" s="1">
        <v>302</v>
      </c>
      <c r="R219" s="1">
        <v>5788</v>
      </c>
      <c r="S219" s="1">
        <v>713</v>
      </c>
      <c r="T219" s="1">
        <v>470</v>
      </c>
      <c r="AA219" s="1">
        <v>114</v>
      </c>
      <c r="AB219" s="44">
        <f t="shared" si="120"/>
        <v>1.5674412209542143E-2</v>
      </c>
      <c r="AC219" s="1">
        <v>18</v>
      </c>
      <c r="AD219" s="1">
        <v>24</v>
      </c>
      <c r="AI219" s="7">
        <f t="shared" si="124"/>
        <v>3</v>
      </c>
      <c r="AJ219" s="7">
        <f t="shared" si="125"/>
        <v>0</v>
      </c>
      <c r="AK219" s="7">
        <f t="shared" si="126"/>
        <v>0</v>
      </c>
      <c r="AL219" s="7">
        <f t="shared" si="127"/>
        <v>0</v>
      </c>
      <c r="AM219" s="2">
        <f t="shared" si="128"/>
        <v>6.3265447348404849E-2</v>
      </c>
      <c r="AN219" s="2">
        <f t="shared" si="129"/>
        <v>0</v>
      </c>
      <c r="AO219" s="2">
        <f t="shared" si="130"/>
        <v>0</v>
      </c>
      <c r="AP219" s="2">
        <f t="shared" si="131"/>
        <v>0</v>
      </c>
      <c r="AR219" t="str">
        <f t="shared" si="133"/>
        <v>Tuolumne</v>
      </c>
      <c r="AS219" s="6" t="s">
        <v>208</v>
      </c>
      <c r="AT219" s="162">
        <v>4</v>
      </c>
      <c r="AV219" s="91">
        <v>6</v>
      </c>
      <c r="AW219" s="93">
        <v>109</v>
      </c>
      <c r="AX219" s="99">
        <f t="shared" si="132"/>
        <v>6109</v>
      </c>
      <c r="AZ219" s="7" t="s">
        <v>3053</v>
      </c>
      <c r="BA219" t="s">
        <v>3290</v>
      </c>
      <c r="BB219" s="1"/>
      <c r="BC219" s="1"/>
      <c r="BD219" s="1"/>
      <c r="CP219" s="162">
        <v>0</v>
      </c>
      <c r="CQ219" s="162">
        <v>0</v>
      </c>
      <c r="CR219">
        <v>0</v>
      </c>
    </row>
    <row r="220" spans="1:96" hidden="1" outlineLevel="1">
      <c r="A220" s="6" t="s">
        <v>1563</v>
      </c>
      <c r="B220" s="6" t="s">
        <v>208</v>
      </c>
      <c r="C220" s="1">
        <f t="shared" si="103"/>
        <v>58719.011816838996</v>
      </c>
      <c r="D220" s="7">
        <f>IF(P220&gt;0,RANK(P220,(P220:R220,S220:AG220)),0)</f>
        <v>0</v>
      </c>
      <c r="E220" s="7">
        <f>IF(Q220&gt;0,RANK(Q220,(P220:R220,S220:AG220)),0)</f>
        <v>4</v>
      </c>
      <c r="F220" s="7">
        <f>IF(R220&gt;0,RANK(R220,(P220:R220,S220:AG220)),0)</f>
        <v>1</v>
      </c>
      <c r="G220" s="7">
        <f>IF(S220&gt;0,RANK(S220,(P220:R220,S220:AG220)),0)</f>
        <v>2</v>
      </c>
      <c r="H220" s="48">
        <f t="shared" si="104"/>
        <v>42655</v>
      </c>
      <c r="I220" s="163">
        <f t="shared" si="105"/>
        <v>0.7264257125622765</v>
      </c>
      <c r="J220" s="2"/>
      <c r="K220" s="2">
        <f t="shared" si="121"/>
        <v>0</v>
      </c>
      <c r="L220" s="2">
        <f t="shared" si="122"/>
        <v>3.4230821292935781E-2</v>
      </c>
      <c r="M220" s="2">
        <f t="shared" si="123"/>
        <v>0.81135561593932659</v>
      </c>
      <c r="N220" s="2">
        <f t="shared" si="109"/>
        <v>8.4929903377050114E-2</v>
      </c>
      <c r="O220" s="2">
        <f t="shared" si="110"/>
        <v>6.9483659390687541E-2</v>
      </c>
      <c r="Q220" s="1">
        <v>2010</v>
      </c>
      <c r="R220" s="1">
        <v>47642</v>
      </c>
      <c r="S220" s="1">
        <v>4987</v>
      </c>
      <c r="T220" s="1">
        <v>2906</v>
      </c>
      <c r="AA220" s="1">
        <v>680</v>
      </c>
      <c r="AB220" s="44">
        <f t="shared" si="120"/>
        <v>1.1816838995568686E-2</v>
      </c>
      <c r="AC220" s="1">
        <v>324</v>
      </c>
      <c r="AD220" s="1">
        <v>170</v>
      </c>
      <c r="AI220" s="7">
        <f t="shared" si="124"/>
        <v>3</v>
      </c>
      <c r="AJ220" s="7">
        <f t="shared" si="125"/>
        <v>0</v>
      </c>
      <c r="AK220" s="7">
        <f t="shared" si="126"/>
        <v>0</v>
      </c>
      <c r="AL220" s="7">
        <f t="shared" si="127"/>
        <v>0</v>
      </c>
      <c r="AM220" s="2">
        <f t="shared" si="128"/>
        <v>4.9489933670284265E-2</v>
      </c>
      <c r="AN220" s="2">
        <f t="shared" si="129"/>
        <v>0</v>
      </c>
      <c r="AO220" s="2">
        <f t="shared" si="130"/>
        <v>0</v>
      </c>
      <c r="AP220" s="2">
        <f t="shared" si="131"/>
        <v>0</v>
      </c>
      <c r="AR220" t="str">
        <f t="shared" si="133"/>
        <v>Ventura</v>
      </c>
      <c r="AS220" s="6" t="s">
        <v>208</v>
      </c>
      <c r="AT220" s="162"/>
      <c r="AV220" s="91">
        <v>6</v>
      </c>
      <c r="AW220" s="93">
        <v>111</v>
      </c>
      <c r="AX220" s="99">
        <f t="shared" si="132"/>
        <v>6111</v>
      </c>
      <c r="AZ220" s="7" t="s">
        <v>3053</v>
      </c>
      <c r="BA220" t="s">
        <v>3290</v>
      </c>
      <c r="BB220" s="1"/>
      <c r="BC220" s="1"/>
      <c r="BD220" s="1"/>
      <c r="CP220" s="162">
        <v>0</v>
      </c>
      <c r="CQ220" s="162">
        <v>0</v>
      </c>
      <c r="CR220">
        <v>0</v>
      </c>
    </row>
    <row r="221" spans="1:96" hidden="1" outlineLevel="1">
      <c r="A221" s="6" t="s">
        <v>2463</v>
      </c>
      <c r="B221" s="6" t="s">
        <v>208</v>
      </c>
      <c r="C221" s="1">
        <f t="shared" si="103"/>
        <v>10411.296409430775</v>
      </c>
      <c r="D221" s="7">
        <f>IF(P221&gt;0,RANK(P221,(P221:R221,S221:AG221)),0)</f>
        <v>0</v>
      </c>
      <c r="E221" s="7">
        <f>IF(Q221&gt;0,RANK(Q221,(P221:R221,S221:AG221)),0)</f>
        <v>4</v>
      </c>
      <c r="F221" s="7">
        <f>IF(R221&gt;0,RANK(R221,(P221:R221,S221:AG221)),0)</f>
        <v>1</v>
      </c>
      <c r="G221" s="7">
        <f>IF(S221&gt;0,RANK(S221,(P221:R221,S221:AG221)),0)</f>
        <v>2</v>
      </c>
      <c r="H221" s="48">
        <f t="shared" si="104"/>
        <v>6925</v>
      </c>
      <c r="I221" s="163">
        <f t="shared" si="105"/>
        <v>0.66514291089889499</v>
      </c>
      <c r="J221" s="2"/>
      <c r="K221" s="2">
        <f t="shared" si="121"/>
        <v>0</v>
      </c>
      <c r="L221" s="2">
        <f t="shared" si="122"/>
        <v>3.3617331236767259E-2</v>
      </c>
      <c r="M221" s="2">
        <f t="shared" si="123"/>
        <v>0.78097862938901308</v>
      </c>
      <c r="N221" s="2">
        <f t="shared" si="109"/>
        <v>0.11583571849011803</v>
      </c>
      <c r="O221" s="2">
        <f t="shared" si="110"/>
        <v>6.9568320884101642E-2</v>
      </c>
      <c r="Q221" s="1">
        <v>350</v>
      </c>
      <c r="R221" s="1">
        <v>8131</v>
      </c>
      <c r="S221" s="1">
        <v>1206</v>
      </c>
      <c r="T221" s="1">
        <v>505</v>
      </c>
      <c r="Z221" s="1">
        <f>AB$223*SUM(Q221:T221)</f>
        <v>109.29640943077507</v>
      </c>
      <c r="AB221" s="44">
        <f t="shared" si="120"/>
        <v>0</v>
      </c>
      <c r="AC221" s="1">
        <v>75</v>
      </c>
      <c r="AD221" s="1">
        <v>35</v>
      </c>
      <c r="AI221" s="7">
        <f t="shared" si="124"/>
        <v>3</v>
      </c>
      <c r="AJ221" s="7">
        <f t="shared" si="125"/>
        <v>0</v>
      </c>
      <c r="AK221" s="7">
        <f t="shared" si="126"/>
        <v>0</v>
      </c>
      <c r="AL221" s="7">
        <f t="shared" si="127"/>
        <v>0</v>
      </c>
      <c r="AM221" s="2">
        <f t="shared" si="128"/>
        <v>4.8505006498764186E-2</v>
      </c>
      <c r="AN221" s="2">
        <f t="shared" si="129"/>
        <v>0</v>
      </c>
      <c r="AO221" s="2">
        <f t="shared" si="130"/>
        <v>0</v>
      </c>
      <c r="AP221" s="2">
        <f t="shared" si="131"/>
        <v>0</v>
      </c>
      <c r="AR221" t="str">
        <f t="shared" si="133"/>
        <v>Yolo</v>
      </c>
      <c r="AS221" s="6" t="s">
        <v>208</v>
      </c>
      <c r="AT221" s="162"/>
      <c r="AV221" s="91">
        <v>6</v>
      </c>
      <c r="AW221" s="93">
        <v>113</v>
      </c>
      <c r="AX221" s="99">
        <f t="shared" si="132"/>
        <v>6113</v>
      </c>
      <c r="AZ221" s="7" t="s">
        <v>3053</v>
      </c>
      <c r="BA221" t="s">
        <v>3290</v>
      </c>
      <c r="BB221" s="1"/>
      <c r="BC221" s="1"/>
      <c r="BD221" s="1"/>
      <c r="CP221" s="162">
        <v>0</v>
      </c>
      <c r="CQ221" s="162">
        <v>0</v>
      </c>
      <c r="CR221">
        <v>0</v>
      </c>
    </row>
    <row r="222" spans="1:96" hidden="1" outlineLevel="1">
      <c r="A222" s="6" t="s">
        <v>652</v>
      </c>
      <c r="B222" s="6" t="s">
        <v>208</v>
      </c>
      <c r="C222" s="1">
        <f t="shared" si="103"/>
        <v>5070.2004991352114</v>
      </c>
      <c r="D222" s="7">
        <f>IF(P222&gt;0,RANK(P222,(P222:R222,S222:AG222)),0)</f>
        <v>0</v>
      </c>
      <c r="E222" s="7">
        <f>IF(Q222&gt;0,RANK(Q222,(P222:R222,S222:AG222)),0)</f>
        <v>4</v>
      </c>
      <c r="F222" s="7">
        <f>IF(R222&gt;0,RANK(R222,(P222:R222,S222:AG222)),0)</f>
        <v>1</v>
      </c>
      <c r="G222" s="7">
        <f>IF(S222&gt;0,RANK(S222,(P222:R222,S222:AG222)),0)</f>
        <v>2</v>
      </c>
      <c r="H222" s="48">
        <f t="shared" si="104"/>
        <v>3684</v>
      </c>
      <c r="I222" s="163">
        <f t="shared" si="105"/>
        <v>0.72659848474007172</v>
      </c>
      <c r="J222" s="2"/>
      <c r="K222" s="2">
        <f t="shared" si="121"/>
        <v>0</v>
      </c>
      <c r="L222" s="2">
        <f t="shared" si="122"/>
        <v>3.4120938615643977E-2</v>
      </c>
      <c r="M222" s="2">
        <f t="shared" si="123"/>
        <v>0.81140775413155675</v>
      </c>
      <c r="N222" s="2">
        <f t="shared" si="109"/>
        <v>8.4809269391485032E-2</v>
      </c>
      <c r="O222" s="2">
        <f t="shared" si="110"/>
        <v>6.9662037861314197E-2</v>
      </c>
      <c r="Q222" s="1">
        <v>173</v>
      </c>
      <c r="R222" s="1">
        <v>4114</v>
      </c>
      <c r="S222" s="1">
        <v>430</v>
      </c>
      <c r="T222" s="1">
        <v>244</v>
      </c>
      <c r="Z222" s="1">
        <f>AB$223*SUM(Q222:T222)</f>
        <v>53.200499135211452</v>
      </c>
      <c r="AB222" s="44">
        <f t="shared" si="120"/>
        <v>0</v>
      </c>
      <c r="AC222" s="1">
        <v>31</v>
      </c>
      <c r="AD222" s="1">
        <v>25</v>
      </c>
      <c r="AI222" s="7">
        <f t="shared" si="124"/>
        <v>3</v>
      </c>
      <c r="AJ222" s="7">
        <f t="shared" si="125"/>
        <v>0</v>
      </c>
      <c r="AK222" s="7">
        <f t="shared" si="126"/>
        <v>0</v>
      </c>
      <c r="AL222" s="7">
        <f t="shared" si="127"/>
        <v>0</v>
      </c>
      <c r="AM222" s="2">
        <f t="shared" si="128"/>
        <v>4.8124329608191505E-2</v>
      </c>
      <c r="AN222" s="2">
        <f t="shared" si="129"/>
        <v>0</v>
      </c>
      <c r="AO222" s="2">
        <f t="shared" si="130"/>
        <v>0</v>
      </c>
      <c r="AP222" s="2">
        <f t="shared" si="131"/>
        <v>0</v>
      </c>
      <c r="AR222" t="str">
        <f t="shared" si="133"/>
        <v>Yuba</v>
      </c>
      <c r="AS222" s="6" t="s">
        <v>208</v>
      </c>
      <c r="AT222" s="162">
        <v>3</v>
      </c>
      <c r="AV222" s="91">
        <v>6</v>
      </c>
      <c r="AW222" s="93">
        <v>115</v>
      </c>
      <c r="AX222" s="99">
        <f t="shared" si="132"/>
        <v>6115</v>
      </c>
      <c r="AZ222" s="7" t="s">
        <v>3053</v>
      </c>
      <c r="BA222" t="s">
        <v>3290</v>
      </c>
      <c r="BB222" s="1"/>
      <c r="BC222" s="1"/>
      <c r="BD222" s="1"/>
      <c r="CP222" s="162">
        <v>0</v>
      </c>
      <c r="CQ222" s="162">
        <v>0</v>
      </c>
      <c r="CR222">
        <v>0</v>
      </c>
    </row>
    <row r="223" spans="1:96" collapsed="1">
      <c r="A223" s="6" t="s">
        <v>207</v>
      </c>
      <c r="B223" s="6" t="s">
        <v>1136</v>
      </c>
      <c r="C223" s="1">
        <f>SUM(P223:AG223)</f>
        <v>1949197.4680493136</v>
      </c>
      <c r="D223" s="7">
        <f>IF(P223&gt;0,RANK(P223,(P223:R223,S223:AG223)),0)</f>
        <v>0</v>
      </c>
      <c r="E223" s="7">
        <f>IF(Q223&gt;0,RANK(Q223,(P223:R223,S223:AG223)),0)</f>
        <v>4</v>
      </c>
      <c r="F223" s="7">
        <f>IF(R223&gt;0,RANK(R223,(P223:R223,S223:AG223)),0)</f>
        <v>1</v>
      </c>
      <c r="G223" s="7">
        <f>IF(S223&gt;0,RANK(S223,(P223:R223,S223:AG223)),0)</f>
        <v>2</v>
      </c>
      <c r="H223" s="48">
        <f>MAX(P223:Y223)-LARGE(P223:Y223,2)</f>
        <v>1331267</v>
      </c>
      <c r="I223" s="163">
        <f>H223/C223</f>
        <v>0.68298211023857114</v>
      </c>
      <c r="J223" s="2"/>
      <c r="K223" s="2">
        <f t="shared" si="121"/>
        <v>0</v>
      </c>
      <c r="L223" s="2">
        <f t="shared" si="122"/>
        <v>3.6949565747218527E-2</v>
      </c>
      <c r="M223" s="2">
        <f t="shared" si="123"/>
        <v>0.78520161506862718</v>
      </c>
      <c r="N223" s="2">
        <f t="shared" si="109"/>
        <v>0.10221950483005614</v>
      </c>
      <c r="O223" s="2">
        <f t="shared" si="110"/>
        <v>7.5629314354098157E-2</v>
      </c>
      <c r="Q223" s="1">
        <f>SUM(Q165:Q222)</f>
        <v>72022</v>
      </c>
      <c r="R223" s="1">
        <f>SUM(R165:R222)</f>
        <v>1530513</v>
      </c>
      <c r="S223" s="1">
        <f>SUM(S165:S222)</f>
        <v>199246</v>
      </c>
      <c r="T223" s="1">
        <f>SUM(T165:T222)</f>
        <v>102258</v>
      </c>
      <c r="Z223" s="1">
        <f>SUM(Z165:Z222)</f>
        <v>13539.457325568566</v>
      </c>
      <c r="AA223" s="1">
        <f>SUM(AA165:AA222)</f>
        <v>10706</v>
      </c>
      <c r="AB223" s="1">
        <f>AVERAGE(AB165:AB222)</f>
        <v>1.0723745038341352E-2</v>
      </c>
      <c r="AC223" s="1">
        <f>SUM(AC165:AC222)</f>
        <v>12520</v>
      </c>
      <c r="AD223" s="1">
        <f>SUM(AD165:AD222)</f>
        <v>8393</v>
      </c>
      <c r="AI223" s="7">
        <f t="shared" si="124"/>
        <v>3</v>
      </c>
      <c r="AJ223" s="7">
        <f t="shared" si="125"/>
        <v>0</v>
      </c>
      <c r="AK223" s="7">
        <f t="shared" si="126"/>
        <v>0</v>
      </c>
      <c r="AL223" s="7">
        <f t="shared" si="127"/>
        <v>0</v>
      </c>
      <c r="AM223" s="2">
        <f t="shared" si="128"/>
        <v>5.2461590821958184E-2</v>
      </c>
      <c r="AN223" s="2">
        <f t="shared" si="129"/>
        <v>0</v>
      </c>
      <c r="AO223" s="2">
        <f t="shared" si="130"/>
        <v>0</v>
      </c>
      <c r="AP223" s="2">
        <f t="shared" si="131"/>
        <v>0</v>
      </c>
      <c r="AR223" t="str">
        <f t="shared" si="133"/>
        <v>California</v>
      </c>
      <c r="AS223" s="6" t="s">
        <v>1136</v>
      </c>
      <c r="AV223" s="91">
        <v>6</v>
      </c>
      <c r="AW223" s="93"/>
      <c r="AX223" s="91">
        <v>6</v>
      </c>
      <c r="AZ223" s="7" t="s">
        <v>1662</v>
      </c>
      <c r="BA223" t="s">
        <v>3290</v>
      </c>
      <c r="BB223" s="1"/>
      <c r="BC223" s="1"/>
      <c r="BD223" s="1"/>
      <c r="CP223">
        <f>SUM(CP165:CP222)</f>
        <v>2</v>
      </c>
      <c r="CQ223" s="162">
        <f>SUM(CQ165:CQ222)</f>
        <v>5</v>
      </c>
      <c r="CR223" s="162">
        <f>SUM(CR165:CR222)</f>
        <v>11</v>
      </c>
    </row>
    <row r="224" spans="1:96">
      <c r="C224" s="1"/>
      <c r="E224" s="7"/>
      <c r="F224" s="7"/>
      <c r="G224" s="7"/>
      <c r="H224" s="48"/>
      <c r="I224" s="163"/>
      <c r="J224" s="2"/>
      <c r="AI224" s="7"/>
      <c r="AJ224" s="7"/>
      <c r="AK224" s="7"/>
      <c r="AL224" s="7"/>
      <c r="AT224" s="161"/>
      <c r="AV224" s="91"/>
      <c r="AW224" s="93"/>
    </row>
    <row r="225" spans="1:53" hidden="1" outlineLevel="1">
      <c r="A225" t="s">
        <v>18</v>
      </c>
      <c r="B225" t="s">
        <v>137</v>
      </c>
      <c r="C225" s="1">
        <f t="shared" ref="C225:C233" si="134">SUM(P225:AG225)</f>
        <v>17353</v>
      </c>
      <c r="D225" s="7">
        <f>IF(P225&gt;0,RANK(P225,(P225:R225,S225:AG225)),0)</f>
        <v>0</v>
      </c>
      <c r="E225" s="7">
        <f>IF(Q225&gt;0,RANK(Q225,(P225:R225,S225:AG225)),0)</f>
        <v>3</v>
      </c>
      <c r="F225" s="7">
        <f>IF(R225&gt;0,RANK(R225,(P225:R225,S225:AG225)),0)</f>
        <v>1</v>
      </c>
      <c r="G225" s="7">
        <f>IF(S225&gt;0,RANK(S225,(P225:R225,S225:AG225)),0)</f>
        <v>2</v>
      </c>
      <c r="H225" s="48">
        <f t="shared" ref="H225:H233" si="135">MAX(P225:Y225)-LARGE(P225:Y225,2)</f>
        <v>11068</v>
      </c>
      <c r="I225" s="163">
        <f t="shared" ref="I225:I260" si="136">H225/C225</f>
        <v>0.63781478706851846</v>
      </c>
      <c r="J225" s="2"/>
      <c r="K225" s="2">
        <f t="shared" ref="K225:K233" si="137">IF($C225=0,"-",P225/$C225)</f>
        <v>0</v>
      </c>
      <c r="L225" s="2">
        <f t="shared" ref="L225:L233" si="138">IF($C225=0,"-",Q225/$C225)</f>
        <v>8.5057338788682074E-2</v>
      </c>
      <c r="M225" s="2">
        <f t="shared" ref="M225:M233" si="139">IF($C225=0,"-",R225/$C225)</f>
        <v>0.74367544516798245</v>
      </c>
      <c r="N225" s="2">
        <f t="shared" ref="N225:N233" si="140">IF($C225=0,"-",S225/$C225)</f>
        <v>0.10586065809946407</v>
      </c>
      <c r="O225" s="2">
        <f t="shared" ref="O225:O233" si="141">IF(C225=0,"-",(1-K225-L225-M225-N225))</f>
        <v>6.540655794387143E-2</v>
      </c>
      <c r="Q225" s="1">
        <f>SUMIF(Town!$AR$3:$AR$171,$AX225,Town!Q$3:Q$171)</f>
        <v>1476</v>
      </c>
      <c r="R225" s="1">
        <f>SUMIF(Town!$AR$3:$AR$171,$AX225,Town!R$3:R$171)</f>
        <v>12905</v>
      </c>
      <c r="S225" s="1">
        <f>SUMIF(Town!$AR$3:$AR$171,$AX225,Town!S$3:S$171)</f>
        <v>1837</v>
      </c>
      <c r="T225" s="1">
        <f>SUMIF(Town!$AR$3:$AR$171,$AX225,Town!T$3:T$171)</f>
        <v>815</v>
      </c>
      <c r="Y225" s="1">
        <f>SUMIF(Town!$AR$3:$AR$171,$AX225,Town!Y$3:Y$171)</f>
        <v>320</v>
      </c>
      <c r="AI225" s="7">
        <f t="shared" ref="AI225:AI233" si="142">IF(T225&gt;0,RANK(T225,(P225:Z225)),0)</f>
        <v>4</v>
      </c>
      <c r="AJ225" s="7">
        <f t="shared" ref="AJ225:AJ233" si="143">IF(U225&gt;0,RANK(U225,(P225:Z225)),0)</f>
        <v>0</v>
      </c>
      <c r="AK225" s="7">
        <f t="shared" ref="AK225:AK233" si="144">IF(V225&gt;0,RANK(V225,(P225:Z225)),0)</f>
        <v>0</v>
      </c>
      <c r="AL225" s="7">
        <f t="shared" ref="AL225:AL233" si="145">IF(W225&gt;0,RANK(W225,(P225:Z225)),0)</f>
        <v>0</v>
      </c>
      <c r="AM225" s="2">
        <f t="shared" ref="AM225:AM233" si="146">IF($C225=0,"-",T225/$C225)</f>
        <v>4.6965942488330546E-2</v>
      </c>
      <c r="AN225" s="2">
        <f t="shared" ref="AN225:AN233" si="147">IF($C225=0,"-",U225/$C225)</f>
        <v>0</v>
      </c>
      <c r="AO225" s="2">
        <f t="shared" ref="AO225:AO233" si="148">IF($C225=0,"-",V225/$C225)</f>
        <v>0</v>
      </c>
      <c r="AP225" s="2">
        <f t="shared" ref="AP225:AP233" si="149">IF($C225=0,"-",W225/$C225)</f>
        <v>0</v>
      </c>
      <c r="AR225" t="str">
        <f t="shared" ref="AR225:AR260" si="150">A225</f>
        <v>Fairfield</v>
      </c>
      <c r="AS225" t="s">
        <v>137</v>
      </c>
      <c r="AT225" s="161"/>
      <c r="AV225" s="91">
        <v>9</v>
      </c>
      <c r="AW225" s="93">
        <v>1</v>
      </c>
      <c r="AX225" s="99">
        <f t="shared" ref="AX225:AX232" si="151">AV225*1000+AW225</f>
        <v>9001</v>
      </c>
      <c r="AZ225" s="7" t="s">
        <v>3053</v>
      </c>
      <c r="BA225" t="s">
        <v>3290</v>
      </c>
    </row>
    <row r="226" spans="1:53" hidden="1" outlineLevel="1">
      <c r="A226" t="s">
        <v>1605</v>
      </c>
      <c r="B226" t="s">
        <v>137</v>
      </c>
      <c r="C226" s="1">
        <f t="shared" si="134"/>
        <v>14449</v>
      </c>
      <c r="D226" s="7">
        <f>IF(P226&gt;0,RANK(P226,(P226:R226,S226:AG226)),0)</f>
        <v>0</v>
      </c>
      <c r="E226" s="7">
        <f>IF(Q226&gt;0,RANK(Q226,(P226:R226,S226:AG226)),0)</f>
        <v>3</v>
      </c>
      <c r="F226" s="7">
        <f>IF(R226&gt;0,RANK(R226,(P226:R226,S226:AG226)),0)</f>
        <v>1</v>
      </c>
      <c r="G226" s="7">
        <f>IF(S226&gt;0,RANK(S226,(P226:R226,S226:AG226)),0)</f>
        <v>2</v>
      </c>
      <c r="H226" s="48">
        <f t="shared" si="135"/>
        <v>7833</v>
      </c>
      <c r="I226" s="163">
        <f t="shared" si="136"/>
        <v>0.54211364108242788</v>
      </c>
      <c r="J226" s="2"/>
      <c r="K226" s="2">
        <f t="shared" si="137"/>
        <v>0</v>
      </c>
      <c r="L226" s="2">
        <f t="shared" si="138"/>
        <v>0.11544051491452696</v>
      </c>
      <c r="M226" s="2">
        <f t="shared" si="139"/>
        <v>0.67153436223960139</v>
      </c>
      <c r="N226" s="2">
        <f t="shared" si="140"/>
        <v>0.12942072115717351</v>
      </c>
      <c r="O226" s="2">
        <f t="shared" si="141"/>
        <v>8.3604401688698093E-2</v>
      </c>
      <c r="Q226" s="1">
        <f>SUMIF(Town!$AR$3:$AR$171,$AX226,Town!Q$3:Q$171)</f>
        <v>1668</v>
      </c>
      <c r="R226" s="1">
        <f>SUMIF(Town!$AR$3:$AR$171,$AX226,Town!R$3:R$171)</f>
        <v>9703</v>
      </c>
      <c r="S226" s="1">
        <f>SUMIF(Town!$AR$3:$AR$171,$AX226,Town!S$3:S$171)</f>
        <v>1870</v>
      </c>
      <c r="T226" s="1">
        <f>SUMIF(Town!$AR$3:$AR$171,$AX226,Town!T$3:T$171)</f>
        <v>946</v>
      </c>
      <c r="Y226" s="1">
        <f>SUMIF(Town!$AR$3:$AR$171,$AX226,Town!Y$3:Y$171)</f>
        <v>262</v>
      </c>
      <c r="AI226" s="7">
        <f t="shared" si="142"/>
        <v>4</v>
      </c>
      <c r="AJ226" s="7">
        <f t="shared" si="143"/>
        <v>0</v>
      </c>
      <c r="AK226" s="7">
        <f t="shared" si="144"/>
        <v>0</v>
      </c>
      <c r="AL226" s="7">
        <f t="shared" si="145"/>
        <v>0</v>
      </c>
      <c r="AM226" s="2">
        <f t="shared" si="146"/>
        <v>6.5471658938334829E-2</v>
      </c>
      <c r="AN226" s="2">
        <f t="shared" si="147"/>
        <v>0</v>
      </c>
      <c r="AO226" s="2">
        <f t="shared" si="148"/>
        <v>0</v>
      </c>
      <c r="AP226" s="2">
        <f t="shared" si="149"/>
        <v>0</v>
      </c>
      <c r="AR226" t="str">
        <f t="shared" si="150"/>
        <v>Hartford</v>
      </c>
      <c r="AS226" t="s">
        <v>137</v>
      </c>
      <c r="AT226" s="161"/>
      <c r="AV226" s="91">
        <v>9</v>
      </c>
      <c r="AW226" s="93">
        <v>3</v>
      </c>
      <c r="AX226" s="99">
        <f t="shared" si="151"/>
        <v>9003</v>
      </c>
      <c r="AZ226" s="7" t="s">
        <v>3053</v>
      </c>
      <c r="BA226" t="s">
        <v>3290</v>
      </c>
    </row>
    <row r="227" spans="1:53" hidden="1" outlineLevel="1">
      <c r="A227" t="s">
        <v>1543</v>
      </c>
      <c r="B227" t="s">
        <v>137</v>
      </c>
      <c r="C227" s="1">
        <f t="shared" si="134"/>
        <v>4794</v>
      </c>
      <c r="D227" s="7">
        <f>IF(P227&gt;0,RANK(P227,(P227:R227,S227:AG227)),0)</f>
        <v>0</v>
      </c>
      <c r="E227" s="7">
        <f>IF(Q227&gt;0,RANK(Q227,(P227:R227,S227:AG227)),0)</f>
        <v>3</v>
      </c>
      <c r="F227" s="7">
        <f>IF(R227&gt;0,RANK(R227,(P227:R227,S227:AG227)),0)</f>
        <v>1</v>
      </c>
      <c r="G227" s="7">
        <f>IF(S227&gt;0,RANK(S227,(P227:R227,S227:AG227)),0)</f>
        <v>2</v>
      </c>
      <c r="H227" s="48">
        <f t="shared" si="135"/>
        <v>2118</v>
      </c>
      <c r="I227" s="163">
        <f t="shared" si="136"/>
        <v>0.44180225281602004</v>
      </c>
      <c r="J227" s="2"/>
      <c r="K227" s="2">
        <f t="shared" si="137"/>
        <v>0</v>
      </c>
      <c r="L227" s="2">
        <f t="shared" si="138"/>
        <v>0.11368377138089278</v>
      </c>
      <c r="M227" s="2">
        <f t="shared" si="139"/>
        <v>0.61472674176053399</v>
      </c>
      <c r="N227" s="2">
        <f t="shared" si="140"/>
        <v>0.17292448894451398</v>
      </c>
      <c r="O227" s="2">
        <f t="shared" si="141"/>
        <v>9.8664997914059221E-2</v>
      </c>
      <c r="Q227" s="1">
        <f>SUMIF(Town!$AR$3:$AR$171,$AX227,Town!Q$3:Q$171)</f>
        <v>545</v>
      </c>
      <c r="R227" s="1">
        <f>SUMIF(Town!$AR$3:$AR$171,$AX227,Town!R$3:R$171)</f>
        <v>2947</v>
      </c>
      <c r="S227" s="1">
        <f>SUMIF(Town!$AR$3:$AR$171,$AX227,Town!S$3:S$171)</f>
        <v>829</v>
      </c>
      <c r="T227" s="1">
        <f>SUMIF(Town!$AR$3:$AR$171,$AX227,Town!T$3:T$171)</f>
        <v>383</v>
      </c>
      <c r="Y227" s="1">
        <f>SUMIF(Town!$AR$3:$AR$171,$AX227,Town!Y$3:Y$171)</f>
        <v>90</v>
      </c>
      <c r="AI227" s="7">
        <f t="shared" si="142"/>
        <v>4</v>
      </c>
      <c r="AJ227" s="7">
        <f t="shared" si="143"/>
        <v>0</v>
      </c>
      <c r="AK227" s="7">
        <f t="shared" si="144"/>
        <v>0</v>
      </c>
      <c r="AL227" s="7">
        <f t="shared" si="145"/>
        <v>0</v>
      </c>
      <c r="AM227" s="2">
        <f t="shared" si="146"/>
        <v>7.9891531080517317E-2</v>
      </c>
      <c r="AN227" s="2">
        <f t="shared" si="147"/>
        <v>0</v>
      </c>
      <c r="AO227" s="2">
        <f t="shared" si="148"/>
        <v>0</v>
      </c>
      <c r="AP227" s="2">
        <f t="shared" si="149"/>
        <v>0</v>
      </c>
      <c r="AR227" t="str">
        <f t="shared" si="150"/>
        <v>Litchfield</v>
      </c>
      <c r="AS227" t="s">
        <v>137</v>
      </c>
      <c r="AT227" s="161"/>
      <c r="AV227" s="91">
        <v>9</v>
      </c>
      <c r="AW227" s="93">
        <v>5</v>
      </c>
      <c r="AX227" s="99">
        <f t="shared" si="151"/>
        <v>9005</v>
      </c>
      <c r="AZ227" s="7" t="s">
        <v>3053</v>
      </c>
      <c r="BA227" t="s">
        <v>3290</v>
      </c>
    </row>
    <row r="228" spans="1:53" hidden="1" outlineLevel="1">
      <c r="A228" t="s">
        <v>2292</v>
      </c>
      <c r="B228" t="s">
        <v>137</v>
      </c>
      <c r="C228" s="1">
        <f t="shared" si="134"/>
        <v>3518</v>
      </c>
      <c r="D228" s="7">
        <f>IF(P228&gt;0,RANK(P228,(P228:R228,S228:AG228)),0)</f>
        <v>0</v>
      </c>
      <c r="E228" s="7">
        <f>IF(Q228&gt;0,RANK(Q228,(P228:R228,S228:AG228)),0)</f>
        <v>3</v>
      </c>
      <c r="F228" s="7">
        <f>IF(R228&gt;0,RANK(R228,(P228:R228,S228:AG228)),0)</f>
        <v>1</v>
      </c>
      <c r="G228" s="7">
        <f>IF(S228&gt;0,RANK(S228,(P228:R228,S228:AG228)),0)</f>
        <v>2</v>
      </c>
      <c r="H228" s="48">
        <f t="shared" si="135"/>
        <v>1759</v>
      </c>
      <c r="I228" s="163">
        <f t="shared" si="136"/>
        <v>0.5</v>
      </c>
      <c r="J228" s="2"/>
      <c r="K228" s="2">
        <f t="shared" si="137"/>
        <v>0</v>
      </c>
      <c r="L228" s="2">
        <f t="shared" si="138"/>
        <v>0.12990335417851051</v>
      </c>
      <c r="M228" s="2">
        <f t="shared" si="139"/>
        <v>0.63644115974985782</v>
      </c>
      <c r="N228" s="2">
        <f t="shared" si="140"/>
        <v>0.13644115974985788</v>
      </c>
      <c r="O228" s="2">
        <f t="shared" si="141"/>
        <v>9.7214326321773792E-2</v>
      </c>
      <c r="Q228" s="1">
        <f>SUMIF(Town!$AR$3:$AR$171,$AX228,Town!Q$3:Q$171)</f>
        <v>457</v>
      </c>
      <c r="R228" s="1">
        <f>SUMIF(Town!$AR$3:$AR$171,$AX228,Town!R$3:R$171)</f>
        <v>2239</v>
      </c>
      <c r="S228" s="1">
        <f>SUMIF(Town!$AR$3:$AR$171,$AX228,Town!S$3:S$171)</f>
        <v>480</v>
      </c>
      <c r="T228" s="1">
        <f>SUMIF(Town!$AR$3:$AR$171,$AX228,Town!T$3:T$171)</f>
        <v>274</v>
      </c>
      <c r="Y228" s="1">
        <f>SUMIF(Town!$AR$3:$AR$171,$AX228,Town!Y$3:Y$171)</f>
        <v>68</v>
      </c>
      <c r="AI228" s="7">
        <f t="shared" si="142"/>
        <v>4</v>
      </c>
      <c r="AJ228" s="7">
        <f t="shared" si="143"/>
        <v>0</v>
      </c>
      <c r="AK228" s="7">
        <f t="shared" si="144"/>
        <v>0</v>
      </c>
      <c r="AL228" s="7">
        <f t="shared" si="145"/>
        <v>0</v>
      </c>
      <c r="AM228" s="2">
        <f t="shared" si="146"/>
        <v>7.78851620238772E-2</v>
      </c>
      <c r="AN228" s="2">
        <f t="shared" si="147"/>
        <v>0</v>
      </c>
      <c r="AO228" s="2">
        <f t="shared" si="148"/>
        <v>0</v>
      </c>
      <c r="AP228" s="2">
        <f t="shared" si="149"/>
        <v>0</v>
      </c>
      <c r="AR228" t="str">
        <f t="shared" si="150"/>
        <v>Middlesex</v>
      </c>
      <c r="AS228" t="s">
        <v>137</v>
      </c>
      <c r="AT228" s="161"/>
      <c r="AV228" s="91">
        <v>9</v>
      </c>
      <c r="AW228" s="93">
        <v>7</v>
      </c>
      <c r="AX228" s="99">
        <f t="shared" si="151"/>
        <v>9007</v>
      </c>
      <c r="AZ228" s="7" t="s">
        <v>3053</v>
      </c>
      <c r="BA228" t="s">
        <v>3290</v>
      </c>
    </row>
    <row r="229" spans="1:53" hidden="1" outlineLevel="1">
      <c r="A229" t="s">
        <v>3296</v>
      </c>
      <c r="B229" t="s">
        <v>137</v>
      </c>
      <c r="C229" s="1">
        <f t="shared" si="134"/>
        <v>10318</v>
      </c>
      <c r="D229" s="7">
        <f>IF(P229&gt;0,RANK(P229,(P229:R229,S229:AG229)),0)</f>
        <v>0</v>
      </c>
      <c r="E229" s="7">
        <f>IF(Q229&gt;0,RANK(Q229,(P229:R229,S229:AG229)),0)</f>
        <v>3</v>
      </c>
      <c r="F229" s="7">
        <f>IF(R229&gt;0,RANK(R229,(P229:R229,S229:AG229)),0)</f>
        <v>1</v>
      </c>
      <c r="G229" s="7">
        <f>IF(S229&gt;0,RANK(S229,(P229:R229,S229:AG229)),0)</f>
        <v>2</v>
      </c>
      <c r="H229" s="48">
        <f t="shared" si="135"/>
        <v>5087</v>
      </c>
      <c r="I229" s="163">
        <f t="shared" si="136"/>
        <v>0.49302190346966468</v>
      </c>
      <c r="J229" s="2"/>
      <c r="K229" s="2">
        <f t="shared" si="137"/>
        <v>0</v>
      </c>
      <c r="L229" s="2">
        <f t="shared" si="138"/>
        <v>0.10069780965303353</v>
      </c>
      <c r="M229" s="2">
        <f t="shared" si="139"/>
        <v>0.64460166698972665</v>
      </c>
      <c r="N229" s="2">
        <f t="shared" si="140"/>
        <v>0.15157976352006203</v>
      </c>
      <c r="O229" s="2">
        <f t="shared" si="141"/>
        <v>0.10312075983717778</v>
      </c>
      <c r="Q229" s="1">
        <f>SUMIF(Town!$AR$3:$AR$171,$AX229,Town!Q$3:Q$171)</f>
        <v>1039</v>
      </c>
      <c r="R229" s="1">
        <f>SUMIF(Town!$AR$3:$AR$171,$AX229,Town!R$3:R$171)</f>
        <v>6651</v>
      </c>
      <c r="S229" s="1">
        <f>SUMIF(Town!$AR$3:$AR$171,$AX229,Town!S$3:S$171)</f>
        <v>1564</v>
      </c>
      <c r="T229" s="1">
        <f>SUMIF(Town!$AR$3:$AR$171,$AX229,Town!T$3:T$171)</f>
        <v>879</v>
      </c>
      <c r="Y229" s="1">
        <f>SUMIF(Town!$AR$3:$AR$171,$AX229,Town!Y$3:Y$171)</f>
        <v>185</v>
      </c>
      <c r="AI229" s="7">
        <f t="shared" si="142"/>
        <v>4</v>
      </c>
      <c r="AJ229" s="7">
        <f t="shared" si="143"/>
        <v>0</v>
      </c>
      <c r="AK229" s="7">
        <f t="shared" si="144"/>
        <v>0</v>
      </c>
      <c r="AL229" s="7">
        <f t="shared" si="145"/>
        <v>0</v>
      </c>
      <c r="AM229" s="2">
        <f t="shared" si="146"/>
        <v>8.5190928474510569E-2</v>
      </c>
      <c r="AN229" s="2">
        <f t="shared" si="147"/>
        <v>0</v>
      </c>
      <c r="AO229" s="2">
        <f t="shared" si="148"/>
        <v>0</v>
      </c>
      <c r="AP229" s="2">
        <f t="shared" si="149"/>
        <v>0</v>
      </c>
      <c r="AR229" t="str">
        <f t="shared" si="150"/>
        <v>New Haven</v>
      </c>
      <c r="AS229" t="s">
        <v>137</v>
      </c>
      <c r="AT229" s="161"/>
      <c r="AV229" s="91">
        <v>9</v>
      </c>
      <c r="AW229" s="93">
        <v>9</v>
      </c>
      <c r="AX229" s="99">
        <f t="shared" si="151"/>
        <v>9009</v>
      </c>
      <c r="AZ229" s="7" t="s">
        <v>3053</v>
      </c>
      <c r="BA229" t="s">
        <v>3290</v>
      </c>
    </row>
    <row r="230" spans="1:53" hidden="1" outlineLevel="1">
      <c r="A230" t="s">
        <v>2900</v>
      </c>
      <c r="B230" t="s">
        <v>137</v>
      </c>
      <c r="C230" s="1">
        <f t="shared" si="134"/>
        <v>4537</v>
      </c>
      <c r="D230" s="7">
        <f>IF(P230&gt;0,RANK(P230,(P230:R230,S230:AG230)),0)</f>
        <v>0</v>
      </c>
      <c r="E230" s="7">
        <f>IF(Q230&gt;0,RANK(Q230,(P230:R230,S230:AG230)),0)</f>
        <v>3</v>
      </c>
      <c r="F230" s="7">
        <f>IF(R230&gt;0,RANK(R230,(P230:R230,S230:AG230)),0)</f>
        <v>1</v>
      </c>
      <c r="G230" s="7">
        <f>IF(S230&gt;0,RANK(S230,(P230:R230,S230:AG230)),0)</f>
        <v>2</v>
      </c>
      <c r="H230" s="48">
        <f t="shared" si="135"/>
        <v>2178</v>
      </c>
      <c r="I230" s="163">
        <f t="shared" si="136"/>
        <v>0.48005289839100729</v>
      </c>
      <c r="J230" s="2"/>
      <c r="K230" s="2">
        <f t="shared" si="137"/>
        <v>0</v>
      </c>
      <c r="L230" s="2">
        <f t="shared" si="138"/>
        <v>0.10204981265153185</v>
      </c>
      <c r="M230" s="2">
        <f t="shared" si="139"/>
        <v>0.63478069208728238</v>
      </c>
      <c r="N230" s="2">
        <f t="shared" si="140"/>
        <v>0.15472779369627507</v>
      </c>
      <c r="O230" s="2">
        <f t="shared" si="141"/>
        <v>0.10844170156491065</v>
      </c>
      <c r="Q230" s="1">
        <f>SUMIF(Town!$AR$3:$AR$171,$AX230,Town!Q$3:Q$171)</f>
        <v>463</v>
      </c>
      <c r="R230" s="1">
        <f>SUMIF(Town!$AR$3:$AR$171,$AX230,Town!R$3:R$171)</f>
        <v>2880</v>
      </c>
      <c r="S230" s="1">
        <f>SUMIF(Town!$AR$3:$AR$171,$AX230,Town!S$3:S$171)</f>
        <v>702</v>
      </c>
      <c r="T230" s="1">
        <f>SUMIF(Town!$AR$3:$AR$171,$AX230,Town!T$3:T$171)</f>
        <v>353</v>
      </c>
      <c r="Y230" s="1">
        <f>SUMIF(Town!$AR$3:$AR$171,$AX230,Town!Y$3:Y$171)</f>
        <v>139</v>
      </c>
      <c r="AI230" s="7">
        <f t="shared" si="142"/>
        <v>4</v>
      </c>
      <c r="AJ230" s="7">
        <f t="shared" si="143"/>
        <v>0</v>
      </c>
      <c r="AK230" s="7">
        <f t="shared" si="144"/>
        <v>0</v>
      </c>
      <c r="AL230" s="7">
        <f t="shared" si="145"/>
        <v>0</v>
      </c>
      <c r="AM230" s="2">
        <f t="shared" si="146"/>
        <v>7.7804716773198154E-2</v>
      </c>
      <c r="AN230" s="2">
        <f t="shared" si="147"/>
        <v>0</v>
      </c>
      <c r="AO230" s="2">
        <f t="shared" si="148"/>
        <v>0</v>
      </c>
      <c r="AP230" s="2">
        <f t="shared" si="149"/>
        <v>0</v>
      </c>
      <c r="AR230" t="str">
        <f t="shared" si="150"/>
        <v>New London</v>
      </c>
      <c r="AS230" t="s">
        <v>137</v>
      </c>
      <c r="AT230" s="161">
        <v>2</v>
      </c>
      <c r="AV230" s="91">
        <v>9</v>
      </c>
      <c r="AW230" s="93">
        <v>11</v>
      </c>
      <c r="AX230" s="99">
        <f t="shared" si="151"/>
        <v>9011</v>
      </c>
      <c r="AZ230" s="7" t="s">
        <v>3053</v>
      </c>
      <c r="BA230" t="s">
        <v>3290</v>
      </c>
    </row>
    <row r="231" spans="1:53" hidden="1" outlineLevel="1">
      <c r="A231" t="s">
        <v>2901</v>
      </c>
      <c r="B231" t="s">
        <v>137</v>
      </c>
      <c r="C231" s="1">
        <f t="shared" si="134"/>
        <v>2718</v>
      </c>
      <c r="D231" s="7">
        <f>IF(P231&gt;0,RANK(P231,(P231:R231,S231:AG231)),0)</f>
        <v>0</v>
      </c>
      <c r="E231" s="7">
        <f>IF(Q231&gt;0,RANK(Q231,(P231:R231,S231:AG231)),0)</f>
        <v>3</v>
      </c>
      <c r="F231" s="7">
        <f>IF(R231&gt;0,RANK(R231,(P231:R231,S231:AG231)),0)</f>
        <v>1</v>
      </c>
      <c r="G231" s="7">
        <f>IF(S231&gt;0,RANK(S231,(P231:R231,S231:AG231)),0)</f>
        <v>2</v>
      </c>
      <c r="H231" s="48">
        <f t="shared" si="135"/>
        <v>1293</v>
      </c>
      <c r="I231" s="163">
        <f t="shared" si="136"/>
        <v>0.47571743929359822</v>
      </c>
      <c r="J231" s="2"/>
      <c r="K231" s="2">
        <f t="shared" si="137"/>
        <v>0</v>
      </c>
      <c r="L231" s="2">
        <f t="shared" si="138"/>
        <v>0.12472406181015452</v>
      </c>
      <c r="M231" s="2">
        <f t="shared" si="139"/>
        <v>0.6228844738778514</v>
      </c>
      <c r="N231" s="2">
        <f t="shared" si="140"/>
        <v>0.14716703458425312</v>
      </c>
      <c r="O231" s="2">
        <f t="shared" si="141"/>
        <v>0.10522442972774099</v>
      </c>
      <c r="Q231" s="1">
        <f>SUMIF(Town!$AR$3:$AR$171,$AX231,Town!Q$3:Q$171)</f>
        <v>339</v>
      </c>
      <c r="R231" s="1">
        <f>SUMIF(Town!$AR$3:$AR$171,$AX231,Town!R$3:R$171)</f>
        <v>1693</v>
      </c>
      <c r="S231" s="1">
        <f>SUMIF(Town!$AR$3:$AR$171,$AX231,Town!S$3:S$171)</f>
        <v>400</v>
      </c>
      <c r="T231" s="1">
        <f>SUMIF(Town!$AR$3:$AR$171,$AX231,Town!T$3:T$171)</f>
        <v>228</v>
      </c>
      <c r="Y231" s="1">
        <f>SUMIF(Town!$AR$3:$AR$171,$AX231,Town!Y$3:Y$171)</f>
        <v>58</v>
      </c>
      <c r="AI231" s="7">
        <f t="shared" si="142"/>
        <v>4</v>
      </c>
      <c r="AJ231" s="7">
        <f t="shared" si="143"/>
        <v>0</v>
      </c>
      <c r="AK231" s="7">
        <f t="shared" si="144"/>
        <v>0</v>
      </c>
      <c r="AL231" s="7">
        <f t="shared" si="145"/>
        <v>0</v>
      </c>
      <c r="AM231" s="2">
        <f t="shared" si="146"/>
        <v>8.3885209713024281E-2</v>
      </c>
      <c r="AN231" s="2">
        <f t="shared" si="147"/>
        <v>0</v>
      </c>
      <c r="AO231" s="2">
        <f t="shared" si="148"/>
        <v>0</v>
      </c>
      <c r="AP231" s="2">
        <f t="shared" si="149"/>
        <v>0</v>
      </c>
      <c r="AR231" t="str">
        <f t="shared" si="150"/>
        <v>Tolland</v>
      </c>
      <c r="AS231" t="s">
        <v>137</v>
      </c>
      <c r="AT231" s="161">
        <v>2</v>
      </c>
      <c r="AV231" s="91">
        <v>9</v>
      </c>
      <c r="AW231" s="93">
        <v>13</v>
      </c>
      <c r="AX231" s="99">
        <f t="shared" si="151"/>
        <v>9013</v>
      </c>
      <c r="AZ231" s="7" t="s">
        <v>3053</v>
      </c>
      <c r="BA231" t="s">
        <v>3290</v>
      </c>
    </row>
    <row r="232" spans="1:53" hidden="1" outlineLevel="1">
      <c r="A232" t="s">
        <v>2523</v>
      </c>
      <c r="B232" t="s">
        <v>137</v>
      </c>
      <c r="C232" s="1">
        <f t="shared" si="134"/>
        <v>1891</v>
      </c>
      <c r="D232" s="7">
        <f>IF(P232&gt;0,RANK(P232,(P232:R232,S232:AG232)),0)</f>
        <v>0</v>
      </c>
      <c r="E232" s="7">
        <f>IF(Q232&gt;0,RANK(Q232,(P232:R232,S232:AG232)),0)</f>
        <v>4</v>
      </c>
      <c r="F232" s="7">
        <f>IF(R232&gt;0,RANK(R232,(P232:R232,S232:AG232)),0)</f>
        <v>1</v>
      </c>
      <c r="G232" s="7">
        <f>IF(S232&gt;0,RANK(S232,(P232:R232,S232:AG232)),0)</f>
        <v>2</v>
      </c>
      <c r="H232" s="48">
        <f t="shared" si="135"/>
        <v>803</v>
      </c>
      <c r="I232" s="163">
        <f t="shared" si="136"/>
        <v>0.42464304600740349</v>
      </c>
      <c r="J232" s="2"/>
      <c r="K232" s="2">
        <f t="shared" si="137"/>
        <v>0</v>
      </c>
      <c r="L232" s="2">
        <f t="shared" si="138"/>
        <v>7.8265468006345845E-2</v>
      </c>
      <c r="M232" s="2">
        <f t="shared" si="139"/>
        <v>0.60973030142781592</v>
      </c>
      <c r="N232" s="2">
        <f t="shared" si="140"/>
        <v>0.18508725542041249</v>
      </c>
      <c r="O232" s="2">
        <f t="shared" si="141"/>
        <v>0.12691697514542577</v>
      </c>
      <c r="Q232" s="1">
        <f>SUMIF(Town!$AR$3:$AR$171,$AX232,Town!Q$3:Q$171)</f>
        <v>148</v>
      </c>
      <c r="R232" s="1">
        <f>SUMIF(Town!$AR$3:$AR$171,$AX232,Town!R$3:R$171)</f>
        <v>1153</v>
      </c>
      <c r="S232" s="1">
        <f>SUMIF(Town!$AR$3:$AR$171,$AX232,Town!S$3:S$171)</f>
        <v>350</v>
      </c>
      <c r="T232" s="1">
        <f>SUMIF(Town!$AR$3:$AR$171,$AX232,Town!T$3:T$171)</f>
        <v>194</v>
      </c>
      <c r="Y232" s="1">
        <f>SUMIF(Town!$AR$3:$AR$171,$AX232,Town!Y$3:Y$171)</f>
        <v>46</v>
      </c>
      <c r="AI232" s="7">
        <f t="shared" si="142"/>
        <v>3</v>
      </c>
      <c r="AJ232" s="7">
        <f t="shared" si="143"/>
        <v>0</v>
      </c>
      <c r="AK232" s="7">
        <f t="shared" si="144"/>
        <v>0</v>
      </c>
      <c r="AL232" s="7">
        <f t="shared" si="145"/>
        <v>0</v>
      </c>
      <c r="AM232" s="2">
        <f t="shared" si="146"/>
        <v>0.10259122157588578</v>
      </c>
      <c r="AN232" s="2">
        <f t="shared" si="147"/>
        <v>0</v>
      </c>
      <c r="AO232" s="2">
        <f t="shared" si="148"/>
        <v>0</v>
      </c>
      <c r="AP232" s="2">
        <f t="shared" si="149"/>
        <v>0</v>
      </c>
      <c r="AR232" t="str">
        <f t="shared" si="150"/>
        <v>Windham</v>
      </c>
      <c r="AS232" t="s">
        <v>137</v>
      </c>
      <c r="AT232" s="161">
        <v>2</v>
      </c>
      <c r="AV232" s="91">
        <v>9</v>
      </c>
      <c r="AW232" s="93">
        <v>15</v>
      </c>
      <c r="AX232" s="99">
        <f t="shared" si="151"/>
        <v>9015</v>
      </c>
      <c r="AZ232" s="7" t="s">
        <v>3053</v>
      </c>
      <c r="BA232" t="s">
        <v>3290</v>
      </c>
    </row>
    <row r="233" spans="1:53" collapsed="1">
      <c r="A233" t="s">
        <v>341</v>
      </c>
      <c r="B233" t="s">
        <v>1136</v>
      </c>
      <c r="C233" s="1">
        <f t="shared" si="134"/>
        <v>59578</v>
      </c>
      <c r="D233" s="7">
        <f>IF(P233&gt;0,RANK(P233,(P233:R233,S233:AG233)),0)</f>
        <v>0</v>
      </c>
      <c r="E233" s="7">
        <f>IF(Q233&gt;0,RANK(Q233,(P233:R233,S233:AG233)),0)</f>
        <v>3</v>
      </c>
      <c r="F233" s="7">
        <f>IF(R233&gt;0,RANK(R233,(P233:R233,S233:AG233)),0)</f>
        <v>1</v>
      </c>
      <c r="G233" s="7">
        <f>IF(S233&gt;0,RANK(S233,(P233:R233,S233:AG233)),0)</f>
        <v>2</v>
      </c>
      <c r="H233" s="48">
        <f t="shared" si="135"/>
        <v>32139</v>
      </c>
      <c r="I233" s="163">
        <f t="shared" si="136"/>
        <v>0.53944409010037264</v>
      </c>
      <c r="J233" s="2"/>
      <c r="K233" s="2">
        <f t="shared" si="137"/>
        <v>0</v>
      </c>
      <c r="L233" s="2">
        <f t="shared" si="138"/>
        <v>0.10297425224076001</v>
      </c>
      <c r="M233" s="2">
        <f t="shared" si="139"/>
        <v>0.6742589546476887</v>
      </c>
      <c r="N233" s="2">
        <f t="shared" si="140"/>
        <v>0.13481486454731612</v>
      </c>
      <c r="O233" s="2">
        <f t="shared" si="141"/>
        <v>8.7951928564235227E-2</v>
      </c>
      <c r="Q233" s="1">
        <f>SUM(Q225:Q232)</f>
        <v>6135</v>
      </c>
      <c r="R233" s="1">
        <f>SUM(R225:R232)</f>
        <v>40171</v>
      </c>
      <c r="S233" s="1">
        <f>SUM(S225:S232)</f>
        <v>8032</v>
      </c>
      <c r="T233" s="1">
        <f>SUM(T225:T232)</f>
        <v>4072</v>
      </c>
      <c r="Y233" s="1">
        <f>SUM(Y225:Y232)</f>
        <v>1168</v>
      </c>
      <c r="AI233" s="7">
        <f t="shared" si="142"/>
        <v>4</v>
      </c>
      <c r="AJ233" s="7">
        <f t="shared" si="143"/>
        <v>0</v>
      </c>
      <c r="AK233" s="7">
        <f t="shared" si="144"/>
        <v>0</v>
      </c>
      <c r="AL233" s="7">
        <f t="shared" si="145"/>
        <v>0</v>
      </c>
      <c r="AM233" s="2">
        <f t="shared" si="146"/>
        <v>6.8347376548390348E-2</v>
      </c>
      <c r="AN233" s="2">
        <f t="shared" si="147"/>
        <v>0</v>
      </c>
      <c r="AO233" s="2">
        <f t="shared" si="148"/>
        <v>0</v>
      </c>
      <c r="AP233" s="2">
        <f t="shared" si="149"/>
        <v>0</v>
      </c>
      <c r="AR233" t="str">
        <f t="shared" si="150"/>
        <v>Connecticut</v>
      </c>
      <c r="AS233" t="s">
        <v>1136</v>
      </c>
      <c r="AT233" s="161"/>
      <c r="AV233" s="91">
        <v>9</v>
      </c>
      <c r="AW233" s="93"/>
      <c r="AX233" s="91">
        <v>9</v>
      </c>
      <c r="AZ233" s="7" t="s">
        <v>1662</v>
      </c>
      <c r="BA233" t="s">
        <v>3290</v>
      </c>
    </row>
    <row r="234" spans="1:53">
      <c r="C234" s="1"/>
      <c r="E234" s="7"/>
      <c r="F234" s="7"/>
      <c r="G234" s="7"/>
      <c r="H234" s="48"/>
      <c r="I234" s="163"/>
      <c r="J234" s="2"/>
      <c r="AI234" s="7"/>
      <c r="AJ234" s="7"/>
      <c r="AK234" s="7"/>
      <c r="AL234" s="7"/>
      <c r="AV234" s="91"/>
      <c r="AW234" s="93"/>
    </row>
    <row r="235" spans="1:53" hidden="1" outlineLevel="1">
      <c r="A235" t="s">
        <v>1877</v>
      </c>
      <c r="B235" t="s">
        <v>1746</v>
      </c>
      <c r="C235" s="1">
        <f>SUM(P235:AG235)</f>
        <v>5376</v>
      </c>
      <c r="D235" s="7">
        <f>IF(P235&gt;0,RANK(P235,(P235:R235,S235:AG235)),0)</f>
        <v>0</v>
      </c>
      <c r="E235" s="7">
        <f>IF(Q235&gt;0,RANK(Q235,(P235:R235,S235:AG235)),0)</f>
        <v>2</v>
      </c>
      <c r="F235" s="7">
        <f>IF(R235&gt;0,RANK(R235,(P235:R235,S235:AG235)),0)</f>
        <v>1</v>
      </c>
      <c r="G235" s="7">
        <f>IF(S235&gt;0,RANK(S235,(P235:R235,S235:AG235)),0)</f>
        <v>3</v>
      </c>
      <c r="H235" s="48">
        <f>MAX(P235:Y235)-LARGE(P235:Y235,2)</f>
        <v>848</v>
      </c>
      <c r="I235" s="163">
        <f t="shared" si="136"/>
        <v>0.15773809523809523</v>
      </c>
      <c r="J235" s="2"/>
      <c r="K235" s="2">
        <f t="shared" ref="K235:M238" si="152">IF($C235=0,"-",P235/$C235)</f>
        <v>0</v>
      </c>
      <c r="L235" s="2">
        <f t="shared" si="152"/>
        <v>0.34133184523809523</v>
      </c>
      <c r="M235" s="2">
        <f t="shared" si="152"/>
        <v>0.49906994047619047</v>
      </c>
      <c r="N235" s="2">
        <f>IF($C235=0,"-",S235/$C235)</f>
        <v>9.6540178571428575E-2</v>
      </c>
      <c r="O235" s="2">
        <f>IF(C235=0,"-",(1-K235-L235-M235-N235))</f>
        <v>6.3058035714285726E-2</v>
      </c>
      <c r="Q235" s="1">
        <v>1835</v>
      </c>
      <c r="R235" s="1">
        <v>2683</v>
      </c>
      <c r="S235" s="1">
        <v>519</v>
      </c>
      <c r="T235" s="1">
        <v>339</v>
      </c>
      <c r="AI235" s="7">
        <f>IF(T235&gt;0,RANK(T235,(P235:Z235)),0)</f>
        <v>4</v>
      </c>
      <c r="AJ235" s="7">
        <f>IF(U235&gt;0,RANK(U235,(P235:Z235)),0)</f>
        <v>0</v>
      </c>
      <c r="AK235" s="7">
        <f>IF(V235&gt;0,RANK(V235,(P235:Z235)),0)</f>
        <v>0</v>
      </c>
      <c r="AL235" s="7">
        <f>IF(W235&gt;0,RANK(W235,(P235:Z235)),0)</f>
        <v>0</v>
      </c>
      <c r="AM235" s="2">
        <f t="shared" ref="AM235:AP238" si="153">IF($C235=0,"-",T235/$C235)</f>
        <v>6.3058035714285712E-2</v>
      </c>
      <c r="AN235" s="2">
        <f t="shared" si="153"/>
        <v>0</v>
      </c>
      <c r="AO235" s="2">
        <f t="shared" si="153"/>
        <v>0</v>
      </c>
      <c r="AP235" s="2">
        <f t="shared" si="153"/>
        <v>0</v>
      </c>
      <c r="AR235" t="str">
        <f t="shared" si="150"/>
        <v>Kent</v>
      </c>
      <c r="AS235" t="s">
        <v>1746</v>
      </c>
      <c r="AT235">
        <v>1</v>
      </c>
      <c r="AV235" s="91">
        <v>10</v>
      </c>
      <c r="AW235" s="93">
        <v>1</v>
      </c>
      <c r="AX235" s="99">
        <f>AV235*1000+AW235</f>
        <v>10001</v>
      </c>
      <c r="AZ235" s="7" t="s">
        <v>3053</v>
      </c>
      <c r="BA235" t="s">
        <v>3290</v>
      </c>
    </row>
    <row r="236" spans="1:53" hidden="1" outlineLevel="1">
      <c r="A236" t="s">
        <v>3125</v>
      </c>
      <c r="B236" t="s">
        <v>1746</v>
      </c>
      <c r="C236" s="1">
        <f>SUM(P236:AG236)</f>
        <v>13317</v>
      </c>
      <c r="D236" s="7">
        <f>IF(P236&gt;0,RANK(P236,(P236:R236,S236:AG236)),0)</f>
        <v>0</v>
      </c>
      <c r="E236" s="7">
        <f>IF(Q236&gt;0,RANK(Q236,(P236:R236,S236:AG236)),0)</f>
        <v>2</v>
      </c>
      <c r="F236" s="7">
        <f>IF(R236&gt;0,RANK(R236,(P236:R236,S236:AG236)),0)</f>
        <v>1</v>
      </c>
      <c r="G236" s="7">
        <f>IF(S236&gt;0,RANK(S236,(P236:R236,S236:AG236)),0)</f>
        <v>3</v>
      </c>
      <c r="H236" s="48">
        <f>MAX(P236:Y236)-LARGE(P236:Y236,2)</f>
        <v>5203</v>
      </c>
      <c r="I236" s="163">
        <f t="shared" si="136"/>
        <v>0.39070361192460762</v>
      </c>
      <c r="J236" s="2"/>
      <c r="K236" s="2">
        <f t="shared" si="152"/>
        <v>0</v>
      </c>
      <c r="L236" s="2">
        <f t="shared" si="152"/>
        <v>0.21296087707441616</v>
      </c>
      <c r="M236" s="2">
        <f t="shared" si="152"/>
        <v>0.60366448899902381</v>
      </c>
      <c r="N236" s="2">
        <f>IF($C236=0,"-",S236/$C236)</f>
        <v>0.12330104377862883</v>
      </c>
      <c r="O236" s="2">
        <f>IF(C236=0,"-",(1-K236-L236-M236-N236))</f>
        <v>6.0073590147931233E-2</v>
      </c>
      <c r="Q236" s="1">
        <v>2836</v>
      </c>
      <c r="R236" s="1">
        <v>8039</v>
      </c>
      <c r="S236" s="1">
        <v>1642</v>
      </c>
      <c r="T236" s="1">
        <v>800</v>
      </c>
      <c r="AI236" s="7">
        <f>IF(T236&gt;0,RANK(T236,(P236:Z236)),0)</f>
        <v>4</v>
      </c>
      <c r="AJ236" s="7">
        <f>IF(U236&gt;0,RANK(U236,(P236:Z236)),0)</f>
        <v>0</v>
      </c>
      <c r="AK236" s="7">
        <f>IF(V236&gt;0,RANK(V236,(P236:Z236)),0)</f>
        <v>0</v>
      </c>
      <c r="AL236" s="7">
        <f>IF(W236&gt;0,RANK(W236,(P236:Z236)),0)</f>
        <v>0</v>
      </c>
      <c r="AM236" s="2">
        <f t="shared" si="153"/>
        <v>6.0073590147931219E-2</v>
      </c>
      <c r="AN236" s="2">
        <f t="shared" si="153"/>
        <v>0</v>
      </c>
      <c r="AO236" s="2">
        <f t="shared" si="153"/>
        <v>0</v>
      </c>
      <c r="AP236" s="2">
        <f t="shared" si="153"/>
        <v>0</v>
      </c>
      <c r="AR236" t="str">
        <f t="shared" si="150"/>
        <v>New Castle</v>
      </c>
      <c r="AS236" t="s">
        <v>1746</v>
      </c>
      <c r="AT236">
        <v>1</v>
      </c>
      <c r="AV236" s="91">
        <v>10</v>
      </c>
      <c r="AW236" s="93">
        <v>3</v>
      </c>
      <c r="AX236" s="99">
        <f>AV236*1000+AW236</f>
        <v>10003</v>
      </c>
      <c r="AZ236" s="7" t="s">
        <v>3053</v>
      </c>
      <c r="BA236" t="s">
        <v>3290</v>
      </c>
    </row>
    <row r="237" spans="1:53" hidden="1" outlineLevel="1">
      <c r="A237" t="s">
        <v>1166</v>
      </c>
      <c r="B237" t="s">
        <v>1746</v>
      </c>
      <c r="C237" s="1">
        <f>SUM(P237:AG237)</f>
        <v>9899</v>
      </c>
      <c r="D237" s="7">
        <f>IF(P237&gt;0,RANK(P237,(P237:R237,S237:AG237)),0)</f>
        <v>0</v>
      </c>
      <c r="E237" s="7">
        <f>IF(Q237&gt;0,RANK(Q237,(P237:R237,S237:AG237)),0)</f>
        <v>2</v>
      </c>
      <c r="F237" s="7">
        <f>IF(R237&gt;0,RANK(R237,(P237:R237,S237:AG237)),0)</f>
        <v>1</v>
      </c>
      <c r="G237" s="7">
        <f>IF(S237&gt;0,RANK(S237,(P237:R237,S237:AG237)),0)</f>
        <v>3</v>
      </c>
      <c r="H237" s="48">
        <f>MAX(P237:Y237)-LARGE(P237:Y237,2)</f>
        <v>2350</v>
      </c>
      <c r="I237" s="163">
        <f t="shared" si="136"/>
        <v>0.23739771694110517</v>
      </c>
      <c r="J237" s="2"/>
      <c r="K237" s="2">
        <f t="shared" si="152"/>
        <v>0</v>
      </c>
      <c r="L237" s="2">
        <f t="shared" si="152"/>
        <v>0.31023335690473786</v>
      </c>
      <c r="M237" s="2">
        <f t="shared" si="152"/>
        <v>0.54763107384584297</v>
      </c>
      <c r="N237" s="2">
        <f>IF($C237=0,"-",S237/$C237)</f>
        <v>8.6473381149611075E-2</v>
      </c>
      <c r="O237" s="2">
        <f>IF(C237=0,"-",(1-K237-L237-M237-N237))</f>
        <v>5.5662188099808094E-2</v>
      </c>
      <c r="Q237" s="1">
        <v>3071</v>
      </c>
      <c r="R237" s="1">
        <v>5421</v>
      </c>
      <c r="S237" s="1">
        <v>856</v>
      </c>
      <c r="T237" s="1">
        <v>551</v>
      </c>
      <c r="AI237" s="7">
        <f>IF(T237&gt;0,RANK(T237,(P237:Z237)),0)</f>
        <v>4</v>
      </c>
      <c r="AJ237" s="7">
        <f>IF(U237&gt;0,RANK(U237,(P237:Z237)),0)</f>
        <v>0</v>
      </c>
      <c r="AK237" s="7">
        <f>IF(V237&gt;0,RANK(V237,(P237:Z237)),0)</f>
        <v>0</v>
      </c>
      <c r="AL237" s="7">
        <f>IF(W237&gt;0,RANK(W237,(P237:Z237)),0)</f>
        <v>0</v>
      </c>
      <c r="AM237" s="2">
        <f t="shared" si="153"/>
        <v>5.5662188099808059E-2</v>
      </c>
      <c r="AN237" s="2">
        <f t="shared" si="153"/>
        <v>0</v>
      </c>
      <c r="AO237" s="2">
        <f t="shared" si="153"/>
        <v>0</v>
      </c>
      <c r="AP237" s="2">
        <f t="shared" si="153"/>
        <v>0</v>
      </c>
      <c r="AR237" t="str">
        <f t="shared" si="150"/>
        <v>Sussex</v>
      </c>
      <c r="AS237" t="s">
        <v>1746</v>
      </c>
      <c r="AT237">
        <v>1</v>
      </c>
      <c r="AV237" s="91">
        <v>10</v>
      </c>
      <c r="AW237" s="93">
        <v>5</v>
      </c>
      <c r="AX237" s="99">
        <f>AV237*1000+AW237</f>
        <v>10005</v>
      </c>
      <c r="AZ237" s="7" t="s">
        <v>3053</v>
      </c>
      <c r="BA237" t="s">
        <v>3290</v>
      </c>
    </row>
    <row r="238" spans="1:53" collapsed="1">
      <c r="A238" t="s">
        <v>1745</v>
      </c>
      <c r="B238" t="s">
        <v>1136</v>
      </c>
      <c r="C238" s="1">
        <f>SUM(P238:AG238)</f>
        <v>28592</v>
      </c>
      <c r="D238" s="7">
        <f>IF(P238&gt;0,RANK(P238,(P238:R238,S238:AG238)),0)</f>
        <v>0</v>
      </c>
      <c r="E238" s="7">
        <f>IF(Q238&gt;0,RANK(Q238,(P238:R238,S238:AG238)),0)</f>
        <v>2</v>
      </c>
      <c r="F238" s="7">
        <f>IF(R238&gt;0,RANK(R238,(P238:R238,S238:AG238)),0)</f>
        <v>1</v>
      </c>
      <c r="G238" s="7">
        <f>IF(S238&gt;0,RANK(S238,(P238:R238,S238:AG238)),0)</f>
        <v>3</v>
      </c>
      <c r="H238" s="48">
        <f>MAX(P238:Y238)-LARGE(P238:Y238,2)</f>
        <v>8401</v>
      </c>
      <c r="I238" s="163">
        <f t="shared" si="136"/>
        <v>0.29382344711807501</v>
      </c>
      <c r="J238" s="2"/>
      <c r="K238" s="2">
        <f t="shared" si="152"/>
        <v>0</v>
      </c>
      <c r="L238" s="2">
        <f t="shared" si="152"/>
        <v>0.27077504196978175</v>
      </c>
      <c r="M238" s="2">
        <f t="shared" si="152"/>
        <v>0.5645984890878567</v>
      </c>
      <c r="N238" s="2">
        <f>IF($C238=0,"-",S238/$C238)</f>
        <v>0.10551902630106323</v>
      </c>
      <c r="O238" s="2">
        <f>IF(C238=0,"-",(1-K238-L238-M238-N238))</f>
        <v>5.9107442641298316E-2</v>
      </c>
      <c r="Q238" s="1">
        <f>SUM(Q235:Q237)</f>
        <v>7742</v>
      </c>
      <c r="R238" s="1">
        <f>SUM(R235:R237)</f>
        <v>16143</v>
      </c>
      <c r="S238" s="1">
        <f>SUM(S235:S237)</f>
        <v>3017</v>
      </c>
      <c r="T238" s="1">
        <f>SUM(T235:T237)</f>
        <v>1690</v>
      </c>
      <c r="AC238" s="3"/>
      <c r="AI238" s="7">
        <f>IF(T238&gt;0,RANK(T238,(P238:Z238)),0)</f>
        <v>4</v>
      </c>
      <c r="AJ238" s="7">
        <f>IF(U238&gt;0,RANK(U238,(P238:Z238)),0)</f>
        <v>0</v>
      </c>
      <c r="AK238" s="7">
        <f>IF(V238&gt;0,RANK(V238,(P238:Z238)),0)</f>
        <v>0</v>
      </c>
      <c r="AL238" s="7">
        <f>IF(W238&gt;0,RANK(W238,(P238:Z238)),0)</f>
        <v>0</v>
      </c>
      <c r="AM238" s="2">
        <f t="shared" si="153"/>
        <v>5.9107442641298268E-2</v>
      </c>
      <c r="AN238" s="2">
        <f t="shared" si="153"/>
        <v>0</v>
      </c>
      <c r="AO238" s="2">
        <f t="shared" si="153"/>
        <v>0</v>
      </c>
      <c r="AP238" s="2">
        <f t="shared" si="153"/>
        <v>0</v>
      </c>
      <c r="AR238" t="str">
        <f t="shared" si="150"/>
        <v>Delaware</v>
      </c>
      <c r="AS238" t="s">
        <v>1136</v>
      </c>
      <c r="AV238" s="91">
        <v>10</v>
      </c>
      <c r="AW238" s="93"/>
      <c r="AX238" s="91">
        <v>10</v>
      </c>
      <c r="AZ238" s="7" t="s">
        <v>1662</v>
      </c>
      <c r="BA238" t="s">
        <v>3290</v>
      </c>
    </row>
    <row r="239" spans="1:53">
      <c r="C239" s="1"/>
      <c r="E239" s="7"/>
      <c r="F239" s="7"/>
      <c r="G239" s="7"/>
      <c r="H239" s="48"/>
      <c r="I239" s="163"/>
      <c r="J239" s="2"/>
      <c r="AI239" s="7"/>
      <c r="AJ239" s="7"/>
      <c r="AK239" s="7"/>
      <c r="AL239" s="7"/>
      <c r="AV239" s="91"/>
      <c r="AW239" s="93"/>
    </row>
    <row r="240" spans="1:53" hidden="1" outlineLevel="1">
      <c r="A240" s="9" t="s">
        <v>2873</v>
      </c>
      <c r="B240" t="s">
        <v>2334</v>
      </c>
      <c r="C240" s="1">
        <f>SUM(P240:AG240)</f>
        <v>5104</v>
      </c>
      <c r="D240" s="7">
        <f>IF(P240&gt;0,RANK(P240,(P240:R240,S240:AG240)),0)</f>
        <v>4</v>
      </c>
      <c r="E240" s="7">
        <f>IF(Q240&gt;0,RANK(Q240,(P240:R240,S240:AG240)),0)</f>
        <v>3</v>
      </c>
      <c r="F240" s="7">
        <f>IF(R240&gt;0,RANK(R240,(P240:R240,S240:AG240)),0)</f>
        <v>1</v>
      </c>
      <c r="G240" s="7">
        <f>IF(S240&gt;0,RANK(S240,(P240:R240,S240:AG240)),0)</f>
        <v>2</v>
      </c>
      <c r="H240" s="48">
        <f>MAX(P240:Y240)-LARGE(P240:Y240,2)</f>
        <v>2956</v>
      </c>
      <c r="I240" s="163">
        <f t="shared" si="136"/>
        <v>0.57915360501567403</v>
      </c>
      <c r="J240" s="2"/>
      <c r="K240" s="2">
        <f t="shared" ref="K240:N241" si="154">IF($C240=0,"-",P240/$C240)</f>
        <v>6.8181818181818177E-2</v>
      </c>
      <c r="L240" s="2">
        <f t="shared" si="154"/>
        <v>0.10932601880877743</v>
      </c>
      <c r="M240" s="2">
        <f t="shared" si="154"/>
        <v>0.70082288401253923</v>
      </c>
      <c r="N240" s="2">
        <f t="shared" si="154"/>
        <v>0.12166927899686521</v>
      </c>
      <c r="O240" s="2">
        <f>IF(C240=0,"-",(1-K240-L240-M240))</f>
        <v>0.12166927899686519</v>
      </c>
      <c r="P240" s="1">
        <v>348</v>
      </c>
      <c r="Q240" s="1">
        <v>558</v>
      </c>
      <c r="R240" s="1">
        <v>3577</v>
      </c>
      <c r="S240" s="1">
        <v>621</v>
      </c>
      <c r="AI240" s="7">
        <f>IF(T240&gt;0,RANK(T240,(P240:Z240)),0)</f>
        <v>0</v>
      </c>
      <c r="AJ240" s="7">
        <f>IF(U240&gt;0,RANK(U240,(P240:Z240)),0)</f>
        <v>0</v>
      </c>
      <c r="AK240" s="7">
        <f>IF(V240&gt;0,RANK(V240,(P240:Z240)),0)</f>
        <v>0</v>
      </c>
      <c r="AL240" s="7">
        <f>IF(W240&gt;0,RANK(W240,(P240:Z240)),0)</f>
        <v>0</v>
      </c>
      <c r="AM240" s="2">
        <f t="shared" ref="AM240:AP241" si="155">IF($C240=0,"-",T240/$C240)</f>
        <v>0</v>
      </c>
      <c r="AN240" s="2">
        <f t="shared" si="155"/>
        <v>0</v>
      </c>
      <c r="AO240" s="2">
        <f t="shared" si="155"/>
        <v>0</v>
      </c>
      <c r="AP240" s="2">
        <f t="shared" si="155"/>
        <v>0</v>
      </c>
      <c r="AR240" t="str">
        <f t="shared" si="150"/>
        <v>District of Columbia</v>
      </c>
      <c r="AS240" t="s">
        <v>2334</v>
      </c>
      <c r="AV240" s="91">
        <v>11</v>
      </c>
      <c r="AW240" s="93">
        <v>1</v>
      </c>
      <c r="AX240" s="99">
        <f>AV240*1000+AW240</f>
        <v>11001</v>
      </c>
      <c r="AZ240" s="7" t="s">
        <v>3053</v>
      </c>
      <c r="BA240" t="s">
        <v>3290</v>
      </c>
    </row>
    <row r="241" spans="1:53" collapsed="1">
      <c r="A241" s="9" t="s">
        <v>2873</v>
      </c>
      <c r="B241" t="s">
        <v>1136</v>
      </c>
      <c r="C241" s="1">
        <f>SUM(P241:AG241)</f>
        <v>5104</v>
      </c>
      <c r="D241" s="7">
        <f>IF(P241&gt;0,RANK(P241,(P241:R241,S241:AG241)),0)</f>
        <v>4</v>
      </c>
      <c r="E241" s="7">
        <f>IF(Q241&gt;0,RANK(Q241,(P241:R241,S241:AG241)),0)</f>
        <v>3</v>
      </c>
      <c r="F241" s="7">
        <f>IF(R241&gt;0,RANK(R241,(P241:R241,S241:AG241)),0)</f>
        <v>1</v>
      </c>
      <c r="G241" s="7">
        <f>IF(S241&gt;0,RANK(S241,(P241:R241,S241:AG241)),0)</f>
        <v>2</v>
      </c>
      <c r="H241" s="48">
        <f>MAX(P241:Y241)-LARGE(P241:Y241,2)</f>
        <v>2956</v>
      </c>
      <c r="I241" s="163">
        <f t="shared" si="136"/>
        <v>0.57915360501567403</v>
      </c>
      <c r="J241" s="2"/>
      <c r="K241" s="2">
        <f t="shared" si="154"/>
        <v>6.8181818181818177E-2</v>
      </c>
      <c r="L241" s="2">
        <f t="shared" si="154"/>
        <v>0.10932601880877743</v>
      </c>
      <c r="M241" s="2">
        <f t="shared" si="154"/>
        <v>0.70082288401253923</v>
      </c>
      <c r="N241" s="2">
        <f t="shared" si="154"/>
        <v>0.12166927899686521</v>
      </c>
      <c r="O241" s="2">
        <f>IF(C241=0,"-",(1-K241-L241-M241-N241))</f>
        <v>-1.3877787807814457E-17</v>
      </c>
      <c r="P241" s="1">
        <f>P240</f>
        <v>348</v>
      </c>
      <c r="Q241" s="1">
        <f>Q240</f>
        <v>558</v>
      </c>
      <c r="R241" s="1">
        <f>R240</f>
        <v>3577</v>
      </c>
      <c r="S241" s="1">
        <f>S240</f>
        <v>621</v>
      </c>
      <c r="AI241" s="7">
        <f>IF(T241&gt;0,RANK(T241,(P241:Z241)),0)</f>
        <v>0</v>
      </c>
      <c r="AJ241" s="7">
        <f>IF(U241&gt;0,RANK(U241,(P241:Z241)),0)</f>
        <v>0</v>
      </c>
      <c r="AK241" s="7">
        <f>IF(V241&gt;0,RANK(V241,(P241:Z241)),0)</f>
        <v>0</v>
      </c>
      <c r="AL241" s="7">
        <f>IF(W241&gt;0,RANK(W241,(P241:Z241)),0)</f>
        <v>0</v>
      </c>
      <c r="AM241" s="2">
        <f t="shared" si="155"/>
        <v>0</v>
      </c>
      <c r="AN241" s="2">
        <f t="shared" si="155"/>
        <v>0</v>
      </c>
      <c r="AO241" s="2">
        <f t="shared" si="155"/>
        <v>0</v>
      </c>
      <c r="AP241" s="2">
        <f t="shared" si="155"/>
        <v>0</v>
      </c>
      <c r="AR241" t="str">
        <f t="shared" si="150"/>
        <v>District of Columbia</v>
      </c>
      <c r="AS241" t="s">
        <v>1136</v>
      </c>
      <c r="AV241" s="91">
        <v>11</v>
      </c>
      <c r="AW241" s="93"/>
      <c r="AX241" s="91">
        <v>11</v>
      </c>
      <c r="AZ241" s="7" t="s">
        <v>1662</v>
      </c>
      <c r="BA241" t="s">
        <v>3290</v>
      </c>
    </row>
    <row r="242" spans="1:53">
      <c r="C242" s="1"/>
      <c r="E242" s="7"/>
      <c r="F242" s="7"/>
      <c r="G242" s="7"/>
      <c r="H242" s="48"/>
      <c r="I242" s="163"/>
      <c r="J242" s="2"/>
      <c r="AI242" s="7"/>
      <c r="AJ242" s="7"/>
      <c r="AK242" s="7"/>
      <c r="AL242" s="7"/>
      <c r="AV242" s="91"/>
      <c r="AW242" s="93"/>
    </row>
    <row r="243" spans="1:53" hidden="1" outlineLevel="1">
      <c r="A243" t="s">
        <v>1810</v>
      </c>
      <c r="B243" t="s">
        <v>639</v>
      </c>
      <c r="C243" s="1">
        <f t="shared" ref="C243:C273" si="156">SUM(P243:AG243)</f>
        <v>17250</v>
      </c>
      <c r="D243" s="7">
        <f>IF(P243&gt;0,RANK(P243,(P243:R243,S243:AG243)),0)</f>
        <v>6</v>
      </c>
      <c r="E243" s="7">
        <f>IF(Q243&gt;0,RANK(Q243,(P243:R243,S243:AG243)),0)</f>
        <v>1</v>
      </c>
      <c r="F243" s="7">
        <f>IF(R243&gt;0,RANK(R243,(P243:R243,S243:AG243)),0)</f>
        <v>2</v>
      </c>
      <c r="G243" s="7">
        <f>IF(S243&gt;0,RANK(S243,(P243:R243,S243:AG243)),0)</f>
        <v>4</v>
      </c>
      <c r="H243" s="48">
        <f t="shared" ref="H243:H274" si="157">MAX(P243:Y243)-LARGE(P243:Y243,2)</f>
        <v>102</v>
      </c>
      <c r="I243" s="163">
        <f t="shared" si="136"/>
        <v>5.9130434782608699E-3</v>
      </c>
      <c r="J243" s="2"/>
      <c r="K243" s="2">
        <f t="shared" ref="K243:K274" si="158">IF($C243=0,"-",P243/$C243)</f>
        <v>4.5217391304347822E-3</v>
      </c>
      <c r="L243" s="2">
        <f t="shared" ref="L243:L274" si="159">IF($C243=0,"-",Q243/$C243)</f>
        <v>0.36707246376811592</v>
      </c>
      <c r="M243" s="2">
        <f t="shared" ref="M243:M274" si="160">IF($C243=0,"-",R243/$C243)</f>
        <v>0.36115942028985509</v>
      </c>
      <c r="N243" s="2">
        <f t="shared" ref="N243:N306" si="161">IF($C243=0,"-",S243/$C243)</f>
        <v>0.11414492753623189</v>
      </c>
      <c r="O243" s="2">
        <f t="shared" ref="O243:O306" si="162">IF(C243=0,"-",(1-K243-L243-M243-N243))</f>
        <v>0.1531014492753624</v>
      </c>
      <c r="P243" s="1">
        <v>78</v>
      </c>
      <c r="Q243" s="1">
        <v>6332</v>
      </c>
      <c r="R243" s="1">
        <v>6230</v>
      </c>
      <c r="S243" s="1">
        <v>1969</v>
      </c>
      <c r="T243" s="1">
        <v>2413</v>
      </c>
      <c r="U243" s="1">
        <v>91</v>
      </c>
      <c r="V243" s="1">
        <v>49</v>
      </c>
      <c r="AE243" s="1">
        <v>72</v>
      </c>
      <c r="AF243" s="1">
        <v>16</v>
      </c>
      <c r="AI243" s="7">
        <f t="shared" ref="AI243:AI274" si="163">IF(T243&gt;0,RANK(T243,(P243:Z243)),0)</f>
        <v>3</v>
      </c>
      <c r="AJ243" s="7">
        <f t="shared" ref="AJ243:AJ274" si="164">IF(U243&gt;0,RANK(U243,(P243:Z243)),0)</f>
        <v>5</v>
      </c>
      <c r="AK243" s="7">
        <f t="shared" ref="AK243:AK274" si="165">IF(V243&gt;0,RANK(V243,(P243:Z243)),0)</f>
        <v>7</v>
      </c>
      <c r="AL243" s="7">
        <f t="shared" ref="AL243:AL274" si="166">IF(W243&gt;0,RANK(W243,(P243:Z243)),0)</f>
        <v>0</v>
      </c>
      <c r="AM243" s="2">
        <f t="shared" ref="AM243:AM273" si="167">IF($C243=0,"-",T243/$C243)</f>
        <v>0.1398840579710145</v>
      </c>
      <c r="AN243" s="2">
        <f t="shared" ref="AN243:AN274" si="168">IF($C243=0,"-",U243/$C243)</f>
        <v>5.2753623188405794E-3</v>
      </c>
      <c r="AO243" s="2">
        <f t="shared" ref="AO243:AO274" si="169">IF($C243=0,"-",V243/$C243)</f>
        <v>2.8405797101449274E-3</v>
      </c>
      <c r="AP243" s="2">
        <f t="shared" ref="AP243:AP274" si="170">IF($C243=0,"-",W243/$C243)</f>
        <v>0</v>
      </c>
      <c r="AR243" t="str">
        <f t="shared" si="150"/>
        <v>Alachua</v>
      </c>
      <c r="AS243" t="s">
        <v>639</v>
      </c>
      <c r="AV243" s="91">
        <v>12</v>
      </c>
      <c r="AW243" s="93">
        <v>1</v>
      </c>
      <c r="AX243" s="99">
        <f t="shared" ref="AX243:AX274" si="171">AV243*1000+AW243</f>
        <v>12001</v>
      </c>
      <c r="AZ243" s="7" t="s">
        <v>3053</v>
      </c>
      <c r="BA243" t="s">
        <v>3290</v>
      </c>
    </row>
    <row r="244" spans="1:53" hidden="1" outlineLevel="1">
      <c r="A244" t="s">
        <v>2272</v>
      </c>
      <c r="B244" t="s">
        <v>639</v>
      </c>
      <c r="C244" s="1">
        <f t="shared" si="156"/>
        <v>2670</v>
      </c>
      <c r="D244" s="7">
        <f>IF(P244&gt;0,RANK(P244,(P244:R244,S244:AG244)),0)</f>
        <v>8</v>
      </c>
      <c r="E244" s="7">
        <f>IF(Q244&gt;0,RANK(Q244,(P244:R244,S244:AG244)),0)</f>
        <v>1</v>
      </c>
      <c r="F244" s="7">
        <f>IF(R244&gt;0,RANK(R244,(P244:R244,S244:AG244)),0)</f>
        <v>2</v>
      </c>
      <c r="G244" s="7">
        <f>IF(S244&gt;0,RANK(S244,(P244:R244,S244:AG244)),0)</f>
        <v>4</v>
      </c>
      <c r="H244" s="48">
        <f t="shared" si="157"/>
        <v>459</v>
      </c>
      <c r="I244" s="163">
        <f t="shared" si="136"/>
        <v>0.17191011235955056</v>
      </c>
      <c r="J244" s="2"/>
      <c r="K244" s="2">
        <f t="shared" si="158"/>
        <v>1.1235955056179776E-3</v>
      </c>
      <c r="L244" s="2">
        <f t="shared" si="159"/>
        <v>0.47640449438202248</v>
      </c>
      <c r="M244" s="2">
        <f t="shared" si="160"/>
        <v>0.30449438202247192</v>
      </c>
      <c r="N244" s="2">
        <f t="shared" si="161"/>
        <v>5.1310861423220971E-2</v>
      </c>
      <c r="O244" s="2">
        <f t="shared" si="162"/>
        <v>0.1666666666666666</v>
      </c>
      <c r="P244" s="1">
        <v>3</v>
      </c>
      <c r="Q244" s="1">
        <v>1272</v>
      </c>
      <c r="R244" s="1">
        <v>813</v>
      </c>
      <c r="S244" s="1">
        <v>137</v>
      </c>
      <c r="T244" s="1">
        <v>411</v>
      </c>
      <c r="U244" s="1">
        <v>16</v>
      </c>
      <c r="V244" s="1">
        <v>7</v>
      </c>
      <c r="AE244" s="1">
        <v>10</v>
      </c>
      <c r="AF244" s="1">
        <v>1</v>
      </c>
      <c r="AI244" s="7">
        <f t="shared" si="163"/>
        <v>3</v>
      </c>
      <c r="AJ244" s="7">
        <f t="shared" si="164"/>
        <v>5</v>
      </c>
      <c r="AK244" s="7">
        <f t="shared" si="165"/>
        <v>6</v>
      </c>
      <c r="AL244" s="7">
        <f t="shared" si="166"/>
        <v>0</v>
      </c>
      <c r="AM244" s="2">
        <f t="shared" si="167"/>
        <v>0.15393258426966291</v>
      </c>
      <c r="AN244" s="2">
        <f t="shared" si="168"/>
        <v>5.9925093632958804E-3</v>
      </c>
      <c r="AO244" s="2">
        <f t="shared" si="169"/>
        <v>2.6217228464419477E-3</v>
      </c>
      <c r="AP244" s="2">
        <f t="shared" si="170"/>
        <v>0</v>
      </c>
      <c r="AR244" t="str">
        <f t="shared" si="150"/>
        <v>Baker</v>
      </c>
      <c r="AS244" t="s">
        <v>639</v>
      </c>
      <c r="AV244" s="91">
        <v>12</v>
      </c>
      <c r="AW244" s="93">
        <v>3</v>
      </c>
      <c r="AX244" s="99">
        <f t="shared" si="171"/>
        <v>12003</v>
      </c>
      <c r="AZ244" s="7" t="s">
        <v>3053</v>
      </c>
      <c r="BA244" t="s">
        <v>3290</v>
      </c>
    </row>
    <row r="245" spans="1:53" hidden="1" outlineLevel="1">
      <c r="A245" t="s">
        <v>2497</v>
      </c>
      <c r="B245" t="s">
        <v>639</v>
      </c>
      <c r="C245" s="1">
        <f t="shared" si="156"/>
        <v>21132</v>
      </c>
      <c r="D245" s="7">
        <f>IF(P245&gt;0,RANK(P245,(P245:R245,S245:AG245)),0)</f>
        <v>8</v>
      </c>
      <c r="E245" s="7">
        <f>IF(Q245&gt;0,RANK(Q245,(P245:R245,S245:AG245)),0)</f>
        <v>2</v>
      </c>
      <c r="F245" s="7">
        <f>IF(R245&gt;0,RANK(R245,(P245:R245,S245:AG245)),0)</f>
        <v>1</v>
      </c>
      <c r="G245" s="7">
        <f>IF(S245&gt;0,RANK(S245,(P245:R245,S245:AG245)),0)</f>
        <v>4</v>
      </c>
      <c r="H245" s="48">
        <f t="shared" si="157"/>
        <v>52</v>
      </c>
      <c r="I245" s="163">
        <f t="shared" si="136"/>
        <v>2.4607230740109785E-3</v>
      </c>
      <c r="J245" s="2"/>
      <c r="K245" s="2">
        <f t="shared" si="158"/>
        <v>1.608934317622563E-3</v>
      </c>
      <c r="L245" s="2">
        <f t="shared" si="159"/>
        <v>0.36224682945296233</v>
      </c>
      <c r="M245" s="2">
        <f t="shared" si="160"/>
        <v>0.36470755252697329</v>
      </c>
      <c r="N245" s="2">
        <f t="shared" si="161"/>
        <v>8.4611016467915953E-2</v>
      </c>
      <c r="O245" s="2">
        <f t="shared" si="162"/>
        <v>0.18682566723452593</v>
      </c>
      <c r="P245" s="1">
        <v>34</v>
      </c>
      <c r="Q245" s="1">
        <v>7655</v>
      </c>
      <c r="R245" s="1">
        <v>7707</v>
      </c>
      <c r="S245" s="1">
        <v>1788</v>
      </c>
      <c r="T245" s="1">
        <v>3769</v>
      </c>
      <c r="U245" s="1">
        <v>87</v>
      </c>
      <c r="V245" s="1">
        <v>46</v>
      </c>
      <c r="AE245" s="1">
        <v>35</v>
      </c>
      <c r="AF245" s="1">
        <v>11</v>
      </c>
      <c r="AI245" s="7">
        <f t="shared" si="163"/>
        <v>3</v>
      </c>
      <c r="AJ245" s="7">
        <f t="shared" si="164"/>
        <v>5</v>
      </c>
      <c r="AK245" s="7">
        <f t="shared" si="165"/>
        <v>6</v>
      </c>
      <c r="AL245" s="7">
        <f t="shared" si="166"/>
        <v>0</v>
      </c>
      <c r="AM245" s="2">
        <f t="shared" si="167"/>
        <v>0.17835510126821882</v>
      </c>
      <c r="AN245" s="2">
        <f t="shared" si="168"/>
        <v>4.1169789892106755E-3</v>
      </c>
      <c r="AO245" s="2">
        <f t="shared" si="169"/>
        <v>2.1767934885481735E-3</v>
      </c>
      <c r="AP245" s="2">
        <f t="shared" si="170"/>
        <v>0</v>
      </c>
      <c r="AR245" t="str">
        <f t="shared" si="150"/>
        <v>Bay</v>
      </c>
      <c r="AS245" t="s">
        <v>639</v>
      </c>
      <c r="AV245" s="91">
        <v>12</v>
      </c>
      <c r="AW245" s="93">
        <v>5</v>
      </c>
      <c r="AX245" s="99">
        <f t="shared" si="171"/>
        <v>12005</v>
      </c>
      <c r="AZ245" s="7" t="s">
        <v>3053</v>
      </c>
      <c r="BA245" t="s">
        <v>3290</v>
      </c>
    </row>
    <row r="246" spans="1:53" hidden="1" outlineLevel="1">
      <c r="A246" t="s">
        <v>2268</v>
      </c>
      <c r="B246" t="s">
        <v>639</v>
      </c>
      <c r="C246" s="1">
        <f t="shared" si="156"/>
        <v>2471</v>
      </c>
      <c r="D246" s="7">
        <f>IF(P246&gt;0,RANK(P246,(P246:R246,S246:AG246)),0)</f>
        <v>7</v>
      </c>
      <c r="E246" s="7">
        <f>IF(Q246&gt;0,RANK(Q246,(P246:R246,S246:AG246)),0)</f>
        <v>1</v>
      </c>
      <c r="F246" s="7">
        <f>IF(R246&gt;0,RANK(R246,(P246:R246,S246:AG246)),0)</f>
        <v>2</v>
      </c>
      <c r="G246" s="7">
        <f>IF(S246&gt;0,RANK(S246,(P246:R246,S246:AG246)),0)</f>
        <v>4</v>
      </c>
      <c r="H246" s="48">
        <f t="shared" si="157"/>
        <v>423</v>
      </c>
      <c r="I246" s="163">
        <f t="shared" si="136"/>
        <v>0.17118575475515985</v>
      </c>
      <c r="J246" s="2"/>
      <c r="K246" s="2">
        <f t="shared" si="158"/>
        <v>1.2140833670578712E-3</v>
      </c>
      <c r="L246" s="2">
        <f t="shared" si="159"/>
        <v>0.45609065155807366</v>
      </c>
      <c r="M246" s="2">
        <f t="shared" si="160"/>
        <v>0.28490489680291381</v>
      </c>
      <c r="N246" s="2">
        <f t="shared" si="161"/>
        <v>5.868069607446378E-2</v>
      </c>
      <c r="O246" s="2">
        <f t="shared" si="162"/>
        <v>0.19910967219749084</v>
      </c>
      <c r="P246" s="1">
        <v>3</v>
      </c>
      <c r="Q246" s="1">
        <v>1127</v>
      </c>
      <c r="R246" s="1">
        <v>704</v>
      </c>
      <c r="S246" s="1">
        <v>145</v>
      </c>
      <c r="T246" s="1">
        <v>474</v>
      </c>
      <c r="U246" s="1">
        <v>9</v>
      </c>
      <c r="V246" s="1">
        <v>6</v>
      </c>
      <c r="AE246" s="1">
        <v>3</v>
      </c>
      <c r="AF246" s="1">
        <v>0</v>
      </c>
      <c r="AI246" s="7">
        <f t="shared" si="163"/>
        <v>3</v>
      </c>
      <c r="AJ246" s="7">
        <f t="shared" si="164"/>
        <v>5</v>
      </c>
      <c r="AK246" s="7">
        <f t="shared" si="165"/>
        <v>6</v>
      </c>
      <c r="AL246" s="7">
        <f t="shared" si="166"/>
        <v>0</v>
      </c>
      <c r="AM246" s="2">
        <f t="shared" si="167"/>
        <v>0.19182517199514368</v>
      </c>
      <c r="AN246" s="2">
        <f t="shared" si="168"/>
        <v>3.6422501011736138E-3</v>
      </c>
      <c r="AO246" s="2">
        <f t="shared" si="169"/>
        <v>2.4281667341157424E-3</v>
      </c>
      <c r="AP246" s="2">
        <f t="shared" si="170"/>
        <v>0</v>
      </c>
      <c r="AR246" t="str">
        <f t="shared" si="150"/>
        <v>Bradford</v>
      </c>
      <c r="AS246" t="s">
        <v>639</v>
      </c>
      <c r="AV246" s="91">
        <v>12</v>
      </c>
      <c r="AW246" s="93">
        <v>7</v>
      </c>
      <c r="AX246" s="99">
        <f t="shared" si="171"/>
        <v>12007</v>
      </c>
      <c r="AZ246" s="7" t="s">
        <v>3053</v>
      </c>
      <c r="BA246" t="s">
        <v>3290</v>
      </c>
    </row>
    <row r="247" spans="1:53" hidden="1" outlineLevel="1">
      <c r="A247" t="s">
        <v>3351</v>
      </c>
      <c r="B247" t="s">
        <v>639</v>
      </c>
      <c r="C247" s="1">
        <f t="shared" si="156"/>
        <v>73711</v>
      </c>
      <c r="D247" s="7">
        <f>IF(P247&gt;0,RANK(P247,(P247:R247,S247:AG247)),0)</f>
        <v>5</v>
      </c>
      <c r="E247" s="7">
        <f>IF(Q247&gt;0,RANK(Q247,(P247:R247,S247:AG247)),0)</f>
        <v>2</v>
      </c>
      <c r="F247" s="7">
        <f>IF(R247&gt;0,RANK(R247,(P247:R247,S247:AG247)),0)</f>
        <v>1</v>
      </c>
      <c r="G247" s="7">
        <f>IF(S247&gt;0,RANK(S247,(P247:R247,S247:AG247)),0)</f>
        <v>4</v>
      </c>
      <c r="H247" s="48">
        <f t="shared" si="157"/>
        <v>7214</v>
      </c>
      <c r="I247" s="163">
        <f t="shared" si="136"/>
        <v>9.7868703449959973E-2</v>
      </c>
      <c r="J247" s="2"/>
      <c r="K247" s="2">
        <f t="shared" si="158"/>
        <v>5.0467365793436525E-3</v>
      </c>
      <c r="L247" s="2">
        <f t="shared" si="159"/>
        <v>0.32920459632890614</v>
      </c>
      <c r="M247" s="2">
        <f t="shared" si="160"/>
        <v>0.4270732997788661</v>
      </c>
      <c r="N247" s="2">
        <f t="shared" si="161"/>
        <v>7.6840634369361421E-2</v>
      </c>
      <c r="O247" s="2">
        <f t="shared" si="162"/>
        <v>0.16183473294352277</v>
      </c>
      <c r="P247" s="1">
        <v>372</v>
      </c>
      <c r="Q247" s="1">
        <v>24266</v>
      </c>
      <c r="R247" s="1">
        <v>31480</v>
      </c>
      <c r="S247" s="1">
        <v>5664</v>
      </c>
      <c r="T247" s="1">
        <v>11260</v>
      </c>
      <c r="U247" s="1">
        <v>305</v>
      </c>
      <c r="V247" s="1">
        <v>150</v>
      </c>
      <c r="AE247" s="1">
        <v>156</v>
      </c>
      <c r="AF247" s="1">
        <v>58</v>
      </c>
      <c r="AI247" s="7">
        <f t="shared" si="163"/>
        <v>3</v>
      </c>
      <c r="AJ247" s="7">
        <f t="shared" si="164"/>
        <v>6</v>
      </c>
      <c r="AK247" s="7">
        <f t="shared" si="165"/>
        <v>7</v>
      </c>
      <c r="AL247" s="7">
        <f t="shared" si="166"/>
        <v>0</v>
      </c>
      <c r="AM247" s="2">
        <f t="shared" si="167"/>
        <v>0.15275874699841271</v>
      </c>
      <c r="AN247" s="2">
        <f t="shared" si="168"/>
        <v>4.1377813352145541E-3</v>
      </c>
      <c r="AO247" s="2">
        <f t="shared" si="169"/>
        <v>2.0349744271546989E-3</v>
      </c>
      <c r="AP247" s="2">
        <f t="shared" si="170"/>
        <v>0</v>
      </c>
      <c r="AR247" t="str">
        <f t="shared" si="150"/>
        <v>Brevard</v>
      </c>
      <c r="AS247" t="s">
        <v>639</v>
      </c>
      <c r="AV247" s="91">
        <v>12</v>
      </c>
      <c r="AW247" s="93">
        <v>9</v>
      </c>
      <c r="AX247" s="99">
        <f t="shared" si="171"/>
        <v>12009</v>
      </c>
      <c r="AZ247" s="7" t="s">
        <v>3053</v>
      </c>
      <c r="BA247" t="s">
        <v>3290</v>
      </c>
    </row>
    <row r="248" spans="1:53" hidden="1" outlineLevel="1">
      <c r="A248" t="s">
        <v>870</v>
      </c>
      <c r="B248" t="s">
        <v>639</v>
      </c>
      <c r="C248" s="1">
        <f t="shared" si="156"/>
        <v>72363</v>
      </c>
      <c r="D248" s="7">
        <f>IF(P248&gt;0,RANK(P248,(P248:R248,S248:AG248)),0)</f>
        <v>5</v>
      </c>
      <c r="E248" s="7">
        <f>IF(Q248&gt;0,RANK(Q248,(P248:R248,S248:AG248)),0)</f>
        <v>2</v>
      </c>
      <c r="F248" s="7">
        <f>IF(R248&gt;0,RANK(R248,(P248:R248,S248:AG248)),0)</f>
        <v>1</v>
      </c>
      <c r="G248" s="7">
        <f>IF(S248&gt;0,RANK(S248,(P248:R248,S248:AG248)),0)</f>
        <v>4</v>
      </c>
      <c r="H248" s="48">
        <f t="shared" si="157"/>
        <v>13787</v>
      </c>
      <c r="I248" s="163">
        <f t="shared" si="136"/>
        <v>0.19052554482263034</v>
      </c>
      <c r="J248" s="2"/>
      <c r="K248" s="2">
        <f t="shared" si="158"/>
        <v>4.8643643851139394E-3</v>
      </c>
      <c r="L248" s="2">
        <f t="shared" si="159"/>
        <v>0.30449262744772881</v>
      </c>
      <c r="M248" s="2">
        <f t="shared" si="160"/>
        <v>0.49501817227035916</v>
      </c>
      <c r="N248" s="2">
        <f t="shared" si="161"/>
        <v>6.6705360474275527E-2</v>
      </c>
      <c r="O248" s="2">
        <f t="shared" si="162"/>
        <v>0.12891947542252261</v>
      </c>
      <c r="P248" s="1">
        <v>352</v>
      </c>
      <c r="Q248" s="1">
        <v>22034</v>
      </c>
      <c r="R248" s="1">
        <v>35821</v>
      </c>
      <c r="S248" s="1">
        <v>4827</v>
      </c>
      <c r="T248" s="1">
        <v>8617</v>
      </c>
      <c r="U248" s="1">
        <v>328</v>
      </c>
      <c r="V248" s="1">
        <v>193</v>
      </c>
      <c r="AE248" s="1">
        <v>110</v>
      </c>
      <c r="AF248" s="1">
        <v>81</v>
      </c>
      <c r="AI248" s="7">
        <f t="shared" si="163"/>
        <v>3</v>
      </c>
      <c r="AJ248" s="7">
        <f t="shared" si="164"/>
        <v>6</v>
      </c>
      <c r="AK248" s="7">
        <f t="shared" si="165"/>
        <v>7</v>
      </c>
      <c r="AL248" s="7">
        <f t="shared" si="166"/>
        <v>0</v>
      </c>
      <c r="AM248" s="2">
        <f t="shared" si="167"/>
        <v>0.11908019291626937</v>
      </c>
      <c r="AN248" s="2">
        <f t="shared" si="168"/>
        <v>4.5327031770379892E-3</v>
      </c>
      <c r="AO248" s="2">
        <f t="shared" si="169"/>
        <v>2.667108881610768E-3</v>
      </c>
      <c r="AP248" s="2">
        <f t="shared" si="170"/>
        <v>0</v>
      </c>
      <c r="AR248" t="str">
        <f t="shared" si="150"/>
        <v>Broward</v>
      </c>
      <c r="AS248" t="s">
        <v>639</v>
      </c>
      <c r="AV248" s="91">
        <v>12</v>
      </c>
      <c r="AW248" s="93">
        <v>11</v>
      </c>
      <c r="AX248" s="99">
        <f t="shared" si="171"/>
        <v>12011</v>
      </c>
      <c r="AZ248" s="7" t="s">
        <v>3053</v>
      </c>
      <c r="BA248" t="s">
        <v>3290</v>
      </c>
    </row>
    <row r="249" spans="1:53" hidden="1" outlineLevel="1">
      <c r="A249" t="s">
        <v>1973</v>
      </c>
      <c r="B249" t="s">
        <v>639</v>
      </c>
      <c r="C249" s="1">
        <f t="shared" si="156"/>
        <v>687</v>
      </c>
      <c r="D249" s="7">
        <f>IF(P249&gt;0,RANK(P249,(P249:R249,S249:AG249)),0)</f>
        <v>6</v>
      </c>
      <c r="E249" s="7">
        <f>IF(Q249&gt;0,RANK(Q249,(P249:R249,S249:AG249)),0)</f>
        <v>1</v>
      </c>
      <c r="F249" s="7">
        <f>IF(R249&gt;0,RANK(R249,(P249:R249,S249:AG249)),0)</f>
        <v>2</v>
      </c>
      <c r="G249" s="7">
        <f>IF(S249&gt;0,RANK(S249,(P249:R249,S249:AG249)),0)</f>
        <v>4</v>
      </c>
      <c r="H249" s="48">
        <f t="shared" si="157"/>
        <v>106</v>
      </c>
      <c r="I249" s="163">
        <f t="shared" si="136"/>
        <v>0.15429403202328967</v>
      </c>
      <c r="J249" s="2"/>
      <c r="K249" s="2">
        <f t="shared" si="158"/>
        <v>7.2780203784570596E-3</v>
      </c>
      <c r="L249" s="2">
        <f t="shared" si="159"/>
        <v>0.41630276564774382</v>
      </c>
      <c r="M249" s="2">
        <f t="shared" si="160"/>
        <v>0.26200873362445415</v>
      </c>
      <c r="N249" s="2">
        <f t="shared" si="161"/>
        <v>7.132459970887918E-2</v>
      </c>
      <c r="O249" s="2">
        <f t="shared" si="162"/>
        <v>0.24308588064046582</v>
      </c>
      <c r="P249" s="1">
        <v>5</v>
      </c>
      <c r="Q249" s="1">
        <v>286</v>
      </c>
      <c r="R249" s="1">
        <v>180</v>
      </c>
      <c r="S249" s="1">
        <v>49</v>
      </c>
      <c r="T249" s="1">
        <v>153</v>
      </c>
      <c r="U249" s="1">
        <v>7</v>
      </c>
      <c r="V249" s="1">
        <v>2</v>
      </c>
      <c r="AE249" s="1">
        <v>5</v>
      </c>
      <c r="AF249" s="1">
        <v>0</v>
      </c>
      <c r="AI249" s="7">
        <f t="shared" si="163"/>
        <v>3</v>
      </c>
      <c r="AJ249" s="7">
        <f t="shared" si="164"/>
        <v>5</v>
      </c>
      <c r="AK249" s="7">
        <f t="shared" si="165"/>
        <v>7</v>
      </c>
      <c r="AL249" s="7">
        <f t="shared" si="166"/>
        <v>0</v>
      </c>
      <c r="AM249" s="2">
        <f t="shared" si="167"/>
        <v>0.22270742358078602</v>
      </c>
      <c r="AN249" s="2">
        <f t="shared" si="168"/>
        <v>1.0189228529839884E-2</v>
      </c>
      <c r="AO249" s="2">
        <f t="shared" si="169"/>
        <v>2.911208151382824E-3</v>
      </c>
      <c r="AP249" s="2">
        <f t="shared" si="170"/>
        <v>0</v>
      </c>
      <c r="AR249" t="str">
        <f t="shared" si="150"/>
        <v>Calhoun</v>
      </c>
      <c r="AS249" t="s">
        <v>639</v>
      </c>
      <c r="AV249" s="91">
        <v>12</v>
      </c>
      <c r="AW249" s="93">
        <v>13</v>
      </c>
      <c r="AX249" s="99">
        <f t="shared" si="171"/>
        <v>12013</v>
      </c>
      <c r="AZ249" s="7" t="s">
        <v>3053</v>
      </c>
      <c r="BA249" t="s">
        <v>3290</v>
      </c>
    </row>
    <row r="250" spans="1:53" hidden="1" outlineLevel="1">
      <c r="A250" t="s">
        <v>1929</v>
      </c>
      <c r="B250" t="s">
        <v>639</v>
      </c>
      <c r="C250" s="1">
        <f t="shared" si="156"/>
        <v>20625</v>
      </c>
      <c r="D250" s="7">
        <f>IF(P250&gt;0,RANK(P250,(P250:R250,S250:AG250)),0)</f>
        <v>6</v>
      </c>
      <c r="E250" s="7">
        <f>IF(Q250&gt;0,RANK(Q250,(P250:R250,S250:AG250)),0)</f>
        <v>2</v>
      </c>
      <c r="F250" s="7">
        <f>IF(R250&gt;0,RANK(R250,(P250:R250,S250:AG250)),0)</f>
        <v>1</v>
      </c>
      <c r="G250" s="7">
        <f>IF(S250&gt;0,RANK(S250,(P250:R250,S250:AG250)),0)</f>
        <v>4</v>
      </c>
      <c r="H250" s="48">
        <f t="shared" si="157"/>
        <v>2047</v>
      </c>
      <c r="I250" s="163">
        <f t="shared" si="136"/>
        <v>9.924848484848485E-2</v>
      </c>
      <c r="J250" s="2"/>
      <c r="K250" s="2">
        <f t="shared" si="158"/>
        <v>2.4242424242424242E-3</v>
      </c>
      <c r="L250" s="2">
        <f t="shared" si="159"/>
        <v>0.33944242424242427</v>
      </c>
      <c r="M250" s="2">
        <f t="shared" si="160"/>
        <v>0.43869090909090908</v>
      </c>
      <c r="N250" s="2">
        <f t="shared" si="161"/>
        <v>7.3115151515151522E-2</v>
      </c>
      <c r="O250" s="2">
        <f t="shared" si="162"/>
        <v>0.14632727272727264</v>
      </c>
      <c r="P250" s="1">
        <v>50</v>
      </c>
      <c r="Q250" s="1">
        <v>7001</v>
      </c>
      <c r="R250" s="1">
        <v>9048</v>
      </c>
      <c r="S250" s="1">
        <v>1508</v>
      </c>
      <c r="T250" s="1">
        <v>2885</v>
      </c>
      <c r="U250" s="1">
        <v>54</v>
      </c>
      <c r="V250" s="1">
        <v>34</v>
      </c>
      <c r="AE250" s="1">
        <v>36</v>
      </c>
      <c r="AF250" s="1">
        <v>9</v>
      </c>
      <c r="AI250" s="7">
        <f t="shared" si="163"/>
        <v>3</v>
      </c>
      <c r="AJ250" s="7">
        <f t="shared" si="164"/>
        <v>5</v>
      </c>
      <c r="AK250" s="7">
        <f t="shared" si="165"/>
        <v>7</v>
      </c>
      <c r="AL250" s="7">
        <f t="shared" si="166"/>
        <v>0</v>
      </c>
      <c r="AM250" s="2">
        <f t="shared" si="167"/>
        <v>0.13987878787878788</v>
      </c>
      <c r="AN250" s="2">
        <f t="shared" si="168"/>
        <v>2.6181818181818181E-3</v>
      </c>
      <c r="AO250" s="2">
        <f t="shared" si="169"/>
        <v>1.6484848484848485E-3</v>
      </c>
      <c r="AP250" s="2">
        <f t="shared" si="170"/>
        <v>0</v>
      </c>
      <c r="AR250" t="str">
        <f t="shared" si="150"/>
        <v>Charlotte</v>
      </c>
      <c r="AS250" t="s">
        <v>639</v>
      </c>
      <c r="AV250" s="91">
        <v>12</v>
      </c>
      <c r="AW250" s="93">
        <v>15</v>
      </c>
      <c r="AX250" s="99">
        <f t="shared" si="171"/>
        <v>12015</v>
      </c>
      <c r="AZ250" s="7" t="s">
        <v>3053</v>
      </c>
      <c r="BA250" t="s">
        <v>3290</v>
      </c>
    </row>
    <row r="251" spans="1:53" hidden="1" outlineLevel="1">
      <c r="A251" t="s">
        <v>2045</v>
      </c>
      <c r="B251" t="s">
        <v>639</v>
      </c>
      <c r="C251" s="1">
        <f t="shared" si="156"/>
        <v>21266</v>
      </c>
      <c r="D251" s="7">
        <f>IF(P251&gt;0,RANK(P251,(P251:R251,S251:AG251)),0)</f>
        <v>6</v>
      </c>
      <c r="E251" s="7">
        <f>IF(Q251&gt;0,RANK(Q251,(P251:R251,S251:AG251)),0)</f>
        <v>2</v>
      </c>
      <c r="F251" s="7">
        <f>IF(R251&gt;0,RANK(R251,(P251:R251,S251:AG251)),0)</f>
        <v>1</v>
      </c>
      <c r="G251" s="7">
        <f>IF(S251&gt;0,RANK(S251,(P251:R251,S251:AG251)),0)</f>
        <v>4</v>
      </c>
      <c r="H251" s="48">
        <f t="shared" si="157"/>
        <v>1278</v>
      </c>
      <c r="I251" s="163">
        <f t="shared" si="136"/>
        <v>6.0095927772030468E-2</v>
      </c>
      <c r="J251" s="2"/>
      <c r="K251" s="2">
        <f t="shared" si="158"/>
        <v>4.2321075895796105E-3</v>
      </c>
      <c r="L251" s="2">
        <f t="shared" si="159"/>
        <v>0.35568513119533529</v>
      </c>
      <c r="M251" s="2">
        <f t="shared" si="160"/>
        <v>0.41578105896736572</v>
      </c>
      <c r="N251" s="2">
        <f t="shared" si="161"/>
        <v>7.6789241042038936E-2</v>
      </c>
      <c r="O251" s="2">
        <f t="shared" si="162"/>
        <v>0.14751246120568046</v>
      </c>
      <c r="P251" s="1">
        <v>90</v>
      </c>
      <c r="Q251" s="1">
        <v>7564</v>
      </c>
      <c r="R251" s="1">
        <v>8842</v>
      </c>
      <c r="S251" s="1">
        <v>1633</v>
      </c>
      <c r="T251" s="1">
        <v>2901</v>
      </c>
      <c r="U251" s="1">
        <v>117</v>
      </c>
      <c r="V251" s="1">
        <v>66</v>
      </c>
      <c r="AE251" s="1">
        <v>44</v>
      </c>
      <c r="AF251" s="1">
        <v>9</v>
      </c>
      <c r="AI251" s="7">
        <f t="shared" si="163"/>
        <v>3</v>
      </c>
      <c r="AJ251" s="7">
        <f t="shared" si="164"/>
        <v>5</v>
      </c>
      <c r="AK251" s="7">
        <f t="shared" si="165"/>
        <v>7</v>
      </c>
      <c r="AL251" s="7">
        <f t="shared" si="166"/>
        <v>0</v>
      </c>
      <c r="AM251" s="2">
        <f t="shared" si="167"/>
        <v>0.13641493463744944</v>
      </c>
      <c r="AN251" s="2">
        <f t="shared" si="168"/>
        <v>5.5017398664534934E-3</v>
      </c>
      <c r="AO251" s="2">
        <f t="shared" si="169"/>
        <v>3.1035455656917145E-3</v>
      </c>
      <c r="AP251" s="2">
        <f t="shared" si="170"/>
        <v>0</v>
      </c>
      <c r="AR251" t="str">
        <f t="shared" si="150"/>
        <v>Citrus</v>
      </c>
      <c r="AS251" t="s">
        <v>639</v>
      </c>
      <c r="AV251" s="91">
        <v>12</v>
      </c>
      <c r="AW251" s="93">
        <v>17</v>
      </c>
      <c r="AX251" s="99">
        <f t="shared" si="171"/>
        <v>12017</v>
      </c>
      <c r="AZ251" s="7" t="s">
        <v>3053</v>
      </c>
      <c r="BA251" t="s">
        <v>3290</v>
      </c>
    </row>
    <row r="252" spans="1:53" hidden="1" outlineLevel="1">
      <c r="A252" t="s">
        <v>1222</v>
      </c>
      <c r="B252" t="s">
        <v>639</v>
      </c>
      <c r="C252" s="1">
        <f t="shared" si="156"/>
        <v>28426</v>
      </c>
      <c r="D252" s="7">
        <f>IF(P252&gt;0,RANK(P252,(P252:R252,S252:AG252)),0)</f>
        <v>8</v>
      </c>
      <c r="E252" s="7">
        <f>IF(Q252&gt;0,RANK(Q252,(P252:R252,S252:AG252)),0)</f>
        <v>1</v>
      </c>
      <c r="F252" s="7">
        <f>IF(R252&gt;0,RANK(R252,(P252:R252,S252:AG252)),0)</f>
        <v>2</v>
      </c>
      <c r="G252" s="7">
        <f>IF(S252&gt;0,RANK(S252,(P252:R252,S252:AG252)),0)</f>
        <v>4</v>
      </c>
      <c r="H252" s="48">
        <f t="shared" si="157"/>
        <v>1769</v>
      </c>
      <c r="I252" s="163">
        <f t="shared" si="136"/>
        <v>6.2231759656652362E-2</v>
      </c>
      <c r="J252" s="2"/>
      <c r="K252" s="2">
        <f t="shared" si="158"/>
        <v>1.0201927812565962E-3</v>
      </c>
      <c r="L252" s="2">
        <f t="shared" si="159"/>
        <v>0.43126011398015901</v>
      </c>
      <c r="M252" s="2">
        <f t="shared" si="160"/>
        <v>0.36902835432350667</v>
      </c>
      <c r="N252" s="2">
        <f t="shared" si="161"/>
        <v>4.9109969746007176E-2</v>
      </c>
      <c r="O252" s="2">
        <f t="shared" si="162"/>
        <v>0.14958136916907055</v>
      </c>
      <c r="P252" s="1">
        <v>29</v>
      </c>
      <c r="Q252" s="1">
        <v>12259</v>
      </c>
      <c r="R252" s="1">
        <v>10490</v>
      </c>
      <c r="S252" s="1">
        <v>1396</v>
      </c>
      <c r="T252" s="1">
        <v>4083</v>
      </c>
      <c r="U252" s="1">
        <v>62</v>
      </c>
      <c r="V252" s="1">
        <v>36</v>
      </c>
      <c r="AE252" s="1">
        <v>62</v>
      </c>
      <c r="AF252" s="1">
        <v>9</v>
      </c>
      <c r="AI252" s="7">
        <f t="shared" si="163"/>
        <v>3</v>
      </c>
      <c r="AJ252" s="7">
        <f t="shared" si="164"/>
        <v>5</v>
      </c>
      <c r="AK252" s="7">
        <f t="shared" si="165"/>
        <v>6</v>
      </c>
      <c r="AL252" s="7">
        <f t="shared" si="166"/>
        <v>0</v>
      </c>
      <c r="AM252" s="2">
        <f t="shared" si="167"/>
        <v>0.14363610778864419</v>
      </c>
      <c r="AN252" s="2">
        <f t="shared" si="168"/>
        <v>2.1811018082037569E-3</v>
      </c>
      <c r="AO252" s="2">
        <f t="shared" si="169"/>
        <v>1.2664462112150848E-3</v>
      </c>
      <c r="AP252" s="2">
        <f t="shared" si="170"/>
        <v>0</v>
      </c>
      <c r="AR252" t="str">
        <f t="shared" si="150"/>
        <v>Clay</v>
      </c>
      <c r="AS252" t="s">
        <v>639</v>
      </c>
      <c r="AV252" s="91">
        <v>12</v>
      </c>
      <c r="AW252" s="93">
        <v>19</v>
      </c>
      <c r="AX252" s="99">
        <f t="shared" si="171"/>
        <v>12019</v>
      </c>
      <c r="AZ252" s="7" t="s">
        <v>3053</v>
      </c>
      <c r="BA252" t="s">
        <v>3290</v>
      </c>
    </row>
    <row r="253" spans="1:53" hidden="1" outlineLevel="1">
      <c r="A253" t="s">
        <v>3247</v>
      </c>
      <c r="B253" t="s">
        <v>639</v>
      </c>
      <c r="C253" s="1">
        <f t="shared" si="156"/>
        <v>50912</v>
      </c>
      <c r="D253" s="7">
        <f>IF(P253&gt;0,RANK(P253,(P253:R253,S253:AG253)),0)</f>
        <v>5</v>
      </c>
      <c r="E253" s="7">
        <f>IF(Q253&gt;0,RANK(Q253,(P253:R253,S253:AG253)),0)</f>
        <v>2</v>
      </c>
      <c r="F253" s="7">
        <f>IF(R253&gt;0,RANK(R253,(P253:R253,S253:AG253)),0)</f>
        <v>1</v>
      </c>
      <c r="G253" s="7">
        <f>IF(S253&gt;0,RANK(S253,(P253:R253,S253:AG253)),0)</f>
        <v>4</v>
      </c>
      <c r="H253" s="48">
        <f t="shared" si="157"/>
        <v>16024</v>
      </c>
      <c r="I253" s="163">
        <f t="shared" si="136"/>
        <v>0.31473915776241357</v>
      </c>
      <c r="J253" s="2"/>
      <c r="K253" s="2">
        <f t="shared" si="158"/>
        <v>4.1051225644248898E-3</v>
      </c>
      <c r="L253" s="2">
        <f t="shared" si="159"/>
        <v>0.25707102451288499</v>
      </c>
      <c r="M253" s="2">
        <f t="shared" si="160"/>
        <v>0.57181018227529856</v>
      </c>
      <c r="N253" s="2">
        <f t="shared" si="161"/>
        <v>4.0795883092394722E-2</v>
      </c>
      <c r="O253" s="2">
        <f t="shared" si="162"/>
        <v>0.12621778755499685</v>
      </c>
      <c r="P253" s="1">
        <v>209</v>
      </c>
      <c r="Q253" s="1">
        <v>13088</v>
      </c>
      <c r="R253" s="1">
        <v>29112</v>
      </c>
      <c r="S253" s="1">
        <v>2077</v>
      </c>
      <c r="T253" s="1">
        <v>6093</v>
      </c>
      <c r="U253" s="1">
        <v>147</v>
      </c>
      <c r="V253" s="1">
        <v>68</v>
      </c>
      <c r="AE253" s="1">
        <v>91</v>
      </c>
      <c r="AF253" s="1">
        <v>27</v>
      </c>
      <c r="AI253" s="7">
        <f t="shared" si="163"/>
        <v>3</v>
      </c>
      <c r="AJ253" s="7">
        <f t="shared" si="164"/>
        <v>6</v>
      </c>
      <c r="AK253" s="7">
        <f t="shared" si="165"/>
        <v>7</v>
      </c>
      <c r="AL253" s="7">
        <f t="shared" si="166"/>
        <v>0</v>
      </c>
      <c r="AM253" s="2">
        <f t="shared" si="167"/>
        <v>0.11967708988057825</v>
      </c>
      <c r="AN253" s="2">
        <f t="shared" si="168"/>
        <v>2.8873350094280326E-3</v>
      </c>
      <c r="AO253" s="2">
        <f t="shared" si="169"/>
        <v>1.3356379635449402E-3</v>
      </c>
      <c r="AP253" s="2">
        <f t="shared" si="170"/>
        <v>0</v>
      </c>
      <c r="AR253" t="str">
        <f t="shared" si="150"/>
        <v>Collier</v>
      </c>
      <c r="AS253" t="s">
        <v>639</v>
      </c>
      <c r="AV253" s="91">
        <v>12</v>
      </c>
      <c r="AW253" s="93">
        <v>21</v>
      </c>
      <c r="AX253" s="99">
        <f t="shared" si="171"/>
        <v>12021</v>
      </c>
      <c r="AZ253" s="7" t="s">
        <v>3053</v>
      </c>
      <c r="BA253" t="s">
        <v>3290</v>
      </c>
    </row>
    <row r="254" spans="1:53" hidden="1" outlineLevel="1">
      <c r="A254" t="s">
        <v>3248</v>
      </c>
      <c r="B254" t="s">
        <v>639</v>
      </c>
      <c r="C254" s="1">
        <f t="shared" si="156"/>
        <v>5808</v>
      </c>
      <c r="D254" s="7">
        <f>IF(P254&gt;0,RANK(P254,(P254:R254,S254:AG254)),0)</f>
        <v>8</v>
      </c>
      <c r="E254" s="7">
        <f>IF(Q254&gt;0,RANK(Q254,(P254:R254,S254:AG254)),0)</f>
        <v>1</v>
      </c>
      <c r="F254" s="7">
        <f>IF(R254&gt;0,RANK(R254,(P254:R254,S254:AG254)),0)</f>
        <v>2</v>
      </c>
      <c r="G254" s="7">
        <f>IF(S254&gt;0,RANK(S254,(P254:R254,S254:AG254)),0)</f>
        <v>4</v>
      </c>
      <c r="H254" s="48">
        <f t="shared" si="157"/>
        <v>459</v>
      </c>
      <c r="I254" s="163">
        <f t="shared" si="136"/>
        <v>7.9028925619834711E-2</v>
      </c>
      <c r="J254" s="2"/>
      <c r="K254" s="2">
        <f t="shared" si="158"/>
        <v>1.3774104683195593E-3</v>
      </c>
      <c r="L254" s="2">
        <f t="shared" si="159"/>
        <v>0.41115702479338845</v>
      </c>
      <c r="M254" s="2">
        <f t="shared" si="160"/>
        <v>0.33212809917355374</v>
      </c>
      <c r="N254" s="2">
        <f t="shared" si="161"/>
        <v>6.5082644628099179E-2</v>
      </c>
      <c r="O254" s="2">
        <f t="shared" si="162"/>
        <v>0.19025482093663912</v>
      </c>
      <c r="P254" s="1">
        <v>8</v>
      </c>
      <c r="Q254" s="1">
        <v>2388</v>
      </c>
      <c r="R254" s="1">
        <v>1929</v>
      </c>
      <c r="S254" s="1">
        <v>378</v>
      </c>
      <c r="T254" s="1">
        <v>1036</v>
      </c>
      <c r="U254" s="1">
        <v>35</v>
      </c>
      <c r="V254" s="1">
        <v>11</v>
      </c>
      <c r="AE254" s="1">
        <v>21</v>
      </c>
      <c r="AF254" s="1">
        <v>2</v>
      </c>
      <c r="AI254" s="7">
        <f t="shared" si="163"/>
        <v>3</v>
      </c>
      <c r="AJ254" s="7">
        <f t="shared" si="164"/>
        <v>5</v>
      </c>
      <c r="AK254" s="7">
        <f t="shared" si="165"/>
        <v>6</v>
      </c>
      <c r="AL254" s="7">
        <f t="shared" si="166"/>
        <v>0</v>
      </c>
      <c r="AM254" s="2">
        <f t="shared" si="167"/>
        <v>0.17837465564738292</v>
      </c>
      <c r="AN254" s="2">
        <f t="shared" si="168"/>
        <v>6.0261707988980718E-3</v>
      </c>
      <c r="AO254" s="2">
        <f t="shared" si="169"/>
        <v>1.893939393939394E-3</v>
      </c>
      <c r="AP254" s="2">
        <f t="shared" si="170"/>
        <v>0</v>
      </c>
      <c r="AR254" t="str">
        <f t="shared" si="150"/>
        <v>Columbia</v>
      </c>
      <c r="AS254" t="s">
        <v>639</v>
      </c>
      <c r="AV254" s="91">
        <v>12</v>
      </c>
      <c r="AW254" s="93">
        <v>23</v>
      </c>
      <c r="AX254" s="99">
        <f t="shared" si="171"/>
        <v>12023</v>
      </c>
      <c r="AZ254" s="7" t="s">
        <v>3053</v>
      </c>
      <c r="BA254" t="s">
        <v>3290</v>
      </c>
    </row>
    <row r="255" spans="1:53" hidden="1" outlineLevel="1">
      <c r="A255" t="s">
        <v>2120</v>
      </c>
      <c r="B255" t="s">
        <v>639</v>
      </c>
      <c r="C255" s="1">
        <f t="shared" si="156"/>
        <v>1470</v>
      </c>
      <c r="D255" s="7">
        <f>IF(P255&gt;0,RANK(P255,(P255:R255,S255:AG255)),0)</f>
        <v>6</v>
      </c>
      <c r="E255" s="7">
        <f>IF(Q255&gt;0,RANK(Q255,(P255:R255,S255:AG255)),0)</f>
        <v>1</v>
      </c>
      <c r="F255" s="7">
        <f>IF(R255&gt;0,RANK(R255,(P255:R255,S255:AG255)),0)</f>
        <v>2</v>
      </c>
      <c r="G255" s="7">
        <f>IF(S255&gt;0,RANK(S255,(P255:R255,S255:AG255)),0)</f>
        <v>4</v>
      </c>
      <c r="H255" s="48">
        <f t="shared" si="157"/>
        <v>54</v>
      </c>
      <c r="I255" s="163">
        <f t="shared" si="136"/>
        <v>3.6734693877551024E-2</v>
      </c>
      <c r="J255" s="2"/>
      <c r="K255" s="2">
        <f t="shared" si="158"/>
        <v>1.3605442176870747E-3</v>
      </c>
      <c r="L255" s="2">
        <f t="shared" si="159"/>
        <v>0.39319727891156464</v>
      </c>
      <c r="M255" s="2">
        <f t="shared" si="160"/>
        <v>0.35646258503401362</v>
      </c>
      <c r="N255" s="2">
        <f t="shared" si="161"/>
        <v>6.4625850340136057E-2</v>
      </c>
      <c r="O255" s="2">
        <f t="shared" si="162"/>
        <v>0.18435374149659861</v>
      </c>
      <c r="P255" s="1">
        <v>2</v>
      </c>
      <c r="Q255" s="1">
        <v>578</v>
      </c>
      <c r="R255" s="1">
        <v>524</v>
      </c>
      <c r="S255" s="1">
        <v>95</v>
      </c>
      <c r="T255" s="1">
        <v>263</v>
      </c>
      <c r="U255" s="1">
        <v>2</v>
      </c>
      <c r="V255" s="1">
        <v>3</v>
      </c>
      <c r="AE255" s="1">
        <v>1</v>
      </c>
      <c r="AF255" s="1">
        <v>2</v>
      </c>
      <c r="AI255" s="7">
        <f t="shared" si="163"/>
        <v>3</v>
      </c>
      <c r="AJ255" s="7">
        <f t="shared" si="164"/>
        <v>6</v>
      </c>
      <c r="AK255" s="7">
        <f t="shared" si="165"/>
        <v>5</v>
      </c>
      <c r="AL255" s="7">
        <f t="shared" si="166"/>
        <v>0</v>
      </c>
      <c r="AM255" s="2">
        <f t="shared" si="167"/>
        <v>0.17891156462585034</v>
      </c>
      <c r="AN255" s="2">
        <f t="shared" si="168"/>
        <v>1.3605442176870747E-3</v>
      </c>
      <c r="AO255" s="2">
        <f t="shared" si="169"/>
        <v>2.0408163265306124E-3</v>
      </c>
      <c r="AP255" s="2">
        <f t="shared" si="170"/>
        <v>0</v>
      </c>
      <c r="AR255" t="str">
        <f t="shared" si="150"/>
        <v>Desoto</v>
      </c>
      <c r="AS255" t="s">
        <v>639</v>
      </c>
      <c r="AV255" s="91">
        <v>12</v>
      </c>
      <c r="AW255" s="93">
        <v>27</v>
      </c>
      <c r="AX255" s="99">
        <f t="shared" si="171"/>
        <v>12027</v>
      </c>
      <c r="AZ255" s="7" t="s">
        <v>3053</v>
      </c>
      <c r="BA255" t="s">
        <v>3290</v>
      </c>
    </row>
    <row r="256" spans="1:53" hidden="1" outlineLevel="1">
      <c r="A256" t="s">
        <v>992</v>
      </c>
      <c r="B256" t="s">
        <v>639</v>
      </c>
      <c r="C256" s="1">
        <f t="shared" si="156"/>
        <v>885</v>
      </c>
      <c r="D256" s="7">
        <f>IF(P256&gt;0,RANK(P256,(P256:R256,S256:AG256)),0)</f>
        <v>0</v>
      </c>
      <c r="E256" s="7">
        <f>IF(Q256&gt;0,RANK(Q256,(P256:R256,S256:AG256)),0)</f>
        <v>1</v>
      </c>
      <c r="F256" s="7">
        <f>IF(R256&gt;0,RANK(R256,(P256:R256,S256:AG256)),0)</f>
        <v>2</v>
      </c>
      <c r="G256" s="7">
        <f>IF(S256&gt;0,RANK(S256,(P256:R256,S256:AG256)),0)</f>
        <v>4</v>
      </c>
      <c r="H256" s="48">
        <f t="shared" si="157"/>
        <v>249</v>
      </c>
      <c r="I256" s="163">
        <f t="shared" si="136"/>
        <v>0.28135593220338984</v>
      </c>
      <c r="J256" s="2"/>
      <c r="K256" s="2">
        <f t="shared" si="158"/>
        <v>0</v>
      </c>
      <c r="L256" s="2">
        <f t="shared" si="159"/>
        <v>0.54802259887005644</v>
      </c>
      <c r="M256" s="2">
        <f t="shared" si="160"/>
        <v>0.26666666666666666</v>
      </c>
      <c r="N256" s="2">
        <f t="shared" si="161"/>
        <v>5.0847457627118647E-2</v>
      </c>
      <c r="O256" s="2">
        <f t="shared" si="162"/>
        <v>0.13446327683615825</v>
      </c>
      <c r="P256" s="1">
        <v>0</v>
      </c>
      <c r="Q256" s="1">
        <v>485</v>
      </c>
      <c r="R256" s="1">
        <v>236</v>
      </c>
      <c r="S256" s="1">
        <v>45</v>
      </c>
      <c r="T256" s="1">
        <v>108</v>
      </c>
      <c r="U256" s="1">
        <v>6</v>
      </c>
      <c r="V256" s="1">
        <v>1</v>
      </c>
      <c r="AE256" s="1">
        <v>3</v>
      </c>
      <c r="AF256" s="1">
        <v>1</v>
      </c>
      <c r="AI256" s="7">
        <f t="shared" si="163"/>
        <v>3</v>
      </c>
      <c r="AJ256" s="7">
        <f t="shared" si="164"/>
        <v>5</v>
      </c>
      <c r="AK256" s="7">
        <f t="shared" si="165"/>
        <v>6</v>
      </c>
      <c r="AL256" s="7">
        <f t="shared" si="166"/>
        <v>0</v>
      </c>
      <c r="AM256" s="2">
        <f t="shared" si="167"/>
        <v>0.12203389830508475</v>
      </c>
      <c r="AN256" s="2">
        <f t="shared" si="168"/>
        <v>6.7796610169491523E-3</v>
      </c>
      <c r="AO256" s="2">
        <f t="shared" si="169"/>
        <v>1.1299435028248588E-3</v>
      </c>
      <c r="AP256" s="2">
        <f t="shared" si="170"/>
        <v>0</v>
      </c>
      <c r="AR256" t="str">
        <f t="shared" si="150"/>
        <v>Dixie</v>
      </c>
      <c r="AS256" t="s">
        <v>639</v>
      </c>
      <c r="AV256" s="91">
        <v>12</v>
      </c>
      <c r="AW256" s="93">
        <v>29</v>
      </c>
      <c r="AX256" s="99">
        <f t="shared" si="171"/>
        <v>12029</v>
      </c>
      <c r="AZ256" s="7" t="s">
        <v>3053</v>
      </c>
      <c r="BA256" t="s">
        <v>3290</v>
      </c>
    </row>
    <row r="257" spans="1:53" hidden="1" outlineLevel="1">
      <c r="A257" t="s">
        <v>3251</v>
      </c>
      <c r="B257" t="s">
        <v>639</v>
      </c>
      <c r="C257" s="1">
        <f t="shared" si="156"/>
        <v>88104</v>
      </c>
      <c r="D257" s="7">
        <f>IF(P257&gt;0,RANK(P257,(P257:R257,S257:AG257)),0)</f>
        <v>8</v>
      </c>
      <c r="E257" s="7">
        <f>IF(Q257&gt;0,RANK(Q257,(P257:R257,S257:AG257)),0)</f>
        <v>2</v>
      </c>
      <c r="F257" s="7">
        <f>IF(R257&gt;0,RANK(R257,(P257:R257,S257:AG257)),0)</f>
        <v>1</v>
      </c>
      <c r="G257" s="7">
        <f>IF(S257&gt;0,RANK(S257,(P257:R257,S257:AG257)),0)</f>
        <v>4</v>
      </c>
      <c r="H257" s="48">
        <f t="shared" si="157"/>
        <v>1374</v>
      </c>
      <c r="I257" s="163">
        <f t="shared" si="136"/>
        <v>1.5595205666031054E-2</v>
      </c>
      <c r="J257" s="2"/>
      <c r="K257" s="2">
        <f t="shared" si="158"/>
        <v>2.2700444928720601E-3</v>
      </c>
      <c r="L257" s="2">
        <f t="shared" si="159"/>
        <v>0.38729229092890222</v>
      </c>
      <c r="M257" s="2">
        <f t="shared" si="160"/>
        <v>0.40288749659493328</v>
      </c>
      <c r="N257" s="2">
        <f t="shared" si="161"/>
        <v>6.5445382729501497E-2</v>
      </c>
      <c r="O257" s="2">
        <f t="shared" si="162"/>
        <v>0.14210478525379089</v>
      </c>
      <c r="P257" s="1">
        <v>200</v>
      </c>
      <c r="Q257" s="1">
        <v>34122</v>
      </c>
      <c r="R257" s="1">
        <v>35496</v>
      </c>
      <c r="S257" s="1">
        <v>5766</v>
      </c>
      <c r="T257" s="1">
        <v>11712</v>
      </c>
      <c r="U257" s="1">
        <v>331</v>
      </c>
      <c r="V257" s="1">
        <v>206</v>
      </c>
      <c r="AE257" s="1">
        <v>226</v>
      </c>
      <c r="AF257" s="1">
        <v>45</v>
      </c>
      <c r="AI257" s="7">
        <f t="shared" si="163"/>
        <v>3</v>
      </c>
      <c r="AJ257" s="7">
        <f t="shared" si="164"/>
        <v>5</v>
      </c>
      <c r="AK257" s="7">
        <f t="shared" si="165"/>
        <v>6</v>
      </c>
      <c r="AL257" s="7">
        <f t="shared" si="166"/>
        <v>0</v>
      </c>
      <c r="AM257" s="2">
        <f t="shared" si="167"/>
        <v>0.13293380550258785</v>
      </c>
      <c r="AN257" s="2">
        <f t="shared" si="168"/>
        <v>3.7569236357032597E-3</v>
      </c>
      <c r="AO257" s="2">
        <f t="shared" si="169"/>
        <v>2.3381458276582221E-3</v>
      </c>
      <c r="AP257" s="2">
        <f t="shared" si="170"/>
        <v>0</v>
      </c>
      <c r="AR257" t="str">
        <f t="shared" si="150"/>
        <v>Duval</v>
      </c>
      <c r="AS257" t="s">
        <v>639</v>
      </c>
      <c r="AV257" s="91">
        <v>12</v>
      </c>
      <c r="AW257" s="93">
        <v>31</v>
      </c>
      <c r="AX257" s="99">
        <f t="shared" si="171"/>
        <v>12031</v>
      </c>
      <c r="AZ257" s="7" t="s">
        <v>3053</v>
      </c>
      <c r="BA257" t="s">
        <v>3290</v>
      </c>
    </row>
    <row r="258" spans="1:53" hidden="1" outlineLevel="1">
      <c r="A258" t="s">
        <v>1944</v>
      </c>
      <c r="B258" t="s">
        <v>639</v>
      </c>
      <c r="C258" s="1">
        <f t="shared" si="156"/>
        <v>37814</v>
      </c>
      <c r="D258" s="7">
        <f>IF(P258&gt;0,RANK(P258,(P258:R258,S258:AG258)),0)</f>
        <v>6</v>
      </c>
      <c r="E258" s="7">
        <f>IF(Q258&gt;0,RANK(Q258,(P258:R258,S258:AG258)),0)</f>
        <v>1</v>
      </c>
      <c r="F258" s="7">
        <f>IF(R258&gt;0,RANK(R258,(P258:R258,S258:AG258)),0)</f>
        <v>2</v>
      </c>
      <c r="G258" s="7">
        <f>IF(S258&gt;0,RANK(S258,(P258:R258,S258:AG258)),0)</f>
        <v>4</v>
      </c>
      <c r="H258" s="48">
        <f t="shared" si="157"/>
        <v>1552</v>
      </c>
      <c r="I258" s="163">
        <f t="shared" si="136"/>
        <v>4.1042999947109533E-2</v>
      </c>
      <c r="J258" s="2"/>
      <c r="K258" s="2">
        <f t="shared" si="158"/>
        <v>3.7816681652298092E-3</v>
      </c>
      <c r="L258" s="2">
        <f t="shared" si="159"/>
        <v>0.38818955942243616</v>
      </c>
      <c r="M258" s="2">
        <f t="shared" si="160"/>
        <v>0.34714655947532658</v>
      </c>
      <c r="N258" s="2">
        <f t="shared" si="161"/>
        <v>9.4012799492251553E-2</v>
      </c>
      <c r="O258" s="2">
        <f t="shared" si="162"/>
        <v>0.16686941344475587</v>
      </c>
      <c r="P258" s="1">
        <v>143</v>
      </c>
      <c r="Q258" s="1">
        <v>14679</v>
      </c>
      <c r="R258" s="1">
        <v>13127</v>
      </c>
      <c r="S258" s="1">
        <v>3555</v>
      </c>
      <c r="T258" s="1">
        <v>5894</v>
      </c>
      <c r="U258" s="1">
        <v>194</v>
      </c>
      <c r="V258" s="1">
        <v>111</v>
      </c>
      <c r="AE258" s="1">
        <v>90</v>
      </c>
      <c r="AF258" s="1">
        <v>21</v>
      </c>
      <c r="AI258" s="7">
        <f t="shared" si="163"/>
        <v>3</v>
      </c>
      <c r="AJ258" s="7">
        <f t="shared" si="164"/>
        <v>5</v>
      </c>
      <c r="AK258" s="7">
        <f t="shared" si="165"/>
        <v>7</v>
      </c>
      <c r="AL258" s="7">
        <f t="shared" si="166"/>
        <v>0</v>
      </c>
      <c r="AM258" s="2">
        <f t="shared" si="167"/>
        <v>0.15586819696408738</v>
      </c>
      <c r="AN258" s="2">
        <f t="shared" si="168"/>
        <v>5.1303749933886917E-3</v>
      </c>
      <c r="AO258" s="2">
        <f t="shared" si="169"/>
        <v>2.9354207436399216E-3</v>
      </c>
      <c r="AP258" s="2">
        <f t="shared" si="170"/>
        <v>0</v>
      </c>
      <c r="AR258" t="str">
        <f t="shared" si="150"/>
        <v>Escambia</v>
      </c>
      <c r="AS258" t="s">
        <v>639</v>
      </c>
      <c r="AV258" s="91">
        <v>12</v>
      </c>
      <c r="AW258" s="93">
        <v>33</v>
      </c>
      <c r="AX258" s="99">
        <f t="shared" si="171"/>
        <v>12033</v>
      </c>
      <c r="AZ258" s="7" t="s">
        <v>3053</v>
      </c>
      <c r="BA258" t="s">
        <v>3290</v>
      </c>
    </row>
    <row r="259" spans="1:53" hidden="1" outlineLevel="1">
      <c r="A259" t="s">
        <v>3243</v>
      </c>
      <c r="B259" t="s">
        <v>639</v>
      </c>
      <c r="C259" s="1">
        <f t="shared" si="156"/>
        <v>10818</v>
      </c>
      <c r="D259" s="7">
        <f>IF(P259&gt;0,RANK(P259,(P259:R259,S259:AG259)),0)</f>
        <v>6</v>
      </c>
      <c r="E259" s="7">
        <f>IF(Q259&gt;0,RANK(Q259,(P259:R259,S259:AG259)),0)</f>
        <v>2</v>
      </c>
      <c r="F259" s="7">
        <f>IF(R259&gt;0,RANK(R259,(P259:R259,S259:AG259)),0)</f>
        <v>1</v>
      </c>
      <c r="G259" s="7">
        <f>IF(S259&gt;0,RANK(S259,(P259:R259,S259:AG259)),0)</f>
        <v>4</v>
      </c>
      <c r="H259" s="48">
        <f t="shared" si="157"/>
        <v>1274</v>
      </c>
      <c r="I259" s="163">
        <f t="shared" si="136"/>
        <v>0.11776668515437234</v>
      </c>
      <c r="J259" s="2"/>
      <c r="K259" s="2">
        <f t="shared" si="158"/>
        <v>2.3109632094657053E-3</v>
      </c>
      <c r="L259" s="2">
        <f t="shared" si="159"/>
        <v>0.34840081345904972</v>
      </c>
      <c r="M259" s="2">
        <f t="shared" si="160"/>
        <v>0.46616749861342205</v>
      </c>
      <c r="N259" s="2">
        <f t="shared" si="161"/>
        <v>4.9916805324459232E-2</v>
      </c>
      <c r="O259" s="2">
        <f t="shared" si="162"/>
        <v>0.13320391939360332</v>
      </c>
      <c r="P259" s="1">
        <v>25</v>
      </c>
      <c r="Q259" s="1">
        <v>3769</v>
      </c>
      <c r="R259" s="1">
        <v>5043</v>
      </c>
      <c r="S259" s="1">
        <v>540</v>
      </c>
      <c r="T259" s="1">
        <v>1358</v>
      </c>
      <c r="U259" s="1">
        <v>32</v>
      </c>
      <c r="V259" s="1">
        <v>21</v>
      </c>
      <c r="AE259" s="1">
        <v>23</v>
      </c>
      <c r="AF259" s="1">
        <v>7</v>
      </c>
      <c r="AI259" s="7">
        <f t="shared" si="163"/>
        <v>3</v>
      </c>
      <c r="AJ259" s="7">
        <f t="shared" si="164"/>
        <v>5</v>
      </c>
      <c r="AK259" s="7">
        <f t="shared" si="165"/>
        <v>7</v>
      </c>
      <c r="AL259" s="7">
        <f t="shared" si="166"/>
        <v>0</v>
      </c>
      <c r="AM259" s="2">
        <f t="shared" si="167"/>
        <v>0.12553152153817712</v>
      </c>
      <c r="AN259" s="2">
        <f t="shared" si="168"/>
        <v>2.9580329081161029E-3</v>
      </c>
      <c r="AO259" s="2">
        <f t="shared" si="169"/>
        <v>1.9412090959511925E-3</v>
      </c>
      <c r="AP259" s="2">
        <f t="shared" si="170"/>
        <v>0</v>
      </c>
      <c r="AR259" t="str">
        <f t="shared" si="150"/>
        <v>Flagler</v>
      </c>
      <c r="AS259" t="s">
        <v>639</v>
      </c>
      <c r="AV259" s="91">
        <v>12</v>
      </c>
      <c r="AW259" s="93">
        <v>35</v>
      </c>
      <c r="AX259" s="99">
        <f t="shared" si="171"/>
        <v>12035</v>
      </c>
      <c r="AZ259" s="7" t="s">
        <v>3053</v>
      </c>
      <c r="BA259" t="s">
        <v>3290</v>
      </c>
    </row>
    <row r="260" spans="1:53" hidden="1" outlineLevel="1">
      <c r="A260" t="s">
        <v>2477</v>
      </c>
      <c r="B260" t="s">
        <v>639</v>
      </c>
      <c r="C260" s="1">
        <f t="shared" si="156"/>
        <v>711</v>
      </c>
      <c r="D260" s="7">
        <f>IF(P260&gt;0,RANK(P260,(P260:R260,S260:AG260)),0)</f>
        <v>7</v>
      </c>
      <c r="E260" s="7">
        <f>IF(Q260&gt;0,RANK(Q260,(P260:R260,S260:AG260)),0)</f>
        <v>1</v>
      </c>
      <c r="F260" s="7">
        <f>IF(R260&gt;0,RANK(R260,(P260:R260,S260:AG260)),0)</f>
        <v>2</v>
      </c>
      <c r="G260" s="7">
        <f>IF(S260&gt;0,RANK(S260,(P260:R260,S260:AG260)),0)</f>
        <v>4</v>
      </c>
      <c r="H260" s="48">
        <f t="shared" si="157"/>
        <v>117</v>
      </c>
      <c r="I260" s="163">
        <f t="shared" si="136"/>
        <v>0.16455696202531644</v>
      </c>
      <c r="J260" s="2"/>
      <c r="K260" s="2">
        <f t="shared" si="158"/>
        <v>1.4064697609001407E-3</v>
      </c>
      <c r="L260" s="2">
        <f t="shared" si="159"/>
        <v>0.47819971870604783</v>
      </c>
      <c r="M260" s="2">
        <f t="shared" si="160"/>
        <v>0.31364275668073138</v>
      </c>
      <c r="N260" s="2">
        <f t="shared" si="161"/>
        <v>6.3291139240506333E-2</v>
      </c>
      <c r="O260" s="2">
        <f t="shared" si="162"/>
        <v>0.14345991561181437</v>
      </c>
      <c r="P260" s="1">
        <v>1</v>
      </c>
      <c r="Q260" s="1">
        <v>340</v>
      </c>
      <c r="R260" s="1">
        <v>223</v>
      </c>
      <c r="S260" s="1">
        <v>45</v>
      </c>
      <c r="T260" s="1">
        <v>94</v>
      </c>
      <c r="U260" s="1">
        <v>3</v>
      </c>
      <c r="V260" s="1">
        <v>4</v>
      </c>
      <c r="AE260" s="1">
        <v>1</v>
      </c>
      <c r="AF260" s="1">
        <v>0</v>
      </c>
      <c r="AI260" s="7">
        <f t="shared" si="163"/>
        <v>3</v>
      </c>
      <c r="AJ260" s="7">
        <f t="shared" si="164"/>
        <v>6</v>
      </c>
      <c r="AK260" s="7">
        <f t="shared" si="165"/>
        <v>5</v>
      </c>
      <c r="AL260" s="7">
        <f t="shared" si="166"/>
        <v>0</v>
      </c>
      <c r="AM260" s="2">
        <f t="shared" si="167"/>
        <v>0.13220815752461323</v>
      </c>
      <c r="AN260" s="2">
        <f t="shared" si="168"/>
        <v>4.2194092827004216E-3</v>
      </c>
      <c r="AO260" s="2">
        <f t="shared" si="169"/>
        <v>5.6258790436005627E-3</v>
      </c>
      <c r="AP260" s="2">
        <f t="shared" si="170"/>
        <v>0</v>
      </c>
      <c r="AR260" t="str">
        <f t="shared" si="150"/>
        <v>Franklin</v>
      </c>
      <c r="AS260" t="s">
        <v>639</v>
      </c>
      <c r="AV260" s="91">
        <v>12</v>
      </c>
      <c r="AW260" s="93">
        <v>37</v>
      </c>
      <c r="AX260" s="99">
        <f t="shared" si="171"/>
        <v>12037</v>
      </c>
      <c r="AZ260" s="7" t="s">
        <v>3053</v>
      </c>
      <c r="BA260" t="s">
        <v>3290</v>
      </c>
    </row>
    <row r="261" spans="1:53" hidden="1" outlineLevel="1">
      <c r="A261" t="s">
        <v>277</v>
      </c>
      <c r="B261" t="s">
        <v>639</v>
      </c>
      <c r="C261" s="1">
        <f t="shared" si="156"/>
        <v>1983</v>
      </c>
      <c r="D261" s="7">
        <f>IF(P261&gt;0,RANK(P261,(P261:R261,S261:AG261)),0)</f>
        <v>8</v>
      </c>
      <c r="E261" s="7">
        <f>IF(Q261&gt;0,RANK(Q261,(P261:R261,S261:AG261)),0)</f>
        <v>1</v>
      </c>
      <c r="F261" s="7">
        <f>IF(R261&gt;0,RANK(R261,(P261:R261,S261:AG261)),0)</f>
        <v>2</v>
      </c>
      <c r="G261" s="7">
        <f>IF(S261&gt;0,RANK(S261,(P261:R261,S261:AG261)),0)</f>
        <v>4</v>
      </c>
      <c r="H261" s="48">
        <f t="shared" si="157"/>
        <v>140</v>
      </c>
      <c r="I261" s="163">
        <f t="shared" ref="I261:I325" si="172">H261/C261</f>
        <v>7.0600100857286935E-2</v>
      </c>
      <c r="J261" s="2"/>
      <c r="K261" s="2">
        <f t="shared" si="158"/>
        <v>2.5214321734745334E-3</v>
      </c>
      <c r="L261" s="2">
        <f t="shared" si="159"/>
        <v>0.37115481593545135</v>
      </c>
      <c r="M261" s="2">
        <f t="shared" si="160"/>
        <v>0.30055471507816439</v>
      </c>
      <c r="N261" s="2">
        <f t="shared" si="161"/>
        <v>8.3207261724659601E-2</v>
      </c>
      <c r="O261" s="2">
        <f t="shared" si="162"/>
        <v>0.24256177508825005</v>
      </c>
      <c r="P261" s="1">
        <v>5</v>
      </c>
      <c r="Q261" s="1">
        <v>736</v>
      </c>
      <c r="R261" s="1">
        <v>596</v>
      </c>
      <c r="S261" s="1">
        <v>165</v>
      </c>
      <c r="T261" s="1">
        <v>440</v>
      </c>
      <c r="U261" s="1">
        <v>20</v>
      </c>
      <c r="V261" s="1">
        <v>11</v>
      </c>
      <c r="AE261" s="1">
        <v>6</v>
      </c>
      <c r="AF261" s="1">
        <v>4</v>
      </c>
      <c r="AI261" s="7">
        <f t="shared" si="163"/>
        <v>3</v>
      </c>
      <c r="AJ261" s="7">
        <f t="shared" si="164"/>
        <v>5</v>
      </c>
      <c r="AK261" s="7">
        <f t="shared" si="165"/>
        <v>6</v>
      </c>
      <c r="AL261" s="7">
        <f t="shared" si="166"/>
        <v>0</v>
      </c>
      <c r="AM261" s="2">
        <f t="shared" si="167"/>
        <v>0.22188603126575895</v>
      </c>
      <c r="AN261" s="2">
        <f t="shared" si="168"/>
        <v>1.0085728693898134E-2</v>
      </c>
      <c r="AO261" s="2">
        <f t="shared" si="169"/>
        <v>5.5471507816439742E-3</v>
      </c>
      <c r="AP261" s="2">
        <f t="shared" si="170"/>
        <v>0</v>
      </c>
      <c r="AR261" t="str">
        <f t="shared" ref="AR261:AR324" si="173">A261</f>
        <v>Gadsden</v>
      </c>
      <c r="AS261" t="s">
        <v>639</v>
      </c>
      <c r="AV261" s="91">
        <v>12</v>
      </c>
      <c r="AW261" s="93">
        <v>39</v>
      </c>
      <c r="AX261" s="99">
        <f t="shared" si="171"/>
        <v>12039</v>
      </c>
      <c r="AZ261" s="7" t="s">
        <v>3053</v>
      </c>
      <c r="BA261" t="s">
        <v>3290</v>
      </c>
    </row>
    <row r="262" spans="1:53" hidden="1" outlineLevel="1">
      <c r="A262" t="s">
        <v>741</v>
      </c>
      <c r="B262" t="s">
        <v>639</v>
      </c>
      <c r="C262" s="1">
        <f t="shared" si="156"/>
        <v>1767</v>
      </c>
      <c r="D262" s="7">
        <f>IF(P262&gt;0,RANK(P262,(P262:R262,S262:AG262)),0)</f>
        <v>8</v>
      </c>
      <c r="E262" s="7">
        <f>IF(Q262&gt;0,RANK(Q262,(P262:R262,S262:AG262)),0)</f>
        <v>1</v>
      </c>
      <c r="F262" s="7">
        <f>IF(R262&gt;0,RANK(R262,(P262:R262,S262:AG262)),0)</f>
        <v>2</v>
      </c>
      <c r="G262" s="7">
        <f>IF(S262&gt;0,RANK(S262,(P262:R262,S262:AG262)),0)</f>
        <v>4</v>
      </c>
      <c r="H262" s="48">
        <f t="shared" si="157"/>
        <v>319</v>
      </c>
      <c r="I262" s="163">
        <f t="shared" si="172"/>
        <v>0.18053197509903793</v>
      </c>
      <c r="J262" s="2"/>
      <c r="K262" s="2">
        <f t="shared" si="158"/>
        <v>1.697792869269949E-3</v>
      </c>
      <c r="L262" s="2">
        <f t="shared" si="159"/>
        <v>0.43803056027164688</v>
      </c>
      <c r="M262" s="2">
        <f t="shared" si="160"/>
        <v>0.25749858517260893</v>
      </c>
      <c r="N262" s="2">
        <f t="shared" si="161"/>
        <v>8.3191850594227498E-2</v>
      </c>
      <c r="O262" s="2">
        <f t="shared" si="162"/>
        <v>0.21958121109224671</v>
      </c>
      <c r="P262" s="1">
        <v>3</v>
      </c>
      <c r="Q262" s="1">
        <v>774</v>
      </c>
      <c r="R262" s="1">
        <v>455</v>
      </c>
      <c r="S262" s="1">
        <v>147</v>
      </c>
      <c r="T262" s="1">
        <v>358</v>
      </c>
      <c r="U262" s="1">
        <v>11</v>
      </c>
      <c r="V262" s="1">
        <v>4</v>
      </c>
      <c r="AE262" s="1">
        <v>15</v>
      </c>
      <c r="AF262" s="1">
        <v>0</v>
      </c>
      <c r="AI262" s="7">
        <f t="shared" si="163"/>
        <v>3</v>
      </c>
      <c r="AJ262" s="7">
        <f t="shared" si="164"/>
        <v>5</v>
      </c>
      <c r="AK262" s="7">
        <f t="shared" si="165"/>
        <v>6</v>
      </c>
      <c r="AL262" s="7">
        <f t="shared" si="166"/>
        <v>0</v>
      </c>
      <c r="AM262" s="2">
        <f t="shared" si="167"/>
        <v>0.20260328239954725</v>
      </c>
      <c r="AN262" s="2">
        <f t="shared" si="168"/>
        <v>6.2252405206564797E-3</v>
      </c>
      <c r="AO262" s="2">
        <f t="shared" si="169"/>
        <v>2.2637238256932655E-3</v>
      </c>
      <c r="AP262" s="2">
        <f t="shared" si="170"/>
        <v>0</v>
      </c>
      <c r="AR262" t="str">
        <f t="shared" si="173"/>
        <v>Gilchrist</v>
      </c>
      <c r="AS262" t="s">
        <v>639</v>
      </c>
      <c r="AV262" s="91">
        <v>12</v>
      </c>
      <c r="AW262" s="93">
        <v>41</v>
      </c>
      <c r="AX262" s="99">
        <f t="shared" si="171"/>
        <v>12041</v>
      </c>
      <c r="AZ262" s="7" t="s">
        <v>3053</v>
      </c>
      <c r="BA262" t="s">
        <v>3290</v>
      </c>
    </row>
    <row r="263" spans="1:53" hidden="1" outlineLevel="1">
      <c r="A263" t="s">
        <v>1741</v>
      </c>
      <c r="B263" t="s">
        <v>639</v>
      </c>
      <c r="C263" s="1">
        <f t="shared" si="156"/>
        <v>686</v>
      </c>
      <c r="D263" s="7">
        <f>IF(P263&gt;0,RANK(P263,(P263:R263,S263:AG263)),0)</f>
        <v>0</v>
      </c>
      <c r="E263" s="7">
        <f>IF(Q263&gt;0,RANK(Q263,(P263:R263,S263:AG263)),0)</f>
        <v>1</v>
      </c>
      <c r="F263" s="7">
        <f>IF(R263&gt;0,RANK(R263,(P263:R263,S263:AG263)),0)</f>
        <v>2</v>
      </c>
      <c r="G263" s="7">
        <f>IF(S263&gt;0,RANK(S263,(P263:R263,S263:AG263)),0)</f>
        <v>4</v>
      </c>
      <c r="H263" s="48">
        <f t="shared" si="157"/>
        <v>60</v>
      </c>
      <c r="I263" s="163">
        <f t="shared" si="172"/>
        <v>8.7463556851311949E-2</v>
      </c>
      <c r="J263" s="2"/>
      <c r="K263" s="2">
        <f t="shared" si="158"/>
        <v>0</v>
      </c>
      <c r="L263" s="2">
        <f t="shared" si="159"/>
        <v>0.43294460641399418</v>
      </c>
      <c r="M263" s="2">
        <f t="shared" si="160"/>
        <v>0.34548104956268222</v>
      </c>
      <c r="N263" s="2">
        <f t="shared" si="161"/>
        <v>5.1020408163265307E-2</v>
      </c>
      <c r="O263" s="2">
        <f t="shared" si="162"/>
        <v>0.17055393586005835</v>
      </c>
      <c r="P263" s="1">
        <v>0</v>
      </c>
      <c r="Q263" s="1">
        <v>297</v>
      </c>
      <c r="R263" s="1">
        <v>237</v>
      </c>
      <c r="S263" s="1">
        <v>35</v>
      </c>
      <c r="T263" s="1">
        <v>113</v>
      </c>
      <c r="U263" s="1">
        <v>3</v>
      </c>
      <c r="V263" s="1">
        <v>1</v>
      </c>
      <c r="AE263" s="1">
        <v>0</v>
      </c>
      <c r="AF263" s="1">
        <v>0</v>
      </c>
      <c r="AI263" s="7">
        <f t="shared" si="163"/>
        <v>3</v>
      </c>
      <c r="AJ263" s="7">
        <f t="shared" si="164"/>
        <v>5</v>
      </c>
      <c r="AK263" s="7">
        <f t="shared" si="165"/>
        <v>6</v>
      </c>
      <c r="AL263" s="7">
        <f t="shared" si="166"/>
        <v>0</v>
      </c>
      <c r="AM263" s="2">
        <f t="shared" si="167"/>
        <v>0.16472303206997085</v>
      </c>
      <c r="AN263" s="2">
        <f t="shared" si="168"/>
        <v>4.3731778425655978E-3</v>
      </c>
      <c r="AO263" s="2">
        <f t="shared" si="169"/>
        <v>1.4577259475218659E-3</v>
      </c>
      <c r="AP263" s="2">
        <f t="shared" si="170"/>
        <v>0</v>
      </c>
      <c r="AR263" t="str">
        <f t="shared" si="173"/>
        <v>Glades</v>
      </c>
      <c r="AS263" t="s">
        <v>639</v>
      </c>
      <c r="AV263" s="91">
        <v>12</v>
      </c>
      <c r="AW263" s="93">
        <v>43</v>
      </c>
      <c r="AX263" s="99">
        <f t="shared" si="171"/>
        <v>12043</v>
      </c>
      <c r="AZ263" s="7" t="s">
        <v>3053</v>
      </c>
      <c r="BA263" t="s">
        <v>3290</v>
      </c>
    </row>
    <row r="264" spans="1:53" hidden="1" outlineLevel="1">
      <c r="A264" t="s">
        <v>1619</v>
      </c>
      <c r="B264" t="s">
        <v>639</v>
      </c>
      <c r="C264" s="1">
        <f t="shared" si="156"/>
        <v>1363</v>
      </c>
      <c r="D264" s="7">
        <f>IF(P264&gt;0,RANK(P264,(P264:R264,S264:AG264)),0)</f>
        <v>8</v>
      </c>
      <c r="E264" s="7">
        <f>IF(Q264&gt;0,RANK(Q264,(P264:R264,S264:AG264)),0)</f>
        <v>1</v>
      </c>
      <c r="F264" s="7">
        <f>IF(R264&gt;0,RANK(R264,(P264:R264,S264:AG264)),0)</f>
        <v>2</v>
      </c>
      <c r="G264" s="7">
        <f>IF(S264&gt;0,RANK(S264,(P264:R264,S264:AG264)),0)</f>
        <v>4</v>
      </c>
      <c r="H264" s="48">
        <f t="shared" si="157"/>
        <v>286</v>
      </c>
      <c r="I264" s="163">
        <f t="shared" si="172"/>
        <v>0.20983125458547322</v>
      </c>
      <c r="J264" s="2"/>
      <c r="K264" s="2">
        <f t="shared" si="158"/>
        <v>1.467351430667645E-3</v>
      </c>
      <c r="L264" s="2">
        <f t="shared" si="159"/>
        <v>0.48789435069699194</v>
      </c>
      <c r="M264" s="2">
        <f t="shared" si="160"/>
        <v>0.27806309611151869</v>
      </c>
      <c r="N264" s="2">
        <f t="shared" si="161"/>
        <v>4.8422597212032278E-2</v>
      </c>
      <c r="O264" s="2">
        <f t="shared" si="162"/>
        <v>0.1841526045487894</v>
      </c>
      <c r="P264" s="1">
        <v>2</v>
      </c>
      <c r="Q264" s="1">
        <v>665</v>
      </c>
      <c r="R264" s="1">
        <v>379</v>
      </c>
      <c r="S264" s="1">
        <v>66</v>
      </c>
      <c r="T264" s="1">
        <v>239</v>
      </c>
      <c r="U264" s="1">
        <v>6</v>
      </c>
      <c r="V264" s="1">
        <v>3</v>
      </c>
      <c r="AE264" s="1">
        <v>3</v>
      </c>
      <c r="AF264" s="1">
        <v>0</v>
      </c>
      <c r="AI264" s="7">
        <f t="shared" si="163"/>
        <v>3</v>
      </c>
      <c r="AJ264" s="7">
        <f t="shared" si="164"/>
        <v>5</v>
      </c>
      <c r="AK264" s="7">
        <f t="shared" si="165"/>
        <v>6</v>
      </c>
      <c r="AL264" s="7">
        <f t="shared" si="166"/>
        <v>0</v>
      </c>
      <c r="AM264" s="2">
        <f t="shared" si="167"/>
        <v>0.17534849596478358</v>
      </c>
      <c r="AN264" s="2">
        <f t="shared" si="168"/>
        <v>4.4020542920029347E-3</v>
      </c>
      <c r="AO264" s="2">
        <f t="shared" si="169"/>
        <v>2.2010271460014674E-3</v>
      </c>
      <c r="AP264" s="2">
        <f t="shared" si="170"/>
        <v>0</v>
      </c>
      <c r="AR264" t="str">
        <f t="shared" si="173"/>
        <v>Gulf</v>
      </c>
      <c r="AS264" t="s">
        <v>639</v>
      </c>
      <c r="AV264" s="91">
        <v>12</v>
      </c>
      <c r="AW264" s="93">
        <v>45</v>
      </c>
      <c r="AX264" s="99">
        <f t="shared" si="171"/>
        <v>12045</v>
      </c>
      <c r="AZ264" s="7" t="s">
        <v>3053</v>
      </c>
      <c r="BA264" t="s">
        <v>3290</v>
      </c>
    </row>
    <row r="265" spans="1:53" hidden="1" outlineLevel="1">
      <c r="A265" t="s">
        <v>1110</v>
      </c>
      <c r="B265" t="s">
        <v>639</v>
      </c>
      <c r="C265" s="1">
        <f t="shared" si="156"/>
        <v>638</v>
      </c>
      <c r="D265" s="7">
        <f>IF(P265&gt;0,RANK(P265,(P265:R265,S265:AG265)),0)</f>
        <v>6</v>
      </c>
      <c r="E265" s="7">
        <f>IF(Q265&gt;0,RANK(Q265,(P265:R265,S265:AG265)),0)</f>
        <v>1</v>
      </c>
      <c r="F265" s="7">
        <f>IF(R265&gt;0,RANK(R265,(P265:R265,S265:AG265)),0)</f>
        <v>2</v>
      </c>
      <c r="G265" s="7">
        <f>IF(S265&gt;0,RANK(S265,(P265:R265,S265:AG265)),0)</f>
        <v>4</v>
      </c>
      <c r="H265" s="48">
        <f t="shared" si="157"/>
        <v>222</v>
      </c>
      <c r="I265" s="163">
        <f t="shared" si="172"/>
        <v>0.34796238244514105</v>
      </c>
      <c r="J265" s="2"/>
      <c r="K265" s="2">
        <f t="shared" si="158"/>
        <v>7.8369905956112845E-3</v>
      </c>
      <c r="L265" s="2">
        <f t="shared" si="159"/>
        <v>0.56269592476489028</v>
      </c>
      <c r="M265" s="2">
        <f t="shared" si="160"/>
        <v>0.21473354231974923</v>
      </c>
      <c r="N265" s="2">
        <f t="shared" si="161"/>
        <v>9.0909090909090912E-2</v>
      </c>
      <c r="O265" s="2">
        <f t="shared" si="162"/>
        <v>0.12382445141065831</v>
      </c>
      <c r="P265" s="1">
        <v>5</v>
      </c>
      <c r="Q265" s="1">
        <v>359</v>
      </c>
      <c r="R265" s="1">
        <v>137</v>
      </c>
      <c r="S265" s="1">
        <v>58</v>
      </c>
      <c r="T265" s="1">
        <v>67</v>
      </c>
      <c r="U265" s="1">
        <v>7</v>
      </c>
      <c r="V265" s="1">
        <v>0</v>
      </c>
      <c r="AE265" s="1">
        <v>5</v>
      </c>
      <c r="AF265" s="1">
        <v>0</v>
      </c>
      <c r="AI265" s="7">
        <f t="shared" si="163"/>
        <v>3</v>
      </c>
      <c r="AJ265" s="7">
        <f t="shared" si="164"/>
        <v>5</v>
      </c>
      <c r="AK265" s="7">
        <f t="shared" si="165"/>
        <v>0</v>
      </c>
      <c r="AL265" s="7">
        <f t="shared" si="166"/>
        <v>0</v>
      </c>
      <c r="AM265" s="2">
        <f t="shared" si="167"/>
        <v>0.10501567398119123</v>
      </c>
      <c r="AN265" s="2">
        <f t="shared" si="168"/>
        <v>1.0971786833855799E-2</v>
      </c>
      <c r="AO265" s="2">
        <f t="shared" si="169"/>
        <v>0</v>
      </c>
      <c r="AP265" s="2">
        <f t="shared" si="170"/>
        <v>0</v>
      </c>
      <c r="AR265" t="str">
        <f t="shared" si="173"/>
        <v>Hamilton</v>
      </c>
      <c r="AS265" t="s">
        <v>639</v>
      </c>
      <c r="AV265" s="91">
        <v>12</v>
      </c>
      <c r="AW265" s="93">
        <v>47</v>
      </c>
      <c r="AX265" s="99">
        <f t="shared" si="171"/>
        <v>12047</v>
      </c>
      <c r="AZ265" s="7" t="s">
        <v>3053</v>
      </c>
      <c r="BA265" t="s">
        <v>3290</v>
      </c>
    </row>
    <row r="266" spans="1:53" hidden="1" outlineLevel="1">
      <c r="A266" t="s">
        <v>2569</v>
      </c>
      <c r="B266" t="s">
        <v>639</v>
      </c>
      <c r="C266" s="1">
        <f t="shared" si="156"/>
        <v>1191</v>
      </c>
      <c r="D266" s="7">
        <f>IF(P266&gt;0,RANK(P266,(P266:R266,S266:AG266)),0)</f>
        <v>8</v>
      </c>
      <c r="E266" s="7">
        <f>IF(Q266&gt;0,RANK(Q266,(P266:R266,S266:AG266)),0)</f>
        <v>1</v>
      </c>
      <c r="F266" s="7">
        <f>IF(R266&gt;0,RANK(R266,(P266:R266,S266:AG266)),0)</f>
        <v>2</v>
      </c>
      <c r="G266" s="7">
        <f>IF(S266&gt;0,RANK(S266,(P266:R266,S266:AG266)),0)</f>
        <v>4</v>
      </c>
      <c r="H266" s="48">
        <f t="shared" si="157"/>
        <v>81</v>
      </c>
      <c r="I266" s="163">
        <f t="shared" si="172"/>
        <v>6.8010075566750636E-2</v>
      </c>
      <c r="J266" s="2"/>
      <c r="K266" s="2">
        <f t="shared" si="158"/>
        <v>2.5188916876574307E-3</v>
      </c>
      <c r="L266" s="2">
        <f t="shared" si="159"/>
        <v>0.40134340890008396</v>
      </c>
      <c r="M266" s="2">
        <f t="shared" si="160"/>
        <v>0.33333333333333331</v>
      </c>
      <c r="N266" s="2">
        <f t="shared" si="161"/>
        <v>8.8161209068010074E-2</v>
      </c>
      <c r="O266" s="2">
        <f t="shared" si="162"/>
        <v>0.17464315701091532</v>
      </c>
      <c r="P266" s="1">
        <v>3</v>
      </c>
      <c r="Q266" s="1">
        <v>478</v>
      </c>
      <c r="R266" s="1">
        <v>397</v>
      </c>
      <c r="S266" s="1">
        <v>105</v>
      </c>
      <c r="T266" s="1">
        <v>186</v>
      </c>
      <c r="U266" s="1">
        <v>7</v>
      </c>
      <c r="V266" s="1">
        <v>4</v>
      </c>
      <c r="AE266" s="1">
        <v>8</v>
      </c>
      <c r="AF266" s="1">
        <v>3</v>
      </c>
      <c r="AI266" s="7">
        <f t="shared" si="163"/>
        <v>3</v>
      </c>
      <c r="AJ266" s="7">
        <f t="shared" si="164"/>
        <v>5</v>
      </c>
      <c r="AK266" s="7">
        <f t="shared" si="165"/>
        <v>6</v>
      </c>
      <c r="AL266" s="7">
        <f t="shared" si="166"/>
        <v>0</v>
      </c>
      <c r="AM266" s="2">
        <f t="shared" si="167"/>
        <v>0.15617128463476071</v>
      </c>
      <c r="AN266" s="2">
        <f t="shared" si="168"/>
        <v>5.8774139378673382E-3</v>
      </c>
      <c r="AO266" s="2">
        <f t="shared" si="169"/>
        <v>3.3585222502099076E-3</v>
      </c>
      <c r="AP266" s="2">
        <f t="shared" si="170"/>
        <v>0</v>
      </c>
      <c r="AR266" t="str">
        <f t="shared" si="173"/>
        <v>Hardee</v>
      </c>
      <c r="AS266" t="s">
        <v>639</v>
      </c>
      <c r="AV266" s="91">
        <v>12</v>
      </c>
      <c r="AW266" s="93">
        <v>49</v>
      </c>
      <c r="AX266" s="99">
        <f t="shared" si="171"/>
        <v>12049</v>
      </c>
      <c r="AZ266" s="7" t="s">
        <v>3053</v>
      </c>
      <c r="BA266" t="s">
        <v>3290</v>
      </c>
    </row>
    <row r="267" spans="1:53" hidden="1" outlineLevel="1">
      <c r="A267" t="s">
        <v>2189</v>
      </c>
      <c r="B267" t="s">
        <v>639</v>
      </c>
      <c r="C267" s="1">
        <f t="shared" si="156"/>
        <v>1675</v>
      </c>
      <c r="D267" s="7">
        <f>IF(P267&gt;0,RANK(P267,(P267:R267,S267:AG267)),0)</f>
        <v>7</v>
      </c>
      <c r="E267" s="7">
        <f>IF(Q267&gt;0,RANK(Q267,(P267:R267,S267:AG267)),0)</f>
        <v>1</v>
      </c>
      <c r="F267" s="7">
        <f>IF(R267&gt;0,RANK(R267,(P267:R267,S267:AG267)),0)</f>
        <v>2</v>
      </c>
      <c r="G267" s="7">
        <f>IF(S267&gt;0,RANK(S267,(P267:R267,S267:AG267)),0)</f>
        <v>4</v>
      </c>
      <c r="H267" s="48">
        <f t="shared" si="157"/>
        <v>22</v>
      </c>
      <c r="I267" s="163">
        <f t="shared" si="172"/>
        <v>1.3134328358208954E-2</v>
      </c>
      <c r="J267" s="2"/>
      <c r="K267" s="2">
        <f t="shared" si="158"/>
        <v>1.791044776119403E-3</v>
      </c>
      <c r="L267" s="2">
        <f t="shared" si="159"/>
        <v>0.38805970149253732</v>
      </c>
      <c r="M267" s="2">
        <f t="shared" si="160"/>
        <v>0.37492537313432833</v>
      </c>
      <c r="N267" s="2">
        <f t="shared" si="161"/>
        <v>6.8656716417910449E-2</v>
      </c>
      <c r="O267" s="2">
        <f t="shared" si="162"/>
        <v>0.16656716417910455</v>
      </c>
      <c r="P267" s="1">
        <v>3</v>
      </c>
      <c r="Q267" s="1">
        <v>650</v>
      </c>
      <c r="R267" s="1">
        <v>628</v>
      </c>
      <c r="S267" s="1">
        <v>115</v>
      </c>
      <c r="T267" s="1">
        <v>258</v>
      </c>
      <c r="U267" s="1">
        <v>12</v>
      </c>
      <c r="V267" s="1">
        <v>5</v>
      </c>
      <c r="AE267" s="1">
        <v>3</v>
      </c>
      <c r="AF267" s="1">
        <v>1</v>
      </c>
      <c r="AI267" s="7">
        <f t="shared" si="163"/>
        <v>3</v>
      </c>
      <c r="AJ267" s="7">
        <f t="shared" si="164"/>
        <v>5</v>
      </c>
      <c r="AK267" s="7">
        <f t="shared" si="165"/>
        <v>6</v>
      </c>
      <c r="AL267" s="7">
        <f t="shared" si="166"/>
        <v>0</v>
      </c>
      <c r="AM267" s="2">
        <f t="shared" si="167"/>
        <v>0.15402985074626865</v>
      </c>
      <c r="AN267" s="2">
        <f t="shared" si="168"/>
        <v>7.164179104477612E-3</v>
      </c>
      <c r="AO267" s="2">
        <f t="shared" si="169"/>
        <v>2.9850746268656717E-3</v>
      </c>
      <c r="AP267" s="2">
        <f t="shared" si="170"/>
        <v>0</v>
      </c>
      <c r="AR267" t="str">
        <f t="shared" si="173"/>
        <v>Hendry</v>
      </c>
      <c r="AS267" t="s">
        <v>639</v>
      </c>
      <c r="AV267" s="91">
        <v>12</v>
      </c>
      <c r="AW267" s="93">
        <v>51</v>
      </c>
      <c r="AX267" s="99">
        <f t="shared" si="171"/>
        <v>12051</v>
      </c>
      <c r="AZ267" s="7" t="s">
        <v>3053</v>
      </c>
      <c r="BA267" t="s">
        <v>3290</v>
      </c>
    </row>
    <row r="268" spans="1:53" hidden="1" outlineLevel="1">
      <c r="A268" t="s">
        <v>1146</v>
      </c>
      <c r="B268" t="s">
        <v>639</v>
      </c>
      <c r="C268" s="1">
        <f t="shared" si="156"/>
        <v>18701</v>
      </c>
      <c r="D268" s="7">
        <f>IF(P268&gt;0,RANK(P268,(P268:R268,S268:AG268)),0)</f>
        <v>7</v>
      </c>
      <c r="E268" s="7">
        <f>IF(Q268&gt;0,RANK(Q268,(P268:R268,S268:AG268)),0)</f>
        <v>2</v>
      </c>
      <c r="F268" s="7">
        <f>IF(R268&gt;0,RANK(R268,(P268:R268,S268:AG268)),0)</f>
        <v>1</v>
      </c>
      <c r="G268" s="7">
        <f>IF(S268&gt;0,RANK(S268,(P268:R268,S268:AG268)),0)</f>
        <v>4</v>
      </c>
      <c r="H268" s="48">
        <f t="shared" si="157"/>
        <v>1484</v>
      </c>
      <c r="I268" s="163">
        <f t="shared" si="172"/>
        <v>7.9354045238222551E-2</v>
      </c>
      <c r="J268" s="2"/>
      <c r="K268" s="2">
        <f t="shared" si="158"/>
        <v>1.2298807550398375E-3</v>
      </c>
      <c r="L268" s="2">
        <f t="shared" si="159"/>
        <v>0.34468744986899097</v>
      </c>
      <c r="M268" s="2">
        <f t="shared" si="160"/>
        <v>0.42404149510721351</v>
      </c>
      <c r="N268" s="2">
        <f t="shared" si="161"/>
        <v>8.4647879792524458E-2</v>
      </c>
      <c r="O268" s="2">
        <f t="shared" si="162"/>
        <v>0.14539329447623117</v>
      </c>
      <c r="P268" s="1">
        <v>23</v>
      </c>
      <c r="Q268" s="1">
        <v>6446</v>
      </c>
      <c r="R268" s="1">
        <v>7930</v>
      </c>
      <c r="S268" s="1">
        <v>1583</v>
      </c>
      <c r="T268" s="1">
        <v>2610</v>
      </c>
      <c r="U268" s="1">
        <v>37</v>
      </c>
      <c r="V268" s="1">
        <v>37</v>
      </c>
      <c r="AE268" s="1">
        <v>23</v>
      </c>
      <c r="AF268" s="1">
        <v>12</v>
      </c>
      <c r="AI268" s="7">
        <f t="shared" si="163"/>
        <v>3</v>
      </c>
      <c r="AJ268" s="7">
        <f t="shared" si="164"/>
        <v>5</v>
      </c>
      <c r="AK268" s="7">
        <f t="shared" si="165"/>
        <v>5</v>
      </c>
      <c r="AL268" s="7">
        <f t="shared" si="166"/>
        <v>0</v>
      </c>
      <c r="AM268" s="2">
        <f t="shared" si="167"/>
        <v>0.1395647291588685</v>
      </c>
      <c r="AN268" s="2">
        <f t="shared" si="168"/>
        <v>1.9785038233249559E-3</v>
      </c>
      <c r="AO268" s="2">
        <f t="shared" si="169"/>
        <v>1.9785038233249559E-3</v>
      </c>
      <c r="AP268" s="2">
        <f t="shared" si="170"/>
        <v>0</v>
      </c>
      <c r="AR268" t="str">
        <f t="shared" si="173"/>
        <v>Hernando</v>
      </c>
      <c r="AS268" t="s">
        <v>639</v>
      </c>
      <c r="AV268" s="91">
        <v>12</v>
      </c>
      <c r="AW268" s="93">
        <v>53</v>
      </c>
      <c r="AX268" s="99">
        <f t="shared" si="171"/>
        <v>12053</v>
      </c>
      <c r="AZ268" s="7" t="s">
        <v>3053</v>
      </c>
      <c r="BA268" t="s">
        <v>3290</v>
      </c>
    </row>
    <row r="269" spans="1:53" hidden="1" outlineLevel="1">
      <c r="A269" t="s">
        <v>1315</v>
      </c>
      <c r="B269" t="s">
        <v>639</v>
      </c>
      <c r="C269" s="1">
        <f t="shared" si="156"/>
        <v>10528</v>
      </c>
      <c r="D269" s="7">
        <f>IF(P269&gt;0,RANK(P269,(P269:R269,S269:AG269)),0)</f>
        <v>8</v>
      </c>
      <c r="E269" s="7">
        <f>IF(Q269&gt;0,RANK(Q269,(P269:R269,S269:AG269)),0)</f>
        <v>2</v>
      </c>
      <c r="F269" s="7">
        <f>IF(R269&gt;0,RANK(R269,(P269:R269,S269:AG269)),0)</f>
        <v>1</v>
      </c>
      <c r="G269" s="7">
        <f>IF(S269&gt;0,RANK(S269,(P269:R269,S269:AG269)),0)</f>
        <v>4</v>
      </c>
      <c r="H269" s="48">
        <f t="shared" si="157"/>
        <v>766</v>
      </c>
      <c r="I269" s="163">
        <f t="shared" si="172"/>
        <v>7.2758358662613987E-2</v>
      </c>
      <c r="J269" s="2"/>
      <c r="K269" s="2">
        <f t="shared" si="158"/>
        <v>9.4984802431610945E-4</v>
      </c>
      <c r="L269" s="2">
        <f t="shared" si="159"/>
        <v>0.3603723404255319</v>
      </c>
      <c r="M269" s="2">
        <f t="shared" si="160"/>
        <v>0.43313069908814589</v>
      </c>
      <c r="N269" s="2">
        <f t="shared" si="161"/>
        <v>4.939209726443769E-2</v>
      </c>
      <c r="O269" s="2">
        <f t="shared" si="162"/>
        <v>0.15615501519756844</v>
      </c>
      <c r="P269" s="1">
        <v>10</v>
      </c>
      <c r="Q269" s="1">
        <v>3794</v>
      </c>
      <c r="R269" s="1">
        <v>4560</v>
      </c>
      <c r="S269" s="1">
        <v>520</v>
      </c>
      <c r="T269" s="1">
        <v>1574</v>
      </c>
      <c r="U269" s="1">
        <v>27</v>
      </c>
      <c r="V269" s="1">
        <v>26</v>
      </c>
      <c r="AE269" s="1">
        <v>13</v>
      </c>
      <c r="AF269" s="1">
        <v>4</v>
      </c>
      <c r="AI269" s="7">
        <f t="shared" si="163"/>
        <v>3</v>
      </c>
      <c r="AJ269" s="7">
        <f t="shared" si="164"/>
        <v>5</v>
      </c>
      <c r="AK269" s="7">
        <f t="shared" si="165"/>
        <v>6</v>
      </c>
      <c r="AL269" s="7">
        <f t="shared" si="166"/>
        <v>0</v>
      </c>
      <c r="AM269" s="2">
        <f t="shared" si="167"/>
        <v>0.14950607902735563</v>
      </c>
      <c r="AN269" s="2">
        <f t="shared" si="168"/>
        <v>2.5645896656534954E-3</v>
      </c>
      <c r="AO269" s="2">
        <f t="shared" si="169"/>
        <v>2.4696048632218844E-3</v>
      </c>
      <c r="AP269" s="2">
        <f t="shared" si="170"/>
        <v>0</v>
      </c>
      <c r="AR269" t="str">
        <f t="shared" si="173"/>
        <v>Highlands</v>
      </c>
      <c r="AS269" t="s">
        <v>639</v>
      </c>
      <c r="AV269" s="91">
        <v>12</v>
      </c>
      <c r="AW269" s="93">
        <v>55</v>
      </c>
      <c r="AX269" s="99">
        <f t="shared" si="171"/>
        <v>12055</v>
      </c>
      <c r="AZ269" s="7" t="s">
        <v>3053</v>
      </c>
      <c r="BA269" t="s">
        <v>3290</v>
      </c>
    </row>
    <row r="270" spans="1:53" hidden="1" outlineLevel="1">
      <c r="A270" t="s">
        <v>119</v>
      </c>
      <c r="B270" t="s">
        <v>639</v>
      </c>
      <c r="C270" s="1">
        <f t="shared" si="156"/>
        <v>90592</v>
      </c>
      <c r="D270" s="7">
        <f>IF(P270&gt;0,RANK(P270,(P270:R270,S270:AG270)),0)</f>
        <v>6</v>
      </c>
      <c r="E270" s="7">
        <f>IF(Q270&gt;0,RANK(Q270,(P270:R270,S270:AG270)),0)</f>
        <v>2</v>
      </c>
      <c r="F270" s="7">
        <f>IF(R270&gt;0,RANK(R270,(P270:R270,S270:AG270)),0)</f>
        <v>1</v>
      </c>
      <c r="G270" s="7">
        <f>IF(S270&gt;0,RANK(S270,(P270:R270,S270:AG270)),0)</f>
        <v>4</v>
      </c>
      <c r="H270" s="48">
        <f t="shared" si="157"/>
        <v>17620</v>
      </c>
      <c r="I270" s="163">
        <f t="shared" si="172"/>
        <v>0.19449841045566937</v>
      </c>
      <c r="J270" s="2"/>
      <c r="K270" s="2">
        <f t="shared" si="158"/>
        <v>2.0531614270575768E-3</v>
      </c>
      <c r="L270" s="2">
        <f t="shared" si="159"/>
        <v>0.28201165665842459</v>
      </c>
      <c r="M270" s="2">
        <f t="shared" si="160"/>
        <v>0.47651006711409394</v>
      </c>
      <c r="N270" s="2">
        <f t="shared" si="161"/>
        <v>7.6839014482515011E-2</v>
      </c>
      <c r="O270" s="2">
        <f t="shared" si="162"/>
        <v>0.16258610031790893</v>
      </c>
      <c r="P270" s="1">
        <v>186</v>
      </c>
      <c r="Q270" s="1">
        <v>25548</v>
      </c>
      <c r="R270" s="1">
        <v>43168</v>
      </c>
      <c r="S270" s="1">
        <v>6961</v>
      </c>
      <c r="T270" s="1">
        <v>14134</v>
      </c>
      <c r="U270" s="1">
        <v>262</v>
      </c>
      <c r="V270" s="1">
        <v>135</v>
      </c>
      <c r="AE270" s="1">
        <v>137</v>
      </c>
      <c r="AF270" s="1">
        <v>61</v>
      </c>
      <c r="AI270" s="7">
        <f t="shared" si="163"/>
        <v>3</v>
      </c>
      <c r="AJ270" s="7">
        <f t="shared" si="164"/>
        <v>5</v>
      </c>
      <c r="AK270" s="7">
        <f t="shared" si="165"/>
        <v>7</v>
      </c>
      <c r="AL270" s="7">
        <f t="shared" si="166"/>
        <v>0</v>
      </c>
      <c r="AM270" s="2">
        <f t="shared" si="167"/>
        <v>0.15601819145178383</v>
      </c>
      <c r="AN270" s="2">
        <f t="shared" si="168"/>
        <v>2.8920876015542211E-3</v>
      </c>
      <c r="AO270" s="2">
        <f t="shared" si="169"/>
        <v>1.4901978099611446E-3</v>
      </c>
      <c r="AP270" s="2">
        <f t="shared" si="170"/>
        <v>0</v>
      </c>
      <c r="AR270" t="str">
        <f t="shared" si="173"/>
        <v>Hillsborough</v>
      </c>
      <c r="AS270" t="s">
        <v>639</v>
      </c>
      <c r="AV270" s="91">
        <v>12</v>
      </c>
      <c r="AW270" s="93">
        <v>57</v>
      </c>
      <c r="AX270" s="99">
        <f t="shared" si="171"/>
        <v>12057</v>
      </c>
      <c r="AZ270" s="7" t="s">
        <v>3053</v>
      </c>
      <c r="BA270" t="s">
        <v>3290</v>
      </c>
    </row>
    <row r="271" spans="1:53" hidden="1" outlineLevel="1">
      <c r="A271" t="s">
        <v>261</v>
      </c>
      <c r="B271" t="s">
        <v>639</v>
      </c>
      <c r="C271" s="1">
        <f t="shared" si="156"/>
        <v>1366</v>
      </c>
      <c r="D271" s="7">
        <f>IF(P271&gt;0,RANK(P271,(P271:R271,S271:AG271)),0)</f>
        <v>0</v>
      </c>
      <c r="E271" s="7">
        <f>IF(Q271&gt;0,RANK(Q271,(P271:R271,S271:AG271)),0)</f>
        <v>1</v>
      </c>
      <c r="F271" s="7">
        <f>IF(R271&gt;0,RANK(R271,(P271:R271,S271:AG271)),0)</f>
        <v>2</v>
      </c>
      <c r="G271" s="7">
        <f>IF(S271&gt;0,RANK(S271,(P271:R271,S271:AG271)),0)</f>
        <v>4</v>
      </c>
      <c r="H271" s="48">
        <f t="shared" si="157"/>
        <v>374</v>
      </c>
      <c r="I271" s="163">
        <f t="shared" si="172"/>
        <v>0.27379209370424595</v>
      </c>
      <c r="J271" s="2"/>
      <c r="K271" s="2">
        <f t="shared" si="158"/>
        <v>0</v>
      </c>
      <c r="L271" s="2">
        <f t="shared" si="159"/>
        <v>0.51024890190336747</v>
      </c>
      <c r="M271" s="2">
        <f t="shared" si="160"/>
        <v>0.23645680819912152</v>
      </c>
      <c r="N271" s="2">
        <f t="shared" si="161"/>
        <v>5.9297218155197659E-2</v>
      </c>
      <c r="O271" s="2">
        <f t="shared" si="162"/>
        <v>0.19399707174231334</v>
      </c>
      <c r="P271" s="1">
        <v>0</v>
      </c>
      <c r="Q271" s="1">
        <v>697</v>
      </c>
      <c r="R271" s="1">
        <v>323</v>
      </c>
      <c r="S271" s="1">
        <v>81</v>
      </c>
      <c r="T271" s="1">
        <v>242</v>
      </c>
      <c r="U271" s="1">
        <v>15</v>
      </c>
      <c r="V271" s="1">
        <v>4</v>
      </c>
      <c r="AE271" s="1">
        <v>4</v>
      </c>
      <c r="AF271" s="1">
        <v>0</v>
      </c>
      <c r="AI271" s="7">
        <f t="shared" si="163"/>
        <v>3</v>
      </c>
      <c r="AJ271" s="7">
        <f t="shared" si="164"/>
        <v>5</v>
      </c>
      <c r="AK271" s="7">
        <f t="shared" si="165"/>
        <v>6</v>
      </c>
      <c r="AL271" s="7">
        <f t="shared" si="166"/>
        <v>0</v>
      </c>
      <c r="AM271" s="2">
        <f t="shared" si="167"/>
        <v>0.17715959004392387</v>
      </c>
      <c r="AN271" s="2">
        <f t="shared" si="168"/>
        <v>1.0980966325036604E-2</v>
      </c>
      <c r="AO271" s="2">
        <f t="shared" si="169"/>
        <v>2.9282576866764276E-3</v>
      </c>
      <c r="AP271" s="2">
        <f t="shared" si="170"/>
        <v>0</v>
      </c>
      <c r="AR271" t="str">
        <f t="shared" si="173"/>
        <v>Holmes</v>
      </c>
      <c r="AS271" t="s">
        <v>639</v>
      </c>
      <c r="AV271" s="91">
        <v>12</v>
      </c>
      <c r="AW271" s="93">
        <v>59</v>
      </c>
      <c r="AX271" s="99">
        <f t="shared" si="171"/>
        <v>12059</v>
      </c>
      <c r="AZ271" s="7" t="s">
        <v>3053</v>
      </c>
      <c r="BA271" t="s">
        <v>3290</v>
      </c>
    </row>
    <row r="272" spans="1:53" hidden="1" outlineLevel="1">
      <c r="A272" t="s">
        <v>2188</v>
      </c>
      <c r="B272" t="s">
        <v>639</v>
      </c>
      <c r="C272" s="1">
        <f t="shared" si="156"/>
        <v>22133</v>
      </c>
      <c r="D272" s="7">
        <f>IF(P272&gt;0,RANK(P272,(P272:R272,S272:AG272)),0)</f>
        <v>5</v>
      </c>
      <c r="E272" s="7">
        <f>IF(Q272&gt;0,RANK(Q272,(P272:R272,S272:AG272)),0)</f>
        <v>2</v>
      </c>
      <c r="F272" s="7">
        <f>IF(R272&gt;0,RANK(R272,(P272:R272,S272:AG272)),0)</f>
        <v>1</v>
      </c>
      <c r="G272" s="7">
        <f>IF(S272&gt;0,RANK(S272,(P272:R272,S272:AG272)),0)</f>
        <v>4</v>
      </c>
      <c r="H272" s="48">
        <f t="shared" si="157"/>
        <v>5892</v>
      </c>
      <c r="I272" s="163">
        <f t="shared" si="172"/>
        <v>0.26620882844621152</v>
      </c>
      <c r="J272" s="2"/>
      <c r="K272" s="2">
        <f t="shared" si="158"/>
        <v>3.6145122667510052E-3</v>
      </c>
      <c r="L272" s="2">
        <f t="shared" si="159"/>
        <v>0.27411557402972936</v>
      </c>
      <c r="M272" s="2">
        <f t="shared" si="160"/>
        <v>0.54032440247594093</v>
      </c>
      <c r="N272" s="2">
        <f t="shared" si="161"/>
        <v>5.5030949261284053E-2</v>
      </c>
      <c r="O272" s="2">
        <f t="shared" si="162"/>
        <v>0.12691456196629458</v>
      </c>
      <c r="P272" s="1">
        <v>80</v>
      </c>
      <c r="Q272" s="1">
        <v>6067</v>
      </c>
      <c r="R272" s="1">
        <v>11959</v>
      </c>
      <c r="S272" s="1">
        <v>1218</v>
      </c>
      <c r="T272" s="1">
        <v>2660</v>
      </c>
      <c r="U272" s="1">
        <v>68</v>
      </c>
      <c r="V272" s="1">
        <v>32</v>
      </c>
      <c r="AE272" s="1">
        <v>38</v>
      </c>
      <c r="AF272" s="1">
        <v>11</v>
      </c>
      <c r="AI272" s="7">
        <f t="shared" si="163"/>
        <v>3</v>
      </c>
      <c r="AJ272" s="7">
        <f t="shared" si="164"/>
        <v>6</v>
      </c>
      <c r="AK272" s="7">
        <f t="shared" si="165"/>
        <v>7</v>
      </c>
      <c r="AL272" s="7">
        <f t="shared" si="166"/>
        <v>0</v>
      </c>
      <c r="AM272" s="2">
        <f t="shared" si="167"/>
        <v>0.12018253286947092</v>
      </c>
      <c r="AN272" s="2">
        <f t="shared" si="168"/>
        <v>3.0723354267383545E-3</v>
      </c>
      <c r="AO272" s="2">
        <f t="shared" si="169"/>
        <v>1.445804906700402E-3</v>
      </c>
      <c r="AP272" s="2">
        <f t="shared" si="170"/>
        <v>0</v>
      </c>
      <c r="AR272" t="str">
        <f t="shared" si="173"/>
        <v>Indian River</v>
      </c>
      <c r="AS272" t="s">
        <v>639</v>
      </c>
      <c r="AV272" s="91">
        <v>12</v>
      </c>
      <c r="AW272" s="93">
        <v>61</v>
      </c>
      <c r="AX272" s="99">
        <f t="shared" si="171"/>
        <v>12061</v>
      </c>
      <c r="AZ272" s="7" t="s">
        <v>3053</v>
      </c>
      <c r="BA272" t="s">
        <v>3290</v>
      </c>
    </row>
    <row r="273" spans="1:53" hidden="1" outlineLevel="1">
      <c r="A273" t="s">
        <v>3116</v>
      </c>
      <c r="B273" t="s">
        <v>639</v>
      </c>
      <c r="C273" s="1">
        <f t="shared" si="156"/>
        <v>3157</v>
      </c>
      <c r="D273" s="7">
        <f>IF(P273&gt;0,RANK(P273,(P273:R273,S273:AG273)),0)</f>
        <v>9</v>
      </c>
      <c r="E273" s="7">
        <f>IF(Q273&gt;0,RANK(Q273,(P273:R273,S273:AG273)),0)</f>
        <v>1</v>
      </c>
      <c r="F273" s="7">
        <f>IF(R273&gt;0,RANK(R273,(P273:R273,S273:AG273)),0)</f>
        <v>2</v>
      </c>
      <c r="G273" s="7">
        <f>IF(S273&gt;0,RANK(S273,(P273:R273,S273:AG273)),0)</f>
        <v>4</v>
      </c>
      <c r="H273" s="48">
        <f t="shared" si="157"/>
        <v>792</v>
      </c>
      <c r="I273" s="163">
        <f t="shared" si="172"/>
        <v>0.25087108013937282</v>
      </c>
      <c r="J273" s="2"/>
      <c r="K273" s="2">
        <f t="shared" si="158"/>
        <v>1.5837820715869496E-3</v>
      </c>
      <c r="L273" s="2">
        <f t="shared" si="159"/>
        <v>0.49002217294900224</v>
      </c>
      <c r="M273" s="2">
        <f t="shared" si="160"/>
        <v>0.2391510928096294</v>
      </c>
      <c r="N273" s="2">
        <f t="shared" si="161"/>
        <v>5.6699398162812796E-2</v>
      </c>
      <c r="O273" s="2">
        <f t="shared" si="162"/>
        <v>0.21254355400696864</v>
      </c>
      <c r="P273" s="1">
        <v>5</v>
      </c>
      <c r="Q273" s="1">
        <v>1547</v>
      </c>
      <c r="R273" s="1">
        <v>755</v>
      </c>
      <c r="S273" s="1">
        <v>179</v>
      </c>
      <c r="T273" s="1">
        <v>624</v>
      </c>
      <c r="U273" s="1">
        <v>23</v>
      </c>
      <c r="V273" s="1">
        <v>6</v>
      </c>
      <c r="AE273" s="1">
        <v>11</v>
      </c>
      <c r="AF273" s="1">
        <v>7</v>
      </c>
      <c r="AI273" s="7">
        <f t="shared" si="163"/>
        <v>3</v>
      </c>
      <c r="AJ273" s="7">
        <f t="shared" si="164"/>
        <v>5</v>
      </c>
      <c r="AK273" s="7">
        <f t="shared" si="165"/>
        <v>6</v>
      </c>
      <c r="AL273" s="7">
        <f t="shared" si="166"/>
        <v>0</v>
      </c>
      <c r="AM273" s="2">
        <f t="shared" si="167"/>
        <v>0.19765600253405133</v>
      </c>
      <c r="AN273" s="2">
        <f t="shared" si="168"/>
        <v>7.2853975292999683E-3</v>
      </c>
      <c r="AO273" s="2">
        <f t="shared" si="169"/>
        <v>1.9005384859043396E-3</v>
      </c>
      <c r="AP273" s="2">
        <f t="shared" si="170"/>
        <v>0</v>
      </c>
      <c r="AR273" t="str">
        <f t="shared" si="173"/>
        <v>Jackson</v>
      </c>
      <c r="AS273" t="s">
        <v>639</v>
      </c>
      <c r="AV273" s="91">
        <v>12</v>
      </c>
      <c r="AW273" s="93">
        <v>63</v>
      </c>
      <c r="AX273" s="99">
        <f t="shared" si="171"/>
        <v>12063</v>
      </c>
      <c r="AZ273" s="7" t="s">
        <v>3053</v>
      </c>
      <c r="BA273" t="s">
        <v>3290</v>
      </c>
    </row>
    <row r="274" spans="1:53" hidden="1" outlineLevel="1">
      <c r="A274" t="s">
        <v>2535</v>
      </c>
      <c r="B274" t="s">
        <v>639</v>
      </c>
      <c r="C274" s="1">
        <f t="shared" ref="C274:C310" si="174">SUM(P274:AG274)</f>
        <v>1060</v>
      </c>
      <c r="D274" s="7">
        <f>IF(P274&gt;0,RANK(P274,(P274:R274,S274:AG274)),0)</f>
        <v>0</v>
      </c>
      <c r="E274" s="7">
        <f>IF(Q274&gt;0,RANK(Q274,(P274:R274,S274:AG274)),0)</f>
        <v>1</v>
      </c>
      <c r="F274" s="7">
        <f>IF(R274&gt;0,RANK(R274,(P274:R274,S274:AG274)),0)</f>
        <v>2</v>
      </c>
      <c r="G274" s="7">
        <f>IF(S274&gt;0,RANK(S274,(P274:R274,S274:AG274)),0)</f>
        <v>4</v>
      </c>
      <c r="H274" s="48">
        <f t="shared" si="157"/>
        <v>118</v>
      </c>
      <c r="I274" s="163">
        <f t="shared" si="172"/>
        <v>0.11132075471698114</v>
      </c>
      <c r="J274" s="2"/>
      <c r="K274" s="2">
        <f t="shared" si="158"/>
        <v>0</v>
      </c>
      <c r="L274" s="2">
        <f t="shared" si="159"/>
        <v>0.41509433962264153</v>
      </c>
      <c r="M274" s="2">
        <f t="shared" si="160"/>
        <v>0.30377358490566037</v>
      </c>
      <c r="N274" s="2">
        <f t="shared" si="161"/>
        <v>7.0754716981132074E-2</v>
      </c>
      <c r="O274" s="2">
        <f t="shared" si="162"/>
        <v>0.21037735849056605</v>
      </c>
      <c r="P274" s="1">
        <v>0</v>
      </c>
      <c r="Q274" s="1">
        <v>440</v>
      </c>
      <c r="R274" s="1">
        <v>322</v>
      </c>
      <c r="S274" s="1">
        <v>75</v>
      </c>
      <c r="T274" s="1">
        <v>216</v>
      </c>
      <c r="U274" s="1">
        <v>0</v>
      </c>
      <c r="V274" s="1">
        <v>3</v>
      </c>
      <c r="AE274" s="1">
        <v>4</v>
      </c>
      <c r="AF274" s="1">
        <v>0</v>
      </c>
      <c r="AI274" s="7">
        <f t="shared" si="163"/>
        <v>3</v>
      </c>
      <c r="AJ274" s="7">
        <f t="shared" si="164"/>
        <v>0</v>
      </c>
      <c r="AK274" s="7">
        <f t="shared" si="165"/>
        <v>5</v>
      </c>
      <c r="AL274" s="7">
        <f t="shared" si="166"/>
        <v>0</v>
      </c>
      <c r="AM274" s="2">
        <f t="shared" ref="AM274:AM310" si="175">IF($C274=0,"-",T274/$C274)</f>
        <v>0.20377358490566039</v>
      </c>
      <c r="AN274" s="2">
        <f t="shared" si="168"/>
        <v>0</v>
      </c>
      <c r="AO274" s="2">
        <f t="shared" si="169"/>
        <v>2.8301886792452828E-3</v>
      </c>
      <c r="AP274" s="2">
        <f t="shared" si="170"/>
        <v>0</v>
      </c>
      <c r="AR274" t="str">
        <f t="shared" si="173"/>
        <v>Jefferson</v>
      </c>
      <c r="AS274" t="s">
        <v>639</v>
      </c>
      <c r="AV274" s="91">
        <v>12</v>
      </c>
      <c r="AW274" s="93">
        <v>65</v>
      </c>
      <c r="AX274" s="99">
        <f t="shared" si="171"/>
        <v>12065</v>
      </c>
      <c r="AZ274" s="7" t="s">
        <v>3053</v>
      </c>
      <c r="BA274" t="s">
        <v>3290</v>
      </c>
    </row>
    <row r="275" spans="1:53" hidden="1" outlineLevel="1">
      <c r="A275" t="s">
        <v>1321</v>
      </c>
      <c r="B275" t="s">
        <v>639</v>
      </c>
      <c r="C275" s="1">
        <f t="shared" si="174"/>
        <v>508</v>
      </c>
      <c r="D275" s="7">
        <f>IF(P275&gt;0,RANK(P275,(P275:R275,S275:AG275)),0)</f>
        <v>0</v>
      </c>
      <c r="E275" s="7">
        <f>IF(Q275&gt;0,RANK(Q275,(P275:R275,S275:AG275)),0)</f>
        <v>1</v>
      </c>
      <c r="F275" s="7">
        <f>IF(R275&gt;0,RANK(R275,(P275:R275,S275:AG275)),0)</f>
        <v>2</v>
      </c>
      <c r="G275" s="7">
        <f>IF(S275&gt;0,RANK(S275,(P275:R275,S275:AG275)),0)</f>
        <v>4</v>
      </c>
      <c r="H275" s="48">
        <f t="shared" ref="H275:H310" si="176">MAX(P275:Y275)-LARGE(P275:Y275,2)</f>
        <v>131</v>
      </c>
      <c r="I275" s="163">
        <f t="shared" si="172"/>
        <v>0.25787401574803148</v>
      </c>
      <c r="J275" s="2"/>
      <c r="K275" s="2">
        <f t="shared" ref="K275:K310" si="177">IF($C275=0,"-",P275/$C275)</f>
        <v>0</v>
      </c>
      <c r="L275" s="2">
        <f t="shared" ref="L275:L310" si="178">IF($C275=0,"-",Q275/$C275)</f>
        <v>0.50984251968503935</v>
      </c>
      <c r="M275" s="2">
        <f t="shared" ref="M275:M310" si="179">IF($C275=0,"-",R275/$C275)</f>
        <v>0.25196850393700787</v>
      </c>
      <c r="N275" s="2">
        <f t="shared" si="161"/>
        <v>5.3149606299212601E-2</v>
      </c>
      <c r="O275" s="2">
        <f t="shared" si="162"/>
        <v>0.18503937007874016</v>
      </c>
      <c r="P275" s="1">
        <v>0</v>
      </c>
      <c r="Q275" s="1">
        <v>259</v>
      </c>
      <c r="R275" s="1">
        <v>128</v>
      </c>
      <c r="S275" s="1">
        <v>27</v>
      </c>
      <c r="T275" s="1">
        <v>87</v>
      </c>
      <c r="U275" s="1">
        <v>4</v>
      </c>
      <c r="V275" s="1">
        <v>1</v>
      </c>
      <c r="AE275" s="1">
        <v>1</v>
      </c>
      <c r="AF275" s="1">
        <v>1</v>
      </c>
      <c r="AI275" s="7">
        <f t="shared" ref="AI275:AI310" si="180">IF(T275&gt;0,RANK(T275,(P275:Z275)),0)</f>
        <v>3</v>
      </c>
      <c r="AJ275" s="7">
        <f t="shared" ref="AJ275:AJ310" si="181">IF(U275&gt;0,RANK(U275,(P275:Z275)),0)</f>
        <v>5</v>
      </c>
      <c r="AK275" s="7">
        <f t="shared" ref="AK275:AK310" si="182">IF(V275&gt;0,RANK(V275,(P275:Z275)),0)</f>
        <v>6</v>
      </c>
      <c r="AL275" s="7">
        <f t="shared" ref="AL275:AL310" si="183">IF(W275&gt;0,RANK(W275,(P275:Z275)),0)</f>
        <v>0</v>
      </c>
      <c r="AM275" s="2">
        <f t="shared" si="175"/>
        <v>0.17125984251968504</v>
      </c>
      <c r="AN275" s="2">
        <f t="shared" ref="AN275:AN310" si="184">IF($C275=0,"-",U275/$C275)</f>
        <v>7.874015748031496E-3</v>
      </c>
      <c r="AO275" s="2">
        <f t="shared" ref="AO275:AO310" si="185">IF($C275=0,"-",V275/$C275)</f>
        <v>1.968503937007874E-3</v>
      </c>
      <c r="AP275" s="2">
        <f t="shared" ref="AP275:AP310" si="186">IF($C275=0,"-",W275/$C275)</f>
        <v>0</v>
      </c>
      <c r="AR275" t="str">
        <f t="shared" si="173"/>
        <v>Lafayette</v>
      </c>
      <c r="AS275" t="s">
        <v>639</v>
      </c>
      <c r="AV275" s="91">
        <v>12</v>
      </c>
      <c r="AW275" s="93">
        <v>67</v>
      </c>
      <c r="AX275" s="99">
        <f t="shared" ref="AX275:AX306" si="187">AV275*1000+AW275</f>
        <v>12067</v>
      </c>
      <c r="AZ275" s="7" t="s">
        <v>3053</v>
      </c>
      <c r="BA275" t="s">
        <v>3290</v>
      </c>
    </row>
    <row r="276" spans="1:53" hidden="1" outlineLevel="1">
      <c r="A276" t="s">
        <v>2466</v>
      </c>
      <c r="B276" t="s">
        <v>639</v>
      </c>
      <c r="C276" s="1">
        <f t="shared" si="174"/>
        <v>40731</v>
      </c>
      <c r="D276" s="7">
        <f>IF(P276&gt;0,RANK(P276,(P276:R276,S276:AG276)),0)</f>
        <v>6</v>
      </c>
      <c r="E276" s="7">
        <f>IF(Q276&gt;0,RANK(Q276,(P276:R276,S276:AG276)),0)</f>
        <v>2</v>
      </c>
      <c r="F276" s="7">
        <f>IF(R276&gt;0,RANK(R276,(P276:R276,S276:AG276)),0)</f>
        <v>1</v>
      </c>
      <c r="G276" s="7">
        <f>IF(S276&gt;0,RANK(S276,(P276:R276,S276:AG276)),0)</f>
        <v>4</v>
      </c>
      <c r="H276" s="48">
        <f t="shared" si="176"/>
        <v>3928</v>
      </c>
      <c r="I276" s="163">
        <f t="shared" si="172"/>
        <v>9.643760280867153E-2</v>
      </c>
      <c r="J276" s="2"/>
      <c r="K276" s="2">
        <f t="shared" si="177"/>
        <v>3.5844933834180354E-3</v>
      </c>
      <c r="L276" s="2">
        <f t="shared" si="178"/>
        <v>0.35481574230929758</v>
      </c>
      <c r="M276" s="2">
        <f t="shared" si="179"/>
        <v>0.45125334511796911</v>
      </c>
      <c r="N276" s="2">
        <f t="shared" si="161"/>
        <v>5.5387788171171834E-2</v>
      </c>
      <c r="O276" s="2">
        <f t="shared" si="162"/>
        <v>0.13495863101814343</v>
      </c>
      <c r="P276" s="1">
        <v>146</v>
      </c>
      <c r="Q276" s="1">
        <v>14452</v>
      </c>
      <c r="R276" s="1">
        <v>18380</v>
      </c>
      <c r="S276" s="1">
        <v>2256</v>
      </c>
      <c r="T276" s="1">
        <v>4956</v>
      </c>
      <c r="U276" s="1">
        <v>237</v>
      </c>
      <c r="V276" s="1">
        <v>134</v>
      </c>
      <c r="AE276" s="1">
        <v>132</v>
      </c>
      <c r="AF276" s="1">
        <v>38</v>
      </c>
      <c r="AI276" s="7">
        <f t="shared" si="180"/>
        <v>3</v>
      </c>
      <c r="AJ276" s="7">
        <f t="shared" si="181"/>
        <v>5</v>
      </c>
      <c r="AK276" s="7">
        <f t="shared" si="182"/>
        <v>7</v>
      </c>
      <c r="AL276" s="7">
        <f t="shared" si="183"/>
        <v>0</v>
      </c>
      <c r="AM276" s="2">
        <f t="shared" si="175"/>
        <v>0.12167636443986153</v>
      </c>
      <c r="AN276" s="2">
        <f t="shared" si="184"/>
        <v>5.8186639169183181E-3</v>
      </c>
      <c r="AO276" s="2">
        <f t="shared" si="185"/>
        <v>3.2898774888905258E-3</v>
      </c>
      <c r="AP276" s="2">
        <f t="shared" si="186"/>
        <v>0</v>
      </c>
      <c r="AR276" t="str">
        <f t="shared" si="173"/>
        <v>Lake</v>
      </c>
      <c r="AS276" t="s">
        <v>639</v>
      </c>
      <c r="AV276" s="91">
        <v>12</v>
      </c>
      <c r="AW276" s="93">
        <v>69</v>
      </c>
      <c r="AX276" s="99">
        <f t="shared" si="187"/>
        <v>12069</v>
      </c>
      <c r="AZ276" s="7" t="s">
        <v>3053</v>
      </c>
      <c r="BA276" t="s">
        <v>3290</v>
      </c>
    </row>
    <row r="277" spans="1:53" hidden="1" outlineLevel="1">
      <c r="A277" t="s">
        <v>647</v>
      </c>
      <c r="B277" t="s">
        <v>639</v>
      </c>
      <c r="C277" s="1">
        <f t="shared" si="174"/>
        <v>73472</v>
      </c>
      <c r="D277" s="7">
        <f>IF(P277&gt;0,RANK(P277,(P277:R277,S277:AG277)),0)</f>
        <v>5</v>
      </c>
      <c r="E277" s="7">
        <f>IF(Q277&gt;0,RANK(Q277,(P277:R277,S277:AG277)),0)</f>
        <v>2</v>
      </c>
      <c r="F277" s="7">
        <f>IF(R277&gt;0,RANK(R277,(P277:R277,S277:AG277)),0)</f>
        <v>1</v>
      </c>
      <c r="G277" s="7">
        <f>IF(S277&gt;0,RANK(S277,(P277:R277,S277:AG277)),0)</f>
        <v>4</v>
      </c>
      <c r="H277" s="48">
        <f t="shared" si="176"/>
        <v>12743</v>
      </c>
      <c r="I277" s="163">
        <f t="shared" si="172"/>
        <v>0.17344022212543553</v>
      </c>
      <c r="J277" s="2"/>
      <c r="K277" s="2">
        <f t="shared" si="177"/>
        <v>3.1576655052264809E-3</v>
      </c>
      <c r="L277" s="2">
        <f t="shared" si="178"/>
        <v>0.3057899608013937</v>
      </c>
      <c r="M277" s="2">
        <f t="shared" si="179"/>
        <v>0.47923018292682928</v>
      </c>
      <c r="N277" s="2">
        <f t="shared" si="161"/>
        <v>5.8008493031358882E-2</v>
      </c>
      <c r="O277" s="2">
        <f t="shared" si="162"/>
        <v>0.15381369773519163</v>
      </c>
      <c r="P277" s="1">
        <v>232</v>
      </c>
      <c r="Q277" s="1">
        <v>22467</v>
      </c>
      <c r="R277" s="1">
        <v>35210</v>
      </c>
      <c r="S277" s="1">
        <v>4262</v>
      </c>
      <c r="T277" s="1">
        <v>10854</v>
      </c>
      <c r="U277" s="1">
        <v>191</v>
      </c>
      <c r="V277" s="1">
        <v>121</v>
      </c>
      <c r="AE277" s="1">
        <v>100</v>
      </c>
      <c r="AF277" s="1">
        <v>35</v>
      </c>
      <c r="AI277" s="7">
        <f t="shared" si="180"/>
        <v>3</v>
      </c>
      <c r="AJ277" s="7">
        <f t="shared" si="181"/>
        <v>6</v>
      </c>
      <c r="AK277" s="7">
        <f t="shared" si="182"/>
        <v>7</v>
      </c>
      <c r="AL277" s="7">
        <f t="shared" si="183"/>
        <v>0</v>
      </c>
      <c r="AM277" s="2">
        <f t="shared" si="175"/>
        <v>0.14772974738675959</v>
      </c>
      <c r="AN277" s="2">
        <f t="shared" si="184"/>
        <v>2.5996297909407664E-3</v>
      </c>
      <c r="AO277" s="2">
        <f t="shared" si="185"/>
        <v>1.6468858885017421E-3</v>
      </c>
      <c r="AP277" s="2">
        <f t="shared" si="186"/>
        <v>0</v>
      </c>
      <c r="AR277" t="str">
        <f t="shared" si="173"/>
        <v>Lee</v>
      </c>
      <c r="AS277" t="s">
        <v>639</v>
      </c>
      <c r="AV277" s="91">
        <v>12</v>
      </c>
      <c r="AW277" s="93">
        <v>71</v>
      </c>
      <c r="AX277" s="99">
        <f t="shared" si="187"/>
        <v>12071</v>
      </c>
      <c r="AZ277" s="7" t="s">
        <v>3053</v>
      </c>
      <c r="BA277" t="s">
        <v>3290</v>
      </c>
    </row>
    <row r="278" spans="1:53" hidden="1" outlineLevel="1">
      <c r="A278" t="s">
        <v>1615</v>
      </c>
      <c r="B278" t="s">
        <v>639</v>
      </c>
      <c r="C278" s="1">
        <f t="shared" si="174"/>
        <v>22331</v>
      </c>
      <c r="D278" s="7">
        <f>IF(P278&gt;0,RANK(P278,(P278:R278,S278:AG278)),0)</f>
        <v>5</v>
      </c>
      <c r="E278" s="7">
        <f>IF(Q278&gt;0,RANK(Q278,(P278:R278,S278:AG278)),0)</f>
        <v>2</v>
      </c>
      <c r="F278" s="7">
        <f>IF(R278&gt;0,RANK(R278,(P278:R278,S278:AG278)),0)</f>
        <v>1</v>
      </c>
      <c r="G278" s="7">
        <f>IF(S278&gt;0,RANK(S278,(P278:R278,S278:AG278)),0)</f>
        <v>4</v>
      </c>
      <c r="H278" s="48">
        <f t="shared" si="176"/>
        <v>1778</v>
      </c>
      <c r="I278" s="163">
        <f t="shared" si="172"/>
        <v>7.9620258833012408E-2</v>
      </c>
      <c r="J278" s="2"/>
      <c r="K278" s="2">
        <f t="shared" si="177"/>
        <v>6.0006269311719132E-3</v>
      </c>
      <c r="L278" s="2">
        <f t="shared" si="178"/>
        <v>0.29438896601137432</v>
      </c>
      <c r="M278" s="2">
        <f t="shared" si="179"/>
        <v>0.3740092248443867</v>
      </c>
      <c r="N278" s="2">
        <f t="shared" si="161"/>
        <v>9.9413371546280951E-2</v>
      </c>
      <c r="O278" s="2">
        <f t="shared" si="162"/>
        <v>0.22618781066678617</v>
      </c>
      <c r="P278" s="1">
        <v>134</v>
      </c>
      <c r="Q278" s="1">
        <v>6574</v>
      </c>
      <c r="R278" s="1">
        <v>8352</v>
      </c>
      <c r="S278" s="1">
        <v>2220</v>
      </c>
      <c r="T278" s="1">
        <v>4768</v>
      </c>
      <c r="U278" s="1">
        <v>121</v>
      </c>
      <c r="V278" s="1">
        <v>84</v>
      </c>
      <c r="AE278" s="1">
        <v>47</v>
      </c>
      <c r="AF278" s="1">
        <v>31</v>
      </c>
      <c r="AI278" s="7">
        <f t="shared" si="180"/>
        <v>3</v>
      </c>
      <c r="AJ278" s="7">
        <f t="shared" si="181"/>
        <v>6</v>
      </c>
      <c r="AK278" s="7">
        <f t="shared" si="182"/>
        <v>7</v>
      </c>
      <c r="AL278" s="7">
        <f t="shared" si="183"/>
        <v>0</v>
      </c>
      <c r="AM278" s="2">
        <f t="shared" si="175"/>
        <v>0.21351484483453495</v>
      </c>
      <c r="AN278" s="2">
        <f t="shared" si="184"/>
        <v>5.4184765572522506E-3</v>
      </c>
      <c r="AO278" s="2">
        <f t="shared" si="185"/>
        <v>3.761587031480901E-3</v>
      </c>
      <c r="AP278" s="2">
        <f t="shared" si="186"/>
        <v>0</v>
      </c>
      <c r="AR278" t="str">
        <f t="shared" si="173"/>
        <v>Leon</v>
      </c>
      <c r="AS278" t="s">
        <v>639</v>
      </c>
      <c r="AV278" s="91">
        <v>12</v>
      </c>
      <c r="AW278" s="93">
        <v>73</v>
      </c>
      <c r="AX278" s="99">
        <f t="shared" si="187"/>
        <v>12073</v>
      </c>
      <c r="AZ278" s="7" t="s">
        <v>3053</v>
      </c>
      <c r="BA278" t="s">
        <v>3290</v>
      </c>
    </row>
    <row r="279" spans="1:53" hidden="1" outlineLevel="1">
      <c r="A279" t="s">
        <v>1864</v>
      </c>
      <c r="B279" t="s">
        <v>639</v>
      </c>
      <c r="C279" s="1">
        <f t="shared" si="174"/>
        <v>3643</v>
      </c>
      <c r="D279" s="7">
        <f>IF(P279&gt;0,RANK(P279,(P279:R279,S279:AG279)),0)</f>
        <v>7</v>
      </c>
      <c r="E279" s="7">
        <f>IF(Q279&gt;0,RANK(Q279,(P279:R279,S279:AG279)),0)</f>
        <v>1</v>
      </c>
      <c r="F279" s="7">
        <f>IF(R279&gt;0,RANK(R279,(P279:R279,S279:AG279)),0)</f>
        <v>2</v>
      </c>
      <c r="G279" s="7">
        <f>IF(S279&gt;0,RANK(S279,(P279:R279,S279:AG279)),0)</f>
        <v>4</v>
      </c>
      <c r="H279" s="48">
        <f t="shared" si="176"/>
        <v>558</v>
      </c>
      <c r="I279" s="163">
        <f t="shared" si="172"/>
        <v>0.15317046390337632</v>
      </c>
      <c r="J279" s="2"/>
      <c r="K279" s="2">
        <f t="shared" si="177"/>
        <v>3.0194894317869887E-3</v>
      </c>
      <c r="L279" s="2">
        <f t="shared" si="178"/>
        <v>0.45209991765028823</v>
      </c>
      <c r="M279" s="2">
        <f t="shared" si="179"/>
        <v>0.29892945374691188</v>
      </c>
      <c r="N279" s="2">
        <f t="shared" si="161"/>
        <v>6.9173757891847376E-2</v>
      </c>
      <c r="O279" s="2">
        <f t="shared" si="162"/>
        <v>0.17677738127916554</v>
      </c>
      <c r="P279" s="1">
        <v>11</v>
      </c>
      <c r="Q279" s="1">
        <v>1647</v>
      </c>
      <c r="R279" s="1">
        <v>1089</v>
      </c>
      <c r="S279" s="1">
        <v>252</v>
      </c>
      <c r="T279" s="1">
        <v>596</v>
      </c>
      <c r="U279" s="1">
        <v>22</v>
      </c>
      <c r="V279" s="1">
        <v>8</v>
      </c>
      <c r="AE279" s="1">
        <v>16</v>
      </c>
      <c r="AF279" s="1">
        <v>2</v>
      </c>
      <c r="AI279" s="7">
        <f t="shared" si="180"/>
        <v>3</v>
      </c>
      <c r="AJ279" s="7">
        <f t="shared" si="181"/>
        <v>5</v>
      </c>
      <c r="AK279" s="7">
        <f t="shared" si="182"/>
        <v>7</v>
      </c>
      <c r="AL279" s="7">
        <f t="shared" si="183"/>
        <v>0</v>
      </c>
      <c r="AM279" s="2">
        <f t="shared" si="175"/>
        <v>0.16360142739500411</v>
      </c>
      <c r="AN279" s="2">
        <f t="shared" si="184"/>
        <v>6.0389788635739775E-3</v>
      </c>
      <c r="AO279" s="2">
        <f t="shared" si="185"/>
        <v>2.1959923140269007E-3</v>
      </c>
      <c r="AP279" s="2">
        <f t="shared" si="186"/>
        <v>0</v>
      </c>
      <c r="AR279" t="str">
        <f t="shared" si="173"/>
        <v>Levy</v>
      </c>
      <c r="AS279" t="s">
        <v>639</v>
      </c>
      <c r="AV279" s="91">
        <v>12</v>
      </c>
      <c r="AW279" s="93">
        <v>75</v>
      </c>
      <c r="AX279" s="99">
        <f t="shared" si="187"/>
        <v>12075</v>
      </c>
      <c r="AZ279" s="7" t="s">
        <v>3053</v>
      </c>
      <c r="BA279" t="s">
        <v>3290</v>
      </c>
    </row>
    <row r="280" spans="1:53" hidden="1" outlineLevel="1">
      <c r="A280" t="s">
        <v>215</v>
      </c>
      <c r="B280" t="s">
        <v>639</v>
      </c>
      <c r="C280" s="1">
        <f t="shared" si="174"/>
        <v>172</v>
      </c>
      <c r="D280" s="7">
        <f>IF(P280&gt;0,RANK(P280,(P280:R280,S280:AG280)),0)</f>
        <v>0</v>
      </c>
      <c r="E280" s="7">
        <f>IF(Q280&gt;0,RANK(Q280,(P280:R280,S280:AG280)),0)</f>
        <v>1</v>
      </c>
      <c r="F280" s="7">
        <f>IF(R280&gt;0,RANK(R280,(P280:R280,S280:AG280)),0)</f>
        <v>2</v>
      </c>
      <c r="G280" s="7">
        <f>IF(S280&gt;0,RANK(S280,(P280:R280,S280:AG280)),0)</f>
        <v>4</v>
      </c>
      <c r="H280" s="48">
        <f t="shared" si="176"/>
        <v>31</v>
      </c>
      <c r="I280" s="163">
        <f t="shared" si="172"/>
        <v>0.18023255813953487</v>
      </c>
      <c r="J280" s="2"/>
      <c r="K280" s="2">
        <f t="shared" si="177"/>
        <v>0</v>
      </c>
      <c r="L280" s="2">
        <f t="shared" si="178"/>
        <v>0.43023255813953487</v>
      </c>
      <c r="M280" s="2">
        <f t="shared" si="179"/>
        <v>0.25</v>
      </c>
      <c r="N280" s="2">
        <f t="shared" si="161"/>
        <v>8.1395348837209308E-2</v>
      </c>
      <c r="O280" s="2">
        <f t="shared" si="162"/>
        <v>0.23837209302325582</v>
      </c>
      <c r="P280" s="1">
        <v>0</v>
      </c>
      <c r="Q280" s="1">
        <v>74</v>
      </c>
      <c r="R280" s="1">
        <v>43</v>
      </c>
      <c r="S280" s="1">
        <v>14</v>
      </c>
      <c r="T280" s="1">
        <v>39</v>
      </c>
      <c r="U280" s="1">
        <v>1</v>
      </c>
      <c r="V280" s="1">
        <v>1</v>
      </c>
      <c r="AE280" s="1">
        <v>0</v>
      </c>
      <c r="AF280" s="1">
        <v>0</v>
      </c>
      <c r="AI280" s="7">
        <f t="shared" si="180"/>
        <v>3</v>
      </c>
      <c r="AJ280" s="7">
        <f t="shared" si="181"/>
        <v>5</v>
      </c>
      <c r="AK280" s="7">
        <f t="shared" si="182"/>
        <v>5</v>
      </c>
      <c r="AL280" s="7">
        <f t="shared" si="183"/>
        <v>0</v>
      </c>
      <c r="AM280" s="2">
        <f t="shared" si="175"/>
        <v>0.22674418604651161</v>
      </c>
      <c r="AN280" s="2">
        <f t="shared" si="184"/>
        <v>5.8139534883720929E-3</v>
      </c>
      <c r="AO280" s="2">
        <f t="shared" si="185"/>
        <v>5.8139534883720929E-3</v>
      </c>
      <c r="AP280" s="2">
        <f t="shared" si="186"/>
        <v>0</v>
      </c>
      <c r="AR280" t="str">
        <f t="shared" si="173"/>
        <v>Liberty</v>
      </c>
      <c r="AS280" t="s">
        <v>639</v>
      </c>
      <c r="AV280" s="91">
        <v>12</v>
      </c>
      <c r="AW280" s="93">
        <v>77</v>
      </c>
      <c r="AX280" s="99">
        <f t="shared" si="187"/>
        <v>12077</v>
      </c>
      <c r="AZ280" s="7" t="s">
        <v>3053</v>
      </c>
      <c r="BA280" t="s">
        <v>3290</v>
      </c>
    </row>
    <row r="281" spans="1:53" hidden="1" outlineLevel="1">
      <c r="A281" t="s">
        <v>1421</v>
      </c>
      <c r="B281" t="s">
        <v>639</v>
      </c>
      <c r="C281" s="1">
        <f t="shared" si="174"/>
        <v>1047</v>
      </c>
      <c r="D281" s="7">
        <f>IF(P281&gt;0,RANK(P281,(P281:R281,S281:AG281)),0)</f>
        <v>0</v>
      </c>
      <c r="E281" s="7">
        <f>IF(Q281&gt;0,RANK(Q281,(P281:R281,S281:AG281)),0)</f>
        <v>1</v>
      </c>
      <c r="F281" s="7">
        <f>IF(R281&gt;0,RANK(R281,(P281:R281,S281:AG281)),0)</f>
        <v>2</v>
      </c>
      <c r="G281" s="7">
        <f>IF(S281&gt;0,RANK(S281,(P281:R281,S281:AG281)),0)</f>
        <v>4</v>
      </c>
      <c r="H281" s="48">
        <f t="shared" si="176"/>
        <v>226</v>
      </c>
      <c r="I281" s="163">
        <f t="shared" si="172"/>
        <v>0.21585482330468003</v>
      </c>
      <c r="J281" s="2"/>
      <c r="K281" s="2">
        <f t="shared" si="177"/>
        <v>0</v>
      </c>
      <c r="L281" s="2">
        <f t="shared" si="178"/>
        <v>0.46991404011461319</v>
      </c>
      <c r="M281" s="2">
        <f t="shared" si="179"/>
        <v>0.25405921680993315</v>
      </c>
      <c r="N281" s="2">
        <f t="shared" si="161"/>
        <v>6.4947468958930277E-2</v>
      </c>
      <c r="O281" s="2">
        <f t="shared" si="162"/>
        <v>0.21107927411652344</v>
      </c>
      <c r="P281" s="1">
        <v>0</v>
      </c>
      <c r="Q281" s="1">
        <v>492</v>
      </c>
      <c r="R281" s="1">
        <v>266</v>
      </c>
      <c r="S281" s="1">
        <v>68</v>
      </c>
      <c r="T281" s="1">
        <v>209</v>
      </c>
      <c r="U281" s="1">
        <v>5</v>
      </c>
      <c r="V281" s="1">
        <v>4</v>
      </c>
      <c r="AE281" s="1">
        <v>1</v>
      </c>
      <c r="AF281" s="1">
        <v>2</v>
      </c>
      <c r="AI281" s="7">
        <f t="shared" si="180"/>
        <v>3</v>
      </c>
      <c r="AJ281" s="7">
        <f t="shared" si="181"/>
        <v>5</v>
      </c>
      <c r="AK281" s="7">
        <f t="shared" si="182"/>
        <v>6</v>
      </c>
      <c r="AL281" s="7">
        <f t="shared" si="183"/>
        <v>0</v>
      </c>
      <c r="AM281" s="2">
        <f t="shared" si="175"/>
        <v>0.19961795606494748</v>
      </c>
      <c r="AN281" s="2">
        <f t="shared" si="184"/>
        <v>4.7755491881566383E-3</v>
      </c>
      <c r="AO281" s="2">
        <f t="shared" si="185"/>
        <v>3.8204393505253103E-3</v>
      </c>
      <c r="AP281" s="2">
        <f t="shared" si="186"/>
        <v>0</v>
      </c>
      <c r="AR281" t="str">
        <f t="shared" si="173"/>
        <v>Madison</v>
      </c>
      <c r="AS281" t="s">
        <v>639</v>
      </c>
      <c r="AV281" s="91">
        <v>12</v>
      </c>
      <c r="AW281" s="93">
        <v>79</v>
      </c>
      <c r="AX281" s="99">
        <f t="shared" si="187"/>
        <v>12079</v>
      </c>
      <c r="AZ281" s="7" t="s">
        <v>3053</v>
      </c>
      <c r="BA281" t="s">
        <v>3290</v>
      </c>
    </row>
    <row r="282" spans="1:53" hidden="1" outlineLevel="1">
      <c r="A282" t="s">
        <v>50</v>
      </c>
      <c r="B282" t="s">
        <v>639</v>
      </c>
      <c r="C282" s="1">
        <f t="shared" si="174"/>
        <v>38749</v>
      </c>
      <c r="D282" s="7">
        <f>IF(P282&gt;0,RANK(P282,(P282:R282,S282:AG282)),0)</f>
        <v>6</v>
      </c>
      <c r="E282" s="7">
        <f>IF(Q282&gt;0,RANK(Q282,(P282:R282,S282:AG282)),0)</f>
        <v>2</v>
      </c>
      <c r="F282" s="7">
        <f>IF(R282&gt;0,RANK(R282,(P282:R282,S282:AG282)),0)</f>
        <v>1</v>
      </c>
      <c r="G282" s="7">
        <f>IF(S282&gt;0,RANK(S282,(P282:R282,S282:AG282)),0)</f>
        <v>4</v>
      </c>
      <c r="H282" s="48">
        <f t="shared" si="176"/>
        <v>7968</v>
      </c>
      <c r="I282" s="163">
        <f t="shared" si="172"/>
        <v>0.20563111306098222</v>
      </c>
      <c r="J282" s="2"/>
      <c r="K282" s="2">
        <f t="shared" si="177"/>
        <v>5.238844873416088E-3</v>
      </c>
      <c r="L282" s="2">
        <f t="shared" si="178"/>
        <v>0.27435546723786419</v>
      </c>
      <c r="M282" s="2">
        <f t="shared" si="179"/>
        <v>0.47998658029884644</v>
      </c>
      <c r="N282" s="2">
        <f t="shared" si="161"/>
        <v>6.4208108596350871E-2</v>
      </c>
      <c r="O282" s="2">
        <f t="shared" si="162"/>
        <v>0.17621099899352241</v>
      </c>
      <c r="P282" s="1">
        <v>203</v>
      </c>
      <c r="Q282" s="1">
        <v>10631</v>
      </c>
      <c r="R282" s="1">
        <v>18599</v>
      </c>
      <c r="S282" s="1">
        <v>2488</v>
      </c>
      <c r="T282" s="1">
        <v>6318</v>
      </c>
      <c r="U282" s="1">
        <v>204</v>
      </c>
      <c r="V282" s="1">
        <v>193</v>
      </c>
      <c r="AE282" s="1">
        <v>76</v>
      </c>
      <c r="AF282" s="1">
        <v>37</v>
      </c>
      <c r="AI282" s="7">
        <f t="shared" si="180"/>
        <v>3</v>
      </c>
      <c r="AJ282" s="7">
        <f t="shared" si="181"/>
        <v>5</v>
      </c>
      <c r="AK282" s="7">
        <f t="shared" si="182"/>
        <v>7</v>
      </c>
      <c r="AL282" s="7">
        <f t="shared" si="183"/>
        <v>0</v>
      </c>
      <c r="AM282" s="2">
        <f t="shared" si="175"/>
        <v>0.16304936901597461</v>
      </c>
      <c r="AN282" s="2">
        <f t="shared" si="184"/>
        <v>5.2646519910191231E-3</v>
      </c>
      <c r="AO282" s="2">
        <f t="shared" si="185"/>
        <v>4.9807736973857394E-3</v>
      </c>
      <c r="AP282" s="2">
        <f t="shared" si="186"/>
        <v>0</v>
      </c>
      <c r="AR282" t="str">
        <f t="shared" si="173"/>
        <v>Manatee</v>
      </c>
      <c r="AS282" t="s">
        <v>639</v>
      </c>
      <c r="AV282" s="91">
        <v>12</v>
      </c>
      <c r="AW282" s="93">
        <v>81</v>
      </c>
      <c r="AX282" s="99">
        <f t="shared" si="187"/>
        <v>12081</v>
      </c>
      <c r="AZ282" s="7" t="s">
        <v>3053</v>
      </c>
      <c r="BA282" t="s">
        <v>3290</v>
      </c>
    </row>
    <row r="283" spans="1:53" hidden="1" outlineLevel="1">
      <c r="A283" t="s">
        <v>1322</v>
      </c>
      <c r="B283" t="s">
        <v>639</v>
      </c>
      <c r="C283" s="1">
        <f t="shared" si="174"/>
        <v>43475</v>
      </c>
      <c r="D283" s="7">
        <f>IF(P283&gt;0,RANK(P283,(P283:R283,S283:AG283)),0)</f>
        <v>7</v>
      </c>
      <c r="E283" s="7">
        <f>IF(Q283&gt;0,RANK(Q283,(P283:R283,S283:AG283)),0)</f>
        <v>2</v>
      </c>
      <c r="F283" s="7">
        <f>IF(R283&gt;0,RANK(R283,(P283:R283,S283:AG283)),0)</f>
        <v>1</v>
      </c>
      <c r="G283" s="7">
        <f>IF(S283&gt;0,RANK(S283,(P283:R283,S283:AG283)),0)</f>
        <v>4</v>
      </c>
      <c r="H283" s="48">
        <f t="shared" si="176"/>
        <v>4882</v>
      </c>
      <c r="I283" s="163">
        <f t="shared" si="172"/>
        <v>0.11229442208165612</v>
      </c>
      <c r="J283" s="2"/>
      <c r="K283" s="2">
        <f t="shared" si="177"/>
        <v>3.5882691201840136E-3</v>
      </c>
      <c r="L283" s="2">
        <f t="shared" si="178"/>
        <v>0.34497987349051179</v>
      </c>
      <c r="M283" s="2">
        <f t="shared" si="179"/>
        <v>0.45727429557216792</v>
      </c>
      <c r="N283" s="2">
        <f t="shared" si="161"/>
        <v>6.010350776308223E-2</v>
      </c>
      <c r="O283" s="2">
        <f t="shared" si="162"/>
        <v>0.13405405405405393</v>
      </c>
      <c r="P283" s="1">
        <v>156</v>
      </c>
      <c r="Q283" s="1">
        <v>14998</v>
      </c>
      <c r="R283" s="1">
        <v>19880</v>
      </c>
      <c r="S283" s="1">
        <v>2613</v>
      </c>
      <c r="T283" s="1">
        <v>5239</v>
      </c>
      <c r="U283" s="1">
        <v>252</v>
      </c>
      <c r="V283" s="1">
        <v>157</v>
      </c>
      <c r="AE283" s="1">
        <v>148</v>
      </c>
      <c r="AF283" s="1">
        <v>32</v>
      </c>
      <c r="AI283" s="7">
        <f t="shared" si="180"/>
        <v>3</v>
      </c>
      <c r="AJ283" s="7">
        <f t="shared" si="181"/>
        <v>5</v>
      </c>
      <c r="AK283" s="7">
        <f t="shared" si="182"/>
        <v>6</v>
      </c>
      <c r="AL283" s="7">
        <f t="shared" si="183"/>
        <v>0</v>
      </c>
      <c r="AM283" s="2">
        <f t="shared" si="175"/>
        <v>0.12050603795284646</v>
      </c>
      <c r="AN283" s="2">
        <f t="shared" si="184"/>
        <v>5.7964347326049451E-3</v>
      </c>
      <c r="AO283" s="2">
        <f t="shared" si="185"/>
        <v>3.6112708453133985E-3</v>
      </c>
      <c r="AP283" s="2">
        <f t="shared" si="186"/>
        <v>0</v>
      </c>
      <c r="AR283" t="str">
        <f t="shared" si="173"/>
        <v>Marion</v>
      </c>
      <c r="AS283" t="s">
        <v>639</v>
      </c>
      <c r="AV283" s="91">
        <v>12</v>
      </c>
      <c r="AW283" s="93">
        <v>83</v>
      </c>
      <c r="AX283" s="99">
        <f t="shared" si="187"/>
        <v>12083</v>
      </c>
      <c r="AZ283" s="7" t="s">
        <v>3053</v>
      </c>
      <c r="BA283" t="s">
        <v>3290</v>
      </c>
    </row>
    <row r="284" spans="1:53" hidden="1" outlineLevel="1">
      <c r="A284" t="s">
        <v>953</v>
      </c>
      <c r="B284" t="s">
        <v>639</v>
      </c>
      <c r="C284" s="1">
        <f t="shared" si="174"/>
        <v>24880</v>
      </c>
      <c r="D284" s="7">
        <f>IF(P284&gt;0,RANK(P284,(P284:R284,S284:AG284)),0)</f>
        <v>5</v>
      </c>
      <c r="E284" s="7">
        <f>IF(Q284&gt;0,RANK(Q284,(P284:R284,S284:AG284)),0)</f>
        <v>2</v>
      </c>
      <c r="F284" s="7">
        <f>IF(R284&gt;0,RANK(R284,(P284:R284,S284:AG284)),0)</f>
        <v>1</v>
      </c>
      <c r="G284" s="7">
        <f>IF(S284&gt;0,RANK(S284,(P284:R284,S284:AG284)),0)</f>
        <v>4</v>
      </c>
      <c r="H284" s="48">
        <f t="shared" si="176"/>
        <v>6336</v>
      </c>
      <c r="I284" s="163">
        <f t="shared" si="172"/>
        <v>0.25466237942122188</v>
      </c>
      <c r="J284" s="2"/>
      <c r="K284" s="2">
        <f t="shared" si="177"/>
        <v>7.5562700964630228E-3</v>
      </c>
      <c r="L284" s="2">
        <f t="shared" si="178"/>
        <v>0.26406752411575563</v>
      </c>
      <c r="M284" s="2">
        <f t="shared" si="179"/>
        <v>0.51872990353697745</v>
      </c>
      <c r="N284" s="2">
        <f t="shared" si="161"/>
        <v>7.7090032154340835E-2</v>
      </c>
      <c r="O284" s="2">
        <f t="shared" si="162"/>
        <v>0.13255627009646309</v>
      </c>
      <c r="P284" s="1">
        <v>188</v>
      </c>
      <c r="Q284" s="1">
        <v>6570</v>
      </c>
      <c r="R284" s="1">
        <v>12906</v>
      </c>
      <c r="S284" s="1">
        <v>1918</v>
      </c>
      <c r="T284" s="1">
        <v>3104</v>
      </c>
      <c r="U284" s="1">
        <v>93</v>
      </c>
      <c r="V284" s="1">
        <v>48</v>
      </c>
      <c r="AE284" s="1">
        <v>27</v>
      </c>
      <c r="AF284" s="1">
        <v>26</v>
      </c>
      <c r="AI284" s="7">
        <f t="shared" si="180"/>
        <v>3</v>
      </c>
      <c r="AJ284" s="7">
        <f t="shared" si="181"/>
        <v>6</v>
      </c>
      <c r="AK284" s="7">
        <f t="shared" si="182"/>
        <v>7</v>
      </c>
      <c r="AL284" s="7">
        <f t="shared" si="183"/>
        <v>0</v>
      </c>
      <c r="AM284" s="2">
        <f t="shared" si="175"/>
        <v>0.12475884244372991</v>
      </c>
      <c r="AN284" s="2">
        <f t="shared" si="184"/>
        <v>3.737942122186495E-3</v>
      </c>
      <c r="AO284" s="2">
        <f t="shared" si="185"/>
        <v>1.9292604501607716E-3</v>
      </c>
      <c r="AP284" s="2">
        <f t="shared" si="186"/>
        <v>0</v>
      </c>
      <c r="AR284" t="str">
        <f t="shared" si="173"/>
        <v>Martin</v>
      </c>
      <c r="AS284" t="s">
        <v>639</v>
      </c>
      <c r="AV284" s="91">
        <v>12</v>
      </c>
      <c r="AW284" s="93">
        <v>85</v>
      </c>
      <c r="AX284" s="99">
        <f t="shared" si="187"/>
        <v>12085</v>
      </c>
      <c r="AZ284" s="7" t="s">
        <v>3053</v>
      </c>
      <c r="BA284" t="s">
        <v>3290</v>
      </c>
    </row>
    <row r="285" spans="1:53" hidden="1" outlineLevel="1">
      <c r="A285" t="s">
        <v>715</v>
      </c>
      <c r="B285" t="s">
        <v>639</v>
      </c>
      <c r="C285" s="1">
        <f>SUM(P285:AG285)</f>
        <v>114722</v>
      </c>
      <c r="D285" s="7">
        <f>IF(P285&gt;0,RANK(P285,(P285:R285,S285:AG285)),0)</f>
        <v>6</v>
      </c>
      <c r="E285" s="7">
        <f>IF(Q285&gt;0,RANK(Q285,(P285:R285,S285:AG285)),0)</f>
        <v>2</v>
      </c>
      <c r="F285" s="7">
        <f>IF(R285&gt;0,RANK(R285,(P285:R285,S285:AG285)),0)</f>
        <v>1</v>
      </c>
      <c r="G285" s="7">
        <f>IF(S285&gt;0,RANK(S285,(P285:R285,S285:AG285)),0)</f>
        <v>4</v>
      </c>
      <c r="H285" s="48">
        <f t="shared" si="176"/>
        <v>39271</v>
      </c>
      <c r="I285" s="163">
        <f>H285/C285</f>
        <v>0.34231446453165043</v>
      </c>
      <c r="J285" s="2"/>
      <c r="K285" s="2">
        <f t="shared" si="177"/>
        <v>4.5152629835602583E-3</v>
      </c>
      <c r="L285" s="2">
        <f t="shared" si="178"/>
        <v>0.26515402451142761</v>
      </c>
      <c r="M285" s="2">
        <f t="shared" si="179"/>
        <v>0.60746848904307804</v>
      </c>
      <c r="N285" s="2">
        <f t="shared" si="161"/>
        <v>4.8569585606945485E-2</v>
      </c>
      <c r="O285" s="2">
        <f t="shared" si="162"/>
        <v>7.4292637854988491E-2</v>
      </c>
      <c r="P285" s="1">
        <v>518</v>
      </c>
      <c r="Q285" s="1">
        <v>30419</v>
      </c>
      <c r="R285" s="1">
        <v>69690</v>
      </c>
      <c r="S285" s="1">
        <v>5572</v>
      </c>
      <c r="T285" s="1">
        <v>7137</v>
      </c>
      <c r="U285" s="1">
        <v>661</v>
      </c>
      <c r="V285" s="1">
        <v>360</v>
      </c>
      <c r="AE285" s="1">
        <v>251</v>
      </c>
      <c r="AF285" s="1">
        <v>114</v>
      </c>
      <c r="AI285" s="7">
        <f t="shared" si="180"/>
        <v>3</v>
      </c>
      <c r="AJ285" s="7">
        <f t="shared" si="181"/>
        <v>5</v>
      </c>
      <c r="AK285" s="7">
        <f t="shared" si="182"/>
        <v>7</v>
      </c>
      <c r="AL285" s="7">
        <f t="shared" si="183"/>
        <v>0</v>
      </c>
      <c r="AM285" s="2">
        <f>IF($C285=0,"-",T285/$C285)</f>
        <v>6.2211258520597619E-2</v>
      </c>
      <c r="AN285" s="2">
        <f t="shared" si="184"/>
        <v>5.761754502187898E-3</v>
      </c>
      <c r="AO285" s="2">
        <f t="shared" si="185"/>
        <v>3.1380206063353149E-3</v>
      </c>
      <c r="AP285" s="2">
        <f t="shared" si="186"/>
        <v>0</v>
      </c>
      <c r="AR285" t="str">
        <f t="shared" si="173"/>
        <v>Miami-Dade</v>
      </c>
      <c r="AS285" t="s">
        <v>639</v>
      </c>
      <c r="AV285" s="91">
        <v>12</v>
      </c>
      <c r="AW285" s="93">
        <v>86</v>
      </c>
      <c r="AX285" s="99">
        <f t="shared" si="187"/>
        <v>12086</v>
      </c>
      <c r="AZ285" s="7" t="s">
        <v>3053</v>
      </c>
      <c r="BA285" t="s">
        <v>3290</v>
      </c>
    </row>
    <row r="286" spans="1:53" hidden="1" outlineLevel="1">
      <c r="A286" t="s">
        <v>350</v>
      </c>
      <c r="B286" t="s">
        <v>639</v>
      </c>
      <c r="C286" s="1">
        <f t="shared" si="174"/>
        <v>8357</v>
      </c>
      <c r="D286" s="7">
        <f>IF(P286&gt;0,RANK(P286,(P286:R286,S286:AG286)),0)</f>
        <v>5</v>
      </c>
      <c r="E286" s="7">
        <f>IF(Q286&gt;0,RANK(Q286,(P286:R286,S286:AG286)),0)</f>
        <v>2</v>
      </c>
      <c r="F286" s="7">
        <f>IF(R286&gt;0,RANK(R286,(P286:R286,S286:AG286)),0)</f>
        <v>1</v>
      </c>
      <c r="G286" s="7">
        <f>IF(S286&gt;0,RANK(S286,(P286:R286,S286:AG286)),0)</f>
        <v>4</v>
      </c>
      <c r="H286" s="48">
        <f t="shared" si="176"/>
        <v>1469</v>
      </c>
      <c r="I286" s="163">
        <f t="shared" si="172"/>
        <v>0.17578078257747995</v>
      </c>
      <c r="J286" s="2"/>
      <c r="K286" s="2">
        <f t="shared" si="177"/>
        <v>5.6240277611583102E-3</v>
      </c>
      <c r="L286" s="2">
        <f t="shared" si="178"/>
        <v>0.3112360895058035</v>
      </c>
      <c r="M286" s="2">
        <f t="shared" si="179"/>
        <v>0.48701687208328348</v>
      </c>
      <c r="N286" s="2">
        <f t="shared" si="161"/>
        <v>8.6274979059471096E-2</v>
      </c>
      <c r="O286" s="2">
        <f t="shared" si="162"/>
        <v>0.10984803159028358</v>
      </c>
      <c r="P286" s="1">
        <v>47</v>
      </c>
      <c r="Q286" s="1">
        <v>2601</v>
      </c>
      <c r="R286" s="1">
        <v>4070</v>
      </c>
      <c r="S286" s="1">
        <v>721</v>
      </c>
      <c r="T286" s="1">
        <v>792</v>
      </c>
      <c r="U286" s="1">
        <v>45</v>
      </c>
      <c r="V286" s="1">
        <v>32</v>
      </c>
      <c r="AE286" s="1">
        <v>36</v>
      </c>
      <c r="AF286" s="1">
        <v>13</v>
      </c>
      <c r="AI286" s="7">
        <f t="shared" si="180"/>
        <v>3</v>
      </c>
      <c r="AJ286" s="7">
        <f t="shared" si="181"/>
        <v>6</v>
      </c>
      <c r="AK286" s="7">
        <f t="shared" si="182"/>
        <v>7</v>
      </c>
      <c r="AL286" s="7">
        <f t="shared" si="183"/>
        <v>0</v>
      </c>
      <c r="AM286" s="2">
        <f t="shared" si="175"/>
        <v>9.4770850783774077E-2</v>
      </c>
      <c r="AN286" s="2">
        <f t="shared" si="184"/>
        <v>5.3847074308962543E-3</v>
      </c>
      <c r="AO286" s="2">
        <f t="shared" si="185"/>
        <v>3.8291252841928924E-3</v>
      </c>
      <c r="AP286" s="2">
        <f t="shared" si="186"/>
        <v>0</v>
      </c>
      <c r="AR286" t="str">
        <f t="shared" si="173"/>
        <v>Monroe</v>
      </c>
      <c r="AS286" t="s">
        <v>639</v>
      </c>
      <c r="AV286" s="91">
        <v>12</v>
      </c>
      <c r="AW286" s="93">
        <v>87</v>
      </c>
      <c r="AX286" s="99">
        <f t="shared" si="187"/>
        <v>12087</v>
      </c>
      <c r="AZ286" s="7" t="s">
        <v>3053</v>
      </c>
      <c r="BA286" t="s">
        <v>3290</v>
      </c>
    </row>
    <row r="287" spans="1:53" hidden="1" outlineLevel="1">
      <c r="A287" t="s">
        <v>515</v>
      </c>
      <c r="B287" t="s">
        <v>639</v>
      </c>
      <c r="C287" s="1">
        <f t="shared" si="174"/>
        <v>12171</v>
      </c>
      <c r="D287" s="7">
        <f>IF(P287&gt;0,RANK(P287,(P287:R287,S287:AG287)),0)</f>
        <v>8</v>
      </c>
      <c r="E287" s="7">
        <f>IF(Q287&gt;0,RANK(Q287,(P287:R287,S287:AG287)),0)</f>
        <v>1</v>
      </c>
      <c r="F287" s="7">
        <f>IF(R287&gt;0,RANK(R287,(P287:R287,S287:AG287)),0)</f>
        <v>2</v>
      </c>
      <c r="G287" s="7">
        <f>IF(S287&gt;0,RANK(S287,(P287:R287,S287:AG287)),0)</f>
        <v>4</v>
      </c>
      <c r="H287" s="48">
        <f t="shared" si="176"/>
        <v>459</v>
      </c>
      <c r="I287" s="163">
        <f t="shared" si="172"/>
        <v>3.7712595513926549E-2</v>
      </c>
      <c r="J287" s="2"/>
      <c r="K287" s="2">
        <f t="shared" si="177"/>
        <v>1.2324377618930244E-3</v>
      </c>
      <c r="L287" s="2">
        <f t="shared" si="178"/>
        <v>0.42075425191027854</v>
      </c>
      <c r="M287" s="2">
        <f t="shared" si="179"/>
        <v>0.38304165639635196</v>
      </c>
      <c r="N287" s="2">
        <f t="shared" si="161"/>
        <v>5.8910525018486565E-2</v>
      </c>
      <c r="O287" s="2">
        <f t="shared" si="162"/>
        <v>0.13606112891298991</v>
      </c>
      <c r="P287" s="1">
        <v>15</v>
      </c>
      <c r="Q287" s="1">
        <v>5121</v>
      </c>
      <c r="R287" s="1">
        <v>4662</v>
      </c>
      <c r="S287" s="1">
        <v>717</v>
      </c>
      <c r="T287" s="1">
        <v>1563</v>
      </c>
      <c r="U287" s="1">
        <v>35</v>
      </c>
      <c r="V287" s="1">
        <v>16</v>
      </c>
      <c r="AE287" s="1">
        <v>32</v>
      </c>
      <c r="AF287" s="1">
        <v>10</v>
      </c>
      <c r="AI287" s="7">
        <f t="shared" si="180"/>
        <v>3</v>
      </c>
      <c r="AJ287" s="7">
        <f t="shared" si="181"/>
        <v>5</v>
      </c>
      <c r="AK287" s="7">
        <f t="shared" si="182"/>
        <v>6</v>
      </c>
      <c r="AL287" s="7">
        <f t="shared" si="183"/>
        <v>0</v>
      </c>
      <c r="AM287" s="2">
        <f t="shared" si="175"/>
        <v>0.12842001478925313</v>
      </c>
      <c r="AN287" s="2">
        <f t="shared" si="184"/>
        <v>2.8756881110837238E-3</v>
      </c>
      <c r="AO287" s="2">
        <f t="shared" si="185"/>
        <v>1.3146002793525593E-3</v>
      </c>
      <c r="AP287" s="2">
        <f t="shared" si="186"/>
        <v>0</v>
      </c>
      <c r="AR287" t="str">
        <f t="shared" si="173"/>
        <v>Nassau</v>
      </c>
      <c r="AS287" t="s">
        <v>639</v>
      </c>
      <c r="AV287" s="91">
        <v>12</v>
      </c>
      <c r="AW287" s="93">
        <v>89</v>
      </c>
      <c r="AX287" s="99">
        <f t="shared" si="187"/>
        <v>12089</v>
      </c>
      <c r="AZ287" s="7" t="s">
        <v>3053</v>
      </c>
      <c r="BA287" t="s">
        <v>3290</v>
      </c>
    </row>
    <row r="288" spans="1:53" hidden="1" outlineLevel="1">
      <c r="A288" t="s">
        <v>1597</v>
      </c>
      <c r="B288" t="s">
        <v>639</v>
      </c>
      <c r="C288" s="1">
        <f t="shared" si="174"/>
        <v>29622</v>
      </c>
      <c r="D288" s="7">
        <f>IF(P288&gt;0,RANK(P288,(P288:R288,S288:AG288)),0)</f>
        <v>6</v>
      </c>
      <c r="E288" s="7">
        <f>IF(Q288&gt;0,RANK(Q288,(P288:R288,S288:AG288)),0)</f>
        <v>2</v>
      </c>
      <c r="F288" s="7">
        <f>IF(R288&gt;0,RANK(R288,(P288:R288,S288:AG288)),0)</f>
        <v>1</v>
      </c>
      <c r="G288" s="7">
        <f>IF(S288&gt;0,RANK(S288,(P288:R288,S288:AG288)),0)</f>
        <v>4</v>
      </c>
      <c r="H288" s="48">
        <f t="shared" si="176"/>
        <v>202</v>
      </c>
      <c r="I288" s="163">
        <f t="shared" si="172"/>
        <v>6.8192559584092901E-3</v>
      </c>
      <c r="J288" s="2"/>
      <c r="K288" s="2">
        <f t="shared" si="177"/>
        <v>3.3083519006144083E-3</v>
      </c>
      <c r="L288" s="2">
        <f t="shared" si="178"/>
        <v>0.36040780500979003</v>
      </c>
      <c r="M288" s="2">
        <f t="shared" si="179"/>
        <v>0.36722706096819929</v>
      </c>
      <c r="N288" s="2">
        <f t="shared" si="161"/>
        <v>9.8440348389710344E-2</v>
      </c>
      <c r="O288" s="2">
        <f t="shared" si="162"/>
        <v>0.170616433731686</v>
      </c>
      <c r="P288" s="1">
        <v>98</v>
      </c>
      <c r="Q288" s="1">
        <v>10676</v>
      </c>
      <c r="R288" s="1">
        <v>10878</v>
      </c>
      <c r="S288" s="1">
        <v>2916</v>
      </c>
      <c r="T288" s="1">
        <v>4716</v>
      </c>
      <c r="U288" s="1">
        <v>162</v>
      </c>
      <c r="V288" s="1">
        <v>76</v>
      </c>
      <c r="AE288" s="1">
        <v>84</v>
      </c>
      <c r="AF288" s="1">
        <v>16</v>
      </c>
      <c r="AI288" s="7">
        <f t="shared" si="180"/>
        <v>3</v>
      </c>
      <c r="AJ288" s="7">
        <f t="shared" si="181"/>
        <v>5</v>
      </c>
      <c r="AK288" s="7">
        <f t="shared" si="182"/>
        <v>7</v>
      </c>
      <c r="AL288" s="7">
        <f t="shared" si="183"/>
        <v>0</v>
      </c>
      <c r="AM288" s="2">
        <f t="shared" si="175"/>
        <v>0.15920599554385254</v>
      </c>
      <c r="AN288" s="2">
        <f t="shared" si="184"/>
        <v>5.4689082438727976E-3</v>
      </c>
      <c r="AO288" s="2">
        <f t="shared" si="185"/>
        <v>2.565660657619337E-3</v>
      </c>
      <c r="AP288" s="2">
        <f t="shared" si="186"/>
        <v>0</v>
      </c>
      <c r="AR288" t="str">
        <f t="shared" si="173"/>
        <v>Okaloosa</v>
      </c>
      <c r="AS288" t="s">
        <v>639</v>
      </c>
      <c r="AV288" s="91">
        <v>12</v>
      </c>
      <c r="AW288" s="93">
        <v>91</v>
      </c>
      <c r="AX288" s="99">
        <f t="shared" si="187"/>
        <v>12091</v>
      </c>
      <c r="AZ288" s="7" t="s">
        <v>3053</v>
      </c>
      <c r="BA288" t="s">
        <v>3290</v>
      </c>
    </row>
    <row r="289" spans="1:53" hidden="1" outlineLevel="1">
      <c r="A289" t="s">
        <v>862</v>
      </c>
      <c r="B289" t="s">
        <v>639</v>
      </c>
      <c r="C289" s="1">
        <f t="shared" si="174"/>
        <v>2227</v>
      </c>
      <c r="D289" s="7">
        <f>IF(P289&gt;0,RANK(P289,(P289:R289,S289:AG289)),0)</f>
        <v>7</v>
      </c>
      <c r="E289" s="7">
        <f>IF(Q289&gt;0,RANK(Q289,(P289:R289,S289:AG289)),0)</f>
        <v>1</v>
      </c>
      <c r="F289" s="7">
        <f>IF(R289&gt;0,RANK(R289,(P289:R289,S289:AG289)),0)</f>
        <v>2</v>
      </c>
      <c r="G289" s="7">
        <f>IF(S289&gt;0,RANK(S289,(P289:R289,S289:AG289)),0)</f>
        <v>4</v>
      </c>
      <c r="H289" s="48">
        <f t="shared" si="176"/>
        <v>157</v>
      </c>
      <c r="I289" s="163">
        <f t="shared" si="172"/>
        <v>7.0498428378985178E-2</v>
      </c>
      <c r="J289" s="2"/>
      <c r="K289" s="2">
        <f t="shared" si="177"/>
        <v>1.3471037269869781E-3</v>
      </c>
      <c r="L289" s="2">
        <f t="shared" si="178"/>
        <v>0.39245621912887291</v>
      </c>
      <c r="M289" s="2">
        <f t="shared" si="179"/>
        <v>0.32195779074988773</v>
      </c>
      <c r="N289" s="2">
        <f t="shared" si="161"/>
        <v>5.6129321957790752E-2</v>
      </c>
      <c r="O289" s="2">
        <f t="shared" si="162"/>
        <v>0.22810956443646158</v>
      </c>
      <c r="P289" s="1">
        <v>3</v>
      </c>
      <c r="Q289" s="1">
        <v>874</v>
      </c>
      <c r="R289" s="1">
        <v>717</v>
      </c>
      <c r="S289" s="1">
        <v>125</v>
      </c>
      <c r="T289" s="1">
        <v>489</v>
      </c>
      <c r="U289" s="1">
        <v>12</v>
      </c>
      <c r="V289" s="1">
        <v>4</v>
      </c>
      <c r="AE289" s="1">
        <v>3</v>
      </c>
      <c r="AF289" s="1">
        <v>0</v>
      </c>
      <c r="AI289" s="7">
        <f t="shared" si="180"/>
        <v>3</v>
      </c>
      <c r="AJ289" s="7">
        <f t="shared" si="181"/>
        <v>5</v>
      </c>
      <c r="AK289" s="7">
        <f t="shared" si="182"/>
        <v>6</v>
      </c>
      <c r="AL289" s="7">
        <f t="shared" si="183"/>
        <v>0</v>
      </c>
      <c r="AM289" s="2">
        <f t="shared" si="175"/>
        <v>0.2195779074988774</v>
      </c>
      <c r="AN289" s="2">
        <f t="shared" si="184"/>
        <v>5.3884149079479124E-3</v>
      </c>
      <c r="AO289" s="2">
        <f t="shared" si="185"/>
        <v>1.7961383026493039E-3</v>
      </c>
      <c r="AP289" s="2">
        <f t="shared" si="186"/>
        <v>0</v>
      </c>
      <c r="AR289" t="str">
        <f t="shared" si="173"/>
        <v>Okeechobee</v>
      </c>
      <c r="AS289" t="s">
        <v>639</v>
      </c>
      <c r="AV289" s="91">
        <v>12</v>
      </c>
      <c r="AW289" s="93">
        <v>93</v>
      </c>
      <c r="AX289" s="99">
        <f t="shared" si="187"/>
        <v>12093</v>
      </c>
      <c r="AZ289" s="7" t="s">
        <v>3053</v>
      </c>
      <c r="BA289" t="s">
        <v>3290</v>
      </c>
    </row>
    <row r="290" spans="1:53" hidden="1" outlineLevel="1">
      <c r="A290" t="s">
        <v>1445</v>
      </c>
      <c r="B290" t="s">
        <v>639</v>
      </c>
      <c r="C290" s="1">
        <f t="shared" si="174"/>
        <v>77072</v>
      </c>
      <c r="D290" s="7">
        <f>IF(P290&gt;0,RANK(P290,(P290:R290,S290:AG290)),0)</f>
        <v>6</v>
      </c>
      <c r="E290" s="7">
        <f>IF(Q290&gt;0,RANK(Q290,(P290:R290,S290:AG290)),0)</f>
        <v>2</v>
      </c>
      <c r="F290" s="7">
        <f>IF(R290&gt;0,RANK(R290,(P290:R290,S290:AG290)),0)</f>
        <v>1</v>
      </c>
      <c r="G290" s="7">
        <f>IF(S290&gt;0,RANK(S290,(P290:R290,S290:AG290)),0)</f>
        <v>4</v>
      </c>
      <c r="H290" s="48">
        <f t="shared" si="176"/>
        <v>11396</v>
      </c>
      <c r="I290" s="163">
        <f t="shared" si="172"/>
        <v>0.14786173967199501</v>
      </c>
      <c r="J290" s="2"/>
      <c r="K290" s="2">
        <f t="shared" si="177"/>
        <v>3.3215694415611378E-3</v>
      </c>
      <c r="L290" s="2">
        <f t="shared" si="178"/>
        <v>0.32836827901183308</v>
      </c>
      <c r="M290" s="2">
        <f t="shared" si="179"/>
        <v>0.47623001868382808</v>
      </c>
      <c r="N290" s="2">
        <f t="shared" si="161"/>
        <v>7.0479551588125383E-2</v>
      </c>
      <c r="O290" s="2">
        <f t="shared" si="162"/>
        <v>0.12160058127465231</v>
      </c>
      <c r="P290" s="1">
        <v>256</v>
      </c>
      <c r="Q290" s="1">
        <v>25308</v>
      </c>
      <c r="R290" s="1">
        <v>36704</v>
      </c>
      <c r="S290" s="1">
        <v>5432</v>
      </c>
      <c r="T290" s="1">
        <v>8692</v>
      </c>
      <c r="U290" s="1">
        <v>270</v>
      </c>
      <c r="V290" s="1">
        <v>141</v>
      </c>
      <c r="AE290" s="1">
        <v>200</v>
      </c>
      <c r="AF290" s="1">
        <v>69</v>
      </c>
      <c r="AI290" s="7">
        <f t="shared" si="180"/>
        <v>3</v>
      </c>
      <c r="AJ290" s="7">
        <f t="shared" si="181"/>
        <v>5</v>
      </c>
      <c r="AK290" s="7">
        <f t="shared" si="182"/>
        <v>7</v>
      </c>
      <c r="AL290" s="7">
        <f t="shared" si="183"/>
        <v>0</v>
      </c>
      <c r="AM290" s="2">
        <f t="shared" si="175"/>
        <v>0.11277766244550551</v>
      </c>
      <c r="AN290" s="2">
        <f t="shared" si="184"/>
        <v>3.5032177703965125E-3</v>
      </c>
      <c r="AO290" s="2">
        <f t="shared" si="185"/>
        <v>1.8294581689848454E-3</v>
      </c>
      <c r="AP290" s="2">
        <f t="shared" si="186"/>
        <v>0</v>
      </c>
      <c r="AR290" t="str">
        <f t="shared" si="173"/>
        <v>Orange</v>
      </c>
      <c r="AS290" t="s">
        <v>639</v>
      </c>
      <c r="AV290" s="91">
        <v>12</v>
      </c>
      <c r="AW290" s="93">
        <v>95</v>
      </c>
      <c r="AX290" s="99">
        <f t="shared" si="187"/>
        <v>12095</v>
      </c>
      <c r="AZ290" s="7" t="s">
        <v>3053</v>
      </c>
      <c r="BA290" t="s">
        <v>3290</v>
      </c>
    </row>
    <row r="291" spans="1:53" hidden="1" outlineLevel="1">
      <c r="A291" t="s">
        <v>2327</v>
      </c>
      <c r="B291" t="s">
        <v>639</v>
      </c>
      <c r="C291" s="1">
        <f t="shared" si="174"/>
        <v>14079</v>
      </c>
      <c r="D291" s="7">
        <f>IF(P291&gt;0,RANK(P291,(P291:R291,S291:AG291)),0)</f>
        <v>7</v>
      </c>
      <c r="E291" s="7">
        <f>IF(Q291&gt;0,RANK(Q291,(P291:R291,S291:AG291)),0)</f>
        <v>2</v>
      </c>
      <c r="F291" s="7">
        <f>IF(R291&gt;0,RANK(R291,(P291:R291,S291:AG291)),0)</f>
        <v>1</v>
      </c>
      <c r="G291" s="7">
        <f>IF(S291&gt;0,RANK(S291,(P291:R291,S291:AG291)),0)</f>
        <v>4</v>
      </c>
      <c r="H291" s="48">
        <f t="shared" si="176"/>
        <v>852</v>
      </c>
      <c r="I291" s="163">
        <f t="shared" si="172"/>
        <v>6.0515661623694865E-2</v>
      </c>
      <c r="J291" s="2"/>
      <c r="K291" s="2">
        <f t="shared" si="177"/>
        <v>3.4093330492222457E-3</v>
      </c>
      <c r="L291" s="2">
        <f t="shared" si="178"/>
        <v>0.35911641451807658</v>
      </c>
      <c r="M291" s="2">
        <f t="shared" si="179"/>
        <v>0.41963207614177145</v>
      </c>
      <c r="N291" s="2">
        <f t="shared" si="161"/>
        <v>7.2519355067831526E-2</v>
      </c>
      <c r="O291" s="2">
        <f t="shared" si="162"/>
        <v>0.14532282122309831</v>
      </c>
      <c r="P291" s="1">
        <v>48</v>
      </c>
      <c r="Q291" s="1">
        <v>5056</v>
      </c>
      <c r="R291" s="1">
        <v>5908</v>
      </c>
      <c r="S291" s="1">
        <v>1021</v>
      </c>
      <c r="T291" s="1">
        <v>1862</v>
      </c>
      <c r="U291" s="1">
        <v>76</v>
      </c>
      <c r="V291" s="1">
        <v>58</v>
      </c>
      <c r="AE291" s="1">
        <v>43</v>
      </c>
      <c r="AF291" s="1">
        <v>7</v>
      </c>
      <c r="AI291" s="7">
        <f t="shared" si="180"/>
        <v>3</v>
      </c>
      <c r="AJ291" s="7">
        <f t="shared" si="181"/>
        <v>5</v>
      </c>
      <c r="AK291" s="7">
        <f t="shared" si="182"/>
        <v>6</v>
      </c>
      <c r="AL291" s="7">
        <f t="shared" si="183"/>
        <v>0</v>
      </c>
      <c r="AM291" s="2">
        <f t="shared" si="175"/>
        <v>0.13225371120107962</v>
      </c>
      <c r="AN291" s="2">
        <f t="shared" si="184"/>
        <v>5.3981106612685558E-3</v>
      </c>
      <c r="AO291" s="2">
        <f t="shared" si="185"/>
        <v>4.119610767810214E-3</v>
      </c>
      <c r="AP291" s="2">
        <f t="shared" si="186"/>
        <v>0</v>
      </c>
      <c r="AR291" t="str">
        <f t="shared" si="173"/>
        <v>Osceola</v>
      </c>
      <c r="AS291" t="s">
        <v>639</v>
      </c>
      <c r="AV291" s="91">
        <v>12</v>
      </c>
      <c r="AW291" s="93">
        <v>97</v>
      </c>
      <c r="AX291" s="99">
        <f t="shared" si="187"/>
        <v>12097</v>
      </c>
      <c r="AZ291" s="7" t="s">
        <v>3053</v>
      </c>
      <c r="BA291" t="s">
        <v>3290</v>
      </c>
    </row>
    <row r="292" spans="1:53" hidden="1" outlineLevel="1">
      <c r="A292" t="s">
        <v>1454</v>
      </c>
      <c r="B292" t="s">
        <v>639</v>
      </c>
      <c r="C292" s="1">
        <f t="shared" si="174"/>
        <v>83225</v>
      </c>
      <c r="D292" s="7">
        <f>IF(P292&gt;0,RANK(P292,(P292:R292,S292:AG292)),0)</f>
        <v>5</v>
      </c>
      <c r="E292" s="7">
        <f>IF(Q292&gt;0,RANK(Q292,(P292:R292,S292:AG292)),0)</f>
        <v>2</v>
      </c>
      <c r="F292" s="7">
        <f>IF(R292&gt;0,RANK(R292,(P292:R292,S292:AG292)),0)</f>
        <v>1</v>
      </c>
      <c r="G292" s="7">
        <f>IF(S292&gt;0,RANK(S292,(P292:R292,S292:AG292)),0)</f>
        <v>4</v>
      </c>
      <c r="H292" s="48">
        <f t="shared" si="176"/>
        <v>22117</v>
      </c>
      <c r="I292" s="163">
        <f t="shared" si="172"/>
        <v>0.26574947431661161</v>
      </c>
      <c r="J292" s="2"/>
      <c r="K292" s="2">
        <f t="shared" si="177"/>
        <v>2.3190147191348752E-3</v>
      </c>
      <c r="L292" s="2">
        <f t="shared" si="178"/>
        <v>0.2786061880444578</v>
      </c>
      <c r="M292" s="2">
        <f t="shared" si="179"/>
        <v>0.54435566236106936</v>
      </c>
      <c r="N292" s="2">
        <f t="shared" si="161"/>
        <v>6.7275458095524182E-2</v>
      </c>
      <c r="O292" s="2">
        <f t="shared" si="162"/>
        <v>0.10744367677981378</v>
      </c>
      <c r="P292" s="1">
        <v>193</v>
      </c>
      <c r="Q292" s="1">
        <v>23187</v>
      </c>
      <c r="R292" s="1">
        <v>45304</v>
      </c>
      <c r="S292" s="1">
        <v>5599</v>
      </c>
      <c r="T292" s="1">
        <v>8568</v>
      </c>
      <c r="U292" s="1">
        <v>140</v>
      </c>
      <c r="V292" s="1">
        <v>119</v>
      </c>
      <c r="AE292" s="1">
        <v>80</v>
      </c>
      <c r="AF292" s="1">
        <v>35</v>
      </c>
      <c r="AI292" s="7">
        <f t="shared" si="180"/>
        <v>3</v>
      </c>
      <c r="AJ292" s="7">
        <f t="shared" si="181"/>
        <v>6</v>
      </c>
      <c r="AK292" s="7">
        <f t="shared" si="182"/>
        <v>7</v>
      </c>
      <c r="AL292" s="7">
        <f t="shared" si="183"/>
        <v>0</v>
      </c>
      <c r="AM292" s="2">
        <f t="shared" si="175"/>
        <v>0.10294983478522078</v>
      </c>
      <c r="AN292" s="2">
        <f t="shared" si="184"/>
        <v>1.6821868428957645E-3</v>
      </c>
      <c r="AO292" s="2">
        <f t="shared" si="185"/>
        <v>1.4298588164613998E-3</v>
      </c>
      <c r="AP292" s="2">
        <f t="shared" si="186"/>
        <v>0</v>
      </c>
      <c r="AR292" t="str">
        <f t="shared" si="173"/>
        <v>Palm Beach</v>
      </c>
      <c r="AS292" t="s">
        <v>639</v>
      </c>
      <c r="AV292" s="91">
        <v>12</v>
      </c>
      <c r="AW292" s="93">
        <v>99</v>
      </c>
      <c r="AX292" s="99">
        <f t="shared" si="187"/>
        <v>12099</v>
      </c>
      <c r="AZ292" s="7" t="s">
        <v>3053</v>
      </c>
      <c r="BA292" t="s">
        <v>3290</v>
      </c>
    </row>
    <row r="293" spans="1:53" hidden="1" outlineLevel="1">
      <c r="A293" t="s">
        <v>1455</v>
      </c>
      <c r="B293" t="s">
        <v>639</v>
      </c>
      <c r="C293" s="1">
        <f t="shared" si="174"/>
        <v>43457</v>
      </c>
      <c r="D293" s="7">
        <f>IF(P293&gt;0,RANK(P293,(P293:R293,S293:AG293)),0)</f>
        <v>7</v>
      </c>
      <c r="E293" s="7">
        <f>IF(Q293&gt;0,RANK(Q293,(P293:R293,S293:AG293)),0)</f>
        <v>2</v>
      </c>
      <c r="F293" s="7">
        <f>IF(R293&gt;0,RANK(R293,(P293:R293,S293:AG293)),0)</f>
        <v>1</v>
      </c>
      <c r="G293" s="7">
        <f>IF(S293&gt;0,RANK(S293,(P293:R293,S293:AG293)),0)</f>
        <v>4</v>
      </c>
      <c r="H293" s="48">
        <f t="shared" si="176"/>
        <v>6124</v>
      </c>
      <c r="I293" s="163">
        <f t="shared" si="172"/>
        <v>0.140920910325149</v>
      </c>
      <c r="J293" s="2"/>
      <c r="K293" s="2">
        <f t="shared" si="177"/>
        <v>2.9914628253215822E-3</v>
      </c>
      <c r="L293" s="2">
        <f t="shared" si="178"/>
        <v>0.30082610396483883</v>
      </c>
      <c r="M293" s="2">
        <f t="shared" si="179"/>
        <v>0.4417470142899878</v>
      </c>
      <c r="N293" s="2">
        <f t="shared" si="161"/>
        <v>8.9237637204593045E-2</v>
      </c>
      <c r="O293" s="2">
        <f t="shared" si="162"/>
        <v>0.16519778171525878</v>
      </c>
      <c r="P293" s="1">
        <v>130</v>
      </c>
      <c r="Q293" s="1">
        <v>13073</v>
      </c>
      <c r="R293" s="1">
        <v>19197</v>
      </c>
      <c r="S293" s="1">
        <v>3878</v>
      </c>
      <c r="T293" s="1">
        <v>6753</v>
      </c>
      <c r="U293" s="1">
        <v>170</v>
      </c>
      <c r="V293" s="1">
        <v>149</v>
      </c>
      <c r="AE293" s="1">
        <v>79</v>
      </c>
      <c r="AF293" s="1">
        <v>28</v>
      </c>
      <c r="AI293" s="7">
        <f t="shared" si="180"/>
        <v>3</v>
      </c>
      <c r="AJ293" s="7">
        <f t="shared" si="181"/>
        <v>5</v>
      </c>
      <c r="AK293" s="7">
        <f t="shared" si="182"/>
        <v>6</v>
      </c>
      <c r="AL293" s="7">
        <f t="shared" si="183"/>
        <v>0</v>
      </c>
      <c r="AM293" s="2">
        <f t="shared" si="175"/>
        <v>0.15539498814920497</v>
      </c>
      <c r="AN293" s="2">
        <f t="shared" si="184"/>
        <v>3.911912925420531E-3</v>
      </c>
      <c r="AO293" s="2">
        <f t="shared" si="185"/>
        <v>3.4286766228685825E-3</v>
      </c>
      <c r="AP293" s="2">
        <f t="shared" si="186"/>
        <v>0</v>
      </c>
      <c r="AR293" t="str">
        <f t="shared" si="173"/>
        <v>Pasco</v>
      </c>
      <c r="AS293" t="s">
        <v>639</v>
      </c>
      <c r="AV293" s="91">
        <v>12</v>
      </c>
      <c r="AW293" s="93">
        <v>101</v>
      </c>
      <c r="AX293" s="99">
        <f t="shared" si="187"/>
        <v>12101</v>
      </c>
      <c r="AZ293" s="7" t="s">
        <v>3053</v>
      </c>
      <c r="BA293" t="s">
        <v>3290</v>
      </c>
    </row>
    <row r="294" spans="1:53" hidden="1" outlineLevel="1">
      <c r="A294" t="s">
        <v>2328</v>
      </c>
      <c r="B294" t="s">
        <v>639</v>
      </c>
      <c r="C294" s="1">
        <f t="shared" si="174"/>
        <v>103974</v>
      </c>
      <c r="D294" s="7">
        <f>IF(P294&gt;0,RANK(P294,(P294:R294,S294:AG294)),0)</f>
        <v>5</v>
      </c>
      <c r="E294" s="7">
        <f>IF(Q294&gt;0,RANK(Q294,(P294:R294,S294:AG294)),0)</f>
        <v>2</v>
      </c>
      <c r="F294" s="7">
        <f>IF(R294&gt;0,RANK(R294,(P294:R294,S294:AG294)),0)</f>
        <v>1</v>
      </c>
      <c r="G294" s="7">
        <f>IF(S294&gt;0,RANK(S294,(P294:R294,S294:AG294)),0)</f>
        <v>4</v>
      </c>
      <c r="H294" s="48">
        <f t="shared" si="176"/>
        <v>26285</v>
      </c>
      <c r="I294" s="163">
        <f t="shared" si="172"/>
        <v>0.25280358551176257</v>
      </c>
      <c r="J294" s="2"/>
      <c r="K294" s="2">
        <f t="shared" si="177"/>
        <v>9.1272818204551145E-3</v>
      </c>
      <c r="L294" s="2">
        <f t="shared" si="178"/>
        <v>0.2358089522380595</v>
      </c>
      <c r="M294" s="2">
        <f t="shared" si="179"/>
        <v>0.48861253774982205</v>
      </c>
      <c r="N294" s="2">
        <f t="shared" si="161"/>
        <v>0.10390097524381095</v>
      </c>
      <c r="O294" s="2">
        <f t="shared" si="162"/>
        <v>0.16255025294785239</v>
      </c>
      <c r="P294" s="1">
        <v>949</v>
      </c>
      <c r="Q294" s="1">
        <v>24518</v>
      </c>
      <c r="R294" s="1">
        <v>50803</v>
      </c>
      <c r="S294" s="1">
        <v>10803</v>
      </c>
      <c r="T294" s="1">
        <v>15467</v>
      </c>
      <c r="U294" s="1">
        <v>708</v>
      </c>
      <c r="V294" s="1">
        <v>349</v>
      </c>
      <c r="AE294" s="1">
        <v>231</v>
      </c>
      <c r="AF294" s="1">
        <v>146</v>
      </c>
      <c r="AI294" s="7">
        <f t="shared" si="180"/>
        <v>3</v>
      </c>
      <c r="AJ294" s="7">
        <f t="shared" si="181"/>
        <v>6</v>
      </c>
      <c r="AK294" s="7">
        <f t="shared" si="182"/>
        <v>7</v>
      </c>
      <c r="AL294" s="7">
        <f t="shared" si="183"/>
        <v>0</v>
      </c>
      <c r="AM294" s="2">
        <f t="shared" si="175"/>
        <v>0.14875834343201186</v>
      </c>
      <c r="AN294" s="2">
        <f t="shared" si="184"/>
        <v>6.809394656356397E-3</v>
      </c>
      <c r="AO294" s="2">
        <f t="shared" si="185"/>
        <v>3.3566083828649469E-3</v>
      </c>
      <c r="AP294" s="2">
        <f t="shared" si="186"/>
        <v>0</v>
      </c>
      <c r="AR294" t="str">
        <f t="shared" si="173"/>
        <v>Pinellas</v>
      </c>
      <c r="AS294" t="s">
        <v>639</v>
      </c>
      <c r="AV294" s="91">
        <v>12</v>
      </c>
      <c r="AW294" s="93">
        <v>103</v>
      </c>
      <c r="AX294" s="99">
        <f t="shared" si="187"/>
        <v>12103</v>
      </c>
      <c r="AZ294" s="7" t="s">
        <v>3053</v>
      </c>
      <c r="BA294" t="s">
        <v>3290</v>
      </c>
    </row>
    <row r="295" spans="1:53" hidden="1" outlineLevel="1">
      <c r="A295" t="s">
        <v>3027</v>
      </c>
      <c r="B295" t="s">
        <v>639</v>
      </c>
      <c r="C295" s="1">
        <f t="shared" si="174"/>
        <v>48778</v>
      </c>
      <c r="D295" s="7">
        <f>IF(P295&gt;0,RANK(P295,(P295:R295,S295:AG295)),0)</f>
        <v>6</v>
      </c>
      <c r="E295" s="7">
        <f>IF(Q295&gt;0,RANK(Q295,(P295:R295,S295:AG295)),0)</f>
        <v>2</v>
      </c>
      <c r="F295" s="7">
        <f>IF(R295&gt;0,RANK(R295,(P295:R295,S295:AG295)),0)</f>
        <v>1</v>
      </c>
      <c r="G295" s="7">
        <f>IF(S295&gt;0,RANK(S295,(P295:R295,S295:AG295)),0)</f>
        <v>4</v>
      </c>
      <c r="H295" s="48">
        <f t="shared" si="176"/>
        <v>4412</v>
      </c>
      <c r="I295" s="163">
        <f t="shared" si="172"/>
        <v>9.0450612981262044E-2</v>
      </c>
      <c r="J295" s="2"/>
      <c r="K295" s="2">
        <f t="shared" si="177"/>
        <v>2.4601254663987864E-3</v>
      </c>
      <c r="L295" s="2">
        <f t="shared" si="178"/>
        <v>0.33182992332608963</v>
      </c>
      <c r="M295" s="2">
        <f t="shared" si="179"/>
        <v>0.42228053630735168</v>
      </c>
      <c r="N295" s="2">
        <f t="shared" si="161"/>
        <v>6.7468940915986722E-2</v>
      </c>
      <c r="O295" s="2">
        <f t="shared" si="162"/>
        <v>0.17596047398417325</v>
      </c>
      <c r="P295" s="1">
        <v>120</v>
      </c>
      <c r="Q295" s="1">
        <v>16186</v>
      </c>
      <c r="R295" s="1">
        <v>20598</v>
      </c>
      <c r="S295" s="1">
        <v>3291</v>
      </c>
      <c r="T295" s="1">
        <v>8197</v>
      </c>
      <c r="U295" s="1">
        <v>174</v>
      </c>
      <c r="V295" s="1">
        <v>86</v>
      </c>
      <c r="AE295" s="1">
        <v>104</v>
      </c>
      <c r="AF295" s="1">
        <v>22</v>
      </c>
      <c r="AI295" s="7">
        <f t="shared" si="180"/>
        <v>3</v>
      </c>
      <c r="AJ295" s="7">
        <f t="shared" si="181"/>
        <v>5</v>
      </c>
      <c r="AK295" s="7">
        <f t="shared" si="182"/>
        <v>7</v>
      </c>
      <c r="AL295" s="7">
        <f t="shared" si="183"/>
        <v>0</v>
      </c>
      <c r="AM295" s="2">
        <f t="shared" si="175"/>
        <v>0.16804707040059044</v>
      </c>
      <c r="AN295" s="2">
        <f t="shared" si="184"/>
        <v>3.5671819262782403E-3</v>
      </c>
      <c r="AO295" s="2">
        <f t="shared" si="185"/>
        <v>1.7630899175857969E-3</v>
      </c>
      <c r="AP295" s="2">
        <f t="shared" si="186"/>
        <v>0</v>
      </c>
      <c r="AR295" t="str">
        <f t="shared" si="173"/>
        <v>Polk</v>
      </c>
      <c r="AS295" t="s">
        <v>639</v>
      </c>
      <c r="AV295" s="91">
        <v>12</v>
      </c>
      <c r="AW295" s="93">
        <v>105</v>
      </c>
      <c r="AX295" s="99">
        <f t="shared" si="187"/>
        <v>12105</v>
      </c>
      <c r="AZ295" s="7" t="s">
        <v>3053</v>
      </c>
      <c r="BA295" t="s">
        <v>3290</v>
      </c>
    </row>
    <row r="296" spans="1:53" hidden="1" outlineLevel="1">
      <c r="A296" t="s">
        <v>617</v>
      </c>
      <c r="B296" t="s">
        <v>639</v>
      </c>
      <c r="C296" s="1">
        <f t="shared" si="174"/>
        <v>5853</v>
      </c>
      <c r="D296" s="7">
        <f>IF(P296&gt;0,RANK(P296,(P296:R296,S296:AG296)),0)</f>
        <v>7</v>
      </c>
      <c r="E296" s="7">
        <f>IF(Q296&gt;0,RANK(Q296,(P296:R296,S296:AG296)),0)</f>
        <v>1</v>
      </c>
      <c r="F296" s="7">
        <f>IF(R296&gt;0,RANK(R296,(P296:R296,S296:AG296)),0)</f>
        <v>2</v>
      </c>
      <c r="G296" s="7">
        <f>IF(S296&gt;0,RANK(S296,(P296:R296,S296:AG296)),0)</f>
        <v>4</v>
      </c>
      <c r="H296" s="48">
        <f t="shared" si="176"/>
        <v>831</v>
      </c>
      <c r="I296" s="163">
        <f t="shared" si="172"/>
        <v>0.14197847257816504</v>
      </c>
      <c r="J296" s="2"/>
      <c r="K296" s="2">
        <f t="shared" si="177"/>
        <v>2.9044934221766614E-3</v>
      </c>
      <c r="L296" s="2">
        <f t="shared" si="178"/>
        <v>0.46215615923458053</v>
      </c>
      <c r="M296" s="2">
        <f t="shared" si="179"/>
        <v>0.32017768665641549</v>
      </c>
      <c r="N296" s="2">
        <f t="shared" si="161"/>
        <v>6.116521441995558E-2</v>
      </c>
      <c r="O296" s="2">
        <f t="shared" si="162"/>
        <v>0.15359644626687169</v>
      </c>
      <c r="P296" s="1">
        <v>17</v>
      </c>
      <c r="Q296" s="1">
        <v>2705</v>
      </c>
      <c r="R296" s="1">
        <v>1874</v>
      </c>
      <c r="S296" s="1">
        <v>358</v>
      </c>
      <c r="T296" s="1">
        <v>835</v>
      </c>
      <c r="U296" s="1">
        <v>26</v>
      </c>
      <c r="V296" s="1">
        <v>16</v>
      </c>
      <c r="AE296" s="1">
        <v>19</v>
      </c>
      <c r="AF296" s="1">
        <v>3</v>
      </c>
      <c r="AI296" s="7">
        <f t="shared" si="180"/>
        <v>3</v>
      </c>
      <c r="AJ296" s="7">
        <f t="shared" si="181"/>
        <v>5</v>
      </c>
      <c r="AK296" s="7">
        <f t="shared" si="182"/>
        <v>7</v>
      </c>
      <c r="AL296" s="7">
        <f t="shared" si="183"/>
        <v>0</v>
      </c>
      <c r="AM296" s="2">
        <f t="shared" si="175"/>
        <v>0.1426618827951478</v>
      </c>
      <c r="AN296" s="2">
        <f t="shared" si="184"/>
        <v>4.4421664103878357E-3</v>
      </c>
      <c r="AO296" s="2">
        <f t="shared" si="185"/>
        <v>2.7336408679309756E-3</v>
      </c>
      <c r="AP296" s="2">
        <f t="shared" si="186"/>
        <v>0</v>
      </c>
      <c r="AR296" t="str">
        <f t="shared" si="173"/>
        <v>Putnam</v>
      </c>
      <c r="AS296" t="s">
        <v>639</v>
      </c>
      <c r="AV296" s="91">
        <v>12</v>
      </c>
      <c r="AW296" s="93">
        <v>107</v>
      </c>
      <c r="AX296" s="99">
        <f t="shared" si="187"/>
        <v>12107</v>
      </c>
      <c r="AZ296" s="7" t="s">
        <v>3053</v>
      </c>
      <c r="BA296" t="s">
        <v>3290</v>
      </c>
    </row>
    <row r="297" spans="1:53" hidden="1" outlineLevel="1">
      <c r="A297" t="s">
        <v>830</v>
      </c>
      <c r="B297" t="s">
        <v>639</v>
      </c>
      <c r="C297" s="1">
        <f t="shared" si="174"/>
        <v>34090</v>
      </c>
      <c r="D297" s="7">
        <f>IF(P297&gt;0,RANK(P297,(P297:R297,S297:AG297)),0)</f>
        <v>7</v>
      </c>
      <c r="E297" s="7">
        <f>IF(Q297&gt;0,RANK(Q297,(P297:R297,S297:AG297)),0)</f>
        <v>2</v>
      </c>
      <c r="F297" s="7">
        <f>IF(R297&gt;0,RANK(R297,(P297:R297,S297:AG297)),0)</f>
        <v>1</v>
      </c>
      <c r="G297" s="7">
        <f>IF(S297&gt;0,RANK(S297,(P297:R297,S297:AG297)),0)</f>
        <v>4</v>
      </c>
      <c r="H297" s="48">
        <f t="shared" si="176"/>
        <v>4581</v>
      </c>
      <c r="I297" s="163">
        <f t="shared" si="172"/>
        <v>0.13437958345555881</v>
      </c>
      <c r="J297" s="2"/>
      <c r="K297" s="2">
        <f t="shared" si="177"/>
        <v>1.0853622763273686E-3</v>
      </c>
      <c r="L297" s="2">
        <f t="shared" si="178"/>
        <v>0.34065708418891172</v>
      </c>
      <c r="M297" s="2">
        <f t="shared" si="179"/>
        <v>0.4750366676444705</v>
      </c>
      <c r="N297" s="2">
        <f t="shared" si="161"/>
        <v>4.9985332942211795E-2</v>
      </c>
      <c r="O297" s="2">
        <f t="shared" si="162"/>
        <v>0.13323555294807859</v>
      </c>
      <c r="P297" s="1">
        <v>37</v>
      </c>
      <c r="Q297" s="1">
        <v>11613</v>
      </c>
      <c r="R297" s="1">
        <v>16194</v>
      </c>
      <c r="S297" s="1">
        <v>1704</v>
      </c>
      <c r="T297" s="1">
        <v>4392</v>
      </c>
      <c r="U297" s="1">
        <v>47</v>
      </c>
      <c r="V297" s="1">
        <v>28</v>
      </c>
      <c r="AE297" s="1">
        <v>68</v>
      </c>
      <c r="AF297" s="1">
        <v>7</v>
      </c>
      <c r="AI297" s="7">
        <f t="shared" si="180"/>
        <v>3</v>
      </c>
      <c r="AJ297" s="7">
        <f t="shared" si="181"/>
        <v>5</v>
      </c>
      <c r="AK297" s="7">
        <f t="shared" si="182"/>
        <v>7</v>
      </c>
      <c r="AL297" s="7">
        <f t="shared" si="183"/>
        <v>0</v>
      </c>
      <c r="AM297" s="2">
        <f t="shared" si="175"/>
        <v>0.12883543561161631</v>
      </c>
      <c r="AN297" s="2">
        <f t="shared" si="184"/>
        <v>1.3787034320915225E-3</v>
      </c>
      <c r="AO297" s="2">
        <f t="shared" si="185"/>
        <v>8.2135523613963038E-4</v>
      </c>
      <c r="AP297" s="2">
        <f t="shared" si="186"/>
        <v>0</v>
      </c>
      <c r="AR297" t="str">
        <f t="shared" si="173"/>
        <v>St. Johns</v>
      </c>
      <c r="AS297" t="s">
        <v>639</v>
      </c>
      <c r="AV297" s="91">
        <v>12</v>
      </c>
      <c r="AW297" s="93">
        <v>109</v>
      </c>
      <c r="AX297" s="99">
        <f t="shared" si="187"/>
        <v>12109</v>
      </c>
      <c r="AZ297" s="7" t="s">
        <v>3053</v>
      </c>
      <c r="BA297" t="s">
        <v>3290</v>
      </c>
    </row>
    <row r="298" spans="1:53" hidden="1" outlineLevel="1">
      <c r="A298" t="s">
        <v>2195</v>
      </c>
      <c r="B298" t="s">
        <v>639</v>
      </c>
      <c r="C298" s="1">
        <f t="shared" si="174"/>
        <v>23358</v>
      </c>
      <c r="D298" s="7">
        <f>IF(P298&gt;0,RANK(P298,(P298:R298,S298:AG298)),0)</f>
        <v>6</v>
      </c>
      <c r="E298" s="7">
        <f>IF(Q298&gt;0,RANK(Q298,(P298:R298,S298:AG298)),0)</f>
        <v>2</v>
      </c>
      <c r="F298" s="7">
        <f>IF(R298&gt;0,RANK(R298,(P298:R298,S298:AG298)),0)</f>
        <v>1</v>
      </c>
      <c r="G298" s="7">
        <f>IF(S298&gt;0,RANK(S298,(P298:R298,S298:AG298)),0)</f>
        <v>4</v>
      </c>
      <c r="H298" s="48">
        <f t="shared" si="176"/>
        <v>4109</v>
      </c>
      <c r="I298" s="163">
        <f t="shared" si="172"/>
        <v>0.17591403373576506</v>
      </c>
      <c r="J298" s="2"/>
      <c r="K298" s="2">
        <f t="shared" si="177"/>
        <v>4.7521191882866683E-3</v>
      </c>
      <c r="L298" s="2">
        <f t="shared" si="178"/>
        <v>0.29223392413734051</v>
      </c>
      <c r="M298" s="2">
        <f t="shared" si="179"/>
        <v>0.46814795787310559</v>
      </c>
      <c r="N298" s="2">
        <f t="shared" si="161"/>
        <v>8.3825670005993669E-2</v>
      </c>
      <c r="O298" s="2">
        <f t="shared" si="162"/>
        <v>0.15104032879527357</v>
      </c>
      <c r="P298" s="1">
        <v>111</v>
      </c>
      <c r="Q298" s="1">
        <v>6826</v>
      </c>
      <c r="R298" s="1">
        <v>10935</v>
      </c>
      <c r="S298" s="1">
        <v>1958</v>
      </c>
      <c r="T298" s="1">
        <v>3311</v>
      </c>
      <c r="U298" s="1">
        <v>115</v>
      </c>
      <c r="V298" s="1">
        <v>54</v>
      </c>
      <c r="AE298" s="1">
        <v>34</v>
      </c>
      <c r="AF298" s="1">
        <v>14</v>
      </c>
      <c r="AI298" s="7">
        <f t="shared" si="180"/>
        <v>3</v>
      </c>
      <c r="AJ298" s="7">
        <f t="shared" si="181"/>
        <v>5</v>
      </c>
      <c r="AK298" s="7">
        <f t="shared" si="182"/>
        <v>7</v>
      </c>
      <c r="AL298" s="7">
        <f t="shared" si="183"/>
        <v>0</v>
      </c>
      <c r="AM298" s="2">
        <f t="shared" si="175"/>
        <v>0.14175014984159603</v>
      </c>
      <c r="AN298" s="2">
        <f t="shared" si="184"/>
        <v>4.9233667266033055E-3</v>
      </c>
      <c r="AO298" s="2">
        <f t="shared" si="185"/>
        <v>2.3118417672745952E-3</v>
      </c>
      <c r="AP298" s="2">
        <f t="shared" si="186"/>
        <v>0</v>
      </c>
      <c r="AR298" t="str">
        <f t="shared" si="173"/>
        <v>St. Lucie</v>
      </c>
      <c r="AS298" t="s">
        <v>639</v>
      </c>
      <c r="AV298" s="91">
        <v>12</v>
      </c>
      <c r="AW298" s="93">
        <v>111</v>
      </c>
      <c r="AX298" s="99">
        <f t="shared" si="187"/>
        <v>12111</v>
      </c>
      <c r="AZ298" s="7" t="s">
        <v>3053</v>
      </c>
      <c r="BA298" t="s">
        <v>3290</v>
      </c>
    </row>
    <row r="299" spans="1:53" hidden="1" outlineLevel="1">
      <c r="A299" t="s">
        <v>307</v>
      </c>
      <c r="B299" t="s">
        <v>639</v>
      </c>
      <c r="C299" s="1">
        <f t="shared" si="174"/>
        <v>22835</v>
      </c>
      <c r="D299" s="7">
        <f>IF(P299&gt;0,RANK(P299,(P299:R299,S299:AG299)),0)</f>
        <v>6</v>
      </c>
      <c r="E299" s="7">
        <f>IF(Q299&gt;0,RANK(Q299,(P299:R299,S299:AG299)),0)</f>
        <v>1</v>
      </c>
      <c r="F299" s="7">
        <f>IF(R299&gt;0,RANK(R299,(P299:R299,S299:AG299)),0)</f>
        <v>2</v>
      </c>
      <c r="G299" s="7">
        <f>IF(S299&gt;0,RANK(S299,(P299:R299,S299:AG299)),0)</f>
        <v>4</v>
      </c>
      <c r="H299" s="48">
        <f t="shared" si="176"/>
        <v>1784</v>
      </c>
      <c r="I299" s="163">
        <f t="shared" si="172"/>
        <v>7.8125684256623598E-2</v>
      </c>
      <c r="J299" s="2"/>
      <c r="K299" s="2">
        <f t="shared" si="177"/>
        <v>2.4085833150864901E-3</v>
      </c>
      <c r="L299" s="2">
        <f t="shared" si="178"/>
        <v>0.40845193781475803</v>
      </c>
      <c r="M299" s="2">
        <f t="shared" si="179"/>
        <v>0.33032625355813444</v>
      </c>
      <c r="N299" s="2">
        <f t="shared" si="161"/>
        <v>9.1920297788482597E-2</v>
      </c>
      <c r="O299" s="2">
        <f t="shared" si="162"/>
        <v>0.16689292752353835</v>
      </c>
      <c r="P299" s="1">
        <v>55</v>
      </c>
      <c r="Q299" s="1">
        <v>9327</v>
      </c>
      <c r="R299" s="1">
        <v>7543</v>
      </c>
      <c r="S299" s="1">
        <v>2099</v>
      </c>
      <c r="T299" s="1">
        <v>3639</v>
      </c>
      <c r="U299" s="1">
        <v>76</v>
      </c>
      <c r="V299" s="1">
        <v>34</v>
      </c>
      <c r="AE299" s="1">
        <v>50</v>
      </c>
      <c r="AF299" s="1">
        <v>12</v>
      </c>
      <c r="AI299" s="7">
        <f t="shared" si="180"/>
        <v>3</v>
      </c>
      <c r="AJ299" s="7">
        <f t="shared" si="181"/>
        <v>5</v>
      </c>
      <c r="AK299" s="7">
        <f t="shared" si="182"/>
        <v>7</v>
      </c>
      <c r="AL299" s="7">
        <f t="shared" si="183"/>
        <v>0</v>
      </c>
      <c r="AM299" s="2">
        <f t="shared" si="175"/>
        <v>0.1593606306109043</v>
      </c>
      <c r="AN299" s="2">
        <f t="shared" si="184"/>
        <v>3.3282242172104227E-3</v>
      </c>
      <c r="AO299" s="2">
        <f t="shared" si="185"/>
        <v>1.4889424129625574E-3</v>
      </c>
      <c r="AP299" s="2">
        <f t="shared" si="186"/>
        <v>0</v>
      </c>
      <c r="AR299" t="str">
        <f t="shared" si="173"/>
        <v>Santa Rosa</v>
      </c>
      <c r="AS299" t="s">
        <v>639</v>
      </c>
      <c r="AV299" s="91">
        <v>12</v>
      </c>
      <c r="AW299" s="93">
        <v>113</v>
      </c>
      <c r="AX299" s="99">
        <f t="shared" si="187"/>
        <v>12113</v>
      </c>
      <c r="AZ299" s="7" t="s">
        <v>3053</v>
      </c>
      <c r="BA299" t="s">
        <v>3290</v>
      </c>
    </row>
    <row r="300" spans="1:53" hidden="1" outlineLevel="1">
      <c r="A300" t="s">
        <v>1809</v>
      </c>
      <c r="B300" t="s">
        <v>639</v>
      </c>
      <c r="C300" s="1">
        <f t="shared" si="174"/>
        <v>55688</v>
      </c>
      <c r="D300" s="7">
        <f>IF(P300&gt;0,RANK(P300,(P300:R300,S300:AG300)),0)</f>
        <v>5</v>
      </c>
      <c r="E300" s="7">
        <f>IF(Q300&gt;0,RANK(Q300,(P300:R300,S300:AG300)),0)</f>
        <v>2</v>
      </c>
      <c r="F300" s="7">
        <f>IF(R300&gt;0,RANK(R300,(P300:R300,S300:AG300)),0)</f>
        <v>1</v>
      </c>
      <c r="G300" s="7">
        <f>IF(S300&gt;0,RANK(S300,(P300:R300,S300:AG300)),0)</f>
        <v>4</v>
      </c>
      <c r="H300" s="48">
        <f t="shared" si="176"/>
        <v>13173</v>
      </c>
      <c r="I300" s="163">
        <f t="shared" si="172"/>
        <v>0.23655006464588421</v>
      </c>
      <c r="J300" s="2"/>
      <c r="K300" s="2">
        <f t="shared" si="177"/>
        <v>4.6149978451371929E-3</v>
      </c>
      <c r="L300" s="2">
        <f t="shared" si="178"/>
        <v>0.27232078724321218</v>
      </c>
      <c r="M300" s="2">
        <f t="shared" si="179"/>
        <v>0.50887085188909642</v>
      </c>
      <c r="N300" s="2">
        <f t="shared" si="161"/>
        <v>7.0104869989943974E-2</v>
      </c>
      <c r="O300" s="2">
        <f t="shared" si="162"/>
        <v>0.14408849303261023</v>
      </c>
      <c r="P300" s="1">
        <v>257</v>
      </c>
      <c r="Q300" s="1">
        <v>15165</v>
      </c>
      <c r="R300" s="1">
        <v>28338</v>
      </c>
      <c r="S300" s="1">
        <v>3904</v>
      </c>
      <c r="T300" s="1">
        <v>7664</v>
      </c>
      <c r="U300" s="1">
        <v>145</v>
      </c>
      <c r="V300" s="1">
        <v>130</v>
      </c>
      <c r="AE300" s="1">
        <v>59</v>
      </c>
      <c r="AF300" s="1">
        <v>26</v>
      </c>
      <c r="AI300" s="7">
        <f t="shared" si="180"/>
        <v>3</v>
      </c>
      <c r="AJ300" s="7">
        <f t="shared" si="181"/>
        <v>6</v>
      </c>
      <c r="AK300" s="7">
        <f t="shared" si="182"/>
        <v>7</v>
      </c>
      <c r="AL300" s="7">
        <f t="shared" si="183"/>
        <v>0</v>
      </c>
      <c r="AM300" s="2">
        <f t="shared" si="175"/>
        <v>0.13762390461140642</v>
      </c>
      <c r="AN300" s="2">
        <f t="shared" si="184"/>
        <v>2.6037925585404398E-3</v>
      </c>
      <c r="AO300" s="2">
        <f t="shared" si="185"/>
        <v>2.3344347076569459E-3</v>
      </c>
      <c r="AP300" s="2">
        <f t="shared" si="186"/>
        <v>0</v>
      </c>
      <c r="AR300" t="str">
        <f t="shared" si="173"/>
        <v>Sarasota</v>
      </c>
      <c r="AS300" t="s">
        <v>639</v>
      </c>
      <c r="AV300" s="91">
        <v>12</v>
      </c>
      <c r="AW300" s="93">
        <v>115</v>
      </c>
      <c r="AX300" s="99">
        <f t="shared" si="187"/>
        <v>12115</v>
      </c>
      <c r="AZ300" s="7" t="s">
        <v>3053</v>
      </c>
      <c r="BA300" t="s">
        <v>3290</v>
      </c>
    </row>
    <row r="301" spans="1:53" hidden="1" outlineLevel="1">
      <c r="A301" t="s">
        <v>1324</v>
      </c>
      <c r="B301" t="s">
        <v>639</v>
      </c>
      <c r="C301" s="1">
        <f t="shared" si="174"/>
        <v>48330</v>
      </c>
      <c r="D301" s="7">
        <f>IF(P301&gt;0,RANK(P301,(P301:R301,S301:AG301)),0)</f>
        <v>5</v>
      </c>
      <c r="E301" s="7">
        <f>IF(Q301&gt;0,RANK(Q301,(P301:R301,S301:AG301)),0)</f>
        <v>2</v>
      </c>
      <c r="F301" s="7">
        <f>IF(R301&gt;0,RANK(R301,(P301:R301,S301:AG301)),0)</f>
        <v>1</v>
      </c>
      <c r="G301" s="7">
        <f>IF(S301&gt;0,RANK(S301,(P301:R301,S301:AG301)),0)</f>
        <v>4</v>
      </c>
      <c r="H301" s="48">
        <f t="shared" si="176"/>
        <v>6841</v>
      </c>
      <c r="I301" s="163">
        <f t="shared" si="172"/>
        <v>0.141547692944341</v>
      </c>
      <c r="J301" s="2"/>
      <c r="K301" s="2">
        <f t="shared" si="177"/>
        <v>3.910614525139665E-3</v>
      </c>
      <c r="L301" s="2">
        <f t="shared" si="178"/>
        <v>0.33087109455824537</v>
      </c>
      <c r="M301" s="2">
        <f t="shared" si="179"/>
        <v>0.47241878750258637</v>
      </c>
      <c r="N301" s="2">
        <f t="shared" si="161"/>
        <v>6.8135733498861997E-2</v>
      </c>
      <c r="O301" s="2">
        <f t="shared" si="162"/>
        <v>0.12466376991516663</v>
      </c>
      <c r="P301" s="1">
        <v>189</v>
      </c>
      <c r="Q301" s="1">
        <v>15991</v>
      </c>
      <c r="R301" s="1">
        <v>22832</v>
      </c>
      <c r="S301" s="1">
        <v>3293</v>
      </c>
      <c r="T301" s="1">
        <v>5578</v>
      </c>
      <c r="U301" s="1">
        <v>169</v>
      </c>
      <c r="V301" s="1">
        <v>110</v>
      </c>
      <c r="AE301" s="1">
        <v>135</v>
      </c>
      <c r="AF301" s="1">
        <v>33</v>
      </c>
      <c r="AI301" s="7">
        <f t="shared" si="180"/>
        <v>3</v>
      </c>
      <c r="AJ301" s="7">
        <f t="shared" si="181"/>
        <v>6</v>
      </c>
      <c r="AK301" s="7">
        <f t="shared" si="182"/>
        <v>7</v>
      </c>
      <c r="AL301" s="7">
        <f t="shared" si="183"/>
        <v>0</v>
      </c>
      <c r="AM301" s="2">
        <f t="shared" si="175"/>
        <v>0.1154148561969791</v>
      </c>
      <c r="AN301" s="2">
        <f t="shared" si="184"/>
        <v>3.4967928822677427E-3</v>
      </c>
      <c r="AO301" s="2">
        <f t="shared" si="185"/>
        <v>2.276019035795572E-3</v>
      </c>
      <c r="AP301" s="2">
        <f t="shared" si="186"/>
        <v>0</v>
      </c>
      <c r="AR301" t="str">
        <f t="shared" si="173"/>
        <v>Seminole</v>
      </c>
      <c r="AS301" t="s">
        <v>639</v>
      </c>
      <c r="AV301" s="91">
        <v>12</v>
      </c>
      <c r="AW301" s="93">
        <v>117</v>
      </c>
      <c r="AX301" s="99">
        <f t="shared" si="187"/>
        <v>12117</v>
      </c>
      <c r="AZ301" s="7" t="s">
        <v>3053</v>
      </c>
      <c r="BA301" t="s">
        <v>3290</v>
      </c>
    </row>
    <row r="302" spans="1:53" hidden="1" outlineLevel="1">
      <c r="A302" t="s">
        <v>1123</v>
      </c>
      <c r="B302" t="s">
        <v>639</v>
      </c>
      <c r="C302" s="1">
        <f t="shared" si="174"/>
        <v>20462</v>
      </c>
      <c r="D302" s="7">
        <f>IF(P302&gt;0,RANK(P302,(P302:R302,S302:AG302)),0)</f>
        <v>8</v>
      </c>
      <c r="E302" s="7">
        <f>IF(Q302&gt;0,RANK(Q302,(P302:R302,S302:AG302)),0)</f>
        <v>2</v>
      </c>
      <c r="F302" s="7">
        <f>IF(R302&gt;0,RANK(R302,(P302:R302,S302:AG302)),0)</f>
        <v>1</v>
      </c>
      <c r="G302" s="7">
        <f>IF(S302&gt;0,RANK(S302,(P302:R302,S302:AG302)),0)</f>
        <v>4</v>
      </c>
      <c r="H302" s="48">
        <f t="shared" si="176"/>
        <v>5243</v>
      </c>
      <c r="I302" s="163">
        <f t="shared" si="172"/>
        <v>0.25623106245723781</v>
      </c>
      <c r="J302" s="2"/>
      <c r="K302" s="2">
        <f t="shared" si="177"/>
        <v>1.1240347962076043E-3</v>
      </c>
      <c r="L302" s="2">
        <f t="shared" si="178"/>
        <v>0.31155312286189035</v>
      </c>
      <c r="M302" s="2">
        <f t="shared" si="179"/>
        <v>0.56778418531912811</v>
      </c>
      <c r="N302" s="2">
        <f t="shared" si="161"/>
        <v>2.6097155703254812E-2</v>
      </c>
      <c r="O302" s="2">
        <f t="shared" si="162"/>
        <v>9.3441501319519074E-2</v>
      </c>
      <c r="P302" s="1">
        <v>23</v>
      </c>
      <c r="Q302" s="1">
        <v>6375</v>
      </c>
      <c r="R302" s="1">
        <v>11618</v>
      </c>
      <c r="S302" s="1">
        <v>534</v>
      </c>
      <c r="T302" s="1">
        <v>1807</v>
      </c>
      <c r="U302" s="1">
        <v>39</v>
      </c>
      <c r="V302" s="1">
        <v>29</v>
      </c>
      <c r="AE302" s="1">
        <v>32</v>
      </c>
      <c r="AF302" s="1">
        <v>5</v>
      </c>
      <c r="AI302" s="7">
        <f t="shared" si="180"/>
        <v>3</v>
      </c>
      <c r="AJ302" s="7">
        <f t="shared" si="181"/>
        <v>5</v>
      </c>
      <c r="AK302" s="7">
        <f t="shared" si="182"/>
        <v>6</v>
      </c>
      <c r="AL302" s="7">
        <f t="shared" si="183"/>
        <v>0</v>
      </c>
      <c r="AM302" s="2">
        <f t="shared" si="175"/>
        <v>8.8310038119440909E-2</v>
      </c>
      <c r="AN302" s="2">
        <f t="shared" si="184"/>
        <v>1.9059720457433292E-3</v>
      </c>
      <c r="AO302" s="2">
        <f t="shared" si="185"/>
        <v>1.4172612647835011E-3</v>
      </c>
      <c r="AP302" s="2">
        <f t="shared" si="186"/>
        <v>0</v>
      </c>
      <c r="AR302" t="str">
        <f t="shared" si="173"/>
        <v>Sumter</v>
      </c>
      <c r="AS302" t="s">
        <v>639</v>
      </c>
      <c r="AV302" s="91">
        <v>12</v>
      </c>
      <c r="AW302" s="93">
        <v>119</v>
      </c>
      <c r="AX302" s="99">
        <f t="shared" si="187"/>
        <v>12119</v>
      </c>
      <c r="AZ302" s="7" t="s">
        <v>3053</v>
      </c>
      <c r="BA302" t="s">
        <v>3290</v>
      </c>
    </row>
    <row r="303" spans="1:53" hidden="1" outlineLevel="1">
      <c r="A303" t="s">
        <v>3299</v>
      </c>
      <c r="B303" t="s">
        <v>639</v>
      </c>
      <c r="C303" s="1">
        <f t="shared" si="174"/>
        <v>3669</v>
      </c>
      <c r="D303" s="7">
        <f>IF(P303&gt;0,RANK(P303,(P303:R303,S303:AG303)),0)</f>
        <v>8</v>
      </c>
      <c r="E303" s="7">
        <f>IF(Q303&gt;0,RANK(Q303,(P303:R303,S303:AG303)),0)</f>
        <v>1</v>
      </c>
      <c r="F303" s="7">
        <f>IF(R303&gt;0,RANK(R303,(P303:R303,S303:AG303)),0)</f>
        <v>2</v>
      </c>
      <c r="G303" s="7">
        <f>IF(S303&gt;0,RANK(S303,(P303:R303,S303:AG303)),0)</f>
        <v>4</v>
      </c>
      <c r="H303" s="48">
        <f t="shared" si="176"/>
        <v>770</v>
      </c>
      <c r="I303" s="163">
        <f t="shared" si="172"/>
        <v>0.20986644862360315</v>
      </c>
      <c r="J303" s="2"/>
      <c r="K303" s="2">
        <f t="shared" si="177"/>
        <v>8.1766148814390845E-4</v>
      </c>
      <c r="L303" s="2">
        <f t="shared" si="178"/>
        <v>0.4584355410193513</v>
      </c>
      <c r="M303" s="2">
        <f t="shared" si="179"/>
        <v>0.24856909239574815</v>
      </c>
      <c r="N303" s="2">
        <f t="shared" si="161"/>
        <v>8.2856364131916049E-2</v>
      </c>
      <c r="O303" s="2">
        <f t="shared" si="162"/>
        <v>0.20932134096484067</v>
      </c>
      <c r="P303" s="1">
        <v>3</v>
      </c>
      <c r="Q303" s="1">
        <v>1682</v>
      </c>
      <c r="R303" s="1">
        <v>912</v>
      </c>
      <c r="S303" s="1">
        <v>304</v>
      </c>
      <c r="T303" s="1">
        <v>704</v>
      </c>
      <c r="U303" s="1">
        <v>31</v>
      </c>
      <c r="V303" s="1">
        <v>17</v>
      </c>
      <c r="AE303" s="1">
        <v>13</v>
      </c>
      <c r="AF303" s="1">
        <v>3</v>
      </c>
      <c r="AI303" s="7">
        <f t="shared" si="180"/>
        <v>3</v>
      </c>
      <c r="AJ303" s="7">
        <f t="shared" si="181"/>
        <v>5</v>
      </c>
      <c r="AK303" s="7">
        <f t="shared" si="182"/>
        <v>6</v>
      </c>
      <c r="AL303" s="7">
        <f t="shared" si="183"/>
        <v>0</v>
      </c>
      <c r="AM303" s="2">
        <f t="shared" si="175"/>
        <v>0.19187789588443718</v>
      </c>
      <c r="AN303" s="2">
        <f t="shared" si="184"/>
        <v>8.4491687108203869E-3</v>
      </c>
      <c r="AO303" s="2">
        <f t="shared" si="185"/>
        <v>4.6334150994821474E-3</v>
      </c>
      <c r="AP303" s="2">
        <f t="shared" si="186"/>
        <v>0</v>
      </c>
      <c r="AR303" t="str">
        <f t="shared" si="173"/>
        <v>Suwannee</v>
      </c>
      <c r="AS303" t="s">
        <v>639</v>
      </c>
      <c r="AV303" s="91">
        <v>12</v>
      </c>
      <c r="AW303" s="93">
        <v>121</v>
      </c>
      <c r="AX303" s="99">
        <f t="shared" si="187"/>
        <v>12121</v>
      </c>
      <c r="AZ303" s="7" t="s">
        <v>3053</v>
      </c>
      <c r="BA303" t="s">
        <v>3290</v>
      </c>
    </row>
    <row r="304" spans="1:53" hidden="1" outlineLevel="1">
      <c r="A304" t="s">
        <v>3300</v>
      </c>
      <c r="B304" t="s">
        <v>639</v>
      </c>
      <c r="C304" s="1">
        <f t="shared" si="174"/>
        <v>1360</v>
      </c>
      <c r="D304" s="7">
        <f>IF(P304&gt;0,RANK(P304,(P304:R304,S304:AG304)),0)</f>
        <v>8</v>
      </c>
      <c r="E304" s="7">
        <f>IF(Q304&gt;0,RANK(Q304,(P304:R304,S304:AG304)),0)</f>
        <v>1</v>
      </c>
      <c r="F304" s="7">
        <f>IF(R304&gt;0,RANK(R304,(P304:R304,S304:AG304)),0)</f>
        <v>2</v>
      </c>
      <c r="G304" s="7">
        <f>IF(S304&gt;0,RANK(S304,(P304:R304,S304:AG304)),0)</f>
        <v>4</v>
      </c>
      <c r="H304" s="48">
        <f t="shared" si="176"/>
        <v>280</v>
      </c>
      <c r="I304" s="163">
        <f t="shared" si="172"/>
        <v>0.20588235294117646</v>
      </c>
      <c r="J304" s="2"/>
      <c r="K304" s="2">
        <f t="shared" si="177"/>
        <v>7.3529411764705881E-4</v>
      </c>
      <c r="L304" s="2">
        <f t="shared" si="178"/>
        <v>0.46250000000000002</v>
      </c>
      <c r="M304" s="2">
        <f t="shared" si="179"/>
        <v>0.25661764705882351</v>
      </c>
      <c r="N304" s="2">
        <f t="shared" si="161"/>
        <v>8.2352941176470587E-2</v>
      </c>
      <c r="O304" s="2">
        <f t="shared" si="162"/>
        <v>0.19779411764705884</v>
      </c>
      <c r="P304" s="1">
        <v>1</v>
      </c>
      <c r="Q304" s="1">
        <v>629</v>
      </c>
      <c r="R304" s="1">
        <v>349</v>
      </c>
      <c r="S304" s="1">
        <v>112</v>
      </c>
      <c r="T304" s="1">
        <v>225</v>
      </c>
      <c r="U304" s="1">
        <v>29</v>
      </c>
      <c r="V304" s="1">
        <v>7</v>
      </c>
      <c r="AE304" s="1">
        <v>7</v>
      </c>
      <c r="AF304" s="1">
        <v>1</v>
      </c>
      <c r="AI304" s="7">
        <f t="shared" si="180"/>
        <v>3</v>
      </c>
      <c r="AJ304" s="7">
        <f t="shared" si="181"/>
        <v>5</v>
      </c>
      <c r="AK304" s="7">
        <f t="shared" si="182"/>
        <v>6</v>
      </c>
      <c r="AL304" s="7">
        <f t="shared" si="183"/>
        <v>0</v>
      </c>
      <c r="AM304" s="2">
        <f t="shared" si="175"/>
        <v>0.16544117647058823</v>
      </c>
      <c r="AN304" s="2">
        <f t="shared" si="184"/>
        <v>2.1323529411764706E-2</v>
      </c>
      <c r="AO304" s="2">
        <f t="shared" si="185"/>
        <v>5.1470588235294117E-3</v>
      </c>
      <c r="AP304" s="2">
        <f t="shared" si="186"/>
        <v>0</v>
      </c>
      <c r="AR304" t="str">
        <f t="shared" si="173"/>
        <v>Taylor</v>
      </c>
      <c r="AS304" t="s">
        <v>639</v>
      </c>
      <c r="AV304" s="91">
        <v>12</v>
      </c>
      <c r="AW304" s="93">
        <v>123</v>
      </c>
      <c r="AX304" s="99">
        <f t="shared" si="187"/>
        <v>12123</v>
      </c>
      <c r="AZ304" s="7" t="s">
        <v>3053</v>
      </c>
      <c r="BA304" t="s">
        <v>3290</v>
      </c>
    </row>
    <row r="305" spans="1:53" hidden="1" outlineLevel="1">
      <c r="A305" t="s">
        <v>3341</v>
      </c>
      <c r="B305" t="s">
        <v>639</v>
      </c>
      <c r="C305" s="1">
        <f t="shared" si="174"/>
        <v>778</v>
      </c>
      <c r="D305" s="7">
        <f>IF(P305&gt;0,RANK(P305,(P305:R305,S305:AG305)),0)</f>
        <v>0</v>
      </c>
      <c r="E305" s="7">
        <f>IF(Q305&gt;0,RANK(Q305,(P305:R305,S305:AG305)),0)</f>
        <v>1</v>
      </c>
      <c r="F305" s="7">
        <f>IF(R305&gt;0,RANK(R305,(P305:R305,S305:AG305)),0)</f>
        <v>2</v>
      </c>
      <c r="G305" s="7">
        <f>IF(S305&gt;0,RANK(S305,(P305:R305,S305:AG305)),0)</f>
        <v>4</v>
      </c>
      <c r="H305" s="48">
        <f t="shared" si="176"/>
        <v>92</v>
      </c>
      <c r="I305" s="163">
        <f t="shared" si="172"/>
        <v>0.11825192802056556</v>
      </c>
      <c r="J305" s="2"/>
      <c r="K305" s="2">
        <f t="shared" si="177"/>
        <v>0</v>
      </c>
      <c r="L305" s="2">
        <f t="shared" si="178"/>
        <v>0.43059125964010281</v>
      </c>
      <c r="M305" s="2">
        <f t="shared" si="179"/>
        <v>0.31233933161953725</v>
      </c>
      <c r="N305" s="2">
        <f t="shared" si="161"/>
        <v>6.6838046272493568E-2</v>
      </c>
      <c r="O305" s="2">
        <f t="shared" si="162"/>
        <v>0.19023136246786637</v>
      </c>
      <c r="P305" s="1">
        <v>0</v>
      </c>
      <c r="Q305" s="1">
        <v>335</v>
      </c>
      <c r="R305" s="1">
        <v>243</v>
      </c>
      <c r="S305" s="1">
        <v>52</v>
      </c>
      <c r="T305" s="1">
        <v>142</v>
      </c>
      <c r="U305" s="1">
        <v>2</v>
      </c>
      <c r="V305" s="1">
        <v>2</v>
      </c>
      <c r="AE305" s="1">
        <v>2</v>
      </c>
      <c r="AF305" s="1">
        <v>0</v>
      </c>
      <c r="AI305" s="7">
        <f t="shared" si="180"/>
        <v>3</v>
      </c>
      <c r="AJ305" s="7">
        <f t="shared" si="181"/>
        <v>5</v>
      </c>
      <c r="AK305" s="7">
        <f t="shared" si="182"/>
        <v>5</v>
      </c>
      <c r="AL305" s="7">
        <f t="shared" si="183"/>
        <v>0</v>
      </c>
      <c r="AM305" s="2">
        <f t="shared" si="175"/>
        <v>0.18251928020565553</v>
      </c>
      <c r="AN305" s="2">
        <f t="shared" si="184"/>
        <v>2.5706940874035988E-3</v>
      </c>
      <c r="AO305" s="2">
        <f t="shared" si="185"/>
        <v>2.5706940874035988E-3</v>
      </c>
      <c r="AP305" s="2">
        <f t="shared" si="186"/>
        <v>0</v>
      </c>
      <c r="AR305" t="str">
        <f t="shared" si="173"/>
        <v>Union</v>
      </c>
      <c r="AS305" t="s">
        <v>639</v>
      </c>
      <c r="AV305" s="91">
        <v>12</v>
      </c>
      <c r="AW305" s="93">
        <v>125</v>
      </c>
      <c r="AX305" s="99">
        <f t="shared" si="187"/>
        <v>12125</v>
      </c>
      <c r="AZ305" s="7" t="s">
        <v>3053</v>
      </c>
      <c r="BA305" t="s">
        <v>3290</v>
      </c>
    </row>
    <row r="306" spans="1:53" hidden="1" outlineLevel="1">
      <c r="A306" t="s">
        <v>1492</v>
      </c>
      <c r="B306" t="s">
        <v>639</v>
      </c>
      <c r="C306" s="1">
        <f t="shared" si="174"/>
        <v>41870</v>
      </c>
      <c r="D306" s="7">
        <f>IF(P306&gt;0,RANK(P306,(P306:R306,S306:AG306)),0)</f>
        <v>6</v>
      </c>
      <c r="E306" s="7">
        <f>IF(Q306&gt;0,RANK(Q306,(P306:R306,S306:AG306)),0)</f>
        <v>2</v>
      </c>
      <c r="F306" s="7">
        <f>IF(R306&gt;0,RANK(R306,(P306:R306,S306:AG306)),0)</f>
        <v>1</v>
      </c>
      <c r="G306" s="7">
        <f>IF(S306&gt;0,RANK(S306,(P306:R306,S306:AG306)),0)</f>
        <v>4</v>
      </c>
      <c r="H306" s="48">
        <f t="shared" si="176"/>
        <v>3579</v>
      </c>
      <c r="I306" s="163">
        <f t="shared" si="172"/>
        <v>8.5478863147838549E-2</v>
      </c>
      <c r="J306" s="2"/>
      <c r="K306" s="2">
        <f t="shared" si="177"/>
        <v>2.4838786720802484E-3</v>
      </c>
      <c r="L306" s="2">
        <f t="shared" si="178"/>
        <v>0.35994745641270598</v>
      </c>
      <c r="M306" s="2">
        <f t="shared" si="179"/>
        <v>0.44542631956054457</v>
      </c>
      <c r="N306" s="2">
        <f t="shared" si="161"/>
        <v>6.637210413183664E-2</v>
      </c>
      <c r="O306" s="2">
        <f t="shared" si="162"/>
        <v>0.12577024122283259</v>
      </c>
      <c r="P306" s="1">
        <v>104</v>
      </c>
      <c r="Q306" s="1">
        <v>15071</v>
      </c>
      <c r="R306" s="1">
        <v>18650</v>
      </c>
      <c r="S306" s="1">
        <v>2779</v>
      </c>
      <c r="T306" s="1">
        <v>4976</v>
      </c>
      <c r="U306" s="1">
        <v>111</v>
      </c>
      <c r="V306" s="1">
        <v>64</v>
      </c>
      <c r="AE306" s="1">
        <v>94</v>
      </c>
      <c r="AF306" s="1">
        <v>21</v>
      </c>
      <c r="AI306" s="7">
        <f t="shared" si="180"/>
        <v>3</v>
      </c>
      <c r="AJ306" s="7">
        <f t="shared" si="181"/>
        <v>5</v>
      </c>
      <c r="AK306" s="7">
        <f t="shared" si="182"/>
        <v>7</v>
      </c>
      <c r="AL306" s="7">
        <f t="shared" si="183"/>
        <v>0</v>
      </c>
      <c r="AM306" s="2">
        <f t="shared" si="175"/>
        <v>0.11884404107953188</v>
      </c>
      <c r="AN306" s="2">
        <f t="shared" si="184"/>
        <v>2.6510628134702651E-3</v>
      </c>
      <c r="AO306" s="2">
        <f t="shared" si="185"/>
        <v>1.5285407212801529E-3</v>
      </c>
      <c r="AP306" s="2">
        <f t="shared" si="186"/>
        <v>0</v>
      </c>
      <c r="AR306" t="str">
        <f t="shared" si="173"/>
        <v>Volusia</v>
      </c>
      <c r="AS306" t="s">
        <v>639</v>
      </c>
      <c r="AV306" s="91">
        <v>12</v>
      </c>
      <c r="AW306" s="93">
        <v>127</v>
      </c>
      <c r="AX306" s="99">
        <f t="shared" si="187"/>
        <v>12127</v>
      </c>
      <c r="AZ306" s="7" t="s">
        <v>3053</v>
      </c>
      <c r="BA306" t="s">
        <v>3290</v>
      </c>
    </row>
    <row r="307" spans="1:53" hidden="1" outlineLevel="1">
      <c r="A307" t="s">
        <v>1814</v>
      </c>
      <c r="B307" t="s">
        <v>639</v>
      </c>
      <c r="C307" s="1">
        <f t="shared" si="174"/>
        <v>2178</v>
      </c>
      <c r="D307" s="7">
        <f>IF(P307&gt;0,RANK(P307,(P307:R307,S307:AG307)),0)</f>
        <v>8</v>
      </c>
      <c r="E307" s="7">
        <f>IF(Q307&gt;0,RANK(Q307,(P307:R307,S307:AG307)),0)</f>
        <v>1</v>
      </c>
      <c r="F307" s="7">
        <f>IF(R307&gt;0,RANK(R307,(P307:R307,S307:AG307)),0)</f>
        <v>2</v>
      </c>
      <c r="G307" s="7">
        <f>IF(S307&gt;0,RANK(S307,(P307:R307,S307:AG307)),0)</f>
        <v>4</v>
      </c>
      <c r="H307" s="48">
        <f t="shared" si="176"/>
        <v>316</v>
      </c>
      <c r="I307" s="163">
        <f t="shared" si="172"/>
        <v>0.14508723599632692</v>
      </c>
      <c r="J307" s="2"/>
      <c r="K307" s="2">
        <f t="shared" si="177"/>
        <v>2.7548209366391185E-3</v>
      </c>
      <c r="L307" s="2">
        <f t="shared" si="178"/>
        <v>0.39577594123048671</v>
      </c>
      <c r="M307" s="2">
        <f t="shared" si="179"/>
        <v>0.25068870523415976</v>
      </c>
      <c r="N307" s="2">
        <f>IF($C307=0,"-",S307/$C307)</f>
        <v>9.3204775022956834E-2</v>
      </c>
      <c r="O307" s="2">
        <f>IF(C307=0,"-",(1-K307-L307-M307-N307))</f>
        <v>0.25757575757575751</v>
      </c>
      <c r="P307" s="1">
        <v>6</v>
      </c>
      <c r="Q307" s="1">
        <v>862</v>
      </c>
      <c r="R307" s="1">
        <v>546</v>
      </c>
      <c r="S307" s="1">
        <v>203</v>
      </c>
      <c r="T307" s="1">
        <v>521</v>
      </c>
      <c r="U307" s="1">
        <v>20</v>
      </c>
      <c r="V307" s="1">
        <v>12</v>
      </c>
      <c r="AE307" s="1">
        <v>8</v>
      </c>
      <c r="AF307" s="1">
        <v>0</v>
      </c>
      <c r="AI307" s="7">
        <f t="shared" si="180"/>
        <v>3</v>
      </c>
      <c r="AJ307" s="7">
        <f t="shared" si="181"/>
        <v>5</v>
      </c>
      <c r="AK307" s="7">
        <f t="shared" si="182"/>
        <v>6</v>
      </c>
      <c r="AL307" s="7">
        <f t="shared" si="183"/>
        <v>0</v>
      </c>
      <c r="AM307" s="2">
        <f t="shared" si="175"/>
        <v>0.23921028466483013</v>
      </c>
      <c r="AN307" s="2">
        <f t="shared" si="184"/>
        <v>9.1827364554637279E-3</v>
      </c>
      <c r="AO307" s="2">
        <f t="shared" si="185"/>
        <v>5.5096418732782371E-3</v>
      </c>
      <c r="AP307" s="2">
        <f t="shared" si="186"/>
        <v>0</v>
      </c>
      <c r="AR307" t="str">
        <f t="shared" si="173"/>
        <v>Wakulla</v>
      </c>
      <c r="AS307" t="s">
        <v>639</v>
      </c>
      <c r="AV307" s="91">
        <v>12</v>
      </c>
      <c r="AW307" s="93">
        <v>129</v>
      </c>
      <c r="AX307" s="99">
        <f>AV307*1000+AW307</f>
        <v>12129</v>
      </c>
      <c r="AZ307" s="7" t="s">
        <v>3053</v>
      </c>
      <c r="BA307" t="s">
        <v>3290</v>
      </c>
    </row>
    <row r="308" spans="1:53" hidden="1" outlineLevel="1">
      <c r="A308" t="s">
        <v>2058</v>
      </c>
      <c r="B308" t="s">
        <v>639</v>
      </c>
      <c r="C308" s="1">
        <f t="shared" si="174"/>
        <v>8506</v>
      </c>
      <c r="D308" s="7">
        <f>IF(P308&gt;0,RANK(P308,(P308:R308,S308:AG308)),0)</f>
        <v>8</v>
      </c>
      <c r="E308" s="7">
        <f>IF(Q308&gt;0,RANK(Q308,(P308:R308,S308:AG308)),0)</f>
        <v>1</v>
      </c>
      <c r="F308" s="7">
        <f>IF(R308&gt;0,RANK(R308,(P308:R308,S308:AG308)),0)</f>
        <v>2</v>
      </c>
      <c r="G308" s="7">
        <f>IF(S308&gt;0,RANK(S308,(P308:R308,S308:AG308)),0)</f>
        <v>4</v>
      </c>
      <c r="H308" s="48">
        <f t="shared" si="176"/>
        <v>451</v>
      </c>
      <c r="I308" s="163">
        <f t="shared" si="172"/>
        <v>5.3021396661180345E-2</v>
      </c>
      <c r="J308" s="2"/>
      <c r="K308" s="2">
        <f t="shared" si="177"/>
        <v>1.8810251587114979E-3</v>
      </c>
      <c r="L308" s="2">
        <f t="shared" si="178"/>
        <v>0.40594874206442511</v>
      </c>
      <c r="M308" s="2">
        <f t="shared" si="179"/>
        <v>0.35292734540324477</v>
      </c>
      <c r="N308" s="2">
        <f>IF($C308=0,"-",S308/$C308)</f>
        <v>9.0171643545732427E-2</v>
      </c>
      <c r="O308" s="2">
        <f>IF(C308=0,"-",(1-K308-L308-M308-N308))</f>
        <v>0.14907124382788622</v>
      </c>
      <c r="P308" s="1">
        <v>16</v>
      </c>
      <c r="Q308" s="1">
        <v>3453</v>
      </c>
      <c r="R308" s="1">
        <v>3002</v>
      </c>
      <c r="S308" s="1">
        <v>767</v>
      </c>
      <c r="T308" s="1">
        <v>1199</v>
      </c>
      <c r="U308" s="1">
        <v>29</v>
      </c>
      <c r="V308" s="1">
        <v>18</v>
      </c>
      <c r="AE308" s="1">
        <v>18</v>
      </c>
      <c r="AF308" s="1">
        <v>4</v>
      </c>
      <c r="AI308" s="7">
        <f t="shared" si="180"/>
        <v>3</v>
      </c>
      <c r="AJ308" s="7">
        <f t="shared" si="181"/>
        <v>5</v>
      </c>
      <c r="AK308" s="7">
        <f t="shared" si="182"/>
        <v>6</v>
      </c>
      <c r="AL308" s="7">
        <f t="shared" si="183"/>
        <v>0</v>
      </c>
      <c r="AM308" s="2">
        <f t="shared" si="175"/>
        <v>0.14095932283094287</v>
      </c>
      <c r="AN308" s="2">
        <f t="shared" si="184"/>
        <v>3.4093581001645896E-3</v>
      </c>
      <c r="AO308" s="2">
        <f t="shared" si="185"/>
        <v>2.1161533035504352E-3</v>
      </c>
      <c r="AP308" s="2">
        <f t="shared" si="186"/>
        <v>0</v>
      </c>
      <c r="AR308" t="str">
        <f t="shared" si="173"/>
        <v>Walton</v>
      </c>
      <c r="AS308" t="s">
        <v>639</v>
      </c>
      <c r="AV308" s="91">
        <v>12</v>
      </c>
      <c r="AW308" s="93">
        <v>131</v>
      </c>
      <c r="AX308" s="99">
        <f>AV308*1000+AW308</f>
        <v>12131</v>
      </c>
      <c r="AZ308" s="7" t="s">
        <v>3053</v>
      </c>
      <c r="BA308" t="s">
        <v>3290</v>
      </c>
    </row>
    <row r="309" spans="1:53" hidden="1" outlineLevel="1">
      <c r="A309" t="s">
        <v>650</v>
      </c>
      <c r="B309" t="s">
        <v>639</v>
      </c>
      <c r="C309" s="1">
        <f t="shared" si="174"/>
        <v>3002</v>
      </c>
      <c r="D309" s="7">
        <f>IF(P309&gt;0,RANK(P309,(P309:R309,S309:AG309)),0)</f>
        <v>8</v>
      </c>
      <c r="E309" s="7">
        <f>IF(Q309&gt;0,RANK(Q309,(P309:R309,S309:AG309)),0)</f>
        <v>1</v>
      </c>
      <c r="F309" s="7">
        <f>IF(R309&gt;0,RANK(R309,(P309:R309,S309:AG309)),0)</f>
        <v>2</v>
      </c>
      <c r="G309" s="7">
        <f>IF(S309&gt;0,RANK(S309,(P309:R309,S309:AG309)),0)</f>
        <v>4</v>
      </c>
      <c r="H309" s="48">
        <f t="shared" si="176"/>
        <v>273</v>
      </c>
      <c r="I309" s="163">
        <f t="shared" si="172"/>
        <v>9.0939373750832775E-2</v>
      </c>
      <c r="J309" s="2"/>
      <c r="K309" s="2">
        <f t="shared" si="177"/>
        <v>2.9980013324450365E-3</v>
      </c>
      <c r="L309" s="2">
        <f t="shared" si="178"/>
        <v>0.38674217188540971</v>
      </c>
      <c r="M309" s="2">
        <f t="shared" si="179"/>
        <v>0.29580279813457694</v>
      </c>
      <c r="N309" s="2">
        <f>IF($C309=0,"-",S309/$C309)</f>
        <v>9.1938707528314456E-2</v>
      </c>
      <c r="O309" s="2">
        <f>IF(C309=0,"-",(1-K309-L309-M309-N309))</f>
        <v>0.2225183211192539</v>
      </c>
      <c r="P309" s="1">
        <v>9</v>
      </c>
      <c r="Q309" s="1">
        <v>1161</v>
      </c>
      <c r="R309" s="1">
        <v>888</v>
      </c>
      <c r="S309" s="1">
        <v>276</v>
      </c>
      <c r="T309" s="1">
        <v>605</v>
      </c>
      <c r="U309" s="1">
        <v>29</v>
      </c>
      <c r="V309" s="1">
        <v>20</v>
      </c>
      <c r="AE309" s="1">
        <v>14</v>
      </c>
      <c r="AF309" s="1">
        <v>0</v>
      </c>
      <c r="AI309" s="7">
        <f t="shared" si="180"/>
        <v>3</v>
      </c>
      <c r="AJ309" s="7">
        <f t="shared" si="181"/>
        <v>5</v>
      </c>
      <c r="AK309" s="7">
        <f t="shared" si="182"/>
        <v>6</v>
      </c>
      <c r="AL309" s="7">
        <f t="shared" si="183"/>
        <v>0</v>
      </c>
      <c r="AM309" s="2">
        <f t="shared" si="175"/>
        <v>0.20153231179213857</v>
      </c>
      <c r="AN309" s="2">
        <f t="shared" si="184"/>
        <v>9.6602265156562287E-3</v>
      </c>
      <c r="AO309" s="2">
        <f t="shared" si="185"/>
        <v>6.6622251832111927E-3</v>
      </c>
      <c r="AP309" s="2">
        <f t="shared" si="186"/>
        <v>0</v>
      </c>
      <c r="AR309" t="str">
        <f t="shared" si="173"/>
        <v>Washington</v>
      </c>
      <c r="AS309" t="s">
        <v>639</v>
      </c>
      <c r="AV309" s="91">
        <v>12</v>
      </c>
      <c r="AW309" s="93">
        <v>133</v>
      </c>
      <c r="AX309" s="99">
        <f>AV309*1000+AW309</f>
        <v>12133</v>
      </c>
      <c r="AZ309" s="7" t="s">
        <v>3053</v>
      </c>
      <c r="BA309" t="s">
        <v>3290</v>
      </c>
    </row>
    <row r="310" spans="1:53" collapsed="1">
      <c r="A310" t="s">
        <v>2870</v>
      </c>
      <c r="B310" t="s">
        <v>1136</v>
      </c>
      <c r="C310" s="1">
        <f t="shared" si="174"/>
        <v>1672634</v>
      </c>
      <c r="D310" s="7">
        <f>IF(P310&gt;0,RANK(P310,(P310:R310,S310:AG310)),0)</f>
        <v>6</v>
      </c>
      <c r="E310" s="7">
        <f>IF(Q310&gt;0,RANK(Q310,(P310:R310,S310:AG310)),0)</f>
        <v>2</v>
      </c>
      <c r="F310" s="7">
        <f>IF(R310&gt;0,RANK(R310,(P310:R310,S310:AG310)),0)</f>
        <v>1</v>
      </c>
      <c r="G310" s="7">
        <f>IF(S310&gt;0,RANK(S310,(P310:R310,S310:AG310)),0)</f>
        <v>4</v>
      </c>
      <c r="H310" s="48">
        <f t="shared" si="176"/>
        <v>242038</v>
      </c>
      <c r="I310" s="163">
        <f t="shared" si="172"/>
        <v>0.14470469929464544</v>
      </c>
      <c r="J310" s="2"/>
      <c r="K310" s="2">
        <f t="shared" si="177"/>
        <v>3.7091198672273792E-3</v>
      </c>
      <c r="L310" s="2">
        <f t="shared" si="178"/>
        <v>0.31932927346927065</v>
      </c>
      <c r="M310" s="2">
        <f t="shared" si="179"/>
        <v>0.46403397276391606</v>
      </c>
      <c r="N310" s="2">
        <f>IF($C310=0,"-",S310/$C310)</f>
        <v>7.0225165816311275E-2</v>
      </c>
      <c r="O310" s="2">
        <f>IF(C310=0,"-",(1-K310-L310-M310-N310))</f>
        <v>0.14270246808327469</v>
      </c>
      <c r="P310" s="1">
        <f t="shared" ref="P310:U310" si="188">SUM(P243:P309)</f>
        <v>6204</v>
      </c>
      <c r="Q310" s="1">
        <f t="shared" si="188"/>
        <v>534121</v>
      </c>
      <c r="R310" s="1">
        <f t="shared" si="188"/>
        <v>776159</v>
      </c>
      <c r="S310" s="1">
        <f t="shared" si="188"/>
        <v>117461</v>
      </c>
      <c r="T310" s="1">
        <f t="shared" si="188"/>
        <v>223249</v>
      </c>
      <c r="U310" s="1">
        <f t="shared" si="188"/>
        <v>6775</v>
      </c>
      <c r="V310" s="1">
        <f>SUM(V243:V309)</f>
        <v>3967</v>
      </c>
      <c r="AE310" s="1">
        <f>SUM(AE243:AE309)</f>
        <v>3503</v>
      </c>
      <c r="AF310" s="1">
        <f>SUM(AF243:AF309)</f>
        <v>1195</v>
      </c>
      <c r="AI310" s="7">
        <f t="shared" si="180"/>
        <v>3</v>
      </c>
      <c r="AJ310" s="7">
        <f t="shared" si="181"/>
        <v>5</v>
      </c>
      <c r="AK310" s="7">
        <f t="shared" si="182"/>
        <v>7</v>
      </c>
      <c r="AL310" s="7">
        <f t="shared" si="183"/>
        <v>0</v>
      </c>
      <c r="AM310" s="2">
        <f t="shared" si="175"/>
        <v>0.13347151857489445</v>
      </c>
      <c r="AN310" s="2">
        <f t="shared" si="184"/>
        <v>4.0504975983986936E-3</v>
      </c>
      <c r="AO310" s="2">
        <f t="shared" si="185"/>
        <v>2.371708335475663E-3</v>
      </c>
      <c r="AP310" s="2">
        <f t="shared" si="186"/>
        <v>0</v>
      </c>
      <c r="AR310" t="str">
        <f t="shared" si="173"/>
        <v>Florida</v>
      </c>
      <c r="AS310" t="s">
        <v>1136</v>
      </c>
      <c r="AV310" s="91">
        <v>12</v>
      </c>
      <c r="AW310" s="93"/>
      <c r="AX310" s="91">
        <v>12</v>
      </c>
      <c r="AZ310" s="7" t="s">
        <v>1662</v>
      </c>
      <c r="BA310" t="s">
        <v>3290</v>
      </c>
    </row>
    <row r="311" spans="1:53">
      <c r="C311" s="1"/>
      <c r="E311" s="7"/>
      <c r="F311" s="7"/>
      <c r="G311" s="7"/>
      <c r="H311" s="48"/>
      <c r="I311" s="163"/>
      <c r="J311" s="2"/>
      <c r="AI311" s="7"/>
      <c r="AJ311" s="7"/>
      <c r="AK311" s="7"/>
      <c r="AL311" s="7"/>
      <c r="AV311" s="91"/>
      <c r="AW311" s="93"/>
    </row>
    <row r="312" spans="1:53" hidden="1" outlineLevel="1">
      <c r="A312" t="s">
        <v>1569</v>
      </c>
      <c r="B312" t="s">
        <v>1568</v>
      </c>
      <c r="C312" s="1">
        <f t="shared" ref="C312:C343" si="189">SUM(P312:AG312)</f>
        <v>2220</v>
      </c>
      <c r="D312" s="7">
        <f>IF(P312&gt;0,RANK(P312,(P312:R312,S312:AG312)),0)</f>
        <v>7</v>
      </c>
      <c r="E312" s="7">
        <f>IF(Q312&gt;0,RANK(Q312,(P312:R312,S312:AG312)),0)</f>
        <v>1</v>
      </c>
      <c r="F312" s="7">
        <f>IF(R312&gt;0,RANK(R312,(P312:R312,S312:AG312)),0)</f>
        <v>3</v>
      </c>
      <c r="G312" s="7">
        <f>IF(S312&gt;0,RANK(S312,(P312:R312,S312:AG312)),0)</f>
        <v>4</v>
      </c>
      <c r="H312" s="48">
        <f t="shared" ref="H312:H343" si="190">MAX(P312:Y312)-LARGE(P312:Y312,2)</f>
        <v>461</v>
      </c>
      <c r="I312" s="163">
        <f t="shared" si="172"/>
        <v>0.20765765765765765</v>
      </c>
      <c r="J312" s="2"/>
      <c r="K312" s="2">
        <f t="shared" ref="K312:K343" si="191">IF($C312=0,"-",P312/$C312)</f>
        <v>2.7027027027027029E-3</v>
      </c>
      <c r="L312" s="2">
        <f t="shared" ref="L312:L343" si="192">IF($C312=0,"-",Q312/$C312)</f>
        <v>0.50450450450450446</v>
      </c>
      <c r="M312" s="2">
        <f t="shared" ref="M312:M343" si="193">IF($C312=0,"-",R312/$C312)</f>
        <v>0.14054054054054055</v>
      </c>
      <c r="N312" s="2">
        <f t="shared" ref="N312:N374" si="194">IF($C312=0,"-",S312/$C312)</f>
        <v>4.3693693693693691E-2</v>
      </c>
      <c r="O312" s="2">
        <f t="shared" ref="O312:O374" si="195">IF(C312=0,"-",(1-K312-L312-M312-N312))</f>
        <v>0.30855855855855863</v>
      </c>
      <c r="P312" s="1">
        <v>6</v>
      </c>
      <c r="Q312" s="1">
        <v>1120</v>
      </c>
      <c r="R312" s="1">
        <v>312</v>
      </c>
      <c r="S312" s="1">
        <v>97</v>
      </c>
      <c r="T312" s="1">
        <v>659</v>
      </c>
      <c r="U312" s="1">
        <v>9</v>
      </c>
      <c r="V312" s="1">
        <v>10</v>
      </c>
      <c r="AC312" s="1">
        <v>4</v>
      </c>
      <c r="AF312" s="1">
        <v>3</v>
      </c>
      <c r="AI312" s="7">
        <f t="shared" ref="AI312:AI343" si="196">IF(T312&gt;0,RANK(T312,(P312:Z312)),0)</f>
        <v>2</v>
      </c>
      <c r="AJ312" s="7">
        <f t="shared" ref="AJ312:AJ343" si="197">IF(U312&gt;0,RANK(U312,(P312:Z312)),0)</f>
        <v>6</v>
      </c>
      <c r="AK312" s="7">
        <f t="shared" ref="AK312:AK343" si="198">IF(V312&gt;0,RANK(V312,(P312:Z312)),0)</f>
        <v>5</v>
      </c>
      <c r="AL312" s="7">
        <f t="shared" ref="AL312:AL343" si="199">IF(W312&gt;0,RANK(W312,(P312:Z312)),0)</f>
        <v>0</v>
      </c>
      <c r="AM312" s="2">
        <f t="shared" ref="AM312:AM343" si="200">IF($C312=0,"-",T312/$C312)</f>
        <v>0.29684684684684687</v>
      </c>
      <c r="AN312" s="2">
        <f t="shared" ref="AN312:AN343" si="201">IF($C312=0,"-",U312/$C312)</f>
        <v>4.0540540540540543E-3</v>
      </c>
      <c r="AO312" s="2">
        <f t="shared" ref="AO312:AO343" si="202">IF($C312=0,"-",V312/$C312)</f>
        <v>4.5045045045045045E-3</v>
      </c>
      <c r="AP312" s="2">
        <f t="shared" ref="AP312:AP343" si="203">IF($C312=0,"-",W312/$C312)</f>
        <v>0</v>
      </c>
      <c r="AR312" t="str">
        <f t="shared" si="173"/>
        <v>Appling</v>
      </c>
      <c r="AS312" t="s">
        <v>1568</v>
      </c>
      <c r="AT312">
        <v>12</v>
      </c>
      <c r="AV312" s="91">
        <v>13</v>
      </c>
      <c r="AW312" s="93">
        <v>1</v>
      </c>
      <c r="AX312" s="99">
        <f t="shared" ref="AX312:AX343" si="204">AV312*1000+AW312</f>
        <v>13001</v>
      </c>
      <c r="AZ312" s="7" t="s">
        <v>3053</v>
      </c>
      <c r="BA312" t="s">
        <v>3290</v>
      </c>
    </row>
    <row r="313" spans="1:53" hidden="1" outlineLevel="1">
      <c r="A313" t="s">
        <v>1943</v>
      </c>
      <c r="B313" t="s">
        <v>1568</v>
      </c>
      <c r="C313" s="1">
        <f t="shared" si="189"/>
        <v>493</v>
      </c>
      <c r="D313" s="7">
        <f>IF(P313&gt;0,RANK(P313,(P313:R313,S313:AG313)),0)</f>
        <v>5</v>
      </c>
      <c r="E313" s="7">
        <f>IF(Q313&gt;0,RANK(Q313,(P313:R313,S313:AG313)),0)</f>
        <v>1</v>
      </c>
      <c r="F313" s="7">
        <f>IF(R313&gt;0,RANK(R313,(P313:R313,S313:AG313)),0)</f>
        <v>2</v>
      </c>
      <c r="G313" s="7">
        <f>IF(S313&gt;0,RANK(S313,(P313:R313,S313:AG313)),0)</f>
        <v>4</v>
      </c>
      <c r="H313" s="48">
        <f t="shared" si="190"/>
        <v>121</v>
      </c>
      <c r="I313" s="163">
        <f t="shared" si="172"/>
        <v>0.24543610547667344</v>
      </c>
      <c r="J313" s="2"/>
      <c r="K313" s="2">
        <f t="shared" si="191"/>
        <v>4.0567951318458417E-3</v>
      </c>
      <c r="L313" s="2">
        <f t="shared" si="192"/>
        <v>0.48073022312373226</v>
      </c>
      <c r="M313" s="2">
        <f t="shared" si="193"/>
        <v>0.23529411764705882</v>
      </c>
      <c r="N313" s="2">
        <f t="shared" si="194"/>
        <v>4.4624746450304259E-2</v>
      </c>
      <c r="O313" s="2">
        <f t="shared" si="195"/>
        <v>0.23529411764705879</v>
      </c>
      <c r="P313" s="1">
        <v>2</v>
      </c>
      <c r="Q313" s="1">
        <v>237</v>
      </c>
      <c r="R313" s="1">
        <v>116</v>
      </c>
      <c r="S313" s="1">
        <v>22</v>
      </c>
      <c r="T313" s="1">
        <v>113</v>
      </c>
      <c r="U313" s="1">
        <v>1</v>
      </c>
      <c r="V313" s="1">
        <v>1</v>
      </c>
      <c r="AC313" s="1">
        <v>0</v>
      </c>
      <c r="AF313" s="1">
        <v>1</v>
      </c>
      <c r="AI313" s="7">
        <f t="shared" si="196"/>
        <v>3</v>
      </c>
      <c r="AJ313" s="7">
        <f t="shared" si="197"/>
        <v>6</v>
      </c>
      <c r="AK313" s="7">
        <f t="shared" si="198"/>
        <v>6</v>
      </c>
      <c r="AL313" s="7">
        <f t="shared" si="199"/>
        <v>0</v>
      </c>
      <c r="AM313" s="2">
        <f t="shared" si="200"/>
        <v>0.22920892494929007</v>
      </c>
      <c r="AN313" s="2">
        <f t="shared" si="201"/>
        <v>2.0283975659229209E-3</v>
      </c>
      <c r="AO313" s="2">
        <f t="shared" si="202"/>
        <v>2.0283975659229209E-3</v>
      </c>
      <c r="AP313" s="2">
        <f t="shared" si="203"/>
        <v>0</v>
      </c>
      <c r="AR313" t="str">
        <f t="shared" si="173"/>
        <v>Atkinson</v>
      </c>
      <c r="AS313" t="s">
        <v>1568</v>
      </c>
      <c r="AT313" s="148">
        <v>8</v>
      </c>
      <c r="AV313" s="91">
        <v>13</v>
      </c>
      <c r="AW313" s="93">
        <v>3</v>
      </c>
      <c r="AX313" s="99">
        <f t="shared" si="204"/>
        <v>13003</v>
      </c>
      <c r="AZ313" s="7" t="s">
        <v>3053</v>
      </c>
      <c r="BA313" t="s">
        <v>3290</v>
      </c>
    </row>
    <row r="314" spans="1:53" hidden="1" outlineLevel="1">
      <c r="A314" t="s">
        <v>2215</v>
      </c>
      <c r="B314" t="s">
        <v>1568</v>
      </c>
      <c r="C314" s="1">
        <f t="shared" si="189"/>
        <v>1159</v>
      </c>
      <c r="D314" s="7">
        <f>IF(P314&gt;0,RANK(P314,(P314:R314,S314:AG314)),0)</f>
        <v>7</v>
      </c>
      <c r="E314" s="7">
        <f>IF(Q314&gt;0,RANK(Q314,(P314:R314,S314:AG314)),0)</f>
        <v>1</v>
      </c>
      <c r="F314" s="7">
        <f>IF(R314&gt;0,RANK(R314,(P314:R314,S314:AG314)),0)</f>
        <v>3</v>
      </c>
      <c r="G314" s="7">
        <f>IF(S314&gt;0,RANK(S314,(P314:R314,S314:AG314)),0)</f>
        <v>4</v>
      </c>
      <c r="H314" s="48">
        <f t="shared" si="190"/>
        <v>276</v>
      </c>
      <c r="I314" s="163">
        <f t="shared" si="172"/>
        <v>0.23813632441760138</v>
      </c>
      <c r="J314" s="2"/>
      <c r="K314" s="2">
        <f t="shared" si="191"/>
        <v>8.6281276962899055E-4</v>
      </c>
      <c r="L314" s="2">
        <f t="shared" si="192"/>
        <v>0.48576358930112168</v>
      </c>
      <c r="M314" s="2">
        <f t="shared" si="193"/>
        <v>0.18119068162208801</v>
      </c>
      <c r="N314" s="2">
        <f t="shared" si="194"/>
        <v>7.0750647109577222E-2</v>
      </c>
      <c r="O314" s="2">
        <f t="shared" si="195"/>
        <v>0.26143226919758406</v>
      </c>
      <c r="P314" s="1">
        <v>1</v>
      </c>
      <c r="Q314" s="1">
        <v>563</v>
      </c>
      <c r="R314" s="1">
        <v>210</v>
      </c>
      <c r="S314" s="1">
        <v>82</v>
      </c>
      <c r="T314" s="1">
        <v>287</v>
      </c>
      <c r="U314" s="1">
        <v>10</v>
      </c>
      <c r="V314" s="1">
        <v>4</v>
      </c>
      <c r="AC314" s="1">
        <v>1</v>
      </c>
      <c r="AF314" s="1">
        <v>1</v>
      </c>
      <c r="AI314" s="7">
        <f t="shared" si="196"/>
        <v>2</v>
      </c>
      <c r="AJ314" s="7">
        <f t="shared" si="197"/>
        <v>5</v>
      </c>
      <c r="AK314" s="7">
        <f t="shared" si="198"/>
        <v>6</v>
      </c>
      <c r="AL314" s="7">
        <f t="shared" si="199"/>
        <v>0</v>
      </c>
      <c r="AM314" s="2">
        <f t="shared" si="200"/>
        <v>0.24762726488352027</v>
      </c>
      <c r="AN314" s="2">
        <f t="shared" si="201"/>
        <v>8.6281276962899053E-3</v>
      </c>
      <c r="AO314" s="2">
        <f t="shared" si="202"/>
        <v>3.4512510785159622E-3</v>
      </c>
      <c r="AP314" s="2">
        <f t="shared" si="203"/>
        <v>0</v>
      </c>
      <c r="AR314" t="str">
        <f t="shared" si="173"/>
        <v>Bacon</v>
      </c>
      <c r="AS314" t="s">
        <v>1568</v>
      </c>
      <c r="AT314" s="148">
        <v>1</v>
      </c>
      <c r="AV314" s="91">
        <v>13</v>
      </c>
      <c r="AW314" s="93">
        <v>5</v>
      </c>
      <c r="AX314" s="99">
        <f t="shared" si="204"/>
        <v>13005</v>
      </c>
      <c r="AZ314" s="7" t="s">
        <v>3053</v>
      </c>
      <c r="BA314" t="s">
        <v>3290</v>
      </c>
    </row>
    <row r="315" spans="1:53" hidden="1" outlineLevel="1">
      <c r="A315" t="s">
        <v>2272</v>
      </c>
      <c r="B315" t="s">
        <v>1568</v>
      </c>
      <c r="C315" s="1">
        <f t="shared" si="189"/>
        <v>314</v>
      </c>
      <c r="D315" s="7">
        <f>IF(P315&gt;0,RANK(P315,(P315:R315,S315:AG315)),0)</f>
        <v>0</v>
      </c>
      <c r="E315" s="7">
        <f>IF(Q315&gt;0,RANK(Q315,(P315:R315,S315:AG315)),0)</f>
        <v>1</v>
      </c>
      <c r="F315" s="7">
        <f>IF(R315&gt;0,RANK(R315,(P315:R315,S315:AG315)),0)</f>
        <v>3</v>
      </c>
      <c r="G315" s="7">
        <f>IF(S315&gt;0,RANK(S315,(P315:R315,S315:AG315)),0)</f>
        <v>4</v>
      </c>
      <c r="H315" s="48">
        <f t="shared" si="190"/>
        <v>95</v>
      </c>
      <c r="I315" s="163">
        <f t="shared" si="172"/>
        <v>0.30254777070063693</v>
      </c>
      <c r="J315" s="2"/>
      <c r="K315" s="2">
        <f t="shared" si="191"/>
        <v>0</v>
      </c>
      <c r="L315" s="2">
        <f t="shared" si="192"/>
        <v>0.54140127388535031</v>
      </c>
      <c r="M315" s="2">
        <f t="shared" si="193"/>
        <v>0.17197452229299362</v>
      </c>
      <c r="N315" s="2">
        <f t="shared" si="194"/>
        <v>4.1401273885350316E-2</v>
      </c>
      <c r="O315" s="2">
        <f t="shared" si="195"/>
        <v>0.24522292993630579</v>
      </c>
      <c r="P315" s="1">
        <v>0</v>
      </c>
      <c r="Q315" s="1">
        <v>170</v>
      </c>
      <c r="R315" s="1">
        <v>54</v>
      </c>
      <c r="S315" s="1">
        <v>13</v>
      </c>
      <c r="T315" s="1">
        <v>75</v>
      </c>
      <c r="U315" s="1">
        <v>1</v>
      </c>
      <c r="V315" s="1">
        <v>0</v>
      </c>
      <c r="AC315" s="1">
        <v>0</v>
      </c>
      <c r="AF315" s="1">
        <v>1</v>
      </c>
      <c r="AI315" s="7">
        <f t="shared" si="196"/>
        <v>2</v>
      </c>
      <c r="AJ315" s="7">
        <f t="shared" si="197"/>
        <v>5</v>
      </c>
      <c r="AK315" s="7">
        <f t="shared" si="198"/>
        <v>0</v>
      </c>
      <c r="AL315" s="7">
        <f t="shared" si="199"/>
        <v>0</v>
      </c>
      <c r="AM315" s="2">
        <f t="shared" si="200"/>
        <v>0.23885350318471338</v>
      </c>
      <c r="AN315" s="2">
        <f t="shared" si="201"/>
        <v>3.1847133757961785E-3</v>
      </c>
      <c r="AO315" s="2">
        <f t="shared" si="202"/>
        <v>0</v>
      </c>
      <c r="AP315" s="2">
        <f t="shared" si="203"/>
        <v>0</v>
      </c>
      <c r="AR315" t="str">
        <f t="shared" si="173"/>
        <v>Baker</v>
      </c>
      <c r="AS315" t="s">
        <v>1568</v>
      </c>
      <c r="AT315" s="148">
        <v>2</v>
      </c>
      <c r="AV315" s="91">
        <v>13</v>
      </c>
      <c r="AW315" s="93">
        <v>7</v>
      </c>
      <c r="AX315" s="99">
        <f t="shared" si="204"/>
        <v>13007</v>
      </c>
      <c r="AZ315" s="7" t="s">
        <v>3053</v>
      </c>
      <c r="BA315" t="s">
        <v>3290</v>
      </c>
    </row>
    <row r="316" spans="1:53" hidden="1" outlineLevel="1">
      <c r="A316" t="s">
        <v>1223</v>
      </c>
      <c r="B316" t="s">
        <v>1568</v>
      </c>
      <c r="C316" s="1">
        <f t="shared" si="189"/>
        <v>3177</v>
      </c>
      <c r="D316" s="7">
        <f>IF(P316&gt;0,RANK(P316,(P316:R316,S316:AG316)),0)</f>
        <v>8</v>
      </c>
      <c r="E316" s="7">
        <f>IF(Q316&gt;0,RANK(Q316,(P316:R316,S316:AG316)),0)</f>
        <v>1</v>
      </c>
      <c r="F316" s="7">
        <f>IF(R316&gt;0,RANK(R316,(P316:R316,S316:AG316)),0)</f>
        <v>2</v>
      </c>
      <c r="G316" s="7">
        <f>IF(S316&gt;0,RANK(S316,(P316:R316,S316:AG316)),0)</f>
        <v>4</v>
      </c>
      <c r="H316" s="48">
        <f t="shared" si="190"/>
        <v>923</v>
      </c>
      <c r="I316" s="163">
        <f t="shared" si="172"/>
        <v>0.29052565313188544</v>
      </c>
      <c r="J316" s="2"/>
      <c r="K316" s="2">
        <f t="shared" si="191"/>
        <v>1.2590494176896443E-3</v>
      </c>
      <c r="L316" s="2">
        <f t="shared" si="192"/>
        <v>0.50267548001259055</v>
      </c>
      <c r="M316" s="2">
        <f t="shared" si="193"/>
        <v>0.21214982688070508</v>
      </c>
      <c r="N316" s="2">
        <f t="shared" si="194"/>
        <v>7.9320113314447591E-2</v>
      </c>
      <c r="O316" s="2">
        <f t="shared" si="195"/>
        <v>0.20459553037456718</v>
      </c>
      <c r="P316" s="1">
        <v>4</v>
      </c>
      <c r="Q316" s="1">
        <v>1597</v>
      </c>
      <c r="R316" s="1">
        <v>674</v>
      </c>
      <c r="S316" s="1">
        <v>252</v>
      </c>
      <c r="T316" s="1">
        <v>629</v>
      </c>
      <c r="U316" s="1">
        <v>7</v>
      </c>
      <c r="V316" s="1">
        <v>5</v>
      </c>
      <c r="AC316" s="1">
        <v>2</v>
      </c>
      <c r="AF316" s="1">
        <v>7</v>
      </c>
      <c r="AI316" s="7">
        <f t="shared" si="196"/>
        <v>3</v>
      </c>
      <c r="AJ316" s="7">
        <f t="shared" si="197"/>
        <v>5</v>
      </c>
      <c r="AK316" s="7">
        <f t="shared" si="198"/>
        <v>6</v>
      </c>
      <c r="AL316" s="7">
        <f t="shared" si="199"/>
        <v>0</v>
      </c>
      <c r="AM316" s="2">
        <f t="shared" si="200"/>
        <v>0.19798552093169658</v>
      </c>
      <c r="AN316" s="2">
        <f t="shared" si="201"/>
        <v>2.2033364809568774E-3</v>
      </c>
      <c r="AO316" s="2">
        <f t="shared" si="202"/>
        <v>1.5738117721120553E-3</v>
      </c>
      <c r="AP316" s="2">
        <f t="shared" si="203"/>
        <v>0</v>
      </c>
      <c r="AR316" t="str">
        <f t="shared" si="173"/>
        <v>Baldwin</v>
      </c>
      <c r="AS316" t="s">
        <v>1568</v>
      </c>
      <c r="AT316" s="148">
        <v>10</v>
      </c>
      <c r="AV316" s="91">
        <v>13</v>
      </c>
      <c r="AW316" s="93">
        <v>9</v>
      </c>
      <c r="AX316" s="99">
        <f t="shared" si="204"/>
        <v>13009</v>
      </c>
      <c r="AZ316" s="7" t="s">
        <v>3053</v>
      </c>
      <c r="BA316" t="s">
        <v>3290</v>
      </c>
    </row>
    <row r="317" spans="1:53" hidden="1" outlineLevel="1">
      <c r="A317" t="s">
        <v>2100</v>
      </c>
      <c r="B317" t="s">
        <v>1568</v>
      </c>
      <c r="C317" s="1">
        <f t="shared" si="189"/>
        <v>2521</v>
      </c>
      <c r="D317" s="7">
        <f>IF(P317&gt;0,RANK(P317,(P317:R317,S317:AG317)),0)</f>
        <v>9</v>
      </c>
      <c r="E317" s="7">
        <f>IF(Q317&gt;0,RANK(Q317,(P317:R317,S317:AG317)),0)</f>
        <v>1</v>
      </c>
      <c r="F317" s="7">
        <f>IF(R317&gt;0,RANK(R317,(P317:R317,S317:AG317)),0)</f>
        <v>3</v>
      </c>
      <c r="G317" s="7">
        <f>IF(S317&gt;0,RANK(S317,(P317:R317,S317:AG317)),0)</f>
        <v>4</v>
      </c>
      <c r="H317" s="48">
        <f t="shared" si="190"/>
        <v>1003</v>
      </c>
      <c r="I317" s="163">
        <f t="shared" si="172"/>
        <v>0.3978579928599762</v>
      </c>
      <c r="J317" s="2"/>
      <c r="K317" s="2">
        <f t="shared" si="191"/>
        <v>3.9666798889329631E-4</v>
      </c>
      <c r="L317" s="2">
        <f t="shared" si="192"/>
        <v>0.61205870686235619</v>
      </c>
      <c r="M317" s="2">
        <f t="shared" si="193"/>
        <v>0.12058706862356208</v>
      </c>
      <c r="N317" s="2">
        <f t="shared" si="194"/>
        <v>4.6013486711622371E-2</v>
      </c>
      <c r="O317" s="2">
        <f t="shared" si="195"/>
        <v>0.22094406981356612</v>
      </c>
      <c r="P317" s="1">
        <v>1</v>
      </c>
      <c r="Q317" s="1">
        <v>1543</v>
      </c>
      <c r="R317" s="1">
        <v>304</v>
      </c>
      <c r="S317" s="1">
        <v>116</v>
      </c>
      <c r="T317" s="1">
        <v>540</v>
      </c>
      <c r="U317" s="1">
        <v>2</v>
      </c>
      <c r="V317" s="1">
        <v>9</v>
      </c>
      <c r="AC317" s="1">
        <v>3</v>
      </c>
      <c r="AF317" s="1">
        <v>3</v>
      </c>
      <c r="AI317" s="7">
        <f t="shared" si="196"/>
        <v>2</v>
      </c>
      <c r="AJ317" s="7">
        <f t="shared" si="197"/>
        <v>6</v>
      </c>
      <c r="AK317" s="7">
        <f t="shared" si="198"/>
        <v>5</v>
      </c>
      <c r="AL317" s="7">
        <f t="shared" si="199"/>
        <v>0</v>
      </c>
      <c r="AM317" s="2">
        <f t="shared" si="200"/>
        <v>0.21420071400238</v>
      </c>
      <c r="AN317" s="2">
        <f t="shared" si="201"/>
        <v>7.9333597778659263E-4</v>
      </c>
      <c r="AO317" s="2">
        <f t="shared" si="202"/>
        <v>3.5700119000396666E-3</v>
      </c>
      <c r="AP317" s="2">
        <f t="shared" si="203"/>
        <v>0</v>
      </c>
      <c r="AR317" t="str">
        <f t="shared" si="173"/>
        <v>Banks</v>
      </c>
      <c r="AS317" t="s">
        <v>1568</v>
      </c>
      <c r="AT317" s="148">
        <v>9</v>
      </c>
      <c r="AV317" s="91">
        <v>13</v>
      </c>
      <c r="AW317" s="93">
        <v>11</v>
      </c>
      <c r="AX317" s="99">
        <f t="shared" si="204"/>
        <v>13011</v>
      </c>
      <c r="AZ317" s="7" t="s">
        <v>3053</v>
      </c>
      <c r="BA317" t="s">
        <v>3290</v>
      </c>
    </row>
    <row r="318" spans="1:53" hidden="1" outlineLevel="1">
      <c r="A318" t="s">
        <v>1955</v>
      </c>
      <c r="B318" t="s">
        <v>1568</v>
      </c>
      <c r="C318" s="1">
        <f t="shared" si="189"/>
        <v>7225</v>
      </c>
      <c r="D318" s="7">
        <f>IF(P318&gt;0,RANK(P318,(P318:R318,S318:AG318)),0)</f>
        <v>9</v>
      </c>
      <c r="E318" s="7">
        <f>IF(Q318&gt;0,RANK(Q318,(P318:R318,S318:AG318)),0)</f>
        <v>1</v>
      </c>
      <c r="F318" s="7">
        <f>IF(R318&gt;0,RANK(R318,(P318:R318,S318:AG318)),0)</f>
        <v>3</v>
      </c>
      <c r="G318" s="7">
        <f>IF(S318&gt;0,RANK(S318,(P318:R318,S318:AG318)),0)</f>
        <v>4</v>
      </c>
      <c r="H318" s="48">
        <f t="shared" si="190"/>
        <v>2725</v>
      </c>
      <c r="I318" s="163">
        <f t="shared" si="172"/>
        <v>0.37716262975778547</v>
      </c>
      <c r="J318" s="2"/>
      <c r="K318" s="2">
        <f t="shared" si="191"/>
        <v>6.9204152249134946E-4</v>
      </c>
      <c r="L318" s="2">
        <f t="shared" si="192"/>
        <v>0.56166089965397925</v>
      </c>
      <c r="M318" s="2">
        <f t="shared" si="193"/>
        <v>0.17799307958477509</v>
      </c>
      <c r="N318" s="2">
        <f t="shared" si="194"/>
        <v>7.1003460207612459E-2</v>
      </c>
      <c r="O318" s="2">
        <f t="shared" si="195"/>
        <v>0.18865051903114188</v>
      </c>
      <c r="P318" s="1">
        <v>5</v>
      </c>
      <c r="Q318" s="1">
        <v>4058</v>
      </c>
      <c r="R318" s="1">
        <v>1286</v>
      </c>
      <c r="S318" s="1">
        <v>513</v>
      </c>
      <c r="T318" s="1">
        <v>1333</v>
      </c>
      <c r="U318" s="1">
        <v>10</v>
      </c>
      <c r="V318" s="1">
        <v>8</v>
      </c>
      <c r="AC318" s="1">
        <v>6</v>
      </c>
      <c r="AF318" s="1">
        <v>6</v>
      </c>
      <c r="AI318" s="7">
        <f t="shared" si="196"/>
        <v>2</v>
      </c>
      <c r="AJ318" s="7">
        <f t="shared" si="197"/>
        <v>5</v>
      </c>
      <c r="AK318" s="7">
        <f t="shared" si="198"/>
        <v>6</v>
      </c>
      <c r="AL318" s="7">
        <f t="shared" si="199"/>
        <v>0</v>
      </c>
      <c r="AM318" s="2">
        <f t="shared" si="200"/>
        <v>0.18449826989619378</v>
      </c>
      <c r="AN318" s="2">
        <f t="shared" si="201"/>
        <v>1.3840830449826989E-3</v>
      </c>
      <c r="AO318" s="2">
        <f t="shared" si="202"/>
        <v>1.1072664359861593E-3</v>
      </c>
      <c r="AP318" s="2">
        <f t="shared" si="203"/>
        <v>0</v>
      </c>
      <c r="AR318" t="str">
        <f t="shared" si="173"/>
        <v>Barrow</v>
      </c>
      <c r="AS318" t="s">
        <v>1568</v>
      </c>
      <c r="AT318" s="148">
        <v>10</v>
      </c>
      <c r="AV318" s="91">
        <v>13</v>
      </c>
      <c r="AW318" s="93">
        <v>13</v>
      </c>
      <c r="AX318" s="99">
        <f t="shared" si="204"/>
        <v>13013</v>
      </c>
      <c r="AZ318" s="7" t="s">
        <v>3053</v>
      </c>
      <c r="BA318" t="s">
        <v>3290</v>
      </c>
    </row>
    <row r="319" spans="1:53" hidden="1" outlineLevel="1">
      <c r="A319" t="s">
        <v>558</v>
      </c>
      <c r="B319" t="s">
        <v>1568</v>
      </c>
      <c r="C319" s="1">
        <f t="shared" si="189"/>
        <v>10848</v>
      </c>
      <c r="D319" s="7">
        <f>IF(P319&gt;0,RANK(P319,(P319:R319,S319:AG319)),0)</f>
        <v>8</v>
      </c>
      <c r="E319" s="7">
        <f>IF(Q319&gt;0,RANK(Q319,(P319:R319,S319:AG319)),0)</f>
        <v>1</v>
      </c>
      <c r="F319" s="7">
        <f>IF(R319&gt;0,RANK(R319,(P319:R319,S319:AG319)),0)</f>
        <v>3</v>
      </c>
      <c r="G319" s="7">
        <f>IF(S319&gt;0,RANK(S319,(P319:R319,S319:AG319)),0)</f>
        <v>4</v>
      </c>
      <c r="H319" s="48">
        <f t="shared" si="190"/>
        <v>4071</v>
      </c>
      <c r="I319" s="163">
        <f t="shared" si="172"/>
        <v>0.37527654867256638</v>
      </c>
      <c r="J319" s="2"/>
      <c r="K319" s="2">
        <f t="shared" si="191"/>
        <v>8.2964601769911503E-4</v>
      </c>
      <c r="L319" s="2">
        <f t="shared" si="192"/>
        <v>0.5644358407079646</v>
      </c>
      <c r="M319" s="2">
        <f t="shared" si="193"/>
        <v>0.17828171091445427</v>
      </c>
      <c r="N319" s="2">
        <f t="shared" si="194"/>
        <v>6.2039085545722711E-2</v>
      </c>
      <c r="O319" s="2">
        <f t="shared" si="195"/>
        <v>0.19441371681415934</v>
      </c>
      <c r="P319" s="1">
        <v>9</v>
      </c>
      <c r="Q319" s="1">
        <v>6123</v>
      </c>
      <c r="R319" s="1">
        <v>1934</v>
      </c>
      <c r="S319" s="1">
        <v>673</v>
      </c>
      <c r="T319" s="1">
        <v>2052</v>
      </c>
      <c r="U319" s="1">
        <v>19</v>
      </c>
      <c r="V319" s="1">
        <v>19</v>
      </c>
      <c r="AC319" s="1">
        <v>13</v>
      </c>
      <c r="AF319" s="1">
        <v>6</v>
      </c>
      <c r="AI319" s="7">
        <f t="shared" si="196"/>
        <v>2</v>
      </c>
      <c r="AJ319" s="7">
        <f t="shared" si="197"/>
        <v>5</v>
      </c>
      <c r="AK319" s="7">
        <f t="shared" si="198"/>
        <v>5</v>
      </c>
      <c r="AL319" s="7">
        <f t="shared" si="199"/>
        <v>0</v>
      </c>
      <c r="AM319" s="2">
        <f t="shared" si="200"/>
        <v>0.18915929203539822</v>
      </c>
      <c r="AN319" s="2">
        <f t="shared" si="201"/>
        <v>1.7514749262536873E-3</v>
      </c>
      <c r="AO319" s="2">
        <f t="shared" si="202"/>
        <v>1.7514749262536873E-3</v>
      </c>
      <c r="AP319" s="2">
        <f t="shared" si="203"/>
        <v>0</v>
      </c>
      <c r="AR319" t="str">
        <f t="shared" si="173"/>
        <v>Bartow</v>
      </c>
      <c r="AS319" t="s">
        <v>1568</v>
      </c>
      <c r="AT319" s="148">
        <v>11</v>
      </c>
      <c r="AV319" s="91">
        <v>13</v>
      </c>
      <c r="AW319" s="93">
        <v>15</v>
      </c>
      <c r="AX319" s="99">
        <f t="shared" si="204"/>
        <v>13015</v>
      </c>
      <c r="AZ319" s="7" t="s">
        <v>3053</v>
      </c>
      <c r="BA319" t="s">
        <v>3290</v>
      </c>
    </row>
    <row r="320" spans="1:53" hidden="1" outlineLevel="1">
      <c r="A320" t="s">
        <v>64</v>
      </c>
      <c r="B320" t="s">
        <v>1568</v>
      </c>
      <c r="C320" s="1">
        <f t="shared" si="189"/>
        <v>1142</v>
      </c>
      <c r="D320" s="7">
        <f>IF(P320&gt;0,RANK(P320,(P320:R320,S320:AG320)),0)</f>
        <v>0</v>
      </c>
      <c r="E320" s="7">
        <f>IF(Q320&gt;0,RANK(Q320,(P320:R320,S320:AG320)),0)</f>
        <v>1</v>
      </c>
      <c r="F320" s="7">
        <f>IF(R320&gt;0,RANK(R320,(P320:R320,S320:AG320)),0)</f>
        <v>3</v>
      </c>
      <c r="G320" s="7">
        <f>IF(S320&gt;0,RANK(S320,(P320:R320,S320:AG320)),0)</f>
        <v>4</v>
      </c>
      <c r="H320" s="48">
        <f t="shared" si="190"/>
        <v>371</v>
      </c>
      <c r="I320" s="163">
        <f t="shared" si="172"/>
        <v>0.32486865148861649</v>
      </c>
      <c r="J320" s="2"/>
      <c r="K320" s="2">
        <f t="shared" si="191"/>
        <v>0</v>
      </c>
      <c r="L320" s="2">
        <f t="shared" si="192"/>
        <v>0.54728546409807355</v>
      </c>
      <c r="M320" s="2">
        <f t="shared" si="193"/>
        <v>0.18563922942206654</v>
      </c>
      <c r="N320" s="2">
        <f t="shared" si="194"/>
        <v>3.4150612959719787E-2</v>
      </c>
      <c r="O320" s="2">
        <f t="shared" si="195"/>
        <v>0.23292469352014011</v>
      </c>
      <c r="P320" s="1">
        <v>0</v>
      </c>
      <c r="Q320" s="1">
        <v>625</v>
      </c>
      <c r="R320" s="1">
        <v>212</v>
      </c>
      <c r="S320" s="1">
        <v>39</v>
      </c>
      <c r="T320" s="1">
        <v>254</v>
      </c>
      <c r="U320" s="1">
        <v>6</v>
      </c>
      <c r="V320" s="1">
        <v>3</v>
      </c>
      <c r="AC320" s="1">
        <v>2</v>
      </c>
      <c r="AF320" s="1">
        <v>1</v>
      </c>
      <c r="AI320" s="7">
        <f t="shared" si="196"/>
        <v>2</v>
      </c>
      <c r="AJ320" s="7">
        <f t="shared" si="197"/>
        <v>5</v>
      </c>
      <c r="AK320" s="7">
        <f t="shared" si="198"/>
        <v>6</v>
      </c>
      <c r="AL320" s="7">
        <f t="shared" si="199"/>
        <v>0</v>
      </c>
      <c r="AM320" s="2">
        <f t="shared" si="200"/>
        <v>0.22241681260945709</v>
      </c>
      <c r="AN320" s="2">
        <f t="shared" si="201"/>
        <v>5.2539404553415062E-3</v>
      </c>
      <c r="AO320" s="2">
        <f t="shared" si="202"/>
        <v>2.6269702276707531E-3</v>
      </c>
      <c r="AP320" s="2">
        <f t="shared" si="203"/>
        <v>0</v>
      </c>
      <c r="AR320" t="str">
        <f t="shared" si="173"/>
        <v>Ben Hill</v>
      </c>
      <c r="AS320" t="s">
        <v>1568</v>
      </c>
      <c r="AT320" s="148">
        <v>8</v>
      </c>
      <c r="AV320" s="91">
        <v>13</v>
      </c>
      <c r="AW320" s="93">
        <v>17</v>
      </c>
      <c r="AX320" s="99">
        <f t="shared" si="204"/>
        <v>13017</v>
      </c>
      <c r="AZ320" s="7" t="s">
        <v>3053</v>
      </c>
      <c r="BA320" t="s">
        <v>3290</v>
      </c>
    </row>
    <row r="321" spans="1:53" hidden="1" outlineLevel="1">
      <c r="A321" t="s">
        <v>260</v>
      </c>
      <c r="B321" t="s">
        <v>1568</v>
      </c>
      <c r="C321" s="1">
        <f t="shared" si="189"/>
        <v>1570</v>
      </c>
      <c r="D321" s="7">
        <f>IF(P321&gt;0,RANK(P321,(P321:R321,S321:AG321)),0)</f>
        <v>7</v>
      </c>
      <c r="E321" s="7">
        <f>IF(Q321&gt;0,RANK(Q321,(P321:R321,S321:AG321)),0)</f>
        <v>1</v>
      </c>
      <c r="F321" s="7">
        <f>IF(R321&gt;0,RANK(R321,(P321:R321,S321:AG321)),0)</f>
        <v>3</v>
      </c>
      <c r="G321" s="7">
        <f>IF(S321&gt;0,RANK(S321,(P321:R321,S321:AG321)),0)</f>
        <v>4</v>
      </c>
      <c r="H321" s="48">
        <f t="shared" si="190"/>
        <v>346</v>
      </c>
      <c r="I321" s="163">
        <f t="shared" si="172"/>
        <v>0.22038216560509555</v>
      </c>
      <c r="J321" s="2"/>
      <c r="K321" s="2">
        <f t="shared" si="191"/>
        <v>6.3694267515923564E-4</v>
      </c>
      <c r="L321" s="2">
        <f t="shared" si="192"/>
        <v>0.49681528662420382</v>
      </c>
      <c r="M321" s="2">
        <f t="shared" si="193"/>
        <v>0.17388535031847133</v>
      </c>
      <c r="N321" s="2">
        <f t="shared" si="194"/>
        <v>4.5222929936305729E-2</v>
      </c>
      <c r="O321" s="2">
        <f t="shared" si="195"/>
        <v>0.28343949044585992</v>
      </c>
      <c r="P321" s="1">
        <v>1</v>
      </c>
      <c r="Q321" s="1">
        <v>780</v>
      </c>
      <c r="R321" s="1">
        <v>273</v>
      </c>
      <c r="S321" s="1">
        <v>71</v>
      </c>
      <c r="T321" s="1">
        <v>434</v>
      </c>
      <c r="U321" s="1">
        <v>4</v>
      </c>
      <c r="V321" s="1">
        <v>6</v>
      </c>
      <c r="AC321" s="1">
        <v>1</v>
      </c>
      <c r="AF321" s="1">
        <v>0</v>
      </c>
      <c r="AI321" s="7">
        <f t="shared" si="196"/>
        <v>2</v>
      </c>
      <c r="AJ321" s="7">
        <f t="shared" si="197"/>
        <v>6</v>
      </c>
      <c r="AK321" s="7">
        <f t="shared" si="198"/>
        <v>5</v>
      </c>
      <c r="AL321" s="7">
        <f t="shared" si="199"/>
        <v>0</v>
      </c>
      <c r="AM321" s="2">
        <f t="shared" si="200"/>
        <v>0.27643312101910827</v>
      </c>
      <c r="AN321" s="2">
        <f t="shared" si="201"/>
        <v>2.5477707006369425E-3</v>
      </c>
      <c r="AO321" s="2">
        <f t="shared" si="202"/>
        <v>3.821656050955414E-3</v>
      </c>
      <c r="AP321" s="2">
        <f t="shared" si="203"/>
        <v>0</v>
      </c>
      <c r="AR321" t="str">
        <f t="shared" si="173"/>
        <v>Berrien</v>
      </c>
      <c r="AS321" t="s">
        <v>1568</v>
      </c>
      <c r="AT321" s="148">
        <v>8</v>
      </c>
      <c r="AV321" s="91">
        <v>13</v>
      </c>
      <c r="AW321" s="93">
        <v>19</v>
      </c>
      <c r="AX321" s="99">
        <f t="shared" si="204"/>
        <v>13019</v>
      </c>
      <c r="AZ321" s="7" t="s">
        <v>3053</v>
      </c>
      <c r="BA321" t="s">
        <v>3290</v>
      </c>
    </row>
    <row r="322" spans="1:53" hidden="1" outlineLevel="1">
      <c r="A322" t="s">
        <v>2614</v>
      </c>
      <c r="B322" t="s">
        <v>1568</v>
      </c>
      <c r="C322" s="1">
        <f t="shared" si="189"/>
        <v>10460</v>
      </c>
      <c r="D322" s="7">
        <f>IF(P322&gt;0,RANK(P322,(P322:R322,S322:AG322)),0)</f>
        <v>6</v>
      </c>
      <c r="E322" s="7">
        <f>IF(Q322&gt;0,RANK(Q322,(P322:R322,S322:AG322)),0)</f>
        <v>1</v>
      </c>
      <c r="F322" s="7">
        <f>IF(R322&gt;0,RANK(R322,(P322:R322,S322:AG322)),0)</f>
        <v>2</v>
      </c>
      <c r="G322" s="7">
        <f>IF(S322&gt;0,RANK(S322,(P322:R322,S322:AG322)),0)</f>
        <v>4</v>
      </c>
      <c r="H322" s="48">
        <f t="shared" si="190"/>
        <v>2103</v>
      </c>
      <c r="I322" s="163">
        <f t="shared" si="172"/>
        <v>0.20105162523900574</v>
      </c>
      <c r="J322" s="2"/>
      <c r="K322" s="2">
        <f t="shared" si="191"/>
        <v>1.4340344168260039E-3</v>
      </c>
      <c r="L322" s="2">
        <f t="shared" si="192"/>
        <v>0.46854684512428296</v>
      </c>
      <c r="M322" s="2">
        <f t="shared" si="193"/>
        <v>0.26749521988527725</v>
      </c>
      <c r="N322" s="2">
        <f t="shared" si="194"/>
        <v>5.7170172084130021E-2</v>
      </c>
      <c r="O322" s="2">
        <f t="shared" si="195"/>
        <v>0.20535372848948383</v>
      </c>
      <c r="P322" s="1">
        <v>15</v>
      </c>
      <c r="Q322" s="1">
        <v>4901</v>
      </c>
      <c r="R322" s="1">
        <v>2798</v>
      </c>
      <c r="S322" s="1">
        <v>598</v>
      </c>
      <c r="T322" s="1">
        <v>2105</v>
      </c>
      <c r="U322" s="1">
        <v>17</v>
      </c>
      <c r="V322" s="1">
        <v>11</v>
      </c>
      <c r="AC322" s="1">
        <v>10</v>
      </c>
      <c r="AF322" s="1">
        <v>5</v>
      </c>
      <c r="AI322" s="7">
        <f t="shared" si="196"/>
        <v>3</v>
      </c>
      <c r="AJ322" s="7">
        <f t="shared" si="197"/>
        <v>5</v>
      </c>
      <c r="AK322" s="7">
        <f t="shared" si="198"/>
        <v>7</v>
      </c>
      <c r="AL322" s="7">
        <f t="shared" si="199"/>
        <v>0</v>
      </c>
      <c r="AM322" s="2">
        <f t="shared" si="200"/>
        <v>0.20124282982791586</v>
      </c>
      <c r="AN322" s="2">
        <f t="shared" si="201"/>
        <v>1.6252390057361376E-3</v>
      </c>
      <c r="AO322" s="2">
        <f t="shared" si="202"/>
        <v>1.051625239005736E-3</v>
      </c>
      <c r="AP322" s="2">
        <f t="shared" si="203"/>
        <v>0</v>
      </c>
      <c r="AR322" t="str">
        <f t="shared" si="173"/>
        <v>Bibb</v>
      </c>
      <c r="AS322" t="s">
        <v>1568</v>
      </c>
      <c r="AT322" s="148"/>
      <c r="AV322" s="91">
        <v>13</v>
      </c>
      <c r="AW322" s="93">
        <v>21</v>
      </c>
      <c r="AX322" s="99">
        <f t="shared" si="204"/>
        <v>13021</v>
      </c>
      <c r="AZ322" s="7" t="s">
        <v>3053</v>
      </c>
      <c r="BA322" t="s">
        <v>3290</v>
      </c>
    </row>
    <row r="323" spans="1:53" hidden="1" outlineLevel="1">
      <c r="A323" t="s">
        <v>999</v>
      </c>
      <c r="B323" t="s">
        <v>1568</v>
      </c>
      <c r="C323" s="1">
        <f t="shared" si="189"/>
        <v>1313</v>
      </c>
      <c r="D323" s="7">
        <f>IF(P323&gt;0,RANK(P323,(P323:R323,S323:AG323)),0)</f>
        <v>6</v>
      </c>
      <c r="E323" s="7">
        <f>IF(Q323&gt;0,RANK(Q323,(P323:R323,S323:AG323)),0)</f>
        <v>1</v>
      </c>
      <c r="F323" s="7">
        <f>IF(R323&gt;0,RANK(R323,(P323:R323,S323:AG323)),0)</f>
        <v>3</v>
      </c>
      <c r="G323" s="7">
        <f>IF(S323&gt;0,RANK(S323,(P323:R323,S323:AG323)),0)</f>
        <v>4</v>
      </c>
      <c r="H323" s="48">
        <f t="shared" si="190"/>
        <v>439</v>
      </c>
      <c r="I323" s="163">
        <f t="shared" si="172"/>
        <v>0.33434881949733436</v>
      </c>
      <c r="J323" s="2"/>
      <c r="K323" s="2">
        <f t="shared" si="191"/>
        <v>7.6161462300076163E-4</v>
      </c>
      <c r="L323" s="2">
        <f t="shared" si="192"/>
        <v>0.55369383092155366</v>
      </c>
      <c r="M323" s="2">
        <f t="shared" si="193"/>
        <v>0.1805026656511805</v>
      </c>
      <c r="N323" s="2">
        <f t="shared" si="194"/>
        <v>4.2650418888042649E-2</v>
      </c>
      <c r="O323" s="2">
        <f t="shared" si="195"/>
        <v>0.22239146991622244</v>
      </c>
      <c r="P323" s="1">
        <v>1</v>
      </c>
      <c r="Q323" s="1">
        <v>727</v>
      </c>
      <c r="R323" s="1">
        <v>237</v>
      </c>
      <c r="S323" s="1">
        <v>56</v>
      </c>
      <c r="T323" s="1">
        <v>288</v>
      </c>
      <c r="U323" s="1">
        <v>2</v>
      </c>
      <c r="V323" s="1">
        <v>1</v>
      </c>
      <c r="AC323" s="1">
        <v>1</v>
      </c>
      <c r="AF323" s="1">
        <v>0</v>
      </c>
      <c r="AI323" s="7">
        <f t="shared" si="196"/>
        <v>2</v>
      </c>
      <c r="AJ323" s="7">
        <f t="shared" si="197"/>
        <v>5</v>
      </c>
      <c r="AK323" s="7">
        <f t="shared" si="198"/>
        <v>6</v>
      </c>
      <c r="AL323" s="7">
        <f t="shared" si="199"/>
        <v>0</v>
      </c>
      <c r="AM323" s="2">
        <f t="shared" si="200"/>
        <v>0.21934501142421933</v>
      </c>
      <c r="AN323" s="2">
        <f t="shared" si="201"/>
        <v>1.5232292460015233E-3</v>
      </c>
      <c r="AO323" s="2">
        <f t="shared" si="202"/>
        <v>7.6161462300076163E-4</v>
      </c>
      <c r="AP323" s="2">
        <f t="shared" si="203"/>
        <v>0</v>
      </c>
      <c r="AR323" t="str">
        <f t="shared" si="173"/>
        <v>Bleckley</v>
      </c>
      <c r="AS323" t="s">
        <v>1568</v>
      </c>
      <c r="AT323" s="148">
        <v>8</v>
      </c>
      <c r="AV323" s="91">
        <v>13</v>
      </c>
      <c r="AW323" s="93">
        <v>23</v>
      </c>
      <c r="AX323" s="99">
        <f t="shared" si="204"/>
        <v>13023</v>
      </c>
      <c r="AZ323" s="7" t="s">
        <v>3053</v>
      </c>
      <c r="BA323" t="s">
        <v>3290</v>
      </c>
    </row>
    <row r="324" spans="1:53" hidden="1" outlineLevel="1">
      <c r="A324" t="s">
        <v>1785</v>
      </c>
      <c r="B324" t="s">
        <v>1568</v>
      </c>
      <c r="C324" s="1">
        <f t="shared" si="189"/>
        <v>1589</v>
      </c>
      <c r="D324" s="7">
        <f>IF(P324&gt;0,RANK(P324,(P324:R324,S324:AG324)),0)</f>
        <v>8</v>
      </c>
      <c r="E324" s="7">
        <f>IF(Q324&gt;0,RANK(Q324,(P324:R324,S324:AG324)),0)</f>
        <v>1</v>
      </c>
      <c r="F324" s="7">
        <f>IF(R324&gt;0,RANK(R324,(P324:R324,S324:AG324)),0)</f>
        <v>3</v>
      </c>
      <c r="G324" s="7">
        <f>IF(S324&gt;0,RANK(S324,(P324:R324,S324:AG324)),0)</f>
        <v>4</v>
      </c>
      <c r="H324" s="48">
        <f t="shared" si="190"/>
        <v>124</v>
      </c>
      <c r="I324" s="163">
        <f t="shared" si="172"/>
        <v>7.8036500943989937E-2</v>
      </c>
      <c r="J324" s="2"/>
      <c r="K324" s="2">
        <f t="shared" si="191"/>
        <v>1.2586532410320957E-3</v>
      </c>
      <c r="L324" s="2">
        <f t="shared" si="192"/>
        <v>0.40276903713027062</v>
      </c>
      <c r="M324" s="2">
        <f t="shared" si="193"/>
        <v>0.20453115166771554</v>
      </c>
      <c r="N324" s="2">
        <f t="shared" si="194"/>
        <v>5.7268722466960353E-2</v>
      </c>
      <c r="O324" s="2">
        <f t="shared" si="195"/>
        <v>0.33417243549402142</v>
      </c>
      <c r="P324" s="1">
        <v>2</v>
      </c>
      <c r="Q324" s="1">
        <v>640</v>
      </c>
      <c r="R324" s="1">
        <v>325</v>
      </c>
      <c r="S324" s="1">
        <v>91</v>
      </c>
      <c r="T324" s="1">
        <v>516</v>
      </c>
      <c r="U324" s="1">
        <v>4</v>
      </c>
      <c r="V324" s="1">
        <v>8</v>
      </c>
      <c r="AC324" s="1">
        <v>3</v>
      </c>
      <c r="AF324" s="1">
        <v>0</v>
      </c>
      <c r="AI324" s="7">
        <f t="shared" si="196"/>
        <v>2</v>
      </c>
      <c r="AJ324" s="7">
        <f t="shared" si="197"/>
        <v>6</v>
      </c>
      <c r="AK324" s="7">
        <f t="shared" si="198"/>
        <v>5</v>
      </c>
      <c r="AL324" s="7">
        <f t="shared" si="199"/>
        <v>0</v>
      </c>
      <c r="AM324" s="2">
        <f t="shared" si="200"/>
        <v>0.32473253618628067</v>
      </c>
      <c r="AN324" s="2">
        <f t="shared" si="201"/>
        <v>2.5173064820641915E-3</v>
      </c>
      <c r="AO324" s="2">
        <f t="shared" si="202"/>
        <v>5.034612964128383E-3</v>
      </c>
      <c r="AP324" s="2">
        <f t="shared" si="203"/>
        <v>0</v>
      </c>
      <c r="AR324" t="str">
        <f t="shared" si="173"/>
        <v>Brantley</v>
      </c>
      <c r="AS324" t="s">
        <v>1568</v>
      </c>
      <c r="AT324" s="148">
        <v>1</v>
      </c>
      <c r="AV324" s="91">
        <v>13</v>
      </c>
      <c r="AW324" s="93">
        <v>25</v>
      </c>
      <c r="AX324" s="99">
        <f t="shared" si="204"/>
        <v>13025</v>
      </c>
      <c r="AZ324" s="7" t="s">
        <v>3053</v>
      </c>
      <c r="BA324" t="s">
        <v>3290</v>
      </c>
    </row>
    <row r="325" spans="1:53" hidden="1" outlineLevel="1">
      <c r="A325" t="s">
        <v>3268</v>
      </c>
      <c r="B325" t="s">
        <v>1568</v>
      </c>
      <c r="C325" s="1">
        <f t="shared" si="189"/>
        <v>1274</v>
      </c>
      <c r="D325" s="7">
        <f>IF(P325&gt;0,RANK(P325,(P325:R325,S325:AG325)),0)</f>
        <v>0</v>
      </c>
      <c r="E325" s="7">
        <f>IF(Q325&gt;0,RANK(Q325,(P325:R325,S325:AG325)),0)</f>
        <v>1</v>
      </c>
      <c r="F325" s="7">
        <f>IF(R325&gt;0,RANK(R325,(P325:R325,S325:AG325)),0)</f>
        <v>3</v>
      </c>
      <c r="G325" s="7">
        <f>IF(S325&gt;0,RANK(S325,(P325:R325,S325:AG325)),0)</f>
        <v>4</v>
      </c>
      <c r="H325" s="48">
        <f t="shared" si="190"/>
        <v>173</v>
      </c>
      <c r="I325" s="163">
        <f t="shared" si="172"/>
        <v>0.13579277864992151</v>
      </c>
      <c r="J325" s="2"/>
      <c r="K325" s="2">
        <f t="shared" si="191"/>
        <v>0</v>
      </c>
      <c r="L325" s="2">
        <f t="shared" si="192"/>
        <v>0.43799058084772369</v>
      </c>
      <c r="M325" s="2">
        <f t="shared" si="193"/>
        <v>0.18681318681318682</v>
      </c>
      <c r="N325" s="2">
        <f t="shared" si="194"/>
        <v>6.907378335949764E-2</v>
      </c>
      <c r="O325" s="2">
        <f t="shared" si="195"/>
        <v>0.30612244897959184</v>
      </c>
      <c r="P325" s="1">
        <v>0</v>
      </c>
      <c r="Q325" s="1">
        <v>558</v>
      </c>
      <c r="R325" s="1">
        <v>238</v>
      </c>
      <c r="S325" s="1">
        <v>88</v>
      </c>
      <c r="T325" s="1">
        <v>385</v>
      </c>
      <c r="U325" s="1">
        <v>2</v>
      </c>
      <c r="V325" s="1">
        <v>1</v>
      </c>
      <c r="AC325" s="1">
        <v>0</v>
      </c>
      <c r="AF325" s="1">
        <v>2</v>
      </c>
      <c r="AI325" s="7">
        <f t="shared" si="196"/>
        <v>2</v>
      </c>
      <c r="AJ325" s="7">
        <f t="shared" si="197"/>
        <v>5</v>
      </c>
      <c r="AK325" s="7">
        <f t="shared" si="198"/>
        <v>6</v>
      </c>
      <c r="AL325" s="7">
        <f t="shared" si="199"/>
        <v>0</v>
      </c>
      <c r="AM325" s="2">
        <f t="shared" si="200"/>
        <v>0.30219780219780218</v>
      </c>
      <c r="AN325" s="2">
        <f t="shared" si="201"/>
        <v>1.5698587127158557E-3</v>
      </c>
      <c r="AO325" s="2">
        <f t="shared" si="202"/>
        <v>7.8492935635792783E-4</v>
      </c>
      <c r="AP325" s="2">
        <f t="shared" si="203"/>
        <v>0</v>
      </c>
      <c r="AR325" t="str">
        <f t="shared" ref="AR325:AR388" si="205">A325</f>
        <v>Brooks</v>
      </c>
      <c r="AS325" t="s">
        <v>1568</v>
      </c>
      <c r="AT325" s="148">
        <v>8</v>
      </c>
      <c r="AV325" s="91">
        <v>13</v>
      </c>
      <c r="AW325" s="93">
        <v>27</v>
      </c>
      <c r="AX325" s="99">
        <f t="shared" si="204"/>
        <v>13027</v>
      </c>
      <c r="AZ325" s="7" t="s">
        <v>3053</v>
      </c>
      <c r="BA325" t="s">
        <v>3290</v>
      </c>
    </row>
    <row r="326" spans="1:53" hidden="1" outlineLevel="1">
      <c r="A326" t="s">
        <v>2825</v>
      </c>
      <c r="B326" t="s">
        <v>1568</v>
      </c>
      <c r="C326" s="1">
        <f t="shared" si="189"/>
        <v>3280</v>
      </c>
      <c r="D326" s="7">
        <f>IF(P326&gt;0,RANK(P326,(P326:R326,S326:AG326)),0)</f>
        <v>7</v>
      </c>
      <c r="E326" s="7">
        <f>IF(Q326&gt;0,RANK(Q326,(P326:R326,S326:AG326)),0)</f>
        <v>1</v>
      </c>
      <c r="F326" s="7">
        <f>IF(R326&gt;0,RANK(R326,(P326:R326,S326:AG326)),0)</f>
        <v>2</v>
      </c>
      <c r="G326" s="7">
        <f>IF(S326&gt;0,RANK(S326,(P326:R326,S326:AG326)),0)</f>
        <v>4</v>
      </c>
      <c r="H326" s="48">
        <f t="shared" si="190"/>
        <v>157</v>
      </c>
      <c r="I326" s="163">
        <f t="shared" ref="I326:I389" si="206">H326/C326</f>
        <v>4.7865853658536586E-2</v>
      </c>
      <c r="J326" s="2"/>
      <c r="K326" s="2">
        <f t="shared" si="191"/>
        <v>1.5243902439024391E-3</v>
      </c>
      <c r="L326" s="2">
        <f t="shared" si="192"/>
        <v>0.35060975609756095</v>
      </c>
      <c r="M326" s="2">
        <f t="shared" si="193"/>
        <v>0.30274390243902438</v>
      </c>
      <c r="N326" s="2">
        <f t="shared" si="194"/>
        <v>6.7682926829268297E-2</v>
      </c>
      <c r="O326" s="2">
        <f t="shared" si="195"/>
        <v>0.27743902439024398</v>
      </c>
      <c r="P326" s="1">
        <v>5</v>
      </c>
      <c r="Q326" s="1">
        <v>1150</v>
      </c>
      <c r="R326" s="1">
        <v>993</v>
      </c>
      <c r="S326" s="1">
        <v>222</v>
      </c>
      <c r="T326" s="1">
        <v>886</v>
      </c>
      <c r="U326" s="1">
        <v>6</v>
      </c>
      <c r="V326" s="1">
        <v>10</v>
      </c>
      <c r="AC326" s="1">
        <v>4</v>
      </c>
      <c r="AF326" s="1">
        <v>4</v>
      </c>
      <c r="AI326" s="7">
        <f t="shared" si="196"/>
        <v>3</v>
      </c>
      <c r="AJ326" s="7">
        <f t="shared" si="197"/>
        <v>6</v>
      </c>
      <c r="AK326" s="7">
        <f t="shared" si="198"/>
        <v>5</v>
      </c>
      <c r="AL326" s="7">
        <f t="shared" si="199"/>
        <v>0</v>
      </c>
      <c r="AM326" s="2">
        <f t="shared" si="200"/>
        <v>0.27012195121951221</v>
      </c>
      <c r="AN326" s="2">
        <f t="shared" si="201"/>
        <v>1.8292682926829269E-3</v>
      </c>
      <c r="AO326" s="2">
        <f t="shared" si="202"/>
        <v>3.0487804878048782E-3</v>
      </c>
      <c r="AP326" s="2">
        <f t="shared" si="203"/>
        <v>0</v>
      </c>
      <c r="AR326" t="str">
        <f t="shared" si="205"/>
        <v>Bryan</v>
      </c>
      <c r="AS326" t="s">
        <v>1568</v>
      </c>
      <c r="AT326" s="148">
        <v>1</v>
      </c>
      <c r="AV326" s="91">
        <v>13</v>
      </c>
      <c r="AW326" s="93">
        <v>29</v>
      </c>
      <c r="AX326" s="99">
        <f t="shared" si="204"/>
        <v>13029</v>
      </c>
      <c r="AZ326" s="7" t="s">
        <v>3053</v>
      </c>
      <c r="BA326" t="s">
        <v>3290</v>
      </c>
    </row>
    <row r="327" spans="1:53" hidden="1" outlineLevel="1">
      <c r="A327" t="s">
        <v>1524</v>
      </c>
      <c r="B327" t="s">
        <v>1568</v>
      </c>
      <c r="C327" s="1">
        <f t="shared" si="189"/>
        <v>5206</v>
      </c>
      <c r="D327" s="7">
        <f>IF(P327&gt;0,RANK(P327,(P327:R327,S327:AG327)),0)</f>
        <v>8</v>
      </c>
      <c r="E327" s="7">
        <f>IF(Q327&gt;0,RANK(Q327,(P327:R327,S327:AG327)),0)</f>
        <v>1</v>
      </c>
      <c r="F327" s="7">
        <f>IF(R327&gt;0,RANK(R327,(P327:R327,S327:AG327)),0)</f>
        <v>2</v>
      </c>
      <c r="G327" s="7">
        <f>IF(S327&gt;0,RANK(S327,(P327:R327,S327:AG327)),0)</f>
        <v>4</v>
      </c>
      <c r="H327" s="48">
        <f t="shared" si="190"/>
        <v>978</v>
      </c>
      <c r="I327" s="163">
        <f t="shared" si="206"/>
        <v>0.18786016135228584</v>
      </c>
      <c r="J327" s="2"/>
      <c r="K327" s="2">
        <f t="shared" si="191"/>
        <v>1.3446023818670765E-3</v>
      </c>
      <c r="L327" s="2">
        <f t="shared" si="192"/>
        <v>0.43315405301575105</v>
      </c>
      <c r="M327" s="2">
        <f t="shared" si="193"/>
        <v>0.24529389166346524</v>
      </c>
      <c r="N327" s="2">
        <f t="shared" si="194"/>
        <v>6.9535151747983096E-2</v>
      </c>
      <c r="O327" s="2">
        <f t="shared" si="195"/>
        <v>0.25067230119093353</v>
      </c>
      <c r="P327" s="1">
        <v>7</v>
      </c>
      <c r="Q327" s="1">
        <v>2255</v>
      </c>
      <c r="R327" s="1">
        <v>1277</v>
      </c>
      <c r="S327" s="1">
        <v>362</v>
      </c>
      <c r="T327" s="1">
        <v>1275</v>
      </c>
      <c r="U327" s="1">
        <v>10</v>
      </c>
      <c r="V327" s="1">
        <v>8</v>
      </c>
      <c r="AC327" s="1">
        <v>4</v>
      </c>
      <c r="AF327" s="1">
        <v>8</v>
      </c>
      <c r="AI327" s="7">
        <f t="shared" si="196"/>
        <v>3</v>
      </c>
      <c r="AJ327" s="7">
        <f t="shared" si="197"/>
        <v>5</v>
      </c>
      <c r="AK327" s="7">
        <f t="shared" si="198"/>
        <v>6</v>
      </c>
      <c r="AL327" s="7">
        <f t="shared" si="199"/>
        <v>0</v>
      </c>
      <c r="AM327" s="2">
        <f t="shared" si="200"/>
        <v>0.24490971955436036</v>
      </c>
      <c r="AN327" s="2">
        <f t="shared" si="201"/>
        <v>1.9208605455243949E-3</v>
      </c>
      <c r="AO327" s="2">
        <f t="shared" si="202"/>
        <v>1.536688436419516E-3</v>
      </c>
      <c r="AP327" s="2">
        <f t="shared" si="203"/>
        <v>0</v>
      </c>
      <c r="AR327" t="str">
        <f t="shared" si="205"/>
        <v>Bulloch</v>
      </c>
      <c r="AS327" t="s">
        <v>1568</v>
      </c>
      <c r="AT327" s="148">
        <v>12</v>
      </c>
      <c r="AV327" s="91">
        <v>13</v>
      </c>
      <c r="AW327" s="93">
        <v>31</v>
      </c>
      <c r="AX327" s="99">
        <f t="shared" si="204"/>
        <v>13031</v>
      </c>
      <c r="AZ327" s="7" t="s">
        <v>3053</v>
      </c>
      <c r="BA327" t="s">
        <v>3290</v>
      </c>
    </row>
    <row r="328" spans="1:53" hidden="1" outlineLevel="1">
      <c r="A328" t="s">
        <v>1763</v>
      </c>
      <c r="B328" t="s">
        <v>1568</v>
      </c>
      <c r="C328" s="1">
        <f t="shared" si="189"/>
        <v>1788</v>
      </c>
      <c r="D328" s="7">
        <f>IF(P328&gt;0,RANK(P328,(P328:R328,S328:AG328)),0)</f>
        <v>0</v>
      </c>
      <c r="E328" s="7">
        <f>IF(Q328&gt;0,RANK(Q328,(P328:R328,S328:AG328)),0)</f>
        <v>1</v>
      </c>
      <c r="F328" s="7">
        <f>IF(R328&gt;0,RANK(R328,(P328:R328,S328:AG328)),0)</f>
        <v>3</v>
      </c>
      <c r="G328" s="7">
        <f>IF(S328&gt;0,RANK(S328,(P328:R328,S328:AG328)),0)</f>
        <v>4</v>
      </c>
      <c r="H328" s="48">
        <f t="shared" si="190"/>
        <v>404</v>
      </c>
      <c r="I328" s="163">
        <f t="shared" si="206"/>
        <v>0.22595078299776286</v>
      </c>
      <c r="J328" s="2"/>
      <c r="K328" s="2">
        <f t="shared" si="191"/>
        <v>0</v>
      </c>
      <c r="L328" s="2">
        <f t="shared" si="192"/>
        <v>0.49496644295302011</v>
      </c>
      <c r="M328" s="2">
        <f t="shared" si="193"/>
        <v>0.17449664429530201</v>
      </c>
      <c r="N328" s="2">
        <f t="shared" si="194"/>
        <v>5.4250559284116331E-2</v>
      </c>
      <c r="O328" s="2">
        <f t="shared" si="195"/>
        <v>0.27628635346756164</v>
      </c>
      <c r="P328" s="1">
        <v>0</v>
      </c>
      <c r="Q328" s="1">
        <v>885</v>
      </c>
      <c r="R328" s="1">
        <v>312</v>
      </c>
      <c r="S328" s="1">
        <v>97</v>
      </c>
      <c r="T328" s="1">
        <v>481</v>
      </c>
      <c r="U328" s="1">
        <v>7</v>
      </c>
      <c r="V328" s="1">
        <v>4</v>
      </c>
      <c r="AC328" s="1">
        <v>1</v>
      </c>
      <c r="AF328" s="1">
        <v>1</v>
      </c>
      <c r="AI328" s="7">
        <f t="shared" si="196"/>
        <v>2</v>
      </c>
      <c r="AJ328" s="7">
        <f t="shared" si="197"/>
        <v>5</v>
      </c>
      <c r="AK328" s="7">
        <f t="shared" si="198"/>
        <v>6</v>
      </c>
      <c r="AL328" s="7">
        <f t="shared" si="199"/>
        <v>0</v>
      </c>
      <c r="AM328" s="2">
        <f t="shared" si="200"/>
        <v>0.26901565995525728</v>
      </c>
      <c r="AN328" s="2">
        <f t="shared" si="201"/>
        <v>3.9149888143176735E-3</v>
      </c>
      <c r="AO328" s="2">
        <f t="shared" si="202"/>
        <v>2.2371364653243847E-3</v>
      </c>
      <c r="AP328" s="2">
        <f t="shared" si="203"/>
        <v>0</v>
      </c>
      <c r="AR328" t="str">
        <f t="shared" si="205"/>
        <v>Burke</v>
      </c>
      <c r="AS328" t="s">
        <v>1568</v>
      </c>
      <c r="AT328" s="148">
        <v>12</v>
      </c>
      <c r="AV328" s="91">
        <v>13</v>
      </c>
      <c r="AW328" s="93">
        <v>33</v>
      </c>
      <c r="AX328" s="99">
        <f t="shared" si="204"/>
        <v>13033</v>
      </c>
      <c r="AZ328" s="7" t="s">
        <v>3053</v>
      </c>
      <c r="BA328" t="s">
        <v>3290</v>
      </c>
    </row>
    <row r="329" spans="1:53" hidden="1" outlineLevel="1">
      <c r="A329" t="s">
        <v>2989</v>
      </c>
      <c r="B329" t="s">
        <v>1568</v>
      </c>
      <c r="C329" s="1">
        <f t="shared" si="189"/>
        <v>3055</v>
      </c>
      <c r="D329" s="7">
        <f>IF(P329&gt;0,RANK(P329,(P329:R329,S329:AG329)),0)</f>
        <v>7</v>
      </c>
      <c r="E329" s="7">
        <f>IF(Q329&gt;0,RANK(Q329,(P329:R329,S329:AG329)),0)</f>
        <v>1</v>
      </c>
      <c r="F329" s="7">
        <f>IF(R329&gt;0,RANK(R329,(P329:R329,S329:AG329)),0)</f>
        <v>3</v>
      </c>
      <c r="G329" s="7">
        <f>IF(S329&gt;0,RANK(S329,(P329:R329,S329:AG329)),0)</f>
        <v>4</v>
      </c>
      <c r="H329" s="48">
        <f t="shared" si="190"/>
        <v>1249</v>
      </c>
      <c r="I329" s="163">
        <f t="shared" si="206"/>
        <v>0.40883797054009818</v>
      </c>
      <c r="J329" s="2"/>
      <c r="K329" s="2">
        <f t="shared" si="191"/>
        <v>1.9639934533551553E-3</v>
      </c>
      <c r="L329" s="2">
        <f t="shared" si="192"/>
        <v>0.60229132569558097</v>
      </c>
      <c r="M329" s="2">
        <f t="shared" si="193"/>
        <v>0.1453355155482815</v>
      </c>
      <c r="N329" s="2">
        <f t="shared" si="194"/>
        <v>4.9099836333878884E-2</v>
      </c>
      <c r="O329" s="2">
        <f t="shared" si="195"/>
        <v>0.20130932896890347</v>
      </c>
      <c r="P329" s="1">
        <v>6</v>
      </c>
      <c r="Q329" s="1">
        <v>1840</v>
      </c>
      <c r="R329" s="1">
        <v>444</v>
      </c>
      <c r="S329" s="1">
        <v>150</v>
      </c>
      <c r="T329" s="1">
        <v>591</v>
      </c>
      <c r="U329" s="1">
        <v>10</v>
      </c>
      <c r="V329" s="1">
        <v>8</v>
      </c>
      <c r="AC329" s="1">
        <v>3</v>
      </c>
      <c r="AF329" s="1">
        <v>3</v>
      </c>
      <c r="AI329" s="7">
        <f t="shared" si="196"/>
        <v>2</v>
      </c>
      <c r="AJ329" s="7">
        <f t="shared" si="197"/>
        <v>5</v>
      </c>
      <c r="AK329" s="7">
        <f t="shared" si="198"/>
        <v>6</v>
      </c>
      <c r="AL329" s="7">
        <f t="shared" si="199"/>
        <v>0</v>
      </c>
      <c r="AM329" s="2">
        <f t="shared" si="200"/>
        <v>0.19345335515548281</v>
      </c>
      <c r="AN329" s="2">
        <f t="shared" si="201"/>
        <v>3.2733224222585926E-3</v>
      </c>
      <c r="AO329" s="2">
        <f t="shared" si="202"/>
        <v>2.6186579378068742E-3</v>
      </c>
      <c r="AP329" s="2">
        <f t="shared" si="203"/>
        <v>0</v>
      </c>
      <c r="AR329" t="str">
        <f t="shared" si="205"/>
        <v>Butts</v>
      </c>
      <c r="AS329" t="s">
        <v>1568</v>
      </c>
      <c r="AT329" s="148">
        <v>10</v>
      </c>
      <c r="AV329" s="91">
        <v>13</v>
      </c>
      <c r="AW329" s="93">
        <v>35</v>
      </c>
      <c r="AX329" s="99">
        <f t="shared" si="204"/>
        <v>13035</v>
      </c>
      <c r="AZ329" s="7" t="s">
        <v>3053</v>
      </c>
      <c r="BA329" t="s">
        <v>3290</v>
      </c>
    </row>
    <row r="330" spans="1:53" hidden="1" outlineLevel="1">
      <c r="A330" t="s">
        <v>1973</v>
      </c>
      <c r="B330" t="s">
        <v>1568</v>
      </c>
      <c r="C330" s="1">
        <f t="shared" si="189"/>
        <v>272</v>
      </c>
      <c r="D330" s="7">
        <f>IF(P330&gt;0,RANK(P330,(P330:R330,S330:AG330)),0)</f>
        <v>5</v>
      </c>
      <c r="E330" s="7">
        <f>IF(Q330&gt;0,RANK(Q330,(P330:R330,S330:AG330)),0)</f>
        <v>1</v>
      </c>
      <c r="F330" s="7">
        <f>IF(R330&gt;0,RANK(R330,(P330:R330,S330:AG330)),0)</f>
        <v>2</v>
      </c>
      <c r="G330" s="7">
        <f>IF(S330&gt;0,RANK(S330,(P330:R330,S330:AG330)),0)</f>
        <v>4</v>
      </c>
      <c r="H330" s="48">
        <f t="shared" si="190"/>
        <v>82</v>
      </c>
      <c r="I330" s="163">
        <f t="shared" si="206"/>
        <v>0.3014705882352941</v>
      </c>
      <c r="J330" s="2"/>
      <c r="K330" s="2">
        <f t="shared" si="191"/>
        <v>7.3529411764705881E-3</v>
      </c>
      <c r="L330" s="2">
        <f t="shared" si="192"/>
        <v>0.52941176470588236</v>
      </c>
      <c r="M330" s="2">
        <f t="shared" si="193"/>
        <v>0.22794117647058823</v>
      </c>
      <c r="N330" s="2">
        <f t="shared" si="194"/>
        <v>2.2058823529411766E-2</v>
      </c>
      <c r="O330" s="2">
        <f t="shared" si="195"/>
        <v>0.21323529411764708</v>
      </c>
      <c r="P330" s="1">
        <v>2</v>
      </c>
      <c r="Q330" s="1">
        <v>144</v>
      </c>
      <c r="R330" s="1">
        <v>62</v>
      </c>
      <c r="S330" s="1">
        <v>6</v>
      </c>
      <c r="T330" s="1">
        <v>58</v>
      </c>
      <c r="U330" s="1">
        <v>0</v>
      </c>
      <c r="V330" s="1">
        <v>0</v>
      </c>
      <c r="AC330" s="1">
        <v>0</v>
      </c>
      <c r="AF330" s="1">
        <v>0</v>
      </c>
      <c r="AI330" s="7">
        <f t="shared" si="196"/>
        <v>3</v>
      </c>
      <c r="AJ330" s="7">
        <f t="shared" si="197"/>
        <v>0</v>
      </c>
      <c r="AK330" s="7">
        <f t="shared" si="198"/>
        <v>0</v>
      </c>
      <c r="AL330" s="7">
        <f t="shared" si="199"/>
        <v>0</v>
      </c>
      <c r="AM330" s="2">
        <f t="shared" si="200"/>
        <v>0.21323529411764705</v>
      </c>
      <c r="AN330" s="2">
        <f t="shared" si="201"/>
        <v>0</v>
      </c>
      <c r="AO330" s="2">
        <f t="shared" si="202"/>
        <v>0</v>
      </c>
      <c r="AP330" s="2">
        <f t="shared" si="203"/>
        <v>0</v>
      </c>
      <c r="AR330" t="str">
        <f t="shared" si="205"/>
        <v>Calhoun</v>
      </c>
      <c r="AS330" t="s">
        <v>1568</v>
      </c>
      <c r="AT330" s="148">
        <v>2</v>
      </c>
      <c r="AV330" s="91">
        <v>13</v>
      </c>
      <c r="AW330" s="93">
        <v>37</v>
      </c>
      <c r="AX330" s="99">
        <f t="shared" si="204"/>
        <v>13037</v>
      </c>
      <c r="AZ330" s="7" t="s">
        <v>3053</v>
      </c>
      <c r="BA330" t="s">
        <v>3290</v>
      </c>
    </row>
    <row r="331" spans="1:53" hidden="1" outlineLevel="1">
      <c r="A331" t="s">
        <v>1588</v>
      </c>
      <c r="B331" t="s">
        <v>1568</v>
      </c>
      <c r="C331" s="1">
        <f t="shared" si="189"/>
        <v>4197</v>
      </c>
      <c r="D331" s="7">
        <f>IF(P331&gt;0,RANK(P331,(P331:R331,S331:AG331)),0)</f>
        <v>8</v>
      </c>
      <c r="E331" s="7">
        <f>IF(Q331&gt;0,RANK(Q331,(P331:R331,S331:AG331)),0)</f>
        <v>1</v>
      </c>
      <c r="F331" s="7">
        <f>IF(R331&gt;0,RANK(R331,(P331:R331,S331:AG331)),0)</f>
        <v>2</v>
      </c>
      <c r="G331" s="7">
        <f>IF(S331&gt;0,RANK(S331,(P331:R331,S331:AG331)),0)</f>
        <v>4</v>
      </c>
      <c r="H331" s="48">
        <f t="shared" si="190"/>
        <v>135</v>
      </c>
      <c r="I331" s="163">
        <f t="shared" si="206"/>
        <v>3.2165832737669764E-2</v>
      </c>
      <c r="J331" s="2"/>
      <c r="K331" s="2">
        <f t="shared" si="191"/>
        <v>1.1913271384322134E-3</v>
      </c>
      <c r="L331" s="2">
        <f t="shared" si="192"/>
        <v>0.34024303073624018</v>
      </c>
      <c r="M331" s="2">
        <f t="shared" si="193"/>
        <v>0.30807719799857042</v>
      </c>
      <c r="N331" s="2">
        <f t="shared" si="194"/>
        <v>0.10197760304979747</v>
      </c>
      <c r="O331" s="2">
        <f t="shared" si="195"/>
        <v>0.24851084107695975</v>
      </c>
      <c r="P331" s="1">
        <v>5</v>
      </c>
      <c r="Q331" s="1">
        <v>1428</v>
      </c>
      <c r="R331" s="1">
        <v>1293</v>
      </c>
      <c r="S331" s="1">
        <v>428</v>
      </c>
      <c r="T331" s="1">
        <v>1012</v>
      </c>
      <c r="U331" s="1">
        <v>12</v>
      </c>
      <c r="V331" s="1">
        <v>8</v>
      </c>
      <c r="AC331" s="1">
        <v>8</v>
      </c>
      <c r="AF331" s="1">
        <v>3</v>
      </c>
      <c r="AI331" s="7">
        <f t="shared" si="196"/>
        <v>3</v>
      </c>
      <c r="AJ331" s="7">
        <f t="shared" si="197"/>
        <v>5</v>
      </c>
      <c r="AK331" s="7">
        <f t="shared" si="198"/>
        <v>6</v>
      </c>
      <c r="AL331" s="7">
        <f t="shared" si="199"/>
        <v>0</v>
      </c>
      <c r="AM331" s="2">
        <f t="shared" si="200"/>
        <v>0.24112461281868</v>
      </c>
      <c r="AN331" s="2">
        <f t="shared" si="201"/>
        <v>2.8591851322373124E-3</v>
      </c>
      <c r="AO331" s="2">
        <f t="shared" si="202"/>
        <v>1.9061234214915416E-3</v>
      </c>
      <c r="AP331" s="2">
        <f t="shared" si="203"/>
        <v>0</v>
      </c>
      <c r="AR331" t="str">
        <f t="shared" si="205"/>
        <v>Camden</v>
      </c>
      <c r="AS331" t="s">
        <v>1568</v>
      </c>
      <c r="AT331" s="148">
        <v>1</v>
      </c>
      <c r="AV331" s="91">
        <v>13</v>
      </c>
      <c r="AW331" s="93">
        <v>39</v>
      </c>
      <c r="AX331" s="99">
        <f t="shared" si="204"/>
        <v>13039</v>
      </c>
      <c r="AZ331" s="7" t="s">
        <v>3053</v>
      </c>
      <c r="BA331" t="s">
        <v>3290</v>
      </c>
    </row>
    <row r="332" spans="1:53" hidden="1" outlineLevel="1">
      <c r="A332" t="s">
        <v>1836</v>
      </c>
      <c r="B332" t="s">
        <v>1568</v>
      </c>
      <c r="C332" s="1">
        <f t="shared" si="189"/>
        <v>847</v>
      </c>
      <c r="D332" s="7">
        <f>IF(P332&gt;0,RANK(P332,(P332:R332,S332:AG332)),0)</f>
        <v>5</v>
      </c>
      <c r="E332" s="7">
        <f>IF(Q332&gt;0,RANK(Q332,(P332:R332,S332:AG332)),0)</f>
        <v>1</v>
      </c>
      <c r="F332" s="7">
        <f>IF(R332&gt;0,RANK(R332,(P332:R332,S332:AG332)),0)</f>
        <v>3</v>
      </c>
      <c r="G332" s="7">
        <f>IF(S332&gt;0,RANK(S332,(P332:R332,S332:AG332)),0)</f>
        <v>4</v>
      </c>
      <c r="H332" s="48">
        <f t="shared" si="190"/>
        <v>263</v>
      </c>
      <c r="I332" s="163">
        <f t="shared" si="206"/>
        <v>0.31050767414403779</v>
      </c>
      <c r="J332" s="2"/>
      <c r="K332" s="2">
        <f t="shared" si="191"/>
        <v>2.3612750885478157E-3</v>
      </c>
      <c r="L332" s="2">
        <f t="shared" si="192"/>
        <v>0.5360094451003542</v>
      </c>
      <c r="M332" s="2">
        <f t="shared" si="193"/>
        <v>0.18890200708382526</v>
      </c>
      <c r="N332" s="2">
        <f t="shared" si="194"/>
        <v>4.3683589138134596E-2</v>
      </c>
      <c r="O332" s="2">
        <f t="shared" si="195"/>
        <v>0.22904368358913818</v>
      </c>
      <c r="P332" s="1">
        <v>2</v>
      </c>
      <c r="Q332" s="1">
        <v>454</v>
      </c>
      <c r="R332" s="1">
        <v>160</v>
      </c>
      <c r="S332" s="1">
        <v>37</v>
      </c>
      <c r="T332" s="1">
        <v>191</v>
      </c>
      <c r="U332" s="1">
        <v>1</v>
      </c>
      <c r="V332" s="1">
        <v>1</v>
      </c>
      <c r="AC332" s="1">
        <v>1</v>
      </c>
      <c r="AF332" s="1">
        <v>0</v>
      </c>
      <c r="AI332" s="7">
        <f t="shared" si="196"/>
        <v>2</v>
      </c>
      <c r="AJ332" s="7">
        <f t="shared" si="197"/>
        <v>6</v>
      </c>
      <c r="AK332" s="7">
        <f t="shared" si="198"/>
        <v>6</v>
      </c>
      <c r="AL332" s="7">
        <f t="shared" si="199"/>
        <v>0</v>
      </c>
      <c r="AM332" s="2">
        <f t="shared" si="200"/>
        <v>0.22550177095631641</v>
      </c>
      <c r="AN332" s="2">
        <f t="shared" si="201"/>
        <v>1.1806375442739079E-3</v>
      </c>
      <c r="AO332" s="2">
        <f t="shared" si="202"/>
        <v>1.1806375442739079E-3</v>
      </c>
      <c r="AP332" s="2">
        <f t="shared" si="203"/>
        <v>0</v>
      </c>
      <c r="AR332" t="str">
        <f t="shared" si="205"/>
        <v>Candler</v>
      </c>
      <c r="AS332" t="s">
        <v>1568</v>
      </c>
      <c r="AT332" s="148">
        <v>12</v>
      </c>
      <c r="AV332" s="91">
        <v>13</v>
      </c>
      <c r="AW332" s="93">
        <v>43</v>
      </c>
      <c r="AX332" s="99">
        <f t="shared" si="204"/>
        <v>13043</v>
      </c>
      <c r="AZ332" s="7" t="s">
        <v>3053</v>
      </c>
      <c r="BA332" t="s">
        <v>3290</v>
      </c>
    </row>
    <row r="333" spans="1:53" hidden="1" outlineLevel="1">
      <c r="A333" t="s">
        <v>1837</v>
      </c>
      <c r="B333" t="s">
        <v>1568</v>
      </c>
      <c r="C333" s="1">
        <f t="shared" si="189"/>
        <v>12363</v>
      </c>
      <c r="D333" s="7">
        <f>IF(P333&gt;0,RANK(P333,(P333:R333,S333:AG333)),0)</f>
        <v>7</v>
      </c>
      <c r="E333" s="7">
        <f>IF(Q333&gt;0,RANK(Q333,(P333:R333,S333:AG333)),0)</f>
        <v>1</v>
      </c>
      <c r="F333" s="7">
        <f>IF(R333&gt;0,RANK(R333,(P333:R333,S333:AG333)),0)</f>
        <v>3</v>
      </c>
      <c r="G333" s="7">
        <f>IF(S333&gt;0,RANK(S333,(P333:R333,S333:AG333)),0)</f>
        <v>4</v>
      </c>
      <c r="H333" s="48">
        <f t="shared" si="190"/>
        <v>5425</v>
      </c>
      <c r="I333" s="163">
        <f t="shared" si="206"/>
        <v>0.43880935048127478</v>
      </c>
      <c r="J333" s="2"/>
      <c r="K333" s="2">
        <f t="shared" si="191"/>
        <v>1.1324112270484511E-3</v>
      </c>
      <c r="L333" s="2">
        <f t="shared" si="192"/>
        <v>0.60826660195745375</v>
      </c>
      <c r="M333" s="2">
        <f t="shared" si="193"/>
        <v>0.15222842352179891</v>
      </c>
      <c r="N333" s="2">
        <f t="shared" si="194"/>
        <v>6.5437191620156918E-2</v>
      </c>
      <c r="O333" s="2">
        <f t="shared" si="195"/>
        <v>0.172935371673542</v>
      </c>
      <c r="P333" s="1">
        <v>14</v>
      </c>
      <c r="Q333" s="1">
        <v>7520</v>
      </c>
      <c r="R333" s="1">
        <v>1882</v>
      </c>
      <c r="S333" s="1">
        <v>809</v>
      </c>
      <c r="T333" s="1">
        <v>2095</v>
      </c>
      <c r="U333" s="1">
        <v>15</v>
      </c>
      <c r="V333" s="1">
        <v>20</v>
      </c>
      <c r="AC333" s="1">
        <v>3</v>
      </c>
      <c r="AF333" s="1">
        <v>5</v>
      </c>
      <c r="AI333" s="7">
        <f t="shared" si="196"/>
        <v>2</v>
      </c>
      <c r="AJ333" s="7">
        <f t="shared" si="197"/>
        <v>6</v>
      </c>
      <c r="AK333" s="7">
        <f t="shared" si="198"/>
        <v>5</v>
      </c>
      <c r="AL333" s="7">
        <f t="shared" si="199"/>
        <v>0</v>
      </c>
      <c r="AM333" s="2">
        <f t="shared" si="200"/>
        <v>0.16945725147617893</v>
      </c>
      <c r="AN333" s="2">
        <f t="shared" si="201"/>
        <v>1.2132977432661976E-3</v>
      </c>
      <c r="AO333" s="2">
        <f t="shared" si="202"/>
        <v>1.61773032435493E-3</v>
      </c>
      <c r="AP333" s="2">
        <f t="shared" si="203"/>
        <v>0</v>
      </c>
      <c r="AR333" t="str">
        <f t="shared" si="205"/>
        <v>Carroll</v>
      </c>
      <c r="AS333" t="s">
        <v>1568</v>
      </c>
      <c r="AT333" s="148">
        <v>3</v>
      </c>
      <c r="AV333" s="91">
        <v>13</v>
      </c>
      <c r="AW333" s="93">
        <v>45</v>
      </c>
      <c r="AX333" s="99">
        <f t="shared" si="204"/>
        <v>13045</v>
      </c>
      <c r="AZ333" s="7" t="s">
        <v>3053</v>
      </c>
      <c r="BA333" t="s">
        <v>3290</v>
      </c>
    </row>
    <row r="334" spans="1:53" hidden="1" outlineLevel="1">
      <c r="A334" t="s">
        <v>2297</v>
      </c>
      <c r="B334" t="s">
        <v>1568</v>
      </c>
      <c r="C334" s="1">
        <f t="shared" si="189"/>
        <v>6184</v>
      </c>
      <c r="D334" s="7">
        <f>IF(P334&gt;0,RANK(P334,(P334:R334,S334:AG334)),0)</f>
        <v>7</v>
      </c>
      <c r="E334" s="7">
        <f>IF(Q334&gt;0,RANK(Q334,(P334:R334,S334:AG334)),0)</f>
        <v>1</v>
      </c>
      <c r="F334" s="7">
        <f>IF(R334&gt;0,RANK(R334,(P334:R334,S334:AG334)),0)</f>
        <v>3</v>
      </c>
      <c r="G334" s="7">
        <f>IF(S334&gt;0,RANK(S334,(P334:R334,S334:AG334)),0)</f>
        <v>4</v>
      </c>
      <c r="H334" s="48">
        <f t="shared" si="190"/>
        <v>727</v>
      </c>
      <c r="I334" s="163">
        <f t="shared" si="206"/>
        <v>0.1175614489003881</v>
      </c>
      <c r="J334" s="2"/>
      <c r="K334" s="2">
        <f t="shared" si="191"/>
        <v>1.131953428201811E-3</v>
      </c>
      <c r="L334" s="2">
        <f t="shared" si="192"/>
        <v>0.42884864165588615</v>
      </c>
      <c r="M334" s="2">
        <f t="shared" si="193"/>
        <v>0.17626131953428201</v>
      </c>
      <c r="N334" s="2">
        <f t="shared" si="194"/>
        <v>7.7134540750323416E-2</v>
      </c>
      <c r="O334" s="2">
        <f t="shared" si="195"/>
        <v>0.31662354463130649</v>
      </c>
      <c r="P334" s="1">
        <v>7</v>
      </c>
      <c r="Q334" s="1">
        <v>2652</v>
      </c>
      <c r="R334" s="1">
        <v>1090</v>
      </c>
      <c r="S334" s="1">
        <v>477</v>
      </c>
      <c r="T334" s="1">
        <v>1925</v>
      </c>
      <c r="U334" s="1">
        <v>12</v>
      </c>
      <c r="V334" s="1">
        <v>13</v>
      </c>
      <c r="AC334" s="1">
        <v>5</v>
      </c>
      <c r="AF334" s="1">
        <v>3</v>
      </c>
      <c r="AI334" s="7">
        <f t="shared" si="196"/>
        <v>2</v>
      </c>
      <c r="AJ334" s="7">
        <f t="shared" si="197"/>
        <v>6</v>
      </c>
      <c r="AK334" s="7">
        <f t="shared" si="198"/>
        <v>5</v>
      </c>
      <c r="AL334" s="7">
        <f t="shared" si="199"/>
        <v>0</v>
      </c>
      <c r="AM334" s="2">
        <f t="shared" si="200"/>
        <v>0.31128719275549804</v>
      </c>
      <c r="AN334" s="2">
        <f t="shared" si="201"/>
        <v>1.9404915912031048E-3</v>
      </c>
      <c r="AO334" s="2">
        <f t="shared" si="202"/>
        <v>2.1021992238033633E-3</v>
      </c>
      <c r="AP334" s="2">
        <f t="shared" si="203"/>
        <v>0</v>
      </c>
      <c r="AR334" t="str">
        <f t="shared" si="205"/>
        <v>Catoosa</v>
      </c>
      <c r="AS334" t="s">
        <v>1568</v>
      </c>
      <c r="AT334" s="148">
        <v>14</v>
      </c>
      <c r="AV334" s="91">
        <v>13</v>
      </c>
      <c r="AW334" s="93">
        <v>47</v>
      </c>
      <c r="AX334" s="99">
        <f t="shared" si="204"/>
        <v>13047</v>
      </c>
      <c r="AZ334" s="7" t="s">
        <v>3053</v>
      </c>
      <c r="BA334" t="s">
        <v>3290</v>
      </c>
    </row>
    <row r="335" spans="1:53" hidden="1" outlineLevel="1">
      <c r="A335" t="s">
        <v>1823</v>
      </c>
      <c r="B335" t="s">
        <v>1568</v>
      </c>
      <c r="C335" s="1">
        <f t="shared" si="189"/>
        <v>985</v>
      </c>
      <c r="D335" s="7">
        <f>IF(P335&gt;0,RANK(P335,(P335:R335,S335:AG335)),0)</f>
        <v>6</v>
      </c>
      <c r="E335" s="7">
        <f>IF(Q335&gt;0,RANK(Q335,(P335:R335,S335:AG335)),0)</f>
        <v>1</v>
      </c>
      <c r="F335" s="7">
        <f>IF(R335&gt;0,RANK(R335,(P335:R335,S335:AG335)),0)</f>
        <v>3</v>
      </c>
      <c r="G335" s="7">
        <f>IF(S335&gt;0,RANK(S335,(P335:R335,S335:AG335)),0)</f>
        <v>4</v>
      </c>
      <c r="H335" s="48">
        <f t="shared" si="190"/>
        <v>18</v>
      </c>
      <c r="I335" s="163">
        <f t="shared" si="206"/>
        <v>1.8274111675126905E-2</v>
      </c>
      <c r="J335" s="2"/>
      <c r="K335" s="2">
        <f t="shared" si="191"/>
        <v>2.0304568527918783E-3</v>
      </c>
      <c r="L335" s="2">
        <f t="shared" si="192"/>
        <v>0.35126903553299493</v>
      </c>
      <c r="M335" s="2">
        <f t="shared" si="193"/>
        <v>0.23045685279187816</v>
      </c>
      <c r="N335" s="2">
        <f t="shared" si="194"/>
        <v>7.309644670050762E-2</v>
      </c>
      <c r="O335" s="2">
        <f t="shared" si="195"/>
        <v>0.34314720812182736</v>
      </c>
      <c r="P335" s="1">
        <v>2</v>
      </c>
      <c r="Q335" s="1">
        <v>346</v>
      </c>
      <c r="R335" s="1">
        <v>227</v>
      </c>
      <c r="S335" s="1">
        <v>72</v>
      </c>
      <c r="T335" s="1">
        <v>328</v>
      </c>
      <c r="U335" s="1">
        <v>5</v>
      </c>
      <c r="V335" s="1">
        <v>2</v>
      </c>
      <c r="AC335" s="1">
        <v>1</v>
      </c>
      <c r="AF335" s="1">
        <v>2</v>
      </c>
      <c r="AI335" s="7">
        <f t="shared" si="196"/>
        <v>2</v>
      </c>
      <c r="AJ335" s="7">
        <f t="shared" si="197"/>
        <v>5</v>
      </c>
      <c r="AK335" s="7">
        <f t="shared" si="198"/>
        <v>6</v>
      </c>
      <c r="AL335" s="7">
        <f t="shared" si="199"/>
        <v>0</v>
      </c>
      <c r="AM335" s="2">
        <f t="shared" si="200"/>
        <v>0.332994923857868</v>
      </c>
      <c r="AN335" s="2">
        <f t="shared" si="201"/>
        <v>5.076142131979695E-3</v>
      </c>
      <c r="AO335" s="2">
        <f t="shared" si="202"/>
        <v>2.0304568527918783E-3</v>
      </c>
      <c r="AP335" s="2">
        <f t="shared" si="203"/>
        <v>0</v>
      </c>
      <c r="AR335" t="str">
        <f t="shared" si="205"/>
        <v>Charlton</v>
      </c>
      <c r="AS335" t="s">
        <v>1568</v>
      </c>
      <c r="AT335" s="148">
        <v>1</v>
      </c>
      <c r="AV335" s="91">
        <v>13</v>
      </c>
      <c r="AW335" s="93">
        <v>49</v>
      </c>
      <c r="AX335" s="99">
        <f t="shared" si="204"/>
        <v>13049</v>
      </c>
      <c r="AZ335" s="7" t="s">
        <v>3053</v>
      </c>
      <c r="BA335" t="s">
        <v>3290</v>
      </c>
    </row>
    <row r="336" spans="1:53" hidden="1" outlineLevel="1">
      <c r="A336" t="s">
        <v>1309</v>
      </c>
      <c r="B336" t="s">
        <v>1568</v>
      </c>
      <c r="C336" s="1">
        <f t="shared" si="189"/>
        <v>18828</v>
      </c>
      <c r="D336" s="7">
        <f>IF(P336&gt;0,RANK(P336,(P336:R336,S336:AG336)),0)</f>
        <v>5</v>
      </c>
      <c r="E336" s="7">
        <f>IF(Q336&gt;0,RANK(Q336,(P336:R336,S336:AG336)),0)</f>
        <v>2</v>
      </c>
      <c r="F336" s="7">
        <f>IF(R336&gt;0,RANK(R336,(P336:R336,S336:AG336)),0)</f>
        <v>1</v>
      </c>
      <c r="G336" s="7">
        <f>IF(S336&gt;0,RANK(S336,(P336:R336,S336:AG336)),0)</f>
        <v>4</v>
      </c>
      <c r="H336" s="48">
        <f t="shared" si="190"/>
        <v>797</v>
      </c>
      <c r="I336" s="163">
        <f t="shared" si="206"/>
        <v>4.2330571489271301E-2</v>
      </c>
      <c r="J336" s="2"/>
      <c r="K336" s="2">
        <f t="shared" si="191"/>
        <v>1.965158274909709E-3</v>
      </c>
      <c r="L336" s="2">
        <f t="shared" si="192"/>
        <v>0.34767367750159339</v>
      </c>
      <c r="M336" s="2">
        <f t="shared" si="193"/>
        <v>0.39000424899086467</v>
      </c>
      <c r="N336" s="2">
        <f t="shared" si="194"/>
        <v>6.1026131293817718E-2</v>
      </c>
      <c r="O336" s="2">
        <f t="shared" si="195"/>
        <v>0.19933078393881448</v>
      </c>
      <c r="P336" s="1">
        <v>37</v>
      </c>
      <c r="Q336" s="1">
        <v>6546</v>
      </c>
      <c r="R336" s="1">
        <v>7343</v>
      </c>
      <c r="S336" s="1">
        <v>1149</v>
      </c>
      <c r="T336" s="1">
        <v>3659</v>
      </c>
      <c r="U336" s="1">
        <v>33</v>
      </c>
      <c r="V336" s="1">
        <v>26</v>
      </c>
      <c r="AC336" s="1">
        <v>23</v>
      </c>
      <c r="AF336" s="1">
        <v>12</v>
      </c>
      <c r="AI336" s="7">
        <f t="shared" si="196"/>
        <v>3</v>
      </c>
      <c r="AJ336" s="7">
        <f t="shared" si="197"/>
        <v>6</v>
      </c>
      <c r="AK336" s="7">
        <f t="shared" si="198"/>
        <v>7</v>
      </c>
      <c r="AL336" s="7">
        <f t="shared" si="199"/>
        <v>0</v>
      </c>
      <c r="AM336" s="2">
        <f t="shared" si="200"/>
        <v>0.19433821967282772</v>
      </c>
      <c r="AN336" s="2">
        <f t="shared" si="201"/>
        <v>1.7527087316762269E-3</v>
      </c>
      <c r="AO336" s="2">
        <f t="shared" si="202"/>
        <v>1.3809220310176333E-3</v>
      </c>
      <c r="AP336" s="2">
        <f t="shared" si="203"/>
        <v>0</v>
      </c>
      <c r="AR336" t="str">
        <f t="shared" si="205"/>
        <v>Chatham</v>
      </c>
      <c r="AS336" t="s">
        <v>1568</v>
      </c>
      <c r="AT336" s="148">
        <v>1</v>
      </c>
      <c r="AV336" s="91">
        <v>13</v>
      </c>
      <c r="AW336" s="93">
        <v>51</v>
      </c>
      <c r="AX336" s="99">
        <f t="shared" si="204"/>
        <v>13051</v>
      </c>
      <c r="AZ336" s="7" t="s">
        <v>3053</v>
      </c>
      <c r="BA336" t="s">
        <v>3290</v>
      </c>
    </row>
    <row r="337" spans="1:53" hidden="1" outlineLevel="1">
      <c r="A337" t="s">
        <v>3363</v>
      </c>
      <c r="B337" t="s">
        <v>1568</v>
      </c>
      <c r="C337" s="1">
        <f t="shared" si="189"/>
        <v>187</v>
      </c>
      <c r="D337" s="7">
        <f>IF(P337&gt;0,RANK(P337,(P337:R337,S337:AG337)),0)</f>
        <v>5</v>
      </c>
      <c r="E337" s="7">
        <f>IF(Q337&gt;0,RANK(Q337,(P337:R337,S337:AG337)),0)</f>
        <v>1</v>
      </c>
      <c r="F337" s="7">
        <f>IF(R337&gt;0,RANK(R337,(P337:R337,S337:AG337)),0)</f>
        <v>2</v>
      </c>
      <c r="G337" s="7">
        <f>IF(S337&gt;0,RANK(S337,(P337:R337,S337:AG337)),0)</f>
        <v>4</v>
      </c>
      <c r="H337" s="48">
        <f t="shared" si="190"/>
        <v>47</v>
      </c>
      <c r="I337" s="163">
        <f t="shared" si="206"/>
        <v>0.25133689839572193</v>
      </c>
      <c r="J337" s="2"/>
      <c r="K337" s="2">
        <f t="shared" si="191"/>
        <v>5.3475935828877002E-3</v>
      </c>
      <c r="L337" s="2">
        <f t="shared" si="192"/>
        <v>0.48128342245989303</v>
      </c>
      <c r="M337" s="2">
        <f t="shared" si="193"/>
        <v>0.22994652406417113</v>
      </c>
      <c r="N337" s="2">
        <f t="shared" si="194"/>
        <v>6.4171122994652413E-2</v>
      </c>
      <c r="O337" s="2">
        <f t="shared" si="195"/>
        <v>0.21925133689839574</v>
      </c>
      <c r="P337" s="1">
        <v>1</v>
      </c>
      <c r="Q337" s="1">
        <v>90</v>
      </c>
      <c r="R337" s="1">
        <v>43</v>
      </c>
      <c r="S337" s="1">
        <v>12</v>
      </c>
      <c r="T337" s="1">
        <v>39</v>
      </c>
      <c r="U337" s="1">
        <v>1</v>
      </c>
      <c r="V337" s="1">
        <v>1</v>
      </c>
      <c r="AC337" s="1">
        <v>0</v>
      </c>
      <c r="AF337" s="1">
        <v>0</v>
      </c>
      <c r="AI337" s="7">
        <f t="shared" si="196"/>
        <v>3</v>
      </c>
      <c r="AJ337" s="7">
        <f t="shared" si="197"/>
        <v>5</v>
      </c>
      <c r="AK337" s="7">
        <f t="shared" si="198"/>
        <v>5</v>
      </c>
      <c r="AL337" s="7">
        <f t="shared" si="199"/>
        <v>0</v>
      </c>
      <c r="AM337" s="2">
        <f t="shared" si="200"/>
        <v>0.20855614973262032</v>
      </c>
      <c r="AN337" s="2">
        <f t="shared" si="201"/>
        <v>5.3475935828877002E-3</v>
      </c>
      <c r="AO337" s="2">
        <f t="shared" si="202"/>
        <v>5.3475935828877002E-3</v>
      </c>
      <c r="AP337" s="2">
        <f t="shared" si="203"/>
        <v>0</v>
      </c>
      <c r="AR337" t="str">
        <f t="shared" si="205"/>
        <v>Chattahoochee</v>
      </c>
      <c r="AS337" t="s">
        <v>1568</v>
      </c>
      <c r="AT337" s="148">
        <v>2</v>
      </c>
      <c r="AV337" s="91">
        <v>13</v>
      </c>
      <c r="AW337" s="93">
        <v>53</v>
      </c>
      <c r="AX337" s="99">
        <f t="shared" si="204"/>
        <v>13053</v>
      </c>
      <c r="AZ337" s="7" t="s">
        <v>3053</v>
      </c>
      <c r="BA337" t="s">
        <v>3290</v>
      </c>
    </row>
    <row r="338" spans="1:53" hidden="1" outlineLevel="1">
      <c r="A338" t="s">
        <v>1212</v>
      </c>
      <c r="B338" t="s">
        <v>1568</v>
      </c>
      <c r="C338" s="1">
        <f t="shared" si="189"/>
        <v>1837</v>
      </c>
      <c r="D338" s="7">
        <f>IF(P338&gt;0,RANK(P338,(P338:R338,S338:AG338)),0)</f>
        <v>9</v>
      </c>
      <c r="E338" s="7">
        <f>IF(Q338&gt;0,RANK(Q338,(P338:R338,S338:AG338)),0)</f>
        <v>1</v>
      </c>
      <c r="F338" s="7">
        <f>IF(R338&gt;0,RANK(R338,(P338:R338,S338:AG338)),0)</f>
        <v>3</v>
      </c>
      <c r="G338" s="7">
        <f>IF(S338&gt;0,RANK(S338,(P338:R338,S338:AG338)),0)</f>
        <v>4</v>
      </c>
      <c r="H338" s="48">
        <f t="shared" si="190"/>
        <v>496</v>
      </c>
      <c r="I338" s="163">
        <f t="shared" si="206"/>
        <v>0.27000544365813828</v>
      </c>
      <c r="J338" s="2"/>
      <c r="K338" s="2">
        <f t="shared" si="191"/>
        <v>1.0887316276537834E-3</v>
      </c>
      <c r="L338" s="2">
        <f t="shared" si="192"/>
        <v>0.51224823081110504</v>
      </c>
      <c r="M338" s="2">
        <f t="shared" si="193"/>
        <v>0.15623298856831791</v>
      </c>
      <c r="N338" s="2">
        <f t="shared" si="194"/>
        <v>7.8388677191072398E-2</v>
      </c>
      <c r="O338" s="2">
        <f t="shared" si="195"/>
        <v>0.25204137180185088</v>
      </c>
      <c r="P338" s="1">
        <v>2</v>
      </c>
      <c r="Q338" s="1">
        <v>941</v>
      </c>
      <c r="R338" s="1">
        <v>287</v>
      </c>
      <c r="S338" s="1">
        <v>144</v>
      </c>
      <c r="T338" s="1">
        <v>445</v>
      </c>
      <c r="U338" s="1">
        <v>5</v>
      </c>
      <c r="V338" s="1">
        <v>6</v>
      </c>
      <c r="AC338" s="1">
        <v>3</v>
      </c>
      <c r="AF338" s="1">
        <v>4</v>
      </c>
      <c r="AI338" s="7">
        <f t="shared" si="196"/>
        <v>2</v>
      </c>
      <c r="AJ338" s="7">
        <f t="shared" si="197"/>
        <v>6</v>
      </c>
      <c r="AK338" s="7">
        <f t="shared" si="198"/>
        <v>5</v>
      </c>
      <c r="AL338" s="7">
        <f t="shared" si="199"/>
        <v>0</v>
      </c>
      <c r="AM338" s="2">
        <f t="shared" si="200"/>
        <v>0.24224278715296679</v>
      </c>
      <c r="AN338" s="2">
        <f t="shared" si="201"/>
        <v>2.7218290691344584E-3</v>
      </c>
      <c r="AO338" s="2">
        <f t="shared" si="202"/>
        <v>3.2661948829613499E-3</v>
      </c>
      <c r="AP338" s="2">
        <f t="shared" si="203"/>
        <v>0</v>
      </c>
      <c r="AR338" t="str">
        <f t="shared" si="205"/>
        <v>Chattooga</v>
      </c>
      <c r="AS338" t="s">
        <v>1568</v>
      </c>
      <c r="AT338" s="148">
        <v>14</v>
      </c>
      <c r="AV338" s="91">
        <v>13</v>
      </c>
      <c r="AW338" s="93">
        <v>55</v>
      </c>
      <c r="AX338" s="99">
        <f t="shared" si="204"/>
        <v>13055</v>
      </c>
      <c r="AZ338" s="7" t="s">
        <v>3053</v>
      </c>
      <c r="BA338" t="s">
        <v>3290</v>
      </c>
    </row>
    <row r="339" spans="1:53" hidden="1" outlineLevel="1">
      <c r="A339" t="s">
        <v>10</v>
      </c>
      <c r="B339" t="s">
        <v>1568</v>
      </c>
      <c r="C339" s="1">
        <f t="shared" si="189"/>
        <v>32842</v>
      </c>
      <c r="D339" s="7">
        <f>IF(P339&gt;0,RANK(P339,(P339:R339,S339:AG339)),0)</f>
        <v>6</v>
      </c>
      <c r="E339" s="7">
        <f>IF(Q339&gt;0,RANK(Q339,(P339:R339,S339:AG339)),0)</f>
        <v>1</v>
      </c>
      <c r="F339" s="7">
        <f>IF(R339&gt;0,RANK(R339,(P339:R339,S339:AG339)),0)</f>
        <v>2</v>
      </c>
      <c r="G339" s="7">
        <f>IF(S339&gt;0,RANK(S339,(P339:R339,S339:AG339)),0)</f>
        <v>4</v>
      </c>
      <c r="H339" s="48">
        <f t="shared" si="190"/>
        <v>8920</v>
      </c>
      <c r="I339" s="163">
        <f t="shared" si="206"/>
        <v>0.27160343462639303</v>
      </c>
      <c r="J339" s="2"/>
      <c r="K339" s="2">
        <f t="shared" si="191"/>
        <v>1.2788502527251689E-3</v>
      </c>
      <c r="L339" s="2">
        <f t="shared" si="192"/>
        <v>0.50490225930211319</v>
      </c>
      <c r="M339" s="2">
        <f t="shared" si="193"/>
        <v>0.23329882467572011</v>
      </c>
      <c r="N339" s="2">
        <f t="shared" si="194"/>
        <v>7.0976189026246875E-2</v>
      </c>
      <c r="O339" s="2">
        <f t="shared" si="195"/>
        <v>0.18954387674319473</v>
      </c>
      <c r="P339" s="1">
        <v>42</v>
      </c>
      <c r="Q339" s="1">
        <v>16582</v>
      </c>
      <c r="R339" s="1">
        <v>7662</v>
      </c>
      <c r="S339" s="1">
        <v>2331</v>
      </c>
      <c r="T339" s="1">
        <v>6094</v>
      </c>
      <c r="U339" s="1">
        <v>37</v>
      </c>
      <c r="V339" s="1">
        <v>48</v>
      </c>
      <c r="AC339" s="1">
        <v>28</v>
      </c>
      <c r="AF339" s="1">
        <v>18</v>
      </c>
      <c r="AI339" s="7">
        <f t="shared" si="196"/>
        <v>3</v>
      </c>
      <c r="AJ339" s="7">
        <f t="shared" si="197"/>
        <v>7</v>
      </c>
      <c r="AK339" s="7">
        <f t="shared" si="198"/>
        <v>5</v>
      </c>
      <c r="AL339" s="7">
        <f t="shared" si="199"/>
        <v>0</v>
      </c>
      <c r="AM339" s="2">
        <f t="shared" si="200"/>
        <v>0.18555508190731382</v>
      </c>
      <c r="AN339" s="2">
        <f t="shared" si="201"/>
        <v>1.1266061750197917E-3</v>
      </c>
      <c r="AO339" s="2">
        <f t="shared" si="202"/>
        <v>1.4615431459716218E-3</v>
      </c>
      <c r="AP339" s="2">
        <f t="shared" si="203"/>
        <v>0</v>
      </c>
      <c r="AR339" t="str">
        <f t="shared" si="205"/>
        <v>Cherokee</v>
      </c>
      <c r="AS339" t="s">
        <v>1568</v>
      </c>
      <c r="AT339" s="148">
        <v>11</v>
      </c>
      <c r="AV339" s="91">
        <v>13</v>
      </c>
      <c r="AW339" s="93">
        <v>57</v>
      </c>
      <c r="AX339" s="99">
        <f t="shared" si="204"/>
        <v>13057</v>
      </c>
      <c r="AZ339" s="7" t="s">
        <v>3053</v>
      </c>
      <c r="BA339" t="s">
        <v>3290</v>
      </c>
    </row>
    <row r="340" spans="1:53" hidden="1" outlineLevel="1">
      <c r="A340" t="s">
        <v>754</v>
      </c>
      <c r="B340" t="s">
        <v>1568</v>
      </c>
      <c r="C340" s="1">
        <f t="shared" si="189"/>
        <v>6065</v>
      </c>
      <c r="D340" s="7">
        <f>IF(P340&gt;0,RANK(P340,(P340:R340,S340:AG340)),0)</f>
        <v>5</v>
      </c>
      <c r="E340" s="7">
        <f>IF(Q340&gt;0,RANK(Q340,(P340:R340,S340:AG340)),0)</f>
        <v>1</v>
      </c>
      <c r="F340" s="7">
        <f>IF(R340&gt;0,RANK(R340,(P340:R340,S340:AG340)),0)</f>
        <v>2</v>
      </c>
      <c r="G340" s="7">
        <f>IF(S340&gt;0,RANK(S340,(P340:R340,S340:AG340)),0)</f>
        <v>4</v>
      </c>
      <c r="H340" s="48">
        <f t="shared" si="190"/>
        <v>554</v>
      </c>
      <c r="I340" s="163">
        <f t="shared" si="206"/>
        <v>9.1343775762572132E-2</v>
      </c>
      <c r="J340" s="2"/>
      <c r="K340" s="2">
        <f t="shared" si="191"/>
        <v>6.1005770816158289E-3</v>
      </c>
      <c r="L340" s="2">
        <f t="shared" si="192"/>
        <v>0.39126133553173947</v>
      </c>
      <c r="M340" s="2">
        <f t="shared" si="193"/>
        <v>0.29991755976916734</v>
      </c>
      <c r="N340" s="2">
        <f t="shared" si="194"/>
        <v>0.13470733718054412</v>
      </c>
      <c r="O340" s="2">
        <f t="shared" si="195"/>
        <v>0.16801319043693325</v>
      </c>
      <c r="P340" s="1">
        <v>37</v>
      </c>
      <c r="Q340" s="1">
        <v>2373</v>
      </c>
      <c r="R340" s="1">
        <v>1819</v>
      </c>
      <c r="S340" s="1">
        <v>817</v>
      </c>
      <c r="T340" s="1">
        <v>972</v>
      </c>
      <c r="U340" s="1">
        <v>12</v>
      </c>
      <c r="V340" s="1">
        <v>14</v>
      </c>
      <c r="AC340" s="1">
        <v>9</v>
      </c>
      <c r="AF340" s="1">
        <v>12</v>
      </c>
      <c r="AI340" s="7">
        <f t="shared" si="196"/>
        <v>3</v>
      </c>
      <c r="AJ340" s="7">
        <f t="shared" si="197"/>
        <v>7</v>
      </c>
      <c r="AK340" s="7">
        <f t="shared" si="198"/>
        <v>6</v>
      </c>
      <c r="AL340" s="7">
        <f t="shared" si="199"/>
        <v>0</v>
      </c>
      <c r="AM340" s="2">
        <f t="shared" si="200"/>
        <v>0.16026380873866447</v>
      </c>
      <c r="AN340" s="2">
        <f t="shared" si="201"/>
        <v>1.9785655399835122E-3</v>
      </c>
      <c r="AO340" s="2">
        <f t="shared" si="202"/>
        <v>2.3083264633140975E-3</v>
      </c>
      <c r="AP340" s="2">
        <f t="shared" si="203"/>
        <v>0</v>
      </c>
      <c r="AR340" t="str">
        <f t="shared" si="205"/>
        <v>Clarke</v>
      </c>
      <c r="AS340" t="s">
        <v>1568</v>
      </c>
      <c r="AT340" s="148"/>
      <c r="AV340" s="91">
        <v>13</v>
      </c>
      <c r="AW340" s="93">
        <v>59</v>
      </c>
      <c r="AX340" s="99">
        <f t="shared" si="204"/>
        <v>13059</v>
      </c>
      <c r="AZ340" s="7" t="s">
        <v>3053</v>
      </c>
      <c r="BA340" t="s">
        <v>3290</v>
      </c>
    </row>
    <row r="341" spans="1:53" hidden="1" outlineLevel="1">
      <c r="A341" t="s">
        <v>1222</v>
      </c>
      <c r="B341" t="s">
        <v>1568</v>
      </c>
      <c r="C341" s="1">
        <f t="shared" si="189"/>
        <v>263</v>
      </c>
      <c r="D341" s="7">
        <f>IF(P341&gt;0,RANK(P341,(P341:R341,S341:AG341)),0)</f>
        <v>5</v>
      </c>
      <c r="E341" s="7">
        <f>IF(Q341&gt;0,RANK(Q341,(P341:R341,S341:AG341)),0)</f>
        <v>1</v>
      </c>
      <c r="F341" s="7">
        <f>IF(R341&gt;0,RANK(R341,(P341:R341,S341:AG341)),0)</f>
        <v>3</v>
      </c>
      <c r="G341" s="7">
        <f>IF(S341&gt;0,RANK(S341,(P341:R341,S341:AG341)),0)</f>
        <v>4</v>
      </c>
      <c r="H341" s="48">
        <f t="shared" si="190"/>
        <v>77</v>
      </c>
      <c r="I341" s="163">
        <f t="shared" si="206"/>
        <v>0.29277566539923955</v>
      </c>
      <c r="J341" s="2"/>
      <c r="K341" s="2">
        <f t="shared" si="191"/>
        <v>3.8022813688212928E-3</v>
      </c>
      <c r="L341" s="2">
        <f t="shared" si="192"/>
        <v>0.52091254752851712</v>
      </c>
      <c r="M341" s="2">
        <f t="shared" si="193"/>
        <v>0.21292775665399238</v>
      </c>
      <c r="N341" s="2">
        <f t="shared" si="194"/>
        <v>2.2813688212927757E-2</v>
      </c>
      <c r="O341" s="2">
        <f t="shared" si="195"/>
        <v>0.23954372623574141</v>
      </c>
      <c r="P341" s="1">
        <v>1</v>
      </c>
      <c r="Q341" s="1">
        <v>137</v>
      </c>
      <c r="R341" s="1">
        <v>56</v>
      </c>
      <c r="S341" s="1">
        <v>6</v>
      </c>
      <c r="T341" s="1">
        <v>60</v>
      </c>
      <c r="U341" s="1">
        <v>1</v>
      </c>
      <c r="V341" s="1">
        <v>1</v>
      </c>
      <c r="AC341" s="1">
        <v>0</v>
      </c>
      <c r="AF341" s="1">
        <v>1</v>
      </c>
      <c r="AI341" s="7">
        <f t="shared" si="196"/>
        <v>2</v>
      </c>
      <c r="AJ341" s="7">
        <f t="shared" si="197"/>
        <v>5</v>
      </c>
      <c r="AK341" s="7">
        <f t="shared" si="198"/>
        <v>5</v>
      </c>
      <c r="AL341" s="7">
        <f t="shared" si="199"/>
        <v>0</v>
      </c>
      <c r="AM341" s="2">
        <f t="shared" si="200"/>
        <v>0.22813688212927757</v>
      </c>
      <c r="AN341" s="2">
        <f t="shared" si="201"/>
        <v>3.8022813688212928E-3</v>
      </c>
      <c r="AO341" s="2">
        <f t="shared" si="202"/>
        <v>3.8022813688212928E-3</v>
      </c>
      <c r="AP341" s="2">
        <f t="shared" si="203"/>
        <v>0</v>
      </c>
      <c r="AR341" t="str">
        <f t="shared" si="205"/>
        <v>Clay</v>
      </c>
      <c r="AS341" t="s">
        <v>1568</v>
      </c>
      <c r="AT341" s="148">
        <v>2</v>
      </c>
      <c r="AV341" s="91">
        <v>13</v>
      </c>
      <c r="AW341" s="93">
        <v>61</v>
      </c>
      <c r="AX341" s="99">
        <f t="shared" si="204"/>
        <v>13061</v>
      </c>
      <c r="AZ341" s="7" t="s">
        <v>3053</v>
      </c>
      <c r="BA341" t="s">
        <v>3290</v>
      </c>
    </row>
    <row r="342" spans="1:53" hidden="1" outlineLevel="1">
      <c r="A342" t="s">
        <v>246</v>
      </c>
      <c r="B342" t="s">
        <v>1568</v>
      </c>
      <c r="C342" s="1">
        <f t="shared" si="189"/>
        <v>6849</v>
      </c>
      <c r="D342" s="7">
        <f>IF(P342&gt;0,RANK(P342,(P342:R342,S342:AG342)),0)</f>
        <v>7</v>
      </c>
      <c r="E342" s="7">
        <f>IF(Q342&gt;0,RANK(Q342,(P342:R342,S342:AG342)),0)</f>
        <v>1</v>
      </c>
      <c r="F342" s="7">
        <f>IF(R342&gt;0,RANK(R342,(P342:R342,S342:AG342)),0)</f>
        <v>2</v>
      </c>
      <c r="G342" s="7">
        <f>IF(S342&gt;0,RANK(S342,(P342:R342,S342:AG342)),0)</f>
        <v>4</v>
      </c>
      <c r="H342" s="48">
        <f t="shared" si="190"/>
        <v>2348</v>
      </c>
      <c r="I342" s="163">
        <f t="shared" si="206"/>
        <v>0.34282376989341512</v>
      </c>
      <c r="J342" s="2"/>
      <c r="K342" s="2">
        <f t="shared" si="191"/>
        <v>2.3361074609432033E-3</v>
      </c>
      <c r="L342" s="2">
        <f t="shared" si="192"/>
        <v>0.54358300481822164</v>
      </c>
      <c r="M342" s="2">
        <f t="shared" si="193"/>
        <v>0.20075923492480655</v>
      </c>
      <c r="N342" s="2">
        <f t="shared" si="194"/>
        <v>6.0592787268214335E-2</v>
      </c>
      <c r="O342" s="2">
        <f t="shared" si="195"/>
        <v>0.19272886552781437</v>
      </c>
      <c r="P342" s="1">
        <v>16</v>
      </c>
      <c r="Q342" s="1">
        <v>3723</v>
      </c>
      <c r="R342" s="1">
        <v>1375</v>
      </c>
      <c r="S342" s="1">
        <v>415</v>
      </c>
      <c r="T342" s="1">
        <v>1261</v>
      </c>
      <c r="U342" s="1">
        <v>17</v>
      </c>
      <c r="V342" s="1">
        <v>21</v>
      </c>
      <c r="AC342" s="1">
        <v>8</v>
      </c>
      <c r="AF342" s="1">
        <v>13</v>
      </c>
      <c r="AI342" s="7">
        <f t="shared" si="196"/>
        <v>3</v>
      </c>
      <c r="AJ342" s="7">
        <f t="shared" si="197"/>
        <v>6</v>
      </c>
      <c r="AK342" s="7">
        <f t="shared" si="198"/>
        <v>5</v>
      </c>
      <c r="AL342" s="7">
        <f t="shared" si="199"/>
        <v>0</v>
      </c>
      <c r="AM342" s="2">
        <f t="shared" si="200"/>
        <v>0.18411446926558622</v>
      </c>
      <c r="AN342" s="2">
        <f t="shared" si="201"/>
        <v>2.4821141772521536E-3</v>
      </c>
      <c r="AO342" s="2">
        <f t="shared" si="202"/>
        <v>3.0661410424879547E-3</v>
      </c>
      <c r="AP342" s="2">
        <f t="shared" si="203"/>
        <v>0</v>
      </c>
      <c r="AR342" t="str">
        <f t="shared" si="205"/>
        <v>Clayton</v>
      </c>
      <c r="AS342" t="s">
        <v>1568</v>
      </c>
      <c r="AT342" s="148"/>
      <c r="AV342" s="91">
        <v>13</v>
      </c>
      <c r="AW342" s="93">
        <v>63</v>
      </c>
      <c r="AX342" s="99">
        <f t="shared" si="204"/>
        <v>13063</v>
      </c>
      <c r="AZ342" s="7" t="s">
        <v>3053</v>
      </c>
      <c r="BA342" t="s">
        <v>3290</v>
      </c>
    </row>
    <row r="343" spans="1:53" hidden="1" outlineLevel="1">
      <c r="A343" t="s">
        <v>1253</v>
      </c>
      <c r="B343" t="s">
        <v>1568</v>
      </c>
      <c r="C343" s="1">
        <f t="shared" si="189"/>
        <v>416</v>
      </c>
      <c r="D343" s="7">
        <f>IF(P343&gt;0,RANK(P343,(P343:R343,S343:AG343)),0)</f>
        <v>0</v>
      </c>
      <c r="E343" s="7">
        <f>IF(Q343&gt;0,RANK(Q343,(P343:R343,S343:AG343)),0)</f>
        <v>1</v>
      </c>
      <c r="F343" s="7">
        <f>IF(R343&gt;0,RANK(R343,(P343:R343,S343:AG343)),0)</f>
        <v>3</v>
      </c>
      <c r="G343" s="7">
        <f>IF(S343&gt;0,RANK(S343,(P343:R343,S343:AG343)),0)</f>
        <v>4</v>
      </c>
      <c r="H343" s="48">
        <f t="shared" si="190"/>
        <v>117</v>
      </c>
      <c r="I343" s="163">
        <f t="shared" si="206"/>
        <v>0.28125</v>
      </c>
      <c r="J343" s="2"/>
      <c r="K343" s="2">
        <f t="shared" si="191"/>
        <v>0</v>
      </c>
      <c r="L343" s="2">
        <f t="shared" si="192"/>
        <v>0.52403846153846156</v>
      </c>
      <c r="M343" s="2">
        <f t="shared" si="193"/>
        <v>0.17067307692307693</v>
      </c>
      <c r="N343" s="2">
        <f t="shared" si="194"/>
        <v>6.0096153846153848E-2</v>
      </c>
      <c r="O343" s="2">
        <f t="shared" si="195"/>
        <v>0.24519230769230765</v>
      </c>
      <c r="P343" s="1">
        <v>0</v>
      </c>
      <c r="Q343" s="1">
        <v>218</v>
      </c>
      <c r="R343" s="1">
        <v>71</v>
      </c>
      <c r="S343" s="1">
        <v>25</v>
      </c>
      <c r="T343" s="1">
        <v>101</v>
      </c>
      <c r="U343" s="1">
        <v>0</v>
      </c>
      <c r="V343" s="1">
        <v>0</v>
      </c>
      <c r="AC343" s="1">
        <v>0</v>
      </c>
      <c r="AF343" s="1">
        <v>1</v>
      </c>
      <c r="AI343" s="7">
        <f t="shared" si="196"/>
        <v>2</v>
      </c>
      <c r="AJ343" s="7">
        <f t="shared" si="197"/>
        <v>0</v>
      </c>
      <c r="AK343" s="7">
        <f t="shared" si="198"/>
        <v>0</v>
      </c>
      <c r="AL343" s="7">
        <f t="shared" si="199"/>
        <v>0</v>
      </c>
      <c r="AM343" s="2">
        <f t="shared" si="200"/>
        <v>0.24278846153846154</v>
      </c>
      <c r="AN343" s="2">
        <f t="shared" si="201"/>
        <v>0</v>
      </c>
      <c r="AO343" s="2">
        <f t="shared" si="202"/>
        <v>0</v>
      </c>
      <c r="AP343" s="2">
        <f t="shared" si="203"/>
        <v>0</v>
      </c>
      <c r="AR343" t="str">
        <f t="shared" si="205"/>
        <v>Clinch</v>
      </c>
      <c r="AS343" t="s">
        <v>1568</v>
      </c>
      <c r="AT343" s="148">
        <v>1</v>
      </c>
      <c r="AV343" s="91">
        <v>13</v>
      </c>
      <c r="AW343" s="93">
        <v>65</v>
      </c>
      <c r="AX343" s="99">
        <f t="shared" si="204"/>
        <v>13065</v>
      </c>
      <c r="AZ343" s="7" t="s">
        <v>3053</v>
      </c>
      <c r="BA343" t="s">
        <v>3290</v>
      </c>
    </row>
    <row r="344" spans="1:53" hidden="1" outlineLevel="1">
      <c r="A344" t="s">
        <v>1254</v>
      </c>
      <c r="B344" t="s">
        <v>1568</v>
      </c>
      <c r="C344" s="1">
        <f t="shared" ref="C344:C375" si="207">SUM(P344:AG344)</f>
        <v>86976</v>
      </c>
      <c r="D344" s="7">
        <f>IF(P344&gt;0,RANK(P344,(P344:R344,S344:AG344)),0)</f>
        <v>5</v>
      </c>
      <c r="E344" s="7">
        <f>IF(Q344&gt;0,RANK(Q344,(P344:R344,S344:AG344)),0)</f>
        <v>1</v>
      </c>
      <c r="F344" s="7">
        <f>IF(R344&gt;0,RANK(R344,(P344:R344,S344:AG344)),0)</f>
        <v>2</v>
      </c>
      <c r="G344" s="7">
        <f>IF(S344&gt;0,RANK(S344,(P344:R344,S344:AG344)),0)</f>
        <v>4</v>
      </c>
      <c r="H344" s="48">
        <f t="shared" ref="H344:H375" si="208">MAX(P344:Y344)-LARGE(P344:Y344,2)</f>
        <v>10154</v>
      </c>
      <c r="I344" s="163">
        <f t="shared" si="206"/>
        <v>0.11674484915378955</v>
      </c>
      <c r="J344" s="2"/>
      <c r="K344" s="2">
        <f t="shared" ref="K344:K375" si="209">IF($C344=0,"-",P344/$C344)</f>
        <v>2.908848417954378E-3</v>
      </c>
      <c r="L344" s="2">
        <f t="shared" ref="L344:L375" si="210">IF($C344=0,"-",Q344/$C344)</f>
        <v>0.4368791390728477</v>
      </c>
      <c r="M344" s="2">
        <f t="shared" ref="M344:M375" si="211">IF($C344=0,"-",R344/$C344)</f>
        <v>0.32013428991905812</v>
      </c>
      <c r="N344" s="2">
        <f t="shared" si="194"/>
        <v>7.6687821927888158E-2</v>
      </c>
      <c r="O344" s="2">
        <f t="shared" si="195"/>
        <v>0.16338990066225167</v>
      </c>
      <c r="P344" s="1">
        <v>253</v>
      </c>
      <c r="Q344" s="1">
        <v>37998</v>
      </c>
      <c r="R344" s="1">
        <v>27844</v>
      </c>
      <c r="S344" s="1">
        <v>6670</v>
      </c>
      <c r="T344" s="1">
        <v>13775</v>
      </c>
      <c r="U344" s="1">
        <v>98</v>
      </c>
      <c r="V344" s="1">
        <v>146</v>
      </c>
      <c r="AC344" s="1">
        <v>117</v>
      </c>
      <c r="AF344" s="1">
        <v>75</v>
      </c>
      <c r="AI344" s="7">
        <f t="shared" ref="AI344:AI375" si="212">IF(T344&gt;0,RANK(T344,(P344:Z344)),0)</f>
        <v>3</v>
      </c>
      <c r="AJ344" s="7">
        <f t="shared" ref="AJ344:AJ375" si="213">IF(U344&gt;0,RANK(U344,(P344:Z344)),0)</f>
        <v>7</v>
      </c>
      <c r="AK344" s="7">
        <f t="shared" ref="AK344:AK375" si="214">IF(V344&gt;0,RANK(V344,(P344:Z344)),0)</f>
        <v>6</v>
      </c>
      <c r="AL344" s="7">
        <f t="shared" ref="AL344:AL375" si="215">IF(W344&gt;0,RANK(W344,(P344:Z344)),0)</f>
        <v>0</v>
      </c>
      <c r="AM344" s="2">
        <f t="shared" ref="AM344:AM375" si="216">IF($C344=0,"-",T344/$C344)</f>
        <v>0.15837702354672553</v>
      </c>
      <c r="AN344" s="2">
        <f t="shared" ref="AN344:AN375" si="217">IF($C344=0,"-",U344/$C344)</f>
        <v>1.126747608535688E-3</v>
      </c>
      <c r="AO344" s="2">
        <f t="shared" ref="AO344:AO375" si="218">IF($C344=0,"-",V344/$C344)</f>
        <v>1.6786239882266372E-3</v>
      </c>
      <c r="AP344" s="2">
        <f t="shared" ref="AP344:AP375" si="219">IF($C344=0,"-",W344/$C344)</f>
        <v>0</v>
      </c>
      <c r="AR344" t="str">
        <f t="shared" si="205"/>
        <v>Cobb</v>
      </c>
      <c r="AS344" t="s">
        <v>1568</v>
      </c>
      <c r="AT344" s="148"/>
      <c r="AV344" s="91">
        <v>13</v>
      </c>
      <c r="AW344" s="93">
        <v>67</v>
      </c>
      <c r="AX344" s="99">
        <f t="shared" ref="AX344:AX375" si="220">AV344*1000+AW344</f>
        <v>13067</v>
      </c>
      <c r="AZ344" s="7" t="s">
        <v>3053</v>
      </c>
      <c r="BA344" t="s">
        <v>3290</v>
      </c>
    </row>
    <row r="345" spans="1:53" hidden="1" outlineLevel="1">
      <c r="A345" t="s">
        <v>900</v>
      </c>
      <c r="B345" t="s">
        <v>1568</v>
      </c>
      <c r="C345" s="1">
        <f t="shared" si="207"/>
        <v>2476</v>
      </c>
      <c r="D345" s="7">
        <f>IF(P345&gt;0,RANK(P345,(P345:R345,S345:AG345)),0)</f>
        <v>7</v>
      </c>
      <c r="E345" s="7">
        <f>IF(Q345&gt;0,RANK(Q345,(P345:R345,S345:AG345)),0)</f>
        <v>1</v>
      </c>
      <c r="F345" s="7">
        <f>IF(R345&gt;0,RANK(R345,(P345:R345,S345:AG345)),0)</f>
        <v>3</v>
      </c>
      <c r="G345" s="7">
        <f>IF(S345&gt;0,RANK(S345,(P345:R345,S345:AG345)),0)</f>
        <v>4</v>
      </c>
      <c r="H345" s="48">
        <f t="shared" si="208"/>
        <v>461</v>
      </c>
      <c r="I345" s="163">
        <f t="shared" si="206"/>
        <v>0.18618739903069467</v>
      </c>
      <c r="J345" s="2"/>
      <c r="K345" s="2">
        <f t="shared" si="209"/>
        <v>2.0193861066235864E-3</v>
      </c>
      <c r="L345" s="2">
        <f t="shared" si="210"/>
        <v>0.46849757673667203</v>
      </c>
      <c r="M345" s="2">
        <f t="shared" si="211"/>
        <v>0.18982229402261713</v>
      </c>
      <c r="N345" s="2">
        <f t="shared" si="194"/>
        <v>4.9273021001615507E-2</v>
      </c>
      <c r="O345" s="2">
        <f t="shared" si="195"/>
        <v>0.29038772213247177</v>
      </c>
      <c r="P345" s="1">
        <v>5</v>
      </c>
      <c r="Q345" s="1">
        <v>1160</v>
      </c>
      <c r="R345" s="1">
        <v>470</v>
      </c>
      <c r="S345" s="1">
        <v>122</v>
      </c>
      <c r="T345" s="1">
        <v>699</v>
      </c>
      <c r="U345" s="1">
        <v>7</v>
      </c>
      <c r="V345" s="1">
        <v>6</v>
      </c>
      <c r="AC345" s="1">
        <v>5</v>
      </c>
      <c r="AF345" s="1">
        <v>2</v>
      </c>
      <c r="AI345" s="7">
        <f t="shared" si="212"/>
        <v>2</v>
      </c>
      <c r="AJ345" s="7">
        <f t="shared" si="213"/>
        <v>5</v>
      </c>
      <c r="AK345" s="7">
        <f t="shared" si="214"/>
        <v>6</v>
      </c>
      <c r="AL345" s="7">
        <f t="shared" si="215"/>
        <v>0</v>
      </c>
      <c r="AM345" s="2">
        <f t="shared" si="216"/>
        <v>0.28231017770597738</v>
      </c>
      <c r="AN345" s="2">
        <f t="shared" si="217"/>
        <v>2.8271405492730209E-3</v>
      </c>
      <c r="AO345" s="2">
        <f t="shared" si="218"/>
        <v>2.4232633279483036E-3</v>
      </c>
      <c r="AP345" s="2">
        <f t="shared" si="219"/>
        <v>0</v>
      </c>
      <c r="AR345" t="str">
        <f t="shared" si="205"/>
        <v>Coffee</v>
      </c>
      <c r="AS345" t="s">
        <v>1568</v>
      </c>
      <c r="AT345" s="148">
        <v>12</v>
      </c>
      <c r="AV345" s="91">
        <v>13</v>
      </c>
      <c r="AW345" s="93">
        <v>69</v>
      </c>
      <c r="AX345" s="99">
        <f t="shared" si="220"/>
        <v>13069</v>
      </c>
      <c r="AZ345" s="7" t="s">
        <v>3053</v>
      </c>
      <c r="BA345" t="s">
        <v>3290</v>
      </c>
    </row>
    <row r="346" spans="1:53" hidden="1" outlineLevel="1">
      <c r="A346" t="s">
        <v>1255</v>
      </c>
      <c r="B346" t="s">
        <v>1568</v>
      </c>
      <c r="C346" s="1">
        <f t="shared" si="207"/>
        <v>3784</v>
      </c>
      <c r="D346" s="7">
        <f>IF(P346&gt;0,RANK(P346,(P346:R346,S346:AG346)),0)</f>
        <v>8</v>
      </c>
      <c r="E346" s="7">
        <f>IF(Q346&gt;0,RANK(Q346,(P346:R346,S346:AG346)),0)</f>
        <v>1</v>
      </c>
      <c r="F346" s="7">
        <f>IF(R346&gt;0,RANK(R346,(P346:R346,S346:AG346)),0)</f>
        <v>3</v>
      </c>
      <c r="G346" s="7">
        <f>IF(S346&gt;0,RANK(S346,(P346:R346,S346:AG346)),0)</f>
        <v>4</v>
      </c>
      <c r="H346" s="48">
        <f t="shared" si="208"/>
        <v>678</v>
      </c>
      <c r="I346" s="163">
        <f t="shared" si="206"/>
        <v>0.1791754756871036</v>
      </c>
      <c r="J346" s="2"/>
      <c r="K346" s="2">
        <f t="shared" si="209"/>
        <v>7.9281183932346721E-4</v>
      </c>
      <c r="L346" s="2">
        <f t="shared" si="210"/>
        <v>0.45613107822410148</v>
      </c>
      <c r="M346" s="2">
        <f t="shared" si="211"/>
        <v>0.20322410147991543</v>
      </c>
      <c r="N346" s="2">
        <f t="shared" si="194"/>
        <v>5.3118393234672302E-2</v>
      </c>
      <c r="O346" s="2">
        <f t="shared" si="195"/>
        <v>0.28673361522198731</v>
      </c>
      <c r="P346" s="1">
        <v>3</v>
      </c>
      <c r="Q346" s="1">
        <v>1726</v>
      </c>
      <c r="R346" s="1">
        <v>769</v>
      </c>
      <c r="S346" s="1">
        <v>201</v>
      </c>
      <c r="T346" s="1">
        <v>1048</v>
      </c>
      <c r="U346" s="1">
        <v>17</v>
      </c>
      <c r="V346" s="1">
        <v>11</v>
      </c>
      <c r="AC346" s="1">
        <v>8</v>
      </c>
      <c r="AF346" s="1">
        <v>1</v>
      </c>
      <c r="AI346" s="7">
        <f t="shared" si="212"/>
        <v>2</v>
      </c>
      <c r="AJ346" s="7">
        <f t="shared" si="213"/>
        <v>5</v>
      </c>
      <c r="AK346" s="7">
        <f t="shared" si="214"/>
        <v>6</v>
      </c>
      <c r="AL346" s="7">
        <f t="shared" si="215"/>
        <v>0</v>
      </c>
      <c r="AM346" s="2">
        <f t="shared" si="216"/>
        <v>0.27695560253699791</v>
      </c>
      <c r="AN346" s="2">
        <f t="shared" si="217"/>
        <v>4.4926004228329807E-3</v>
      </c>
      <c r="AO346" s="2">
        <f t="shared" si="218"/>
        <v>2.9069767441860465E-3</v>
      </c>
      <c r="AP346" s="2">
        <f t="shared" si="219"/>
        <v>0</v>
      </c>
      <c r="AR346" t="str">
        <f t="shared" si="205"/>
        <v>Colquitt</v>
      </c>
      <c r="AS346" t="s">
        <v>1568</v>
      </c>
      <c r="AT346" s="148">
        <v>8</v>
      </c>
      <c r="AV346" s="91">
        <v>13</v>
      </c>
      <c r="AW346" s="93">
        <v>71</v>
      </c>
      <c r="AX346" s="99">
        <f t="shared" si="220"/>
        <v>13071</v>
      </c>
      <c r="AZ346" s="7" t="s">
        <v>3053</v>
      </c>
      <c r="BA346" t="s">
        <v>3290</v>
      </c>
    </row>
    <row r="347" spans="1:53" hidden="1" outlineLevel="1">
      <c r="A347" t="s">
        <v>3248</v>
      </c>
      <c r="B347" t="s">
        <v>1568</v>
      </c>
      <c r="C347" s="1">
        <f t="shared" si="207"/>
        <v>17199</v>
      </c>
      <c r="D347" s="7">
        <f>IF(P347&gt;0,RANK(P347,(P347:R347,S347:AG347)),0)</f>
        <v>7</v>
      </c>
      <c r="E347" s="7">
        <f>IF(Q347&gt;0,RANK(Q347,(P347:R347,S347:AG347)),0)</f>
        <v>1</v>
      </c>
      <c r="F347" s="7">
        <f>IF(R347&gt;0,RANK(R347,(P347:R347,S347:AG347)),0)</f>
        <v>2</v>
      </c>
      <c r="G347" s="7">
        <f>IF(S347&gt;0,RANK(S347,(P347:R347,S347:AG347)),0)</f>
        <v>4</v>
      </c>
      <c r="H347" s="48">
        <f t="shared" si="208"/>
        <v>2336</v>
      </c>
      <c r="I347" s="163">
        <f t="shared" si="206"/>
        <v>0.1358218501075644</v>
      </c>
      <c r="J347" s="2"/>
      <c r="K347" s="2">
        <f t="shared" si="209"/>
        <v>1.104715390429676E-3</v>
      </c>
      <c r="L347" s="2">
        <f t="shared" si="210"/>
        <v>0.41077969649398222</v>
      </c>
      <c r="M347" s="2">
        <f t="shared" si="211"/>
        <v>0.27495784638641779</v>
      </c>
      <c r="N347" s="2">
        <f t="shared" si="194"/>
        <v>5.9363916506773647E-2</v>
      </c>
      <c r="O347" s="2">
        <f t="shared" si="195"/>
        <v>0.25379382522239674</v>
      </c>
      <c r="P347" s="1">
        <v>19</v>
      </c>
      <c r="Q347" s="1">
        <v>7065</v>
      </c>
      <c r="R347" s="1">
        <v>4729</v>
      </c>
      <c r="S347" s="1">
        <v>1021</v>
      </c>
      <c r="T347" s="1">
        <v>4287</v>
      </c>
      <c r="U347" s="1">
        <v>30</v>
      </c>
      <c r="V347" s="1">
        <v>30</v>
      </c>
      <c r="AC347" s="1">
        <v>13</v>
      </c>
      <c r="AF347" s="1">
        <v>5</v>
      </c>
      <c r="AI347" s="7">
        <f t="shared" si="212"/>
        <v>3</v>
      </c>
      <c r="AJ347" s="7">
        <f t="shared" si="213"/>
        <v>5</v>
      </c>
      <c r="AK347" s="7">
        <f t="shared" si="214"/>
        <v>5</v>
      </c>
      <c r="AL347" s="7">
        <f t="shared" si="215"/>
        <v>0</v>
      </c>
      <c r="AM347" s="2">
        <f t="shared" si="216"/>
        <v>0.24925867783010641</v>
      </c>
      <c r="AN347" s="2">
        <f t="shared" si="217"/>
        <v>1.7442874585731729E-3</v>
      </c>
      <c r="AO347" s="2">
        <f t="shared" si="218"/>
        <v>1.7442874585731729E-3</v>
      </c>
      <c r="AP347" s="2">
        <f t="shared" si="219"/>
        <v>0</v>
      </c>
      <c r="AR347" t="str">
        <f t="shared" si="205"/>
        <v>Columbia</v>
      </c>
      <c r="AS347" t="s">
        <v>1568</v>
      </c>
      <c r="AT347" s="148"/>
      <c r="AV347" s="91">
        <v>13</v>
      </c>
      <c r="AW347" s="93">
        <v>73</v>
      </c>
      <c r="AX347" s="99">
        <f t="shared" si="220"/>
        <v>13073</v>
      </c>
      <c r="AZ347" s="7" t="s">
        <v>3053</v>
      </c>
      <c r="BA347" t="s">
        <v>3290</v>
      </c>
    </row>
    <row r="348" spans="1:53" hidden="1" outlineLevel="1">
      <c r="A348" t="s">
        <v>2936</v>
      </c>
      <c r="B348" t="s">
        <v>1568</v>
      </c>
      <c r="C348" s="1">
        <f t="shared" si="207"/>
        <v>1231</v>
      </c>
      <c r="D348" s="7">
        <f>IF(P348&gt;0,RANK(P348,(P348:R348,S348:AG348)),0)</f>
        <v>6</v>
      </c>
      <c r="E348" s="7">
        <f>IF(Q348&gt;0,RANK(Q348,(P348:R348,S348:AG348)),0)</f>
        <v>1</v>
      </c>
      <c r="F348" s="7">
        <f>IF(R348&gt;0,RANK(R348,(P348:R348,S348:AG348)),0)</f>
        <v>3</v>
      </c>
      <c r="G348" s="7">
        <f>IF(S348&gt;0,RANK(S348,(P348:R348,S348:AG348)),0)</f>
        <v>4</v>
      </c>
      <c r="H348" s="48">
        <f t="shared" si="208"/>
        <v>265</v>
      </c>
      <c r="I348" s="163">
        <f t="shared" si="206"/>
        <v>0.21527213647441104</v>
      </c>
      <c r="J348" s="2"/>
      <c r="K348" s="2">
        <f t="shared" si="209"/>
        <v>1.6246953696181965E-3</v>
      </c>
      <c r="L348" s="2">
        <f t="shared" si="210"/>
        <v>0.50609260763606823</v>
      </c>
      <c r="M348" s="2">
        <f t="shared" si="211"/>
        <v>0.16246953696181965</v>
      </c>
      <c r="N348" s="2">
        <f t="shared" si="194"/>
        <v>3.4930950446791224E-2</v>
      </c>
      <c r="O348" s="2">
        <f t="shared" si="195"/>
        <v>0.29488220958570271</v>
      </c>
      <c r="P348" s="1">
        <v>2</v>
      </c>
      <c r="Q348" s="1">
        <v>623</v>
      </c>
      <c r="R348" s="1">
        <v>200</v>
      </c>
      <c r="S348" s="1">
        <v>43</v>
      </c>
      <c r="T348" s="1">
        <v>358</v>
      </c>
      <c r="U348" s="1">
        <v>3</v>
      </c>
      <c r="V348" s="1">
        <v>2</v>
      </c>
      <c r="AC348" s="1">
        <v>0</v>
      </c>
      <c r="AF348" s="1">
        <v>0</v>
      </c>
      <c r="AI348" s="7">
        <f t="shared" si="212"/>
        <v>2</v>
      </c>
      <c r="AJ348" s="7">
        <f t="shared" si="213"/>
        <v>5</v>
      </c>
      <c r="AK348" s="7">
        <f t="shared" si="214"/>
        <v>6</v>
      </c>
      <c r="AL348" s="7">
        <f t="shared" si="215"/>
        <v>0</v>
      </c>
      <c r="AM348" s="2">
        <f t="shared" si="216"/>
        <v>0.29082047116165721</v>
      </c>
      <c r="AN348" s="2">
        <f t="shared" si="217"/>
        <v>2.437043054427295E-3</v>
      </c>
      <c r="AO348" s="2">
        <f t="shared" si="218"/>
        <v>1.6246953696181965E-3</v>
      </c>
      <c r="AP348" s="2">
        <f t="shared" si="219"/>
        <v>0</v>
      </c>
      <c r="AR348" t="str">
        <f t="shared" si="205"/>
        <v>Cook</v>
      </c>
      <c r="AS348" t="s">
        <v>1568</v>
      </c>
      <c r="AT348" s="148">
        <v>8</v>
      </c>
      <c r="AV348" s="91">
        <v>13</v>
      </c>
      <c r="AW348" s="93">
        <v>75</v>
      </c>
      <c r="AX348" s="99">
        <f t="shared" si="220"/>
        <v>13075</v>
      </c>
      <c r="AZ348" s="7" t="s">
        <v>3053</v>
      </c>
      <c r="BA348" t="s">
        <v>3290</v>
      </c>
    </row>
    <row r="349" spans="1:53" hidden="1" outlineLevel="1">
      <c r="A349" t="s">
        <v>1042</v>
      </c>
      <c r="B349" t="s">
        <v>1568</v>
      </c>
      <c r="C349" s="1">
        <f t="shared" si="207"/>
        <v>17483</v>
      </c>
      <c r="D349" s="7">
        <f>IF(P349&gt;0,RANK(P349,(P349:R349,S349:AG349)),0)</f>
        <v>8</v>
      </c>
      <c r="E349" s="7">
        <f>IF(Q349&gt;0,RANK(Q349,(P349:R349,S349:AG349)),0)</f>
        <v>1</v>
      </c>
      <c r="F349" s="7">
        <f>IF(R349&gt;0,RANK(R349,(P349:R349,S349:AG349)),0)</f>
        <v>2</v>
      </c>
      <c r="G349" s="7">
        <f>IF(S349&gt;0,RANK(S349,(P349:R349,S349:AG349)),0)</f>
        <v>4</v>
      </c>
      <c r="H349" s="48">
        <f t="shared" si="208"/>
        <v>5306</v>
      </c>
      <c r="I349" s="163">
        <f t="shared" si="206"/>
        <v>0.30349482354287022</v>
      </c>
      <c r="J349" s="2"/>
      <c r="K349" s="2">
        <f t="shared" si="209"/>
        <v>1.1439684264714293E-3</v>
      </c>
      <c r="L349" s="2">
        <f t="shared" si="210"/>
        <v>0.51959045930332326</v>
      </c>
      <c r="M349" s="2">
        <f t="shared" si="211"/>
        <v>0.21609563576045301</v>
      </c>
      <c r="N349" s="2">
        <f t="shared" si="194"/>
        <v>5.8628381856660756E-2</v>
      </c>
      <c r="O349" s="2">
        <f t="shared" si="195"/>
        <v>0.20454155465309154</v>
      </c>
      <c r="P349" s="1">
        <v>20</v>
      </c>
      <c r="Q349" s="1">
        <v>9084</v>
      </c>
      <c r="R349" s="1">
        <v>3778</v>
      </c>
      <c r="S349" s="1">
        <v>1025</v>
      </c>
      <c r="T349" s="1">
        <v>3491</v>
      </c>
      <c r="U349" s="1">
        <v>22</v>
      </c>
      <c r="V349" s="1">
        <v>32</v>
      </c>
      <c r="AC349" s="1">
        <v>21</v>
      </c>
      <c r="AF349" s="1">
        <v>10</v>
      </c>
      <c r="AI349" s="7">
        <f t="shared" si="212"/>
        <v>3</v>
      </c>
      <c r="AJ349" s="7">
        <f t="shared" si="213"/>
        <v>6</v>
      </c>
      <c r="AK349" s="7">
        <f t="shared" si="214"/>
        <v>5</v>
      </c>
      <c r="AL349" s="7">
        <f t="shared" si="215"/>
        <v>0</v>
      </c>
      <c r="AM349" s="2">
        <f t="shared" si="216"/>
        <v>0.19967968884058801</v>
      </c>
      <c r="AN349" s="2">
        <f t="shared" si="217"/>
        <v>1.2583652691185723E-3</v>
      </c>
      <c r="AO349" s="2">
        <f t="shared" si="218"/>
        <v>1.8303494823542869E-3</v>
      </c>
      <c r="AP349" s="2">
        <f t="shared" si="219"/>
        <v>0</v>
      </c>
      <c r="AR349" t="str">
        <f t="shared" si="205"/>
        <v>Coweta</v>
      </c>
      <c r="AS349" t="s">
        <v>1568</v>
      </c>
      <c r="AT349" s="148">
        <v>3</v>
      </c>
      <c r="AV349" s="91">
        <v>13</v>
      </c>
      <c r="AW349" s="93">
        <v>77</v>
      </c>
      <c r="AX349" s="99">
        <f t="shared" si="220"/>
        <v>13077</v>
      </c>
      <c r="AZ349" s="7" t="s">
        <v>3053</v>
      </c>
      <c r="BA349" t="s">
        <v>3290</v>
      </c>
    </row>
    <row r="350" spans="1:53" hidden="1" outlineLevel="1">
      <c r="A350" t="s">
        <v>2771</v>
      </c>
      <c r="B350" t="s">
        <v>1568</v>
      </c>
      <c r="C350" s="1">
        <f t="shared" si="207"/>
        <v>1158</v>
      </c>
      <c r="D350" s="7">
        <f>IF(P350&gt;0,RANK(P350,(P350:R350,S350:AG350)),0)</f>
        <v>0</v>
      </c>
      <c r="E350" s="7">
        <f>IF(Q350&gt;0,RANK(Q350,(P350:R350,S350:AG350)),0)</f>
        <v>1</v>
      </c>
      <c r="F350" s="7">
        <f>IF(R350&gt;0,RANK(R350,(P350:R350,S350:AG350)),0)</f>
        <v>3</v>
      </c>
      <c r="G350" s="7">
        <f>IF(S350&gt;0,RANK(S350,(P350:R350,S350:AG350)),0)</f>
        <v>4</v>
      </c>
      <c r="H350" s="48">
        <f t="shared" si="208"/>
        <v>241</v>
      </c>
      <c r="I350" s="163">
        <f t="shared" si="206"/>
        <v>0.2081174438687392</v>
      </c>
      <c r="J350" s="2"/>
      <c r="K350" s="2">
        <f t="shared" si="209"/>
        <v>0</v>
      </c>
      <c r="L350" s="2">
        <f t="shared" si="210"/>
        <v>0.50431778929188253</v>
      </c>
      <c r="M350" s="2">
        <f t="shared" si="211"/>
        <v>0.14162348877374784</v>
      </c>
      <c r="N350" s="2">
        <f t="shared" si="194"/>
        <v>5.3540587219343697E-2</v>
      </c>
      <c r="O350" s="2">
        <f t="shared" si="195"/>
        <v>0.30051813471502592</v>
      </c>
      <c r="P350" s="1">
        <v>0</v>
      </c>
      <c r="Q350" s="1">
        <v>584</v>
      </c>
      <c r="R350" s="1">
        <v>164</v>
      </c>
      <c r="S350" s="1">
        <v>62</v>
      </c>
      <c r="T350" s="1">
        <v>343</v>
      </c>
      <c r="U350" s="1">
        <v>2</v>
      </c>
      <c r="V350" s="1">
        <v>2</v>
      </c>
      <c r="AC350" s="1">
        <v>1</v>
      </c>
      <c r="AF350" s="1">
        <v>0</v>
      </c>
      <c r="AI350" s="7">
        <f t="shared" si="212"/>
        <v>2</v>
      </c>
      <c r="AJ350" s="7">
        <f t="shared" si="213"/>
        <v>5</v>
      </c>
      <c r="AK350" s="7">
        <f t="shared" si="214"/>
        <v>5</v>
      </c>
      <c r="AL350" s="7">
        <f t="shared" si="215"/>
        <v>0</v>
      </c>
      <c r="AM350" s="2">
        <f t="shared" si="216"/>
        <v>0.29620034542314333</v>
      </c>
      <c r="AN350" s="2">
        <f t="shared" si="217"/>
        <v>1.7271157167530224E-3</v>
      </c>
      <c r="AO350" s="2">
        <f t="shared" si="218"/>
        <v>1.7271157167530224E-3</v>
      </c>
      <c r="AP350" s="2">
        <f t="shared" si="219"/>
        <v>0</v>
      </c>
      <c r="AR350" t="str">
        <f t="shared" si="205"/>
        <v>Crawford</v>
      </c>
      <c r="AS350" t="s">
        <v>1568</v>
      </c>
      <c r="AT350" s="148">
        <v>2</v>
      </c>
      <c r="AV350" s="91">
        <v>13</v>
      </c>
      <c r="AW350" s="93">
        <v>79</v>
      </c>
      <c r="AX350" s="99">
        <f t="shared" si="220"/>
        <v>13079</v>
      </c>
      <c r="AZ350" s="7" t="s">
        <v>3053</v>
      </c>
      <c r="BA350" t="s">
        <v>3290</v>
      </c>
    </row>
    <row r="351" spans="1:53" hidden="1" outlineLevel="1">
      <c r="A351" t="s">
        <v>2890</v>
      </c>
      <c r="B351" t="s">
        <v>1568</v>
      </c>
      <c r="C351" s="1">
        <f t="shared" si="207"/>
        <v>1465</v>
      </c>
      <c r="D351" s="7">
        <f>IF(P351&gt;0,RANK(P351,(P351:R351,S351:AG351)),0)</f>
        <v>9</v>
      </c>
      <c r="E351" s="7">
        <f>IF(Q351&gt;0,RANK(Q351,(P351:R351,S351:AG351)),0)</f>
        <v>1</v>
      </c>
      <c r="F351" s="7">
        <f>IF(R351&gt;0,RANK(R351,(P351:R351,S351:AG351)),0)</f>
        <v>3</v>
      </c>
      <c r="G351" s="7">
        <f>IF(S351&gt;0,RANK(S351,(P351:R351,S351:AG351)),0)</f>
        <v>4</v>
      </c>
      <c r="H351" s="48">
        <f t="shared" si="208"/>
        <v>524</v>
      </c>
      <c r="I351" s="163">
        <f t="shared" si="206"/>
        <v>0.35767918088737199</v>
      </c>
      <c r="J351" s="2"/>
      <c r="K351" s="2">
        <f t="shared" si="209"/>
        <v>6.8259385665529011E-4</v>
      </c>
      <c r="L351" s="2">
        <f t="shared" si="210"/>
        <v>0.56313993174061439</v>
      </c>
      <c r="M351" s="2">
        <f t="shared" si="211"/>
        <v>0.19726962457337885</v>
      </c>
      <c r="N351" s="2">
        <f t="shared" si="194"/>
        <v>2.7986348122866895E-2</v>
      </c>
      <c r="O351" s="2">
        <f t="shared" si="195"/>
        <v>0.2109215017064846</v>
      </c>
      <c r="P351" s="1">
        <v>1</v>
      </c>
      <c r="Q351" s="1">
        <v>825</v>
      </c>
      <c r="R351" s="1">
        <v>289</v>
      </c>
      <c r="S351" s="1">
        <v>41</v>
      </c>
      <c r="T351" s="1">
        <v>301</v>
      </c>
      <c r="U351" s="1">
        <v>2</v>
      </c>
      <c r="V351" s="1">
        <v>2</v>
      </c>
      <c r="AC351" s="1">
        <v>2</v>
      </c>
      <c r="AF351" s="1">
        <v>2</v>
      </c>
      <c r="AI351" s="7">
        <f t="shared" si="212"/>
        <v>2</v>
      </c>
      <c r="AJ351" s="7">
        <f t="shared" si="213"/>
        <v>5</v>
      </c>
      <c r="AK351" s="7">
        <f t="shared" si="214"/>
        <v>5</v>
      </c>
      <c r="AL351" s="7">
        <f t="shared" si="215"/>
        <v>0</v>
      </c>
      <c r="AM351" s="2">
        <f t="shared" si="216"/>
        <v>0.20546075085324231</v>
      </c>
      <c r="AN351" s="2">
        <f t="shared" si="217"/>
        <v>1.3651877133105802E-3</v>
      </c>
      <c r="AO351" s="2">
        <f t="shared" si="218"/>
        <v>1.3651877133105802E-3</v>
      </c>
      <c r="AP351" s="2">
        <f t="shared" si="219"/>
        <v>0</v>
      </c>
      <c r="AR351" t="str">
        <f t="shared" si="205"/>
        <v>Crisp</v>
      </c>
      <c r="AS351" t="s">
        <v>1568</v>
      </c>
      <c r="AT351" s="148">
        <v>2</v>
      </c>
      <c r="AV351" s="91">
        <v>13</v>
      </c>
      <c r="AW351" s="93">
        <v>81</v>
      </c>
      <c r="AX351" s="99">
        <f t="shared" si="220"/>
        <v>13081</v>
      </c>
      <c r="AZ351" s="7" t="s">
        <v>3053</v>
      </c>
      <c r="BA351" t="s">
        <v>3290</v>
      </c>
    </row>
    <row r="352" spans="1:53" hidden="1" outlineLevel="1">
      <c r="A352" t="s">
        <v>3160</v>
      </c>
      <c r="B352" t="s">
        <v>1568</v>
      </c>
      <c r="C352" s="1">
        <f t="shared" si="207"/>
        <v>1789</v>
      </c>
      <c r="D352" s="7">
        <f>IF(P352&gt;0,RANK(P352,(P352:R352,S352:AG352)),0)</f>
        <v>8</v>
      </c>
      <c r="E352" s="7">
        <f>IF(Q352&gt;0,RANK(Q352,(P352:R352,S352:AG352)),0)</f>
        <v>1</v>
      </c>
      <c r="F352" s="7">
        <f>IF(R352&gt;0,RANK(R352,(P352:R352,S352:AG352)),0)</f>
        <v>3</v>
      </c>
      <c r="G352" s="7">
        <f>IF(S352&gt;0,RANK(S352,(P352:R352,S352:AG352)),0)</f>
        <v>4</v>
      </c>
      <c r="H352" s="48">
        <f t="shared" si="208"/>
        <v>186</v>
      </c>
      <c r="I352" s="163">
        <f t="shared" si="206"/>
        <v>0.10396869759642258</v>
      </c>
      <c r="J352" s="2"/>
      <c r="K352" s="2">
        <f t="shared" si="209"/>
        <v>5.5897149245388487E-4</v>
      </c>
      <c r="L352" s="2">
        <f t="shared" si="210"/>
        <v>0.41531581889323643</v>
      </c>
      <c r="M352" s="2">
        <f t="shared" si="211"/>
        <v>0.15092230296254891</v>
      </c>
      <c r="N352" s="2">
        <f t="shared" si="194"/>
        <v>0.11291224147568474</v>
      </c>
      <c r="O352" s="2">
        <f t="shared" si="195"/>
        <v>0.32029066517607602</v>
      </c>
      <c r="P352" s="1">
        <v>1</v>
      </c>
      <c r="Q352" s="1">
        <v>743</v>
      </c>
      <c r="R352" s="1">
        <v>270</v>
      </c>
      <c r="S352" s="1">
        <v>202</v>
      </c>
      <c r="T352" s="1">
        <v>557</v>
      </c>
      <c r="U352" s="1">
        <v>6</v>
      </c>
      <c r="V352" s="1">
        <v>7</v>
      </c>
      <c r="AC352" s="1">
        <v>2</v>
      </c>
      <c r="AF352" s="1">
        <v>1</v>
      </c>
      <c r="AI352" s="7">
        <f t="shared" si="212"/>
        <v>2</v>
      </c>
      <c r="AJ352" s="7">
        <f t="shared" si="213"/>
        <v>6</v>
      </c>
      <c r="AK352" s="7">
        <f t="shared" si="214"/>
        <v>5</v>
      </c>
      <c r="AL352" s="7">
        <f t="shared" si="215"/>
        <v>0</v>
      </c>
      <c r="AM352" s="2">
        <f t="shared" si="216"/>
        <v>0.31134712129681386</v>
      </c>
      <c r="AN352" s="2">
        <f t="shared" si="217"/>
        <v>3.3538289547233092E-3</v>
      </c>
      <c r="AO352" s="2">
        <f t="shared" si="218"/>
        <v>3.9128004471771938E-3</v>
      </c>
      <c r="AP352" s="2">
        <f t="shared" si="219"/>
        <v>0</v>
      </c>
      <c r="AR352" t="str">
        <f t="shared" si="205"/>
        <v>Dade</v>
      </c>
      <c r="AS352" t="s">
        <v>1568</v>
      </c>
      <c r="AT352" s="148">
        <v>14</v>
      </c>
      <c r="AV352" s="91">
        <v>13</v>
      </c>
      <c r="AW352" s="93">
        <v>83</v>
      </c>
      <c r="AX352" s="99">
        <f t="shared" si="220"/>
        <v>13083</v>
      </c>
      <c r="AZ352" s="7" t="s">
        <v>3053</v>
      </c>
      <c r="BA352" t="s">
        <v>3290</v>
      </c>
    </row>
    <row r="353" spans="1:53" hidden="1" outlineLevel="1">
      <c r="A353" t="s">
        <v>2587</v>
      </c>
      <c r="B353" t="s">
        <v>1568</v>
      </c>
      <c r="C353" s="1">
        <f t="shared" si="207"/>
        <v>4117</v>
      </c>
      <c r="D353" s="7">
        <f>IF(P353&gt;0,RANK(P353,(P353:R353,S353:AG353)),0)</f>
        <v>8</v>
      </c>
      <c r="E353" s="7">
        <f>IF(Q353&gt;0,RANK(Q353,(P353:R353,S353:AG353)),0)</f>
        <v>1</v>
      </c>
      <c r="F353" s="7">
        <f>IF(R353&gt;0,RANK(R353,(P353:R353,S353:AG353)),0)</f>
        <v>2</v>
      </c>
      <c r="G353" s="7">
        <f>IF(S353&gt;0,RANK(S353,(P353:R353,S353:AG353)),0)</f>
        <v>4</v>
      </c>
      <c r="H353" s="48">
        <f t="shared" si="208"/>
        <v>1160</v>
      </c>
      <c r="I353" s="163">
        <f t="shared" si="206"/>
        <v>0.28175856205975225</v>
      </c>
      <c r="J353" s="2"/>
      <c r="K353" s="2">
        <f t="shared" si="209"/>
        <v>7.2868593636142825E-4</v>
      </c>
      <c r="L353" s="2">
        <f t="shared" si="210"/>
        <v>0.53048336167111976</v>
      </c>
      <c r="M353" s="2">
        <f t="shared" si="211"/>
        <v>0.24872479961136751</v>
      </c>
      <c r="N353" s="2">
        <f t="shared" si="194"/>
        <v>5.5380131163468543E-2</v>
      </c>
      <c r="O353" s="2">
        <f t="shared" si="195"/>
        <v>0.16468302161768275</v>
      </c>
      <c r="P353" s="1">
        <v>3</v>
      </c>
      <c r="Q353" s="1">
        <v>2184</v>
      </c>
      <c r="R353" s="1">
        <v>1024</v>
      </c>
      <c r="S353" s="1">
        <v>228</v>
      </c>
      <c r="T353" s="1">
        <v>660</v>
      </c>
      <c r="U353" s="1">
        <v>5</v>
      </c>
      <c r="V353" s="1">
        <v>7</v>
      </c>
      <c r="AC353" s="1">
        <v>4</v>
      </c>
      <c r="AF353" s="1">
        <v>2</v>
      </c>
      <c r="AI353" s="7">
        <f t="shared" si="212"/>
        <v>3</v>
      </c>
      <c r="AJ353" s="7">
        <f t="shared" si="213"/>
        <v>6</v>
      </c>
      <c r="AK353" s="7">
        <f t="shared" si="214"/>
        <v>5</v>
      </c>
      <c r="AL353" s="7">
        <f t="shared" si="215"/>
        <v>0</v>
      </c>
      <c r="AM353" s="2">
        <f t="shared" si="216"/>
        <v>0.1603109059995142</v>
      </c>
      <c r="AN353" s="2">
        <f t="shared" si="217"/>
        <v>1.2144765606023804E-3</v>
      </c>
      <c r="AO353" s="2">
        <f t="shared" si="218"/>
        <v>1.7002671848433326E-3</v>
      </c>
      <c r="AP353" s="2">
        <f t="shared" si="219"/>
        <v>0</v>
      </c>
      <c r="AR353" t="str">
        <f t="shared" si="205"/>
        <v>Dawson</v>
      </c>
      <c r="AS353" t="s">
        <v>1568</v>
      </c>
      <c r="AT353" s="148">
        <v>9</v>
      </c>
      <c r="AV353" s="91">
        <v>13</v>
      </c>
      <c r="AW353" s="93">
        <v>85</v>
      </c>
      <c r="AX353" s="99">
        <f t="shared" si="220"/>
        <v>13085</v>
      </c>
      <c r="AZ353" s="7" t="s">
        <v>3053</v>
      </c>
      <c r="BA353" t="s">
        <v>3290</v>
      </c>
    </row>
    <row r="354" spans="1:53" hidden="1" outlineLevel="1">
      <c r="A354" t="s">
        <v>583</v>
      </c>
      <c r="B354" t="s">
        <v>1568</v>
      </c>
      <c r="C354" s="1">
        <f t="shared" si="207"/>
        <v>2152</v>
      </c>
      <c r="D354" s="7">
        <f>IF(P354&gt;0,RANK(P354,(P354:R354,S354:AG354)),0)</f>
        <v>7</v>
      </c>
      <c r="E354" s="7">
        <f>IF(Q354&gt;0,RANK(Q354,(P354:R354,S354:AG354)),0)</f>
        <v>1</v>
      </c>
      <c r="F354" s="7">
        <f>IF(R354&gt;0,RANK(R354,(P354:R354,S354:AG354)),0)</f>
        <v>3</v>
      </c>
      <c r="G354" s="7">
        <f>IF(S354&gt;0,RANK(S354,(P354:R354,S354:AG354)),0)</f>
        <v>4</v>
      </c>
      <c r="H354" s="48">
        <f t="shared" si="208"/>
        <v>173</v>
      </c>
      <c r="I354" s="163">
        <f t="shared" si="206"/>
        <v>8.0390334572490701E-2</v>
      </c>
      <c r="J354" s="2"/>
      <c r="K354" s="2">
        <f t="shared" si="209"/>
        <v>1.8587360594795538E-3</v>
      </c>
      <c r="L354" s="2">
        <f t="shared" si="210"/>
        <v>0.40055762081784385</v>
      </c>
      <c r="M354" s="2">
        <f t="shared" si="211"/>
        <v>0.21607806691449813</v>
      </c>
      <c r="N354" s="2">
        <f t="shared" si="194"/>
        <v>4.6003717472118962E-2</v>
      </c>
      <c r="O354" s="2">
        <f t="shared" si="195"/>
        <v>0.33550185873605953</v>
      </c>
      <c r="P354" s="1">
        <v>4</v>
      </c>
      <c r="Q354" s="1">
        <v>862</v>
      </c>
      <c r="R354" s="1">
        <v>465</v>
      </c>
      <c r="S354" s="1">
        <v>99</v>
      </c>
      <c r="T354" s="1">
        <v>689</v>
      </c>
      <c r="U354" s="1">
        <v>15</v>
      </c>
      <c r="V354" s="1">
        <v>12</v>
      </c>
      <c r="AC354" s="1">
        <v>2</v>
      </c>
      <c r="AF354" s="1">
        <v>4</v>
      </c>
      <c r="AI354" s="7">
        <f t="shared" si="212"/>
        <v>2</v>
      </c>
      <c r="AJ354" s="7">
        <f t="shared" si="213"/>
        <v>5</v>
      </c>
      <c r="AK354" s="7">
        <f t="shared" si="214"/>
        <v>6</v>
      </c>
      <c r="AL354" s="7">
        <f t="shared" si="215"/>
        <v>0</v>
      </c>
      <c r="AM354" s="2">
        <f t="shared" si="216"/>
        <v>0.32016728624535318</v>
      </c>
      <c r="AN354" s="2">
        <f t="shared" si="217"/>
        <v>6.970260223048327E-3</v>
      </c>
      <c r="AO354" s="2">
        <f t="shared" si="218"/>
        <v>5.5762081784386614E-3</v>
      </c>
      <c r="AP354" s="2">
        <f t="shared" si="219"/>
        <v>0</v>
      </c>
      <c r="AR354" t="str">
        <f t="shared" si="205"/>
        <v>Decatur</v>
      </c>
      <c r="AS354" t="s">
        <v>1568</v>
      </c>
      <c r="AT354" s="148">
        <v>2</v>
      </c>
      <c r="AV354" s="91">
        <v>13</v>
      </c>
      <c r="AW354" s="93">
        <v>87</v>
      </c>
      <c r="AX354" s="99">
        <f t="shared" si="220"/>
        <v>13087</v>
      </c>
      <c r="AZ354" s="7" t="s">
        <v>3053</v>
      </c>
      <c r="BA354" t="s">
        <v>3290</v>
      </c>
    </row>
    <row r="355" spans="1:53" hidden="1" outlineLevel="1">
      <c r="A355" t="s">
        <v>255</v>
      </c>
      <c r="B355" t="s">
        <v>1568</v>
      </c>
      <c r="C355" s="1">
        <f t="shared" si="207"/>
        <v>36026</v>
      </c>
      <c r="D355" s="7">
        <f>IF(P355&gt;0,RANK(P355,(P355:R355,S355:AG355)),0)</f>
        <v>5</v>
      </c>
      <c r="E355" s="7">
        <f>IF(Q355&gt;0,RANK(Q355,(P355:R355,S355:AG355)),0)</f>
        <v>2</v>
      </c>
      <c r="F355" s="7">
        <f>IF(R355&gt;0,RANK(R355,(P355:R355,S355:AG355)),0)</f>
        <v>1</v>
      </c>
      <c r="G355" s="7">
        <f>IF(S355&gt;0,RANK(S355,(P355:R355,S355:AG355)),0)</f>
        <v>4</v>
      </c>
      <c r="H355" s="48">
        <f t="shared" si="208"/>
        <v>1251</v>
      </c>
      <c r="I355" s="163">
        <f t="shared" si="206"/>
        <v>3.4724920890467997E-2</v>
      </c>
      <c r="J355" s="2"/>
      <c r="K355" s="2">
        <f t="shared" si="209"/>
        <v>6.4953089435407759E-3</v>
      </c>
      <c r="L355" s="2">
        <f t="shared" si="210"/>
        <v>0.35690889912840729</v>
      </c>
      <c r="M355" s="2">
        <f t="shared" si="211"/>
        <v>0.39163382001887526</v>
      </c>
      <c r="N355" s="2">
        <f t="shared" si="194"/>
        <v>0.10969855104646645</v>
      </c>
      <c r="O355" s="2">
        <f t="shared" si="195"/>
        <v>0.13526342086271023</v>
      </c>
      <c r="P355" s="1">
        <v>234</v>
      </c>
      <c r="Q355" s="1">
        <v>12858</v>
      </c>
      <c r="R355" s="1">
        <v>14109</v>
      </c>
      <c r="S355" s="1">
        <v>3952</v>
      </c>
      <c r="T355" s="1">
        <v>4507</v>
      </c>
      <c r="U355" s="1">
        <v>78</v>
      </c>
      <c r="V355" s="1">
        <v>117</v>
      </c>
      <c r="AC355" s="1">
        <v>110</v>
      </c>
      <c r="AF355" s="1">
        <v>61</v>
      </c>
      <c r="AI355" s="7">
        <f t="shared" si="212"/>
        <v>3</v>
      </c>
      <c r="AJ355" s="7">
        <f t="shared" si="213"/>
        <v>7</v>
      </c>
      <c r="AK355" s="7">
        <f t="shared" si="214"/>
        <v>6</v>
      </c>
      <c r="AL355" s="7">
        <f t="shared" si="215"/>
        <v>0</v>
      </c>
      <c r="AM355" s="2">
        <f t="shared" si="216"/>
        <v>0.12510409148947982</v>
      </c>
      <c r="AN355" s="2">
        <f t="shared" si="217"/>
        <v>2.1651029811802589E-3</v>
      </c>
      <c r="AO355" s="2">
        <f t="shared" si="218"/>
        <v>3.2476544717703879E-3</v>
      </c>
      <c r="AP355" s="2">
        <f t="shared" si="219"/>
        <v>0</v>
      </c>
      <c r="AR355" t="str">
        <f t="shared" si="205"/>
        <v>DeKalb</v>
      </c>
      <c r="AS355" t="s">
        <v>1568</v>
      </c>
      <c r="AT355" s="148"/>
      <c r="AV355" s="91">
        <v>13</v>
      </c>
      <c r="AW355" s="93">
        <v>89</v>
      </c>
      <c r="AX355" s="99">
        <f t="shared" si="220"/>
        <v>13089</v>
      </c>
      <c r="AZ355" s="7" t="s">
        <v>3053</v>
      </c>
      <c r="BA355" t="s">
        <v>3290</v>
      </c>
    </row>
    <row r="356" spans="1:53" hidden="1" outlineLevel="1">
      <c r="A356" t="s">
        <v>2802</v>
      </c>
      <c r="B356" t="s">
        <v>1568</v>
      </c>
      <c r="C356" s="1">
        <f t="shared" si="207"/>
        <v>1658</v>
      </c>
      <c r="D356" s="7">
        <f>IF(P356&gt;0,RANK(P356,(P356:R356,S356:AG356)),0)</f>
        <v>0</v>
      </c>
      <c r="E356" s="7">
        <f>IF(Q356&gt;0,RANK(Q356,(P356:R356,S356:AG356)),0)</f>
        <v>1</v>
      </c>
      <c r="F356" s="7">
        <f>IF(R356&gt;0,RANK(R356,(P356:R356,S356:AG356)),0)</f>
        <v>3</v>
      </c>
      <c r="G356" s="7">
        <f>IF(S356&gt;0,RANK(S356,(P356:R356,S356:AG356)),0)</f>
        <v>4</v>
      </c>
      <c r="H356" s="48">
        <f t="shared" si="208"/>
        <v>555</v>
      </c>
      <c r="I356" s="163">
        <f t="shared" si="206"/>
        <v>0.33474065138721348</v>
      </c>
      <c r="J356" s="2"/>
      <c r="K356" s="2">
        <f t="shared" si="209"/>
        <v>0</v>
      </c>
      <c r="L356" s="2">
        <f t="shared" si="210"/>
        <v>0.57539203860072374</v>
      </c>
      <c r="M356" s="2">
        <f t="shared" si="211"/>
        <v>0.14234016887816647</v>
      </c>
      <c r="N356" s="2">
        <f t="shared" si="194"/>
        <v>3.5585042219541618E-2</v>
      </c>
      <c r="O356" s="2">
        <f t="shared" si="195"/>
        <v>0.24668275030156817</v>
      </c>
      <c r="P356" s="1">
        <v>0</v>
      </c>
      <c r="Q356" s="1">
        <v>954</v>
      </c>
      <c r="R356" s="1">
        <v>236</v>
      </c>
      <c r="S356" s="1">
        <v>59</v>
      </c>
      <c r="T356" s="1">
        <v>399</v>
      </c>
      <c r="U356" s="1">
        <v>2</v>
      </c>
      <c r="V356" s="1">
        <v>5</v>
      </c>
      <c r="AC356" s="1">
        <v>1</v>
      </c>
      <c r="AF356" s="1">
        <v>2</v>
      </c>
      <c r="AI356" s="7">
        <f t="shared" si="212"/>
        <v>2</v>
      </c>
      <c r="AJ356" s="7">
        <f t="shared" si="213"/>
        <v>6</v>
      </c>
      <c r="AK356" s="7">
        <f t="shared" si="214"/>
        <v>5</v>
      </c>
      <c r="AL356" s="7">
        <f t="shared" si="215"/>
        <v>0</v>
      </c>
      <c r="AM356" s="2">
        <f t="shared" si="216"/>
        <v>0.24065138721351026</v>
      </c>
      <c r="AN356" s="2">
        <f t="shared" si="217"/>
        <v>1.2062726176115801E-3</v>
      </c>
      <c r="AO356" s="2">
        <f t="shared" si="218"/>
        <v>3.0156815440289505E-3</v>
      </c>
      <c r="AP356" s="2">
        <f t="shared" si="219"/>
        <v>0</v>
      </c>
      <c r="AR356" t="str">
        <f t="shared" si="205"/>
        <v>Dodge</v>
      </c>
      <c r="AS356" t="s">
        <v>1568</v>
      </c>
      <c r="AT356" s="148">
        <v>8</v>
      </c>
      <c r="AV356" s="91">
        <v>13</v>
      </c>
      <c r="AW356" s="93">
        <v>91</v>
      </c>
      <c r="AX356" s="99">
        <f t="shared" si="220"/>
        <v>13091</v>
      </c>
      <c r="AZ356" s="7" t="s">
        <v>3053</v>
      </c>
      <c r="BA356" t="s">
        <v>3290</v>
      </c>
    </row>
    <row r="357" spans="1:53" hidden="1" outlineLevel="1">
      <c r="A357" t="s">
        <v>104</v>
      </c>
      <c r="B357" t="s">
        <v>1568</v>
      </c>
      <c r="C357" s="1">
        <f t="shared" si="207"/>
        <v>736</v>
      </c>
      <c r="D357" s="7">
        <f>IF(P357&gt;0,RANK(P357,(P357:R357,S357:AG357)),0)</f>
        <v>5</v>
      </c>
      <c r="E357" s="7">
        <f>IF(Q357&gt;0,RANK(Q357,(P357:R357,S357:AG357)),0)</f>
        <v>1</v>
      </c>
      <c r="F357" s="7">
        <f>IF(R357&gt;0,RANK(R357,(P357:R357,S357:AG357)),0)</f>
        <v>2</v>
      </c>
      <c r="G357" s="7">
        <f>IF(S357&gt;0,RANK(S357,(P357:R357,S357:AG357)),0)</f>
        <v>4</v>
      </c>
      <c r="H357" s="48">
        <f t="shared" si="208"/>
        <v>336</v>
      </c>
      <c r="I357" s="163">
        <f t="shared" si="206"/>
        <v>0.45652173913043476</v>
      </c>
      <c r="J357" s="2"/>
      <c r="K357" s="2">
        <f t="shared" si="209"/>
        <v>4.076086956521739E-3</v>
      </c>
      <c r="L357" s="2">
        <f t="shared" si="210"/>
        <v>0.62771739130434778</v>
      </c>
      <c r="M357" s="2">
        <f t="shared" si="211"/>
        <v>0.17119565217391305</v>
      </c>
      <c r="N357" s="2">
        <f t="shared" si="194"/>
        <v>3.125E-2</v>
      </c>
      <c r="O357" s="2">
        <f t="shared" si="195"/>
        <v>0.16576086956521743</v>
      </c>
      <c r="P357" s="1">
        <v>3</v>
      </c>
      <c r="Q357" s="1">
        <v>462</v>
      </c>
      <c r="R357" s="1">
        <v>126</v>
      </c>
      <c r="S357" s="1">
        <v>23</v>
      </c>
      <c r="T357" s="1">
        <v>119</v>
      </c>
      <c r="U357" s="1">
        <v>1</v>
      </c>
      <c r="V357" s="1">
        <v>2</v>
      </c>
      <c r="AC357" s="1">
        <v>0</v>
      </c>
      <c r="AF357" s="1">
        <v>0</v>
      </c>
      <c r="AI357" s="7">
        <f t="shared" si="212"/>
        <v>3</v>
      </c>
      <c r="AJ357" s="7">
        <f t="shared" si="213"/>
        <v>7</v>
      </c>
      <c r="AK357" s="7">
        <f t="shared" si="214"/>
        <v>6</v>
      </c>
      <c r="AL357" s="7">
        <f t="shared" si="215"/>
        <v>0</v>
      </c>
      <c r="AM357" s="2">
        <f t="shared" si="216"/>
        <v>0.16168478260869565</v>
      </c>
      <c r="AN357" s="2">
        <f t="shared" si="217"/>
        <v>1.358695652173913E-3</v>
      </c>
      <c r="AO357" s="2">
        <f t="shared" si="218"/>
        <v>2.717391304347826E-3</v>
      </c>
      <c r="AP357" s="2">
        <f t="shared" si="219"/>
        <v>0</v>
      </c>
      <c r="AR357" t="str">
        <f t="shared" si="205"/>
        <v>Dooly</v>
      </c>
      <c r="AS357" t="s">
        <v>1568</v>
      </c>
      <c r="AT357" s="148">
        <v>2</v>
      </c>
      <c r="AV357" s="91">
        <v>13</v>
      </c>
      <c r="AW357" s="93">
        <v>93</v>
      </c>
      <c r="AX357" s="99">
        <f t="shared" si="220"/>
        <v>13093</v>
      </c>
      <c r="AZ357" s="7" t="s">
        <v>3053</v>
      </c>
      <c r="BA357" t="s">
        <v>3290</v>
      </c>
    </row>
    <row r="358" spans="1:53" hidden="1" outlineLevel="1">
      <c r="A358" t="s">
        <v>685</v>
      </c>
      <c r="B358" t="s">
        <v>1568</v>
      </c>
      <c r="C358" s="1">
        <f t="shared" si="207"/>
        <v>5314</v>
      </c>
      <c r="D358" s="7">
        <f>IF(P358&gt;0,RANK(P358,(P358:R358,S358:AG358)),0)</f>
        <v>5</v>
      </c>
      <c r="E358" s="7">
        <f>IF(Q358&gt;0,RANK(Q358,(P358:R358,S358:AG358)),0)</f>
        <v>1</v>
      </c>
      <c r="F358" s="7">
        <f>IF(R358&gt;0,RANK(R358,(P358:R358,S358:AG358)),0)</f>
        <v>2</v>
      </c>
      <c r="G358" s="7">
        <f>IF(S358&gt;0,RANK(S358,(P358:R358,S358:AG358)),0)</f>
        <v>4</v>
      </c>
      <c r="H358" s="48">
        <f t="shared" si="208"/>
        <v>840</v>
      </c>
      <c r="I358" s="163">
        <f t="shared" si="206"/>
        <v>0.1580730146782085</v>
      </c>
      <c r="J358" s="2"/>
      <c r="K358" s="2">
        <f t="shared" si="209"/>
        <v>1.6936394429808055E-3</v>
      </c>
      <c r="L358" s="2">
        <f t="shared" si="210"/>
        <v>0.44730899510726385</v>
      </c>
      <c r="M358" s="2">
        <f t="shared" si="211"/>
        <v>0.28923598042905535</v>
      </c>
      <c r="N358" s="2">
        <f t="shared" si="194"/>
        <v>5.4949190816710576E-2</v>
      </c>
      <c r="O358" s="2">
        <f t="shared" si="195"/>
        <v>0.20681219420398939</v>
      </c>
      <c r="P358" s="1">
        <v>9</v>
      </c>
      <c r="Q358" s="1">
        <v>2377</v>
      </c>
      <c r="R358" s="1">
        <v>1537</v>
      </c>
      <c r="S358" s="1">
        <v>292</v>
      </c>
      <c r="T358" s="1">
        <v>1077</v>
      </c>
      <c r="U358" s="1">
        <v>7</v>
      </c>
      <c r="V358" s="1">
        <v>8</v>
      </c>
      <c r="AC358" s="1">
        <v>5</v>
      </c>
      <c r="AF358" s="1">
        <v>2</v>
      </c>
      <c r="AI358" s="7">
        <f t="shared" si="212"/>
        <v>3</v>
      </c>
      <c r="AJ358" s="7">
        <f t="shared" si="213"/>
        <v>7</v>
      </c>
      <c r="AK358" s="7">
        <f t="shared" si="214"/>
        <v>6</v>
      </c>
      <c r="AL358" s="7">
        <f t="shared" si="215"/>
        <v>0</v>
      </c>
      <c r="AM358" s="2">
        <f t="shared" si="216"/>
        <v>0.20267218667670306</v>
      </c>
      <c r="AN358" s="2">
        <f t="shared" si="217"/>
        <v>1.3172751223184042E-3</v>
      </c>
      <c r="AO358" s="2">
        <f t="shared" si="218"/>
        <v>1.5054572826496049E-3</v>
      </c>
      <c r="AP358" s="2">
        <f t="shared" si="219"/>
        <v>0</v>
      </c>
      <c r="AR358" t="str">
        <f t="shared" si="205"/>
        <v>Dougherty</v>
      </c>
      <c r="AS358" t="s">
        <v>1568</v>
      </c>
      <c r="AT358" s="148">
        <v>2</v>
      </c>
      <c r="AV358" s="91">
        <v>13</v>
      </c>
      <c r="AW358" s="93">
        <v>95</v>
      </c>
      <c r="AX358" s="99">
        <f t="shared" si="220"/>
        <v>13095</v>
      </c>
      <c r="AZ358" s="7" t="s">
        <v>3053</v>
      </c>
      <c r="BA358" t="s">
        <v>3290</v>
      </c>
    </row>
    <row r="359" spans="1:53" hidden="1" outlineLevel="1">
      <c r="A359" t="s">
        <v>325</v>
      </c>
      <c r="B359" t="s">
        <v>1568</v>
      </c>
      <c r="C359" s="1">
        <f t="shared" si="207"/>
        <v>11378</v>
      </c>
      <c r="D359" s="7">
        <f>IF(P359&gt;0,RANK(P359,(P359:R359,S359:AG359)),0)</f>
        <v>7</v>
      </c>
      <c r="E359" s="7">
        <f>IF(Q359&gt;0,RANK(Q359,(P359:R359,S359:AG359)),0)</f>
        <v>1</v>
      </c>
      <c r="F359" s="7">
        <f>IF(R359&gt;0,RANK(R359,(P359:R359,S359:AG359)),0)</f>
        <v>3</v>
      </c>
      <c r="G359" s="7">
        <f>IF(S359&gt;0,RANK(S359,(P359:R359,S359:AG359)),0)</f>
        <v>4</v>
      </c>
      <c r="H359" s="48">
        <f t="shared" si="208"/>
        <v>4033</v>
      </c>
      <c r="I359" s="163">
        <f t="shared" si="206"/>
        <v>0.3544559676568817</v>
      </c>
      <c r="J359" s="2"/>
      <c r="K359" s="2">
        <f t="shared" si="209"/>
        <v>1.1425558094568466E-3</v>
      </c>
      <c r="L359" s="2">
        <f t="shared" si="210"/>
        <v>0.55352434522763228</v>
      </c>
      <c r="M359" s="2">
        <f t="shared" si="211"/>
        <v>0.18491826331516961</v>
      </c>
      <c r="N359" s="2">
        <f t="shared" si="194"/>
        <v>5.5809456846545966E-2</v>
      </c>
      <c r="O359" s="2">
        <f t="shared" si="195"/>
        <v>0.20460537880119528</v>
      </c>
      <c r="P359" s="1">
        <v>13</v>
      </c>
      <c r="Q359" s="1">
        <v>6298</v>
      </c>
      <c r="R359" s="1">
        <v>2104</v>
      </c>
      <c r="S359" s="1">
        <v>635</v>
      </c>
      <c r="T359" s="1">
        <v>2265</v>
      </c>
      <c r="U359" s="1">
        <v>19</v>
      </c>
      <c r="V359" s="1">
        <v>26</v>
      </c>
      <c r="AC359" s="1">
        <v>11</v>
      </c>
      <c r="AF359" s="1">
        <v>7</v>
      </c>
      <c r="AI359" s="7">
        <f t="shared" si="212"/>
        <v>2</v>
      </c>
      <c r="AJ359" s="7">
        <f t="shared" si="213"/>
        <v>6</v>
      </c>
      <c r="AK359" s="7">
        <f t="shared" si="214"/>
        <v>5</v>
      </c>
      <c r="AL359" s="7">
        <f t="shared" si="215"/>
        <v>0</v>
      </c>
      <c r="AM359" s="2">
        <f t="shared" si="216"/>
        <v>0.19906837757075058</v>
      </c>
      <c r="AN359" s="2">
        <f t="shared" si="217"/>
        <v>1.6698892599753912E-3</v>
      </c>
      <c r="AO359" s="2">
        <f t="shared" si="218"/>
        <v>2.2851116189136931E-3</v>
      </c>
      <c r="AP359" s="2">
        <f t="shared" si="219"/>
        <v>0</v>
      </c>
      <c r="AR359" t="str">
        <f t="shared" si="205"/>
        <v>Douglas</v>
      </c>
      <c r="AS359" t="s">
        <v>1568</v>
      </c>
      <c r="AT359" s="148">
        <v>13</v>
      </c>
      <c r="AV359" s="91">
        <v>13</v>
      </c>
      <c r="AW359" s="93">
        <v>97</v>
      </c>
      <c r="AX359" s="99">
        <f t="shared" si="220"/>
        <v>13097</v>
      </c>
      <c r="AZ359" s="7" t="s">
        <v>3053</v>
      </c>
      <c r="BA359" t="s">
        <v>3290</v>
      </c>
    </row>
    <row r="360" spans="1:53" hidden="1" outlineLevel="1">
      <c r="A360" t="s">
        <v>1256</v>
      </c>
      <c r="B360" t="s">
        <v>1568</v>
      </c>
      <c r="C360" s="1">
        <f t="shared" si="207"/>
        <v>1038</v>
      </c>
      <c r="D360" s="7">
        <f>IF(P360&gt;0,RANK(P360,(P360:R360,S360:AG360)),0)</f>
        <v>8</v>
      </c>
      <c r="E360" s="7">
        <f>IF(Q360&gt;0,RANK(Q360,(P360:R360,S360:AG360)),0)</f>
        <v>1</v>
      </c>
      <c r="F360" s="7">
        <f>IF(R360&gt;0,RANK(R360,(P360:R360,S360:AG360)),0)</f>
        <v>3</v>
      </c>
      <c r="G360" s="7">
        <f>IF(S360&gt;0,RANK(S360,(P360:R360,S360:AG360)),0)</f>
        <v>4</v>
      </c>
      <c r="H360" s="48">
        <f t="shared" si="208"/>
        <v>285</v>
      </c>
      <c r="I360" s="163">
        <f t="shared" si="206"/>
        <v>0.27456647398843931</v>
      </c>
      <c r="J360" s="2"/>
      <c r="K360" s="2">
        <f t="shared" si="209"/>
        <v>9.6339113680154141E-4</v>
      </c>
      <c r="L360" s="2">
        <f t="shared" si="210"/>
        <v>0.51156069364161849</v>
      </c>
      <c r="M360" s="2">
        <f t="shared" si="211"/>
        <v>0.19556840077071291</v>
      </c>
      <c r="N360" s="2">
        <f t="shared" si="194"/>
        <v>3.3718689788053952E-2</v>
      </c>
      <c r="O360" s="2">
        <f t="shared" si="195"/>
        <v>0.25818882466281312</v>
      </c>
      <c r="P360" s="1">
        <v>1</v>
      </c>
      <c r="Q360" s="1">
        <v>531</v>
      </c>
      <c r="R360" s="1">
        <v>203</v>
      </c>
      <c r="S360" s="1">
        <v>35</v>
      </c>
      <c r="T360" s="1">
        <v>246</v>
      </c>
      <c r="U360" s="1">
        <v>12</v>
      </c>
      <c r="V360" s="1">
        <v>7</v>
      </c>
      <c r="AC360" s="1">
        <v>2</v>
      </c>
      <c r="AF360" s="1">
        <v>1</v>
      </c>
      <c r="AI360" s="7">
        <f t="shared" si="212"/>
        <v>2</v>
      </c>
      <c r="AJ360" s="7">
        <f t="shared" si="213"/>
        <v>5</v>
      </c>
      <c r="AK360" s="7">
        <f t="shared" si="214"/>
        <v>6</v>
      </c>
      <c r="AL360" s="7">
        <f t="shared" si="215"/>
        <v>0</v>
      </c>
      <c r="AM360" s="2">
        <f t="shared" si="216"/>
        <v>0.23699421965317918</v>
      </c>
      <c r="AN360" s="2">
        <f t="shared" si="217"/>
        <v>1.1560693641618497E-2</v>
      </c>
      <c r="AO360" s="2">
        <f t="shared" si="218"/>
        <v>6.7437379576107898E-3</v>
      </c>
      <c r="AP360" s="2">
        <f t="shared" si="219"/>
        <v>0</v>
      </c>
      <c r="AR360" t="str">
        <f t="shared" si="205"/>
        <v>Early</v>
      </c>
      <c r="AS360" t="s">
        <v>1568</v>
      </c>
      <c r="AT360" s="148">
        <v>2</v>
      </c>
      <c r="AV360" s="91">
        <v>13</v>
      </c>
      <c r="AW360" s="93">
        <v>99</v>
      </c>
      <c r="AX360" s="99">
        <f t="shared" si="220"/>
        <v>13099</v>
      </c>
      <c r="AZ360" s="7" t="s">
        <v>3053</v>
      </c>
      <c r="BA360" t="s">
        <v>3290</v>
      </c>
    </row>
    <row r="361" spans="1:53" hidden="1" outlineLevel="1">
      <c r="A361" t="s">
        <v>2582</v>
      </c>
      <c r="B361" t="s">
        <v>1568</v>
      </c>
      <c r="C361" s="1">
        <f t="shared" si="207"/>
        <v>262</v>
      </c>
      <c r="D361" s="7">
        <f>IF(P361&gt;0,RANK(P361,(P361:R361,S361:AG361)),0)</f>
        <v>7</v>
      </c>
      <c r="E361" s="7">
        <f>IF(Q361&gt;0,RANK(Q361,(P361:R361,S361:AG361)),0)</f>
        <v>1</v>
      </c>
      <c r="F361" s="7">
        <f>IF(R361&gt;0,RANK(R361,(P361:R361,S361:AG361)),0)</f>
        <v>3</v>
      </c>
      <c r="G361" s="7">
        <f>IF(S361&gt;0,RANK(S361,(P361:R361,S361:AG361)),0)</f>
        <v>4</v>
      </c>
      <c r="H361" s="48">
        <f t="shared" si="208"/>
        <v>48</v>
      </c>
      <c r="I361" s="163">
        <f t="shared" si="206"/>
        <v>0.18320610687022901</v>
      </c>
      <c r="J361" s="2"/>
      <c r="K361" s="2">
        <f t="shared" si="209"/>
        <v>3.8167938931297708E-3</v>
      </c>
      <c r="L361" s="2">
        <f t="shared" si="210"/>
        <v>0.48854961832061067</v>
      </c>
      <c r="M361" s="2">
        <f t="shared" si="211"/>
        <v>0.11450381679389313</v>
      </c>
      <c r="N361" s="2">
        <f t="shared" si="194"/>
        <v>6.4885496183206104E-2</v>
      </c>
      <c r="O361" s="2">
        <f t="shared" si="195"/>
        <v>0.32824427480916046</v>
      </c>
      <c r="P361" s="1">
        <v>1</v>
      </c>
      <c r="Q361" s="1">
        <v>128</v>
      </c>
      <c r="R361" s="1">
        <v>30</v>
      </c>
      <c r="S361" s="1">
        <v>17</v>
      </c>
      <c r="T361" s="1">
        <v>80</v>
      </c>
      <c r="U361" s="1">
        <v>3</v>
      </c>
      <c r="V361" s="1">
        <v>0</v>
      </c>
      <c r="AC361" s="1">
        <v>2</v>
      </c>
      <c r="AF361" s="1">
        <v>1</v>
      </c>
      <c r="AI361" s="7">
        <f t="shared" si="212"/>
        <v>2</v>
      </c>
      <c r="AJ361" s="7">
        <f t="shared" si="213"/>
        <v>5</v>
      </c>
      <c r="AK361" s="7">
        <f t="shared" si="214"/>
        <v>0</v>
      </c>
      <c r="AL361" s="7">
        <f t="shared" si="215"/>
        <v>0</v>
      </c>
      <c r="AM361" s="2">
        <f t="shared" si="216"/>
        <v>0.30534351145038169</v>
      </c>
      <c r="AN361" s="2">
        <f t="shared" si="217"/>
        <v>1.1450381679389313E-2</v>
      </c>
      <c r="AO361" s="2">
        <f t="shared" si="218"/>
        <v>0</v>
      </c>
      <c r="AP361" s="2">
        <f t="shared" si="219"/>
        <v>0</v>
      </c>
      <c r="AR361" t="str">
        <f t="shared" si="205"/>
        <v>Echols</v>
      </c>
      <c r="AS361" t="s">
        <v>1568</v>
      </c>
      <c r="AT361" s="148">
        <v>1</v>
      </c>
      <c r="AV361" s="91">
        <v>13</v>
      </c>
      <c r="AW361" s="93">
        <v>101</v>
      </c>
      <c r="AX361" s="99">
        <f t="shared" si="220"/>
        <v>13101</v>
      </c>
      <c r="AZ361" s="7" t="s">
        <v>3053</v>
      </c>
      <c r="BA361" t="s">
        <v>3290</v>
      </c>
    </row>
    <row r="362" spans="1:53" hidden="1" outlineLevel="1">
      <c r="A362" t="s">
        <v>2647</v>
      </c>
      <c r="B362" t="s">
        <v>1568</v>
      </c>
      <c r="C362" s="1">
        <f t="shared" si="207"/>
        <v>5478</v>
      </c>
      <c r="D362" s="7">
        <f>IF(P362&gt;0,RANK(P362,(P362:R362,S362:AG362)),0)</f>
        <v>7</v>
      </c>
      <c r="E362" s="7">
        <f>IF(Q362&gt;0,RANK(Q362,(P362:R362,S362:AG362)),0)</f>
        <v>1</v>
      </c>
      <c r="F362" s="7">
        <f>IF(R362&gt;0,RANK(R362,(P362:R362,S362:AG362)),0)</f>
        <v>3</v>
      </c>
      <c r="G362" s="7">
        <f>IF(S362&gt;0,RANK(S362,(P362:R362,S362:AG362)),0)</f>
        <v>4</v>
      </c>
      <c r="H362" s="48">
        <f t="shared" si="208"/>
        <v>716</v>
      </c>
      <c r="I362" s="163">
        <f t="shared" si="206"/>
        <v>0.13070463672873311</v>
      </c>
      <c r="J362" s="2"/>
      <c r="K362" s="2">
        <f t="shared" si="209"/>
        <v>1.6429353778751369E-3</v>
      </c>
      <c r="L362" s="2">
        <f t="shared" si="210"/>
        <v>0.41128148959474259</v>
      </c>
      <c r="M362" s="2">
        <f t="shared" si="211"/>
        <v>0.22745527564804674</v>
      </c>
      <c r="N362" s="2">
        <f t="shared" si="194"/>
        <v>7.2471705001825482E-2</v>
      </c>
      <c r="O362" s="2">
        <f t="shared" si="195"/>
        <v>0.28714859437750995</v>
      </c>
      <c r="P362" s="1">
        <v>9</v>
      </c>
      <c r="Q362" s="1">
        <v>2253</v>
      </c>
      <c r="R362" s="1">
        <v>1246</v>
      </c>
      <c r="S362" s="1">
        <v>397</v>
      </c>
      <c r="T362" s="1">
        <v>1537</v>
      </c>
      <c r="U362" s="1">
        <v>10</v>
      </c>
      <c r="V362" s="1">
        <v>13</v>
      </c>
      <c r="AC362" s="1">
        <v>8</v>
      </c>
      <c r="AF362" s="1">
        <v>5</v>
      </c>
      <c r="AI362" s="7">
        <f t="shared" si="212"/>
        <v>2</v>
      </c>
      <c r="AJ362" s="7">
        <f t="shared" si="213"/>
        <v>6</v>
      </c>
      <c r="AK362" s="7">
        <f t="shared" si="214"/>
        <v>5</v>
      </c>
      <c r="AL362" s="7">
        <f t="shared" si="215"/>
        <v>0</v>
      </c>
      <c r="AM362" s="2">
        <f t="shared" si="216"/>
        <v>0.28057685286600947</v>
      </c>
      <c r="AN362" s="2">
        <f t="shared" si="217"/>
        <v>1.8254837531945967E-3</v>
      </c>
      <c r="AO362" s="2">
        <f t="shared" si="218"/>
        <v>2.3731288791529756E-3</v>
      </c>
      <c r="AP362" s="2">
        <f t="shared" si="219"/>
        <v>0</v>
      </c>
      <c r="AR362" t="str">
        <f t="shared" si="205"/>
        <v>Effingham</v>
      </c>
      <c r="AS362" t="s">
        <v>1568</v>
      </c>
      <c r="AT362" s="148"/>
      <c r="AV362" s="91">
        <v>13</v>
      </c>
      <c r="AW362" s="93">
        <v>103</v>
      </c>
      <c r="AX362" s="99">
        <f t="shared" si="220"/>
        <v>13103</v>
      </c>
      <c r="AZ362" s="7" t="s">
        <v>3053</v>
      </c>
      <c r="BA362" t="s">
        <v>3290</v>
      </c>
    </row>
    <row r="363" spans="1:53" hidden="1" outlineLevel="1">
      <c r="A363" t="s">
        <v>1576</v>
      </c>
      <c r="B363" t="s">
        <v>1568</v>
      </c>
      <c r="C363" s="1">
        <f t="shared" si="207"/>
        <v>1877</v>
      </c>
      <c r="D363" s="7">
        <f>IF(P363&gt;0,RANK(P363,(P363:R363,S363:AG363)),0)</f>
        <v>7</v>
      </c>
      <c r="E363" s="7">
        <f>IF(Q363&gt;0,RANK(Q363,(P363:R363,S363:AG363)),0)</f>
        <v>1</v>
      </c>
      <c r="F363" s="7">
        <f>IF(R363&gt;0,RANK(R363,(P363:R363,S363:AG363)),0)</f>
        <v>3</v>
      </c>
      <c r="G363" s="7">
        <f>IF(S363&gt;0,RANK(S363,(P363:R363,S363:AG363)),0)</f>
        <v>4</v>
      </c>
      <c r="H363" s="48">
        <f t="shared" si="208"/>
        <v>359</v>
      </c>
      <c r="I363" s="163">
        <f t="shared" si="206"/>
        <v>0.19126265316995206</v>
      </c>
      <c r="J363" s="2"/>
      <c r="K363" s="2">
        <f t="shared" si="209"/>
        <v>2.6638252530633991E-3</v>
      </c>
      <c r="L363" s="2">
        <f t="shared" si="210"/>
        <v>0.46670218433670752</v>
      </c>
      <c r="M363" s="2">
        <f t="shared" si="211"/>
        <v>0.17368140649973363</v>
      </c>
      <c r="N363" s="2">
        <f t="shared" si="194"/>
        <v>7.085775173148641E-2</v>
      </c>
      <c r="O363" s="2">
        <f t="shared" si="195"/>
        <v>0.28609483217900905</v>
      </c>
      <c r="P363" s="1">
        <v>5</v>
      </c>
      <c r="Q363" s="1">
        <v>876</v>
      </c>
      <c r="R363" s="1">
        <v>326</v>
      </c>
      <c r="S363" s="1">
        <v>133</v>
      </c>
      <c r="T363" s="1">
        <v>517</v>
      </c>
      <c r="U363" s="1">
        <v>7</v>
      </c>
      <c r="V363" s="1">
        <v>6</v>
      </c>
      <c r="AC363" s="1">
        <v>4</v>
      </c>
      <c r="AF363" s="1">
        <v>3</v>
      </c>
      <c r="AI363" s="7">
        <f t="shared" si="212"/>
        <v>2</v>
      </c>
      <c r="AJ363" s="7">
        <f t="shared" si="213"/>
        <v>5</v>
      </c>
      <c r="AK363" s="7">
        <f t="shared" si="214"/>
        <v>6</v>
      </c>
      <c r="AL363" s="7">
        <f t="shared" si="215"/>
        <v>0</v>
      </c>
      <c r="AM363" s="2">
        <f t="shared" si="216"/>
        <v>0.27543953116675546</v>
      </c>
      <c r="AN363" s="2">
        <f t="shared" si="217"/>
        <v>3.7293553542887587E-3</v>
      </c>
      <c r="AO363" s="2">
        <f t="shared" si="218"/>
        <v>3.1965903036760787E-3</v>
      </c>
      <c r="AP363" s="2">
        <f t="shared" si="219"/>
        <v>0</v>
      </c>
      <c r="AR363" t="str">
        <f t="shared" si="205"/>
        <v>Elbert</v>
      </c>
      <c r="AS363" t="s">
        <v>1568</v>
      </c>
      <c r="AT363" s="148">
        <v>9</v>
      </c>
      <c r="AV363" s="91">
        <v>13</v>
      </c>
      <c r="AW363" s="93">
        <v>105</v>
      </c>
      <c r="AX363" s="99">
        <f t="shared" si="220"/>
        <v>13105</v>
      </c>
      <c r="AZ363" s="7" t="s">
        <v>3053</v>
      </c>
      <c r="BA363" t="s">
        <v>3290</v>
      </c>
    </row>
    <row r="364" spans="1:53" hidden="1" outlineLevel="1">
      <c r="A364" t="s">
        <v>3155</v>
      </c>
      <c r="B364" t="s">
        <v>1568</v>
      </c>
      <c r="C364" s="1">
        <f t="shared" si="207"/>
        <v>1765</v>
      </c>
      <c r="D364" s="7">
        <f>IF(P364&gt;0,RANK(P364,(P364:R364,S364:AG364)),0)</f>
        <v>8</v>
      </c>
      <c r="E364" s="7">
        <f>IF(Q364&gt;0,RANK(Q364,(P364:R364,S364:AG364)),0)</f>
        <v>1</v>
      </c>
      <c r="F364" s="7">
        <f>IF(R364&gt;0,RANK(R364,(P364:R364,S364:AG364)),0)</f>
        <v>3</v>
      </c>
      <c r="G364" s="7">
        <f>IF(S364&gt;0,RANK(S364,(P364:R364,S364:AG364)),0)</f>
        <v>4</v>
      </c>
      <c r="H364" s="48">
        <f t="shared" si="208"/>
        <v>460</v>
      </c>
      <c r="I364" s="163">
        <f t="shared" si="206"/>
        <v>0.26062322946175637</v>
      </c>
      <c r="J364" s="2"/>
      <c r="K364" s="2">
        <f t="shared" si="209"/>
        <v>1.6997167138810198E-3</v>
      </c>
      <c r="L364" s="2">
        <f t="shared" si="210"/>
        <v>0.50254957507082154</v>
      </c>
      <c r="M364" s="2">
        <f t="shared" si="211"/>
        <v>0.20623229461756373</v>
      </c>
      <c r="N364" s="2">
        <f t="shared" si="194"/>
        <v>3.6260623229461754E-2</v>
      </c>
      <c r="O364" s="2">
        <f t="shared" si="195"/>
        <v>0.2532577903682719</v>
      </c>
      <c r="P364" s="1">
        <v>3</v>
      </c>
      <c r="Q364" s="1">
        <v>887</v>
      </c>
      <c r="R364" s="1">
        <v>364</v>
      </c>
      <c r="S364" s="1">
        <v>64</v>
      </c>
      <c r="T364" s="1">
        <v>427</v>
      </c>
      <c r="U364" s="1">
        <v>8</v>
      </c>
      <c r="V364" s="1">
        <v>7</v>
      </c>
      <c r="AC364" s="1">
        <v>5</v>
      </c>
      <c r="AF364" s="1">
        <v>0</v>
      </c>
      <c r="AI364" s="7">
        <f t="shared" si="212"/>
        <v>2</v>
      </c>
      <c r="AJ364" s="7">
        <f t="shared" si="213"/>
        <v>5</v>
      </c>
      <c r="AK364" s="7">
        <f t="shared" si="214"/>
        <v>6</v>
      </c>
      <c r="AL364" s="7">
        <f t="shared" si="215"/>
        <v>0</v>
      </c>
      <c r="AM364" s="2">
        <f t="shared" si="216"/>
        <v>0.24192634560906515</v>
      </c>
      <c r="AN364" s="2">
        <f t="shared" si="217"/>
        <v>4.5325779036827192E-3</v>
      </c>
      <c r="AO364" s="2">
        <f t="shared" si="218"/>
        <v>3.9660056657223799E-3</v>
      </c>
      <c r="AP364" s="2">
        <f t="shared" si="219"/>
        <v>0</v>
      </c>
      <c r="AR364" t="str">
        <f t="shared" si="205"/>
        <v>Emanuel</v>
      </c>
      <c r="AS364" t="s">
        <v>1568</v>
      </c>
      <c r="AT364" s="148">
        <v>12</v>
      </c>
      <c r="AV364" s="91">
        <v>13</v>
      </c>
      <c r="AW364" s="93">
        <v>107</v>
      </c>
      <c r="AX364" s="99">
        <f t="shared" si="220"/>
        <v>13107</v>
      </c>
      <c r="AZ364" s="7" t="s">
        <v>3053</v>
      </c>
      <c r="BA364" t="s">
        <v>3290</v>
      </c>
    </row>
    <row r="365" spans="1:53" hidden="1" outlineLevel="1">
      <c r="A365" t="s">
        <v>2451</v>
      </c>
      <c r="B365" t="s">
        <v>1568</v>
      </c>
      <c r="C365" s="1">
        <f t="shared" si="207"/>
        <v>812</v>
      </c>
      <c r="D365" s="7">
        <f>IF(P365&gt;0,RANK(P365,(P365:R365,S365:AG365)),0)</f>
        <v>0</v>
      </c>
      <c r="E365" s="7">
        <f>IF(Q365&gt;0,RANK(Q365,(P365:R365,S365:AG365)),0)</f>
        <v>1</v>
      </c>
      <c r="F365" s="7">
        <f>IF(R365&gt;0,RANK(R365,(P365:R365,S365:AG365)),0)</f>
        <v>3</v>
      </c>
      <c r="G365" s="7">
        <f>IF(S365&gt;0,RANK(S365,(P365:R365,S365:AG365)),0)</f>
        <v>4</v>
      </c>
      <c r="H365" s="48">
        <f t="shared" si="208"/>
        <v>188</v>
      </c>
      <c r="I365" s="163">
        <f t="shared" si="206"/>
        <v>0.23152709359605911</v>
      </c>
      <c r="J365" s="2"/>
      <c r="K365" s="2">
        <f t="shared" si="209"/>
        <v>0</v>
      </c>
      <c r="L365" s="2">
        <f t="shared" si="210"/>
        <v>0.48645320197044334</v>
      </c>
      <c r="M365" s="2">
        <f t="shared" si="211"/>
        <v>0.21305418719211822</v>
      </c>
      <c r="N365" s="2">
        <f t="shared" si="194"/>
        <v>4.064039408866995E-2</v>
      </c>
      <c r="O365" s="2">
        <f t="shared" si="195"/>
        <v>0.25985221674876857</v>
      </c>
      <c r="P365" s="1">
        <v>0</v>
      </c>
      <c r="Q365" s="1">
        <v>395</v>
      </c>
      <c r="R365" s="1">
        <v>173</v>
      </c>
      <c r="S365" s="1">
        <v>33</v>
      </c>
      <c r="T365" s="1">
        <v>207</v>
      </c>
      <c r="U365" s="1">
        <v>2</v>
      </c>
      <c r="V365" s="1">
        <v>2</v>
      </c>
      <c r="AC365" s="1">
        <v>0</v>
      </c>
      <c r="AF365" s="1">
        <v>0</v>
      </c>
      <c r="AI365" s="7">
        <f t="shared" si="212"/>
        <v>2</v>
      </c>
      <c r="AJ365" s="7">
        <f t="shared" si="213"/>
        <v>5</v>
      </c>
      <c r="AK365" s="7">
        <f t="shared" si="214"/>
        <v>5</v>
      </c>
      <c r="AL365" s="7">
        <f t="shared" si="215"/>
        <v>0</v>
      </c>
      <c r="AM365" s="2">
        <f t="shared" si="216"/>
        <v>0.25492610837438423</v>
      </c>
      <c r="AN365" s="2">
        <f t="shared" si="217"/>
        <v>2.4630541871921183E-3</v>
      </c>
      <c r="AO365" s="2">
        <f t="shared" si="218"/>
        <v>2.4630541871921183E-3</v>
      </c>
      <c r="AP365" s="2">
        <f t="shared" si="219"/>
        <v>0</v>
      </c>
      <c r="AR365" t="str">
        <f t="shared" si="205"/>
        <v>Evans</v>
      </c>
      <c r="AS365" t="s">
        <v>1568</v>
      </c>
      <c r="AT365" s="148">
        <v>12</v>
      </c>
      <c r="AV365" s="91">
        <v>13</v>
      </c>
      <c r="AW365" s="93">
        <v>109</v>
      </c>
      <c r="AX365" s="99">
        <f t="shared" si="220"/>
        <v>13109</v>
      </c>
      <c r="AZ365" s="7" t="s">
        <v>3053</v>
      </c>
      <c r="BA365" t="s">
        <v>3290</v>
      </c>
    </row>
    <row r="366" spans="1:53" hidden="1" outlineLevel="1">
      <c r="A366" t="s">
        <v>1083</v>
      </c>
      <c r="B366" t="s">
        <v>1568</v>
      </c>
      <c r="C366" s="1">
        <f t="shared" si="207"/>
        <v>3711</v>
      </c>
      <c r="D366" s="7">
        <f>IF(P366&gt;0,RANK(P366,(P366:R366,S366:AG366)),0)</f>
        <v>6</v>
      </c>
      <c r="E366" s="7">
        <f>IF(Q366&gt;0,RANK(Q366,(P366:R366,S366:AG366)),0)</f>
        <v>1</v>
      </c>
      <c r="F366" s="7">
        <f>IF(R366&gt;0,RANK(R366,(P366:R366,S366:AG366)),0)</f>
        <v>2</v>
      </c>
      <c r="G366" s="7">
        <f>IF(S366&gt;0,RANK(S366,(P366:R366,S366:AG366)),0)</f>
        <v>4</v>
      </c>
      <c r="H366" s="48">
        <f t="shared" si="208"/>
        <v>997</v>
      </c>
      <c r="I366" s="163">
        <f t="shared" si="206"/>
        <v>0.26866073834545945</v>
      </c>
      <c r="J366" s="2"/>
      <c r="K366" s="2">
        <f t="shared" si="209"/>
        <v>1.3473457289140394E-3</v>
      </c>
      <c r="L366" s="2">
        <f t="shared" si="210"/>
        <v>0.49312853678253837</v>
      </c>
      <c r="M366" s="2">
        <f t="shared" si="211"/>
        <v>0.22446779843707895</v>
      </c>
      <c r="N366" s="2">
        <f t="shared" si="194"/>
        <v>6.7367286445701974E-2</v>
      </c>
      <c r="O366" s="2">
        <f t="shared" si="195"/>
        <v>0.21368903260576669</v>
      </c>
      <c r="P366" s="1">
        <v>5</v>
      </c>
      <c r="Q366" s="1">
        <v>1830</v>
      </c>
      <c r="R366" s="1">
        <v>833</v>
      </c>
      <c r="S366" s="1">
        <v>250</v>
      </c>
      <c r="T366" s="1">
        <v>770</v>
      </c>
      <c r="U366" s="1">
        <v>10</v>
      </c>
      <c r="V366" s="1">
        <v>5</v>
      </c>
      <c r="AC366" s="1">
        <v>5</v>
      </c>
      <c r="AF366" s="1">
        <v>3</v>
      </c>
      <c r="AI366" s="7">
        <f t="shared" si="212"/>
        <v>3</v>
      </c>
      <c r="AJ366" s="7">
        <f t="shared" si="213"/>
        <v>5</v>
      </c>
      <c r="AK366" s="7">
        <f t="shared" si="214"/>
        <v>6</v>
      </c>
      <c r="AL366" s="7">
        <f t="shared" si="215"/>
        <v>0</v>
      </c>
      <c r="AM366" s="2">
        <f t="shared" si="216"/>
        <v>0.20749124225276205</v>
      </c>
      <c r="AN366" s="2">
        <f t="shared" si="217"/>
        <v>2.6946914578280788E-3</v>
      </c>
      <c r="AO366" s="2">
        <f t="shared" si="218"/>
        <v>1.3473457289140394E-3</v>
      </c>
      <c r="AP366" s="2">
        <f t="shared" si="219"/>
        <v>0</v>
      </c>
      <c r="AR366" t="str">
        <f t="shared" si="205"/>
        <v>Fannin</v>
      </c>
      <c r="AS366" t="s">
        <v>1568</v>
      </c>
      <c r="AT366" s="148">
        <v>9</v>
      </c>
      <c r="AV366" s="91">
        <v>13</v>
      </c>
      <c r="AW366" s="93">
        <v>111</v>
      </c>
      <c r="AX366" s="99">
        <f t="shared" si="220"/>
        <v>13111</v>
      </c>
      <c r="AZ366" s="7" t="s">
        <v>3053</v>
      </c>
      <c r="BA366" t="s">
        <v>3290</v>
      </c>
    </row>
    <row r="367" spans="1:53" hidden="1" outlineLevel="1">
      <c r="A367" t="s">
        <v>30</v>
      </c>
      <c r="B367" t="s">
        <v>1568</v>
      </c>
      <c r="C367" s="1">
        <f t="shared" si="207"/>
        <v>18701</v>
      </c>
      <c r="D367" s="7">
        <f>IF(P367&gt;0,RANK(P367,(P367:R367,S367:AG367)),0)</f>
        <v>6</v>
      </c>
      <c r="E367" s="7">
        <f>IF(Q367&gt;0,RANK(Q367,(P367:R367,S367:AG367)),0)</f>
        <v>1</v>
      </c>
      <c r="F367" s="7">
        <f>IF(R367&gt;0,RANK(R367,(P367:R367,S367:AG367)),0)</f>
        <v>2</v>
      </c>
      <c r="G367" s="7">
        <f>IF(S367&gt;0,RANK(S367,(P367:R367,S367:AG367)),0)</f>
        <v>4</v>
      </c>
      <c r="H367" s="48">
        <f t="shared" si="208"/>
        <v>3287</v>
      </c>
      <c r="I367" s="163">
        <f t="shared" si="206"/>
        <v>0.17576600181808461</v>
      </c>
      <c r="J367" s="2"/>
      <c r="K367" s="2">
        <f t="shared" si="209"/>
        <v>1.1229346024276777E-3</v>
      </c>
      <c r="L367" s="2">
        <f t="shared" si="210"/>
        <v>0.4584246831720229</v>
      </c>
      <c r="M367" s="2">
        <f t="shared" si="211"/>
        <v>0.28265868135393829</v>
      </c>
      <c r="N367" s="2">
        <f t="shared" si="194"/>
        <v>5.6039783968771725E-2</v>
      </c>
      <c r="O367" s="2">
        <f t="shared" si="195"/>
        <v>0.20175391690283945</v>
      </c>
      <c r="P367" s="1">
        <v>21</v>
      </c>
      <c r="Q367" s="1">
        <v>8573</v>
      </c>
      <c r="R367" s="1">
        <v>5286</v>
      </c>
      <c r="S367" s="1">
        <v>1048</v>
      </c>
      <c r="T367" s="1">
        <v>3700</v>
      </c>
      <c r="U367" s="1">
        <v>17</v>
      </c>
      <c r="V367" s="1">
        <v>28</v>
      </c>
      <c r="AC367" s="1">
        <v>17</v>
      </c>
      <c r="AF367" s="1">
        <v>11</v>
      </c>
      <c r="AI367" s="7">
        <f t="shared" si="212"/>
        <v>3</v>
      </c>
      <c r="AJ367" s="7">
        <f t="shared" si="213"/>
        <v>7</v>
      </c>
      <c r="AK367" s="7">
        <f t="shared" si="214"/>
        <v>5</v>
      </c>
      <c r="AL367" s="7">
        <f t="shared" si="215"/>
        <v>0</v>
      </c>
      <c r="AM367" s="2">
        <f t="shared" si="216"/>
        <v>0.19785038233249558</v>
      </c>
      <c r="AN367" s="2">
        <f t="shared" si="217"/>
        <v>9.0904229720335816E-4</v>
      </c>
      <c r="AO367" s="2">
        <f t="shared" si="218"/>
        <v>1.4972461365702369E-3</v>
      </c>
      <c r="AP367" s="2">
        <f t="shared" si="219"/>
        <v>0</v>
      </c>
      <c r="AR367" t="str">
        <f t="shared" si="205"/>
        <v>Fayette</v>
      </c>
      <c r="AS367" t="s">
        <v>1568</v>
      </c>
      <c r="AT367" s="148"/>
      <c r="AV367" s="91">
        <v>13</v>
      </c>
      <c r="AW367" s="93">
        <v>113</v>
      </c>
      <c r="AX367" s="99">
        <f t="shared" si="220"/>
        <v>13113</v>
      </c>
      <c r="AZ367" s="7" t="s">
        <v>3053</v>
      </c>
      <c r="BA367" t="s">
        <v>3290</v>
      </c>
    </row>
    <row r="368" spans="1:53" hidden="1" outlineLevel="1">
      <c r="A368" t="s">
        <v>3137</v>
      </c>
      <c r="B368" t="s">
        <v>1568</v>
      </c>
      <c r="C368" s="1">
        <f t="shared" si="207"/>
        <v>11047</v>
      </c>
      <c r="D368" s="7">
        <f>IF(P368&gt;0,RANK(P368,(P368:R368,S368:AG368)),0)</f>
        <v>6</v>
      </c>
      <c r="E368" s="7">
        <f>IF(Q368&gt;0,RANK(Q368,(P368:R368,S368:AG368)),0)</f>
        <v>1</v>
      </c>
      <c r="F368" s="7">
        <f>IF(R368&gt;0,RANK(R368,(P368:R368,S368:AG368)),0)</f>
        <v>2</v>
      </c>
      <c r="G368" s="7">
        <f>IF(S368&gt;0,RANK(S368,(P368:R368,S368:AG368)),0)</f>
        <v>4</v>
      </c>
      <c r="H368" s="48">
        <f t="shared" si="208"/>
        <v>2993</v>
      </c>
      <c r="I368" s="163">
        <f t="shared" si="206"/>
        <v>0.27093328505476599</v>
      </c>
      <c r="J368" s="2"/>
      <c r="K368" s="2">
        <f t="shared" si="209"/>
        <v>2.6251470987598445E-3</v>
      </c>
      <c r="L368" s="2">
        <f t="shared" si="210"/>
        <v>0.48809631574183038</v>
      </c>
      <c r="M368" s="2">
        <f t="shared" si="211"/>
        <v>0.21716303068706436</v>
      </c>
      <c r="N368" s="2">
        <f t="shared" si="194"/>
        <v>8.0836426179053136E-2</v>
      </c>
      <c r="O368" s="2">
        <f t="shared" si="195"/>
        <v>0.21127908029329229</v>
      </c>
      <c r="P368" s="1">
        <v>29</v>
      </c>
      <c r="Q368" s="1">
        <v>5392</v>
      </c>
      <c r="R368" s="1">
        <v>2399</v>
      </c>
      <c r="S368" s="1">
        <v>893</v>
      </c>
      <c r="T368" s="1">
        <v>2262</v>
      </c>
      <c r="U368" s="1">
        <v>16</v>
      </c>
      <c r="V368" s="1">
        <v>31</v>
      </c>
      <c r="AC368" s="1">
        <v>17</v>
      </c>
      <c r="AF368" s="1">
        <v>8</v>
      </c>
      <c r="AI368" s="7">
        <f t="shared" si="212"/>
        <v>3</v>
      </c>
      <c r="AJ368" s="7">
        <f t="shared" si="213"/>
        <v>7</v>
      </c>
      <c r="AK368" s="7">
        <f t="shared" si="214"/>
        <v>5</v>
      </c>
      <c r="AL368" s="7">
        <f t="shared" si="215"/>
        <v>0</v>
      </c>
      <c r="AM368" s="2">
        <f t="shared" si="216"/>
        <v>0.20476147370326786</v>
      </c>
      <c r="AN368" s="2">
        <f t="shared" si="217"/>
        <v>1.4483570200054313E-3</v>
      </c>
      <c r="AO368" s="2">
        <f t="shared" si="218"/>
        <v>2.8061917262605231E-3</v>
      </c>
      <c r="AP368" s="2">
        <f t="shared" si="219"/>
        <v>0</v>
      </c>
      <c r="AR368" t="str">
        <f t="shared" si="205"/>
        <v>Floyd</v>
      </c>
      <c r="AS368" t="s">
        <v>1568</v>
      </c>
      <c r="AT368" s="148">
        <v>14</v>
      </c>
      <c r="AV368" s="91">
        <v>13</v>
      </c>
      <c r="AW368" s="93">
        <v>115</v>
      </c>
      <c r="AX368" s="99">
        <f t="shared" si="220"/>
        <v>13115</v>
      </c>
      <c r="AZ368" s="7" t="s">
        <v>3053</v>
      </c>
      <c r="BA368" t="s">
        <v>3290</v>
      </c>
    </row>
    <row r="369" spans="1:53" hidden="1" outlineLevel="1">
      <c r="A369" t="s">
        <v>3138</v>
      </c>
      <c r="B369" t="s">
        <v>1568</v>
      </c>
      <c r="C369" s="1">
        <f t="shared" si="207"/>
        <v>30349</v>
      </c>
      <c r="D369" s="7">
        <f>IF(P369&gt;0,RANK(P369,(P369:R369,S369:AG369)),0)</f>
        <v>7</v>
      </c>
      <c r="E369" s="7">
        <f>IF(Q369&gt;0,RANK(Q369,(P369:R369,S369:AG369)),0)</f>
        <v>1</v>
      </c>
      <c r="F369" s="7">
        <f>IF(R369&gt;0,RANK(R369,(P369:R369,S369:AG369)),0)</f>
        <v>2</v>
      </c>
      <c r="G369" s="7">
        <f>IF(S369&gt;0,RANK(S369,(P369:R369,S369:AG369)),0)</f>
        <v>4</v>
      </c>
      <c r="H369" s="48">
        <f t="shared" si="208"/>
        <v>5900</v>
      </c>
      <c r="I369" s="163">
        <f t="shared" si="206"/>
        <v>0.19440508748228938</v>
      </c>
      <c r="J369" s="2"/>
      <c r="K369" s="2">
        <f t="shared" si="209"/>
        <v>1.4827506672378003E-3</v>
      </c>
      <c r="L369" s="2">
        <f t="shared" si="210"/>
        <v>0.47586411413885138</v>
      </c>
      <c r="M369" s="2">
        <f t="shared" si="211"/>
        <v>0.28145902665656197</v>
      </c>
      <c r="N369" s="2">
        <f t="shared" si="194"/>
        <v>6.3428778542950343E-2</v>
      </c>
      <c r="O369" s="2">
        <f t="shared" si="195"/>
        <v>0.17776532999439845</v>
      </c>
      <c r="P369" s="1">
        <v>45</v>
      </c>
      <c r="Q369" s="1">
        <v>14442</v>
      </c>
      <c r="R369" s="1">
        <v>8542</v>
      </c>
      <c r="S369" s="1">
        <v>1925</v>
      </c>
      <c r="T369" s="1">
        <v>5253</v>
      </c>
      <c r="U369" s="1">
        <v>50</v>
      </c>
      <c r="V369" s="1">
        <v>50</v>
      </c>
      <c r="AC369" s="1">
        <v>26</v>
      </c>
      <c r="AF369" s="1">
        <v>16</v>
      </c>
      <c r="AI369" s="7">
        <f t="shared" si="212"/>
        <v>3</v>
      </c>
      <c r="AJ369" s="7">
        <f t="shared" si="213"/>
        <v>5</v>
      </c>
      <c r="AK369" s="7">
        <f t="shared" si="214"/>
        <v>5</v>
      </c>
      <c r="AL369" s="7">
        <f t="shared" si="215"/>
        <v>0</v>
      </c>
      <c r="AM369" s="2">
        <f t="shared" si="216"/>
        <v>0.17308642788889256</v>
      </c>
      <c r="AN369" s="2">
        <f t="shared" si="217"/>
        <v>1.6475007413753336E-3</v>
      </c>
      <c r="AO369" s="2">
        <f t="shared" si="218"/>
        <v>1.6475007413753336E-3</v>
      </c>
      <c r="AP369" s="2">
        <f t="shared" si="219"/>
        <v>0</v>
      </c>
      <c r="AR369" t="str">
        <f t="shared" si="205"/>
        <v>Forsyth</v>
      </c>
      <c r="AS369" t="s">
        <v>1568</v>
      </c>
      <c r="AT369" s="148"/>
      <c r="AV369" s="91">
        <v>13</v>
      </c>
      <c r="AW369" s="93">
        <v>117</v>
      </c>
      <c r="AX369" s="99">
        <f t="shared" si="220"/>
        <v>13117</v>
      </c>
      <c r="AZ369" s="7" t="s">
        <v>3053</v>
      </c>
      <c r="BA369" t="s">
        <v>3290</v>
      </c>
    </row>
    <row r="370" spans="1:53" hidden="1" outlineLevel="1">
      <c r="A370" t="s">
        <v>2477</v>
      </c>
      <c r="B370" t="s">
        <v>1568</v>
      </c>
      <c r="C370" s="1">
        <f t="shared" si="207"/>
        <v>2538</v>
      </c>
      <c r="D370" s="7">
        <f>IF(P370&gt;0,RANK(P370,(P370:R370,S370:AG370)),0)</f>
        <v>7</v>
      </c>
      <c r="E370" s="7">
        <f>IF(Q370&gt;0,RANK(Q370,(P370:R370,S370:AG370)),0)</f>
        <v>1</v>
      </c>
      <c r="F370" s="7">
        <f>IF(R370&gt;0,RANK(R370,(P370:R370,S370:AG370)),0)</f>
        <v>3</v>
      </c>
      <c r="G370" s="7">
        <f>IF(S370&gt;0,RANK(S370,(P370:R370,S370:AG370)),0)</f>
        <v>4</v>
      </c>
      <c r="H370" s="48">
        <f t="shared" si="208"/>
        <v>779</v>
      </c>
      <c r="I370" s="163">
        <f t="shared" si="206"/>
        <v>0.30693459416863672</v>
      </c>
      <c r="J370" s="2"/>
      <c r="K370" s="2">
        <f t="shared" si="209"/>
        <v>1.1820330969267139E-3</v>
      </c>
      <c r="L370" s="2">
        <f t="shared" si="210"/>
        <v>0.53585500394011032</v>
      </c>
      <c r="M370" s="2">
        <f t="shared" si="211"/>
        <v>0.16351457840819542</v>
      </c>
      <c r="N370" s="2">
        <f t="shared" si="194"/>
        <v>5.988967691095351E-2</v>
      </c>
      <c r="O370" s="2">
        <f t="shared" si="195"/>
        <v>0.23955870764381412</v>
      </c>
      <c r="P370" s="1">
        <v>3</v>
      </c>
      <c r="Q370" s="1">
        <v>1360</v>
      </c>
      <c r="R370" s="1">
        <v>415</v>
      </c>
      <c r="S370" s="1">
        <v>152</v>
      </c>
      <c r="T370" s="1">
        <v>581</v>
      </c>
      <c r="U370" s="1">
        <v>17</v>
      </c>
      <c r="V370" s="1">
        <v>3</v>
      </c>
      <c r="AC370" s="1">
        <v>4</v>
      </c>
      <c r="AF370" s="1">
        <v>3</v>
      </c>
      <c r="AI370" s="7">
        <f t="shared" si="212"/>
        <v>2</v>
      </c>
      <c r="AJ370" s="7">
        <f t="shared" si="213"/>
        <v>5</v>
      </c>
      <c r="AK370" s="7">
        <f t="shared" si="214"/>
        <v>6</v>
      </c>
      <c r="AL370" s="7">
        <f t="shared" si="215"/>
        <v>0</v>
      </c>
      <c r="AM370" s="2">
        <f t="shared" si="216"/>
        <v>0.2289204097714736</v>
      </c>
      <c r="AN370" s="2">
        <f t="shared" si="217"/>
        <v>6.6981875492513792E-3</v>
      </c>
      <c r="AO370" s="2">
        <f t="shared" si="218"/>
        <v>1.1820330969267139E-3</v>
      </c>
      <c r="AP370" s="2">
        <f t="shared" si="219"/>
        <v>0</v>
      </c>
      <c r="AR370" t="str">
        <f t="shared" si="205"/>
        <v>Franklin</v>
      </c>
      <c r="AS370" t="s">
        <v>1568</v>
      </c>
      <c r="AT370" s="148">
        <v>9</v>
      </c>
      <c r="AV370" s="91">
        <v>13</v>
      </c>
      <c r="AW370" s="93">
        <v>119</v>
      </c>
      <c r="AX370" s="99">
        <f t="shared" si="220"/>
        <v>13119</v>
      </c>
      <c r="AZ370" s="7" t="s">
        <v>3053</v>
      </c>
      <c r="BA370" t="s">
        <v>3290</v>
      </c>
    </row>
    <row r="371" spans="1:53" hidden="1" outlineLevel="1">
      <c r="A371" t="s">
        <v>3325</v>
      </c>
      <c r="B371" t="s">
        <v>1568</v>
      </c>
      <c r="C371" s="1">
        <f t="shared" si="207"/>
        <v>59845</v>
      </c>
      <c r="D371" s="7">
        <f>IF(P371&gt;0,RANK(P371,(P371:R371,S371:AG371)),0)</f>
        <v>5</v>
      </c>
      <c r="E371" s="7">
        <f>IF(Q371&gt;0,RANK(Q371,(P371:R371,S371:AG371)),0)</f>
        <v>2</v>
      </c>
      <c r="F371" s="7">
        <f>IF(R371&gt;0,RANK(R371,(P371:R371,S371:AG371)),0)</f>
        <v>1</v>
      </c>
      <c r="G371" s="7">
        <f>IF(S371&gt;0,RANK(S371,(P371:R371,S371:AG371)),0)</f>
        <v>4</v>
      </c>
      <c r="H371" s="48">
        <f t="shared" si="208"/>
        <v>7428</v>
      </c>
      <c r="I371" s="163">
        <f t="shared" si="206"/>
        <v>0.12412064499958225</v>
      </c>
      <c r="J371" s="2"/>
      <c r="K371" s="2">
        <f t="shared" si="209"/>
        <v>4.8124321163004425E-3</v>
      </c>
      <c r="L371" s="2">
        <f t="shared" si="210"/>
        <v>0.33224162419583925</v>
      </c>
      <c r="M371" s="2">
        <f t="shared" si="211"/>
        <v>0.4563622691954215</v>
      </c>
      <c r="N371" s="2">
        <f t="shared" si="194"/>
        <v>8.0691787116718192E-2</v>
      </c>
      <c r="O371" s="2">
        <f t="shared" si="195"/>
        <v>0.1258918873757206</v>
      </c>
      <c r="P371" s="1">
        <v>288</v>
      </c>
      <c r="Q371" s="1">
        <v>19883</v>
      </c>
      <c r="R371" s="1">
        <v>27311</v>
      </c>
      <c r="S371" s="1">
        <v>4829</v>
      </c>
      <c r="T371" s="1">
        <v>7114</v>
      </c>
      <c r="U371" s="1">
        <v>95</v>
      </c>
      <c r="V371" s="1">
        <v>98</v>
      </c>
      <c r="AC371" s="1">
        <v>141</v>
      </c>
      <c r="AF371" s="1">
        <v>86</v>
      </c>
      <c r="AI371" s="7">
        <f t="shared" si="212"/>
        <v>3</v>
      </c>
      <c r="AJ371" s="7">
        <f t="shared" si="213"/>
        <v>7</v>
      </c>
      <c r="AK371" s="7">
        <f t="shared" si="214"/>
        <v>6</v>
      </c>
      <c r="AL371" s="7">
        <f t="shared" si="215"/>
        <v>0</v>
      </c>
      <c r="AM371" s="2">
        <f t="shared" si="216"/>
        <v>0.1188737572061158</v>
      </c>
      <c r="AN371" s="2">
        <f t="shared" si="217"/>
        <v>1.5874342050296599E-3</v>
      </c>
      <c r="AO371" s="2">
        <f t="shared" si="218"/>
        <v>1.637563706241123E-3</v>
      </c>
      <c r="AP371" s="2">
        <f t="shared" si="219"/>
        <v>0</v>
      </c>
      <c r="AR371" t="str">
        <f t="shared" si="205"/>
        <v>Fulton</v>
      </c>
      <c r="AS371" t="s">
        <v>1568</v>
      </c>
      <c r="AT371" s="148"/>
      <c r="AV371" s="91">
        <v>13</v>
      </c>
      <c r="AW371" s="93">
        <v>121</v>
      </c>
      <c r="AX371" s="99">
        <f t="shared" si="220"/>
        <v>13121</v>
      </c>
      <c r="AZ371" s="7" t="s">
        <v>3053</v>
      </c>
      <c r="BA371" t="s">
        <v>3290</v>
      </c>
    </row>
    <row r="372" spans="1:53" hidden="1" outlineLevel="1">
      <c r="A372" t="s">
        <v>2618</v>
      </c>
      <c r="B372" t="s">
        <v>1568</v>
      </c>
      <c r="C372" s="1">
        <f t="shared" si="207"/>
        <v>4201</v>
      </c>
      <c r="D372" s="7">
        <f>IF(P372&gt;0,RANK(P372,(P372:R372,S372:AG372)),0)</f>
        <v>6</v>
      </c>
      <c r="E372" s="7">
        <f>IF(Q372&gt;0,RANK(Q372,(P372:R372,S372:AG372)),0)</f>
        <v>1</v>
      </c>
      <c r="F372" s="7">
        <f>IF(R372&gt;0,RANK(R372,(P372:R372,S372:AG372)),0)</f>
        <v>2</v>
      </c>
      <c r="G372" s="7">
        <f>IF(S372&gt;0,RANK(S372,(P372:R372,S372:AG372)),0)</f>
        <v>4</v>
      </c>
      <c r="H372" s="48">
        <f t="shared" si="208"/>
        <v>1191</v>
      </c>
      <c r="I372" s="163">
        <f t="shared" si="206"/>
        <v>0.28350392763627708</v>
      </c>
      <c r="J372" s="2"/>
      <c r="K372" s="2">
        <f t="shared" si="209"/>
        <v>1.9043084979766722E-3</v>
      </c>
      <c r="L372" s="2">
        <f t="shared" si="210"/>
        <v>0.51273506308021899</v>
      </c>
      <c r="M372" s="2">
        <f t="shared" si="211"/>
        <v>0.22923113544394191</v>
      </c>
      <c r="N372" s="2">
        <f t="shared" si="194"/>
        <v>6.5222566055701023E-2</v>
      </c>
      <c r="O372" s="2">
        <f t="shared" si="195"/>
        <v>0.19090692692216144</v>
      </c>
      <c r="P372" s="1">
        <v>8</v>
      </c>
      <c r="Q372" s="1">
        <v>2154</v>
      </c>
      <c r="R372" s="1">
        <v>963</v>
      </c>
      <c r="S372" s="1">
        <v>274</v>
      </c>
      <c r="T372" s="1">
        <v>780</v>
      </c>
      <c r="U372" s="1">
        <v>11</v>
      </c>
      <c r="V372" s="1">
        <v>4</v>
      </c>
      <c r="AC372" s="1">
        <v>5</v>
      </c>
      <c r="AF372" s="1">
        <v>2</v>
      </c>
      <c r="AI372" s="7">
        <f t="shared" si="212"/>
        <v>3</v>
      </c>
      <c r="AJ372" s="7">
        <f t="shared" si="213"/>
        <v>5</v>
      </c>
      <c r="AK372" s="7">
        <f t="shared" si="214"/>
        <v>7</v>
      </c>
      <c r="AL372" s="7">
        <f t="shared" si="215"/>
        <v>0</v>
      </c>
      <c r="AM372" s="2">
        <f t="shared" si="216"/>
        <v>0.18567007855272555</v>
      </c>
      <c r="AN372" s="2">
        <f t="shared" si="217"/>
        <v>2.6184241847179244E-3</v>
      </c>
      <c r="AO372" s="2">
        <f t="shared" si="218"/>
        <v>9.5215424898833611E-4</v>
      </c>
      <c r="AP372" s="2">
        <f t="shared" si="219"/>
        <v>0</v>
      </c>
      <c r="AR372" t="str">
        <f t="shared" si="205"/>
        <v>Gilmer</v>
      </c>
      <c r="AS372" t="s">
        <v>1568</v>
      </c>
      <c r="AT372" s="148">
        <v>9</v>
      </c>
      <c r="AV372" s="91">
        <v>13</v>
      </c>
      <c r="AW372" s="93">
        <v>123</v>
      </c>
      <c r="AX372" s="99">
        <f t="shared" si="220"/>
        <v>13123</v>
      </c>
      <c r="AZ372" s="7" t="s">
        <v>3053</v>
      </c>
      <c r="BA372" t="s">
        <v>3290</v>
      </c>
    </row>
    <row r="373" spans="1:53" hidden="1" outlineLevel="1">
      <c r="A373" t="s">
        <v>773</v>
      </c>
      <c r="B373" t="s">
        <v>1568</v>
      </c>
      <c r="C373" s="1">
        <f t="shared" si="207"/>
        <v>413</v>
      </c>
      <c r="D373" s="7">
        <f>IF(P373&gt;0,RANK(P373,(P373:R373,S373:AG373)),0)</f>
        <v>0</v>
      </c>
      <c r="E373" s="7">
        <f>IF(Q373&gt;0,RANK(Q373,(P373:R373,S373:AG373)),0)</f>
        <v>1</v>
      </c>
      <c r="F373" s="7">
        <f>IF(R373&gt;0,RANK(R373,(P373:R373,S373:AG373)),0)</f>
        <v>2</v>
      </c>
      <c r="G373" s="7">
        <f>IF(S373&gt;0,RANK(S373,(P373:R373,S373:AG373)),0)</f>
        <v>4</v>
      </c>
      <c r="H373" s="48">
        <f t="shared" si="208"/>
        <v>48</v>
      </c>
      <c r="I373" s="163">
        <f t="shared" si="206"/>
        <v>0.11622276029055691</v>
      </c>
      <c r="J373" s="2"/>
      <c r="K373" s="2">
        <f t="shared" si="209"/>
        <v>0</v>
      </c>
      <c r="L373" s="2">
        <f t="shared" si="210"/>
        <v>0.38014527845036322</v>
      </c>
      <c r="M373" s="2">
        <f t="shared" si="211"/>
        <v>0.26392251815980627</v>
      </c>
      <c r="N373" s="2">
        <f t="shared" si="194"/>
        <v>7.990314769975787E-2</v>
      </c>
      <c r="O373" s="2">
        <f t="shared" si="195"/>
        <v>0.27602905569007269</v>
      </c>
      <c r="P373" s="1">
        <v>0</v>
      </c>
      <c r="Q373" s="1">
        <v>157</v>
      </c>
      <c r="R373" s="1">
        <v>109</v>
      </c>
      <c r="S373" s="1">
        <v>33</v>
      </c>
      <c r="T373" s="1">
        <v>108</v>
      </c>
      <c r="U373" s="1">
        <v>2</v>
      </c>
      <c r="V373" s="1">
        <v>2</v>
      </c>
      <c r="AC373" s="1">
        <v>2</v>
      </c>
      <c r="AF373" s="1">
        <v>0</v>
      </c>
      <c r="AI373" s="7">
        <f t="shared" si="212"/>
        <v>3</v>
      </c>
      <c r="AJ373" s="7">
        <f t="shared" si="213"/>
        <v>5</v>
      </c>
      <c r="AK373" s="7">
        <f t="shared" si="214"/>
        <v>5</v>
      </c>
      <c r="AL373" s="7">
        <f t="shared" si="215"/>
        <v>0</v>
      </c>
      <c r="AM373" s="2">
        <f t="shared" si="216"/>
        <v>0.26150121065375304</v>
      </c>
      <c r="AN373" s="2">
        <f t="shared" si="217"/>
        <v>4.8426150121065378E-3</v>
      </c>
      <c r="AO373" s="2">
        <f t="shared" si="218"/>
        <v>4.8426150121065378E-3</v>
      </c>
      <c r="AP373" s="2">
        <f t="shared" si="219"/>
        <v>0</v>
      </c>
      <c r="AR373" t="str">
        <f t="shared" si="205"/>
        <v>Glascock</v>
      </c>
      <c r="AS373" t="s">
        <v>1568</v>
      </c>
      <c r="AT373" s="148">
        <v>10</v>
      </c>
      <c r="AV373" s="91">
        <v>13</v>
      </c>
      <c r="AW373" s="93">
        <v>125</v>
      </c>
      <c r="AX373" s="99">
        <f t="shared" si="220"/>
        <v>13125</v>
      </c>
      <c r="AZ373" s="7" t="s">
        <v>3053</v>
      </c>
      <c r="BA373" t="s">
        <v>3290</v>
      </c>
    </row>
    <row r="374" spans="1:53" hidden="1" outlineLevel="1">
      <c r="A374" t="s">
        <v>1203</v>
      </c>
      <c r="B374" t="s">
        <v>1568</v>
      </c>
      <c r="C374" s="1">
        <f t="shared" si="207"/>
        <v>8820</v>
      </c>
      <c r="D374" s="7">
        <f>IF(P374&gt;0,RANK(P374,(P374:R374,S374:AG374)),0)</f>
        <v>5</v>
      </c>
      <c r="E374" s="7">
        <f>IF(Q374&gt;0,RANK(Q374,(P374:R374,S374:AG374)),0)</f>
        <v>1</v>
      </c>
      <c r="F374" s="7">
        <f>IF(R374&gt;0,RANK(R374,(P374:R374,S374:AG374)),0)</f>
        <v>2</v>
      </c>
      <c r="G374" s="7">
        <f>IF(S374&gt;0,RANK(S374,(P374:R374,S374:AG374)),0)</f>
        <v>4</v>
      </c>
      <c r="H374" s="48">
        <f t="shared" si="208"/>
        <v>347</v>
      </c>
      <c r="I374" s="163">
        <f t="shared" si="206"/>
        <v>3.9342403628117917E-2</v>
      </c>
      <c r="J374" s="2"/>
      <c r="K374" s="2">
        <f t="shared" si="209"/>
        <v>2.2675736961451248E-3</v>
      </c>
      <c r="L374" s="2">
        <f t="shared" si="210"/>
        <v>0.38446712018140589</v>
      </c>
      <c r="M374" s="2">
        <f t="shared" si="211"/>
        <v>0.34512471655328797</v>
      </c>
      <c r="N374" s="2">
        <f t="shared" si="194"/>
        <v>5.9523809523809521E-2</v>
      </c>
      <c r="O374" s="2">
        <f t="shared" si="195"/>
        <v>0.20861678004535139</v>
      </c>
      <c r="P374" s="1">
        <v>20</v>
      </c>
      <c r="Q374" s="1">
        <v>3391</v>
      </c>
      <c r="R374" s="1">
        <v>3044</v>
      </c>
      <c r="S374" s="1">
        <v>525</v>
      </c>
      <c r="T374" s="1">
        <v>1783</v>
      </c>
      <c r="U374" s="1">
        <v>19</v>
      </c>
      <c r="V374" s="1">
        <v>19</v>
      </c>
      <c r="AC374" s="1">
        <v>12</v>
      </c>
      <c r="AF374" s="1">
        <v>7</v>
      </c>
      <c r="AI374" s="7">
        <f t="shared" si="212"/>
        <v>3</v>
      </c>
      <c r="AJ374" s="7">
        <f t="shared" si="213"/>
        <v>6</v>
      </c>
      <c r="AK374" s="7">
        <f t="shared" si="214"/>
        <v>6</v>
      </c>
      <c r="AL374" s="7">
        <f t="shared" si="215"/>
        <v>0</v>
      </c>
      <c r="AM374" s="2">
        <f t="shared" si="216"/>
        <v>0.20215419501133786</v>
      </c>
      <c r="AN374" s="2">
        <f t="shared" si="217"/>
        <v>2.1541950113378684E-3</v>
      </c>
      <c r="AO374" s="2">
        <f t="shared" si="218"/>
        <v>2.1541950113378684E-3</v>
      </c>
      <c r="AP374" s="2">
        <f t="shared" si="219"/>
        <v>0</v>
      </c>
      <c r="AR374" t="str">
        <f t="shared" si="205"/>
        <v>Glynn</v>
      </c>
      <c r="AS374" t="s">
        <v>1568</v>
      </c>
      <c r="AT374" s="148">
        <v>1</v>
      </c>
      <c r="AV374" s="91">
        <v>13</v>
      </c>
      <c r="AW374" s="93">
        <v>127</v>
      </c>
      <c r="AX374" s="99">
        <f t="shared" si="220"/>
        <v>13127</v>
      </c>
      <c r="AZ374" s="7" t="s">
        <v>3053</v>
      </c>
      <c r="BA374" t="s">
        <v>3290</v>
      </c>
    </row>
    <row r="375" spans="1:53" hidden="1" outlineLevel="1">
      <c r="A375" t="s">
        <v>197</v>
      </c>
      <c r="B375" t="s">
        <v>1568</v>
      </c>
      <c r="C375" s="1">
        <f t="shared" si="207"/>
        <v>5611</v>
      </c>
      <c r="D375" s="7">
        <f>IF(P375&gt;0,RANK(P375,(P375:R375,S375:AG375)),0)</f>
        <v>6</v>
      </c>
      <c r="E375" s="7">
        <f>IF(Q375&gt;0,RANK(Q375,(P375:R375,S375:AG375)),0)</f>
        <v>1</v>
      </c>
      <c r="F375" s="7">
        <f>IF(R375&gt;0,RANK(R375,(P375:R375,S375:AG375)),0)</f>
        <v>3</v>
      </c>
      <c r="G375" s="7">
        <f>IF(S375&gt;0,RANK(S375,(P375:R375,S375:AG375)),0)</f>
        <v>4</v>
      </c>
      <c r="H375" s="48">
        <f t="shared" si="208"/>
        <v>1505</v>
      </c>
      <c r="I375" s="163">
        <f t="shared" si="206"/>
        <v>0.26822313313134916</v>
      </c>
      <c r="J375" s="2"/>
      <c r="K375" s="2">
        <f t="shared" si="209"/>
        <v>1.4257708073427196E-3</v>
      </c>
      <c r="L375" s="2">
        <f t="shared" si="210"/>
        <v>0.49812867581536269</v>
      </c>
      <c r="M375" s="2">
        <f t="shared" si="211"/>
        <v>0.18142933523436108</v>
      </c>
      <c r="N375" s="2">
        <f t="shared" ref="N375:N438" si="221">IF($C375=0,"-",S375/$C375)</f>
        <v>8.216004277312422E-2</v>
      </c>
      <c r="O375" s="2">
        <f t="shared" ref="O375:O438" si="222">IF(C375=0,"-",(1-K375-L375-M375-N375))</f>
        <v>0.23685617536980924</v>
      </c>
      <c r="P375" s="1">
        <v>8</v>
      </c>
      <c r="Q375" s="1">
        <v>2795</v>
      </c>
      <c r="R375" s="1">
        <v>1018</v>
      </c>
      <c r="S375" s="1">
        <v>461</v>
      </c>
      <c r="T375" s="1">
        <v>1290</v>
      </c>
      <c r="U375" s="1">
        <v>19</v>
      </c>
      <c r="V375" s="1">
        <v>7</v>
      </c>
      <c r="AC375" s="1">
        <v>6</v>
      </c>
      <c r="AF375" s="1">
        <v>7</v>
      </c>
      <c r="AI375" s="7">
        <f t="shared" si="212"/>
        <v>2</v>
      </c>
      <c r="AJ375" s="7">
        <f t="shared" si="213"/>
        <v>5</v>
      </c>
      <c r="AK375" s="7">
        <f t="shared" si="214"/>
        <v>7</v>
      </c>
      <c r="AL375" s="7">
        <f t="shared" si="215"/>
        <v>0</v>
      </c>
      <c r="AM375" s="2">
        <f t="shared" si="216"/>
        <v>0.22990554268401356</v>
      </c>
      <c r="AN375" s="2">
        <f t="shared" si="217"/>
        <v>3.3862056674389593E-3</v>
      </c>
      <c r="AO375" s="2">
        <f t="shared" si="218"/>
        <v>1.2475494564248798E-3</v>
      </c>
      <c r="AP375" s="2">
        <f t="shared" si="219"/>
        <v>0</v>
      </c>
      <c r="AR375" t="str">
        <f t="shared" si="205"/>
        <v>Gordon</v>
      </c>
      <c r="AS375" t="s">
        <v>1568</v>
      </c>
      <c r="AT375" s="148">
        <v>14</v>
      </c>
      <c r="AV375" s="91">
        <v>13</v>
      </c>
      <c r="AW375" s="93">
        <v>129</v>
      </c>
      <c r="AX375" s="99">
        <f t="shared" si="220"/>
        <v>13129</v>
      </c>
      <c r="AZ375" s="7" t="s">
        <v>3053</v>
      </c>
      <c r="BA375" t="s">
        <v>3290</v>
      </c>
    </row>
    <row r="376" spans="1:53" hidden="1" outlineLevel="1">
      <c r="A376" t="s">
        <v>507</v>
      </c>
      <c r="B376" t="s">
        <v>1568</v>
      </c>
      <c r="C376" s="1">
        <f t="shared" ref="C376:C407" si="223">SUM(P376:AG376)</f>
        <v>2309</v>
      </c>
      <c r="D376" s="7">
        <f>IF(P376&gt;0,RANK(P376,(P376:R376,S376:AG376)),0)</f>
        <v>7</v>
      </c>
      <c r="E376" s="7">
        <f>IF(Q376&gt;0,RANK(Q376,(P376:R376,S376:AG376)),0)</f>
        <v>1</v>
      </c>
      <c r="F376" s="7">
        <f>IF(R376&gt;0,RANK(R376,(P376:R376,S376:AG376)),0)</f>
        <v>3</v>
      </c>
      <c r="G376" s="7">
        <f>IF(S376&gt;0,RANK(S376,(P376:R376,S376:AG376)),0)</f>
        <v>4</v>
      </c>
      <c r="H376" s="48">
        <f t="shared" ref="H376:H407" si="224">MAX(P376:Y376)-LARGE(P376:Y376,2)</f>
        <v>58</v>
      </c>
      <c r="I376" s="163">
        <f t="shared" si="206"/>
        <v>2.5119099177132957E-2</v>
      </c>
      <c r="J376" s="2"/>
      <c r="K376" s="2">
        <f t="shared" ref="K376:K407" si="225">IF($C376=0,"-",P376/$C376)</f>
        <v>2.1654395842355999E-3</v>
      </c>
      <c r="L376" s="2">
        <f t="shared" ref="L376:L407" si="226">IF($C376=0,"-",Q376/$C376)</f>
        <v>0.38371589432654829</v>
      </c>
      <c r="M376" s="2">
        <f t="shared" ref="M376:M407" si="227">IF($C376=0,"-",R376/$C376)</f>
        <v>0.2039844088349935</v>
      </c>
      <c r="N376" s="2">
        <f t="shared" si="221"/>
        <v>4.1576440017323517E-2</v>
      </c>
      <c r="O376" s="2">
        <f t="shared" si="222"/>
        <v>0.36855781723689907</v>
      </c>
      <c r="P376" s="1">
        <v>5</v>
      </c>
      <c r="Q376" s="1">
        <v>886</v>
      </c>
      <c r="R376" s="1">
        <v>471</v>
      </c>
      <c r="S376" s="1">
        <v>96</v>
      </c>
      <c r="T376" s="1">
        <v>828</v>
      </c>
      <c r="U376" s="1">
        <v>11</v>
      </c>
      <c r="V376" s="1">
        <v>10</v>
      </c>
      <c r="AC376" s="1">
        <v>2</v>
      </c>
      <c r="AF376" s="1">
        <v>0</v>
      </c>
      <c r="AI376" s="7">
        <f t="shared" ref="AI376:AI407" si="228">IF(T376&gt;0,RANK(T376,(P376:Z376)),0)</f>
        <v>2</v>
      </c>
      <c r="AJ376" s="7">
        <f t="shared" ref="AJ376:AJ407" si="229">IF(U376&gt;0,RANK(U376,(P376:Z376)),0)</f>
        <v>5</v>
      </c>
      <c r="AK376" s="7">
        <f t="shared" ref="AK376:AK407" si="230">IF(V376&gt;0,RANK(V376,(P376:Z376)),0)</f>
        <v>6</v>
      </c>
      <c r="AL376" s="7">
        <f t="shared" ref="AL376:AL407" si="231">IF(W376&gt;0,RANK(W376,(P376:Z376)),0)</f>
        <v>0</v>
      </c>
      <c r="AM376" s="2">
        <f t="shared" ref="AM376:AM407" si="232">IF($C376=0,"-",T376/$C376)</f>
        <v>0.35859679514941534</v>
      </c>
      <c r="AN376" s="2">
        <f t="shared" ref="AN376:AN407" si="233">IF($C376=0,"-",U376/$C376)</f>
        <v>4.7639670853183193E-3</v>
      </c>
      <c r="AO376" s="2">
        <f t="shared" ref="AO376:AO407" si="234">IF($C376=0,"-",V376/$C376)</f>
        <v>4.3308791684711998E-3</v>
      </c>
      <c r="AP376" s="2">
        <f t="shared" ref="AP376:AP407" si="235">IF($C376=0,"-",W376/$C376)</f>
        <v>0</v>
      </c>
      <c r="AR376" t="str">
        <f t="shared" si="205"/>
        <v>Grady</v>
      </c>
      <c r="AS376" t="s">
        <v>1568</v>
      </c>
      <c r="AT376" s="148">
        <v>2</v>
      </c>
      <c r="AV376" s="91">
        <v>13</v>
      </c>
      <c r="AW376" s="93">
        <v>131</v>
      </c>
      <c r="AX376" s="99">
        <f t="shared" ref="AX376:AX407" si="236">AV376*1000+AW376</f>
        <v>13131</v>
      </c>
      <c r="AZ376" s="7" t="s">
        <v>3053</v>
      </c>
      <c r="BA376" t="s">
        <v>3290</v>
      </c>
    </row>
    <row r="377" spans="1:53" hidden="1" outlineLevel="1">
      <c r="A377" t="s">
        <v>1339</v>
      </c>
      <c r="B377" t="s">
        <v>1568</v>
      </c>
      <c r="C377" s="1">
        <f t="shared" si="223"/>
        <v>2649</v>
      </c>
      <c r="D377" s="7">
        <f>IF(P377&gt;0,RANK(P377,(P377:R377,S377:AG377)),0)</f>
        <v>5</v>
      </c>
      <c r="E377" s="7">
        <f>IF(Q377&gt;0,RANK(Q377,(P377:R377,S377:AG377)),0)</f>
        <v>1</v>
      </c>
      <c r="F377" s="7">
        <f>IF(R377&gt;0,RANK(R377,(P377:R377,S377:AG377)),0)</f>
        <v>2</v>
      </c>
      <c r="G377" s="7">
        <f>IF(S377&gt;0,RANK(S377,(P377:R377,S377:AG377)),0)</f>
        <v>4</v>
      </c>
      <c r="H377" s="48">
        <f t="shared" si="224"/>
        <v>327</v>
      </c>
      <c r="I377" s="163">
        <f t="shared" si="206"/>
        <v>0.12344280860702152</v>
      </c>
      <c r="J377" s="2"/>
      <c r="K377" s="2">
        <f t="shared" si="225"/>
        <v>2.6425066062665155E-3</v>
      </c>
      <c r="L377" s="2">
        <f t="shared" si="226"/>
        <v>0.47753869384673464</v>
      </c>
      <c r="M377" s="2">
        <f t="shared" si="227"/>
        <v>0.35409588523971308</v>
      </c>
      <c r="N377" s="2">
        <f t="shared" si="221"/>
        <v>3.3975084937712341E-2</v>
      </c>
      <c r="O377" s="2">
        <f t="shared" si="222"/>
        <v>0.13174782936957341</v>
      </c>
      <c r="P377" s="1">
        <v>7</v>
      </c>
      <c r="Q377" s="1">
        <v>1265</v>
      </c>
      <c r="R377" s="1">
        <v>938</v>
      </c>
      <c r="S377" s="1">
        <v>90</v>
      </c>
      <c r="T377" s="1">
        <v>343</v>
      </c>
      <c r="U377" s="1">
        <v>2</v>
      </c>
      <c r="V377" s="1">
        <v>4</v>
      </c>
      <c r="AC377" s="1">
        <v>0</v>
      </c>
      <c r="AF377" s="1">
        <v>0</v>
      </c>
      <c r="AI377" s="7">
        <f t="shared" si="228"/>
        <v>3</v>
      </c>
      <c r="AJ377" s="7">
        <f t="shared" si="229"/>
        <v>7</v>
      </c>
      <c r="AK377" s="7">
        <f t="shared" si="230"/>
        <v>6</v>
      </c>
      <c r="AL377" s="7">
        <f t="shared" si="231"/>
        <v>0</v>
      </c>
      <c r="AM377" s="2">
        <f t="shared" si="232"/>
        <v>0.12948282370705927</v>
      </c>
      <c r="AN377" s="2">
        <f t="shared" si="233"/>
        <v>7.5500188750471874E-4</v>
      </c>
      <c r="AO377" s="2">
        <f t="shared" si="234"/>
        <v>1.5100037750094375E-3</v>
      </c>
      <c r="AP377" s="2">
        <f t="shared" si="235"/>
        <v>0</v>
      </c>
      <c r="AR377" t="str">
        <f t="shared" si="205"/>
        <v>Greene</v>
      </c>
      <c r="AS377" t="s">
        <v>1568</v>
      </c>
      <c r="AT377" s="148">
        <v>10</v>
      </c>
      <c r="AV377" s="91">
        <v>13</v>
      </c>
      <c r="AW377" s="93">
        <v>133</v>
      </c>
      <c r="AX377" s="99">
        <f t="shared" si="236"/>
        <v>13133</v>
      </c>
      <c r="AZ377" s="7" t="s">
        <v>3053</v>
      </c>
      <c r="BA377" t="s">
        <v>3290</v>
      </c>
    </row>
    <row r="378" spans="1:53" hidden="1" outlineLevel="1">
      <c r="A378" t="s">
        <v>1497</v>
      </c>
      <c r="B378" t="s">
        <v>1568</v>
      </c>
      <c r="C378" s="1">
        <f t="shared" si="223"/>
        <v>74287</v>
      </c>
      <c r="D378" s="7">
        <f>IF(P378&gt;0,RANK(P378,(P378:R378,S378:AG378)),0)</f>
        <v>5</v>
      </c>
      <c r="E378" s="7">
        <f>IF(Q378&gt;0,RANK(Q378,(P378:R378,S378:AG378)),0)</f>
        <v>1</v>
      </c>
      <c r="F378" s="7">
        <f>IF(R378&gt;0,RANK(R378,(P378:R378,S378:AG378)),0)</f>
        <v>2</v>
      </c>
      <c r="G378" s="7">
        <f>IF(S378&gt;0,RANK(S378,(P378:R378,S378:AG378)),0)</f>
        <v>4</v>
      </c>
      <c r="H378" s="48">
        <f t="shared" si="224"/>
        <v>13739</v>
      </c>
      <c r="I378" s="163">
        <f t="shared" si="206"/>
        <v>0.18494487595407003</v>
      </c>
      <c r="J378" s="2"/>
      <c r="K378" s="2">
        <f t="shared" si="225"/>
        <v>1.8038149339722966E-3</v>
      </c>
      <c r="L378" s="2">
        <f t="shared" si="226"/>
        <v>0.47325911666913456</v>
      </c>
      <c r="M378" s="2">
        <f t="shared" si="227"/>
        <v>0.28831424071506456</v>
      </c>
      <c r="N378" s="2">
        <f t="shared" si="221"/>
        <v>6.5233486343505592E-2</v>
      </c>
      <c r="O378" s="2">
        <f t="shared" si="222"/>
        <v>0.17138934133832298</v>
      </c>
      <c r="P378" s="1">
        <v>134</v>
      </c>
      <c r="Q378" s="1">
        <v>35157</v>
      </c>
      <c r="R378" s="1">
        <v>21418</v>
      </c>
      <c r="S378" s="1">
        <v>4846</v>
      </c>
      <c r="T378" s="1">
        <v>12373</v>
      </c>
      <c r="U378" s="1">
        <v>118</v>
      </c>
      <c r="V378" s="1">
        <v>107</v>
      </c>
      <c r="AC378" s="1">
        <v>76</v>
      </c>
      <c r="AF378" s="1">
        <v>58</v>
      </c>
      <c r="AI378" s="7">
        <f t="shared" si="228"/>
        <v>3</v>
      </c>
      <c r="AJ378" s="7">
        <f t="shared" si="229"/>
        <v>6</v>
      </c>
      <c r="AK378" s="7">
        <f t="shared" si="230"/>
        <v>7</v>
      </c>
      <c r="AL378" s="7">
        <f t="shared" si="231"/>
        <v>0</v>
      </c>
      <c r="AM378" s="2">
        <f t="shared" si="232"/>
        <v>0.16655673267193452</v>
      </c>
      <c r="AN378" s="2">
        <f t="shared" si="233"/>
        <v>1.5884340463338134E-3</v>
      </c>
      <c r="AO378" s="2">
        <f t="shared" si="234"/>
        <v>1.4403596860823563E-3</v>
      </c>
      <c r="AP378" s="2">
        <f t="shared" si="235"/>
        <v>0</v>
      </c>
      <c r="AR378" t="str">
        <f t="shared" si="205"/>
        <v>Gwinnett</v>
      </c>
      <c r="AS378" t="s">
        <v>1568</v>
      </c>
      <c r="AT378" s="148"/>
      <c r="AV378" s="91">
        <v>13</v>
      </c>
      <c r="AW378" s="93">
        <v>135</v>
      </c>
      <c r="AX378" s="99">
        <f t="shared" si="236"/>
        <v>13135</v>
      </c>
      <c r="AZ378" s="7" t="s">
        <v>3053</v>
      </c>
      <c r="BA378" t="s">
        <v>3290</v>
      </c>
    </row>
    <row r="379" spans="1:53" hidden="1" outlineLevel="1">
      <c r="A379" t="s">
        <v>3097</v>
      </c>
      <c r="B379" t="s">
        <v>1568</v>
      </c>
      <c r="C379" s="1">
        <f t="shared" si="223"/>
        <v>5638</v>
      </c>
      <c r="D379" s="7">
        <f>IF(P379&gt;0,RANK(P379,(P379:R379,S379:AG379)),0)</f>
        <v>5</v>
      </c>
      <c r="E379" s="7">
        <f>IF(Q379&gt;0,RANK(Q379,(P379:R379,S379:AG379)),0)</f>
        <v>1</v>
      </c>
      <c r="F379" s="7">
        <f>IF(R379&gt;0,RANK(R379,(P379:R379,S379:AG379)),0)</f>
        <v>3</v>
      </c>
      <c r="G379" s="7">
        <f>IF(S379&gt;0,RANK(S379,(P379:R379,S379:AG379)),0)</f>
        <v>4</v>
      </c>
      <c r="H379" s="48">
        <f t="shared" si="224"/>
        <v>1635</v>
      </c>
      <c r="I379" s="163">
        <f t="shared" si="206"/>
        <v>0.28999645264278112</v>
      </c>
      <c r="J379" s="2"/>
      <c r="K379" s="2">
        <f t="shared" si="225"/>
        <v>2.6605179141539555E-3</v>
      </c>
      <c r="L379" s="2">
        <f t="shared" si="226"/>
        <v>0.51791415395530327</v>
      </c>
      <c r="M379" s="2">
        <f t="shared" si="227"/>
        <v>0.19120255409719758</v>
      </c>
      <c r="N379" s="2">
        <f t="shared" si="221"/>
        <v>5.5693508336289464E-2</v>
      </c>
      <c r="O379" s="2">
        <f t="shared" si="222"/>
        <v>0.2325292656970557</v>
      </c>
      <c r="P379" s="1">
        <v>15</v>
      </c>
      <c r="Q379" s="1">
        <v>2920</v>
      </c>
      <c r="R379" s="1">
        <v>1078</v>
      </c>
      <c r="S379" s="1">
        <v>314</v>
      </c>
      <c r="T379" s="1">
        <v>1285</v>
      </c>
      <c r="U379" s="1">
        <v>7</v>
      </c>
      <c r="V379" s="1">
        <v>12</v>
      </c>
      <c r="AC379" s="1">
        <v>5</v>
      </c>
      <c r="AF379" s="1">
        <v>2</v>
      </c>
      <c r="AI379" s="7">
        <f t="shared" si="228"/>
        <v>2</v>
      </c>
      <c r="AJ379" s="7">
        <f t="shared" si="229"/>
        <v>7</v>
      </c>
      <c r="AK379" s="7">
        <f t="shared" si="230"/>
        <v>6</v>
      </c>
      <c r="AL379" s="7">
        <f t="shared" si="231"/>
        <v>0</v>
      </c>
      <c r="AM379" s="2">
        <f t="shared" si="232"/>
        <v>0.22791770131252218</v>
      </c>
      <c r="AN379" s="2">
        <f t="shared" si="233"/>
        <v>1.2415750266051792E-3</v>
      </c>
      <c r="AO379" s="2">
        <f t="shared" si="234"/>
        <v>2.1284143313231641E-3</v>
      </c>
      <c r="AP379" s="2">
        <f t="shared" si="235"/>
        <v>0</v>
      </c>
      <c r="AR379" t="str">
        <f t="shared" si="205"/>
        <v>Habersham</v>
      </c>
      <c r="AS379" t="s">
        <v>1568</v>
      </c>
      <c r="AT379" s="148">
        <v>9</v>
      </c>
      <c r="AV379" s="91">
        <v>13</v>
      </c>
      <c r="AW379" s="93">
        <v>137</v>
      </c>
      <c r="AX379" s="99">
        <f t="shared" si="236"/>
        <v>13137</v>
      </c>
      <c r="AZ379" s="7" t="s">
        <v>3053</v>
      </c>
      <c r="BA379" t="s">
        <v>3290</v>
      </c>
    </row>
    <row r="380" spans="1:53" hidden="1" outlineLevel="1">
      <c r="A380" t="s">
        <v>863</v>
      </c>
      <c r="B380" t="s">
        <v>1568</v>
      </c>
      <c r="C380" s="1">
        <f t="shared" si="223"/>
        <v>22422</v>
      </c>
      <c r="D380" s="7">
        <f>IF(P380&gt;0,RANK(P380,(P380:R380,S380:AG380)),0)</f>
        <v>5</v>
      </c>
      <c r="E380" s="7">
        <f>IF(Q380&gt;0,RANK(Q380,(P380:R380,S380:AG380)),0)</f>
        <v>1</v>
      </c>
      <c r="F380" s="7">
        <f>IF(R380&gt;0,RANK(R380,(P380:R380,S380:AG380)),0)</f>
        <v>2</v>
      </c>
      <c r="G380" s="7">
        <f>IF(S380&gt;0,RANK(S380,(P380:R380,S380:AG380)),0)</f>
        <v>4</v>
      </c>
      <c r="H380" s="48">
        <f t="shared" si="224"/>
        <v>7399</v>
      </c>
      <c r="I380" s="163">
        <f t="shared" si="206"/>
        <v>0.32998840424582998</v>
      </c>
      <c r="J380" s="2"/>
      <c r="K380" s="2">
        <f t="shared" si="225"/>
        <v>1.4717687985014718E-3</v>
      </c>
      <c r="L380" s="2">
        <f t="shared" si="226"/>
        <v>0.54317188475604317</v>
      </c>
      <c r="M380" s="2">
        <f t="shared" si="227"/>
        <v>0.21318348051021319</v>
      </c>
      <c r="N380" s="2">
        <f t="shared" si="221"/>
        <v>5.3563464454553567E-2</v>
      </c>
      <c r="O380" s="2">
        <f t="shared" si="222"/>
        <v>0.18860940148068855</v>
      </c>
      <c r="P380" s="1">
        <v>33</v>
      </c>
      <c r="Q380" s="1">
        <v>12179</v>
      </c>
      <c r="R380" s="1">
        <v>4780</v>
      </c>
      <c r="S380" s="1">
        <v>1201</v>
      </c>
      <c r="T380" s="1">
        <v>4141</v>
      </c>
      <c r="U380" s="1">
        <v>30</v>
      </c>
      <c r="V380" s="1">
        <v>25</v>
      </c>
      <c r="AC380" s="1">
        <v>22</v>
      </c>
      <c r="AF380" s="1">
        <v>11</v>
      </c>
      <c r="AI380" s="7">
        <f t="shared" si="228"/>
        <v>3</v>
      </c>
      <c r="AJ380" s="7">
        <f t="shared" si="229"/>
        <v>6</v>
      </c>
      <c r="AK380" s="7">
        <f t="shared" si="230"/>
        <v>7</v>
      </c>
      <c r="AL380" s="7">
        <f t="shared" si="231"/>
        <v>0</v>
      </c>
      <c r="AM380" s="2">
        <f t="shared" si="232"/>
        <v>0.18468468468468469</v>
      </c>
      <c r="AN380" s="2">
        <f t="shared" si="233"/>
        <v>1.3379716350013381E-3</v>
      </c>
      <c r="AO380" s="2">
        <f t="shared" si="234"/>
        <v>1.114976362501115E-3</v>
      </c>
      <c r="AP380" s="2">
        <f t="shared" si="235"/>
        <v>0</v>
      </c>
      <c r="AR380" t="str">
        <f t="shared" si="205"/>
        <v>Hall</v>
      </c>
      <c r="AS380" t="s">
        <v>1568</v>
      </c>
      <c r="AT380" s="148">
        <v>9</v>
      </c>
      <c r="AV380" s="91">
        <v>13</v>
      </c>
      <c r="AW380" s="93">
        <v>139</v>
      </c>
      <c r="AX380" s="99">
        <f t="shared" si="236"/>
        <v>13139</v>
      </c>
      <c r="AZ380" s="7" t="s">
        <v>3053</v>
      </c>
      <c r="BA380" t="s">
        <v>3290</v>
      </c>
    </row>
    <row r="381" spans="1:53" hidden="1" outlineLevel="1">
      <c r="A381" t="s">
        <v>703</v>
      </c>
      <c r="B381" t="s">
        <v>1568</v>
      </c>
      <c r="C381" s="1">
        <f t="shared" si="223"/>
        <v>272</v>
      </c>
      <c r="D381" s="7">
        <f>IF(P381&gt;0,RANK(P381,(P381:R381,S381:AG381)),0)</f>
        <v>0</v>
      </c>
      <c r="E381" s="7">
        <f>IF(Q381&gt;0,RANK(Q381,(P381:R381,S381:AG381)),0)</f>
        <v>1</v>
      </c>
      <c r="F381" s="7">
        <f>IF(R381&gt;0,RANK(R381,(P381:R381,S381:AG381)),0)</f>
        <v>2</v>
      </c>
      <c r="G381" s="7">
        <f>IF(S381&gt;0,RANK(S381,(P381:R381,S381:AG381)),0)</f>
        <v>4</v>
      </c>
      <c r="H381" s="48">
        <f t="shared" si="224"/>
        <v>83</v>
      </c>
      <c r="I381" s="163">
        <f t="shared" si="206"/>
        <v>0.30514705882352944</v>
      </c>
      <c r="J381" s="2"/>
      <c r="K381" s="2">
        <f t="shared" si="225"/>
        <v>0</v>
      </c>
      <c r="L381" s="2">
        <f t="shared" si="226"/>
        <v>0.51838235294117652</v>
      </c>
      <c r="M381" s="2">
        <f t="shared" si="227"/>
        <v>0.21323529411764705</v>
      </c>
      <c r="N381" s="2">
        <f t="shared" si="221"/>
        <v>7.720588235294118E-2</v>
      </c>
      <c r="O381" s="2">
        <f t="shared" si="222"/>
        <v>0.19117647058823523</v>
      </c>
      <c r="P381" s="1">
        <v>0</v>
      </c>
      <c r="Q381" s="1">
        <v>141</v>
      </c>
      <c r="R381" s="1">
        <v>58</v>
      </c>
      <c r="S381" s="1">
        <v>21</v>
      </c>
      <c r="T381" s="1">
        <v>50</v>
      </c>
      <c r="U381" s="1">
        <v>0</v>
      </c>
      <c r="V381" s="1">
        <v>1</v>
      </c>
      <c r="AC381" s="1">
        <v>0</v>
      </c>
      <c r="AF381" s="1">
        <v>1</v>
      </c>
      <c r="AI381" s="7">
        <f t="shared" si="228"/>
        <v>3</v>
      </c>
      <c r="AJ381" s="7">
        <f t="shared" si="229"/>
        <v>0</v>
      </c>
      <c r="AK381" s="7">
        <f t="shared" si="230"/>
        <v>5</v>
      </c>
      <c r="AL381" s="7">
        <f t="shared" si="231"/>
        <v>0</v>
      </c>
      <c r="AM381" s="2">
        <f t="shared" si="232"/>
        <v>0.18382352941176472</v>
      </c>
      <c r="AN381" s="2">
        <f t="shared" si="233"/>
        <v>0</v>
      </c>
      <c r="AO381" s="2">
        <f t="shared" si="234"/>
        <v>3.6764705882352941E-3</v>
      </c>
      <c r="AP381" s="2">
        <f t="shared" si="235"/>
        <v>0</v>
      </c>
      <c r="AR381" t="str">
        <f t="shared" si="205"/>
        <v>Hancock</v>
      </c>
      <c r="AS381" t="s">
        <v>1568</v>
      </c>
      <c r="AT381" s="148">
        <v>10</v>
      </c>
      <c r="AV381" s="91">
        <v>13</v>
      </c>
      <c r="AW381" s="93">
        <v>141</v>
      </c>
      <c r="AX381" s="99">
        <f t="shared" si="236"/>
        <v>13141</v>
      </c>
      <c r="AZ381" s="7" t="s">
        <v>3053</v>
      </c>
      <c r="BA381" t="s">
        <v>3290</v>
      </c>
    </row>
    <row r="382" spans="1:53" hidden="1" outlineLevel="1">
      <c r="A382" t="s">
        <v>2549</v>
      </c>
      <c r="B382" t="s">
        <v>1568</v>
      </c>
      <c r="C382" s="1">
        <f t="shared" si="223"/>
        <v>3814</v>
      </c>
      <c r="D382" s="7">
        <f>IF(P382&gt;0,RANK(P382,(P382:R382,S382:AG382)),0)</f>
        <v>7</v>
      </c>
      <c r="E382" s="7">
        <f>IF(Q382&gt;0,RANK(Q382,(P382:R382,S382:AG382)),0)</f>
        <v>1</v>
      </c>
      <c r="F382" s="7">
        <f>IF(R382&gt;0,RANK(R382,(P382:R382,S382:AG382)),0)</f>
        <v>3</v>
      </c>
      <c r="G382" s="7">
        <f>IF(S382&gt;0,RANK(S382,(P382:R382,S382:AG382)),0)</f>
        <v>4</v>
      </c>
      <c r="H382" s="48">
        <f t="shared" si="224"/>
        <v>1694</v>
      </c>
      <c r="I382" s="163">
        <f t="shared" si="206"/>
        <v>0.4441531200839014</v>
      </c>
      <c r="J382" s="2"/>
      <c r="K382" s="2">
        <f t="shared" si="225"/>
        <v>7.8657577346617725E-4</v>
      </c>
      <c r="L382" s="2">
        <f t="shared" si="226"/>
        <v>0.61877294179339282</v>
      </c>
      <c r="M382" s="2">
        <f t="shared" si="227"/>
        <v>0.13948610382800208</v>
      </c>
      <c r="N382" s="2">
        <f t="shared" si="221"/>
        <v>6.1352910330361825E-2</v>
      </c>
      <c r="O382" s="2">
        <f t="shared" si="222"/>
        <v>0.17960146827477708</v>
      </c>
      <c r="P382" s="1">
        <v>3</v>
      </c>
      <c r="Q382" s="1">
        <v>2360</v>
      </c>
      <c r="R382" s="1">
        <v>532</v>
      </c>
      <c r="S382" s="1">
        <v>234</v>
      </c>
      <c r="T382" s="1">
        <v>666</v>
      </c>
      <c r="U382" s="1">
        <v>8</v>
      </c>
      <c r="V382" s="1">
        <v>3</v>
      </c>
      <c r="AC382" s="1">
        <v>3</v>
      </c>
      <c r="AF382" s="1">
        <v>5</v>
      </c>
      <c r="AI382" s="7">
        <f t="shared" si="228"/>
        <v>2</v>
      </c>
      <c r="AJ382" s="7">
        <f t="shared" si="229"/>
        <v>5</v>
      </c>
      <c r="AK382" s="7">
        <f t="shared" si="230"/>
        <v>6</v>
      </c>
      <c r="AL382" s="7">
        <f t="shared" si="231"/>
        <v>0</v>
      </c>
      <c r="AM382" s="2">
        <f t="shared" si="232"/>
        <v>0.17461982170949134</v>
      </c>
      <c r="AN382" s="2">
        <f t="shared" si="233"/>
        <v>2.097535395909806E-3</v>
      </c>
      <c r="AO382" s="2">
        <f t="shared" si="234"/>
        <v>7.8657577346617725E-4</v>
      </c>
      <c r="AP382" s="2">
        <f t="shared" si="235"/>
        <v>0</v>
      </c>
      <c r="AR382" t="str">
        <f t="shared" si="205"/>
        <v>Haralson</v>
      </c>
      <c r="AS382" t="s">
        <v>1568</v>
      </c>
      <c r="AT382" s="148">
        <v>14</v>
      </c>
      <c r="AV382" s="91">
        <v>13</v>
      </c>
      <c r="AW382" s="93">
        <v>143</v>
      </c>
      <c r="AX382" s="99">
        <f t="shared" si="236"/>
        <v>13143</v>
      </c>
      <c r="AZ382" s="7" t="s">
        <v>3053</v>
      </c>
      <c r="BA382" t="s">
        <v>3290</v>
      </c>
    </row>
    <row r="383" spans="1:53" hidden="1" outlineLevel="1">
      <c r="A383" t="s">
        <v>89</v>
      </c>
      <c r="B383" t="s">
        <v>1568</v>
      </c>
      <c r="C383" s="1">
        <f t="shared" si="223"/>
        <v>4264</v>
      </c>
      <c r="D383" s="7">
        <f>IF(P383&gt;0,RANK(P383,(P383:R383,S383:AG383)),0)</f>
        <v>6</v>
      </c>
      <c r="E383" s="7">
        <f>IF(Q383&gt;0,RANK(Q383,(P383:R383,S383:AG383)),0)</f>
        <v>1</v>
      </c>
      <c r="F383" s="7">
        <f>IF(R383&gt;0,RANK(R383,(P383:R383,S383:AG383)),0)</f>
        <v>3</v>
      </c>
      <c r="G383" s="7">
        <f>IF(S383&gt;0,RANK(S383,(P383:R383,S383:AG383)),0)</f>
        <v>4</v>
      </c>
      <c r="H383" s="48">
        <f t="shared" si="224"/>
        <v>766</v>
      </c>
      <c r="I383" s="163">
        <f t="shared" si="206"/>
        <v>0.1796435272045028</v>
      </c>
      <c r="J383" s="2"/>
      <c r="K383" s="2">
        <f t="shared" si="225"/>
        <v>2.8142589118198874E-3</v>
      </c>
      <c r="L383" s="2">
        <f t="shared" si="226"/>
        <v>0.44606003752345214</v>
      </c>
      <c r="M383" s="2">
        <f t="shared" si="227"/>
        <v>0.23241088180112571</v>
      </c>
      <c r="N383" s="2">
        <f t="shared" si="221"/>
        <v>4.6669793621013131E-2</v>
      </c>
      <c r="O383" s="2">
        <f t="shared" si="222"/>
        <v>0.27204502814258918</v>
      </c>
      <c r="P383" s="1">
        <v>12</v>
      </c>
      <c r="Q383" s="1">
        <v>1902</v>
      </c>
      <c r="R383" s="1">
        <v>991</v>
      </c>
      <c r="S383" s="1">
        <v>199</v>
      </c>
      <c r="T383" s="1">
        <v>1136</v>
      </c>
      <c r="U383" s="1">
        <v>14</v>
      </c>
      <c r="V383" s="1">
        <v>8</v>
      </c>
      <c r="AC383" s="1">
        <v>2</v>
      </c>
      <c r="AF383" s="1">
        <v>0</v>
      </c>
      <c r="AI383" s="7">
        <f t="shared" si="228"/>
        <v>2</v>
      </c>
      <c r="AJ383" s="7">
        <f t="shared" si="229"/>
        <v>5</v>
      </c>
      <c r="AK383" s="7">
        <f t="shared" si="230"/>
        <v>7</v>
      </c>
      <c r="AL383" s="7">
        <f t="shared" si="231"/>
        <v>0</v>
      </c>
      <c r="AM383" s="2">
        <f t="shared" si="232"/>
        <v>0.26641651031894936</v>
      </c>
      <c r="AN383" s="2">
        <f t="shared" si="233"/>
        <v>3.2833020637898689E-3</v>
      </c>
      <c r="AO383" s="2">
        <f t="shared" si="234"/>
        <v>1.876172607879925E-3</v>
      </c>
      <c r="AP383" s="2">
        <f t="shared" si="235"/>
        <v>0</v>
      </c>
      <c r="AR383" t="str">
        <f t="shared" si="205"/>
        <v>Harris</v>
      </c>
      <c r="AS383" t="s">
        <v>1568</v>
      </c>
      <c r="AT383" s="148">
        <v>3</v>
      </c>
      <c r="AV383" s="91">
        <v>13</v>
      </c>
      <c r="AW383" s="93">
        <v>145</v>
      </c>
      <c r="AX383" s="99">
        <f t="shared" si="236"/>
        <v>13145</v>
      </c>
      <c r="AZ383" s="7" t="s">
        <v>3053</v>
      </c>
      <c r="BA383" t="s">
        <v>3290</v>
      </c>
    </row>
    <row r="384" spans="1:53" hidden="1" outlineLevel="1">
      <c r="A384" t="s">
        <v>3139</v>
      </c>
      <c r="B384" t="s">
        <v>1568</v>
      </c>
      <c r="C384" s="1">
        <f t="shared" si="223"/>
        <v>2542</v>
      </c>
      <c r="D384" s="7">
        <f>IF(P384&gt;0,RANK(P384,(P384:R384,S384:AG384)),0)</f>
        <v>6</v>
      </c>
      <c r="E384" s="7">
        <f>IF(Q384&gt;0,RANK(Q384,(P384:R384,S384:AG384)),0)</f>
        <v>1</v>
      </c>
      <c r="F384" s="7">
        <f>IF(R384&gt;0,RANK(R384,(P384:R384,S384:AG384)),0)</f>
        <v>2</v>
      </c>
      <c r="G384" s="7">
        <f>IF(S384&gt;0,RANK(S384,(P384:R384,S384:AG384)),0)</f>
        <v>4</v>
      </c>
      <c r="H384" s="48">
        <f t="shared" si="224"/>
        <v>614</v>
      </c>
      <c r="I384" s="163">
        <f t="shared" si="206"/>
        <v>0.24154209284028325</v>
      </c>
      <c r="J384" s="2"/>
      <c r="K384" s="2">
        <f t="shared" si="225"/>
        <v>1.5735641227380016E-3</v>
      </c>
      <c r="L384" s="2">
        <f t="shared" si="226"/>
        <v>0.46498819826907944</v>
      </c>
      <c r="M384" s="2">
        <f t="shared" si="227"/>
        <v>0.22344610542879623</v>
      </c>
      <c r="N384" s="2">
        <f t="shared" si="221"/>
        <v>8.2218725413060578E-2</v>
      </c>
      <c r="O384" s="2">
        <f t="shared" si="222"/>
        <v>0.22777340676632574</v>
      </c>
      <c r="P384" s="1">
        <v>4</v>
      </c>
      <c r="Q384" s="1">
        <v>1182</v>
      </c>
      <c r="R384" s="1">
        <v>568</v>
      </c>
      <c r="S384" s="1">
        <v>209</v>
      </c>
      <c r="T384" s="1">
        <v>566</v>
      </c>
      <c r="U384" s="1">
        <v>3</v>
      </c>
      <c r="V384" s="1">
        <v>5</v>
      </c>
      <c r="AC384" s="1">
        <v>3</v>
      </c>
      <c r="AF384" s="1">
        <v>2</v>
      </c>
      <c r="AI384" s="7">
        <f t="shared" si="228"/>
        <v>3</v>
      </c>
      <c r="AJ384" s="7">
        <f t="shared" si="229"/>
        <v>7</v>
      </c>
      <c r="AK384" s="7">
        <f t="shared" si="230"/>
        <v>5</v>
      </c>
      <c r="AL384" s="7">
        <f t="shared" si="231"/>
        <v>0</v>
      </c>
      <c r="AM384" s="2">
        <f t="shared" si="232"/>
        <v>0.22265932336742722</v>
      </c>
      <c r="AN384" s="2">
        <f t="shared" si="233"/>
        <v>1.1801730920535012E-3</v>
      </c>
      <c r="AO384" s="2">
        <f t="shared" si="234"/>
        <v>1.966955153422502E-3</v>
      </c>
      <c r="AP384" s="2">
        <f t="shared" si="235"/>
        <v>0</v>
      </c>
      <c r="AR384" t="str">
        <f t="shared" si="205"/>
        <v>Hart</v>
      </c>
      <c r="AS384" t="s">
        <v>1568</v>
      </c>
      <c r="AT384" s="148">
        <v>9</v>
      </c>
      <c r="AV384" s="91">
        <v>13</v>
      </c>
      <c r="AW384" s="93">
        <v>147</v>
      </c>
      <c r="AX384" s="99">
        <f t="shared" si="236"/>
        <v>13147</v>
      </c>
      <c r="AZ384" s="7" t="s">
        <v>3053</v>
      </c>
      <c r="BA384" t="s">
        <v>3290</v>
      </c>
    </row>
    <row r="385" spans="1:53" hidden="1" outlineLevel="1">
      <c r="A385" t="s">
        <v>2637</v>
      </c>
      <c r="B385" t="s">
        <v>1568</v>
      </c>
      <c r="C385" s="1">
        <f t="shared" si="223"/>
        <v>1340</v>
      </c>
      <c r="D385" s="7">
        <f>IF(P385&gt;0,RANK(P385,(P385:R385,S385:AG385)),0)</f>
        <v>6</v>
      </c>
      <c r="E385" s="7">
        <f>IF(Q385&gt;0,RANK(Q385,(P385:R385,S385:AG385)),0)</f>
        <v>1</v>
      </c>
      <c r="F385" s="7">
        <f>IF(R385&gt;0,RANK(R385,(P385:R385,S385:AG385)),0)</f>
        <v>3</v>
      </c>
      <c r="G385" s="7">
        <f>IF(S385&gt;0,RANK(S385,(P385:R385,S385:AG385)),0)</f>
        <v>4</v>
      </c>
      <c r="H385" s="48">
        <f t="shared" si="224"/>
        <v>565</v>
      </c>
      <c r="I385" s="163">
        <f t="shared" si="206"/>
        <v>0.42164179104477612</v>
      </c>
      <c r="J385" s="2"/>
      <c r="K385" s="2">
        <f t="shared" si="225"/>
        <v>7.4626865671641792E-4</v>
      </c>
      <c r="L385" s="2">
        <f t="shared" si="226"/>
        <v>0.61268656716417913</v>
      </c>
      <c r="M385" s="2">
        <f t="shared" si="227"/>
        <v>0.1328358208955224</v>
      </c>
      <c r="N385" s="2">
        <f t="shared" si="221"/>
        <v>5.7462686567164176E-2</v>
      </c>
      <c r="O385" s="2">
        <f t="shared" si="222"/>
        <v>0.19626865671641786</v>
      </c>
      <c r="P385" s="1">
        <v>1</v>
      </c>
      <c r="Q385" s="1">
        <v>821</v>
      </c>
      <c r="R385" s="1">
        <v>178</v>
      </c>
      <c r="S385" s="1">
        <v>77</v>
      </c>
      <c r="T385" s="1">
        <v>256</v>
      </c>
      <c r="U385" s="1">
        <v>1</v>
      </c>
      <c r="V385" s="1">
        <v>5</v>
      </c>
      <c r="AC385" s="1">
        <v>0</v>
      </c>
      <c r="AF385" s="1">
        <v>1</v>
      </c>
      <c r="AI385" s="7">
        <f t="shared" si="228"/>
        <v>2</v>
      </c>
      <c r="AJ385" s="7">
        <f t="shared" si="229"/>
        <v>6</v>
      </c>
      <c r="AK385" s="7">
        <f t="shared" si="230"/>
        <v>5</v>
      </c>
      <c r="AL385" s="7">
        <f t="shared" si="231"/>
        <v>0</v>
      </c>
      <c r="AM385" s="2">
        <f t="shared" si="232"/>
        <v>0.19104477611940299</v>
      </c>
      <c r="AN385" s="2">
        <f t="shared" si="233"/>
        <v>7.4626865671641792E-4</v>
      </c>
      <c r="AO385" s="2">
        <f t="shared" si="234"/>
        <v>3.7313432835820895E-3</v>
      </c>
      <c r="AP385" s="2">
        <f t="shared" si="235"/>
        <v>0</v>
      </c>
      <c r="AR385" t="str">
        <f t="shared" si="205"/>
        <v>Heard</v>
      </c>
      <c r="AS385" t="s">
        <v>1568</v>
      </c>
      <c r="AT385" s="148">
        <v>3</v>
      </c>
      <c r="AV385" s="91">
        <v>13</v>
      </c>
      <c r="AW385" s="93">
        <v>149</v>
      </c>
      <c r="AX385" s="99">
        <f t="shared" si="236"/>
        <v>13149</v>
      </c>
      <c r="AZ385" s="7" t="s">
        <v>3053</v>
      </c>
      <c r="BA385" t="s">
        <v>3290</v>
      </c>
    </row>
    <row r="386" spans="1:53" hidden="1" outlineLevel="1">
      <c r="A386" t="s">
        <v>2146</v>
      </c>
      <c r="B386" t="s">
        <v>1568</v>
      </c>
      <c r="C386" s="1">
        <f t="shared" si="223"/>
        <v>19722</v>
      </c>
      <c r="D386" s="7">
        <f>IF(P386&gt;0,RANK(P386,(P386:R386,S386:AG386)),0)</f>
        <v>7</v>
      </c>
      <c r="E386" s="7">
        <f>IF(Q386&gt;0,RANK(Q386,(P386:R386,S386:AG386)),0)</f>
        <v>1</v>
      </c>
      <c r="F386" s="7">
        <f>IF(R386&gt;0,RANK(R386,(P386:R386,S386:AG386)),0)</f>
        <v>3</v>
      </c>
      <c r="G386" s="7">
        <f>IF(S386&gt;0,RANK(S386,(P386:R386,S386:AG386)),0)</f>
        <v>4</v>
      </c>
      <c r="H386" s="48">
        <f t="shared" si="224"/>
        <v>7447</v>
      </c>
      <c r="I386" s="163">
        <f t="shared" si="206"/>
        <v>0.3775986208295305</v>
      </c>
      <c r="J386" s="2"/>
      <c r="K386" s="2">
        <f t="shared" si="225"/>
        <v>9.6339113680154141E-4</v>
      </c>
      <c r="L386" s="2">
        <f t="shared" si="226"/>
        <v>0.57387688875367615</v>
      </c>
      <c r="M386" s="2">
        <f t="shared" si="227"/>
        <v>0.17341040462427745</v>
      </c>
      <c r="N386" s="2">
        <f t="shared" si="221"/>
        <v>5.2225940573978301E-2</v>
      </c>
      <c r="O386" s="2">
        <f t="shared" si="222"/>
        <v>0.19952337491126651</v>
      </c>
      <c r="P386" s="1">
        <v>19</v>
      </c>
      <c r="Q386" s="1">
        <v>11318</v>
      </c>
      <c r="R386" s="1">
        <v>3420</v>
      </c>
      <c r="S386" s="1">
        <v>1030</v>
      </c>
      <c r="T386" s="1">
        <v>3871</v>
      </c>
      <c r="U386" s="1">
        <v>24</v>
      </c>
      <c r="V386" s="1">
        <v>20</v>
      </c>
      <c r="AC386" s="1">
        <v>14</v>
      </c>
      <c r="AF386" s="1">
        <v>6</v>
      </c>
      <c r="AI386" s="7">
        <f t="shared" si="228"/>
        <v>2</v>
      </c>
      <c r="AJ386" s="7">
        <f t="shared" si="229"/>
        <v>5</v>
      </c>
      <c r="AK386" s="7">
        <f t="shared" si="230"/>
        <v>6</v>
      </c>
      <c r="AL386" s="7">
        <f t="shared" si="231"/>
        <v>0</v>
      </c>
      <c r="AM386" s="2">
        <f t="shared" si="232"/>
        <v>0.19627826792414563</v>
      </c>
      <c r="AN386" s="2">
        <f t="shared" si="233"/>
        <v>1.2169151201703681E-3</v>
      </c>
      <c r="AO386" s="2">
        <f t="shared" si="234"/>
        <v>1.0140959334753068E-3</v>
      </c>
      <c r="AP386" s="2">
        <f t="shared" si="235"/>
        <v>0</v>
      </c>
      <c r="AR386" t="str">
        <f t="shared" si="205"/>
        <v>Henry</v>
      </c>
      <c r="AS386" t="s">
        <v>1568</v>
      </c>
      <c r="AT386" s="148"/>
      <c r="AV386" s="91">
        <v>13</v>
      </c>
      <c r="AW386" s="93">
        <v>151</v>
      </c>
      <c r="AX386" s="99">
        <f t="shared" si="236"/>
        <v>13151</v>
      </c>
      <c r="AZ386" s="7" t="s">
        <v>3053</v>
      </c>
      <c r="BA386" t="s">
        <v>3290</v>
      </c>
    </row>
    <row r="387" spans="1:53" hidden="1" outlineLevel="1">
      <c r="A387" t="s">
        <v>2147</v>
      </c>
      <c r="B387" t="s">
        <v>1568</v>
      </c>
      <c r="C387" s="1">
        <f t="shared" si="223"/>
        <v>13379</v>
      </c>
      <c r="D387" s="7">
        <f>IF(P387&gt;0,RANK(P387,(P387:R387,S387:AG387)),0)</f>
        <v>7</v>
      </c>
      <c r="E387" s="7">
        <f>IF(Q387&gt;0,RANK(Q387,(P387:R387,S387:AG387)),0)</f>
        <v>1</v>
      </c>
      <c r="F387" s="7">
        <f>IF(R387&gt;0,RANK(R387,(P387:R387,S387:AG387)),0)</f>
        <v>3</v>
      </c>
      <c r="G387" s="7">
        <f>IF(S387&gt;0,RANK(S387,(P387:R387,S387:AG387)),0)</f>
        <v>4</v>
      </c>
      <c r="H387" s="48">
        <f t="shared" si="224"/>
        <v>2196</v>
      </c>
      <c r="I387" s="163">
        <f t="shared" si="206"/>
        <v>0.16413782793930787</v>
      </c>
      <c r="J387" s="2"/>
      <c r="K387" s="2">
        <f t="shared" si="225"/>
        <v>1.1959040287016966E-3</v>
      </c>
      <c r="L387" s="2">
        <f t="shared" si="226"/>
        <v>0.42813364227520739</v>
      </c>
      <c r="M387" s="2">
        <f t="shared" si="227"/>
        <v>0.23252858958068615</v>
      </c>
      <c r="N387" s="2">
        <f t="shared" si="221"/>
        <v>6.704536960908887E-2</v>
      </c>
      <c r="O387" s="2">
        <f t="shared" si="222"/>
        <v>0.27109649450631595</v>
      </c>
      <c r="P387" s="1">
        <v>16</v>
      </c>
      <c r="Q387" s="1">
        <v>5728</v>
      </c>
      <c r="R387" s="1">
        <v>3111</v>
      </c>
      <c r="S387" s="1">
        <v>897</v>
      </c>
      <c r="T387" s="1">
        <v>3532</v>
      </c>
      <c r="U387" s="1">
        <v>38</v>
      </c>
      <c r="V387" s="1">
        <v>33</v>
      </c>
      <c r="AC387" s="1">
        <v>15</v>
      </c>
      <c r="AF387" s="1">
        <v>9</v>
      </c>
      <c r="AI387" s="7">
        <f t="shared" si="228"/>
        <v>2</v>
      </c>
      <c r="AJ387" s="7">
        <f t="shared" si="229"/>
        <v>5</v>
      </c>
      <c r="AK387" s="7">
        <f t="shared" si="230"/>
        <v>6</v>
      </c>
      <c r="AL387" s="7">
        <f t="shared" si="231"/>
        <v>0</v>
      </c>
      <c r="AM387" s="2">
        <f t="shared" si="232"/>
        <v>0.26399581433589953</v>
      </c>
      <c r="AN387" s="2">
        <f t="shared" si="233"/>
        <v>2.8402720681665297E-3</v>
      </c>
      <c r="AO387" s="2">
        <f t="shared" si="234"/>
        <v>2.4665520591972494E-3</v>
      </c>
      <c r="AP387" s="2">
        <f t="shared" si="235"/>
        <v>0</v>
      </c>
      <c r="AR387" t="str">
        <f t="shared" si="205"/>
        <v>Houston</v>
      </c>
      <c r="AS387" t="s">
        <v>1568</v>
      </c>
      <c r="AT387" s="148">
        <v>8</v>
      </c>
      <c r="AV387" s="91">
        <v>13</v>
      </c>
      <c r="AW387" s="93">
        <v>153</v>
      </c>
      <c r="AX387" s="99">
        <f t="shared" si="236"/>
        <v>13153</v>
      </c>
      <c r="AZ387" s="7" t="s">
        <v>3053</v>
      </c>
      <c r="BA387" t="s">
        <v>3290</v>
      </c>
    </row>
    <row r="388" spans="1:53" hidden="1" outlineLevel="1">
      <c r="A388" t="s">
        <v>1554</v>
      </c>
      <c r="B388" t="s">
        <v>1568</v>
      </c>
      <c r="C388" s="1">
        <f t="shared" si="223"/>
        <v>916</v>
      </c>
      <c r="D388" s="7">
        <f>IF(P388&gt;0,RANK(P388,(P388:R388,S388:AG388)),0)</f>
        <v>0</v>
      </c>
      <c r="E388" s="7">
        <f>IF(Q388&gt;0,RANK(Q388,(P388:R388,S388:AG388)),0)</f>
        <v>1</v>
      </c>
      <c r="F388" s="7">
        <f>IF(R388&gt;0,RANK(R388,(P388:R388,S388:AG388)),0)</f>
        <v>3</v>
      </c>
      <c r="G388" s="7">
        <f>IF(S388&gt;0,RANK(S388,(P388:R388,S388:AG388)),0)</f>
        <v>4</v>
      </c>
      <c r="H388" s="48">
        <f t="shared" si="224"/>
        <v>278</v>
      </c>
      <c r="I388" s="163">
        <f t="shared" si="206"/>
        <v>0.30349344978165937</v>
      </c>
      <c r="J388" s="2"/>
      <c r="K388" s="2">
        <f t="shared" si="225"/>
        <v>0</v>
      </c>
      <c r="L388" s="2">
        <f t="shared" si="226"/>
        <v>0.54366812227074235</v>
      </c>
      <c r="M388" s="2">
        <f t="shared" si="227"/>
        <v>0.15611353711790393</v>
      </c>
      <c r="N388" s="2">
        <f t="shared" si="221"/>
        <v>5.6768558951965066E-2</v>
      </c>
      <c r="O388" s="2">
        <f t="shared" si="222"/>
        <v>0.24344978165938866</v>
      </c>
      <c r="P388" s="1">
        <v>0</v>
      </c>
      <c r="Q388" s="1">
        <v>498</v>
      </c>
      <c r="R388" s="1">
        <v>143</v>
      </c>
      <c r="S388" s="1">
        <v>52</v>
      </c>
      <c r="T388" s="1">
        <v>220</v>
      </c>
      <c r="U388" s="1">
        <v>1</v>
      </c>
      <c r="V388" s="1">
        <v>1</v>
      </c>
      <c r="AC388" s="1">
        <v>0</v>
      </c>
      <c r="AF388" s="1">
        <v>1</v>
      </c>
      <c r="AI388" s="7">
        <f t="shared" si="228"/>
        <v>2</v>
      </c>
      <c r="AJ388" s="7">
        <f t="shared" si="229"/>
        <v>5</v>
      </c>
      <c r="AK388" s="7">
        <f t="shared" si="230"/>
        <v>5</v>
      </c>
      <c r="AL388" s="7">
        <f t="shared" si="231"/>
        <v>0</v>
      </c>
      <c r="AM388" s="2">
        <f t="shared" si="232"/>
        <v>0.24017467248908297</v>
      </c>
      <c r="AN388" s="2">
        <f t="shared" si="233"/>
        <v>1.0917030567685589E-3</v>
      </c>
      <c r="AO388" s="2">
        <f t="shared" si="234"/>
        <v>1.0917030567685589E-3</v>
      </c>
      <c r="AP388" s="2">
        <f t="shared" si="235"/>
        <v>0</v>
      </c>
      <c r="AR388" t="str">
        <f t="shared" si="205"/>
        <v>Irwin</v>
      </c>
      <c r="AS388" t="s">
        <v>1568</v>
      </c>
      <c r="AT388" s="148">
        <v>8</v>
      </c>
      <c r="AV388" s="91">
        <v>13</v>
      </c>
      <c r="AW388" s="93">
        <v>155</v>
      </c>
      <c r="AX388" s="99">
        <f t="shared" si="236"/>
        <v>13155</v>
      </c>
      <c r="AZ388" s="7" t="s">
        <v>3053</v>
      </c>
      <c r="BA388" t="s">
        <v>3290</v>
      </c>
    </row>
    <row r="389" spans="1:53" hidden="1" outlineLevel="1">
      <c r="A389" t="s">
        <v>3116</v>
      </c>
      <c r="B389" t="s">
        <v>1568</v>
      </c>
      <c r="C389" s="1">
        <f t="shared" si="223"/>
        <v>8496</v>
      </c>
      <c r="D389" s="7">
        <f>IF(P389&gt;0,RANK(P389,(P389:R389,S389:AG389)),0)</f>
        <v>9</v>
      </c>
      <c r="E389" s="7">
        <f>IF(Q389&gt;0,RANK(Q389,(P389:R389,S389:AG389)),0)</f>
        <v>1</v>
      </c>
      <c r="F389" s="7">
        <f>IF(R389&gt;0,RANK(R389,(P389:R389,S389:AG389)),0)</f>
        <v>3</v>
      </c>
      <c r="G389" s="7">
        <f>IF(S389&gt;0,RANK(S389,(P389:R389,S389:AG389)),0)</f>
        <v>4</v>
      </c>
      <c r="H389" s="48">
        <f t="shared" si="224"/>
        <v>3119</v>
      </c>
      <c r="I389" s="163">
        <f t="shared" si="206"/>
        <v>0.36711393596986819</v>
      </c>
      <c r="J389" s="2"/>
      <c r="K389" s="2">
        <f t="shared" si="225"/>
        <v>7.0621468926553672E-4</v>
      </c>
      <c r="L389" s="2">
        <f t="shared" si="226"/>
        <v>0.56238229755178903</v>
      </c>
      <c r="M389" s="2">
        <f t="shared" si="227"/>
        <v>0.17914312617702449</v>
      </c>
      <c r="N389" s="2">
        <f t="shared" si="221"/>
        <v>5.6144067796610173E-2</v>
      </c>
      <c r="O389" s="2">
        <f t="shared" si="222"/>
        <v>0.20162429378531072</v>
      </c>
      <c r="P389" s="1">
        <v>6</v>
      </c>
      <c r="Q389" s="1">
        <v>4778</v>
      </c>
      <c r="R389" s="1">
        <v>1522</v>
      </c>
      <c r="S389" s="1">
        <v>477</v>
      </c>
      <c r="T389" s="1">
        <v>1659</v>
      </c>
      <c r="U389" s="1">
        <v>22</v>
      </c>
      <c r="V389" s="1">
        <v>12</v>
      </c>
      <c r="AC389" s="1">
        <v>12</v>
      </c>
      <c r="AF389" s="1">
        <v>8</v>
      </c>
      <c r="AI389" s="7">
        <f t="shared" si="228"/>
        <v>2</v>
      </c>
      <c r="AJ389" s="7">
        <f t="shared" si="229"/>
        <v>5</v>
      </c>
      <c r="AK389" s="7">
        <f t="shared" si="230"/>
        <v>6</v>
      </c>
      <c r="AL389" s="7">
        <f t="shared" si="231"/>
        <v>0</v>
      </c>
      <c r="AM389" s="2">
        <f t="shared" si="232"/>
        <v>0.1952683615819209</v>
      </c>
      <c r="AN389" s="2">
        <f t="shared" si="233"/>
        <v>2.5894538606403015E-3</v>
      </c>
      <c r="AO389" s="2">
        <f t="shared" si="234"/>
        <v>1.4124293785310734E-3</v>
      </c>
      <c r="AP389" s="2">
        <f t="shared" si="235"/>
        <v>0</v>
      </c>
      <c r="AR389" t="str">
        <f t="shared" ref="AR389:AR452" si="237">A389</f>
        <v>Jackson</v>
      </c>
      <c r="AS389" t="s">
        <v>1568</v>
      </c>
      <c r="AT389" s="148">
        <v>9</v>
      </c>
      <c r="AV389" s="91">
        <v>13</v>
      </c>
      <c r="AW389" s="93">
        <v>157</v>
      </c>
      <c r="AX389" s="99">
        <f t="shared" si="236"/>
        <v>13157</v>
      </c>
      <c r="AZ389" s="7" t="s">
        <v>3053</v>
      </c>
      <c r="BA389" t="s">
        <v>3290</v>
      </c>
    </row>
    <row r="390" spans="1:53" hidden="1" outlineLevel="1">
      <c r="A390" t="s">
        <v>1372</v>
      </c>
      <c r="B390" t="s">
        <v>1568</v>
      </c>
      <c r="C390" s="1">
        <f t="shared" si="223"/>
        <v>1847</v>
      </c>
      <c r="D390" s="7">
        <f>IF(P390&gt;0,RANK(P390,(P390:R390,S390:AG390)),0)</f>
        <v>7</v>
      </c>
      <c r="E390" s="7">
        <f>IF(Q390&gt;0,RANK(Q390,(P390:R390,S390:AG390)),0)</f>
        <v>1</v>
      </c>
      <c r="F390" s="7">
        <f>IF(R390&gt;0,RANK(R390,(P390:R390,S390:AG390)),0)</f>
        <v>3</v>
      </c>
      <c r="G390" s="7">
        <f>IF(S390&gt;0,RANK(S390,(P390:R390,S390:AG390)),0)</f>
        <v>4</v>
      </c>
      <c r="H390" s="48">
        <f t="shared" si="224"/>
        <v>839</v>
      </c>
      <c r="I390" s="163">
        <f t="shared" ref="I390:I453" si="238">H390/C390</f>
        <v>0.4542501353546291</v>
      </c>
      <c r="J390" s="2"/>
      <c r="K390" s="2">
        <f t="shared" si="225"/>
        <v>1.0828370330265296E-3</v>
      </c>
      <c r="L390" s="2">
        <f t="shared" si="226"/>
        <v>0.62587980508933405</v>
      </c>
      <c r="M390" s="2">
        <f t="shared" si="227"/>
        <v>0.14401732539252843</v>
      </c>
      <c r="N390" s="2">
        <f t="shared" si="221"/>
        <v>5.2517596101786683E-2</v>
      </c>
      <c r="O390" s="2">
        <f t="shared" si="222"/>
        <v>0.17650243638332425</v>
      </c>
      <c r="P390" s="1">
        <v>2</v>
      </c>
      <c r="Q390" s="1">
        <v>1156</v>
      </c>
      <c r="R390" s="1">
        <v>266</v>
      </c>
      <c r="S390" s="1">
        <v>97</v>
      </c>
      <c r="T390" s="1">
        <v>317</v>
      </c>
      <c r="U390" s="1">
        <v>4</v>
      </c>
      <c r="V390" s="1">
        <v>3</v>
      </c>
      <c r="AC390" s="1">
        <v>2</v>
      </c>
      <c r="AF390" s="1">
        <v>0</v>
      </c>
      <c r="AI390" s="7">
        <f t="shared" si="228"/>
        <v>2</v>
      </c>
      <c r="AJ390" s="7">
        <f t="shared" si="229"/>
        <v>5</v>
      </c>
      <c r="AK390" s="7">
        <f t="shared" si="230"/>
        <v>6</v>
      </c>
      <c r="AL390" s="7">
        <f t="shared" si="231"/>
        <v>0</v>
      </c>
      <c r="AM390" s="2">
        <f t="shared" si="232"/>
        <v>0.17162966973470492</v>
      </c>
      <c r="AN390" s="2">
        <f t="shared" si="233"/>
        <v>2.1656740660530591E-3</v>
      </c>
      <c r="AO390" s="2">
        <f t="shared" si="234"/>
        <v>1.6242555495397943E-3</v>
      </c>
      <c r="AP390" s="2">
        <f t="shared" si="235"/>
        <v>0</v>
      </c>
      <c r="AR390" t="str">
        <f t="shared" si="237"/>
        <v>Jasper</v>
      </c>
      <c r="AS390" t="s">
        <v>1568</v>
      </c>
      <c r="AT390" s="148">
        <v>10</v>
      </c>
      <c r="AV390" s="91">
        <v>13</v>
      </c>
      <c r="AW390" s="93">
        <v>159</v>
      </c>
      <c r="AX390" s="99">
        <f t="shared" si="236"/>
        <v>13159</v>
      </c>
      <c r="AZ390" s="7" t="s">
        <v>3053</v>
      </c>
      <c r="BA390" t="s">
        <v>3290</v>
      </c>
    </row>
    <row r="391" spans="1:53" hidden="1" outlineLevel="1">
      <c r="A391" t="s">
        <v>2236</v>
      </c>
      <c r="B391" t="s">
        <v>1568</v>
      </c>
      <c r="C391" s="1">
        <f t="shared" si="223"/>
        <v>1089</v>
      </c>
      <c r="D391" s="7">
        <f>IF(P391&gt;0,RANK(P391,(P391:R391,S391:AG391)),0)</f>
        <v>0</v>
      </c>
      <c r="E391" s="7">
        <f>IF(Q391&gt;0,RANK(Q391,(P391:R391,S391:AG391)),0)</f>
        <v>1</v>
      </c>
      <c r="F391" s="7">
        <f>IF(R391&gt;0,RANK(R391,(P391:R391,S391:AG391)),0)</f>
        <v>3</v>
      </c>
      <c r="G391" s="7">
        <f>IF(S391&gt;0,RANK(S391,(P391:R391,S391:AG391)),0)</f>
        <v>4</v>
      </c>
      <c r="H391" s="48">
        <f t="shared" si="224"/>
        <v>221</v>
      </c>
      <c r="I391" s="163">
        <f t="shared" si="238"/>
        <v>0.20293847566574838</v>
      </c>
      <c r="J391" s="2"/>
      <c r="K391" s="2">
        <f t="shared" si="225"/>
        <v>0</v>
      </c>
      <c r="L391" s="2">
        <f t="shared" si="226"/>
        <v>0.47842056932966026</v>
      </c>
      <c r="M391" s="2">
        <f t="shared" si="227"/>
        <v>0.1992653810835629</v>
      </c>
      <c r="N391" s="2">
        <f t="shared" si="221"/>
        <v>3.3976124885215793E-2</v>
      </c>
      <c r="O391" s="2">
        <f t="shared" si="222"/>
        <v>0.28833792470156105</v>
      </c>
      <c r="P391" s="1">
        <v>0</v>
      </c>
      <c r="Q391" s="1">
        <v>521</v>
      </c>
      <c r="R391" s="1">
        <v>217</v>
      </c>
      <c r="S391" s="1">
        <v>37</v>
      </c>
      <c r="T391" s="1">
        <v>300</v>
      </c>
      <c r="U391" s="1">
        <v>6</v>
      </c>
      <c r="V391" s="1">
        <v>3</v>
      </c>
      <c r="AC391" s="1">
        <v>1</v>
      </c>
      <c r="AF391" s="1">
        <v>4</v>
      </c>
      <c r="AI391" s="7">
        <f t="shared" si="228"/>
        <v>2</v>
      </c>
      <c r="AJ391" s="7">
        <f t="shared" si="229"/>
        <v>5</v>
      </c>
      <c r="AK391" s="7">
        <f t="shared" si="230"/>
        <v>6</v>
      </c>
      <c r="AL391" s="7">
        <f t="shared" si="231"/>
        <v>0</v>
      </c>
      <c r="AM391" s="2">
        <f t="shared" si="232"/>
        <v>0.27548209366391185</v>
      </c>
      <c r="AN391" s="2">
        <f t="shared" si="233"/>
        <v>5.5096418732782371E-3</v>
      </c>
      <c r="AO391" s="2">
        <f t="shared" si="234"/>
        <v>2.7548209366391185E-3</v>
      </c>
      <c r="AP391" s="2">
        <f t="shared" si="235"/>
        <v>0</v>
      </c>
      <c r="AR391" t="str">
        <f t="shared" si="237"/>
        <v>Jeff Davis</v>
      </c>
      <c r="AS391" t="s">
        <v>1568</v>
      </c>
      <c r="AT391" s="148">
        <v>12</v>
      </c>
      <c r="AV391" s="91">
        <v>13</v>
      </c>
      <c r="AW391" s="93">
        <v>161</v>
      </c>
      <c r="AX391" s="99">
        <f t="shared" si="236"/>
        <v>13161</v>
      </c>
      <c r="AZ391" s="7" t="s">
        <v>3053</v>
      </c>
      <c r="BA391" t="s">
        <v>3290</v>
      </c>
    </row>
    <row r="392" spans="1:53" hidden="1" outlineLevel="1">
      <c r="A392" t="s">
        <v>2535</v>
      </c>
      <c r="B392" t="s">
        <v>1568</v>
      </c>
      <c r="C392" s="1">
        <f t="shared" si="223"/>
        <v>1299</v>
      </c>
      <c r="D392" s="7">
        <f>IF(P392&gt;0,RANK(P392,(P392:R392,S392:AG392)),0)</f>
        <v>6</v>
      </c>
      <c r="E392" s="7">
        <f>IF(Q392&gt;0,RANK(Q392,(P392:R392,S392:AG392)),0)</f>
        <v>1</v>
      </c>
      <c r="F392" s="7">
        <f>IF(R392&gt;0,RANK(R392,(P392:R392,S392:AG392)),0)</f>
        <v>3</v>
      </c>
      <c r="G392" s="7">
        <f>IF(S392&gt;0,RANK(S392,(P392:R392,S392:AG392)),0)</f>
        <v>4</v>
      </c>
      <c r="H392" s="48">
        <f t="shared" si="224"/>
        <v>327</v>
      </c>
      <c r="I392" s="163">
        <f t="shared" si="238"/>
        <v>0.25173210161662818</v>
      </c>
      <c r="J392" s="2"/>
      <c r="K392" s="2">
        <f t="shared" si="225"/>
        <v>7.6982294072363352E-4</v>
      </c>
      <c r="L392" s="2">
        <f t="shared" si="226"/>
        <v>0.53194765204003081</v>
      </c>
      <c r="M392" s="2">
        <f t="shared" si="227"/>
        <v>0.14857582755966128</v>
      </c>
      <c r="N392" s="2">
        <f t="shared" si="221"/>
        <v>3.1562740569668978E-2</v>
      </c>
      <c r="O392" s="2">
        <f t="shared" si="222"/>
        <v>0.2871439568899154</v>
      </c>
      <c r="P392" s="1">
        <v>1</v>
      </c>
      <c r="Q392" s="1">
        <v>691</v>
      </c>
      <c r="R392" s="1">
        <v>193</v>
      </c>
      <c r="S392" s="1">
        <v>41</v>
      </c>
      <c r="T392" s="1">
        <v>364</v>
      </c>
      <c r="U392" s="1">
        <v>7</v>
      </c>
      <c r="V392" s="1">
        <v>0</v>
      </c>
      <c r="AC392" s="1">
        <v>1</v>
      </c>
      <c r="AF392" s="1">
        <v>1</v>
      </c>
      <c r="AI392" s="7">
        <f t="shared" si="228"/>
        <v>2</v>
      </c>
      <c r="AJ392" s="7">
        <f t="shared" si="229"/>
        <v>5</v>
      </c>
      <c r="AK392" s="7">
        <f t="shared" si="230"/>
        <v>0</v>
      </c>
      <c r="AL392" s="7">
        <f t="shared" si="231"/>
        <v>0</v>
      </c>
      <c r="AM392" s="2">
        <f t="shared" si="232"/>
        <v>0.28021555042340263</v>
      </c>
      <c r="AN392" s="2">
        <f t="shared" si="233"/>
        <v>5.3887605850654347E-3</v>
      </c>
      <c r="AO392" s="2">
        <f t="shared" si="234"/>
        <v>0</v>
      </c>
      <c r="AP392" s="2">
        <f t="shared" si="235"/>
        <v>0</v>
      </c>
      <c r="AR392" t="str">
        <f t="shared" si="237"/>
        <v>Jefferson</v>
      </c>
      <c r="AS392" t="s">
        <v>1568</v>
      </c>
      <c r="AT392" s="148">
        <v>10</v>
      </c>
      <c r="AV392" s="91">
        <v>13</v>
      </c>
      <c r="AW392" s="93">
        <v>163</v>
      </c>
      <c r="AX392" s="99">
        <f t="shared" si="236"/>
        <v>13163</v>
      </c>
      <c r="AZ392" s="7" t="s">
        <v>3053</v>
      </c>
      <c r="BA392" t="s">
        <v>3290</v>
      </c>
    </row>
    <row r="393" spans="1:53" hidden="1" outlineLevel="1">
      <c r="A393" t="s">
        <v>2946</v>
      </c>
      <c r="B393" t="s">
        <v>1568</v>
      </c>
      <c r="C393" s="1">
        <f t="shared" si="223"/>
        <v>648</v>
      </c>
      <c r="D393" s="7">
        <f>IF(P393&gt;0,RANK(P393,(P393:R393,S393:AG393)),0)</f>
        <v>6</v>
      </c>
      <c r="E393" s="7">
        <f>IF(Q393&gt;0,RANK(Q393,(P393:R393,S393:AG393)),0)</f>
        <v>1</v>
      </c>
      <c r="F393" s="7">
        <f>IF(R393&gt;0,RANK(R393,(P393:R393,S393:AG393)),0)</f>
        <v>3</v>
      </c>
      <c r="G393" s="7">
        <f>IF(S393&gt;0,RANK(S393,(P393:R393,S393:AG393)),0)</f>
        <v>4</v>
      </c>
      <c r="H393" s="48">
        <f t="shared" si="224"/>
        <v>156</v>
      </c>
      <c r="I393" s="163">
        <f t="shared" si="238"/>
        <v>0.24074074074074073</v>
      </c>
      <c r="J393" s="2"/>
      <c r="K393" s="2">
        <f t="shared" si="225"/>
        <v>1.5432098765432098E-3</v>
      </c>
      <c r="L393" s="2">
        <f t="shared" si="226"/>
        <v>0.50462962962962965</v>
      </c>
      <c r="M393" s="2">
        <f t="shared" si="227"/>
        <v>0.18672839506172839</v>
      </c>
      <c r="N393" s="2">
        <f t="shared" si="221"/>
        <v>3.5493827160493825E-2</v>
      </c>
      <c r="O393" s="2">
        <f t="shared" si="222"/>
        <v>0.27160493827160492</v>
      </c>
      <c r="P393" s="1">
        <v>1</v>
      </c>
      <c r="Q393" s="1">
        <v>327</v>
      </c>
      <c r="R393" s="1">
        <v>121</v>
      </c>
      <c r="S393" s="1">
        <v>23</v>
      </c>
      <c r="T393" s="1">
        <v>171</v>
      </c>
      <c r="U393" s="1">
        <v>2</v>
      </c>
      <c r="V393" s="1">
        <v>1</v>
      </c>
      <c r="AC393" s="1">
        <v>1</v>
      </c>
      <c r="AF393" s="1">
        <v>1</v>
      </c>
      <c r="AI393" s="7">
        <f t="shared" si="228"/>
        <v>2</v>
      </c>
      <c r="AJ393" s="7">
        <f t="shared" si="229"/>
        <v>5</v>
      </c>
      <c r="AK393" s="7">
        <f t="shared" si="230"/>
        <v>6</v>
      </c>
      <c r="AL393" s="7">
        <f t="shared" si="231"/>
        <v>0</v>
      </c>
      <c r="AM393" s="2">
        <f t="shared" si="232"/>
        <v>0.2638888888888889</v>
      </c>
      <c r="AN393" s="2">
        <f t="shared" si="233"/>
        <v>3.0864197530864196E-3</v>
      </c>
      <c r="AO393" s="2">
        <f t="shared" si="234"/>
        <v>1.5432098765432098E-3</v>
      </c>
      <c r="AP393" s="2">
        <f t="shared" si="235"/>
        <v>0</v>
      </c>
      <c r="AR393" t="str">
        <f t="shared" si="237"/>
        <v>Jenkins</v>
      </c>
      <c r="AS393" t="s">
        <v>1568</v>
      </c>
      <c r="AT393" s="148">
        <v>12</v>
      </c>
      <c r="AV393" s="91">
        <v>13</v>
      </c>
      <c r="AW393" s="93">
        <v>165</v>
      </c>
      <c r="AX393" s="99">
        <f t="shared" si="236"/>
        <v>13165</v>
      </c>
      <c r="AZ393" s="7" t="s">
        <v>3053</v>
      </c>
      <c r="BA393" t="s">
        <v>3290</v>
      </c>
    </row>
    <row r="394" spans="1:53" hidden="1" outlineLevel="1">
      <c r="A394" t="s">
        <v>1995</v>
      </c>
      <c r="B394" t="s">
        <v>1568</v>
      </c>
      <c r="C394" s="1">
        <f t="shared" si="223"/>
        <v>823</v>
      </c>
      <c r="D394" s="7">
        <f>IF(P394&gt;0,RANK(P394,(P394:R394,S394:AG394)),0)</f>
        <v>7</v>
      </c>
      <c r="E394" s="7">
        <f>IF(Q394&gt;0,RANK(Q394,(P394:R394,S394:AG394)),0)</f>
        <v>1</v>
      </c>
      <c r="F394" s="7">
        <f>IF(R394&gt;0,RANK(R394,(P394:R394,S394:AG394)),0)</f>
        <v>3</v>
      </c>
      <c r="G394" s="7">
        <f>IF(S394&gt;0,RANK(S394,(P394:R394,S394:AG394)),0)</f>
        <v>4</v>
      </c>
      <c r="H394" s="48">
        <f t="shared" si="224"/>
        <v>247</v>
      </c>
      <c r="I394" s="163">
        <f t="shared" si="238"/>
        <v>0.30012150668286758</v>
      </c>
      <c r="J394" s="2"/>
      <c r="K394" s="2">
        <f t="shared" si="225"/>
        <v>1.215066828675577E-3</v>
      </c>
      <c r="L394" s="2">
        <f t="shared" si="226"/>
        <v>0.55650060753341435</v>
      </c>
      <c r="M394" s="2">
        <f t="shared" si="227"/>
        <v>0.13122721749696234</v>
      </c>
      <c r="N394" s="2">
        <f t="shared" si="221"/>
        <v>4.6172539489671933E-2</v>
      </c>
      <c r="O394" s="2">
        <f t="shared" si="222"/>
        <v>0.26488456865127585</v>
      </c>
      <c r="P394" s="1">
        <v>1</v>
      </c>
      <c r="Q394" s="1">
        <v>458</v>
      </c>
      <c r="R394" s="1">
        <v>108</v>
      </c>
      <c r="S394" s="1">
        <v>38</v>
      </c>
      <c r="T394" s="1">
        <v>211</v>
      </c>
      <c r="U394" s="1">
        <v>2</v>
      </c>
      <c r="V394" s="1">
        <v>3</v>
      </c>
      <c r="AC394" s="1">
        <v>1</v>
      </c>
      <c r="AF394" s="1">
        <v>1</v>
      </c>
      <c r="AI394" s="7">
        <f t="shared" si="228"/>
        <v>2</v>
      </c>
      <c r="AJ394" s="7">
        <f t="shared" si="229"/>
        <v>6</v>
      </c>
      <c r="AK394" s="7">
        <f t="shared" si="230"/>
        <v>5</v>
      </c>
      <c r="AL394" s="7">
        <f t="shared" si="231"/>
        <v>0</v>
      </c>
      <c r="AM394" s="2">
        <f t="shared" si="232"/>
        <v>0.25637910085054677</v>
      </c>
      <c r="AN394" s="2">
        <f t="shared" si="233"/>
        <v>2.4301336573511541E-3</v>
      </c>
      <c r="AO394" s="2">
        <f t="shared" si="234"/>
        <v>3.6452004860267314E-3</v>
      </c>
      <c r="AP394" s="2">
        <f t="shared" si="235"/>
        <v>0</v>
      </c>
      <c r="AR394" t="str">
        <f t="shared" si="237"/>
        <v>Johnson</v>
      </c>
      <c r="AS394" t="s">
        <v>1568</v>
      </c>
      <c r="AT394" s="148">
        <v>10</v>
      </c>
      <c r="AV394" s="91">
        <v>13</v>
      </c>
      <c r="AW394" s="93">
        <v>167</v>
      </c>
      <c r="AX394" s="99">
        <f t="shared" si="236"/>
        <v>13167</v>
      </c>
      <c r="AZ394" s="7" t="s">
        <v>3053</v>
      </c>
      <c r="BA394" t="s">
        <v>3290</v>
      </c>
    </row>
    <row r="395" spans="1:53" hidden="1" outlineLevel="1">
      <c r="A395" t="s">
        <v>362</v>
      </c>
      <c r="B395" t="s">
        <v>1568</v>
      </c>
      <c r="C395" s="1">
        <f t="shared" si="223"/>
        <v>3017</v>
      </c>
      <c r="D395" s="7">
        <f>IF(P395&gt;0,RANK(P395,(P395:R395,S395:AG395)),0)</f>
        <v>7</v>
      </c>
      <c r="E395" s="7">
        <f>IF(Q395&gt;0,RANK(Q395,(P395:R395,S395:AG395)),0)</f>
        <v>1</v>
      </c>
      <c r="F395" s="7">
        <f>IF(R395&gt;0,RANK(R395,(P395:R395,S395:AG395)),0)</f>
        <v>3</v>
      </c>
      <c r="G395" s="7">
        <f>IF(S395&gt;0,RANK(S395,(P395:R395,S395:AG395)),0)</f>
        <v>4</v>
      </c>
      <c r="H395" s="48">
        <f t="shared" si="224"/>
        <v>914</v>
      </c>
      <c r="I395" s="163">
        <f t="shared" si="238"/>
        <v>0.30294995028173682</v>
      </c>
      <c r="J395" s="2"/>
      <c r="K395" s="2">
        <f t="shared" si="225"/>
        <v>9.9436526350679482E-4</v>
      </c>
      <c r="L395" s="2">
        <f t="shared" si="226"/>
        <v>0.52568776930725891</v>
      </c>
      <c r="M395" s="2">
        <f t="shared" si="227"/>
        <v>0.19854159761352336</v>
      </c>
      <c r="N395" s="2">
        <f t="shared" si="221"/>
        <v>4.6403712296983757E-2</v>
      </c>
      <c r="O395" s="2">
        <f t="shared" si="222"/>
        <v>0.22837255551872715</v>
      </c>
      <c r="P395" s="1">
        <v>3</v>
      </c>
      <c r="Q395" s="1">
        <v>1586</v>
      </c>
      <c r="R395" s="1">
        <v>599</v>
      </c>
      <c r="S395" s="1">
        <v>140</v>
      </c>
      <c r="T395" s="1">
        <v>672</v>
      </c>
      <c r="U395" s="1">
        <v>8</v>
      </c>
      <c r="V395" s="1">
        <v>6</v>
      </c>
      <c r="AC395" s="1">
        <v>2</v>
      </c>
      <c r="AF395" s="1">
        <v>1</v>
      </c>
      <c r="AI395" s="7">
        <f t="shared" si="228"/>
        <v>2</v>
      </c>
      <c r="AJ395" s="7">
        <f t="shared" si="229"/>
        <v>5</v>
      </c>
      <c r="AK395" s="7">
        <f t="shared" si="230"/>
        <v>6</v>
      </c>
      <c r="AL395" s="7">
        <f t="shared" si="231"/>
        <v>0</v>
      </c>
      <c r="AM395" s="2">
        <f t="shared" si="232"/>
        <v>0.22273781902552203</v>
      </c>
      <c r="AN395" s="2">
        <f t="shared" si="233"/>
        <v>2.651640702684786E-3</v>
      </c>
      <c r="AO395" s="2">
        <f t="shared" si="234"/>
        <v>1.9887305270135896E-3</v>
      </c>
      <c r="AP395" s="2">
        <f t="shared" si="235"/>
        <v>0</v>
      </c>
      <c r="AR395" t="str">
        <f t="shared" si="237"/>
        <v>Jones</v>
      </c>
      <c r="AS395" t="s">
        <v>1568</v>
      </c>
      <c r="AT395" s="148">
        <v>8</v>
      </c>
      <c r="AV395" s="91">
        <v>13</v>
      </c>
      <c r="AW395" s="93">
        <v>169</v>
      </c>
      <c r="AX395" s="99">
        <f t="shared" si="236"/>
        <v>13169</v>
      </c>
      <c r="AZ395" s="7" t="s">
        <v>3053</v>
      </c>
      <c r="BA395" t="s">
        <v>3290</v>
      </c>
    </row>
    <row r="396" spans="1:53" hidden="1" outlineLevel="1">
      <c r="A396" t="s">
        <v>2933</v>
      </c>
      <c r="B396" t="s">
        <v>1568</v>
      </c>
      <c r="C396" s="1">
        <f t="shared" si="223"/>
        <v>2176</v>
      </c>
      <c r="D396" s="7">
        <f>IF(P396&gt;0,RANK(P396,(P396:R396,S396:AG396)),0)</f>
        <v>9</v>
      </c>
      <c r="E396" s="7">
        <f>IF(Q396&gt;0,RANK(Q396,(P396:R396,S396:AG396)),0)</f>
        <v>1</v>
      </c>
      <c r="F396" s="7">
        <f>IF(R396&gt;0,RANK(R396,(P396:R396,S396:AG396)),0)</f>
        <v>3</v>
      </c>
      <c r="G396" s="7">
        <f>IF(S396&gt;0,RANK(S396,(P396:R396,S396:AG396)),0)</f>
        <v>4</v>
      </c>
      <c r="H396" s="48">
        <f t="shared" si="224"/>
        <v>921</v>
      </c>
      <c r="I396" s="163">
        <f t="shared" si="238"/>
        <v>0.42325367647058826</v>
      </c>
      <c r="J396" s="2"/>
      <c r="K396" s="2">
        <f t="shared" si="225"/>
        <v>4.5955882352941176E-4</v>
      </c>
      <c r="L396" s="2">
        <f t="shared" si="226"/>
        <v>0.6107536764705882</v>
      </c>
      <c r="M396" s="2">
        <f t="shared" si="227"/>
        <v>0.13051470588235295</v>
      </c>
      <c r="N396" s="2">
        <f t="shared" si="221"/>
        <v>6.5257352941176475E-2</v>
      </c>
      <c r="O396" s="2">
        <f t="shared" si="222"/>
        <v>0.19301470588235298</v>
      </c>
      <c r="P396" s="1">
        <v>1</v>
      </c>
      <c r="Q396" s="1">
        <v>1329</v>
      </c>
      <c r="R396" s="1">
        <v>284</v>
      </c>
      <c r="S396" s="1">
        <v>142</v>
      </c>
      <c r="T396" s="1">
        <v>408</v>
      </c>
      <c r="U396" s="1">
        <v>3</v>
      </c>
      <c r="V396" s="1">
        <v>3</v>
      </c>
      <c r="AC396" s="1">
        <v>4</v>
      </c>
      <c r="AF396" s="1">
        <v>2</v>
      </c>
      <c r="AI396" s="7">
        <f t="shared" si="228"/>
        <v>2</v>
      </c>
      <c r="AJ396" s="7">
        <f t="shared" si="229"/>
        <v>5</v>
      </c>
      <c r="AK396" s="7">
        <f t="shared" si="230"/>
        <v>5</v>
      </c>
      <c r="AL396" s="7">
        <f t="shared" si="231"/>
        <v>0</v>
      </c>
      <c r="AM396" s="2">
        <f t="shared" si="232"/>
        <v>0.1875</v>
      </c>
      <c r="AN396" s="2">
        <f t="shared" si="233"/>
        <v>1.3786764705882354E-3</v>
      </c>
      <c r="AO396" s="2">
        <f t="shared" si="234"/>
        <v>1.3786764705882354E-3</v>
      </c>
      <c r="AP396" s="2">
        <f t="shared" si="235"/>
        <v>0</v>
      </c>
      <c r="AR396" t="str">
        <f t="shared" si="237"/>
        <v>Lamar</v>
      </c>
      <c r="AS396" t="s">
        <v>1568</v>
      </c>
      <c r="AT396" s="148">
        <v>3</v>
      </c>
      <c r="AV396" s="91">
        <v>13</v>
      </c>
      <c r="AW396" s="93">
        <v>171</v>
      </c>
      <c r="AX396" s="99">
        <f t="shared" si="236"/>
        <v>13171</v>
      </c>
      <c r="AZ396" s="7" t="s">
        <v>3053</v>
      </c>
      <c r="BA396" t="s">
        <v>3290</v>
      </c>
    </row>
    <row r="397" spans="1:53" hidden="1" outlineLevel="1">
      <c r="A397" t="s">
        <v>196</v>
      </c>
      <c r="B397" t="s">
        <v>1568</v>
      </c>
      <c r="C397" s="1">
        <f t="shared" si="223"/>
        <v>460</v>
      </c>
      <c r="D397" s="7">
        <f>IF(P397&gt;0,RANK(P397,(P397:R397,S397:AG397)),0)</f>
        <v>0</v>
      </c>
      <c r="E397" s="7">
        <f>IF(Q397&gt;0,RANK(Q397,(P397:R397,S397:AG397)),0)</f>
        <v>1</v>
      </c>
      <c r="F397" s="7">
        <f>IF(R397&gt;0,RANK(R397,(P397:R397,S397:AG397)),0)</f>
        <v>3</v>
      </c>
      <c r="G397" s="7">
        <f>IF(S397&gt;0,RANK(S397,(P397:R397,S397:AG397)),0)</f>
        <v>4</v>
      </c>
      <c r="H397" s="48">
        <f t="shared" si="224"/>
        <v>24</v>
      </c>
      <c r="I397" s="163">
        <f t="shared" si="238"/>
        <v>5.2173913043478258E-2</v>
      </c>
      <c r="J397" s="2"/>
      <c r="K397" s="2">
        <f t="shared" si="225"/>
        <v>0</v>
      </c>
      <c r="L397" s="2">
        <f t="shared" si="226"/>
        <v>0.40869565217391307</v>
      </c>
      <c r="M397" s="2">
        <f t="shared" si="227"/>
        <v>0.16086956521739129</v>
      </c>
      <c r="N397" s="2">
        <f t="shared" si="221"/>
        <v>6.5217391304347824E-2</v>
      </c>
      <c r="O397" s="2">
        <f t="shared" si="222"/>
        <v>0.36521739130434777</v>
      </c>
      <c r="P397" s="1">
        <v>0</v>
      </c>
      <c r="Q397" s="1">
        <v>188</v>
      </c>
      <c r="R397" s="1">
        <v>74</v>
      </c>
      <c r="S397" s="1">
        <v>30</v>
      </c>
      <c r="T397" s="1">
        <v>164</v>
      </c>
      <c r="U397" s="1">
        <v>1</v>
      </c>
      <c r="V397" s="1">
        <v>0</v>
      </c>
      <c r="AC397" s="1">
        <v>2</v>
      </c>
      <c r="AF397" s="1">
        <v>1</v>
      </c>
      <c r="AI397" s="7">
        <f t="shared" si="228"/>
        <v>2</v>
      </c>
      <c r="AJ397" s="7">
        <f t="shared" si="229"/>
        <v>5</v>
      </c>
      <c r="AK397" s="7">
        <f t="shared" si="230"/>
        <v>0</v>
      </c>
      <c r="AL397" s="7">
        <f t="shared" si="231"/>
        <v>0</v>
      </c>
      <c r="AM397" s="2">
        <f t="shared" si="232"/>
        <v>0.35652173913043478</v>
      </c>
      <c r="AN397" s="2">
        <f t="shared" si="233"/>
        <v>2.1739130434782609E-3</v>
      </c>
      <c r="AO397" s="2">
        <f t="shared" si="234"/>
        <v>0</v>
      </c>
      <c r="AP397" s="2">
        <f t="shared" si="235"/>
        <v>0</v>
      </c>
      <c r="AR397" t="str">
        <f t="shared" si="237"/>
        <v>Lanier</v>
      </c>
      <c r="AS397" t="s">
        <v>1568</v>
      </c>
      <c r="AT397" s="148">
        <v>8</v>
      </c>
      <c r="AV397" s="91">
        <v>13</v>
      </c>
      <c r="AW397" s="93">
        <v>173</v>
      </c>
      <c r="AX397" s="99">
        <f t="shared" si="236"/>
        <v>13173</v>
      </c>
      <c r="AZ397" s="7" t="s">
        <v>3053</v>
      </c>
      <c r="BA397" t="s">
        <v>3290</v>
      </c>
    </row>
    <row r="398" spans="1:53" hidden="1" outlineLevel="1">
      <c r="A398" t="s">
        <v>459</v>
      </c>
      <c r="B398" t="s">
        <v>1568</v>
      </c>
      <c r="C398" s="1">
        <f t="shared" si="223"/>
        <v>4403</v>
      </c>
      <c r="D398" s="7">
        <f>IF(P398&gt;0,RANK(P398,(P398:R398,S398:AG398)),0)</f>
        <v>9</v>
      </c>
      <c r="E398" s="7">
        <f>IF(Q398&gt;0,RANK(Q398,(P398:R398,S398:AG398)),0)</f>
        <v>1</v>
      </c>
      <c r="F398" s="7">
        <f>IF(R398&gt;0,RANK(R398,(P398:R398,S398:AG398)),0)</f>
        <v>3</v>
      </c>
      <c r="G398" s="7">
        <f>IF(S398&gt;0,RANK(S398,(P398:R398,S398:AG398)),0)</f>
        <v>4</v>
      </c>
      <c r="H398" s="48">
        <f t="shared" si="224"/>
        <v>914</v>
      </c>
      <c r="I398" s="163">
        <f t="shared" si="238"/>
        <v>0.20758573699750171</v>
      </c>
      <c r="J398" s="2"/>
      <c r="K398" s="2">
        <f t="shared" si="225"/>
        <v>6.8135362253009312E-4</v>
      </c>
      <c r="L398" s="2">
        <f t="shared" si="226"/>
        <v>0.48126277538042245</v>
      </c>
      <c r="M398" s="2">
        <f t="shared" si="227"/>
        <v>0.19509425391778332</v>
      </c>
      <c r="N398" s="2">
        <f t="shared" si="221"/>
        <v>4.2698160345219172E-2</v>
      </c>
      <c r="O398" s="2">
        <f t="shared" si="222"/>
        <v>0.28026345673404501</v>
      </c>
      <c r="P398" s="1">
        <v>3</v>
      </c>
      <c r="Q398" s="1">
        <v>2119</v>
      </c>
      <c r="R398" s="1">
        <v>859</v>
      </c>
      <c r="S398" s="1">
        <v>188</v>
      </c>
      <c r="T398" s="1">
        <v>1205</v>
      </c>
      <c r="U398" s="1">
        <v>7</v>
      </c>
      <c r="V398" s="1">
        <v>11</v>
      </c>
      <c r="AC398" s="1">
        <v>4</v>
      </c>
      <c r="AF398" s="1">
        <v>7</v>
      </c>
      <c r="AI398" s="7">
        <f t="shared" si="228"/>
        <v>2</v>
      </c>
      <c r="AJ398" s="7">
        <f t="shared" si="229"/>
        <v>6</v>
      </c>
      <c r="AK398" s="7">
        <f t="shared" si="230"/>
        <v>5</v>
      </c>
      <c r="AL398" s="7">
        <f t="shared" si="231"/>
        <v>0</v>
      </c>
      <c r="AM398" s="2">
        <f t="shared" si="232"/>
        <v>0.27367703838292073</v>
      </c>
      <c r="AN398" s="2">
        <f t="shared" si="233"/>
        <v>1.589825119236884E-3</v>
      </c>
      <c r="AO398" s="2">
        <f t="shared" si="234"/>
        <v>2.4982966159436746E-3</v>
      </c>
      <c r="AP398" s="2">
        <f t="shared" si="235"/>
        <v>0</v>
      </c>
      <c r="AR398" t="str">
        <f t="shared" si="237"/>
        <v>Laurens</v>
      </c>
      <c r="AS398" t="s">
        <v>1568</v>
      </c>
      <c r="AT398" s="148">
        <v>12</v>
      </c>
      <c r="AV398" s="91">
        <v>13</v>
      </c>
      <c r="AW398" s="93">
        <v>175</v>
      </c>
      <c r="AX398" s="99">
        <f t="shared" si="236"/>
        <v>13175</v>
      </c>
      <c r="AZ398" s="7" t="s">
        <v>3053</v>
      </c>
      <c r="BA398" t="s">
        <v>3290</v>
      </c>
    </row>
    <row r="399" spans="1:53" hidden="1" outlineLevel="1">
      <c r="A399" t="s">
        <v>647</v>
      </c>
      <c r="B399" t="s">
        <v>1568</v>
      </c>
      <c r="C399" s="1">
        <f t="shared" si="223"/>
        <v>3787</v>
      </c>
      <c r="D399" s="7">
        <f>IF(P399&gt;0,RANK(P399,(P399:R399,S399:AG399)),0)</f>
        <v>8</v>
      </c>
      <c r="E399" s="7">
        <f>IF(Q399&gt;0,RANK(Q399,(P399:R399,S399:AG399)),0)</f>
        <v>1</v>
      </c>
      <c r="F399" s="7">
        <f>IF(R399&gt;0,RANK(R399,(P399:R399,S399:AG399)),0)</f>
        <v>3</v>
      </c>
      <c r="G399" s="7">
        <f>IF(S399&gt;0,RANK(S399,(P399:R399,S399:AG399)),0)</f>
        <v>4</v>
      </c>
      <c r="H399" s="48">
        <f t="shared" si="224"/>
        <v>552</v>
      </c>
      <c r="I399" s="163">
        <f t="shared" si="238"/>
        <v>0.14576181674148403</v>
      </c>
      <c r="J399" s="2"/>
      <c r="K399" s="2">
        <f t="shared" si="225"/>
        <v>5.2812252442566675E-4</v>
      </c>
      <c r="L399" s="2">
        <f t="shared" si="226"/>
        <v>0.43596514391338792</v>
      </c>
      <c r="M399" s="2">
        <f t="shared" si="227"/>
        <v>0.21362556113018219</v>
      </c>
      <c r="N399" s="2">
        <f t="shared" si="221"/>
        <v>5.545286506469501E-2</v>
      </c>
      <c r="O399" s="2">
        <f t="shared" si="222"/>
        <v>0.29442830736730924</v>
      </c>
      <c r="P399" s="1">
        <v>2</v>
      </c>
      <c r="Q399" s="1">
        <v>1651</v>
      </c>
      <c r="R399" s="1">
        <v>809</v>
      </c>
      <c r="S399" s="1">
        <v>210</v>
      </c>
      <c r="T399" s="1">
        <v>1099</v>
      </c>
      <c r="U399" s="1">
        <v>7</v>
      </c>
      <c r="V399" s="1">
        <v>6</v>
      </c>
      <c r="AC399" s="1">
        <v>3</v>
      </c>
      <c r="AF399" s="1">
        <v>0</v>
      </c>
      <c r="AI399" s="7">
        <f t="shared" si="228"/>
        <v>2</v>
      </c>
      <c r="AJ399" s="7">
        <f t="shared" si="229"/>
        <v>5</v>
      </c>
      <c r="AK399" s="7">
        <f t="shared" si="230"/>
        <v>6</v>
      </c>
      <c r="AL399" s="7">
        <f t="shared" si="231"/>
        <v>0</v>
      </c>
      <c r="AM399" s="2">
        <f t="shared" si="232"/>
        <v>0.29020332717190389</v>
      </c>
      <c r="AN399" s="2">
        <f t="shared" si="233"/>
        <v>1.8484288354898336E-3</v>
      </c>
      <c r="AO399" s="2">
        <f t="shared" si="234"/>
        <v>1.5843675732770002E-3</v>
      </c>
      <c r="AP399" s="2">
        <f t="shared" si="235"/>
        <v>0</v>
      </c>
      <c r="AR399" t="str">
        <f t="shared" si="237"/>
        <v>Lee</v>
      </c>
      <c r="AS399" t="s">
        <v>1568</v>
      </c>
      <c r="AT399" s="148">
        <v>2</v>
      </c>
      <c r="AV399" s="91">
        <v>13</v>
      </c>
      <c r="AW399" s="93">
        <v>177</v>
      </c>
      <c r="AX399" s="99">
        <f t="shared" si="236"/>
        <v>13177</v>
      </c>
      <c r="AZ399" s="7" t="s">
        <v>3053</v>
      </c>
      <c r="BA399" t="s">
        <v>3290</v>
      </c>
    </row>
    <row r="400" spans="1:53" hidden="1" outlineLevel="1">
      <c r="A400" t="s">
        <v>215</v>
      </c>
      <c r="B400" t="s">
        <v>1568</v>
      </c>
      <c r="C400" s="1">
        <f t="shared" si="223"/>
        <v>1668</v>
      </c>
      <c r="D400" s="7">
        <f>IF(P400&gt;0,RANK(P400,(P400:R400,S400:AG400)),0)</f>
        <v>8</v>
      </c>
      <c r="E400" s="7">
        <f>IF(Q400&gt;0,RANK(Q400,(P400:R400,S400:AG400)),0)</f>
        <v>1</v>
      </c>
      <c r="F400" s="7">
        <f>IF(R400&gt;0,RANK(R400,(P400:R400,S400:AG400)),0)</f>
        <v>2</v>
      </c>
      <c r="G400" s="7">
        <f>IF(S400&gt;0,RANK(S400,(P400:R400,S400:AG400)),0)</f>
        <v>4</v>
      </c>
      <c r="H400" s="48">
        <f t="shared" si="224"/>
        <v>199</v>
      </c>
      <c r="I400" s="163">
        <f t="shared" si="238"/>
        <v>0.11930455635491606</v>
      </c>
      <c r="J400" s="2"/>
      <c r="K400" s="2">
        <f t="shared" si="225"/>
        <v>5.9952038369304552E-4</v>
      </c>
      <c r="L400" s="2">
        <f t="shared" si="226"/>
        <v>0.40167865707434053</v>
      </c>
      <c r="M400" s="2">
        <f t="shared" si="227"/>
        <v>0.28237410071942448</v>
      </c>
      <c r="N400" s="2">
        <f t="shared" si="221"/>
        <v>5.8153477218225419E-2</v>
      </c>
      <c r="O400" s="2">
        <f t="shared" si="222"/>
        <v>0.25719424460431661</v>
      </c>
      <c r="P400" s="1">
        <v>1</v>
      </c>
      <c r="Q400" s="1">
        <v>670</v>
      </c>
      <c r="R400" s="1">
        <v>471</v>
      </c>
      <c r="S400" s="1">
        <v>97</v>
      </c>
      <c r="T400" s="1">
        <v>411</v>
      </c>
      <c r="U400" s="1">
        <v>4</v>
      </c>
      <c r="V400" s="1">
        <v>12</v>
      </c>
      <c r="AC400" s="1">
        <v>2</v>
      </c>
      <c r="AF400" s="1">
        <v>0</v>
      </c>
      <c r="AI400" s="7">
        <f t="shared" si="228"/>
        <v>3</v>
      </c>
      <c r="AJ400" s="7">
        <f t="shared" si="229"/>
        <v>6</v>
      </c>
      <c r="AK400" s="7">
        <f t="shared" si="230"/>
        <v>5</v>
      </c>
      <c r="AL400" s="7">
        <f t="shared" si="231"/>
        <v>0</v>
      </c>
      <c r="AM400" s="2">
        <f t="shared" si="232"/>
        <v>0.24640287769784172</v>
      </c>
      <c r="AN400" s="2">
        <f t="shared" si="233"/>
        <v>2.3980815347721821E-3</v>
      </c>
      <c r="AO400" s="2">
        <f t="shared" si="234"/>
        <v>7.1942446043165471E-3</v>
      </c>
      <c r="AP400" s="2">
        <f t="shared" si="235"/>
        <v>0</v>
      </c>
      <c r="AR400" t="str">
        <f t="shared" si="237"/>
        <v>Liberty</v>
      </c>
      <c r="AS400" t="s">
        <v>1568</v>
      </c>
      <c r="AT400" s="148">
        <v>1</v>
      </c>
      <c r="AV400" s="91">
        <v>13</v>
      </c>
      <c r="AW400" s="93">
        <v>179</v>
      </c>
      <c r="AX400" s="99">
        <f t="shared" si="236"/>
        <v>13179</v>
      </c>
      <c r="AZ400" s="7" t="s">
        <v>3053</v>
      </c>
      <c r="BA400" t="s">
        <v>3290</v>
      </c>
    </row>
    <row r="401" spans="1:53" hidden="1" outlineLevel="1">
      <c r="A401" t="s">
        <v>229</v>
      </c>
      <c r="B401" t="s">
        <v>1568</v>
      </c>
      <c r="C401" s="1">
        <f t="shared" si="223"/>
        <v>1191</v>
      </c>
      <c r="D401" s="7">
        <f>IF(P401&gt;0,RANK(P401,(P401:R401,S401:AG401)),0)</f>
        <v>8</v>
      </c>
      <c r="E401" s="7">
        <f>IF(Q401&gt;0,RANK(Q401,(P401:R401,S401:AG401)),0)</f>
        <v>1</v>
      </c>
      <c r="F401" s="7">
        <f>IF(R401&gt;0,RANK(R401,(P401:R401,S401:AG401)),0)</f>
        <v>3</v>
      </c>
      <c r="G401" s="7">
        <f>IF(S401&gt;0,RANK(S401,(P401:R401,S401:AG401)),0)</f>
        <v>4</v>
      </c>
      <c r="H401" s="48">
        <f t="shared" si="224"/>
        <v>358</v>
      </c>
      <c r="I401" s="163">
        <f t="shared" si="238"/>
        <v>0.30058774139378674</v>
      </c>
      <c r="J401" s="2"/>
      <c r="K401" s="2">
        <f t="shared" si="225"/>
        <v>8.3963056255247689E-4</v>
      </c>
      <c r="L401" s="2">
        <f t="shared" si="226"/>
        <v>0.52896725440806047</v>
      </c>
      <c r="M401" s="2">
        <f t="shared" si="227"/>
        <v>0.19059613769941225</v>
      </c>
      <c r="N401" s="2">
        <f t="shared" si="221"/>
        <v>4.534005037783375E-2</v>
      </c>
      <c r="O401" s="2">
        <f t="shared" si="222"/>
        <v>0.23425692695214109</v>
      </c>
      <c r="P401" s="1">
        <v>1</v>
      </c>
      <c r="Q401" s="1">
        <v>630</v>
      </c>
      <c r="R401" s="1">
        <v>227</v>
      </c>
      <c r="S401" s="1">
        <v>54</v>
      </c>
      <c r="T401" s="1">
        <v>272</v>
      </c>
      <c r="U401" s="1">
        <v>3</v>
      </c>
      <c r="V401" s="1">
        <v>2</v>
      </c>
      <c r="AC401" s="1">
        <v>2</v>
      </c>
      <c r="AF401" s="1">
        <v>0</v>
      </c>
      <c r="AI401" s="7">
        <f t="shared" si="228"/>
        <v>2</v>
      </c>
      <c r="AJ401" s="7">
        <f t="shared" si="229"/>
        <v>5</v>
      </c>
      <c r="AK401" s="7">
        <f t="shared" si="230"/>
        <v>6</v>
      </c>
      <c r="AL401" s="7">
        <f t="shared" si="231"/>
        <v>0</v>
      </c>
      <c r="AM401" s="2">
        <f t="shared" si="232"/>
        <v>0.22837951301427373</v>
      </c>
      <c r="AN401" s="2">
        <f t="shared" si="233"/>
        <v>2.5188916876574307E-3</v>
      </c>
      <c r="AO401" s="2">
        <f t="shared" si="234"/>
        <v>1.6792611251049538E-3</v>
      </c>
      <c r="AP401" s="2">
        <f t="shared" si="235"/>
        <v>0</v>
      </c>
      <c r="AR401" t="str">
        <f t="shared" si="237"/>
        <v>Lincoln</v>
      </c>
      <c r="AS401" t="s">
        <v>1568</v>
      </c>
      <c r="AT401" s="148">
        <v>10</v>
      </c>
      <c r="AV401" s="91">
        <v>13</v>
      </c>
      <c r="AW401" s="93">
        <v>181</v>
      </c>
      <c r="AX401" s="99">
        <f t="shared" si="236"/>
        <v>13181</v>
      </c>
      <c r="AZ401" s="7" t="s">
        <v>3053</v>
      </c>
      <c r="BA401" t="s">
        <v>3290</v>
      </c>
    </row>
    <row r="402" spans="1:53" hidden="1" outlineLevel="1">
      <c r="A402" t="s">
        <v>642</v>
      </c>
      <c r="B402" t="s">
        <v>1568</v>
      </c>
      <c r="C402" s="1">
        <f t="shared" si="223"/>
        <v>594</v>
      </c>
      <c r="D402" s="7">
        <f>IF(P402&gt;0,RANK(P402,(P402:R402,S402:AG402)),0)</f>
        <v>0</v>
      </c>
      <c r="E402" s="7">
        <f>IF(Q402&gt;0,RANK(Q402,(P402:R402,S402:AG402)),0)</f>
        <v>1</v>
      </c>
      <c r="F402" s="7">
        <f>IF(R402&gt;0,RANK(R402,(P402:R402,S402:AG402)),0)</f>
        <v>3</v>
      </c>
      <c r="G402" s="7">
        <f>IF(S402&gt;0,RANK(S402,(P402:R402,S402:AG402)),0)</f>
        <v>4</v>
      </c>
      <c r="H402" s="48">
        <f t="shared" si="224"/>
        <v>84</v>
      </c>
      <c r="I402" s="163">
        <f t="shared" si="238"/>
        <v>0.14141414141414141</v>
      </c>
      <c r="J402" s="2"/>
      <c r="K402" s="2">
        <f t="shared" si="225"/>
        <v>0</v>
      </c>
      <c r="L402" s="2">
        <f t="shared" si="226"/>
        <v>0.4208754208754209</v>
      </c>
      <c r="M402" s="2">
        <f t="shared" si="227"/>
        <v>0.19528619528619529</v>
      </c>
      <c r="N402" s="2">
        <f t="shared" si="221"/>
        <v>8.9225589225589222E-2</v>
      </c>
      <c r="O402" s="2">
        <f t="shared" si="222"/>
        <v>0.29461279461279466</v>
      </c>
      <c r="P402" s="1">
        <v>0</v>
      </c>
      <c r="Q402" s="1">
        <v>250</v>
      </c>
      <c r="R402" s="1">
        <v>116</v>
      </c>
      <c r="S402" s="1">
        <v>53</v>
      </c>
      <c r="T402" s="1">
        <v>166</v>
      </c>
      <c r="U402" s="1">
        <v>6</v>
      </c>
      <c r="V402" s="1">
        <v>3</v>
      </c>
      <c r="AC402" s="1">
        <v>0</v>
      </c>
      <c r="AF402" s="1">
        <v>0</v>
      </c>
      <c r="AI402" s="7">
        <f t="shared" si="228"/>
        <v>2</v>
      </c>
      <c r="AJ402" s="7">
        <f t="shared" si="229"/>
        <v>5</v>
      </c>
      <c r="AK402" s="7">
        <f t="shared" si="230"/>
        <v>6</v>
      </c>
      <c r="AL402" s="7">
        <f t="shared" si="231"/>
        <v>0</v>
      </c>
      <c r="AM402" s="2">
        <f t="shared" si="232"/>
        <v>0.27946127946127947</v>
      </c>
      <c r="AN402" s="2">
        <f t="shared" si="233"/>
        <v>1.0101010101010102E-2</v>
      </c>
      <c r="AO402" s="2">
        <f t="shared" si="234"/>
        <v>5.0505050505050509E-3</v>
      </c>
      <c r="AP402" s="2">
        <f t="shared" si="235"/>
        <v>0</v>
      </c>
      <c r="AR402" t="str">
        <f t="shared" si="237"/>
        <v>Long</v>
      </c>
      <c r="AS402" t="s">
        <v>1568</v>
      </c>
      <c r="AT402" s="148">
        <v>1</v>
      </c>
      <c r="AV402" s="91">
        <v>13</v>
      </c>
      <c r="AW402" s="93">
        <v>183</v>
      </c>
      <c r="AX402" s="99">
        <f t="shared" si="236"/>
        <v>13183</v>
      </c>
      <c r="AZ402" s="7" t="s">
        <v>3053</v>
      </c>
      <c r="BA402" t="s">
        <v>3290</v>
      </c>
    </row>
    <row r="403" spans="1:53" hidden="1" outlineLevel="1">
      <c r="A403" t="s">
        <v>3353</v>
      </c>
      <c r="B403" t="s">
        <v>1568</v>
      </c>
      <c r="C403" s="1">
        <f t="shared" si="223"/>
        <v>6554</v>
      </c>
      <c r="D403" s="7">
        <f>IF(P403&gt;0,RANK(P403,(P403:R403,S403:AG403)),0)</f>
        <v>7</v>
      </c>
      <c r="E403" s="7">
        <f>IF(Q403&gt;0,RANK(Q403,(P403:R403,S403:AG403)),0)</f>
        <v>1</v>
      </c>
      <c r="F403" s="7">
        <f>IF(R403&gt;0,RANK(R403,(P403:R403,S403:AG403)),0)</f>
        <v>3</v>
      </c>
      <c r="G403" s="7">
        <f>IF(S403&gt;0,RANK(S403,(P403:R403,S403:AG403)),0)</f>
        <v>4</v>
      </c>
      <c r="H403" s="48">
        <f t="shared" si="224"/>
        <v>855</v>
      </c>
      <c r="I403" s="163">
        <f t="shared" si="238"/>
        <v>0.1304546841623436</v>
      </c>
      <c r="J403" s="2"/>
      <c r="K403" s="2">
        <f t="shared" si="225"/>
        <v>9.1547146780592004E-4</v>
      </c>
      <c r="L403" s="2">
        <f t="shared" si="226"/>
        <v>0.41806530363137018</v>
      </c>
      <c r="M403" s="2">
        <f t="shared" si="227"/>
        <v>0.22871528837351235</v>
      </c>
      <c r="N403" s="2">
        <f t="shared" si="221"/>
        <v>6.0115959719255416E-2</v>
      </c>
      <c r="O403" s="2">
        <f t="shared" si="222"/>
        <v>0.29218797680805614</v>
      </c>
      <c r="P403" s="1">
        <v>6</v>
      </c>
      <c r="Q403" s="1">
        <v>2740</v>
      </c>
      <c r="R403" s="1">
        <v>1499</v>
      </c>
      <c r="S403" s="1">
        <v>394</v>
      </c>
      <c r="T403" s="1">
        <v>1885</v>
      </c>
      <c r="U403" s="1">
        <v>4</v>
      </c>
      <c r="V403" s="1">
        <v>16</v>
      </c>
      <c r="AC403" s="1">
        <v>9</v>
      </c>
      <c r="AF403" s="1">
        <v>1</v>
      </c>
      <c r="AI403" s="7">
        <f t="shared" si="228"/>
        <v>2</v>
      </c>
      <c r="AJ403" s="7">
        <f t="shared" si="229"/>
        <v>7</v>
      </c>
      <c r="AK403" s="7">
        <f t="shared" si="230"/>
        <v>5</v>
      </c>
      <c r="AL403" s="7">
        <f t="shared" si="231"/>
        <v>0</v>
      </c>
      <c r="AM403" s="2">
        <f t="shared" si="232"/>
        <v>0.28761061946902655</v>
      </c>
      <c r="AN403" s="2">
        <f t="shared" si="233"/>
        <v>6.1031431187061336E-4</v>
      </c>
      <c r="AO403" s="2">
        <f t="shared" si="234"/>
        <v>2.4412572474824534E-3</v>
      </c>
      <c r="AP403" s="2">
        <f t="shared" si="235"/>
        <v>0</v>
      </c>
      <c r="AR403" t="str">
        <f t="shared" si="237"/>
        <v>Lowndes</v>
      </c>
      <c r="AS403" t="s">
        <v>1568</v>
      </c>
      <c r="AT403" s="148"/>
      <c r="AV403" s="91">
        <v>13</v>
      </c>
      <c r="AW403" s="93">
        <v>185</v>
      </c>
      <c r="AX403" s="99">
        <f t="shared" si="236"/>
        <v>13185</v>
      </c>
      <c r="AZ403" s="7" t="s">
        <v>3053</v>
      </c>
      <c r="BA403" t="s">
        <v>3290</v>
      </c>
    </row>
    <row r="404" spans="1:53" hidden="1" outlineLevel="1">
      <c r="A404" t="s">
        <v>1427</v>
      </c>
      <c r="B404" t="s">
        <v>1568</v>
      </c>
      <c r="C404" s="1">
        <f t="shared" si="223"/>
        <v>4349</v>
      </c>
      <c r="D404" s="7">
        <f>IF(P404&gt;0,RANK(P404,(P404:R404,S404:AG404)),0)</f>
        <v>6</v>
      </c>
      <c r="E404" s="7">
        <f>IF(Q404&gt;0,RANK(Q404,(P404:R404,S404:AG404)),0)</f>
        <v>1</v>
      </c>
      <c r="F404" s="7">
        <f>IF(R404&gt;0,RANK(R404,(P404:R404,S404:AG404)),0)</f>
        <v>3</v>
      </c>
      <c r="G404" s="7">
        <f>IF(S404&gt;0,RANK(S404,(P404:R404,S404:AG404)),0)</f>
        <v>4</v>
      </c>
      <c r="H404" s="48">
        <f t="shared" si="224"/>
        <v>1410</v>
      </c>
      <c r="I404" s="163">
        <f t="shared" si="238"/>
        <v>0.32421246263508852</v>
      </c>
      <c r="J404" s="2"/>
      <c r="K404" s="2">
        <f t="shared" si="225"/>
        <v>2.2993791676247412E-3</v>
      </c>
      <c r="L404" s="2">
        <f t="shared" si="226"/>
        <v>0.52425845021844097</v>
      </c>
      <c r="M404" s="2">
        <f t="shared" si="227"/>
        <v>0.1919981604966659</v>
      </c>
      <c r="N404" s="2">
        <f t="shared" si="221"/>
        <v>7.5189698781329042E-2</v>
      </c>
      <c r="O404" s="2">
        <f t="shared" si="222"/>
        <v>0.2062543113359393</v>
      </c>
      <c r="P404" s="1">
        <v>10</v>
      </c>
      <c r="Q404" s="1">
        <v>2280</v>
      </c>
      <c r="R404" s="1">
        <v>835</v>
      </c>
      <c r="S404" s="1">
        <v>327</v>
      </c>
      <c r="T404" s="1">
        <v>870</v>
      </c>
      <c r="U404" s="1">
        <v>12</v>
      </c>
      <c r="V404" s="1">
        <v>6</v>
      </c>
      <c r="AC404" s="1">
        <v>6</v>
      </c>
      <c r="AF404" s="1">
        <v>3</v>
      </c>
      <c r="AI404" s="7">
        <f t="shared" si="228"/>
        <v>2</v>
      </c>
      <c r="AJ404" s="7">
        <f t="shared" si="229"/>
        <v>5</v>
      </c>
      <c r="AK404" s="7">
        <f t="shared" si="230"/>
        <v>7</v>
      </c>
      <c r="AL404" s="7">
        <f t="shared" si="231"/>
        <v>0</v>
      </c>
      <c r="AM404" s="2">
        <f t="shared" si="232"/>
        <v>0.20004598758335249</v>
      </c>
      <c r="AN404" s="2">
        <f t="shared" si="233"/>
        <v>2.7592550011496897E-3</v>
      </c>
      <c r="AO404" s="2">
        <f t="shared" si="234"/>
        <v>1.3796275005748448E-3</v>
      </c>
      <c r="AP404" s="2">
        <f t="shared" si="235"/>
        <v>0</v>
      </c>
      <c r="AR404" t="str">
        <f t="shared" si="237"/>
        <v>Lumpkin</v>
      </c>
      <c r="AS404" t="s">
        <v>1568</v>
      </c>
      <c r="AT404" s="148">
        <v>9</v>
      </c>
      <c r="AV404" s="91">
        <v>13</v>
      </c>
      <c r="AW404" s="93">
        <v>187</v>
      </c>
      <c r="AX404" s="99">
        <f t="shared" si="236"/>
        <v>13187</v>
      </c>
      <c r="AZ404" s="7" t="s">
        <v>3053</v>
      </c>
      <c r="BA404" t="s">
        <v>3290</v>
      </c>
    </row>
    <row r="405" spans="1:53" hidden="1" outlineLevel="1">
      <c r="A405" t="s">
        <v>1428</v>
      </c>
      <c r="B405" t="s">
        <v>1568</v>
      </c>
      <c r="C405" s="1">
        <f t="shared" si="223"/>
        <v>2431</v>
      </c>
      <c r="D405" s="7">
        <f>IF(P405&gt;0,RANK(P405,(P405:R405,S405:AG405)),0)</f>
        <v>8</v>
      </c>
      <c r="E405" s="7">
        <f>IF(Q405&gt;0,RANK(Q405,(P405:R405,S405:AG405)),0)</f>
        <v>1</v>
      </c>
      <c r="F405" s="7">
        <f>IF(R405&gt;0,RANK(R405,(P405:R405,S405:AG405)),0)</f>
        <v>3</v>
      </c>
      <c r="G405" s="7">
        <f>IF(S405&gt;0,RANK(S405,(P405:R405,S405:AG405)),0)</f>
        <v>4</v>
      </c>
      <c r="H405" s="48">
        <f t="shared" si="224"/>
        <v>622</v>
      </c>
      <c r="I405" s="163">
        <f t="shared" si="238"/>
        <v>0.25586178527354997</v>
      </c>
      <c r="J405" s="2"/>
      <c r="K405" s="2">
        <f t="shared" si="225"/>
        <v>4.1135335252982314E-4</v>
      </c>
      <c r="L405" s="2">
        <f t="shared" si="226"/>
        <v>0.50637597696421222</v>
      </c>
      <c r="M405" s="2">
        <f t="shared" si="227"/>
        <v>0.19169066227889758</v>
      </c>
      <c r="N405" s="2">
        <f t="shared" si="221"/>
        <v>4.5660222130810363E-2</v>
      </c>
      <c r="O405" s="2">
        <f t="shared" si="222"/>
        <v>0.25586178527354997</v>
      </c>
      <c r="P405" s="1">
        <v>1</v>
      </c>
      <c r="Q405" s="1">
        <v>1231</v>
      </c>
      <c r="R405" s="1">
        <v>466</v>
      </c>
      <c r="S405" s="1">
        <v>111</v>
      </c>
      <c r="T405" s="1">
        <v>609</v>
      </c>
      <c r="U405" s="1">
        <v>7</v>
      </c>
      <c r="V405" s="1">
        <v>3</v>
      </c>
      <c r="AC405" s="1">
        <v>3</v>
      </c>
      <c r="AF405" s="1">
        <v>0</v>
      </c>
      <c r="AI405" s="7">
        <f t="shared" si="228"/>
        <v>2</v>
      </c>
      <c r="AJ405" s="7">
        <f t="shared" si="229"/>
        <v>5</v>
      </c>
      <c r="AK405" s="7">
        <f t="shared" si="230"/>
        <v>6</v>
      </c>
      <c r="AL405" s="7">
        <f t="shared" si="231"/>
        <v>0</v>
      </c>
      <c r="AM405" s="2">
        <f t="shared" si="232"/>
        <v>0.2505141916906623</v>
      </c>
      <c r="AN405" s="2">
        <f t="shared" si="233"/>
        <v>2.8794734677087619E-3</v>
      </c>
      <c r="AO405" s="2">
        <f t="shared" si="234"/>
        <v>1.2340600575894694E-3</v>
      </c>
      <c r="AP405" s="2">
        <f t="shared" si="235"/>
        <v>0</v>
      </c>
      <c r="AR405" t="str">
        <f t="shared" si="237"/>
        <v>McDuffie</v>
      </c>
      <c r="AS405" t="s">
        <v>1568</v>
      </c>
      <c r="AT405" s="148">
        <v>10</v>
      </c>
      <c r="AV405" s="91">
        <v>13</v>
      </c>
      <c r="AW405" s="93">
        <v>189</v>
      </c>
      <c r="AX405" s="99">
        <f t="shared" si="236"/>
        <v>13189</v>
      </c>
      <c r="AZ405" s="7" t="s">
        <v>3053</v>
      </c>
      <c r="BA405" t="s">
        <v>3290</v>
      </c>
    </row>
    <row r="406" spans="1:53" hidden="1" outlineLevel="1">
      <c r="A406" t="s">
        <v>2976</v>
      </c>
      <c r="B406" t="s">
        <v>1568</v>
      </c>
      <c r="C406" s="1">
        <f t="shared" si="223"/>
        <v>1270</v>
      </c>
      <c r="D406" s="7">
        <f>IF(P406&gt;0,RANK(P406,(P406:R406,S406:AG406)),0)</f>
        <v>6</v>
      </c>
      <c r="E406" s="7">
        <f>IF(Q406&gt;0,RANK(Q406,(P406:R406,S406:AG406)),0)</f>
        <v>1</v>
      </c>
      <c r="F406" s="7">
        <f>IF(R406&gt;0,RANK(R406,(P406:R406,S406:AG406)),0)</f>
        <v>2</v>
      </c>
      <c r="G406" s="7">
        <f>IF(S406&gt;0,RANK(S406,(P406:R406,S406:AG406)),0)</f>
        <v>4</v>
      </c>
      <c r="H406" s="48">
        <f t="shared" si="224"/>
        <v>280</v>
      </c>
      <c r="I406" s="163">
        <f t="shared" si="238"/>
        <v>0.22047244094488189</v>
      </c>
      <c r="J406" s="2"/>
      <c r="K406" s="2">
        <f t="shared" si="225"/>
        <v>2.3622047244094488E-3</v>
      </c>
      <c r="L406" s="2">
        <f t="shared" si="226"/>
        <v>0.48503937007874015</v>
      </c>
      <c r="M406" s="2">
        <f t="shared" si="227"/>
        <v>0.26456692913385826</v>
      </c>
      <c r="N406" s="2">
        <f t="shared" si="221"/>
        <v>4.4881889763779527E-2</v>
      </c>
      <c r="O406" s="2">
        <f t="shared" si="222"/>
        <v>0.20314960629921272</v>
      </c>
      <c r="P406" s="1">
        <v>3</v>
      </c>
      <c r="Q406" s="1">
        <v>616</v>
      </c>
      <c r="R406" s="1">
        <v>336</v>
      </c>
      <c r="S406" s="1">
        <v>57</v>
      </c>
      <c r="T406" s="1">
        <v>249</v>
      </c>
      <c r="U406" s="1">
        <v>4</v>
      </c>
      <c r="V406" s="1">
        <v>1</v>
      </c>
      <c r="AC406" s="1">
        <v>3</v>
      </c>
      <c r="AF406" s="1">
        <v>1</v>
      </c>
      <c r="AI406" s="7">
        <f t="shared" si="228"/>
        <v>3</v>
      </c>
      <c r="AJ406" s="7">
        <f t="shared" si="229"/>
        <v>5</v>
      </c>
      <c r="AK406" s="7">
        <f t="shared" si="230"/>
        <v>7</v>
      </c>
      <c r="AL406" s="7">
        <f t="shared" si="231"/>
        <v>0</v>
      </c>
      <c r="AM406" s="2">
        <f t="shared" si="232"/>
        <v>0.19606299212598424</v>
      </c>
      <c r="AN406" s="2">
        <f t="shared" si="233"/>
        <v>3.1496062992125984E-3</v>
      </c>
      <c r="AO406" s="2">
        <f t="shared" si="234"/>
        <v>7.874015748031496E-4</v>
      </c>
      <c r="AP406" s="2">
        <f t="shared" si="235"/>
        <v>0</v>
      </c>
      <c r="AR406" t="str">
        <f t="shared" si="237"/>
        <v>McIntosh</v>
      </c>
      <c r="AS406" t="s">
        <v>1568</v>
      </c>
      <c r="AT406" s="148">
        <v>1</v>
      </c>
      <c r="AV406" s="91">
        <v>13</v>
      </c>
      <c r="AW406" s="93">
        <v>191</v>
      </c>
      <c r="AX406" s="99">
        <f t="shared" si="236"/>
        <v>13191</v>
      </c>
      <c r="AZ406" s="7" t="s">
        <v>3053</v>
      </c>
      <c r="BA406" t="s">
        <v>3290</v>
      </c>
    </row>
    <row r="407" spans="1:53" hidden="1" outlineLevel="1">
      <c r="A407" t="s">
        <v>270</v>
      </c>
      <c r="B407" t="s">
        <v>1568</v>
      </c>
      <c r="C407" s="1">
        <f t="shared" si="223"/>
        <v>645</v>
      </c>
      <c r="D407" s="7">
        <f>IF(P407&gt;0,RANK(P407,(P407:R407,S407:AG407)),0)</f>
        <v>6</v>
      </c>
      <c r="E407" s="7">
        <f>IF(Q407&gt;0,RANK(Q407,(P407:R407,S407:AG407)),0)</f>
        <v>1</v>
      </c>
      <c r="F407" s="7">
        <f>IF(R407&gt;0,RANK(R407,(P407:R407,S407:AG407)),0)</f>
        <v>3</v>
      </c>
      <c r="G407" s="7">
        <f>IF(S407&gt;0,RANK(S407,(P407:R407,S407:AG407)),0)</f>
        <v>4</v>
      </c>
      <c r="H407" s="48">
        <f t="shared" si="224"/>
        <v>131</v>
      </c>
      <c r="I407" s="163">
        <f t="shared" si="238"/>
        <v>0.20310077519379846</v>
      </c>
      <c r="J407" s="2"/>
      <c r="K407" s="2">
        <f t="shared" si="225"/>
        <v>3.1007751937984496E-3</v>
      </c>
      <c r="L407" s="2">
        <f t="shared" si="226"/>
        <v>0.44961240310077522</v>
      </c>
      <c r="M407" s="2">
        <f t="shared" si="227"/>
        <v>0.23720930232558141</v>
      </c>
      <c r="N407" s="2">
        <f t="shared" si="221"/>
        <v>5.4263565891472867E-2</v>
      </c>
      <c r="O407" s="2">
        <f t="shared" si="222"/>
        <v>0.25581395348837205</v>
      </c>
      <c r="P407" s="1">
        <v>2</v>
      </c>
      <c r="Q407" s="1">
        <v>290</v>
      </c>
      <c r="R407" s="1">
        <v>153</v>
      </c>
      <c r="S407" s="1">
        <v>35</v>
      </c>
      <c r="T407" s="1">
        <v>159</v>
      </c>
      <c r="U407" s="1">
        <v>3</v>
      </c>
      <c r="V407" s="1">
        <v>2</v>
      </c>
      <c r="AC407" s="1">
        <v>1</v>
      </c>
      <c r="AF407" s="1">
        <v>0</v>
      </c>
      <c r="AI407" s="7">
        <f t="shared" si="228"/>
        <v>2</v>
      </c>
      <c r="AJ407" s="7">
        <f t="shared" si="229"/>
        <v>5</v>
      </c>
      <c r="AK407" s="7">
        <f t="shared" si="230"/>
        <v>6</v>
      </c>
      <c r="AL407" s="7">
        <f t="shared" si="231"/>
        <v>0</v>
      </c>
      <c r="AM407" s="2">
        <f t="shared" si="232"/>
        <v>0.24651162790697675</v>
      </c>
      <c r="AN407" s="2">
        <f t="shared" si="233"/>
        <v>4.6511627906976744E-3</v>
      </c>
      <c r="AO407" s="2">
        <f t="shared" si="234"/>
        <v>3.1007751937984496E-3</v>
      </c>
      <c r="AP407" s="2">
        <f t="shared" si="235"/>
        <v>0</v>
      </c>
      <c r="AR407" t="str">
        <f t="shared" si="237"/>
        <v>Macon</v>
      </c>
      <c r="AS407" t="s">
        <v>1568</v>
      </c>
      <c r="AT407" s="148">
        <v>2</v>
      </c>
      <c r="AV407" s="91">
        <v>13</v>
      </c>
      <c r="AW407" s="93">
        <v>193</v>
      </c>
      <c r="AX407" s="99">
        <f t="shared" si="236"/>
        <v>13193</v>
      </c>
      <c r="AZ407" s="7" t="s">
        <v>3053</v>
      </c>
      <c r="BA407" t="s">
        <v>3290</v>
      </c>
    </row>
    <row r="408" spans="1:53" hidden="1" outlineLevel="1">
      <c r="A408" t="s">
        <v>1421</v>
      </c>
      <c r="B408" t="s">
        <v>1568</v>
      </c>
      <c r="C408" s="1">
        <f t="shared" ref="C408:C439" si="239">SUM(P408:AG408)</f>
        <v>3818</v>
      </c>
      <c r="D408" s="7">
        <f>IF(P408&gt;0,RANK(P408,(P408:R408,S408:AG408)),0)</f>
        <v>7</v>
      </c>
      <c r="E408" s="7">
        <f>IF(Q408&gt;0,RANK(Q408,(P408:R408,S408:AG408)),0)</f>
        <v>1</v>
      </c>
      <c r="F408" s="7">
        <f>IF(R408&gt;0,RANK(R408,(P408:R408,S408:AG408)),0)</f>
        <v>3</v>
      </c>
      <c r="G408" s="7">
        <f>IF(S408&gt;0,RANK(S408,(P408:R408,S408:AG408)),0)</f>
        <v>4</v>
      </c>
      <c r="H408" s="48">
        <f t="shared" ref="H408:H439" si="240">MAX(P408:Y408)-LARGE(P408:Y408,2)</f>
        <v>1013</v>
      </c>
      <c r="I408" s="163">
        <f t="shared" si="238"/>
        <v>0.26532215819800942</v>
      </c>
      <c r="J408" s="2"/>
      <c r="K408" s="2">
        <f t="shared" ref="K408:K439" si="241">IF($C408=0,"-",P408/$C408)</f>
        <v>1.0476689366160294E-3</v>
      </c>
      <c r="L408" s="2">
        <f t="shared" ref="L408:L439" si="242">IF($C408=0,"-",Q408/$C408)</f>
        <v>0.52331063383970666</v>
      </c>
      <c r="M408" s="2">
        <f t="shared" ref="M408:M439" si="243">IF($C408=0,"-",R408/$C408)</f>
        <v>0.15243583027763227</v>
      </c>
      <c r="N408" s="2">
        <f t="shared" si="221"/>
        <v>5.8931377684651648E-2</v>
      </c>
      <c r="O408" s="2">
        <f t="shared" si="222"/>
        <v>0.26427448926139341</v>
      </c>
      <c r="P408" s="1">
        <v>4</v>
      </c>
      <c r="Q408" s="1">
        <v>1998</v>
      </c>
      <c r="R408" s="1">
        <v>582</v>
      </c>
      <c r="S408" s="1">
        <v>225</v>
      </c>
      <c r="T408" s="1">
        <v>985</v>
      </c>
      <c r="U408" s="1">
        <v>10</v>
      </c>
      <c r="V408" s="1">
        <v>9</v>
      </c>
      <c r="AC408" s="1">
        <v>3</v>
      </c>
      <c r="AF408" s="1">
        <v>2</v>
      </c>
      <c r="AI408" s="7">
        <f t="shared" ref="AI408:AI439" si="244">IF(T408&gt;0,RANK(T408,(P408:Z408)),0)</f>
        <v>2</v>
      </c>
      <c r="AJ408" s="7">
        <f t="shared" ref="AJ408:AJ439" si="245">IF(U408&gt;0,RANK(U408,(P408:Z408)),0)</f>
        <v>5</v>
      </c>
      <c r="AK408" s="7">
        <f t="shared" ref="AK408:AK439" si="246">IF(V408&gt;0,RANK(V408,(P408:Z408)),0)</f>
        <v>6</v>
      </c>
      <c r="AL408" s="7">
        <f t="shared" ref="AL408:AL439" si="247">IF(W408&gt;0,RANK(W408,(P408:Z408)),0)</f>
        <v>0</v>
      </c>
      <c r="AM408" s="2">
        <f t="shared" ref="AM408:AM439" si="248">IF($C408=0,"-",T408/$C408)</f>
        <v>0.25798847564169725</v>
      </c>
      <c r="AN408" s="2">
        <f t="shared" ref="AN408:AN439" si="249">IF($C408=0,"-",U408/$C408)</f>
        <v>2.6191723415400735E-3</v>
      </c>
      <c r="AO408" s="2">
        <f t="shared" ref="AO408:AO439" si="250">IF($C408=0,"-",V408/$C408)</f>
        <v>2.3572551073860661E-3</v>
      </c>
      <c r="AP408" s="2">
        <f t="shared" ref="AP408:AP439" si="251">IF($C408=0,"-",W408/$C408)</f>
        <v>0</v>
      </c>
      <c r="AR408" t="str">
        <f t="shared" si="237"/>
        <v>Madison</v>
      </c>
      <c r="AS408" t="s">
        <v>1568</v>
      </c>
      <c r="AT408" s="148">
        <v>9</v>
      </c>
      <c r="AV408" s="91">
        <v>13</v>
      </c>
      <c r="AW408" s="93">
        <v>195</v>
      </c>
      <c r="AX408" s="99">
        <f t="shared" ref="AX408:AX439" si="252">AV408*1000+AW408</f>
        <v>13195</v>
      </c>
      <c r="AZ408" s="7" t="s">
        <v>3053</v>
      </c>
      <c r="BA408" t="s">
        <v>3290</v>
      </c>
    </row>
    <row r="409" spans="1:53" hidden="1" outlineLevel="1">
      <c r="A409" t="s">
        <v>1322</v>
      </c>
      <c r="B409" t="s">
        <v>1568</v>
      </c>
      <c r="C409" s="1">
        <f t="shared" si="239"/>
        <v>527</v>
      </c>
      <c r="D409" s="7">
        <f>IF(P409&gt;0,RANK(P409,(P409:R409,S409:AG409)),0)</f>
        <v>0</v>
      </c>
      <c r="E409" s="7">
        <f>IF(Q409&gt;0,RANK(Q409,(P409:R409,S409:AG409)),0)</f>
        <v>1</v>
      </c>
      <c r="F409" s="7">
        <f>IF(R409&gt;0,RANK(R409,(P409:R409,S409:AG409)),0)</f>
        <v>3</v>
      </c>
      <c r="G409" s="7">
        <f>IF(S409&gt;0,RANK(S409,(P409:R409,S409:AG409)),0)</f>
        <v>4</v>
      </c>
      <c r="H409" s="48">
        <f t="shared" si="240"/>
        <v>34</v>
      </c>
      <c r="I409" s="163">
        <f t="shared" si="238"/>
        <v>6.4516129032258063E-2</v>
      </c>
      <c r="J409" s="2"/>
      <c r="K409" s="2">
        <f t="shared" si="241"/>
        <v>0</v>
      </c>
      <c r="L409" s="2">
        <f t="shared" si="242"/>
        <v>0.42314990512333966</v>
      </c>
      <c r="M409" s="2">
        <f t="shared" si="243"/>
        <v>0.16508538899430741</v>
      </c>
      <c r="N409" s="2">
        <f t="shared" si="221"/>
        <v>4.743833017077799E-2</v>
      </c>
      <c r="O409" s="2">
        <f t="shared" si="222"/>
        <v>0.364326375711575</v>
      </c>
      <c r="P409" s="1">
        <v>0</v>
      </c>
      <c r="Q409" s="1">
        <v>223</v>
      </c>
      <c r="R409" s="1">
        <v>87</v>
      </c>
      <c r="S409" s="1">
        <v>25</v>
      </c>
      <c r="T409" s="1">
        <v>189</v>
      </c>
      <c r="U409" s="1">
        <v>1</v>
      </c>
      <c r="V409" s="1">
        <v>1</v>
      </c>
      <c r="AC409" s="1">
        <v>0</v>
      </c>
      <c r="AF409" s="1">
        <v>1</v>
      </c>
      <c r="AI409" s="7">
        <f t="shared" si="244"/>
        <v>2</v>
      </c>
      <c r="AJ409" s="7">
        <f t="shared" si="245"/>
        <v>5</v>
      </c>
      <c r="AK409" s="7">
        <f t="shared" si="246"/>
        <v>5</v>
      </c>
      <c r="AL409" s="7">
        <f t="shared" si="247"/>
        <v>0</v>
      </c>
      <c r="AM409" s="2">
        <f t="shared" si="248"/>
        <v>0.3586337760910816</v>
      </c>
      <c r="AN409" s="2">
        <f t="shared" si="249"/>
        <v>1.8975332068311196E-3</v>
      </c>
      <c r="AO409" s="2">
        <f t="shared" si="250"/>
        <v>1.8975332068311196E-3</v>
      </c>
      <c r="AP409" s="2">
        <f t="shared" si="251"/>
        <v>0</v>
      </c>
      <c r="AR409" t="str">
        <f t="shared" si="237"/>
        <v>Marion</v>
      </c>
      <c r="AS409" t="s">
        <v>1568</v>
      </c>
      <c r="AT409" s="148">
        <v>2</v>
      </c>
      <c r="AV409" s="91">
        <v>13</v>
      </c>
      <c r="AW409" s="93">
        <v>197</v>
      </c>
      <c r="AX409" s="99">
        <f t="shared" si="252"/>
        <v>13197</v>
      </c>
      <c r="AZ409" s="7" t="s">
        <v>3053</v>
      </c>
      <c r="BA409" t="s">
        <v>3290</v>
      </c>
    </row>
    <row r="410" spans="1:53" hidden="1" outlineLevel="1">
      <c r="A410" t="s">
        <v>1546</v>
      </c>
      <c r="B410" t="s">
        <v>1568</v>
      </c>
      <c r="C410" s="1">
        <f t="shared" si="239"/>
        <v>2072</v>
      </c>
      <c r="D410" s="7">
        <f>IF(P410&gt;0,RANK(P410,(P410:R410,S410:AG410)),0)</f>
        <v>7</v>
      </c>
      <c r="E410" s="7">
        <f>IF(Q410&gt;0,RANK(Q410,(P410:R410,S410:AG410)),0)</f>
        <v>1</v>
      </c>
      <c r="F410" s="7">
        <f>IF(R410&gt;0,RANK(R410,(P410:R410,S410:AG410)),0)</f>
        <v>3</v>
      </c>
      <c r="G410" s="7">
        <f>IF(S410&gt;0,RANK(S410,(P410:R410,S410:AG410)),0)</f>
        <v>4</v>
      </c>
      <c r="H410" s="48">
        <f t="shared" si="240"/>
        <v>793</v>
      </c>
      <c r="I410" s="163">
        <f t="shared" si="238"/>
        <v>0.38272200772200771</v>
      </c>
      <c r="J410" s="2"/>
      <c r="K410" s="2">
        <f t="shared" si="241"/>
        <v>9.6525096525096527E-4</v>
      </c>
      <c r="L410" s="2">
        <f t="shared" si="242"/>
        <v>0.57673745173745172</v>
      </c>
      <c r="M410" s="2">
        <f t="shared" si="243"/>
        <v>0.1718146718146718</v>
      </c>
      <c r="N410" s="2">
        <f t="shared" si="221"/>
        <v>4.9710424710424708E-2</v>
      </c>
      <c r="O410" s="2">
        <f t="shared" si="222"/>
        <v>0.20077220077220076</v>
      </c>
      <c r="P410" s="1">
        <v>2</v>
      </c>
      <c r="Q410" s="1">
        <v>1195</v>
      </c>
      <c r="R410" s="1">
        <v>356</v>
      </c>
      <c r="S410" s="1">
        <v>103</v>
      </c>
      <c r="T410" s="1">
        <v>402</v>
      </c>
      <c r="U410" s="1">
        <v>10</v>
      </c>
      <c r="V410" s="1">
        <v>4</v>
      </c>
      <c r="AC410" s="1">
        <v>0</v>
      </c>
      <c r="AF410" s="1">
        <v>0</v>
      </c>
      <c r="AI410" s="7">
        <f t="shared" si="244"/>
        <v>2</v>
      </c>
      <c r="AJ410" s="7">
        <f t="shared" si="245"/>
        <v>5</v>
      </c>
      <c r="AK410" s="7">
        <f t="shared" si="246"/>
        <v>6</v>
      </c>
      <c r="AL410" s="7">
        <f t="shared" si="247"/>
        <v>0</v>
      </c>
      <c r="AM410" s="2">
        <f t="shared" si="248"/>
        <v>0.19401544401544402</v>
      </c>
      <c r="AN410" s="2">
        <f t="shared" si="249"/>
        <v>4.8262548262548262E-3</v>
      </c>
      <c r="AO410" s="2">
        <f t="shared" si="250"/>
        <v>1.9305019305019305E-3</v>
      </c>
      <c r="AP410" s="2">
        <f t="shared" si="251"/>
        <v>0</v>
      </c>
      <c r="AR410" t="str">
        <f t="shared" si="237"/>
        <v>Meriwether</v>
      </c>
      <c r="AS410" t="s">
        <v>1568</v>
      </c>
      <c r="AT410" s="148">
        <v>3</v>
      </c>
      <c r="AV410" s="91">
        <v>13</v>
      </c>
      <c r="AW410" s="93">
        <v>199</v>
      </c>
      <c r="AX410" s="99">
        <f t="shared" si="252"/>
        <v>13199</v>
      </c>
      <c r="AZ410" s="7" t="s">
        <v>3053</v>
      </c>
      <c r="BA410" t="s">
        <v>3290</v>
      </c>
    </row>
    <row r="411" spans="1:53" hidden="1" outlineLevel="1">
      <c r="A411" t="s">
        <v>720</v>
      </c>
      <c r="B411" t="s">
        <v>1568</v>
      </c>
      <c r="C411" s="1">
        <f t="shared" si="239"/>
        <v>733</v>
      </c>
      <c r="D411" s="7">
        <f>IF(P411&gt;0,RANK(P411,(P411:R411,S411:AG411)),0)</f>
        <v>6</v>
      </c>
      <c r="E411" s="7">
        <f>IF(Q411&gt;0,RANK(Q411,(P411:R411,S411:AG411)),0)</f>
        <v>1</v>
      </c>
      <c r="F411" s="7">
        <f>IF(R411&gt;0,RANK(R411,(P411:R411,S411:AG411)),0)</f>
        <v>3</v>
      </c>
      <c r="G411" s="7">
        <f>IF(S411&gt;0,RANK(S411,(P411:R411,S411:AG411)),0)</f>
        <v>4</v>
      </c>
      <c r="H411" s="48">
        <f t="shared" si="240"/>
        <v>213</v>
      </c>
      <c r="I411" s="163">
        <f t="shared" si="238"/>
        <v>0.29058663028649384</v>
      </c>
      <c r="J411" s="2"/>
      <c r="K411" s="2">
        <f t="shared" si="241"/>
        <v>4.0927694406548429E-3</v>
      </c>
      <c r="L411" s="2">
        <f t="shared" si="242"/>
        <v>0.51568894952251021</v>
      </c>
      <c r="M411" s="2">
        <f t="shared" si="243"/>
        <v>0.18963165075034105</v>
      </c>
      <c r="N411" s="2">
        <f t="shared" si="221"/>
        <v>5.3206002728512961E-2</v>
      </c>
      <c r="O411" s="2">
        <f t="shared" si="222"/>
        <v>0.23738062755798095</v>
      </c>
      <c r="P411" s="1">
        <v>3</v>
      </c>
      <c r="Q411" s="1">
        <v>378</v>
      </c>
      <c r="R411" s="1">
        <v>139</v>
      </c>
      <c r="S411" s="1">
        <v>39</v>
      </c>
      <c r="T411" s="1">
        <v>165</v>
      </c>
      <c r="U411" s="1">
        <v>1</v>
      </c>
      <c r="V411" s="1">
        <v>6</v>
      </c>
      <c r="AC411" s="1">
        <v>1</v>
      </c>
      <c r="AF411" s="1">
        <v>1</v>
      </c>
      <c r="AI411" s="7">
        <f t="shared" si="244"/>
        <v>2</v>
      </c>
      <c r="AJ411" s="7">
        <f t="shared" si="245"/>
        <v>7</v>
      </c>
      <c r="AK411" s="7">
        <f t="shared" si="246"/>
        <v>5</v>
      </c>
      <c r="AL411" s="7">
        <f t="shared" si="247"/>
        <v>0</v>
      </c>
      <c r="AM411" s="2">
        <f t="shared" si="248"/>
        <v>0.22510231923601637</v>
      </c>
      <c r="AN411" s="2">
        <f t="shared" si="249"/>
        <v>1.364256480218281E-3</v>
      </c>
      <c r="AO411" s="2">
        <f t="shared" si="250"/>
        <v>8.1855388813096858E-3</v>
      </c>
      <c r="AP411" s="2">
        <f t="shared" si="251"/>
        <v>0</v>
      </c>
      <c r="AR411" t="str">
        <f t="shared" si="237"/>
        <v>Miller</v>
      </c>
      <c r="AS411" t="s">
        <v>1568</v>
      </c>
      <c r="AT411" s="148">
        <v>2</v>
      </c>
      <c r="AV411" s="91">
        <v>13</v>
      </c>
      <c r="AW411" s="93">
        <v>201</v>
      </c>
      <c r="AX411" s="99">
        <f t="shared" si="252"/>
        <v>13201</v>
      </c>
      <c r="AZ411" s="7" t="s">
        <v>3053</v>
      </c>
      <c r="BA411" t="s">
        <v>3290</v>
      </c>
    </row>
    <row r="412" spans="1:53" hidden="1" outlineLevel="1">
      <c r="A412" t="s">
        <v>390</v>
      </c>
      <c r="B412" t="s">
        <v>1568</v>
      </c>
      <c r="C412" s="1">
        <f t="shared" si="239"/>
        <v>1510</v>
      </c>
      <c r="D412" s="7">
        <f>IF(P412&gt;0,RANK(P412,(P412:R412,S412:AG412)),0)</f>
        <v>7</v>
      </c>
      <c r="E412" s="7">
        <f>IF(Q412&gt;0,RANK(Q412,(P412:R412,S412:AG412)),0)</f>
        <v>1</v>
      </c>
      <c r="F412" s="7">
        <f>IF(R412&gt;0,RANK(R412,(P412:R412,S412:AG412)),0)</f>
        <v>3</v>
      </c>
      <c r="G412" s="7">
        <f>IF(S412&gt;0,RANK(S412,(P412:R412,S412:AG412)),0)</f>
        <v>4</v>
      </c>
      <c r="H412" s="48">
        <f t="shared" si="240"/>
        <v>508</v>
      </c>
      <c r="I412" s="163">
        <f t="shared" si="238"/>
        <v>0.33642384105960266</v>
      </c>
      <c r="J412" s="2"/>
      <c r="K412" s="2">
        <f t="shared" si="241"/>
        <v>1.3245033112582781E-3</v>
      </c>
      <c r="L412" s="2">
        <f t="shared" si="242"/>
        <v>0.54238410596026487</v>
      </c>
      <c r="M412" s="2">
        <f t="shared" si="243"/>
        <v>0.20066225165562915</v>
      </c>
      <c r="N412" s="2">
        <f t="shared" si="221"/>
        <v>4.105960264900662E-2</v>
      </c>
      <c r="O412" s="2">
        <f t="shared" si="222"/>
        <v>0.21456953642384105</v>
      </c>
      <c r="P412" s="1">
        <v>2</v>
      </c>
      <c r="Q412" s="1">
        <v>819</v>
      </c>
      <c r="R412" s="1">
        <v>303</v>
      </c>
      <c r="S412" s="1">
        <v>62</v>
      </c>
      <c r="T412" s="1">
        <v>311</v>
      </c>
      <c r="U412" s="1">
        <v>6</v>
      </c>
      <c r="V412" s="1">
        <v>1</v>
      </c>
      <c r="AC412" s="1">
        <v>2</v>
      </c>
      <c r="AF412" s="1">
        <v>4</v>
      </c>
      <c r="AI412" s="7">
        <f t="shared" si="244"/>
        <v>2</v>
      </c>
      <c r="AJ412" s="7">
        <f t="shared" si="245"/>
        <v>5</v>
      </c>
      <c r="AK412" s="7">
        <f t="shared" si="246"/>
        <v>7</v>
      </c>
      <c r="AL412" s="7">
        <f t="shared" si="247"/>
        <v>0</v>
      </c>
      <c r="AM412" s="2">
        <f t="shared" si="248"/>
        <v>0.20596026490066224</v>
      </c>
      <c r="AN412" s="2">
        <f t="shared" si="249"/>
        <v>3.9735099337748344E-3</v>
      </c>
      <c r="AO412" s="2">
        <f t="shared" si="250"/>
        <v>6.6225165562913907E-4</v>
      </c>
      <c r="AP412" s="2">
        <f t="shared" si="251"/>
        <v>0</v>
      </c>
      <c r="AR412" t="str">
        <f t="shared" si="237"/>
        <v>Mitchell</v>
      </c>
      <c r="AS412" t="s">
        <v>1568</v>
      </c>
      <c r="AT412" s="148">
        <v>2</v>
      </c>
      <c r="AV412" s="91">
        <v>13</v>
      </c>
      <c r="AW412" s="93">
        <v>205</v>
      </c>
      <c r="AX412" s="99">
        <f t="shared" si="252"/>
        <v>13205</v>
      </c>
      <c r="AZ412" s="7" t="s">
        <v>3053</v>
      </c>
      <c r="BA412" t="s">
        <v>3290</v>
      </c>
    </row>
    <row r="413" spans="1:53" hidden="1" outlineLevel="1">
      <c r="A413" t="s">
        <v>350</v>
      </c>
      <c r="B413" t="s">
        <v>1568</v>
      </c>
      <c r="C413" s="1">
        <f t="shared" si="239"/>
        <v>3842</v>
      </c>
      <c r="D413" s="7">
        <f>IF(P413&gt;0,RANK(P413,(P413:R413,S413:AG413)),0)</f>
        <v>6</v>
      </c>
      <c r="E413" s="7">
        <f>IF(Q413&gt;0,RANK(Q413,(P413:R413,S413:AG413)),0)</f>
        <v>1</v>
      </c>
      <c r="F413" s="7">
        <f>IF(R413&gt;0,RANK(R413,(P413:R413,S413:AG413)),0)</f>
        <v>3</v>
      </c>
      <c r="G413" s="7">
        <f>IF(S413&gt;0,RANK(S413,(P413:R413,S413:AG413)),0)</f>
        <v>4</v>
      </c>
      <c r="H413" s="48">
        <f t="shared" si="240"/>
        <v>1319</v>
      </c>
      <c r="I413" s="163">
        <f t="shared" si="238"/>
        <v>0.34331077563768869</v>
      </c>
      <c r="J413" s="2"/>
      <c r="K413" s="2">
        <f t="shared" si="241"/>
        <v>1.3014055179593961E-3</v>
      </c>
      <c r="L413" s="2">
        <f t="shared" si="242"/>
        <v>0.54294638209266011</v>
      </c>
      <c r="M413" s="2">
        <f t="shared" si="243"/>
        <v>0.1931285788651744</v>
      </c>
      <c r="N413" s="2">
        <f t="shared" si="221"/>
        <v>6.0124934929724101E-2</v>
      </c>
      <c r="O413" s="2">
        <f t="shared" si="222"/>
        <v>0.20249869859448194</v>
      </c>
      <c r="P413" s="1">
        <v>5</v>
      </c>
      <c r="Q413" s="1">
        <v>2086</v>
      </c>
      <c r="R413" s="1">
        <v>742</v>
      </c>
      <c r="S413" s="1">
        <v>231</v>
      </c>
      <c r="T413" s="1">
        <v>767</v>
      </c>
      <c r="U413" s="1">
        <v>6</v>
      </c>
      <c r="V413" s="1">
        <v>3</v>
      </c>
      <c r="AC413" s="1">
        <v>2</v>
      </c>
      <c r="AF413" s="1">
        <v>0</v>
      </c>
      <c r="AI413" s="7">
        <f t="shared" si="244"/>
        <v>2</v>
      </c>
      <c r="AJ413" s="7">
        <f t="shared" si="245"/>
        <v>5</v>
      </c>
      <c r="AK413" s="7">
        <f t="shared" si="246"/>
        <v>7</v>
      </c>
      <c r="AL413" s="7">
        <f t="shared" si="247"/>
        <v>0</v>
      </c>
      <c r="AM413" s="2">
        <f t="shared" si="248"/>
        <v>0.19963560645497136</v>
      </c>
      <c r="AN413" s="2">
        <f t="shared" si="249"/>
        <v>1.5616866215512754E-3</v>
      </c>
      <c r="AO413" s="2">
        <f t="shared" si="250"/>
        <v>7.8084331077563768E-4</v>
      </c>
      <c r="AP413" s="2">
        <f t="shared" si="251"/>
        <v>0</v>
      </c>
      <c r="AR413" t="str">
        <f t="shared" si="237"/>
        <v>Monroe</v>
      </c>
      <c r="AS413" t="s">
        <v>1568</v>
      </c>
      <c r="AT413" s="148">
        <v>8</v>
      </c>
      <c r="AV413" s="91">
        <v>13</v>
      </c>
      <c r="AW413" s="93">
        <v>207</v>
      </c>
      <c r="AX413" s="99">
        <f t="shared" si="252"/>
        <v>13207</v>
      </c>
      <c r="AZ413" s="7" t="s">
        <v>3053</v>
      </c>
      <c r="BA413" t="s">
        <v>3290</v>
      </c>
    </row>
    <row r="414" spans="1:53" hidden="1" outlineLevel="1">
      <c r="A414" t="s">
        <v>402</v>
      </c>
      <c r="B414" t="s">
        <v>1568</v>
      </c>
      <c r="C414" s="1">
        <f t="shared" si="239"/>
        <v>985</v>
      </c>
      <c r="D414" s="7">
        <f>IF(P414&gt;0,RANK(P414,(P414:R414,S414:AG414)),0)</f>
        <v>7</v>
      </c>
      <c r="E414" s="7">
        <f>IF(Q414&gt;0,RANK(Q414,(P414:R414,S414:AG414)),0)</f>
        <v>1</v>
      </c>
      <c r="F414" s="7">
        <f>IF(R414&gt;0,RANK(R414,(P414:R414,S414:AG414)),0)</f>
        <v>3</v>
      </c>
      <c r="G414" s="7">
        <f>IF(S414&gt;0,RANK(S414,(P414:R414,S414:AG414)),0)</f>
        <v>4</v>
      </c>
      <c r="H414" s="48">
        <f t="shared" si="240"/>
        <v>306</v>
      </c>
      <c r="I414" s="163">
        <f t="shared" si="238"/>
        <v>0.31065989847715736</v>
      </c>
      <c r="J414" s="2"/>
      <c r="K414" s="2">
        <f t="shared" si="241"/>
        <v>5.076142131979695E-3</v>
      </c>
      <c r="L414" s="2">
        <f t="shared" si="242"/>
        <v>0.53604060913705587</v>
      </c>
      <c r="M414" s="2">
        <f t="shared" si="243"/>
        <v>0.15939086294416244</v>
      </c>
      <c r="N414" s="2">
        <f t="shared" si="221"/>
        <v>4.6700507614213196E-2</v>
      </c>
      <c r="O414" s="2">
        <f t="shared" si="222"/>
        <v>0.2527918781725888</v>
      </c>
      <c r="P414" s="1">
        <v>5</v>
      </c>
      <c r="Q414" s="1">
        <v>528</v>
      </c>
      <c r="R414" s="1">
        <v>157</v>
      </c>
      <c r="S414" s="1">
        <v>46</v>
      </c>
      <c r="T414" s="1">
        <v>222</v>
      </c>
      <c r="U414" s="1">
        <v>14</v>
      </c>
      <c r="V414" s="1">
        <v>2</v>
      </c>
      <c r="AC414" s="1">
        <v>7</v>
      </c>
      <c r="AF414" s="1">
        <v>4</v>
      </c>
      <c r="AI414" s="7">
        <f t="shared" si="244"/>
        <v>2</v>
      </c>
      <c r="AJ414" s="7">
        <f t="shared" si="245"/>
        <v>5</v>
      </c>
      <c r="AK414" s="7">
        <f t="shared" si="246"/>
        <v>7</v>
      </c>
      <c r="AL414" s="7">
        <f t="shared" si="247"/>
        <v>0</v>
      </c>
      <c r="AM414" s="2">
        <f t="shared" si="248"/>
        <v>0.22538071065989848</v>
      </c>
      <c r="AN414" s="2">
        <f t="shared" si="249"/>
        <v>1.4213197969543147E-2</v>
      </c>
      <c r="AO414" s="2">
        <f t="shared" si="250"/>
        <v>2.0304568527918783E-3</v>
      </c>
      <c r="AP414" s="2">
        <f t="shared" si="251"/>
        <v>0</v>
      </c>
      <c r="AR414" t="str">
        <f t="shared" si="237"/>
        <v>Montgomery</v>
      </c>
      <c r="AS414" t="s">
        <v>1568</v>
      </c>
      <c r="AT414" s="148">
        <v>12</v>
      </c>
      <c r="AV414" s="91">
        <v>13</v>
      </c>
      <c r="AW414" s="93">
        <v>209</v>
      </c>
      <c r="AX414" s="99">
        <f t="shared" si="252"/>
        <v>13209</v>
      </c>
      <c r="AZ414" s="7" t="s">
        <v>3053</v>
      </c>
      <c r="BA414" t="s">
        <v>3290</v>
      </c>
    </row>
    <row r="415" spans="1:53" hidden="1" outlineLevel="1">
      <c r="A415" t="s">
        <v>374</v>
      </c>
      <c r="B415" t="s">
        <v>1568</v>
      </c>
      <c r="C415" s="1">
        <f t="shared" si="239"/>
        <v>2914</v>
      </c>
      <c r="D415" s="7">
        <f>IF(P415&gt;0,RANK(P415,(P415:R415,S415:AG415)),0)</f>
        <v>6</v>
      </c>
      <c r="E415" s="7">
        <f>IF(Q415&gt;0,RANK(Q415,(P415:R415,S415:AG415)),0)</f>
        <v>1</v>
      </c>
      <c r="F415" s="7">
        <f>IF(R415&gt;0,RANK(R415,(P415:R415,S415:AG415)),0)</f>
        <v>2</v>
      </c>
      <c r="G415" s="7">
        <f>IF(S415&gt;0,RANK(S415,(P415:R415,S415:AG415)),0)</f>
        <v>4</v>
      </c>
      <c r="H415" s="48">
        <f t="shared" si="240"/>
        <v>1038</v>
      </c>
      <c r="I415" s="163">
        <f t="shared" si="238"/>
        <v>0.35621139327385037</v>
      </c>
      <c r="J415" s="2"/>
      <c r="K415" s="2">
        <f t="shared" si="241"/>
        <v>1.3726835964310226E-3</v>
      </c>
      <c r="L415" s="2">
        <f t="shared" si="242"/>
        <v>0.55868222374742627</v>
      </c>
      <c r="M415" s="2">
        <f t="shared" si="243"/>
        <v>0.20247083047357584</v>
      </c>
      <c r="N415" s="2">
        <f t="shared" si="221"/>
        <v>5.0446122168840084E-2</v>
      </c>
      <c r="O415" s="2">
        <f t="shared" si="222"/>
        <v>0.18702814001372675</v>
      </c>
      <c r="P415" s="1">
        <v>4</v>
      </c>
      <c r="Q415" s="1">
        <v>1628</v>
      </c>
      <c r="R415" s="1">
        <v>590</v>
      </c>
      <c r="S415" s="1">
        <v>147</v>
      </c>
      <c r="T415" s="1">
        <v>530</v>
      </c>
      <c r="U415" s="1">
        <v>2</v>
      </c>
      <c r="V415" s="1">
        <v>6</v>
      </c>
      <c r="AC415" s="1">
        <v>4</v>
      </c>
      <c r="AF415" s="1">
        <v>3</v>
      </c>
      <c r="AI415" s="7">
        <f t="shared" si="244"/>
        <v>3</v>
      </c>
      <c r="AJ415" s="7">
        <f t="shared" si="245"/>
        <v>7</v>
      </c>
      <c r="AK415" s="7">
        <f t="shared" si="246"/>
        <v>5</v>
      </c>
      <c r="AL415" s="7">
        <f t="shared" si="247"/>
        <v>0</v>
      </c>
      <c r="AM415" s="2">
        <f t="shared" si="248"/>
        <v>0.18188057652711051</v>
      </c>
      <c r="AN415" s="2">
        <f t="shared" si="249"/>
        <v>6.863417982155113E-4</v>
      </c>
      <c r="AO415" s="2">
        <f t="shared" si="250"/>
        <v>2.0590253946465341E-3</v>
      </c>
      <c r="AP415" s="2">
        <f t="shared" si="251"/>
        <v>0</v>
      </c>
      <c r="AR415" t="str">
        <f t="shared" si="237"/>
        <v>Morgan</v>
      </c>
      <c r="AS415" t="s">
        <v>1568</v>
      </c>
      <c r="AT415" s="148">
        <v>10</v>
      </c>
      <c r="AV415" s="91">
        <v>13</v>
      </c>
      <c r="AW415" s="93">
        <v>211</v>
      </c>
      <c r="AX415" s="99">
        <f t="shared" si="252"/>
        <v>13211</v>
      </c>
      <c r="AZ415" s="7" t="s">
        <v>3053</v>
      </c>
      <c r="BA415" t="s">
        <v>3290</v>
      </c>
    </row>
    <row r="416" spans="1:53" hidden="1" outlineLevel="1">
      <c r="A416" t="s">
        <v>2420</v>
      </c>
      <c r="B416" t="s">
        <v>1568</v>
      </c>
      <c r="C416" s="1">
        <f t="shared" si="239"/>
        <v>3353</v>
      </c>
      <c r="D416" s="7">
        <f>IF(P416&gt;0,RANK(P416,(P416:R416,S416:AG416)),0)</f>
        <v>8</v>
      </c>
      <c r="E416" s="7">
        <f>IF(Q416&gt;0,RANK(Q416,(P416:R416,S416:AG416)),0)</f>
        <v>1</v>
      </c>
      <c r="F416" s="7">
        <f>IF(R416&gt;0,RANK(R416,(P416:R416,S416:AG416)),0)</f>
        <v>3</v>
      </c>
      <c r="G416" s="7">
        <f>IF(S416&gt;0,RANK(S416,(P416:R416,S416:AG416)),0)</f>
        <v>4</v>
      </c>
      <c r="H416" s="48">
        <f t="shared" si="240"/>
        <v>1053</v>
      </c>
      <c r="I416" s="163">
        <f t="shared" si="238"/>
        <v>0.31404712198031615</v>
      </c>
      <c r="J416" s="2"/>
      <c r="K416" s="2">
        <f t="shared" si="241"/>
        <v>5.9648076349537731E-4</v>
      </c>
      <c r="L416" s="2">
        <f t="shared" si="242"/>
        <v>0.54756934088875631</v>
      </c>
      <c r="M416" s="2">
        <f t="shared" si="243"/>
        <v>0.14196242171189979</v>
      </c>
      <c r="N416" s="2">
        <f t="shared" si="221"/>
        <v>7.1279451237697578E-2</v>
      </c>
      <c r="O416" s="2">
        <f t="shared" si="222"/>
        <v>0.23859230539815096</v>
      </c>
      <c r="P416" s="1">
        <v>2</v>
      </c>
      <c r="Q416" s="1">
        <v>1836</v>
      </c>
      <c r="R416" s="1">
        <v>476</v>
      </c>
      <c r="S416" s="1">
        <v>239</v>
      </c>
      <c r="T416" s="1">
        <v>783</v>
      </c>
      <c r="U416" s="1">
        <v>6</v>
      </c>
      <c r="V416" s="1">
        <v>7</v>
      </c>
      <c r="AC416" s="1">
        <v>0</v>
      </c>
      <c r="AF416" s="1">
        <v>4</v>
      </c>
      <c r="AI416" s="7">
        <f t="shared" si="244"/>
        <v>2</v>
      </c>
      <c r="AJ416" s="7">
        <f t="shared" si="245"/>
        <v>6</v>
      </c>
      <c r="AK416" s="7">
        <f t="shared" si="246"/>
        <v>5</v>
      </c>
      <c r="AL416" s="7">
        <f t="shared" si="247"/>
        <v>0</v>
      </c>
      <c r="AM416" s="2">
        <f t="shared" si="248"/>
        <v>0.23352221890844022</v>
      </c>
      <c r="AN416" s="2">
        <f t="shared" si="249"/>
        <v>1.7894422904861319E-3</v>
      </c>
      <c r="AO416" s="2">
        <f t="shared" si="250"/>
        <v>2.0876826722338203E-3</v>
      </c>
      <c r="AP416" s="2">
        <f t="shared" si="251"/>
        <v>0</v>
      </c>
      <c r="AR416" t="str">
        <f t="shared" si="237"/>
        <v>Murray</v>
      </c>
      <c r="AS416" t="s">
        <v>1568</v>
      </c>
      <c r="AT416" s="148">
        <v>14</v>
      </c>
      <c r="AV416" s="91">
        <v>13</v>
      </c>
      <c r="AW416" s="93">
        <v>213</v>
      </c>
      <c r="AX416" s="99">
        <f t="shared" si="252"/>
        <v>13213</v>
      </c>
      <c r="AZ416" s="7" t="s">
        <v>3053</v>
      </c>
      <c r="BA416" t="s">
        <v>3290</v>
      </c>
    </row>
    <row r="417" spans="1:53" hidden="1" outlineLevel="1">
      <c r="A417" t="s">
        <v>487</v>
      </c>
      <c r="B417" t="s">
        <v>1568</v>
      </c>
      <c r="C417" s="1">
        <f t="shared" si="239"/>
        <v>9649</v>
      </c>
      <c r="D417" s="7">
        <f>IF(P417&gt;0,RANK(P417,(P417:R417,S417:AG417)),0)</f>
        <v>7</v>
      </c>
      <c r="E417" s="7">
        <f>IF(Q417&gt;0,RANK(Q417,(P417:R417,S417:AG417)),0)</f>
        <v>1</v>
      </c>
      <c r="F417" s="7">
        <f>IF(R417&gt;0,RANK(R417,(P417:R417,S417:AG417)),0)</f>
        <v>2</v>
      </c>
      <c r="G417" s="7">
        <f>IF(S417&gt;0,RANK(S417,(P417:R417,S417:AG417)),0)</f>
        <v>4</v>
      </c>
      <c r="H417" s="48">
        <f t="shared" si="240"/>
        <v>1010</v>
      </c>
      <c r="I417" s="163">
        <f t="shared" si="238"/>
        <v>0.10467405948802985</v>
      </c>
      <c r="J417" s="2"/>
      <c r="K417" s="2">
        <f t="shared" si="241"/>
        <v>1.2436521919369883E-3</v>
      </c>
      <c r="L417" s="2">
        <f t="shared" si="242"/>
        <v>0.40138874494766297</v>
      </c>
      <c r="M417" s="2">
        <f t="shared" si="243"/>
        <v>0.29671468545963314</v>
      </c>
      <c r="N417" s="2">
        <f t="shared" si="221"/>
        <v>4.6844232562959894E-2</v>
      </c>
      <c r="O417" s="2">
        <f t="shared" si="222"/>
        <v>0.253808684837807</v>
      </c>
      <c r="P417" s="1">
        <v>12</v>
      </c>
      <c r="Q417" s="1">
        <v>3873</v>
      </c>
      <c r="R417" s="1">
        <v>2863</v>
      </c>
      <c r="S417" s="1">
        <v>452</v>
      </c>
      <c r="T417" s="1">
        <v>2383</v>
      </c>
      <c r="U417" s="1">
        <v>12</v>
      </c>
      <c r="V417" s="1">
        <v>26</v>
      </c>
      <c r="AC417" s="1">
        <v>17</v>
      </c>
      <c r="AF417" s="1">
        <v>11</v>
      </c>
      <c r="AI417" s="7">
        <f t="shared" si="244"/>
        <v>3</v>
      </c>
      <c r="AJ417" s="7">
        <f t="shared" si="245"/>
        <v>6</v>
      </c>
      <c r="AK417" s="7">
        <f t="shared" si="246"/>
        <v>5</v>
      </c>
      <c r="AL417" s="7">
        <f t="shared" si="247"/>
        <v>0</v>
      </c>
      <c r="AM417" s="2">
        <f t="shared" si="248"/>
        <v>0.2469685977821536</v>
      </c>
      <c r="AN417" s="2">
        <f t="shared" si="249"/>
        <v>1.2436521919369883E-3</v>
      </c>
      <c r="AO417" s="2">
        <f t="shared" si="250"/>
        <v>2.6945797491968078E-3</v>
      </c>
      <c r="AP417" s="2">
        <f t="shared" si="251"/>
        <v>0</v>
      </c>
      <c r="AR417" t="str">
        <f t="shared" si="237"/>
        <v>Muscogee</v>
      </c>
      <c r="AS417" t="s">
        <v>1568</v>
      </c>
      <c r="AT417" s="148"/>
      <c r="AV417" s="91">
        <v>13</v>
      </c>
      <c r="AW417" s="93">
        <v>215</v>
      </c>
      <c r="AX417" s="99">
        <f t="shared" si="252"/>
        <v>13215</v>
      </c>
      <c r="AZ417" s="7" t="s">
        <v>3053</v>
      </c>
      <c r="BA417" t="s">
        <v>3290</v>
      </c>
    </row>
    <row r="418" spans="1:53" hidden="1" outlineLevel="1">
      <c r="A418" t="s">
        <v>2567</v>
      </c>
      <c r="B418" t="s">
        <v>1568</v>
      </c>
      <c r="C418" s="1">
        <f t="shared" si="239"/>
        <v>9130</v>
      </c>
      <c r="D418" s="7">
        <f>IF(P418&gt;0,RANK(P418,(P418:R418,S418:AG418)),0)</f>
        <v>8</v>
      </c>
      <c r="E418" s="7">
        <f>IF(Q418&gt;0,RANK(Q418,(P418:R418,S418:AG418)),0)</f>
        <v>1</v>
      </c>
      <c r="F418" s="7">
        <f>IF(R418&gt;0,RANK(R418,(P418:R418,S418:AG418)),0)</f>
        <v>2</v>
      </c>
      <c r="G418" s="7">
        <f>IF(S418&gt;0,RANK(S418,(P418:R418,S418:AG418)),0)</f>
        <v>4</v>
      </c>
      <c r="H418" s="48">
        <f t="shared" si="240"/>
        <v>3759</v>
      </c>
      <c r="I418" s="163">
        <f t="shared" si="238"/>
        <v>0.41171960569550931</v>
      </c>
      <c r="J418" s="2"/>
      <c r="K418" s="2">
        <f t="shared" si="241"/>
        <v>7.6670317634173059E-4</v>
      </c>
      <c r="L418" s="2">
        <f t="shared" si="242"/>
        <v>0.59397590361445785</v>
      </c>
      <c r="M418" s="2">
        <f t="shared" si="243"/>
        <v>0.18225629791894851</v>
      </c>
      <c r="N418" s="2">
        <f t="shared" si="221"/>
        <v>5.0164293537787515E-2</v>
      </c>
      <c r="O418" s="2">
        <f t="shared" si="222"/>
        <v>0.17283680175246438</v>
      </c>
      <c r="P418" s="1">
        <v>7</v>
      </c>
      <c r="Q418" s="1">
        <v>5423</v>
      </c>
      <c r="R418" s="1">
        <v>1664</v>
      </c>
      <c r="S418" s="1">
        <v>458</v>
      </c>
      <c r="T418" s="1">
        <v>1527</v>
      </c>
      <c r="U418" s="1">
        <v>22</v>
      </c>
      <c r="V418" s="1">
        <v>16</v>
      </c>
      <c r="AC418" s="1">
        <v>9</v>
      </c>
      <c r="AF418" s="1">
        <v>4</v>
      </c>
      <c r="AI418" s="7">
        <f t="shared" si="244"/>
        <v>3</v>
      </c>
      <c r="AJ418" s="7">
        <f t="shared" si="245"/>
        <v>5</v>
      </c>
      <c r="AK418" s="7">
        <f t="shared" si="246"/>
        <v>6</v>
      </c>
      <c r="AL418" s="7">
        <f t="shared" si="247"/>
        <v>0</v>
      </c>
      <c r="AM418" s="2">
        <f t="shared" si="248"/>
        <v>0.16725082146768894</v>
      </c>
      <c r="AN418" s="2">
        <f t="shared" si="249"/>
        <v>2.4096385542168677E-3</v>
      </c>
      <c r="AO418" s="2">
        <f t="shared" si="250"/>
        <v>1.7524644030668128E-3</v>
      </c>
      <c r="AP418" s="2">
        <f t="shared" si="251"/>
        <v>0</v>
      </c>
      <c r="AR418" t="str">
        <f t="shared" si="237"/>
        <v>Newton</v>
      </c>
      <c r="AS418" t="s">
        <v>1568</v>
      </c>
      <c r="AT418" s="148"/>
      <c r="AV418" s="91">
        <v>13</v>
      </c>
      <c r="AW418" s="93">
        <v>217</v>
      </c>
      <c r="AX418" s="99">
        <f t="shared" si="252"/>
        <v>13217</v>
      </c>
      <c r="AZ418" s="7" t="s">
        <v>3053</v>
      </c>
      <c r="BA418" t="s">
        <v>3290</v>
      </c>
    </row>
    <row r="419" spans="1:53" hidden="1" outlineLevel="1">
      <c r="A419" t="s">
        <v>2568</v>
      </c>
      <c r="B419" t="s">
        <v>1568</v>
      </c>
      <c r="C419" s="1">
        <f t="shared" si="239"/>
        <v>5706</v>
      </c>
      <c r="D419" s="7">
        <f>IF(P419&gt;0,RANK(P419,(P419:R419,S419:AG419)),0)</f>
        <v>5</v>
      </c>
      <c r="E419" s="7">
        <f>IF(Q419&gt;0,RANK(Q419,(P419:R419,S419:AG419)),0)</f>
        <v>1</v>
      </c>
      <c r="F419" s="7">
        <f>IF(R419&gt;0,RANK(R419,(P419:R419,S419:AG419)),0)</f>
        <v>2</v>
      </c>
      <c r="G419" s="7">
        <f>IF(S419&gt;0,RANK(S419,(P419:R419,S419:AG419)),0)</f>
        <v>4</v>
      </c>
      <c r="H419" s="48">
        <f t="shared" si="240"/>
        <v>1225</v>
      </c>
      <c r="I419" s="163">
        <f t="shared" si="238"/>
        <v>0.21468629512793549</v>
      </c>
      <c r="J419" s="2"/>
      <c r="K419" s="2">
        <f t="shared" si="241"/>
        <v>1.5772870662460567E-3</v>
      </c>
      <c r="L419" s="2">
        <f t="shared" si="242"/>
        <v>0.47423764458464773</v>
      </c>
      <c r="M419" s="2">
        <f t="shared" si="243"/>
        <v>0.25955134945671221</v>
      </c>
      <c r="N419" s="2">
        <f t="shared" si="221"/>
        <v>6.9926393270241846E-2</v>
      </c>
      <c r="O419" s="2">
        <f t="shared" si="222"/>
        <v>0.19470732562215221</v>
      </c>
      <c r="P419" s="1">
        <v>9</v>
      </c>
      <c r="Q419" s="1">
        <v>2706</v>
      </c>
      <c r="R419" s="1">
        <v>1481</v>
      </c>
      <c r="S419" s="1">
        <v>399</v>
      </c>
      <c r="T419" s="1">
        <v>1091</v>
      </c>
      <c r="U419" s="1">
        <v>6</v>
      </c>
      <c r="V419" s="1">
        <v>5</v>
      </c>
      <c r="AC419" s="1">
        <v>7</v>
      </c>
      <c r="AF419" s="1">
        <v>2</v>
      </c>
      <c r="AI419" s="7">
        <f t="shared" si="244"/>
        <v>3</v>
      </c>
      <c r="AJ419" s="7">
        <f t="shared" si="245"/>
        <v>6</v>
      </c>
      <c r="AK419" s="7">
        <f t="shared" si="246"/>
        <v>7</v>
      </c>
      <c r="AL419" s="7">
        <f t="shared" si="247"/>
        <v>0</v>
      </c>
      <c r="AM419" s="2">
        <f t="shared" si="248"/>
        <v>0.19120224325271643</v>
      </c>
      <c r="AN419" s="2">
        <f t="shared" si="249"/>
        <v>1.0515247108307045E-3</v>
      </c>
      <c r="AO419" s="2">
        <f t="shared" si="250"/>
        <v>8.7627059235892044E-4</v>
      </c>
      <c r="AP419" s="2">
        <f t="shared" si="251"/>
        <v>0</v>
      </c>
      <c r="AR419" t="str">
        <f t="shared" si="237"/>
        <v>Oconee</v>
      </c>
      <c r="AS419" t="s">
        <v>1568</v>
      </c>
      <c r="AT419" s="148">
        <v>10</v>
      </c>
      <c r="AV419" s="91">
        <v>13</v>
      </c>
      <c r="AW419" s="93">
        <v>219</v>
      </c>
      <c r="AX419" s="99">
        <f t="shared" si="252"/>
        <v>13219</v>
      </c>
      <c r="AZ419" s="7" t="s">
        <v>3053</v>
      </c>
      <c r="BA419" t="s">
        <v>3290</v>
      </c>
    </row>
    <row r="420" spans="1:53" hidden="1" outlineLevel="1">
      <c r="A420" t="s">
        <v>1476</v>
      </c>
      <c r="B420" t="s">
        <v>1568</v>
      </c>
      <c r="C420" s="1">
        <f t="shared" si="239"/>
        <v>1814</v>
      </c>
      <c r="D420" s="7">
        <f>IF(P420&gt;0,RANK(P420,(P420:R420,S420:AG420)),0)</f>
        <v>0</v>
      </c>
      <c r="E420" s="7">
        <f>IF(Q420&gt;0,RANK(Q420,(P420:R420,S420:AG420)),0)</f>
        <v>1</v>
      </c>
      <c r="F420" s="7">
        <f>IF(R420&gt;0,RANK(R420,(P420:R420,S420:AG420)),0)</f>
        <v>3</v>
      </c>
      <c r="G420" s="7">
        <f>IF(S420&gt;0,RANK(S420,(P420:R420,S420:AG420)),0)</f>
        <v>4</v>
      </c>
      <c r="H420" s="48">
        <f t="shared" si="240"/>
        <v>562</v>
      </c>
      <c r="I420" s="163">
        <f t="shared" si="238"/>
        <v>0.30981256890848952</v>
      </c>
      <c r="J420" s="2"/>
      <c r="K420" s="2">
        <f t="shared" si="241"/>
        <v>0</v>
      </c>
      <c r="L420" s="2">
        <f t="shared" si="242"/>
        <v>0.53472987872105848</v>
      </c>
      <c r="M420" s="2">
        <f t="shared" si="243"/>
        <v>0.16648291069459759</v>
      </c>
      <c r="N420" s="2">
        <f t="shared" si="221"/>
        <v>7.0562293274531424E-2</v>
      </c>
      <c r="O420" s="2">
        <f t="shared" si="222"/>
        <v>0.22822491730981251</v>
      </c>
      <c r="P420" s="1">
        <v>0</v>
      </c>
      <c r="Q420" s="1">
        <v>970</v>
      </c>
      <c r="R420" s="1">
        <v>302</v>
      </c>
      <c r="S420" s="1">
        <v>128</v>
      </c>
      <c r="T420" s="1">
        <v>408</v>
      </c>
      <c r="U420" s="1">
        <v>2</v>
      </c>
      <c r="V420" s="1">
        <v>1</v>
      </c>
      <c r="AC420" s="1">
        <v>2</v>
      </c>
      <c r="AF420" s="1">
        <v>1</v>
      </c>
      <c r="AI420" s="7">
        <f t="shared" si="244"/>
        <v>2</v>
      </c>
      <c r="AJ420" s="7">
        <f t="shared" si="245"/>
        <v>5</v>
      </c>
      <c r="AK420" s="7">
        <f t="shared" si="246"/>
        <v>6</v>
      </c>
      <c r="AL420" s="7">
        <f t="shared" si="247"/>
        <v>0</v>
      </c>
      <c r="AM420" s="2">
        <f t="shared" si="248"/>
        <v>0.22491730981256891</v>
      </c>
      <c r="AN420" s="2">
        <f t="shared" si="249"/>
        <v>1.1025358324145535E-3</v>
      </c>
      <c r="AO420" s="2">
        <f t="shared" si="250"/>
        <v>5.5126791620727675E-4</v>
      </c>
      <c r="AP420" s="2">
        <f t="shared" si="251"/>
        <v>0</v>
      </c>
      <c r="AR420" t="str">
        <f t="shared" si="237"/>
        <v>Oglethorpe</v>
      </c>
      <c r="AS420" t="s">
        <v>1568</v>
      </c>
      <c r="AT420" s="148">
        <v>10</v>
      </c>
      <c r="AV420" s="91">
        <v>13</v>
      </c>
      <c r="AW420" s="93">
        <v>221</v>
      </c>
      <c r="AX420" s="99">
        <f t="shared" si="252"/>
        <v>13221</v>
      </c>
      <c r="AZ420" s="7" t="s">
        <v>3053</v>
      </c>
      <c r="BA420" t="s">
        <v>3290</v>
      </c>
    </row>
    <row r="421" spans="1:53" hidden="1" outlineLevel="1">
      <c r="A421" t="s">
        <v>1748</v>
      </c>
      <c r="B421" t="s">
        <v>1568</v>
      </c>
      <c r="C421" s="1">
        <f t="shared" si="239"/>
        <v>14353</v>
      </c>
      <c r="D421" s="7">
        <f>IF(P421&gt;0,RANK(P421,(P421:R421,S421:AG421)),0)</f>
        <v>8</v>
      </c>
      <c r="E421" s="7">
        <f>IF(Q421&gt;0,RANK(Q421,(P421:R421,S421:AG421)),0)</f>
        <v>1</v>
      </c>
      <c r="F421" s="7">
        <f>IF(R421&gt;0,RANK(R421,(P421:R421,S421:AG421)),0)</f>
        <v>3</v>
      </c>
      <c r="G421" s="7">
        <f>IF(S421&gt;0,RANK(S421,(P421:R421,S421:AG421)),0)</f>
        <v>4</v>
      </c>
      <c r="H421" s="48">
        <f t="shared" si="240"/>
        <v>4940</v>
      </c>
      <c r="I421" s="163">
        <f t="shared" si="238"/>
        <v>0.34417891729951927</v>
      </c>
      <c r="J421" s="2"/>
      <c r="K421" s="2">
        <f t="shared" si="241"/>
        <v>4.8770291925033093E-4</v>
      </c>
      <c r="L421" s="2">
        <f t="shared" si="242"/>
        <v>0.55410018811398309</v>
      </c>
      <c r="M421" s="2">
        <f t="shared" si="243"/>
        <v>0.17188044311293807</v>
      </c>
      <c r="N421" s="2">
        <f t="shared" si="221"/>
        <v>5.9987459067790704E-2</v>
      </c>
      <c r="O421" s="2">
        <f t="shared" si="222"/>
        <v>0.21354420678603778</v>
      </c>
      <c r="P421" s="1">
        <v>7</v>
      </c>
      <c r="Q421" s="1">
        <v>7953</v>
      </c>
      <c r="R421" s="1">
        <v>2467</v>
      </c>
      <c r="S421" s="1">
        <v>861</v>
      </c>
      <c r="T421" s="1">
        <v>3013</v>
      </c>
      <c r="U421" s="1">
        <v>21</v>
      </c>
      <c r="V421" s="1">
        <v>18</v>
      </c>
      <c r="AC421" s="1">
        <v>8</v>
      </c>
      <c r="AF421" s="1">
        <v>5</v>
      </c>
      <c r="AI421" s="7">
        <f t="shared" si="244"/>
        <v>2</v>
      </c>
      <c r="AJ421" s="7">
        <f t="shared" si="245"/>
        <v>5</v>
      </c>
      <c r="AK421" s="7">
        <f t="shared" si="246"/>
        <v>6</v>
      </c>
      <c r="AL421" s="7">
        <f t="shared" si="247"/>
        <v>0</v>
      </c>
      <c r="AM421" s="2">
        <f t="shared" si="248"/>
        <v>0.20992127081446388</v>
      </c>
      <c r="AN421" s="2">
        <f t="shared" si="249"/>
        <v>1.4631087577509929E-3</v>
      </c>
      <c r="AO421" s="2">
        <f t="shared" si="250"/>
        <v>1.2540932209294225E-3</v>
      </c>
      <c r="AP421" s="2">
        <f t="shared" si="251"/>
        <v>0</v>
      </c>
      <c r="AR421" t="str">
        <f t="shared" si="237"/>
        <v>Paulding</v>
      </c>
      <c r="AS421" t="s">
        <v>1568</v>
      </c>
      <c r="AT421" s="148">
        <v>14</v>
      </c>
      <c r="AV421" s="91">
        <v>13</v>
      </c>
      <c r="AW421" s="93">
        <v>223</v>
      </c>
      <c r="AX421" s="99">
        <f t="shared" si="252"/>
        <v>13223</v>
      </c>
      <c r="AZ421" s="7" t="s">
        <v>3053</v>
      </c>
      <c r="BA421" t="s">
        <v>3290</v>
      </c>
    </row>
    <row r="422" spans="1:53" hidden="1" outlineLevel="1">
      <c r="A422" t="s">
        <v>1495</v>
      </c>
      <c r="B422" t="s">
        <v>1568</v>
      </c>
      <c r="C422" s="1">
        <f t="shared" si="239"/>
        <v>2185</v>
      </c>
      <c r="D422" s="7">
        <f>IF(P422&gt;0,RANK(P422,(P422:R422,S422:AG422)),0)</f>
        <v>8</v>
      </c>
      <c r="E422" s="7">
        <f>IF(Q422&gt;0,RANK(Q422,(P422:R422,S422:AG422)),0)</f>
        <v>1</v>
      </c>
      <c r="F422" s="7">
        <f>IF(R422&gt;0,RANK(R422,(P422:R422,S422:AG422)),0)</f>
        <v>3</v>
      </c>
      <c r="G422" s="7">
        <f>IF(S422&gt;0,RANK(S422,(P422:R422,S422:AG422)),0)</f>
        <v>4</v>
      </c>
      <c r="H422" s="48">
        <f t="shared" si="240"/>
        <v>485</v>
      </c>
      <c r="I422" s="163">
        <f t="shared" si="238"/>
        <v>0.2219679633867277</v>
      </c>
      <c r="J422" s="2"/>
      <c r="K422" s="2">
        <f t="shared" si="241"/>
        <v>4.5766590389016021E-4</v>
      </c>
      <c r="L422" s="2">
        <f t="shared" si="242"/>
        <v>0.46956521739130436</v>
      </c>
      <c r="M422" s="2">
        <f t="shared" si="243"/>
        <v>0.21144164759725401</v>
      </c>
      <c r="N422" s="2">
        <f t="shared" si="221"/>
        <v>6.4530892448512581E-2</v>
      </c>
      <c r="O422" s="2">
        <f t="shared" si="222"/>
        <v>0.25400457665903892</v>
      </c>
      <c r="P422" s="1">
        <v>1</v>
      </c>
      <c r="Q422" s="1">
        <v>1026</v>
      </c>
      <c r="R422" s="1">
        <v>462</v>
      </c>
      <c r="S422" s="1">
        <v>141</v>
      </c>
      <c r="T422" s="1">
        <v>541</v>
      </c>
      <c r="U422" s="1">
        <v>4</v>
      </c>
      <c r="V422" s="1">
        <v>7</v>
      </c>
      <c r="AC422" s="1">
        <v>2</v>
      </c>
      <c r="AF422" s="1">
        <v>1</v>
      </c>
      <c r="AI422" s="7">
        <f t="shared" si="244"/>
        <v>2</v>
      </c>
      <c r="AJ422" s="7">
        <f t="shared" si="245"/>
        <v>6</v>
      </c>
      <c r="AK422" s="7">
        <f t="shared" si="246"/>
        <v>5</v>
      </c>
      <c r="AL422" s="7">
        <f t="shared" si="247"/>
        <v>0</v>
      </c>
      <c r="AM422" s="2">
        <f t="shared" si="248"/>
        <v>0.24759725400457666</v>
      </c>
      <c r="AN422" s="2">
        <f t="shared" si="249"/>
        <v>1.8306636155606408E-3</v>
      </c>
      <c r="AO422" s="2">
        <f t="shared" si="250"/>
        <v>3.2036613272311211E-3</v>
      </c>
      <c r="AP422" s="2">
        <f t="shared" si="251"/>
        <v>0</v>
      </c>
      <c r="AR422" t="str">
        <f t="shared" si="237"/>
        <v>Peach</v>
      </c>
      <c r="AS422" t="s">
        <v>1568</v>
      </c>
      <c r="AT422" s="148">
        <v>2</v>
      </c>
      <c r="AV422" s="91">
        <v>13</v>
      </c>
      <c r="AW422" s="93">
        <v>225</v>
      </c>
      <c r="AX422" s="99">
        <f t="shared" si="252"/>
        <v>13225</v>
      </c>
      <c r="AZ422" s="7" t="s">
        <v>3053</v>
      </c>
      <c r="BA422" t="s">
        <v>3290</v>
      </c>
    </row>
    <row r="423" spans="1:53" hidden="1" outlineLevel="1">
      <c r="A423" t="s">
        <v>1767</v>
      </c>
      <c r="B423" t="s">
        <v>1568</v>
      </c>
      <c r="C423" s="1">
        <f t="shared" si="239"/>
        <v>5049</v>
      </c>
      <c r="D423" s="7">
        <f>IF(P423&gt;0,RANK(P423,(P423:R423,S423:AG423)),0)</f>
        <v>9</v>
      </c>
      <c r="E423" s="7">
        <f>IF(Q423&gt;0,RANK(Q423,(P423:R423,S423:AG423)),0)</f>
        <v>1</v>
      </c>
      <c r="F423" s="7">
        <f>IF(R423&gt;0,RANK(R423,(P423:R423,S423:AG423)),0)</f>
        <v>2</v>
      </c>
      <c r="G423" s="7">
        <f>IF(S423&gt;0,RANK(S423,(P423:R423,S423:AG423)),0)</f>
        <v>4</v>
      </c>
      <c r="H423" s="48">
        <f t="shared" si="240"/>
        <v>1576</v>
      </c>
      <c r="I423" s="163">
        <f t="shared" si="238"/>
        <v>0.31214101802337096</v>
      </c>
      <c r="J423" s="2"/>
      <c r="K423" s="2">
        <f t="shared" si="241"/>
        <v>5.941770647653001E-4</v>
      </c>
      <c r="L423" s="2">
        <f t="shared" si="242"/>
        <v>0.54664289958407608</v>
      </c>
      <c r="M423" s="2">
        <f t="shared" si="243"/>
        <v>0.23450188156070509</v>
      </c>
      <c r="N423" s="2">
        <f t="shared" si="221"/>
        <v>5.545652604476134E-2</v>
      </c>
      <c r="O423" s="2">
        <f t="shared" si="222"/>
        <v>0.16280451574569221</v>
      </c>
      <c r="P423" s="1">
        <v>3</v>
      </c>
      <c r="Q423" s="1">
        <v>2760</v>
      </c>
      <c r="R423" s="1">
        <v>1184</v>
      </c>
      <c r="S423" s="1">
        <v>280</v>
      </c>
      <c r="T423" s="1">
        <v>797</v>
      </c>
      <c r="U423" s="1">
        <v>8</v>
      </c>
      <c r="V423" s="1">
        <v>5</v>
      </c>
      <c r="AC423" s="1">
        <v>6</v>
      </c>
      <c r="AF423" s="1">
        <v>6</v>
      </c>
      <c r="AI423" s="7">
        <f t="shared" si="244"/>
        <v>3</v>
      </c>
      <c r="AJ423" s="7">
        <f t="shared" si="245"/>
        <v>5</v>
      </c>
      <c r="AK423" s="7">
        <f t="shared" si="246"/>
        <v>6</v>
      </c>
      <c r="AL423" s="7">
        <f t="shared" si="247"/>
        <v>0</v>
      </c>
      <c r="AM423" s="2">
        <f t="shared" si="248"/>
        <v>0.15785304020598137</v>
      </c>
      <c r="AN423" s="2">
        <f t="shared" si="249"/>
        <v>1.5844721727074668E-3</v>
      </c>
      <c r="AO423" s="2">
        <f t="shared" si="250"/>
        <v>9.9029510794216668E-4</v>
      </c>
      <c r="AP423" s="2">
        <f t="shared" si="251"/>
        <v>0</v>
      </c>
      <c r="AR423" t="str">
        <f t="shared" si="237"/>
        <v>Pickens</v>
      </c>
      <c r="AS423" t="s">
        <v>1568</v>
      </c>
      <c r="AT423" s="148"/>
      <c r="AV423" s="91">
        <v>13</v>
      </c>
      <c r="AW423" s="93">
        <v>227</v>
      </c>
      <c r="AX423" s="99">
        <f t="shared" si="252"/>
        <v>13227</v>
      </c>
      <c r="AZ423" s="7" t="s">
        <v>3053</v>
      </c>
      <c r="BA423" t="s">
        <v>3290</v>
      </c>
    </row>
    <row r="424" spans="1:53" hidden="1" outlineLevel="1">
      <c r="A424" t="s">
        <v>2207</v>
      </c>
      <c r="B424" t="s">
        <v>1568</v>
      </c>
      <c r="C424" s="1">
        <f t="shared" si="239"/>
        <v>2222</v>
      </c>
      <c r="D424" s="7">
        <f>IF(P424&gt;0,RANK(P424,(P424:R424,S424:AG424)),0)</f>
        <v>8</v>
      </c>
      <c r="E424" s="7">
        <f>IF(Q424&gt;0,RANK(Q424,(P424:R424,S424:AG424)),0)</f>
        <v>1</v>
      </c>
      <c r="F424" s="7">
        <f>IF(R424&gt;0,RANK(R424,(P424:R424,S424:AG424)),0)</f>
        <v>3</v>
      </c>
      <c r="G424" s="7">
        <f>IF(S424&gt;0,RANK(S424,(P424:R424,S424:AG424)),0)</f>
        <v>4</v>
      </c>
      <c r="H424" s="48">
        <f t="shared" si="240"/>
        <v>159</v>
      </c>
      <c r="I424" s="163">
        <f t="shared" si="238"/>
        <v>7.1557155715571558E-2</v>
      </c>
      <c r="J424" s="2"/>
      <c r="K424" s="2">
        <f t="shared" si="241"/>
        <v>4.5004500450045003E-4</v>
      </c>
      <c r="L424" s="2">
        <f t="shared" si="242"/>
        <v>0.41809180918091809</v>
      </c>
      <c r="M424" s="2">
        <f t="shared" si="243"/>
        <v>0.17956795679567958</v>
      </c>
      <c r="N424" s="2">
        <f t="shared" si="221"/>
        <v>4.8604860486048604E-2</v>
      </c>
      <c r="O424" s="2">
        <f t="shared" si="222"/>
        <v>0.35328532853285333</v>
      </c>
      <c r="P424" s="1">
        <v>1</v>
      </c>
      <c r="Q424" s="1">
        <v>929</v>
      </c>
      <c r="R424" s="1">
        <v>399</v>
      </c>
      <c r="S424" s="1">
        <v>108</v>
      </c>
      <c r="T424" s="1">
        <v>770</v>
      </c>
      <c r="U424" s="1">
        <v>6</v>
      </c>
      <c r="V424" s="1">
        <v>6</v>
      </c>
      <c r="AC424" s="1">
        <v>1</v>
      </c>
      <c r="AF424" s="1">
        <v>2</v>
      </c>
      <c r="AI424" s="7">
        <f t="shared" si="244"/>
        <v>2</v>
      </c>
      <c r="AJ424" s="7">
        <f t="shared" si="245"/>
        <v>5</v>
      </c>
      <c r="AK424" s="7">
        <f t="shared" si="246"/>
        <v>5</v>
      </c>
      <c r="AL424" s="7">
        <f t="shared" si="247"/>
        <v>0</v>
      </c>
      <c r="AM424" s="2">
        <f t="shared" si="248"/>
        <v>0.34653465346534651</v>
      </c>
      <c r="AN424" s="2">
        <f t="shared" si="249"/>
        <v>2.7002700270027003E-3</v>
      </c>
      <c r="AO424" s="2">
        <f t="shared" si="250"/>
        <v>2.7002700270027003E-3</v>
      </c>
      <c r="AP424" s="2">
        <f t="shared" si="251"/>
        <v>0</v>
      </c>
      <c r="AR424" t="str">
        <f t="shared" si="237"/>
        <v>Pierce</v>
      </c>
      <c r="AS424" t="s">
        <v>1568</v>
      </c>
      <c r="AT424" s="148">
        <v>1</v>
      </c>
      <c r="AV424" s="91">
        <v>13</v>
      </c>
      <c r="AW424" s="93">
        <v>229</v>
      </c>
      <c r="AX424" s="99">
        <f t="shared" si="252"/>
        <v>13229</v>
      </c>
      <c r="AZ424" s="7" t="s">
        <v>3053</v>
      </c>
      <c r="BA424" t="s">
        <v>3290</v>
      </c>
    </row>
    <row r="425" spans="1:53" hidden="1" outlineLevel="1">
      <c r="A425" t="s">
        <v>1768</v>
      </c>
      <c r="B425" t="s">
        <v>1568</v>
      </c>
      <c r="C425" s="1">
        <f t="shared" si="239"/>
        <v>3006</v>
      </c>
      <c r="D425" s="7">
        <f>IF(P425&gt;0,RANK(P425,(P425:R425,S425:AG425)),0)</f>
        <v>7</v>
      </c>
      <c r="E425" s="7">
        <f>IF(Q425&gt;0,RANK(Q425,(P425:R425,S425:AG425)),0)</f>
        <v>1</v>
      </c>
      <c r="F425" s="7">
        <f>IF(R425&gt;0,RANK(R425,(P425:R425,S425:AG425)),0)</f>
        <v>3</v>
      </c>
      <c r="G425" s="7">
        <f>IF(S425&gt;0,RANK(S425,(P425:R425,S425:AG425)),0)</f>
        <v>4</v>
      </c>
      <c r="H425" s="48">
        <f t="shared" si="240"/>
        <v>1156</v>
      </c>
      <c r="I425" s="163">
        <f t="shared" si="238"/>
        <v>0.38456420492348636</v>
      </c>
      <c r="J425" s="2"/>
      <c r="K425" s="2">
        <f t="shared" si="241"/>
        <v>9.9800399201596798E-4</v>
      </c>
      <c r="L425" s="2">
        <f t="shared" si="242"/>
        <v>0.57850964737192279</v>
      </c>
      <c r="M425" s="2">
        <f t="shared" si="243"/>
        <v>0.15668662674650699</v>
      </c>
      <c r="N425" s="2">
        <f t="shared" si="221"/>
        <v>6.5868263473053898E-2</v>
      </c>
      <c r="O425" s="2">
        <f t="shared" si="222"/>
        <v>0.19793745841650029</v>
      </c>
      <c r="P425" s="1">
        <v>3</v>
      </c>
      <c r="Q425" s="1">
        <v>1739</v>
      </c>
      <c r="R425" s="1">
        <v>471</v>
      </c>
      <c r="S425" s="1">
        <v>198</v>
      </c>
      <c r="T425" s="1">
        <v>583</v>
      </c>
      <c r="U425" s="1">
        <v>5</v>
      </c>
      <c r="V425" s="1">
        <v>4</v>
      </c>
      <c r="AC425" s="1">
        <v>0</v>
      </c>
      <c r="AF425" s="1">
        <v>3</v>
      </c>
      <c r="AI425" s="7">
        <f t="shared" si="244"/>
        <v>2</v>
      </c>
      <c r="AJ425" s="7">
        <f t="shared" si="245"/>
        <v>5</v>
      </c>
      <c r="AK425" s="7">
        <f t="shared" si="246"/>
        <v>6</v>
      </c>
      <c r="AL425" s="7">
        <f t="shared" si="247"/>
        <v>0</v>
      </c>
      <c r="AM425" s="2">
        <f t="shared" si="248"/>
        <v>0.19394544244843645</v>
      </c>
      <c r="AN425" s="2">
        <f t="shared" si="249"/>
        <v>1.66333998669328E-3</v>
      </c>
      <c r="AO425" s="2">
        <f t="shared" si="250"/>
        <v>1.3306719893546241E-3</v>
      </c>
      <c r="AP425" s="2">
        <f t="shared" si="251"/>
        <v>0</v>
      </c>
      <c r="AR425" t="str">
        <f t="shared" si="237"/>
        <v>Pike</v>
      </c>
      <c r="AS425" t="s">
        <v>1568</v>
      </c>
      <c r="AT425" s="148">
        <v>3</v>
      </c>
      <c r="AV425" s="91">
        <v>13</v>
      </c>
      <c r="AW425" s="93">
        <v>231</v>
      </c>
      <c r="AX425" s="99">
        <f t="shared" si="252"/>
        <v>13231</v>
      </c>
      <c r="AZ425" s="7" t="s">
        <v>3053</v>
      </c>
      <c r="BA425" t="s">
        <v>3290</v>
      </c>
    </row>
    <row r="426" spans="1:53" hidden="1" outlineLevel="1">
      <c r="A426" t="s">
        <v>3027</v>
      </c>
      <c r="B426" t="s">
        <v>1568</v>
      </c>
      <c r="C426" s="1">
        <f t="shared" si="239"/>
        <v>4686</v>
      </c>
      <c r="D426" s="7">
        <f>IF(P426&gt;0,RANK(P426,(P426:R426,S426:AG426)),0)</f>
        <v>7</v>
      </c>
      <c r="E426" s="7">
        <f>IF(Q426&gt;0,RANK(Q426,(P426:R426,S426:AG426)),0)</f>
        <v>1</v>
      </c>
      <c r="F426" s="7">
        <f>IF(R426&gt;0,RANK(R426,(P426:R426,S426:AG426)),0)</f>
        <v>3</v>
      </c>
      <c r="G426" s="7">
        <f>IF(S426&gt;0,RANK(S426,(P426:R426,S426:AG426)),0)</f>
        <v>4</v>
      </c>
      <c r="H426" s="48">
        <f t="shared" si="240"/>
        <v>1709</v>
      </c>
      <c r="I426" s="163">
        <f t="shared" si="238"/>
        <v>0.36470337174562528</v>
      </c>
      <c r="J426" s="2"/>
      <c r="K426" s="2">
        <f t="shared" si="241"/>
        <v>1.7072129748186087E-3</v>
      </c>
      <c r="L426" s="2">
        <f t="shared" si="242"/>
        <v>0.5721297481860862</v>
      </c>
      <c r="M426" s="2">
        <f t="shared" si="243"/>
        <v>0.14361929150661545</v>
      </c>
      <c r="N426" s="2">
        <f t="shared" si="221"/>
        <v>6.4874093043107123E-2</v>
      </c>
      <c r="O426" s="2">
        <f t="shared" si="222"/>
        <v>0.21766965428937265</v>
      </c>
      <c r="P426" s="1">
        <v>8</v>
      </c>
      <c r="Q426" s="1">
        <v>2681</v>
      </c>
      <c r="R426" s="1">
        <v>673</v>
      </c>
      <c r="S426" s="1">
        <v>304</v>
      </c>
      <c r="T426" s="1">
        <v>972</v>
      </c>
      <c r="U426" s="1">
        <v>13</v>
      </c>
      <c r="V426" s="1">
        <v>25</v>
      </c>
      <c r="AC426" s="1">
        <v>3</v>
      </c>
      <c r="AF426" s="1">
        <v>7</v>
      </c>
      <c r="AI426" s="7">
        <f t="shared" si="244"/>
        <v>2</v>
      </c>
      <c r="AJ426" s="7">
        <f t="shared" si="245"/>
        <v>6</v>
      </c>
      <c r="AK426" s="7">
        <f t="shared" si="246"/>
        <v>5</v>
      </c>
      <c r="AL426" s="7">
        <f t="shared" si="247"/>
        <v>0</v>
      </c>
      <c r="AM426" s="2">
        <f t="shared" si="248"/>
        <v>0.20742637644046094</v>
      </c>
      <c r="AN426" s="2">
        <f t="shared" si="249"/>
        <v>2.7742210840802392E-3</v>
      </c>
      <c r="AO426" s="2">
        <f t="shared" si="250"/>
        <v>5.3350405463081516E-3</v>
      </c>
      <c r="AP426" s="2">
        <f t="shared" si="251"/>
        <v>0</v>
      </c>
      <c r="AR426" t="str">
        <f t="shared" si="237"/>
        <v>Polk</v>
      </c>
      <c r="AS426" t="s">
        <v>1568</v>
      </c>
      <c r="AT426" s="148">
        <v>14</v>
      </c>
      <c r="AV426" s="91">
        <v>13</v>
      </c>
      <c r="AW426" s="93">
        <v>233</v>
      </c>
      <c r="AX426" s="99">
        <f t="shared" si="252"/>
        <v>13233</v>
      </c>
      <c r="AZ426" s="7" t="s">
        <v>3053</v>
      </c>
      <c r="BA426" t="s">
        <v>3290</v>
      </c>
    </row>
    <row r="427" spans="1:53" hidden="1" outlineLevel="1">
      <c r="A427" t="s">
        <v>100</v>
      </c>
      <c r="B427" t="s">
        <v>1568</v>
      </c>
      <c r="C427" s="1">
        <f t="shared" si="239"/>
        <v>836</v>
      </c>
      <c r="D427" s="7">
        <f>IF(P427&gt;0,RANK(P427,(P427:R427,S427:AG427)),0)</f>
        <v>0</v>
      </c>
      <c r="E427" s="7">
        <f>IF(Q427&gt;0,RANK(Q427,(P427:R427,S427:AG427)),0)</f>
        <v>1</v>
      </c>
      <c r="F427" s="7">
        <f>IF(R427&gt;0,RANK(R427,(P427:R427,S427:AG427)),0)</f>
        <v>3</v>
      </c>
      <c r="G427" s="7">
        <f>IF(S427&gt;0,RANK(S427,(P427:R427,S427:AG427)),0)</f>
        <v>4</v>
      </c>
      <c r="H427" s="48">
        <f t="shared" si="240"/>
        <v>224</v>
      </c>
      <c r="I427" s="163">
        <f t="shared" si="238"/>
        <v>0.26794258373205743</v>
      </c>
      <c r="J427" s="2"/>
      <c r="K427" s="2">
        <f t="shared" si="241"/>
        <v>0</v>
      </c>
      <c r="L427" s="2">
        <f t="shared" si="242"/>
        <v>0.51674641148325362</v>
      </c>
      <c r="M427" s="2">
        <f t="shared" si="243"/>
        <v>0.17464114832535885</v>
      </c>
      <c r="N427" s="2">
        <f t="shared" si="221"/>
        <v>5.2631578947368418E-2</v>
      </c>
      <c r="O427" s="2">
        <f t="shared" si="222"/>
        <v>0.25598086124401914</v>
      </c>
      <c r="P427" s="1">
        <v>0</v>
      </c>
      <c r="Q427" s="1">
        <v>432</v>
      </c>
      <c r="R427" s="1">
        <v>146</v>
      </c>
      <c r="S427" s="1">
        <v>44</v>
      </c>
      <c r="T427" s="1">
        <v>208</v>
      </c>
      <c r="U427" s="1">
        <v>3</v>
      </c>
      <c r="V427" s="1">
        <v>1</v>
      </c>
      <c r="AC427" s="1">
        <v>1</v>
      </c>
      <c r="AF427" s="1">
        <v>1</v>
      </c>
      <c r="AI427" s="7">
        <f t="shared" si="244"/>
        <v>2</v>
      </c>
      <c r="AJ427" s="7">
        <f t="shared" si="245"/>
        <v>5</v>
      </c>
      <c r="AK427" s="7">
        <f t="shared" si="246"/>
        <v>6</v>
      </c>
      <c r="AL427" s="7">
        <f t="shared" si="247"/>
        <v>0</v>
      </c>
      <c r="AM427" s="2">
        <f t="shared" si="248"/>
        <v>0.24880382775119617</v>
      </c>
      <c r="AN427" s="2">
        <f t="shared" si="249"/>
        <v>3.5885167464114833E-3</v>
      </c>
      <c r="AO427" s="2">
        <f t="shared" si="250"/>
        <v>1.1961722488038277E-3</v>
      </c>
      <c r="AP427" s="2">
        <f t="shared" si="251"/>
        <v>0</v>
      </c>
      <c r="AR427" t="str">
        <f t="shared" si="237"/>
        <v>Pulaski</v>
      </c>
      <c r="AS427" t="s">
        <v>1568</v>
      </c>
      <c r="AT427" s="148">
        <v>8</v>
      </c>
      <c r="AV427" s="91">
        <v>13</v>
      </c>
      <c r="AW427" s="93">
        <v>235</v>
      </c>
      <c r="AX427" s="99">
        <f t="shared" si="252"/>
        <v>13235</v>
      </c>
      <c r="AZ427" s="7" t="s">
        <v>3053</v>
      </c>
      <c r="BA427" t="s">
        <v>3290</v>
      </c>
    </row>
    <row r="428" spans="1:53" hidden="1" outlineLevel="1">
      <c r="A428" t="s">
        <v>617</v>
      </c>
      <c r="B428" t="s">
        <v>1568</v>
      </c>
      <c r="C428" s="1">
        <f t="shared" si="239"/>
        <v>2989</v>
      </c>
      <c r="D428" s="7">
        <f>IF(P428&gt;0,RANK(P428,(P428:R428,S428:AG428)),0)</f>
        <v>8</v>
      </c>
      <c r="E428" s="7">
        <f>IF(Q428&gt;0,RANK(Q428,(P428:R428,S428:AG428)),0)</f>
        <v>1</v>
      </c>
      <c r="F428" s="7">
        <f>IF(R428&gt;0,RANK(R428,(P428:R428,S428:AG428)),0)</f>
        <v>2</v>
      </c>
      <c r="G428" s="7">
        <f>IF(S428&gt;0,RANK(S428,(P428:R428,S428:AG428)),0)</f>
        <v>4</v>
      </c>
      <c r="H428" s="48">
        <f t="shared" si="240"/>
        <v>939</v>
      </c>
      <c r="I428" s="163">
        <f t="shared" si="238"/>
        <v>0.31415189026430246</v>
      </c>
      <c r="J428" s="2"/>
      <c r="K428" s="2">
        <f t="shared" si="241"/>
        <v>3.3456005352960856E-4</v>
      </c>
      <c r="L428" s="2">
        <f t="shared" si="242"/>
        <v>0.55135496821679486</v>
      </c>
      <c r="M428" s="2">
        <f t="shared" si="243"/>
        <v>0.23720307795249249</v>
      </c>
      <c r="N428" s="2">
        <f t="shared" si="221"/>
        <v>4.3827367012378722E-2</v>
      </c>
      <c r="O428" s="2">
        <f t="shared" si="222"/>
        <v>0.16728002676480433</v>
      </c>
      <c r="P428" s="1">
        <v>1</v>
      </c>
      <c r="Q428" s="1">
        <v>1648</v>
      </c>
      <c r="R428" s="1">
        <v>709</v>
      </c>
      <c r="S428" s="1">
        <v>131</v>
      </c>
      <c r="T428" s="1">
        <v>488</v>
      </c>
      <c r="U428" s="1">
        <v>3</v>
      </c>
      <c r="V428" s="1">
        <v>5</v>
      </c>
      <c r="AC428" s="1">
        <v>0</v>
      </c>
      <c r="AF428" s="1">
        <v>4</v>
      </c>
      <c r="AI428" s="7">
        <f t="shared" si="244"/>
        <v>3</v>
      </c>
      <c r="AJ428" s="7">
        <f t="shared" si="245"/>
        <v>6</v>
      </c>
      <c r="AK428" s="7">
        <f t="shared" si="246"/>
        <v>5</v>
      </c>
      <c r="AL428" s="7">
        <f t="shared" si="247"/>
        <v>0</v>
      </c>
      <c r="AM428" s="2">
        <f t="shared" si="248"/>
        <v>0.16326530612244897</v>
      </c>
      <c r="AN428" s="2">
        <f t="shared" si="249"/>
        <v>1.0036801605888257E-3</v>
      </c>
      <c r="AO428" s="2">
        <f t="shared" si="250"/>
        <v>1.6728002676480427E-3</v>
      </c>
      <c r="AP428" s="2">
        <f t="shared" si="251"/>
        <v>0</v>
      </c>
      <c r="AR428" t="str">
        <f t="shared" si="237"/>
        <v>Putnam</v>
      </c>
      <c r="AS428" t="s">
        <v>1568</v>
      </c>
      <c r="AT428" s="148">
        <v>10</v>
      </c>
      <c r="AV428" s="91">
        <v>13</v>
      </c>
      <c r="AW428" s="93">
        <v>237</v>
      </c>
      <c r="AX428" s="99">
        <f t="shared" si="252"/>
        <v>13237</v>
      </c>
      <c r="AZ428" s="7" t="s">
        <v>3053</v>
      </c>
      <c r="BA428" t="s">
        <v>3290</v>
      </c>
    </row>
    <row r="429" spans="1:53" hidden="1" outlineLevel="1">
      <c r="A429" t="s">
        <v>1235</v>
      </c>
      <c r="B429" t="s">
        <v>1568</v>
      </c>
      <c r="C429" s="1">
        <f t="shared" si="239"/>
        <v>177</v>
      </c>
      <c r="D429" s="7">
        <f>IF(P429&gt;0,RANK(P429,(P429:R429,S429:AG429)),0)</f>
        <v>0</v>
      </c>
      <c r="E429" s="7">
        <f>IF(Q429&gt;0,RANK(Q429,(P429:R429,S429:AG429)),0)</f>
        <v>1</v>
      </c>
      <c r="F429" s="7">
        <f>IF(R429&gt;0,RANK(R429,(P429:R429,S429:AG429)),0)</f>
        <v>3</v>
      </c>
      <c r="G429" s="7">
        <f>IF(S429&gt;0,RANK(S429,(P429:R429,S429:AG429)),0)</f>
        <v>4</v>
      </c>
      <c r="H429" s="48">
        <f t="shared" si="240"/>
        <v>60</v>
      </c>
      <c r="I429" s="163">
        <f t="shared" si="238"/>
        <v>0.33898305084745761</v>
      </c>
      <c r="J429" s="2"/>
      <c r="K429" s="2">
        <f t="shared" si="241"/>
        <v>0</v>
      </c>
      <c r="L429" s="2">
        <f t="shared" si="242"/>
        <v>0.5536723163841808</v>
      </c>
      <c r="M429" s="2">
        <f t="shared" si="243"/>
        <v>0.1751412429378531</v>
      </c>
      <c r="N429" s="2">
        <f t="shared" si="221"/>
        <v>4.519774011299435E-2</v>
      </c>
      <c r="O429" s="2">
        <f t="shared" si="222"/>
        <v>0.22598870056497175</v>
      </c>
      <c r="P429" s="1">
        <v>0</v>
      </c>
      <c r="Q429" s="1">
        <v>98</v>
      </c>
      <c r="R429" s="1">
        <v>31</v>
      </c>
      <c r="S429" s="1">
        <v>8</v>
      </c>
      <c r="T429" s="1">
        <v>38</v>
      </c>
      <c r="U429" s="1">
        <v>0</v>
      </c>
      <c r="V429" s="1">
        <v>2</v>
      </c>
      <c r="AC429" s="1">
        <v>0</v>
      </c>
      <c r="AF429" s="1">
        <v>0</v>
      </c>
      <c r="AI429" s="7">
        <f t="shared" si="244"/>
        <v>2</v>
      </c>
      <c r="AJ429" s="7">
        <f t="shared" si="245"/>
        <v>0</v>
      </c>
      <c r="AK429" s="7">
        <f t="shared" si="246"/>
        <v>5</v>
      </c>
      <c r="AL429" s="7">
        <f t="shared" si="247"/>
        <v>0</v>
      </c>
      <c r="AM429" s="2">
        <f t="shared" si="248"/>
        <v>0.21468926553672316</v>
      </c>
      <c r="AN429" s="2">
        <f t="shared" si="249"/>
        <v>0</v>
      </c>
      <c r="AO429" s="2">
        <f t="shared" si="250"/>
        <v>1.1299435028248588E-2</v>
      </c>
      <c r="AP429" s="2">
        <f t="shared" si="251"/>
        <v>0</v>
      </c>
      <c r="AR429" t="str">
        <f t="shared" si="237"/>
        <v>Quitman</v>
      </c>
      <c r="AS429" t="s">
        <v>1568</v>
      </c>
      <c r="AT429" s="148">
        <v>2</v>
      </c>
      <c r="AV429" s="91">
        <v>13</v>
      </c>
      <c r="AW429" s="93">
        <v>239</v>
      </c>
      <c r="AX429" s="99">
        <f t="shared" si="252"/>
        <v>13239</v>
      </c>
      <c r="AZ429" s="7" t="s">
        <v>3053</v>
      </c>
      <c r="BA429" t="s">
        <v>3290</v>
      </c>
    </row>
    <row r="430" spans="1:53" hidden="1" outlineLevel="1">
      <c r="A430" t="s">
        <v>1931</v>
      </c>
      <c r="B430" t="s">
        <v>1568</v>
      </c>
      <c r="C430" s="1">
        <f t="shared" si="239"/>
        <v>2857</v>
      </c>
      <c r="D430" s="7">
        <f>IF(P430&gt;0,RANK(P430,(P430:R430,S430:AG430)),0)</f>
        <v>7</v>
      </c>
      <c r="E430" s="7">
        <f>IF(Q430&gt;0,RANK(Q430,(P430:R430,S430:AG430)),0)</f>
        <v>1</v>
      </c>
      <c r="F430" s="7">
        <f>IF(R430&gt;0,RANK(R430,(P430:R430,S430:AG430)),0)</f>
        <v>3</v>
      </c>
      <c r="G430" s="7">
        <f>IF(S430&gt;0,RANK(S430,(P430:R430,S430:AG430)),0)</f>
        <v>4</v>
      </c>
      <c r="H430" s="48">
        <f t="shared" si="240"/>
        <v>505</v>
      </c>
      <c r="I430" s="163">
        <f t="shared" si="238"/>
        <v>0.17675883794189709</v>
      </c>
      <c r="J430" s="2"/>
      <c r="K430" s="2">
        <f t="shared" si="241"/>
        <v>1.0500525026251313E-3</v>
      </c>
      <c r="L430" s="2">
        <f t="shared" si="242"/>
        <v>0.43927196359817988</v>
      </c>
      <c r="M430" s="2">
        <f t="shared" si="243"/>
        <v>0.22401120056002799</v>
      </c>
      <c r="N430" s="2">
        <f t="shared" si="221"/>
        <v>6.5453272663633183E-2</v>
      </c>
      <c r="O430" s="2">
        <f t="shared" si="222"/>
        <v>0.27021351067553379</v>
      </c>
      <c r="P430" s="1">
        <v>3</v>
      </c>
      <c r="Q430" s="1">
        <v>1255</v>
      </c>
      <c r="R430" s="1">
        <v>640</v>
      </c>
      <c r="S430" s="1">
        <v>187</v>
      </c>
      <c r="T430" s="1">
        <v>750</v>
      </c>
      <c r="U430" s="1">
        <v>9</v>
      </c>
      <c r="V430" s="1">
        <v>9</v>
      </c>
      <c r="AC430" s="1">
        <v>2</v>
      </c>
      <c r="AF430" s="1">
        <v>2</v>
      </c>
      <c r="AI430" s="7">
        <f t="shared" si="244"/>
        <v>2</v>
      </c>
      <c r="AJ430" s="7">
        <f t="shared" si="245"/>
        <v>5</v>
      </c>
      <c r="AK430" s="7">
        <f t="shared" si="246"/>
        <v>5</v>
      </c>
      <c r="AL430" s="7">
        <f t="shared" si="247"/>
        <v>0</v>
      </c>
      <c r="AM430" s="2">
        <f t="shared" si="248"/>
        <v>0.26251312565628282</v>
      </c>
      <c r="AN430" s="2">
        <f t="shared" si="249"/>
        <v>3.1501575078753939E-3</v>
      </c>
      <c r="AO430" s="2">
        <f t="shared" si="250"/>
        <v>3.1501575078753939E-3</v>
      </c>
      <c r="AP430" s="2">
        <f t="shared" si="251"/>
        <v>0</v>
      </c>
      <c r="AR430" t="str">
        <f t="shared" si="237"/>
        <v>Rabun</v>
      </c>
      <c r="AS430" t="s">
        <v>1568</v>
      </c>
      <c r="AT430" s="148">
        <v>9</v>
      </c>
      <c r="AV430" s="91">
        <v>13</v>
      </c>
      <c r="AW430" s="93">
        <v>241</v>
      </c>
      <c r="AX430" s="99">
        <f t="shared" si="252"/>
        <v>13241</v>
      </c>
      <c r="AZ430" s="7" t="s">
        <v>3053</v>
      </c>
      <c r="BA430" t="s">
        <v>3290</v>
      </c>
    </row>
    <row r="431" spans="1:53" hidden="1" outlineLevel="1">
      <c r="A431" t="s">
        <v>995</v>
      </c>
      <c r="B431" t="s">
        <v>1568</v>
      </c>
      <c r="C431" s="1">
        <f t="shared" si="239"/>
        <v>530</v>
      </c>
      <c r="D431" s="7">
        <f>IF(P431&gt;0,RANK(P431,(P431:R431,S431:AG431)),0)</f>
        <v>0</v>
      </c>
      <c r="E431" s="7">
        <f>IF(Q431&gt;0,RANK(Q431,(P431:R431,S431:AG431)),0)</f>
        <v>1</v>
      </c>
      <c r="F431" s="7">
        <f>IF(R431&gt;0,RANK(R431,(P431:R431,S431:AG431)),0)</f>
        <v>2</v>
      </c>
      <c r="G431" s="7">
        <f>IF(S431&gt;0,RANK(S431,(P431:R431,S431:AG431)),0)</f>
        <v>4</v>
      </c>
      <c r="H431" s="48">
        <f t="shared" si="240"/>
        <v>194</v>
      </c>
      <c r="I431" s="163">
        <f t="shared" si="238"/>
        <v>0.36603773584905658</v>
      </c>
      <c r="J431" s="2"/>
      <c r="K431" s="2">
        <f t="shared" si="241"/>
        <v>0</v>
      </c>
      <c r="L431" s="2">
        <f t="shared" si="242"/>
        <v>0.56981132075471697</v>
      </c>
      <c r="M431" s="2">
        <f t="shared" si="243"/>
        <v>0.20377358490566039</v>
      </c>
      <c r="N431" s="2">
        <f t="shared" si="221"/>
        <v>1.8867924528301886E-2</v>
      </c>
      <c r="O431" s="2">
        <f t="shared" si="222"/>
        <v>0.20754716981132076</v>
      </c>
      <c r="P431" s="1">
        <v>0</v>
      </c>
      <c r="Q431" s="1">
        <v>302</v>
      </c>
      <c r="R431" s="1">
        <v>108</v>
      </c>
      <c r="S431" s="1">
        <v>10</v>
      </c>
      <c r="T431" s="1">
        <v>106</v>
      </c>
      <c r="U431" s="1">
        <v>1</v>
      </c>
      <c r="V431" s="1">
        <v>1</v>
      </c>
      <c r="AC431" s="1">
        <v>1</v>
      </c>
      <c r="AF431" s="1">
        <v>1</v>
      </c>
      <c r="AI431" s="7">
        <f t="shared" si="244"/>
        <v>3</v>
      </c>
      <c r="AJ431" s="7">
        <f t="shared" si="245"/>
        <v>5</v>
      </c>
      <c r="AK431" s="7">
        <f t="shared" si="246"/>
        <v>5</v>
      </c>
      <c r="AL431" s="7">
        <f t="shared" si="247"/>
        <v>0</v>
      </c>
      <c r="AM431" s="2">
        <f t="shared" si="248"/>
        <v>0.2</v>
      </c>
      <c r="AN431" s="2">
        <f t="shared" si="249"/>
        <v>1.8867924528301887E-3</v>
      </c>
      <c r="AO431" s="2">
        <f t="shared" si="250"/>
        <v>1.8867924528301887E-3</v>
      </c>
      <c r="AP431" s="2">
        <f t="shared" si="251"/>
        <v>0</v>
      </c>
      <c r="AR431" t="str">
        <f t="shared" si="237"/>
        <v>Randolph</v>
      </c>
      <c r="AS431" t="s">
        <v>1568</v>
      </c>
      <c r="AT431" s="148">
        <v>2</v>
      </c>
      <c r="AV431" s="91">
        <v>13</v>
      </c>
      <c r="AW431" s="93">
        <v>243</v>
      </c>
      <c r="AX431" s="99">
        <f t="shared" si="252"/>
        <v>13243</v>
      </c>
      <c r="AZ431" s="7" t="s">
        <v>3053</v>
      </c>
      <c r="BA431" t="s">
        <v>3290</v>
      </c>
    </row>
    <row r="432" spans="1:53" hidden="1" outlineLevel="1">
      <c r="A432" t="s">
        <v>2416</v>
      </c>
      <c r="B432" t="s">
        <v>1568</v>
      </c>
      <c r="C432" s="1">
        <f t="shared" si="239"/>
        <v>12484</v>
      </c>
      <c r="D432" s="7">
        <f>IF(P432&gt;0,RANK(P432,(P432:R432,S432:AG432)),0)</f>
        <v>5</v>
      </c>
      <c r="E432" s="7">
        <f>IF(Q432&gt;0,RANK(Q432,(P432:R432,S432:AG432)),0)</f>
        <v>1</v>
      </c>
      <c r="F432" s="7">
        <f>IF(R432&gt;0,RANK(R432,(P432:R432,S432:AG432)),0)</f>
        <v>2</v>
      </c>
      <c r="G432" s="7">
        <f>IF(S432&gt;0,RANK(S432,(P432:R432,S432:AG432)),0)</f>
        <v>4</v>
      </c>
      <c r="H432" s="48">
        <f t="shared" si="240"/>
        <v>1405</v>
      </c>
      <c r="I432" s="163">
        <f t="shared" si="238"/>
        <v>0.112544056392182</v>
      </c>
      <c r="J432" s="2"/>
      <c r="K432" s="2">
        <f t="shared" si="241"/>
        <v>3.043896187119513E-3</v>
      </c>
      <c r="L432" s="2">
        <f t="shared" si="242"/>
        <v>0.40131368151233576</v>
      </c>
      <c r="M432" s="2">
        <f t="shared" si="243"/>
        <v>0.28876962512015381</v>
      </c>
      <c r="N432" s="2">
        <f t="shared" si="221"/>
        <v>7.0730535084908688E-2</v>
      </c>
      <c r="O432" s="2">
        <f t="shared" si="222"/>
        <v>0.23614226209548228</v>
      </c>
      <c r="P432" s="1">
        <v>38</v>
      </c>
      <c r="Q432" s="1">
        <v>5010</v>
      </c>
      <c r="R432" s="1">
        <v>3605</v>
      </c>
      <c r="S432" s="1">
        <v>883</v>
      </c>
      <c r="T432" s="1">
        <v>2858</v>
      </c>
      <c r="U432" s="1">
        <v>26</v>
      </c>
      <c r="V432" s="1">
        <v>25</v>
      </c>
      <c r="AC432" s="1">
        <v>20</v>
      </c>
      <c r="AF432" s="1">
        <v>19</v>
      </c>
      <c r="AI432" s="7">
        <f t="shared" si="244"/>
        <v>3</v>
      </c>
      <c r="AJ432" s="7">
        <f t="shared" si="245"/>
        <v>6</v>
      </c>
      <c r="AK432" s="7">
        <f t="shared" si="246"/>
        <v>7</v>
      </c>
      <c r="AL432" s="7">
        <f t="shared" si="247"/>
        <v>0</v>
      </c>
      <c r="AM432" s="2">
        <f t="shared" si="248"/>
        <v>0.22893303428388337</v>
      </c>
      <c r="AN432" s="2">
        <f t="shared" si="249"/>
        <v>2.0826658122396666E-3</v>
      </c>
      <c r="AO432" s="2">
        <f t="shared" si="250"/>
        <v>2.0025632809996794E-3</v>
      </c>
      <c r="AP432" s="2">
        <f t="shared" si="251"/>
        <v>0</v>
      </c>
      <c r="AR432" t="str">
        <f t="shared" si="237"/>
        <v>Richmond</v>
      </c>
      <c r="AS432" t="s">
        <v>1568</v>
      </c>
      <c r="AT432" s="148">
        <v>12</v>
      </c>
      <c r="AV432" s="91">
        <v>13</v>
      </c>
      <c r="AW432" s="93">
        <v>245</v>
      </c>
      <c r="AX432" s="99">
        <f t="shared" si="252"/>
        <v>13245</v>
      </c>
      <c r="AZ432" s="7" t="s">
        <v>3053</v>
      </c>
      <c r="BA432" t="s">
        <v>3290</v>
      </c>
    </row>
    <row r="433" spans="1:53" hidden="1" outlineLevel="1">
      <c r="A433" t="s">
        <v>3285</v>
      </c>
      <c r="B433" t="s">
        <v>1568</v>
      </c>
      <c r="C433" s="1">
        <f t="shared" si="239"/>
        <v>8199</v>
      </c>
      <c r="D433" s="7">
        <f>IF(P433&gt;0,RANK(P433,(P433:R433,S433:AG433)),0)</f>
        <v>5</v>
      </c>
      <c r="E433" s="7">
        <f>IF(Q433&gt;0,RANK(Q433,(P433:R433,S433:AG433)),0)</f>
        <v>1</v>
      </c>
      <c r="F433" s="7">
        <f>IF(R433&gt;0,RANK(R433,(P433:R433,S433:AG433)),0)</f>
        <v>2</v>
      </c>
      <c r="G433" s="7">
        <f>IF(S433&gt;0,RANK(S433,(P433:R433,S433:AG433)),0)</f>
        <v>4</v>
      </c>
      <c r="H433" s="48">
        <f t="shared" si="240"/>
        <v>2925</v>
      </c>
      <c r="I433" s="163">
        <f t="shared" si="238"/>
        <v>0.35675082327113061</v>
      </c>
      <c r="J433" s="2"/>
      <c r="K433" s="2">
        <f t="shared" si="241"/>
        <v>1.8294914013904135E-3</v>
      </c>
      <c r="L433" s="2">
        <f t="shared" si="242"/>
        <v>0.56689840224417609</v>
      </c>
      <c r="M433" s="2">
        <f t="shared" si="243"/>
        <v>0.21014757897304551</v>
      </c>
      <c r="N433" s="2">
        <f t="shared" si="221"/>
        <v>5.6836199536528846E-2</v>
      </c>
      <c r="O433" s="2">
        <f t="shared" si="222"/>
        <v>0.16428832784485911</v>
      </c>
      <c r="P433" s="1">
        <v>15</v>
      </c>
      <c r="Q433" s="1">
        <v>4648</v>
      </c>
      <c r="R433" s="1">
        <v>1723</v>
      </c>
      <c r="S433" s="1">
        <v>466</v>
      </c>
      <c r="T433" s="1">
        <v>1306</v>
      </c>
      <c r="U433" s="1">
        <v>13</v>
      </c>
      <c r="V433" s="1">
        <v>15</v>
      </c>
      <c r="AC433" s="1">
        <v>4</v>
      </c>
      <c r="AF433" s="1">
        <v>9</v>
      </c>
      <c r="AI433" s="7">
        <f t="shared" si="244"/>
        <v>3</v>
      </c>
      <c r="AJ433" s="7">
        <f t="shared" si="245"/>
        <v>7</v>
      </c>
      <c r="AK433" s="7">
        <f t="shared" si="246"/>
        <v>5</v>
      </c>
      <c r="AL433" s="7">
        <f t="shared" si="247"/>
        <v>0</v>
      </c>
      <c r="AM433" s="2">
        <f t="shared" si="248"/>
        <v>0.15928771801439201</v>
      </c>
      <c r="AN433" s="2">
        <f t="shared" si="249"/>
        <v>1.5855592145383583E-3</v>
      </c>
      <c r="AO433" s="2">
        <f t="shared" si="250"/>
        <v>1.8294914013904135E-3</v>
      </c>
      <c r="AP433" s="2">
        <f t="shared" si="251"/>
        <v>0</v>
      </c>
      <c r="AR433" t="str">
        <f t="shared" si="237"/>
        <v>Rockdale</v>
      </c>
      <c r="AS433" t="s">
        <v>1568</v>
      </c>
      <c r="AT433" s="148">
        <v>4</v>
      </c>
      <c r="AV433" s="91">
        <v>13</v>
      </c>
      <c r="AW433" s="93">
        <v>247</v>
      </c>
      <c r="AX433" s="99">
        <f t="shared" si="252"/>
        <v>13247</v>
      </c>
      <c r="AZ433" s="7" t="s">
        <v>3053</v>
      </c>
      <c r="BA433" t="s">
        <v>3290</v>
      </c>
    </row>
    <row r="434" spans="1:53" hidden="1" outlineLevel="1">
      <c r="A434" t="s">
        <v>2182</v>
      </c>
      <c r="B434" t="s">
        <v>1568</v>
      </c>
      <c r="C434" s="1">
        <f t="shared" si="239"/>
        <v>459</v>
      </c>
      <c r="D434" s="7">
        <f>IF(P434&gt;0,RANK(P434,(P434:R434,S434:AG434)),0)</f>
        <v>0</v>
      </c>
      <c r="E434" s="7">
        <f>IF(Q434&gt;0,RANK(Q434,(P434:R434,S434:AG434)),0)</f>
        <v>1</v>
      </c>
      <c r="F434" s="7">
        <f>IF(R434&gt;0,RANK(R434,(P434:R434,S434:AG434)),0)</f>
        <v>3</v>
      </c>
      <c r="G434" s="7">
        <f>IF(S434&gt;0,RANK(S434,(P434:R434,S434:AG434)),0)</f>
        <v>4</v>
      </c>
      <c r="H434" s="48">
        <f t="shared" si="240"/>
        <v>55</v>
      </c>
      <c r="I434" s="163">
        <f t="shared" si="238"/>
        <v>0.11982570806100218</v>
      </c>
      <c r="J434" s="2"/>
      <c r="K434" s="2">
        <f t="shared" si="241"/>
        <v>0</v>
      </c>
      <c r="L434" s="2">
        <f t="shared" si="242"/>
        <v>0.45098039215686275</v>
      </c>
      <c r="M434" s="2">
        <f t="shared" si="243"/>
        <v>0.16339869281045752</v>
      </c>
      <c r="N434" s="2">
        <f t="shared" si="221"/>
        <v>4.793028322440087E-2</v>
      </c>
      <c r="O434" s="2">
        <f t="shared" si="222"/>
        <v>0.33769063180827896</v>
      </c>
      <c r="P434" s="1">
        <v>0</v>
      </c>
      <c r="Q434" s="1">
        <v>207</v>
      </c>
      <c r="R434" s="1">
        <v>75</v>
      </c>
      <c r="S434" s="1">
        <v>22</v>
      </c>
      <c r="T434" s="1">
        <v>152</v>
      </c>
      <c r="U434" s="1">
        <v>1</v>
      </c>
      <c r="V434" s="1">
        <v>0</v>
      </c>
      <c r="AC434" s="1">
        <v>1</v>
      </c>
      <c r="AF434" s="1">
        <v>1</v>
      </c>
      <c r="AI434" s="7">
        <f t="shared" si="244"/>
        <v>2</v>
      </c>
      <c r="AJ434" s="7">
        <f t="shared" si="245"/>
        <v>5</v>
      </c>
      <c r="AK434" s="7">
        <f t="shared" si="246"/>
        <v>0</v>
      </c>
      <c r="AL434" s="7">
        <f t="shared" si="247"/>
        <v>0</v>
      </c>
      <c r="AM434" s="2">
        <f t="shared" si="248"/>
        <v>0.33115468409586057</v>
      </c>
      <c r="AN434" s="2">
        <f t="shared" si="249"/>
        <v>2.1786492374727671E-3</v>
      </c>
      <c r="AO434" s="2">
        <f t="shared" si="250"/>
        <v>0</v>
      </c>
      <c r="AP434" s="2">
        <f t="shared" si="251"/>
        <v>0</v>
      </c>
      <c r="AR434" t="str">
        <f t="shared" si="237"/>
        <v>Schley</v>
      </c>
      <c r="AS434" t="s">
        <v>1568</v>
      </c>
      <c r="AT434" s="148">
        <v>2</v>
      </c>
      <c r="AV434" s="91">
        <v>13</v>
      </c>
      <c r="AW434" s="93">
        <v>249</v>
      </c>
      <c r="AX434" s="99">
        <f t="shared" si="252"/>
        <v>13249</v>
      </c>
      <c r="AZ434" s="7" t="s">
        <v>3053</v>
      </c>
      <c r="BA434" t="s">
        <v>3290</v>
      </c>
    </row>
    <row r="435" spans="1:53" hidden="1" outlineLevel="1">
      <c r="A435" t="s">
        <v>2075</v>
      </c>
      <c r="B435" t="s">
        <v>1568</v>
      </c>
      <c r="C435" s="1">
        <f t="shared" si="239"/>
        <v>1369</v>
      </c>
      <c r="D435" s="7">
        <f>IF(P435&gt;0,RANK(P435,(P435:R435,S435:AG435)),0)</f>
        <v>7</v>
      </c>
      <c r="E435" s="7">
        <f>IF(Q435&gt;0,RANK(Q435,(P435:R435,S435:AG435)),0)</f>
        <v>1</v>
      </c>
      <c r="F435" s="7">
        <f>IF(R435&gt;0,RANK(R435,(P435:R435,S435:AG435)),0)</f>
        <v>2</v>
      </c>
      <c r="G435" s="7">
        <f>IF(S435&gt;0,RANK(S435,(P435:R435,S435:AG435)),0)</f>
        <v>4</v>
      </c>
      <c r="H435" s="48">
        <f t="shared" si="240"/>
        <v>359</v>
      </c>
      <c r="I435" s="163">
        <f t="shared" si="238"/>
        <v>0.26223520818115414</v>
      </c>
      <c r="J435" s="2"/>
      <c r="K435" s="2">
        <f t="shared" si="241"/>
        <v>2.1913805697589481E-3</v>
      </c>
      <c r="L435" s="2">
        <f t="shared" si="242"/>
        <v>0.48940832724616506</v>
      </c>
      <c r="M435" s="2">
        <f t="shared" si="243"/>
        <v>0.22717311906501095</v>
      </c>
      <c r="N435" s="2">
        <f t="shared" si="221"/>
        <v>4.9671292914536161E-2</v>
      </c>
      <c r="O435" s="2">
        <f t="shared" si="222"/>
        <v>0.23155588020452894</v>
      </c>
      <c r="P435" s="1">
        <v>3</v>
      </c>
      <c r="Q435" s="1">
        <v>670</v>
      </c>
      <c r="R435" s="1">
        <v>311</v>
      </c>
      <c r="S435" s="1">
        <v>68</v>
      </c>
      <c r="T435" s="1">
        <v>301</v>
      </c>
      <c r="U435" s="1">
        <v>5</v>
      </c>
      <c r="V435" s="1">
        <v>5</v>
      </c>
      <c r="AC435" s="1">
        <v>3</v>
      </c>
      <c r="AF435" s="1">
        <v>3</v>
      </c>
      <c r="AI435" s="7">
        <f t="shared" si="244"/>
        <v>3</v>
      </c>
      <c r="AJ435" s="7">
        <f t="shared" si="245"/>
        <v>5</v>
      </c>
      <c r="AK435" s="7">
        <f t="shared" si="246"/>
        <v>5</v>
      </c>
      <c r="AL435" s="7">
        <f t="shared" si="247"/>
        <v>0</v>
      </c>
      <c r="AM435" s="2">
        <f t="shared" si="248"/>
        <v>0.21986851716581446</v>
      </c>
      <c r="AN435" s="2">
        <f t="shared" si="249"/>
        <v>3.6523009495982471E-3</v>
      </c>
      <c r="AO435" s="2">
        <f t="shared" si="250"/>
        <v>3.6523009495982471E-3</v>
      </c>
      <c r="AP435" s="2">
        <f t="shared" si="251"/>
        <v>0</v>
      </c>
      <c r="AR435" t="str">
        <f t="shared" si="237"/>
        <v>Screven</v>
      </c>
      <c r="AS435" t="s">
        <v>1568</v>
      </c>
      <c r="AT435" s="148">
        <v>12</v>
      </c>
      <c r="AV435" s="91">
        <v>13</v>
      </c>
      <c r="AW435" s="93">
        <v>251</v>
      </c>
      <c r="AX435" s="99">
        <f t="shared" si="252"/>
        <v>13251</v>
      </c>
      <c r="AZ435" s="7" t="s">
        <v>3053</v>
      </c>
      <c r="BA435" t="s">
        <v>3290</v>
      </c>
    </row>
    <row r="436" spans="1:53" hidden="1" outlineLevel="1">
      <c r="A436" t="s">
        <v>1324</v>
      </c>
      <c r="B436" t="s">
        <v>1568</v>
      </c>
      <c r="C436" s="1">
        <f t="shared" si="239"/>
        <v>875</v>
      </c>
      <c r="D436" s="7">
        <f>IF(P436&gt;0,RANK(P436,(P436:R436,S436:AG436)),0)</f>
        <v>7</v>
      </c>
      <c r="E436" s="7">
        <f>IF(Q436&gt;0,RANK(Q436,(P436:R436,S436:AG436)),0)</f>
        <v>1</v>
      </c>
      <c r="F436" s="7">
        <f>IF(R436&gt;0,RANK(R436,(P436:R436,S436:AG436)),0)</f>
        <v>3</v>
      </c>
      <c r="G436" s="7">
        <f>IF(S436&gt;0,RANK(S436,(P436:R436,S436:AG436)),0)</f>
        <v>4</v>
      </c>
      <c r="H436" s="48">
        <f t="shared" si="240"/>
        <v>166</v>
      </c>
      <c r="I436" s="163">
        <f t="shared" si="238"/>
        <v>0.18971428571428572</v>
      </c>
      <c r="J436" s="2"/>
      <c r="K436" s="2">
        <f t="shared" si="241"/>
        <v>1.1428571428571429E-3</v>
      </c>
      <c r="L436" s="2">
        <f t="shared" si="242"/>
        <v>0.45485714285714285</v>
      </c>
      <c r="M436" s="2">
        <f t="shared" si="243"/>
        <v>0.20228571428571429</v>
      </c>
      <c r="N436" s="2">
        <f t="shared" si="221"/>
        <v>6.2857142857142861E-2</v>
      </c>
      <c r="O436" s="2">
        <f t="shared" si="222"/>
        <v>0.27885714285714291</v>
      </c>
      <c r="P436" s="1">
        <v>1</v>
      </c>
      <c r="Q436" s="1">
        <v>398</v>
      </c>
      <c r="R436" s="1">
        <v>177</v>
      </c>
      <c r="S436" s="1">
        <v>55</v>
      </c>
      <c r="T436" s="1">
        <v>232</v>
      </c>
      <c r="U436" s="1">
        <v>1</v>
      </c>
      <c r="V436" s="1">
        <v>8</v>
      </c>
      <c r="AC436" s="1">
        <v>2</v>
      </c>
      <c r="AF436" s="1">
        <v>1</v>
      </c>
      <c r="AI436" s="7">
        <f t="shared" si="244"/>
        <v>2</v>
      </c>
      <c r="AJ436" s="7">
        <f t="shared" si="245"/>
        <v>6</v>
      </c>
      <c r="AK436" s="7">
        <f t="shared" si="246"/>
        <v>5</v>
      </c>
      <c r="AL436" s="7">
        <f t="shared" si="247"/>
        <v>0</v>
      </c>
      <c r="AM436" s="2">
        <f t="shared" si="248"/>
        <v>0.26514285714285712</v>
      </c>
      <c r="AN436" s="2">
        <f t="shared" si="249"/>
        <v>1.1428571428571429E-3</v>
      </c>
      <c r="AO436" s="2">
        <f t="shared" si="250"/>
        <v>9.1428571428571435E-3</v>
      </c>
      <c r="AP436" s="2">
        <f t="shared" si="251"/>
        <v>0</v>
      </c>
      <c r="AR436" t="str">
        <f t="shared" si="237"/>
        <v>Seminole</v>
      </c>
      <c r="AS436" t="s">
        <v>1568</v>
      </c>
      <c r="AT436" s="148">
        <v>2</v>
      </c>
      <c r="AV436" s="91">
        <v>13</v>
      </c>
      <c r="AW436" s="93">
        <v>253</v>
      </c>
      <c r="AX436" s="99">
        <f t="shared" si="252"/>
        <v>13253</v>
      </c>
      <c r="AZ436" s="7" t="s">
        <v>3053</v>
      </c>
      <c r="BA436" t="s">
        <v>3290</v>
      </c>
    </row>
    <row r="437" spans="1:53" hidden="1" outlineLevel="1">
      <c r="A437" t="s">
        <v>719</v>
      </c>
      <c r="B437" t="s">
        <v>1568</v>
      </c>
      <c r="C437" s="1">
        <f t="shared" si="239"/>
        <v>7587</v>
      </c>
      <c r="D437" s="7">
        <f>IF(P437&gt;0,RANK(P437,(P437:R437,S437:AG437)),0)</f>
        <v>6</v>
      </c>
      <c r="E437" s="7">
        <f>IF(Q437&gt;0,RANK(Q437,(P437:R437,S437:AG437)),0)</f>
        <v>1</v>
      </c>
      <c r="F437" s="7">
        <f>IF(R437&gt;0,RANK(R437,(P437:R437,S437:AG437)),0)</f>
        <v>2</v>
      </c>
      <c r="G437" s="7">
        <f>IF(S437&gt;0,RANK(S437,(P437:R437,S437:AG437)),0)</f>
        <v>4</v>
      </c>
      <c r="H437" s="48">
        <f t="shared" si="240"/>
        <v>3020</v>
      </c>
      <c r="I437" s="163">
        <f t="shared" si="238"/>
        <v>0.39804929484644785</v>
      </c>
      <c r="J437" s="2"/>
      <c r="K437" s="2">
        <f t="shared" si="241"/>
        <v>1.8452616317385E-3</v>
      </c>
      <c r="L437" s="2">
        <f t="shared" si="242"/>
        <v>0.57506260709107682</v>
      </c>
      <c r="M437" s="2">
        <f t="shared" si="243"/>
        <v>0.17701331224462896</v>
      </c>
      <c r="N437" s="2">
        <f t="shared" si="221"/>
        <v>6.8011071569790429E-2</v>
      </c>
      <c r="O437" s="2">
        <f t="shared" si="222"/>
        <v>0.17806774746276532</v>
      </c>
      <c r="P437" s="1">
        <v>14</v>
      </c>
      <c r="Q437" s="1">
        <v>4363</v>
      </c>
      <c r="R437" s="1">
        <v>1343</v>
      </c>
      <c r="S437" s="1">
        <v>516</v>
      </c>
      <c r="T437" s="1">
        <v>1308</v>
      </c>
      <c r="U437" s="1">
        <v>21</v>
      </c>
      <c r="V437" s="1">
        <v>11</v>
      </c>
      <c r="AC437" s="1">
        <v>5</v>
      </c>
      <c r="AF437" s="1">
        <v>6</v>
      </c>
      <c r="AI437" s="7">
        <f t="shared" si="244"/>
        <v>3</v>
      </c>
      <c r="AJ437" s="7">
        <f t="shared" si="245"/>
        <v>5</v>
      </c>
      <c r="AK437" s="7">
        <f t="shared" si="246"/>
        <v>7</v>
      </c>
      <c r="AL437" s="7">
        <f t="shared" si="247"/>
        <v>0</v>
      </c>
      <c r="AM437" s="2">
        <f t="shared" si="248"/>
        <v>0.17240015816528273</v>
      </c>
      <c r="AN437" s="2">
        <f t="shared" si="249"/>
        <v>2.76789244760775E-3</v>
      </c>
      <c r="AO437" s="2">
        <f t="shared" si="250"/>
        <v>1.4498484249373929E-3</v>
      </c>
      <c r="AP437" s="2">
        <f t="shared" si="251"/>
        <v>0</v>
      </c>
      <c r="AR437" t="str">
        <f t="shared" si="237"/>
        <v>Spalding</v>
      </c>
      <c r="AS437" t="s">
        <v>1568</v>
      </c>
      <c r="AT437" s="148">
        <v>3</v>
      </c>
      <c r="AV437" s="91">
        <v>13</v>
      </c>
      <c r="AW437" s="93">
        <v>255</v>
      </c>
      <c r="AX437" s="99">
        <f t="shared" si="252"/>
        <v>13255</v>
      </c>
      <c r="AZ437" s="7" t="s">
        <v>3053</v>
      </c>
      <c r="BA437" t="s">
        <v>3290</v>
      </c>
    </row>
    <row r="438" spans="1:53" hidden="1" outlineLevel="1">
      <c r="A438" t="s">
        <v>2317</v>
      </c>
      <c r="B438" t="s">
        <v>1568</v>
      </c>
      <c r="C438" s="1">
        <f t="shared" si="239"/>
        <v>2917</v>
      </c>
      <c r="D438" s="7">
        <f>IF(P438&gt;0,RANK(P438,(P438:R438,S438:AG438)),0)</f>
        <v>7</v>
      </c>
      <c r="E438" s="7">
        <f>IF(Q438&gt;0,RANK(Q438,(P438:R438,S438:AG438)),0)</f>
        <v>1</v>
      </c>
      <c r="F438" s="7">
        <f>IF(R438&gt;0,RANK(R438,(P438:R438,S438:AG438)),0)</f>
        <v>3</v>
      </c>
      <c r="G438" s="7">
        <f>IF(S438&gt;0,RANK(S438,(P438:R438,S438:AG438)),0)</f>
        <v>4</v>
      </c>
      <c r="H438" s="48">
        <f t="shared" si="240"/>
        <v>572</v>
      </c>
      <c r="I438" s="163">
        <f t="shared" si="238"/>
        <v>0.19609187521426122</v>
      </c>
      <c r="J438" s="2"/>
      <c r="K438" s="2">
        <f t="shared" si="241"/>
        <v>1.7140898183064792E-3</v>
      </c>
      <c r="L438" s="2">
        <f t="shared" si="242"/>
        <v>0.46931779225231401</v>
      </c>
      <c r="M438" s="2">
        <f t="shared" si="243"/>
        <v>0.16935207404868016</v>
      </c>
      <c r="N438" s="2">
        <f t="shared" si="221"/>
        <v>8.0219403496743225E-2</v>
      </c>
      <c r="O438" s="2">
        <f t="shared" si="222"/>
        <v>0.27939664038395612</v>
      </c>
      <c r="P438" s="1">
        <v>5</v>
      </c>
      <c r="Q438" s="1">
        <v>1369</v>
      </c>
      <c r="R438" s="1">
        <v>494</v>
      </c>
      <c r="S438" s="1">
        <v>234</v>
      </c>
      <c r="T438" s="1">
        <v>797</v>
      </c>
      <c r="U438" s="1">
        <v>6</v>
      </c>
      <c r="V438" s="1">
        <v>5</v>
      </c>
      <c r="AC438" s="1">
        <v>7</v>
      </c>
      <c r="AF438" s="1">
        <v>0</v>
      </c>
      <c r="AI438" s="7">
        <f t="shared" si="244"/>
        <v>2</v>
      </c>
      <c r="AJ438" s="7">
        <f t="shared" si="245"/>
        <v>5</v>
      </c>
      <c r="AK438" s="7">
        <f t="shared" si="246"/>
        <v>6</v>
      </c>
      <c r="AL438" s="7">
        <f t="shared" si="247"/>
        <v>0</v>
      </c>
      <c r="AM438" s="2">
        <f t="shared" si="248"/>
        <v>0.27322591703805277</v>
      </c>
      <c r="AN438" s="2">
        <f t="shared" si="249"/>
        <v>2.056907781967775E-3</v>
      </c>
      <c r="AO438" s="2">
        <f t="shared" si="250"/>
        <v>1.7140898183064792E-3</v>
      </c>
      <c r="AP438" s="2">
        <f t="shared" si="251"/>
        <v>0</v>
      </c>
      <c r="AR438" t="str">
        <f t="shared" si="237"/>
        <v>Stephens</v>
      </c>
      <c r="AS438" t="s">
        <v>1568</v>
      </c>
      <c r="AT438" s="148">
        <v>9</v>
      </c>
      <c r="AV438" s="91">
        <v>13</v>
      </c>
      <c r="AW438" s="93">
        <v>257</v>
      </c>
      <c r="AX438" s="99">
        <f t="shared" si="252"/>
        <v>13257</v>
      </c>
      <c r="AZ438" s="7" t="s">
        <v>3053</v>
      </c>
      <c r="BA438" t="s">
        <v>3290</v>
      </c>
    </row>
    <row r="439" spans="1:53" hidden="1" outlineLevel="1">
      <c r="A439" t="s">
        <v>265</v>
      </c>
      <c r="B439" t="s">
        <v>1568</v>
      </c>
      <c r="C439" s="1">
        <f t="shared" si="239"/>
        <v>191</v>
      </c>
      <c r="D439" s="7">
        <f>IF(P439&gt;0,RANK(P439,(P439:R439,S439:AG439)),0)</f>
        <v>0</v>
      </c>
      <c r="E439" s="7">
        <f>IF(Q439&gt;0,RANK(Q439,(P439:R439,S439:AG439)),0)</f>
        <v>1</v>
      </c>
      <c r="F439" s="7">
        <f>IF(R439&gt;0,RANK(R439,(P439:R439,S439:AG439)),0)</f>
        <v>2</v>
      </c>
      <c r="G439" s="7">
        <f>IF(S439&gt;0,RANK(S439,(P439:R439,S439:AG439)),0)</f>
        <v>4</v>
      </c>
      <c r="H439" s="48">
        <f t="shared" si="240"/>
        <v>74</v>
      </c>
      <c r="I439" s="163">
        <f t="shared" si="238"/>
        <v>0.38743455497382201</v>
      </c>
      <c r="J439" s="2"/>
      <c r="K439" s="2">
        <f t="shared" si="241"/>
        <v>0</v>
      </c>
      <c r="L439" s="2">
        <f t="shared" si="242"/>
        <v>0.59162303664921467</v>
      </c>
      <c r="M439" s="2">
        <f t="shared" si="243"/>
        <v>0.20418848167539266</v>
      </c>
      <c r="N439" s="2">
        <f t="shared" ref="N439:N471" si="253">IF($C439=0,"-",S439/$C439)</f>
        <v>4.1884816753926704E-2</v>
      </c>
      <c r="O439" s="2">
        <f t="shared" ref="O439:O471" si="254">IF(C439=0,"-",(1-K439-L439-M439-N439))</f>
        <v>0.16230366492146597</v>
      </c>
      <c r="P439" s="1">
        <v>0</v>
      </c>
      <c r="Q439" s="1">
        <v>113</v>
      </c>
      <c r="R439" s="1">
        <v>39</v>
      </c>
      <c r="S439" s="1">
        <v>8</v>
      </c>
      <c r="T439" s="1">
        <v>31</v>
      </c>
      <c r="U439" s="1">
        <v>0</v>
      </c>
      <c r="V439" s="1">
        <v>0</v>
      </c>
      <c r="AC439" s="1">
        <v>0</v>
      </c>
      <c r="AF439" s="1">
        <v>0</v>
      </c>
      <c r="AI439" s="7">
        <f t="shared" si="244"/>
        <v>3</v>
      </c>
      <c r="AJ439" s="7">
        <f t="shared" si="245"/>
        <v>0</v>
      </c>
      <c r="AK439" s="7">
        <f t="shared" si="246"/>
        <v>0</v>
      </c>
      <c r="AL439" s="7">
        <f t="shared" si="247"/>
        <v>0</v>
      </c>
      <c r="AM439" s="2">
        <f t="shared" si="248"/>
        <v>0.16230366492146597</v>
      </c>
      <c r="AN439" s="2">
        <f t="shared" si="249"/>
        <v>0</v>
      </c>
      <c r="AO439" s="2">
        <f t="shared" si="250"/>
        <v>0</v>
      </c>
      <c r="AP439" s="2">
        <f t="shared" si="251"/>
        <v>0</v>
      </c>
      <c r="AR439" t="str">
        <f t="shared" si="237"/>
        <v>Stewart</v>
      </c>
      <c r="AS439" t="s">
        <v>1568</v>
      </c>
      <c r="AT439" s="148">
        <v>2</v>
      </c>
      <c r="AV439" s="91">
        <v>13</v>
      </c>
      <c r="AW439" s="93">
        <v>259</v>
      </c>
      <c r="AX439" s="99">
        <f t="shared" si="252"/>
        <v>13259</v>
      </c>
      <c r="AZ439" s="7" t="s">
        <v>3053</v>
      </c>
      <c r="BA439" t="s">
        <v>3290</v>
      </c>
    </row>
    <row r="440" spans="1:53" hidden="1" outlineLevel="1">
      <c r="A440" t="s">
        <v>1123</v>
      </c>
      <c r="B440" t="s">
        <v>1568</v>
      </c>
      <c r="C440" s="1">
        <f t="shared" ref="C440:C471" si="255">SUM(P440:AG440)</f>
        <v>2021</v>
      </c>
      <c r="D440" s="7">
        <f>IF(P440&gt;0,RANK(P440,(P440:R440,S440:AG440)),0)</f>
        <v>6</v>
      </c>
      <c r="E440" s="7">
        <f>IF(Q440&gt;0,RANK(Q440,(P440:R440,S440:AG440)),0)</f>
        <v>1</v>
      </c>
      <c r="F440" s="7">
        <f>IF(R440&gt;0,RANK(R440,(P440:R440,S440:AG440)),0)</f>
        <v>2</v>
      </c>
      <c r="G440" s="7">
        <f>IF(S440&gt;0,RANK(S440,(P440:R440,S440:AG440)),0)</f>
        <v>4</v>
      </c>
      <c r="H440" s="48">
        <f t="shared" ref="H440:H471" si="256">MAX(P440:Y440)-LARGE(P440:Y440,2)</f>
        <v>518</v>
      </c>
      <c r="I440" s="163">
        <f t="shared" si="238"/>
        <v>0.25630875804057396</v>
      </c>
      <c r="J440" s="2"/>
      <c r="K440" s="2">
        <f t="shared" ref="K440:K471" si="257">IF($C440=0,"-",P440/$C440)</f>
        <v>1.4844136566056407E-3</v>
      </c>
      <c r="L440" s="2">
        <f t="shared" ref="L440:L471" si="258">IF($C440=0,"-",Q440/$C440)</f>
        <v>0.49579416130628401</v>
      </c>
      <c r="M440" s="2">
        <f t="shared" ref="M440:M471" si="259">IF($C440=0,"-",R440/$C440)</f>
        <v>0.23948540326571005</v>
      </c>
      <c r="N440" s="2">
        <f t="shared" si="253"/>
        <v>4.7996041563582385E-2</v>
      </c>
      <c r="O440" s="2">
        <f t="shared" si="254"/>
        <v>0.21523998020781793</v>
      </c>
      <c r="P440" s="1">
        <v>3</v>
      </c>
      <c r="Q440" s="1">
        <v>1002</v>
      </c>
      <c r="R440" s="1">
        <v>484</v>
      </c>
      <c r="S440" s="1">
        <v>97</v>
      </c>
      <c r="T440" s="1">
        <v>426</v>
      </c>
      <c r="U440" s="1">
        <v>3</v>
      </c>
      <c r="V440" s="1">
        <v>4</v>
      </c>
      <c r="AC440" s="1">
        <v>2</v>
      </c>
      <c r="AF440" s="1">
        <v>0</v>
      </c>
      <c r="AI440" s="7">
        <f t="shared" ref="AI440:AI471" si="260">IF(T440&gt;0,RANK(T440,(P440:Z440)),0)</f>
        <v>3</v>
      </c>
      <c r="AJ440" s="7">
        <f t="shared" ref="AJ440:AJ471" si="261">IF(U440&gt;0,RANK(U440,(P440:Z440)),0)</f>
        <v>6</v>
      </c>
      <c r="AK440" s="7">
        <f t="shared" ref="AK440:AK471" si="262">IF(V440&gt;0,RANK(V440,(P440:Z440)),0)</f>
        <v>5</v>
      </c>
      <c r="AL440" s="7">
        <f t="shared" ref="AL440:AL471" si="263">IF(W440&gt;0,RANK(W440,(P440:Z440)),0)</f>
        <v>0</v>
      </c>
      <c r="AM440" s="2">
        <f t="shared" ref="AM440:AM471" si="264">IF($C440=0,"-",T440/$C440)</f>
        <v>0.21078673923800098</v>
      </c>
      <c r="AN440" s="2">
        <f t="shared" ref="AN440:AN471" si="265">IF($C440=0,"-",U440/$C440)</f>
        <v>1.4844136566056407E-3</v>
      </c>
      <c r="AO440" s="2">
        <f t="shared" ref="AO440:AO471" si="266">IF($C440=0,"-",V440/$C440)</f>
        <v>1.9792182088075212E-3</v>
      </c>
      <c r="AP440" s="2">
        <f t="shared" ref="AP440:AP471" si="267">IF($C440=0,"-",W440/$C440)</f>
        <v>0</v>
      </c>
      <c r="AR440" t="str">
        <f t="shared" si="237"/>
        <v>Sumter</v>
      </c>
      <c r="AS440" t="s">
        <v>1568</v>
      </c>
      <c r="AT440" s="148">
        <v>2</v>
      </c>
      <c r="AV440" s="91">
        <v>13</v>
      </c>
      <c r="AW440" s="93">
        <v>261</v>
      </c>
      <c r="AX440" s="99">
        <f t="shared" ref="AX440:AX470" si="268">AV440*1000+AW440</f>
        <v>13261</v>
      </c>
      <c r="AZ440" s="7" t="s">
        <v>3053</v>
      </c>
      <c r="BA440" t="s">
        <v>3290</v>
      </c>
    </row>
    <row r="441" spans="1:53" hidden="1" outlineLevel="1">
      <c r="A441" t="s">
        <v>3036</v>
      </c>
      <c r="B441" t="s">
        <v>1568</v>
      </c>
      <c r="C441" s="1">
        <f t="shared" si="255"/>
        <v>537</v>
      </c>
      <c r="D441" s="7">
        <f>IF(P441&gt;0,RANK(P441,(P441:R441,S441:AG441)),0)</f>
        <v>0</v>
      </c>
      <c r="E441" s="7">
        <f>IF(Q441&gt;0,RANK(Q441,(P441:R441,S441:AG441)),0)</f>
        <v>1</v>
      </c>
      <c r="F441" s="7">
        <f>IF(R441&gt;0,RANK(R441,(P441:R441,S441:AG441)),0)</f>
        <v>2</v>
      </c>
      <c r="G441" s="7">
        <f>IF(S441&gt;0,RANK(S441,(P441:R441,S441:AG441)),0)</f>
        <v>4</v>
      </c>
      <c r="H441" s="48">
        <f t="shared" si="256"/>
        <v>196</v>
      </c>
      <c r="I441" s="163">
        <f t="shared" si="238"/>
        <v>0.36499068901303539</v>
      </c>
      <c r="J441" s="2"/>
      <c r="K441" s="2">
        <f t="shared" si="257"/>
        <v>0</v>
      </c>
      <c r="L441" s="2">
        <f t="shared" si="258"/>
        <v>0.55679702048417135</v>
      </c>
      <c r="M441" s="2">
        <f t="shared" si="259"/>
        <v>0.19180633147113593</v>
      </c>
      <c r="N441" s="2">
        <f t="shared" si="253"/>
        <v>6.5176908752327747E-2</v>
      </c>
      <c r="O441" s="2">
        <f t="shared" si="254"/>
        <v>0.18621973929236502</v>
      </c>
      <c r="P441" s="1">
        <v>0</v>
      </c>
      <c r="Q441" s="1">
        <v>299</v>
      </c>
      <c r="R441" s="1">
        <v>103</v>
      </c>
      <c r="S441" s="1">
        <v>35</v>
      </c>
      <c r="T441" s="1">
        <v>96</v>
      </c>
      <c r="U441" s="1">
        <v>1</v>
      </c>
      <c r="V441" s="1">
        <v>2</v>
      </c>
      <c r="AC441" s="1">
        <v>1</v>
      </c>
      <c r="AF441" s="1">
        <v>0</v>
      </c>
      <c r="AI441" s="7">
        <f t="shared" si="260"/>
        <v>3</v>
      </c>
      <c r="AJ441" s="7">
        <f t="shared" si="261"/>
        <v>6</v>
      </c>
      <c r="AK441" s="7">
        <f t="shared" si="262"/>
        <v>5</v>
      </c>
      <c r="AL441" s="7">
        <f t="shared" si="263"/>
        <v>0</v>
      </c>
      <c r="AM441" s="2">
        <f t="shared" si="264"/>
        <v>0.1787709497206704</v>
      </c>
      <c r="AN441" s="2">
        <f t="shared" si="265"/>
        <v>1.8621973929236499E-3</v>
      </c>
      <c r="AO441" s="2">
        <f t="shared" si="266"/>
        <v>3.7243947858472998E-3</v>
      </c>
      <c r="AP441" s="2">
        <f t="shared" si="267"/>
        <v>0</v>
      </c>
      <c r="AR441" t="str">
        <f t="shared" si="237"/>
        <v>Talbot</v>
      </c>
      <c r="AS441" t="s">
        <v>1568</v>
      </c>
      <c r="AT441" s="148">
        <v>2</v>
      </c>
      <c r="AV441" s="91">
        <v>13</v>
      </c>
      <c r="AW441" s="93">
        <v>263</v>
      </c>
      <c r="AX441" s="99">
        <f t="shared" si="268"/>
        <v>13263</v>
      </c>
      <c r="AZ441" s="7" t="s">
        <v>3053</v>
      </c>
      <c r="BA441" t="s">
        <v>3290</v>
      </c>
    </row>
    <row r="442" spans="1:53" hidden="1" outlineLevel="1">
      <c r="A442" t="s">
        <v>37</v>
      </c>
      <c r="B442" t="s">
        <v>1568</v>
      </c>
      <c r="C442" s="1">
        <f t="shared" si="255"/>
        <v>141</v>
      </c>
      <c r="D442" s="7">
        <f>IF(P442&gt;0,RANK(P442,(P442:R442,S442:AG442)),0)</f>
        <v>0</v>
      </c>
      <c r="E442" s="7">
        <f>IF(Q442&gt;0,RANK(Q442,(P442:R442,S442:AG442)),0)</f>
        <v>1</v>
      </c>
      <c r="F442" s="7">
        <f>IF(R442&gt;0,RANK(R442,(P442:R442,S442:AG442)),0)</f>
        <v>3</v>
      </c>
      <c r="G442" s="7">
        <f>IF(S442&gt;0,RANK(S442,(P442:R442,S442:AG442)),0)</f>
        <v>4</v>
      </c>
      <c r="H442" s="48">
        <f t="shared" si="256"/>
        <v>58</v>
      </c>
      <c r="I442" s="163">
        <f t="shared" si="238"/>
        <v>0.41134751773049644</v>
      </c>
      <c r="J442" s="2"/>
      <c r="K442" s="2">
        <f t="shared" si="257"/>
        <v>0</v>
      </c>
      <c r="L442" s="2">
        <f t="shared" si="258"/>
        <v>0.60992907801418439</v>
      </c>
      <c r="M442" s="2">
        <f t="shared" si="259"/>
        <v>0.14184397163120568</v>
      </c>
      <c r="N442" s="2">
        <f t="shared" si="253"/>
        <v>4.2553191489361701E-2</v>
      </c>
      <c r="O442" s="2">
        <f t="shared" si="254"/>
        <v>0.20567375886524822</v>
      </c>
      <c r="P442" s="1">
        <v>0</v>
      </c>
      <c r="Q442" s="1">
        <v>86</v>
      </c>
      <c r="R442" s="1">
        <v>20</v>
      </c>
      <c r="S442" s="1">
        <v>6</v>
      </c>
      <c r="T442" s="1">
        <v>28</v>
      </c>
      <c r="U442" s="1">
        <v>1</v>
      </c>
      <c r="V442" s="1">
        <v>0</v>
      </c>
      <c r="AC442" s="1">
        <v>0</v>
      </c>
      <c r="AF442" s="1">
        <v>0</v>
      </c>
      <c r="AI442" s="7">
        <f t="shared" si="260"/>
        <v>2</v>
      </c>
      <c r="AJ442" s="7">
        <f t="shared" si="261"/>
        <v>5</v>
      </c>
      <c r="AK442" s="7">
        <f t="shared" si="262"/>
        <v>0</v>
      </c>
      <c r="AL442" s="7">
        <f t="shared" si="263"/>
        <v>0</v>
      </c>
      <c r="AM442" s="2">
        <f t="shared" si="264"/>
        <v>0.19858156028368795</v>
      </c>
      <c r="AN442" s="2">
        <f t="shared" si="265"/>
        <v>7.0921985815602835E-3</v>
      </c>
      <c r="AO442" s="2">
        <f t="shared" si="266"/>
        <v>0</v>
      </c>
      <c r="AP442" s="2">
        <f t="shared" si="267"/>
        <v>0</v>
      </c>
      <c r="AR442" t="str">
        <f t="shared" si="237"/>
        <v>Taliaferro</v>
      </c>
      <c r="AS442" t="s">
        <v>1568</v>
      </c>
      <c r="AT442" s="148">
        <v>10</v>
      </c>
      <c r="AV442" s="91">
        <v>13</v>
      </c>
      <c r="AW442" s="93">
        <v>265</v>
      </c>
      <c r="AX442" s="99">
        <f t="shared" si="268"/>
        <v>13265</v>
      </c>
      <c r="AZ442" s="7" t="s">
        <v>3053</v>
      </c>
      <c r="BA442" t="s">
        <v>3290</v>
      </c>
    </row>
    <row r="443" spans="1:53" hidden="1" outlineLevel="1">
      <c r="A443" t="s">
        <v>799</v>
      </c>
      <c r="B443" t="s">
        <v>1568</v>
      </c>
      <c r="C443" s="1">
        <f t="shared" si="255"/>
        <v>1410</v>
      </c>
      <c r="D443" s="7">
        <f>IF(P443&gt;0,RANK(P443,(P443:R443,S443:AG443)),0)</f>
        <v>8</v>
      </c>
      <c r="E443" s="7">
        <f>IF(Q443&gt;0,RANK(Q443,(P443:R443,S443:AG443)),0)</f>
        <v>1</v>
      </c>
      <c r="F443" s="7">
        <f>IF(R443&gt;0,RANK(R443,(P443:R443,S443:AG443)),0)</f>
        <v>3</v>
      </c>
      <c r="G443" s="7">
        <f>IF(S443&gt;0,RANK(S443,(P443:R443,S443:AG443)),0)</f>
        <v>4</v>
      </c>
      <c r="H443" s="48">
        <f t="shared" si="256"/>
        <v>354</v>
      </c>
      <c r="I443" s="163">
        <f t="shared" si="238"/>
        <v>0.25106382978723402</v>
      </c>
      <c r="J443" s="2"/>
      <c r="K443" s="2">
        <f t="shared" si="257"/>
        <v>2.1276595744680851E-3</v>
      </c>
      <c r="L443" s="2">
        <f t="shared" si="258"/>
        <v>0.49432624113475176</v>
      </c>
      <c r="M443" s="2">
        <f t="shared" si="259"/>
        <v>0.20212765957446807</v>
      </c>
      <c r="N443" s="2">
        <f t="shared" si="253"/>
        <v>4.6808510638297871E-2</v>
      </c>
      <c r="O443" s="2">
        <f t="shared" si="254"/>
        <v>0.25460992907801422</v>
      </c>
      <c r="P443" s="1">
        <v>3</v>
      </c>
      <c r="Q443" s="1">
        <v>697</v>
      </c>
      <c r="R443" s="1">
        <v>285</v>
      </c>
      <c r="S443" s="1">
        <v>66</v>
      </c>
      <c r="T443" s="1">
        <v>343</v>
      </c>
      <c r="U443" s="1">
        <v>5</v>
      </c>
      <c r="V443" s="1">
        <v>6</v>
      </c>
      <c r="AC443" s="1">
        <v>4</v>
      </c>
      <c r="AF443" s="1">
        <v>1</v>
      </c>
      <c r="AI443" s="7">
        <f t="shared" si="260"/>
        <v>2</v>
      </c>
      <c r="AJ443" s="7">
        <f t="shared" si="261"/>
        <v>6</v>
      </c>
      <c r="AK443" s="7">
        <f t="shared" si="262"/>
        <v>5</v>
      </c>
      <c r="AL443" s="7">
        <f t="shared" si="263"/>
        <v>0</v>
      </c>
      <c r="AM443" s="2">
        <f t="shared" si="264"/>
        <v>0.24326241134751772</v>
      </c>
      <c r="AN443" s="2">
        <f t="shared" si="265"/>
        <v>3.5460992907801418E-3</v>
      </c>
      <c r="AO443" s="2">
        <f t="shared" si="266"/>
        <v>4.2553191489361703E-3</v>
      </c>
      <c r="AP443" s="2">
        <f t="shared" si="267"/>
        <v>0</v>
      </c>
      <c r="AR443" t="str">
        <f t="shared" si="237"/>
        <v>Tattnall</v>
      </c>
      <c r="AS443" t="s">
        <v>1568</v>
      </c>
      <c r="AT443" s="148">
        <v>12</v>
      </c>
      <c r="AV443" s="91">
        <v>13</v>
      </c>
      <c r="AW443" s="93">
        <v>267</v>
      </c>
      <c r="AX443" s="99">
        <f t="shared" si="268"/>
        <v>13267</v>
      </c>
      <c r="AZ443" s="7" t="s">
        <v>3053</v>
      </c>
      <c r="BA443" t="s">
        <v>3290</v>
      </c>
    </row>
    <row r="444" spans="1:53" hidden="1" outlineLevel="1">
      <c r="A444" t="s">
        <v>3300</v>
      </c>
      <c r="B444" t="s">
        <v>1568</v>
      </c>
      <c r="C444" s="1">
        <f t="shared" si="255"/>
        <v>740</v>
      </c>
      <c r="D444" s="7">
        <f>IF(P444&gt;0,RANK(P444,(P444:R444,S444:AG444)),0)</f>
        <v>7</v>
      </c>
      <c r="E444" s="7">
        <f>IF(Q444&gt;0,RANK(Q444,(P444:R444,S444:AG444)),0)</f>
        <v>1</v>
      </c>
      <c r="F444" s="7">
        <f>IF(R444&gt;0,RANK(R444,(P444:R444,S444:AG444)),0)</f>
        <v>3</v>
      </c>
      <c r="G444" s="7">
        <f>IF(S444&gt;0,RANK(S444,(P444:R444,S444:AG444)),0)</f>
        <v>4</v>
      </c>
      <c r="H444" s="48">
        <f t="shared" si="256"/>
        <v>206</v>
      </c>
      <c r="I444" s="163">
        <f t="shared" si="238"/>
        <v>0.27837837837837837</v>
      </c>
      <c r="J444" s="2"/>
      <c r="K444" s="2">
        <f t="shared" si="257"/>
        <v>1.3513513513513514E-3</v>
      </c>
      <c r="L444" s="2">
        <f t="shared" si="258"/>
        <v>0.5310810810810811</v>
      </c>
      <c r="M444" s="2">
        <f t="shared" si="259"/>
        <v>0.1581081081081081</v>
      </c>
      <c r="N444" s="2">
        <f t="shared" si="253"/>
        <v>4.72972972972973E-2</v>
      </c>
      <c r="O444" s="2">
        <f t="shared" si="254"/>
        <v>0.26216216216216215</v>
      </c>
      <c r="P444" s="1">
        <v>1</v>
      </c>
      <c r="Q444" s="1">
        <v>393</v>
      </c>
      <c r="R444" s="1">
        <v>117</v>
      </c>
      <c r="S444" s="1">
        <v>35</v>
      </c>
      <c r="T444" s="1">
        <v>187</v>
      </c>
      <c r="U444" s="1">
        <v>1</v>
      </c>
      <c r="V444" s="1">
        <v>3</v>
      </c>
      <c r="AC444" s="1">
        <v>3</v>
      </c>
      <c r="AF444" s="1">
        <v>0</v>
      </c>
      <c r="AI444" s="7">
        <f t="shared" si="260"/>
        <v>2</v>
      </c>
      <c r="AJ444" s="7">
        <f t="shared" si="261"/>
        <v>6</v>
      </c>
      <c r="AK444" s="7">
        <f t="shared" si="262"/>
        <v>5</v>
      </c>
      <c r="AL444" s="7">
        <f t="shared" si="263"/>
        <v>0</v>
      </c>
      <c r="AM444" s="2">
        <f t="shared" si="264"/>
        <v>0.25270270270270268</v>
      </c>
      <c r="AN444" s="2">
        <f t="shared" si="265"/>
        <v>1.3513513513513514E-3</v>
      </c>
      <c r="AO444" s="2">
        <f t="shared" si="266"/>
        <v>4.0540540540540543E-3</v>
      </c>
      <c r="AP444" s="2">
        <f t="shared" si="267"/>
        <v>0</v>
      </c>
      <c r="AR444" t="str">
        <f t="shared" si="237"/>
        <v>Taylor</v>
      </c>
      <c r="AS444" t="s">
        <v>1568</v>
      </c>
      <c r="AT444" s="148">
        <v>2</v>
      </c>
      <c r="AV444" s="91">
        <v>13</v>
      </c>
      <c r="AW444" s="93">
        <v>269</v>
      </c>
      <c r="AX444" s="99">
        <f t="shared" si="268"/>
        <v>13269</v>
      </c>
      <c r="AZ444" s="7" t="s">
        <v>3053</v>
      </c>
      <c r="BA444" t="s">
        <v>3290</v>
      </c>
    </row>
    <row r="445" spans="1:53" hidden="1" outlineLevel="1">
      <c r="A445" t="s">
        <v>1307</v>
      </c>
      <c r="B445" t="s">
        <v>1568</v>
      </c>
      <c r="C445" s="1">
        <f t="shared" si="255"/>
        <v>632</v>
      </c>
      <c r="D445" s="7">
        <f>IF(P445&gt;0,RANK(P445,(P445:R445,S445:AG445)),0)</f>
        <v>0</v>
      </c>
      <c r="E445" s="7">
        <f>IF(Q445&gt;0,RANK(Q445,(P445:R445,S445:AG445)),0)</f>
        <v>1</v>
      </c>
      <c r="F445" s="7">
        <f>IF(R445&gt;0,RANK(R445,(P445:R445,S445:AG445)),0)</f>
        <v>3</v>
      </c>
      <c r="G445" s="7">
        <f>IF(S445&gt;0,RANK(S445,(P445:R445,S445:AG445)),0)</f>
        <v>4</v>
      </c>
      <c r="H445" s="48">
        <f t="shared" si="256"/>
        <v>233</v>
      </c>
      <c r="I445" s="163">
        <f t="shared" si="238"/>
        <v>0.36867088607594939</v>
      </c>
      <c r="J445" s="2"/>
      <c r="K445" s="2">
        <f t="shared" si="257"/>
        <v>0</v>
      </c>
      <c r="L445" s="2">
        <f t="shared" si="258"/>
        <v>0.56803797468354433</v>
      </c>
      <c r="M445" s="2">
        <f t="shared" si="259"/>
        <v>0.19145569620253164</v>
      </c>
      <c r="N445" s="2">
        <f t="shared" si="253"/>
        <v>3.4810126582278479E-2</v>
      </c>
      <c r="O445" s="2">
        <f t="shared" si="254"/>
        <v>0.20569620253164556</v>
      </c>
      <c r="P445" s="1">
        <v>0</v>
      </c>
      <c r="Q445" s="1">
        <v>359</v>
      </c>
      <c r="R445" s="1">
        <v>121</v>
      </c>
      <c r="S445" s="1">
        <v>22</v>
      </c>
      <c r="T445" s="1">
        <v>126</v>
      </c>
      <c r="U445" s="1">
        <v>1</v>
      </c>
      <c r="V445" s="1">
        <v>2</v>
      </c>
      <c r="AC445" s="1">
        <v>0</v>
      </c>
      <c r="AF445" s="1">
        <v>1</v>
      </c>
      <c r="AI445" s="7">
        <f t="shared" si="260"/>
        <v>2</v>
      </c>
      <c r="AJ445" s="7">
        <f t="shared" si="261"/>
        <v>6</v>
      </c>
      <c r="AK445" s="7">
        <f t="shared" si="262"/>
        <v>5</v>
      </c>
      <c r="AL445" s="7">
        <f t="shared" si="263"/>
        <v>0</v>
      </c>
      <c r="AM445" s="2">
        <f t="shared" si="264"/>
        <v>0.19936708860759494</v>
      </c>
      <c r="AN445" s="2">
        <f t="shared" si="265"/>
        <v>1.5822784810126582E-3</v>
      </c>
      <c r="AO445" s="2">
        <f t="shared" si="266"/>
        <v>3.1645569620253164E-3</v>
      </c>
      <c r="AP445" s="2">
        <f t="shared" si="267"/>
        <v>0</v>
      </c>
      <c r="AR445" t="str">
        <f t="shared" si="237"/>
        <v>Telfair</v>
      </c>
      <c r="AS445" t="s">
        <v>1568</v>
      </c>
      <c r="AT445" s="148">
        <v>8</v>
      </c>
      <c r="AV445" s="91">
        <v>13</v>
      </c>
      <c r="AW445" s="93">
        <v>271</v>
      </c>
      <c r="AX445" s="99">
        <f t="shared" si="268"/>
        <v>13271</v>
      </c>
      <c r="AZ445" s="7" t="s">
        <v>3053</v>
      </c>
      <c r="BA445" t="s">
        <v>3290</v>
      </c>
    </row>
    <row r="446" spans="1:53" hidden="1" outlineLevel="1">
      <c r="A446" t="s">
        <v>921</v>
      </c>
      <c r="B446" t="s">
        <v>1568</v>
      </c>
      <c r="C446" s="1">
        <f t="shared" si="255"/>
        <v>762</v>
      </c>
      <c r="D446" s="7">
        <f>IF(P446&gt;0,RANK(P446,(P446:R446,S446:AG446)),0)</f>
        <v>5</v>
      </c>
      <c r="E446" s="7">
        <f>IF(Q446&gt;0,RANK(Q446,(P446:R446,S446:AG446)),0)</f>
        <v>1</v>
      </c>
      <c r="F446" s="7">
        <f>IF(R446&gt;0,RANK(R446,(P446:R446,S446:AG446)),0)</f>
        <v>3</v>
      </c>
      <c r="G446" s="7">
        <f>IF(S446&gt;0,RANK(S446,(P446:R446,S446:AG446)),0)</f>
        <v>4</v>
      </c>
      <c r="H446" s="48">
        <f t="shared" si="256"/>
        <v>224</v>
      </c>
      <c r="I446" s="163">
        <f t="shared" si="238"/>
        <v>0.29396325459317585</v>
      </c>
      <c r="J446" s="2"/>
      <c r="K446" s="2">
        <f t="shared" si="257"/>
        <v>2.6246719160104987E-3</v>
      </c>
      <c r="L446" s="2">
        <f t="shared" si="258"/>
        <v>0.52624671916010501</v>
      </c>
      <c r="M446" s="2">
        <f t="shared" si="259"/>
        <v>0.17847769028871391</v>
      </c>
      <c r="N446" s="2">
        <f t="shared" si="253"/>
        <v>5.6430446194225721E-2</v>
      </c>
      <c r="O446" s="2">
        <f t="shared" si="254"/>
        <v>0.23622047244094491</v>
      </c>
      <c r="P446" s="1">
        <v>2</v>
      </c>
      <c r="Q446" s="1">
        <v>401</v>
      </c>
      <c r="R446" s="1">
        <v>136</v>
      </c>
      <c r="S446" s="1">
        <v>43</v>
      </c>
      <c r="T446" s="1">
        <v>177</v>
      </c>
      <c r="U446" s="1">
        <v>1</v>
      </c>
      <c r="V446" s="1">
        <v>1</v>
      </c>
      <c r="AC446" s="1">
        <v>0</v>
      </c>
      <c r="AF446" s="1">
        <v>1</v>
      </c>
      <c r="AI446" s="7">
        <f t="shared" si="260"/>
        <v>2</v>
      </c>
      <c r="AJ446" s="7">
        <f t="shared" si="261"/>
        <v>6</v>
      </c>
      <c r="AK446" s="7">
        <f t="shared" si="262"/>
        <v>6</v>
      </c>
      <c r="AL446" s="7">
        <f t="shared" si="263"/>
        <v>0</v>
      </c>
      <c r="AM446" s="2">
        <f t="shared" si="264"/>
        <v>0.23228346456692914</v>
      </c>
      <c r="AN446" s="2">
        <f t="shared" si="265"/>
        <v>1.3123359580052493E-3</v>
      </c>
      <c r="AO446" s="2">
        <f t="shared" si="266"/>
        <v>1.3123359580052493E-3</v>
      </c>
      <c r="AP446" s="2">
        <f t="shared" si="267"/>
        <v>0</v>
      </c>
      <c r="AR446" t="str">
        <f t="shared" si="237"/>
        <v>Terrell</v>
      </c>
      <c r="AS446" t="s">
        <v>1568</v>
      </c>
      <c r="AT446" s="148">
        <v>2</v>
      </c>
      <c r="AV446" s="91">
        <v>13</v>
      </c>
      <c r="AW446" s="93">
        <v>273</v>
      </c>
      <c r="AX446" s="99">
        <f t="shared" si="268"/>
        <v>13273</v>
      </c>
      <c r="AZ446" s="7" t="s">
        <v>3053</v>
      </c>
      <c r="BA446" t="s">
        <v>3290</v>
      </c>
    </row>
    <row r="447" spans="1:53" hidden="1" outlineLevel="1">
      <c r="A447" t="s">
        <v>1296</v>
      </c>
      <c r="B447" t="s">
        <v>1568</v>
      </c>
      <c r="C447" s="1">
        <f t="shared" si="255"/>
        <v>4934</v>
      </c>
      <c r="D447" s="7">
        <f>IF(P447&gt;0,RANK(P447,(P447:R447,S447:AG447)),0)</f>
        <v>6</v>
      </c>
      <c r="E447" s="7">
        <f>IF(Q447&gt;0,RANK(Q447,(P447:R447,S447:AG447)),0)</f>
        <v>1</v>
      </c>
      <c r="F447" s="7">
        <f>IF(R447&gt;0,RANK(R447,(P447:R447,S447:AG447)),0)</f>
        <v>3</v>
      </c>
      <c r="G447" s="7">
        <f>IF(S447&gt;0,RANK(S447,(P447:R447,S447:AG447)),0)</f>
        <v>4</v>
      </c>
      <c r="H447" s="48">
        <f t="shared" si="256"/>
        <v>145</v>
      </c>
      <c r="I447" s="163">
        <f t="shared" si="238"/>
        <v>2.9387920551276855E-2</v>
      </c>
      <c r="J447" s="2"/>
      <c r="K447" s="2">
        <f t="shared" si="257"/>
        <v>3.2428050263477908E-3</v>
      </c>
      <c r="L447" s="2">
        <f t="shared" si="258"/>
        <v>0.35914065666801781</v>
      </c>
      <c r="M447" s="2">
        <f t="shared" si="259"/>
        <v>0.25780299959464936</v>
      </c>
      <c r="N447" s="2">
        <f t="shared" si="253"/>
        <v>4.0535062829347386E-2</v>
      </c>
      <c r="O447" s="2">
        <f t="shared" si="254"/>
        <v>0.33927847588163773</v>
      </c>
      <c r="P447" s="1">
        <v>16</v>
      </c>
      <c r="Q447" s="1">
        <v>1772</v>
      </c>
      <c r="R447" s="1">
        <v>1272</v>
      </c>
      <c r="S447" s="1">
        <v>200</v>
      </c>
      <c r="T447" s="1">
        <v>1627</v>
      </c>
      <c r="U447" s="1">
        <v>12</v>
      </c>
      <c r="V447" s="1">
        <v>22</v>
      </c>
      <c r="AC447" s="1">
        <v>11</v>
      </c>
      <c r="AF447" s="1">
        <v>2</v>
      </c>
      <c r="AI447" s="7">
        <f t="shared" si="260"/>
        <v>2</v>
      </c>
      <c r="AJ447" s="7">
        <f t="shared" si="261"/>
        <v>7</v>
      </c>
      <c r="AK447" s="7">
        <f t="shared" si="262"/>
        <v>5</v>
      </c>
      <c r="AL447" s="7">
        <f t="shared" si="263"/>
        <v>0</v>
      </c>
      <c r="AM447" s="2">
        <f t="shared" si="264"/>
        <v>0.329752736116741</v>
      </c>
      <c r="AN447" s="2">
        <f t="shared" si="265"/>
        <v>2.4321037697608433E-3</v>
      </c>
      <c r="AO447" s="2">
        <f t="shared" si="266"/>
        <v>4.4588569112282124E-3</v>
      </c>
      <c r="AP447" s="2">
        <f t="shared" si="267"/>
        <v>0</v>
      </c>
      <c r="AR447" t="str">
        <f t="shared" si="237"/>
        <v>Thomas</v>
      </c>
      <c r="AS447" t="s">
        <v>1568</v>
      </c>
      <c r="AT447" s="148">
        <v>8</v>
      </c>
      <c r="AV447" s="91">
        <v>13</v>
      </c>
      <c r="AW447" s="93">
        <v>275</v>
      </c>
      <c r="AX447" s="99">
        <f t="shared" si="268"/>
        <v>13275</v>
      </c>
      <c r="AZ447" s="7" t="s">
        <v>3053</v>
      </c>
      <c r="BA447" t="s">
        <v>3290</v>
      </c>
    </row>
    <row r="448" spans="1:53" hidden="1" outlineLevel="1">
      <c r="A448" t="s">
        <v>967</v>
      </c>
      <c r="B448" t="s">
        <v>1568</v>
      </c>
      <c r="C448" s="1">
        <f t="shared" si="255"/>
        <v>3335</v>
      </c>
      <c r="D448" s="7">
        <f>IF(P448&gt;0,RANK(P448,(P448:R448,S448:AG448)),0)</f>
        <v>7</v>
      </c>
      <c r="E448" s="7">
        <f>IF(Q448&gt;0,RANK(Q448,(P448:R448,S448:AG448)),0)</f>
        <v>1</v>
      </c>
      <c r="F448" s="7">
        <f>IF(R448&gt;0,RANK(R448,(P448:R448,S448:AG448)),0)</f>
        <v>3</v>
      </c>
      <c r="G448" s="7">
        <f>IF(S448&gt;0,RANK(S448,(P448:R448,S448:AG448)),0)</f>
        <v>4</v>
      </c>
      <c r="H448" s="48">
        <f t="shared" si="256"/>
        <v>1006</v>
      </c>
      <c r="I448" s="163">
        <f t="shared" si="238"/>
        <v>0.30164917541229386</v>
      </c>
      <c r="J448" s="2"/>
      <c r="K448" s="2">
        <f t="shared" si="257"/>
        <v>5.9970014992503744E-4</v>
      </c>
      <c r="L448" s="2">
        <f t="shared" si="258"/>
        <v>0.52983508245877065</v>
      </c>
      <c r="M448" s="2">
        <f t="shared" si="259"/>
        <v>0.18980509745127436</v>
      </c>
      <c r="N448" s="2">
        <f t="shared" si="253"/>
        <v>4.6776611694152925E-2</v>
      </c>
      <c r="O448" s="2">
        <f t="shared" si="254"/>
        <v>0.23298350824587699</v>
      </c>
      <c r="P448" s="1">
        <v>2</v>
      </c>
      <c r="Q448" s="1">
        <v>1767</v>
      </c>
      <c r="R448" s="1">
        <v>633</v>
      </c>
      <c r="S448" s="1">
        <v>156</v>
      </c>
      <c r="T448" s="1">
        <v>761</v>
      </c>
      <c r="U448" s="1">
        <v>6</v>
      </c>
      <c r="V448" s="1">
        <v>6</v>
      </c>
      <c r="AC448" s="1">
        <v>2</v>
      </c>
      <c r="AF448" s="1">
        <v>2</v>
      </c>
      <c r="AI448" s="7">
        <f t="shared" si="260"/>
        <v>2</v>
      </c>
      <c r="AJ448" s="7">
        <f t="shared" si="261"/>
        <v>5</v>
      </c>
      <c r="AK448" s="7">
        <f t="shared" si="262"/>
        <v>5</v>
      </c>
      <c r="AL448" s="7">
        <f t="shared" si="263"/>
        <v>0</v>
      </c>
      <c r="AM448" s="2">
        <f t="shared" si="264"/>
        <v>0.22818590704647676</v>
      </c>
      <c r="AN448" s="2">
        <f t="shared" si="265"/>
        <v>1.7991004497751124E-3</v>
      </c>
      <c r="AO448" s="2">
        <f t="shared" si="266"/>
        <v>1.7991004497751124E-3</v>
      </c>
      <c r="AP448" s="2">
        <f t="shared" si="267"/>
        <v>0</v>
      </c>
      <c r="AR448" t="str">
        <f t="shared" si="237"/>
        <v>Tift</v>
      </c>
      <c r="AS448" t="s">
        <v>1568</v>
      </c>
      <c r="AT448" s="148">
        <v>8</v>
      </c>
      <c r="AV448" s="91">
        <v>13</v>
      </c>
      <c r="AW448" s="93">
        <v>277</v>
      </c>
      <c r="AX448" s="99">
        <f t="shared" si="268"/>
        <v>13277</v>
      </c>
      <c r="AZ448" s="7" t="s">
        <v>3053</v>
      </c>
      <c r="BA448" t="s">
        <v>3290</v>
      </c>
    </row>
    <row r="449" spans="1:53" hidden="1" outlineLevel="1">
      <c r="A449" t="s">
        <v>2468</v>
      </c>
      <c r="B449" t="s">
        <v>1568</v>
      </c>
      <c r="C449" s="1">
        <f t="shared" si="255"/>
        <v>2502</v>
      </c>
      <c r="D449" s="7">
        <f>IF(P449&gt;0,RANK(P449,(P449:R449,S449:AG449)),0)</f>
        <v>7</v>
      </c>
      <c r="E449" s="7">
        <f>IF(Q449&gt;0,RANK(Q449,(P449:R449,S449:AG449)),0)</f>
        <v>1</v>
      </c>
      <c r="F449" s="7">
        <f>IF(R449&gt;0,RANK(R449,(P449:R449,S449:AG449)),0)</f>
        <v>3</v>
      </c>
      <c r="G449" s="7">
        <f>IF(S449&gt;0,RANK(S449,(P449:R449,S449:AG449)),0)</f>
        <v>4</v>
      </c>
      <c r="H449" s="48">
        <f t="shared" si="256"/>
        <v>814</v>
      </c>
      <c r="I449" s="163">
        <f t="shared" si="238"/>
        <v>0.32533972821742607</v>
      </c>
      <c r="J449" s="2"/>
      <c r="K449" s="2">
        <f t="shared" si="257"/>
        <v>1.5987210231814548E-3</v>
      </c>
      <c r="L449" s="2">
        <f t="shared" si="258"/>
        <v>0.53437250199840125</v>
      </c>
      <c r="M449" s="2">
        <f t="shared" si="259"/>
        <v>0.1982414068745004</v>
      </c>
      <c r="N449" s="2">
        <f t="shared" si="253"/>
        <v>4.6762589928057555E-2</v>
      </c>
      <c r="O449" s="2">
        <f t="shared" si="254"/>
        <v>0.2190247801758593</v>
      </c>
      <c r="P449" s="1">
        <v>4</v>
      </c>
      <c r="Q449" s="1">
        <v>1337</v>
      </c>
      <c r="R449" s="1">
        <v>496</v>
      </c>
      <c r="S449" s="1">
        <v>117</v>
      </c>
      <c r="T449" s="1">
        <v>523</v>
      </c>
      <c r="U449" s="1">
        <v>14</v>
      </c>
      <c r="V449" s="1">
        <v>5</v>
      </c>
      <c r="AC449" s="1">
        <v>2</v>
      </c>
      <c r="AF449" s="1">
        <v>4</v>
      </c>
      <c r="AI449" s="7">
        <f t="shared" si="260"/>
        <v>2</v>
      </c>
      <c r="AJ449" s="7">
        <f t="shared" si="261"/>
        <v>5</v>
      </c>
      <c r="AK449" s="7">
        <f t="shared" si="262"/>
        <v>6</v>
      </c>
      <c r="AL449" s="7">
        <f t="shared" si="263"/>
        <v>0</v>
      </c>
      <c r="AM449" s="2">
        <f t="shared" si="264"/>
        <v>0.20903277378097521</v>
      </c>
      <c r="AN449" s="2">
        <f t="shared" si="265"/>
        <v>5.5955235811350921E-3</v>
      </c>
      <c r="AO449" s="2">
        <f t="shared" si="266"/>
        <v>1.9984012789768186E-3</v>
      </c>
      <c r="AP449" s="2">
        <f t="shared" si="267"/>
        <v>0</v>
      </c>
      <c r="AR449" t="str">
        <f t="shared" si="237"/>
        <v>Toombs</v>
      </c>
      <c r="AS449" t="s">
        <v>1568</v>
      </c>
      <c r="AT449" s="148">
        <v>12</v>
      </c>
      <c r="AV449" s="91">
        <v>13</v>
      </c>
      <c r="AW449" s="93">
        <v>279</v>
      </c>
      <c r="AX449" s="99">
        <f t="shared" si="268"/>
        <v>13279</v>
      </c>
      <c r="AZ449" s="7" t="s">
        <v>3053</v>
      </c>
      <c r="BA449" t="s">
        <v>3290</v>
      </c>
    </row>
    <row r="450" spans="1:53" hidden="1" outlineLevel="1">
      <c r="A450" t="s">
        <v>467</v>
      </c>
      <c r="B450" t="s">
        <v>1568</v>
      </c>
      <c r="C450" s="1">
        <f t="shared" si="255"/>
        <v>1952</v>
      </c>
      <c r="D450" s="7">
        <f>IF(P450&gt;0,RANK(P450,(P450:R450,S450:AG450)),0)</f>
        <v>0</v>
      </c>
      <c r="E450" s="7">
        <f>IF(Q450&gt;0,RANK(Q450,(P450:R450,S450:AG450)),0)</f>
        <v>1</v>
      </c>
      <c r="F450" s="7">
        <f>IF(R450&gt;0,RANK(R450,(P450:R450,S450:AG450)),0)</f>
        <v>2</v>
      </c>
      <c r="G450" s="7">
        <f>IF(S450&gt;0,RANK(S450,(P450:R450,S450:AG450)),0)</f>
        <v>4</v>
      </c>
      <c r="H450" s="48">
        <f t="shared" si="256"/>
        <v>366</v>
      </c>
      <c r="I450" s="163">
        <f t="shared" si="238"/>
        <v>0.1875</v>
      </c>
      <c r="J450" s="2"/>
      <c r="K450" s="2">
        <f t="shared" si="257"/>
        <v>0</v>
      </c>
      <c r="L450" s="2">
        <f t="shared" si="258"/>
        <v>0.46465163934426229</v>
      </c>
      <c r="M450" s="2">
        <f t="shared" si="259"/>
        <v>0.27715163934426229</v>
      </c>
      <c r="N450" s="2">
        <f t="shared" si="253"/>
        <v>3.1762295081967214E-2</v>
      </c>
      <c r="O450" s="2">
        <f t="shared" si="254"/>
        <v>0.22643442622950816</v>
      </c>
      <c r="P450" s="1">
        <v>0</v>
      </c>
      <c r="Q450" s="1">
        <v>907</v>
      </c>
      <c r="R450" s="1">
        <v>541</v>
      </c>
      <c r="S450" s="1">
        <v>62</v>
      </c>
      <c r="T450" s="1">
        <v>433</v>
      </c>
      <c r="U450" s="1">
        <v>2</v>
      </c>
      <c r="V450" s="1">
        <v>3</v>
      </c>
      <c r="AC450" s="1">
        <v>3</v>
      </c>
      <c r="AF450" s="1">
        <v>1</v>
      </c>
      <c r="AI450" s="7">
        <f t="shared" si="260"/>
        <v>3</v>
      </c>
      <c r="AJ450" s="7">
        <f t="shared" si="261"/>
        <v>6</v>
      </c>
      <c r="AK450" s="7">
        <f t="shared" si="262"/>
        <v>5</v>
      </c>
      <c r="AL450" s="7">
        <f t="shared" si="263"/>
        <v>0</v>
      </c>
      <c r="AM450" s="2">
        <f t="shared" si="264"/>
        <v>0.22182377049180327</v>
      </c>
      <c r="AN450" s="2">
        <f t="shared" si="265"/>
        <v>1.0245901639344263E-3</v>
      </c>
      <c r="AO450" s="2">
        <f t="shared" si="266"/>
        <v>1.5368852459016393E-3</v>
      </c>
      <c r="AP450" s="2">
        <f t="shared" si="267"/>
        <v>0</v>
      </c>
      <c r="AR450" t="str">
        <f t="shared" si="237"/>
        <v>Towns</v>
      </c>
      <c r="AS450" t="s">
        <v>1568</v>
      </c>
      <c r="AT450" s="148">
        <v>9</v>
      </c>
      <c r="AV450" s="91">
        <v>13</v>
      </c>
      <c r="AW450" s="93">
        <v>281</v>
      </c>
      <c r="AX450" s="99">
        <f t="shared" si="268"/>
        <v>13281</v>
      </c>
      <c r="AZ450" s="7" t="s">
        <v>3053</v>
      </c>
      <c r="BA450" t="s">
        <v>3290</v>
      </c>
    </row>
    <row r="451" spans="1:53" hidden="1" outlineLevel="1">
      <c r="A451" t="s">
        <v>122</v>
      </c>
      <c r="B451" t="s">
        <v>1568</v>
      </c>
      <c r="C451" s="1">
        <f t="shared" si="255"/>
        <v>621</v>
      </c>
      <c r="D451" s="7">
        <f>IF(P451&gt;0,RANK(P451,(P451:R451,S451:AG451)),0)</f>
        <v>0</v>
      </c>
      <c r="E451" s="7">
        <f>IF(Q451&gt;0,RANK(Q451,(P451:R451,S451:AG451)),0)</f>
        <v>1</v>
      </c>
      <c r="F451" s="7">
        <f>IF(R451&gt;0,RANK(R451,(P451:R451,S451:AG451)),0)</f>
        <v>3</v>
      </c>
      <c r="G451" s="7">
        <f>IF(S451&gt;0,RANK(S451,(P451:R451,S451:AG451)),0)</f>
        <v>4</v>
      </c>
      <c r="H451" s="48">
        <f t="shared" si="256"/>
        <v>243</v>
      </c>
      <c r="I451" s="163">
        <f t="shared" si="238"/>
        <v>0.39130434782608697</v>
      </c>
      <c r="J451" s="2"/>
      <c r="K451" s="2">
        <f t="shared" si="257"/>
        <v>0</v>
      </c>
      <c r="L451" s="2">
        <f t="shared" si="258"/>
        <v>0.58615136876006446</v>
      </c>
      <c r="M451" s="2">
        <f t="shared" si="259"/>
        <v>0.17874396135265699</v>
      </c>
      <c r="N451" s="2">
        <f t="shared" si="253"/>
        <v>3.2206119162640899E-2</v>
      </c>
      <c r="O451" s="2">
        <f t="shared" si="254"/>
        <v>0.20289855072463764</v>
      </c>
      <c r="P451" s="1">
        <v>0</v>
      </c>
      <c r="Q451" s="1">
        <v>364</v>
      </c>
      <c r="R451" s="1">
        <v>111</v>
      </c>
      <c r="S451" s="1">
        <v>20</v>
      </c>
      <c r="T451" s="1">
        <v>121</v>
      </c>
      <c r="U451" s="1">
        <v>0</v>
      </c>
      <c r="V451" s="1">
        <v>3</v>
      </c>
      <c r="AC451" s="1">
        <v>0</v>
      </c>
      <c r="AF451" s="1">
        <v>2</v>
      </c>
      <c r="AI451" s="7">
        <f t="shared" si="260"/>
        <v>2</v>
      </c>
      <c r="AJ451" s="7">
        <f t="shared" si="261"/>
        <v>0</v>
      </c>
      <c r="AK451" s="7">
        <f t="shared" si="262"/>
        <v>5</v>
      </c>
      <c r="AL451" s="7">
        <f t="shared" si="263"/>
        <v>0</v>
      </c>
      <c r="AM451" s="2">
        <f t="shared" si="264"/>
        <v>0.19484702093397746</v>
      </c>
      <c r="AN451" s="2">
        <f t="shared" si="265"/>
        <v>0</v>
      </c>
      <c r="AO451" s="2">
        <f t="shared" si="266"/>
        <v>4.830917874396135E-3</v>
      </c>
      <c r="AP451" s="2">
        <f t="shared" si="267"/>
        <v>0</v>
      </c>
      <c r="AR451" t="str">
        <f t="shared" si="237"/>
        <v>Treutlen</v>
      </c>
      <c r="AS451" t="s">
        <v>1568</v>
      </c>
      <c r="AT451" s="148">
        <v>12</v>
      </c>
      <c r="AV451" s="91">
        <v>13</v>
      </c>
      <c r="AW451" s="93">
        <v>283</v>
      </c>
      <c r="AX451" s="99">
        <f t="shared" si="268"/>
        <v>13283</v>
      </c>
      <c r="AZ451" s="7" t="s">
        <v>3053</v>
      </c>
      <c r="BA451" t="s">
        <v>3290</v>
      </c>
    </row>
    <row r="452" spans="1:53" hidden="1" outlineLevel="1">
      <c r="A452" t="s">
        <v>2474</v>
      </c>
      <c r="B452" t="s">
        <v>1568</v>
      </c>
      <c r="C452" s="1">
        <f t="shared" si="255"/>
        <v>6457</v>
      </c>
      <c r="D452" s="7">
        <f>IF(P452&gt;0,RANK(P452,(P452:R452,S452:AG452)),0)</f>
        <v>7</v>
      </c>
      <c r="E452" s="7">
        <f>IF(Q452&gt;0,RANK(Q452,(P452:R452,S452:AG452)),0)</f>
        <v>1</v>
      </c>
      <c r="F452" s="7">
        <f>IF(R452&gt;0,RANK(R452,(P452:R452,S452:AG452)),0)</f>
        <v>3</v>
      </c>
      <c r="G452" s="7">
        <f>IF(S452&gt;0,RANK(S452,(P452:R452,S452:AG452)),0)</f>
        <v>4</v>
      </c>
      <c r="H452" s="48">
        <f t="shared" si="256"/>
        <v>1526</v>
      </c>
      <c r="I452" s="163">
        <f t="shared" si="238"/>
        <v>0.23633266222704041</v>
      </c>
      <c r="J452" s="2"/>
      <c r="K452" s="2">
        <f t="shared" si="257"/>
        <v>1.7035775127768314E-3</v>
      </c>
      <c r="L452" s="2">
        <f t="shared" si="258"/>
        <v>0.46956791079448662</v>
      </c>
      <c r="M452" s="2">
        <f t="shared" si="259"/>
        <v>0.23137680037168964</v>
      </c>
      <c r="N452" s="2">
        <f t="shared" si="253"/>
        <v>5.5753445872696296E-2</v>
      </c>
      <c r="O452" s="2">
        <f t="shared" si="254"/>
        <v>0.24159826544835059</v>
      </c>
      <c r="P452" s="1">
        <v>11</v>
      </c>
      <c r="Q452" s="1">
        <v>3032</v>
      </c>
      <c r="R452" s="1">
        <v>1494</v>
      </c>
      <c r="S452" s="1">
        <v>360</v>
      </c>
      <c r="T452" s="1">
        <v>1506</v>
      </c>
      <c r="U452" s="1">
        <v>17</v>
      </c>
      <c r="V452" s="1">
        <v>23</v>
      </c>
      <c r="AC452" s="1">
        <v>11</v>
      </c>
      <c r="AF452" s="1">
        <v>3</v>
      </c>
      <c r="AI452" s="7">
        <f t="shared" si="260"/>
        <v>2</v>
      </c>
      <c r="AJ452" s="7">
        <f t="shared" si="261"/>
        <v>6</v>
      </c>
      <c r="AK452" s="7">
        <f t="shared" si="262"/>
        <v>5</v>
      </c>
      <c r="AL452" s="7">
        <f t="shared" si="263"/>
        <v>0</v>
      </c>
      <c r="AM452" s="2">
        <f t="shared" si="264"/>
        <v>0.23323524856744618</v>
      </c>
      <c r="AN452" s="2">
        <f t="shared" si="265"/>
        <v>2.632801610655103E-3</v>
      </c>
      <c r="AO452" s="2">
        <f t="shared" si="266"/>
        <v>3.5620257085333747E-3</v>
      </c>
      <c r="AP452" s="2">
        <f t="shared" si="267"/>
        <v>0</v>
      </c>
      <c r="AR452" t="str">
        <f t="shared" si="237"/>
        <v>Troup</v>
      </c>
      <c r="AS452" t="s">
        <v>1568</v>
      </c>
      <c r="AT452" s="148">
        <v>3</v>
      </c>
      <c r="AV452" s="91">
        <v>13</v>
      </c>
      <c r="AW452" s="93">
        <v>285</v>
      </c>
      <c r="AX452" s="99">
        <f t="shared" si="268"/>
        <v>13285</v>
      </c>
      <c r="AZ452" s="7" t="s">
        <v>3053</v>
      </c>
      <c r="BA452" t="s">
        <v>3290</v>
      </c>
    </row>
    <row r="453" spans="1:53" hidden="1" outlineLevel="1">
      <c r="A453" t="s">
        <v>2475</v>
      </c>
      <c r="B453" t="s">
        <v>1568</v>
      </c>
      <c r="C453" s="1">
        <f t="shared" si="255"/>
        <v>725</v>
      </c>
      <c r="D453" s="7">
        <f>IF(P453&gt;0,RANK(P453,(P453:R453,S453:AG453)),0)</f>
        <v>0</v>
      </c>
      <c r="E453" s="7">
        <f>IF(Q453&gt;0,RANK(Q453,(P453:R453,S453:AG453)),0)</f>
        <v>1</v>
      </c>
      <c r="F453" s="7">
        <f>IF(R453&gt;0,RANK(R453,(P453:R453,S453:AG453)),0)</f>
        <v>3</v>
      </c>
      <c r="G453" s="7">
        <f>IF(S453&gt;0,RANK(S453,(P453:R453,S453:AG453)),0)</f>
        <v>4</v>
      </c>
      <c r="H453" s="48">
        <f t="shared" si="256"/>
        <v>245</v>
      </c>
      <c r="I453" s="163">
        <f t="shared" si="238"/>
        <v>0.33793103448275863</v>
      </c>
      <c r="J453" s="2"/>
      <c r="K453" s="2">
        <f t="shared" si="257"/>
        <v>0</v>
      </c>
      <c r="L453" s="2">
        <f t="shared" si="258"/>
        <v>0.56965517241379315</v>
      </c>
      <c r="M453" s="2">
        <f t="shared" si="259"/>
        <v>0.12827586206896552</v>
      </c>
      <c r="N453" s="2">
        <f t="shared" si="253"/>
        <v>5.6551724137931032E-2</v>
      </c>
      <c r="O453" s="2">
        <f t="shared" si="254"/>
        <v>0.2455172413793103</v>
      </c>
      <c r="P453" s="1">
        <v>0</v>
      </c>
      <c r="Q453" s="1">
        <v>413</v>
      </c>
      <c r="R453" s="1">
        <v>93</v>
      </c>
      <c r="S453" s="1">
        <v>41</v>
      </c>
      <c r="T453" s="1">
        <v>168</v>
      </c>
      <c r="U453" s="1">
        <v>5</v>
      </c>
      <c r="V453" s="1">
        <v>1</v>
      </c>
      <c r="AC453" s="1">
        <v>1</v>
      </c>
      <c r="AF453" s="1">
        <v>3</v>
      </c>
      <c r="AI453" s="7">
        <f t="shared" si="260"/>
        <v>2</v>
      </c>
      <c r="AJ453" s="7">
        <f t="shared" si="261"/>
        <v>5</v>
      </c>
      <c r="AK453" s="7">
        <f t="shared" si="262"/>
        <v>6</v>
      </c>
      <c r="AL453" s="7">
        <f t="shared" si="263"/>
        <v>0</v>
      </c>
      <c r="AM453" s="2">
        <f t="shared" si="264"/>
        <v>0.2317241379310345</v>
      </c>
      <c r="AN453" s="2">
        <f t="shared" si="265"/>
        <v>6.8965517241379309E-3</v>
      </c>
      <c r="AO453" s="2">
        <f t="shared" si="266"/>
        <v>1.3793103448275861E-3</v>
      </c>
      <c r="AP453" s="2">
        <f t="shared" si="267"/>
        <v>0</v>
      </c>
      <c r="AR453" t="str">
        <f t="shared" ref="AR453:AR471" si="269">A453</f>
        <v>Turner</v>
      </c>
      <c r="AS453" t="s">
        <v>1568</v>
      </c>
      <c r="AT453" s="148">
        <v>8</v>
      </c>
      <c r="AV453" s="91">
        <v>13</v>
      </c>
      <c r="AW453" s="93">
        <v>287</v>
      </c>
      <c r="AX453" s="99">
        <f t="shared" si="268"/>
        <v>13287</v>
      </c>
      <c r="AZ453" s="7" t="s">
        <v>3053</v>
      </c>
      <c r="BA453" t="s">
        <v>3290</v>
      </c>
    </row>
    <row r="454" spans="1:53" hidden="1" outlineLevel="1">
      <c r="A454" t="s">
        <v>2899</v>
      </c>
      <c r="B454" t="s">
        <v>1568</v>
      </c>
      <c r="C454" s="1">
        <f t="shared" si="255"/>
        <v>741</v>
      </c>
      <c r="D454" s="7">
        <f>IF(P454&gt;0,RANK(P454,(P454:R454,S454:AG454)),0)</f>
        <v>6</v>
      </c>
      <c r="E454" s="7">
        <f>IF(Q454&gt;0,RANK(Q454,(P454:R454,S454:AG454)),0)</f>
        <v>1</v>
      </c>
      <c r="F454" s="7">
        <f>IF(R454&gt;0,RANK(R454,(P454:R454,S454:AG454)),0)</f>
        <v>3</v>
      </c>
      <c r="G454" s="7">
        <f>IF(S454&gt;0,RANK(S454,(P454:R454,S454:AG454)),0)</f>
        <v>4</v>
      </c>
      <c r="H454" s="48">
        <f t="shared" si="256"/>
        <v>211</v>
      </c>
      <c r="I454" s="163">
        <f t="shared" ref="I454:I471" si="270">H454/C454</f>
        <v>0.28475033738191635</v>
      </c>
      <c r="J454" s="2"/>
      <c r="K454" s="2">
        <f t="shared" si="257"/>
        <v>1.3495276653171389E-3</v>
      </c>
      <c r="L454" s="2">
        <f t="shared" si="258"/>
        <v>0.54655870445344135</v>
      </c>
      <c r="M454" s="2">
        <f t="shared" si="259"/>
        <v>0.13630229419703105</v>
      </c>
      <c r="N454" s="2">
        <f t="shared" si="253"/>
        <v>4.7233468286099867E-2</v>
      </c>
      <c r="O454" s="2">
        <f t="shared" si="254"/>
        <v>0.26855600539811059</v>
      </c>
      <c r="P454" s="1">
        <v>1</v>
      </c>
      <c r="Q454" s="1">
        <v>405</v>
      </c>
      <c r="R454" s="1">
        <v>101</v>
      </c>
      <c r="S454" s="1">
        <v>35</v>
      </c>
      <c r="T454" s="1">
        <v>194</v>
      </c>
      <c r="U454" s="1">
        <v>1</v>
      </c>
      <c r="V454" s="1">
        <v>3</v>
      </c>
      <c r="AC454" s="1">
        <v>0</v>
      </c>
      <c r="AF454" s="1">
        <v>1</v>
      </c>
      <c r="AI454" s="7">
        <f t="shared" si="260"/>
        <v>2</v>
      </c>
      <c r="AJ454" s="7">
        <f t="shared" si="261"/>
        <v>6</v>
      </c>
      <c r="AK454" s="7">
        <f t="shared" si="262"/>
        <v>5</v>
      </c>
      <c r="AL454" s="7">
        <f t="shared" si="263"/>
        <v>0</v>
      </c>
      <c r="AM454" s="2">
        <f t="shared" si="264"/>
        <v>0.26180836707152494</v>
      </c>
      <c r="AN454" s="2">
        <f t="shared" si="265"/>
        <v>1.3495276653171389E-3</v>
      </c>
      <c r="AO454" s="2">
        <f t="shared" si="266"/>
        <v>4.048582995951417E-3</v>
      </c>
      <c r="AP454" s="2">
        <f t="shared" si="267"/>
        <v>0</v>
      </c>
      <c r="AR454" t="str">
        <f t="shared" si="269"/>
        <v>Twiggs</v>
      </c>
      <c r="AS454" t="s">
        <v>1568</v>
      </c>
      <c r="AT454" s="148">
        <v>8</v>
      </c>
      <c r="AV454" s="91">
        <v>13</v>
      </c>
      <c r="AW454" s="93">
        <v>289</v>
      </c>
      <c r="AX454" s="99">
        <f t="shared" si="268"/>
        <v>13289</v>
      </c>
      <c r="AZ454" s="7" t="s">
        <v>3053</v>
      </c>
      <c r="BA454" t="s">
        <v>3290</v>
      </c>
    </row>
    <row r="455" spans="1:53" hidden="1" outlineLevel="1">
      <c r="A455" t="s">
        <v>3341</v>
      </c>
      <c r="B455" t="s">
        <v>1568</v>
      </c>
      <c r="C455" s="1">
        <f t="shared" si="255"/>
        <v>3883</v>
      </c>
      <c r="D455" s="7">
        <f>IF(P455&gt;0,RANK(P455,(P455:R455,S455:AG455)),0)</f>
        <v>7</v>
      </c>
      <c r="E455" s="7">
        <f>IF(Q455&gt;0,RANK(Q455,(P455:R455,S455:AG455)),0)</f>
        <v>1</v>
      </c>
      <c r="F455" s="7">
        <f>IF(R455&gt;0,RANK(R455,(P455:R455,S455:AG455)),0)</f>
        <v>3</v>
      </c>
      <c r="G455" s="7">
        <f>IF(S455&gt;0,RANK(S455,(P455:R455,S455:AG455)),0)</f>
        <v>4</v>
      </c>
      <c r="H455" s="48">
        <f t="shared" si="256"/>
        <v>661</v>
      </c>
      <c r="I455" s="163">
        <f t="shared" si="270"/>
        <v>0.17022920422353849</v>
      </c>
      <c r="J455" s="2"/>
      <c r="K455" s="2">
        <f t="shared" si="257"/>
        <v>1.2876641771825909E-3</v>
      </c>
      <c r="L455" s="2">
        <f t="shared" si="258"/>
        <v>0.43265516353335048</v>
      </c>
      <c r="M455" s="2">
        <f t="shared" si="259"/>
        <v>0.24079320113314448</v>
      </c>
      <c r="N455" s="2">
        <f t="shared" si="253"/>
        <v>5.7429822302343551E-2</v>
      </c>
      <c r="O455" s="2">
        <f t="shared" si="254"/>
        <v>0.26783414885397888</v>
      </c>
      <c r="P455" s="1">
        <v>5</v>
      </c>
      <c r="Q455" s="1">
        <v>1680</v>
      </c>
      <c r="R455" s="1">
        <v>935</v>
      </c>
      <c r="S455" s="1">
        <v>223</v>
      </c>
      <c r="T455" s="1">
        <v>1019</v>
      </c>
      <c r="U455" s="1">
        <v>7</v>
      </c>
      <c r="V455" s="1">
        <v>7</v>
      </c>
      <c r="AC455" s="1">
        <v>5</v>
      </c>
      <c r="AF455" s="1">
        <v>2</v>
      </c>
      <c r="AI455" s="7">
        <f t="shared" si="260"/>
        <v>2</v>
      </c>
      <c r="AJ455" s="7">
        <f t="shared" si="261"/>
        <v>5</v>
      </c>
      <c r="AK455" s="7">
        <f t="shared" si="262"/>
        <v>5</v>
      </c>
      <c r="AL455" s="7">
        <f t="shared" si="263"/>
        <v>0</v>
      </c>
      <c r="AM455" s="2">
        <f t="shared" si="264"/>
        <v>0.262425959309812</v>
      </c>
      <c r="AN455" s="2">
        <f t="shared" si="265"/>
        <v>1.8027298480556271E-3</v>
      </c>
      <c r="AO455" s="2">
        <f t="shared" si="266"/>
        <v>1.8027298480556271E-3</v>
      </c>
      <c r="AP455" s="2">
        <f t="shared" si="267"/>
        <v>0</v>
      </c>
      <c r="AR455" t="str">
        <f t="shared" si="269"/>
        <v>Union</v>
      </c>
      <c r="AS455" t="s">
        <v>1568</v>
      </c>
      <c r="AT455" s="148">
        <v>9</v>
      </c>
      <c r="AV455" s="91">
        <v>13</v>
      </c>
      <c r="AW455" s="93">
        <v>291</v>
      </c>
      <c r="AX455" s="99">
        <f t="shared" si="268"/>
        <v>13291</v>
      </c>
      <c r="AZ455" s="7" t="s">
        <v>3053</v>
      </c>
      <c r="BA455" t="s">
        <v>3290</v>
      </c>
    </row>
    <row r="456" spans="1:53" hidden="1" outlineLevel="1">
      <c r="A456" t="s">
        <v>1474</v>
      </c>
      <c r="B456" t="s">
        <v>1568</v>
      </c>
      <c r="C456" s="1">
        <f t="shared" si="255"/>
        <v>2916</v>
      </c>
      <c r="D456" s="7">
        <f>IF(P456&gt;0,RANK(P456,(P456:R456,S456:AG456)),0)</f>
        <v>5</v>
      </c>
      <c r="E456" s="7">
        <f>IF(Q456&gt;0,RANK(Q456,(P456:R456,S456:AG456)),0)</f>
        <v>1</v>
      </c>
      <c r="F456" s="7">
        <f>IF(R456&gt;0,RANK(R456,(P456:R456,S456:AG456)),0)</f>
        <v>3</v>
      </c>
      <c r="G456" s="7">
        <f>IF(S456&gt;0,RANK(S456,(P456:R456,S456:AG456)),0)</f>
        <v>4</v>
      </c>
      <c r="H456" s="48">
        <f t="shared" si="256"/>
        <v>1309</v>
      </c>
      <c r="I456" s="163">
        <f t="shared" si="270"/>
        <v>0.44890260631001372</v>
      </c>
      <c r="J456" s="2"/>
      <c r="K456" s="2">
        <f t="shared" si="257"/>
        <v>2.05761316872428E-3</v>
      </c>
      <c r="L456" s="2">
        <f t="shared" si="258"/>
        <v>0.62277091906721538</v>
      </c>
      <c r="M456" s="2">
        <f t="shared" si="259"/>
        <v>0.15500685871056241</v>
      </c>
      <c r="N456" s="2">
        <f t="shared" si="253"/>
        <v>4.080932784636488E-2</v>
      </c>
      <c r="O456" s="2">
        <f t="shared" si="254"/>
        <v>0.17935528120713301</v>
      </c>
      <c r="P456" s="1">
        <v>6</v>
      </c>
      <c r="Q456" s="1">
        <v>1816</v>
      </c>
      <c r="R456" s="1">
        <v>452</v>
      </c>
      <c r="S456" s="1">
        <v>119</v>
      </c>
      <c r="T456" s="1">
        <v>507</v>
      </c>
      <c r="U456" s="1">
        <v>5</v>
      </c>
      <c r="V456" s="1">
        <v>4</v>
      </c>
      <c r="AC456" s="1">
        <v>6</v>
      </c>
      <c r="AF456" s="1">
        <v>1</v>
      </c>
      <c r="AI456" s="7">
        <f t="shared" si="260"/>
        <v>2</v>
      </c>
      <c r="AJ456" s="7">
        <f t="shared" si="261"/>
        <v>6</v>
      </c>
      <c r="AK456" s="7">
        <f t="shared" si="262"/>
        <v>7</v>
      </c>
      <c r="AL456" s="7">
        <f t="shared" si="263"/>
        <v>0</v>
      </c>
      <c r="AM456" s="2">
        <f t="shared" si="264"/>
        <v>0.17386831275720166</v>
      </c>
      <c r="AN456" s="2">
        <f t="shared" si="265"/>
        <v>1.7146776406035665E-3</v>
      </c>
      <c r="AO456" s="2">
        <f t="shared" si="266"/>
        <v>1.3717421124828531E-3</v>
      </c>
      <c r="AP456" s="2">
        <f t="shared" si="267"/>
        <v>0</v>
      </c>
      <c r="AR456" t="str">
        <f t="shared" si="269"/>
        <v>Upson</v>
      </c>
      <c r="AS456" t="s">
        <v>1568</v>
      </c>
      <c r="AT456" s="148">
        <v>3</v>
      </c>
      <c r="AV456" s="91">
        <v>13</v>
      </c>
      <c r="AW456" s="93">
        <v>293</v>
      </c>
      <c r="AX456" s="99">
        <f t="shared" si="268"/>
        <v>13293</v>
      </c>
      <c r="AZ456" s="7" t="s">
        <v>3053</v>
      </c>
      <c r="BA456" t="s">
        <v>3290</v>
      </c>
    </row>
    <row r="457" spans="1:53" hidden="1" outlineLevel="1">
      <c r="A457" t="s">
        <v>370</v>
      </c>
      <c r="B457" t="s">
        <v>1568</v>
      </c>
      <c r="C457" s="1">
        <f t="shared" si="255"/>
        <v>5909</v>
      </c>
      <c r="D457" s="7">
        <f>IF(P457&gt;0,RANK(P457,(P457:R457,S457:AG457)),0)</f>
        <v>6</v>
      </c>
      <c r="E457" s="7">
        <f>IF(Q457&gt;0,RANK(Q457,(P457:R457,S457:AG457)),0)</f>
        <v>1</v>
      </c>
      <c r="F457" s="7">
        <f>IF(R457&gt;0,RANK(R457,(P457:R457,S457:AG457)),0)</f>
        <v>3</v>
      </c>
      <c r="G457" s="7">
        <f>IF(S457&gt;0,RANK(S457,(P457:R457,S457:AG457)),0)</f>
        <v>4</v>
      </c>
      <c r="H457" s="48">
        <f t="shared" si="256"/>
        <v>1045</v>
      </c>
      <c r="I457" s="163">
        <f t="shared" si="270"/>
        <v>0.17684887459807075</v>
      </c>
      <c r="J457" s="2"/>
      <c r="K457" s="2">
        <f t="shared" si="257"/>
        <v>1.6923337282112032E-3</v>
      </c>
      <c r="L457" s="2">
        <f t="shared" si="258"/>
        <v>0.45422237265188697</v>
      </c>
      <c r="M457" s="2">
        <f t="shared" si="259"/>
        <v>0.17634117447960737</v>
      </c>
      <c r="N457" s="2">
        <f t="shared" si="253"/>
        <v>8.5462853274665768E-2</v>
      </c>
      <c r="O457" s="2">
        <f t="shared" si="254"/>
        <v>0.28228126586562874</v>
      </c>
      <c r="P457" s="1">
        <v>10</v>
      </c>
      <c r="Q457" s="1">
        <v>2684</v>
      </c>
      <c r="R457" s="1">
        <v>1042</v>
      </c>
      <c r="S457" s="1">
        <v>505</v>
      </c>
      <c r="T457" s="1">
        <v>1639</v>
      </c>
      <c r="U457" s="1">
        <v>8</v>
      </c>
      <c r="V457" s="1">
        <v>16</v>
      </c>
      <c r="AC457" s="1">
        <v>2</v>
      </c>
      <c r="AF457" s="1">
        <v>3</v>
      </c>
      <c r="AI457" s="7">
        <f t="shared" si="260"/>
        <v>2</v>
      </c>
      <c r="AJ457" s="7">
        <f t="shared" si="261"/>
        <v>7</v>
      </c>
      <c r="AK457" s="7">
        <f t="shared" si="262"/>
        <v>5</v>
      </c>
      <c r="AL457" s="7">
        <f t="shared" si="263"/>
        <v>0</v>
      </c>
      <c r="AM457" s="2">
        <f t="shared" si="264"/>
        <v>0.27737349805381623</v>
      </c>
      <c r="AN457" s="2">
        <f t="shared" si="265"/>
        <v>1.3538669825689626E-3</v>
      </c>
      <c r="AO457" s="2">
        <f t="shared" si="266"/>
        <v>2.7077339651379252E-3</v>
      </c>
      <c r="AP457" s="2">
        <f t="shared" si="267"/>
        <v>0</v>
      </c>
      <c r="AR457" t="str">
        <f t="shared" si="269"/>
        <v>Walker</v>
      </c>
      <c r="AS457" t="s">
        <v>1568</v>
      </c>
      <c r="AT457" s="148">
        <v>14</v>
      </c>
      <c r="AV457" s="91">
        <v>13</v>
      </c>
      <c r="AW457" s="93">
        <v>295</v>
      </c>
      <c r="AX457" s="99">
        <f t="shared" si="268"/>
        <v>13295</v>
      </c>
      <c r="AZ457" s="7" t="s">
        <v>3053</v>
      </c>
      <c r="BA457" t="s">
        <v>3290</v>
      </c>
    </row>
    <row r="458" spans="1:53" hidden="1" outlineLevel="1">
      <c r="A458" t="s">
        <v>2058</v>
      </c>
      <c r="B458" t="s">
        <v>1568</v>
      </c>
      <c r="C458" s="1">
        <f t="shared" si="255"/>
        <v>13302</v>
      </c>
      <c r="D458" s="7">
        <f>IF(P458&gt;0,RANK(P458,(P458:R458,S458:AG458)),0)</f>
        <v>7</v>
      </c>
      <c r="E458" s="7">
        <f>IF(Q458&gt;0,RANK(Q458,(P458:R458,S458:AG458)),0)</f>
        <v>1</v>
      </c>
      <c r="F458" s="7">
        <f>IF(R458&gt;0,RANK(R458,(P458:R458,S458:AG458)),0)</f>
        <v>2</v>
      </c>
      <c r="G458" s="7">
        <f>IF(S458&gt;0,RANK(S458,(P458:R458,S458:AG458)),0)</f>
        <v>4</v>
      </c>
      <c r="H458" s="48">
        <f t="shared" si="256"/>
        <v>5349</v>
      </c>
      <c r="I458" s="163">
        <f t="shared" si="270"/>
        <v>0.40211998195760035</v>
      </c>
      <c r="J458" s="2"/>
      <c r="K458" s="2">
        <f t="shared" si="257"/>
        <v>8.2694331679446698E-4</v>
      </c>
      <c r="L458" s="2">
        <f t="shared" si="258"/>
        <v>0.59397083145391671</v>
      </c>
      <c r="M458" s="2">
        <f t="shared" si="259"/>
        <v>0.19185084949631634</v>
      </c>
      <c r="N458" s="2">
        <f t="shared" si="253"/>
        <v>4.337693579912795E-2</v>
      </c>
      <c r="O458" s="2">
        <f t="shared" si="254"/>
        <v>0.16997443993384453</v>
      </c>
      <c r="P458" s="1">
        <v>11</v>
      </c>
      <c r="Q458" s="1">
        <v>7901</v>
      </c>
      <c r="R458" s="1">
        <v>2552</v>
      </c>
      <c r="S458" s="1">
        <v>577</v>
      </c>
      <c r="T458" s="1">
        <v>2210</v>
      </c>
      <c r="U458" s="1">
        <v>24</v>
      </c>
      <c r="V458" s="1">
        <v>10</v>
      </c>
      <c r="AC458" s="1">
        <v>13</v>
      </c>
      <c r="AF458" s="1">
        <v>4</v>
      </c>
      <c r="AI458" s="7">
        <f t="shared" si="260"/>
        <v>3</v>
      </c>
      <c r="AJ458" s="7">
        <f t="shared" si="261"/>
        <v>5</v>
      </c>
      <c r="AK458" s="7">
        <f t="shared" si="262"/>
        <v>7</v>
      </c>
      <c r="AL458" s="7">
        <f t="shared" si="263"/>
        <v>0</v>
      </c>
      <c r="AM458" s="2">
        <f t="shared" si="264"/>
        <v>0.16614043001052473</v>
      </c>
      <c r="AN458" s="2">
        <f t="shared" si="265"/>
        <v>1.8042399639152007E-3</v>
      </c>
      <c r="AO458" s="2">
        <f t="shared" si="266"/>
        <v>7.5176665163133359E-4</v>
      </c>
      <c r="AP458" s="2">
        <f t="shared" si="267"/>
        <v>0</v>
      </c>
      <c r="AR458" t="str">
        <f t="shared" si="269"/>
        <v>Walton</v>
      </c>
      <c r="AS458" t="s">
        <v>1568</v>
      </c>
      <c r="AT458" s="148">
        <v>10</v>
      </c>
      <c r="AV458" s="91">
        <v>13</v>
      </c>
      <c r="AW458" s="93">
        <v>297</v>
      </c>
      <c r="AX458" s="99">
        <f t="shared" si="268"/>
        <v>13297</v>
      </c>
      <c r="AZ458" s="7" t="s">
        <v>3053</v>
      </c>
      <c r="BA458" t="s">
        <v>3290</v>
      </c>
    </row>
    <row r="459" spans="1:53" hidden="1" outlineLevel="1">
      <c r="A459" t="s">
        <v>1846</v>
      </c>
      <c r="B459" t="s">
        <v>1568</v>
      </c>
      <c r="C459" s="1">
        <f t="shared" si="255"/>
        <v>3461</v>
      </c>
      <c r="D459" s="7">
        <f>IF(P459&gt;0,RANK(P459,(P459:R459,S459:AG459)),0)</f>
        <v>8</v>
      </c>
      <c r="E459" s="7">
        <f>IF(Q459&gt;0,RANK(Q459,(P459:R459,S459:AG459)),0)</f>
        <v>1</v>
      </c>
      <c r="F459" s="7">
        <f>IF(R459&gt;0,RANK(R459,(P459:R459,S459:AG459)),0)</f>
        <v>3</v>
      </c>
      <c r="G459" s="7">
        <f>IF(S459&gt;0,RANK(S459,(P459:R459,S459:AG459)),0)</f>
        <v>4</v>
      </c>
      <c r="H459" s="48">
        <f t="shared" si="256"/>
        <v>238</v>
      </c>
      <c r="I459" s="163">
        <f t="shared" si="270"/>
        <v>6.8766252528171048E-2</v>
      </c>
      <c r="J459" s="2"/>
      <c r="K459" s="2">
        <f t="shared" si="257"/>
        <v>8.6680150245593759E-4</v>
      </c>
      <c r="L459" s="2">
        <f t="shared" si="258"/>
        <v>0.36839063854377346</v>
      </c>
      <c r="M459" s="2">
        <f t="shared" si="259"/>
        <v>0.26755273042473271</v>
      </c>
      <c r="N459" s="2">
        <f t="shared" si="253"/>
        <v>5.3741693152268129E-2</v>
      </c>
      <c r="O459" s="2">
        <f t="shared" si="254"/>
        <v>0.30944813637676977</v>
      </c>
      <c r="P459" s="1">
        <v>3</v>
      </c>
      <c r="Q459" s="1">
        <v>1275</v>
      </c>
      <c r="R459" s="1">
        <v>926</v>
      </c>
      <c r="S459" s="1">
        <v>186</v>
      </c>
      <c r="T459" s="1">
        <v>1037</v>
      </c>
      <c r="U459" s="1">
        <v>14</v>
      </c>
      <c r="V459" s="1">
        <v>9</v>
      </c>
      <c r="AC459" s="1">
        <v>8</v>
      </c>
      <c r="AF459" s="1">
        <v>3</v>
      </c>
      <c r="AI459" s="7">
        <f t="shared" si="260"/>
        <v>2</v>
      </c>
      <c r="AJ459" s="7">
        <f t="shared" si="261"/>
        <v>5</v>
      </c>
      <c r="AK459" s="7">
        <f t="shared" si="262"/>
        <v>6</v>
      </c>
      <c r="AL459" s="7">
        <f t="shared" si="263"/>
        <v>0</v>
      </c>
      <c r="AM459" s="2">
        <f t="shared" si="264"/>
        <v>0.29962438601560243</v>
      </c>
      <c r="AN459" s="2">
        <f t="shared" si="265"/>
        <v>4.0450736781277091E-3</v>
      </c>
      <c r="AO459" s="2">
        <f t="shared" si="266"/>
        <v>2.6004045073678129E-3</v>
      </c>
      <c r="AP459" s="2">
        <f t="shared" si="267"/>
        <v>0</v>
      </c>
      <c r="AR459" t="str">
        <f t="shared" si="269"/>
        <v>Ware</v>
      </c>
      <c r="AS459" t="s">
        <v>1568</v>
      </c>
      <c r="AT459" s="148">
        <v>1</v>
      </c>
      <c r="AV459" s="91">
        <v>13</v>
      </c>
      <c r="AW459" s="93">
        <v>299</v>
      </c>
      <c r="AX459" s="99">
        <f t="shared" si="268"/>
        <v>13299</v>
      </c>
      <c r="AZ459" s="7" t="s">
        <v>3053</v>
      </c>
      <c r="BA459" t="s">
        <v>3290</v>
      </c>
    </row>
    <row r="460" spans="1:53" hidden="1" outlineLevel="1">
      <c r="A460" t="s">
        <v>1171</v>
      </c>
      <c r="B460" t="s">
        <v>1568</v>
      </c>
      <c r="C460" s="1">
        <f t="shared" si="255"/>
        <v>533</v>
      </c>
      <c r="D460" s="7">
        <f>IF(P460&gt;0,RANK(P460,(P460:R460,S460:AG460)),0)</f>
        <v>8</v>
      </c>
      <c r="E460" s="7">
        <f>IF(Q460&gt;0,RANK(Q460,(P460:R460,S460:AG460)),0)</f>
        <v>1</v>
      </c>
      <c r="F460" s="7">
        <f>IF(R460&gt;0,RANK(R460,(P460:R460,S460:AG460)),0)</f>
        <v>3</v>
      </c>
      <c r="G460" s="7">
        <f>IF(S460&gt;0,RANK(S460,(P460:R460,S460:AG460)),0)</f>
        <v>4</v>
      </c>
      <c r="H460" s="48">
        <f t="shared" si="256"/>
        <v>156</v>
      </c>
      <c r="I460" s="163">
        <f t="shared" si="270"/>
        <v>0.29268292682926828</v>
      </c>
      <c r="J460" s="2"/>
      <c r="K460" s="2">
        <f t="shared" si="257"/>
        <v>1.876172607879925E-3</v>
      </c>
      <c r="L460" s="2">
        <f t="shared" si="258"/>
        <v>0.52345215759849906</v>
      </c>
      <c r="M460" s="2">
        <f t="shared" si="259"/>
        <v>0.18949343339587241</v>
      </c>
      <c r="N460" s="2">
        <f t="shared" si="253"/>
        <v>3.9399624765478425E-2</v>
      </c>
      <c r="O460" s="2">
        <f t="shared" si="254"/>
        <v>0.24577861163227011</v>
      </c>
      <c r="P460" s="1">
        <v>1</v>
      </c>
      <c r="Q460" s="1">
        <v>279</v>
      </c>
      <c r="R460" s="1">
        <v>101</v>
      </c>
      <c r="S460" s="1">
        <v>21</v>
      </c>
      <c r="T460" s="1">
        <v>123</v>
      </c>
      <c r="U460" s="1">
        <v>2</v>
      </c>
      <c r="V460" s="1">
        <v>2</v>
      </c>
      <c r="AC460" s="1">
        <v>4</v>
      </c>
      <c r="AF460" s="1">
        <v>0</v>
      </c>
      <c r="AI460" s="7">
        <f t="shared" si="260"/>
        <v>2</v>
      </c>
      <c r="AJ460" s="7">
        <f t="shared" si="261"/>
        <v>5</v>
      </c>
      <c r="AK460" s="7">
        <f t="shared" si="262"/>
        <v>5</v>
      </c>
      <c r="AL460" s="7">
        <f t="shared" si="263"/>
        <v>0</v>
      </c>
      <c r="AM460" s="2">
        <f t="shared" si="264"/>
        <v>0.23076923076923078</v>
      </c>
      <c r="AN460" s="2">
        <f t="shared" si="265"/>
        <v>3.7523452157598499E-3</v>
      </c>
      <c r="AO460" s="2">
        <f t="shared" si="266"/>
        <v>3.7523452157598499E-3</v>
      </c>
      <c r="AP460" s="2">
        <f t="shared" si="267"/>
        <v>0</v>
      </c>
      <c r="AR460" t="str">
        <f t="shared" si="269"/>
        <v>Warren</v>
      </c>
      <c r="AS460" t="s">
        <v>1568</v>
      </c>
      <c r="AT460" s="148">
        <v>10</v>
      </c>
      <c r="AV460" s="91">
        <v>13</v>
      </c>
      <c r="AW460" s="93">
        <v>301</v>
      </c>
      <c r="AX460" s="99">
        <f t="shared" si="268"/>
        <v>13301</v>
      </c>
      <c r="AZ460" s="7" t="s">
        <v>3053</v>
      </c>
      <c r="BA460" t="s">
        <v>3290</v>
      </c>
    </row>
    <row r="461" spans="1:53" hidden="1" outlineLevel="1">
      <c r="A461" t="s">
        <v>650</v>
      </c>
      <c r="B461" t="s">
        <v>1568</v>
      </c>
      <c r="C461" s="1">
        <f t="shared" si="255"/>
        <v>1497</v>
      </c>
      <c r="D461" s="7">
        <f>IF(P461&gt;0,RANK(P461,(P461:R461,S461:AG461)),0)</f>
        <v>8</v>
      </c>
      <c r="E461" s="7">
        <f>IF(Q461&gt;0,RANK(Q461,(P461:R461,S461:AG461)),0)</f>
        <v>1</v>
      </c>
      <c r="F461" s="7">
        <f>IF(R461&gt;0,RANK(R461,(P461:R461,S461:AG461)),0)</f>
        <v>3</v>
      </c>
      <c r="G461" s="7">
        <f>IF(S461&gt;0,RANK(S461,(P461:R461,S461:AG461)),0)</f>
        <v>4</v>
      </c>
      <c r="H461" s="48">
        <f t="shared" si="256"/>
        <v>478</v>
      </c>
      <c r="I461" s="163">
        <f t="shared" si="270"/>
        <v>0.31930527722110891</v>
      </c>
      <c r="J461" s="2"/>
      <c r="K461" s="2">
        <f t="shared" si="257"/>
        <v>1.3360053440213762E-3</v>
      </c>
      <c r="L461" s="2">
        <f t="shared" si="258"/>
        <v>0.53306613226452904</v>
      </c>
      <c r="M461" s="2">
        <f t="shared" si="259"/>
        <v>0.18303273213092852</v>
      </c>
      <c r="N461" s="2">
        <f t="shared" si="253"/>
        <v>5.8784235136940546E-2</v>
      </c>
      <c r="O461" s="2">
        <f t="shared" si="254"/>
        <v>0.22378089512358057</v>
      </c>
      <c r="P461" s="1">
        <v>2</v>
      </c>
      <c r="Q461" s="1">
        <v>798</v>
      </c>
      <c r="R461" s="1">
        <v>274</v>
      </c>
      <c r="S461" s="1">
        <v>88</v>
      </c>
      <c r="T461" s="1">
        <v>320</v>
      </c>
      <c r="U461" s="1">
        <v>4</v>
      </c>
      <c r="V461" s="1">
        <v>7</v>
      </c>
      <c r="AC461" s="1">
        <v>3</v>
      </c>
      <c r="AF461" s="1">
        <v>1</v>
      </c>
      <c r="AI461" s="7">
        <f t="shared" si="260"/>
        <v>2</v>
      </c>
      <c r="AJ461" s="7">
        <f t="shared" si="261"/>
        <v>6</v>
      </c>
      <c r="AK461" s="7">
        <f t="shared" si="262"/>
        <v>5</v>
      </c>
      <c r="AL461" s="7">
        <f t="shared" si="263"/>
        <v>0</v>
      </c>
      <c r="AM461" s="2">
        <f t="shared" si="264"/>
        <v>0.21376085504342018</v>
      </c>
      <c r="AN461" s="2">
        <f t="shared" si="265"/>
        <v>2.6720106880427524E-3</v>
      </c>
      <c r="AO461" s="2">
        <f t="shared" si="266"/>
        <v>4.6760187040748163E-3</v>
      </c>
      <c r="AP461" s="2">
        <f t="shared" si="267"/>
        <v>0</v>
      </c>
      <c r="AR461" t="str">
        <f t="shared" si="269"/>
        <v>Washington</v>
      </c>
      <c r="AS461" t="s">
        <v>1568</v>
      </c>
      <c r="AT461" s="148">
        <v>10</v>
      </c>
      <c r="AV461" s="91">
        <v>13</v>
      </c>
      <c r="AW461" s="93">
        <v>303</v>
      </c>
      <c r="AX461" s="99">
        <f t="shared" si="268"/>
        <v>13303</v>
      </c>
      <c r="AZ461" s="7" t="s">
        <v>3053</v>
      </c>
      <c r="BA461" t="s">
        <v>3290</v>
      </c>
    </row>
    <row r="462" spans="1:53" hidden="1" outlineLevel="1">
      <c r="A462" t="s">
        <v>2200</v>
      </c>
      <c r="B462" t="s">
        <v>1568</v>
      </c>
      <c r="C462" s="1">
        <f t="shared" si="255"/>
        <v>2754</v>
      </c>
      <c r="D462" s="7">
        <f>IF(P462&gt;0,RANK(P462,(P462:R462,S462:AG462)),0)</f>
        <v>9</v>
      </c>
      <c r="E462" s="7">
        <f>IF(Q462&gt;0,RANK(Q462,(P462:R462,S462:AG462)),0)</f>
        <v>1</v>
      </c>
      <c r="F462" s="7">
        <f>IF(R462&gt;0,RANK(R462,(P462:R462,S462:AG462)),0)</f>
        <v>3</v>
      </c>
      <c r="G462" s="7">
        <f>IF(S462&gt;0,RANK(S462,(P462:R462,S462:AG462)),0)</f>
        <v>4</v>
      </c>
      <c r="H462" s="48">
        <f t="shared" si="256"/>
        <v>528</v>
      </c>
      <c r="I462" s="163">
        <f t="shared" si="270"/>
        <v>0.19172113289760348</v>
      </c>
      <c r="J462" s="2"/>
      <c r="K462" s="2">
        <f t="shared" si="257"/>
        <v>1.8155410312273058E-3</v>
      </c>
      <c r="L462" s="2">
        <f t="shared" si="258"/>
        <v>0.45751633986928103</v>
      </c>
      <c r="M462" s="2">
        <f t="shared" si="259"/>
        <v>0.21169208424110386</v>
      </c>
      <c r="N462" s="2">
        <f t="shared" si="253"/>
        <v>4.6840958605664486E-2</v>
      </c>
      <c r="O462" s="2">
        <f t="shared" si="254"/>
        <v>0.28213507625272338</v>
      </c>
      <c r="P462" s="1">
        <v>5</v>
      </c>
      <c r="Q462" s="1">
        <v>1260</v>
      </c>
      <c r="R462" s="1">
        <v>583</v>
      </c>
      <c r="S462" s="1">
        <v>129</v>
      </c>
      <c r="T462" s="1">
        <v>732</v>
      </c>
      <c r="U462" s="1">
        <v>18</v>
      </c>
      <c r="V462" s="1">
        <v>7</v>
      </c>
      <c r="AC462" s="1">
        <v>14</v>
      </c>
      <c r="AF462" s="1">
        <v>6</v>
      </c>
      <c r="AI462" s="7">
        <f t="shared" si="260"/>
        <v>2</v>
      </c>
      <c r="AJ462" s="7">
        <f t="shared" si="261"/>
        <v>5</v>
      </c>
      <c r="AK462" s="7">
        <f t="shared" si="262"/>
        <v>6</v>
      </c>
      <c r="AL462" s="7">
        <f t="shared" si="263"/>
        <v>0</v>
      </c>
      <c r="AM462" s="2">
        <f t="shared" si="264"/>
        <v>0.26579520697167758</v>
      </c>
      <c r="AN462" s="2">
        <f t="shared" si="265"/>
        <v>6.5359477124183009E-3</v>
      </c>
      <c r="AO462" s="2">
        <f t="shared" si="266"/>
        <v>2.5417574437182279E-3</v>
      </c>
      <c r="AP462" s="2">
        <f t="shared" si="267"/>
        <v>0</v>
      </c>
      <c r="AR462" t="str">
        <f t="shared" si="269"/>
        <v>Wayne</v>
      </c>
      <c r="AS462" t="s">
        <v>1568</v>
      </c>
      <c r="AT462" s="148">
        <v>1</v>
      </c>
      <c r="AV462" s="91">
        <v>13</v>
      </c>
      <c r="AW462" s="93">
        <v>305</v>
      </c>
      <c r="AX462" s="99">
        <f t="shared" si="268"/>
        <v>13305</v>
      </c>
      <c r="AZ462" s="7" t="s">
        <v>3053</v>
      </c>
      <c r="BA462" t="s">
        <v>3290</v>
      </c>
    </row>
    <row r="463" spans="1:53" hidden="1" outlineLevel="1">
      <c r="A463" t="s">
        <v>1068</v>
      </c>
      <c r="B463" t="s">
        <v>1568</v>
      </c>
      <c r="C463" s="1">
        <f t="shared" si="255"/>
        <v>198</v>
      </c>
      <c r="D463" s="7">
        <f>IF(P463&gt;0,RANK(P463,(P463:R463,S463:AG463)),0)</f>
        <v>0</v>
      </c>
      <c r="E463" s="7">
        <f>IF(Q463&gt;0,RANK(Q463,(P463:R463,S463:AG463)),0)</f>
        <v>1</v>
      </c>
      <c r="F463" s="7">
        <f>IF(R463&gt;0,RANK(R463,(P463:R463,S463:AG463)),0)</f>
        <v>3</v>
      </c>
      <c r="G463" s="7">
        <f>IF(S463&gt;0,RANK(S463,(P463:R463,S463:AG463)),0)</f>
        <v>4</v>
      </c>
      <c r="H463" s="48">
        <f t="shared" si="256"/>
        <v>50</v>
      </c>
      <c r="I463" s="163">
        <f t="shared" si="270"/>
        <v>0.25252525252525254</v>
      </c>
      <c r="J463" s="2"/>
      <c r="K463" s="2">
        <f t="shared" si="257"/>
        <v>0</v>
      </c>
      <c r="L463" s="2">
        <f t="shared" si="258"/>
        <v>0.5252525252525253</v>
      </c>
      <c r="M463" s="2">
        <f t="shared" si="259"/>
        <v>0.13636363636363635</v>
      </c>
      <c r="N463" s="2">
        <f t="shared" si="253"/>
        <v>5.5555555555555552E-2</v>
      </c>
      <c r="O463" s="2">
        <f t="shared" si="254"/>
        <v>0.28282828282828276</v>
      </c>
      <c r="P463" s="1">
        <v>0</v>
      </c>
      <c r="Q463" s="1">
        <v>104</v>
      </c>
      <c r="R463" s="1">
        <v>27</v>
      </c>
      <c r="S463" s="1">
        <v>11</v>
      </c>
      <c r="T463" s="1">
        <v>54</v>
      </c>
      <c r="U463" s="1">
        <v>1</v>
      </c>
      <c r="V463" s="1">
        <v>0</v>
      </c>
      <c r="AC463" s="1">
        <v>1</v>
      </c>
      <c r="AF463" s="1">
        <v>0</v>
      </c>
      <c r="AI463" s="7">
        <f t="shared" si="260"/>
        <v>2</v>
      </c>
      <c r="AJ463" s="7">
        <f t="shared" si="261"/>
        <v>5</v>
      </c>
      <c r="AK463" s="7">
        <f t="shared" si="262"/>
        <v>0</v>
      </c>
      <c r="AL463" s="7">
        <f t="shared" si="263"/>
        <v>0</v>
      </c>
      <c r="AM463" s="2">
        <f t="shared" si="264"/>
        <v>0.27272727272727271</v>
      </c>
      <c r="AN463" s="2">
        <f t="shared" si="265"/>
        <v>5.0505050505050509E-3</v>
      </c>
      <c r="AO463" s="2">
        <f t="shared" si="266"/>
        <v>0</v>
      </c>
      <c r="AP463" s="2">
        <f t="shared" si="267"/>
        <v>0</v>
      </c>
      <c r="AR463" t="str">
        <f t="shared" si="269"/>
        <v>Webster</v>
      </c>
      <c r="AS463" t="s">
        <v>1568</v>
      </c>
      <c r="AT463" s="148">
        <v>2</v>
      </c>
      <c r="AV463" s="91">
        <v>13</v>
      </c>
      <c r="AW463" s="93">
        <v>307</v>
      </c>
      <c r="AX463" s="99">
        <f t="shared" si="268"/>
        <v>13307</v>
      </c>
      <c r="AZ463" s="7" t="s">
        <v>3053</v>
      </c>
      <c r="BA463" t="s">
        <v>3290</v>
      </c>
    </row>
    <row r="464" spans="1:53" hidden="1" outlineLevel="1">
      <c r="A464" t="s">
        <v>3364</v>
      </c>
      <c r="B464" t="s">
        <v>1568</v>
      </c>
      <c r="C464" s="1">
        <f t="shared" si="255"/>
        <v>352</v>
      </c>
      <c r="D464" s="7">
        <f>IF(P464&gt;0,RANK(P464,(P464:R464,S464:AG464)),0)</f>
        <v>0</v>
      </c>
      <c r="E464" s="7">
        <f>IF(Q464&gt;0,RANK(Q464,(P464:R464,S464:AG464)),0)</f>
        <v>1</v>
      </c>
      <c r="F464" s="7">
        <f>IF(R464&gt;0,RANK(R464,(P464:R464,S464:AG464)),0)</f>
        <v>3</v>
      </c>
      <c r="G464" s="7">
        <f>IF(S464&gt;0,RANK(S464,(P464:R464,S464:AG464)),0)</f>
        <v>4</v>
      </c>
      <c r="H464" s="48">
        <f t="shared" si="256"/>
        <v>124</v>
      </c>
      <c r="I464" s="163">
        <f t="shared" si="270"/>
        <v>0.35227272727272729</v>
      </c>
      <c r="J464" s="2"/>
      <c r="K464" s="2">
        <f t="shared" si="257"/>
        <v>0</v>
      </c>
      <c r="L464" s="2">
        <f t="shared" si="258"/>
        <v>0.56818181818181823</v>
      </c>
      <c r="M464" s="2">
        <f t="shared" si="259"/>
        <v>0.14488636363636365</v>
      </c>
      <c r="N464" s="2">
        <f t="shared" si="253"/>
        <v>5.6818181818181816E-2</v>
      </c>
      <c r="O464" s="2">
        <f t="shared" si="254"/>
        <v>0.2301136363636363</v>
      </c>
      <c r="P464" s="1">
        <v>0</v>
      </c>
      <c r="Q464" s="1">
        <v>200</v>
      </c>
      <c r="R464" s="1">
        <v>51</v>
      </c>
      <c r="S464" s="1">
        <v>20</v>
      </c>
      <c r="T464" s="1">
        <v>76</v>
      </c>
      <c r="U464" s="1">
        <v>2</v>
      </c>
      <c r="V464" s="1">
        <v>0</v>
      </c>
      <c r="AC464" s="1">
        <v>2</v>
      </c>
      <c r="AF464" s="1">
        <v>1</v>
      </c>
      <c r="AI464" s="7">
        <f t="shared" si="260"/>
        <v>2</v>
      </c>
      <c r="AJ464" s="7">
        <f t="shared" si="261"/>
        <v>5</v>
      </c>
      <c r="AK464" s="7">
        <f t="shared" si="262"/>
        <v>0</v>
      </c>
      <c r="AL464" s="7">
        <f t="shared" si="263"/>
        <v>0</v>
      </c>
      <c r="AM464" s="2">
        <f t="shared" si="264"/>
        <v>0.21590909090909091</v>
      </c>
      <c r="AN464" s="2">
        <f t="shared" si="265"/>
        <v>5.681818181818182E-3</v>
      </c>
      <c r="AO464" s="2">
        <f t="shared" si="266"/>
        <v>0</v>
      </c>
      <c r="AP464" s="2">
        <f t="shared" si="267"/>
        <v>0</v>
      </c>
      <c r="AR464" t="str">
        <f t="shared" si="269"/>
        <v>Wheeler</v>
      </c>
      <c r="AS464" t="s">
        <v>1568</v>
      </c>
      <c r="AT464" s="148">
        <v>12</v>
      </c>
      <c r="AV464" s="91">
        <v>13</v>
      </c>
      <c r="AW464" s="93">
        <v>309</v>
      </c>
      <c r="AX464" s="99">
        <f t="shared" si="268"/>
        <v>13309</v>
      </c>
      <c r="AZ464" s="7" t="s">
        <v>3053</v>
      </c>
      <c r="BA464" t="s">
        <v>3290</v>
      </c>
    </row>
    <row r="465" spans="1:53" hidden="1" outlineLevel="1">
      <c r="A465" t="s">
        <v>2953</v>
      </c>
      <c r="B465" t="s">
        <v>1568</v>
      </c>
      <c r="C465" s="1">
        <f t="shared" si="255"/>
        <v>4295</v>
      </c>
      <c r="D465" s="7">
        <f>IF(P465&gt;0,RANK(P465,(P465:R465,S465:AG465)),0)</f>
        <v>5</v>
      </c>
      <c r="E465" s="7">
        <f>IF(Q465&gt;0,RANK(Q465,(P465:R465,S465:AG465)),0)</f>
        <v>1</v>
      </c>
      <c r="F465" s="7">
        <f>IF(R465&gt;0,RANK(R465,(P465:R465,S465:AG465)),0)</f>
        <v>3</v>
      </c>
      <c r="G465" s="7">
        <f>IF(S465&gt;0,RANK(S465,(P465:R465,S465:AG465)),0)</f>
        <v>4</v>
      </c>
      <c r="H465" s="48">
        <f t="shared" si="256"/>
        <v>1379</v>
      </c>
      <c r="I465" s="163">
        <f t="shared" si="270"/>
        <v>0.32107101280558792</v>
      </c>
      <c r="J465" s="2"/>
      <c r="K465" s="2">
        <f t="shared" si="257"/>
        <v>2.7939464493597207E-3</v>
      </c>
      <c r="L465" s="2">
        <f t="shared" si="258"/>
        <v>0.52456344586728754</v>
      </c>
      <c r="M465" s="2">
        <f t="shared" si="259"/>
        <v>0.18975552968568102</v>
      </c>
      <c r="N465" s="2">
        <f t="shared" si="253"/>
        <v>7.4505238649592548E-2</v>
      </c>
      <c r="O465" s="2">
        <f t="shared" si="254"/>
        <v>0.20838183934807922</v>
      </c>
      <c r="P465" s="1">
        <v>12</v>
      </c>
      <c r="Q465" s="1">
        <v>2253</v>
      </c>
      <c r="R465" s="1">
        <v>815</v>
      </c>
      <c r="S465" s="1">
        <v>320</v>
      </c>
      <c r="T465" s="1">
        <v>874</v>
      </c>
      <c r="U465" s="1">
        <v>8</v>
      </c>
      <c r="V465" s="1">
        <v>4</v>
      </c>
      <c r="AC465" s="1">
        <v>6</v>
      </c>
      <c r="AF465" s="1">
        <v>3</v>
      </c>
      <c r="AI465" s="7">
        <f t="shared" si="260"/>
        <v>2</v>
      </c>
      <c r="AJ465" s="7">
        <f t="shared" si="261"/>
        <v>6</v>
      </c>
      <c r="AK465" s="7">
        <f t="shared" si="262"/>
        <v>7</v>
      </c>
      <c r="AL465" s="7">
        <f t="shared" si="263"/>
        <v>0</v>
      </c>
      <c r="AM465" s="2">
        <f t="shared" si="264"/>
        <v>0.20349243306169965</v>
      </c>
      <c r="AN465" s="2">
        <f t="shared" si="265"/>
        <v>1.8626309662398137E-3</v>
      </c>
      <c r="AO465" s="2">
        <f t="shared" si="266"/>
        <v>9.3131548311990687E-4</v>
      </c>
      <c r="AP465" s="2">
        <f t="shared" si="267"/>
        <v>0</v>
      </c>
      <c r="AR465" t="str">
        <f t="shared" si="269"/>
        <v>White</v>
      </c>
      <c r="AS465" t="s">
        <v>1568</v>
      </c>
      <c r="AT465" s="148">
        <v>9</v>
      </c>
      <c r="AV465" s="91">
        <v>13</v>
      </c>
      <c r="AW465" s="93">
        <v>311</v>
      </c>
      <c r="AX465" s="99">
        <f t="shared" si="268"/>
        <v>13311</v>
      </c>
      <c r="AZ465" s="7" t="s">
        <v>3053</v>
      </c>
      <c r="BA465" t="s">
        <v>3290</v>
      </c>
    </row>
    <row r="466" spans="1:53" hidden="1" outlineLevel="1">
      <c r="A466" t="s">
        <v>3240</v>
      </c>
      <c r="B466" t="s">
        <v>1568</v>
      </c>
      <c r="C466" s="1">
        <f t="shared" si="255"/>
        <v>8340</v>
      </c>
      <c r="D466" s="7">
        <f>IF(P466&gt;0,RANK(P466,(P466:R466,S466:AG466)),0)</f>
        <v>7</v>
      </c>
      <c r="E466" s="7">
        <f>IF(Q466&gt;0,RANK(Q466,(P466:R466,S466:AG466)),0)</f>
        <v>1</v>
      </c>
      <c r="F466" s="7">
        <f>IF(R466&gt;0,RANK(R466,(P466:R466,S466:AG466)),0)</f>
        <v>3</v>
      </c>
      <c r="G466" s="7">
        <f>IF(S466&gt;0,RANK(S466,(P466:R466,S466:AG466)),0)</f>
        <v>4</v>
      </c>
      <c r="H466" s="48">
        <f t="shared" si="256"/>
        <v>2407</v>
      </c>
      <c r="I466" s="163">
        <f t="shared" si="270"/>
        <v>0.28860911270983214</v>
      </c>
      <c r="J466" s="2"/>
      <c r="K466" s="2">
        <f t="shared" si="257"/>
        <v>8.3932853717026375E-4</v>
      </c>
      <c r="L466" s="2">
        <f t="shared" si="258"/>
        <v>0.51714628297362109</v>
      </c>
      <c r="M466" s="2">
        <f t="shared" si="259"/>
        <v>0.19112709832134292</v>
      </c>
      <c r="N466" s="2">
        <f t="shared" si="253"/>
        <v>5.8033573141486813E-2</v>
      </c>
      <c r="O466" s="2">
        <f t="shared" si="254"/>
        <v>0.23285371702637891</v>
      </c>
      <c r="P466" s="1">
        <v>7</v>
      </c>
      <c r="Q466" s="1">
        <v>4313</v>
      </c>
      <c r="R466" s="1">
        <v>1594</v>
      </c>
      <c r="S466" s="1">
        <v>484</v>
      </c>
      <c r="T466" s="1">
        <v>1906</v>
      </c>
      <c r="U466" s="1">
        <v>14</v>
      </c>
      <c r="V466" s="1">
        <v>12</v>
      </c>
      <c r="AC466" s="1">
        <v>6</v>
      </c>
      <c r="AF466" s="1">
        <v>4</v>
      </c>
      <c r="AI466" s="7">
        <f t="shared" si="260"/>
        <v>2</v>
      </c>
      <c r="AJ466" s="7">
        <f t="shared" si="261"/>
        <v>5</v>
      </c>
      <c r="AK466" s="7">
        <f t="shared" si="262"/>
        <v>6</v>
      </c>
      <c r="AL466" s="7">
        <f t="shared" si="263"/>
        <v>0</v>
      </c>
      <c r="AM466" s="2">
        <f t="shared" si="264"/>
        <v>0.22853717026378897</v>
      </c>
      <c r="AN466" s="2">
        <f t="shared" si="265"/>
        <v>1.6786570743405275E-3</v>
      </c>
      <c r="AO466" s="2">
        <f t="shared" si="266"/>
        <v>1.4388489208633094E-3</v>
      </c>
      <c r="AP466" s="2">
        <f t="shared" si="267"/>
        <v>0</v>
      </c>
      <c r="AR466" t="str">
        <f t="shared" si="269"/>
        <v>Whitfield</v>
      </c>
      <c r="AS466" t="s">
        <v>1568</v>
      </c>
      <c r="AT466" s="148">
        <v>14</v>
      </c>
      <c r="AV466" s="91">
        <v>13</v>
      </c>
      <c r="AW466" s="93">
        <v>313</v>
      </c>
      <c r="AX466" s="99">
        <f t="shared" si="268"/>
        <v>13313</v>
      </c>
      <c r="AZ466" s="7" t="s">
        <v>3053</v>
      </c>
      <c r="BA466" t="s">
        <v>3290</v>
      </c>
    </row>
    <row r="467" spans="1:53" hidden="1" outlineLevel="1">
      <c r="A467" t="s">
        <v>1134</v>
      </c>
      <c r="B467" t="s">
        <v>1568</v>
      </c>
      <c r="C467" s="1">
        <f t="shared" si="255"/>
        <v>618</v>
      </c>
      <c r="D467" s="7">
        <f>IF(P467&gt;0,RANK(P467,(P467:R467,S467:AG467)),0)</f>
        <v>0</v>
      </c>
      <c r="E467" s="7">
        <f>IF(Q467&gt;0,RANK(Q467,(P467:R467,S467:AG467)),0)</f>
        <v>1</v>
      </c>
      <c r="F467" s="7">
        <f>IF(R467&gt;0,RANK(R467,(P467:R467,S467:AG467)),0)</f>
        <v>3</v>
      </c>
      <c r="G467" s="7">
        <f>IF(S467&gt;0,RANK(S467,(P467:R467,S467:AG467)),0)</f>
        <v>4</v>
      </c>
      <c r="H467" s="48">
        <f t="shared" si="256"/>
        <v>263</v>
      </c>
      <c r="I467" s="163">
        <f t="shared" si="270"/>
        <v>0.42556634304207119</v>
      </c>
      <c r="J467" s="2"/>
      <c r="K467" s="2">
        <f t="shared" si="257"/>
        <v>0</v>
      </c>
      <c r="L467" s="2">
        <f t="shared" si="258"/>
        <v>0.63430420711974111</v>
      </c>
      <c r="M467" s="2">
        <f t="shared" si="259"/>
        <v>0.12135922330097088</v>
      </c>
      <c r="N467" s="2">
        <f t="shared" si="253"/>
        <v>3.2362459546925564E-2</v>
      </c>
      <c r="O467" s="2">
        <f t="shared" si="254"/>
        <v>0.21197411003236244</v>
      </c>
      <c r="P467" s="1">
        <v>0</v>
      </c>
      <c r="Q467" s="1">
        <v>392</v>
      </c>
      <c r="R467" s="1">
        <v>75</v>
      </c>
      <c r="S467" s="1">
        <v>20</v>
      </c>
      <c r="T467" s="1">
        <v>129</v>
      </c>
      <c r="U467" s="1">
        <v>1</v>
      </c>
      <c r="V467" s="1">
        <v>0</v>
      </c>
      <c r="AC467" s="1">
        <v>0</v>
      </c>
      <c r="AF467" s="1">
        <v>1</v>
      </c>
      <c r="AI467" s="7">
        <f t="shared" si="260"/>
        <v>2</v>
      </c>
      <c r="AJ467" s="7">
        <f t="shared" si="261"/>
        <v>5</v>
      </c>
      <c r="AK467" s="7">
        <f t="shared" si="262"/>
        <v>0</v>
      </c>
      <c r="AL467" s="7">
        <f t="shared" si="263"/>
        <v>0</v>
      </c>
      <c r="AM467" s="2">
        <f t="shared" si="264"/>
        <v>0.20873786407766989</v>
      </c>
      <c r="AN467" s="2">
        <f t="shared" si="265"/>
        <v>1.6181229773462784E-3</v>
      </c>
      <c r="AO467" s="2">
        <f t="shared" si="266"/>
        <v>0</v>
      </c>
      <c r="AP467" s="2">
        <f t="shared" si="267"/>
        <v>0</v>
      </c>
      <c r="AR467" t="str">
        <f t="shared" si="269"/>
        <v>Wilcox</v>
      </c>
      <c r="AS467" t="s">
        <v>1568</v>
      </c>
      <c r="AT467" s="148">
        <v>8</v>
      </c>
      <c r="AV467" s="91">
        <v>13</v>
      </c>
      <c r="AW467" s="93">
        <v>315</v>
      </c>
      <c r="AX467" s="99">
        <f t="shared" si="268"/>
        <v>13315</v>
      </c>
      <c r="AZ467" s="7" t="s">
        <v>3053</v>
      </c>
      <c r="BA467" t="s">
        <v>3290</v>
      </c>
    </row>
    <row r="468" spans="1:53" hidden="1" outlineLevel="1">
      <c r="A468" t="s">
        <v>968</v>
      </c>
      <c r="B468" t="s">
        <v>1568</v>
      </c>
      <c r="C468" s="1">
        <f t="shared" si="255"/>
        <v>1238</v>
      </c>
      <c r="D468" s="7">
        <f>IF(P468&gt;0,RANK(P468,(P468:R468,S468:AG468)),0)</f>
        <v>5</v>
      </c>
      <c r="E468" s="7">
        <f>IF(Q468&gt;0,RANK(Q468,(P468:R468,S468:AG468)),0)</f>
        <v>1</v>
      </c>
      <c r="F468" s="7">
        <f>IF(R468&gt;0,RANK(R468,(P468:R468,S468:AG468)),0)</f>
        <v>2</v>
      </c>
      <c r="G468" s="7">
        <f>IF(S468&gt;0,RANK(S468,(P468:R468,S468:AG468)),0)</f>
        <v>4</v>
      </c>
      <c r="H468" s="48">
        <f t="shared" si="256"/>
        <v>368</v>
      </c>
      <c r="I468" s="163">
        <f t="shared" si="270"/>
        <v>0.2972536348949919</v>
      </c>
      <c r="J468" s="2"/>
      <c r="K468" s="2">
        <f t="shared" si="257"/>
        <v>4.8465266558966073E-3</v>
      </c>
      <c r="L468" s="2">
        <f t="shared" si="258"/>
        <v>0.51696284329563813</v>
      </c>
      <c r="M468" s="2">
        <f t="shared" si="259"/>
        <v>0.2197092084006462</v>
      </c>
      <c r="N468" s="2">
        <f t="shared" si="253"/>
        <v>4.0387722132471729E-2</v>
      </c>
      <c r="O468" s="2">
        <f t="shared" si="254"/>
        <v>0.21809369951534735</v>
      </c>
      <c r="P468" s="1">
        <v>6</v>
      </c>
      <c r="Q468" s="1">
        <v>640</v>
      </c>
      <c r="R468" s="1">
        <v>272</v>
      </c>
      <c r="S468" s="1">
        <v>50</v>
      </c>
      <c r="T468" s="1">
        <v>257</v>
      </c>
      <c r="U468" s="1">
        <v>3</v>
      </c>
      <c r="V468" s="1">
        <v>6</v>
      </c>
      <c r="AC468" s="1">
        <v>4</v>
      </c>
      <c r="AF468" s="1">
        <v>0</v>
      </c>
      <c r="AI468" s="7">
        <f t="shared" si="260"/>
        <v>3</v>
      </c>
      <c r="AJ468" s="7">
        <f t="shared" si="261"/>
        <v>7</v>
      </c>
      <c r="AK468" s="7">
        <f t="shared" si="262"/>
        <v>5</v>
      </c>
      <c r="AL468" s="7">
        <f t="shared" si="263"/>
        <v>0</v>
      </c>
      <c r="AM468" s="2">
        <f t="shared" si="264"/>
        <v>0.20759289176090467</v>
      </c>
      <c r="AN468" s="2">
        <f t="shared" si="265"/>
        <v>2.4232633279483036E-3</v>
      </c>
      <c r="AO468" s="2">
        <f t="shared" si="266"/>
        <v>4.8465266558966073E-3</v>
      </c>
      <c r="AP468" s="2">
        <f t="shared" si="267"/>
        <v>0</v>
      </c>
      <c r="AR468" t="str">
        <f t="shared" si="269"/>
        <v>Wilkes</v>
      </c>
      <c r="AS468" t="s">
        <v>1568</v>
      </c>
      <c r="AT468" s="148">
        <v>10</v>
      </c>
      <c r="AV468" s="91">
        <v>13</v>
      </c>
      <c r="AW468" s="93">
        <v>317</v>
      </c>
      <c r="AX468" s="99">
        <f t="shared" si="268"/>
        <v>13317</v>
      </c>
      <c r="AZ468" s="7" t="s">
        <v>3053</v>
      </c>
      <c r="BA468" t="s">
        <v>3290</v>
      </c>
    </row>
    <row r="469" spans="1:53" hidden="1" outlineLevel="1">
      <c r="A469" t="s">
        <v>44</v>
      </c>
      <c r="B469" t="s">
        <v>1568</v>
      </c>
      <c r="C469" s="1">
        <f t="shared" si="255"/>
        <v>910</v>
      </c>
      <c r="D469" s="7">
        <f>IF(P469&gt;0,RANK(P469,(P469:R469,S469:AG469)),0)</f>
        <v>7</v>
      </c>
      <c r="E469" s="7">
        <f>IF(Q469&gt;0,RANK(Q469,(P469:R469,S469:AG469)),0)</f>
        <v>1</v>
      </c>
      <c r="F469" s="7">
        <f>IF(R469&gt;0,RANK(R469,(P469:R469,S469:AG469)),0)</f>
        <v>3</v>
      </c>
      <c r="G469" s="7">
        <f>IF(S469&gt;0,RANK(S469,(P469:R469,S469:AG469)),0)</f>
        <v>4</v>
      </c>
      <c r="H469" s="48">
        <f t="shared" si="256"/>
        <v>275</v>
      </c>
      <c r="I469" s="163">
        <f t="shared" si="270"/>
        <v>0.30219780219780218</v>
      </c>
      <c r="J469" s="2"/>
      <c r="K469" s="2">
        <f t="shared" si="257"/>
        <v>1.0989010989010989E-3</v>
      </c>
      <c r="L469" s="2">
        <f t="shared" si="258"/>
        <v>0.55934065934065935</v>
      </c>
      <c r="M469" s="2">
        <f t="shared" si="259"/>
        <v>0.12857142857142856</v>
      </c>
      <c r="N469" s="2">
        <f t="shared" si="253"/>
        <v>4.6153846153846156E-2</v>
      </c>
      <c r="O469" s="2">
        <f t="shared" si="254"/>
        <v>0.26483516483516484</v>
      </c>
      <c r="P469" s="1">
        <v>1</v>
      </c>
      <c r="Q469" s="1">
        <v>509</v>
      </c>
      <c r="R469" s="1">
        <v>117</v>
      </c>
      <c r="S469" s="1">
        <v>42</v>
      </c>
      <c r="T469" s="1">
        <v>234</v>
      </c>
      <c r="U469" s="1">
        <v>2</v>
      </c>
      <c r="V469" s="1">
        <v>3</v>
      </c>
      <c r="AC469" s="1">
        <v>1</v>
      </c>
      <c r="AF469" s="1">
        <v>1</v>
      </c>
      <c r="AI469" s="7">
        <f t="shared" si="260"/>
        <v>2</v>
      </c>
      <c r="AJ469" s="7">
        <f t="shared" si="261"/>
        <v>6</v>
      </c>
      <c r="AK469" s="7">
        <f t="shared" si="262"/>
        <v>5</v>
      </c>
      <c r="AL469" s="7">
        <f t="shared" si="263"/>
        <v>0</v>
      </c>
      <c r="AM469" s="2">
        <f t="shared" si="264"/>
        <v>0.25714285714285712</v>
      </c>
      <c r="AN469" s="2">
        <f t="shared" si="265"/>
        <v>2.1978021978021978E-3</v>
      </c>
      <c r="AO469" s="2">
        <f t="shared" si="266"/>
        <v>3.2967032967032967E-3</v>
      </c>
      <c r="AP469" s="2">
        <f t="shared" si="267"/>
        <v>0</v>
      </c>
      <c r="AR469" t="str">
        <f t="shared" si="269"/>
        <v>Wilkinson</v>
      </c>
      <c r="AS469" t="s">
        <v>1568</v>
      </c>
      <c r="AT469" s="148">
        <v>8</v>
      </c>
      <c r="AV469" s="91">
        <v>13</v>
      </c>
      <c r="AW469" s="93">
        <v>319</v>
      </c>
      <c r="AX469" s="99">
        <f t="shared" si="268"/>
        <v>13319</v>
      </c>
      <c r="AZ469" s="7" t="s">
        <v>3053</v>
      </c>
      <c r="BA469" t="s">
        <v>3290</v>
      </c>
    </row>
    <row r="470" spans="1:53" hidden="1" outlineLevel="1">
      <c r="A470" t="s">
        <v>177</v>
      </c>
      <c r="B470" t="s">
        <v>1568</v>
      </c>
      <c r="C470" s="1">
        <f t="shared" si="255"/>
        <v>2250</v>
      </c>
      <c r="D470" s="7">
        <f>IF(P470&gt;0,RANK(P470,(P470:R470,S470:AG470)),0)</f>
        <v>7</v>
      </c>
      <c r="E470" s="7">
        <f>IF(Q470&gt;0,RANK(Q470,(P470:R470,S470:AG470)),0)</f>
        <v>1</v>
      </c>
      <c r="F470" s="7">
        <f>IF(R470&gt;0,RANK(R470,(P470:R470,S470:AG470)),0)</f>
        <v>3</v>
      </c>
      <c r="G470" s="7">
        <f>IF(S470&gt;0,RANK(S470,(P470:R470,S470:AG470)),0)</f>
        <v>4</v>
      </c>
      <c r="H470" s="48">
        <f t="shared" si="256"/>
        <v>568</v>
      </c>
      <c r="I470" s="163">
        <f t="shared" si="270"/>
        <v>0.25244444444444447</v>
      </c>
      <c r="J470" s="2"/>
      <c r="K470" s="2">
        <f t="shared" si="257"/>
        <v>4.4444444444444447E-4</v>
      </c>
      <c r="L470" s="2">
        <f t="shared" si="258"/>
        <v>0.51066666666666671</v>
      </c>
      <c r="M470" s="2">
        <f t="shared" si="259"/>
        <v>0.17911111111111111</v>
      </c>
      <c r="N470" s="2">
        <f t="shared" si="253"/>
        <v>4.4888888888888888E-2</v>
      </c>
      <c r="O470" s="2">
        <f t="shared" si="254"/>
        <v>0.26488888888888884</v>
      </c>
      <c r="P470" s="1">
        <v>1</v>
      </c>
      <c r="Q470" s="1">
        <v>1149</v>
      </c>
      <c r="R470" s="1">
        <v>403</v>
      </c>
      <c r="S470" s="1">
        <v>101</v>
      </c>
      <c r="T470" s="1">
        <v>581</v>
      </c>
      <c r="U470" s="1">
        <v>10</v>
      </c>
      <c r="V470" s="1">
        <v>3</v>
      </c>
      <c r="AC470" s="1">
        <v>1</v>
      </c>
      <c r="AF470" s="1">
        <v>1</v>
      </c>
      <c r="AI470" s="7">
        <f t="shared" si="260"/>
        <v>2</v>
      </c>
      <c r="AJ470" s="7">
        <f t="shared" si="261"/>
        <v>5</v>
      </c>
      <c r="AK470" s="7">
        <f t="shared" si="262"/>
        <v>6</v>
      </c>
      <c r="AL470" s="7">
        <f t="shared" si="263"/>
        <v>0</v>
      </c>
      <c r="AM470" s="2">
        <f t="shared" si="264"/>
        <v>0.25822222222222224</v>
      </c>
      <c r="AN470" s="2">
        <f t="shared" si="265"/>
        <v>4.4444444444444444E-3</v>
      </c>
      <c r="AO470" s="2">
        <f t="shared" si="266"/>
        <v>1.3333333333333333E-3</v>
      </c>
      <c r="AP470" s="2">
        <f t="shared" si="267"/>
        <v>0</v>
      </c>
      <c r="AR470" t="str">
        <f t="shared" si="269"/>
        <v>Worth</v>
      </c>
      <c r="AS470" t="s">
        <v>1568</v>
      </c>
      <c r="AT470" s="148">
        <v>8</v>
      </c>
      <c r="AV470" s="91">
        <v>13</v>
      </c>
      <c r="AW470" s="93">
        <v>321</v>
      </c>
      <c r="AX470" s="99">
        <f t="shared" si="268"/>
        <v>13321</v>
      </c>
      <c r="AZ470" s="7" t="s">
        <v>3053</v>
      </c>
      <c r="BA470" t="s">
        <v>3290</v>
      </c>
    </row>
    <row r="471" spans="1:53" collapsed="1">
      <c r="A471" t="s">
        <v>3343</v>
      </c>
      <c r="B471" t="s">
        <v>1136</v>
      </c>
      <c r="C471" s="1">
        <f t="shared" si="255"/>
        <v>901470</v>
      </c>
      <c r="D471" s="7">
        <f>IF(P471&gt;0,RANK(P471,(P471:R471,S471:AG471)),0)</f>
        <v>5</v>
      </c>
      <c r="E471" s="7">
        <f>IF(Q471&gt;0,RANK(Q471,(P471:R471,S471:AG471)),0)</f>
        <v>1</v>
      </c>
      <c r="F471" s="7">
        <f>IF(R471&gt;0,RANK(R471,(P471:R471,S471:AG471)),0)</f>
        <v>2</v>
      </c>
      <c r="G471" s="7">
        <f>IF(S471&gt;0,RANK(S471,(P471:R471,S471:AG471)),0)</f>
        <v>4</v>
      </c>
      <c r="H471" s="48">
        <f t="shared" si="256"/>
        <v>191784</v>
      </c>
      <c r="I471" s="163">
        <f t="shared" si="270"/>
        <v>0.21274584844753569</v>
      </c>
      <c r="J471" s="2"/>
      <c r="K471" s="2">
        <f t="shared" si="257"/>
        <v>2.0111595505119418E-3</v>
      </c>
      <c r="L471" s="2">
        <f t="shared" si="258"/>
        <v>0.47189035686157055</v>
      </c>
      <c r="M471" s="2">
        <f t="shared" si="259"/>
        <v>0.25914450841403486</v>
      </c>
      <c r="N471" s="2">
        <f t="shared" si="253"/>
        <v>6.5559586009517792E-2</v>
      </c>
      <c r="O471" s="2">
        <f t="shared" si="254"/>
        <v>0.20139438916436492</v>
      </c>
      <c r="P471" s="1">
        <f t="shared" ref="P471:U471" si="271">SUM(P312:P470)</f>
        <v>1813</v>
      </c>
      <c r="Q471" s="1">
        <f t="shared" si="271"/>
        <v>425395</v>
      </c>
      <c r="R471" s="1">
        <f t="shared" si="271"/>
        <v>233611</v>
      </c>
      <c r="S471" s="1">
        <f t="shared" si="271"/>
        <v>59100</v>
      </c>
      <c r="T471" s="1">
        <f t="shared" si="271"/>
        <v>176259</v>
      </c>
      <c r="U471" s="1">
        <f t="shared" si="271"/>
        <v>1696</v>
      </c>
      <c r="V471" s="1">
        <f>SUM(V312:V470)</f>
        <v>1714</v>
      </c>
      <c r="AC471" s="1">
        <f>SUM(AC312:AC470)</f>
        <v>1142</v>
      </c>
      <c r="AF471" s="1">
        <f>SUM(AF312:AF470)</f>
        <v>740</v>
      </c>
      <c r="AI471" s="7">
        <f t="shared" si="260"/>
        <v>3</v>
      </c>
      <c r="AJ471" s="7">
        <f t="shared" si="261"/>
        <v>7</v>
      </c>
      <c r="AK471" s="7">
        <f t="shared" si="262"/>
        <v>6</v>
      </c>
      <c r="AL471" s="7">
        <f t="shared" si="263"/>
        <v>0</v>
      </c>
      <c r="AM471" s="2">
        <f t="shared" si="264"/>
        <v>0.19552397750341111</v>
      </c>
      <c r="AN471" s="2">
        <f t="shared" si="265"/>
        <v>1.8813715375996982E-3</v>
      </c>
      <c r="AO471" s="2">
        <f t="shared" si="266"/>
        <v>1.9013389242015818E-3</v>
      </c>
      <c r="AP471" s="2">
        <f t="shared" si="267"/>
        <v>0</v>
      </c>
      <c r="AR471" t="str">
        <f t="shared" si="269"/>
        <v>Georgia</v>
      </c>
      <c r="AS471" t="s">
        <v>1136</v>
      </c>
      <c r="AV471" s="91">
        <v>13</v>
      </c>
      <c r="AW471" s="93"/>
      <c r="AX471" s="91">
        <v>13</v>
      </c>
      <c r="AZ471" s="7" t="s">
        <v>1662</v>
      </c>
      <c r="BA471" t="s">
        <v>3290</v>
      </c>
    </row>
    <row r="472" spans="1:53">
      <c r="C472" s="1"/>
      <c r="E472" s="7"/>
      <c r="F472" s="7"/>
      <c r="G472" s="7"/>
      <c r="H472" s="48"/>
      <c r="I472" s="163"/>
      <c r="J472" s="2"/>
      <c r="AI472" s="7"/>
      <c r="AJ472" s="7"/>
      <c r="AK472" s="7"/>
      <c r="AL472" s="7"/>
      <c r="AV472" s="91"/>
      <c r="AW472" s="93"/>
    </row>
    <row r="473" spans="1:53" hidden="1" outlineLevel="1">
      <c r="A473" t="s">
        <v>645</v>
      </c>
      <c r="B473" t="s">
        <v>195</v>
      </c>
      <c r="C473" s="1">
        <f t="shared" ref="C473:C536" si="272">SUM(P473:AG473)</f>
        <v>7768</v>
      </c>
      <c r="D473" s="7">
        <f>IF(P473&gt;0,RANK(P473,(P473:R473,S473:AG473)),0)</f>
        <v>0</v>
      </c>
      <c r="E473" s="7">
        <f>IF(Q473&gt;0,RANK(Q473,(P473:R473,S473:AG473)),0)</f>
        <v>3</v>
      </c>
      <c r="F473" s="7">
        <f>IF(R473&gt;0,RANK(R473,(P473:R473,S473:AG473)),0)</f>
        <v>2</v>
      </c>
      <c r="G473" s="7">
        <f>IF(S473&gt;0,RANK(S473,(P473:R473,S473:AG473)),0)</f>
        <v>4</v>
      </c>
      <c r="H473" s="48">
        <f t="shared" ref="H473:H536" si="273">MAX(P473:Y473)-LARGE(P473:Y473,2)</f>
        <v>825</v>
      </c>
      <c r="I473" s="163">
        <f t="shared" ref="I473:I536" si="274">H473/C473</f>
        <v>0.10620494335736354</v>
      </c>
      <c r="J473" s="2"/>
      <c r="K473" s="2">
        <f t="shared" ref="K473:K536" si="275">IF($C473=0,"-",P473/$C473)</f>
        <v>0</v>
      </c>
      <c r="L473" s="2">
        <f t="shared" ref="L473:L504" si="276">IF($C473=0,"-",Q473/$C473)</f>
        <v>8.8182286302780633E-2</v>
      </c>
      <c r="M473" s="2">
        <f t="shared" ref="M473:M504" si="277">IF($C473=0,"-",R473/$C473)</f>
        <v>0.37088053553038103</v>
      </c>
      <c r="N473" s="2">
        <f t="shared" ref="N473:N513" si="278">IF($C473=0,"-",S473/$C473)</f>
        <v>5.6127703398558187E-2</v>
      </c>
      <c r="O473" s="2">
        <f t="shared" ref="O473:O513" si="279">IF(C473=0,"-",(1-K473-L473-M473-N473))</f>
        <v>0.48480947476828018</v>
      </c>
      <c r="Q473" s="1">
        <v>685</v>
      </c>
      <c r="R473" s="1">
        <v>2881</v>
      </c>
      <c r="S473" s="1">
        <v>436</v>
      </c>
      <c r="T473" s="1">
        <v>3706</v>
      </c>
      <c r="U473" s="1">
        <v>46</v>
      </c>
      <c r="AC473" s="1">
        <v>14</v>
      </c>
      <c r="AI473" s="7">
        <f t="shared" ref="AI473:AI504" si="280">IF(T473&gt;0,RANK(T473,(P473:Z473)),0)</f>
        <v>1</v>
      </c>
      <c r="AJ473" s="7">
        <f t="shared" ref="AJ473:AJ504" si="281">IF(U473&gt;0,RANK(U473,(P473:Z473)),0)</f>
        <v>5</v>
      </c>
      <c r="AK473" s="7">
        <f t="shared" ref="AK473:AK504" si="282">IF(V473&gt;0,RANK(V473,(P473:Z473)),0)</f>
        <v>0</v>
      </c>
      <c r="AL473" s="7">
        <f t="shared" ref="AL473:AL504" si="283">IF(W473&gt;0,RANK(W473,(P473:Z473)),0)</f>
        <v>0</v>
      </c>
      <c r="AM473" s="2">
        <f t="shared" ref="AM473:AM504" si="284">IF($C473=0,"-",T473/$C473)</f>
        <v>0.47708547888774461</v>
      </c>
      <c r="AN473" s="2">
        <f t="shared" ref="AN473:AN504" si="285">IF($C473=0,"-",U473/$C473)</f>
        <v>5.9217301750772401E-3</v>
      </c>
      <c r="AO473" s="2">
        <f t="shared" ref="AO473:AO504" si="286">IF($C473=0,"-",V473/$C473)</f>
        <v>0</v>
      </c>
      <c r="AP473" s="2">
        <f t="shared" ref="AP473:AP504" si="287">IF($C473=0,"-",W473/$C473)</f>
        <v>0</v>
      </c>
      <c r="AR473" t="str">
        <f t="shared" ref="AR473:AR527" si="288">A473</f>
        <v>Adams</v>
      </c>
      <c r="AS473" t="s">
        <v>195</v>
      </c>
      <c r="AV473" s="91">
        <v>17</v>
      </c>
      <c r="AW473" s="93">
        <v>1</v>
      </c>
      <c r="AX473" s="99">
        <f t="shared" ref="AX473:AX504" si="289">AV473*1000+AW473</f>
        <v>17001</v>
      </c>
      <c r="AZ473" s="7" t="s">
        <v>3053</v>
      </c>
      <c r="BA473" t="s">
        <v>3290</v>
      </c>
    </row>
    <row r="474" spans="1:53" hidden="1" outlineLevel="1">
      <c r="A474" t="s">
        <v>121</v>
      </c>
      <c r="B474" t="s">
        <v>195</v>
      </c>
      <c r="C474" s="1">
        <f t="shared" si="272"/>
        <v>432</v>
      </c>
      <c r="D474" s="7">
        <f>IF(P474&gt;0,RANK(P474,(P474:R474,S474:AG474)),0)</f>
        <v>0</v>
      </c>
      <c r="E474" s="7">
        <f>IF(Q474&gt;0,RANK(Q474,(P474:R474,S474:AG474)),0)</f>
        <v>4</v>
      </c>
      <c r="F474" s="7">
        <f>IF(R474&gt;0,RANK(R474,(P474:R474,S474:AG474)),0)</f>
        <v>2</v>
      </c>
      <c r="G474" s="7">
        <f>IF(S474&gt;0,RANK(S474,(P474:R474,S474:AG474)),0)</f>
        <v>3</v>
      </c>
      <c r="H474" s="48">
        <f t="shared" si="273"/>
        <v>160</v>
      </c>
      <c r="I474" s="163">
        <f t="shared" si="274"/>
        <v>0.37037037037037035</v>
      </c>
      <c r="J474" s="2"/>
      <c r="K474" s="2">
        <f t="shared" si="275"/>
        <v>0</v>
      </c>
      <c r="L474" s="2">
        <f t="shared" si="276"/>
        <v>5.7870370370370371E-2</v>
      </c>
      <c r="M474" s="2">
        <f t="shared" si="277"/>
        <v>0.24768518518518517</v>
      </c>
      <c r="N474" s="2">
        <f t="shared" si="278"/>
        <v>6.4814814814814811E-2</v>
      </c>
      <c r="O474" s="2">
        <f t="shared" si="279"/>
        <v>0.62962962962962965</v>
      </c>
      <c r="Q474" s="1">
        <v>25</v>
      </c>
      <c r="R474" s="1">
        <v>107</v>
      </c>
      <c r="S474" s="1">
        <v>28</v>
      </c>
      <c r="T474" s="1">
        <v>267</v>
      </c>
      <c r="U474" s="1">
        <v>5</v>
      </c>
      <c r="AC474" s="1">
        <v>0</v>
      </c>
      <c r="AI474" s="7">
        <f t="shared" si="280"/>
        <v>1</v>
      </c>
      <c r="AJ474" s="7">
        <f t="shared" si="281"/>
        <v>5</v>
      </c>
      <c r="AK474" s="7">
        <f t="shared" si="282"/>
        <v>0</v>
      </c>
      <c r="AL474" s="7">
        <f t="shared" si="283"/>
        <v>0</v>
      </c>
      <c r="AM474" s="2">
        <f t="shared" si="284"/>
        <v>0.61805555555555558</v>
      </c>
      <c r="AN474" s="2">
        <f t="shared" si="285"/>
        <v>1.1574074074074073E-2</v>
      </c>
      <c r="AO474" s="2">
        <f t="shared" si="286"/>
        <v>0</v>
      </c>
      <c r="AP474" s="2">
        <f t="shared" si="287"/>
        <v>0</v>
      </c>
      <c r="AR474" t="str">
        <f t="shared" si="288"/>
        <v>Alexander</v>
      </c>
      <c r="AS474" t="s">
        <v>195</v>
      </c>
      <c r="AV474" s="91">
        <v>17</v>
      </c>
      <c r="AW474" s="93">
        <v>3</v>
      </c>
      <c r="AX474" s="99">
        <f t="shared" si="289"/>
        <v>17003</v>
      </c>
      <c r="AZ474" s="7" t="s">
        <v>3053</v>
      </c>
      <c r="BA474" t="s">
        <v>3290</v>
      </c>
    </row>
    <row r="475" spans="1:53" hidden="1" outlineLevel="1">
      <c r="A475" t="s">
        <v>1228</v>
      </c>
      <c r="B475" t="s">
        <v>195</v>
      </c>
      <c r="C475" s="1">
        <f t="shared" si="272"/>
        <v>1346</v>
      </c>
      <c r="D475" s="7">
        <f>IF(P475&gt;0,RANK(P475,(P475:R475,S475:AG475)),0)</f>
        <v>0</v>
      </c>
      <c r="E475" s="7">
        <f>IF(Q475&gt;0,RANK(Q475,(P475:R475,S475:AG475)),0)</f>
        <v>4</v>
      </c>
      <c r="F475" s="7">
        <f>IF(R475&gt;0,RANK(R475,(P475:R475,S475:AG475)),0)</f>
        <v>2</v>
      </c>
      <c r="G475" s="7">
        <f>IF(S475&gt;0,RANK(S475,(P475:R475,S475:AG475)),0)</f>
        <v>3</v>
      </c>
      <c r="H475" s="48">
        <f t="shared" si="273"/>
        <v>113</v>
      </c>
      <c r="I475" s="163">
        <f t="shared" si="274"/>
        <v>8.3952451708766709E-2</v>
      </c>
      <c r="J475" s="2"/>
      <c r="K475" s="2">
        <f t="shared" si="275"/>
        <v>0</v>
      </c>
      <c r="L475" s="2">
        <f t="shared" si="276"/>
        <v>9.3610698365527489E-2</v>
      </c>
      <c r="M475" s="2">
        <f t="shared" si="277"/>
        <v>0.33729569093610701</v>
      </c>
      <c r="N475" s="2">
        <f t="shared" si="278"/>
        <v>0.13447251114413075</v>
      </c>
      <c r="O475" s="2">
        <f t="shared" si="279"/>
        <v>0.43462109955423478</v>
      </c>
      <c r="Q475" s="1">
        <v>126</v>
      </c>
      <c r="R475" s="1">
        <v>454</v>
      </c>
      <c r="S475" s="1">
        <v>181</v>
      </c>
      <c r="T475" s="1">
        <v>567</v>
      </c>
      <c r="U475" s="1">
        <v>12</v>
      </c>
      <c r="AC475" s="1">
        <v>6</v>
      </c>
      <c r="AI475" s="7">
        <f t="shared" si="280"/>
        <v>1</v>
      </c>
      <c r="AJ475" s="7">
        <f t="shared" si="281"/>
        <v>5</v>
      </c>
      <c r="AK475" s="7">
        <f t="shared" si="282"/>
        <v>0</v>
      </c>
      <c r="AL475" s="7">
        <f t="shared" si="283"/>
        <v>0</v>
      </c>
      <c r="AM475" s="2">
        <f t="shared" si="284"/>
        <v>0.4212481426448737</v>
      </c>
      <c r="AN475" s="2">
        <f t="shared" si="285"/>
        <v>8.9153046062407128E-3</v>
      </c>
      <c r="AO475" s="2">
        <f t="shared" si="286"/>
        <v>0</v>
      </c>
      <c r="AP475" s="2">
        <f t="shared" si="287"/>
        <v>0</v>
      </c>
      <c r="AR475" t="str">
        <f t="shared" si="288"/>
        <v>Bond</v>
      </c>
      <c r="AS475" t="s">
        <v>195</v>
      </c>
      <c r="AV475" s="91">
        <v>17</v>
      </c>
      <c r="AW475" s="93">
        <v>5</v>
      </c>
      <c r="AX475" s="99">
        <f t="shared" si="289"/>
        <v>17005</v>
      </c>
      <c r="AZ475" s="7" t="s">
        <v>3053</v>
      </c>
      <c r="BA475" t="s">
        <v>3290</v>
      </c>
    </row>
    <row r="476" spans="1:53" hidden="1" outlineLevel="1">
      <c r="A476" t="s">
        <v>1847</v>
      </c>
      <c r="B476" t="s">
        <v>195</v>
      </c>
      <c r="C476" s="1">
        <f t="shared" si="272"/>
        <v>6181</v>
      </c>
      <c r="D476" s="7">
        <f>IF(P476&gt;0,RANK(P476,(P476:R476,S476:AG476)),0)</f>
        <v>0</v>
      </c>
      <c r="E476" s="7">
        <f>IF(Q476&gt;0,RANK(Q476,(P476:R476,S476:AG476)),0)</f>
        <v>4</v>
      </c>
      <c r="F476" s="7">
        <f>IF(R476&gt;0,RANK(R476,(P476:R476,S476:AG476)),0)</f>
        <v>1</v>
      </c>
      <c r="G476" s="7">
        <f>IF(S476&gt;0,RANK(S476,(P476:R476,S476:AG476)),0)</f>
        <v>3</v>
      </c>
      <c r="H476" s="48">
        <f t="shared" si="273"/>
        <v>400</v>
      </c>
      <c r="I476" s="163">
        <f t="shared" si="274"/>
        <v>6.4714447500404462E-2</v>
      </c>
      <c r="J476" s="2"/>
      <c r="K476" s="2">
        <f t="shared" si="275"/>
        <v>0</v>
      </c>
      <c r="L476" s="2">
        <f t="shared" si="276"/>
        <v>8.8335220838052092E-2</v>
      </c>
      <c r="M476" s="2">
        <f t="shared" si="277"/>
        <v>0.4272771396214205</v>
      </c>
      <c r="N476" s="2">
        <f t="shared" si="278"/>
        <v>0.11114706358194466</v>
      </c>
      <c r="O476" s="2">
        <f t="shared" si="279"/>
        <v>0.37324057595858273</v>
      </c>
      <c r="Q476" s="1">
        <v>546</v>
      </c>
      <c r="R476" s="1">
        <v>2641</v>
      </c>
      <c r="S476" s="1">
        <v>687</v>
      </c>
      <c r="T476" s="1">
        <v>2241</v>
      </c>
      <c r="U476" s="1">
        <v>38</v>
      </c>
      <c r="AC476" s="1">
        <v>28</v>
      </c>
      <c r="AI476" s="7">
        <f t="shared" si="280"/>
        <v>2</v>
      </c>
      <c r="AJ476" s="7">
        <f t="shared" si="281"/>
        <v>5</v>
      </c>
      <c r="AK476" s="7">
        <f t="shared" si="282"/>
        <v>0</v>
      </c>
      <c r="AL476" s="7">
        <f t="shared" si="283"/>
        <v>0</v>
      </c>
      <c r="AM476" s="2">
        <f t="shared" si="284"/>
        <v>0.36256269212101599</v>
      </c>
      <c r="AN476" s="2">
        <f t="shared" si="285"/>
        <v>6.1478725125384244E-3</v>
      </c>
      <c r="AO476" s="2">
        <f t="shared" si="286"/>
        <v>0</v>
      </c>
      <c r="AP476" s="2">
        <f t="shared" si="287"/>
        <v>0</v>
      </c>
      <c r="AR476" t="str">
        <f t="shared" si="288"/>
        <v>Boone</v>
      </c>
      <c r="AS476" t="s">
        <v>195</v>
      </c>
      <c r="AV476" s="91">
        <v>17</v>
      </c>
      <c r="AW476" s="93">
        <v>7</v>
      </c>
      <c r="AX476" s="99">
        <f t="shared" si="289"/>
        <v>17007</v>
      </c>
      <c r="AZ476" s="7" t="s">
        <v>3053</v>
      </c>
      <c r="BA476" t="s">
        <v>3290</v>
      </c>
    </row>
    <row r="477" spans="1:53" hidden="1" outlineLevel="1">
      <c r="A477" t="s">
        <v>2705</v>
      </c>
      <c r="B477" t="s">
        <v>195</v>
      </c>
      <c r="C477" s="1">
        <f t="shared" si="272"/>
        <v>582</v>
      </c>
      <c r="D477" s="7">
        <f>IF(P477&gt;0,RANK(P477,(P477:R477,S477:AG477)),0)</f>
        <v>0</v>
      </c>
      <c r="E477" s="7">
        <f>IF(Q477&gt;0,RANK(Q477,(P477:R477,S477:AG477)),0)</f>
        <v>3</v>
      </c>
      <c r="F477" s="7">
        <f>IF(R477&gt;0,RANK(R477,(P477:R477,S477:AG477)),0)</f>
        <v>2</v>
      </c>
      <c r="G477" s="7">
        <f>IF(S477&gt;0,RANK(S477,(P477:R477,S477:AG477)),0)</f>
        <v>4</v>
      </c>
      <c r="H477" s="48">
        <f t="shared" si="273"/>
        <v>64</v>
      </c>
      <c r="I477" s="163">
        <f t="shared" si="274"/>
        <v>0.10996563573883161</v>
      </c>
      <c r="J477" s="2"/>
      <c r="K477" s="2">
        <f t="shared" si="275"/>
        <v>0</v>
      </c>
      <c r="L477" s="2">
        <f t="shared" si="276"/>
        <v>0.12027491408934708</v>
      </c>
      <c r="M477" s="2">
        <f t="shared" si="277"/>
        <v>0.34020618556701032</v>
      </c>
      <c r="N477" s="2">
        <f t="shared" si="278"/>
        <v>7.903780068728522E-2</v>
      </c>
      <c r="O477" s="2">
        <f t="shared" si="279"/>
        <v>0.46048109965635736</v>
      </c>
      <c r="Q477" s="1">
        <v>70</v>
      </c>
      <c r="R477" s="1">
        <v>198</v>
      </c>
      <c r="S477" s="1">
        <v>46</v>
      </c>
      <c r="T477" s="1">
        <v>262</v>
      </c>
      <c r="U477" s="1">
        <v>5</v>
      </c>
      <c r="AC477" s="1">
        <v>1</v>
      </c>
      <c r="AI477" s="7">
        <f t="shared" si="280"/>
        <v>1</v>
      </c>
      <c r="AJ477" s="7">
        <f t="shared" si="281"/>
        <v>5</v>
      </c>
      <c r="AK477" s="7">
        <f t="shared" si="282"/>
        <v>0</v>
      </c>
      <c r="AL477" s="7">
        <f t="shared" si="283"/>
        <v>0</v>
      </c>
      <c r="AM477" s="2">
        <f t="shared" si="284"/>
        <v>0.45017182130584193</v>
      </c>
      <c r="AN477" s="2">
        <f t="shared" si="285"/>
        <v>8.5910652920962206E-3</v>
      </c>
      <c r="AO477" s="2">
        <f t="shared" si="286"/>
        <v>0</v>
      </c>
      <c r="AP477" s="2">
        <f t="shared" si="287"/>
        <v>0</v>
      </c>
      <c r="AR477" t="str">
        <f t="shared" si="288"/>
        <v>Brown</v>
      </c>
      <c r="AS477" t="s">
        <v>195</v>
      </c>
      <c r="AV477" s="91">
        <v>17</v>
      </c>
      <c r="AW477" s="93">
        <v>9</v>
      </c>
      <c r="AX477" s="99">
        <f t="shared" si="289"/>
        <v>17009</v>
      </c>
      <c r="AZ477" s="7" t="s">
        <v>3053</v>
      </c>
      <c r="BA477" t="s">
        <v>3290</v>
      </c>
    </row>
    <row r="478" spans="1:53" hidden="1" outlineLevel="1">
      <c r="A478" t="s">
        <v>1229</v>
      </c>
      <c r="B478" t="s">
        <v>195</v>
      </c>
      <c r="C478" s="1">
        <f t="shared" si="272"/>
        <v>4237</v>
      </c>
      <c r="D478" s="7">
        <f>IF(P478&gt;0,RANK(P478,(P478:R478,S478:AG478)),0)</f>
        <v>0</v>
      </c>
      <c r="E478" s="7">
        <f>IF(Q478&gt;0,RANK(Q478,(P478:R478,S478:AG478)),0)</f>
        <v>3</v>
      </c>
      <c r="F478" s="7">
        <f>IF(R478&gt;0,RANK(R478,(P478:R478,S478:AG478)),0)</f>
        <v>2</v>
      </c>
      <c r="G478" s="7">
        <f>IF(S478&gt;0,RANK(S478,(P478:R478,S478:AG478)),0)</f>
        <v>4</v>
      </c>
      <c r="H478" s="48">
        <f t="shared" si="273"/>
        <v>276</v>
      </c>
      <c r="I478" s="163">
        <f t="shared" si="274"/>
        <v>6.5140429549209344E-2</v>
      </c>
      <c r="J478" s="2"/>
      <c r="K478" s="2">
        <f t="shared" si="275"/>
        <v>0</v>
      </c>
      <c r="L478" s="2">
        <f t="shared" si="276"/>
        <v>8.9450082605617182E-2</v>
      </c>
      <c r="M478" s="2">
        <f t="shared" si="277"/>
        <v>0.3773896624970498</v>
      </c>
      <c r="N478" s="2">
        <f t="shared" si="278"/>
        <v>7.5761151758319573E-2</v>
      </c>
      <c r="O478" s="2">
        <f t="shared" si="279"/>
        <v>0.45739910313901355</v>
      </c>
      <c r="Q478" s="1">
        <v>379</v>
      </c>
      <c r="R478" s="1">
        <v>1599</v>
      </c>
      <c r="S478" s="1">
        <v>321</v>
      </c>
      <c r="T478" s="1">
        <v>1875</v>
      </c>
      <c r="U478" s="1">
        <v>42</v>
      </c>
      <c r="AC478" s="1">
        <v>21</v>
      </c>
      <c r="AI478" s="7">
        <f t="shared" si="280"/>
        <v>1</v>
      </c>
      <c r="AJ478" s="7">
        <f t="shared" si="281"/>
        <v>5</v>
      </c>
      <c r="AK478" s="7">
        <f t="shared" si="282"/>
        <v>0</v>
      </c>
      <c r="AL478" s="7">
        <f t="shared" si="283"/>
        <v>0</v>
      </c>
      <c r="AM478" s="2">
        <f t="shared" si="284"/>
        <v>0.44253009204625915</v>
      </c>
      <c r="AN478" s="2">
        <f t="shared" si="285"/>
        <v>9.9126740618362044E-3</v>
      </c>
      <c r="AO478" s="2">
        <f t="shared" si="286"/>
        <v>0</v>
      </c>
      <c r="AP478" s="2">
        <f t="shared" si="287"/>
        <v>0</v>
      </c>
      <c r="AR478" t="str">
        <f t="shared" si="288"/>
        <v>Bureau</v>
      </c>
      <c r="AS478" t="s">
        <v>195</v>
      </c>
      <c r="AV478" s="91">
        <v>17</v>
      </c>
      <c r="AW478" s="93">
        <v>11</v>
      </c>
      <c r="AX478" s="99">
        <f t="shared" si="289"/>
        <v>17011</v>
      </c>
      <c r="AZ478" s="7" t="s">
        <v>3053</v>
      </c>
      <c r="BA478" t="s">
        <v>3290</v>
      </c>
    </row>
    <row r="479" spans="1:53" hidden="1" outlineLevel="1">
      <c r="A479" t="s">
        <v>1973</v>
      </c>
      <c r="B479" t="s">
        <v>195</v>
      </c>
      <c r="C479" s="1">
        <f t="shared" si="272"/>
        <v>304</v>
      </c>
      <c r="D479" s="7">
        <f>IF(P479&gt;0,RANK(P479,(P479:R479,S479:AG479)),0)</f>
        <v>0</v>
      </c>
      <c r="E479" s="7">
        <f>IF(Q479&gt;0,RANK(Q479,(P479:R479,S479:AG479)),0)</f>
        <v>3</v>
      </c>
      <c r="F479" s="7">
        <f>IF(R479&gt;0,RANK(R479,(P479:R479,S479:AG479)),0)</f>
        <v>2</v>
      </c>
      <c r="G479" s="7">
        <f>IF(S479&gt;0,RANK(S479,(P479:R479,S479:AG479)),0)</f>
        <v>4</v>
      </c>
      <c r="H479" s="48">
        <f t="shared" si="273"/>
        <v>18</v>
      </c>
      <c r="I479" s="163">
        <f t="shared" si="274"/>
        <v>5.921052631578947E-2</v>
      </c>
      <c r="J479" s="2"/>
      <c r="K479" s="2">
        <f t="shared" si="275"/>
        <v>0</v>
      </c>
      <c r="L479" s="2">
        <f t="shared" si="276"/>
        <v>0.125</v>
      </c>
      <c r="M479" s="2">
        <f t="shared" si="277"/>
        <v>0.375</v>
      </c>
      <c r="N479" s="2">
        <f t="shared" si="278"/>
        <v>4.9342105263157895E-2</v>
      </c>
      <c r="O479" s="2">
        <f t="shared" si="279"/>
        <v>0.45065789473684209</v>
      </c>
      <c r="Q479" s="1">
        <v>38</v>
      </c>
      <c r="R479" s="1">
        <v>114</v>
      </c>
      <c r="S479" s="1">
        <v>15</v>
      </c>
      <c r="T479" s="1">
        <v>132</v>
      </c>
      <c r="U479" s="1">
        <v>3</v>
      </c>
      <c r="AC479" s="1">
        <v>2</v>
      </c>
      <c r="AI479" s="7">
        <f t="shared" si="280"/>
        <v>1</v>
      </c>
      <c r="AJ479" s="7">
        <f t="shared" si="281"/>
        <v>5</v>
      </c>
      <c r="AK479" s="7">
        <f t="shared" si="282"/>
        <v>0</v>
      </c>
      <c r="AL479" s="7">
        <f t="shared" si="283"/>
        <v>0</v>
      </c>
      <c r="AM479" s="2">
        <f t="shared" si="284"/>
        <v>0.43421052631578949</v>
      </c>
      <c r="AN479" s="2">
        <f t="shared" si="285"/>
        <v>9.8684210526315784E-3</v>
      </c>
      <c r="AO479" s="2">
        <f t="shared" si="286"/>
        <v>0</v>
      </c>
      <c r="AP479" s="2">
        <f t="shared" si="287"/>
        <v>0</v>
      </c>
      <c r="AR479" t="str">
        <f t="shared" si="288"/>
        <v>Calhoun</v>
      </c>
      <c r="AS479" t="s">
        <v>195</v>
      </c>
      <c r="AV479" s="91">
        <v>17</v>
      </c>
      <c r="AW479" s="93">
        <v>13</v>
      </c>
      <c r="AX479" s="99">
        <f t="shared" si="289"/>
        <v>17013</v>
      </c>
      <c r="AZ479" s="7" t="s">
        <v>3053</v>
      </c>
      <c r="BA479" t="s">
        <v>3290</v>
      </c>
    </row>
    <row r="480" spans="1:53" hidden="1" outlineLevel="1">
      <c r="A480" t="s">
        <v>1837</v>
      </c>
      <c r="B480" t="s">
        <v>195</v>
      </c>
      <c r="C480" s="1">
        <f t="shared" si="272"/>
        <v>2671</v>
      </c>
      <c r="D480" s="7">
        <f>IF(P480&gt;0,RANK(P480,(P480:R480,S480:AG480)),0)</f>
        <v>0</v>
      </c>
      <c r="E480" s="7">
        <f>IF(Q480&gt;0,RANK(Q480,(P480:R480,S480:AG480)),0)</f>
        <v>4</v>
      </c>
      <c r="F480" s="7">
        <f>IF(R480&gt;0,RANK(R480,(P480:R480,S480:AG480)),0)</f>
        <v>2</v>
      </c>
      <c r="G480" s="7">
        <f>IF(S480&gt;0,RANK(S480,(P480:R480,S480:AG480)),0)</f>
        <v>3</v>
      </c>
      <c r="H480" s="48">
        <f t="shared" si="273"/>
        <v>144</v>
      </c>
      <c r="I480" s="163">
        <f t="shared" si="274"/>
        <v>5.3912392362411084E-2</v>
      </c>
      <c r="J480" s="2"/>
      <c r="K480" s="2">
        <f t="shared" si="275"/>
        <v>0</v>
      </c>
      <c r="L480" s="2">
        <f t="shared" si="276"/>
        <v>8.0119805316360912E-2</v>
      </c>
      <c r="M480" s="2">
        <f t="shared" si="277"/>
        <v>0.35642081617371774</v>
      </c>
      <c r="N480" s="2">
        <f t="shared" si="278"/>
        <v>0.134032197678772</v>
      </c>
      <c r="O480" s="2">
        <f t="shared" si="279"/>
        <v>0.42942718083114934</v>
      </c>
      <c r="Q480" s="1">
        <v>214</v>
      </c>
      <c r="R480" s="1">
        <v>952</v>
      </c>
      <c r="S480" s="1">
        <v>358</v>
      </c>
      <c r="T480" s="1">
        <v>1096</v>
      </c>
      <c r="U480" s="1">
        <v>32</v>
      </c>
      <c r="AC480" s="1">
        <v>19</v>
      </c>
      <c r="AI480" s="7">
        <f t="shared" si="280"/>
        <v>1</v>
      </c>
      <c r="AJ480" s="7">
        <f t="shared" si="281"/>
        <v>5</v>
      </c>
      <c r="AK480" s="7">
        <f t="shared" si="282"/>
        <v>0</v>
      </c>
      <c r="AL480" s="7">
        <f t="shared" si="283"/>
        <v>0</v>
      </c>
      <c r="AM480" s="2">
        <f t="shared" si="284"/>
        <v>0.41033320853612881</v>
      </c>
      <c r="AN480" s="2">
        <f t="shared" si="285"/>
        <v>1.1980531636091352E-2</v>
      </c>
      <c r="AO480" s="2">
        <f t="shared" si="286"/>
        <v>0</v>
      </c>
      <c r="AP480" s="2">
        <f t="shared" si="287"/>
        <v>0</v>
      </c>
      <c r="AR480" t="str">
        <f t="shared" si="288"/>
        <v>Carroll</v>
      </c>
      <c r="AS480" t="s">
        <v>195</v>
      </c>
      <c r="AV480" s="91">
        <v>17</v>
      </c>
      <c r="AW480" s="93">
        <v>15</v>
      </c>
      <c r="AX480" s="99">
        <f t="shared" si="289"/>
        <v>17015</v>
      </c>
      <c r="AZ480" s="7" t="s">
        <v>3053</v>
      </c>
      <c r="BA480" t="s">
        <v>3290</v>
      </c>
    </row>
    <row r="481" spans="1:53" hidden="1" outlineLevel="1">
      <c r="A481" t="s">
        <v>1447</v>
      </c>
      <c r="B481" t="s">
        <v>195</v>
      </c>
      <c r="C481" s="1">
        <f t="shared" si="272"/>
        <v>893</v>
      </c>
      <c r="D481" s="7">
        <f>IF(P481&gt;0,RANK(P481,(P481:R481,S481:AG481)),0)</f>
        <v>0</v>
      </c>
      <c r="E481" s="7">
        <f>IF(Q481&gt;0,RANK(Q481,(P481:R481,S481:AG481)),0)</f>
        <v>3</v>
      </c>
      <c r="F481" s="7">
        <f>IF(R481&gt;0,RANK(R481,(P481:R481,S481:AG481)),0)</f>
        <v>2</v>
      </c>
      <c r="G481" s="7">
        <f>IF(S481&gt;0,RANK(S481,(P481:R481,S481:AG481)),0)</f>
        <v>4</v>
      </c>
      <c r="H481" s="48">
        <f t="shared" si="273"/>
        <v>64</v>
      </c>
      <c r="I481" s="163">
        <f t="shared" si="274"/>
        <v>7.1668533034714446E-2</v>
      </c>
      <c r="J481" s="2"/>
      <c r="K481" s="2">
        <f t="shared" si="275"/>
        <v>0</v>
      </c>
      <c r="L481" s="2">
        <f t="shared" si="276"/>
        <v>0.11422172452407615</v>
      </c>
      <c r="M481" s="2">
        <f t="shared" si="277"/>
        <v>0.36170212765957449</v>
      </c>
      <c r="N481" s="2">
        <f t="shared" si="278"/>
        <v>7.8387458006718924E-2</v>
      </c>
      <c r="O481" s="2">
        <f t="shared" si="279"/>
        <v>0.44568868980963045</v>
      </c>
      <c r="Q481" s="1">
        <v>102</v>
      </c>
      <c r="R481" s="1">
        <v>323</v>
      </c>
      <c r="S481" s="1">
        <v>70</v>
      </c>
      <c r="T481" s="1">
        <v>387</v>
      </c>
      <c r="U481" s="1">
        <v>9</v>
      </c>
      <c r="AC481" s="1">
        <v>2</v>
      </c>
      <c r="AI481" s="7">
        <f t="shared" si="280"/>
        <v>1</v>
      </c>
      <c r="AJ481" s="7">
        <f t="shared" si="281"/>
        <v>5</v>
      </c>
      <c r="AK481" s="7">
        <f t="shared" si="282"/>
        <v>0</v>
      </c>
      <c r="AL481" s="7">
        <f t="shared" si="283"/>
        <v>0</v>
      </c>
      <c r="AM481" s="2">
        <f t="shared" si="284"/>
        <v>0.43337066069428892</v>
      </c>
      <c r="AN481" s="2">
        <f t="shared" si="285"/>
        <v>1.0078387458006719E-2</v>
      </c>
      <c r="AO481" s="2">
        <f t="shared" si="286"/>
        <v>0</v>
      </c>
      <c r="AP481" s="2">
        <f t="shared" si="287"/>
        <v>0</v>
      </c>
      <c r="AR481" t="str">
        <f t="shared" si="288"/>
        <v>Cass</v>
      </c>
      <c r="AS481" t="s">
        <v>195</v>
      </c>
      <c r="AV481" s="91">
        <v>17</v>
      </c>
      <c r="AW481" s="93">
        <v>17</v>
      </c>
      <c r="AX481" s="99">
        <f t="shared" si="289"/>
        <v>17017</v>
      </c>
      <c r="AZ481" s="7" t="s">
        <v>3053</v>
      </c>
      <c r="BA481" t="s">
        <v>3290</v>
      </c>
    </row>
    <row r="482" spans="1:53" hidden="1" outlineLevel="1">
      <c r="A482" t="s">
        <v>3350</v>
      </c>
      <c r="B482" t="s">
        <v>195</v>
      </c>
      <c r="C482" s="1">
        <f t="shared" si="272"/>
        <v>17680</v>
      </c>
      <c r="D482" s="7">
        <f>IF(P482&gt;0,RANK(P482,(P482:R482,S482:AG482)),0)</f>
        <v>0</v>
      </c>
      <c r="E482" s="7">
        <f>IF(Q482&gt;0,RANK(Q482,(P482:R482,S482:AG482)),0)</f>
        <v>4</v>
      </c>
      <c r="F482" s="7">
        <f>IF(R482&gt;0,RANK(R482,(P482:R482,S482:AG482)),0)</f>
        <v>1</v>
      </c>
      <c r="G482" s="7">
        <f>IF(S482&gt;0,RANK(S482,(P482:R482,S482:AG482)),0)</f>
        <v>3</v>
      </c>
      <c r="H482" s="48">
        <f t="shared" si="273"/>
        <v>1505</v>
      </c>
      <c r="I482" s="163">
        <f t="shared" si="274"/>
        <v>8.5124434389140274E-2</v>
      </c>
      <c r="J482" s="2"/>
      <c r="K482" s="2">
        <f t="shared" si="275"/>
        <v>0</v>
      </c>
      <c r="L482" s="2">
        <f t="shared" si="276"/>
        <v>9.4966063348416285E-2</v>
      </c>
      <c r="M482" s="2">
        <f t="shared" si="277"/>
        <v>0.42505656108597284</v>
      </c>
      <c r="N482" s="2">
        <f t="shared" si="278"/>
        <v>0.13139140271493213</v>
      </c>
      <c r="O482" s="2">
        <f t="shared" si="279"/>
        <v>0.34858597285067872</v>
      </c>
      <c r="Q482" s="1">
        <v>1679</v>
      </c>
      <c r="R482" s="1">
        <v>7515</v>
      </c>
      <c r="S482" s="1">
        <v>2323</v>
      </c>
      <c r="T482" s="1">
        <v>6010</v>
      </c>
      <c r="U482" s="1">
        <v>102</v>
      </c>
      <c r="AC482" s="1">
        <v>51</v>
      </c>
      <c r="AI482" s="7">
        <f t="shared" si="280"/>
        <v>2</v>
      </c>
      <c r="AJ482" s="7">
        <f t="shared" si="281"/>
        <v>5</v>
      </c>
      <c r="AK482" s="7">
        <f t="shared" si="282"/>
        <v>0</v>
      </c>
      <c r="AL482" s="7">
        <f t="shared" si="283"/>
        <v>0</v>
      </c>
      <c r="AM482" s="2">
        <f t="shared" si="284"/>
        <v>0.33993212669683259</v>
      </c>
      <c r="AN482" s="2">
        <f t="shared" si="285"/>
        <v>5.7692307692307696E-3</v>
      </c>
      <c r="AO482" s="2">
        <f t="shared" si="286"/>
        <v>0</v>
      </c>
      <c r="AP482" s="2">
        <f t="shared" si="287"/>
        <v>0</v>
      </c>
      <c r="AR482" t="str">
        <f t="shared" si="288"/>
        <v>Champaign</v>
      </c>
      <c r="AS482" t="s">
        <v>195</v>
      </c>
      <c r="AV482" s="91">
        <v>17</v>
      </c>
      <c r="AW482" s="93">
        <v>19</v>
      </c>
      <c r="AX482" s="99">
        <f t="shared" si="289"/>
        <v>17019</v>
      </c>
      <c r="AZ482" s="7" t="s">
        <v>3053</v>
      </c>
      <c r="BA482" t="s">
        <v>3290</v>
      </c>
    </row>
    <row r="483" spans="1:53" hidden="1" outlineLevel="1">
      <c r="A483" t="s">
        <v>2020</v>
      </c>
      <c r="B483" t="s">
        <v>195</v>
      </c>
      <c r="C483" s="1">
        <f t="shared" si="272"/>
        <v>2424</v>
      </c>
      <c r="D483" s="7">
        <f>IF(P483&gt;0,RANK(P483,(P483:R483,S483:AG483)),0)</f>
        <v>0</v>
      </c>
      <c r="E483" s="7">
        <f>IF(Q483&gt;0,RANK(Q483,(P483:R483,S483:AG483)),0)</f>
        <v>3</v>
      </c>
      <c r="F483" s="7">
        <f>IF(R483&gt;0,RANK(R483,(P483:R483,S483:AG483)),0)</f>
        <v>2</v>
      </c>
      <c r="G483" s="7">
        <f>IF(S483&gt;0,RANK(S483,(P483:R483,S483:AG483)),0)</f>
        <v>4</v>
      </c>
      <c r="H483" s="48">
        <f t="shared" si="273"/>
        <v>236</v>
      </c>
      <c r="I483" s="163">
        <f t="shared" si="274"/>
        <v>9.7359735973597358E-2</v>
      </c>
      <c r="J483" s="2"/>
      <c r="K483" s="2">
        <f t="shared" si="275"/>
        <v>0</v>
      </c>
      <c r="L483" s="2">
        <f t="shared" si="276"/>
        <v>0.11798679867986799</v>
      </c>
      <c r="M483" s="2">
        <f t="shared" si="277"/>
        <v>0.33952145214521451</v>
      </c>
      <c r="N483" s="2">
        <f t="shared" si="278"/>
        <v>9.405940594059406E-2</v>
      </c>
      <c r="O483" s="2">
        <f t="shared" si="279"/>
        <v>0.44843234323432346</v>
      </c>
      <c r="Q483" s="1">
        <v>286</v>
      </c>
      <c r="R483" s="1">
        <v>823</v>
      </c>
      <c r="S483" s="1">
        <v>228</v>
      </c>
      <c r="T483" s="1">
        <v>1059</v>
      </c>
      <c r="U483" s="1">
        <v>19</v>
      </c>
      <c r="AC483" s="1">
        <v>9</v>
      </c>
      <c r="AI483" s="7">
        <f t="shared" si="280"/>
        <v>1</v>
      </c>
      <c r="AJ483" s="7">
        <f t="shared" si="281"/>
        <v>5</v>
      </c>
      <c r="AK483" s="7">
        <f t="shared" si="282"/>
        <v>0</v>
      </c>
      <c r="AL483" s="7">
        <f t="shared" si="283"/>
        <v>0</v>
      </c>
      <c r="AM483" s="2">
        <f t="shared" si="284"/>
        <v>0.43688118811881188</v>
      </c>
      <c r="AN483" s="2">
        <f t="shared" si="285"/>
        <v>7.8382838283828377E-3</v>
      </c>
      <c r="AO483" s="2">
        <f t="shared" si="286"/>
        <v>0</v>
      </c>
      <c r="AP483" s="2">
        <f t="shared" si="287"/>
        <v>0</v>
      </c>
      <c r="AR483" t="str">
        <f t="shared" si="288"/>
        <v>Christian</v>
      </c>
      <c r="AS483" t="s">
        <v>195</v>
      </c>
      <c r="AV483" s="91">
        <v>17</v>
      </c>
      <c r="AW483" s="93">
        <v>21</v>
      </c>
      <c r="AX483" s="99">
        <f t="shared" si="289"/>
        <v>17021</v>
      </c>
      <c r="AZ483" s="7" t="s">
        <v>3053</v>
      </c>
      <c r="BA483" t="s">
        <v>3290</v>
      </c>
    </row>
    <row r="484" spans="1:53" hidden="1" outlineLevel="1">
      <c r="A484" t="s">
        <v>97</v>
      </c>
      <c r="B484" t="s">
        <v>195</v>
      </c>
      <c r="C484" s="1">
        <f t="shared" si="272"/>
        <v>2552</v>
      </c>
      <c r="D484" s="7">
        <f>IF(P484&gt;0,RANK(P484,(P484:R484,S484:AG484)),0)</f>
        <v>0</v>
      </c>
      <c r="E484" s="7">
        <f>IF(Q484&gt;0,RANK(Q484,(P484:R484,S484:AG484)),0)</f>
        <v>3</v>
      </c>
      <c r="F484" s="7">
        <f>IF(R484&gt;0,RANK(R484,(P484:R484,S484:AG484)),0)</f>
        <v>2</v>
      </c>
      <c r="G484" s="7">
        <f>IF(S484&gt;0,RANK(S484,(P484:R484,S484:AG484)),0)</f>
        <v>4</v>
      </c>
      <c r="H484" s="48">
        <f t="shared" si="273"/>
        <v>709</v>
      </c>
      <c r="I484" s="163">
        <f t="shared" si="274"/>
        <v>0.27782131661442006</v>
      </c>
      <c r="J484" s="2"/>
      <c r="K484" s="2">
        <f t="shared" si="275"/>
        <v>0</v>
      </c>
      <c r="L484" s="2">
        <f t="shared" si="276"/>
        <v>9.5219435736677113E-2</v>
      </c>
      <c r="M484" s="2">
        <f t="shared" si="277"/>
        <v>0.2719435736677116</v>
      </c>
      <c r="N484" s="2">
        <f t="shared" si="278"/>
        <v>6.5830721003134793E-2</v>
      </c>
      <c r="O484" s="2">
        <f t="shared" si="279"/>
        <v>0.56700626959247646</v>
      </c>
      <c r="Q484" s="1">
        <v>243</v>
      </c>
      <c r="R484" s="1">
        <v>694</v>
      </c>
      <c r="S484" s="1">
        <v>168</v>
      </c>
      <c r="T484" s="1">
        <v>1403</v>
      </c>
      <c r="U484" s="1">
        <v>34</v>
      </c>
      <c r="AC484" s="1">
        <v>10</v>
      </c>
      <c r="AI484" s="7">
        <f t="shared" si="280"/>
        <v>1</v>
      </c>
      <c r="AJ484" s="7">
        <f t="shared" si="281"/>
        <v>5</v>
      </c>
      <c r="AK484" s="7">
        <f t="shared" si="282"/>
        <v>0</v>
      </c>
      <c r="AL484" s="7">
        <f t="shared" si="283"/>
        <v>0</v>
      </c>
      <c r="AM484" s="2">
        <f t="shared" si="284"/>
        <v>0.54976489028213171</v>
      </c>
      <c r="AN484" s="2">
        <f t="shared" si="285"/>
        <v>1.3322884012539185E-2</v>
      </c>
      <c r="AO484" s="2">
        <f t="shared" si="286"/>
        <v>0</v>
      </c>
      <c r="AP484" s="2">
        <f t="shared" si="287"/>
        <v>0</v>
      </c>
      <c r="AR484" t="str">
        <f t="shared" si="288"/>
        <v>Clark</v>
      </c>
      <c r="AS484" t="s">
        <v>195</v>
      </c>
      <c r="AV484" s="91">
        <v>17</v>
      </c>
      <c r="AW484" s="93">
        <v>23</v>
      </c>
      <c r="AX484" s="99">
        <f t="shared" si="289"/>
        <v>17023</v>
      </c>
      <c r="AZ484" s="7" t="s">
        <v>3053</v>
      </c>
      <c r="BA484" t="s">
        <v>3290</v>
      </c>
    </row>
    <row r="485" spans="1:53" hidden="1" outlineLevel="1">
      <c r="A485" t="s">
        <v>1222</v>
      </c>
      <c r="B485" t="s">
        <v>195</v>
      </c>
      <c r="C485" s="1">
        <f t="shared" si="272"/>
        <v>1455</v>
      </c>
      <c r="D485" s="7">
        <f>IF(P485&gt;0,RANK(P485,(P485:R485,S485:AG485)),0)</f>
        <v>0</v>
      </c>
      <c r="E485" s="7">
        <f>IF(Q485&gt;0,RANK(Q485,(P485:R485,S485:AG485)),0)</f>
        <v>3</v>
      </c>
      <c r="F485" s="7">
        <f>IF(R485&gt;0,RANK(R485,(P485:R485,S485:AG485)),0)</f>
        <v>2</v>
      </c>
      <c r="G485" s="7">
        <f>IF(S485&gt;0,RANK(S485,(P485:R485,S485:AG485)),0)</f>
        <v>4</v>
      </c>
      <c r="H485" s="48">
        <f t="shared" si="273"/>
        <v>405</v>
      </c>
      <c r="I485" s="163">
        <f t="shared" si="274"/>
        <v>0.27835051546391754</v>
      </c>
      <c r="J485" s="2"/>
      <c r="K485" s="2">
        <f t="shared" si="275"/>
        <v>0</v>
      </c>
      <c r="L485" s="2">
        <f t="shared" si="276"/>
        <v>9.3470790378006874E-2</v>
      </c>
      <c r="M485" s="2">
        <f t="shared" si="277"/>
        <v>0.26735395189003436</v>
      </c>
      <c r="N485" s="2">
        <f t="shared" si="278"/>
        <v>7.903780068728522E-2</v>
      </c>
      <c r="O485" s="2">
        <f t="shared" si="279"/>
        <v>0.56013745704467355</v>
      </c>
      <c r="Q485" s="1">
        <v>136</v>
      </c>
      <c r="R485" s="1">
        <v>389</v>
      </c>
      <c r="S485" s="1">
        <v>115</v>
      </c>
      <c r="T485" s="1">
        <v>794</v>
      </c>
      <c r="U485" s="1">
        <v>19</v>
      </c>
      <c r="AC485" s="1">
        <v>2</v>
      </c>
      <c r="AI485" s="7">
        <f t="shared" si="280"/>
        <v>1</v>
      </c>
      <c r="AJ485" s="7">
        <f t="shared" si="281"/>
        <v>5</v>
      </c>
      <c r="AK485" s="7">
        <f t="shared" si="282"/>
        <v>0</v>
      </c>
      <c r="AL485" s="7">
        <f t="shared" si="283"/>
        <v>0</v>
      </c>
      <c r="AM485" s="2">
        <f t="shared" si="284"/>
        <v>0.54570446735395184</v>
      </c>
      <c r="AN485" s="2">
        <f t="shared" si="285"/>
        <v>1.3058419243986255E-2</v>
      </c>
      <c r="AO485" s="2">
        <f t="shared" si="286"/>
        <v>0</v>
      </c>
      <c r="AP485" s="2">
        <f t="shared" si="287"/>
        <v>0</v>
      </c>
      <c r="AR485" t="str">
        <f t="shared" si="288"/>
        <v>Clay</v>
      </c>
      <c r="AS485" t="s">
        <v>195</v>
      </c>
      <c r="AV485" s="91">
        <v>17</v>
      </c>
      <c r="AW485" s="93">
        <v>25</v>
      </c>
      <c r="AX485" s="99">
        <f t="shared" si="289"/>
        <v>17025</v>
      </c>
      <c r="AZ485" s="7" t="s">
        <v>3053</v>
      </c>
      <c r="BA485" t="s">
        <v>3290</v>
      </c>
    </row>
    <row r="486" spans="1:53" hidden="1" outlineLevel="1">
      <c r="A486" t="s">
        <v>2325</v>
      </c>
      <c r="B486" t="s">
        <v>195</v>
      </c>
      <c r="C486" s="1">
        <f t="shared" si="272"/>
        <v>3018</v>
      </c>
      <c r="D486" s="7">
        <f>IF(P486&gt;0,RANK(P486,(P486:R486,S486:AG486)),0)</f>
        <v>0</v>
      </c>
      <c r="E486" s="7">
        <f>IF(Q486&gt;0,RANK(Q486,(P486:R486,S486:AG486)),0)</f>
        <v>4</v>
      </c>
      <c r="F486" s="7">
        <f>IF(R486&gt;0,RANK(R486,(P486:R486,S486:AG486)),0)</f>
        <v>2</v>
      </c>
      <c r="G486" s="7">
        <f>IF(S486&gt;0,RANK(S486,(P486:R486,S486:AG486)),0)</f>
        <v>3</v>
      </c>
      <c r="H486" s="48">
        <f t="shared" si="273"/>
        <v>234</v>
      </c>
      <c r="I486" s="163">
        <f t="shared" si="274"/>
        <v>7.7534791252485094E-2</v>
      </c>
      <c r="J486" s="2"/>
      <c r="K486" s="2">
        <f t="shared" si="275"/>
        <v>0</v>
      </c>
      <c r="L486" s="2">
        <f t="shared" si="276"/>
        <v>8.0516898608349902E-2</v>
      </c>
      <c r="M486" s="2">
        <f t="shared" si="277"/>
        <v>0.37044400265076211</v>
      </c>
      <c r="N486" s="2">
        <f t="shared" si="278"/>
        <v>8.9794565937707085E-2</v>
      </c>
      <c r="O486" s="2">
        <f t="shared" si="279"/>
        <v>0.45924453280318089</v>
      </c>
      <c r="Q486" s="1">
        <v>243</v>
      </c>
      <c r="R486" s="1">
        <v>1118</v>
      </c>
      <c r="S486" s="1">
        <v>271</v>
      </c>
      <c r="T486" s="1">
        <v>1352</v>
      </c>
      <c r="U486" s="1">
        <v>23</v>
      </c>
      <c r="AC486" s="1">
        <v>11</v>
      </c>
      <c r="AI486" s="7">
        <f t="shared" si="280"/>
        <v>1</v>
      </c>
      <c r="AJ486" s="7">
        <f t="shared" si="281"/>
        <v>5</v>
      </c>
      <c r="AK486" s="7">
        <f t="shared" si="282"/>
        <v>0</v>
      </c>
      <c r="AL486" s="7">
        <f t="shared" si="283"/>
        <v>0</v>
      </c>
      <c r="AM486" s="2">
        <f t="shared" si="284"/>
        <v>0.44797879390324719</v>
      </c>
      <c r="AN486" s="2">
        <f t="shared" si="285"/>
        <v>7.6209410205434064E-3</v>
      </c>
      <c r="AO486" s="2">
        <f t="shared" si="286"/>
        <v>0</v>
      </c>
      <c r="AP486" s="2">
        <f t="shared" si="287"/>
        <v>0</v>
      </c>
      <c r="AR486" t="str">
        <f t="shared" si="288"/>
        <v>Clinton</v>
      </c>
      <c r="AS486" t="s">
        <v>195</v>
      </c>
      <c r="AV486" s="91">
        <v>17</v>
      </c>
      <c r="AW486" s="93">
        <v>27</v>
      </c>
      <c r="AX486" s="99">
        <f t="shared" si="289"/>
        <v>17027</v>
      </c>
      <c r="AZ486" s="7" t="s">
        <v>3053</v>
      </c>
      <c r="BA486" t="s">
        <v>3290</v>
      </c>
    </row>
    <row r="487" spans="1:53" hidden="1" outlineLevel="1">
      <c r="A487" t="s">
        <v>2401</v>
      </c>
      <c r="B487" t="s">
        <v>195</v>
      </c>
      <c r="C487" s="1">
        <f t="shared" si="272"/>
        <v>6010</v>
      </c>
      <c r="D487" s="7">
        <f>IF(P487&gt;0,RANK(P487,(P487:R487,S487:AG487)),0)</f>
        <v>0</v>
      </c>
      <c r="E487" s="7">
        <f>IF(Q487&gt;0,RANK(Q487,(P487:R487,S487:AG487)),0)</f>
        <v>4</v>
      </c>
      <c r="F487" s="7">
        <f>IF(R487&gt;0,RANK(R487,(P487:R487,S487:AG487)),0)</f>
        <v>1</v>
      </c>
      <c r="G487" s="7">
        <f>IF(S487&gt;0,RANK(S487,(P487:R487,S487:AG487)),0)</f>
        <v>3</v>
      </c>
      <c r="H487" s="48">
        <f t="shared" si="273"/>
        <v>18</v>
      </c>
      <c r="I487" s="163">
        <f t="shared" si="274"/>
        <v>2.9950083194675539E-3</v>
      </c>
      <c r="J487" s="2"/>
      <c r="K487" s="2">
        <f t="shared" si="275"/>
        <v>0</v>
      </c>
      <c r="L487" s="2">
        <f t="shared" si="276"/>
        <v>9.0515806988352751E-2</v>
      </c>
      <c r="M487" s="2">
        <f t="shared" si="277"/>
        <v>0.39084858569051578</v>
      </c>
      <c r="N487" s="2">
        <f t="shared" si="278"/>
        <v>0.11364392678868553</v>
      </c>
      <c r="O487" s="2">
        <f t="shared" si="279"/>
        <v>0.40499168053244605</v>
      </c>
      <c r="Q487" s="1">
        <v>544</v>
      </c>
      <c r="R487" s="1">
        <v>2349</v>
      </c>
      <c r="S487" s="1">
        <v>683</v>
      </c>
      <c r="T487" s="1">
        <v>2331</v>
      </c>
      <c r="U487" s="1">
        <v>63</v>
      </c>
      <c r="AC487" s="1">
        <v>40</v>
      </c>
      <c r="AI487" s="7">
        <f t="shared" si="280"/>
        <v>2</v>
      </c>
      <c r="AJ487" s="7">
        <f t="shared" si="281"/>
        <v>5</v>
      </c>
      <c r="AK487" s="7">
        <f t="shared" si="282"/>
        <v>0</v>
      </c>
      <c r="AL487" s="7">
        <f t="shared" si="283"/>
        <v>0</v>
      </c>
      <c r="AM487" s="2">
        <f t="shared" si="284"/>
        <v>0.38785357737104825</v>
      </c>
      <c r="AN487" s="2">
        <f t="shared" si="285"/>
        <v>1.0482529118136439E-2</v>
      </c>
      <c r="AO487" s="2">
        <f t="shared" si="286"/>
        <v>0</v>
      </c>
      <c r="AP487" s="2">
        <f t="shared" si="287"/>
        <v>0</v>
      </c>
      <c r="AR487" t="str">
        <f t="shared" si="288"/>
        <v>Coles</v>
      </c>
      <c r="AS487" t="s">
        <v>195</v>
      </c>
      <c r="AV487" s="91">
        <v>17</v>
      </c>
      <c r="AW487" s="93">
        <v>29</v>
      </c>
      <c r="AX487" s="99">
        <f t="shared" si="289"/>
        <v>17029</v>
      </c>
      <c r="AZ487" s="7" t="s">
        <v>3053</v>
      </c>
      <c r="BA487" t="s">
        <v>3290</v>
      </c>
    </row>
    <row r="488" spans="1:53" hidden="1" outlineLevel="1">
      <c r="A488" t="s">
        <v>2936</v>
      </c>
      <c r="B488" t="s">
        <v>195</v>
      </c>
      <c r="C488" s="1">
        <f t="shared" si="272"/>
        <v>198320</v>
      </c>
      <c r="D488" s="7">
        <f>IF(P488&gt;0,RANK(P488,(P488:R488,S488:AG488)),0)</f>
        <v>0</v>
      </c>
      <c r="E488" s="7">
        <f>IF(Q488&gt;0,RANK(Q488,(P488:R488,S488:AG488)),0)</f>
        <v>4</v>
      </c>
      <c r="F488" s="7">
        <f>IF(R488&gt;0,RANK(R488,(P488:R488,S488:AG488)),0)</f>
        <v>1</v>
      </c>
      <c r="G488" s="7">
        <f>IF(S488&gt;0,RANK(S488,(P488:R488,S488:AG488)),0)</f>
        <v>3</v>
      </c>
      <c r="H488" s="48">
        <f t="shared" si="273"/>
        <v>60247</v>
      </c>
      <c r="I488" s="163">
        <f t="shared" si="274"/>
        <v>0.30378680919725698</v>
      </c>
      <c r="J488" s="2"/>
      <c r="K488" s="2">
        <f t="shared" si="275"/>
        <v>0</v>
      </c>
      <c r="L488" s="2">
        <f t="shared" si="276"/>
        <v>6.5979225494150862E-2</v>
      </c>
      <c r="M488" s="2">
        <f t="shared" si="277"/>
        <v>0.56845502218636546</v>
      </c>
      <c r="N488" s="2">
        <f t="shared" si="278"/>
        <v>9.2910447761194032E-2</v>
      </c>
      <c r="O488" s="2">
        <f t="shared" si="279"/>
        <v>0.27265530455828957</v>
      </c>
      <c r="Q488" s="1">
        <v>13085</v>
      </c>
      <c r="R488" s="1">
        <v>112736</v>
      </c>
      <c r="S488" s="1">
        <v>18426</v>
      </c>
      <c r="T488" s="1">
        <v>52489</v>
      </c>
      <c r="U488" s="1">
        <v>947</v>
      </c>
      <c r="AC488" s="1">
        <v>637</v>
      </c>
      <c r="AI488" s="7">
        <f t="shared" si="280"/>
        <v>2</v>
      </c>
      <c r="AJ488" s="7">
        <f t="shared" si="281"/>
        <v>5</v>
      </c>
      <c r="AK488" s="7">
        <f t="shared" si="282"/>
        <v>0</v>
      </c>
      <c r="AL488" s="7">
        <f t="shared" si="283"/>
        <v>0</v>
      </c>
      <c r="AM488" s="2">
        <f t="shared" si="284"/>
        <v>0.26466821298910853</v>
      </c>
      <c r="AN488" s="2">
        <f t="shared" si="285"/>
        <v>4.7751109318273496E-3</v>
      </c>
      <c r="AO488" s="2">
        <f t="shared" si="286"/>
        <v>0</v>
      </c>
      <c r="AP488" s="2">
        <f t="shared" si="287"/>
        <v>0</v>
      </c>
      <c r="AR488" t="str">
        <f t="shared" si="288"/>
        <v>Cook</v>
      </c>
      <c r="AS488" t="s">
        <v>195</v>
      </c>
      <c r="AV488" s="91">
        <v>17</v>
      </c>
      <c r="AW488" s="93">
        <v>31</v>
      </c>
      <c r="AX488" s="99">
        <f t="shared" si="289"/>
        <v>17031</v>
      </c>
      <c r="AZ488" s="7" t="s">
        <v>3053</v>
      </c>
      <c r="BA488" t="s">
        <v>3290</v>
      </c>
    </row>
    <row r="489" spans="1:53" hidden="1" outlineLevel="1">
      <c r="A489" t="s">
        <v>2771</v>
      </c>
      <c r="B489" t="s">
        <v>195</v>
      </c>
      <c r="C489" s="1">
        <f t="shared" si="272"/>
        <v>2622</v>
      </c>
      <c r="D489" s="7">
        <f>IF(P489&gt;0,RANK(P489,(P489:R489,S489:AG489)),0)</f>
        <v>0</v>
      </c>
      <c r="E489" s="7">
        <f>IF(Q489&gt;0,RANK(Q489,(P489:R489,S489:AG489)),0)</f>
        <v>3</v>
      </c>
      <c r="F489" s="7">
        <f>IF(R489&gt;0,RANK(R489,(P489:R489,S489:AG489)),0)</f>
        <v>2</v>
      </c>
      <c r="G489" s="7">
        <f>IF(S489&gt;0,RANK(S489,(P489:R489,S489:AG489)),0)</f>
        <v>4</v>
      </c>
      <c r="H489" s="48">
        <f t="shared" si="273"/>
        <v>604</v>
      </c>
      <c r="I489" s="163">
        <f t="shared" si="274"/>
        <v>0.2303585049580473</v>
      </c>
      <c r="J489" s="2"/>
      <c r="K489" s="2">
        <f t="shared" si="275"/>
        <v>0</v>
      </c>
      <c r="L489" s="2">
        <f t="shared" si="276"/>
        <v>0.11479786422578185</v>
      </c>
      <c r="M489" s="2">
        <f t="shared" si="277"/>
        <v>0.29290617848970252</v>
      </c>
      <c r="N489" s="2">
        <f t="shared" si="278"/>
        <v>4.9199084668192221E-2</v>
      </c>
      <c r="O489" s="2">
        <f t="shared" si="279"/>
        <v>0.54309687261632345</v>
      </c>
      <c r="Q489" s="1">
        <v>301</v>
      </c>
      <c r="R489" s="1">
        <v>768</v>
      </c>
      <c r="S489" s="1">
        <v>129</v>
      </c>
      <c r="T489" s="1">
        <v>1372</v>
      </c>
      <c r="U489" s="1">
        <v>34</v>
      </c>
      <c r="AC489" s="1">
        <v>18</v>
      </c>
      <c r="AI489" s="7">
        <f t="shared" si="280"/>
        <v>1</v>
      </c>
      <c r="AJ489" s="7">
        <f t="shared" si="281"/>
        <v>5</v>
      </c>
      <c r="AK489" s="7">
        <f t="shared" si="282"/>
        <v>0</v>
      </c>
      <c r="AL489" s="7">
        <f t="shared" si="283"/>
        <v>0</v>
      </c>
      <c r="AM489" s="2">
        <f t="shared" si="284"/>
        <v>0.52326468344774979</v>
      </c>
      <c r="AN489" s="2">
        <f t="shared" si="285"/>
        <v>1.2967200610221205E-2</v>
      </c>
      <c r="AO489" s="2">
        <f t="shared" si="286"/>
        <v>0</v>
      </c>
      <c r="AP489" s="2">
        <f t="shared" si="287"/>
        <v>0</v>
      </c>
      <c r="AR489" t="str">
        <f t="shared" si="288"/>
        <v>Crawford</v>
      </c>
      <c r="AS489" t="s">
        <v>195</v>
      </c>
      <c r="AV489" s="91">
        <v>17</v>
      </c>
      <c r="AW489" s="93">
        <v>33</v>
      </c>
      <c r="AX489" s="99">
        <f t="shared" si="289"/>
        <v>17033</v>
      </c>
      <c r="AZ489" s="7" t="s">
        <v>3053</v>
      </c>
      <c r="BA489" t="s">
        <v>3290</v>
      </c>
    </row>
    <row r="490" spans="1:53" hidden="1" outlineLevel="1">
      <c r="A490" t="s">
        <v>2243</v>
      </c>
      <c r="B490" t="s">
        <v>195</v>
      </c>
      <c r="C490" s="1">
        <f t="shared" si="272"/>
        <v>1558</v>
      </c>
      <c r="D490" s="7">
        <f>IF(P490&gt;0,RANK(P490,(P490:R490,S490:AG490)),0)</f>
        <v>0</v>
      </c>
      <c r="E490" s="7">
        <f>IF(Q490&gt;0,RANK(Q490,(P490:R490,S490:AG490)),0)</f>
        <v>4</v>
      </c>
      <c r="F490" s="7">
        <f>IF(R490&gt;0,RANK(R490,(P490:R490,S490:AG490)),0)</f>
        <v>2</v>
      </c>
      <c r="G490" s="7">
        <f>IF(S490&gt;0,RANK(S490,(P490:R490,S490:AG490)),0)</f>
        <v>3</v>
      </c>
      <c r="H490" s="48">
        <f t="shared" si="273"/>
        <v>518</v>
      </c>
      <c r="I490" s="163">
        <f t="shared" si="274"/>
        <v>0.33247753530166879</v>
      </c>
      <c r="J490" s="2"/>
      <c r="K490" s="2">
        <f t="shared" si="275"/>
        <v>0</v>
      </c>
      <c r="L490" s="2">
        <f t="shared" si="276"/>
        <v>7.4454428754813867E-2</v>
      </c>
      <c r="M490" s="2">
        <f t="shared" si="277"/>
        <v>0.2355584082156611</v>
      </c>
      <c r="N490" s="2">
        <f t="shared" si="278"/>
        <v>0.10975609756097561</v>
      </c>
      <c r="O490" s="2">
        <f t="shared" si="279"/>
        <v>0.58023106546854941</v>
      </c>
      <c r="Q490" s="1">
        <v>116</v>
      </c>
      <c r="R490" s="1">
        <v>367</v>
      </c>
      <c r="S490" s="1">
        <v>171</v>
      </c>
      <c r="T490" s="1">
        <v>885</v>
      </c>
      <c r="U490" s="1">
        <v>14</v>
      </c>
      <c r="AC490" s="1">
        <v>5</v>
      </c>
      <c r="AI490" s="7">
        <f t="shared" si="280"/>
        <v>1</v>
      </c>
      <c r="AJ490" s="7">
        <f t="shared" si="281"/>
        <v>5</v>
      </c>
      <c r="AK490" s="7">
        <f t="shared" si="282"/>
        <v>0</v>
      </c>
      <c r="AL490" s="7">
        <f t="shared" si="283"/>
        <v>0</v>
      </c>
      <c r="AM490" s="2">
        <f t="shared" si="284"/>
        <v>0.56803594351732989</v>
      </c>
      <c r="AN490" s="2">
        <f t="shared" si="285"/>
        <v>8.9858793324775355E-3</v>
      </c>
      <c r="AO490" s="2">
        <f t="shared" si="286"/>
        <v>0</v>
      </c>
      <c r="AP490" s="2">
        <f t="shared" si="287"/>
        <v>0</v>
      </c>
      <c r="AR490" t="str">
        <f t="shared" si="288"/>
        <v>Cumberland</v>
      </c>
      <c r="AS490" t="s">
        <v>195</v>
      </c>
      <c r="AV490" s="91">
        <v>17</v>
      </c>
      <c r="AW490" s="93">
        <v>35</v>
      </c>
      <c r="AX490" s="99">
        <f t="shared" si="289"/>
        <v>17035</v>
      </c>
      <c r="AZ490" s="7" t="s">
        <v>3053</v>
      </c>
      <c r="BA490" t="s">
        <v>3290</v>
      </c>
    </row>
    <row r="491" spans="1:53" hidden="1" outlineLevel="1">
      <c r="A491" t="s">
        <v>255</v>
      </c>
      <c r="B491" t="s">
        <v>195</v>
      </c>
      <c r="C491" s="1">
        <f t="shared" si="272"/>
        <v>10174</v>
      </c>
      <c r="D491" s="7">
        <f>IF(P491&gt;0,RANK(P491,(P491:R491,S491:AG491)),0)</f>
        <v>0</v>
      </c>
      <c r="E491" s="7">
        <f>IF(Q491&gt;0,RANK(Q491,(P491:R491,S491:AG491)),0)</f>
        <v>4</v>
      </c>
      <c r="F491" s="7">
        <f>IF(R491&gt;0,RANK(R491,(P491:R491,S491:AG491)),0)</f>
        <v>1</v>
      </c>
      <c r="G491" s="7">
        <f>IF(S491&gt;0,RANK(S491,(P491:R491,S491:AG491)),0)</f>
        <v>3</v>
      </c>
      <c r="H491" s="48">
        <f t="shared" si="273"/>
        <v>581</v>
      </c>
      <c r="I491" s="163">
        <f t="shared" si="274"/>
        <v>5.7106349518380187E-2</v>
      </c>
      <c r="J491" s="2"/>
      <c r="K491" s="2">
        <f t="shared" si="275"/>
        <v>0</v>
      </c>
      <c r="L491" s="2">
        <f t="shared" si="276"/>
        <v>8.8067623353646554E-2</v>
      </c>
      <c r="M491" s="2">
        <f t="shared" si="277"/>
        <v>0.41291527422842539</v>
      </c>
      <c r="N491" s="2">
        <f t="shared" si="278"/>
        <v>0.12944761155887557</v>
      </c>
      <c r="O491" s="2">
        <f t="shared" si="279"/>
        <v>0.36956949085905244</v>
      </c>
      <c r="Q491" s="1">
        <v>896</v>
      </c>
      <c r="R491" s="1">
        <v>4201</v>
      </c>
      <c r="S491" s="1">
        <v>1317</v>
      </c>
      <c r="T491" s="1">
        <v>3620</v>
      </c>
      <c r="U491" s="1">
        <v>84</v>
      </c>
      <c r="AC491" s="1">
        <v>56</v>
      </c>
      <c r="AI491" s="7">
        <f t="shared" si="280"/>
        <v>2</v>
      </c>
      <c r="AJ491" s="7">
        <f t="shared" si="281"/>
        <v>5</v>
      </c>
      <c r="AK491" s="7">
        <f t="shared" si="282"/>
        <v>0</v>
      </c>
      <c r="AL491" s="7">
        <f t="shared" si="283"/>
        <v>0</v>
      </c>
      <c r="AM491" s="2">
        <f t="shared" si="284"/>
        <v>0.35580892471004522</v>
      </c>
      <c r="AN491" s="2">
        <f t="shared" si="285"/>
        <v>8.2563396894043649E-3</v>
      </c>
      <c r="AO491" s="2">
        <f t="shared" si="286"/>
        <v>0</v>
      </c>
      <c r="AP491" s="2">
        <f t="shared" si="287"/>
        <v>0</v>
      </c>
      <c r="AR491" t="str">
        <f t="shared" si="288"/>
        <v>DeKalb</v>
      </c>
      <c r="AS491" t="s">
        <v>195</v>
      </c>
      <c r="AV491" s="91">
        <v>17</v>
      </c>
      <c r="AW491" s="93">
        <v>37</v>
      </c>
      <c r="AX491" s="99">
        <f t="shared" si="289"/>
        <v>17037</v>
      </c>
      <c r="AZ491" s="7" t="s">
        <v>3053</v>
      </c>
      <c r="BA491" t="s">
        <v>3290</v>
      </c>
    </row>
    <row r="492" spans="1:53" hidden="1" outlineLevel="1">
      <c r="A492" t="s">
        <v>1336</v>
      </c>
      <c r="B492" t="s">
        <v>195</v>
      </c>
      <c r="C492" s="1">
        <f t="shared" si="272"/>
        <v>3637</v>
      </c>
      <c r="D492" s="7">
        <f>IF(P492&gt;0,RANK(P492,(P492:R492,S492:AG492)),0)</f>
        <v>0</v>
      </c>
      <c r="E492" s="7">
        <f>IF(Q492&gt;0,RANK(Q492,(P492:R492,S492:AG492)),0)</f>
        <v>4</v>
      </c>
      <c r="F492" s="7">
        <f>IF(R492&gt;0,RANK(R492,(P492:R492,S492:AG492)),0)</f>
        <v>1</v>
      </c>
      <c r="G492" s="7">
        <f>IF(S492&gt;0,RANK(S492,(P492:R492,S492:AG492)),0)</f>
        <v>3</v>
      </c>
      <c r="H492" s="48">
        <f t="shared" si="273"/>
        <v>162</v>
      </c>
      <c r="I492" s="163">
        <f t="shared" si="274"/>
        <v>4.4542205114105032E-2</v>
      </c>
      <c r="J492" s="2"/>
      <c r="K492" s="2">
        <f t="shared" si="275"/>
        <v>0</v>
      </c>
      <c r="L492" s="2">
        <f t="shared" si="276"/>
        <v>9.6233159197140497E-2</v>
      </c>
      <c r="M492" s="2">
        <f t="shared" si="277"/>
        <v>0.39070662634039044</v>
      </c>
      <c r="N492" s="2">
        <f t="shared" si="278"/>
        <v>0.14297497937860873</v>
      </c>
      <c r="O492" s="2">
        <f t="shared" si="279"/>
        <v>0.37008523508386038</v>
      </c>
      <c r="Q492" s="1">
        <v>350</v>
      </c>
      <c r="R492" s="1">
        <v>1421</v>
      </c>
      <c r="S492" s="1">
        <v>520</v>
      </c>
      <c r="T492" s="1">
        <v>1259</v>
      </c>
      <c r="U492" s="1">
        <v>50</v>
      </c>
      <c r="AC492" s="1">
        <v>37</v>
      </c>
      <c r="AI492" s="7">
        <f t="shared" si="280"/>
        <v>2</v>
      </c>
      <c r="AJ492" s="7">
        <f t="shared" si="281"/>
        <v>5</v>
      </c>
      <c r="AK492" s="7">
        <f t="shared" si="282"/>
        <v>0</v>
      </c>
      <c r="AL492" s="7">
        <f t="shared" si="283"/>
        <v>0</v>
      </c>
      <c r="AM492" s="2">
        <f t="shared" si="284"/>
        <v>0.34616442122628538</v>
      </c>
      <c r="AN492" s="2">
        <f t="shared" si="285"/>
        <v>1.3747594171020072E-2</v>
      </c>
      <c r="AO492" s="2">
        <f t="shared" si="286"/>
        <v>0</v>
      </c>
      <c r="AP492" s="2">
        <f t="shared" si="287"/>
        <v>0</v>
      </c>
      <c r="AR492" t="str">
        <f t="shared" si="288"/>
        <v>De Witt</v>
      </c>
      <c r="AS492" t="s">
        <v>195</v>
      </c>
      <c r="AV492" s="91">
        <v>17</v>
      </c>
      <c r="AW492" s="93">
        <v>39</v>
      </c>
      <c r="AX492" s="99">
        <f t="shared" si="289"/>
        <v>17039</v>
      </c>
      <c r="AZ492" s="7" t="s">
        <v>3053</v>
      </c>
      <c r="BA492" t="s">
        <v>3290</v>
      </c>
    </row>
    <row r="493" spans="1:53" hidden="1" outlineLevel="1">
      <c r="A493" t="s">
        <v>325</v>
      </c>
      <c r="B493" t="s">
        <v>195</v>
      </c>
      <c r="C493" s="1">
        <f t="shared" si="272"/>
        <v>3289</v>
      </c>
      <c r="D493" s="7">
        <f>IF(P493&gt;0,RANK(P493,(P493:R493,S493:AG493)),0)</f>
        <v>0</v>
      </c>
      <c r="E493" s="7">
        <f>IF(Q493&gt;0,RANK(Q493,(P493:R493,S493:AG493)),0)</f>
        <v>4</v>
      </c>
      <c r="F493" s="7">
        <f>IF(R493&gt;0,RANK(R493,(P493:R493,S493:AG493)),0)</f>
        <v>1</v>
      </c>
      <c r="G493" s="7">
        <f>IF(S493&gt;0,RANK(S493,(P493:R493,S493:AG493)),0)</f>
        <v>3</v>
      </c>
      <c r="H493" s="48">
        <f t="shared" si="273"/>
        <v>2</v>
      </c>
      <c r="I493" s="163">
        <f t="shared" si="274"/>
        <v>6.0808756460930375E-4</v>
      </c>
      <c r="J493" s="2"/>
      <c r="K493" s="2">
        <f t="shared" si="275"/>
        <v>0</v>
      </c>
      <c r="L493" s="2">
        <f t="shared" si="276"/>
        <v>0.11036789297658862</v>
      </c>
      <c r="M493" s="2">
        <f t="shared" si="277"/>
        <v>0.3776223776223776</v>
      </c>
      <c r="N493" s="2">
        <f t="shared" si="278"/>
        <v>0.11918516266342354</v>
      </c>
      <c r="O493" s="2">
        <f t="shared" si="279"/>
        <v>0.39282456673761018</v>
      </c>
      <c r="Q493" s="1">
        <v>363</v>
      </c>
      <c r="R493" s="1">
        <v>1242</v>
      </c>
      <c r="S493" s="1">
        <v>392</v>
      </c>
      <c r="T493" s="1">
        <v>1240</v>
      </c>
      <c r="U493" s="1">
        <v>33</v>
      </c>
      <c r="AC493" s="1">
        <v>19</v>
      </c>
      <c r="AI493" s="7">
        <f t="shared" si="280"/>
        <v>2</v>
      </c>
      <c r="AJ493" s="7">
        <f t="shared" si="281"/>
        <v>5</v>
      </c>
      <c r="AK493" s="7">
        <f t="shared" si="282"/>
        <v>0</v>
      </c>
      <c r="AL493" s="7">
        <f t="shared" si="283"/>
        <v>0</v>
      </c>
      <c r="AM493" s="2">
        <f t="shared" si="284"/>
        <v>0.37701429005776832</v>
      </c>
      <c r="AN493" s="2">
        <f t="shared" si="285"/>
        <v>1.0033444816053512E-2</v>
      </c>
      <c r="AO493" s="2">
        <f t="shared" si="286"/>
        <v>0</v>
      </c>
      <c r="AP493" s="2">
        <f t="shared" si="287"/>
        <v>0</v>
      </c>
      <c r="AR493" t="str">
        <f t="shared" si="288"/>
        <v>Douglas</v>
      </c>
      <c r="AS493" t="s">
        <v>195</v>
      </c>
      <c r="AV493" s="91">
        <v>17</v>
      </c>
      <c r="AW493" s="93">
        <v>41</v>
      </c>
      <c r="AX493" s="99">
        <f t="shared" si="289"/>
        <v>17041</v>
      </c>
      <c r="AZ493" s="7" t="s">
        <v>3053</v>
      </c>
      <c r="BA493" t="s">
        <v>3290</v>
      </c>
    </row>
    <row r="494" spans="1:53" hidden="1" outlineLevel="1">
      <c r="A494" t="s">
        <v>3374</v>
      </c>
      <c r="B494" t="s">
        <v>195</v>
      </c>
      <c r="C494" s="1">
        <f t="shared" si="272"/>
        <v>105091</v>
      </c>
      <c r="D494" s="7">
        <f>IF(P494&gt;0,RANK(P494,(P494:R494,S494:AG494)),0)</f>
        <v>0</v>
      </c>
      <c r="E494" s="7">
        <f>IF(Q494&gt;0,RANK(Q494,(P494:R494,S494:AG494)),0)</f>
        <v>4</v>
      </c>
      <c r="F494" s="7">
        <f>IF(R494&gt;0,RANK(R494,(P494:R494,S494:AG494)),0)</f>
        <v>1</v>
      </c>
      <c r="G494" s="7">
        <f>IF(S494&gt;0,RANK(S494,(P494:R494,S494:AG494)),0)</f>
        <v>3</v>
      </c>
      <c r="H494" s="48">
        <f t="shared" si="273"/>
        <v>27300</v>
      </c>
      <c r="I494" s="163">
        <f t="shared" si="274"/>
        <v>0.25977486178645176</v>
      </c>
      <c r="J494" s="2"/>
      <c r="K494" s="2">
        <f t="shared" si="275"/>
        <v>0</v>
      </c>
      <c r="L494" s="2">
        <f t="shared" si="276"/>
        <v>6.7646135254208262E-2</v>
      </c>
      <c r="M494" s="2">
        <f t="shared" si="277"/>
        <v>0.54252980750016655</v>
      </c>
      <c r="N494" s="2">
        <f t="shared" si="278"/>
        <v>9.8105451465872434E-2</v>
      </c>
      <c r="O494" s="2">
        <f t="shared" si="279"/>
        <v>0.29171860577975273</v>
      </c>
      <c r="Q494" s="1">
        <v>7109</v>
      </c>
      <c r="R494" s="1">
        <v>57015</v>
      </c>
      <c r="S494" s="1">
        <v>10310</v>
      </c>
      <c r="T494" s="1">
        <v>29715</v>
      </c>
      <c r="U494" s="1">
        <v>456</v>
      </c>
      <c r="AC494" s="1">
        <v>486</v>
      </c>
      <c r="AI494" s="7">
        <f t="shared" si="280"/>
        <v>2</v>
      </c>
      <c r="AJ494" s="7">
        <f t="shared" si="281"/>
        <v>5</v>
      </c>
      <c r="AK494" s="7">
        <f t="shared" si="282"/>
        <v>0</v>
      </c>
      <c r="AL494" s="7">
        <f t="shared" si="283"/>
        <v>0</v>
      </c>
      <c r="AM494" s="2">
        <f t="shared" si="284"/>
        <v>0.28275494571371479</v>
      </c>
      <c r="AN494" s="2">
        <f t="shared" si="285"/>
        <v>4.339096592476996E-3</v>
      </c>
      <c r="AO494" s="2">
        <f t="shared" si="286"/>
        <v>0</v>
      </c>
      <c r="AP494" s="2">
        <f t="shared" si="287"/>
        <v>0</v>
      </c>
      <c r="AR494" t="str">
        <f t="shared" si="288"/>
        <v>DuPage</v>
      </c>
      <c r="AS494" t="s">
        <v>195</v>
      </c>
      <c r="AV494" s="91">
        <v>17</v>
      </c>
      <c r="AW494" s="93">
        <v>43</v>
      </c>
      <c r="AX494" s="99">
        <f t="shared" si="289"/>
        <v>17043</v>
      </c>
      <c r="AZ494" s="7" t="s">
        <v>3053</v>
      </c>
      <c r="BA494" t="s">
        <v>3290</v>
      </c>
    </row>
    <row r="495" spans="1:53" hidden="1" outlineLevel="1">
      <c r="A495" t="s">
        <v>2017</v>
      </c>
      <c r="B495" t="s">
        <v>195</v>
      </c>
      <c r="C495" s="1">
        <f t="shared" si="272"/>
        <v>2436</v>
      </c>
      <c r="D495" s="7">
        <f>IF(P495&gt;0,RANK(P495,(P495:R495,S495:AG495)),0)</f>
        <v>0</v>
      </c>
      <c r="E495" s="7">
        <f>IF(Q495&gt;0,RANK(Q495,(P495:R495,S495:AG495)),0)</f>
        <v>3</v>
      </c>
      <c r="F495" s="7">
        <f>IF(R495&gt;0,RANK(R495,(P495:R495,S495:AG495)),0)</f>
        <v>2</v>
      </c>
      <c r="G495" s="7">
        <f>IF(S495&gt;0,RANK(S495,(P495:R495,S495:AG495)),0)</f>
        <v>4</v>
      </c>
      <c r="H495" s="48">
        <f t="shared" si="273"/>
        <v>74</v>
      </c>
      <c r="I495" s="163">
        <f t="shared" si="274"/>
        <v>3.0377668308702793E-2</v>
      </c>
      <c r="J495" s="2"/>
      <c r="K495" s="2">
        <f t="shared" si="275"/>
        <v>0</v>
      </c>
      <c r="L495" s="2">
        <f t="shared" si="276"/>
        <v>0.11822660098522167</v>
      </c>
      <c r="M495" s="2">
        <f t="shared" si="277"/>
        <v>0.37766830870279144</v>
      </c>
      <c r="N495" s="2">
        <f t="shared" si="278"/>
        <v>7.6354679802955669E-2</v>
      </c>
      <c r="O495" s="2">
        <f t="shared" si="279"/>
        <v>0.42775041050903123</v>
      </c>
      <c r="Q495" s="1">
        <v>288</v>
      </c>
      <c r="R495" s="1">
        <v>920</v>
      </c>
      <c r="S495" s="1">
        <v>186</v>
      </c>
      <c r="T495" s="1">
        <v>994</v>
      </c>
      <c r="U495" s="1">
        <v>32</v>
      </c>
      <c r="AC495" s="1">
        <v>16</v>
      </c>
      <c r="AI495" s="7">
        <f t="shared" si="280"/>
        <v>1</v>
      </c>
      <c r="AJ495" s="7">
        <f t="shared" si="281"/>
        <v>5</v>
      </c>
      <c r="AK495" s="7">
        <f t="shared" si="282"/>
        <v>0</v>
      </c>
      <c r="AL495" s="7">
        <f t="shared" si="283"/>
        <v>0</v>
      </c>
      <c r="AM495" s="2">
        <f t="shared" si="284"/>
        <v>0.40804597701149425</v>
      </c>
      <c r="AN495" s="2">
        <f t="shared" si="285"/>
        <v>1.3136288998357963E-2</v>
      </c>
      <c r="AO495" s="2">
        <f t="shared" si="286"/>
        <v>0</v>
      </c>
      <c r="AP495" s="2">
        <f t="shared" si="287"/>
        <v>0</v>
      </c>
      <c r="AR495" t="str">
        <f t="shared" si="288"/>
        <v>Edgar</v>
      </c>
      <c r="AS495" t="s">
        <v>195</v>
      </c>
      <c r="AV495" s="91">
        <v>17</v>
      </c>
      <c r="AW495" s="93">
        <v>45</v>
      </c>
      <c r="AX495" s="99">
        <f t="shared" si="289"/>
        <v>17045</v>
      </c>
      <c r="AZ495" s="7" t="s">
        <v>3053</v>
      </c>
      <c r="BA495" t="s">
        <v>3290</v>
      </c>
    </row>
    <row r="496" spans="1:53" hidden="1" outlineLevel="1">
      <c r="A496" t="s">
        <v>1787</v>
      </c>
      <c r="B496" t="s">
        <v>195</v>
      </c>
      <c r="C496" s="1">
        <f t="shared" si="272"/>
        <v>955</v>
      </c>
      <c r="D496" s="7">
        <f>IF(P496&gt;0,RANK(P496,(P496:R496,S496:AG496)),0)</f>
        <v>0</v>
      </c>
      <c r="E496" s="7">
        <f>IF(Q496&gt;0,RANK(Q496,(P496:R496,S496:AG496)),0)</f>
        <v>3</v>
      </c>
      <c r="F496" s="7">
        <f>IF(R496&gt;0,RANK(R496,(P496:R496,S496:AG496)),0)</f>
        <v>2</v>
      </c>
      <c r="G496" s="7">
        <f>IF(S496&gt;0,RANK(S496,(P496:R496,S496:AG496)),0)</f>
        <v>4</v>
      </c>
      <c r="H496" s="48">
        <f t="shared" si="273"/>
        <v>312</v>
      </c>
      <c r="I496" s="163">
        <f t="shared" si="274"/>
        <v>0.32670157068062827</v>
      </c>
      <c r="J496" s="2"/>
      <c r="K496" s="2">
        <f t="shared" si="275"/>
        <v>0</v>
      </c>
      <c r="L496" s="2">
        <f t="shared" si="276"/>
        <v>0.12460732984293194</v>
      </c>
      <c r="M496" s="2">
        <f t="shared" si="277"/>
        <v>0.22408376963350785</v>
      </c>
      <c r="N496" s="2">
        <f t="shared" si="278"/>
        <v>8.6910994764397911E-2</v>
      </c>
      <c r="O496" s="2">
        <f t="shared" si="279"/>
        <v>0.56439790575916227</v>
      </c>
      <c r="Q496" s="1">
        <v>119</v>
      </c>
      <c r="R496" s="1">
        <v>214</v>
      </c>
      <c r="S496" s="1">
        <v>83</v>
      </c>
      <c r="T496" s="1">
        <v>526</v>
      </c>
      <c r="U496" s="1">
        <v>12</v>
      </c>
      <c r="AC496" s="1">
        <v>1</v>
      </c>
      <c r="AI496" s="7">
        <f t="shared" si="280"/>
        <v>1</v>
      </c>
      <c r="AJ496" s="7">
        <f t="shared" si="281"/>
        <v>5</v>
      </c>
      <c r="AK496" s="7">
        <f t="shared" si="282"/>
        <v>0</v>
      </c>
      <c r="AL496" s="7">
        <f t="shared" si="283"/>
        <v>0</v>
      </c>
      <c r="AM496" s="2">
        <f t="shared" si="284"/>
        <v>0.55078534031413617</v>
      </c>
      <c r="AN496" s="2">
        <f t="shared" si="285"/>
        <v>1.2565445026178011E-2</v>
      </c>
      <c r="AO496" s="2">
        <f t="shared" si="286"/>
        <v>0</v>
      </c>
      <c r="AP496" s="2">
        <f t="shared" si="287"/>
        <v>0</v>
      </c>
      <c r="AR496" t="str">
        <f t="shared" si="288"/>
        <v>Edwards</v>
      </c>
      <c r="AS496" t="s">
        <v>195</v>
      </c>
      <c r="AV496" s="91">
        <v>17</v>
      </c>
      <c r="AW496" s="93">
        <v>47</v>
      </c>
      <c r="AX496" s="99">
        <f t="shared" si="289"/>
        <v>17047</v>
      </c>
      <c r="AZ496" s="7" t="s">
        <v>3053</v>
      </c>
      <c r="BA496" t="s">
        <v>3290</v>
      </c>
    </row>
    <row r="497" spans="1:53" hidden="1" outlineLevel="1">
      <c r="A497" t="s">
        <v>2647</v>
      </c>
      <c r="B497" t="s">
        <v>195</v>
      </c>
      <c r="C497" s="1">
        <f t="shared" si="272"/>
        <v>4705</v>
      </c>
      <c r="D497" s="7">
        <f>IF(P497&gt;0,RANK(P497,(P497:R497,S497:AG497)),0)</f>
        <v>0</v>
      </c>
      <c r="E497" s="7">
        <f>IF(Q497&gt;0,RANK(Q497,(P497:R497,S497:AG497)),0)</f>
        <v>4</v>
      </c>
      <c r="F497" s="7">
        <f>IF(R497&gt;0,RANK(R497,(P497:R497,S497:AG497)),0)</f>
        <v>2</v>
      </c>
      <c r="G497" s="7">
        <f>IF(S497&gt;0,RANK(S497,(P497:R497,S497:AG497)),0)</f>
        <v>3</v>
      </c>
      <c r="H497" s="48">
        <f t="shared" si="273"/>
        <v>1745</v>
      </c>
      <c r="I497" s="163">
        <f t="shared" si="274"/>
        <v>0.37088204038257172</v>
      </c>
      <c r="J497" s="2"/>
      <c r="K497" s="2">
        <f t="shared" si="275"/>
        <v>0</v>
      </c>
      <c r="L497" s="2">
        <f t="shared" si="276"/>
        <v>5.9936238044633369E-2</v>
      </c>
      <c r="M497" s="2">
        <f t="shared" si="277"/>
        <v>0.24272051009564294</v>
      </c>
      <c r="N497" s="2">
        <f t="shared" si="278"/>
        <v>7.8214665249734319E-2</v>
      </c>
      <c r="O497" s="2">
        <f t="shared" si="279"/>
        <v>0.61912858660998948</v>
      </c>
      <c r="Q497" s="1">
        <v>282</v>
      </c>
      <c r="R497" s="1">
        <v>1142</v>
      </c>
      <c r="S497" s="1">
        <v>368</v>
      </c>
      <c r="T497" s="1">
        <v>2887</v>
      </c>
      <c r="U497" s="1">
        <v>22</v>
      </c>
      <c r="AC497" s="1">
        <v>4</v>
      </c>
      <c r="AI497" s="7">
        <f t="shared" si="280"/>
        <v>1</v>
      </c>
      <c r="AJ497" s="7">
        <f t="shared" si="281"/>
        <v>5</v>
      </c>
      <c r="AK497" s="7">
        <f t="shared" si="282"/>
        <v>0</v>
      </c>
      <c r="AL497" s="7">
        <f t="shared" si="283"/>
        <v>0</v>
      </c>
      <c r="AM497" s="2">
        <f t="shared" si="284"/>
        <v>0.61360255047821466</v>
      </c>
      <c r="AN497" s="2">
        <f t="shared" si="285"/>
        <v>4.6758767268862914E-3</v>
      </c>
      <c r="AO497" s="2">
        <f t="shared" si="286"/>
        <v>0</v>
      </c>
      <c r="AP497" s="2">
        <f t="shared" si="287"/>
        <v>0</v>
      </c>
      <c r="AR497" t="str">
        <f t="shared" si="288"/>
        <v>Effingham</v>
      </c>
      <c r="AS497" t="s">
        <v>195</v>
      </c>
      <c r="AV497" s="91">
        <v>17</v>
      </c>
      <c r="AW497" s="93">
        <v>49</v>
      </c>
      <c r="AX497" s="99">
        <f t="shared" si="289"/>
        <v>17049</v>
      </c>
      <c r="AZ497" s="7" t="s">
        <v>3053</v>
      </c>
      <c r="BA497" t="s">
        <v>3290</v>
      </c>
    </row>
    <row r="498" spans="1:53" hidden="1" outlineLevel="1">
      <c r="A498" t="s">
        <v>30</v>
      </c>
      <c r="B498" t="s">
        <v>195</v>
      </c>
      <c r="C498" s="1">
        <f t="shared" si="272"/>
        <v>2038</v>
      </c>
      <c r="D498" s="7">
        <f>IF(P498&gt;0,RANK(P498,(P498:R498,S498:AG498)),0)</f>
        <v>0</v>
      </c>
      <c r="E498" s="7">
        <f>IF(Q498&gt;0,RANK(Q498,(P498:R498,S498:AG498)),0)</f>
        <v>4</v>
      </c>
      <c r="F498" s="7">
        <f>IF(R498&gt;0,RANK(R498,(P498:R498,S498:AG498)),0)</f>
        <v>2</v>
      </c>
      <c r="G498" s="7">
        <f>IF(S498&gt;0,RANK(S498,(P498:R498,S498:AG498)),0)</f>
        <v>3</v>
      </c>
      <c r="H498" s="48">
        <f t="shared" si="273"/>
        <v>350</v>
      </c>
      <c r="I498" s="163">
        <f t="shared" si="274"/>
        <v>0.1717369970559372</v>
      </c>
      <c r="J498" s="2"/>
      <c r="K498" s="2">
        <f t="shared" si="275"/>
        <v>0</v>
      </c>
      <c r="L498" s="2">
        <f t="shared" si="276"/>
        <v>8.73405299313052E-2</v>
      </c>
      <c r="M498" s="2">
        <f t="shared" si="277"/>
        <v>0.31207065750736018</v>
      </c>
      <c r="N498" s="2">
        <f t="shared" si="278"/>
        <v>0.11040235525024533</v>
      </c>
      <c r="O498" s="2">
        <f t="shared" si="279"/>
        <v>0.49018645731108923</v>
      </c>
      <c r="Q498" s="1">
        <v>178</v>
      </c>
      <c r="R498" s="1">
        <v>636</v>
      </c>
      <c r="S498" s="1">
        <v>225</v>
      </c>
      <c r="T498" s="1">
        <v>986</v>
      </c>
      <c r="U498" s="1">
        <v>10</v>
      </c>
      <c r="AC498" s="1">
        <v>3</v>
      </c>
      <c r="AI498" s="7">
        <f t="shared" si="280"/>
        <v>1</v>
      </c>
      <c r="AJ498" s="7">
        <f t="shared" si="281"/>
        <v>5</v>
      </c>
      <c r="AK498" s="7">
        <f t="shared" si="282"/>
        <v>0</v>
      </c>
      <c r="AL498" s="7">
        <f t="shared" si="283"/>
        <v>0</v>
      </c>
      <c r="AM498" s="2">
        <f t="shared" si="284"/>
        <v>0.48380765456329733</v>
      </c>
      <c r="AN498" s="2">
        <f t="shared" si="285"/>
        <v>4.9067713444553487E-3</v>
      </c>
      <c r="AO498" s="2">
        <f t="shared" si="286"/>
        <v>0</v>
      </c>
      <c r="AP498" s="2">
        <f t="shared" si="287"/>
        <v>0</v>
      </c>
      <c r="AR498" t="str">
        <f t="shared" si="288"/>
        <v>Fayette</v>
      </c>
      <c r="AS498" t="s">
        <v>195</v>
      </c>
      <c r="AV498" s="91">
        <v>17</v>
      </c>
      <c r="AW498" s="93">
        <v>51</v>
      </c>
      <c r="AX498" s="99">
        <f t="shared" si="289"/>
        <v>17051</v>
      </c>
      <c r="AZ498" s="7" t="s">
        <v>3053</v>
      </c>
      <c r="BA498" t="s">
        <v>3290</v>
      </c>
    </row>
    <row r="499" spans="1:53" hidden="1" outlineLevel="1">
      <c r="A499" t="s">
        <v>1244</v>
      </c>
      <c r="B499" t="s">
        <v>195</v>
      </c>
      <c r="C499" s="1">
        <f t="shared" si="272"/>
        <v>2673</v>
      </c>
      <c r="D499" s="7">
        <f>IF(P499&gt;0,RANK(P499,(P499:R499,S499:AG499)),0)</f>
        <v>0</v>
      </c>
      <c r="E499" s="7">
        <f>IF(Q499&gt;0,RANK(Q499,(P499:R499,S499:AG499)),0)</f>
        <v>4</v>
      </c>
      <c r="F499" s="7">
        <f>IF(R499&gt;0,RANK(R499,(P499:R499,S499:AG499)),0)</f>
        <v>2</v>
      </c>
      <c r="G499" s="7">
        <f>IF(S499&gt;0,RANK(S499,(P499:R499,S499:AG499)),0)</f>
        <v>3</v>
      </c>
      <c r="H499" s="48">
        <f t="shared" si="273"/>
        <v>184</v>
      </c>
      <c r="I499" s="163">
        <f t="shared" si="274"/>
        <v>6.8836513280957731E-2</v>
      </c>
      <c r="J499" s="2"/>
      <c r="K499" s="2">
        <f t="shared" si="275"/>
        <v>0</v>
      </c>
      <c r="L499" s="2">
        <f t="shared" si="276"/>
        <v>8.0433969322858206E-2</v>
      </c>
      <c r="M499" s="2">
        <f t="shared" si="277"/>
        <v>0.35503179947624391</v>
      </c>
      <c r="N499" s="2">
        <f t="shared" si="278"/>
        <v>0.12607557052001497</v>
      </c>
      <c r="O499" s="2">
        <f t="shared" si="279"/>
        <v>0.43845866068088291</v>
      </c>
      <c r="Q499" s="1">
        <v>215</v>
      </c>
      <c r="R499" s="1">
        <v>949</v>
      </c>
      <c r="S499" s="1">
        <v>337</v>
      </c>
      <c r="T499" s="1">
        <v>1133</v>
      </c>
      <c r="U499" s="1">
        <v>25</v>
      </c>
      <c r="AC499" s="1">
        <v>14</v>
      </c>
      <c r="AI499" s="7">
        <f t="shared" si="280"/>
        <v>1</v>
      </c>
      <c r="AJ499" s="7">
        <f t="shared" si="281"/>
        <v>5</v>
      </c>
      <c r="AK499" s="7">
        <f t="shared" si="282"/>
        <v>0</v>
      </c>
      <c r="AL499" s="7">
        <f t="shared" si="283"/>
        <v>0</v>
      </c>
      <c r="AM499" s="2">
        <f t="shared" si="284"/>
        <v>0.42386831275720166</v>
      </c>
      <c r="AN499" s="2">
        <f t="shared" si="285"/>
        <v>9.3527871305649091E-3</v>
      </c>
      <c r="AO499" s="2">
        <f t="shared" si="286"/>
        <v>0</v>
      </c>
      <c r="AP499" s="2">
        <f t="shared" si="287"/>
        <v>0</v>
      </c>
      <c r="AR499" t="str">
        <f t="shared" si="288"/>
        <v>Ford</v>
      </c>
      <c r="AS499" t="s">
        <v>195</v>
      </c>
      <c r="AV499" s="91">
        <v>17</v>
      </c>
      <c r="AW499" s="93">
        <v>53</v>
      </c>
      <c r="AX499" s="99">
        <f t="shared" si="289"/>
        <v>17053</v>
      </c>
      <c r="AZ499" s="7" t="s">
        <v>3053</v>
      </c>
      <c r="BA499" t="s">
        <v>3290</v>
      </c>
    </row>
    <row r="500" spans="1:53" hidden="1" outlineLevel="1">
      <c r="A500" t="s">
        <v>2477</v>
      </c>
      <c r="B500" t="s">
        <v>195</v>
      </c>
      <c r="C500" s="1">
        <f t="shared" si="272"/>
        <v>3127</v>
      </c>
      <c r="D500" s="7">
        <f>IF(P500&gt;0,RANK(P500,(P500:R500,S500:AG500)),0)</f>
        <v>0</v>
      </c>
      <c r="E500" s="7">
        <f>IF(Q500&gt;0,RANK(Q500,(P500:R500,S500:AG500)),0)</f>
        <v>3</v>
      </c>
      <c r="F500" s="7">
        <f>IF(R500&gt;0,RANK(R500,(P500:R500,S500:AG500)),0)</f>
        <v>2</v>
      </c>
      <c r="G500" s="7">
        <f>IF(S500&gt;0,RANK(S500,(P500:R500,S500:AG500)),0)</f>
        <v>4</v>
      </c>
      <c r="H500" s="48">
        <f t="shared" si="273"/>
        <v>883</v>
      </c>
      <c r="I500" s="163">
        <f t="shared" si="274"/>
        <v>0.28237927726255196</v>
      </c>
      <c r="J500" s="2"/>
      <c r="K500" s="2">
        <f t="shared" si="275"/>
        <v>0</v>
      </c>
      <c r="L500" s="2">
        <f t="shared" si="276"/>
        <v>7.5471698113207544E-2</v>
      </c>
      <c r="M500" s="2">
        <f t="shared" si="277"/>
        <v>0.28525743524144548</v>
      </c>
      <c r="N500" s="2">
        <f t="shared" si="278"/>
        <v>6.0441317556763671E-2</v>
      </c>
      <c r="O500" s="2">
        <f t="shared" si="279"/>
        <v>0.57882954908858342</v>
      </c>
      <c r="Q500" s="1">
        <v>236</v>
      </c>
      <c r="R500" s="1">
        <v>892</v>
      </c>
      <c r="S500" s="1">
        <v>189</v>
      </c>
      <c r="T500" s="1">
        <v>1775</v>
      </c>
      <c r="U500" s="1">
        <v>24</v>
      </c>
      <c r="AC500" s="1">
        <v>11</v>
      </c>
      <c r="AI500" s="7">
        <f t="shared" si="280"/>
        <v>1</v>
      </c>
      <c r="AJ500" s="7">
        <f t="shared" si="281"/>
        <v>5</v>
      </c>
      <c r="AK500" s="7">
        <f t="shared" si="282"/>
        <v>0</v>
      </c>
      <c r="AL500" s="7">
        <f t="shared" si="283"/>
        <v>0</v>
      </c>
      <c r="AM500" s="2">
        <f t="shared" si="284"/>
        <v>0.56763671250399739</v>
      </c>
      <c r="AN500" s="2">
        <f t="shared" si="285"/>
        <v>7.6750879437160217E-3</v>
      </c>
      <c r="AO500" s="2">
        <f t="shared" si="286"/>
        <v>0</v>
      </c>
      <c r="AP500" s="2">
        <f t="shared" si="287"/>
        <v>0</v>
      </c>
      <c r="AR500" t="str">
        <f t="shared" si="288"/>
        <v>Franklin</v>
      </c>
      <c r="AS500" t="s">
        <v>195</v>
      </c>
      <c r="AV500" s="91">
        <v>17</v>
      </c>
      <c r="AW500" s="93">
        <v>55</v>
      </c>
      <c r="AX500" s="99">
        <f t="shared" si="289"/>
        <v>17055</v>
      </c>
      <c r="AZ500" s="7" t="s">
        <v>3053</v>
      </c>
      <c r="BA500" t="s">
        <v>3290</v>
      </c>
    </row>
    <row r="501" spans="1:53" hidden="1" outlineLevel="1">
      <c r="A501" t="s">
        <v>3325</v>
      </c>
      <c r="B501" t="s">
        <v>195</v>
      </c>
      <c r="C501" s="1">
        <f t="shared" si="272"/>
        <v>2597</v>
      </c>
      <c r="D501" s="7">
        <f>IF(P501&gt;0,RANK(P501,(P501:R501,S501:AG501)),0)</f>
        <v>0</v>
      </c>
      <c r="E501" s="7">
        <f>IF(Q501&gt;0,RANK(Q501,(P501:R501,S501:AG501)),0)</f>
        <v>3</v>
      </c>
      <c r="F501" s="7">
        <f>IF(R501&gt;0,RANK(R501,(P501:R501,S501:AG501)),0)</f>
        <v>2</v>
      </c>
      <c r="G501" s="7">
        <f>IF(S501&gt;0,RANK(S501,(P501:R501,S501:AG501)),0)</f>
        <v>4</v>
      </c>
      <c r="H501" s="48">
        <f t="shared" si="273"/>
        <v>73</v>
      </c>
      <c r="I501" s="163">
        <f t="shared" si="274"/>
        <v>2.8109356950327301E-2</v>
      </c>
      <c r="J501" s="2"/>
      <c r="K501" s="2">
        <f t="shared" si="275"/>
        <v>0</v>
      </c>
      <c r="L501" s="2">
        <f t="shared" si="276"/>
        <v>8.8178667693492488E-2</v>
      </c>
      <c r="M501" s="2">
        <f t="shared" si="277"/>
        <v>0.39391605698883325</v>
      </c>
      <c r="N501" s="2">
        <f t="shared" si="278"/>
        <v>8.2402772429726615E-2</v>
      </c>
      <c r="O501" s="2">
        <f t="shared" si="279"/>
        <v>0.43550250288794767</v>
      </c>
      <c r="Q501" s="1">
        <v>229</v>
      </c>
      <c r="R501" s="1">
        <v>1023</v>
      </c>
      <c r="S501" s="1">
        <v>214</v>
      </c>
      <c r="T501" s="1">
        <v>1096</v>
      </c>
      <c r="U501" s="1">
        <v>24</v>
      </c>
      <c r="AC501" s="1">
        <v>11</v>
      </c>
      <c r="AI501" s="7">
        <f t="shared" si="280"/>
        <v>1</v>
      </c>
      <c r="AJ501" s="7">
        <f t="shared" si="281"/>
        <v>5</v>
      </c>
      <c r="AK501" s="7">
        <f t="shared" si="282"/>
        <v>0</v>
      </c>
      <c r="AL501" s="7">
        <f t="shared" si="283"/>
        <v>0</v>
      </c>
      <c r="AM501" s="2">
        <f t="shared" si="284"/>
        <v>0.42202541393916054</v>
      </c>
      <c r="AN501" s="2">
        <f t="shared" si="285"/>
        <v>9.2414324220254137E-3</v>
      </c>
      <c r="AO501" s="2">
        <f t="shared" si="286"/>
        <v>0</v>
      </c>
      <c r="AP501" s="2">
        <f t="shared" si="287"/>
        <v>0</v>
      </c>
      <c r="AR501" t="str">
        <f t="shared" si="288"/>
        <v>Fulton</v>
      </c>
      <c r="AS501" t="s">
        <v>195</v>
      </c>
      <c r="AV501" s="91">
        <v>17</v>
      </c>
      <c r="AW501" s="93">
        <v>57</v>
      </c>
      <c r="AX501" s="99">
        <f t="shared" si="289"/>
        <v>17057</v>
      </c>
      <c r="AZ501" s="7" t="s">
        <v>3053</v>
      </c>
      <c r="BA501" t="s">
        <v>3290</v>
      </c>
    </row>
    <row r="502" spans="1:53" hidden="1" outlineLevel="1">
      <c r="A502" t="s">
        <v>1822</v>
      </c>
      <c r="B502" t="s">
        <v>195</v>
      </c>
      <c r="C502" s="1">
        <f t="shared" si="272"/>
        <v>307</v>
      </c>
      <c r="D502" s="7">
        <f>IF(P502&gt;0,RANK(P502,(P502:R502,S502:AG502)),0)</f>
        <v>0</v>
      </c>
      <c r="E502" s="7">
        <f>IF(Q502&gt;0,RANK(Q502,(P502:R502,S502:AG502)),0)</f>
        <v>3</v>
      </c>
      <c r="F502" s="7">
        <f>IF(R502&gt;0,RANK(R502,(P502:R502,S502:AG502)),0)</f>
        <v>2</v>
      </c>
      <c r="G502" s="7">
        <f>IF(S502&gt;0,RANK(S502,(P502:R502,S502:AG502)),0)</f>
        <v>4</v>
      </c>
      <c r="H502" s="48">
        <f t="shared" si="273"/>
        <v>37</v>
      </c>
      <c r="I502" s="163">
        <f t="shared" si="274"/>
        <v>0.12052117263843648</v>
      </c>
      <c r="J502" s="2"/>
      <c r="K502" s="2">
        <f t="shared" si="275"/>
        <v>0</v>
      </c>
      <c r="L502" s="2">
        <f t="shared" si="276"/>
        <v>0.11074918566775244</v>
      </c>
      <c r="M502" s="2">
        <f t="shared" si="277"/>
        <v>0.33876221498371334</v>
      </c>
      <c r="N502" s="2">
        <f t="shared" si="278"/>
        <v>6.5146579804560262E-2</v>
      </c>
      <c r="O502" s="2">
        <f t="shared" si="279"/>
        <v>0.48534201954397393</v>
      </c>
      <c r="Q502" s="1">
        <v>34</v>
      </c>
      <c r="R502" s="1">
        <v>104</v>
      </c>
      <c r="S502" s="1">
        <v>20</v>
      </c>
      <c r="T502" s="1">
        <v>141</v>
      </c>
      <c r="U502" s="1">
        <v>5</v>
      </c>
      <c r="AC502" s="1">
        <v>3</v>
      </c>
      <c r="AI502" s="7">
        <f t="shared" si="280"/>
        <v>1</v>
      </c>
      <c r="AJ502" s="7">
        <f t="shared" si="281"/>
        <v>5</v>
      </c>
      <c r="AK502" s="7">
        <f t="shared" si="282"/>
        <v>0</v>
      </c>
      <c r="AL502" s="7">
        <f t="shared" si="283"/>
        <v>0</v>
      </c>
      <c r="AM502" s="2">
        <f t="shared" si="284"/>
        <v>0.45928338762214982</v>
      </c>
      <c r="AN502" s="2">
        <f t="shared" si="285"/>
        <v>1.6286644951140065E-2</v>
      </c>
      <c r="AO502" s="2">
        <f t="shared" si="286"/>
        <v>0</v>
      </c>
      <c r="AP502" s="2">
        <f t="shared" si="287"/>
        <v>0</v>
      </c>
      <c r="AR502" t="str">
        <f t="shared" si="288"/>
        <v>Gallatin</v>
      </c>
      <c r="AS502" t="s">
        <v>195</v>
      </c>
      <c r="AV502" s="91">
        <v>17</v>
      </c>
      <c r="AW502" s="93">
        <v>59</v>
      </c>
      <c r="AX502" s="99">
        <f t="shared" si="289"/>
        <v>17059</v>
      </c>
      <c r="AZ502" s="7" t="s">
        <v>3053</v>
      </c>
      <c r="BA502" t="s">
        <v>3290</v>
      </c>
    </row>
    <row r="503" spans="1:53" hidden="1" outlineLevel="1">
      <c r="A503" t="s">
        <v>1339</v>
      </c>
      <c r="B503" t="s">
        <v>195</v>
      </c>
      <c r="C503" s="1">
        <f t="shared" si="272"/>
        <v>1500</v>
      </c>
      <c r="D503" s="7">
        <f>IF(P503&gt;0,RANK(P503,(P503:R503,S503:AG503)),0)</f>
        <v>0</v>
      </c>
      <c r="E503" s="7">
        <f>IF(Q503&gt;0,RANK(Q503,(P503:R503,S503:AG503)),0)</f>
        <v>4</v>
      </c>
      <c r="F503" s="7">
        <f>IF(R503&gt;0,RANK(R503,(P503:R503,S503:AG503)),0)</f>
        <v>2</v>
      </c>
      <c r="G503" s="7">
        <f>IF(S503&gt;0,RANK(S503,(P503:R503,S503:AG503)),0)</f>
        <v>3</v>
      </c>
      <c r="H503" s="48">
        <f t="shared" si="273"/>
        <v>144</v>
      </c>
      <c r="I503" s="163">
        <f t="shared" si="274"/>
        <v>9.6000000000000002E-2</v>
      </c>
      <c r="J503" s="2"/>
      <c r="K503" s="2">
        <f t="shared" si="275"/>
        <v>0</v>
      </c>
      <c r="L503" s="2">
        <f t="shared" si="276"/>
        <v>0.10333333333333333</v>
      </c>
      <c r="M503" s="2">
        <f t="shared" si="277"/>
        <v>0.32066666666666666</v>
      </c>
      <c r="N503" s="2">
        <f t="shared" si="278"/>
        <v>0.13800000000000001</v>
      </c>
      <c r="O503" s="2">
        <f t="shared" si="279"/>
        <v>0.43800000000000006</v>
      </c>
      <c r="Q503" s="1">
        <v>155</v>
      </c>
      <c r="R503" s="1">
        <v>481</v>
      </c>
      <c r="S503" s="1">
        <v>207</v>
      </c>
      <c r="T503" s="1">
        <v>625</v>
      </c>
      <c r="U503" s="1">
        <v>21</v>
      </c>
      <c r="AC503" s="1">
        <v>11</v>
      </c>
      <c r="AI503" s="7">
        <f t="shared" si="280"/>
        <v>1</v>
      </c>
      <c r="AJ503" s="7">
        <f t="shared" si="281"/>
        <v>5</v>
      </c>
      <c r="AK503" s="7">
        <f t="shared" si="282"/>
        <v>0</v>
      </c>
      <c r="AL503" s="7">
        <f t="shared" si="283"/>
        <v>0</v>
      </c>
      <c r="AM503" s="2">
        <f t="shared" si="284"/>
        <v>0.41666666666666669</v>
      </c>
      <c r="AN503" s="2">
        <f t="shared" si="285"/>
        <v>1.4E-2</v>
      </c>
      <c r="AO503" s="2">
        <f t="shared" si="286"/>
        <v>0</v>
      </c>
      <c r="AP503" s="2">
        <f t="shared" si="287"/>
        <v>0</v>
      </c>
      <c r="AR503" t="str">
        <f t="shared" si="288"/>
        <v>Greene</v>
      </c>
      <c r="AS503" t="s">
        <v>195</v>
      </c>
      <c r="AV503" s="91">
        <v>17</v>
      </c>
      <c r="AW503" s="93">
        <v>61</v>
      </c>
      <c r="AX503" s="99">
        <f t="shared" si="289"/>
        <v>17061</v>
      </c>
      <c r="AZ503" s="7" t="s">
        <v>3053</v>
      </c>
      <c r="BA503" t="s">
        <v>3290</v>
      </c>
    </row>
    <row r="504" spans="1:53" hidden="1" outlineLevel="1">
      <c r="A504" t="s">
        <v>2290</v>
      </c>
      <c r="B504" t="s">
        <v>195</v>
      </c>
      <c r="C504" s="1">
        <f t="shared" si="272"/>
        <v>4847</v>
      </c>
      <c r="D504" s="7">
        <f>IF(P504&gt;0,RANK(P504,(P504:R504,S504:AG504)),0)</f>
        <v>0</v>
      </c>
      <c r="E504" s="7">
        <f>IF(Q504&gt;0,RANK(Q504,(P504:R504,S504:AG504)),0)</f>
        <v>3</v>
      </c>
      <c r="F504" s="7">
        <f>IF(R504&gt;0,RANK(R504,(P504:R504,S504:AG504)),0)</f>
        <v>1</v>
      </c>
      <c r="G504" s="7">
        <f>IF(S504&gt;0,RANK(S504,(P504:R504,S504:AG504)),0)</f>
        <v>4</v>
      </c>
      <c r="H504" s="48">
        <f t="shared" si="273"/>
        <v>207</v>
      </c>
      <c r="I504" s="163">
        <f t="shared" si="274"/>
        <v>4.2706828966370951E-2</v>
      </c>
      <c r="J504" s="2"/>
      <c r="K504" s="2">
        <f t="shared" si="275"/>
        <v>0</v>
      </c>
      <c r="L504" s="2">
        <f t="shared" si="276"/>
        <v>9.2634619352176609E-2</v>
      </c>
      <c r="M504" s="2">
        <f t="shared" si="277"/>
        <v>0.42603672374664742</v>
      </c>
      <c r="N504" s="2">
        <f t="shared" si="278"/>
        <v>8.8302042500515779E-2</v>
      </c>
      <c r="O504" s="2">
        <f t="shared" si="279"/>
        <v>0.39302661440066017</v>
      </c>
      <c r="Q504" s="1">
        <v>449</v>
      </c>
      <c r="R504" s="1">
        <v>2065</v>
      </c>
      <c r="S504" s="1">
        <v>428</v>
      </c>
      <c r="T504" s="1">
        <v>1858</v>
      </c>
      <c r="U504" s="1">
        <v>29</v>
      </c>
      <c r="AC504" s="1">
        <v>18</v>
      </c>
      <c r="AI504" s="7">
        <f t="shared" si="280"/>
        <v>2</v>
      </c>
      <c r="AJ504" s="7">
        <f t="shared" si="281"/>
        <v>5</v>
      </c>
      <c r="AK504" s="7">
        <f t="shared" si="282"/>
        <v>0</v>
      </c>
      <c r="AL504" s="7">
        <f t="shared" si="283"/>
        <v>0</v>
      </c>
      <c r="AM504" s="2">
        <f t="shared" si="284"/>
        <v>0.38332989478027646</v>
      </c>
      <c r="AN504" s="2">
        <f t="shared" si="285"/>
        <v>5.9830823189601819E-3</v>
      </c>
      <c r="AO504" s="2">
        <f t="shared" si="286"/>
        <v>0</v>
      </c>
      <c r="AP504" s="2">
        <f t="shared" si="287"/>
        <v>0</v>
      </c>
      <c r="AR504" t="str">
        <f t="shared" si="288"/>
        <v>Grundy</v>
      </c>
      <c r="AS504" t="s">
        <v>195</v>
      </c>
      <c r="AV504" s="91">
        <v>17</v>
      </c>
      <c r="AW504" s="93">
        <v>63</v>
      </c>
      <c r="AX504" s="99">
        <f t="shared" si="289"/>
        <v>17063</v>
      </c>
      <c r="AZ504" s="7" t="s">
        <v>3053</v>
      </c>
      <c r="BA504" t="s">
        <v>3290</v>
      </c>
    </row>
    <row r="505" spans="1:53" hidden="1" outlineLevel="1">
      <c r="A505" t="s">
        <v>1110</v>
      </c>
      <c r="B505" t="s">
        <v>195</v>
      </c>
      <c r="C505" s="1">
        <f t="shared" si="272"/>
        <v>946</v>
      </c>
      <c r="D505" s="7">
        <f>IF(P505&gt;0,RANK(P505,(P505:R505,S505:AG505)),0)</f>
        <v>0</v>
      </c>
      <c r="E505" s="7">
        <f>IF(Q505&gt;0,RANK(Q505,(P505:R505,S505:AG505)),0)</f>
        <v>3</v>
      </c>
      <c r="F505" s="7">
        <f>IF(R505&gt;0,RANK(R505,(P505:R505,S505:AG505)),0)</f>
        <v>2</v>
      </c>
      <c r="G505" s="7">
        <f>IF(S505&gt;0,RANK(S505,(P505:R505,S505:AG505)),0)</f>
        <v>4</v>
      </c>
      <c r="H505" s="48">
        <f t="shared" si="273"/>
        <v>337</v>
      </c>
      <c r="I505" s="163">
        <f t="shared" si="274"/>
        <v>0.35623678646934459</v>
      </c>
      <c r="J505" s="2"/>
      <c r="K505" s="2">
        <f t="shared" si="275"/>
        <v>0</v>
      </c>
      <c r="L505" s="2">
        <f t="shared" ref="L505:L536" si="290">IF($C505=0,"-",Q505/$C505)</f>
        <v>7.8224101479915431E-2</v>
      </c>
      <c r="M505" s="2">
        <f t="shared" ref="M505:M536" si="291">IF($C505=0,"-",R505/$C505)</f>
        <v>0.24207188160676532</v>
      </c>
      <c r="N505" s="2">
        <f t="shared" si="278"/>
        <v>6.9767441860465115E-2</v>
      </c>
      <c r="O505" s="2">
        <f t="shared" si="279"/>
        <v>0.60993657505285415</v>
      </c>
      <c r="Q505" s="1">
        <v>74</v>
      </c>
      <c r="R505" s="1">
        <v>229</v>
      </c>
      <c r="S505" s="1">
        <v>66</v>
      </c>
      <c r="T505" s="1">
        <v>566</v>
      </c>
      <c r="U505" s="1">
        <v>9</v>
      </c>
      <c r="AC505" s="1">
        <v>2</v>
      </c>
      <c r="AI505" s="7">
        <f t="shared" ref="AI505:AI536" si="292">IF(T505&gt;0,RANK(T505,(P505:Z505)),0)</f>
        <v>1</v>
      </c>
      <c r="AJ505" s="7">
        <f t="shared" ref="AJ505:AJ536" si="293">IF(U505&gt;0,RANK(U505,(P505:Z505)),0)</f>
        <v>5</v>
      </c>
      <c r="AK505" s="7">
        <f t="shared" ref="AK505:AK536" si="294">IF(V505&gt;0,RANK(V505,(P505:Z505)),0)</f>
        <v>0</v>
      </c>
      <c r="AL505" s="7">
        <f t="shared" ref="AL505:AL536" si="295">IF(W505&gt;0,RANK(W505,(P505:Z505)),0)</f>
        <v>0</v>
      </c>
      <c r="AM505" s="2">
        <f t="shared" ref="AM505:AM536" si="296">IF($C505=0,"-",T505/$C505)</f>
        <v>0.59830866807610994</v>
      </c>
      <c r="AN505" s="2">
        <f t="shared" ref="AN505:AN536" si="297">IF($C505=0,"-",U505/$C505)</f>
        <v>9.5137420718816069E-3</v>
      </c>
      <c r="AO505" s="2">
        <f t="shared" ref="AO505:AO536" si="298">IF($C505=0,"-",V505/$C505)</f>
        <v>0</v>
      </c>
      <c r="AP505" s="2">
        <f t="shared" ref="AP505:AP536" si="299">IF($C505=0,"-",W505/$C505)</f>
        <v>0</v>
      </c>
      <c r="AR505" t="str">
        <f t="shared" si="288"/>
        <v>Hamilton</v>
      </c>
      <c r="AS505" t="s">
        <v>195</v>
      </c>
      <c r="AV505" s="91">
        <v>17</v>
      </c>
      <c r="AW505" s="93">
        <v>65</v>
      </c>
      <c r="AX505" s="99">
        <f t="shared" ref="AX505:AX536" si="300">AV505*1000+AW505</f>
        <v>17065</v>
      </c>
      <c r="AZ505" s="7" t="s">
        <v>3053</v>
      </c>
      <c r="BA505" t="s">
        <v>3290</v>
      </c>
    </row>
    <row r="506" spans="1:53" hidden="1" outlineLevel="1">
      <c r="A506" t="s">
        <v>703</v>
      </c>
      <c r="B506" t="s">
        <v>195</v>
      </c>
      <c r="C506" s="1">
        <f t="shared" si="272"/>
        <v>3668</v>
      </c>
      <c r="D506" s="7">
        <f>IF(P506&gt;0,RANK(P506,(P506:R506,S506:AG506)),0)</f>
        <v>0</v>
      </c>
      <c r="E506" s="7">
        <f>IF(Q506&gt;0,RANK(Q506,(P506:R506,S506:AG506)),0)</f>
        <v>4</v>
      </c>
      <c r="F506" s="7">
        <f>IF(R506&gt;0,RANK(R506,(P506:R506,S506:AG506)),0)</f>
        <v>2</v>
      </c>
      <c r="G506" s="7">
        <f>IF(S506&gt;0,RANK(S506,(P506:R506,S506:AG506)),0)</f>
        <v>3</v>
      </c>
      <c r="H506" s="48">
        <f t="shared" si="273"/>
        <v>627</v>
      </c>
      <c r="I506" s="163">
        <f t="shared" si="274"/>
        <v>0.17093784078516902</v>
      </c>
      <c r="J506" s="2"/>
      <c r="K506" s="2">
        <f t="shared" si="275"/>
        <v>0</v>
      </c>
      <c r="L506" s="2">
        <f t="shared" si="290"/>
        <v>8.9694656488549615E-2</v>
      </c>
      <c r="M506" s="2">
        <f t="shared" si="291"/>
        <v>0.3148854961832061</v>
      </c>
      <c r="N506" s="2">
        <f t="shared" si="278"/>
        <v>9.6237731733914936E-2</v>
      </c>
      <c r="O506" s="2">
        <f t="shared" si="279"/>
        <v>0.49918211559432946</v>
      </c>
      <c r="Q506" s="1">
        <v>329</v>
      </c>
      <c r="R506" s="1">
        <v>1155</v>
      </c>
      <c r="S506" s="1">
        <v>353</v>
      </c>
      <c r="T506" s="1">
        <v>1782</v>
      </c>
      <c r="U506" s="1">
        <v>33</v>
      </c>
      <c r="AC506" s="1">
        <v>16</v>
      </c>
      <c r="AI506" s="7">
        <f t="shared" si="292"/>
        <v>1</v>
      </c>
      <c r="AJ506" s="7">
        <f t="shared" si="293"/>
        <v>5</v>
      </c>
      <c r="AK506" s="7">
        <f t="shared" si="294"/>
        <v>0</v>
      </c>
      <c r="AL506" s="7">
        <f t="shared" si="295"/>
        <v>0</v>
      </c>
      <c r="AM506" s="2">
        <f t="shared" si="296"/>
        <v>0.48582333696837515</v>
      </c>
      <c r="AN506" s="2">
        <f t="shared" si="297"/>
        <v>8.9967284623773177E-3</v>
      </c>
      <c r="AO506" s="2">
        <f t="shared" si="298"/>
        <v>0</v>
      </c>
      <c r="AP506" s="2">
        <f t="shared" si="299"/>
        <v>0</v>
      </c>
      <c r="AR506" t="str">
        <f t="shared" si="288"/>
        <v>Hancock</v>
      </c>
      <c r="AS506" t="s">
        <v>195</v>
      </c>
      <c r="AV506" s="91">
        <v>17</v>
      </c>
      <c r="AW506" s="93">
        <v>67</v>
      </c>
      <c r="AX506" s="99">
        <f t="shared" si="300"/>
        <v>17067</v>
      </c>
      <c r="AZ506" s="7" t="s">
        <v>3053</v>
      </c>
      <c r="BA506" t="s">
        <v>3290</v>
      </c>
    </row>
    <row r="507" spans="1:53" hidden="1" outlineLevel="1">
      <c r="A507" t="s">
        <v>103</v>
      </c>
      <c r="B507" t="s">
        <v>195</v>
      </c>
      <c r="C507" s="1">
        <f t="shared" si="272"/>
        <v>659</v>
      </c>
      <c r="D507" s="7">
        <f>IF(P507&gt;0,RANK(P507,(P507:R507,S507:AG507)),0)</f>
        <v>0</v>
      </c>
      <c r="E507" s="7">
        <f>IF(Q507&gt;0,RANK(Q507,(P507:R507,S507:AG507)),0)</f>
        <v>3</v>
      </c>
      <c r="F507" s="7">
        <f>IF(R507&gt;0,RANK(R507,(P507:R507,S507:AG507)),0)</f>
        <v>2</v>
      </c>
      <c r="G507" s="7">
        <f>IF(S507&gt;0,RANK(S507,(P507:R507,S507:AG507)),0)</f>
        <v>4</v>
      </c>
      <c r="H507" s="48">
        <f t="shared" si="273"/>
        <v>108</v>
      </c>
      <c r="I507" s="163">
        <f t="shared" si="274"/>
        <v>0.1638846737481032</v>
      </c>
      <c r="J507" s="2"/>
      <c r="K507" s="2">
        <f t="shared" si="275"/>
        <v>0</v>
      </c>
      <c r="L507" s="2">
        <f t="shared" si="290"/>
        <v>9.2564491654021239E-2</v>
      </c>
      <c r="M507" s="2">
        <f t="shared" si="291"/>
        <v>0.31411229135053109</v>
      </c>
      <c r="N507" s="2">
        <f t="shared" si="278"/>
        <v>8.6494688922610016E-2</v>
      </c>
      <c r="O507" s="2">
        <f t="shared" si="279"/>
        <v>0.50682852807283763</v>
      </c>
      <c r="Q507" s="1">
        <v>61</v>
      </c>
      <c r="R507" s="1">
        <v>207</v>
      </c>
      <c r="S507" s="1">
        <v>57</v>
      </c>
      <c r="T507" s="1">
        <v>315</v>
      </c>
      <c r="U507" s="1">
        <v>9</v>
      </c>
      <c r="AC507" s="1">
        <v>10</v>
      </c>
      <c r="AI507" s="7">
        <f t="shared" si="292"/>
        <v>1</v>
      </c>
      <c r="AJ507" s="7">
        <f t="shared" si="293"/>
        <v>5</v>
      </c>
      <c r="AK507" s="7">
        <f t="shared" si="294"/>
        <v>0</v>
      </c>
      <c r="AL507" s="7">
        <f t="shared" si="295"/>
        <v>0</v>
      </c>
      <c r="AM507" s="2">
        <f t="shared" si="296"/>
        <v>0.47799696509863432</v>
      </c>
      <c r="AN507" s="2">
        <f t="shared" si="297"/>
        <v>1.3657056145675266E-2</v>
      </c>
      <c r="AO507" s="2">
        <f t="shared" si="298"/>
        <v>0</v>
      </c>
      <c r="AP507" s="2">
        <f t="shared" si="299"/>
        <v>0</v>
      </c>
      <c r="AR507" t="str">
        <f t="shared" si="288"/>
        <v>Hardin</v>
      </c>
      <c r="AS507" t="s">
        <v>195</v>
      </c>
      <c r="AV507" s="91">
        <v>17</v>
      </c>
      <c r="AW507" s="93">
        <v>69</v>
      </c>
      <c r="AX507" s="99">
        <f t="shared" si="300"/>
        <v>17069</v>
      </c>
      <c r="AZ507" s="7" t="s">
        <v>3053</v>
      </c>
      <c r="BA507" t="s">
        <v>3290</v>
      </c>
    </row>
    <row r="508" spans="1:53" hidden="1" outlineLevel="1">
      <c r="A508" t="s">
        <v>1451</v>
      </c>
      <c r="B508" t="s">
        <v>195</v>
      </c>
      <c r="C508" s="1">
        <f t="shared" si="272"/>
        <v>714</v>
      </c>
      <c r="D508" s="7">
        <f>IF(P508&gt;0,RANK(P508,(P508:R508,S508:AG508)),0)</f>
        <v>0</v>
      </c>
      <c r="E508" s="7">
        <f>IF(Q508&gt;0,RANK(Q508,(P508:R508,S508:AG508)),0)</f>
        <v>4</v>
      </c>
      <c r="F508" s="7">
        <f>IF(R508&gt;0,RANK(R508,(P508:R508,S508:AG508)),0)</f>
        <v>2</v>
      </c>
      <c r="G508" s="7">
        <f>IF(S508&gt;0,RANK(S508,(P508:R508,S508:AG508)),0)</f>
        <v>3</v>
      </c>
      <c r="H508" s="48">
        <f t="shared" si="273"/>
        <v>204</v>
      </c>
      <c r="I508" s="163">
        <f t="shared" si="274"/>
        <v>0.2857142857142857</v>
      </c>
      <c r="J508" s="2"/>
      <c r="K508" s="2">
        <f t="shared" si="275"/>
        <v>0</v>
      </c>
      <c r="L508" s="2">
        <f t="shared" si="290"/>
        <v>6.3025210084033612E-2</v>
      </c>
      <c r="M508" s="2">
        <f t="shared" si="291"/>
        <v>0.27170868347338933</v>
      </c>
      <c r="N508" s="2">
        <f t="shared" si="278"/>
        <v>9.1036414565826326E-2</v>
      </c>
      <c r="O508" s="2">
        <f t="shared" si="279"/>
        <v>0.57422969187675077</v>
      </c>
      <c r="Q508" s="1">
        <v>45</v>
      </c>
      <c r="R508" s="1">
        <v>194</v>
      </c>
      <c r="S508" s="1">
        <v>65</v>
      </c>
      <c r="T508" s="1">
        <v>398</v>
      </c>
      <c r="U508" s="1">
        <v>8</v>
      </c>
      <c r="AC508" s="1">
        <v>4</v>
      </c>
      <c r="AI508" s="7">
        <f t="shared" si="292"/>
        <v>1</v>
      </c>
      <c r="AJ508" s="7">
        <f t="shared" si="293"/>
        <v>5</v>
      </c>
      <c r="AK508" s="7">
        <f t="shared" si="294"/>
        <v>0</v>
      </c>
      <c r="AL508" s="7">
        <f t="shared" si="295"/>
        <v>0</v>
      </c>
      <c r="AM508" s="2">
        <f t="shared" si="296"/>
        <v>0.55742296918767509</v>
      </c>
      <c r="AN508" s="2">
        <f t="shared" si="297"/>
        <v>1.1204481792717087E-2</v>
      </c>
      <c r="AO508" s="2">
        <f t="shared" si="298"/>
        <v>0</v>
      </c>
      <c r="AP508" s="2">
        <f t="shared" si="299"/>
        <v>0</v>
      </c>
      <c r="AR508" t="str">
        <f t="shared" si="288"/>
        <v>Henderson</v>
      </c>
      <c r="AS508" t="s">
        <v>195</v>
      </c>
      <c r="AV508" s="91">
        <v>17</v>
      </c>
      <c r="AW508" s="93">
        <v>71</v>
      </c>
      <c r="AX508" s="99">
        <f t="shared" si="300"/>
        <v>17071</v>
      </c>
      <c r="AZ508" s="7" t="s">
        <v>3053</v>
      </c>
      <c r="BA508" t="s">
        <v>3290</v>
      </c>
    </row>
    <row r="509" spans="1:53" hidden="1" outlineLevel="1">
      <c r="A509" t="s">
        <v>2146</v>
      </c>
      <c r="B509" t="s">
        <v>195</v>
      </c>
      <c r="C509" s="1">
        <f t="shared" si="272"/>
        <v>4491</v>
      </c>
      <c r="D509" s="7">
        <f>IF(P509&gt;0,RANK(P509,(P509:R509,S509:AG509)),0)</f>
        <v>0</v>
      </c>
      <c r="E509" s="7">
        <f>IF(Q509&gt;0,RANK(Q509,(P509:R509,S509:AG509)),0)</f>
        <v>3</v>
      </c>
      <c r="F509" s="7">
        <f>IF(R509&gt;0,RANK(R509,(P509:R509,S509:AG509)),0)</f>
        <v>2</v>
      </c>
      <c r="G509" s="7">
        <f>IF(S509&gt;0,RANK(S509,(P509:R509,S509:AG509)),0)</f>
        <v>4</v>
      </c>
      <c r="H509" s="48">
        <f t="shared" si="273"/>
        <v>588</v>
      </c>
      <c r="I509" s="163">
        <f t="shared" si="274"/>
        <v>0.13092852371409486</v>
      </c>
      <c r="J509" s="2"/>
      <c r="K509" s="2">
        <f t="shared" si="275"/>
        <v>0</v>
      </c>
      <c r="L509" s="2">
        <f t="shared" si="290"/>
        <v>7.6597639723892233E-2</v>
      </c>
      <c r="M509" s="2">
        <f t="shared" si="291"/>
        <v>0.3558227566243598</v>
      </c>
      <c r="N509" s="2">
        <f t="shared" si="278"/>
        <v>7.1698953462480522E-2</v>
      </c>
      <c r="O509" s="2">
        <f t="shared" si="279"/>
        <v>0.49588065018926747</v>
      </c>
      <c r="Q509" s="1">
        <v>344</v>
      </c>
      <c r="R509" s="1">
        <v>1598</v>
      </c>
      <c r="S509" s="1">
        <v>322</v>
      </c>
      <c r="T509" s="1">
        <v>2186</v>
      </c>
      <c r="U509" s="1">
        <v>28</v>
      </c>
      <c r="AC509" s="1">
        <v>13</v>
      </c>
      <c r="AI509" s="7">
        <f t="shared" si="292"/>
        <v>1</v>
      </c>
      <c r="AJ509" s="7">
        <f t="shared" si="293"/>
        <v>5</v>
      </c>
      <c r="AK509" s="7">
        <f t="shared" si="294"/>
        <v>0</v>
      </c>
      <c r="AL509" s="7">
        <f t="shared" si="295"/>
        <v>0</v>
      </c>
      <c r="AM509" s="2">
        <f t="shared" si="296"/>
        <v>0.48675128033845466</v>
      </c>
      <c r="AN509" s="2">
        <f t="shared" si="297"/>
        <v>6.2346916054330887E-3</v>
      </c>
      <c r="AO509" s="2">
        <f t="shared" si="298"/>
        <v>0</v>
      </c>
      <c r="AP509" s="2">
        <f t="shared" si="299"/>
        <v>0</v>
      </c>
      <c r="AR509" t="str">
        <f t="shared" si="288"/>
        <v>Henry</v>
      </c>
      <c r="AS509" t="s">
        <v>195</v>
      </c>
      <c r="AV509" s="91">
        <v>17</v>
      </c>
      <c r="AW509" s="93">
        <v>73</v>
      </c>
      <c r="AX509" s="99">
        <f t="shared" si="300"/>
        <v>17073</v>
      </c>
      <c r="AZ509" s="7" t="s">
        <v>3053</v>
      </c>
      <c r="BA509" t="s">
        <v>3290</v>
      </c>
    </row>
    <row r="510" spans="1:53" hidden="1" outlineLevel="1">
      <c r="A510" t="s">
        <v>1459</v>
      </c>
      <c r="B510" t="s">
        <v>195</v>
      </c>
      <c r="C510" s="1">
        <f t="shared" si="272"/>
        <v>5394</v>
      </c>
      <c r="D510" s="7">
        <f>IF(P510&gt;0,RANK(P510,(P510:R510,S510:AG510)),0)</f>
        <v>0</v>
      </c>
      <c r="E510" s="7">
        <f>IF(Q510&gt;0,RANK(Q510,(P510:R510,S510:AG510)),0)</f>
        <v>4</v>
      </c>
      <c r="F510" s="7">
        <f>IF(R510&gt;0,RANK(R510,(P510:R510,S510:AG510)),0)</f>
        <v>2</v>
      </c>
      <c r="G510" s="7">
        <f>IF(S510&gt;0,RANK(S510,(P510:R510,S510:AG510)),0)</f>
        <v>3</v>
      </c>
      <c r="H510" s="48">
        <f t="shared" si="273"/>
        <v>198</v>
      </c>
      <c r="I510" s="163">
        <f t="shared" si="274"/>
        <v>3.6707452725250278E-2</v>
      </c>
      <c r="J510" s="2"/>
      <c r="K510" s="2">
        <f t="shared" si="275"/>
        <v>0</v>
      </c>
      <c r="L510" s="2">
        <f t="shared" si="290"/>
        <v>0.10252131998516871</v>
      </c>
      <c r="M510" s="2">
        <f t="shared" si="291"/>
        <v>0.36948461253244347</v>
      </c>
      <c r="N510" s="2">
        <f t="shared" si="278"/>
        <v>0.10548757879124954</v>
      </c>
      <c r="O510" s="2">
        <f t="shared" si="279"/>
        <v>0.42250648869113833</v>
      </c>
      <c r="Q510" s="1">
        <v>553</v>
      </c>
      <c r="R510" s="1">
        <v>1993</v>
      </c>
      <c r="S510" s="1">
        <v>569</v>
      </c>
      <c r="T510" s="1">
        <v>2191</v>
      </c>
      <c r="U510" s="1">
        <v>54</v>
      </c>
      <c r="AC510" s="1">
        <v>34</v>
      </c>
      <c r="AI510" s="7">
        <f t="shared" si="292"/>
        <v>1</v>
      </c>
      <c r="AJ510" s="7">
        <f t="shared" si="293"/>
        <v>5</v>
      </c>
      <c r="AK510" s="7">
        <f t="shared" si="294"/>
        <v>0</v>
      </c>
      <c r="AL510" s="7">
        <f t="shared" si="295"/>
        <v>0</v>
      </c>
      <c r="AM510" s="2">
        <f t="shared" si="296"/>
        <v>0.40619206525769375</v>
      </c>
      <c r="AN510" s="2">
        <f t="shared" si="297"/>
        <v>1.0011123470522803E-2</v>
      </c>
      <c r="AO510" s="2">
        <f t="shared" si="298"/>
        <v>0</v>
      </c>
      <c r="AP510" s="2">
        <f t="shared" si="299"/>
        <v>0</v>
      </c>
      <c r="AR510" t="str">
        <f t="shared" si="288"/>
        <v>Iroquois</v>
      </c>
      <c r="AS510" t="s">
        <v>195</v>
      </c>
      <c r="AV510" s="91">
        <v>17</v>
      </c>
      <c r="AW510" s="93">
        <v>75</v>
      </c>
      <c r="AX510" s="99">
        <f t="shared" si="300"/>
        <v>17075</v>
      </c>
      <c r="AZ510" s="7" t="s">
        <v>3053</v>
      </c>
      <c r="BA510" t="s">
        <v>3290</v>
      </c>
    </row>
    <row r="511" spans="1:53" hidden="1" outlineLevel="1">
      <c r="A511" t="s">
        <v>3116</v>
      </c>
      <c r="B511" t="s">
        <v>195</v>
      </c>
      <c r="C511" s="1">
        <f t="shared" si="272"/>
        <v>3633</v>
      </c>
      <c r="D511" s="7">
        <f>IF(P511&gt;0,RANK(P511,(P511:R511,S511:AG511)),0)</f>
        <v>0</v>
      </c>
      <c r="E511" s="7">
        <f>IF(Q511&gt;0,RANK(Q511,(P511:R511,S511:AG511)),0)</f>
        <v>4</v>
      </c>
      <c r="F511" s="7">
        <f>IF(R511&gt;0,RANK(R511,(P511:R511,S511:AG511)),0)</f>
        <v>2</v>
      </c>
      <c r="G511" s="7">
        <f>IF(S511&gt;0,RANK(S511,(P511:R511,S511:AG511)),0)</f>
        <v>3</v>
      </c>
      <c r="H511" s="48">
        <f t="shared" si="273"/>
        <v>244</v>
      </c>
      <c r="I511" s="163">
        <f t="shared" si="274"/>
        <v>6.7162124965593178E-2</v>
      </c>
      <c r="J511" s="2"/>
      <c r="K511" s="2">
        <f t="shared" si="275"/>
        <v>0</v>
      </c>
      <c r="L511" s="2">
        <f t="shared" si="290"/>
        <v>8.9457748417285987E-2</v>
      </c>
      <c r="M511" s="2">
        <f t="shared" si="291"/>
        <v>0.36663914120561519</v>
      </c>
      <c r="N511" s="2">
        <f t="shared" si="278"/>
        <v>9.991742361684558E-2</v>
      </c>
      <c r="O511" s="2">
        <f t="shared" si="279"/>
        <v>0.44398568676025324</v>
      </c>
      <c r="Q511" s="1">
        <v>325</v>
      </c>
      <c r="R511" s="1">
        <v>1332</v>
      </c>
      <c r="S511" s="1">
        <v>363</v>
      </c>
      <c r="T511" s="1">
        <v>1576</v>
      </c>
      <c r="U511" s="1">
        <v>21</v>
      </c>
      <c r="AC511" s="1">
        <v>16</v>
      </c>
      <c r="AI511" s="7">
        <f t="shared" si="292"/>
        <v>1</v>
      </c>
      <c r="AJ511" s="7">
        <f t="shared" si="293"/>
        <v>5</v>
      </c>
      <c r="AK511" s="7">
        <f t="shared" si="294"/>
        <v>0</v>
      </c>
      <c r="AL511" s="7">
        <f t="shared" si="295"/>
        <v>0</v>
      </c>
      <c r="AM511" s="2">
        <f t="shared" si="296"/>
        <v>0.43380126617120834</v>
      </c>
      <c r="AN511" s="2">
        <f t="shared" si="297"/>
        <v>5.7803468208092483E-3</v>
      </c>
      <c r="AO511" s="2">
        <f t="shared" si="298"/>
        <v>0</v>
      </c>
      <c r="AP511" s="2">
        <f t="shared" si="299"/>
        <v>0</v>
      </c>
      <c r="AR511" t="str">
        <f t="shared" si="288"/>
        <v>Jackson</v>
      </c>
      <c r="AS511" t="s">
        <v>195</v>
      </c>
      <c r="AV511" s="91">
        <v>17</v>
      </c>
      <c r="AW511" s="93">
        <v>77</v>
      </c>
      <c r="AX511" s="99">
        <f t="shared" si="300"/>
        <v>17077</v>
      </c>
      <c r="AZ511" s="7" t="s">
        <v>3053</v>
      </c>
      <c r="BA511" t="s">
        <v>3290</v>
      </c>
    </row>
    <row r="512" spans="1:53" hidden="1" outlineLevel="1">
      <c r="A512" t="s">
        <v>1372</v>
      </c>
      <c r="B512" t="s">
        <v>195</v>
      </c>
      <c r="C512" s="1">
        <f t="shared" si="272"/>
        <v>1324</v>
      </c>
      <c r="D512" s="7">
        <f>IF(P512&gt;0,RANK(P512,(P512:R512,S512:AG512)),0)</f>
        <v>0</v>
      </c>
      <c r="E512" s="7">
        <f>IF(Q512&gt;0,RANK(Q512,(P512:R512,S512:AG512)),0)</f>
        <v>3</v>
      </c>
      <c r="F512" s="7">
        <f>IF(R512&gt;0,RANK(R512,(P512:R512,S512:AG512)),0)</f>
        <v>2</v>
      </c>
      <c r="G512" s="7">
        <f>IF(S512&gt;0,RANK(S512,(P512:R512,S512:AG512)),0)</f>
        <v>4</v>
      </c>
      <c r="H512" s="48">
        <f t="shared" si="273"/>
        <v>493</v>
      </c>
      <c r="I512" s="163">
        <f t="shared" si="274"/>
        <v>0.37235649546827793</v>
      </c>
      <c r="J512" s="2"/>
      <c r="K512" s="2">
        <f t="shared" si="275"/>
        <v>0</v>
      </c>
      <c r="L512" s="2">
        <f t="shared" si="290"/>
        <v>8.987915407854985E-2</v>
      </c>
      <c r="M512" s="2">
        <f t="shared" si="291"/>
        <v>0.24471299093655588</v>
      </c>
      <c r="N512" s="2">
        <f t="shared" si="278"/>
        <v>4.0030211480362538E-2</v>
      </c>
      <c r="O512" s="2">
        <f t="shared" si="279"/>
        <v>0.62537764350453173</v>
      </c>
      <c r="Q512" s="1">
        <v>119</v>
      </c>
      <c r="R512" s="1">
        <v>324</v>
      </c>
      <c r="S512" s="1">
        <v>53</v>
      </c>
      <c r="T512" s="1">
        <v>817</v>
      </c>
      <c r="U512" s="1">
        <v>8</v>
      </c>
      <c r="AC512" s="1">
        <v>3</v>
      </c>
      <c r="AI512" s="7">
        <f t="shared" si="292"/>
        <v>1</v>
      </c>
      <c r="AJ512" s="7">
        <f t="shared" si="293"/>
        <v>5</v>
      </c>
      <c r="AK512" s="7">
        <f t="shared" si="294"/>
        <v>0</v>
      </c>
      <c r="AL512" s="7">
        <f t="shared" si="295"/>
        <v>0</v>
      </c>
      <c r="AM512" s="2">
        <f t="shared" si="296"/>
        <v>0.61706948640483383</v>
      </c>
      <c r="AN512" s="2">
        <f t="shared" si="297"/>
        <v>6.0422960725075529E-3</v>
      </c>
      <c r="AO512" s="2">
        <f t="shared" si="298"/>
        <v>0</v>
      </c>
      <c r="AP512" s="2">
        <f t="shared" si="299"/>
        <v>0</v>
      </c>
      <c r="AR512" t="str">
        <f t="shared" si="288"/>
        <v>Jasper</v>
      </c>
      <c r="AS512" t="s">
        <v>195</v>
      </c>
      <c r="AV512" s="91">
        <v>17</v>
      </c>
      <c r="AW512" s="93">
        <v>79</v>
      </c>
      <c r="AX512" s="99">
        <f t="shared" si="300"/>
        <v>17079</v>
      </c>
      <c r="AZ512" s="7" t="s">
        <v>3053</v>
      </c>
      <c r="BA512" t="s">
        <v>3290</v>
      </c>
    </row>
    <row r="513" spans="1:53" hidden="1" outlineLevel="1">
      <c r="A513" t="s">
        <v>2535</v>
      </c>
      <c r="B513" t="s">
        <v>195</v>
      </c>
      <c r="C513" s="1">
        <f t="shared" si="272"/>
        <v>3919</v>
      </c>
      <c r="D513" s="7">
        <f>IF(P513&gt;0,RANK(P513,(P513:R513,S513:AG513)),0)</f>
        <v>0</v>
      </c>
      <c r="E513" s="7">
        <f>IF(Q513&gt;0,RANK(Q513,(P513:R513,S513:AG513)),0)</f>
        <v>4</v>
      </c>
      <c r="F513" s="7">
        <f>IF(R513&gt;0,RANK(R513,(P513:R513,S513:AG513)),0)</f>
        <v>2</v>
      </c>
      <c r="G513" s="7">
        <f>IF(S513&gt;0,RANK(S513,(P513:R513,S513:AG513)),0)</f>
        <v>3</v>
      </c>
      <c r="H513" s="48">
        <f t="shared" si="273"/>
        <v>1384</v>
      </c>
      <c r="I513" s="163">
        <f t="shared" si="274"/>
        <v>0.35315131411074252</v>
      </c>
      <c r="J513" s="2"/>
      <c r="K513" s="2">
        <f t="shared" si="275"/>
        <v>0</v>
      </c>
      <c r="L513" s="2">
        <f t="shared" si="290"/>
        <v>7.0426129114570038E-2</v>
      </c>
      <c r="M513" s="2">
        <f t="shared" si="291"/>
        <v>0.245981117632049</v>
      </c>
      <c r="N513" s="2">
        <f t="shared" si="278"/>
        <v>7.4508803266139317E-2</v>
      </c>
      <c r="O513" s="2">
        <f t="shared" si="279"/>
        <v>0.60908394998724169</v>
      </c>
      <c r="Q513" s="1">
        <v>276</v>
      </c>
      <c r="R513" s="1">
        <v>964</v>
      </c>
      <c r="S513" s="1">
        <v>292</v>
      </c>
      <c r="T513" s="1">
        <v>2348</v>
      </c>
      <c r="U513" s="1">
        <v>29</v>
      </c>
      <c r="AC513" s="1">
        <v>10</v>
      </c>
      <c r="AI513" s="7">
        <f t="shared" si="292"/>
        <v>1</v>
      </c>
      <c r="AJ513" s="7">
        <f t="shared" si="293"/>
        <v>5</v>
      </c>
      <c r="AK513" s="7">
        <f t="shared" si="294"/>
        <v>0</v>
      </c>
      <c r="AL513" s="7">
        <f t="shared" si="295"/>
        <v>0</v>
      </c>
      <c r="AM513" s="2">
        <f t="shared" si="296"/>
        <v>0.59913243174279152</v>
      </c>
      <c r="AN513" s="2">
        <f t="shared" si="297"/>
        <v>7.3998468997193163E-3</v>
      </c>
      <c r="AO513" s="2">
        <f t="shared" si="298"/>
        <v>0</v>
      </c>
      <c r="AP513" s="2">
        <f t="shared" si="299"/>
        <v>0</v>
      </c>
      <c r="AR513" t="str">
        <f t="shared" si="288"/>
        <v>Jefferson</v>
      </c>
      <c r="AS513" t="s">
        <v>195</v>
      </c>
      <c r="AV513" s="91">
        <v>17</v>
      </c>
      <c r="AW513" s="93">
        <v>81</v>
      </c>
      <c r="AX513" s="99">
        <f t="shared" si="300"/>
        <v>17081</v>
      </c>
      <c r="AZ513" s="7" t="s">
        <v>3053</v>
      </c>
      <c r="BA513" t="s">
        <v>3290</v>
      </c>
    </row>
    <row r="514" spans="1:53" hidden="1" outlineLevel="1">
      <c r="A514" t="s">
        <v>2816</v>
      </c>
      <c r="B514" t="s">
        <v>195</v>
      </c>
      <c r="C514" s="1">
        <f t="shared" si="272"/>
        <v>1828</v>
      </c>
      <c r="D514" s="7">
        <f>IF(P514&gt;0,RANK(P514,(P514:R514,S514:AG514)),0)</f>
        <v>0</v>
      </c>
      <c r="E514" s="7">
        <f>IF(Q514&gt;0,RANK(Q514,(P514:R514,S514:AG514)),0)</f>
        <v>4</v>
      </c>
      <c r="F514" s="7">
        <f>IF(R514&gt;0,RANK(R514,(P514:R514,S514:AG514)),0)</f>
        <v>2</v>
      </c>
      <c r="G514" s="7">
        <f>IF(S514&gt;0,RANK(S514,(P514:R514,S514:AG514)),0)</f>
        <v>3</v>
      </c>
      <c r="H514" s="48">
        <f t="shared" si="273"/>
        <v>193</v>
      </c>
      <c r="I514" s="163">
        <f t="shared" si="274"/>
        <v>0.10557986870897156</v>
      </c>
      <c r="J514" s="2"/>
      <c r="K514" s="2">
        <f t="shared" si="275"/>
        <v>0</v>
      </c>
      <c r="L514" s="2">
        <f t="shared" si="290"/>
        <v>9.354485776805252E-2</v>
      </c>
      <c r="M514" s="2">
        <f t="shared" si="291"/>
        <v>0.34354485776805249</v>
      </c>
      <c r="N514" s="2">
        <f t="shared" ref="N514:N577" si="301">IF($C514=0,"-",S514/$C514)</f>
        <v>0.10229759299781181</v>
      </c>
      <c r="O514" s="2">
        <f t="shared" ref="O514:O577" si="302">IF(C514=0,"-",(1-K514-L514-M514-N514))</f>
        <v>0.46061269146608308</v>
      </c>
      <c r="Q514" s="1">
        <v>171</v>
      </c>
      <c r="R514" s="1">
        <v>628</v>
      </c>
      <c r="S514" s="1">
        <v>187</v>
      </c>
      <c r="T514" s="1">
        <v>821</v>
      </c>
      <c r="U514" s="1">
        <v>12</v>
      </c>
      <c r="AC514" s="1">
        <v>9</v>
      </c>
      <c r="AI514" s="7">
        <f t="shared" si="292"/>
        <v>1</v>
      </c>
      <c r="AJ514" s="7">
        <f t="shared" si="293"/>
        <v>5</v>
      </c>
      <c r="AK514" s="7">
        <f t="shared" si="294"/>
        <v>0</v>
      </c>
      <c r="AL514" s="7">
        <f t="shared" si="295"/>
        <v>0</v>
      </c>
      <c r="AM514" s="2">
        <f t="shared" si="296"/>
        <v>0.44912472647702406</v>
      </c>
      <c r="AN514" s="2">
        <f t="shared" si="297"/>
        <v>6.5645514223194746E-3</v>
      </c>
      <c r="AO514" s="2">
        <f t="shared" si="298"/>
        <v>0</v>
      </c>
      <c r="AP514" s="2">
        <f t="shared" si="299"/>
        <v>0</v>
      </c>
      <c r="AR514" t="str">
        <f t="shared" si="288"/>
        <v>Jersey</v>
      </c>
      <c r="AS514" t="s">
        <v>195</v>
      </c>
      <c r="AV514" s="91">
        <v>17</v>
      </c>
      <c r="AW514" s="93">
        <v>83</v>
      </c>
      <c r="AX514" s="99">
        <f t="shared" si="300"/>
        <v>17083</v>
      </c>
      <c r="AZ514" s="7" t="s">
        <v>3053</v>
      </c>
      <c r="BA514" t="s">
        <v>3290</v>
      </c>
    </row>
    <row r="515" spans="1:53" hidden="1" outlineLevel="1">
      <c r="A515" t="s">
        <v>699</v>
      </c>
      <c r="B515" t="s">
        <v>195</v>
      </c>
      <c r="C515" s="1">
        <f t="shared" si="272"/>
        <v>3762</v>
      </c>
      <c r="D515" s="7">
        <f>IF(P515&gt;0,RANK(P515,(P515:R515,S515:AG515)),0)</f>
        <v>0</v>
      </c>
      <c r="E515" s="7">
        <f>IF(Q515&gt;0,RANK(Q515,(P515:R515,S515:AG515)),0)</f>
        <v>4</v>
      </c>
      <c r="F515" s="7">
        <f>IF(R515&gt;0,RANK(R515,(P515:R515,S515:AG515)),0)</f>
        <v>2</v>
      </c>
      <c r="G515" s="7">
        <f>IF(S515&gt;0,RANK(S515,(P515:R515,S515:AG515)),0)</f>
        <v>3</v>
      </c>
      <c r="H515" s="48">
        <f t="shared" si="273"/>
        <v>48</v>
      </c>
      <c r="I515" s="163">
        <f t="shared" si="274"/>
        <v>1.2759170653907496E-2</v>
      </c>
      <c r="J515" s="2"/>
      <c r="K515" s="2">
        <f t="shared" si="275"/>
        <v>0</v>
      </c>
      <c r="L515" s="2">
        <f t="shared" si="290"/>
        <v>9.1174906964380645E-2</v>
      </c>
      <c r="M515" s="2">
        <f t="shared" si="291"/>
        <v>0.36071238702817648</v>
      </c>
      <c r="N515" s="2">
        <f t="shared" si="301"/>
        <v>0.15417331206804891</v>
      </c>
      <c r="O515" s="2">
        <f t="shared" si="302"/>
        <v>0.39393939393939398</v>
      </c>
      <c r="Q515" s="1">
        <v>343</v>
      </c>
      <c r="R515" s="1">
        <v>1357</v>
      </c>
      <c r="S515" s="1">
        <v>580</v>
      </c>
      <c r="T515" s="1">
        <v>1405</v>
      </c>
      <c r="U515" s="1">
        <v>34</v>
      </c>
      <c r="AC515" s="1">
        <v>43</v>
      </c>
      <c r="AI515" s="7">
        <f t="shared" si="292"/>
        <v>1</v>
      </c>
      <c r="AJ515" s="7">
        <f t="shared" si="293"/>
        <v>5</v>
      </c>
      <c r="AK515" s="7">
        <f t="shared" si="294"/>
        <v>0</v>
      </c>
      <c r="AL515" s="7">
        <f t="shared" si="295"/>
        <v>0</v>
      </c>
      <c r="AM515" s="2">
        <f t="shared" si="296"/>
        <v>0.37347155768208401</v>
      </c>
      <c r="AN515" s="2">
        <f t="shared" si="297"/>
        <v>9.0377458798511431E-3</v>
      </c>
      <c r="AO515" s="2">
        <f t="shared" si="298"/>
        <v>0</v>
      </c>
      <c r="AP515" s="2">
        <f t="shared" si="299"/>
        <v>0</v>
      </c>
      <c r="AR515" t="str">
        <f t="shared" si="288"/>
        <v>Jo Daviess</v>
      </c>
      <c r="AS515" t="s">
        <v>195</v>
      </c>
      <c r="AV515" s="91">
        <v>17</v>
      </c>
      <c r="AW515" s="93">
        <v>85</v>
      </c>
      <c r="AX515" s="99">
        <f t="shared" si="300"/>
        <v>17085</v>
      </c>
      <c r="AZ515" s="7" t="s">
        <v>3053</v>
      </c>
      <c r="BA515" t="s">
        <v>3290</v>
      </c>
    </row>
    <row r="516" spans="1:53" hidden="1" outlineLevel="1">
      <c r="A516" t="s">
        <v>1995</v>
      </c>
      <c r="B516" t="s">
        <v>195</v>
      </c>
      <c r="C516" s="1">
        <f t="shared" si="272"/>
        <v>2329</v>
      </c>
      <c r="D516" s="7">
        <f>IF(P516&gt;0,RANK(P516,(P516:R516,S516:AG516)),0)</f>
        <v>0</v>
      </c>
      <c r="E516" s="7">
        <f>IF(Q516&gt;0,RANK(Q516,(P516:R516,S516:AG516)),0)</f>
        <v>3</v>
      </c>
      <c r="F516" s="7">
        <f>IF(R516&gt;0,RANK(R516,(P516:R516,S516:AG516)),0)</f>
        <v>2</v>
      </c>
      <c r="G516" s="7">
        <f>IF(S516&gt;0,RANK(S516,(P516:R516,S516:AG516)),0)</f>
        <v>4</v>
      </c>
      <c r="H516" s="48">
        <f t="shared" si="273"/>
        <v>706</v>
      </c>
      <c r="I516" s="163">
        <f t="shared" si="274"/>
        <v>0.30313439244310864</v>
      </c>
      <c r="J516" s="2"/>
      <c r="K516" s="2">
        <f t="shared" si="275"/>
        <v>0</v>
      </c>
      <c r="L516" s="2">
        <f t="shared" si="290"/>
        <v>8.5873765564620008E-2</v>
      </c>
      <c r="M516" s="2">
        <f t="shared" si="291"/>
        <v>0.25933877200515243</v>
      </c>
      <c r="N516" s="2">
        <f t="shared" si="301"/>
        <v>7.6857020180334912E-2</v>
      </c>
      <c r="O516" s="2">
        <f t="shared" si="302"/>
        <v>0.57793044224989265</v>
      </c>
      <c r="Q516" s="1">
        <v>200</v>
      </c>
      <c r="R516" s="1">
        <v>604</v>
      </c>
      <c r="S516" s="1">
        <v>179</v>
      </c>
      <c r="T516" s="1">
        <v>1310</v>
      </c>
      <c r="U516" s="1">
        <v>26</v>
      </c>
      <c r="AC516" s="1">
        <v>10</v>
      </c>
      <c r="AI516" s="7">
        <f t="shared" si="292"/>
        <v>1</v>
      </c>
      <c r="AJ516" s="7">
        <f t="shared" si="293"/>
        <v>5</v>
      </c>
      <c r="AK516" s="7">
        <f t="shared" si="294"/>
        <v>0</v>
      </c>
      <c r="AL516" s="7">
        <f t="shared" si="295"/>
        <v>0</v>
      </c>
      <c r="AM516" s="2">
        <f t="shared" si="296"/>
        <v>0.56247316444826101</v>
      </c>
      <c r="AN516" s="2">
        <f t="shared" si="297"/>
        <v>1.11635895234006E-2</v>
      </c>
      <c r="AO516" s="2">
        <f t="shared" si="298"/>
        <v>0</v>
      </c>
      <c r="AP516" s="2">
        <f t="shared" si="299"/>
        <v>0</v>
      </c>
      <c r="AR516" t="str">
        <f t="shared" si="288"/>
        <v>Johnson</v>
      </c>
      <c r="AS516" t="s">
        <v>195</v>
      </c>
      <c r="AV516" s="91">
        <v>17</v>
      </c>
      <c r="AW516" s="93">
        <v>87</v>
      </c>
      <c r="AX516" s="99">
        <f t="shared" si="300"/>
        <v>17087</v>
      </c>
      <c r="AZ516" s="7" t="s">
        <v>3053</v>
      </c>
      <c r="BA516" t="s">
        <v>3290</v>
      </c>
    </row>
    <row r="517" spans="1:53" hidden="1" outlineLevel="1">
      <c r="A517" t="s">
        <v>757</v>
      </c>
      <c r="B517" t="s">
        <v>195</v>
      </c>
      <c r="C517" s="1">
        <f t="shared" si="272"/>
        <v>40367</v>
      </c>
      <c r="D517" s="7">
        <f>IF(P517&gt;0,RANK(P517,(P517:R517,S517:AG517)),0)</f>
        <v>0</v>
      </c>
      <c r="E517" s="7">
        <f>IF(Q517&gt;0,RANK(Q517,(P517:R517,S517:AG517)),0)</f>
        <v>4</v>
      </c>
      <c r="F517" s="7">
        <f>IF(R517&gt;0,RANK(R517,(P517:R517,S517:AG517)),0)</f>
        <v>1</v>
      </c>
      <c r="G517" s="7">
        <f>IF(S517&gt;0,RANK(S517,(P517:R517,S517:AG517)),0)</f>
        <v>3</v>
      </c>
      <c r="H517" s="48">
        <f t="shared" si="273"/>
        <v>6747</v>
      </c>
      <c r="I517" s="163">
        <f t="shared" si="274"/>
        <v>0.16714147694899298</v>
      </c>
      <c r="J517" s="2"/>
      <c r="K517" s="2">
        <f t="shared" si="275"/>
        <v>0</v>
      </c>
      <c r="L517" s="2">
        <f t="shared" si="290"/>
        <v>8.296380707013154E-2</v>
      </c>
      <c r="M517" s="2">
        <f t="shared" si="291"/>
        <v>0.49101989248643696</v>
      </c>
      <c r="N517" s="2">
        <f t="shared" si="301"/>
        <v>9.393811776946516E-2</v>
      </c>
      <c r="O517" s="2">
        <f t="shared" si="302"/>
        <v>0.33207818267396638</v>
      </c>
      <c r="Q517" s="1">
        <v>3349</v>
      </c>
      <c r="R517" s="1">
        <v>19821</v>
      </c>
      <c r="S517" s="1">
        <v>3792</v>
      </c>
      <c r="T517" s="1">
        <v>13074</v>
      </c>
      <c r="U517" s="1">
        <v>147</v>
      </c>
      <c r="AC517" s="1">
        <v>184</v>
      </c>
      <c r="AI517" s="7">
        <f t="shared" si="292"/>
        <v>2</v>
      </c>
      <c r="AJ517" s="7">
        <f t="shared" si="293"/>
        <v>5</v>
      </c>
      <c r="AK517" s="7">
        <f t="shared" si="294"/>
        <v>0</v>
      </c>
      <c r="AL517" s="7">
        <f t="shared" si="295"/>
        <v>0</v>
      </c>
      <c r="AM517" s="2">
        <f t="shared" si="296"/>
        <v>0.32387841553744395</v>
      </c>
      <c r="AN517" s="2">
        <f t="shared" si="297"/>
        <v>3.6415884261897092E-3</v>
      </c>
      <c r="AO517" s="2">
        <f t="shared" si="298"/>
        <v>0</v>
      </c>
      <c r="AP517" s="2">
        <f t="shared" si="299"/>
        <v>0</v>
      </c>
      <c r="AR517" t="str">
        <f t="shared" si="288"/>
        <v>Kane</v>
      </c>
      <c r="AS517" t="s">
        <v>195</v>
      </c>
      <c r="AV517" s="91">
        <v>17</v>
      </c>
      <c r="AW517" s="93">
        <v>89</v>
      </c>
      <c r="AX517" s="99">
        <f t="shared" si="300"/>
        <v>17089</v>
      </c>
      <c r="AZ517" s="7" t="s">
        <v>3053</v>
      </c>
      <c r="BA517" t="s">
        <v>3290</v>
      </c>
    </row>
    <row r="518" spans="1:53" hidden="1" outlineLevel="1">
      <c r="A518" t="s">
        <v>1795</v>
      </c>
      <c r="B518" t="s">
        <v>195</v>
      </c>
      <c r="C518" s="1">
        <f t="shared" si="272"/>
        <v>7676</v>
      </c>
      <c r="D518" s="7">
        <f>IF(P518&gt;0,RANK(P518,(P518:R518,S518:AG518)),0)</f>
        <v>0</v>
      </c>
      <c r="E518" s="7">
        <f>IF(Q518&gt;0,RANK(Q518,(P518:R518,S518:AG518)),0)</f>
        <v>3</v>
      </c>
      <c r="F518" s="7">
        <f>IF(R518&gt;0,RANK(R518,(P518:R518,S518:AG518)),0)</f>
        <v>1</v>
      </c>
      <c r="G518" s="7">
        <f>IF(S518&gt;0,RANK(S518,(P518:R518,S518:AG518)),0)</f>
        <v>4</v>
      </c>
      <c r="H518" s="48">
        <f t="shared" si="273"/>
        <v>299</v>
      </c>
      <c r="I518" s="163">
        <f t="shared" si="274"/>
        <v>3.8952579468473164E-2</v>
      </c>
      <c r="J518" s="2"/>
      <c r="K518" s="2">
        <f t="shared" si="275"/>
        <v>0</v>
      </c>
      <c r="L518" s="2">
        <f t="shared" si="290"/>
        <v>9.0802501302761851E-2</v>
      </c>
      <c r="M518" s="2">
        <f t="shared" si="291"/>
        <v>0.43251693590411672</v>
      </c>
      <c r="N518" s="2">
        <f t="shared" si="301"/>
        <v>7.4257425742574254E-2</v>
      </c>
      <c r="O518" s="2">
        <f t="shared" si="302"/>
        <v>0.40242313705054722</v>
      </c>
      <c r="Q518" s="1">
        <v>697</v>
      </c>
      <c r="R518" s="1">
        <v>3320</v>
      </c>
      <c r="S518" s="1">
        <v>570</v>
      </c>
      <c r="T518" s="1">
        <v>3021</v>
      </c>
      <c r="U518" s="1">
        <v>41</v>
      </c>
      <c r="AC518" s="1">
        <v>27</v>
      </c>
      <c r="AI518" s="7">
        <f t="shared" si="292"/>
        <v>2</v>
      </c>
      <c r="AJ518" s="7">
        <f t="shared" si="293"/>
        <v>5</v>
      </c>
      <c r="AK518" s="7">
        <f t="shared" si="294"/>
        <v>0</v>
      </c>
      <c r="AL518" s="7">
        <f t="shared" si="295"/>
        <v>0</v>
      </c>
      <c r="AM518" s="2">
        <f t="shared" si="296"/>
        <v>0.39356435643564358</v>
      </c>
      <c r="AN518" s="2">
        <f t="shared" si="297"/>
        <v>5.3413236060448153E-3</v>
      </c>
      <c r="AO518" s="2">
        <f t="shared" si="298"/>
        <v>0</v>
      </c>
      <c r="AP518" s="2">
        <f t="shared" si="299"/>
        <v>0</v>
      </c>
      <c r="AR518" t="str">
        <f t="shared" si="288"/>
        <v>Kankakee</v>
      </c>
      <c r="AS518" t="s">
        <v>195</v>
      </c>
      <c r="AV518" s="91">
        <v>17</v>
      </c>
      <c r="AW518" s="93">
        <v>91</v>
      </c>
      <c r="AX518" s="99">
        <f t="shared" si="300"/>
        <v>17091</v>
      </c>
      <c r="AZ518" s="7" t="s">
        <v>3053</v>
      </c>
      <c r="BA518" t="s">
        <v>3290</v>
      </c>
    </row>
    <row r="519" spans="1:53" hidden="1" outlineLevel="1">
      <c r="A519" t="s">
        <v>852</v>
      </c>
      <c r="B519" t="s">
        <v>195</v>
      </c>
      <c r="C519" s="1">
        <f t="shared" si="272"/>
        <v>11301</v>
      </c>
      <c r="D519" s="7">
        <f>IF(P519&gt;0,RANK(P519,(P519:R519,S519:AG519)),0)</f>
        <v>0</v>
      </c>
      <c r="E519" s="7">
        <f>IF(Q519&gt;0,RANK(Q519,(P519:R519,S519:AG519)),0)</f>
        <v>4</v>
      </c>
      <c r="F519" s="7">
        <f>IF(R519&gt;0,RANK(R519,(P519:R519,S519:AG519)),0)</f>
        <v>1</v>
      </c>
      <c r="G519" s="7">
        <f>IF(S519&gt;0,RANK(S519,(P519:R519,S519:AG519)),0)</f>
        <v>3</v>
      </c>
      <c r="H519" s="48">
        <f t="shared" si="273"/>
        <v>951</v>
      </c>
      <c r="I519" s="163">
        <f t="shared" si="274"/>
        <v>8.4151844969471729E-2</v>
      </c>
      <c r="J519" s="2"/>
      <c r="K519" s="2">
        <f t="shared" si="275"/>
        <v>0</v>
      </c>
      <c r="L519" s="2">
        <f t="shared" si="290"/>
        <v>8.4063357225024338E-2</v>
      </c>
      <c r="M519" s="2">
        <f t="shared" si="291"/>
        <v>0.44500486682594459</v>
      </c>
      <c r="N519" s="2">
        <f t="shared" si="301"/>
        <v>9.8929298292186538E-2</v>
      </c>
      <c r="O519" s="2">
        <f t="shared" si="302"/>
        <v>0.37200247765684452</v>
      </c>
      <c r="Q519" s="1">
        <v>950</v>
      </c>
      <c r="R519" s="1">
        <v>5029</v>
      </c>
      <c r="S519" s="1">
        <v>1118</v>
      </c>
      <c r="T519" s="1">
        <v>4078</v>
      </c>
      <c r="U519" s="1">
        <v>79</v>
      </c>
      <c r="AC519" s="1">
        <v>47</v>
      </c>
      <c r="AI519" s="7">
        <f t="shared" si="292"/>
        <v>2</v>
      </c>
      <c r="AJ519" s="7">
        <f t="shared" si="293"/>
        <v>5</v>
      </c>
      <c r="AK519" s="7">
        <f t="shared" si="294"/>
        <v>0</v>
      </c>
      <c r="AL519" s="7">
        <f t="shared" si="295"/>
        <v>0</v>
      </c>
      <c r="AM519" s="2">
        <f t="shared" si="296"/>
        <v>0.36085302185647289</v>
      </c>
      <c r="AN519" s="2">
        <f t="shared" si="297"/>
        <v>6.9905318113441285E-3</v>
      </c>
      <c r="AO519" s="2">
        <f t="shared" si="298"/>
        <v>0</v>
      </c>
      <c r="AP519" s="2">
        <f t="shared" si="299"/>
        <v>0</v>
      </c>
      <c r="AR519" t="str">
        <f t="shared" si="288"/>
        <v>Kendall</v>
      </c>
      <c r="AS519" t="s">
        <v>195</v>
      </c>
      <c r="AV519" s="91">
        <v>17</v>
      </c>
      <c r="AW519" s="93">
        <v>93</v>
      </c>
      <c r="AX519" s="99">
        <f t="shared" si="300"/>
        <v>17093</v>
      </c>
      <c r="AZ519" s="7" t="s">
        <v>3053</v>
      </c>
      <c r="BA519" t="s">
        <v>3290</v>
      </c>
    </row>
    <row r="520" spans="1:53" hidden="1" outlineLevel="1">
      <c r="A520" t="s">
        <v>802</v>
      </c>
      <c r="B520" t="s">
        <v>195</v>
      </c>
      <c r="C520" s="1">
        <f t="shared" si="272"/>
        <v>4267</v>
      </c>
      <c r="D520" s="7">
        <f>IF(P520&gt;0,RANK(P520,(P520:R520,S520:AG520)),0)</f>
        <v>0</v>
      </c>
      <c r="E520" s="7">
        <f>IF(Q520&gt;0,RANK(Q520,(P520:R520,S520:AG520)),0)</f>
        <v>3</v>
      </c>
      <c r="F520" s="7">
        <f>IF(R520&gt;0,RANK(R520,(P520:R520,S520:AG520)),0)</f>
        <v>2</v>
      </c>
      <c r="G520" s="7">
        <f>IF(S520&gt;0,RANK(S520,(P520:R520,S520:AG520)),0)</f>
        <v>4</v>
      </c>
      <c r="H520" s="48">
        <f t="shared" si="273"/>
        <v>228</v>
      </c>
      <c r="I520" s="163">
        <f t="shared" si="274"/>
        <v>5.3433325521443635E-2</v>
      </c>
      <c r="J520" s="2"/>
      <c r="K520" s="2">
        <f t="shared" si="275"/>
        <v>0</v>
      </c>
      <c r="L520" s="2">
        <f t="shared" si="290"/>
        <v>8.5305835481603004E-2</v>
      </c>
      <c r="M520" s="2">
        <f t="shared" si="291"/>
        <v>0.38692289664869933</v>
      </c>
      <c r="N520" s="2">
        <f t="shared" si="301"/>
        <v>7.335364424654324E-2</v>
      </c>
      <c r="O520" s="2">
        <f t="shared" si="302"/>
        <v>0.45441762362315452</v>
      </c>
      <c r="Q520" s="1">
        <v>364</v>
      </c>
      <c r="R520" s="1">
        <v>1651</v>
      </c>
      <c r="S520" s="1">
        <v>313</v>
      </c>
      <c r="T520" s="1">
        <v>1879</v>
      </c>
      <c r="U520" s="1">
        <v>44</v>
      </c>
      <c r="AC520" s="1">
        <v>16</v>
      </c>
      <c r="AI520" s="7">
        <f t="shared" si="292"/>
        <v>1</v>
      </c>
      <c r="AJ520" s="7">
        <f t="shared" si="293"/>
        <v>5</v>
      </c>
      <c r="AK520" s="7">
        <f t="shared" si="294"/>
        <v>0</v>
      </c>
      <c r="AL520" s="7">
        <f t="shared" si="295"/>
        <v>0</v>
      </c>
      <c r="AM520" s="2">
        <f t="shared" si="296"/>
        <v>0.44035622217014297</v>
      </c>
      <c r="AN520" s="2">
        <f t="shared" si="297"/>
        <v>1.0311694398875087E-2</v>
      </c>
      <c r="AO520" s="2">
        <f t="shared" si="298"/>
        <v>0</v>
      </c>
      <c r="AP520" s="2">
        <f t="shared" si="299"/>
        <v>0</v>
      </c>
      <c r="AR520" t="str">
        <f t="shared" si="288"/>
        <v>Knox</v>
      </c>
      <c r="AS520" t="s">
        <v>195</v>
      </c>
      <c r="AV520" s="91">
        <v>17</v>
      </c>
      <c r="AW520" s="93">
        <v>95</v>
      </c>
      <c r="AX520" s="99">
        <f t="shared" si="300"/>
        <v>17095</v>
      </c>
      <c r="AZ520" s="7" t="s">
        <v>3053</v>
      </c>
      <c r="BA520" t="s">
        <v>3290</v>
      </c>
    </row>
    <row r="521" spans="1:53" hidden="1" outlineLevel="1">
      <c r="A521" t="s">
        <v>2466</v>
      </c>
      <c r="B521" t="s">
        <v>195</v>
      </c>
      <c r="C521" s="1">
        <f t="shared" si="272"/>
        <v>59615</v>
      </c>
      <c r="D521" s="7">
        <f>IF(P521&gt;0,RANK(P521,(P521:R521,S521:AG521)),0)</f>
        <v>0</v>
      </c>
      <c r="E521" s="7">
        <f>IF(Q521&gt;0,RANK(Q521,(P521:R521,S521:AG521)),0)</f>
        <v>4</v>
      </c>
      <c r="F521" s="7">
        <f>IF(R521&gt;0,RANK(R521,(P521:R521,S521:AG521)),0)</f>
        <v>1</v>
      </c>
      <c r="G521" s="7">
        <f>IF(S521&gt;0,RANK(S521,(P521:R521,S521:AG521)),0)</f>
        <v>3</v>
      </c>
      <c r="H521" s="48">
        <f t="shared" si="273"/>
        <v>16778</v>
      </c>
      <c r="I521" s="163">
        <f t="shared" si="274"/>
        <v>0.28143923509183932</v>
      </c>
      <c r="J521" s="2"/>
      <c r="K521" s="2">
        <f t="shared" si="275"/>
        <v>0</v>
      </c>
      <c r="L521" s="2">
        <f t="shared" si="290"/>
        <v>6.8808185859263613E-2</v>
      </c>
      <c r="M521" s="2">
        <f t="shared" si="291"/>
        <v>0.56101652268724311</v>
      </c>
      <c r="N521" s="2">
        <f t="shared" si="301"/>
        <v>8.2898599345802237E-2</v>
      </c>
      <c r="O521" s="2">
        <f t="shared" si="302"/>
        <v>0.28727669210769102</v>
      </c>
      <c r="Q521" s="1">
        <v>4102</v>
      </c>
      <c r="R521" s="1">
        <v>33445</v>
      </c>
      <c r="S521" s="1">
        <v>4942</v>
      </c>
      <c r="T521" s="1">
        <v>16667</v>
      </c>
      <c r="U521" s="1">
        <v>241</v>
      </c>
      <c r="AC521" s="1">
        <v>218</v>
      </c>
      <c r="AI521" s="7">
        <f t="shared" si="292"/>
        <v>2</v>
      </c>
      <c r="AJ521" s="7">
        <f t="shared" si="293"/>
        <v>5</v>
      </c>
      <c r="AK521" s="7">
        <f t="shared" si="294"/>
        <v>0</v>
      </c>
      <c r="AL521" s="7">
        <f t="shared" si="295"/>
        <v>0</v>
      </c>
      <c r="AM521" s="2">
        <f t="shared" si="296"/>
        <v>0.27957728759540384</v>
      </c>
      <c r="AN521" s="2">
        <f t="shared" si="297"/>
        <v>4.0426067264950098E-3</v>
      </c>
      <c r="AO521" s="2">
        <f t="shared" si="298"/>
        <v>0</v>
      </c>
      <c r="AP521" s="2">
        <f t="shared" si="299"/>
        <v>0</v>
      </c>
      <c r="AR521" t="str">
        <f t="shared" si="288"/>
        <v>Lake</v>
      </c>
      <c r="AS521" t="s">
        <v>195</v>
      </c>
      <c r="AV521" s="91">
        <v>17</v>
      </c>
      <c r="AW521" s="93">
        <v>97</v>
      </c>
      <c r="AX521" s="99">
        <f t="shared" si="300"/>
        <v>17097</v>
      </c>
      <c r="AZ521" s="7" t="s">
        <v>3053</v>
      </c>
      <c r="BA521" t="s">
        <v>3290</v>
      </c>
    </row>
    <row r="522" spans="1:53" hidden="1" outlineLevel="1">
      <c r="A522" t="s">
        <v>148</v>
      </c>
      <c r="B522" t="s">
        <v>195</v>
      </c>
      <c r="C522" s="1">
        <f t="shared" si="272"/>
        <v>10064</v>
      </c>
      <c r="D522" s="7">
        <f>IF(P522&gt;0,RANK(P522,(P522:R522,S522:AG522)),0)</f>
        <v>0</v>
      </c>
      <c r="E522" s="7">
        <f>IF(Q522&gt;0,RANK(Q522,(P522:R522,S522:AG522)),0)</f>
        <v>3</v>
      </c>
      <c r="F522" s="7">
        <f>IF(R522&gt;0,RANK(R522,(P522:R522,S522:AG522)),0)</f>
        <v>1</v>
      </c>
      <c r="G522" s="7">
        <f>IF(S522&gt;0,RANK(S522,(P522:R522,S522:AG522)),0)</f>
        <v>4</v>
      </c>
      <c r="H522" s="48">
        <f t="shared" si="273"/>
        <v>121</v>
      </c>
      <c r="I522" s="163">
        <f t="shared" si="274"/>
        <v>1.2023052464228934E-2</v>
      </c>
      <c r="J522" s="2"/>
      <c r="K522" s="2">
        <f t="shared" si="275"/>
        <v>0</v>
      </c>
      <c r="L522" s="2">
        <f t="shared" si="290"/>
        <v>9.6383147853736084E-2</v>
      </c>
      <c r="M522" s="2">
        <f t="shared" si="291"/>
        <v>0.40510731319554849</v>
      </c>
      <c r="N522" s="2">
        <f t="shared" si="301"/>
        <v>9.4992050874403822E-2</v>
      </c>
      <c r="O522" s="2">
        <f t="shared" si="302"/>
        <v>0.40351748807631166</v>
      </c>
      <c r="Q522" s="1">
        <v>970</v>
      </c>
      <c r="R522" s="1">
        <v>4077</v>
      </c>
      <c r="S522" s="1">
        <v>956</v>
      </c>
      <c r="T522" s="1">
        <v>3956</v>
      </c>
      <c r="U522" s="1">
        <v>69</v>
      </c>
      <c r="AC522" s="1">
        <v>36</v>
      </c>
      <c r="AI522" s="7">
        <f t="shared" si="292"/>
        <v>2</v>
      </c>
      <c r="AJ522" s="7">
        <f t="shared" si="293"/>
        <v>5</v>
      </c>
      <c r="AK522" s="7">
        <f t="shared" si="294"/>
        <v>0</v>
      </c>
      <c r="AL522" s="7">
        <f t="shared" si="295"/>
        <v>0</v>
      </c>
      <c r="AM522" s="2">
        <f t="shared" si="296"/>
        <v>0.39308426073131958</v>
      </c>
      <c r="AN522" s="2">
        <f t="shared" si="297"/>
        <v>6.8561208267090617E-3</v>
      </c>
      <c r="AO522" s="2">
        <f t="shared" si="298"/>
        <v>0</v>
      </c>
      <c r="AP522" s="2">
        <f t="shared" si="299"/>
        <v>0</v>
      </c>
      <c r="AR522" t="str">
        <f t="shared" si="288"/>
        <v>LaSalle</v>
      </c>
      <c r="AS522" t="s">
        <v>195</v>
      </c>
      <c r="AV522" s="91">
        <v>17</v>
      </c>
      <c r="AW522" s="93">
        <v>99</v>
      </c>
      <c r="AX522" s="99">
        <f t="shared" si="300"/>
        <v>17099</v>
      </c>
      <c r="AZ522" s="7" t="s">
        <v>3053</v>
      </c>
      <c r="BA522" t="s">
        <v>3290</v>
      </c>
    </row>
    <row r="523" spans="1:53" hidden="1" outlineLevel="1">
      <c r="A523" t="s">
        <v>646</v>
      </c>
      <c r="B523" t="s">
        <v>195</v>
      </c>
      <c r="C523" s="1">
        <f t="shared" si="272"/>
        <v>1397</v>
      </c>
      <c r="D523" s="7">
        <f>IF(P523&gt;0,RANK(P523,(P523:R523,S523:AG523)),0)</f>
        <v>0</v>
      </c>
      <c r="E523" s="7">
        <f>IF(Q523&gt;0,RANK(Q523,(P523:R523,S523:AG523)),0)</f>
        <v>3</v>
      </c>
      <c r="F523" s="7">
        <f>IF(R523&gt;0,RANK(R523,(P523:R523,S523:AG523)),0)</f>
        <v>2</v>
      </c>
      <c r="G523" s="7">
        <f>IF(S523&gt;0,RANK(S523,(P523:R523,S523:AG523)),0)</f>
        <v>4</v>
      </c>
      <c r="H523" s="48">
        <f t="shared" si="273"/>
        <v>293</v>
      </c>
      <c r="I523" s="163">
        <f t="shared" si="274"/>
        <v>0.20973514674302077</v>
      </c>
      <c r="J523" s="2"/>
      <c r="K523" s="2">
        <f t="shared" si="275"/>
        <v>0</v>
      </c>
      <c r="L523" s="2">
        <f t="shared" si="290"/>
        <v>0.12383679312813171</v>
      </c>
      <c r="M523" s="2">
        <f t="shared" si="291"/>
        <v>0.29205440229062274</v>
      </c>
      <c r="N523" s="2">
        <f t="shared" si="301"/>
        <v>6.5855404438081605E-2</v>
      </c>
      <c r="O523" s="2">
        <f t="shared" si="302"/>
        <v>0.51825340014316401</v>
      </c>
      <c r="Q523" s="1">
        <v>173</v>
      </c>
      <c r="R523" s="1">
        <v>408</v>
      </c>
      <c r="S523" s="1">
        <v>92</v>
      </c>
      <c r="T523" s="1">
        <v>701</v>
      </c>
      <c r="U523" s="1">
        <v>17</v>
      </c>
      <c r="AC523" s="1">
        <v>6</v>
      </c>
      <c r="AI523" s="7">
        <f t="shared" si="292"/>
        <v>1</v>
      </c>
      <c r="AJ523" s="7">
        <f t="shared" si="293"/>
        <v>5</v>
      </c>
      <c r="AK523" s="7">
        <f t="shared" si="294"/>
        <v>0</v>
      </c>
      <c r="AL523" s="7">
        <f t="shared" si="295"/>
        <v>0</v>
      </c>
      <c r="AM523" s="2">
        <f t="shared" si="296"/>
        <v>0.50178954903364348</v>
      </c>
      <c r="AN523" s="2">
        <f t="shared" si="297"/>
        <v>1.2168933428775949E-2</v>
      </c>
      <c r="AO523" s="2">
        <f t="shared" si="298"/>
        <v>0</v>
      </c>
      <c r="AP523" s="2">
        <f t="shared" si="299"/>
        <v>0</v>
      </c>
      <c r="AR523" t="str">
        <f t="shared" si="288"/>
        <v>Lawrence</v>
      </c>
      <c r="AS523" t="s">
        <v>195</v>
      </c>
      <c r="AV523" s="91">
        <v>17</v>
      </c>
      <c r="AW523" s="93">
        <v>101</v>
      </c>
      <c r="AX523" s="99">
        <f t="shared" si="300"/>
        <v>17101</v>
      </c>
      <c r="AZ523" s="7" t="s">
        <v>3053</v>
      </c>
      <c r="BA523" t="s">
        <v>3290</v>
      </c>
    </row>
    <row r="524" spans="1:53" hidden="1" outlineLevel="1">
      <c r="A524" t="s">
        <v>647</v>
      </c>
      <c r="B524" t="s">
        <v>195</v>
      </c>
      <c r="C524" s="1">
        <f t="shared" si="272"/>
        <v>5038</v>
      </c>
      <c r="D524" s="7">
        <f>IF(P524&gt;0,RANK(P524,(P524:R524,S524:AG524)),0)</f>
        <v>0</v>
      </c>
      <c r="E524" s="7">
        <f>IF(Q524&gt;0,RANK(Q524,(P524:R524,S524:AG524)),0)</f>
        <v>4</v>
      </c>
      <c r="F524" s="7">
        <f>IF(R524&gt;0,RANK(R524,(P524:R524,S524:AG524)),0)</f>
        <v>2</v>
      </c>
      <c r="G524" s="7">
        <f>IF(S524&gt;0,RANK(S524,(P524:R524,S524:AG524)),0)</f>
        <v>3</v>
      </c>
      <c r="H524" s="48">
        <f t="shared" si="273"/>
        <v>806</v>
      </c>
      <c r="I524" s="163">
        <f t="shared" si="274"/>
        <v>0.15998412068281065</v>
      </c>
      <c r="J524" s="2"/>
      <c r="K524" s="2">
        <f t="shared" si="275"/>
        <v>0</v>
      </c>
      <c r="L524" s="2">
        <f t="shared" si="290"/>
        <v>7.8205637157602217E-2</v>
      </c>
      <c r="M524" s="2">
        <f t="shared" si="291"/>
        <v>0.32671695117109967</v>
      </c>
      <c r="N524" s="2">
        <f t="shared" si="301"/>
        <v>8.9122667725287819E-2</v>
      </c>
      <c r="O524" s="2">
        <f t="shared" si="302"/>
        <v>0.50595474394601037</v>
      </c>
      <c r="Q524" s="1">
        <v>394</v>
      </c>
      <c r="R524" s="1">
        <v>1646</v>
      </c>
      <c r="S524" s="1">
        <v>449</v>
      </c>
      <c r="T524" s="1">
        <v>2452</v>
      </c>
      <c r="U524" s="1">
        <v>63</v>
      </c>
      <c r="AC524" s="1">
        <v>34</v>
      </c>
      <c r="AI524" s="7">
        <f t="shared" si="292"/>
        <v>1</v>
      </c>
      <c r="AJ524" s="7">
        <f t="shared" si="293"/>
        <v>5</v>
      </c>
      <c r="AK524" s="7">
        <f t="shared" si="294"/>
        <v>0</v>
      </c>
      <c r="AL524" s="7">
        <f t="shared" si="295"/>
        <v>0</v>
      </c>
      <c r="AM524" s="2">
        <f t="shared" si="296"/>
        <v>0.48670107185391026</v>
      </c>
      <c r="AN524" s="2">
        <f t="shared" si="297"/>
        <v>1.2504962286621676E-2</v>
      </c>
      <c r="AO524" s="2">
        <f t="shared" si="298"/>
        <v>0</v>
      </c>
      <c r="AP524" s="2">
        <f t="shared" si="299"/>
        <v>0</v>
      </c>
      <c r="AR524" t="str">
        <f t="shared" si="288"/>
        <v>Lee</v>
      </c>
      <c r="AS524" t="s">
        <v>195</v>
      </c>
      <c r="AV524" s="91">
        <v>17</v>
      </c>
      <c r="AW524" s="93">
        <v>103</v>
      </c>
      <c r="AX524" s="99">
        <f t="shared" si="300"/>
        <v>17103</v>
      </c>
      <c r="AZ524" s="7" t="s">
        <v>3053</v>
      </c>
      <c r="BA524" t="s">
        <v>3290</v>
      </c>
    </row>
    <row r="525" spans="1:53" hidden="1" outlineLevel="1">
      <c r="A525" t="s">
        <v>1774</v>
      </c>
      <c r="B525" t="s">
        <v>195</v>
      </c>
      <c r="C525" s="1">
        <f t="shared" si="272"/>
        <v>6533</v>
      </c>
      <c r="D525" s="7">
        <f>IF(P525&gt;0,RANK(P525,(P525:R525,S525:AG525)),0)</f>
        <v>0</v>
      </c>
      <c r="E525" s="7">
        <f>IF(Q525&gt;0,RANK(Q525,(P525:R525,S525:AG525)),0)</f>
        <v>3</v>
      </c>
      <c r="F525" s="7">
        <f>IF(R525&gt;0,RANK(R525,(P525:R525,S525:AG525)),0)</f>
        <v>1</v>
      </c>
      <c r="G525" s="7">
        <f>IF(S525&gt;0,RANK(S525,(P525:R525,S525:AG525)),0)</f>
        <v>4</v>
      </c>
      <c r="H525" s="48">
        <f t="shared" si="273"/>
        <v>275</v>
      </c>
      <c r="I525" s="163">
        <f t="shared" si="274"/>
        <v>4.2093984386958522E-2</v>
      </c>
      <c r="J525" s="2"/>
      <c r="K525" s="2">
        <f t="shared" si="275"/>
        <v>0</v>
      </c>
      <c r="L525" s="2">
        <f t="shared" si="290"/>
        <v>8.908617786621767E-2</v>
      </c>
      <c r="M525" s="2">
        <f t="shared" si="291"/>
        <v>0.42155212000612274</v>
      </c>
      <c r="N525" s="2">
        <f t="shared" si="301"/>
        <v>8.5871728149395379E-2</v>
      </c>
      <c r="O525" s="2">
        <f t="shared" si="302"/>
        <v>0.40348997397826425</v>
      </c>
      <c r="Q525" s="1">
        <v>582</v>
      </c>
      <c r="R525" s="1">
        <v>2754</v>
      </c>
      <c r="S525" s="1">
        <v>561</v>
      </c>
      <c r="T525" s="1">
        <v>2479</v>
      </c>
      <c r="U525" s="1">
        <v>90</v>
      </c>
      <c r="AC525" s="1">
        <v>67</v>
      </c>
      <c r="AI525" s="7">
        <f t="shared" si="292"/>
        <v>2</v>
      </c>
      <c r="AJ525" s="7">
        <f t="shared" si="293"/>
        <v>5</v>
      </c>
      <c r="AK525" s="7">
        <f t="shared" si="294"/>
        <v>0</v>
      </c>
      <c r="AL525" s="7">
        <f t="shared" si="295"/>
        <v>0</v>
      </c>
      <c r="AM525" s="2">
        <f t="shared" si="296"/>
        <v>0.37945813561916425</v>
      </c>
      <c r="AN525" s="2">
        <f t="shared" si="297"/>
        <v>1.3776213072095514E-2</v>
      </c>
      <c r="AO525" s="2">
        <f t="shared" si="298"/>
        <v>0</v>
      </c>
      <c r="AP525" s="2">
        <f t="shared" si="299"/>
        <v>0</v>
      </c>
      <c r="AR525" t="str">
        <f t="shared" si="288"/>
        <v>Livingston</v>
      </c>
      <c r="AS525" t="s">
        <v>195</v>
      </c>
      <c r="AV525" s="91">
        <v>17</v>
      </c>
      <c r="AW525" s="93">
        <v>105</v>
      </c>
      <c r="AX525" s="99">
        <f t="shared" si="300"/>
        <v>17105</v>
      </c>
      <c r="AZ525" s="7" t="s">
        <v>3053</v>
      </c>
      <c r="BA525" t="s">
        <v>3290</v>
      </c>
    </row>
    <row r="526" spans="1:53" hidden="1" outlineLevel="1">
      <c r="A526" t="s">
        <v>2211</v>
      </c>
      <c r="B526" t="s">
        <v>195</v>
      </c>
      <c r="C526" s="1">
        <f t="shared" si="272"/>
        <v>3990</v>
      </c>
      <c r="D526" s="7">
        <f>IF(P526&gt;0,RANK(P526,(P526:R526,S526:AG526)),0)</f>
        <v>0</v>
      </c>
      <c r="E526" s="7">
        <f>IF(Q526&gt;0,RANK(Q526,(P526:R526,S526:AG526)),0)</f>
        <v>3</v>
      </c>
      <c r="F526" s="7">
        <f>IF(R526&gt;0,RANK(R526,(P526:R526,S526:AG526)),0)</f>
        <v>2</v>
      </c>
      <c r="G526" s="7">
        <f>IF(S526&gt;0,RANK(S526,(P526:R526,S526:AG526)),0)</f>
        <v>4</v>
      </c>
      <c r="H526" s="48">
        <f t="shared" si="273"/>
        <v>140</v>
      </c>
      <c r="I526" s="163">
        <f t="shared" si="274"/>
        <v>3.5087719298245612E-2</v>
      </c>
      <c r="J526" s="2"/>
      <c r="K526" s="2">
        <f t="shared" si="275"/>
        <v>0</v>
      </c>
      <c r="L526" s="2">
        <f t="shared" si="290"/>
        <v>0.10551378446115288</v>
      </c>
      <c r="M526" s="2">
        <f t="shared" si="291"/>
        <v>0.38220551378446116</v>
      </c>
      <c r="N526" s="2">
        <f t="shared" si="301"/>
        <v>8.5714285714285715E-2</v>
      </c>
      <c r="O526" s="2">
        <f t="shared" si="302"/>
        <v>0.42656641604010026</v>
      </c>
      <c r="Q526" s="1">
        <v>421</v>
      </c>
      <c r="R526" s="1">
        <v>1525</v>
      </c>
      <c r="S526" s="1">
        <v>342</v>
      </c>
      <c r="T526" s="1">
        <v>1665</v>
      </c>
      <c r="U526" s="1">
        <v>24</v>
      </c>
      <c r="AC526" s="1">
        <v>13</v>
      </c>
      <c r="AI526" s="7">
        <f t="shared" si="292"/>
        <v>1</v>
      </c>
      <c r="AJ526" s="7">
        <f t="shared" si="293"/>
        <v>5</v>
      </c>
      <c r="AK526" s="7">
        <f t="shared" si="294"/>
        <v>0</v>
      </c>
      <c r="AL526" s="7">
        <f t="shared" si="295"/>
        <v>0</v>
      </c>
      <c r="AM526" s="2">
        <f t="shared" si="296"/>
        <v>0.41729323308270677</v>
      </c>
      <c r="AN526" s="2">
        <f t="shared" si="297"/>
        <v>6.0150375939849628E-3</v>
      </c>
      <c r="AO526" s="2">
        <f t="shared" si="298"/>
        <v>0</v>
      </c>
      <c r="AP526" s="2">
        <f t="shared" si="299"/>
        <v>0</v>
      </c>
      <c r="AR526" t="str">
        <f t="shared" si="288"/>
        <v>Logan</v>
      </c>
      <c r="AS526" t="s">
        <v>195</v>
      </c>
      <c r="AV526" s="91">
        <v>17</v>
      </c>
      <c r="AW526" s="93">
        <v>107</v>
      </c>
      <c r="AX526" s="99">
        <f t="shared" si="300"/>
        <v>17107</v>
      </c>
      <c r="AZ526" s="7" t="s">
        <v>3053</v>
      </c>
      <c r="BA526" t="s">
        <v>3290</v>
      </c>
    </row>
    <row r="527" spans="1:53" hidden="1" outlineLevel="1">
      <c r="A527" t="s">
        <v>1740</v>
      </c>
      <c r="B527" t="s">
        <v>195</v>
      </c>
      <c r="C527" s="1">
        <f t="shared" si="272"/>
        <v>3383</v>
      </c>
      <c r="D527" s="7">
        <f>IF(P527&gt;0,RANK(P527,(P527:R527,S527:AG527)),0)</f>
        <v>0</v>
      </c>
      <c r="E527" s="7">
        <f>IF(Q527&gt;0,RANK(Q527,(P527:R527,S527:AG527)),0)</f>
        <v>3</v>
      </c>
      <c r="F527" s="7">
        <f>IF(R527&gt;0,RANK(R527,(P527:R527,S527:AG527)),0)</f>
        <v>2</v>
      </c>
      <c r="G527" s="7">
        <f>IF(S527&gt;0,RANK(S527,(P527:R527,S527:AG527)),0)</f>
        <v>4</v>
      </c>
      <c r="H527" s="48">
        <f t="shared" si="273"/>
        <v>111</v>
      </c>
      <c r="I527" s="163">
        <f t="shared" si="274"/>
        <v>3.2811114395506949E-2</v>
      </c>
      <c r="J527" s="2"/>
      <c r="K527" s="2">
        <f t="shared" si="275"/>
        <v>0</v>
      </c>
      <c r="L527" s="2">
        <f t="shared" si="290"/>
        <v>0.1025716819391073</v>
      </c>
      <c r="M527" s="2">
        <f t="shared" si="291"/>
        <v>0.37747561336092228</v>
      </c>
      <c r="N527" s="2">
        <f t="shared" si="301"/>
        <v>9.5477386934673364E-2</v>
      </c>
      <c r="O527" s="2">
        <f t="shared" si="302"/>
        <v>0.42447531776529712</v>
      </c>
      <c r="Q527" s="1">
        <v>347</v>
      </c>
      <c r="R527" s="1">
        <v>1277</v>
      </c>
      <c r="S527" s="1">
        <v>323</v>
      </c>
      <c r="T527" s="1">
        <v>1388</v>
      </c>
      <c r="U527" s="1">
        <v>28</v>
      </c>
      <c r="AC527" s="1">
        <v>20</v>
      </c>
      <c r="AI527" s="7">
        <f t="shared" si="292"/>
        <v>1</v>
      </c>
      <c r="AJ527" s="7">
        <f t="shared" si="293"/>
        <v>5</v>
      </c>
      <c r="AK527" s="7">
        <f t="shared" si="294"/>
        <v>0</v>
      </c>
      <c r="AL527" s="7">
        <f t="shared" si="295"/>
        <v>0</v>
      </c>
      <c r="AM527" s="2">
        <f t="shared" si="296"/>
        <v>0.41028672775642921</v>
      </c>
      <c r="AN527" s="2">
        <f t="shared" si="297"/>
        <v>8.276677505172924E-3</v>
      </c>
      <c r="AO527" s="2">
        <f t="shared" si="298"/>
        <v>0</v>
      </c>
      <c r="AP527" s="2">
        <f t="shared" si="299"/>
        <v>0</v>
      </c>
      <c r="AR527" t="str">
        <f t="shared" si="288"/>
        <v>McDonough</v>
      </c>
      <c r="AS527" t="s">
        <v>195</v>
      </c>
      <c r="AV527" s="91">
        <v>17</v>
      </c>
      <c r="AW527" s="93">
        <v>109</v>
      </c>
      <c r="AX527" s="99">
        <f t="shared" si="300"/>
        <v>17109</v>
      </c>
      <c r="AZ527" s="7" t="s">
        <v>3053</v>
      </c>
      <c r="BA527" t="s">
        <v>3290</v>
      </c>
    </row>
    <row r="528" spans="1:53" hidden="1" outlineLevel="1">
      <c r="A528" t="s">
        <v>2508</v>
      </c>
      <c r="B528" t="s">
        <v>195</v>
      </c>
      <c r="C528" s="1">
        <f t="shared" si="272"/>
        <v>32822</v>
      </c>
      <c r="D528" s="7">
        <f>IF(P528&gt;0,RANK(P528,(P528:R528,S528:AG528)),0)</f>
        <v>0</v>
      </c>
      <c r="E528" s="7">
        <f>IF(Q528&gt;0,RANK(Q528,(P528:R528,S528:AG528)),0)</f>
        <v>4</v>
      </c>
      <c r="F528" s="7">
        <f>IF(R528&gt;0,RANK(R528,(P528:R528,S528:AG528)),0)</f>
        <v>1</v>
      </c>
      <c r="G528" s="7">
        <f>IF(S528&gt;0,RANK(S528,(P528:R528,S528:AG528)),0)</f>
        <v>3</v>
      </c>
      <c r="H528" s="48">
        <f t="shared" si="273"/>
        <v>4847</v>
      </c>
      <c r="I528" s="163">
        <f t="shared" si="274"/>
        <v>0.14767533971116933</v>
      </c>
      <c r="J528" s="2"/>
      <c r="K528" s="2">
        <f t="shared" si="275"/>
        <v>0</v>
      </c>
      <c r="L528" s="2">
        <f t="shared" si="290"/>
        <v>8.86905124611541E-2</v>
      </c>
      <c r="M528" s="2">
        <f t="shared" si="291"/>
        <v>0.47069039059167633</v>
      </c>
      <c r="N528" s="2">
        <f t="shared" si="301"/>
        <v>0.10657485832673207</v>
      </c>
      <c r="O528" s="2">
        <f t="shared" si="302"/>
        <v>0.33404423862043747</v>
      </c>
      <c r="Q528" s="1">
        <v>2911</v>
      </c>
      <c r="R528" s="1">
        <v>15449</v>
      </c>
      <c r="S528" s="1">
        <v>3498</v>
      </c>
      <c r="T528" s="1">
        <v>10602</v>
      </c>
      <c r="U528" s="1">
        <v>177</v>
      </c>
      <c r="AC528" s="1">
        <v>185</v>
      </c>
      <c r="AI528" s="7">
        <f t="shared" si="292"/>
        <v>2</v>
      </c>
      <c r="AJ528" s="7">
        <f t="shared" si="293"/>
        <v>5</v>
      </c>
      <c r="AK528" s="7">
        <f t="shared" si="294"/>
        <v>0</v>
      </c>
      <c r="AL528" s="7">
        <f t="shared" si="295"/>
        <v>0</v>
      </c>
      <c r="AM528" s="2">
        <f t="shared" si="296"/>
        <v>0.32301505088050697</v>
      </c>
      <c r="AN528" s="2">
        <f t="shared" si="297"/>
        <v>5.3927243921759798E-3</v>
      </c>
      <c r="AO528" s="2">
        <f t="shared" si="298"/>
        <v>0</v>
      </c>
      <c r="AP528" s="2">
        <f t="shared" si="299"/>
        <v>0</v>
      </c>
      <c r="AR528" t="str">
        <f t="shared" ref="AR528:AR591" si="303">A528</f>
        <v>McHenry</v>
      </c>
      <c r="AS528" t="s">
        <v>195</v>
      </c>
      <c r="AV528" s="91">
        <v>17</v>
      </c>
      <c r="AW528" s="93">
        <v>111</v>
      </c>
      <c r="AX528" s="99">
        <f t="shared" si="300"/>
        <v>17111</v>
      </c>
      <c r="AZ528" s="7" t="s">
        <v>3053</v>
      </c>
      <c r="BA528" t="s">
        <v>3290</v>
      </c>
    </row>
    <row r="529" spans="1:53" hidden="1" outlineLevel="1">
      <c r="A529" t="s">
        <v>1156</v>
      </c>
      <c r="B529" t="s">
        <v>195</v>
      </c>
      <c r="C529" s="1">
        <f t="shared" si="272"/>
        <v>21475</v>
      </c>
      <c r="D529" s="7">
        <f>IF(P529&gt;0,RANK(P529,(P529:R529,S529:AG529)),0)</f>
        <v>0</v>
      </c>
      <c r="E529" s="7">
        <f>IF(Q529&gt;0,RANK(Q529,(P529:R529,S529:AG529)),0)</f>
        <v>4</v>
      </c>
      <c r="F529" s="7">
        <f>IF(R529&gt;0,RANK(R529,(P529:R529,S529:AG529)),0)</f>
        <v>1</v>
      </c>
      <c r="G529" s="7">
        <f>IF(S529&gt;0,RANK(S529,(P529:R529,S529:AG529)),0)</f>
        <v>3</v>
      </c>
      <c r="H529" s="48">
        <f t="shared" si="273"/>
        <v>1002</v>
      </c>
      <c r="I529" s="163">
        <f t="shared" si="274"/>
        <v>4.6658905704307335E-2</v>
      </c>
      <c r="J529" s="2"/>
      <c r="K529" s="2">
        <f t="shared" si="275"/>
        <v>0</v>
      </c>
      <c r="L529" s="2">
        <f t="shared" si="290"/>
        <v>8.381839348079162E-2</v>
      </c>
      <c r="M529" s="2">
        <f t="shared" si="291"/>
        <v>0.42235157159487774</v>
      </c>
      <c r="N529" s="2">
        <f t="shared" si="301"/>
        <v>0.10412107101280559</v>
      </c>
      <c r="O529" s="2">
        <f t="shared" si="302"/>
        <v>0.38970896391152499</v>
      </c>
      <c r="Q529" s="1">
        <v>1800</v>
      </c>
      <c r="R529" s="1">
        <v>9070</v>
      </c>
      <c r="S529" s="1">
        <v>2236</v>
      </c>
      <c r="T529" s="1">
        <v>8068</v>
      </c>
      <c r="U529" s="1">
        <v>154</v>
      </c>
      <c r="AC529" s="1">
        <v>147</v>
      </c>
      <c r="AI529" s="7">
        <f t="shared" si="292"/>
        <v>2</v>
      </c>
      <c r="AJ529" s="7">
        <f t="shared" si="293"/>
        <v>5</v>
      </c>
      <c r="AK529" s="7">
        <f t="shared" si="294"/>
        <v>0</v>
      </c>
      <c r="AL529" s="7">
        <f t="shared" si="295"/>
        <v>0</v>
      </c>
      <c r="AM529" s="2">
        <f t="shared" si="296"/>
        <v>0.37569266589057043</v>
      </c>
      <c r="AN529" s="2">
        <f t="shared" si="297"/>
        <v>7.1711292200232826E-3</v>
      </c>
      <c r="AO529" s="2">
        <f t="shared" si="298"/>
        <v>0</v>
      </c>
      <c r="AP529" s="2">
        <f t="shared" si="299"/>
        <v>0</v>
      </c>
      <c r="AR529" t="str">
        <f t="shared" si="303"/>
        <v>McLean</v>
      </c>
      <c r="AS529" t="s">
        <v>195</v>
      </c>
      <c r="AV529" s="91">
        <v>17</v>
      </c>
      <c r="AW529" s="93">
        <v>113</v>
      </c>
      <c r="AX529" s="99">
        <f t="shared" si="300"/>
        <v>17113</v>
      </c>
      <c r="AZ529" s="7" t="s">
        <v>3053</v>
      </c>
      <c r="BA529" t="s">
        <v>3290</v>
      </c>
    </row>
    <row r="530" spans="1:53" hidden="1" outlineLevel="1">
      <c r="A530" t="s">
        <v>270</v>
      </c>
      <c r="B530" t="s">
        <v>195</v>
      </c>
      <c r="C530" s="1">
        <f t="shared" si="272"/>
        <v>9425</v>
      </c>
      <c r="D530" s="7">
        <f>IF(P530&gt;0,RANK(P530,(P530:R530,S530:AG530)),0)</f>
        <v>0</v>
      </c>
      <c r="E530" s="7">
        <f>IF(Q530&gt;0,RANK(Q530,(P530:R530,S530:AG530)),0)</f>
        <v>3</v>
      </c>
      <c r="F530" s="7">
        <f>IF(R530&gt;0,RANK(R530,(P530:R530,S530:AG530)),0)</f>
        <v>1</v>
      </c>
      <c r="G530" s="7">
        <f>IF(S530&gt;0,RANK(S530,(P530:R530,S530:AG530)),0)</f>
        <v>4</v>
      </c>
      <c r="H530" s="48">
        <f t="shared" si="273"/>
        <v>1124</v>
      </c>
      <c r="I530" s="163">
        <f t="shared" si="274"/>
        <v>0.11925729442970823</v>
      </c>
      <c r="J530" s="2"/>
      <c r="K530" s="2">
        <f t="shared" si="275"/>
        <v>0</v>
      </c>
      <c r="L530" s="2">
        <f t="shared" si="290"/>
        <v>0.11511936339522547</v>
      </c>
      <c r="M530" s="2">
        <f t="shared" si="291"/>
        <v>0.45135278514588861</v>
      </c>
      <c r="N530" s="2">
        <f t="shared" si="301"/>
        <v>9.1671087533156503E-2</v>
      </c>
      <c r="O530" s="2">
        <f t="shared" si="302"/>
        <v>0.34185676392572945</v>
      </c>
      <c r="Q530" s="1">
        <v>1085</v>
      </c>
      <c r="R530" s="1">
        <v>4254</v>
      </c>
      <c r="S530" s="1">
        <v>864</v>
      </c>
      <c r="T530" s="1">
        <v>3130</v>
      </c>
      <c r="U530" s="1">
        <v>67</v>
      </c>
      <c r="AC530" s="1">
        <v>25</v>
      </c>
      <c r="AI530" s="7">
        <f t="shared" si="292"/>
        <v>2</v>
      </c>
      <c r="AJ530" s="7">
        <f t="shared" si="293"/>
        <v>5</v>
      </c>
      <c r="AK530" s="7">
        <f t="shared" si="294"/>
        <v>0</v>
      </c>
      <c r="AL530" s="7">
        <f t="shared" si="295"/>
        <v>0</v>
      </c>
      <c r="AM530" s="2">
        <f t="shared" si="296"/>
        <v>0.33209549071618039</v>
      </c>
      <c r="AN530" s="2">
        <f t="shared" si="297"/>
        <v>7.1087533156498671E-3</v>
      </c>
      <c r="AO530" s="2">
        <f t="shared" si="298"/>
        <v>0</v>
      </c>
      <c r="AP530" s="2">
        <f t="shared" si="299"/>
        <v>0</v>
      </c>
      <c r="AR530" t="str">
        <f t="shared" si="303"/>
        <v>Macon</v>
      </c>
      <c r="AS530" t="s">
        <v>195</v>
      </c>
      <c r="AV530" s="91">
        <v>17</v>
      </c>
      <c r="AW530" s="93">
        <v>115</v>
      </c>
      <c r="AX530" s="99">
        <f t="shared" si="300"/>
        <v>17115</v>
      </c>
      <c r="AZ530" s="7" t="s">
        <v>3053</v>
      </c>
      <c r="BA530" t="s">
        <v>3290</v>
      </c>
    </row>
    <row r="531" spans="1:53" hidden="1" outlineLevel="1">
      <c r="A531" t="s">
        <v>1796</v>
      </c>
      <c r="B531" t="s">
        <v>195</v>
      </c>
      <c r="C531" s="1">
        <f t="shared" si="272"/>
        <v>3079</v>
      </c>
      <c r="D531" s="7">
        <f>IF(P531&gt;0,RANK(P531,(P531:R531,S531:AG531)),0)</f>
        <v>0</v>
      </c>
      <c r="E531" s="7">
        <f>IF(Q531&gt;0,RANK(Q531,(P531:R531,S531:AG531)),0)</f>
        <v>3</v>
      </c>
      <c r="F531" s="7">
        <f>IF(R531&gt;0,RANK(R531,(P531:R531,S531:AG531)),0)</f>
        <v>2</v>
      </c>
      <c r="G531" s="7">
        <f>IF(S531&gt;0,RANK(S531,(P531:R531,S531:AG531)),0)</f>
        <v>4</v>
      </c>
      <c r="H531" s="48">
        <f t="shared" si="273"/>
        <v>245</v>
      </c>
      <c r="I531" s="163">
        <f t="shared" si="274"/>
        <v>7.957128937966873E-2</v>
      </c>
      <c r="J531" s="2"/>
      <c r="K531" s="2">
        <f t="shared" si="275"/>
        <v>0</v>
      </c>
      <c r="L531" s="2">
        <f t="shared" si="290"/>
        <v>9.90581357583631E-2</v>
      </c>
      <c r="M531" s="2">
        <f t="shared" si="291"/>
        <v>0.35693406950308543</v>
      </c>
      <c r="N531" s="2">
        <f t="shared" si="301"/>
        <v>9.1912958752841833E-2</v>
      </c>
      <c r="O531" s="2">
        <f t="shared" si="302"/>
        <v>0.45209483598570971</v>
      </c>
      <c r="Q531" s="1">
        <v>305</v>
      </c>
      <c r="R531" s="1">
        <v>1099</v>
      </c>
      <c r="S531" s="1">
        <v>283</v>
      </c>
      <c r="T531" s="1">
        <v>1344</v>
      </c>
      <c r="U531" s="1">
        <v>28</v>
      </c>
      <c r="AC531" s="1">
        <v>20</v>
      </c>
      <c r="AI531" s="7">
        <f t="shared" si="292"/>
        <v>1</v>
      </c>
      <c r="AJ531" s="7">
        <f t="shared" si="293"/>
        <v>5</v>
      </c>
      <c r="AK531" s="7">
        <f t="shared" si="294"/>
        <v>0</v>
      </c>
      <c r="AL531" s="7">
        <f t="shared" si="295"/>
        <v>0</v>
      </c>
      <c r="AM531" s="2">
        <f t="shared" si="296"/>
        <v>0.43650535888275416</v>
      </c>
      <c r="AN531" s="2">
        <f t="shared" si="297"/>
        <v>9.0938616433907105E-3</v>
      </c>
      <c r="AO531" s="2">
        <f t="shared" si="298"/>
        <v>0</v>
      </c>
      <c r="AP531" s="2">
        <f t="shared" si="299"/>
        <v>0</v>
      </c>
      <c r="AR531" t="str">
        <f t="shared" si="303"/>
        <v>Macoupin</v>
      </c>
      <c r="AS531" t="s">
        <v>195</v>
      </c>
      <c r="AV531" s="91">
        <v>17</v>
      </c>
      <c r="AW531" s="93">
        <v>117</v>
      </c>
      <c r="AX531" s="99">
        <f t="shared" si="300"/>
        <v>17117</v>
      </c>
      <c r="AZ531" s="7" t="s">
        <v>3053</v>
      </c>
      <c r="BA531" t="s">
        <v>3290</v>
      </c>
    </row>
    <row r="532" spans="1:53" hidden="1" outlineLevel="1">
      <c r="A532" t="s">
        <v>1421</v>
      </c>
      <c r="B532" t="s">
        <v>195</v>
      </c>
      <c r="C532" s="1">
        <f t="shared" si="272"/>
        <v>18607</v>
      </c>
      <c r="D532" s="7">
        <f>IF(P532&gt;0,RANK(P532,(P532:R532,S532:AG532)),0)</f>
        <v>0</v>
      </c>
      <c r="E532" s="7">
        <f>IF(Q532&gt;0,RANK(Q532,(P532:R532,S532:AG532)),0)</f>
        <v>4</v>
      </c>
      <c r="F532" s="7">
        <f>IF(R532&gt;0,RANK(R532,(P532:R532,S532:AG532)),0)</f>
        <v>2</v>
      </c>
      <c r="G532" s="7">
        <f>IF(S532&gt;0,RANK(S532,(P532:R532,S532:AG532)),0)</f>
        <v>3</v>
      </c>
      <c r="H532" s="48">
        <f t="shared" si="273"/>
        <v>816</v>
      </c>
      <c r="I532" s="163">
        <f t="shared" si="274"/>
        <v>4.3854463373999029E-2</v>
      </c>
      <c r="J532" s="2"/>
      <c r="K532" s="2">
        <f t="shared" si="275"/>
        <v>0</v>
      </c>
      <c r="L532" s="2">
        <f t="shared" si="290"/>
        <v>8.8246358897189237E-2</v>
      </c>
      <c r="M532" s="2">
        <f t="shared" si="291"/>
        <v>0.38071693448702099</v>
      </c>
      <c r="N532" s="2">
        <f t="shared" si="301"/>
        <v>9.7543935078196378E-2</v>
      </c>
      <c r="O532" s="2">
        <f t="shared" si="302"/>
        <v>0.43349277153759336</v>
      </c>
      <c r="Q532" s="1">
        <v>1642</v>
      </c>
      <c r="R532" s="1">
        <v>7084</v>
      </c>
      <c r="S532" s="1">
        <v>1815</v>
      </c>
      <c r="T532" s="1">
        <v>7900</v>
      </c>
      <c r="U532" s="1">
        <v>114</v>
      </c>
      <c r="AC532" s="1">
        <v>52</v>
      </c>
      <c r="AI532" s="7">
        <f t="shared" si="292"/>
        <v>1</v>
      </c>
      <c r="AJ532" s="7">
        <f t="shared" si="293"/>
        <v>5</v>
      </c>
      <c r="AK532" s="7">
        <f t="shared" si="294"/>
        <v>0</v>
      </c>
      <c r="AL532" s="7">
        <f t="shared" si="295"/>
        <v>0</v>
      </c>
      <c r="AM532" s="2">
        <f t="shared" si="296"/>
        <v>0.42457139786102005</v>
      </c>
      <c r="AN532" s="2">
        <f t="shared" si="297"/>
        <v>6.1267265007792764E-3</v>
      </c>
      <c r="AO532" s="2">
        <f t="shared" si="298"/>
        <v>0</v>
      </c>
      <c r="AP532" s="2">
        <f t="shared" si="299"/>
        <v>0</v>
      </c>
      <c r="AR532" t="str">
        <f t="shared" si="303"/>
        <v>Madison</v>
      </c>
      <c r="AS532" t="s">
        <v>195</v>
      </c>
      <c r="AV532" s="91">
        <v>17</v>
      </c>
      <c r="AW532" s="93">
        <v>119</v>
      </c>
      <c r="AX532" s="99">
        <f t="shared" si="300"/>
        <v>17119</v>
      </c>
      <c r="AZ532" s="7" t="s">
        <v>3053</v>
      </c>
      <c r="BA532" t="s">
        <v>3290</v>
      </c>
    </row>
    <row r="533" spans="1:53" hidden="1" outlineLevel="1">
      <c r="A533" t="s">
        <v>1322</v>
      </c>
      <c r="B533" t="s">
        <v>195</v>
      </c>
      <c r="C533" s="1">
        <f t="shared" si="272"/>
        <v>2770</v>
      </c>
      <c r="D533" s="7">
        <f>IF(P533&gt;0,RANK(P533,(P533:R533,S533:AG533)),0)</f>
        <v>0</v>
      </c>
      <c r="E533" s="7">
        <f>IF(Q533&gt;0,RANK(Q533,(P533:R533,S533:AG533)),0)</f>
        <v>3</v>
      </c>
      <c r="F533" s="7">
        <f>IF(R533&gt;0,RANK(R533,(P533:R533,S533:AG533)),0)</f>
        <v>2</v>
      </c>
      <c r="G533" s="7">
        <f>IF(S533&gt;0,RANK(S533,(P533:R533,S533:AG533)),0)</f>
        <v>4</v>
      </c>
      <c r="H533" s="48">
        <f t="shared" si="273"/>
        <v>443</v>
      </c>
      <c r="I533" s="163">
        <f t="shared" si="274"/>
        <v>0.15992779783393501</v>
      </c>
      <c r="J533" s="2"/>
      <c r="K533" s="2">
        <f t="shared" si="275"/>
        <v>0</v>
      </c>
      <c r="L533" s="2">
        <f t="shared" si="290"/>
        <v>9.1696750902527074E-2</v>
      </c>
      <c r="M533" s="2">
        <f t="shared" si="291"/>
        <v>0.32888086642599279</v>
      </c>
      <c r="N533" s="2">
        <f t="shared" si="301"/>
        <v>8.0866425992779781E-2</v>
      </c>
      <c r="O533" s="2">
        <f t="shared" si="302"/>
        <v>0.4985559566787004</v>
      </c>
      <c r="Q533" s="1">
        <v>254</v>
      </c>
      <c r="R533" s="1">
        <v>911</v>
      </c>
      <c r="S533" s="1">
        <v>224</v>
      </c>
      <c r="T533" s="1">
        <v>1354</v>
      </c>
      <c r="U533" s="1">
        <v>21</v>
      </c>
      <c r="AC533" s="1">
        <v>6</v>
      </c>
      <c r="AI533" s="7">
        <f t="shared" si="292"/>
        <v>1</v>
      </c>
      <c r="AJ533" s="7">
        <f t="shared" si="293"/>
        <v>5</v>
      </c>
      <c r="AK533" s="7">
        <f t="shared" si="294"/>
        <v>0</v>
      </c>
      <c r="AL533" s="7">
        <f t="shared" si="295"/>
        <v>0</v>
      </c>
      <c r="AM533" s="2">
        <f t="shared" si="296"/>
        <v>0.48880866425992781</v>
      </c>
      <c r="AN533" s="2">
        <f t="shared" si="297"/>
        <v>7.5812274368231049E-3</v>
      </c>
      <c r="AO533" s="2">
        <f t="shared" si="298"/>
        <v>0</v>
      </c>
      <c r="AP533" s="2">
        <f t="shared" si="299"/>
        <v>0</v>
      </c>
      <c r="AR533" t="str">
        <f t="shared" si="303"/>
        <v>Marion</v>
      </c>
      <c r="AS533" t="s">
        <v>195</v>
      </c>
      <c r="AV533" s="91">
        <v>17</v>
      </c>
      <c r="AW533" s="93">
        <v>121</v>
      </c>
      <c r="AX533" s="99">
        <f t="shared" si="300"/>
        <v>17121</v>
      </c>
      <c r="AZ533" s="7" t="s">
        <v>3053</v>
      </c>
      <c r="BA533" t="s">
        <v>3290</v>
      </c>
    </row>
    <row r="534" spans="1:53" hidden="1" outlineLevel="1">
      <c r="A534" t="s">
        <v>1060</v>
      </c>
      <c r="B534" t="s">
        <v>195</v>
      </c>
      <c r="C534" s="1">
        <f t="shared" si="272"/>
        <v>1609</v>
      </c>
      <c r="D534" s="7">
        <f>IF(P534&gt;0,RANK(P534,(P534:R534,S534:AG534)),0)</f>
        <v>0</v>
      </c>
      <c r="E534" s="7">
        <f>IF(Q534&gt;0,RANK(Q534,(P534:R534,S534:AG534)),0)</f>
        <v>3</v>
      </c>
      <c r="F534" s="7">
        <f>IF(R534&gt;0,RANK(R534,(P534:R534,S534:AG534)),0)</f>
        <v>2</v>
      </c>
      <c r="G534" s="7">
        <f>IF(S534&gt;0,RANK(S534,(P534:R534,S534:AG534)),0)</f>
        <v>4</v>
      </c>
      <c r="H534" s="48">
        <f t="shared" si="273"/>
        <v>98</v>
      </c>
      <c r="I534" s="163">
        <f t="shared" si="274"/>
        <v>6.0907395898073334E-2</v>
      </c>
      <c r="J534" s="2"/>
      <c r="K534" s="2">
        <f t="shared" si="275"/>
        <v>0</v>
      </c>
      <c r="L534" s="2">
        <f t="shared" si="290"/>
        <v>8.3281541330018652E-2</v>
      </c>
      <c r="M534" s="2">
        <f t="shared" si="291"/>
        <v>0.38036047234307024</v>
      </c>
      <c r="N534" s="2">
        <f t="shared" si="301"/>
        <v>8.079552517091361E-2</v>
      </c>
      <c r="O534" s="2">
        <f t="shared" si="302"/>
        <v>0.45556246115599752</v>
      </c>
      <c r="Q534" s="1">
        <v>134</v>
      </c>
      <c r="R534" s="1">
        <v>612</v>
      </c>
      <c r="S534" s="1">
        <v>130</v>
      </c>
      <c r="T534" s="1">
        <v>710</v>
      </c>
      <c r="U534" s="1">
        <v>14</v>
      </c>
      <c r="AC534" s="1">
        <v>9</v>
      </c>
      <c r="AI534" s="7">
        <f t="shared" si="292"/>
        <v>1</v>
      </c>
      <c r="AJ534" s="7">
        <f t="shared" si="293"/>
        <v>5</v>
      </c>
      <c r="AK534" s="7">
        <f t="shared" si="294"/>
        <v>0</v>
      </c>
      <c r="AL534" s="7">
        <f t="shared" si="295"/>
        <v>0</v>
      </c>
      <c r="AM534" s="2">
        <f t="shared" si="296"/>
        <v>0.44126786824114356</v>
      </c>
      <c r="AN534" s="2">
        <f t="shared" si="297"/>
        <v>8.7010565568676201E-3</v>
      </c>
      <c r="AO534" s="2">
        <f t="shared" si="298"/>
        <v>0</v>
      </c>
      <c r="AP534" s="2">
        <f t="shared" si="299"/>
        <v>0</v>
      </c>
      <c r="AR534" t="str">
        <f t="shared" si="303"/>
        <v>Marshall</v>
      </c>
      <c r="AS534" t="s">
        <v>195</v>
      </c>
      <c r="AV534" s="91">
        <v>17</v>
      </c>
      <c r="AW534" s="93">
        <v>123</v>
      </c>
      <c r="AX534" s="99">
        <f t="shared" si="300"/>
        <v>17123</v>
      </c>
      <c r="AZ534" s="7" t="s">
        <v>3053</v>
      </c>
      <c r="BA534" t="s">
        <v>3290</v>
      </c>
    </row>
    <row r="535" spans="1:53" hidden="1" outlineLevel="1">
      <c r="A535" t="s">
        <v>1551</v>
      </c>
      <c r="B535" t="s">
        <v>195</v>
      </c>
      <c r="C535" s="1">
        <f t="shared" si="272"/>
        <v>1156</v>
      </c>
      <c r="D535" s="7">
        <f>IF(P535&gt;0,RANK(P535,(P535:R535,S535:AG535)),0)</f>
        <v>0</v>
      </c>
      <c r="E535" s="7">
        <f>IF(Q535&gt;0,RANK(Q535,(P535:R535,S535:AG535)),0)</f>
        <v>3</v>
      </c>
      <c r="F535" s="7">
        <f>IF(R535&gt;0,RANK(R535,(P535:R535,S535:AG535)),0)</f>
        <v>2</v>
      </c>
      <c r="G535" s="7">
        <f>IF(S535&gt;0,RANK(S535,(P535:R535,S535:AG535)),0)</f>
        <v>4</v>
      </c>
      <c r="H535" s="48">
        <f t="shared" si="273"/>
        <v>32</v>
      </c>
      <c r="I535" s="163">
        <f t="shared" si="274"/>
        <v>2.768166089965398E-2</v>
      </c>
      <c r="J535" s="2"/>
      <c r="K535" s="2">
        <f t="shared" si="275"/>
        <v>0</v>
      </c>
      <c r="L535" s="2">
        <f t="shared" si="290"/>
        <v>0.10726643598615918</v>
      </c>
      <c r="M535" s="2">
        <f t="shared" si="291"/>
        <v>0.39100346020761245</v>
      </c>
      <c r="N535" s="2">
        <f t="shared" si="301"/>
        <v>7.0934256055363326E-2</v>
      </c>
      <c r="O535" s="2">
        <f t="shared" si="302"/>
        <v>0.4307958477508651</v>
      </c>
      <c r="Q535" s="1">
        <v>124</v>
      </c>
      <c r="R535" s="1">
        <v>452</v>
      </c>
      <c r="S535" s="1">
        <v>82</v>
      </c>
      <c r="T535" s="1">
        <v>484</v>
      </c>
      <c r="U535" s="1">
        <v>9</v>
      </c>
      <c r="AC535" s="1">
        <v>5</v>
      </c>
      <c r="AI535" s="7">
        <f t="shared" si="292"/>
        <v>1</v>
      </c>
      <c r="AJ535" s="7">
        <f t="shared" si="293"/>
        <v>5</v>
      </c>
      <c r="AK535" s="7">
        <f t="shared" si="294"/>
        <v>0</v>
      </c>
      <c r="AL535" s="7">
        <f t="shared" si="295"/>
        <v>0</v>
      </c>
      <c r="AM535" s="2">
        <f t="shared" si="296"/>
        <v>0.41868512110726641</v>
      </c>
      <c r="AN535" s="2">
        <f t="shared" si="297"/>
        <v>7.7854671280276812E-3</v>
      </c>
      <c r="AO535" s="2">
        <f t="shared" si="298"/>
        <v>0</v>
      </c>
      <c r="AP535" s="2">
        <f t="shared" si="299"/>
        <v>0</v>
      </c>
      <c r="AR535" t="str">
        <f t="shared" si="303"/>
        <v>Mason</v>
      </c>
      <c r="AS535" t="s">
        <v>195</v>
      </c>
      <c r="AV535" s="91">
        <v>17</v>
      </c>
      <c r="AW535" s="93">
        <v>125</v>
      </c>
      <c r="AX535" s="99">
        <f t="shared" si="300"/>
        <v>17125</v>
      </c>
      <c r="AZ535" s="7" t="s">
        <v>3053</v>
      </c>
      <c r="BA535" t="s">
        <v>3290</v>
      </c>
    </row>
    <row r="536" spans="1:53" hidden="1" outlineLevel="1">
      <c r="A536" t="s">
        <v>2650</v>
      </c>
      <c r="B536" t="s">
        <v>195</v>
      </c>
      <c r="C536" s="1">
        <f t="shared" si="272"/>
        <v>1715</v>
      </c>
      <c r="D536" s="7">
        <f>IF(P536&gt;0,RANK(P536,(P536:R536,S536:AG536)),0)</f>
        <v>0</v>
      </c>
      <c r="E536" s="7">
        <f>IF(Q536&gt;0,RANK(Q536,(P536:R536,S536:AG536)),0)</f>
        <v>3</v>
      </c>
      <c r="F536" s="7">
        <f>IF(R536&gt;0,RANK(R536,(P536:R536,S536:AG536)),0)</f>
        <v>2</v>
      </c>
      <c r="G536" s="7">
        <f>IF(S536&gt;0,RANK(S536,(P536:R536,S536:AG536)),0)</f>
        <v>4</v>
      </c>
      <c r="H536" s="48">
        <f t="shared" si="273"/>
        <v>393</v>
      </c>
      <c r="I536" s="163">
        <f t="shared" si="274"/>
        <v>0.22915451895043731</v>
      </c>
      <c r="J536" s="2"/>
      <c r="K536" s="2">
        <f t="shared" si="275"/>
        <v>0</v>
      </c>
      <c r="L536" s="2">
        <f t="shared" si="290"/>
        <v>9.3877551020408165E-2</v>
      </c>
      <c r="M536" s="2">
        <f t="shared" si="291"/>
        <v>0.28979591836734692</v>
      </c>
      <c r="N536" s="2">
        <f t="shared" si="301"/>
        <v>8.4548104956268216E-2</v>
      </c>
      <c r="O536" s="2">
        <f t="shared" si="302"/>
        <v>0.53177842565597677</v>
      </c>
      <c r="Q536" s="1">
        <v>161</v>
      </c>
      <c r="R536" s="1">
        <v>497</v>
      </c>
      <c r="S536" s="1">
        <v>145</v>
      </c>
      <c r="T536" s="1">
        <v>890</v>
      </c>
      <c r="U536" s="1">
        <v>17</v>
      </c>
      <c r="AC536" s="1">
        <v>5</v>
      </c>
      <c r="AI536" s="7">
        <f t="shared" si="292"/>
        <v>1</v>
      </c>
      <c r="AJ536" s="7">
        <f t="shared" si="293"/>
        <v>5</v>
      </c>
      <c r="AK536" s="7">
        <f t="shared" si="294"/>
        <v>0</v>
      </c>
      <c r="AL536" s="7">
        <f t="shared" si="295"/>
        <v>0</v>
      </c>
      <c r="AM536" s="2">
        <f t="shared" si="296"/>
        <v>0.51895043731778423</v>
      </c>
      <c r="AN536" s="2">
        <f t="shared" si="297"/>
        <v>9.9125364431486875E-3</v>
      </c>
      <c r="AO536" s="2">
        <f t="shared" si="298"/>
        <v>0</v>
      </c>
      <c r="AP536" s="2">
        <f t="shared" si="299"/>
        <v>0</v>
      </c>
      <c r="AR536" t="str">
        <f t="shared" si="303"/>
        <v>Massac</v>
      </c>
      <c r="AS536" t="s">
        <v>195</v>
      </c>
      <c r="AV536" s="91">
        <v>17</v>
      </c>
      <c r="AW536" s="93">
        <v>127</v>
      </c>
      <c r="AX536" s="99">
        <f t="shared" si="300"/>
        <v>17127</v>
      </c>
      <c r="AZ536" s="7" t="s">
        <v>3053</v>
      </c>
      <c r="BA536" t="s">
        <v>3290</v>
      </c>
    </row>
    <row r="537" spans="1:53" hidden="1" outlineLevel="1">
      <c r="A537" t="s">
        <v>3011</v>
      </c>
      <c r="B537" t="s">
        <v>195</v>
      </c>
      <c r="C537" s="1">
        <f t="shared" ref="C537:C574" si="304">SUM(P537:AG537)</f>
        <v>1620</v>
      </c>
      <c r="D537" s="7">
        <f>IF(P537&gt;0,RANK(P537,(P537:R537,S537:AG537)),0)</f>
        <v>0</v>
      </c>
      <c r="E537" s="7">
        <f>IF(Q537&gt;0,RANK(Q537,(P537:R537,S537:AG537)),0)</f>
        <v>3</v>
      </c>
      <c r="F537" s="7">
        <f>IF(R537&gt;0,RANK(R537,(P537:R537,S537:AG537)),0)</f>
        <v>1</v>
      </c>
      <c r="G537" s="7">
        <f>IF(S537&gt;0,RANK(S537,(P537:R537,S537:AG537)),0)</f>
        <v>4</v>
      </c>
      <c r="H537" s="48">
        <f t="shared" ref="H537:H574" si="305">MAX(P537:Y537)-LARGE(P537:Y537,2)</f>
        <v>68</v>
      </c>
      <c r="I537" s="163">
        <f t="shared" ref="I537:I574" si="306">H537/C537</f>
        <v>4.1975308641975309E-2</v>
      </c>
      <c r="J537" s="2"/>
      <c r="K537" s="2">
        <f t="shared" ref="K537:K574" si="307">IF($C537=0,"-",P537/$C537)</f>
        <v>0</v>
      </c>
      <c r="L537" s="2">
        <f t="shared" ref="L537:L568" si="308">IF($C537=0,"-",Q537/$C537)</f>
        <v>9.5679012345679007E-2</v>
      </c>
      <c r="M537" s="2">
        <f t="shared" ref="M537:M568" si="309">IF($C537=0,"-",R537/$C537)</f>
        <v>0.42654320987654321</v>
      </c>
      <c r="N537" s="2">
        <f t="shared" si="301"/>
        <v>8.2098765432098764E-2</v>
      </c>
      <c r="O537" s="2">
        <f t="shared" si="302"/>
        <v>0.39567901234567904</v>
      </c>
      <c r="Q537" s="1">
        <v>155</v>
      </c>
      <c r="R537" s="1">
        <v>691</v>
      </c>
      <c r="S537" s="1">
        <v>133</v>
      </c>
      <c r="T537" s="1">
        <v>623</v>
      </c>
      <c r="U537" s="1">
        <v>12</v>
      </c>
      <c r="AC537" s="1">
        <v>6</v>
      </c>
      <c r="AI537" s="7">
        <f t="shared" ref="AI537:AI568" si="310">IF(T537&gt;0,RANK(T537,(P537:Z537)),0)</f>
        <v>2</v>
      </c>
      <c r="AJ537" s="7">
        <f t="shared" ref="AJ537:AJ568" si="311">IF(U537&gt;0,RANK(U537,(P537:Z537)),0)</f>
        <v>5</v>
      </c>
      <c r="AK537" s="7">
        <f t="shared" ref="AK537:AK568" si="312">IF(V537&gt;0,RANK(V537,(P537:Z537)),0)</f>
        <v>0</v>
      </c>
      <c r="AL537" s="7">
        <f t="shared" ref="AL537:AL568" si="313">IF(W537&gt;0,RANK(W537,(P537:Z537)),0)</f>
        <v>0</v>
      </c>
      <c r="AM537" s="2">
        <f t="shared" ref="AM537:AM568" si="314">IF($C537=0,"-",T537/$C537)</f>
        <v>0.38456790123456791</v>
      </c>
      <c r="AN537" s="2">
        <f t="shared" ref="AN537:AN568" si="315">IF($C537=0,"-",U537/$C537)</f>
        <v>7.4074074074074077E-3</v>
      </c>
      <c r="AO537" s="2">
        <f t="shared" ref="AO537:AO568" si="316">IF($C537=0,"-",V537/$C537)</f>
        <v>0</v>
      </c>
      <c r="AP537" s="2">
        <f t="shared" ref="AP537:AP568" si="317">IF($C537=0,"-",W537/$C537)</f>
        <v>0</v>
      </c>
      <c r="AR537" t="str">
        <f t="shared" si="303"/>
        <v>Menard</v>
      </c>
      <c r="AS537" t="s">
        <v>195</v>
      </c>
      <c r="AV537" s="91">
        <v>17</v>
      </c>
      <c r="AW537" s="93">
        <v>129</v>
      </c>
      <c r="AX537" s="99">
        <f t="shared" ref="AX537:AX568" si="318">AV537*1000+AW537</f>
        <v>17129</v>
      </c>
      <c r="AZ537" s="7" t="s">
        <v>3053</v>
      </c>
      <c r="BA537" t="s">
        <v>3290</v>
      </c>
    </row>
    <row r="538" spans="1:53" hidden="1" outlineLevel="1">
      <c r="A538" t="s">
        <v>672</v>
      </c>
      <c r="B538" t="s">
        <v>195</v>
      </c>
      <c r="C538" s="1">
        <f t="shared" si="304"/>
        <v>2091</v>
      </c>
      <c r="D538" s="7">
        <f>IF(P538&gt;0,RANK(P538,(P538:R538,S538:AG538)),0)</f>
        <v>0</v>
      </c>
      <c r="E538" s="7">
        <f>IF(Q538&gt;0,RANK(Q538,(P538:R538,S538:AG538)),0)</f>
        <v>4</v>
      </c>
      <c r="F538" s="7">
        <f>IF(R538&gt;0,RANK(R538,(P538:R538,S538:AG538)),0)</f>
        <v>2</v>
      </c>
      <c r="G538" s="7">
        <f>IF(S538&gt;0,RANK(S538,(P538:R538,S538:AG538)),0)</f>
        <v>3</v>
      </c>
      <c r="H538" s="48">
        <f t="shared" si="305"/>
        <v>537</v>
      </c>
      <c r="I538" s="163">
        <f t="shared" si="306"/>
        <v>0.25681492109038739</v>
      </c>
      <c r="J538" s="2"/>
      <c r="K538" s="2">
        <f t="shared" si="307"/>
        <v>0</v>
      </c>
      <c r="L538" s="2">
        <f t="shared" si="308"/>
        <v>5.7388809182209469E-2</v>
      </c>
      <c r="M538" s="2">
        <f t="shared" si="309"/>
        <v>0.29124820659971307</v>
      </c>
      <c r="N538" s="2">
        <f t="shared" si="301"/>
        <v>9.1343854615016734E-2</v>
      </c>
      <c r="O538" s="2">
        <f t="shared" si="302"/>
        <v>0.56001912960306077</v>
      </c>
      <c r="Q538" s="1">
        <v>120</v>
      </c>
      <c r="R538" s="1">
        <v>609</v>
      </c>
      <c r="S538" s="1">
        <v>191</v>
      </c>
      <c r="T538" s="1">
        <v>1146</v>
      </c>
      <c r="U538" s="1">
        <v>19</v>
      </c>
      <c r="AC538" s="1">
        <v>6</v>
      </c>
      <c r="AI538" s="7">
        <f t="shared" si="310"/>
        <v>1</v>
      </c>
      <c r="AJ538" s="7">
        <f t="shared" si="311"/>
        <v>5</v>
      </c>
      <c r="AK538" s="7">
        <f t="shared" si="312"/>
        <v>0</v>
      </c>
      <c r="AL538" s="7">
        <f t="shared" si="313"/>
        <v>0</v>
      </c>
      <c r="AM538" s="2">
        <f t="shared" si="314"/>
        <v>0.54806312769010046</v>
      </c>
      <c r="AN538" s="2">
        <f t="shared" si="315"/>
        <v>9.0865614538498327E-3</v>
      </c>
      <c r="AO538" s="2">
        <f t="shared" si="316"/>
        <v>0</v>
      </c>
      <c r="AP538" s="2">
        <f t="shared" si="317"/>
        <v>0</v>
      </c>
      <c r="AR538" t="str">
        <f t="shared" si="303"/>
        <v>Mercer</v>
      </c>
      <c r="AS538" t="s">
        <v>195</v>
      </c>
      <c r="AV538" s="91">
        <v>17</v>
      </c>
      <c r="AW538" s="93">
        <v>131</v>
      </c>
      <c r="AX538" s="99">
        <f t="shared" si="318"/>
        <v>17131</v>
      </c>
      <c r="AZ538" s="7" t="s">
        <v>3053</v>
      </c>
      <c r="BA538" t="s">
        <v>3290</v>
      </c>
    </row>
    <row r="539" spans="1:53" hidden="1" outlineLevel="1">
      <c r="A539" t="s">
        <v>350</v>
      </c>
      <c r="B539" t="s">
        <v>195</v>
      </c>
      <c r="C539" s="1">
        <f t="shared" si="304"/>
        <v>3048</v>
      </c>
      <c r="D539" s="7">
        <f>IF(P539&gt;0,RANK(P539,(P539:R539,S539:AG539)),0)</f>
        <v>0</v>
      </c>
      <c r="E539" s="7">
        <f>IF(Q539&gt;0,RANK(Q539,(P539:R539,S539:AG539)),0)</f>
        <v>4</v>
      </c>
      <c r="F539" s="7">
        <f>IF(R539&gt;0,RANK(R539,(P539:R539,S539:AG539)),0)</f>
        <v>2</v>
      </c>
      <c r="G539" s="7">
        <f>IF(S539&gt;0,RANK(S539,(P539:R539,S539:AG539)),0)</f>
        <v>3</v>
      </c>
      <c r="H539" s="48">
        <f t="shared" si="305"/>
        <v>185</v>
      </c>
      <c r="I539" s="163">
        <f t="shared" si="306"/>
        <v>6.0695538057742783E-2</v>
      </c>
      <c r="J539" s="2"/>
      <c r="K539" s="2">
        <f t="shared" si="307"/>
        <v>0</v>
      </c>
      <c r="L539" s="2">
        <f t="shared" si="308"/>
        <v>7.0538057742782156E-2</v>
      </c>
      <c r="M539" s="2">
        <f t="shared" si="309"/>
        <v>0.38976377952755903</v>
      </c>
      <c r="N539" s="2">
        <f t="shared" si="301"/>
        <v>8.3005249343832022E-2</v>
      </c>
      <c r="O539" s="2">
        <f t="shared" si="302"/>
        <v>0.45669291338582685</v>
      </c>
      <c r="Q539" s="1">
        <v>215</v>
      </c>
      <c r="R539" s="1">
        <v>1188</v>
      </c>
      <c r="S539" s="1">
        <v>253</v>
      </c>
      <c r="T539" s="1">
        <v>1373</v>
      </c>
      <c r="U539" s="1">
        <v>12</v>
      </c>
      <c r="AC539" s="1">
        <v>7</v>
      </c>
      <c r="AI539" s="7">
        <f t="shared" si="310"/>
        <v>1</v>
      </c>
      <c r="AJ539" s="7">
        <f t="shared" si="311"/>
        <v>5</v>
      </c>
      <c r="AK539" s="7">
        <f t="shared" si="312"/>
        <v>0</v>
      </c>
      <c r="AL539" s="7">
        <f t="shared" si="313"/>
        <v>0</v>
      </c>
      <c r="AM539" s="2">
        <f t="shared" si="314"/>
        <v>0.45045931758530183</v>
      </c>
      <c r="AN539" s="2">
        <f t="shared" si="315"/>
        <v>3.937007874015748E-3</v>
      </c>
      <c r="AO539" s="2">
        <f t="shared" si="316"/>
        <v>0</v>
      </c>
      <c r="AP539" s="2">
        <f t="shared" si="317"/>
        <v>0</v>
      </c>
      <c r="AR539" t="str">
        <f t="shared" si="303"/>
        <v>Monroe</v>
      </c>
      <c r="AS539" t="s">
        <v>195</v>
      </c>
      <c r="AV539" s="91">
        <v>17</v>
      </c>
      <c r="AW539" s="93">
        <v>133</v>
      </c>
      <c r="AX539" s="99">
        <f t="shared" si="318"/>
        <v>17133</v>
      </c>
      <c r="AZ539" s="7" t="s">
        <v>3053</v>
      </c>
      <c r="BA539" t="s">
        <v>3290</v>
      </c>
    </row>
    <row r="540" spans="1:53" hidden="1" outlineLevel="1">
      <c r="A540" t="s">
        <v>402</v>
      </c>
      <c r="B540" t="s">
        <v>195</v>
      </c>
      <c r="C540" s="1">
        <f t="shared" si="304"/>
        <v>2228</v>
      </c>
      <c r="D540" s="7">
        <f>IF(P540&gt;0,RANK(P540,(P540:R540,S540:AG540)),0)</f>
        <v>0</v>
      </c>
      <c r="E540" s="7">
        <f>IF(Q540&gt;0,RANK(Q540,(P540:R540,S540:AG540)),0)</f>
        <v>3</v>
      </c>
      <c r="F540" s="7">
        <f>IF(R540&gt;0,RANK(R540,(P540:R540,S540:AG540)),0)</f>
        <v>2</v>
      </c>
      <c r="G540" s="7">
        <f>IF(S540&gt;0,RANK(S540,(P540:R540,S540:AG540)),0)</f>
        <v>4</v>
      </c>
      <c r="H540" s="48">
        <f t="shared" si="305"/>
        <v>313</v>
      </c>
      <c r="I540" s="163">
        <f t="shared" si="306"/>
        <v>0.14048473967684022</v>
      </c>
      <c r="J540" s="2"/>
      <c r="K540" s="2">
        <f t="shared" si="307"/>
        <v>0</v>
      </c>
      <c r="L540" s="2">
        <f t="shared" si="308"/>
        <v>0.10457809694793536</v>
      </c>
      <c r="M540" s="2">
        <f t="shared" si="309"/>
        <v>0.32630161579892281</v>
      </c>
      <c r="N540" s="2">
        <f t="shared" si="301"/>
        <v>9.0664272890484746E-2</v>
      </c>
      <c r="O540" s="2">
        <f t="shared" si="302"/>
        <v>0.47845601436265706</v>
      </c>
      <c r="Q540" s="1">
        <v>233</v>
      </c>
      <c r="R540" s="1">
        <v>727</v>
      </c>
      <c r="S540" s="1">
        <v>202</v>
      </c>
      <c r="T540" s="1">
        <v>1040</v>
      </c>
      <c r="U540" s="1">
        <v>21</v>
      </c>
      <c r="AC540" s="1">
        <v>5</v>
      </c>
      <c r="AI540" s="7">
        <f t="shared" si="310"/>
        <v>1</v>
      </c>
      <c r="AJ540" s="7">
        <f t="shared" si="311"/>
        <v>5</v>
      </c>
      <c r="AK540" s="7">
        <f t="shared" si="312"/>
        <v>0</v>
      </c>
      <c r="AL540" s="7">
        <f t="shared" si="313"/>
        <v>0</v>
      </c>
      <c r="AM540" s="2">
        <f t="shared" si="314"/>
        <v>0.46678635547576303</v>
      </c>
      <c r="AN540" s="2">
        <f t="shared" si="315"/>
        <v>9.4254937163375224E-3</v>
      </c>
      <c r="AO540" s="2">
        <f t="shared" si="316"/>
        <v>0</v>
      </c>
      <c r="AP540" s="2">
        <f t="shared" si="317"/>
        <v>0</v>
      </c>
      <c r="AR540" t="str">
        <f t="shared" si="303"/>
        <v>Montgomery</v>
      </c>
      <c r="AS540" t="s">
        <v>195</v>
      </c>
      <c r="AV540" s="91">
        <v>17</v>
      </c>
      <c r="AW540" s="93">
        <v>135</v>
      </c>
      <c r="AX540" s="99">
        <f t="shared" si="318"/>
        <v>17135</v>
      </c>
      <c r="AZ540" s="7" t="s">
        <v>3053</v>
      </c>
      <c r="BA540" t="s">
        <v>3290</v>
      </c>
    </row>
    <row r="541" spans="1:53" hidden="1" outlineLevel="1">
      <c r="A541" t="s">
        <v>374</v>
      </c>
      <c r="B541" t="s">
        <v>195</v>
      </c>
      <c r="C541" s="1">
        <f t="shared" si="304"/>
        <v>4380</v>
      </c>
      <c r="D541" s="7">
        <f>IF(P541&gt;0,RANK(P541,(P541:R541,S541:AG541)),0)</f>
        <v>0</v>
      </c>
      <c r="E541" s="7">
        <f>IF(Q541&gt;0,RANK(Q541,(P541:R541,S541:AG541)),0)</f>
        <v>4</v>
      </c>
      <c r="F541" s="7">
        <f>IF(R541&gt;0,RANK(R541,(P541:R541,S541:AG541)),0)</f>
        <v>1</v>
      </c>
      <c r="G541" s="7">
        <f>IF(S541&gt;0,RANK(S541,(P541:R541,S541:AG541)),0)</f>
        <v>3</v>
      </c>
      <c r="H541" s="48">
        <f t="shared" si="305"/>
        <v>332</v>
      </c>
      <c r="I541" s="163">
        <f t="shared" si="306"/>
        <v>7.5799086757990866E-2</v>
      </c>
      <c r="J541" s="2"/>
      <c r="K541" s="2">
        <f t="shared" si="307"/>
        <v>0</v>
      </c>
      <c r="L541" s="2">
        <f t="shared" si="308"/>
        <v>9.7031963470319629E-2</v>
      </c>
      <c r="M541" s="2">
        <f t="shared" si="309"/>
        <v>0.4214611872146119</v>
      </c>
      <c r="N541" s="2">
        <f t="shared" si="301"/>
        <v>0.11940639269406393</v>
      </c>
      <c r="O541" s="2">
        <f t="shared" si="302"/>
        <v>0.36210045662100454</v>
      </c>
      <c r="Q541" s="1">
        <v>425</v>
      </c>
      <c r="R541" s="1">
        <v>1846</v>
      </c>
      <c r="S541" s="1">
        <v>523</v>
      </c>
      <c r="T541" s="1">
        <v>1514</v>
      </c>
      <c r="U541" s="1">
        <v>47</v>
      </c>
      <c r="AC541" s="1">
        <v>25</v>
      </c>
      <c r="AI541" s="7">
        <f t="shared" si="310"/>
        <v>2</v>
      </c>
      <c r="AJ541" s="7">
        <f t="shared" si="311"/>
        <v>5</v>
      </c>
      <c r="AK541" s="7">
        <f t="shared" si="312"/>
        <v>0</v>
      </c>
      <c r="AL541" s="7">
        <f t="shared" si="313"/>
        <v>0</v>
      </c>
      <c r="AM541" s="2">
        <f t="shared" si="314"/>
        <v>0.34566210045662099</v>
      </c>
      <c r="AN541" s="2">
        <f t="shared" si="315"/>
        <v>1.0730593607305937E-2</v>
      </c>
      <c r="AO541" s="2">
        <f t="shared" si="316"/>
        <v>0</v>
      </c>
      <c r="AP541" s="2">
        <f t="shared" si="317"/>
        <v>0</v>
      </c>
      <c r="AR541" t="str">
        <f t="shared" si="303"/>
        <v>Morgan</v>
      </c>
      <c r="AS541" t="s">
        <v>195</v>
      </c>
      <c r="AV541" s="91">
        <v>17</v>
      </c>
      <c r="AW541" s="93">
        <v>137</v>
      </c>
      <c r="AX541" s="99">
        <f t="shared" si="318"/>
        <v>17137</v>
      </c>
      <c r="AZ541" s="7" t="s">
        <v>3053</v>
      </c>
      <c r="BA541" t="s">
        <v>3290</v>
      </c>
    </row>
    <row r="542" spans="1:53" hidden="1" outlineLevel="1">
      <c r="A542" t="s">
        <v>1128</v>
      </c>
      <c r="B542" t="s">
        <v>195</v>
      </c>
      <c r="C542" s="1">
        <f t="shared" si="304"/>
        <v>1648</v>
      </c>
      <c r="D542" s="7">
        <f>IF(P542&gt;0,RANK(P542,(P542:R542,S542:AG542)),0)</f>
        <v>0</v>
      </c>
      <c r="E542" s="7">
        <f>IF(Q542&gt;0,RANK(Q542,(P542:R542,S542:AG542)),0)</f>
        <v>4</v>
      </c>
      <c r="F542" s="7">
        <f>IF(R542&gt;0,RANK(R542,(P542:R542,S542:AG542)),0)</f>
        <v>2</v>
      </c>
      <c r="G542" s="7">
        <f>IF(S542&gt;0,RANK(S542,(P542:R542,S542:AG542)),0)</f>
        <v>3</v>
      </c>
      <c r="H542" s="48">
        <f t="shared" si="305"/>
        <v>101</v>
      </c>
      <c r="I542" s="163">
        <f t="shared" si="306"/>
        <v>6.1286407766990292E-2</v>
      </c>
      <c r="J542" s="2"/>
      <c r="K542" s="2">
        <f t="shared" si="307"/>
        <v>0</v>
      </c>
      <c r="L542" s="2">
        <f t="shared" si="308"/>
        <v>0.10800970873786407</v>
      </c>
      <c r="M542" s="2">
        <f t="shared" si="309"/>
        <v>0.34708737864077671</v>
      </c>
      <c r="N542" s="2">
        <f t="shared" si="301"/>
        <v>0.11893203883495146</v>
      </c>
      <c r="O542" s="2">
        <f t="shared" si="302"/>
        <v>0.42597087378640769</v>
      </c>
      <c r="Q542" s="1">
        <v>178</v>
      </c>
      <c r="R542" s="1">
        <v>572</v>
      </c>
      <c r="S542" s="1">
        <v>196</v>
      </c>
      <c r="T542" s="1">
        <v>673</v>
      </c>
      <c r="U542" s="1">
        <v>22</v>
      </c>
      <c r="AC542" s="1">
        <v>7</v>
      </c>
      <c r="AI542" s="7">
        <f t="shared" si="310"/>
        <v>1</v>
      </c>
      <c r="AJ542" s="7">
        <f t="shared" si="311"/>
        <v>5</v>
      </c>
      <c r="AK542" s="7">
        <f t="shared" si="312"/>
        <v>0</v>
      </c>
      <c r="AL542" s="7">
        <f t="shared" si="313"/>
        <v>0</v>
      </c>
      <c r="AM542" s="2">
        <f t="shared" si="314"/>
        <v>0.408373786407767</v>
      </c>
      <c r="AN542" s="2">
        <f t="shared" si="315"/>
        <v>1.3349514563106795E-2</v>
      </c>
      <c r="AO542" s="2">
        <f t="shared" si="316"/>
        <v>0</v>
      </c>
      <c r="AP542" s="2">
        <f t="shared" si="317"/>
        <v>0</v>
      </c>
      <c r="AR542" t="str">
        <f t="shared" si="303"/>
        <v>Moultrie</v>
      </c>
      <c r="AS542" t="s">
        <v>195</v>
      </c>
      <c r="AV542" s="91">
        <v>17</v>
      </c>
      <c r="AW542" s="93">
        <v>139</v>
      </c>
      <c r="AX542" s="99">
        <f t="shared" si="318"/>
        <v>17139</v>
      </c>
      <c r="AZ542" s="7" t="s">
        <v>3053</v>
      </c>
      <c r="BA542" t="s">
        <v>3290</v>
      </c>
    </row>
    <row r="543" spans="1:53" hidden="1" outlineLevel="1">
      <c r="A543" t="s">
        <v>917</v>
      </c>
      <c r="B543" t="s">
        <v>195</v>
      </c>
      <c r="C543" s="1">
        <f t="shared" si="304"/>
        <v>8720</v>
      </c>
      <c r="D543" s="7">
        <f>IF(P543&gt;0,RANK(P543,(P543:R543,S543:AG543)),0)</f>
        <v>0</v>
      </c>
      <c r="E543" s="7">
        <f>IF(Q543&gt;0,RANK(Q543,(P543:R543,S543:AG543)),0)</f>
        <v>4</v>
      </c>
      <c r="F543" s="7">
        <f>IF(R543&gt;0,RANK(R543,(P543:R543,S543:AG543)),0)</f>
        <v>2</v>
      </c>
      <c r="G543" s="7">
        <f>IF(S543&gt;0,RANK(S543,(P543:R543,S543:AG543)),0)</f>
        <v>3</v>
      </c>
      <c r="H543" s="48">
        <f t="shared" si="305"/>
        <v>415</v>
      </c>
      <c r="I543" s="163">
        <f t="shared" si="306"/>
        <v>4.7591743119266054E-2</v>
      </c>
      <c r="J543" s="2"/>
      <c r="K543" s="2">
        <f t="shared" si="307"/>
        <v>0</v>
      </c>
      <c r="L543" s="2">
        <f t="shared" si="308"/>
        <v>8.4518348623853212E-2</v>
      </c>
      <c r="M543" s="2">
        <f t="shared" si="309"/>
        <v>0.37454128440366974</v>
      </c>
      <c r="N543" s="2">
        <f t="shared" si="301"/>
        <v>0.10263761467889908</v>
      </c>
      <c r="O543" s="2">
        <f t="shared" si="302"/>
        <v>0.43830275229357796</v>
      </c>
      <c r="Q543" s="1">
        <v>737</v>
      </c>
      <c r="R543" s="1">
        <v>3266</v>
      </c>
      <c r="S543" s="1">
        <v>895</v>
      </c>
      <c r="T543" s="1">
        <v>3681</v>
      </c>
      <c r="U543" s="1">
        <v>86</v>
      </c>
      <c r="AC543" s="1">
        <v>55</v>
      </c>
      <c r="AI543" s="7">
        <f t="shared" si="310"/>
        <v>1</v>
      </c>
      <c r="AJ543" s="7">
        <f t="shared" si="311"/>
        <v>5</v>
      </c>
      <c r="AK543" s="7">
        <f t="shared" si="312"/>
        <v>0</v>
      </c>
      <c r="AL543" s="7">
        <f t="shared" si="313"/>
        <v>0</v>
      </c>
      <c r="AM543" s="2">
        <f t="shared" si="314"/>
        <v>0.4221330275229358</v>
      </c>
      <c r="AN543" s="2">
        <f t="shared" si="315"/>
        <v>9.862385321100918E-3</v>
      </c>
      <c r="AO543" s="2">
        <f t="shared" si="316"/>
        <v>0</v>
      </c>
      <c r="AP543" s="2">
        <f t="shared" si="317"/>
        <v>0</v>
      </c>
      <c r="AR543" t="str">
        <f t="shared" si="303"/>
        <v>Ogle</v>
      </c>
      <c r="AS543" t="s">
        <v>195</v>
      </c>
      <c r="AV543" s="91">
        <v>17</v>
      </c>
      <c r="AW543" s="93">
        <v>141</v>
      </c>
      <c r="AX543" s="99">
        <f t="shared" si="318"/>
        <v>17141</v>
      </c>
      <c r="AZ543" s="7" t="s">
        <v>3053</v>
      </c>
      <c r="BA543" t="s">
        <v>3290</v>
      </c>
    </row>
    <row r="544" spans="1:53" hidden="1" outlineLevel="1">
      <c r="A544" t="s">
        <v>231</v>
      </c>
      <c r="B544" t="s">
        <v>195</v>
      </c>
      <c r="C544" s="1">
        <f t="shared" si="304"/>
        <v>16411</v>
      </c>
      <c r="D544" s="7">
        <f>IF(P544&gt;0,RANK(P544,(P544:R544,S544:AG544)),0)</f>
        <v>0</v>
      </c>
      <c r="E544" s="7">
        <f>IF(Q544&gt;0,RANK(Q544,(P544:R544,S544:AG544)),0)</f>
        <v>3</v>
      </c>
      <c r="F544" s="7">
        <f>IF(R544&gt;0,RANK(R544,(P544:R544,S544:AG544)),0)</f>
        <v>1</v>
      </c>
      <c r="G544" s="7">
        <f>IF(S544&gt;0,RANK(S544,(P544:R544,S544:AG544)),0)</f>
        <v>4</v>
      </c>
      <c r="H544" s="48">
        <f t="shared" si="305"/>
        <v>1503</v>
      </c>
      <c r="I544" s="163">
        <f t="shared" si="306"/>
        <v>9.1584912558649686E-2</v>
      </c>
      <c r="J544" s="2"/>
      <c r="K544" s="2">
        <f t="shared" si="307"/>
        <v>0</v>
      </c>
      <c r="L544" s="2">
        <f t="shared" si="308"/>
        <v>8.0921333252087016E-2</v>
      </c>
      <c r="M544" s="2">
        <f t="shared" si="309"/>
        <v>0.46615075254402533</v>
      </c>
      <c r="N544" s="2">
        <f t="shared" si="301"/>
        <v>7.1720187678995795E-2</v>
      </c>
      <c r="O544" s="2">
        <f t="shared" si="302"/>
        <v>0.38120772652489182</v>
      </c>
      <c r="Q544" s="1">
        <v>1328</v>
      </c>
      <c r="R544" s="1">
        <v>7650</v>
      </c>
      <c r="S544" s="1">
        <v>1177</v>
      </c>
      <c r="T544" s="1">
        <v>6147</v>
      </c>
      <c r="U544" s="1">
        <v>63</v>
      </c>
      <c r="AC544" s="1">
        <v>46</v>
      </c>
      <c r="AI544" s="7">
        <f t="shared" si="310"/>
        <v>2</v>
      </c>
      <c r="AJ544" s="7">
        <f t="shared" si="311"/>
        <v>5</v>
      </c>
      <c r="AK544" s="7">
        <f t="shared" si="312"/>
        <v>0</v>
      </c>
      <c r="AL544" s="7">
        <f t="shared" si="313"/>
        <v>0</v>
      </c>
      <c r="AM544" s="2">
        <f t="shared" si="314"/>
        <v>0.37456583998537568</v>
      </c>
      <c r="AN544" s="2">
        <f t="shared" si="315"/>
        <v>3.8388885503625619E-3</v>
      </c>
      <c r="AO544" s="2">
        <f t="shared" si="316"/>
        <v>0</v>
      </c>
      <c r="AP544" s="2">
        <f t="shared" si="317"/>
        <v>0</v>
      </c>
      <c r="AR544" t="str">
        <f t="shared" si="303"/>
        <v>Peoria</v>
      </c>
      <c r="AS544" t="s">
        <v>195</v>
      </c>
      <c r="AV544" s="91">
        <v>17</v>
      </c>
      <c r="AW544" s="93">
        <v>143</v>
      </c>
      <c r="AX544" s="99">
        <f t="shared" si="318"/>
        <v>17143</v>
      </c>
      <c r="AZ544" s="7" t="s">
        <v>3053</v>
      </c>
      <c r="BA544" t="s">
        <v>3290</v>
      </c>
    </row>
    <row r="545" spans="1:53" hidden="1" outlineLevel="1">
      <c r="A545" t="s">
        <v>155</v>
      </c>
      <c r="B545" t="s">
        <v>195</v>
      </c>
      <c r="C545" s="1">
        <f t="shared" si="304"/>
        <v>1559</v>
      </c>
      <c r="D545" s="7">
        <f>IF(P545&gt;0,RANK(P545,(P545:R545,S545:AG545)),0)</f>
        <v>0</v>
      </c>
      <c r="E545" s="7">
        <f>IF(Q545&gt;0,RANK(Q545,(P545:R545,S545:AG545)),0)</f>
        <v>3</v>
      </c>
      <c r="F545" s="7">
        <f>IF(R545&gt;0,RANK(R545,(P545:R545,S545:AG545)),0)</f>
        <v>2</v>
      </c>
      <c r="G545" s="7">
        <f>IF(S545&gt;0,RANK(S545,(P545:R545,S545:AG545)),0)</f>
        <v>4</v>
      </c>
      <c r="H545" s="48">
        <f t="shared" si="305"/>
        <v>452</v>
      </c>
      <c r="I545" s="163">
        <f t="shared" si="306"/>
        <v>0.28992944194996795</v>
      </c>
      <c r="J545" s="2"/>
      <c r="K545" s="2">
        <f t="shared" si="307"/>
        <v>0</v>
      </c>
      <c r="L545" s="2">
        <f t="shared" si="308"/>
        <v>8.4028223220012827E-2</v>
      </c>
      <c r="M545" s="2">
        <f t="shared" si="309"/>
        <v>0.27966645285439384</v>
      </c>
      <c r="N545" s="2">
        <f t="shared" si="301"/>
        <v>5.644644002565747E-2</v>
      </c>
      <c r="O545" s="2">
        <f t="shared" si="302"/>
        <v>0.5798588838999359</v>
      </c>
      <c r="Q545" s="1">
        <v>131</v>
      </c>
      <c r="R545" s="1">
        <v>436</v>
      </c>
      <c r="S545" s="1">
        <v>88</v>
      </c>
      <c r="T545" s="1">
        <v>888</v>
      </c>
      <c r="U545" s="1">
        <v>13</v>
      </c>
      <c r="AC545" s="1">
        <v>3</v>
      </c>
      <c r="AI545" s="7">
        <f t="shared" si="310"/>
        <v>1</v>
      </c>
      <c r="AJ545" s="7">
        <f t="shared" si="311"/>
        <v>5</v>
      </c>
      <c r="AK545" s="7">
        <f t="shared" si="312"/>
        <v>0</v>
      </c>
      <c r="AL545" s="7">
        <f t="shared" si="313"/>
        <v>0</v>
      </c>
      <c r="AM545" s="2">
        <f t="shared" si="314"/>
        <v>0.56959589480436179</v>
      </c>
      <c r="AN545" s="2">
        <f t="shared" si="315"/>
        <v>8.3386786401539442E-3</v>
      </c>
      <c r="AO545" s="2">
        <f t="shared" si="316"/>
        <v>0</v>
      </c>
      <c r="AP545" s="2">
        <f t="shared" si="317"/>
        <v>0</v>
      </c>
      <c r="AR545" t="str">
        <f t="shared" si="303"/>
        <v>Perry</v>
      </c>
      <c r="AS545" t="s">
        <v>195</v>
      </c>
      <c r="AV545" s="91">
        <v>17</v>
      </c>
      <c r="AW545" s="93">
        <v>145</v>
      </c>
      <c r="AX545" s="99">
        <f t="shared" si="318"/>
        <v>17145</v>
      </c>
      <c r="AZ545" s="7" t="s">
        <v>3053</v>
      </c>
      <c r="BA545" t="s">
        <v>3290</v>
      </c>
    </row>
    <row r="546" spans="1:53" hidden="1" outlineLevel="1">
      <c r="A546" t="s">
        <v>586</v>
      </c>
      <c r="B546" t="s">
        <v>195</v>
      </c>
      <c r="C546" s="1">
        <f t="shared" si="304"/>
        <v>3034</v>
      </c>
      <c r="D546" s="7">
        <f>IF(P546&gt;0,RANK(P546,(P546:R546,S546:AG546)),0)</f>
        <v>0</v>
      </c>
      <c r="E546" s="7">
        <f>IF(Q546&gt;0,RANK(Q546,(P546:R546,S546:AG546)),0)</f>
        <v>4</v>
      </c>
      <c r="F546" s="7">
        <f>IF(R546&gt;0,RANK(R546,(P546:R546,S546:AG546)),0)</f>
        <v>1</v>
      </c>
      <c r="G546" s="7">
        <f>IF(S546&gt;0,RANK(S546,(P546:R546,S546:AG546)),0)</f>
        <v>3</v>
      </c>
      <c r="H546" s="48">
        <f t="shared" si="305"/>
        <v>186</v>
      </c>
      <c r="I546" s="163">
        <f t="shared" si="306"/>
        <v>6.1305207646671064E-2</v>
      </c>
      <c r="J546" s="2"/>
      <c r="K546" s="2">
        <f t="shared" si="307"/>
        <v>0</v>
      </c>
      <c r="L546" s="2">
        <f t="shared" si="308"/>
        <v>0.1064601186552406</v>
      </c>
      <c r="M546" s="2">
        <f t="shared" si="309"/>
        <v>0.40474620962425839</v>
      </c>
      <c r="N546" s="2">
        <f t="shared" si="301"/>
        <v>0.13249835201054713</v>
      </c>
      <c r="O546" s="2">
        <f t="shared" si="302"/>
        <v>0.35629531970995387</v>
      </c>
      <c r="Q546" s="1">
        <v>323</v>
      </c>
      <c r="R546" s="1">
        <v>1228</v>
      </c>
      <c r="S546" s="1">
        <v>402</v>
      </c>
      <c r="T546" s="1">
        <v>1042</v>
      </c>
      <c r="U546" s="1">
        <v>27</v>
      </c>
      <c r="AC546" s="1">
        <v>12</v>
      </c>
      <c r="AI546" s="7">
        <f t="shared" si="310"/>
        <v>2</v>
      </c>
      <c r="AJ546" s="7">
        <f t="shared" si="311"/>
        <v>5</v>
      </c>
      <c r="AK546" s="7">
        <f t="shared" si="312"/>
        <v>0</v>
      </c>
      <c r="AL546" s="7">
        <f t="shared" si="313"/>
        <v>0</v>
      </c>
      <c r="AM546" s="2">
        <f t="shared" si="314"/>
        <v>0.34344100197758737</v>
      </c>
      <c r="AN546" s="2">
        <f t="shared" si="315"/>
        <v>8.8991430454845085E-3</v>
      </c>
      <c r="AO546" s="2">
        <f t="shared" si="316"/>
        <v>0</v>
      </c>
      <c r="AP546" s="2">
        <f t="shared" si="317"/>
        <v>0</v>
      </c>
      <c r="AR546" t="str">
        <f t="shared" si="303"/>
        <v>Piatt</v>
      </c>
      <c r="AS546" t="s">
        <v>195</v>
      </c>
      <c r="AV546" s="91">
        <v>17</v>
      </c>
      <c r="AW546" s="93">
        <v>147</v>
      </c>
      <c r="AX546" s="99">
        <f t="shared" si="318"/>
        <v>17147</v>
      </c>
      <c r="AZ546" s="7" t="s">
        <v>3053</v>
      </c>
      <c r="BA546" t="s">
        <v>3290</v>
      </c>
    </row>
    <row r="547" spans="1:53" hidden="1" outlineLevel="1">
      <c r="A547" t="s">
        <v>1768</v>
      </c>
      <c r="B547" t="s">
        <v>195</v>
      </c>
      <c r="C547" s="1">
        <f t="shared" si="304"/>
        <v>2135</v>
      </c>
      <c r="D547" s="7">
        <f>IF(P547&gt;0,RANK(P547,(P547:R547,S547:AG547)),0)</f>
        <v>0</v>
      </c>
      <c r="E547" s="7">
        <f>IF(Q547&gt;0,RANK(Q547,(P547:R547,S547:AG547)),0)</f>
        <v>3</v>
      </c>
      <c r="F547" s="7">
        <f>IF(R547&gt;0,RANK(R547,(P547:R547,S547:AG547)),0)</f>
        <v>2</v>
      </c>
      <c r="G547" s="7">
        <f>IF(S547&gt;0,RANK(S547,(P547:R547,S547:AG547)),0)</f>
        <v>4</v>
      </c>
      <c r="H547" s="48">
        <f t="shared" si="305"/>
        <v>288</v>
      </c>
      <c r="I547" s="163">
        <f t="shared" si="306"/>
        <v>0.13489461358313817</v>
      </c>
      <c r="J547" s="2"/>
      <c r="K547" s="2">
        <f t="shared" si="307"/>
        <v>0</v>
      </c>
      <c r="L547" s="2">
        <f t="shared" si="308"/>
        <v>9.3676814988290405E-2</v>
      </c>
      <c r="M547" s="2">
        <f t="shared" si="309"/>
        <v>0.3339578454332553</v>
      </c>
      <c r="N547" s="2">
        <f t="shared" si="301"/>
        <v>8.7119437939110075E-2</v>
      </c>
      <c r="O547" s="2">
        <f t="shared" si="302"/>
        <v>0.48524590163934417</v>
      </c>
      <c r="Q547" s="1">
        <v>200</v>
      </c>
      <c r="R547" s="1">
        <v>713</v>
      </c>
      <c r="S547" s="1">
        <v>186</v>
      </c>
      <c r="T547" s="1">
        <v>1001</v>
      </c>
      <c r="U547" s="1">
        <v>23</v>
      </c>
      <c r="AC547" s="1">
        <v>12</v>
      </c>
      <c r="AI547" s="7">
        <f t="shared" si="310"/>
        <v>1</v>
      </c>
      <c r="AJ547" s="7">
        <f t="shared" si="311"/>
        <v>5</v>
      </c>
      <c r="AK547" s="7">
        <f t="shared" si="312"/>
        <v>0</v>
      </c>
      <c r="AL547" s="7">
        <f t="shared" si="313"/>
        <v>0</v>
      </c>
      <c r="AM547" s="2">
        <f t="shared" si="314"/>
        <v>0.46885245901639344</v>
      </c>
      <c r="AN547" s="2">
        <f t="shared" si="315"/>
        <v>1.0772833723653397E-2</v>
      </c>
      <c r="AO547" s="2">
        <f t="shared" si="316"/>
        <v>0</v>
      </c>
      <c r="AP547" s="2">
        <f t="shared" si="317"/>
        <v>0</v>
      </c>
      <c r="AR547" t="str">
        <f t="shared" si="303"/>
        <v>Pike</v>
      </c>
      <c r="AS547" t="s">
        <v>195</v>
      </c>
      <c r="AV547" s="91">
        <v>17</v>
      </c>
      <c r="AW547" s="93">
        <v>149</v>
      </c>
      <c r="AX547" s="99">
        <f t="shared" si="318"/>
        <v>17149</v>
      </c>
      <c r="AZ547" s="7" t="s">
        <v>3053</v>
      </c>
      <c r="BA547" t="s">
        <v>3290</v>
      </c>
    </row>
    <row r="548" spans="1:53" hidden="1" outlineLevel="1">
      <c r="A548" t="s">
        <v>2426</v>
      </c>
      <c r="B548" t="s">
        <v>195</v>
      </c>
      <c r="C548" s="1">
        <f t="shared" si="304"/>
        <v>680</v>
      </c>
      <c r="D548" s="7">
        <f>IF(P548&gt;0,RANK(P548,(P548:R548,S548:AG548)),0)</f>
        <v>0</v>
      </c>
      <c r="E548" s="7">
        <f>IF(Q548&gt;0,RANK(Q548,(P548:R548,S548:AG548)),0)</f>
        <v>3</v>
      </c>
      <c r="F548" s="7">
        <f>IF(R548&gt;0,RANK(R548,(P548:R548,S548:AG548)),0)</f>
        <v>2</v>
      </c>
      <c r="G548" s="7">
        <f>IF(S548&gt;0,RANK(S548,(P548:R548,S548:AG548)),0)</f>
        <v>4</v>
      </c>
      <c r="H548" s="48">
        <f t="shared" si="305"/>
        <v>142</v>
      </c>
      <c r="I548" s="163">
        <f t="shared" si="306"/>
        <v>0.20882352941176471</v>
      </c>
      <c r="J548" s="2"/>
      <c r="K548" s="2">
        <f t="shared" si="307"/>
        <v>0</v>
      </c>
      <c r="L548" s="2">
        <f t="shared" si="308"/>
        <v>0.10147058823529412</v>
      </c>
      <c r="M548" s="2">
        <f t="shared" si="309"/>
        <v>0.29705882352941176</v>
      </c>
      <c r="N548" s="2">
        <f t="shared" si="301"/>
        <v>8.6764705882352938E-2</v>
      </c>
      <c r="O548" s="2">
        <f t="shared" si="302"/>
        <v>0.51470588235294124</v>
      </c>
      <c r="Q548" s="1">
        <v>69</v>
      </c>
      <c r="R548" s="1">
        <v>202</v>
      </c>
      <c r="S548" s="1">
        <v>59</v>
      </c>
      <c r="T548" s="1">
        <v>344</v>
      </c>
      <c r="U548" s="1">
        <v>3</v>
      </c>
      <c r="AC548" s="1">
        <v>3</v>
      </c>
      <c r="AI548" s="7">
        <f t="shared" si="310"/>
        <v>1</v>
      </c>
      <c r="AJ548" s="7">
        <f t="shared" si="311"/>
        <v>5</v>
      </c>
      <c r="AK548" s="7">
        <f t="shared" si="312"/>
        <v>0</v>
      </c>
      <c r="AL548" s="7">
        <f t="shared" si="313"/>
        <v>0</v>
      </c>
      <c r="AM548" s="2">
        <f t="shared" si="314"/>
        <v>0.50588235294117645</v>
      </c>
      <c r="AN548" s="2">
        <f t="shared" si="315"/>
        <v>4.4117647058823529E-3</v>
      </c>
      <c r="AO548" s="2">
        <f t="shared" si="316"/>
        <v>0</v>
      </c>
      <c r="AP548" s="2">
        <f t="shared" si="317"/>
        <v>0</v>
      </c>
      <c r="AR548" t="str">
        <f t="shared" si="303"/>
        <v>Pope</v>
      </c>
      <c r="AS548" t="s">
        <v>195</v>
      </c>
      <c r="AV548" s="91">
        <v>17</v>
      </c>
      <c r="AW548" s="93">
        <v>151</v>
      </c>
      <c r="AX548" s="99">
        <f t="shared" si="318"/>
        <v>17151</v>
      </c>
      <c r="AZ548" s="7" t="s">
        <v>3053</v>
      </c>
      <c r="BA548" t="s">
        <v>3290</v>
      </c>
    </row>
    <row r="549" spans="1:53" hidden="1" outlineLevel="1">
      <c r="A549" t="s">
        <v>100</v>
      </c>
      <c r="B549" t="s">
        <v>195</v>
      </c>
      <c r="C549" s="1">
        <f t="shared" si="304"/>
        <v>611</v>
      </c>
      <c r="D549" s="7">
        <f>IF(P549&gt;0,RANK(P549,(P549:R549,S549:AG549)),0)</f>
        <v>0</v>
      </c>
      <c r="E549" s="7">
        <f>IF(Q549&gt;0,RANK(Q549,(P549:R549,S549:AG549)),0)</f>
        <v>3</v>
      </c>
      <c r="F549" s="7">
        <f>IF(R549&gt;0,RANK(R549,(P549:R549,S549:AG549)),0)</f>
        <v>2</v>
      </c>
      <c r="G549" s="7">
        <f>IF(S549&gt;0,RANK(S549,(P549:R549,S549:AG549)),0)</f>
        <v>4</v>
      </c>
      <c r="H549" s="48">
        <f t="shared" si="305"/>
        <v>172</v>
      </c>
      <c r="I549" s="163">
        <f t="shared" si="306"/>
        <v>0.28150572831423898</v>
      </c>
      <c r="J549" s="2"/>
      <c r="K549" s="2">
        <f t="shared" si="307"/>
        <v>0</v>
      </c>
      <c r="L549" s="2">
        <f t="shared" si="308"/>
        <v>9.1653027823240585E-2</v>
      </c>
      <c r="M549" s="2">
        <f t="shared" si="309"/>
        <v>0.27823240589198034</v>
      </c>
      <c r="N549" s="2">
        <f t="shared" si="301"/>
        <v>5.5646481178396073E-2</v>
      </c>
      <c r="O549" s="2">
        <f t="shared" si="302"/>
        <v>0.57446808510638303</v>
      </c>
      <c r="Q549" s="1">
        <v>56</v>
      </c>
      <c r="R549" s="1">
        <v>170</v>
      </c>
      <c r="S549" s="1">
        <v>34</v>
      </c>
      <c r="T549" s="1">
        <v>342</v>
      </c>
      <c r="U549" s="1">
        <v>4</v>
      </c>
      <c r="AC549" s="1">
        <v>5</v>
      </c>
      <c r="AI549" s="7">
        <f t="shared" si="310"/>
        <v>1</v>
      </c>
      <c r="AJ549" s="7">
        <f t="shared" si="311"/>
        <v>5</v>
      </c>
      <c r="AK549" s="7">
        <f t="shared" si="312"/>
        <v>0</v>
      </c>
      <c r="AL549" s="7">
        <f t="shared" si="313"/>
        <v>0</v>
      </c>
      <c r="AM549" s="2">
        <f t="shared" si="314"/>
        <v>0.55973813420621932</v>
      </c>
      <c r="AN549" s="2">
        <f t="shared" si="315"/>
        <v>6.5466448445171853E-3</v>
      </c>
      <c r="AO549" s="2">
        <f t="shared" si="316"/>
        <v>0</v>
      </c>
      <c r="AP549" s="2">
        <f t="shared" si="317"/>
        <v>0</v>
      </c>
      <c r="AR549" t="str">
        <f t="shared" si="303"/>
        <v>Pulaski</v>
      </c>
      <c r="AS549" t="s">
        <v>195</v>
      </c>
      <c r="AV549" s="91">
        <v>17</v>
      </c>
      <c r="AW549" s="93">
        <v>153</v>
      </c>
      <c r="AX549" s="99">
        <f t="shared" si="318"/>
        <v>17153</v>
      </c>
      <c r="AZ549" s="7" t="s">
        <v>3053</v>
      </c>
      <c r="BA549" t="s">
        <v>3290</v>
      </c>
    </row>
    <row r="550" spans="1:53" hidden="1" outlineLevel="1">
      <c r="A550" t="s">
        <v>617</v>
      </c>
      <c r="B550" t="s">
        <v>195</v>
      </c>
      <c r="C550" s="1">
        <f t="shared" si="304"/>
        <v>630</v>
      </c>
      <c r="D550" s="7">
        <f>IF(P550&gt;0,RANK(P550,(P550:R550,S550:AG550)),0)</f>
        <v>0</v>
      </c>
      <c r="E550" s="7">
        <f>IF(Q550&gt;0,RANK(Q550,(P550:R550,S550:AG550)),0)</f>
        <v>3</v>
      </c>
      <c r="F550" s="7">
        <f>IF(R550&gt;0,RANK(R550,(P550:R550,S550:AG550)),0)</f>
        <v>1</v>
      </c>
      <c r="G550" s="7">
        <f>IF(S550&gt;0,RANK(S550,(P550:R550,S550:AG550)),0)</f>
        <v>4</v>
      </c>
      <c r="H550" s="48">
        <f t="shared" si="305"/>
        <v>11</v>
      </c>
      <c r="I550" s="163">
        <f t="shared" si="306"/>
        <v>1.7460317460317461E-2</v>
      </c>
      <c r="J550" s="2"/>
      <c r="K550" s="2">
        <f t="shared" si="307"/>
        <v>0</v>
      </c>
      <c r="L550" s="2">
        <f t="shared" si="308"/>
        <v>0.10158730158730159</v>
      </c>
      <c r="M550" s="2">
        <f t="shared" si="309"/>
        <v>0.41428571428571431</v>
      </c>
      <c r="N550" s="2">
        <f t="shared" si="301"/>
        <v>7.1428571428571425E-2</v>
      </c>
      <c r="O550" s="2">
        <f t="shared" si="302"/>
        <v>0.41269841269841268</v>
      </c>
      <c r="Q550" s="1">
        <v>64</v>
      </c>
      <c r="R550" s="1">
        <v>261</v>
      </c>
      <c r="S550" s="1">
        <v>45</v>
      </c>
      <c r="T550" s="1">
        <v>250</v>
      </c>
      <c r="U550" s="1">
        <v>8</v>
      </c>
      <c r="AC550" s="1">
        <v>2</v>
      </c>
      <c r="AI550" s="7">
        <f t="shared" si="310"/>
        <v>2</v>
      </c>
      <c r="AJ550" s="7">
        <f t="shared" si="311"/>
        <v>5</v>
      </c>
      <c r="AK550" s="7">
        <f t="shared" si="312"/>
        <v>0</v>
      </c>
      <c r="AL550" s="7">
        <f t="shared" si="313"/>
        <v>0</v>
      </c>
      <c r="AM550" s="2">
        <f t="shared" si="314"/>
        <v>0.3968253968253968</v>
      </c>
      <c r="AN550" s="2">
        <f t="shared" si="315"/>
        <v>1.2698412698412698E-2</v>
      </c>
      <c r="AO550" s="2">
        <f t="shared" si="316"/>
        <v>0</v>
      </c>
      <c r="AP550" s="2">
        <f t="shared" si="317"/>
        <v>0</v>
      </c>
      <c r="AR550" t="str">
        <f t="shared" si="303"/>
        <v>Putnam</v>
      </c>
      <c r="AS550" t="s">
        <v>195</v>
      </c>
      <c r="AV550" s="91">
        <v>17</v>
      </c>
      <c r="AW550" s="93">
        <v>155</v>
      </c>
      <c r="AX550" s="99">
        <f t="shared" si="318"/>
        <v>17155</v>
      </c>
      <c r="AZ550" s="7" t="s">
        <v>3053</v>
      </c>
      <c r="BA550" t="s">
        <v>3290</v>
      </c>
    </row>
    <row r="551" spans="1:53" hidden="1" outlineLevel="1">
      <c r="A551" t="s">
        <v>995</v>
      </c>
      <c r="B551" t="s">
        <v>195</v>
      </c>
      <c r="C551" s="1">
        <f t="shared" si="304"/>
        <v>2125</v>
      </c>
      <c r="D551" s="7">
        <f>IF(P551&gt;0,RANK(P551,(P551:R551,S551:AG551)),0)</f>
        <v>0</v>
      </c>
      <c r="E551" s="7">
        <f>IF(Q551&gt;0,RANK(Q551,(P551:R551,S551:AG551)),0)</f>
        <v>3</v>
      </c>
      <c r="F551" s="7">
        <f>IF(R551&gt;0,RANK(R551,(P551:R551,S551:AG551)),0)</f>
        <v>2</v>
      </c>
      <c r="G551" s="7">
        <f>IF(S551&gt;0,RANK(S551,(P551:R551,S551:AG551)),0)</f>
        <v>3</v>
      </c>
      <c r="H551" s="48">
        <f t="shared" si="305"/>
        <v>320</v>
      </c>
      <c r="I551" s="163">
        <f t="shared" si="306"/>
        <v>0.15058823529411763</v>
      </c>
      <c r="J551" s="2"/>
      <c r="K551" s="2">
        <f t="shared" si="307"/>
        <v>0</v>
      </c>
      <c r="L551" s="2">
        <f t="shared" si="308"/>
        <v>8.4705882352941173E-2</v>
      </c>
      <c r="M551" s="2">
        <f t="shared" si="309"/>
        <v>0.33223529411764707</v>
      </c>
      <c r="N551" s="2">
        <f t="shared" si="301"/>
        <v>8.4705882352941173E-2</v>
      </c>
      <c r="O551" s="2">
        <f t="shared" si="302"/>
        <v>0.49835294117647055</v>
      </c>
      <c r="Q551" s="1">
        <v>180</v>
      </c>
      <c r="R551" s="1">
        <v>706</v>
      </c>
      <c r="S551" s="1">
        <v>180</v>
      </c>
      <c r="T551" s="1">
        <v>1026</v>
      </c>
      <c r="U551" s="1">
        <v>23</v>
      </c>
      <c r="AC551" s="1">
        <v>10</v>
      </c>
      <c r="AI551" s="7">
        <f t="shared" si="310"/>
        <v>1</v>
      </c>
      <c r="AJ551" s="7">
        <f t="shared" si="311"/>
        <v>5</v>
      </c>
      <c r="AK551" s="7">
        <f t="shared" si="312"/>
        <v>0</v>
      </c>
      <c r="AL551" s="7">
        <f t="shared" si="313"/>
        <v>0</v>
      </c>
      <c r="AM551" s="2">
        <f t="shared" si="314"/>
        <v>0.48282352941176471</v>
      </c>
      <c r="AN551" s="2">
        <f t="shared" si="315"/>
        <v>1.0823529411764706E-2</v>
      </c>
      <c r="AO551" s="2">
        <f t="shared" si="316"/>
        <v>0</v>
      </c>
      <c r="AP551" s="2">
        <f t="shared" si="317"/>
        <v>0</v>
      </c>
      <c r="AR551" t="str">
        <f t="shared" si="303"/>
        <v>Randolph</v>
      </c>
      <c r="AS551" t="s">
        <v>195</v>
      </c>
      <c r="AV551" s="91">
        <v>17</v>
      </c>
      <c r="AW551" s="93">
        <v>157</v>
      </c>
      <c r="AX551" s="99">
        <f t="shared" si="318"/>
        <v>17157</v>
      </c>
      <c r="AZ551" s="7" t="s">
        <v>3053</v>
      </c>
      <c r="BA551" t="s">
        <v>3290</v>
      </c>
    </row>
    <row r="552" spans="1:53" hidden="1" outlineLevel="1">
      <c r="A552" t="s">
        <v>1738</v>
      </c>
      <c r="B552" t="s">
        <v>195</v>
      </c>
      <c r="C552" s="1">
        <f t="shared" si="304"/>
        <v>1687</v>
      </c>
      <c r="D552" s="7">
        <f>IF(P552&gt;0,RANK(P552,(P552:R552,S552:AG552)),0)</f>
        <v>0</v>
      </c>
      <c r="E552" s="7">
        <f>IF(Q552&gt;0,RANK(Q552,(P552:R552,S552:AG552)),0)</f>
        <v>3</v>
      </c>
      <c r="F552" s="7">
        <f>IF(R552&gt;0,RANK(R552,(P552:R552,S552:AG552)),0)</f>
        <v>2</v>
      </c>
      <c r="G552" s="7">
        <f>IF(S552&gt;0,RANK(S552,(P552:R552,S552:AG552)),0)</f>
        <v>4</v>
      </c>
      <c r="H552" s="48">
        <f t="shared" si="305"/>
        <v>514</v>
      </c>
      <c r="I552" s="163">
        <f t="shared" si="306"/>
        <v>0.30468286899822167</v>
      </c>
      <c r="J552" s="2"/>
      <c r="K552" s="2">
        <f t="shared" si="307"/>
        <v>0</v>
      </c>
      <c r="L552" s="2">
        <f t="shared" si="308"/>
        <v>9.6621221102548907E-2</v>
      </c>
      <c r="M552" s="2">
        <f t="shared" si="309"/>
        <v>0.25192649673977474</v>
      </c>
      <c r="N552" s="2">
        <f t="shared" si="301"/>
        <v>8.6544161232957911E-2</v>
      </c>
      <c r="O552" s="2">
        <f t="shared" si="302"/>
        <v>0.56490812092471843</v>
      </c>
      <c r="Q552" s="1">
        <v>163</v>
      </c>
      <c r="R552" s="1">
        <v>425</v>
      </c>
      <c r="S552" s="1">
        <v>146</v>
      </c>
      <c r="T552" s="1">
        <v>939</v>
      </c>
      <c r="U552" s="1">
        <v>10</v>
      </c>
      <c r="AC552" s="1">
        <v>4</v>
      </c>
      <c r="AI552" s="7">
        <f t="shared" si="310"/>
        <v>1</v>
      </c>
      <c r="AJ552" s="7">
        <f t="shared" si="311"/>
        <v>5</v>
      </c>
      <c r="AK552" s="7">
        <f t="shared" si="312"/>
        <v>0</v>
      </c>
      <c r="AL552" s="7">
        <f t="shared" si="313"/>
        <v>0</v>
      </c>
      <c r="AM552" s="2">
        <f t="shared" si="314"/>
        <v>0.55660936573799646</v>
      </c>
      <c r="AN552" s="2">
        <f t="shared" si="315"/>
        <v>5.9276822762299938E-3</v>
      </c>
      <c r="AO552" s="2">
        <f t="shared" si="316"/>
        <v>0</v>
      </c>
      <c r="AP552" s="2">
        <f t="shared" si="317"/>
        <v>0</v>
      </c>
      <c r="AR552" t="str">
        <f t="shared" si="303"/>
        <v>Richland</v>
      </c>
      <c r="AS552" t="s">
        <v>195</v>
      </c>
      <c r="AV552" s="91">
        <v>17</v>
      </c>
      <c r="AW552" s="93">
        <v>159</v>
      </c>
      <c r="AX552" s="99">
        <f t="shared" si="318"/>
        <v>17159</v>
      </c>
      <c r="AZ552" s="7" t="s">
        <v>3053</v>
      </c>
      <c r="BA552" t="s">
        <v>3290</v>
      </c>
    </row>
    <row r="553" spans="1:53" hidden="1" outlineLevel="1">
      <c r="A553" t="s">
        <v>2011</v>
      </c>
      <c r="B553" t="s">
        <v>195</v>
      </c>
      <c r="C553" s="1">
        <f t="shared" si="304"/>
        <v>9190</v>
      </c>
      <c r="D553" s="7">
        <f>IF(P553&gt;0,RANK(P553,(P553:R553,S553:AG553)),0)</f>
        <v>0</v>
      </c>
      <c r="E553" s="7">
        <f>IF(Q553&gt;0,RANK(Q553,(P553:R553,S553:AG553)),0)</f>
        <v>4</v>
      </c>
      <c r="F553" s="7">
        <f>IF(R553&gt;0,RANK(R553,(P553:R553,S553:AG553)),0)</f>
        <v>2</v>
      </c>
      <c r="G553" s="7">
        <f>IF(S553&gt;0,RANK(S553,(P553:R553,S553:AG553)),0)</f>
        <v>3</v>
      </c>
      <c r="H553" s="48">
        <f t="shared" si="305"/>
        <v>570</v>
      </c>
      <c r="I553" s="163">
        <f t="shared" si="306"/>
        <v>6.2023939064200215E-2</v>
      </c>
      <c r="J553" s="2"/>
      <c r="K553" s="2">
        <f t="shared" si="307"/>
        <v>0</v>
      </c>
      <c r="L553" s="2">
        <f t="shared" si="308"/>
        <v>6.7791077257889007E-2</v>
      </c>
      <c r="M553" s="2">
        <f t="shared" si="309"/>
        <v>0.39749727965179543</v>
      </c>
      <c r="N553" s="2">
        <f t="shared" si="301"/>
        <v>6.9858541893362353E-2</v>
      </c>
      <c r="O553" s="2">
        <f t="shared" si="302"/>
        <v>0.46485310119695322</v>
      </c>
      <c r="Q553" s="1">
        <v>623</v>
      </c>
      <c r="R553" s="1">
        <v>3653</v>
      </c>
      <c r="S553" s="1">
        <v>642</v>
      </c>
      <c r="T553" s="1">
        <v>4223</v>
      </c>
      <c r="U553" s="1">
        <v>43</v>
      </c>
      <c r="AC553" s="1">
        <v>6</v>
      </c>
      <c r="AI553" s="7">
        <f t="shared" si="310"/>
        <v>1</v>
      </c>
      <c r="AJ553" s="7">
        <f t="shared" si="311"/>
        <v>5</v>
      </c>
      <c r="AK553" s="7">
        <f t="shared" si="312"/>
        <v>0</v>
      </c>
      <c r="AL553" s="7">
        <f t="shared" si="313"/>
        <v>0</v>
      </c>
      <c r="AM553" s="2">
        <f t="shared" si="314"/>
        <v>0.45952121871599566</v>
      </c>
      <c r="AN553" s="2">
        <f t="shared" si="315"/>
        <v>4.6789989118607182E-3</v>
      </c>
      <c r="AO553" s="2">
        <f t="shared" si="316"/>
        <v>0</v>
      </c>
      <c r="AP553" s="2">
        <f t="shared" si="317"/>
        <v>0</v>
      </c>
      <c r="AR553" t="str">
        <f t="shared" si="303"/>
        <v>Rock Island</v>
      </c>
      <c r="AS553" t="s">
        <v>195</v>
      </c>
      <c r="AV553" s="91">
        <v>17</v>
      </c>
      <c r="AW553" s="93">
        <v>161</v>
      </c>
      <c r="AX553" s="99">
        <f t="shared" si="318"/>
        <v>17161</v>
      </c>
      <c r="AZ553" s="7" t="s">
        <v>3053</v>
      </c>
      <c r="BA553" t="s">
        <v>3290</v>
      </c>
    </row>
    <row r="554" spans="1:53" hidden="1" outlineLevel="1">
      <c r="A554" t="s">
        <v>790</v>
      </c>
      <c r="B554" t="s">
        <v>195</v>
      </c>
      <c r="C554" s="1">
        <f t="shared" si="304"/>
        <v>15544</v>
      </c>
      <c r="D554" s="7">
        <f>IF(P554&gt;0,RANK(P554,(P554:R554,S554:AG554)),0)</f>
        <v>0</v>
      </c>
      <c r="E554" s="7">
        <f>IF(Q554&gt;0,RANK(Q554,(P554:R554,S554:AG554)),0)</f>
        <v>4</v>
      </c>
      <c r="F554" s="7">
        <f>IF(R554&gt;0,RANK(R554,(P554:R554,S554:AG554)),0)</f>
        <v>1</v>
      </c>
      <c r="G554" s="7">
        <f>IF(S554&gt;0,RANK(S554,(P554:R554,S554:AG554)),0)</f>
        <v>3</v>
      </c>
      <c r="H554" s="48">
        <f t="shared" si="305"/>
        <v>233</v>
      </c>
      <c r="I554" s="163">
        <f t="shared" si="306"/>
        <v>1.4989706639217705E-2</v>
      </c>
      <c r="J554" s="2"/>
      <c r="K554" s="2">
        <f t="shared" si="307"/>
        <v>0</v>
      </c>
      <c r="L554" s="2">
        <f t="shared" si="308"/>
        <v>7.6749871332990216E-2</v>
      </c>
      <c r="M554" s="2">
        <f t="shared" si="309"/>
        <v>0.42524446731857951</v>
      </c>
      <c r="N554" s="2">
        <f t="shared" si="301"/>
        <v>7.9130211013896043E-2</v>
      </c>
      <c r="O554" s="2">
        <f t="shared" si="302"/>
        <v>0.41887545033453427</v>
      </c>
      <c r="Q554" s="1">
        <v>1193</v>
      </c>
      <c r="R554" s="1">
        <v>6610</v>
      </c>
      <c r="S554" s="1">
        <v>1230</v>
      </c>
      <c r="T554" s="1">
        <v>6377</v>
      </c>
      <c r="U554" s="1">
        <v>93</v>
      </c>
      <c r="AC554" s="1">
        <v>41</v>
      </c>
      <c r="AI554" s="7">
        <f t="shared" si="310"/>
        <v>2</v>
      </c>
      <c r="AJ554" s="7">
        <f t="shared" si="311"/>
        <v>5</v>
      </c>
      <c r="AK554" s="7">
        <f t="shared" si="312"/>
        <v>0</v>
      </c>
      <c r="AL554" s="7">
        <f t="shared" si="313"/>
        <v>0</v>
      </c>
      <c r="AM554" s="2">
        <f t="shared" si="314"/>
        <v>0.41025476067936179</v>
      </c>
      <c r="AN554" s="2">
        <f t="shared" si="315"/>
        <v>5.9830159547092122E-3</v>
      </c>
      <c r="AO554" s="2">
        <f t="shared" si="316"/>
        <v>0</v>
      </c>
      <c r="AP554" s="2">
        <f t="shared" si="317"/>
        <v>0</v>
      </c>
      <c r="AR554" t="str">
        <f t="shared" si="303"/>
        <v>St. Clair</v>
      </c>
      <c r="AS554" t="s">
        <v>195</v>
      </c>
      <c r="AV554" s="91">
        <v>17</v>
      </c>
      <c r="AW554" s="93">
        <v>163</v>
      </c>
      <c r="AX554" s="99">
        <f t="shared" si="318"/>
        <v>17163</v>
      </c>
      <c r="AZ554" s="7" t="s">
        <v>3053</v>
      </c>
      <c r="BA554" t="s">
        <v>3290</v>
      </c>
    </row>
    <row r="555" spans="1:53" hidden="1" outlineLevel="1">
      <c r="A555" t="s">
        <v>706</v>
      </c>
      <c r="B555" t="s">
        <v>195</v>
      </c>
      <c r="C555" s="1">
        <f t="shared" si="304"/>
        <v>2224</v>
      </c>
      <c r="D555" s="7">
        <f>IF(P555&gt;0,RANK(P555,(P555:R555,S555:AG555)),0)</f>
        <v>0</v>
      </c>
      <c r="E555" s="7">
        <f>IF(Q555&gt;0,RANK(Q555,(P555:R555,S555:AG555)),0)</f>
        <v>3</v>
      </c>
      <c r="F555" s="7">
        <f>IF(R555&gt;0,RANK(R555,(P555:R555,S555:AG555)),0)</f>
        <v>2</v>
      </c>
      <c r="G555" s="7">
        <f>IF(S555&gt;0,RANK(S555,(P555:R555,S555:AG555)),0)</f>
        <v>4</v>
      </c>
      <c r="H555" s="48">
        <f t="shared" si="305"/>
        <v>529</v>
      </c>
      <c r="I555" s="163">
        <f t="shared" si="306"/>
        <v>0.23785971223021582</v>
      </c>
      <c r="J555" s="2"/>
      <c r="K555" s="2">
        <f t="shared" si="307"/>
        <v>0</v>
      </c>
      <c r="L555" s="2">
        <f t="shared" si="308"/>
        <v>8.9028776978417268E-2</v>
      </c>
      <c r="M555" s="2">
        <f t="shared" si="309"/>
        <v>0.29946043165467628</v>
      </c>
      <c r="N555" s="2">
        <f t="shared" si="301"/>
        <v>6.6996402877697842E-2</v>
      </c>
      <c r="O555" s="2">
        <f t="shared" si="302"/>
        <v>0.54451438848920863</v>
      </c>
      <c r="Q555" s="1">
        <v>198</v>
      </c>
      <c r="R555" s="1">
        <v>666</v>
      </c>
      <c r="S555" s="1">
        <v>149</v>
      </c>
      <c r="T555" s="1">
        <v>1195</v>
      </c>
      <c r="U555" s="1">
        <v>10</v>
      </c>
      <c r="AC555" s="1">
        <v>6</v>
      </c>
      <c r="AI555" s="7">
        <f t="shared" si="310"/>
        <v>1</v>
      </c>
      <c r="AJ555" s="7">
        <f t="shared" si="311"/>
        <v>5</v>
      </c>
      <c r="AK555" s="7">
        <f t="shared" si="312"/>
        <v>0</v>
      </c>
      <c r="AL555" s="7">
        <f t="shared" si="313"/>
        <v>0</v>
      </c>
      <c r="AM555" s="2">
        <f t="shared" si="314"/>
        <v>0.53732014388489213</v>
      </c>
      <c r="AN555" s="2">
        <f t="shared" si="315"/>
        <v>4.4964028776978415E-3</v>
      </c>
      <c r="AO555" s="2">
        <f t="shared" si="316"/>
        <v>0</v>
      </c>
      <c r="AP555" s="2">
        <f t="shared" si="317"/>
        <v>0</v>
      </c>
      <c r="AR555" t="str">
        <f t="shared" si="303"/>
        <v>Saline</v>
      </c>
      <c r="AS555" t="s">
        <v>195</v>
      </c>
      <c r="AV555" s="91">
        <v>17</v>
      </c>
      <c r="AW555" s="93">
        <v>165</v>
      </c>
      <c r="AX555" s="99">
        <f t="shared" si="318"/>
        <v>17165</v>
      </c>
      <c r="AZ555" s="7" t="s">
        <v>3053</v>
      </c>
      <c r="BA555" t="s">
        <v>3290</v>
      </c>
    </row>
    <row r="556" spans="1:53" hidden="1" outlineLevel="1">
      <c r="A556" t="s">
        <v>1794</v>
      </c>
      <c r="B556" t="s">
        <v>195</v>
      </c>
      <c r="C556" s="1">
        <f t="shared" si="304"/>
        <v>19918</v>
      </c>
      <c r="D556" s="7">
        <f>IF(P556&gt;0,RANK(P556,(P556:R556,S556:AG556)),0)</f>
        <v>0</v>
      </c>
      <c r="E556" s="7">
        <f>IF(Q556&gt;0,RANK(Q556,(P556:R556,S556:AG556)),0)</f>
        <v>4</v>
      </c>
      <c r="F556" s="7">
        <f>IF(R556&gt;0,RANK(R556,(P556:R556,S556:AG556)),0)</f>
        <v>1</v>
      </c>
      <c r="G556" s="7">
        <f>IF(S556&gt;0,RANK(S556,(P556:R556,S556:AG556)),0)</f>
        <v>3</v>
      </c>
      <c r="H556" s="48">
        <f t="shared" si="305"/>
        <v>3024</v>
      </c>
      <c r="I556" s="163">
        <f t="shared" si="306"/>
        <v>0.15182247213575661</v>
      </c>
      <c r="J556" s="2"/>
      <c r="K556" s="2">
        <f t="shared" si="307"/>
        <v>0</v>
      </c>
      <c r="L556" s="2">
        <f t="shared" si="308"/>
        <v>8.5299728888442616E-2</v>
      </c>
      <c r="M556" s="2">
        <f t="shared" si="309"/>
        <v>0.48202630786223516</v>
      </c>
      <c r="N556" s="2">
        <f t="shared" si="301"/>
        <v>9.1876694447233662E-2</v>
      </c>
      <c r="O556" s="2">
        <f t="shared" si="302"/>
        <v>0.34079726880208855</v>
      </c>
      <c r="Q556" s="1">
        <v>1699</v>
      </c>
      <c r="R556" s="1">
        <v>9601</v>
      </c>
      <c r="S556" s="1">
        <v>1830</v>
      </c>
      <c r="T556" s="1">
        <v>6577</v>
      </c>
      <c r="U556" s="1">
        <v>123</v>
      </c>
      <c r="AC556" s="1">
        <v>88</v>
      </c>
      <c r="AI556" s="7">
        <f t="shared" si="310"/>
        <v>2</v>
      </c>
      <c r="AJ556" s="7">
        <f t="shared" si="311"/>
        <v>5</v>
      </c>
      <c r="AK556" s="7">
        <f t="shared" si="312"/>
        <v>0</v>
      </c>
      <c r="AL556" s="7">
        <f t="shared" si="313"/>
        <v>0</v>
      </c>
      <c r="AM556" s="2">
        <f t="shared" si="314"/>
        <v>0.33020383572647855</v>
      </c>
      <c r="AN556" s="2">
        <f t="shared" si="315"/>
        <v>6.1753188071091477E-3</v>
      </c>
      <c r="AO556" s="2">
        <f t="shared" si="316"/>
        <v>0</v>
      </c>
      <c r="AP556" s="2">
        <f t="shared" si="317"/>
        <v>0</v>
      </c>
      <c r="AR556" t="str">
        <f t="shared" si="303"/>
        <v>Sangamon</v>
      </c>
      <c r="AS556" t="s">
        <v>195</v>
      </c>
      <c r="AV556" s="91">
        <v>17</v>
      </c>
      <c r="AW556" s="93">
        <v>167</v>
      </c>
      <c r="AX556" s="99">
        <f t="shared" si="318"/>
        <v>17167</v>
      </c>
      <c r="AZ556" s="7" t="s">
        <v>3053</v>
      </c>
      <c r="BA556" t="s">
        <v>3290</v>
      </c>
    </row>
    <row r="557" spans="1:53" hidden="1" outlineLevel="1">
      <c r="A557" t="s">
        <v>3118</v>
      </c>
      <c r="B557" t="s">
        <v>195</v>
      </c>
      <c r="C557" s="1">
        <f t="shared" si="304"/>
        <v>1043</v>
      </c>
      <c r="D557" s="7">
        <f>IF(P557&gt;0,RANK(P557,(P557:R557,S557:AG557)),0)</f>
        <v>0</v>
      </c>
      <c r="E557" s="7">
        <f>IF(Q557&gt;0,RANK(Q557,(P557:R557,S557:AG557)),0)</f>
        <v>3</v>
      </c>
      <c r="F557" s="7">
        <f>IF(R557&gt;0,RANK(R557,(P557:R557,S557:AG557)),0)</f>
        <v>2</v>
      </c>
      <c r="G557" s="7">
        <f>IF(S557&gt;0,RANK(S557,(P557:R557,S557:AG557)),0)</f>
        <v>4</v>
      </c>
      <c r="H557" s="48">
        <f t="shared" si="305"/>
        <v>71</v>
      </c>
      <c r="I557" s="163">
        <f t="shared" si="306"/>
        <v>6.8072866730584852E-2</v>
      </c>
      <c r="J557" s="2"/>
      <c r="K557" s="2">
        <f t="shared" si="307"/>
        <v>0</v>
      </c>
      <c r="L557" s="2">
        <f t="shared" si="308"/>
        <v>9.7794822627037398E-2</v>
      </c>
      <c r="M557" s="2">
        <f t="shared" si="309"/>
        <v>0.36337488015340363</v>
      </c>
      <c r="N557" s="2">
        <f t="shared" si="301"/>
        <v>8.9165867689357622E-2</v>
      </c>
      <c r="O557" s="2">
        <f t="shared" si="302"/>
        <v>0.44966442953020125</v>
      </c>
      <c r="Q557" s="1">
        <v>102</v>
      </c>
      <c r="R557" s="1">
        <v>379</v>
      </c>
      <c r="S557" s="1">
        <v>93</v>
      </c>
      <c r="T557" s="1">
        <v>450</v>
      </c>
      <c r="U557" s="1">
        <v>12</v>
      </c>
      <c r="AC557" s="1">
        <v>7</v>
      </c>
      <c r="AI557" s="7">
        <f t="shared" si="310"/>
        <v>1</v>
      </c>
      <c r="AJ557" s="7">
        <f t="shared" si="311"/>
        <v>5</v>
      </c>
      <c r="AK557" s="7">
        <f t="shared" si="312"/>
        <v>0</v>
      </c>
      <c r="AL557" s="7">
        <f t="shared" si="313"/>
        <v>0</v>
      </c>
      <c r="AM557" s="2">
        <f t="shared" si="314"/>
        <v>0.43144774688398851</v>
      </c>
      <c r="AN557" s="2">
        <f t="shared" si="315"/>
        <v>1.1505273250239693E-2</v>
      </c>
      <c r="AO557" s="2">
        <f t="shared" si="316"/>
        <v>0</v>
      </c>
      <c r="AP557" s="2">
        <f t="shared" si="317"/>
        <v>0</v>
      </c>
      <c r="AR557" t="str">
        <f t="shared" si="303"/>
        <v>Schuyler</v>
      </c>
      <c r="AS557" t="s">
        <v>195</v>
      </c>
      <c r="AV557" s="91">
        <v>17</v>
      </c>
      <c r="AW557" s="93">
        <v>169</v>
      </c>
      <c r="AX557" s="99">
        <f t="shared" si="318"/>
        <v>17169</v>
      </c>
      <c r="AZ557" s="7" t="s">
        <v>3053</v>
      </c>
      <c r="BA557" t="s">
        <v>3290</v>
      </c>
    </row>
    <row r="558" spans="1:53" hidden="1" outlineLevel="1">
      <c r="A558" t="s">
        <v>1034</v>
      </c>
      <c r="B558" t="s">
        <v>195</v>
      </c>
      <c r="C558" s="1">
        <f t="shared" si="304"/>
        <v>1132</v>
      </c>
      <c r="D558" s="7">
        <f>IF(P558&gt;0,RANK(P558,(P558:R558,S558:AG558)),0)</f>
        <v>0</v>
      </c>
      <c r="E558" s="7">
        <f>IF(Q558&gt;0,RANK(Q558,(P558:R558,S558:AG558)),0)</f>
        <v>3</v>
      </c>
      <c r="F558" s="7">
        <f>IF(R558&gt;0,RANK(R558,(P558:R558,S558:AG558)),0)</f>
        <v>2</v>
      </c>
      <c r="G558" s="7">
        <f>IF(S558&gt;0,RANK(S558,(P558:R558,S558:AG558)),0)</f>
        <v>4</v>
      </c>
      <c r="H558" s="48">
        <f t="shared" si="305"/>
        <v>117</v>
      </c>
      <c r="I558" s="163">
        <f t="shared" si="306"/>
        <v>0.10335689045936396</v>
      </c>
      <c r="J558" s="2"/>
      <c r="K558" s="2">
        <f t="shared" si="307"/>
        <v>0</v>
      </c>
      <c r="L558" s="2">
        <f t="shared" si="308"/>
        <v>0.13250883392226148</v>
      </c>
      <c r="M558" s="2">
        <f t="shared" si="309"/>
        <v>0.30477031802120141</v>
      </c>
      <c r="N558" s="2">
        <f t="shared" si="301"/>
        <v>0.12809187279151943</v>
      </c>
      <c r="O558" s="2">
        <f t="shared" si="302"/>
        <v>0.43462897526501765</v>
      </c>
      <c r="Q558" s="1">
        <v>150</v>
      </c>
      <c r="R558" s="1">
        <v>345</v>
      </c>
      <c r="S558" s="1">
        <v>145</v>
      </c>
      <c r="T558" s="1">
        <v>462</v>
      </c>
      <c r="U558" s="1">
        <v>18</v>
      </c>
      <c r="AC558" s="1">
        <v>12</v>
      </c>
      <c r="AI558" s="7">
        <f t="shared" si="310"/>
        <v>1</v>
      </c>
      <c r="AJ558" s="7">
        <f t="shared" si="311"/>
        <v>5</v>
      </c>
      <c r="AK558" s="7">
        <f t="shared" si="312"/>
        <v>0</v>
      </c>
      <c r="AL558" s="7">
        <f t="shared" si="313"/>
        <v>0</v>
      </c>
      <c r="AM558" s="2">
        <f t="shared" si="314"/>
        <v>0.40812720848056538</v>
      </c>
      <c r="AN558" s="2">
        <f t="shared" si="315"/>
        <v>1.5901060070671377E-2</v>
      </c>
      <c r="AO558" s="2">
        <f t="shared" si="316"/>
        <v>0</v>
      </c>
      <c r="AP558" s="2">
        <f t="shared" si="317"/>
        <v>0</v>
      </c>
      <c r="AR558" t="str">
        <f t="shared" si="303"/>
        <v>Scott</v>
      </c>
      <c r="AS558" t="s">
        <v>195</v>
      </c>
      <c r="AV558" s="91">
        <v>17</v>
      </c>
      <c r="AW558" s="93">
        <v>171</v>
      </c>
      <c r="AX558" s="99">
        <f t="shared" si="318"/>
        <v>17171</v>
      </c>
      <c r="AZ558" s="7" t="s">
        <v>3053</v>
      </c>
      <c r="BA558" t="s">
        <v>3290</v>
      </c>
    </row>
    <row r="559" spans="1:53" hidden="1" outlineLevel="1">
      <c r="A559" t="s">
        <v>1493</v>
      </c>
      <c r="B559" t="s">
        <v>195</v>
      </c>
      <c r="C559" s="1">
        <f t="shared" si="304"/>
        <v>2788</v>
      </c>
      <c r="D559" s="7">
        <f>IF(P559&gt;0,RANK(P559,(P559:R559,S559:AG559)),0)</f>
        <v>0</v>
      </c>
      <c r="E559" s="7">
        <f>IF(Q559&gt;0,RANK(Q559,(P559:R559,S559:AG559)),0)</f>
        <v>4</v>
      </c>
      <c r="F559" s="7">
        <f>IF(R559&gt;0,RANK(R559,(P559:R559,S559:AG559)),0)</f>
        <v>2</v>
      </c>
      <c r="G559" s="7">
        <f>IF(S559&gt;0,RANK(S559,(P559:R559,S559:AG559)),0)</f>
        <v>3</v>
      </c>
      <c r="H559" s="48">
        <f t="shared" si="305"/>
        <v>499</v>
      </c>
      <c r="I559" s="163">
        <f t="shared" si="306"/>
        <v>0.17898134863701579</v>
      </c>
      <c r="J559" s="2"/>
      <c r="K559" s="2">
        <f t="shared" si="307"/>
        <v>0</v>
      </c>
      <c r="L559" s="2">
        <f t="shared" si="308"/>
        <v>8.8235294117647065E-2</v>
      </c>
      <c r="M559" s="2">
        <f t="shared" si="309"/>
        <v>0.28837876614060259</v>
      </c>
      <c r="N559" s="2">
        <f t="shared" si="301"/>
        <v>0.14741750358680059</v>
      </c>
      <c r="O559" s="2">
        <f t="shared" si="302"/>
        <v>0.47596843615494966</v>
      </c>
      <c r="Q559" s="1">
        <v>246</v>
      </c>
      <c r="R559" s="1">
        <v>804</v>
      </c>
      <c r="S559" s="1">
        <v>411</v>
      </c>
      <c r="T559" s="1">
        <v>1303</v>
      </c>
      <c r="U559" s="1">
        <v>21</v>
      </c>
      <c r="AC559" s="1">
        <v>3</v>
      </c>
      <c r="AI559" s="7">
        <f t="shared" si="310"/>
        <v>1</v>
      </c>
      <c r="AJ559" s="7">
        <f t="shared" si="311"/>
        <v>5</v>
      </c>
      <c r="AK559" s="7">
        <f t="shared" si="312"/>
        <v>0</v>
      </c>
      <c r="AL559" s="7">
        <f t="shared" si="313"/>
        <v>0</v>
      </c>
      <c r="AM559" s="2">
        <f t="shared" si="314"/>
        <v>0.46736011477761835</v>
      </c>
      <c r="AN559" s="2">
        <f t="shared" si="315"/>
        <v>7.5322812051649927E-3</v>
      </c>
      <c r="AO559" s="2">
        <f t="shared" si="316"/>
        <v>0</v>
      </c>
      <c r="AP559" s="2">
        <f t="shared" si="317"/>
        <v>0</v>
      </c>
      <c r="AR559" t="str">
        <f t="shared" si="303"/>
        <v>Shelby</v>
      </c>
      <c r="AS559" t="s">
        <v>195</v>
      </c>
      <c r="AV559" s="91">
        <v>17</v>
      </c>
      <c r="AW559" s="93">
        <v>173</v>
      </c>
      <c r="AX559" s="99">
        <f t="shared" si="318"/>
        <v>17173</v>
      </c>
      <c r="AZ559" s="7" t="s">
        <v>3053</v>
      </c>
      <c r="BA559" t="s">
        <v>3290</v>
      </c>
    </row>
    <row r="560" spans="1:53" hidden="1" outlineLevel="1">
      <c r="A560" t="s">
        <v>590</v>
      </c>
      <c r="B560" t="s">
        <v>195</v>
      </c>
      <c r="C560" s="1">
        <f t="shared" si="304"/>
        <v>787</v>
      </c>
      <c r="D560" s="7">
        <f>IF(P560&gt;0,RANK(P560,(P560:R560,S560:AG560)),0)</f>
        <v>0</v>
      </c>
      <c r="E560" s="7">
        <f>IF(Q560&gt;0,RANK(Q560,(P560:R560,S560:AG560)),0)</f>
        <v>3</v>
      </c>
      <c r="F560" s="7">
        <f>IF(R560&gt;0,RANK(R560,(P560:R560,S560:AG560)),0)</f>
        <v>1</v>
      </c>
      <c r="G560" s="7">
        <f>IF(S560&gt;0,RANK(S560,(P560:R560,S560:AG560)),0)</f>
        <v>4</v>
      </c>
      <c r="H560" s="48">
        <f t="shared" si="305"/>
        <v>23</v>
      </c>
      <c r="I560" s="163">
        <f t="shared" si="306"/>
        <v>2.9224904701397714E-2</v>
      </c>
      <c r="J560" s="2"/>
      <c r="K560" s="2">
        <f t="shared" si="307"/>
        <v>0</v>
      </c>
      <c r="L560" s="2">
        <f t="shared" si="308"/>
        <v>0.10546378653113088</v>
      </c>
      <c r="M560" s="2">
        <f t="shared" si="309"/>
        <v>0.40914866581956799</v>
      </c>
      <c r="N560" s="2">
        <f t="shared" si="301"/>
        <v>9.2757306226175354E-2</v>
      </c>
      <c r="O560" s="2">
        <f t="shared" si="302"/>
        <v>0.3926302414231258</v>
      </c>
      <c r="Q560" s="1">
        <v>83</v>
      </c>
      <c r="R560" s="1">
        <v>322</v>
      </c>
      <c r="S560" s="1">
        <v>73</v>
      </c>
      <c r="T560" s="1">
        <v>299</v>
      </c>
      <c r="U560" s="1">
        <v>6</v>
      </c>
      <c r="AC560" s="1">
        <v>4</v>
      </c>
      <c r="AI560" s="7">
        <f t="shared" si="310"/>
        <v>2</v>
      </c>
      <c r="AJ560" s="7">
        <f t="shared" si="311"/>
        <v>5</v>
      </c>
      <c r="AK560" s="7">
        <f t="shared" si="312"/>
        <v>0</v>
      </c>
      <c r="AL560" s="7">
        <f t="shared" si="313"/>
        <v>0</v>
      </c>
      <c r="AM560" s="2">
        <f t="shared" si="314"/>
        <v>0.37992376111817028</v>
      </c>
      <c r="AN560" s="2">
        <f t="shared" si="315"/>
        <v>7.6238881829733167E-3</v>
      </c>
      <c r="AO560" s="2">
        <f t="shared" si="316"/>
        <v>0</v>
      </c>
      <c r="AP560" s="2">
        <f t="shared" si="317"/>
        <v>0</v>
      </c>
      <c r="AR560" t="str">
        <f t="shared" si="303"/>
        <v>Stark</v>
      </c>
      <c r="AS560" t="s">
        <v>195</v>
      </c>
      <c r="AV560" s="91">
        <v>17</v>
      </c>
      <c r="AW560" s="93">
        <v>175</v>
      </c>
      <c r="AX560" s="99">
        <f t="shared" si="318"/>
        <v>17175</v>
      </c>
      <c r="AZ560" s="7" t="s">
        <v>3053</v>
      </c>
      <c r="BA560" t="s">
        <v>3290</v>
      </c>
    </row>
    <row r="561" spans="1:53" hidden="1" outlineLevel="1">
      <c r="A561" t="s">
        <v>1242</v>
      </c>
      <c r="B561" t="s">
        <v>195</v>
      </c>
      <c r="C561" s="1">
        <f t="shared" si="304"/>
        <v>5592</v>
      </c>
      <c r="D561" s="7">
        <f>IF(P561&gt;0,RANK(P561,(P561:R561,S561:AG561)),0)</f>
        <v>0</v>
      </c>
      <c r="E561" s="7">
        <f>IF(Q561&gt;0,RANK(Q561,(P561:R561,S561:AG561)),0)</f>
        <v>4</v>
      </c>
      <c r="F561" s="7">
        <f>IF(R561&gt;0,RANK(R561,(P561:R561,S561:AG561)),0)</f>
        <v>2</v>
      </c>
      <c r="G561" s="7">
        <f>IF(S561&gt;0,RANK(S561,(P561:R561,S561:AG561)),0)</f>
        <v>3</v>
      </c>
      <c r="H561" s="48">
        <f t="shared" si="305"/>
        <v>439</v>
      </c>
      <c r="I561" s="163">
        <f t="shared" si="306"/>
        <v>7.8505007153075818E-2</v>
      </c>
      <c r="J561" s="2"/>
      <c r="K561" s="2">
        <f t="shared" si="307"/>
        <v>0</v>
      </c>
      <c r="L561" s="2">
        <f t="shared" si="308"/>
        <v>8.6552217453505012E-2</v>
      </c>
      <c r="M561" s="2">
        <f t="shared" si="309"/>
        <v>0.35157367668097284</v>
      </c>
      <c r="N561" s="2">
        <f t="shared" si="301"/>
        <v>0.11820457796852647</v>
      </c>
      <c r="O561" s="2">
        <f t="shared" si="302"/>
        <v>0.44366952789699565</v>
      </c>
      <c r="Q561" s="1">
        <v>484</v>
      </c>
      <c r="R561" s="1">
        <v>1966</v>
      </c>
      <c r="S561" s="1">
        <v>661</v>
      </c>
      <c r="T561" s="1">
        <v>2405</v>
      </c>
      <c r="U561" s="1">
        <v>46</v>
      </c>
      <c r="AC561" s="1">
        <v>30</v>
      </c>
      <c r="AI561" s="7">
        <f t="shared" si="310"/>
        <v>1</v>
      </c>
      <c r="AJ561" s="7">
        <f t="shared" si="311"/>
        <v>5</v>
      </c>
      <c r="AK561" s="7">
        <f t="shared" si="312"/>
        <v>0</v>
      </c>
      <c r="AL561" s="7">
        <f t="shared" si="313"/>
        <v>0</v>
      </c>
      <c r="AM561" s="2">
        <f t="shared" si="314"/>
        <v>0.43007868383404863</v>
      </c>
      <c r="AN561" s="2">
        <f t="shared" si="315"/>
        <v>8.2260371959942784E-3</v>
      </c>
      <c r="AO561" s="2">
        <f t="shared" si="316"/>
        <v>0</v>
      </c>
      <c r="AP561" s="2">
        <f t="shared" si="317"/>
        <v>0</v>
      </c>
      <c r="AR561" t="str">
        <f t="shared" si="303"/>
        <v>Stephenson</v>
      </c>
      <c r="AS561" t="s">
        <v>195</v>
      </c>
      <c r="AV561" s="91">
        <v>17</v>
      </c>
      <c r="AW561" s="93">
        <v>177</v>
      </c>
      <c r="AX561" s="99">
        <f t="shared" si="318"/>
        <v>17177</v>
      </c>
      <c r="AZ561" s="7" t="s">
        <v>3053</v>
      </c>
      <c r="BA561" t="s">
        <v>3290</v>
      </c>
    </row>
    <row r="562" spans="1:53" hidden="1" outlineLevel="1">
      <c r="A562" t="s">
        <v>3274</v>
      </c>
      <c r="B562" t="s">
        <v>195</v>
      </c>
      <c r="C562" s="1">
        <f t="shared" si="304"/>
        <v>17003</v>
      </c>
      <c r="D562" s="7">
        <f>IF(P562&gt;0,RANK(P562,(P562:R562,S562:AG562)),0)</f>
        <v>0</v>
      </c>
      <c r="E562" s="7">
        <f>IF(Q562&gt;0,RANK(Q562,(P562:R562,S562:AG562)),0)</f>
        <v>4</v>
      </c>
      <c r="F562" s="7">
        <f>IF(R562&gt;0,RANK(R562,(P562:R562,S562:AG562)),0)</f>
        <v>2</v>
      </c>
      <c r="G562" s="7">
        <f>IF(S562&gt;0,RANK(S562,(P562:R562,S562:AG562)),0)</f>
        <v>3</v>
      </c>
      <c r="H562" s="48">
        <f t="shared" si="305"/>
        <v>1000</v>
      </c>
      <c r="I562" s="163">
        <f t="shared" si="306"/>
        <v>5.8813150620478739E-2</v>
      </c>
      <c r="J562" s="2"/>
      <c r="K562" s="2">
        <f t="shared" si="307"/>
        <v>0</v>
      </c>
      <c r="L562" s="2">
        <f t="shared" si="308"/>
        <v>8.2338410868670234E-2</v>
      </c>
      <c r="M562" s="2">
        <f t="shared" si="309"/>
        <v>0.38246191848497324</v>
      </c>
      <c r="N562" s="2">
        <f t="shared" si="301"/>
        <v>8.4043992236664117E-2</v>
      </c>
      <c r="O562" s="2">
        <f t="shared" si="302"/>
        <v>0.4511556784096924</v>
      </c>
      <c r="Q562" s="1">
        <v>1400</v>
      </c>
      <c r="R562" s="1">
        <v>6503</v>
      </c>
      <c r="S562" s="1">
        <v>1429</v>
      </c>
      <c r="T562" s="1">
        <v>7503</v>
      </c>
      <c r="U562" s="1">
        <v>113</v>
      </c>
      <c r="AC562" s="1">
        <v>55</v>
      </c>
      <c r="AI562" s="7">
        <f t="shared" si="310"/>
        <v>1</v>
      </c>
      <c r="AJ562" s="7">
        <f t="shared" si="311"/>
        <v>5</v>
      </c>
      <c r="AK562" s="7">
        <f t="shared" si="312"/>
        <v>0</v>
      </c>
      <c r="AL562" s="7">
        <f t="shared" si="313"/>
        <v>0</v>
      </c>
      <c r="AM562" s="2">
        <f t="shared" si="314"/>
        <v>0.441275069105452</v>
      </c>
      <c r="AN562" s="2">
        <f t="shared" si="315"/>
        <v>6.6458860201140972E-3</v>
      </c>
      <c r="AO562" s="2">
        <f t="shared" si="316"/>
        <v>0</v>
      </c>
      <c r="AP562" s="2">
        <f t="shared" si="317"/>
        <v>0</v>
      </c>
      <c r="AR562" t="str">
        <f t="shared" si="303"/>
        <v>Tazewell</v>
      </c>
      <c r="AS562" t="s">
        <v>195</v>
      </c>
      <c r="AV562" s="91">
        <v>17</v>
      </c>
      <c r="AW562" s="93">
        <v>179</v>
      </c>
      <c r="AX562" s="99">
        <f t="shared" si="318"/>
        <v>17179</v>
      </c>
      <c r="AZ562" s="7" t="s">
        <v>3053</v>
      </c>
      <c r="BA562" t="s">
        <v>3290</v>
      </c>
    </row>
    <row r="563" spans="1:53" hidden="1" outlineLevel="1">
      <c r="A563" t="s">
        <v>3341</v>
      </c>
      <c r="B563" t="s">
        <v>195</v>
      </c>
      <c r="C563" s="1">
        <f t="shared" si="304"/>
        <v>2144</v>
      </c>
      <c r="D563" s="7">
        <f>IF(P563&gt;0,RANK(P563,(P563:R563,S563:AG563)),0)</f>
        <v>0</v>
      </c>
      <c r="E563" s="7">
        <f>IF(Q563&gt;0,RANK(Q563,(P563:R563,S563:AG563)),0)</f>
        <v>3</v>
      </c>
      <c r="F563" s="7">
        <f>IF(R563&gt;0,RANK(R563,(P563:R563,S563:AG563)),0)</f>
        <v>2</v>
      </c>
      <c r="G563" s="7">
        <f>IF(S563&gt;0,RANK(S563,(P563:R563,S563:AG563)),0)</f>
        <v>4</v>
      </c>
      <c r="H563" s="48">
        <f t="shared" si="305"/>
        <v>564</v>
      </c>
      <c r="I563" s="163">
        <f t="shared" si="306"/>
        <v>0.26305970149253732</v>
      </c>
      <c r="J563" s="2"/>
      <c r="K563" s="2">
        <f t="shared" si="307"/>
        <v>0</v>
      </c>
      <c r="L563" s="2">
        <f t="shared" si="308"/>
        <v>9.2817164179104475E-2</v>
      </c>
      <c r="M563" s="2">
        <f t="shared" si="309"/>
        <v>0.27192164179104478</v>
      </c>
      <c r="N563" s="2">
        <f t="shared" si="301"/>
        <v>8.5820895522388058E-2</v>
      </c>
      <c r="O563" s="2">
        <f t="shared" si="302"/>
        <v>0.54944029850746268</v>
      </c>
      <c r="Q563" s="1">
        <v>199</v>
      </c>
      <c r="R563" s="1">
        <v>583</v>
      </c>
      <c r="S563" s="1">
        <v>184</v>
      </c>
      <c r="T563" s="1">
        <v>1147</v>
      </c>
      <c r="U563" s="1">
        <v>24</v>
      </c>
      <c r="AC563" s="1">
        <v>7</v>
      </c>
      <c r="AI563" s="7">
        <f t="shared" si="310"/>
        <v>1</v>
      </c>
      <c r="AJ563" s="7">
        <f t="shared" si="311"/>
        <v>5</v>
      </c>
      <c r="AK563" s="7">
        <f t="shared" si="312"/>
        <v>0</v>
      </c>
      <c r="AL563" s="7">
        <f t="shared" si="313"/>
        <v>0</v>
      </c>
      <c r="AM563" s="2">
        <f t="shared" si="314"/>
        <v>0.53498134328358204</v>
      </c>
      <c r="AN563" s="2">
        <f t="shared" si="315"/>
        <v>1.1194029850746268E-2</v>
      </c>
      <c r="AO563" s="2">
        <f t="shared" si="316"/>
        <v>0</v>
      </c>
      <c r="AP563" s="2">
        <f t="shared" si="317"/>
        <v>0</v>
      </c>
      <c r="AR563" t="str">
        <f t="shared" si="303"/>
        <v>Union</v>
      </c>
      <c r="AS563" t="s">
        <v>195</v>
      </c>
      <c r="AV563" s="91">
        <v>17</v>
      </c>
      <c r="AW563" s="93">
        <v>181</v>
      </c>
      <c r="AX563" s="99">
        <f t="shared" si="318"/>
        <v>17181</v>
      </c>
      <c r="AZ563" s="7" t="s">
        <v>3053</v>
      </c>
      <c r="BA563" t="s">
        <v>3290</v>
      </c>
    </row>
    <row r="564" spans="1:53" hidden="1" outlineLevel="1">
      <c r="A564" t="s">
        <v>729</v>
      </c>
      <c r="B564" t="s">
        <v>195</v>
      </c>
      <c r="C564" s="1">
        <f t="shared" si="304"/>
        <v>6644</v>
      </c>
      <c r="D564" s="7">
        <f>IF(P564&gt;0,RANK(P564,(P564:R564,S564:AG564)),0)</f>
        <v>0</v>
      </c>
      <c r="E564" s="7">
        <f>IF(Q564&gt;0,RANK(Q564,(P564:R564,S564:AG564)),0)</f>
        <v>3</v>
      </c>
      <c r="F564" s="7">
        <f>IF(R564&gt;0,RANK(R564,(P564:R564,S564:AG564)),0)</f>
        <v>2</v>
      </c>
      <c r="G564" s="7">
        <f>IF(S564&gt;0,RANK(S564,(P564:R564,S564:AG564)),0)</f>
        <v>4</v>
      </c>
      <c r="H564" s="48">
        <f t="shared" si="305"/>
        <v>151</v>
      </c>
      <c r="I564" s="163">
        <f t="shared" si="306"/>
        <v>2.2727272727272728E-2</v>
      </c>
      <c r="J564" s="2"/>
      <c r="K564" s="2">
        <f t="shared" si="307"/>
        <v>0</v>
      </c>
      <c r="L564" s="2">
        <f t="shared" si="308"/>
        <v>0.12191450933172787</v>
      </c>
      <c r="M564" s="2">
        <f t="shared" si="309"/>
        <v>0.37221553281155928</v>
      </c>
      <c r="N564" s="2">
        <f t="shared" si="301"/>
        <v>9.8886213124623715E-2</v>
      </c>
      <c r="O564" s="2">
        <f t="shared" si="302"/>
        <v>0.40698374473208915</v>
      </c>
      <c r="Q564" s="1">
        <v>810</v>
      </c>
      <c r="R564" s="1">
        <v>2473</v>
      </c>
      <c r="S564" s="1">
        <v>657</v>
      </c>
      <c r="T564" s="1">
        <v>2624</v>
      </c>
      <c r="U564" s="1">
        <v>46</v>
      </c>
      <c r="AC564" s="1">
        <v>34</v>
      </c>
      <c r="AI564" s="7">
        <f t="shared" si="310"/>
        <v>1</v>
      </c>
      <c r="AJ564" s="7">
        <f t="shared" si="311"/>
        <v>5</v>
      </c>
      <c r="AK564" s="7">
        <f t="shared" si="312"/>
        <v>0</v>
      </c>
      <c r="AL564" s="7">
        <f t="shared" si="313"/>
        <v>0</v>
      </c>
      <c r="AM564" s="2">
        <f t="shared" si="314"/>
        <v>0.39494280553883204</v>
      </c>
      <c r="AN564" s="2">
        <f t="shared" si="315"/>
        <v>6.923540036122818E-3</v>
      </c>
      <c r="AO564" s="2">
        <f t="shared" si="316"/>
        <v>0</v>
      </c>
      <c r="AP564" s="2">
        <f t="shared" si="317"/>
        <v>0</v>
      </c>
      <c r="AR564" t="str">
        <f t="shared" si="303"/>
        <v>Vermilion</v>
      </c>
      <c r="AS564" t="s">
        <v>195</v>
      </c>
      <c r="AV564" s="91">
        <v>17</v>
      </c>
      <c r="AW564" s="93">
        <v>183</v>
      </c>
      <c r="AX564" s="99">
        <f t="shared" si="318"/>
        <v>17183</v>
      </c>
      <c r="AZ564" s="7" t="s">
        <v>3053</v>
      </c>
      <c r="BA564" t="s">
        <v>3290</v>
      </c>
    </row>
    <row r="565" spans="1:53" hidden="1" outlineLevel="1">
      <c r="A565" t="s">
        <v>2806</v>
      </c>
      <c r="B565" t="s">
        <v>195</v>
      </c>
      <c r="C565" s="1">
        <f t="shared" si="304"/>
        <v>1112</v>
      </c>
      <c r="D565" s="7">
        <f>IF(P565&gt;0,RANK(P565,(P565:R565,S565:AG565)),0)</f>
        <v>0</v>
      </c>
      <c r="E565" s="7">
        <f>IF(Q565&gt;0,RANK(Q565,(P565:R565,S565:AG565)),0)</f>
        <v>3</v>
      </c>
      <c r="F565" s="7">
        <f>IF(R565&gt;0,RANK(R565,(P565:R565,S565:AG565)),0)</f>
        <v>2</v>
      </c>
      <c r="G565" s="7">
        <f>IF(S565&gt;0,RANK(S565,(P565:R565,S565:AG565)),0)</f>
        <v>4</v>
      </c>
      <c r="H565" s="48">
        <f t="shared" si="305"/>
        <v>201</v>
      </c>
      <c r="I565" s="163">
        <f t="shared" si="306"/>
        <v>0.18075539568345322</v>
      </c>
      <c r="J565" s="2"/>
      <c r="K565" s="2">
        <f t="shared" si="307"/>
        <v>0</v>
      </c>
      <c r="L565" s="2">
        <f t="shared" si="308"/>
        <v>0.10701438848920863</v>
      </c>
      <c r="M565" s="2">
        <f t="shared" si="309"/>
        <v>0.32014388489208634</v>
      </c>
      <c r="N565" s="2">
        <f t="shared" si="301"/>
        <v>6.2949640287769781E-2</v>
      </c>
      <c r="O565" s="2">
        <f t="shared" si="302"/>
        <v>0.5098920863309353</v>
      </c>
      <c r="Q565" s="1">
        <v>119</v>
      </c>
      <c r="R565" s="1">
        <v>356</v>
      </c>
      <c r="S565" s="1">
        <v>70</v>
      </c>
      <c r="T565" s="1">
        <v>557</v>
      </c>
      <c r="U565" s="1">
        <v>7</v>
      </c>
      <c r="AC565" s="1">
        <v>3</v>
      </c>
      <c r="AI565" s="7">
        <f t="shared" si="310"/>
        <v>1</v>
      </c>
      <c r="AJ565" s="7">
        <f t="shared" si="311"/>
        <v>5</v>
      </c>
      <c r="AK565" s="7">
        <f t="shared" si="312"/>
        <v>0</v>
      </c>
      <c r="AL565" s="7">
        <f t="shared" si="313"/>
        <v>0</v>
      </c>
      <c r="AM565" s="2">
        <f t="shared" si="314"/>
        <v>0.50089928057553956</v>
      </c>
      <c r="AN565" s="2">
        <f t="shared" si="315"/>
        <v>6.2949640287769783E-3</v>
      </c>
      <c r="AO565" s="2">
        <f t="shared" si="316"/>
        <v>0</v>
      </c>
      <c r="AP565" s="2">
        <f t="shared" si="317"/>
        <v>0</v>
      </c>
      <c r="AR565" t="str">
        <f t="shared" si="303"/>
        <v>Wabash</v>
      </c>
      <c r="AS565" t="s">
        <v>195</v>
      </c>
      <c r="AV565" s="91">
        <v>17</v>
      </c>
      <c r="AW565" s="93">
        <v>185</v>
      </c>
      <c r="AX565" s="99">
        <f t="shared" si="318"/>
        <v>17185</v>
      </c>
      <c r="AZ565" s="7" t="s">
        <v>3053</v>
      </c>
      <c r="BA565" t="s">
        <v>3290</v>
      </c>
    </row>
    <row r="566" spans="1:53" hidden="1" outlineLevel="1">
      <c r="A566" t="s">
        <v>1171</v>
      </c>
      <c r="B566" t="s">
        <v>195</v>
      </c>
      <c r="C566" s="1">
        <f t="shared" si="304"/>
        <v>2273</v>
      </c>
      <c r="D566" s="7">
        <f>IF(P566&gt;0,RANK(P566,(P566:R566,S566:AG566)),0)</f>
        <v>0</v>
      </c>
      <c r="E566" s="7">
        <f>IF(Q566&gt;0,RANK(Q566,(P566:R566,S566:AG566)),0)</f>
        <v>4</v>
      </c>
      <c r="F566" s="7">
        <f>IF(R566&gt;0,RANK(R566,(P566:R566,S566:AG566)),0)</f>
        <v>2</v>
      </c>
      <c r="G566" s="7">
        <f>IF(S566&gt;0,RANK(S566,(P566:R566,S566:AG566)),0)</f>
        <v>3</v>
      </c>
      <c r="H566" s="48">
        <f t="shared" si="305"/>
        <v>192</v>
      </c>
      <c r="I566" s="163">
        <f t="shared" si="306"/>
        <v>8.4469863616366034E-2</v>
      </c>
      <c r="J566" s="2"/>
      <c r="K566" s="2">
        <f t="shared" si="307"/>
        <v>0</v>
      </c>
      <c r="L566" s="2">
        <f t="shared" si="308"/>
        <v>6.8191816981962167E-2</v>
      </c>
      <c r="M566" s="2">
        <f t="shared" si="309"/>
        <v>0.37483501979762429</v>
      </c>
      <c r="N566" s="2">
        <f t="shared" si="301"/>
        <v>8.5349758029036521E-2</v>
      </c>
      <c r="O566" s="2">
        <f t="shared" si="302"/>
        <v>0.47162340519137702</v>
      </c>
      <c r="Q566" s="1">
        <v>155</v>
      </c>
      <c r="R566" s="1">
        <v>852</v>
      </c>
      <c r="S566" s="1">
        <v>194</v>
      </c>
      <c r="T566" s="1">
        <v>1044</v>
      </c>
      <c r="U566" s="1">
        <v>18</v>
      </c>
      <c r="AC566" s="1">
        <v>10</v>
      </c>
      <c r="AI566" s="7">
        <f t="shared" si="310"/>
        <v>1</v>
      </c>
      <c r="AJ566" s="7">
        <f t="shared" si="311"/>
        <v>5</v>
      </c>
      <c r="AK566" s="7">
        <f t="shared" si="312"/>
        <v>0</v>
      </c>
      <c r="AL566" s="7">
        <f t="shared" si="313"/>
        <v>0</v>
      </c>
      <c r="AM566" s="2">
        <f t="shared" si="314"/>
        <v>0.45930488341399034</v>
      </c>
      <c r="AN566" s="2">
        <f t="shared" si="315"/>
        <v>7.9190497140343152E-3</v>
      </c>
      <c r="AO566" s="2">
        <f t="shared" si="316"/>
        <v>0</v>
      </c>
      <c r="AP566" s="2">
        <f t="shared" si="317"/>
        <v>0</v>
      </c>
      <c r="AR566" t="str">
        <f t="shared" si="303"/>
        <v>Warren</v>
      </c>
      <c r="AS566" t="s">
        <v>195</v>
      </c>
      <c r="AV566" s="91">
        <v>17</v>
      </c>
      <c r="AW566" s="93">
        <v>187</v>
      </c>
      <c r="AX566" s="99">
        <f t="shared" si="318"/>
        <v>17187</v>
      </c>
      <c r="AZ566" s="7" t="s">
        <v>3053</v>
      </c>
      <c r="BA566" t="s">
        <v>3290</v>
      </c>
    </row>
    <row r="567" spans="1:53" hidden="1" outlineLevel="1">
      <c r="A567" t="s">
        <v>650</v>
      </c>
      <c r="B567" t="s">
        <v>195</v>
      </c>
      <c r="C567" s="1">
        <f t="shared" si="304"/>
        <v>2990</v>
      </c>
      <c r="D567" s="7">
        <f>IF(P567&gt;0,RANK(P567,(P567:R567,S567:AG567)),0)</f>
        <v>0</v>
      </c>
      <c r="E567" s="7">
        <f>IF(Q567&gt;0,RANK(Q567,(P567:R567,S567:AG567)),0)</f>
        <v>4</v>
      </c>
      <c r="F567" s="7">
        <f>IF(R567&gt;0,RANK(R567,(P567:R567,S567:AG567)),0)</f>
        <v>2</v>
      </c>
      <c r="G567" s="7">
        <f>IF(S567&gt;0,RANK(S567,(P567:R567,S567:AG567)),0)</f>
        <v>3</v>
      </c>
      <c r="H567" s="48">
        <f t="shared" si="305"/>
        <v>134</v>
      </c>
      <c r="I567" s="163">
        <f t="shared" si="306"/>
        <v>4.4816053511705686E-2</v>
      </c>
      <c r="J567" s="2"/>
      <c r="K567" s="2">
        <f t="shared" si="307"/>
        <v>0</v>
      </c>
      <c r="L567" s="2">
        <f t="shared" si="308"/>
        <v>6.8227424749163879E-2</v>
      </c>
      <c r="M567" s="2">
        <f t="shared" si="309"/>
        <v>0.39431438127090301</v>
      </c>
      <c r="N567" s="2">
        <f t="shared" si="301"/>
        <v>8.0936454849498324E-2</v>
      </c>
      <c r="O567" s="2">
        <f t="shared" si="302"/>
        <v>0.45652173913043481</v>
      </c>
      <c r="Q567" s="1">
        <v>204</v>
      </c>
      <c r="R567" s="1">
        <v>1179</v>
      </c>
      <c r="S567" s="1">
        <v>242</v>
      </c>
      <c r="T567" s="1">
        <v>1313</v>
      </c>
      <c r="U567" s="1">
        <v>33</v>
      </c>
      <c r="AC567" s="1">
        <v>19</v>
      </c>
      <c r="AI567" s="7">
        <f t="shared" si="310"/>
        <v>1</v>
      </c>
      <c r="AJ567" s="7">
        <f t="shared" si="311"/>
        <v>5</v>
      </c>
      <c r="AK567" s="7">
        <f t="shared" si="312"/>
        <v>0</v>
      </c>
      <c r="AL567" s="7">
        <f t="shared" si="313"/>
        <v>0</v>
      </c>
      <c r="AM567" s="2">
        <f t="shared" si="314"/>
        <v>0.43913043478260871</v>
      </c>
      <c r="AN567" s="2">
        <f t="shared" si="315"/>
        <v>1.1036789297658863E-2</v>
      </c>
      <c r="AO567" s="2">
        <f t="shared" si="316"/>
        <v>0</v>
      </c>
      <c r="AP567" s="2">
        <f t="shared" si="317"/>
        <v>0</v>
      </c>
      <c r="AR567" t="str">
        <f t="shared" si="303"/>
        <v>Washington</v>
      </c>
      <c r="AS567" t="s">
        <v>195</v>
      </c>
      <c r="AV567" s="91">
        <v>17</v>
      </c>
      <c r="AW567" s="93">
        <v>189</v>
      </c>
      <c r="AX567" s="99">
        <f t="shared" si="318"/>
        <v>17189</v>
      </c>
      <c r="AZ567" s="7" t="s">
        <v>3053</v>
      </c>
      <c r="BA567" t="s">
        <v>3290</v>
      </c>
    </row>
    <row r="568" spans="1:53" hidden="1" outlineLevel="1">
      <c r="A568" t="s">
        <v>2200</v>
      </c>
      <c r="B568" t="s">
        <v>195</v>
      </c>
      <c r="C568" s="1">
        <f t="shared" si="304"/>
        <v>2091</v>
      </c>
      <c r="D568" s="7">
        <f>IF(P568&gt;0,RANK(P568,(P568:R568,S568:AG568)),0)</f>
        <v>0</v>
      </c>
      <c r="E568" s="7">
        <f>IF(Q568&gt;0,RANK(Q568,(P568:R568,S568:AG568)),0)</f>
        <v>3</v>
      </c>
      <c r="F568" s="7">
        <f>IF(R568&gt;0,RANK(R568,(P568:R568,S568:AG568)),0)</f>
        <v>2</v>
      </c>
      <c r="G568" s="7">
        <f>IF(S568&gt;0,RANK(S568,(P568:R568,S568:AG568)),0)</f>
        <v>4</v>
      </c>
      <c r="H568" s="48">
        <f t="shared" si="305"/>
        <v>469</v>
      </c>
      <c r="I568" s="163">
        <f t="shared" si="306"/>
        <v>0.22429459588713535</v>
      </c>
      <c r="J568" s="2"/>
      <c r="K568" s="2">
        <f t="shared" si="307"/>
        <v>0</v>
      </c>
      <c r="L568" s="2">
        <f t="shared" si="308"/>
        <v>0.10903873744619799</v>
      </c>
      <c r="M568" s="2">
        <f t="shared" si="309"/>
        <v>0.28933524629363938</v>
      </c>
      <c r="N568" s="2">
        <f t="shared" si="301"/>
        <v>6.7431850789096123E-2</v>
      </c>
      <c r="O568" s="2">
        <f t="shared" si="302"/>
        <v>0.53419416547106657</v>
      </c>
      <c r="Q568" s="1">
        <v>228</v>
      </c>
      <c r="R568" s="1">
        <v>605</v>
      </c>
      <c r="S568" s="1">
        <v>141</v>
      </c>
      <c r="T568" s="1">
        <v>1074</v>
      </c>
      <c r="U568" s="1">
        <v>33</v>
      </c>
      <c r="AC568" s="1">
        <v>10</v>
      </c>
      <c r="AI568" s="7">
        <f t="shared" si="310"/>
        <v>1</v>
      </c>
      <c r="AJ568" s="7">
        <f t="shared" si="311"/>
        <v>5</v>
      </c>
      <c r="AK568" s="7">
        <f t="shared" si="312"/>
        <v>0</v>
      </c>
      <c r="AL568" s="7">
        <f t="shared" si="313"/>
        <v>0</v>
      </c>
      <c r="AM568" s="2">
        <f t="shared" si="314"/>
        <v>0.51362984218077479</v>
      </c>
      <c r="AN568" s="2">
        <f t="shared" si="315"/>
        <v>1.5781922525107604E-2</v>
      </c>
      <c r="AO568" s="2">
        <f t="shared" si="316"/>
        <v>0</v>
      </c>
      <c r="AP568" s="2">
        <f t="shared" si="317"/>
        <v>0</v>
      </c>
      <c r="AR568" t="str">
        <f t="shared" si="303"/>
        <v>Wayne</v>
      </c>
      <c r="AS568" t="s">
        <v>195</v>
      </c>
      <c r="AV568" s="91">
        <v>17</v>
      </c>
      <c r="AW568" s="93">
        <v>191</v>
      </c>
      <c r="AX568" s="99">
        <f t="shared" si="318"/>
        <v>17191</v>
      </c>
      <c r="AZ568" s="7" t="s">
        <v>3053</v>
      </c>
      <c r="BA568" t="s">
        <v>3290</v>
      </c>
    </row>
    <row r="569" spans="1:53" hidden="1" outlineLevel="1">
      <c r="A569" t="s">
        <v>2953</v>
      </c>
      <c r="B569" t="s">
        <v>195</v>
      </c>
      <c r="C569" s="1">
        <f t="shared" si="304"/>
        <v>1461</v>
      </c>
      <c r="D569" s="7">
        <f>IF(P569&gt;0,RANK(P569,(P569:R569,S569:AG569)),0)</f>
        <v>0</v>
      </c>
      <c r="E569" s="7">
        <f>IF(Q569&gt;0,RANK(Q569,(P569:R569,S569:AG569)),0)</f>
        <v>4</v>
      </c>
      <c r="F569" s="7">
        <f>IF(R569&gt;0,RANK(R569,(P569:R569,S569:AG569)),0)</f>
        <v>2</v>
      </c>
      <c r="G569" s="7">
        <f>IF(S569&gt;0,RANK(S569,(P569:R569,S569:AG569)),0)</f>
        <v>3</v>
      </c>
      <c r="H569" s="48">
        <f t="shared" si="305"/>
        <v>301</v>
      </c>
      <c r="I569" s="163">
        <f t="shared" si="306"/>
        <v>0.20602327173169063</v>
      </c>
      <c r="J569" s="2"/>
      <c r="K569" s="2">
        <f t="shared" si="307"/>
        <v>0</v>
      </c>
      <c r="L569" s="2">
        <f t="shared" ref="L569:L575" si="319">IF($C569=0,"-",Q569/$C569)</f>
        <v>9.5140314852840524E-2</v>
      </c>
      <c r="M569" s="2">
        <f t="shared" ref="M569:M575" si="320">IF($C569=0,"-",R569/$C569)</f>
        <v>0.2922655715263518</v>
      </c>
      <c r="N569" s="2">
        <f t="shared" si="301"/>
        <v>0.10130047912388775</v>
      </c>
      <c r="O569" s="2">
        <f t="shared" si="302"/>
        <v>0.51129363449692</v>
      </c>
      <c r="Q569" s="1">
        <v>139</v>
      </c>
      <c r="R569" s="1">
        <v>427</v>
      </c>
      <c r="S569" s="1">
        <v>148</v>
      </c>
      <c r="T569" s="1">
        <v>728</v>
      </c>
      <c r="U569" s="1">
        <v>11</v>
      </c>
      <c r="AC569" s="1">
        <v>8</v>
      </c>
      <c r="AI569" s="7">
        <f t="shared" ref="AI569:AI575" si="321">IF(T569&gt;0,RANK(T569,(P569:Z569)),0)</f>
        <v>1</v>
      </c>
      <c r="AJ569" s="7">
        <f t="shared" ref="AJ569:AJ575" si="322">IF(U569&gt;0,RANK(U569,(P569:Z569)),0)</f>
        <v>5</v>
      </c>
      <c r="AK569" s="7">
        <f t="shared" ref="AK569:AK575" si="323">IF(V569&gt;0,RANK(V569,(P569:Z569)),0)</f>
        <v>0</v>
      </c>
      <c r="AL569" s="7">
        <f t="shared" ref="AL569:AL575" si="324">IF(W569&gt;0,RANK(W569,(P569:Z569)),0)</f>
        <v>0</v>
      </c>
      <c r="AM569" s="2">
        <f t="shared" ref="AM569:AM575" si="325">IF($C569=0,"-",T569/$C569)</f>
        <v>0.49828884325804246</v>
      </c>
      <c r="AN569" s="2">
        <f t="shared" ref="AN569:AN575" si="326">IF($C569=0,"-",U569/$C569)</f>
        <v>7.5290896646132786E-3</v>
      </c>
      <c r="AO569" s="2">
        <f t="shared" ref="AO569:AO575" si="327">IF($C569=0,"-",V569/$C569)</f>
        <v>0</v>
      </c>
      <c r="AP569" s="2">
        <f t="shared" ref="AP569:AP575" si="328">IF($C569=0,"-",W569/$C569)</f>
        <v>0</v>
      </c>
      <c r="AR569" t="str">
        <f t="shared" si="303"/>
        <v>White</v>
      </c>
      <c r="AS569" t="s">
        <v>195</v>
      </c>
      <c r="AV569" s="91">
        <v>17</v>
      </c>
      <c r="AW569" s="93">
        <v>193</v>
      </c>
      <c r="AX569" s="99">
        <f t="shared" ref="AX569:AX574" si="329">AV569*1000+AW569</f>
        <v>17193</v>
      </c>
      <c r="AZ569" s="7" t="s">
        <v>3053</v>
      </c>
      <c r="BA569" t="s">
        <v>3290</v>
      </c>
    </row>
    <row r="570" spans="1:53" hidden="1" outlineLevel="1">
      <c r="A570" t="s">
        <v>1295</v>
      </c>
      <c r="B570" t="s">
        <v>195</v>
      </c>
      <c r="C570" s="1">
        <f t="shared" si="304"/>
        <v>4426</v>
      </c>
      <c r="D570" s="7">
        <f>IF(P570&gt;0,RANK(P570,(P570:R570,S570:AG570)),0)</f>
        <v>0</v>
      </c>
      <c r="E570" s="7">
        <f>IF(Q570&gt;0,RANK(Q570,(P570:R570,S570:AG570)),0)</f>
        <v>4</v>
      </c>
      <c r="F570" s="7">
        <f>IF(R570&gt;0,RANK(R570,(P570:R570,S570:AG570)),0)</f>
        <v>2</v>
      </c>
      <c r="G570" s="7">
        <f>IF(S570&gt;0,RANK(S570,(P570:R570,S570:AG570)),0)</f>
        <v>3</v>
      </c>
      <c r="H570" s="48">
        <f t="shared" si="305"/>
        <v>734</v>
      </c>
      <c r="I570" s="163">
        <f t="shared" si="306"/>
        <v>0.16583822864889292</v>
      </c>
      <c r="J570" s="2"/>
      <c r="K570" s="2">
        <f t="shared" si="307"/>
        <v>0</v>
      </c>
      <c r="L570" s="2">
        <f t="shared" si="319"/>
        <v>7.0944419340262091E-2</v>
      </c>
      <c r="M570" s="2">
        <f t="shared" si="320"/>
        <v>0.33845458653411659</v>
      </c>
      <c r="N570" s="2">
        <f t="shared" si="301"/>
        <v>7.2525982828739274E-2</v>
      </c>
      <c r="O570" s="2">
        <f t="shared" si="302"/>
        <v>0.51807501129688216</v>
      </c>
      <c r="Q570" s="1">
        <v>314</v>
      </c>
      <c r="R570" s="1">
        <v>1498</v>
      </c>
      <c r="S570" s="1">
        <v>321</v>
      </c>
      <c r="T570" s="1">
        <v>2232</v>
      </c>
      <c r="U570" s="1">
        <v>41</v>
      </c>
      <c r="AC570" s="1">
        <v>20</v>
      </c>
      <c r="AI570" s="7">
        <f t="shared" si="321"/>
        <v>1</v>
      </c>
      <c r="AJ570" s="7">
        <f t="shared" si="322"/>
        <v>5</v>
      </c>
      <c r="AK570" s="7">
        <f t="shared" si="323"/>
        <v>0</v>
      </c>
      <c r="AL570" s="7">
        <f t="shared" si="324"/>
        <v>0</v>
      </c>
      <c r="AM570" s="2">
        <f t="shared" si="325"/>
        <v>0.5042928151830095</v>
      </c>
      <c r="AN570" s="2">
        <f t="shared" si="326"/>
        <v>9.2634432896520555E-3</v>
      </c>
      <c r="AO570" s="2">
        <f t="shared" si="327"/>
        <v>0</v>
      </c>
      <c r="AP570" s="2">
        <f t="shared" si="328"/>
        <v>0</v>
      </c>
      <c r="AR570" t="str">
        <f t="shared" si="303"/>
        <v>Whiteside</v>
      </c>
      <c r="AS570" t="s">
        <v>195</v>
      </c>
      <c r="AV570" s="91">
        <v>17</v>
      </c>
      <c r="AW570" s="93">
        <v>195</v>
      </c>
      <c r="AX570" s="99">
        <f t="shared" si="329"/>
        <v>17195</v>
      </c>
      <c r="AZ570" s="7" t="s">
        <v>3053</v>
      </c>
      <c r="BA570" t="s">
        <v>3290</v>
      </c>
    </row>
    <row r="571" spans="1:53" hidden="1" outlineLevel="1">
      <c r="A571" t="s">
        <v>2186</v>
      </c>
      <c r="B571" t="s">
        <v>195</v>
      </c>
      <c r="C571" s="1">
        <f t="shared" si="304"/>
        <v>53235</v>
      </c>
      <c r="D571" s="7">
        <f>IF(P571&gt;0,RANK(P571,(P571:R571,S571:AG571)),0)</f>
        <v>0</v>
      </c>
      <c r="E571" s="7">
        <f>IF(Q571&gt;0,RANK(Q571,(P571:R571,S571:AG571)),0)</f>
        <v>4</v>
      </c>
      <c r="F571" s="7">
        <f>IF(R571&gt;0,RANK(R571,(P571:R571,S571:AG571)),0)</f>
        <v>1</v>
      </c>
      <c r="G571" s="7">
        <f>IF(S571&gt;0,RANK(S571,(P571:R571,S571:AG571)),0)</f>
        <v>3</v>
      </c>
      <c r="H571" s="48">
        <f t="shared" si="305"/>
        <v>8558</v>
      </c>
      <c r="I571" s="163">
        <f t="shared" si="306"/>
        <v>0.16075889922043768</v>
      </c>
      <c r="J571" s="2"/>
      <c r="K571" s="2">
        <f t="shared" si="307"/>
        <v>0</v>
      </c>
      <c r="L571" s="2">
        <f t="shared" si="319"/>
        <v>8.1619235465389309E-2</v>
      </c>
      <c r="M571" s="2">
        <f t="shared" si="320"/>
        <v>0.49249553864938478</v>
      </c>
      <c r="N571" s="2">
        <f t="shared" si="301"/>
        <v>8.6728655959425194E-2</v>
      </c>
      <c r="O571" s="2">
        <f t="shared" si="302"/>
        <v>0.33915656992580073</v>
      </c>
      <c r="Q571" s="1">
        <v>4345</v>
      </c>
      <c r="R571" s="1">
        <v>26218</v>
      </c>
      <c r="S571" s="1">
        <v>4617</v>
      </c>
      <c r="T571" s="1">
        <v>17660</v>
      </c>
      <c r="U571" s="1">
        <v>248</v>
      </c>
      <c r="AC571" s="1">
        <v>147</v>
      </c>
      <c r="AI571" s="7">
        <f t="shared" si="321"/>
        <v>2</v>
      </c>
      <c r="AJ571" s="7">
        <f t="shared" si="322"/>
        <v>5</v>
      </c>
      <c r="AK571" s="7">
        <f t="shared" si="323"/>
        <v>0</v>
      </c>
      <c r="AL571" s="7">
        <f t="shared" si="324"/>
        <v>0</v>
      </c>
      <c r="AM571" s="2">
        <f t="shared" si="325"/>
        <v>0.3317366394289471</v>
      </c>
      <c r="AN571" s="2">
        <f t="shared" si="326"/>
        <v>4.658589273973889E-3</v>
      </c>
      <c r="AO571" s="2">
        <f t="shared" si="327"/>
        <v>0</v>
      </c>
      <c r="AP571" s="2">
        <f t="shared" si="328"/>
        <v>0</v>
      </c>
      <c r="AR571" t="str">
        <f t="shared" si="303"/>
        <v>Will</v>
      </c>
      <c r="AS571" t="s">
        <v>195</v>
      </c>
      <c r="AV571" s="91">
        <v>17</v>
      </c>
      <c r="AW571" s="93">
        <v>197</v>
      </c>
      <c r="AX571" s="99">
        <f t="shared" si="329"/>
        <v>17197</v>
      </c>
      <c r="AZ571" s="7" t="s">
        <v>3053</v>
      </c>
      <c r="BA571" t="s">
        <v>3290</v>
      </c>
    </row>
    <row r="572" spans="1:53" hidden="1" outlineLevel="1">
      <c r="A572" t="s">
        <v>42</v>
      </c>
      <c r="B572" t="s">
        <v>195</v>
      </c>
      <c r="C572" s="1">
        <f t="shared" si="304"/>
        <v>6807</v>
      </c>
      <c r="D572" s="7">
        <f>IF(P572&gt;0,RANK(P572,(P572:R572,S572:AG572)),0)</f>
        <v>0</v>
      </c>
      <c r="E572" s="7">
        <f>IF(Q572&gt;0,RANK(Q572,(P572:R572,S572:AG572)),0)</f>
        <v>3</v>
      </c>
      <c r="F572" s="7">
        <f>IF(R572&gt;0,RANK(R572,(P572:R572,S572:AG572)),0)</f>
        <v>2</v>
      </c>
      <c r="G572" s="7">
        <f>IF(S572&gt;0,RANK(S572,(P572:R572,S572:AG572)),0)</f>
        <v>4</v>
      </c>
      <c r="H572" s="48">
        <f t="shared" si="305"/>
        <v>1610</v>
      </c>
      <c r="I572" s="163">
        <f t="shared" si="306"/>
        <v>0.23652122814749524</v>
      </c>
      <c r="J572" s="2"/>
      <c r="K572" s="2">
        <f t="shared" si="307"/>
        <v>0</v>
      </c>
      <c r="L572" s="2">
        <f t="shared" si="319"/>
        <v>8.6822388717496701E-2</v>
      </c>
      <c r="M572" s="2">
        <f t="shared" si="320"/>
        <v>0.30130747759659177</v>
      </c>
      <c r="N572" s="2">
        <f t="shared" si="301"/>
        <v>6.7871308946672537E-2</v>
      </c>
      <c r="O572" s="2">
        <f t="shared" si="302"/>
        <v>0.54399882473923911</v>
      </c>
      <c r="Q572" s="1">
        <v>591</v>
      </c>
      <c r="R572" s="1">
        <v>2051</v>
      </c>
      <c r="S572" s="1">
        <v>462</v>
      </c>
      <c r="T572" s="1">
        <v>3661</v>
      </c>
      <c r="U572" s="1">
        <v>33</v>
      </c>
      <c r="AC572" s="1">
        <v>9</v>
      </c>
      <c r="AI572" s="7">
        <f t="shared" si="321"/>
        <v>1</v>
      </c>
      <c r="AJ572" s="7">
        <f t="shared" si="322"/>
        <v>5</v>
      </c>
      <c r="AK572" s="7">
        <f t="shared" si="323"/>
        <v>0</v>
      </c>
      <c r="AL572" s="7">
        <f t="shared" si="324"/>
        <v>0</v>
      </c>
      <c r="AM572" s="2">
        <f t="shared" si="325"/>
        <v>0.53782870574408692</v>
      </c>
      <c r="AN572" s="2">
        <f t="shared" si="326"/>
        <v>4.8479506390480386E-3</v>
      </c>
      <c r="AO572" s="2">
        <f t="shared" si="327"/>
        <v>0</v>
      </c>
      <c r="AP572" s="2">
        <f t="shared" si="328"/>
        <v>0</v>
      </c>
      <c r="AR572" t="str">
        <f t="shared" si="303"/>
        <v>Williamson</v>
      </c>
      <c r="AS572" t="s">
        <v>195</v>
      </c>
      <c r="AV572" s="91">
        <v>17</v>
      </c>
      <c r="AW572" s="93">
        <v>199</v>
      </c>
      <c r="AX572" s="99">
        <f t="shared" si="329"/>
        <v>17199</v>
      </c>
      <c r="AZ572" s="7" t="s">
        <v>3053</v>
      </c>
      <c r="BA572" t="s">
        <v>3290</v>
      </c>
    </row>
    <row r="573" spans="1:53" hidden="1" outlineLevel="1">
      <c r="A573" t="s">
        <v>1106</v>
      </c>
      <c r="B573" t="s">
        <v>195</v>
      </c>
      <c r="C573" s="1">
        <f t="shared" si="304"/>
        <v>29386</v>
      </c>
      <c r="D573" s="7">
        <f>IF(P573&gt;0,RANK(P573,(P573:R573,S573:AG573)),0)</f>
        <v>0</v>
      </c>
      <c r="E573" s="7">
        <f>IF(Q573&gt;0,RANK(Q573,(P573:R573,S573:AG573)),0)</f>
        <v>4</v>
      </c>
      <c r="F573" s="7">
        <f>IF(R573&gt;0,RANK(R573,(P573:R573,S573:AG573)),0)</f>
        <v>1</v>
      </c>
      <c r="G573" s="7">
        <f>IF(S573&gt;0,RANK(S573,(P573:R573,S573:AG573)),0)</f>
        <v>3</v>
      </c>
      <c r="H573" s="48">
        <f t="shared" si="305"/>
        <v>1510</v>
      </c>
      <c r="I573" s="163">
        <f t="shared" si="306"/>
        <v>5.1385013271625944E-2</v>
      </c>
      <c r="J573" s="2"/>
      <c r="K573" s="2">
        <f t="shared" si="307"/>
        <v>0</v>
      </c>
      <c r="L573" s="2">
        <f t="shared" si="319"/>
        <v>9.2629143129381336E-2</v>
      </c>
      <c r="M573" s="2">
        <f t="shared" si="320"/>
        <v>0.42493023888926701</v>
      </c>
      <c r="N573" s="2">
        <f t="shared" si="301"/>
        <v>9.9401075341999587E-2</v>
      </c>
      <c r="O573" s="2">
        <f t="shared" si="302"/>
        <v>0.38303954263935208</v>
      </c>
      <c r="Q573" s="1">
        <v>2722</v>
      </c>
      <c r="R573" s="1">
        <v>12487</v>
      </c>
      <c r="S573" s="1">
        <v>2921</v>
      </c>
      <c r="T573" s="1">
        <v>10977</v>
      </c>
      <c r="U573" s="1">
        <v>170</v>
      </c>
      <c r="AC573" s="1">
        <v>109</v>
      </c>
      <c r="AI573" s="7">
        <f t="shared" si="321"/>
        <v>2</v>
      </c>
      <c r="AJ573" s="7">
        <f t="shared" si="322"/>
        <v>5</v>
      </c>
      <c r="AK573" s="7">
        <f t="shared" si="323"/>
        <v>0</v>
      </c>
      <c r="AL573" s="7">
        <f t="shared" si="324"/>
        <v>0</v>
      </c>
      <c r="AM573" s="2">
        <f t="shared" si="325"/>
        <v>0.37354522561764103</v>
      </c>
      <c r="AN573" s="2">
        <f t="shared" si="326"/>
        <v>5.7850677193221258E-3</v>
      </c>
      <c r="AO573" s="2">
        <f t="shared" si="327"/>
        <v>0</v>
      </c>
      <c r="AP573" s="2">
        <f t="shared" si="328"/>
        <v>0</v>
      </c>
      <c r="AR573" t="str">
        <f t="shared" si="303"/>
        <v>Winnebago</v>
      </c>
      <c r="AS573" t="s">
        <v>195</v>
      </c>
      <c r="AV573" s="91">
        <v>17</v>
      </c>
      <c r="AW573" s="93">
        <v>201</v>
      </c>
      <c r="AX573" s="99">
        <f t="shared" si="329"/>
        <v>17201</v>
      </c>
      <c r="AZ573" s="7" t="s">
        <v>3053</v>
      </c>
      <c r="BA573" t="s">
        <v>3290</v>
      </c>
    </row>
    <row r="574" spans="1:53" hidden="1" outlineLevel="1">
      <c r="A574" t="s">
        <v>577</v>
      </c>
      <c r="B574" t="s">
        <v>195</v>
      </c>
      <c r="C574" s="1">
        <f t="shared" si="304"/>
        <v>6672</v>
      </c>
      <c r="D574" s="7">
        <f>IF(P574&gt;0,RANK(P574,(P574:R574,S574:AG574)),0)</f>
        <v>0</v>
      </c>
      <c r="E574" s="7">
        <f>IF(Q574&gt;0,RANK(Q574,(P574:R574,S574:AG574)),0)</f>
        <v>3</v>
      </c>
      <c r="F574" s="7">
        <f>IF(R574&gt;0,RANK(R574,(P574:R574,S574:AG574)),0)</f>
        <v>2</v>
      </c>
      <c r="G574" s="7">
        <f>IF(S574&gt;0,RANK(S574,(P574:R574,S574:AG574)),0)</f>
        <v>4</v>
      </c>
      <c r="H574" s="48">
        <f t="shared" si="305"/>
        <v>1006</v>
      </c>
      <c r="I574" s="163">
        <f t="shared" si="306"/>
        <v>0.15077937649880097</v>
      </c>
      <c r="J574" s="2"/>
      <c r="K574" s="2">
        <f t="shared" si="307"/>
        <v>0</v>
      </c>
      <c r="L574" s="2">
        <f t="shared" si="319"/>
        <v>8.6181055155875305E-2</v>
      </c>
      <c r="M574" s="2">
        <f t="shared" si="320"/>
        <v>0.34352517985611508</v>
      </c>
      <c r="N574" s="2">
        <f t="shared" si="301"/>
        <v>6.6097122302158279E-2</v>
      </c>
      <c r="O574" s="2">
        <f t="shared" si="302"/>
        <v>0.5041966426858514</v>
      </c>
      <c r="Q574" s="1">
        <v>575</v>
      </c>
      <c r="R574" s="1">
        <v>2292</v>
      </c>
      <c r="S574" s="1">
        <v>441</v>
      </c>
      <c r="T574" s="1">
        <v>3298</v>
      </c>
      <c r="U574" s="1">
        <v>37</v>
      </c>
      <c r="AC574" s="1">
        <v>29</v>
      </c>
      <c r="AI574" s="7">
        <f t="shared" si="321"/>
        <v>1</v>
      </c>
      <c r="AJ574" s="7">
        <f t="shared" si="322"/>
        <v>5</v>
      </c>
      <c r="AK574" s="7">
        <f t="shared" si="323"/>
        <v>0</v>
      </c>
      <c r="AL574" s="7">
        <f t="shared" si="324"/>
        <v>0</v>
      </c>
      <c r="AM574" s="2">
        <f t="shared" si="325"/>
        <v>0.49430455635491605</v>
      </c>
      <c r="AN574" s="2">
        <f t="shared" si="326"/>
        <v>5.5455635491606717E-3</v>
      </c>
      <c r="AO574" s="2">
        <f t="shared" si="327"/>
        <v>0</v>
      </c>
      <c r="AP574" s="2">
        <f t="shared" si="328"/>
        <v>0</v>
      </c>
      <c r="AR574" t="str">
        <f t="shared" si="303"/>
        <v>Woodford</v>
      </c>
      <c r="AS574" t="s">
        <v>195</v>
      </c>
      <c r="AV574" s="91">
        <v>17</v>
      </c>
      <c r="AW574" s="93">
        <v>203</v>
      </c>
      <c r="AX574" s="99">
        <f t="shared" si="329"/>
        <v>17203</v>
      </c>
      <c r="AZ574" s="7" t="s">
        <v>3053</v>
      </c>
      <c r="BA574" t="s">
        <v>3290</v>
      </c>
    </row>
    <row r="575" spans="1:53" collapsed="1">
      <c r="A575" t="s">
        <v>193</v>
      </c>
      <c r="B575" t="s">
        <v>1136</v>
      </c>
      <c r="C575" s="1">
        <f>SUM(P575:AG575)</f>
        <v>933454</v>
      </c>
      <c r="D575" s="7">
        <f>IF(P575&gt;0,RANK(P575,(P575:R575,S575:AG575)),0)</f>
        <v>0</v>
      </c>
      <c r="E575" s="7">
        <f>IF(Q575&gt;0,RANK(Q575,(P575:R575,S575:AG575)),0)</f>
        <v>4</v>
      </c>
      <c r="F575" s="7">
        <f>IF(R575&gt;0,RANK(R575,(P575:R575,S575:AG575)),0)</f>
        <v>1</v>
      </c>
      <c r="G575" s="7">
        <f>IF(S575&gt;0,RANK(S575,(P575:R575,S575:AG575)),0)</f>
        <v>3</v>
      </c>
      <c r="H575" s="48">
        <f>MAX(P575:Y575)-LARGE(P575:Y575,2)</f>
        <v>109081</v>
      </c>
      <c r="I575" s="163">
        <f t="shared" ref="I575:I618" si="330">H575/C575</f>
        <v>0.11685739200860461</v>
      </c>
      <c r="J575" s="2"/>
      <c r="K575" s="2">
        <f>IF($C575=0,"-",P575/$C575)</f>
        <v>0</v>
      </c>
      <c r="L575" s="2">
        <f t="shared" si="319"/>
        <v>7.9791826913806138E-2</v>
      </c>
      <c r="M575" s="2">
        <f t="shared" si="320"/>
        <v>0.46693141815236744</v>
      </c>
      <c r="N575" s="2">
        <f t="shared" si="301"/>
        <v>9.3249372759664648E-2</v>
      </c>
      <c r="O575" s="2">
        <f t="shared" si="302"/>
        <v>0.36002738217416175</v>
      </c>
      <c r="Q575" s="1">
        <f>SUM(Q473:Q574)</f>
        <v>74482</v>
      </c>
      <c r="R575" s="1">
        <f>SUM(R473:R574)</f>
        <v>435859</v>
      </c>
      <c r="S575" s="1">
        <f>SUM(S473:S574)</f>
        <v>87044</v>
      </c>
      <c r="T575" s="1">
        <f>SUM(T473:T574)</f>
        <v>326778</v>
      </c>
      <c r="U575" s="1">
        <f>SUM(U473:U574)</f>
        <v>5568</v>
      </c>
      <c r="AC575" s="1">
        <f>SUM(AC473:AC574)</f>
        <v>3723</v>
      </c>
      <c r="AI575" s="7">
        <f t="shared" si="321"/>
        <v>2</v>
      </c>
      <c r="AJ575" s="7">
        <f t="shared" si="322"/>
        <v>5</v>
      </c>
      <c r="AK575" s="7">
        <f t="shared" si="323"/>
        <v>0</v>
      </c>
      <c r="AL575" s="7">
        <f t="shared" si="324"/>
        <v>0</v>
      </c>
      <c r="AM575" s="2">
        <f t="shared" si="325"/>
        <v>0.35007402614376282</v>
      </c>
      <c r="AN575" s="2">
        <f t="shared" si="326"/>
        <v>5.9649431037844397E-3</v>
      </c>
      <c r="AO575" s="2">
        <f t="shared" si="327"/>
        <v>0</v>
      </c>
      <c r="AP575" s="2">
        <f t="shared" si="328"/>
        <v>0</v>
      </c>
      <c r="AR575" t="str">
        <f t="shared" si="303"/>
        <v>Illinois</v>
      </c>
      <c r="AS575" t="s">
        <v>1136</v>
      </c>
      <c r="AV575" s="91">
        <v>17</v>
      </c>
      <c r="AW575" s="93"/>
      <c r="AX575" s="91">
        <v>17</v>
      </c>
      <c r="AZ575" s="7" t="s">
        <v>1662</v>
      </c>
      <c r="BA575" t="s">
        <v>3290</v>
      </c>
    </row>
    <row r="576" spans="1:53">
      <c r="C576" s="1"/>
      <c r="E576" s="7"/>
      <c r="F576" s="7"/>
      <c r="G576" s="7"/>
      <c r="H576" s="48"/>
      <c r="I576" s="163"/>
      <c r="J576" s="2"/>
      <c r="AI576" s="7"/>
      <c r="AJ576" s="7"/>
      <c r="AK576" s="7"/>
      <c r="AL576" s="7"/>
      <c r="AV576" s="91"/>
      <c r="AW576" s="93"/>
    </row>
    <row r="577" spans="1:53" hidden="1" outlineLevel="1">
      <c r="A577" t="s">
        <v>645</v>
      </c>
      <c r="B577" t="s">
        <v>301</v>
      </c>
      <c r="C577" s="1">
        <f t="shared" ref="C577:C608" si="331">SUM(P577:AG577)</f>
        <v>3995</v>
      </c>
      <c r="D577" s="7">
        <f>IF(P577&gt;0,RANK(P577,(P577:R577,S577:AG577)),0)</f>
        <v>0</v>
      </c>
      <c r="E577" s="7">
        <f>IF(Q577&gt;0,RANK(Q577,(P577:R577,S577:AG577)),0)</f>
        <v>4</v>
      </c>
      <c r="F577" s="7">
        <f>IF(R577&gt;0,RANK(R577,(P577:R577,S577:AG577)),0)</f>
        <v>1</v>
      </c>
      <c r="G577" s="7">
        <f>IF(S577&gt;0,RANK(S577,(P577:R577,S577:AG577)),0)</f>
        <v>3</v>
      </c>
      <c r="H577" s="48">
        <f t="shared" ref="H577:H608" si="332">MAX(P577:Y577)-LARGE(P577:Y577,2)</f>
        <v>1634</v>
      </c>
      <c r="I577" s="163">
        <f t="shared" si="330"/>
        <v>0.40901126408010013</v>
      </c>
      <c r="J577" s="2"/>
      <c r="K577" s="2">
        <f t="shared" ref="K577:K608" si="333">IF($C577=0,"-",P577/$C577)</f>
        <v>0</v>
      </c>
      <c r="L577" s="2">
        <f t="shared" ref="L577:L608" si="334">IF($C577=0,"-",Q577/$C577)</f>
        <v>6.8836045056320405E-2</v>
      </c>
      <c r="M577" s="2">
        <f t="shared" ref="M577:M608" si="335">IF($C577=0,"-",R577/$C577)</f>
        <v>0.6102628285356696</v>
      </c>
      <c r="N577" s="2">
        <f t="shared" si="301"/>
        <v>0.11964956195244054</v>
      </c>
      <c r="O577" s="2">
        <f t="shared" si="302"/>
        <v>0.20125156445556952</v>
      </c>
      <c r="Q577" s="1">
        <v>275</v>
      </c>
      <c r="R577" s="1">
        <v>2438</v>
      </c>
      <c r="S577" s="1">
        <v>478</v>
      </c>
      <c r="T577" s="1">
        <v>804</v>
      </c>
      <c r="AI577" s="7">
        <f t="shared" ref="AI577:AI608" si="336">IF(T577&gt;0,RANK(T577,(P577:Z577)),0)</f>
        <v>2</v>
      </c>
      <c r="AJ577" s="7">
        <f t="shared" ref="AJ577:AJ608" si="337">IF(U577&gt;0,RANK(U577,(P577:Z577)),0)</f>
        <v>0</v>
      </c>
      <c r="AK577" s="7">
        <f t="shared" ref="AK577:AK608" si="338">IF(V577&gt;0,RANK(V577,(P577:Z577)),0)</f>
        <v>0</v>
      </c>
      <c r="AL577" s="7">
        <f t="shared" ref="AL577:AL608" si="339">IF(W577&gt;0,RANK(W577,(P577:Z577)),0)</f>
        <v>0</v>
      </c>
      <c r="AM577" s="2">
        <f t="shared" ref="AM577:AM608" si="340">IF($C577=0,"-",T577/$C577)</f>
        <v>0.20125156445556946</v>
      </c>
      <c r="AN577" s="2">
        <f t="shared" ref="AN577:AN608" si="341">IF($C577=0,"-",U577/$C577)</f>
        <v>0</v>
      </c>
      <c r="AO577" s="2">
        <f t="shared" ref="AO577:AO608" si="342">IF($C577=0,"-",V577/$C577)</f>
        <v>0</v>
      </c>
      <c r="AP577" s="2">
        <f t="shared" ref="AP577:AP608" si="343">IF($C577=0,"-",W577/$C577)</f>
        <v>0</v>
      </c>
      <c r="AR577" t="str">
        <f t="shared" si="303"/>
        <v>Adams</v>
      </c>
      <c r="AS577" t="s">
        <v>301</v>
      </c>
      <c r="AT577">
        <v>3</v>
      </c>
      <c r="AV577" s="91">
        <v>18</v>
      </c>
      <c r="AW577" s="93">
        <v>1</v>
      </c>
      <c r="AX577" s="99">
        <f t="shared" ref="AX577:AX608" si="344">AV577*1000+AW577</f>
        <v>18001</v>
      </c>
      <c r="AZ577" s="7" t="s">
        <v>3053</v>
      </c>
      <c r="BA577" t="s">
        <v>3290</v>
      </c>
    </row>
    <row r="578" spans="1:53" hidden="1" outlineLevel="1">
      <c r="A578" t="s">
        <v>678</v>
      </c>
      <c r="B578" t="s">
        <v>301</v>
      </c>
      <c r="C578" s="1">
        <f t="shared" si="331"/>
        <v>35901</v>
      </c>
      <c r="D578" s="7">
        <f>IF(P578&gt;0,RANK(P578,(P578:R578,S578:AG578)),0)</f>
        <v>0</v>
      </c>
      <c r="E578" s="7">
        <f>IF(Q578&gt;0,RANK(Q578,(P578:R578,S578:AG578)),0)</f>
        <v>4</v>
      </c>
      <c r="F578" s="7">
        <f>IF(R578&gt;0,RANK(R578,(P578:R578,S578:AG578)),0)</f>
        <v>1</v>
      </c>
      <c r="G578" s="7">
        <f>IF(S578&gt;0,RANK(S578,(P578:R578,S578:AG578)),0)</f>
        <v>3</v>
      </c>
      <c r="H578" s="48">
        <f t="shared" si="332"/>
        <v>17138</v>
      </c>
      <c r="I578" s="163">
        <f t="shared" si="330"/>
        <v>0.47736831843124145</v>
      </c>
      <c r="J578" s="2"/>
      <c r="K578" s="2">
        <f t="shared" si="333"/>
        <v>0</v>
      </c>
      <c r="L578" s="2">
        <f t="shared" si="334"/>
        <v>4.7714548341271833E-2</v>
      </c>
      <c r="M578" s="2">
        <f t="shared" si="335"/>
        <v>0.64455029107824291</v>
      </c>
      <c r="N578" s="2">
        <f t="shared" ref="N578:N641" si="345">IF($C578=0,"-",S578/$C578)</f>
        <v>0.14055318793348376</v>
      </c>
      <c r="O578" s="2">
        <f t="shared" ref="O578:O641" si="346">IF(C578=0,"-",(1-K578-L578-M578-N578))</f>
        <v>0.16718197264700146</v>
      </c>
      <c r="Q578" s="1">
        <v>1713</v>
      </c>
      <c r="R578" s="1">
        <v>23140</v>
      </c>
      <c r="S578" s="1">
        <v>5046</v>
      </c>
      <c r="T578" s="1">
        <v>6002</v>
      </c>
      <c r="AI578" s="7">
        <f t="shared" si="336"/>
        <v>2</v>
      </c>
      <c r="AJ578" s="7">
        <f t="shared" si="337"/>
        <v>0</v>
      </c>
      <c r="AK578" s="7">
        <f t="shared" si="338"/>
        <v>0</v>
      </c>
      <c r="AL578" s="7">
        <f t="shared" si="339"/>
        <v>0</v>
      </c>
      <c r="AM578" s="2">
        <f t="shared" si="340"/>
        <v>0.16718197264700146</v>
      </c>
      <c r="AN578" s="2">
        <f t="shared" si="341"/>
        <v>0</v>
      </c>
      <c r="AO578" s="2">
        <f t="shared" si="342"/>
        <v>0</v>
      </c>
      <c r="AP578" s="2">
        <f t="shared" si="343"/>
        <v>0</v>
      </c>
      <c r="AR578" t="str">
        <f t="shared" si="303"/>
        <v>Allen</v>
      </c>
      <c r="AS578" t="s">
        <v>301</v>
      </c>
      <c r="AT578">
        <v>3</v>
      </c>
      <c r="AV578" s="91">
        <v>18</v>
      </c>
      <c r="AW578" s="93">
        <v>3</v>
      </c>
      <c r="AX578" s="99">
        <f t="shared" si="344"/>
        <v>18003</v>
      </c>
      <c r="AZ578" s="7" t="s">
        <v>3053</v>
      </c>
      <c r="BA578" t="s">
        <v>3290</v>
      </c>
    </row>
    <row r="579" spans="1:53" hidden="1" outlineLevel="1">
      <c r="A579" t="s">
        <v>1289</v>
      </c>
      <c r="B579" t="s">
        <v>301</v>
      </c>
      <c r="C579" s="1">
        <f t="shared" si="331"/>
        <v>9862</v>
      </c>
      <c r="D579" s="7">
        <f>IF(P579&gt;0,RANK(P579,(P579:R579,S579:AG579)),0)</f>
        <v>0</v>
      </c>
      <c r="E579" s="7">
        <f>IF(Q579&gt;0,RANK(Q579,(P579:R579,S579:AG579)),0)</f>
        <v>4</v>
      </c>
      <c r="F579" s="7">
        <f>IF(R579&gt;0,RANK(R579,(P579:R579,S579:AG579)),0)</f>
        <v>1</v>
      </c>
      <c r="G579" s="7">
        <f>IF(S579&gt;0,RANK(S579,(P579:R579,S579:AG579)),0)</f>
        <v>2</v>
      </c>
      <c r="H579" s="48">
        <f t="shared" si="332"/>
        <v>5220</v>
      </c>
      <c r="I579" s="163">
        <f t="shared" si="330"/>
        <v>0.52930440073007501</v>
      </c>
      <c r="J579" s="2"/>
      <c r="K579" s="2">
        <f t="shared" si="333"/>
        <v>0</v>
      </c>
      <c r="L579" s="2">
        <f t="shared" si="334"/>
        <v>7.0878118028797399E-2</v>
      </c>
      <c r="M579" s="2">
        <f t="shared" si="335"/>
        <v>0.66426688298519565</v>
      </c>
      <c r="N579" s="2">
        <f t="shared" si="345"/>
        <v>0.13496248225512067</v>
      </c>
      <c r="O579" s="2">
        <f t="shared" si="346"/>
        <v>0.12989251673088628</v>
      </c>
      <c r="Q579" s="1">
        <v>699</v>
      </c>
      <c r="R579" s="1">
        <v>6551</v>
      </c>
      <c r="S579" s="1">
        <v>1331</v>
      </c>
      <c r="T579" s="1">
        <v>1281</v>
      </c>
      <c r="AI579" s="7">
        <f t="shared" si="336"/>
        <v>3</v>
      </c>
      <c r="AJ579" s="7">
        <f t="shared" si="337"/>
        <v>0</v>
      </c>
      <c r="AK579" s="7">
        <f t="shared" si="338"/>
        <v>0</v>
      </c>
      <c r="AL579" s="7">
        <f t="shared" si="339"/>
        <v>0</v>
      </c>
      <c r="AM579" s="2">
        <f t="shared" si="340"/>
        <v>0.12989251673088623</v>
      </c>
      <c r="AN579" s="2">
        <f t="shared" si="341"/>
        <v>0</v>
      </c>
      <c r="AO579" s="2">
        <f t="shared" si="342"/>
        <v>0</v>
      </c>
      <c r="AP579" s="2">
        <f t="shared" si="343"/>
        <v>0</v>
      </c>
      <c r="AR579" t="str">
        <f t="shared" si="303"/>
        <v>Bartholomew</v>
      </c>
      <c r="AS579" t="s">
        <v>301</v>
      </c>
      <c r="AT579">
        <v>6</v>
      </c>
      <c r="AV579" s="91">
        <v>18</v>
      </c>
      <c r="AW579" s="93">
        <v>5</v>
      </c>
      <c r="AX579" s="99">
        <f t="shared" si="344"/>
        <v>18005</v>
      </c>
      <c r="AZ579" s="7" t="s">
        <v>3053</v>
      </c>
      <c r="BA579" t="s">
        <v>3290</v>
      </c>
    </row>
    <row r="580" spans="1:53" hidden="1" outlineLevel="1">
      <c r="A580" t="s">
        <v>1187</v>
      </c>
      <c r="B580" t="s">
        <v>301</v>
      </c>
      <c r="C580" s="1">
        <f t="shared" si="331"/>
        <v>1515</v>
      </c>
      <c r="D580" s="7">
        <f>IF(P580&gt;0,RANK(P580,(P580:R580,S580:AG580)),0)</f>
        <v>0</v>
      </c>
      <c r="E580" s="7">
        <f>IF(Q580&gt;0,RANK(Q580,(P580:R580,S580:AG580)),0)</f>
        <v>4</v>
      </c>
      <c r="F580" s="7">
        <f>IF(R580&gt;0,RANK(R580,(P580:R580,S580:AG580)),0)</f>
        <v>1</v>
      </c>
      <c r="G580" s="7">
        <f>IF(S580&gt;0,RANK(S580,(P580:R580,S580:AG580)),0)</f>
        <v>3</v>
      </c>
      <c r="H580" s="48">
        <f t="shared" si="332"/>
        <v>731</v>
      </c>
      <c r="I580" s="163">
        <f t="shared" si="330"/>
        <v>0.48250825082508253</v>
      </c>
      <c r="J580" s="2"/>
      <c r="K580" s="2">
        <f t="shared" si="333"/>
        <v>0</v>
      </c>
      <c r="L580" s="2">
        <f t="shared" si="334"/>
        <v>7.1287128712871281E-2</v>
      </c>
      <c r="M580" s="2">
        <f t="shared" si="335"/>
        <v>0.63696369636963701</v>
      </c>
      <c r="N580" s="2">
        <f t="shared" si="345"/>
        <v>0.1372937293729373</v>
      </c>
      <c r="O580" s="2">
        <f t="shared" si="346"/>
        <v>0.15445544554455445</v>
      </c>
      <c r="Q580" s="1">
        <v>108</v>
      </c>
      <c r="R580" s="1">
        <v>965</v>
      </c>
      <c r="S580" s="1">
        <v>208</v>
      </c>
      <c r="T580" s="1">
        <v>234</v>
      </c>
      <c r="AI580" s="7">
        <f t="shared" si="336"/>
        <v>2</v>
      </c>
      <c r="AJ580" s="7">
        <f t="shared" si="337"/>
        <v>0</v>
      </c>
      <c r="AK580" s="7">
        <f t="shared" si="338"/>
        <v>0</v>
      </c>
      <c r="AL580" s="7">
        <f t="shared" si="339"/>
        <v>0</v>
      </c>
      <c r="AM580" s="2">
        <f t="shared" si="340"/>
        <v>0.15445544554455445</v>
      </c>
      <c r="AN580" s="2">
        <f t="shared" si="341"/>
        <v>0</v>
      </c>
      <c r="AO580" s="2">
        <f t="shared" si="342"/>
        <v>0</v>
      </c>
      <c r="AP580" s="2">
        <f t="shared" si="343"/>
        <v>0</v>
      </c>
      <c r="AR580" t="str">
        <f t="shared" si="303"/>
        <v>Benton</v>
      </c>
      <c r="AS580" t="s">
        <v>301</v>
      </c>
      <c r="AT580">
        <v>4</v>
      </c>
      <c r="AV580" s="91">
        <v>18</v>
      </c>
      <c r="AW580" s="93">
        <v>7</v>
      </c>
      <c r="AX580" s="99">
        <f t="shared" si="344"/>
        <v>18007</v>
      </c>
      <c r="AZ580" s="7" t="s">
        <v>3053</v>
      </c>
      <c r="BA580" t="s">
        <v>3290</v>
      </c>
    </row>
    <row r="581" spans="1:53" hidden="1" outlineLevel="1">
      <c r="A581" t="s">
        <v>944</v>
      </c>
      <c r="B581" t="s">
        <v>301</v>
      </c>
      <c r="C581" s="1">
        <f t="shared" si="331"/>
        <v>1201</v>
      </c>
      <c r="D581" s="7">
        <f>IF(P581&gt;0,RANK(P581,(P581:R581,S581:AG581)),0)</f>
        <v>0</v>
      </c>
      <c r="E581" s="7">
        <f>IF(Q581&gt;0,RANK(Q581,(P581:R581,S581:AG581)),0)</f>
        <v>4</v>
      </c>
      <c r="F581" s="7">
        <f>IF(R581&gt;0,RANK(R581,(P581:R581,S581:AG581)),0)</f>
        <v>1</v>
      </c>
      <c r="G581" s="7">
        <f>IF(S581&gt;0,RANK(S581,(P581:R581,S581:AG581)),0)</f>
        <v>3</v>
      </c>
      <c r="H581" s="48">
        <f t="shared" si="332"/>
        <v>560</v>
      </c>
      <c r="I581" s="163">
        <f t="shared" si="330"/>
        <v>0.46627810158201499</v>
      </c>
      <c r="J581" s="2"/>
      <c r="K581" s="2">
        <f t="shared" si="333"/>
        <v>0</v>
      </c>
      <c r="L581" s="2">
        <f t="shared" si="334"/>
        <v>6.6611157368859281E-2</v>
      </c>
      <c r="M581" s="2">
        <f t="shared" si="335"/>
        <v>0.63280599500416324</v>
      </c>
      <c r="N581" s="2">
        <f t="shared" si="345"/>
        <v>0.1340549542048293</v>
      </c>
      <c r="O581" s="2">
        <f t="shared" si="346"/>
        <v>0.16652789342214822</v>
      </c>
      <c r="Q581" s="1">
        <v>80</v>
      </c>
      <c r="R581" s="1">
        <v>760</v>
      </c>
      <c r="S581" s="1">
        <v>161</v>
      </c>
      <c r="T581" s="1">
        <v>200</v>
      </c>
      <c r="AI581" s="7">
        <f t="shared" si="336"/>
        <v>2</v>
      </c>
      <c r="AJ581" s="7">
        <f t="shared" si="337"/>
        <v>0</v>
      </c>
      <c r="AK581" s="7">
        <f t="shared" si="338"/>
        <v>0</v>
      </c>
      <c r="AL581" s="7">
        <f t="shared" si="339"/>
        <v>0</v>
      </c>
      <c r="AM581" s="2">
        <f t="shared" si="340"/>
        <v>0.16652789342214822</v>
      </c>
      <c r="AN581" s="2">
        <f t="shared" si="341"/>
        <v>0</v>
      </c>
      <c r="AO581" s="2">
        <f t="shared" si="342"/>
        <v>0</v>
      </c>
      <c r="AP581" s="2">
        <f t="shared" si="343"/>
        <v>0</v>
      </c>
      <c r="AR581" t="str">
        <f t="shared" si="303"/>
        <v>Blackford</v>
      </c>
      <c r="AS581" t="s">
        <v>301</v>
      </c>
      <c r="AV581" s="91">
        <v>18</v>
      </c>
      <c r="AW581" s="93">
        <v>9</v>
      </c>
      <c r="AX581" s="99">
        <f t="shared" si="344"/>
        <v>18009</v>
      </c>
      <c r="AZ581" s="7" t="s">
        <v>3053</v>
      </c>
      <c r="BA581" t="s">
        <v>3290</v>
      </c>
    </row>
    <row r="582" spans="1:53" hidden="1" outlineLevel="1">
      <c r="A582" t="s">
        <v>1847</v>
      </c>
      <c r="B582" t="s">
        <v>301</v>
      </c>
      <c r="C582" s="1">
        <f t="shared" si="331"/>
        <v>12445</v>
      </c>
      <c r="D582" s="7">
        <f>IF(P582&gt;0,RANK(P582,(P582:R582,S582:AG582)),0)</f>
        <v>0</v>
      </c>
      <c r="E582" s="7">
        <f>IF(Q582&gt;0,RANK(Q582,(P582:R582,S582:AG582)),0)</f>
        <v>4</v>
      </c>
      <c r="F582" s="7">
        <f>IF(R582&gt;0,RANK(R582,(P582:R582,S582:AG582)),0)</f>
        <v>1</v>
      </c>
      <c r="G582" s="7">
        <f>IF(S582&gt;0,RANK(S582,(P582:R582,S582:AG582)),0)</f>
        <v>2</v>
      </c>
      <c r="H582" s="48">
        <f t="shared" si="332"/>
        <v>6496</v>
      </c>
      <c r="I582" s="163">
        <f t="shared" si="330"/>
        <v>0.52197669746886299</v>
      </c>
      <c r="J582" s="2"/>
      <c r="K582" s="2">
        <f t="shared" si="333"/>
        <v>0</v>
      </c>
      <c r="L582" s="2">
        <f t="shared" si="334"/>
        <v>6.5006026516673365E-2</v>
      </c>
      <c r="M582" s="2">
        <f t="shared" si="335"/>
        <v>0.66179188429087987</v>
      </c>
      <c r="N582" s="2">
        <f t="shared" si="345"/>
        <v>0.13981518682201688</v>
      </c>
      <c r="O582" s="2">
        <f t="shared" si="346"/>
        <v>0.13338690237042983</v>
      </c>
      <c r="Q582" s="1">
        <v>809</v>
      </c>
      <c r="R582" s="1">
        <v>8236</v>
      </c>
      <c r="S582" s="1">
        <v>1740</v>
      </c>
      <c r="T582" s="1">
        <v>1660</v>
      </c>
      <c r="AI582" s="7">
        <f t="shared" si="336"/>
        <v>3</v>
      </c>
      <c r="AJ582" s="7">
        <f t="shared" si="337"/>
        <v>0</v>
      </c>
      <c r="AK582" s="7">
        <f t="shared" si="338"/>
        <v>0</v>
      </c>
      <c r="AL582" s="7">
        <f t="shared" si="339"/>
        <v>0</v>
      </c>
      <c r="AM582" s="2">
        <f t="shared" si="340"/>
        <v>0.13338690237042988</v>
      </c>
      <c r="AN582" s="2">
        <f t="shared" si="341"/>
        <v>0</v>
      </c>
      <c r="AO582" s="2">
        <f t="shared" si="342"/>
        <v>0</v>
      </c>
      <c r="AP582" s="2">
        <f t="shared" si="343"/>
        <v>0</v>
      </c>
      <c r="AR582" t="str">
        <f t="shared" si="303"/>
        <v>Boone</v>
      </c>
      <c r="AS582" t="s">
        <v>301</v>
      </c>
      <c r="AV582" s="91">
        <v>18</v>
      </c>
      <c r="AW582" s="93">
        <v>11</v>
      </c>
      <c r="AX582" s="99">
        <f t="shared" si="344"/>
        <v>18011</v>
      </c>
      <c r="AZ582" s="7" t="s">
        <v>3053</v>
      </c>
      <c r="BA582" t="s">
        <v>3290</v>
      </c>
    </row>
    <row r="583" spans="1:53" hidden="1" outlineLevel="1">
      <c r="A583" t="s">
        <v>2705</v>
      </c>
      <c r="B583" t="s">
        <v>301</v>
      </c>
      <c r="C583" s="1">
        <f t="shared" si="331"/>
        <v>2395</v>
      </c>
      <c r="D583" s="7">
        <f>IF(P583&gt;0,RANK(P583,(P583:R583,S583:AG583)),0)</f>
        <v>0</v>
      </c>
      <c r="E583" s="7">
        <f>IF(Q583&gt;0,RANK(Q583,(P583:R583,S583:AG583)),0)</f>
        <v>4</v>
      </c>
      <c r="F583" s="7">
        <f>IF(R583&gt;0,RANK(R583,(P583:R583,S583:AG583)),0)</f>
        <v>1</v>
      </c>
      <c r="G583" s="7">
        <f>IF(S583&gt;0,RANK(S583,(P583:R583,S583:AG583)),0)</f>
        <v>2</v>
      </c>
      <c r="H583" s="48">
        <f t="shared" si="332"/>
        <v>1094</v>
      </c>
      <c r="I583" s="163">
        <f t="shared" si="330"/>
        <v>0.45678496868475993</v>
      </c>
      <c r="J583" s="2"/>
      <c r="K583" s="2">
        <f t="shared" si="333"/>
        <v>0</v>
      </c>
      <c r="L583" s="2">
        <f t="shared" si="334"/>
        <v>7.5574112734864307E-2</v>
      </c>
      <c r="M583" s="2">
        <f t="shared" si="335"/>
        <v>0.62797494780793317</v>
      </c>
      <c r="N583" s="2">
        <f t="shared" si="345"/>
        <v>0.17118997912317327</v>
      </c>
      <c r="O583" s="2">
        <f t="shared" si="346"/>
        <v>0.1252609603340292</v>
      </c>
      <c r="Q583" s="1">
        <v>181</v>
      </c>
      <c r="R583" s="1">
        <v>1504</v>
      </c>
      <c r="S583" s="1">
        <v>410</v>
      </c>
      <c r="T583" s="1">
        <v>300</v>
      </c>
      <c r="AI583" s="7">
        <f t="shared" si="336"/>
        <v>3</v>
      </c>
      <c r="AJ583" s="7">
        <f t="shared" si="337"/>
        <v>0</v>
      </c>
      <c r="AK583" s="7">
        <f t="shared" si="338"/>
        <v>0</v>
      </c>
      <c r="AL583" s="7">
        <f t="shared" si="339"/>
        <v>0</v>
      </c>
      <c r="AM583" s="2">
        <f t="shared" si="340"/>
        <v>0.12526096033402923</v>
      </c>
      <c r="AN583" s="2">
        <f t="shared" si="341"/>
        <v>0</v>
      </c>
      <c r="AO583" s="2">
        <f t="shared" si="342"/>
        <v>0</v>
      </c>
      <c r="AP583" s="2">
        <f t="shared" si="343"/>
        <v>0</v>
      </c>
      <c r="AR583" t="str">
        <f t="shared" si="303"/>
        <v>Brown</v>
      </c>
      <c r="AS583" t="s">
        <v>301</v>
      </c>
      <c r="AT583">
        <v>9</v>
      </c>
      <c r="AV583" s="91">
        <v>18</v>
      </c>
      <c r="AW583" s="93">
        <v>13</v>
      </c>
      <c r="AX583" s="99">
        <f t="shared" si="344"/>
        <v>18013</v>
      </c>
      <c r="AZ583" s="7" t="s">
        <v>3053</v>
      </c>
      <c r="BA583" t="s">
        <v>3290</v>
      </c>
    </row>
    <row r="584" spans="1:53" hidden="1" outlineLevel="1">
      <c r="A584" t="s">
        <v>1837</v>
      </c>
      <c r="B584" t="s">
        <v>301</v>
      </c>
      <c r="C584" s="1">
        <f t="shared" si="331"/>
        <v>3036</v>
      </c>
      <c r="D584" s="7">
        <f>IF(P584&gt;0,RANK(P584,(P584:R584,S584:AG584)),0)</f>
        <v>0</v>
      </c>
      <c r="E584" s="7">
        <f>IF(Q584&gt;0,RANK(Q584,(P584:R584,S584:AG584)),0)</f>
        <v>4</v>
      </c>
      <c r="F584" s="7">
        <f>IF(R584&gt;0,RANK(R584,(P584:R584,S584:AG584)),0)</f>
        <v>1</v>
      </c>
      <c r="G584" s="7">
        <f>IF(S584&gt;0,RANK(S584,(P584:R584,S584:AG584)),0)</f>
        <v>2</v>
      </c>
      <c r="H584" s="48">
        <f t="shared" si="332"/>
        <v>1224</v>
      </c>
      <c r="I584" s="163">
        <f t="shared" si="330"/>
        <v>0.40316205533596838</v>
      </c>
      <c r="J584" s="2"/>
      <c r="K584" s="2">
        <f t="shared" si="333"/>
        <v>0</v>
      </c>
      <c r="L584" s="2">
        <f t="shared" si="334"/>
        <v>8.5309617918313568E-2</v>
      </c>
      <c r="M584" s="2">
        <f t="shared" si="335"/>
        <v>0.57378129117259558</v>
      </c>
      <c r="N584" s="2">
        <f t="shared" si="345"/>
        <v>0.17061923583662714</v>
      </c>
      <c r="O584" s="2">
        <f t="shared" si="346"/>
        <v>0.17028985507246369</v>
      </c>
      <c r="Q584" s="1">
        <v>259</v>
      </c>
      <c r="R584" s="1">
        <v>1742</v>
      </c>
      <c r="S584" s="1">
        <v>518</v>
      </c>
      <c r="T584" s="1">
        <v>517</v>
      </c>
      <c r="AI584" s="7">
        <f t="shared" si="336"/>
        <v>3</v>
      </c>
      <c r="AJ584" s="7">
        <f t="shared" si="337"/>
        <v>0</v>
      </c>
      <c r="AK584" s="7">
        <f t="shared" si="338"/>
        <v>0</v>
      </c>
      <c r="AL584" s="7">
        <f t="shared" si="339"/>
        <v>0</v>
      </c>
      <c r="AM584" s="2">
        <f t="shared" si="340"/>
        <v>0.17028985507246377</v>
      </c>
      <c r="AN584" s="2">
        <f t="shared" si="341"/>
        <v>0</v>
      </c>
      <c r="AO584" s="2">
        <f t="shared" si="342"/>
        <v>0</v>
      </c>
      <c r="AP584" s="2">
        <f t="shared" si="343"/>
        <v>0</v>
      </c>
      <c r="AR584" t="str">
        <f t="shared" si="303"/>
        <v>Carroll</v>
      </c>
      <c r="AS584" t="s">
        <v>301</v>
      </c>
      <c r="AT584">
        <v>4</v>
      </c>
      <c r="AV584" s="91">
        <v>18</v>
      </c>
      <c r="AW584" s="93">
        <v>15</v>
      </c>
      <c r="AX584" s="99">
        <f t="shared" si="344"/>
        <v>18015</v>
      </c>
      <c r="AZ584" s="7" t="s">
        <v>3053</v>
      </c>
      <c r="BA584" t="s">
        <v>3290</v>
      </c>
    </row>
    <row r="585" spans="1:53" hidden="1" outlineLevel="1">
      <c r="A585" t="s">
        <v>1447</v>
      </c>
      <c r="B585" t="s">
        <v>301</v>
      </c>
      <c r="C585" s="1">
        <f t="shared" si="331"/>
        <v>4553</v>
      </c>
      <c r="D585" s="7">
        <f>IF(P585&gt;0,RANK(P585,(P585:R585,S585:AG585)),0)</f>
        <v>0</v>
      </c>
      <c r="E585" s="7">
        <f>IF(Q585&gt;0,RANK(Q585,(P585:R585,S585:AG585)),0)</f>
        <v>4</v>
      </c>
      <c r="F585" s="7">
        <f>IF(R585&gt;0,RANK(R585,(P585:R585,S585:AG585)),0)</f>
        <v>1</v>
      </c>
      <c r="G585" s="7">
        <f>IF(S585&gt;0,RANK(S585,(P585:R585,S585:AG585)),0)</f>
        <v>3</v>
      </c>
      <c r="H585" s="48">
        <f t="shared" si="332"/>
        <v>2019</v>
      </c>
      <c r="I585" s="163">
        <f t="shared" si="330"/>
        <v>0.44344388315396444</v>
      </c>
      <c r="J585" s="2"/>
      <c r="K585" s="2">
        <f t="shared" si="333"/>
        <v>0</v>
      </c>
      <c r="L585" s="2">
        <f t="shared" si="334"/>
        <v>8.7634526685701736E-2</v>
      </c>
      <c r="M585" s="2">
        <f t="shared" si="335"/>
        <v>0.6079508016692291</v>
      </c>
      <c r="N585" s="2">
        <f t="shared" si="345"/>
        <v>0.13990775312980452</v>
      </c>
      <c r="O585" s="2">
        <f t="shared" si="346"/>
        <v>0.16450691851526467</v>
      </c>
      <c r="Q585" s="1">
        <v>399</v>
      </c>
      <c r="R585" s="1">
        <v>2768</v>
      </c>
      <c r="S585" s="1">
        <v>637</v>
      </c>
      <c r="T585" s="1">
        <v>749</v>
      </c>
      <c r="AI585" s="7">
        <f t="shared" si="336"/>
        <v>2</v>
      </c>
      <c r="AJ585" s="7">
        <f t="shared" si="337"/>
        <v>0</v>
      </c>
      <c r="AK585" s="7">
        <f t="shared" si="338"/>
        <v>0</v>
      </c>
      <c r="AL585" s="7">
        <f t="shared" si="339"/>
        <v>0</v>
      </c>
      <c r="AM585" s="2">
        <f t="shared" si="340"/>
        <v>0.16450691851526467</v>
      </c>
      <c r="AN585" s="2">
        <f t="shared" si="341"/>
        <v>0</v>
      </c>
      <c r="AO585" s="2">
        <f t="shared" si="342"/>
        <v>0</v>
      </c>
      <c r="AP585" s="2">
        <f t="shared" si="343"/>
        <v>0</v>
      </c>
      <c r="AR585" t="str">
        <f t="shared" si="303"/>
        <v>Cass</v>
      </c>
      <c r="AS585" t="s">
        <v>301</v>
      </c>
      <c r="AT585">
        <v>4</v>
      </c>
      <c r="AV585" s="91">
        <v>18</v>
      </c>
      <c r="AW585" s="93">
        <v>17</v>
      </c>
      <c r="AX585" s="99">
        <f t="shared" si="344"/>
        <v>18017</v>
      </c>
      <c r="AZ585" s="7" t="s">
        <v>3053</v>
      </c>
      <c r="BA585" t="s">
        <v>3290</v>
      </c>
    </row>
    <row r="586" spans="1:53" hidden="1" outlineLevel="1">
      <c r="A586" t="s">
        <v>97</v>
      </c>
      <c r="B586" t="s">
        <v>301</v>
      </c>
      <c r="C586" s="1">
        <f t="shared" si="331"/>
        <v>6798</v>
      </c>
      <c r="D586" s="7">
        <f>IF(P586&gt;0,RANK(P586,(P586:R586,S586:AG586)),0)</f>
        <v>0</v>
      </c>
      <c r="E586" s="7">
        <f>IF(Q586&gt;0,RANK(Q586,(P586:R586,S586:AG586)),0)</f>
        <v>4</v>
      </c>
      <c r="F586" s="7">
        <f>IF(R586&gt;0,RANK(R586,(P586:R586,S586:AG586)),0)</f>
        <v>1</v>
      </c>
      <c r="G586" s="7">
        <f>IF(S586&gt;0,RANK(S586,(P586:R586,S586:AG586)),0)</f>
        <v>2</v>
      </c>
      <c r="H586" s="48">
        <f t="shared" si="332"/>
        <v>3527</v>
      </c>
      <c r="I586" s="163">
        <f t="shared" si="330"/>
        <v>0.51882906737275669</v>
      </c>
      <c r="J586" s="2"/>
      <c r="K586" s="2">
        <f t="shared" si="333"/>
        <v>0</v>
      </c>
      <c r="L586" s="2">
        <f t="shared" si="334"/>
        <v>6.2371285672256548E-2</v>
      </c>
      <c r="M586" s="2">
        <f t="shared" si="335"/>
        <v>0.67152103559870546</v>
      </c>
      <c r="N586" s="2">
        <f t="shared" si="345"/>
        <v>0.1526919682259488</v>
      </c>
      <c r="O586" s="2">
        <f t="shared" si="346"/>
        <v>0.11341571050308916</v>
      </c>
      <c r="Q586" s="1">
        <v>424</v>
      </c>
      <c r="R586" s="1">
        <v>4565</v>
      </c>
      <c r="S586" s="1">
        <v>1038</v>
      </c>
      <c r="T586" s="1">
        <v>771</v>
      </c>
      <c r="AI586" s="7">
        <f t="shared" si="336"/>
        <v>3</v>
      </c>
      <c r="AJ586" s="7">
        <f t="shared" si="337"/>
        <v>0</v>
      </c>
      <c r="AK586" s="7">
        <f t="shared" si="338"/>
        <v>0</v>
      </c>
      <c r="AL586" s="7">
        <f t="shared" si="339"/>
        <v>0</v>
      </c>
      <c r="AM586" s="2">
        <f t="shared" si="340"/>
        <v>0.11341571050308914</v>
      </c>
      <c r="AN586" s="2">
        <f t="shared" si="341"/>
        <v>0</v>
      </c>
      <c r="AO586" s="2">
        <f t="shared" si="342"/>
        <v>0</v>
      </c>
      <c r="AP586" s="2">
        <f t="shared" si="343"/>
        <v>0</v>
      </c>
      <c r="AR586" t="str">
        <f t="shared" si="303"/>
        <v>Clark</v>
      </c>
      <c r="AS586" t="s">
        <v>301</v>
      </c>
      <c r="AT586">
        <v>9</v>
      </c>
      <c r="AV586" s="91">
        <v>18</v>
      </c>
      <c r="AW586" s="93">
        <v>19</v>
      </c>
      <c r="AX586" s="99">
        <f t="shared" si="344"/>
        <v>18019</v>
      </c>
      <c r="AZ586" s="7" t="s">
        <v>3053</v>
      </c>
      <c r="BA586" t="s">
        <v>3290</v>
      </c>
    </row>
    <row r="587" spans="1:53" hidden="1" outlineLevel="1">
      <c r="A587" t="s">
        <v>1222</v>
      </c>
      <c r="B587" t="s">
        <v>301</v>
      </c>
      <c r="C587" s="1">
        <f t="shared" si="331"/>
        <v>3011</v>
      </c>
      <c r="D587" s="7">
        <f>IF(P587&gt;0,RANK(P587,(P587:R587,S587:AG587)),0)</f>
        <v>0</v>
      </c>
      <c r="E587" s="7">
        <f>IF(Q587&gt;0,RANK(Q587,(P587:R587,S587:AG587)),0)</f>
        <v>4</v>
      </c>
      <c r="F587" s="7">
        <f>IF(R587&gt;0,RANK(R587,(P587:R587,S587:AG587)),0)</f>
        <v>1</v>
      </c>
      <c r="G587" s="7">
        <f>IF(S587&gt;0,RANK(S587,(P587:R587,S587:AG587)),0)</f>
        <v>3</v>
      </c>
      <c r="H587" s="48">
        <f t="shared" si="332"/>
        <v>1387</v>
      </c>
      <c r="I587" s="163">
        <f t="shared" si="330"/>
        <v>0.46064430421786784</v>
      </c>
      <c r="J587" s="2"/>
      <c r="K587" s="2">
        <f t="shared" si="333"/>
        <v>0</v>
      </c>
      <c r="L587" s="2">
        <f t="shared" si="334"/>
        <v>7.5390235802059113E-2</v>
      </c>
      <c r="M587" s="2">
        <f t="shared" si="335"/>
        <v>0.62238458983726341</v>
      </c>
      <c r="N587" s="2">
        <f t="shared" si="345"/>
        <v>0.14048488874128195</v>
      </c>
      <c r="O587" s="2">
        <f t="shared" si="346"/>
        <v>0.16174028561939557</v>
      </c>
      <c r="Q587" s="1">
        <v>227</v>
      </c>
      <c r="R587" s="1">
        <v>1874</v>
      </c>
      <c r="S587" s="1">
        <v>423</v>
      </c>
      <c r="T587" s="1">
        <v>487</v>
      </c>
      <c r="AI587" s="7">
        <f t="shared" si="336"/>
        <v>2</v>
      </c>
      <c r="AJ587" s="7">
        <f t="shared" si="337"/>
        <v>0</v>
      </c>
      <c r="AK587" s="7">
        <f t="shared" si="338"/>
        <v>0</v>
      </c>
      <c r="AL587" s="7">
        <f t="shared" si="339"/>
        <v>0</v>
      </c>
      <c r="AM587" s="2">
        <f t="shared" si="340"/>
        <v>0.16174028561939555</v>
      </c>
      <c r="AN587" s="2">
        <f t="shared" si="341"/>
        <v>0</v>
      </c>
      <c r="AO587" s="2">
        <f t="shared" si="342"/>
        <v>0</v>
      </c>
      <c r="AP587" s="2">
        <f t="shared" si="343"/>
        <v>0</v>
      </c>
      <c r="AR587" t="str">
        <f t="shared" si="303"/>
        <v>Clay</v>
      </c>
      <c r="AS587" t="s">
        <v>301</v>
      </c>
      <c r="AT587">
        <v>8</v>
      </c>
      <c r="AV587" s="91">
        <v>18</v>
      </c>
      <c r="AW587" s="93">
        <v>21</v>
      </c>
      <c r="AX587" s="99">
        <f t="shared" si="344"/>
        <v>18021</v>
      </c>
      <c r="AZ587" s="7" t="s">
        <v>3053</v>
      </c>
      <c r="BA587" t="s">
        <v>3290</v>
      </c>
    </row>
    <row r="588" spans="1:53" hidden="1" outlineLevel="1">
      <c r="A588" t="s">
        <v>2325</v>
      </c>
      <c r="B588" t="s">
        <v>301</v>
      </c>
      <c r="C588" s="1">
        <f t="shared" si="331"/>
        <v>4718</v>
      </c>
      <c r="D588" s="7">
        <f>IF(P588&gt;0,RANK(P588,(P588:R588,S588:AG588)),0)</f>
        <v>0</v>
      </c>
      <c r="E588" s="7">
        <f>IF(Q588&gt;0,RANK(Q588,(P588:R588,S588:AG588)),0)</f>
        <v>4</v>
      </c>
      <c r="F588" s="7">
        <f>IF(R588&gt;0,RANK(R588,(P588:R588,S588:AG588)),0)</f>
        <v>1</v>
      </c>
      <c r="G588" s="7">
        <f>IF(S588&gt;0,RANK(S588,(P588:R588,S588:AG588)),0)</f>
        <v>3</v>
      </c>
      <c r="H588" s="48">
        <f t="shared" si="332"/>
        <v>1904</v>
      </c>
      <c r="I588" s="163">
        <f t="shared" si="330"/>
        <v>0.40356083086053413</v>
      </c>
      <c r="J588" s="2"/>
      <c r="K588" s="2">
        <f t="shared" si="333"/>
        <v>0</v>
      </c>
      <c r="L588" s="2">
        <f t="shared" si="334"/>
        <v>8.2450190758796102E-2</v>
      </c>
      <c r="M588" s="2">
        <f t="shared" si="335"/>
        <v>0.58456973293768544</v>
      </c>
      <c r="N588" s="2">
        <f t="shared" si="345"/>
        <v>0.15197117422636711</v>
      </c>
      <c r="O588" s="2">
        <f t="shared" si="346"/>
        <v>0.18100890207715134</v>
      </c>
      <c r="Q588" s="1">
        <v>389</v>
      </c>
      <c r="R588" s="1">
        <v>2758</v>
      </c>
      <c r="S588" s="1">
        <v>717</v>
      </c>
      <c r="T588" s="1">
        <v>854</v>
      </c>
      <c r="AI588" s="7">
        <f t="shared" si="336"/>
        <v>2</v>
      </c>
      <c r="AJ588" s="7">
        <f t="shared" si="337"/>
        <v>0</v>
      </c>
      <c r="AK588" s="7">
        <f t="shared" si="338"/>
        <v>0</v>
      </c>
      <c r="AL588" s="7">
        <f t="shared" si="339"/>
        <v>0</v>
      </c>
      <c r="AM588" s="2">
        <f t="shared" si="340"/>
        <v>0.18100890207715134</v>
      </c>
      <c r="AN588" s="2">
        <f t="shared" si="341"/>
        <v>0</v>
      </c>
      <c r="AO588" s="2">
        <f t="shared" si="342"/>
        <v>0</v>
      </c>
      <c r="AP588" s="2">
        <f t="shared" si="343"/>
        <v>0</v>
      </c>
      <c r="AR588" t="str">
        <f t="shared" si="303"/>
        <v>Clinton</v>
      </c>
      <c r="AS588" t="s">
        <v>301</v>
      </c>
      <c r="AT588">
        <v>4</v>
      </c>
      <c r="AV588" s="91">
        <v>18</v>
      </c>
      <c r="AW588" s="93">
        <v>23</v>
      </c>
      <c r="AX588" s="99">
        <f t="shared" si="344"/>
        <v>18023</v>
      </c>
      <c r="AZ588" s="7" t="s">
        <v>3053</v>
      </c>
      <c r="BA588" t="s">
        <v>3290</v>
      </c>
    </row>
    <row r="589" spans="1:53" hidden="1" outlineLevel="1">
      <c r="A589" t="s">
        <v>2771</v>
      </c>
      <c r="B589" t="s">
        <v>301</v>
      </c>
      <c r="C589" s="1">
        <f t="shared" si="331"/>
        <v>929</v>
      </c>
      <c r="D589" s="7">
        <f>IF(P589&gt;0,RANK(P589,(P589:R589,S589:AG589)),0)</f>
        <v>0</v>
      </c>
      <c r="E589" s="7">
        <f>IF(Q589&gt;0,RANK(Q589,(P589:R589,S589:AG589)),0)</f>
        <v>4</v>
      </c>
      <c r="F589" s="7">
        <f>IF(R589&gt;0,RANK(R589,(P589:R589,S589:AG589)),0)</f>
        <v>1</v>
      </c>
      <c r="G589" s="7">
        <f>IF(S589&gt;0,RANK(S589,(P589:R589,S589:AG589)),0)</f>
        <v>2</v>
      </c>
      <c r="H589" s="48">
        <f t="shared" si="332"/>
        <v>400</v>
      </c>
      <c r="I589" s="163">
        <f t="shared" si="330"/>
        <v>0.43057050592034446</v>
      </c>
      <c r="J589" s="2"/>
      <c r="K589" s="2">
        <f t="shared" si="333"/>
        <v>0</v>
      </c>
      <c r="L589" s="2">
        <f t="shared" si="334"/>
        <v>9.6878363832077499E-2</v>
      </c>
      <c r="M589" s="2">
        <f t="shared" si="335"/>
        <v>0.59418729817007532</v>
      </c>
      <c r="N589" s="2">
        <f t="shared" si="345"/>
        <v>0.16361679224973089</v>
      </c>
      <c r="O589" s="2">
        <f t="shared" si="346"/>
        <v>0.14531754574811631</v>
      </c>
      <c r="Q589" s="1">
        <v>90</v>
      </c>
      <c r="R589" s="1">
        <v>552</v>
      </c>
      <c r="S589" s="1">
        <v>152</v>
      </c>
      <c r="T589" s="1">
        <v>135</v>
      </c>
      <c r="AI589" s="7">
        <f t="shared" si="336"/>
        <v>3</v>
      </c>
      <c r="AJ589" s="7">
        <f t="shared" si="337"/>
        <v>0</v>
      </c>
      <c r="AK589" s="7">
        <f t="shared" si="338"/>
        <v>0</v>
      </c>
      <c r="AL589" s="7">
        <f t="shared" si="339"/>
        <v>0</v>
      </c>
      <c r="AM589" s="2">
        <f t="shared" si="340"/>
        <v>0.14531754574811626</v>
      </c>
      <c r="AN589" s="2">
        <f t="shared" si="341"/>
        <v>0</v>
      </c>
      <c r="AO589" s="2">
        <f t="shared" si="342"/>
        <v>0</v>
      </c>
      <c r="AP589" s="2">
        <f t="shared" si="343"/>
        <v>0</v>
      </c>
      <c r="AR589" t="str">
        <f t="shared" si="303"/>
        <v>Crawford</v>
      </c>
      <c r="AS589" t="s">
        <v>301</v>
      </c>
      <c r="AV589" s="91">
        <v>18</v>
      </c>
      <c r="AW589" s="93">
        <v>25</v>
      </c>
      <c r="AX589" s="99">
        <f t="shared" si="344"/>
        <v>18025</v>
      </c>
      <c r="AZ589" s="7" t="s">
        <v>3053</v>
      </c>
      <c r="BA589" t="s">
        <v>3290</v>
      </c>
    </row>
    <row r="590" spans="1:53" hidden="1" outlineLevel="1">
      <c r="A590" t="s">
        <v>2006</v>
      </c>
      <c r="B590" t="s">
        <v>301</v>
      </c>
      <c r="C590" s="1">
        <f t="shared" si="331"/>
        <v>3510</v>
      </c>
      <c r="D590" s="7">
        <f>IF(P590&gt;0,RANK(P590,(P590:R590,S590:AG590)),0)</f>
        <v>0</v>
      </c>
      <c r="E590" s="7">
        <f>IF(Q590&gt;0,RANK(Q590,(P590:R590,S590:AG590)),0)</f>
        <v>4</v>
      </c>
      <c r="F590" s="7">
        <f>IF(R590&gt;0,RANK(R590,(P590:R590,S590:AG590)),0)</f>
        <v>1</v>
      </c>
      <c r="G590" s="7">
        <f>IF(S590&gt;0,RANK(S590,(P590:R590,S590:AG590)),0)</f>
        <v>2</v>
      </c>
      <c r="H590" s="48">
        <f t="shared" si="332"/>
        <v>1713</v>
      </c>
      <c r="I590" s="163">
        <f t="shared" si="330"/>
        <v>0.48803418803418802</v>
      </c>
      <c r="J590" s="2"/>
      <c r="K590" s="2">
        <f t="shared" si="333"/>
        <v>0</v>
      </c>
      <c r="L590" s="2">
        <f t="shared" si="334"/>
        <v>8.6609686609686612E-2</v>
      </c>
      <c r="M590" s="2">
        <f t="shared" si="335"/>
        <v>0.63276353276353281</v>
      </c>
      <c r="N590" s="2">
        <f t="shared" si="345"/>
        <v>0.14472934472934473</v>
      </c>
      <c r="O590" s="2">
        <f t="shared" si="346"/>
        <v>0.13589743589743586</v>
      </c>
      <c r="Q590" s="1">
        <v>304</v>
      </c>
      <c r="R590" s="1">
        <v>2221</v>
      </c>
      <c r="S590" s="1">
        <v>508</v>
      </c>
      <c r="T590" s="1">
        <v>477</v>
      </c>
      <c r="AI590" s="7">
        <f t="shared" si="336"/>
        <v>3</v>
      </c>
      <c r="AJ590" s="7">
        <f t="shared" si="337"/>
        <v>0</v>
      </c>
      <c r="AK590" s="7">
        <f t="shared" si="338"/>
        <v>0</v>
      </c>
      <c r="AL590" s="7">
        <f t="shared" si="339"/>
        <v>0</v>
      </c>
      <c r="AM590" s="2">
        <f t="shared" si="340"/>
        <v>0.13589743589743589</v>
      </c>
      <c r="AN590" s="2">
        <f t="shared" si="341"/>
        <v>0</v>
      </c>
      <c r="AO590" s="2">
        <f t="shared" si="342"/>
        <v>0</v>
      </c>
      <c r="AP590" s="2">
        <f t="shared" si="343"/>
        <v>0</v>
      </c>
      <c r="AR590" t="str">
        <f t="shared" si="303"/>
        <v>Daviess</v>
      </c>
      <c r="AS590" t="s">
        <v>301</v>
      </c>
      <c r="AT590">
        <v>8</v>
      </c>
      <c r="AV590" s="91">
        <v>18</v>
      </c>
      <c r="AW590" s="93">
        <v>27</v>
      </c>
      <c r="AX590" s="99">
        <f t="shared" si="344"/>
        <v>18027</v>
      </c>
      <c r="AZ590" s="7" t="s">
        <v>3053</v>
      </c>
      <c r="BA590" t="s">
        <v>3290</v>
      </c>
    </row>
    <row r="591" spans="1:53" hidden="1" outlineLevel="1">
      <c r="A591" t="s">
        <v>2007</v>
      </c>
      <c r="B591" t="s">
        <v>301</v>
      </c>
      <c r="C591" s="1">
        <f t="shared" si="331"/>
        <v>5213</v>
      </c>
      <c r="D591" s="7">
        <f>IF(P591&gt;0,RANK(P591,(P591:R591,S591:AG591)),0)</f>
        <v>0</v>
      </c>
      <c r="E591" s="7">
        <f>IF(Q591&gt;0,RANK(Q591,(P591:R591,S591:AG591)),0)</f>
        <v>4</v>
      </c>
      <c r="F591" s="7">
        <f>IF(R591&gt;0,RANK(R591,(P591:R591,S591:AG591)),0)</f>
        <v>1</v>
      </c>
      <c r="G591" s="7">
        <f>IF(S591&gt;0,RANK(S591,(P591:R591,S591:AG591)),0)</f>
        <v>2</v>
      </c>
      <c r="H591" s="48">
        <f t="shared" si="332"/>
        <v>2800</v>
      </c>
      <c r="I591" s="163">
        <f t="shared" si="330"/>
        <v>0.53711874160751971</v>
      </c>
      <c r="J591" s="2"/>
      <c r="K591" s="2">
        <f t="shared" si="333"/>
        <v>0</v>
      </c>
      <c r="L591" s="2">
        <f t="shared" si="334"/>
        <v>6.4262420870899672E-2</v>
      </c>
      <c r="M591" s="2">
        <f t="shared" si="335"/>
        <v>0.68309994245156336</v>
      </c>
      <c r="N591" s="2">
        <f t="shared" si="345"/>
        <v>0.14598120084404373</v>
      </c>
      <c r="O591" s="2">
        <f t="shared" si="346"/>
        <v>0.10665643583349319</v>
      </c>
      <c r="Q591" s="1">
        <v>335</v>
      </c>
      <c r="R591" s="1">
        <v>3561</v>
      </c>
      <c r="S591" s="1">
        <v>761</v>
      </c>
      <c r="T591" s="1">
        <v>556</v>
      </c>
      <c r="AI591" s="7">
        <f t="shared" si="336"/>
        <v>3</v>
      </c>
      <c r="AJ591" s="7">
        <f t="shared" si="337"/>
        <v>0</v>
      </c>
      <c r="AK591" s="7">
        <f t="shared" si="338"/>
        <v>0</v>
      </c>
      <c r="AL591" s="7">
        <f t="shared" si="339"/>
        <v>0</v>
      </c>
      <c r="AM591" s="2">
        <f t="shared" si="340"/>
        <v>0.10665643583349319</v>
      </c>
      <c r="AN591" s="2">
        <f t="shared" si="341"/>
        <v>0</v>
      </c>
      <c r="AO591" s="2">
        <f t="shared" si="342"/>
        <v>0</v>
      </c>
      <c r="AP591" s="2">
        <f t="shared" si="343"/>
        <v>0</v>
      </c>
      <c r="AR591" t="str">
        <f t="shared" si="303"/>
        <v>Dearborn</v>
      </c>
      <c r="AS591" t="s">
        <v>301</v>
      </c>
      <c r="AT591">
        <v>6</v>
      </c>
      <c r="AV591" s="91">
        <v>18</v>
      </c>
      <c r="AW591" s="93">
        <v>29</v>
      </c>
      <c r="AX591" s="99">
        <f t="shared" si="344"/>
        <v>18029</v>
      </c>
      <c r="AZ591" s="7" t="s">
        <v>3053</v>
      </c>
      <c r="BA591" t="s">
        <v>3290</v>
      </c>
    </row>
    <row r="592" spans="1:53" hidden="1" outlineLevel="1">
      <c r="A592" t="s">
        <v>583</v>
      </c>
      <c r="B592" t="s">
        <v>301</v>
      </c>
      <c r="C592" s="1">
        <f t="shared" si="331"/>
        <v>3768</v>
      </c>
      <c r="D592" s="7">
        <f>IF(P592&gt;0,RANK(P592,(P592:R592,S592:AG592)),0)</f>
        <v>0</v>
      </c>
      <c r="E592" s="7">
        <f>IF(Q592&gt;0,RANK(Q592,(P592:R592,S592:AG592)),0)</f>
        <v>4</v>
      </c>
      <c r="F592" s="7">
        <f>IF(R592&gt;0,RANK(R592,(P592:R592,S592:AG592)),0)</f>
        <v>1</v>
      </c>
      <c r="G592" s="7">
        <f>IF(S592&gt;0,RANK(S592,(P592:R592,S592:AG592)),0)</f>
        <v>3</v>
      </c>
      <c r="H592" s="48">
        <f t="shared" si="332"/>
        <v>1816</v>
      </c>
      <c r="I592" s="163">
        <f t="shared" si="330"/>
        <v>0.48195329087048833</v>
      </c>
      <c r="J592" s="2"/>
      <c r="K592" s="2">
        <f t="shared" si="333"/>
        <v>0</v>
      </c>
      <c r="L592" s="2">
        <f t="shared" si="334"/>
        <v>8.2537154989384284E-2</v>
      </c>
      <c r="M592" s="2">
        <f t="shared" si="335"/>
        <v>0.64092356687898089</v>
      </c>
      <c r="N592" s="2">
        <f t="shared" si="345"/>
        <v>0.11756900212314225</v>
      </c>
      <c r="O592" s="2">
        <f t="shared" si="346"/>
        <v>0.15897027600849256</v>
      </c>
      <c r="Q592" s="1">
        <v>311</v>
      </c>
      <c r="R592" s="1">
        <v>2415</v>
      </c>
      <c r="S592" s="1">
        <v>443</v>
      </c>
      <c r="T592" s="1">
        <v>599</v>
      </c>
      <c r="AI592" s="7">
        <f t="shared" si="336"/>
        <v>2</v>
      </c>
      <c r="AJ592" s="7">
        <f t="shared" si="337"/>
        <v>0</v>
      </c>
      <c r="AK592" s="7">
        <f t="shared" si="338"/>
        <v>0</v>
      </c>
      <c r="AL592" s="7">
        <f t="shared" si="339"/>
        <v>0</v>
      </c>
      <c r="AM592" s="2">
        <f t="shared" si="340"/>
        <v>0.15897027600849256</v>
      </c>
      <c r="AN592" s="2">
        <f t="shared" si="341"/>
        <v>0</v>
      </c>
      <c r="AO592" s="2">
        <f t="shared" si="342"/>
        <v>0</v>
      </c>
      <c r="AP592" s="2">
        <f t="shared" si="343"/>
        <v>0</v>
      </c>
      <c r="AR592" t="str">
        <f t="shared" ref="AR592:AR655" si="347">A592</f>
        <v>Decatur</v>
      </c>
      <c r="AS592" t="s">
        <v>301</v>
      </c>
      <c r="AT592">
        <v>6</v>
      </c>
      <c r="AV592" s="91">
        <v>18</v>
      </c>
      <c r="AW592" s="93">
        <v>31</v>
      </c>
      <c r="AX592" s="99">
        <f t="shared" si="344"/>
        <v>18031</v>
      </c>
      <c r="AZ592" s="7" t="s">
        <v>3053</v>
      </c>
      <c r="BA592" t="s">
        <v>3290</v>
      </c>
    </row>
    <row r="593" spans="1:53" hidden="1" outlineLevel="1">
      <c r="A593" t="s">
        <v>255</v>
      </c>
      <c r="B593" t="s">
        <v>301</v>
      </c>
      <c r="C593" s="1">
        <f t="shared" si="331"/>
        <v>5137</v>
      </c>
      <c r="D593" s="7">
        <f>IF(P593&gt;0,RANK(P593,(P593:R593,S593:AG593)),0)</f>
        <v>0</v>
      </c>
      <c r="E593" s="7">
        <f>IF(Q593&gt;0,RANK(Q593,(P593:R593,S593:AG593)),0)</f>
        <v>4</v>
      </c>
      <c r="F593" s="7">
        <f>IF(R593&gt;0,RANK(R593,(P593:R593,S593:AG593)),0)</f>
        <v>1</v>
      </c>
      <c r="G593" s="7">
        <f>IF(S593&gt;0,RANK(S593,(P593:R593,S593:AG593)),0)</f>
        <v>3</v>
      </c>
      <c r="H593" s="48">
        <f t="shared" si="332"/>
        <v>2298</v>
      </c>
      <c r="I593" s="163">
        <f t="shared" si="330"/>
        <v>0.44734280708584778</v>
      </c>
      <c r="J593" s="2"/>
      <c r="K593" s="2">
        <f t="shared" si="333"/>
        <v>0</v>
      </c>
      <c r="L593" s="2">
        <f t="shared" si="334"/>
        <v>5.217052754525988E-2</v>
      </c>
      <c r="M593" s="2">
        <f t="shared" si="335"/>
        <v>0.62935565505158653</v>
      </c>
      <c r="N593" s="2">
        <f t="shared" si="345"/>
        <v>0.13646096943741484</v>
      </c>
      <c r="O593" s="2">
        <f t="shared" si="346"/>
        <v>0.18201284796573877</v>
      </c>
      <c r="Q593" s="1">
        <v>268</v>
      </c>
      <c r="R593" s="1">
        <v>3233</v>
      </c>
      <c r="S593" s="1">
        <v>701</v>
      </c>
      <c r="T593" s="1">
        <v>935</v>
      </c>
      <c r="AI593" s="7">
        <f t="shared" si="336"/>
        <v>2</v>
      </c>
      <c r="AJ593" s="7">
        <f t="shared" si="337"/>
        <v>0</v>
      </c>
      <c r="AK593" s="7">
        <f t="shared" si="338"/>
        <v>0</v>
      </c>
      <c r="AL593" s="7">
        <f t="shared" si="339"/>
        <v>0</v>
      </c>
      <c r="AM593" s="2">
        <f t="shared" si="340"/>
        <v>0.18201284796573874</v>
      </c>
      <c r="AN593" s="2">
        <f t="shared" si="341"/>
        <v>0</v>
      </c>
      <c r="AO593" s="2">
        <f t="shared" si="342"/>
        <v>0</v>
      </c>
      <c r="AP593" s="2">
        <f t="shared" si="343"/>
        <v>0</v>
      </c>
      <c r="AR593" t="str">
        <f t="shared" si="347"/>
        <v>DeKalb</v>
      </c>
      <c r="AS593" t="s">
        <v>301</v>
      </c>
      <c r="AT593">
        <v>3</v>
      </c>
      <c r="AV593" s="91">
        <v>18</v>
      </c>
      <c r="AW593" s="93">
        <v>33</v>
      </c>
      <c r="AX593" s="99">
        <f t="shared" si="344"/>
        <v>18033</v>
      </c>
      <c r="AZ593" s="7" t="s">
        <v>3053</v>
      </c>
      <c r="BA593" t="s">
        <v>3290</v>
      </c>
    </row>
    <row r="594" spans="1:53" hidden="1" outlineLevel="1">
      <c r="A594" t="s">
        <v>1745</v>
      </c>
      <c r="B594" t="s">
        <v>301</v>
      </c>
      <c r="C594" s="1">
        <f t="shared" si="331"/>
        <v>9466</v>
      </c>
      <c r="D594" s="7">
        <f>IF(P594&gt;0,RANK(P594,(P594:R594,S594:AG594)),0)</f>
        <v>0</v>
      </c>
      <c r="E594" s="7">
        <f>IF(Q594&gt;0,RANK(Q594,(P594:R594,S594:AG594)),0)</f>
        <v>4</v>
      </c>
      <c r="F594" s="7">
        <f>IF(R594&gt;0,RANK(R594,(P594:R594,S594:AG594)),0)</f>
        <v>1</v>
      </c>
      <c r="G594" s="7">
        <f>IF(S594&gt;0,RANK(S594,(P594:R594,S594:AG594)),0)</f>
        <v>2</v>
      </c>
      <c r="H594" s="48">
        <f t="shared" si="332"/>
        <v>4960</v>
      </c>
      <c r="I594" s="163">
        <f t="shared" si="330"/>
        <v>0.5239805620114093</v>
      </c>
      <c r="J594" s="2"/>
      <c r="K594" s="2">
        <f t="shared" si="333"/>
        <v>0</v>
      </c>
      <c r="L594" s="2">
        <f t="shared" si="334"/>
        <v>6.4335516585675045E-2</v>
      </c>
      <c r="M594" s="2">
        <f t="shared" si="335"/>
        <v>0.66416649059792943</v>
      </c>
      <c r="N594" s="2">
        <f t="shared" si="345"/>
        <v>0.14018592858652018</v>
      </c>
      <c r="O594" s="2">
        <f t="shared" si="346"/>
        <v>0.13131206422987535</v>
      </c>
      <c r="Q594" s="1">
        <v>609</v>
      </c>
      <c r="R594" s="1">
        <v>6287</v>
      </c>
      <c r="S594" s="1">
        <v>1327</v>
      </c>
      <c r="T594" s="1">
        <v>1243</v>
      </c>
      <c r="AI594" s="7">
        <f t="shared" si="336"/>
        <v>3</v>
      </c>
      <c r="AJ594" s="7">
        <f t="shared" si="337"/>
        <v>0</v>
      </c>
      <c r="AK594" s="7">
        <f t="shared" si="338"/>
        <v>0</v>
      </c>
      <c r="AL594" s="7">
        <f t="shared" si="339"/>
        <v>0</v>
      </c>
      <c r="AM594" s="2">
        <f t="shared" si="340"/>
        <v>0.13131206422987535</v>
      </c>
      <c r="AN594" s="2">
        <f t="shared" si="341"/>
        <v>0</v>
      </c>
      <c r="AO594" s="2">
        <f t="shared" si="342"/>
        <v>0</v>
      </c>
      <c r="AP594" s="2">
        <f t="shared" si="343"/>
        <v>0</v>
      </c>
      <c r="AR594" t="str">
        <f t="shared" si="347"/>
        <v>Delaware</v>
      </c>
      <c r="AS594" t="s">
        <v>301</v>
      </c>
      <c r="AT594">
        <v>6</v>
      </c>
      <c r="AV594" s="91">
        <v>18</v>
      </c>
      <c r="AW594" s="93">
        <v>35</v>
      </c>
      <c r="AX594" s="99">
        <f t="shared" si="344"/>
        <v>18035</v>
      </c>
      <c r="AZ594" s="7" t="s">
        <v>3053</v>
      </c>
      <c r="BA594" t="s">
        <v>3290</v>
      </c>
    </row>
    <row r="595" spans="1:53" hidden="1" outlineLevel="1">
      <c r="A595" t="s">
        <v>1530</v>
      </c>
      <c r="B595" t="s">
        <v>301</v>
      </c>
      <c r="C595" s="1">
        <f t="shared" si="331"/>
        <v>3135</v>
      </c>
      <c r="D595" s="7">
        <f>IF(P595&gt;0,RANK(P595,(P595:R595,S595:AG595)),0)</f>
        <v>0</v>
      </c>
      <c r="E595" s="7">
        <f>IF(Q595&gt;0,RANK(Q595,(P595:R595,S595:AG595)),0)</f>
        <v>4</v>
      </c>
      <c r="F595" s="7">
        <f>IF(R595&gt;0,RANK(R595,(P595:R595,S595:AG595)),0)</f>
        <v>1</v>
      </c>
      <c r="G595" s="7">
        <f>IF(S595&gt;0,RANK(S595,(P595:R595,S595:AG595)),0)</f>
        <v>2</v>
      </c>
      <c r="H595" s="48">
        <f t="shared" si="332"/>
        <v>1633</v>
      </c>
      <c r="I595" s="163">
        <f t="shared" si="330"/>
        <v>0.52089314194577352</v>
      </c>
      <c r="J595" s="2"/>
      <c r="K595" s="2">
        <f t="shared" si="333"/>
        <v>0</v>
      </c>
      <c r="L595" s="2">
        <f t="shared" si="334"/>
        <v>5.8373205741626792E-2</v>
      </c>
      <c r="M595" s="2">
        <f t="shared" si="335"/>
        <v>0.66794258373205739</v>
      </c>
      <c r="N595" s="2">
        <f t="shared" si="345"/>
        <v>0.1470494417862839</v>
      </c>
      <c r="O595" s="2">
        <f t="shared" si="346"/>
        <v>0.12663476874003196</v>
      </c>
      <c r="Q595" s="1">
        <v>183</v>
      </c>
      <c r="R595" s="1">
        <v>2094</v>
      </c>
      <c r="S595" s="1">
        <v>461</v>
      </c>
      <c r="T595" s="1">
        <v>397</v>
      </c>
      <c r="AI595" s="7">
        <f t="shared" si="336"/>
        <v>3</v>
      </c>
      <c r="AJ595" s="7">
        <f t="shared" si="337"/>
        <v>0</v>
      </c>
      <c r="AK595" s="7">
        <f t="shared" si="338"/>
        <v>0</v>
      </c>
      <c r="AL595" s="7">
        <f t="shared" si="339"/>
        <v>0</v>
      </c>
      <c r="AM595" s="2">
        <f t="shared" si="340"/>
        <v>0.12663476874003191</v>
      </c>
      <c r="AN595" s="2">
        <f t="shared" si="341"/>
        <v>0</v>
      </c>
      <c r="AO595" s="2">
        <f t="shared" si="342"/>
        <v>0</v>
      </c>
      <c r="AP595" s="2">
        <f t="shared" si="343"/>
        <v>0</v>
      </c>
      <c r="AR595" t="str">
        <f t="shared" si="347"/>
        <v>Dubois</v>
      </c>
      <c r="AS595" t="s">
        <v>301</v>
      </c>
      <c r="AT595">
        <v>8</v>
      </c>
      <c r="AV595" s="91">
        <v>18</v>
      </c>
      <c r="AW595" s="93">
        <v>37</v>
      </c>
      <c r="AX595" s="99">
        <f t="shared" si="344"/>
        <v>18037</v>
      </c>
      <c r="AZ595" s="7" t="s">
        <v>3053</v>
      </c>
      <c r="BA595" t="s">
        <v>3290</v>
      </c>
    </row>
    <row r="596" spans="1:53" hidden="1" outlineLevel="1">
      <c r="A596" t="s">
        <v>2766</v>
      </c>
      <c r="B596" t="s">
        <v>301</v>
      </c>
      <c r="C596" s="1">
        <f t="shared" si="331"/>
        <v>19174</v>
      </c>
      <c r="D596" s="7">
        <f>IF(P596&gt;0,RANK(P596,(P596:R596,S596:AG596)),0)</f>
        <v>0</v>
      </c>
      <c r="E596" s="7">
        <f>IF(Q596&gt;0,RANK(Q596,(P596:R596,S596:AG596)),0)</f>
        <v>4</v>
      </c>
      <c r="F596" s="7">
        <f>IF(R596&gt;0,RANK(R596,(P596:R596,S596:AG596)),0)</f>
        <v>1</v>
      </c>
      <c r="G596" s="7">
        <f>IF(S596&gt;0,RANK(S596,(P596:R596,S596:AG596)),0)</f>
        <v>2</v>
      </c>
      <c r="H596" s="48">
        <f t="shared" si="332"/>
        <v>9371</v>
      </c>
      <c r="I596" s="163">
        <f t="shared" si="330"/>
        <v>0.48873474496714303</v>
      </c>
      <c r="J596" s="2"/>
      <c r="K596" s="2">
        <f t="shared" si="333"/>
        <v>0</v>
      </c>
      <c r="L596" s="2">
        <f t="shared" si="334"/>
        <v>5.2831959945759885E-2</v>
      </c>
      <c r="M596" s="2">
        <f t="shared" si="335"/>
        <v>0.6445186189631793</v>
      </c>
      <c r="N596" s="2">
        <f t="shared" si="345"/>
        <v>0.1557838739960363</v>
      </c>
      <c r="O596" s="2">
        <f t="shared" si="346"/>
        <v>0.14686554709502456</v>
      </c>
      <c r="Q596" s="1">
        <v>1013</v>
      </c>
      <c r="R596" s="1">
        <v>12358</v>
      </c>
      <c r="S596" s="1">
        <v>2987</v>
      </c>
      <c r="T596" s="1">
        <v>2816</v>
      </c>
      <c r="AI596" s="7">
        <f t="shared" si="336"/>
        <v>3</v>
      </c>
      <c r="AJ596" s="7">
        <f t="shared" si="337"/>
        <v>0</v>
      </c>
      <c r="AK596" s="7">
        <f t="shared" si="338"/>
        <v>0</v>
      </c>
      <c r="AL596" s="7">
        <f t="shared" si="339"/>
        <v>0</v>
      </c>
      <c r="AM596" s="2">
        <f t="shared" si="340"/>
        <v>0.1468655470950245</v>
      </c>
      <c r="AN596" s="2">
        <f t="shared" si="341"/>
        <v>0</v>
      </c>
      <c r="AO596" s="2">
        <f t="shared" si="342"/>
        <v>0</v>
      </c>
      <c r="AP596" s="2">
        <f t="shared" si="343"/>
        <v>0</v>
      </c>
      <c r="AR596" t="str">
        <f t="shared" si="347"/>
        <v>Elkhart</v>
      </c>
      <c r="AS596" t="s">
        <v>301</v>
      </c>
      <c r="AT596">
        <v>2</v>
      </c>
      <c r="AV596" s="91">
        <v>18</v>
      </c>
      <c r="AW596" s="93">
        <v>39</v>
      </c>
      <c r="AX596" s="99">
        <f t="shared" si="344"/>
        <v>18039</v>
      </c>
      <c r="AZ596" s="7" t="s">
        <v>3053</v>
      </c>
      <c r="BA596" t="s">
        <v>3290</v>
      </c>
    </row>
    <row r="597" spans="1:53" hidden="1" outlineLevel="1">
      <c r="A597" t="s">
        <v>30</v>
      </c>
      <c r="B597" t="s">
        <v>301</v>
      </c>
      <c r="C597" s="1">
        <f t="shared" si="331"/>
        <v>2297</v>
      </c>
      <c r="D597" s="7">
        <f>IF(P597&gt;0,RANK(P597,(P597:R597,S597:AG597)),0)</f>
        <v>0</v>
      </c>
      <c r="E597" s="7">
        <f>IF(Q597&gt;0,RANK(Q597,(P597:R597,S597:AG597)),0)</f>
        <v>4</v>
      </c>
      <c r="F597" s="7">
        <f>IF(R597&gt;0,RANK(R597,(P597:R597,S597:AG597)),0)</f>
        <v>1</v>
      </c>
      <c r="G597" s="7">
        <f>IF(S597&gt;0,RANK(S597,(P597:R597,S597:AG597)),0)</f>
        <v>3</v>
      </c>
      <c r="H597" s="48">
        <f t="shared" si="332"/>
        <v>1234</v>
      </c>
      <c r="I597" s="163">
        <f t="shared" si="330"/>
        <v>0.53722246408358731</v>
      </c>
      <c r="J597" s="2"/>
      <c r="K597" s="2">
        <f t="shared" si="333"/>
        <v>0</v>
      </c>
      <c r="L597" s="2">
        <f t="shared" si="334"/>
        <v>7.2703526338702654E-2</v>
      </c>
      <c r="M597" s="2">
        <f t="shared" si="335"/>
        <v>0.66739225076186326</v>
      </c>
      <c r="N597" s="2">
        <f t="shared" si="345"/>
        <v>0.12973443622115804</v>
      </c>
      <c r="O597" s="2">
        <f t="shared" si="346"/>
        <v>0.130169786678276</v>
      </c>
      <c r="Q597" s="1">
        <v>167</v>
      </c>
      <c r="R597" s="1">
        <v>1533</v>
      </c>
      <c r="S597" s="1">
        <v>298</v>
      </c>
      <c r="T597" s="1">
        <v>299</v>
      </c>
      <c r="AI597" s="7">
        <f t="shared" si="336"/>
        <v>2</v>
      </c>
      <c r="AJ597" s="7">
        <f t="shared" si="337"/>
        <v>0</v>
      </c>
      <c r="AK597" s="7">
        <f t="shared" si="338"/>
        <v>0</v>
      </c>
      <c r="AL597" s="7">
        <f t="shared" si="339"/>
        <v>0</v>
      </c>
      <c r="AM597" s="2">
        <f t="shared" si="340"/>
        <v>0.130169786678276</v>
      </c>
      <c r="AN597" s="2">
        <f t="shared" si="341"/>
        <v>0</v>
      </c>
      <c r="AO597" s="2">
        <f t="shared" si="342"/>
        <v>0</v>
      </c>
      <c r="AP597" s="2">
        <f t="shared" si="343"/>
        <v>0</v>
      </c>
      <c r="AR597" t="str">
        <f t="shared" si="347"/>
        <v>Fayette</v>
      </c>
      <c r="AS597" t="s">
        <v>301</v>
      </c>
      <c r="AT597">
        <v>6</v>
      </c>
      <c r="AV597" s="91">
        <v>18</v>
      </c>
      <c r="AW597" s="93">
        <v>41</v>
      </c>
      <c r="AX597" s="99">
        <f t="shared" si="344"/>
        <v>18041</v>
      </c>
      <c r="AZ597" s="7" t="s">
        <v>3053</v>
      </c>
      <c r="BA597" t="s">
        <v>3290</v>
      </c>
    </row>
    <row r="598" spans="1:53" hidden="1" outlineLevel="1">
      <c r="A598" t="s">
        <v>3137</v>
      </c>
      <c r="B598" t="s">
        <v>301</v>
      </c>
      <c r="C598" s="1">
        <f t="shared" si="331"/>
        <v>5399</v>
      </c>
      <c r="D598" s="7">
        <f>IF(P598&gt;0,RANK(P598,(P598:R598,S598:AG598)),0)</f>
        <v>0</v>
      </c>
      <c r="E598" s="7">
        <f>IF(Q598&gt;0,RANK(Q598,(P598:R598,S598:AG598)),0)</f>
        <v>4</v>
      </c>
      <c r="F598" s="7">
        <f>IF(R598&gt;0,RANK(R598,(P598:R598,S598:AG598)),0)</f>
        <v>1</v>
      </c>
      <c r="G598" s="7">
        <f>IF(S598&gt;0,RANK(S598,(P598:R598,S598:AG598)),0)</f>
        <v>2</v>
      </c>
      <c r="H598" s="48">
        <f t="shared" si="332"/>
        <v>2962</v>
      </c>
      <c r="I598" s="163">
        <f t="shared" si="330"/>
        <v>0.54862011483608075</v>
      </c>
      <c r="J598" s="2"/>
      <c r="K598" s="2">
        <f t="shared" si="333"/>
        <v>0</v>
      </c>
      <c r="L598" s="2">
        <f t="shared" si="334"/>
        <v>6.3159844415632521E-2</v>
      </c>
      <c r="M598" s="2">
        <f t="shared" si="335"/>
        <v>0.6877199481385442</v>
      </c>
      <c r="N598" s="2">
        <f t="shared" si="345"/>
        <v>0.13909983330246342</v>
      </c>
      <c r="O598" s="2">
        <f t="shared" si="346"/>
        <v>0.11002037414335988</v>
      </c>
      <c r="Q598" s="1">
        <v>341</v>
      </c>
      <c r="R598" s="1">
        <v>3713</v>
      </c>
      <c r="S598" s="1">
        <v>751</v>
      </c>
      <c r="T598" s="1">
        <v>594</v>
      </c>
      <c r="AI598" s="7">
        <f t="shared" si="336"/>
        <v>3</v>
      </c>
      <c r="AJ598" s="7">
        <f t="shared" si="337"/>
        <v>0</v>
      </c>
      <c r="AK598" s="7">
        <f t="shared" si="338"/>
        <v>0</v>
      </c>
      <c r="AL598" s="7">
        <f t="shared" si="339"/>
        <v>0</v>
      </c>
      <c r="AM598" s="2">
        <f t="shared" si="340"/>
        <v>0.11002037414335988</v>
      </c>
      <c r="AN598" s="2">
        <f t="shared" si="341"/>
        <v>0</v>
      </c>
      <c r="AO598" s="2">
        <f t="shared" si="342"/>
        <v>0</v>
      </c>
      <c r="AP598" s="2">
        <f t="shared" si="343"/>
        <v>0</v>
      </c>
      <c r="AR598" t="str">
        <f t="shared" si="347"/>
        <v>Floyd</v>
      </c>
      <c r="AS598" t="s">
        <v>301</v>
      </c>
      <c r="AT598">
        <v>9</v>
      </c>
      <c r="AV598" s="91">
        <v>18</v>
      </c>
      <c r="AW598" s="93">
        <v>43</v>
      </c>
      <c r="AX598" s="99">
        <f t="shared" si="344"/>
        <v>18043</v>
      </c>
      <c r="AZ598" s="7" t="s">
        <v>3053</v>
      </c>
      <c r="BA598" t="s">
        <v>3290</v>
      </c>
    </row>
    <row r="599" spans="1:53" hidden="1" outlineLevel="1">
      <c r="A599" t="s">
        <v>2823</v>
      </c>
      <c r="B599" t="s">
        <v>301</v>
      </c>
      <c r="C599" s="1">
        <f t="shared" si="331"/>
        <v>2616</v>
      </c>
      <c r="D599" s="7">
        <f>IF(P599&gt;0,RANK(P599,(P599:R599,S599:AG599)),0)</f>
        <v>0</v>
      </c>
      <c r="E599" s="7">
        <f>IF(Q599&gt;0,RANK(Q599,(P599:R599,S599:AG599)),0)</f>
        <v>4</v>
      </c>
      <c r="F599" s="7">
        <f>IF(R599&gt;0,RANK(R599,(P599:R599,S599:AG599)),0)</f>
        <v>1</v>
      </c>
      <c r="G599" s="7">
        <f>IF(S599&gt;0,RANK(S599,(P599:R599,S599:AG599)),0)</f>
        <v>2</v>
      </c>
      <c r="H599" s="48">
        <f t="shared" si="332"/>
        <v>1078</v>
      </c>
      <c r="I599" s="163">
        <f t="shared" si="330"/>
        <v>0.4120795107033639</v>
      </c>
      <c r="J599" s="2"/>
      <c r="K599" s="2">
        <f t="shared" si="333"/>
        <v>0</v>
      </c>
      <c r="L599" s="2">
        <f t="shared" si="334"/>
        <v>7.0718654434250766E-2</v>
      </c>
      <c r="M599" s="2">
        <f t="shared" si="335"/>
        <v>0.58562691131498468</v>
      </c>
      <c r="N599" s="2">
        <f t="shared" si="345"/>
        <v>0.1735474006116208</v>
      </c>
      <c r="O599" s="2">
        <f t="shared" si="346"/>
        <v>0.17010703363914378</v>
      </c>
      <c r="Q599" s="1">
        <v>185</v>
      </c>
      <c r="R599" s="1">
        <v>1532</v>
      </c>
      <c r="S599" s="1">
        <v>454</v>
      </c>
      <c r="T599" s="1">
        <v>445</v>
      </c>
      <c r="AI599" s="7">
        <f t="shared" si="336"/>
        <v>3</v>
      </c>
      <c r="AJ599" s="7">
        <f t="shared" si="337"/>
        <v>0</v>
      </c>
      <c r="AK599" s="7">
        <f t="shared" si="338"/>
        <v>0</v>
      </c>
      <c r="AL599" s="7">
        <f t="shared" si="339"/>
        <v>0</v>
      </c>
      <c r="AM599" s="2">
        <f t="shared" si="340"/>
        <v>0.17010703363914373</v>
      </c>
      <c r="AN599" s="2">
        <f t="shared" si="341"/>
        <v>0</v>
      </c>
      <c r="AO599" s="2">
        <f t="shared" si="342"/>
        <v>0</v>
      </c>
      <c r="AP599" s="2">
        <f t="shared" si="343"/>
        <v>0</v>
      </c>
      <c r="AR599" t="str">
        <f t="shared" si="347"/>
        <v>Fountain</v>
      </c>
      <c r="AS599" t="s">
        <v>301</v>
      </c>
      <c r="AT599">
        <v>4</v>
      </c>
      <c r="AV599" s="91">
        <v>18</v>
      </c>
      <c r="AW599" s="93">
        <v>45</v>
      </c>
      <c r="AX599" s="99">
        <f t="shared" si="344"/>
        <v>18045</v>
      </c>
      <c r="AZ599" s="7" t="s">
        <v>3053</v>
      </c>
      <c r="BA599" t="s">
        <v>3290</v>
      </c>
    </row>
    <row r="600" spans="1:53" hidden="1" outlineLevel="1">
      <c r="A600" t="s">
        <v>2477</v>
      </c>
      <c r="B600" t="s">
        <v>301</v>
      </c>
      <c r="C600" s="1">
        <f t="shared" si="331"/>
        <v>2747</v>
      </c>
      <c r="D600" s="7">
        <f>IF(P600&gt;0,RANK(P600,(P600:R600,S600:AG600)),0)</f>
        <v>0</v>
      </c>
      <c r="E600" s="7">
        <f>IF(Q600&gt;0,RANK(Q600,(P600:R600,S600:AG600)),0)</f>
        <v>4</v>
      </c>
      <c r="F600" s="7">
        <f>IF(R600&gt;0,RANK(R600,(P600:R600,S600:AG600)),0)</f>
        <v>1</v>
      </c>
      <c r="G600" s="7">
        <f>IF(S600&gt;0,RANK(S600,(P600:R600,S600:AG600)),0)</f>
        <v>2</v>
      </c>
      <c r="H600" s="48">
        <f t="shared" si="332"/>
        <v>1422</v>
      </c>
      <c r="I600" s="163">
        <f t="shared" si="330"/>
        <v>0.51765562431743717</v>
      </c>
      <c r="J600" s="2"/>
      <c r="K600" s="2">
        <f t="shared" si="333"/>
        <v>0</v>
      </c>
      <c r="L600" s="2">
        <f t="shared" si="334"/>
        <v>6.4069894430287586E-2</v>
      </c>
      <c r="M600" s="2">
        <f t="shared" si="335"/>
        <v>0.66072078631234077</v>
      </c>
      <c r="N600" s="2">
        <f t="shared" si="345"/>
        <v>0.14306516199490354</v>
      </c>
      <c r="O600" s="2">
        <f t="shared" si="346"/>
        <v>0.13214415726246814</v>
      </c>
      <c r="Q600" s="1">
        <v>176</v>
      </c>
      <c r="R600" s="1">
        <v>1815</v>
      </c>
      <c r="S600" s="1">
        <v>393</v>
      </c>
      <c r="T600" s="1">
        <v>363</v>
      </c>
      <c r="AI600" s="7">
        <f t="shared" si="336"/>
        <v>3</v>
      </c>
      <c r="AJ600" s="7">
        <f t="shared" si="337"/>
        <v>0</v>
      </c>
      <c r="AK600" s="7">
        <f t="shared" si="338"/>
        <v>0</v>
      </c>
      <c r="AL600" s="7">
        <f t="shared" si="339"/>
        <v>0</v>
      </c>
      <c r="AM600" s="2">
        <f t="shared" si="340"/>
        <v>0.13214415726246814</v>
      </c>
      <c r="AN600" s="2">
        <f t="shared" si="341"/>
        <v>0</v>
      </c>
      <c r="AO600" s="2">
        <f t="shared" si="342"/>
        <v>0</v>
      </c>
      <c r="AP600" s="2">
        <f t="shared" si="343"/>
        <v>0</v>
      </c>
      <c r="AR600" t="str">
        <f t="shared" si="347"/>
        <v>Franklin</v>
      </c>
      <c r="AS600" t="s">
        <v>301</v>
      </c>
      <c r="AT600">
        <v>6</v>
      </c>
      <c r="AV600" s="91">
        <v>18</v>
      </c>
      <c r="AW600" s="93">
        <v>47</v>
      </c>
      <c r="AX600" s="99">
        <f t="shared" si="344"/>
        <v>18047</v>
      </c>
      <c r="AZ600" s="7" t="s">
        <v>3053</v>
      </c>
      <c r="BA600" t="s">
        <v>3290</v>
      </c>
    </row>
    <row r="601" spans="1:53" hidden="1" outlineLevel="1">
      <c r="A601" t="s">
        <v>3325</v>
      </c>
      <c r="B601" t="s">
        <v>301</v>
      </c>
      <c r="C601" s="1">
        <f t="shared" si="331"/>
        <v>2395</v>
      </c>
      <c r="D601" s="7">
        <f>IF(P601&gt;0,RANK(P601,(P601:R601,S601:AG601)),0)</f>
        <v>0</v>
      </c>
      <c r="E601" s="7">
        <f>IF(Q601&gt;0,RANK(Q601,(P601:R601,S601:AG601)),0)</f>
        <v>4</v>
      </c>
      <c r="F601" s="7">
        <f>IF(R601&gt;0,RANK(R601,(P601:R601,S601:AG601)),0)</f>
        <v>1</v>
      </c>
      <c r="G601" s="7">
        <f>IF(S601&gt;0,RANK(S601,(P601:R601,S601:AG601)),0)</f>
        <v>3</v>
      </c>
      <c r="H601" s="48">
        <f t="shared" si="332"/>
        <v>1210</v>
      </c>
      <c r="I601" s="163">
        <f t="shared" si="330"/>
        <v>0.50521920668058451</v>
      </c>
      <c r="J601" s="2"/>
      <c r="K601" s="2">
        <f t="shared" si="333"/>
        <v>0</v>
      </c>
      <c r="L601" s="2">
        <f t="shared" si="334"/>
        <v>6.9728601252609601E-2</v>
      </c>
      <c r="M601" s="2">
        <f t="shared" si="335"/>
        <v>0.65260960334029228</v>
      </c>
      <c r="N601" s="2">
        <f t="shared" si="345"/>
        <v>0.13027139874739041</v>
      </c>
      <c r="O601" s="2">
        <f t="shared" si="346"/>
        <v>0.14739039665970771</v>
      </c>
      <c r="Q601" s="1">
        <v>167</v>
      </c>
      <c r="R601" s="1">
        <v>1563</v>
      </c>
      <c r="S601" s="1">
        <v>312</v>
      </c>
      <c r="T601" s="1">
        <v>353</v>
      </c>
      <c r="AI601" s="7">
        <f t="shared" si="336"/>
        <v>2</v>
      </c>
      <c r="AJ601" s="7">
        <f t="shared" si="337"/>
        <v>0</v>
      </c>
      <c r="AK601" s="7">
        <f t="shared" si="338"/>
        <v>0</v>
      </c>
      <c r="AL601" s="7">
        <f t="shared" si="339"/>
        <v>0</v>
      </c>
      <c r="AM601" s="2">
        <f t="shared" si="340"/>
        <v>0.14739039665970771</v>
      </c>
      <c r="AN601" s="2">
        <f t="shared" si="341"/>
        <v>0</v>
      </c>
      <c r="AO601" s="2">
        <f t="shared" si="342"/>
        <v>0</v>
      </c>
      <c r="AP601" s="2">
        <f t="shared" si="343"/>
        <v>0</v>
      </c>
      <c r="AR601" t="str">
        <f t="shared" si="347"/>
        <v>Fulton</v>
      </c>
      <c r="AS601" t="s">
        <v>301</v>
      </c>
      <c r="AT601">
        <v>2</v>
      </c>
      <c r="AV601" s="91">
        <v>18</v>
      </c>
      <c r="AW601" s="93">
        <v>49</v>
      </c>
      <c r="AX601" s="99">
        <f t="shared" si="344"/>
        <v>18049</v>
      </c>
      <c r="AZ601" s="7" t="s">
        <v>3053</v>
      </c>
      <c r="BA601" t="s">
        <v>3290</v>
      </c>
    </row>
    <row r="602" spans="1:53" hidden="1" outlineLevel="1">
      <c r="A602" t="s">
        <v>2522</v>
      </c>
      <c r="B602" t="s">
        <v>301</v>
      </c>
      <c r="C602" s="1">
        <f t="shared" si="331"/>
        <v>3128</v>
      </c>
      <c r="D602" s="7">
        <f>IF(P602&gt;0,RANK(P602,(P602:R602,S602:AG602)),0)</f>
        <v>0</v>
      </c>
      <c r="E602" s="7">
        <f>IF(Q602&gt;0,RANK(Q602,(P602:R602,S602:AG602)),0)</f>
        <v>4</v>
      </c>
      <c r="F602" s="7">
        <f>IF(R602&gt;0,RANK(R602,(P602:R602,S602:AG602)),0)</f>
        <v>1</v>
      </c>
      <c r="G602" s="7">
        <f>IF(S602&gt;0,RANK(S602,(P602:R602,S602:AG602)),0)</f>
        <v>3</v>
      </c>
      <c r="H602" s="48">
        <f t="shared" si="332"/>
        <v>1372</v>
      </c>
      <c r="I602" s="163">
        <f t="shared" si="330"/>
        <v>0.43861892583120204</v>
      </c>
      <c r="J602" s="2"/>
      <c r="K602" s="2">
        <f t="shared" si="333"/>
        <v>0</v>
      </c>
      <c r="L602" s="2">
        <f t="shared" si="334"/>
        <v>7.8324808184143224E-2</v>
      </c>
      <c r="M602" s="2">
        <f t="shared" si="335"/>
        <v>0.6048593350383632</v>
      </c>
      <c r="N602" s="2">
        <f t="shared" si="345"/>
        <v>0.15057544757033248</v>
      </c>
      <c r="O602" s="2">
        <f t="shared" si="346"/>
        <v>0.1662404092071611</v>
      </c>
      <c r="Q602" s="1">
        <v>245</v>
      </c>
      <c r="R602" s="1">
        <v>1892</v>
      </c>
      <c r="S602" s="1">
        <v>471</v>
      </c>
      <c r="T602" s="1">
        <v>520</v>
      </c>
      <c r="AI602" s="7">
        <f t="shared" si="336"/>
        <v>2</v>
      </c>
      <c r="AJ602" s="7">
        <f t="shared" si="337"/>
        <v>0</v>
      </c>
      <c r="AK602" s="7">
        <f t="shared" si="338"/>
        <v>0</v>
      </c>
      <c r="AL602" s="7">
        <f t="shared" si="339"/>
        <v>0</v>
      </c>
      <c r="AM602" s="2">
        <f t="shared" si="340"/>
        <v>0.16624040920716113</v>
      </c>
      <c r="AN602" s="2">
        <f t="shared" si="341"/>
        <v>0</v>
      </c>
      <c r="AO602" s="2">
        <f t="shared" si="342"/>
        <v>0</v>
      </c>
      <c r="AP602" s="2">
        <f t="shared" si="343"/>
        <v>0</v>
      </c>
      <c r="AR602" t="str">
        <f t="shared" si="347"/>
        <v>Gibson</v>
      </c>
      <c r="AS602" t="s">
        <v>301</v>
      </c>
      <c r="AT602">
        <v>8</v>
      </c>
      <c r="AV602" s="91">
        <v>18</v>
      </c>
      <c r="AW602" s="93">
        <v>51</v>
      </c>
      <c r="AX602" s="99">
        <f t="shared" si="344"/>
        <v>18051</v>
      </c>
      <c r="AZ602" s="7" t="s">
        <v>3053</v>
      </c>
      <c r="BA602" t="s">
        <v>3290</v>
      </c>
    </row>
    <row r="603" spans="1:53" hidden="1" outlineLevel="1">
      <c r="A603" t="s">
        <v>2109</v>
      </c>
      <c r="B603" t="s">
        <v>301</v>
      </c>
      <c r="C603" s="1">
        <f t="shared" si="331"/>
        <v>8125</v>
      </c>
      <c r="D603" s="7">
        <f>IF(P603&gt;0,RANK(P603,(P603:R603,S603:AG603)),0)</f>
        <v>0</v>
      </c>
      <c r="E603" s="7">
        <f>IF(Q603&gt;0,RANK(Q603,(P603:R603,S603:AG603)),0)</f>
        <v>4</v>
      </c>
      <c r="F603" s="7">
        <f>IF(R603&gt;0,RANK(R603,(P603:R603,S603:AG603)),0)</f>
        <v>1</v>
      </c>
      <c r="G603" s="7">
        <f>IF(S603&gt;0,RANK(S603,(P603:R603,S603:AG603)),0)</f>
        <v>3</v>
      </c>
      <c r="H603" s="48">
        <f t="shared" si="332"/>
        <v>3404</v>
      </c>
      <c r="I603" s="163">
        <f t="shared" si="330"/>
        <v>0.41895384615384618</v>
      </c>
      <c r="J603" s="2"/>
      <c r="K603" s="2">
        <f t="shared" si="333"/>
        <v>0</v>
      </c>
      <c r="L603" s="2">
        <f t="shared" si="334"/>
        <v>7.6676923076923073E-2</v>
      </c>
      <c r="M603" s="2">
        <f t="shared" si="335"/>
        <v>0.60529230769230769</v>
      </c>
      <c r="N603" s="2">
        <f t="shared" si="345"/>
        <v>0.13169230769230769</v>
      </c>
      <c r="O603" s="2">
        <f t="shared" si="346"/>
        <v>0.18633846153846154</v>
      </c>
      <c r="Q603" s="1">
        <v>623</v>
      </c>
      <c r="R603" s="1">
        <v>4918</v>
      </c>
      <c r="S603" s="1">
        <v>1070</v>
      </c>
      <c r="T603" s="1">
        <v>1514</v>
      </c>
      <c r="AI603" s="7">
        <f t="shared" si="336"/>
        <v>2</v>
      </c>
      <c r="AJ603" s="7">
        <f t="shared" si="337"/>
        <v>0</v>
      </c>
      <c r="AK603" s="7">
        <f t="shared" si="338"/>
        <v>0</v>
      </c>
      <c r="AL603" s="7">
        <f t="shared" si="339"/>
        <v>0</v>
      </c>
      <c r="AM603" s="2">
        <f t="shared" si="340"/>
        <v>0.18633846153846154</v>
      </c>
      <c r="AN603" s="2">
        <f t="shared" si="341"/>
        <v>0</v>
      </c>
      <c r="AO603" s="2">
        <f t="shared" si="342"/>
        <v>0</v>
      </c>
      <c r="AP603" s="2">
        <f t="shared" si="343"/>
        <v>0</v>
      </c>
      <c r="AR603" t="str">
        <f t="shared" si="347"/>
        <v>Grant</v>
      </c>
      <c r="AS603" t="s">
        <v>301</v>
      </c>
      <c r="AT603">
        <v>5</v>
      </c>
      <c r="AV603" s="91">
        <v>18</v>
      </c>
      <c r="AW603" s="93">
        <v>53</v>
      </c>
      <c r="AX603" s="99">
        <f t="shared" si="344"/>
        <v>18053</v>
      </c>
      <c r="AZ603" s="7" t="s">
        <v>3053</v>
      </c>
      <c r="BA603" t="s">
        <v>3290</v>
      </c>
    </row>
    <row r="604" spans="1:53" hidden="1" outlineLevel="1">
      <c r="A604" t="s">
        <v>1339</v>
      </c>
      <c r="B604" t="s">
        <v>301</v>
      </c>
      <c r="C604" s="1">
        <f t="shared" si="331"/>
        <v>3087</v>
      </c>
      <c r="D604" s="7">
        <f>IF(P604&gt;0,RANK(P604,(P604:R604,S604:AG604)),0)</f>
        <v>0</v>
      </c>
      <c r="E604" s="7">
        <f>IF(Q604&gt;0,RANK(Q604,(P604:R604,S604:AG604)),0)</f>
        <v>4</v>
      </c>
      <c r="F604" s="7">
        <f>IF(R604&gt;0,RANK(R604,(P604:R604,S604:AG604)),0)</f>
        <v>1</v>
      </c>
      <c r="G604" s="7">
        <f>IF(S604&gt;0,RANK(S604,(P604:R604,S604:AG604)),0)</f>
        <v>2</v>
      </c>
      <c r="H604" s="48">
        <f t="shared" si="332"/>
        <v>1457</v>
      </c>
      <c r="I604" s="163">
        <f t="shared" si="330"/>
        <v>0.47197926789763522</v>
      </c>
      <c r="J604" s="2"/>
      <c r="K604" s="2">
        <f t="shared" si="333"/>
        <v>0</v>
      </c>
      <c r="L604" s="2">
        <f t="shared" si="334"/>
        <v>6.8675089083252344E-2</v>
      </c>
      <c r="M604" s="2">
        <f t="shared" si="335"/>
        <v>0.6281179138321995</v>
      </c>
      <c r="N604" s="2">
        <f t="shared" si="345"/>
        <v>0.15613864593456431</v>
      </c>
      <c r="O604" s="2">
        <f t="shared" si="346"/>
        <v>0.14706835114998382</v>
      </c>
      <c r="Q604" s="1">
        <v>212</v>
      </c>
      <c r="R604" s="1">
        <v>1939</v>
      </c>
      <c r="S604" s="1">
        <v>482</v>
      </c>
      <c r="T604" s="1">
        <v>454</v>
      </c>
      <c r="AI604" s="7">
        <f t="shared" si="336"/>
        <v>3</v>
      </c>
      <c r="AJ604" s="7">
        <f t="shared" si="337"/>
        <v>0</v>
      </c>
      <c r="AK604" s="7">
        <f t="shared" si="338"/>
        <v>0</v>
      </c>
      <c r="AL604" s="7">
        <f t="shared" si="339"/>
        <v>0</v>
      </c>
      <c r="AM604" s="2">
        <f t="shared" si="340"/>
        <v>0.14706835114998379</v>
      </c>
      <c r="AN604" s="2">
        <f t="shared" si="341"/>
        <v>0</v>
      </c>
      <c r="AO604" s="2">
        <f t="shared" si="342"/>
        <v>0</v>
      </c>
      <c r="AP604" s="2">
        <f t="shared" si="343"/>
        <v>0</v>
      </c>
      <c r="AR604" t="str">
        <f t="shared" si="347"/>
        <v>Greene</v>
      </c>
      <c r="AS604" t="s">
        <v>301</v>
      </c>
      <c r="AT604">
        <v>8</v>
      </c>
      <c r="AV604" s="91">
        <v>18</v>
      </c>
      <c r="AW604" s="93">
        <v>55</v>
      </c>
      <c r="AX604" s="99">
        <f t="shared" si="344"/>
        <v>18055</v>
      </c>
      <c r="AZ604" s="7" t="s">
        <v>3053</v>
      </c>
      <c r="BA604" t="s">
        <v>3290</v>
      </c>
    </row>
    <row r="605" spans="1:53" hidden="1" outlineLevel="1">
      <c r="A605" t="s">
        <v>1110</v>
      </c>
      <c r="B605" t="s">
        <v>301</v>
      </c>
      <c r="C605" s="1">
        <f t="shared" si="331"/>
        <v>42346</v>
      </c>
      <c r="D605" s="7">
        <f>IF(P605&gt;0,RANK(P605,(P605:R605,S605:AG605)),0)</f>
        <v>0</v>
      </c>
      <c r="E605" s="7">
        <f>IF(Q605&gt;0,RANK(Q605,(P605:R605,S605:AG605)),0)</f>
        <v>4</v>
      </c>
      <c r="F605" s="7">
        <f>IF(R605&gt;0,RANK(R605,(P605:R605,S605:AG605)),0)</f>
        <v>1</v>
      </c>
      <c r="G605" s="7">
        <f>IF(S605&gt;0,RANK(S605,(P605:R605,S605:AG605)),0)</f>
        <v>2</v>
      </c>
      <c r="H605" s="48">
        <f t="shared" si="332"/>
        <v>23103</v>
      </c>
      <c r="I605" s="163">
        <f t="shared" si="330"/>
        <v>0.54557691399423791</v>
      </c>
      <c r="J605" s="2"/>
      <c r="K605" s="2">
        <f t="shared" si="333"/>
        <v>0</v>
      </c>
      <c r="L605" s="2">
        <f t="shared" si="334"/>
        <v>5.4975676569215509E-2</v>
      </c>
      <c r="M605" s="2">
        <f t="shared" si="335"/>
        <v>0.69040759457800027</v>
      </c>
      <c r="N605" s="2">
        <f t="shared" si="345"/>
        <v>0.14483068058376233</v>
      </c>
      <c r="O605" s="2">
        <f t="shared" si="346"/>
        <v>0.10978604826902186</v>
      </c>
      <c r="Q605" s="1">
        <v>2328</v>
      </c>
      <c r="R605" s="1">
        <v>29236</v>
      </c>
      <c r="S605" s="1">
        <v>6133</v>
      </c>
      <c r="T605" s="1">
        <v>4649</v>
      </c>
      <c r="AI605" s="7">
        <f t="shared" si="336"/>
        <v>3</v>
      </c>
      <c r="AJ605" s="7">
        <f t="shared" si="337"/>
        <v>0</v>
      </c>
      <c r="AK605" s="7">
        <f t="shared" si="338"/>
        <v>0</v>
      </c>
      <c r="AL605" s="7">
        <f t="shared" si="339"/>
        <v>0</v>
      </c>
      <c r="AM605" s="2">
        <f t="shared" si="340"/>
        <v>0.10978604826902187</v>
      </c>
      <c r="AN605" s="2">
        <f t="shared" si="341"/>
        <v>0</v>
      </c>
      <c r="AO605" s="2">
        <f t="shared" si="342"/>
        <v>0</v>
      </c>
      <c r="AP605" s="2">
        <f t="shared" si="343"/>
        <v>0</v>
      </c>
      <c r="AR605" t="str">
        <f t="shared" si="347"/>
        <v>Hamilton</v>
      </c>
      <c r="AS605" t="s">
        <v>301</v>
      </c>
      <c r="AT605">
        <v>5</v>
      </c>
      <c r="AV605" s="91">
        <v>18</v>
      </c>
      <c r="AW605" s="93">
        <v>57</v>
      </c>
      <c r="AX605" s="99">
        <f t="shared" si="344"/>
        <v>18057</v>
      </c>
      <c r="AZ605" s="7" t="s">
        <v>3053</v>
      </c>
      <c r="BA605" t="s">
        <v>3290</v>
      </c>
    </row>
    <row r="606" spans="1:53" hidden="1" outlineLevel="1">
      <c r="A606" t="s">
        <v>703</v>
      </c>
      <c r="B606" t="s">
        <v>301</v>
      </c>
      <c r="C606" s="1">
        <f t="shared" si="331"/>
        <v>11759</v>
      </c>
      <c r="D606" s="7">
        <f>IF(P606&gt;0,RANK(P606,(P606:R606,S606:AG606)),0)</f>
        <v>0</v>
      </c>
      <c r="E606" s="7">
        <f>IF(Q606&gt;0,RANK(Q606,(P606:R606,S606:AG606)),0)</f>
        <v>4</v>
      </c>
      <c r="F606" s="7">
        <f>IF(R606&gt;0,RANK(R606,(P606:R606,S606:AG606)),0)</f>
        <v>1</v>
      </c>
      <c r="G606" s="7">
        <f>IF(S606&gt;0,RANK(S606,(P606:R606,S606:AG606)),0)</f>
        <v>2</v>
      </c>
      <c r="H606" s="48">
        <f t="shared" si="332"/>
        <v>5921</v>
      </c>
      <c r="I606" s="163">
        <f t="shared" si="330"/>
        <v>0.50352921166765885</v>
      </c>
      <c r="J606" s="2"/>
      <c r="K606" s="2">
        <f t="shared" si="333"/>
        <v>0</v>
      </c>
      <c r="L606" s="2">
        <f t="shared" si="334"/>
        <v>7.100943957819543E-2</v>
      </c>
      <c r="M606" s="2">
        <f t="shared" si="335"/>
        <v>0.65532783399948979</v>
      </c>
      <c r="N606" s="2">
        <f t="shared" si="345"/>
        <v>0.15179862233183095</v>
      </c>
      <c r="O606" s="2">
        <f t="shared" si="346"/>
        <v>0.12186410409048387</v>
      </c>
      <c r="Q606" s="1">
        <v>835</v>
      </c>
      <c r="R606" s="1">
        <v>7706</v>
      </c>
      <c r="S606" s="1">
        <v>1785</v>
      </c>
      <c r="T606" s="1">
        <v>1433</v>
      </c>
      <c r="AI606" s="7">
        <f t="shared" si="336"/>
        <v>3</v>
      </c>
      <c r="AJ606" s="7">
        <f t="shared" si="337"/>
        <v>0</v>
      </c>
      <c r="AK606" s="7">
        <f t="shared" si="338"/>
        <v>0</v>
      </c>
      <c r="AL606" s="7">
        <f t="shared" si="339"/>
        <v>0</v>
      </c>
      <c r="AM606" s="2">
        <f t="shared" si="340"/>
        <v>0.12186410409048389</v>
      </c>
      <c r="AN606" s="2">
        <f t="shared" si="341"/>
        <v>0</v>
      </c>
      <c r="AO606" s="2">
        <f t="shared" si="342"/>
        <v>0</v>
      </c>
      <c r="AP606" s="2">
        <f t="shared" si="343"/>
        <v>0</v>
      </c>
      <c r="AR606" t="str">
        <f t="shared" si="347"/>
        <v>Hancock</v>
      </c>
      <c r="AS606" t="s">
        <v>301</v>
      </c>
      <c r="AT606">
        <v>6</v>
      </c>
      <c r="AV606" s="91">
        <v>18</v>
      </c>
      <c r="AW606" s="93">
        <v>59</v>
      </c>
      <c r="AX606" s="99">
        <f t="shared" si="344"/>
        <v>18059</v>
      </c>
      <c r="AZ606" s="7" t="s">
        <v>3053</v>
      </c>
      <c r="BA606" t="s">
        <v>3290</v>
      </c>
    </row>
    <row r="607" spans="1:53" hidden="1" outlineLevel="1">
      <c r="A607" t="s">
        <v>1869</v>
      </c>
      <c r="B607" t="s">
        <v>301</v>
      </c>
      <c r="C607" s="1">
        <f t="shared" si="331"/>
        <v>3472</v>
      </c>
      <c r="D607" s="7">
        <f>IF(P607&gt;0,RANK(P607,(P607:R607,S607:AG607)),0)</f>
        <v>0</v>
      </c>
      <c r="E607" s="7">
        <f>IF(Q607&gt;0,RANK(Q607,(P607:R607,S607:AG607)),0)</f>
        <v>4</v>
      </c>
      <c r="F607" s="7">
        <f>IF(R607&gt;0,RANK(R607,(P607:R607,S607:AG607)),0)</f>
        <v>1</v>
      </c>
      <c r="G607" s="7">
        <f>IF(S607&gt;0,RANK(S607,(P607:R607,S607:AG607)),0)</f>
        <v>3</v>
      </c>
      <c r="H607" s="48">
        <f t="shared" si="332"/>
        <v>1721</v>
      </c>
      <c r="I607" s="163">
        <f t="shared" si="330"/>
        <v>0.49567972350230416</v>
      </c>
      <c r="J607" s="2"/>
      <c r="K607" s="2">
        <f t="shared" si="333"/>
        <v>0</v>
      </c>
      <c r="L607" s="2">
        <f t="shared" si="334"/>
        <v>6.4516129032258063E-2</v>
      </c>
      <c r="M607" s="2">
        <f t="shared" si="335"/>
        <v>0.64573732718894006</v>
      </c>
      <c r="N607" s="2">
        <f t="shared" si="345"/>
        <v>0.1396889400921659</v>
      </c>
      <c r="O607" s="2">
        <f t="shared" si="346"/>
        <v>0.15005760368663604</v>
      </c>
      <c r="Q607" s="1">
        <v>224</v>
      </c>
      <c r="R607" s="1">
        <v>2242</v>
      </c>
      <c r="S607" s="1">
        <v>485</v>
      </c>
      <c r="T607" s="1">
        <v>521</v>
      </c>
      <c r="AI607" s="7">
        <f t="shared" si="336"/>
        <v>2</v>
      </c>
      <c r="AJ607" s="7">
        <f t="shared" si="337"/>
        <v>0</v>
      </c>
      <c r="AK607" s="7">
        <f t="shared" si="338"/>
        <v>0</v>
      </c>
      <c r="AL607" s="7">
        <f t="shared" si="339"/>
        <v>0</v>
      </c>
      <c r="AM607" s="2">
        <f t="shared" si="340"/>
        <v>0.15005760368663595</v>
      </c>
      <c r="AN607" s="2">
        <f t="shared" si="341"/>
        <v>0</v>
      </c>
      <c r="AO607" s="2">
        <f t="shared" si="342"/>
        <v>0</v>
      </c>
      <c r="AP607" s="2">
        <f t="shared" si="343"/>
        <v>0</v>
      </c>
      <c r="AR607" t="str">
        <f t="shared" si="347"/>
        <v>Harrison</v>
      </c>
      <c r="AS607" t="s">
        <v>301</v>
      </c>
      <c r="AT607">
        <v>9</v>
      </c>
      <c r="AV607" s="91">
        <v>18</v>
      </c>
      <c r="AW607" s="93">
        <v>61</v>
      </c>
      <c r="AX607" s="99">
        <f t="shared" si="344"/>
        <v>18061</v>
      </c>
      <c r="AZ607" s="7" t="s">
        <v>3053</v>
      </c>
      <c r="BA607" t="s">
        <v>3290</v>
      </c>
    </row>
    <row r="608" spans="1:53" hidden="1" outlineLevel="1">
      <c r="A608" t="s">
        <v>947</v>
      </c>
      <c r="B608" t="s">
        <v>301</v>
      </c>
      <c r="C608" s="1">
        <f t="shared" si="331"/>
        <v>19233</v>
      </c>
      <c r="D608" s="7">
        <f>IF(P608&gt;0,RANK(P608,(P608:R608,S608:AG608)),0)</f>
        <v>0</v>
      </c>
      <c r="E608" s="7">
        <f>IF(Q608&gt;0,RANK(Q608,(P608:R608,S608:AG608)),0)</f>
        <v>4</v>
      </c>
      <c r="F608" s="7">
        <f>IF(R608&gt;0,RANK(R608,(P608:R608,S608:AG608)),0)</f>
        <v>1</v>
      </c>
      <c r="G608" s="7">
        <f>IF(S608&gt;0,RANK(S608,(P608:R608,S608:AG608)),0)</f>
        <v>3</v>
      </c>
      <c r="H608" s="48">
        <f t="shared" si="332"/>
        <v>10167</v>
      </c>
      <c r="I608" s="163">
        <f t="shared" si="330"/>
        <v>0.52862267976914679</v>
      </c>
      <c r="J608" s="2"/>
      <c r="K608" s="2">
        <f t="shared" si="333"/>
        <v>0</v>
      </c>
      <c r="L608" s="2">
        <f t="shared" si="334"/>
        <v>6.6292310092029322E-2</v>
      </c>
      <c r="M608" s="2">
        <f t="shared" si="335"/>
        <v>0.66375500441948732</v>
      </c>
      <c r="N608" s="2">
        <f t="shared" si="345"/>
        <v>0.13482036083814278</v>
      </c>
      <c r="O608" s="2">
        <f t="shared" si="346"/>
        <v>0.13513232465034061</v>
      </c>
      <c r="Q608" s="1">
        <v>1275</v>
      </c>
      <c r="R608" s="1">
        <v>12766</v>
      </c>
      <c r="S608" s="1">
        <v>2593</v>
      </c>
      <c r="T608" s="1">
        <v>2599</v>
      </c>
      <c r="AI608" s="7">
        <f t="shared" si="336"/>
        <v>2</v>
      </c>
      <c r="AJ608" s="7">
        <f t="shared" si="337"/>
        <v>0</v>
      </c>
      <c r="AK608" s="7">
        <f t="shared" si="338"/>
        <v>0</v>
      </c>
      <c r="AL608" s="7">
        <f t="shared" si="339"/>
        <v>0</v>
      </c>
      <c r="AM608" s="2">
        <f t="shared" si="340"/>
        <v>0.13513232465034056</v>
      </c>
      <c r="AN608" s="2">
        <f t="shared" si="341"/>
        <v>0</v>
      </c>
      <c r="AO608" s="2">
        <f t="shared" si="342"/>
        <v>0</v>
      </c>
      <c r="AP608" s="2">
        <f t="shared" si="343"/>
        <v>0</v>
      </c>
      <c r="AR608" t="str">
        <f t="shared" si="347"/>
        <v>Hendricks</v>
      </c>
      <c r="AS608" t="s">
        <v>301</v>
      </c>
      <c r="AT608">
        <v>4</v>
      </c>
      <c r="AV608" s="91">
        <v>18</v>
      </c>
      <c r="AW608" s="93">
        <v>63</v>
      </c>
      <c r="AX608" s="99">
        <f t="shared" si="344"/>
        <v>18063</v>
      </c>
      <c r="AZ608" s="7" t="s">
        <v>3053</v>
      </c>
      <c r="BA608" t="s">
        <v>3290</v>
      </c>
    </row>
    <row r="609" spans="1:53" hidden="1" outlineLevel="1">
      <c r="A609" t="s">
        <v>2146</v>
      </c>
      <c r="B609" t="s">
        <v>301</v>
      </c>
      <c r="C609" s="1">
        <f t="shared" ref="C609:C640" si="348">SUM(P609:AG609)</f>
        <v>6203</v>
      </c>
      <c r="D609" s="7">
        <f>IF(P609&gt;0,RANK(P609,(P609:R609,S609:AG609)),0)</f>
        <v>0</v>
      </c>
      <c r="E609" s="7">
        <f>IF(Q609&gt;0,RANK(Q609,(P609:R609,S609:AG609)),0)</f>
        <v>4</v>
      </c>
      <c r="F609" s="7">
        <f>IF(R609&gt;0,RANK(R609,(P609:R609,S609:AG609)),0)</f>
        <v>1</v>
      </c>
      <c r="G609" s="7">
        <f>IF(S609&gt;0,RANK(S609,(P609:R609,S609:AG609)),0)</f>
        <v>2</v>
      </c>
      <c r="H609" s="48">
        <f t="shared" ref="H609:H640" si="349">MAX(P609:Y609)-LARGE(P609:Y609,2)</f>
        <v>2853</v>
      </c>
      <c r="I609" s="163">
        <f t="shared" si="330"/>
        <v>0.45993873931968404</v>
      </c>
      <c r="J609" s="2"/>
      <c r="K609" s="2">
        <f t="shared" ref="K609:K640" si="350">IF($C609=0,"-",P609/$C609)</f>
        <v>0</v>
      </c>
      <c r="L609" s="2">
        <f t="shared" ref="L609:L640" si="351">IF($C609=0,"-",Q609/$C609)</f>
        <v>7.593100112848622E-2</v>
      </c>
      <c r="M609" s="2">
        <f t="shared" ref="M609:M640" si="352">IF($C609=0,"-",R609/$C609)</f>
        <v>0.61599226180880218</v>
      </c>
      <c r="N609" s="2">
        <f t="shared" si="345"/>
        <v>0.15605352248911816</v>
      </c>
      <c r="O609" s="2">
        <f t="shared" si="346"/>
        <v>0.1520232145735935</v>
      </c>
      <c r="Q609" s="1">
        <v>471</v>
      </c>
      <c r="R609" s="1">
        <v>3821</v>
      </c>
      <c r="S609" s="1">
        <v>968</v>
      </c>
      <c r="T609" s="1">
        <v>943</v>
      </c>
      <c r="AI609" s="7">
        <f t="shared" ref="AI609:AI640" si="353">IF(T609&gt;0,RANK(T609,(P609:Z609)),0)</f>
        <v>3</v>
      </c>
      <c r="AJ609" s="7">
        <f t="shared" ref="AJ609:AJ640" si="354">IF(U609&gt;0,RANK(U609,(P609:Z609)),0)</f>
        <v>0</v>
      </c>
      <c r="AK609" s="7">
        <f t="shared" ref="AK609:AK640" si="355">IF(V609&gt;0,RANK(V609,(P609:Z609)),0)</f>
        <v>0</v>
      </c>
      <c r="AL609" s="7">
        <f t="shared" ref="AL609:AL640" si="356">IF(W609&gt;0,RANK(W609,(P609:Z609)),0)</f>
        <v>0</v>
      </c>
      <c r="AM609" s="2">
        <f t="shared" ref="AM609:AM640" si="357">IF($C609=0,"-",T609/$C609)</f>
        <v>0.15202321457359341</v>
      </c>
      <c r="AN609" s="2">
        <f t="shared" ref="AN609:AN640" si="358">IF($C609=0,"-",U609/$C609)</f>
        <v>0</v>
      </c>
      <c r="AO609" s="2">
        <f t="shared" ref="AO609:AO640" si="359">IF($C609=0,"-",V609/$C609)</f>
        <v>0</v>
      </c>
      <c r="AP609" s="2">
        <f t="shared" ref="AP609:AP640" si="360">IF($C609=0,"-",W609/$C609)</f>
        <v>0</v>
      </c>
      <c r="AR609" t="str">
        <f t="shared" si="347"/>
        <v>Henry</v>
      </c>
      <c r="AS609" t="s">
        <v>301</v>
      </c>
      <c r="AT609">
        <v>6</v>
      </c>
      <c r="AV609" s="91">
        <v>18</v>
      </c>
      <c r="AW609" s="93">
        <v>65</v>
      </c>
      <c r="AX609" s="99">
        <f t="shared" ref="AX609:AX640" si="361">AV609*1000+AW609</f>
        <v>18065</v>
      </c>
      <c r="AZ609" s="7" t="s">
        <v>3053</v>
      </c>
      <c r="BA609" t="s">
        <v>3290</v>
      </c>
    </row>
    <row r="610" spans="1:53" hidden="1" outlineLevel="1">
      <c r="A610" t="s">
        <v>1164</v>
      </c>
      <c r="B610" t="s">
        <v>301</v>
      </c>
      <c r="C610" s="1">
        <f t="shared" si="348"/>
        <v>9882</v>
      </c>
      <c r="D610" s="7">
        <f>IF(P610&gt;0,RANK(P610,(P610:R610,S610:AG610)),0)</f>
        <v>0</v>
      </c>
      <c r="E610" s="7">
        <f>IF(Q610&gt;0,RANK(Q610,(P610:R610,S610:AG610)),0)</f>
        <v>4</v>
      </c>
      <c r="F610" s="7">
        <f>IF(R610&gt;0,RANK(R610,(P610:R610,S610:AG610)),0)</f>
        <v>1</v>
      </c>
      <c r="G610" s="7">
        <f>IF(S610&gt;0,RANK(S610,(P610:R610,S610:AG610)),0)</f>
        <v>2</v>
      </c>
      <c r="H610" s="48">
        <f t="shared" si="349"/>
        <v>4296</v>
      </c>
      <c r="I610" s="163">
        <f t="shared" si="330"/>
        <v>0.43472981177899211</v>
      </c>
      <c r="J610" s="2"/>
      <c r="K610" s="2">
        <f t="shared" si="350"/>
        <v>0</v>
      </c>
      <c r="L610" s="2">
        <f t="shared" si="351"/>
        <v>7.7109896782027926E-2</v>
      </c>
      <c r="M610" s="2">
        <f t="shared" si="352"/>
        <v>0.59977737300141676</v>
      </c>
      <c r="N610" s="2">
        <f t="shared" si="345"/>
        <v>0.16504756122242462</v>
      </c>
      <c r="O610" s="2">
        <f t="shared" si="346"/>
        <v>0.15806516899413067</v>
      </c>
      <c r="Q610" s="1">
        <v>762</v>
      </c>
      <c r="R610" s="1">
        <v>5927</v>
      </c>
      <c r="S610" s="1">
        <v>1631</v>
      </c>
      <c r="T610" s="1">
        <v>1562</v>
      </c>
      <c r="AI610" s="7">
        <f t="shared" si="353"/>
        <v>3</v>
      </c>
      <c r="AJ610" s="7">
        <f t="shared" si="354"/>
        <v>0</v>
      </c>
      <c r="AK610" s="7">
        <f t="shared" si="355"/>
        <v>0</v>
      </c>
      <c r="AL610" s="7">
        <f t="shared" si="356"/>
        <v>0</v>
      </c>
      <c r="AM610" s="2">
        <f t="shared" si="357"/>
        <v>0.15806516899413076</v>
      </c>
      <c r="AN610" s="2">
        <f t="shared" si="358"/>
        <v>0</v>
      </c>
      <c r="AO610" s="2">
        <f t="shared" si="359"/>
        <v>0</v>
      </c>
      <c r="AP610" s="2">
        <f t="shared" si="360"/>
        <v>0</v>
      </c>
      <c r="AR610" t="str">
        <f t="shared" si="347"/>
        <v>Howard</v>
      </c>
      <c r="AS610" t="s">
        <v>301</v>
      </c>
      <c r="AV610" s="91">
        <v>18</v>
      </c>
      <c r="AW610" s="93">
        <v>67</v>
      </c>
      <c r="AX610" s="99">
        <f t="shared" si="361"/>
        <v>18067</v>
      </c>
      <c r="AZ610" s="7" t="s">
        <v>3053</v>
      </c>
      <c r="BA610" t="s">
        <v>3290</v>
      </c>
    </row>
    <row r="611" spans="1:53" s="1" customFormat="1" hidden="1" outlineLevel="1">
      <c r="A611" t="s">
        <v>2398</v>
      </c>
      <c r="B611" t="s">
        <v>301</v>
      </c>
      <c r="C611" s="1">
        <f t="shared" si="348"/>
        <v>5572</v>
      </c>
      <c r="D611" s="7">
        <f>IF(P611&gt;0,RANK(P611,(P611:R611,S611:AG611)),0)</f>
        <v>0</v>
      </c>
      <c r="E611" s="7">
        <f>IF(Q611&gt;0,RANK(Q611,(P611:R611,S611:AG611)),0)</f>
        <v>4</v>
      </c>
      <c r="F611" s="7">
        <f>IF(R611&gt;0,RANK(R611,(P611:R611,S611:AG611)),0)</f>
        <v>1</v>
      </c>
      <c r="G611" s="7">
        <f>IF(S611&gt;0,RANK(S611,(P611:R611,S611:AG611)),0)</f>
        <v>3</v>
      </c>
      <c r="H611" s="48">
        <f t="shared" si="349"/>
        <v>2602</v>
      </c>
      <c r="I611" s="163">
        <f t="shared" si="330"/>
        <v>0.46697774587221824</v>
      </c>
      <c r="J611" s="2"/>
      <c r="K611" s="2">
        <f t="shared" si="350"/>
        <v>0</v>
      </c>
      <c r="L611" s="2">
        <f t="shared" si="351"/>
        <v>6.0839913854989235E-2</v>
      </c>
      <c r="M611" s="2">
        <f t="shared" si="352"/>
        <v>0.6358578607322326</v>
      </c>
      <c r="N611" s="2">
        <f t="shared" si="345"/>
        <v>0.13442211055276382</v>
      </c>
      <c r="O611" s="2">
        <f t="shared" si="346"/>
        <v>0.16888011486001436</v>
      </c>
      <c r="Q611" s="1">
        <v>339</v>
      </c>
      <c r="R611" s="1">
        <v>3543</v>
      </c>
      <c r="S611" s="1">
        <v>749</v>
      </c>
      <c r="T611" s="1">
        <v>941</v>
      </c>
      <c r="AI611" s="7">
        <f t="shared" si="353"/>
        <v>2</v>
      </c>
      <c r="AJ611" s="7">
        <f t="shared" si="354"/>
        <v>0</v>
      </c>
      <c r="AK611" s="7">
        <f t="shared" si="355"/>
        <v>0</v>
      </c>
      <c r="AL611" s="7">
        <f t="shared" si="356"/>
        <v>0</v>
      </c>
      <c r="AM611" s="2">
        <f t="shared" si="357"/>
        <v>0.16888011486001436</v>
      </c>
      <c r="AN611" s="2">
        <f t="shared" si="358"/>
        <v>0</v>
      </c>
      <c r="AO611" s="2">
        <f t="shared" si="359"/>
        <v>0</v>
      </c>
      <c r="AP611" s="2">
        <f t="shared" si="360"/>
        <v>0</v>
      </c>
      <c r="AQ611" s="2"/>
      <c r="AR611" t="str">
        <f t="shared" si="347"/>
        <v>Huntington</v>
      </c>
      <c r="AS611" t="s">
        <v>301</v>
      </c>
      <c r="AT611" s="1">
        <v>3</v>
      </c>
      <c r="AV611" s="91">
        <v>18</v>
      </c>
      <c r="AW611" s="93">
        <v>69</v>
      </c>
      <c r="AX611" s="99">
        <f t="shared" si="361"/>
        <v>18069</v>
      </c>
      <c r="AZ611" s="7" t="s">
        <v>3053</v>
      </c>
      <c r="BA611" t="s">
        <v>3290</v>
      </c>
    </row>
    <row r="612" spans="1:53" s="1" customFormat="1" hidden="1" outlineLevel="1">
      <c r="A612" t="s">
        <v>3116</v>
      </c>
      <c r="B612" t="s">
        <v>301</v>
      </c>
      <c r="C612" s="1">
        <f t="shared" si="348"/>
        <v>3784</v>
      </c>
      <c r="D612" s="7">
        <f>IF(P612&gt;0,RANK(P612,(P612:R612,S612:AG612)),0)</f>
        <v>0</v>
      </c>
      <c r="E612" s="7">
        <f>IF(Q612&gt;0,RANK(Q612,(P612:R612,S612:AG612)),0)</f>
        <v>4</v>
      </c>
      <c r="F612" s="7">
        <f>IF(R612&gt;0,RANK(R612,(P612:R612,S612:AG612)),0)</f>
        <v>1</v>
      </c>
      <c r="G612" s="7">
        <f>IF(S612&gt;0,RANK(S612,(P612:R612,S612:AG612)),0)</f>
        <v>2</v>
      </c>
      <c r="H612" s="48">
        <f t="shared" si="349"/>
        <v>1955</v>
      </c>
      <c r="I612" s="163">
        <f t="shared" si="330"/>
        <v>0.51664904862579286</v>
      </c>
      <c r="J612" s="2"/>
      <c r="K612" s="2">
        <f t="shared" si="350"/>
        <v>0</v>
      </c>
      <c r="L612" s="2">
        <f t="shared" si="351"/>
        <v>8.3245243128964058E-2</v>
      </c>
      <c r="M612" s="2">
        <f t="shared" si="352"/>
        <v>0.65169133192389006</v>
      </c>
      <c r="N612" s="2">
        <f t="shared" si="345"/>
        <v>0.13504228329809725</v>
      </c>
      <c r="O612" s="2">
        <f t="shared" si="346"/>
        <v>0.1300211416490486</v>
      </c>
      <c r="Q612" s="1">
        <v>315</v>
      </c>
      <c r="R612" s="1">
        <v>2466</v>
      </c>
      <c r="S612" s="1">
        <v>511</v>
      </c>
      <c r="T612" s="1">
        <v>492</v>
      </c>
      <c r="AI612" s="7">
        <f t="shared" si="353"/>
        <v>3</v>
      </c>
      <c r="AJ612" s="7">
        <f t="shared" si="354"/>
        <v>0</v>
      </c>
      <c r="AK612" s="7">
        <f t="shared" si="355"/>
        <v>0</v>
      </c>
      <c r="AL612" s="7">
        <f t="shared" si="356"/>
        <v>0</v>
      </c>
      <c r="AM612" s="2">
        <f t="shared" si="357"/>
        <v>0.13002114164904863</v>
      </c>
      <c r="AN612" s="2">
        <f t="shared" si="358"/>
        <v>0</v>
      </c>
      <c r="AO612" s="2">
        <f t="shared" si="359"/>
        <v>0</v>
      </c>
      <c r="AP612" s="2">
        <f t="shared" si="360"/>
        <v>0</v>
      </c>
      <c r="AQ612" s="2"/>
      <c r="AR612" t="str">
        <f t="shared" si="347"/>
        <v>Jackson</v>
      </c>
      <c r="AS612" t="s">
        <v>301</v>
      </c>
      <c r="AT612" s="1">
        <v>9</v>
      </c>
      <c r="AV612" s="91">
        <v>18</v>
      </c>
      <c r="AW612" s="93">
        <v>71</v>
      </c>
      <c r="AX612" s="99">
        <f t="shared" si="361"/>
        <v>18071</v>
      </c>
      <c r="AZ612" s="7" t="s">
        <v>3053</v>
      </c>
      <c r="BA612" t="s">
        <v>3290</v>
      </c>
    </row>
    <row r="613" spans="1:53" s="1" customFormat="1" hidden="1" outlineLevel="1">
      <c r="A613" t="s">
        <v>1372</v>
      </c>
      <c r="B613" t="s">
        <v>301</v>
      </c>
      <c r="C613" s="1">
        <f t="shared" si="348"/>
        <v>4732</v>
      </c>
      <c r="D613" s="7">
        <f>IF(P613&gt;0,RANK(P613,(P613:R613,S613:AG613)),0)</f>
        <v>0</v>
      </c>
      <c r="E613" s="7">
        <f>IF(Q613&gt;0,RANK(Q613,(P613:R613,S613:AG613)),0)</f>
        <v>4</v>
      </c>
      <c r="F613" s="7">
        <f>IF(R613&gt;0,RANK(R613,(P613:R613,S613:AG613)),0)</f>
        <v>1</v>
      </c>
      <c r="G613" s="7">
        <f>IF(S613&gt;0,RANK(S613,(P613:R613,S613:AG613)),0)</f>
        <v>2</v>
      </c>
      <c r="H613" s="48">
        <f t="shared" si="349"/>
        <v>2061</v>
      </c>
      <c r="I613" s="163">
        <f t="shared" si="330"/>
        <v>0.43554522400676249</v>
      </c>
      <c r="J613" s="2"/>
      <c r="K613" s="2">
        <f t="shared" si="350"/>
        <v>0</v>
      </c>
      <c r="L613" s="2">
        <f t="shared" si="351"/>
        <v>6.8258664412510564E-2</v>
      </c>
      <c r="M613" s="2">
        <f t="shared" si="352"/>
        <v>0.60756551141166526</v>
      </c>
      <c r="N613" s="2">
        <f t="shared" si="345"/>
        <v>0.1720202874049028</v>
      </c>
      <c r="O613" s="2">
        <f t="shared" si="346"/>
        <v>0.15215553677092133</v>
      </c>
      <c r="Q613" s="1">
        <v>323</v>
      </c>
      <c r="R613" s="1">
        <v>2875</v>
      </c>
      <c r="S613" s="1">
        <v>814</v>
      </c>
      <c r="T613" s="1">
        <v>720</v>
      </c>
      <c r="AI613" s="7">
        <f t="shared" si="353"/>
        <v>3</v>
      </c>
      <c r="AJ613" s="7">
        <f t="shared" si="354"/>
        <v>0</v>
      </c>
      <c r="AK613" s="7">
        <f t="shared" si="355"/>
        <v>0</v>
      </c>
      <c r="AL613" s="7">
        <f t="shared" si="356"/>
        <v>0</v>
      </c>
      <c r="AM613" s="2">
        <f t="shared" si="357"/>
        <v>0.15215553677092139</v>
      </c>
      <c r="AN613" s="2">
        <f t="shared" si="358"/>
        <v>0</v>
      </c>
      <c r="AO613" s="2">
        <f t="shared" si="359"/>
        <v>0</v>
      </c>
      <c r="AP613" s="2">
        <f t="shared" si="360"/>
        <v>0</v>
      </c>
      <c r="AQ613" s="2"/>
      <c r="AR613" t="str">
        <f t="shared" si="347"/>
        <v>Jasper</v>
      </c>
      <c r="AS613" t="s">
        <v>301</v>
      </c>
      <c r="AT613" s="1">
        <v>4</v>
      </c>
      <c r="AV613" s="91">
        <v>18</v>
      </c>
      <c r="AW613" s="93">
        <v>73</v>
      </c>
      <c r="AX613" s="99">
        <f t="shared" si="361"/>
        <v>18073</v>
      </c>
      <c r="AZ613" s="7" t="s">
        <v>3053</v>
      </c>
      <c r="BA613" t="s">
        <v>3290</v>
      </c>
    </row>
    <row r="614" spans="1:53" s="1" customFormat="1" hidden="1" outlineLevel="1">
      <c r="A614" t="s">
        <v>117</v>
      </c>
      <c r="B614" t="s">
        <v>301</v>
      </c>
      <c r="C614" s="1">
        <f t="shared" si="348"/>
        <v>2286</v>
      </c>
      <c r="D614" s="7">
        <f>IF(P614&gt;0,RANK(P614,(P614:R614,S614:AG614)),0)</f>
        <v>0</v>
      </c>
      <c r="E614" s="7">
        <f>IF(Q614&gt;0,RANK(Q614,(P614:R614,S614:AG614)),0)</f>
        <v>4</v>
      </c>
      <c r="F614" s="7">
        <f>IF(R614&gt;0,RANK(R614,(P614:R614,S614:AG614)),0)</f>
        <v>1</v>
      </c>
      <c r="G614" s="7">
        <f>IF(S614&gt;0,RANK(S614,(P614:R614,S614:AG614)),0)</f>
        <v>3</v>
      </c>
      <c r="H614" s="48">
        <f t="shared" si="349"/>
        <v>998</v>
      </c>
      <c r="I614" s="163">
        <f t="shared" si="330"/>
        <v>0.43657042869641294</v>
      </c>
      <c r="J614" s="2"/>
      <c r="K614" s="2">
        <f t="shared" si="350"/>
        <v>0</v>
      </c>
      <c r="L614" s="2">
        <f t="shared" si="351"/>
        <v>8.3989501312335957E-2</v>
      </c>
      <c r="M614" s="2">
        <f t="shared" si="352"/>
        <v>0.59973753280839892</v>
      </c>
      <c r="N614" s="2">
        <f t="shared" si="345"/>
        <v>0.15310586176727908</v>
      </c>
      <c r="O614" s="2">
        <f t="shared" si="346"/>
        <v>0.16316710411198604</v>
      </c>
      <c r="Q614" s="1">
        <v>192</v>
      </c>
      <c r="R614" s="1">
        <v>1371</v>
      </c>
      <c r="S614" s="1">
        <v>350</v>
      </c>
      <c r="T614" s="1">
        <v>373</v>
      </c>
      <c r="AI614" s="7">
        <f t="shared" si="353"/>
        <v>2</v>
      </c>
      <c r="AJ614" s="7">
        <f t="shared" si="354"/>
        <v>0</v>
      </c>
      <c r="AK614" s="7">
        <f t="shared" si="355"/>
        <v>0</v>
      </c>
      <c r="AL614" s="7">
        <f t="shared" si="356"/>
        <v>0</v>
      </c>
      <c r="AM614" s="2">
        <f t="shared" si="357"/>
        <v>0.16316710411198601</v>
      </c>
      <c r="AN614" s="2">
        <f t="shared" si="358"/>
        <v>0</v>
      </c>
      <c r="AO614" s="2">
        <f t="shared" si="359"/>
        <v>0</v>
      </c>
      <c r="AP614" s="2">
        <f t="shared" si="360"/>
        <v>0</v>
      </c>
      <c r="AQ614" s="2"/>
      <c r="AR614" t="str">
        <f t="shared" si="347"/>
        <v>Jay</v>
      </c>
      <c r="AS614" t="s">
        <v>301</v>
      </c>
      <c r="AT614" s="1">
        <v>3</v>
      </c>
      <c r="AV614" s="91">
        <v>18</v>
      </c>
      <c r="AW614" s="93">
        <v>75</v>
      </c>
      <c r="AX614" s="99">
        <f t="shared" si="361"/>
        <v>18075</v>
      </c>
      <c r="AZ614" s="7" t="s">
        <v>3053</v>
      </c>
      <c r="BA614" t="s">
        <v>3290</v>
      </c>
    </row>
    <row r="615" spans="1:53" hidden="1" outlineLevel="1">
      <c r="A615" t="s">
        <v>2535</v>
      </c>
      <c r="B615" t="s">
        <v>301</v>
      </c>
      <c r="C615" s="1">
        <f t="shared" si="348"/>
        <v>2610</v>
      </c>
      <c r="D615" s="7">
        <f>IF(P615&gt;0,RANK(P615,(P615:R615,S615:AG615)),0)</f>
        <v>0</v>
      </c>
      <c r="E615" s="7">
        <f>IF(Q615&gt;0,RANK(Q615,(P615:R615,S615:AG615)),0)</f>
        <v>4</v>
      </c>
      <c r="F615" s="7">
        <f>IF(R615&gt;0,RANK(R615,(P615:R615,S615:AG615)),0)</f>
        <v>1</v>
      </c>
      <c r="G615" s="7">
        <f>IF(S615&gt;0,RANK(S615,(P615:R615,S615:AG615)),0)</f>
        <v>3</v>
      </c>
      <c r="H615" s="48">
        <f t="shared" si="349"/>
        <v>1290</v>
      </c>
      <c r="I615" s="163">
        <f t="shared" si="330"/>
        <v>0.4942528735632184</v>
      </c>
      <c r="J615" s="2"/>
      <c r="K615" s="2">
        <f t="shared" si="350"/>
        <v>0</v>
      </c>
      <c r="L615" s="2">
        <f t="shared" si="351"/>
        <v>7.8160919540229884E-2</v>
      </c>
      <c r="M615" s="2">
        <f t="shared" si="352"/>
        <v>0.63869731800766283</v>
      </c>
      <c r="N615" s="2">
        <f t="shared" si="345"/>
        <v>0.13869731800766283</v>
      </c>
      <c r="O615" s="2">
        <f t="shared" si="346"/>
        <v>0.14444444444444449</v>
      </c>
      <c r="Q615" s="1">
        <v>204</v>
      </c>
      <c r="R615" s="1">
        <v>1667</v>
      </c>
      <c r="S615" s="1">
        <v>362</v>
      </c>
      <c r="T615" s="1">
        <v>377</v>
      </c>
      <c r="AI615" s="7">
        <f t="shared" si="353"/>
        <v>2</v>
      </c>
      <c r="AJ615" s="7">
        <f t="shared" si="354"/>
        <v>0</v>
      </c>
      <c r="AK615" s="7">
        <f t="shared" si="355"/>
        <v>0</v>
      </c>
      <c r="AL615" s="7">
        <f t="shared" si="356"/>
        <v>0</v>
      </c>
      <c r="AM615" s="2">
        <f t="shared" si="357"/>
        <v>0.14444444444444443</v>
      </c>
      <c r="AN615" s="2">
        <f t="shared" si="358"/>
        <v>0</v>
      </c>
      <c r="AO615" s="2">
        <f t="shared" si="359"/>
        <v>0</v>
      </c>
      <c r="AP615" s="2">
        <f t="shared" si="360"/>
        <v>0</v>
      </c>
      <c r="AR615" t="str">
        <f t="shared" si="347"/>
        <v>Jefferson</v>
      </c>
      <c r="AS615" t="s">
        <v>301</v>
      </c>
      <c r="AT615" s="1">
        <v>6</v>
      </c>
      <c r="AV615" s="91">
        <v>18</v>
      </c>
      <c r="AW615" s="93">
        <v>77</v>
      </c>
      <c r="AX615" s="99">
        <f t="shared" si="361"/>
        <v>18077</v>
      </c>
      <c r="AZ615" s="7" t="s">
        <v>3053</v>
      </c>
      <c r="BA615" t="s">
        <v>3290</v>
      </c>
    </row>
    <row r="616" spans="1:53" hidden="1" outlineLevel="1">
      <c r="A616" t="s">
        <v>801</v>
      </c>
      <c r="B616" t="s">
        <v>301</v>
      </c>
      <c r="C616" s="1">
        <f t="shared" si="348"/>
        <v>2561</v>
      </c>
      <c r="D616" s="7">
        <f>IF(P616&gt;0,RANK(P616,(P616:R616,S616:AG616)),0)</f>
        <v>0</v>
      </c>
      <c r="E616" s="7">
        <f>IF(Q616&gt;0,RANK(Q616,(P616:R616,S616:AG616)),0)</f>
        <v>4</v>
      </c>
      <c r="F616" s="7">
        <f>IF(R616&gt;0,RANK(R616,(P616:R616,S616:AG616)),0)</f>
        <v>1</v>
      </c>
      <c r="G616" s="7">
        <f>IF(S616&gt;0,RANK(S616,(P616:R616,S616:AG616)),0)</f>
        <v>2</v>
      </c>
      <c r="H616" s="48">
        <f t="shared" si="349"/>
        <v>1221</v>
      </c>
      <c r="I616" s="163">
        <f t="shared" si="330"/>
        <v>0.47676688793440064</v>
      </c>
      <c r="J616" s="2"/>
      <c r="K616" s="2">
        <f t="shared" si="350"/>
        <v>0</v>
      </c>
      <c r="L616" s="2">
        <f t="shared" si="351"/>
        <v>7.9265911753221396E-2</v>
      </c>
      <c r="M616" s="2">
        <f t="shared" si="352"/>
        <v>0.62631784459195627</v>
      </c>
      <c r="N616" s="2">
        <f t="shared" si="345"/>
        <v>0.14955095665755563</v>
      </c>
      <c r="O616" s="2">
        <f t="shared" si="346"/>
        <v>0.1448652869972667</v>
      </c>
      <c r="Q616" s="1">
        <v>203</v>
      </c>
      <c r="R616" s="1">
        <v>1604</v>
      </c>
      <c r="S616" s="1">
        <v>383</v>
      </c>
      <c r="T616" s="1">
        <v>371</v>
      </c>
      <c r="AI616" s="7">
        <f t="shared" si="353"/>
        <v>3</v>
      </c>
      <c r="AJ616" s="7">
        <f t="shared" si="354"/>
        <v>0</v>
      </c>
      <c r="AK616" s="7">
        <f t="shared" si="355"/>
        <v>0</v>
      </c>
      <c r="AL616" s="7">
        <f t="shared" si="356"/>
        <v>0</v>
      </c>
      <c r="AM616" s="2">
        <f t="shared" si="357"/>
        <v>0.1448652869972667</v>
      </c>
      <c r="AN616" s="2">
        <f t="shared" si="358"/>
        <v>0</v>
      </c>
      <c r="AO616" s="2">
        <f t="shared" si="359"/>
        <v>0</v>
      </c>
      <c r="AP616" s="2">
        <f t="shared" si="360"/>
        <v>0</v>
      </c>
      <c r="AR616" t="str">
        <f t="shared" si="347"/>
        <v>Jennings</v>
      </c>
      <c r="AS616" t="s">
        <v>301</v>
      </c>
      <c r="AT616" s="1">
        <v>6</v>
      </c>
      <c r="AV616" s="91">
        <v>18</v>
      </c>
      <c r="AW616" s="93">
        <v>79</v>
      </c>
      <c r="AX616" s="99">
        <f t="shared" si="361"/>
        <v>18079</v>
      </c>
      <c r="AZ616" s="7" t="s">
        <v>3053</v>
      </c>
      <c r="BA616" t="s">
        <v>3290</v>
      </c>
    </row>
    <row r="617" spans="1:53" hidden="1" outlineLevel="1">
      <c r="A617" t="s">
        <v>1995</v>
      </c>
      <c r="B617" t="s">
        <v>301</v>
      </c>
      <c r="C617" s="1">
        <f t="shared" si="348"/>
        <v>19994</v>
      </c>
      <c r="D617" s="7">
        <f>IF(P617&gt;0,RANK(P617,(P617:R617,S617:AG617)),0)</f>
        <v>0</v>
      </c>
      <c r="E617" s="7">
        <f>IF(Q617&gt;0,RANK(Q617,(P617:R617,S617:AG617)),0)</f>
        <v>4</v>
      </c>
      <c r="F617" s="7">
        <f>IF(R617&gt;0,RANK(R617,(P617:R617,S617:AG617)),0)</f>
        <v>1</v>
      </c>
      <c r="G617" s="7">
        <f>IF(S617&gt;0,RANK(S617,(P617:R617,S617:AG617)),0)</f>
        <v>2</v>
      </c>
      <c r="H617" s="48">
        <f t="shared" si="349"/>
        <v>10825</v>
      </c>
      <c r="I617" s="163">
        <f t="shared" si="330"/>
        <v>0.54141242372711817</v>
      </c>
      <c r="J617" s="2"/>
      <c r="K617" s="2">
        <f t="shared" si="350"/>
        <v>0</v>
      </c>
      <c r="L617" s="2">
        <f t="shared" si="351"/>
        <v>6.9120736220866258E-2</v>
      </c>
      <c r="M617" s="2">
        <f t="shared" si="352"/>
        <v>0.67555266579973994</v>
      </c>
      <c r="N617" s="2">
        <f t="shared" si="345"/>
        <v>0.13414024207262179</v>
      </c>
      <c r="O617" s="2">
        <f t="shared" si="346"/>
        <v>0.12118635590677204</v>
      </c>
      <c r="Q617" s="1">
        <v>1382</v>
      </c>
      <c r="R617" s="1">
        <v>13507</v>
      </c>
      <c r="S617" s="1">
        <v>2682</v>
      </c>
      <c r="T617" s="1">
        <v>2423</v>
      </c>
      <c r="AI617" s="7">
        <f t="shared" si="353"/>
        <v>3</v>
      </c>
      <c r="AJ617" s="7">
        <f t="shared" si="354"/>
        <v>0</v>
      </c>
      <c r="AK617" s="7">
        <f t="shared" si="355"/>
        <v>0</v>
      </c>
      <c r="AL617" s="7">
        <f t="shared" si="356"/>
        <v>0</v>
      </c>
      <c r="AM617" s="2">
        <f t="shared" si="357"/>
        <v>0.12118635590677203</v>
      </c>
      <c r="AN617" s="2">
        <f t="shared" si="358"/>
        <v>0</v>
      </c>
      <c r="AO617" s="2">
        <f t="shared" si="359"/>
        <v>0</v>
      </c>
      <c r="AP617" s="2">
        <f t="shared" si="360"/>
        <v>0</v>
      </c>
      <c r="AR617" t="str">
        <f t="shared" si="347"/>
        <v>Johnson</v>
      </c>
      <c r="AS617" t="s">
        <v>301</v>
      </c>
      <c r="AT617">
        <v>9</v>
      </c>
      <c r="AV617" s="91">
        <v>18</v>
      </c>
      <c r="AW617" s="93">
        <v>81</v>
      </c>
      <c r="AX617" s="99">
        <f t="shared" si="361"/>
        <v>18081</v>
      </c>
      <c r="AZ617" s="7" t="s">
        <v>3053</v>
      </c>
      <c r="BA617" t="s">
        <v>3290</v>
      </c>
    </row>
    <row r="618" spans="1:53" hidden="1" outlineLevel="1">
      <c r="A618" t="s">
        <v>802</v>
      </c>
      <c r="B618" t="s">
        <v>301</v>
      </c>
      <c r="C618" s="1">
        <f t="shared" si="348"/>
        <v>3002</v>
      </c>
      <c r="D618" s="7">
        <f>IF(P618&gt;0,RANK(P618,(P618:R618,S618:AG618)),0)</f>
        <v>0</v>
      </c>
      <c r="E618" s="7">
        <f>IF(Q618&gt;0,RANK(Q618,(P618:R618,S618:AG618)),0)</f>
        <v>4</v>
      </c>
      <c r="F618" s="7">
        <f>IF(R618&gt;0,RANK(R618,(P618:R618,S618:AG618)),0)</f>
        <v>1</v>
      </c>
      <c r="G618" s="7">
        <f>IF(S618&gt;0,RANK(S618,(P618:R618,S618:AG618)),0)</f>
        <v>3</v>
      </c>
      <c r="H618" s="48">
        <f t="shared" si="349"/>
        <v>1537</v>
      </c>
      <c r="I618" s="163">
        <f t="shared" si="330"/>
        <v>0.51199200532978018</v>
      </c>
      <c r="J618" s="2"/>
      <c r="K618" s="2">
        <f t="shared" si="350"/>
        <v>0</v>
      </c>
      <c r="L618" s="2">
        <f t="shared" si="351"/>
        <v>9.3937375083277819E-2</v>
      </c>
      <c r="M618" s="2">
        <f t="shared" si="352"/>
        <v>0.65522984676882079</v>
      </c>
      <c r="N618" s="2">
        <f t="shared" si="345"/>
        <v>0.10759493670886076</v>
      </c>
      <c r="O618" s="2">
        <f t="shared" si="346"/>
        <v>0.14323784143904061</v>
      </c>
      <c r="Q618" s="1">
        <v>282</v>
      </c>
      <c r="R618" s="1">
        <v>1967</v>
      </c>
      <c r="S618" s="1">
        <v>323</v>
      </c>
      <c r="T618" s="1">
        <v>430</v>
      </c>
      <c r="AI618" s="7">
        <f t="shared" si="353"/>
        <v>2</v>
      </c>
      <c r="AJ618" s="7">
        <f t="shared" si="354"/>
        <v>0</v>
      </c>
      <c r="AK618" s="7">
        <f t="shared" si="355"/>
        <v>0</v>
      </c>
      <c r="AL618" s="7">
        <f t="shared" si="356"/>
        <v>0</v>
      </c>
      <c r="AM618" s="2">
        <f t="shared" si="357"/>
        <v>0.14323784143904064</v>
      </c>
      <c r="AN618" s="2">
        <f t="shared" si="358"/>
        <v>0</v>
      </c>
      <c r="AO618" s="2">
        <f t="shared" si="359"/>
        <v>0</v>
      </c>
      <c r="AP618" s="2">
        <f t="shared" si="360"/>
        <v>0</v>
      </c>
      <c r="AR618" t="str">
        <f t="shared" si="347"/>
        <v>Knox</v>
      </c>
      <c r="AS618" t="s">
        <v>301</v>
      </c>
      <c r="AT618">
        <v>8</v>
      </c>
      <c r="AV618" s="91">
        <v>18</v>
      </c>
      <c r="AW618" s="93">
        <v>83</v>
      </c>
      <c r="AX618" s="99">
        <f t="shared" si="361"/>
        <v>18083</v>
      </c>
      <c r="AZ618" s="7" t="s">
        <v>3053</v>
      </c>
      <c r="BA618" t="s">
        <v>3290</v>
      </c>
    </row>
    <row r="619" spans="1:53" hidden="1" outlineLevel="1">
      <c r="A619" t="s">
        <v>1081</v>
      </c>
      <c r="B619" t="s">
        <v>301</v>
      </c>
      <c r="C619" s="1">
        <f t="shared" si="348"/>
        <v>10818</v>
      </c>
      <c r="D619" s="7">
        <f>IF(P619&gt;0,RANK(P619,(P619:R619,S619:AG619)),0)</f>
        <v>0</v>
      </c>
      <c r="E619" s="7">
        <f>IF(Q619&gt;0,RANK(Q619,(P619:R619,S619:AG619)),0)</f>
        <v>4</v>
      </c>
      <c r="F619" s="7">
        <f>IF(R619&gt;0,RANK(R619,(P619:R619,S619:AG619)),0)</f>
        <v>1</v>
      </c>
      <c r="G619" s="7">
        <f>IF(S619&gt;0,RANK(S619,(P619:R619,S619:AG619)),0)</f>
        <v>2</v>
      </c>
      <c r="H619" s="48">
        <f t="shared" si="349"/>
        <v>4871</v>
      </c>
      <c r="I619" s="163">
        <f t="shared" ref="I619:I669" si="362">H619/C619</f>
        <v>0.45026807173229805</v>
      </c>
      <c r="J619" s="2"/>
      <c r="K619" s="2">
        <f t="shared" si="350"/>
        <v>0</v>
      </c>
      <c r="L619" s="2">
        <f t="shared" si="351"/>
        <v>5.4908485856905158E-2</v>
      </c>
      <c r="M619" s="2">
        <f t="shared" si="352"/>
        <v>0.62044740247735253</v>
      </c>
      <c r="N619" s="2">
        <f t="shared" si="345"/>
        <v>0.17017933074505454</v>
      </c>
      <c r="O619" s="2">
        <f t="shared" si="346"/>
        <v>0.15446478092068783</v>
      </c>
      <c r="Q619" s="1">
        <v>594</v>
      </c>
      <c r="R619" s="1">
        <v>6712</v>
      </c>
      <c r="S619" s="1">
        <v>1841</v>
      </c>
      <c r="T619" s="1">
        <v>1671</v>
      </c>
      <c r="AI619" s="7">
        <f t="shared" si="353"/>
        <v>3</v>
      </c>
      <c r="AJ619" s="7">
        <f t="shared" si="354"/>
        <v>0</v>
      </c>
      <c r="AK619" s="7">
        <f t="shared" si="355"/>
        <v>0</v>
      </c>
      <c r="AL619" s="7">
        <f t="shared" si="356"/>
        <v>0</v>
      </c>
      <c r="AM619" s="2">
        <f t="shared" si="357"/>
        <v>0.15446478092068774</v>
      </c>
      <c r="AN619" s="2">
        <f t="shared" si="358"/>
        <v>0</v>
      </c>
      <c r="AO619" s="2">
        <f t="shared" si="359"/>
        <v>0</v>
      </c>
      <c r="AP619" s="2">
        <f t="shared" si="360"/>
        <v>0</v>
      </c>
      <c r="AR619" t="str">
        <f t="shared" si="347"/>
        <v>Kosciusko</v>
      </c>
      <c r="AS619" t="s">
        <v>301</v>
      </c>
      <c r="AV619" s="91">
        <v>18</v>
      </c>
      <c r="AW619" s="93">
        <v>85</v>
      </c>
      <c r="AX619" s="99">
        <f t="shared" si="361"/>
        <v>18085</v>
      </c>
      <c r="AZ619" s="7" t="s">
        <v>3053</v>
      </c>
      <c r="BA619" t="s">
        <v>3290</v>
      </c>
    </row>
    <row r="620" spans="1:53" hidden="1" outlineLevel="1">
      <c r="A620" t="s">
        <v>692</v>
      </c>
      <c r="B620" t="s">
        <v>301</v>
      </c>
      <c r="C620" s="1">
        <f t="shared" si="348"/>
        <v>3159</v>
      </c>
      <c r="D620" s="7">
        <f>IF(P620&gt;0,RANK(P620,(P620:R620,S620:AG620)),0)</f>
        <v>0</v>
      </c>
      <c r="E620" s="7">
        <f>IF(Q620&gt;0,RANK(Q620,(P620:R620,S620:AG620)),0)</f>
        <v>4</v>
      </c>
      <c r="F620" s="7">
        <f>IF(R620&gt;0,RANK(R620,(P620:R620,S620:AG620)),0)</f>
        <v>1</v>
      </c>
      <c r="G620" s="7">
        <f>IF(S620&gt;0,RANK(S620,(P620:R620,S620:AG620)),0)</f>
        <v>3</v>
      </c>
      <c r="H620" s="48">
        <f t="shared" si="349"/>
        <v>1539</v>
      </c>
      <c r="I620" s="163">
        <f t="shared" si="362"/>
        <v>0.48717948717948717</v>
      </c>
      <c r="J620" s="2"/>
      <c r="K620" s="2">
        <f t="shared" si="350"/>
        <v>0</v>
      </c>
      <c r="L620" s="2">
        <f t="shared" si="351"/>
        <v>5.6980056980056981E-2</v>
      </c>
      <c r="M620" s="2">
        <f t="shared" si="352"/>
        <v>0.6413421968977524</v>
      </c>
      <c r="N620" s="2">
        <f t="shared" si="345"/>
        <v>0.1475150364039253</v>
      </c>
      <c r="O620" s="2">
        <f t="shared" si="346"/>
        <v>0.15416270971826537</v>
      </c>
      <c r="Q620" s="1">
        <v>180</v>
      </c>
      <c r="R620" s="1">
        <v>2026</v>
      </c>
      <c r="S620" s="1">
        <v>466</v>
      </c>
      <c r="T620" s="1">
        <v>487</v>
      </c>
      <c r="AI620" s="7">
        <f t="shared" si="353"/>
        <v>2</v>
      </c>
      <c r="AJ620" s="7">
        <f t="shared" si="354"/>
        <v>0</v>
      </c>
      <c r="AK620" s="7">
        <f t="shared" si="355"/>
        <v>0</v>
      </c>
      <c r="AL620" s="7">
        <f t="shared" si="356"/>
        <v>0</v>
      </c>
      <c r="AM620" s="2">
        <f t="shared" si="357"/>
        <v>0.15416270971826526</v>
      </c>
      <c r="AN620" s="2">
        <f t="shared" si="358"/>
        <v>0</v>
      </c>
      <c r="AO620" s="2">
        <f t="shared" si="359"/>
        <v>0</v>
      </c>
      <c r="AP620" s="2">
        <f t="shared" si="360"/>
        <v>0</v>
      </c>
      <c r="AR620" t="str">
        <f t="shared" si="347"/>
        <v>LaGrange</v>
      </c>
      <c r="AS620" t="s">
        <v>301</v>
      </c>
      <c r="AT620">
        <v>3</v>
      </c>
      <c r="AV620" s="91">
        <v>18</v>
      </c>
      <c r="AW620" s="93">
        <v>87</v>
      </c>
      <c r="AX620" s="99">
        <f t="shared" si="361"/>
        <v>18087</v>
      </c>
      <c r="AZ620" s="7" t="s">
        <v>3053</v>
      </c>
      <c r="BA620" t="s">
        <v>3290</v>
      </c>
    </row>
    <row r="621" spans="1:53" hidden="1" outlineLevel="1">
      <c r="A621" t="s">
        <v>2466</v>
      </c>
      <c r="B621" t="s">
        <v>301</v>
      </c>
      <c r="C621" s="1">
        <f t="shared" si="348"/>
        <v>18948</v>
      </c>
      <c r="D621" s="7">
        <f>IF(P621&gt;0,RANK(P621,(P621:R621,S621:AG621)),0)</f>
        <v>0</v>
      </c>
      <c r="E621" s="7">
        <f>IF(Q621&gt;0,RANK(Q621,(P621:R621,S621:AG621)),0)</f>
        <v>4</v>
      </c>
      <c r="F621" s="7">
        <f>IF(R621&gt;0,RANK(R621,(P621:R621,S621:AG621)),0)</f>
        <v>1</v>
      </c>
      <c r="G621" s="7">
        <f>IF(S621&gt;0,RANK(S621,(P621:R621,S621:AG621)),0)</f>
        <v>2</v>
      </c>
      <c r="H621" s="48">
        <f t="shared" si="349"/>
        <v>9704</v>
      </c>
      <c r="I621" s="163">
        <f t="shared" si="362"/>
        <v>0.51213848427274644</v>
      </c>
      <c r="J621" s="2"/>
      <c r="K621" s="2">
        <f t="shared" si="350"/>
        <v>0</v>
      </c>
      <c r="L621" s="2">
        <f t="shared" si="351"/>
        <v>5.1245514038420939E-2</v>
      </c>
      <c r="M621" s="2">
        <f t="shared" si="352"/>
        <v>0.68292168038843148</v>
      </c>
      <c r="N621" s="2">
        <f t="shared" si="345"/>
        <v>0.17078319611568504</v>
      </c>
      <c r="O621" s="2">
        <f t="shared" si="346"/>
        <v>9.5049609457462547E-2</v>
      </c>
      <c r="Q621" s="1">
        <v>971</v>
      </c>
      <c r="R621" s="1">
        <v>12940</v>
      </c>
      <c r="S621" s="1">
        <v>3236</v>
      </c>
      <c r="T621" s="1">
        <v>1801</v>
      </c>
      <c r="AI621" s="7">
        <f t="shared" si="353"/>
        <v>3</v>
      </c>
      <c r="AJ621" s="7">
        <f t="shared" si="354"/>
        <v>0</v>
      </c>
      <c r="AK621" s="7">
        <f t="shared" si="355"/>
        <v>0</v>
      </c>
      <c r="AL621" s="7">
        <f t="shared" si="356"/>
        <v>0</v>
      </c>
      <c r="AM621" s="2">
        <f t="shared" si="357"/>
        <v>9.5049609457462533E-2</v>
      </c>
      <c r="AN621" s="2">
        <f t="shared" si="358"/>
        <v>0</v>
      </c>
      <c r="AO621" s="2">
        <f t="shared" si="359"/>
        <v>0</v>
      </c>
      <c r="AP621" s="2">
        <f t="shared" si="360"/>
        <v>0</v>
      </c>
      <c r="AR621" t="str">
        <f t="shared" si="347"/>
        <v>Lake</v>
      </c>
      <c r="AS621" t="s">
        <v>301</v>
      </c>
      <c r="AT621">
        <v>1</v>
      </c>
      <c r="AV621" s="91">
        <v>18</v>
      </c>
      <c r="AW621" s="93">
        <v>89</v>
      </c>
      <c r="AX621" s="99">
        <f t="shared" si="361"/>
        <v>18089</v>
      </c>
      <c r="AZ621" s="7" t="s">
        <v>3053</v>
      </c>
      <c r="BA621" t="s">
        <v>3290</v>
      </c>
    </row>
    <row r="622" spans="1:53" hidden="1" outlineLevel="1">
      <c r="A622" t="s">
        <v>508</v>
      </c>
      <c r="B622" t="s">
        <v>301</v>
      </c>
      <c r="C622" s="1">
        <f t="shared" si="348"/>
        <v>6309</v>
      </c>
      <c r="D622" s="7">
        <f>IF(P622&gt;0,RANK(P622,(P622:R622,S622:AG622)),0)</f>
        <v>0</v>
      </c>
      <c r="E622" s="7">
        <f>IF(Q622&gt;0,RANK(Q622,(P622:R622,S622:AG622)),0)</f>
        <v>4</v>
      </c>
      <c r="F622" s="7">
        <f>IF(R622&gt;0,RANK(R622,(P622:R622,S622:AG622)),0)</f>
        <v>1</v>
      </c>
      <c r="G622" s="7">
        <f>IF(S622&gt;0,RANK(S622,(P622:R622,S622:AG622)),0)</f>
        <v>2</v>
      </c>
      <c r="H622" s="48">
        <f t="shared" si="349"/>
        <v>2918</v>
      </c>
      <c r="I622" s="163">
        <f t="shared" si="362"/>
        <v>0.46251386907592329</v>
      </c>
      <c r="J622" s="2"/>
      <c r="K622" s="2">
        <f t="shared" si="350"/>
        <v>0</v>
      </c>
      <c r="L622" s="2">
        <f t="shared" si="351"/>
        <v>5.7378348391187189E-2</v>
      </c>
      <c r="M622" s="2">
        <f t="shared" si="352"/>
        <v>0.64843873831035026</v>
      </c>
      <c r="N622" s="2">
        <f t="shared" si="345"/>
        <v>0.185924869234427</v>
      </c>
      <c r="O622" s="2">
        <f t="shared" si="346"/>
        <v>0.10825804406403558</v>
      </c>
      <c r="Q622" s="1">
        <v>362</v>
      </c>
      <c r="R622" s="1">
        <v>4091</v>
      </c>
      <c r="S622" s="1">
        <v>1173</v>
      </c>
      <c r="T622" s="1">
        <v>683</v>
      </c>
      <c r="AI622" s="7">
        <f t="shared" si="353"/>
        <v>3</v>
      </c>
      <c r="AJ622" s="7">
        <f t="shared" si="354"/>
        <v>0</v>
      </c>
      <c r="AK622" s="7">
        <f t="shared" si="355"/>
        <v>0</v>
      </c>
      <c r="AL622" s="7">
        <f t="shared" si="356"/>
        <v>0</v>
      </c>
      <c r="AM622" s="2">
        <f t="shared" si="357"/>
        <v>0.10825804406403551</v>
      </c>
      <c r="AN622" s="2">
        <f t="shared" si="358"/>
        <v>0</v>
      </c>
      <c r="AO622" s="2">
        <f t="shared" si="359"/>
        <v>0</v>
      </c>
      <c r="AP622" s="2">
        <f t="shared" si="360"/>
        <v>0</v>
      </c>
      <c r="AR622" t="str">
        <f t="shared" si="347"/>
        <v>LaPorte</v>
      </c>
      <c r="AS622" t="s">
        <v>301</v>
      </c>
      <c r="AV622" s="91">
        <v>18</v>
      </c>
      <c r="AW622" s="93">
        <v>91</v>
      </c>
      <c r="AX622" s="99">
        <f t="shared" si="361"/>
        <v>18091</v>
      </c>
      <c r="AZ622" s="7" t="s">
        <v>3053</v>
      </c>
      <c r="BA622" t="s">
        <v>3290</v>
      </c>
    </row>
    <row r="623" spans="1:53" hidden="1" outlineLevel="1">
      <c r="A623" t="s">
        <v>646</v>
      </c>
      <c r="B623" t="s">
        <v>301</v>
      </c>
      <c r="C623" s="1">
        <f t="shared" si="348"/>
        <v>6088</v>
      </c>
      <c r="D623" s="7">
        <f>IF(P623&gt;0,RANK(P623,(P623:R623,S623:AG623)),0)</f>
        <v>0</v>
      </c>
      <c r="E623" s="7">
        <f>IF(Q623&gt;0,RANK(Q623,(P623:R623,S623:AG623)),0)</f>
        <v>4</v>
      </c>
      <c r="F623" s="7">
        <f>IF(R623&gt;0,RANK(R623,(P623:R623,S623:AG623)),0)</f>
        <v>1</v>
      </c>
      <c r="G623" s="7">
        <f>IF(S623&gt;0,RANK(S623,(P623:R623,S623:AG623)),0)</f>
        <v>2</v>
      </c>
      <c r="H623" s="48">
        <f t="shared" si="349"/>
        <v>2398</v>
      </c>
      <c r="I623" s="163">
        <f t="shared" si="362"/>
        <v>0.39388961892247043</v>
      </c>
      <c r="J623" s="2"/>
      <c r="K623" s="2">
        <f t="shared" si="350"/>
        <v>0</v>
      </c>
      <c r="L623" s="2">
        <f t="shared" si="351"/>
        <v>7.3587385019710905E-2</v>
      </c>
      <c r="M623" s="2">
        <f t="shared" si="352"/>
        <v>0.59428383705650456</v>
      </c>
      <c r="N623" s="2">
        <f t="shared" si="345"/>
        <v>0.20039421813403416</v>
      </c>
      <c r="O623" s="2">
        <f t="shared" si="346"/>
        <v>0.13173455978975043</v>
      </c>
      <c r="Q623" s="1">
        <v>448</v>
      </c>
      <c r="R623" s="1">
        <v>3618</v>
      </c>
      <c r="S623" s="1">
        <v>1220</v>
      </c>
      <c r="T623" s="1">
        <v>802</v>
      </c>
      <c r="AI623" s="7">
        <f t="shared" si="353"/>
        <v>3</v>
      </c>
      <c r="AJ623" s="7">
        <f t="shared" si="354"/>
        <v>0</v>
      </c>
      <c r="AK623" s="7">
        <f t="shared" si="355"/>
        <v>0</v>
      </c>
      <c r="AL623" s="7">
        <f t="shared" si="356"/>
        <v>0</v>
      </c>
      <c r="AM623" s="2">
        <f t="shared" si="357"/>
        <v>0.13173455978975032</v>
      </c>
      <c r="AN623" s="2">
        <f t="shared" si="358"/>
        <v>0</v>
      </c>
      <c r="AO623" s="2">
        <f t="shared" si="359"/>
        <v>0</v>
      </c>
      <c r="AP623" s="2">
        <f t="shared" si="360"/>
        <v>0</v>
      </c>
      <c r="AR623" t="str">
        <f t="shared" si="347"/>
        <v>Lawrence</v>
      </c>
      <c r="AS623" t="s">
        <v>301</v>
      </c>
      <c r="AT623">
        <v>9</v>
      </c>
      <c r="AV623" s="91">
        <v>18</v>
      </c>
      <c r="AW623" s="93">
        <v>93</v>
      </c>
      <c r="AX623" s="99">
        <f t="shared" si="361"/>
        <v>18093</v>
      </c>
      <c r="AZ623" s="7" t="s">
        <v>3053</v>
      </c>
      <c r="BA623" t="s">
        <v>3290</v>
      </c>
    </row>
    <row r="624" spans="1:53" hidden="1" outlineLevel="1">
      <c r="A624" t="s">
        <v>1421</v>
      </c>
      <c r="B624" t="s">
        <v>301</v>
      </c>
      <c r="C624" s="1">
        <f t="shared" si="348"/>
        <v>12996</v>
      </c>
      <c r="D624" s="7">
        <f>IF(P624&gt;0,RANK(P624,(P624:R624,S624:AG624)),0)</f>
        <v>0</v>
      </c>
      <c r="E624" s="7">
        <f>IF(Q624&gt;0,RANK(Q624,(P624:R624,S624:AG624)),0)</f>
        <v>4</v>
      </c>
      <c r="F624" s="7">
        <f>IF(R624&gt;0,RANK(R624,(P624:R624,S624:AG624)),0)</f>
        <v>1</v>
      </c>
      <c r="G624" s="7">
        <f>IF(S624&gt;0,RANK(S624,(P624:R624,S624:AG624)),0)</f>
        <v>2</v>
      </c>
      <c r="H624" s="48">
        <f t="shared" si="349"/>
        <v>6508</v>
      </c>
      <c r="I624" s="163">
        <f t="shared" si="362"/>
        <v>0.50076946752847029</v>
      </c>
      <c r="J624" s="2"/>
      <c r="K624" s="2">
        <f t="shared" si="350"/>
        <v>0</v>
      </c>
      <c r="L624" s="2">
        <f t="shared" si="351"/>
        <v>7.779316712834719E-2</v>
      </c>
      <c r="M624" s="2">
        <f t="shared" si="352"/>
        <v>0.64335180055401664</v>
      </c>
      <c r="N624" s="2">
        <f t="shared" si="345"/>
        <v>0.14258233302554632</v>
      </c>
      <c r="O624" s="2">
        <f t="shared" si="346"/>
        <v>0.13627269929208988</v>
      </c>
      <c r="Q624" s="1">
        <v>1011</v>
      </c>
      <c r="R624" s="1">
        <v>8361</v>
      </c>
      <c r="S624" s="1">
        <v>1853</v>
      </c>
      <c r="T624" s="1">
        <v>1771</v>
      </c>
      <c r="AI624" s="7">
        <f t="shared" si="353"/>
        <v>3</v>
      </c>
      <c r="AJ624" s="7">
        <f t="shared" si="354"/>
        <v>0</v>
      </c>
      <c r="AK624" s="7">
        <f t="shared" si="355"/>
        <v>0</v>
      </c>
      <c r="AL624" s="7">
        <f t="shared" si="356"/>
        <v>0</v>
      </c>
      <c r="AM624" s="2">
        <f t="shared" si="357"/>
        <v>0.13627269929208988</v>
      </c>
      <c r="AN624" s="2">
        <f t="shared" si="358"/>
        <v>0</v>
      </c>
      <c r="AO624" s="2">
        <f t="shared" si="359"/>
        <v>0</v>
      </c>
      <c r="AP624" s="2">
        <f t="shared" si="360"/>
        <v>0</v>
      </c>
      <c r="AR624" t="str">
        <f t="shared" si="347"/>
        <v>Madison</v>
      </c>
      <c r="AS624" t="s">
        <v>301</v>
      </c>
      <c r="AT624">
        <v>5</v>
      </c>
      <c r="AV624" s="91">
        <v>18</v>
      </c>
      <c r="AW624" s="93">
        <v>95</v>
      </c>
      <c r="AX624" s="99">
        <f t="shared" si="361"/>
        <v>18095</v>
      </c>
      <c r="AZ624" s="7" t="s">
        <v>3053</v>
      </c>
      <c r="BA624" t="s">
        <v>3290</v>
      </c>
    </row>
    <row r="625" spans="1:53" hidden="1" outlineLevel="1">
      <c r="A625" t="s">
        <v>1322</v>
      </c>
      <c r="B625" t="s">
        <v>301</v>
      </c>
      <c r="C625" s="1">
        <f t="shared" si="348"/>
        <v>73577</v>
      </c>
      <c r="D625" s="7">
        <f>IF(P625&gt;0,RANK(P625,(P625:R625,S625:AG625)),0)</f>
        <v>0</v>
      </c>
      <c r="E625" s="7">
        <f>IF(Q625&gt;0,RANK(Q625,(P625:R625,S625:AG625)),0)</f>
        <v>4</v>
      </c>
      <c r="F625" s="7">
        <f>IF(R625&gt;0,RANK(R625,(P625:R625,S625:AG625)),0)</f>
        <v>1</v>
      </c>
      <c r="G625" s="7">
        <f>IF(S625&gt;0,RANK(S625,(P625:R625,S625:AG625)),0)</f>
        <v>2</v>
      </c>
      <c r="H625" s="48">
        <f t="shared" si="349"/>
        <v>36632</v>
      </c>
      <c r="I625" s="163">
        <f t="shared" si="362"/>
        <v>0.49787297660953833</v>
      </c>
      <c r="J625" s="2"/>
      <c r="K625" s="2">
        <f t="shared" si="350"/>
        <v>0</v>
      </c>
      <c r="L625" s="2">
        <f t="shared" si="351"/>
        <v>6.1078869755494244E-2</v>
      </c>
      <c r="M625" s="2">
        <f t="shared" si="352"/>
        <v>0.66571075200130481</v>
      </c>
      <c r="N625" s="2">
        <f t="shared" si="345"/>
        <v>0.16783777539176645</v>
      </c>
      <c r="O625" s="2">
        <f t="shared" si="346"/>
        <v>0.10537260285143449</v>
      </c>
      <c r="Q625" s="1">
        <v>4494</v>
      </c>
      <c r="R625" s="1">
        <v>48981</v>
      </c>
      <c r="S625" s="1">
        <v>12349</v>
      </c>
      <c r="T625" s="1">
        <v>7753</v>
      </c>
      <c r="AI625" s="7">
        <f t="shared" si="353"/>
        <v>3</v>
      </c>
      <c r="AJ625" s="7">
        <f t="shared" si="354"/>
        <v>0</v>
      </c>
      <c r="AK625" s="7">
        <f t="shared" si="355"/>
        <v>0</v>
      </c>
      <c r="AL625" s="7">
        <f t="shared" si="356"/>
        <v>0</v>
      </c>
      <c r="AM625" s="2">
        <f t="shared" si="357"/>
        <v>0.10537260285143456</v>
      </c>
      <c r="AN625" s="2">
        <f t="shared" si="358"/>
        <v>0</v>
      </c>
      <c r="AO625" s="2">
        <f t="shared" si="359"/>
        <v>0</v>
      </c>
      <c r="AP625" s="2">
        <f t="shared" si="360"/>
        <v>0</v>
      </c>
      <c r="AR625" t="str">
        <f t="shared" si="347"/>
        <v>Marion</v>
      </c>
      <c r="AS625" t="s">
        <v>301</v>
      </c>
      <c r="AV625" s="91">
        <v>18</v>
      </c>
      <c r="AW625" s="93">
        <v>97</v>
      </c>
      <c r="AX625" s="99">
        <f t="shared" si="361"/>
        <v>18097</v>
      </c>
      <c r="AZ625" s="7" t="s">
        <v>3053</v>
      </c>
      <c r="BA625" t="s">
        <v>3290</v>
      </c>
    </row>
    <row r="626" spans="1:53" hidden="1" outlineLevel="1">
      <c r="A626" t="s">
        <v>1060</v>
      </c>
      <c r="B626" t="s">
        <v>301</v>
      </c>
      <c r="C626" s="1">
        <f t="shared" si="348"/>
        <v>5127</v>
      </c>
      <c r="D626" s="7">
        <f>IF(P626&gt;0,RANK(P626,(P626:R626,S626:AG626)),0)</f>
        <v>0</v>
      </c>
      <c r="E626" s="7">
        <f>IF(Q626&gt;0,RANK(Q626,(P626:R626,S626:AG626)),0)</f>
        <v>4</v>
      </c>
      <c r="F626" s="7">
        <f>IF(R626&gt;0,RANK(R626,(P626:R626,S626:AG626)),0)</f>
        <v>1</v>
      </c>
      <c r="G626" s="7">
        <f>IF(S626&gt;0,RANK(S626,(P626:R626,S626:AG626)),0)</f>
        <v>3</v>
      </c>
      <c r="H626" s="48">
        <f t="shared" si="349"/>
        <v>2329</v>
      </c>
      <c r="I626" s="163">
        <f t="shared" si="362"/>
        <v>0.45426175151160525</v>
      </c>
      <c r="J626" s="2"/>
      <c r="K626" s="2">
        <f t="shared" si="350"/>
        <v>0</v>
      </c>
      <c r="L626" s="2">
        <f t="shared" si="351"/>
        <v>6.9631363370392038E-2</v>
      </c>
      <c r="M626" s="2">
        <f t="shared" si="352"/>
        <v>0.62707236200507122</v>
      </c>
      <c r="N626" s="2">
        <f t="shared" si="345"/>
        <v>0.13048566413107079</v>
      </c>
      <c r="O626" s="2">
        <f t="shared" si="346"/>
        <v>0.17281061049346599</v>
      </c>
      <c r="Q626" s="1">
        <v>357</v>
      </c>
      <c r="R626" s="1">
        <v>3215</v>
      </c>
      <c r="S626" s="1">
        <v>669</v>
      </c>
      <c r="T626" s="1">
        <v>886</v>
      </c>
      <c r="AI626" s="7">
        <f t="shared" si="353"/>
        <v>2</v>
      </c>
      <c r="AJ626" s="7">
        <f t="shared" si="354"/>
        <v>0</v>
      </c>
      <c r="AK626" s="7">
        <f t="shared" si="355"/>
        <v>0</v>
      </c>
      <c r="AL626" s="7">
        <f t="shared" si="356"/>
        <v>0</v>
      </c>
      <c r="AM626" s="2">
        <f t="shared" si="357"/>
        <v>0.17281061049346597</v>
      </c>
      <c r="AN626" s="2">
        <f t="shared" si="358"/>
        <v>0</v>
      </c>
      <c r="AO626" s="2">
        <f t="shared" si="359"/>
        <v>0</v>
      </c>
      <c r="AP626" s="2">
        <f t="shared" si="360"/>
        <v>0</v>
      </c>
      <c r="AR626" t="str">
        <f t="shared" si="347"/>
        <v>Marshall</v>
      </c>
      <c r="AS626" t="s">
        <v>301</v>
      </c>
      <c r="AT626">
        <v>2</v>
      </c>
      <c r="AV626" s="91">
        <v>18</v>
      </c>
      <c r="AW626" s="93">
        <v>99</v>
      </c>
      <c r="AX626" s="99">
        <f t="shared" si="361"/>
        <v>18099</v>
      </c>
      <c r="AZ626" s="7" t="s">
        <v>3053</v>
      </c>
      <c r="BA626" t="s">
        <v>3290</v>
      </c>
    </row>
    <row r="627" spans="1:53" hidden="1" outlineLevel="1">
      <c r="A627" t="s">
        <v>953</v>
      </c>
      <c r="B627" t="s">
        <v>301</v>
      </c>
      <c r="C627" s="1">
        <f t="shared" si="348"/>
        <v>1014</v>
      </c>
      <c r="D627" s="7">
        <f>IF(P627&gt;0,RANK(P627,(P627:R627,S627:AG627)),0)</f>
        <v>0</v>
      </c>
      <c r="E627" s="7">
        <f>IF(Q627&gt;0,RANK(Q627,(P627:R627,S627:AG627)),0)</f>
        <v>4</v>
      </c>
      <c r="F627" s="7">
        <f>IF(R627&gt;0,RANK(R627,(P627:R627,S627:AG627)),0)</f>
        <v>1</v>
      </c>
      <c r="G627" s="7">
        <f>IF(S627&gt;0,RANK(S627,(P627:R627,S627:AG627)),0)</f>
        <v>2</v>
      </c>
      <c r="H627" s="48">
        <f t="shared" si="349"/>
        <v>446</v>
      </c>
      <c r="I627" s="163">
        <f t="shared" si="362"/>
        <v>0.43984220907297833</v>
      </c>
      <c r="J627" s="2"/>
      <c r="K627" s="2">
        <f t="shared" si="350"/>
        <v>0</v>
      </c>
      <c r="L627" s="2">
        <f t="shared" si="351"/>
        <v>7.3964497041420121E-2</v>
      </c>
      <c r="M627" s="2">
        <f t="shared" si="352"/>
        <v>0.61538461538461542</v>
      </c>
      <c r="N627" s="2">
        <f t="shared" si="345"/>
        <v>0.17554240631163709</v>
      </c>
      <c r="O627" s="2">
        <f t="shared" si="346"/>
        <v>0.13510848126232733</v>
      </c>
      <c r="Q627" s="1">
        <v>75</v>
      </c>
      <c r="R627" s="1">
        <v>624</v>
      </c>
      <c r="S627" s="1">
        <v>178</v>
      </c>
      <c r="T627" s="1">
        <v>137</v>
      </c>
      <c r="AI627" s="7">
        <f t="shared" si="353"/>
        <v>3</v>
      </c>
      <c r="AJ627" s="7">
        <f t="shared" si="354"/>
        <v>0</v>
      </c>
      <c r="AK627" s="7">
        <f t="shared" si="355"/>
        <v>0</v>
      </c>
      <c r="AL627" s="7">
        <f t="shared" si="356"/>
        <v>0</v>
      </c>
      <c r="AM627" s="2">
        <f t="shared" si="357"/>
        <v>0.13510848126232741</v>
      </c>
      <c r="AN627" s="2">
        <f t="shared" si="358"/>
        <v>0</v>
      </c>
      <c r="AO627" s="2">
        <f t="shared" si="359"/>
        <v>0</v>
      </c>
      <c r="AP627" s="2">
        <f t="shared" si="360"/>
        <v>0</v>
      </c>
      <c r="AR627" t="str">
        <f t="shared" si="347"/>
        <v>Martin</v>
      </c>
      <c r="AS627" t="s">
        <v>301</v>
      </c>
      <c r="AT627">
        <v>8</v>
      </c>
      <c r="AV627" s="91">
        <v>18</v>
      </c>
      <c r="AW627" s="93">
        <v>101</v>
      </c>
      <c r="AX627" s="99">
        <f t="shared" si="361"/>
        <v>18101</v>
      </c>
      <c r="AZ627" s="7" t="s">
        <v>3053</v>
      </c>
      <c r="BA627" t="s">
        <v>3290</v>
      </c>
    </row>
    <row r="628" spans="1:53" hidden="1" outlineLevel="1">
      <c r="A628" t="s">
        <v>258</v>
      </c>
      <c r="B628" t="s">
        <v>301</v>
      </c>
      <c r="C628" s="1">
        <f t="shared" si="348"/>
        <v>4045</v>
      </c>
      <c r="D628" s="7">
        <f>IF(P628&gt;0,RANK(P628,(P628:R628,S628:AG628)),0)</f>
        <v>0</v>
      </c>
      <c r="E628" s="7">
        <f>IF(Q628&gt;0,RANK(Q628,(P628:R628,S628:AG628)),0)</f>
        <v>4</v>
      </c>
      <c r="F628" s="7">
        <f>IF(R628&gt;0,RANK(R628,(P628:R628,S628:AG628)),0)</f>
        <v>1</v>
      </c>
      <c r="G628" s="7">
        <f>IF(S628&gt;0,RANK(S628,(P628:R628,S628:AG628)),0)</f>
        <v>2</v>
      </c>
      <c r="H628" s="48">
        <f t="shared" si="349"/>
        <v>1493</v>
      </c>
      <c r="I628" s="163">
        <f t="shared" si="362"/>
        <v>0.36909765142150802</v>
      </c>
      <c r="J628" s="2"/>
      <c r="K628" s="2">
        <f t="shared" si="350"/>
        <v>0</v>
      </c>
      <c r="L628" s="2">
        <f t="shared" si="351"/>
        <v>6.8726823238566132E-2</v>
      </c>
      <c r="M628" s="2">
        <f t="shared" si="352"/>
        <v>0.57354758961681085</v>
      </c>
      <c r="N628" s="2">
        <f t="shared" si="345"/>
        <v>0.20444993819530285</v>
      </c>
      <c r="O628" s="2">
        <f t="shared" si="346"/>
        <v>0.15327564894932014</v>
      </c>
      <c r="Q628" s="1">
        <v>278</v>
      </c>
      <c r="R628" s="1">
        <v>2320</v>
      </c>
      <c r="S628" s="1">
        <v>827</v>
      </c>
      <c r="T628" s="1">
        <v>620</v>
      </c>
      <c r="AI628" s="7">
        <f t="shared" si="353"/>
        <v>3</v>
      </c>
      <c r="AJ628" s="7">
        <f t="shared" si="354"/>
        <v>0</v>
      </c>
      <c r="AK628" s="7">
        <f t="shared" si="355"/>
        <v>0</v>
      </c>
      <c r="AL628" s="7">
        <f t="shared" si="356"/>
        <v>0</v>
      </c>
      <c r="AM628" s="2">
        <f t="shared" si="357"/>
        <v>0.15327564894932014</v>
      </c>
      <c r="AN628" s="2">
        <f t="shared" si="358"/>
        <v>0</v>
      </c>
      <c r="AO628" s="2">
        <f t="shared" si="359"/>
        <v>0</v>
      </c>
      <c r="AP628" s="2">
        <f t="shared" si="360"/>
        <v>0</v>
      </c>
      <c r="AR628" t="str">
        <f t="shared" si="347"/>
        <v>Miami</v>
      </c>
      <c r="AS628" t="s">
        <v>301</v>
      </c>
      <c r="AT628">
        <v>2</v>
      </c>
      <c r="AV628" s="91">
        <v>18</v>
      </c>
      <c r="AW628" s="93">
        <v>103</v>
      </c>
      <c r="AX628" s="99">
        <f t="shared" si="361"/>
        <v>18103</v>
      </c>
      <c r="AZ628" s="7" t="s">
        <v>3053</v>
      </c>
      <c r="BA628" t="s">
        <v>3290</v>
      </c>
    </row>
    <row r="629" spans="1:53" hidden="1" outlineLevel="1">
      <c r="A629" t="s">
        <v>350</v>
      </c>
      <c r="B629" t="s">
        <v>301</v>
      </c>
      <c r="C629" s="1">
        <f t="shared" si="348"/>
        <v>8657</v>
      </c>
      <c r="D629" s="7">
        <f>IF(P629&gt;0,RANK(P629,(P629:R629,S629:AG629)),0)</f>
        <v>0</v>
      </c>
      <c r="E629" s="7">
        <f>IF(Q629&gt;0,RANK(Q629,(P629:R629,S629:AG629)),0)</f>
        <v>4</v>
      </c>
      <c r="F629" s="7">
        <f>IF(R629&gt;0,RANK(R629,(P629:R629,S629:AG629)),0)</f>
        <v>1</v>
      </c>
      <c r="G629" s="7">
        <f>IF(S629&gt;0,RANK(S629,(P629:R629,S629:AG629)),0)</f>
        <v>2</v>
      </c>
      <c r="H629" s="48">
        <f t="shared" si="349"/>
        <v>3922</v>
      </c>
      <c r="I629" s="163">
        <f t="shared" si="362"/>
        <v>0.45304377960032344</v>
      </c>
      <c r="J629" s="2"/>
      <c r="K629" s="2">
        <f t="shared" si="350"/>
        <v>0</v>
      </c>
      <c r="L629" s="2">
        <f t="shared" si="351"/>
        <v>6.3763428439413197E-2</v>
      </c>
      <c r="M629" s="2">
        <f t="shared" si="352"/>
        <v>0.64248584960147859</v>
      </c>
      <c r="N629" s="2">
        <f t="shared" si="345"/>
        <v>0.18944207000115512</v>
      </c>
      <c r="O629" s="2">
        <f t="shared" si="346"/>
        <v>0.10430865195795311</v>
      </c>
      <c r="Q629" s="1">
        <v>552</v>
      </c>
      <c r="R629" s="1">
        <v>5562</v>
      </c>
      <c r="S629" s="1">
        <v>1640</v>
      </c>
      <c r="T629" s="1">
        <v>903</v>
      </c>
      <c r="AI629" s="7">
        <f t="shared" si="353"/>
        <v>3</v>
      </c>
      <c r="AJ629" s="7">
        <f t="shared" si="354"/>
        <v>0</v>
      </c>
      <c r="AK629" s="7">
        <f t="shared" si="355"/>
        <v>0</v>
      </c>
      <c r="AL629" s="7">
        <f t="shared" si="356"/>
        <v>0</v>
      </c>
      <c r="AM629" s="2">
        <f t="shared" si="357"/>
        <v>0.10430865195795311</v>
      </c>
      <c r="AN629" s="2">
        <f t="shared" si="358"/>
        <v>0</v>
      </c>
      <c r="AO629" s="2">
        <f t="shared" si="359"/>
        <v>0</v>
      </c>
      <c r="AP629" s="2">
        <f t="shared" si="360"/>
        <v>0</v>
      </c>
      <c r="AR629" t="str">
        <f t="shared" si="347"/>
        <v>Monroe</v>
      </c>
      <c r="AS629" t="s">
        <v>301</v>
      </c>
      <c r="AT629">
        <v>9</v>
      </c>
      <c r="AV629" s="91">
        <v>18</v>
      </c>
      <c r="AW629" s="93">
        <v>105</v>
      </c>
      <c r="AX629" s="99">
        <f t="shared" si="361"/>
        <v>18105</v>
      </c>
      <c r="AZ629" s="7" t="s">
        <v>3053</v>
      </c>
      <c r="BA629" t="s">
        <v>3290</v>
      </c>
    </row>
    <row r="630" spans="1:53" hidden="1" outlineLevel="1">
      <c r="A630" t="s">
        <v>402</v>
      </c>
      <c r="B630" t="s">
        <v>301</v>
      </c>
      <c r="C630" s="1">
        <f t="shared" si="348"/>
        <v>6781</v>
      </c>
      <c r="D630" s="7">
        <f>IF(P630&gt;0,RANK(P630,(P630:R630,S630:AG630)),0)</f>
        <v>0</v>
      </c>
      <c r="E630" s="7">
        <f>IF(Q630&gt;0,RANK(Q630,(P630:R630,S630:AG630)),0)</f>
        <v>4</v>
      </c>
      <c r="F630" s="7">
        <f>IF(R630&gt;0,RANK(R630,(P630:R630,S630:AG630)),0)</f>
        <v>1</v>
      </c>
      <c r="G630" s="7">
        <f>IF(S630&gt;0,RANK(S630,(P630:R630,S630:AG630)),0)</f>
        <v>2</v>
      </c>
      <c r="H630" s="48">
        <f t="shared" si="349"/>
        <v>2346</v>
      </c>
      <c r="I630" s="163">
        <f t="shared" si="362"/>
        <v>0.34596667158236249</v>
      </c>
      <c r="J630" s="2"/>
      <c r="K630" s="2">
        <f t="shared" si="350"/>
        <v>0</v>
      </c>
      <c r="L630" s="2">
        <f t="shared" si="351"/>
        <v>7.491520424716118E-2</v>
      </c>
      <c r="M630" s="2">
        <f t="shared" si="352"/>
        <v>0.56776286683380028</v>
      </c>
      <c r="N630" s="2">
        <f t="shared" si="345"/>
        <v>0.22179619525143784</v>
      </c>
      <c r="O630" s="2">
        <f t="shared" si="346"/>
        <v>0.13552573366760073</v>
      </c>
      <c r="Q630" s="1">
        <v>508</v>
      </c>
      <c r="R630" s="1">
        <v>3850</v>
      </c>
      <c r="S630" s="1">
        <v>1504</v>
      </c>
      <c r="T630" s="1">
        <v>919</v>
      </c>
      <c r="AI630" s="7">
        <f t="shared" si="353"/>
        <v>3</v>
      </c>
      <c r="AJ630" s="7">
        <f t="shared" si="354"/>
        <v>0</v>
      </c>
      <c r="AK630" s="7">
        <f t="shared" si="355"/>
        <v>0</v>
      </c>
      <c r="AL630" s="7">
        <f t="shared" si="356"/>
        <v>0</v>
      </c>
      <c r="AM630" s="2">
        <f t="shared" si="357"/>
        <v>0.13552573366760065</v>
      </c>
      <c r="AN630" s="2">
        <f t="shared" si="358"/>
        <v>0</v>
      </c>
      <c r="AO630" s="2">
        <f t="shared" si="359"/>
        <v>0</v>
      </c>
      <c r="AP630" s="2">
        <f t="shared" si="360"/>
        <v>0</v>
      </c>
      <c r="AR630" t="str">
        <f t="shared" si="347"/>
        <v>Montgomery</v>
      </c>
      <c r="AS630" t="s">
        <v>301</v>
      </c>
      <c r="AT630">
        <v>4</v>
      </c>
      <c r="AV630" s="91">
        <v>18</v>
      </c>
      <c r="AW630" s="93">
        <v>107</v>
      </c>
      <c r="AX630" s="99">
        <f t="shared" si="361"/>
        <v>18107</v>
      </c>
      <c r="AZ630" s="7" t="s">
        <v>3053</v>
      </c>
      <c r="BA630" t="s">
        <v>3290</v>
      </c>
    </row>
    <row r="631" spans="1:53" hidden="1" outlineLevel="1">
      <c r="A631" t="s">
        <v>374</v>
      </c>
      <c r="B631" t="s">
        <v>301</v>
      </c>
      <c r="C631" s="1">
        <f t="shared" si="348"/>
        <v>11100</v>
      </c>
      <c r="D631" s="7">
        <f>IF(P631&gt;0,RANK(P631,(P631:R631,S631:AG631)),0)</f>
        <v>0</v>
      </c>
      <c r="E631" s="7">
        <f>IF(Q631&gt;0,RANK(Q631,(P631:R631,S631:AG631)),0)</f>
        <v>4</v>
      </c>
      <c r="F631" s="7">
        <f>IF(R631&gt;0,RANK(R631,(P631:R631,S631:AG631)),0)</f>
        <v>1</v>
      </c>
      <c r="G631" s="7">
        <f>IF(S631&gt;0,RANK(S631,(P631:R631,S631:AG631)),0)</f>
        <v>2</v>
      </c>
      <c r="H631" s="48">
        <f t="shared" si="349"/>
        <v>4928</v>
      </c>
      <c r="I631" s="163">
        <f t="shared" si="362"/>
        <v>0.44396396396396398</v>
      </c>
      <c r="J631" s="2"/>
      <c r="K631" s="2">
        <f t="shared" si="350"/>
        <v>0</v>
      </c>
      <c r="L631" s="2">
        <f t="shared" si="351"/>
        <v>7.6126126126126126E-2</v>
      </c>
      <c r="M631" s="2">
        <f t="shared" si="352"/>
        <v>0.60972972972972972</v>
      </c>
      <c r="N631" s="2">
        <f t="shared" si="345"/>
        <v>0.16576576576576577</v>
      </c>
      <c r="O631" s="2">
        <f t="shared" si="346"/>
        <v>0.14837837837837839</v>
      </c>
      <c r="Q631" s="1">
        <v>845</v>
      </c>
      <c r="R631" s="1">
        <v>6768</v>
      </c>
      <c r="S631" s="1">
        <v>1840</v>
      </c>
      <c r="T631" s="1">
        <v>1647</v>
      </c>
      <c r="AI631" s="7">
        <f t="shared" si="353"/>
        <v>3</v>
      </c>
      <c r="AJ631" s="7">
        <f t="shared" si="354"/>
        <v>0</v>
      </c>
      <c r="AK631" s="7">
        <f t="shared" si="355"/>
        <v>0</v>
      </c>
      <c r="AL631" s="7">
        <f t="shared" si="356"/>
        <v>0</v>
      </c>
      <c r="AM631" s="2">
        <f t="shared" si="357"/>
        <v>0.14837837837837839</v>
      </c>
      <c r="AN631" s="2">
        <f t="shared" si="358"/>
        <v>0</v>
      </c>
      <c r="AO631" s="2">
        <f t="shared" si="359"/>
        <v>0</v>
      </c>
      <c r="AP631" s="2">
        <f t="shared" si="360"/>
        <v>0</v>
      </c>
      <c r="AR631" t="str">
        <f t="shared" si="347"/>
        <v>Morgan</v>
      </c>
      <c r="AS631" t="s">
        <v>301</v>
      </c>
      <c r="AV631" s="91">
        <v>18</v>
      </c>
      <c r="AW631" s="93">
        <v>109</v>
      </c>
      <c r="AX631" s="99">
        <f t="shared" si="361"/>
        <v>18109</v>
      </c>
      <c r="AZ631" s="7" t="s">
        <v>3053</v>
      </c>
      <c r="BA631" t="s">
        <v>3290</v>
      </c>
    </row>
    <row r="632" spans="1:53" hidden="1" outlineLevel="1">
      <c r="A632" t="s">
        <v>2567</v>
      </c>
      <c r="B632" t="s">
        <v>301</v>
      </c>
      <c r="C632" s="1">
        <f t="shared" si="348"/>
        <v>1936</v>
      </c>
      <c r="D632" s="7">
        <f>IF(P632&gt;0,RANK(P632,(P632:R632,S632:AG632)),0)</f>
        <v>0</v>
      </c>
      <c r="E632" s="7">
        <f>IF(Q632&gt;0,RANK(Q632,(P632:R632,S632:AG632)),0)</f>
        <v>4</v>
      </c>
      <c r="F632" s="7">
        <f>IF(R632&gt;0,RANK(R632,(P632:R632,S632:AG632)),0)</f>
        <v>1</v>
      </c>
      <c r="G632" s="7">
        <f>IF(S632&gt;0,RANK(S632,(P632:R632,S632:AG632)),0)</f>
        <v>2</v>
      </c>
      <c r="H632" s="48">
        <f t="shared" si="349"/>
        <v>877</v>
      </c>
      <c r="I632" s="163">
        <f t="shared" si="362"/>
        <v>0.45299586776859502</v>
      </c>
      <c r="J632" s="2"/>
      <c r="K632" s="2">
        <f t="shared" si="350"/>
        <v>0</v>
      </c>
      <c r="L632" s="2">
        <f t="shared" si="351"/>
        <v>7.43801652892562E-2</v>
      </c>
      <c r="M632" s="2">
        <f t="shared" si="352"/>
        <v>0.62913223140495866</v>
      </c>
      <c r="N632" s="2">
        <f t="shared" si="345"/>
        <v>0.17613636363636365</v>
      </c>
      <c r="O632" s="2">
        <f t="shared" si="346"/>
        <v>0.12035123966942152</v>
      </c>
      <c r="Q632" s="1">
        <v>144</v>
      </c>
      <c r="R632" s="1">
        <v>1218</v>
      </c>
      <c r="S632" s="1">
        <v>341</v>
      </c>
      <c r="T632" s="1">
        <v>233</v>
      </c>
      <c r="AI632" s="7">
        <f t="shared" si="353"/>
        <v>3</v>
      </c>
      <c r="AJ632" s="7">
        <f t="shared" si="354"/>
        <v>0</v>
      </c>
      <c r="AK632" s="7">
        <f t="shared" si="355"/>
        <v>0</v>
      </c>
      <c r="AL632" s="7">
        <f t="shared" si="356"/>
        <v>0</v>
      </c>
      <c r="AM632" s="2">
        <f t="shared" si="357"/>
        <v>0.12035123966942149</v>
      </c>
      <c r="AN632" s="2">
        <f t="shared" si="358"/>
        <v>0</v>
      </c>
      <c r="AO632" s="2">
        <f t="shared" si="359"/>
        <v>0</v>
      </c>
      <c r="AP632" s="2">
        <f t="shared" si="360"/>
        <v>0</v>
      </c>
      <c r="AR632" t="str">
        <f t="shared" si="347"/>
        <v>Newton</v>
      </c>
      <c r="AS632" t="s">
        <v>301</v>
      </c>
      <c r="AT632">
        <v>4</v>
      </c>
      <c r="AV632" s="91">
        <v>18</v>
      </c>
      <c r="AW632" s="93">
        <v>111</v>
      </c>
      <c r="AX632" s="99">
        <f t="shared" si="361"/>
        <v>18111</v>
      </c>
      <c r="AZ632" s="7" t="s">
        <v>3053</v>
      </c>
      <c r="BA632" t="s">
        <v>3290</v>
      </c>
    </row>
    <row r="633" spans="1:53" hidden="1" outlineLevel="1">
      <c r="A633" t="s">
        <v>192</v>
      </c>
      <c r="B633" t="s">
        <v>301</v>
      </c>
      <c r="C633" s="1">
        <f t="shared" si="348"/>
        <v>5492</v>
      </c>
      <c r="D633" s="7">
        <f>IF(P633&gt;0,RANK(P633,(P633:R633,S633:AG633)),0)</f>
        <v>0</v>
      </c>
      <c r="E633" s="7">
        <f>IF(Q633&gt;0,RANK(Q633,(P633:R633,S633:AG633)),0)</f>
        <v>4</v>
      </c>
      <c r="F633" s="7">
        <f>IF(R633&gt;0,RANK(R633,(P633:R633,S633:AG633)),0)</f>
        <v>1</v>
      </c>
      <c r="G633" s="7">
        <f>IF(S633&gt;0,RANK(S633,(P633:R633,S633:AG633)),0)</f>
        <v>3</v>
      </c>
      <c r="H633" s="48">
        <f t="shared" si="349"/>
        <v>2403</v>
      </c>
      <c r="I633" s="163">
        <f t="shared" si="362"/>
        <v>0.43754552075746539</v>
      </c>
      <c r="J633" s="2"/>
      <c r="K633" s="2">
        <f t="shared" si="350"/>
        <v>0</v>
      </c>
      <c r="L633" s="2">
        <f t="shared" si="351"/>
        <v>6.4457392571012379E-2</v>
      </c>
      <c r="M633" s="2">
        <f t="shared" si="352"/>
        <v>0.6116168973051711</v>
      </c>
      <c r="N633" s="2">
        <f t="shared" si="345"/>
        <v>0.14985433357611069</v>
      </c>
      <c r="O633" s="2">
        <f t="shared" si="346"/>
        <v>0.17407137654770585</v>
      </c>
      <c r="Q633" s="1">
        <v>354</v>
      </c>
      <c r="R633" s="1">
        <v>3359</v>
      </c>
      <c r="S633" s="1">
        <v>823</v>
      </c>
      <c r="T633" s="1">
        <v>956</v>
      </c>
      <c r="AI633" s="7">
        <f t="shared" si="353"/>
        <v>2</v>
      </c>
      <c r="AJ633" s="7">
        <f t="shared" si="354"/>
        <v>0</v>
      </c>
      <c r="AK633" s="7">
        <f t="shared" si="355"/>
        <v>0</v>
      </c>
      <c r="AL633" s="7">
        <f t="shared" si="356"/>
        <v>0</v>
      </c>
      <c r="AM633" s="2">
        <f t="shared" si="357"/>
        <v>0.17407137654770574</v>
      </c>
      <c r="AN633" s="2">
        <f t="shared" si="358"/>
        <v>0</v>
      </c>
      <c r="AO633" s="2">
        <f t="shared" si="359"/>
        <v>0</v>
      </c>
      <c r="AP633" s="2">
        <f t="shared" si="360"/>
        <v>0</v>
      </c>
      <c r="AR633" t="str">
        <f t="shared" si="347"/>
        <v>Noble</v>
      </c>
      <c r="AS633" t="s">
        <v>301</v>
      </c>
      <c r="AT633">
        <v>3</v>
      </c>
      <c r="AV633" s="91">
        <v>18</v>
      </c>
      <c r="AW633" s="93">
        <v>113</v>
      </c>
      <c r="AX633" s="99">
        <f t="shared" si="361"/>
        <v>18113</v>
      </c>
      <c r="AZ633" s="7" t="s">
        <v>3053</v>
      </c>
      <c r="BA633" t="s">
        <v>3290</v>
      </c>
    </row>
    <row r="634" spans="1:53" hidden="1" outlineLevel="1">
      <c r="A634" t="s">
        <v>740</v>
      </c>
      <c r="B634" t="s">
        <v>301</v>
      </c>
      <c r="C634" s="1">
        <f t="shared" si="348"/>
        <v>552</v>
      </c>
      <c r="D634" s="7">
        <f>IF(P634&gt;0,RANK(P634,(P634:R634,S634:AG634)),0)</f>
        <v>0</v>
      </c>
      <c r="E634" s="7">
        <f>IF(Q634&gt;0,RANK(Q634,(P634:R634,S634:AG634)),0)</f>
        <v>4</v>
      </c>
      <c r="F634" s="7">
        <f>IF(R634&gt;0,RANK(R634,(P634:R634,S634:AG634)),0)</f>
        <v>1</v>
      </c>
      <c r="G634" s="7">
        <f>IF(S634&gt;0,RANK(S634,(P634:R634,S634:AG634)),0)</f>
        <v>3</v>
      </c>
      <c r="H634" s="48">
        <f t="shared" si="349"/>
        <v>319</v>
      </c>
      <c r="I634" s="163">
        <f t="shared" si="362"/>
        <v>0.57789855072463769</v>
      </c>
      <c r="J634" s="2"/>
      <c r="K634" s="2">
        <f t="shared" si="350"/>
        <v>0</v>
      </c>
      <c r="L634" s="2">
        <f t="shared" si="351"/>
        <v>9.420289855072464E-2</v>
      </c>
      <c r="M634" s="2">
        <f t="shared" si="352"/>
        <v>0.69021739130434778</v>
      </c>
      <c r="N634" s="2">
        <f t="shared" si="345"/>
        <v>0.10326086956521739</v>
      </c>
      <c r="O634" s="2">
        <f t="shared" si="346"/>
        <v>0.11231884057971021</v>
      </c>
      <c r="Q634" s="1">
        <v>52</v>
      </c>
      <c r="R634" s="1">
        <v>381</v>
      </c>
      <c r="S634" s="1">
        <v>57</v>
      </c>
      <c r="T634" s="1">
        <v>62</v>
      </c>
      <c r="AI634" s="7">
        <f t="shared" si="353"/>
        <v>2</v>
      </c>
      <c r="AJ634" s="7">
        <f t="shared" si="354"/>
        <v>0</v>
      </c>
      <c r="AK634" s="7">
        <f t="shared" si="355"/>
        <v>0</v>
      </c>
      <c r="AL634" s="7">
        <f t="shared" si="356"/>
        <v>0</v>
      </c>
      <c r="AM634" s="2">
        <f t="shared" si="357"/>
        <v>0.11231884057971014</v>
      </c>
      <c r="AN634" s="2">
        <f t="shared" si="358"/>
        <v>0</v>
      </c>
      <c r="AO634" s="2">
        <f t="shared" si="359"/>
        <v>0</v>
      </c>
      <c r="AP634" s="2">
        <f t="shared" si="360"/>
        <v>0</v>
      </c>
      <c r="AR634" t="str">
        <f t="shared" si="347"/>
        <v>Ohio</v>
      </c>
      <c r="AS634" t="s">
        <v>301</v>
      </c>
      <c r="AT634">
        <v>6</v>
      </c>
      <c r="AV634" s="91">
        <v>18</v>
      </c>
      <c r="AW634" s="93">
        <v>115</v>
      </c>
      <c r="AX634" s="99">
        <f t="shared" si="361"/>
        <v>18115</v>
      </c>
      <c r="AZ634" s="7" t="s">
        <v>3053</v>
      </c>
      <c r="BA634" t="s">
        <v>3290</v>
      </c>
    </row>
    <row r="635" spans="1:53" hidden="1" outlineLevel="1">
      <c r="A635" t="s">
        <v>1445</v>
      </c>
      <c r="B635" t="s">
        <v>301</v>
      </c>
      <c r="C635" s="1">
        <f t="shared" si="348"/>
        <v>2494</v>
      </c>
      <c r="D635" s="7">
        <f>IF(P635&gt;0,RANK(P635,(P635:R635,S635:AG635)),0)</f>
        <v>0</v>
      </c>
      <c r="E635" s="7">
        <f>IF(Q635&gt;0,RANK(Q635,(P635:R635,S635:AG635)),0)</f>
        <v>4</v>
      </c>
      <c r="F635" s="7">
        <f>IF(R635&gt;0,RANK(R635,(P635:R635,S635:AG635)),0)</f>
        <v>1</v>
      </c>
      <c r="G635" s="7">
        <f>IF(S635&gt;0,RANK(S635,(P635:R635,S635:AG635)),0)</f>
        <v>2</v>
      </c>
      <c r="H635" s="48">
        <f t="shared" si="349"/>
        <v>967</v>
      </c>
      <c r="I635" s="163">
        <f t="shared" si="362"/>
        <v>0.38773055332798717</v>
      </c>
      <c r="J635" s="2"/>
      <c r="K635" s="2">
        <f t="shared" si="350"/>
        <v>0</v>
      </c>
      <c r="L635" s="2">
        <f t="shared" si="351"/>
        <v>8.2197273456295114E-2</v>
      </c>
      <c r="M635" s="2">
        <f t="shared" si="352"/>
        <v>0.58059342421812354</v>
      </c>
      <c r="N635" s="2">
        <f t="shared" si="345"/>
        <v>0.19286287089013632</v>
      </c>
      <c r="O635" s="2">
        <f t="shared" si="346"/>
        <v>0.14434643143544501</v>
      </c>
      <c r="Q635" s="1">
        <v>205</v>
      </c>
      <c r="R635" s="1">
        <v>1448</v>
      </c>
      <c r="S635" s="1">
        <v>481</v>
      </c>
      <c r="T635" s="1">
        <v>360</v>
      </c>
      <c r="AI635" s="7">
        <f t="shared" si="353"/>
        <v>3</v>
      </c>
      <c r="AJ635" s="7">
        <f t="shared" si="354"/>
        <v>0</v>
      </c>
      <c r="AK635" s="7">
        <f t="shared" si="355"/>
        <v>0</v>
      </c>
      <c r="AL635" s="7">
        <f t="shared" si="356"/>
        <v>0</v>
      </c>
      <c r="AM635" s="2">
        <f t="shared" si="357"/>
        <v>0.14434643143544507</v>
      </c>
      <c r="AN635" s="2">
        <f t="shared" si="358"/>
        <v>0</v>
      </c>
      <c r="AO635" s="2">
        <f t="shared" si="359"/>
        <v>0</v>
      </c>
      <c r="AP635" s="2">
        <f t="shared" si="360"/>
        <v>0</v>
      </c>
      <c r="AR635" t="str">
        <f t="shared" si="347"/>
        <v>Orange</v>
      </c>
      <c r="AS635" t="s">
        <v>301</v>
      </c>
      <c r="AT635">
        <v>9</v>
      </c>
      <c r="AV635" s="91">
        <v>18</v>
      </c>
      <c r="AW635" s="93">
        <v>117</v>
      </c>
      <c r="AX635" s="99">
        <f t="shared" si="361"/>
        <v>18117</v>
      </c>
      <c r="AZ635" s="7" t="s">
        <v>3053</v>
      </c>
      <c r="BA635" t="s">
        <v>3290</v>
      </c>
    </row>
    <row r="636" spans="1:53" hidden="1" outlineLevel="1">
      <c r="A636" t="s">
        <v>2751</v>
      </c>
      <c r="B636" t="s">
        <v>301</v>
      </c>
      <c r="C636" s="1">
        <f t="shared" si="348"/>
        <v>2288</v>
      </c>
      <c r="D636" s="7">
        <f>IF(P636&gt;0,RANK(P636,(P636:R636,S636:AG636)),0)</f>
        <v>0</v>
      </c>
      <c r="E636" s="7">
        <f>IF(Q636&gt;0,RANK(Q636,(P636:R636,S636:AG636)),0)</f>
        <v>4</v>
      </c>
      <c r="F636" s="7">
        <f>IF(R636&gt;0,RANK(R636,(P636:R636,S636:AG636)),0)</f>
        <v>1</v>
      </c>
      <c r="G636" s="7">
        <f>IF(S636&gt;0,RANK(S636,(P636:R636,S636:AG636)),0)</f>
        <v>2</v>
      </c>
      <c r="H636" s="48">
        <f t="shared" si="349"/>
        <v>898</v>
      </c>
      <c r="I636" s="163">
        <f t="shared" si="362"/>
        <v>0.3924825174825175</v>
      </c>
      <c r="J636" s="2"/>
      <c r="K636" s="2">
        <f t="shared" si="350"/>
        <v>0</v>
      </c>
      <c r="L636" s="2">
        <f t="shared" si="351"/>
        <v>8.6538461538461536E-2</v>
      </c>
      <c r="M636" s="2">
        <f t="shared" si="352"/>
        <v>0.58347902097902093</v>
      </c>
      <c r="N636" s="2">
        <f t="shared" si="345"/>
        <v>0.19099650349650349</v>
      </c>
      <c r="O636" s="2">
        <f t="shared" si="346"/>
        <v>0.13898601398601401</v>
      </c>
      <c r="Q636" s="1">
        <v>198</v>
      </c>
      <c r="R636" s="1">
        <v>1335</v>
      </c>
      <c r="S636" s="1">
        <v>437</v>
      </c>
      <c r="T636" s="1">
        <v>318</v>
      </c>
      <c r="AI636" s="7">
        <f t="shared" si="353"/>
        <v>3</v>
      </c>
      <c r="AJ636" s="7">
        <f t="shared" si="354"/>
        <v>0</v>
      </c>
      <c r="AK636" s="7">
        <f t="shared" si="355"/>
        <v>0</v>
      </c>
      <c r="AL636" s="7">
        <f t="shared" si="356"/>
        <v>0</v>
      </c>
      <c r="AM636" s="2">
        <f t="shared" si="357"/>
        <v>0.13898601398601398</v>
      </c>
      <c r="AN636" s="2">
        <f t="shared" si="358"/>
        <v>0</v>
      </c>
      <c r="AO636" s="2">
        <f t="shared" si="359"/>
        <v>0</v>
      </c>
      <c r="AP636" s="2">
        <f t="shared" si="360"/>
        <v>0</v>
      </c>
      <c r="AR636" t="str">
        <f t="shared" si="347"/>
        <v>Owen</v>
      </c>
      <c r="AS636" t="s">
        <v>301</v>
      </c>
      <c r="AT636">
        <v>8</v>
      </c>
      <c r="AV636" s="91">
        <v>18</v>
      </c>
      <c r="AW636" s="93">
        <v>119</v>
      </c>
      <c r="AX636" s="99">
        <f t="shared" si="361"/>
        <v>18119</v>
      </c>
      <c r="AZ636" s="7" t="s">
        <v>3053</v>
      </c>
      <c r="BA636" t="s">
        <v>3290</v>
      </c>
    </row>
    <row r="637" spans="1:53" hidden="1" outlineLevel="1">
      <c r="A637" t="s">
        <v>2792</v>
      </c>
      <c r="B637" t="s">
        <v>301</v>
      </c>
      <c r="C637" s="1">
        <f t="shared" si="348"/>
        <v>2523</v>
      </c>
      <c r="D637" s="7">
        <f>IF(P637&gt;0,RANK(P637,(P637:R637,S637:AG637)),0)</f>
        <v>0</v>
      </c>
      <c r="E637" s="7">
        <f>IF(Q637&gt;0,RANK(Q637,(P637:R637,S637:AG637)),0)</f>
        <v>4</v>
      </c>
      <c r="F637" s="7">
        <f>IF(R637&gt;0,RANK(R637,(P637:R637,S637:AG637)),0)</f>
        <v>1</v>
      </c>
      <c r="G637" s="7">
        <f>IF(S637&gt;0,RANK(S637,(P637:R637,S637:AG637)),0)</f>
        <v>2</v>
      </c>
      <c r="H637" s="48">
        <f t="shared" si="349"/>
        <v>1177</v>
      </c>
      <c r="I637" s="163">
        <f t="shared" si="362"/>
        <v>0.46650812524772095</v>
      </c>
      <c r="J637" s="2"/>
      <c r="K637" s="2">
        <f t="shared" si="350"/>
        <v>0</v>
      </c>
      <c r="L637" s="2">
        <f t="shared" si="351"/>
        <v>8.5612366230677764E-2</v>
      </c>
      <c r="M637" s="2">
        <f t="shared" si="352"/>
        <v>0.61672611969877134</v>
      </c>
      <c r="N637" s="2">
        <f t="shared" si="345"/>
        <v>0.15021799445105033</v>
      </c>
      <c r="O637" s="2">
        <f t="shared" si="346"/>
        <v>0.14744351961950053</v>
      </c>
      <c r="Q637" s="1">
        <v>216</v>
      </c>
      <c r="R637" s="1">
        <v>1556</v>
      </c>
      <c r="S637" s="1">
        <v>379</v>
      </c>
      <c r="T637" s="1">
        <v>372</v>
      </c>
      <c r="AI637" s="7">
        <f t="shared" si="353"/>
        <v>3</v>
      </c>
      <c r="AJ637" s="7">
        <f t="shared" si="354"/>
        <v>0</v>
      </c>
      <c r="AK637" s="7">
        <f t="shared" si="355"/>
        <v>0</v>
      </c>
      <c r="AL637" s="7">
        <f t="shared" si="356"/>
        <v>0</v>
      </c>
      <c r="AM637" s="2">
        <f t="shared" si="357"/>
        <v>0.14744351961950058</v>
      </c>
      <c r="AN637" s="2">
        <f t="shared" si="358"/>
        <v>0</v>
      </c>
      <c r="AO637" s="2">
        <f t="shared" si="359"/>
        <v>0</v>
      </c>
      <c r="AP637" s="2">
        <f t="shared" si="360"/>
        <v>0</v>
      </c>
      <c r="AR637" t="str">
        <f t="shared" si="347"/>
        <v>Parke</v>
      </c>
      <c r="AS637" t="s">
        <v>301</v>
      </c>
      <c r="AT637">
        <v>8</v>
      </c>
      <c r="AV637" s="91">
        <v>18</v>
      </c>
      <c r="AW637" s="93">
        <v>121</v>
      </c>
      <c r="AX637" s="99">
        <f t="shared" si="361"/>
        <v>18121</v>
      </c>
      <c r="AZ637" s="7" t="s">
        <v>3053</v>
      </c>
      <c r="BA637" t="s">
        <v>3290</v>
      </c>
    </row>
    <row r="638" spans="1:53" hidden="1" outlineLevel="1">
      <c r="A638" t="s">
        <v>155</v>
      </c>
      <c r="B638" t="s">
        <v>301</v>
      </c>
      <c r="C638" s="1">
        <f t="shared" si="348"/>
        <v>837</v>
      </c>
      <c r="D638" s="7">
        <f>IF(P638&gt;0,RANK(P638,(P638:R638,S638:AG638)),0)</f>
        <v>0</v>
      </c>
      <c r="E638" s="7">
        <f>IF(Q638&gt;0,RANK(Q638,(P638:R638,S638:AG638)),0)</f>
        <v>4</v>
      </c>
      <c r="F638" s="7">
        <f>IF(R638&gt;0,RANK(R638,(P638:R638,S638:AG638)),0)</f>
        <v>1</v>
      </c>
      <c r="G638" s="7">
        <f>IF(S638&gt;0,RANK(S638,(P638:R638,S638:AG638)),0)</f>
        <v>2</v>
      </c>
      <c r="H638" s="48">
        <f t="shared" si="349"/>
        <v>437</v>
      </c>
      <c r="I638" s="163">
        <f t="shared" si="362"/>
        <v>0.52210274790919953</v>
      </c>
      <c r="J638" s="2"/>
      <c r="K638" s="2">
        <f t="shared" si="350"/>
        <v>0</v>
      </c>
      <c r="L638" s="2">
        <f t="shared" si="351"/>
        <v>6.3321385902031069E-2</v>
      </c>
      <c r="M638" s="2">
        <f t="shared" si="352"/>
        <v>0.66069295101553172</v>
      </c>
      <c r="N638" s="2">
        <f t="shared" si="345"/>
        <v>0.13859020310633213</v>
      </c>
      <c r="O638" s="2">
        <f t="shared" si="346"/>
        <v>0.13739545997610508</v>
      </c>
      <c r="Q638" s="1">
        <v>53</v>
      </c>
      <c r="R638" s="1">
        <v>553</v>
      </c>
      <c r="S638" s="1">
        <v>116</v>
      </c>
      <c r="T638" s="1">
        <v>115</v>
      </c>
      <c r="AI638" s="7">
        <f t="shared" si="353"/>
        <v>3</v>
      </c>
      <c r="AJ638" s="7">
        <f t="shared" si="354"/>
        <v>0</v>
      </c>
      <c r="AK638" s="7">
        <f t="shared" si="355"/>
        <v>0</v>
      </c>
      <c r="AL638" s="7">
        <f t="shared" si="356"/>
        <v>0</v>
      </c>
      <c r="AM638" s="2">
        <f t="shared" si="357"/>
        <v>0.13739545997610514</v>
      </c>
      <c r="AN638" s="2">
        <f t="shared" si="358"/>
        <v>0</v>
      </c>
      <c r="AO638" s="2">
        <f t="shared" si="359"/>
        <v>0</v>
      </c>
      <c r="AP638" s="2">
        <f t="shared" si="360"/>
        <v>0</v>
      </c>
      <c r="AR638" t="str">
        <f t="shared" si="347"/>
        <v>Perry</v>
      </c>
      <c r="AS638" t="s">
        <v>301</v>
      </c>
      <c r="AT638">
        <v>8</v>
      </c>
      <c r="AV638" s="91">
        <v>18</v>
      </c>
      <c r="AW638" s="93">
        <v>123</v>
      </c>
      <c r="AX638" s="99">
        <f t="shared" si="361"/>
        <v>18123</v>
      </c>
      <c r="AZ638" s="7" t="s">
        <v>3053</v>
      </c>
      <c r="BA638" t="s">
        <v>3290</v>
      </c>
    </row>
    <row r="639" spans="1:53" hidden="1" outlineLevel="1">
      <c r="A639" t="s">
        <v>1768</v>
      </c>
      <c r="B639" t="s">
        <v>301</v>
      </c>
      <c r="C639" s="1">
        <f t="shared" si="348"/>
        <v>1052</v>
      </c>
      <c r="D639" s="7">
        <f>IF(P639&gt;0,RANK(P639,(P639:R639,S639:AG639)),0)</f>
        <v>0</v>
      </c>
      <c r="E639" s="7">
        <f>IF(Q639&gt;0,RANK(Q639,(P639:R639,S639:AG639)),0)</f>
        <v>4</v>
      </c>
      <c r="F639" s="7">
        <f>IF(R639&gt;0,RANK(R639,(P639:R639,S639:AG639)),0)</f>
        <v>1</v>
      </c>
      <c r="G639" s="7">
        <f>IF(S639&gt;0,RANK(S639,(P639:R639,S639:AG639)),0)</f>
        <v>3</v>
      </c>
      <c r="H639" s="48">
        <f t="shared" si="349"/>
        <v>495</v>
      </c>
      <c r="I639" s="163">
        <f t="shared" si="362"/>
        <v>0.47053231939163498</v>
      </c>
      <c r="J639" s="2"/>
      <c r="K639" s="2">
        <f t="shared" si="350"/>
        <v>0</v>
      </c>
      <c r="L639" s="2">
        <f t="shared" si="351"/>
        <v>9.5057034220532313E-2</v>
      </c>
      <c r="M639" s="2">
        <f t="shared" si="352"/>
        <v>0.61977186311787069</v>
      </c>
      <c r="N639" s="2">
        <f t="shared" si="345"/>
        <v>0.13593155893536121</v>
      </c>
      <c r="O639" s="2">
        <f t="shared" si="346"/>
        <v>0.14923954372623574</v>
      </c>
      <c r="Q639" s="1">
        <v>100</v>
      </c>
      <c r="R639" s="1">
        <v>652</v>
      </c>
      <c r="S639" s="1">
        <v>143</v>
      </c>
      <c r="T639" s="1">
        <v>157</v>
      </c>
      <c r="AI639" s="7">
        <f t="shared" si="353"/>
        <v>2</v>
      </c>
      <c r="AJ639" s="7">
        <f t="shared" si="354"/>
        <v>0</v>
      </c>
      <c r="AK639" s="7">
        <f t="shared" si="355"/>
        <v>0</v>
      </c>
      <c r="AL639" s="7">
        <f t="shared" si="356"/>
        <v>0</v>
      </c>
      <c r="AM639" s="2">
        <f t="shared" si="357"/>
        <v>0.14923954372623574</v>
      </c>
      <c r="AN639" s="2">
        <f t="shared" si="358"/>
        <v>0</v>
      </c>
      <c r="AO639" s="2">
        <f t="shared" si="359"/>
        <v>0</v>
      </c>
      <c r="AP639" s="2">
        <f t="shared" si="360"/>
        <v>0</v>
      </c>
      <c r="AR639" t="str">
        <f t="shared" si="347"/>
        <v>Pike</v>
      </c>
      <c r="AS639" t="s">
        <v>301</v>
      </c>
      <c r="AT639">
        <v>8</v>
      </c>
      <c r="AV639" s="91">
        <v>18</v>
      </c>
      <c r="AW639" s="93">
        <v>125</v>
      </c>
      <c r="AX639" s="99">
        <f t="shared" si="361"/>
        <v>18125</v>
      </c>
      <c r="AZ639" s="7" t="s">
        <v>3053</v>
      </c>
      <c r="BA639" t="s">
        <v>3290</v>
      </c>
    </row>
    <row r="640" spans="1:53" hidden="1" outlineLevel="1">
      <c r="A640" t="s">
        <v>2181</v>
      </c>
      <c r="B640" t="s">
        <v>301</v>
      </c>
      <c r="C640" s="1">
        <f t="shared" si="348"/>
        <v>14615</v>
      </c>
      <c r="D640" s="7">
        <f>IF(P640&gt;0,RANK(P640,(P640:R640,S640:AG640)),0)</f>
        <v>0</v>
      </c>
      <c r="E640" s="7">
        <f>IF(Q640&gt;0,RANK(Q640,(P640:R640,S640:AG640)),0)</f>
        <v>4</v>
      </c>
      <c r="F640" s="7">
        <f>IF(R640&gt;0,RANK(R640,(P640:R640,S640:AG640)),0)</f>
        <v>1</v>
      </c>
      <c r="G640" s="7">
        <f>IF(S640&gt;0,RANK(S640,(P640:R640,S640:AG640)),0)</f>
        <v>2</v>
      </c>
      <c r="H640" s="48">
        <f t="shared" si="349"/>
        <v>6080</v>
      </c>
      <c r="I640" s="163">
        <f t="shared" si="362"/>
        <v>0.41601094765651725</v>
      </c>
      <c r="J640" s="2"/>
      <c r="K640" s="2">
        <f t="shared" si="350"/>
        <v>0</v>
      </c>
      <c r="L640" s="2">
        <f t="shared" si="351"/>
        <v>5.0290797126240162E-2</v>
      </c>
      <c r="M640" s="2">
        <f t="shared" si="352"/>
        <v>0.63564830653438253</v>
      </c>
      <c r="N640" s="2">
        <f t="shared" si="345"/>
        <v>0.2196373588778652</v>
      </c>
      <c r="O640" s="2">
        <f t="shared" si="346"/>
        <v>9.442353746151208E-2</v>
      </c>
      <c r="Q640" s="1">
        <v>735</v>
      </c>
      <c r="R640" s="1">
        <v>9290</v>
      </c>
      <c r="S640" s="1">
        <v>3210</v>
      </c>
      <c r="T640" s="1">
        <v>1380</v>
      </c>
      <c r="AI640" s="7">
        <f t="shared" si="353"/>
        <v>3</v>
      </c>
      <c r="AJ640" s="7">
        <f t="shared" si="354"/>
        <v>0</v>
      </c>
      <c r="AK640" s="7">
        <f t="shared" si="355"/>
        <v>0</v>
      </c>
      <c r="AL640" s="7">
        <f t="shared" si="356"/>
        <v>0</v>
      </c>
      <c r="AM640" s="2">
        <f t="shared" si="357"/>
        <v>9.442353746151215E-2</v>
      </c>
      <c r="AN640" s="2">
        <f t="shared" si="358"/>
        <v>0</v>
      </c>
      <c r="AO640" s="2">
        <f t="shared" si="359"/>
        <v>0</v>
      </c>
      <c r="AP640" s="2">
        <f t="shared" si="360"/>
        <v>0</v>
      </c>
      <c r="AR640" t="str">
        <f t="shared" si="347"/>
        <v>Porter</v>
      </c>
      <c r="AS640" t="s">
        <v>301</v>
      </c>
      <c r="AT640">
        <v>1</v>
      </c>
      <c r="AV640" s="91">
        <v>18</v>
      </c>
      <c r="AW640" s="93">
        <v>127</v>
      </c>
      <c r="AX640" s="99">
        <f t="shared" si="361"/>
        <v>18127</v>
      </c>
      <c r="AZ640" s="7" t="s">
        <v>3053</v>
      </c>
      <c r="BA640" t="s">
        <v>3290</v>
      </c>
    </row>
    <row r="641" spans="1:53" hidden="1" outlineLevel="1">
      <c r="A641" t="s">
        <v>2992</v>
      </c>
      <c r="B641" t="s">
        <v>301</v>
      </c>
      <c r="C641" s="1">
        <f t="shared" ref="C641:C669" si="363">SUM(P641:AG641)</f>
        <v>2269</v>
      </c>
      <c r="D641" s="7">
        <f>IF(P641&gt;0,RANK(P641,(P641:R641,S641:AG641)),0)</f>
        <v>0</v>
      </c>
      <c r="E641" s="7">
        <f>IF(Q641&gt;0,RANK(Q641,(P641:R641,S641:AG641)),0)</f>
        <v>4</v>
      </c>
      <c r="F641" s="7">
        <f>IF(R641&gt;0,RANK(R641,(P641:R641,S641:AG641)),0)</f>
        <v>1</v>
      </c>
      <c r="G641" s="7">
        <f>IF(S641&gt;0,RANK(S641,(P641:R641,S641:AG641)),0)</f>
        <v>2</v>
      </c>
      <c r="H641" s="48">
        <f t="shared" ref="H641:H669" si="364">MAX(P641:Y641)-LARGE(P641:Y641,2)</f>
        <v>1047</v>
      </c>
      <c r="I641" s="163">
        <f t="shared" si="362"/>
        <v>0.46143675628029968</v>
      </c>
      <c r="J641" s="2"/>
      <c r="K641" s="2">
        <f t="shared" ref="K641:K669" si="365">IF($C641=0,"-",P641/$C641)</f>
        <v>0</v>
      </c>
      <c r="L641" s="2">
        <f t="shared" ref="L641:L669" si="366">IF($C641=0,"-",Q641/$C641)</f>
        <v>7.0515645658880563E-2</v>
      </c>
      <c r="M641" s="2">
        <f t="shared" ref="M641:M669" si="367">IF($C641=0,"-",R641/$C641)</f>
        <v>0.62097840458351694</v>
      </c>
      <c r="N641" s="2">
        <f t="shared" si="345"/>
        <v>0.15954164830321726</v>
      </c>
      <c r="O641" s="2">
        <f t="shared" si="346"/>
        <v>0.14896430145438522</v>
      </c>
      <c r="Q641" s="1">
        <v>160</v>
      </c>
      <c r="R641" s="1">
        <v>1409</v>
      </c>
      <c r="S641" s="1">
        <v>362</v>
      </c>
      <c r="T641" s="1">
        <v>338</v>
      </c>
      <c r="AI641" s="7">
        <f t="shared" ref="AI641:AI669" si="368">IF(T641&gt;0,RANK(T641,(P641:Z641)),0)</f>
        <v>3</v>
      </c>
      <c r="AJ641" s="7">
        <f t="shared" ref="AJ641:AJ669" si="369">IF(U641&gt;0,RANK(U641,(P641:Z641)),0)</f>
        <v>0</v>
      </c>
      <c r="AK641" s="7">
        <f t="shared" ref="AK641:AK669" si="370">IF(V641&gt;0,RANK(V641,(P641:Z641)),0)</f>
        <v>0</v>
      </c>
      <c r="AL641" s="7">
        <f t="shared" ref="AL641:AL669" si="371">IF(W641&gt;0,RANK(W641,(P641:Z641)),0)</f>
        <v>0</v>
      </c>
      <c r="AM641" s="2">
        <f t="shared" ref="AM641:AM669" si="372">IF($C641=0,"-",T641/$C641)</f>
        <v>0.14896430145438519</v>
      </c>
      <c r="AN641" s="2">
        <f t="shared" ref="AN641:AN669" si="373">IF($C641=0,"-",U641/$C641)</f>
        <v>0</v>
      </c>
      <c r="AO641" s="2">
        <f t="shared" ref="AO641:AO669" si="374">IF($C641=0,"-",V641/$C641)</f>
        <v>0</v>
      </c>
      <c r="AP641" s="2">
        <f t="shared" ref="AP641:AP669" si="375">IF($C641=0,"-",W641/$C641)</f>
        <v>0</v>
      </c>
      <c r="AR641" t="str">
        <f t="shared" si="347"/>
        <v>Posey</v>
      </c>
      <c r="AS641" t="s">
        <v>301</v>
      </c>
      <c r="AT641">
        <v>8</v>
      </c>
      <c r="AV641" s="91">
        <v>18</v>
      </c>
      <c r="AW641" s="93">
        <v>129</v>
      </c>
      <c r="AX641" s="99">
        <f t="shared" ref="AX641:AX668" si="376">AV641*1000+AW641</f>
        <v>18129</v>
      </c>
      <c r="AZ641" s="7" t="s">
        <v>3053</v>
      </c>
      <c r="BA641" t="s">
        <v>3290</v>
      </c>
    </row>
    <row r="642" spans="1:53" hidden="1" outlineLevel="1">
      <c r="A642" t="s">
        <v>100</v>
      </c>
      <c r="B642" t="s">
        <v>301</v>
      </c>
      <c r="C642" s="1">
        <f t="shared" si="363"/>
        <v>1879</v>
      </c>
      <c r="D642" s="7">
        <f>IF(P642&gt;0,RANK(P642,(P642:R642,S642:AG642)),0)</f>
        <v>0</v>
      </c>
      <c r="E642" s="7">
        <f>IF(Q642&gt;0,RANK(Q642,(P642:R642,S642:AG642)),0)</f>
        <v>4</v>
      </c>
      <c r="F642" s="7">
        <f>IF(R642&gt;0,RANK(R642,(P642:R642,S642:AG642)),0)</f>
        <v>1</v>
      </c>
      <c r="G642" s="7">
        <f>IF(S642&gt;0,RANK(S642,(P642:R642,S642:AG642)),0)</f>
        <v>3</v>
      </c>
      <c r="H642" s="48">
        <f t="shared" si="364"/>
        <v>764</v>
      </c>
      <c r="I642" s="163">
        <f t="shared" si="362"/>
        <v>0.40659925492283128</v>
      </c>
      <c r="J642" s="2"/>
      <c r="K642" s="2">
        <f t="shared" si="365"/>
        <v>0</v>
      </c>
      <c r="L642" s="2">
        <f t="shared" si="366"/>
        <v>6.6524747205960619E-2</v>
      </c>
      <c r="M642" s="2">
        <f t="shared" si="367"/>
        <v>0.5891431612559872</v>
      </c>
      <c r="N642" s="2">
        <f t="shared" ref="N642:N669" si="377">IF($C642=0,"-",S642/$C642)</f>
        <v>0.16178818520489621</v>
      </c>
      <c r="O642" s="2">
        <f t="shared" ref="O642:O669" si="378">IF(C642=0,"-",(1-K642-L642-M642-N642))</f>
        <v>0.18254390633315601</v>
      </c>
      <c r="Q642" s="1">
        <v>125</v>
      </c>
      <c r="R642" s="1">
        <v>1107</v>
      </c>
      <c r="S642" s="1">
        <v>304</v>
      </c>
      <c r="T642" s="1">
        <v>343</v>
      </c>
      <c r="AI642" s="7">
        <f t="shared" si="368"/>
        <v>2</v>
      </c>
      <c r="AJ642" s="7">
        <f t="shared" si="369"/>
        <v>0</v>
      </c>
      <c r="AK642" s="7">
        <f t="shared" si="370"/>
        <v>0</v>
      </c>
      <c r="AL642" s="7">
        <f t="shared" si="371"/>
        <v>0</v>
      </c>
      <c r="AM642" s="2">
        <f t="shared" si="372"/>
        <v>0.18254390633315593</v>
      </c>
      <c r="AN642" s="2">
        <f t="shared" si="373"/>
        <v>0</v>
      </c>
      <c r="AO642" s="2">
        <f t="shared" si="374"/>
        <v>0</v>
      </c>
      <c r="AP642" s="2">
        <f t="shared" si="375"/>
        <v>0</v>
      </c>
      <c r="AR642" t="str">
        <f t="shared" si="347"/>
        <v>Pulaski</v>
      </c>
      <c r="AS642" t="s">
        <v>301</v>
      </c>
      <c r="AT642">
        <v>2</v>
      </c>
      <c r="AV642" s="91">
        <v>18</v>
      </c>
      <c r="AW642" s="93">
        <v>131</v>
      </c>
      <c r="AX642" s="99">
        <f t="shared" si="376"/>
        <v>18131</v>
      </c>
      <c r="AZ642" s="7" t="s">
        <v>3053</v>
      </c>
      <c r="BA642" t="s">
        <v>3290</v>
      </c>
    </row>
    <row r="643" spans="1:53" hidden="1" outlineLevel="1">
      <c r="A643" t="s">
        <v>617</v>
      </c>
      <c r="B643" t="s">
        <v>301</v>
      </c>
      <c r="C643" s="1">
        <f t="shared" si="363"/>
        <v>4636</v>
      </c>
      <c r="D643" s="7">
        <f>IF(P643&gt;0,RANK(P643,(P643:R643,S643:AG643)),0)</f>
        <v>0</v>
      </c>
      <c r="E643" s="7">
        <f>IF(Q643&gt;0,RANK(Q643,(P643:R643,S643:AG643)),0)</f>
        <v>4</v>
      </c>
      <c r="F643" s="7">
        <f>IF(R643&gt;0,RANK(R643,(P643:R643,S643:AG643)),0)</f>
        <v>1</v>
      </c>
      <c r="G643" s="7">
        <f>IF(S643&gt;0,RANK(S643,(P643:R643,S643:AG643)),0)</f>
        <v>2</v>
      </c>
      <c r="H643" s="48">
        <f t="shared" si="364"/>
        <v>2063</v>
      </c>
      <c r="I643" s="163">
        <f t="shared" si="362"/>
        <v>0.44499568593615185</v>
      </c>
      <c r="J643" s="2"/>
      <c r="K643" s="2">
        <f t="shared" si="365"/>
        <v>0</v>
      </c>
      <c r="L643" s="2">
        <f t="shared" si="366"/>
        <v>7.5064710957722172E-2</v>
      </c>
      <c r="M643" s="2">
        <f t="shared" si="367"/>
        <v>0.61583261432269198</v>
      </c>
      <c r="N643" s="2">
        <f t="shared" si="377"/>
        <v>0.17083692838654013</v>
      </c>
      <c r="O643" s="2">
        <f t="shared" si="378"/>
        <v>0.13826574633304572</v>
      </c>
      <c r="Q643" s="1">
        <v>348</v>
      </c>
      <c r="R643" s="1">
        <v>2855</v>
      </c>
      <c r="S643" s="1">
        <v>792</v>
      </c>
      <c r="T643" s="1">
        <v>641</v>
      </c>
      <c r="AI643" s="7">
        <f t="shared" si="368"/>
        <v>3</v>
      </c>
      <c r="AJ643" s="7">
        <f t="shared" si="369"/>
        <v>0</v>
      </c>
      <c r="AK643" s="7">
        <f t="shared" si="370"/>
        <v>0</v>
      </c>
      <c r="AL643" s="7">
        <f t="shared" si="371"/>
        <v>0</v>
      </c>
      <c r="AM643" s="2">
        <f t="shared" si="372"/>
        <v>0.13826574633304572</v>
      </c>
      <c r="AN643" s="2">
        <f t="shared" si="373"/>
        <v>0</v>
      </c>
      <c r="AO643" s="2">
        <f t="shared" si="374"/>
        <v>0</v>
      </c>
      <c r="AP643" s="2">
        <f t="shared" si="375"/>
        <v>0</v>
      </c>
      <c r="AR643" t="str">
        <f t="shared" si="347"/>
        <v>Putnam</v>
      </c>
      <c r="AS643" t="s">
        <v>301</v>
      </c>
      <c r="AT643">
        <v>4</v>
      </c>
      <c r="AV643" s="91">
        <v>18</v>
      </c>
      <c r="AW643" s="93">
        <v>133</v>
      </c>
      <c r="AX643" s="99">
        <f t="shared" si="376"/>
        <v>18133</v>
      </c>
      <c r="AZ643" s="7" t="s">
        <v>3053</v>
      </c>
      <c r="BA643" t="s">
        <v>3290</v>
      </c>
    </row>
    <row r="644" spans="1:53" hidden="1" outlineLevel="1">
      <c r="A644" t="s">
        <v>995</v>
      </c>
      <c r="B644" t="s">
        <v>301</v>
      </c>
      <c r="C644" s="1">
        <f t="shared" si="363"/>
        <v>4147</v>
      </c>
      <c r="D644" s="7">
        <f>IF(P644&gt;0,RANK(P644,(P644:R644,S644:AG644)),0)</f>
        <v>0</v>
      </c>
      <c r="E644" s="7">
        <f>IF(Q644&gt;0,RANK(Q644,(P644:R644,S644:AG644)),0)</f>
        <v>4</v>
      </c>
      <c r="F644" s="7">
        <f>IF(R644&gt;0,RANK(R644,(P644:R644,S644:AG644)),0)</f>
        <v>1</v>
      </c>
      <c r="G644" s="7">
        <f>IF(S644&gt;0,RANK(S644,(P644:R644,S644:AG644)),0)</f>
        <v>3</v>
      </c>
      <c r="H644" s="48">
        <f t="shared" si="364"/>
        <v>1816</v>
      </c>
      <c r="I644" s="163">
        <f t="shared" si="362"/>
        <v>0.43790692066554138</v>
      </c>
      <c r="J644" s="2"/>
      <c r="K644" s="2">
        <f t="shared" si="365"/>
        <v>0</v>
      </c>
      <c r="L644" s="2">
        <f t="shared" si="366"/>
        <v>7.5717386062213649E-2</v>
      </c>
      <c r="M644" s="2">
        <f t="shared" si="367"/>
        <v>0.60308656860380994</v>
      </c>
      <c r="N644" s="2">
        <f t="shared" si="377"/>
        <v>0.15601639739570775</v>
      </c>
      <c r="O644" s="2">
        <f t="shared" si="378"/>
        <v>0.16517964793826864</v>
      </c>
      <c r="Q644" s="1">
        <v>314</v>
      </c>
      <c r="R644" s="1">
        <v>2501</v>
      </c>
      <c r="S644" s="1">
        <v>647</v>
      </c>
      <c r="T644" s="1">
        <v>685</v>
      </c>
      <c r="AI644" s="7">
        <f t="shared" si="368"/>
        <v>2</v>
      </c>
      <c r="AJ644" s="7">
        <f t="shared" si="369"/>
        <v>0</v>
      </c>
      <c r="AK644" s="7">
        <f t="shared" si="370"/>
        <v>0</v>
      </c>
      <c r="AL644" s="7">
        <f t="shared" si="371"/>
        <v>0</v>
      </c>
      <c r="AM644" s="2">
        <f t="shared" si="372"/>
        <v>0.16517964793826861</v>
      </c>
      <c r="AN644" s="2">
        <f t="shared" si="373"/>
        <v>0</v>
      </c>
      <c r="AO644" s="2">
        <f t="shared" si="374"/>
        <v>0</v>
      </c>
      <c r="AP644" s="2">
        <f t="shared" si="375"/>
        <v>0</v>
      </c>
      <c r="AR644" t="str">
        <f t="shared" si="347"/>
        <v>Randolph</v>
      </c>
      <c r="AS644" t="s">
        <v>301</v>
      </c>
      <c r="AT644">
        <v>6</v>
      </c>
      <c r="AV644" s="91">
        <v>18</v>
      </c>
      <c r="AW644" s="93">
        <v>135</v>
      </c>
      <c r="AX644" s="99">
        <f t="shared" si="376"/>
        <v>18135</v>
      </c>
      <c r="AZ644" s="7" t="s">
        <v>3053</v>
      </c>
      <c r="BA644" t="s">
        <v>3290</v>
      </c>
    </row>
    <row r="645" spans="1:53" hidden="1" outlineLevel="1">
      <c r="A645" t="s">
        <v>2910</v>
      </c>
      <c r="B645" t="s">
        <v>301</v>
      </c>
      <c r="C645" s="1">
        <f t="shared" si="363"/>
        <v>3332</v>
      </c>
      <c r="D645" s="7">
        <f>IF(P645&gt;0,RANK(P645,(P645:R645,S645:AG645)),0)</f>
        <v>0</v>
      </c>
      <c r="E645" s="7">
        <f>IF(Q645&gt;0,RANK(Q645,(P645:R645,S645:AG645)),0)</f>
        <v>4</v>
      </c>
      <c r="F645" s="7">
        <f>IF(R645&gt;0,RANK(R645,(P645:R645,S645:AG645)),0)</f>
        <v>1</v>
      </c>
      <c r="G645" s="7">
        <f>IF(S645&gt;0,RANK(S645,(P645:R645,S645:AG645)),0)</f>
        <v>2</v>
      </c>
      <c r="H645" s="48">
        <f t="shared" si="364"/>
        <v>1621</v>
      </c>
      <c r="I645" s="163">
        <f t="shared" si="362"/>
        <v>0.48649459783913568</v>
      </c>
      <c r="J645" s="2"/>
      <c r="K645" s="2">
        <f t="shared" si="365"/>
        <v>0</v>
      </c>
      <c r="L645" s="2">
        <f t="shared" si="366"/>
        <v>8.1632653061224483E-2</v>
      </c>
      <c r="M645" s="2">
        <f t="shared" si="367"/>
        <v>0.63055222088835539</v>
      </c>
      <c r="N645" s="2">
        <f t="shared" si="377"/>
        <v>0.14405762304921968</v>
      </c>
      <c r="O645" s="2">
        <f t="shared" si="378"/>
        <v>0.14375750300120047</v>
      </c>
      <c r="Q645" s="1">
        <v>272</v>
      </c>
      <c r="R645" s="1">
        <v>2101</v>
      </c>
      <c r="S645" s="1">
        <v>480</v>
      </c>
      <c r="T645" s="1">
        <v>479</v>
      </c>
      <c r="AI645" s="7">
        <f t="shared" si="368"/>
        <v>3</v>
      </c>
      <c r="AJ645" s="7">
        <f t="shared" si="369"/>
        <v>0</v>
      </c>
      <c r="AK645" s="7">
        <f t="shared" si="370"/>
        <v>0</v>
      </c>
      <c r="AL645" s="7">
        <f t="shared" si="371"/>
        <v>0</v>
      </c>
      <c r="AM645" s="2">
        <f t="shared" si="372"/>
        <v>0.14375750300120049</v>
      </c>
      <c r="AN645" s="2">
        <f t="shared" si="373"/>
        <v>0</v>
      </c>
      <c r="AO645" s="2">
        <f t="shared" si="374"/>
        <v>0</v>
      </c>
      <c r="AP645" s="2">
        <f t="shared" si="375"/>
        <v>0</v>
      </c>
      <c r="AR645" t="str">
        <f t="shared" si="347"/>
        <v>Ripley</v>
      </c>
      <c r="AS645" t="s">
        <v>301</v>
      </c>
      <c r="AT645">
        <v>6</v>
      </c>
      <c r="AV645" s="91">
        <v>18</v>
      </c>
      <c r="AW645" s="93">
        <v>137</v>
      </c>
      <c r="AX645" s="99">
        <f t="shared" si="376"/>
        <v>18137</v>
      </c>
      <c r="AZ645" s="7" t="s">
        <v>3053</v>
      </c>
      <c r="BA645" t="s">
        <v>3290</v>
      </c>
    </row>
    <row r="646" spans="1:53" hidden="1" outlineLevel="1">
      <c r="A646" t="s">
        <v>2785</v>
      </c>
      <c r="B646" t="s">
        <v>301</v>
      </c>
      <c r="C646" s="1">
        <f t="shared" si="363"/>
        <v>3217</v>
      </c>
      <c r="D646" s="7">
        <f>IF(P646&gt;0,RANK(P646,(P646:R646,S646:AG646)),0)</f>
        <v>0</v>
      </c>
      <c r="E646" s="7">
        <f>IF(Q646&gt;0,RANK(Q646,(P646:R646,S646:AG646)),0)</f>
        <v>4</v>
      </c>
      <c r="F646" s="7">
        <f>IF(R646&gt;0,RANK(R646,(P646:R646,S646:AG646)),0)</f>
        <v>1</v>
      </c>
      <c r="G646" s="7">
        <f>IF(S646&gt;0,RANK(S646,(P646:R646,S646:AG646)),0)</f>
        <v>3</v>
      </c>
      <c r="H646" s="48">
        <f t="shared" si="364"/>
        <v>1438</v>
      </c>
      <c r="I646" s="163">
        <f t="shared" si="362"/>
        <v>0.44700031084861674</v>
      </c>
      <c r="J646" s="2"/>
      <c r="K646" s="2">
        <f t="shared" si="365"/>
        <v>0</v>
      </c>
      <c r="L646" s="2">
        <f t="shared" si="366"/>
        <v>8.2064034815045067E-2</v>
      </c>
      <c r="M646" s="2">
        <f t="shared" si="367"/>
        <v>0.60739819707802301</v>
      </c>
      <c r="N646" s="2">
        <f t="shared" si="377"/>
        <v>0.15013988187752564</v>
      </c>
      <c r="O646" s="2">
        <f t="shared" si="378"/>
        <v>0.16039788622940626</v>
      </c>
      <c r="Q646" s="1">
        <v>264</v>
      </c>
      <c r="R646" s="1">
        <v>1954</v>
      </c>
      <c r="S646" s="1">
        <v>483</v>
      </c>
      <c r="T646" s="1">
        <v>516</v>
      </c>
      <c r="AI646" s="7">
        <f t="shared" si="368"/>
        <v>2</v>
      </c>
      <c r="AJ646" s="7">
        <f t="shared" si="369"/>
        <v>0</v>
      </c>
      <c r="AK646" s="7">
        <f t="shared" si="370"/>
        <v>0</v>
      </c>
      <c r="AL646" s="7">
        <f t="shared" si="371"/>
        <v>0</v>
      </c>
      <c r="AM646" s="2">
        <f t="shared" si="372"/>
        <v>0.16039788622940629</v>
      </c>
      <c r="AN646" s="2">
        <f t="shared" si="373"/>
        <v>0</v>
      </c>
      <c r="AO646" s="2">
        <f t="shared" si="374"/>
        <v>0</v>
      </c>
      <c r="AP646" s="2">
        <f t="shared" si="375"/>
        <v>0</v>
      </c>
      <c r="AR646" t="str">
        <f t="shared" si="347"/>
        <v>Rush</v>
      </c>
      <c r="AS646" t="s">
        <v>301</v>
      </c>
      <c r="AT646">
        <v>6</v>
      </c>
      <c r="AV646" s="91">
        <v>18</v>
      </c>
      <c r="AW646" s="93">
        <v>139</v>
      </c>
      <c r="AX646" s="99">
        <f t="shared" si="376"/>
        <v>18139</v>
      </c>
      <c r="AZ646" s="7" t="s">
        <v>3053</v>
      </c>
      <c r="BA646" t="s">
        <v>3290</v>
      </c>
    </row>
    <row r="647" spans="1:53" hidden="1" outlineLevel="1">
      <c r="A647" t="s">
        <v>1023</v>
      </c>
      <c r="B647" t="s">
        <v>301</v>
      </c>
      <c r="C647" s="1">
        <f t="shared" si="363"/>
        <v>18320</v>
      </c>
      <c r="D647" s="7">
        <f>IF(P647&gt;0,RANK(P647,(P647:R647,S647:AG647)),0)</f>
        <v>0</v>
      </c>
      <c r="E647" s="7">
        <f>IF(Q647&gt;0,RANK(Q647,(P647:R647,S647:AG647)),0)</f>
        <v>4</v>
      </c>
      <c r="F647" s="7">
        <f>IF(R647&gt;0,RANK(R647,(P647:R647,S647:AG647)),0)</f>
        <v>1</v>
      </c>
      <c r="G647" s="7">
        <f>IF(S647&gt;0,RANK(S647,(P647:R647,S647:AG647)),0)</f>
        <v>2</v>
      </c>
      <c r="H647" s="48">
        <f t="shared" si="364"/>
        <v>9902</v>
      </c>
      <c r="I647" s="163">
        <f t="shared" si="362"/>
        <v>0.54050218340611356</v>
      </c>
      <c r="J647" s="2"/>
      <c r="K647" s="2">
        <f t="shared" si="365"/>
        <v>0</v>
      </c>
      <c r="L647" s="2">
        <f t="shared" si="366"/>
        <v>5.2128820960698687E-2</v>
      </c>
      <c r="M647" s="2">
        <f t="shared" si="367"/>
        <v>0.68149563318777295</v>
      </c>
      <c r="N647" s="2">
        <f t="shared" si="377"/>
        <v>0.1409934497816594</v>
      </c>
      <c r="O647" s="2">
        <f t="shared" si="378"/>
        <v>0.12538209606986894</v>
      </c>
      <c r="Q647" s="1">
        <v>955</v>
      </c>
      <c r="R647" s="1">
        <v>12485</v>
      </c>
      <c r="S647" s="1">
        <v>2583</v>
      </c>
      <c r="T647" s="1">
        <v>2297</v>
      </c>
      <c r="AI647" s="7">
        <f t="shared" si="368"/>
        <v>3</v>
      </c>
      <c r="AJ647" s="7">
        <f t="shared" si="369"/>
        <v>0</v>
      </c>
      <c r="AK647" s="7">
        <f t="shared" si="370"/>
        <v>0</v>
      </c>
      <c r="AL647" s="7">
        <f t="shared" si="371"/>
        <v>0</v>
      </c>
      <c r="AM647" s="2">
        <f t="shared" si="372"/>
        <v>0.125382096069869</v>
      </c>
      <c r="AN647" s="2">
        <f t="shared" si="373"/>
        <v>0</v>
      </c>
      <c r="AO647" s="2">
        <f t="shared" si="374"/>
        <v>0</v>
      </c>
      <c r="AP647" s="2">
        <f t="shared" si="375"/>
        <v>0</v>
      </c>
      <c r="AR647" t="str">
        <f t="shared" si="347"/>
        <v>St. Joseph</v>
      </c>
      <c r="AS647" t="s">
        <v>301</v>
      </c>
      <c r="AT647">
        <v>2</v>
      </c>
      <c r="AV647" s="91">
        <v>18</v>
      </c>
      <c r="AW647" s="93">
        <v>141</v>
      </c>
      <c r="AX647" s="99">
        <f t="shared" si="376"/>
        <v>18141</v>
      </c>
      <c r="AZ647" s="7" t="s">
        <v>3053</v>
      </c>
      <c r="BA647" t="s">
        <v>3290</v>
      </c>
    </row>
    <row r="648" spans="1:53" hidden="1" outlineLevel="1">
      <c r="A648" t="s">
        <v>1034</v>
      </c>
      <c r="B648" t="s">
        <v>301</v>
      </c>
      <c r="C648" s="1">
        <f t="shared" si="363"/>
        <v>1124</v>
      </c>
      <c r="D648" s="7">
        <f>IF(P648&gt;0,RANK(P648,(P648:R648,S648:AG648)),0)</f>
        <v>0</v>
      </c>
      <c r="E648" s="7">
        <f>IF(Q648&gt;0,RANK(Q648,(P648:R648,S648:AG648)),0)</f>
        <v>4</v>
      </c>
      <c r="F648" s="7">
        <f>IF(R648&gt;0,RANK(R648,(P648:R648,S648:AG648)),0)</f>
        <v>1</v>
      </c>
      <c r="G648" s="7">
        <f>IF(S648&gt;0,RANK(S648,(P648:R648,S648:AG648)),0)</f>
        <v>2</v>
      </c>
      <c r="H648" s="48">
        <f t="shared" si="364"/>
        <v>550</v>
      </c>
      <c r="I648" s="163">
        <f t="shared" si="362"/>
        <v>0.48932384341637009</v>
      </c>
      <c r="J648" s="2"/>
      <c r="K648" s="2">
        <f t="shared" si="365"/>
        <v>0</v>
      </c>
      <c r="L648" s="2">
        <f t="shared" si="366"/>
        <v>5.9608540925266906E-2</v>
      </c>
      <c r="M648" s="2">
        <f t="shared" si="367"/>
        <v>0.66370106761565839</v>
      </c>
      <c r="N648" s="2">
        <f t="shared" si="377"/>
        <v>0.17437722419928825</v>
      </c>
      <c r="O648" s="2">
        <f t="shared" si="378"/>
        <v>0.10231316725978645</v>
      </c>
      <c r="Q648" s="1">
        <v>67</v>
      </c>
      <c r="R648" s="1">
        <v>746</v>
      </c>
      <c r="S648" s="1">
        <v>196</v>
      </c>
      <c r="T648" s="1">
        <v>115</v>
      </c>
      <c r="AI648" s="7">
        <f t="shared" si="368"/>
        <v>3</v>
      </c>
      <c r="AJ648" s="7">
        <f t="shared" si="369"/>
        <v>0</v>
      </c>
      <c r="AK648" s="7">
        <f t="shared" si="370"/>
        <v>0</v>
      </c>
      <c r="AL648" s="7">
        <f t="shared" si="371"/>
        <v>0</v>
      </c>
      <c r="AM648" s="2">
        <f t="shared" si="372"/>
        <v>0.10231316725978648</v>
      </c>
      <c r="AN648" s="2">
        <f t="shared" si="373"/>
        <v>0</v>
      </c>
      <c r="AO648" s="2">
        <f t="shared" si="374"/>
        <v>0</v>
      </c>
      <c r="AP648" s="2">
        <f t="shared" si="375"/>
        <v>0</v>
      </c>
      <c r="AR648" t="str">
        <f t="shared" si="347"/>
        <v>Scott</v>
      </c>
      <c r="AS648" t="s">
        <v>301</v>
      </c>
      <c r="AV648" s="91">
        <v>18</v>
      </c>
      <c r="AW648" s="93">
        <v>143</v>
      </c>
      <c r="AX648" s="99">
        <f t="shared" si="376"/>
        <v>18143</v>
      </c>
      <c r="AZ648" s="7" t="s">
        <v>3053</v>
      </c>
      <c r="BA648" t="s">
        <v>3290</v>
      </c>
    </row>
    <row r="649" spans="1:53" hidden="1" outlineLevel="1">
      <c r="A649" t="s">
        <v>1493</v>
      </c>
      <c r="B649" t="s">
        <v>301</v>
      </c>
      <c r="C649" s="1">
        <f t="shared" si="363"/>
        <v>5666</v>
      </c>
      <c r="D649" s="7">
        <f>IF(P649&gt;0,RANK(P649,(P649:R649,S649:AG649)),0)</f>
        <v>0</v>
      </c>
      <c r="E649" s="7">
        <f>IF(Q649&gt;0,RANK(Q649,(P649:R649,S649:AG649)),0)</f>
        <v>4</v>
      </c>
      <c r="F649" s="7">
        <f>IF(R649&gt;0,RANK(R649,(P649:R649,S649:AG649)),0)</f>
        <v>1</v>
      </c>
      <c r="G649" s="7">
        <f>IF(S649&gt;0,RANK(S649,(P649:R649,S649:AG649)),0)</f>
        <v>2</v>
      </c>
      <c r="H649" s="48">
        <f t="shared" si="364"/>
        <v>2932</v>
      </c>
      <c r="I649" s="163">
        <f t="shared" si="362"/>
        <v>0.51747264384045177</v>
      </c>
      <c r="J649" s="2"/>
      <c r="K649" s="2">
        <f t="shared" si="365"/>
        <v>0</v>
      </c>
      <c r="L649" s="2">
        <f t="shared" si="366"/>
        <v>6.8831627250264732E-2</v>
      </c>
      <c r="M649" s="2">
        <f t="shared" si="367"/>
        <v>0.65919519943522764</v>
      </c>
      <c r="N649" s="2">
        <f t="shared" si="377"/>
        <v>0.14172255559477587</v>
      </c>
      <c r="O649" s="2">
        <f t="shared" si="378"/>
        <v>0.13025061771973179</v>
      </c>
      <c r="Q649" s="1">
        <v>390</v>
      </c>
      <c r="R649" s="1">
        <v>3735</v>
      </c>
      <c r="S649" s="1">
        <v>803</v>
      </c>
      <c r="T649" s="1">
        <v>738</v>
      </c>
      <c r="AI649" s="7">
        <f t="shared" si="368"/>
        <v>3</v>
      </c>
      <c r="AJ649" s="7">
        <f t="shared" si="369"/>
        <v>0</v>
      </c>
      <c r="AK649" s="7">
        <f t="shared" si="370"/>
        <v>0</v>
      </c>
      <c r="AL649" s="7">
        <f t="shared" si="371"/>
        <v>0</v>
      </c>
      <c r="AM649" s="2">
        <f t="shared" si="372"/>
        <v>0.13025061771973173</v>
      </c>
      <c r="AN649" s="2">
        <f t="shared" si="373"/>
        <v>0</v>
      </c>
      <c r="AO649" s="2">
        <f t="shared" si="374"/>
        <v>0</v>
      </c>
      <c r="AP649" s="2">
        <f t="shared" si="375"/>
        <v>0</v>
      </c>
      <c r="AR649" t="str">
        <f t="shared" si="347"/>
        <v>Shelby</v>
      </c>
      <c r="AS649" t="s">
        <v>301</v>
      </c>
      <c r="AT649">
        <v>6</v>
      </c>
      <c r="AV649" s="91">
        <v>18</v>
      </c>
      <c r="AW649" s="93">
        <v>145</v>
      </c>
      <c r="AX649" s="99">
        <f t="shared" si="376"/>
        <v>18145</v>
      </c>
      <c r="AZ649" s="7" t="s">
        <v>3053</v>
      </c>
      <c r="BA649" t="s">
        <v>3290</v>
      </c>
    </row>
    <row r="650" spans="1:53" hidden="1" outlineLevel="1">
      <c r="A650" t="s">
        <v>2212</v>
      </c>
      <c r="B650" t="s">
        <v>301</v>
      </c>
      <c r="C650" s="1">
        <f t="shared" si="363"/>
        <v>1813</v>
      </c>
      <c r="D650" s="7">
        <f>IF(P650&gt;0,RANK(P650,(P650:R650,S650:AG650)),0)</f>
        <v>0</v>
      </c>
      <c r="E650" s="7">
        <f>IF(Q650&gt;0,RANK(Q650,(P650:R650,S650:AG650)),0)</f>
        <v>4</v>
      </c>
      <c r="F650" s="7">
        <f>IF(R650&gt;0,RANK(R650,(P650:R650,S650:AG650)),0)</f>
        <v>1</v>
      </c>
      <c r="G650" s="7">
        <f>IF(S650&gt;0,RANK(S650,(P650:R650,S650:AG650)),0)</f>
        <v>3</v>
      </c>
      <c r="H650" s="48">
        <f t="shared" si="364"/>
        <v>888</v>
      </c>
      <c r="I650" s="163">
        <f t="shared" si="362"/>
        <v>0.48979591836734693</v>
      </c>
      <c r="J650" s="2"/>
      <c r="K650" s="2">
        <f t="shared" si="365"/>
        <v>0</v>
      </c>
      <c r="L650" s="2">
        <f t="shared" si="366"/>
        <v>8.9906232763375615E-2</v>
      </c>
      <c r="M650" s="2">
        <f t="shared" si="367"/>
        <v>0.63320463320463316</v>
      </c>
      <c r="N650" s="2">
        <f t="shared" si="377"/>
        <v>0.13348041919470491</v>
      </c>
      <c r="O650" s="2">
        <f t="shared" si="378"/>
        <v>0.14340871483728632</v>
      </c>
      <c r="Q650" s="1">
        <v>163</v>
      </c>
      <c r="R650" s="1">
        <v>1148</v>
      </c>
      <c r="S650" s="1">
        <v>242</v>
      </c>
      <c r="T650" s="1">
        <v>260</v>
      </c>
      <c r="AI650" s="7">
        <f t="shared" si="368"/>
        <v>2</v>
      </c>
      <c r="AJ650" s="7">
        <f t="shared" si="369"/>
        <v>0</v>
      </c>
      <c r="AK650" s="7">
        <f t="shared" si="370"/>
        <v>0</v>
      </c>
      <c r="AL650" s="7">
        <f t="shared" si="371"/>
        <v>0</v>
      </c>
      <c r="AM650" s="2">
        <f t="shared" si="372"/>
        <v>0.14340871483728626</v>
      </c>
      <c r="AN650" s="2">
        <f t="shared" si="373"/>
        <v>0</v>
      </c>
      <c r="AO650" s="2">
        <f t="shared" si="374"/>
        <v>0</v>
      </c>
      <c r="AP650" s="2">
        <f t="shared" si="375"/>
        <v>0</v>
      </c>
      <c r="AR650" t="str">
        <f t="shared" si="347"/>
        <v>Spencer</v>
      </c>
      <c r="AS650" t="s">
        <v>301</v>
      </c>
      <c r="AT650">
        <v>8</v>
      </c>
      <c r="AV650" s="91">
        <v>18</v>
      </c>
      <c r="AW650" s="93">
        <v>147</v>
      </c>
      <c r="AX650" s="99">
        <f t="shared" si="376"/>
        <v>18147</v>
      </c>
      <c r="AZ650" s="7" t="s">
        <v>3053</v>
      </c>
      <c r="BA650" t="s">
        <v>3290</v>
      </c>
    </row>
    <row r="651" spans="1:53" hidden="1" outlineLevel="1">
      <c r="A651" t="s">
        <v>1140</v>
      </c>
      <c r="B651" t="s">
        <v>301</v>
      </c>
      <c r="C651" s="1">
        <f t="shared" si="363"/>
        <v>1820</v>
      </c>
      <c r="D651" s="7">
        <f>IF(P651&gt;0,RANK(P651,(P651:R651,S651:AG651)),0)</f>
        <v>0</v>
      </c>
      <c r="E651" s="7">
        <f>IF(Q651&gt;0,RANK(Q651,(P651:R651,S651:AG651)),0)</f>
        <v>4</v>
      </c>
      <c r="F651" s="7">
        <f>IF(R651&gt;0,RANK(R651,(P651:R651,S651:AG651)),0)</f>
        <v>1</v>
      </c>
      <c r="G651" s="7">
        <f>IF(S651&gt;0,RANK(S651,(P651:R651,S651:AG651)),0)</f>
        <v>2</v>
      </c>
      <c r="H651" s="48">
        <f t="shared" si="364"/>
        <v>797</v>
      </c>
      <c r="I651" s="163">
        <f t="shared" si="362"/>
        <v>0.43791208791208791</v>
      </c>
      <c r="J651" s="2"/>
      <c r="K651" s="2">
        <f t="shared" si="365"/>
        <v>0</v>
      </c>
      <c r="L651" s="2">
        <f t="shared" si="366"/>
        <v>8.7362637362637358E-2</v>
      </c>
      <c r="M651" s="2">
        <f t="shared" si="367"/>
        <v>0.60659340659340655</v>
      </c>
      <c r="N651" s="2">
        <f t="shared" si="377"/>
        <v>0.16868131868131869</v>
      </c>
      <c r="O651" s="2">
        <f t="shared" si="378"/>
        <v>0.13736263736263737</v>
      </c>
      <c r="Q651" s="1">
        <v>159</v>
      </c>
      <c r="R651" s="1">
        <v>1104</v>
      </c>
      <c r="S651" s="1">
        <v>307</v>
      </c>
      <c r="T651" s="1">
        <v>250</v>
      </c>
      <c r="AI651" s="7">
        <f t="shared" si="368"/>
        <v>3</v>
      </c>
      <c r="AJ651" s="7">
        <f t="shared" si="369"/>
        <v>0</v>
      </c>
      <c r="AK651" s="7">
        <f t="shared" si="370"/>
        <v>0</v>
      </c>
      <c r="AL651" s="7">
        <f t="shared" si="371"/>
        <v>0</v>
      </c>
      <c r="AM651" s="2">
        <f t="shared" si="372"/>
        <v>0.13736263736263737</v>
      </c>
      <c r="AN651" s="2">
        <f t="shared" si="373"/>
        <v>0</v>
      </c>
      <c r="AO651" s="2">
        <f t="shared" si="374"/>
        <v>0</v>
      </c>
      <c r="AP651" s="2">
        <f t="shared" si="375"/>
        <v>0</v>
      </c>
      <c r="AR651" t="str">
        <f t="shared" si="347"/>
        <v>Starke</v>
      </c>
      <c r="AS651" t="s">
        <v>301</v>
      </c>
      <c r="AT651">
        <v>2</v>
      </c>
      <c r="AV651" s="91">
        <v>18</v>
      </c>
      <c r="AW651" s="93">
        <v>149</v>
      </c>
      <c r="AX651" s="99">
        <f t="shared" si="376"/>
        <v>18149</v>
      </c>
      <c r="AZ651" s="7" t="s">
        <v>3053</v>
      </c>
      <c r="BA651" t="s">
        <v>3290</v>
      </c>
    </row>
    <row r="652" spans="1:53" hidden="1" outlineLevel="1">
      <c r="A652" t="s">
        <v>163</v>
      </c>
      <c r="B652" t="s">
        <v>301</v>
      </c>
      <c r="C652" s="1">
        <f t="shared" si="363"/>
        <v>4968</v>
      </c>
      <c r="D652" s="7">
        <f>IF(P652&gt;0,RANK(P652,(P652:R652,S652:AG652)),0)</f>
        <v>0</v>
      </c>
      <c r="E652" s="7">
        <f>IF(Q652&gt;0,RANK(Q652,(P652:R652,S652:AG652)),0)</f>
        <v>4</v>
      </c>
      <c r="F652" s="7">
        <f>IF(R652&gt;0,RANK(R652,(P652:R652,S652:AG652)),0)</f>
        <v>1</v>
      </c>
      <c r="G652" s="7">
        <f>IF(S652&gt;0,RANK(S652,(P652:R652,S652:AG652)),0)</f>
        <v>2</v>
      </c>
      <c r="H652" s="48">
        <f t="shared" si="364"/>
        <v>2527</v>
      </c>
      <c r="I652" s="163">
        <f t="shared" si="362"/>
        <v>0.50865539452495978</v>
      </c>
      <c r="J652" s="2"/>
      <c r="K652" s="2">
        <f t="shared" si="365"/>
        <v>0</v>
      </c>
      <c r="L652" s="2">
        <f t="shared" si="366"/>
        <v>5.5958132045088566E-2</v>
      </c>
      <c r="M652" s="2">
        <f t="shared" si="367"/>
        <v>0.65982286634460552</v>
      </c>
      <c r="N652" s="2">
        <f t="shared" si="377"/>
        <v>0.15116747181964574</v>
      </c>
      <c r="O652" s="2">
        <f t="shared" si="378"/>
        <v>0.13305152979066015</v>
      </c>
      <c r="Q652" s="1">
        <v>278</v>
      </c>
      <c r="R652" s="1">
        <v>3278</v>
      </c>
      <c r="S652" s="1">
        <v>751</v>
      </c>
      <c r="T652" s="1">
        <v>661</v>
      </c>
      <c r="AI652" s="7">
        <f t="shared" si="368"/>
        <v>3</v>
      </c>
      <c r="AJ652" s="7">
        <f t="shared" si="369"/>
        <v>0</v>
      </c>
      <c r="AK652" s="7">
        <f t="shared" si="370"/>
        <v>0</v>
      </c>
      <c r="AL652" s="7">
        <f t="shared" si="371"/>
        <v>0</v>
      </c>
      <c r="AM652" s="2">
        <f t="shared" si="372"/>
        <v>0.13305152979066023</v>
      </c>
      <c r="AN652" s="2">
        <f t="shared" si="373"/>
        <v>0</v>
      </c>
      <c r="AO652" s="2">
        <f t="shared" si="374"/>
        <v>0</v>
      </c>
      <c r="AP652" s="2">
        <f t="shared" si="375"/>
        <v>0</v>
      </c>
      <c r="AR652" t="str">
        <f t="shared" si="347"/>
        <v>Steuben</v>
      </c>
      <c r="AS652" t="s">
        <v>301</v>
      </c>
      <c r="AT652">
        <v>3</v>
      </c>
      <c r="AV652" s="91">
        <v>18</v>
      </c>
      <c r="AW652" s="93">
        <v>151</v>
      </c>
      <c r="AX652" s="99">
        <f t="shared" si="376"/>
        <v>18151</v>
      </c>
      <c r="AZ652" s="7" t="s">
        <v>3053</v>
      </c>
      <c r="BA652" t="s">
        <v>3290</v>
      </c>
    </row>
    <row r="653" spans="1:53" hidden="1" outlineLevel="1">
      <c r="A653" t="s">
        <v>164</v>
      </c>
      <c r="B653" t="s">
        <v>301</v>
      </c>
      <c r="C653" s="1">
        <f t="shared" si="363"/>
        <v>1265</v>
      </c>
      <c r="D653" s="7">
        <f>IF(P653&gt;0,RANK(P653,(P653:R653,S653:AG653)),0)</f>
        <v>0</v>
      </c>
      <c r="E653" s="7">
        <f>IF(Q653&gt;0,RANK(Q653,(P653:R653,S653:AG653)),0)</f>
        <v>4</v>
      </c>
      <c r="F653" s="7">
        <f>IF(R653&gt;0,RANK(R653,(P653:R653,S653:AG653)),0)</f>
        <v>1</v>
      </c>
      <c r="G653" s="7">
        <f>IF(S653&gt;0,RANK(S653,(P653:R653,S653:AG653)),0)</f>
        <v>3</v>
      </c>
      <c r="H653" s="48">
        <f t="shared" si="364"/>
        <v>605</v>
      </c>
      <c r="I653" s="163">
        <f t="shared" si="362"/>
        <v>0.47826086956521741</v>
      </c>
      <c r="J653" s="2"/>
      <c r="K653" s="2">
        <f t="shared" si="365"/>
        <v>0</v>
      </c>
      <c r="L653" s="2">
        <f t="shared" si="366"/>
        <v>8.6956521739130432E-2</v>
      </c>
      <c r="M653" s="2">
        <f t="shared" si="367"/>
        <v>0.6411067193675889</v>
      </c>
      <c r="N653" s="2">
        <f t="shared" si="377"/>
        <v>0.10909090909090909</v>
      </c>
      <c r="O653" s="2">
        <f t="shared" si="378"/>
        <v>0.16284584980237166</v>
      </c>
      <c r="Q653" s="1">
        <v>110</v>
      </c>
      <c r="R653" s="1">
        <v>811</v>
      </c>
      <c r="S653" s="1">
        <v>138</v>
      </c>
      <c r="T653" s="1">
        <v>206</v>
      </c>
      <c r="AI653" s="7">
        <f t="shared" si="368"/>
        <v>2</v>
      </c>
      <c r="AJ653" s="7">
        <f t="shared" si="369"/>
        <v>0</v>
      </c>
      <c r="AK653" s="7">
        <f t="shared" si="370"/>
        <v>0</v>
      </c>
      <c r="AL653" s="7">
        <f t="shared" si="371"/>
        <v>0</v>
      </c>
      <c r="AM653" s="2">
        <f t="shared" si="372"/>
        <v>0.16284584980237155</v>
      </c>
      <c r="AN653" s="2">
        <f t="shared" si="373"/>
        <v>0</v>
      </c>
      <c r="AO653" s="2">
        <f t="shared" si="374"/>
        <v>0</v>
      </c>
      <c r="AP653" s="2">
        <f t="shared" si="375"/>
        <v>0</v>
      </c>
      <c r="AR653" t="str">
        <f t="shared" si="347"/>
        <v>Sullivan</v>
      </c>
      <c r="AS653" t="s">
        <v>301</v>
      </c>
      <c r="AT653">
        <v>8</v>
      </c>
      <c r="AV653" s="91">
        <v>18</v>
      </c>
      <c r="AW653" s="93">
        <v>153</v>
      </c>
      <c r="AX653" s="99">
        <f t="shared" si="376"/>
        <v>18153</v>
      </c>
      <c r="AZ653" s="7" t="s">
        <v>3053</v>
      </c>
      <c r="BA653" t="s">
        <v>3290</v>
      </c>
    </row>
    <row r="654" spans="1:53" hidden="1" outlineLevel="1">
      <c r="A654" t="s">
        <v>1508</v>
      </c>
      <c r="B654" t="s">
        <v>301</v>
      </c>
      <c r="C654" s="1">
        <f t="shared" si="363"/>
        <v>617</v>
      </c>
      <c r="D654" s="7">
        <f>IF(P654&gt;0,RANK(P654,(P654:R654,S654:AG654)),0)</f>
        <v>0</v>
      </c>
      <c r="E654" s="7">
        <f>IF(Q654&gt;0,RANK(Q654,(P654:R654,S654:AG654)),0)</f>
        <v>4</v>
      </c>
      <c r="F654" s="7">
        <f>IF(R654&gt;0,RANK(R654,(P654:R654,S654:AG654)),0)</f>
        <v>1</v>
      </c>
      <c r="G654" s="7">
        <f>IF(S654&gt;0,RANK(S654,(P654:R654,S654:AG654)),0)</f>
        <v>3</v>
      </c>
      <c r="H654" s="48">
        <f t="shared" si="364"/>
        <v>282</v>
      </c>
      <c r="I654" s="163">
        <f t="shared" si="362"/>
        <v>0.45705024311183146</v>
      </c>
      <c r="J654" s="2"/>
      <c r="K654" s="2">
        <f t="shared" si="365"/>
        <v>0</v>
      </c>
      <c r="L654" s="2">
        <f t="shared" si="366"/>
        <v>9.2382495948136148E-2</v>
      </c>
      <c r="M654" s="2">
        <f t="shared" si="367"/>
        <v>0.60940032414910861</v>
      </c>
      <c r="N654" s="2">
        <f t="shared" si="377"/>
        <v>0.14586709886547811</v>
      </c>
      <c r="O654" s="2">
        <f t="shared" si="378"/>
        <v>0.1523500810372771</v>
      </c>
      <c r="Q654" s="1">
        <v>57</v>
      </c>
      <c r="R654" s="1">
        <v>376</v>
      </c>
      <c r="S654" s="1">
        <v>90</v>
      </c>
      <c r="T654" s="1">
        <v>94</v>
      </c>
      <c r="AI654" s="7">
        <f t="shared" si="368"/>
        <v>2</v>
      </c>
      <c r="AJ654" s="7">
        <f t="shared" si="369"/>
        <v>0</v>
      </c>
      <c r="AK654" s="7">
        <f t="shared" si="370"/>
        <v>0</v>
      </c>
      <c r="AL654" s="7">
        <f t="shared" si="371"/>
        <v>0</v>
      </c>
      <c r="AM654" s="2">
        <f t="shared" si="372"/>
        <v>0.15235008103727715</v>
      </c>
      <c r="AN654" s="2">
        <f t="shared" si="373"/>
        <v>0</v>
      </c>
      <c r="AO654" s="2">
        <f t="shared" si="374"/>
        <v>0</v>
      </c>
      <c r="AP654" s="2">
        <f t="shared" si="375"/>
        <v>0</v>
      </c>
      <c r="AR654" t="str">
        <f t="shared" si="347"/>
        <v>Switzerland</v>
      </c>
      <c r="AS654" t="s">
        <v>301</v>
      </c>
      <c r="AT654">
        <v>6</v>
      </c>
      <c r="AV654" s="91">
        <v>18</v>
      </c>
      <c r="AW654" s="93">
        <v>155</v>
      </c>
      <c r="AX654" s="99">
        <f t="shared" si="376"/>
        <v>18155</v>
      </c>
      <c r="AZ654" s="7" t="s">
        <v>3053</v>
      </c>
      <c r="BA654" t="s">
        <v>3290</v>
      </c>
    </row>
    <row r="655" spans="1:53" hidden="1" outlineLevel="1">
      <c r="A655" t="s">
        <v>695</v>
      </c>
      <c r="B655" t="s">
        <v>301</v>
      </c>
      <c r="C655" s="1">
        <f t="shared" si="363"/>
        <v>12709</v>
      </c>
      <c r="D655" s="7">
        <f>IF(P655&gt;0,RANK(P655,(P655:R655,S655:AG655)),0)</f>
        <v>0</v>
      </c>
      <c r="E655" s="7">
        <f>IF(Q655&gt;0,RANK(Q655,(P655:R655,S655:AG655)),0)</f>
        <v>4</v>
      </c>
      <c r="F655" s="7">
        <f>IF(R655&gt;0,RANK(R655,(P655:R655,S655:AG655)),0)</f>
        <v>1</v>
      </c>
      <c r="G655" s="7">
        <f>IF(S655&gt;0,RANK(S655,(P655:R655,S655:AG655)),0)</f>
        <v>2</v>
      </c>
      <c r="H655" s="48">
        <f t="shared" si="364"/>
        <v>5455</v>
      </c>
      <c r="I655" s="163">
        <f t="shared" si="362"/>
        <v>0.42922338500275398</v>
      </c>
      <c r="J655" s="2"/>
      <c r="K655" s="2">
        <f t="shared" si="365"/>
        <v>0</v>
      </c>
      <c r="L655" s="2">
        <f t="shared" si="366"/>
        <v>6.1452513966480445E-2</v>
      </c>
      <c r="M655" s="2">
        <f t="shared" si="367"/>
        <v>0.61727909355574795</v>
      </c>
      <c r="N655" s="2">
        <f t="shared" si="377"/>
        <v>0.18805570855299394</v>
      </c>
      <c r="O655" s="2">
        <f t="shared" si="378"/>
        <v>0.13321268392477767</v>
      </c>
      <c r="Q655" s="1">
        <v>781</v>
      </c>
      <c r="R655" s="1">
        <v>7845</v>
      </c>
      <c r="S655" s="1">
        <v>2390</v>
      </c>
      <c r="T655" s="1">
        <v>1693</v>
      </c>
      <c r="AI655" s="7">
        <f t="shared" si="368"/>
        <v>3</v>
      </c>
      <c r="AJ655" s="7">
        <f t="shared" si="369"/>
        <v>0</v>
      </c>
      <c r="AK655" s="7">
        <f t="shared" si="370"/>
        <v>0</v>
      </c>
      <c r="AL655" s="7">
        <f t="shared" si="371"/>
        <v>0</v>
      </c>
      <c r="AM655" s="2">
        <f t="shared" si="372"/>
        <v>0.13321268392477773</v>
      </c>
      <c r="AN655" s="2">
        <f t="shared" si="373"/>
        <v>0</v>
      </c>
      <c r="AO655" s="2">
        <f t="shared" si="374"/>
        <v>0</v>
      </c>
      <c r="AP655" s="2">
        <f t="shared" si="375"/>
        <v>0</v>
      </c>
      <c r="AR655" t="str">
        <f t="shared" si="347"/>
        <v>Tippecanoe</v>
      </c>
      <c r="AS655" t="s">
        <v>301</v>
      </c>
      <c r="AT655">
        <v>4</v>
      </c>
      <c r="AV655" s="91">
        <v>18</v>
      </c>
      <c r="AW655" s="93">
        <v>157</v>
      </c>
      <c r="AX655" s="99">
        <f t="shared" si="376"/>
        <v>18157</v>
      </c>
      <c r="AZ655" s="7" t="s">
        <v>3053</v>
      </c>
      <c r="BA655" t="s">
        <v>3290</v>
      </c>
    </row>
    <row r="656" spans="1:53" hidden="1" outlineLevel="1">
      <c r="A656" t="s">
        <v>956</v>
      </c>
      <c r="B656" t="s">
        <v>301</v>
      </c>
      <c r="C656" s="1">
        <f t="shared" si="363"/>
        <v>3015</v>
      </c>
      <c r="D656" s="7">
        <f>IF(P656&gt;0,RANK(P656,(P656:R656,S656:AG656)),0)</f>
        <v>0</v>
      </c>
      <c r="E656" s="7">
        <f>IF(Q656&gt;0,RANK(Q656,(P656:R656,S656:AG656)),0)</f>
        <v>4</v>
      </c>
      <c r="F656" s="7">
        <f>IF(R656&gt;0,RANK(R656,(P656:R656,S656:AG656)),0)</f>
        <v>1</v>
      </c>
      <c r="G656" s="7">
        <f>IF(S656&gt;0,RANK(S656,(P656:R656,S656:AG656)),0)</f>
        <v>3</v>
      </c>
      <c r="H656" s="48">
        <f t="shared" si="364"/>
        <v>1376</v>
      </c>
      <c r="I656" s="163">
        <f t="shared" si="362"/>
        <v>0.45638474295190712</v>
      </c>
      <c r="J656" s="2"/>
      <c r="K656" s="2">
        <f t="shared" si="365"/>
        <v>0</v>
      </c>
      <c r="L656" s="2">
        <f t="shared" si="366"/>
        <v>7.7280265339966833E-2</v>
      </c>
      <c r="M656" s="2">
        <f t="shared" si="367"/>
        <v>0.61393034825870652</v>
      </c>
      <c r="N656" s="2">
        <f t="shared" si="377"/>
        <v>0.15124378109452735</v>
      </c>
      <c r="O656" s="2">
        <f t="shared" si="378"/>
        <v>0.15754560530679934</v>
      </c>
      <c r="Q656" s="1">
        <v>233</v>
      </c>
      <c r="R656" s="1">
        <v>1851</v>
      </c>
      <c r="S656" s="1">
        <v>456</v>
      </c>
      <c r="T656" s="1">
        <v>475</v>
      </c>
      <c r="AI656" s="7">
        <f t="shared" si="368"/>
        <v>2</v>
      </c>
      <c r="AJ656" s="7">
        <f t="shared" si="369"/>
        <v>0</v>
      </c>
      <c r="AK656" s="7">
        <f t="shared" si="370"/>
        <v>0</v>
      </c>
      <c r="AL656" s="7">
        <f t="shared" si="371"/>
        <v>0</v>
      </c>
      <c r="AM656" s="2">
        <f t="shared" si="372"/>
        <v>0.15754560530679934</v>
      </c>
      <c r="AN656" s="2">
        <f t="shared" si="373"/>
        <v>0</v>
      </c>
      <c r="AO656" s="2">
        <f t="shared" si="374"/>
        <v>0</v>
      </c>
      <c r="AP656" s="2">
        <f t="shared" si="375"/>
        <v>0</v>
      </c>
      <c r="AR656" t="str">
        <f t="shared" ref="AR656:AR669" si="379">A656</f>
        <v>Tipton</v>
      </c>
      <c r="AS656" t="s">
        <v>301</v>
      </c>
      <c r="AT656">
        <v>5</v>
      </c>
      <c r="AV656" s="91">
        <v>18</v>
      </c>
      <c r="AW656" s="93">
        <v>159</v>
      </c>
      <c r="AX656" s="99">
        <f t="shared" si="376"/>
        <v>18159</v>
      </c>
      <c r="AZ656" s="7" t="s">
        <v>3053</v>
      </c>
      <c r="BA656" t="s">
        <v>3290</v>
      </c>
    </row>
    <row r="657" spans="1:53" hidden="1" outlineLevel="1">
      <c r="A657" t="s">
        <v>3341</v>
      </c>
      <c r="B657" t="s">
        <v>301</v>
      </c>
      <c r="C657" s="1">
        <f t="shared" si="363"/>
        <v>746</v>
      </c>
      <c r="D657" s="7">
        <f>IF(P657&gt;0,RANK(P657,(P657:R657,S657:AG657)),0)</f>
        <v>0</v>
      </c>
      <c r="E657" s="7">
        <f>IF(Q657&gt;0,RANK(Q657,(P657:R657,S657:AG657)),0)</f>
        <v>4</v>
      </c>
      <c r="F657" s="7">
        <f>IF(R657&gt;0,RANK(R657,(P657:R657,S657:AG657)),0)</f>
        <v>1</v>
      </c>
      <c r="G657" s="7">
        <f>IF(S657&gt;0,RANK(S657,(P657:R657,S657:AG657)),0)</f>
        <v>3</v>
      </c>
      <c r="H657" s="48">
        <f t="shared" si="364"/>
        <v>405</v>
      </c>
      <c r="I657" s="163">
        <f t="shared" si="362"/>
        <v>0.54289544235924936</v>
      </c>
      <c r="J657" s="2"/>
      <c r="K657" s="2">
        <f t="shared" si="365"/>
        <v>0</v>
      </c>
      <c r="L657" s="2">
        <f t="shared" si="366"/>
        <v>6.7024128686327081E-2</v>
      </c>
      <c r="M657" s="2">
        <f t="shared" si="367"/>
        <v>0.67560321715817695</v>
      </c>
      <c r="N657" s="2">
        <f t="shared" si="377"/>
        <v>0.12466487935656836</v>
      </c>
      <c r="O657" s="2">
        <f t="shared" si="378"/>
        <v>0.13270777479892756</v>
      </c>
      <c r="Q657" s="1">
        <v>50</v>
      </c>
      <c r="R657" s="1">
        <v>504</v>
      </c>
      <c r="S657" s="1">
        <v>93</v>
      </c>
      <c r="T657" s="1">
        <v>99</v>
      </c>
      <c r="AI657" s="7">
        <f t="shared" si="368"/>
        <v>2</v>
      </c>
      <c r="AJ657" s="7">
        <f t="shared" si="369"/>
        <v>0</v>
      </c>
      <c r="AK657" s="7">
        <f t="shared" si="370"/>
        <v>0</v>
      </c>
      <c r="AL657" s="7">
        <f t="shared" si="371"/>
        <v>0</v>
      </c>
      <c r="AM657" s="2">
        <f t="shared" si="372"/>
        <v>0.13270777479892762</v>
      </c>
      <c r="AN657" s="2">
        <f t="shared" si="373"/>
        <v>0</v>
      </c>
      <c r="AO657" s="2">
        <f t="shared" si="374"/>
        <v>0</v>
      </c>
      <c r="AP657" s="2">
        <f t="shared" si="375"/>
        <v>0</v>
      </c>
      <c r="AR657" t="str">
        <f t="shared" si="379"/>
        <v>Union</v>
      </c>
      <c r="AS657" t="s">
        <v>301</v>
      </c>
      <c r="AT657">
        <v>6</v>
      </c>
      <c r="AV657" s="91">
        <v>18</v>
      </c>
      <c r="AW657" s="93">
        <v>161</v>
      </c>
      <c r="AX657" s="99">
        <f t="shared" si="376"/>
        <v>18161</v>
      </c>
      <c r="AZ657" s="7" t="s">
        <v>3053</v>
      </c>
      <c r="BA657" t="s">
        <v>3290</v>
      </c>
    </row>
    <row r="658" spans="1:53" hidden="1" outlineLevel="1">
      <c r="A658" t="s">
        <v>3098</v>
      </c>
      <c r="B658" t="s">
        <v>301</v>
      </c>
      <c r="C658" s="1">
        <f t="shared" si="363"/>
        <v>13148</v>
      </c>
      <c r="D658" s="7">
        <f>IF(P658&gt;0,RANK(P658,(P658:R658,S658:AG658)),0)</f>
        <v>0</v>
      </c>
      <c r="E658" s="7">
        <f>IF(Q658&gt;0,RANK(Q658,(P658:R658,S658:AG658)),0)</f>
        <v>4</v>
      </c>
      <c r="F658" s="7">
        <f>IF(R658&gt;0,RANK(R658,(P658:R658,S658:AG658)),0)</f>
        <v>1</v>
      </c>
      <c r="G658" s="7">
        <f>IF(S658&gt;0,RANK(S658,(P658:R658,S658:AG658)),0)</f>
        <v>2</v>
      </c>
      <c r="H658" s="48">
        <f t="shared" si="364"/>
        <v>6968</v>
      </c>
      <c r="I658" s="163">
        <f t="shared" si="362"/>
        <v>0.52996653483419531</v>
      </c>
      <c r="J658" s="2"/>
      <c r="K658" s="2">
        <f t="shared" si="365"/>
        <v>0</v>
      </c>
      <c r="L658" s="2">
        <f t="shared" si="366"/>
        <v>6.6093702464253112E-2</v>
      </c>
      <c r="M658" s="2">
        <f t="shared" si="367"/>
        <v>0.67013994523881959</v>
      </c>
      <c r="N658" s="2">
        <f t="shared" si="377"/>
        <v>0.14017341040462428</v>
      </c>
      <c r="O658" s="2">
        <f t="shared" si="378"/>
        <v>0.12359294189230297</v>
      </c>
      <c r="Q658" s="1">
        <v>869</v>
      </c>
      <c r="R658" s="1">
        <v>8811</v>
      </c>
      <c r="S658" s="1">
        <v>1843</v>
      </c>
      <c r="T658" s="1">
        <v>1625</v>
      </c>
      <c r="AI658" s="7">
        <f t="shared" si="368"/>
        <v>3</v>
      </c>
      <c r="AJ658" s="7">
        <f t="shared" si="369"/>
        <v>0</v>
      </c>
      <c r="AK658" s="7">
        <f t="shared" si="370"/>
        <v>0</v>
      </c>
      <c r="AL658" s="7">
        <f t="shared" si="371"/>
        <v>0</v>
      </c>
      <c r="AM658" s="2">
        <f t="shared" si="372"/>
        <v>0.12359294189230301</v>
      </c>
      <c r="AN658" s="2">
        <f t="shared" si="373"/>
        <v>0</v>
      </c>
      <c r="AO658" s="2">
        <f t="shared" si="374"/>
        <v>0</v>
      </c>
      <c r="AP658" s="2">
        <f t="shared" si="375"/>
        <v>0</v>
      </c>
      <c r="AR658" t="str">
        <f t="shared" si="379"/>
        <v>Vanderburgh</v>
      </c>
      <c r="AS658" t="s">
        <v>301</v>
      </c>
      <c r="AT658">
        <v>8</v>
      </c>
      <c r="AV658" s="91">
        <v>18</v>
      </c>
      <c r="AW658" s="93">
        <v>163</v>
      </c>
      <c r="AX658" s="99">
        <f t="shared" si="376"/>
        <v>18163</v>
      </c>
      <c r="AZ658" s="7" t="s">
        <v>3053</v>
      </c>
      <c r="BA658" t="s">
        <v>3290</v>
      </c>
    </row>
    <row r="659" spans="1:53" hidden="1" outlineLevel="1">
      <c r="A659" t="s">
        <v>1608</v>
      </c>
      <c r="B659" t="s">
        <v>301</v>
      </c>
      <c r="C659" s="1">
        <f t="shared" si="363"/>
        <v>1070</v>
      </c>
      <c r="D659" s="7">
        <f>IF(P659&gt;0,RANK(P659,(P659:R659,S659:AG659)),0)</f>
        <v>0</v>
      </c>
      <c r="E659" s="7">
        <f>IF(Q659&gt;0,RANK(Q659,(P659:R659,S659:AG659)),0)</f>
        <v>4</v>
      </c>
      <c r="F659" s="7">
        <f>IF(R659&gt;0,RANK(R659,(P659:R659,S659:AG659)),0)</f>
        <v>1</v>
      </c>
      <c r="G659" s="7">
        <f>IF(S659&gt;0,RANK(S659,(P659:R659,S659:AG659)),0)</f>
        <v>3</v>
      </c>
      <c r="H659" s="48">
        <f t="shared" si="364"/>
        <v>571</v>
      </c>
      <c r="I659" s="163">
        <f t="shared" si="362"/>
        <v>0.53364485981308407</v>
      </c>
      <c r="J659" s="2"/>
      <c r="K659" s="2">
        <f t="shared" si="365"/>
        <v>0</v>
      </c>
      <c r="L659" s="2">
        <f t="shared" si="366"/>
        <v>7.6635514018691592E-2</v>
      </c>
      <c r="M659" s="2">
        <f t="shared" si="367"/>
        <v>0.6747663551401869</v>
      </c>
      <c r="N659" s="2">
        <f t="shared" si="377"/>
        <v>0.10747663551401869</v>
      </c>
      <c r="O659" s="2">
        <f t="shared" si="378"/>
        <v>0.14112149532710277</v>
      </c>
      <c r="Q659" s="1">
        <v>82</v>
      </c>
      <c r="R659" s="1">
        <v>722</v>
      </c>
      <c r="S659" s="1">
        <v>115</v>
      </c>
      <c r="T659" s="1">
        <v>151</v>
      </c>
      <c r="AI659" s="7">
        <f t="shared" si="368"/>
        <v>2</v>
      </c>
      <c r="AJ659" s="7">
        <f t="shared" si="369"/>
        <v>0</v>
      </c>
      <c r="AK659" s="7">
        <f t="shared" si="370"/>
        <v>0</v>
      </c>
      <c r="AL659" s="7">
        <f t="shared" si="371"/>
        <v>0</v>
      </c>
      <c r="AM659" s="2">
        <f t="shared" si="372"/>
        <v>0.1411214953271028</v>
      </c>
      <c r="AN659" s="2">
        <f t="shared" si="373"/>
        <v>0</v>
      </c>
      <c r="AO659" s="2">
        <f t="shared" si="374"/>
        <v>0</v>
      </c>
      <c r="AP659" s="2">
        <f t="shared" si="375"/>
        <v>0</v>
      </c>
      <c r="AR659" t="str">
        <f t="shared" si="379"/>
        <v>Vermillion</v>
      </c>
      <c r="AS659" t="s">
        <v>301</v>
      </c>
      <c r="AT659">
        <v>8</v>
      </c>
      <c r="AV659" s="91">
        <v>18</v>
      </c>
      <c r="AW659" s="93">
        <v>165</v>
      </c>
      <c r="AX659" s="99">
        <f t="shared" si="376"/>
        <v>18165</v>
      </c>
      <c r="AZ659" s="7" t="s">
        <v>3053</v>
      </c>
      <c r="BA659" t="s">
        <v>3290</v>
      </c>
    </row>
    <row r="660" spans="1:53" hidden="1" outlineLevel="1">
      <c r="A660" t="s">
        <v>281</v>
      </c>
      <c r="B660" t="s">
        <v>301</v>
      </c>
      <c r="C660" s="1">
        <f t="shared" si="363"/>
        <v>6797</v>
      </c>
      <c r="D660" s="7">
        <f>IF(P660&gt;0,RANK(P660,(P660:R660,S660:AG660)),0)</f>
        <v>0</v>
      </c>
      <c r="E660" s="7">
        <f>IF(Q660&gt;0,RANK(Q660,(P660:R660,S660:AG660)),0)</f>
        <v>4</v>
      </c>
      <c r="F660" s="7">
        <f>IF(R660&gt;0,RANK(R660,(P660:R660,S660:AG660)),0)</f>
        <v>1</v>
      </c>
      <c r="G660" s="7">
        <f>IF(S660&gt;0,RANK(S660,(P660:R660,S660:AG660)),0)</f>
        <v>2</v>
      </c>
      <c r="H660" s="48">
        <f t="shared" si="364"/>
        <v>3238</v>
      </c>
      <c r="I660" s="163">
        <f t="shared" si="362"/>
        <v>0.47638664116521995</v>
      </c>
      <c r="J660" s="2"/>
      <c r="K660" s="2">
        <f t="shared" si="365"/>
        <v>0</v>
      </c>
      <c r="L660" s="2">
        <f t="shared" si="366"/>
        <v>6.8706782404001771E-2</v>
      </c>
      <c r="M660" s="2">
        <f t="shared" si="367"/>
        <v>0.64248933352949833</v>
      </c>
      <c r="N660" s="2">
        <f t="shared" si="377"/>
        <v>0.16610269236427835</v>
      </c>
      <c r="O660" s="2">
        <f t="shared" si="378"/>
        <v>0.12270119170222157</v>
      </c>
      <c r="Q660" s="1">
        <v>467</v>
      </c>
      <c r="R660" s="1">
        <v>4367</v>
      </c>
      <c r="S660" s="1">
        <v>1129</v>
      </c>
      <c r="T660" s="1">
        <v>834</v>
      </c>
      <c r="AI660" s="7">
        <f t="shared" si="368"/>
        <v>3</v>
      </c>
      <c r="AJ660" s="7">
        <f t="shared" si="369"/>
        <v>0</v>
      </c>
      <c r="AK660" s="7">
        <f t="shared" si="370"/>
        <v>0</v>
      </c>
      <c r="AL660" s="7">
        <f t="shared" si="371"/>
        <v>0</v>
      </c>
      <c r="AM660" s="2">
        <f t="shared" si="372"/>
        <v>0.12270119170222157</v>
      </c>
      <c r="AN660" s="2">
        <f t="shared" si="373"/>
        <v>0</v>
      </c>
      <c r="AO660" s="2">
        <f t="shared" si="374"/>
        <v>0</v>
      </c>
      <c r="AP660" s="2">
        <f t="shared" si="375"/>
        <v>0</v>
      </c>
      <c r="AR660" t="str">
        <f t="shared" si="379"/>
        <v>Vigo</v>
      </c>
      <c r="AS660" t="s">
        <v>301</v>
      </c>
      <c r="AT660">
        <v>8</v>
      </c>
      <c r="AV660" s="91">
        <v>18</v>
      </c>
      <c r="AW660" s="93">
        <v>167</v>
      </c>
      <c r="AX660" s="99">
        <f t="shared" si="376"/>
        <v>18167</v>
      </c>
      <c r="AZ660" s="7" t="s">
        <v>3053</v>
      </c>
      <c r="BA660" t="s">
        <v>3290</v>
      </c>
    </row>
    <row r="661" spans="1:53" hidden="1" outlineLevel="1">
      <c r="A661" t="s">
        <v>2806</v>
      </c>
      <c r="B661" t="s">
        <v>301</v>
      </c>
      <c r="C661" s="1">
        <f t="shared" si="363"/>
        <v>4716</v>
      </c>
      <c r="D661" s="7">
        <f>IF(P661&gt;0,RANK(P661,(P661:R661,S661:AG661)),0)</f>
        <v>0</v>
      </c>
      <c r="E661" s="7">
        <f>IF(Q661&gt;0,RANK(Q661,(P661:R661,S661:AG661)),0)</f>
        <v>4</v>
      </c>
      <c r="F661" s="7">
        <f>IF(R661&gt;0,RANK(R661,(P661:R661,S661:AG661)),0)</f>
        <v>1</v>
      </c>
      <c r="G661" s="7">
        <f>IF(S661&gt;0,RANK(S661,(P661:R661,S661:AG661)),0)</f>
        <v>2</v>
      </c>
      <c r="H661" s="48">
        <f t="shared" si="364"/>
        <v>1706</v>
      </c>
      <c r="I661" s="163">
        <f t="shared" si="362"/>
        <v>0.36174724342663273</v>
      </c>
      <c r="J661" s="2"/>
      <c r="K661" s="2">
        <f t="shared" si="365"/>
        <v>0</v>
      </c>
      <c r="L661" s="2">
        <f t="shared" si="366"/>
        <v>5.8100084817642068E-2</v>
      </c>
      <c r="M661" s="2">
        <f t="shared" si="367"/>
        <v>0.57294317217981339</v>
      </c>
      <c r="N661" s="2">
        <f t="shared" si="377"/>
        <v>0.21119592875318066</v>
      </c>
      <c r="O661" s="2">
        <f t="shared" si="378"/>
        <v>0.15776081424936389</v>
      </c>
      <c r="Q661" s="1">
        <v>274</v>
      </c>
      <c r="R661" s="1">
        <v>2702</v>
      </c>
      <c r="S661" s="1">
        <v>996</v>
      </c>
      <c r="T661" s="1">
        <v>744</v>
      </c>
      <c r="AI661" s="7">
        <f t="shared" si="368"/>
        <v>3</v>
      </c>
      <c r="AJ661" s="7">
        <f t="shared" si="369"/>
        <v>0</v>
      </c>
      <c r="AK661" s="7">
        <f t="shared" si="370"/>
        <v>0</v>
      </c>
      <c r="AL661" s="7">
        <f t="shared" si="371"/>
        <v>0</v>
      </c>
      <c r="AM661" s="2">
        <f t="shared" si="372"/>
        <v>0.15776081424936386</v>
      </c>
      <c r="AN661" s="2">
        <f t="shared" si="373"/>
        <v>0</v>
      </c>
      <c r="AO661" s="2">
        <f t="shared" si="374"/>
        <v>0</v>
      </c>
      <c r="AP661" s="2">
        <f t="shared" si="375"/>
        <v>0</v>
      </c>
      <c r="AR661" t="str">
        <f t="shared" si="379"/>
        <v>Wabash</v>
      </c>
      <c r="AS661" t="s">
        <v>301</v>
      </c>
      <c r="AT661">
        <v>2</v>
      </c>
      <c r="AV661" s="91">
        <v>18</v>
      </c>
      <c r="AW661" s="93">
        <v>169</v>
      </c>
      <c r="AX661" s="99">
        <f t="shared" si="376"/>
        <v>18169</v>
      </c>
      <c r="AZ661" s="7" t="s">
        <v>3053</v>
      </c>
      <c r="BA661" t="s">
        <v>3290</v>
      </c>
    </row>
    <row r="662" spans="1:53" hidden="1" outlineLevel="1">
      <c r="A662" t="s">
        <v>1171</v>
      </c>
      <c r="B662" t="s">
        <v>301</v>
      </c>
      <c r="C662" s="1">
        <f t="shared" si="363"/>
        <v>1279</v>
      </c>
      <c r="D662" s="7">
        <f>IF(P662&gt;0,RANK(P662,(P662:R662,S662:AG662)),0)</f>
        <v>0</v>
      </c>
      <c r="E662" s="7">
        <f>IF(Q662&gt;0,RANK(Q662,(P662:R662,S662:AG662)),0)</f>
        <v>4</v>
      </c>
      <c r="F662" s="7">
        <f>IF(R662&gt;0,RANK(R662,(P662:R662,S662:AG662)),0)</f>
        <v>1</v>
      </c>
      <c r="G662" s="7">
        <f>IF(S662&gt;0,RANK(S662,(P662:R662,S662:AG662)),0)</f>
        <v>3</v>
      </c>
      <c r="H662" s="48">
        <f t="shared" si="364"/>
        <v>569</v>
      </c>
      <c r="I662" s="163">
        <f t="shared" si="362"/>
        <v>0.44487881157154024</v>
      </c>
      <c r="J662" s="2"/>
      <c r="K662" s="2">
        <f t="shared" si="365"/>
        <v>0</v>
      </c>
      <c r="L662" s="2">
        <f t="shared" si="366"/>
        <v>8.2877247849882721E-2</v>
      </c>
      <c r="M662" s="2">
        <f t="shared" si="367"/>
        <v>0.60359655981235338</v>
      </c>
      <c r="N662" s="2">
        <f t="shared" si="377"/>
        <v>0.15480844409695074</v>
      </c>
      <c r="O662" s="2">
        <f t="shared" si="378"/>
        <v>0.15871774824081317</v>
      </c>
      <c r="Q662" s="1">
        <v>106</v>
      </c>
      <c r="R662" s="1">
        <v>772</v>
      </c>
      <c r="S662" s="1">
        <v>198</v>
      </c>
      <c r="T662" s="1">
        <v>203</v>
      </c>
      <c r="AI662" s="7">
        <f t="shared" si="368"/>
        <v>2</v>
      </c>
      <c r="AJ662" s="7">
        <f t="shared" si="369"/>
        <v>0</v>
      </c>
      <c r="AK662" s="7">
        <f t="shared" si="370"/>
        <v>0</v>
      </c>
      <c r="AL662" s="7">
        <f t="shared" si="371"/>
        <v>0</v>
      </c>
      <c r="AM662" s="2">
        <f t="shared" si="372"/>
        <v>0.15871774824081314</v>
      </c>
      <c r="AN662" s="2">
        <f t="shared" si="373"/>
        <v>0</v>
      </c>
      <c r="AO662" s="2">
        <f t="shared" si="374"/>
        <v>0</v>
      </c>
      <c r="AP662" s="2">
        <f t="shared" si="375"/>
        <v>0</v>
      </c>
      <c r="AR662" t="str">
        <f t="shared" si="379"/>
        <v>Warren</v>
      </c>
      <c r="AS662" t="s">
        <v>301</v>
      </c>
      <c r="AT662">
        <v>4</v>
      </c>
      <c r="AV662" s="91">
        <v>18</v>
      </c>
      <c r="AW662" s="93">
        <v>171</v>
      </c>
      <c r="AX662" s="99">
        <f t="shared" si="376"/>
        <v>18171</v>
      </c>
      <c r="AZ662" s="7" t="s">
        <v>3053</v>
      </c>
      <c r="BA662" t="s">
        <v>3290</v>
      </c>
    </row>
    <row r="663" spans="1:53" s="1" customFormat="1" hidden="1" outlineLevel="1">
      <c r="A663" t="s">
        <v>3198</v>
      </c>
      <c r="B663" t="s">
        <v>301</v>
      </c>
      <c r="C663" s="1">
        <f t="shared" si="363"/>
        <v>6275</v>
      </c>
      <c r="D663" s="7">
        <f>IF(P663&gt;0,RANK(P663,(P663:R663,S663:AG663)),0)</f>
        <v>0</v>
      </c>
      <c r="E663" s="7">
        <f>IF(Q663&gt;0,RANK(Q663,(P663:R663,S663:AG663)),0)</f>
        <v>4</v>
      </c>
      <c r="F663" s="7">
        <f>IF(R663&gt;0,RANK(R663,(P663:R663,S663:AG663)),0)</f>
        <v>1</v>
      </c>
      <c r="G663" s="7">
        <f>IF(S663&gt;0,RANK(S663,(P663:R663,S663:AG663)),0)</f>
        <v>3</v>
      </c>
      <c r="H663" s="48">
        <f t="shared" si="364"/>
        <v>3260</v>
      </c>
      <c r="I663" s="163">
        <f t="shared" si="362"/>
        <v>0.51952191235059764</v>
      </c>
      <c r="J663" s="2"/>
      <c r="K663" s="2">
        <f t="shared" si="365"/>
        <v>0</v>
      </c>
      <c r="L663" s="2">
        <f t="shared" si="366"/>
        <v>6.629482071713147E-2</v>
      </c>
      <c r="M663" s="2">
        <f t="shared" si="367"/>
        <v>0.66039840637450198</v>
      </c>
      <c r="N663" s="2">
        <f t="shared" si="377"/>
        <v>0.13243027888446215</v>
      </c>
      <c r="O663" s="2">
        <f t="shared" si="378"/>
        <v>0.14087649402390442</v>
      </c>
      <c r="Q663" s="1">
        <v>416</v>
      </c>
      <c r="R663" s="1">
        <v>4144</v>
      </c>
      <c r="S663" s="1">
        <v>831</v>
      </c>
      <c r="T663" s="1">
        <v>884</v>
      </c>
      <c r="AI663" s="7">
        <f t="shared" si="368"/>
        <v>2</v>
      </c>
      <c r="AJ663" s="7">
        <f t="shared" si="369"/>
        <v>0</v>
      </c>
      <c r="AK663" s="7">
        <f t="shared" si="370"/>
        <v>0</v>
      </c>
      <c r="AL663" s="7">
        <f t="shared" si="371"/>
        <v>0</v>
      </c>
      <c r="AM663" s="2">
        <f t="shared" si="372"/>
        <v>0.14087649402390437</v>
      </c>
      <c r="AN663" s="2">
        <f t="shared" si="373"/>
        <v>0</v>
      </c>
      <c r="AO663" s="2">
        <f t="shared" si="374"/>
        <v>0</v>
      </c>
      <c r="AP663" s="2">
        <f t="shared" si="375"/>
        <v>0</v>
      </c>
      <c r="AQ663" s="2"/>
      <c r="AR663" t="str">
        <f t="shared" si="379"/>
        <v>Warrick</v>
      </c>
      <c r="AS663" t="s">
        <v>301</v>
      </c>
      <c r="AT663" s="1">
        <v>8</v>
      </c>
      <c r="AV663" s="91">
        <v>18</v>
      </c>
      <c r="AW663" s="93">
        <v>173</v>
      </c>
      <c r="AX663" s="99">
        <f t="shared" si="376"/>
        <v>18173</v>
      </c>
      <c r="AZ663" s="7" t="s">
        <v>3053</v>
      </c>
      <c r="BA663" t="s">
        <v>3290</v>
      </c>
    </row>
    <row r="664" spans="1:53" s="1" customFormat="1" hidden="1" outlineLevel="1">
      <c r="A664" t="s">
        <v>650</v>
      </c>
      <c r="B664" t="s">
        <v>301</v>
      </c>
      <c r="C664" s="1">
        <f t="shared" si="363"/>
        <v>2369</v>
      </c>
      <c r="D664" s="7">
        <f>IF(P664&gt;0,RANK(P664,(P664:R664,S664:AG664)),0)</f>
        <v>0</v>
      </c>
      <c r="E664" s="7">
        <f>IF(Q664&gt;0,RANK(Q664,(P664:R664,S664:AG664)),0)</f>
        <v>4</v>
      </c>
      <c r="F664" s="7">
        <f>IF(R664&gt;0,RANK(R664,(P664:R664,S664:AG664)),0)</f>
        <v>1</v>
      </c>
      <c r="G664" s="7">
        <f>IF(S664&gt;0,RANK(S664,(P664:R664,S664:AG664)),0)</f>
        <v>2</v>
      </c>
      <c r="H664" s="48">
        <f t="shared" si="364"/>
        <v>919</v>
      </c>
      <c r="I664" s="163">
        <f t="shared" si="362"/>
        <v>0.38792739552553818</v>
      </c>
      <c r="J664" s="2"/>
      <c r="K664" s="2">
        <f t="shared" si="365"/>
        <v>0</v>
      </c>
      <c r="L664" s="2">
        <f t="shared" si="366"/>
        <v>7.2182355424229627E-2</v>
      </c>
      <c r="M664" s="2">
        <f t="shared" si="367"/>
        <v>0.59772055719712958</v>
      </c>
      <c r="N664" s="2">
        <f t="shared" si="377"/>
        <v>0.2097931616715914</v>
      </c>
      <c r="O664" s="2">
        <f t="shared" si="378"/>
        <v>0.12030392570704945</v>
      </c>
      <c r="Q664" s="1">
        <v>171</v>
      </c>
      <c r="R664" s="1">
        <v>1416</v>
      </c>
      <c r="S664" s="1">
        <v>497</v>
      </c>
      <c r="T664" s="1">
        <v>285</v>
      </c>
      <c r="AI664" s="7">
        <f t="shared" si="368"/>
        <v>3</v>
      </c>
      <c r="AJ664" s="7">
        <f t="shared" si="369"/>
        <v>0</v>
      </c>
      <c r="AK664" s="7">
        <f t="shared" si="370"/>
        <v>0</v>
      </c>
      <c r="AL664" s="7">
        <f t="shared" si="371"/>
        <v>0</v>
      </c>
      <c r="AM664" s="2">
        <f t="shared" si="372"/>
        <v>0.12030392570704938</v>
      </c>
      <c r="AN664" s="2">
        <f t="shared" si="373"/>
        <v>0</v>
      </c>
      <c r="AO664" s="2">
        <f t="shared" si="374"/>
        <v>0</v>
      </c>
      <c r="AP664" s="2">
        <f t="shared" si="375"/>
        <v>0</v>
      </c>
      <c r="AQ664" s="2"/>
      <c r="AR664" t="str">
        <f t="shared" si="379"/>
        <v>Washington</v>
      </c>
      <c r="AS664" t="s">
        <v>301</v>
      </c>
      <c r="AT664" s="1">
        <v>9</v>
      </c>
      <c r="AV664" s="91">
        <v>18</v>
      </c>
      <c r="AW664" s="93">
        <v>175</v>
      </c>
      <c r="AX664" s="99">
        <f t="shared" si="376"/>
        <v>18175</v>
      </c>
      <c r="AZ664" s="7" t="s">
        <v>3053</v>
      </c>
      <c r="BA664" t="s">
        <v>3290</v>
      </c>
    </row>
    <row r="665" spans="1:53" s="1" customFormat="1" hidden="1" outlineLevel="1">
      <c r="A665" t="s">
        <v>2200</v>
      </c>
      <c r="B665" t="s">
        <v>301</v>
      </c>
      <c r="C665" s="1">
        <f t="shared" si="363"/>
        <v>7922</v>
      </c>
      <c r="D665" s="7">
        <f>IF(P665&gt;0,RANK(P665,(P665:R665,S665:AG665)),0)</f>
        <v>0</v>
      </c>
      <c r="E665" s="7">
        <f>IF(Q665&gt;0,RANK(Q665,(P665:R665,S665:AG665)),0)</f>
        <v>4</v>
      </c>
      <c r="F665" s="7">
        <f>IF(R665&gt;0,RANK(R665,(P665:R665,S665:AG665)),0)</f>
        <v>1</v>
      </c>
      <c r="G665" s="7">
        <f>IF(S665&gt;0,RANK(S665,(P665:R665,S665:AG665)),0)</f>
        <v>2</v>
      </c>
      <c r="H665" s="48">
        <f t="shared" si="364"/>
        <v>4235</v>
      </c>
      <c r="I665" s="163">
        <f t="shared" si="362"/>
        <v>0.53458722544811921</v>
      </c>
      <c r="J665" s="2"/>
      <c r="K665" s="2">
        <f t="shared" si="365"/>
        <v>0</v>
      </c>
      <c r="L665" s="2">
        <f t="shared" si="366"/>
        <v>7.283514264074728E-2</v>
      </c>
      <c r="M665" s="2">
        <f t="shared" si="367"/>
        <v>0.67293612724059582</v>
      </c>
      <c r="N665" s="2">
        <f t="shared" si="377"/>
        <v>0.13834890179247664</v>
      </c>
      <c r="O665" s="2">
        <f t="shared" si="378"/>
        <v>0.11587982832618024</v>
      </c>
      <c r="Q665" s="1">
        <v>577</v>
      </c>
      <c r="R665" s="1">
        <v>5331</v>
      </c>
      <c r="S665" s="1">
        <v>1096</v>
      </c>
      <c r="T665" s="1">
        <v>918</v>
      </c>
      <c r="AI665" s="7">
        <f t="shared" si="368"/>
        <v>3</v>
      </c>
      <c r="AJ665" s="7">
        <f t="shared" si="369"/>
        <v>0</v>
      </c>
      <c r="AK665" s="7">
        <f t="shared" si="370"/>
        <v>0</v>
      </c>
      <c r="AL665" s="7">
        <f t="shared" si="371"/>
        <v>0</v>
      </c>
      <c r="AM665" s="2">
        <f t="shared" si="372"/>
        <v>0.11587982832618025</v>
      </c>
      <c r="AN665" s="2">
        <f t="shared" si="373"/>
        <v>0</v>
      </c>
      <c r="AO665" s="2">
        <f t="shared" si="374"/>
        <v>0</v>
      </c>
      <c r="AP665" s="2">
        <f t="shared" si="375"/>
        <v>0</v>
      </c>
      <c r="AQ665" s="2"/>
      <c r="AR665" t="str">
        <f t="shared" si="379"/>
        <v>Wayne</v>
      </c>
      <c r="AS665" t="s">
        <v>301</v>
      </c>
      <c r="AT665" s="1">
        <v>6</v>
      </c>
      <c r="AV665" s="91">
        <v>18</v>
      </c>
      <c r="AW665" s="93">
        <v>177</v>
      </c>
      <c r="AX665" s="99">
        <f t="shared" si="376"/>
        <v>18177</v>
      </c>
      <c r="AZ665" s="7" t="s">
        <v>3053</v>
      </c>
      <c r="BA665" t="s">
        <v>3290</v>
      </c>
    </row>
    <row r="666" spans="1:53" s="1" customFormat="1" hidden="1" outlineLevel="1">
      <c r="A666" t="s">
        <v>1043</v>
      </c>
      <c r="B666" t="s">
        <v>301</v>
      </c>
      <c r="C666" s="1">
        <f t="shared" si="363"/>
        <v>4845</v>
      </c>
      <c r="D666" s="7">
        <f>IF(P666&gt;0,RANK(P666,(P666:R666,S666:AG666)),0)</f>
        <v>0</v>
      </c>
      <c r="E666" s="7">
        <f>IF(Q666&gt;0,RANK(Q666,(P666:R666,S666:AG666)),0)</f>
        <v>4</v>
      </c>
      <c r="F666" s="7">
        <f>IF(R666&gt;0,RANK(R666,(P666:R666,S666:AG666)),0)</f>
        <v>1</v>
      </c>
      <c r="G666" s="7">
        <f>IF(S666&gt;0,RANK(S666,(P666:R666,S666:AG666)),0)</f>
        <v>3</v>
      </c>
      <c r="H666" s="48">
        <f t="shared" si="364"/>
        <v>2172</v>
      </c>
      <c r="I666" s="163">
        <f t="shared" si="362"/>
        <v>0.44829721362229102</v>
      </c>
      <c r="J666" s="2"/>
      <c r="K666" s="2">
        <f t="shared" si="365"/>
        <v>0</v>
      </c>
      <c r="L666" s="2">
        <f t="shared" si="366"/>
        <v>4.767801857585139E-2</v>
      </c>
      <c r="M666" s="2">
        <f t="shared" si="367"/>
        <v>0.64107327141382864</v>
      </c>
      <c r="N666" s="2">
        <f t="shared" si="377"/>
        <v>0.11847265221878225</v>
      </c>
      <c r="O666" s="2">
        <f t="shared" si="378"/>
        <v>0.1927760577915377</v>
      </c>
      <c r="Q666" s="1">
        <v>231</v>
      </c>
      <c r="R666" s="1">
        <v>3106</v>
      </c>
      <c r="S666" s="1">
        <v>574</v>
      </c>
      <c r="T666" s="1">
        <v>934</v>
      </c>
      <c r="AI666" s="7">
        <f t="shared" si="368"/>
        <v>2</v>
      </c>
      <c r="AJ666" s="7">
        <f t="shared" si="369"/>
        <v>0</v>
      </c>
      <c r="AK666" s="7">
        <f t="shared" si="370"/>
        <v>0</v>
      </c>
      <c r="AL666" s="7">
        <f t="shared" si="371"/>
        <v>0</v>
      </c>
      <c r="AM666" s="2">
        <f t="shared" si="372"/>
        <v>0.19277605779153767</v>
      </c>
      <c r="AN666" s="2">
        <f t="shared" si="373"/>
        <v>0</v>
      </c>
      <c r="AO666" s="2">
        <f t="shared" si="374"/>
        <v>0</v>
      </c>
      <c r="AP666" s="2">
        <f t="shared" si="375"/>
        <v>0</v>
      </c>
      <c r="AQ666" s="2"/>
      <c r="AR666" t="str">
        <f t="shared" si="379"/>
        <v>Wells</v>
      </c>
      <c r="AS666" t="s">
        <v>301</v>
      </c>
      <c r="AT666" s="1">
        <v>3</v>
      </c>
      <c r="AV666" s="91">
        <v>18</v>
      </c>
      <c r="AW666" s="93">
        <v>179</v>
      </c>
      <c r="AX666" s="99">
        <f t="shared" si="376"/>
        <v>18179</v>
      </c>
      <c r="AZ666" s="7" t="s">
        <v>3053</v>
      </c>
      <c r="BA666" t="s">
        <v>3290</v>
      </c>
    </row>
    <row r="667" spans="1:53" s="1" customFormat="1" hidden="1" outlineLevel="1">
      <c r="A667" t="s">
        <v>2953</v>
      </c>
      <c r="B667" t="s">
        <v>301</v>
      </c>
      <c r="C667" s="1">
        <f t="shared" si="363"/>
        <v>3435</v>
      </c>
      <c r="D667" s="7">
        <f>IF(P667&gt;0,RANK(P667,(P667:R667,S667:AG667)),0)</f>
        <v>0</v>
      </c>
      <c r="E667" s="7">
        <f>IF(Q667&gt;0,RANK(Q667,(P667:R667,S667:AG667)),0)</f>
        <v>4</v>
      </c>
      <c r="F667" s="7">
        <f>IF(R667&gt;0,RANK(R667,(P667:R667,S667:AG667)),0)</f>
        <v>1</v>
      </c>
      <c r="G667" s="7">
        <f>IF(S667&gt;0,RANK(S667,(P667:R667,S667:AG667)),0)</f>
        <v>2</v>
      </c>
      <c r="H667" s="48">
        <f t="shared" si="364"/>
        <v>1591</v>
      </c>
      <c r="I667" s="163">
        <f t="shared" si="362"/>
        <v>0.46317321688500729</v>
      </c>
      <c r="J667" s="2"/>
      <c r="K667" s="2">
        <f t="shared" si="365"/>
        <v>0</v>
      </c>
      <c r="L667" s="2">
        <f t="shared" si="366"/>
        <v>8.3260553129548762E-2</v>
      </c>
      <c r="M667" s="2">
        <f t="shared" si="367"/>
        <v>0.62066957787481802</v>
      </c>
      <c r="N667" s="2">
        <f t="shared" si="377"/>
        <v>0.15749636098981076</v>
      </c>
      <c r="O667" s="2">
        <f t="shared" si="378"/>
        <v>0.13857350800582249</v>
      </c>
      <c r="Q667" s="1">
        <v>286</v>
      </c>
      <c r="R667" s="1">
        <v>2132</v>
      </c>
      <c r="S667" s="1">
        <v>541</v>
      </c>
      <c r="T667" s="1">
        <v>476</v>
      </c>
      <c r="AI667" s="7">
        <f t="shared" si="368"/>
        <v>3</v>
      </c>
      <c r="AJ667" s="7">
        <f t="shared" si="369"/>
        <v>0</v>
      </c>
      <c r="AK667" s="7">
        <f t="shared" si="370"/>
        <v>0</v>
      </c>
      <c r="AL667" s="7">
        <f t="shared" si="371"/>
        <v>0</v>
      </c>
      <c r="AM667" s="2">
        <f t="shared" si="372"/>
        <v>0.13857350800582241</v>
      </c>
      <c r="AN667" s="2">
        <f t="shared" si="373"/>
        <v>0</v>
      </c>
      <c r="AO667" s="2">
        <f t="shared" si="374"/>
        <v>0</v>
      </c>
      <c r="AP667" s="2">
        <f t="shared" si="375"/>
        <v>0</v>
      </c>
      <c r="AQ667" s="2"/>
      <c r="AR667" t="str">
        <f t="shared" si="379"/>
        <v>White</v>
      </c>
      <c r="AS667" t="s">
        <v>301</v>
      </c>
      <c r="AT667" s="1">
        <v>4</v>
      </c>
      <c r="AV667" s="91">
        <v>18</v>
      </c>
      <c r="AW667" s="93">
        <v>181</v>
      </c>
      <c r="AX667" s="99">
        <f t="shared" si="376"/>
        <v>18181</v>
      </c>
      <c r="AZ667" s="7" t="s">
        <v>3053</v>
      </c>
      <c r="BA667" t="s">
        <v>3290</v>
      </c>
    </row>
    <row r="668" spans="1:53" s="1" customFormat="1" hidden="1" outlineLevel="1">
      <c r="A668" t="s">
        <v>1113</v>
      </c>
      <c r="B668" t="s">
        <v>301</v>
      </c>
      <c r="C668" s="1">
        <f t="shared" si="363"/>
        <v>4790</v>
      </c>
      <c r="D668" s="7">
        <f>IF(P668&gt;0,RANK(P668,(P668:R668,S668:AG668)),0)</f>
        <v>0</v>
      </c>
      <c r="E668" s="7">
        <f>IF(Q668&gt;0,RANK(Q668,(P668:R668,S668:AG668)),0)</f>
        <v>4</v>
      </c>
      <c r="F668" s="7">
        <f>IF(R668&gt;0,RANK(R668,(P668:R668,S668:AG668)),0)</f>
        <v>1</v>
      </c>
      <c r="G668" s="7">
        <f>IF(S668&gt;0,RANK(S668,(P668:R668,S668:AG668)),0)</f>
        <v>3</v>
      </c>
      <c r="H668" s="48">
        <f t="shared" si="364"/>
        <v>1875</v>
      </c>
      <c r="I668" s="163">
        <f t="shared" si="362"/>
        <v>0.39144050104384132</v>
      </c>
      <c r="J668" s="2"/>
      <c r="K668" s="2">
        <f t="shared" si="365"/>
        <v>0</v>
      </c>
      <c r="L668" s="2">
        <f t="shared" si="366"/>
        <v>5.6576200417536533E-2</v>
      </c>
      <c r="M668" s="2">
        <f t="shared" si="367"/>
        <v>0.5922755741127349</v>
      </c>
      <c r="N668" s="2">
        <f t="shared" si="377"/>
        <v>0.15031315240083507</v>
      </c>
      <c r="O668" s="2">
        <f t="shared" si="378"/>
        <v>0.2008350730688935</v>
      </c>
      <c r="Q668" s="1">
        <v>271</v>
      </c>
      <c r="R668" s="1">
        <v>2837</v>
      </c>
      <c r="S668" s="1">
        <v>720</v>
      </c>
      <c r="T668" s="1">
        <v>962</v>
      </c>
      <c r="AI668" s="7">
        <f t="shared" si="368"/>
        <v>2</v>
      </c>
      <c r="AJ668" s="7">
        <f t="shared" si="369"/>
        <v>0</v>
      </c>
      <c r="AK668" s="7">
        <f t="shared" si="370"/>
        <v>0</v>
      </c>
      <c r="AL668" s="7">
        <f t="shared" si="371"/>
        <v>0</v>
      </c>
      <c r="AM668" s="2">
        <f t="shared" si="372"/>
        <v>0.20083507306889353</v>
      </c>
      <c r="AN668" s="2">
        <f t="shared" si="373"/>
        <v>0</v>
      </c>
      <c r="AO668" s="2">
        <f t="shared" si="374"/>
        <v>0</v>
      </c>
      <c r="AP668" s="2">
        <f t="shared" si="375"/>
        <v>0</v>
      </c>
      <c r="AQ668" s="2"/>
      <c r="AR668" t="str">
        <f t="shared" si="379"/>
        <v>Whitley</v>
      </c>
      <c r="AS668" t="s">
        <v>301</v>
      </c>
      <c r="AT668" s="1">
        <v>3</v>
      </c>
      <c r="AV668" s="91">
        <v>18</v>
      </c>
      <c r="AW668" s="93">
        <v>183</v>
      </c>
      <c r="AX668" s="99">
        <f t="shared" si="376"/>
        <v>18183</v>
      </c>
      <c r="AZ668" s="7" t="s">
        <v>3053</v>
      </c>
      <c r="BA668" t="s">
        <v>3290</v>
      </c>
    </row>
    <row r="669" spans="1:53" s="1" customFormat="1" collapsed="1">
      <c r="A669" t="s">
        <v>300</v>
      </c>
      <c r="B669" t="s">
        <v>1136</v>
      </c>
      <c r="C669" s="1">
        <f t="shared" si="363"/>
        <v>635589</v>
      </c>
      <c r="D669" s="7">
        <f>IF(P669&gt;0,RANK(P669,(P669:R669,S669:AG669)),0)</f>
        <v>0</v>
      </c>
      <c r="E669" s="7">
        <f>IF(Q669&gt;0,RANK(Q669,(P669:R669,S669:AG669)),0)</f>
        <v>4</v>
      </c>
      <c r="F669" s="7">
        <f>IF(R669&gt;0,RANK(R669,(P669:R669,S669:AG669)),0)</f>
        <v>1</v>
      </c>
      <c r="G669" s="7">
        <f>IF(S669&gt;0,RANK(S669,(P669:R669,S669:AG669)),0)</f>
        <v>2</v>
      </c>
      <c r="H669" s="48">
        <f t="shared" si="364"/>
        <v>312148</v>
      </c>
      <c r="I669" s="163">
        <f t="shared" si="362"/>
        <v>0.49111611434433255</v>
      </c>
      <c r="J669" s="2"/>
      <c r="K669" s="2">
        <f t="shared" si="365"/>
        <v>0</v>
      </c>
      <c r="L669" s="2">
        <f t="shared" si="366"/>
        <v>6.4719496404122792E-2</v>
      </c>
      <c r="M669" s="2">
        <f t="shared" si="367"/>
        <v>0.64607002323828766</v>
      </c>
      <c r="N669" s="2">
        <f t="shared" si="377"/>
        <v>0.15495390889395505</v>
      </c>
      <c r="O669" s="2">
        <f t="shared" si="378"/>
        <v>0.13425657146363451</v>
      </c>
      <c r="Q669" s="1">
        <f>SUM(Q577:Q668)</f>
        <v>41135</v>
      </c>
      <c r="R669" s="1">
        <f>SUM(R577:R668)</f>
        <v>410635</v>
      </c>
      <c r="S669" s="1">
        <f>SUM(S577:S668)</f>
        <v>98487</v>
      </c>
      <c r="T669" s="1">
        <f>SUM(T577:T668)</f>
        <v>85332</v>
      </c>
      <c r="AI669" s="7">
        <f t="shared" si="368"/>
        <v>3</v>
      </c>
      <c r="AJ669" s="7">
        <f t="shared" si="369"/>
        <v>0</v>
      </c>
      <c r="AK669" s="7">
        <f t="shared" si="370"/>
        <v>0</v>
      </c>
      <c r="AL669" s="7">
        <f t="shared" si="371"/>
        <v>0</v>
      </c>
      <c r="AM669" s="2">
        <f t="shared" si="372"/>
        <v>0.13425657146363451</v>
      </c>
      <c r="AN669" s="2">
        <f t="shared" si="373"/>
        <v>0</v>
      </c>
      <c r="AO669" s="2">
        <f t="shared" si="374"/>
        <v>0</v>
      </c>
      <c r="AP669" s="2">
        <f t="shared" si="375"/>
        <v>0</v>
      </c>
      <c r="AQ669" s="2"/>
      <c r="AR669" t="str">
        <f t="shared" si="379"/>
        <v>Indiana</v>
      </c>
      <c r="AS669" t="s">
        <v>1136</v>
      </c>
      <c r="AV669" s="91">
        <v>18</v>
      </c>
      <c r="AW669" s="93"/>
      <c r="AX669" s="91">
        <v>18</v>
      </c>
      <c r="AZ669" s="7" t="s">
        <v>1662</v>
      </c>
      <c r="BA669" t="s">
        <v>3290</v>
      </c>
    </row>
    <row r="670" spans="1:53">
      <c r="C670" s="1"/>
      <c r="E670" s="7"/>
      <c r="F670" s="7"/>
      <c r="G670" s="7"/>
      <c r="H670" s="48"/>
      <c r="I670" s="163"/>
      <c r="J670" s="2"/>
      <c r="AI670" s="7"/>
      <c r="AJ670" s="7"/>
      <c r="AK670" s="7"/>
      <c r="AL670" s="7"/>
      <c r="AV670" s="91"/>
      <c r="AW670" s="93"/>
    </row>
    <row r="671" spans="1:53" ht="13" hidden="1" customHeight="1" outlineLevel="1">
      <c r="A671" t="s">
        <v>851</v>
      </c>
      <c r="B671" t="s">
        <v>482</v>
      </c>
      <c r="C671" s="1">
        <f t="shared" ref="C671:C702" si="380">SUM(P671:AG671)</f>
        <v>1194</v>
      </c>
      <c r="D671" s="7">
        <f>IF(P671&gt;0,RANK(P671,(P671:R671,S671:AG671)),0)</f>
        <v>0</v>
      </c>
      <c r="E671" s="7">
        <f>IF(Q671&gt;0,RANK(Q671,(P671:R671,S671:AG671)),0)</f>
        <v>3</v>
      </c>
      <c r="F671" s="7">
        <f>IF(R671&gt;0,RANK(R671,(P671:R671,S671:AG671)),0)</f>
        <v>1</v>
      </c>
      <c r="G671" s="7">
        <f>IF(S671&gt;0,RANK(S671,(P671:R671,S671:AG671)),0)</f>
        <v>2</v>
      </c>
      <c r="H671" s="48">
        <f t="shared" ref="H671:H702" si="381">MAX(P671:Y671)-LARGE(P671:Y671,2)</f>
        <v>712</v>
      </c>
      <c r="I671" s="163">
        <f t="shared" ref="I671:I691" si="382">H671/C671</f>
        <v>0.59631490787269681</v>
      </c>
      <c r="J671" s="2"/>
      <c r="K671" s="2">
        <f t="shared" ref="K671:K702" si="383">IF($C671=0,"-",P671/$C671)</f>
        <v>0</v>
      </c>
      <c r="L671" s="2">
        <f t="shared" ref="L671:L702" si="384">IF($C671=0,"-",Q671/$C671)</f>
        <v>7.2026800670016752E-2</v>
      </c>
      <c r="M671" s="2">
        <f t="shared" ref="M671:M702" si="385">IF($C671=0,"-",R671/$C671)</f>
        <v>0.69765494137353434</v>
      </c>
      <c r="N671" s="2">
        <f t="shared" ref="N671:N689" si="386">IF($C671=0,"-",S671/$C671)</f>
        <v>0.10134003350083752</v>
      </c>
      <c r="O671" s="2">
        <f t="shared" ref="O671:O689" si="387">IF(C671=0,"-",(1-K671-L671-M671-N671))</f>
        <v>0.12897822445561136</v>
      </c>
      <c r="Q671" s="1">
        <v>86</v>
      </c>
      <c r="R671" s="1">
        <v>833</v>
      </c>
      <c r="S671" s="1">
        <v>121</v>
      </c>
      <c r="T671" s="1">
        <v>79</v>
      </c>
      <c r="Y671" s="1">
        <v>75</v>
      </c>
      <c r="AI671" s="7">
        <f t="shared" ref="AI671:AI702" si="388">IF(T671&gt;0,RANK(T671,(P671:Z671)),0)</f>
        <v>4</v>
      </c>
      <c r="AJ671" s="7">
        <f t="shared" ref="AJ671:AJ702" si="389">IF(U671&gt;0,RANK(U671,(P671:Z671)),0)</f>
        <v>0</v>
      </c>
      <c r="AK671" s="7">
        <f t="shared" ref="AK671:AK702" si="390">IF(V671&gt;0,RANK(V671,(P671:Z671)),0)</f>
        <v>0</v>
      </c>
      <c r="AL671" s="7">
        <f t="shared" ref="AL671:AL702" si="391">IF(W671&gt;0,RANK(W671,(P671:Z671)),0)</f>
        <v>0</v>
      </c>
      <c r="AM671" s="2">
        <f t="shared" ref="AM671:AM702" si="392">IF($C671=0,"-",T671/$C671)</f>
        <v>6.6164154103852596E-2</v>
      </c>
      <c r="AN671" s="2">
        <f t="shared" ref="AN671:AN702" si="393">IF($C671=0,"-",U671/$C671)</f>
        <v>0</v>
      </c>
      <c r="AO671" s="2">
        <f t="shared" ref="AO671:AO702" si="394">IF($C671=0,"-",V671/$C671)</f>
        <v>0</v>
      </c>
      <c r="AP671" s="2">
        <f t="shared" ref="AP671:AP702" si="395">IF($C671=0,"-",W671/$C671)</f>
        <v>0</v>
      </c>
      <c r="AR671" t="str">
        <f t="shared" ref="AR671:AR703" si="396">A671</f>
        <v>Adair</v>
      </c>
      <c r="AS671" t="s">
        <v>482</v>
      </c>
      <c r="AT671">
        <v>1</v>
      </c>
      <c r="AV671" s="91">
        <v>21</v>
      </c>
      <c r="AW671" s="93">
        <v>1</v>
      </c>
      <c r="AX671" s="99">
        <f t="shared" ref="AX671:AX702" si="397">AV671*1000+AW671</f>
        <v>21001</v>
      </c>
      <c r="AZ671" s="7" t="s">
        <v>3053</v>
      </c>
      <c r="BA671" t="s">
        <v>3290</v>
      </c>
    </row>
    <row r="672" spans="1:53" ht="13" hidden="1" customHeight="1" outlineLevel="1">
      <c r="A672" t="s">
        <v>678</v>
      </c>
      <c r="B672" t="s">
        <v>482</v>
      </c>
      <c r="C672" s="1">
        <f t="shared" si="380"/>
        <v>1091</v>
      </c>
      <c r="D672" s="7">
        <f>IF(P672&gt;0,RANK(P672,(P672:R672,S672:AG672)),0)</f>
        <v>0</v>
      </c>
      <c r="E672" s="7">
        <f>IF(Q672&gt;0,RANK(Q672,(P672:R672,S672:AG672)),0)</f>
        <v>5</v>
      </c>
      <c r="F672" s="7">
        <f>IF(R672&gt;0,RANK(R672,(P672:R672,S672:AG672)),0)</f>
        <v>1</v>
      </c>
      <c r="G672" s="7">
        <f>IF(S672&gt;0,RANK(S672,(P672:R672,S672:AG672)),0)</f>
        <v>2</v>
      </c>
      <c r="H672" s="48">
        <f t="shared" si="381"/>
        <v>532</v>
      </c>
      <c r="I672" s="163">
        <f t="shared" si="382"/>
        <v>0.48762603116406966</v>
      </c>
      <c r="J672" s="2"/>
      <c r="K672" s="2">
        <f t="shared" si="383"/>
        <v>0</v>
      </c>
      <c r="L672" s="2">
        <f t="shared" si="384"/>
        <v>6.7827681026581113E-2</v>
      </c>
      <c r="M672" s="2">
        <f t="shared" si="385"/>
        <v>0.62603116406966086</v>
      </c>
      <c r="N672" s="2">
        <f t="shared" si="386"/>
        <v>0.1384051329055912</v>
      </c>
      <c r="O672" s="2">
        <f t="shared" si="387"/>
        <v>0.16773602199816684</v>
      </c>
      <c r="Q672" s="1">
        <v>74</v>
      </c>
      <c r="R672" s="1">
        <v>683</v>
      </c>
      <c r="S672" s="1">
        <v>151</v>
      </c>
      <c r="T672" s="1">
        <v>106</v>
      </c>
      <c r="Y672" s="1">
        <v>77</v>
      </c>
      <c r="AI672" s="7">
        <f t="shared" si="388"/>
        <v>3</v>
      </c>
      <c r="AJ672" s="7">
        <f t="shared" si="389"/>
        <v>0</v>
      </c>
      <c r="AK672" s="7">
        <f t="shared" si="390"/>
        <v>0</v>
      </c>
      <c r="AL672" s="7">
        <f t="shared" si="391"/>
        <v>0</v>
      </c>
      <c r="AM672" s="2">
        <f t="shared" si="392"/>
        <v>9.715857011915674E-2</v>
      </c>
      <c r="AN672" s="2">
        <f t="shared" si="393"/>
        <v>0</v>
      </c>
      <c r="AO672" s="2">
        <f t="shared" si="394"/>
        <v>0</v>
      </c>
      <c r="AP672" s="2">
        <f t="shared" si="395"/>
        <v>0</v>
      </c>
      <c r="AR672" t="str">
        <f t="shared" si="396"/>
        <v>Allen</v>
      </c>
      <c r="AS672" t="s">
        <v>482</v>
      </c>
      <c r="AT672" s="162">
        <v>1</v>
      </c>
      <c r="AV672" s="91">
        <v>21</v>
      </c>
      <c r="AW672" s="93">
        <v>3</v>
      </c>
      <c r="AX672" s="99">
        <f t="shared" si="397"/>
        <v>21003</v>
      </c>
      <c r="AZ672" s="7" t="s">
        <v>3053</v>
      </c>
      <c r="BA672" t="s">
        <v>3290</v>
      </c>
    </row>
    <row r="673" spans="1:53" ht="13" hidden="1" customHeight="1" outlineLevel="1">
      <c r="A673" t="s">
        <v>1258</v>
      </c>
      <c r="B673" t="s">
        <v>482</v>
      </c>
      <c r="C673" s="1">
        <f t="shared" si="380"/>
        <v>889</v>
      </c>
      <c r="D673" s="7">
        <f>IF(P673&gt;0,RANK(P673,(P673:R673,S673:AG673)),0)</f>
        <v>0</v>
      </c>
      <c r="E673" s="7">
        <f>IF(Q673&gt;0,RANK(Q673,(P673:R673,S673:AG673)),0)</f>
        <v>4</v>
      </c>
      <c r="F673" s="7">
        <f>IF(R673&gt;0,RANK(R673,(P673:R673,S673:AG673)),0)</f>
        <v>1</v>
      </c>
      <c r="G673" s="7">
        <f>IF(S673&gt;0,RANK(S673,(P673:R673,S673:AG673)),0)</f>
        <v>2</v>
      </c>
      <c r="H673" s="48">
        <f t="shared" si="381"/>
        <v>382</v>
      </c>
      <c r="I673" s="163">
        <f t="shared" si="382"/>
        <v>0.4296962879640045</v>
      </c>
      <c r="J673" s="2"/>
      <c r="K673" s="2">
        <f t="shared" si="383"/>
        <v>0</v>
      </c>
      <c r="L673" s="2">
        <f t="shared" si="384"/>
        <v>7.9865016872890895E-2</v>
      </c>
      <c r="M673" s="2">
        <f t="shared" si="385"/>
        <v>0.58492688413948257</v>
      </c>
      <c r="N673" s="2">
        <f t="shared" si="386"/>
        <v>0.15523059617547807</v>
      </c>
      <c r="O673" s="2">
        <f t="shared" si="387"/>
        <v>0.17997750281214842</v>
      </c>
      <c r="Q673" s="1">
        <v>71</v>
      </c>
      <c r="R673" s="1">
        <v>520</v>
      </c>
      <c r="S673" s="1">
        <v>138</v>
      </c>
      <c r="T673" s="1">
        <v>93</v>
      </c>
      <c r="Y673" s="1">
        <v>67</v>
      </c>
      <c r="AI673" s="7">
        <f t="shared" si="388"/>
        <v>3</v>
      </c>
      <c r="AJ673" s="7">
        <f t="shared" si="389"/>
        <v>0</v>
      </c>
      <c r="AK673" s="7">
        <f t="shared" si="390"/>
        <v>0</v>
      </c>
      <c r="AL673" s="7">
        <f t="shared" si="391"/>
        <v>0</v>
      </c>
      <c r="AM673" s="2">
        <f t="shared" si="392"/>
        <v>0.10461192350956131</v>
      </c>
      <c r="AN673" s="2">
        <f t="shared" si="393"/>
        <v>0</v>
      </c>
      <c r="AO673" s="2">
        <f t="shared" si="394"/>
        <v>0</v>
      </c>
      <c r="AP673" s="2">
        <f t="shared" si="395"/>
        <v>0</v>
      </c>
      <c r="AR673" t="str">
        <f t="shared" si="396"/>
        <v>Anderson</v>
      </c>
      <c r="AS673" t="s">
        <v>482</v>
      </c>
      <c r="AT673" s="162">
        <v>6</v>
      </c>
      <c r="AV673" s="91">
        <v>21</v>
      </c>
      <c r="AW673" s="93">
        <v>5</v>
      </c>
      <c r="AX673" s="99">
        <f t="shared" si="397"/>
        <v>21005</v>
      </c>
      <c r="AZ673" s="7" t="s">
        <v>3053</v>
      </c>
      <c r="BA673" t="s">
        <v>3290</v>
      </c>
    </row>
    <row r="674" spans="1:53" ht="13" hidden="1" customHeight="1" outlineLevel="1">
      <c r="A674" t="s">
        <v>1784</v>
      </c>
      <c r="B674" t="s">
        <v>482</v>
      </c>
      <c r="C674" s="1">
        <f t="shared" si="380"/>
        <v>106</v>
      </c>
      <c r="D674" s="7">
        <f>IF(P674&gt;0,RANK(P674,(P674:R674,S674:AG674)),0)</f>
        <v>0</v>
      </c>
      <c r="E674" s="7">
        <f>IF(Q674&gt;0,RANK(Q674,(P674:R674,S674:AG674)),0)</f>
        <v>5</v>
      </c>
      <c r="F674" s="7">
        <f>IF(R674&gt;0,RANK(R674,(P674:R674,S674:AG674)),0)</f>
        <v>1</v>
      </c>
      <c r="G674" s="7">
        <f>IF(S674&gt;0,RANK(S674,(P674:R674,S674:AG674)),0)</f>
        <v>2</v>
      </c>
      <c r="H674" s="48">
        <f t="shared" si="381"/>
        <v>61</v>
      </c>
      <c r="I674" s="163">
        <f t="shared" si="382"/>
        <v>0.57547169811320753</v>
      </c>
      <c r="J674" s="2"/>
      <c r="K674" s="2">
        <f t="shared" si="383"/>
        <v>0</v>
      </c>
      <c r="L674" s="2">
        <f t="shared" si="384"/>
        <v>6.6037735849056603E-2</v>
      </c>
      <c r="M674" s="2">
        <f t="shared" si="385"/>
        <v>0.67924528301886788</v>
      </c>
      <c r="N674" s="2">
        <f t="shared" si="386"/>
        <v>0.10377358490566038</v>
      </c>
      <c r="O674" s="2">
        <f t="shared" si="387"/>
        <v>0.15094339622641514</v>
      </c>
      <c r="Q674" s="1">
        <v>7</v>
      </c>
      <c r="R674" s="1">
        <v>72</v>
      </c>
      <c r="S674" s="1">
        <v>11</v>
      </c>
      <c r="T674" s="1">
        <v>8</v>
      </c>
      <c r="Y674" s="1">
        <v>8</v>
      </c>
      <c r="AI674" s="7">
        <f t="shared" si="388"/>
        <v>3</v>
      </c>
      <c r="AJ674" s="7">
        <f t="shared" si="389"/>
        <v>0</v>
      </c>
      <c r="AK674" s="7">
        <f t="shared" si="390"/>
        <v>0</v>
      </c>
      <c r="AL674" s="7">
        <f t="shared" si="391"/>
        <v>0</v>
      </c>
      <c r="AM674" s="2">
        <f t="shared" si="392"/>
        <v>7.5471698113207544E-2</v>
      </c>
      <c r="AN674" s="2">
        <f t="shared" si="393"/>
        <v>0</v>
      </c>
      <c r="AO674" s="2">
        <f t="shared" si="394"/>
        <v>0</v>
      </c>
      <c r="AP674" s="2">
        <f t="shared" si="395"/>
        <v>0</v>
      </c>
      <c r="AR674" t="str">
        <f t="shared" si="396"/>
        <v>Ballard</v>
      </c>
      <c r="AS674" t="s">
        <v>482</v>
      </c>
      <c r="AT674" s="162">
        <v>1</v>
      </c>
      <c r="AV674" s="91">
        <v>21</v>
      </c>
      <c r="AW674" s="93">
        <v>7</v>
      </c>
      <c r="AX674" s="99">
        <f t="shared" si="397"/>
        <v>21007</v>
      </c>
      <c r="AZ674" s="7" t="s">
        <v>3053</v>
      </c>
      <c r="BA674" t="s">
        <v>3290</v>
      </c>
    </row>
    <row r="675" spans="1:53" ht="13" hidden="1" customHeight="1" outlineLevel="1">
      <c r="A675" t="s">
        <v>1640</v>
      </c>
      <c r="B675" t="s">
        <v>482</v>
      </c>
      <c r="C675" s="1">
        <f t="shared" si="380"/>
        <v>1607</v>
      </c>
      <c r="D675" s="7">
        <f>IF(P675&gt;0,RANK(P675,(P675:R675,S675:AG675)),0)</f>
        <v>0</v>
      </c>
      <c r="E675" s="7">
        <f>IF(Q675&gt;0,RANK(Q675,(P675:R675,S675:AG675)),0)</f>
        <v>4</v>
      </c>
      <c r="F675" s="7">
        <f>IF(R675&gt;0,RANK(R675,(P675:R675,S675:AG675)),0)</f>
        <v>1</v>
      </c>
      <c r="G675" s="7">
        <f>IF(S675&gt;0,RANK(S675,(P675:R675,S675:AG675)),0)</f>
        <v>2</v>
      </c>
      <c r="H675" s="48">
        <f t="shared" si="381"/>
        <v>783</v>
      </c>
      <c r="I675" s="163">
        <f t="shared" si="382"/>
        <v>0.48724331051649034</v>
      </c>
      <c r="J675" s="2"/>
      <c r="K675" s="2">
        <f t="shared" si="383"/>
        <v>0</v>
      </c>
      <c r="L675" s="2">
        <f t="shared" si="384"/>
        <v>7.093963907902924E-2</v>
      </c>
      <c r="M675" s="2">
        <f t="shared" si="385"/>
        <v>0.62787803360298688</v>
      </c>
      <c r="N675" s="2">
        <f t="shared" si="386"/>
        <v>0.14063472308649658</v>
      </c>
      <c r="O675" s="2">
        <f t="shared" si="387"/>
        <v>0.16054760423148731</v>
      </c>
      <c r="Q675" s="1">
        <v>114</v>
      </c>
      <c r="R675" s="1">
        <v>1009</v>
      </c>
      <c r="S675" s="1">
        <v>226</v>
      </c>
      <c r="T675" s="1">
        <v>157</v>
      </c>
      <c r="Y675" s="1">
        <v>101</v>
      </c>
      <c r="AI675" s="7">
        <f t="shared" si="388"/>
        <v>3</v>
      </c>
      <c r="AJ675" s="7">
        <f t="shared" si="389"/>
        <v>0</v>
      </c>
      <c r="AK675" s="7">
        <f t="shared" si="390"/>
        <v>0</v>
      </c>
      <c r="AL675" s="7">
        <f t="shared" si="391"/>
        <v>0</v>
      </c>
      <c r="AM675" s="2">
        <f t="shared" si="392"/>
        <v>9.7697573117610459E-2</v>
      </c>
      <c r="AN675" s="2">
        <f t="shared" si="393"/>
        <v>0</v>
      </c>
      <c r="AO675" s="2">
        <f t="shared" si="394"/>
        <v>0</v>
      </c>
      <c r="AP675" s="2">
        <f t="shared" si="395"/>
        <v>0</v>
      </c>
      <c r="AR675" t="str">
        <f t="shared" si="396"/>
        <v>Barren</v>
      </c>
      <c r="AS675" t="s">
        <v>482</v>
      </c>
      <c r="AT675" s="162">
        <v>2</v>
      </c>
      <c r="AV675" s="91">
        <v>21</v>
      </c>
      <c r="AW675" s="93">
        <v>9</v>
      </c>
      <c r="AX675" s="99">
        <f t="shared" si="397"/>
        <v>21009</v>
      </c>
      <c r="AZ675" s="7" t="s">
        <v>3053</v>
      </c>
      <c r="BA675" t="s">
        <v>3290</v>
      </c>
    </row>
    <row r="676" spans="1:53" ht="13" hidden="1" customHeight="1" outlineLevel="1">
      <c r="A676" t="s">
        <v>129</v>
      </c>
      <c r="B676" t="s">
        <v>482</v>
      </c>
      <c r="C676" s="1">
        <f t="shared" si="380"/>
        <v>135</v>
      </c>
      <c r="D676" s="7">
        <f>IF(P676&gt;0,RANK(P676,(P676:R676,S676:AG676)),0)</f>
        <v>0</v>
      </c>
      <c r="E676" s="7">
        <f>IF(Q676&gt;0,RANK(Q676,(P676:R676,S676:AG676)),0)</f>
        <v>5</v>
      </c>
      <c r="F676" s="7">
        <f>IF(R676&gt;0,RANK(R676,(P676:R676,S676:AG676)),0)</f>
        <v>1</v>
      </c>
      <c r="G676" s="7">
        <f>IF(S676&gt;0,RANK(S676,(P676:R676,S676:AG676)),0)</f>
        <v>2</v>
      </c>
      <c r="H676" s="48">
        <f t="shared" si="381"/>
        <v>60</v>
      </c>
      <c r="I676" s="163">
        <f t="shared" si="382"/>
        <v>0.44444444444444442</v>
      </c>
      <c r="J676" s="2"/>
      <c r="K676" s="2">
        <f t="shared" si="383"/>
        <v>0</v>
      </c>
      <c r="L676" s="2">
        <f t="shared" si="384"/>
        <v>5.9259259259259262E-2</v>
      </c>
      <c r="M676" s="2">
        <f t="shared" si="385"/>
        <v>0.61481481481481481</v>
      </c>
      <c r="N676" s="2">
        <f t="shared" si="386"/>
        <v>0.17037037037037037</v>
      </c>
      <c r="O676" s="2">
        <f t="shared" si="387"/>
        <v>0.15555555555555559</v>
      </c>
      <c r="Q676" s="1">
        <v>8</v>
      </c>
      <c r="R676" s="1">
        <v>83</v>
      </c>
      <c r="S676" s="1">
        <v>23</v>
      </c>
      <c r="T676" s="1">
        <v>10</v>
      </c>
      <c r="Y676" s="1">
        <v>11</v>
      </c>
      <c r="AI676" s="7">
        <f t="shared" si="388"/>
        <v>4</v>
      </c>
      <c r="AJ676" s="7">
        <f t="shared" si="389"/>
        <v>0</v>
      </c>
      <c r="AK676" s="7">
        <f t="shared" si="390"/>
        <v>0</v>
      </c>
      <c r="AL676" s="7">
        <f t="shared" si="391"/>
        <v>0</v>
      </c>
      <c r="AM676" s="2">
        <f t="shared" si="392"/>
        <v>7.407407407407407E-2</v>
      </c>
      <c r="AN676" s="2">
        <f t="shared" si="393"/>
        <v>0</v>
      </c>
      <c r="AO676" s="2">
        <f t="shared" si="394"/>
        <v>0</v>
      </c>
      <c r="AP676" s="2">
        <f t="shared" si="395"/>
        <v>0</v>
      </c>
      <c r="AR676" t="str">
        <f t="shared" si="396"/>
        <v>Bath</v>
      </c>
      <c r="AS676" t="s">
        <v>482</v>
      </c>
      <c r="AT676" s="162">
        <v>6</v>
      </c>
      <c r="AV676" s="91">
        <v>21</v>
      </c>
      <c r="AW676" s="93">
        <v>11</v>
      </c>
      <c r="AX676" s="99">
        <f t="shared" si="397"/>
        <v>21011</v>
      </c>
      <c r="AZ676" s="7" t="s">
        <v>3053</v>
      </c>
      <c r="BA676" t="s">
        <v>3290</v>
      </c>
    </row>
    <row r="677" spans="1:53" ht="13" hidden="1" customHeight="1" outlineLevel="1">
      <c r="A677" t="s">
        <v>2556</v>
      </c>
      <c r="B677" t="s">
        <v>482</v>
      </c>
      <c r="C677" s="1">
        <f t="shared" si="380"/>
        <v>855</v>
      </c>
      <c r="D677" s="7">
        <f>IF(P677&gt;0,RANK(P677,(P677:R677,S677:AG677)),0)</f>
        <v>0</v>
      </c>
      <c r="E677" s="7">
        <f>IF(Q677&gt;0,RANK(Q677,(P677:R677,S677:AG677)),0)</f>
        <v>4</v>
      </c>
      <c r="F677" s="7">
        <f>IF(R677&gt;0,RANK(R677,(P677:R677,S677:AG677)),0)</f>
        <v>1</v>
      </c>
      <c r="G677" s="7">
        <f>IF(S677&gt;0,RANK(S677,(P677:R677,S677:AG677)),0)</f>
        <v>2</v>
      </c>
      <c r="H677" s="48">
        <f t="shared" si="381"/>
        <v>537</v>
      </c>
      <c r="I677" s="163">
        <f t="shared" si="382"/>
        <v>0.62807017543859645</v>
      </c>
      <c r="J677" s="2"/>
      <c r="K677" s="2">
        <f t="shared" si="383"/>
        <v>0</v>
      </c>
      <c r="L677" s="2">
        <f t="shared" si="384"/>
        <v>7.6023391812865493E-2</v>
      </c>
      <c r="M677" s="2">
        <f t="shared" si="385"/>
        <v>0.71812865497076028</v>
      </c>
      <c r="N677" s="2">
        <f t="shared" si="386"/>
        <v>9.005847953216374E-2</v>
      </c>
      <c r="O677" s="2">
        <f t="shared" si="387"/>
        <v>0.11578947368421054</v>
      </c>
      <c r="Q677" s="1">
        <v>65</v>
      </c>
      <c r="R677" s="1">
        <v>614</v>
      </c>
      <c r="S677" s="1">
        <v>77</v>
      </c>
      <c r="T677" s="1">
        <v>68</v>
      </c>
      <c r="Y677" s="1">
        <v>31</v>
      </c>
      <c r="AI677" s="7">
        <f t="shared" si="388"/>
        <v>3</v>
      </c>
      <c r="AJ677" s="7">
        <f t="shared" si="389"/>
        <v>0</v>
      </c>
      <c r="AK677" s="7">
        <f t="shared" si="390"/>
        <v>0</v>
      </c>
      <c r="AL677" s="7">
        <f t="shared" si="391"/>
        <v>0</v>
      </c>
      <c r="AM677" s="2">
        <f t="shared" si="392"/>
        <v>7.9532163742690065E-2</v>
      </c>
      <c r="AN677" s="2">
        <f t="shared" si="393"/>
        <v>0</v>
      </c>
      <c r="AO677" s="2">
        <f t="shared" si="394"/>
        <v>0</v>
      </c>
      <c r="AP677" s="2">
        <f t="shared" si="395"/>
        <v>0</v>
      </c>
      <c r="AR677" t="str">
        <f t="shared" si="396"/>
        <v>Bell</v>
      </c>
      <c r="AS677" t="s">
        <v>482</v>
      </c>
      <c r="AT677" s="162">
        <v>5</v>
      </c>
      <c r="AV677" s="91">
        <v>21</v>
      </c>
      <c r="AW677" s="93">
        <v>13</v>
      </c>
      <c r="AX677" s="99">
        <f t="shared" si="397"/>
        <v>21013</v>
      </c>
      <c r="AZ677" s="7" t="s">
        <v>3053</v>
      </c>
      <c r="BA677" t="s">
        <v>3290</v>
      </c>
    </row>
    <row r="678" spans="1:53" ht="13" hidden="1" customHeight="1" outlineLevel="1">
      <c r="A678" t="s">
        <v>1847</v>
      </c>
      <c r="B678" t="s">
        <v>482</v>
      </c>
      <c r="C678" s="1">
        <f t="shared" si="380"/>
        <v>8739</v>
      </c>
      <c r="D678" s="7">
        <f>IF(P678&gt;0,RANK(P678,(P678:R678,S678:AG678)),0)</f>
        <v>0</v>
      </c>
      <c r="E678" s="7">
        <f>IF(Q678&gt;0,RANK(Q678,(P678:R678,S678:AG678)),0)</f>
        <v>5</v>
      </c>
      <c r="F678" s="7">
        <f>IF(R678&gt;0,RANK(R678,(P678:R678,S678:AG678)),0)</f>
        <v>1</v>
      </c>
      <c r="G678" s="7">
        <f>IF(S678&gt;0,RANK(S678,(P678:R678,S678:AG678)),0)</f>
        <v>2</v>
      </c>
      <c r="H678" s="48">
        <f t="shared" si="381"/>
        <v>4750</v>
      </c>
      <c r="I678" s="163">
        <f t="shared" si="382"/>
        <v>0.54354045085250025</v>
      </c>
      <c r="J678" s="2"/>
      <c r="K678" s="2">
        <f t="shared" si="383"/>
        <v>0</v>
      </c>
      <c r="L678" s="2">
        <f t="shared" si="384"/>
        <v>4.1881222107792652E-2</v>
      </c>
      <c r="M678" s="2">
        <f t="shared" si="385"/>
        <v>0.68486096807415031</v>
      </c>
      <c r="N678" s="2">
        <f t="shared" si="386"/>
        <v>0.14132051722165007</v>
      </c>
      <c r="O678" s="2">
        <f t="shared" si="387"/>
        <v>0.13193729259640696</v>
      </c>
      <c r="Q678" s="1">
        <v>366</v>
      </c>
      <c r="R678" s="1">
        <v>5985</v>
      </c>
      <c r="S678" s="1">
        <v>1235</v>
      </c>
      <c r="T678" s="1">
        <v>741</v>
      </c>
      <c r="Y678" s="1">
        <v>412</v>
      </c>
      <c r="AI678" s="7">
        <f t="shared" si="388"/>
        <v>3</v>
      </c>
      <c r="AJ678" s="7">
        <f t="shared" si="389"/>
        <v>0</v>
      </c>
      <c r="AK678" s="7">
        <f t="shared" si="390"/>
        <v>0</v>
      </c>
      <c r="AL678" s="7">
        <f t="shared" si="391"/>
        <v>0</v>
      </c>
      <c r="AM678" s="2">
        <f t="shared" si="392"/>
        <v>8.4792310332990048E-2</v>
      </c>
      <c r="AN678" s="2">
        <f t="shared" si="393"/>
        <v>0</v>
      </c>
      <c r="AO678" s="2">
        <f t="shared" si="394"/>
        <v>0</v>
      </c>
      <c r="AP678" s="2">
        <f t="shared" si="395"/>
        <v>0</v>
      </c>
      <c r="AR678" t="str">
        <f t="shared" si="396"/>
        <v>Boone</v>
      </c>
      <c r="AS678" t="s">
        <v>482</v>
      </c>
      <c r="AT678" s="162">
        <v>4</v>
      </c>
      <c r="AV678" s="91">
        <v>21</v>
      </c>
      <c r="AW678" s="93">
        <v>15</v>
      </c>
      <c r="AX678" s="99">
        <f t="shared" si="397"/>
        <v>21015</v>
      </c>
      <c r="AZ678" s="7" t="s">
        <v>3053</v>
      </c>
      <c r="BA678" t="s">
        <v>3290</v>
      </c>
    </row>
    <row r="679" spans="1:53" ht="13" hidden="1" customHeight="1" outlineLevel="1">
      <c r="A679" t="s">
        <v>2244</v>
      </c>
      <c r="B679" t="s">
        <v>482</v>
      </c>
      <c r="C679" s="1">
        <f t="shared" si="380"/>
        <v>427</v>
      </c>
      <c r="D679" s="7">
        <f>IF(P679&gt;0,RANK(P679,(P679:R679,S679:AG679)),0)</f>
        <v>0</v>
      </c>
      <c r="E679" s="7">
        <f>IF(Q679&gt;0,RANK(Q679,(P679:R679,S679:AG679)),0)</f>
        <v>4</v>
      </c>
      <c r="F679" s="7">
        <f>IF(R679&gt;0,RANK(R679,(P679:R679,S679:AG679)),0)</f>
        <v>1</v>
      </c>
      <c r="G679" s="7">
        <f>IF(S679&gt;0,RANK(S679,(P679:R679,S679:AG679)),0)</f>
        <v>2</v>
      </c>
      <c r="H679" s="48">
        <f t="shared" si="381"/>
        <v>231</v>
      </c>
      <c r="I679" s="163">
        <f t="shared" si="382"/>
        <v>0.54098360655737709</v>
      </c>
      <c r="J679" s="2"/>
      <c r="K679" s="2">
        <f t="shared" si="383"/>
        <v>0</v>
      </c>
      <c r="L679" s="2">
        <f t="shared" si="384"/>
        <v>7.0257611241217793E-2</v>
      </c>
      <c r="M679" s="2">
        <f t="shared" si="385"/>
        <v>0.67447306791569084</v>
      </c>
      <c r="N679" s="2">
        <f t="shared" si="386"/>
        <v>0.13348946135831383</v>
      </c>
      <c r="O679" s="2">
        <f t="shared" si="387"/>
        <v>0.12177985948477757</v>
      </c>
      <c r="Q679" s="1">
        <v>30</v>
      </c>
      <c r="R679" s="1">
        <v>288</v>
      </c>
      <c r="S679" s="1">
        <v>57</v>
      </c>
      <c r="T679" s="1">
        <v>33</v>
      </c>
      <c r="Y679" s="1">
        <v>19</v>
      </c>
      <c r="AI679" s="7">
        <f t="shared" si="388"/>
        <v>3</v>
      </c>
      <c r="AJ679" s="7">
        <f t="shared" si="389"/>
        <v>0</v>
      </c>
      <c r="AK679" s="7">
        <f t="shared" si="390"/>
        <v>0</v>
      </c>
      <c r="AL679" s="7">
        <f t="shared" si="391"/>
        <v>0</v>
      </c>
      <c r="AM679" s="2">
        <f t="shared" si="392"/>
        <v>7.7283372365339581E-2</v>
      </c>
      <c r="AN679" s="2">
        <f t="shared" si="393"/>
        <v>0</v>
      </c>
      <c r="AO679" s="2">
        <f t="shared" si="394"/>
        <v>0</v>
      </c>
      <c r="AP679" s="2">
        <f t="shared" si="395"/>
        <v>0</v>
      </c>
      <c r="AR679" t="str">
        <f t="shared" si="396"/>
        <v>Bourbon</v>
      </c>
      <c r="AS679" t="s">
        <v>482</v>
      </c>
      <c r="AT679" s="162">
        <v>6</v>
      </c>
      <c r="AV679" s="91">
        <v>21</v>
      </c>
      <c r="AW679" s="93">
        <v>17</v>
      </c>
      <c r="AX679" s="99">
        <f t="shared" si="397"/>
        <v>21017</v>
      </c>
      <c r="AZ679" s="7" t="s">
        <v>3053</v>
      </c>
      <c r="BA679" t="s">
        <v>3290</v>
      </c>
    </row>
    <row r="680" spans="1:53" ht="13" hidden="1" customHeight="1" outlineLevel="1">
      <c r="A680" t="s">
        <v>2557</v>
      </c>
      <c r="B680" t="s">
        <v>482</v>
      </c>
      <c r="C680" s="1">
        <f t="shared" si="380"/>
        <v>1812</v>
      </c>
      <c r="D680" s="7">
        <f>IF(P680&gt;0,RANK(P680,(P680:R680,S680:AG680)),0)</f>
        <v>0</v>
      </c>
      <c r="E680" s="7">
        <f>IF(Q680&gt;0,RANK(Q680,(P680:R680,S680:AG680)),0)</f>
        <v>5</v>
      </c>
      <c r="F680" s="7">
        <f>IF(R680&gt;0,RANK(R680,(P680:R680,S680:AG680)),0)</f>
        <v>1</v>
      </c>
      <c r="G680" s="7">
        <f>IF(S680&gt;0,RANK(S680,(P680:R680,S680:AG680)),0)</f>
        <v>2</v>
      </c>
      <c r="H680" s="48">
        <f t="shared" si="381"/>
        <v>960</v>
      </c>
      <c r="I680" s="163">
        <f t="shared" si="382"/>
        <v>0.5298013245033113</v>
      </c>
      <c r="J680" s="2"/>
      <c r="K680" s="2">
        <f t="shared" si="383"/>
        <v>0</v>
      </c>
      <c r="L680" s="2">
        <f t="shared" si="384"/>
        <v>5.5739514348785872E-2</v>
      </c>
      <c r="M680" s="2">
        <f t="shared" si="385"/>
        <v>0.65121412803532008</v>
      </c>
      <c r="N680" s="2">
        <f t="shared" si="386"/>
        <v>0.12141280353200883</v>
      </c>
      <c r="O680" s="2">
        <f t="shared" si="387"/>
        <v>0.1716335540838852</v>
      </c>
      <c r="Q680" s="1">
        <v>101</v>
      </c>
      <c r="R680" s="1">
        <v>1180</v>
      </c>
      <c r="S680" s="1">
        <v>220</v>
      </c>
      <c r="T680" s="1">
        <v>164</v>
      </c>
      <c r="Y680" s="1">
        <v>147</v>
      </c>
      <c r="AI680" s="7">
        <f t="shared" si="388"/>
        <v>3</v>
      </c>
      <c r="AJ680" s="7">
        <f t="shared" si="389"/>
        <v>0</v>
      </c>
      <c r="AK680" s="7">
        <f t="shared" si="390"/>
        <v>0</v>
      </c>
      <c r="AL680" s="7">
        <f t="shared" si="391"/>
        <v>0</v>
      </c>
      <c r="AM680" s="2">
        <f t="shared" si="392"/>
        <v>9.0507726269315678E-2</v>
      </c>
      <c r="AN680" s="2">
        <f t="shared" si="393"/>
        <v>0</v>
      </c>
      <c r="AO680" s="2">
        <f t="shared" si="394"/>
        <v>0</v>
      </c>
      <c r="AP680" s="2">
        <f t="shared" si="395"/>
        <v>0</v>
      </c>
      <c r="AR680" t="str">
        <f t="shared" si="396"/>
        <v>Boyd</v>
      </c>
      <c r="AS680" t="s">
        <v>482</v>
      </c>
      <c r="AT680" s="162"/>
      <c r="AV680" s="91">
        <v>21</v>
      </c>
      <c r="AW680" s="93">
        <v>19</v>
      </c>
      <c r="AX680" s="99">
        <f t="shared" si="397"/>
        <v>21019</v>
      </c>
      <c r="AZ680" s="7" t="s">
        <v>3053</v>
      </c>
      <c r="BA680" t="s">
        <v>3290</v>
      </c>
    </row>
    <row r="681" spans="1:53" ht="13" hidden="1" customHeight="1" outlineLevel="1">
      <c r="A681" t="s">
        <v>1406</v>
      </c>
      <c r="B681" t="s">
        <v>482</v>
      </c>
      <c r="C681" s="1">
        <f t="shared" si="380"/>
        <v>645</v>
      </c>
      <c r="D681" s="7">
        <f>IF(P681&gt;0,RANK(P681,(P681:R681,S681:AG681)),0)</f>
        <v>0</v>
      </c>
      <c r="E681" s="7">
        <f>IF(Q681&gt;0,RANK(Q681,(P681:R681,S681:AG681)),0)</f>
        <v>4</v>
      </c>
      <c r="F681" s="7">
        <f>IF(R681&gt;0,RANK(R681,(P681:R681,S681:AG681)),0)</f>
        <v>1</v>
      </c>
      <c r="G681" s="7">
        <f>IF(S681&gt;0,RANK(S681,(P681:R681,S681:AG681)),0)</f>
        <v>2</v>
      </c>
      <c r="H681" s="48">
        <f t="shared" si="381"/>
        <v>336</v>
      </c>
      <c r="I681" s="163">
        <f t="shared" si="382"/>
        <v>0.52093023255813953</v>
      </c>
      <c r="J681" s="2"/>
      <c r="K681" s="2">
        <f t="shared" si="383"/>
        <v>0</v>
      </c>
      <c r="L681" s="2">
        <f t="shared" si="384"/>
        <v>4.3410852713178294E-2</v>
      </c>
      <c r="M681" s="2">
        <f t="shared" si="385"/>
        <v>0.66821705426356592</v>
      </c>
      <c r="N681" s="2">
        <f t="shared" si="386"/>
        <v>0.14728682170542637</v>
      </c>
      <c r="O681" s="2">
        <f t="shared" si="387"/>
        <v>0.14108527131782947</v>
      </c>
      <c r="Q681" s="1">
        <v>28</v>
      </c>
      <c r="R681" s="1">
        <v>431</v>
      </c>
      <c r="S681" s="1">
        <v>95</v>
      </c>
      <c r="T681" s="1">
        <v>66</v>
      </c>
      <c r="Y681" s="1">
        <v>25</v>
      </c>
      <c r="AI681" s="7">
        <f t="shared" si="388"/>
        <v>3</v>
      </c>
      <c r="AJ681" s="7">
        <f t="shared" si="389"/>
        <v>0</v>
      </c>
      <c r="AK681" s="7">
        <f t="shared" si="390"/>
        <v>0</v>
      </c>
      <c r="AL681" s="7">
        <f t="shared" si="391"/>
        <v>0</v>
      </c>
      <c r="AM681" s="2">
        <f t="shared" si="392"/>
        <v>0.10232558139534884</v>
      </c>
      <c r="AN681" s="2">
        <f t="shared" si="393"/>
        <v>0</v>
      </c>
      <c r="AO681" s="2">
        <f t="shared" si="394"/>
        <v>0</v>
      </c>
      <c r="AP681" s="2">
        <f t="shared" si="395"/>
        <v>0</v>
      </c>
      <c r="AR681" t="str">
        <f t="shared" si="396"/>
        <v>Boyle</v>
      </c>
      <c r="AS681" t="s">
        <v>482</v>
      </c>
      <c r="AT681" s="162">
        <v>2</v>
      </c>
      <c r="AV681" s="91">
        <v>21</v>
      </c>
      <c r="AW681" s="93">
        <v>21</v>
      </c>
      <c r="AX681" s="99">
        <f t="shared" si="397"/>
        <v>21021</v>
      </c>
      <c r="AZ681" s="7" t="s">
        <v>3053</v>
      </c>
      <c r="BA681" t="s">
        <v>3290</v>
      </c>
    </row>
    <row r="682" spans="1:53" ht="13" hidden="1" customHeight="1" outlineLevel="1">
      <c r="A682" t="s">
        <v>661</v>
      </c>
      <c r="B682" t="s">
        <v>482</v>
      </c>
      <c r="C682" s="1">
        <f t="shared" si="380"/>
        <v>212</v>
      </c>
      <c r="D682" s="7">
        <f>IF(P682&gt;0,RANK(P682,(P682:R682,S682:AG682)),0)</f>
        <v>0</v>
      </c>
      <c r="E682" s="7">
        <f>IF(Q682&gt;0,RANK(Q682,(P682:R682,S682:AG682)),0)</f>
        <v>4</v>
      </c>
      <c r="F682" s="7">
        <f>IF(R682&gt;0,RANK(R682,(P682:R682,S682:AG682)),0)</f>
        <v>1</v>
      </c>
      <c r="G682" s="7">
        <f>IF(S682&gt;0,RANK(S682,(P682:R682,S682:AG682)),0)</f>
        <v>3</v>
      </c>
      <c r="H682" s="48">
        <f t="shared" si="381"/>
        <v>104</v>
      </c>
      <c r="I682" s="163">
        <f t="shared" si="382"/>
        <v>0.49056603773584906</v>
      </c>
      <c r="J682" s="2"/>
      <c r="K682" s="2">
        <f t="shared" si="383"/>
        <v>0</v>
      </c>
      <c r="L682" s="2">
        <f t="shared" si="384"/>
        <v>6.6037735849056603E-2</v>
      </c>
      <c r="M682" s="2">
        <f t="shared" si="385"/>
        <v>0.63207547169811318</v>
      </c>
      <c r="N682" s="2">
        <f t="shared" si="386"/>
        <v>0.11320754716981132</v>
      </c>
      <c r="O682" s="2">
        <f t="shared" si="387"/>
        <v>0.18867924528301891</v>
      </c>
      <c r="Q682" s="1">
        <v>14</v>
      </c>
      <c r="R682" s="1">
        <v>134</v>
      </c>
      <c r="S682" s="1">
        <v>24</v>
      </c>
      <c r="T682" s="1">
        <v>30</v>
      </c>
      <c r="Y682" s="1">
        <v>10</v>
      </c>
      <c r="AI682" s="7">
        <f t="shared" si="388"/>
        <v>2</v>
      </c>
      <c r="AJ682" s="7">
        <f t="shared" si="389"/>
        <v>0</v>
      </c>
      <c r="AK682" s="7">
        <f t="shared" si="390"/>
        <v>0</v>
      </c>
      <c r="AL682" s="7">
        <f t="shared" si="391"/>
        <v>0</v>
      </c>
      <c r="AM682" s="2">
        <f t="shared" si="392"/>
        <v>0.14150943396226415</v>
      </c>
      <c r="AN682" s="2">
        <f t="shared" si="393"/>
        <v>0</v>
      </c>
      <c r="AO682" s="2">
        <f t="shared" si="394"/>
        <v>0</v>
      </c>
      <c r="AP682" s="2">
        <f t="shared" si="395"/>
        <v>0</v>
      </c>
      <c r="AR682" t="str">
        <f t="shared" si="396"/>
        <v>Bracken</v>
      </c>
      <c r="AS682" t="s">
        <v>482</v>
      </c>
      <c r="AT682" s="162">
        <v>4</v>
      </c>
      <c r="AV682" s="91">
        <v>21</v>
      </c>
      <c r="AW682" s="93">
        <v>23</v>
      </c>
      <c r="AX682" s="99">
        <f t="shared" si="397"/>
        <v>21023</v>
      </c>
      <c r="AZ682" s="7" t="s">
        <v>3053</v>
      </c>
      <c r="BA682" t="s">
        <v>3290</v>
      </c>
    </row>
    <row r="683" spans="1:53" ht="13" hidden="1" customHeight="1" outlineLevel="1">
      <c r="A683" t="s">
        <v>1052</v>
      </c>
      <c r="B683" t="s">
        <v>482</v>
      </c>
      <c r="C683" s="1">
        <f t="shared" si="380"/>
        <v>100</v>
      </c>
      <c r="D683" s="7">
        <f>IF(P683&gt;0,RANK(P683,(P683:R683,S683:AG683)),0)</f>
        <v>0</v>
      </c>
      <c r="E683" s="7">
        <f>IF(Q683&gt;0,RANK(Q683,(P683:R683,S683:AG683)),0)</f>
        <v>3</v>
      </c>
      <c r="F683" s="7">
        <f>IF(R683&gt;0,RANK(R683,(P683:R683,S683:AG683)),0)</f>
        <v>1</v>
      </c>
      <c r="G683" s="7">
        <f>IF(S683&gt;0,RANK(S683,(P683:R683,S683:AG683)),0)</f>
        <v>2</v>
      </c>
      <c r="H683" s="48">
        <f t="shared" si="381"/>
        <v>20</v>
      </c>
      <c r="I683" s="163">
        <f t="shared" si="382"/>
        <v>0.2</v>
      </c>
      <c r="J683" s="2"/>
      <c r="K683" s="2">
        <f t="shared" si="383"/>
        <v>0</v>
      </c>
      <c r="L683" s="2">
        <f t="shared" si="384"/>
        <v>0.09</v>
      </c>
      <c r="M683" s="2">
        <f t="shared" si="385"/>
        <v>0.51</v>
      </c>
      <c r="N683" s="2">
        <f t="shared" si="386"/>
        <v>0.31</v>
      </c>
      <c r="O683" s="2">
        <f t="shared" si="387"/>
        <v>9.0000000000000024E-2</v>
      </c>
      <c r="Q683" s="1">
        <v>9</v>
      </c>
      <c r="R683" s="1">
        <v>51</v>
      </c>
      <c r="S683" s="1">
        <v>31</v>
      </c>
      <c r="T683" s="1">
        <v>7</v>
      </c>
      <c r="Y683" s="1">
        <v>2</v>
      </c>
      <c r="AI683" s="7">
        <f t="shared" si="388"/>
        <v>4</v>
      </c>
      <c r="AJ683" s="7">
        <f t="shared" si="389"/>
        <v>0</v>
      </c>
      <c r="AK683" s="7">
        <f t="shared" si="390"/>
        <v>0</v>
      </c>
      <c r="AL683" s="7">
        <f t="shared" si="391"/>
        <v>0</v>
      </c>
      <c r="AM683" s="2">
        <f t="shared" si="392"/>
        <v>7.0000000000000007E-2</v>
      </c>
      <c r="AN683" s="2">
        <f t="shared" si="393"/>
        <v>0</v>
      </c>
      <c r="AO683" s="2">
        <f t="shared" si="394"/>
        <v>0</v>
      </c>
      <c r="AP683" s="2">
        <f t="shared" si="395"/>
        <v>0</v>
      </c>
      <c r="AR683" t="str">
        <f t="shared" si="396"/>
        <v>Breathitt</v>
      </c>
      <c r="AS683" t="s">
        <v>482</v>
      </c>
      <c r="AT683" s="162">
        <v>5</v>
      </c>
      <c r="AV683" s="91">
        <v>21</v>
      </c>
      <c r="AW683" s="93">
        <v>25</v>
      </c>
      <c r="AX683" s="99">
        <f t="shared" si="397"/>
        <v>21025</v>
      </c>
      <c r="AZ683" s="7" t="s">
        <v>3053</v>
      </c>
      <c r="BA683" t="s">
        <v>3290</v>
      </c>
    </row>
    <row r="684" spans="1:53" ht="13" hidden="1" customHeight="1" outlineLevel="1">
      <c r="A684" t="s">
        <v>2083</v>
      </c>
      <c r="B684" t="s">
        <v>482</v>
      </c>
      <c r="C684" s="1">
        <f t="shared" si="380"/>
        <v>510</v>
      </c>
      <c r="D684" s="7">
        <f>IF(P684&gt;0,RANK(P684,(P684:R684,S684:AG684)),0)</f>
        <v>0</v>
      </c>
      <c r="E684" s="7">
        <f>IF(Q684&gt;0,RANK(Q684,(P684:R684,S684:AG684)),0)</f>
        <v>4</v>
      </c>
      <c r="F684" s="7">
        <f>IF(R684&gt;0,RANK(R684,(P684:R684,S684:AG684)),0)</f>
        <v>1</v>
      </c>
      <c r="G684" s="7">
        <f>IF(S684&gt;0,RANK(S684,(P684:R684,S684:AG684)),0)</f>
        <v>2</v>
      </c>
      <c r="H684" s="48">
        <f t="shared" si="381"/>
        <v>237</v>
      </c>
      <c r="I684" s="163">
        <f t="shared" si="382"/>
        <v>0.46470588235294119</v>
      </c>
      <c r="J684" s="2"/>
      <c r="K684" s="2">
        <f t="shared" si="383"/>
        <v>0</v>
      </c>
      <c r="L684" s="2">
        <f t="shared" si="384"/>
        <v>6.4705882352941183E-2</v>
      </c>
      <c r="M684" s="2">
        <f t="shared" si="385"/>
        <v>0.61568627450980395</v>
      </c>
      <c r="N684" s="2">
        <f t="shared" si="386"/>
        <v>0.15098039215686274</v>
      </c>
      <c r="O684" s="2">
        <f t="shared" si="387"/>
        <v>0.16862745098039214</v>
      </c>
      <c r="Q684" s="1">
        <v>33</v>
      </c>
      <c r="R684" s="1">
        <v>314</v>
      </c>
      <c r="S684" s="1">
        <v>77</v>
      </c>
      <c r="T684" s="1">
        <v>64</v>
      </c>
      <c r="Y684" s="1">
        <v>22</v>
      </c>
      <c r="AI684" s="7">
        <f t="shared" si="388"/>
        <v>3</v>
      </c>
      <c r="AJ684" s="7">
        <f t="shared" si="389"/>
        <v>0</v>
      </c>
      <c r="AK684" s="7">
        <f t="shared" si="390"/>
        <v>0</v>
      </c>
      <c r="AL684" s="7">
        <f t="shared" si="391"/>
        <v>0</v>
      </c>
      <c r="AM684" s="2">
        <f t="shared" si="392"/>
        <v>0.12549019607843137</v>
      </c>
      <c r="AN684" s="2">
        <f t="shared" si="393"/>
        <v>0</v>
      </c>
      <c r="AO684" s="2">
        <f t="shared" si="394"/>
        <v>0</v>
      </c>
      <c r="AP684" s="2">
        <f t="shared" si="395"/>
        <v>0</v>
      </c>
      <c r="AR684" t="str">
        <f t="shared" si="396"/>
        <v>Breckinridge</v>
      </c>
      <c r="AS684" t="s">
        <v>482</v>
      </c>
      <c r="AT684" s="162">
        <v>2</v>
      </c>
      <c r="AV684" s="91">
        <v>21</v>
      </c>
      <c r="AW684" s="93">
        <v>27</v>
      </c>
      <c r="AX684" s="99">
        <f t="shared" si="397"/>
        <v>21027</v>
      </c>
      <c r="AZ684" s="7" t="s">
        <v>3053</v>
      </c>
      <c r="BA684" t="s">
        <v>3290</v>
      </c>
    </row>
    <row r="685" spans="1:53" ht="13" hidden="1" customHeight="1" outlineLevel="1">
      <c r="A685" t="s">
        <v>2080</v>
      </c>
      <c r="B685" t="s">
        <v>482</v>
      </c>
      <c r="C685" s="1">
        <f t="shared" si="380"/>
        <v>1743</v>
      </c>
      <c r="D685" s="7">
        <f>IF(P685&gt;0,RANK(P685,(P685:R685,S685:AG685)),0)</f>
        <v>0</v>
      </c>
      <c r="E685" s="7">
        <f>IF(Q685&gt;0,RANK(Q685,(P685:R685,S685:AG685)),0)</f>
        <v>4</v>
      </c>
      <c r="F685" s="7">
        <f>IF(R685&gt;0,RANK(R685,(P685:R685,S685:AG685)),0)</f>
        <v>1</v>
      </c>
      <c r="G685" s="7">
        <f>IF(S685&gt;0,RANK(S685,(P685:R685,S685:AG685)),0)</f>
        <v>2</v>
      </c>
      <c r="H685" s="48">
        <f t="shared" si="381"/>
        <v>928</v>
      </c>
      <c r="I685" s="163">
        <f t="shared" si="382"/>
        <v>0.53241537578886977</v>
      </c>
      <c r="J685" s="2"/>
      <c r="K685" s="2">
        <f t="shared" si="383"/>
        <v>0</v>
      </c>
      <c r="L685" s="2">
        <f t="shared" si="384"/>
        <v>6.7699368904188179E-2</v>
      </c>
      <c r="M685" s="2">
        <f t="shared" si="385"/>
        <v>0.66092943201376941</v>
      </c>
      <c r="N685" s="2">
        <f t="shared" si="386"/>
        <v>0.12851405622489959</v>
      </c>
      <c r="O685" s="2">
        <f t="shared" si="387"/>
        <v>0.14285714285714285</v>
      </c>
      <c r="Q685" s="1">
        <v>118</v>
      </c>
      <c r="R685" s="1">
        <v>1152</v>
      </c>
      <c r="S685" s="1">
        <v>224</v>
      </c>
      <c r="T685" s="1">
        <v>191</v>
      </c>
      <c r="Y685" s="1">
        <v>58</v>
      </c>
      <c r="AI685" s="7">
        <f t="shared" si="388"/>
        <v>3</v>
      </c>
      <c r="AJ685" s="7">
        <f t="shared" si="389"/>
        <v>0</v>
      </c>
      <c r="AK685" s="7">
        <f t="shared" si="390"/>
        <v>0</v>
      </c>
      <c r="AL685" s="7">
        <f t="shared" si="391"/>
        <v>0</v>
      </c>
      <c r="AM685" s="2">
        <f t="shared" si="392"/>
        <v>0.1095811818703385</v>
      </c>
      <c r="AN685" s="2">
        <f t="shared" si="393"/>
        <v>0</v>
      </c>
      <c r="AO685" s="2">
        <f t="shared" si="394"/>
        <v>0</v>
      </c>
      <c r="AP685" s="2">
        <f t="shared" si="395"/>
        <v>0</v>
      </c>
      <c r="AR685" t="str">
        <f t="shared" si="396"/>
        <v>Bullitt</v>
      </c>
      <c r="AS685" t="s">
        <v>482</v>
      </c>
      <c r="AT685" s="162">
        <v>2</v>
      </c>
      <c r="AV685" s="91">
        <v>21</v>
      </c>
      <c r="AW685" s="93">
        <v>29</v>
      </c>
      <c r="AX685" s="99">
        <f t="shared" si="397"/>
        <v>21029</v>
      </c>
      <c r="AZ685" s="7" t="s">
        <v>3053</v>
      </c>
      <c r="BA685" t="s">
        <v>3290</v>
      </c>
    </row>
    <row r="686" spans="1:53" ht="13" hidden="1" customHeight="1" outlineLevel="1">
      <c r="A686" t="s">
        <v>626</v>
      </c>
      <c r="B686" t="s">
        <v>482</v>
      </c>
      <c r="C686" s="1">
        <f t="shared" si="380"/>
        <v>437</v>
      </c>
      <c r="D686" s="7">
        <f>IF(P686&gt;0,RANK(P686,(P686:R686,S686:AG686)),0)</f>
        <v>0</v>
      </c>
      <c r="E686" s="7">
        <f>IF(Q686&gt;0,RANK(Q686,(P686:R686,S686:AG686)),0)</f>
        <v>5</v>
      </c>
      <c r="F686" s="7">
        <f>IF(R686&gt;0,RANK(R686,(P686:R686,S686:AG686)),0)</f>
        <v>1</v>
      </c>
      <c r="G686" s="7">
        <f>IF(S686&gt;0,RANK(S686,(P686:R686,S686:AG686)),0)</f>
        <v>2</v>
      </c>
      <c r="H686" s="48">
        <f t="shared" si="381"/>
        <v>191</v>
      </c>
      <c r="I686" s="163">
        <f t="shared" si="382"/>
        <v>0.43707093821510296</v>
      </c>
      <c r="J686" s="2"/>
      <c r="K686" s="2">
        <f t="shared" si="383"/>
        <v>0</v>
      </c>
      <c r="L686" s="2">
        <f t="shared" si="384"/>
        <v>7.3226544622425629E-2</v>
      </c>
      <c r="M686" s="2">
        <f t="shared" si="385"/>
        <v>0.58810068649885583</v>
      </c>
      <c r="N686" s="2">
        <f t="shared" si="386"/>
        <v>0.15102974828375287</v>
      </c>
      <c r="O686" s="2">
        <f t="shared" si="387"/>
        <v>0.18764302059496568</v>
      </c>
      <c r="Q686" s="1">
        <v>32</v>
      </c>
      <c r="R686" s="1">
        <v>257</v>
      </c>
      <c r="S686" s="1">
        <v>66</v>
      </c>
      <c r="T686" s="1">
        <v>42</v>
      </c>
      <c r="Y686" s="1">
        <v>40</v>
      </c>
      <c r="AI686" s="7">
        <f t="shared" si="388"/>
        <v>3</v>
      </c>
      <c r="AJ686" s="7">
        <f t="shared" si="389"/>
        <v>0</v>
      </c>
      <c r="AK686" s="7">
        <f t="shared" si="390"/>
        <v>0</v>
      </c>
      <c r="AL686" s="7">
        <f t="shared" si="391"/>
        <v>0</v>
      </c>
      <c r="AM686" s="2">
        <f t="shared" si="392"/>
        <v>9.6109839816933634E-2</v>
      </c>
      <c r="AN686" s="2">
        <f t="shared" si="393"/>
        <v>0</v>
      </c>
      <c r="AO686" s="2">
        <f t="shared" si="394"/>
        <v>0</v>
      </c>
      <c r="AP686" s="2">
        <f t="shared" si="395"/>
        <v>0</v>
      </c>
      <c r="AR686" t="str">
        <f t="shared" si="396"/>
        <v>Butler</v>
      </c>
      <c r="AS686" t="s">
        <v>482</v>
      </c>
      <c r="AT686" s="162">
        <v>2</v>
      </c>
      <c r="AV686" s="91">
        <v>21</v>
      </c>
      <c r="AW686" s="93">
        <v>31</v>
      </c>
      <c r="AX686" s="99">
        <f t="shared" si="397"/>
        <v>21031</v>
      </c>
      <c r="AZ686" s="7" t="s">
        <v>3053</v>
      </c>
      <c r="BA686" t="s">
        <v>3290</v>
      </c>
    </row>
    <row r="687" spans="1:53" ht="13" hidden="1" customHeight="1" outlineLevel="1">
      <c r="A687" t="s">
        <v>471</v>
      </c>
      <c r="B687" t="s">
        <v>482</v>
      </c>
      <c r="C687" s="1">
        <f t="shared" si="380"/>
        <v>216</v>
      </c>
      <c r="D687" s="7">
        <f>IF(P687&gt;0,RANK(P687,(P687:R687,S687:AG687)),0)</f>
        <v>0</v>
      </c>
      <c r="E687" s="7">
        <f>IF(Q687&gt;0,RANK(Q687,(P687:R687,S687:AG687)),0)</f>
        <v>3</v>
      </c>
      <c r="F687" s="7">
        <f>IF(R687&gt;0,RANK(R687,(P687:R687,S687:AG687)),0)</f>
        <v>1</v>
      </c>
      <c r="G687" s="7">
        <f>IF(S687&gt;0,RANK(S687,(P687:R687,S687:AG687)),0)</f>
        <v>2</v>
      </c>
      <c r="H687" s="48">
        <f t="shared" si="381"/>
        <v>111</v>
      </c>
      <c r="I687" s="163">
        <f t="shared" si="382"/>
        <v>0.51388888888888884</v>
      </c>
      <c r="J687" s="2"/>
      <c r="K687" s="2">
        <f t="shared" si="383"/>
        <v>0</v>
      </c>
      <c r="L687" s="2">
        <f t="shared" si="384"/>
        <v>8.7962962962962965E-2</v>
      </c>
      <c r="M687" s="2">
        <f t="shared" si="385"/>
        <v>0.63888888888888884</v>
      </c>
      <c r="N687" s="2">
        <f t="shared" si="386"/>
        <v>0.125</v>
      </c>
      <c r="O687" s="2">
        <f t="shared" si="387"/>
        <v>0.14814814814814814</v>
      </c>
      <c r="Q687" s="1">
        <v>19</v>
      </c>
      <c r="R687" s="1">
        <v>138</v>
      </c>
      <c r="S687" s="1">
        <v>27</v>
      </c>
      <c r="T687" s="1">
        <v>17</v>
      </c>
      <c r="Y687" s="1">
        <v>15</v>
      </c>
      <c r="AI687" s="7">
        <f t="shared" si="388"/>
        <v>4</v>
      </c>
      <c r="AJ687" s="7">
        <f t="shared" si="389"/>
        <v>0</v>
      </c>
      <c r="AK687" s="7">
        <f t="shared" si="390"/>
        <v>0</v>
      </c>
      <c r="AL687" s="7">
        <f t="shared" si="391"/>
        <v>0</v>
      </c>
      <c r="AM687" s="2">
        <f t="shared" si="392"/>
        <v>7.8703703703703706E-2</v>
      </c>
      <c r="AN687" s="2">
        <f t="shared" si="393"/>
        <v>0</v>
      </c>
      <c r="AO687" s="2">
        <f t="shared" si="394"/>
        <v>0</v>
      </c>
      <c r="AP687" s="2">
        <f t="shared" si="395"/>
        <v>0</v>
      </c>
      <c r="AR687" t="str">
        <f t="shared" si="396"/>
        <v>Caldwell</v>
      </c>
      <c r="AS687" t="s">
        <v>482</v>
      </c>
      <c r="AT687" s="162">
        <v>1</v>
      </c>
      <c r="AV687" s="91">
        <v>21</v>
      </c>
      <c r="AW687" s="93">
        <v>33</v>
      </c>
      <c r="AX687" s="99">
        <f t="shared" si="397"/>
        <v>21033</v>
      </c>
      <c r="AZ687" s="7" t="s">
        <v>3053</v>
      </c>
      <c r="BA687" t="s">
        <v>3290</v>
      </c>
    </row>
    <row r="688" spans="1:53" ht="13" hidden="1" customHeight="1" outlineLevel="1">
      <c r="A688" t="s">
        <v>722</v>
      </c>
      <c r="B688" t="s">
        <v>482</v>
      </c>
      <c r="C688" s="1">
        <f t="shared" si="380"/>
        <v>534</v>
      </c>
      <c r="D688" s="7">
        <f>IF(P688&gt;0,RANK(P688,(P688:R688,S688:AG688)),0)</f>
        <v>0</v>
      </c>
      <c r="E688" s="7">
        <f>IF(Q688&gt;0,RANK(Q688,(P688:R688,S688:AG688)),0)</f>
        <v>4</v>
      </c>
      <c r="F688" s="7">
        <f>IF(R688&gt;0,RANK(R688,(P688:R688,S688:AG688)),0)</f>
        <v>1</v>
      </c>
      <c r="G688" s="7">
        <f>IF(S688&gt;0,RANK(S688,(P688:R688,S688:AG688)),0)</f>
        <v>2</v>
      </c>
      <c r="H688" s="48">
        <f t="shared" si="381"/>
        <v>289</v>
      </c>
      <c r="I688" s="163">
        <f t="shared" si="382"/>
        <v>0.54119850187265917</v>
      </c>
      <c r="J688" s="2"/>
      <c r="K688" s="2">
        <f t="shared" si="383"/>
        <v>0</v>
      </c>
      <c r="L688" s="2">
        <f t="shared" si="384"/>
        <v>5.4307116104868915E-2</v>
      </c>
      <c r="M688" s="2">
        <f t="shared" si="385"/>
        <v>0.6741573033707865</v>
      </c>
      <c r="N688" s="2">
        <f t="shared" si="386"/>
        <v>0.13295880149812733</v>
      </c>
      <c r="O688" s="2">
        <f t="shared" si="387"/>
        <v>0.13857677902621723</v>
      </c>
      <c r="Q688" s="1">
        <v>29</v>
      </c>
      <c r="R688" s="1">
        <v>360</v>
      </c>
      <c r="S688" s="1">
        <v>71</v>
      </c>
      <c r="T688" s="1">
        <v>56</v>
      </c>
      <c r="Y688" s="1">
        <v>18</v>
      </c>
      <c r="AI688" s="7">
        <f t="shared" si="388"/>
        <v>3</v>
      </c>
      <c r="AJ688" s="7">
        <f t="shared" si="389"/>
        <v>0</v>
      </c>
      <c r="AK688" s="7">
        <f t="shared" si="390"/>
        <v>0</v>
      </c>
      <c r="AL688" s="7">
        <f t="shared" si="391"/>
        <v>0</v>
      </c>
      <c r="AM688" s="2">
        <f t="shared" si="392"/>
        <v>0.10486891385767791</v>
      </c>
      <c r="AN688" s="2">
        <f t="shared" si="393"/>
        <v>0</v>
      </c>
      <c r="AO688" s="2">
        <f t="shared" si="394"/>
        <v>0</v>
      </c>
      <c r="AP688" s="2">
        <f t="shared" si="395"/>
        <v>0</v>
      </c>
      <c r="AR688" t="str">
        <f t="shared" si="396"/>
        <v>Calloway</v>
      </c>
      <c r="AS688" t="s">
        <v>482</v>
      </c>
      <c r="AT688" s="162">
        <v>1</v>
      </c>
      <c r="AV688" s="91">
        <v>21</v>
      </c>
      <c r="AW688" s="93">
        <v>35</v>
      </c>
      <c r="AX688" s="99">
        <f t="shared" si="397"/>
        <v>21035</v>
      </c>
      <c r="AZ688" s="7" t="s">
        <v>3053</v>
      </c>
      <c r="BA688" t="s">
        <v>3290</v>
      </c>
    </row>
    <row r="689" spans="1:53" ht="13" hidden="1" customHeight="1" outlineLevel="1">
      <c r="A689" t="s">
        <v>428</v>
      </c>
      <c r="B689" t="s">
        <v>482</v>
      </c>
      <c r="C689" s="1">
        <f t="shared" si="380"/>
        <v>5452</v>
      </c>
      <c r="D689" s="7">
        <f>IF(P689&gt;0,RANK(P689,(P689:R689,S689:AG689)),0)</f>
        <v>0</v>
      </c>
      <c r="E689" s="7">
        <f>IF(Q689&gt;0,RANK(Q689,(P689:R689,S689:AG689)),0)</f>
        <v>4</v>
      </c>
      <c r="F689" s="7">
        <f>IF(R689&gt;0,RANK(R689,(P689:R689,S689:AG689)),0)</f>
        <v>1</v>
      </c>
      <c r="G689" s="7">
        <f>IF(S689&gt;0,RANK(S689,(P689:R689,S689:AG689)),0)</f>
        <v>2</v>
      </c>
      <c r="H689" s="48">
        <f t="shared" si="381"/>
        <v>2990</v>
      </c>
      <c r="I689" s="163">
        <f t="shared" si="382"/>
        <v>0.54842259721203224</v>
      </c>
      <c r="J689" s="2"/>
      <c r="K689" s="2">
        <f t="shared" si="383"/>
        <v>0</v>
      </c>
      <c r="L689" s="2">
        <f t="shared" si="384"/>
        <v>4.878943506969919E-2</v>
      </c>
      <c r="M689" s="2">
        <f t="shared" si="385"/>
        <v>0.68488628026412324</v>
      </c>
      <c r="N689" s="2">
        <f t="shared" si="386"/>
        <v>0.13646368305209097</v>
      </c>
      <c r="O689" s="2">
        <f t="shared" si="387"/>
        <v>0.12986060161408655</v>
      </c>
      <c r="Q689" s="1">
        <v>266</v>
      </c>
      <c r="R689" s="1">
        <v>3734</v>
      </c>
      <c r="S689" s="1">
        <v>744</v>
      </c>
      <c r="T689" s="1">
        <v>457</v>
      </c>
      <c r="Y689" s="1">
        <v>251</v>
      </c>
      <c r="AI689" s="7">
        <f t="shared" si="388"/>
        <v>3</v>
      </c>
      <c r="AJ689" s="7">
        <f t="shared" si="389"/>
        <v>0</v>
      </c>
      <c r="AK689" s="7">
        <f t="shared" si="390"/>
        <v>0</v>
      </c>
      <c r="AL689" s="7">
        <f t="shared" si="391"/>
        <v>0</v>
      </c>
      <c r="AM689" s="2">
        <f t="shared" si="392"/>
        <v>8.3822450476889215E-2</v>
      </c>
      <c r="AN689" s="2">
        <f t="shared" si="393"/>
        <v>0</v>
      </c>
      <c r="AO689" s="2">
        <f t="shared" si="394"/>
        <v>0</v>
      </c>
      <c r="AP689" s="2">
        <f t="shared" si="395"/>
        <v>0</v>
      </c>
      <c r="AR689" t="str">
        <f t="shared" si="396"/>
        <v>Campbell</v>
      </c>
      <c r="AS689" t="s">
        <v>482</v>
      </c>
      <c r="AT689" s="162">
        <v>4</v>
      </c>
      <c r="AV689" s="91">
        <v>21</v>
      </c>
      <c r="AW689" s="93">
        <v>37</v>
      </c>
      <c r="AX689" s="99">
        <f t="shared" si="397"/>
        <v>21037</v>
      </c>
      <c r="AZ689" s="7" t="s">
        <v>3053</v>
      </c>
      <c r="BA689" t="s">
        <v>3290</v>
      </c>
    </row>
    <row r="690" spans="1:53" ht="13" hidden="1" customHeight="1" outlineLevel="1">
      <c r="A690" t="s">
        <v>2291</v>
      </c>
      <c r="B690" t="s">
        <v>482</v>
      </c>
      <c r="C690" s="1">
        <f t="shared" si="380"/>
        <v>69</v>
      </c>
      <c r="D690" s="7">
        <f>IF(P690&gt;0,RANK(P690,(P690:R690,S690:AG690)),0)</f>
        <v>0</v>
      </c>
      <c r="E690" s="7">
        <f>IF(Q690&gt;0,RANK(Q690,(P690:R690,S690:AG690)),0)</f>
        <v>4</v>
      </c>
      <c r="F690" s="7">
        <f>IF(R690&gt;0,RANK(R690,(P690:R690,S690:AG690)),0)</f>
        <v>1</v>
      </c>
      <c r="G690" s="7">
        <f>IF(S690&gt;0,RANK(S690,(P690:R690,S690:AG690)),0)</f>
        <v>3</v>
      </c>
      <c r="H690" s="48">
        <f t="shared" si="381"/>
        <v>28</v>
      </c>
      <c r="I690" s="163">
        <f t="shared" si="382"/>
        <v>0.40579710144927539</v>
      </c>
      <c r="J690" s="2"/>
      <c r="K690" s="2">
        <f t="shared" si="383"/>
        <v>0</v>
      </c>
      <c r="L690" s="2">
        <f t="shared" si="384"/>
        <v>5.7971014492753624E-2</v>
      </c>
      <c r="M690" s="2">
        <f t="shared" si="385"/>
        <v>0.59420289855072461</v>
      </c>
      <c r="N690" s="2">
        <f t="shared" ref="N690:N753" si="398">IF($C690=0,"-",S690/$C690)</f>
        <v>0.13043478260869565</v>
      </c>
      <c r="O690" s="2">
        <f t="shared" ref="O690:O753" si="399">IF(C690=0,"-",(1-K690-L690-M690-N690))</f>
        <v>0.21739130434782608</v>
      </c>
      <c r="Q690" s="1">
        <v>4</v>
      </c>
      <c r="R690" s="1">
        <v>41</v>
      </c>
      <c r="S690" s="1">
        <v>9</v>
      </c>
      <c r="T690" s="1">
        <v>13</v>
      </c>
      <c r="Y690" s="1">
        <v>2</v>
      </c>
      <c r="AI690" s="7">
        <f t="shared" si="388"/>
        <v>2</v>
      </c>
      <c r="AJ690" s="7">
        <f t="shared" si="389"/>
        <v>0</v>
      </c>
      <c r="AK690" s="7">
        <f t="shared" si="390"/>
        <v>0</v>
      </c>
      <c r="AL690" s="7">
        <f t="shared" si="391"/>
        <v>0</v>
      </c>
      <c r="AM690" s="2">
        <f t="shared" si="392"/>
        <v>0.18840579710144928</v>
      </c>
      <c r="AN690" s="2">
        <f t="shared" si="393"/>
        <v>0</v>
      </c>
      <c r="AO690" s="2">
        <f t="shared" si="394"/>
        <v>0</v>
      </c>
      <c r="AP690" s="2">
        <f t="shared" si="395"/>
        <v>0</v>
      </c>
      <c r="AR690" t="str">
        <f t="shared" si="396"/>
        <v>Carlisle</v>
      </c>
      <c r="AS690" t="s">
        <v>482</v>
      </c>
      <c r="AT690" s="162">
        <v>1</v>
      </c>
      <c r="AV690" s="91">
        <v>21</v>
      </c>
      <c r="AW690" s="93">
        <v>39</v>
      </c>
      <c r="AX690" s="99">
        <f t="shared" si="397"/>
        <v>21039</v>
      </c>
      <c r="AZ690" s="7" t="s">
        <v>3053</v>
      </c>
      <c r="BA690" t="s">
        <v>3290</v>
      </c>
    </row>
    <row r="691" spans="1:53" ht="13" hidden="1" customHeight="1" outlineLevel="1">
      <c r="A691" t="s">
        <v>1837</v>
      </c>
      <c r="B691" t="s">
        <v>482</v>
      </c>
      <c r="C691" s="1">
        <f t="shared" si="380"/>
        <v>152</v>
      </c>
      <c r="D691" s="7">
        <f>IF(P691&gt;0,RANK(P691,(P691:R691,S691:AG691)),0)</f>
        <v>0</v>
      </c>
      <c r="E691" s="7">
        <f>IF(Q691&gt;0,RANK(Q691,(P691:R691,S691:AG691)),0)</f>
        <v>4</v>
      </c>
      <c r="F691" s="7">
        <f>IF(R691&gt;0,RANK(R691,(P691:R691,S691:AG691)),0)</f>
        <v>1</v>
      </c>
      <c r="G691" s="7">
        <f>IF(S691&gt;0,RANK(S691,(P691:R691,S691:AG691)),0)</f>
        <v>2</v>
      </c>
      <c r="H691" s="48">
        <f t="shared" si="381"/>
        <v>54</v>
      </c>
      <c r="I691" s="163">
        <f t="shared" si="382"/>
        <v>0.35526315789473684</v>
      </c>
      <c r="J691" s="2"/>
      <c r="K691" s="2">
        <f t="shared" si="383"/>
        <v>0</v>
      </c>
      <c r="L691" s="2">
        <f t="shared" si="384"/>
        <v>6.5789473684210523E-2</v>
      </c>
      <c r="M691" s="2">
        <f t="shared" si="385"/>
        <v>0.54605263157894735</v>
      </c>
      <c r="N691" s="2">
        <f t="shared" si="398"/>
        <v>0.19078947368421054</v>
      </c>
      <c r="O691" s="2">
        <f t="shared" si="399"/>
        <v>0.19736842105263161</v>
      </c>
      <c r="Q691" s="1">
        <v>10</v>
      </c>
      <c r="R691" s="1">
        <v>83</v>
      </c>
      <c r="S691" s="1">
        <v>29</v>
      </c>
      <c r="T691" s="1">
        <v>22</v>
      </c>
      <c r="Y691" s="1">
        <v>8</v>
      </c>
      <c r="AI691" s="7">
        <f t="shared" si="388"/>
        <v>3</v>
      </c>
      <c r="AJ691" s="7">
        <f t="shared" si="389"/>
        <v>0</v>
      </c>
      <c r="AK691" s="7">
        <f t="shared" si="390"/>
        <v>0</v>
      </c>
      <c r="AL691" s="7">
        <f t="shared" si="391"/>
        <v>0</v>
      </c>
      <c r="AM691" s="2">
        <f t="shared" si="392"/>
        <v>0.14473684210526316</v>
      </c>
      <c r="AN691" s="2">
        <f t="shared" si="393"/>
        <v>0</v>
      </c>
      <c r="AO691" s="2">
        <f t="shared" si="394"/>
        <v>0</v>
      </c>
      <c r="AP691" s="2">
        <f t="shared" si="395"/>
        <v>0</v>
      </c>
      <c r="AR691" t="str">
        <f t="shared" si="396"/>
        <v>Carroll</v>
      </c>
      <c r="AS691" t="s">
        <v>482</v>
      </c>
      <c r="AT691" s="162">
        <v>4</v>
      </c>
      <c r="AV691" s="91">
        <v>21</v>
      </c>
      <c r="AW691" s="93">
        <v>41</v>
      </c>
      <c r="AX691" s="99">
        <f t="shared" si="397"/>
        <v>21041</v>
      </c>
      <c r="AZ691" s="7" t="s">
        <v>3053</v>
      </c>
      <c r="BA691" t="s">
        <v>3290</v>
      </c>
    </row>
    <row r="692" spans="1:53" ht="13" hidden="1" customHeight="1" outlineLevel="1">
      <c r="A692" t="s">
        <v>574</v>
      </c>
      <c r="B692" t="s">
        <v>482</v>
      </c>
      <c r="C692" s="1">
        <f t="shared" si="380"/>
        <v>565</v>
      </c>
      <c r="D692" s="7">
        <f>IF(P692&gt;0,RANK(P692,(P692:R692,S692:AG692)),0)</f>
        <v>0</v>
      </c>
      <c r="E692" s="7">
        <f>IF(Q692&gt;0,RANK(Q692,(P692:R692,S692:AG692)),0)</f>
        <v>4</v>
      </c>
      <c r="F692" s="7">
        <f>IF(R692&gt;0,RANK(R692,(P692:R692,S692:AG692)),0)</f>
        <v>1</v>
      </c>
      <c r="G692" s="7">
        <f>IF(S692&gt;0,RANK(S692,(P692:R692,S692:AG692)),0)</f>
        <v>2</v>
      </c>
      <c r="H692" s="48">
        <f t="shared" si="381"/>
        <v>253</v>
      </c>
      <c r="I692" s="163">
        <f t="shared" ref="I692:I755" si="400">H692/C692</f>
        <v>0.44778761061946903</v>
      </c>
      <c r="J692" s="2"/>
      <c r="K692" s="2">
        <f t="shared" si="383"/>
        <v>0</v>
      </c>
      <c r="L692" s="2">
        <f t="shared" si="384"/>
        <v>7.7876106194690264E-2</v>
      </c>
      <c r="M692" s="2">
        <f t="shared" si="385"/>
        <v>0.6</v>
      </c>
      <c r="N692" s="2">
        <f t="shared" si="398"/>
        <v>0.15221238938053097</v>
      </c>
      <c r="O692" s="2">
        <f t="shared" si="399"/>
        <v>0.16991150442477884</v>
      </c>
      <c r="Q692" s="1">
        <v>44</v>
      </c>
      <c r="R692" s="1">
        <v>339</v>
      </c>
      <c r="S692" s="1">
        <v>86</v>
      </c>
      <c r="T692" s="1">
        <v>57</v>
      </c>
      <c r="Y692" s="1">
        <v>39</v>
      </c>
      <c r="AI692" s="7">
        <f t="shared" si="388"/>
        <v>3</v>
      </c>
      <c r="AJ692" s="7">
        <f t="shared" si="389"/>
        <v>0</v>
      </c>
      <c r="AK692" s="7">
        <f t="shared" si="390"/>
        <v>0</v>
      </c>
      <c r="AL692" s="7">
        <f t="shared" si="391"/>
        <v>0</v>
      </c>
      <c r="AM692" s="2">
        <f t="shared" si="392"/>
        <v>0.10088495575221239</v>
      </c>
      <c r="AN692" s="2">
        <f t="shared" si="393"/>
        <v>0</v>
      </c>
      <c r="AO692" s="2">
        <f t="shared" si="394"/>
        <v>0</v>
      </c>
      <c r="AP692" s="2">
        <f t="shared" si="395"/>
        <v>0</v>
      </c>
      <c r="AR692" t="str">
        <f t="shared" si="396"/>
        <v>Carter</v>
      </c>
      <c r="AS692" t="s">
        <v>482</v>
      </c>
      <c r="AT692" s="162">
        <v>5</v>
      </c>
      <c r="AV692" s="91">
        <v>21</v>
      </c>
      <c r="AW692" s="93">
        <v>43</v>
      </c>
      <c r="AX692" s="99">
        <f t="shared" si="397"/>
        <v>21043</v>
      </c>
      <c r="AZ692" s="7" t="s">
        <v>3053</v>
      </c>
      <c r="BA692" t="s">
        <v>3290</v>
      </c>
    </row>
    <row r="693" spans="1:53" ht="13" hidden="1" customHeight="1" outlineLevel="1">
      <c r="A693" t="s">
        <v>816</v>
      </c>
      <c r="B693" t="s">
        <v>482</v>
      </c>
      <c r="C693" s="1">
        <f t="shared" si="380"/>
        <v>1076</v>
      </c>
      <c r="D693" s="7">
        <f>IF(P693&gt;0,RANK(P693,(P693:R693,S693:AG693)),0)</f>
        <v>0</v>
      </c>
      <c r="E693" s="7">
        <f>IF(Q693&gt;0,RANK(Q693,(P693:R693,S693:AG693)),0)</f>
        <v>5</v>
      </c>
      <c r="F693" s="7">
        <f>IF(R693&gt;0,RANK(R693,(P693:R693,S693:AG693)),0)</f>
        <v>1</v>
      </c>
      <c r="G693" s="7">
        <f>IF(S693&gt;0,RANK(S693,(P693:R693,S693:AG693)),0)</f>
        <v>2</v>
      </c>
      <c r="H693" s="48">
        <f t="shared" si="381"/>
        <v>619</v>
      </c>
      <c r="I693" s="163">
        <f t="shared" si="400"/>
        <v>0.57527881040892193</v>
      </c>
      <c r="J693" s="2"/>
      <c r="K693" s="2">
        <f t="shared" si="383"/>
        <v>0</v>
      </c>
      <c r="L693" s="2">
        <f t="shared" si="384"/>
        <v>4.0892193308550186E-2</v>
      </c>
      <c r="M693" s="2">
        <f t="shared" si="385"/>
        <v>0.70631970260223054</v>
      </c>
      <c r="N693" s="2">
        <f t="shared" si="398"/>
        <v>0.13104089219330856</v>
      </c>
      <c r="O693" s="2">
        <f t="shared" si="399"/>
        <v>0.1217472118959107</v>
      </c>
      <c r="Q693" s="1">
        <v>44</v>
      </c>
      <c r="R693" s="1">
        <v>760</v>
      </c>
      <c r="S693" s="1">
        <v>141</v>
      </c>
      <c r="T693" s="1">
        <v>81</v>
      </c>
      <c r="Y693" s="1">
        <v>50</v>
      </c>
      <c r="AI693" s="7">
        <f t="shared" si="388"/>
        <v>3</v>
      </c>
      <c r="AJ693" s="7">
        <f t="shared" si="389"/>
        <v>0</v>
      </c>
      <c r="AK693" s="7">
        <f t="shared" si="390"/>
        <v>0</v>
      </c>
      <c r="AL693" s="7">
        <f t="shared" si="391"/>
        <v>0</v>
      </c>
      <c r="AM693" s="2">
        <f t="shared" si="392"/>
        <v>7.527881040892194E-2</v>
      </c>
      <c r="AN693" s="2">
        <f t="shared" si="393"/>
        <v>0</v>
      </c>
      <c r="AO693" s="2">
        <f t="shared" si="394"/>
        <v>0</v>
      </c>
      <c r="AP693" s="2">
        <f t="shared" si="395"/>
        <v>0</v>
      </c>
      <c r="AR693" t="str">
        <f t="shared" si="396"/>
        <v>Casey</v>
      </c>
      <c r="AS693" t="s">
        <v>482</v>
      </c>
      <c r="AT693" s="162">
        <v>1</v>
      </c>
      <c r="AV693" s="91">
        <v>21</v>
      </c>
      <c r="AW693" s="93">
        <v>45</v>
      </c>
      <c r="AX693" s="99">
        <f t="shared" si="397"/>
        <v>21045</v>
      </c>
      <c r="AZ693" s="7" t="s">
        <v>3053</v>
      </c>
      <c r="BA693" t="s">
        <v>3290</v>
      </c>
    </row>
    <row r="694" spans="1:53" ht="13" hidden="1" customHeight="1" outlineLevel="1">
      <c r="A694" t="s">
        <v>2020</v>
      </c>
      <c r="B694" t="s">
        <v>482</v>
      </c>
      <c r="C694" s="1">
        <f t="shared" si="380"/>
        <v>734</v>
      </c>
      <c r="D694" s="7">
        <f>IF(P694&gt;0,RANK(P694,(P694:R694,S694:AG694)),0)</f>
        <v>0</v>
      </c>
      <c r="E694" s="7">
        <f>IF(Q694&gt;0,RANK(Q694,(P694:R694,S694:AG694)),0)</f>
        <v>5</v>
      </c>
      <c r="F694" s="7">
        <f>IF(R694&gt;0,RANK(R694,(P694:R694,S694:AG694)),0)</f>
        <v>1</v>
      </c>
      <c r="G694" s="7">
        <f>IF(S694&gt;0,RANK(S694,(P694:R694,S694:AG694)),0)</f>
        <v>2</v>
      </c>
      <c r="H694" s="48">
        <f t="shared" si="381"/>
        <v>415</v>
      </c>
      <c r="I694" s="163">
        <f t="shared" si="400"/>
        <v>0.56539509536784738</v>
      </c>
      <c r="J694" s="2"/>
      <c r="K694" s="2">
        <f t="shared" si="383"/>
        <v>0</v>
      </c>
      <c r="L694" s="2">
        <f t="shared" si="384"/>
        <v>5.0408719346049048E-2</v>
      </c>
      <c r="M694" s="2">
        <f t="shared" si="385"/>
        <v>0.69346049046321523</v>
      </c>
      <c r="N694" s="2">
        <f t="shared" si="398"/>
        <v>0.12806539509536785</v>
      </c>
      <c r="O694" s="2">
        <f t="shared" si="399"/>
        <v>0.12806539509536785</v>
      </c>
      <c r="Q694" s="1">
        <v>37</v>
      </c>
      <c r="R694" s="1">
        <v>509</v>
      </c>
      <c r="S694" s="1">
        <v>94</v>
      </c>
      <c r="T694" s="1">
        <v>50</v>
      </c>
      <c r="Y694" s="1">
        <v>44</v>
      </c>
      <c r="AI694" s="7">
        <f t="shared" si="388"/>
        <v>3</v>
      </c>
      <c r="AJ694" s="7">
        <f t="shared" si="389"/>
        <v>0</v>
      </c>
      <c r="AK694" s="7">
        <f t="shared" si="390"/>
        <v>0</v>
      </c>
      <c r="AL694" s="7">
        <f t="shared" si="391"/>
        <v>0</v>
      </c>
      <c r="AM694" s="2">
        <f t="shared" si="392"/>
        <v>6.8119891008174394E-2</v>
      </c>
      <c r="AN694" s="2">
        <f t="shared" si="393"/>
        <v>0</v>
      </c>
      <c r="AO694" s="2">
        <f t="shared" si="394"/>
        <v>0</v>
      </c>
      <c r="AP694" s="2">
        <f t="shared" si="395"/>
        <v>0</v>
      </c>
      <c r="AR694" t="str">
        <f t="shared" si="396"/>
        <v>Christian</v>
      </c>
      <c r="AS694" t="s">
        <v>482</v>
      </c>
      <c r="AT694" s="162">
        <v>1</v>
      </c>
      <c r="AV694" s="91">
        <v>21</v>
      </c>
      <c r="AW694" s="93">
        <v>47</v>
      </c>
      <c r="AX694" s="99">
        <f t="shared" si="397"/>
        <v>21047</v>
      </c>
      <c r="AZ694" s="7" t="s">
        <v>3053</v>
      </c>
      <c r="BA694" t="s">
        <v>3290</v>
      </c>
    </row>
    <row r="695" spans="1:53" ht="13" hidden="1" customHeight="1" outlineLevel="1">
      <c r="A695" t="s">
        <v>97</v>
      </c>
      <c r="B695" t="s">
        <v>482</v>
      </c>
      <c r="C695" s="1">
        <f t="shared" si="380"/>
        <v>874</v>
      </c>
      <c r="D695" s="7">
        <f>IF(P695&gt;0,RANK(P695,(P695:R695,S695:AG695)),0)</f>
        <v>0</v>
      </c>
      <c r="E695" s="7">
        <f>IF(Q695&gt;0,RANK(Q695,(P695:R695,S695:AG695)),0)</f>
        <v>4</v>
      </c>
      <c r="F695" s="7">
        <f>IF(R695&gt;0,RANK(R695,(P695:R695,S695:AG695)),0)</f>
        <v>1</v>
      </c>
      <c r="G695" s="7">
        <f>IF(S695&gt;0,RANK(S695,(P695:R695,S695:AG695)),0)</f>
        <v>2</v>
      </c>
      <c r="H695" s="48">
        <f t="shared" si="381"/>
        <v>474</v>
      </c>
      <c r="I695" s="163">
        <f t="shared" si="400"/>
        <v>0.54233409610983985</v>
      </c>
      <c r="J695" s="2"/>
      <c r="K695" s="2">
        <f t="shared" si="383"/>
        <v>0</v>
      </c>
      <c r="L695" s="2">
        <f t="shared" si="384"/>
        <v>7.0938215102974822E-2</v>
      </c>
      <c r="M695" s="2">
        <f t="shared" si="385"/>
        <v>0.67391304347826086</v>
      </c>
      <c r="N695" s="2">
        <f t="shared" si="398"/>
        <v>0.13157894736842105</v>
      </c>
      <c r="O695" s="2">
        <f t="shared" si="399"/>
        <v>0.12356979405034327</v>
      </c>
      <c r="Q695" s="1">
        <v>62</v>
      </c>
      <c r="R695" s="1">
        <v>589</v>
      </c>
      <c r="S695" s="1">
        <v>115</v>
      </c>
      <c r="T695" s="1">
        <v>73</v>
      </c>
      <c r="Y695" s="1">
        <v>35</v>
      </c>
      <c r="AI695" s="7">
        <f t="shared" si="388"/>
        <v>3</v>
      </c>
      <c r="AJ695" s="7">
        <f t="shared" si="389"/>
        <v>0</v>
      </c>
      <c r="AK695" s="7">
        <f t="shared" si="390"/>
        <v>0</v>
      </c>
      <c r="AL695" s="7">
        <f t="shared" si="391"/>
        <v>0</v>
      </c>
      <c r="AM695" s="2">
        <f t="shared" si="392"/>
        <v>8.3524027459954228E-2</v>
      </c>
      <c r="AN695" s="2">
        <f t="shared" si="393"/>
        <v>0</v>
      </c>
      <c r="AO695" s="2">
        <f t="shared" si="394"/>
        <v>0</v>
      </c>
      <c r="AP695" s="2">
        <f t="shared" si="395"/>
        <v>0</v>
      </c>
      <c r="AR695" t="str">
        <f t="shared" si="396"/>
        <v>Clark</v>
      </c>
      <c r="AS695" t="s">
        <v>482</v>
      </c>
      <c r="AT695" s="162">
        <v>6</v>
      </c>
      <c r="AV695" s="91">
        <v>21</v>
      </c>
      <c r="AW695" s="93">
        <v>49</v>
      </c>
      <c r="AX695" s="99">
        <f t="shared" si="397"/>
        <v>21049</v>
      </c>
      <c r="AZ695" s="7" t="s">
        <v>3053</v>
      </c>
      <c r="BA695" t="s">
        <v>3290</v>
      </c>
    </row>
    <row r="696" spans="1:53" ht="13" hidden="1" customHeight="1" outlineLevel="1">
      <c r="A696" t="s">
        <v>1222</v>
      </c>
      <c r="B696" t="s">
        <v>482</v>
      </c>
      <c r="C696" s="1">
        <f t="shared" si="380"/>
        <v>2306</v>
      </c>
      <c r="D696" s="7">
        <f>IF(P696&gt;0,RANK(P696,(P696:R696,S696:AG696)),0)</f>
        <v>0</v>
      </c>
      <c r="E696" s="7">
        <f>IF(Q696&gt;0,RANK(Q696,(P696:R696,S696:AG696)),0)</f>
        <v>5</v>
      </c>
      <c r="F696" s="7">
        <f>IF(R696&gt;0,RANK(R696,(P696:R696,S696:AG696)),0)</f>
        <v>1</v>
      </c>
      <c r="G696" s="7">
        <f>IF(S696&gt;0,RANK(S696,(P696:R696,S696:AG696)),0)</f>
        <v>2</v>
      </c>
      <c r="H696" s="48">
        <f t="shared" si="381"/>
        <v>1180</v>
      </c>
      <c r="I696" s="163">
        <f t="shared" si="400"/>
        <v>0.51170858629661753</v>
      </c>
      <c r="J696" s="2"/>
      <c r="K696" s="2">
        <f t="shared" si="383"/>
        <v>0</v>
      </c>
      <c r="L696" s="2">
        <f t="shared" si="384"/>
        <v>5.5507372072853424E-2</v>
      </c>
      <c r="M696" s="2">
        <f t="shared" si="385"/>
        <v>0.65264527320034693</v>
      </c>
      <c r="N696" s="2">
        <f t="shared" si="398"/>
        <v>0.1409366869037294</v>
      </c>
      <c r="O696" s="2">
        <f t="shared" si="399"/>
        <v>0.15091066782307028</v>
      </c>
      <c r="Q696" s="1">
        <v>128</v>
      </c>
      <c r="R696" s="1">
        <v>1505</v>
      </c>
      <c r="S696" s="1">
        <v>325</v>
      </c>
      <c r="T696" s="1">
        <v>164</v>
      </c>
      <c r="Y696" s="1">
        <v>184</v>
      </c>
      <c r="AI696" s="7">
        <f t="shared" si="388"/>
        <v>4</v>
      </c>
      <c r="AJ696" s="7">
        <f t="shared" si="389"/>
        <v>0</v>
      </c>
      <c r="AK696" s="7">
        <f t="shared" si="390"/>
        <v>0</v>
      </c>
      <c r="AL696" s="7">
        <f t="shared" si="391"/>
        <v>0</v>
      </c>
      <c r="AM696" s="2">
        <f t="shared" si="392"/>
        <v>7.1118820468343447E-2</v>
      </c>
      <c r="AN696" s="2">
        <f t="shared" si="393"/>
        <v>0</v>
      </c>
      <c r="AO696" s="2">
        <f t="shared" si="394"/>
        <v>0</v>
      </c>
      <c r="AP696" s="2">
        <f t="shared" si="395"/>
        <v>0</v>
      </c>
      <c r="AR696" t="str">
        <f t="shared" si="396"/>
        <v>Clay</v>
      </c>
      <c r="AS696" t="s">
        <v>482</v>
      </c>
      <c r="AT696" s="162">
        <v>5</v>
      </c>
      <c r="AV696" s="91">
        <v>21</v>
      </c>
      <c r="AW696" s="93">
        <v>51</v>
      </c>
      <c r="AX696" s="99">
        <f t="shared" si="397"/>
        <v>21051</v>
      </c>
      <c r="AZ696" s="7" t="s">
        <v>3053</v>
      </c>
      <c r="BA696" t="s">
        <v>3290</v>
      </c>
    </row>
    <row r="697" spans="1:53" ht="13" hidden="1" customHeight="1" outlineLevel="1">
      <c r="A697" t="s">
        <v>2325</v>
      </c>
      <c r="B697" t="s">
        <v>482</v>
      </c>
      <c r="C697" s="1">
        <f t="shared" si="380"/>
        <v>2341</v>
      </c>
      <c r="D697" s="7">
        <f>IF(P697&gt;0,RANK(P697,(P697:R697,S697:AG697)),0)</f>
        <v>0</v>
      </c>
      <c r="E697" s="7">
        <f>IF(Q697&gt;0,RANK(Q697,(P697:R697,S697:AG697)),0)</f>
        <v>3</v>
      </c>
      <c r="F697" s="7">
        <f>IF(R697&gt;0,RANK(R697,(P697:R697,S697:AG697)),0)</f>
        <v>1</v>
      </c>
      <c r="G697" s="7">
        <f>IF(S697&gt;0,RANK(S697,(P697:R697,S697:AG697)),0)</f>
        <v>2</v>
      </c>
      <c r="H697" s="48">
        <f t="shared" si="381"/>
        <v>1089</v>
      </c>
      <c r="I697" s="163">
        <f t="shared" si="400"/>
        <v>0.4651858180264844</v>
      </c>
      <c r="J697" s="2"/>
      <c r="K697" s="2">
        <f t="shared" si="383"/>
        <v>0</v>
      </c>
      <c r="L697" s="2">
        <f t="shared" si="384"/>
        <v>8.7569414780008542E-2</v>
      </c>
      <c r="M697" s="2">
        <f t="shared" si="385"/>
        <v>0.61512174284493804</v>
      </c>
      <c r="N697" s="2">
        <f t="shared" si="398"/>
        <v>0.14993592481845366</v>
      </c>
      <c r="O697" s="2">
        <f t="shared" si="399"/>
        <v>0.14737291755659973</v>
      </c>
      <c r="Q697" s="1">
        <v>205</v>
      </c>
      <c r="R697" s="1">
        <v>1440</v>
      </c>
      <c r="S697" s="1">
        <v>351</v>
      </c>
      <c r="T697" s="1">
        <v>190</v>
      </c>
      <c r="Y697" s="1">
        <v>155</v>
      </c>
      <c r="AI697" s="7">
        <f t="shared" si="388"/>
        <v>4</v>
      </c>
      <c r="AJ697" s="7">
        <f t="shared" si="389"/>
        <v>0</v>
      </c>
      <c r="AK697" s="7">
        <f t="shared" si="390"/>
        <v>0</v>
      </c>
      <c r="AL697" s="7">
        <f t="shared" si="391"/>
        <v>0</v>
      </c>
      <c r="AM697" s="2">
        <f t="shared" si="392"/>
        <v>8.1161896625373778E-2</v>
      </c>
      <c r="AN697" s="2">
        <f t="shared" si="393"/>
        <v>0</v>
      </c>
      <c r="AO697" s="2">
        <f t="shared" si="394"/>
        <v>0</v>
      </c>
      <c r="AP697" s="2">
        <f t="shared" si="395"/>
        <v>0</v>
      </c>
      <c r="AR697" t="str">
        <f t="shared" si="396"/>
        <v>Clinton</v>
      </c>
      <c r="AS697" t="s">
        <v>482</v>
      </c>
      <c r="AT697" s="162">
        <v>1</v>
      </c>
      <c r="AV697" s="91">
        <v>21</v>
      </c>
      <c r="AW697" s="93">
        <v>53</v>
      </c>
      <c r="AX697" s="99">
        <f t="shared" si="397"/>
        <v>21053</v>
      </c>
      <c r="AZ697" s="7" t="s">
        <v>3053</v>
      </c>
      <c r="BA697" t="s">
        <v>3290</v>
      </c>
    </row>
    <row r="698" spans="1:53" ht="13" hidden="1" customHeight="1" outlineLevel="1">
      <c r="A698" t="s">
        <v>696</v>
      </c>
      <c r="B698" t="s">
        <v>482</v>
      </c>
      <c r="C698" s="1">
        <f t="shared" si="380"/>
        <v>964</v>
      </c>
      <c r="D698" s="7">
        <f>IF(P698&gt;0,RANK(P698,(P698:R698,S698:AG698)),0)</f>
        <v>0</v>
      </c>
      <c r="E698" s="7">
        <f>IF(Q698&gt;0,RANK(Q698,(P698:R698,S698:AG698)),0)</f>
        <v>5</v>
      </c>
      <c r="F698" s="7">
        <f>IF(R698&gt;0,RANK(R698,(P698:R698,S698:AG698)),0)</f>
        <v>1</v>
      </c>
      <c r="G698" s="7">
        <f>IF(S698&gt;0,RANK(S698,(P698:R698,S698:AG698)),0)</f>
        <v>4</v>
      </c>
      <c r="H698" s="48">
        <f t="shared" si="381"/>
        <v>467</v>
      </c>
      <c r="I698" s="163">
        <f t="shared" si="400"/>
        <v>0.48443983402489627</v>
      </c>
      <c r="J698" s="2"/>
      <c r="K698" s="2">
        <f t="shared" si="383"/>
        <v>0</v>
      </c>
      <c r="L698" s="2">
        <f t="shared" si="384"/>
        <v>7.7800829875518673E-2</v>
      </c>
      <c r="M698" s="2">
        <f t="shared" si="385"/>
        <v>0.61307053941908718</v>
      </c>
      <c r="N698" s="2">
        <f t="shared" si="398"/>
        <v>8.0912863070539423E-2</v>
      </c>
      <c r="O698" s="2">
        <f t="shared" si="399"/>
        <v>0.22821576763485479</v>
      </c>
      <c r="Q698" s="1">
        <v>75</v>
      </c>
      <c r="R698" s="1">
        <v>591</v>
      </c>
      <c r="S698" s="1">
        <v>78</v>
      </c>
      <c r="T698" s="1">
        <v>124</v>
      </c>
      <c r="Y698" s="1">
        <v>96</v>
      </c>
      <c r="AI698" s="7">
        <f t="shared" si="388"/>
        <v>2</v>
      </c>
      <c r="AJ698" s="7">
        <f t="shared" si="389"/>
        <v>0</v>
      </c>
      <c r="AK698" s="7">
        <f t="shared" si="390"/>
        <v>0</v>
      </c>
      <c r="AL698" s="7">
        <f t="shared" si="391"/>
        <v>0</v>
      </c>
      <c r="AM698" s="2">
        <f t="shared" si="392"/>
        <v>0.12863070539419086</v>
      </c>
      <c r="AN698" s="2">
        <f t="shared" si="393"/>
        <v>0</v>
      </c>
      <c r="AO698" s="2">
        <f t="shared" si="394"/>
        <v>0</v>
      </c>
      <c r="AP698" s="2">
        <f t="shared" si="395"/>
        <v>0</v>
      </c>
      <c r="AR698" t="str">
        <f t="shared" si="396"/>
        <v>Crittenden</v>
      </c>
      <c r="AS698" t="s">
        <v>482</v>
      </c>
      <c r="AT698" s="162">
        <v>1</v>
      </c>
      <c r="AV698" s="91">
        <v>21</v>
      </c>
      <c r="AW698" s="93">
        <v>55</v>
      </c>
      <c r="AX698" s="99">
        <f t="shared" si="397"/>
        <v>21055</v>
      </c>
      <c r="AZ698" s="7" t="s">
        <v>3053</v>
      </c>
      <c r="BA698" t="s">
        <v>3290</v>
      </c>
    </row>
    <row r="699" spans="1:53" ht="13" hidden="1" customHeight="1" outlineLevel="1">
      <c r="A699" t="s">
        <v>2243</v>
      </c>
      <c r="B699" t="s">
        <v>482</v>
      </c>
      <c r="C699" s="1">
        <f t="shared" si="380"/>
        <v>843</v>
      </c>
      <c r="D699" s="7">
        <f>IF(P699&gt;0,RANK(P699,(P699:R699,S699:AG699)),0)</f>
        <v>0</v>
      </c>
      <c r="E699" s="7">
        <f>IF(Q699&gt;0,RANK(Q699,(P699:R699,S699:AG699)),0)</f>
        <v>5</v>
      </c>
      <c r="F699" s="7">
        <f>IF(R699&gt;0,RANK(R699,(P699:R699,S699:AG699)),0)</f>
        <v>1</v>
      </c>
      <c r="G699" s="7">
        <f>IF(S699&gt;0,RANK(S699,(P699:R699,S699:AG699)),0)</f>
        <v>2</v>
      </c>
      <c r="H699" s="48">
        <f t="shared" si="381"/>
        <v>404</v>
      </c>
      <c r="I699" s="163">
        <f t="shared" si="400"/>
        <v>0.47924080664294189</v>
      </c>
      <c r="J699" s="2"/>
      <c r="K699" s="2">
        <f t="shared" si="383"/>
        <v>0</v>
      </c>
      <c r="L699" s="2">
        <f t="shared" si="384"/>
        <v>6.7615658362989328E-2</v>
      </c>
      <c r="M699" s="2">
        <f t="shared" si="385"/>
        <v>0.62396204033214708</v>
      </c>
      <c r="N699" s="2">
        <f t="shared" si="398"/>
        <v>0.14472123368920523</v>
      </c>
      <c r="O699" s="2">
        <f t="shared" si="399"/>
        <v>0.16370106761565836</v>
      </c>
      <c r="Q699" s="1">
        <v>57</v>
      </c>
      <c r="R699" s="1">
        <v>526</v>
      </c>
      <c r="S699" s="1">
        <v>122</v>
      </c>
      <c r="T699" s="1">
        <v>73</v>
      </c>
      <c r="Y699" s="1">
        <v>65</v>
      </c>
      <c r="AI699" s="7">
        <f t="shared" si="388"/>
        <v>3</v>
      </c>
      <c r="AJ699" s="7">
        <f t="shared" si="389"/>
        <v>0</v>
      </c>
      <c r="AK699" s="7">
        <f t="shared" si="390"/>
        <v>0</v>
      </c>
      <c r="AL699" s="7">
        <f t="shared" si="391"/>
        <v>0</v>
      </c>
      <c r="AM699" s="2">
        <f t="shared" si="392"/>
        <v>8.6595492289442466E-2</v>
      </c>
      <c r="AN699" s="2">
        <f t="shared" si="393"/>
        <v>0</v>
      </c>
      <c r="AO699" s="2">
        <f t="shared" si="394"/>
        <v>0</v>
      </c>
      <c r="AP699" s="2">
        <f t="shared" si="395"/>
        <v>0</v>
      </c>
      <c r="AR699" t="str">
        <f t="shared" si="396"/>
        <v>Cumberland</v>
      </c>
      <c r="AS699" t="s">
        <v>482</v>
      </c>
      <c r="AT699" s="162">
        <v>1</v>
      </c>
      <c r="AV699" s="91">
        <v>21</v>
      </c>
      <c r="AW699" s="93">
        <v>57</v>
      </c>
      <c r="AX699" s="99">
        <f t="shared" si="397"/>
        <v>21057</v>
      </c>
      <c r="AZ699" s="7" t="s">
        <v>3053</v>
      </c>
      <c r="BA699" t="s">
        <v>3290</v>
      </c>
    </row>
    <row r="700" spans="1:53" ht="13" hidden="1" customHeight="1" outlineLevel="1">
      <c r="A700" t="s">
        <v>2006</v>
      </c>
      <c r="B700" t="s">
        <v>482</v>
      </c>
      <c r="C700" s="1">
        <f t="shared" si="380"/>
        <v>2359</v>
      </c>
      <c r="D700" s="7">
        <f>IF(P700&gt;0,RANK(P700,(P700:R700,S700:AG700)),0)</f>
        <v>0</v>
      </c>
      <c r="E700" s="7">
        <f>IF(Q700&gt;0,RANK(Q700,(P700:R700,S700:AG700)),0)</f>
        <v>5</v>
      </c>
      <c r="F700" s="7">
        <f>IF(R700&gt;0,RANK(R700,(P700:R700,S700:AG700)),0)</f>
        <v>1</v>
      </c>
      <c r="G700" s="7">
        <f>IF(S700&gt;0,RANK(S700,(P700:R700,S700:AG700)),0)</f>
        <v>2</v>
      </c>
      <c r="H700" s="48">
        <f t="shared" si="381"/>
        <v>1259</v>
      </c>
      <c r="I700" s="163">
        <f t="shared" si="400"/>
        <v>0.53370072064434082</v>
      </c>
      <c r="J700" s="2"/>
      <c r="K700" s="2">
        <f t="shared" si="383"/>
        <v>0</v>
      </c>
      <c r="L700" s="2">
        <f t="shared" si="384"/>
        <v>5.2564646036456122E-2</v>
      </c>
      <c r="M700" s="2">
        <f t="shared" si="385"/>
        <v>0.6600254345061467</v>
      </c>
      <c r="N700" s="2">
        <f t="shared" si="398"/>
        <v>0.12632471386180585</v>
      </c>
      <c r="O700" s="2">
        <f t="shared" si="399"/>
        <v>0.16108520559559128</v>
      </c>
      <c r="Q700" s="1">
        <v>124</v>
      </c>
      <c r="R700" s="1">
        <v>1557</v>
      </c>
      <c r="S700" s="1">
        <v>298</v>
      </c>
      <c r="T700" s="1">
        <v>203</v>
      </c>
      <c r="Y700" s="1">
        <v>177</v>
      </c>
      <c r="AI700" s="7">
        <f t="shared" si="388"/>
        <v>3</v>
      </c>
      <c r="AJ700" s="7">
        <f t="shared" si="389"/>
        <v>0</v>
      </c>
      <c r="AK700" s="7">
        <f t="shared" si="390"/>
        <v>0</v>
      </c>
      <c r="AL700" s="7">
        <f t="shared" si="391"/>
        <v>0</v>
      </c>
      <c r="AM700" s="2">
        <f t="shared" si="392"/>
        <v>8.6053412462908013E-2</v>
      </c>
      <c r="AN700" s="2">
        <f t="shared" si="393"/>
        <v>0</v>
      </c>
      <c r="AO700" s="2">
        <f t="shared" si="394"/>
        <v>0</v>
      </c>
      <c r="AP700" s="2">
        <f t="shared" si="395"/>
        <v>0</v>
      </c>
      <c r="AR700" t="str">
        <f t="shared" si="396"/>
        <v>Daviess</v>
      </c>
      <c r="AS700" t="s">
        <v>482</v>
      </c>
      <c r="AT700" s="162">
        <v>2</v>
      </c>
      <c r="AV700" s="91">
        <v>21</v>
      </c>
      <c r="AW700" s="93">
        <v>59</v>
      </c>
      <c r="AX700" s="99">
        <f t="shared" si="397"/>
        <v>21059</v>
      </c>
      <c r="AZ700" s="7" t="s">
        <v>3053</v>
      </c>
      <c r="BA700" t="s">
        <v>3290</v>
      </c>
    </row>
    <row r="701" spans="1:53" ht="13" hidden="1" customHeight="1" outlineLevel="1">
      <c r="A701" t="s">
        <v>2002</v>
      </c>
      <c r="B701" t="s">
        <v>482</v>
      </c>
      <c r="C701" s="1">
        <f t="shared" si="380"/>
        <v>628</v>
      </c>
      <c r="D701" s="7">
        <f>IF(P701&gt;0,RANK(P701,(P701:R701,S701:AG701)),0)</f>
        <v>0</v>
      </c>
      <c r="E701" s="7">
        <f>IF(Q701&gt;0,RANK(Q701,(P701:R701,S701:AG701)),0)</f>
        <v>3</v>
      </c>
      <c r="F701" s="7">
        <f>IF(R701&gt;0,RANK(R701,(P701:R701,S701:AG701)),0)</f>
        <v>1</v>
      </c>
      <c r="G701" s="7">
        <f>IF(S701&gt;0,RANK(S701,(P701:R701,S701:AG701)),0)</f>
        <v>2</v>
      </c>
      <c r="H701" s="48">
        <f t="shared" si="381"/>
        <v>389</v>
      </c>
      <c r="I701" s="163">
        <f t="shared" si="400"/>
        <v>0.61942675159235672</v>
      </c>
      <c r="J701" s="2"/>
      <c r="K701" s="2">
        <f t="shared" si="383"/>
        <v>0</v>
      </c>
      <c r="L701" s="2">
        <f t="shared" si="384"/>
        <v>7.32484076433121E-2</v>
      </c>
      <c r="M701" s="2">
        <f t="shared" si="385"/>
        <v>0.71178343949044587</v>
      </c>
      <c r="N701" s="2">
        <f t="shared" si="398"/>
        <v>9.2356687898089165E-2</v>
      </c>
      <c r="O701" s="2">
        <f t="shared" si="399"/>
        <v>0.12261146496815288</v>
      </c>
      <c r="Q701" s="1">
        <v>46</v>
      </c>
      <c r="R701" s="1">
        <v>447</v>
      </c>
      <c r="S701" s="1">
        <v>58</v>
      </c>
      <c r="T701" s="1">
        <v>39</v>
      </c>
      <c r="Y701" s="1">
        <v>38</v>
      </c>
      <c r="AI701" s="7">
        <f t="shared" si="388"/>
        <v>4</v>
      </c>
      <c r="AJ701" s="7">
        <f t="shared" si="389"/>
        <v>0</v>
      </c>
      <c r="AK701" s="7">
        <f t="shared" si="390"/>
        <v>0</v>
      </c>
      <c r="AL701" s="7">
        <f t="shared" si="391"/>
        <v>0</v>
      </c>
      <c r="AM701" s="2">
        <f t="shared" si="392"/>
        <v>6.2101910828025478E-2</v>
      </c>
      <c r="AN701" s="2">
        <f t="shared" si="393"/>
        <v>0</v>
      </c>
      <c r="AO701" s="2">
        <f t="shared" si="394"/>
        <v>0</v>
      </c>
      <c r="AP701" s="2">
        <f t="shared" si="395"/>
        <v>0</v>
      </c>
      <c r="AR701" t="str">
        <f t="shared" si="396"/>
        <v>Edmonson</v>
      </c>
      <c r="AS701" t="s">
        <v>482</v>
      </c>
      <c r="AT701" s="162">
        <v>2</v>
      </c>
      <c r="AV701" s="91">
        <v>21</v>
      </c>
      <c r="AW701" s="93">
        <v>61</v>
      </c>
      <c r="AX701" s="99">
        <f t="shared" si="397"/>
        <v>21061</v>
      </c>
      <c r="AZ701" s="7" t="s">
        <v>3053</v>
      </c>
      <c r="BA701" t="s">
        <v>3290</v>
      </c>
    </row>
    <row r="702" spans="1:53" ht="13" hidden="1" customHeight="1" outlineLevel="1">
      <c r="A702" t="s">
        <v>308</v>
      </c>
      <c r="B702" t="s">
        <v>482</v>
      </c>
      <c r="C702" s="1">
        <f t="shared" si="380"/>
        <v>16</v>
      </c>
      <c r="D702" s="7">
        <f>IF(P702&gt;0,RANK(P702,(P702:R702,S702:AG702)),0)</f>
        <v>0</v>
      </c>
      <c r="E702" s="7">
        <f>IF(Q702&gt;0,RANK(Q702,(P702:R702,S702:AG702)),0)</f>
        <v>0</v>
      </c>
      <c r="F702" s="7">
        <f>IF(R702&gt;0,RANK(R702,(P702:R702,S702:AG702)),0)</f>
        <v>1</v>
      </c>
      <c r="G702" s="7">
        <f>IF(S702&gt;0,RANK(S702,(P702:R702,S702:AG702)),0)</f>
        <v>3</v>
      </c>
      <c r="H702" s="48">
        <f t="shared" si="381"/>
        <v>11</v>
      </c>
      <c r="I702" s="163">
        <f t="shared" si="400"/>
        <v>0.6875</v>
      </c>
      <c r="J702" s="2"/>
      <c r="K702" s="2">
        <f t="shared" si="383"/>
        <v>0</v>
      </c>
      <c r="L702" s="2">
        <f t="shared" si="384"/>
        <v>0</v>
      </c>
      <c r="M702" s="2">
        <f t="shared" si="385"/>
        <v>0.8125</v>
      </c>
      <c r="N702" s="2">
        <f t="shared" si="398"/>
        <v>6.25E-2</v>
      </c>
      <c r="O702" s="2">
        <f t="shared" si="399"/>
        <v>0.125</v>
      </c>
      <c r="Q702" s="1">
        <v>0</v>
      </c>
      <c r="R702" s="1">
        <v>13</v>
      </c>
      <c r="S702" s="1">
        <v>1</v>
      </c>
      <c r="T702" s="1">
        <v>0</v>
      </c>
      <c r="Y702" s="1">
        <v>2</v>
      </c>
      <c r="AI702" s="7">
        <f t="shared" si="388"/>
        <v>0</v>
      </c>
      <c r="AJ702" s="7">
        <f t="shared" si="389"/>
        <v>0</v>
      </c>
      <c r="AK702" s="7">
        <f t="shared" si="390"/>
        <v>0</v>
      </c>
      <c r="AL702" s="7">
        <f t="shared" si="391"/>
        <v>0</v>
      </c>
      <c r="AM702" s="2">
        <f t="shared" si="392"/>
        <v>0</v>
      </c>
      <c r="AN702" s="2">
        <f t="shared" si="393"/>
        <v>0</v>
      </c>
      <c r="AO702" s="2">
        <f t="shared" si="394"/>
        <v>0</v>
      </c>
      <c r="AP702" s="2">
        <f t="shared" si="395"/>
        <v>0</v>
      </c>
      <c r="AR702" t="str">
        <f t="shared" si="396"/>
        <v>Elliott</v>
      </c>
      <c r="AS702" t="s">
        <v>482</v>
      </c>
      <c r="AT702" s="162">
        <v>5</v>
      </c>
      <c r="AV702" s="91">
        <v>21</v>
      </c>
      <c r="AW702" s="93">
        <v>63</v>
      </c>
      <c r="AX702" s="99">
        <f t="shared" si="397"/>
        <v>21063</v>
      </c>
      <c r="AZ702" s="7" t="s">
        <v>3053</v>
      </c>
      <c r="BA702" t="s">
        <v>3290</v>
      </c>
    </row>
    <row r="703" spans="1:53" ht="13" hidden="1" customHeight="1" outlineLevel="1">
      <c r="A703" t="s">
        <v>1586</v>
      </c>
      <c r="B703" t="s">
        <v>482</v>
      </c>
      <c r="C703" s="1">
        <f t="shared" ref="C703:C734" si="401">SUM(P703:AG703)</f>
        <v>1147</v>
      </c>
      <c r="D703" s="7">
        <f>IF(P703&gt;0,RANK(P703,(P703:R703,S703:AG703)),0)</f>
        <v>0</v>
      </c>
      <c r="E703" s="7">
        <f>IF(Q703&gt;0,RANK(Q703,(P703:R703,S703:AG703)),0)</f>
        <v>4</v>
      </c>
      <c r="F703" s="7">
        <f>IF(R703&gt;0,RANK(R703,(P703:R703,S703:AG703)),0)</f>
        <v>1</v>
      </c>
      <c r="G703" s="7">
        <f>IF(S703&gt;0,RANK(S703,(P703:R703,S703:AG703)),0)</f>
        <v>2</v>
      </c>
      <c r="H703" s="48">
        <f t="shared" ref="H703:H734" si="402">MAX(P703:Y703)-LARGE(P703:Y703,2)</f>
        <v>640</v>
      </c>
      <c r="I703" s="163">
        <f t="shared" si="400"/>
        <v>0.55797733217088052</v>
      </c>
      <c r="J703" s="2"/>
      <c r="K703" s="2">
        <f t="shared" ref="K703:K734" si="403">IF($C703=0,"-",P703/$C703)</f>
        <v>0</v>
      </c>
      <c r="L703" s="2">
        <f t="shared" ref="L703:L734" si="404">IF($C703=0,"-",Q703/$C703)</f>
        <v>6.7131647776809064E-2</v>
      </c>
      <c r="M703" s="2">
        <f t="shared" ref="M703:M734" si="405">IF($C703=0,"-",R703/$C703)</f>
        <v>0.67393199651264168</v>
      </c>
      <c r="N703" s="2">
        <f t="shared" si="398"/>
        <v>0.11595466434176112</v>
      </c>
      <c r="O703" s="2">
        <f t="shared" si="399"/>
        <v>0.14298169136878819</v>
      </c>
      <c r="Q703" s="1">
        <v>77</v>
      </c>
      <c r="R703" s="1">
        <v>773</v>
      </c>
      <c r="S703" s="1">
        <v>133</v>
      </c>
      <c r="T703" s="1">
        <v>94</v>
      </c>
      <c r="Y703" s="1">
        <v>70</v>
      </c>
      <c r="AI703" s="7">
        <f t="shared" ref="AI703:AI734" si="406">IF(T703&gt;0,RANK(T703,(P703:Z703)),0)</f>
        <v>3</v>
      </c>
      <c r="AJ703" s="7">
        <f t="shared" ref="AJ703:AJ734" si="407">IF(U703&gt;0,RANK(U703,(P703:Z703)),0)</f>
        <v>0</v>
      </c>
      <c r="AK703" s="7">
        <f t="shared" ref="AK703:AK734" si="408">IF(V703&gt;0,RANK(V703,(P703:Z703)),0)</f>
        <v>0</v>
      </c>
      <c r="AL703" s="7">
        <f t="shared" ref="AL703:AL734" si="409">IF(W703&gt;0,RANK(W703,(P703:Z703)),0)</f>
        <v>0</v>
      </c>
      <c r="AM703" s="2">
        <f t="shared" ref="AM703:AM734" si="410">IF($C703=0,"-",T703/$C703)</f>
        <v>8.1952920662598086E-2</v>
      </c>
      <c r="AN703" s="2">
        <f t="shared" ref="AN703:AN734" si="411">IF($C703=0,"-",U703/$C703)</f>
        <v>0</v>
      </c>
      <c r="AO703" s="2">
        <f t="shared" ref="AO703:AO734" si="412">IF($C703=0,"-",V703/$C703)</f>
        <v>0</v>
      </c>
      <c r="AP703" s="2">
        <f t="shared" ref="AP703:AP734" si="413">IF($C703=0,"-",W703/$C703)</f>
        <v>0</v>
      </c>
      <c r="AR703" t="str">
        <f t="shared" si="396"/>
        <v>Estill</v>
      </c>
      <c r="AS703" t="s">
        <v>482</v>
      </c>
      <c r="AT703" s="162">
        <v>6</v>
      </c>
      <c r="AV703" s="91">
        <v>21</v>
      </c>
      <c r="AW703" s="93">
        <v>65</v>
      </c>
      <c r="AX703" s="99">
        <f t="shared" ref="AX703:AX734" si="414">AV703*1000+AW703</f>
        <v>21065</v>
      </c>
      <c r="AZ703" s="7" t="s">
        <v>3053</v>
      </c>
      <c r="BA703" t="s">
        <v>3290</v>
      </c>
    </row>
    <row r="704" spans="1:53" ht="13" hidden="1" customHeight="1" outlineLevel="1">
      <c r="A704" t="s">
        <v>30</v>
      </c>
      <c r="B704" t="s">
        <v>482</v>
      </c>
      <c r="C704" s="1">
        <f t="shared" si="401"/>
        <v>10733</v>
      </c>
      <c r="D704" s="7">
        <f>IF(P704&gt;0,RANK(P704,(P704:R704,S704:AG704)),0)</f>
        <v>0</v>
      </c>
      <c r="E704" s="7">
        <f>IF(Q704&gt;0,RANK(Q704,(P704:R704,S704:AG704)),0)</f>
        <v>4</v>
      </c>
      <c r="F704" s="7">
        <f>IF(R704&gt;0,RANK(R704,(P704:R704,S704:AG704)),0)</f>
        <v>1</v>
      </c>
      <c r="G704" s="7">
        <f>IF(S704&gt;0,RANK(S704,(P704:R704,S704:AG704)),0)</f>
        <v>2</v>
      </c>
      <c r="H704" s="48">
        <f t="shared" si="402"/>
        <v>5690</v>
      </c>
      <c r="I704" s="163">
        <f t="shared" si="400"/>
        <v>0.5301406875989938</v>
      </c>
      <c r="J704" s="2"/>
      <c r="K704" s="2">
        <f t="shared" si="403"/>
        <v>0</v>
      </c>
      <c r="L704" s="2">
        <f t="shared" si="404"/>
        <v>5.394577471350042E-2</v>
      </c>
      <c r="M704" s="2">
        <f t="shared" si="405"/>
        <v>0.66672878039690675</v>
      </c>
      <c r="N704" s="2">
        <f t="shared" si="398"/>
        <v>0.13658809279791298</v>
      </c>
      <c r="O704" s="2">
        <f t="shared" si="399"/>
        <v>0.1427373520916799</v>
      </c>
      <c r="Q704" s="1">
        <v>579</v>
      </c>
      <c r="R704" s="1">
        <v>7156</v>
      </c>
      <c r="S704" s="1">
        <v>1466</v>
      </c>
      <c r="T704" s="1">
        <v>1002</v>
      </c>
      <c r="Y704" s="1">
        <v>530</v>
      </c>
      <c r="AI704" s="7">
        <f t="shared" si="406"/>
        <v>3</v>
      </c>
      <c r="AJ704" s="7">
        <f t="shared" si="407"/>
        <v>0</v>
      </c>
      <c r="AK704" s="7">
        <f t="shared" si="408"/>
        <v>0</v>
      </c>
      <c r="AL704" s="7">
        <f t="shared" si="409"/>
        <v>0</v>
      </c>
      <c r="AM704" s="2">
        <f t="shared" si="410"/>
        <v>9.3356936550824554E-2</v>
      </c>
      <c r="AN704" s="2">
        <f t="shared" si="411"/>
        <v>0</v>
      </c>
      <c r="AO704" s="2">
        <f t="shared" si="412"/>
        <v>0</v>
      </c>
      <c r="AP704" s="2">
        <f t="shared" si="413"/>
        <v>0</v>
      </c>
      <c r="AR704" t="str">
        <f t="shared" ref="AR704:AR767" si="415">A704</f>
        <v>Fayette</v>
      </c>
      <c r="AS704" t="s">
        <v>482</v>
      </c>
      <c r="AT704" s="162">
        <v>6</v>
      </c>
      <c r="AV704" s="91">
        <v>21</v>
      </c>
      <c r="AW704" s="93">
        <v>67</v>
      </c>
      <c r="AX704" s="99">
        <f t="shared" si="414"/>
        <v>21067</v>
      </c>
      <c r="AZ704" s="7" t="s">
        <v>3053</v>
      </c>
      <c r="BA704" t="s">
        <v>3290</v>
      </c>
    </row>
    <row r="705" spans="1:53" ht="13" hidden="1" customHeight="1" outlineLevel="1">
      <c r="A705" t="s">
        <v>217</v>
      </c>
      <c r="B705" t="s">
        <v>482</v>
      </c>
      <c r="C705" s="1">
        <f t="shared" si="401"/>
        <v>377</v>
      </c>
      <c r="D705" s="7">
        <f>IF(P705&gt;0,RANK(P705,(P705:R705,S705:AG705)),0)</f>
        <v>0</v>
      </c>
      <c r="E705" s="7">
        <f>IF(Q705&gt;0,RANK(Q705,(P705:R705,S705:AG705)),0)</f>
        <v>4</v>
      </c>
      <c r="F705" s="7">
        <f>IF(R705&gt;0,RANK(R705,(P705:R705,S705:AG705)),0)</f>
        <v>1</v>
      </c>
      <c r="G705" s="7">
        <f>IF(S705&gt;0,RANK(S705,(P705:R705,S705:AG705)),0)</f>
        <v>3</v>
      </c>
      <c r="H705" s="48">
        <f t="shared" si="402"/>
        <v>215</v>
      </c>
      <c r="I705" s="163">
        <f t="shared" si="400"/>
        <v>0.57029177718832891</v>
      </c>
      <c r="J705" s="2"/>
      <c r="K705" s="2">
        <f t="shared" si="403"/>
        <v>0</v>
      </c>
      <c r="L705" s="2">
        <f t="shared" si="404"/>
        <v>6.3660477453580902E-2</v>
      </c>
      <c r="M705" s="2">
        <f t="shared" si="405"/>
        <v>0.68435013262599464</v>
      </c>
      <c r="N705" s="2">
        <f t="shared" si="398"/>
        <v>8.2228116710875335E-2</v>
      </c>
      <c r="O705" s="2">
        <f t="shared" si="399"/>
        <v>0.16976127320954909</v>
      </c>
      <c r="Q705" s="1">
        <v>24</v>
      </c>
      <c r="R705" s="1">
        <v>258</v>
      </c>
      <c r="S705" s="1">
        <v>31</v>
      </c>
      <c r="T705" s="1">
        <v>43</v>
      </c>
      <c r="Y705" s="1">
        <v>21</v>
      </c>
      <c r="AI705" s="7">
        <f t="shared" si="406"/>
        <v>2</v>
      </c>
      <c r="AJ705" s="7">
        <f t="shared" si="407"/>
        <v>0</v>
      </c>
      <c r="AK705" s="7">
        <f t="shared" si="408"/>
        <v>0</v>
      </c>
      <c r="AL705" s="7">
        <f t="shared" si="409"/>
        <v>0</v>
      </c>
      <c r="AM705" s="2">
        <f t="shared" si="410"/>
        <v>0.11405835543766578</v>
      </c>
      <c r="AN705" s="2">
        <f t="shared" si="411"/>
        <v>0</v>
      </c>
      <c r="AO705" s="2">
        <f t="shared" si="412"/>
        <v>0</v>
      </c>
      <c r="AP705" s="2">
        <f t="shared" si="413"/>
        <v>0</v>
      </c>
      <c r="AR705" t="str">
        <f t="shared" si="415"/>
        <v>Fleming</v>
      </c>
      <c r="AS705" t="s">
        <v>482</v>
      </c>
      <c r="AT705" s="162">
        <v>6</v>
      </c>
      <c r="AV705" s="91">
        <v>21</v>
      </c>
      <c r="AW705" s="93">
        <v>69</v>
      </c>
      <c r="AX705" s="99">
        <f t="shared" si="414"/>
        <v>21069</v>
      </c>
      <c r="AZ705" s="7" t="s">
        <v>3053</v>
      </c>
      <c r="BA705" t="s">
        <v>3290</v>
      </c>
    </row>
    <row r="706" spans="1:53" ht="13" hidden="1" customHeight="1" outlineLevel="1">
      <c r="A706" t="s">
        <v>3137</v>
      </c>
      <c r="B706" t="s">
        <v>482</v>
      </c>
      <c r="C706" s="1">
        <f t="shared" si="401"/>
        <v>228</v>
      </c>
      <c r="D706" s="7">
        <f>IF(P706&gt;0,RANK(P706,(P706:R706,S706:AG706)),0)</f>
        <v>0</v>
      </c>
      <c r="E706" s="7">
        <f>IF(Q706&gt;0,RANK(Q706,(P706:R706,S706:AG706)),0)</f>
        <v>3</v>
      </c>
      <c r="F706" s="7">
        <f>IF(R706&gt;0,RANK(R706,(P706:R706,S706:AG706)),0)</f>
        <v>1</v>
      </c>
      <c r="G706" s="7">
        <f>IF(S706&gt;0,RANK(S706,(P706:R706,S706:AG706)),0)</f>
        <v>2</v>
      </c>
      <c r="H706" s="48">
        <f t="shared" si="402"/>
        <v>123</v>
      </c>
      <c r="I706" s="163">
        <f t="shared" si="400"/>
        <v>0.53947368421052633</v>
      </c>
      <c r="J706" s="2"/>
      <c r="K706" s="2">
        <f t="shared" si="403"/>
        <v>0</v>
      </c>
      <c r="L706" s="2">
        <f t="shared" si="404"/>
        <v>7.0175438596491224E-2</v>
      </c>
      <c r="M706" s="2">
        <f t="shared" si="405"/>
        <v>0.68421052631578949</v>
      </c>
      <c r="N706" s="2">
        <f t="shared" si="398"/>
        <v>0.14473684210526316</v>
      </c>
      <c r="O706" s="2">
        <f t="shared" si="399"/>
        <v>0.10087719298245612</v>
      </c>
      <c r="Q706" s="1">
        <v>16</v>
      </c>
      <c r="R706" s="1">
        <v>156</v>
      </c>
      <c r="S706" s="1">
        <v>33</v>
      </c>
      <c r="T706" s="1">
        <v>15</v>
      </c>
      <c r="Y706" s="1">
        <v>8</v>
      </c>
      <c r="AI706" s="7">
        <f t="shared" si="406"/>
        <v>4</v>
      </c>
      <c r="AJ706" s="7">
        <f t="shared" si="407"/>
        <v>0</v>
      </c>
      <c r="AK706" s="7">
        <f t="shared" si="408"/>
        <v>0</v>
      </c>
      <c r="AL706" s="7">
        <f t="shared" si="409"/>
        <v>0</v>
      </c>
      <c r="AM706" s="2">
        <f t="shared" si="410"/>
        <v>6.5789473684210523E-2</v>
      </c>
      <c r="AN706" s="2">
        <f t="shared" si="411"/>
        <v>0</v>
      </c>
      <c r="AO706" s="2">
        <f t="shared" si="412"/>
        <v>0</v>
      </c>
      <c r="AP706" s="2">
        <f t="shared" si="413"/>
        <v>0</v>
      </c>
      <c r="AR706" t="str">
        <f t="shared" si="415"/>
        <v>Floyd</v>
      </c>
      <c r="AS706" t="s">
        <v>482</v>
      </c>
      <c r="AT706" s="162">
        <v>5</v>
      </c>
      <c r="AV706" s="91">
        <v>21</v>
      </c>
      <c r="AW706" s="93">
        <v>71</v>
      </c>
      <c r="AX706" s="99">
        <f t="shared" si="414"/>
        <v>21071</v>
      </c>
      <c r="AZ706" s="7" t="s">
        <v>3053</v>
      </c>
      <c r="BA706" t="s">
        <v>3290</v>
      </c>
    </row>
    <row r="707" spans="1:53" ht="13" hidden="1" customHeight="1" outlineLevel="1">
      <c r="A707" t="s">
        <v>2477</v>
      </c>
      <c r="B707" t="s">
        <v>482</v>
      </c>
      <c r="C707" s="1">
        <f t="shared" si="401"/>
        <v>2098</v>
      </c>
      <c r="D707" s="7">
        <f>IF(P707&gt;0,RANK(P707,(P707:R707,S707:AG707)),0)</f>
        <v>0</v>
      </c>
      <c r="E707" s="7">
        <f>IF(Q707&gt;0,RANK(Q707,(P707:R707,S707:AG707)),0)</f>
        <v>5</v>
      </c>
      <c r="F707" s="7">
        <f>IF(R707&gt;0,RANK(R707,(P707:R707,S707:AG707)),0)</f>
        <v>1</v>
      </c>
      <c r="G707" s="7">
        <f>IF(S707&gt;0,RANK(S707,(P707:R707,S707:AG707)),0)</f>
        <v>2</v>
      </c>
      <c r="H707" s="48">
        <f t="shared" si="402"/>
        <v>942</v>
      </c>
      <c r="I707" s="163">
        <f t="shared" si="400"/>
        <v>0.44899904671115348</v>
      </c>
      <c r="J707" s="2"/>
      <c r="K707" s="2">
        <f t="shared" si="403"/>
        <v>0</v>
      </c>
      <c r="L707" s="2">
        <f t="shared" si="404"/>
        <v>5.5767397521448998E-2</v>
      </c>
      <c r="M707" s="2">
        <f t="shared" si="405"/>
        <v>0.60390848427073407</v>
      </c>
      <c r="N707" s="2">
        <f t="shared" si="398"/>
        <v>0.15490943755958056</v>
      </c>
      <c r="O707" s="2">
        <f t="shared" si="399"/>
        <v>0.18541468064823638</v>
      </c>
      <c r="Q707" s="1">
        <v>117</v>
      </c>
      <c r="R707" s="1">
        <v>1267</v>
      </c>
      <c r="S707" s="1">
        <v>325</v>
      </c>
      <c r="T707" s="1">
        <v>207</v>
      </c>
      <c r="Y707" s="1">
        <v>182</v>
      </c>
      <c r="AI707" s="7">
        <f t="shared" si="406"/>
        <v>3</v>
      </c>
      <c r="AJ707" s="7">
        <f t="shared" si="407"/>
        <v>0</v>
      </c>
      <c r="AK707" s="7">
        <f t="shared" si="408"/>
        <v>0</v>
      </c>
      <c r="AL707" s="7">
        <f t="shared" si="409"/>
        <v>0</v>
      </c>
      <c r="AM707" s="2">
        <f t="shared" si="410"/>
        <v>9.866539561487131E-2</v>
      </c>
      <c r="AN707" s="2">
        <f t="shared" si="411"/>
        <v>0</v>
      </c>
      <c r="AO707" s="2">
        <f t="shared" si="412"/>
        <v>0</v>
      </c>
      <c r="AP707" s="2">
        <f t="shared" si="413"/>
        <v>0</v>
      </c>
      <c r="AR707" t="str">
        <f t="shared" si="415"/>
        <v>Franklin</v>
      </c>
      <c r="AS707" t="s">
        <v>482</v>
      </c>
      <c r="AT707" s="162">
        <v>6</v>
      </c>
      <c r="AV707" s="91">
        <v>21</v>
      </c>
      <c r="AW707" s="93">
        <v>73</v>
      </c>
      <c r="AX707" s="99">
        <f t="shared" si="414"/>
        <v>21073</v>
      </c>
      <c r="AZ707" s="7" t="s">
        <v>3053</v>
      </c>
      <c r="BA707" t="s">
        <v>3290</v>
      </c>
    </row>
    <row r="708" spans="1:53" ht="13" hidden="1" customHeight="1" outlineLevel="1">
      <c r="A708" t="s">
        <v>3325</v>
      </c>
      <c r="B708" t="s">
        <v>482</v>
      </c>
      <c r="C708" s="1">
        <f t="shared" si="401"/>
        <v>75</v>
      </c>
      <c r="D708" s="7">
        <f>IF(P708&gt;0,RANK(P708,(P708:R708,S708:AG708)),0)</f>
        <v>0</v>
      </c>
      <c r="E708" s="7">
        <f>IF(Q708&gt;0,RANK(Q708,(P708:R708,S708:AG708)),0)</f>
        <v>3</v>
      </c>
      <c r="F708" s="7">
        <f>IF(R708&gt;0,RANK(R708,(P708:R708,S708:AG708)),0)</f>
        <v>1</v>
      </c>
      <c r="G708" s="7">
        <f>IF(S708&gt;0,RANK(S708,(P708:R708,S708:AG708)),0)</f>
        <v>2</v>
      </c>
      <c r="H708" s="48">
        <f t="shared" si="402"/>
        <v>43</v>
      </c>
      <c r="I708" s="163">
        <f t="shared" si="400"/>
        <v>0.57333333333333336</v>
      </c>
      <c r="J708" s="2"/>
      <c r="K708" s="2">
        <f t="shared" si="403"/>
        <v>0</v>
      </c>
      <c r="L708" s="2">
        <f t="shared" si="404"/>
        <v>0.08</v>
      </c>
      <c r="M708" s="2">
        <f t="shared" si="405"/>
        <v>0.68</v>
      </c>
      <c r="N708" s="2">
        <f t="shared" si="398"/>
        <v>0.10666666666666667</v>
      </c>
      <c r="O708" s="2">
        <f t="shared" si="399"/>
        <v>0.1333333333333333</v>
      </c>
      <c r="Q708" s="1">
        <v>6</v>
      </c>
      <c r="R708" s="1">
        <v>51</v>
      </c>
      <c r="S708" s="1">
        <v>8</v>
      </c>
      <c r="T708" s="1">
        <v>5</v>
      </c>
      <c r="Y708" s="1">
        <v>5</v>
      </c>
      <c r="AI708" s="7">
        <f t="shared" si="406"/>
        <v>4</v>
      </c>
      <c r="AJ708" s="7">
        <f t="shared" si="407"/>
        <v>0</v>
      </c>
      <c r="AK708" s="7">
        <f t="shared" si="408"/>
        <v>0</v>
      </c>
      <c r="AL708" s="7">
        <f t="shared" si="409"/>
        <v>0</v>
      </c>
      <c r="AM708" s="2">
        <f t="shared" si="410"/>
        <v>6.6666666666666666E-2</v>
      </c>
      <c r="AN708" s="2">
        <f t="shared" si="411"/>
        <v>0</v>
      </c>
      <c r="AO708" s="2">
        <f t="shared" si="412"/>
        <v>0</v>
      </c>
      <c r="AP708" s="2">
        <f t="shared" si="413"/>
        <v>0</v>
      </c>
      <c r="AR708" t="str">
        <f t="shared" si="415"/>
        <v>Fulton</v>
      </c>
      <c r="AS708" t="s">
        <v>482</v>
      </c>
      <c r="AT708" s="162">
        <v>1</v>
      </c>
      <c r="AV708" s="91">
        <v>21</v>
      </c>
      <c r="AW708" s="93">
        <v>75</v>
      </c>
      <c r="AX708" s="99">
        <f t="shared" si="414"/>
        <v>21075</v>
      </c>
      <c r="AZ708" s="7" t="s">
        <v>3053</v>
      </c>
      <c r="BA708" t="s">
        <v>3290</v>
      </c>
    </row>
    <row r="709" spans="1:53" ht="13" hidden="1" customHeight="1" outlineLevel="1">
      <c r="A709" t="s">
        <v>1822</v>
      </c>
      <c r="B709" t="s">
        <v>482</v>
      </c>
      <c r="C709" s="1">
        <f t="shared" si="401"/>
        <v>221</v>
      </c>
      <c r="D709" s="7">
        <f>IF(P709&gt;0,RANK(P709,(P709:R709,S709:AG709)),0)</f>
        <v>0</v>
      </c>
      <c r="E709" s="7">
        <f>IF(Q709&gt;0,RANK(Q709,(P709:R709,S709:AG709)),0)</f>
        <v>3</v>
      </c>
      <c r="F709" s="7">
        <f>IF(R709&gt;0,RANK(R709,(P709:R709,S709:AG709)),0)</f>
        <v>1</v>
      </c>
      <c r="G709" s="7">
        <f>IF(S709&gt;0,RANK(S709,(P709:R709,S709:AG709)),0)</f>
        <v>2</v>
      </c>
      <c r="H709" s="48">
        <f t="shared" si="402"/>
        <v>89</v>
      </c>
      <c r="I709" s="163">
        <f t="shared" si="400"/>
        <v>0.40271493212669685</v>
      </c>
      <c r="J709" s="2"/>
      <c r="K709" s="2">
        <f t="shared" si="403"/>
        <v>0</v>
      </c>
      <c r="L709" s="2">
        <f t="shared" si="404"/>
        <v>6.7873303167420809E-2</v>
      </c>
      <c r="M709" s="2">
        <f t="shared" si="405"/>
        <v>0.60633484162895923</v>
      </c>
      <c r="N709" s="2">
        <f t="shared" si="398"/>
        <v>0.20361990950226244</v>
      </c>
      <c r="O709" s="2">
        <f t="shared" si="399"/>
        <v>0.12217194570135753</v>
      </c>
      <c r="Q709" s="1">
        <v>15</v>
      </c>
      <c r="R709" s="1">
        <v>134</v>
      </c>
      <c r="S709" s="1">
        <v>45</v>
      </c>
      <c r="T709" s="1">
        <v>15</v>
      </c>
      <c r="Y709" s="1">
        <v>12</v>
      </c>
      <c r="AI709" s="7">
        <f t="shared" si="406"/>
        <v>3</v>
      </c>
      <c r="AJ709" s="7">
        <f t="shared" si="407"/>
        <v>0</v>
      </c>
      <c r="AK709" s="7">
        <f t="shared" si="408"/>
        <v>0</v>
      </c>
      <c r="AL709" s="7">
        <f t="shared" si="409"/>
        <v>0</v>
      </c>
      <c r="AM709" s="2">
        <f t="shared" si="410"/>
        <v>6.7873303167420809E-2</v>
      </c>
      <c r="AN709" s="2">
        <f t="shared" si="411"/>
        <v>0</v>
      </c>
      <c r="AO709" s="2">
        <f t="shared" si="412"/>
        <v>0</v>
      </c>
      <c r="AP709" s="2">
        <f t="shared" si="413"/>
        <v>0</v>
      </c>
      <c r="AR709" t="str">
        <f t="shared" si="415"/>
        <v>Gallatin</v>
      </c>
      <c r="AS709" t="s">
        <v>482</v>
      </c>
      <c r="AT709" s="162">
        <v>4</v>
      </c>
      <c r="AV709" s="91">
        <v>21</v>
      </c>
      <c r="AW709" s="93">
        <v>77</v>
      </c>
      <c r="AX709" s="99">
        <f t="shared" si="414"/>
        <v>21077</v>
      </c>
      <c r="AZ709" s="7" t="s">
        <v>3053</v>
      </c>
      <c r="BA709" t="s">
        <v>3290</v>
      </c>
    </row>
    <row r="710" spans="1:53" ht="13" hidden="1" customHeight="1" outlineLevel="1">
      <c r="A710" t="s">
        <v>2672</v>
      </c>
      <c r="B710" t="s">
        <v>482</v>
      </c>
      <c r="C710" s="1">
        <f t="shared" si="401"/>
        <v>1920</v>
      </c>
      <c r="D710" s="7">
        <f>IF(P710&gt;0,RANK(P710,(P710:R710,S710:AG710)),0)</f>
        <v>0</v>
      </c>
      <c r="E710" s="7">
        <f>IF(Q710&gt;0,RANK(Q710,(P710:R710,S710:AG710)),0)</f>
        <v>5</v>
      </c>
      <c r="F710" s="7">
        <f>IF(R710&gt;0,RANK(R710,(P710:R710,S710:AG710)),0)</f>
        <v>1</v>
      </c>
      <c r="G710" s="7">
        <f>IF(S710&gt;0,RANK(S710,(P710:R710,S710:AG710)),0)</f>
        <v>2</v>
      </c>
      <c r="H710" s="48">
        <f t="shared" si="402"/>
        <v>894</v>
      </c>
      <c r="I710" s="163">
        <f t="shared" si="400"/>
        <v>0.46562500000000001</v>
      </c>
      <c r="J710" s="2"/>
      <c r="K710" s="2">
        <f t="shared" si="403"/>
        <v>0</v>
      </c>
      <c r="L710" s="2">
        <f t="shared" si="404"/>
        <v>6.0937499999999999E-2</v>
      </c>
      <c r="M710" s="2">
        <f t="shared" si="405"/>
        <v>0.60520833333333335</v>
      </c>
      <c r="N710" s="2">
        <f t="shared" si="398"/>
        <v>0.13958333333333334</v>
      </c>
      <c r="O710" s="2">
        <f t="shared" si="399"/>
        <v>0.19427083333333334</v>
      </c>
      <c r="Q710" s="1">
        <v>117</v>
      </c>
      <c r="R710" s="1">
        <v>1162</v>
      </c>
      <c r="S710" s="1">
        <v>268</v>
      </c>
      <c r="T710" s="1">
        <v>200</v>
      </c>
      <c r="Y710" s="1">
        <v>173</v>
      </c>
      <c r="AI710" s="7">
        <f t="shared" si="406"/>
        <v>3</v>
      </c>
      <c r="AJ710" s="7">
        <f t="shared" si="407"/>
        <v>0</v>
      </c>
      <c r="AK710" s="7">
        <f t="shared" si="408"/>
        <v>0</v>
      </c>
      <c r="AL710" s="7">
        <f t="shared" si="409"/>
        <v>0</v>
      </c>
      <c r="AM710" s="2">
        <f t="shared" si="410"/>
        <v>0.10416666666666667</v>
      </c>
      <c r="AN710" s="2">
        <f t="shared" si="411"/>
        <v>0</v>
      </c>
      <c r="AO710" s="2">
        <f t="shared" si="412"/>
        <v>0</v>
      </c>
      <c r="AP710" s="2">
        <f t="shared" si="413"/>
        <v>0</v>
      </c>
      <c r="AR710" t="str">
        <f t="shared" si="415"/>
        <v>Garrard</v>
      </c>
      <c r="AS710" t="s">
        <v>482</v>
      </c>
      <c r="AT710" s="162">
        <v>2</v>
      </c>
      <c r="AV710" s="91">
        <v>21</v>
      </c>
      <c r="AW710" s="93">
        <v>79</v>
      </c>
      <c r="AX710" s="99">
        <f t="shared" si="414"/>
        <v>21079</v>
      </c>
      <c r="AZ710" s="7" t="s">
        <v>3053</v>
      </c>
      <c r="BA710" t="s">
        <v>3290</v>
      </c>
    </row>
    <row r="711" spans="1:53" ht="13" hidden="1" customHeight="1" outlineLevel="1">
      <c r="A711" t="s">
        <v>2109</v>
      </c>
      <c r="B711" t="s">
        <v>482</v>
      </c>
      <c r="C711" s="1">
        <f t="shared" si="401"/>
        <v>935</v>
      </c>
      <c r="D711" s="7">
        <f>IF(P711&gt;0,RANK(P711,(P711:R711,S711:AG711)),0)</f>
        <v>0</v>
      </c>
      <c r="E711" s="7">
        <f>IF(Q711&gt;0,RANK(Q711,(P711:R711,S711:AG711)),0)</f>
        <v>4</v>
      </c>
      <c r="F711" s="7">
        <f>IF(R711&gt;0,RANK(R711,(P711:R711,S711:AG711)),0)</f>
        <v>1</v>
      </c>
      <c r="G711" s="7">
        <f>IF(S711&gt;0,RANK(S711,(P711:R711,S711:AG711)),0)</f>
        <v>2</v>
      </c>
      <c r="H711" s="48">
        <f t="shared" si="402"/>
        <v>461</v>
      </c>
      <c r="I711" s="163">
        <f t="shared" si="400"/>
        <v>0.49304812834224598</v>
      </c>
      <c r="J711" s="2"/>
      <c r="K711" s="2">
        <f t="shared" si="403"/>
        <v>0</v>
      </c>
      <c r="L711" s="2">
        <f t="shared" si="404"/>
        <v>5.8823529411764705E-2</v>
      </c>
      <c r="M711" s="2">
        <f t="shared" si="405"/>
        <v>0.64491978609625666</v>
      </c>
      <c r="N711" s="2">
        <f t="shared" si="398"/>
        <v>0.15187165775401071</v>
      </c>
      <c r="O711" s="2">
        <f t="shared" si="399"/>
        <v>0.14438502673796791</v>
      </c>
      <c r="Q711" s="1">
        <v>55</v>
      </c>
      <c r="R711" s="1">
        <v>603</v>
      </c>
      <c r="S711" s="1">
        <v>142</v>
      </c>
      <c r="T711" s="1">
        <v>100</v>
      </c>
      <c r="Y711" s="1">
        <v>35</v>
      </c>
      <c r="AI711" s="7">
        <f t="shared" si="406"/>
        <v>3</v>
      </c>
      <c r="AJ711" s="7">
        <f t="shared" si="407"/>
        <v>0</v>
      </c>
      <c r="AK711" s="7">
        <f t="shared" si="408"/>
        <v>0</v>
      </c>
      <c r="AL711" s="7">
        <f t="shared" si="409"/>
        <v>0</v>
      </c>
      <c r="AM711" s="2">
        <f t="shared" si="410"/>
        <v>0.10695187165775401</v>
      </c>
      <c r="AN711" s="2">
        <f t="shared" si="411"/>
        <v>0</v>
      </c>
      <c r="AO711" s="2">
        <f t="shared" si="412"/>
        <v>0</v>
      </c>
      <c r="AP711" s="2">
        <f t="shared" si="413"/>
        <v>0</v>
      </c>
      <c r="AR711" t="str">
        <f t="shared" si="415"/>
        <v>Grant</v>
      </c>
      <c r="AS711" t="s">
        <v>482</v>
      </c>
      <c r="AT711" s="162">
        <v>4</v>
      </c>
      <c r="AV711" s="91">
        <v>21</v>
      </c>
      <c r="AW711" s="93">
        <v>81</v>
      </c>
      <c r="AX711" s="99">
        <f t="shared" si="414"/>
        <v>21081</v>
      </c>
      <c r="AZ711" s="7" t="s">
        <v>3053</v>
      </c>
      <c r="BA711" t="s">
        <v>3290</v>
      </c>
    </row>
    <row r="712" spans="1:53" ht="13" hidden="1" customHeight="1" outlineLevel="1">
      <c r="A712" t="s">
        <v>1278</v>
      </c>
      <c r="B712" t="s">
        <v>482</v>
      </c>
      <c r="C712" s="1">
        <f t="shared" si="401"/>
        <v>853</v>
      </c>
      <c r="D712" s="7">
        <f>IF(P712&gt;0,RANK(P712,(P712:R712,S712:AG712)),0)</f>
        <v>0</v>
      </c>
      <c r="E712" s="7">
        <f>IF(Q712&gt;0,RANK(Q712,(P712:R712,S712:AG712)),0)</f>
        <v>4</v>
      </c>
      <c r="F712" s="7">
        <f>IF(R712&gt;0,RANK(R712,(P712:R712,S712:AG712)),0)</f>
        <v>1</v>
      </c>
      <c r="G712" s="7">
        <f>IF(S712&gt;0,RANK(S712,(P712:R712,S712:AG712)),0)</f>
        <v>3</v>
      </c>
      <c r="H712" s="48">
        <f t="shared" si="402"/>
        <v>431</v>
      </c>
      <c r="I712" s="163">
        <f t="shared" si="400"/>
        <v>0.50527549824150053</v>
      </c>
      <c r="J712" s="2"/>
      <c r="K712" s="2">
        <f t="shared" si="403"/>
        <v>0</v>
      </c>
      <c r="L712" s="2">
        <f t="shared" si="404"/>
        <v>6.3305978898007029E-2</v>
      </c>
      <c r="M712" s="2">
        <f t="shared" si="405"/>
        <v>0.64712778429073858</v>
      </c>
      <c r="N712" s="2">
        <f t="shared" si="398"/>
        <v>9.3786635404454866E-2</v>
      </c>
      <c r="O712" s="2">
        <f t="shared" si="399"/>
        <v>0.19577960140679951</v>
      </c>
      <c r="Q712" s="1">
        <v>54</v>
      </c>
      <c r="R712" s="1">
        <v>552</v>
      </c>
      <c r="S712" s="1">
        <v>80</v>
      </c>
      <c r="T712" s="1">
        <v>121</v>
      </c>
      <c r="Y712" s="1">
        <v>46</v>
      </c>
      <c r="AI712" s="7">
        <f t="shared" si="406"/>
        <v>2</v>
      </c>
      <c r="AJ712" s="7">
        <f t="shared" si="407"/>
        <v>0</v>
      </c>
      <c r="AK712" s="7">
        <f t="shared" si="408"/>
        <v>0</v>
      </c>
      <c r="AL712" s="7">
        <f t="shared" si="409"/>
        <v>0</v>
      </c>
      <c r="AM712" s="2">
        <f t="shared" si="410"/>
        <v>0.141852286049238</v>
      </c>
      <c r="AN712" s="2">
        <f t="shared" si="411"/>
        <v>0</v>
      </c>
      <c r="AO712" s="2">
        <f t="shared" si="412"/>
        <v>0</v>
      </c>
      <c r="AP712" s="2">
        <f t="shared" si="413"/>
        <v>0</v>
      </c>
      <c r="AR712" t="str">
        <f t="shared" si="415"/>
        <v>Graves</v>
      </c>
      <c r="AS712" t="s">
        <v>482</v>
      </c>
      <c r="AT712" s="162">
        <v>1</v>
      </c>
      <c r="AV712" s="91">
        <v>21</v>
      </c>
      <c r="AW712" s="93">
        <v>83</v>
      </c>
      <c r="AX712" s="99">
        <f t="shared" si="414"/>
        <v>21083</v>
      </c>
      <c r="AZ712" s="7" t="s">
        <v>3053</v>
      </c>
      <c r="BA712" t="s">
        <v>3290</v>
      </c>
    </row>
    <row r="713" spans="1:53" ht="13" hidden="1" customHeight="1" outlineLevel="1">
      <c r="A713" t="s">
        <v>227</v>
      </c>
      <c r="B713" t="s">
        <v>482</v>
      </c>
      <c r="C713" s="1">
        <f t="shared" si="401"/>
        <v>971</v>
      </c>
      <c r="D713" s="7">
        <f>IF(P713&gt;0,RANK(P713,(P713:R713,S713:AG713)),0)</f>
        <v>0</v>
      </c>
      <c r="E713" s="7">
        <f>IF(Q713&gt;0,RANK(Q713,(P713:R713,S713:AG713)),0)</f>
        <v>4</v>
      </c>
      <c r="F713" s="7">
        <f>IF(R713&gt;0,RANK(R713,(P713:R713,S713:AG713)),0)</f>
        <v>1</v>
      </c>
      <c r="G713" s="7">
        <f>IF(S713&gt;0,RANK(S713,(P713:R713,S713:AG713)),0)</f>
        <v>2</v>
      </c>
      <c r="H713" s="48">
        <f t="shared" si="402"/>
        <v>493</v>
      </c>
      <c r="I713" s="163">
        <f t="shared" si="400"/>
        <v>0.50772399588053552</v>
      </c>
      <c r="J713" s="2"/>
      <c r="K713" s="2">
        <f t="shared" si="403"/>
        <v>0</v>
      </c>
      <c r="L713" s="2">
        <f t="shared" si="404"/>
        <v>5.5612770339855816E-2</v>
      </c>
      <c r="M713" s="2">
        <f t="shared" si="405"/>
        <v>0.65087538619979401</v>
      </c>
      <c r="N713" s="2">
        <f t="shared" si="398"/>
        <v>0.1431513903192585</v>
      </c>
      <c r="O713" s="2">
        <f t="shared" si="399"/>
        <v>0.1503604531410917</v>
      </c>
      <c r="Q713" s="1">
        <v>54</v>
      </c>
      <c r="R713" s="1">
        <v>632</v>
      </c>
      <c r="S713" s="1">
        <v>139</v>
      </c>
      <c r="T713" s="1">
        <v>95</v>
      </c>
      <c r="Y713" s="1">
        <v>51</v>
      </c>
      <c r="AI713" s="7">
        <f t="shared" si="406"/>
        <v>3</v>
      </c>
      <c r="AJ713" s="7">
        <f t="shared" si="407"/>
        <v>0</v>
      </c>
      <c r="AK713" s="7">
        <f t="shared" si="408"/>
        <v>0</v>
      </c>
      <c r="AL713" s="7">
        <f t="shared" si="409"/>
        <v>0</v>
      </c>
      <c r="AM713" s="2">
        <f t="shared" si="410"/>
        <v>9.7837281153450056E-2</v>
      </c>
      <c r="AN713" s="2">
        <f t="shared" si="411"/>
        <v>0</v>
      </c>
      <c r="AO713" s="2">
        <f t="shared" si="412"/>
        <v>0</v>
      </c>
      <c r="AP713" s="2">
        <f t="shared" si="413"/>
        <v>0</v>
      </c>
      <c r="AR713" t="str">
        <f t="shared" si="415"/>
        <v>Grayson</v>
      </c>
      <c r="AS713" t="s">
        <v>482</v>
      </c>
      <c r="AT713" s="162">
        <v>2</v>
      </c>
      <c r="AV713" s="91">
        <v>21</v>
      </c>
      <c r="AW713" s="93">
        <v>85</v>
      </c>
      <c r="AX713" s="99">
        <f t="shared" si="414"/>
        <v>21085</v>
      </c>
      <c r="AZ713" s="7" t="s">
        <v>3053</v>
      </c>
      <c r="BA713" t="s">
        <v>3290</v>
      </c>
    </row>
    <row r="714" spans="1:53" ht="13" hidden="1" customHeight="1" outlineLevel="1">
      <c r="A714" t="s">
        <v>127</v>
      </c>
      <c r="B714" t="s">
        <v>482</v>
      </c>
      <c r="C714" s="1">
        <f t="shared" si="401"/>
        <v>1067</v>
      </c>
      <c r="D714" s="7">
        <f>IF(P714&gt;0,RANK(P714,(P714:R714,S714:AG714)),0)</f>
        <v>0</v>
      </c>
      <c r="E714" s="7">
        <f>IF(Q714&gt;0,RANK(Q714,(P714:R714,S714:AG714)),0)</f>
        <v>4</v>
      </c>
      <c r="F714" s="7">
        <f>IF(R714&gt;0,RANK(R714,(P714:R714,S714:AG714)),0)</f>
        <v>1</v>
      </c>
      <c r="G714" s="7">
        <f>IF(S714&gt;0,RANK(S714,(P714:R714,S714:AG714)),0)</f>
        <v>2</v>
      </c>
      <c r="H714" s="48">
        <f t="shared" si="402"/>
        <v>550</v>
      </c>
      <c r="I714" s="163">
        <f t="shared" si="400"/>
        <v>0.51546391752577314</v>
      </c>
      <c r="J714" s="2"/>
      <c r="K714" s="2">
        <f t="shared" si="403"/>
        <v>0</v>
      </c>
      <c r="L714" s="2">
        <f t="shared" si="404"/>
        <v>7.1227741330834121E-2</v>
      </c>
      <c r="M714" s="2">
        <f t="shared" si="405"/>
        <v>0.63636363636363635</v>
      </c>
      <c r="N714" s="2">
        <f t="shared" si="398"/>
        <v>0.12089971883786317</v>
      </c>
      <c r="O714" s="2">
        <f t="shared" si="399"/>
        <v>0.1715089034676664</v>
      </c>
      <c r="Q714" s="1">
        <v>76</v>
      </c>
      <c r="R714" s="1">
        <v>679</v>
      </c>
      <c r="S714" s="1">
        <v>129</v>
      </c>
      <c r="T714" s="1">
        <v>108</v>
      </c>
      <c r="Y714" s="1">
        <v>75</v>
      </c>
      <c r="AI714" s="7">
        <f t="shared" si="406"/>
        <v>3</v>
      </c>
      <c r="AJ714" s="7">
        <f t="shared" si="407"/>
        <v>0</v>
      </c>
      <c r="AK714" s="7">
        <f t="shared" si="408"/>
        <v>0</v>
      </c>
      <c r="AL714" s="7">
        <f t="shared" si="409"/>
        <v>0</v>
      </c>
      <c r="AM714" s="2">
        <f t="shared" si="410"/>
        <v>0.10121836925960637</v>
      </c>
      <c r="AN714" s="2">
        <f t="shared" si="411"/>
        <v>0</v>
      </c>
      <c r="AO714" s="2">
        <f t="shared" si="412"/>
        <v>0</v>
      </c>
      <c r="AP714" s="2">
        <f t="shared" si="413"/>
        <v>0</v>
      </c>
      <c r="AR714" t="str">
        <f t="shared" si="415"/>
        <v>Green</v>
      </c>
      <c r="AS714" t="s">
        <v>482</v>
      </c>
      <c r="AT714" s="162">
        <v>2</v>
      </c>
      <c r="AV714" s="91">
        <v>21</v>
      </c>
      <c r="AW714" s="93">
        <v>87</v>
      </c>
      <c r="AX714" s="99">
        <f t="shared" si="414"/>
        <v>21087</v>
      </c>
      <c r="AZ714" s="7" t="s">
        <v>3053</v>
      </c>
      <c r="BA714" t="s">
        <v>3290</v>
      </c>
    </row>
    <row r="715" spans="1:53" ht="13" hidden="1" customHeight="1" outlineLevel="1">
      <c r="A715" t="s">
        <v>1262</v>
      </c>
      <c r="B715" t="s">
        <v>482</v>
      </c>
      <c r="C715" s="1">
        <f t="shared" si="401"/>
        <v>1640</v>
      </c>
      <c r="D715" s="7">
        <f>IF(P715&gt;0,RANK(P715,(P715:R715,S715:AG715)),0)</f>
        <v>0</v>
      </c>
      <c r="E715" s="7">
        <f>IF(Q715&gt;0,RANK(Q715,(P715:R715,S715:AG715)),0)</f>
        <v>5</v>
      </c>
      <c r="F715" s="7">
        <f>IF(R715&gt;0,RANK(R715,(P715:R715,S715:AG715)),0)</f>
        <v>1</v>
      </c>
      <c r="G715" s="7">
        <f>IF(S715&gt;0,RANK(S715,(P715:R715,S715:AG715)),0)</f>
        <v>2</v>
      </c>
      <c r="H715" s="48">
        <f t="shared" si="402"/>
        <v>898</v>
      </c>
      <c r="I715" s="163">
        <f t="shared" si="400"/>
        <v>0.54756097560975614</v>
      </c>
      <c r="J715" s="2"/>
      <c r="K715" s="2">
        <f t="shared" si="403"/>
        <v>0</v>
      </c>
      <c r="L715" s="2">
        <f t="shared" si="404"/>
        <v>6.3414634146341464E-2</v>
      </c>
      <c r="M715" s="2">
        <f t="shared" si="405"/>
        <v>0.65426829268292686</v>
      </c>
      <c r="N715" s="2">
        <f t="shared" si="398"/>
        <v>0.10670731707317073</v>
      </c>
      <c r="O715" s="2">
        <f t="shared" si="399"/>
        <v>0.17560975609756091</v>
      </c>
      <c r="Q715" s="1">
        <v>104</v>
      </c>
      <c r="R715" s="1">
        <v>1073</v>
      </c>
      <c r="S715" s="1">
        <v>175</v>
      </c>
      <c r="T715" s="1">
        <v>167</v>
      </c>
      <c r="Y715" s="1">
        <v>121</v>
      </c>
      <c r="AI715" s="7">
        <f t="shared" si="406"/>
        <v>3</v>
      </c>
      <c r="AJ715" s="7">
        <f t="shared" si="407"/>
        <v>0</v>
      </c>
      <c r="AK715" s="7">
        <f t="shared" si="408"/>
        <v>0</v>
      </c>
      <c r="AL715" s="7">
        <f t="shared" si="409"/>
        <v>0</v>
      </c>
      <c r="AM715" s="2">
        <f t="shared" si="410"/>
        <v>0.10182926829268292</v>
      </c>
      <c r="AN715" s="2">
        <f t="shared" si="411"/>
        <v>0</v>
      </c>
      <c r="AO715" s="2">
        <f t="shared" si="412"/>
        <v>0</v>
      </c>
      <c r="AP715" s="2">
        <f t="shared" si="413"/>
        <v>0</v>
      </c>
      <c r="AR715" t="str">
        <f t="shared" si="415"/>
        <v>Greenup</v>
      </c>
      <c r="AS715" t="s">
        <v>482</v>
      </c>
      <c r="AT715" s="162">
        <v>4</v>
      </c>
      <c r="AV715" s="91">
        <v>21</v>
      </c>
      <c r="AW715" s="93">
        <v>89</v>
      </c>
      <c r="AX715" s="99">
        <f t="shared" si="414"/>
        <v>21089</v>
      </c>
      <c r="AZ715" s="7" t="s">
        <v>3053</v>
      </c>
      <c r="BA715" t="s">
        <v>3290</v>
      </c>
    </row>
    <row r="716" spans="1:53" ht="13" hidden="1" customHeight="1" outlineLevel="1">
      <c r="A716" t="s">
        <v>703</v>
      </c>
      <c r="B716" t="s">
        <v>482</v>
      </c>
      <c r="C716" s="1">
        <f t="shared" si="401"/>
        <v>180</v>
      </c>
      <c r="D716" s="7">
        <f>IF(P716&gt;0,RANK(P716,(P716:R716,S716:AG716)),0)</f>
        <v>0</v>
      </c>
      <c r="E716" s="7">
        <f>IF(Q716&gt;0,RANK(Q716,(P716:R716,S716:AG716)),0)</f>
        <v>4</v>
      </c>
      <c r="F716" s="7">
        <f>IF(R716&gt;0,RANK(R716,(P716:R716,S716:AG716)),0)</f>
        <v>1</v>
      </c>
      <c r="G716" s="7">
        <f>IF(S716&gt;0,RANK(S716,(P716:R716,S716:AG716)),0)</f>
        <v>2</v>
      </c>
      <c r="H716" s="48">
        <f t="shared" si="402"/>
        <v>95</v>
      </c>
      <c r="I716" s="163">
        <f t="shared" si="400"/>
        <v>0.52777777777777779</v>
      </c>
      <c r="J716" s="2"/>
      <c r="K716" s="2">
        <f t="shared" si="403"/>
        <v>0</v>
      </c>
      <c r="L716" s="2">
        <f t="shared" si="404"/>
        <v>6.1111111111111109E-2</v>
      </c>
      <c r="M716" s="2">
        <f t="shared" si="405"/>
        <v>0.65555555555555556</v>
      </c>
      <c r="N716" s="2">
        <f t="shared" si="398"/>
        <v>0.12777777777777777</v>
      </c>
      <c r="O716" s="2">
        <f t="shared" si="399"/>
        <v>0.15555555555555556</v>
      </c>
      <c r="Q716" s="1">
        <v>11</v>
      </c>
      <c r="R716" s="1">
        <v>118</v>
      </c>
      <c r="S716" s="1">
        <v>23</v>
      </c>
      <c r="T716" s="1">
        <v>22</v>
      </c>
      <c r="Y716" s="1">
        <v>6</v>
      </c>
      <c r="AI716" s="7">
        <f t="shared" si="406"/>
        <v>3</v>
      </c>
      <c r="AJ716" s="7">
        <f t="shared" si="407"/>
        <v>0</v>
      </c>
      <c r="AK716" s="7">
        <f t="shared" si="408"/>
        <v>0</v>
      </c>
      <c r="AL716" s="7">
        <f t="shared" si="409"/>
        <v>0</v>
      </c>
      <c r="AM716" s="2">
        <f t="shared" si="410"/>
        <v>0.12222222222222222</v>
      </c>
      <c r="AN716" s="2">
        <f t="shared" si="411"/>
        <v>0</v>
      </c>
      <c r="AO716" s="2">
        <f t="shared" si="412"/>
        <v>0</v>
      </c>
      <c r="AP716" s="2">
        <f t="shared" si="413"/>
        <v>0</v>
      </c>
      <c r="AR716" t="str">
        <f t="shared" si="415"/>
        <v>Hancock</v>
      </c>
      <c r="AS716" t="s">
        <v>482</v>
      </c>
      <c r="AT716" s="162">
        <v>2</v>
      </c>
      <c r="AV716" s="91">
        <v>21</v>
      </c>
      <c r="AW716" s="93">
        <v>91</v>
      </c>
      <c r="AX716" s="99">
        <f t="shared" si="414"/>
        <v>21091</v>
      </c>
      <c r="AZ716" s="7" t="s">
        <v>3053</v>
      </c>
      <c r="BA716" t="s">
        <v>3290</v>
      </c>
    </row>
    <row r="717" spans="1:53" ht="13" hidden="1" customHeight="1" outlineLevel="1">
      <c r="A717" t="s">
        <v>103</v>
      </c>
      <c r="B717" t="s">
        <v>482</v>
      </c>
      <c r="C717" s="1">
        <f t="shared" si="401"/>
        <v>2066</v>
      </c>
      <c r="D717" s="7">
        <f>IF(P717&gt;0,RANK(P717,(P717:R717,S717:AG717)),0)</f>
        <v>0</v>
      </c>
      <c r="E717" s="7">
        <f>IF(Q717&gt;0,RANK(Q717,(P717:R717,S717:AG717)),0)</f>
        <v>4</v>
      </c>
      <c r="F717" s="7">
        <f>IF(R717&gt;0,RANK(R717,(P717:R717,S717:AG717)),0)</f>
        <v>1</v>
      </c>
      <c r="G717" s="7">
        <f>IF(S717&gt;0,RANK(S717,(P717:R717,S717:AG717)),0)</f>
        <v>2</v>
      </c>
      <c r="H717" s="48">
        <f t="shared" si="402"/>
        <v>1097</v>
      </c>
      <c r="I717" s="163">
        <f t="shared" si="400"/>
        <v>0.53097773475314614</v>
      </c>
      <c r="J717" s="2"/>
      <c r="K717" s="2">
        <f t="shared" si="403"/>
        <v>0</v>
      </c>
      <c r="L717" s="2">
        <f t="shared" si="404"/>
        <v>7.01839303000968E-2</v>
      </c>
      <c r="M717" s="2">
        <f t="shared" si="405"/>
        <v>0.6548886737657309</v>
      </c>
      <c r="N717" s="2">
        <f t="shared" si="398"/>
        <v>0.12391093901258471</v>
      </c>
      <c r="O717" s="2">
        <f t="shared" si="399"/>
        <v>0.15101645692158755</v>
      </c>
      <c r="Q717" s="1">
        <v>145</v>
      </c>
      <c r="R717" s="1">
        <v>1353</v>
      </c>
      <c r="S717" s="1">
        <v>256</v>
      </c>
      <c r="T717" s="1">
        <v>219</v>
      </c>
      <c r="Y717" s="1">
        <v>93</v>
      </c>
      <c r="AI717" s="7">
        <f t="shared" si="406"/>
        <v>3</v>
      </c>
      <c r="AJ717" s="7">
        <f t="shared" si="407"/>
        <v>0</v>
      </c>
      <c r="AK717" s="7">
        <f t="shared" si="408"/>
        <v>0</v>
      </c>
      <c r="AL717" s="7">
        <f t="shared" si="409"/>
        <v>0</v>
      </c>
      <c r="AM717" s="2">
        <f t="shared" si="410"/>
        <v>0.10600193610842207</v>
      </c>
      <c r="AN717" s="2">
        <f t="shared" si="411"/>
        <v>0</v>
      </c>
      <c r="AO717" s="2">
        <f t="shared" si="412"/>
        <v>0</v>
      </c>
      <c r="AP717" s="2">
        <f t="shared" si="413"/>
        <v>0</v>
      </c>
      <c r="AR717" t="str">
        <f t="shared" si="415"/>
        <v>Hardin</v>
      </c>
      <c r="AS717" t="s">
        <v>482</v>
      </c>
      <c r="AT717" s="162">
        <v>2</v>
      </c>
      <c r="AV717" s="91">
        <v>21</v>
      </c>
      <c r="AW717" s="93">
        <v>93</v>
      </c>
      <c r="AX717" s="99">
        <f t="shared" si="414"/>
        <v>21093</v>
      </c>
      <c r="AZ717" s="7" t="s">
        <v>3053</v>
      </c>
      <c r="BA717" t="s">
        <v>3290</v>
      </c>
    </row>
    <row r="718" spans="1:53" ht="13" hidden="1" customHeight="1" outlineLevel="1">
      <c r="A718" t="s">
        <v>1206</v>
      </c>
      <c r="B718" t="s">
        <v>482</v>
      </c>
      <c r="C718" s="1">
        <f t="shared" si="401"/>
        <v>909</v>
      </c>
      <c r="D718" s="7">
        <f>IF(P718&gt;0,RANK(P718,(P718:R718,S718:AG718)),0)</f>
        <v>0</v>
      </c>
      <c r="E718" s="7">
        <f>IF(Q718&gt;0,RANK(Q718,(P718:R718,S718:AG718)),0)</f>
        <v>4</v>
      </c>
      <c r="F718" s="7">
        <f>IF(R718&gt;0,RANK(R718,(P718:R718,S718:AG718)),0)</f>
        <v>1</v>
      </c>
      <c r="G718" s="7">
        <f>IF(S718&gt;0,RANK(S718,(P718:R718,S718:AG718)),0)</f>
        <v>2</v>
      </c>
      <c r="H718" s="48">
        <f t="shared" si="402"/>
        <v>467</v>
      </c>
      <c r="I718" s="163">
        <f t="shared" si="400"/>
        <v>0.51375137513751379</v>
      </c>
      <c r="J718" s="2"/>
      <c r="K718" s="2">
        <f t="shared" si="403"/>
        <v>0</v>
      </c>
      <c r="L718" s="2">
        <f t="shared" si="404"/>
        <v>7.4807480748074806E-2</v>
      </c>
      <c r="M718" s="2">
        <f t="shared" si="405"/>
        <v>0.63916391639163916</v>
      </c>
      <c r="N718" s="2">
        <f t="shared" si="398"/>
        <v>0.1254125412541254</v>
      </c>
      <c r="O718" s="2">
        <f t="shared" si="399"/>
        <v>0.16061606160616068</v>
      </c>
      <c r="Q718" s="1">
        <v>68</v>
      </c>
      <c r="R718" s="1">
        <v>581</v>
      </c>
      <c r="S718" s="1">
        <v>114</v>
      </c>
      <c r="T718" s="1">
        <v>89</v>
      </c>
      <c r="Y718" s="1">
        <v>57</v>
      </c>
      <c r="AI718" s="7">
        <f t="shared" si="406"/>
        <v>3</v>
      </c>
      <c r="AJ718" s="7">
        <f t="shared" si="407"/>
        <v>0</v>
      </c>
      <c r="AK718" s="7">
        <f t="shared" si="408"/>
        <v>0</v>
      </c>
      <c r="AL718" s="7">
        <f t="shared" si="409"/>
        <v>0</v>
      </c>
      <c r="AM718" s="2">
        <f t="shared" si="410"/>
        <v>9.790979097909791E-2</v>
      </c>
      <c r="AN718" s="2">
        <f t="shared" si="411"/>
        <v>0</v>
      </c>
      <c r="AO718" s="2">
        <f t="shared" si="412"/>
        <v>0</v>
      </c>
      <c r="AP718" s="2">
        <f t="shared" si="413"/>
        <v>0</v>
      </c>
      <c r="AR718" t="str">
        <f t="shared" si="415"/>
        <v>Harlan</v>
      </c>
      <c r="AS718" t="s">
        <v>482</v>
      </c>
      <c r="AT718" s="162">
        <v>5</v>
      </c>
      <c r="AV718" s="91">
        <v>21</v>
      </c>
      <c r="AW718" s="93">
        <v>95</v>
      </c>
      <c r="AX718" s="99">
        <f t="shared" si="414"/>
        <v>21095</v>
      </c>
      <c r="AZ718" s="7" t="s">
        <v>3053</v>
      </c>
      <c r="BA718" t="s">
        <v>3290</v>
      </c>
    </row>
    <row r="719" spans="1:53" ht="13" hidden="1" customHeight="1" outlineLevel="1">
      <c r="A719" t="s">
        <v>1869</v>
      </c>
      <c r="B719" t="s">
        <v>482</v>
      </c>
      <c r="C719" s="1">
        <f t="shared" si="401"/>
        <v>507</v>
      </c>
      <c r="D719" s="7">
        <f>IF(P719&gt;0,RANK(P719,(P719:R719,S719:AG719)),0)</f>
        <v>0</v>
      </c>
      <c r="E719" s="7">
        <f>IF(Q719&gt;0,RANK(Q719,(P719:R719,S719:AG719)),0)</f>
        <v>4</v>
      </c>
      <c r="F719" s="7">
        <f>IF(R719&gt;0,RANK(R719,(P719:R719,S719:AG719)),0)</f>
        <v>1</v>
      </c>
      <c r="G719" s="7">
        <f>IF(S719&gt;0,RANK(S719,(P719:R719,S719:AG719)),0)</f>
        <v>2</v>
      </c>
      <c r="H719" s="48">
        <f t="shared" si="402"/>
        <v>247</v>
      </c>
      <c r="I719" s="163">
        <f t="shared" si="400"/>
        <v>0.48717948717948717</v>
      </c>
      <c r="J719" s="2"/>
      <c r="K719" s="2">
        <f t="shared" si="403"/>
        <v>0</v>
      </c>
      <c r="L719" s="2">
        <f t="shared" si="404"/>
        <v>5.9171597633136092E-2</v>
      </c>
      <c r="M719" s="2">
        <f t="shared" si="405"/>
        <v>0.6291913214990138</v>
      </c>
      <c r="N719" s="2">
        <f t="shared" si="398"/>
        <v>0.14201183431952663</v>
      </c>
      <c r="O719" s="2">
        <f t="shared" si="399"/>
        <v>0.16962524654832351</v>
      </c>
      <c r="Q719" s="1">
        <v>30</v>
      </c>
      <c r="R719" s="1">
        <v>319</v>
      </c>
      <c r="S719" s="1">
        <v>72</v>
      </c>
      <c r="T719" s="1">
        <v>57</v>
      </c>
      <c r="Y719" s="1">
        <v>29</v>
      </c>
      <c r="AI719" s="7">
        <f t="shared" si="406"/>
        <v>3</v>
      </c>
      <c r="AJ719" s="7">
        <f t="shared" si="407"/>
        <v>0</v>
      </c>
      <c r="AK719" s="7">
        <f t="shared" si="408"/>
        <v>0</v>
      </c>
      <c r="AL719" s="7">
        <f t="shared" si="409"/>
        <v>0</v>
      </c>
      <c r="AM719" s="2">
        <f t="shared" si="410"/>
        <v>0.11242603550295859</v>
      </c>
      <c r="AN719" s="2">
        <f t="shared" si="411"/>
        <v>0</v>
      </c>
      <c r="AO719" s="2">
        <f t="shared" si="412"/>
        <v>0</v>
      </c>
      <c r="AP719" s="2">
        <f t="shared" si="413"/>
        <v>0</v>
      </c>
      <c r="AR719" t="str">
        <f t="shared" si="415"/>
        <v>Harrison</v>
      </c>
      <c r="AS719" t="s">
        <v>482</v>
      </c>
      <c r="AT719" s="162"/>
      <c r="AV719" s="91">
        <v>21</v>
      </c>
      <c r="AW719" s="93">
        <v>97</v>
      </c>
      <c r="AX719" s="99">
        <f t="shared" si="414"/>
        <v>21097</v>
      </c>
      <c r="AZ719" s="7" t="s">
        <v>3053</v>
      </c>
      <c r="BA719" t="s">
        <v>3290</v>
      </c>
    </row>
    <row r="720" spans="1:53" ht="13" hidden="1" customHeight="1" outlineLevel="1">
      <c r="A720" t="s">
        <v>3139</v>
      </c>
      <c r="B720" t="s">
        <v>482</v>
      </c>
      <c r="C720" s="1">
        <f t="shared" si="401"/>
        <v>325</v>
      </c>
      <c r="D720" s="7">
        <f>IF(P720&gt;0,RANK(P720,(P720:R720,S720:AG720)),0)</f>
        <v>0</v>
      </c>
      <c r="E720" s="7">
        <f>IF(Q720&gt;0,RANK(Q720,(P720:R720,S720:AG720)),0)</f>
        <v>4</v>
      </c>
      <c r="F720" s="7">
        <f>IF(R720&gt;0,RANK(R720,(P720:R720,S720:AG720)),0)</f>
        <v>1</v>
      </c>
      <c r="G720" s="7">
        <f>IF(S720&gt;0,RANK(S720,(P720:R720,S720:AG720)),0)</f>
        <v>2</v>
      </c>
      <c r="H720" s="48">
        <f t="shared" si="402"/>
        <v>148</v>
      </c>
      <c r="I720" s="163">
        <f t="shared" si="400"/>
        <v>0.45538461538461539</v>
      </c>
      <c r="J720" s="2"/>
      <c r="K720" s="2">
        <f t="shared" si="403"/>
        <v>0</v>
      </c>
      <c r="L720" s="2">
        <f t="shared" si="404"/>
        <v>9.5384615384615387E-2</v>
      </c>
      <c r="M720" s="2">
        <f t="shared" si="405"/>
        <v>0.59692307692307689</v>
      </c>
      <c r="N720" s="2">
        <f t="shared" si="398"/>
        <v>0.14153846153846153</v>
      </c>
      <c r="O720" s="2">
        <f t="shared" si="399"/>
        <v>0.16615384615384618</v>
      </c>
      <c r="Q720" s="1">
        <v>31</v>
      </c>
      <c r="R720" s="1">
        <v>194</v>
      </c>
      <c r="S720" s="1">
        <v>46</v>
      </c>
      <c r="T720" s="1">
        <v>35</v>
      </c>
      <c r="Y720" s="1">
        <v>19</v>
      </c>
      <c r="AI720" s="7">
        <f t="shared" si="406"/>
        <v>3</v>
      </c>
      <c r="AJ720" s="7">
        <f t="shared" si="407"/>
        <v>0</v>
      </c>
      <c r="AK720" s="7">
        <f t="shared" si="408"/>
        <v>0</v>
      </c>
      <c r="AL720" s="7">
        <f t="shared" si="409"/>
        <v>0</v>
      </c>
      <c r="AM720" s="2">
        <f t="shared" si="410"/>
        <v>0.1076923076923077</v>
      </c>
      <c r="AN720" s="2">
        <f t="shared" si="411"/>
        <v>0</v>
      </c>
      <c r="AO720" s="2">
        <f t="shared" si="412"/>
        <v>0</v>
      </c>
      <c r="AP720" s="2">
        <f t="shared" si="413"/>
        <v>0</v>
      </c>
      <c r="AR720" t="str">
        <f t="shared" si="415"/>
        <v>Hart</v>
      </c>
      <c r="AS720" t="s">
        <v>482</v>
      </c>
      <c r="AT720" s="162">
        <v>2</v>
      </c>
      <c r="AV720" s="91">
        <v>21</v>
      </c>
      <c r="AW720" s="93">
        <v>99</v>
      </c>
      <c r="AX720" s="99">
        <f t="shared" si="414"/>
        <v>21099</v>
      </c>
      <c r="AZ720" s="7" t="s">
        <v>3053</v>
      </c>
      <c r="BA720" t="s">
        <v>3290</v>
      </c>
    </row>
    <row r="721" spans="1:53" ht="13" hidden="1" customHeight="1" outlineLevel="1">
      <c r="A721" t="s">
        <v>1451</v>
      </c>
      <c r="B721" t="s">
        <v>482</v>
      </c>
      <c r="C721" s="1">
        <f t="shared" si="401"/>
        <v>725</v>
      </c>
      <c r="D721" s="7">
        <f>IF(P721&gt;0,RANK(P721,(P721:R721,S721:AG721)),0)</f>
        <v>0</v>
      </c>
      <c r="E721" s="7">
        <f>IF(Q721&gt;0,RANK(Q721,(P721:R721,S721:AG721)),0)</f>
        <v>5</v>
      </c>
      <c r="F721" s="7">
        <f>IF(R721&gt;0,RANK(R721,(P721:R721,S721:AG721)),0)</f>
        <v>1</v>
      </c>
      <c r="G721" s="7">
        <f>IF(S721&gt;0,RANK(S721,(P721:R721,S721:AG721)),0)</f>
        <v>2</v>
      </c>
      <c r="H721" s="48">
        <f t="shared" si="402"/>
        <v>355</v>
      </c>
      <c r="I721" s="163">
        <f t="shared" si="400"/>
        <v>0.48965517241379308</v>
      </c>
      <c r="J721" s="2"/>
      <c r="K721" s="2">
        <f t="shared" si="403"/>
        <v>0</v>
      </c>
      <c r="L721" s="2">
        <f t="shared" si="404"/>
        <v>6.4827586206896548E-2</v>
      </c>
      <c r="M721" s="2">
        <f t="shared" si="405"/>
        <v>0.61793103448275866</v>
      </c>
      <c r="N721" s="2">
        <f t="shared" si="398"/>
        <v>0.12827586206896552</v>
      </c>
      <c r="O721" s="2">
        <f t="shared" si="399"/>
        <v>0.18896551724137928</v>
      </c>
      <c r="Q721" s="1">
        <v>47</v>
      </c>
      <c r="R721" s="1">
        <v>448</v>
      </c>
      <c r="S721" s="1">
        <v>93</v>
      </c>
      <c r="T721" s="1">
        <v>76</v>
      </c>
      <c r="Y721" s="1">
        <v>61</v>
      </c>
      <c r="AI721" s="7">
        <f t="shared" si="406"/>
        <v>3</v>
      </c>
      <c r="AJ721" s="7">
        <f t="shared" si="407"/>
        <v>0</v>
      </c>
      <c r="AK721" s="7">
        <f t="shared" si="408"/>
        <v>0</v>
      </c>
      <c r="AL721" s="7">
        <f t="shared" si="409"/>
        <v>0</v>
      </c>
      <c r="AM721" s="2">
        <f t="shared" si="410"/>
        <v>0.10482758620689656</v>
      </c>
      <c r="AN721" s="2">
        <f t="shared" si="411"/>
        <v>0</v>
      </c>
      <c r="AO721" s="2">
        <f t="shared" si="412"/>
        <v>0</v>
      </c>
      <c r="AP721" s="2">
        <f t="shared" si="413"/>
        <v>0</v>
      </c>
      <c r="AR721" t="str">
        <f t="shared" si="415"/>
        <v>Henderson</v>
      </c>
      <c r="AS721" t="s">
        <v>482</v>
      </c>
      <c r="AT721" s="162">
        <v>1</v>
      </c>
      <c r="AV721" s="91">
        <v>21</v>
      </c>
      <c r="AW721" s="93">
        <v>101</v>
      </c>
      <c r="AX721" s="99">
        <f t="shared" si="414"/>
        <v>21101</v>
      </c>
      <c r="AZ721" s="7" t="s">
        <v>3053</v>
      </c>
      <c r="BA721" t="s">
        <v>3290</v>
      </c>
    </row>
    <row r="722" spans="1:53" ht="13" hidden="1" customHeight="1" outlineLevel="1">
      <c r="A722" t="s">
        <v>2146</v>
      </c>
      <c r="B722" t="s">
        <v>482</v>
      </c>
      <c r="C722" s="1">
        <f t="shared" si="401"/>
        <v>702</v>
      </c>
      <c r="D722" s="7">
        <f>IF(P722&gt;0,RANK(P722,(P722:R722,S722:AG722)),0)</f>
        <v>0</v>
      </c>
      <c r="E722" s="7">
        <f>IF(Q722&gt;0,RANK(Q722,(P722:R722,S722:AG722)),0)</f>
        <v>4</v>
      </c>
      <c r="F722" s="7">
        <f>IF(R722&gt;0,RANK(R722,(P722:R722,S722:AG722)),0)</f>
        <v>1</v>
      </c>
      <c r="G722" s="7">
        <f>IF(S722&gt;0,RANK(S722,(P722:R722,S722:AG722)),0)</f>
        <v>2</v>
      </c>
      <c r="H722" s="48">
        <f t="shared" si="402"/>
        <v>331</v>
      </c>
      <c r="I722" s="163">
        <f t="shared" si="400"/>
        <v>0.47150997150997154</v>
      </c>
      <c r="J722" s="2"/>
      <c r="K722" s="2">
        <f t="shared" si="403"/>
        <v>0</v>
      </c>
      <c r="L722" s="2">
        <f t="shared" si="404"/>
        <v>7.1225071225071226E-2</v>
      </c>
      <c r="M722" s="2">
        <f t="shared" si="405"/>
        <v>0.6096866096866097</v>
      </c>
      <c r="N722" s="2">
        <f t="shared" si="398"/>
        <v>0.13817663817663817</v>
      </c>
      <c r="O722" s="2">
        <f t="shared" si="399"/>
        <v>0.18091168091168086</v>
      </c>
      <c r="Q722" s="1">
        <v>50</v>
      </c>
      <c r="R722" s="1">
        <v>428</v>
      </c>
      <c r="S722" s="1">
        <v>97</v>
      </c>
      <c r="T722" s="1">
        <v>77</v>
      </c>
      <c r="Y722" s="1">
        <v>50</v>
      </c>
      <c r="AI722" s="7">
        <f t="shared" si="406"/>
        <v>3</v>
      </c>
      <c r="AJ722" s="7">
        <f t="shared" si="407"/>
        <v>0</v>
      </c>
      <c r="AK722" s="7">
        <f t="shared" si="408"/>
        <v>0</v>
      </c>
      <c r="AL722" s="7">
        <f t="shared" si="409"/>
        <v>0</v>
      </c>
      <c r="AM722" s="2">
        <f t="shared" si="410"/>
        <v>0.10968660968660969</v>
      </c>
      <c r="AN722" s="2">
        <f t="shared" si="411"/>
        <v>0</v>
      </c>
      <c r="AO722" s="2">
        <f t="shared" si="412"/>
        <v>0</v>
      </c>
      <c r="AP722" s="2">
        <f t="shared" si="413"/>
        <v>0</v>
      </c>
      <c r="AR722" t="str">
        <f t="shared" si="415"/>
        <v>Henry</v>
      </c>
      <c r="AS722" t="s">
        <v>482</v>
      </c>
      <c r="AT722" s="162">
        <v>4</v>
      </c>
      <c r="AV722" s="91">
        <v>21</v>
      </c>
      <c r="AW722" s="93">
        <v>103</v>
      </c>
      <c r="AX722" s="99">
        <f t="shared" si="414"/>
        <v>21103</v>
      </c>
      <c r="AZ722" s="7" t="s">
        <v>3053</v>
      </c>
      <c r="BA722" t="s">
        <v>3290</v>
      </c>
    </row>
    <row r="723" spans="1:53" ht="13" hidden="1" customHeight="1" outlineLevel="1">
      <c r="A723" t="s">
        <v>298</v>
      </c>
      <c r="B723" t="s">
        <v>482</v>
      </c>
      <c r="C723" s="1">
        <f t="shared" si="401"/>
        <v>96</v>
      </c>
      <c r="D723" s="7">
        <f>IF(P723&gt;0,RANK(P723,(P723:R723,S723:AG723)),0)</f>
        <v>0</v>
      </c>
      <c r="E723" s="7">
        <f>IF(Q723&gt;0,RANK(Q723,(P723:R723,S723:AG723)),0)</f>
        <v>3</v>
      </c>
      <c r="F723" s="7">
        <f>IF(R723&gt;0,RANK(R723,(P723:R723,S723:AG723)),0)</f>
        <v>1</v>
      </c>
      <c r="G723" s="7">
        <f>IF(S723&gt;0,RANK(S723,(P723:R723,S723:AG723)),0)</f>
        <v>4</v>
      </c>
      <c r="H723" s="48">
        <f t="shared" si="402"/>
        <v>42</v>
      </c>
      <c r="I723" s="163">
        <f t="shared" si="400"/>
        <v>0.4375</v>
      </c>
      <c r="J723" s="2"/>
      <c r="K723" s="2">
        <f t="shared" si="403"/>
        <v>0</v>
      </c>
      <c r="L723" s="2">
        <f t="shared" si="404"/>
        <v>0.13541666666666666</v>
      </c>
      <c r="M723" s="2">
        <f t="shared" si="405"/>
        <v>0.58333333333333337</v>
      </c>
      <c r="N723" s="2">
        <f t="shared" si="398"/>
        <v>7.2916666666666671E-2</v>
      </c>
      <c r="O723" s="2">
        <f t="shared" si="399"/>
        <v>0.20833333333333331</v>
      </c>
      <c r="Q723" s="1">
        <v>13</v>
      </c>
      <c r="R723" s="1">
        <v>56</v>
      </c>
      <c r="S723" s="1">
        <v>7</v>
      </c>
      <c r="T723" s="1">
        <v>14</v>
      </c>
      <c r="Y723" s="1">
        <v>6</v>
      </c>
      <c r="AI723" s="7">
        <f t="shared" si="406"/>
        <v>2</v>
      </c>
      <c r="AJ723" s="7">
        <f t="shared" si="407"/>
        <v>0</v>
      </c>
      <c r="AK723" s="7">
        <f t="shared" si="408"/>
        <v>0</v>
      </c>
      <c r="AL723" s="7">
        <f t="shared" si="409"/>
        <v>0</v>
      </c>
      <c r="AM723" s="2">
        <f t="shared" si="410"/>
        <v>0.14583333333333334</v>
      </c>
      <c r="AN723" s="2">
        <f t="shared" si="411"/>
        <v>0</v>
      </c>
      <c r="AO723" s="2">
        <f t="shared" si="412"/>
        <v>0</v>
      </c>
      <c r="AP723" s="2">
        <f t="shared" si="413"/>
        <v>0</v>
      </c>
      <c r="AR723" t="str">
        <f t="shared" si="415"/>
        <v>Hickman</v>
      </c>
      <c r="AS723" t="s">
        <v>482</v>
      </c>
      <c r="AT723" s="162">
        <v>1</v>
      </c>
      <c r="AV723" s="91">
        <v>21</v>
      </c>
      <c r="AW723" s="93">
        <v>105</v>
      </c>
      <c r="AX723" s="99">
        <f t="shared" si="414"/>
        <v>21105</v>
      </c>
      <c r="AZ723" s="7" t="s">
        <v>3053</v>
      </c>
      <c r="BA723" t="s">
        <v>3290</v>
      </c>
    </row>
    <row r="724" spans="1:53" ht="13" hidden="1" customHeight="1" outlineLevel="1">
      <c r="A724" t="s">
        <v>1580</v>
      </c>
      <c r="B724" t="s">
        <v>482</v>
      </c>
      <c r="C724" s="1">
        <f t="shared" si="401"/>
        <v>504</v>
      </c>
      <c r="D724" s="7">
        <f>IF(P724&gt;0,RANK(P724,(P724:R724,S724:AG724)),0)</f>
        <v>0</v>
      </c>
      <c r="E724" s="7">
        <f>IF(Q724&gt;0,RANK(Q724,(P724:R724,S724:AG724)),0)</f>
        <v>4</v>
      </c>
      <c r="F724" s="7">
        <f>IF(R724&gt;0,RANK(R724,(P724:R724,S724:AG724)),0)</f>
        <v>1</v>
      </c>
      <c r="G724" s="7">
        <f>IF(S724&gt;0,RANK(S724,(P724:R724,S724:AG724)),0)</f>
        <v>2</v>
      </c>
      <c r="H724" s="48">
        <f t="shared" si="402"/>
        <v>241</v>
      </c>
      <c r="I724" s="163">
        <f t="shared" si="400"/>
        <v>0.4781746031746032</v>
      </c>
      <c r="J724" s="2"/>
      <c r="K724" s="2">
        <f t="shared" si="403"/>
        <v>0</v>
      </c>
      <c r="L724" s="2">
        <f t="shared" si="404"/>
        <v>5.7539682539682536E-2</v>
      </c>
      <c r="M724" s="2">
        <f t="shared" si="405"/>
        <v>0.63492063492063489</v>
      </c>
      <c r="N724" s="2">
        <f t="shared" si="398"/>
        <v>0.15674603174603174</v>
      </c>
      <c r="O724" s="2">
        <f t="shared" si="399"/>
        <v>0.15079365079365081</v>
      </c>
      <c r="Q724" s="1">
        <v>29</v>
      </c>
      <c r="R724" s="1">
        <v>320</v>
      </c>
      <c r="S724" s="1">
        <v>79</v>
      </c>
      <c r="T724" s="1">
        <v>54</v>
      </c>
      <c r="Y724" s="1">
        <v>22</v>
      </c>
      <c r="AI724" s="7">
        <f t="shared" si="406"/>
        <v>3</v>
      </c>
      <c r="AJ724" s="7">
        <f t="shared" si="407"/>
        <v>0</v>
      </c>
      <c r="AK724" s="7">
        <f t="shared" si="408"/>
        <v>0</v>
      </c>
      <c r="AL724" s="7">
        <f t="shared" si="409"/>
        <v>0</v>
      </c>
      <c r="AM724" s="2">
        <f t="shared" si="410"/>
        <v>0.10714285714285714</v>
      </c>
      <c r="AN724" s="2">
        <f t="shared" si="411"/>
        <v>0</v>
      </c>
      <c r="AO724" s="2">
        <f t="shared" si="412"/>
        <v>0</v>
      </c>
      <c r="AP724" s="2">
        <f t="shared" si="413"/>
        <v>0</v>
      </c>
      <c r="AR724" t="str">
        <f t="shared" si="415"/>
        <v>Hopkins</v>
      </c>
      <c r="AS724" t="s">
        <v>482</v>
      </c>
      <c r="AT724" s="162">
        <v>1</v>
      </c>
      <c r="AV724" s="91">
        <v>21</v>
      </c>
      <c r="AW724" s="93">
        <v>107</v>
      </c>
      <c r="AX724" s="99">
        <f t="shared" si="414"/>
        <v>21107</v>
      </c>
      <c r="AZ724" s="7" t="s">
        <v>3053</v>
      </c>
      <c r="BA724" t="s">
        <v>3290</v>
      </c>
    </row>
    <row r="725" spans="1:53" ht="13" hidden="1" customHeight="1" outlineLevel="1">
      <c r="A725" t="s">
        <v>3116</v>
      </c>
      <c r="B725" t="s">
        <v>482</v>
      </c>
      <c r="C725" s="1">
        <f t="shared" si="401"/>
        <v>2231</v>
      </c>
      <c r="D725" s="7">
        <f>IF(P725&gt;0,RANK(P725,(P725:R725,S725:AG725)),0)</f>
        <v>0</v>
      </c>
      <c r="E725" s="7">
        <f>IF(Q725&gt;0,RANK(Q725,(P725:R725,S725:AG725)),0)</f>
        <v>5</v>
      </c>
      <c r="F725" s="7">
        <f>IF(R725&gt;0,RANK(R725,(P725:R725,S725:AG725)),0)</f>
        <v>1</v>
      </c>
      <c r="G725" s="7">
        <f>IF(S725&gt;0,RANK(S725,(P725:R725,S725:AG725)),0)</f>
        <v>2</v>
      </c>
      <c r="H725" s="48">
        <f t="shared" si="402"/>
        <v>1191</v>
      </c>
      <c r="I725" s="163">
        <f t="shared" si="400"/>
        <v>0.53384132675930074</v>
      </c>
      <c r="J725" s="2"/>
      <c r="K725" s="2">
        <f t="shared" si="403"/>
        <v>0</v>
      </c>
      <c r="L725" s="2">
        <f t="shared" si="404"/>
        <v>7.2164948453608241E-2</v>
      </c>
      <c r="M725" s="2">
        <f t="shared" si="405"/>
        <v>0.64545047064096817</v>
      </c>
      <c r="N725" s="2">
        <f t="shared" si="398"/>
        <v>0.11160914388166741</v>
      </c>
      <c r="O725" s="2">
        <f t="shared" si="399"/>
        <v>0.17077543702375619</v>
      </c>
      <c r="Q725" s="1">
        <v>161</v>
      </c>
      <c r="R725" s="1">
        <v>1440</v>
      </c>
      <c r="S725" s="1">
        <v>249</v>
      </c>
      <c r="T725" s="1">
        <v>214</v>
      </c>
      <c r="Y725" s="1">
        <v>167</v>
      </c>
      <c r="AI725" s="7">
        <f t="shared" si="406"/>
        <v>3</v>
      </c>
      <c r="AJ725" s="7">
        <f t="shared" si="407"/>
        <v>0</v>
      </c>
      <c r="AK725" s="7">
        <f t="shared" si="408"/>
        <v>0</v>
      </c>
      <c r="AL725" s="7">
        <f t="shared" si="409"/>
        <v>0</v>
      </c>
      <c r="AM725" s="2">
        <f t="shared" si="410"/>
        <v>9.5921111609143878E-2</v>
      </c>
      <c r="AN725" s="2">
        <f t="shared" si="411"/>
        <v>0</v>
      </c>
      <c r="AO725" s="2">
        <f t="shared" si="412"/>
        <v>0</v>
      </c>
      <c r="AP725" s="2">
        <f t="shared" si="413"/>
        <v>0</v>
      </c>
      <c r="AR725" t="str">
        <f t="shared" si="415"/>
        <v>Jackson</v>
      </c>
      <c r="AS725" t="s">
        <v>482</v>
      </c>
      <c r="AT725" s="162">
        <v>5</v>
      </c>
      <c r="AV725" s="91">
        <v>21</v>
      </c>
      <c r="AW725" s="93">
        <v>109</v>
      </c>
      <c r="AX725" s="99">
        <f t="shared" si="414"/>
        <v>21109</v>
      </c>
      <c r="AZ725" s="7" t="s">
        <v>3053</v>
      </c>
      <c r="BA725" t="s">
        <v>3290</v>
      </c>
    </row>
    <row r="726" spans="1:53" ht="13" hidden="1" customHeight="1" outlineLevel="1">
      <c r="A726" t="s">
        <v>2535</v>
      </c>
      <c r="B726" t="s">
        <v>482</v>
      </c>
      <c r="C726" s="1">
        <f t="shared" si="401"/>
        <v>26266</v>
      </c>
      <c r="D726" s="7">
        <f>IF(P726&gt;0,RANK(P726,(P726:R726,S726:AG726)),0)</f>
        <v>0</v>
      </c>
      <c r="E726" s="7">
        <f>IF(Q726&gt;0,RANK(Q726,(P726:R726,S726:AG726)),0)</f>
        <v>5</v>
      </c>
      <c r="F726" s="7">
        <f>IF(R726&gt;0,RANK(R726,(P726:R726,S726:AG726)),0)</f>
        <v>1</v>
      </c>
      <c r="G726" s="7">
        <f>IF(S726&gt;0,RANK(S726,(P726:R726,S726:AG726)),0)</f>
        <v>2</v>
      </c>
      <c r="H726" s="48">
        <f t="shared" si="402"/>
        <v>15808</v>
      </c>
      <c r="I726" s="163">
        <f t="shared" si="400"/>
        <v>0.60184268636259808</v>
      </c>
      <c r="J726" s="2"/>
      <c r="K726" s="2">
        <f t="shared" si="403"/>
        <v>0</v>
      </c>
      <c r="L726" s="2">
        <f t="shared" si="404"/>
        <v>4.755196832406914E-2</v>
      </c>
      <c r="M726" s="2">
        <f t="shared" si="405"/>
        <v>0.71544963070128686</v>
      </c>
      <c r="N726" s="2">
        <f t="shared" si="398"/>
        <v>0.1136069443386888</v>
      </c>
      <c r="O726" s="2">
        <f t="shared" si="399"/>
        <v>0.12339145663595517</v>
      </c>
      <c r="Q726" s="1">
        <v>1249</v>
      </c>
      <c r="R726" s="1">
        <v>18792</v>
      </c>
      <c r="S726" s="1">
        <v>2984</v>
      </c>
      <c r="T726" s="1">
        <v>1927</v>
      </c>
      <c r="Y726" s="1">
        <v>1314</v>
      </c>
      <c r="AI726" s="7">
        <f t="shared" si="406"/>
        <v>3</v>
      </c>
      <c r="AJ726" s="7">
        <f t="shared" si="407"/>
        <v>0</v>
      </c>
      <c r="AK726" s="7">
        <f t="shared" si="408"/>
        <v>0</v>
      </c>
      <c r="AL726" s="7">
        <f t="shared" si="409"/>
        <v>0</v>
      </c>
      <c r="AM726" s="2">
        <f t="shared" si="410"/>
        <v>7.3364806213355671E-2</v>
      </c>
      <c r="AN726" s="2">
        <f t="shared" si="411"/>
        <v>0</v>
      </c>
      <c r="AO726" s="2">
        <f t="shared" si="412"/>
        <v>0</v>
      </c>
      <c r="AP726" s="2">
        <f t="shared" si="413"/>
        <v>0</v>
      </c>
      <c r="AR726" t="str">
        <f t="shared" si="415"/>
        <v>Jefferson</v>
      </c>
      <c r="AS726" t="s">
        <v>482</v>
      </c>
      <c r="AT726" s="162"/>
      <c r="AV726" s="91">
        <v>21</v>
      </c>
      <c r="AW726" s="93">
        <v>111</v>
      </c>
      <c r="AX726" s="99">
        <f t="shared" si="414"/>
        <v>21111</v>
      </c>
      <c r="AZ726" s="7" t="s">
        <v>3053</v>
      </c>
      <c r="BA726" t="s">
        <v>3290</v>
      </c>
    </row>
    <row r="727" spans="1:53" ht="13" hidden="1" customHeight="1" outlineLevel="1">
      <c r="A727" t="s">
        <v>1581</v>
      </c>
      <c r="B727" t="s">
        <v>482</v>
      </c>
      <c r="C727" s="1">
        <f t="shared" si="401"/>
        <v>1965</v>
      </c>
      <c r="D727" s="7">
        <f>IF(P727&gt;0,RANK(P727,(P727:R727,S727:AG727)),0)</f>
        <v>0</v>
      </c>
      <c r="E727" s="7">
        <f>IF(Q727&gt;0,RANK(Q727,(P727:R727,S727:AG727)),0)</f>
        <v>4</v>
      </c>
      <c r="F727" s="7">
        <f>IF(R727&gt;0,RANK(R727,(P727:R727,S727:AG727)),0)</f>
        <v>1</v>
      </c>
      <c r="G727" s="7">
        <f>IF(S727&gt;0,RANK(S727,(P727:R727,S727:AG727)),0)</f>
        <v>2</v>
      </c>
      <c r="H727" s="48">
        <f t="shared" si="402"/>
        <v>915</v>
      </c>
      <c r="I727" s="163">
        <f t="shared" si="400"/>
        <v>0.46564885496183206</v>
      </c>
      <c r="J727" s="2"/>
      <c r="K727" s="2">
        <f t="shared" si="403"/>
        <v>0</v>
      </c>
      <c r="L727" s="2">
        <f t="shared" si="404"/>
        <v>5.2926208651399492E-2</v>
      </c>
      <c r="M727" s="2">
        <f t="shared" si="405"/>
        <v>0.62188295165394403</v>
      </c>
      <c r="N727" s="2">
        <f t="shared" si="398"/>
        <v>0.15623409669211197</v>
      </c>
      <c r="O727" s="2">
        <f t="shared" si="399"/>
        <v>0.16895674300254448</v>
      </c>
      <c r="Q727" s="1">
        <v>104</v>
      </c>
      <c r="R727" s="1">
        <v>1222</v>
      </c>
      <c r="S727" s="1">
        <v>307</v>
      </c>
      <c r="T727" s="1">
        <v>254</v>
      </c>
      <c r="Y727" s="1">
        <v>78</v>
      </c>
      <c r="AI727" s="7">
        <f t="shared" si="406"/>
        <v>3</v>
      </c>
      <c r="AJ727" s="7">
        <f t="shared" si="407"/>
        <v>0</v>
      </c>
      <c r="AK727" s="7">
        <f t="shared" si="408"/>
        <v>0</v>
      </c>
      <c r="AL727" s="7">
        <f t="shared" si="409"/>
        <v>0</v>
      </c>
      <c r="AM727" s="2">
        <f t="shared" si="410"/>
        <v>0.1292620865139949</v>
      </c>
      <c r="AN727" s="2">
        <f t="shared" si="411"/>
        <v>0</v>
      </c>
      <c r="AO727" s="2">
        <f t="shared" si="412"/>
        <v>0</v>
      </c>
      <c r="AP727" s="2">
        <f t="shared" si="413"/>
        <v>0</v>
      </c>
      <c r="AR727" t="str">
        <f t="shared" si="415"/>
        <v>Jessamine</v>
      </c>
      <c r="AS727" t="s">
        <v>482</v>
      </c>
      <c r="AT727" s="162"/>
      <c r="AV727" s="91">
        <v>21</v>
      </c>
      <c r="AW727" s="93">
        <v>113</v>
      </c>
      <c r="AX727" s="99">
        <f t="shared" si="414"/>
        <v>21113</v>
      </c>
      <c r="AZ727" s="7" t="s">
        <v>3053</v>
      </c>
      <c r="BA727" t="s">
        <v>3290</v>
      </c>
    </row>
    <row r="728" spans="1:53" ht="13" hidden="1" customHeight="1" outlineLevel="1">
      <c r="A728" t="s">
        <v>1995</v>
      </c>
      <c r="B728" t="s">
        <v>482</v>
      </c>
      <c r="C728" s="1">
        <f t="shared" si="401"/>
        <v>2738</v>
      </c>
      <c r="D728" s="7">
        <f>IF(P728&gt;0,RANK(P728,(P728:R728,S728:AG728)),0)</f>
        <v>0</v>
      </c>
      <c r="E728" s="7">
        <f>IF(Q728&gt;0,RANK(Q728,(P728:R728,S728:AG728)),0)</f>
        <v>5</v>
      </c>
      <c r="F728" s="7">
        <f>IF(R728&gt;0,RANK(R728,(P728:R728,S728:AG728)),0)</f>
        <v>1</v>
      </c>
      <c r="G728" s="7">
        <f>IF(S728&gt;0,RANK(S728,(P728:R728,S728:AG728)),0)</f>
        <v>2</v>
      </c>
      <c r="H728" s="48">
        <f t="shared" si="402"/>
        <v>1642</v>
      </c>
      <c r="I728" s="163">
        <f t="shared" si="400"/>
        <v>0.59970781592403211</v>
      </c>
      <c r="J728" s="2"/>
      <c r="K728" s="2">
        <f t="shared" si="403"/>
        <v>0</v>
      </c>
      <c r="L728" s="2">
        <f t="shared" si="404"/>
        <v>6.3550036523009501E-2</v>
      </c>
      <c r="M728" s="2">
        <f t="shared" si="405"/>
        <v>0.69539810080350617</v>
      </c>
      <c r="N728" s="2">
        <f t="shared" si="398"/>
        <v>9.5690284879474063E-2</v>
      </c>
      <c r="O728" s="2">
        <f t="shared" si="399"/>
        <v>0.14536157779401027</v>
      </c>
      <c r="Q728" s="1">
        <v>174</v>
      </c>
      <c r="R728" s="1">
        <v>1904</v>
      </c>
      <c r="S728" s="1">
        <v>262</v>
      </c>
      <c r="T728" s="1">
        <v>195</v>
      </c>
      <c r="Y728" s="1">
        <v>203</v>
      </c>
      <c r="AI728" s="7">
        <f t="shared" si="406"/>
        <v>4</v>
      </c>
      <c r="AJ728" s="7">
        <f t="shared" si="407"/>
        <v>0</v>
      </c>
      <c r="AK728" s="7">
        <f t="shared" si="408"/>
        <v>0</v>
      </c>
      <c r="AL728" s="7">
        <f t="shared" si="409"/>
        <v>0</v>
      </c>
      <c r="AM728" s="2">
        <f t="shared" si="410"/>
        <v>7.1219868517165816E-2</v>
      </c>
      <c r="AN728" s="2">
        <f t="shared" si="411"/>
        <v>0</v>
      </c>
      <c r="AO728" s="2">
        <f t="shared" si="412"/>
        <v>0</v>
      </c>
      <c r="AP728" s="2">
        <f t="shared" si="413"/>
        <v>0</v>
      </c>
      <c r="AR728" t="str">
        <f t="shared" si="415"/>
        <v>Johnson</v>
      </c>
      <c r="AS728" t="s">
        <v>482</v>
      </c>
      <c r="AT728" s="162">
        <v>5</v>
      </c>
      <c r="AV728" s="91">
        <v>21</v>
      </c>
      <c r="AW728" s="93">
        <v>115</v>
      </c>
      <c r="AX728" s="99">
        <f t="shared" si="414"/>
        <v>21115</v>
      </c>
      <c r="AZ728" s="7" t="s">
        <v>3053</v>
      </c>
      <c r="BA728" t="s">
        <v>3290</v>
      </c>
    </row>
    <row r="729" spans="1:53" ht="13" hidden="1" customHeight="1" outlineLevel="1">
      <c r="A729" t="s">
        <v>1582</v>
      </c>
      <c r="B729" t="s">
        <v>482</v>
      </c>
      <c r="C729" s="1">
        <f t="shared" si="401"/>
        <v>10445</v>
      </c>
      <c r="D729" s="7">
        <f>IF(P729&gt;0,RANK(P729,(P729:R729,S729:AG729)),0)</f>
        <v>0</v>
      </c>
      <c r="E729" s="7">
        <f>IF(Q729&gt;0,RANK(Q729,(P729:R729,S729:AG729)),0)</f>
        <v>4</v>
      </c>
      <c r="F729" s="7">
        <f>IF(R729&gt;0,RANK(R729,(P729:R729,S729:AG729)),0)</f>
        <v>1</v>
      </c>
      <c r="G729" s="7">
        <f>IF(S729&gt;0,RANK(S729,(P729:R729,S729:AG729)),0)</f>
        <v>2</v>
      </c>
      <c r="H729" s="48">
        <f t="shared" si="402"/>
        <v>5792</v>
      </c>
      <c r="I729" s="163">
        <f t="shared" si="400"/>
        <v>0.5545236955481091</v>
      </c>
      <c r="J729" s="2"/>
      <c r="K729" s="2">
        <f t="shared" si="403"/>
        <v>0</v>
      </c>
      <c r="L729" s="2">
        <f t="shared" si="404"/>
        <v>5.1316419339396839E-2</v>
      </c>
      <c r="M729" s="2">
        <f t="shared" si="405"/>
        <v>0.68846337960746773</v>
      </c>
      <c r="N729" s="2">
        <f t="shared" si="398"/>
        <v>0.13393968405935855</v>
      </c>
      <c r="O729" s="2">
        <f t="shared" si="399"/>
        <v>0.12628051699377693</v>
      </c>
      <c r="Q729" s="1">
        <v>536</v>
      </c>
      <c r="R729" s="1">
        <v>7191</v>
      </c>
      <c r="S729" s="1">
        <v>1399</v>
      </c>
      <c r="T729" s="1">
        <v>811</v>
      </c>
      <c r="Y729" s="1">
        <v>508</v>
      </c>
      <c r="AI729" s="7">
        <f t="shared" si="406"/>
        <v>3</v>
      </c>
      <c r="AJ729" s="7">
        <f t="shared" si="407"/>
        <v>0</v>
      </c>
      <c r="AK729" s="7">
        <f t="shared" si="408"/>
        <v>0</v>
      </c>
      <c r="AL729" s="7">
        <f t="shared" si="409"/>
        <v>0</v>
      </c>
      <c r="AM729" s="2">
        <f t="shared" si="410"/>
        <v>7.7644806127333654E-2</v>
      </c>
      <c r="AN729" s="2">
        <f t="shared" si="411"/>
        <v>0</v>
      </c>
      <c r="AO729" s="2">
        <f t="shared" si="412"/>
        <v>0</v>
      </c>
      <c r="AP729" s="2">
        <f t="shared" si="413"/>
        <v>0</v>
      </c>
      <c r="AR729" t="str">
        <f t="shared" si="415"/>
        <v>Kenton</v>
      </c>
      <c r="AS729" t="s">
        <v>482</v>
      </c>
      <c r="AT729" s="162">
        <v>4</v>
      </c>
      <c r="AV729" s="91">
        <v>21</v>
      </c>
      <c r="AW729" s="93">
        <v>117</v>
      </c>
      <c r="AX729" s="99">
        <f t="shared" si="414"/>
        <v>21117</v>
      </c>
      <c r="AZ729" s="7" t="s">
        <v>3053</v>
      </c>
      <c r="BA729" t="s">
        <v>3290</v>
      </c>
    </row>
    <row r="730" spans="1:53" ht="13" hidden="1" customHeight="1" outlineLevel="1">
      <c r="A730" t="s">
        <v>1583</v>
      </c>
      <c r="B730" t="s">
        <v>482</v>
      </c>
      <c r="C730" s="1">
        <f t="shared" si="401"/>
        <v>95</v>
      </c>
      <c r="D730" s="7">
        <f>IF(P730&gt;0,RANK(P730,(P730:R730,S730:AG730)),0)</f>
        <v>0</v>
      </c>
      <c r="E730" s="7">
        <f>IF(Q730&gt;0,RANK(Q730,(P730:R730,S730:AG730)),0)</f>
        <v>3</v>
      </c>
      <c r="F730" s="7">
        <f>IF(R730&gt;0,RANK(R730,(P730:R730,S730:AG730)),0)</f>
        <v>1</v>
      </c>
      <c r="G730" s="7">
        <f>IF(S730&gt;0,RANK(S730,(P730:R730,S730:AG730)),0)</f>
        <v>2</v>
      </c>
      <c r="H730" s="48">
        <f t="shared" si="402"/>
        <v>38</v>
      </c>
      <c r="I730" s="163">
        <f t="shared" si="400"/>
        <v>0.4</v>
      </c>
      <c r="J730" s="2"/>
      <c r="K730" s="2">
        <f t="shared" si="403"/>
        <v>0</v>
      </c>
      <c r="L730" s="2">
        <f t="shared" si="404"/>
        <v>0.11578947368421053</v>
      </c>
      <c r="M730" s="2">
        <f t="shared" si="405"/>
        <v>0.55789473684210522</v>
      </c>
      <c r="N730" s="2">
        <f t="shared" si="398"/>
        <v>0.15789473684210525</v>
      </c>
      <c r="O730" s="2">
        <f t="shared" si="399"/>
        <v>0.16842105263157897</v>
      </c>
      <c r="Q730" s="1">
        <v>11</v>
      </c>
      <c r="R730" s="1">
        <v>53</v>
      </c>
      <c r="S730" s="1">
        <v>15</v>
      </c>
      <c r="T730" s="1">
        <v>6</v>
      </c>
      <c r="Y730" s="1">
        <v>10</v>
      </c>
      <c r="AI730" s="7">
        <f t="shared" si="406"/>
        <v>5</v>
      </c>
      <c r="AJ730" s="7">
        <f t="shared" si="407"/>
        <v>0</v>
      </c>
      <c r="AK730" s="7">
        <f t="shared" si="408"/>
        <v>0</v>
      </c>
      <c r="AL730" s="7">
        <f t="shared" si="409"/>
        <v>0</v>
      </c>
      <c r="AM730" s="2">
        <f t="shared" si="410"/>
        <v>6.3157894736842107E-2</v>
      </c>
      <c r="AN730" s="2">
        <f t="shared" si="411"/>
        <v>0</v>
      </c>
      <c r="AO730" s="2">
        <f t="shared" si="412"/>
        <v>0</v>
      </c>
      <c r="AP730" s="2">
        <f t="shared" si="413"/>
        <v>0</v>
      </c>
      <c r="AR730" t="str">
        <f t="shared" si="415"/>
        <v>Knott</v>
      </c>
      <c r="AS730" t="s">
        <v>482</v>
      </c>
      <c r="AT730" s="162">
        <v>5</v>
      </c>
      <c r="AV730" s="91">
        <v>21</v>
      </c>
      <c r="AW730" s="93">
        <v>119</v>
      </c>
      <c r="AX730" s="99">
        <f t="shared" si="414"/>
        <v>21119</v>
      </c>
      <c r="AZ730" s="7" t="s">
        <v>3053</v>
      </c>
      <c r="BA730" t="s">
        <v>3290</v>
      </c>
    </row>
    <row r="731" spans="1:53" ht="13" hidden="1" customHeight="1" outlineLevel="1">
      <c r="A731" t="s">
        <v>802</v>
      </c>
      <c r="B731" t="s">
        <v>482</v>
      </c>
      <c r="C731" s="1">
        <f t="shared" si="401"/>
        <v>1006</v>
      </c>
      <c r="D731" s="7">
        <f>IF(P731&gt;0,RANK(P731,(P731:R731,S731:AG731)),0)</f>
        <v>0</v>
      </c>
      <c r="E731" s="7">
        <f>IF(Q731&gt;0,RANK(Q731,(P731:R731,S731:AG731)),0)</f>
        <v>4</v>
      </c>
      <c r="F731" s="7">
        <f>IF(R731&gt;0,RANK(R731,(P731:R731,S731:AG731)),0)</f>
        <v>1</v>
      </c>
      <c r="G731" s="7">
        <f>IF(S731&gt;0,RANK(S731,(P731:R731,S731:AG731)),0)</f>
        <v>2</v>
      </c>
      <c r="H731" s="48">
        <f t="shared" si="402"/>
        <v>597</v>
      </c>
      <c r="I731" s="163">
        <f t="shared" si="400"/>
        <v>0.59343936381709739</v>
      </c>
      <c r="J731" s="2"/>
      <c r="K731" s="2">
        <f t="shared" si="403"/>
        <v>0</v>
      </c>
      <c r="L731" s="2">
        <f t="shared" si="404"/>
        <v>6.6600397614314119E-2</v>
      </c>
      <c r="M731" s="2">
        <f t="shared" si="405"/>
        <v>0.70079522862823063</v>
      </c>
      <c r="N731" s="2">
        <f t="shared" si="398"/>
        <v>0.1073558648111332</v>
      </c>
      <c r="O731" s="2">
        <f t="shared" si="399"/>
        <v>0.12524850894632206</v>
      </c>
      <c r="Q731" s="1">
        <v>67</v>
      </c>
      <c r="R731" s="1">
        <v>705</v>
      </c>
      <c r="S731" s="1">
        <v>108</v>
      </c>
      <c r="T731" s="1">
        <v>94</v>
      </c>
      <c r="Y731" s="1">
        <v>32</v>
      </c>
      <c r="AI731" s="7">
        <f t="shared" si="406"/>
        <v>3</v>
      </c>
      <c r="AJ731" s="7">
        <f t="shared" si="407"/>
        <v>0</v>
      </c>
      <c r="AK731" s="7">
        <f t="shared" si="408"/>
        <v>0</v>
      </c>
      <c r="AL731" s="7">
        <f t="shared" si="409"/>
        <v>0</v>
      </c>
      <c r="AM731" s="2">
        <f t="shared" si="410"/>
        <v>9.3439363817097415E-2</v>
      </c>
      <c r="AN731" s="2">
        <f t="shared" si="411"/>
        <v>0</v>
      </c>
      <c r="AO731" s="2">
        <f t="shared" si="412"/>
        <v>0</v>
      </c>
      <c r="AP731" s="2">
        <f t="shared" si="413"/>
        <v>0</v>
      </c>
      <c r="AR731" t="str">
        <f t="shared" si="415"/>
        <v>Knox</v>
      </c>
      <c r="AS731" t="s">
        <v>482</v>
      </c>
      <c r="AT731" s="162">
        <v>5</v>
      </c>
      <c r="AV731" s="91">
        <v>21</v>
      </c>
      <c r="AW731" s="93">
        <v>121</v>
      </c>
      <c r="AX731" s="99">
        <f t="shared" si="414"/>
        <v>21121</v>
      </c>
      <c r="AZ731" s="7" t="s">
        <v>3053</v>
      </c>
      <c r="BA731" t="s">
        <v>3290</v>
      </c>
    </row>
    <row r="732" spans="1:53" ht="13" hidden="1" customHeight="1" outlineLevel="1">
      <c r="A732" t="s">
        <v>2305</v>
      </c>
      <c r="B732" t="s">
        <v>482</v>
      </c>
      <c r="C732" s="1">
        <f t="shared" si="401"/>
        <v>235</v>
      </c>
      <c r="D732" s="7">
        <f>IF(P732&gt;0,RANK(P732,(P732:R732,S732:AG732)),0)</f>
        <v>0</v>
      </c>
      <c r="E732" s="7">
        <f>IF(Q732&gt;0,RANK(Q732,(P732:R732,S732:AG732)),0)</f>
        <v>4</v>
      </c>
      <c r="F732" s="7">
        <f>IF(R732&gt;0,RANK(R732,(P732:R732,S732:AG732)),0)</f>
        <v>1</v>
      </c>
      <c r="G732" s="7">
        <f>IF(S732&gt;0,RANK(S732,(P732:R732,S732:AG732)),0)</f>
        <v>2</v>
      </c>
      <c r="H732" s="48">
        <f t="shared" si="402"/>
        <v>83</v>
      </c>
      <c r="I732" s="163">
        <f t="shared" si="400"/>
        <v>0.35319148936170214</v>
      </c>
      <c r="J732" s="2"/>
      <c r="K732" s="2">
        <f t="shared" si="403"/>
        <v>0</v>
      </c>
      <c r="L732" s="2">
        <f t="shared" si="404"/>
        <v>5.106382978723404E-2</v>
      </c>
      <c r="M732" s="2">
        <f t="shared" si="405"/>
        <v>0.5617021276595745</v>
      </c>
      <c r="N732" s="2">
        <f t="shared" si="398"/>
        <v>0.20851063829787234</v>
      </c>
      <c r="O732" s="2">
        <f t="shared" si="399"/>
        <v>0.17872340425531916</v>
      </c>
      <c r="Q732" s="1">
        <v>12</v>
      </c>
      <c r="R732" s="1">
        <v>132</v>
      </c>
      <c r="S732" s="1">
        <v>49</v>
      </c>
      <c r="T732" s="1">
        <v>30</v>
      </c>
      <c r="Y732" s="1">
        <v>12</v>
      </c>
      <c r="AI732" s="7">
        <f t="shared" si="406"/>
        <v>3</v>
      </c>
      <c r="AJ732" s="7">
        <f t="shared" si="407"/>
        <v>0</v>
      </c>
      <c r="AK732" s="7">
        <f t="shared" si="408"/>
        <v>0</v>
      </c>
      <c r="AL732" s="7">
        <f t="shared" si="409"/>
        <v>0</v>
      </c>
      <c r="AM732" s="2">
        <f t="shared" si="410"/>
        <v>0.1276595744680851</v>
      </c>
      <c r="AN732" s="2">
        <f t="shared" si="411"/>
        <v>0</v>
      </c>
      <c r="AO732" s="2">
        <f t="shared" si="412"/>
        <v>0</v>
      </c>
      <c r="AP732" s="2">
        <f t="shared" si="413"/>
        <v>0</v>
      </c>
      <c r="AR732" t="str">
        <f t="shared" si="415"/>
        <v>Larue</v>
      </c>
      <c r="AS732" t="s">
        <v>482</v>
      </c>
      <c r="AT732" s="162">
        <v>2</v>
      </c>
      <c r="AV732" s="91">
        <v>21</v>
      </c>
      <c r="AW732" s="93">
        <v>123</v>
      </c>
      <c r="AX732" s="99">
        <f t="shared" si="414"/>
        <v>21123</v>
      </c>
      <c r="AZ732" s="7" t="s">
        <v>3053</v>
      </c>
      <c r="BA732" t="s">
        <v>3290</v>
      </c>
    </row>
    <row r="733" spans="1:53" ht="13" hidden="1" customHeight="1" outlineLevel="1">
      <c r="A733" t="s">
        <v>327</v>
      </c>
      <c r="B733" t="s">
        <v>482</v>
      </c>
      <c r="C733" s="1">
        <f t="shared" si="401"/>
        <v>2559</v>
      </c>
      <c r="D733" s="7">
        <f>IF(P733&gt;0,RANK(P733,(P733:R733,S733:AG733)),0)</f>
        <v>0</v>
      </c>
      <c r="E733" s="7">
        <f>IF(Q733&gt;0,RANK(Q733,(P733:R733,S733:AG733)),0)</f>
        <v>4</v>
      </c>
      <c r="F733" s="7">
        <f>IF(R733&gt;0,RANK(R733,(P733:R733,S733:AG733)),0)</f>
        <v>1</v>
      </c>
      <c r="G733" s="7">
        <f>IF(S733&gt;0,RANK(S733,(P733:R733,S733:AG733)),0)</f>
        <v>2</v>
      </c>
      <c r="H733" s="48">
        <f t="shared" si="402"/>
        <v>1490</v>
      </c>
      <c r="I733" s="163">
        <f t="shared" si="400"/>
        <v>0.58225869480265724</v>
      </c>
      <c r="J733" s="2"/>
      <c r="K733" s="2">
        <f t="shared" si="403"/>
        <v>0</v>
      </c>
      <c r="L733" s="2">
        <f t="shared" si="404"/>
        <v>6.799531066822978E-2</v>
      </c>
      <c r="M733" s="2">
        <f t="shared" si="405"/>
        <v>0.69245799140289177</v>
      </c>
      <c r="N733" s="2">
        <f t="shared" si="398"/>
        <v>0.11019929660023446</v>
      </c>
      <c r="O733" s="2">
        <f t="shared" si="399"/>
        <v>0.12934740132864392</v>
      </c>
      <c r="Q733" s="1">
        <v>174</v>
      </c>
      <c r="R733" s="1">
        <v>1772</v>
      </c>
      <c r="S733" s="1">
        <v>282</v>
      </c>
      <c r="T733" s="1">
        <v>228</v>
      </c>
      <c r="Y733" s="1">
        <v>103</v>
      </c>
      <c r="AI733" s="7">
        <f t="shared" si="406"/>
        <v>3</v>
      </c>
      <c r="AJ733" s="7">
        <f t="shared" si="407"/>
        <v>0</v>
      </c>
      <c r="AK733" s="7">
        <f t="shared" si="408"/>
        <v>0</v>
      </c>
      <c r="AL733" s="7">
        <f t="shared" si="409"/>
        <v>0</v>
      </c>
      <c r="AM733" s="2">
        <f t="shared" si="410"/>
        <v>8.9097303634232128E-2</v>
      </c>
      <c r="AN733" s="2">
        <f t="shared" si="411"/>
        <v>0</v>
      </c>
      <c r="AO733" s="2">
        <f t="shared" si="412"/>
        <v>0</v>
      </c>
      <c r="AP733" s="2">
        <f t="shared" si="413"/>
        <v>0</v>
      </c>
      <c r="AR733" t="str">
        <f t="shared" si="415"/>
        <v>Laurel</v>
      </c>
      <c r="AS733" t="s">
        <v>482</v>
      </c>
      <c r="AT733" s="162">
        <v>5</v>
      </c>
      <c r="AV733" s="91">
        <v>21</v>
      </c>
      <c r="AW733" s="93">
        <v>125</v>
      </c>
      <c r="AX733" s="99">
        <f t="shared" si="414"/>
        <v>21125</v>
      </c>
      <c r="AZ733" s="7" t="s">
        <v>3053</v>
      </c>
      <c r="BA733" t="s">
        <v>3290</v>
      </c>
    </row>
    <row r="734" spans="1:53" ht="13" hidden="1" customHeight="1" outlineLevel="1">
      <c r="A734" t="s">
        <v>646</v>
      </c>
      <c r="B734" t="s">
        <v>482</v>
      </c>
      <c r="C734" s="1">
        <f t="shared" si="401"/>
        <v>791</v>
      </c>
      <c r="D734" s="7">
        <f>IF(P734&gt;0,RANK(P734,(P734:R734,S734:AG734)),0)</f>
        <v>0</v>
      </c>
      <c r="E734" s="7">
        <f>IF(Q734&gt;0,RANK(Q734,(P734:R734,S734:AG734)),0)</f>
        <v>5</v>
      </c>
      <c r="F734" s="7">
        <f>IF(R734&gt;0,RANK(R734,(P734:R734,S734:AG734)),0)</f>
        <v>1</v>
      </c>
      <c r="G734" s="7">
        <f>IF(S734&gt;0,RANK(S734,(P734:R734,S734:AG734)),0)</f>
        <v>3</v>
      </c>
      <c r="H734" s="48">
        <f t="shared" si="402"/>
        <v>467</v>
      </c>
      <c r="I734" s="163">
        <f t="shared" si="400"/>
        <v>0.59039190897597982</v>
      </c>
      <c r="J734" s="2"/>
      <c r="K734" s="2">
        <f t="shared" si="403"/>
        <v>0</v>
      </c>
      <c r="L734" s="2">
        <f t="shared" si="404"/>
        <v>6.5739570164348921E-2</v>
      </c>
      <c r="M734" s="2">
        <f t="shared" si="405"/>
        <v>0.68520859671302148</v>
      </c>
      <c r="N734" s="2">
        <f t="shared" si="398"/>
        <v>7.9646017699115043E-2</v>
      </c>
      <c r="O734" s="2">
        <f t="shared" si="399"/>
        <v>0.16940581542351452</v>
      </c>
      <c r="Q734" s="1">
        <v>52</v>
      </c>
      <c r="R734" s="1">
        <v>542</v>
      </c>
      <c r="S734" s="1">
        <v>63</v>
      </c>
      <c r="T734" s="1">
        <v>59</v>
      </c>
      <c r="Y734" s="1">
        <v>75</v>
      </c>
      <c r="AI734" s="7">
        <f t="shared" si="406"/>
        <v>4</v>
      </c>
      <c r="AJ734" s="7">
        <f t="shared" si="407"/>
        <v>0</v>
      </c>
      <c r="AK734" s="7">
        <f t="shared" si="408"/>
        <v>0</v>
      </c>
      <c r="AL734" s="7">
        <f t="shared" si="409"/>
        <v>0</v>
      </c>
      <c r="AM734" s="2">
        <f t="shared" si="410"/>
        <v>7.4589127686472814E-2</v>
      </c>
      <c r="AN734" s="2">
        <f t="shared" si="411"/>
        <v>0</v>
      </c>
      <c r="AO734" s="2">
        <f t="shared" si="412"/>
        <v>0</v>
      </c>
      <c r="AP734" s="2">
        <f t="shared" si="413"/>
        <v>0</v>
      </c>
      <c r="AR734" t="str">
        <f t="shared" si="415"/>
        <v>Lawrence</v>
      </c>
      <c r="AS734" t="s">
        <v>482</v>
      </c>
      <c r="AT734" s="162">
        <v>5</v>
      </c>
      <c r="AV734" s="91">
        <v>21</v>
      </c>
      <c r="AW734" s="93">
        <v>127</v>
      </c>
      <c r="AX734" s="99">
        <f t="shared" si="414"/>
        <v>21127</v>
      </c>
      <c r="AZ734" s="7" t="s">
        <v>3053</v>
      </c>
      <c r="BA734" t="s">
        <v>3290</v>
      </c>
    </row>
    <row r="735" spans="1:53" ht="13" hidden="1" customHeight="1" outlineLevel="1">
      <c r="A735" t="s">
        <v>647</v>
      </c>
      <c r="B735" t="s">
        <v>482</v>
      </c>
      <c r="C735" s="1">
        <f t="shared" ref="C735:C766" si="416">SUM(P735:AG735)</f>
        <v>276</v>
      </c>
      <c r="D735" s="7">
        <f>IF(P735&gt;0,RANK(P735,(P735:R735,S735:AG735)),0)</f>
        <v>0</v>
      </c>
      <c r="E735" s="7">
        <f>IF(Q735&gt;0,RANK(Q735,(P735:R735,S735:AG735)),0)</f>
        <v>3</v>
      </c>
      <c r="F735" s="7">
        <f>IF(R735&gt;0,RANK(R735,(P735:R735,S735:AG735)),0)</f>
        <v>1</v>
      </c>
      <c r="G735" s="7">
        <f>IF(S735&gt;0,RANK(S735,(P735:R735,S735:AG735)),0)</f>
        <v>4</v>
      </c>
      <c r="H735" s="48">
        <f t="shared" ref="H735:H766" si="417">MAX(P735:Y735)-LARGE(P735:Y735,2)</f>
        <v>158</v>
      </c>
      <c r="I735" s="163">
        <f t="shared" si="400"/>
        <v>0.57246376811594202</v>
      </c>
      <c r="J735" s="2"/>
      <c r="K735" s="2">
        <f t="shared" ref="K735:K766" si="418">IF($C735=0,"-",P735/$C735)</f>
        <v>0</v>
      </c>
      <c r="L735" s="2">
        <f t="shared" ref="L735:L766" si="419">IF($C735=0,"-",Q735/$C735)</f>
        <v>9.0579710144927536E-2</v>
      </c>
      <c r="M735" s="2">
        <f t="shared" ref="M735:M766" si="420">IF($C735=0,"-",R735/$C735)</f>
        <v>0.66666666666666663</v>
      </c>
      <c r="N735" s="2">
        <f t="shared" si="398"/>
        <v>8.6956521739130432E-2</v>
      </c>
      <c r="O735" s="2">
        <f t="shared" si="399"/>
        <v>0.15579710144927544</v>
      </c>
      <c r="Q735" s="1">
        <v>25</v>
      </c>
      <c r="R735" s="1">
        <v>184</v>
      </c>
      <c r="S735" s="1">
        <v>24</v>
      </c>
      <c r="T735" s="1">
        <v>26</v>
      </c>
      <c r="Y735" s="1">
        <v>17</v>
      </c>
      <c r="AI735" s="7">
        <f t="shared" ref="AI735:AI766" si="421">IF(T735&gt;0,RANK(T735,(P735:Z735)),0)</f>
        <v>2</v>
      </c>
      <c r="AJ735" s="7">
        <f t="shared" ref="AJ735:AJ766" si="422">IF(U735&gt;0,RANK(U735,(P735:Z735)),0)</f>
        <v>0</v>
      </c>
      <c r="AK735" s="7">
        <f t="shared" ref="AK735:AK766" si="423">IF(V735&gt;0,RANK(V735,(P735:Z735)),0)</f>
        <v>0</v>
      </c>
      <c r="AL735" s="7">
        <f t="shared" ref="AL735:AL766" si="424">IF(W735&gt;0,RANK(W735,(P735:Z735)),0)</f>
        <v>0</v>
      </c>
      <c r="AM735" s="2">
        <f t="shared" ref="AM735:AM766" si="425">IF($C735=0,"-",T735/$C735)</f>
        <v>9.420289855072464E-2</v>
      </c>
      <c r="AN735" s="2">
        <f t="shared" ref="AN735:AN766" si="426">IF($C735=0,"-",U735/$C735)</f>
        <v>0</v>
      </c>
      <c r="AO735" s="2">
        <f t="shared" ref="AO735:AO766" si="427">IF($C735=0,"-",V735/$C735)</f>
        <v>0</v>
      </c>
      <c r="AP735" s="2">
        <f t="shared" ref="AP735:AP766" si="428">IF($C735=0,"-",W735/$C735)</f>
        <v>0</v>
      </c>
      <c r="AR735" t="str">
        <f t="shared" si="415"/>
        <v>Lee</v>
      </c>
      <c r="AS735" t="s">
        <v>482</v>
      </c>
      <c r="AT735" s="162">
        <v>5</v>
      </c>
      <c r="AV735" s="91">
        <v>21</v>
      </c>
      <c r="AW735" s="93">
        <v>129</v>
      </c>
      <c r="AX735" s="99">
        <f t="shared" ref="AX735:AX766" si="429">AV735*1000+AW735</f>
        <v>21129</v>
      </c>
      <c r="AZ735" s="7" t="s">
        <v>3053</v>
      </c>
      <c r="BA735" t="s">
        <v>3290</v>
      </c>
    </row>
    <row r="736" spans="1:53" ht="13" hidden="1" customHeight="1" outlineLevel="1">
      <c r="A736" t="s">
        <v>328</v>
      </c>
      <c r="B736" t="s">
        <v>482</v>
      </c>
      <c r="C736" s="1">
        <f t="shared" si="416"/>
        <v>631</v>
      </c>
      <c r="D736" s="7">
        <f>IF(P736&gt;0,RANK(P736,(P736:R736,S736:AG736)),0)</f>
        <v>0</v>
      </c>
      <c r="E736" s="7">
        <f>IF(Q736&gt;0,RANK(Q736,(P736:R736,S736:AG736)),0)</f>
        <v>3</v>
      </c>
      <c r="F736" s="7">
        <f>IF(R736&gt;0,RANK(R736,(P736:R736,S736:AG736)),0)</f>
        <v>1</v>
      </c>
      <c r="G736" s="7">
        <f>IF(S736&gt;0,RANK(S736,(P736:R736,S736:AG736)),0)</f>
        <v>2</v>
      </c>
      <c r="H736" s="48">
        <f t="shared" si="417"/>
        <v>402</v>
      </c>
      <c r="I736" s="163">
        <f t="shared" si="400"/>
        <v>0.63708399366085577</v>
      </c>
      <c r="J736" s="2"/>
      <c r="K736" s="2">
        <f t="shared" si="418"/>
        <v>0</v>
      </c>
      <c r="L736" s="2">
        <f t="shared" si="419"/>
        <v>6.0221870047543584E-2</v>
      </c>
      <c r="M736" s="2">
        <f t="shared" si="420"/>
        <v>0.74484944532488118</v>
      </c>
      <c r="N736" s="2">
        <f t="shared" si="398"/>
        <v>0.10776545166402536</v>
      </c>
      <c r="O736" s="2">
        <f t="shared" si="399"/>
        <v>8.7163232963549928E-2</v>
      </c>
      <c r="Q736" s="1">
        <v>38</v>
      </c>
      <c r="R736" s="1">
        <v>470</v>
      </c>
      <c r="S736" s="1">
        <v>68</v>
      </c>
      <c r="T736" s="1">
        <v>33</v>
      </c>
      <c r="Y736" s="1">
        <v>22</v>
      </c>
      <c r="AI736" s="7">
        <f t="shared" si="421"/>
        <v>4</v>
      </c>
      <c r="AJ736" s="7">
        <f t="shared" si="422"/>
        <v>0</v>
      </c>
      <c r="AK736" s="7">
        <f t="shared" si="423"/>
        <v>0</v>
      </c>
      <c r="AL736" s="7">
        <f t="shared" si="424"/>
        <v>0</v>
      </c>
      <c r="AM736" s="2">
        <f t="shared" si="425"/>
        <v>5.2297939778129951E-2</v>
      </c>
      <c r="AN736" s="2">
        <f t="shared" si="426"/>
        <v>0</v>
      </c>
      <c r="AO736" s="2">
        <f t="shared" si="427"/>
        <v>0</v>
      </c>
      <c r="AP736" s="2">
        <f t="shared" si="428"/>
        <v>0</v>
      </c>
      <c r="AR736" t="str">
        <f t="shared" si="415"/>
        <v>Leslie</v>
      </c>
      <c r="AS736" t="s">
        <v>482</v>
      </c>
      <c r="AT736" s="162">
        <v>5</v>
      </c>
      <c r="AV736" s="91">
        <v>21</v>
      </c>
      <c r="AW736" s="93">
        <v>131</v>
      </c>
      <c r="AX736" s="99">
        <f t="shared" si="429"/>
        <v>21131</v>
      </c>
      <c r="AZ736" s="7" t="s">
        <v>3053</v>
      </c>
      <c r="BA736" t="s">
        <v>3290</v>
      </c>
    </row>
    <row r="737" spans="1:53" ht="13" hidden="1" customHeight="1" outlineLevel="1">
      <c r="A737" t="s">
        <v>829</v>
      </c>
      <c r="B737" t="s">
        <v>482</v>
      </c>
      <c r="C737" s="1">
        <f t="shared" si="416"/>
        <v>520</v>
      </c>
      <c r="D737" s="7">
        <f>IF(P737&gt;0,RANK(P737,(P737:R737,S737:AG737)),0)</f>
        <v>0</v>
      </c>
      <c r="E737" s="7">
        <f>IF(Q737&gt;0,RANK(Q737,(P737:R737,S737:AG737)),0)</f>
        <v>4</v>
      </c>
      <c r="F737" s="7">
        <f>IF(R737&gt;0,RANK(R737,(P737:R737,S737:AG737)),0)</f>
        <v>1</v>
      </c>
      <c r="G737" s="7">
        <f>IF(S737&gt;0,RANK(S737,(P737:R737,S737:AG737)),0)</f>
        <v>2</v>
      </c>
      <c r="H737" s="48">
        <f t="shared" si="417"/>
        <v>282</v>
      </c>
      <c r="I737" s="163">
        <f t="shared" si="400"/>
        <v>0.54230769230769227</v>
      </c>
      <c r="J737" s="2"/>
      <c r="K737" s="2">
        <f t="shared" si="418"/>
        <v>0</v>
      </c>
      <c r="L737" s="2">
        <f t="shared" si="419"/>
        <v>5.5769230769230772E-2</v>
      </c>
      <c r="M737" s="2">
        <f t="shared" si="420"/>
        <v>0.68653846153846154</v>
      </c>
      <c r="N737" s="2">
        <f t="shared" si="398"/>
        <v>0.14423076923076922</v>
      </c>
      <c r="O737" s="2">
        <f t="shared" si="399"/>
        <v>0.11346153846153845</v>
      </c>
      <c r="Q737" s="1">
        <v>29</v>
      </c>
      <c r="R737" s="1">
        <v>357</v>
      </c>
      <c r="S737" s="1">
        <v>75</v>
      </c>
      <c r="T737" s="1">
        <v>26</v>
      </c>
      <c r="Y737" s="1">
        <v>33</v>
      </c>
      <c r="AI737" s="7">
        <f t="shared" si="421"/>
        <v>5</v>
      </c>
      <c r="AJ737" s="7">
        <f t="shared" si="422"/>
        <v>0</v>
      </c>
      <c r="AK737" s="7">
        <f t="shared" si="423"/>
        <v>0</v>
      </c>
      <c r="AL737" s="7">
        <f t="shared" si="424"/>
        <v>0</v>
      </c>
      <c r="AM737" s="2">
        <f t="shared" si="425"/>
        <v>0.05</v>
      </c>
      <c r="AN737" s="2">
        <f t="shared" si="426"/>
        <v>0</v>
      </c>
      <c r="AO737" s="2">
        <f t="shared" si="427"/>
        <v>0</v>
      </c>
      <c r="AP737" s="2">
        <f t="shared" si="428"/>
        <v>0</v>
      </c>
      <c r="AR737" t="str">
        <f t="shared" si="415"/>
        <v>Letcher</v>
      </c>
      <c r="AS737" t="s">
        <v>482</v>
      </c>
      <c r="AT737" s="162">
        <v>5</v>
      </c>
      <c r="AV737" s="91">
        <v>21</v>
      </c>
      <c r="AW737" s="93">
        <v>133</v>
      </c>
      <c r="AX737" s="99">
        <f t="shared" si="429"/>
        <v>21133</v>
      </c>
      <c r="AZ737" s="7" t="s">
        <v>3053</v>
      </c>
      <c r="BA737" t="s">
        <v>3290</v>
      </c>
    </row>
    <row r="738" spans="1:53" ht="13" hidden="1" customHeight="1" outlineLevel="1">
      <c r="A738" t="s">
        <v>3016</v>
      </c>
      <c r="B738" t="s">
        <v>482</v>
      </c>
      <c r="C738" s="1">
        <f t="shared" si="416"/>
        <v>1584</v>
      </c>
      <c r="D738" s="7">
        <f>IF(P738&gt;0,RANK(P738,(P738:R738,S738:AG738)),0)</f>
        <v>0</v>
      </c>
      <c r="E738" s="7">
        <f>IF(Q738&gt;0,RANK(Q738,(P738:R738,S738:AG738)),0)</f>
        <v>3</v>
      </c>
      <c r="F738" s="7">
        <f>IF(R738&gt;0,RANK(R738,(P738:R738,S738:AG738)),0)</f>
        <v>1</v>
      </c>
      <c r="G738" s="7">
        <f>IF(S738&gt;0,RANK(S738,(P738:R738,S738:AG738)),0)</f>
        <v>2</v>
      </c>
      <c r="H738" s="48">
        <f t="shared" si="417"/>
        <v>689</v>
      </c>
      <c r="I738" s="163">
        <f t="shared" si="400"/>
        <v>0.43497474747474746</v>
      </c>
      <c r="J738" s="2"/>
      <c r="K738" s="2">
        <f t="shared" si="418"/>
        <v>0</v>
      </c>
      <c r="L738" s="2">
        <f t="shared" si="419"/>
        <v>8.9015151515151519E-2</v>
      </c>
      <c r="M738" s="2">
        <f t="shared" si="420"/>
        <v>0.58585858585858586</v>
      </c>
      <c r="N738" s="2">
        <f t="shared" si="398"/>
        <v>0.15088383838383837</v>
      </c>
      <c r="O738" s="2">
        <f t="shared" si="399"/>
        <v>0.17424242424242428</v>
      </c>
      <c r="Q738" s="1">
        <v>141</v>
      </c>
      <c r="R738" s="1">
        <v>928</v>
      </c>
      <c r="S738" s="1">
        <v>239</v>
      </c>
      <c r="T738" s="1">
        <v>138</v>
      </c>
      <c r="Y738" s="1">
        <v>138</v>
      </c>
      <c r="AI738" s="7">
        <f t="shared" si="421"/>
        <v>4</v>
      </c>
      <c r="AJ738" s="7">
        <f t="shared" si="422"/>
        <v>0</v>
      </c>
      <c r="AK738" s="7">
        <f t="shared" si="423"/>
        <v>0</v>
      </c>
      <c r="AL738" s="7">
        <f t="shared" si="424"/>
        <v>0</v>
      </c>
      <c r="AM738" s="2">
        <f t="shared" si="425"/>
        <v>8.7121212121212127E-2</v>
      </c>
      <c r="AN738" s="2">
        <f t="shared" si="426"/>
        <v>0</v>
      </c>
      <c r="AO738" s="2">
        <f t="shared" si="427"/>
        <v>0</v>
      </c>
      <c r="AP738" s="2">
        <f t="shared" si="428"/>
        <v>0</v>
      </c>
      <c r="AR738" t="str">
        <f t="shared" si="415"/>
        <v>Lewis</v>
      </c>
      <c r="AS738" t="s">
        <v>482</v>
      </c>
      <c r="AT738" s="162">
        <v>4</v>
      </c>
      <c r="AV738" s="91">
        <v>21</v>
      </c>
      <c r="AW738" s="93">
        <v>135</v>
      </c>
      <c r="AX738" s="99">
        <f t="shared" si="429"/>
        <v>21135</v>
      </c>
      <c r="AZ738" s="7" t="s">
        <v>3053</v>
      </c>
      <c r="BA738" t="s">
        <v>3290</v>
      </c>
    </row>
    <row r="739" spans="1:53" ht="13" hidden="1" customHeight="1" outlineLevel="1">
      <c r="A739" t="s">
        <v>229</v>
      </c>
      <c r="B739" t="s">
        <v>482</v>
      </c>
      <c r="C739" s="1">
        <f t="shared" si="416"/>
        <v>1072</v>
      </c>
      <c r="D739" s="7">
        <f>IF(P739&gt;0,RANK(P739,(P739:R739,S739:AG739)),0)</f>
        <v>0</v>
      </c>
      <c r="E739" s="7">
        <f>IF(Q739&gt;0,RANK(Q739,(P739:R739,S739:AG739)),0)</f>
        <v>4</v>
      </c>
      <c r="F739" s="7">
        <f>IF(R739&gt;0,RANK(R739,(P739:R739,S739:AG739)),0)</f>
        <v>1</v>
      </c>
      <c r="G739" s="7">
        <f>IF(S739&gt;0,RANK(S739,(P739:R739,S739:AG739)),0)</f>
        <v>2</v>
      </c>
      <c r="H739" s="48">
        <f t="shared" si="417"/>
        <v>627</v>
      </c>
      <c r="I739" s="163">
        <f t="shared" si="400"/>
        <v>0.58488805970149249</v>
      </c>
      <c r="J739" s="2"/>
      <c r="K739" s="2">
        <f t="shared" si="418"/>
        <v>0</v>
      </c>
      <c r="L739" s="2">
        <f t="shared" si="419"/>
        <v>5.7835820895522388E-2</v>
      </c>
      <c r="M739" s="2">
        <f t="shared" si="420"/>
        <v>0.69962686567164178</v>
      </c>
      <c r="N739" s="2">
        <f t="shared" si="398"/>
        <v>0.11473880597014925</v>
      </c>
      <c r="O739" s="2">
        <f t="shared" si="399"/>
        <v>0.12779850746268656</v>
      </c>
      <c r="Q739" s="1">
        <v>62</v>
      </c>
      <c r="R739" s="1">
        <v>750</v>
      </c>
      <c r="S739" s="1">
        <v>123</v>
      </c>
      <c r="T739" s="1">
        <v>95</v>
      </c>
      <c r="Y739" s="1">
        <v>42</v>
      </c>
      <c r="AI739" s="7">
        <f t="shared" si="421"/>
        <v>3</v>
      </c>
      <c r="AJ739" s="7">
        <f t="shared" si="422"/>
        <v>0</v>
      </c>
      <c r="AK739" s="7">
        <f t="shared" si="423"/>
        <v>0</v>
      </c>
      <c r="AL739" s="7">
        <f t="shared" si="424"/>
        <v>0</v>
      </c>
      <c r="AM739" s="2">
        <f t="shared" si="425"/>
        <v>8.8619402985074633E-2</v>
      </c>
      <c r="AN739" s="2">
        <f t="shared" si="426"/>
        <v>0</v>
      </c>
      <c r="AO739" s="2">
        <f t="shared" si="427"/>
        <v>0</v>
      </c>
      <c r="AP739" s="2">
        <f t="shared" si="428"/>
        <v>0</v>
      </c>
      <c r="AR739" t="str">
        <f t="shared" si="415"/>
        <v>Lincoln</v>
      </c>
      <c r="AS739" t="s">
        <v>482</v>
      </c>
      <c r="AT739" s="162">
        <v>5</v>
      </c>
      <c r="AV739" s="91">
        <v>21</v>
      </c>
      <c r="AW739" s="93">
        <v>137</v>
      </c>
      <c r="AX739" s="99">
        <f t="shared" si="429"/>
        <v>21137</v>
      </c>
      <c r="AZ739" s="7" t="s">
        <v>3053</v>
      </c>
      <c r="BA739" t="s">
        <v>3290</v>
      </c>
    </row>
    <row r="740" spans="1:53" ht="13" hidden="1" customHeight="1" outlineLevel="1">
      <c r="A740" t="s">
        <v>1774</v>
      </c>
      <c r="B740" t="s">
        <v>482</v>
      </c>
      <c r="C740" s="1">
        <f t="shared" si="416"/>
        <v>125</v>
      </c>
      <c r="D740" s="7">
        <f>IF(P740&gt;0,RANK(P740,(P740:R740,S740:AG740)),0)</f>
        <v>0</v>
      </c>
      <c r="E740" s="7">
        <f>IF(Q740&gt;0,RANK(Q740,(P740:R740,S740:AG740)),0)</f>
        <v>4</v>
      </c>
      <c r="F740" s="7">
        <f>IF(R740&gt;0,RANK(R740,(P740:R740,S740:AG740)),0)</f>
        <v>1</v>
      </c>
      <c r="G740" s="7">
        <f>IF(S740&gt;0,RANK(S740,(P740:R740,S740:AG740)),0)</f>
        <v>2</v>
      </c>
      <c r="H740" s="48">
        <f t="shared" si="417"/>
        <v>64</v>
      </c>
      <c r="I740" s="163">
        <f t="shared" si="400"/>
        <v>0.51200000000000001</v>
      </c>
      <c r="J740" s="2"/>
      <c r="K740" s="2">
        <f t="shared" si="418"/>
        <v>0</v>
      </c>
      <c r="L740" s="2">
        <f t="shared" si="419"/>
        <v>6.4000000000000001E-2</v>
      </c>
      <c r="M740" s="2">
        <f t="shared" si="420"/>
        <v>0.64</v>
      </c>
      <c r="N740" s="2">
        <f t="shared" si="398"/>
        <v>0.128</v>
      </c>
      <c r="O740" s="2">
        <f t="shared" si="399"/>
        <v>0.16799999999999993</v>
      </c>
      <c r="Q740" s="1">
        <v>8</v>
      </c>
      <c r="R740" s="1">
        <v>80</v>
      </c>
      <c r="S740" s="1">
        <v>16</v>
      </c>
      <c r="T740" s="1">
        <v>13</v>
      </c>
      <c r="Y740" s="1">
        <v>8</v>
      </c>
      <c r="AI740" s="7">
        <f t="shared" si="421"/>
        <v>3</v>
      </c>
      <c r="AJ740" s="7">
        <f t="shared" si="422"/>
        <v>0</v>
      </c>
      <c r="AK740" s="7">
        <f t="shared" si="423"/>
        <v>0</v>
      </c>
      <c r="AL740" s="7">
        <f t="shared" si="424"/>
        <v>0</v>
      </c>
      <c r="AM740" s="2">
        <f t="shared" si="425"/>
        <v>0.104</v>
      </c>
      <c r="AN740" s="2">
        <f t="shared" si="426"/>
        <v>0</v>
      </c>
      <c r="AO740" s="2">
        <f t="shared" si="427"/>
        <v>0</v>
      </c>
      <c r="AP740" s="2">
        <f t="shared" si="428"/>
        <v>0</v>
      </c>
      <c r="AR740" t="str">
        <f t="shared" si="415"/>
        <v>Livingston</v>
      </c>
      <c r="AS740" t="s">
        <v>482</v>
      </c>
      <c r="AT740" s="162">
        <v>1</v>
      </c>
      <c r="AV740" s="91">
        <v>21</v>
      </c>
      <c r="AW740" s="93">
        <v>139</v>
      </c>
      <c r="AX740" s="99">
        <f t="shared" si="429"/>
        <v>21139</v>
      </c>
      <c r="AZ740" s="7" t="s">
        <v>3053</v>
      </c>
      <c r="BA740" t="s">
        <v>3290</v>
      </c>
    </row>
    <row r="741" spans="1:53" ht="13" hidden="1" customHeight="1" outlineLevel="1">
      <c r="A741" t="s">
        <v>2211</v>
      </c>
      <c r="B741" t="s">
        <v>482</v>
      </c>
      <c r="C741" s="1">
        <f t="shared" si="416"/>
        <v>642</v>
      </c>
      <c r="D741" s="7">
        <f>IF(P741&gt;0,RANK(P741,(P741:R741,S741:AG741)),0)</f>
        <v>0</v>
      </c>
      <c r="E741" s="7">
        <f>IF(Q741&gt;0,RANK(Q741,(P741:R741,S741:AG741)),0)</f>
        <v>4</v>
      </c>
      <c r="F741" s="7">
        <f>IF(R741&gt;0,RANK(R741,(P741:R741,S741:AG741)),0)</f>
        <v>1</v>
      </c>
      <c r="G741" s="7">
        <f>IF(S741&gt;0,RANK(S741,(P741:R741,S741:AG741)),0)</f>
        <v>2</v>
      </c>
      <c r="H741" s="48">
        <f t="shared" si="417"/>
        <v>298</v>
      </c>
      <c r="I741" s="163">
        <f t="shared" si="400"/>
        <v>0.46417445482866043</v>
      </c>
      <c r="J741" s="2"/>
      <c r="K741" s="2">
        <f t="shared" si="418"/>
        <v>0</v>
      </c>
      <c r="L741" s="2">
        <f t="shared" si="419"/>
        <v>6.3862928348909651E-2</v>
      </c>
      <c r="M741" s="2">
        <f t="shared" si="420"/>
        <v>0.62461059190031154</v>
      </c>
      <c r="N741" s="2">
        <f t="shared" si="398"/>
        <v>0.16043613707165108</v>
      </c>
      <c r="O741" s="2">
        <f t="shared" si="399"/>
        <v>0.15109034267912777</v>
      </c>
      <c r="Q741" s="1">
        <v>41</v>
      </c>
      <c r="R741" s="1">
        <v>401</v>
      </c>
      <c r="S741" s="1">
        <v>103</v>
      </c>
      <c r="T741" s="1">
        <v>70</v>
      </c>
      <c r="Y741" s="1">
        <v>27</v>
      </c>
      <c r="AI741" s="7">
        <f t="shared" si="421"/>
        <v>3</v>
      </c>
      <c r="AJ741" s="7">
        <f t="shared" si="422"/>
        <v>0</v>
      </c>
      <c r="AK741" s="7">
        <f t="shared" si="423"/>
        <v>0</v>
      </c>
      <c r="AL741" s="7">
        <f t="shared" si="424"/>
        <v>0</v>
      </c>
      <c r="AM741" s="2">
        <f t="shared" si="425"/>
        <v>0.10903426791277258</v>
      </c>
      <c r="AN741" s="2">
        <f t="shared" si="426"/>
        <v>0</v>
      </c>
      <c r="AO741" s="2">
        <f t="shared" si="427"/>
        <v>0</v>
      </c>
      <c r="AP741" s="2">
        <f t="shared" si="428"/>
        <v>0</v>
      </c>
      <c r="AR741" t="str">
        <f t="shared" si="415"/>
        <v>Logan</v>
      </c>
      <c r="AS741" t="s">
        <v>482</v>
      </c>
      <c r="AT741" s="162">
        <v>1</v>
      </c>
      <c r="AV741" s="91">
        <v>21</v>
      </c>
      <c r="AW741" s="93">
        <v>141</v>
      </c>
      <c r="AX741" s="99">
        <f t="shared" si="429"/>
        <v>21141</v>
      </c>
      <c r="AZ741" s="7" t="s">
        <v>3053</v>
      </c>
      <c r="BA741" t="s">
        <v>3290</v>
      </c>
    </row>
    <row r="742" spans="1:53" ht="13" hidden="1" customHeight="1" outlineLevel="1">
      <c r="A742" t="s">
        <v>664</v>
      </c>
      <c r="B742" t="s">
        <v>482</v>
      </c>
      <c r="C742" s="1">
        <f t="shared" si="416"/>
        <v>225</v>
      </c>
      <c r="D742" s="7">
        <f>IF(P742&gt;0,RANK(P742,(P742:R742,S742:AG742)),0)</f>
        <v>0</v>
      </c>
      <c r="E742" s="7">
        <f>IF(Q742&gt;0,RANK(Q742,(P742:R742,S742:AG742)),0)</f>
        <v>5</v>
      </c>
      <c r="F742" s="7">
        <f>IF(R742&gt;0,RANK(R742,(P742:R742,S742:AG742)),0)</f>
        <v>1</v>
      </c>
      <c r="G742" s="7">
        <f>IF(S742&gt;0,RANK(S742,(P742:R742,S742:AG742)),0)</f>
        <v>2</v>
      </c>
      <c r="H742" s="48">
        <f t="shared" si="417"/>
        <v>132</v>
      </c>
      <c r="I742" s="163">
        <f t="shared" si="400"/>
        <v>0.58666666666666667</v>
      </c>
      <c r="J742" s="2"/>
      <c r="K742" s="2">
        <f t="shared" si="418"/>
        <v>0</v>
      </c>
      <c r="L742" s="2">
        <f t="shared" si="419"/>
        <v>4.4444444444444446E-2</v>
      </c>
      <c r="M742" s="2">
        <f t="shared" si="420"/>
        <v>0.69777777777777783</v>
      </c>
      <c r="N742" s="2">
        <f t="shared" si="398"/>
        <v>0.1111111111111111</v>
      </c>
      <c r="O742" s="2">
        <f t="shared" si="399"/>
        <v>0.14666666666666667</v>
      </c>
      <c r="Q742" s="1">
        <v>10</v>
      </c>
      <c r="R742" s="1">
        <v>157</v>
      </c>
      <c r="S742" s="1">
        <v>25</v>
      </c>
      <c r="T742" s="1">
        <v>19</v>
      </c>
      <c r="Y742" s="1">
        <v>14</v>
      </c>
      <c r="AI742" s="7">
        <f t="shared" si="421"/>
        <v>3</v>
      </c>
      <c r="AJ742" s="7">
        <f t="shared" si="422"/>
        <v>0</v>
      </c>
      <c r="AK742" s="7">
        <f t="shared" si="423"/>
        <v>0</v>
      </c>
      <c r="AL742" s="7">
        <f t="shared" si="424"/>
        <v>0</v>
      </c>
      <c r="AM742" s="2">
        <f t="shared" si="425"/>
        <v>8.4444444444444447E-2</v>
      </c>
      <c r="AN742" s="2">
        <f t="shared" si="426"/>
        <v>0</v>
      </c>
      <c r="AO742" s="2">
        <f t="shared" si="427"/>
        <v>0</v>
      </c>
      <c r="AP742" s="2">
        <f t="shared" si="428"/>
        <v>0</v>
      </c>
      <c r="AR742" t="str">
        <f t="shared" si="415"/>
        <v>Lyon</v>
      </c>
      <c r="AS742" t="s">
        <v>482</v>
      </c>
      <c r="AT742" s="162">
        <v>1</v>
      </c>
      <c r="AV742" s="91">
        <v>21</v>
      </c>
      <c r="AW742" s="93">
        <v>143</v>
      </c>
      <c r="AX742" s="99">
        <f t="shared" si="429"/>
        <v>21143</v>
      </c>
      <c r="AZ742" s="7" t="s">
        <v>3053</v>
      </c>
      <c r="BA742" t="s">
        <v>3290</v>
      </c>
    </row>
    <row r="743" spans="1:53" ht="13" hidden="1" customHeight="1" outlineLevel="1">
      <c r="A743" t="s">
        <v>1407</v>
      </c>
      <c r="B743" t="s">
        <v>482</v>
      </c>
      <c r="C743" s="1">
        <f t="shared" si="416"/>
        <v>2127</v>
      </c>
      <c r="D743" s="7">
        <f>IF(P743&gt;0,RANK(P743,(P743:R743,S743:AG743)),0)</f>
        <v>0</v>
      </c>
      <c r="E743" s="7">
        <f>IF(Q743&gt;0,RANK(Q743,(P743:R743,S743:AG743)),0)</f>
        <v>5</v>
      </c>
      <c r="F743" s="7">
        <f>IF(R743&gt;0,RANK(R743,(P743:R743,S743:AG743)),0)</f>
        <v>1</v>
      </c>
      <c r="G743" s="7">
        <f>IF(S743&gt;0,RANK(S743,(P743:R743,S743:AG743)),0)</f>
        <v>2</v>
      </c>
      <c r="H743" s="48">
        <f t="shared" si="417"/>
        <v>1283</v>
      </c>
      <c r="I743" s="163">
        <f t="shared" si="400"/>
        <v>0.60319699106723079</v>
      </c>
      <c r="J743" s="2"/>
      <c r="K743" s="2">
        <f t="shared" si="418"/>
        <v>0</v>
      </c>
      <c r="L743" s="2">
        <f t="shared" si="419"/>
        <v>5.0775740479548657E-2</v>
      </c>
      <c r="M743" s="2">
        <f t="shared" si="420"/>
        <v>0.70286788904560416</v>
      </c>
      <c r="N743" s="2">
        <f t="shared" si="398"/>
        <v>9.9670897978373293E-2</v>
      </c>
      <c r="O743" s="2">
        <f t="shared" si="399"/>
        <v>0.14668547249647385</v>
      </c>
      <c r="Q743" s="1">
        <v>108</v>
      </c>
      <c r="R743" s="1">
        <v>1495</v>
      </c>
      <c r="S743" s="1">
        <v>212</v>
      </c>
      <c r="T743" s="1">
        <v>171</v>
      </c>
      <c r="Y743" s="1">
        <v>141</v>
      </c>
      <c r="AI743" s="7">
        <f t="shared" si="421"/>
        <v>3</v>
      </c>
      <c r="AJ743" s="7">
        <f t="shared" si="422"/>
        <v>0</v>
      </c>
      <c r="AK743" s="7">
        <f t="shared" si="423"/>
        <v>0</v>
      </c>
      <c r="AL743" s="7">
        <f t="shared" si="424"/>
        <v>0</v>
      </c>
      <c r="AM743" s="2">
        <f t="shared" si="425"/>
        <v>8.0394922425952045E-2</v>
      </c>
      <c r="AN743" s="2">
        <f t="shared" si="426"/>
        <v>0</v>
      </c>
      <c r="AO743" s="2">
        <f t="shared" si="427"/>
        <v>0</v>
      </c>
      <c r="AP743" s="2">
        <f t="shared" si="428"/>
        <v>0</v>
      </c>
      <c r="AR743" t="str">
        <f t="shared" si="415"/>
        <v>McCracken</v>
      </c>
      <c r="AS743" t="s">
        <v>482</v>
      </c>
      <c r="AT743" s="162">
        <v>1</v>
      </c>
      <c r="AV743" s="91">
        <v>21</v>
      </c>
      <c r="AW743" s="93">
        <v>145</v>
      </c>
      <c r="AX743" s="99">
        <f t="shared" si="429"/>
        <v>21145</v>
      </c>
      <c r="AZ743" s="7" t="s">
        <v>3053</v>
      </c>
      <c r="BA743" t="s">
        <v>3290</v>
      </c>
    </row>
    <row r="744" spans="1:53" ht="13" hidden="1" customHeight="1" outlineLevel="1">
      <c r="A744" t="s">
        <v>1724</v>
      </c>
      <c r="B744" t="s">
        <v>482</v>
      </c>
      <c r="C744" s="1">
        <f t="shared" si="416"/>
        <v>925</v>
      </c>
      <c r="D744" s="7">
        <f>IF(P744&gt;0,RANK(P744,(P744:R744,S744:AG744)),0)</f>
        <v>0</v>
      </c>
      <c r="E744" s="7">
        <f>IF(Q744&gt;0,RANK(Q744,(P744:R744,S744:AG744)),0)</f>
        <v>4</v>
      </c>
      <c r="F744" s="7">
        <f>IF(R744&gt;0,RANK(R744,(P744:R744,S744:AG744)),0)</f>
        <v>1</v>
      </c>
      <c r="G744" s="7">
        <f>IF(S744&gt;0,RANK(S744,(P744:R744,S744:AG744)),0)</f>
        <v>2</v>
      </c>
      <c r="H744" s="48">
        <f t="shared" si="417"/>
        <v>575</v>
      </c>
      <c r="I744" s="163">
        <f t="shared" si="400"/>
        <v>0.6216216216216216</v>
      </c>
      <c r="J744" s="2"/>
      <c r="K744" s="2">
        <f t="shared" si="418"/>
        <v>0</v>
      </c>
      <c r="L744" s="2">
        <f t="shared" si="419"/>
        <v>7.1351351351351358E-2</v>
      </c>
      <c r="M744" s="2">
        <f t="shared" si="420"/>
        <v>0.70594594594594595</v>
      </c>
      <c r="N744" s="2">
        <f t="shared" si="398"/>
        <v>8.4324324324324323E-2</v>
      </c>
      <c r="O744" s="2">
        <f t="shared" si="399"/>
        <v>0.13837837837837832</v>
      </c>
      <c r="Q744" s="1">
        <v>66</v>
      </c>
      <c r="R744" s="1">
        <v>653</v>
      </c>
      <c r="S744" s="1">
        <v>78</v>
      </c>
      <c r="T744" s="1">
        <v>75</v>
      </c>
      <c r="Y744" s="1">
        <v>53</v>
      </c>
      <c r="AI744" s="7">
        <f t="shared" si="421"/>
        <v>3</v>
      </c>
      <c r="AJ744" s="7">
        <f t="shared" si="422"/>
        <v>0</v>
      </c>
      <c r="AK744" s="7">
        <f t="shared" si="423"/>
        <v>0</v>
      </c>
      <c r="AL744" s="7">
        <f t="shared" si="424"/>
        <v>0</v>
      </c>
      <c r="AM744" s="2">
        <f t="shared" si="425"/>
        <v>8.1081081081081086E-2</v>
      </c>
      <c r="AN744" s="2">
        <f t="shared" si="426"/>
        <v>0</v>
      </c>
      <c r="AO744" s="2">
        <f t="shared" si="427"/>
        <v>0</v>
      </c>
      <c r="AP744" s="2">
        <f t="shared" si="428"/>
        <v>0</v>
      </c>
      <c r="AR744" t="str">
        <f t="shared" si="415"/>
        <v>McCreary</v>
      </c>
      <c r="AS744" t="s">
        <v>482</v>
      </c>
      <c r="AT744" s="162">
        <v>5</v>
      </c>
      <c r="AV744" s="91">
        <v>21</v>
      </c>
      <c r="AW744" s="93">
        <v>147</v>
      </c>
      <c r="AX744" s="99">
        <f t="shared" si="429"/>
        <v>21147</v>
      </c>
      <c r="AZ744" s="7" t="s">
        <v>3053</v>
      </c>
      <c r="BA744" t="s">
        <v>3290</v>
      </c>
    </row>
    <row r="745" spans="1:53" ht="13" hidden="1" customHeight="1" outlineLevel="1">
      <c r="A745" t="s">
        <v>1156</v>
      </c>
      <c r="B745" t="s">
        <v>482</v>
      </c>
      <c r="C745" s="1">
        <f t="shared" si="416"/>
        <v>155</v>
      </c>
      <c r="D745" s="7">
        <f>IF(P745&gt;0,RANK(P745,(P745:R745,S745:AG745)),0)</f>
        <v>0</v>
      </c>
      <c r="E745" s="7">
        <f>IF(Q745&gt;0,RANK(Q745,(P745:R745,S745:AG745)),0)</f>
        <v>3</v>
      </c>
      <c r="F745" s="7">
        <f>IF(R745&gt;0,RANK(R745,(P745:R745,S745:AG745)),0)</f>
        <v>1</v>
      </c>
      <c r="G745" s="7">
        <f>IF(S745&gt;0,RANK(S745,(P745:R745,S745:AG745)),0)</f>
        <v>2</v>
      </c>
      <c r="H745" s="48">
        <f t="shared" si="417"/>
        <v>94</v>
      </c>
      <c r="I745" s="163">
        <f t="shared" si="400"/>
        <v>0.6064516129032258</v>
      </c>
      <c r="J745" s="2"/>
      <c r="K745" s="2">
        <f t="shared" si="418"/>
        <v>0</v>
      </c>
      <c r="L745" s="2">
        <f t="shared" si="419"/>
        <v>7.7419354838709681E-2</v>
      </c>
      <c r="M745" s="2">
        <f t="shared" si="420"/>
        <v>0.6967741935483871</v>
      </c>
      <c r="N745" s="2">
        <f t="shared" si="398"/>
        <v>9.0322580645161285E-2</v>
      </c>
      <c r="O745" s="2">
        <f t="shared" si="399"/>
        <v>0.13548387096774195</v>
      </c>
      <c r="Q745" s="1">
        <v>12</v>
      </c>
      <c r="R745" s="1">
        <v>108</v>
      </c>
      <c r="S745" s="1">
        <v>14</v>
      </c>
      <c r="T745" s="1">
        <v>11</v>
      </c>
      <c r="Y745" s="1">
        <v>10</v>
      </c>
      <c r="AI745" s="7">
        <f t="shared" si="421"/>
        <v>4</v>
      </c>
      <c r="AJ745" s="7">
        <f t="shared" si="422"/>
        <v>0</v>
      </c>
      <c r="AK745" s="7">
        <f t="shared" si="423"/>
        <v>0</v>
      </c>
      <c r="AL745" s="7">
        <f t="shared" si="424"/>
        <v>0</v>
      </c>
      <c r="AM745" s="2">
        <f t="shared" si="425"/>
        <v>7.0967741935483872E-2</v>
      </c>
      <c r="AN745" s="2">
        <f t="shared" si="426"/>
        <v>0</v>
      </c>
      <c r="AO745" s="2">
        <f t="shared" si="427"/>
        <v>0</v>
      </c>
      <c r="AP745" s="2">
        <f t="shared" si="428"/>
        <v>0</v>
      </c>
      <c r="AR745" t="str">
        <f t="shared" si="415"/>
        <v>McLean</v>
      </c>
      <c r="AS745" t="s">
        <v>482</v>
      </c>
      <c r="AT745" s="162">
        <v>1</v>
      </c>
      <c r="AV745" s="91">
        <v>21</v>
      </c>
      <c r="AW745" s="93">
        <v>149</v>
      </c>
      <c r="AX745" s="99">
        <f t="shared" si="429"/>
        <v>21149</v>
      </c>
      <c r="AZ745" s="7" t="s">
        <v>3053</v>
      </c>
      <c r="BA745" t="s">
        <v>3290</v>
      </c>
    </row>
    <row r="746" spans="1:53" ht="13" hidden="1" customHeight="1" outlineLevel="1">
      <c r="A746" t="s">
        <v>1421</v>
      </c>
      <c r="B746" t="s">
        <v>482</v>
      </c>
      <c r="C746" s="1">
        <f t="shared" si="416"/>
        <v>3504</v>
      </c>
      <c r="D746" s="7">
        <f>IF(P746&gt;0,RANK(P746,(P746:R746,S746:AG746)),0)</f>
        <v>0</v>
      </c>
      <c r="E746" s="7">
        <f>IF(Q746&gt;0,RANK(Q746,(P746:R746,S746:AG746)),0)</f>
        <v>4</v>
      </c>
      <c r="F746" s="7">
        <f>IF(R746&gt;0,RANK(R746,(P746:R746,S746:AG746)),0)</f>
        <v>1</v>
      </c>
      <c r="G746" s="7">
        <f>IF(S746&gt;0,RANK(S746,(P746:R746,S746:AG746)),0)</f>
        <v>2</v>
      </c>
      <c r="H746" s="48">
        <f t="shared" si="417"/>
        <v>1943</v>
      </c>
      <c r="I746" s="163">
        <f t="shared" si="400"/>
        <v>0.55450913242009137</v>
      </c>
      <c r="J746" s="2"/>
      <c r="K746" s="2">
        <f t="shared" si="418"/>
        <v>0</v>
      </c>
      <c r="L746" s="2">
        <f t="shared" si="419"/>
        <v>6.70662100456621E-2</v>
      </c>
      <c r="M746" s="2">
        <f t="shared" si="420"/>
        <v>0.66495433789954339</v>
      </c>
      <c r="N746" s="2">
        <f t="shared" si="398"/>
        <v>0.11044520547945205</v>
      </c>
      <c r="O746" s="2">
        <f t="shared" si="399"/>
        <v>0.15753424657534251</v>
      </c>
      <c r="Q746" s="1">
        <v>235</v>
      </c>
      <c r="R746" s="1">
        <v>2330</v>
      </c>
      <c r="S746" s="1">
        <v>387</v>
      </c>
      <c r="T746" s="1">
        <v>338</v>
      </c>
      <c r="Y746" s="1">
        <v>214</v>
      </c>
      <c r="AI746" s="7">
        <f t="shared" si="421"/>
        <v>3</v>
      </c>
      <c r="AJ746" s="7">
        <f t="shared" si="422"/>
        <v>0</v>
      </c>
      <c r="AK746" s="7">
        <f t="shared" si="423"/>
        <v>0</v>
      </c>
      <c r="AL746" s="7">
        <f t="shared" si="424"/>
        <v>0</v>
      </c>
      <c r="AM746" s="2">
        <f t="shared" si="425"/>
        <v>9.6461187214611874E-2</v>
      </c>
      <c r="AN746" s="2">
        <f t="shared" si="426"/>
        <v>0</v>
      </c>
      <c r="AO746" s="2">
        <f t="shared" si="427"/>
        <v>0</v>
      </c>
      <c r="AP746" s="2">
        <f t="shared" si="428"/>
        <v>0</v>
      </c>
      <c r="AR746" t="str">
        <f t="shared" si="415"/>
        <v>Madison</v>
      </c>
      <c r="AS746" t="s">
        <v>482</v>
      </c>
      <c r="AT746" s="162">
        <v>6</v>
      </c>
      <c r="AV746" s="91">
        <v>21</v>
      </c>
      <c r="AW746" s="93">
        <v>151</v>
      </c>
      <c r="AX746" s="99">
        <f t="shared" si="429"/>
        <v>21151</v>
      </c>
      <c r="AZ746" s="7" t="s">
        <v>3053</v>
      </c>
      <c r="BA746" t="s">
        <v>3290</v>
      </c>
    </row>
    <row r="747" spans="1:53" ht="13" hidden="1" customHeight="1" outlineLevel="1">
      <c r="A747" t="s">
        <v>501</v>
      </c>
      <c r="B747" t="s">
        <v>482</v>
      </c>
      <c r="C747" s="1">
        <f t="shared" si="416"/>
        <v>285</v>
      </c>
      <c r="D747" s="7">
        <f>IF(P747&gt;0,RANK(P747,(P747:R747,S747:AG747)),0)</f>
        <v>0</v>
      </c>
      <c r="E747" s="7">
        <f>IF(Q747&gt;0,RANK(Q747,(P747:R747,S747:AG747)),0)</f>
        <v>3</v>
      </c>
      <c r="F747" s="7">
        <f>IF(R747&gt;0,RANK(R747,(P747:R747,S747:AG747)),0)</f>
        <v>1</v>
      </c>
      <c r="G747" s="7">
        <f>IF(S747&gt;0,RANK(S747,(P747:R747,S747:AG747)),0)</f>
        <v>3</v>
      </c>
      <c r="H747" s="48">
        <f t="shared" si="417"/>
        <v>163</v>
      </c>
      <c r="I747" s="163">
        <f t="shared" si="400"/>
        <v>0.57192982456140351</v>
      </c>
      <c r="J747" s="2"/>
      <c r="K747" s="2">
        <f t="shared" si="418"/>
        <v>0</v>
      </c>
      <c r="L747" s="2">
        <f t="shared" si="419"/>
        <v>8.0701754385964913E-2</v>
      </c>
      <c r="M747" s="2">
        <f t="shared" si="420"/>
        <v>0.6701754385964912</v>
      </c>
      <c r="N747" s="2">
        <f t="shared" si="398"/>
        <v>8.0701754385964913E-2</v>
      </c>
      <c r="O747" s="2">
        <f t="shared" si="399"/>
        <v>0.16842105263157894</v>
      </c>
      <c r="Q747" s="1">
        <v>23</v>
      </c>
      <c r="R747" s="1">
        <v>191</v>
      </c>
      <c r="S747" s="1">
        <v>23</v>
      </c>
      <c r="T747" s="1">
        <v>28</v>
      </c>
      <c r="Y747" s="1">
        <v>20</v>
      </c>
      <c r="AI747" s="7">
        <f t="shared" si="421"/>
        <v>2</v>
      </c>
      <c r="AJ747" s="7">
        <f t="shared" si="422"/>
        <v>0</v>
      </c>
      <c r="AK747" s="7">
        <f t="shared" si="423"/>
        <v>0</v>
      </c>
      <c r="AL747" s="7">
        <f t="shared" si="424"/>
        <v>0</v>
      </c>
      <c r="AM747" s="2">
        <f t="shared" si="425"/>
        <v>9.8245614035087719E-2</v>
      </c>
      <c r="AN747" s="2">
        <f t="shared" si="426"/>
        <v>0</v>
      </c>
      <c r="AO747" s="2">
        <f t="shared" si="427"/>
        <v>0</v>
      </c>
      <c r="AP747" s="2">
        <f t="shared" si="428"/>
        <v>0</v>
      </c>
      <c r="AR747" t="str">
        <f t="shared" si="415"/>
        <v>Magoffin</v>
      </c>
      <c r="AS747" t="s">
        <v>482</v>
      </c>
      <c r="AT747" s="162">
        <v>5</v>
      </c>
      <c r="AV747" s="91">
        <v>21</v>
      </c>
      <c r="AW747" s="93">
        <v>153</v>
      </c>
      <c r="AX747" s="99">
        <f t="shared" si="429"/>
        <v>21153</v>
      </c>
      <c r="AZ747" s="7" t="s">
        <v>3053</v>
      </c>
      <c r="BA747" t="s">
        <v>3290</v>
      </c>
    </row>
    <row r="748" spans="1:53" ht="13" hidden="1" customHeight="1" outlineLevel="1">
      <c r="A748" t="s">
        <v>1322</v>
      </c>
      <c r="B748" t="s">
        <v>482</v>
      </c>
      <c r="C748" s="1">
        <f t="shared" si="416"/>
        <v>137</v>
      </c>
      <c r="D748" s="7">
        <f>IF(P748&gt;0,RANK(P748,(P748:R748,S748:AG748)),0)</f>
        <v>0</v>
      </c>
      <c r="E748" s="7">
        <f>IF(Q748&gt;0,RANK(Q748,(P748:R748,S748:AG748)),0)</f>
        <v>4</v>
      </c>
      <c r="F748" s="7">
        <f>IF(R748&gt;0,RANK(R748,(P748:R748,S748:AG748)),0)</f>
        <v>1</v>
      </c>
      <c r="G748" s="7">
        <f>IF(S748&gt;0,RANK(S748,(P748:R748,S748:AG748)),0)</f>
        <v>2</v>
      </c>
      <c r="H748" s="48">
        <f t="shared" si="417"/>
        <v>42</v>
      </c>
      <c r="I748" s="163">
        <f t="shared" si="400"/>
        <v>0.30656934306569344</v>
      </c>
      <c r="J748" s="2"/>
      <c r="K748" s="2">
        <f t="shared" si="418"/>
        <v>0</v>
      </c>
      <c r="L748" s="2">
        <f t="shared" si="419"/>
        <v>8.7591240875912413E-2</v>
      </c>
      <c r="M748" s="2">
        <f t="shared" si="420"/>
        <v>0.53284671532846717</v>
      </c>
      <c r="N748" s="2">
        <f t="shared" si="398"/>
        <v>0.22627737226277372</v>
      </c>
      <c r="O748" s="2">
        <f t="shared" si="399"/>
        <v>0.15328467153284669</v>
      </c>
      <c r="Q748" s="1">
        <v>12</v>
      </c>
      <c r="R748" s="1">
        <v>73</v>
      </c>
      <c r="S748" s="1">
        <v>31</v>
      </c>
      <c r="T748" s="1">
        <v>14</v>
      </c>
      <c r="Y748" s="1">
        <v>7</v>
      </c>
      <c r="AI748" s="7">
        <f t="shared" si="421"/>
        <v>3</v>
      </c>
      <c r="AJ748" s="7">
        <f t="shared" si="422"/>
        <v>0</v>
      </c>
      <c r="AK748" s="7">
        <f t="shared" si="423"/>
        <v>0</v>
      </c>
      <c r="AL748" s="7">
        <f t="shared" si="424"/>
        <v>0</v>
      </c>
      <c r="AM748" s="2">
        <f t="shared" si="425"/>
        <v>0.10218978102189781</v>
      </c>
      <c r="AN748" s="2">
        <f t="shared" si="426"/>
        <v>0</v>
      </c>
      <c r="AO748" s="2">
        <f t="shared" si="427"/>
        <v>0</v>
      </c>
      <c r="AP748" s="2">
        <f t="shared" si="428"/>
        <v>0</v>
      </c>
      <c r="AR748" t="str">
        <f t="shared" si="415"/>
        <v>Marion</v>
      </c>
      <c r="AS748" t="s">
        <v>482</v>
      </c>
      <c r="AT748" s="162">
        <v>1</v>
      </c>
      <c r="AV748" s="91">
        <v>21</v>
      </c>
      <c r="AW748" s="93">
        <v>155</v>
      </c>
      <c r="AX748" s="99">
        <f t="shared" si="429"/>
        <v>21155</v>
      </c>
      <c r="AZ748" s="7" t="s">
        <v>3053</v>
      </c>
      <c r="BA748" t="s">
        <v>3290</v>
      </c>
    </row>
    <row r="749" spans="1:53" ht="13" hidden="1" customHeight="1" outlineLevel="1">
      <c r="A749" t="s">
        <v>1060</v>
      </c>
      <c r="B749" t="s">
        <v>482</v>
      </c>
      <c r="C749" s="1">
        <f t="shared" si="416"/>
        <v>822</v>
      </c>
      <c r="D749" s="7">
        <f>IF(P749&gt;0,RANK(P749,(P749:R749,S749:AG749)),0)</f>
        <v>0</v>
      </c>
      <c r="E749" s="7">
        <f>IF(Q749&gt;0,RANK(Q749,(P749:R749,S749:AG749)),0)</f>
        <v>4</v>
      </c>
      <c r="F749" s="7">
        <f>IF(R749&gt;0,RANK(R749,(P749:R749,S749:AG749)),0)</f>
        <v>1</v>
      </c>
      <c r="G749" s="7">
        <f>IF(S749&gt;0,RANK(S749,(P749:R749,S749:AG749)),0)</f>
        <v>2</v>
      </c>
      <c r="H749" s="48">
        <f t="shared" si="417"/>
        <v>428</v>
      </c>
      <c r="I749" s="163">
        <f t="shared" si="400"/>
        <v>0.52068126520681268</v>
      </c>
      <c r="J749" s="2"/>
      <c r="K749" s="2">
        <f t="shared" si="418"/>
        <v>0</v>
      </c>
      <c r="L749" s="2">
        <f t="shared" si="419"/>
        <v>6.3260340632603412E-2</v>
      </c>
      <c r="M749" s="2">
        <f t="shared" si="420"/>
        <v>0.64476885644768855</v>
      </c>
      <c r="N749" s="2">
        <f t="shared" si="398"/>
        <v>0.12408759124087591</v>
      </c>
      <c r="O749" s="2">
        <f t="shared" si="399"/>
        <v>0.16788321167883208</v>
      </c>
      <c r="Q749" s="1">
        <v>52</v>
      </c>
      <c r="R749" s="1">
        <v>530</v>
      </c>
      <c r="S749" s="1">
        <v>102</v>
      </c>
      <c r="T749" s="1">
        <v>88</v>
      </c>
      <c r="Y749" s="1">
        <v>50</v>
      </c>
      <c r="AI749" s="7">
        <f t="shared" si="421"/>
        <v>3</v>
      </c>
      <c r="AJ749" s="7">
        <f t="shared" si="422"/>
        <v>0</v>
      </c>
      <c r="AK749" s="7">
        <f t="shared" si="423"/>
        <v>0</v>
      </c>
      <c r="AL749" s="7">
        <f t="shared" si="424"/>
        <v>0</v>
      </c>
      <c r="AM749" s="2">
        <f t="shared" si="425"/>
        <v>0.1070559610705596</v>
      </c>
      <c r="AN749" s="2">
        <f t="shared" si="426"/>
        <v>0</v>
      </c>
      <c r="AO749" s="2">
        <f t="shared" si="427"/>
        <v>0</v>
      </c>
      <c r="AP749" s="2">
        <f t="shared" si="428"/>
        <v>0</v>
      </c>
      <c r="AR749" t="str">
        <f t="shared" si="415"/>
        <v>Marshall</v>
      </c>
      <c r="AS749" t="s">
        <v>482</v>
      </c>
      <c r="AT749" s="162">
        <v>1</v>
      </c>
      <c r="AV749" s="91">
        <v>21</v>
      </c>
      <c r="AW749" s="93">
        <v>157</v>
      </c>
      <c r="AX749" s="99">
        <f t="shared" si="429"/>
        <v>21157</v>
      </c>
      <c r="AZ749" s="7" t="s">
        <v>3053</v>
      </c>
      <c r="BA749" t="s">
        <v>3290</v>
      </c>
    </row>
    <row r="750" spans="1:53" ht="13" hidden="1" customHeight="1" outlineLevel="1">
      <c r="A750" t="s">
        <v>953</v>
      </c>
      <c r="B750" t="s">
        <v>482</v>
      </c>
      <c r="C750" s="1">
        <f t="shared" si="416"/>
        <v>772</v>
      </c>
      <c r="D750" s="7">
        <f>IF(P750&gt;0,RANK(P750,(P750:R750,S750:AG750)),0)</f>
        <v>0</v>
      </c>
      <c r="E750" s="7">
        <f>IF(Q750&gt;0,RANK(Q750,(P750:R750,S750:AG750)),0)</f>
        <v>5</v>
      </c>
      <c r="F750" s="7">
        <f>IF(R750&gt;0,RANK(R750,(P750:R750,S750:AG750)),0)</f>
        <v>1</v>
      </c>
      <c r="G750" s="7">
        <f>IF(S750&gt;0,RANK(S750,(P750:R750,S750:AG750)),0)</f>
        <v>2</v>
      </c>
      <c r="H750" s="48">
        <f t="shared" si="417"/>
        <v>479</v>
      </c>
      <c r="I750" s="163">
        <f t="shared" si="400"/>
        <v>0.6204663212435233</v>
      </c>
      <c r="J750" s="2"/>
      <c r="K750" s="2">
        <f t="shared" si="418"/>
        <v>0</v>
      </c>
      <c r="L750" s="2">
        <f t="shared" si="419"/>
        <v>5.5699481865284971E-2</v>
      </c>
      <c r="M750" s="2">
        <f t="shared" si="420"/>
        <v>0.71373056994818651</v>
      </c>
      <c r="N750" s="2">
        <f t="shared" si="398"/>
        <v>9.3264248704663211E-2</v>
      </c>
      <c r="O750" s="2">
        <f t="shared" si="399"/>
        <v>0.13730569948186533</v>
      </c>
      <c r="Q750" s="1">
        <v>43</v>
      </c>
      <c r="R750" s="1">
        <v>551</v>
      </c>
      <c r="S750" s="1">
        <v>72</v>
      </c>
      <c r="T750" s="1">
        <v>56</v>
      </c>
      <c r="Y750" s="1">
        <v>50</v>
      </c>
      <c r="AI750" s="7">
        <f t="shared" si="421"/>
        <v>3</v>
      </c>
      <c r="AJ750" s="7">
        <f t="shared" si="422"/>
        <v>0</v>
      </c>
      <c r="AK750" s="7">
        <f t="shared" si="423"/>
        <v>0</v>
      </c>
      <c r="AL750" s="7">
        <f t="shared" si="424"/>
        <v>0</v>
      </c>
      <c r="AM750" s="2">
        <f t="shared" si="425"/>
        <v>7.2538860103626937E-2</v>
      </c>
      <c r="AN750" s="2">
        <f t="shared" si="426"/>
        <v>0</v>
      </c>
      <c r="AO750" s="2">
        <f t="shared" si="427"/>
        <v>0</v>
      </c>
      <c r="AP750" s="2">
        <f t="shared" si="428"/>
        <v>0</v>
      </c>
      <c r="AR750" t="str">
        <f t="shared" si="415"/>
        <v>Martin</v>
      </c>
      <c r="AS750" t="s">
        <v>482</v>
      </c>
      <c r="AT750" s="162">
        <v>5</v>
      </c>
      <c r="AV750" s="91">
        <v>21</v>
      </c>
      <c r="AW750" s="93">
        <v>159</v>
      </c>
      <c r="AX750" s="99">
        <f t="shared" si="429"/>
        <v>21159</v>
      </c>
      <c r="AZ750" s="7" t="s">
        <v>3053</v>
      </c>
      <c r="BA750" t="s">
        <v>3290</v>
      </c>
    </row>
    <row r="751" spans="1:53" ht="13" hidden="1" customHeight="1" outlineLevel="1">
      <c r="A751" t="s">
        <v>1551</v>
      </c>
      <c r="B751" t="s">
        <v>482</v>
      </c>
      <c r="C751" s="1">
        <f t="shared" si="416"/>
        <v>595</v>
      </c>
      <c r="D751" s="7">
        <f>IF(P751&gt;0,RANK(P751,(P751:R751,S751:AG751)),0)</f>
        <v>0</v>
      </c>
      <c r="E751" s="7">
        <f>IF(Q751&gt;0,RANK(Q751,(P751:R751,S751:AG751)),0)</f>
        <v>5</v>
      </c>
      <c r="F751" s="7">
        <f>IF(R751&gt;0,RANK(R751,(P751:R751,S751:AG751)),0)</f>
        <v>1</v>
      </c>
      <c r="G751" s="7">
        <f>IF(S751&gt;0,RANK(S751,(P751:R751,S751:AG751)),0)</f>
        <v>3</v>
      </c>
      <c r="H751" s="48">
        <f t="shared" si="417"/>
        <v>333</v>
      </c>
      <c r="I751" s="163">
        <f t="shared" si="400"/>
        <v>0.5596638655462185</v>
      </c>
      <c r="J751" s="2"/>
      <c r="K751" s="2">
        <f t="shared" si="418"/>
        <v>0</v>
      </c>
      <c r="L751" s="2">
        <f t="shared" si="419"/>
        <v>6.8907563025210089E-2</v>
      </c>
      <c r="M751" s="2">
        <f t="shared" si="420"/>
        <v>0.65714285714285714</v>
      </c>
      <c r="N751" s="2">
        <f t="shared" si="398"/>
        <v>9.07563025210084E-2</v>
      </c>
      <c r="O751" s="2">
        <f t="shared" si="399"/>
        <v>0.18319327731092439</v>
      </c>
      <c r="Q751" s="1">
        <v>41</v>
      </c>
      <c r="R751" s="1">
        <v>391</v>
      </c>
      <c r="S751" s="1">
        <v>54</v>
      </c>
      <c r="T751" s="1">
        <v>58</v>
      </c>
      <c r="Y751" s="1">
        <v>51</v>
      </c>
      <c r="AI751" s="7">
        <f t="shared" si="421"/>
        <v>2</v>
      </c>
      <c r="AJ751" s="7">
        <f t="shared" si="422"/>
        <v>0</v>
      </c>
      <c r="AK751" s="7">
        <f t="shared" si="423"/>
        <v>0</v>
      </c>
      <c r="AL751" s="7">
        <f t="shared" si="424"/>
        <v>0</v>
      </c>
      <c r="AM751" s="2">
        <f t="shared" si="425"/>
        <v>9.7478991596638656E-2</v>
      </c>
      <c r="AN751" s="2">
        <f t="shared" si="426"/>
        <v>0</v>
      </c>
      <c r="AO751" s="2">
        <f t="shared" si="427"/>
        <v>0</v>
      </c>
      <c r="AP751" s="2">
        <f t="shared" si="428"/>
        <v>0</v>
      </c>
      <c r="AR751" t="str">
        <f t="shared" si="415"/>
        <v>Mason</v>
      </c>
      <c r="AS751" t="s">
        <v>482</v>
      </c>
      <c r="AT751" s="162">
        <v>4</v>
      </c>
      <c r="AV751" s="91">
        <v>21</v>
      </c>
      <c r="AW751" s="93">
        <v>161</v>
      </c>
      <c r="AX751" s="99">
        <f t="shared" si="429"/>
        <v>21161</v>
      </c>
      <c r="AZ751" s="7" t="s">
        <v>3053</v>
      </c>
      <c r="BA751" t="s">
        <v>3290</v>
      </c>
    </row>
    <row r="752" spans="1:53" ht="13" hidden="1" customHeight="1" outlineLevel="1">
      <c r="A752" t="s">
        <v>1279</v>
      </c>
      <c r="B752" t="s">
        <v>482</v>
      </c>
      <c r="C752" s="1">
        <f t="shared" si="416"/>
        <v>548</v>
      </c>
      <c r="D752" s="7">
        <f>IF(P752&gt;0,RANK(P752,(P752:R752,S752:AG752)),0)</f>
        <v>0</v>
      </c>
      <c r="E752" s="7">
        <f>IF(Q752&gt;0,RANK(Q752,(P752:R752,S752:AG752)),0)</f>
        <v>4</v>
      </c>
      <c r="F752" s="7">
        <f>IF(R752&gt;0,RANK(R752,(P752:R752,S752:AG752)),0)</f>
        <v>1</v>
      </c>
      <c r="G752" s="7">
        <f>IF(S752&gt;0,RANK(S752,(P752:R752,S752:AG752)),0)</f>
        <v>2</v>
      </c>
      <c r="H752" s="48">
        <f t="shared" si="417"/>
        <v>279</v>
      </c>
      <c r="I752" s="163">
        <f t="shared" si="400"/>
        <v>0.50912408759124084</v>
      </c>
      <c r="J752" s="2"/>
      <c r="K752" s="2">
        <f t="shared" si="418"/>
        <v>0</v>
      </c>
      <c r="L752" s="2">
        <f t="shared" si="419"/>
        <v>5.8394160583941604E-2</v>
      </c>
      <c r="M752" s="2">
        <f t="shared" si="420"/>
        <v>0.66605839416058399</v>
      </c>
      <c r="N752" s="2">
        <f t="shared" si="398"/>
        <v>0.15693430656934307</v>
      </c>
      <c r="O752" s="2">
        <f t="shared" si="399"/>
        <v>0.1186131386861313</v>
      </c>
      <c r="Q752" s="1">
        <v>32</v>
      </c>
      <c r="R752" s="1">
        <v>365</v>
      </c>
      <c r="S752" s="1">
        <v>86</v>
      </c>
      <c r="T752" s="1">
        <v>47</v>
      </c>
      <c r="Y752" s="1">
        <v>18</v>
      </c>
      <c r="AI752" s="7">
        <f t="shared" si="421"/>
        <v>3</v>
      </c>
      <c r="AJ752" s="7">
        <f t="shared" si="422"/>
        <v>0</v>
      </c>
      <c r="AK752" s="7">
        <f t="shared" si="423"/>
        <v>0</v>
      </c>
      <c r="AL752" s="7">
        <f t="shared" si="424"/>
        <v>0</v>
      </c>
      <c r="AM752" s="2">
        <f t="shared" si="425"/>
        <v>8.576642335766424E-2</v>
      </c>
      <c r="AN752" s="2">
        <f t="shared" si="426"/>
        <v>0</v>
      </c>
      <c r="AO752" s="2">
        <f t="shared" si="427"/>
        <v>0</v>
      </c>
      <c r="AP752" s="2">
        <f t="shared" si="428"/>
        <v>0</v>
      </c>
      <c r="AR752" t="str">
        <f t="shared" si="415"/>
        <v>Meade</v>
      </c>
      <c r="AS752" t="s">
        <v>482</v>
      </c>
      <c r="AT752" s="162">
        <v>2</v>
      </c>
      <c r="AV752" s="91">
        <v>21</v>
      </c>
      <c r="AW752" s="93">
        <v>163</v>
      </c>
      <c r="AX752" s="99">
        <f t="shared" si="429"/>
        <v>21163</v>
      </c>
      <c r="AZ752" s="7" t="s">
        <v>3053</v>
      </c>
      <c r="BA752" t="s">
        <v>3290</v>
      </c>
    </row>
    <row r="753" spans="1:53" ht="13" hidden="1" customHeight="1" outlineLevel="1">
      <c r="A753" t="s">
        <v>116</v>
      </c>
      <c r="B753" t="s">
        <v>482</v>
      </c>
      <c r="C753" s="1">
        <f t="shared" si="416"/>
        <v>119</v>
      </c>
      <c r="D753" s="7">
        <f>IF(P753&gt;0,RANK(P753,(P753:R753,S753:AG753)),0)</f>
        <v>0</v>
      </c>
      <c r="E753" s="7">
        <f>IF(Q753&gt;0,RANK(Q753,(P753:R753,S753:AG753)),0)</f>
        <v>5</v>
      </c>
      <c r="F753" s="7">
        <f>IF(R753&gt;0,RANK(R753,(P753:R753,S753:AG753)),0)</f>
        <v>1</v>
      </c>
      <c r="G753" s="7">
        <f>IF(S753&gt;0,RANK(S753,(P753:R753,S753:AG753)),0)</f>
        <v>2</v>
      </c>
      <c r="H753" s="48">
        <f t="shared" si="417"/>
        <v>33</v>
      </c>
      <c r="I753" s="163">
        <f t="shared" si="400"/>
        <v>0.27731092436974791</v>
      </c>
      <c r="J753" s="2"/>
      <c r="K753" s="2">
        <f t="shared" si="418"/>
        <v>0</v>
      </c>
      <c r="L753" s="2">
        <f t="shared" si="419"/>
        <v>7.5630252100840331E-2</v>
      </c>
      <c r="M753" s="2">
        <f t="shared" si="420"/>
        <v>0.48739495798319327</v>
      </c>
      <c r="N753" s="2">
        <f t="shared" si="398"/>
        <v>0.21008403361344538</v>
      </c>
      <c r="O753" s="2">
        <f t="shared" si="399"/>
        <v>0.22689075630252106</v>
      </c>
      <c r="Q753" s="1">
        <v>9</v>
      </c>
      <c r="R753" s="1">
        <v>58</v>
      </c>
      <c r="S753" s="1">
        <v>25</v>
      </c>
      <c r="T753" s="1">
        <v>16</v>
      </c>
      <c r="Y753" s="1">
        <v>11</v>
      </c>
      <c r="AI753" s="7">
        <f t="shared" si="421"/>
        <v>3</v>
      </c>
      <c r="AJ753" s="7">
        <f t="shared" si="422"/>
        <v>0</v>
      </c>
      <c r="AK753" s="7">
        <f t="shared" si="423"/>
        <v>0</v>
      </c>
      <c r="AL753" s="7">
        <f t="shared" si="424"/>
        <v>0</v>
      </c>
      <c r="AM753" s="2">
        <f t="shared" si="425"/>
        <v>0.13445378151260504</v>
      </c>
      <c r="AN753" s="2">
        <f t="shared" si="426"/>
        <v>0</v>
      </c>
      <c r="AO753" s="2">
        <f t="shared" si="427"/>
        <v>0</v>
      </c>
      <c r="AP753" s="2">
        <f t="shared" si="428"/>
        <v>0</v>
      </c>
      <c r="AR753" t="str">
        <f t="shared" si="415"/>
        <v>Menifee</v>
      </c>
      <c r="AS753" t="s">
        <v>482</v>
      </c>
      <c r="AT753" s="162">
        <v>6</v>
      </c>
      <c r="AV753" s="91">
        <v>21</v>
      </c>
      <c r="AW753" s="93">
        <v>165</v>
      </c>
      <c r="AX753" s="99">
        <f t="shared" si="429"/>
        <v>21165</v>
      </c>
      <c r="AZ753" s="7" t="s">
        <v>3053</v>
      </c>
      <c r="BA753" t="s">
        <v>3290</v>
      </c>
    </row>
    <row r="754" spans="1:53" ht="13" hidden="1" customHeight="1" outlineLevel="1">
      <c r="A754" t="s">
        <v>672</v>
      </c>
      <c r="B754" t="s">
        <v>482</v>
      </c>
      <c r="C754" s="1">
        <f t="shared" si="416"/>
        <v>522</v>
      </c>
      <c r="D754" s="7">
        <f>IF(P754&gt;0,RANK(P754,(P754:R754,S754:AG754)),0)</f>
        <v>0</v>
      </c>
      <c r="E754" s="7">
        <f>IF(Q754&gt;0,RANK(Q754,(P754:R754,S754:AG754)),0)</f>
        <v>4</v>
      </c>
      <c r="F754" s="7">
        <f>IF(R754&gt;0,RANK(R754,(P754:R754,S754:AG754)),0)</f>
        <v>1</v>
      </c>
      <c r="G754" s="7">
        <f>IF(S754&gt;0,RANK(S754,(P754:R754,S754:AG754)),0)</f>
        <v>2</v>
      </c>
      <c r="H754" s="48">
        <f t="shared" si="417"/>
        <v>232</v>
      </c>
      <c r="I754" s="163">
        <f t="shared" si="400"/>
        <v>0.44444444444444442</v>
      </c>
      <c r="J754" s="2"/>
      <c r="K754" s="2">
        <f t="shared" si="418"/>
        <v>0</v>
      </c>
      <c r="L754" s="2">
        <f t="shared" si="419"/>
        <v>6.8965517241379309E-2</v>
      </c>
      <c r="M754" s="2">
        <f t="shared" si="420"/>
        <v>0.61877394636015326</v>
      </c>
      <c r="N754" s="2">
        <f t="shared" ref="N754:N817" si="430">IF($C754=0,"-",S754/$C754)</f>
        <v>0.17432950191570881</v>
      </c>
      <c r="O754" s="2">
        <f t="shared" ref="O754:O817" si="431">IF(C754=0,"-",(1-K754-L754-M754-N754))</f>
        <v>0.13793103448275859</v>
      </c>
      <c r="Q754" s="1">
        <v>36</v>
      </c>
      <c r="R754" s="1">
        <v>323</v>
      </c>
      <c r="S754" s="1">
        <v>91</v>
      </c>
      <c r="T754" s="1">
        <v>52</v>
      </c>
      <c r="Y754" s="1">
        <v>20</v>
      </c>
      <c r="AI754" s="7">
        <f t="shared" si="421"/>
        <v>3</v>
      </c>
      <c r="AJ754" s="7">
        <f t="shared" si="422"/>
        <v>0</v>
      </c>
      <c r="AK754" s="7">
        <f t="shared" si="423"/>
        <v>0</v>
      </c>
      <c r="AL754" s="7">
        <f t="shared" si="424"/>
        <v>0</v>
      </c>
      <c r="AM754" s="2">
        <f t="shared" si="425"/>
        <v>9.9616858237547887E-2</v>
      </c>
      <c r="AN754" s="2">
        <f t="shared" si="426"/>
        <v>0</v>
      </c>
      <c r="AO754" s="2">
        <f t="shared" si="427"/>
        <v>0</v>
      </c>
      <c r="AP754" s="2">
        <f t="shared" si="428"/>
        <v>0</v>
      </c>
      <c r="AR754" t="str">
        <f t="shared" si="415"/>
        <v>Mercer</v>
      </c>
      <c r="AS754" t="s">
        <v>482</v>
      </c>
      <c r="AT754" s="162">
        <v>2</v>
      </c>
      <c r="AV754" s="91">
        <v>21</v>
      </c>
      <c r="AW754" s="93">
        <v>167</v>
      </c>
      <c r="AX754" s="99">
        <f t="shared" si="429"/>
        <v>21167</v>
      </c>
      <c r="AZ754" s="7" t="s">
        <v>3053</v>
      </c>
      <c r="BA754" t="s">
        <v>3290</v>
      </c>
    </row>
    <row r="755" spans="1:53" ht="13" hidden="1" customHeight="1" outlineLevel="1">
      <c r="A755" t="s">
        <v>972</v>
      </c>
      <c r="B755" t="s">
        <v>482</v>
      </c>
      <c r="C755" s="1">
        <f t="shared" si="416"/>
        <v>680</v>
      </c>
      <c r="D755" s="7">
        <f>IF(P755&gt;0,RANK(P755,(P755:R755,S755:AG755)),0)</f>
        <v>0</v>
      </c>
      <c r="E755" s="7">
        <f>IF(Q755&gt;0,RANK(Q755,(P755:R755,S755:AG755)),0)</f>
        <v>5</v>
      </c>
      <c r="F755" s="7">
        <f>IF(R755&gt;0,RANK(R755,(P755:R755,S755:AG755)),0)</f>
        <v>1</v>
      </c>
      <c r="G755" s="7">
        <f>IF(S755&gt;0,RANK(S755,(P755:R755,S755:AG755)),0)</f>
        <v>2</v>
      </c>
      <c r="H755" s="48">
        <f t="shared" si="417"/>
        <v>292</v>
      </c>
      <c r="I755" s="163">
        <f t="shared" si="400"/>
        <v>0.42941176470588233</v>
      </c>
      <c r="J755" s="2"/>
      <c r="K755" s="2">
        <f t="shared" si="418"/>
        <v>0</v>
      </c>
      <c r="L755" s="2">
        <f t="shared" si="419"/>
        <v>4.8529411764705883E-2</v>
      </c>
      <c r="M755" s="2">
        <f t="shared" si="420"/>
        <v>0.58529411764705885</v>
      </c>
      <c r="N755" s="2">
        <f t="shared" si="430"/>
        <v>0.15588235294117647</v>
      </c>
      <c r="O755" s="2">
        <f t="shared" si="431"/>
        <v>0.21029411764705874</v>
      </c>
      <c r="Q755" s="1">
        <v>33</v>
      </c>
      <c r="R755" s="1">
        <v>398</v>
      </c>
      <c r="S755" s="1">
        <v>106</v>
      </c>
      <c r="T755" s="1">
        <v>87</v>
      </c>
      <c r="Y755" s="1">
        <v>56</v>
      </c>
      <c r="AI755" s="7">
        <f t="shared" si="421"/>
        <v>3</v>
      </c>
      <c r="AJ755" s="7">
        <f t="shared" si="422"/>
        <v>0</v>
      </c>
      <c r="AK755" s="7">
        <f t="shared" si="423"/>
        <v>0</v>
      </c>
      <c r="AL755" s="7">
        <f t="shared" si="424"/>
        <v>0</v>
      </c>
      <c r="AM755" s="2">
        <f t="shared" si="425"/>
        <v>0.12794117647058822</v>
      </c>
      <c r="AN755" s="2">
        <f t="shared" si="426"/>
        <v>0</v>
      </c>
      <c r="AO755" s="2">
        <f t="shared" si="427"/>
        <v>0</v>
      </c>
      <c r="AP755" s="2">
        <f t="shared" si="428"/>
        <v>0</v>
      </c>
      <c r="AR755" t="str">
        <f t="shared" si="415"/>
        <v>Metcalfe</v>
      </c>
      <c r="AS755" t="s">
        <v>482</v>
      </c>
      <c r="AT755" s="162">
        <v>1</v>
      </c>
      <c r="AV755" s="91">
        <v>21</v>
      </c>
      <c r="AW755" s="93">
        <v>169</v>
      </c>
      <c r="AX755" s="99">
        <f t="shared" si="429"/>
        <v>21169</v>
      </c>
      <c r="AZ755" s="7" t="s">
        <v>3053</v>
      </c>
      <c r="BA755" t="s">
        <v>3290</v>
      </c>
    </row>
    <row r="756" spans="1:53" ht="13" hidden="1" customHeight="1" outlineLevel="1">
      <c r="A756" t="s">
        <v>350</v>
      </c>
      <c r="B756" t="s">
        <v>482</v>
      </c>
      <c r="C756" s="1">
        <f t="shared" si="416"/>
        <v>2038</v>
      </c>
      <c r="D756" s="7">
        <f>IF(P756&gt;0,RANK(P756,(P756:R756,S756:AG756)),0)</f>
        <v>0</v>
      </c>
      <c r="E756" s="7">
        <f>IF(Q756&gt;0,RANK(Q756,(P756:R756,S756:AG756)),0)</f>
        <v>5</v>
      </c>
      <c r="F756" s="7">
        <f>IF(R756&gt;0,RANK(R756,(P756:R756,S756:AG756)),0)</f>
        <v>1</v>
      </c>
      <c r="G756" s="7">
        <f>IF(S756&gt;0,RANK(S756,(P756:R756,S756:AG756)),0)</f>
        <v>2</v>
      </c>
      <c r="H756" s="48">
        <f t="shared" si="417"/>
        <v>1002</v>
      </c>
      <c r="I756" s="163">
        <f t="shared" ref="I756:I819" si="432">H756/C756</f>
        <v>0.49165848871442591</v>
      </c>
      <c r="J756" s="2"/>
      <c r="K756" s="2">
        <f t="shared" si="418"/>
        <v>0</v>
      </c>
      <c r="L756" s="2">
        <f t="shared" si="419"/>
        <v>7.3601570166830221E-2</v>
      </c>
      <c r="M756" s="2">
        <f t="shared" si="420"/>
        <v>0.61923454367026498</v>
      </c>
      <c r="N756" s="2">
        <f t="shared" si="430"/>
        <v>0.12757605495583907</v>
      </c>
      <c r="O756" s="2">
        <f t="shared" si="431"/>
        <v>0.17958783120706573</v>
      </c>
      <c r="Q756" s="1">
        <v>150</v>
      </c>
      <c r="R756" s="1">
        <v>1262</v>
      </c>
      <c r="S756" s="1">
        <v>260</v>
      </c>
      <c r="T756" s="1">
        <v>162</v>
      </c>
      <c r="Y756" s="1">
        <v>204</v>
      </c>
      <c r="AI756" s="7">
        <f t="shared" si="421"/>
        <v>4</v>
      </c>
      <c r="AJ756" s="7">
        <f t="shared" si="422"/>
        <v>0</v>
      </c>
      <c r="AK756" s="7">
        <f t="shared" si="423"/>
        <v>0</v>
      </c>
      <c r="AL756" s="7">
        <f t="shared" si="424"/>
        <v>0</v>
      </c>
      <c r="AM756" s="2">
        <f t="shared" si="425"/>
        <v>7.9489695780176645E-2</v>
      </c>
      <c r="AN756" s="2">
        <f t="shared" si="426"/>
        <v>0</v>
      </c>
      <c r="AO756" s="2">
        <f t="shared" si="427"/>
        <v>0</v>
      </c>
      <c r="AP756" s="2">
        <f t="shared" si="428"/>
        <v>0</v>
      </c>
      <c r="AR756" t="str">
        <f t="shared" si="415"/>
        <v>Monroe</v>
      </c>
      <c r="AS756" t="s">
        <v>482</v>
      </c>
      <c r="AT756" s="162">
        <v>1</v>
      </c>
      <c r="AV756" s="91">
        <v>21</v>
      </c>
      <c r="AW756" s="93">
        <v>171</v>
      </c>
      <c r="AX756" s="99">
        <f t="shared" si="429"/>
        <v>21171</v>
      </c>
      <c r="AZ756" s="7" t="s">
        <v>3053</v>
      </c>
      <c r="BA756" t="s">
        <v>3290</v>
      </c>
    </row>
    <row r="757" spans="1:53" ht="13" hidden="1" customHeight="1" outlineLevel="1">
      <c r="A757" t="s">
        <v>402</v>
      </c>
      <c r="B757" t="s">
        <v>482</v>
      </c>
      <c r="C757" s="1">
        <f t="shared" si="416"/>
        <v>530</v>
      </c>
      <c r="D757" s="7">
        <f>IF(P757&gt;0,RANK(P757,(P757:R757,S757:AG757)),0)</f>
        <v>0</v>
      </c>
      <c r="E757" s="7">
        <f>IF(Q757&gt;0,RANK(Q757,(P757:R757,S757:AG757)),0)</f>
        <v>4</v>
      </c>
      <c r="F757" s="7">
        <f>IF(R757&gt;0,RANK(R757,(P757:R757,S757:AG757)),0)</f>
        <v>1</v>
      </c>
      <c r="G757" s="7">
        <f>IF(S757&gt;0,RANK(S757,(P757:R757,S757:AG757)),0)</f>
        <v>3</v>
      </c>
      <c r="H757" s="48">
        <f t="shared" si="417"/>
        <v>296</v>
      </c>
      <c r="I757" s="163">
        <f t="shared" si="432"/>
        <v>0.55849056603773584</v>
      </c>
      <c r="J757" s="2"/>
      <c r="K757" s="2">
        <f t="shared" si="418"/>
        <v>0</v>
      </c>
      <c r="L757" s="2">
        <f t="shared" si="419"/>
        <v>6.0377358490566038E-2</v>
      </c>
      <c r="M757" s="2">
        <f t="shared" si="420"/>
        <v>0.67547169811320751</v>
      </c>
      <c r="N757" s="2">
        <f t="shared" si="430"/>
        <v>0.11132075471698114</v>
      </c>
      <c r="O757" s="2">
        <f t="shared" si="431"/>
        <v>0.15283018867924533</v>
      </c>
      <c r="Q757" s="1">
        <v>32</v>
      </c>
      <c r="R757" s="1">
        <v>358</v>
      </c>
      <c r="S757" s="1">
        <v>59</v>
      </c>
      <c r="T757" s="1">
        <v>62</v>
      </c>
      <c r="Y757" s="1">
        <v>19</v>
      </c>
      <c r="AI757" s="7">
        <f t="shared" si="421"/>
        <v>2</v>
      </c>
      <c r="AJ757" s="7">
        <f t="shared" si="422"/>
        <v>0</v>
      </c>
      <c r="AK757" s="7">
        <f t="shared" si="423"/>
        <v>0</v>
      </c>
      <c r="AL757" s="7">
        <f t="shared" si="424"/>
        <v>0</v>
      </c>
      <c r="AM757" s="2">
        <f t="shared" si="425"/>
        <v>0.1169811320754717</v>
      </c>
      <c r="AN757" s="2">
        <f t="shared" si="426"/>
        <v>0</v>
      </c>
      <c r="AO757" s="2">
        <f t="shared" si="427"/>
        <v>0</v>
      </c>
      <c r="AP757" s="2">
        <f t="shared" si="428"/>
        <v>0</v>
      </c>
      <c r="AR757" t="str">
        <f t="shared" si="415"/>
        <v>Montgomery</v>
      </c>
      <c r="AS757" t="s">
        <v>482</v>
      </c>
      <c r="AT757" s="162">
        <v>6</v>
      </c>
      <c r="AV757" s="91">
        <v>21</v>
      </c>
      <c r="AW757" s="93">
        <v>173</v>
      </c>
      <c r="AX757" s="99">
        <f t="shared" si="429"/>
        <v>21173</v>
      </c>
      <c r="AZ757" s="7" t="s">
        <v>3053</v>
      </c>
      <c r="BA757" t="s">
        <v>3290</v>
      </c>
    </row>
    <row r="758" spans="1:53" ht="13" hidden="1" customHeight="1" outlineLevel="1">
      <c r="A758" t="s">
        <v>374</v>
      </c>
      <c r="B758" t="s">
        <v>482</v>
      </c>
      <c r="C758" s="1">
        <f t="shared" si="416"/>
        <v>93</v>
      </c>
      <c r="D758" s="7">
        <f>IF(P758&gt;0,RANK(P758,(P758:R758,S758:AG758)),0)</f>
        <v>0</v>
      </c>
      <c r="E758" s="7">
        <f>IF(Q758&gt;0,RANK(Q758,(P758:R758,S758:AG758)),0)</f>
        <v>3</v>
      </c>
      <c r="F758" s="7">
        <f>IF(R758&gt;0,RANK(R758,(P758:R758,S758:AG758)),0)</f>
        <v>1</v>
      </c>
      <c r="G758" s="7">
        <f>IF(S758&gt;0,RANK(S758,(P758:R758,S758:AG758)),0)</f>
        <v>2</v>
      </c>
      <c r="H758" s="48">
        <f t="shared" si="417"/>
        <v>45</v>
      </c>
      <c r="I758" s="163">
        <f t="shared" si="432"/>
        <v>0.4838709677419355</v>
      </c>
      <c r="J758" s="2"/>
      <c r="K758" s="2">
        <f t="shared" si="418"/>
        <v>0</v>
      </c>
      <c r="L758" s="2">
        <f t="shared" si="419"/>
        <v>8.6021505376344093E-2</v>
      </c>
      <c r="M758" s="2">
        <f t="shared" si="420"/>
        <v>0.63440860215053763</v>
      </c>
      <c r="N758" s="2">
        <f t="shared" si="430"/>
        <v>0.15053763440860216</v>
      </c>
      <c r="O758" s="2">
        <f t="shared" si="431"/>
        <v>0.1290322580645161</v>
      </c>
      <c r="Q758" s="1">
        <v>8</v>
      </c>
      <c r="R758" s="1">
        <v>59</v>
      </c>
      <c r="S758" s="1">
        <v>14</v>
      </c>
      <c r="T758" s="1">
        <v>7</v>
      </c>
      <c r="Y758" s="1">
        <v>5</v>
      </c>
      <c r="AI758" s="7">
        <f t="shared" si="421"/>
        <v>4</v>
      </c>
      <c r="AJ758" s="7">
        <f t="shared" si="422"/>
        <v>0</v>
      </c>
      <c r="AK758" s="7">
        <f t="shared" si="423"/>
        <v>0</v>
      </c>
      <c r="AL758" s="7">
        <f t="shared" si="424"/>
        <v>0</v>
      </c>
      <c r="AM758" s="2">
        <f t="shared" si="425"/>
        <v>7.5268817204301078E-2</v>
      </c>
      <c r="AN758" s="2">
        <f t="shared" si="426"/>
        <v>0</v>
      </c>
      <c r="AO758" s="2">
        <f t="shared" si="427"/>
        <v>0</v>
      </c>
      <c r="AP758" s="2">
        <f t="shared" si="428"/>
        <v>0</v>
      </c>
      <c r="AR758" t="str">
        <f t="shared" si="415"/>
        <v>Morgan</v>
      </c>
      <c r="AS758" t="s">
        <v>482</v>
      </c>
      <c r="AT758" s="162">
        <v>5</v>
      </c>
      <c r="AV758" s="91">
        <v>21</v>
      </c>
      <c r="AW758" s="93">
        <v>175</v>
      </c>
      <c r="AX758" s="99">
        <f t="shared" si="429"/>
        <v>21175</v>
      </c>
      <c r="AZ758" s="7" t="s">
        <v>3053</v>
      </c>
      <c r="BA758" t="s">
        <v>3290</v>
      </c>
    </row>
    <row r="759" spans="1:53" ht="13" hidden="1" customHeight="1" outlineLevel="1">
      <c r="A759" t="s">
        <v>1750</v>
      </c>
      <c r="B759" t="s">
        <v>482</v>
      </c>
      <c r="C759" s="1">
        <f t="shared" si="416"/>
        <v>518</v>
      </c>
      <c r="D759" s="7">
        <f>IF(P759&gt;0,RANK(P759,(P759:R759,S759:AG759)),0)</f>
        <v>0</v>
      </c>
      <c r="E759" s="7">
        <f>IF(Q759&gt;0,RANK(Q759,(P759:R759,S759:AG759)),0)</f>
        <v>5</v>
      </c>
      <c r="F759" s="7">
        <f>IF(R759&gt;0,RANK(R759,(P759:R759,S759:AG759)),0)</f>
        <v>1</v>
      </c>
      <c r="G759" s="7">
        <f>IF(S759&gt;0,RANK(S759,(P759:R759,S759:AG759)),0)</f>
        <v>2</v>
      </c>
      <c r="H759" s="48">
        <f t="shared" si="417"/>
        <v>278</v>
      </c>
      <c r="I759" s="163">
        <f t="shared" si="432"/>
        <v>0.53667953667953672</v>
      </c>
      <c r="J759" s="2"/>
      <c r="K759" s="2">
        <f t="shared" si="418"/>
        <v>0</v>
      </c>
      <c r="L759" s="2">
        <f t="shared" si="419"/>
        <v>4.4401544401544403E-2</v>
      </c>
      <c r="M759" s="2">
        <f t="shared" si="420"/>
        <v>0.66216216216216217</v>
      </c>
      <c r="N759" s="2">
        <f t="shared" si="430"/>
        <v>0.12548262548262548</v>
      </c>
      <c r="O759" s="2">
        <f t="shared" si="431"/>
        <v>0.16795366795366792</v>
      </c>
      <c r="Q759" s="1">
        <v>23</v>
      </c>
      <c r="R759" s="1">
        <v>343</v>
      </c>
      <c r="S759" s="1">
        <v>65</v>
      </c>
      <c r="T759" s="1">
        <v>49</v>
      </c>
      <c r="Y759" s="1">
        <v>38</v>
      </c>
      <c r="AI759" s="7">
        <f t="shared" si="421"/>
        <v>3</v>
      </c>
      <c r="AJ759" s="7">
        <f t="shared" si="422"/>
        <v>0</v>
      </c>
      <c r="AK759" s="7">
        <f t="shared" si="423"/>
        <v>0</v>
      </c>
      <c r="AL759" s="7">
        <f t="shared" si="424"/>
        <v>0</v>
      </c>
      <c r="AM759" s="2">
        <f t="shared" si="425"/>
        <v>9.45945945945946E-2</v>
      </c>
      <c r="AN759" s="2">
        <f t="shared" si="426"/>
        <v>0</v>
      </c>
      <c r="AO759" s="2">
        <f t="shared" si="427"/>
        <v>0</v>
      </c>
      <c r="AP759" s="2">
        <f t="shared" si="428"/>
        <v>0</v>
      </c>
      <c r="AR759" t="str">
        <f t="shared" si="415"/>
        <v>Muhlenberg</v>
      </c>
      <c r="AS759" t="s">
        <v>482</v>
      </c>
      <c r="AT759" s="162">
        <v>1</v>
      </c>
      <c r="AV759" s="91">
        <v>21</v>
      </c>
      <c r="AW759" s="93">
        <v>177</v>
      </c>
      <c r="AX759" s="99">
        <f t="shared" si="429"/>
        <v>21177</v>
      </c>
      <c r="AZ759" s="7" t="s">
        <v>3053</v>
      </c>
      <c r="BA759" t="s">
        <v>3290</v>
      </c>
    </row>
    <row r="760" spans="1:53" ht="13" hidden="1" customHeight="1" outlineLevel="1">
      <c r="A760" t="s">
        <v>204</v>
      </c>
      <c r="B760" t="s">
        <v>482</v>
      </c>
      <c r="C760" s="1">
        <f t="shared" si="416"/>
        <v>1018</v>
      </c>
      <c r="D760" s="7">
        <f>IF(P760&gt;0,RANK(P760,(P760:R760,S760:AG760)),0)</f>
        <v>0</v>
      </c>
      <c r="E760" s="7">
        <f>IF(Q760&gt;0,RANK(Q760,(P760:R760,S760:AG760)),0)</f>
        <v>4</v>
      </c>
      <c r="F760" s="7">
        <f>IF(R760&gt;0,RANK(R760,(P760:R760,S760:AG760)),0)</f>
        <v>1</v>
      </c>
      <c r="G760" s="7">
        <f>IF(S760&gt;0,RANK(S760,(P760:R760,S760:AG760)),0)</f>
        <v>2</v>
      </c>
      <c r="H760" s="48">
        <f t="shared" si="417"/>
        <v>415</v>
      </c>
      <c r="I760" s="163">
        <f t="shared" si="432"/>
        <v>0.40766208251473479</v>
      </c>
      <c r="J760" s="2"/>
      <c r="K760" s="2">
        <f t="shared" si="418"/>
        <v>0</v>
      </c>
      <c r="L760" s="2">
        <f t="shared" si="419"/>
        <v>5.9921414538310409E-2</v>
      </c>
      <c r="M760" s="2">
        <f t="shared" si="420"/>
        <v>0.61001964636542239</v>
      </c>
      <c r="N760" s="2">
        <f t="shared" si="430"/>
        <v>0.20235756385068762</v>
      </c>
      <c r="O760" s="2">
        <f t="shared" si="431"/>
        <v>0.12770137524557953</v>
      </c>
      <c r="Q760" s="1">
        <v>61</v>
      </c>
      <c r="R760" s="1">
        <v>621</v>
      </c>
      <c r="S760" s="1">
        <v>206</v>
      </c>
      <c r="T760" s="1">
        <v>100</v>
      </c>
      <c r="Y760" s="1">
        <v>30</v>
      </c>
      <c r="AI760" s="7">
        <f t="shared" si="421"/>
        <v>3</v>
      </c>
      <c r="AJ760" s="7">
        <f t="shared" si="422"/>
        <v>0</v>
      </c>
      <c r="AK760" s="7">
        <f t="shared" si="423"/>
        <v>0</v>
      </c>
      <c r="AL760" s="7">
        <f t="shared" si="424"/>
        <v>0</v>
      </c>
      <c r="AM760" s="2">
        <f t="shared" si="425"/>
        <v>9.8231827111984277E-2</v>
      </c>
      <c r="AN760" s="2">
        <f t="shared" si="426"/>
        <v>0</v>
      </c>
      <c r="AO760" s="2">
        <f t="shared" si="427"/>
        <v>0</v>
      </c>
      <c r="AP760" s="2">
        <f t="shared" si="428"/>
        <v>0</v>
      </c>
      <c r="AR760" t="str">
        <f t="shared" si="415"/>
        <v>Nelson</v>
      </c>
      <c r="AS760" t="s">
        <v>482</v>
      </c>
      <c r="AT760" s="162">
        <v>2</v>
      </c>
      <c r="AV760" s="91">
        <v>21</v>
      </c>
      <c r="AW760" s="93">
        <v>179</v>
      </c>
      <c r="AX760" s="99">
        <f t="shared" si="429"/>
        <v>21179</v>
      </c>
      <c r="AZ760" s="7" t="s">
        <v>3053</v>
      </c>
      <c r="BA760" t="s">
        <v>3290</v>
      </c>
    </row>
    <row r="761" spans="1:53" ht="13" hidden="1" customHeight="1" outlineLevel="1">
      <c r="A761" t="s">
        <v>3106</v>
      </c>
      <c r="B761" t="s">
        <v>482</v>
      </c>
      <c r="C761" s="1">
        <f t="shared" si="416"/>
        <v>115</v>
      </c>
      <c r="D761" s="7">
        <f>IF(P761&gt;0,RANK(P761,(P761:R761,S761:AG761)),0)</f>
        <v>0</v>
      </c>
      <c r="E761" s="7">
        <f>IF(Q761&gt;0,RANK(Q761,(P761:R761,S761:AG761)),0)</f>
        <v>5</v>
      </c>
      <c r="F761" s="7">
        <f>IF(R761&gt;0,RANK(R761,(P761:R761,S761:AG761)),0)</f>
        <v>1</v>
      </c>
      <c r="G761" s="7">
        <f>IF(S761&gt;0,RANK(S761,(P761:R761,S761:AG761)),0)</f>
        <v>2</v>
      </c>
      <c r="H761" s="48">
        <f t="shared" si="417"/>
        <v>41</v>
      </c>
      <c r="I761" s="163">
        <f t="shared" si="432"/>
        <v>0.35652173913043478</v>
      </c>
      <c r="J761" s="2"/>
      <c r="K761" s="2">
        <f t="shared" si="418"/>
        <v>0</v>
      </c>
      <c r="L761" s="2">
        <f t="shared" si="419"/>
        <v>1.7391304347826087E-2</v>
      </c>
      <c r="M761" s="2">
        <f t="shared" si="420"/>
        <v>0.58260869565217388</v>
      </c>
      <c r="N761" s="2">
        <f t="shared" si="430"/>
        <v>0.22608695652173913</v>
      </c>
      <c r="O761" s="2">
        <f t="shared" si="431"/>
        <v>0.17391304347826089</v>
      </c>
      <c r="Q761" s="1">
        <v>2</v>
      </c>
      <c r="R761" s="1">
        <v>67</v>
      </c>
      <c r="S761" s="1">
        <v>26</v>
      </c>
      <c r="T761" s="1">
        <v>12</v>
      </c>
      <c r="Y761" s="1">
        <v>8</v>
      </c>
      <c r="AI761" s="7">
        <f t="shared" si="421"/>
        <v>3</v>
      </c>
      <c r="AJ761" s="7">
        <f t="shared" si="422"/>
        <v>0</v>
      </c>
      <c r="AK761" s="7">
        <f t="shared" si="423"/>
        <v>0</v>
      </c>
      <c r="AL761" s="7">
        <f t="shared" si="424"/>
        <v>0</v>
      </c>
      <c r="AM761" s="2">
        <f t="shared" si="425"/>
        <v>0.10434782608695652</v>
      </c>
      <c r="AN761" s="2">
        <f t="shared" si="426"/>
        <v>0</v>
      </c>
      <c r="AO761" s="2">
        <f t="shared" si="427"/>
        <v>0</v>
      </c>
      <c r="AP761" s="2">
        <f t="shared" si="428"/>
        <v>0</v>
      </c>
      <c r="AR761" t="str">
        <f t="shared" si="415"/>
        <v>Nicholas</v>
      </c>
      <c r="AS761" t="s">
        <v>482</v>
      </c>
      <c r="AT761" s="162">
        <v>6</v>
      </c>
      <c r="AV761" s="91">
        <v>21</v>
      </c>
      <c r="AW761" s="93">
        <v>181</v>
      </c>
      <c r="AX761" s="99">
        <f t="shared" si="429"/>
        <v>21181</v>
      </c>
      <c r="AZ761" s="7" t="s">
        <v>3053</v>
      </c>
      <c r="BA761" t="s">
        <v>3290</v>
      </c>
    </row>
    <row r="762" spans="1:53" ht="13" hidden="1" customHeight="1" outlineLevel="1">
      <c r="A762" t="s">
        <v>740</v>
      </c>
      <c r="B762" t="s">
        <v>482</v>
      </c>
      <c r="C762" s="1">
        <f t="shared" si="416"/>
        <v>582</v>
      </c>
      <c r="D762" s="7">
        <f>IF(P762&gt;0,RANK(P762,(P762:R762,S762:AG762)),0)</f>
        <v>0</v>
      </c>
      <c r="E762" s="7">
        <f>IF(Q762&gt;0,RANK(Q762,(P762:R762,S762:AG762)),0)</f>
        <v>4</v>
      </c>
      <c r="F762" s="7">
        <f>IF(R762&gt;0,RANK(R762,(P762:R762,S762:AG762)),0)</f>
        <v>1</v>
      </c>
      <c r="G762" s="7">
        <f>IF(S762&gt;0,RANK(S762,(P762:R762,S762:AG762)),0)</f>
        <v>2</v>
      </c>
      <c r="H762" s="48">
        <f t="shared" si="417"/>
        <v>310</v>
      </c>
      <c r="I762" s="163">
        <f t="shared" si="432"/>
        <v>0.53264604810996563</v>
      </c>
      <c r="J762" s="2"/>
      <c r="K762" s="2">
        <f t="shared" si="418"/>
        <v>0</v>
      </c>
      <c r="L762" s="2">
        <f t="shared" si="419"/>
        <v>7.0446735395189003E-2</v>
      </c>
      <c r="M762" s="2">
        <f t="shared" si="420"/>
        <v>0.6563573883161512</v>
      </c>
      <c r="N762" s="2">
        <f t="shared" si="430"/>
        <v>0.12371134020618557</v>
      </c>
      <c r="O762" s="2">
        <f t="shared" si="431"/>
        <v>0.14948453608247425</v>
      </c>
      <c r="Q762" s="1">
        <v>41</v>
      </c>
      <c r="R762" s="1">
        <v>382</v>
      </c>
      <c r="S762" s="1">
        <v>72</v>
      </c>
      <c r="T762" s="1">
        <v>61</v>
      </c>
      <c r="Y762" s="1">
        <v>26</v>
      </c>
      <c r="AI762" s="7">
        <f t="shared" si="421"/>
        <v>3</v>
      </c>
      <c r="AJ762" s="7">
        <f t="shared" si="422"/>
        <v>0</v>
      </c>
      <c r="AK762" s="7">
        <f t="shared" si="423"/>
        <v>0</v>
      </c>
      <c r="AL762" s="7">
        <f t="shared" si="424"/>
        <v>0</v>
      </c>
      <c r="AM762" s="2">
        <f t="shared" si="425"/>
        <v>0.10481099656357389</v>
      </c>
      <c r="AN762" s="2">
        <f t="shared" si="426"/>
        <v>0</v>
      </c>
      <c r="AO762" s="2">
        <f t="shared" si="427"/>
        <v>0</v>
      </c>
      <c r="AP762" s="2">
        <f t="shared" si="428"/>
        <v>0</v>
      </c>
      <c r="AR762" t="str">
        <f t="shared" si="415"/>
        <v>Ohio</v>
      </c>
      <c r="AS762" t="s">
        <v>482</v>
      </c>
      <c r="AT762" s="162">
        <v>1</v>
      </c>
      <c r="AV762" s="91">
        <v>21</v>
      </c>
      <c r="AW762" s="93">
        <v>183</v>
      </c>
      <c r="AX762" s="99">
        <f t="shared" si="429"/>
        <v>21183</v>
      </c>
      <c r="AZ762" s="7" t="s">
        <v>3053</v>
      </c>
      <c r="BA762" t="s">
        <v>3290</v>
      </c>
    </row>
    <row r="763" spans="1:53" ht="13" hidden="1" customHeight="1" outlineLevel="1">
      <c r="A763" t="s">
        <v>2575</v>
      </c>
      <c r="B763" t="s">
        <v>482</v>
      </c>
      <c r="C763" s="1">
        <f t="shared" si="416"/>
        <v>5617</v>
      </c>
      <c r="D763" s="7">
        <f>IF(P763&gt;0,RANK(P763,(P763:R763,S763:AG763)),0)</f>
        <v>0</v>
      </c>
      <c r="E763" s="7">
        <f>IF(Q763&gt;0,RANK(Q763,(P763:R763,S763:AG763)),0)</f>
        <v>4</v>
      </c>
      <c r="F763" s="7">
        <f>IF(R763&gt;0,RANK(R763,(P763:R763,S763:AG763)),0)</f>
        <v>1</v>
      </c>
      <c r="G763" s="7">
        <f>IF(S763&gt;0,RANK(S763,(P763:R763,S763:AG763)),0)</f>
        <v>2</v>
      </c>
      <c r="H763" s="48">
        <f t="shared" si="417"/>
        <v>3313</v>
      </c>
      <c r="I763" s="163">
        <f t="shared" si="432"/>
        <v>0.58981662809328828</v>
      </c>
      <c r="J763" s="2"/>
      <c r="K763" s="2">
        <f t="shared" si="418"/>
        <v>0</v>
      </c>
      <c r="L763" s="2">
        <f t="shared" si="419"/>
        <v>5.7147943742211146E-2</v>
      </c>
      <c r="M763" s="2">
        <f t="shared" si="420"/>
        <v>0.69076019227345553</v>
      </c>
      <c r="N763" s="2">
        <f t="shared" si="430"/>
        <v>0.10094356418016735</v>
      </c>
      <c r="O763" s="2">
        <f t="shared" si="431"/>
        <v>0.151148299804166</v>
      </c>
      <c r="Q763" s="1">
        <v>321</v>
      </c>
      <c r="R763" s="1">
        <v>3880</v>
      </c>
      <c r="S763" s="1">
        <v>567</v>
      </c>
      <c r="T763" s="1">
        <v>549</v>
      </c>
      <c r="Y763" s="1">
        <v>300</v>
      </c>
      <c r="AI763" s="7">
        <f t="shared" si="421"/>
        <v>3</v>
      </c>
      <c r="AJ763" s="7">
        <f t="shared" si="422"/>
        <v>0</v>
      </c>
      <c r="AK763" s="7">
        <f t="shared" si="423"/>
        <v>0</v>
      </c>
      <c r="AL763" s="7">
        <f t="shared" si="424"/>
        <v>0</v>
      </c>
      <c r="AM763" s="2">
        <f t="shared" si="425"/>
        <v>9.7739006587146168E-2</v>
      </c>
      <c r="AN763" s="2">
        <f t="shared" si="426"/>
        <v>0</v>
      </c>
      <c r="AO763" s="2">
        <f t="shared" si="427"/>
        <v>0</v>
      </c>
      <c r="AP763" s="2">
        <f t="shared" si="428"/>
        <v>0</v>
      </c>
      <c r="AR763" t="str">
        <f t="shared" si="415"/>
        <v>Oldham</v>
      </c>
      <c r="AS763" t="s">
        <v>482</v>
      </c>
      <c r="AT763" s="162">
        <v>4</v>
      </c>
      <c r="AV763" s="91">
        <v>21</v>
      </c>
      <c r="AW763" s="93">
        <v>185</v>
      </c>
      <c r="AX763" s="99">
        <f t="shared" si="429"/>
        <v>21185</v>
      </c>
      <c r="AZ763" s="7" t="s">
        <v>3053</v>
      </c>
      <c r="BA763" t="s">
        <v>3290</v>
      </c>
    </row>
    <row r="764" spans="1:53" ht="13" hidden="1" customHeight="1" outlineLevel="1">
      <c r="A764" t="s">
        <v>2751</v>
      </c>
      <c r="B764" t="s">
        <v>482</v>
      </c>
      <c r="C764" s="1">
        <f t="shared" si="416"/>
        <v>422</v>
      </c>
      <c r="D764" s="7">
        <f>IF(P764&gt;0,RANK(P764,(P764:R764,S764:AG764)),0)</f>
        <v>0</v>
      </c>
      <c r="E764" s="7">
        <f>IF(Q764&gt;0,RANK(Q764,(P764:R764,S764:AG764)),0)</f>
        <v>4</v>
      </c>
      <c r="F764" s="7">
        <f>IF(R764&gt;0,RANK(R764,(P764:R764,S764:AG764)),0)</f>
        <v>1</v>
      </c>
      <c r="G764" s="7">
        <f>IF(S764&gt;0,RANK(S764,(P764:R764,S764:AG764)),0)</f>
        <v>2</v>
      </c>
      <c r="H764" s="48">
        <f t="shared" si="417"/>
        <v>208</v>
      </c>
      <c r="I764" s="163">
        <f t="shared" si="432"/>
        <v>0.49289099526066349</v>
      </c>
      <c r="J764" s="2"/>
      <c r="K764" s="2">
        <f t="shared" si="418"/>
        <v>0</v>
      </c>
      <c r="L764" s="2">
        <f t="shared" si="419"/>
        <v>8.0568720379146919E-2</v>
      </c>
      <c r="M764" s="2">
        <f t="shared" si="420"/>
        <v>0.62796208530805686</v>
      </c>
      <c r="N764" s="2">
        <f t="shared" si="430"/>
        <v>0.13507109004739337</v>
      </c>
      <c r="O764" s="2">
        <f t="shared" si="431"/>
        <v>0.15639810426540279</v>
      </c>
      <c r="Q764" s="1">
        <v>34</v>
      </c>
      <c r="R764" s="1">
        <v>265</v>
      </c>
      <c r="S764" s="1">
        <v>57</v>
      </c>
      <c r="T764" s="1">
        <v>44</v>
      </c>
      <c r="Y764" s="1">
        <v>22</v>
      </c>
      <c r="AI764" s="7">
        <f t="shared" si="421"/>
        <v>3</v>
      </c>
      <c r="AJ764" s="7">
        <f t="shared" si="422"/>
        <v>0</v>
      </c>
      <c r="AK764" s="7">
        <f t="shared" si="423"/>
        <v>0</v>
      </c>
      <c r="AL764" s="7">
        <f t="shared" si="424"/>
        <v>0</v>
      </c>
      <c r="AM764" s="2">
        <f t="shared" si="425"/>
        <v>0.10426540284360189</v>
      </c>
      <c r="AN764" s="2">
        <f t="shared" si="426"/>
        <v>0</v>
      </c>
      <c r="AO764" s="2">
        <f t="shared" si="427"/>
        <v>0</v>
      </c>
      <c r="AP764" s="2">
        <f t="shared" si="428"/>
        <v>0</v>
      </c>
      <c r="AR764" t="str">
        <f t="shared" si="415"/>
        <v>Owen</v>
      </c>
      <c r="AS764" t="s">
        <v>482</v>
      </c>
      <c r="AT764" s="162">
        <v>4</v>
      </c>
      <c r="AV764" s="91">
        <v>21</v>
      </c>
      <c r="AW764" s="93">
        <v>187</v>
      </c>
      <c r="AX764" s="99">
        <f t="shared" si="429"/>
        <v>21187</v>
      </c>
      <c r="AZ764" s="7" t="s">
        <v>3053</v>
      </c>
      <c r="BA764" t="s">
        <v>3290</v>
      </c>
    </row>
    <row r="765" spans="1:53" ht="13" hidden="1" customHeight="1" outlineLevel="1">
      <c r="A765" t="s">
        <v>941</v>
      </c>
      <c r="B765" t="s">
        <v>482</v>
      </c>
      <c r="C765" s="1">
        <f t="shared" si="416"/>
        <v>257</v>
      </c>
      <c r="D765" s="7">
        <f>IF(P765&gt;0,RANK(P765,(P765:R765,S765:AG765)),0)</f>
        <v>0</v>
      </c>
      <c r="E765" s="7">
        <f>IF(Q765&gt;0,RANK(Q765,(P765:R765,S765:AG765)),0)</f>
        <v>2</v>
      </c>
      <c r="F765" s="7">
        <f>IF(R765&gt;0,RANK(R765,(P765:R765,S765:AG765)),0)</f>
        <v>1</v>
      </c>
      <c r="G765" s="7">
        <f>IF(S765&gt;0,RANK(S765,(P765:R765,S765:AG765)),0)</f>
        <v>3</v>
      </c>
      <c r="H765" s="48">
        <f t="shared" si="417"/>
        <v>130</v>
      </c>
      <c r="I765" s="163">
        <f t="shared" si="432"/>
        <v>0.50583657587548636</v>
      </c>
      <c r="J765" s="2"/>
      <c r="K765" s="2">
        <f t="shared" si="418"/>
        <v>0</v>
      </c>
      <c r="L765" s="2">
        <f t="shared" si="419"/>
        <v>0.13229571984435798</v>
      </c>
      <c r="M765" s="2">
        <f t="shared" si="420"/>
        <v>0.63813229571984431</v>
      </c>
      <c r="N765" s="2">
        <f t="shared" si="430"/>
        <v>0.10894941634241245</v>
      </c>
      <c r="O765" s="2">
        <f t="shared" si="431"/>
        <v>0.12062256809338529</v>
      </c>
      <c r="Q765" s="1">
        <v>34</v>
      </c>
      <c r="R765" s="1">
        <v>164</v>
      </c>
      <c r="S765" s="1">
        <v>28</v>
      </c>
      <c r="T765" s="1">
        <v>17</v>
      </c>
      <c r="Y765" s="1">
        <v>14</v>
      </c>
      <c r="AI765" s="7">
        <f t="shared" si="421"/>
        <v>4</v>
      </c>
      <c r="AJ765" s="7">
        <f t="shared" si="422"/>
        <v>0</v>
      </c>
      <c r="AK765" s="7">
        <f t="shared" si="423"/>
        <v>0</v>
      </c>
      <c r="AL765" s="7">
        <f t="shared" si="424"/>
        <v>0</v>
      </c>
      <c r="AM765" s="2">
        <f t="shared" si="425"/>
        <v>6.6147859922178989E-2</v>
      </c>
      <c r="AN765" s="2">
        <f t="shared" si="426"/>
        <v>0</v>
      </c>
      <c r="AO765" s="2">
        <f t="shared" si="427"/>
        <v>0</v>
      </c>
      <c r="AP765" s="2">
        <f t="shared" si="428"/>
        <v>0</v>
      </c>
      <c r="AR765" t="str">
        <f t="shared" si="415"/>
        <v>Owsley</v>
      </c>
      <c r="AS765" t="s">
        <v>482</v>
      </c>
      <c r="AT765" s="162">
        <v>5</v>
      </c>
      <c r="AV765" s="91">
        <v>21</v>
      </c>
      <c r="AW765" s="93">
        <v>189</v>
      </c>
      <c r="AX765" s="99">
        <f t="shared" si="429"/>
        <v>21189</v>
      </c>
      <c r="AZ765" s="7" t="s">
        <v>3053</v>
      </c>
      <c r="BA765" t="s">
        <v>3290</v>
      </c>
    </row>
    <row r="766" spans="1:53" ht="13" hidden="1" customHeight="1" outlineLevel="1">
      <c r="A766" t="s">
        <v>585</v>
      </c>
      <c r="B766" t="s">
        <v>482</v>
      </c>
      <c r="C766" s="1">
        <f t="shared" si="416"/>
        <v>443</v>
      </c>
      <c r="D766" s="7">
        <f>IF(P766&gt;0,RANK(P766,(P766:R766,S766:AG766)),0)</f>
        <v>0</v>
      </c>
      <c r="E766" s="7">
        <f>IF(Q766&gt;0,RANK(Q766,(P766:R766,S766:AG766)),0)</f>
        <v>4</v>
      </c>
      <c r="F766" s="7">
        <f>IF(R766&gt;0,RANK(R766,(P766:R766,S766:AG766)),0)</f>
        <v>1</v>
      </c>
      <c r="G766" s="7">
        <f>IF(S766&gt;0,RANK(S766,(P766:R766,S766:AG766)),0)</f>
        <v>2</v>
      </c>
      <c r="H766" s="48">
        <f t="shared" si="417"/>
        <v>217</v>
      </c>
      <c r="I766" s="163">
        <f t="shared" si="432"/>
        <v>0.48984198645598193</v>
      </c>
      <c r="J766" s="2"/>
      <c r="K766" s="2">
        <f t="shared" si="418"/>
        <v>0</v>
      </c>
      <c r="L766" s="2">
        <f t="shared" si="419"/>
        <v>6.320541760722348E-2</v>
      </c>
      <c r="M766" s="2">
        <f t="shared" si="420"/>
        <v>0.64108352144469527</v>
      </c>
      <c r="N766" s="2">
        <f t="shared" si="430"/>
        <v>0.15124153498871332</v>
      </c>
      <c r="O766" s="2">
        <f t="shared" si="431"/>
        <v>0.14446952595936799</v>
      </c>
      <c r="Q766" s="1">
        <v>28</v>
      </c>
      <c r="R766" s="1">
        <v>284</v>
      </c>
      <c r="S766" s="1">
        <v>67</v>
      </c>
      <c r="T766" s="1">
        <v>51</v>
      </c>
      <c r="Y766" s="1">
        <v>13</v>
      </c>
      <c r="AI766" s="7">
        <f t="shared" si="421"/>
        <v>3</v>
      </c>
      <c r="AJ766" s="7">
        <f t="shared" si="422"/>
        <v>0</v>
      </c>
      <c r="AK766" s="7">
        <f t="shared" si="423"/>
        <v>0</v>
      </c>
      <c r="AL766" s="7">
        <f t="shared" si="424"/>
        <v>0</v>
      </c>
      <c r="AM766" s="2">
        <f t="shared" si="425"/>
        <v>0.11512415349887133</v>
      </c>
      <c r="AN766" s="2">
        <f t="shared" si="426"/>
        <v>0</v>
      </c>
      <c r="AO766" s="2">
        <f t="shared" si="427"/>
        <v>0</v>
      </c>
      <c r="AP766" s="2">
        <f t="shared" si="428"/>
        <v>0</v>
      </c>
      <c r="AR766" t="str">
        <f t="shared" si="415"/>
        <v>Pendleton</v>
      </c>
      <c r="AS766" t="s">
        <v>482</v>
      </c>
      <c r="AT766" s="162">
        <v>4</v>
      </c>
      <c r="AV766" s="91">
        <v>21</v>
      </c>
      <c r="AW766" s="93">
        <v>191</v>
      </c>
      <c r="AX766" s="99">
        <f t="shared" si="429"/>
        <v>21191</v>
      </c>
      <c r="AZ766" s="7" t="s">
        <v>3053</v>
      </c>
      <c r="BA766" t="s">
        <v>3290</v>
      </c>
    </row>
    <row r="767" spans="1:53" ht="13" hidden="1" customHeight="1" outlineLevel="1">
      <c r="A767" t="s">
        <v>155</v>
      </c>
      <c r="B767" t="s">
        <v>482</v>
      </c>
      <c r="C767" s="1">
        <f t="shared" ref="C767:C791" si="433">SUM(P767:AG767)</f>
        <v>670</v>
      </c>
      <c r="D767" s="7">
        <f>IF(P767&gt;0,RANK(P767,(P767:R767,S767:AG767)),0)</f>
        <v>0</v>
      </c>
      <c r="E767" s="7">
        <f>IF(Q767&gt;0,RANK(Q767,(P767:R767,S767:AG767)),0)</f>
        <v>3</v>
      </c>
      <c r="F767" s="7">
        <f>IF(R767&gt;0,RANK(R767,(P767:R767,S767:AG767)),0)</f>
        <v>1</v>
      </c>
      <c r="G767" s="7">
        <f>IF(S767&gt;0,RANK(S767,(P767:R767,S767:AG767)),0)</f>
        <v>2</v>
      </c>
      <c r="H767" s="48">
        <f t="shared" ref="H767:H791" si="434">MAX(P767:Y767)-LARGE(P767:Y767,2)</f>
        <v>409</v>
      </c>
      <c r="I767" s="163">
        <f t="shared" si="432"/>
        <v>0.61044776119402988</v>
      </c>
      <c r="J767" s="2"/>
      <c r="K767" s="2">
        <f t="shared" ref="K767:K791" si="435">IF($C767=0,"-",P767/$C767)</f>
        <v>0</v>
      </c>
      <c r="L767" s="2">
        <f t="shared" ref="L767:L791" si="436">IF($C767=0,"-",Q767/$C767)</f>
        <v>6.8656716417910449E-2</v>
      </c>
      <c r="M767" s="2">
        <f t="shared" ref="M767:M791" si="437">IF($C767=0,"-",R767/$C767)</f>
        <v>0.71492537313432836</v>
      </c>
      <c r="N767" s="2">
        <f t="shared" si="430"/>
        <v>0.1044776119402985</v>
      </c>
      <c r="O767" s="2">
        <f t="shared" si="431"/>
        <v>0.11194029850746265</v>
      </c>
      <c r="Q767" s="1">
        <v>46</v>
      </c>
      <c r="R767" s="1">
        <v>479</v>
      </c>
      <c r="S767" s="1">
        <v>70</v>
      </c>
      <c r="T767" s="1">
        <v>39</v>
      </c>
      <c r="Y767" s="1">
        <v>36</v>
      </c>
      <c r="AI767" s="7">
        <f t="shared" ref="AI767:AI791" si="438">IF(T767&gt;0,RANK(T767,(P767:Z767)),0)</f>
        <v>4</v>
      </c>
      <c r="AJ767" s="7">
        <f t="shared" ref="AJ767:AJ791" si="439">IF(U767&gt;0,RANK(U767,(P767:Z767)),0)</f>
        <v>0</v>
      </c>
      <c r="AK767" s="7">
        <f t="shared" ref="AK767:AK791" si="440">IF(V767&gt;0,RANK(V767,(P767:Z767)),0)</f>
        <v>0</v>
      </c>
      <c r="AL767" s="7">
        <f t="shared" ref="AL767:AL791" si="441">IF(W767&gt;0,RANK(W767,(P767:Z767)),0)</f>
        <v>0</v>
      </c>
      <c r="AM767" s="2">
        <f t="shared" ref="AM767:AM791" si="442">IF($C767=0,"-",T767/$C767)</f>
        <v>5.8208955223880594E-2</v>
      </c>
      <c r="AN767" s="2">
        <f t="shared" ref="AN767:AN791" si="443">IF($C767=0,"-",U767/$C767)</f>
        <v>0</v>
      </c>
      <c r="AO767" s="2">
        <f t="shared" ref="AO767:AO791" si="444">IF($C767=0,"-",V767/$C767)</f>
        <v>0</v>
      </c>
      <c r="AP767" s="2">
        <f t="shared" ref="AP767:AP791" si="445">IF($C767=0,"-",W767/$C767)</f>
        <v>0</v>
      </c>
      <c r="AR767" t="str">
        <f t="shared" si="415"/>
        <v>Perry</v>
      </c>
      <c r="AS767" t="s">
        <v>482</v>
      </c>
      <c r="AT767" s="162">
        <v>5</v>
      </c>
      <c r="AV767" s="91">
        <v>21</v>
      </c>
      <c r="AW767" s="93">
        <v>193</v>
      </c>
      <c r="AX767" s="99">
        <f t="shared" ref="AX767:AX790" si="446">AV767*1000+AW767</f>
        <v>21193</v>
      </c>
      <c r="AZ767" s="7" t="s">
        <v>3053</v>
      </c>
      <c r="BA767" t="s">
        <v>3290</v>
      </c>
    </row>
    <row r="768" spans="1:53" ht="13" hidden="1" customHeight="1" outlineLevel="1">
      <c r="A768" t="s">
        <v>1768</v>
      </c>
      <c r="B768" t="s">
        <v>482</v>
      </c>
      <c r="C768" s="1">
        <f t="shared" si="433"/>
        <v>928</v>
      </c>
      <c r="D768" s="7">
        <f>IF(P768&gt;0,RANK(P768,(P768:R768,S768:AG768)),0)</f>
        <v>0</v>
      </c>
      <c r="E768" s="7">
        <f>IF(Q768&gt;0,RANK(Q768,(P768:R768,S768:AG768)),0)</f>
        <v>4</v>
      </c>
      <c r="F768" s="7">
        <f>IF(R768&gt;0,RANK(R768,(P768:R768,S768:AG768)),0)</f>
        <v>1</v>
      </c>
      <c r="G768" s="7">
        <f>IF(S768&gt;0,RANK(S768,(P768:R768,S768:AG768)),0)</f>
        <v>2</v>
      </c>
      <c r="H768" s="48">
        <f t="shared" si="434"/>
        <v>555</v>
      </c>
      <c r="I768" s="163">
        <f t="shared" si="432"/>
        <v>0.59806034482758619</v>
      </c>
      <c r="J768" s="2"/>
      <c r="K768" s="2">
        <f t="shared" si="435"/>
        <v>0</v>
      </c>
      <c r="L768" s="2">
        <f t="shared" si="436"/>
        <v>5.3879310344827583E-2</v>
      </c>
      <c r="M768" s="2">
        <f t="shared" si="437"/>
        <v>0.71336206896551724</v>
      </c>
      <c r="N768" s="2">
        <f t="shared" si="430"/>
        <v>0.11530172413793104</v>
      </c>
      <c r="O768" s="2">
        <f t="shared" si="431"/>
        <v>0.1174568965517241</v>
      </c>
      <c r="Q768" s="1">
        <v>50</v>
      </c>
      <c r="R768" s="1">
        <v>662</v>
      </c>
      <c r="S768" s="1">
        <v>107</v>
      </c>
      <c r="T768" s="1">
        <v>70</v>
      </c>
      <c r="Y768" s="1">
        <v>39</v>
      </c>
      <c r="AI768" s="7">
        <f t="shared" si="438"/>
        <v>3</v>
      </c>
      <c r="AJ768" s="7">
        <f t="shared" si="439"/>
        <v>0</v>
      </c>
      <c r="AK768" s="7">
        <f t="shared" si="440"/>
        <v>0</v>
      </c>
      <c r="AL768" s="7">
        <f t="shared" si="441"/>
        <v>0</v>
      </c>
      <c r="AM768" s="2">
        <f t="shared" si="442"/>
        <v>7.5431034482758619E-2</v>
      </c>
      <c r="AN768" s="2">
        <f t="shared" si="443"/>
        <v>0</v>
      </c>
      <c r="AO768" s="2">
        <f t="shared" si="444"/>
        <v>0</v>
      </c>
      <c r="AP768" s="2">
        <f t="shared" si="445"/>
        <v>0</v>
      </c>
      <c r="AR768" t="str">
        <f t="shared" ref="AR768:AR831" si="447">A768</f>
        <v>Pike</v>
      </c>
      <c r="AS768" t="s">
        <v>482</v>
      </c>
      <c r="AT768" s="162">
        <v>5</v>
      </c>
      <c r="AV768" s="91">
        <v>21</v>
      </c>
      <c r="AW768" s="93">
        <v>195</v>
      </c>
      <c r="AX768" s="99">
        <f t="shared" si="446"/>
        <v>21195</v>
      </c>
      <c r="AZ768" s="7" t="s">
        <v>3053</v>
      </c>
      <c r="BA768" t="s">
        <v>3290</v>
      </c>
    </row>
    <row r="769" spans="1:53" ht="13" hidden="1" customHeight="1" outlineLevel="1">
      <c r="A769" t="s">
        <v>1269</v>
      </c>
      <c r="B769" t="s">
        <v>482</v>
      </c>
      <c r="C769" s="1">
        <f t="shared" si="433"/>
        <v>185</v>
      </c>
      <c r="D769" s="7">
        <f>IF(P769&gt;0,RANK(P769,(P769:R769,S769:AG769)),0)</f>
        <v>0</v>
      </c>
      <c r="E769" s="7">
        <f>IF(Q769&gt;0,RANK(Q769,(P769:R769,S769:AG769)),0)</f>
        <v>4</v>
      </c>
      <c r="F769" s="7">
        <f>IF(R769&gt;0,RANK(R769,(P769:R769,S769:AG769)),0)</f>
        <v>1</v>
      </c>
      <c r="G769" s="7">
        <f>IF(S769&gt;0,RANK(S769,(P769:R769,S769:AG769)),0)</f>
        <v>2</v>
      </c>
      <c r="H769" s="48">
        <f t="shared" si="434"/>
        <v>91</v>
      </c>
      <c r="I769" s="163">
        <f t="shared" si="432"/>
        <v>0.49189189189189192</v>
      </c>
      <c r="J769" s="2"/>
      <c r="K769" s="2">
        <f t="shared" si="435"/>
        <v>0</v>
      </c>
      <c r="L769" s="2">
        <f t="shared" si="436"/>
        <v>7.0270270270270274E-2</v>
      </c>
      <c r="M769" s="2">
        <f t="shared" si="437"/>
        <v>0.64324324324324322</v>
      </c>
      <c r="N769" s="2">
        <f t="shared" si="430"/>
        <v>0.15135135135135136</v>
      </c>
      <c r="O769" s="2">
        <f t="shared" si="431"/>
        <v>0.1351351351351352</v>
      </c>
      <c r="Q769" s="1">
        <v>13</v>
      </c>
      <c r="R769" s="1">
        <v>119</v>
      </c>
      <c r="S769" s="1">
        <v>28</v>
      </c>
      <c r="T769" s="1">
        <v>19</v>
      </c>
      <c r="Y769" s="1">
        <v>6</v>
      </c>
      <c r="AI769" s="7">
        <f t="shared" si="438"/>
        <v>3</v>
      </c>
      <c r="AJ769" s="7">
        <f t="shared" si="439"/>
        <v>0</v>
      </c>
      <c r="AK769" s="7">
        <f t="shared" si="440"/>
        <v>0</v>
      </c>
      <c r="AL769" s="7">
        <f t="shared" si="441"/>
        <v>0</v>
      </c>
      <c r="AM769" s="2">
        <f t="shared" si="442"/>
        <v>0.10270270270270271</v>
      </c>
      <c r="AN769" s="2">
        <f t="shared" si="443"/>
        <v>0</v>
      </c>
      <c r="AO769" s="2">
        <f t="shared" si="444"/>
        <v>0</v>
      </c>
      <c r="AP769" s="2">
        <f t="shared" si="445"/>
        <v>0</v>
      </c>
      <c r="AR769" t="str">
        <f t="shared" si="447"/>
        <v>Powell</v>
      </c>
      <c r="AS769" t="s">
        <v>482</v>
      </c>
      <c r="AT769" s="162">
        <v>6</v>
      </c>
      <c r="AV769" s="91">
        <v>21</v>
      </c>
      <c r="AW769" s="93">
        <v>197</v>
      </c>
      <c r="AX769" s="99">
        <f t="shared" si="446"/>
        <v>21197</v>
      </c>
      <c r="AZ769" s="7" t="s">
        <v>3053</v>
      </c>
      <c r="BA769" t="s">
        <v>3290</v>
      </c>
    </row>
    <row r="770" spans="1:53" ht="13" hidden="1" customHeight="1" outlineLevel="1">
      <c r="A770" t="s">
        <v>100</v>
      </c>
      <c r="B770" t="s">
        <v>482</v>
      </c>
      <c r="C770" s="1">
        <f t="shared" si="433"/>
        <v>6227</v>
      </c>
      <c r="D770" s="7">
        <f>IF(P770&gt;0,RANK(P770,(P770:R770,S770:AG770)),0)</f>
        <v>0</v>
      </c>
      <c r="E770" s="7">
        <f>IF(Q770&gt;0,RANK(Q770,(P770:R770,S770:AG770)),0)</f>
        <v>3</v>
      </c>
      <c r="F770" s="7">
        <f>IF(R770&gt;0,RANK(R770,(P770:R770,S770:AG770)),0)</f>
        <v>1</v>
      </c>
      <c r="G770" s="7">
        <f>IF(S770&gt;0,RANK(S770,(P770:R770,S770:AG770)),0)</f>
        <v>2</v>
      </c>
      <c r="H770" s="48">
        <f t="shared" si="434"/>
        <v>3734</v>
      </c>
      <c r="I770" s="163">
        <f t="shared" si="432"/>
        <v>0.59964669985546815</v>
      </c>
      <c r="J770" s="2"/>
      <c r="K770" s="2">
        <f t="shared" si="435"/>
        <v>0</v>
      </c>
      <c r="L770" s="2">
        <f t="shared" si="436"/>
        <v>7.820780472137466E-2</v>
      </c>
      <c r="M770" s="2">
        <f t="shared" si="437"/>
        <v>0.69198651035811787</v>
      </c>
      <c r="N770" s="2">
        <f t="shared" si="430"/>
        <v>9.233981050264975E-2</v>
      </c>
      <c r="O770" s="2">
        <f t="shared" si="431"/>
        <v>0.13746587441785771</v>
      </c>
      <c r="Q770" s="1">
        <v>487</v>
      </c>
      <c r="R770" s="1">
        <v>4309</v>
      </c>
      <c r="S770" s="1">
        <v>575</v>
      </c>
      <c r="T770" s="1">
        <v>484</v>
      </c>
      <c r="Y770" s="1">
        <v>372</v>
      </c>
      <c r="AI770" s="7">
        <f t="shared" si="438"/>
        <v>4</v>
      </c>
      <c r="AJ770" s="7">
        <f t="shared" si="439"/>
        <v>0</v>
      </c>
      <c r="AK770" s="7">
        <f t="shared" si="440"/>
        <v>0</v>
      </c>
      <c r="AL770" s="7">
        <f t="shared" si="441"/>
        <v>0</v>
      </c>
      <c r="AM770" s="2">
        <f t="shared" si="442"/>
        <v>7.7726031797013012E-2</v>
      </c>
      <c r="AN770" s="2">
        <f t="shared" si="443"/>
        <v>0</v>
      </c>
      <c r="AO770" s="2">
        <f t="shared" si="444"/>
        <v>0</v>
      </c>
      <c r="AP770" s="2">
        <f t="shared" si="445"/>
        <v>0</v>
      </c>
      <c r="AR770" t="str">
        <f t="shared" si="447"/>
        <v>Pulaski</v>
      </c>
      <c r="AS770" t="s">
        <v>482</v>
      </c>
      <c r="AT770" s="162">
        <v>5</v>
      </c>
      <c r="AV770" s="91">
        <v>21</v>
      </c>
      <c r="AW770" s="93">
        <v>199</v>
      </c>
      <c r="AX770" s="99">
        <f t="shared" si="446"/>
        <v>21199</v>
      </c>
      <c r="AZ770" s="7" t="s">
        <v>3053</v>
      </c>
      <c r="BA770" t="s">
        <v>3290</v>
      </c>
    </row>
    <row r="771" spans="1:53" ht="13" hidden="1" customHeight="1" outlineLevel="1">
      <c r="A771" t="s">
        <v>1230</v>
      </c>
      <c r="B771" t="s">
        <v>482</v>
      </c>
      <c r="C771" s="1">
        <f t="shared" si="433"/>
        <v>45</v>
      </c>
      <c r="D771" s="7">
        <f>IF(P771&gt;0,RANK(P771,(P771:R771,S771:AG771)),0)</f>
        <v>0</v>
      </c>
      <c r="E771" s="7">
        <f>IF(Q771&gt;0,RANK(Q771,(P771:R771,S771:AG771)),0)</f>
        <v>4</v>
      </c>
      <c r="F771" s="7">
        <f>IF(R771&gt;0,RANK(R771,(P771:R771,S771:AG771)),0)</f>
        <v>1</v>
      </c>
      <c r="G771" s="7">
        <f>IF(S771&gt;0,RANK(S771,(P771:R771,S771:AG771)),0)</f>
        <v>2</v>
      </c>
      <c r="H771" s="48">
        <f t="shared" si="434"/>
        <v>24</v>
      </c>
      <c r="I771" s="163">
        <f t="shared" si="432"/>
        <v>0.53333333333333333</v>
      </c>
      <c r="J771" s="2"/>
      <c r="K771" s="2">
        <f t="shared" si="435"/>
        <v>0</v>
      </c>
      <c r="L771" s="2">
        <f t="shared" si="436"/>
        <v>2.2222222222222223E-2</v>
      </c>
      <c r="M771" s="2">
        <f t="shared" si="437"/>
        <v>0.73333333333333328</v>
      </c>
      <c r="N771" s="2">
        <f t="shared" si="430"/>
        <v>0.2</v>
      </c>
      <c r="O771" s="2">
        <f t="shared" si="431"/>
        <v>4.4444444444444453E-2</v>
      </c>
      <c r="Q771" s="1">
        <v>1</v>
      </c>
      <c r="R771" s="1">
        <v>33</v>
      </c>
      <c r="S771" s="1">
        <v>9</v>
      </c>
      <c r="T771" s="1">
        <v>2</v>
      </c>
      <c r="Y771" s="1">
        <v>0</v>
      </c>
      <c r="AI771" s="7">
        <f t="shared" si="438"/>
        <v>3</v>
      </c>
      <c r="AJ771" s="7">
        <f t="shared" si="439"/>
        <v>0</v>
      </c>
      <c r="AK771" s="7">
        <f t="shared" si="440"/>
        <v>0</v>
      </c>
      <c r="AL771" s="7">
        <f t="shared" si="441"/>
        <v>0</v>
      </c>
      <c r="AM771" s="2">
        <f t="shared" si="442"/>
        <v>4.4444444444444446E-2</v>
      </c>
      <c r="AN771" s="2">
        <f t="shared" si="443"/>
        <v>0</v>
      </c>
      <c r="AO771" s="2">
        <f t="shared" si="444"/>
        <v>0</v>
      </c>
      <c r="AP771" s="2">
        <f t="shared" si="445"/>
        <v>0</v>
      </c>
      <c r="AR771" t="str">
        <f t="shared" si="447"/>
        <v>Robertson</v>
      </c>
      <c r="AS771" t="s">
        <v>482</v>
      </c>
      <c r="AT771" s="162">
        <v>6</v>
      </c>
      <c r="AV771" s="91">
        <v>21</v>
      </c>
      <c r="AW771" s="93">
        <v>201</v>
      </c>
      <c r="AX771" s="99">
        <f t="shared" si="446"/>
        <v>21201</v>
      </c>
      <c r="AZ771" s="7" t="s">
        <v>3053</v>
      </c>
      <c r="BA771" t="s">
        <v>3290</v>
      </c>
    </row>
    <row r="772" spans="1:53" ht="13" hidden="1" customHeight="1" outlineLevel="1">
      <c r="A772" t="s">
        <v>1552</v>
      </c>
      <c r="B772" t="s">
        <v>482</v>
      </c>
      <c r="C772" s="1">
        <f t="shared" si="433"/>
        <v>2451</v>
      </c>
      <c r="D772" s="7">
        <f>IF(P772&gt;0,RANK(P772,(P772:R772,S772:AG772)),0)</f>
        <v>0</v>
      </c>
      <c r="E772" s="7">
        <f>IF(Q772&gt;0,RANK(Q772,(P772:R772,S772:AG772)),0)</f>
        <v>5</v>
      </c>
      <c r="F772" s="7">
        <f>IF(R772&gt;0,RANK(R772,(P772:R772,S772:AG772)),0)</f>
        <v>1</v>
      </c>
      <c r="G772" s="7">
        <f>IF(S772&gt;0,RANK(S772,(P772:R772,S772:AG772)),0)</f>
        <v>2</v>
      </c>
      <c r="H772" s="48">
        <f t="shared" si="434"/>
        <v>1199</v>
      </c>
      <c r="I772" s="163">
        <f t="shared" si="432"/>
        <v>0.48918808649530804</v>
      </c>
      <c r="J772" s="2"/>
      <c r="K772" s="2">
        <f t="shared" si="435"/>
        <v>0</v>
      </c>
      <c r="L772" s="2">
        <f t="shared" si="436"/>
        <v>6.3239494084047332E-2</v>
      </c>
      <c r="M772" s="2">
        <f t="shared" si="437"/>
        <v>0.62464300285597718</v>
      </c>
      <c r="N772" s="2">
        <f t="shared" si="430"/>
        <v>0.13545491636066911</v>
      </c>
      <c r="O772" s="2">
        <f t="shared" si="431"/>
        <v>0.17666258669930643</v>
      </c>
      <c r="Q772" s="1">
        <v>155</v>
      </c>
      <c r="R772" s="1">
        <v>1531</v>
      </c>
      <c r="S772" s="1">
        <v>332</v>
      </c>
      <c r="T772" s="1">
        <v>230</v>
      </c>
      <c r="Y772" s="1">
        <v>203</v>
      </c>
      <c r="AI772" s="7">
        <f t="shared" si="438"/>
        <v>3</v>
      </c>
      <c r="AJ772" s="7">
        <f t="shared" si="439"/>
        <v>0</v>
      </c>
      <c r="AK772" s="7">
        <f t="shared" si="440"/>
        <v>0</v>
      </c>
      <c r="AL772" s="7">
        <f t="shared" si="441"/>
        <v>0</v>
      </c>
      <c r="AM772" s="2">
        <f t="shared" si="442"/>
        <v>9.3839249286005719E-2</v>
      </c>
      <c r="AN772" s="2">
        <f t="shared" si="443"/>
        <v>0</v>
      </c>
      <c r="AO772" s="2">
        <f t="shared" si="444"/>
        <v>0</v>
      </c>
      <c r="AP772" s="2">
        <f t="shared" si="445"/>
        <v>0</v>
      </c>
      <c r="AR772" t="str">
        <f t="shared" si="447"/>
        <v>Rockcastle</v>
      </c>
      <c r="AS772" t="s">
        <v>482</v>
      </c>
      <c r="AT772" s="162">
        <v>5</v>
      </c>
      <c r="AV772" s="91">
        <v>21</v>
      </c>
      <c r="AW772" s="93">
        <v>203</v>
      </c>
      <c r="AX772" s="99">
        <f t="shared" si="446"/>
        <v>21203</v>
      </c>
      <c r="AZ772" s="7" t="s">
        <v>3053</v>
      </c>
      <c r="BA772" t="s">
        <v>3290</v>
      </c>
    </row>
    <row r="773" spans="1:53" ht="13" hidden="1" customHeight="1" outlineLevel="1">
      <c r="A773" t="s">
        <v>1328</v>
      </c>
      <c r="B773" t="s">
        <v>482</v>
      </c>
      <c r="C773" s="1">
        <f t="shared" si="433"/>
        <v>376</v>
      </c>
      <c r="D773" s="7">
        <f>IF(P773&gt;0,RANK(P773,(P773:R773,S773:AG773)),0)</f>
        <v>0</v>
      </c>
      <c r="E773" s="7">
        <f>IF(Q773&gt;0,RANK(Q773,(P773:R773,S773:AG773)),0)</f>
        <v>5</v>
      </c>
      <c r="F773" s="7">
        <f>IF(R773&gt;0,RANK(R773,(P773:R773,S773:AG773)),0)</f>
        <v>1</v>
      </c>
      <c r="G773" s="7">
        <f>IF(S773&gt;0,RANK(S773,(P773:R773,S773:AG773)),0)</f>
        <v>2</v>
      </c>
      <c r="H773" s="48">
        <f t="shared" si="434"/>
        <v>216</v>
      </c>
      <c r="I773" s="163">
        <f t="shared" si="432"/>
        <v>0.57446808510638303</v>
      </c>
      <c r="J773" s="2"/>
      <c r="K773" s="2">
        <f t="shared" si="435"/>
        <v>0</v>
      </c>
      <c r="L773" s="2">
        <f t="shared" si="436"/>
        <v>6.1170212765957445E-2</v>
      </c>
      <c r="M773" s="2">
        <f t="shared" si="437"/>
        <v>0.67021276595744683</v>
      </c>
      <c r="N773" s="2">
        <f t="shared" si="430"/>
        <v>9.5744680851063829E-2</v>
      </c>
      <c r="O773" s="2">
        <f t="shared" si="431"/>
        <v>0.17287234042553187</v>
      </c>
      <c r="Q773" s="1">
        <v>23</v>
      </c>
      <c r="R773" s="1">
        <v>252</v>
      </c>
      <c r="S773" s="1">
        <v>36</v>
      </c>
      <c r="T773" s="1">
        <v>34</v>
      </c>
      <c r="Y773" s="1">
        <v>31</v>
      </c>
      <c r="AI773" s="7">
        <f t="shared" si="438"/>
        <v>3</v>
      </c>
      <c r="AJ773" s="7">
        <f t="shared" si="439"/>
        <v>0</v>
      </c>
      <c r="AK773" s="7">
        <f t="shared" si="440"/>
        <v>0</v>
      </c>
      <c r="AL773" s="7">
        <f t="shared" si="441"/>
        <v>0</v>
      </c>
      <c r="AM773" s="2">
        <f t="shared" si="442"/>
        <v>9.0425531914893623E-2</v>
      </c>
      <c r="AN773" s="2">
        <f t="shared" si="443"/>
        <v>0</v>
      </c>
      <c r="AO773" s="2">
        <f t="shared" si="444"/>
        <v>0</v>
      </c>
      <c r="AP773" s="2">
        <f t="shared" si="445"/>
        <v>0</v>
      </c>
      <c r="AR773" t="str">
        <f t="shared" si="447"/>
        <v>Rowan</v>
      </c>
      <c r="AS773" t="s">
        <v>482</v>
      </c>
      <c r="AT773" s="162">
        <v>5</v>
      </c>
      <c r="AV773" s="91">
        <v>21</v>
      </c>
      <c r="AW773" s="93">
        <v>205</v>
      </c>
      <c r="AX773" s="99">
        <f t="shared" si="446"/>
        <v>21205</v>
      </c>
      <c r="AZ773" s="7" t="s">
        <v>3053</v>
      </c>
      <c r="BA773" t="s">
        <v>3290</v>
      </c>
    </row>
    <row r="774" spans="1:53" ht="13" hidden="1" customHeight="1" outlineLevel="1">
      <c r="A774" t="s">
        <v>1009</v>
      </c>
      <c r="B774" t="s">
        <v>482</v>
      </c>
      <c r="C774" s="1">
        <f t="shared" si="433"/>
        <v>3099</v>
      </c>
      <c r="D774" s="7">
        <f>IF(P774&gt;0,RANK(P774,(P774:R774,S774:AG774)),0)</f>
        <v>0</v>
      </c>
      <c r="E774" s="7">
        <f>IF(Q774&gt;0,RANK(Q774,(P774:R774,S774:AG774)),0)</f>
        <v>5</v>
      </c>
      <c r="F774" s="7">
        <f>IF(R774&gt;0,RANK(R774,(P774:R774,S774:AG774)),0)</f>
        <v>1</v>
      </c>
      <c r="G774" s="7">
        <f>IF(S774&gt;0,RANK(S774,(P774:R774,S774:AG774)),0)</f>
        <v>2</v>
      </c>
      <c r="H774" s="48">
        <f t="shared" si="434"/>
        <v>1502</v>
      </c>
      <c r="I774" s="163">
        <f t="shared" si="432"/>
        <v>0.48467247499193289</v>
      </c>
      <c r="J774" s="2"/>
      <c r="K774" s="2">
        <f t="shared" si="435"/>
        <v>0</v>
      </c>
      <c r="L774" s="2">
        <f t="shared" si="436"/>
        <v>7.3572120038722169E-2</v>
      </c>
      <c r="M774" s="2">
        <f t="shared" si="437"/>
        <v>0.61794127137786381</v>
      </c>
      <c r="N774" s="2">
        <f t="shared" si="430"/>
        <v>0.13326879638593095</v>
      </c>
      <c r="O774" s="2">
        <f t="shared" si="431"/>
        <v>0.17521781219748309</v>
      </c>
      <c r="Q774" s="1">
        <v>228</v>
      </c>
      <c r="R774" s="1">
        <v>1915</v>
      </c>
      <c r="S774" s="1">
        <v>413</v>
      </c>
      <c r="T774" s="1">
        <v>272</v>
      </c>
      <c r="Y774" s="1">
        <v>271</v>
      </c>
      <c r="AI774" s="7">
        <f t="shared" si="438"/>
        <v>3</v>
      </c>
      <c r="AJ774" s="7">
        <f t="shared" si="439"/>
        <v>0</v>
      </c>
      <c r="AK774" s="7">
        <f t="shared" si="440"/>
        <v>0</v>
      </c>
      <c r="AL774" s="7">
        <f t="shared" si="441"/>
        <v>0</v>
      </c>
      <c r="AM774" s="2">
        <f t="shared" si="442"/>
        <v>8.77702484672475E-2</v>
      </c>
      <c r="AN774" s="2">
        <f t="shared" si="443"/>
        <v>0</v>
      </c>
      <c r="AO774" s="2">
        <f t="shared" si="444"/>
        <v>0</v>
      </c>
      <c r="AP774" s="2">
        <f t="shared" si="445"/>
        <v>0</v>
      </c>
      <c r="AR774" t="str">
        <f t="shared" si="447"/>
        <v>Russell</v>
      </c>
      <c r="AS774" t="s">
        <v>482</v>
      </c>
      <c r="AT774" s="162">
        <v>1</v>
      </c>
      <c r="AV774" s="91">
        <v>21</v>
      </c>
      <c r="AW774" s="93">
        <v>207</v>
      </c>
      <c r="AX774" s="99">
        <f t="shared" si="446"/>
        <v>21207</v>
      </c>
      <c r="AZ774" s="7" t="s">
        <v>3053</v>
      </c>
      <c r="BA774" t="s">
        <v>3290</v>
      </c>
    </row>
    <row r="775" spans="1:53" ht="13" hidden="1" customHeight="1" outlineLevel="1">
      <c r="A775" t="s">
        <v>1034</v>
      </c>
      <c r="B775" t="s">
        <v>482</v>
      </c>
      <c r="C775" s="1">
        <f t="shared" si="433"/>
        <v>1806</v>
      </c>
      <c r="D775" s="7">
        <f>IF(P775&gt;0,RANK(P775,(P775:R775,S775:AG775)),0)</f>
        <v>0</v>
      </c>
      <c r="E775" s="7">
        <f>IF(Q775&gt;0,RANK(Q775,(P775:R775,S775:AG775)),0)</f>
        <v>4</v>
      </c>
      <c r="F775" s="7">
        <f>IF(R775&gt;0,RANK(R775,(P775:R775,S775:AG775)),0)</f>
        <v>1</v>
      </c>
      <c r="G775" s="7">
        <f>IF(S775&gt;0,RANK(S775,(P775:R775,S775:AG775)),0)</f>
        <v>2</v>
      </c>
      <c r="H775" s="48">
        <f t="shared" si="434"/>
        <v>852</v>
      </c>
      <c r="I775" s="163">
        <f t="shared" si="432"/>
        <v>0.47176079734219267</v>
      </c>
      <c r="J775" s="2"/>
      <c r="K775" s="2">
        <f t="shared" si="435"/>
        <v>0</v>
      </c>
      <c r="L775" s="2">
        <f t="shared" si="436"/>
        <v>5.9800664451827246E-2</v>
      </c>
      <c r="M775" s="2">
        <f t="shared" si="437"/>
        <v>0.62790697674418605</v>
      </c>
      <c r="N775" s="2">
        <f t="shared" si="430"/>
        <v>0.15614617940199335</v>
      </c>
      <c r="O775" s="2">
        <f t="shared" si="431"/>
        <v>0.15614617940199341</v>
      </c>
      <c r="Q775" s="1">
        <v>108</v>
      </c>
      <c r="R775" s="1">
        <v>1134</v>
      </c>
      <c r="S775" s="1">
        <v>282</v>
      </c>
      <c r="T775" s="1">
        <v>199</v>
      </c>
      <c r="Y775" s="1">
        <v>83</v>
      </c>
      <c r="AI775" s="7">
        <f t="shared" si="438"/>
        <v>3</v>
      </c>
      <c r="AJ775" s="7">
        <f t="shared" si="439"/>
        <v>0</v>
      </c>
      <c r="AK775" s="7">
        <f t="shared" si="440"/>
        <v>0</v>
      </c>
      <c r="AL775" s="7">
        <f t="shared" si="441"/>
        <v>0</v>
      </c>
      <c r="AM775" s="2">
        <f t="shared" si="442"/>
        <v>0.11018826135105204</v>
      </c>
      <c r="AN775" s="2">
        <f t="shared" si="443"/>
        <v>0</v>
      </c>
      <c r="AO775" s="2">
        <f t="shared" si="444"/>
        <v>0</v>
      </c>
      <c r="AP775" s="2">
        <f t="shared" si="445"/>
        <v>0</v>
      </c>
      <c r="AR775" t="str">
        <f t="shared" si="447"/>
        <v>Scott</v>
      </c>
      <c r="AS775" t="s">
        <v>482</v>
      </c>
      <c r="AT775" s="162">
        <v>6</v>
      </c>
      <c r="AV775" s="91">
        <v>21</v>
      </c>
      <c r="AW775" s="93">
        <v>209</v>
      </c>
      <c r="AX775" s="99">
        <f t="shared" si="446"/>
        <v>21209</v>
      </c>
      <c r="AZ775" s="7" t="s">
        <v>3053</v>
      </c>
      <c r="BA775" t="s">
        <v>3290</v>
      </c>
    </row>
    <row r="776" spans="1:53" ht="13" hidden="1" customHeight="1" outlineLevel="1">
      <c r="A776" t="s">
        <v>1493</v>
      </c>
      <c r="B776" t="s">
        <v>482</v>
      </c>
      <c r="C776" s="1">
        <f t="shared" si="433"/>
        <v>2484</v>
      </c>
      <c r="D776" s="7">
        <f>IF(P776&gt;0,RANK(P776,(P776:R776,S776:AG776)),0)</f>
        <v>0</v>
      </c>
      <c r="E776" s="7">
        <f>IF(Q776&gt;0,RANK(Q776,(P776:R776,S776:AG776)),0)</f>
        <v>4</v>
      </c>
      <c r="F776" s="7">
        <f>IF(R776&gt;0,RANK(R776,(P776:R776,S776:AG776)),0)</f>
        <v>1</v>
      </c>
      <c r="G776" s="7">
        <f>IF(S776&gt;0,RANK(S776,(P776:R776,S776:AG776)),0)</f>
        <v>2</v>
      </c>
      <c r="H776" s="48">
        <f t="shared" si="434"/>
        <v>1384</v>
      </c>
      <c r="I776" s="163">
        <f t="shared" si="432"/>
        <v>0.55716586151368763</v>
      </c>
      <c r="J776" s="2"/>
      <c r="K776" s="2">
        <f t="shared" si="435"/>
        <v>0</v>
      </c>
      <c r="L776" s="2">
        <f t="shared" si="436"/>
        <v>6.1996779388083734E-2</v>
      </c>
      <c r="M776" s="2">
        <f t="shared" si="437"/>
        <v>0.66948470209339772</v>
      </c>
      <c r="N776" s="2">
        <f t="shared" si="430"/>
        <v>0.11231884057971014</v>
      </c>
      <c r="O776" s="2">
        <f t="shared" si="431"/>
        <v>0.15619967793880835</v>
      </c>
      <c r="Q776" s="1">
        <v>154</v>
      </c>
      <c r="R776" s="1">
        <v>1663</v>
      </c>
      <c r="S776" s="1">
        <v>279</v>
      </c>
      <c r="T776" s="1">
        <v>269</v>
      </c>
      <c r="Y776" s="1">
        <v>119</v>
      </c>
      <c r="AI776" s="7">
        <f t="shared" si="438"/>
        <v>3</v>
      </c>
      <c r="AJ776" s="7">
        <f t="shared" si="439"/>
        <v>0</v>
      </c>
      <c r="AK776" s="7">
        <f t="shared" si="440"/>
        <v>0</v>
      </c>
      <c r="AL776" s="7">
        <f t="shared" si="441"/>
        <v>0</v>
      </c>
      <c r="AM776" s="2">
        <f t="shared" si="442"/>
        <v>0.10829307568438003</v>
      </c>
      <c r="AN776" s="2">
        <f t="shared" si="443"/>
        <v>0</v>
      </c>
      <c r="AO776" s="2">
        <f t="shared" si="444"/>
        <v>0</v>
      </c>
      <c r="AP776" s="2">
        <f t="shared" si="445"/>
        <v>0</v>
      </c>
      <c r="AR776" t="str">
        <f t="shared" si="447"/>
        <v>Shelby</v>
      </c>
      <c r="AS776" t="s">
        <v>482</v>
      </c>
      <c r="AT776" s="162">
        <v>4</v>
      </c>
      <c r="AV776" s="91">
        <v>21</v>
      </c>
      <c r="AW776" s="93">
        <v>211</v>
      </c>
      <c r="AX776" s="99">
        <f t="shared" si="446"/>
        <v>21211</v>
      </c>
      <c r="AZ776" s="7" t="s">
        <v>3053</v>
      </c>
      <c r="BA776" t="s">
        <v>3290</v>
      </c>
    </row>
    <row r="777" spans="1:53" ht="13" hidden="1" customHeight="1" outlineLevel="1">
      <c r="A777" t="s">
        <v>844</v>
      </c>
      <c r="B777" t="s">
        <v>482</v>
      </c>
      <c r="C777" s="1">
        <f t="shared" si="433"/>
        <v>276</v>
      </c>
      <c r="D777" s="7">
        <f>IF(P777&gt;0,RANK(P777,(P777:R777,S777:AG777)),0)</f>
        <v>0</v>
      </c>
      <c r="E777" s="7">
        <f>IF(Q777&gt;0,RANK(Q777,(P777:R777,S777:AG777)),0)</f>
        <v>5</v>
      </c>
      <c r="F777" s="7">
        <f>IF(R777&gt;0,RANK(R777,(P777:R777,S777:AG777)),0)</f>
        <v>1</v>
      </c>
      <c r="G777" s="7">
        <f>IF(S777&gt;0,RANK(S777,(P777:R777,S777:AG777)),0)</f>
        <v>2</v>
      </c>
      <c r="H777" s="48">
        <f t="shared" si="434"/>
        <v>157</v>
      </c>
      <c r="I777" s="163">
        <f t="shared" si="432"/>
        <v>0.5688405797101449</v>
      </c>
      <c r="J777" s="2"/>
      <c r="K777" s="2">
        <f t="shared" si="435"/>
        <v>0</v>
      </c>
      <c r="L777" s="2">
        <f t="shared" si="436"/>
        <v>5.434782608695652E-2</v>
      </c>
      <c r="M777" s="2">
        <f t="shared" si="437"/>
        <v>0.67753623188405798</v>
      </c>
      <c r="N777" s="2">
        <f t="shared" si="430"/>
        <v>0.10869565217391304</v>
      </c>
      <c r="O777" s="2">
        <f t="shared" si="431"/>
        <v>0.15942028985507245</v>
      </c>
      <c r="Q777" s="1">
        <v>15</v>
      </c>
      <c r="R777" s="1">
        <v>187</v>
      </c>
      <c r="S777" s="1">
        <v>30</v>
      </c>
      <c r="T777" s="1">
        <v>27</v>
      </c>
      <c r="Y777" s="1">
        <v>17</v>
      </c>
      <c r="AI777" s="7">
        <f t="shared" si="438"/>
        <v>3</v>
      </c>
      <c r="AJ777" s="7">
        <f t="shared" si="439"/>
        <v>0</v>
      </c>
      <c r="AK777" s="7">
        <f t="shared" si="440"/>
        <v>0</v>
      </c>
      <c r="AL777" s="7">
        <f t="shared" si="441"/>
        <v>0</v>
      </c>
      <c r="AM777" s="2">
        <f t="shared" si="442"/>
        <v>9.7826086956521743E-2</v>
      </c>
      <c r="AN777" s="2">
        <f t="shared" si="443"/>
        <v>0</v>
      </c>
      <c r="AO777" s="2">
        <f t="shared" si="444"/>
        <v>0</v>
      </c>
      <c r="AP777" s="2">
        <f t="shared" si="445"/>
        <v>0</v>
      </c>
      <c r="AR777" t="str">
        <f t="shared" si="447"/>
        <v>Simpson</v>
      </c>
      <c r="AS777" t="s">
        <v>482</v>
      </c>
      <c r="AT777" s="162">
        <v>1</v>
      </c>
      <c r="AV777" s="91">
        <v>21</v>
      </c>
      <c r="AW777" s="93">
        <v>213</v>
      </c>
      <c r="AX777" s="99">
        <f t="shared" si="446"/>
        <v>21213</v>
      </c>
      <c r="AZ777" s="7" t="s">
        <v>3053</v>
      </c>
      <c r="BA777" t="s">
        <v>3290</v>
      </c>
    </row>
    <row r="778" spans="1:53" ht="13" hidden="1" customHeight="1" outlineLevel="1">
      <c r="A778" t="s">
        <v>2212</v>
      </c>
      <c r="B778" t="s">
        <v>482</v>
      </c>
      <c r="C778" s="1">
        <f t="shared" si="433"/>
        <v>1085</v>
      </c>
      <c r="D778" s="7">
        <f>IF(P778&gt;0,RANK(P778,(P778:R778,S778:AG778)),0)</f>
        <v>0</v>
      </c>
      <c r="E778" s="7">
        <f>IF(Q778&gt;0,RANK(Q778,(P778:R778,S778:AG778)),0)</f>
        <v>4</v>
      </c>
      <c r="F778" s="7">
        <f>IF(R778&gt;0,RANK(R778,(P778:R778,S778:AG778)),0)</f>
        <v>1</v>
      </c>
      <c r="G778" s="7">
        <f>IF(S778&gt;0,RANK(S778,(P778:R778,S778:AG778)),0)</f>
        <v>2</v>
      </c>
      <c r="H778" s="48">
        <f t="shared" si="434"/>
        <v>484</v>
      </c>
      <c r="I778" s="163">
        <f t="shared" si="432"/>
        <v>0.44608294930875575</v>
      </c>
      <c r="J778" s="2"/>
      <c r="K778" s="2">
        <f t="shared" si="435"/>
        <v>0</v>
      </c>
      <c r="L778" s="2">
        <f t="shared" si="436"/>
        <v>6.2672811059907838E-2</v>
      </c>
      <c r="M778" s="2">
        <f t="shared" si="437"/>
        <v>0.61013824884792622</v>
      </c>
      <c r="N778" s="2">
        <f t="shared" si="430"/>
        <v>0.1640552995391705</v>
      </c>
      <c r="O778" s="2">
        <f t="shared" si="431"/>
        <v>0.16313364055299542</v>
      </c>
      <c r="Q778" s="1">
        <v>68</v>
      </c>
      <c r="R778" s="1">
        <v>662</v>
      </c>
      <c r="S778" s="1">
        <v>178</v>
      </c>
      <c r="T778" s="1">
        <v>121</v>
      </c>
      <c r="Y778" s="1">
        <v>56</v>
      </c>
      <c r="AI778" s="7">
        <f t="shared" si="438"/>
        <v>3</v>
      </c>
      <c r="AJ778" s="7">
        <f t="shared" si="439"/>
        <v>0</v>
      </c>
      <c r="AK778" s="7">
        <f t="shared" si="440"/>
        <v>0</v>
      </c>
      <c r="AL778" s="7">
        <f t="shared" si="441"/>
        <v>0</v>
      </c>
      <c r="AM778" s="2">
        <f t="shared" si="442"/>
        <v>0.11152073732718894</v>
      </c>
      <c r="AN778" s="2">
        <f t="shared" si="443"/>
        <v>0</v>
      </c>
      <c r="AO778" s="2">
        <f t="shared" si="444"/>
        <v>0</v>
      </c>
      <c r="AP778" s="2">
        <f t="shared" si="445"/>
        <v>0</v>
      </c>
      <c r="AR778" t="str">
        <f t="shared" si="447"/>
        <v>Spencer</v>
      </c>
      <c r="AS778" t="s">
        <v>482</v>
      </c>
      <c r="AT778" s="162"/>
      <c r="AV778" s="91">
        <v>21</v>
      </c>
      <c r="AW778" s="93">
        <v>215</v>
      </c>
      <c r="AX778" s="99">
        <f t="shared" si="446"/>
        <v>21215</v>
      </c>
      <c r="AZ778" s="7" t="s">
        <v>3053</v>
      </c>
      <c r="BA778" t="s">
        <v>3290</v>
      </c>
    </row>
    <row r="779" spans="1:53" ht="13" hidden="1" customHeight="1" outlineLevel="1">
      <c r="A779" t="s">
        <v>3300</v>
      </c>
      <c r="B779" t="s">
        <v>482</v>
      </c>
      <c r="C779" s="1">
        <f t="shared" si="433"/>
        <v>854</v>
      </c>
      <c r="D779" s="7">
        <f>IF(P779&gt;0,RANK(P779,(P779:R779,S779:AG779)),0)</f>
        <v>0</v>
      </c>
      <c r="E779" s="7">
        <f>IF(Q779&gt;0,RANK(Q779,(P779:R779,S779:AG779)),0)</f>
        <v>4</v>
      </c>
      <c r="F779" s="7">
        <f>IF(R779&gt;0,RANK(R779,(P779:R779,S779:AG779)),0)</f>
        <v>1</v>
      </c>
      <c r="G779" s="7">
        <f>IF(S779&gt;0,RANK(S779,(P779:R779,S779:AG779)),0)</f>
        <v>2</v>
      </c>
      <c r="H779" s="48">
        <f t="shared" si="434"/>
        <v>488</v>
      </c>
      <c r="I779" s="163">
        <f t="shared" si="432"/>
        <v>0.5714285714285714</v>
      </c>
      <c r="J779" s="2"/>
      <c r="K779" s="2">
        <f t="shared" si="435"/>
        <v>0</v>
      </c>
      <c r="L779" s="2">
        <f t="shared" si="436"/>
        <v>7.2599531615925056E-2</v>
      </c>
      <c r="M779" s="2">
        <f t="shared" si="437"/>
        <v>0.6768149882903981</v>
      </c>
      <c r="N779" s="2">
        <f t="shared" si="430"/>
        <v>0.1053864168618267</v>
      </c>
      <c r="O779" s="2">
        <f t="shared" si="431"/>
        <v>0.14519906323185017</v>
      </c>
      <c r="Q779" s="1">
        <v>62</v>
      </c>
      <c r="R779" s="1">
        <v>578</v>
      </c>
      <c r="S779" s="1">
        <v>90</v>
      </c>
      <c r="T779" s="1">
        <v>82</v>
      </c>
      <c r="Y779" s="1">
        <v>42</v>
      </c>
      <c r="AI779" s="7">
        <f t="shared" si="438"/>
        <v>3</v>
      </c>
      <c r="AJ779" s="7">
        <f t="shared" si="439"/>
        <v>0</v>
      </c>
      <c r="AK779" s="7">
        <f t="shared" si="440"/>
        <v>0</v>
      </c>
      <c r="AL779" s="7">
        <f t="shared" si="441"/>
        <v>0</v>
      </c>
      <c r="AM779" s="2">
        <f t="shared" si="442"/>
        <v>9.6018735362997654E-2</v>
      </c>
      <c r="AN779" s="2">
        <f t="shared" si="443"/>
        <v>0</v>
      </c>
      <c r="AO779" s="2">
        <f t="shared" si="444"/>
        <v>0</v>
      </c>
      <c r="AP779" s="2">
        <f t="shared" si="445"/>
        <v>0</v>
      </c>
      <c r="AR779" t="str">
        <f t="shared" si="447"/>
        <v>Taylor</v>
      </c>
      <c r="AS779" t="s">
        <v>482</v>
      </c>
      <c r="AT779" s="162">
        <v>1</v>
      </c>
      <c r="AV779" s="91">
        <v>21</v>
      </c>
      <c r="AW779" s="93">
        <v>217</v>
      </c>
      <c r="AX779" s="99">
        <f t="shared" si="446"/>
        <v>21217</v>
      </c>
      <c r="AZ779" s="7" t="s">
        <v>3053</v>
      </c>
      <c r="BA779" t="s">
        <v>3290</v>
      </c>
    </row>
    <row r="780" spans="1:53" ht="13" hidden="1" customHeight="1" outlineLevel="1">
      <c r="A780" t="s">
        <v>237</v>
      </c>
      <c r="B780" t="s">
        <v>482</v>
      </c>
      <c r="C780" s="1">
        <f t="shared" si="433"/>
        <v>123</v>
      </c>
      <c r="D780" s="7">
        <f>IF(P780&gt;0,RANK(P780,(P780:R780,S780:AG780)),0)</f>
        <v>0</v>
      </c>
      <c r="E780" s="7">
        <f>IF(Q780&gt;0,RANK(Q780,(P780:R780,S780:AG780)),0)</f>
        <v>4</v>
      </c>
      <c r="F780" s="7">
        <f>IF(R780&gt;0,RANK(R780,(P780:R780,S780:AG780)),0)</f>
        <v>1</v>
      </c>
      <c r="G780" s="7">
        <f>IF(S780&gt;0,RANK(S780,(P780:R780,S780:AG780)),0)</f>
        <v>2</v>
      </c>
      <c r="H780" s="48">
        <f t="shared" si="434"/>
        <v>60</v>
      </c>
      <c r="I780" s="163">
        <f t="shared" si="432"/>
        <v>0.48780487804878048</v>
      </c>
      <c r="J780" s="2"/>
      <c r="K780" s="2">
        <f t="shared" si="435"/>
        <v>0</v>
      </c>
      <c r="L780" s="2">
        <f t="shared" si="436"/>
        <v>6.5040650406504072E-2</v>
      </c>
      <c r="M780" s="2">
        <f t="shared" si="437"/>
        <v>0.61788617886178865</v>
      </c>
      <c r="N780" s="2">
        <f t="shared" si="430"/>
        <v>0.13008130081300814</v>
      </c>
      <c r="O780" s="2">
        <f t="shared" si="431"/>
        <v>0.18699186991869912</v>
      </c>
      <c r="Q780" s="1">
        <v>8</v>
      </c>
      <c r="R780" s="1">
        <v>76</v>
      </c>
      <c r="S780" s="1">
        <v>16</v>
      </c>
      <c r="T780" s="1">
        <v>16</v>
      </c>
      <c r="Y780" s="1">
        <v>7</v>
      </c>
      <c r="AI780" s="7">
        <f t="shared" si="438"/>
        <v>2</v>
      </c>
      <c r="AJ780" s="7">
        <f t="shared" si="439"/>
        <v>0</v>
      </c>
      <c r="AK780" s="7">
        <f t="shared" si="440"/>
        <v>0</v>
      </c>
      <c r="AL780" s="7">
        <f t="shared" si="441"/>
        <v>0</v>
      </c>
      <c r="AM780" s="2">
        <f t="shared" si="442"/>
        <v>0.13008130081300814</v>
      </c>
      <c r="AN780" s="2">
        <f t="shared" si="443"/>
        <v>0</v>
      </c>
      <c r="AO780" s="2">
        <f t="shared" si="444"/>
        <v>0</v>
      </c>
      <c r="AP780" s="2">
        <f t="shared" si="445"/>
        <v>0</v>
      </c>
      <c r="AR780" t="str">
        <f t="shared" si="447"/>
        <v>Todd</v>
      </c>
      <c r="AS780" t="s">
        <v>482</v>
      </c>
      <c r="AT780" s="162">
        <v>1</v>
      </c>
      <c r="AV780" s="91">
        <v>21</v>
      </c>
      <c r="AW780" s="93">
        <v>219</v>
      </c>
      <c r="AX780" s="99">
        <f t="shared" si="446"/>
        <v>21219</v>
      </c>
      <c r="AZ780" s="7" t="s">
        <v>3053</v>
      </c>
      <c r="BA780" t="s">
        <v>3290</v>
      </c>
    </row>
    <row r="781" spans="1:53" ht="13" hidden="1" customHeight="1" outlineLevel="1">
      <c r="A781" t="s">
        <v>2213</v>
      </c>
      <c r="B781" t="s">
        <v>482</v>
      </c>
      <c r="C781" s="1">
        <f t="shared" si="433"/>
        <v>343</v>
      </c>
      <c r="D781" s="7">
        <f>IF(P781&gt;0,RANK(P781,(P781:R781,S781:AG781)),0)</f>
        <v>0</v>
      </c>
      <c r="E781" s="7">
        <f>IF(Q781&gt;0,RANK(Q781,(P781:R781,S781:AG781)),0)</f>
        <v>4</v>
      </c>
      <c r="F781" s="7">
        <f>IF(R781&gt;0,RANK(R781,(P781:R781,S781:AG781)),0)</f>
        <v>1</v>
      </c>
      <c r="G781" s="7">
        <f>IF(S781&gt;0,RANK(S781,(P781:R781,S781:AG781)),0)</f>
        <v>2</v>
      </c>
      <c r="H781" s="48">
        <f t="shared" si="434"/>
        <v>183</v>
      </c>
      <c r="I781" s="163">
        <f t="shared" si="432"/>
        <v>0.53352769679300294</v>
      </c>
      <c r="J781" s="2"/>
      <c r="K781" s="2">
        <f t="shared" si="435"/>
        <v>0</v>
      </c>
      <c r="L781" s="2">
        <f t="shared" si="436"/>
        <v>4.9562682215743441E-2</v>
      </c>
      <c r="M781" s="2">
        <f t="shared" si="437"/>
        <v>0.66180758017492713</v>
      </c>
      <c r="N781" s="2">
        <f t="shared" si="430"/>
        <v>0.1282798833819242</v>
      </c>
      <c r="O781" s="2">
        <f t="shared" si="431"/>
        <v>0.16034985422740522</v>
      </c>
      <c r="Q781" s="1">
        <v>17</v>
      </c>
      <c r="R781" s="1">
        <v>227</v>
      </c>
      <c r="S781" s="1">
        <v>44</v>
      </c>
      <c r="T781" s="1">
        <v>40</v>
      </c>
      <c r="Y781" s="1">
        <v>15</v>
      </c>
      <c r="AI781" s="7">
        <f t="shared" si="438"/>
        <v>3</v>
      </c>
      <c r="AJ781" s="7">
        <f t="shared" si="439"/>
        <v>0</v>
      </c>
      <c r="AK781" s="7">
        <f t="shared" si="440"/>
        <v>0</v>
      </c>
      <c r="AL781" s="7">
        <f t="shared" si="441"/>
        <v>0</v>
      </c>
      <c r="AM781" s="2">
        <f t="shared" si="442"/>
        <v>0.11661807580174927</v>
      </c>
      <c r="AN781" s="2">
        <f t="shared" si="443"/>
        <v>0</v>
      </c>
      <c r="AO781" s="2">
        <f t="shared" si="444"/>
        <v>0</v>
      </c>
      <c r="AP781" s="2">
        <f t="shared" si="445"/>
        <v>0</v>
      </c>
      <c r="AR781" t="str">
        <f t="shared" si="447"/>
        <v>Trigg</v>
      </c>
      <c r="AS781" t="s">
        <v>482</v>
      </c>
      <c r="AT781" s="162">
        <v>1</v>
      </c>
      <c r="AV781" s="91">
        <v>21</v>
      </c>
      <c r="AW781" s="93">
        <v>221</v>
      </c>
      <c r="AX781" s="99">
        <f t="shared" si="446"/>
        <v>21221</v>
      </c>
      <c r="AZ781" s="7" t="s">
        <v>3053</v>
      </c>
      <c r="BA781" t="s">
        <v>3290</v>
      </c>
    </row>
    <row r="782" spans="1:53" ht="13" hidden="1" customHeight="1" outlineLevel="1">
      <c r="A782" t="s">
        <v>2486</v>
      </c>
      <c r="B782" t="s">
        <v>482</v>
      </c>
      <c r="C782" s="1">
        <f t="shared" si="433"/>
        <v>204</v>
      </c>
      <c r="D782" s="7">
        <f>IF(P782&gt;0,RANK(P782,(P782:R782,S782:AG782)),0)</f>
        <v>0</v>
      </c>
      <c r="E782" s="7">
        <f>IF(Q782&gt;0,RANK(Q782,(P782:R782,S782:AG782)),0)</f>
        <v>4</v>
      </c>
      <c r="F782" s="7">
        <f>IF(R782&gt;0,RANK(R782,(P782:R782,S782:AG782)),0)</f>
        <v>1</v>
      </c>
      <c r="G782" s="7">
        <f>IF(S782&gt;0,RANK(S782,(P782:R782,S782:AG782)),0)</f>
        <v>2</v>
      </c>
      <c r="H782" s="48">
        <f t="shared" si="434"/>
        <v>90</v>
      </c>
      <c r="I782" s="163">
        <f t="shared" si="432"/>
        <v>0.44117647058823528</v>
      </c>
      <c r="J782" s="2"/>
      <c r="K782" s="2">
        <f t="shared" si="435"/>
        <v>0</v>
      </c>
      <c r="L782" s="2">
        <f t="shared" si="436"/>
        <v>6.3725490196078427E-2</v>
      </c>
      <c r="M782" s="2">
        <f t="shared" si="437"/>
        <v>0.59803921568627449</v>
      </c>
      <c r="N782" s="2">
        <f t="shared" si="430"/>
        <v>0.15686274509803921</v>
      </c>
      <c r="O782" s="2">
        <f t="shared" si="431"/>
        <v>0.18137254901960786</v>
      </c>
      <c r="Q782" s="1">
        <v>13</v>
      </c>
      <c r="R782" s="1">
        <v>122</v>
      </c>
      <c r="S782" s="1">
        <v>32</v>
      </c>
      <c r="T782" s="1">
        <v>30</v>
      </c>
      <c r="Y782" s="1">
        <v>7</v>
      </c>
      <c r="AI782" s="7">
        <f t="shared" si="438"/>
        <v>3</v>
      </c>
      <c r="AJ782" s="7">
        <f t="shared" si="439"/>
        <v>0</v>
      </c>
      <c r="AK782" s="7">
        <f t="shared" si="440"/>
        <v>0</v>
      </c>
      <c r="AL782" s="7">
        <f t="shared" si="441"/>
        <v>0</v>
      </c>
      <c r="AM782" s="2">
        <f t="shared" si="442"/>
        <v>0.14705882352941177</v>
      </c>
      <c r="AN782" s="2">
        <f t="shared" si="443"/>
        <v>0</v>
      </c>
      <c r="AO782" s="2">
        <f t="shared" si="444"/>
        <v>0</v>
      </c>
      <c r="AP782" s="2">
        <f t="shared" si="445"/>
        <v>0</v>
      </c>
      <c r="AR782" t="str">
        <f t="shared" si="447"/>
        <v>Trimble</v>
      </c>
      <c r="AS782" t="s">
        <v>482</v>
      </c>
      <c r="AT782" s="162">
        <v>4</v>
      </c>
      <c r="AV782" s="91">
        <v>21</v>
      </c>
      <c r="AW782" s="93">
        <v>223</v>
      </c>
      <c r="AX782" s="99">
        <f t="shared" si="446"/>
        <v>21223</v>
      </c>
      <c r="AZ782" s="7" t="s">
        <v>3053</v>
      </c>
      <c r="BA782" t="s">
        <v>3290</v>
      </c>
    </row>
    <row r="783" spans="1:53" ht="13" hidden="1" customHeight="1" outlineLevel="1">
      <c r="A783" t="s">
        <v>3341</v>
      </c>
      <c r="B783" t="s">
        <v>482</v>
      </c>
      <c r="C783" s="1">
        <f t="shared" si="433"/>
        <v>154</v>
      </c>
      <c r="D783" s="7">
        <f>IF(P783&gt;0,RANK(P783,(P783:R783,S783:AG783)),0)</f>
        <v>0</v>
      </c>
      <c r="E783" s="7">
        <f>IF(Q783&gt;0,RANK(Q783,(P783:R783,S783:AG783)),0)</f>
        <v>4</v>
      </c>
      <c r="F783" s="7">
        <f>IF(R783&gt;0,RANK(R783,(P783:R783,S783:AG783)),0)</f>
        <v>1</v>
      </c>
      <c r="G783" s="7">
        <f>IF(S783&gt;0,RANK(S783,(P783:R783,S783:AG783)),0)</f>
        <v>2</v>
      </c>
      <c r="H783" s="48">
        <f t="shared" si="434"/>
        <v>75</v>
      </c>
      <c r="I783" s="163">
        <f t="shared" si="432"/>
        <v>0.48701298701298701</v>
      </c>
      <c r="J783" s="2"/>
      <c r="K783" s="2">
        <f t="shared" si="435"/>
        <v>0</v>
      </c>
      <c r="L783" s="2">
        <f t="shared" si="436"/>
        <v>5.1948051948051951E-2</v>
      </c>
      <c r="M783" s="2">
        <f t="shared" si="437"/>
        <v>0.62337662337662336</v>
      </c>
      <c r="N783" s="2">
        <f t="shared" si="430"/>
        <v>0.13636363636363635</v>
      </c>
      <c r="O783" s="2">
        <f t="shared" si="431"/>
        <v>0.18831168831168832</v>
      </c>
      <c r="Q783" s="1">
        <v>8</v>
      </c>
      <c r="R783" s="1">
        <v>96</v>
      </c>
      <c r="S783" s="1">
        <v>21</v>
      </c>
      <c r="T783" s="1">
        <v>21</v>
      </c>
      <c r="Y783" s="1">
        <v>8</v>
      </c>
      <c r="AI783" s="7">
        <f t="shared" si="438"/>
        <v>2</v>
      </c>
      <c r="AJ783" s="7">
        <f t="shared" si="439"/>
        <v>0</v>
      </c>
      <c r="AK783" s="7">
        <f t="shared" si="440"/>
        <v>0</v>
      </c>
      <c r="AL783" s="7">
        <f t="shared" si="441"/>
        <v>0</v>
      </c>
      <c r="AM783" s="2">
        <f t="shared" si="442"/>
        <v>0.13636363636363635</v>
      </c>
      <c r="AN783" s="2">
        <f t="shared" si="443"/>
        <v>0</v>
      </c>
      <c r="AO783" s="2">
        <f t="shared" si="444"/>
        <v>0</v>
      </c>
      <c r="AP783" s="2">
        <f t="shared" si="445"/>
        <v>0</v>
      </c>
      <c r="AR783" t="str">
        <f t="shared" si="447"/>
        <v>Union</v>
      </c>
      <c r="AS783" t="s">
        <v>482</v>
      </c>
      <c r="AT783" s="162">
        <v>1</v>
      </c>
      <c r="AV783" s="91">
        <v>21</v>
      </c>
      <c r="AW783" s="93">
        <v>225</v>
      </c>
      <c r="AX783" s="99">
        <f t="shared" si="446"/>
        <v>21225</v>
      </c>
      <c r="AZ783" s="7" t="s">
        <v>3053</v>
      </c>
      <c r="BA783" t="s">
        <v>3290</v>
      </c>
    </row>
    <row r="784" spans="1:53" ht="13" hidden="1" customHeight="1" outlineLevel="1">
      <c r="A784" t="s">
        <v>1171</v>
      </c>
      <c r="B784" t="s">
        <v>482</v>
      </c>
      <c r="C784" s="1">
        <f t="shared" si="433"/>
        <v>2713</v>
      </c>
      <c r="D784" s="7">
        <f>IF(P784&gt;0,RANK(P784,(P784:R784,S784:AG784)),0)</f>
        <v>0</v>
      </c>
      <c r="E784" s="7">
        <f>IF(Q784&gt;0,RANK(Q784,(P784:R784,S784:AG784)),0)</f>
        <v>4</v>
      </c>
      <c r="F784" s="7">
        <f>IF(R784&gt;0,RANK(R784,(P784:R784,S784:AG784)),0)</f>
        <v>1</v>
      </c>
      <c r="G784" s="7">
        <f>IF(S784&gt;0,RANK(S784,(P784:R784,S784:AG784)),0)</f>
        <v>2</v>
      </c>
      <c r="H784" s="48">
        <f t="shared" si="434"/>
        <v>1279</v>
      </c>
      <c r="I784" s="163">
        <f t="shared" si="432"/>
        <v>0.47143383708072245</v>
      </c>
      <c r="J784" s="2"/>
      <c r="K784" s="2">
        <f t="shared" si="435"/>
        <v>0</v>
      </c>
      <c r="L784" s="2">
        <f t="shared" si="436"/>
        <v>6.2292664946553632E-2</v>
      </c>
      <c r="M784" s="2">
        <f t="shared" si="437"/>
        <v>0.62550681901953553</v>
      </c>
      <c r="N784" s="2">
        <f t="shared" si="430"/>
        <v>0.15407298193881311</v>
      </c>
      <c r="O784" s="2">
        <f t="shared" si="431"/>
        <v>0.15812753409509775</v>
      </c>
      <c r="Q784" s="1">
        <v>169</v>
      </c>
      <c r="R784" s="1">
        <v>1697</v>
      </c>
      <c r="S784" s="1">
        <v>418</v>
      </c>
      <c r="T784" s="1">
        <v>302</v>
      </c>
      <c r="Y784" s="1">
        <v>127</v>
      </c>
      <c r="AI784" s="7">
        <f t="shared" si="438"/>
        <v>3</v>
      </c>
      <c r="AJ784" s="7">
        <f t="shared" si="439"/>
        <v>0</v>
      </c>
      <c r="AK784" s="7">
        <f t="shared" si="440"/>
        <v>0</v>
      </c>
      <c r="AL784" s="7">
        <f t="shared" si="441"/>
        <v>0</v>
      </c>
      <c r="AM784" s="2">
        <f t="shared" si="442"/>
        <v>0.11131588647253962</v>
      </c>
      <c r="AN784" s="2">
        <f t="shared" si="443"/>
        <v>0</v>
      </c>
      <c r="AO784" s="2">
        <f t="shared" si="444"/>
        <v>0</v>
      </c>
      <c r="AP784" s="2">
        <f t="shared" si="445"/>
        <v>0</v>
      </c>
      <c r="AR784" t="str">
        <f t="shared" si="447"/>
        <v>Warren</v>
      </c>
      <c r="AS784" t="s">
        <v>482</v>
      </c>
      <c r="AT784" s="162">
        <v>2</v>
      </c>
      <c r="AV784" s="91">
        <v>21</v>
      </c>
      <c r="AW784" s="93">
        <v>227</v>
      </c>
      <c r="AX784" s="99">
        <f t="shared" si="446"/>
        <v>21227</v>
      </c>
      <c r="AZ784" s="7" t="s">
        <v>3053</v>
      </c>
      <c r="BA784" t="s">
        <v>3290</v>
      </c>
    </row>
    <row r="785" spans="1:61" ht="13" hidden="1" customHeight="1" outlineLevel="1">
      <c r="A785" t="s">
        <v>650</v>
      </c>
      <c r="B785" t="s">
        <v>482</v>
      </c>
      <c r="C785" s="1">
        <f t="shared" si="433"/>
        <v>273</v>
      </c>
      <c r="D785" s="7">
        <f>IF(P785&gt;0,RANK(P785,(P785:R785,S785:AG785)),0)</f>
        <v>0</v>
      </c>
      <c r="E785" s="7">
        <f>IF(Q785&gt;0,RANK(Q785,(P785:R785,S785:AG785)),0)</f>
        <v>4</v>
      </c>
      <c r="F785" s="7">
        <f>IF(R785&gt;0,RANK(R785,(P785:R785,S785:AG785)),0)</f>
        <v>1</v>
      </c>
      <c r="G785" s="7">
        <f>IF(S785&gt;0,RANK(S785,(P785:R785,S785:AG785)),0)</f>
        <v>2</v>
      </c>
      <c r="H785" s="48">
        <f t="shared" si="434"/>
        <v>110</v>
      </c>
      <c r="I785" s="163">
        <f t="shared" si="432"/>
        <v>0.40293040293040294</v>
      </c>
      <c r="J785" s="2"/>
      <c r="K785" s="2">
        <f t="shared" si="435"/>
        <v>0</v>
      </c>
      <c r="L785" s="2">
        <f t="shared" si="436"/>
        <v>6.95970695970696E-2</v>
      </c>
      <c r="M785" s="2">
        <f t="shared" si="437"/>
        <v>0.59706959706959706</v>
      </c>
      <c r="N785" s="2">
        <f t="shared" si="430"/>
        <v>0.19413919413919414</v>
      </c>
      <c r="O785" s="2">
        <f t="shared" si="431"/>
        <v>0.13919413919413923</v>
      </c>
      <c r="Q785" s="1">
        <v>19</v>
      </c>
      <c r="R785" s="1">
        <v>163</v>
      </c>
      <c r="S785" s="1">
        <v>53</v>
      </c>
      <c r="T785" s="1">
        <v>24</v>
      </c>
      <c r="Y785" s="1">
        <v>14</v>
      </c>
      <c r="AI785" s="7">
        <f t="shared" si="438"/>
        <v>3</v>
      </c>
      <c r="AJ785" s="7">
        <f t="shared" si="439"/>
        <v>0</v>
      </c>
      <c r="AK785" s="7">
        <f t="shared" si="440"/>
        <v>0</v>
      </c>
      <c r="AL785" s="7">
        <f t="shared" si="441"/>
        <v>0</v>
      </c>
      <c r="AM785" s="2">
        <f t="shared" si="442"/>
        <v>8.7912087912087919E-2</v>
      </c>
      <c r="AN785" s="2">
        <f t="shared" si="443"/>
        <v>0</v>
      </c>
      <c r="AO785" s="2">
        <f t="shared" si="444"/>
        <v>0</v>
      </c>
      <c r="AP785" s="2">
        <f t="shared" si="445"/>
        <v>0</v>
      </c>
      <c r="AR785" t="str">
        <f t="shared" si="447"/>
        <v>Washington</v>
      </c>
      <c r="AS785" t="s">
        <v>482</v>
      </c>
      <c r="AT785" s="162"/>
      <c r="AV785" s="91">
        <v>21</v>
      </c>
      <c r="AW785" s="93">
        <v>229</v>
      </c>
      <c r="AX785" s="99">
        <f t="shared" si="446"/>
        <v>21229</v>
      </c>
      <c r="AZ785" s="7" t="s">
        <v>3053</v>
      </c>
      <c r="BA785" t="s">
        <v>3290</v>
      </c>
    </row>
    <row r="786" spans="1:61" ht="13" hidden="1" customHeight="1" outlineLevel="1">
      <c r="A786" t="s">
        <v>2200</v>
      </c>
      <c r="B786" t="s">
        <v>482</v>
      </c>
      <c r="C786" s="1">
        <f t="shared" si="433"/>
        <v>2133</v>
      </c>
      <c r="D786" s="7">
        <f>IF(P786&gt;0,RANK(P786,(P786:R786,S786:AG786)),0)</f>
        <v>0</v>
      </c>
      <c r="E786" s="7">
        <f>IF(Q786&gt;0,RANK(Q786,(P786:R786,S786:AG786)),0)</f>
        <v>5</v>
      </c>
      <c r="F786" s="7">
        <f>IF(R786&gt;0,RANK(R786,(P786:R786,S786:AG786)),0)</f>
        <v>1</v>
      </c>
      <c r="G786" s="7">
        <f>IF(S786&gt;0,RANK(S786,(P786:R786,S786:AG786)),0)</f>
        <v>2</v>
      </c>
      <c r="H786" s="48">
        <f t="shared" si="434"/>
        <v>1193</v>
      </c>
      <c r="I786" s="163">
        <f t="shared" si="432"/>
        <v>0.55930614158462255</v>
      </c>
      <c r="J786" s="2"/>
      <c r="K786" s="2">
        <f t="shared" si="435"/>
        <v>0</v>
      </c>
      <c r="L786" s="2">
        <f t="shared" si="436"/>
        <v>6.0478199718706049E-2</v>
      </c>
      <c r="M786" s="2">
        <f t="shared" si="437"/>
        <v>0.66994842944210031</v>
      </c>
      <c r="N786" s="2">
        <f t="shared" si="430"/>
        <v>0.11064228785747773</v>
      </c>
      <c r="O786" s="2">
        <f t="shared" si="431"/>
        <v>0.1589310829817159</v>
      </c>
      <c r="Q786" s="1">
        <v>129</v>
      </c>
      <c r="R786" s="1">
        <v>1429</v>
      </c>
      <c r="S786" s="1">
        <v>236</v>
      </c>
      <c r="T786" s="1">
        <v>170</v>
      </c>
      <c r="Y786" s="1">
        <v>169</v>
      </c>
      <c r="AI786" s="7">
        <f t="shared" si="438"/>
        <v>3</v>
      </c>
      <c r="AJ786" s="7">
        <f t="shared" si="439"/>
        <v>0</v>
      </c>
      <c r="AK786" s="7">
        <f t="shared" si="440"/>
        <v>0</v>
      </c>
      <c r="AL786" s="7">
        <f t="shared" si="441"/>
        <v>0</v>
      </c>
      <c r="AM786" s="2">
        <f t="shared" si="442"/>
        <v>7.9699953117674638E-2</v>
      </c>
      <c r="AN786" s="2">
        <f t="shared" si="443"/>
        <v>0</v>
      </c>
      <c r="AO786" s="2">
        <f t="shared" si="444"/>
        <v>0</v>
      </c>
      <c r="AP786" s="2">
        <f t="shared" si="445"/>
        <v>0</v>
      </c>
      <c r="AR786" t="str">
        <f t="shared" si="447"/>
        <v>Wayne</v>
      </c>
      <c r="AS786" t="s">
        <v>482</v>
      </c>
      <c r="AT786" s="162">
        <v>5</v>
      </c>
      <c r="AV786" s="91">
        <v>21</v>
      </c>
      <c r="AW786" s="93">
        <v>231</v>
      </c>
      <c r="AX786" s="99">
        <f t="shared" si="446"/>
        <v>21231</v>
      </c>
      <c r="AZ786" s="7" t="s">
        <v>3053</v>
      </c>
      <c r="BA786" t="s">
        <v>3290</v>
      </c>
    </row>
    <row r="787" spans="1:61" ht="13" hidden="1" customHeight="1" outlineLevel="1">
      <c r="A787" t="s">
        <v>1068</v>
      </c>
      <c r="B787" t="s">
        <v>482</v>
      </c>
      <c r="C787" s="1">
        <f t="shared" si="433"/>
        <v>118</v>
      </c>
      <c r="D787" s="7">
        <f>IF(P787&gt;0,RANK(P787,(P787:R787,S787:AG787)),0)</f>
        <v>0</v>
      </c>
      <c r="E787" s="7">
        <f>IF(Q787&gt;0,RANK(Q787,(P787:R787,S787:AG787)),0)</f>
        <v>4</v>
      </c>
      <c r="F787" s="7">
        <f>IF(R787&gt;0,RANK(R787,(P787:R787,S787:AG787)),0)</f>
        <v>1</v>
      </c>
      <c r="G787" s="7">
        <f>IF(S787&gt;0,RANK(S787,(P787:R787,S787:AG787)),0)</f>
        <v>2</v>
      </c>
      <c r="H787" s="48">
        <f t="shared" si="434"/>
        <v>42</v>
      </c>
      <c r="I787" s="163">
        <f t="shared" si="432"/>
        <v>0.3559322033898305</v>
      </c>
      <c r="J787" s="2"/>
      <c r="K787" s="2">
        <f t="shared" si="435"/>
        <v>0</v>
      </c>
      <c r="L787" s="2">
        <f t="shared" si="436"/>
        <v>8.4745762711864403E-2</v>
      </c>
      <c r="M787" s="2">
        <f t="shared" si="437"/>
        <v>0.53389830508474578</v>
      </c>
      <c r="N787" s="2">
        <f t="shared" si="430"/>
        <v>0.17796610169491525</v>
      </c>
      <c r="O787" s="2">
        <f t="shared" si="431"/>
        <v>0.20338983050847456</v>
      </c>
      <c r="Q787" s="1">
        <v>10</v>
      </c>
      <c r="R787" s="1">
        <v>63</v>
      </c>
      <c r="S787" s="1">
        <v>21</v>
      </c>
      <c r="T787" s="1">
        <v>15</v>
      </c>
      <c r="Y787" s="1">
        <v>9</v>
      </c>
      <c r="AI787" s="7">
        <f t="shared" si="438"/>
        <v>3</v>
      </c>
      <c r="AJ787" s="7">
        <f t="shared" si="439"/>
        <v>0</v>
      </c>
      <c r="AK787" s="7">
        <f t="shared" si="440"/>
        <v>0</v>
      </c>
      <c r="AL787" s="7">
        <f t="shared" si="441"/>
        <v>0</v>
      </c>
      <c r="AM787" s="2">
        <f t="shared" si="442"/>
        <v>0.1271186440677966</v>
      </c>
      <c r="AN787" s="2">
        <f t="shared" si="443"/>
        <v>0</v>
      </c>
      <c r="AO787" s="2">
        <f t="shared" si="444"/>
        <v>0</v>
      </c>
      <c r="AP787" s="2">
        <f t="shared" si="445"/>
        <v>0</v>
      </c>
      <c r="AR787" t="str">
        <f t="shared" si="447"/>
        <v>Webster</v>
      </c>
      <c r="AS787" t="s">
        <v>482</v>
      </c>
      <c r="AT787" s="162">
        <v>1</v>
      </c>
      <c r="AV787" s="91">
        <v>21</v>
      </c>
      <c r="AW787" s="93">
        <v>233</v>
      </c>
      <c r="AX787" s="99">
        <f t="shared" si="446"/>
        <v>21233</v>
      </c>
      <c r="AZ787" s="7" t="s">
        <v>3053</v>
      </c>
      <c r="BA787" t="s">
        <v>3290</v>
      </c>
    </row>
    <row r="788" spans="1:61" ht="13" hidden="1" customHeight="1" outlineLevel="1">
      <c r="A788" t="s">
        <v>1113</v>
      </c>
      <c r="B788" t="s">
        <v>482</v>
      </c>
      <c r="C788" s="1">
        <f t="shared" si="433"/>
        <v>4402</v>
      </c>
      <c r="D788" s="7">
        <f>IF(P788&gt;0,RANK(P788,(P788:R788,S788:AG788)),0)</f>
        <v>0</v>
      </c>
      <c r="E788" s="7">
        <f>IF(Q788&gt;0,RANK(Q788,(P788:R788,S788:AG788)),0)</f>
        <v>5</v>
      </c>
      <c r="F788" s="7">
        <f>IF(R788&gt;0,RANK(R788,(P788:R788,S788:AG788)),0)</f>
        <v>1</v>
      </c>
      <c r="G788" s="7">
        <f>IF(S788&gt;0,RANK(S788,(P788:R788,S788:AG788)),0)</f>
        <v>3</v>
      </c>
      <c r="H788" s="48">
        <f t="shared" si="434"/>
        <v>2180</v>
      </c>
      <c r="I788" s="163">
        <f t="shared" si="432"/>
        <v>0.49522944116310769</v>
      </c>
      <c r="J788" s="2"/>
      <c r="K788" s="2">
        <f t="shared" si="435"/>
        <v>0</v>
      </c>
      <c r="L788" s="2">
        <f t="shared" si="436"/>
        <v>6.0199909132212633E-2</v>
      </c>
      <c r="M788" s="2">
        <f t="shared" si="437"/>
        <v>0.61971830985915488</v>
      </c>
      <c r="N788" s="2">
        <f t="shared" si="430"/>
        <v>0.11222171740118128</v>
      </c>
      <c r="O788" s="2">
        <f t="shared" si="431"/>
        <v>0.20786006360745121</v>
      </c>
      <c r="Q788" s="1">
        <v>265</v>
      </c>
      <c r="R788" s="1">
        <v>2728</v>
      </c>
      <c r="S788" s="1">
        <v>494</v>
      </c>
      <c r="T788" s="1">
        <v>367</v>
      </c>
      <c r="Y788" s="1">
        <v>548</v>
      </c>
      <c r="AI788" s="7">
        <f t="shared" si="438"/>
        <v>4</v>
      </c>
      <c r="AJ788" s="7">
        <f t="shared" si="439"/>
        <v>0</v>
      </c>
      <c r="AK788" s="7">
        <f t="shared" si="440"/>
        <v>0</v>
      </c>
      <c r="AL788" s="7">
        <f t="shared" si="441"/>
        <v>0</v>
      </c>
      <c r="AM788" s="2">
        <f t="shared" si="442"/>
        <v>8.3371194911403906E-2</v>
      </c>
      <c r="AN788" s="2">
        <f t="shared" si="443"/>
        <v>0</v>
      </c>
      <c r="AO788" s="2">
        <f t="shared" si="444"/>
        <v>0</v>
      </c>
      <c r="AP788" s="2">
        <f t="shared" si="445"/>
        <v>0</v>
      </c>
      <c r="AR788" t="str">
        <f t="shared" si="447"/>
        <v>Whitley</v>
      </c>
      <c r="AS788" t="s">
        <v>482</v>
      </c>
      <c r="AT788" s="162">
        <v>5</v>
      </c>
      <c r="AV788" s="91">
        <v>21</v>
      </c>
      <c r="AW788" s="93">
        <v>235</v>
      </c>
      <c r="AX788" s="99">
        <f t="shared" si="446"/>
        <v>21235</v>
      </c>
      <c r="AZ788" s="7" t="s">
        <v>3053</v>
      </c>
      <c r="BA788" t="s">
        <v>3290</v>
      </c>
    </row>
    <row r="789" spans="1:61" ht="13" hidden="1" customHeight="1" outlineLevel="1">
      <c r="A789" t="s">
        <v>2507</v>
      </c>
      <c r="B789" t="s">
        <v>482</v>
      </c>
      <c r="C789" s="1">
        <f t="shared" si="433"/>
        <v>50</v>
      </c>
      <c r="D789" s="7">
        <f>IF(P789&gt;0,RANK(P789,(P789:R789,S789:AG789)),0)</f>
        <v>0</v>
      </c>
      <c r="E789" s="7">
        <f>IF(Q789&gt;0,RANK(Q789,(P789:R789,S789:AG789)),0)</f>
        <v>4</v>
      </c>
      <c r="F789" s="7">
        <f>IF(R789&gt;0,RANK(R789,(P789:R789,S789:AG789)),0)</f>
        <v>1</v>
      </c>
      <c r="G789" s="7">
        <f>IF(S789&gt;0,RANK(S789,(P789:R789,S789:AG789)),0)</f>
        <v>2</v>
      </c>
      <c r="H789" s="48">
        <f t="shared" si="434"/>
        <v>29</v>
      </c>
      <c r="I789" s="163">
        <f t="shared" si="432"/>
        <v>0.57999999999999996</v>
      </c>
      <c r="J789" s="2"/>
      <c r="K789" s="2">
        <f t="shared" si="435"/>
        <v>0</v>
      </c>
      <c r="L789" s="2">
        <f t="shared" si="436"/>
        <v>0.04</v>
      </c>
      <c r="M789" s="2">
        <f t="shared" si="437"/>
        <v>0.72</v>
      </c>
      <c r="N789" s="2">
        <f t="shared" si="430"/>
        <v>0.14000000000000001</v>
      </c>
      <c r="O789" s="2">
        <f t="shared" si="431"/>
        <v>9.9999999999999978E-2</v>
      </c>
      <c r="Q789" s="1">
        <v>2</v>
      </c>
      <c r="R789" s="1">
        <v>36</v>
      </c>
      <c r="S789" s="1">
        <v>7</v>
      </c>
      <c r="T789" s="1">
        <v>4</v>
      </c>
      <c r="Y789" s="1">
        <v>1</v>
      </c>
      <c r="AI789" s="7">
        <f t="shared" si="438"/>
        <v>3</v>
      </c>
      <c r="AJ789" s="7">
        <f t="shared" si="439"/>
        <v>0</v>
      </c>
      <c r="AK789" s="7">
        <f t="shared" si="440"/>
        <v>0</v>
      </c>
      <c r="AL789" s="7">
        <f t="shared" si="441"/>
        <v>0</v>
      </c>
      <c r="AM789" s="2">
        <f t="shared" si="442"/>
        <v>0.08</v>
      </c>
      <c r="AN789" s="2">
        <f t="shared" si="443"/>
        <v>0</v>
      </c>
      <c r="AO789" s="2">
        <f t="shared" si="444"/>
        <v>0</v>
      </c>
      <c r="AP789" s="2">
        <f t="shared" si="445"/>
        <v>0</v>
      </c>
      <c r="AR789" t="str">
        <f t="shared" si="447"/>
        <v>Wolfe</v>
      </c>
      <c r="AS789" t="s">
        <v>482</v>
      </c>
      <c r="AT789" s="162">
        <v>6</v>
      </c>
      <c r="AV789" s="91">
        <v>21</v>
      </c>
      <c r="AW789" s="93">
        <v>237</v>
      </c>
      <c r="AX789" s="99">
        <f t="shared" si="446"/>
        <v>21237</v>
      </c>
      <c r="AZ789" s="7" t="s">
        <v>3053</v>
      </c>
      <c r="BA789" t="s">
        <v>3290</v>
      </c>
    </row>
    <row r="790" spans="1:61" ht="12" hidden="1" customHeight="1" outlineLevel="1">
      <c r="A790" t="s">
        <v>577</v>
      </c>
      <c r="B790" t="s">
        <v>482</v>
      </c>
      <c r="C790" s="1">
        <f t="shared" si="433"/>
        <v>1021</v>
      </c>
      <c r="D790" s="7">
        <f>IF(P790&gt;0,RANK(P790,(P790:R790,S790:AG790)),0)</f>
        <v>0</v>
      </c>
      <c r="E790" s="7">
        <f>IF(Q790&gt;0,RANK(Q790,(P790:R790,S790:AG790)),0)</f>
        <v>4</v>
      </c>
      <c r="F790" s="7">
        <f>IF(R790&gt;0,RANK(R790,(P790:R790,S790:AG790)),0)</f>
        <v>1</v>
      </c>
      <c r="G790" s="7">
        <f>IF(S790&gt;0,RANK(S790,(P790:R790,S790:AG790)),0)</f>
        <v>2</v>
      </c>
      <c r="H790" s="48">
        <f t="shared" si="434"/>
        <v>554</v>
      </c>
      <c r="I790" s="163">
        <f t="shared" si="432"/>
        <v>0.54260528893241922</v>
      </c>
      <c r="J790" s="2"/>
      <c r="K790" s="2">
        <f t="shared" si="435"/>
        <v>0</v>
      </c>
      <c r="L790" s="2">
        <f t="shared" si="436"/>
        <v>7.3457394711067575E-2</v>
      </c>
      <c r="M790" s="2">
        <f t="shared" si="437"/>
        <v>0.66405484818805094</v>
      </c>
      <c r="N790" s="2">
        <f t="shared" si="430"/>
        <v>0.12144955925563174</v>
      </c>
      <c r="O790" s="2">
        <f t="shared" si="431"/>
        <v>0.14103819784524974</v>
      </c>
      <c r="Q790" s="1">
        <v>75</v>
      </c>
      <c r="R790" s="1">
        <v>678</v>
      </c>
      <c r="S790" s="1">
        <v>124</v>
      </c>
      <c r="T790" s="1">
        <v>106</v>
      </c>
      <c r="Y790" s="1">
        <v>38</v>
      </c>
      <c r="AI790" s="7">
        <f t="shared" si="438"/>
        <v>3</v>
      </c>
      <c r="AJ790" s="7">
        <f t="shared" si="439"/>
        <v>0</v>
      </c>
      <c r="AK790" s="7">
        <f t="shared" si="440"/>
        <v>0</v>
      </c>
      <c r="AL790" s="7">
        <f t="shared" si="441"/>
        <v>0</v>
      </c>
      <c r="AM790" s="2">
        <f t="shared" si="442"/>
        <v>0.10381978452497552</v>
      </c>
      <c r="AN790" s="2">
        <f t="shared" si="443"/>
        <v>0</v>
      </c>
      <c r="AO790" s="2">
        <f t="shared" si="444"/>
        <v>0</v>
      </c>
      <c r="AP790" s="2">
        <f t="shared" si="445"/>
        <v>0</v>
      </c>
      <c r="AR790" t="str">
        <f t="shared" si="447"/>
        <v>Woodford</v>
      </c>
      <c r="AS790" t="s">
        <v>482</v>
      </c>
      <c r="AT790" s="162">
        <v>6</v>
      </c>
      <c r="AV790" s="91">
        <v>21</v>
      </c>
      <c r="AW790" s="93">
        <v>239</v>
      </c>
      <c r="AX790" s="99">
        <f t="shared" si="446"/>
        <v>21239</v>
      </c>
      <c r="AZ790" s="7" t="s">
        <v>3053</v>
      </c>
      <c r="BA790" t="s">
        <v>3290</v>
      </c>
    </row>
    <row r="791" spans="1:61" collapsed="1">
      <c r="A791" t="s">
        <v>2436</v>
      </c>
      <c r="B791" t="s">
        <v>1136</v>
      </c>
      <c r="C791" s="1">
        <f t="shared" si="433"/>
        <v>176160</v>
      </c>
      <c r="D791" s="7">
        <f>IF(P791&gt;0,RANK(P791,(P791:R791,S791:AG791)),0)</f>
        <v>0</v>
      </c>
      <c r="E791" s="7">
        <f>IF(Q791&gt;0,RANK(Q791,(P791:R791,S791:AG791)),0)</f>
        <v>4</v>
      </c>
      <c r="F791" s="7">
        <f>IF(R791&gt;0,RANK(R791,(P791:R791,S791:AG791)),0)</f>
        <v>1</v>
      </c>
      <c r="G791" s="7">
        <f>IF(S791&gt;0,RANK(S791,(P791:R791,S791:AG791)),0)</f>
        <v>2</v>
      </c>
      <c r="H791" s="48">
        <f t="shared" si="434"/>
        <v>95547</v>
      </c>
      <c r="I791" s="163">
        <f t="shared" si="432"/>
        <v>0.5423876021798365</v>
      </c>
      <c r="J791" s="2"/>
      <c r="K791" s="2">
        <f t="shared" si="435"/>
        <v>0</v>
      </c>
      <c r="L791" s="2">
        <f t="shared" si="436"/>
        <v>5.9485694822888284E-2</v>
      </c>
      <c r="M791" s="2">
        <f t="shared" si="437"/>
        <v>0.66769414168937324</v>
      </c>
      <c r="N791" s="2">
        <f t="shared" si="430"/>
        <v>0.1253065395095368</v>
      </c>
      <c r="O791" s="2">
        <f t="shared" si="431"/>
        <v>0.14751362397820172</v>
      </c>
      <c r="Q791" s="1">
        <f>SUM(Q671:Q790)</f>
        <v>10479</v>
      </c>
      <c r="R791" s="1">
        <f>SUM(R671:R790)</f>
        <v>117621</v>
      </c>
      <c r="S791" s="1">
        <f>SUM(S671:S790)</f>
        <v>22074</v>
      </c>
      <c r="T791" s="1">
        <f>SUM(T671:T790)</f>
        <v>15629</v>
      </c>
      <c r="V791" s="3"/>
      <c r="X791" s="3"/>
      <c r="Y791" s="1">
        <f>SUM(Y671:Y790)</f>
        <v>10357</v>
      </c>
      <c r="AI791" s="7">
        <f t="shared" si="438"/>
        <v>3</v>
      </c>
      <c r="AJ791" s="7">
        <f t="shared" si="439"/>
        <v>0</v>
      </c>
      <c r="AK791" s="7">
        <f t="shared" si="440"/>
        <v>0</v>
      </c>
      <c r="AL791" s="7">
        <f t="shared" si="441"/>
        <v>0</v>
      </c>
      <c r="AM791" s="2">
        <f t="shared" si="442"/>
        <v>8.8720481380563126E-2</v>
      </c>
      <c r="AN791" s="2">
        <f t="shared" si="443"/>
        <v>0</v>
      </c>
      <c r="AO791" s="2">
        <f t="shared" si="444"/>
        <v>0</v>
      </c>
      <c r="AP791" s="2">
        <f t="shared" si="445"/>
        <v>0</v>
      </c>
      <c r="AR791" t="str">
        <f t="shared" si="447"/>
        <v>Kentucky</v>
      </c>
      <c r="AS791" t="s">
        <v>1136</v>
      </c>
      <c r="AV791" s="91">
        <v>21</v>
      </c>
      <c r="AW791" s="93"/>
      <c r="AX791" s="91">
        <v>21</v>
      </c>
      <c r="AZ791" s="7" t="s">
        <v>1662</v>
      </c>
      <c r="BA791" t="s">
        <v>3290</v>
      </c>
    </row>
    <row r="792" spans="1:61">
      <c r="C792" s="1"/>
      <c r="E792" s="7"/>
      <c r="F792" s="7"/>
      <c r="G792" s="7"/>
      <c r="H792" s="48"/>
      <c r="I792" s="163"/>
      <c r="J792" s="2"/>
      <c r="AE792"/>
      <c r="AF792"/>
      <c r="AI792" s="7"/>
      <c r="AJ792" s="7"/>
      <c r="AK792" s="7"/>
      <c r="AL792" s="7"/>
      <c r="AV792" s="91"/>
      <c r="AW792" s="93"/>
    </row>
    <row r="793" spans="1:61" hidden="1" outlineLevel="1">
      <c r="A793" t="s">
        <v>1598</v>
      </c>
      <c r="B793" t="s">
        <v>895</v>
      </c>
      <c r="C793" s="1">
        <f t="shared" ref="C793:C824" si="448">SUM(P793:AG793)</f>
        <v>1812</v>
      </c>
      <c r="D793" s="7">
        <f>IF(P793&gt;0,RANK(P793,(P793:R793,S793:AG793)),0)</f>
        <v>7</v>
      </c>
      <c r="E793" s="7">
        <f>IF(Q793&gt;0,RANK(Q793,(P793:R793,S793:AG793)),0)</f>
        <v>3</v>
      </c>
      <c r="F793" s="7">
        <f>IF(R793&gt;0,RANK(R793,(P793:R793,S793:AG793)),0)</f>
        <v>2</v>
      </c>
      <c r="G793" s="7">
        <f>IF(S793&gt;0,RANK(S793,(P793:R793,S793:AG793)),0)</f>
        <v>4</v>
      </c>
      <c r="H793" s="48">
        <f t="shared" ref="H793:H824" si="449">MAX(P793:Y793)-LARGE(P793:Y793,2)</f>
        <v>739</v>
      </c>
      <c r="I793" s="163">
        <f t="shared" si="432"/>
        <v>0.40783664459161145</v>
      </c>
      <c r="J793" s="2"/>
      <c r="K793" s="2">
        <f t="shared" ref="K793:K824" si="450">IF($C793=0,"-",P793/$C793)</f>
        <v>2.2075055187637969E-3</v>
      </c>
      <c r="L793" s="2">
        <f t="shared" ref="L793:L824" si="451">IF($C793=0,"-",Q793/$C793)</f>
        <v>0.14955849889624723</v>
      </c>
      <c r="M793" s="2">
        <f t="shared" ref="M793:M824" si="452">IF($C793=0,"-",R793/$C793)</f>
        <v>0.19757174392935983</v>
      </c>
      <c r="N793" s="2">
        <f t="shared" si="430"/>
        <v>3.6423841059602648E-2</v>
      </c>
      <c r="O793" s="2">
        <f t="shared" si="431"/>
        <v>0.61423841059602646</v>
      </c>
      <c r="P793" s="1">
        <v>4</v>
      </c>
      <c r="Q793" s="1">
        <v>271</v>
      </c>
      <c r="R793" s="1">
        <v>358</v>
      </c>
      <c r="S793" s="1">
        <v>66</v>
      </c>
      <c r="T793" s="1">
        <v>1097</v>
      </c>
      <c r="U793" s="1">
        <v>8</v>
      </c>
      <c r="V793" s="1">
        <v>2</v>
      </c>
      <c r="Z793" s="1">
        <f>BI793</f>
        <v>0</v>
      </c>
      <c r="AC793" s="1">
        <v>6</v>
      </c>
      <c r="AE793"/>
      <c r="AF793"/>
      <c r="AI793" s="7">
        <f t="shared" ref="AI793:AI824" si="453">IF(T793&gt;0,RANK(T793,(P793:Z793)),0)</f>
        <v>1</v>
      </c>
      <c r="AJ793" s="7">
        <f t="shared" ref="AJ793:AJ824" si="454">IF(U793&gt;0,RANK(U793,(P793:Z793)),0)</f>
        <v>5</v>
      </c>
      <c r="AK793" s="7">
        <f t="shared" ref="AK793:AK824" si="455">IF(V793&gt;0,RANK(V793,(P793:Z793)),0)</f>
        <v>7</v>
      </c>
      <c r="AL793" s="7">
        <f t="shared" ref="AL793:AL824" si="456">IF(W793&gt;0,RANK(W793,(P793:Z793)),0)</f>
        <v>0</v>
      </c>
      <c r="AM793" s="2">
        <f t="shared" ref="AM793:AM824" si="457">IF($C793=0,"-",T793/$C793)</f>
        <v>0.60540838852097134</v>
      </c>
      <c r="AN793" s="2">
        <f t="shared" ref="AN793:AN824" si="458">IF($C793=0,"-",U793/$C793)</f>
        <v>4.4150110375275938E-3</v>
      </c>
      <c r="AO793" s="2">
        <f t="shared" ref="AO793:AO824" si="459">IF($C793=0,"-",V793/$C793)</f>
        <v>1.1037527593818985E-3</v>
      </c>
      <c r="AP793" s="2">
        <f t="shared" ref="AP793:AP824" si="460">IF($C793=0,"-",W793/$C793)</f>
        <v>0</v>
      </c>
      <c r="AR793" t="str">
        <f t="shared" si="447"/>
        <v>Acadia</v>
      </c>
      <c r="AS793" t="s">
        <v>895</v>
      </c>
      <c r="AV793" s="91">
        <v>22</v>
      </c>
      <c r="AW793" s="93">
        <v>1</v>
      </c>
      <c r="AX793" s="99">
        <f t="shared" ref="AX793:AX824" si="461">AV793*1000+AW793</f>
        <v>22001</v>
      </c>
      <c r="AZ793" s="7" t="s">
        <v>2173</v>
      </c>
      <c r="BA793" t="s">
        <v>3290</v>
      </c>
      <c r="BI793">
        <v>0</v>
      </c>
    </row>
    <row r="794" spans="1:61" hidden="1" outlineLevel="1">
      <c r="A794" t="s">
        <v>678</v>
      </c>
      <c r="B794" t="s">
        <v>895</v>
      </c>
      <c r="C794" s="1">
        <f t="shared" si="448"/>
        <v>551</v>
      </c>
      <c r="D794" s="7">
        <f>IF(P794&gt;0,RANK(P794,(P794:R794,S794:AG794)),0)</f>
        <v>8</v>
      </c>
      <c r="E794" s="7">
        <f>IF(Q794&gt;0,RANK(Q794,(P794:R794,S794:AG794)),0)</f>
        <v>3</v>
      </c>
      <c r="F794" s="7">
        <f>IF(R794&gt;0,RANK(R794,(P794:R794,S794:AG794)),0)</f>
        <v>2</v>
      </c>
      <c r="G794" s="7">
        <f>IF(S794&gt;0,RANK(S794,(P794:R794,S794:AG794)),0)</f>
        <v>4</v>
      </c>
      <c r="H794" s="48">
        <f t="shared" si="449"/>
        <v>230</v>
      </c>
      <c r="I794" s="163">
        <f t="shared" si="432"/>
        <v>0.41742286751361163</v>
      </c>
      <c r="J794" s="2"/>
      <c r="K794" s="2">
        <f t="shared" si="450"/>
        <v>1.8148820326678765E-3</v>
      </c>
      <c r="L794" s="2">
        <f t="shared" si="451"/>
        <v>0.12704174228675136</v>
      </c>
      <c r="M794" s="2">
        <f t="shared" si="452"/>
        <v>0.19056261343012704</v>
      </c>
      <c r="N794" s="2">
        <f t="shared" si="430"/>
        <v>5.0816696914700546E-2</v>
      </c>
      <c r="O794" s="2">
        <f t="shared" si="431"/>
        <v>0.62976406533575313</v>
      </c>
      <c r="P794" s="1">
        <v>1</v>
      </c>
      <c r="Q794" s="1">
        <v>70</v>
      </c>
      <c r="R794" s="1">
        <v>105</v>
      </c>
      <c r="S794" s="1">
        <v>28</v>
      </c>
      <c r="T794" s="1">
        <v>335</v>
      </c>
      <c r="U794" s="1">
        <v>5</v>
      </c>
      <c r="V794" s="1">
        <v>3</v>
      </c>
      <c r="Z794" s="1">
        <f t="shared" ref="Z794:Z856" si="462">BI794</f>
        <v>0</v>
      </c>
      <c r="AC794" s="1">
        <v>4</v>
      </c>
      <c r="AE794"/>
      <c r="AF794"/>
      <c r="AI794" s="7">
        <f t="shared" si="453"/>
        <v>1</v>
      </c>
      <c r="AJ794" s="7">
        <f t="shared" si="454"/>
        <v>5</v>
      </c>
      <c r="AK794" s="7">
        <f t="shared" si="455"/>
        <v>6</v>
      </c>
      <c r="AL794" s="7">
        <f t="shared" si="456"/>
        <v>0</v>
      </c>
      <c r="AM794" s="2">
        <f t="shared" si="457"/>
        <v>0.60798548094373861</v>
      </c>
      <c r="AN794" s="2">
        <f t="shared" si="458"/>
        <v>9.0744101633393835E-3</v>
      </c>
      <c r="AO794" s="2">
        <f t="shared" si="459"/>
        <v>5.4446460980036296E-3</v>
      </c>
      <c r="AP794" s="2">
        <f t="shared" si="460"/>
        <v>0</v>
      </c>
      <c r="AR794" t="str">
        <f t="shared" si="447"/>
        <v>Allen</v>
      </c>
      <c r="AS794" t="s">
        <v>895</v>
      </c>
      <c r="AV794" s="91">
        <v>22</v>
      </c>
      <c r="AW794" s="93">
        <v>3</v>
      </c>
      <c r="AX794" s="99">
        <f t="shared" si="461"/>
        <v>22003</v>
      </c>
      <c r="AZ794" s="7" t="s">
        <v>2173</v>
      </c>
      <c r="BA794" t="s">
        <v>3290</v>
      </c>
      <c r="BI794">
        <v>0</v>
      </c>
    </row>
    <row r="795" spans="1:61" hidden="1" outlineLevel="1">
      <c r="A795" t="s">
        <v>531</v>
      </c>
      <c r="B795" t="s">
        <v>895</v>
      </c>
      <c r="C795" s="1">
        <f t="shared" si="448"/>
        <v>5518</v>
      </c>
      <c r="D795" s="7">
        <f>IF(P795&gt;0,RANK(P795,(P795:R795,S795:AG795)),0)</f>
        <v>8</v>
      </c>
      <c r="E795" s="7">
        <f>IF(Q795&gt;0,RANK(Q795,(P795:R795,S795:AG795)),0)</f>
        <v>3</v>
      </c>
      <c r="F795" s="7">
        <f>IF(R795&gt;0,RANK(R795,(P795:R795,S795:AG795)),0)</f>
        <v>2</v>
      </c>
      <c r="G795" s="7">
        <f>IF(S795&gt;0,RANK(S795,(P795:R795,S795:AG795)),0)</f>
        <v>4</v>
      </c>
      <c r="H795" s="48">
        <f t="shared" si="449"/>
        <v>1079</v>
      </c>
      <c r="I795" s="163">
        <f t="shared" si="432"/>
        <v>0.19554186299383836</v>
      </c>
      <c r="J795" s="2"/>
      <c r="K795" s="2">
        <f t="shared" si="450"/>
        <v>1.4498006524102935E-3</v>
      </c>
      <c r="L795" s="2">
        <f t="shared" si="451"/>
        <v>0.16255889815150418</v>
      </c>
      <c r="M795" s="2">
        <f t="shared" si="452"/>
        <v>0.2696629213483146</v>
      </c>
      <c r="N795" s="2">
        <f t="shared" si="430"/>
        <v>7.7926785067053278E-2</v>
      </c>
      <c r="O795" s="2">
        <f t="shared" si="431"/>
        <v>0.48840159478071765</v>
      </c>
      <c r="P795" s="1">
        <v>8</v>
      </c>
      <c r="Q795" s="1">
        <v>897</v>
      </c>
      <c r="R795" s="1">
        <v>1488</v>
      </c>
      <c r="S795" s="1">
        <v>430</v>
      </c>
      <c r="T795" s="1">
        <v>2567</v>
      </c>
      <c r="U795" s="1">
        <v>31</v>
      </c>
      <c r="V795" s="1">
        <v>18</v>
      </c>
      <c r="Z795" s="1">
        <f t="shared" si="462"/>
        <v>1</v>
      </c>
      <c r="AC795" s="1">
        <v>78</v>
      </c>
      <c r="AE795"/>
      <c r="AF795"/>
      <c r="AI795" s="7">
        <f t="shared" si="453"/>
        <v>1</v>
      </c>
      <c r="AJ795" s="7">
        <f t="shared" si="454"/>
        <v>5</v>
      </c>
      <c r="AK795" s="7">
        <f t="shared" si="455"/>
        <v>6</v>
      </c>
      <c r="AL795" s="7">
        <f t="shared" si="456"/>
        <v>0</v>
      </c>
      <c r="AM795" s="2">
        <f t="shared" si="457"/>
        <v>0.46520478434215295</v>
      </c>
      <c r="AN795" s="2">
        <f t="shared" si="458"/>
        <v>5.6179775280898875E-3</v>
      </c>
      <c r="AO795" s="2">
        <f t="shared" si="459"/>
        <v>3.2620514679231605E-3</v>
      </c>
      <c r="AP795" s="2">
        <f t="shared" si="460"/>
        <v>0</v>
      </c>
      <c r="AR795" t="str">
        <f t="shared" si="447"/>
        <v>Ascension</v>
      </c>
      <c r="AS795" t="s">
        <v>895</v>
      </c>
      <c r="AV795" s="91">
        <v>22</v>
      </c>
      <c r="AW795" s="93">
        <v>5</v>
      </c>
      <c r="AX795" s="99">
        <f t="shared" si="461"/>
        <v>22005</v>
      </c>
      <c r="AZ795" s="7" t="s">
        <v>2173</v>
      </c>
      <c r="BA795" t="s">
        <v>3290</v>
      </c>
      <c r="BI795">
        <v>1</v>
      </c>
    </row>
    <row r="796" spans="1:61" hidden="1" outlineLevel="1">
      <c r="A796" t="s">
        <v>287</v>
      </c>
      <c r="B796" t="s">
        <v>895</v>
      </c>
      <c r="C796" s="1">
        <f t="shared" si="448"/>
        <v>683</v>
      </c>
      <c r="D796" s="7">
        <f>IF(P796&gt;0,RANK(P796,(P796:R796,S796:AG796)),0)</f>
        <v>8</v>
      </c>
      <c r="E796" s="7">
        <f>IF(Q796&gt;0,RANK(Q796,(P796:R796,S796:AG796)),0)</f>
        <v>3</v>
      </c>
      <c r="F796" s="7">
        <f>IF(R796&gt;0,RANK(R796,(P796:R796,S796:AG796)),0)</f>
        <v>2</v>
      </c>
      <c r="G796" s="7">
        <f>IF(S796&gt;0,RANK(S796,(P796:R796,S796:AG796)),0)</f>
        <v>4</v>
      </c>
      <c r="H796" s="48">
        <f t="shared" si="449"/>
        <v>159</v>
      </c>
      <c r="I796" s="163">
        <f t="shared" si="432"/>
        <v>0.23279648609077599</v>
      </c>
      <c r="J796" s="2"/>
      <c r="K796" s="2">
        <f t="shared" si="450"/>
        <v>2.9282576866764276E-3</v>
      </c>
      <c r="L796" s="2">
        <f t="shared" si="451"/>
        <v>0.1273792093704246</v>
      </c>
      <c r="M796" s="2">
        <f t="shared" si="452"/>
        <v>0.2752562225475842</v>
      </c>
      <c r="N796" s="2">
        <f t="shared" si="430"/>
        <v>4.6852122986822842E-2</v>
      </c>
      <c r="O796" s="2">
        <f t="shared" si="431"/>
        <v>0.54758418740849191</v>
      </c>
      <c r="P796" s="1">
        <v>2</v>
      </c>
      <c r="Q796" s="1">
        <v>87</v>
      </c>
      <c r="R796" s="1">
        <v>188</v>
      </c>
      <c r="S796" s="1">
        <v>32</v>
      </c>
      <c r="T796" s="1">
        <v>347</v>
      </c>
      <c r="U796" s="1">
        <v>5</v>
      </c>
      <c r="V796" s="1">
        <v>6</v>
      </c>
      <c r="Z796" s="1">
        <f t="shared" si="462"/>
        <v>1</v>
      </c>
      <c r="AC796" s="1">
        <v>15</v>
      </c>
      <c r="AE796"/>
      <c r="AF796"/>
      <c r="AI796" s="7">
        <f t="shared" si="453"/>
        <v>1</v>
      </c>
      <c r="AJ796" s="7">
        <f t="shared" si="454"/>
        <v>6</v>
      </c>
      <c r="AK796" s="7">
        <f t="shared" si="455"/>
        <v>5</v>
      </c>
      <c r="AL796" s="7">
        <f t="shared" si="456"/>
        <v>0</v>
      </c>
      <c r="AM796" s="2">
        <f t="shared" si="457"/>
        <v>0.50805270863836016</v>
      </c>
      <c r="AN796" s="2">
        <f t="shared" si="458"/>
        <v>7.320644216691069E-3</v>
      </c>
      <c r="AO796" s="2">
        <f t="shared" si="459"/>
        <v>8.7847730600292828E-3</v>
      </c>
      <c r="AP796" s="2">
        <f t="shared" si="460"/>
        <v>0</v>
      </c>
      <c r="AR796" t="str">
        <f t="shared" si="447"/>
        <v>Assumption</v>
      </c>
      <c r="AS796" t="s">
        <v>895</v>
      </c>
      <c r="AV796" s="91">
        <v>22</v>
      </c>
      <c r="AW796" s="93">
        <v>7</v>
      </c>
      <c r="AX796" s="99">
        <f t="shared" si="461"/>
        <v>22007</v>
      </c>
      <c r="AZ796" s="7" t="s">
        <v>2173</v>
      </c>
      <c r="BA796" t="s">
        <v>3290</v>
      </c>
      <c r="BI796">
        <v>1</v>
      </c>
    </row>
    <row r="797" spans="1:61" hidden="1" outlineLevel="1">
      <c r="A797" t="s">
        <v>1841</v>
      </c>
      <c r="B797" t="s">
        <v>895</v>
      </c>
      <c r="C797" s="1">
        <f t="shared" si="448"/>
        <v>659</v>
      </c>
      <c r="D797" s="7">
        <f>IF(P797&gt;0,RANK(P797,(P797:R797,S797:AG797)),0)</f>
        <v>8</v>
      </c>
      <c r="E797" s="7">
        <f>IF(Q797&gt;0,RANK(Q797,(P797:R797,S797:AG797)),0)</f>
        <v>3</v>
      </c>
      <c r="F797" s="7">
        <f>IF(R797&gt;0,RANK(R797,(P797:R797,S797:AG797)),0)</f>
        <v>2</v>
      </c>
      <c r="G797" s="7">
        <f>IF(S797&gt;0,RANK(S797,(P797:R797,S797:AG797)),0)</f>
        <v>4</v>
      </c>
      <c r="H797" s="48">
        <f t="shared" si="449"/>
        <v>148</v>
      </c>
      <c r="I797" s="163">
        <f t="shared" si="432"/>
        <v>0.22458270106221548</v>
      </c>
      <c r="J797" s="2"/>
      <c r="K797" s="2">
        <f t="shared" si="450"/>
        <v>1.5174506828528073E-3</v>
      </c>
      <c r="L797" s="2">
        <f t="shared" si="451"/>
        <v>0.19423368740515934</v>
      </c>
      <c r="M797" s="2">
        <f t="shared" si="452"/>
        <v>0.24430955993930198</v>
      </c>
      <c r="N797" s="2">
        <f t="shared" si="430"/>
        <v>6.6767830045523516E-2</v>
      </c>
      <c r="O797" s="2">
        <f t="shared" si="431"/>
        <v>0.49317147192716243</v>
      </c>
      <c r="P797" s="1">
        <v>1</v>
      </c>
      <c r="Q797" s="1">
        <v>128</v>
      </c>
      <c r="R797" s="1">
        <v>161</v>
      </c>
      <c r="S797" s="1">
        <v>44</v>
      </c>
      <c r="T797" s="1">
        <v>309</v>
      </c>
      <c r="U797" s="1">
        <v>5</v>
      </c>
      <c r="V797" s="1">
        <v>4</v>
      </c>
      <c r="Z797" s="1">
        <f t="shared" si="462"/>
        <v>1</v>
      </c>
      <c r="AC797" s="1">
        <v>6</v>
      </c>
      <c r="AE797"/>
      <c r="AF797"/>
      <c r="AI797" s="7">
        <f t="shared" si="453"/>
        <v>1</v>
      </c>
      <c r="AJ797" s="7">
        <f t="shared" si="454"/>
        <v>5</v>
      </c>
      <c r="AK797" s="7">
        <f t="shared" si="455"/>
        <v>6</v>
      </c>
      <c r="AL797" s="7">
        <f t="shared" si="456"/>
        <v>0</v>
      </c>
      <c r="AM797" s="2">
        <f t="shared" si="457"/>
        <v>0.46889226100151743</v>
      </c>
      <c r="AN797" s="2">
        <f t="shared" si="458"/>
        <v>7.5872534142640367E-3</v>
      </c>
      <c r="AO797" s="2">
        <f t="shared" si="459"/>
        <v>6.0698027314112293E-3</v>
      </c>
      <c r="AP797" s="2">
        <f t="shared" si="460"/>
        <v>0</v>
      </c>
      <c r="AR797" t="str">
        <f t="shared" si="447"/>
        <v>Avoyelles</v>
      </c>
      <c r="AS797" t="s">
        <v>895</v>
      </c>
      <c r="AV797" s="91">
        <v>22</v>
      </c>
      <c r="AW797" s="93">
        <v>9</v>
      </c>
      <c r="AX797" s="99">
        <f t="shared" si="461"/>
        <v>22009</v>
      </c>
      <c r="AZ797" s="7" t="s">
        <v>2173</v>
      </c>
      <c r="BA797" t="s">
        <v>3290</v>
      </c>
      <c r="BI797">
        <v>1</v>
      </c>
    </row>
    <row r="798" spans="1:61" hidden="1" outlineLevel="1">
      <c r="A798" t="s">
        <v>575</v>
      </c>
      <c r="B798" t="s">
        <v>895</v>
      </c>
      <c r="C798" s="1">
        <f t="shared" si="448"/>
        <v>1580</v>
      </c>
      <c r="D798" s="7">
        <f>IF(P798&gt;0,RANK(P798,(P798:R798,S798:AG798)),0)</f>
        <v>0</v>
      </c>
      <c r="E798" s="7">
        <f>IF(Q798&gt;0,RANK(Q798,(P798:R798,S798:AG798)),0)</f>
        <v>3</v>
      </c>
      <c r="F798" s="7">
        <f>IF(R798&gt;0,RANK(R798,(P798:R798,S798:AG798)),0)</f>
        <v>2</v>
      </c>
      <c r="G798" s="7">
        <f>IF(S798&gt;0,RANK(S798,(P798:R798,S798:AG798)),0)</f>
        <v>4</v>
      </c>
      <c r="H798" s="48">
        <f t="shared" si="449"/>
        <v>556</v>
      </c>
      <c r="I798" s="163">
        <f t="shared" si="432"/>
        <v>0.35189873417721518</v>
      </c>
      <c r="J798" s="2"/>
      <c r="K798" s="2">
        <f t="shared" si="450"/>
        <v>0</v>
      </c>
      <c r="L798" s="2">
        <f t="shared" si="451"/>
        <v>0.16582278481012658</v>
      </c>
      <c r="M798" s="2">
        <f t="shared" si="452"/>
        <v>0.21202531645569619</v>
      </c>
      <c r="N798" s="2">
        <f t="shared" si="430"/>
        <v>4.4303797468354431E-2</v>
      </c>
      <c r="O798" s="2">
        <f t="shared" si="431"/>
        <v>0.57784810126582276</v>
      </c>
      <c r="P798" s="1">
        <v>0</v>
      </c>
      <c r="Q798" s="1">
        <v>262</v>
      </c>
      <c r="R798" s="1">
        <v>335</v>
      </c>
      <c r="S798" s="1">
        <v>70</v>
      </c>
      <c r="T798" s="1">
        <v>891</v>
      </c>
      <c r="U798" s="1">
        <v>7</v>
      </c>
      <c r="V798" s="1">
        <v>4</v>
      </c>
      <c r="Z798" s="1">
        <f t="shared" si="462"/>
        <v>1</v>
      </c>
      <c r="AC798" s="1">
        <v>10</v>
      </c>
      <c r="AE798"/>
      <c r="AF798"/>
      <c r="AI798" s="7">
        <f t="shared" si="453"/>
        <v>1</v>
      </c>
      <c r="AJ798" s="7">
        <f t="shared" si="454"/>
        <v>5</v>
      </c>
      <c r="AK798" s="7">
        <f t="shared" si="455"/>
        <v>6</v>
      </c>
      <c r="AL798" s="7">
        <f t="shared" si="456"/>
        <v>0</v>
      </c>
      <c r="AM798" s="2">
        <f t="shared" si="457"/>
        <v>0.5639240506329114</v>
      </c>
      <c r="AN798" s="2">
        <f t="shared" si="458"/>
        <v>4.4303797468354432E-3</v>
      </c>
      <c r="AO798" s="2">
        <f t="shared" si="459"/>
        <v>2.5316455696202532E-3</v>
      </c>
      <c r="AP798" s="2">
        <f t="shared" si="460"/>
        <v>0</v>
      </c>
      <c r="AR798" t="str">
        <f t="shared" si="447"/>
        <v>Beauregard</v>
      </c>
      <c r="AS798" t="s">
        <v>895</v>
      </c>
      <c r="AV798" s="91">
        <v>22</v>
      </c>
      <c r="AW798" s="93">
        <v>11</v>
      </c>
      <c r="AX798" s="99">
        <f t="shared" si="461"/>
        <v>22011</v>
      </c>
      <c r="AZ798" s="7" t="s">
        <v>2173</v>
      </c>
      <c r="BA798" t="s">
        <v>3290</v>
      </c>
      <c r="BI798">
        <v>1</v>
      </c>
    </row>
    <row r="799" spans="1:61" hidden="1" outlineLevel="1">
      <c r="A799" t="s">
        <v>1154</v>
      </c>
      <c r="B799" t="s">
        <v>895</v>
      </c>
      <c r="C799" s="1">
        <f t="shared" si="448"/>
        <v>742</v>
      </c>
      <c r="D799" s="7">
        <f>IF(P799&gt;0,RANK(P799,(P799:R799,S799:AG799)),0)</f>
        <v>7</v>
      </c>
      <c r="E799" s="7">
        <f>IF(Q799&gt;0,RANK(Q799,(P799:R799,S799:AG799)),0)</f>
        <v>3</v>
      </c>
      <c r="F799" s="7">
        <f>IF(R799&gt;0,RANK(R799,(P799:R799,S799:AG799)),0)</f>
        <v>2</v>
      </c>
      <c r="G799" s="7">
        <f>IF(S799&gt;0,RANK(S799,(P799:R799,S799:AG799)),0)</f>
        <v>4</v>
      </c>
      <c r="H799" s="48">
        <f t="shared" si="449"/>
        <v>275</v>
      </c>
      <c r="I799" s="163">
        <f t="shared" si="432"/>
        <v>0.37061994609164423</v>
      </c>
      <c r="J799" s="2"/>
      <c r="K799" s="2">
        <f t="shared" si="450"/>
        <v>4.0431266846361188E-3</v>
      </c>
      <c r="L799" s="2">
        <f t="shared" si="451"/>
        <v>0.14420485175202155</v>
      </c>
      <c r="M799" s="2">
        <f t="shared" si="452"/>
        <v>0.19541778975741239</v>
      </c>
      <c r="N799" s="2">
        <f t="shared" si="430"/>
        <v>5.2560646900269542E-2</v>
      </c>
      <c r="O799" s="2">
        <f t="shared" si="431"/>
        <v>0.60377358490566035</v>
      </c>
      <c r="P799" s="1">
        <v>3</v>
      </c>
      <c r="Q799" s="1">
        <v>107</v>
      </c>
      <c r="R799" s="1">
        <v>145</v>
      </c>
      <c r="S799" s="1">
        <v>39</v>
      </c>
      <c r="T799" s="1">
        <v>420</v>
      </c>
      <c r="U799" s="1">
        <v>14</v>
      </c>
      <c r="V799" s="1">
        <v>3</v>
      </c>
      <c r="Z799" s="1">
        <f t="shared" si="462"/>
        <v>2</v>
      </c>
      <c r="AC799" s="1">
        <v>9</v>
      </c>
      <c r="AE799"/>
      <c r="AF799"/>
      <c r="AI799" s="7">
        <f t="shared" si="453"/>
        <v>1</v>
      </c>
      <c r="AJ799" s="7">
        <f t="shared" si="454"/>
        <v>5</v>
      </c>
      <c r="AK799" s="7">
        <f t="shared" si="455"/>
        <v>6</v>
      </c>
      <c r="AL799" s="7">
        <f t="shared" si="456"/>
        <v>0</v>
      </c>
      <c r="AM799" s="2">
        <f t="shared" si="457"/>
        <v>0.56603773584905659</v>
      </c>
      <c r="AN799" s="2">
        <f t="shared" si="458"/>
        <v>1.8867924528301886E-2</v>
      </c>
      <c r="AO799" s="2">
        <f t="shared" si="459"/>
        <v>4.0431266846361188E-3</v>
      </c>
      <c r="AP799" s="2">
        <f t="shared" si="460"/>
        <v>0</v>
      </c>
      <c r="AR799" t="str">
        <f t="shared" si="447"/>
        <v>Bienville</v>
      </c>
      <c r="AS799" t="s">
        <v>895</v>
      </c>
      <c r="AV799" s="91">
        <v>22</v>
      </c>
      <c r="AW799" s="93">
        <v>13</v>
      </c>
      <c r="AX799" s="99">
        <f t="shared" si="461"/>
        <v>22013</v>
      </c>
      <c r="AZ799" s="7" t="s">
        <v>2173</v>
      </c>
      <c r="BA799" t="s">
        <v>3290</v>
      </c>
      <c r="BI799">
        <v>2</v>
      </c>
    </row>
    <row r="800" spans="1:61" hidden="1" outlineLevel="1">
      <c r="A800" t="s">
        <v>1194</v>
      </c>
      <c r="B800" t="s">
        <v>895</v>
      </c>
      <c r="C800" s="1">
        <f t="shared" si="448"/>
        <v>6301</v>
      </c>
      <c r="D800" s="7">
        <f>IF(P800&gt;0,RANK(P800,(P800:R800,S800:AG800)),0)</f>
        <v>9</v>
      </c>
      <c r="E800" s="7">
        <f>IF(Q800&gt;0,RANK(Q800,(P800:R800,S800:AG800)),0)</f>
        <v>3</v>
      </c>
      <c r="F800" s="7">
        <f>IF(R800&gt;0,RANK(R800,(P800:R800,S800:AG800)),0)</f>
        <v>2</v>
      </c>
      <c r="G800" s="7">
        <f>IF(S800&gt;0,RANK(S800,(P800:R800,S800:AG800)),0)</f>
        <v>4</v>
      </c>
      <c r="H800" s="48">
        <f t="shared" si="449"/>
        <v>2017</v>
      </c>
      <c r="I800" s="163">
        <f t="shared" si="432"/>
        <v>0.32010791937787653</v>
      </c>
      <c r="J800" s="2"/>
      <c r="K800" s="2">
        <f t="shared" si="450"/>
        <v>3.1740993493096332E-4</v>
      </c>
      <c r="L800" s="2">
        <f t="shared" si="451"/>
        <v>0.13013807332169497</v>
      </c>
      <c r="M800" s="2">
        <f t="shared" si="452"/>
        <v>0.24329471512458339</v>
      </c>
      <c r="N800" s="2">
        <f t="shared" si="430"/>
        <v>4.0628471671163305E-2</v>
      </c>
      <c r="O800" s="2">
        <f t="shared" si="431"/>
        <v>0.58562132994762717</v>
      </c>
      <c r="P800" s="1">
        <v>2</v>
      </c>
      <c r="Q800" s="1">
        <v>820</v>
      </c>
      <c r="R800" s="1">
        <v>1533</v>
      </c>
      <c r="S800" s="1">
        <v>256</v>
      </c>
      <c r="T800" s="1">
        <v>3550</v>
      </c>
      <c r="U800" s="1">
        <v>32</v>
      </c>
      <c r="V800" s="1">
        <v>9</v>
      </c>
      <c r="Z800" s="1">
        <f t="shared" si="462"/>
        <v>6</v>
      </c>
      <c r="AC800" s="1">
        <v>93</v>
      </c>
      <c r="AE800"/>
      <c r="AF800"/>
      <c r="AI800" s="7">
        <f t="shared" si="453"/>
        <v>1</v>
      </c>
      <c r="AJ800" s="7">
        <f t="shared" si="454"/>
        <v>5</v>
      </c>
      <c r="AK800" s="7">
        <f t="shared" si="455"/>
        <v>6</v>
      </c>
      <c r="AL800" s="7">
        <f t="shared" si="456"/>
        <v>0</v>
      </c>
      <c r="AM800" s="2">
        <f t="shared" si="457"/>
        <v>0.56340263450245998</v>
      </c>
      <c r="AN800" s="2">
        <f t="shared" si="458"/>
        <v>5.0785589588954131E-3</v>
      </c>
      <c r="AO800" s="2">
        <f t="shared" si="459"/>
        <v>1.4283447071893351E-3</v>
      </c>
      <c r="AP800" s="2">
        <f t="shared" si="460"/>
        <v>0</v>
      </c>
      <c r="AR800" t="str">
        <f t="shared" si="447"/>
        <v>Bossier</v>
      </c>
      <c r="AS800" t="s">
        <v>895</v>
      </c>
      <c r="AV800" s="91">
        <v>22</v>
      </c>
      <c r="AW800" s="93">
        <v>15</v>
      </c>
      <c r="AX800" s="99">
        <f t="shared" si="461"/>
        <v>22015</v>
      </c>
      <c r="AZ800" s="7" t="s">
        <v>2173</v>
      </c>
      <c r="BA800" t="s">
        <v>3290</v>
      </c>
      <c r="BI800">
        <v>6</v>
      </c>
    </row>
    <row r="801" spans="1:61" hidden="1" outlineLevel="1">
      <c r="A801" t="s">
        <v>365</v>
      </c>
      <c r="B801" t="s">
        <v>895</v>
      </c>
      <c r="C801" s="1">
        <f t="shared" si="448"/>
        <v>10528</v>
      </c>
      <c r="D801" s="7">
        <f>IF(P801&gt;0,RANK(P801,(P801:R801,S801:AG801)),0)</f>
        <v>9</v>
      </c>
      <c r="E801" s="7">
        <f>IF(Q801&gt;0,RANK(Q801,(P801:R801,S801:AG801)),0)</f>
        <v>3</v>
      </c>
      <c r="F801" s="7">
        <f>IF(R801&gt;0,RANK(R801,(P801:R801,S801:AG801)),0)</f>
        <v>2</v>
      </c>
      <c r="G801" s="7">
        <f>IF(S801&gt;0,RANK(S801,(P801:R801,S801:AG801)),0)</f>
        <v>4</v>
      </c>
      <c r="H801" s="48">
        <f t="shared" si="449"/>
        <v>2369</v>
      </c>
      <c r="I801" s="163">
        <f t="shared" si="432"/>
        <v>0.22501899696048633</v>
      </c>
      <c r="J801" s="2"/>
      <c r="K801" s="2">
        <f t="shared" si="450"/>
        <v>4.7492401215805472E-4</v>
      </c>
      <c r="L801" s="2">
        <f t="shared" si="451"/>
        <v>0.15036094224924013</v>
      </c>
      <c r="M801" s="2">
        <f t="shared" si="452"/>
        <v>0.27982522796352582</v>
      </c>
      <c r="N801" s="2">
        <f t="shared" si="430"/>
        <v>4.6162613981762919E-2</v>
      </c>
      <c r="O801" s="2">
        <f t="shared" si="431"/>
        <v>0.52317629179331304</v>
      </c>
      <c r="P801" s="1">
        <v>5</v>
      </c>
      <c r="Q801" s="1">
        <v>1583</v>
      </c>
      <c r="R801" s="1">
        <v>2946</v>
      </c>
      <c r="S801" s="1">
        <v>486</v>
      </c>
      <c r="T801" s="1">
        <v>5315</v>
      </c>
      <c r="U801" s="1">
        <v>38</v>
      </c>
      <c r="V801" s="1">
        <v>23</v>
      </c>
      <c r="Z801" s="1">
        <f t="shared" si="462"/>
        <v>6</v>
      </c>
      <c r="AC801" s="1">
        <v>126</v>
      </c>
      <c r="AE801"/>
      <c r="AF801"/>
      <c r="AI801" s="7">
        <f t="shared" si="453"/>
        <v>1</v>
      </c>
      <c r="AJ801" s="7">
        <f t="shared" si="454"/>
        <v>5</v>
      </c>
      <c r="AK801" s="7">
        <f t="shared" si="455"/>
        <v>6</v>
      </c>
      <c r="AL801" s="7">
        <f t="shared" si="456"/>
        <v>0</v>
      </c>
      <c r="AM801" s="2">
        <f t="shared" si="457"/>
        <v>0.50484422492401215</v>
      </c>
      <c r="AN801" s="2">
        <f t="shared" si="458"/>
        <v>3.6094224924012159E-3</v>
      </c>
      <c r="AO801" s="2">
        <f t="shared" si="459"/>
        <v>2.1846504559270515E-3</v>
      </c>
      <c r="AP801" s="2">
        <f t="shared" si="460"/>
        <v>0</v>
      </c>
      <c r="AR801" t="str">
        <f t="shared" si="447"/>
        <v>Caddo</v>
      </c>
      <c r="AS801" t="s">
        <v>895</v>
      </c>
      <c r="AV801" s="91">
        <v>22</v>
      </c>
      <c r="AW801" s="93">
        <v>17</v>
      </c>
      <c r="AX801" s="99">
        <f t="shared" si="461"/>
        <v>22017</v>
      </c>
      <c r="AZ801" s="7" t="s">
        <v>2173</v>
      </c>
      <c r="BA801" t="s">
        <v>3290</v>
      </c>
      <c r="BI801">
        <v>6</v>
      </c>
    </row>
    <row r="802" spans="1:61" hidden="1" outlineLevel="1">
      <c r="A802" t="s">
        <v>2734</v>
      </c>
      <c r="B802" t="s">
        <v>895</v>
      </c>
      <c r="C802" s="1">
        <f t="shared" si="448"/>
        <v>8176</v>
      </c>
      <c r="D802" s="7">
        <f>IF(P802&gt;0,RANK(P802,(P802:R802,S802:AG802)),0)</f>
        <v>8</v>
      </c>
      <c r="E802" s="7">
        <f>IF(Q802&gt;0,RANK(Q802,(P802:R802,S802:AG802)),0)</f>
        <v>3</v>
      </c>
      <c r="F802" s="7">
        <f>IF(R802&gt;0,RANK(R802,(P802:R802,S802:AG802)),0)</f>
        <v>2</v>
      </c>
      <c r="G802" s="7">
        <f>IF(S802&gt;0,RANK(S802,(P802:R802,S802:AG802)),0)</f>
        <v>4</v>
      </c>
      <c r="H802" s="48">
        <f t="shared" si="449"/>
        <v>1855</v>
      </c>
      <c r="I802" s="163">
        <f t="shared" si="432"/>
        <v>0.22688356164383561</v>
      </c>
      <c r="J802" s="2"/>
      <c r="K802" s="2">
        <f t="shared" si="450"/>
        <v>1.223091976516634E-3</v>
      </c>
      <c r="L802" s="2">
        <f t="shared" si="451"/>
        <v>0.15863502935420742</v>
      </c>
      <c r="M802" s="2">
        <f t="shared" si="452"/>
        <v>0.26125244618395305</v>
      </c>
      <c r="N802" s="2">
        <f t="shared" si="430"/>
        <v>6.5802348336594915E-2</v>
      </c>
      <c r="O802" s="2">
        <f t="shared" si="431"/>
        <v>0.51308708414872806</v>
      </c>
      <c r="P802" s="1">
        <v>10</v>
      </c>
      <c r="Q802" s="1">
        <v>1297</v>
      </c>
      <c r="R802" s="1">
        <v>2136</v>
      </c>
      <c r="S802" s="1">
        <v>538</v>
      </c>
      <c r="T802" s="1">
        <v>3991</v>
      </c>
      <c r="U802" s="1">
        <v>74</v>
      </c>
      <c r="V802" s="1">
        <v>38</v>
      </c>
      <c r="Z802" s="1">
        <f t="shared" si="462"/>
        <v>7</v>
      </c>
      <c r="AC802" s="1">
        <v>85</v>
      </c>
      <c r="AE802"/>
      <c r="AF802"/>
      <c r="AI802" s="7">
        <f t="shared" si="453"/>
        <v>1</v>
      </c>
      <c r="AJ802" s="7">
        <f t="shared" si="454"/>
        <v>5</v>
      </c>
      <c r="AK802" s="7">
        <f t="shared" si="455"/>
        <v>6</v>
      </c>
      <c r="AL802" s="7">
        <f t="shared" si="456"/>
        <v>0</v>
      </c>
      <c r="AM802" s="2">
        <f t="shared" si="457"/>
        <v>0.48813600782778865</v>
      </c>
      <c r="AN802" s="2">
        <f t="shared" si="458"/>
        <v>9.0508806262230915E-3</v>
      </c>
      <c r="AO802" s="2">
        <f t="shared" si="459"/>
        <v>4.6477495107632091E-3</v>
      </c>
      <c r="AP802" s="2">
        <f t="shared" si="460"/>
        <v>0</v>
      </c>
      <c r="AR802" t="str">
        <f t="shared" si="447"/>
        <v>Calcasieu</v>
      </c>
      <c r="AS802" t="s">
        <v>895</v>
      </c>
      <c r="AV802" s="91">
        <v>22</v>
      </c>
      <c r="AW802" s="93">
        <v>19</v>
      </c>
      <c r="AX802" s="99">
        <f t="shared" si="461"/>
        <v>22019</v>
      </c>
      <c r="AZ802" s="7" t="s">
        <v>2173</v>
      </c>
      <c r="BA802" t="s">
        <v>3290</v>
      </c>
      <c r="BI802">
        <v>7</v>
      </c>
    </row>
    <row r="803" spans="1:61" hidden="1" outlineLevel="1">
      <c r="A803" t="s">
        <v>471</v>
      </c>
      <c r="B803" t="s">
        <v>895</v>
      </c>
      <c r="C803" s="1">
        <f t="shared" si="448"/>
        <v>424</v>
      </c>
      <c r="D803" s="7">
        <f>IF(P803&gt;0,RANK(P803,(P803:R803,S803:AG803)),0)</f>
        <v>8</v>
      </c>
      <c r="E803" s="7">
        <f>IF(Q803&gt;0,RANK(Q803,(P803:R803,S803:AG803)),0)</f>
        <v>3</v>
      </c>
      <c r="F803" s="7">
        <f>IF(R803&gt;0,RANK(R803,(P803:R803,S803:AG803)),0)</f>
        <v>2</v>
      </c>
      <c r="G803" s="7">
        <f>IF(S803&gt;0,RANK(S803,(P803:R803,S803:AG803)),0)</f>
        <v>4</v>
      </c>
      <c r="H803" s="48">
        <f t="shared" si="449"/>
        <v>173</v>
      </c>
      <c r="I803" s="163">
        <f t="shared" si="432"/>
        <v>0.40801886792452829</v>
      </c>
      <c r="J803" s="2"/>
      <c r="K803" s="2">
        <f t="shared" si="450"/>
        <v>2.3584905660377358E-3</v>
      </c>
      <c r="L803" s="2">
        <f t="shared" si="451"/>
        <v>0.15094339622641509</v>
      </c>
      <c r="M803" s="2">
        <f t="shared" si="452"/>
        <v>0.19339622641509435</v>
      </c>
      <c r="N803" s="2">
        <f t="shared" si="430"/>
        <v>3.3018867924528301E-2</v>
      </c>
      <c r="O803" s="2">
        <f t="shared" si="431"/>
        <v>0.62028301886792447</v>
      </c>
      <c r="P803" s="1">
        <v>1</v>
      </c>
      <c r="Q803" s="1">
        <v>64</v>
      </c>
      <c r="R803" s="1">
        <v>82</v>
      </c>
      <c r="S803" s="1">
        <v>14</v>
      </c>
      <c r="T803" s="1">
        <v>255</v>
      </c>
      <c r="U803" s="1">
        <v>2</v>
      </c>
      <c r="V803" s="1">
        <v>2</v>
      </c>
      <c r="Z803" s="1">
        <f t="shared" si="462"/>
        <v>0</v>
      </c>
      <c r="AC803" s="1">
        <v>4</v>
      </c>
      <c r="AE803"/>
      <c r="AF803"/>
      <c r="AI803" s="7">
        <f t="shared" si="453"/>
        <v>1</v>
      </c>
      <c r="AJ803" s="7">
        <f t="shared" si="454"/>
        <v>5</v>
      </c>
      <c r="AK803" s="7">
        <f t="shared" si="455"/>
        <v>5</v>
      </c>
      <c r="AL803" s="7">
        <f t="shared" si="456"/>
        <v>0</v>
      </c>
      <c r="AM803" s="2">
        <f t="shared" si="457"/>
        <v>0.60141509433962259</v>
      </c>
      <c r="AN803" s="2">
        <f t="shared" si="458"/>
        <v>4.7169811320754715E-3</v>
      </c>
      <c r="AO803" s="2">
        <f t="shared" si="459"/>
        <v>4.7169811320754715E-3</v>
      </c>
      <c r="AP803" s="2">
        <f t="shared" si="460"/>
        <v>0</v>
      </c>
      <c r="AR803" t="str">
        <f t="shared" si="447"/>
        <v>Caldwell</v>
      </c>
      <c r="AS803" t="s">
        <v>895</v>
      </c>
      <c r="AV803" s="91">
        <v>22</v>
      </c>
      <c r="AW803" s="93">
        <v>21</v>
      </c>
      <c r="AX803" s="99">
        <f t="shared" si="461"/>
        <v>22021</v>
      </c>
      <c r="AZ803" s="7" t="s">
        <v>2173</v>
      </c>
      <c r="BA803" t="s">
        <v>3290</v>
      </c>
      <c r="BI803">
        <v>0</v>
      </c>
    </row>
    <row r="804" spans="1:61" hidden="1" outlineLevel="1">
      <c r="A804" t="s">
        <v>2025</v>
      </c>
      <c r="B804" t="s">
        <v>895</v>
      </c>
      <c r="C804" s="1">
        <f t="shared" si="448"/>
        <v>237</v>
      </c>
      <c r="D804" s="7">
        <f>IF(P804&gt;0,RANK(P804,(P804:R804,S804:AG804)),0)</f>
        <v>0</v>
      </c>
      <c r="E804" s="7">
        <f>IF(Q804&gt;0,RANK(Q804,(P804:R804,S804:AG804)),0)</f>
        <v>3</v>
      </c>
      <c r="F804" s="7">
        <f>IF(R804&gt;0,RANK(R804,(P804:R804,S804:AG804)),0)</f>
        <v>2</v>
      </c>
      <c r="G804" s="7">
        <f>IF(S804&gt;0,RANK(S804,(P804:R804,S804:AG804)),0)</f>
        <v>4</v>
      </c>
      <c r="H804" s="48">
        <f t="shared" si="449"/>
        <v>66</v>
      </c>
      <c r="I804" s="163">
        <f t="shared" si="432"/>
        <v>0.27848101265822783</v>
      </c>
      <c r="J804" s="2"/>
      <c r="K804" s="2">
        <f t="shared" si="450"/>
        <v>0</v>
      </c>
      <c r="L804" s="2">
        <f t="shared" si="451"/>
        <v>0.18143459915611815</v>
      </c>
      <c r="M804" s="2">
        <f t="shared" si="452"/>
        <v>0.2320675105485232</v>
      </c>
      <c r="N804" s="2">
        <f t="shared" si="430"/>
        <v>5.0632911392405063E-2</v>
      </c>
      <c r="O804" s="2">
        <f t="shared" si="431"/>
        <v>0.53586497890295348</v>
      </c>
      <c r="P804" s="1">
        <v>0</v>
      </c>
      <c r="Q804" s="1">
        <v>43</v>
      </c>
      <c r="R804" s="1">
        <v>55</v>
      </c>
      <c r="S804" s="1">
        <v>12</v>
      </c>
      <c r="T804" s="1">
        <v>121</v>
      </c>
      <c r="U804" s="1">
        <v>2</v>
      </c>
      <c r="V804" s="1">
        <v>1</v>
      </c>
      <c r="Z804" s="1">
        <f t="shared" si="462"/>
        <v>0</v>
      </c>
      <c r="AC804" s="1">
        <v>3</v>
      </c>
      <c r="AE804"/>
      <c r="AF804"/>
      <c r="AI804" s="7">
        <f t="shared" si="453"/>
        <v>1</v>
      </c>
      <c r="AJ804" s="7">
        <f t="shared" si="454"/>
        <v>5</v>
      </c>
      <c r="AK804" s="7">
        <f t="shared" si="455"/>
        <v>6</v>
      </c>
      <c r="AL804" s="7">
        <f t="shared" si="456"/>
        <v>0</v>
      </c>
      <c r="AM804" s="2">
        <f t="shared" si="457"/>
        <v>0.51054852320675104</v>
      </c>
      <c r="AN804" s="2">
        <f t="shared" si="458"/>
        <v>8.4388185654008432E-3</v>
      </c>
      <c r="AO804" s="2">
        <f t="shared" si="459"/>
        <v>4.2194092827004216E-3</v>
      </c>
      <c r="AP804" s="2">
        <f t="shared" si="460"/>
        <v>0</v>
      </c>
      <c r="AR804" t="str">
        <f t="shared" si="447"/>
        <v>Cameron</v>
      </c>
      <c r="AS804" t="s">
        <v>895</v>
      </c>
      <c r="AV804" s="91">
        <v>22</v>
      </c>
      <c r="AW804" s="93">
        <v>23</v>
      </c>
      <c r="AX804" s="99">
        <f t="shared" si="461"/>
        <v>22023</v>
      </c>
      <c r="AZ804" s="7" t="s">
        <v>2173</v>
      </c>
      <c r="BA804" t="s">
        <v>3290</v>
      </c>
      <c r="BI804">
        <v>0</v>
      </c>
    </row>
    <row r="805" spans="1:61" hidden="1" outlineLevel="1">
      <c r="A805" t="s">
        <v>372</v>
      </c>
      <c r="B805" t="s">
        <v>895</v>
      </c>
      <c r="C805" s="1">
        <f t="shared" si="448"/>
        <v>284</v>
      </c>
      <c r="D805" s="7">
        <f>IF(P805&gt;0,RANK(P805,(P805:R805,S805:AG805)),0)</f>
        <v>0</v>
      </c>
      <c r="E805" s="7">
        <f>IF(Q805&gt;0,RANK(Q805,(P805:R805,S805:AG805)),0)</f>
        <v>3</v>
      </c>
      <c r="F805" s="7">
        <f>IF(R805&gt;0,RANK(R805,(P805:R805,S805:AG805)),0)</f>
        <v>2</v>
      </c>
      <c r="G805" s="7">
        <f>IF(S805&gt;0,RANK(S805,(P805:R805,S805:AG805)),0)</f>
        <v>4</v>
      </c>
      <c r="H805" s="48">
        <f t="shared" si="449"/>
        <v>103</v>
      </c>
      <c r="I805" s="163">
        <f t="shared" si="432"/>
        <v>0.36267605633802819</v>
      </c>
      <c r="J805" s="2"/>
      <c r="K805" s="2">
        <f t="shared" si="450"/>
        <v>0</v>
      </c>
      <c r="L805" s="2">
        <f t="shared" si="451"/>
        <v>0.13028169014084506</v>
      </c>
      <c r="M805" s="2">
        <f t="shared" si="452"/>
        <v>0.22535211267605634</v>
      </c>
      <c r="N805" s="2">
        <f t="shared" si="430"/>
        <v>3.873239436619718E-2</v>
      </c>
      <c r="O805" s="2">
        <f t="shared" si="431"/>
        <v>0.60563380281690149</v>
      </c>
      <c r="P805" s="1">
        <v>0</v>
      </c>
      <c r="Q805" s="1">
        <v>37</v>
      </c>
      <c r="R805" s="1">
        <v>64</v>
      </c>
      <c r="S805" s="1">
        <v>11</v>
      </c>
      <c r="T805" s="1">
        <v>167</v>
      </c>
      <c r="U805" s="1">
        <v>2</v>
      </c>
      <c r="V805" s="1">
        <v>2</v>
      </c>
      <c r="Z805" s="1">
        <f t="shared" si="462"/>
        <v>1</v>
      </c>
      <c r="AC805" s="1">
        <v>0</v>
      </c>
      <c r="AE805"/>
      <c r="AF805"/>
      <c r="AI805" s="7">
        <f t="shared" si="453"/>
        <v>1</v>
      </c>
      <c r="AJ805" s="7">
        <f t="shared" si="454"/>
        <v>5</v>
      </c>
      <c r="AK805" s="7">
        <f t="shared" si="455"/>
        <v>5</v>
      </c>
      <c r="AL805" s="7">
        <f t="shared" si="456"/>
        <v>0</v>
      </c>
      <c r="AM805" s="2">
        <f t="shared" si="457"/>
        <v>0.5880281690140845</v>
      </c>
      <c r="AN805" s="2">
        <f t="shared" si="458"/>
        <v>7.0422535211267607E-3</v>
      </c>
      <c r="AO805" s="2">
        <f t="shared" si="459"/>
        <v>7.0422535211267607E-3</v>
      </c>
      <c r="AP805" s="2">
        <f t="shared" si="460"/>
        <v>0</v>
      </c>
      <c r="AR805" t="str">
        <f t="shared" si="447"/>
        <v>Catahoula</v>
      </c>
      <c r="AS805" t="s">
        <v>895</v>
      </c>
      <c r="AV805" s="91">
        <v>22</v>
      </c>
      <c r="AW805" s="93">
        <v>25</v>
      </c>
      <c r="AX805" s="99">
        <f t="shared" si="461"/>
        <v>22025</v>
      </c>
      <c r="AZ805" s="7" t="s">
        <v>2173</v>
      </c>
      <c r="BA805" t="s">
        <v>3290</v>
      </c>
      <c r="BI805">
        <v>1</v>
      </c>
    </row>
    <row r="806" spans="1:61" hidden="1" outlineLevel="1">
      <c r="A806" t="s">
        <v>2399</v>
      </c>
      <c r="B806" t="s">
        <v>895</v>
      </c>
      <c r="C806" s="1">
        <f t="shared" si="448"/>
        <v>643</v>
      </c>
      <c r="D806" s="7">
        <f>IF(P806&gt;0,RANK(P806,(P806:R806,S806:AG806)),0)</f>
        <v>8</v>
      </c>
      <c r="E806" s="7">
        <f>IF(Q806&gt;0,RANK(Q806,(P806:R806,S806:AG806)),0)</f>
        <v>3</v>
      </c>
      <c r="F806" s="7">
        <f>IF(R806&gt;0,RANK(R806,(P806:R806,S806:AG806)),0)</f>
        <v>2</v>
      </c>
      <c r="G806" s="7">
        <f>IF(S806&gt;0,RANK(S806,(P806:R806,S806:AG806)),0)</f>
        <v>4</v>
      </c>
      <c r="H806" s="48">
        <f t="shared" si="449"/>
        <v>188</v>
      </c>
      <c r="I806" s="163">
        <f t="shared" si="432"/>
        <v>0.29237947122861585</v>
      </c>
      <c r="J806" s="2"/>
      <c r="K806" s="2">
        <f t="shared" si="450"/>
        <v>1.5552099533437014E-3</v>
      </c>
      <c r="L806" s="2">
        <f t="shared" si="451"/>
        <v>0.14463452566096424</v>
      </c>
      <c r="M806" s="2">
        <f t="shared" si="452"/>
        <v>0.25505443234836706</v>
      </c>
      <c r="N806" s="2">
        <f t="shared" si="430"/>
        <v>3.2659409020217731E-2</v>
      </c>
      <c r="O806" s="2">
        <f t="shared" si="431"/>
        <v>0.56609642301710728</v>
      </c>
      <c r="P806" s="1">
        <v>1</v>
      </c>
      <c r="Q806" s="1">
        <v>93</v>
      </c>
      <c r="R806" s="1">
        <v>164</v>
      </c>
      <c r="S806" s="1">
        <v>21</v>
      </c>
      <c r="T806" s="1">
        <v>352</v>
      </c>
      <c r="U806" s="1">
        <v>2</v>
      </c>
      <c r="V806" s="1">
        <v>2</v>
      </c>
      <c r="Z806" s="1">
        <f t="shared" si="462"/>
        <v>0</v>
      </c>
      <c r="AC806" s="1">
        <v>8</v>
      </c>
      <c r="AE806"/>
      <c r="AF806"/>
      <c r="AI806" s="7">
        <f t="shared" si="453"/>
        <v>1</v>
      </c>
      <c r="AJ806" s="7">
        <f t="shared" si="454"/>
        <v>5</v>
      </c>
      <c r="AK806" s="7">
        <f t="shared" si="455"/>
        <v>5</v>
      </c>
      <c r="AL806" s="7">
        <f t="shared" si="456"/>
        <v>0</v>
      </c>
      <c r="AM806" s="2">
        <f t="shared" si="457"/>
        <v>0.54743390357698285</v>
      </c>
      <c r="AN806" s="2">
        <f t="shared" si="458"/>
        <v>3.1104199066874028E-3</v>
      </c>
      <c r="AO806" s="2">
        <f t="shared" si="459"/>
        <v>3.1104199066874028E-3</v>
      </c>
      <c r="AP806" s="2">
        <f t="shared" si="460"/>
        <v>0</v>
      </c>
      <c r="AR806" t="str">
        <f t="shared" si="447"/>
        <v>Claiborne</v>
      </c>
      <c r="AS806" t="s">
        <v>895</v>
      </c>
      <c r="AV806" s="91">
        <v>22</v>
      </c>
      <c r="AW806" s="93">
        <v>27</v>
      </c>
      <c r="AX806" s="99">
        <f t="shared" si="461"/>
        <v>22027</v>
      </c>
      <c r="AZ806" s="7" t="s">
        <v>2173</v>
      </c>
      <c r="BA806" t="s">
        <v>3290</v>
      </c>
      <c r="BI806">
        <v>0</v>
      </c>
    </row>
    <row r="807" spans="1:61" hidden="1" outlineLevel="1">
      <c r="A807" t="s">
        <v>2306</v>
      </c>
      <c r="B807" t="s">
        <v>895</v>
      </c>
      <c r="C807" s="1">
        <f t="shared" si="448"/>
        <v>1429</v>
      </c>
      <c r="D807" s="7">
        <f>IF(P807&gt;0,RANK(P807,(P807:R807,S807:AG807)),0)</f>
        <v>9</v>
      </c>
      <c r="E807" s="7">
        <f>IF(Q807&gt;0,RANK(Q807,(P807:R807,S807:AG807)),0)</f>
        <v>3</v>
      </c>
      <c r="F807" s="7">
        <f>IF(R807&gt;0,RANK(R807,(P807:R807,S807:AG807)),0)</f>
        <v>2</v>
      </c>
      <c r="G807" s="7">
        <f>IF(S807&gt;0,RANK(S807,(P807:R807,S807:AG807)),0)</f>
        <v>4</v>
      </c>
      <c r="H807" s="48">
        <f t="shared" si="449"/>
        <v>270</v>
      </c>
      <c r="I807" s="163">
        <f t="shared" si="432"/>
        <v>0.18894331700489853</v>
      </c>
      <c r="J807" s="2"/>
      <c r="K807" s="2">
        <f t="shared" si="450"/>
        <v>2.0993701889433169E-3</v>
      </c>
      <c r="L807" s="2">
        <f t="shared" si="451"/>
        <v>0.16025192442267319</v>
      </c>
      <c r="M807" s="2">
        <f t="shared" si="452"/>
        <v>0.24632610216934919</v>
      </c>
      <c r="N807" s="2">
        <f t="shared" si="430"/>
        <v>0.11406578026592022</v>
      </c>
      <c r="O807" s="2">
        <f t="shared" si="431"/>
        <v>0.47725682295311395</v>
      </c>
      <c r="P807" s="1">
        <v>3</v>
      </c>
      <c r="Q807" s="1">
        <v>229</v>
      </c>
      <c r="R807" s="1">
        <v>352</v>
      </c>
      <c r="S807" s="1">
        <v>163</v>
      </c>
      <c r="T807" s="1">
        <v>622</v>
      </c>
      <c r="U807" s="1">
        <v>20</v>
      </c>
      <c r="V807" s="1">
        <v>13</v>
      </c>
      <c r="Z807" s="1">
        <f t="shared" si="462"/>
        <v>4</v>
      </c>
      <c r="AC807" s="1">
        <v>23</v>
      </c>
      <c r="AE807"/>
      <c r="AF807"/>
      <c r="AI807" s="7">
        <f t="shared" si="453"/>
        <v>1</v>
      </c>
      <c r="AJ807" s="7">
        <f t="shared" si="454"/>
        <v>5</v>
      </c>
      <c r="AK807" s="7">
        <f t="shared" si="455"/>
        <v>6</v>
      </c>
      <c r="AL807" s="7">
        <f t="shared" si="456"/>
        <v>0</v>
      </c>
      <c r="AM807" s="2">
        <f t="shared" si="457"/>
        <v>0.43526941917424772</v>
      </c>
      <c r="AN807" s="2">
        <f t="shared" si="458"/>
        <v>1.3995801259622114E-2</v>
      </c>
      <c r="AO807" s="2">
        <f t="shared" si="459"/>
        <v>9.0972708187543744E-3</v>
      </c>
      <c r="AP807" s="2">
        <f t="shared" si="460"/>
        <v>0</v>
      </c>
      <c r="AR807" t="str">
        <f t="shared" si="447"/>
        <v>Concordia</v>
      </c>
      <c r="AS807" t="s">
        <v>895</v>
      </c>
      <c r="AV807" s="91">
        <v>22</v>
      </c>
      <c r="AW807" s="93">
        <v>29</v>
      </c>
      <c r="AX807" s="99">
        <f t="shared" si="461"/>
        <v>22029</v>
      </c>
      <c r="AZ807" s="7" t="s">
        <v>2173</v>
      </c>
      <c r="BA807" t="s">
        <v>3290</v>
      </c>
      <c r="BI807">
        <v>4</v>
      </c>
    </row>
    <row r="808" spans="1:61" hidden="1" outlineLevel="1">
      <c r="A808" t="s">
        <v>2174</v>
      </c>
      <c r="B808" t="s">
        <v>895</v>
      </c>
      <c r="C808" s="1">
        <f t="shared" si="448"/>
        <v>987</v>
      </c>
      <c r="D808" s="7">
        <f>IF(P808&gt;0,RANK(P808,(P808:R808,S808:AG808)),0)</f>
        <v>7</v>
      </c>
      <c r="E808" s="7">
        <f>IF(Q808&gt;0,RANK(Q808,(P808:R808,S808:AG808)),0)</f>
        <v>3</v>
      </c>
      <c r="F808" s="7">
        <f>IF(R808&gt;0,RANK(R808,(P808:R808,S808:AG808)),0)</f>
        <v>2</v>
      </c>
      <c r="G808" s="7">
        <f>IF(S808&gt;0,RANK(S808,(P808:R808,S808:AG808)),0)</f>
        <v>4</v>
      </c>
      <c r="H808" s="48">
        <f t="shared" si="449"/>
        <v>453</v>
      </c>
      <c r="I808" s="163">
        <f t="shared" si="432"/>
        <v>0.45896656534954405</v>
      </c>
      <c r="J808" s="2"/>
      <c r="K808" s="2">
        <f t="shared" si="450"/>
        <v>3.0395136778115501E-3</v>
      </c>
      <c r="L808" s="2">
        <f t="shared" si="451"/>
        <v>0.14083080040526849</v>
      </c>
      <c r="M808" s="2">
        <f t="shared" si="452"/>
        <v>0.17325227963525835</v>
      </c>
      <c r="N808" s="2">
        <f t="shared" si="430"/>
        <v>2.8368794326241134E-2</v>
      </c>
      <c r="O808" s="2">
        <f t="shared" si="431"/>
        <v>0.65450861195542043</v>
      </c>
      <c r="P808" s="1">
        <v>3</v>
      </c>
      <c r="Q808" s="1">
        <v>139</v>
      </c>
      <c r="R808" s="1">
        <v>171</v>
      </c>
      <c r="S808" s="1">
        <v>28</v>
      </c>
      <c r="T808" s="1">
        <v>624</v>
      </c>
      <c r="U808" s="1">
        <v>9</v>
      </c>
      <c r="V808" s="1">
        <v>1</v>
      </c>
      <c r="Z808" s="1">
        <f t="shared" si="462"/>
        <v>3</v>
      </c>
      <c r="AC808" s="1">
        <v>9</v>
      </c>
      <c r="AE808"/>
      <c r="AF808"/>
      <c r="AI808" s="7">
        <f t="shared" si="453"/>
        <v>1</v>
      </c>
      <c r="AJ808" s="7">
        <f t="shared" si="454"/>
        <v>5</v>
      </c>
      <c r="AK808" s="7">
        <f t="shared" si="455"/>
        <v>8</v>
      </c>
      <c r="AL808" s="7">
        <f t="shared" si="456"/>
        <v>0</v>
      </c>
      <c r="AM808" s="2">
        <f t="shared" si="457"/>
        <v>0.63221884498480241</v>
      </c>
      <c r="AN808" s="2">
        <f t="shared" si="458"/>
        <v>9.11854103343465E-3</v>
      </c>
      <c r="AO808" s="2">
        <f t="shared" si="459"/>
        <v>1.0131712259371835E-3</v>
      </c>
      <c r="AP808" s="2">
        <f t="shared" si="460"/>
        <v>0</v>
      </c>
      <c r="AR808" t="str">
        <f t="shared" si="447"/>
        <v>De Soto</v>
      </c>
      <c r="AS808" t="s">
        <v>895</v>
      </c>
      <c r="AV808" s="91">
        <v>22</v>
      </c>
      <c r="AW808" s="93">
        <v>31</v>
      </c>
      <c r="AX808" s="99">
        <f t="shared" si="461"/>
        <v>22031</v>
      </c>
      <c r="AZ808" s="7" t="s">
        <v>2173</v>
      </c>
      <c r="BA808" t="s">
        <v>3290</v>
      </c>
      <c r="BI808">
        <v>3</v>
      </c>
    </row>
    <row r="809" spans="1:61" hidden="1" outlineLevel="1">
      <c r="A809" t="s">
        <v>3066</v>
      </c>
      <c r="B809" t="s">
        <v>895</v>
      </c>
      <c r="C809" s="1">
        <f t="shared" si="448"/>
        <v>19069</v>
      </c>
      <c r="D809" s="7">
        <f>IF(P809&gt;0,RANK(P809,(P809:R809,S809:AG809)),0)</f>
        <v>8</v>
      </c>
      <c r="E809" s="7">
        <f>IF(Q809&gt;0,RANK(Q809,(P809:R809,S809:AG809)),0)</f>
        <v>3</v>
      </c>
      <c r="F809" s="7">
        <f>IF(R809&gt;0,RANK(R809,(P809:R809,S809:AG809)),0)</f>
        <v>2</v>
      </c>
      <c r="G809" s="7">
        <f>IF(S809&gt;0,RANK(S809,(P809:R809,S809:AG809)),0)</f>
        <v>4</v>
      </c>
      <c r="H809" s="48">
        <f t="shared" si="449"/>
        <v>3073</v>
      </c>
      <c r="I809" s="163">
        <f t="shared" si="432"/>
        <v>0.16115160732078243</v>
      </c>
      <c r="J809" s="2"/>
      <c r="K809" s="2">
        <f t="shared" si="450"/>
        <v>1.8354397189155173E-3</v>
      </c>
      <c r="L809" s="2">
        <f t="shared" si="451"/>
        <v>0.15831978604016991</v>
      </c>
      <c r="M809" s="2">
        <f t="shared" si="452"/>
        <v>0.29508626566678903</v>
      </c>
      <c r="N809" s="2">
        <f t="shared" si="430"/>
        <v>6.7911269599874147E-2</v>
      </c>
      <c r="O809" s="2">
        <f t="shared" si="431"/>
        <v>0.47684723897425141</v>
      </c>
      <c r="P809" s="1">
        <v>35</v>
      </c>
      <c r="Q809" s="1">
        <v>3019</v>
      </c>
      <c r="R809" s="1">
        <v>5627</v>
      </c>
      <c r="S809" s="1">
        <v>1295</v>
      </c>
      <c r="T809" s="1">
        <v>8700</v>
      </c>
      <c r="U809" s="1">
        <v>65</v>
      </c>
      <c r="V809" s="1">
        <v>43</v>
      </c>
      <c r="Z809" s="1">
        <f t="shared" si="462"/>
        <v>12</v>
      </c>
      <c r="AC809" s="1">
        <v>273</v>
      </c>
      <c r="AE809"/>
      <c r="AF809"/>
      <c r="AI809" s="7">
        <f t="shared" si="453"/>
        <v>1</v>
      </c>
      <c r="AJ809" s="7">
        <f t="shared" si="454"/>
        <v>5</v>
      </c>
      <c r="AK809" s="7">
        <f t="shared" si="455"/>
        <v>6</v>
      </c>
      <c r="AL809" s="7">
        <f t="shared" si="456"/>
        <v>0</v>
      </c>
      <c r="AM809" s="2">
        <f t="shared" si="457"/>
        <v>0.45623787298757146</v>
      </c>
      <c r="AN809" s="2">
        <f t="shared" si="458"/>
        <v>3.4086737637002464E-3</v>
      </c>
      <c r="AO809" s="2">
        <f t="shared" si="459"/>
        <v>2.2549687975247784E-3</v>
      </c>
      <c r="AP809" s="2">
        <f t="shared" si="460"/>
        <v>0</v>
      </c>
      <c r="AR809" t="str">
        <f t="shared" si="447"/>
        <v>East Baton Rouge</v>
      </c>
      <c r="AS809" t="s">
        <v>895</v>
      </c>
      <c r="AV809" s="91">
        <v>22</v>
      </c>
      <c r="AW809" s="93">
        <v>33</v>
      </c>
      <c r="AX809" s="99">
        <f t="shared" si="461"/>
        <v>22033</v>
      </c>
      <c r="AZ809" s="7" t="s">
        <v>2173</v>
      </c>
      <c r="BA809" t="s">
        <v>3290</v>
      </c>
      <c r="BI809">
        <v>12</v>
      </c>
    </row>
    <row r="810" spans="1:61" hidden="1" outlineLevel="1">
      <c r="A810" t="s">
        <v>675</v>
      </c>
      <c r="B810" t="s">
        <v>895</v>
      </c>
      <c r="C810" s="1">
        <f t="shared" si="448"/>
        <v>171</v>
      </c>
      <c r="D810" s="7">
        <f>IF(P810&gt;0,RANK(P810,(P810:R810,S810:AG810)),0)</f>
        <v>0</v>
      </c>
      <c r="E810" s="7">
        <f>IF(Q810&gt;0,RANK(Q810,(P810:R810,S810:AG810)),0)</f>
        <v>3</v>
      </c>
      <c r="F810" s="7">
        <f>IF(R810&gt;0,RANK(R810,(P810:R810,S810:AG810)),0)</f>
        <v>2</v>
      </c>
      <c r="G810" s="7">
        <f>IF(S810&gt;0,RANK(S810,(P810:R810,S810:AG810)),0)</f>
        <v>4</v>
      </c>
      <c r="H810" s="48">
        <f t="shared" si="449"/>
        <v>41</v>
      </c>
      <c r="I810" s="163">
        <f t="shared" si="432"/>
        <v>0.23976608187134502</v>
      </c>
      <c r="J810" s="2"/>
      <c r="K810" s="2">
        <f t="shared" si="450"/>
        <v>0</v>
      </c>
      <c r="L810" s="2">
        <f t="shared" si="451"/>
        <v>0.17543859649122806</v>
      </c>
      <c r="M810" s="2">
        <f t="shared" si="452"/>
        <v>0.27485380116959063</v>
      </c>
      <c r="N810" s="2">
        <f t="shared" si="430"/>
        <v>2.3391812865497075E-2</v>
      </c>
      <c r="O810" s="2">
        <f t="shared" si="431"/>
        <v>0.52631578947368429</v>
      </c>
      <c r="P810" s="1">
        <v>0</v>
      </c>
      <c r="Q810" s="1">
        <v>30</v>
      </c>
      <c r="R810" s="1">
        <v>47</v>
      </c>
      <c r="S810" s="1">
        <v>4</v>
      </c>
      <c r="T810" s="1">
        <v>88</v>
      </c>
      <c r="U810" s="1">
        <v>1</v>
      </c>
      <c r="V810" s="1">
        <v>0</v>
      </c>
      <c r="Z810" s="1">
        <f t="shared" si="462"/>
        <v>0</v>
      </c>
      <c r="AC810" s="1">
        <v>1</v>
      </c>
      <c r="AE810"/>
      <c r="AF810"/>
      <c r="AI810" s="7">
        <f t="shared" si="453"/>
        <v>1</v>
      </c>
      <c r="AJ810" s="7">
        <f t="shared" si="454"/>
        <v>5</v>
      </c>
      <c r="AK810" s="7">
        <f t="shared" si="455"/>
        <v>0</v>
      </c>
      <c r="AL810" s="7">
        <f t="shared" si="456"/>
        <v>0</v>
      </c>
      <c r="AM810" s="2">
        <f t="shared" si="457"/>
        <v>0.51461988304093564</v>
      </c>
      <c r="AN810" s="2">
        <f t="shared" si="458"/>
        <v>5.8479532163742687E-3</v>
      </c>
      <c r="AO810" s="2">
        <f t="shared" si="459"/>
        <v>0</v>
      </c>
      <c r="AP810" s="2">
        <f t="shared" si="460"/>
        <v>0</v>
      </c>
      <c r="AR810" t="str">
        <f t="shared" si="447"/>
        <v>East Carroll</v>
      </c>
      <c r="AS810" t="s">
        <v>895</v>
      </c>
      <c r="AV810" s="91">
        <v>22</v>
      </c>
      <c r="AW810" s="93">
        <v>35</v>
      </c>
      <c r="AX810" s="99">
        <f t="shared" si="461"/>
        <v>22035</v>
      </c>
      <c r="AZ810" s="7" t="s">
        <v>2173</v>
      </c>
      <c r="BA810" t="s">
        <v>3290</v>
      </c>
      <c r="BI810">
        <v>0</v>
      </c>
    </row>
    <row r="811" spans="1:61" hidden="1" outlineLevel="1">
      <c r="A811" t="s">
        <v>1490</v>
      </c>
      <c r="B811" t="s">
        <v>895</v>
      </c>
      <c r="C811" s="1">
        <f t="shared" si="448"/>
        <v>1340</v>
      </c>
      <c r="D811" s="7">
        <f>IF(P811&gt;0,RANK(P811,(P811:R811,S811:AG811)),0)</f>
        <v>9</v>
      </c>
      <c r="E811" s="7">
        <f>IF(Q811&gt;0,RANK(Q811,(P811:R811,S811:AG811)),0)</f>
        <v>3</v>
      </c>
      <c r="F811" s="7">
        <f>IF(R811&gt;0,RANK(R811,(P811:R811,S811:AG811)),0)</f>
        <v>2</v>
      </c>
      <c r="G811" s="7">
        <f>IF(S811&gt;0,RANK(S811,(P811:R811,S811:AG811)),0)</f>
        <v>4</v>
      </c>
      <c r="H811" s="48">
        <f t="shared" si="449"/>
        <v>393</v>
      </c>
      <c r="I811" s="163">
        <f t="shared" si="432"/>
        <v>0.29328358208955224</v>
      </c>
      <c r="J811" s="2"/>
      <c r="K811" s="2">
        <f t="shared" si="450"/>
        <v>7.4626865671641792E-4</v>
      </c>
      <c r="L811" s="2">
        <f t="shared" si="451"/>
        <v>0.18283582089552239</v>
      </c>
      <c r="M811" s="2">
        <f t="shared" si="452"/>
        <v>0.21268656716417911</v>
      </c>
      <c r="N811" s="2">
        <f t="shared" si="430"/>
        <v>5.2985074626865671E-2</v>
      </c>
      <c r="O811" s="2">
        <f t="shared" si="431"/>
        <v>0.55074626865671639</v>
      </c>
      <c r="P811" s="1">
        <v>1</v>
      </c>
      <c r="Q811" s="1">
        <v>245</v>
      </c>
      <c r="R811" s="1">
        <v>285</v>
      </c>
      <c r="S811" s="1">
        <v>71</v>
      </c>
      <c r="T811" s="1">
        <v>678</v>
      </c>
      <c r="U811" s="1">
        <v>16</v>
      </c>
      <c r="V811" s="1">
        <v>8</v>
      </c>
      <c r="Z811" s="1">
        <f t="shared" si="462"/>
        <v>2</v>
      </c>
      <c r="AC811" s="1">
        <v>34</v>
      </c>
      <c r="AE811"/>
      <c r="AF811"/>
      <c r="AI811" s="7">
        <f t="shared" si="453"/>
        <v>1</v>
      </c>
      <c r="AJ811" s="7">
        <f t="shared" si="454"/>
        <v>5</v>
      </c>
      <c r="AK811" s="7">
        <f t="shared" si="455"/>
        <v>6</v>
      </c>
      <c r="AL811" s="7">
        <f t="shared" si="456"/>
        <v>0</v>
      </c>
      <c r="AM811" s="2">
        <f t="shared" si="457"/>
        <v>0.50597014925373129</v>
      </c>
      <c r="AN811" s="2">
        <f t="shared" si="458"/>
        <v>1.1940298507462687E-2</v>
      </c>
      <c r="AO811" s="2">
        <f t="shared" si="459"/>
        <v>5.9701492537313433E-3</v>
      </c>
      <c r="AP811" s="2">
        <f t="shared" si="460"/>
        <v>0</v>
      </c>
      <c r="AR811" t="str">
        <f t="shared" si="447"/>
        <v>East Feliciana</v>
      </c>
      <c r="AS811" t="s">
        <v>895</v>
      </c>
      <c r="AV811" s="91">
        <v>22</v>
      </c>
      <c r="AW811" s="93">
        <v>37</v>
      </c>
      <c r="AX811" s="99">
        <f t="shared" si="461"/>
        <v>22037</v>
      </c>
      <c r="AZ811" s="7" t="s">
        <v>2173</v>
      </c>
      <c r="BA811" t="s">
        <v>3290</v>
      </c>
      <c r="BI811">
        <v>2</v>
      </c>
    </row>
    <row r="812" spans="1:61" hidden="1" outlineLevel="1">
      <c r="A812" t="s">
        <v>2471</v>
      </c>
      <c r="B812" t="s">
        <v>895</v>
      </c>
      <c r="C812" s="1">
        <f t="shared" si="448"/>
        <v>795</v>
      </c>
      <c r="D812" s="7">
        <f>IF(P812&gt;0,RANK(P812,(P812:R812,S812:AG812)),0)</f>
        <v>7</v>
      </c>
      <c r="E812" s="7">
        <f>IF(Q812&gt;0,RANK(Q812,(P812:R812,S812:AG812)),0)</f>
        <v>3</v>
      </c>
      <c r="F812" s="7">
        <f>IF(R812&gt;0,RANK(R812,(P812:R812,S812:AG812)),0)</f>
        <v>2</v>
      </c>
      <c r="G812" s="7">
        <f>IF(S812&gt;0,RANK(S812,(P812:R812,S812:AG812)),0)</f>
        <v>4</v>
      </c>
      <c r="H812" s="48">
        <f t="shared" si="449"/>
        <v>314</v>
      </c>
      <c r="I812" s="163">
        <f t="shared" si="432"/>
        <v>0.39496855345911952</v>
      </c>
      <c r="J812" s="2"/>
      <c r="K812" s="2">
        <f t="shared" si="450"/>
        <v>1.2578616352201257E-3</v>
      </c>
      <c r="L812" s="2">
        <f t="shared" si="451"/>
        <v>0.17735849056603772</v>
      </c>
      <c r="M812" s="2">
        <f t="shared" si="452"/>
        <v>0.17987421383647798</v>
      </c>
      <c r="N812" s="2">
        <f t="shared" si="430"/>
        <v>5.0314465408805034E-2</v>
      </c>
      <c r="O812" s="2">
        <f t="shared" si="431"/>
        <v>0.59119496855345921</v>
      </c>
      <c r="P812" s="1">
        <v>1</v>
      </c>
      <c r="Q812" s="1">
        <v>141</v>
      </c>
      <c r="R812" s="1">
        <v>143</v>
      </c>
      <c r="S812" s="1">
        <v>40</v>
      </c>
      <c r="T812" s="1">
        <v>457</v>
      </c>
      <c r="U812" s="1">
        <v>6</v>
      </c>
      <c r="V812" s="1">
        <v>1</v>
      </c>
      <c r="Z812" s="1">
        <f t="shared" si="462"/>
        <v>0</v>
      </c>
      <c r="AC812" s="1">
        <v>6</v>
      </c>
      <c r="AE812"/>
      <c r="AF812"/>
      <c r="AI812" s="7">
        <f t="shared" si="453"/>
        <v>1</v>
      </c>
      <c r="AJ812" s="7">
        <f t="shared" si="454"/>
        <v>5</v>
      </c>
      <c r="AK812" s="7">
        <f t="shared" si="455"/>
        <v>6</v>
      </c>
      <c r="AL812" s="7">
        <f t="shared" si="456"/>
        <v>0</v>
      </c>
      <c r="AM812" s="2">
        <f t="shared" si="457"/>
        <v>0.57484276729559747</v>
      </c>
      <c r="AN812" s="2">
        <f t="shared" si="458"/>
        <v>7.5471698113207548E-3</v>
      </c>
      <c r="AO812" s="2">
        <f t="shared" si="459"/>
        <v>1.2578616352201257E-3</v>
      </c>
      <c r="AP812" s="2">
        <f t="shared" si="460"/>
        <v>0</v>
      </c>
      <c r="AR812" t="str">
        <f t="shared" si="447"/>
        <v>Evangeline</v>
      </c>
      <c r="AS812" t="s">
        <v>895</v>
      </c>
      <c r="AV812" s="91">
        <v>22</v>
      </c>
      <c r="AW812" s="93">
        <v>39</v>
      </c>
      <c r="AX812" s="99">
        <f t="shared" si="461"/>
        <v>22039</v>
      </c>
      <c r="AZ812" s="7" t="s">
        <v>2173</v>
      </c>
      <c r="BA812" t="s">
        <v>3290</v>
      </c>
      <c r="BI812">
        <v>0</v>
      </c>
    </row>
    <row r="813" spans="1:61" hidden="1" outlineLevel="1">
      <c r="A813" t="s">
        <v>2477</v>
      </c>
      <c r="B813" t="s">
        <v>895</v>
      </c>
      <c r="C813" s="1">
        <f t="shared" si="448"/>
        <v>935</v>
      </c>
      <c r="D813" s="7">
        <f>IF(P813&gt;0,RANK(P813,(P813:R813,S813:AG813)),0)</f>
        <v>0</v>
      </c>
      <c r="E813" s="7">
        <f>IF(Q813&gt;0,RANK(Q813,(P813:R813,S813:AG813)),0)</f>
        <v>3</v>
      </c>
      <c r="F813" s="7">
        <f>IF(R813&gt;0,RANK(R813,(P813:R813,S813:AG813)),0)</f>
        <v>2</v>
      </c>
      <c r="G813" s="7">
        <f>IF(S813&gt;0,RANK(S813,(P813:R813,S813:AG813)),0)</f>
        <v>4</v>
      </c>
      <c r="H813" s="48">
        <f t="shared" si="449"/>
        <v>390</v>
      </c>
      <c r="I813" s="163">
        <f t="shared" si="432"/>
        <v>0.41711229946524064</v>
      </c>
      <c r="J813" s="2"/>
      <c r="K813" s="2">
        <f t="shared" si="450"/>
        <v>0</v>
      </c>
      <c r="L813" s="2">
        <f t="shared" si="451"/>
        <v>0.12192513368983957</v>
      </c>
      <c r="M813" s="2">
        <f t="shared" si="452"/>
        <v>0.18288770053475936</v>
      </c>
      <c r="N813" s="2">
        <f t="shared" si="430"/>
        <v>7.9144385026737971E-2</v>
      </c>
      <c r="O813" s="2">
        <f t="shared" si="431"/>
        <v>0.61604278074866314</v>
      </c>
      <c r="P813" s="1">
        <v>0</v>
      </c>
      <c r="Q813" s="1">
        <v>114</v>
      </c>
      <c r="R813" s="1">
        <v>171</v>
      </c>
      <c r="S813" s="1">
        <v>74</v>
      </c>
      <c r="T813" s="1">
        <v>561</v>
      </c>
      <c r="U813" s="1">
        <v>7</v>
      </c>
      <c r="V813" s="1">
        <v>2</v>
      </c>
      <c r="Z813" s="1">
        <f t="shared" si="462"/>
        <v>0</v>
      </c>
      <c r="AC813" s="1">
        <v>6</v>
      </c>
      <c r="AE813"/>
      <c r="AF813"/>
      <c r="AI813" s="7">
        <f t="shared" si="453"/>
        <v>1</v>
      </c>
      <c r="AJ813" s="7">
        <f t="shared" si="454"/>
        <v>5</v>
      </c>
      <c r="AK813" s="7">
        <f t="shared" si="455"/>
        <v>6</v>
      </c>
      <c r="AL813" s="7">
        <f t="shared" si="456"/>
        <v>0</v>
      </c>
      <c r="AM813" s="2">
        <f t="shared" si="457"/>
        <v>0.6</v>
      </c>
      <c r="AN813" s="2">
        <f t="shared" si="458"/>
        <v>7.4866310160427805E-3</v>
      </c>
      <c r="AO813" s="2">
        <f t="shared" si="459"/>
        <v>2.1390374331550803E-3</v>
      </c>
      <c r="AP813" s="2">
        <f t="shared" si="460"/>
        <v>0</v>
      </c>
      <c r="AR813" t="str">
        <f t="shared" si="447"/>
        <v>Franklin</v>
      </c>
      <c r="AS813" t="s">
        <v>895</v>
      </c>
      <c r="AV813" s="91">
        <v>22</v>
      </c>
      <c r="AW813" s="93">
        <v>41</v>
      </c>
      <c r="AX813" s="99">
        <f t="shared" si="461"/>
        <v>22041</v>
      </c>
      <c r="AZ813" s="7" t="s">
        <v>2173</v>
      </c>
      <c r="BA813" t="s">
        <v>3290</v>
      </c>
      <c r="BI813">
        <v>0</v>
      </c>
    </row>
    <row r="814" spans="1:61" hidden="1" outlineLevel="1">
      <c r="A814" t="s">
        <v>2109</v>
      </c>
      <c r="B814" t="s">
        <v>895</v>
      </c>
      <c r="C814" s="1">
        <f t="shared" si="448"/>
        <v>914</v>
      </c>
      <c r="D814" s="7">
        <f>IF(P814&gt;0,RANK(P814,(P814:R814,S814:AG814)),0)</f>
        <v>8</v>
      </c>
      <c r="E814" s="7">
        <f>IF(Q814&gt;0,RANK(Q814,(P814:R814,S814:AG814)),0)</f>
        <v>2</v>
      </c>
      <c r="F814" s="7">
        <f>IF(R814&gt;0,RANK(R814,(P814:R814,S814:AG814)),0)</f>
        <v>3</v>
      </c>
      <c r="G814" s="7">
        <f>IF(S814&gt;0,RANK(S814,(P814:R814,S814:AG814)),0)</f>
        <v>4</v>
      </c>
      <c r="H814" s="48">
        <f t="shared" si="449"/>
        <v>320</v>
      </c>
      <c r="I814" s="163">
        <f t="shared" si="432"/>
        <v>0.35010940919037198</v>
      </c>
      <c r="J814" s="2"/>
      <c r="K814" s="2">
        <f t="shared" si="450"/>
        <v>1.0940919037199124E-3</v>
      </c>
      <c r="L814" s="2">
        <f t="shared" si="451"/>
        <v>0.21115973741794311</v>
      </c>
      <c r="M814" s="2">
        <f t="shared" si="452"/>
        <v>0.16411378555798686</v>
      </c>
      <c r="N814" s="2">
        <f t="shared" si="430"/>
        <v>5.0328227571115977E-2</v>
      </c>
      <c r="O814" s="2">
        <f t="shared" si="431"/>
        <v>0.57330415754923414</v>
      </c>
      <c r="P814" s="1">
        <v>1</v>
      </c>
      <c r="Q814" s="1">
        <v>193</v>
      </c>
      <c r="R814" s="1">
        <v>150</v>
      </c>
      <c r="S814" s="1">
        <v>46</v>
      </c>
      <c r="T814" s="1">
        <v>513</v>
      </c>
      <c r="U814" s="1">
        <v>5</v>
      </c>
      <c r="V814" s="1">
        <v>2</v>
      </c>
      <c r="Z814" s="1">
        <f t="shared" si="462"/>
        <v>1</v>
      </c>
      <c r="AC814" s="1">
        <v>3</v>
      </c>
      <c r="AE814"/>
      <c r="AF814"/>
      <c r="AI814" s="7">
        <f t="shared" si="453"/>
        <v>1</v>
      </c>
      <c r="AJ814" s="7">
        <f t="shared" si="454"/>
        <v>5</v>
      </c>
      <c r="AK814" s="7">
        <f t="shared" si="455"/>
        <v>6</v>
      </c>
      <c r="AL814" s="7">
        <f t="shared" si="456"/>
        <v>0</v>
      </c>
      <c r="AM814" s="2">
        <f t="shared" si="457"/>
        <v>0.56126914660831506</v>
      </c>
      <c r="AN814" s="2">
        <f t="shared" si="458"/>
        <v>5.4704595185995622E-3</v>
      </c>
      <c r="AO814" s="2">
        <f t="shared" si="459"/>
        <v>2.1881838074398249E-3</v>
      </c>
      <c r="AP814" s="2">
        <f t="shared" si="460"/>
        <v>0</v>
      </c>
      <c r="AR814" t="str">
        <f t="shared" si="447"/>
        <v>Grant</v>
      </c>
      <c r="AS814" t="s">
        <v>895</v>
      </c>
      <c r="AV814" s="91">
        <v>22</v>
      </c>
      <c r="AW814" s="93">
        <v>43</v>
      </c>
      <c r="AX814" s="99">
        <f t="shared" si="461"/>
        <v>22043</v>
      </c>
      <c r="AZ814" s="7" t="s">
        <v>2173</v>
      </c>
      <c r="BA814" t="s">
        <v>3290</v>
      </c>
      <c r="BI814">
        <v>1</v>
      </c>
    </row>
    <row r="815" spans="1:61" hidden="1" outlineLevel="1">
      <c r="A815" t="s">
        <v>759</v>
      </c>
      <c r="B815" t="s">
        <v>895</v>
      </c>
      <c r="C815" s="1">
        <f t="shared" si="448"/>
        <v>2958</v>
      </c>
      <c r="D815" s="7">
        <f>IF(P815&gt;0,RANK(P815,(P815:R815,S815:AG815)),0)</f>
        <v>8</v>
      </c>
      <c r="E815" s="7">
        <f>IF(Q815&gt;0,RANK(Q815,(P815:R815,S815:AG815)),0)</f>
        <v>3</v>
      </c>
      <c r="F815" s="7">
        <f>IF(R815&gt;0,RANK(R815,(P815:R815,S815:AG815)),0)</f>
        <v>2</v>
      </c>
      <c r="G815" s="7">
        <f>IF(S815&gt;0,RANK(S815,(P815:R815,S815:AG815)),0)</f>
        <v>4</v>
      </c>
      <c r="H815" s="48">
        <f t="shared" si="449"/>
        <v>919</v>
      </c>
      <c r="I815" s="163">
        <f t="shared" si="432"/>
        <v>0.31068289384719405</v>
      </c>
      <c r="J815" s="2"/>
      <c r="K815" s="2">
        <f t="shared" si="450"/>
        <v>1.0141987829614604E-3</v>
      </c>
      <c r="L815" s="2">
        <f t="shared" si="451"/>
        <v>0.16937119675456389</v>
      </c>
      <c r="M815" s="2">
        <f t="shared" si="452"/>
        <v>0.22954699121027722</v>
      </c>
      <c r="N815" s="2">
        <f t="shared" si="430"/>
        <v>4.6315077755240026E-2</v>
      </c>
      <c r="O815" s="2">
        <f t="shared" si="431"/>
        <v>0.55375253549695735</v>
      </c>
      <c r="P815" s="1">
        <v>3</v>
      </c>
      <c r="Q815" s="1">
        <v>501</v>
      </c>
      <c r="R815" s="1">
        <v>679</v>
      </c>
      <c r="S815" s="1">
        <v>137</v>
      </c>
      <c r="T815" s="1">
        <v>1598</v>
      </c>
      <c r="U815" s="1">
        <v>12</v>
      </c>
      <c r="V815" s="1">
        <v>6</v>
      </c>
      <c r="Z815" s="1">
        <f t="shared" si="462"/>
        <v>0</v>
      </c>
      <c r="AC815" s="1">
        <v>22</v>
      </c>
      <c r="AE815"/>
      <c r="AF815"/>
      <c r="AI815" s="7">
        <f t="shared" si="453"/>
        <v>1</v>
      </c>
      <c r="AJ815" s="7">
        <f t="shared" si="454"/>
        <v>5</v>
      </c>
      <c r="AK815" s="7">
        <f t="shared" si="455"/>
        <v>6</v>
      </c>
      <c r="AL815" s="7">
        <f t="shared" si="456"/>
        <v>0</v>
      </c>
      <c r="AM815" s="2">
        <f t="shared" si="457"/>
        <v>0.54022988505747127</v>
      </c>
      <c r="AN815" s="2">
        <f t="shared" si="458"/>
        <v>4.0567951318458417E-3</v>
      </c>
      <c r="AO815" s="2">
        <f t="shared" si="459"/>
        <v>2.0283975659229209E-3</v>
      </c>
      <c r="AP815" s="2">
        <f t="shared" si="460"/>
        <v>0</v>
      </c>
      <c r="AR815" t="str">
        <f t="shared" si="447"/>
        <v>Iberia</v>
      </c>
      <c r="AS815" t="s">
        <v>895</v>
      </c>
      <c r="AV815" s="91">
        <v>22</v>
      </c>
      <c r="AW815" s="93">
        <v>45</v>
      </c>
      <c r="AX815" s="99">
        <f t="shared" si="461"/>
        <v>22045</v>
      </c>
      <c r="AZ815" s="7" t="s">
        <v>2173</v>
      </c>
      <c r="BA815" t="s">
        <v>3290</v>
      </c>
      <c r="BI815">
        <v>0</v>
      </c>
    </row>
    <row r="816" spans="1:61" hidden="1" outlineLevel="1">
      <c r="A816" t="s">
        <v>1564</v>
      </c>
      <c r="B816" t="s">
        <v>895</v>
      </c>
      <c r="C816" s="1">
        <f t="shared" si="448"/>
        <v>1320</v>
      </c>
      <c r="D816" s="7">
        <f>IF(P816&gt;0,RANK(P816,(P816:R816,S816:AG816)),0)</f>
        <v>9</v>
      </c>
      <c r="E816" s="7">
        <f>IF(Q816&gt;0,RANK(Q816,(P816:R816,S816:AG816)),0)</f>
        <v>3</v>
      </c>
      <c r="F816" s="7">
        <f>IF(R816&gt;0,RANK(R816,(P816:R816,S816:AG816)),0)</f>
        <v>2</v>
      </c>
      <c r="G816" s="7">
        <f>IF(S816&gt;0,RANK(S816,(P816:R816,S816:AG816)),0)</f>
        <v>4</v>
      </c>
      <c r="H816" s="48">
        <f t="shared" si="449"/>
        <v>217</v>
      </c>
      <c r="I816" s="163">
        <f t="shared" si="432"/>
        <v>0.1643939393939394</v>
      </c>
      <c r="J816" s="2"/>
      <c r="K816" s="2">
        <f t="shared" si="450"/>
        <v>7.5757575757575758E-4</v>
      </c>
      <c r="L816" s="2">
        <f t="shared" si="451"/>
        <v>0.15757575757575756</v>
      </c>
      <c r="M816" s="2">
        <f t="shared" si="452"/>
        <v>0.25833333333333336</v>
      </c>
      <c r="N816" s="2">
        <f t="shared" si="430"/>
        <v>9.6212121212121207E-2</v>
      </c>
      <c r="O816" s="2">
        <f t="shared" si="431"/>
        <v>0.48712121212121207</v>
      </c>
      <c r="P816" s="1">
        <v>1</v>
      </c>
      <c r="Q816" s="1">
        <v>208</v>
      </c>
      <c r="R816" s="1">
        <v>341</v>
      </c>
      <c r="S816" s="1">
        <v>127</v>
      </c>
      <c r="T816" s="1">
        <v>558</v>
      </c>
      <c r="U816" s="1">
        <v>25</v>
      </c>
      <c r="V816" s="1">
        <v>7</v>
      </c>
      <c r="Z816" s="1">
        <f t="shared" si="462"/>
        <v>7</v>
      </c>
      <c r="AC816" s="1">
        <v>46</v>
      </c>
      <c r="AE816"/>
      <c r="AF816"/>
      <c r="AI816" s="7">
        <f t="shared" si="453"/>
        <v>1</v>
      </c>
      <c r="AJ816" s="7">
        <f t="shared" si="454"/>
        <v>5</v>
      </c>
      <c r="AK816" s="7">
        <f t="shared" si="455"/>
        <v>6</v>
      </c>
      <c r="AL816" s="7">
        <f t="shared" si="456"/>
        <v>0</v>
      </c>
      <c r="AM816" s="2">
        <f t="shared" si="457"/>
        <v>0.42272727272727273</v>
      </c>
      <c r="AN816" s="2">
        <f t="shared" si="458"/>
        <v>1.893939393939394E-2</v>
      </c>
      <c r="AO816" s="2">
        <f t="shared" si="459"/>
        <v>5.3030303030303034E-3</v>
      </c>
      <c r="AP816" s="2">
        <f t="shared" si="460"/>
        <v>0</v>
      </c>
      <c r="AR816" t="str">
        <f t="shared" si="447"/>
        <v>Iberville</v>
      </c>
      <c r="AS816" t="s">
        <v>895</v>
      </c>
      <c r="AV816" s="91">
        <v>22</v>
      </c>
      <c r="AW816" s="93">
        <v>47</v>
      </c>
      <c r="AX816" s="99">
        <f t="shared" si="461"/>
        <v>22047</v>
      </c>
      <c r="AZ816" s="7" t="s">
        <v>2173</v>
      </c>
      <c r="BA816" t="s">
        <v>3290</v>
      </c>
      <c r="BI816">
        <v>7</v>
      </c>
    </row>
    <row r="817" spans="1:61" hidden="1" outlineLevel="1">
      <c r="A817" t="s">
        <v>3116</v>
      </c>
      <c r="B817" t="s">
        <v>895</v>
      </c>
      <c r="C817" s="1">
        <f t="shared" si="448"/>
        <v>858</v>
      </c>
      <c r="D817" s="7">
        <f>IF(P817&gt;0,RANK(P817,(P817:R817,S817:AG817)),0)</f>
        <v>0</v>
      </c>
      <c r="E817" s="7">
        <f>IF(Q817&gt;0,RANK(Q817,(P817:R817,S817:AG817)),0)</f>
        <v>3</v>
      </c>
      <c r="F817" s="7">
        <f>IF(R817&gt;0,RANK(R817,(P817:R817,S817:AG817)),0)</f>
        <v>2</v>
      </c>
      <c r="G817" s="7">
        <f>IF(S817&gt;0,RANK(S817,(P817:R817,S817:AG817)),0)</f>
        <v>4</v>
      </c>
      <c r="H817" s="48">
        <f t="shared" si="449"/>
        <v>330</v>
      </c>
      <c r="I817" s="163">
        <f t="shared" si="432"/>
        <v>0.38461538461538464</v>
      </c>
      <c r="J817" s="2"/>
      <c r="K817" s="2">
        <f t="shared" si="450"/>
        <v>0</v>
      </c>
      <c r="L817" s="2">
        <f t="shared" si="451"/>
        <v>0.15734265734265734</v>
      </c>
      <c r="M817" s="2">
        <f t="shared" si="452"/>
        <v>0.20046620046620048</v>
      </c>
      <c r="N817" s="2">
        <f t="shared" si="430"/>
        <v>3.6130536130536128E-2</v>
      </c>
      <c r="O817" s="2">
        <f t="shared" si="431"/>
        <v>0.60606060606060619</v>
      </c>
      <c r="P817" s="1">
        <v>0</v>
      </c>
      <c r="Q817" s="1">
        <v>135</v>
      </c>
      <c r="R817" s="1">
        <v>172</v>
      </c>
      <c r="S817" s="1">
        <v>31</v>
      </c>
      <c r="T817" s="1">
        <v>502</v>
      </c>
      <c r="U817" s="1">
        <v>6</v>
      </c>
      <c r="V817" s="1">
        <v>1</v>
      </c>
      <c r="Z817" s="1">
        <f t="shared" si="462"/>
        <v>0</v>
      </c>
      <c r="AC817" s="1">
        <v>11</v>
      </c>
      <c r="AE817"/>
      <c r="AF817"/>
      <c r="AI817" s="7">
        <f t="shared" si="453"/>
        <v>1</v>
      </c>
      <c r="AJ817" s="7">
        <f t="shared" si="454"/>
        <v>5</v>
      </c>
      <c r="AK817" s="7">
        <f t="shared" si="455"/>
        <v>6</v>
      </c>
      <c r="AL817" s="7">
        <f t="shared" si="456"/>
        <v>0</v>
      </c>
      <c r="AM817" s="2">
        <f t="shared" si="457"/>
        <v>0.58508158508158503</v>
      </c>
      <c r="AN817" s="2">
        <f t="shared" si="458"/>
        <v>6.993006993006993E-3</v>
      </c>
      <c r="AO817" s="2">
        <f t="shared" si="459"/>
        <v>1.1655011655011655E-3</v>
      </c>
      <c r="AP817" s="2">
        <f t="shared" si="460"/>
        <v>0</v>
      </c>
      <c r="AR817" t="str">
        <f t="shared" si="447"/>
        <v>Jackson</v>
      </c>
      <c r="AS817" t="s">
        <v>895</v>
      </c>
      <c r="AV817" s="91">
        <v>22</v>
      </c>
      <c r="AW817" s="93">
        <v>49</v>
      </c>
      <c r="AX817" s="99">
        <f t="shared" si="461"/>
        <v>22049</v>
      </c>
      <c r="AZ817" s="7" t="s">
        <v>2173</v>
      </c>
      <c r="BA817" t="s">
        <v>3290</v>
      </c>
      <c r="BI817">
        <v>0</v>
      </c>
    </row>
    <row r="818" spans="1:61" hidden="1" outlineLevel="1">
      <c r="A818" t="s">
        <v>2535</v>
      </c>
      <c r="B818" t="s">
        <v>895</v>
      </c>
      <c r="C818" s="1">
        <f t="shared" si="448"/>
        <v>18687</v>
      </c>
      <c r="D818" s="7">
        <f>IF(P818&gt;0,RANK(P818,(P818:R818,S818:AG818)),0)</f>
        <v>8</v>
      </c>
      <c r="E818" s="7">
        <f>IF(Q818&gt;0,RANK(Q818,(P818:R818,S818:AG818)),0)</f>
        <v>3</v>
      </c>
      <c r="F818" s="7">
        <f>IF(R818&gt;0,RANK(R818,(P818:R818,S818:AG818)),0)</f>
        <v>2</v>
      </c>
      <c r="G818" s="7">
        <f>IF(S818&gt;0,RANK(S818,(P818:R818,S818:AG818)),0)</f>
        <v>4</v>
      </c>
      <c r="H818" s="48">
        <f t="shared" si="449"/>
        <v>2374</v>
      </c>
      <c r="I818" s="163">
        <f t="shared" si="432"/>
        <v>0.12704018836624392</v>
      </c>
      <c r="J818" s="2"/>
      <c r="K818" s="2">
        <f t="shared" si="450"/>
        <v>1.2843152994060042E-3</v>
      </c>
      <c r="L818" s="2">
        <f t="shared" si="451"/>
        <v>0.15641890084015625</v>
      </c>
      <c r="M818" s="2">
        <f t="shared" si="452"/>
        <v>0.3170653395408573</v>
      </c>
      <c r="N818" s="2">
        <f t="shared" ref="N818:N863" si="463">IF($C818=0,"-",S818/$C818)</f>
        <v>6.0309305934606948E-2</v>
      </c>
      <c r="O818" s="2">
        <f t="shared" ref="O818:O863" si="464">IF(C818=0,"-",(1-K818-L818-M818-N818))</f>
        <v>0.46492213838497354</v>
      </c>
      <c r="P818" s="1">
        <v>24</v>
      </c>
      <c r="Q818" s="1">
        <v>2923</v>
      </c>
      <c r="R818" s="1">
        <v>5925</v>
      </c>
      <c r="S818" s="1">
        <v>1127</v>
      </c>
      <c r="T818" s="1">
        <v>8299</v>
      </c>
      <c r="U818" s="1">
        <v>75</v>
      </c>
      <c r="V818" s="1">
        <v>95</v>
      </c>
      <c r="Z818" s="1">
        <f t="shared" si="462"/>
        <v>18</v>
      </c>
      <c r="AC818" s="1">
        <v>201</v>
      </c>
      <c r="AE818"/>
      <c r="AF818"/>
      <c r="AI818" s="7">
        <f t="shared" si="453"/>
        <v>1</v>
      </c>
      <c r="AJ818" s="7">
        <f t="shared" si="454"/>
        <v>6</v>
      </c>
      <c r="AK818" s="7">
        <f t="shared" si="455"/>
        <v>5</v>
      </c>
      <c r="AL818" s="7">
        <f t="shared" si="456"/>
        <v>0</v>
      </c>
      <c r="AM818" s="2">
        <f t="shared" si="457"/>
        <v>0.44410552790710117</v>
      </c>
      <c r="AN818" s="2">
        <f t="shared" si="458"/>
        <v>4.0134853106437631E-3</v>
      </c>
      <c r="AO818" s="2">
        <f t="shared" si="459"/>
        <v>5.0837480601487661E-3</v>
      </c>
      <c r="AP818" s="2">
        <f t="shared" si="460"/>
        <v>0</v>
      </c>
      <c r="AR818" t="str">
        <f t="shared" si="447"/>
        <v>Jefferson</v>
      </c>
      <c r="AS818" t="s">
        <v>895</v>
      </c>
      <c r="AV818" s="91">
        <v>22</v>
      </c>
      <c r="AW818" s="93">
        <v>51</v>
      </c>
      <c r="AX818" s="99">
        <f t="shared" si="461"/>
        <v>22051</v>
      </c>
      <c r="AZ818" s="7" t="s">
        <v>2173</v>
      </c>
      <c r="BA818" t="s">
        <v>3290</v>
      </c>
      <c r="BI818">
        <v>18</v>
      </c>
    </row>
    <row r="819" spans="1:61" hidden="1" outlineLevel="1">
      <c r="A819" t="s">
        <v>1764</v>
      </c>
      <c r="B819" t="s">
        <v>895</v>
      </c>
      <c r="C819" s="1">
        <f t="shared" si="448"/>
        <v>885</v>
      </c>
      <c r="D819" s="7">
        <f>IF(P819&gt;0,RANK(P819,(P819:R819,S819:AG819)),0)</f>
        <v>0</v>
      </c>
      <c r="E819" s="7">
        <f>IF(Q819&gt;0,RANK(Q819,(P819:R819,S819:AG819)),0)</f>
        <v>3</v>
      </c>
      <c r="F819" s="7">
        <f>IF(R819&gt;0,RANK(R819,(P819:R819,S819:AG819)),0)</f>
        <v>2</v>
      </c>
      <c r="G819" s="7">
        <f>IF(S819&gt;0,RANK(S819,(P819:R819,S819:AG819)),0)</f>
        <v>4</v>
      </c>
      <c r="H819" s="48">
        <f t="shared" si="449"/>
        <v>281</v>
      </c>
      <c r="I819" s="163">
        <f t="shared" si="432"/>
        <v>0.31751412429378534</v>
      </c>
      <c r="J819" s="2"/>
      <c r="K819" s="2">
        <f t="shared" si="450"/>
        <v>0</v>
      </c>
      <c r="L819" s="2">
        <f t="shared" si="451"/>
        <v>0.14124293785310735</v>
      </c>
      <c r="M819" s="2">
        <f t="shared" si="452"/>
        <v>0.2440677966101695</v>
      </c>
      <c r="N819" s="2">
        <f t="shared" si="463"/>
        <v>3.5028248587570622E-2</v>
      </c>
      <c r="O819" s="2">
        <f t="shared" si="464"/>
        <v>0.57966101694915251</v>
      </c>
      <c r="P819" s="1">
        <v>0</v>
      </c>
      <c r="Q819" s="1">
        <v>125</v>
      </c>
      <c r="R819" s="1">
        <v>216</v>
      </c>
      <c r="S819" s="1">
        <v>31</v>
      </c>
      <c r="T819" s="1">
        <v>497</v>
      </c>
      <c r="U819" s="1">
        <v>3</v>
      </c>
      <c r="V819" s="1">
        <v>2</v>
      </c>
      <c r="Z819" s="1">
        <f t="shared" si="462"/>
        <v>1</v>
      </c>
      <c r="AC819" s="1">
        <v>10</v>
      </c>
      <c r="AE819"/>
      <c r="AF819"/>
      <c r="AI819" s="7">
        <f t="shared" si="453"/>
        <v>1</v>
      </c>
      <c r="AJ819" s="7">
        <f t="shared" si="454"/>
        <v>5</v>
      </c>
      <c r="AK819" s="7">
        <f t="shared" si="455"/>
        <v>6</v>
      </c>
      <c r="AL819" s="7">
        <f t="shared" si="456"/>
        <v>0</v>
      </c>
      <c r="AM819" s="2">
        <f t="shared" si="457"/>
        <v>0.56158192090395476</v>
      </c>
      <c r="AN819" s="2">
        <f t="shared" si="458"/>
        <v>3.3898305084745762E-3</v>
      </c>
      <c r="AO819" s="2">
        <f t="shared" si="459"/>
        <v>2.2598870056497176E-3</v>
      </c>
      <c r="AP819" s="2">
        <f t="shared" si="460"/>
        <v>0</v>
      </c>
      <c r="AR819" t="str">
        <f t="shared" si="447"/>
        <v>Jefferson Davis</v>
      </c>
      <c r="AS819" t="s">
        <v>895</v>
      </c>
      <c r="AV819" s="91">
        <v>22</v>
      </c>
      <c r="AW819" s="93">
        <v>53</v>
      </c>
      <c r="AX819" s="99">
        <f t="shared" si="461"/>
        <v>22053</v>
      </c>
      <c r="AZ819" s="7" t="s">
        <v>2173</v>
      </c>
      <c r="BA819" t="s">
        <v>3290</v>
      </c>
      <c r="BI819">
        <v>1</v>
      </c>
    </row>
    <row r="820" spans="1:61" hidden="1" outlineLevel="1">
      <c r="A820" t="s">
        <v>1321</v>
      </c>
      <c r="B820" t="s">
        <v>895</v>
      </c>
      <c r="C820" s="1">
        <f t="shared" si="448"/>
        <v>9313</v>
      </c>
      <c r="D820" s="7">
        <f>IF(P820&gt;0,RANK(P820,(P820:R820,S820:AG820)),0)</f>
        <v>8</v>
      </c>
      <c r="E820" s="7">
        <f>IF(Q820&gt;0,RANK(Q820,(P820:R820,S820:AG820)),0)</f>
        <v>3</v>
      </c>
      <c r="F820" s="7">
        <f>IF(R820&gt;0,RANK(R820,(P820:R820,S820:AG820)),0)</f>
        <v>2</v>
      </c>
      <c r="G820" s="7">
        <f>IF(S820&gt;0,RANK(S820,(P820:R820,S820:AG820)),0)</f>
        <v>4</v>
      </c>
      <c r="H820" s="48">
        <f t="shared" si="449"/>
        <v>1695</v>
      </c>
      <c r="I820" s="163">
        <f t="shared" ref="I820:I857" si="465">H820/C820</f>
        <v>0.18200365081069472</v>
      </c>
      <c r="J820" s="2"/>
      <c r="K820" s="2">
        <f t="shared" si="450"/>
        <v>5.3688392569526473E-4</v>
      </c>
      <c r="L820" s="2">
        <f t="shared" si="451"/>
        <v>0.17480940620637819</v>
      </c>
      <c r="M820" s="2">
        <f t="shared" si="452"/>
        <v>0.27982390207237196</v>
      </c>
      <c r="N820" s="2">
        <f t="shared" si="463"/>
        <v>7.2049822828304522E-2</v>
      </c>
      <c r="O820" s="2">
        <f t="shared" si="464"/>
        <v>0.47277998496725004</v>
      </c>
      <c r="P820" s="1">
        <v>5</v>
      </c>
      <c r="Q820" s="1">
        <v>1628</v>
      </c>
      <c r="R820" s="1">
        <v>2606</v>
      </c>
      <c r="S820" s="1">
        <v>671</v>
      </c>
      <c r="T820" s="1">
        <v>4301</v>
      </c>
      <c r="U820" s="1">
        <v>27</v>
      </c>
      <c r="V820" s="1">
        <v>20</v>
      </c>
      <c r="Z820" s="1">
        <f t="shared" si="462"/>
        <v>3</v>
      </c>
      <c r="AC820" s="1">
        <v>52</v>
      </c>
      <c r="AE820"/>
      <c r="AF820"/>
      <c r="AI820" s="7">
        <f t="shared" si="453"/>
        <v>1</v>
      </c>
      <c r="AJ820" s="7">
        <f t="shared" si="454"/>
        <v>5</v>
      </c>
      <c r="AK820" s="7">
        <f t="shared" si="455"/>
        <v>6</v>
      </c>
      <c r="AL820" s="7">
        <f t="shared" si="456"/>
        <v>0</v>
      </c>
      <c r="AM820" s="2">
        <f t="shared" si="457"/>
        <v>0.46182755288306671</v>
      </c>
      <c r="AN820" s="2">
        <f t="shared" si="458"/>
        <v>2.8991731987544293E-3</v>
      </c>
      <c r="AO820" s="2">
        <f t="shared" si="459"/>
        <v>2.1475357027810589E-3</v>
      </c>
      <c r="AP820" s="2">
        <f t="shared" si="460"/>
        <v>0</v>
      </c>
      <c r="AR820" t="str">
        <f t="shared" si="447"/>
        <v>Lafayette</v>
      </c>
      <c r="AS820" t="s">
        <v>895</v>
      </c>
      <c r="AV820" s="91">
        <v>22</v>
      </c>
      <c r="AW820" s="93">
        <v>55</v>
      </c>
      <c r="AX820" s="99">
        <f t="shared" si="461"/>
        <v>22055</v>
      </c>
      <c r="AZ820" s="7" t="s">
        <v>2173</v>
      </c>
      <c r="BA820" t="s">
        <v>3290</v>
      </c>
      <c r="BI820">
        <v>3</v>
      </c>
    </row>
    <row r="821" spans="1:61" hidden="1" outlineLevel="1">
      <c r="A821" t="s">
        <v>147</v>
      </c>
      <c r="B821" t="s">
        <v>895</v>
      </c>
      <c r="C821" s="1">
        <f t="shared" si="448"/>
        <v>3318</v>
      </c>
      <c r="D821" s="7">
        <f>IF(P821&gt;0,RANK(P821,(P821:R821,S821:AG821)),0)</f>
        <v>9</v>
      </c>
      <c r="E821" s="7">
        <f>IF(Q821&gt;0,RANK(Q821,(P821:R821,S821:AG821)),0)</f>
        <v>3</v>
      </c>
      <c r="F821" s="7">
        <f>IF(R821&gt;0,RANK(R821,(P821:R821,S821:AG821)),0)</f>
        <v>2</v>
      </c>
      <c r="G821" s="7">
        <f>IF(S821&gt;0,RANK(S821,(P821:R821,S821:AG821)),0)</f>
        <v>4</v>
      </c>
      <c r="H821" s="48">
        <f t="shared" si="449"/>
        <v>887</v>
      </c>
      <c r="I821" s="163">
        <f t="shared" si="465"/>
        <v>0.26732971669680533</v>
      </c>
      <c r="J821" s="2"/>
      <c r="K821" s="2">
        <f t="shared" si="450"/>
        <v>6.0277275467148883E-4</v>
      </c>
      <c r="L821" s="2">
        <f t="shared" si="451"/>
        <v>0.17179023508137431</v>
      </c>
      <c r="M821" s="2">
        <f t="shared" si="452"/>
        <v>0.23960216998191683</v>
      </c>
      <c r="N821" s="2">
        <f t="shared" si="463"/>
        <v>6.0578661844484627E-2</v>
      </c>
      <c r="O821" s="2">
        <f t="shared" si="464"/>
        <v>0.52742616033755274</v>
      </c>
      <c r="P821" s="1">
        <v>2</v>
      </c>
      <c r="Q821" s="1">
        <v>570</v>
      </c>
      <c r="R821" s="1">
        <v>795</v>
      </c>
      <c r="S821" s="1">
        <v>201</v>
      </c>
      <c r="T821" s="1">
        <v>1682</v>
      </c>
      <c r="U821" s="1">
        <v>21</v>
      </c>
      <c r="V821" s="1">
        <v>13</v>
      </c>
      <c r="Z821" s="1">
        <f t="shared" si="462"/>
        <v>3</v>
      </c>
      <c r="AC821" s="1">
        <v>31</v>
      </c>
      <c r="AE821"/>
      <c r="AF821"/>
      <c r="AI821" s="7">
        <f t="shared" si="453"/>
        <v>1</v>
      </c>
      <c r="AJ821" s="7">
        <f t="shared" si="454"/>
        <v>5</v>
      </c>
      <c r="AK821" s="7">
        <f t="shared" si="455"/>
        <v>6</v>
      </c>
      <c r="AL821" s="7">
        <f t="shared" si="456"/>
        <v>0</v>
      </c>
      <c r="AM821" s="2">
        <f t="shared" si="457"/>
        <v>0.50693188667872213</v>
      </c>
      <c r="AN821" s="2">
        <f t="shared" si="458"/>
        <v>6.3291139240506328E-3</v>
      </c>
      <c r="AO821" s="2">
        <f t="shared" si="459"/>
        <v>3.9180229053646775E-3</v>
      </c>
      <c r="AP821" s="2">
        <f t="shared" si="460"/>
        <v>0</v>
      </c>
      <c r="AR821" t="str">
        <f t="shared" si="447"/>
        <v>Lafourche</v>
      </c>
      <c r="AS821" t="s">
        <v>895</v>
      </c>
      <c r="AV821" s="91">
        <v>22</v>
      </c>
      <c r="AW821" s="93">
        <v>57</v>
      </c>
      <c r="AX821" s="99">
        <f t="shared" si="461"/>
        <v>22057</v>
      </c>
      <c r="AZ821" s="7" t="s">
        <v>2173</v>
      </c>
      <c r="BA821" t="s">
        <v>3290</v>
      </c>
      <c r="BI821">
        <v>3</v>
      </c>
    </row>
    <row r="822" spans="1:61" hidden="1" outlineLevel="1">
      <c r="A822" t="s">
        <v>1687</v>
      </c>
      <c r="B822" t="s">
        <v>895</v>
      </c>
      <c r="C822" s="1">
        <f t="shared" si="448"/>
        <v>643</v>
      </c>
      <c r="D822" s="7">
        <f>IF(P822&gt;0,RANK(P822,(P822:R822,S822:AG822)),0)</f>
        <v>7</v>
      </c>
      <c r="E822" s="7">
        <f>IF(Q822&gt;0,RANK(Q822,(P822:R822,S822:AG822)),0)</f>
        <v>3</v>
      </c>
      <c r="F822" s="7">
        <f>IF(R822&gt;0,RANK(R822,(P822:R822,S822:AG822)),0)</f>
        <v>2</v>
      </c>
      <c r="G822" s="7">
        <f>IF(S822&gt;0,RANK(S822,(P822:R822,S822:AG822)),0)</f>
        <v>4</v>
      </c>
      <c r="H822" s="48">
        <f t="shared" si="449"/>
        <v>276</v>
      </c>
      <c r="I822" s="163">
        <f t="shared" si="465"/>
        <v>0.42923794712286156</v>
      </c>
      <c r="J822" s="2"/>
      <c r="K822" s="2">
        <f t="shared" si="450"/>
        <v>1.5552099533437014E-3</v>
      </c>
      <c r="L822" s="2">
        <f t="shared" si="451"/>
        <v>0.14930015552099535</v>
      </c>
      <c r="M822" s="2">
        <f t="shared" si="452"/>
        <v>0.18040435458786935</v>
      </c>
      <c r="N822" s="2">
        <f t="shared" si="463"/>
        <v>4.0435458786936239E-2</v>
      </c>
      <c r="O822" s="2">
        <f t="shared" si="464"/>
        <v>0.62830482115085551</v>
      </c>
      <c r="P822" s="1">
        <v>1</v>
      </c>
      <c r="Q822" s="1">
        <v>96</v>
      </c>
      <c r="R822" s="1">
        <v>116</v>
      </c>
      <c r="S822" s="1">
        <v>26</v>
      </c>
      <c r="T822" s="1">
        <v>392</v>
      </c>
      <c r="U822" s="1">
        <v>5</v>
      </c>
      <c r="V822" s="1">
        <v>1</v>
      </c>
      <c r="Z822" s="1">
        <f t="shared" si="462"/>
        <v>0</v>
      </c>
      <c r="AC822" s="1">
        <v>6</v>
      </c>
      <c r="AE822"/>
      <c r="AF822"/>
      <c r="AI822" s="7">
        <f t="shared" si="453"/>
        <v>1</v>
      </c>
      <c r="AJ822" s="7">
        <f t="shared" si="454"/>
        <v>5</v>
      </c>
      <c r="AK822" s="7">
        <f t="shared" si="455"/>
        <v>6</v>
      </c>
      <c r="AL822" s="7">
        <f t="shared" si="456"/>
        <v>0</v>
      </c>
      <c r="AM822" s="2">
        <f t="shared" si="457"/>
        <v>0.60964230171073097</v>
      </c>
      <c r="AN822" s="2">
        <f t="shared" si="458"/>
        <v>7.7760497667185074E-3</v>
      </c>
      <c r="AO822" s="2">
        <f t="shared" si="459"/>
        <v>1.5552099533437014E-3</v>
      </c>
      <c r="AP822" s="2">
        <f t="shared" si="460"/>
        <v>0</v>
      </c>
      <c r="AR822" t="str">
        <f t="shared" si="447"/>
        <v>La Salle</v>
      </c>
      <c r="AS822" t="s">
        <v>895</v>
      </c>
      <c r="AV822" s="91">
        <v>22</v>
      </c>
      <c r="AW822" s="93">
        <v>59</v>
      </c>
      <c r="AX822" s="99">
        <f t="shared" si="461"/>
        <v>22059</v>
      </c>
      <c r="AZ822" s="7" t="s">
        <v>2173</v>
      </c>
      <c r="BA822" t="s">
        <v>3290</v>
      </c>
      <c r="BI822">
        <v>0</v>
      </c>
    </row>
    <row r="823" spans="1:61" hidden="1" outlineLevel="1">
      <c r="A823" t="s">
        <v>229</v>
      </c>
      <c r="B823" t="s">
        <v>895</v>
      </c>
      <c r="C823" s="1">
        <f t="shared" si="448"/>
        <v>2021</v>
      </c>
      <c r="D823" s="7">
        <f>IF(P823&gt;0,RANK(P823,(P823:R823,S823:AG823)),0)</f>
        <v>8</v>
      </c>
      <c r="E823" s="7">
        <f>IF(Q823&gt;0,RANK(Q823,(P823:R823,S823:AG823)),0)</f>
        <v>3</v>
      </c>
      <c r="F823" s="7">
        <f>IF(R823&gt;0,RANK(R823,(P823:R823,S823:AG823)),0)</f>
        <v>2</v>
      </c>
      <c r="G823" s="7">
        <f>IF(S823&gt;0,RANK(S823,(P823:R823,S823:AG823)),0)</f>
        <v>4</v>
      </c>
      <c r="H823" s="48">
        <f t="shared" si="449"/>
        <v>488</v>
      </c>
      <c r="I823" s="163">
        <f t="shared" si="465"/>
        <v>0.24146462147451755</v>
      </c>
      <c r="J823" s="2"/>
      <c r="K823" s="2">
        <f t="shared" si="450"/>
        <v>4.9480455220188031E-4</v>
      </c>
      <c r="L823" s="2">
        <f t="shared" si="451"/>
        <v>0.16773874319643742</v>
      </c>
      <c r="M823" s="2">
        <f t="shared" si="452"/>
        <v>0.26818406729341909</v>
      </c>
      <c r="N823" s="2">
        <f t="shared" si="463"/>
        <v>4.4037605145967343E-2</v>
      </c>
      <c r="O823" s="2">
        <f t="shared" si="464"/>
        <v>0.51954477981197422</v>
      </c>
      <c r="P823" s="1">
        <v>1</v>
      </c>
      <c r="Q823" s="1">
        <v>339</v>
      </c>
      <c r="R823" s="1">
        <v>542</v>
      </c>
      <c r="S823" s="1">
        <v>89</v>
      </c>
      <c r="T823" s="1">
        <v>1030</v>
      </c>
      <c r="U823" s="1">
        <v>4</v>
      </c>
      <c r="V823" s="1">
        <v>2</v>
      </c>
      <c r="Z823" s="1">
        <f t="shared" si="462"/>
        <v>0</v>
      </c>
      <c r="AC823" s="1">
        <v>14</v>
      </c>
      <c r="AE823"/>
      <c r="AF823"/>
      <c r="AI823" s="7">
        <f t="shared" si="453"/>
        <v>1</v>
      </c>
      <c r="AJ823" s="7">
        <f t="shared" si="454"/>
        <v>5</v>
      </c>
      <c r="AK823" s="7">
        <f t="shared" si="455"/>
        <v>6</v>
      </c>
      <c r="AL823" s="7">
        <f t="shared" si="456"/>
        <v>0</v>
      </c>
      <c r="AM823" s="2">
        <f t="shared" si="457"/>
        <v>0.50964868876793668</v>
      </c>
      <c r="AN823" s="2">
        <f t="shared" si="458"/>
        <v>1.9792182088075212E-3</v>
      </c>
      <c r="AO823" s="2">
        <f t="shared" si="459"/>
        <v>9.8960910440376061E-4</v>
      </c>
      <c r="AP823" s="2">
        <f t="shared" si="460"/>
        <v>0</v>
      </c>
      <c r="AR823" t="str">
        <f t="shared" si="447"/>
        <v>Lincoln</v>
      </c>
      <c r="AS823" t="s">
        <v>895</v>
      </c>
      <c r="AV823" s="91">
        <v>22</v>
      </c>
      <c r="AW823" s="93">
        <v>61</v>
      </c>
      <c r="AX823" s="99">
        <f t="shared" si="461"/>
        <v>22061</v>
      </c>
      <c r="AZ823" s="7" t="s">
        <v>2173</v>
      </c>
      <c r="BA823" t="s">
        <v>3290</v>
      </c>
      <c r="BI823">
        <v>0</v>
      </c>
    </row>
    <row r="824" spans="1:61" hidden="1" outlineLevel="1">
      <c r="A824" t="s">
        <v>1774</v>
      </c>
      <c r="B824" t="s">
        <v>895</v>
      </c>
      <c r="C824" s="1">
        <f t="shared" si="448"/>
        <v>5976</v>
      </c>
      <c r="D824" s="7">
        <f>IF(P824&gt;0,RANK(P824,(P824:R824,S824:AG824)),0)</f>
        <v>7</v>
      </c>
      <c r="E824" s="7">
        <f>IF(Q824&gt;0,RANK(Q824,(P824:R824,S824:AG824)),0)</f>
        <v>3</v>
      </c>
      <c r="F824" s="7">
        <f>IF(R824&gt;0,RANK(R824,(P824:R824,S824:AG824)),0)</f>
        <v>2</v>
      </c>
      <c r="G824" s="7">
        <f>IF(S824&gt;0,RANK(S824,(P824:R824,S824:AG824)),0)</f>
        <v>4</v>
      </c>
      <c r="H824" s="48">
        <f t="shared" si="449"/>
        <v>2212</v>
      </c>
      <c r="I824" s="163">
        <f t="shared" si="465"/>
        <v>0.37014725568942436</v>
      </c>
      <c r="J824" s="2"/>
      <c r="K824" s="2">
        <f t="shared" si="450"/>
        <v>8.3668005354752342E-4</v>
      </c>
      <c r="L824" s="2">
        <f t="shared" si="451"/>
        <v>0.1397255689424364</v>
      </c>
      <c r="M824" s="2">
        <f t="shared" si="452"/>
        <v>0.19712182061579653</v>
      </c>
      <c r="N824" s="2">
        <f t="shared" si="463"/>
        <v>8.4504685408299862E-2</v>
      </c>
      <c r="O824" s="2">
        <f t="shared" si="464"/>
        <v>0.57781124497991976</v>
      </c>
      <c r="P824" s="1">
        <v>5</v>
      </c>
      <c r="Q824" s="1">
        <v>835</v>
      </c>
      <c r="R824" s="1">
        <v>1178</v>
      </c>
      <c r="S824" s="1">
        <v>505</v>
      </c>
      <c r="T824" s="1">
        <v>3390</v>
      </c>
      <c r="U824" s="1">
        <v>13</v>
      </c>
      <c r="V824" s="1">
        <v>5</v>
      </c>
      <c r="Z824" s="1">
        <f t="shared" si="462"/>
        <v>0</v>
      </c>
      <c r="AC824" s="1">
        <v>45</v>
      </c>
      <c r="AE824"/>
      <c r="AF824"/>
      <c r="AI824" s="7">
        <f t="shared" si="453"/>
        <v>1</v>
      </c>
      <c r="AJ824" s="7">
        <f t="shared" si="454"/>
        <v>5</v>
      </c>
      <c r="AK824" s="7">
        <f t="shared" si="455"/>
        <v>6</v>
      </c>
      <c r="AL824" s="7">
        <f t="shared" si="456"/>
        <v>0</v>
      </c>
      <c r="AM824" s="2">
        <f t="shared" si="457"/>
        <v>0.56726907630522083</v>
      </c>
      <c r="AN824" s="2">
        <f t="shared" si="458"/>
        <v>2.1753681392235611E-3</v>
      </c>
      <c r="AO824" s="2">
        <f t="shared" si="459"/>
        <v>8.3668005354752342E-4</v>
      </c>
      <c r="AP824" s="2">
        <f t="shared" si="460"/>
        <v>0</v>
      </c>
      <c r="AR824" t="str">
        <f t="shared" si="447"/>
        <v>Livingston</v>
      </c>
      <c r="AS824" t="s">
        <v>895</v>
      </c>
      <c r="AV824" s="91">
        <v>22</v>
      </c>
      <c r="AW824" s="93">
        <v>63</v>
      </c>
      <c r="AX824" s="99">
        <f t="shared" si="461"/>
        <v>22063</v>
      </c>
      <c r="AZ824" s="7" t="s">
        <v>2173</v>
      </c>
      <c r="BA824" t="s">
        <v>3290</v>
      </c>
      <c r="BI824">
        <v>0</v>
      </c>
    </row>
    <row r="825" spans="1:61" hidden="1" outlineLevel="1">
      <c r="A825" t="s">
        <v>1421</v>
      </c>
      <c r="B825" t="s">
        <v>895</v>
      </c>
      <c r="C825" s="1">
        <f t="shared" ref="C825:C857" si="466">SUM(P825:AG825)</f>
        <v>359</v>
      </c>
      <c r="D825" s="7">
        <f>IF(P825&gt;0,RANK(P825,(P825:R825,S825:AG825)),0)</f>
        <v>0</v>
      </c>
      <c r="E825" s="7">
        <f>IF(Q825&gt;0,RANK(Q825,(P825:R825,S825:AG825)),0)</f>
        <v>3</v>
      </c>
      <c r="F825" s="7">
        <f>IF(R825&gt;0,RANK(R825,(P825:R825,S825:AG825)),0)</f>
        <v>2</v>
      </c>
      <c r="G825" s="7">
        <f>IF(S825&gt;0,RANK(S825,(P825:R825,S825:AG825)),0)</f>
        <v>4</v>
      </c>
      <c r="H825" s="48">
        <f t="shared" ref="H825:H857" si="467">MAX(P825:Y825)-LARGE(P825:Y825,2)</f>
        <v>64</v>
      </c>
      <c r="I825" s="163">
        <f t="shared" si="465"/>
        <v>0.17827298050139276</v>
      </c>
      <c r="J825" s="2"/>
      <c r="K825" s="2">
        <f t="shared" ref="K825:K857" si="468">IF($C825=0,"-",P825/$C825)</f>
        <v>0</v>
      </c>
      <c r="L825" s="2">
        <f t="shared" ref="L825:L857" si="469">IF($C825=0,"-",Q825/$C825)</f>
        <v>0.16434540389972144</v>
      </c>
      <c r="M825" s="2">
        <f t="shared" ref="M825:M857" si="470">IF($C825=0,"-",R825/$C825)</f>
        <v>0.2785515320334262</v>
      </c>
      <c r="N825" s="2">
        <f t="shared" si="463"/>
        <v>6.9637883008356549E-2</v>
      </c>
      <c r="O825" s="2">
        <f t="shared" si="464"/>
        <v>0.48746518105849584</v>
      </c>
      <c r="P825" s="1">
        <v>0</v>
      </c>
      <c r="Q825" s="1">
        <v>59</v>
      </c>
      <c r="R825" s="1">
        <v>100</v>
      </c>
      <c r="S825" s="1">
        <v>25</v>
      </c>
      <c r="T825" s="1">
        <v>164</v>
      </c>
      <c r="U825" s="1">
        <v>3</v>
      </c>
      <c r="V825" s="1">
        <v>4</v>
      </c>
      <c r="Z825" s="1">
        <f t="shared" si="462"/>
        <v>1</v>
      </c>
      <c r="AC825" s="1">
        <v>3</v>
      </c>
      <c r="AE825"/>
      <c r="AF825"/>
      <c r="AI825" s="7">
        <f t="shared" ref="AI825:AI857" si="471">IF(T825&gt;0,RANK(T825,(P825:Z825)),0)</f>
        <v>1</v>
      </c>
      <c r="AJ825" s="7">
        <f t="shared" ref="AJ825:AJ857" si="472">IF(U825&gt;0,RANK(U825,(P825:Z825)),0)</f>
        <v>6</v>
      </c>
      <c r="AK825" s="7">
        <f t="shared" ref="AK825:AK857" si="473">IF(V825&gt;0,RANK(V825,(P825:Z825)),0)</f>
        <v>5</v>
      </c>
      <c r="AL825" s="7">
        <f t="shared" ref="AL825:AL857" si="474">IF(W825&gt;0,RANK(W825,(P825:Z825)),0)</f>
        <v>0</v>
      </c>
      <c r="AM825" s="2">
        <f t="shared" ref="AM825:AM857" si="475">IF($C825=0,"-",T825/$C825)</f>
        <v>0.45682451253481893</v>
      </c>
      <c r="AN825" s="2">
        <f t="shared" ref="AN825:AN857" si="476">IF($C825=0,"-",U825/$C825)</f>
        <v>8.356545961002786E-3</v>
      </c>
      <c r="AO825" s="2">
        <f t="shared" ref="AO825:AO857" si="477">IF($C825=0,"-",V825/$C825)</f>
        <v>1.1142061281337047E-2</v>
      </c>
      <c r="AP825" s="2">
        <f t="shared" ref="AP825:AP857" si="478">IF($C825=0,"-",W825/$C825)</f>
        <v>0</v>
      </c>
      <c r="AR825" t="str">
        <f t="shared" si="447"/>
        <v>Madison</v>
      </c>
      <c r="AS825" t="s">
        <v>895</v>
      </c>
      <c r="AV825" s="91">
        <v>22</v>
      </c>
      <c r="AW825" s="93">
        <v>65</v>
      </c>
      <c r="AX825" s="99">
        <f t="shared" ref="AX825:AX856" si="479">AV825*1000+AW825</f>
        <v>22065</v>
      </c>
      <c r="AZ825" s="7" t="s">
        <v>2173</v>
      </c>
      <c r="BA825" t="s">
        <v>3290</v>
      </c>
      <c r="BI825">
        <v>1</v>
      </c>
    </row>
    <row r="826" spans="1:61" hidden="1" outlineLevel="1">
      <c r="A826" t="s">
        <v>2273</v>
      </c>
      <c r="B826" t="s">
        <v>895</v>
      </c>
      <c r="C826" s="1">
        <f t="shared" si="466"/>
        <v>1078</v>
      </c>
      <c r="D826" s="7">
        <f>IF(P826&gt;0,RANK(P826,(P826:R826,S826:AG826)),0)</f>
        <v>9</v>
      </c>
      <c r="E826" s="7">
        <f>IF(Q826&gt;0,RANK(Q826,(P826:R826,S826:AG826)),0)</f>
        <v>3</v>
      </c>
      <c r="F826" s="7">
        <f>IF(R826&gt;0,RANK(R826,(P826:R826,S826:AG826)),0)</f>
        <v>2</v>
      </c>
      <c r="G826" s="7">
        <f>IF(S826&gt;0,RANK(S826,(P826:R826,S826:AG826)),0)</f>
        <v>4</v>
      </c>
      <c r="H826" s="48">
        <f t="shared" si="467"/>
        <v>309</v>
      </c>
      <c r="I826" s="163">
        <f t="shared" si="465"/>
        <v>0.28664192949907236</v>
      </c>
      <c r="J826" s="2"/>
      <c r="K826" s="2">
        <f t="shared" si="468"/>
        <v>1.8552875695732839E-3</v>
      </c>
      <c r="L826" s="2">
        <f t="shared" si="469"/>
        <v>0.16048237476808905</v>
      </c>
      <c r="M826" s="2">
        <f t="shared" si="470"/>
        <v>0.25602968460111319</v>
      </c>
      <c r="N826" s="2">
        <f t="shared" si="463"/>
        <v>2.0408163265306121E-2</v>
      </c>
      <c r="O826" s="2">
        <f t="shared" si="464"/>
        <v>0.56122448979591832</v>
      </c>
      <c r="P826" s="1">
        <v>2</v>
      </c>
      <c r="Q826" s="1">
        <v>173</v>
      </c>
      <c r="R826" s="1">
        <v>276</v>
      </c>
      <c r="S826" s="1">
        <v>22</v>
      </c>
      <c r="T826" s="1">
        <v>585</v>
      </c>
      <c r="U826" s="1">
        <v>3</v>
      </c>
      <c r="V826" s="1">
        <v>3</v>
      </c>
      <c r="Z826" s="1">
        <f t="shared" si="462"/>
        <v>4</v>
      </c>
      <c r="AC826" s="1">
        <v>10</v>
      </c>
      <c r="AE826"/>
      <c r="AF826"/>
      <c r="AI826" s="7">
        <f t="shared" si="471"/>
        <v>1</v>
      </c>
      <c r="AJ826" s="7">
        <f t="shared" si="472"/>
        <v>6</v>
      </c>
      <c r="AK826" s="7">
        <f t="shared" si="473"/>
        <v>6</v>
      </c>
      <c r="AL826" s="7">
        <f t="shared" si="474"/>
        <v>0</v>
      </c>
      <c r="AM826" s="2">
        <f t="shared" si="475"/>
        <v>0.5426716141001855</v>
      </c>
      <c r="AN826" s="2">
        <f t="shared" si="476"/>
        <v>2.7829313543599257E-3</v>
      </c>
      <c r="AO826" s="2">
        <f t="shared" si="477"/>
        <v>2.7829313543599257E-3</v>
      </c>
      <c r="AP826" s="2">
        <f t="shared" si="478"/>
        <v>0</v>
      </c>
      <c r="AR826" t="str">
        <f t="shared" si="447"/>
        <v>Morehouse</v>
      </c>
      <c r="AS826" t="s">
        <v>895</v>
      </c>
      <c r="AV826" s="91">
        <v>22</v>
      </c>
      <c r="AW826" s="93">
        <v>67</v>
      </c>
      <c r="AX826" s="99">
        <f t="shared" si="479"/>
        <v>22067</v>
      </c>
      <c r="AZ826" s="7" t="s">
        <v>2173</v>
      </c>
      <c r="BA826" t="s">
        <v>3290</v>
      </c>
      <c r="BI826">
        <v>4</v>
      </c>
    </row>
    <row r="827" spans="1:61" hidden="1" outlineLevel="1">
      <c r="A827" t="s">
        <v>573</v>
      </c>
      <c r="B827" t="s">
        <v>895</v>
      </c>
      <c r="C827" s="1">
        <f t="shared" si="466"/>
        <v>2178</v>
      </c>
      <c r="D827" s="7">
        <f>IF(P827&gt;0,RANK(P827,(P827:R827,S827:AG827)),0)</f>
        <v>9</v>
      </c>
      <c r="E827" s="7">
        <f>IF(Q827&gt;0,RANK(Q827,(P827:R827,S827:AG827)),0)</f>
        <v>3</v>
      </c>
      <c r="F827" s="7">
        <f>IF(R827&gt;0,RANK(R827,(P827:R827,S827:AG827)),0)</f>
        <v>2</v>
      </c>
      <c r="G827" s="7">
        <f>IF(S827&gt;0,RANK(S827,(P827:R827,S827:AG827)),0)</f>
        <v>4</v>
      </c>
      <c r="H827" s="48">
        <f t="shared" si="467"/>
        <v>402</v>
      </c>
      <c r="I827" s="163">
        <f t="shared" si="465"/>
        <v>0.18457300275482094</v>
      </c>
      <c r="J827" s="2"/>
      <c r="K827" s="2">
        <f t="shared" si="468"/>
        <v>2.295684113865932E-3</v>
      </c>
      <c r="L827" s="2">
        <f t="shared" si="469"/>
        <v>0.17539026629935719</v>
      </c>
      <c r="M827" s="2">
        <f t="shared" si="470"/>
        <v>0.26675849403122132</v>
      </c>
      <c r="N827" s="2">
        <f t="shared" si="463"/>
        <v>6.2442607897153349E-2</v>
      </c>
      <c r="O827" s="2">
        <f t="shared" si="464"/>
        <v>0.49311294765840225</v>
      </c>
      <c r="P827" s="1">
        <v>5</v>
      </c>
      <c r="Q827" s="1">
        <v>382</v>
      </c>
      <c r="R827" s="1">
        <v>581</v>
      </c>
      <c r="S827" s="1">
        <v>136</v>
      </c>
      <c r="T827" s="1">
        <v>983</v>
      </c>
      <c r="U827" s="1">
        <v>45</v>
      </c>
      <c r="V827" s="1">
        <v>13</v>
      </c>
      <c r="Z827" s="1">
        <f t="shared" si="462"/>
        <v>8</v>
      </c>
      <c r="AC827" s="1">
        <v>25</v>
      </c>
      <c r="AE827"/>
      <c r="AF827"/>
      <c r="AI827" s="7">
        <f t="shared" si="471"/>
        <v>1</v>
      </c>
      <c r="AJ827" s="7">
        <f t="shared" si="472"/>
        <v>5</v>
      </c>
      <c r="AK827" s="7">
        <f t="shared" si="473"/>
        <v>6</v>
      </c>
      <c r="AL827" s="7">
        <f t="shared" si="474"/>
        <v>0</v>
      </c>
      <c r="AM827" s="2">
        <f t="shared" si="475"/>
        <v>0.45133149678604223</v>
      </c>
      <c r="AN827" s="2">
        <f t="shared" si="476"/>
        <v>2.0661157024793389E-2</v>
      </c>
      <c r="AO827" s="2">
        <f t="shared" si="477"/>
        <v>5.9687786960514232E-3</v>
      </c>
      <c r="AP827" s="2">
        <f t="shared" si="478"/>
        <v>0</v>
      </c>
      <c r="AR827" t="str">
        <f t="shared" si="447"/>
        <v>Natchitoches</v>
      </c>
      <c r="AS827" t="s">
        <v>895</v>
      </c>
      <c r="AV827" s="91">
        <v>22</v>
      </c>
      <c r="AW827" s="93">
        <v>69</v>
      </c>
      <c r="AX827" s="99">
        <f t="shared" si="479"/>
        <v>22069</v>
      </c>
      <c r="AZ827" s="7" t="s">
        <v>2173</v>
      </c>
      <c r="BA827" t="s">
        <v>3290</v>
      </c>
      <c r="BI827">
        <v>8</v>
      </c>
    </row>
    <row r="828" spans="1:61" hidden="1" outlineLevel="1">
      <c r="A828" t="s">
        <v>2223</v>
      </c>
      <c r="B828" t="s">
        <v>895</v>
      </c>
      <c r="C828" s="1">
        <f t="shared" si="466"/>
        <v>7825</v>
      </c>
      <c r="D828" s="7">
        <f>IF(P828&gt;0,RANK(P828,(P828:R828,S828:AG828)),0)</f>
        <v>8</v>
      </c>
      <c r="E828" s="7">
        <f>IF(Q828&gt;0,RANK(Q828,(P828:R828,S828:AG828)),0)</f>
        <v>3</v>
      </c>
      <c r="F828" s="7">
        <f>IF(R828&gt;0,RANK(R828,(P828:R828,S828:AG828)),0)</f>
        <v>1</v>
      </c>
      <c r="G828" s="7">
        <f>IF(S828&gt;0,RANK(S828,(P828:R828,S828:AG828)),0)</f>
        <v>4</v>
      </c>
      <c r="H828" s="48">
        <f t="shared" si="467"/>
        <v>1174</v>
      </c>
      <c r="I828" s="163">
        <f t="shared" si="465"/>
        <v>0.15003194888178914</v>
      </c>
      <c r="J828" s="2"/>
      <c r="K828" s="2">
        <f t="shared" si="468"/>
        <v>4.7284345047923322E-3</v>
      </c>
      <c r="L828" s="2">
        <f t="shared" si="469"/>
        <v>0.13559105431309904</v>
      </c>
      <c r="M828" s="2">
        <f t="shared" si="470"/>
        <v>0.43539936102236421</v>
      </c>
      <c r="N828" s="2">
        <f t="shared" si="463"/>
        <v>9.4568690095846647E-2</v>
      </c>
      <c r="O828" s="2">
        <f t="shared" si="464"/>
        <v>0.32971246006389776</v>
      </c>
      <c r="P828" s="1">
        <v>37</v>
      </c>
      <c r="Q828" s="1">
        <v>1061</v>
      </c>
      <c r="R828" s="1">
        <v>3407</v>
      </c>
      <c r="S828" s="1">
        <v>740</v>
      </c>
      <c r="T828" s="1">
        <v>2233</v>
      </c>
      <c r="U828" s="1">
        <v>52</v>
      </c>
      <c r="V828" s="1">
        <v>38</v>
      </c>
      <c r="Z828" s="1">
        <f t="shared" si="462"/>
        <v>9</v>
      </c>
      <c r="AC828" s="1">
        <v>248</v>
      </c>
      <c r="AE828"/>
      <c r="AF828"/>
      <c r="AI828" s="7">
        <f t="shared" si="471"/>
        <v>2</v>
      </c>
      <c r="AJ828" s="7">
        <f t="shared" si="472"/>
        <v>5</v>
      </c>
      <c r="AK828" s="7">
        <f t="shared" si="473"/>
        <v>6</v>
      </c>
      <c r="AL828" s="7">
        <f t="shared" si="474"/>
        <v>0</v>
      </c>
      <c r="AM828" s="2">
        <f t="shared" si="475"/>
        <v>0.28536741214057509</v>
      </c>
      <c r="AN828" s="2">
        <f t="shared" si="476"/>
        <v>6.6453674121405753E-3</v>
      </c>
      <c r="AO828" s="2">
        <f t="shared" si="477"/>
        <v>4.8562300319488815E-3</v>
      </c>
      <c r="AP828" s="2">
        <f t="shared" si="478"/>
        <v>0</v>
      </c>
      <c r="AR828" t="str">
        <f t="shared" si="447"/>
        <v>Orleans</v>
      </c>
      <c r="AS828" t="s">
        <v>895</v>
      </c>
      <c r="AV828" s="91">
        <v>22</v>
      </c>
      <c r="AW828" s="93">
        <v>71</v>
      </c>
      <c r="AX828" s="99">
        <f t="shared" si="479"/>
        <v>22071</v>
      </c>
      <c r="AZ828" s="7" t="s">
        <v>2173</v>
      </c>
      <c r="BA828" t="s">
        <v>3290</v>
      </c>
      <c r="BI828">
        <v>9</v>
      </c>
    </row>
    <row r="829" spans="1:61" hidden="1" outlineLevel="1">
      <c r="A829" t="s">
        <v>815</v>
      </c>
      <c r="B829" t="s">
        <v>895</v>
      </c>
      <c r="C829" s="1">
        <f t="shared" si="466"/>
        <v>8669</v>
      </c>
      <c r="D829" s="7">
        <f>IF(P829&gt;0,RANK(P829,(P829:R829,S829:AG829)),0)</f>
        <v>9</v>
      </c>
      <c r="E829" s="7">
        <f>IF(Q829&gt;0,RANK(Q829,(P829:R829,S829:AG829)),0)</f>
        <v>3</v>
      </c>
      <c r="F829" s="7">
        <f>IF(R829&gt;0,RANK(R829,(P829:R829,S829:AG829)),0)</f>
        <v>2</v>
      </c>
      <c r="G829" s="7">
        <f>IF(S829&gt;0,RANK(S829,(P829:R829,S829:AG829)),0)</f>
        <v>4</v>
      </c>
      <c r="H829" s="48">
        <f t="shared" si="467"/>
        <v>2091</v>
      </c>
      <c r="I829" s="163">
        <f t="shared" si="465"/>
        <v>0.24120429115238204</v>
      </c>
      <c r="J829" s="2"/>
      <c r="K829" s="2">
        <f t="shared" si="468"/>
        <v>9.2282846925827665E-4</v>
      </c>
      <c r="L829" s="2">
        <f t="shared" si="469"/>
        <v>0.1504210404890991</v>
      </c>
      <c r="M829" s="2">
        <f t="shared" si="470"/>
        <v>0.26358288153189524</v>
      </c>
      <c r="N829" s="2">
        <f t="shared" si="463"/>
        <v>5.8138193563271427E-2</v>
      </c>
      <c r="O829" s="2">
        <f t="shared" si="464"/>
        <v>0.52693505594647594</v>
      </c>
      <c r="P829" s="1">
        <v>8</v>
      </c>
      <c r="Q829" s="1">
        <v>1304</v>
      </c>
      <c r="R829" s="1">
        <v>2285</v>
      </c>
      <c r="S829" s="1">
        <v>504</v>
      </c>
      <c r="T829" s="1">
        <v>4376</v>
      </c>
      <c r="U829" s="1">
        <v>41</v>
      </c>
      <c r="V829" s="1">
        <v>37</v>
      </c>
      <c r="Z829" s="1">
        <f t="shared" si="462"/>
        <v>9</v>
      </c>
      <c r="AC829" s="1">
        <v>105</v>
      </c>
      <c r="AE829"/>
      <c r="AF829"/>
      <c r="AI829" s="7">
        <f t="shared" si="471"/>
        <v>1</v>
      </c>
      <c r="AJ829" s="7">
        <f t="shared" si="472"/>
        <v>5</v>
      </c>
      <c r="AK829" s="7">
        <f t="shared" si="473"/>
        <v>6</v>
      </c>
      <c r="AL829" s="7">
        <f t="shared" si="474"/>
        <v>0</v>
      </c>
      <c r="AM829" s="2">
        <f t="shared" si="475"/>
        <v>0.50478717268427731</v>
      </c>
      <c r="AN829" s="2">
        <f t="shared" si="476"/>
        <v>4.7294959049486674E-3</v>
      </c>
      <c r="AO829" s="2">
        <f t="shared" si="477"/>
        <v>4.268081670319529E-3</v>
      </c>
      <c r="AP829" s="2">
        <f t="shared" si="478"/>
        <v>0</v>
      </c>
      <c r="AR829" t="str">
        <f t="shared" si="447"/>
        <v>Ouachita</v>
      </c>
      <c r="AS829" t="s">
        <v>895</v>
      </c>
      <c r="AV829" s="91">
        <v>22</v>
      </c>
      <c r="AW829" s="93">
        <v>73</v>
      </c>
      <c r="AX829" s="99">
        <f t="shared" si="479"/>
        <v>22073</v>
      </c>
      <c r="AZ829" s="7" t="s">
        <v>2173</v>
      </c>
      <c r="BA829" t="s">
        <v>3290</v>
      </c>
      <c r="BI829">
        <v>9</v>
      </c>
    </row>
    <row r="830" spans="1:61" hidden="1" outlineLevel="1">
      <c r="A830" t="s">
        <v>380</v>
      </c>
      <c r="B830" t="s">
        <v>895</v>
      </c>
      <c r="C830" s="1">
        <f t="shared" si="466"/>
        <v>672</v>
      </c>
      <c r="D830" s="7">
        <f>IF(P830&gt;0,RANK(P830,(P830:R830,S830:AG830)),0)</f>
        <v>0</v>
      </c>
      <c r="E830" s="7">
        <f>IF(Q830&gt;0,RANK(Q830,(P830:R830,S830:AG830)),0)</f>
        <v>3</v>
      </c>
      <c r="F830" s="7">
        <f>IF(R830&gt;0,RANK(R830,(P830:R830,S830:AG830)),0)</f>
        <v>2</v>
      </c>
      <c r="G830" s="7">
        <f>IF(S830&gt;0,RANK(S830,(P830:R830,S830:AG830)),0)</f>
        <v>4</v>
      </c>
      <c r="H830" s="48">
        <f t="shared" si="467"/>
        <v>146</v>
      </c>
      <c r="I830" s="163">
        <f t="shared" si="465"/>
        <v>0.21726190476190477</v>
      </c>
      <c r="J830" s="2"/>
      <c r="K830" s="2">
        <f t="shared" si="468"/>
        <v>0</v>
      </c>
      <c r="L830" s="2">
        <f t="shared" si="469"/>
        <v>0.17113095238095238</v>
      </c>
      <c r="M830" s="2">
        <f t="shared" si="470"/>
        <v>0.27380952380952384</v>
      </c>
      <c r="N830" s="2">
        <f t="shared" si="463"/>
        <v>3.8690476190476192E-2</v>
      </c>
      <c r="O830" s="2">
        <f t="shared" si="464"/>
        <v>0.51636904761904767</v>
      </c>
      <c r="P830" s="1">
        <v>0</v>
      </c>
      <c r="Q830" s="1">
        <v>115</v>
      </c>
      <c r="R830" s="1">
        <v>184</v>
      </c>
      <c r="S830" s="1">
        <v>26</v>
      </c>
      <c r="T830" s="1">
        <v>330</v>
      </c>
      <c r="U830" s="1">
        <v>3</v>
      </c>
      <c r="V830" s="1">
        <v>2</v>
      </c>
      <c r="Z830" s="1">
        <f t="shared" si="462"/>
        <v>2</v>
      </c>
      <c r="AC830" s="1">
        <v>10</v>
      </c>
      <c r="AE830"/>
      <c r="AF830"/>
      <c r="AI830" s="7">
        <f t="shared" si="471"/>
        <v>1</v>
      </c>
      <c r="AJ830" s="7">
        <f t="shared" si="472"/>
        <v>5</v>
      </c>
      <c r="AK830" s="7">
        <f t="shared" si="473"/>
        <v>6</v>
      </c>
      <c r="AL830" s="7">
        <f t="shared" si="474"/>
        <v>0</v>
      </c>
      <c r="AM830" s="2">
        <f t="shared" si="475"/>
        <v>0.49107142857142855</v>
      </c>
      <c r="AN830" s="2">
        <f t="shared" si="476"/>
        <v>4.464285714285714E-3</v>
      </c>
      <c r="AO830" s="2">
        <f t="shared" si="477"/>
        <v>2.976190476190476E-3</v>
      </c>
      <c r="AP830" s="2">
        <f t="shared" si="478"/>
        <v>0</v>
      </c>
      <c r="AR830" t="str">
        <f t="shared" si="447"/>
        <v>Plaquemines</v>
      </c>
      <c r="AS830" t="s">
        <v>895</v>
      </c>
      <c r="AV830" s="91">
        <v>22</v>
      </c>
      <c r="AW830" s="93">
        <v>75</v>
      </c>
      <c r="AX830" s="99">
        <f t="shared" si="479"/>
        <v>22075</v>
      </c>
      <c r="AZ830" s="7" t="s">
        <v>2173</v>
      </c>
      <c r="BA830" t="s">
        <v>3290</v>
      </c>
      <c r="BI830">
        <v>2</v>
      </c>
    </row>
    <row r="831" spans="1:61" hidden="1" outlineLevel="1">
      <c r="A831" t="s">
        <v>1558</v>
      </c>
      <c r="B831" t="s">
        <v>895</v>
      </c>
      <c r="C831" s="1">
        <f t="shared" si="466"/>
        <v>593</v>
      </c>
      <c r="D831" s="7">
        <f>IF(P831&gt;0,RANK(P831,(P831:R831,S831:AG831)),0)</f>
        <v>9</v>
      </c>
      <c r="E831" s="7">
        <f>IF(Q831&gt;0,RANK(Q831,(P831:R831,S831:AG831)),0)</f>
        <v>3</v>
      </c>
      <c r="F831" s="7">
        <f>IF(R831&gt;0,RANK(R831,(P831:R831,S831:AG831)),0)</f>
        <v>2</v>
      </c>
      <c r="G831" s="7">
        <f>IF(S831&gt;0,RANK(S831,(P831:R831,S831:AG831)),0)</f>
        <v>4</v>
      </c>
      <c r="H831" s="48">
        <f t="shared" si="467"/>
        <v>155</v>
      </c>
      <c r="I831" s="163">
        <f t="shared" si="465"/>
        <v>0.26138279932546377</v>
      </c>
      <c r="J831" s="2"/>
      <c r="K831" s="2">
        <f t="shared" si="468"/>
        <v>1.6863406408094434E-3</v>
      </c>
      <c r="L831" s="2">
        <f t="shared" si="469"/>
        <v>0.17706576728499157</v>
      </c>
      <c r="M831" s="2">
        <f t="shared" si="470"/>
        <v>0.24283305227655985</v>
      </c>
      <c r="N831" s="2">
        <f t="shared" si="463"/>
        <v>5.2276559865092748E-2</v>
      </c>
      <c r="O831" s="2">
        <f t="shared" si="464"/>
        <v>0.52613827993254647</v>
      </c>
      <c r="P831" s="1">
        <v>1</v>
      </c>
      <c r="Q831" s="1">
        <v>105</v>
      </c>
      <c r="R831" s="1">
        <v>144</v>
      </c>
      <c r="S831" s="1">
        <v>31</v>
      </c>
      <c r="T831" s="1">
        <v>299</v>
      </c>
      <c r="U831" s="1">
        <v>4</v>
      </c>
      <c r="V831" s="1">
        <v>2</v>
      </c>
      <c r="Z831" s="1">
        <f t="shared" si="462"/>
        <v>3</v>
      </c>
      <c r="AC831" s="1">
        <v>4</v>
      </c>
      <c r="AE831"/>
      <c r="AF831"/>
      <c r="AI831" s="7">
        <f t="shared" si="471"/>
        <v>1</v>
      </c>
      <c r="AJ831" s="7">
        <f t="shared" si="472"/>
        <v>5</v>
      </c>
      <c r="AK831" s="7">
        <f t="shared" si="473"/>
        <v>7</v>
      </c>
      <c r="AL831" s="7">
        <f t="shared" si="474"/>
        <v>0</v>
      </c>
      <c r="AM831" s="2">
        <f t="shared" si="475"/>
        <v>0.50421585160202365</v>
      </c>
      <c r="AN831" s="2">
        <f t="shared" si="476"/>
        <v>6.7453625632377737E-3</v>
      </c>
      <c r="AO831" s="2">
        <f t="shared" si="477"/>
        <v>3.3726812816188868E-3</v>
      </c>
      <c r="AP831" s="2">
        <f t="shared" si="478"/>
        <v>0</v>
      </c>
      <c r="AR831" t="str">
        <f t="shared" si="447"/>
        <v>Pointe Coupee</v>
      </c>
      <c r="AS831" t="s">
        <v>895</v>
      </c>
      <c r="AV831" s="91">
        <v>22</v>
      </c>
      <c r="AW831" s="93">
        <v>77</v>
      </c>
      <c r="AX831" s="99">
        <f t="shared" si="479"/>
        <v>22077</v>
      </c>
      <c r="AZ831" s="7" t="s">
        <v>2173</v>
      </c>
      <c r="BA831" t="s">
        <v>3290</v>
      </c>
      <c r="BI831">
        <v>3</v>
      </c>
    </row>
    <row r="832" spans="1:61" hidden="1" outlineLevel="1">
      <c r="A832" t="s">
        <v>1575</v>
      </c>
      <c r="B832" t="s">
        <v>895</v>
      </c>
      <c r="C832" s="1">
        <f t="shared" si="466"/>
        <v>5329</v>
      </c>
      <c r="D832" s="7">
        <f>IF(P832&gt;0,RANK(P832,(P832:R832,S832:AG832)),0)</f>
        <v>8</v>
      </c>
      <c r="E832" s="7">
        <f>IF(Q832&gt;0,RANK(Q832,(P832:R832,S832:AG832)),0)</f>
        <v>3</v>
      </c>
      <c r="F832" s="7">
        <f>IF(R832&gt;0,RANK(R832,(P832:R832,S832:AG832)),0)</f>
        <v>2</v>
      </c>
      <c r="G832" s="7">
        <f>IF(S832&gt;0,RANK(S832,(P832:R832,S832:AG832)),0)</f>
        <v>4</v>
      </c>
      <c r="H832" s="48">
        <f t="shared" si="467"/>
        <v>1565</v>
      </c>
      <c r="I832" s="163">
        <f t="shared" si="465"/>
        <v>0.29367611184087072</v>
      </c>
      <c r="J832" s="2"/>
      <c r="K832" s="2">
        <f t="shared" si="468"/>
        <v>1.125914805779696E-3</v>
      </c>
      <c r="L832" s="2">
        <f t="shared" si="469"/>
        <v>0.16100581722649654</v>
      </c>
      <c r="M832" s="2">
        <f t="shared" si="470"/>
        <v>0.23569149934321637</v>
      </c>
      <c r="N832" s="2">
        <f t="shared" si="463"/>
        <v>6.0048789641583784E-2</v>
      </c>
      <c r="O832" s="2">
        <f t="shared" si="464"/>
        <v>0.54212797898292364</v>
      </c>
      <c r="P832" s="1">
        <v>6</v>
      </c>
      <c r="Q832" s="1">
        <v>858</v>
      </c>
      <c r="R832" s="1">
        <v>1256</v>
      </c>
      <c r="S832" s="1">
        <v>320</v>
      </c>
      <c r="T832" s="1">
        <v>2821</v>
      </c>
      <c r="U832" s="1">
        <v>20</v>
      </c>
      <c r="V832" s="1">
        <v>16</v>
      </c>
      <c r="Z832" s="1">
        <f t="shared" si="462"/>
        <v>1</v>
      </c>
      <c r="AC832" s="1">
        <v>31</v>
      </c>
      <c r="AE832"/>
      <c r="AF832"/>
      <c r="AI832" s="7">
        <f t="shared" si="471"/>
        <v>1</v>
      </c>
      <c r="AJ832" s="7">
        <f t="shared" si="472"/>
        <v>5</v>
      </c>
      <c r="AK832" s="7">
        <f t="shared" si="473"/>
        <v>6</v>
      </c>
      <c r="AL832" s="7">
        <f t="shared" si="474"/>
        <v>0</v>
      </c>
      <c r="AM832" s="2">
        <f t="shared" si="475"/>
        <v>0.52936761118408704</v>
      </c>
      <c r="AN832" s="2">
        <f t="shared" si="476"/>
        <v>3.7530493525989865E-3</v>
      </c>
      <c r="AO832" s="2">
        <f t="shared" si="477"/>
        <v>3.0024394820791895E-3</v>
      </c>
      <c r="AP832" s="2">
        <f t="shared" si="478"/>
        <v>0</v>
      </c>
      <c r="AR832" t="str">
        <f t="shared" ref="AR832:AR877" si="480">A832</f>
        <v>Rapides</v>
      </c>
      <c r="AS832" t="s">
        <v>895</v>
      </c>
      <c r="AV832" s="91">
        <v>22</v>
      </c>
      <c r="AW832" s="93">
        <v>79</v>
      </c>
      <c r="AX832" s="99">
        <f t="shared" si="479"/>
        <v>22079</v>
      </c>
      <c r="AZ832" s="7" t="s">
        <v>2173</v>
      </c>
      <c r="BA832" t="s">
        <v>3290</v>
      </c>
      <c r="BI832">
        <v>1</v>
      </c>
    </row>
    <row r="833" spans="1:61" hidden="1" outlineLevel="1">
      <c r="A833" t="s">
        <v>2548</v>
      </c>
      <c r="B833" t="s">
        <v>895</v>
      </c>
      <c r="C833" s="1">
        <f t="shared" si="466"/>
        <v>447</v>
      </c>
      <c r="D833" s="7">
        <f>IF(P833&gt;0,RANK(P833,(P833:R833,S833:AG833)),0)</f>
        <v>7</v>
      </c>
      <c r="E833" s="7">
        <f>IF(Q833&gt;0,RANK(Q833,(P833:R833,S833:AG833)),0)</f>
        <v>3</v>
      </c>
      <c r="F833" s="7">
        <f>IF(R833&gt;0,RANK(R833,(P833:R833,S833:AG833)),0)</f>
        <v>2</v>
      </c>
      <c r="G833" s="7">
        <f>IF(S833&gt;0,RANK(S833,(P833:R833,S833:AG833)),0)</f>
        <v>4</v>
      </c>
      <c r="H833" s="48">
        <f t="shared" si="467"/>
        <v>163</v>
      </c>
      <c r="I833" s="163">
        <f t="shared" si="465"/>
        <v>0.36465324384787473</v>
      </c>
      <c r="J833" s="2"/>
      <c r="K833" s="2">
        <f t="shared" si="468"/>
        <v>2.2371364653243847E-3</v>
      </c>
      <c r="L833" s="2">
        <f t="shared" si="469"/>
        <v>0.116331096196868</v>
      </c>
      <c r="M833" s="2">
        <f t="shared" si="470"/>
        <v>0.21700223713646533</v>
      </c>
      <c r="N833" s="2">
        <f t="shared" si="463"/>
        <v>6.2639821029082776E-2</v>
      </c>
      <c r="O833" s="2">
        <f t="shared" si="464"/>
        <v>0.60178970917225949</v>
      </c>
      <c r="P833" s="1">
        <v>1</v>
      </c>
      <c r="Q833" s="1">
        <v>52</v>
      </c>
      <c r="R833" s="1">
        <v>97</v>
      </c>
      <c r="S833" s="1">
        <v>28</v>
      </c>
      <c r="T833" s="1">
        <v>260</v>
      </c>
      <c r="U833" s="1">
        <v>2</v>
      </c>
      <c r="V833" s="1">
        <v>1</v>
      </c>
      <c r="Z833" s="1">
        <f t="shared" si="462"/>
        <v>1</v>
      </c>
      <c r="AC833" s="1">
        <v>5</v>
      </c>
      <c r="AE833"/>
      <c r="AF833"/>
      <c r="AI833" s="7">
        <f t="shared" si="471"/>
        <v>1</v>
      </c>
      <c r="AJ833" s="7">
        <f t="shared" si="472"/>
        <v>5</v>
      </c>
      <c r="AK833" s="7">
        <f t="shared" si="473"/>
        <v>6</v>
      </c>
      <c r="AL833" s="7">
        <f t="shared" si="474"/>
        <v>0</v>
      </c>
      <c r="AM833" s="2">
        <f t="shared" si="475"/>
        <v>0.58165548098434006</v>
      </c>
      <c r="AN833" s="2">
        <f t="shared" si="476"/>
        <v>4.4742729306487695E-3</v>
      </c>
      <c r="AO833" s="2">
        <f t="shared" si="477"/>
        <v>2.2371364653243847E-3</v>
      </c>
      <c r="AP833" s="2">
        <f t="shared" si="478"/>
        <v>0</v>
      </c>
      <c r="AR833" t="str">
        <f t="shared" si="480"/>
        <v>Red River</v>
      </c>
      <c r="AS833" t="s">
        <v>895</v>
      </c>
      <c r="AV833" s="91">
        <v>22</v>
      </c>
      <c r="AW833" s="93">
        <v>81</v>
      </c>
      <c r="AX833" s="99">
        <f t="shared" si="479"/>
        <v>22081</v>
      </c>
      <c r="AZ833" s="7" t="s">
        <v>2173</v>
      </c>
      <c r="BA833" t="s">
        <v>3290</v>
      </c>
      <c r="BI833">
        <v>1</v>
      </c>
    </row>
    <row r="834" spans="1:61" hidden="1" outlineLevel="1">
      <c r="A834" t="s">
        <v>1738</v>
      </c>
      <c r="B834" t="s">
        <v>895</v>
      </c>
      <c r="C834" s="1">
        <f t="shared" si="466"/>
        <v>788</v>
      </c>
      <c r="D834" s="7">
        <f>IF(P834&gt;0,RANK(P834,(P834:R834,S834:AG834)),0)</f>
        <v>9</v>
      </c>
      <c r="E834" s="7">
        <f>IF(Q834&gt;0,RANK(Q834,(P834:R834,S834:AG834)),0)</f>
        <v>3</v>
      </c>
      <c r="F834" s="7">
        <f>IF(R834&gt;0,RANK(R834,(P834:R834,S834:AG834)),0)</f>
        <v>2</v>
      </c>
      <c r="G834" s="7">
        <f>IF(S834&gt;0,RANK(S834,(P834:R834,S834:AG834)),0)</f>
        <v>4</v>
      </c>
      <c r="H834" s="48">
        <f t="shared" si="467"/>
        <v>301</v>
      </c>
      <c r="I834" s="163">
        <f t="shared" si="465"/>
        <v>0.38197969543147209</v>
      </c>
      <c r="J834" s="2"/>
      <c r="K834" s="2">
        <f t="shared" si="468"/>
        <v>1.2690355329949238E-3</v>
      </c>
      <c r="L834" s="2">
        <f t="shared" si="469"/>
        <v>0.14593908629441624</v>
      </c>
      <c r="M834" s="2">
        <f t="shared" si="470"/>
        <v>0.19923857868020303</v>
      </c>
      <c r="N834" s="2">
        <f t="shared" si="463"/>
        <v>4.5685279187817257E-2</v>
      </c>
      <c r="O834" s="2">
        <f t="shared" si="464"/>
        <v>0.60786802030456855</v>
      </c>
      <c r="P834" s="1">
        <v>1</v>
      </c>
      <c r="Q834" s="1">
        <v>115</v>
      </c>
      <c r="R834" s="1">
        <v>157</v>
      </c>
      <c r="S834" s="1">
        <v>36</v>
      </c>
      <c r="T834" s="1">
        <v>458</v>
      </c>
      <c r="U834" s="1">
        <v>5</v>
      </c>
      <c r="V834" s="1">
        <v>3</v>
      </c>
      <c r="Z834" s="1">
        <f t="shared" si="462"/>
        <v>3</v>
      </c>
      <c r="AC834" s="1">
        <v>10</v>
      </c>
      <c r="AE834"/>
      <c r="AF834"/>
      <c r="AI834" s="7">
        <f t="shared" si="471"/>
        <v>1</v>
      </c>
      <c r="AJ834" s="7">
        <f t="shared" si="472"/>
        <v>5</v>
      </c>
      <c r="AK834" s="7">
        <f t="shared" si="473"/>
        <v>6</v>
      </c>
      <c r="AL834" s="7">
        <f t="shared" si="474"/>
        <v>0</v>
      </c>
      <c r="AM834" s="2">
        <f t="shared" si="475"/>
        <v>0.58121827411167515</v>
      </c>
      <c r="AN834" s="2">
        <f t="shared" si="476"/>
        <v>6.3451776649746192E-3</v>
      </c>
      <c r="AO834" s="2">
        <f t="shared" si="477"/>
        <v>3.8071065989847717E-3</v>
      </c>
      <c r="AP834" s="2">
        <f t="shared" si="478"/>
        <v>0</v>
      </c>
      <c r="AR834" t="str">
        <f t="shared" si="480"/>
        <v>Richland</v>
      </c>
      <c r="AS834" t="s">
        <v>895</v>
      </c>
      <c r="AV834" s="91">
        <v>22</v>
      </c>
      <c r="AW834" s="93">
        <v>83</v>
      </c>
      <c r="AX834" s="99">
        <f t="shared" si="479"/>
        <v>22083</v>
      </c>
      <c r="AZ834" s="7" t="s">
        <v>2173</v>
      </c>
      <c r="BA834" t="s">
        <v>3290</v>
      </c>
      <c r="BI834">
        <v>3</v>
      </c>
    </row>
    <row r="835" spans="1:61" hidden="1" outlineLevel="1">
      <c r="A835" t="s">
        <v>1172</v>
      </c>
      <c r="B835" t="s">
        <v>895</v>
      </c>
      <c r="C835" s="1">
        <f t="shared" si="466"/>
        <v>1003</v>
      </c>
      <c r="D835" s="7">
        <f>IF(P835&gt;0,RANK(P835,(P835:R835,S835:AG835)),0)</f>
        <v>7</v>
      </c>
      <c r="E835" s="7">
        <f>IF(Q835&gt;0,RANK(Q835,(P835:R835,S835:AG835)),0)</f>
        <v>3</v>
      </c>
      <c r="F835" s="7">
        <f>IF(R835&gt;0,RANK(R835,(P835:R835,S835:AG835)),0)</f>
        <v>2</v>
      </c>
      <c r="G835" s="7">
        <f>IF(S835&gt;0,RANK(S835,(P835:R835,S835:AG835)),0)</f>
        <v>4</v>
      </c>
      <c r="H835" s="48">
        <f t="shared" si="467"/>
        <v>323</v>
      </c>
      <c r="I835" s="163">
        <f t="shared" si="465"/>
        <v>0.32203389830508472</v>
      </c>
      <c r="J835" s="2"/>
      <c r="K835" s="2">
        <f t="shared" si="468"/>
        <v>4.9850448654037887E-3</v>
      </c>
      <c r="L835" s="2">
        <f t="shared" si="469"/>
        <v>0.16450648055832504</v>
      </c>
      <c r="M835" s="2">
        <f t="shared" si="470"/>
        <v>0.226321036889332</v>
      </c>
      <c r="N835" s="2">
        <f t="shared" si="463"/>
        <v>2.7916251246261216E-2</v>
      </c>
      <c r="O835" s="2">
        <f t="shared" si="464"/>
        <v>0.57627118644067798</v>
      </c>
      <c r="P835" s="1">
        <v>5</v>
      </c>
      <c r="Q835" s="1">
        <v>165</v>
      </c>
      <c r="R835" s="1">
        <v>227</v>
      </c>
      <c r="S835" s="1">
        <v>28</v>
      </c>
      <c r="T835" s="1">
        <v>550</v>
      </c>
      <c r="U835" s="1">
        <v>11</v>
      </c>
      <c r="V835" s="1">
        <v>4</v>
      </c>
      <c r="Z835" s="1">
        <f t="shared" si="462"/>
        <v>1</v>
      </c>
      <c r="AC835" s="1">
        <v>12</v>
      </c>
      <c r="AE835"/>
      <c r="AF835"/>
      <c r="AI835" s="7">
        <f t="shared" si="471"/>
        <v>1</v>
      </c>
      <c r="AJ835" s="7">
        <f t="shared" si="472"/>
        <v>5</v>
      </c>
      <c r="AK835" s="7">
        <f t="shared" si="473"/>
        <v>7</v>
      </c>
      <c r="AL835" s="7">
        <f t="shared" si="474"/>
        <v>0</v>
      </c>
      <c r="AM835" s="2">
        <f t="shared" si="475"/>
        <v>0.5483549351944168</v>
      </c>
      <c r="AN835" s="2">
        <f t="shared" si="476"/>
        <v>1.0967098703888335E-2</v>
      </c>
      <c r="AO835" s="2">
        <f t="shared" si="477"/>
        <v>3.9880358923230306E-3</v>
      </c>
      <c r="AP835" s="2">
        <f t="shared" si="478"/>
        <v>0</v>
      </c>
      <c r="AR835" t="str">
        <f t="shared" si="480"/>
        <v>Sabine</v>
      </c>
      <c r="AS835" t="s">
        <v>895</v>
      </c>
      <c r="AV835" s="91">
        <v>22</v>
      </c>
      <c r="AW835" s="93">
        <v>85</v>
      </c>
      <c r="AX835" s="99">
        <f t="shared" si="479"/>
        <v>22085</v>
      </c>
      <c r="AZ835" s="7" t="s">
        <v>2173</v>
      </c>
      <c r="BA835" t="s">
        <v>3290</v>
      </c>
      <c r="BI835">
        <v>1</v>
      </c>
    </row>
    <row r="836" spans="1:61" hidden="1" outlineLevel="1">
      <c r="A836" t="s">
        <v>592</v>
      </c>
      <c r="B836" t="s">
        <v>895</v>
      </c>
      <c r="C836" s="1">
        <f t="shared" si="466"/>
        <v>609</v>
      </c>
      <c r="D836" s="7">
        <f>IF(P836&gt;0,RANK(P836,(P836:R836,S836:AG836)),0)</f>
        <v>8</v>
      </c>
      <c r="E836" s="7">
        <f>IF(Q836&gt;0,RANK(Q836,(P836:R836,S836:AG836)),0)</f>
        <v>3</v>
      </c>
      <c r="F836" s="7">
        <f>IF(R836&gt;0,RANK(R836,(P836:R836,S836:AG836)),0)</f>
        <v>2</v>
      </c>
      <c r="G836" s="7">
        <f>IF(S836&gt;0,RANK(S836,(P836:R836,S836:AG836)),0)</f>
        <v>4</v>
      </c>
      <c r="H836" s="48">
        <f t="shared" si="467"/>
        <v>177</v>
      </c>
      <c r="I836" s="163">
        <f t="shared" si="465"/>
        <v>0.29064039408866993</v>
      </c>
      <c r="J836" s="2"/>
      <c r="K836" s="2">
        <f t="shared" si="468"/>
        <v>3.2840722495894909E-3</v>
      </c>
      <c r="L836" s="2">
        <f t="shared" si="469"/>
        <v>0.1625615763546798</v>
      </c>
      <c r="M836" s="2">
        <f t="shared" si="470"/>
        <v>0.19047619047619047</v>
      </c>
      <c r="N836" s="2">
        <f t="shared" si="463"/>
        <v>0.14614121510673234</v>
      </c>
      <c r="O836" s="2">
        <f t="shared" si="464"/>
        <v>0.49753694581280788</v>
      </c>
      <c r="P836" s="1">
        <v>2</v>
      </c>
      <c r="Q836" s="1">
        <v>99</v>
      </c>
      <c r="R836" s="1">
        <v>116</v>
      </c>
      <c r="S836" s="1">
        <v>89</v>
      </c>
      <c r="T836" s="1">
        <v>293</v>
      </c>
      <c r="U836" s="1">
        <v>3</v>
      </c>
      <c r="V836" s="1">
        <v>3</v>
      </c>
      <c r="Z836" s="1">
        <f t="shared" si="462"/>
        <v>4</v>
      </c>
      <c r="AC836" s="1">
        <v>0</v>
      </c>
      <c r="AE836"/>
      <c r="AF836"/>
      <c r="AI836" s="7">
        <f t="shared" si="471"/>
        <v>1</v>
      </c>
      <c r="AJ836" s="7">
        <f t="shared" si="472"/>
        <v>6</v>
      </c>
      <c r="AK836" s="7">
        <f t="shared" si="473"/>
        <v>6</v>
      </c>
      <c r="AL836" s="7">
        <f t="shared" si="474"/>
        <v>0</v>
      </c>
      <c r="AM836" s="2">
        <f t="shared" si="475"/>
        <v>0.48111658456486045</v>
      </c>
      <c r="AN836" s="2">
        <f t="shared" si="476"/>
        <v>4.9261083743842365E-3</v>
      </c>
      <c r="AO836" s="2">
        <f t="shared" si="477"/>
        <v>4.9261083743842365E-3</v>
      </c>
      <c r="AP836" s="2">
        <f t="shared" si="478"/>
        <v>0</v>
      </c>
      <c r="AR836" t="str">
        <f t="shared" si="480"/>
        <v>St. Bernard</v>
      </c>
      <c r="AS836" t="s">
        <v>895</v>
      </c>
      <c r="AV836" s="91">
        <v>22</v>
      </c>
      <c r="AW836" s="93">
        <v>87</v>
      </c>
      <c r="AX836" s="99">
        <f t="shared" si="479"/>
        <v>22087</v>
      </c>
      <c r="AZ836" s="7" t="s">
        <v>2173</v>
      </c>
      <c r="BA836" t="s">
        <v>3290</v>
      </c>
      <c r="BI836">
        <v>4</v>
      </c>
    </row>
    <row r="837" spans="1:61" hidden="1" outlineLevel="1">
      <c r="A837" t="s">
        <v>2013</v>
      </c>
      <c r="B837" t="s">
        <v>895</v>
      </c>
      <c r="C837" s="1">
        <f t="shared" si="466"/>
        <v>3727</v>
      </c>
      <c r="D837" s="7">
        <f>IF(P837&gt;0,RANK(P837,(P837:R837,S837:AG837)),0)</f>
        <v>8</v>
      </c>
      <c r="E837" s="7">
        <f>IF(Q837&gt;0,RANK(Q837,(P837:R837,S837:AG837)),0)</f>
        <v>3</v>
      </c>
      <c r="F837" s="7">
        <f>IF(R837&gt;0,RANK(R837,(P837:R837,S837:AG837)),0)</f>
        <v>2</v>
      </c>
      <c r="G837" s="7">
        <f>IF(S837&gt;0,RANK(S837,(P837:R837,S837:AG837)),0)</f>
        <v>4</v>
      </c>
      <c r="H837" s="48">
        <f t="shared" si="467"/>
        <v>808</v>
      </c>
      <c r="I837" s="163">
        <f t="shared" si="465"/>
        <v>0.21679635095250871</v>
      </c>
      <c r="J837" s="2"/>
      <c r="K837" s="2">
        <f t="shared" si="468"/>
        <v>1.8781862087469815E-3</v>
      </c>
      <c r="L837" s="2">
        <f t="shared" si="469"/>
        <v>0.14435202575798228</v>
      </c>
      <c r="M837" s="2">
        <f t="shared" si="470"/>
        <v>0.26240944459350685</v>
      </c>
      <c r="N837" s="2">
        <f t="shared" si="463"/>
        <v>7.9420445398443784E-2</v>
      </c>
      <c r="O837" s="2">
        <f t="shared" si="464"/>
        <v>0.51193989804132012</v>
      </c>
      <c r="P837" s="1">
        <v>7</v>
      </c>
      <c r="Q837" s="1">
        <v>538</v>
      </c>
      <c r="R837" s="1">
        <v>978</v>
      </c>
      <c r="S837" s="1">
        <v>296</v>
      </c>
      <c r="T837" s="1">
        <v>1786</v>
      </c>
      <c r="U837" s="1">
        <v>20</v>
      </c>
      <c r="V837" s="1">
        <v>23</v>
      </c>
      <c r="Z837" s="1">
        <f t="shared" si="462"/>
        <v>3</v>
      </c>
      <c r="AC837" s="1">
        <v>76</v>
      </c>
      <c r="AE837"/>
      <c r="AF837"/>
      <c r="AI837" s="7">
        <f t="shared" si="471"/>
        <v>1</v>
      </c>
      <c r="AJ837" s="7">
        <f t="shared" si="472"/>
        <v>6</v>
      </c>
      <c r="AK837" s="7">
        <f t="shared" si="473"/>
        <v>5</v>
      </c>
      <c r="AL837" s="7">
        <f t="shared" si="474"/>
        <v>0</v>
      </c>
      <c r="AM837" s="2">
        <f t="shared" si="475"/>
        <v>0.47920579554601556</v>
      </c>
      <c r="AN837" s="2">
        <f t="shared" si="476"/>
        <v>5.3662463107056616E-3</v>
      </c>
      <c r="AO837" s="2">
        <f t="shared" si="477"/>
        <v>6.1711832573115109E-3</v>
      </c>
      <c r="AP837" s="2">
        <f t="shared" si="478"/>
        <v>0</v>
      </c>
      <c r="AR837" t="str">
        <f t="shared" si="480"/>
        <v>St. Charles</v>
      </c>
      <c r="AS837" t="s">
        <v>895</v>
      </c>
      <c r="AV837" s="91">
        <v>22</v>
      </c>
      <c r="AW837" s="93">
        <v>89</v>
      </c>
      <c r="AX837" s="99">
        <f t="shared" si="479"/>
        <v>22089</v>
      </c>
      <c r="AZ837" s="7" t="s">
        <v>2173</v>
      </c>
      <c r="BA837" t="s">
        <v>3290</v>
      </c>
      <c r="BI837">
        <v>3</v>
      </c>
    </row>
    <row r="838" spans="1:61" hidden="1" outlineLevel="1">
      <c r="A838" t="s">
        <v>1835</v>
      </c>
      <c r="B838" t="s">
        <v>895</v>
      </c>
      <c r="C838" s="1">
        <f t="shared" si="466"/>
        <v>320</v>
      </c>
      <c r="D838" s="7">
        <f>IF(P838&gt;0,RANK(P838,(P838:R838,S838:AG838)),0)</f>
        <v>0</v>
      </c>
      <c r="E838" s="7">
        <f>IF(Q838&gt;0,RANK(Q838,(P838:R838,S838:AG838)),0)</f>
        <v>2</v>
      </c>
      <c r="F838" s="7">
        <f>IF(R838&gt;0,RANK(R838,(P838:R838,S838:AG838)),0)</f>
        <v>3</v>
      </c>
      <c r="G838" s="7">
        <f>IF(S838&gt;0,RANK(S838,(P838:R838,S838:AG838)),0)</f>
        <v>4</v>
      </c>
      <c r="H838" s="48">
        <f t="shared" si="467"/>
        <v>115</v>
      </c>
      <c r="I838" s="163">
        <f t="shared" si="465"/>
        <v>0.359375</v>
      </c>
      <c r="J838" s="2"/>
      <c r="K838" s="2">
        <f t="shared" si="468"/>
        <v>0</v>
      </c>
      <c r="L838" s="2">
        <f t="shared" si="469"/>
        <v>0.19687499999999999</v>
      </c>
      <c r="M838" s="2">
        <f t="shared" si="470"/>
        <v>0.18124999999999999</v>
      </c>
      <c r="N838" s="2">
        <f t="shared" si="463"/>
        <v>4.6875E-2</v>
      </c>
      <c r="O838" s="2">
        <f t="shared" si="464"/>
        <v>0.57499999999999996</v>
      </c>
      <c r="P838" s="1">
        <v>0</v>
      </c>
      <c r="Q838" s="1">
        <v>63</v>
      </c>
      <c r="R838" s="1">
        <v>58</v>
      </c>
      <c r="S838" s="1">
        <v>15</v>
      </c>
      <c r="T838" s="1">
        <v>178</v>
      </c>
      <c r="U838" s="1">
        <v>2</v>
      </c>
      <c r="V838" s="1">
        <v>0</v>
      </c>
      <c r="Z838" s="1">
        <f t="shared" si="462"/>
        <v>1</v>
      </c>
      <c r="AC838" s="1">
        <v>3</v>
      </c>
      <c r="AE838"/>
      <c r="AF838"/>
      <c r="AI838" s="7">
        <f t="shared" si="471"/>
        <v>1</v>
      </c>
      <c r="AJ838" s="7">
        <f t="shared" si="472"/>
        <v>5</v>
      </c>
      <c r="AK838" s="7">
        <f t="shared" si="473"/>
        <v>0</v>
      </c>
      <c r="AL838" s="7">
        <f t="shared" si="474"/>
        <v>0</v>
      </c>
      <c r="AM838" s="2">
        <f t="shared" si="475"/>
        <v>0.55625000000000002</v>
      </c>
      <c r="AN838" s="2">
        <f t="shared" si="476"/>
        <v>6.2500000000000003E-3</v>
      </c>
      <c r="AO838" s="2">
        <f t="shared" si="477"/>
        <v>0</v>
      </c>
      <c r="AP838" s="2">
        <f t="shared" si="478"/>
        <v>0</v>
      </c>
      <c r="AR838" t="str">
        <f t="shared" si="480"/>
        <v>St. Helena</v>
      </c>
      <c r="AS838" t="s">
        <v>895</v>
      </c>
      <c r="AV838" s="91">
        <v>22</v>
      </c>
      <c r="AW838" s="93">
        <v>91</v>
      </c>
      <c r="AX838" s="99">
        <f t="shared" si="479"/>
        <v>22091</v>
      </c>
      <c r="AZ838" s="7" t="s">
        <v>2173</v>
      </c>
      <c r="BA838" t="s">
        <v>3290</v>
      </c>
      <c r="BI838">
        <v>1</v>
      </c>
    </row>
    <row r="839" spans="1:61" hidden="1" outlineLevel="1">
      <c r="A839" t="s">
        <v>2076</v>
      </c>
      <c r="B839" t="s">
        <v>895</v>
      </c>
      <c r="C839" s="1">
        <f t="shared" si="466"/>
        <v>536</v>
      </c>
      <c r="D839" s="7">
        <f>IF(P839&gt;0,RANK(P839,(P839:R839,S839:AG839)),0)</f>
        <v>7</v>
      </c>
      <c r="E839" s="7">
        <f>IF(Q839&gt;0,RANK(Q839,(P839:R839,S839:AG839)),0)</f>
        <v>3</v>
      </c>
      <c r="F839" s="7">
        <f>IF(R839&gt;0,RANK(R839,(P839:R839,S839:AG839)),0)</f>
        <v>2</v>
      </c>
      <c r="G839" s="7">
        <f>IF(S839&gt;0,RANK(S839,(P839:R839,S839:AG839)),0)</f>
        <v>4</v>
      </c>
      <c r="H839" s="48">
        <f t="shared" si="467"/>
        <v>214</v>
      </c>
      <c r="I839" s="163">
        <f t="shared" si="465"/>
        <v>0.39925373134328357</v>
      </c>
      <c r="J839" s="2"/>
      <c r="K839" s="2">
        <f t="shared" si="468"/>
        <v>5.597014925373134E-3</v>
      </c>
      <c r="L839" s="2">
        <f t="shared" si="469"/>
        <v>0.13059701492537312</v>
      </c>
      <c r="M839" s="2">
        <f t="shared" si="470"/>
        <v>0.18656716417910449</v>
      </c>
      <c r="N839" s="2">
        <f t="shared" si="463"/>
        <v>6.1567164179104475E-2</v>
      </c>
      <c r="O839" s="2">
        <f t="shared" si="464"/>
        <v>0.61567164179104483</v>
      </c>
      <c r="P839" s="1">
        <v>3</v>
      </c>
      <c r="Q839" s="1">
        <v>70</v>
      </c>
      <c r="R839" s="1">
        <v>100</v>
      </c>
      <c r="S839" s="1">
        <v>33</v>
      </c>
      <c r="T839" s="1">
        <v>314</v>
      </c>
      <c r="U839" s="1">
        <v>6</v>
      </c>
      <c r="V839" s="1">
        <v>2</v>
      </c>
      <c r="Z839" s="1">
        <f t="shared" si="462"/>
        <v>1</v>
      </c>
      <c r="AC839" s="1">
        <v>7</v>
      </c>
      <c r="AE839"/>
      <c r="AF839"/>
      <c r="AI839" s="7">
        <f t="shared" si="471"/>
        <v>1</v>
      </c>
      <c r="AJ839" s="7">
        <f t="shared" si="472"/>
        <v>5</v>
      </c>
      <c r="AK839" s="7">
        <f t="shared" si="473"/>
        <v>7</v>
      </c>
      <c r="AL839" s="7">
        <f t="shared" si="474"/>
        <v>0</v>
      </c>
      <c r="AM839" s="2">
        <f t="shared" si="475"/>
        <v>0.58582089552238803</v>
      </c>
      <c r="AN839" s="2">
        <f t="shared" si="476"/>
        <v>1.1194029850746268E-2</v>
      </c>
      <c r="AO839" s="2">
        <f t="shared" si="477"/>
        <v>3.7313432835820895E-3</v>
      </c>
      <c r="AP839" s="2">
        <f t="shared" si="478"/>
        <v>0</v>
      </c>
      <c r="AR839" t="str">
        <f t="shared" si="480"/>
        <v>St. James</v>
      </c>
      <c r="AS839" t="s">
        <v>895</v>
      </c>
      <c r="AV839" s="91">
        <v>22</v>
      </c>
      <c r="AW839" s="93">
        <v>93</v>
      </c>
      <c r="AX839" s="99">
        <f t="shared" si="479"/>
        <v>22093</v>
      </c>
      <c r="AZ839" s="7" t="s">
        <v>2173</v>
      </c>
      <c r="BA839" t="s">
        <v>3290</v>
      </c>
      <c r="BI839">
        <v>1</v>
      </c>
    </row>
    <row r="840" spans="1:61" hidden="1" outlineLevel="1">
      <c r="A840" t="s">
        <v>248</v>
      </c>
      <c r="B840" t="s">
        <v>895</v>
      </c>
      <c r="C840" s="1">
        <f t="shared" si="466"/>
        <v>837</v>
      </c>
      <c r="D840" s="7">
        <f>IF(P840&gt;0,RANK(P840,(P840:R840,S840:AG840)),0)</f>
        <v>0</v>
      </c>
      <c r="E840" s="7">
        <f>IF(Q840&gt;0,RANK(Q840,(P840:R840,S840:AG840)),0)</f>
        <v>3</v>
      </c>
      <c r="F840" s="7">
        <f>IF(R840&gt;0,RANK(R840,(P840:R840,S840:AG840)),0)</f>
        <v>2</v>
      </c>
      <c r="G840" s="7">
        <f>IF(S840&gt;0,RANK(S840,(P840:R840,S840:AG840)),0)</f>
        <v>4</v>
      </c>
      <c r="H840" s="48">
        <f t="shared" si="467"/>
        <v>226</v>
      </c>
      <c r="I840" s="163">
        <f t="shared" si="465"/>
        <v>0.27001194743130225</v>
      </c>
      <c r="J840" s="2"/>
      <c r="K840" s="2">
        <f t="shared" si="468"/>
        <v>0</v>
      </c>
      <c r="L840" s="2">
        <f t="shared" si="469"/>
        <v>0.13859020310633213</v>
      </c>
      <c r="M840" s="2">
        <f t="shared" si="470"/>
        <v>0.24970131421744324</v>
      </c>
      <c r="N840" s="2">
        <f t="shared" si="463"/>
        <v>7.407407407407407E-2</v>
      </c>
      <c r="O840" s="2">
        <f t="shared" si="464"/>
        <v>0.5376344086021505</v>
      </c>
      <c r="P840" s="1">
        <v>0</v>
      </c>
      <c r="Q840" s="1">
        <v>116</v>
      </c>
      <c r="R840" s="1">
        <v>209</v>
      </c>
      <c r="S840" s="1">
        <v>62</v>
      </c>
      <c r="T840" s="1">
        <v>435</v>
      </c>
      <c r="U840" s="1">
        <v>3</v>
      </c>
      <c r="V840" s="1">
        <v>4</v>
      </c>
      <c r="Z840" s="1">
        <f t="shared" si="462"/>
        <v>3</v>
      </c>
      <c r="AC840" s="1">
        <v>5</v>
      </c>
      <c r="AE840"/>
      <c r="AF840"/>
      <c r="AI840" s="7">
        <f t="shared" si="471"/>
        <v>1</v>
      </c>
      <c r="AJ840" s="7">
        <f t="shared" si="472"/>
        <v>6</v>
      </c>
      <c r="AK840" s="7">
        <f t="shared" si="473"/>
        <v>5</v>
      </c>
      <c r="AL840" s="7">
        <f t="shared" si="474"/>
        <v>0</v>
      </c>
      <c r="AM840" s="2">
        <f t="shared" si="475"/>
        <v>0.51971326164874554</v>
      </c>
      <c r="AN840" s="2">
        <f t="shared" si="476"/>
        <v>3.5842293906810036E-3</v>
      </c>
      <c r="AO840" s="2">
        <f t="shared" si="477"/>
        <v>4.7789725209080045E-3</v>
      </c>
      <c r="AP840" s="2">
        <f t="shared" si="478"/>
        <v>0</v>
      </c>
      <c r="AR840" t="str">
        <f t="shared" si="480"/>
        <v>St. John the Baptist</v>
      </c>
      <c r="AS840" t="s">
        <v>895</v>
      </c>
      <c r="AV840" s="91">
        <v>22</v>
      </c>
      <c r="AW840" s="93">
        <v>95</v>
      </c>
      <c r="AX840" s="99">
        <f t="shared" si="479"/>
        <v>22095</v>
      </c>
      <c r="AZ840" s="7" t="s">
        <v>2173</v>
      </c>
      <c r="BA840" t="s">
        <v>3290</v>
      </c>
      <c r="BI840">
        <v>3</v>
      </c>
    </row>
    <row r="841" spans="1:61" hidden="1" outlineLevel="1">
      <c r="A841" t="s">
        <v>2807</v>
      </c>
      <c r="B841" t="s">
        <v>895</v>
      </c>
      <c r="C841" s="1">
        <f t="shared" si="466"/>
        <v>1963</v>
      </c>
      <c r="D841" s="7">
        <f>IF(P841&gt;0,RANK(P841,(P841:R841,S841:AG841)),0)</f>
        <v>0</v>
      </c>
      <c r="E841" s="7">
        <f>IF(Q841&gt;0,RANK(Q841,(P841:R841,S841:AG841)),0)</f>
        <v>3</v>
      </c>
      <c r="F841" s="7">
        <f>IF(R841&gt;0,RANK(R841,(P841:R841,S841:AG841)),0)</f>
        <v>2</v>
      </c>
      <c r="G841" s="7">
        <f>IF(S841&gt;0,RANK(S841,(P841:R841,S841:AG841)),0)</f>
        <v>4</v>
      </c>
      <c r="H841" s="48">
        <f t="shared" si="467"/>
        <v>585</v>
      </c>
      <c r="I841" s="163">
        <f t="shared" si="465"/>
        <v>0.29801324503311261</v>
      </c>
      <c r="J841" s="2"/>
      <c r="K841" s="2">
        <f t="shared" si="468"/>
        <v>0</v>
      </c>
      <c r="L841" s="2">
        <f t="shared" si="469"/>
        <v>0.17524197656647988</v>
      </c>
      <c r="M841" s="2">
        <f t="shared" si="470"/>
        <v>0.22567498726439122</v>
      </c>
      <c r="N841" s="2">
        <f t="shared" si="463"/>
        <v>5.6036678553234846E-2</v>
      </c>
      <c r="O841" s="2">
        <f t="shared" si="464"/>
        <v>0.54304635761589404</v>
      </c>
      <c r="P841" s="1">
        <v>0</v>
      </c>
      <c r="Q841" s="1">
        <v>344</v>
      </c>
      <c r="R841" s="1">
        <v>443</v>
      </c>
      <c r="S841" s="1">
        <v>110</v>
      </c>
      <c r="T841" s="1">
        <v>1028</v>
      </c>
      <c r="U841" s="1">
        <v>11</v>
      </c>
      <c r="V841" s="1">
        <v>5</v>
      </c>
      <c r="Z841" s="1">
        <f t="shared" si="462"/>
        <v>4</v>
      </c>
      <c r="AC841" s="1">
        <v>18</v>
      </c>
      <c r="AE841"/>
      <c r="AF841"/>
      <c r="AI841" s="7">
        <f t="shared" si="471"/>
        <v>1</v>
      </c>
      <c r="AJ841" s="7">
        <f t="shared" si="472"/>
        <v>5</v>
      </c>
      <c r="AK841" s="7">
        <f t="shared" si="473"/>
        <v>6</v>
      </c>
      <c r="AL841" s="7">
        <f t="shared" si="474"/>
        <v>0</v>
      </c>
      <c r="AM841" s="2">
        <f t="shared" si="475"/>
        <v>0.52368823229750383</v>
      </c>
      <c r="AN841" s="2">
        <f t="shared" si="476"/>
        <v>5.6036678553234845E-3</v>
      </c>
      <c r="AO841" s="2">
        <f t="shared" si="477"/>
        <v>2.5471217524197657E-3</v>
      </c>
      <c r="AP841" s="2">
        <f t="shared" si="478"/>
        <v>0</v>
      </c>
      <c r="AR841" t="str">
        <f t="shared" si="480"/>
        <v>St. Landry</v>
      </c>
      <c r="AS841" t="s">
        <v>895</v>
      </c>
      <c r="AV841" s="91">
        <v>22</v>
      </c>
      <c r="AW841" s="93">
        <v>97</v>
      </c>
      <c r="AX841" s="99">
        <f t="shared" si="479"/>
        <v>22097</v>
      </c>
      <c r="AZ841" s="7" t="s">
        <v>2173</v>
      </c>
      <c r="BA841" t="s">
        <v>3290</v>
      </c>
      <c r="BI841">
        <v>4</v>
      </c>
    </row>
    <row r="842" spans="1:61" hidden="1" outlineLevel="1">
      <c r="A842" t="s">
        <v>238</v>
      </c>
      <c r="B842" t="s">
        <v>895</v>
      </c>
      <c r="C842" s="1">
        <f t="shared" si="466"/>
        <v>1721</v>
      </c>
      <c r="D842" s="7">
        <f>IF(P842&gt;0,RANK(P842,(P842:R842,S842:AG842)),0)</f>
        <v>8</v>
      </c>
      <c r="E842" s="7">
        <f>IF(Q842&gt;0,RANK(Q842,(P842:R842,S842:AG842)),0)</f>
        <v>3</v>
      </c>
      <c r="F842" s="7">
        <f>IF(R842&gt;0,RANK(R842,(P842:R842,S842:AG842)),0)</f>
        <v>2</v>
      </c>
      <c r="G842" s="7">
        <f>IF(S842&gt;0,RANK(S842,(P842:R842,S842:AG842)),0)</f>
        <v>4</v>
      </c>
      <c r="H842" s="48">
        <f t="shared" si="467"/>
        <v>549</v>
      </c>
      <c r="I842" s="163">
        <f t="shared" si="465"/>
        <v>0.31900058105752471</v>
      </c>
      <c r="J842" s="2"/>
      <c r="K842" s="2">
        <f t="shared" si="468"/>
        <v>1.1621150493898896E-3</v>
      </c>
      <c r="L842" s="2">
        <f t="shared" si="469"/>
        <v>0.2022080185938408</v>
      </c>
      <c r="M842" s="2">
        <f t="shared" si="470"/>
        <v>0.20918070889018012</v>
      </c>
      <c r="N842" s="2">
        <f t="shared" si="463"/>
        <v>3.7187681580476466E-2</v>
      </c>
      <c r="O842" s="2">
        <f t="shared" si="464"/>
        <v>0.55026147588611263</v>
      </c>
      <c r="P842" s="1">
        <v>2</v>
      </c>
      <c r="Q842" s="1">
        <v>348</v>
      </c>
      <c r="R842" s="1">
        <v>360</v>
      </c>
      <c r="S842" s="1">
        <v>64</v>
      </c>
      <c r="T842" s="1">
        <v>909</v>
      </c>
      <c r="U842" s="1">
        <v>7</v>
      </c>
      <c r="V842" s="1">
        <v>11</v>
      </c>
      <c r="Z842" s="1">
        <f t="shared" si="462"/>
        <v>2</v>
      </c>
      <c r="AC842" s="1">
        <v>18</v>
      </c>
      <c r="AE842"/>
      <c r="AF842"/>
      <c r="AI842" s="7">
        <f t="shared" si="471"/>
        <v>1</v>
      </c>
      <c r="AJ842" s="7">
        <f t="shared" si="472"/>
        <v>6</v>
      </c>
      <c r="AK842" s="7">
        <f t="shared" si="473"/>
        <v>5</v>
      </c>
      <c r="AL842" s="7">
        <f t="shared" si="474"/>
        <v>0</v>
      </c>
      <c r="AM842" s="2">
        <f t="shared" si="475"/>
        <v>0.52818128994770486</v>
      </c>
      <c r="AN842" s="2">
        <f t="shared" si="476"/>
        <v>4.0674026728646133E-3</v>
      </c>
      <c r="AO842" s="2">
        <f t="shared" si="477"/>
        <v>6.3916327716443929E-3</v>
      </c>
      <c r="AP842" s="2">
        <f t="shared" si="478"/>
        <v>0</v>
      </c>
      <c r="AR842" t="str">
        <f t="shared" si="480"/>
        <v>St. Martin</v>
      </c>
      <c r="AS842" t="s">
        <v>895</v>
      </c>
      <c r="AV842" s="91">
        <v>22</v>
      </c>
      <c r="AW842" s="93">
        <v>99</v>
      </c>
      <c r="AX842" s="99">
        <f t="shared" si="479"/>
        <v>22099</v>
      </c>
      <c r="AZ842" s="7" t="s">
        <v>2173</v>
      </c>
      <c r="BA842" t="s">
        <v>3290</v>
      </c>
      <c r="BI842">
        <v>2</v>
      </c>
    </row>
    <row r="843" spans="1:61" hidden="1" outlineLevel="1">
      <c r="A843" t="s">
        <v>303</v>
      </c>
      <c r="B843" t="s">
        <v>895</v>
      </c>
      <c r="C843" s="1">
        <f t="shared" si="466"/>
        <v>1666</v>
      </c>
      <c r="D843" s="7">
        <f>IF(P843&gt;0,RANK(P843,(P843:R843,S843:AG843)),0)</f>
        <v>8</v>
      </c>
      <c r="E843" s="7">
        <f>IF(Q843&gt;0,RANK(Q843,(P843:R843,S843:AG843)),0)</f>
        <v>3</v>
      </c>
      <c r="F843" s="7">
        <f>IF(R843&gt;0,RANK(R843,(P843:R843,S843:AG843)),0)</f>
        <v>2</v>
      </c>
      <c r="G843" s="7">
        <f>IF(S843&gt;0,RANK(S843,(P843:R843,S843:AG843)),0)</f>
        <v>4</v>
      </c>
      <c r="H843" s="48">
        <f t="shared" si="467"/>
        <v>423</v>
      </c>
      <c r="I843" s="163">
        <f t="shared" si="465"/>
        <v>0.25390156062424968</v>
      </c>
      <c r="J843" s="2"/>
      <c r="K843" s="2">
        <f t="shared" si="468"/>
        <v>6.0024009603841532E-4</v>
      </c>
      <c r="L843" s="2">
        <f t="shared" si="469"/>
        <v>0.17106842737094838</v>
      </c>
      <c r="M843" s="2">
        <f t="shared" si="470"/>
        <v>0.258703481392557</v>
      </c>
      <c r="N843" s="2">
        <f t="shared" si="463"/>
        <v>4.0216086434573826E-2</v>
      </c>
      <c r="O843" s="2">
        <f t="shared" si="464"/>
        <v>0.52941176470588236</v>
      </c>
      <c r="P843" s="1">
        <v>1</v>
      </c>
      <c r="Q843" s="1">
        <v>285</v>
      </c>
      <c r="R843" s="1">
        <v>431</v>
      </c>
      <c r="S843" s="1">
        <v>67</v>
      </c>
      <c r="T843" s="1">
        <v>854</v>
      </c>
      <c r="U843" s="1">
        <v>7</v>
      </c>
      <c r="V843" s="1">
        <v>3</v>
      </c>
      <c r="Z843" s="1">
        <f t="shared" si="462"/>
        <v>1</v>
      </c>
      <c r="AC843" s="1">
        <v>17</v>
      </c>
      <c r="AE843"/>
      <c r="AF843"/>
      <c r="AI843" s="7">
        <f t="shared" si="471"/>
        <v>1</v>
      </c>
      <c r="AJ843" s="7">
        <f t="shared" si="472"/>
        <v>5</v>
      </c>
      <c r="AK843" s="7">
        <f t="shared" si="473"/>
        <v>6</v>
      </c>
      <c r="AL843" s="7">
        <f t="shared" si="474"/>
        <v>0</v>
      </c>
      <c r="AM843" s="2">
        <f t="shared" si="475"/>
        <v>0.51260504201680668</v>
      </c>
      <c r="AN843" s="2">
        <f t="shared" si="476"/>
        <v>4.2016806722689074E-3</v>
      </c>
      <c r="AO843" s="2">
        <f t="shared" si="477"/>
        <v>1.8007202881152461E-3</v>
      </c>
      <c r="AP843" s="2">
        <f t="shared" si="478"/>
        <v>0</v>
      </c>
      <c r="AR843" t="str">
        <f t="shared" si="480"/>
        <v>St. Mary</v>
      </c>
      <c r="AS843" t="s">
        <v>895</v>
      </c>
      <c r="AV843" s="91">
        <v>22</v>
      </c>
      <c r="AW843" s="93">
        <v>101</v>
      </c>
      <c r="AX843" s="99">
        <f t="shared" si="479"/>
        <v>22101</v>
      </c>
      <c r="AZ843" s="7" t="s">
        <v>2173</v>
      </c>
      <c r="BA843" t="s">
        <v>3290</v>
      </c>
      <c r="BI843">
        <v>1</v>
      </c>
    </row>
    <row r="844" spans="1:61" hidden="1" outlineLevel="1">
      <c r="A844" t="s">
        <v>324</v>
      </c>
      <c r="B844" t="s">
        <v>895</v>
      </c>
      <c r="C844" s="1">
        <f t="shared" si="466"/>
        <v>17433</v>
      </c>
      <c r="D844" s="7">
        <f>IF(P844&gt;0,RANK(P844,(P844:R844,S844:AG844)),0)</f>
        <v>8</v>
      </c>
      <c r="E844" s="7">
        <f>IF(Q844&gt;0,RANK(Q844,(P844:R844,S844:AG844)),0)</f>
        <v>3</v>
      </c>
      <c r="F844" s="7">
        <f>IF(R844&gt;0,RANK(R844,(P844:R844,S844:AG844)),0)</f>
        <v>2</v>
      </c>
      <c r="G844" s="7">
        <f>IF(S844&gt;0,RANK(S844,(P844:R844,S844:AG844)),0)</f>
        <v>4</v>
      </c>
      <c r="H844" s="48">
        <f t="shared" si="467"/>
        <v>3375</v>
      </c>
      <c r="I844" s="163">
        <f t="shared" si="465"/>
        <v>0.19359834796076406</v>
      </c>
      <c r="J844" s="2"/>
      <c r="K844" s="2">
        <f t="shared" si="468"/>
        <v>8.6043710204784026E-4</v>
      </c>
      <c r="L844" s="2">
        <f t="shared" si="469"/>
        <v>0.17071072104629151</v>
      </c>
      <c r="M844" s="2">
        <f t="shared" si="470"/>
        <v>0.27729019675328398</v>
      </c>
      <c r="N844" s="2">
        <f t="shared" si="463"/>
        <v>6.3959157918889467E-2</v>
      </c>
      <c r="O844" s="2">
        <f t="shared" si="464"/>
        <v>0.48717948717948717</v>
      </c>
      <c r="P844" s="1">
        <v>15</v>
      </c>
      <c r="Q844" s="1">
        <v>2976</v>
      </c>
      <c r="R844" s="1">
        <v>4834</v>
      </c>
      <c r="S844" s="1">
        <v>1115</v>
      </c>
      <c r="T844" s="1">
        <v>8209</v>
      </c>
      <c r="U844" s="1">
        <v>68</v>
      </c>
      <c r="V844" s="1">
        <v>40</v>
      </c>
      <c r="Z844" s="1">
        <f t="shared" si="462"/>
        <v>14</v>
      </c>
      <c r="AC844" s="1">
        <v>162</v>
      </c>
      <c r="AE844"/>
      <c r="AF844"/>
      <c r="AI844" s="7">
        <f t="shared" si="471"/>
        <v>1</v>
      </c>
      <c r="AJ844" s="7">
        <f t="shared" si="472"/>
        <v>5</v>
      </c>
      <c r="AK844" s="7">
        <f t="shared" si="473"/>
        <v>6</v>
      </c>
      <c r="AL844" s="7">
        <f t="shared" si="474"/>
        <v>0</v>
      </c>
      <c r="AM844" s="2">
        <f t="shared" si="475"/>
        <v>0.47088854471404806</v>
      </c>
      <c r="AN844" s="2">
        <f t="shared" si="476"/>
        <v>3.9006481959502092E-3</v>
      </c>
      <c r="AO844" s="2">
        <f t="shared" si="477"/>
        <v>2.294498938794241E-3</v>
      </c>
      <c r="AP844" s="2">
        <f t="shared" si="478"/>
        <v>0</v>
      </c>
      <c r="AR844" t="str">
        <f t="shared" si="480"/>
        <v>St. Tammany</v>
      </c>
      <c r="AS844" t="s">
        <v>895</v>
      </c>
      <c r="AV844" s="91">
        <v>22</v>
      </c>
      <c r="AW844" s="93">
        <v>103</v>
      </c>
      <c r="AX844" s="99">
        <f t="shared" si="479"/>
        <v>22103</v>
      </c>
      <c r="AZ844" s="7" t="s">
        <v>2173</v>
      </c>
      <c r="BA844" t="s">
        <v>3290</v>
      </c>
      <c r="BI844">
        <v>14</v>
      </c>
    </row>
    <row r="845" spans="1:61" hidden="1" outlineLevel="1">
      <c r="A845" t="s">
        <v>2700</v>
      </c>
      <c r="B845" t="s">
        <v>895</v>
      </c>
      <c r="C845" s="1">
        <f t="shared" si="466"/>
        <v>4877</v>
      </c>
      <c r="D845" s="7">
        <f>IF(P845&gt;0,RANK(P845,(P845:R845,S845:AG845)),0)</f>
        <v>9</v>
      </c>
      <c r="E845" s="7">
        <f>IF(Q845&gt;0,RANK(Q845,(P845:R845,S845:AG845)),0)</f>
        <v>3</v>
      </c>
      <c r="F845" s="7">
        <f>IF(R845&gt;0,RANK(R845,(P845:R845,S845:AG845)),0)</f>
        <v>2</v>
      </c>
      <c r="G845" s="7">
        <f>IF(S845&gt;0,RANK(S845,(P845:R845,S845:AG845)),0)</f>
        <v>4</v>
      </c>
      <c r="H845" s="48">
        <f t="shared" si="467"/>
        <v>1521</v>
      </c>
      <c r="I845" s="163">
        <f t="shared" si="465"/>
        <v>0.31187205249128563</v>
      </c>
      <c r="J845" s="2"/>
      <c r="K845" s="2">
        <f t="shared" si="468"/>
        <v>8.2017633791265125E-4</v>
      </c>
      <c r="L845" s="2">
        <f t="shared" si="469"/>
        <v>0.16936641377896247</v>
      </c>
      <c r="M845" s="2">
        <f t="shared" si="470"/>
        <v>0.21734672954685258</v>
      </c>
      <c r="N845" s="2">
        <f t="shared" si="463"/>
        <v>6.0077916752101702E-2</v>
      </c>
      <c r="O845" s="2">
        <f t="shared" si="464"/>
        <v>0.55238876358417066</v>
      </c>
      <c r="P845" s="1">
        <v>4</v>
      </c>
      <c r="Q845" s="1">
        <v>826</v>
      </c>
      <c r="R845" s="1">
        <v>1060</v>
      </c>
      <c r="S845" s="1">
        <v>293</v>
      </c>
      <c r="T845" s="1">
        <v>2581</v>
      </c>
      <c r="U845" s="1">
        <v>33</v>
      </c>
      <c r="V845" s="1">
        <v>15</v>
      </c>
      <c r="Z845" s="1">
        <f t="shared" si="462"/>
        <v>12</v>
      </c>
      <c r="AC845" s="1">
        <v>53</v>
      </c>
      <c r="AE845"/>
      <c r="AF845"/>
      <c r="AI845" s="7">
        <f t="shared" si="471"/>
        <v>1</v>
      </c>
      <c r="AJ845" s="7">
        <f t="shared" si="472"/>
        <v>5</v>
      </c>
      <c r="AK845" s="7">
        <f t="shared" si="473"/>
        <v>6</v>
      </c>
      <c r="AL845" s="7">
        <f t="shared" si="474"/>
        <v>0</v>
      </c>
      <c r="AM845" s="2">
        <f t="shared" si="475"/>
        <v>0.52921878203813821</v>
      </c>
      <c r="AN845" s="2">
        <f t="shared" si="476"/>
        <v>6.7664547877793729E-3</v>
      </c>
      <c r="AO845" s="2">
        <f t="shared" si="477"/>
        <v>3.0756612671724421E-3</v>
      </c>
      <c r="AP845" s="2">
        <f t="shared" si="478"/>
        <v>0</v>
      </c>
      <c r="AR845" t="str">
        <f t="shared" si="480"/>
        <v>Tangipahoa</v>
      </c>
      <c r="AS845" t="s">
        <v>895</v>
      </c>
      <c r="AV845" s="91">
        <v>22</v>
      </c>
      <c r="AW845" s="93">
        <v>105</v>
      </c>
      <c r="AX845" s="99">
        <f t="shared" si="479"/>
        <v>22105</v>
      </c>
      <c r="AZ845" s="7" t="s">
        <v>2173</v>
      </c>
      <c r="BA845" t="s">
        <v>3290</v>
      </c>
      <c r="BI845">
        <v>12</v>
      </c>
    </row>
    <row r="846" spans="1:61" hidden="1" outlineLevel="1">
      <c r="A846" t="s">
        <v>599</v>
      </c>
      <c r="B846" t="s">
        <v>895</v>
      </c>
      <c r="C846" s="1">
        <f t="shared" si="466"/>
        <v>212</v>
      </c>
      <c r="D846" s="7">
        <f>IF(P846&gt;0,RANK(P846,(P846:R846,S846:AG846)),0)</f>
        <v>0</v>
      </c>
      <c r="E846" s="7">
        <f>IF(Q846&gt;0,RANK(Q846,(P846:R846,S846:AG846)),0)</f>
        <v>3</v>
      </c>
      <c r="F846" s="7">
        <f>IF(R846&gt;0,RANK(R846,(P846:R846,S846:AG846)),0)</f>
        <v>2</v>
      </c>
      <c r="G846" s="7">
        <f>IF(S846&gt;0,RANK(S846,(P846:R846,S846:AG846)),0)</f>
        <v>4</v>
      </c>
      <c r="H846" s="48">
        <f t="shared" si="467"/>
        <v>32</v>
      </c>
      <c r="I846" s="163">
        <f t="shared" si="465"/>
        <v>0.15094339622641509</v>
      </c>
      <c r="J846" s="2"/>
      <c r="K846" s="2">
        <f t="shared" si="468"/>
        <v>0</v>
      </c>
      <c r="L846" s="2">
        <f t="shared" si="469"/>
        <v>0.17924528301886791</v>
      </c>
      <c r="M846" s="2">
        <f t="shared" si="470"/>
        <v>0.29716981132075471</v>
      </c>
      <c r="N846" s="2">
        <f t="shared" si="463"/>
        <v>4.2452830188679243E-2</v>
      </c>
      <c r="O846" s="2">
        <f t="shared" si="464"/>
        <v>0.48113207547169817</v>
      </c>
      <c r="P846" s="1">
        <v>0</v>
      </c>
      <c r="Q846" s="1">
        <v>38</v>
      </c>
      <c r="R846" s="1">
        <v>63</v>
      </c>
      <c r="S846" s="1">
        <v>9</v>
      </c>
      <c r="T846" s="1">
        <v>95</v>
      </c>
      <c r="U846" s="1">
        <v>0</v>
      </c>
      <c r="V846" s="1">
        <v>3</v>
      </c>
      <c r="Z846" s="1">
        <f t="shared" si="462"/>
        <v>1</v>
      </c>
      <c r="AC846" s="1">
        <v>3</v>
      </c>
      <c r="AE846"/>
      <c r="AF846"/>
      <c r="AI846" s="7">
        <f t="shared" si="471"/>
        <v>1</v>
      </c>
      <c r="AJ846" s="7">
        <f t="shared" si="472"/>
        <v>0</v>
      </c>
      <c r="AK846" s="7">
        <f t="shared" si="473"/>
        <v>5</v>
      </c>
      <c r="AL846" s="7">
        <f t="shared" si="474"/>
        <v>0</v>
      </c>
      <c r="AM846" s="2">
        <f t="shared" si="475"/>
        <v>0.44811320754716982</v>
      </c>
      <c r="AN846" s="2">
        <f t="shared" si="476"/>
        <v>0</v>
      </c>
      <c r="AO846" s="2">
        <f t="shared" si="477"/>
        <v>1.4150943396226415E-2</v>
      </c>
      <c r="AP846" s="2">
        <f t="shared" si="478"/>
        <v>0</v>
      </c>
      <c r="AR846" t="str">
        <f t="shared" si="480"/>
        <v>Tensas</v>
      </c>
      <c r="AS846" t="s">
        <v>895</v>
      </c>
      <c r="AV846" s="91">
        <v>22</v>
      </c>
      <c r="AW846" s="93">
        <v>107</v>
      </c>
      <c r="AX846" s="99">
        <f t="shared" si="479"/>
        <v>22107</v>
      </c>
      <c r="AZ846" s="7" t="s">
        <v>2173</v>
      </c>
      <c r="BA846" t="s">
        <v>3290</v>
      </c>
      <c r="BI846">
        <v>1</v>
      </c>
    </row>
    <row r="847" spans="1:61" hidden="1" outlineLevel="1">
      <c r="A847" t="s">
        <v>723</v>
      </c>
      <c r="B847" t="s">
        <v>895</v>
      </c>
      <c r="C847" s="1">
        <f t="shared" si="466"/>
        <v>3985</v>
      </c>
      <c r="D847" s="7">
        <f>IF(P847&gt;0,RANK(P847,(P847:R847,S847:AG847)),0)</f>
        <v>8</v>
      </c>
      <c r="E847" s="7">
        <f>IF(Q847&gt;0,RANK(Q847,(P847:R847,S847:AG847)),0)</f>
        <v>3</v>
      </c>
      <c r="F847" s="7">
        <f>IF(R847&gt;0,RANK(R847,(P847:R847,S847:AG847)),0)</f>
        <v>2</v>
      </c>
      <c r="G847" s="7">
        <f>IF(S847&gt;0,RANK(S847,(P847:R847,S847:AG847)),0)</f>
        <v>4</v>
      </c>
      <c r="H847" s="48">
        <f t="shared" si="467"/>
        <v>1022</v>
      </c>
      <c r="I847" s="163">
        <f t="shared" si="465"/>
        <v>0.25646173149309914</v>
      </c>
      <c r="J847" s="2"/>
      <c r="K847" s="2">
        <f t="shared" si="468"/>
        <v>2.509410288582183E-4</v>
      </c>
      <c r="L847" s="2">
        <f t="shared" si="469"/>
        <v>0.19548306148055208</v>
      </c>
      <c r="M847" s="2">
        <f t="shared" si="470"/>
        <v>0.2371392722710163</v>
      </c>
      <c r="N847" s="2">
        <f t="shared" si="463"/>
        <v>5.3952321204516936E-2</v>
      </c>
      <c r="O847" s="2">
        <f t="shared" si="464"/>
        <v>0.51317440401505643</v>
      </c>
      <c r="P847" s="1">
        <v>1</v>
      </c>
      <c r="Q847" s="1">
        <v>779</v>
      </c>
      <c r="R847" s="1">
        <v>945</v>
      </c>
      <c r="S847" s="1">
        <v>215</v>
      </c>
      <c r="T847" s="1">
        <v>1967</v>
      </c>
      <c r="U847" s="1">
        <v>15</v>
      </c>
      <c r="V847" s="1">
        <v>14</v>
      </c>
      <c r="Z847" s="1">
        <f t="shared" si="462"/>
        <v>1</v>
      </c>
      <c r="AC847" s="1">
        <v>48</v>
      </c>
      <c r="AE847"/>
      <c r="AF847"/>
      <c r="AI847" s="7">
        <f t="shared" si="471"/>
        <v>1</v>
      </c>
      <c r="AJ847" s="7">
        <f t="shared" si="472"/>
        <v>5</v>
      </c>
      <c r="AK847" s="7">
        <f t="shared" si="473"/>
        <v>6</v>
      </c>
      <c r="AL847" s="7">
        <f t="shared" si="474"/>
        <v>0</v>
      </c>
      <c r="AM847" s="2">
        <f t="shared" si="475"/>
        <v>0.49360100376411542</v>
      </c>
      <c r="AN847" s="2">
        <f t="shared" si="476"/>
        <v>3.7641154328732747E-3</v>
      </c>
      <c r="AO847" s="2">
        <f t="shared" si="477"/>
        <v>3.5131744040150566E-3</v>
      </c>
      <c r="AP847" s="2">
        <f t="shared" si="478"/>
        <v>0</v>
      </c>
      <c r="AR847" t="str">
        <f t="shared" si="480"/>
        <v>Terrebonne</v>
      </c>
      <c r="AS847" t="s">
        <v>895</v>
      </c>
      <c r="AV847" s="91">
        <v>22</v>
      </c>
      <c r="AW847" s="93">
        <v>109</v>
      </c>
      <c r="AX847" s="99">
        <f t="shared" si="479"/>
        <v>22109</v>
      </c>
      <c r="AZ847" s="7" t="s">
        <v>2173</v>
      </c>
      <c r="BA847" t="s">
        <v>3290</v>
      </c>
      <c r="BI847">
        <v>1</v>
      </c>
    </row>
    <row r="848" spans="1:61" hidden="1" outlineLevel="1">
      <c r="A848" t="s">
        <v>3341</v>
      </c>
      <c r="B848" t="s">
        <v>895</v>
      </c>
      <c r="C848" s="1">
        <f t="shared" si="466"/>
        <v>1095</v>
      </c>
      <c r="D848" s="7">
        <f>IF(P848&gt;0,RANK(P848,(P848:R848,S848:AG848)),0)</f>
        <v>6</v>
      </c>
      <c r="E848" s="7">
        <f>IF(Q848&gt;0,RANK(Q848,(P848:R848,S848:AG848)),0)</f>
        <v>3</v>
      </c>
      <c r="F848" s="7">
        <f>IF(R848&gt;0,RANK(R848,(P848:R848,S848:AG848)),0)</f>
        <v>2</v>
      </c>
      <c r="G848" s="7">
        <f>IF(S848&gt;0,RANK(S848,(P848:R848,S848:AG848)),0)</f>
        <v>4</v>
      </c>
      <c r="H848" s="48">
        <f t="shared" si="467"/>
        <v>408</v>
      </c>
      <c r="I848" s="163">
        <f t="shared" si="465"/>
        <v>0.37260273972602742</v>
      </c>
      <c r="J848" s="2"/>
      <c r="K848" s="2">
        <f t="shared" si="468"/>
        <v>3.6529680365296802E-3</v>
      </c>
      <c r="L848" s="2">
        <f t="shared" si="469"/>
        <v>0.17077625570776256</v>
      </c>
      <c r="M848" s="2">
        <f t="shared" si="470"/>
        <v>0.19908675799086759</v>
      </c>
      <c r="N848" s="2">
        <f t="shared" si="463"/>
        <v>3.8356164383561646E-2</v>
      </c>
      <c r="O848" s="2">
        <f t="shared" si="464"/>
        <v>0.58812785388127853</v>
      </c>
      <c r="P848" s="1">
        <v>4</v>
      </c>
      <c r="Q848" s="1">
        <v>187</v>
      </c>
      <c r="R848" s="1">
        <v>218</v>
      </c>
      <c r="S848" s="1">
        <v>42</v>
      </c>
      <c r="T848" s="1">
        <v>626</v>
      </c>
      <c r="U848" s="1">
        <v>3</v>
      </c>
      <c r="V848" s="1">
        <v>4</v>
      </c>
      <c r="Z848" s="1">
        <f t="shared" si="462"/>
        <v>1</v>
      </c>
      <c r="AC848" s="1">
        <v>10</v>
      </c>
      <c r="AE848"/>
      <c r="AF848"/>
      <c r="AI848" s="7">
        <f t="shared" si="471"/>
        <v>1</v>
      </c>
      <c r="AJ848" s="7">
        <f t="shared" si="472"/>
        <v>7</v>
      </c>
      <c r="AK848" s="7">
        <f t="shared" si="473"/>
        <v>5</v>
      </c>
      <c r="AL848" s="7">
        <f t="shared" si="474"/>
        <v>0</v>
      </c>
      <c r="AM848" s="2">
        <f t="shared" si="475"/>
        <v>0.57168949771689492</v>
      </c>
      <c r="AN848" s="2">
        <f t="shared" si="476"/>
        <v>2.7397260273972603E-3</v>
      </c>
      <c r="AO848" s="2">
        <f t="shared" si="477"/>
        <v>3.6529680365296802E-3</v>
      </c>
      <c r="AP848" s="2">
        <f t="shared" si="478"/>
        <v>0</v>
      </c>
      <c r="AR848" t="str">
        <f t="shared" si="480"/>
        <v>Union</v>
      </c>
      <c r="AS848" t="s">
        <v>895</v>
      </c>
      <c r="AV848" s="91">
        <v>22</v>
      </c>
      <c r="AW848" s="93">
        <v>111</v>
      </c>
      <c r="AX848" s="99">
        <f t="shared" si="479"/>
        <v>22111</v>
      </c>
      <c r="AZ848" s="7" t="s">
        <v>2173</v>
      </c>
      <c r="BA848" t="s">
        <v>3290</v>
      </c>
      <c r="BI848">
        <v>1</v>
      </c>
    </row>
    <row r="849" spans="1:61" hidden="1" outlineLevel="1">
      <c r="A849" t="s">
        <v>729</v>
      </c>
      <c r="B849" t="s">
        <v>895</v>
      </c>
      <c r="C849" s="1">
        <f t="shared" si="466"/>
        <v>1611</v>
      </c>
      <c r="D849" s="7">
        <f>IF(P849&gt;0,RANK(P849,(P849:R849,S849:AG849)),0)</f>
        <v>0</v>
      </c>
      <c r="E849" s="7">
        <f>IF(Q849&gt;0,RANK(Q849,(P849:R849,S849:AG849)),0)</f>
        <v>3</v>
      </c>
      <c r="F849" s="7">
        <f>IF(R849&gt;0,RANK(R849,(P849:R849,S849:AG849)),0)</f>
        <v>2</v>
      </c>
      <c r="G849" s="7">
        <f>IF(S849&gt;0,RANK(S849,(P849:R849,S849:AG849)),0)</f>
        <v>4</v>
      </c>
      <c r="H849" s="48">
        <f t="shared" si="467"/>
        <v>581</v>
      </c>
      <c r="I849" s="163">
        <f t="shared" si="465"/>
        <v>0.36064556176288021</v>
      </c>
      <c r="J849" s="2"/>
      <c r="K849" s="2">
        <f t="shared" si="468"/>
        <v>0</v>
      </c>
      <c r="L849" s="2">
        <f t="shared" si="469"/>
        <v>0.1750465549348231</v>
      </c>
      <c r="M849" s="2">
        <f t="shared" si="470"/>
        <v>0.19615145872129111</v>
      </c>
      <c r="N849" s="2">
        <f t="shared" si="463"/>
        <v>5.5865921787709494E-2</v>
      </c>
      <c r="O849" s="2">
        <f t="shared" si="464"/>
        <v>0.57293606455617629</v>
      </c>
      <c r="P849" s="1">
        <v>0</v>
      </c>
      <c r="Q849" s="1">
        <v>282</v>
      </c>
      <c r="R849" s="1">
        <v>316</v>
      </c>
      <c r="S849" s="1">
        <v>90</v>
      </c>
      <c r="T849" s="1">
        <v>897</v>
      </c>
      <c r="U849" s="1">
        <v>5</v>
      </c>
      <c r="V849" s="1">
        <v>7</v>
      </c>
      <c r="Z849" s="1">
        <f t="shared" si="462"/>
        <v>1</v>
      </c>
      <c r="AC849" s="1">
        <v>13</v>
      </c>
      <c r="AE849"/>
      <c r="AF849"/>
      <c r="AI849" s="7">
        <f t="shared" si="471"/>
        <v>1</v>
      </c>
      <c r="AJ849" s="7">
        <f t="shared" si="472"/>
        <v>6</v>
      </c>
      <c r="AK849" s="7">
        <f t="shared" si="473"/>
        <v>5</v>
      </c>
      <c r="AL849" s="7">
        <f t="shared" si="474"/>
        <v>0</v>
      </c>
      <c r="AM849" s="2">
        <f t="shared" si="475"/>
        <v>0.55679702048417135</v>
      </c>
      <c r="AN849" s="2">
        <f t="shared" si="476"/>
        <v>3.1036623215394167E-3</v>
      </c>
      <c r="AO849" s="2">
        <f t="shared" si="477"/>
        <v>4.3451272501551829E-3</v>
      </c>
      <c r="AP849" s="2">
        <f t="shared" si="478"/>
        <v>0</v>
      </c>
      <c r="AR849" t="str">
        <f t="shared" si="480"/>
        <v>Vermilion</v>
      </c>
      <c r="AS849" t="s">
        <v>895</v>
      </c>
      <c r="AV849" s="91">
        <v>22</v>
      </c>
      <c r="AW849" s="93">
        <v>113</v>
      </c>
      <c r="AX849" s="99">
        <f t="shared" si="479"/>
        <v>22113</v>
      </c>
      <c r="AZ849" s="7" t="s">
        <v>2173</v>
      </c>
      <c r="BA849" t="s">
        <v>3290</v>
      </c>
      <c r="BI849">
        <v>1</v>
      </c>
    </row>
    <row r="850" spans="1:61" hidden="1" outlineLevel="1">
      <c r="A850" t="s">
        <v>469</v>
      </c>
      <c r="B850" t="s">
        <v>895</v>
      </c>
      <c r="C850" s="1">
        <f t="shared" si="466"/>
        <v>1360</v>
      </c>
      <c r="D850" s="7">
        <f>IF(P850&gt;0,RANK(P850,(P850:R850,S850:AG850)),0)</f>
        <v>9</v>
      </c>
      <c r="E850" s="7">
        <f>IF(Q850&gt;0,RANK(Q850,(P850:R850,S850:AG850)),0)</f>
        <v>3</v>
      </c>
      <c r="F850" s="7">
        <f>IF(R850&gt;0,RANK(R850,(P850:R850,S850:AG850)),0)</f>
        <v>2</v>
      </c>
      <c r="G850" s="7">
        <f>IF(S850&gt;0,RANK(S850,(P850:R850,S850:AG850)),0)</f>
        <v>4</v>
      </c>
      <c r="H850" s="48">
        <f t="shared" si="467"/>
        <v>343</v>
      </c>
      <c r="I850" s="163">
        <f t="shared" si="465"/>
        <v>0.25220588235294117</v>
      </c>
      <c r="J850" s="2"/>
      <c r="K850" s="2">
        <f t="shared" si="468"/>
        <v>7.3529411764705881E-4</v>
      </c>
      <c r="L850" s="2">
        <f t="shared" si="469"/>
        <v>0.17426470588235293</v>
      </c>
      <c r="M850" s="2">
        <f t="shared" si="470"/>
        <v>0.25147058823529411</v>
      </c>
      <c r="N850" s="2">
        <f t="shared" si="463"/>
        <v>5.1470588235294115E-2</v>
      </c>
      <c r="O850" s="2">
        <f t="shared" si="464"/>
        <v>0.52205882352941169</v>
      </c>
      <c r="P850" s="1">
        <v>1</v>
      </c>
      <c r="Q850" s="1">
        <v>237</v>
      </c>
      <c r="R850" s="1">
        <v>342</v>
      </c>
      <c r="S850" s="1">
        <v>70</v>
      </c>
      <c r="T850" s="1">
        <v>685</v>
      </c>
      <c r="U850" s="1">
        <v>10</v>
      </c>
      <c r="V850" s="1">
        <v>4</v>
      </c>
      <c r="Z850" s="1">
        <f t="shared" si="462"/>
        <v>2</v>
      </c>
      <c r="AC850" s="1">
        <v>9</v>
      </c>
      <c r="AE850"/>
      <c r="AF850"/>
      <c r="AI850" s="7">
        <f t="shared" si="471"/>
        <v>1</v>
      </c>
      <c r="AJ850" s="7">
        <f t="shared" si="472"/>
        <v>5</v>
      </c>
      <c r="AK850" s="7">
        <f t="shared" si="473"/>
        <v>6</v>
      </c>
      <c r="AL850" s="7">
        <f t="shared" si="474"/>
        <v>0</v>
      </c>
      <c r="AM850" s="2">
        <f t="shared" si="475"/>
        <v>0.50367647058823528</v>
      </c>
      <c r="AN850" s="2">
        <f t="shared" si="476"/>
        <v>7.3529411764705881E-3</v>
      </c>
      <c r="AO850" s="2">
        <f t="shared" si="477"/>
        <v>2.9411764705882353E-3</v>
      </c>
      <c r="AP850" s="2">
        <f t="shared" si="478"/>
        <v>0</v>
      </c>
      <c r="AR850" t="str">
        <f t="shared" si="480"/>
        <v>Vernon</v>
      </c>
      <c r="AS850" t="s">
        <v>895</v>
      </c>
      <c r="AV850" s="91">
        <v>22</v>
      </c>
      <c r="AW850" s="93">
        <v>115</v>
      </c>
      <c r="AX850" s="99">
        <f t="shared" si="479"/>
        <v>22115</v>
      </c>
      <c r="AZ850" s="7" t="s">
        <v>2173</v>
      </c>
      <c r="BA850" t="s">
        <v>3290</v>
      </c>
      <c r="BI850">
        <v>2</v>
      </c>
    </row>
    <row r="851" spans="1:61" hidden="1" outlineLevel="1">
      <c r="A851" t="s">
        <v>650</v>
      </c>
      <c r="B851" t="s">
        <v>895</v>
      </c>
      <c r="C851" s="1">
        <f t="shared" si="466"/>
        <v>1621</v>
      </c>
      <c r="D851" s="7">
        <f>IF(P851&gt;0,RANK(P851,(P851:R851,S851:AG851)),0)</f>
        <v>8</v>
      </c>
      <c r="E851" s="7">
        <f>IF(Q851&gt;0,RANK(Q851,(P851:R851,S851:AG851)),0)</f>
        <v>3</v>
      </c>
      <c r="F851" s="7">
        <f>IF(R851&gt;0,RANK(R851,(P851:R851,S851:AG851)),0)</f>
        <v>2</v>
      </c>
      <c r="G851" s="7">
        <f>IF(S851&gt;0,RANK(S851,(P851:R851,S851:AG851)),0)</f>
        <v>4</v>
      </c>
      <c r="H851" s="48">
        <f t="shared" si="467"/>
        <v>666</v>
      </c>
      <c r="I851" s="163">
        <f t="shared" si="465"/>
        <v>0.41085749537322641</v>
      </c>
      <c r="J851" s="2"/>
      <c r="K851" s="2">
        <f t="shared" si="468"/>
        <v>2.4676125848241827E-3</v>
      </c>
      <c r="L851" s="2">
        <f t="shared" si="469"/>
        <v>0.13756940160394818</v>
      </c>
      <c r="M851" s="2">
        <f t="shared" si="470"/>
        <v>0.19370758790869833</v>
      </c>
      <c r="N851" s="2">
        <f t="shared" si="463"/>
        <v>3.8864898210980874E-2</v>
      </c>
      <c r="O851" s="2">
        <f t="shared" si="464"/>
        <v>0.62739049969154848</v>
      </c>
      <c r="P851" s="1">
        <v>4</v>
      </c>
      <c r="Q851" s="1">
        <v>223</v>
      </c>
      <c r="R851" s="1">
        <v>314</v>
      </c>
      <c r="S851" s="1">
        <v>63</v>
      </c>
      <c r="T851" s="1">
        <v>980</v>
      </c>
      <c r="U851" s="1">
        <v>10</v>
      </c>
      <c r="V851" s="1">
        <v>8</v>
      </c>
      <c r="Z851" s="1">
        <f t="shared" si="462"/>
        <v>4</v>
      </c>
      <c r="AC851" s="1">
        <v>15</v>
      </c>
      <c r="AE851"/>
      <c r="AF851"/>
      <c r="AI851" s="7">
        <f t="shared" si="471"/>
        <v>1</v>
      </c>
      <c r="AJ851" s="7">
        <f t="shared" si="472"/>
        <v>5</v>
      </c>
      <c r="AK851" s="7">
        <f t="shared" si="473"/>
        <v>6</v>
      </c>
      <c r="AL851" s="7">
        <f t="shared" si="474"/>
        <v>0</v>
      </c>
      <c r="AM851" s="2">
        <f t="shared" si="475"/>
        <v>0.60456508328192471</v>
      </c>
      <c r="AN851" s="2">
        <f t="shared" si="476"/>
        <v>6.1690314620604569E-3</v>
      </c>
      <c r="AO851" s="2">
        <f t="shared" si="477"/>
        <v>4.9352251696483653E-3</v>
      </c>
      <c r="AP851" s="2">
        <f t="shared" si="478"/>
        <v>0</v>
      </c>
      <c r="AR851" t="str">
        <f t="shared" si="480"/>
        <v>Washington</v>
      </c>
      <c r="AS851" t="s">
        <v>895</v>
      </c>
      <c r="AV851" s="91">
        <v>22</v>
      </c>
      <c r="AW851" s="93">
        <v>117</v>
      </c>
      <c r="AX851" s="99">
        <f t="shared" si="479"/>
        <v>22117</v>
      </c>
      <c r="AZ851" s="7" t="s">
        <v>2173</v>
      </c>
      <c r="BA851" t="s">
        <v>3290</v>
      </c>
      <c r="BI851">
        <v>4</v>
      </c>
    </row>
    <row r="852" spans="1:61" hidden="1" outlineLevel="1">
      <c r="A852" t="s">
        <v>1068</v>
      </c>
      <c r="B852" t="s">
        <v>895</v>
      </c>
      <c r="C852" s="1">
        <f t="shared" si="466"/>
        <v>1562</v>
      </c>
      <c r="D852" s="7">
        <f>IF(P852&gt;0,RANK(P852,(P852:R852,S852:AG852)),0)</f>
        <v>0</v>
      </c>
      <c r="E852" s="7">
        <f>IF(Q852&gt;0,RANK(Q852,(P852:R852,S852:AG852)),0)</f>
        <v>3</v>
      </c>
      <c r="F852" s="7">
        <f>IF(R852&gt;0,RANK(R852,(P852:R852,S852:AG852)),0)</f>
        <v>2</v>
      </c>
      <c r="G852" s="7">
        <f>IF(S852&gt;0,RANK(S852,(P852:R852,S852:AG852)),0)</f>
        <v>4</v>
      </c>
      <c r="H852" s="48">
        <f t="shared" si="467"/>
        <v>548</v>
      </c>
      <c r="I852" s="163">
        <f t="shared" si="465"/>
        <v>0.35083226632522407</v>
      </c>
      <c r="J852" s="2"/>
      <c r="K852" s="2">
        <f t="shared" si="468"/>
        <v>0</v>
      </c>
      <c r="L852" s="2">
        <f t="shared" si="469"/>
        <v>0.13188220230473752</v>
      </c>
      <c r="M852" s="2">
        <f t="shared" si="470"/>
        <v>0.23303457106274009</v>
      </c>
      <c r="N852" s="2">
        <f t="shared" si="463"/>
        <v>3.5851472471190783E-2</v>
      </c>
      <c r="O852" s="2">
        <f t="shared" si="464"/>
        <v>0.59923175416133168</v>
      </c>
      <c r="P852" s="1">
        <v>0</v>
      </c>
      <c r="Q852" s="1">
        <v>206</v>
      </c>
      <c r="R852" s="1">
        <v>364</v>
      </c>
      <c r="S852" s="1">
        <v>56</v>
      </c>
      <c r="T852" s="1">
        <v>912</v>
      </c>
      <c r="U852" s="1">
        <v>7</v>
      </c>
      <c r="V852" s="1">
        <v>8</v>
      </c>
      <c r="Z852" s="1">
        <f t="shared" si="462"/>
        <v>1</v>
      </c>
      <c r="AC852" s="1">
        <v>8</v>
      </c>
      <c r="AE852"/>
      <c r="AF852"/>
      <c r="AI852" s="7">
        <f t="shared" si="471"/>
        <v>1</v>
      </c>
      <c r="AJ852" s="7">
        <f t="shared" si="472"/>
        <v>6</v>
      </c>
      <c r="AK852" s="7">
        <f t="shared" si="473"/>
        <v>5</v>
      </c>
      <c r="AL852" s="7">
        <f t="shared" si="474"/>
        <v>0</v>
      </c>
      <c r="AM852" s="2">
        <f t="shared" si="475"/>
        <v>0.58386683738796419</v>
      </c>
      <c r="AN852" s="2">
        <f t="shared" si="476"/>
        <v>4.4814340588988479E-3</v>
      </c>
      <c r="AO852" s="2">
        <f t="shared" si="477"/>
        <v>5.1216389244558257E-3</v>
      </c>
      <c r="AP852" s="2">
        <f t="shared" si="478"/>
        <v>0</v>
      </c>
      <c r="AR852" t="str">
        <f t="shared" si="480"/>
        <v>Webster</v>
      </c>
      <c r="AS852" t="s">
        <v>895</v>
      </c>
      <c r="AV852" s="91">
        <v>22</v>
      </c>
      <c r="AW852" s="93">
        <v>119</v>
      </c>
      <c r="AX852" s="99">
        <f t="shared" si="479"/>
        <v>22119</v>
      </c>
      <c r="AZ852" s="7" t="s">
        <v>2173</v>
      </c>
      <c r="BA852" t="s">
        <v>3290</v>
      </c>
      <c r="BI852">
        <v>1</v>
      </c>
    </row>
    <row r="853" spans="1:61" hidden="1" outlineLevel="1">
      <c r="A853" t="s">
        <v>2604</v>
      </c>
      <c r="B853" t="s">
        <v>895</v>
      </c>
      <c r="C853" s="1">
        <f t="shared" si="466"/>
        <v>720</v>
      </c>
      <c r="D853" s="7">
        <f>IF(P853&gt;0,RANK(P853,(P853:R853,S853:AG853)),0)</f>
        <v>6</v>
      </c>
      <c r="E853" s="7">
        <f>IF(Q853&gt;0,RANK(Q853,(P853:R853,S853:AG853)),0)</f>
        <v>3</v>
      </c>
      <c r="F853" s="7">
        <f>IF(R853&gt;0,RANK(R853,(P853:R853,S853:AG853)),0)</f>
        <v>2</v>
      </c>
      <c r="G853" s="7">
        <f>IF(S853&gt;0,RANK(S853,(P853:R853,S853:AG853)),0)</f>
        <v>4</v>
      </c>
      <c r="H853" s="48">
        <f t="shared" si="467"/>
        <v>214</v>
      </c>
      <c r="I853" s="163">
        <f t="shared" si="465"/>
        <v>0.29722222222222222</v>
      </c>
      <c r="J853" s="2"/>
      <c r="K853" s="2">
        <f t="shared" si="468"/>
        <v>2.7777777777777779E-3</v>
      </c>
      <c r="L853" s="2">
        <f t="shared" si="469"/>
        <v>0.14166666666666666</v>
      </c>
      <c r="M853" s="2">
        <f t="shared" si="470"/>
        <v>0.22777777777777777</v>
      </c>
      <c r="N853" s="2">
        <f t="shared" si="463"/>
        <v>8.0555555555555561E-2</v>
      </c>
      <c r="O853" s="2">
        <f t="shared" si="464"/>
        <v>0.54722222222222228</v>
      </c>
      <c r="P853" s="1">
        <v>2</v>
      </c>
      <c r="Q853" s="1">
        <v>102</v>
      </c>
      <c r="R853" s="1">
        <v>164</v>
      </c>
      <c r="S853" s="1">
        <v>58</v>
      </c>
      <c r="T853" s="1">
        <v>378</v>
      </c>
      <c r="U853" s="1">
        <v>1</v>
      </c>
      <c r="V853" s="1">
        <v>1</v>
      </c>
      <c r="Z853" s="1">
        <f t="shared" si="462"/>
        <v>1</v>
      </c>
      <c r="AC853" s="1">
        <v>13</v>
      </c>
      <c r="AE853"/>
      <c r="AF853"/>
      <c r="AI853" s="7">
        <f t="shared" si="471"/>
        <v>1</v>
      </c>
      <c r="AJ853" s="7">
        <f t="shared" si="472"/>
        <v>6</v>
      </c>
      <c r="AK853" s="7">
        <f t="shared" si="473"/>
        <v>6</v>
      </c>
      <c r="AL853" s="7">
        <f t="shared" si="474"/>
        <v>0</v>
      </c>
      <c r="AM853" s="2">
        <f t="shared" si="475"/>
        <v>0.52500000000000002</v>
      </c>
      <c r="AN853" s="2">
        <f t="shared" si="476"/>
        <v>1.3888888888888889E-3</v>
      </c>
      <c r="AO853" s="2">
        <f t="shared" si="477"/>
        <v>1.3888888888888889E-3</v>
      </c>
      <c r="AP853" s="2">
        <f t="shared" si="478"/>
        <v>0</v>
      </c>
      <c r="AR853" t="str">
        <f t="shared" si="480"/>
        <v>West Baton Rouge</v>
      </c>
      <c r="AS853" t="s">
        <v>895</v>
      </c>
      <c r="AV853" s="91">
        <v>22</v>
      </c>
      <c r="AW853" s="93">
        <v>121</v>
      </c>
      <c r="AX853" s="99">
        <f t="shared" si="479"/>
        <v>22121</v>
      </c>
      <c r="AZ853" s="7" t="s">
        <v>2173</v>
      </c>
      <c r="BA853" t="s">
        <v>3290</v>
      </c>
      <c r="BI853">
        <v>1</v>
      </c>
    </row>
    <row r="854" spans="1:61" hidden="1" outlineLevel="1">
      <c r="A854" t="s">
        <v>778</v>
      </c>
      <c r="B854" t="s">
        <v>895</v>
      </c>
      <c r="C854" s="1">
        <f t="shared" si="466"/>
        <v>463</v>
      </c>
      <c r="D854" s="7">
        <f>IF(P854&gt;0,RANK(P854,(P854:R854,S854:AG854)),0)</f>
        <v>7</v>
      </c>
      <c r="E854" s="7">
        <f>IF(Q854&gt;0,RANK(Q854,(P854:R854,S854:AG854)),0)</f>
        <v>2</v>
      </c>
      <c r="F854" s="7">
        <f>IF(R854&gt;0,RANK(R854,(P854:R854,S854:AG854)),0)</f>
        <v>3</v>
      </c>
      <c r="G854" s="7">
        <f>IF(S854&gt;0,RANK(S854,(P854:R854,S854:AG854)),0)</f>
        <v>4</v>
      </c>
      <c r="H854" s="48">
        <f t="shared" si="467"/>
        <v>208</v>
      </c>
      <c r="I854" s="163">
        <f t="shared" si="465"/>
        <v>0.44924406047516197</v>
      </c>
      <c r="J854" s="2"/>
      <c r="K854" s="2">
        <f t="shared" si="468"/>
        <v>4.3196544276457886E-3</v>
      </c>
      <c r="L854" s="2">
        <f t="shared" si="469"/>
        <v>0.18574514038876891</v>
      </c>
      <c r="M854" s="2">
        <f t="shared" si="470"/>
        <v>0.12958963282937366</v>
      </c>
      <c r="N854" s="2">
        <f t="shared" si="463"/>
        <v>2.159827213822894E-2</v>
      </c>
      <c r="O854" s="2">
        <f t="shared" si="464"/>
        <v>0.65874730021598271</v>
      </c>
      <c r="P854" s="1">
        <v>2</v>
      </c>
      <c r="Q854" s="1">
        <v>86</v>
      </c>
      <c r="R854" s="1">
        <v>60</v>
      </c>
      <c r="S854" s="1">
        <v>10</v>
      </c>
      <c r="T854" s="1">
        <v>294</v>
      </c>
      <c r="U854" s="1">
        <v>5</v>
      </c>
      <c r="V854" s="1">
        <v>3</v>
      </c>
      <c r="Z854" s="1">
        <f t="shared" si="462"/>
        <v>1</v>
      </c>
      <c r="AC854" s="1">
        <v>2</v>
      </c>
      <c r="AE854"/>
      <c r="AF854"/>
      <c r="AI854" s="7">
        <f t="shared" si="471"/>
        <v>1</v>
      </c>
      <c r="AJ854" s="7">
        <f t="shared" si="472"/>
        <v>5</v>
      </c>
      <c r="AK854" s="7">
        <f t="shared" si="473"/>
        <v>6</v>
      </c>
      <c r="AL854" s="7">
        <f t="shared" si="474"/>
        <v>0</v>
      </c>
      <c r="AM854" s="2">
        <f t="shared" si="475"/>
        <v>0.63498920086393085</v>
      </c>
      <c r="AN854" s="2">
        <f t="shared" si="476"/>
        <v>1.079913606911447E-2</v>
      </c>
      <c r="AO854" s="2">
        <f t="shared" si="477"/>
        <v>6.4794816414686825E-3</v>
      </c>
      <c r="AP854" s="2">
        <f t="shared" si="478"/>
        <v>0</v>
      </c>
      <c r="AR854" t="str">
        <f t="shared" si="480"/>
        <v>West Carroll</v>
      </c>
      <c r="AS854" t="s">
        <v>895</v>
      </c>
      <c r="AV854" s="91">
        <v>22</v>
      </c>
      <c r="AW854" s="93">
        <v>123</v>
      </c>
      <c r="AX854" s="99">
        <f t="shared" si="479"/>
        <v>22123</v>
      </c>
      <c r="AZ854" s="7" t="s">
        <v>2173</v>
      </c>
      <c r="BA854" t="s">
        <v>3290</v>
      </c>
      <c r="BI854">
        <v>1</v>
      </c>
    </row>
    <row r="855" spans="1:61" hidden="1" outlineLevel="1">
      <c r="A855" t="s">
        <v>1087</v>
      </c>
      <c r="B855" t="s">
        <v>895</v>
      </c>
      <c r="C855" s="1">
        <f t="shared" si="466"/>
        <v>840</v>
      </c>
      <c r="D855" s="7">
        <f>IF(P855&gt;0,RANK(P855,(P855:R855,S855:AG855)),0)</f>
        <v>7</v>
      </c>
      <c r="E855" s="7">
        <f>IF(Q855&gt;0,RANK(Q855,(P855:R855,S855:AG855)),0)</f>
        <v>3</v>
      </c>
      <c r="F855" s="7">
        <f>IF(R855&gt;0,RANK(R855,(P855:R855,S855:AG855)),0)</f>
        <v>2</v>
      </c>
      <c r="G855" s="7">
        <f>IF(S855&gt;0,RANK(S855,(P855:R855,S855:AG855)),0)</f>
        <v>4</v>
      </c>
      <c r="H855" s="48">
        <f t="shared" si="467"/>
        <v>70</v>
      </c>
      <c r="I855" s="163">
        <f t="shared" si="465"/>
        <v>8.3333333333333329E-2</v>
      </c>
      <c r="J855" s="2"/>
      <c r="K855" s="2">
        <f t="shared" si="468"/>
        <v>2.3809523809523812E-3</v>
      </c>
      <c r="L855" s="2">
        <f t="shared" si="469"/>
        <v>0.15</v>
      </c>
      <c r="M855" s="2">
        <f t="shared" si="470"/>
        <v>0.32261904761904764</v>
      </c>
      <c r="N855" s="2">
        <f t="shared" si="463"/>
        <v>9.6428571428571433E-2</v>
      </c>
      <c r="O855" s="2">
        <f t="shared" si="464"/>
        <v>0.42857142857142849</v>
      </c>
      <c r="P855" s="1">
        <v>2</v>
      </c>
      <c r="Q855" s="1">
        <v>126</v>
      </c>
      <c r="R855" s="1">
        <v>271</v>
      </c>
      <c r="S855" s="1">
        <v>81</v>
      </c>
      <c r="T855" s="1">
        <v>341</v>
      </c>
      <c r="U855" s="1">
        <v>2</v>
      </c>
      <c r="V855" s="1">
        <v>1</v>
      </c>
      <c r="Z855" s="1">
        <f t="shared" si="462"/>
        <v>3</v>
      </c>
      <c r="AC855" s="1">
        <v>13</v>
      </c>
      <c r="AE855"/>
      <c r="AF855"/>
      <c r="AI855" s="7">
        <f t="shared" si="471"/>
        <v>1</v>
      </c>
      <c r="AJ855" s="7">
        <f t="shared" si="472"/>
        <v>6</v>
      </c>
      <c r="AK855" s="7">
        <f t="shared" si="473"/>
        <v>8</v>
      </c>
      <c r="AL855" s="7">
        <f t="shared" si="474"/>
        <v>0</v>
      </c>
      <c r="AM855" s="2">
        <f t="shared" si="475"/>
        <v>0.40595238095238095</v>
      </c>
      <c r="AN855" s="2">
        <f t="shared" si="476"/>
        <v>2.3809523809523812E-3</v>
      </c>
      <c r="AO855" s="2">
        <f t="shared" si="477"/>
        <v>1.1904761904761906E-3</v>
      </c>
      <c r="AP855" s="2">
        <f t="shared" si="478"/>
        <v>0</v>
      </c>
      <c r="AR855" t="str">
        <f t="shared" si="480"/>
        <v>West Feliciana</v>
      </c>
      <c r="AS855" t="s">
        <v>895</v>
      </c>
      <c r="AV855" s="91">
        <v>22</v>
      </c>
      <c r="AW855" s="93">
        <v>125</v>
      </c>
      <c r="AX855" s="99">
        <f t="shared" si="479"/>
        <v>22125</v>
      </c>
      <c r="AZ855" s="7" t="s">
        <v>2173</v>
      </c>
      <c r="BA855" t="s">
        <v>3290</v>
      </c>
      <c r="BI855">
        <v>3</v>
      </c>
    </row>
    <row r="856" spans="1:61" hidden="1" outlineLevel="1">
      <c r="A856" t="s">
        <v>3162</v>
      </c>
      <c r="B856" t="s">
        <v>895</v>
      </c>
      <c r="C856" s="1">
        <f t="shared" si="466"/>
        <v>554</v>
      </c>
      <c r="D856" s="7">
        <f>IF(P856&gt;0,RANK(P856,(P856:R856,S856:AG856)),0)</f>
        <v>7</v>
      </c>
      <c r="E856" s="7">
        <f>IF(Q856&gt;0,RANK(Q856,(P856:R856,S856:AG856)),0)</f>
        <v>3</v>
      </c>
      <c r="F856" s="7">
        <f>IF(R856&gt;0,RANK(R856,(P856:R856,S856:AG856)),0)</f>
        <v>2</v>
      </c>
      <c r="G856" s="7">
        <f>IF(S856&gt;0,RANK(S856,(P856:R856,S856:AG856)),0)</f>
        <v>4</v>
      </c>
      <c r="H856" s="48">
        <f t="shared" si="467"/>
        <v>169</v>
      </c>
      <c r="I856" s="163">
        <f t="shared" si="465"/>
        <v>0.30505415162454874</v>
      </c>
      <c r="J856" s="2"/>
      <c r="K856" s="2">
        <f t="shared" si="468"/>
        <v>3.6101083032490976E-3</v>
      </c>
      <c r="L856" s="2">
        <f t="shared" si="469"/>
        <v>0.19314079422382671</v>
      </c>
      <c r="M856" s="2">
        <f t="shared" si="470"/>
        <v>0.22021660649819494</v>
      </c>
      <c r="N856" s="2">
        <f t="shared" si="463"/>
        <v>3.6101083032490974E-2</v>
      </c>
      <c r="O856" s="2">
        <f t="shared" si="464"/>
        <v>0.54693140794223827</v>
      </c>
      <c r="P856" s="1">
        <v>2</v>
      </c>
      <c r="Q856" s="1">
        <v>107</v>
      </c>
      <c r="R856" s="1">
        <v>122</v>
      </c>
      <c r="S856" s="1">
        <v>20</v>
      </c>
      <c r="T856" s="1">
        <v>291</v>
      </c>
      <c r="U856" s="1">
        <v>1</v>
      </c>
      <c r="V856" s="1">
        <v>1</v>
      </c>
      <c r="Z856" s="1">
        <f t="shared" si="462"/>
        <v>3</v>
      </c>
      <c r="AC856" s="1">
        <v>7</v>
      </c>
      <c r="AE856"/>
      <c r="AF856"/>
      <c r="AI856" s="7">
        <f t="shared" si="471"/>
        <v>1</v>
      </c>
      <c r="AJ856" s="7">
        <f t="shared" si="472"/>
        <v>7</v>
      </c>
      <c r="AK856" s="7">
        <f t="shared" si="473"/>
        <v>7</v>
      </c>
      <c r="AL856" s="7">
        <f t="shared" si="474"/>
        <v>0</v>
      </c>
      <c r="AM856" s="2">
        <f t="shared" si="475"/>
        <v>0.52527075812274371</v>
      </c>
      <c r="AN856" s="2">
        <f t="shared" si="476"/>
        <v>1.8050541516245488E-3</v>
      </c>
      <c r="AO856" s="2">
        <f t="shared" si="477"/>
        <v>1.8050541516245488E-3</v>
      </c>
      <c r="AP856" s="2">
        <f t="shared" si="478"/>
        <v>0</v>
      </c>
      <c r="AR856" t="str">
        <f t="shared" si="480"/>
        <v>Winn</v>
      </c>
      <c r="AS856" t="s">
        <v>895</v>
      </c>
      <c r="AV856" s="91">
        <v>22</v>
      </c>
      <c r="AW856" s="93">
        <v>127</v>
      </c>
      <c r="AX856" s="99">
        <f t="shared" si="479"/>
        <v>22127</v>
      </c>
      <c r="AZ856" s="7" t="s">
        <v>2173</v>
      </c>
      <c r="BA856" t="s">
        <v>3290</v>
      </c>
      <c r="BI856">
        <v>3</v>
      </c>
    </row>
    <row r="857" spans="1:61" collapsed="1">
      <c r="A857" t="s">
        <v>894</v>
      </c>
      <c r="B857" t="s">
        <v>1136</v>
      </c>
      <c r="C857" s="1">
        <f t="shared" si="466"/>
        <v>186410</v>
      </c>
      <c r="D857" s="7">
        <f>IF(P857&gt;0,RANK(P857,(P857:R857,S857:AG857)),0)</f>
        <v>8</v>
      </c>
      <c r="E857" s="7">
        <f>IF(Q857&gt;0,RANK(Q857,(P857:R857,S857:AG857)),0)</f>
        <v>3</v>
      </c>
      <c r="F857" s="7">
        <f>IF(R857&gt;0,RANK(R857,(P857:R857,S857:AG857)),0)</f>
        <v>2</v>
      </c>
      <c r="G857" s="7">
        <f>IF(S857&gt;0,RANK(S857,(P857:R857,S857:AG857)),0)</f>
        <v>4</v>
      </c>
      <c r="H857" s="48">
        <f t="shared" si="467"/>
        <v>41563</v>
      </c>
      <c r="I857" s="163">
        <f t="shared" si="465"/>
        <v>0.22296550614237434</v>
      </c>
      <c r="J857" s="2"/>
      <c r="K857" s="2">
        <f t="shared" si="468"/>
        <v>1.2982136151494018E-3</v>
      </c>
      <c r="L857" s="2">
        <f t="shared" si="469"/>
        <v>0.15909017756558125</v>
      </c>
      <c r="M857" s="2">
        <f t="shared" si="470"/>
        <v>0.26692773992811547</v>
      </c>
      <c r="N857" s="2">
        <f t="shared" si="463"/>
        <v>6.1514940185612363E-2</v>
      </c>
      <c r="O857" s="2">
        <f t="shared" si="464"/>
        <v>0.51116892870554154</v>
      </c>
      <c r="P857" s="1">
        <f t="shared" ref="P857:U857" si="481">SUM(P793:P856)</f>
        <v>242</v>
      </c>
      <c r="Q857" s="1">
        <f t="shared" si="481"/>
        <v>29656</v>
      </c>
      <c r="R857" s="1">
        <f t="shared" si="481"/>
        <v>49758</v>
      </c>
      <c r="S857" s="1">
        <f t="shared" si="481"/>
        <v>11467</v>
      </c>
      <c r="T857" s="1">
        <f t="shared" si="481"/>
        <v>91321</v>
      </c>
      <c r="U857" s="1">
        <f t="shared" si="481"/>
        <v>955</v>
      </c>
      <c r="V857" s="1">
        <f>SUM(V793:V856)</f>
        <v>622</v>
      </c>
      <c r="Z857" s="1">
        <f>SUM(Z793:Z856)</f>
        <v>186</v>
      </c>
      <c r="AC857" s="1">
        <f>SUM(AC793:AC856)</f>
        <v>2203</v>
      </c>
      <c r="AE857" s="1">
        <f>SUM(AE793:AE856)</f>
        <v>0</v>
      </c>
      <c r="AF857" s="1">
        <f>SUM(AF793:AF856)</f>
        <v>0</v>
      </c>
      <c r="AI857" s="7">
        <f t="shared" si="471"/>
        <v>1</v>
      </c>
      <c r="AJ857" s="7">
        <f t="shared" si="472"/>
        <v>5</v>
      </c>
      <c r="AK857" s="7">
        <f t="shared" si="473"/>
        <v>6</v>
      </c>
      <c r="AL857" s="7">
        <f t="shared" si="474"/>
        <v>0</v>
      </c>
      <c r="AM857" s="2">
        <f t="shared" si="475"/>
        <v>0.48989324607048979</v>
      </c>
      <c r="AN857" s="2">
        <f t="shared" si="476"/>
        <v>5.1231157126763582E-3</v>
      </c>
      <c r="AO857" s="2">
        <f t="shared" si="477"/>
        <v>3.3367308620782148E-3</v>
      </c>
      <c r="AP857" s="2">
        <f t="shared" si="478"/>
        <v>0</v>
      </c>
      <c r="AR857" t="str">
        <f t="shared" si="480"/>
        <v>Louisiana</v>
      </c>
      <c r="AS857" t="s">
        <v>1136</v>
      </c>
      <c r="AV857" s="91">
        <v>22</v>
      </c>
      <c r="AW857" s="93"/>
      <c r="AX857" s="91">
        <v>22</v>
      </c>
      <c r="AZ857" s="7" t="s">
        <v>1662</v>
      </c>
      <c r="BA857" t="s">
        <v>3290</v>
      </c>
      <c r="BI857">
        <f>SUM(BI793:BI856)</f>
        <v>186</v>
      </c>
    </row>
    <row r="858" spans="1:61">
      <c r="C858" s="1"/>
      <c r="E858" s="7"/>
      <c r="F858" s="7"/>
      <c r="G858" s="7"/>
      <c r="H858" s="48"/>
      <c r="I858" s="163"/>
      <c r="J858" s="2"/>
      <c r="AI858" s="7"/>
      <c r="AJ858" s="7"/>
      <c r="AK858" s="7"/>
      <c r="AL858" s="7"/>
      <c r="AV858" s="91"/>
      <c r="AW858" s="93"/>
    </row>
    <row r="859" spans="1:61" hidden="1" outlineLevel="1">
      <c r="A859" t="s">
        <v>2934</v>
      </c>
      <c r="B859" t="s">
        <v>2669</v>
      </c>
      <c r="C859" s="1">
        <f t="shared" ref="C859:C883" si="482">SUM(P859:AG859)</f>
        <v>6680</v>
      </c>
      <c r="D859" s="7">
        <f>IF(P859&gt;0,RANK(P859,(P859:R859,S859:AG859)),0)</f>
        <v>6</v>
      </c>
      <c r="E859" s="7">
        <f>IF(Q859&gt;0,RANK(Q859,(P859:R859,S859:AG859)),0)</f>
        <v>3</v>
      </c>
      <c r="F859" s="7">
        <f>IF(R859&gt;0,RANK(R859,(P859:R859,S859:AG859)),0)</f>
        <v>1</v>
      </c>
      <c r="G859" s="7">
        <f>IF(S859&gt;0,RANK(S859,(P859:R859,S859:AG859)),0)</f>
        <v>4</v>
      </c>
      <c r="H859" s="48">
        <f t="shared" ref="H859:H882" si="483">MAX(P859:Y859)-LARGE(P859:Y859,2)</f>
        <v>409</v>
      </c>
      <c r="I859" s="163">
        <f t="shared" ref="I859:I882" si="484">H859/C859</f>
        <v>6.1227544910179642E-2</v>
      </c>
      <c r="J859" s="2"/>
      <c r="K859" s="2">
        <f t="shared" ref="K859:K883" si="485">IF($C859=0,"-",P859/$C859)</f>
        <v>3.592814371257485E-3</v>
      </c>
      <c r="L859" s="2">
        <f t="shared" ref="L859:L883" si="486">IF($C859=0,"-",Q859/$C859)</f>
        <v>0.14850299401197606</v>
      </c>
      <c r="M859" s="2">
        <f t="shared" ref="M859:M883" si="487">IF($C859=0,"-",R859/$C859)</f>
        <v>0.41631736526946106</v>
      </c>
      <c r="N859" s="2">
        <f t="shared" si="463"/>
        <v>6.4820359281437132E-2</v>
      </c>
      <c r="O859" s="2">
        <f t="shared" si="464"/>
        <v>0.36676646706586824</v>
      </c>
      <c r="P859" s="1">
        <v>24</v>
      </c>
      <c r="Q859" s="1">
        <v>992</v>
      </c>
      <c r="R859" s="1">
        <v>2781</v>
      </c>
      <c r="S859" s="1">
        <v>433</v>
      </c>
      <c r="T859" s="1">
        <v>2372</v>
      </c>
      <c r="U859" s="1">
        <v>42</v>
      </c>
      <c r="AC859" s="1">
        <v>24</v>
      </c>
      <c r="AD859" s="1">
        <v>12</v>
      </c>
      <c r="AI859" s="7">
        <f t="shared" ref="AI859:AI883" si="488">IF(T859&gt;0,RANK(T859,(P859:Z859)),0)</f>
        <v>2</v>
      </c>
      <c r="AJ859" s="7">
        <f t="shared" ref="AJ859:AJ883" si="489">IF(U859&gt;0,RANK(U859,(P859:Z859)),0)</f>
        <v>5</v>
      </c>
      <c r="AK859" s="7">
        <f t="shared" ref="AK859:AK883" si="490">IF(V859&gt;0,RANK(V859,(P859:Z859)),0)</f>
        <v>0</v>
      </c>
      <c r="AL859" s="7">
        <f t="shared" ref="AL859:AL883" si="491">IF(W859&gt;0,RANK(W859,(P859:Z859)),0)</f>
        <v>0</v>
      </c>
      <c r="AM859" s="2">
        <f t="shared" ref="AM859:AM883" si="492">IF($C859=0,"-",T859/$C859)</f>
        <v>0.35508982035928144</v>
      </c>
      <c r="AN859" s="2">
        <f t="shared" ref="AN859:AN883" si="493">IF($C859=0,"-",U859/$C859)</f>
        <v>6.2874251497005984E-3</v>
      </c>
      <c r="AO859" s="2">
        <f t="shared" ref="AO859:AO883" si="494">IF($C859=0,"-",V859/$C859)</f>
        <v>0</v>
      </c>
      <c r="AP859" s="2">
        <f t="shared" ref="AP859:AP883" si="495">IF($C859=0,"-",W859/$C859)</f>
        <v>0</v>
      </c>
      <c r="AR859" t="str">
        <f t="shared" si="480"/>
        <v>Allegany</v>
      </c>
      <c r="AS859" t="s">
        <v>2669</v>
      </c>
      <c r="AT859">
        <v>6</v>
      </c>
      <c r="AV859" s="91">
        <v>24</v>
      </c>
      <c r="AW859" s="93">
        <v>1</v>
      </c>
      <c r="AX859" s="99">
        <f t="shared" ref="AX859:AX882" si="496">AV859*1000+AW859</f>
        <v>24001</v>
      </c>
      <c r="AZ859" s="7" t="s">
        <v>3053</v>
      </c>
      <c r="BA859" t="s">
        <v>3290</v>
      </c>
    </row>
    <row r="860" spans="1:61" hidden="1" outlineLevel="1">
      <c r="A860" t="s">
        <v>1408</v>
      </c>
      <c r="B860" t="s">
        <v>2669</v>
      </c>
      <c r="C860" s="1">
        <f t="shared" si="482"/>
        <v>31879</v>
      </c>
      <c r="D860" s="7">
        <f>IF(P860&gt;0,RANK(P860,(P860:R860,S860:AG860)),0)</f>
        <v>5</v>
      </c>
      <c r="E860" s="7">
        <f>IF(Q860&gt;0,RANK(Q860,(P860:R860,S860:AG860)),0)</f>
        <v>3</v>
      </c>
      <c r="F860" s="7">
        <f>IF(R860&gt;0,RANK(R860,(P860:R860,S860:AG860)),0)</f>
        <v>1</v>
      </c>
      <c r="G860" s="7">
        <f>IF(S860&gt;0,RANK(S860,(P860:R860,S860:AG860)),0)</f>
        <v>4</v>
      </c>
      <c r="H860" s="48">
        <f t="shared" si="483"/>
        <v>9393</v>
      </c>
      <c r="I860" s="163">
        <f t="shared" si="484"/>
        <v>0.29464537783493838</v>
      </c>
      <c r="J860" s="2"/>
      <c r="K860" s="2">
        <f t="shared" si="485"/>
        <v>5.3954013613977852E-3</v>
      </c>
      <c r="L860" s="2">
        <f t="shared" si="486"/>
        <v>0.11220552714953418</v>
      </c>
      <c r="M860" s="2">
        <f t="shared" si="487"/>
        <v>0.53994792810313996</v>
      </c>
      <c r="N860" s="2">
        <f t="shared" si="463"/>
        <v>8.8271275761473075E-2</v>
      </c>
      <c r="O860" s="2">
        <f t="shared" si="464"/>
        <v>0.25417986762445499</v>
      </c>
      <c r="P860" s="1">
        <v>172</v>
      </c>
      <c r="Q860" s="1">
        <v>3577</v>
      </c>
      <c r="R860" s="1">
        <v>17213</v>
      </c>
      <c r="S860" s="1">
        <v>2814</v>
      </c>
      <c r="T860" s="1">
        <v>7820</v>
      </c>
      <c r="U860" s="1">
        <v>119</v>
      </c>
      <c r="AC860" s="1">
        <v>115</v>
      </c>
      <c r="AD860" s="1">
        <v>49</v>
      </c>
      <c r="AI860" s="7">
        <f t="shared" si="488"/>
        <v>2</v>
      </c>
      <c r="AJ860" s="7">
        <f t="shared" si="489"/>
        <v>6</v>
      </c>
      <c r="AK860" s="7">
        <f t="shared" si="490"/>
        <v>0</v>
      </c>
      <c r="AL860" s="7">
        <f t="shared" si="491"/>
        <v>0</v>
      </c>
      <c r="AM860" s="2">
        <f t="shared" si="492"/>
        <v>0.24530255026820164</v>
      </c>
      <c r="AN860" s="2">
        <f t="shared" si="493"/>
        <v>3.7328648953856773E-3</v>
      </c>
      <c r="AO860" s="2">
        <f t="shared" si="494"/>
        <v>0</v>
      </c>
      <c r="AP860" s="2">
        <f t="shared" si="495"/>
        <v>0</v>
      </c>
      <c r="AR860" t="str">
        <f t="shared" si="480"/>
        <v>Anne Arundel</v>
      </c>
      <c r="AS860" t="s">
        <v>2669</v>
      </c>
      <c r="AV860" s="91">
        <v>24</v>
      </c>
      <c r="AW860" s="93">
        <v>3</v>
      </c>
      <c r="AX860" s="99">
        <f t="shared" si="496"/>
        <v>24003</v>
      </c>
      <c r="AZ860" s="7" t="s">
        <v>3053</v>
      </c>
      <c r="BA860" t="s">
        <v>3290</v>
      </c>
    </row>
    <row r="861" spans="1:61" hidden="1" outlineLevel="1">
      <c r="A861" t="s">
        <v>1347</v>
      </c>
      <c r="B861" t="s">
        <v>2669</v>
      </c>
      <c r="C861" s="1">
        <f t="shared" si="482"/>
        <v>4358</v>
      </c>
      <c r="D861" s="7">
        <f>IF(P861&gt;0,RANK(P861,(P861:R861,S861:AG861)),0)</f>
        <v>5</v>
      </c>
      <c r="E861" s="7">
        <f>IF(Q861&gt;0,RANK(Q861,(P861:R861,S861:AG861)),0)</f>
        <v>4</v>
      </c>
      <c r="F861" s="7">
        <f>IF(R861&gt;0,RANK(R861,(P861:R861,S861:AG861)),0)</f>
        <v>1</v>
      </c>
      <c r="G861" s="7">
        <f>IF(S861&gt;0,RANK(S861,(P861:R861,S861:AG861)),0)</f>
        <v>3</v>
      </c>
      <c r="H861" s="48">
        <f t="shared" si="483"/>
        <v>787</v>
      </c>
      <c r="I861" s="163">
        <f t="shared" si="484"/>
        <v>0.18058742542450665</v>
      </c>
      <c r="J861" s="2"/>
      <c r="K861" s="2">
        <f t="shared" si="485"/>
        <v>1.1243689765947683E-2</v>
      </c>
      <c r="L861" s="2">
        <f t="shared" si="486"/>
        <v>0.11128958237723727</v>
      </c>
      <c r="M861" s="2">
        <f t="shared" si="487"/>
        <v>0.4444699403396053</v>
      </c>
      <c r="N861" s="2">
        <f t="shared" si="463"/>
        <v>0.15006883891693437</v>
      </c>
      <c r="O861" s="2">
        <f t="shared" si="464"/>
        <v>0.28292794860027537</v>
      </c>
      <c r="P861" s="1">
        <v>49</v>
      </c>
      <c r="Q861" s="1">
        <v>485</v>
      </c>
      <c r="R861" s="1">
        <v>1937</v>
      </c>
      <c r="S861" s="1">
        <v>654</v>
      </c>
      <c r="T861" s="1">
        <v>1150</v>
      </c>
      <c r="U861" s="1">
        <v>31</v>
      </c>
      <c r="AC861" s="1">
        <v>30</v>
      </c>
      <c r="AD861" s="1">
        <v>22</v>
      </c>
      <c r="AI861" s="7">
        <f t="shared" si="488"/>
        <v>2</v>
      </c>
      <c r="AJ861" s="7">
        <f t="shared" si="489"/>
        <v>6</v>
      </c>
      <c r="AK861" s="7">
        <f t="shared" si="490"/>
        <v>0</v>
      </c>
      <c r="AL861" s="7">
        <f t="shared" si="491"/>
        <v>0</v>
      </c>
      <c r="AM861" s="2">
        <f t="shared" si="492"/>
        <v>0.26388251491509868</v>
      </c>
      <c r="AN861" s="2">
        <f t="shared" si="493"/>
        <v>7.1133547498852681E-3</v>
      </c>
      <c r="AO861" s="2">
        <f t="shared" si="494"/>
        <v>0</v>
      </c>
      <c r="AP861" s="2">
        <f t="shared" si="495"/>
        <v>0</v>
      </c>
      <c r="AR861" t="str">
        <f t="shared" si="480"/>
        <v>Baltimore</v>
      </c>
      <c r="AS861" t="s">
        <v>2669</v>
      </c>
      <c r="AV861" s="91">
        <v>24</v>
      </c>
      <c r="AW861" s="93">
        <v>510</v>
      </c>
      <c r="AX861" s="99">
        <f t="shared" si="496"/>
        <v>24510</v>
      </c>
      <c r="AZ861" s="7" t="s">
        <v>1057</v>
      </c>
      <c r="BA861" t="s">
        <v>3290</v>
      </c>
    </row>
    <row r="862" spans="1:61" hidden="1" outlineLevel="1">
      <c r="A862" t="s">
        <v>1347</v>
      </c>
      <c r="B862" t="s">
        <v>2669</v>
      </c>
      <c r="C862" s="1">
        <f t="shared" si="482"/>
        <v>33219</v>
      </c>
      <c r="D862" s="7">
        <f>IF(P862&gt;0,RANK(P862,(P862:R862,S862:AG862)),0)</f>
        <v>5</v>
      </c>
      <c r="E862" s="7">
        <f>IF(Q862&gt;0,RANK(Q862,(P862:R862,S862:AG862)),0)</f>
        <v>4</v>
      </c>
      <c r="F862" s="7">
        <f>IF(R862&gt;0,RANK(R862,(P862:R862,S862:AG862)),0)</f>
        <v>1</v>
      </c>
      <c r="G862" s="7">
        <f>IF(S862&gt;0,RANK(S862,(P862:R862,S862:AG862)),0)</f>
        <v>3</v>
      </c>
      <c r="H862" s="48">
        <f t="shared" si="483"/>
        <v>8385</v>
      </c>
      <c r="I862" s="163">
        <f t="shared" si="484"/>
        <v>0.25241578614648241</v>
      </c>
      <c r="J862" s="2"/>
      <c r="K862" s="2">
        <f t="shared" si="485"/>
        <v>4.6057978867515576E-3</v>
      </c>
      <c r="L862" s="2">
        <f t="shared" si="486"/>
        <v>0.10719768807008037</v>
      </c>
      <c r="M862" s="2">
        <f t="shared" si="487"/>
        <v>0.50434992022637648</v>
      </c>
      <c r="N862" s="2">
        <f t="shared" si="463"/>
        <v>0.12345344531743882</v>
      </c>
      <c r="O862" s="2">
        <f t="shared" si="464"/>
        <v>0.2603931484993528</v>
      </c>
      <c r="P862" s="1">
        <v>153</v>
      </c>
      <c r="Q862" s="1">
        <v>3561</v>
      </c>
      <c r="R862" s="1">
        <v>16754</v>
      </c>
      <c r="S862" s="1">
        <v>4101</v>
      </c>
      <c r="T862" s="1">
        <v>8369</v>
      </c>
      <c r="U862" s="1">
        <v>140</v>
      </c>
      <c r="AC862" s="1">
        <v>103</v>
      </c>
      <c r="AD862" s="1">
        <v>38</v>
      </c>
      <c r="AI862" s="7">
        <f t="shared" si="488"/>
        <v>2</v>
      </c>
      <c r="AJ862" s="7">
        <f t="shared" si="489"/>
        <v>6</v>
      </c>
      <c r="AK862" s="7">
        <f t="shared" si="490"/>
        <v>0</v>
      </c>
      <c r="AL862" s="7">
        <f t="shared" si="491"/>
        <v>0</v>
      </c>
      <c r="AM862" s="2">
        <f t="shared" si="492"/>
        <v>0.25193413407989401</v>
      </c>
      <c r="AN862" s="2">
        <f t="shared" si="493"/>
        <v>4.2144555826484839E-3</v>
      </c>
      <c r="AO862" s="2">
        <f t="shared" si="494"/>
        <v>0</v>
      </c>
      <c r="AP862" s="2">
        <f t="shared" si="495"/>
        <v>0</v>
      </c>
      <c r="AR862" t="str">
        <f t="shared" si="480"/>
        <v>Baltimore</v>
      </c>
      <c r="AS862" t="s">
        <v>2669</v>
      </c>
      <c r="AV862" s="91">
        <v>24</v>
      </c>
      <c r="AW862" s="93">
        <v>5</v>
      </c>
      <c r="AX862" s="99">
        <f t="shared" si="496"/>
        <v>24005</v>
      </c>
      <c r="AZ862" s="7" t="s">
        <v>3053</v>
      </c>
      <c r="BA862" t="s">
        <v>3290</v>
      </c>
    </row>
    <row r="863" spans="1:61" hidden="1" outlineLevel="1">
      <c r="A863" t="s">
        <v>2964</v>
      </c>
      <c r="B863" t="s">
        <v>2669</v>
      </c>
      <c r="C863" s="1">
        <f t="shared" si="482"/>
        <v>5696</v>
      </c>
      <c r="D863" s="7">
        <f>IF(P863&gt;0,RANK(P863,(P863:R863,S863:AG863)),0)</f>
        <v>5</v>
      </c>
      <c r="E863" s="7">
        <f>IF(Q863&gt;0,RANK(Q863,(P863:R863,S863:AG863)),0)</f>
        <v>3</v>
      </c>
      <c r="F863" s="7">
        <f>IF(R863&gt;0,RANK(R863,(P863:R863,S863:AG863)),0)</f>
        <v>1</v>
      </c>
      <c r="G863" s="7">
        <f>IF(S863&gt;0,RANK(S863,(P863:R863,S863:AG863)),0)</f>
        <v>4</v>
      </c>
      <c r="H863" s="48">
        <f t="shared" si="483"/>
        <v>1101</v>
      </c>
      <c r="I863" s="163">
        <f t="shared" si="484"/>
        <v>0.1932935393258427</v>
      </c>
      <c r="J863" s="2"/>
      <c r="K863" s="2">
        <f t="shared" si="485"/>
        <v>4.9157303370786515E-3</v>
      </c>
      <c r="L863" s="2">
        <f t="shared" si="486"/>
        <v>0.11674859550561797</v>
      </c>
      <c r="M863" s="2">
        <f t="shared" si="487"/>
        <v>0.49754213483146065</v>
      </c>
      <c r="N863" s="2">
        <f t="shared" si="463"/>
        <v>6.8644662921348312E-2</v>
      </c>
      <c r="O863" s="2">
        <f t="shared" si="464"/>
        <v>0.31214887640449435</v>
      </c>
      <c r="P863" s="1">
        <v>28</v>
      </c>
      <c r="Q863" s="1">
        <v>665</v>
      </c>
      <c r="R863" s="1">
        <v>2834</v>
      </c>
      <c r="S863" s="1">
        <v>391</v>
      </c>
      <c r="T863" s="1">
        <v>1733</v>
      </c>
      <c r="U863" s="1">
        <v>26</v>
      </c>
      <c r="AC863" s="1">
        <v>12</v>
      </c>
      <c r="AD863" s="1">
        <v>7</v>
      </c>
      <c r="AI863" s="7">
        <f t="shared" si="488"/>
        <v>2</v>
      </c>
      <c r="AJ863" s="7">
        <f t="shared" si="489"/>
        <v>6</v>
      </c>
      <c r="AK863" s="7">
        <f t="shared" si="490"/>
        <v>0</v>
      </c>
      <c r="AL863" s="7">
        <f t="shared" si="491"/>
        <v>0</v>
      </c>
      <c r="AM863" s="2">
        <f t="shared" si="492"/>
        <v>0.304248595505618</v>
      </c>
      <c r="AN863" s="2">
        <f t="shared" si="493"/>
        <v>4.5646067415730336E-3</v>
      </c>
      <c r="AO863" s="2">
        <f t="shared" si="494"/>
        <v>0</v>
      </c>
      <c r="AP863" s="2">
        <f t="shared" si="495"/>
        <v>0</v>
      </c>
      <c r="AR863" t="str">
        <f t="shared" si="480"/>
        <v>Calvert</v>
      </c>
      <c r="AS863" t="s">
        <v>2669</v>
      </c>
      <c r="AT863">
        <v>5</v>
      </c>
      <c r="AV863" s="91">
        <v>24</v>
      </c>
      <c r="AW863" s="93">
        <v>9</v>
      </c>
      <c r="AX863" s="99">
        <f t="shared" si="496"/>
        <v>24009</v>
      </c>
      <c r="AZ863" s="7" t="s">
        <v>3053</v>
      </c>
      <c r="BA863" t="s">
        <v>3290</v>
      </c>
    </row>
    <row r="864" spans="1:61" hidden="1" outlineLevel="1">
      <c r="A864" t="s">
        <v>924</v>
      </c>
      <c r="B864" t="s">
        <v>2669</v>
      </c>
      <c r="C864" s="1">
        <f t="shared" si="482"/>
        <v>2112</v>
      </c>
      <c r="D864" s="7">
        <f>IF(P864&gt;0,RANK(P864,(P864:R864,S864:AG864)),0)</f>
        <v>7</v>
      </c>
      <c r="E864" s="7">
        <f>IF(Q864&gt;0,RANK(Q864,(P864:R864,S864:AG864)),0)</f>
        <v>3</v>
      </c>
      <c r="F864" s="7">
        <f>IF(R864&gt;0,RANK(R864,(P864:R864,S864:AG864)),0)</f>
        <v>1</v>
      </c>
      <c r="G864" s="7">
        <f>IF(S864&gt;0,RANK(S864,(P864:R864,S864:AG864)),0)</f>
        <v>4</v>
      </c>
      <c r="H864" s="48">
        <f t="shared" si="483"/>
        <v>50</v>
      </c>
      <c r="I864" s="163">
        <f t="shared" si="484"/>
        <v>2.3674242424242424E-2</v>
      </c>
      <c r="J864" s="2"/>
      <c r="K864" s="2">
        <f t="shared" si="485"/>
        <v>3.3143939393939395E-3</v>
      </c>
      <c r="L864" s="2">
        <f t="shared" si="486"/>
        <v>0.13683712121212122</v>
      </c>
      <c r="M864" s="2">
        <f t="shared" si="487"/>
        <v>0.38683712121212122</v>
      </c>
      <c r="N864" s="2">
        <f t="shared" ref="N864:N927" si="497">IF($C864=0,"-",S864/$C864)</f>
        <v>9.3276515151515152E-2</v>
      </c>
      <c r="O864" s="2">
        <f t="shared" ref="O864:O927" si="498">IF(C864=0,"-",(1-K864-L864-M864-N864))</f>
        <v>0.37973484848484851</v>
      </c>
      <c r="P864" s="1">
        <v>7</v>
      </c>
      <c r="Q864" s="1">
        <v>289</v>
      </c>
      <c r="R864" s="1">
        <v>817</v>
      </c>
      <c r="S864" s="1">
        <v>197</v>
      </c>
      <c r="T864" s="1">
        <v>767</v>
      </c>
      <c r="U864" s="1">
        <v>18</v>
      </c>
      <c r="AC864" s="1">
        <v>16</v>
      </c>
      <c r="AD864" s="1">
        <v>1</v>
      </c>
      <c r="AI864" s="7">
        <f t="shared" si="488"/>
        <v>2</v>
      </c>
      <c r="AJ864" s="7">
        <f t="shared" si="489"/>
        <v>5</v>
      </c>
      <c r="AK864" s="7">
        <f t="shared" si="490"/>
        <v>0</v>
      </c>
      <c r="AL864" s="7">
        <f t="shared" si="491"/>
        <v>0</v>
      </c>
      <c r="AM864" s="2">
        <f t="shared" si="492"/>
        <v>0.36316287878787878</v>
      </c>
      <c r="AN864" s="2">
        <f t="shared" si="493"/>
        <v>8.5227272727272721E-3</v>
      </c>
      <c r="AO864" s="2">
        <f t="shared" si="494"/>
        <v>0</v>
      </c>
      <c r="AP864" s="2">
        <f t="shared" si="495"/>
        <v>0</v>
      </c>
      <c r="AR864" t="str">
        <f t="shared" si="480"/>
        <v>Caroline</v>
      </c>
      <c r="AS864" t="s">
        <v>2669</v>
      </c>
      <c r="AT864">
        <v>1</v>
      </c>
      <c r="AV864" s="91">
        <v>24</v>
      </c>
      <c r="AW864" s="93">
        <v>11</v>
      </c>
      <c r="AX864" s="99">
        <f t="shared" si="496"/>
        <v>24011</v>
      </c>
      <c r="AZ864" s="7" t="s">
        <v>3053</v>
      </c>
      <c r="BA864" t="s">
        <v>3290</v>
      </c>
    </row>
    <row r="865" spans="1:53" hidden="1" outlineLevel="1">
      <c r="A865" t="s">
        <v>1837</v>
      </c>
      <c r="B865" t="s">
        <v>2669</v>
      </c>
      <c r="C865" s="1">
        <f t="shared" si="482"/>
        <v>14333</v>
      </c>
      <c r="D865" s="7">
        <f>IF(P865&gt;0,RANK(P865,(P865:R865,S865:AG865)),0)</f>
        <v>5</v>
      </c>
      <c r="E865" s="7">
        <f>IF(Q865&gt;0,RANK(Q865,(P865:R865,S865:AG865)),0)</f>
        <v>4</v>
      </c>
      <c r="F865" s="7">
        <f>IF(R865&gt;0,RANK(R865,(P865:R865,S865:AG865)),0)</f>
        <v>1</v>
      </c>
      <c r="G865" s="7">
        <f>IF(S865&gt;0,RANK(S865,(P865:R865,S865:AG865)),0)</f>
        <v>3</v>
      </c>
      <c r="H865" s="48">
        <f t="shared" si="483"/>
        <v>1097</v>
      </c>
      <c r="I865" s="163">
        <f t="shared" si="484"/>
        <v>7.6536663643340538E-2</v>
      </c>
      <c r="J865" s="2"/>
      <c r="K865" s="2">
        <f t="shared" si="485"/>
        <v>3.8372985418265539E-3</v>
      </c>
      <c r="L865" s="2">
        <f t="shared" si="486"/>
        <v>0.10556059443242866</v>
      </c>
      <c r="M865" s="2">
        <f t="shared" si="487"/>
        <v>0.41875392450987231</v>
      </c>
      <c r="N865" s="2">
        <f t="shared" si="497"/>
        <v>0.12356101304681504</v>
      </c>
      <c r="O865" s="2">
        <f t="shared" si="498"/>
        <v>0.34828716946905747</v>
      </c>
      <c r="P865" s="1">
        <v>55</v>
      </c>
      <c r="Q865" s="1">
        <v>1513</v>
      </c>
      <c r="R865" s="1">
        <v>6002</v>
      </c>
      <c r="S865" s="1">
        <v>1771</v>
      </c>
      <c r="T865" s="1">
        <v>4905</v>
      </c>
      <c r="U865" s="1">
        <v>40</v>
      </c>
      <c r="AC865" s="1">
        <v>28</v>
      </c>
      <c r="AD865" s="1">
        <v>19</v>
      </c>
      <c r="AI865" s="7">
        <f t="shared" si="488"/>
        <v>2</v>
      </c>
      <c r="AJ865" s="7">
        <f t="shared" si="489"/>
        <v>6</v>
      </c>
      <c r="AK865" s="7">
        <f t="shared" si="490"/>
        <v>0</v>
      </c>
      <c r="AL865" s="7">
        <f t="shared" si="491"/>
        <v>0</v>
      </c>
      <c r="AM865" s="2">
        <f t="shared" si="492"/>
        <v>0.34221726086653176</v>
      </c>
      <c r="AN865" s="2">
        <f t="shared" si="493"/>
        <v>2.7907625758738577E-3</v>
      </c>
      <c r="AO865" s="2">
        <f t="shared" si="494"/>
        <v>0</v>
      </c>
      <c r="AP865" s="2">
        <f t="shared" si="495"/>
        <v>0</v>
      </c>
      <c r="AR865" t="str">
        <f t="shared" si="480"/>
        <v>Carroll</v>
      </c>
      <c r="AS865" t="s">
        <v>2669</v>
      </c>
      <c r="AV865" s="91">
        <v>24</v>
      </c>
      <c r="AW865" s="93">
        <v>13</v>
      </c>
      <c r="AX865" s="99">
        <f t="shared" si="496"/>
        <v>24013</v>
      </c>
      <c r="AZ865" s="7" t="s">
        <v>3053</v>
      </c>
      <c r="BA865" t="s">
        <v>3290</v>
      </c>
    </row>
    <row r="866" spans="1:53" hidden="1" outlineLevel="1">
      <c r="A866" t="s">
        <v>7</v>
      </c>
      <c r="B866" t="s">
        <v>2669</v>
      </c>
      <c r="C866" s="1">
        <f t="shared" si="482"/>
        <v>7026</v>
      </c>
      <c r="D866" s="7">
        <f>IF(P866&gt;0,RANK(P866,(P866:R866,S866:AG866)),0)</f>
        <v>6</v>
      </c>
      <c r="E866" s="7">
        <f>IF(Q866&gt;0,RANK(Q866,(P866:R866,S866:AG866)),0)</f>
        <v>3</v>
      </c>
      <c r="F866" s="7">
        <f>IF(R866&gt;0,RANK(R866,(P866:R866,S866:AG866)),0)</f>
        <v>1</v>
      </c>
      <c r="G866" s="7">
        <f>IF(S866&gt;0,RANK(S866,(P866:R866,S866:AG866)),0)</f>
        <v>4</v>
      </c>
      <c r="H866" s="48">
        <f t="shared" si="483"/>
        <v>799</v>
      </c>
      <c r="I866" s="163">
        <f t="shared" si="484"/>
        <v>0.11372046683746086</v>
      </c>
      <c r="J866" s="2"/>
      <c r="K866" s="2">
        <f t="shared" si="485"/>
        <v>5.6931397665812697E-3</v>
      </c>
      <c r="L866" s="2">
        <f t="shared" si="486"/>
        <v>0.1044691147167663</v>
      </c>
      <c r="M866" s="2">
        <f t="shared" si="487"/>
        <v>0.44577284372331338</v>
      </c>
      <c r="N866" s="2">
        <f t="shared" si="497"/>
        <v>0.10204953031596925</v>
      </c>
      <c r="O866" s="2">
        <f t="shared" si="498"/>
        <v>0.34201537147736977</v>
      </c>
      <c r="P866" s="1">
        <v>40</v>
      </c>
      <c r="Q866" s="1">
        <v>734</v>
      </c>
      <c r="R866" s="1">
        <v>3132</v>
      </c>
      <c r="S866" s="1">
        <v>717</v>
      </c>
      <c r="T866" s="1">
        <v>2333</v>
      </c>
      <c r="U866" s="1">
        <v>43</v>
      </c>
      <c r="AC866" s="1">
        <v>18</v>
      </c>
      <c r="AD866" s="1">
        <v>9</v>
      </c>
      <c r="AI866" s="7">
        <f t="shared" si="488"/>
        <v>2</v>
      </c>
      <c r="AJ866" s="7">
        <f t="shared" si="489"/>
        <v>5</v>
      </c>
      <c r="AK866" s="7">
        <f t="shared" si="490"/>
        <v>0</v>
      </c>
      <c r="AL866" s="7">
        <f t="shared" si="491"/>
        <v>0</v>
      </c>
      <c r="AM866" s="2">
        <f t="shared" si="492"/>
        <v>0.33205237688585254</v>
      </c>
      <c r="AN866" s="2">
        <f t="shared" si="493"/>
        <v>6.1201252490748646E-3</v>
      </c>
      <c r="AO866" s="2">
        <f t="shared" si="494"/>
        <v>0</v>
      </c>
      <c r="AP866" s="2">
        <f t="shared" si="495"/>
        <v>0</v>
      </c>
      <c r="AR866" t="str">
        <f t="shared" si="480"/>
        <v>Cecil</v>
      </c>
      <c r="AS866" t="s">
        <v>2669</v>
      </c>
      <c r="AT866">
        <v>1</v>
      </c>
      <c r="AV866" s="91">
        <v>24</v>
      </c>
      <c r="AW866" s="93">
        <v>15</v>
      </c>
      <c r="AX866" s="99">
        <f t="shared" si="496"/>
        <v>24015</v>
      </c>
      <c r="AZ866" s="7" t="s">
        <v>3053</v>
      </c>
      <c r="BA866" t="s">
        <v>3290</v>
      </c>
    </row>
    <row r="867" spans="1:53" hidden="1" outlineLevel="1">
      <c r="A867" t="s">
        <v>1820</v>
      </c>
      <c r="B867" t="s">
        <v>2669</v>
      </c>
      <c r="C867" s="1">
        <f t="shared" si="482"/>
        <v>5389</v>
      </c>
      <c r="D867" s="7">
        <f>IF(P867&gt;0,RANK(P867,(P867:R867,S867:AG867)),0)</f>
        <v>7</v>
      </c>
      <c r="E867" s="7">
        <f>IF(Q867&gt;0,RANK(Q867,(P867:R867,S867:AG867)),0)</f>
        <v>3</v>
      </c>
      <c r="F867" s="7">
        <f>IF(R867&gt;0,RANK(R867,(P867:R867,S867:AG867)),0)</f>
        <v>1</v>
      </c>
      <c r="G867" s="7">
        <f>IF(S867&gt;0,RANK(S867,(P867:R867,S867:AG867)),0)</f>
        <v>4</v>
      </c>
      <c r="H867" s="48">
        <f t="shared" si="483"/>
        <v>920</v>
      </c>
      <c r="I867" s="163">
        <f t="shared" si="484"/>
        <v>0.17071812952310261</v>
      </c>
      <c r="J867" s="2"/>
      <c r="K867" s="2">
        <f t="shared" si="485"/>
        <v>2.4123213954351458E-3</v>
      </c>
      <c r="L867" s="2">
        <f t="shared" si="486"/>
        <v>0.10948227871590277</v>
      </c>
      <c r="M867" s="2">
        <f t="shared" si="487"/>
        <v>0.48895899053627762</v>
      </c>
      <c r="N867" s="2">
        <f t="shared" si="497"/>
        <v>7.366858415290406E-2</v>
      </c>
      <c r="O867" s="2">
        <f t="shared" si="498"/>
        <v>0.32547782519948043</v>
      </c>
      <c r="P867" s="1">
        <v>13</v>
      </c>
      <c r="Q867" s="1">
        <v>590</v>
      </c>
      <c r="R867" s="1">
        <v>2635</v>
      </c>
      <c r="S867" s="1">
        <v>397</v>
      </c>
      <c r="T867" s="1">
        <v>1715</v>
      </c>
      <c r="U867" s="1">
        <v>17</v>
      </c>
      <c r="AC867" s="1">
        <v>14</v>
      </c>
      <c r="AD867" s="1">
        <v>8</v>
      </c>
      <c r="AI867" s="7">
        <f t="shared" si="488"/>
        <v>2</v>
      </c>
      <c r="AJ867" s="7">
        <f t="shared" si="489"/>
        <v>5</v>
      </c>
      <c r="AK867" s="7">
        <f t="shared" si="490"/>
        <v>0</v>
      </c>
      <c r="AL867" s="7">
        <f t="shared" si="491"/>
        <v>0</v>
      </c>
      <c r="AM867" s="2">
        <f t="shared" si="492"/>
        <v>0.318240861013175</v>
      </c>
      <c r="AN867" s="2">
        <f t="shared" si="493"/>
        <v>3.1545741324921135E-3</v>
      </c>
      <c r="AO867" s="2">
        <f t="shared" si="494"/>
        <v>0</v>
      </c>
      <c r="AP867" s="2">
        <f t="shared" si="495"/>
        <v>0</v>
      </c>
      <c r="AR867" t="str">
        <f t="shared" si="480"/>
        <v>Charles</v>
      </c>
      <c r="AS867" t="s">
        <v>2669</v>
      </c>
      <c r="AT867">
        <v>5</v>
      </c>
      <c r="AV867" s="91">
        <v>24</v>
      </c>
      <c r="AW867" s="93">
        <v>17</v>
      </c>
      <c r="AX867" s="99">
        <f t="shared" si="496"/>
        <v>24017</v>
      </c>
      <c r="AZ867" s="7" t="s">
        <v>3053</v>
      </c>
      <c r="BA867" t="s">
        <v>3290</v>
      </c>
    </row>
    <row r="868" spans="1:53" hidden="1" outlineLevel="1">
      <c r="A868" t="s">
        <v>1821</v>
      </c>
      <c r="B868" t="s">
        <v>2669</v>
      </c>
      <c r="C868" s="1">
        <f t="shared" si="482"/>
        <v>2197</v>
      </c>
      <c r="D868" s="7">
        <f>IF(P868&gt;0,RANK(P868,(P868:R868,S868:AG868)),0)</f>
        <v>6</v>
      </c>
      <c r="E868" s="7">
        <f>IF(Q868&gt;0,RANK(Q868,(P868:R868,S868:AG868)),0)</f>
        <v>3</v>
      </c>
      <c r="F868" s="7">
        <f>IF(R868&gt;0,RANK(R868,(P868:R868,S868:AG868)),0)</f>
        <v>1</v>
      </c>
      <c r="G868" s="7">
        <f>IF(S868&gt;0,RANK(S868,(P868:R868,S868:AG868)),0)</f>
        <v>4</v>
      </c>
      <c r="H868" s="48">
        <f t="shared" si="483"/>
        <v>377</v>
      </c>
      <c r="I868" s="163">
        <f t="shared" si="484"/>
        <v>0.17159763313609466</v>
      </c>
      <c r="J868" s="2"/>
      <c r="K868" s="2">
        <f t="shared" si="485"/>
        <v>4.5516613563950838E-3</v>
      </c>
      <c r="L868" s="2">
        <f t="shared" si="486"/>
        <v>0.14337733272644515</v>
      </c>
      <c r="M868" s="2">
        <f t="shared" si="487"/>
        <v>0.47200728265817021</v>
      </c>
      <c r="N868" s="2">
        <f t="shared" si="497"/>
        <v>6.6909421939007743E-2</v>
      </c>
      <c r="O868" s="2">
        <f t="shared" si="498"/>
        <v>0.31315430131998184</v>
      </c>
      <c r="P868" s="1">
        <v>10</v>
      </c>
      <c r="Q868" s="1">
        <v>315</v>
      </c>
      <c r="R868" s="1">
        <v>1037</v>
      </c>
      <c r="S868" s="1">
        <v>147</v>
      </c>
      <c r="T868" s="1">
        <v>660</v>
      </c>
      <c r="U868" s="1">
        <v>10</v>
      </c>
      <c r="AC868" s="1">
        <v>15</v>
      </c>
      <c r="AD868" s="1">
        <v>3</v>
      </c>
      <c r="AI868" s="7">
        <f t="shared" si="488"/>
        <v>2</v>
      </c>
      <c r="AJ868" s="7">
        <f t="shared" si="489"/>
        <v>5</v>
      </c>
      <c r="AK868" s="7">
        <f t="shared" si="490"/>
        <v>0</v>
      </c>
      <c r="AL868" s="7">
        <f t="shared" si="491"/>
        <v>0</v>
      </c>
      <c r="AM868" s="2">
        <f t="shared" si="492"/>
        <v>0.30040964952207555</v>
      </c>
      <c r="AN868" s="2">
        <f t="shared" si="493"/>
        <v>4.5516613563950838E-3</v>
      </c>
      <c r="AO868" s="2">
        <f t="shared" si="494"/>
        <v>0</v>
      </c>
      <c r="AP868" s="2">
        <f t="shared" si="495"/>
        <v>0</v>
      </c>
      <c r="AR868" t="str">
        <f t="shared" si="480"/>
        <v>Dorchester</v>
      </c>
      <c r="AS868" t="s">
        <v>2669</v>
      </c>
      <c r="AT868">
        <v>1</v>
      </c>
      <c r="AV868" s="91">
        <v>24</v>
      </c>
      <c r="AW868" s="93">
        <v>19</v>
      </c>
      <c r="AX868" s="99">
        <f t="shared" si="496"/>
        <v>24019</v>
      </c>
      <c r="AZ868" s="7" t="s">
        <v>3053</v>
      </c>
      <c r="BA868" t="s">
        <v>3290</v>
      </c>
    </row>
    <row r="869" spans="1:53" hidden="1" outlineLevel="1">
      <c r="A869" t="s">
        <v>3149</v>
      </c>
      <c r="B869" t="s">
        <v>2669</v>
      </c>
      <c r="C869" s="1">
        <f t="shared" si="482"/>
        <v>18927</v>
      </c>
      <c r="D869" s="7">
        <f>IF(P869&gt;0,RANK(P869,(P869:R869,S869:AG869)),0)</f>
        <v>5</v>
      </c>
      <c r="E869" s="7">
        <f>IF(Q869&gt;0,RANK(Q869,(P869:R869,S869:AG869)),0)</f>
        <v>3</v>
      </c>
      <c r="F869" s="7">
        <f>IF(R869&gt;0,RANK(R869,(P869:R869,S869:AG869)),0)</f>
        <v>1</v>
      </c>
      <c r="G869" s="7">
        <f>IF(S869&gt;0,RANK(S869,(P869:R869,S869:AG869)),0)</f>
        <v>4</v>
      </c>
      <c r="H869" s="48">
        <f t="shared" si="483"/>
        <v>2346</v>
      </c>
      <c r="I869" s="163">
        <f t="shared" si="484"/>
        <v>0.12394991282295134</v>
      </c>
      <c r="J869" s="2"/>
      <c r="K869" s="2">
        <f t="shared" si="485"/>
        <v>6.0231415438262801E-3</v>
      </c>
      <c r="L869" s="2">
        <f t="shared" si="486"/>
        <v>0.12669731072013526</v>
      </c>
      <c r="M869" s="2">
        <f t="shared" si="487"/>
        <v>0.44455011359433616</v>
      </c>
      <c r="N869" s="2">
        <f t="shared" si="497"/>
        <v>9.2302002430390453E-2</v>
      </c>
      <c r="O869" s="2">
        <f t="shared" si="498"/>
        <v>0.33042743171131184</v>
      </c>
      <c r="P869" s="1">
        <v>114</v>
      </c>
      <c r="Q869" s="1">
        <v>2398</v>
      </c>
      <c r="R869" s="1">
        <v>8414</v>
      </c>
      <c r="S869" s="1">
        <v>1747</v>
      </c>
      <c r="T869" s="1">
        <v>6068</v>
      </c>
      <c r="U869" s="1">
        <v>89</v>
      </c>
      <c r="AC869" s="1">
        <v>66</v>
      </c>
      <c r="AD869" s="1">
        <v>31</v>
      </c>
      <c r="AI869" s="7">
        <f t="shared" si="488"/>
        <v>2</v>
      </c>
      <c r="AJ869" s="7">
        <f t="shared" si="489"/>
        <v>6</v>
      </c>
      <c r="AK869" s="7">
        <f t="shared" si="490"/>
        <v>0</v>
      </c>
      <c r="AL869" s="7">
        <f t="shared" si="491"/>
        <v>0</v>
      </c>
      <c r="AM869" s="2">
        <f t="shared" si="492"/>
        <v>0.32060020077138479</v>
      </c>
      <c r="AN869" s="2">
        <f t="shared" si="493"/>
        <v>4.7022771701801663E-3</v>
      </c>
      <c r="AO869" s="2">
        <f t="shared" si="494"/>
        <v>0</v>
      </c>
      <c r="AP869" s="2">
        <f t="shared" si="495"/>
        <v>0</v>
      </c>
      <c r="AR869" t="str">
        <f t="shared" si="480"/>
        <v>Frederick</v>
      </c>
      <c r="AS869" t="s">
        <v>2669</v>
      </c>
      <c r="AV869" s="91">
        <v>24</v>
      </c>
      <c r="AW869" s="93">
        <v>21</v>
      </c>
      <c r="AX869" s="99">
        <f t="shared" si="496"/>
        <v>24021</v>
      </c>
      <c r="AZ869" s="7" t="s">
        <v>3053</v>
      </c>
      <c r="BA869" t="s">
        <v>3290</v>
      </c>
    </row>
    <row r="870" spans="1:53" hidden="1" outlineLevel="1">
      <c r="A870" t="s">
        <v>1926</v>
      </c>
      <c r="B870" t="s">
        <v>2669</v>
      </c>
      <c r="C870" s="1">
        <f t="shared" si="482"/>
        <v>3630</v>
      </c>
      <c r="D870" s="7">
        <f>IF(P870&gt;0,RANK(P870,(P870:R870,S870:AG870)),0)</f>
        <v>7</v>
      </c>
      <c r="E870" s="7">
        <f>IF(Q870&gt;0,RANK(Q870,(P870:R870,S870:AG870)),0)</f>
        <v>3</v>
      </c>
      <c r="F870" s="7">
        <f>IF(R870&gt;0,RANK(R870,(P870:R870,S870:AG870)),0)</f>
        <v>2</v>
      </c>
      <c r="G870" s="7">
        <f>IF(S870&gt;0,RANK(S870,(P870:R870,S870:AG870)),0)</f>
        <v>4</v>
      </c>
      <c r="H870" s="48">
        <f t="shared" si="483"/>
        <v>613</v>
      </c>
      <c r="I870" s="163">
        <f t="shared" si="484"/>
        <v>0.16887052341597797</v>
      </c>
      <c r="J870" s="2"/>
      <c r="K870" s="2">
        <f t="shared" si="485"/>
        <v>5.7851239669421484E-3</v>
      </c>
      <c r="L870" s="2">
        <f t="shared" si="486"/>
        <v>8.2369146005509639E-2</v>
      </c>
      <c r="M870" s="2">
        <f t="shared" si="487"/>
        <v>0.33112947658402203</v>
      </c>
      <c r="N870" s="2">
        <f t="shared" si="497"/>
        <v>6.7217630853994487E-2</v>
      </c>
      <c r="O870" s="2">
        <f t="shared" si="498"/>
        <v>0.51349862258953172</v>
      </c>
      <c r="P870" s="1">
        <v>21</v>
      </c>
      <c r="Q870" s="1">
        <v>299</v>
      </c>
      <c r="R870" s="1">
        <v>1202</v>
      </c>
      <c r="S870" s="1">
        <v>244</v>
      </c>
      <c r="T870" s="1">
        <v>1815</v>
      </c>
      <c r="U870" s="1">
        <v>23</v>
      </c>
      <c r="AC870" s="1">
        <v>24</v>
      </c>
      <c r="AD870" s="1">
        <v>2</v>
      </c>
      <c r="AI870" s="7">
        <f t="shared" si="488"/>
        <v>1</v>
      </c>
      <c r="AJ870" s="7">
        <f t="shared" si="489"/>
        <v>5</v>
      </c>
      <c r="AK870" s="7">
        <f t="shared" si="490"/>
        <v>0</v>
      </c>
      <c r="AL870" s="7">
        <f t="shared" si="491"/>
        <v>0</v>
      </c>
      <c r="AM870" s="2">
        <f t="shared" si="492"/>
        <v>0.5</v>
      </c>
      <c r="AN870" s="2">
        <f t="shared" si="493"/>
        <v>6.3360881542699728E-3</v>
      </c>
      <c r="AO870" s="2">
        <f t="shared" si="494"/>
        <v>0</v>
      </c>
      <c r="AP870" s="2">
        <f t="shared" si="495"/>
        <v>0</v>
      </c>
      <c r="AR870" t="str">
        <f t="shared" si="480"/>
        <v>Garrett</v>
      </c>
      <c r="AS870" t="s">
        <v>2669</v>
      </c>
      <c r="AT870">
        <v>6</v>
      </c>
      <c r="AV870" s="91">
        <v>24</v>
      </c>
      <c r="AW870" s="93">
        <v>23</v>
      </c>
      <c r="AX870" s="99">
        <f t="shared" si="496"/>
        <v>24023</v>
      </c>
      <c r="AZ870" s="7" t="s">
        <v>3053</v>
      </c>
      <c r="BA870" t="s">
        <v>3290</v>
      </c>
    </row>
    <row r="871" spans="1:53" hidden="1" outlineLevel="1">
      <c r="A871" t="s">
        <v>3100</v>
      </c>
      <c r="B871" t="s">
        <v>2669</v>
      </c>
      <c r="C871" s="1">
        <f t="shared" si="482"/>
        <v>18675</v>
      </c>
      <c r="D871" s="7">
        <f>IF(P871&gt;0,RANK(P871,(P871:R871,S871:AG871)),0)</f>
        <v>6</v>
      </c>
      <c r="E871" s="7">
        <f>IF(Q871&gt;0,RANK(Q871,(P871:R871,S871:AG871)),0)</f>
        <v>4</v>
      </c>
      <c r="F871" s="7">
        <f>IF(R871&gt;0,RANK(R871,(P871:R871,S871:AG871)),0)</f>
        <v>1</v>
      </c>
      <c r="G871" s="7">
        <f>IF(S871&gt;0,RANK(S871,(P871:R871,S871:AG871)),0)</f>
        <v>3</v>
      </c>
      <c r="H871" s="48">
        <f t="shared" si="483"/>
        <v>3316</v>
      </c>
      <c r="I871" s="163">
        <f t="shared" si="484"/>
        <v>0.1775635876840696</v>
      </c>
      <c r="J871" s="2"/>
      <c r="K871" s="2">
        <f t="shared" si="485"/>
        <v>4.2302543507362787E-3</v>
      </c>
      <c r="L871" s="2">
        <f t="shared" si="486"/>
        <v>0.10388219544846052</v>
      </c>
      <c r="M871" s="2">
        <f t="shared" si="487"/>
        <v>0.46398929049531457</v>
      </c>
      <c r="N871" s="2">
        <f t="shared" si="497"/>
        <v>0.13236947791164658</v>
      </c>
      <c r="O871" s="2">
        <f t="shared" si="498"/>
        <v>0.29552878179384201</v>
      </c>
      <c r="P871" s="1">
        <v>79</v>
      </c>
      <c r="Q871" s="1">
        <v>1940</v>
      </c>
      <c r="R871" s="1">
        <v>8665</v>
      </c>
      <c r="S871" s="1">
        <v>2472</v>
      </c>
      <c r="T871" s="1">
        <v>5349</v>
      </c>
      <c r="U871" s="1">
        <v>86</v>
      </c>
      <c r="AC871" s="1">
        <v>60</v>
      </c>
      <c r="AD871" s="1">
        <v>24</v>
      </c>
      <c r="AI871" s="7">
        <f t="shared" si="488"/>
        <v>2</v>
      </c>
      <c r="AJ871" s="7">
        <f t="shared" si="489"/>
        <v>5</v>
      </c>
      <c r="AK871" s="7">
        <f t="shared" si="490"/>
        <v>0</v>
      </c>
      <c r="AL871" s="7">
        <f t="shared" si="491"/>
        <v>0</v>
      </c>
      <c r="AM871" s="2">
        <f t="shared" si="492"/>
        <v>0.28642570281124496</v>
      </c>
      <c r="AN871" s="2">
        <f t="shared" si="493"/>
        <v>4.6050870147255688E-3</v>
      </c>
      <c r="AO871" s="2">
        <f t="shared" si="494"/>
        <v>0</v>
      </c>
      <c r="AP871" s="2">
        <f t="shared" si="495"/>
        <v>0</v>
      </c>
      <c r="AR871" t="str">
        <f t="shared" si="480"/>
        <v>Harford</v>
      </c>
      <c r="AS871" t="s">
        <v>2669</v>
      </c>
      <c r="AV871" s="91">
        <v>24</v>
      </c>
      <c r="AW871" s="93">
        <v>25</v>
      </c>
      <c r="AX871" s="99">
        <f t="shared" si="496"/>
        <v>24025</v>
      </c>
      <c r="AZ871" s="7" t="s">
        <v>3053</v>
      </c>
      <c r="BA871" t="s">
        <v>3290</v>
      </c>
    </row>
    <row r="872" spans="1:53" hidden="1" outlineLevel="1">
      <c r="A872" t="s">
        <v>1164</v>
      </c>
      <c r="B872" t="s">
        <v>2669</v>
      </c>
      <c r="C872" s="1">
        <f t="shared" si="482"/>
        <v>15505</v>
      </c>
      <c r="D872" s="7">
        <f>IF(P872&gt;0,RANK(P872,(P872:R872,S872:AG872)),0)</f>
        <v>5</v>
      </c>
      <c r="E872" s="7">
        <f>IF(Q872&gt;0,RANK(Q872,(P872:R872,S872:AG872)),0)</f>
        <v>4</v>
      </c>
      <c r="F872" s="7">
        <f>IF(R872&gt;0,RANK(R872,(P872:R872,S872:AG872)),0)</f>
        <v>1</v>
      </c>
      <c r="G872" s="7">
        <f>IF(S872&gt;0,RANK(S872,(P872:R872,S872:AG872)),0)</f>
        <v>3</v>
      </c>
      <c r="H872" s="48">
        <f t="shared" si="483"/>
        <v>4734</v>
      </c>
      <c r="I872" s="163">
        <f t="shared" si="484"/>
        <v>0.30532086423734278</v>
      </c>
      <c r="J872" s="2"/>
      <c r="K872" s="2">
        <f t="shared" si="485"/>
        <v>9.093840696549501E-3</v>
      </c>
      <c r="L872" s="2">
        <f t="shared" si="486"/>
        <v>9.7258948726217348E-2</v>
      </c>
      <c r="M872" s="2">
        <f t="shared" si="487"/>
        <v>0.54569493711705896</v>
      </c>
      <c r="N872" s="2">
        <f t="shared" si="497"/>
        <v>9.8806836504353429E-2</v>
      </c>
      <c r="O872" s="2">
        <f t="shared" si="498"/>
        <v>0.24914543695582078</v>
      </c>
      <c r="P872" s="1">
        <v>141</v>
      </c>
      <c r="Q872" s="1">
        <v>1508</v>
      </c>
      <c r="R872" s="1">
        <v>8461</v>
      </c>
      <c r="S872" s="1">
        <v>1532</v>
      </c>
      <c r="T872" s="1">
        <v>3727</v>
      </c>
      <c r="U872" s="1">
        <v>60</v>
      </c>
      <c r="AC872" s="1">
        <v>53</v>
      </c>
      <c r="AD872" s="1">
        <v>23</v>
      </c>
      <c r="AI872" s="7">
        <f t="shared" si="488"/>
        <v>2</v>
      </c>
      <c r="AJ872" s="7">
        <f t="shared" si="489"/>
        <v>6</v>
      </c>
      <c r="AK872" s="7">
        <f t="shared" si="490"/>
        <v>0</v>
      </c>
      <c r="AL872" s="7">
        <f t="shared" si="491"/>
        <v>0</v>
      </c>
      <c r="AM872" s="2">
        <f t="shared" si="492"/>
        <v>0.24037407287971621</v>
      </c>
      <c r="AN872" s="2">
        <f t="shared" si="493"/>
        <v>3.8697194453402128E-3</v>
      </c>
      <c r="AO872" s="2">
        <f t="shared" si="494"/>
        <v>0</v>
      </c>
      <c r="AP872" s="2">
        <f t="shared" si="495"/>
        <v>0</v>
      </c>
      <c r="AR872" t="str">
        <f t="shared" si="480"/>
        <v>Howard</v>
      </c>
      <c r="AS872" t="s">
        <v>2669</v>
      </c>
      <c r="AV872" s="91">
        <v>24</v>
      </c>
      <c r="AW872" s="93">
        <v>27</v>
      </c>
      <c r="AX872" s="99">
        <f t="shared" si="496"/>
        <v>24027</v>
      </c>
      <c r="AZ872" s="7" t="s">
        <v>3053</v>
      </c>
      <c r="BA872" t="s">
        <v>3290</v>
      </c>
    </row>
    <row r="873" spans="1:53" hidden="1" outlineLevel="1">
      <c r="A873" t="s">
        <v>1877</v>
      </c>
      <c r="B873" t="s">
        <v>2669</v>
      </c>
      <c r="C873" s="1">
        <f t="shared" si="482"/>
        <v>1696</v>
      </c>
      <c r="D873" s="7">
        <f>IF(P873&gt;0,RANK(P873,(P873:R873,S873:AG873)),0)</f>
        <v>5</v>
      </c>
      <c r="E873" s="7">
        <f>IF(Q873&gt;0,RANK(Q873,(P873:R873,S873:AG873)),0)</f>
        <v>3</v>
      </c>
      <c r="F873" s="7">
        <f>IF(R873&gt;0,RANK(R873,(P873:R873,S873:AG873)),0)</f>
        <v>1</v>
      </c>
      <c r="G873" s="7">
        <f>IF(S873&gt;0,RANK(S873,(P873:R873,S873:AG873)),0)</f>
        <v>4</v>
      </c>
      <c r="H873" s="48">
        <f t="shared" si="483"/>
        <v>481</v>
      </c>
      <c r="I873" s="163">
        <f t="shared" si="484"/>
        <v>0.28360849056603776</v>
      </c>
      <c r="J873" s="2"/>
      <c r="K873" s="2">
        <f t="shared" si="485"/>
        <v>8.2547169811320754E-3</v>
      </c>
      <c r="L873" s="2">
        <f t="shared" si="486"/>
        <v>9.9646226415094338E-2</v>
      </c>
      <c r="M873" s="2">
        <f t="shared" si="487"/>
        <v>0.54009433962264153</v>
      </c>
      <c r="N873" s="2">
        <f t="shared" si="497"/>
        <v>8.254716981132075E-2</v>
      </c>
      <c r="O873" s="2">
        <f t="shared" si="498"/>
        <v>0.26945754716981124</v>
      </c>
      <c r="P873" s="1">
        <v>14</v>
      </c>
      <c r="Q873" s="1">
        <v>169</v>
      </c>
      <c r="R873" s="1">
        <v>916</v>
      </c>
      <c r="S873" s="1">
        <v>140</v>
      </c>
      <c r="T873" s="1">
        <v>435</v>
      </c>
      <c r="U873" s="1">
        <v>11</v>
      </c>
      <c r="AC873" s="1">
        <v>10</v>
      </c>
      <c r="AD873" s="1">
        <v>1</v>
      </c>
      <c r="AI873" s="7">
        <f t="shared" si="488"/>
        <v>2</v>
      </c>
      <c r="AJ873" s="7">
        <f t="shared" si="489"/>
        <v>6</v>
      </c>
      <c r="AK873" s="7">
        <f t="shared" si="490"/>
        <v>0</v>
      </c>
      <c r="AL873" s="7">
        <f t="shared" si="491"/>
        <v>0</v>
      </c>
      <c r="AM873" s="2">
        <f t="shared" si="492"/>
        <v>0.25648584905660377</v>
      </c>
      <c r="AN873" s="2">
        <f t="shared" si="493"/>
        <v>6.4858490566037739E-3</v>
      </c>
      <c r="AO873" s="2">
        <f t="shared" si="494"/>
        <v>0</v>
      </c>
      <c r="AP873" s="2">
        <f t="shared" si="495"/>
        <v>0</v>
      </c>
      <c r="AR873" t="str">
        <f t="shared" si="480"/>
        <v>Kent</v>
      </c>
      <c r="AS873" t="s">
        <v>2669</v>
      </c>
      <c r="AT873">
        <v>1</v>
      </c>
      <c r="AV873" s="91">
        <v>24</v>
      </c>
      <c r="AW873" s="93">
        <v>29</v>
      </c>
      <c r="AX873" s="99">
        <f t="shared" si="496"/>
        <v>24029</v>
      </c>
      <c r="AZ873" s="7" t="s">
        <v>3053</v>
      </c>
      <c r="BA873" t="s">
        <v>3290</v>
      </c>
    </row>
    <row r="874" spans="1:53" hidden="1" outlineLevel="1">
      <c r="A874" t="s">
        <v>402</v>
      </c>
      <c r="B874" t="s">
        <v>2669</v>
      </c>
      <c r="C874" s="1">
        <f t="shared" si="482"/>
        <v>29120</v>
      </c>
      <c r="D874" s="7">
        <f>IF(P874&gt;0,RANK(P874,(P874:R874,S874:AG874)),0)</f>
        <v>5</v>
      </c>
      <c r="E874" s="7">
        <f>IF(Q874&gt;0,RANK(Q874,(P874:R874,S874:AG874)),0)</f>
        <v>3</v>
      </c>
      <c r="F874" s="7">
        <f>IF(R874&gt;0,RANK(R874,(P874:R874,S874:AG874)),0)</f>
        <v>1</v>
      </c>
      <c r="G874" s="7">
        <f>IF(S874&gt;0,RANK(S874,(P874:R874,S874:AG874)),0)</f>
        <v>4</v>
      </c>
      <c r="H874" s="48">
        <f t="shared" si="483"/>
        <v>10850</v>
      </c>
      <c r="I874" s="163">
        <f t="shared" si="484"/>
        <v>0.37259615384615385</v>
      </c>
      <c r="J874" s="2"/>
      <c r="K874" s="2">
        <f t="shared" si="485"/>
        <v>1.0714285714285714E-2</v>
      </c>
      <c r="L874" s="2">
        <f t="shared" si="486"/>
        <v>8.2417582417582416E-2</v>
      </c>
      <c r="M874" s="2">
        <f t="shared" si="487"/>
        <v>0.6</v>
      </c>
      <c r="N874" s="2">
        <f t="shared" si="497"/>
        <v>7.032967032967033E-2</v>
      </c>
      <c r="O874" s="2">
        <f t="shared" si="498"/>
        <v>0.23653846153846156</v>
      </c>
      <c r="P874" s="1">
        <v>312</v>
      </c>
      <c r="Q874" s="1">
        <v>2400</v>
      </c>
      <c r="R874" s="1">
        <v>17472</v>
      </c>
      <c r="S874" s="1">
        <v>2048</v>
      </c>
      <c r="T874" s="1">
        <v>6622</v>
      </c>
      <c r="U874" s="1">
        <v>99</v>
      </c>
      <c r="AC874" s="1">
        <v>110</v>
      </c>
      <c r="AD874" s="1">
        <v>57</v>
      </c>
      <c r="AI874" s="7">
        <f t="shared" si="488"/>
        <v>2</v>
      </c>
      <c r="AJ874" s="7">
        <f t="shared" si="489"/>
        <v>6</v>
      </c>
      <c r="AK874" s="7">
        <f t="shared" si="490"/>
        <v>0</v>
      </c>
      <c r="AL874" s="7">
        <f t="shared" si="491"/>
        <v>0</v>
      </c>
      <c r="AM874" s="2">
        <f t="shared" si="492"/>
        <v>0.22740384615384615</v>
      </c>
      <c r="AN874" s="2">
        <f t="shared" si="493"/>
        <v>3.3997252747252748E-3</v>
      </c>
      <c r="AO874" s="2">
        <f t="shared" si="494"/>
        <v>0</v>
      </c>
      <c r="AP874" s="2">
        <f t="shared" si="495"/>
        <v>0</v>
      </c>
      <c r="AR874" t="str">
        <f t="shared" si="480"/>
        <v>Montgomery</v>
      </c>
      <c r="AS874" t="s">
        <v>2669</v>
      </c>
      <c r="AV874" s="91">
        <v>24</v>
      </c>
      <c r="AW874" s="93">
        <v>31</v>
      </c>
      <c r="AX874" s="99">
        <f t="shared" si="496"/>
        <v>24031</v>
      </c>
      <c r="AZ874" s="7" t="s">
        <v>3053</v>
      </c>
      <c r="BA874" t="s">
        <v>3290</v>
      </c>
    </row>
    <row r="875" spans="1:53" hidden="1" outlineLevel="1">
      <c r="A875" t="s">
        <v>1316</v>
      </c>
      <c r="B875" t="s">
        <v>2669</v>
      </c>
      <c r="C875" s="1">
        <f t="shared" si="482"/>
        <v>8484</v>
      </c>
      <c r="D875" s="7">
        <f>IF(P875&gt;0,RANK(P875,(P875:R875,S875:AG875)),0)</f>
        <v>5</v>
      </c>
      <c r="E875" s="7">
        <f>IF(Q875&gt;0,RANK(Q875,(P875:R875,S875:AG875)),0)</f>
        <v>3</v>
      </c>
      <c r="F875" s="7">
        <f>IF(R875&gt;0,RANK(R875,(P875:R875,S875:AG875)),0)</f>
        <v>1</v>
      </c>
      <c r="G875" s="7">
        <f>IF(S875&gt;0,RANK(S875,(P875:R875,S875:AG875)),0)</f>
        <v>4</v>
      </c>
      <c r="H875" s="48">
        <f t="shared" si="483"/>
        <v>1226</v>
      </c>
      <c r="I875" s="163">
        <f t="shared" si="484"/>
        <v>0.14450730787364452</v>
      </c>
      <c r="J875" s="2"/>
      <c r="K875" s="2">
        <f t="shared" si="485"/>
        <v>8.2508250825082501E-3</v>
      </c>
      <c r="L875" s="2">
        <f t="shared" si="486"/>
        <v>0.11539368222536539</v>
      </c>
      <c r="M875" s="2">
        <f t="shared" si="487"/>
        <v>0.45509193776520507</v>
      </c>
      <c r="N875" s="2">
        <f t="shared" si="497"/>
        <v>9.2409240924092403E-2</v>
      </c>
      <c r="O875" s="2">
        <f t="shared" si="498"/>
        <v>0.32885431400282883</v>
      </c>
      <c r="P875" s="1">
        <v>70</v>
      </c>
      <c r="Q875" s="1">
        <v>979</v>
      </c>
      <c r="R875" s="1">
        <v>3861</v>
      </c>
      <c r="S875" s="1">
        <v>784</v>
      </c>
      <c r="T875" s="1">
        <v>2635</v>
      </c>
      <c r="U875" s="1">
        <v>56</v>
      </c>
      <c r="AC875" s="1">
        <v>64</v>
      </c>
      <c r="AD875" s="1">
        <v>35</v>
      </c>
      <c r="AI875" s="7">
        <f t="shared" si="488"/>
        <v>2</v>
      </c>
      <c r="AJ875" s="7">
        <f t="shared" si="489"/>
        <v>6</v>
      </c>
      <c r="AK875" s="7">
        <f t="shared" si="490"/>
        <v>0</v>
      </c>
      <c r="AL875" s="7">
        <f t="shared" si="491"/>
        <v>0</v>
      </c>
      <c r="AM875" s="2">
        <f t="shared" si="492"/>
        <v>0.3105846298915606</v>
      </c>
      <c r="AN875" s="2">
        <f t="shared" si="493"/>
        <v>6.6006600660066007E-3</v>
      </c>
      <c r="AO875" s="2">
        <f t="shared" si="494"/>
        <v>0</v>
      </c>
      <c r="AP875" s="2">
        <f t="shared" si="495"/>
        <v>0</v>
      </c>
      <c r="AR875" t="str">
        <f t="shared" si="480"/>
        <v>Prince George's</v>
      </c>
      <c r="AS875" t="s">
        <v>2669</v>
      </c>
      <c r="AV875" s="91">
        <v>24</v>
      </c>
      <c r="AW875" s="93">
        <v>33</v>
      </c>
      <c r="AX875" s="99">
        <f t="shared" si="496"/>
        <v>24033</v>
      </c>
      <c r="AZ875" s="7" t="s">
        <v>3053</v>
      </c>
      <c r="BA875" t="s">
        <v>3290</v>
      </c>
    </row>
    <row r="876" spans="1:53" hidden="1" outlineLevel="1">
      <c r="A876" t="s">
        <v>847</v>
      </c>
      <c r="B876" t="s">
        <v>2669</v>
      </c>
      <c r="C876" s="1">
        <f t="shared" si="482"/>
        <v>4567</v>
      </c>
      <c r="D876" s="7">
        <f>IF(P876&gt;0,RANK(P876,(P876:R876,S876:AG876)),0)</f>
        <v>5</v>
      </c>
      <c r="E876" s="7">
        <f>IF(Q876&gt;0,RANK(Q876,(P876:R876,S876:AG876)),0)</f>
        <v>3</v>
      </c>
      <c r="F876" s="7">
        <f>IF(R876&gt;0,RANK(R876,(P876:R876,S876:AG876)),0)</f>
        <v>1</v>
      </c>
      <c r="G876" s="7">
        <f>IF(S876&gt;0,RANK(S876,(P876:R876,S876:AG876)),0)</f>
        <v>4</v>
      </c>
      <c r="H876" s="48">
        <f t="shared" si="483"/>
        <v>1074</v>
      </c>
      <c r="I876" s="163">
        <f t="shared" si="484"/>
        <v>0.23516531640026275</v>
      </c>
      <c r="J876" s="2"/>
      <c r="K876" s="2">
        <f t="shared" si="485"/>
        <v>5.4740529888329323E-3</v>
      </c>
      <c r="L876" s="2">
        <f t="shared" si="486"/>
        <v>0.12437048390628422</v>
      </c>
      <c r="M876" s="2">
        <f t="shared" si="487"/>
        <v>0.51040070067878252</v>
      </c>
      <c r="N876" s="2">
        <f t="shared" si="497"/>
        <v>7.7293628202320996E-2</v>
      </c>
      <c r="O876" s="2">
        <f t="shared" si="498"/>
        <v>0.28246113422377928</v>
      </c>
      <c r="P876" s="1">
        <v>25</v>
      </c>
      <c r="Q876" s="1">
        <v>568</v>
      </c>
      <c r="R876" s="1">
        <v>2331</v>
      </c>
      <c r="S876" s="1">
        <v>353</v>
      </c>
      <c r="T876" s="1">
        <v>1257</v>
      </c>
      <c r="U876" s="1">
        <v>14</v>
      </c>
      <c r="AC876" s="1">
        <v>18</v>
      </c>
      <c r="AD876" s="1">
        <v>1</v>
      </c>
      <c r="AI876" s="7">
        <f t="shared" si="488"/>
        <v>2</v>
      </c>
      <c r="AJ876" s="7">
        <f t="shared" si="489"/>
        <v>6</v>
      </c>
      <c r="AK876" s="7">
        <f t="shared" si="490"/>
        <v>0</v>
      </c>
      <c r="AL876" s="7">
        <f t="shared" si="491"/>
        <v>0</v>
      </c>
      <c r="AM876" s="2">
        <f t="shared" si="492"/>
        <v>0.27523538427851979</v>
      </c>
      <c r="AN876" s="2">
        <f t="shared" si="493"/>
        <v>3.0654696737464418E-3</v>
      </c>
      <c r="AO876" s="2">
        <f t="shared" si="494"/>
        <v>0</v>
      </c>
      <c r="AP876" s="2">
        <f t="shared" si="495"/>
        <v>0</v>
      </c>
      <c r="AR876" t="str">
        <f t="shared" si="480"/>
        <v>Queen Anne's</v>
      </c>
      <c r="AS876" t="s">
        <v>2669</v>
      </c>
      <c r="AT876">
        <v>1</v>
      </c>
      <c r="AV876" s="91">
        <v>24</v>
      </c>
      <c r="AW876" s="93">
        <v>35</v>
      </c>
      <c r="AX876" s="99">
        <f t="shared" si="496"/>
        <v>24035</v>
      </c>
      <c r="AZ876" s="7" t="s">
        <v>3053</v>
      </c>
      <c r="BA876" t="s">
        <v>3290</v>
      </c>
    </row>
    <row r="877" spans="1:53" hidden="1" outlineLevel="1">
      <c r="A877" t="s">
        <v>470</v>
      </c>
      <c r="B877" t="s">
        <v>2669</v>
      </c>
      <c r="C877" s="1">
        <f t="shared" si="482"/>
        <v>7409</v>
      </c>
      <c r="D877" s="7">
        <f>IF(P877&gt;0,RANK(P877,(P877:R877,S877:AG877)),0)</f>
        <v>7</v>
      </c>
      <c r="E877" s="7">
        <f>IF(Q877&gt;0,RANK(Q877,(P877:R877,S877:AG877)),0)</f>
        <v>3</v>
      </c>
      <c r="F877" s="7">
        <f>IF(R877&gt;0,RANK(R877,(P877:R877,S877:AG877)),0)</f>
        <v>1</v>
      </c>
      <c r="G877" s="7">
        <f>IF(S877&gt;0,RANK(S877,(P877:R877,S877:AG877)),0)</f>
        <v>4</v>
      </c>
      <c r="H877" s="48">
        <f t="shared" si="483"/>
        <v>727</v>
      </c>
      <c r="I877" s="163">
        <f t="shared" si="484"/>
        <v>9.8123903360777434E-2</v>
      </c>
      <c r="J877" s="2"/>
      <c r="K877" s="2">
        <f t="shared" si="485"/>
        <v>3.6442164934539075E-3</v>
      </c>
      <c r="L877" s="2">
        <f t="shared" si="486"/>
        <v>0.12106897017141315</v>
      </c>
      <c r="M877" s="2">
        <f t="shared" si="487"/>
        <v>0.43744095019570794</v>
      </c>
      <c r="N877" s="2">
        <f t="shared" si="497"/>
        <v>8.7461195842893774E-2</v>
      </c>
      <c r="O877" s="2">
        <f t="shared" si="498"/>
        <v>0.35038466729653117</v>
      </c>
      <c r="P877" s="1">
        <v>27</v>
      </c>
      <c r="Q877" s="1">
        <v>897</v>
      </c>
      <c r="R877" s="1">
        <v>3241</v>
      </c>
      <c r="S877" s="1">
        <v>648</v>
      </c>
      <c r="T877" s="1">
        <v>2514</v>
      </c>
      <c r="U877" s="1">
        <v>43</v>
      </c>
      <c r="AC877" s="1">
        <v>32</v>
      </c>
      <c r="AD877" s="1">
        <v>7</v>
      </c>
      <c r="AI877" s="7">
        <f t="shared" si="488"/>
        <v>2</v>
      </c>
      <c r="AJ877" s="7">
        <f t="shared" si="489"/>
        <v>5</v>
      </c>
      <c r="AK877" s="7">
        <f t="shared" si="490"/>
        <v>0</v>
      </c>
      <c r="AL877" s="7">
        <f t="shared" si="491"/>
        <v>0</v>
      </c>
      <c r="AM877" s="2">
        <f t="shared" si="492"/>
        <v>0.33931704683493047</v>
      </c>
      <c r="AN877" s="2">
        <f t="shared" si="493"/>
        <v>5.803752193278445E-3</v>
      </c>
      <c r="AO877" s="2">
        <f t="shared" si="494"/>
        <v>0</v>
      </c>
      <c r="AP877" s="2">
        <f t="shared" si="495"/>
        <v>0</v>
      </c>
      <c r="AR877" t="str">
        <f t="shared" si="480"/>
        <v>St. Mary's</v>
      </c>
      <c r="AS877" t="s">
        <v>2669</v>
      </c>
      <c r="AT877">
        <v>5</v>
      </c>
      <c r="AV877" s="91">
        <v>24</v>
      </c>
      <c r="AW877" s="93">
        <v>37</v>
      </c>
      <c r="AX877" s="99">
        <f t="shared" si="496"/>
        <v>24037</v>
      </c>
      <c r="AZ877" s="7" t="s">
        <v>3053</v>
      </c>
      <c r="BA877" t="s">
        <v>3290</v>
      </c>
    </row>
    <row r="878" spans="1:53" hidden="1" outlineLevel="1">
      <c r="A878" t="s">
        <v>419</v>
      </c>
      <c r="B878" t="s">
        <v>2669</v>
      </c>
      <c r="C878" s="1">
        <f t="shared" si="482"/>
        <v>1356</v>
      </c>
      <c r="D878" s="7">
        <f>IF(P878&gt;0,RANK(P878,(P878:R878,S878:AG878)),0)</f>
        <v>6</v>
      </c>
      <c r="E878" s="7">
        <f>IF(Q878&gt;0,RANK(Q878,(P878:R878,S878:AG878)),0)</f>
        <v>3</v>
      </c>
      <c r="F878" s="7">
        <f>IF(R878&gt;0,RANK(R878,(P878:R878,S878:AG878)),0)</f>
        <v>2</v>
      </c>
      <c r="G878" s="7">
        <f>IF(S878&gt;0,RANK(S878,(P878:R878,S878:AG878)),0)</f>
        <v>4</v>
      </c>
      <c r="H878" s="48">
        <f t="shared" si="483"/>
        <v>126</v>
      </c>
      <c r="I878" s="163">
        <f t="shared" si="484"/>
        <v>9.2920353982300891E-2</v>
      </c>
      <c r="J878" s="2"/>
      <c r="K878" s="2">
        <f t="shared" si="485"/>
        <v>2.9498525073746312E-3</v>
      </c>
      <c r="L878" s="2">
        <f t="shared" si="486"/>
        <v>0.15929203539823009</v>
      </c>
      <c r="M878" s="2">
        <f t="shared" si="487"/>
        <v>0.34365781710914456</v>
      </c>
      <c r="N878" s="2">
        <f t="shared" si="497"/>
        <v>4.6460176991150445E-2</v>
      </c>
      <c r="O878" s="2">
        <f t="shared" si="498"/>
        <v>0.4476401179941002</v>
      </c>
      <c r="P878" s="1">
        <v>4</v>
      </c>
      <c r="Q878" s="1">
        <v>216</v>
      </c>
      <c r="R878" s="1">
        <v>466</v>
      </c>
      <c r="S878" s="1">
        <v>63</v>
      </c>
      <c r="T878" s="1">
        <v>592</v>
      </c>
      <c r="U878" s="1">
        <v>11</v>
      </c>
      <c r="AC878" s="1">
        <v>3</v>
      </c>
      <c r="AD878" s="1">
        <v>1</v>
      </c>
      <c r="AI878" s="7">
        <f t="shared" si="488"/>
        <v>1</v>
      </c>
      <c r="AJ878" s="7">
        <f t="shared" si="489"/>
        <v>5</v>
      </c>
      <c r="AK878" s="7">
        <f t="shared" si="490"/>
        <v>0</v>
      </c>
      <c r="AL878" s="7">
        <f t="shared" si="491"/>
        <v>0</v>
      </c>
      <c r="AM878" s="2">
        <f t="shared" si="492"/>
        <v>0.43657817109144542</v>
      </c>
      <c r="AN878" s="2">
        <f t="shared" si="493"/>
        <v>8.1120943952802359E-3</v>
      </c>
      <c r="AO878" s="2">
        <f t="shared" si="494"/>
        <v>0</v>
      </c>
      <c r="AP878" s="2">
        <f t="shared" si="495"/>
        <v>0</v>
      </c>
      <c r="AR878" t="str">
        <f t="shared" ref="AR878:AR941" si="499">A878</f>
        <v>Somerset</v>
      </c>
      <c r="AS878" t="s">
        <v>2669</v>
      </c>
      <c r="AT878">
        <v>1</v>
      </c>
      <c r="AV878" s="91">
        <v>24</v>
      </c>
      <c r="AW878" s="93">
        <v>39</v>
      </c>
      <c r="AX878" s="99">
        <f t="shared" si="496"/>
        <v>24039</v>
      </c>
      <c r="AZ878" s="7" t="s">
        <v>3053</v>
      </c>
      <c r="BA878" t="s">
        <v>3290</v>
      </c>
    </row>
    <row r="879" spans="1:53" hidden="1" outlineLevel="1">
      <c r="A879" t="s">
        <v>3036</v>
      </c>
      <c r="B879" t="s">
        <v>2669</v>
      </c>
      <c r="C879" s="1">
        <f t="shared" si="482"/>
        <v>3772</v>
      </c>
      <c r="D879" s="7">
        <f>IF(P879&gt;0,RANK(P879,(P879:R879,S879:AG879)),0)</f>
        <v>5</v>
      </c>
      <c r="E879" s="7">
        <f>IF(Q879&gt;0,RANK(Q879,(P879:R879,S879:AG879)),0)</f>
        <v>3</v>
      </c>
      <c r="F879" s="7">
        <f>IF(R879&gt;0,RANK(R879,(P879:R879,S879:AG879)),0)</f>
        <v>1</v>
      </c>
      <c r="G879" s="7">
        <f>IF(S879&gt;0,RANK(S879,(P879:R879,S879:AG879)),0)</f>
        <v>4</v>
      </c>
      <c r="H879" s="48">
        <f t="shared" si="483"/>
        <v>1520</v>
      </c>
      <c r="I879" s="163">
        <f t="shared" si="484"/>
        <v>0.40296924708377518</v>
      </c>
      <c r="J879" s="2"/>
      <c r="K879" s="2">
        <f t="shared" si="485"/>
        <v>5.8324496288441148E-3</v>
      </c>
      <c r="L879" s="2">
        <f t="shared" si="486"/>
        <v>0.11505832449628844</v>
      </c>
      <c r="M879" s="2">
        <f t="shared" si="487"/>
        <v>0.60074231177094384</v>
      </c>
      <c r="N879" s="2">
        <f t="shared" si="497"/>
        <v>7.2375397667020142E-2</v>
      </c>
      <c r="O879" s="2">
        <f t="shared" si="498"/>
        <v>0.20599151643690342</v>
      </c>
      <c r="P879" s="1">
        <v>22</v>
      </c>
      <c r="Q879" s="1">
        <v>434</v>
      </c>
      <c r="R879" s="1">
        <v>2266</v>
      </c>
      <c r="S879" s="1">
        <v>273</v>
      </c>
      <c r="T879" s="1">
        <v>746</v>
      </c>
      <c r="U879" s="1">
        <v>14</v>
      </c>
      <c r="AC879" s="1">
        <v>12</v>
      </c>
      <c r="AD879" s="1">
        <v>5</v>
      </c>
      <c r="AI879" s="7">
        <f t="shared" si="488"/>
        <v>2</v>
      </c>
      <c r="AJ879" s="7">
        <f t="shared" si="489"/>
        <v>6</v>
      </c>
      <c r="AK879" s="7">
        <f t="shared" si="490"/>
        <v>0</v>
      </c>
      <c r="AL879" s="7">
        <f t="shared" si="491"/>
        <v>0</v>
      </c>
      <c r="AM879" s="2">
        <f t="shared" si="492"/>
        <v>0.1977730646871686</v>
      </c>
      <c r="AN879" s="2">
        <f t="shared" si="493"/>
        <v>3.711558854718982E-3</v>
      </c>
      <c r="AO879" s="2">
        <f t="shared" si="494"/>
        <v>0</v>
      </c>
      <c r="AP879" s="2">
        <f t="shared" si="495"/>
        <v>0</v>
      </c>
      <c r="AR879" t="str">
        <f t="shared" si="499"/>
        <v>Talbot</v>
      </c>
      <c r="AS879" t="s">
        <v>2669</v>
      </c>
      <c r="AT879">
        <v>1</v>
      </c>
      <c r="AV879" s="91">
        <v>24</v>
      </c>
      <c r="AW879" s="93">
        <v>41</v>
      </c>
      <c r="AX879" s="99">
        <f t="shared" si="496"/>
        <v>24041</v>
      </c>
      <c r="AZ879" s="7" t="s">
        <v>3053</v>
      </c>
      <c r="BA879" t="s">
        <v>3290</v>
      </c>
    </row>
    <row r="880" spans="1:53" hidden="1" outlineLevel="1">
      <c r="A880" t="s">
        <v>650</v>
      </c>
      <c r="B880" t="s">
        <v>2669</v>
      </c>
      <c r="C880" s="1">
        <f t="shared" si="482"/>
        <v>12332</v>
      </c>
      <c r="D880" s="7">
        <f>IF(P880&gt;0,RANK(P880,(P880:R880,S880:AG880)),0)</f>
        <v>6</v>
      </c>
      <c r="E880" s="7">
        <f>IF(Q880&gt;0,RANK(Q880,(P880:R880,S880:AG880)),0)</f>
        <v>3</v>
      </c>
      <c r="F880" s="7">
        <f>IF(R880&gt;0,RANK(R880,(P880:R880,S880:AG880)),0)</f>
        <v>1</v>
      </c>
      <c r="G880" s="7">
        <f>IF(S880&gt;0,RANK(S880,(P880:R880,S880:AG880)),0)</f>
        <v>4</v>
      </c>
      <c r="H880" s="48">
        <f t="shared" si="483"/>
        <v>786</v>
      </c>
      <c r="I880" s="163">
        <f t="shared" si="484"/>
        <v>6.3736620175154066E-2</v>
      </c>
      <c r="J880" s="2"/>
      <c r="K880" s="2">
        <f t="shared" si="485"/>
        <v>5.5951994810249754E-3</v>
      </c>
      <c r="L880" s="2">
        <f t="shared" si="486"/>
        <v>0.1156341226078495</v>
      </c>
      <c r="M880" s="2">
        <f t="shared" si="487"/>
        <v>0.42645150827116446</v>
      </c>
      <c r="N880" s="2">
        <f t="shared" si="497"/>
        <v>7.9305870904962703E-2</v>
      </c>
      <c r="O880" s="2">
        <f t="shared" si="498"/>
        <v>0.37301329873499833</v>
      </c>
      <c r="P880" s="1">
        <v>69</v>
      </c>
      <c r="Q880" s="1">
        <v>1426</v>
      </c>
      <c r="R880" s="1">
        <v>5259</v>
      </c>
      <c r="S880" s="1">
        <v>978</v>
      </c>
      <c r="T880" s="1">
        <v>4473</v>
      </c>
      <c r="U880" s="1">
        <v>72</v>
      </c>
      <c r="AC880" s="1">
        <v>40</v>
      </c>
      <c r="AD880" s="1">
        <v>15</v>
      </c>
      <c r="AI880" s="7">
        <f t="shared" si="488"/>
        <v>2</v>
      </c>
      <c r="AJ880" s="7">
        <f t="shared" si="489"/>
        <v>5</v>
      </c>
      <c r="AK880" s="7">
        <f t="shared" si="490"/>
        <v>0</v>
      </c>
      <c r="AL880" s="7">
        <f t="shared" si="491"/>
        <v>0</v>
      </c>
      <c r="AM880" s="2">
        <f t="shared" si="492"/>
        <v>0.36271488809601038</v>
      </c>
      <c r="AN880" s="2">
        <f t="shared" si="493"/>
        <v>5.8384690236782354E-3</v>
      </c>
      <c r="AO880" s="2">
        <f t="shared" si="494"/>
        <v>0</v>
      </c>
      <c r="AP880" s="2">
        <f t="shared" si="495"/>
        <v>0</v>
      </c>
      <c r="AR880" t="str">
        <f t="shared" si="499"/>
        <v>Washington</v>
      </c>
      <c r="AS880" t="s">
        <v>2669</v>
      </c>
      <c r="AT880">
        <v>6</v>
      </c>
      <c r="AV880" s="91">
        <v>24</v>
      </c>
      <c r="AW880" s="93">
        <v>43</v>
      </c>
      <c r="AX880" s="99">
        <f t="shared" si="496"/>
        <v>24043</v>
      </c>
      <c r="AZ880" s="7" t="s">
        <v>3053</v>
      </c>
      <c r="BA880" t="s">
        <v>3290</v>
      </c>
    </row>
    <row r="881" spans="1:53" hidden="1" outlineLevel="1">
      <c r="A881" t="s">
        <v>1895</v>
      </c>
      <c r="B881" t="s">
        <v>2669</v>
      </c>
      <c r="C881" s="1">
        <f t="shared" si="482"/>
        <v>5822</v>
      </c>
      <c r="D881" s="7">
        <f>IF(P881&gt;0,RANK(P881,(P881:R881,S881:AG881)),0)</f>
        <v>6</v>
      </c>
      <c r="E881" s="7">
        <f>IF(Q881&gt;0,RANK(Q881,(P881:R881,S881:AG881)),0)</f>
        <v>3</v>
      </c>
      <c r="F881" s="7">
        <f>IF(R881&gt;0,RANK(R881,(P881:R881,S881:AG881)),0)</f>
        <v>1</v>
      </c>
      <c r="G881" s="7">
        <f>IF(S881&gt;0,RANK(S881,(P881:R881,S881:AG881)),0)</f>
        <v>4</v>
      </c>
      <c r="H881" s="48">
        <f t="shared" si="483"/>
        <v>296</v>
      </c>
      <c r="I881" s="163">
        <f t="shared" si="484"/>
        <v>5.0841635176915152E-2</v>
      </c>
      <c r="J881" s="2"/>
      <c r="K881" s="2">
        <f t="shared" si="485"/>
        <v>4.6375815870834764E-3</v>
      </c>
      <c r="L881" s="2">
        <f t="shared" si="486"/>
        <v>0.12950875987633115</v>
      </c>
      <c r="M881" s="2">
        <f t="shared" si="487"/>
        <v>0.41652353143249743</v>
      </c>
      <c r="N881" s="2">
        <f t="shared" si="497"/>
        <v>7.5747165922363455E-2</v>
      </c>
      <c r="O881" s="2">
        <f t="shared" si="498"/>
        <v>0.37358296118172446</v>
      </c>
      <c r="P881" s="1">
        <v>27</v>
      </c>
      <c r="Q881" s="1">
        <v>754</v>
      </c>
      <c r="R881" s="1">
        <v>2425</v>
      </c>
      <c r="S881" s="1">
        <v>441</v>
      </c>
      <c r="T881" s="1">
        <v>2129</v>
      </c>
      <c r="U881" s="1">
        <v>32</v>
      </c>
      <c r="AC881" s="1">
        <v>10</v>
      </c>
      <c r="AD881" s="1">
        <v>4</v>
      </c>
      <c r="AI881" s="7">
        <f t="shared" si="488"/>
        <v>2</v>
      </c>
      <c r="AJ881" s="7">
        <f t="shared" si="489"/>
        <v>5</v>
      </c>
      <c r="AK881" s="7">
        <f t="shared" si="490"/>
        <v>0</v>
      </c>
      <c r="AL881" s="7">
        <f t="shared" si="491"/>
        <v>0</v>
      </c>
      <c r="AM881" s="2">
        <f t="shared" si="492"/>
        <v>0.36568189625558228</v>
      </c>
      <c r="AN881" s="2">
        <f t="shared" si="493"/>
        <v>5.4963929920989352E-3</v>
      </c>
      <c r="AO881" s="2">
        <f t="shared" si="494"/>
        <v>0</v>
      </c>
      <c r="AP881" s="2">
        <f t="shared" si="495"/>
        <v>0</v>
      </c>
      <c r="AR881" t="str">
        <f t="shared" si="499"/>
        <v>Wicomico</v>
      </c>
      <c r="AS881" t="s">
        <v>2669</v>
      </c>
      <c r="AT881">
        <v>1</v>
      </c>
      <c r="AV881" s="91">
        <v>24</v>
      </c>
      <c r="AW881" s="93">
        <v>45</v>
      </c>
      <c r="AX881" s="99">
        <f t="shared" si="496"/>
        <v>24045</v>
      </c>
      <c r="AZ881" s="7" t="s">
        <v>3053</v>
      </c>
      <c r="BA881" t="s">
        <v>3290</v>
      </c>
    </row>
    <row r="882" spans="1:53" hidden="1" outlineLevel="1">
      <c r="A882" t="s">
        <v>1812</v>
      </c>
      <c r="B882" t="s">
        <v>2669</v>
      </c>
      <c r="C882" s="1">
        <f t="shared" si="482"/>
        <v>4284</v>
      </c>
      <c r="D882" s="7">
        <f>IF(P882&gt;0,RANK(P882,(P882:R882,S882:AG882)),0)</f>
        <v>7</v>
      </c>
      <c r="E882" s="7">
        <f>IF(Q882&gt;0,RANK(Q882,(P882:R882,S882:AG882)),0)</f>
        <v>3</v>
      </c>
      <c r="F882" s="7">
        <f>IF(R882&gt;0,RANK(R882,(P882:R882,S882:AG882)),0)</f>
        <v>1</v>
      </c>
      <c r="G882" s="7">
        <f>IF(S882&gt;0,RANK(S882,(P882:R882,S882:AG882)),0)</f>
        <v>4</v>
      </c>
      <c r="H882" s="48">
        <f t="shared" si="483"/>
        <v>1116</v>
      </c>
      <c r="I882" s="163">
        <f t="shared" si="484"/>
        <v>0.26050420168067229</v>
      </c>
      <c r="J882" s="2"/>
      <c r="K882" s="2">
        <f t="shared" si="485"/>
        <v>1.8674136321195146E-3</v>
      </c>
      <c r="L882" s="2">
        <f t="shared" si="486"/>
        <v>0.12394957983193278</v>
      </c>
      <c r="M882" s="2">
        <f t="shared" si="487"/>
        <v>0.53197945845004668</v>
      </c>
      <c r="N882" s="2">
        <f t="shared" si="497"/>
        <v>6.1624649859943981E-2</v>
      </c>
      <c r="O882" s="2">
        <f t="shared" si="498"/>
        <v>0.28057889822595705</v>
      </c>
      <c r="P882" s="1">
        <v>8</v>
      </c>
      <c r="Q882" s="1">
        <v>531</v>
      </c>
      <c r="R882" s="1">
        <v>2279</v>
      </c>
      <c r="S882" s="1">
        <v>264</v>
      </c>
      <c r="T882" s="1">
        <v>1163</v>
      </c>
      <c r="U882" s="1">
        <v>12</v>
      </c>
      <c r="AC882" s="1">
        <v>24</v>
      </c>
      <c r="AD882" s="1">
        <v>3</v>
      </c>
      <c r="AI882" s="7">
        <f t="shared" si="488"/>
        <v>2</v>
      </c>
      <c r="AJ882" s="7">
        <f t="shared" si="489"/>
        <v>5</v>
      </c>
      <c r="AK882" s="7">
        <f t="shared" si="490"/>
        <v>0</v>
      </c>
      <c r="AL882" s="7">
        <f t="shared" si="491"/>
        <v>0</v>
      </c>
      <c r="AM882" s="2">
        <f t="shared" si="492"/>
        <v>0.2714752567693744</v>
      </c>
      <c r="AN882" s="2">
        <f t="shared" si="493"/>
        <v>2.8011204481792717E-3</v>
      </c>
      <c r="AO882" s="2">
        <f t="shared" si="494"/>
        <v>0</v>
      </c>
      <c r="AP882" s="2">
        <f t="shared" si="495"/>
        <v>0</v>
      </c>
      <c r="AR882" t="str">
        <f t="shared" si="499"/>
        <v>Worcester</v>
      </c>
      <c r="AS882" t="s">
        <v>2669</v>
      </c>
      <c r="AT882">
        <v>1</v>
      </c>
      <c r="AV882" s="91">
        <v>24</v>
      </c>
      <c r="AW882" s="93">
        <v>47</v>
      </c>
      <c r="AX882" s="99">
        <f t="shared" si="496"/>
        <v>24047</v>
      </c>
      <c r="AZ882" s="7" t="s">
        <v>3053</v>
      </c>
      <c r="BA882" t="s">
        <v>3290</v>
      </c>
    </row>
    <row r="883" spans="1:53" collapsed="1">
      <c r="A883" t="s">
        <v>2520</v>
      </c>
      <c r="B883" t="s">
        <v>1136</v>
      </c>
      <c r="C883" s="1">
        <f t="shared" si="482"/>
        <v>248468</v>
      </c>
      <c r="D883" s="7">
        <f>IF(P883&gt;0,RANK(P883,(P883:R883,S883:AG883)),0)</f>
        <v>5</v>
      </c>
      <c r="E883" s="7">
        <f>IF(Q883&gt;0,RANK(Q883,(P883:R883,S883:AG883)),0)</f>
        <v>3</v>
      </c>
      <c r="F883" s="7">
        <f>IF(R883&gt;0,RANK(R883,(P883:R883,S883:AG883)),0)</f>
        <v>1</v>
      </c>
      <c r="G883" s="7">
        <f>IF(S883&gt;0,RANK(S883,(P883:R883,S883:AG883)),0)</f>
        <v>4</v>
      </c>
      <c r="H883" s="48">
        <f>MAX(P883:Y883)-LARGE(P883:Y883,2)</f>
        <v>51051</v>
      </c>
      <c r="I883" s="163">
        <f t="shared" ref="I883:I929" si="500">H883/C883</f>
        <v>0.20546307774039313</v>
      </c>
      <c r="J883" s="2"/>
      <c r="K883" s="2">
        <f t="shared" si="485"/>
        <v>5.9726000933721848E-3</v>
      </c>
      <c r="L883" s="2">
        <f t="shared" si="486"/>
        <v>0.10963182381634658</v>
      </c>
      <c r="M883" s="2">
        <f t="shared" si="487"/>
        <v>0.49261876780913438</v>
      </c>
      <c r="N883" s="2">
        <f t="shared" si="497"/>
        <v>9.5018271970636059E-2</v>
      </c>
      <c r="O883" s="2">
        <f t="shared" si="498"/>
        <v>0.29675853631051075</v>
      </c>
      <c r="P883" s="1">
        <f t="shared" ref="P883:AD883" si="501">SUM(P859:P882)</f>
        <v>1484</v>
      </c>
      <c r="Q883" s="1">
        <f t="shared" si="501"/>
        <v>27240</v>
      </c>
      <c r="R883" s="1">
        <f t="shared" si="501"/>
        <v>122400</v>
      </c>
      <c r="S883" s="1">
        <f t="shared" si="501"/>
        <v>23609</v>
      </c>
      <c r="T883" s="1">
        <f t="shared" si="501"/>
        <v>71349</v>
      </c>
      <c r="U883" s="1">
        <f t="shared" si="501"/>
        <v>1108</v>
      </c>
      <c r="AC883" s="1">
        <f t="shared" si="501"/>
        <v>901</v>
      </c>
      <c r="AD883" s="1">
        <f t="shared" si="501"/>
        <v>377</v>
      </c>
      <c r="AI883" s="7">
        <f t="shared" si="488"/>
        <v>2</v>
      </c>
      <c r="AJ883" s="7">
        <f t="shared" si="489"/>
        <v>6</v>
      </c>
      <c r="AK883" s="7">
        <f t="shared" si="490"/>
        <v>0</v>
      </c>
      <c r="AL883" s="7">
        <f t="shared" si="491"/>
        <v>0</v>
      </c>
      <c r="AM883" s="2">
        <f t="shared" si="492"/>
        <v>0.28715569006874125</v>
      </c>
      <c r="AN883" s="2">
        <f t="shared" si="493"/>
        <v>4.4593267543506605E-3</v>
      </c>
      <c r="AO883" s="2">
        <f t="shared" si="494"/>
        <v>0</v>
      </c>
      <c r="AP883" s="2">
        <f t="shared" si="495"/>
        <v>0</v>
      </c>
      <c r="AR883" t="str">
        <f t="shared" si="499"/>
        <v>Maryland</v>
      </c>
      <c r="AS883" t="s">
        <v>1136</v>
      </c>
      <c r="AV883" s="91">
        <v>24</v>
      </c>
      <c r="AW883" s="93"/>
      <c r="AX883" s="91">
        <v>24</v>
      </c>
      <c r="AZ883" s="7" t="s">
        <v>1662</v>
      </c>
      <c r="BA883" t="s">
        <v>3290</v>
      </c>
    </row>
    <row r="884" spans="1:53">
      <c r="C884" s="1"/>
      <c r="E884" s="7"/>
      <c r="F884" s="7"/>
      <c r="G884" s="7"/>
      <c r="H884" s="48"/>
      <c r="I884" s="163"/>
      <c r="J884" s="2"/>
      <c r="AI884" s="7"/>
      <c r="AJ884" s="7"/>
      <c r="AK884" s="7"/>
      <c r="AL884" s="7"/>
      <c r="AV884" s="91"/>
      <c r="AW884" s="93"/>
    </row>
    <row r="885" spans="1:53" hidden="1" outlineLevel="1">
      <c r="A885" t="s">
        <v>2654</v>
      </c>
      <c r="B885" t="s">
        <v>2377</v>
      </c>
      <c r="C885" s="1">
        <f t="shared" ref="C885:C899" si="502">SUM(P885:AG885)</f>
        <v>23008</v>
      </c>
      <c r="D885" s="7">
        <f>IF(P885&gt;0,RANK(P885,(P885:R885,S885:AG885)),0)</f>
        <v>5</v>
      </c>
      <c r="E885" s="7">
        <f>IF(Q885&gt;0,RANK(Q885,(P885:R885,S885:AG885)),0)</f>
        <v>4</v>
      </c>
      <c r="F885" s="7">
        <f>IF(R885&gt;0,RANK(R885,(P885:R885,S885:AG885)),0)</f>
        <v>1</v>
      </c>
      <c r="G885" s="7">
        <f>IF(S885&gt;0,RANK(S885,(P885:R885,S885:AG885)),0)</f>
        <v>3</v>
      </c>
      <c r="H885" s="48">
        <f t="shared" ref="H885:H899" si="503">MAX(P885:Y885)-LARGE(P885:Y885,2)</f>
        <v>14940</v>
      </c>
      <c r="I885" s="163">
        <f t="shared" si="500"/>
        <v>0.64933936022253125</v>
      </c>
      <c r="J885" s="2"/>
      <c r="K885" s="2">
        <f t="shared" ref="K885:K899" si="504">IF($C885=0,"-",P885/$C885)</f>
        <v>4.9547983310152992E-3</v>
      </c>
      <c r="L885" s="2">
        <f t="shared" ref="L885:L899" si="505">IF($C885=0,"-",Q885/$C885)</f>
        <v>5.4068150208623086E-2</v>
      </c>
      <c r="M885" s="2">
        <f t="shared" ref="M885:M899" si="506">IF($C885=0,"-",R885/$C885)</f>
        <v>0.75508518776077882</v>
      </c>
      <c r="N885" s="2">
        <f t="shared" si="497"/>
        <v>6.9801808066759383E-2</v>
      </c>
      <c r="O885" s="2">
        <f t="shared" si="498"/>
        <v>0.11609005563282339</v>
      </c>
      <c r="P885" s="1">
        <f>SUMIF(Town!$AR$695:$AR$1045,$AX885,Town!P$695:P$1045)</f>
        <v>114</v>
      </c>
      <c r="Q885" s="1">
        <f>SUMIF(Town!$AR$695:$AR$1045,$AX885,Town!Q$695:Q$1045)</f>
        <v>1244</v>
      </c>
      <c r="R885" s="1">
        <f>SUMIF(Town!$AR$695:$AR$1045,$AX885,Town!R$695:R$1045)</f>
        <v>17373</v>
      </c>
      <c r="S885" s="1">
        <f>SUMIF(Town!$AR$695:$AR$1045,$AX885,Town!S$695:S$1045)</f>
        <v>1606</v>
      </c>
      <c r="T885" s="1">
        <f>SUMIF(Town!$AR$695:$AR$1045,$AX885,Town!T$695:T$1045)</f>
        <v>2433</v>
      </c>
      <c r="U885" s="1">
        <f>SUMIF(Town!$AR$695:$AR$1045,$AX885,Town!U$695:U$1045)</f>
        <v>65</v>
      </c>
      <c r="V885" s="1">
        <f>SUMIF(Town!$AR$695:$AR$1045,$AX885,Town!V$695:V$1045)</f>
        <v>48</v>
      </c>
      <c r="Y885" s="1">
        <f>SUMIF(Town!$AR$695:$AR$1045,$AX885,Town!Y$695:Y$1045)</f>
        <v>108</v>
      </c>
      <c r="AA885" s="1">
        <f>SUMIF(Town!$AR$695:$AR$1045,$AX885,Town!AA$695:AA$1045)</f>
        <v>17</v>
      </c>
      <c r="AI885" s="7">
        <f t="shared" ref="AI885:AI899" si="507">IF(T885&gt;0,RANK(T885,(P885:Z885)),0)</f>
        <v>2</v>
      </c>
      <c r="AJ885" s="7">
        <f t="shared" ref="AJ885:AJ899" si="508">IF(U885&gt;0,RANK(U885,(P885:Z885)),0)</f>
        <v>7</v>
      </c>
      <c r="AK885" s="7">
        <f t="shared" ref="AK885:AK899" si="509">IF(V885&gt;0,RANK(V885,(P885:Z885)),0)</f>
        <v>8</v>
      </c>
      <c r="AL885" s="7">
        <f t="shared" ref="AL885:AL899" si="510">IF(W885&gt;0,RANK(W885,(P885:Z885)),0)</f>
        <v>0</v>
      </c>
      <c r="AM885" s="2">
        <f t="shared" ref="AM885:AM899" si="511">IF($C885=0,"-",T885/$C885)</f>
        <v>0.10574582753824757</v>
      </c>
      <c r="AN885" s="2">
        <f t="shared" ref="AN885:AN899" si="512">IF($C885=0,"-",U885/$C885)</f>
        <v>2.8251043115438109E-3</v>
      </c>
      <c r="AO885" s="2">
        <f t="shared" ref="AO885:AO899" si="513">IF($C885=0,"-",V885/$C885)</f>
        <v>2.086230876216968E-3</v>
      </c>
      <c r="AP885" s="2">
        <f t="shared" ref="AP885:AP899" si="514">IF($C885=0,"-",W885/$C885)</f>
        <v>0</v>
      </c>
      <c r="AR885" t="str">
        <f t="shared" si="499"/>
        <v>Barnstable</v>
      </c>
      <c r="AS885" t="s">
        <v>2377</v>
      </c>
      <c r="AT885">
        <v>9</v>
      </c>
      <c r="AV885" s="91">
        <v>25</v>
      </c>
      <c r="AW885" s="93">
        <v>1</v>
      </c>
      <c r="AX885" s="99">
        <f t="shared" ref="AX885:AX898" si="515">AV885*1000+AW885</f>
        <v>25001</v>
      </c>
      <c r="AZ885" s="7" t="s">
        <v>3053</v>
      </c>
      <c r="BA885" t="s">
        <v>3290</v>
      </c>
    </row>
    <row r="886" spans="1:53" hidden="1" outlineLevel="1">
      <c r="A886" t="s">
        <v>243</v>
      </c>
      <c r="B886" t="s">
        <v>2377</v>
      </c>
      <c r="C886" s="1">
        <f t="shared" si="502"/>
        <v>3950</v>
      </c>
      <c r="D886" s="7">
        <f>IF(P886&gt;0,RANK(P886,(P886:R886,S886:AG886)),0)</f>
        <v>5</v>
      </c>
      <c r="E886" s="7">
        <f>IF(Q886&gt;0,RANK(Q886,(P886:R886,S886:AG886)),0)</f>
        <v>4</v>
      </c>
      <c r="F886" s="7">
        <f>IF(R886&gt;0,RANK(R886,(P886:R886,S886:AG886)),0)</f>
        <v>1</v>
      </c>
      <c r="G886" s="7">
        <f>IF(S886&gt;0,RANK(S886,(P886:R886,S886:AG886)),0)</f>
        <v>3</v>
      </c>
      <c r="H886" s="48">
        <f t="shared" si="503"/>
        <v>1010</v>
      </c>
      <c r="I886" s="163">
        <f t="shared" si="500"/>
        <v>0.25569620253164554</v>
      </c>
      <c r="J886" s="2"/>
      <c r="K886" s="2">
        <f t="shared" si="504"/>
        <v>1.189873417721519E-2</v>
      </c>
      <c r="L886" s="2">
        <f t="shared" si="505"/>
        <v>9.9240506329113923E-2</v>
      </c>
      <c r="M886" s="2">
        <f t="shared" si="506"/>
        <v>0.48531645569620252</v>
      </c>
      <c r="N886" s="2">
        <f t="shared" si="497"/>
        <v>0.14860759493670886</v>
      </c>
      <c r="O886" s="2">
        <f t="shared" si="498"/>
        <v>0.25493670886075948</v>
      </c>
      <c r="P886" s="1">
        <f>SUMIF(Town!$AR$695:$AR$1045,$AX886,Town!P$695:P$1045)</f>
        <v>47</v>
      </c>
      <c r="Q886" s="1">
        <f>SUMIF(Town!$AR$695:$AR$1045,$AX886,Town!Q$695:Q$1045)</f>
        <v>392</v>
      </c>
      <c r="R886" s="1">
        <f>SUMIF(Town!$AR$695:$AR$1045,$AX886,Town!R$695:R$1045)</f>
        <v>1917</v>
      </c>
      <c r="S886" s="1">
        <f>SUMIF(Town!$AR$695:$AR$1045,$AX886,Town!S$695:S$1045)</f>
        <v>587</v>
      </c>
      <c r="T886" s="1">
        <f>SUMIF(Town!$AR$695:$AR$1045,$AX886,Town!T$695:T$1045)</f>
        <v>907</v>
      </c>
      <c r="U886" s="1">
        <f>SUMIF(Town!$AR$695:$AR$1045,$AX886,Town!U$695:U$1045)</f>
        <v>22</v>
      </c>
      <c r="V886" s="1">
        <f>SUMIF(Town!$AR$695:$AR$1045,$AX886,Town!V$695:V$1045)</f>
        <v>17</v>
      </c>
      <c r="Y886" s="1">
        <f>SUMIF(Town!$AR$695:$AR$1045,$AX886,Town!Y$695:Y$1045)</f>
        <v>46</v>
      </c>
      <c r="AA886" s="1">
        <f>SUMIF(Town!$AR$695:$AR$1045,$AX886,Town!AA$695:AA$1045)</f>
        <v>15</v>
      </c>
      <c r="AI886" s="7">
        <f t="shared" si="507"/>
        <v>2</v>
      </c>
      <c r="AJ886" s="7">
        <f t="shared" si="508"/>
        <v>7</v>
      </c>
      <c r="AK886" s="7">
        <f t="shared" si="509"/>
        <v>8</v>
      </c>
      <c r="AL886" s="7">
        <f t="shared" si="510"/>
        <v>0</v>
      </c>
      <c r="AM886" s="2">
        <f t="shared" si="511"/>
        <v>0.22962025316455698</v>
      </c>
      <c r="AN886" s="2">
        <f t="shared" si="512"/>
        <v>5.569620253164557E-3</v>
      </c>
      <c r="AO886" s="2">
        <f t="shared" si="513"/>
        <v>4.3037974683544306E-3</v>
      </c>
      <c r="AP886" s="2">
        <f t="shared" si="514"/>
        <v>0</v>
      </c>
      <c r="AR886" t="str">
        <f t="shared" si="499"/>
        <v>Berkshire</v>
      </c>
      <c r="AS886" t="s">
        <v>2377</v>
      </c>
      <c r="AT886">
        <v>1</v>
      </c>
      <c r="AV886" s="91">
        <v>25</v>
      </c>
      <c r="AW886" s="93">
        <v>3</v>
      </c>
      <c r="AX886" s="99">
        <f t="shared" si="515"/>
        <v>25003</v>
      </c>
      <c r="AZ886" s="7" t="s">
        <v>3053</v>
      </c>
      <c r="BA886" t="s">
        <v>3290</v>
      </c>
    </row>
    <row r="887" spans="1:53" hidden="1" outlineLevel="1">
      <c r="A887" t="s">
        <v>2858</v>
      </c>
      <c r="B887" t="s">
        <v>2377</v>
      </c>
      <c r="C887" s="1">
        <f t="shared" si="502"/>
        <v>24995</v>
      </c>
      <c r="D887" s="7">
        <f>IF(P887&gt;0,RANK(P887,(P887:R887,S887:AG887)),0)</f>
        <v>6</v>
      </c>
      <c r="E887" s="7">
        <f>IF(Q887&gt;0,RANK(Q887,(P887:R887,S887:AG887)),0)</f>
        <v>4</v>
      </c>
      <c r="F887" s="7">
        <f>IF(R887&gt;0,RANK(R887,(P887:R887,S887:AG887)),0)</f>
        <v>1</v>
      </c>
      <c r="G887" s="7">
        <f>IF(S887&gt;0,RANK(S887,(P887:R887,S887:AG887)),0)</f>
        <v>3</v>
      </c>
      <c r="H887" s="48">
        <f t="shared" si="503"/>
        <v>12281</v>
      </c>
      <c r="I887" s="163">
        <f t="shared" si="500"/>
        <v>0.49133826765353072</v>
      </c>
      <c r="J887" s="2"/>
      <c r="K887" s="2">
        <f t="shared" si="504"/>
        <v>4.0808161632326463E-3</v>
      </c>
      <c r="L887" s="2">
        <f t="shared" si="505"/>
        <v>6.3732746549309868E-2</v>
      </c>
      <c r="M887" s="2">
        <f t="shared" si="506"/>
        <v>0.64924984996999402</v>
      </c>
      <c r="N887" s="2">
        <f t="shared" si="497"/>
        <v>0.11254250850170033</v>
      </c>
      <c r="O887" s="2">
        <f t="shared" si="498"/>
        <v>0.17039407881576318</v>
      </c>
      <c r="P887" s="1">
        <f>SUMIF(Town!$AR$695:$AR$1045,$AX887,Town!P$695:P$1045)</f>
        <v>102</v>
      </c>
      <c r="Q887" s="1">
        <f>SUMIF(Town!$AR$695:$AR$1045,$AX887,Town!Q$695:Q$1045)</f>
        <v>1593</v>
      </c>
      <c r="R887" s="1">
        <f>SUMIF(Town!$AR$695:$AR$1045,$AX887,Town!R$695:R$1045)</f>
        <v>16228</v>
      </c>
      <c r="S887" s="1">
        <f>SUMIF(Town!$AR$695:$AR$1045,$AX887,Town!S$695:S$1045)</f>
        <v>2813</v>
      </c>
      <c r="T887" s="1">
        <f>SUMIF(Town!$AR$695:$AR$1045,$AX887,Town!T$695:T$1045)</f>
        <v>3947</v>
      </c>
      <c r="U887" s="1">
        <f>SUMIF(Town!$AR$695:$AR$1045,$AX887,Town!U$695:U$1045)</f>
        <v>71</v>
      </c>
      <c r="V887" s="1">
        <f>SUMIF(Town!$AR$695:$AR$1045,$AX887,Town!V$695:V$1045)</f>
        <v>70</v>
      </c>
      <c r="Y887" s="1">
        <f>SUMIF(Town!$AR$695:$AR$1045,$AX887,Town!Y$695:Y$1045)</f>
        <v>131</v>
      </c>
      <c r="AA887" s="1">
        <f>SUMIF(Town!$AR$695:$AR$1045,$AX887,Town!AA$695:AA$1045)</f>
        <v>40</v>
      </c>
      <c r="AI887" s="7">
        <f t="shared" si="507"/>
        <v>2</v>
      </c>
      <c r="AJ887" s="7">
        <f t="shared" si="508"/>
        <v>7</v>
      </c>
      <c r="AK887" s="7">
        <f t="shared" si="509"/>
        <v>8</v>
      </c>
      <c r="AL887" s="7">
        <f t="shared" si="510"/>
        <v>0</v>
      </c>
      <c r="AM887" s="2">
        <f t="shared" si="511"/>
        <v>0.15791158231646329</v>
      </c>
      <c r="AN887" s="2">
        <f t="shared" si="512"/>
        <v>2.8405681136227244E-3</v>
      </c>
      <c r="AO887" s="2">
        <f t="shared" si="513"/>
        <v>2.8005601120224045E-3</v>
      </c>
      <c r="AP887" s="2">
        <f t="shared" si="514"/>
        <v>0</v>
      </c>
      <c r="AR887" t="str">
        <f t="shared" si="499"/>
        <v>Bristol</v>
      </c>
      <c r="AS887" t="s">
        <v>2377</v>
      </c>
      <c r="AV887" s="91">
        <v>25</v>
      </c>
      <c r="AW887" s="93">
        <v>5</v>
      </c>
      <c r="AX887" s="99">
        <f t="shared" si="515"/>
        <v>25005</v>
      </c>
      <c r="AZ887" s="7" t="s">
        <v>3053</v>
      </c>
      <c r="BA887" t="s">
        <v>3290</v>
      </c>
    </row>
    <row r="888" spans="1:53" hidden="1" outlineLevel="1">
      <c r="A888" t="s">
        <v>760</v>
      </c>
      <c r="B888" t="s">
        <v>2377</v>
      </c>
      <c r="C888" s="1">
        <f t="shared" si="502"/>
        <v>967</v>
      </c>
      <c r="D888" s="7">
        <f>IF(P888&gt;0,RANK(P888,(P888:R888,S888:AG888)),0)</f>
        <v>5</v>
      </c>
      <c r="E888" s="7">
        <f>IF(Q888&gt;0,RANK(Q888,(P888:R888,S888:AG888)),0)</f>
        <v>4</v>
      </c>
      <c r="F888" s="7">
        <f>IF(R888&gt;0,RANK(R888,(P888:R888,S888:AG888)),0)</f>
        <v>1</v>
      </c>
      <c r="G888" s="7">
        <f>IF(S888&gt;0,RANK(S888,(P888:R888,S888:AG888)),0)</f>
        <v>3</v>
      </c>
      <c r="H888" s="48">
        <f t="shared" si="503"/>
        <v>466</v>
      </c>
      <c r="I888" s="163">
        <f t="shared" si="500"/>
        <v>0.48190279214064113</v>
      </c>
      <c r="J888" s="2"/>
      <c r="K888" s="2">
        <f t="shared" si="504"/>
        <v>7.2388831437435368E-3</v>
      </c>
      <c r="L888" s="2">
        <f t="shared" si="505"/>
        <v>5.7911065149948295E-2</v>
      </c>
      <c r="M888" s="2">
        <f t="shared" si="506"/>
        <v>0.63805584281282313</v>
      </c>
      <c r="N888" s="2">
        <f t="shared" si="497"/>
        <v>0.13029989658738367</v>
      </c>
      <c r="O888" s="2">
        <f t="shared" si="498"/>
        <v>0.1664943123061014</v>
      </c>
      <c r="P888" s="1">
        <f>SUMIF(Town!$AR$695:$AR$1045,$AX888,Town!P$695:P$1045)</f>
        <v>7</v>
      </c>
      <c r="Q888" s="1">
        <f>SUMIF(Town!$AR$695:$AR$1045,$AX888,Town!Q$695:Q$1045)</f>
        <v>56</v>
      </c>
      <c r="R888" s="1">
        <f>SUMIF(Town!$AR$695:$AR$1045,$AX888,Town!R$695:R$1045)</f>
        <v>617</v>
      </c>
      <c r="S888" s="1">
        <f>SUMIF(Town!$AR$695:$AR$1045,$AX888,Town!S$695:S$1045)</f>
        <v>126</v>
      </c>
      <c r="T888" s="1">
        <f>SUMIF(Town!$AR$695:$AR$1045,$AX888,Town!T$695:T$1045)</f>
        <v>151</v>
      </c>
      <c r="U888" s="1">
        <f>SUMIF(Town!$AR$695:$AR$1045,$AX888,Town!U$695:U$1045)</f>
        <v>2</v>
      </c>
      <c r="V888" s="1">
        <f>SUMIF(Town!$AR$695:$AR$1045,$AX888,Town!V$695:V$1045)</f>
        <v>1</v>
      </c>
      <c r="Y888" s="1">
        <f>SUMIF(Town!$AR$695:$AR$1045,$AX888,Town!Y$695:Y$1045)</f>
        <v>5</v>
      </c>
      <c r="AA888" s="1">
        <f>SUMIF(Town!$AR$695:$AR$1045,$AX888,Town!AA$695:AA$1045)</f>
        <v>2</v>
      </c>
      <c r="AI888" s="7">
        <f t="shared" si="507"/>
        <v>2</v>
      </c>
      <c r="AJ888" s="7">
        <f t="shared" si="508"/>
        <v>7</v>
      </c>
      <c r="AK888" s="7">
        <f t="shared" si="509"/>
        <v>8</v>
      </c>
      <c r="AL888" s="7">
        <f t="shared" si="510"/>
        <v>0</v>
      </c>
      <c r="AM888" s="2">
        <f t="shared" si="511"/>
        <v>0.15615305067218202</v>
      </c>
      <c r="AN888" s="2">
        <f t="shared" si="512"/>
        <v>2.0682523267838678E-3</v>
      </c>
      <c r="AO888" s="2">
        <f t="shared" si="513"/>
        <v>1.0341261633919339E-3</v>
      </c>
      <c r="AP888" s="2">
        <f t="shared" si="514"/>
        <v>0</v>
      </c>
      <c r="AR888" t="str">
        <f t="shared" si="499"/>
        <v>Dukes</v>
      </c>
      <c r="AS888" t="s">
        <v>2377</v>
      </c>
      <c r="AT888">
        <v>9</v>
      </c>
      <c r="AV888" s="91">
        <v>25</v>
      </c>
      <c r="AW888" s="93">
        <v>7</v>
      </c>
      <c r="AX888" s="99">
        <f t="shared" si="515"/>
        <v>25007</v>
      </c>
      <c r="AZ888" s="7" t="s">
        <v>3053</v>
      </c>
      <c r="BA888" t="s">
        <v>3290</v>
      </c>
    </row>
    <row r="889" spans="1:53" hidden="1" outlineLevel="1">
      <c r="A889" t="s">
        <v>827</v>
      </c>
      <c r="B889" t="s">
        <v>2377</v>
      </c>
      <c r="C889" s="1">
        <f t="shared" si="502"/>
        <v>49591</v>
      </c>
      <c r="D889" s="7">
        <f>IF(P889&gt;0,RANK(P889,(P889:R889,S889:AG889)),0)</f>
        <v>5</v>
      </c>
      <c r="E889" s="7">
        <f>IF(Q889&gt;0,RANK(Q889,(P889:R889,S889:AG889)),0)</f>
        <v>4</v>
      </c>
      <c r="F889" s="7">
        <f>IF(R889&gt;0,RANK(R889,(P889:R889,S889:AG889)),0)</f>
        <v>1</v>
      </c>
      <c r="G889" s="7">
        <f>IF(S889&gt;0,RANK(S889,(P889:R889,S889:AG889)),0)</f>
        <v>3</v>
      </c>
      <c r="H889" s="48">
        <f t="shared" si="503"/>
        <v>32612</v>
      </c>
      <c r="I889" s="163">
        <f t="shared" si="500"/>
        <v>0.65761932608739493</v>
      </c>
      <c r="J889" s="2"/>
      <c r="K889" s="2">
        <f t="shared" si="504"/>
        <v>5.1420620677138998E-3</v>
      </c>
      <c r="L889" s="2">
        <f t="shared" si="505"/>
        <v>4.2185073904539128E-2</v>
      </c>
      <c r="M889" s="2">
        <f t="shared" si="506"/>
        <v>0.75685104151963056</v>
      </c>
      <c r="N889" s="2">
        <f t="shared" si="497"/>
        <v>8.5822024157609242E-2</v>
      </c>
      <c r="O889" s="2">
        <f t="shared" si="498"/>
        <v>0.10999979835050706</v>
      </c>
      <c r="P889" s="1">
        <f>SUMIF(Town!$AR$695:$AR$1045,$AX889,Town!P$695:P$1045)</f>
        <v>255</v>
      </c>
      <c r="Q889" s="1">
        <f>SUMIF(Town!$AR$695:$AR$1045,$AX889,Town!Q$695:Q$1045)</f>
        <v>2092</v>
      </c>
      <c r="R889" s="1">
        <f>SUMIF(Town!$AR$695:$AR$1045,$AX889,Town!R$695:R$1045)</f>
        <v>37533</v>
      </c>
      <c r="S889" s="1">
        <f>SUMIF(Town!$AR$695:$AR$1045,$AX889,Town!S$695:S$1045)</f>
        <v>4256</v>
      </c>
      <c r="T889" s="1">
        <f>SUMIF(Town!$AR$695:$AR$1045,$AX889,Town!T$695:T$1045)</f>
        <v>4921</v>
      </c>
      <c r="U889" s="1">
        <f>SUMIF(Town!$AR$695:$AR$1045,$AX889,Town!U$695:U$1045)</f>
        <v>139</v>
      </c>
      <c r="V889" s="1">
        <f>SUMIF(Town!$AR$695:$AR$1045,$AX889,Town!V$695:V$1045)</f>
        <v>89</v>
      </c>
      <c r="Y889" s="1">
        <f>SUMIF(Town!$AR$695:$AR$1045,$AX889,Town!Y$695:Y$1045)</f>
        <v>248</v>
      </c>
      <c r="AA889" s="1">
        <f>SUMIF(Town!$AR$695:$AR$1045,$AX889,Town!AA$695:AA$1045)</f>
        <v>58</v>
      </c>
      <c r="AI889" s="7">
        <f t="shared" si="507"/>
        <v>2</v>
      </c>
      <c r="AJ889" s="7">
        <f t="shared" si="508"/>
        <v>7</v>
      </c>
      <c r="AK889" s="7">
        <f t="shared" si="509"/>
        <v>8</v>
      </c>
      <c r="AL889" s="7">
        <f t="shared" si="510"/>
        <v>0</v>
      </c>
      <c r="AM889" s="2">
        <f t="shared" si="511"/>
        <v>9.923171543223569E-2</v>
      </c>
      <c r="AN889" s="2">
        <f t="shared" si="512"/>
        <v>2.8029279506362041E-3</v>
      </c>
      <c r="AO889" s="2">
        <f t="shared" si="513"/>
        <v>1.7946804863785768E-3</v>
      </c>
      <c r="AP889" s="2">
        <f t="shared" si="514"/>
        <v>0</v>
      </c>
      <c r="AR889" t="str">
        <f t="shared" si="499"/>
        <v>Essex</v>
      </c>
      <c r="AS889" t="s">
        <v>2377</v>
      </c>
      <c r="AV889" s="91">
        <v>25</v>
      </c>
      <c r="AW889" s="93">
        <v>9</v>
      </c>
      <c r="AX889" s="99">
        <f t="shared" si="515"/>
        <v>25009</v>
      </c>
      <c r="AZ889" s="7" t="s">
        <v>3053</v>
      </c>
      <c r="BA889" t="s">
        <v>3290</v>
      </c>
    </row>
    <row r="890" spans="1:53" hidden="1" outlineLevel="1">
      <c r="A890" t="s">
        <v>2477</v>
      </c>
      <c r="B890" t="s">
        <v>2377</v>
      </c>
      <c r="C890" s="1">
        <f t="shared" si="502"/>
        <v>3461</v>
      </c>
      <c r="D890" s="7">
        <f>IF(P890&gt;0,RANK(P890,(P890:R890,S890:AG890)),0)</f>
        <v>6</v>
      </c>
      <c r="E890" s="7">
        <f>IF(Q890&gt;0,RANK(Q890,(P890:R890,S890:AG890)),0)</f>
        <v>4</v>
      </c>
      <c r="F890" s="7">
        <f>IF(R890&gt;0,RANK(R890,(P890:R890,S890:AG890)),0)</f>
        <v>1</v>
      </c>
      <c r="G890" s="7">
        <f>IF(S890&gt;0,RANK(S890,(P890:R890,S890:AG890)),0)</f>
        <v>3</v>
      </c>
      <c r="H890" s="48">
        <f t="shared" si="503"/>
        <v>930</v>
      </c>
      <c r="I890" s="163">
        <f t="shared" si="500"/>
        <v>0.26870846576134066</v>
      </c>
      <c r="J890" s="2"/>
      <c r="K890" s="2">
        <f t="shared" si="504"/>
        <v>1.0112684195319271E-2</v>
      </c>
      <c r="L890" s="2">
        <f t="shared" si="505"/>
        <v>7.021092169893095E-2</v>
      </c>
      <c r="M890" s="2">
        <f t="shared" si="506"/>
        <v>0.49523259173649237</v>
      </c>
      <c r="N890" s="2">
        <f t="shared" si="497"/>
        <v>0.17711644033516324</v>
      </c>
      <c r="O890" s="2">
        <f t="shared" si="498"/>
        <v>0.24732736203409414</v>
      </c>
      <c r="P890" s="1">
        <f>SUMIF(Town!$AR$695:$AR$1045,$AX890,Town!P$695:P$1045)</f>
        <v>35</v>
      </c>
      <c r="Q890" s="1">
        <f>SUMIF(Town!$AR$695:$AR$1045,$AX890,Town!Q$695:Q$1045)</f>
        <v>243</v>
      </c>
      <c r="R890" s="1">
        <f>SUMIF(Town!$AR$695:$AR$1045,$AX890,Town!R$695:R$1045)</f>
        <v>1714</v>
      </c>
      <c r="S890" s="1">
        <f>SUMIF(Town!$AR$695:$AR$1045,$AX890,Town!S$695:S$1045)</f>
        <v>613</v>
      </c>
      <c r="T890" s="1">
        <f>SUMIF(Town!$AR$695:$AR$1045,$AX890,Town!T$695:T$1045)</f>
        <v>784</v>
      </c>
      <c r="U890" s="1">
        <f>SUMIF(Town!$AR$695:$AR$1045,$AX890,Town!U$695:U$1045)</f>
        <v>12</v>
      </c>
      <c r="V890" s="1">
        <f>SUMIF(Town!$AR$695:$AR$1045,$AX890,Town!V$695:V$1045)</f>
        <v>14</v>
      </c>
      <c r="Y890" s="1">
        <f>SUMIF(Town!$AR$695:$AR$1045,$AX890,Town!Y$695:Y$1045)</f>
        <v>38</v>
      </c>
      <c r="AA890" s="1">
        <f>SUMIF(Town!$AR$695:$AR$1045,$AX890,Town!AA$695:AA$1045)</f>
        <v>8</v>
      </c>
      <c r="AI890" s="7">
        <f t="shared" si="507"/>
        <v>2</v>
      </c>
      <c r="AJ890" s="7">
        <f t="shared" si="508"/>
        <v>8</v>
      </c>
      <c r="AK890" s="7">
        <f t="shared" si="509"/>
        <v>7</v>
      </c>
      <c r="AL890" s="7">
        <f t="shared" si="510"/>
        <v>0</v>
      </c>
      <c r="AM890" s="2">
        <f t="shared" si="511"/>
        <v>0.2265241259751517</v>
      </c>
      <c r="AN890" s="2">
        <f t="shared" si="512"/>
        <v>3.4672060098237503E-3</v>
      </c>
      <c r="AO890" s="2">
        <f t="shared" si="513"/>
        <v>4.0450736781277091E-3</v>
      </c>
      <c r="AP890" s="2">
        <f t="shared" si="514"/>
        <v>0</v>
      </c>
      <c r="AR890" t="str">
        <f t="shared" si="499"/>
        <v>Franklin</v>
      </c>
      <c r="AS890" t="s">
        <v>2377</v>
      </c>
      <c r="AV890" s="91">
        <v>25</v>
      </c>
      <c r="AW890" s="93">
        <v>11</v>
      </c>
      <c r="AX890" s="99">
        <f t="shared" si="515"/>
        <v>25011</v>
      </c>
      <c r="AZ890" s="7" t="s">
        <v>3053</v>
      </c>
      <c r="BA890" t="s">
        <v>3290</v>
      </c>
    </row>
    <row r="891" spans="1:53" hidden="1" outlineLevel="1">
      <c r="A891" t="s">
        <v>2983</v>
      </c>
      <c r="B891" t="s">
        <v>2377</v>
      </c>
      <c r="C891" s="1">
        <f t="shared" si="502"/>
        <v>19337</v>
      </c>
      <c r="D891" s="7">
        <f>IF(P891&gt;0,RANK(P891,(P891:R891,S891:AG891)),0)</f>
        <v>7</v>
      </c>
      <c r="E891" s="7">
        <f>IF(Q891&gt;0,RANK(Q891,(P891:R891,S891:AG891)),0)</f>
        <v>4</v>
      </c>
      <c r="F891" s="7">
        <f>IF(R891&gt;0,RANK(R891,(P891:R891,S891:AG891)),0)</f>
        <v>1</v>
      </c>
      <c r="G891" s="7">
        <f>IF(S891&gt;0,RANK(S891,(P891:R891,S891:AG891)),0)</f>
        <v>3</v>
      </c>
      <c r="H891" s="48">
        <f t="shared" si="503"/>
        <v>8237</v>
      </c>
      <c r="I891" s="163">
        <f t="shared" si="500"/>
        <v>0.42597093654651702</v>
      </c>
      <c r="J891" s="2"/>
      <c r="K891" s="2">
        <f t="shared" si="504"/>
        <v>3.7751460929823654E-3</v>
      </c>
      <c r="L891" s="2">
        <f t="shared" si="505"/>
        <v>6.3246625639964832E-2</v>
      </c>
      <c r="M891" s="2">
        <f t="shared" si="506"/>
        <v>0.62155453276102812</v>
      </c>
      <c r="N891" s="2">
        <f t="shared" si="497"/>
        <v>0.1011015152298702</v>
      </c>
      <c r="O891" s="2">
        <f t="shared" si="498"/>
        <v>0.21032218027615446</v>
      </c>
      <c r="P891" s="1">
        <f>SUMIF(Town!$AR$695:$AR$1045,$AX891,Town!P$695:P$1045)</f>
        <v>73</v>
      </c>
      <c r="Q891" s="1">
        <f>SUMIF(Town!$AR$695:$AR$1045,$AX891,Town!Q$695:Q$1045)</f>
        <v>1223</v>
      </c>
      <c r="R891" s="1">
        <f>SUMIF(Town!$AR$695:$AR$1045,$AX891,Town!R$695:R$1045)</f>
        <v>12019</v>
      </c>
      <c r="S891" s="1">
        <f>SUMIF(Town!$AR$695:$AR$1045,$AX891,Town!S$695:S$1045)</f>
        <v>1955</v>
      </c>
      <c r="T891" s="1">
        <f>SUMIF(Town!$AR$695:$AR$1045,$AX891,Town!T$695:T$1045)</f>
        <v>3782</v>
      </c>
      <c r="U891" s="1">
        <f>SUMIF(Town!$AR$695:$AR$1045,$AX891,Town!U$695:U$1045)</f>
        <v>103</v>
      </c>
      <c r="V891" s="1">
        <f>SUMIF(Town!$AR$695:$AR$1045,$AX891,Town!V$695:V$1045)</f>
        <v>66</v>
      </c>
      <c r="Y891" s="1">
        <f>SUMIF(Town!$AR$695:$AR$1045,$AX891,Town!Y$695:Y$1045)</f>
        <v>86</v>
      </c>
      <c r="AA891" s="1">
        <f>SUMIF(Town!$AR$695:$AR$1045,$AX891,Town!AA$695:AA$1045)</f>
        <v>30</v>
      </c>
      <c r="AI891" s="7">
        <f t="shared" si="507"/>
        <v>2</v>
      </c>
      <c r="AJ891" s="7">
        <f t="shared" si="508"/>
        <v>5</v>
      </c>
      <c r="AK891" s="7">
        <f t="shared" si="509"/>
        <v>8</v>
      </c>
      <c r="AL891" s="7">
        <f t="shared" si="510"/>
        <v>0</v>
      </c>
      <c r="AM891" s="2">
        <f t="shared" si="511"/>
        <v>0.19558359621451105</v>
      </c>
      <c r="AN891" s="2">
        <f t="shared" si="512"/>
        <v>5.3265759942079946E-3</v>
      </c>
      <c r="AO891" s="2">
        <f t="shared" si="513"/>
        <v>3.4131457826963854E-3</v>
      </c>
      <c r="AP891" s="2">
        <f t="shared" si="514"/>
        <v>0</v>
      </c>
      <c r="AR891" t="str">
        <f t="shared" si="499"/>
        <v>Hampden</v>
      </c>
      <c r="AS891" t="s">
        <v>2377</v>
      </c>
      <c r="AV891" s="91">
        <v>25</v>
      </c>
      <c r="AW891" s="93">
        <v>13</v>
      </c>
      <c r="AX891" s="99">
        <f t="shared" si="515"/>
        <v>25013</v>
      </c>
      <c r="AZ891" s="7" t="s">
        <v>3053</v>
      </c>
      <c r="BA891" t="s">
        <v>3290</v>
      </c>
    </row>
    <row r="892" spans="1:53" hidden="1" outlineLevel="1">
      <c r="A892" t="s">
        <v>2488</v>
      </c>
      <c r="B892" t="s">
        <v>2377</v>
      </c>
      <c r="C892" s="1">
        <f t="shared" si="502"/>
        <v>5965</v>
      </c>
      <c r="D892" s="7">
        <f>IF(P892&gt;0,RANK(P892,(P892:R892,S892:AG892)),0)</f>
        <v>6</v>
      </c>
      <c r="E892" s="7">
        <f>IF(Q892&gt;0,RANK(Q892,(P892:R892,S892:AG892)),0)</f>
        <v>4</v>
      </c>
      <c r="F892" s="7">
        <f>IF(R892&gt;0,RANK(R892,(P892:R892,S892:AG892)),0)</f>
        <v>1</v>
      </c>
      <c r="G892" s="7">
        <f>IF(S892&gt;0,RANK(S892,(P892:R892,S892:AG892)),0)</f>
        <v>3</v>
      </c>
      <c r="H892" s="48">
        <f t="shared" si="503"/>
        <v>2306</v>
      </c>
      <c r="I892" s="163">
        <f t="shared" si="500"/>
        <v>0.38658843252305114</v>
      </c>
      <c r="J892" s="2"/>
      <c r="K892" s="2">
        <f t="shared" si="504"/>
        <v>6.7057837384744343E-3</v>
      </c>
      <c r="L892" s="2">
        <f t="shared" si="505"/>
        <v>6.5549036043587597E-2</v>
      </c>
      <c r="M892" s="2">
        <f t="shared" si="506"/>
        <v>0.58340318524727575</v>
      </c>
      <c r="N892" s="2">
        <f t="shared" si="497"/>
        <v>0.13143336127409891</v>
      </c>
      <c r="O892" s="2">
        <f t="shared" si="498"/>
        <v>0.21290863369656329</v>
      </c>
      <c r="P892" s="1">
        <f>SUMIF(Town!$AR$695:$AR$1045,$AX892,Town!P$695:P$1045)</f>
        <v>40</v>
      </c>
      <c r="Q892" s="1">
        <f>SUMIF(Town!$AR$695:$AR$1045,$AX892,Town!Q$695:Q$1045)</f>
        <v>391</v>
      </c>
      <c r="R892" s="1">
        <f>SUMIF(Town!$AR$695:$AR$1045,$AX892,Town!R$695:R$1045)</f>
        <v>3480</v>
      </c>
      <c r="S892" s="1">
        <f>SUMIF(Town!$AR$695:$AR$1045,$AX892,Town!S$695:S$1045)</f>
        <v>784</v>
      </c>
      <c r="T892" s="1">
        <f>SUMIF(Town!$AR$695:$AR$1045,$AX892,Town!T$695:T$1045)</f>
        <v>1174</v>
      </c>
      <c r="U892" s="1">
        <f>SUMIF(Town!$AR$695:$AR$1045,$AX892,Town!U$695:U$1045)</f>
        <v>20</v>
      </c>
      <c r="V892" s="1">
        <f>SUMIF(Town!$AR$695:$AR$1045,$AX892,Town!V$695:V$1045)</f>
        <v>21</v>
      </c>
      <c r="Y892" s="1">
        <f>SUMIF(Town!$AR$695:$AR$1045,$AX892,Town!Y$695:Y$1045)</f>
        <v>43</v>
      </c>
      <c r="AA892" s="1">
        <f>SUMIF(Town!$AR$695:$AR$1045,$AX892,Town!AA$695:AA$1045)</f>
        <v>12</v>
      </c>
      <c r="AI892" s="7">
        <f t="shared" si="507"/>
        <v>2</v>
      </c>
      <c r="AJ892" s="7">
        <f t="shared" si="508"/>
        <v>8</v>
      </c>
      <c r="AK892" s="7">
        <f t="shared" si="509"/>
        <v>7</v>
      </c>
      <c r="AL892" s="7">
        <f t="shared" si="510"/>
        <v>0</v>
      </c>
      <c r="AM892" s="2">
        <f t="shared" si="511"/>
        <v>0.19681475272422463</v>
      </c>
      <c r="AN892" s="2">
        <f t="shared" si="512"/>
        <v>3.3528918692372171E-3</v>
      </c>
      <c r="AO892" s="2">
        <f t="shared" si="513"/>
        <v>3.5205364626990782E-3</v>
      </c>
      <c r="AP892" s="2">
        <f t="shared" si="514"/>
        <v>0</v>
      </c>
      <c r="AR892" t="str">
        <f t="shared" si="499"/>
        <v>Hampshire</v>
      </c>
      <c r="AS892" t="s">
        <v>2377</v>
      </c>
      <c r="AV892" s="91">
        <v>25</v>
      </c>
      <c r="AW892" s="93">
        <v>15</v>
      </c>
      <c r="AX892" s="99">
        <f t="shared" si="515"/>
        <v>25015</v>
      </c>
      <c r="AZ892" s="7" t="s">
        <v>3053</v>
      </c>
      <c r="BA892" t="s">
        <v>3290</v>
      </c>
    </row>
    <row r="893" spans="1:53" hidden="1" outlineLevel="1">
      <c r="A893" t="s">
        <v>2292</v>
      </c>
      <c r="B893" t="s">
        <v>2377</v>
      </c>
      <c r="C893" s="1">
        <f t="shared" si="502"/>
        <v>91561</v>
      </c>
      <c r="D893" s="7">
        <f>IF(P893&gt;0,RANK(P893,(P893:R893,S893:AG893)),0)</f>
        <v>5</v>
      </c>
      <c r="E893" s="7">
        <f>IF(Q893&gt;0,RANK(Q893,(P893:R893,S893:AG893)),0)</f>
        <v>4</v>
      </c>
      <c r="F893" s="7">
        <f>IF(R893&gt;0,RANK(R893,(P893:R893,S893:AG893)),0)</f>
        <v>1</v>
      </c>
      <c r="G893" s="7">
        <f>IF(S893&gt;0,RANK(S893,(P893:R893,S893:AG893)),0)</f>
        <v>3</v>
      </c>
      <c r="H893" s="48">
        <f t="shared" si="503"/>
        <v>59448</v>
      </c>
      <c r="I893" s="163">
        <f t="shared" si="500"/>
        <v>0.64927206998612952</v>
      </c>
      <c r="J893" s="2"/>
      <c r="K893" s="2">
        <f t="shared" si="504"/>
        <v>8.1366520680202278E-3</v>
      </c>
      <c r="L893" s="2">
        <f t="shared" si="505"/>
        <v>3.670776859143085E-2</v>
      </c>
      <c r="M893" s="2">
        <f t="shared" si="506"/>
        <v>0.74832079160341192</v>
      </c>
      <c r="N893" s="2">
        <f t="shared" si="497"/>
        <v>9.7628903135614509E-2</v>
      </c>
      <c r="O893" s="2">
        <f t="shared" si="498"/>
        <v>0.10920588460152242</v>
      </c>
      <c r="P893" s="1">
        <f>SUMIF(Town!$AR$695:$AR$1045,$AX893,Town!P$695:P$1045)</f>
        <v>745</v>
      </c>
      <c r="Q893" s="1">
        <f>SUMIF(Town!$AR$695:$AR$1045,$AX893,Town!Q$695:Q$1045)</f>
        <v>3361</v>
      </c>
      <c r="R893" s="1">
        <f>SUMIF(Town!$AR$695:$AR$1045,$AX893,Town!R$695:R$1045)</f>
        <v>68517</v>
      </c>
      <c r="S893" s="1">
        <f>SUMIF(Town!$AR$695:$AR$1045,$AX893,Town!S$695:S$1045)</f>
        <v>8939</v>
      </c>
      <c r="T893" s="1">
        <f>SUMIF(Town!$AR$695:$AR$1045,$AX893,Town!T$695:T$1045)</f>
        <v>9069</v>
      </c>
      <c r="U893" s="1">
        <f>SUMIF(Town!$AR$695:$AR$1045,$AX893,Town!U$695:U$1045)</f>
        <v>191</v>
      </c>
      <c r="V893" s="1">
        <f>SUMIF(Town!$AR$695:$AR$1045,$AX893,Town!V$695:V$1045)</f>
        <v>187</v>
      </c>
      <c r="Y893" s="1">
        <f>SUMIF(Town!$AR$695:$AR$1045,$AX893,Town!Y$695:Y$1045)</f>
        <v>406</v>
      </c>
      <c r="AA893" s="1">
        <f>SUMIF(Town!$AR$695:$AR$1045,$AX893,Town!AA$695:AA$1045)</f>
        <v>146</v>
      </c>
      <c r="AI893" s="7">
        <f t="shared" si="507"/>
        <v>2</v>
      </c>
      <c r="AJ893" s="7">
        <f t="shared" si="508"/>
        <v>7</v>
      </c>
      <c r="AK893" s="7">
        <f t="shared" si="509"/>
        <v>8</v>
      </c>
      <c r="AL893" s="7">
        <f t="shared" si="510"/>
        <v>0</v>
      </c>
      <c r="AM893" s="2">
        <f t="shared" si="511"/>
        <v>9.9048721617282467E-2</v>
      </c>
      <c r="AN893" s="2">
        <f t="shared" si="512"/>
        <v>2.0860409999890785E-3</v>
      </c>
      <c r="AO893" s="2">
        <f t="shared" si="513"/>
        <v>2.0423542774762179E-3</v>
      </c>
      <c r="AP893" s="2">
        <f t="shared" si="514"/>
        <v>0</v>
      </c>
      <c r="AR893" t="str">
        <f t="shared" si="499"/>
        <v>Middlesex</v>
      </c>
      <c r="AS893" t="s">
        <v>2377</v>
      </c>
      <c r="AV893" s="91">
        <v>25</v>
      </c>
      <c r="AW893" s="93">
        <v>17</v>
      </c>
      <c r="AX893" s="99">
        <f t="shared" si="515"/>
        <v>25017</v>
      </c>
      <c r="AZ893" s="7" t="s">
        <v>3053</v>
      </c>
      <c r="BA893" t="s">
        <v>3290</v>
      </c>
    </row>
    <row r="894" spans="1:53" hidden="1" outlineLevel="1">
      <c r="A894" t="s">
        <v>2278</v>
      </c>
      <c r="B894" t="s">
        <v>2377</v>
      </c>
      <c r="C894" s="1">
        <f t="shared" si="502"/>
        <v>614</v>
      </c>
      <c r="D894" s="7">
        <f>IF(P894&gt;0,RANK(P894,(P894:R894,S894:AG894)),0)</f>
        <v>5</v>
      </c>
      <c r="E894" s="7">
        <f>IF(Q894&gt;0,RANK(Q894,(P894:R894,S894:AG894)),0)</f>
        <v>4</v>
      </c>
      <c r="F894" s="7">
        <f>IF(R894&gt;0,RANK(R894,(P894:R894,S894:AG894)),0)</f>
        <v>1</v>
      </c>
      <c r="G894" s="7">
        <f>IF(S894&gt;0,RANK(S894,(P894:R894,S894:AG894)),0)</f>
        <v>3</v>
      </c>
      <c r="H894" s="48">
        <f t="shared" si="503"/>
        <v>352</v>
      </c>
      <c r="I894" s="163">
        <f t="shared" si="500"/>
        <v>0.57328990228013033</v>
      </c>
      <c r="J894" s="2"/>
      <c r="K894" s="2">
        <f t="shared" si="504"/>
        <v>9.7719869706840382E-3</v>
      </c>
      <c r="L894" s="2">
        <f t="shared" si="505"/>
        <v>6.1889250814332247E-2</v>
      </c>
      <c r="M894" s="2">
        <f t="shared" si="506"/>
        <v>0.69055374592833874</v>
      </c>
      <c r="N894" s="2">
        <f t="shared" si="497"/>
        <v>0.10586319218241043</v>
      </c>
      <c r="O894" s="2">
        <f t="shared" si="498"/>
        <v>0.13192182410423453</v>
      </c>
      <c r="P894" s="1">
        <f>SUMIF(Town!$AR$695:$AR$1045,$AX894,Town!P$695:P$1045)</f>
        <v>6</v>
      </c>
      <c r="Q894" s="1">
        <f>SUMIF(Town!$AR$695:$AR$1045,$AX894,Town!Q$695:Q$1045)</f>
        <v>38</v>
      </c>
      <c r="R894" s="1">
        <f>SUMIF(Town!$AR$695:$AR$1045,$AX894,Town!R$695:R$1045)</f>
        <v>424</v>
      </c>
      <c r="S894" s="1">
        <f>SUMIF(Town!$AR$695:$AR$1045,$AX894,Town!S$695:S$1045)</f>
        <v>65</v>
      </c>
      <c r="T894" s="1">
        <f>SUMIF(Town!$AR$695:$AR$1045,$AX894,Town!T$695:T$1045)</f>
        <v>72</v>
      </c>
      <c r="U894" s="1">
        <f>SUMIF(Town!$AR$695:$AR$1045,$AX894,Town!U$695:U$1045)</f>
        <v>3</v>
      </c>
      <c r="V894" s="1">
        <f>SUMIF(Town!$AR$695:$AR$1045,$AX894,Town!V$695:V$1045)</f>
        <v>0</v>
      </c>
      <c r="Y894" s="1">
        <f>SUMIF(Town!$AR$695:$AR$1045,$AX894,Town!Y$695:Y$1045)</f>
        <v>4</v>
      </c>
      <c r="AA894" s="1">
        <f>SUMIF(Town!$AR$695:$AR$1045,$AX894,Town!AA$695:AA$1045)</f>
        <v>2</v>
      </c>
      <c r="AI894" s="7">
        <f t="shared" si="507"/>
        <v>2</v>
      </c>
      <c r="AJ894" s="7">
        <f t="shared" si="508"/>
        <v>7</v>
      </c>
      <c r="AK894" s="7">
        <f t="shared" si="509"/>
        <v>0</v>
      </c>
      <c r="AL894" s="7">
        <f t="shared" si="510"/>
        <v>0</v>
      </c>
      <c r="AM894" s="2">
        <f t="shared" si="511"/>
        <v>0.11726384364820847</v>
      </c>
      <c r="AN894" s="2">
        <f t="shared" si="512"/>
        <v>4.8859934853420191E-3</v>
      </c>
      <c r="AO894" s="2">
        <f t="shared" si="513"/>
        <v>0</v>
      </c>
      <c r="AP894" s="2">
        <f t="shared" si="514"/>
        <v>0</v>
      </c>
      <c r="AR894" t="str">
        <f t="shared" si="499"/>
        <v>Nantucket</v>
      </c>
      <c r="AS894" t="s">
        <v>2377</v>
      </c>
      <c r="AT894">
        <v>9</v>
      </c>
      <c r="AV894" s="91">
        <v>25</v>
      </c>
      <c r="AW894" s="93">
        <v>19</v>
      </c>
      <c r="AX894" s="99">
        <f t="shared" si="515"/>
        <v>25019</v>
      </c>
      <c r="AZ894" s="7" t="s">
        <v>3053</v>
      </c>
      <c r="BA894" t="s">
        <v>3290</v>
      </c>
    </row>
    <row r="895" spans="1:53" hidden="1" outlineLevel="1">
      <c r="A895" t="s">
        <v>505</v>
      </c>
      <c r="B895" t="s">
        <v>2377</v>
      </c>
      <c r="C895" s="1">
        <f t="shared" si="502"/>
        <v>47648</v>
      </c>
      <c r="D895" s="7">
        <f>IF(P895&gt;0,RANK(P895,(P895:R895,S895:AG895)),0)</f>
        <v>5</v>
      </c>
      <c r="E895" s="7">
        <f>IF(Q895&gt;0,RANK(Q895,(P895:R895,S895:AG895)),0)</f>
        <v>4</v>
      </c>
      <c r="F895" s="7">
        <f>IF(R895&gt;0,RANK(R895,(P895:R895,S895:AG895)),0)</f>
        <v>1</v>
      </c>
      <c r="G895" s="7">
        <f>IF(S895&gt;0,RANK(S895,(P895:R895,S895:AG895)),0)</f>
        <v>3</v>
      </c>
      <c r="H895" s="48">
        <f t="shared" si="503"/>
        <v>31802</v>
      </c>
      <c r="I895" s="163">
        <f t="shared" si="500"/>
        <v>0.66743619879113503</v>
      </c>
      <c r="J895" s="2"/>
      <c r="K895" s="2">
        <f t="shared" si="504"/>
        <v>6.4430826057756884E-3</v>
      </c>
      <c r="L895" s="2">
        <f t="shared" si="505"/>
        <v>3.9959704499664205E-2</v>
      </c>
      <c r="M895" s="2">
        <f t="shared" si="506"/>
        <v>0.76557253190060448</v>
      </c>
      <c r="N895" s="2">
        <f t="shared" si="497"/>
        <v>7.8660174613834788E-2</v>
      </c>
      <c r="O895" s="2">
        <f t="shared" si="498"/>
        <v>0.10936450638012085</v>
      </c>
      <c r="P895" s="1">
        <f>SUMIF(Town!$AR$695:$AR$1045,$AX895,Town!P$695:P$1045)</f>
        <v>307</v>
      </c>
      <c r="Q895" s="1">
        <f>SUMIF(Town!$AR$695:$AR$1045,$AX895,Town!Q$695:Q$1045)</f>
        <v>1904</v>
      </c>
      <c r="R895" s="1">
        <f>SUMIF(Town!$AR$695:$AR$1045,$AX895,Town!R$695:R$1045)</f>
        <v>36478</v>
      </c>
      <c r="S895" s="1">
        <f>SUMIF(Town!$AR$695:$AR$1045,$AX895,Town!S$695:S$1045)</f>
        <v>3748</v>
      </c>
      <c r="T895" s="1">
        <f>SUMIF(Town!$AR$695:$AR$1045,$AX895,Town!T$695:T$1045)</f>
        <v>4676</v>
      </c>
      <c r="U895" s="1">
        <f>SUMIF(Town!$AR$695:$AR$1045,$AX895,Town!U$695:U$1045)</f>
        <v>98</v>
      </c>
      <c r="V895" s="1">
        <f>SUMIF(Town!$AR$695:$AR$1045,$AX895,Town!V$695:V$1045)</f>
        <v>114</v>
      </c>
      <c r="Y895" s="1">
        <f>SUMIF(Town!$AR$695:$AR$1045,$AX895,Town!Y$695:Y$1045)</f>
        <v>220</v>
      </c>
      <c r="AA895" s="1">
        <f>SUMIF(Town!$AR$695:$AR$1045,$AX895,Town!AA$695:AA$1045)</f>
        <v>103</v>
      </c>
      <c r="AI895" s="7">
        <f t="shared" si="507"/>
        <v>2</v>
      </c>
      <c r="AJ895" s="7">
        <f t="shared" si="508"/>
        <v>8</v>
      </c>
      <c r="AK895" s="7">
        <f t="shared" si="509"/>
        <v>7</v>
      </c>
      <c r="AL895" s="7">
        <f t="shared" si="510"/>
        <v>0</v>
      </c>
      <c r="AM895" s="2">
        <f t="shared" si="511"/>
        <v>9.813633310946944E-2</v>
      </c>
      <c r="AN895" s="2">
        <f t="shared" si="512"/>
        <v>2.0567494963062457E-3</v>
      </c>
      <c r="AO895" s="2">
        <f t="shared" si="513"/>
        <v>2.3925453324378778E-3</v>
      </c>
      <c r="AP895" s="2">
        <f t="shared" si="514"/>
        <v>0</v>
      </c>
      <c r="AR895" t="str">
        <f t="shared" si="499"/>
        <v>Norfolk</v>
      </c>
      <c r="AS895" t="s">
        <v>2377</v>
      </c>
      <c r="AV895" s="91">
        <v>25</v>
      </c>
      <c r="AW895" s="93">
        <v>21</v>
      </c>
      <c r="AX895" s="99">
        <f t="shared" si="515"/>
        <v>25021</v>
      </c>
      <c r="AZ895" s="7" t="s">
        <v>3053</v>
      </c>
      <c r="BA895" t="s">
        <v>3290</v>
      </c>
    </row>
    <row r="896" spans="1:53" hidden="1" outlineLevel="1">
      <c r="A896" t="s">
        <v>1834</v>
      </c>
      <c r="B896" t="s">
        <v>2377</v>
      </c>
      <c r="C896" s="1">
        <f t="shared" si="502"/>
        <v>36106</v>
      </c>
      <c r="D896" s="7">
        <f>IF(P896&gt;0,RANK(P896,(P896:R896,S896:AG896)),0)</f>
        <v>6</v>
      </c>
      <c r="E896" s="7">
        <f>IF(Q896&gt;0,RANK(Q896,(P896:R896,S896:AG896)),0)</f>
        <v>4</v>
      </c>
      <c r="F896" s="7">
        <f>IF(R896&gt;0,RANK(R896,(P896:R896,S896:AG896)),0)</f>
        <v>1</v>
      </c>
      <c r="G896" s="7">
        <f>IF(S896&gt;0,RANK(S896,(P896:R896,S896:AG896)),0)</f>
        <v>3</v>
      </c>
      <c r="H896" s="48">
        <f t="shared" si="503"/>
        <v>22958</v>
      </c>
      <c r="I896" s="163">
        <f t="shared" si="500"/>
        <v>0.63584999723037727</v>
      </c>
      <c r="J896" s="2"/>
      <c r="K896" s="2">
        <f t="shared" si="504"/>
        <v>4.2652190771616909E-3</v>
      </c>
      <c r="L896" s="2">
        <f t="shared" si="505"/>
        <v>4.6335789065529272E-2</v>
      </c>
      <c r="M896" s="2">
        <f t="shared" si="506"/>
        <v>0.74959840469728023</v>
      </c>
      <c r="N896" s="2">
        <f t="shared" si="497"/>
        <v>7.4613637622555809E-2</v>
      </c>
      <c r="O896" s="2">
        <f t="shared" si="498"/>
        <v>0.125186949537473</v>
      </c>
      <c r="P896" s="1">
        <f>SUMIF(Town!$AR$695:$AR$1045,$AX896,Town!P$695:P$1045)</f>
        <v>154</v>
      </c>
      <c r="Q896" s="1">
        <f>SUMIF(Town!$AR$695:$AR$1045,$AX896,Town!Q$695:Q$1045)</f>
        <v>1673</v>
      </c>
      <c r="R896" s="1">
        <f>SUMIF(Town!$AR$695:$AR$1045,$AX896,Town!R$695:R$1045)</f>
        <v>27065</v>
      </c>
      <c r="S896" s="1">
        <f>SUMIF(Town!$AR$695:$AR$1045,$AX896,Town!S$695:S$1045)</f>
        <v>2694</v>
      </c>
      <c r="T896" s="1">
        <f>SUMIF(Town!$AR$695:$AR$1045,$AX896,Town!T$695:T$1045)</f>
        <v>4107</v>
      </c>
      <c r="U896" s="1">
        <f>SUMIF(Town!$AR$695:$AR$1045,$AX896,Town!U$695:U$1045)</f>
        <v>105</v>
      </c>
      <c r="V896" s="1">
        <f>SUMIF(Town!$AR$695:$AR$1045,$AX896,Town!V$695:V$1045)</f>
        <v>86</v>
      </c>
      <c r="Y896" s="1">
        <f>SUMIF(Town!$AR$695:$AR$1045,$AX896,Town!Y$695:Y$1045)</f>
        <v>166</v>
      </c>
      <c r="AA896" s="1">
        <f>SUMIF(Town!$AR$695:$AR$1045,$AX896,Town!AA$695:AA$1045)</f>
        <v>56</v>
      </c>
      <c r="AI896" s="7">
        <f t="shared" si="507"/>
        <v>2</v>
      </c>
      <c r="AJ896" s="7">
        <f t="shared" si="508"/>
        <v>7</v>
      </c>
      <c r="AK896" s="7">
        <f t="shared" si="509"/>
        <v>8</v>
      </c>
      <c r="AL896" s="7">
        <f t="shared" si="510"/>
        <v>0</v>
      </c>
      <c r="AM896" s="2">
        <f t="shared" si="511"/>
        <v>0.11374840746690301</v>
      </c>
      <c r="AN896" s="2">
        <f t="shared" si="512"/>
        <v>2.9081039162466072E-3</v>
      </c>
      <c r="AO896" s="2">
        <f t="shared" si="513"/>
        <v>2.3818755885448403E-3</v>
      </c>
      <c r="AP896" s="2">
        <f t="shared" si="514"/>
        <v>0</v>
      </c>
      <c r="AR896" t="str">
        <f t="shared" si="499"/>
        <v>Plymouth</v>
      </c>
      <c r="AS896" t="s">
        <v>2377</v>
      </c>
      <c r="AV896" s="91">
        <v>25</v>
      </c>
      <c r="AW896" s="93">
        <v>23</v>
      </c>
      <c r="AX896" s="99">
        <f t="shared" si="515"/>
        <v>25023</v>
      </c>
      <c r="AZ896" s="7" t="s">
        <v>3053</v>
      </c>
      <c r="BA896" t="s">
        <v>3290</v>
      </c>
    </row>
    <row r="897" spans="1:53" hidden="1" outlineLevel="1">
      <c r="A897" t="s">
        <v>2137</v>
      </c>
      <c r="B897" t="s">
        <v>2377</v>
      </c>
      <c r="C897" s="1">
        <f t="shared" si="502"/>
        <v>14017</v>
      </c>
      <c r="D897" s="7">
        <f>IF(P897&gt;0,RANK(P897,(P897:R897,S897:AG897)),0)</f>
        <v>5</v>
      </c>
      <c r="E897" s="7">
        <f>IF(Q897&gt;0,RANK(Q897,(P897:R897,S897:AG897)),0)</f>
        <v>4</v>
      </c>
      <c r="F897" s="7">
        <f>IF(R897&gt;0,RANK(R897,(P897:R897,S897:AG897)),0)</f>
        <v>1</v>
      </c>
      <c r="G897" s="7">
        <f>IF(S897&gt;0,RANK(S897,(P897:R897,S897:AG897)),0)</f>
        <v>2</v>
      </c>
      <c r="H897" s="48">
        <f t="shared" si="503"/>
        <v>8115</v>
      </c>
      <c r="I897" s="163">
        <f t="shared" si="500"/>
        <v>0.57893985874295495</v>
      </c>
      <c r="J897" s="2"/>
      <c r="K897" s="2">
        <f t="shared" si="504"/>
        <v>9.2744524505957056E-3</v>
      </c>
      <c r="L897" s="2">
        <f t="shared" si="505"/>
        <v>4.1663694085753017E-2</v>
      </c>
      <c r="M897" s="2">
        <f t="shared" si="506"/>
        <v>0.70179068274238421</v>
      </c>
      <c r="N897" s="2">
        <f t="shared" si="497"/>
        <v>0.12285082399942926</v>
      </c>
      <c r="O897" s="2">
        <f t="shared" si="498"/>
        <v>0.12442034672183788</v>
      </c>
      <c r="P897" s="1">
        <f>SUMIF(Town!$AR$695:$AR$1045,$AX897,Town!P$695:P$1045)</f>
        <v>130</v>
      </c>
      <c r="Q897" s="1">
        <f>SUMIF(Town!$AR$695:$AR$1045,$AX897,Town!Q$695:Q$1045)</f>
        <v>584</v>
      </c>
      <c r="R897" s="1">
        <f>SUMIF(Town!$AR$695:$AR$1045,$AX897,Town!R$695:R$1045)</f>
        <v>9837</v>
      </c>
      <c r="S897" s="1">
        <f>SUMIF(Town!$AR$695:$AR$1045,$AX897,Town!S$695:S$1045)</f>
        <v>1722</v>
      </c>
      <c r="T897" s="1">
        <f>SUMIF(Town!$AR$695:$AR$1045,$AX897,Town!T$695:T$1045)</f>
        <v>1553</v>
      </c>
      <c r="U897" s="1">
        <f>SUMIF(Town!$AR$695:$AR$1045,$AX897,Town!U$695:U$1045)</f>
        <v>35</v>
      </c>
      <c r="V897" s="1">
        <f>SUMIF(Town!$AR$695:$AR$1045,$AX897,Town!V$695:V$1045)</f>
        <v>34</v>
      </c>
      <c r="Y897" s="1">
        <f>SUMIF(Town!$AR$695:$AR$1045,$AX897,Town!Y$695:Y$1045)</f>
        <v>70</v>
      </c>
      <c r="AA897" s="1">
        <f>SUMIF(Town!$AR$695:$AR$1045,$AX897,Town!AA$695:AA$1045)</f>
        <v>52</v>
      </c>
      <c r="AI897" s="7">
        <f t="shared" si="507"/>
        <v>3</v>
      </c>
      <c r="AJ897" s="7">
        <f t="shared" si="508"/>
        <v>7</v>
      </c>
      <c r="AK897" s="7">
        <f t="shared" si="509"/>
        <v>8</v>
      </c>
      <c r="AL897" s="7">
        <f t="shared" si="510"/>
        <v>0</v>
      </c>
      <c r="AM897" s="2">
        <f t="shared" si="511"/>
        <v>0.11079403581365485</v>
      </c>
      <c r="AN897" s="2">
        <f t="shared" si="512"/>
        <v>2.4969679674680745E-3</v>
      </c>
      <c r="AO897" s="2">
        <f t="shared" si="513"/>
        <v>2.425626025540415E-3</v>
      </c>
      <c r="AP897" s="2">
        <f t="shared" si="514"/>
        <v>0</v>
      </c>
      <c r="AR897" t="str">
        <f t="shared" si="499"/>
        <v>Suffolk</v>
      </c>
      <c r="AS897" t="s">
        <v>2377</v>
      </c>
      <c r="AV897" s="91">
        <v>25</v>
      </c>
      <c r="AW897" s="93">
        <v>25</v>
      </c>
      <c r="AX897" s="99">
        <f t="shared" si="515"/>
        <v>25025</v>
      </c>
      <c r="AZ897" s="7" t="s">
        <v>3053</v>
      </c>
      <c r="BA897" t="s">
        <v>3290</v>
      </c>
    </row>
    <row r="898" spans="1:53" hidden="1" outlineLevel="1">
      <c r="A898" t="s">
        <v>1812</v>
      </c>
      <c r="B898" t="s">
        <v>2377</v>
      </c>
      <c r="C898" s="1">
        <f t="shared" si="502"/>
        <v>48397</v>
      </c>
      <c r="D898" s="7">
        <f>IF(P898&gt;0,RANK(P898,(P898:R898,S898:AG898)),0)</f>
        <v>5</v>
      </c>
      <c r="E898" s="7">
        <f>IF(Q898&gt;0,RANK(Q898,(P898:R898,S898:AG898)),0)</f>
        <v>4</v>
      </c>
      <c r="F898" s="7">
        <f>IF(R898&gt;0,RANK(R898,(P898:R898,S898:AG898)),0)</f>
        <v>1</v>
      </c>
      <c r="G898" s="7">
        <f>IF(S898&gt;0,RANK(S898,(P898:R898,S898:AG898)),0)</f>
        <v>3</v>
      </c>
      <c r="H898" s="48">
        <f t="shared" si="503"/>
        <v>26123</v>
      </c>
      <c r="I898" s="163">
        <f t="shared" si="500"/>
        <v>0.53976486145835489</v>
      </c>
      <c r="J898" s="2"/>
      <c r="K898" s="2">
        <f t="shared" si="504"/>
        <v>5.227596751864785E-3</v>
      </c>
      <c r="L898" s="2">
        <f t="shared" si="505"/>
        <v>4.5395375746430565E-2</v>
      </c>
      <c r="M898" s="2">
        <f t="shared" si="506"/>
        <v>0.68415397648614584</v>
      </c>
      <c r="N898" s="2">
        <f t="shared" si="497"/>
        <v>0.10973820691365167</v>
      </c>
      <c r="O898" s="2">
        <f t="shared" si="498"/>
        <v>0.1554848441019071</v>
      </c>
      <c r="P898" s="1">
        <f>SUMIF(Town!$AR$695:$AR$1045,$AX898,Town!P$695:P$1045)</f>
        <v>253</v>
      </c>
      <c r="Q898" s="1">
        <f>SUMIF(Town!$AR$695:$AR$1045,$AX898,Town!Q$695:Q$1045)</f>
        <v>2197</v>
      </c>
      <c r="R898" s="1">
        <f>SUMIF(Town!$AR$695:$AR$1045,$AX898,Town!R$695:R$1045)</f>
        <v>33111</v>
      </c>
      <c r="S898" s="1">
        <f>SUMIF(Town!$AR$695:$AR$1045,$AX898,Town!S$695:S$1045)</f>
        <v>5311</v>
      </c>
      <c r="T898" s="1">
        <f>SUMIF(Town!$AR$695:$AR$1045,$AX898,Town!T$695:T$1045)</f>
        <v>6988</v>
      </c>
      <c r="U898" s="1">
        <f>SUMIF(Town!$AR$695:$AR$1045,$AX898,Town!U$695:U$1045)</f>
        <v>125</v>
      </c>
      <c r="V898" s="1">
        <f>SUMIF(Town!$AR$695:$AR$1045,$AX898,Town!V$695:V$1045)</f>
        <v>118</v>
      </c>
      <c r="Y898" s="1">
        <f>SUMIF(Town!$AR$695:$AR$1045,$AX898,Town!Y$695:Y$1045)</f>
        <v>222</v>
      </c>
      <c r="AA898" s="1">
        <f>SUMIF(Town!$AR$695:$AR$1045,$AX898,Town!AA$695:AA$1045)</f>
        <v>72</v>
      </c>
      <c r="AI898" s="7">
        <f t="shared" si="507"/>
        <v>2</v>
      </c>
      <c r="AJ898" s="7">
        <f t="shared" si="508"/>
        <v>7</v>
      </c>
      <c r="AK898" s="7">
        <f t="shared" si="509"/>
        <v>8</v>
      </c>
      <c r="AL898" s="7">
        <f t="shared" si="510"/>
        <v>0</v>
      </c>
      <c r="AM898" s="2">
        <f t="shared" si="511"/>
        <v>0.14438911502779098</v>
      </c>
      <c r="AN898" s="2">
        <f t="shared" si="512"/>
        <v>2.5828047193007832E-3</v>
      </c>
      <c r="AO898" s="2">
        <f t="shared" si="513"/>
        <v>2.4381676550199391E-3</v>
      </c>
      <c r="AP898" s="2">
        <f t="shared" si="514"/>
        <v>0</v>
      </c>
      <c r="AR898" t="str">
        <f t="shared" si="499"/>
        <v>Worcester</v>
      </c>
      <c r="AS898" t="s">
        <v>2377</v>
      </c>
      <c r="AV898" s="91">
        <v>25</v>
      </c>
      <c r="AW898" s="93">
        <v>27</v>
      </c>
      <c r="AX898" s="99">
        <f t="shared" si="515"/>
        <v>25027</v>
      </c>
      <c r="AZ898" s="7" t="s">
        <v>3053</v>
      </c>
      <c r="BA898" t="s">
        <v>3290</v>
      </c>
    </row>
    <row r="899" spans="1:53" collapsed="1">
      <c r="A899" t="s">
        <v>2603</v>
      </c>
      <c r="B899" t="s">
        <v>1136</v>
      </c>
      <c r="C899" s="1">
        <f t="shared" si="502"/>
        <v>369617</v>
      </c>
      <c r="D899" s="7">
        <f>IF(P899&gt;0,RANK(P899,(P899:R899,S899:AG899)),0)</f>
        <v>5</v>
      </c>
      <c r="E899" s="7">
        <f>IF(Q899&gt;0,RANK(Q899,(P899:R899,S899:AG899)),0)</f>
        <v>4</v>
      </c>
      <c r="F899" s="7">
        <f>IF(R899&gt;0,RANK(R899,(P899:R899,S899:AG899)),0)</f>
        <v>1</v>
      </c>
      <c r="G899" s="7">
        <f>IF(S899&gt;0,RANK(S899,(P899:R899,S899:AG899)),0)</f>
        <v>3</v>
      </c>
      <c r="H899" s="48">
        <f t="shared" si="503"/>
        <v>221749</v>
      </c>
      <c r="I899" s="163">
        <f t="shared" si="500"/>
        <v>0.59994264333079916</v>
      </c>
      <c r="J899" s="2"/>
      <c r="K899" s="2">
        <f t="shared" si="504"/>
        <v>6.1360814031822131E-3</v>
      </c>
      <c r="L899" s="2">
        <f t="shared" si="505"/>
        <v>4.596920596184699E-2</v>
      </c>
      <c r="M899" s="2">
        <f t="shared" si="506"/>
        <v>0.72051069079614849</v>
      </c>
      <c r="N899" s="2">
        <f t="shared" si="497"/>
        <v>9.5285119461496634E-2</v>
      </c>
      <c r="O899" s="2">
        <f t="shared" si="498"/>
        <v>0.13209890237732569</v>
      </c>
      <c r="P899" s="1">
        <f>SUM(P885:P898)</f>
        <v>2268</v>
      </c>
      <c r="Q899" s="1">
        <f t="shared" ref="Q899:AA899" si="516">SUM(Q885:Q898)</f>
        <v>16991</v>
      </c>
      <c r="R899" s="1">
        <f t="shared" si="516"/>
        <v>266313</v>
      </c>
      <c r="S899" s="1">
        <f t="shared" si="516"/>
        <v>35219</v>
      </c>
      <c r="T899" s="1">
        <f t="shared" si="516"/>
        <v>44564</v>
      </c>
      <c r="U899" s="1">
        <f t="shared" si="516"/>
        <v>991</v>
      </c>
      <c r="V899" s="1">
        <f t="shared" si="516"/>
        <v>865</v>
      </c>
      <c r="Y899" s="1">
        <f>SUM(Y885:Y898)</f>
        <v>1793</v>
      </c>
      <c r="AA899" s="1">
        <f t="shared" si="516"/>
        <v>613</v>
      </c>
      <c r="AE899" s="48"/>
      <c r="AI899" s="7">
        <f t="shared" si="507"/>
        <v>2</v>
      </c>
      <c r="AJ899" s="7">
        <f t="shared" si="508"/>
        <v>7</v>
      </c>
      <c r="AK899" s="7">
        <f t="shared" si="509"/>
        <v>8</v>
      </c>
      <c r="AL899" s="7">
        <f t="shared" si="510"/>
        <v>0</v>
      </c>
      <c r="AM899" s="2">
        <f t="shared" si="511"/>
        <v>0.12056804746534927</v>
      </c>
      <c r="AN899" s="2">
        <f t="shared" si="512"/>
        <v>2.6811537348119811E-3</v>
      </c>
      <c r="AO899" s="2">
        <f t="shared" si="513"/>
        <v>2.3402603235240802E-3</v>
      </c>
      <c r="AP899" s="2">
        <f t="shared" si="514"/>
        <v>0</v>
      </c>
      <c r="AR899" t="str">
        <f t="shared" si="499"/>
        <v>Massachusetts</v>
      </c>
      <c r="AS899" t="s">
        <v>1136</v>
      </c>
      <c r="AV899" s="91">
        <v>25</v>
      </c>
      <c r="AW899" s="93"/>
      <c r="AX899" s="91">
        <v>25</v>
      </c>
      <c r="AZ899" s="7" t="s">
        <v>1662</v>
      </c>
      <c r="BA899" t="s">
        <v>3290</v>
      </c>
    </row>
    <row r="900" spans="1:53">
      <c r="C900" s="1"/>
      <c r="E900" s="7"/>
      <c r="F900" s="7"/>
      <c r="G900" s="7"/>
      <c r="H900" s="48"/>
      <c r="I900" s="163"/>
      <c r="J900" s="2"/>
      <c r="P900" s="48"/>
      <c r="Q900" s="48"/>
      <c r="R900" s="48"/>
      <c r="S900" s="48"/>
      <c r="T900" s="48"/>
      <c r="U900" s="48"/>
      <c r="V900" s="48"/>
      <c r="W900" s="48"/>
      <c r="Y900" s="48"/>
      <c r="AI900" s="7"/>
      <c r="AJ900" s="7"/>
      <c r="AK900" s="7"/>
      <c r="AL900" s="7"/>
      <c r="AV900" s="91"/>
      <c r="AW900" s="93"/>
    </row>
    <row r="901" spans="1:53" hidden="1" outlineLevel="1">
      <c r="A901" t="s">
        <v>3236</v>
      </c>
      <c r="B901" t="s">
        <v>3352</v>
      </c>
      <c r="C901" s="1">
        <f t="shared" ref="C901:C932" si="517">SUM(P901:AG901)</f>
        <v>1572</v>
      </c>
      <c r="D901" s="7">
        <f>IF(P901&gt;0,RANK(P901,(P901:R901,S901:AG901)),0)</f>
        <v>9</v>
      </c>
      <c r="E901" s="7">
        <f>IF(Q901&gt;0,RANK(Q901,(P901:R901,S901:AG901)),0)</f>
        <v>3</v>
      </c>
      <c r="F901" s="7">
        <f>IF(R901&gt;0,RANK(R901,(P901:R901,S901:AG901)),0)</f>
        <v>1</v>
      </c>
      <c r="G901" s="7">
        <f>IF(S901&gt;0,RANK(S901,(P901:R901,S901:AG901)),0)</f>
        <v>4</v>
      </c>
      <c r="H901" s="48">
        <f t="shared" ref="H901:H932" si="518">MAX(P901:Y901)-LARGE(P901:Y901,2)</f>
        <v>92</v>
      </c>
      <c r="I901" s="163">
        <f t="shared" si="500"/>
        <v>5.8524173027989825E-2</v>
      </c>
      <c r="J901" s="2"/>
      <c r="K901" s="2">
        <f t="shared" ref="K901:K932" si="519">IF($C901=0,"-",P901/$C901)</f>
        <v>1.2722646310432571E-3</v>
      </c>
      <c r="L901" s="2">
        <f t="shared" ref="L901:L932" si="520">IF($C901=0,"-",Q901/$C901)</f>
        <v>0.10559796437659033</v>
      </c>
      <c r="M901" s="2">
        <f t="shared" ref="M901:M932" si="521">IF($C901=0,"-",R901/$C901)</f>
        <v>0.42430025445292618</v>
      </c>
      <c r="N901" s="2">
        <f t="shared" si="497"/>
        <v>7.8880407124681931E-2</v>
      </c>
      <c r="O901" s="2">
        <f t="shared" si="498"/>
        <v>0.38994910941475835</v>
      </c>
      <c r="P901" s="1">
        <v>2</v>
      </c>
      <c r="Q901" s="1">
        <v>166</v>
      </c>
      <c r="R901" s="1">
        <v>667</v>
      </c>
      <c r="S901" s="1">
        <v>124</v>
      </c>
      <c r="T901" s="1">
        <v>575</v>
      </c>
      <c r="U901" s="1">
        <v>3</v>
      </c>
      <c r="V901" s="1">
        <v>3</v>
      </c>
      <c r="Y901" s="1">
        <v>25</v>
      </c>
      <c r="AC901" s="1">
        <v>4</v>
      </c>
      <c r="AD901" s="1">
        <v>1</v>
      </c>
      <c r="AE901" s="1">
        <v>1</v>
      </c>
      <c r="AF901" s="1">
        <v>1</v>
      </c>
      <c r="AI901" s="7">
        <f t="shared" ref="AI901:AI932" si="522">IF(T901&gt;0,RANK(T901,(P901:Z901)),0)</f>
        <v>2</v>
      </c>
      <c r="AJ901" s="7">
        <f t="shared" ref="AJ901:AJ932" si="523">IF(U901&gt;0,RANK(U901,(P901:Z901)),0)</f>
        <v>6</v>
      </c>
      <c r="AK901" s="7">
        <f t="shared" ref="AK901:AK932" si="524">IF(V901&gt;0,RANK(V901,(P901:Z901)),0)</f>
        <v>6</v>
      </c>
      <c r="AL901" s="7">
        <f t="shared" ref="AL901:AL932" si="525">IF(W901&gt;0,RANK(W901,(P901:Z901)),0)</f>
        <v>0</v>
      </c>
      <c r="AM901" s="2">
        <f t="shared" ref="AM901:AM932" si="526">IF($C901=0,"-",T901/$C901)</f>
        <v>0.36577608142493639</v>
      </c>
      <c r="AN901" s="2">
        <f t="shared" ref="AN901:AN932" si="527">IF($C901=0,"-",U901/$C901)</f>
        <v>1.9083969465648854E-3</v>
      </c>
      <c r="AO901" s="2">
        <f t="shared" ref="AO901:AO932" si="528">IF($C901=0,"-",V901/$C901)</f>
        <v>1.9083969465648854E-3</v>
      </c>
      <c r="AP901" s="2">
        <f t="shared" ref="AP901:AP932" si="529">IF($C901=0,"-",W901/$C901)</f>
        <v>0</v>
      </c>
      <c r="AR901" t="str">
        <f t="shared" si="499"/>
        <v>Alcona</v>
      </c>
      <c r="AS901" t="s">
        <v>3352</v>
      </c>
      <c r="AT901" s="9">
        <v>1</v>
      </c>
      <c r="AV901" s="91">
        <v>26</v>
      </c>
      <c r="AW901" s="93">
        <v>1</v>
      </c>
      <c r="AX901" s="99">
        <f t="shared" ref="AX901:AX932" si="530">AV901*1000+AW901</f>
        <v>26001</v>
      </c>
      <c r="AZ901" s="7" t="s">
        <v>3053</v>
      </c>
      <c r="BA901" t="s">
        <v>3290</v>
      </c>
    </row>
    <row r="902" spans="1:53" hidden="1" outlineLevel="1">
      <c r="A902" t="s">
        <v>1970</v>
      </c>
      <c r="B902" t="s">
        <v>3352</v>
      </c>
      <c r="C902" s="1">
        <f t="shared" si="517"/>
        <v>893</v>
      </c>
      <c r="D902" s="7">
        <f>IF(P902&gt;0,RANK(P902,(P902:R902,S902:AG902)),0)</f>
        <v>8</v>
      </c>
      <c r="E902" s="7">
        <f>IF(Q902&gt;0,RANK(Q902,(P902:R902,S902:AG902)),0)</f>
        <v>4</v>
      </c>
      <c r="F902" s="7">
        <f>IF(R902&gt;0,RANK(R902,(P902:R902,S902:AG902)),0)</f>
        <v>2</v>
      </c>
      <c r="G902" s="7">
        <f>IF(S902&gt;0,RANK(S902,(P902:R902,S902:AG902)),0)</f>
        <v>3</v>
      </c>
      <c r="H902" s="48">
        <f t="shared" si="518"/>
        <v>159</v>
      </c>
      <c r="I902" s="163">
        <f t="shared" si="500"/>
        <v>0.1780515117581187</v>
      </c>
      <c r="J902" s="2"/>
      <c r="K902" s="2">
        <f t="shared" si="519"/>
        <v>1.1198208286674132E-3</v>
      </c>
      <c r="L902" s="2">
        <f t="shared" si="520"/>
        <v>0.11422172452407615</v>
      </c>
      <c r="M902" s="2">
        <f t="shared" si="521"/>
        <v>0.2821948488241881</v>
      </c>
      <c r="N902" s="2">
        <f t="shared" si="497"/>
        <v>0.12206047032474804</v>
      </c>
      <c r="O902" s="2">
        <f t="shared" si="498"/>
        <v>0.4804031354983202</v>
      </c>
      <c r="P902" s="1">
        <v>1</v>
      </c>
      <c r="Q902" s="1">
        <v>102</v>
      </c>
      <c r="R902" s="1">
        <v>252</v>
      </c>
      <c r="S902" s="1">
        <v>109</v>
      </c>
      <c r="T902" s="1">
        <v>411</v>
      </c>
      <c r="U902" s="1">
        <v>3</v>
      </c>
      <c r="V902" s="1">
        <v>2</v>
      </c>
      <c r="Y902" s="1">
        <v>10</v>
      </c>
      <c r="AC902" s="1">
        <v>1</v>
      </c>
      <c r="AD902" s="1">
        <v>0</v>
      </c>
      <c r="AE902" s="1">
        <v>1</v>
      </c>
      <c r="AF902" s="1">
        <v>1</v>
      </c>
      <c r="AI902" s="7">
        <f t="shared" si="522"/>
        <v>1</v>
      </c>
      <c r="AJ902" s="7">
        <f t="shared" si="523"/>
        <v>6</v>
      </c>
      <c r="AK902" s="7">
        <f t="shared" si="524"/>
        <v>7</v>
      </c>
      <c r="AL902" s="7">
        <f t="shared" si="525"/>
        <v>0</v>
      </c>
      <c r="AM902" s="2">
        <f t="shared" si="526"/>
        <v>0.46024636058230683</v>
      </c>
      <c r="AN902" s="2">
        <f t="shared" si="527"/>
        <v>3.3594624860022394E-3</v>
      </c>
      <c r="AO902" s="2">
        <f t="shared" si="528"/>
        <v>2.2396416573348264E-3</v>
      </c>
      <c r="AP902" s="2">
        <f t="shared" si="529"/>
        <v>0</v>
      </c>
      <c r="AR902" t="str">
        <f t="shared" si="499"/>
        <v>Alger</v>
      </c>
      <c r="AS902" t="s">
        <v>3352</v>
      </c>
      <c r="AT902" s="9">
        <v>1</v>
      </c>
      <c r="AV902" s="91">
        <v>26</v>
      </c>
      <c r="AW902" s="93">
        <v>3</v>
      </c>
      <c r="AX902" s="99">
        <f t="shared" si="530"/>
        <v>26003</v>
      </c>
      <c r="AZ902" s="7" t="s">
        <v>3053</v>
      </c>
      <c r="BA902" t="s">
        <v>3290</v>
      </c>
    </row>
    <row r="903" spans="1:53" hidden="1" outlineLevel="1">
      <c r="A903" t="s">
        <v>931</v>
      </c>
      <c r="B903" t="s">
        <v>3352</v>
      </c>
      <c r="C903" s="1">
        <f t="shared" si="517"/>
        <v>14034</v>
      </c>
      <c r="D903" s="7">
        <f>IF(P903&gt;0,RANK(P903,(P903:R903,S903:AG903)),0)</f>
        <v>8</v>
      </c>
      <c r="E903" s="7">
        <f>IF(Q903&gt;0,RANK(Q903,(P903:R903,S903:AG903)),0)</f>
        <v>4</v>
      </c>
      <c r="F903" s="7">
        <f>IF(R903&gt;0,RANK(R903,(P903:R903,S903:AG903)),0)</f>
        <v>2</v>
      </c>
      <c r="G903" s="7">
        <f>IF(S903&gt;0,RANK(S903,(P903:R903,S903:AG903)),0)</f>
        <v>3</v>
      </c>
      <c r="H903" s="48">
        <f t="shared" si="518"/>
        <v>2424</v>
      </c>
      <c r="I903" s="163">
        <f t="shared" si="500"/>
        <v>0.17272338606241983</v>
      </c>
      <c r="J903" s="2"/>
      <c r="K903" s="2">
        <f t="shared" si="519"/>
        <v>1.2825994014536127E-3</v>
      </c>
      <c r="L903" s="2">
        <f t="shared" si="520"/>
        <v>4.8097477554510472E-2</v>
      </c>
      <c r="M903" s="2">
        <f t="shared" si="521"/>
        <v>0.32699159184836823</v>
      </c>
      <c r="N903" s="2">
        <f t="shared" si="497"/>
        <v>0.10039903092489667</v>
      </c>
      <c r="O903" s="2">
        <f t="shared" si="498"/>
        <v>0.52322930027077108</v>
      </c>
      <c r="P903" s="1">
        <v>18</v>
      </c>
      <c r="Q903" s="1">
        <v>675</v>
      </c>
      <c r="R903" s="1">
        <v>4589</v>
      </c>
      <c r="S903" s="1">
        <v>1409</v>
      </c>
      <c r="T903" s="1">
        <v>7013</v>
      </c>
      <c r="U903" s="1">
        <v>26</v>
      </c>
      <c r="V903" s="1">
        <v>21</v>
      </c>
      <c r="Y903" s="1">
        <v>237</v>
      </c>
      <c r="AC903" s="1">
        <v>16</v>
      </c>
      <c r="AD903" s="1">
        <v>18</v>
      </c>
      <c r="AE903" s="1">
        <v>8</v>
      </c>
      <c r="AF903" s="1">
        <v>4</v>
      </c>
      <c r="AI903" s="7">
        <f t="shared" si="522"/>
        <v>1</v>
      </c>
      <c r="AJ903" s="7">
        <f t="shared" si="523"/>
        <v>6</v>
      </c>
      <c r="AK903" s="7">
        <f t="shared" si="524"/>
        <v>7</v>
      </c>
      <c r="AL903" s="7">
        <f t="shared" si="525"/>
        <v>0</v>
      </c>
      <c r="AM903" s="2">
        <f t="shared" si="526"/>
        <v>0.49971497791078806</v>
      </c>
      <c r="AN903" s="2">
        <f t="shared" si="527"/>
        <v>1.8526435798774405E-3</v>
      </c>
      <c r="AO903" s="2">
        <f t="shared" si="528"/>
        <v>1.4963659683625481E-3</v>
      </c>
      <c r="AP903" s="2">
        <f t="shared" si="529"/>
        <v>0</v>
      </c>
      <c r="AR903" t="str">
        <f t="shared" si="499"/>
        <v>Allegan</v>
      </c>
      <c r="AS903" t="s">
        <v>3352</v>
      </c>
      <c r="AT903" s="9"/>
      <c r="AV903" s="91">
        <v>26</v>
      </c>
      <c r="AW903" s="93">
        <v>5</v>
      </c>
      <c r="AX903" s="99">
        <f t="shared" si="530"/>
        <v>26005</v>
      </c>
      <c r="AZ903" s="7" t="s">
        <v>3053</v>
      </c>
      <c r="BA903" t="s">
        <v>3290</v>
      </c>
    </row>
    <row r="904" spans="1:53" hidden="1" outlineLevel="1">
      <c r="A904" t="s">
        <v>588</v>
      </c>
      <c r="B904" t="s">
        <v>3352</v>
      </c>
      <c r="C904" s="1">
        <f t="shared" si="517"/>
        <v>2970</v>
      </c>
      <c r="D904" s="7">
        <f>IF(P904&gt;0,RANK(P904,(P904:R904,S904:AG904)),0)</f>
        <v>9</v>
      </c>
      <c r="E904" s="7">
        <f>IF(Q904&gt;0,RANK(Q904,(P904:R904,S904:AG904)),0)</f>
        <v>4</v>
      </c>
      <c r="F904" s="7">
        <f>IF(R904&gt;0,RANK(R904,(P904:R904,S904:AG904)),0)</f>
        <v>2</v>
      </c>
      <c r="G904" s="7">
        <f>IF(S904&gt;0,RANK(S904,(P904:R904,S904:AG904)),0)</f>
        <v>3</v>
      </c>
      <c r="H904" s="48">
        <f t="shared" si="518"/>
        <v>20</v>
      </c>
      <c r="I904" s="163">
        <f t="shared" si="500"/>
        <v>6.7340067340067337E-3</v>
      </c>
      <c r="J904" s="2"/>
      <c r="K904" s="2">
        <f t="shared" si="519"/>
        <v>1.3468013468013469E-3</v>
      </c>
      <c r="L904" s="2">
        <f t="shared" si="520"/>
        <v>7.9461279461279455E-2</v>
      </c>
      <c r="M904" s="2">
        <f t="shared" si="521"/>
        <v>0.39629629629629631</v>
      </c>
      <c r="N904" s="2">
        <f t="shared" si="497"/>
        <v>0.10101010101010101</v>
      </c>
      <c r="O904" s="2">
        <f t="shared" si="498"/>
        <v>0.42188552188552197</v>
      </c>
      <c r="P904" s="1">
        <v>4</v>
      </c>
      <c r="Q904" s="1">
        <v>236</v>
      </c>
      <c r="R904" s="1">
        <v>1177</v>
      </c>
      <c r="S904" s="1">
        <v>300</v>
      </c>
      <c r="T904" s="1">
        <v>1197</v>
      </c>
      <c r="U904" s="1">
        <v>4</v>
      </c>
      <c r="V904" s="1">
        <v>11</v>
      </c>
      <c r="Y904" s="1">
        <v>26</v>
      </c>
      <c r="AC904" s="1">
        <v>5</v>
      </c>
      <c r="AD904" s="1">
        <v>3</v>
      </c>
      <c r="AE904" s="1">
        <v>6</v>
      </c>
      <c r="AF904" s="1">
        <v>1</v>
      </c>
      <c r="AI904" s="7">
        <f t="shared" si="522"/>
        <v>1</v>
      </c>
      <c r="AJ904" s="7">
        <f t="shared" si="523"/>
        <v>7</v>
      </c>
      <c r="AK904" s="7">
        <f t="shared" si="524"/>
        <v>6</v>
      </c>
      <c r="AL904" s="7">
        <f t="shared" si="525"/>
        <v>0</v>
      </c>
      <c r="AM904" s="2">
        <f t="shared" si="526"/>
        <v>0.40303030303030302</v>
      </c>
      <c r="AN904" s="2">
        <f t="shared" si="527"/>
        <v>1.3468013468013469E-3</v>
      </c>
      <c r="AO904" s="2">
        <f t="shared" si="528"/>
        <v>3.7037037037037038E-3</v>
      </c>
      <c r="AP904" s="2">
        <f t="shared" si="529"/>
        <v>0</v>
      </c>
      <c r="AR904" t="str">
        <f t="shared" si="499"/>
        <v>Alpena</v>
      </c>
      <c r="AS904" t="s">
        <v>3352</v>
      </c>
      <c r="AT904" s="9">
        <v>1</v>
      </c>
      <c r="AV904" s="91">
        <v>26</v>
      </c>
      <c r="AW904" s="93">
        <v>7</v>
      </c>
      <c r="AX904" s="99">
        <f t="shared" si="530"/>
        <v>26007</v>
      </c>
      <c r="AZ904" s="7" t="s">
        <v>3053</v>
      </c>
      <c r="BA904" t="s">
        <v>3290</v>
      </c>
    </row>
    <row r="905" spans="1:53" hidden="1" outlineLevel="1">
      <c r="A905" t="s">
        <v>1431</v>
      </c>
      <c r="B905" t="s">
        <v>3352</v>
      </c>
      <c r="C905" s="1">
        <f t="shared" si="517"/>
        <v>3831</v>
      </c>
      <c r="D905" s="7">
        <f>IF(P905&gt;0,RANK(P905,(P905:R905,S905:AG905)),0)</f>
        <v>8</v>
      </c>
      <c r="E905" s="7">
        <f>IF(Q905&gt;0,RANK(Q905,(P905:R905,S905:AG905)),0)</f>
        <v>4</v>
      </c>
      <c r="F905" s="7">
        <f>IF(R905&gt;0,RANK(R905,(P905:R905,S905:AG905)),0)</f>
        <v>1</v>
      </c>
      <c r="G905" s="7">
        <f>IF(S905&gt;0,RANK(S905,(P905:R905,S905:AG905)),0)</f>
        <v>3</v>
      </c>
      <c r="H905" s="48">
        <f t="shared" si="518"/>
        <v>249</v>
      </c>
      <c r="I905" s="163">
        <f t="shared" si="500"/>
        <v>6.4996084573218482E-2</v>
      </c>
      <c r="J905" s="2"/>
      <c r="K905" s="2">
        <f t="shared" si="519"/>
        <v>1.8271991647089533E-3</v>
      </c>
      <c r="L905" s="2">
        <f t="shared" si="520"/>
        <v>7.648133646567476E-2</v>
      </c>
      <c r="M905" s="2">
        <f t="shared" si="521"/>
        <v>0.44035499869485772</v>
      </c>
      <c r="N905" s="2">
        <f t="shared" si="497"/>
        <v>8.2746019316105451E-2</v>
      </c>
      <c r="O905" s="2">
        <f t="shared" si="498"/>
        <v>0.39859044635865304</v>
      </c>
      <c r="P905" s="1">
        <v>7</v>
      </c>
      <c r="Q905" s="1">
        <v>293</v>
      </c>
      <c r="R905" s="1">
        <v>1687</v>
      </c>
      <c r="S905" s="1">
        <v>317</v>
      </c>
      <c r="T905" s="1">
        <v>1438</v>
      </c>
      <c r="U905" s="1">
        <v>5</v>
      </c>
      <c r="V905" s="1">
        <v>10</v>
      </c>
      <c r="Y905" s="1">
        <v>54</v>
      </c>
      <c r="AC905" s="1">
        <v>7</v>
      </c>
      <c r="AD905" s="1">
        <v>1</v>
      </c>
      <c r="AE905" s="1">
        <v>10</v>
      </c>
      <c r="AF905" s="1">
        <v>2</v>
      </c>
      <c r="AI905" s="7">
        <f t="shared" si="522"/>
        <v>2</v>
      </c>
      <c r="AJ905" s="7">
        <f t="shared" si="523"/>
        <v>8</v>
      </c>
      <c r="AK905" s="7">
        <f t="shared" si="524"/>
        <v>6</v>
      </c>
      <c r="AL905" s="7">
        <f t="shared" si="525"/>
        <v>0</v>
      </c>
      <c r="AM905" s="2">
        <f t="shared" si="526"/>
        <v>0.37535891412163924</v>
      </c>
      <c r="AN905" s="2">
        <f t="shared" si="527"/>
        <v>1.3051422605063951E-3</v>
      </c>
      <c r="AO905" s="2">
        <f t="shared" si="528"/>
        <v>2.6102845210127902E-3</v>
      </c>
      <c r="AP905" s="2">
        <f t="shared" si="529"/>
        <v>0</v>
      </c>
      <c r="AR905" t="str">
        <f t="shared" si="499"/>
        <v>Antrim</v>
      </c>
      <c r="AS905" t="s">
        <v>3352</v>
      </c>
      <c r="AT905" s="9">
        <v>1</v>
      </c>
      <c r="AV905" s="91">
        <v>26</v>
      </c>
      <c r="AW905" s="93">
        <v>9</v>
      </c>
      <c r="AX905" s="99">
        <f t="shared" si="530"/>
        <v>26009</v>
      </c>
      <c r="AZ905" s="7" t="s">
        <v>3053</v>
      </c>
      <c r="BA905" t="s">
        <v>3290</v>
      </c>
    </row>
    <row r="906" spans="1:53" hidden="1" outlineLevel="1">
      <c r="A906" t="s">
        <v>33</v>
      </c>
      <c r="B906" t="s">
        <v>3352</v>
      </c>
      <c r="C906" s="1">
        <f t="shared" si="517"/>
        <v>1430</v>
      </c>
      <c r="D906" s="7">
        <f>IF(P906&gt;0,RANK(P906,(P906:R906,S906:AG906)),0)</f>
        <v>0</v>
      </c>
      <c r="E906" s="7">
        <f>IF(Q906&gt;0,RANK(Q906,(P906:R906,S906:AG906)),0)</f>
        <v>4</v>
      </c>
      <c r="F906" s="7">
        <f>IF(R906&gt;0,RANK(R906,(P906:R906,S906:AG906)),0)</f>
        <v>2</v>
      </c>
      <c r="G906" s="7">
        <f>IF(S906&gt;0,RANK(S906,(P906:R906,S906:AG906)),0)</f>
        <v>3</v>
      </c>
      <c r="H906" s="48">
        <f t="shared" si="518"/>
        <v>13</v>
      </c>
      <c r="I906" s="163">
        <f t="shared" si="500"/>
        <v>9.0909090909090905E-3</v>
      </c>
      <c r="J906" s="2"/>
      <c r="K906" s="2">
        <f t="shared" si="519"/>
        <v>0</v>
      </c>
      <c r="L906" s="2">
        <f t="shared" si="520"/>
        <v>6.0839160839160841E-2</v>
      </c>
      <c r="M906" s="2">
        <f t="shared" si="521"/>
        <v>0.39860139860139859</v>
      </c>
      <c r="N906" s="2">
        <f t="shared" si="497"/>
        <v>0.11748251748251748</v>
      </c>
      <c r="O906" s="2">
        <f t="shared" si="498"/>
        <v>0.42307692307692302</v>
      </c>
      <c r="P906" s="1">
        <v>0</v>
      </c>
      <c r="Q906" s="1">
        <v>87</v>
      </c>
      <c r="R906" s="1">
        <v>570</v>
      </c>
      <c r="S906" s="1">
        <v>168</v>
      </c>
      <c r="T906" s="1">
        <v>583</v>
      </c>
      <c r="U906" s="1">
        <v>4</v>
      </c>
      <c r="V906" s="1">
        <v>3</v>
      </c>
      <c r="Y906" s="1">
        <v>14</v>
      </c>
      <c r="AC906" s="1">
        <v>1</v>
      </c>
      <c r="AD906" s="1">
        <v>0</v>
      </c>
      <c r="AE906" s="1">
        <v>0</v>
      </c>
      <c r="AF906" s="1">
        <v>0</v>
      </c>
      <c r="AI906" s="7">
        <f t="shared" si="522"/>
        <v>1</v>
      </c>
      <c r="AJ906" s="7">
        <f t="shared" si="523"/>
        <v>6</v>
      </c>
      <c r="AK906" s="7">
        <f t="shared" si="524"/>
        <v>7</v>
      </c>
      <c r="AL906" s="7">
        <f t="shared" si="525"/>
        <v>0</v>
      </c>
      <c r="AM906" s="2">
        <f t="shared" si="526"/>
        <v>0.40769230769230769</v>
      </c>
      <c r="AN906" s="2">
        <f t="shared" si="527"/>
        <v>2.7972027972027972E-3</v>
      </c>
      <c r="AO906" s="2">
        <f t="shared" si="528"/>
        <v>2.0979020979020979E-3</v>
      </c>
      <c r="AP906" s="2">
        <f t="shared" si="529"/>
        <v>0</v>
      </c>
      <c r="AR906" t="str">
        <f t="shared" si="499"/>
        <v>Arenac</v>
      </c>
      <c r="AS906" t="s">
        <v>3352</v>
      </c>
      <c r="AT906" s="9">
        <v>5</v>
      </c>
      <c r="AV906" s="91">
        <v>26</v>
      </c>
      <c r="AW906" s="93">
        <v>11</v>
      </c>
      <c r="AX906" s="99">
        <f t="shared" si="530"/>
        <v>26011</v>
      </c>
      <c r="AZ906" s="7" t="s">
        <v>3053</v>
      </c>
      <c r="BA906" t="s">
        <v>3290</v>
      </c>
    </row>
    <row r="907" spans="1:53" hidden="1" outlineLevel="1">
      <c r="A907" t="s">
        <v>1239</v>
      </c>
      <c r="B907" t="s">
        <v>3352</v>
      </c>
      <c r="C907" s="1">
        <f t="shared" si="517"/>
        <v>1102</v>
      </c>
      <c r="D907" s="7">
        <f>IF(P907&gt;0,RANK(P907,(P907:R907,S907:AG907)),0)</f>
        <v>8</v>
      </c>
      <c r="E907" s="7">
        <f>IF(Q907&gt;0,RANK(Q907,(P907:R907,S907:AG907)),0)</f>
        <v>4</v>
      </c>
      <c r="F907" s="7">
        <f>IF(R907&gt;0,RANK(R907,(P907:R907,S907:AG907)),0)</f>
        <v>2</v>
      </c>
      <c r="G907" s="7">
        <f>IF(S907&gt;0,RANK(S907,(P907:R907,S907:AG907)),0)</f>
        <v>3</v>
      </c>
      <c r="H907" s="48">
        <f t="shared" si="518"/>
        <v>18</v>
      </c>
      <c r="I907" s="163">
        <f t="shared" si="500"/>
        <v>1.6333938294010888E-2</v>
      </c>
      <c r="J907" s="2"/>
      <c r="K907" s="2">
        <f t="shared" si="519"/>
        <v>2.7223230490018148E-3</v>
      </c>
      <c r="L907" s="2">
        <f t="shared" si="520"/>
        <v>6.7150635208711437E-2</v>
      </c>
      <c r="M907" s="2">
        <f t="shared" si="521"/>
        <v>0.35934664246823955</v>
      </c>
      <c r="N907" s="2">
        <f t="shared" si="497"/>
        <v>0.14609800362976408</v>
      </c>
      <c r="O907" s="2">
        <f t="shared" si="498"/>
        <v>0.42468239564428312</v>
      </c>
      <c r="P907" s="1">
        <v>3</v>
      </c>
      <c r="Q907" s="1">
        <v>74</v>
      </c>
      <c r="R907" s="1">
        <v>396</v>
      </c>
      <c r="S907" s="1">
        <v>161</v>
      </c>
      <c r="T907" s="1">
        <v>414</v>
      </c>
      <c r="U907" s="1">
        <v>7</v>
      </c>
      <c r="V907" s="1">
        <v>0</v>
      </c>
      <c r="Y907" s="1">
        <v>39</v>
      </c>
      <c r="AC907" s="1">
        <v>5</v>
      </c>
      <c r="AD907" s="1">
        <v>1</v>
      </c>
      <c r="AE907" s="1">
        <v>2</v>
      </c>
      <c r="AF907" s="1">
        <v>0</v>
      </c>
      <c r="AI907" s="7">
        <f t="shared" si="522"/>
        <v>1</v>
      </c>
      <c r="AJ907" s="7">
        <f t="shared" si="523"/>
        <v>6</v>
      </c>
      <c r="AK907" s="7">
        <f t="shared" si="524"/>
        <v>0</v>
      </c>
      <c r="AL907" s="7">
        <f t="shared" si="525"/>
        <v>0</v>
      </c>
      <c r="AM907" s="2">
        <f t="shared" si="526"/>
        <v>0.37568058076225047</v>
      </c>
      <c r="AN907" s="2">
        <f t="shared" si="527"/>
        <v>6.3520871143375682E-3</v>
      </c>
      <c r="AO907" s="2">
        <f t="shared" si="528"/>
        <v>0</v>
      </c>
      <c r="AP907" s="2">
        <f t="shared" si="529"/>
        <v>0</v>
      </c>
      <c r="AR907" t="str">
        <f t="shared" si="499"/>
        <v>Baraga</v>
      </c>
      <c r="AS907" t="s">
        <v>3352</v>
      </c>
      <c r="AT907" s="9">
        <v>1</v>
      </c>
      <c r="AV907" s="91">
        <v>26</v>
      </c>
      <c r="AW907" s="93">
        <v>13</v>
      </c>
      <c r="AX907" s="99">
        <f t="shared" si="530"/>
        <v>26013</v>
      </c>
      <c r="AZ907" s="7" t="s">
        <v>3053</v>
      </c>
      <c r="BA907" t="s">
        <v>3290</v>
      </c>
    </row>
    <row r="908" spans="1:53" hidden="1" outlineLevel="1">
      <c r="A908" t="s">
        <v>1259</v>
      </c>
      <c r="B908" t="s">
        <v>3352</v>
      </c>
      <c r="C908" s="1">
        <f t="shared" si="517"/>
        <v>7616</v>
      </c>
      <c r="D908" s="7">
        <f>IF(P908&gt;0,RANK(P908,(P908:R908,S908:AG908)),0)</f>
        <v>9</v>
      </c>
      <c r="E908" s="7">
        <f>IF(Q908&gt;0,RANK(Q908,(P908:R908,S908:AG908)),0)</f>
        <v>4</v>
      </c>
      <c r="F908" s="7">
        <f>IF(R908&gt;0,RANK(R908,(P908:R908,S908:AG908)),0)</f>
        <v>2</v>
      </c>
      <c r="G908" s="7">
        <f>IF(S908&gt;0,RANK(S908,(P908:R908,S908:AG908)),0)</f>
        <v>3</v>
      </c>
      <c r="H908" s="48">
        <f t="shared" si="518"/>
        <v>890</v>
      </c>
      <c r="I908" s="163">
        <f t="shared" si="500"/>
        <v>0.11685924369747899</v>
      </c>
      <c r="J908" s="2"/>
      <c r="K908" s="2">
        <f t="shared" si="519"/>
        <v>9.1911764705882352E-4</v>
      </c>
      <c r="L908" s="2">
        <f t="shared" si="520"/>
        <v>7.4711134453781511E-2</v>
      </c>
      <c r="M908" s="2">
        <f t="shared" si="521"/>
        <v>0.33994222689075632</v>
      </c>
      <c r="N908" s="2">
        <f t="shared" si="497"/>
        <v>0.10294117647058823</v>
      </c>
      <c r="O908" s="2">
        <f t="shared" si="498"/>
        <v>0.48148634453781514</v>
      </c>
      <c r="P908" s="1">
        <v>7</v>
      </c>
      <c r="Q908" s="1">
        <v>569</v>
      </c>
      <c r="R908" s="1">
        <v>2589</v>
      </c>
      <c r="S908" s="1">
        <v>784</v>
      </c>
      <c r="T908" s="1">
        <v>3479</v>
      </c>
      <c r="U908" s="1">
        <v>8</v>
      </c>
      <c r="V908" s="1">
        <v>13</v>
      </c>
      <c r="Y908" s="1">
        <v>141</v>
      </c>
      <c r="AC908" s="1">
        <v>8</v>
      </c>
      <c r="AD908" s="1">
        <v>7</v>
      </c>
      <c r="AE908" s="1">
        <v>7</v>
      </c>
      <c r="AF908" s="1">
        <v>4</v>
      </c>
      <c r="AI908" s="7">
        <f t="shared" si="522"/>
        <v>1</v>
      </c>
      <c r="AJ908" s="7">
        <f t="shared" si="523"/>
        <v>7</v>
      </c>
      <c r="AK908" s="7">
        <f t="shared" si="524"/>
        <v>6</v>
      </c>
      <c r="AL908" s="7">
        <f t="shared" si="525"/>
        <v>0</v>
      </c>
      <c r="AM908" s="2">
        <f t="shared" si="526"/>
        <v>0.45680147058823528</v>
      </c>
      <c r="AN908" s="2">
        <f t="shared" si="527"/>
        <v>1.0504201680672268E-3</v>
      </c>
      <c r="AO908" s="2">
        <f t="shared" si="528"/>
        <v>1.7069327731092437E-3</v>
      </c>
      <c r="AP908" s="2">
        <f t="shared" si="529"/>
        <v>0</v>
      </c>
      <c r="AR908" t="str">
        <f t="shared" si="499"/>
        <v>Barry</v>
      </c>
      <c r="AS908" t="s">
        <v>3352</v>
      </c>
      <c r="AT908" s="9">
        <v>3</v>
      </c>
      <c r="AV908" s="91">
        <v>26</v>
      </c>
      <c r="AW908" s="93">
        <v>15</v>
      </c>
      <c r="AX908" s="99">
        <f t="shared" si="530"/>
        <v>26015</v>
      </c>
      <c r="AZ908" s="7" t="s">
        <v>3053</v>
      </c>
      <c r="BA908" t="s">
        <v>3290</v>
      </c>
    </row>
    <row r="909" spans="1:53" hidden="1" outlineLevel="1">
      <c r="A909" t="s">
        <v>2497</v>
      </c>
      <c r="B909" t="s">
        <v>3352</v>
      </c>
      <c r="C909" s="1">
        <f t="shared" si="517"/>
        <v>10231</v>
      </c>
      <c r="D909" s="7">
        <f>IF(P909&gt;0,RANK(P909,(P909:R909,S909:AG909)),0)</f>
        <v>9</v>
      </c>
      <c r="E909" s="7">
        <f>IF(Q909&gt;0,RANK(Q909,(P909:R909,S909:AG909)),0)</f>
        <v>4</v>
      </c>
      <c r="F909" s="7">
        <f>IF(R909&gt;0,RANK(R909,(P909:R909,S909:AG909)),0)</f>
        <v>1</v>
      </c>
      <c r="G909" s="7">
        <f>IF(S909&gt;0,RANK(S909,(P909:R909,S909:AG909)),0)</f>
        <v>3</v>
      </c>
      <c r="H909" s="48">
        <f t="shared" si="518"/>
        <v>445</v>
      </c>
      <c r="I909" s="163">
        <f t="shared" si="500"/>
        <v>4.349525950542469E-2</v>
      </c>
      <c r="J909" s="2"/>
      <c r="K909" s="2">
        <f t="shared" si="519"/>
        <v>1.661616655263415E-3</v>
      </c>
      <c r="L909" s="2">
        <f t="shared" si="520"/>
        <v>7.1254031863942913E-2</v>
      </c>
      <c r="M909" s="2">
        <f t="shared" si="521"/>
        <v>0.41423125794155019</v>
      </c>
      <c r="N909" s="2">
        <f t="shared" si="497"/>
        <v>0.10790734043593002</v>
      </c>
      <c r="O909" s="2">
        <f t="shared" si="498"/>
        <v>0.40494575310331343</v>
      </c>
      <c r="P909" s="1">
        <v>17</v>
      </c>
      <c r="Q909" s="1">
        <v>729</v>
      </c>
      <c r="R909" s="1">
        <v>4238</v>
      </c>
      <c r="S909" s="1">
        <v>1104</v>
      </c>
      <c r="T909" s="1">
        <v>3793</v>
      </c>
      <c r="U909" s="1">
        <v>22</v>
      </c>
      <c r="V909" s="1">
        <v>19</v>
      </c>
      <c r="Y909" s="1">
        <v>271</v>
      </c>
      <c r="AC909" s="1">
        <v>20</v>
      </c>
      <c r="AD909" s="1">
        <v>6</v>
      </c>
      <c r="AE909" s="1">
        <v>7</v>
      </c>
      <c r="AF909" s="1">
        <v>5</v>
      </c>
      <c r="AI909" s="7">
        <f t="shared" si="522"/>
        <v>2</v>
      </c>
      <c r="AJ909" s="7">
        <f t="shared" si="523"/>
        <v>6</v>
      </c>
      <c r="AK909" s="7">
        <f t="shared" si="524"/>
        <v>7</v>
      </c>
      <c r="AL909" s="7">
        <f t="shared" si="525"/>
        <v>0</v>
      </c>
      <c r="AM909" s="2">
        <f t="shared" si="526"/>
        <v>0.37073599843612548</v>
      </c>
      <c r="AN909" s="2">
        <f t="shared" si="527"/>
        <v>2.1503274362232429E-3</v>
      </c>
      <c r="AO909" s="2">
        <f t="shared" si="528"/>
        <v>1.8571009676473463E-3</v>
      </c>
      <c r="AP909" s="2">
        <f t="shared" si="529"/>
        <v>0</v>
      </c>
      <c r="AR909" t="str">
        <f t="shared" si="499"/>
        <v>Bay</v>
      </c>
      <c r="AS909" t="s">
        <v>3352</v>
      </c>
      <c r="AT909" s="9">
        <v>5</v>
      </c>
      <c r="AV909" s="91">
        <v>26</v>
      </c>
      <c r="AW909" s="93">
        <v>17</v>
      </c>
      <c r="AX909" s="99">
        <f t="shared" si="530"/>
        <v>26017</v>
      </c>
      <c r="AZ909" s="7" t="s">
        <v>3053</v>
      </c>
      <c r="BA909" t="s">
        <v>3290</v>
      </c>
    </row>
    <row r="910" spans="1:53" hidden="1" outlineLevel="1">
      <c r="A910" t="s">
        <v>453</v>
      </c>
      <c r="B910" t="s">
        <v>3352</v>
      </c>
      <c r="C910" s="1">
        <f t="shared" si="517"/>
        <v>2728</v>
      </c>
      <c r="D910" s="7">
        <f>IF(P910&gt;0,RANK(P910,(P910:R910,S910:AG910)),0)</f>
        <v>10</v>
      </c>
      <c r="E910" s="7">
        <f>IF(Q910&gt;0,RANK(Q910,(P910:R910,S910:AG910)),0)</f>
        <v>4</v>
      </c>
      <c r="F910" s="7">
        <f>IF(R910&gt;0,RANK(R910,(P910:R910,S910:AG910)),0)</f>
        <v>2</v>
      </c>
      <c r="G910" s="7">
        <f>IF(S910&gt;0,RANK(S910,(P910:R910,S910:AG910)),0)</f>
        <v>3</v>
      </c>
      <c r="H910" s="48">
        <f t="shared" si="518"/>
        <v>5</v>
      </c>
      <c r="I910" s="163">
        <f t="shared" si="500"/>
        <v>1.8328445747800588E-3</v>
      </c>
      <c r="J910" s="2"/>
      <c r="K910" s="2">
        <f t="shared" si="519"/>
        <v>2.1994134897360706E-3</v>
      </c>
      <c r="L910" s="2">
        <f t="shared" si="520"/>
        <v>6.7815249266862165E-2</v>
      </c>
      <c r="M910" s="2">
        <f t="shared" si="521"/>
        <v>0.39002932551319647</v>
      </c>
      <c r="N910" s="2">
        <f t="shared" si="497"/>
        <v>0.1092375366568915</v>
      </c>
      <c r="O910" s="2">
        <f t="shared" si="498"/>
        <v>0.43071847507331373</v>
      </c>
      <c r="P910" s="1">
        <v>6</v>
      </c>
      <c r="Q910" s="1">
        <v>185</v>
      </c>
      <c r="R910" s="1">
        <v>1064</v>
      </c>
      <c r="S910" s="1">
        <v>298</v>
      </c>
      <c r="T910" s="1">
        <v>1069</v>
      </c>
      <c r="U910" s="1">
        <v>13</v>
      </c>
      <c r="V910" s="1">
        <v>8</v>
      </c>
      <c r="Y910" s="1">
        <v>64</v>
      </c>
      <c r="AC910" s="1">
        <v>7</v>
      </c>
      <c r="AD910" s="1">
        <v>7</v>
      </c>
      <c r="AE910" s="1">
        <v>4</v>
      </c>
      <c r="AF910" s="1">
        <v>3</v>
      </c>
      <c r="AI910" s="7">
        <f t="shared" si="522"/>
        <v>1</v>
      </c>
      <c r="AJ910" s="7">
        <f t="shared" si="523"/>
        <v>6</v>
      </c>
      <c r="AK910" s="7">
        <f t="shared" si="524"/>
        <v>7</v>
      </c>
      <c r="AL910" s="7">
        <f t="shared" si="525"/>
        <v>0</v>
      </c>
      <c r="AM910" s="2">
        <f t="shared" si="526"/>
        <v>0.39186217008797652</v>
      </c>
      <c r="AN910" s="2">
        <f t="shared" si="527"/>
        <v>4.7653958944281526E-3</v>
      </c>
      <c r="AO910" s="2">
        <f t="shared" si="528"/>
        <v>2.9325513196480938E-3</v>
      </c>
      <c r="AP910" s="2">
        <f t="shared" si="529"/>
        <v>0</v>
      </c>
      <c r="AR910" t="str">
        <f t="shared" si="499"/>
        <v>Benzie</v>
      </c>
      <c r="AS910" t="s">
        <v>3352</v>
      </c>
      <c r="AT910" s="9">
        <v>1</v>
      </c>
      <c r="AV910" s="91">
        <v>26</v>
      </c>
      <c r="AW910" s="93">
        <v>19</v>
      </c>
      <c r="AX910" s="99">
        <f t="shared" si="530"/>
        <v>26019</v>
      </c>
      <c r="AZ910" s="7" t="s">
        <v>3053</v>
      </c>
      <c r="BA910" t="s">
        <v>3290</v>
      </c>
    </row>
    <row r="911" spans="1:53" hidden="1" outlineLevel="1">
      <c r="A911" t="s">
        <v>260</v>
      </c>
      <c r="B911" t="s">
        <v>3352</v>
      </c>
      <c r="C911" s="1">
        <f t="shared" si="517"/>
        <v>17940</v>
      </c>
      <c r="D911" s="7">
        <f>IF(P911&gt;0,RANK(P911,(P911:R911,S911:AG911)),0)</f>
        <v>10</v>
      </c>
      <c r="E911" s="7">
        <f>IF(Q911&gt;0,RANK(Q911,(P911:R911,S911:AG911)),0)</f>
        <v>4</v>
      </c>
      <c r="F911" s="7">
        <f>IF(R911&gt;0,RANK(R911,(P911:R911,S911:AG911)),0)</f>
        <v>2</v>
      </c>
      <c r="G911" s="7">
        <f>IF(S911&gt;0,RANK(S911,(P911:R911,S911:AG911)),0)</f>
        <v>3</v>
      </c>
      <c r="H911" s="48">
        <f t="shared" si="518"/>
        <v>472</v>
      </c>
      <c r="I911" s="163">
        <f t="shared" si="500"/>
        <v>2.6309921962095875E-2</v>
      </c>
      <c r="J911" s="2"/>
      <c r="K911" s="2">
        <f t="shared" si="519"/>
        <v>1.0033444816053511E-3</v>
      </c>
      <c r="L911" s="2">
        <f t="shared" si="520"/>
        <v>7.4358974358974358E-2</v>
      </c>
      <c r="M911" s="2">
        <f t="shared" si="521"/>
        <v>0.38294314381270905</v>
      </c>
      <c r="N911" s="2">
        <f t="shared" si="497"/>
        <v>9.8606465997770343E-2</v>
      </c>
      <c r="O911" s="2">
        <f t="shared" si="498"/>
        <v>0.4430880713489409</v>
      </c>
      <c r="P911" s="1">
        <v>18</v>
      </c>
      <c r="Q911" s="1">
        <v>1334</v>
      </c>
      <c r="R911" s="1">
        <v>6870</v>
      </c>
      <c r="S911" s="1">
        <v>1769</v>
      </c>
      <c r="T911" s="1">
        <v>7342</v>
      </c>
      <c r="U911" s="1">
        <v>26</v>
      </c>
      <c r="V911" s="1">
        <v>31</v>
      </c>
      <c r="Y911" s="1">
        <v>448</v>
      </c>
      <c r="AC911" s="1">
        <v>46</v>
      </c>
      <c r="AD911" s="1">
        <v>16</v>
      </c>
      <c r="AE911" s="1">
        <v>29</v>
      </c>
      <c r="AF911" s="1">
        <v>11</v>
      </c>
      <c r="AI911" s="7">
        <f t="shared" si="522"/>
        <v>1</v>
      </c>
      <c r="AJ911" s="7">
        <f t="shared" si="523"/>
        <v>7</v>
      </c>
      <c r="AK911" s="7">
        <f t="shared" si="524"/>
        <v>6</v>
      </c>
      <c r="AL911" s="7">
        <f t="shared" si="525"/>
        <v>0</v>
      </c>
      <c r="AM911" s="2">
        <f t="shared" si="526"/>
        <v>0.40925306577480491</v>
      </c>
      <c r="AN911" s="2">
        <f t="shared" si="527"/>
        <v>1.4492753623188406E-3</v>
      </c>
      <c r="AO911" s="2">
        <f t="shared" si="528"/>
        <v>1.7279821627647714E-3</v>
      </c>
      <c r="AP911" s="2">
        <f t="shared" si="529"/>
        <v>0</v>
      </c>
      <c r="AR911" t="str">
        <f t="shared" si="499"/>
        <v>Berrien</v>
      </c>
      <c r="AS911" t="s">
        <v>3352</v>
      </c>
      <c r="AT911" s="9">
        <v>6</v>
      </c>
      <c r="AV911" s="91">
        <v>26</v>
      </c>
      <c r="AW911" s="93">
        <v>21</v>
      </c>
      <c r="AX911" s="99">
        <f t="shared" si="530"/>
        <v>26021</v>
      </c>
      <c r="AZ911" s="7" t="s">
        <v>3053</v>
      </c>
      <c r="BA911" t="s">
        <v>3290</v>
      </c>
    </row>
    <row r="912" spans="1:53" hidden="1" outlineLevel="1">
      <c r="A912" t="s">
        <v>2143</v>
      </c>
      <c r="B912" t="s">
        <v>3352</v>
      </c>
      <c r="C912" s="1">
        <f t="shared" si="517"/>
        <v>4318</v>
      </c>
      <c r="D912" s="7">
        <f>IF(P912&gt;0,RANK(P912,(P912:R912,S912:AG912)),0)</f>
        <v>10</v>
      </c>
      <c r="E912" s="7">
        <f>IF(Q912&gt;0,RANK(Q912,(P912:R912,S912:AG912)),0)</f>
        <v>4</v>
      </c>
      <c r="F912" s="7">
        <f>IF(R912&gt;0,RANK(R912,(P912:R912,S912:AG912)),0)</f>
        <v>2</v>
      </c>
      <c r="G912" s="7">
        <f>IF(S912&gt;0,RANK(S912,(P912:R912,S912:AG912)),0)</f>
        <v>3</v>
      </c>
      <c r="H912" s="48">
        <f t="shared" si="518"/>
        <v>402</v>
      </c>
      <c r="I912" s="163">
        <f t="shared" si="500"/>
        <v>9.3098656785548864E-2</v>
      </c>
      <c r="J912" s="2"/>
      <c r="K912" s="2">
        <f t="shared" si="519"/>
        <v>1.1579434923575729E-3</v>
      </c>
      <c r="L912" s="2">
        <f t="shared" si="520"/>
        <v>8.1056044465030105E-2</v>
      </c>
      <c r="M912" s="2">
        <f t="shared" si="521"/>
        <v>0.34066697545159796</v>
      </c>
      <c r="N912" s="2">
        <f t="shared" si="497"/>
        <v>0.11533117183881426</v>
      </c>
      <c r="O912" s="2">
        <f t="shared" si="498"/>
        <v>0.46178786475220013</v>
      </c>
      <c r="P912" s="1">
        <v>5</v>
      </c>
      <c r="Q912" s="1">
        <v>350</v>
      </c>
      <c r="R912" s="1">
        <v>1471</v>
      </c>
      <c r="S912" s="1">
        <v>498</v>
      </c>
      <c r="T912" s="1">
        <v>1873</v>
      </c>
      <c r="U912" s="1">
        <v>7</v>
      </c>
      <c r="V912" s="1">
        <v>12</v>
      </c>
      <c r="Y912" s="1">
        <v>83</v>
      </c>
      <c r="AC912" s="1">
        <v>9</v>
      </c>
      <c r="AD912" s="1">
        <v>2</v>
      </c>
      <c r="AE912" s="1">
        <v>8</v>
      </c>
      <c r="AF912" s="1">
        <v>0</v>
      </c>
      <c r="AI912" s="7">
        <f t="shared" si="522"/>
        <v>1</v>
      </c>
      <c r="AJ912" s="7">
        <f t="shared" si="523"/>
        <v>7</v>
      </c>
      <c r="AK912" s="7">
        <f t="shared" si="524"/>
        <v>6</v>
      </c>
      <c r="AL912" s="7">
        <f t="shared" si="525"/>
        <v>0</v>
      </c>
      <c r="AM912" s="2">
        <f t="shared" si="526"/>
        <v>0.43376563223714681</v>
      </c>
      <c r="AN912" s="2">
        <f t="shared" si="527"/>
        <v>1.6211208893006021E-3</v>
      </c>
      <c r="AO912" s="2">
        <f t="shared" si="528"/>
        <v>2.779064381658175E-3</v>
      </c>
      <c r="AP912" s="2">
        <f t="shared" si="529"/>
        <v>0</v>
      </c>
      <c r="AR912" t="str">
        <f t="shared" si="499"/>
        <v>Branch</v>
      </c>
      <c r="AS912" t="s">
        <v>3352</v>
      </c>
      <c r="AT912" s="9">
        <v>7</v>
      </c>
      <c r="AV912" s="91">
        <v>26</v>
      </c>
      <c r="AW912" s="93">
        <v>23</v>
      </c>
      <c r="AX912" s="99">
        <f t="shared" si="530"/>
        <v>26023</v>
      </c>
      <c r="AZ912" s="7" t="s">
        <v>3053</v>
      </c>
      <c r="BA912" t="s">
        <v>3290</v>
      </c>
    </row>
    <row r="913" spans="1:53" hidden="1" outlineLevel="1">
      <c r="A913" t="s">
        <v>1973</v>
      </c>
      <c r="B913" t="s">
        <v>3352</v>
      </c>
      <c r="C913" s="1">
        <f t="shared" si="517"/>
        <v>11986</v>
      </c>
      <c r="D913" s="7">
        <f>IF(P913&gt;0,RANK(P913,(P913:R913,S913:AG913)),0)</f>
        <v>11</v>
      </c>
      <c r="E913" s="7">
        <f>IF(Q913&gt;0,RANK(Q913,(P913:R913,S913:AG913)),0)</f>
        <v>4</v>
      </c>
      <c r="F913" s="7">
        <f>IF(R913&gt;0,RANK(R913,(P913:R913,S913:AG913)),0)</f>
        <v>1</v>
      </c>
      <c r="G913" s="7">
        <f>IF(S913&gt;0,RANK(S913,(P913:R913,S913:AG913)),0)</f>
        <v>3</v>
      </c>
      <c r="H913" s="48">
        <f t="shared" si="518"/>
        <v>187</v>
      </c>
      <c r="I913" s="163">
        <f t="shared" si="500"/>
        <v>1.5601535124311698E-2</v>
      </c>
      <c r="J913" s="2"/>
      <c r="K913" s="2">
        <f t="shared" si="519"/>
        <v>1.1680293675955281E-3</v>
      </c>
      <c r="L913" s="2">
        <f t="shared" si="520"/>
        <v>9.060570665776739E-2</v>
      </c>
      <c r="M913" s="2">
        <f t="shared" si="521"/>
        <v>0.40055064241615218</v>
      </c>
      <c r="N913" s="2">
        <f t="shared" si="497"/>
        <v>9.7530452194226597E-2</v>
      </c>
      <c r="O913" s="2">
        <f t="shared" si="498"/>
        <v>0.41014516936425838</v>
      </c>
      <c r="P913" s="1">
        <v>14</v>
      </c>
      <c r="Q913" s="1">
        <v>1086</v>
      </c>
      <c r="R913" s="1">
        <v>4801</v>
      </c>
      <c r="S913" s="1">
        <v>1169</v>
      </c>
      <c r="T913" s="1">
        <v>4614</v>
      </c>
      <c r="U913" s="1">
        <v>15</v>
      </c>
      <c r="V913" s="1">
        <v>24</v>
      </c>
      <c r="Y913" s="1">
        <v>182</v>
      </c>
      <c r="AC913" s="1">
        <v>20</v>
      </c>
      <c r="AD913" s="1">
        <v>30</v>
      </c>
      <c r="AE913" s="1">
        <v>25</v>
      </c>
      <c r="AF913" s="1">
        <v>6</v>
      </c>
      <c r="AI913" s="7">
        <f t="shared" si="522"/>
        <v>2</v>
      </c>
      <c r="AJ913" s="7">
        <f t="shared" si="523"/>
        <v>7</v>
      </c>
      <c r="AK913" s="7">
        <f t="shared" si="524"/>
        <v>6</v>
      </c>
      <c r="AL913" s="7">
        <f t="shared" si="525"/>
        <v>0</v>
      </c>
      <c r="AM913" s="2">
        <f t="shared" si="526"/>
        <v>0.38494910729184045</v>
      </c>
      <c r="AN913" s="2">
        <f t="shared" si="527"/>
        <v>1.2514600367094944E-3</v>
      </c>
      <c r="AO913" s="2">
        <f t="shared" si="528"/>
        <v>2.0023360587351911E-3</v>
      </c>
      <c r="AP913" s="2">
        <f t="shared" si="529"/>
        <v>0</v>
      </c>
      <c r="AR913" t="str">
        <f t="shared" si="499"/>
        <v>Calhoun</v>
      </c>
      <c r="AS913" t="s">
        <v>3352</v>
      </c>
      <c r="AT913" s="9">
        <v>3</v>
      </c>
      <c r="AV913" s="91">
        <v>26</v>
      </c>
      <c r="AW913" s="93">
        <v>25</v>
      </c>
      <c r="AX913" s="99">
        <f t="shared" si="530"/>
        <v>26025</v>
      </c>
      <c r="AZ913" s="7" t="s">
        <v>3053</v>
      </c>
      <c r="BA913" t="s">
        <v>3290</v>
      </c>
    </row>
    <row r="914" spans="1:53" hidden="1" outlineLevel="1">
      <c r="A914" t="s">
        <v>1447</v>
      </c>
      <c r="B914" t="s">
        <v>3352</v>
      </c>
      <c r="C914" s="1">
        <f t="shared" si="517"/>
        <v>6138</v>
      </c>
      <c r="D914" s="7">
        <f>IF(P914&gt;0,RANK(P914,(P914:R914,S914:AG914)),0)</f>
        <v>8</v>
      </c>
      <c r="E914" s="7">
        <f>IF(Q914&gt;0,RANK(Q914,(P914:R914,S914:AG914)),0)</f>
        <v>4</v>
      </c>
      <c r="F914" s="7">
        <f>IF(R914&gt;0,RANK(R914,(P914:R914,S914:AG914)),0)</f>
        <v>2</v>
      </c>
      <c r="G914" s="7">
        <f>IF(S914&gt;0,RANK(S914,(P914:R914,S914:AG914)),0)</f>
        <v>3</v>
      </c>
      <c r="H914" s="48">
        <f t="shared" si="518"/>
        <v>1086</v>
      </c>
      <c r="I914" s="163">
        <f t="shared" si="500"/>
        <v>0.176930596285435</v>
      </c>
      <c r="J914" s="2"/>
      <c r="K914" s="2">
        <f t="shared" si="519"/>
        <v>3.0954708374063213E-3</v>
      </c>
      <c r="L914" s="2">
        <f t="shared" si="520"/>
        <v>6.8100358422939072E-2</v>
      </c>
      <c r="M914" s="2">
        <f t="shared" si="521"/>
        <v>0.30742913000977518</v>
      </c>
      <c r="N914" s="2">
        <f t="shared" si="497"/>
        <v>9.8403388725969376E-2</v>
      </c>
      <c r="O914" s="2">
        <f t="shared" si="498"/>
        <v>0.52297165200391005</v>
      </c>
      <c r="P914" s="1">
        <v>19</v>
      </c>
      <c r="Q914" s="1">
        <v>418</v>
      </c>
      <c r="R914" s="1">
        <v>1887</v>
      </c>
      <c r="S914" s="1">
        <v>604</v>
      </c>
      <c r="T914" s="1">
        <v>2973</v>
      </c>
      <c r="U914" s="1">
        <v>20</v>
      </c>
      <c r="V914" s="1">
        <v>25</v>
      </c>
      <c r="Y914" s="1">
        <v>155</v>
      </c>
      <c r="AC914" s="1">
        <v>13</v>
      </c>
      <c r="AD914" s="1">
        <v>9</v>
      </c>
      <c r="AE914" s="1">
        <v>10</v>
      </c>
      <c r="AF914" s="1">
        <v>5</v>
      </c>
      <c r="AI914" s="7">
        <f t="shared" si="522"/>
        <v>1</v>
      </c>
      <c r="AJ914" s="7">
        <f t="shared" si="523"/>
        <v>7</v>
      </c>
      <c r="AK914" s="7">
        <f t="shared" si="524"/>
        <v>6</v>
      </c>
      <c r="AL914" s="7">
        <f t="shared" si="525"/>
        <v>0</v>
      </c>
      <c r="AM914" s="2">
        <f t="shared" si="526"/>
        <v>0.48435972629521018</v>
      </c>
      <c r="AN914" s="2">
        <f t="shared" si="527"/>
        <v>3.2583903551645487E-3</v>
      </c>
      <c r="AO914" s="2">
        <f t="shared" si="528"/>
        <v>4.0729879439556863E-3</v>
      </c>
      <c r="AP914" s="2">
        <f t="shared" si="529"/>
        <v>0</v>
      </c>
      <c r="AR914" t="str">
        <f t="shared" si="499"/>
        <v>Cass</v>
      </c>
      <c r="AS914" t="s">
        <v>3352</v>
      </c>
      <c r="AT914" s="9">
        <v>6</v>
      </c>
      <c r="AV914" s="91">
        <v>26</v>
      </c>
      <c r="AW914" s="93">
        <v>27</v>
      </c>
      <c r="AX914" s="99">
        <f t="shared" si="530"/>
        <v>26027</v>
      </c>
      <c r="AZ914" s="7" t="s">
        <v>3053</v>
      </c>
      <c r="BA914" t="s">
        <v>3290</v>
      </c>
    </row>
    <row r="915" spans="1:53" hidden="1" outlineLevel="1">
      <c r="A915" t="s">
        <v>2144</v>
      </c>
      <c r="B915" t="s">
        <v>3352</v>
      </c>
      <c r="C915" s="1">
        <f t="shared" si="517"/>
        <v>3433</v>
      </c>
      <c r="D915" s="7">
        <f>IF(P915&gt;0,RANK(P915,(P915:R915,S915:AG915)),0)</f>
        <v>6</v>
      </c>
      <c r="E915" s="7">
        <f>IF(Q915&gt;0,RANK(Q915,(P915:R915,S915:AG915)),0)</f>
        <v>3</v>
      </c>
      <c r="F915" s="7">
        <f>IF(R915&gt;0,RANK(R915,(P915:R915,S915:AG915)),0)</f>
        <v>1</v>
      </c>
      <c r="G915" s="7">
        <f>IF(S915&gt;0,RANK(S915,(P915:R915,S915:AG915)),0)</f>
        <v>4</v>
      </c>
      <c r="H915" s="48">
        <f t="shared" si="518"/>
        <v>322</v>
      </c>
      <c r="I915" s="163">
        <f t="shared" si="500"/>
        <v>9.3795514127585203E-2</v>
      </c>
      <c r="J915" s="2"/>
      <c r="K915" s="2">
        <f t="shared" si="519"/>
        <v>1.4564520827264782E-3</v>
      </c>
      <c r="L915" s="2">
        <f t="shared" si="520"/>
        <v>8.680454413049811E-2</v>
      </c>
      <c r="M915" s="2">
        <f t="shared" si="521"/>
        <v>0.45237401689484413</v>
      </c>
      <c r="N915" s="2">
        <f t="shared" si="497"/>
        <v>8.3891639965045145E-2</v>
      </c>
      <c r="O915" s="2">
        <f t="shared" si="498"/>
        <v>0.37547334692688616</v>
      </c>
      <c r="P915" s="1">
        <v>5</v>
      </c>
      <c r="Q915" s="1">
        <v>298</v>
      </c>
      <c r="R915" s="1">
        <v>1553</v>
      </c>
      <c r="S915" s="1">
        <v>288</v>
      </c>
      <c r="T915" s="1">
        <v>1231</v>
      </c>
      <c r="U915" s="1">
        <v>4</v>
      </c>
      <c r="V915" s="1">
        <v>5</v>
      </c>
      <c r="Y915" s="1">
        <v>38</v>
      </c>
      <c r="AC915" s="1">
        <v>3</v>
      </c>
      <c r="AD915" s="1">
        <v>3</v>
      </c>
      <c r="AE915" s="1">
        <v>4</v>
      </c>
      <c r="AF915" s="1">
        <v>1</v>
      </c>
      <c r="AI915" s="7">
        <f t="shared" si="522"/>
        <v>2</v>
      </c>
      <c r="AJ915" s="7">
        <f t="shared" si="523"/>
        <v>8</v>
      </c>
      <c r="AK915" s="7">
        <f t="shared" si="524"/>
        <v>6</v>
      </c>
      <c r="AL915" s="7">
        <f t="shared" si="525"/>
        <v>0</v>
      </c>
      <c r="AM915" s="2">
        <f t="shared" si="526"/>
        <v>0.35857850276725894</v>
      </c>
      <c r="AN915" s="2">
        <f t="shared" si="527"/>
        <v>1.1651616661811825E-3</v>
      </c>
      <c r="AO915" s="2">
        <f t="shared" si="528"/>
        <v>1.4564520827264782E-3</v>
      </c>
      <c r="AP915" s="2">
        <f t="shared" si="529"/>
        <v>0</v>
      </c>
      <c r="AR915" t="str">
        <f t="shared" si="499"/>
        <v>Charlevoix</v>
      </c>
      <c r="AS915" t="s">
        <v>3352</v>
      </c>
      <c r="AT915" s="9">
        <v>1</v>
      </c>
      <c r="AV915" s="91">
        <v>26</v>
      </c>
      <c r="AW915" s="93">
        <v>29</v>
      </c>
      <c r="AX915" s="99">
        <f t="shared" si="530"/>
        <v>26029</v>
      </c>
      <c r="AZ915" s="7" t="s">
        <v>3053</v>
      </c>
      <c r="BA915" t="s">
        <v>3290</v>
      </c>
    </row>
    <row r="916" spans="1:53" hidden="1" outlineLevel="1">
      <c r="A916" t="s">
        <v>2733</v>
      </c>
      <c r="B916" t="s">
        <v>3352</v>
      </c>
      <c r="C916" s="1">
        <f t="shared" si="517"/>
        <v>3401</v>
      </c>
      <c r="D916" s="7">
        <f>IF(P916&gt;0,RANK(P916,(P916:R916,S916:AG916)),0)</f>
        <v>8</v>
      </c>
      <c r="E916" s="7">
        <f>IF(Q916&gt;0,RANK(Q916,(P916:R916,S916:AG916)),0)</f>
        <v>4</v>
      </c>
      <c r="F916" s="7">
        <f>IF(R916&gt;0,RANK(R916,(P916:R916,S916:AG916)),0)</f>
        <v>1</v>
      </c>
      <c r="G916" s="7">
        <f>IF(S916&gt;0,RANK(S916,(P916:R916,S916:AG916)),0)</f>
        <v>3</v>
      </c>
      <c r="H916" s="48">
        <f t="shared" si="518"/>
        <v>125</v>
      </c>
      <c r="I916" s="163">
        <f t="shared" si="500"/>
        <v>3.6753895912966773E-2</v>
      </c>
      <c r="J916" s="2"/>
      <c r="K916" s="2">
        <f t="shared" si="519"/>
        <v>1.4701558365186711E-3</v>
      </c>
      <c r="L916" s="2">
        <f t="shared" si="520"/>
        <v>8.1152602175830632E-2</v>
      </c>
      <c r="M916" s="2">
        <f t="shared" si="521"/>
        <v>0.41634813290208761</v>
      </c>
      <c r="N916" s="2">
        <f t="shared" si="497"/>
        <v>0.1005586592178771</v>
      </c>
      <c r="O916" s="2">
        <f t="shared" si="498"/>
        <v>0.40047044986768598</v>
      </c>
      <c r="P916" s="1">
        <v>5</v>
      </c>
      <c r="Q916" s="1">
        <v>276</v>
      </c>
      <c r="R916" s="1">
        <v>1416</v>
      </c>
      <c r="S916" s="1">
        <v>342</v>
      </c>
      <c r="T916" s="1">
        <v>1291</v>
      </c>
      <c r="U916" s="1">
        <v>5</v>
      </c>
      <c r="V916" s="1">
        <v>6</v>
      </c>
      <c r="Y916" s="1">
        <v>48</v>
      </c>
      <c r="AC916" s="1">
        <v>3</v>
      </c>
      <c r="AD916" s="1">
        <v>0</v>
      </c>
      <c r="AE916" s="1">
        <v>8</v>
      </c>
      <c r="AF916" s="1">
        <v>1</v>
      </c>
      <c r="AI916" s="7">
        <f t="shared" si="522"/>
        <v>2</v>
      </c>
      <c r="AJ916" s="7">
        <f t="shared" si="523"/>
        <v>7</v>
      </c>
      <c r="AK916" s="7">
        <f t="shared" si="524"/>
        <v>6</v>
      </c>
      <c r="AL916" s="7">
        <f t="shared" si="525"/>
        <v>0</v>
      </c>
      <c r="AM916" s="2">
        <f t="shared" si="526"/>
        <v>0.37959423698912087</v>
      </c>
      <c r="AN916" s="2">
        <f t="shared" si="527"/>
        <v>1.4701558365186711E-3</v>
      </c>
      <c r="AO916" s="2">
        <f t="shared" si="528"/>
        <v>1.7641870038224052E-3</v>
      </c>
      <c r="AP916" s="2">
        <f t="shared" si="529"/>
        <v>0</v>
      </c>
      <c r="AR916" t="str">
        <f t="shared" si="499"/>
        <v>Cheboygan</v>
      </c>
      <c r="AS916" t="s">
        <v>3352</v>
      </c>
      <c r="AT916" s="9">
        <v>1</v>
      </c>
      <c r="AV916" s="91">
        <v>26</v>
      </c>
      <c r="AW916" s="93">
        <v>31</v>
      </c>
      <c r="AX916" s="99">
        <f t="shared" si="530"/>
        <v>26031</v>
      </c>
      <c r="AZ916" s="7" t="s">
        <v>3053</v>
      </c>
      <c r="BA916" t="s">
        <v>3290</v>
      </c>
    </row>
    <row r="917" spans="1:53" hidden="1" outlineLevel="1">
      <c r="A917" t="s">
        <v>210</v>
      </c>
      <c r="B917" t="s">
        <v>3352</v>
      </c>
      <c r="C917" s="1">
        <f t="shared" si="517"/>
        <v>3695</v>
      </c>
      <c r="D917" s="7">
        <f>IF(P917&gt;0,RANK(P917,(P917:R917,S917:AG917)),0)</f>
        <v>6</v>
      </c>
      <c r="E917" s="7">
        <f>IF(Q917&gt;0,RANK(Q917,(P917:R917,S917:AG917)),0)</f>
        <v>4</v>
      </c>
      <c r="F917" s="7">
        <f>IF(R917&gt;0,RANK(R917,(P917:R917,S917:AG917)),0)</f>
        <v>2</v>
      </c>
      <c r="G917" s="7">
        <f>IF(S917&gt;0,RANK(S917,(P917:R917,S917:AG917)),0)</f>
        <v>3</v>
      </c>
      <c r="H917" s="48">
        <f t="shared" si="518"/>
        <v>177</v>
      </c>
      <c r="I917" s="163">
        <f t="shared" si="500"/>
        <v>4.7902571041948581E-2</v>
      </c>
      <c r="J917" s="2"/>
      <c r="K917" s="2">
        <f t="shared" si="519"/>
        <v>2.976995940460081E-3</v>
      </c>
      <c r="L917" s="2">
        <f t="shared" si="520"/>
        <v>8.687415426251692E-2</v>
      </c>
      <c r="M917" s="2">
        <f t="shared" si="521"/>
        <v>0.37293640054127197</v>
      </c>
      <c r="N917" s="2">
        <f t="shared" si="497"/>
        <v>9.1745602165087953E-2</v>
      </c>
      <c r="O917" s="2">
        <f t="shared" si="498"/>
        <v>0.44546684709066309</v>
      </c>
      <c r="P917" s="1">
        <v>11</v>
      </c>
      <c r="Q917" s="1">
        <v>321</v>
      </c>
      <c r="R917" s="1">
        <v>1378</v>
      </c>
      <c r="S917" s="1">
        <v>339</v>
      </c>
      <c r="T917" s="1">
        <v>1555</v>
      </c>
      <c r="U917" s="1">
        <v>11</v>
      </c>
      <c r="V917" s="1">
        <v>7</v>
      </c>
      <c r="Y917" s="1">
        <v>57</v>
      </c>
      <c r="AC917" s="1">
        <v>6</v>
      </c>
      <c r="AD917" s="1">
        <v>3</v>
      </c>
      <c r="AE917" s="1">
        <v>4</v>
      </c>
      <c r="AF917" s="1">
        <v>3</v>
      </c>
      <c r="AI917" s="7">
        <f t="shared" si="522"/>
        <v>1</v>
      </c>
      <c r="AJ917" s="7">
        <f t="shared" si="523"/>
        <v>6</v>
      </c>
      <c r="AK917" s="7">
        <f t="shared" si="524"/>
        <v>8</v>
      </c>
      <c r="AL917" s="7">
        <f t="shared" si="525"/>
        <v>0</v>
      </c>
      <c r="AM917" s="2">
        <f t="shared" si="526"/>
        <v>0.42083897158322059</v>
      </c>
      <c r="AN917" s="2">
        <f t="shared" si="527"/>
        <v>2.976995940460081E-3</v>
      </c>
      <c r="AO917" s="2">
        <f t="shared" si="528"/>
        <v>1.8944519621109607E-3</v>
      </c>
      <c r="AP917" s="2">
        <f t="shared" si="529"/>
        <v>0</v>
      </c>
      <c r="AR917" t="str">
        <f t="shared" si="499"/>
        <v>Chippewa</v>
      </c>
      <c r="AS917" t="s">
        <v>3352</v>
      </c>
      <c r="AT917" s="9">
        <v>1</v>
      </c>
      <c r="AV917" s="91">
        <v>26</v>
      </c>
      <c r="AW917" s="93">
        <v>33</v>
      </c>
      <c r="AX917" s="99">
        <f t="shared" si="530"/>
        <v>26033</v>
      </c>
      <c r="AZ917" s="7" t="s">
        <v>3053</v>
      </c>
      <c r="BA917" t="s">
        <v>3290</v>
      </c>
    </row>
    <row r="918" spans="1:53" hidden="1" outlineLevel="1">
      <c r="A918" t="s">
        <v>3187</v>
      </c>
      <c r="B918" t="s">
        <v>3352</v>
      </c>
      <c r="C918" s="1">
        <f t="shared" si="517"/>
        <v>2944</v>
      </c>
      <c r="D918" s="7">
        <f>IF(P918&gt;0,RANK(P918,(P918:R918,S918:AG918)),0)</f>
        <v>9</v>
      </c>
      <c r="E918" s="7">
        <f>IF(Q918&gt;0,RANK(Q918,(P918:R918,S918:AG918)),0)</f>
        <v>4</v>
      </c>
      <c r="F918" s="7">
        <f>IF(R918&gt;0,RANK(R918,(P918:R918,S918:AG918)),0)</f>
        <v>2</v>
      </c>
      <c r="G918" s="7">
        <f>IF(S918&gt;0,RANK(S918,(P918:R918,S918:AG918)),0)</f>
        <v>3</v>
      </c>
      <c r="H918" s="48">
        <f t="shared" si="518"/>
        <v>104</v>
      </c>
      <c r="I918" s="163">
        <f t="shared" si="500"/>
        <v>3.5326086956521736E-2</v>
      </c>
      <c r="J918" s="2"/>
      <c r="K918" s="2">
        <f t="shared" si="519"/>
        <v>1.0190217391304348E-3</v>
      </c>
      <c r="L918" s="2">
        <f t="shared" si="520"/>
        <v>6.4877717391304351E-2</v>
      </c>
      <c r="M918" s="2">
        <f t="shared" si="521"/>
        <v>0.3858695652173913</v>
      </c>
      <c r="N918" s="2">
        <f t="shared" si="497"/>
        <v>0.10631793478260869</v>
      </c>
      <c r="O918" s="2">
        <f t="shared" si="498"/>
        <v>0.44191576086956513</v>
      </c>
      <c r="P918" s="1">
        <v>3</v>
      </c>
      <c r="Q918" s="1">
        <v>191</v>
      </c>
      <c r="R918" s="1">
        <v>1136</v>
      </c>
      <c r="S918" s="1">
        <v>313</v>
      </c>
      <c r="T918" s="1">
        <v>1240</v>
      </c>
      <c r="U918" s="1">
        <v>13</v>
      </c>
      <c r="V918" s="1">
        <v>7</v>
      </c>
      <c r="Y918" s="1">
        <v>34</v>
      </c>
      <c r="AC918" s="1">
        <v>3</v>
      </c>
      <c r="AD918" s="1">
        <v>0</v>
      </c>
      <c r="AE918" s="1">
        <v>4</v>
      </c>
      <c r="AF918" s="1">
        <v>0</v>
      </c>
      <c r="AI918" s="7">
        <f t="shared" si="522"/>
        <v>1</v>
      </c>
      <c r="AJ918" s="7">
        <f t="shared" si="523"/>
        <v>6</v>
      </c>
      <c r="AK918" s="7">
        <f t="shared" si="524"/>
        <v>7</v>
      </c>
      <c r="AL918" s="7">
        <f t="shared" si="525"/>
        <v>0</v>
      </c>
      <c r="AM918" s="2">
        <f t="shared" si="526"/>
        <v>0.42119565217391303</v>
      </c>
      <c r="AN918" s="2">
        <f t="shared" si="527"/>
        <v>4.4157608695652171E-3</v>
      </c>
      <c r="AO918" s="2">
        <f t="shared" si="528"/>
        <v>2.377717391304348E-3</v>
      </c>
      <c r="AP918" s="2">
        <f t="shared" si="529"/>
        <v>0</v>
      </c>
      <c r="AR918" t="str">
        <f t="shared" si="499"/>
        <v>Clare</v>
      </c>
      <c r="AS918" t="s">
        <v>3352</v>
      </c>
      <c r="AT918" s="9">
        <v>4</v>
      </c>
      <c r="AV918" s="91">
        <v>26</v>
      </c>
      <c r="AW918" s="93">
        <v>35</v>
      </c>
      <c r="AX918" s="99">
        <f t="shared" si="530"/>
        <v>26035</v>
      </c>
      <c r="AZ918" s="7" t="s">
        <v>3053</v>
      </c>
      <c r="BA918" t="s">
        <v>3290</v>
      </c>
    </row>
    <row r="919" spans="1:53" hidden="1" outlineLevel="1">
      <c r="A919" t="s">
        <v>2325</v>
      </c>
      <c r="B919" t="s">
        <v>3352</v>
      </c>
      <c r="C919" s="1">
        <f t="shared" si="517"/>
        <v>9479</v>
      </c>
      <c r="D919" s="7">
        <f>IF(P919&gt;0,RANK(P919,(P919:R919,S919:AG919)),0)</f>
        <v>8</v>
      </c>
      <c r="E919" s="7">
        <f>IF(Q919&gt;0,RANK(Q919,(P919:R919,S919:AG919)),0)</f>
        <v>4</v>
      </c>
      <c r="F919" s="7">
        <f>IF(R919&gt;0,RANK(R919,(P919:R919,S919:AG919)),0)</f>
        <v>2</v>
      </c>
      <c r="G919" s="7">
        <f>IF(S919&gt;0,RANK(S919,(P919:R919,S919:AG919)),0)</f>
        <v>3</v>
      </c>
      <c r="H919" s="48">
        <f t="shared" si="518"/>
        <v>267</v>
      </c>
      <c r="I919" s="163">
        <f t="shared" si="500"/>
        <v>2.8167528220276402E-2</v>
      </c>
      <c r="J919" s="2"/>
      <c r="K919" s="2">
        <f t="shared" si="519"/>
        <v>1.5824454056335055E-3</v>
      </c>
      <c r="L919" s="2">
        <f t="shared" si="520"/>
        <v>5.928895453106868E-2</v>
      </c>
      <c r="M919" s="2">
        <f t="shared" si="521"/>
        <v>0.39118050427260259</v>
      </c>
      <c r="N919" s="2">
        <f t="shared" si="497"/>
        <v>0.10328093680768013</v>
      </c>
      <c r="O919" s="2">
        <f t="shared" si="498"/>
        <v>0.44466715898301512</v>
      </c>
      <c r="P919" s="1">
        <v>15</v>
      </c>
      <c r="Q919" s="1">
        <v>562</v>
      </c>
      <c r="R919" s="1">
        <v>3708</v>
      </c>
      <c r="S919" s="1">
        <v>979</v>
      </c>
      <c r="T919" s="1">
        <v>3975</v>
      </c>
      <c r="U919" s="1">
        <v>23</v>
      </c>
      <c r="V919" s="1">
        <v>17</v>
      </c>
      <c r="Y919" s="1">
        <v>167</v>
      </c>
      <c r="AC919" s="1">
        <v>13</v>
      </c>
      <c r="AD919" s="1">
        <v>11</v>
      </c>
      <c r="AE919" s="1">
        <v>8</v>
      </c>
      <c r="AF919" s="1">
        <v>1</v>
      </c>
      <c r="AI919" s="7">
        <f t="shared" si="522"/>
        <v>1</v>
      </c>
      <c r="AJ919" s="7">
        <f t="shared" si="523"/>
        <v>6</v>
      </c>
      <c r="AK919" s="7">
        <f t="shared" si="524"/>
        <v>7</v>
      </c>
      <c r="AL919" s="7">
        <f t="shared" si="525"/>
        <v>0</v>
      </c>
      <c r="AM919" s="2">
        <f t="shared" si="526"/>
        <v>0.419348032492879</v>
      </c>
      <c r="AN919" s="2">
        <f t="shared" si="527"/>
        <v>2.4264162886380421E-3</v>
      </c>
      <c r="AO919" s="2">
        <f t="shared" si="528"/>
        <v>1.7934381263846398E-3</v>
      </c>
      <c r="AP919" s="2">
        <f t="shared" si="529"/>
        <v>0</v>
      </c>
      <c r="AR919" t="str">
        <f t="shared" si="499"/>
        <v>Clinton</v>
      </c>
      <c r="AS919" t="s">
        <v>3352</v>
      </c>
      <c r="AT919" s="9">
        <v>4</v>
      </c>
      <c r="AV919" s="91">
        <v>26</v>
      </c>
      <c r="AW919" s="93">
        <v>37</v>
      </c>
      <c r="AX919" s="99">
        <f t="shared" si="530"/>
        <v>26037</v>
      </c>
      <c r="AZ919" s="7" t="s">
        <v>3053</v>
      </c>
      <c r="BA919" t="s">
        <v>3290</v>
      </c>
    </row>
    <row r="920" spans="1:53" hidden="1" outlineLevel="1">
      <c r="A920" t="s">
        <v>2771</v>
      </c>
      <c r="B920" t="s">
        <v>3352</v>
      </c>
      <c r="C920" s="1">
        <f t="shared" si="517"/>
        <v>1927</v>
      </c>
      <c r="D920" s="7">
        <f>IF(P920&gt;0,RANK(P920,(P920:R920,S920:AG920)),0)</f>
        <v>11</v>
      </c>
      <c r="E920" s="7">
        <f>IF(Q920&gt;0,RANK(Q920,(P920:R920,S920:AG920)),0)</f>
        <v>4</v>
      </c>
      <c r="F920" s="7">
        <f>IF(R920&gt;0,RANK(R920,(P920:R920,S920:AG920)),0)</f>
        <v>1</v>
      </c>
      <c r="G920" s="7">
        <f>IF(S920&gt;0,RANK(S920,(P920:R920,S920:AG920)),0)</f>
        <v>3</v>
      </c>
      <c r="H920" s="48">
        <f t="shared" si="518"/>
        <v>50</v>
      </c>
      <c r="I920" s="163">
        <f t="shared" si="500"/>
        <v>2.5947067981318111E-2</v>
      </c>
      <c r="J920" s="2"/>
      <c r="K920" s="2">
        <f t="shared" si="519"/>
        <v>5.189413596263622E-4</v>
      </c>
      <c r="L920" s="2">
        <f t="shared" si="520"/>
        <v>6.7981318111053457E-2</v>
      </c>
      <c r="M920" s="2">
        <f t="shared" si="521"/>
        <v>0.40425531914893614</v>
      </c>
      <c r="N920" s="2">
        <f t="shared" si="497"/>
        <v>0.11676180591593149</v>
      </c>
      <c r="O920" s="2">
        <f t="shared" si="498"/>
        <v>0.41048261546445247</v>
      </c>
      <c r="P920" s="1">
        <v>1</v>
      </c>
      <c r="Q920" s="1">
        <v>131</v>
      </c>
      <c r="R920" s="1">
        <v>779</v>
      </c>
      <c r="S920" s="1">
        <v>225</v>
      </c>
      <c r="T920" s="1">
        <v>729</v>
      </c>
      <c r="U920" s="1">
        <v>6</v>
      </c>
      <c r="V920" s="1">
        <v>9</v>
      </c>
      <c r="Y920" s="1">
        <v>39</v>
      </c>
      <c r="AC920" s="1">
        <v>3</v>
      </c>
      <c r="AD920" s="1">
        <v>2</v>
      </c>
      <c r="AE920" s="1">
        <v>2</v>
      </c>
      <c r="AF920" s="1">
        <v>1</v>
      </c>
      <c r="AI920" s="7">
        <f t="shared" si="522"/>
        <v>2</v>
      </c>
      <c r="AJ920" s="7">
        <f t="shared" si="523"/>
        <v>7</v>
      </c>
      <c r="AK920" s="7">
        <f t="shared" si="524"/>
        <v>6</v>
      </c>
      <c r="AL920" s="7">
        <f t="shared" si="525"/>
        <v>0</v>
      </c>
      <c r="AM920" s="2">
        <f t="shared" si="526"/>
        <v>0.37830825116761807</v>
      </c>
      <c r="AN920" s="2">
        <f t="shared" si="527"/>
        <v>3.1136481577581734E-3</v>
      </c>
      <c r="AO920" s="2">
        <f t="shared" si="528"/>
        <v>4.6704722366372603E-3</v>
      </c>
      <c r="AP920" s="2">
        <f t="shared" si="529"/>
        <v>0</v>
      </c>
      <c r="AR920" t="str">
        <f t="shared" si="499"/>
        <v>Crawford</v>
      </c>
      <c r="AS920" t="s">
        <v>3352</v>
      </c>
      <c r="AT920" s="9">
        <v>1</v>
      </c>
      <c r="AV920" s="91">
        <v>26</v>
      </c>
      <c r="AW920" s="93">
        <v>39</v>
      </c>
      <c r="AX920" s="99">
        <f t="shared" si="530"/>
        <v>26039</v>
      </c>
      <c r="AZ920" s="7" t="s">
        <v>3053</v>
      </c>
      <c r="BA920" t="s">
        <v>3290</v>
      </c>
    </row>
    <row r="921" spans="1:53" hidden="1" outlineLevel="1">
      <c r="A921" t="s">
        <v>2333</v>
      </c>
      <c r="B921" t="s">
        <v>3352</v>
      </c>
      <c r="C921" s="1">
        <f t="shared" si="517"/>
        <v>3474</v>
      </c>
      <c r="D921" s="7">
        <f>IF(P921&gt;0,RANK(P921,(P921:R921,S921:AG921)),0)</f>
        <v>10</v>
      </c>
      <c r="E921" s="7">
        <f>IF(Q921&gt;0,RANK(Q921,(P921:R921,S921:AG921)),0)</f>
        <v>4</v>
      </c>
      <c r="F921" s="7">
        <f>IF(R921&gt;0,RANK(R921,(P921:R921,S921:AG921)),0)</f>
        <v>2</v>
      </c>
      <c r="G921" s="7">
        <f>IF(S921&gt;0,RANK(S921,(P921:R921,S921:AG921)),0)</f>
        <v>3</v>
      </c>
      <c r="H921" s="48">
        <f t="shared" si="518"/>
        <v>434</v>
      </c>
      <c r="I921" s="163">
        <f t="shared" si="500"/>
        <v>0.12492803684513529</v>
      </c>
      <c r="J921" s="2"/>
      <c r="K921" s="2">
        <f t="shared" si="519"/>
        <v>8.6355785837651119E-4</v>
      </c>
      <c r="L921" s="2">
        <f t="shared" si="520"/>
        <v>9.3264248704663211E-2</v>
      </c>
      <c r="M921" s="2">
        <f t="shared" si="521"/>
        <v>0.31404720782959122</v>
      </c>
      <c r="N921" s="2">
        <f t="shared" si="497"/>
        <v>0.12464018422567645</v>
      </c>
      <c r="O921" s="2">
        <f t="shared" si="498"/>
        <v>0.46718480138169249</v>
      </c>
      <c r="P921" s="1">
        <v>3</v>
      </c>
      <c r="Q921" s="1">
        <v>324</v>
      </c>
      <c r="R921" s="1">
        <v>1091</v>
      </c>
      <c r="S921" s="1">
        <v>433</v>
      </c>
      <c r="T921" s="1">
        <v>1525</v>
      </c>
      <c r="U921" s="1">
        <v>8</v>
      </c>
      <c r="V921" s="1">
        <v>5</v>
      </c>
      <c r="Y921" s="1">
        <v>67</v>
      </c>
      <c r="AC921" s="1">
        <v>9</v>
      </c>
      <c r="AD921" s="1">
        <v>1</v>
      </c>
      <c r="AE921" s="1">
        <v>7</v>
      </c>
      <c r="AF921" s="1">
        <v>1</v>
      </c>
      <c r="AI921" s="7">
        <f t="shared" si="522"/>
        <v>1</v>
      </c>
      <c r="AJ921" s="7">
        <f t="shared" si="523"/>
        <v>6</v>
      </c>
      <c r="AK921" s="7">
        <f t="shared" si="524"/>
        <v>7</v>
      </c>
      <c r="AL921" s="7">
        <f t="shared" si="525"/>
        <v>0</v>
      </c>
      <c r="AM921" s="2">
        <f t="shared" si="526"/>
        <v>0.43897524467472654</v>
      </c>
      <c r="AN921" s="2">
        <f t="shared" si="527"/>
        <v>2.3028209556706968E-3</v>
      </c>
      <c r="AO921" s="2">
        <f t="shared" si="528"/>
        <v>1.4392630972941854E-3</v>
      </c>
      <c r="AP921" s="2">
        <f t="shared" si="529"/>
        <v>0</v>
      </c>
      <c r="AR921" t="str">
        <f t="shared" si="499"/>
        <v>Delta</v>
      </c>
      <c r="AS921" t="s">
        <v>3352</v>
      </c>
      <c r="AT921" s="9">
        <v>1</v>
      </c>
      <c r="AV921" s="91">
        <v>26</v>
      </c>
      <c r="AW921" s="93">
        <v>41</v>
      </c>
      <c r="AX921" s="99">
        <f t="shared" si="530"/>
        <v>26041</v>
      </c>
      <c r="AZ921" s="7" t="s">
        <v>3053</v>
      </c>
      <c r="BA921" t="s">
        <v>3290</v>
      </c>
    </row>
    <row r="922" spans="1:53" hidden="1" outlineLevel="1">
      <c r="A922" t="s">
        <v>2226</v>
      </c>
      <c r="B922" t="s">
        <v>3352</v>
      </c>
      <c r="C922" s="1">
        <f t="shared" si="517"/>
        <v>3223</v>
      </c>
      <c r="D922" s="7">
        <f>IF(P922&gt;0,RANK(P922,(P922:R922,S922:AG922)),0)</f>
        <v>8</v>
      </c>
      <c r="E922" s="7">
        <f>IF(Q922&gt;0,RANK(Q922,(P922:R922,S922:AG922)),0)</f>
        <v>4</v>
      </c>
      <c r="F922" s="7">
        <f>IF(R922&gt;0,RANK(R922,(P922:R922,S922:AG922)),0)</f>
        <v>2</v>
      </c>
      <c r="G922" s="7">
        <f>IF(S922&gt;0,RANK(S922,(P922:R922,S922:AG922)),0)</f>
        <v>3</v>
      </c>
      <c r="H922" s="48">
        <f t="shared" si="518"/>
        <v>566</v>
      </c>
      <c r="I922" s="163">
        <f t="shared" si="500"/>
        <v>0.17561278312131554</v>
      </c>
      <c r="J922" s="2"/>
      <c r="K922" s="2">
        <f t="shared" si="519"/>
        <v>2.1718895439031957E-3</v>
      </c>
      <c r="L922" s="2">
        <f t="shared" si="520"/>
        <v>0.10331988830282346</v>
      </c>
      <c r="M922" s="2">
        <f t="shared" si="521"/>
        <v>0.29196400868755817</v>
      </c>
      <c r="N922" s="2">
        <f t="shared" si="497"/>
        <v>0.10394042817251008</v>
      </c>
      <c r="O922" s="2">
        <f t="shared" si="498"/>
        <v>0.49860378529320498</v>
      </c>
      <c r="P922" s="1">
        <v>7</v>
      </c>
      <c r="Q922" s="1">
        <v>333</v>
      </c>
      <c r="R922" s="1">
        <v>941</v>
      </c>
      <c r="S922" s="1">
        <v>335</v>
      </c>
      <c r="T922" s="1">
        <v>1507</v>
      </c>
      <c r="U922" s="1">
        <v>10</v>
      </c>
      <c r="V922" s="1">
        <v>7</v>
      </c>
      <c r="Y922" s="1">
        <v>64</v>
      </c>
      <c r="AC922" s="1">
        <v>5</v>
      </c>
      <c r="AD922" s="1">
        <v>1</v>
      </c>
      <c r="AE922" s="1">
        <v>11</v>
      </c>
      <c r="AF922" s="1">
        <v>2</v>
      </c>
      <c r="AI922" s="7">
        <f t="shared" si="522"/>
        <v>1</v>
      </c>
      <c r="AJ922" s="7">
        <f t="shared" si="523"/>
        <v>6</v>
      </c>
      <c r="AK922" s="7">
        <f t="shared" si="524"/>
        <v>7</v>
      </c>
      <c r="AL922" s="7">
        <f t="shared" si="525"/>
        <v>0</v>
      </c>
      <c r="AM922" s="2">
        <f t="shared" si="526"/>
        <v>0.46757679180887374</v>
      </c>
      <c r="AN922" s="2">
        <f t="shared" si="527"/>
        <v>3.1026993484331369E-3</v>
      </c>
      <c r="AO922" s="2">
        <f t="shared" si="528"/>
        <v>2.1718895439031957E-3</v>
      </c>
      <c r="AP922" s="2">
        <f t="shared" si="529"/>
        <v>0</v>
      </c>
      <c r="AR922" t="str">
        <f t="shared" si="499"/>
        <v>Dickinson</v>
      </c>
      <c r="AS922" t="s">
        <v>3352</v>
      </c>
      <c r="AT922" s="9">
        <v>1</v>
      </c>
      <c r="AV922" s="91">
        <v>26</v>
      </c>
      <c r="AW922" s="93">
        <v>43</v>
      </c>
      <c r="AX922" s="99">
        <f t="shared" si="530"/>
        <v>26043</v>
      </c>
      <c r="AZ922" s="7" t="s">
        <v>3053</v>
      </c>
      <c r="BA922" t="s">
        <v>3290</v>
      </c>
    </row>
    <row r="923" spans="1:53" hidden="1" outlineLevel="1">
      <c r="A923" t="s">
        <v>1710</v>
      </c>
      <c r="B923" t="s">
        <v>3352</v>
      </c>
      <c r="C923" s="1">
        <f t="shared" si="517"/>
        <v>12810</v>
      </c>
      <c r="D923" s="7">
        <f>IF(P923&gt;0,RANK(P923,(P923:R923,S923:AG923)),0)</f>
        <v>8</v>
      </c>
      <c r="E923" s="7">
        <f>IF(Q923&gt;0,RANK(Q923,(P923:R923,S923:AG923)),0)</f>
        <v>4</v>
      </c>
      <c r="F923" s="7">
        <f>IF(R923&gt;0,RANK(R923,(P923:R923,S923:AG923)),0)</f>
        <v>1</v>
      </c>
      <c r="G923" s="7">
        <f>IF(S923&gt;0,RANK(S923,(P923:R923,S923:AG923)),0)</f>
        <v>3</v>
      </c>
      <c r="H923" s="48">
        <f t="shared" si="518"/>
        <v>173</v>
      </c>
      <c r="I923" s="163">
        <f t="shared" si="500"/>
        <v>1.3505074160811866E-2</v>
      </c>
      <c r="J923" s="2"/>
      <c r="K923" s="2">
        <f t="shared" si="519"/>
        <v>1.717408274785324E-3</v>
      </c>
      <c r="L923" s="2">
        <f t="shared" si="520"/>
        <v>7.1584699453551906E-2</v>
      </c>
      <c r="M923" s="2">
        <f t="shared" si="521"/>
        <v>0.39820452771272441</v>
      </c>
      <c r="N923" s="2">
        <f t="shared" si="497"/>
        <v>0.11186572989851679</v>
      </c>
      <c r="O923" s="2">
        <f t="shared" si="498"/>
        <v>0.41662763466042158</v>
      </c>
      <c r="P923" s="1">
        <v>22</v>
      </c>
      <c r="Q923" s="1">
        <v>917</v>
      </c>
      <c r="R923" s="1">
        <v>5101</v>
      </c>
      <c r="S923" s="1">
        <v>1433</v>
      </c>
      <c r="T923" s="1">
        <v>4928</v>
      </c>
      <c r="U923" s="1">
        <v>22</v>
      </c>
      <c r="V923" s="1">
        <v>23</v>
      </c>
      <c r="Y923" s="1">
        <v>288</v>
      </c>
      <c r="AC923" s="1">
        <v>13</v>
      </c>
      <c r="AD923" s="1">
        <v>31</v>
      </c>
      <c r="AE923" s="1">
        <v>22</v>
      </c>
      <c r="AF923" s="1">
        <v>10</v>
      </c>
      <c r="AI923" s="7">
        <f t="shared" si="522"/>
        <v>2</v>
      </c>
      <c r="AJ923" s="7">
        <f t="shared" si="523"/>
        <v>7</v>
      </c>
      <c r="AK923" s="7">
        <f t="shared" si="524"/>
        <v>6</v>
      </c>
      <c r="AL923" s="7">
        <f t="shared" si="525"/>
        <v>0</v>
      </c>
      <c r="AM923" s="2">
        <f t="shared" si="526"/>
        <v>0.3846994535519126</v>
      </c>
      <c r="AN923" s="2">
        <f t="shared" si="527"/>
        <v>1.717408274785324E-3</v>
      </c>
      <c r="AO923" s="2">
        <f t="shared" si="528"/>
        <v>1.795472287275566E-3</v>
      </c>
      <c r="AP923" s="2">
        <f t="shared" si="529"/>
        <v>0</v>
      </c>
      <c r="AR923" t="str">
        <f t="shared" si="499"/>
        <v>Eaton</v>
      </c>
      <c r="AS923" t="s">
        <v>3352</v>
      </c>
      <c r="AT923" s="9">
        <v>7</v>
      </c>
      <c r="AV923" s="91">
        <v>26</v>
      </c>
      <c r="AW923" s="93">
        <v>45</v>
      </c>
      <c r="AX923" s="99">
        <f t="shared" si="530"/>
        <v>26045</v>
      </c>
      <c r="AZ923" s="7" t="s">
        <v>3053</v>
      </c>
      <c r="BA923" t="s">
        <v>3290</v>
      </c>
    </row>
    <row r="924" spans="1:53" hidden="1" outlineLevel="1">
      <c r="A924" t="s">
        <v>485</v>
      </c>
      <c r="B924" t="s">
        <v>3352</v>
      </c>
      <c r="C924" s="1">
        <f t="shared" si="517"/>
        <v>4438</v>
      </c>
      <c r="D924" s="7">
        <f>IF(P924&gt;0,RANK(P924,(P924:R924,S924:AG924)),0)</f>
        <v>7</v>
      </c>
      <c r="E924" s="7">
        <f>IF(Q924&gt;0,RANK(Q924,(P924:R924,S924:AG924)),0)</f>
        <v>4</v>
      </c>
      <c r="F924" s="7">
        <f>IF(R924&gt;0,RANK(R924,(P924:R924,S924:AG924)),0)</f>
        <v>1</v>
      </c>
      <c r="G924" s="7">
        <f>IF(S924&gt;0,RANK(S924,(P924:R924,S924:AG924)),0)</f>
        <v>3</v>
      </c>
      <c r="H924" s="48">
        <f t="shared" si="518"/>
        <v>501</v>
      </c>
      <c r="I924" s="163">
        <f t="shared" si="500"/>
        <v>0.11288868859846778</v>
      </c>
      <c r="J924" s="2"/>
      <c r="K924" s="2">
        <f t="shared" si="519"/>
        <v>1.5772870662460567E-3</v>
      </c>
      <c r="L924" s="2">
        <f t="shared" si="520"/>
        <v>8.2469580892293823E-2</v>
      </c>
      <c r="M924" s="2">
        <f t="shared" si="521"/>
        <v>0.45313204146011715</v>
      </c>
      <c r="N924" s="2">
        <f t="shared" si="497"/>
        <v>0.10252365930599369</v>
      </c>
      <c r="O924" s="2">
        <f t="shared" si="498"/>
        <v>0.3602974312753493</v>
      </c>
      <c r="P924" s="1">
        <v>7</v>
      </c>
      <c r="Q924" s="1">
        <v>366</v>
      </c>
      <c r="R924" s="1">
        <v>2011</v>
      </c>
      <c r="S924" s="1">
        <v>455</v>
      </c>
      <c r="T924" s="1">
        <v>1510</v>
      </c>
      <c r="U924" s="1">
        <v>1</v>
      </c>
      <c r="V924" s="1">
        <v>2</v>
      </c>
      <c r="Y924" s="1">
        <v>60</v>
      </c>
      <c r="AC924" s="1">
        <v>6</v>
      </c>
      <c r="AD924" s="1">
        <v>5</v>
      </c>
      <c r="AE924" s="1">
        <v>13</v>
      </c>
      <c r="AF924" s="1">
        <v>2</v>
      </c>
      <c r="AI924" s="7">
        <f t="shared" si="522"/>
        <v>2</v>
      </c>
      <c r="AJ924" s="7">
        <f t="shared" si="523"/>
        <v>8</v>
      </c>
      <c r="AK924" s="7">
        <f t="shared" si="524"/>
        <v>7</v>
      </c>
      <c r="AL924" s="7">
        <f t="shared" si="525"/>
        <v>0</v>
      </c>
      <c r="AM924" s="2">
        <f t="shared" si="526"/>
        <v>0.34024335286164942</v>
      </c>
      <c r="AN924" s="2">
        <f t="shared" si="527"/>
        <v>2.2532672374943669E-4</v>
      </c>
      <c r="AO924" s="2">
        <f t="shared" si="528"/>
        <v>4.5065344749887338E-4</v>
      </c>
      <c r="AP924" s="2">
        <f t="shared" si="529"/>
        <v>0</v>
      </c>
      <c r="AR924" t="str">
        <f t="shared" si="499"/>
        <v>Emmet</v>
      </c>
      <c r="AS924" t="s">
        <v>3352</v>
      </c>
      <c r="AT924" s="9">
        <v>1</v>
      </c>
      <c r="AV924" s="91">
        <v>26</v>
      </c>
      <c r="AW924" s="93">
        <v>47</v>
      </c>
      <c r="AX924" s="99">
        <f t="shared" si="530"/>
        <v>26047</v>
      </c>
      <c r="AZ924" s="7" t="s">
        <v>3053</v>
      </c>
      <c r="BA924" t="s">
        <v>3290</v>
      </c>
    </row>
    <row r="925" spans="1:53" hidden="1" outlineLevel="1">
      <c r="A925" t="s">
        <v>256</v>
      </c>
      <c r="B925" t="s">
        <v>3352</v>
      </c>
      <c r="C925" s="1">
        <f t="shared" si="517"/>
        <v>32769</v>
      </c>
      <c r="D925" s="7">
        <f>IF(P925&gt;0,RANK(P925,(P925:R925,S925:AG925)),0)</f>
        <v>10</v>
      </c>
      <c r="E925" s="7">
        <f>IF(Q925&gt;0,RANK(Q925,(P925:R925,S925:AG925)),0)</f>
        <v>4</v>
      </c>
      <c r="F925" s="7">
        <f>IF(R925&gt;0,RANK(R925,(P925:R925,S925:AG925)),0)</f>
        <v>2</v>
      </c>
      <c r="G925" s="7">
        <f>IF(S925&gt;0,RANK(S925,(P925:R925,S925:AG925)),0)</f>
        <v>3</v>
      </c>
      <c r="H925" s="48">
        <f t="shared" si="518"/>
        <v>252</v>
      </c>
      <c r="I925" s="163">
        <f t="shared" si="500"/>
        <v>7.6901950013732491E-3</v>
      </c>
      <c r="J925" s="2"/>
      <c r="K925" s="2">
        <f t="shared" si="519"/>
        <v>1.3122158137263877E-3</v>
      </c>
      <c r="L925" s="2">
        <f t="shared" si="520"/>
        <v>7.0951203881717481E-2</v>
      </c>
      <c r="M925" s="2">
        <f t="shared" si="521"/>
        <v>0.38392993377887635</v>
      </c>
      <c r="N925" s="2">
        <f t="shared" si="497"/>
        <v>0.12499618541914614</v>
      </c>
      <c r="O925" s="2">
        <f t="shared" si="498"/>
        <v>0.41881046110653353</v>
      </c>
      <c r="P925" s="1">
        <v>43</v>
      </c>
      <c r="Q925" s="1">
        <v>2325</v>
      </c>
      <c r="R925" s="1">
        <v>12581</v>
      </c>
      <c r="S925" s="1">
        <v>4096</v>
      </c>
      <c r="T925" s="1">
        <v>12833</v>
      </c>
      <c r="U925" s="1">
        <v>62</v>
      </c>
      <c r="V925" s="1">
        <v>72</v>
      </c>
      <c r="Y925" s="1">
        <v>626</v>
      </c>
      <c r="AC925" s="1">
        <v>53</v>
      </c>
      <c r="AD925" s="1">
        <v>21</v>
      </c>
      <c r="AE925" s="1">
        <v>44</v>
      </c>
      <c r="AF925" s="1">
        <v>13</v>
      </c>
      <c r="AI925" s="7">
        <f t="shared" si="522"/>
        <v>1</v>
      </c>
      <c r="AJ925" s="7">
        <f t="shared" si="523"/>
        <v>7</v>
      </c>
      <c r="AK925" s="7">
        <f t="shared" si="524"/>
        <v>6</v>
      </c>
      <c r="AL925" s="7">
        <f t="shared" si="525"/>
        <v>0</v>
      </c>
      <c r="AM925" s="2">
        <f t="shared" si="526"/>
        <v>0.3916201287802496</v>
      </c>
      <c r="AN925" s="2">
        <f t="shared" si="527"/>
        <v>1.892032103512466E-3</v>
      </c>
      <c r="AO925" s="2">
        <f t="shared" si="528"/>
        <v>2.1971985718209283E-3</v>
      </c>
      <c r="AP925" s="2">
        <f t="shared" si="529"/>
        <v>0</v>
      </c>
      <c r="AR925" t="str">
        <f t="shared" si="499"/>
        <v>Genesee</v>
      </c>
      <c r="AS925" t="s">
        <v>3352</v>
      </c>
      <c r="AT925" s="9">
        <v>5</v>
      </c>
      <c r="AV925" s="91">
        <v>26</v>
      </c>
      <c r="AW925" s="93">
        <v>49</v>
      </c>
      <c r="AX925" s="99">
        <f t="shared" si="530"/>
        <v>26049</v>
      </c>
      <c r="AZ925" s="7" t="s">
        <v>3053</v>
      </c>
      <c r="BA925" t="s">
        <v>3290</v>
      </c>
    </row>
    <row r="926" spans="1:53" hidden="1" outlineLevel="1">
      <c r="A926" t="s">
        <v>266</v>
      </c>
      <c r="B926" t="s">
        <v>3352</v>
      </c>
      <c r="C926" s="1">
        <f t="shared" si="517"/>
        <v>2700</v>
      </c>
      <c r="D926" s="7">
        <f>IF(P926&gt;0,RANK(P926,(P926:R926,S926:AG926)),0)</f>
        <v>8</v>
      </c>
      <c r="E926" s="7">
        <f>IF(Q926&gt;0,RANK(Q926,(P926:R926,S926:AG926)),0)</f>
        <v>4</v>
      </c>
      <c r="F926" s="7">
        <f>IF(R926&gt;0,RANK(R926,(P926:R926,S926:AG926)),0)</f>
        <v>2</v>
      </c>
      <c r="G926" s="7">
        <f>IF(S926&gt;0,RANK(S926,(P926:R926,S926:AG926)),0)</f>
        <v>3</v>
      </c>
      <c r="H926" s="48">
        <f t="shared" si="518"/>
        <v>135</v>
      </c>
      <c r="I926" s="163">
        <f t="shared" si="500"/>
        <v>0.05</v>
      </c>
      <c r="J926" s="2"/>
      <c r="K926" s="2">
        <f t="shared" si="519"/>
        <v>1.1111111111111111E-3</v>
      </c>
      <c r="L926" s="2">
        <f t="shared" si="520"/>
        <v>7.3703703703703702E-2</v>
      </c>
      <c r="M926" s="2">
        <f t="shared" si="521"/>
        <v>0.37481481481481482</v>
      </c>
      <c r="N926" s="2">
        <f t="shared" si="497"/>
        <v>0.10444444444444445</v>
      </c>
      <c r="O926" s="2">
        <f t="shared" si="498"/>
        <v>0.44592592592592595</v>
      </c>
      <c r="P926" s="1">
        <v>3</v>
      </c>
      <c r="Q926" s="1">
        <v>199</v>
      </c>
      <c r="R926" s="1">
        <v>1012</v>
      </c>
      <c r="S926" s="1">
        <v>282</v>
      </c>
      <c r="T926" s="1">
        <v>1147</v>
      </c>
      <c r="U926" s="1">
        <v>7</v>
      </c>
      <c r="V926" s="1">
        <v>4</v>
      </c>
      <c r="Y926" s="1">
        <v>38</v>
      </c>
      <c r="AC926" s="1">
        <v>3</v>
      </c>
      <c r="AD926" s="1">
        <v>2</v>
      </c>
      <c r="AE926" s="1">
        <v>3</v>
      </c>
      <c r="AF926" s="1">
        <v>0</v>
      </c>
      <c r="AI926" s="7">
        <f t="shared" si="522"/>
        <v>1</v>
      </c>
      <c r="AJ926" s="7">
        <f t="shared" si="523"/>
        <v>6</v>
      </c>
      <c r="AK926" s="7">
        <f t="shared" si="524"/>
        <v>7</v>
      </c>
      <c r="AL926" s="7">
        <f t="shared" si="525"/>
        <v>0</v>
      </c>
      <c r="AM926" s="2">
        <f t="shared" si="526"/>
        <v>0.42481481481481481</v>
      </c>
      <c r="AN926" s="2">
        <f t="shared" si="527"/>
        <v>2.5925925925925925E-3</v>
      </c>
      <c r="AO926" s="2">
        <f t="shared" si="528"/>
        <v>1.4814814814814814E-3</v>
      </c>
      <c r="AP926" s="2">
        <f t="shared" si="529"/>
        <v>0</v>
      </c>
      <c r="AR926" t="str">
        <f t="shared" si="499"/>
        <v>Gladwin</v>
      </c>
      <c r="AS926" t="s">
        <v>3352</v>
      </c>
      <c r="AT926" s="9">
        <v>4</v>
      </c>
      <c r="AV926" s="91">
        <v>26</v>
      </c>
      <c r="AW926" s="93">
        <v>51</v>
      </c>
      <c r="AX926" s="99">
        <f t="shared" si="530"/>
        <v>26051</v>
      </c>
      <c r="AZ926" s="7" t="s">
        <v>3053</v>
      </c>
      <c r="BA926" t="s">
        <v>3290</v>
      </c>
    </row>
    <row r="927" spans="1:53" hidden="1" outlineLevel="1">
      <c r="A927" t="s">
        <v>2444</v>
      </c>
      <c r="B927" t="s">
        <v>3352</v>
      </c>
      <c r="C927" s="1">
        <f t="shared" si="517"/>
        <v>1375</v>
      </c>
      <c r="D927" s="7">
        <f>IF(P927&gt;0,RANK(P927,(P927:R927,S927:AG927)),0)</f>
        <v>11</v>
      </c>
      <c r="E927" s="7">
        <f>IF(Q927&gt;0,RANK(Q927,(P927:R927,S927:AG927)),0)</f>
        <v>4</v>
      </c>
      <c r="F927" s="7">
        <f>IF(R927&gt;0,RANK(R927,(P927:R927,S927:AG927)),0)</f>
        <v>2</v>
      </c>
      <c r="G927" s="7">
        <f>IF(S927&gt;0,RANK(S927,(P927:R927,S927:AG927)),0)</f>
        <v>3</v>
      </c>
      <c r="H927" s="48">
        <f t="shared" si="518"/>
        <v>153</v>
      </c>
      <c r="I927" s="163">
        <f t="shared" si="500"/>
        <v>0.11127272727272727</v>
      </c>
      <c r="J927" s="2"/>
      <c r="K927" s="2">
        <f t="shared" si="519"/>
        <v>1.4545454545454545E-3</v>
      </c>
      <c r="L927" s="2">
        <f t="shared" si="520"/>
        <v>7.563636363636364E-2</v>
      </c>
      <c r="M927" s="2">
        <f t="shared" si="521"/>
        <v>0.33454545454545453</v>
      </c>
      <c r="N927" s="2">
        <f t="shared" si="497"/>
        <v>0.10836363636363637</v>
      </c>
      <c r="O927" s="2">
        <f t="shared" si="498"/>
        <v>0.48000000000000004</v>
      </c>
      <c r="P927" s="1">
        <v>2</v>
      </c>
      <c r="Q927" s="1">
        <v>104</v>
      </c>
      <c r="R927" s="1">
        <v>460</v>
      </c>
      <c r="S927" s="1">
        <v>149</v>
      </c>
      <c r="T927" s="1">
        <v>613</v>
      </c>
      <c r="U927" s="1">
        <v>3</v>
      </c>
      <c r="V927" s="1">
        <v>8</v>
      </c>
      <c r="Y927" s="1">
        <v>23</v>
      </c>
      <c r="AC927" s="1">
        <v>5</v>
      </c>
      <c r="AD927" s="1">
        <v>3</v>
      </c>
      <c r="AE927" s="1">
        <v>3</v>
      </c>
      <c r="AF927" s="1">
        <v>2</v>
      </c>
      <c r="AI927" s="7">
        <f t="shared" si="522"/>
        <v>1</v>
      </c>
      <c r="AJ927" s="7">
        <f t="shared" si="523"/>
        <v>7</v>
      </c>
      <c r="AK927" s="7">
        <f t="shared" si="524"/>
        <v>6</v>
      </c>
      <c r="AL927" s="7">
        <f t="shared" si="525"/>
        <v>0</v>
      </c>
      <c r="AM927" s="2">
        <f t="shared" si="526"/>
        <v>0.44581818181818184</v>
      </c>
      <c r="AN927" s="2">
        <f t="shared" si="527"/>
        <v>2.1818181818181819E-3</v>
      </c>
      <c r="AO927" s="2">
        <f t="shared" si="528"/>
        <v>5.8181818181818178E-3</v>
      </c>
      <c r="AP927" s="2">
        <f t="shared" si="529"/>
        <v>0</v>
      </c>
      <c r="AR927" t="str">
        <f t="shared" si="499"/>
        <v>Gogebic</v>
      </c>
      <c r="AS927" t="s">
        <v>3352</v>
      </c>
      <c r="AT927" s="9">
        <v>1</v>
      </c>
      <c r="AV927" s="91">
        <v>26</v>
      </c>
      <c r="AW927" s="93">
        <v>53</v>
      </c>
      <c r="AX927" s="99">
        <f t="shared" si="530"/>
        <v>26053</v>
      </c>
      <c r="AZ927" s="7" t="s">
        <v>3053</v>
      </c>
      <c r="BA927" t="s">
        <v>3290</v>
      </c>
    </row>
    <row r="928" spans="1:53" hidden="1" outlineLevel="1">
      <c r="A928" t="s">
        <v>1286</v>
      </c>
      <c r="B928" t="s">
        <v>3352</v>
      </c>
      <c r="C928" s="1">
        <f t="shared" si="517"/>
        <v>12589</v>
      </c>
      <c r="D928" s="7">
        <f>IF(P928&gt;0,RANK(P928,(P928:R928,S928:AG928)),0)</f>
        <v>6</v>
      </c>
      <c r="E928" s="7">
        <f>IF(Q928&gt;0,RANK(Q928,(P928:R928,S928:AG928)),0)</f>
        <v>4</v>
      </c>
      <c r="F928" s="7">
        <f>IF(R928&gt;0,RANK(R928,(P928:R928,S928:AG928)),0)</f>
        <v>1</v>
      </c>
      <c r="G928" s="7">
        <f>IF(S928&gt;0,RANK(S928,(P928:R928,S928:AG928)),0)</f>
        <v>3</v>
      </c>
      <c r="H928" s="48">
        <f t="shared" si="518"/>
        <v>1006</v>
      </c>
      <c r="I928" s="163">
        <f t="shared" si="500"/>
        <v>7.9911033441893722E-2</v>
      </c>
      <c r="J928" s="2"/>
      <c r="K928" s="2">
        <f t="shared" si="519"/>
        <v>2.4624672332989117E-3</v>
      </c>
      <c r="L928" s="2">
        <f t="shared" si="520"/>
        <v>9.3256017157836213E-2</v>
      </c>
      <c r="M928" s="2">
        <f t="shared" si="521"/>
        <v>0.42989911827786165</v>
      </c>
      <c r="N928" s="2">
        <f t="shared" ref="N928:N984" si="531">IF($C928=0,"-",S928/$C928)</f>
        <v>9.4288664707284142E-2</v>
      </c>
      <c r="O928" s="2">
        <f t="shared" ref="O928:O984" si="532">IF(C928=0,"-",(1-K928-L928-M928-N928))</f>
        <v>0.38009373262371904</v>
      </c>
      <c r="P928" s="1">
        <v>31</v>
      </c>
      <c r="Q928" s="1">
        <v>1174</v>
      </c>
      <c r="R928" s="1">
        <v>5412</v>
      </c>
      <c r="S928" s="1">
        <v>1187</v>
      </c>
      <c r="T928" s="1">
        <v>4406</v>
      </c>
      <c r="U928" s="1">
        <v>28</v>
      </c>
      <c r="V928" s="1">
        <v>23</v>
      </c>
      <c r="Y928" s="1">
        <v>267</v>
      </c>
      <c r="AC928" s="1">
        <v>30</v>
      </c>
      <c r="AD928" s="1">
        <v>8</v>
      </c>
      <c r="AE928" s="1">
        <v>18</v>
      </c>
      <c r="AF928" s="1">
        <v>5</v>
      </c>
      <c r="AI928" s="7">
        <f t="shared" si="522"/>
        <v>2</v>
      </c>
      <c r="AJ928" s="7">
        <f t="shared" si="523"/>
        <v>7</v>
      </c>
      <c r="AK928" s="7">
        <f t="shared" si="524"/>
        <v>8</v>
      </c>
      <c r="AL928" s="7">
        <f t="shared" si="525"/>
        <v>0</v>
      </c>
      <c r="AM928" s="2">
        <f t="shared" si="526"/>
        <v>0.34998808483596788</v>
      </c>
      <c r="AN928" s="2">
        <f t="shared" si="527"/>
        <v>2.2241639526570816E-3</v>
      </c>
      <c r="AO928" s="2">
        <f t="shared" si="528"/>
        <v>1.8269918182540314E-3</v>
      </c>
      <c r="AP928" s="2">
        <f t="shared" si="529"/>
        <v>0</v>
      </c>
      <c r="AR928" t="str">
        <f t="shared" si="499"/>
        <v>Grand Traverse</v>
      </c>
      <c r="AS928" t="s">
        <v>3352</v>
      </c>
      <c r="AT928" s="9">
        <v>1</v>
      </c>
      <c r="AV928" s="91">
        <v>26</v>
      </c>
      <c r="AW928" s="93">
        <v>55</v>
      </c>
      <c r="AX928" s="99">
        <f t="shared" si="530"/>
        <v>26055</v>
      </c>
      <c r="AZ928" s="7" t="s">
        <v>3053</v>
      </c>
      <c r="BA928" t="s">
        <v>3290</v>
      </c>
    </row>
    <row r="929" spans="1:53" hidden="1" outlineLevel="1">
      <c r="A929" t="s">
        <v>1965</v>
      </c>
      <c r="B929" t="s">
        <v>3352</v>
      </c>
      <c r="C929" s="1">
        <f t="shared" si="517"/>
        <v>3477</v>
      </c>
      <c r="D929" s="7">
        <f>IF(P929&gt;0,RANK(P929,(P929:R929,S929:AG929)),0)</f>
        <v>11</v>
      </c>
      <c r="E929" s="7">
        <f>IF(Q929&gt;0,RANK(Q929,(P929:R929,S929:AG929)),0)</f>
        <v>4</v>
      </c>
      <c r="F929" s="7">
        <f>IF(R929&gt;0,RANK(R929,(P929:R929,S929:AG929)),0)</f>
        <v>2</v>
      </c>
      <c r="G929" s="7">
        <f>IF(S929&gt;0,RANK(S929,(P929:R929,S929:AG929)),0)</f>
        <v>3</v>
      </c>
      <c r="H929" s="48">
        <f t="shared" si="518"/>
        <v>160</v>
      </c>
      <c r="I929" s="163">
        <f t="shared" si="500"/>
        <v>4.6016681046879497E-2</v>
      </c>
      <c r="J929" s="2"/>
      <c r="K929" s="2">
        <f t="shared" si="519"/>
        <v>2.0132297958009777E-3</v>
      </c>
      <c r="L929" s="2">
        <f t="shared" si="520"/>
        <v>5.6658038538970376E-2</v>
      </c>
      <c r="M929" s="2">
        <f t="shared" si="521"/>
        <v>0.36928386540120794</v>
      </c>
      <c r="N929" s="2">
        <f t="shared" si="531"/>
        <v>0.10785159620362382</v>
      </c>
      <c r="O929" s="2">
        <f t="shared" si="532"/>
        <v>0.4641932700603969</v>
      </c>
      <c r="P929" s="1">
        <v>7</v>
      </c>
      <c r="Q929" s="1">
        <v>197</v>
      </c>
      <c r="R929" s="1">
        <v>1284</v>
      </c>
      <c r="S929" s="1">
        <v>375</v>
      </c>
      <c r="T929" s="1">
        <v>1444</v>
      </c>
      <c r="U929" s="1">
        <v>18</v>
      </c>
      <c r="V929" s="1">
        <v>32</v>
      </c>
      <c r="Y929" s="1">
        <v>69</v>
      </c>
      <c r="AC929" s="1">
        <v>14</v>
      </c>
      <c r="AD929" s="1">
        <v>14</v>
      </c>
      <c r="AE929" s="1">
        <v>20</v>
      </c>
      <c r="AF929" s="1">
        <v>3</v>
      </c>
      <c r="AI929" s="7">
        <f t="shared" si="522"/>
        <v>1</v>
      </c>
      <c r="AJ929" s="7">
        <f t="shared" si="523"/>
        <v>7</v>
      </c>
      <c r="AK929" s="7">
        <f t="shared" si="524"/>
        <v>6</v>
      </c>
      <c r="AL929" s="7">
        <f t="shared" si="525"/>
        <v>0</v>
      </c>
      <c r="AM929" s="2">
        <f t="shared" si="526"/>
        <v>0.41530054644808745</v>
      </c>
      <c r="AN929" s="2">
        <f t="shared" si="527"/>
        <v>5.1768766177739426E-3</v>
      </c>
      <c r="AO929" s="2">
        <f t="shared" si="528"/>
        <v>9.203336209375898E-3</v>
      </c>
      <c r="AP929" s="2">
        <f t="shared" si="529"/>
        <v>0</v>
      </c>
      <c r="AR929" t="str">
        <f t="shared" si="499"/>
        <v>Gratiot</v>
      </c>
      <c r="AS929" t="s">
        <v>3352</v>
      </c>
      <c r="AT929" s="9">
        <v>4</v>
      </c>
      <c r="AV929" s="91">
        <v>26</v>
      </c>
      <c r="AW929" s="93">
        <v>57</v>
      </c>
      <c r="AX929" s="99">
        <f t="shared" si="530"/>
        <v>26057</v>
      </c>
      <c r="AZ929" s="7" t="s">
        <v>3053</v>
      </c>
      <c r="BA929" t="s">
        <v>3290</v>
      </c>
    </row>
    <row r="930" spans="1:53" hidden="1" outlineLevel="1">
      <c r="A930" t="s">
        <v>1472</v>
      </c>
      <c r="B930" t="s">
        <v>3352</v>
      </c>
      <c r="C930" s="1">
        <f t="shared" si="517"/>
        <v>5208</v>
      </c>
      <c r="D930" s="7">
        <f>IF(P930&gt;0,RANK(P930,(P930:R930,S930:AG930)),0)</f>
        <v>9</v>
      </c>
      <c r="E930" s="7">
        <f>IF(Q930&gt;0,RANK(Q930,(P930:R930,S930:AG930)),0)</f>
        <v>4</v>
      </c>
      <c r="F930" s="7">
        <f>IF(R930&gt;0,RANK(R930,(P930:R930,S930:AG930)),0)</f>
        <v>2</v>
      </c>
      <c r="G930" s="7">
        <f>IF(S930&gt;0,RANK(S930,(P930:R930,S930:AG930)),0)</f>
        <v>3</v>
      </c>
      <c r="H930" s="48">
        <f t="shared" si="518"/>
        <v>556</v>
      </c>
      <c r="I930" s="163">
        <f t="shared" ref="I930:I984" si="533">H930/C930</f>
        <v>0.10675883256528418</v>
      </c>
      <c r="J930" s="2"/>
      <c r="K930" s="2">
        <f t="shared" si="519"/>
        <v>9.6006144393241167E-4</v>
      </c>
      <c r="L930" s="2">
        <f t="shared" si="520"/>
        <v>5.5683563748079874E-2</v>
      </c>
      <c r="M930" s="2">
        <f t="shared" si="521"/>
        <v>0.32891705069124422</v>
      </c>
      <c r="N930" s="2">
        <f t="shared" si="531"/>
        <v>0.1499615975422427</v>
      </c>
      <c r="O930" s="2">
        <f t="shared" si="532"/>
        <v>0.4644777265745007</v>
      </c>
      <c r="P930" s="1">
        <v>5</v>
      </c>
      <c r="Q930" s="1">
        <v>290</v>
      </c>
      <c r="R930" s="1">
        <v>1713</v>
      </c>
      <c r="S930" s="1">
        <v>781</v>
      </c>
      <c r="T930" s="1">
        <v>2269</v>
      </c>
      <c r="U930" s="1">
        <v>12</v>
      </c>
      <c r="V930" s="1">
        <v>16</v>
      </c>
      <c r="Y930" s="1">
        <v>106</v>
      </c>
      <c r="AC930" s="1">
        <v>6</v>
      </c>
      <c r="AD930" s="1">
        <v>4</v>
      </c>
      <c r="AE930" s="1">
        <v>5</v>
      </c>
      <c r="AF930" s="1">
        <v>1</v>
      </c>
      <c r="AI930" s="7">
        <f t="shared" si="522"/>
        <v>1</v>
      </c>
      <c r="AJ930" s="7">
        <f t="shared" si="523"/>
        <v>7</v>
      </c>
      <c r="AK930" s="7">
        <f t="shared" si="524"/>
        <v>6</v>
      </c>
      <c r="AL930" s="7">
        <f t="shared" si="525"/>
        <v>0</v>
      </c>
      <c r="AM930" s="2">
        <f t="shared" si="526"/>
        <v>0.4356758832565284</v>
      </c>
      <c r="AN930" s="2">
        <f t="shared" si="527"/>
        <v>2.304147465437788E-3</v>
      </c>
      <c r="AO930" s="2">
        <f t="shared" si="528"/>
        <v>3.0721966205837174E-3</v>
      </c>
      <c r="AP930" s="2">
        <f t="shared" si="529"/>
        <v>0</v>
      </c>
      <c r="AR930" t="str">
        <f t="shared" si="499"/>
        <v>Hillsdale</v>
      </c>
      <c r="AS930" t="s">
        <v>3352</v>
      </c>
      <c r="AT930" s="9">
        <v>7</v>
      </c>
      <c r="AV930" s="91">
        <v>26</v>
      </c>
      <c r="AW930" s="93">
        <v>59</v>
      </c>
      <c r="AX930" s="99">
        <f t="shared" si="530"/>
        <v>26059</v>
      </c>
      <c r="AZ930" s="7" t="s">
        <v>3053</v>
      </c>
      <c r="BA930" t="s">
        <v>3290</v>
      </c>
    </row>
    <row r="931" spans="1:53" hidden="1" outlineLevel="1">
      <c r="A931" t="s">
        <v>1217</v>
      </c>
      <c r="B931" t="s">
        <v>3352</v>
      </c>
      <c r="C931" s="1">
        <f t="shared" si="517"/>
        <v>3195</v>
      </c>
      <c r="D931" s="7">
        <f>IF(P931&gt;0,RANK(P931,(P931:R931,S931:AG931)),0)</f>
        <v>6</v>
      </c>
      <c r="E931" s="7">
        <f>IF(Q931&gt;0,RANK(Q931,(P931:R931,S931:AG931)),0)</f>
        <v>4</v>
      </c>
      <c r="F931" s="7">
        <f>IF(R931&gt;0,RANK(R931,(P931:R931,S931:AG931)),0)</f>
        <v>2</v>
      </c>
      <c r="G931" s="7">
        <f>IF(S931&gt;0,RANK(S931,(P931:R931,S931:AG931)),0)</f>
        <v>3</v>
      </c>
      <c r="H931" s="48">
        <f t="shared" si="518"/>
        <v>532</v>
      </c>
      <c r="I931" s="163">
        <f t="shared" si="533"/>
        <v>0.16651017214397495</v>
      </c>
      <c r="J931" s="2"/>
      <c r="K931" s="2">
        <f t="shared" si="519"/>
        <v>2.8169014084507044E-3</v>
      </c>
      <c r="L931" s="2">
        <f t="shared" si="520"/>
        <v>6.6040688575899842E-2</v>
      </c>
      <c r="M931" s="2">
        <f t="shared" si="521"/>
        <v>0.29671361502347415</v>
      </c>
      <c r="N931" s="2">
        <f t="shared" si="531"/>
        <v>0.15336463223787167</v>
      </c>
      <c r="O931" s="2">
        <f t="shared" si="532"/>
        <v>0.48106416275430364</v>
      </c>
      <c r="P931" s="1">
        <v>9</v>
      </c>
      <c r="Q931" s="1">
        <v>211</v>
      </c>
      <c r="R931" s="1">
        <v>948</v>
      </c>
      <c r="S931" s="1">
        <v>490</v>
      </c>
      <c r="T931" s="1">
        <v>1480</v>
      </c>
      <c r="U931" s="1">
        <v>3</v>
      </c>
      <c r="V931" s="1">
        <v>8</v>
      </c>
      <c r="Y931" s="1">
        <v>32</v>
      </c>
      <c r="AC931" s="1">
        <v>7</v>
      </c>
      <c r="AD931" s="1">
        <v>5</v>
      </c>
      <c r="AE931" s="1">
        <v>1</v>
      </c>
      <c r="AF931" s="1">
        <v>1</v>
      </c>
      <c r="AI931" s="7">
        <f t="shared" si="522"/>
        <v>1</v>
      </c>
      <c r="AJ931" s="7">
        <f t="shared" si="523"/>
        <v>8</v>
      </c>
      <c r="AK931" s="7">
        <f t="shared" si="524"/>
        <v>7</v>
      </c>
      <c r="AL931" s="7">
        <f t="shared" si="525"/>
        <v>0</v>
      </c>
      <c r="AM931" s="2">
        <f t="shared" si="526"/>
        <v>0.46322378716744916</v>
      </c>
      <c r="AN931" s="2">
        <f t="shared" si="527"/>
        <v>9.3896713615023472E-4</v>
      </c>
      <c r="AO931" s="2">
        <f t="shared" si="528"/>
        <v>2.5039123630672924E-3</v>
      </c>
      <c r="AP931" s="2">
        <f t="shared" si="529"/>
        <v>0</v>
      </c>
      <c r="AR931" t="str">
        <f t="shared" si="499"/>
        <v>Houghton</v>
      </c>
      <c r="AS931" t="s">
        <v>3352</v>
      </c>
      <c r="AT931" s="9">
        <v>1</v>
      </c>
      <c r="AV931" s="91">
        <v>26</v>
      </c>
      <c r="AW931" s="93">
        <v>61</v>
      </c>
      <c r="AX931" s="99">
        <f t="shared" si="530"/>
        <v>26061</v>
      </c>
      <c r="AZ931" s="7" t="s">
        <v>3053</v>
      </c>
      <c r="BA931" t="s">
        <v>3290</v>
      </c>
    </row>
    <row r="932" spans="1:53" hidden="1" outlineLevel="1">
      <c r="A932" t="s">
        <v>2310</v>
      </c>
      <c r="B932" t="s">
        <v>3352</v>
      </c>
      <c r="C932" s="1">
        <f t="shared" si="517"/>
        <v>4007</v>
      </c>
      <c r="D932" s="7">
        <f>IF(P932&gt;0,RANK(P932,(P932:R932,S932:AG932)),0)</f>
        <v>9</v>
      </c>
      <c r="E932" s="7">
        <f>IF(Q932&gt;0,RANK(Q932,(P932:R932,S932:AG932)),0)</f>
        <v>4</v>
      </c>
      <c r="F932" s="7">
        <f>IF(R932&gt;0,RANK(R932,(P932:R932,S932:AG932)),0)</f>
        <v>1</v>
      </c>
      <c r="G932" s="7">
        <f>IF(S932&gt;0,RANK(S932,(P932:R932,S932:AG932)),0)</f>
        <v>3</v>
      </c>
      <c r="H932" s="48">
        <f t="shared" si="518"/>
        <v>3</v>
      </c>
      <c r="I932" s="163">
        <f t="shared" si="533"/>
        <v>7.4868979286249059E-4</v>
      </c>
      <c r="J932" s="2"/>
      <c r="K932" s="2">
        <f t="shared" si="519"/>
        <v>1.7469428500124782E-3</v>
      </c>
      <c r="L932" s="2">
        <f t="shared" si="520"/>
        <v>6.2141252807586721E-2</v>
      </c>
      <c r="M932" s="2">
        <f t="shared" si="521"/>
        <v>0.40578986773146991</v>
      </c>
      <c r="N932" s="2">
        <f t="shared" si="531"/>
        <v>9.9076615922136263E-2</v>
      </c>
      <c r="O932" s="2">
        <f t="shared" si="532"/>
        <v>0.43124532068879462</v>
      </c>
      <c r="P932" s="1">
        <v>7</v>
      </c>
      <c r="Q932" s="1">
        <v>249</v>
      </c>
      <c r="R932" s="1">
        <v>1626</v>
      </c>
      <c r="S932" s="1">
        <v>397</v>
      </c>
      <c r="T932" s="1">
        <v>1623</v>
      </c>
      <c r="U932" s="1">
        <v>12</v>
      </c>
      <c r="V932" s="1">
        <v>12</v>
      </c>
      <c r="Y932" s="1">
        <v>65</v>
      </c>
      <c r="AC932" s="1">
        <v>11</v>
      </c>
      <c r="AD932" s="1">
        <v>2</v>
      </c>
      <c r="AE932" s="1">
        <v>2</v>
      </c>
      <c r="AF932" s="1">
        <v>1</v>
      </c>
      <c r="AI932" s="7">
        <f t="shared" si="522"/>
        <v>2</v>
      </c>
      <c r="AJ932" s="7">
        <f t="shared" si="523"/>
        <v>6</v>
      </c>
      <c r="AK932" s="7">
        <f t="shared" si="524"/>
        <v>6</v>
      </c>
      <c r="AL932" s="7">
        <f t="shared" si="525"/>
        <v>0</v>
      </c>
      <c r="AM932" s="2">
        <f t="shared" si="526"/>
        <v>0.40504117793860744</v>
      </c>
      <c r="AN932" s="2">
        <f t="shared" si="527"/>
        <v>2.9947591714499623E-3</v>
      </c>
      <c r="AO932" s="2">
        <f t="shared" si="528"/>
        <v>2.9947591714499623E-3</v>
      </c>
      <c r="AP932" s="2">
        <f t="shared" si="529"/>
        <v>0</v>
      </c>
      <c r="AR932" t="str">
        <f t="shared" si="499"/>
        <v>Huron</v>
      </c>
      <c r="AS932" t="s">
        <v>3352</v>
      </c>
      <c r="AT932" s="9">
        <v>10</v>
      </c>
      <c r="AV932" s="91">
        <v>26</v>
      </c>
      <c r="AW932" s="93">
        <v>63</v>
      </c>
      <c r="AX932" s="99">
        <f t="shared" si="530"/>
        <v>26063</v>
      </c>
      <c r="AZ932" s="7" t="s">
        <v>3053</v>
      </c>
      <c r="BA932" t="s">
        <v>3290</v>
      </c>
    </row>
    <row r="933" spans="1:53" hidden="1" outlineLevel="1">
      <c r="A933" t="s">
        <v>1218</v>
      </c>
      <c r="B933" t="s">
        <v>3352</v>
      </c>
      <c r="C933" s="1">
        <f t="shared" ref="C933:C964" si="534">SUM(P933:AG933)</f>
        <v>23624</v>
      </c>
      <c r="D933" s="7">
        <f>IF(P933&gt;0,RANK(P933,(P933:R933,S933:AG933)),0)</f>
        <v>7</v>
      </c>
      <c r="E933" s="7">
        <f>IF(Q933&gt;0,RANK(Q933,(P933:R933,S933:AG933)),0)</f>
        <v>4</v>
      </c>
      <c r="F933" s="7">
        <f>IF(R933&gt;0,RANK(R933,(P933:R933,S933:AG933)),0)</f>
        <v>1</v>
      </c>
      <c r="G933" s="7">
        <f>IF(S933&gt;0,RANK(S933,(P933:R933,S933:AG933)),0)</f>
        <v>3</v>
      </c>
      <c r="H933" s="48">
        <f t="shared" ref="H933:H964" si="535">MAX(P933:Y933)-LARGE(P933:Y933,2)</f>
        <v>2021</v>
      </c>
      <c r="I933" s="163">
        <f t="shared" si="533"/>
        <v>8.554859464950898E-2</v>
      </c>
      <c r="J933" s="2"/>
      <c r="K933" s="2">
        <f t="shared" ref="K933:K964" si="536">IF($C933=0,"-",P933/$C933)</f>
        <v>3.8520149001015917E-3</v>
      </c>
      <c r="L933" s="2">
        <f t="shared" ref="L933:L964" si="537">IF($C933=0,"-",Q933/$C933)</f>
        <v>6.0827971554351504E-2</v>
      </c>
      <c r="M933" s="2">
        <f t="shared" ref="M933:M964" si="538">IF($C933=0,"-",R933/$C933)</f>
        <v>0.42909752793769046</v>
      </c>
      <c r="N933" s="2">
        <f t="shared" si="531"/>
        <v>0.13160345411445987</v>
      </c>
      <c r="O933" s="2">
        <f t="shared" si="532"/>
        <v>0.3746190314933967</v>
      </c>
      <c r="P933" s="1">
        <v>91</v>
      </c>
      <c r="Q933" s="1">
        <v>1437</v>
      </c>
      <c r="R933" s="1">
        <v>10137</v>
      </c>
      <c r="S933" s="1">
        <v>3109</v>
      </c>
      <c r="T933" s="1">
        <v>8116</v>
      </c>
      <c r="U933" s="1">
        <v>51</v>
      </c>
      <c r="V933" s="1">
        <v>51</v>
      </c>
      <c r="Y933" s="1">
        <v>373</v>
      </c>
      <c r="AC933" s="1">
        <v>56</v>
      </c>
      <c r="AD933" s="1">
        <v>163</v>
      </c>
      <c r="AE933" s="1">
        <v>27</v>
      </c>
      <c r="AF933" s="1">
        <v>13</v>
      </c>
      <c r="AI933" s="7">
        <f t="shared" ref="AI933:AI964" si="539">IF(T933&gt;0,RANK(T933,(P933:Z933)),0)</f>
        <v>2</v>
      </c>
      <c r="AJ933" s="7">
        <f t="shared" ref="AJ933:AJ964" si="540">IF(U933&gt;0,RANK(U933,(P933:Z933)),0)</f>
        <v>7</v>
      </c>
      <c r="AK933" s="7">
        <f t="shared" ref="AK933:AK964" si="541">IF(V933&gt;0,RANK(V933,(P933:Z933)),0)</f>
        <v>7</v>
      </c>
      <c r="AL933" s="7">
        <f t="shared" ref="AL933:AL964" si="542">IF(W933&gt;0,RANK(W933,(P933:Z933)),0)</f>
        <v>0</v>
      </c>
      <c r="AM933" s="2">
        <f t="shared" ref="AM933:AM964" si="543">IF($C933=0,"-",T933/$C933)</f>
        <v>0.34354893328818153</v>
      </c>
      <c r="AN933" s="2">
        <f t="shared" ref="AN933:AN964" si="544">IF($C933=0,"-",U933/$C933)</f>
        <v>2.1588215374195733E-3</v>
      </c>
      <c r="AO933" s="2">
        <f t="shared" ref="AO933:AO964" si="545">IF($C933=0,"-",V933/$C933)</f>
        <v>2.1588215374195733E-3</v>
      </c>
      <c r="AP933" s="2">
        <f t="shared" ref="AP933:AP964" si="546">IF($C933=0,"-",W933/$C933)</f>
        <v>0</v>
      </c>
      <c r="AR933" t="str">
        <f t="shared" si="499"/>
        <v>Ingham</v>
      </c>
      <c r="AS933" t="s">
        <v>3352</v>
      </c>
      <c r="AT933" s="9">
        <v>8</v>
      </c>
      <c r="AV933" s="91">
        <v>26</v>
      </c>
      <c r="AW933" s="93">
        <v>65</v>
      </c>
      <c r="AX933" s="99">
        <f t="shared" ref="AX933:AX964" si="547">AV933*1000+AW933</f>
        <v>26065</v>
      </c>
      <c r="AZ933" s="7" t="s">
        <v>3053</v>
      </c>
      <c r="BA933" t="s">
        <v>3290</v>
      </c>
    </row>
    <row r="934" spans="1:53" hidden="1" outlineLevel="1">
      <c r="A934" t="s">
        <v>85</v>
      </c>
      <c r="B934" t="s">
        <v>3352</v>
      </c>
      <c r="C934" s="1">
        <f t="shared" si="534"/>
        <v>5260</v>
      </c>
      <c r="D934" s="7">
        <f>IF(P934&gt;0,RANK(P934,(P934:R934,S934:AG934)),0)</f>
        <v>12</v>
      </c>
      <c r="E934" s="7">
        <f>IF(Q934&gt;0,RANK(Q934,(P934:R934,S934:AG934)),0)</f>
        <v>4</v>
      </c>
      <c r="F934" s="7">
        <f>IF(R934&gt;0,RANK(R934,(P934:R934,S934:AG934)),0)</f>
        <v>2</v>
      </c>
      <c r="G934" s="7">
        <f>IF(S934&gt;0,RANK(S934,(P934:R934,S934:AG934)),0)</f>
        <v>3</v>
      </c>
      <c r="H934" s="48">
        <f t="shared" si="535"/>
        <v>594</v>
      </c>
      <c r="I934" s="163">
        <f t="shared" si="533"/>
        <v>0.11292775665399239</v>
      </c>
      <c r="J934" s="2"/>
      <c r="K934" s="2">
        <f t="shared" si="536"/>
        <v>3.8022813688212925E-4</v>
      </c>
      <c r="L934" s="2">
        <f t="shared" si="537"/>
        <v>5.2281368821292779E-2</v>
      </c>
      <c r="M934" s="2">
        <f t="shared" si="538"/>
        <v>0.34942965779467683</v>
      </c>
      <c r="N934" s="2">
        <f t="shared" si="531"/>
        <v>0.11121673003802281</v>
      </c>
      <c r="O934" s="2">
        <f t="shared" si="532"/>
        <v>0.48669201520912553</v>
      </c>
      <c r="P934" s="1">
        <v>2</v>
      </c>
      <c r="Q934" s="1">
        <v>275</v>
      </c>
      <c r="R934" s="1">
        <v>1838</v>
      </c>
      <c r="S934" s="1">
        <v>585</v>
      </c>
      <c r="T934" s="1">
        <v>2432</v>
      </c>
      <c r="U934" s="1">
        <v>11</v>
      </c>
      <c r="V934" s="1">
        <v>8</v>
      </c>
      <c r="Y934" s="1">
        <v>78</v>
      </c>
      <c r="AC934" s="1">
        <v>11</v>
      </c>
      <c r="AD934" s="1">
        <v>8</v>
      </c>
      <c r="AE934" s="1">
        <v>6</v>
      </c>
      <c r="AF934" s="1">
        <v>6</v>
      </c>
      <c r="AI934" s="7">
        <f t="shared" si="539"/>
        <v>1</v>
      </c>
      <c r="AJ934" s="7">
        <f t="shared" si="540"/>
        <v>6</v>
      </c>
      <c r="AK934" s="7">
        <f t="shared" si="541"/>
        <v>7</v>
      </c>
      <c r="AL934" s="7">
        <f t="shared" si="542"/>
        <v>0</v>
      </c>
      <c r="AM934" s="2">
        <f t="shared" si="543"/>
        <v>0.46235741444866918</v>
      </c>
      <c r="AN934" s="2">
        <f t="shared" si="544"/>
        <v>2.0912547528517109E-3</v>
      </c>
      <c r="AO934" s="2">
        <f t="shared" si="545"/>
        <v>1.520912547528517E-3</v>
      </c>
      <c r="AP934" s="2">
        <f t="shared" si="546"/>
        <v>0</v>
      </c>
      <c r="AR934" t="str">
        <f t="shared" si="499"/>
        <v>Ionia</v>
      </c>
      <c r="AS934" t="s">
        <v>3352</v>
      </c>
      <c r="AT934" s="9">
        <v>3</v>
      </c>
      <c r="AV934" s="91">
        <v>26</v>
      </c>
      <c r="AW934" s="93">
        <v>67</v>
      </c>
      <c r="AX934" s="99">
        <f t="shared" si="547"/>
        <v>26067</v>
      </c>
      <c r="AZ934" s="7" t="s">
        <v>3053</v>
      </c>
      <c r="BA934" t="s">
        <v>3290</v>
      </c>
    </row>
    <row r="935" spans="1:53" hidden="1" outlineLevel="1">
      <c r="A935" t="s">
        <v>1170</v>
      </c>
      <c r="B935" t="s">
        <v>3352</v>
      </c>
      <c r="C935" s="1">
        <f t="shared" si="534"/>
        <v>2791</v>
      </c>
      <c r="D935" s="7">
        <f>IF(P935&gt;0,RANK(P935,(P935:R935,S935:AG935)),0)</f>
        <v>9</v>
      </c>
      <c r="E935" s="7">
        <f>IF(Q935&gt;0,RANK(Q935,(P935:R935,S935:AG935)),0)</f>
        <v>3</v>
      </c>
      <c r="F935" s="7">
        <f>IF(R935&gt;0,RANK(R935,(P935:R935,S935:AG935)),0)</f>
        <v>1</v>
      </c>
      <c r="G935" s="7">
        <f>IF(S935&gt;0,RANK(S935,(P935:R935,S935:AG935)),0)</f>
        <v>4</v>
      </c>
      <c r="H935" s="48">
        <f t="shared" si="535"/>
        <v>326</v>
      </c>
      <c r="I935" s="163">
        <f t="shared" si="533"/>
        <v>0.11680401289860265</v>
      </c>
      <c r="J935" s="2"/>
      <c r="K935" s="2">
        <f t="shared" si="536"/>
        <v>2.149767108563239E-3</v>
      </c>
      <c r="L935" s="2">
        <f t="shared" si="537"/>
        <v>0.10247223217484773</v>
      </c>
      <c r="M935" s="2">
        <f t="shared" si="538"/>
        <v>0.44536008599068433</v>
      </c>
      <c r="N935" s="2">
        <f t="shared" si="531"/>
        <v>9.3873163740594776E-2</v>
      </c>
      <c r="O935" s="2">
        <f t="shared" si="532"/>
        <v>0.3561447509853099</v>
      </c>
      <c r="P935" s="1">
        <v>6</v>
      </c>
      <c r="Q935" s="1">
        <v>286</v>
      </c>
      <c r="R935" s="1">
        <v>1243</v>
      </c>
      <c r="S935" s="1">
        <v>262</v>
      </c>
      <c r="T935" s="1">
        <v>917</v>
      </c>
      <c r="U935" s="1">
        <v>8</v>
      </c>
      <c r="V935" s="1">
        <v>10</v>
      </c>
      <c r="Y935" s="1">
        <v>41</v>
      </c>
      <c r="AC935" s="1">
        <v>10</v>
      </c>
      <c r="AD935" s="1">
        <v>2</v>
      </c>
      <c r="AE935" s="1">
        <v>5</v>
      </c>
      <c r="AF935" s="1">
        <v>1</v>
      </c>
      <c r="AI935" s="7">
        <f t="shared" si="539"/>
        <v>2</v>
      </c>
      <c r="AJ935" s="7">
        <f t="shared" si="540"/>
        <v>7</v>
      </c>
      <c r="AK935" s="7">
        <f t="shared" si="541"/>
        <v>6</v>
      </c>
      <c r="AL935" s="7">
        <f t="shared" si="542"/>
        <v>0</v>
      </c>
      <c r="AM935" s="2">
        <f t="shared" si="543"/>
        <v>0.32855607309208168</v>
      </c>
      <c r="AN935" s="2">
        <f t="shared" si="544"/>
        <v>2.8663561447509851E-3</v>
      </c>
      <c r="AO935" s="2">
        <f t="shared" si="545"/>
        <v>3.5829451809387316E-3</v>
      </c>
      <c r="AP935" s="2">
        <f t="shared" si="546"/>
        <v>0</v>
      </c>
      <c r="AR935" t="str">
        <f t="shared" si="499"/>
        <v>Iosco</v>
      </c>
      <c r="AS935" t="s">
        <v>3352</v>
      </c>
      <c r="AT935" s="9">
        <v>5</v>
      </c>
      <c r="AV935" s="91">
        <v>26</v>
      </c>
      <c r="AW935" s="93">
        <v>69</v>
      </c>
      <c r="AX935" s="99">
        <f t="shared" si="547"/>
        <v>26069</v>
      </c>
      <c r="AZ935" s="7" t="s">
        <v>3053</v>
      </c>
      <c r="BA935" t="s">
        <v>3290</v>
      </c>
    </row>
    <row r="936" spans="1:53" hidden="1" outlineLevel="1">
      <c r="A936" t="s">
        <v>1007</v>
      </c>
      <c r="B936" t="s">
        <v>3352</v>
      </c>
      <c r="C936" s="1">
        <f t="shared" si="534"/>
        <v>1465</v>
      </c>
      <c r="D936" s="7">
        <f>IF(P936&gt;0,RANK(P936,(P936:R936,S936:AG936)),0)</f>
        <v>9</v>
      </c>
      <c r="E936" s="7">
        <f>IF(Q936&gt;0,RANK(Q936,(P936:R936,S936:AG936)),0)</f>
        <v>4</v>
      </c>
      <c r="F936" s="7">
        <f>IF(R936&gt;0,RANK(R936,(P936:R936,S936:AG936)),0)</f>
        <v>2</v>
      </c>
      <c r="G936" s="7">
        <f>IF(S936&gt;0,RANK(S936,(P936:R936,S936:AG936)),0)</f>
        <v>3</v>
      </c>
      <c r="H936" s="48">
        <f t="shared" si="535"/>
        <v>287</v>
      </c>
      <c r="I936" s="163">
        <f t="shared" si="533"/>
        <v>0.19590443686006825</v>
      </c>
      <c r="J936" s="2"/>
      <c r="K936" s="2">
        <f t="shared" si="536"/>
        <v>6.8259385665529011E-4</v>
      </c>
      <c r="L936" s="2">
        <f t="shared" si="537"/>
        <v>7.4402730375426621E-2</v>
      </c>
      <c r="M936" s="2">
        <f t="shared" si="538"/>
        <v>0.28873720136518771</v>
      </c>
      <c r="N936" s="2">
        <f t="shared" si="531"/>
        <v>0.12218430034129693</v>
      </c>
      <c r="O936" s="2">
        <f t="shared" si="532"/>
        <v>0.51399317406143352</v>
      </c>
      <c r="P936" s="1">
        <v>1</v>
      </c>
      <c r="Q936" s="1">
        <v>109</v>
      </c>
      <c r="R936" s="1">
        <v>423</v>
      </c>
      <c r="S936" s="1">
        <v>179</v>
      </c>
      <c r="T936" s="1">
        <v>710</v>
      </c>
      <c r="U936" s="1">
        <v>5</v>
      </c>
      <c r="V936" s="1">
        <v>3</v>
      </c>
      <c r="Y936" s="1">
        <v>28</v>
      </c>
      <c r="AC936" s="1">
        <v>1</v>
      </c>
      <c r="AD936" s="1">
        <v>1</v>
      </c>
      <c r="AE936" s="1">
        <v>4</v>
      </c>
      <c r="AF936" s="1">
        <v>1</v>
      </c>
      <c r="AI936" s="7">
        <f t="shared" si="539"/>
        <v>1</v>
      </c>
      <c r="AJ936" s="7">
        <f t="shared" si="540"/>
        <v>6</v>
      </c>
      <c r="AK936" s="7">
        <f t="shared" si="541"/>
        <v>7</v>
      </c>
      <c r="AL936" s="7">
        <f t="shared" si="542"/>
        <v>0</v>
      </c>
      <c r="AM936" s="2">
        <f t="shared" si="543"/>
        <v>0.48464163822525597</v>
      </c>
      <c r="AN936" s="2">
        <f t="shared" si="544"/>
        <v>3.4129692832764505E-3</v>
      </c>
      <c r="AO936" s="2">
        <f t="shared" si="545"/>
        <v>2.0477815699658703E-3</v>
      </c>
      <c r="AP936" s="2">
        <f t="shared" si="546"/>
        <v>0</v>
      </c>
      <c r="AR936" t="str">
        <f t="shared" si="499"/>
        <v>Iron</v>
      </c>
      <c r="AS936" t="s">
        <v>3352</v>
      </c>
      <c r="AT936" s="9">
        <v>1</v>
      </c>
      <c r="AV936" s="91">
        <v>26</v>
      </c>
      <c r="AW936" s="93">
        <v>71</v>
      </c>
      <c r="AX936" s="99">
        <f t="shared" si="547"/>
        <v>26071</v>
      </c>
      <c r="AZ936" s="7" t="s">
        <v>3053</v>
      </c>
      <c r="BA936" t="s">
        <v>3290</v>
      </c>
    </row>
    <row r="937" spans="1:53" hidden="1" outlineLevel="1">
      <c r="A937" t="s">
        <v>500</v>
      </c>
      <c r="B937" t="s">
        <v>3352</v>
      </c>
      <c r="C937" s="1">
        <f t="shared" si="534"/>
        <v>4401</v>
      </c>
      <c r="D937" s="7">
        <f>IF(P937&gt;0,RANK(P937,(P937:R937,S937:AG937)),0)</f>
        <v>7</v>
      </c>
      <c r="E937" s="7">
        <f>IF(Q937&gt;0,RANK(Q937,(P937:R937,S937:AG937)),0)</f>
        <v>4</v>
      </c>
      <c r="F937" s="7">
        <f>IF(R937&gt;0,RANK(R937,(P937:R937,S937:AG937)),0)</f>
        <v>2</v>
      </c>
      <c r="G937" s="7">
        <f>IF(S937&gt;0,RANK(S937,(P937:R937,S937:AG937)),0)</f>
        <v>3</v>
      </c>
      <c r="H937" s="48">
        <f t="shared" si="535"/>
        <v>121</v>
      </c>
      <c r="I937" s="163">
        <f t="shared" si="533"/>
        <v>2.7493751420131787E-2</v>
      </c>
      <c r="J937" s="2"/>
      <c r="K937" s="2">
        <f t="shared" si="536"/>
        <v>2.9538741195182911E-3</v>
      </c>
      <c r="L937" s="2">
        <f t="shared" si="537"/>
        <v>4.6580322653942283E-2</v>
      </c>
      <c r="M937" s="2">
        <f t="shared" si="538"/>
        <v>0.3769597818677573</v>
      </c>
      <c r="N937" s="2">
        <f t="shared" si="531"/>
        <v>0.14701204271756418</v>
      </c>
      <c r="O937" s="2">
        <f t="shared" si="532"/>
        <v>0.42649397864121796</v>
      </c>
      <c r="P937" s="1">
        <v>13</v>
      </c>
      <c r="Q937" s="1">
        <v>205</v>
      </c>
      <c r="R937" s="1">
        <v>1659</v>
      </c>
      <c r="S937" s="1">
        <v>647</v>
      </c>
      <c r="T937" s="1">
        <v>1780</v>
      </c>
      <c r="U937" s="1">
        <v>18</v>
      </c>
      <c r="V937" s="1">
        <v>6</v>
      </c>
      <c r="Y937" s="1">
        <v>48</v>
      </c>
      <c r="AC937" s="1">
        <v>12</v>
      </c>
      <c r="AD937" s="1">
        <v>3</v>
      </c>
      <c r="AE937" s="1">
        <v>8</v>
      </c>
      <c r="AF937" s="1">
        <v>2</v>
      </c>
      <c r="AI937" s="7">
        <f t="shared" si="539"/>
        <v>1</v>
      </c>
      <c r="AJ937" s="7">
        <f t="shared" si="540"/>
        <v>6</v>
      </c>
      <c r="AK937" s="7">
        <f t="shared" si="541"/>
        <v>8</v>
      </c>
      <c r="AL937" s="7">
        <f t="shared" si="542"/>
        <v>0</v>
      </c>
      <c r="AM937" s="2">
        <f t="shared" si="543"/>
        <v>0.40445353328788913</v>
      </c>
      <c r="AN937" s="2">
        <f t="shared" si="544"/>
        <v>4.0899795501022499E-3</v>
      </c>
      <c r="AO937" s="2">
        <f t="shared" si="545"/>
        <v>1.3633265167007499E-3</v>
      </c>
      <c r="AP937" s="2">
        <f t="shared" si="546"/>
        <v>0</v>
      </c>
      <c r="AR937" t="str">
        <f t="shared" si="499"/>
        <v>Isabella</v>
      </c>
      <c r="AS937" t="s">
        <v>3352</v>
      </c>
      <c r="AT937" s="9">
        <v>4</v>
      </c>
      <c r="AV937" s="91">
        <v>26</v>
      </c>
      <c r="AW937" s="93">
        <v>73</v>
      </c>
      <c r="AX937" s="99">
        <f t="shared" si="547"/>
        <v>26073</v>
      </c>
      <c r="AZ937" s="7" t="s">
        <v>3053</v>
      </c>
      <c r="BA937" t="s">
        <v>3290</v>
      </c>
    </row>
    <row r="938" spans="1:53" hidden="1" outlineLevel="1">
      <c r="A938" t="s">
        <v>3116</v>
      </c>
      <c r="B938" t="s">
        <v>3352</v>
      </c>
      <c r="C938" s="1">
        <f t="shared" si="534"/>
        <v>16465</v>
      </c>
      <c r="D938" s="7">
        <f>IF(P938&gt;0,RANK(P938,(P938:R938,S938:AG938)),0)</f>
        <v>7</v>
      </c>
      <c r="E938" s="7">
        <f>IF(Q938&gt;0,RANK(Q938,(P938:R938,S938:AG938)),0)</f>
        <v>4</v>
      </c>
      <c r="F938" s="7">
        <f>IF(R938&gt;0,RANK(R938,(P938:R938,S938:AG938)),0)</f>
        <v>1</v>
      </c>
      <c r="G938" s="7">
        <f>IF(S938&gt;0,RANK(S938,(P938:R938,S938:AG938)),0)</f>
        <v>3</v>
      </c>
      <c r="H938" s="48">
        <f t="shared" si="535"/>
        <v>822</v>
      </c>
      <c r="I938" s="163">
        <f t="shared" si="533"/>
        <v>4.9924081384755542E-2</v>
      </c>
      <c r="J938" s="2"/>
      <c r="K938" s="2">
        <f t="shared" si="536"/>
        <v>1.5791071970847252E-3</v>
      </c>
      <c r="L938" s="2">
        <f t="shared" si="537"/>
        <v>6.9055572426358944E-2</v>
      </c>
      <c r="M938" s="2">
        <f t="shared" si="538"/>
        <v>0.4230792590343152</v>
      </c>
      <c r="N938" s="2">
        <f t="shared" si="531"/>
        <v>0.10889766170665047</v>
      </c>
      <c r="O938" s="2">
        <f t="shared" si="532"/>
        <v>0.39738839963559058</v>
      </c>
      <c r="P938" s="1">
        <v>26</v>
      </c>
      <c r="Q938" s="1">
        <v>1137</v>
      </c>
      <c r="R938" s="1">
        <v>6966</v>
      </c>
      <c r="S938" s="1">
        <v>1793</v>
      </c>
      <c r="T938" s="1">
        <v>6144</v>
      </c>
      <c r="U938" s="1">
        <v>30</v>
      </c>
      <c r="V938" s="1">
        <v>23</v>
      </c>
      <c r="Y938" s="1">
        <v>282</v>
      </c>
      <c r="AC938" s="1">
        <v>26</v>
      </c>
      <c r="AD938" s="1">
        <v>14</v>
      </c>
      <c r="AE938" s="1">
        <v>21</v>
      </c>
      <c r="AF938" s="1">
        <v>3</v>
      </c>
      <c r="AI938" s="7">
        <f t="shared" si="539"/>
        <v>2</v>
      </c>
      <c r="AJ938" s="7">
        <f t="shared" si="540"/>
        <v>6</v>
      </c>
      <c r="AK938" s="7">
        <f t="shared" si="541"/>
        <v>8</v>
      </c>
      <c r="AL938" s="7">
        <f t="shared" si="542"/>
        <v>0</v>
      </c>
      <c r="AM938" s="2">
        <f t="shared" si="543"/>
        <v>0.37315517764955969</v>
      </c>
      <c r="AN938" s="2">
        <f t="shared" si="544"/>
        <v>1.8220467658669906E-3</v>
      </c>
      <c r="AO938" s="2">
        <f t="shared" si="545"/>
        <v>1.3969025204980262E-3</v>
      </c>
      <c r="AP938" s="2">
        <f t="shared" si="546"/>
        <v>0</v>
      </c>
      <c r="AR938" t="str">
        <f t="shared" si="499"/>
        <v>Jackson</v>
      </c>
      <c r="AS938" t="s">
        <v>3352</v>
      </c>
      <c r="AT938" s="9">
        <v>7</v>
      </c>
      <c r="AV938" s="91">
        <v>26</v>
      </c>
      <c r="AW938" s="93">
        <v>75</v>
      </c>
      <c r="AX938" s="99">
        <f t="shared" si="547"/>
        <v>26075</v>
      </c>
      <c r="AZ938" s="7" t="s">
        <v>3053</v>
      </c>
      <c r="BA938" t="s">
        <v>3290</v>
      </c>
    </row>
    <row r="939" spans="1:53" hidden="1" outlineLevel="1">
      <c r="A939" t="s">
        <v>2341</v>
      </c>
      <c r="B939" t="s">
        <v>3352</v>
      </c>
      <c r="C939" s="1">
        <f t="shared" si="534"/>
        <v>23654</v>
      </c>
      <c r="D939" s="7">
        <f>IF(P939&gt;0,RANK(P939,(P939:R939,S939:AG939)),0)</f>
        <v>7</v>
      </c>
      <c r="E939" s="7">
        <f>IF(Q939&gt;0,RANK(Q939,(P939:R939,S939:AG939)),0)</f>
        <v>4</v>
      </c>
      <c r="F939" s="7">
        <f>IF(R939&gt;0,RANK(R939,(P939:R939,S939:AG939)),0)</f>
        <v>1</v>
      </c>
      <c r="G939" s="7">
        <f>IF(S939&gt;0,RANK(S939,(P939:R939,S939:AG939)),0)</f>
        <v>3</v>
      </c>
      <c r="H939" s="48">
        <f t="shared" si="535"/>
        <v>663</v>
      </c>
      <c r="I939" s="163">
        <f t="shared" si="533"/>
        <v>2.8029085989684621E-2</v>
      </c>
      <c r="J939" s="2"/>
      <c r="K939" s="2">
        <f t="shared" si="536"/>
        <v>2.0292550942758096E-3</v>
      </c>
      <c r="L939" s="2">
        <f t="shared" si="537"/>
        <v>6.9079225500972355E-2</v>
      </c>
      <c r="M939" s="2">
        <f t="shared" si="538"/>
        <v>0.4088526253487782</v>
      </c>
      <c r="N939" s="2">
        <f t="shared" si="531"/>
        <v>0.10547898875454469</v>
      </c>
      <c r="O939" s="2">
        <f t="shared" si="532"/>
        <v>0.414559905301429</v>
      </c>
      <c r="P939" s="1">
        <v>48</v>
      </c>
      <c r="Q939" s="1">
        <v>1634</v>
      </c>
      <c r="R939" s="1">
        <v>9671</v>
      </c>
      <c r="S939" s="1">
        <v>2495</v>
      </c>
      <c r="T939" s="1">
        <v>9008</v>
      </c>
      <c r="U939" s="1">
        <v>40</v>
      </c>
      <c r="V939" s="1">
        <v>33</v>
      </c>
      <c r="Y939" s="1">
        <v>564</v>
      </c>
      <c r="AC939" s="1">
        <v>57</v>
      </c>
      <c r="AD939" s="1">
        <v>46</v>
      </c>
      <c r="AE939" s="1">
        <v>46</v>
      </c>
      <c r="AF939" s="1">
        <v>12</v>
      </c>
      <c r="AI939" s="7">
        <f t="shared" si="539"/>
        <v>2</v>
      </c>
      <c r="AJ939" s="7">
        <f t="shared" si="540"/>
        <v>7</v>
      </c>
      <c r="AK939" s="7">
        <f t="shared" si="541"/>
        <v>8</v>
      </c>
      <c r="AL939" s="7">
        <f t="shared" si="542"/>
        <v>0</v>
      </c>
      <c r="AM939" s="2">
        <f t="shared" si="543"/>
        <v>0.38082353935909358</v>
      </c>
      <c r="AN939" s="2">
        <f t="shared" si="544"/>
        <v>1.6910459118965079E-3</v>
      </c>
      <c r="AO939" s="2">
        <f t="shared" si="545"/>
        <v>1.3951128773146192E-3</v>
      </c>
      <c r="AP939" s="2">
        <f t="shared" si="546"/>
        <v>0</v>
      </c>
      <c r="AR939" t="str">
        <f t="shared" si="499"/>
        <v>Kalamazoo</v>
      </c>
      <c r="AS939" t="s">
        <v>3352</v>
      </c>
      <c r="AT939" s="9">
        <v>6</v>
      </c>
      <c r="AV939" s="91">
        <v>26</v>
      </c>
      <c r="AW939" s="93">
        <v>77</v>
      </c>
      <c r="AX939" s="99">
        <f t="shared" si="547"/>
        <v>26077</v>
      </c>
      <c r="AZ939" s="7" t="s">
        <v>3053</v>
      </c>
      <c r="BA939" t="s">
        <v>3290</v>
      </c>
    </row>
    <row r="940" spans="1:53" hidden="1" outlineLevel="1">
      <c r="A940" t="s">
        <v>1860</v>
      </c>
      <c r="B940" t="s">
        <v>3352</v>
      </c>
      <c r="C940" s="1">
        <f t="shared" si="534"/>
        <v>2310</v>
      </c>
      <c r="D940" s="7">
        <f>IF(P940&gt;0,RANK(P940,(P940:R940,S940:AG940)),0)</f>
        <v>10</v>
      </c>
      <c r="E940" s="7">
        <f>IF(Q940&gt;0,RANK(Q940,(P940:R940,S940:AG940)),0)</f>
        <v>4</v>
      </c>
      <c r="F940" s="7">
        <f>IF(R940&gt;0,RANK(R940,(P940:R940,S940:AG940)),0)</f>
        <v>2</v>
      </c>
      <c r="G940" s="7">
        <f>IF(S940&gt;0,RANK(S940,(P940:R940,S940:AG940)),0)</f>
        <v>3</v>
      </c>
      <c r="H940" s="48">
        <f t="shared" si="535"/>
        <v>92</v>
      </c>
      <c r="I940" s="163">
        <f t="shared" si="533"/>
        <v>3.9826839826839829E-2</v>
      </c>
      <c r="J940" s="2"/>
      <c r="K940" s="2">
        <f t="shared" si="536"/>
        <v>8.658008658008658E-4</v>
      </c>
      <c r="L940" s="2">
        <f t="shared" si="537"/>
        <v>7.4025974025974023E-2</v>
      </c>
      <c r="M940" s="2">
        <f t="shared" si="538"/>
        <v>0.37186147186147184</v>
      </c>
      <c r="N940" s="2">
        <f t="shared" si="531"/>
        <v>0.11515151515151516</v>
      </c>
      <c r="O940" s="2">
        <f t="shared" si="532"/>
        <v>0.43809523809523815</v>
      </c>
      <c r="P940" s="1">
        <v>2</v>
      </c>
      <c r="Q940" s="1">
        <v>171</v>
      </c>
      <c r="R940" s="1">
        <v>859</v>
      </c>
      <c r="S940" s="1">
        <v>266</v>
      </c>
      <c r="T940" s="1">
        <v>951</v>
      </c>
      <c r="U940" s="1">
        <v>5</v>
      </c>
      <c r="V940" s="1">
        <v>13</v>
      </c>
      <c r="Y940" s="1">
        <v>30</v>
      </c>
      <c r="AC940" s="1">
        <v>6</v>
      </c>
      <c r="AD940" s="1">
        <v>3</v>
      </c>
      <c r="AE940" s="1">
        <v>2</v>
      </c>
      <c r="AF940" s="1">
        <v>2</v>
      </c>
      <c r="AI940" s="7">
        <f t="shared" si="539"/>
        <v>1</v>
      </c>
      <c r="AJ940" s="7">
        <f t="shared" si="540"/>
        <v>7</v>
      </c>
      <c r="AK940" s="7">
        <f t="shared" si="541"/>
        <v>6</v>
      </c>
      <c r="AL940" s="7">
        <f t="shared" si="542"/>
        <v>0</v>
      </c>
      <c r="AM940" s="2">
        <f t="shared" si="543"/>
        <v>0.41168831168831171</v>
      </c>
      <c r="AN940" s="2">
        <f t="shared" si="544"/>
        <v>2.1645021645021645E-3</v>
      </c>
      <c r="AO940" s="2">
        <f t="shared" si="545"/>
        <v>5.6277056277056281E-3</v>
      </c>
      <c r="AP940" s="2">
        <f t="shared" si="546"/>
        <v>0</v>
      </c>
      <c r="AR940" t="str">
        <f t="shared" si="499"/>
        <v>Kalkaska</v>
      </c>
      <c r="AS940" t="s">
        <v>3352</v>
      </c>
      <c r="AT940" s="9">
        <v>1</v>
      </c>
      <c r="AV940" s="91">
        <v>26</v>
      </c>
      <c r="AW940" s="93">
        <v>79</v>
      </c>
      <c r="AX940" s="99">
        <f t="shared" si="547"/>
        <v>26079</v>
      </c>
      <c r="AZ940" s="7" t="s">
        <v>3053</v>
      </c>
      <c r="BA940" t="s">
        <v>3290</v>
      </c>
    </row>
    <row r="941" spans="1:53" hidden="1" outlineLevel="1">
      <c r="A941" t="s">
        <v>1877</v>
      </c>
      <c r="B941" t="s">
        <v>3352</v>
      </c>
      <c r="C941" s="1">
        <f t="shared" si="534"/>
        <v>72586</v>
      </c>
      <c r="D941" s="7">
        <f>IF(P941&gt;0,RANK(P941,(P941:R941,S941:AG941)),0)</f>
        <v>6</v>
      </c>
      <c r="E941" s="7">
        <f>IF(Q941&gt;0,RANK(Q941,(P941:R941,S941:AG941)),0)</f>
        <v>4</v>
      </c>
      <c r="F941" s="7">
        <f>IF(R941&gt;0,RANK(R941,(P941:R941,S941:AG941)),0)</f>
        <v>2</v>
      </c>
      <c r="G941" s="7">
        <f>IF(S941&gt;0,RANK(S941,(P941:R941,S941:AG941)),0)</f>
        <v>3</v>
      </c>
      <c r="H941" s="48">
        <f t="shared" si="535"/>
        <v>1546</v>
      </c>
      <c r="I941" s="163">
        <f t="shared" si="533"/>
        <v>2.1298873060920837E-2</v>
      </c>
      <c r="J941" s="2"/>
      <c r="K941" s="2">
        <f t="shared" si="536"/>
        <v>1.8185324993800457E-3</v>
      </c>
      <c r="L941" s="2">
        <f t="shared" si="537"/>
        <v>5.0078527539745954E-2</v>
      </c>
      <c r="M941" s="2">
        <f t="shared" si="538"/>
        <v>0.40279117185132118</v>
      </c>
      <c r="N941" s="2">
        <f t="shared" si="531"/>
        <v>9.8986030363982042E-2</v>
      </c>
      <c r="O941" s="2">
        <f t="shared" si="532"/>
        <v>0.44632573774557083</v>
      </c>
      <c r="P941" s="1">
        <v>132</v>
      </c>
      <c r="Q941" s="1">
        <v>3635</v>
      </c>
      <c r="R941" s="1">
        <v>29237</v>
      </c>
      <c r="S941" s="1">
        <v>7185</v>
      </c>
      <c r="T941" s="1">
        <v>30783</v>
      </c>
      <c r="U941" s="1">
        <v>107</v>
      </c>
      <c r="V941" s="1">
        <v>95</v>
      </c>
      <c r="Y941" s="1">
        <v>1143</v>
      </c>
      <c r="AC941" s="1">
        <v>106</v>
      </c>
      <c r="AD941" s="1">
        <v>62</v>
      </c>
      <c r="AE941" s="1">
        <v>76</v>
      </c>
      <c r="AF941" s="1">
        <v>25</v>
      </c>
      <c r="AI941" s="7">
        <f t="shared" si="539"/>
        <v>1</v>
      </c>
      <c r="AJ941" s="7">
        <f t="shared" si="540"/>
        <v>7</v>
      </c>
      <c r="AK941" s="7">
        <f t="shared" si="541"/>
        <v>8</v>
      </c>
      <c r="AL941" s="7">
        <f t="shared" si="542"/>
        <v>0</v>
      </c>
      <c r="AM941" s="2">
        <f t="shared" si="543"/>
        <v>0.424090044912242</v>
      </c>
      <c r="AN941" s="2">
        <f t="shared" si="544"/>
        <v>1.4741134654065523E-3</v>
      </c>
      <c r="AO941" s="2">
        <f t="shared" si="545"/>
        <v>1.3087923290992754E-3</v>
      </c>
      <c r="AP941" s="2">
        <f t="shared" si="546"/>
        <v>0</v>
      </c>
      <c r="AR941" t="str">
        <f t="shared" si="499"/>
        <v>Kent</v>
      </c>
      <c r="AS941" t="s">
        <v>3352</v>
      </c>
      <c r="AT941" s="9"/>
      <c r="AV941" s="91">
        <v>26</v>
      </c>
      <c r="AW941" s="93">
        <v>81</v>
      </c>
      <c r="AX941" s="99">
        <f t="shared" si="547"/>
        <v>26081</v>
      </c>
      <c r="AZ941" s="7" t="s">
        <v>3053</v>
      </c>
      <c r="BA941" t="s">
        <v>3290</v>
      </c>
    </row>
    <row r="942" spans="1:53" hidden="1" outlineLevel="1">
      <c r="A942" t="s">
        <v>1197</v>
      </c>
      <c r="B942" t="s">
        <v>3352</v>
      </c>
      <c r="C942" s="1">
        <f t="shared" si="534"/>
        <v>327</v>
      </c>
      <c r="D942" s="7">
        <f>IF(P942&gt;0,RANK(P942,(P942:R942,S942:AG942)),0)</f>
        <v>6</v>
      </c>
      <c r="E942" s="7">
        <f>IF(Q942&gt;0,RANK(Q942,(P942:R942,S942:AG942)),0)</f>
        <v>4</v>
      </c>
      <c r="F942" s="7">
        <f>IF(R942&gt;0,RANK(R942,(P942:R942,S942:AG942)),0)</f>
        <v>2</v>
      </c>
      <c r="G942" s="7">
        <f>IF(S942&gt;0,RANK(S942,(P942:R942,S942:AG942)),0)</f>
        <v>3</v>
      </c>
      <c r="H942" s="48">
        <f t="shared" si="535"/>
        <v>1</v>
      </c>
      <c r="I942" s="163">
        <f t="shared" si="533"/>
        <v>3.0581039755351682E-3</v>
      </c>
      <c r="J942" s="2"/>
      <c r="K942" s="2">
        <f t="shared" si="536"/>
        <v>3.0581039755351682E-3</v>
      </c>
      <c r="L942" s="2">
        <f t="shared" si="537"/>
        <v>8.8685015290519878E-2</v>
      </c>
      <c r="M942" s="2">
        <f t="shared" si="538"/>
        <v>0.38532110091743121</v>
      </c>
      <c r="N942" s="2">
        <f t="shared" si="531"/>
        <v>0.11620795107033639</v>
      </c>
      <c r="O942" s="2">
        <f t="shared" si="532"/>
        <v>0.40672782874617736</v>
      </c>
      <c r="P942" s="1">
        <v>1</v>
      </c>
      <c r="Q942" s="1">
        <v>29</v>
      </c>
      <c r="R942" s="1">
        <v>126</v>
      </c>
      <c r="S942" s="1">
        <v>38</v>
      </c>
      <c r="T942" s="1">
        <v>127</v>
      </c>
      <c r="U942" s="1">
        <v>0</v>
      </c>
      <c r="V942" s="1">
        <v>0</v>
      </c>
      <c r="Y942" s="1">
        <v>5</v>
      </c>
      <c r="AC942" s="1">
        <v>0</v>
      </c>
      <c r="AD942" s="1">
        <v>0</v>
      </c>
      <c r="AE942" s="1">
        <v>1</v>
      </c>
      <c r="AF942" s="1">
        <v>0</v>
      </c>
      <c r="AI942" s="7">
        <f t="shared" si="539"/>
        <v>1</v>
      </c>
      <c r="AJ942" s="7">
        <f t="shared" si="540"/>
        <v>0</v>
      </c>
      <c r="AK942" s="7">
        <f t="shared" si="541"/>
        <v>0</v>
      </c>
      <c r="AL942" s="7">
        <f t="shared" si="542"/>
        <v>0</v>
      </c>
      <c r="AM942" s="2">
        <f t="shared" si="543"/>
        <v>0.38837920489296635</v>
      </c>
      <c r="AN942" s="2">
        <f t="shared" si="544"/>
        <v>0</v>
      </c>
      <c r="AO942" s="2">
        <f t="shared" si="545"/>
        <v>0</v>
      </c>
      <c r="AP942" s="2">
        <f t="shared" si="546"/>
        <v>0</v>
      </c>
      <c r="AR942" t="str">
        <f t="shared" ref="AR942:AR984" si="548">A942</f>
        <v>Keweenaw</v>
      </c>
      <c r="AS942" t="s">
        <v>3352</v>
      </c>
      <c r="AT942" s="9">
        <v>1</v>
      </c>
      <c r="AV942" s="91">
        <v>26</v>
      </c>
      <c r="AW942" s="93">
        <v>83</v>
      </c>
      <c r="AX942" s="99">
        <f t="shared" si="547"/>
        <v>26083</v>
      </c>
      <c r="AZ942" s="7" t="s">
        <v>3053</v>
      </c>
      <c r="BA942" t="s">
        <v>3290</v>
      </c>
    </row>
    <row r="943" spans="1:53" hidden="1" outlineLevel="1">
      <c r="A943" t="s">
        <v>2466</v>
      </c>
      <c r="B943" t="s">
        <v>3352</v>
      </c>
      <c r="C943" s="1">
        <f t="shared" si="534"/>
        <v>1191</v>
      </c>
      <c r="D943" s="7">
        <f>IF(P943&gt;0,RANK(P943,(P943:R943,S943:AG943)),0)</f>
        <v>0</v>
      </c>
      <c r="E943" s="7">
        <f>IF(Q943&gt;0,RANK(Q943,(P943:R943,S943:AG943)),0)</f>
        <v>4</v>
      </c>
      <c r="F943" s="7">
        <f>IF(R943&gt;0,RANK(R943,(P943:R943,S943:AG943)),0)</f>
        <v>2</v>
      </c>
      <c r="G943" s="7">
        <f>IF(S943&gt;0,RANK(S943,(P943:R943,S943:AG943)),0)</f>
        <v>3</v>
      </c>
      <c r="H943" s="48">
        <f t="shared" si="535"/>
        <v>186</v>
      </c>
      <c r="I943" s="163">
        <f t="shared" si="533"/>
        <v>0.15617128463476071</v>
      </c>
      <c r="J943" s="2"/>
      <c r="K943" s="2">
        <f t="shared" si="536"/>
        <v>0</v>
      </c>
      <c r="L943" s="2">
        <f t="shared" si="537"/>
        <v>6.8010075566750636E-2</v>
      </c>
      <c r="M943" s="2">
        <f t="shared" si="538"/>
        <v>0.32829554995801846</v>
      </c>
      <c r="N943" s="2">
        <f t="shared" si="531"/>
        <v>9.8236775818639793E-2</v>
      </c>
      <c r="O943" s="2">
        <f t="shared" si="532"/>
        <v>0.50545759865659112</v>
      </c>
      <c r="P943" s="1">
        <v>0</v>
      </c>
      <c r="Q943" s="1">
        <v>81</v>
      </c>
      <c r="R943" s="1">
        <v>391</v>
      </c>
      <c r="S943" s="1">
        <v>117</v>
      </c>
      <c r="T943" s="1">
        <v>577</v>
      </c>
      <c r="U943" s="1">
        <v>0</v>
      </c>
      <c r="V943" s="1">
        <v>1</v>
      </c>
      <c r="Y943" s="1">
        <v>18</v>
      </c>
      <c r="AC943" s="1">
        <v>4</v>
      </c>
      <c r="AD943" s="1">
        <v>0</v>
      </c>
      <c r="AE943" s="1">
        <v>1</v>
      </c>
      <c r="AF943" s="1">
        <v>1</v>
      </c>
      <c r="AI943" s="7">
        <f t="shared" si="539"/>
        <v>1</v>
      </c>
      <c r="AJ943" s="7">
        <f t="shared" si="540"/>
        <v>0</v>
      </c>
      <c r="AK943" s="7">
        <f t="shared" si="541"/>
        <v>6</v>
      </c>
      <c r="AL943" s="7">
        <f t="shared" si="542"/>
        <v>0</v>
      </c>
      <c r="AM943" s="2">
        <f t="shared" si="543"/>
        <v>0.48446683459277917</v>
      </c>
      <c r="AN943" s="2">
        <f t="shared" si="544"/>
        <v>0</v>
      </c>
      <c r="AO943" s="2">
        <f t="shared" si="545"/>
        <v>8.3963056255247689E-4</v>
      </c>
      <c r="AP943" s="2">
        <f t="shared" si="546"/>
        <v>0</v>
      </c>
      <c r="AR943" t="str">
        <f t="shared" si="548"/>
        <v>Lake</v>
      </c>
      <c r="AS943" t="s">
        <v>3352</v>
      </c>
      <c r="AT943" s="9">
        <v>1</v>
      </c>
      <c r="AV943" s="91">
        <v>26</v>
      </c>
      <c r="AW943" s="93">
        <v>85</v>
      </c>
      <c r="AX943" s="99">
        <f t="shared" si="547"/>
        <v>26085</v>
      </c>
      <c r="AZ943" s="7" t="s">
        <v>3053</v>
      </c>
      <c r="BA943" t="s">
        <v>3290</v>
      </c>
    </row>
    <row r="944" spans="1:53" hidden="1" outlineLevel="1">
      <c r="A944" t="s">
        <v>1978</v>
      </c>
      <c r="B944" t="s">
        <v>3352</v>
      </c>
      <c r="C944" s="1">
        <f t="shared" si="534"/>
        <v>11215</v>
      </c>
      <c r="D944" s="7">
        <f>IF(P944&gt;0,RANK(P944,(P944:R944,S944:AG944)),0)</f>
        <v>9</v>
      </c>
      <c r="E944" s="7">
        <f>IF(Q944&gt;0,RANK(Q944,(P944:R944,S944:AG944)),0)</f>
        <v>4</v>
      </c>
      <c r="F944" s="7">
        <f>IF(R944&gt;0,RANK(R944,(P944:R944,S944:AG944)),0)</f>
        <v>2</v>
      </c>
      <c r="G944" s="7">
        <f>IF(S944&gt;0,RANK(S944,(P944:R944,S944:AG944)),0)</f>
        <v>3</v>
      </c>
      <c r="H944" s="48">
        <f t="shared" si="535"/>
        <v>933</v>
      </c>
      <c r="I944" s="163">
        <f t="shared" si="533"/>
        <v>8.3192153366027644E-2</v>
      </c>
      <c r="J944" s="2"/>
      <c r="K944" s="2">
        <f t="shared" si="536"/>
        <v>1.0699955416852429E-3</v>
      </c>
      <c r="L944" s="2">
        <f t="shared" si="537"/>
        <v>6.562639322336157E-2</v>
      </c>
      <c r="M944" s="2">
        <f t="shared" si="538"/>
        <v>0.33383860900579582</v>
      </c>
      <c r="N944" s="2">
        <f t="shared" si="531"/>
        <v>0.15791350869371379</v>
      </c>
      <c r="O944" s="2">
        <f t="shared" si="532"/>
        <v>0.44155149353544343</v>
      </c>
      <c r="P944" s="1">
        <v>12</v>
      </c>
      <c r="Q944" s="1">
        <v>736</v>
      </c>
      <c r="R944" s="1">
        <v>3744</v>
      </c>
      <c r="S944" s="1">
        <v>1771</v>
      </c>
      <c r="T944" s="1">
        <v>4677</v>
      </c>
      <c r="U944" s="1">
        <v>17</v>
      </c>
      <c r="V944" s="1">
        <v>19</v>
      </c>
      <c r="Y944" s="1">
        <v>201</v>
      </c>
      <c r="AC944" s="1">
        <v>23</v>
      </c>
      <c r="AD944" s="1">
        <v>3</v>
      </c>
      <c r="AE944" s="1">
        <v>5</v>
      </c>
      <c r="AF944" s="1">
        <v>7</v>
      </c>
      <c r="AI944" s="7">
        <f t="shared" si="539"/>
        <v>1</v>
      </c>
      <c r="AJ944" s="7">
        <f t="shared" si="540"/>
        <v>7</v>
      </c>
      <c r="AK944" s="7">
        <f t="shared" si="541"/>
        <v>6</v>
      </c>
      <c r="AL944" s="7">
        <f t="shared" si="542"/>
        <v>0</v>
      </c>
      <c r="AM944" s="2">
        <f t="shared" si="543"/>
        <v>0.41703076237182346</v>
      </c>
      <c r="AN944" s="2">
        <f t="shared" si="544"/>
        <v>1.5158270173874276E-3</v>
      </c>
      <c r="AO944" s="2">
        <f t="shared" si="545"/>
        <v>1.6941596076683013E-3</v>
      </c>
      <c r="AP944" s="2">
        <f t="shared" si="546"/>
        <v>0</v>
      </c>
      <c r="AR944" t="str">
        <f t="shared" si="548"/>
        <v>Lapeer</v>
      </c>
      <c r="AS944" t="s">
        <v>3352</v>
      </c>
      <c r="AT944" s="9">
        <v>10</v>
      </c>
      <c r="AV944" s="91">
        <v>26</v>
      </c>
      <c r="AW944" s="93">
        <v>87</v>
      </c>
      <c r="AX944" s="99">
        <f t="shared" si="547"/>
        <v>26087</v>
      </c>
      <c r="AZ944" s="7" t="s">
        <v>3053</v>
      </c>
      <c r="BA944" t="s">
        <v>3290</v>
      </c>
    </row>
    <row r="945" spans="1:53" hidden="1" outlineLevel="1">
      <c r="A945" t="s">
        <v>1157</v>
      </c>
      <c r="B945" t="s">
        <v>3352</v>
      </c>
      <c r="C945" s="1">
        <f t="shared" si="534"/>
        <v>3972</v>
      </c>
      <c r="D945" s="7">
        <f>IF(P945&gt;0,RANK(P945,(P945:R945,S945:AG945)),0)</f>
        <v>7</v>
      </c>
      <c r="E945" s="7">
        <f>IF(Q945&gt;0,RANK(Q945,(P945:R945,S945:AG945)),0)</f>
        <v>3</v>
      </c>
      <c r="F945" s="7">
        <f>IF(R945&gt;0,RANK(R945,(P945:R945,S945:AG945)),0)</f>
        <v>1</v>
      </c>
      <c r="G945" s="7">
        <f>IF(S945&gt;0,RANK(S945,(P945:R945,S945:AG945)),0)</f>
        <v>4</v>
      </c>
      <c r="H945" s="48">
        <f t="shared" si="535"/>
        <v>549</v>
      </c>
      <c r="I945" s="163">
        <f t="shared" si="533"/>
        <v>0.13821752265861026</v>
      </c>
      <c r="J945" s="2"/>
      <c r="K945" s="2">
        <f t="shared" si="536"/>
        <v>2.014098690835851E-3</v>
      </c>
      <c r="L945" s="2">
        <f t="shared" si="537"/>
        <v>8.9375629405840887E-2</v>
      </c>
      <c r="M945" s="2">
        <f t="shared" si="538"/>
        <v>0.47205438066465255</v>
      </c>
      <c r="N945" s="2">
        <f t="shared" si="531"/>
        <v>7.8801611278952674E-2</v>
      </c>
      <c r="O945" s="2">
        <f t="shared" si="532"/>
        <v>0.35775427995971809</v>
      </c>
      <c r="P945" s="1">
        <v>8</v>
      </c>
      <c r="Q945" s="1">
        <v>355</v>
      </c>
      <c r="R945" s="1">
        <v>1875</v>
      </c>
      <c r="S945" s="1">
        <v>313</v>
      </c>
      <c r="T945" s="1">
        <v>1326</v>
      </c>
      <c r="U945" s="1">
        <v>4</v>
      </c>
      <c r="V945" s="1">
        <v>2</v>
      </c>
      <c r="Y945" s="1">
        <v>74</v>
      </c>
      <c r="AC945" s="1">
        <v>11</v>
      </c>
      <c r="AD945" s="1">
        <v>1</v>
      </c>
      <c r="AE945" s="1">
        <v>2</v>
      </c>
      <c r="AF945" s="1">
        <v>1</v>
      </c>
      <c r="AI945" s="7">
        <f t="shared" si="539"/>
        <v>2</v>
      </c>
      <c r="AJ945" s="7">
        <f t="shared" si="540"/>
        <v>7</v>
      </c>
      <c r="AK945" s="7">
        <f t="shared" si="541"/>
        <v>8</v>
      </c>
      <c r="AL945" s="7">
        <f t="shared" si="542"/>
        <v>0</v>
      </c>
      <c r="AM945" s="2">
        <f t="shared" si="543"/>
        <v>0.33383685800604229</v>
      </c>
      <c r="AN945" s="2">
        <f t="shared" si="544"/>
        <v>1.0070493454179255E-3</v>
      </c>
      <c r="AO945" s="2">
        <f t="shared" si="545"/>
        <v>5.0352467270896274E-4</v>
      </c>
      <c r="AP945" s="2">
        <f t="shared" si="546"/>
        <v>0</v>
      </c>
      <c r="AR945" t="str">
        <f t="shared" si="548"/>
        <v>Leelanau</v>
      </c>
      <c r="AS945" t="s">
        <v>3352</v>
      </c>
      <c r="AT945" s="9">
        <v>1</v>
      </c>
      <c r="AV945" s="91">
        <v>26</v>
      </c>
      <c r="AW945" s="93">
        <v>89</v>
      </c>
      <c r="AX945" s="99">
        <f t="shared" si="547"/>
        <v>26089</v>
      </c>
      <c r="AZ945" s="7" t="s">
        <v>3053</v>
      </c>
      <c r="BA945" t="s">
        <v>3290</v>
      </c>
    </row>
    <row r="946" spans="1:53" hidden="1" outlineLevel="1">
      <c r="A946" t="s">
        <v>547</v>
      </c>
      <c r="B946" t="s">
        <v>3352</v>
      </c>
      <c r="C946" s="1">
        <f t="shared" si="534"/>
        <v>10077</v>
      </c>
      <c r="D946" s="7">
        <f>IF(P946&gt;0,RANK(P946,(P946:R946,S946:AG946)),0)</f>
        <v>9</v>
      </c>
      <c r="E946" s="7">
        <f>IF(Q946&gt;0,RANK(Q946,(P946:R946,S946:AG946)),0)</f>
        <v>4</v>
      </c>
      <c r="F946" s="7">
        <f>IF(R946&gt;0,RANK(R946,(P946:R946,S946:AG946)),0)</f>
        <v>2</v>
      </c>
      <c r="G946" s="7">
        <f>IF(S946&gt;0,RANK(S946,(P946:R946,S946:AG946)),0)</f>
        <v>3</v>
      </c>
      <c r="H946" s="48">
        <f t="shared" si="535"/>
        <v>921</v>
      </c>
      <c r="I946" s="163">
        <f t="shared" si="533"/>
        <v>9.1396248883596307E-2</v>
      </c>
      <c r="J946" s="2"/>
      <c r="K946" s="2">
        <f t="shared" si="536"/>
        <v>1.5877741391287089E-3</v>
      </c>
      <c r="L946" s="2">
        <f t="shared" si="537"/>
        <v>6.6190334424928055E-2</v>
      </c>
      <c r="M946" s="2">
        <f t="shared" si="538"/>
        <v>0.35268433065396448</v>
      </c>
      <c r="N946" s="2">
        <f t="shared" si="531"/>
        <v>0.10737322615857894</v>
      </c>
      <c r="O946" s="2">
        <f t="shared" si="532"/>
        <v>0.47216433462339991</v>
      </c>
      <c r="P946" s="1">
        <v>16</v>
      </c>
      <c r="Q946" s="1">
        <v>667</v>
      </c>
      <c r="R946" s="1">
        <v>3554</v>
      </c>
      <c r="S946" s="1">
        <v>1082</v>
      </c>
      <c r="T946" s="1">
        <v>4475</v>
      </c>
      <c r="U946" s="1">
        <v>27</v>
      </c>
      <c r="V946" s="1">
        <v>24</v>
      </c>
      <c r="Y946" s="1">
        <v>186</v>
      </c>
      <c r="AC946" s="1">
        <v>13</v>
      </c>
      <c r="AD946" s="1">
        <v>12</v>
      </c>
      <c r="AE946" s="1">
        <v>19</v>
      </c>
      <c r="AF946" s="1">
        <v>2</v>
      </c>
      <c r="AI946" s="7">
        <f t="shared" si="539"/>
        <v>1</v>
      </c>
      <c r="AJ946" s="7">
        <f t="shared" si="540"/>
        <v>6</v>
      </c>
      <c r="AK946" s="7">
        <f t="shared" si="541"/>
        <v>7</v>
      </c>
      <c r="AL946" s="7">
        <f t="shared" si="542"/>
        <v>0</v>
      </c>
      <c r="AM946" s="2">
        <f t="shared" si="543"/>
        <v>0.4440805795375608</v>
      </c>
      <c r="AN946" s="2">
        <f t="shared" si="544"/>
        <v>2.6793688597796963E-3</v>
      </c>
      <c r="AO946" s="2">
        <f t="shared" si="545"/>
        <v>2.3816612086930635E-3</v>
      </c>
      <c r="AP946" s="2">
        <f t="shared" si="546"/>
        <v>0</v>
      </c>
      <c r="AR946" t="str">
        <f t="shared" si="548"/>
        <v>Lenawee</v>
      </c>
      <c r="AS946" t="s">
        <v>3352</v>
      </c>
      <c r="AT946" s="9">
        <v>7</v>
      </c>
      <c r="AV946" s="91">
        <v>26</v>
      </c>
      <c r="AW946" s="93">
        <v>91</v>
      </c>
      <c r="AX946" s="99">
        <f t="shared" si="547"/>
        <v>26091</v>
      </c>
      <c r="AZ946" s="7" t="s">
        <v>3053</v>
      </c>
      <c r="BA946" t="s">
        <v>3290</v>
      </c>
    </row>
    <row r="947" spans="1:53" hidden="1" outlineLevel="1">
      <c r="A947" t="s">
        <v>1774</v>
      </c>
      <c r="B947" t="s">
        <v>3352</v>
      </c>
      <c r="C947" s="1">
        <f t="shared" si="534"/>
        <v>27667</v>
      </c>
      <c r="D947" s="7">
        <f>IF(P947&gt;0,RANK(P947,(P947:R947,S947:AG947)),0)</f>
        <v>8</v>
      </c>
      <c r="E947" s="7">
        <f>IF(Q947&gt;0,RANK(Q947,(P947:R947,S947:AG947)),0)</f>
        <v>4</v>
      </c>
      <c r="F947" s="7">
        <f>IF(R947&gt;0,RANK(R947,(P947:R947,S947:AG947)),0)</f>
        <v>1</v>
      </c>
      <c r="G947" s="7">
        <f>IF(S947&gt;0,RANK(S947,(P947:R947,S947:AG947)),0)</f>
        <v>3</v>
      </c>
      <c r="H947" s="48">
        <f t="shared" si="535"/>
        <v>2573</v>
      </c>
      <c r="I947" s="163">
        <f t="shared" si="533"/>
        <v>9.2998879531571904E-2</v>
      </c>
      <c r="J947" s="2"/>
      <c r="K947" s="2">
        <f t="shared" si="536"/>
        <v>1.4096215708244478E-3</v>
      </c>
      <c r="L947" s="2">
        <f t="shared" si="537"/>
        <v>7.7167744966928103E-2</v>
      </c>
      <c r="M947" s="2">
        <f t="shared" si="538"/>
        <v>0.43752484909820366</v>
      </c>
      <c r="N947" s="2">
        <f t="shared" si="531"/>
        <v>0.11262514909458922</v>
      </c>
      <c r="O947" s="2">
        <f t="shared" si="532"/>
        <v>0.37127263526945453</v>
      </c>
      <c r="P947" s="1">
        <v>39</v>
      </c>
      <c r="Q947" s="1">
        <v>2135</v>
      </c>
      <c r="R947" s="1">
        <v>12105</v>
      </c>
      <c r="S947" s="1">
        <v>3116</v>
      </c>
      <c r="T947" s="1">
        <v>9532</v>
      </c>
      <c r="U947" s="1">
        <v>40</v>
      </c>
      <c r="V947" s="1">
        <v>35</v>
      </c>
      <c r="Y947" s="1">
        <v>576</v>
      </c>
      <c r="AC947" s="1">
        <v>44</v>
      </c>
      <c r="AD947" s="1">
        <v>22</v>
      </c>
      <c r="AE947" s="1">
        <v>21</v>
      </c>
      <c r="AF947" s="1">
        <v>2</v>
      </c>
      <c r="AI947" s="7">
        <f t="shared" si="539"/>
        <v>2</v>
      </c>
      <c r="AJ947" s="7">
        <f t="shared" si="540"/>
        <v>6</v>
      </c>
      <c r="AK947" s="7">
        <f t="shared" si="541"/>
        <v>8</v>
      </c>
      <c r="AL947" s="7">
        <f t="shared" si="542"/>
        <v>0</v>
      </c>
      <c r="AM947" s="2">
        <f t="shared" si="543"/>
        <v>0.34452596956663173</v>
      </c>
      <c r="AN947" s="2">
        <f t="shared" si="544"/>
        <v>1.4457657136661005E-3</v>
      </c>
      <c r="AO947" s="2">
        <f t="shared" si="545"/>
        <v>1.2650449994578378E-3</v>
      </c>
      <c r="AP947" s="2">
        <f t="shared" si="546"/>
        <v>0</v>
      </c>
      <c r="AR947" t="str">
        <f t="shared" si="548"/>
        <v>Livingston</v>
      </c>
      <c r="AS947" t="s">
        <v>3352</v>
      </c>
      <c r="AT947" s="9">
        <v>8</v>
      </c>
      <c r="AV947" s="91">
        <v>26</v>
      </c>
      <c r="AW947" s="93">
        <v>93</v>
      </c>
      <c r="AX947" s="99">
        <f t="shared" si="547"/>
        <v>26093</v>
      </c>
      <c r="AZ947" s="7" t="s">
        <v>3053</v>
      </c>
      <c r="BA947" t="s">
        <v>3290</v>
      </c>
    </row>
    <row r="948" spans="1:53" hidden="1" outlineLevel="1">
      <c r="A948" t="s">
        <v>548</v>
      </c>
      <c r="B948" t="s">
        <v>3352</v>
      </c>
      <c r="C948" s="1">
        <f t="shared" si="534"/>
        <v>876</v>
      </c>
      <c r="D948" s="7">
        <f>IF(P948&gt;0,RANK(P948,(P948:R948,S948:AG948)),0)</f>
        <v>6</v>
      </c>
      <c r="E948" s="7">
        <f>IF(Q948&gt;0,RANK(Q948,(P948:R948,S948:AG948)),0)</f>
        <v>4</v>
      </c>
      <c r="F948" s="7">
        <f>IF(R948&gt;0,RANK(R948,(P948:R948,S948:AG948)),0)</f>
        <v>2</v>
      </c>
      <c r="G948" s="7">
        <f>IF(S948&gt;0,RANK(S948,(P948:R948,S948:AG948)),0)</f>
        <v>3</v>
      </c>
      <c r="H948" s="48">
        <f t="shared" si="535"/>
        <v>8</v>
      </c>
      <c r="I948" s="163">
        <f t="shared" si="533"/>
        <v>9.1324200913242004E-3</v>
      </c>
      <c r="J948" s="2"/>
      <c r="K948" s="2">
        <f t="shared" si="536"/>
        <v>2.2831050228310501E-3</v>
      </c>
      <c r="L948" s="2">
        <f t="shared" si="537"/>
        <v>5.8219178082191778E-2</v>
      </c>
      <c r="M948" s="2">
        <f t="shared" si="538"/>
        <v>0.3904109589041096</v>
      </c>
      <c r="N948" s="2">
        <f t="shared" si="531"/>
        <v>0.12557077625570776</v>
      </c>
      <c r="O948" s="2">
        <f t="shared" si="532"/>
        <v>0.42351598173515981</v>
      </c>
      <c r="P948" s="1">
        <v>2</v>
      </c>
      <c r="Q948" s="1">
        <v>51</v>
      </c>
      <c r="R948" s="1">
        <v>342</v>
      </c>
      <c r="S948" s="1">
        <v>110</v>
      </c>
      <c r="T948" s="1">
        <v>350</v>
      </c>
      <c r="U948" s="1">
        <v>1</v>
      </c>
      <c r="V948" s="1">
        <v>1</v>
      </c>
      <c r="Y948" s="1">
        <v>17</v>
      </c>
      <c r="AC948" s="1">
        <v>2</v>
      </c>
      <c r="AD948" s="1">
        <v>0</v>
      </c>
      <c r="AE948" s="1">
        <v>0</v>
      </c>
      <c r="AF948" s="1">
        <v>0</v>
      </c>
      <c r="AI948" s="7">
        <f t="shared" si="539"/>
        <v>1</v>
      </c>
      <c r="AJ948" s="7">
        <f t="shared" si="540"/>
        <v>7</v>
      </c>
      <c r="AK948" s="7">
        <f t="shared" si="541"/>
        <v>7</v>
      </c>
      <c r="AL948" s="7">
        <f t="shared" si="542"/>
        <v>0</v>
      </c>
      <c r="AM948" s="2">
        <f t="shared" si="543"/>
        <v>0.3995433789954338</v>
      </c>
      <c r="AN948" s="2">
        <f t="shared" si="544"/>
        <v>1.1415525114155251E-3</v>
      </c>
      <c r="AO948" s="2">
        <f t="shared" si="545"/>
        <v>1.1415525114155251E-3</v>
      </c>
      <c r="AP948" s="2">
        <f t="shared" si="546"/>
        <v>0</v>
      </c>
      <c r="AR948" t="str">
        <f t="shared" si="548"/>
        <v>Luce</v>
      </c>
      <c r="AS948" t="s">
        <v>3352</v>
      </c>
      <c r="AT948" s="9">
        <v>1</v>
      </c>
      <c r="AV948" s="91">
        <v>26</v>
      </c>
      <c r="AW948" s="93">
        <v>95</v>
      </c>
      <c r="AX948" s="99">
        <f t="shared" si="547"/>
        <v>26095</v>
      </c>
      <c r="AZ948" s="7" t="s">
        <v>3053</v>
      </c>
      <c r="BA948" t="s">
        <v>3290</v>
      </c>
    </row>
    <row r="949" spans="1:53" hidden="1" outlineLevel="1">
      <c r="A949" t="s">
        <v>2679</v>
      </c>
      <c r="B949" t="s">
        <v>3352</v>
      </c>
      <c r="C949" s="1">
        <f t="shared" si="534"/>
        <v>1633</v>
      </c>
      <c r="D949" s="7">
        <f>IF(P949&gt;0,RANK(P949,(P949:R949,S949:AG949)),0)</f>
        <v>10</v>
      </c>
      <c r="E949" s="7">
        <f>IF(Q949&gt;0,RANK(Q949,(P949:R949,S949:AG949)),0)</f>
        <v>4</v>
      </c>
      <c r="F949" s="7">
        <f>IF(R949&gt;0,RANK(R949,(P949:R949,S949:AG949)),0)</f>
        <v>1</v>
      </c>
      <c r="G949" s="7">
        <f>IF(S949&gt;0,RANK(S949,(P949:R949,S949:AG949)),0)</f>
        <v>3</v>
      </c>
      <c r="H949" s="48">
        <f t="shared" si="535"/>
        <v>1</v>
      </c>
      <c r="I949" s="163">
        <f t="shared" si="533"/>
        <v>6.1236987140232701E-4</v>
      </c>
      <c r="J949" s="2"/>
      <c r="K949" s="2">
        <f t="shared" si="536"/>
        <v>6.1236987140232701E-4</v>
      </c>
      <c r="L949" s="2">
        <f t="shared" si="537"/>
        <v>7.6546233925290877E-2</v>
      </c>
      <c r="M949" s="2">
        <f t="shared" si="538"/>
        <v>0.40845070422535212</v>
      </c>
      <c r="N949" s="2">
        <f t="shared" si="531"/>
        <v>8.4507042253521125E-2</v>
      </c>
      <c r="O949" s="2">
        <f t="shared" si="532"/>
        <v>0.42988364972443349</v>
      </c>
      <c r="P949" s="1">
        <v>1</v>
      </c>
      <c r="Q949" s="1">
        <v>125</v>
      </c>
      <c r="R949" s="1">
        <v>667</v>
      </c>
      <c r="S949" s="1">
        <v>138</v>
      </c>
      <c r="T949" s="1">
        <v>666</v>
      </c>
      <c r="U949" s="1">
        <v>4</v>
      </c>
      <c r="V949" s="1">
        <v>4</v>
      </c>
      <c r="Y949" s="1">
        <v>20</v>
      </c>
      <c r="AC949" s="1">
        <v>4</v>
      </c>
      <c r="AD949" s="1">
        <v>0</v>
      </c>
      <c r="AE949" s="1">
        <v>3</v>
      </c>
      <c r="AF949" s="1">
        <v>1</v>
      </c>
      <c r="AI949" s="7">
        <f t="shared" si="539"/>
        <v>2</v>
      </c>
      <c r="AJ949" s="7">
        <f t="shared" si="540"/>
        <v>6</v>
      </c>
      <c r="AK949" s="7">
        <f t="shared" si="541"/>
        <v>6</v>
      </c>
      <c r="AL949" s="7">
        <f t="shared" si="542"/>
        <v>0</v>
      </c>
      <c r="AM949" s="2">
        <f t="shared" si="543"/>
        <v>0.40783833435394978</v>
      </c>
      <c r="AN949" s="2">
        <f t="shared" si="544"/>
        <v>2.449479485609308E-3</v>
      </c>
      <c r="AO949" s="2">
        <f t="shared" si="545"/>
        <v>2.449479485609308E-3</v>
      </c>
      <c r="AP949" s="2">
        <f t="shared" si="546"/>
        <v>0</v>
      </c>
      <c r="AR949" t="str">
        <f t="shared" si="548"/>
        <v>Mackinac</v>
      </c>
      <c r="AS949" t="s">
        <v>3352</v>
      </c>
      <c r="AT949" s="9">
        <v>1</v>
      </c>
      <c r="AV949" s="91">
        <v>26</v>
      </c>
      <c r="AW949" s="93">
        <v>97</v>
      </c>
      <c r="AX949" s="99">
        <f t="shared" si="547"/>
        <v>26097</v>
      </c>
      <c r="AZ949" s="7" t="s">
        <v>3053</v>
      </c>
      <c r="BA949" t="s">
        <v>3290</v>
      </c>
    </row>
    <row r="950" spans="1:53" hidden="1" outlineLevel="1">
      <c r="A950" t="s">
        <v>2304</v>
      </c>
      <c r="B950" t="s">
        <v>3352</v>
      </c>
      <c r="C950" s="1">
        <f t="shared" si="534"/>
        <v>87432</v>
      </c>
      <c r="D950" s="7">
        <f>IF(P950&gt;0,RANK(P950,(P950:R950,S950:AG950)),0)</f>
        <v>8</v>
      </c>
      <c r="E950" s="7">
        <f>IF(Q950&gt;0,RANK(Q950,(P950:R950,S950:AG950)),0)</f>
        <v>4</v>
      </c>
      <c r="F950" s="7">
        <f>IF(R950&gt;0,RANK(R950,(P950:R950,S950:AG950)),0)</f>
        <v>1</v>
      </c>
      <c r="G950" s="7">
        <f>IF(S950&gt;0,RANK(S950,(P950:R950,S950:AG950)),0)</f>
        <v>3</v>
      </c>
      <c r="H950" s="48">
        <f t="shared" si="535"/>
        <v>7620</v>
      </c>
      <c r="I950" s="163">
        <f t="shared" si="533"/>
        <v>8.7153444962942625E-2</v>
      </c>
      <c r="J950" s="2"/>
      <c r="K950" s="2">
        <f t="shared" si="536"/>
        <v>1.2809955165156922E-3</v>
      </c>
      <c r="L950" s="2">
        <f t="shared" si="537"/>
        <v>7.2479183822856619E-2</v>
      </c>
      <c r="M950" s="2">
        <f t="shared" si="538"/>
        <v>0.43277061030286396</v>
      </c>
      <c r="N950" s="2">
        <f t="shared" si="531"/>
        <v>0.11717677738127917</v>
      </c>
      <c r="O950" s="2">
        <f t="shared" si="532"/>
        <v>0.37629243297648457</v>
      </c>
      <c r="P950" s="1">
        <v>112</v>
      </c>
      <c r="Q950" s="1">
        <v>6337</v>
      </c>
      <c r="R950" s="1">
        <v>37838</v>
      </c>
      <c r="S950" s="1">
        <v>10245</v>
      </c>
      <c r="T950" s="1">
        <v>30218</v>
      </c>
      <c r="U950" s="1">
        <v>126</v>
      </c>
      <c r="V950" s="1">
        <v>147</v>
      </c>
      <c r="Y950" s="1">
        <v>2147</v>
      </c>
      <c r="AC950" s="1">
        <v>109</v>
      </c>
      <c r="AD950" s="1">
        <v>48</v>
      </c>
      <c r="AE950" s="1">
        <v>79</v>
      </c>
      <c r="AF950" s="1">
        <v>26</v>
      </c>
      <c r="AI950" s="7">
        <f t="shared" si="539"/>
        <v>2</v>
      </c>
      <c r="AJ950" s="7">
        <f t="shared" si="540"/>
        <v>7</v>
      </c>
      <c r="AK950" s="7">
        <f t="shared" si="541"/>
        <v>6</v>
      </c>
      <c r="AL950" s="7">
        <f t="shared" si="542"/>
        <v>0</v>
      </c>
      <c r="AM950" s="2">
        <f t="shared" si="543"/>
        <v>0.34561716533992132</v>
      </c>
      <c r="AN950" s="2">
        <f t="shared" si="544"/>
        <v>1.4411199560801537E-3</v>
      </c>
      <c r="AO950" s="2">
        <f t="shared" si="545"/>
        <v>1.681306615426846E-3</v>
      </c>
      <c r="AP950" s="2">
        <f t="shared" si="546"/>
        <v>0</v>
      </c>
      <c r="AR950" t="str">
        <f t="shared" si="548"/>
        <v>Macomb</v>
      </c>
      <c r="AS950" t="s">
        <v>3352</v>
      </c>
      <c r="AT950" s="9"/>
      <c r="AV950" s="91">
        <v>26</v>
      </c>
      <c r="AW950" s="93">
        <v>99</v>
      </c>
      <c r="AX950" s="99">
        <f t="shared" si="547"/>
        <v>26099</v>
      </c>
      <c r="AZ950" s="7" t="s">
        <v>3053</v>
      </c>
      <c r="BA950" t="s">
        <v>3290</v>
      </c>
    </row>
    <row r="951" spans="1:53" hidden="1" outlineLevel="1">
      <c r="A951" t="s">
        <v>1567</v>
      </c>
      <c r="B951" t="s">
        <v>3352</v>
      </c>
      <c r="C951" s="1">
        <f t="shared" si="534"/>
        <v>2919</v>
      </c>
      <c r="D951" s="7">
        <f>IF(P951&gt;0,RANK(P951,(P951:R951,S951:AG951)),0)</f>
        <v>9</v>
      </c>
      <c r="E951" s="7">
        <f>IF(Q951&gt;0,RANK(Q951,(P951:R951,S951:AG951)),0)</f>
        <v>4</v>
      </c>
      <c r="F951" s="7">
        <f>IF(R951&gt;0,RANK(R951,(P951:R951,S951:AG951)),0)</f>
        <v>1</v>
      </c>
      <c r="G951" s="7">
        <f>IF(S951&gt;0,RANK(S951,(P951:R951,S951:AG951)),0)</f>
        <v>3</v>
      </c>
      <c r="H951" s="48">
        <f t="shared" si="535"/>
        <v>78</v>
      </c>
      <c r="I951" s="163">
        <f t="shared" si="533"/>
        <v>2.6721479958890029E-2</v>
      </c>
      <c r="J951" s="2"/>
      <c r="K951" s="2">
        <f t="shared" si="536"/>
        <v>1.3703323055841042E-3</v>
      </c>
      <c r="L951" s="2">
        <f t="shared" si="537"/>
        <v>7.9136690647482008E-2</v>
      </c>
      <c r="M951" s="2">
        <f t="shared" si="538"/>
        <v>0.40835902706406302</v>
      </c>
      <c r="N951" s="2">
        <f t="shared" si="531"/>
        <v>0.10106200753682767</v>
      </c>
      <c r="O951" s="2">
        <f t="shared" si="532"/>
        <v>0.41007194244604317</v>
      </c>
      <c r="P951" s="1">
        <v>4</v>
      </c>
      <c r="Q951" s="1">
        <v>231</v>
      </c>
      <c r="R951" s="1">
        <v>1192</v>
      </c>
      <c r="S951" s="1">
        <v>295</v>
      </c>
      <c r="T951" s="1">
        <v>1114</v>
      </c>
      <c r="U951" s="1">
        <v>6</v>
      </c>
      <c r="V951" s="1">
        <v>8</v>
      </c>
      <c r="Y951" s="1">
        <v>57</v>
      </c>
      <c r="AC951" s="1">
        <v>6</v>
      </c>
      <c r="AD951" s="1">
        <v>1</v>
      </c>
      <c r="AE951" s="1">
        <v>3</v>
      </c>
      <c r="AF951" s="1">
        <v>2</v>
      </c>
      <c r="AI951" s="7">
        <f t="shared" si="539"/>
        <v>2</v>
      </c>
      <c r="AJ951" s="7">
        <f t="shared" si="540"/>
        <v>7</v>
      </c>
      <c r="AK951" s="7">
        <f t="shared" si="541"/>
        <v>6</v>
      </c>
      <c r="AL951" s="7">
        <f t="shared" si="542"/>
        <v>0</v>
      </c>
      <c r="AM951" s="2">
        <f t="shared" si="543"/>
        <v>0.381637547105173</v>
      </c>
      <c r="AN951" s="2">
        <f t="shared" si="544"/>
        <v>2.0554984583761563E-3</v>
      </c>
      <c r="AO951" s="2">
        <f t="shared" si="545"/>
        <v>2.7406646111682084E-3</v>
      </c>
      <c r="AP951" s="2">
        <f t="shared" si="546"/>
        <v>0</v>
      </c>
      <c r="AR951" t="str">
        <f t="shared" si="548"/>
        <v>Manistee</v>
      </c>
      <c r="AS951" t="s">
        <v>3352</v>
      </c>
      <c r="AT951" s="9">
        <v>1</v>
      </c>
      <c r="AV951" s="91">
        <v>26</v>
      </c>
      <c r="AW951" s="93">
        <v>101</v>
      </c>
      <c r="AX951" s="99">
        <f t="shared" si="547"/>
        <v>26101</v>
      </c>
      <c r="AZ951" s="7" t="s">
        <v>3053</v>
      </c>
      <c r="BA951" t="s">
        <v>3290</v>
      </c>
    </row>
    <row r="952" spans="1:53" hidden="1" outlineLevel="1">
      <c r="A952" t="s">
        <v>962</v>
      </c>
      <c r="B952" t="s">
        <v>3352</v>
      </c>
      <c r="C952" s="1">
        <f t="shared" si="534"/>
        <v>4905</v>
      </c>
      <c r="D952" s="7">
        <f>IF(P952&gt;0,RANK(P952,(P952:R952,S952:AG952)),0)</f>
        <v>11</v>
      </c>
      <c r="E952" s="7">
        <f>IF(Q952&gt;0,RANK(Q952,(P952:R952,S952:AG952)),0)</f>
        <v>4</v>
      </c>
      <c r="F952" s="7">
        <f>IF(R952&gt;0,RANK(R952,(P952:R952,S952:AG952)),0)</f>
        <v>2</v>
      </c>
      <c r="G952" s="7">
        <f>IF(S952&gt;0,RANK(S952,(P952:R952,S952:AG952)),0)</f>
        <v>3</v>
      </c>
      <c r="H952" s="48">
        <f t="shared" si="535"/>
        <v>785</v>
      </c>
      <c r="I952" s="163">
        <f t="shared" si="533"/>
        <v>0.16004077471967379</v>
      </c>
      <c r="J952" s="2"/>
      <c r="K952" s="2">
        <f t="shared" si="536"/>
        <v>6.116207951070336E-4</v>
      </c>
      <c r="L952" s="2">
        <f t="shared" si="537"/>
        <v>6.1773700305810399E-2</v>
      </c>
      <c r="M952" s="2">
        <f t="shared" si="538"/>
        <v>0.31376146788990827</v>
      </c>
      <c r="N952" s="2">
        <f t="shared" si="531"/>
        <v>0.13027522935779817</v>
      </c>
      <c r="O952" s="2">
        <f t="shared" si="532"/>
        <v>0.49357798165137617</v>
      </c>
      <c r="P952" s="1">
        <v>3</v>
      </c>
      <c r="Q952" s="1">
        <v>303</v>
      </c>
      <c r="R952" s="1">
        <v>1539</v>
      </c>
      <c r="S952" s="1">
        <v>639</v>
      </c>
      <c r="T952" s="1">
        <v>2324</v>
      </c>
      <c r="U952" s="1">
        <v>11</v>
      </c>
      <c r="V952" s="1">
        <v>9</v>
      </c>
      <c r="Y952" s="1">
        <v>48</v>
      </c>
      <c r="AC952" s="1">
        <v>13</v>
      </c>
      <c r="AD952" s="1">
        <v>3</v>
      </c>
      <c r="AE952" s="1">
        <v>8</v>
      </c>
      <c r="AF952" s="1">
        <v>5</v>
      </c>
      <c r="AI952" s="7">
        <f t="shared" si="539"/>
        <v>1</v>
      </c>
      <c r="AJ952" s="7">
        <f t="shared" si="540"/>
        <v>6</v>
      </c>
      <c r="AK952" s="7">
        <f t="shared" si="541"/>
        <v>7</v>
      </c>
      <c r="AL952" s="7">
        <f t="shared" si="542"/>
        <v>0</v>
      </c>
      <c r="AM952" s="2">
        <f t="shared" si="543"/>
        <v>0.47380224260958204</v>
      </c>
      <c r="AN952" s="2">
        <f t="shared" si="544"/>
        <v>2.2426095820591231E-3</v>
      </c>
      <c r="AO952" s="2">
        <f t="shared" si="545"/>
        <v>1.834862385321101E-3</v>
      </c>
      <c r="AP952" s="2">
        <f t="shared" si="546"/>
        <v>0</v>
      </c>
      <c r="AR952" t="str">
        <f t="shared" si="548"/>
        <v>Marquette</v>
      </c>
      <c r="AS952" t="s">
        <v>3352</v>
      </c>
      <c r="AT952" s="9">
        <v>1</v>
      </c>
      <c r="AV952" s="91">
        <v>26</v>
      </c>
      <c r="AW952" s="93">
        <v>103</v>
      </c>
      <c r="AX952" s="99">
        <f t="shared" si="547"/>
        <v>26103</v>
      </c>
      <c r="AZ952" s="7" t="s">
        <v>3053</v>
      </c>
      <c r="BA952" t="s">
        <v>3290</v>
      </c>
    </row>
    <row r="953" spans="1:53" hidden="1" outlineLevel="1">
      <c r="A953" t="s">
        <v>1551</v>
      </c>
      <c r="B953" t="s">
        <v>3352</v>
      </c>
      <c r="C953" s="1">
        <f t="shared" si="534"/>
        <v>3339</v>
      </c>
      <c r="D953" s="7">
        <f>IF(P953&gt;0,RANK(P953,(P953:R953,S953:AG953)),0)</f>
        <v>9</v>
      </c>
      <c r="E953" s="7">
        <f>IF(Q953&gt;0,RANK(Q953,(P953:R953,S953:AG953)),0)</f>
        <v>4</v>
      </c>
      <c r="F953" s="7">
        <f>IF(R953&gt;0,RANK(R953,(P953:R953,S953:AG953)),0)</f>
        <v>2</v>
      </c>
      <c r="G953" s="7">
        <f>IF(S953&gt;0,RANK(S953,(P953:R953,S953:AG953)),0)</f>
        <v>3</v>
      </c>
      <c r="H953" s="48">
        <f t="shared" si="535"/>
        <v>278</v>
      </c>
      <c r="I953" s="163">
        <f t="shared" si="533"/>
        <v>8.3258460616951177E-2</v>
      </c>
      <c r="J953" s="2"/>
      <c r="K953" s="2">
        <f t="shared" si="536"/>
        <v>2.0964360587002098E-3</v>
      </c>
      <c r="L953" s="2">
        <f t="shared" si="537"/>
        <v>8.0263551961665167E-2</v>
      </c>
      <c r="M953" s="2">
        <f t="shared" si="538"/>
        <v>0.36178496555855044</v>
      </c>
      <c r="N953" s="2">
        <f t="shared" si="531"/>
        <v>8.7151841868823007E-2</v>
      </c>
      <c r="O953" s="2">
        <f t="shared" si="532"/>
        <v>0.46870320455226117</v>
      </c>
      <c r="P953" s="1">
        <v>7</v>
      </c>
      <c r="Q953" s="1">
        <v>268</v>
      </c>
      <c r="R953" s="1">
        <v>1208</v>
      </c>
      <c r="S953" s="1">
        <v>291</v>
      </c>
      <c r="T953" s="1">
        <v>1486</v>
      </c>
      <c r="U953" s="1">
        <v>10</v>
      </c>
      <c r="V953" s="1">
        <v>9</v>
      </c>
      <c r="Y953" s="1">
        <v>33</v>
      </c>
      <c r="AC953" s="1">
        <v>18</v>
      </c>
      <c r="AD953" s="1">
        <v>3</v>
      </c>
      <c r="AE953" s="1">
        <v>4</v>
      </c>
      <c r="AF953" s="1">
        <v>2</v>
      </c>
      <c r="AI953" s="7">
        <f t="shared" si="539"/>
        <v>1</v>
      </c>
      <c r="AJ953" s="7">
        <f t="shared" si="540"/>
        <v>6</v>
      </c>
      <c r="AK953" s="7">
        <f t="shared" si="541"/>
        <v>7</v>
      </c>
      <c r="AL953" s="7">
        <f t="shared" si="542"/>
        <v>0</v>
      </c>
      <c r="AM953" s="2">
        <f t="shared" si="543"/>
        <v>0.44504342617550163</v>
      </c>
      <c r="AN953" s="2">
        <f t="shared" si="544"/>
        <v>2.9949086552860139E-3</v>
      </c>
      <c r="AO953" s="2">
        <f t="shared" si="545"/>
        <v>2.6954177897574125E-3</v>
      </c>
      <c r="AP953" s="2">
        <f t="shared" si="546"/>
        <v>0</v>
      </c>
      <c r="AR953" t="str">
        <f t="shared" si="548"/>
        <v>Mason</v>
      </c>
      <c r="AS953" t="s">
        <v>3352</v>
      </c>
      <c r="AT953" s="9"/>
      <c r="AV953" s="91">
        <v>26</v>
      </c>
      <c r="AW953" s="93">
        <v>105</v>
      </c>
      <c r="AX953" s="99">
        <f t="shared" si="547"/>
        <v>26105</v>
      </c>
      <c r="AZ953" s="7" t="s">
        <v>3053</v>
      </c>
      <c r="BA953" t="s">
        <v>3290</v>
      </c>
    </row>
    <row r="954" spans="1:53" hidden="1" outlineLevel="1">
      <c r="A954" t="s">
        <v>154</v>
      </c>
      <c r="B954" t="s">
        <v>3352</v>
      </c>
      <c r="C954" s="1">
        <f t="shared" si="534"/>
        <v>4305</v>
      </c>
      <c r="D954" s="7">
        <f>IF(P954&gt;0,RANK(P954,(P954:R954,S954:AG954)),0)</f>
        <v>6</v>
      </c>
      <c r="E954" s="7">
        <f>IF(Q954&gt;0,RANK(Q954,(P954:R954,S954:AG954)),0)</f>
        <v>4</v>
      </c>
      <c r="F954" s="7">
        <f>IF(R954&gt;0,RANK(R954,(P954:R954,S954:AG954)),0)</f>
        <v>2</v>
      </c>
      <c r="G954" s="7">
        <f>IF(S954&gt;0,RANK(S954,(P954:R954,S954:AG954)),0)</f>
        <v>3</v>
      </c>
      <c r="H954" s="48">
        <f t="shared" si="535"/>
        <v>22</v>
      </c>
      <c r="I954" s="163">
        <f t="shared" si="533"/>
        <v>5.1103368176538908E-3</v>
      </c>
      <c r="J954" s="2"/>
      <c r="K954" s="2">
        <f t="shared" si="536"/>
        <v>1.6260162601626016E-3</v>
      </c>
      <c r="L954" s="2">
        <f t="shared" si="537"/>
        <v>7.3635307781649242E-2</v>
      </c>
      <c r="M954" s="2">
        <f t="shared" si="538"/>
        <v>0.40116144018583044</v>
      </c>
      <c r="N954" s="2">
        <f t="shared" si="531"/>
        <v>9.1753774680603944E-2</v>
      </c>
      <c r="O954" s="2">
        <f t="shared" si="532"/>
        <v>0.43182346109175374</v>
      </c>
      <c r="P954" s="1">
        <v>7</v>
      </c>
      <c r="Q954" s="1">
        <v>317</v>
      </c>
      <c r="R954" s="1">
        <v>1727</v>
      </c>
      <c r="S954" s="1">
        <v>395</v>
      </c>
      <c r="T954" s="1">
        <v>1749</v>
      </c>
      <c r="U954" s="1">
        <v>5</v>
      </c>
      <c r="V954" s="1">
        <v>6</v>
      </c>
      <c r="Y954" s="1">
        <v>80</v>
      </c>
      <c r="AC954" s="1">
        <v>7</v>
      </c>
      <c r="AD954" s="1">
        <v>3</v>
      </c>
      <c r="AE954" s="1">
        <v>7</v>
      </c>
      <c r="AF954" s="1">
        <v>2</v>
      </c>
      <c r="AI954" s="7">
        <f t="shared" si="539"/>
        <v>1</v>
      </c>
      <c r="AJ954" s="7">
        <f t="shared" si="540"/>
        <v>8</v>
      </c>
      <c r="AK954" s="7">
        <f t="shared" si="541"/>
        <v>7</v>
      </c>
      <c r="AL954" s="7">
        <f t="shared" si="542"/>
        <v>0</v>
      </c>
      <c r="AM954" s="2">
        <f t="shared" si="543"/>
        <v>0.40627177700348432</v>
      </c>
      <c r="AN954" s="2">
        <f t="shared" si="544"/>
        <v>1.1614401858304297E-3</v>
      </c>
      <c r="AO954" s="2">
        <f t="shared" si="545"/>
        <v>1.3937282229965157E-3</v>
      </c>
      <c r="AP954" s="2">
        <f t="shared" si="546"/>
        <v>0</v>
      </c>
      <c r="AR954" t="str">
        <f t="shared" si="548"/>
        <v>Mecosta</v>
      </c>
      <c r="AS954" t="s">
        <v>3352</v>
      </c>
      <c r="AT954" s="9">
        <v>4</v>
      </c>
      <c r="AV954" s="91">
        <v>26</v>
      </c>
      <c r="AW954" s="93">
        <v>107</v>
      </c>
      <c r="AX954" s="99">
        <f t="shared" si="547"/>
        <v>26107</v>
      </c>
      <c r="AZ954" s="7" t="s">
        <v>3053</v>
      </c>
      <c r="BA954" t="s">
        <v>3290</v>
      </c>
    </row>
    <row r="955" spans="1:53" hidden="1" outlineLevel="1">
      <c r="A955" t="s">
        <v>3216</v>
      </c>
      <c r="B955" t="s">
        <v>3352</v>
      </c>
      <c r="C955" s="1">
        <f t="shared" si="534"/>
        <v>1971</v>
      </c>
      <c r="D955" s="7">
        <f>IF(P955&gt;0,RANK(P955,(P955:R955,S955:AG955)),0)</f>
        <v>8</v>
      </c>
      <c r="E955" s="7">
        <f>IF(Q955&gt;0,RANK(Q955,(P955:R955,S955:AG955)),0)</f>
        <v>4</v>
      </c>
      <c r="F955" s="7">
        <f>IF(R955&gt;0,RANK(R955,(P955:R955,S955:AG955)),0)</f>
        <v>2</v>
      </c>
      <c r="G955" s="7">
        <f>IF(S955&gt;0,RANK(S955,(P955:R955,S955:AG955)),0)</f>
        <v>3</v>
      </c>
      <c r="H955" s="48">
        <f t="shared" si="535"/>
        <v>428</v>
      </c>
      <c r="I955" s="163">
        <f t="shared" si="533"/>
        <v>0.21714865550481988</v>
      </c>
      <c r="J955" s="2"/>
      <c r="K955" s="2">
        <f t="shared" si="536"/>
        <v>2.0294266869609334E-3</v>
      </c>
      <c r="L955" s="2">
        <f t="shared" si="537"/>
        <v>7.1537290715372903E-2</v>
      </c>
      <c r="M955" s="2">
        <f t="shared" si="538"/>
        <v>0.28158295281582951</v>
      </c>
      <c r="N955" s="2">
        <f t="shared" si="531"/>
        <v>0.12075088787417554</v>
      </c>
      <c r="O955" s="2">
        <f t="shared" si="532"/>
        <v>0.52409944190766111</v>
      </c>
      <c r="P955" s="1">
        <v>4</v>
      </c>
      <c r="Q955" s="1">
        <v>141</v>
      </c>
      <c r="R955" s="1">
        <v>555</v>
      </c>
      <c r="S955" s="1">
        <v>238</v>
      </c>
      <c r="T955" s="1">
        <v>983</v>
      </c>
      <c r="U955" s="1">
        <v>2</v>
      </c>
      <c r="V955" s="1">
        <v>10</v>
      </c>
      <c r="Y955" s="1">
        <v>22</v>
      </c>
      <c r="AC955" s="1">
        <v>9</v>
      </c>
      <c r="AD955" s="1">
        <v>3</v>
      </c>
      <c r="AE955" s="1">
        <v>2</v>
      </c>
      <c r="AF955" s="1">
        <v>2</v>
      </c>
      <c r="AI955" s="7">
        <f t="shared" si="539"/>
        <v>1</v>
      </c>
      <c r="AJ955" s="7">
        <f t="shared" si="540"/>
        <v>8</v>
      </c>
      <c r="AK955" s="7">
        <f t="shared" si="541"/>
        <v>6</v>
      </c>
      <c r="AL955" s="7">
        <f t="shared" si="542"/>
        <v>0</v>
      </c>
      <c r="AM955" s="2">
        <f t="shared" si="543"/>
        <v>0.49873160832064939</v>
      </c>
      <c r="AN955" s="2">
        <f t="shared" si="544"/>
        <v>1.0147133434804667E-3</v>
      </c>
      <c r="AO955" s="2">
        <f t="shared" si="545"/>
        <v>5.0735667174023336E-3</v>
      </c>
      <c r="AP955" s="2">
        <f t="shared" si="546"/>
        <v>0</v>
      </c>
      <c r="AR955" t="str">
        <f t="shared" si="548"/>
        <v>Menominee</v>
      </c>
      <c r="AS955" t="s">
        <v>3352</v>
      </c>
      <c r="AT955" s="9">
        <v>1</v>
      </c>
      <c r="AV955" s="91">
        <v>26</v>
      </c>
      <c r="AW955" s="93">
        <v>109</v>
      </c>
      <c r="AX955" s="99">
        <f t="shared" si="547"/>
        <v>26109</v>
      </c>
      <c r="AZ955" s="7" t="s">
        <v>3053</v>
      </c>
      <c r="BA955" t="s">
        <v>3290</v>
      </c>
    </row>
    <row r="956" spans="1:53" hidden="1" outlineLevel="1">
      <c r="A956" t="s">
        <v>2470</v>
      </c>
      <c r="B956" t="s">
        <v>3352</v>
      </c>
      <c r="C956" s="1">
        <f t="shared" si="534"/>
        <v>10257</v>
      </c>
      <c r="D956" s="7">
        <f>IF(P956&gt;0,RANK(P956,(P956:R956,S956:AG956)),0)</f>
        <v>9</v>
      </c>
      <c r="E956" s="7">
        <f>IF(Q956&gt;0,RANK(Q956,(P956:R956,S956:AG956)),0)</f>
        <v>4</v>
      </c>
      <c r="F956" s="7">
        <f>IF(R956&gt;0,RANK(R956,(P956:R956,S956:AG956)),0)</f>
        <v>1</v>
      </c>
      <c r="G956" s="7">
        <f>IF(S956&gt;0,RANK(S956,(P956:R956,S956:AG956)),0)</f>
        <v>3</v>
      </c>
      <c r="H956" s="48">
        <f t="shared" si="535"/>
        <v>416</v>
      </c>
      <c r="I956" s="163">
        <f t="shared" si="533"/>
        <v>4.0557667934093787E-2</v>
      </c>
      <c r="J956" s="2"/>
      <c r="K956" s="2">
        <f t="shared" si="536"/>
        <v>9.7494394072340838E-4</v>
      </c>
      <c r="L956" s="2">
        <f t="shared" si="537"/>
        <v>4.8357219459881057E-2</v>
      </c>
      <c r="M956" s="2">
        <f t="shared" si="538"/>
        <v>0.43219264892268694</v>
      </c>
      <c r="N956" s="2">
        <f t="shared" si="531"/>
        <v>0.11016866530174516</v>
      </c>
      <c r="O956" s="2">
        <f t="shared" si="532"/>
        <v>0.40830652237496345</v>
      </c>
      <c r="P956" s="1">
        <v>10</v>
      </c>
      <c r="Q956" s="1">
        <v>496</v>
      </c>
      <c r="R956" s="1">
        <v>4433</v>
      </c>
      <c r="S956" s="1">
        <v>1130</v>
      </c>
      <c r="T956" s="1">
        <v>4017</v>
      </c>
      <c r="U956" s="1">
        <v>19</v>
      </c>
      <c r="V956" s="1">
        <v>16</v>
      </c>
      <c r="Y956" s="1">
        <v>104</v>
      </c>
      <c r="AC956" s="1">
        <v>9</v>
      </c>
      <c r="AD956" s="1">
        <v>6</v>
      </c>
      <c r="AE956" s="1">
        <v>13</v>
      </c>
      <c r="AF956" s="1">
        <v>4</v>
      </c>
      <c r="AI956" s="7">
        <f t="shared" si="539"/>
        <v>2</v>
      </c>
      <c r="AJ956" s="7">
        <f t="shared" si="540"/>
        <v>6</v>
      </c>
      <c r="AK956" s="7">
        <f t="shared" si="541"/>
        <v>7</v>
      </c>
      <c r="AL956" s="7">
        <f t="shared" si="542"/>
        <v>0</v>
      </c>
      <c r="AM956" s="2">
        <f t="shared" si="543"/>
        <v>0.39163498098859317</v>
      </c>
      <c r="AN956" s="2">
        <f t="shared" si="544"/>
        <v>1.852393487374476E-3</v>
      </c>
      <c r="AO956" s="2">
        <f t="shared" si="545"/>
        <v>1.5599103051574534E-3</v>
      </c>
      <c r="AP956" s="2">
        <f t="shared" si="546"/>
        <v>0</v>
      </c>
      <c r="AR956" t="str">
        <f t="shared" si="548"/>
        <v>Midland</v>
      </c>
      <c r="AS956" t="s">
        <v>3352</v>
      </c>
      <c r="AT956" s="9">
        <v>4</v>
      </c>
      <c r="AV956" s="91">
        <v>26</v>
      </c>
      <c r="AW956" s="93">
        <v>111</v>
      </c>
      <c r="AX956" s="99">
        <f t="shared" si="547"/>
        <v>26111</v>
      </c>
      <c r="AZ956" s="7" t="s">
        <v>3053</v>
      </c>
      <c r="BA956" t="s">
        <v>3290</v>
      </c>
    </row>
    <row r="957" spans="1:53" hidden="1" outlineLevel="1">
      <c r="A957" t="s">
        <v>1984</v>
      </c>
      <c r="B957" t="s">
        <v>3352</v>
      </c>
      <c r="C957" s="1">
        <f t="shared" si="534"/>
        <v>2152</v>
      </c>
      <c r="D957" s="7">
        <f>IF(P957&gt;0,RANK(P957,(P957:R957,S957:AG957)),0)</f>
        <v>9</v>
      </c>
      <c r="E957" s="7">
        <f>IF(Q957&gt;0,RANK(Q957,(P957:R957,S957:AG957)),0)</f>
        <v>4</v>
      </c>
      <c r="F957" s="7">
        <f>IF(R957&gt;0,RANK(R957,(P957:R957,S957:AG957)),0)</f>
        <v>2</v>
      </c>
      <c r="G957" s="7">
        <f>IF(S957&gt;0,RANK(S957,(P957:R957,S957:AG957)),0)</f>
        <v>3</v>
      </c>
      <c r="H957" s="48">
        <f t="shared" si="535"/>
        <v>352</v>
      </c>
      <c r="I957" s="163">
        <f t="shared" si="533"/>
        <v>0.16356877323420074</v>
      </c>
      <c r="J957" s="2"/>
      <c r="K957" s="2">
        <f t="shared" si="536"/>
        <v>4.6468401486988845E-4</v>
      </c>
      <c r="L957" s="2">
        <f t="shared" si="537"/>
        <v>5.7156133828996279E-2</v>
      </c>
      <c r="M957" s="2">
        <f t="shared" si="538"/>
        <v>0.33410780669144979</v>
      </c>
      <c r="N957" s="2">
        <f t="shared" si="531"/>
        <v>7.7602230483271376E-2</v>
      </c>
      <c r="O957" s="2">
        <f t="shared" si="532"/>
        <v>0.5306691449814126</v>
      </c>
      <c r="P957" s="1">
        <v>1</v>
      </c>
      <c r="Q957" s="1">
        <v>123</v>
      </c>
      <c r="R957" s="1">
        <v>719</v>
      </c>
      <c r="S957" s="1">
        <v>167</v>
      </c>
      <c r="T957" s="1">
        <v>1071</v>
      </c>
      <c r="U957" s="1">
        <v>8</v>
      </c>
      <c r="V957" s="1">
        <v>9</v>
      </c>
      <c r="Y957" s="1">
        <v>46</v>
      </c>
      <c r="AC957" s="1">
        <v>0</v>
      </c>
      <c r="AD957" s="1">
        <v>0</v>
      </c>
      <c r="AE957" s="1">
        <v>7</v>
      </c>
      <c r="AF957" s="1">
        <v>1</v>
      </c>
      <c r="AI957" s="7">
        <f t="shared" si="539"/>
        <v>1</v>
      </c>
      <c r="AJ957" s="7">
        <f t="shared" si="540"/>
        <v>7</v>
      </c>
      <c r="AK957" s="7">
        <f t="shared" si="541"/>
        <v>6</v>
      </c>
      <c r="AL957" s="7">
        <f t="shared" si="542"/>
        <v>0</v>
      </c>
      <c r="AM957" s="2">
        <f t="shared" si="543"/>
        <v>0.49767657992565056</v>
      </c>
      <c r="AN957" s="2">
        <f t="shared" si="544"/>
        <v>3.7174721189591076E-3</v>
      </c>
      <c r="AO957" s="2">
        <f t="shared" si="545"/>
        <v>4.1821561338289959E-3</v>
      </c>
      <c r="AP957" s="2">
        <f t="shared" si="546"/>
        <v>0</v>
      </c>
      <c r="AR957" t="str">
        <f t="shared" si="548"/>
        <v>Missaukee</v>
      </c>
      <c r="AS957" t="s">
        <v>3352</v>
      </c>
      <c r="AT957" s="9">
        <v>4</v>
      </c>
      <c r="AV957" s="91">
        <v>26</v>
      </c>
      <c r="AW957" s="93">
        <v>113</v>
      </c>
      <c r="AX957" s="99">
        <f t="shared" si="547"/>
        <v>26113</v>
      </c>
      <c r="AZ957" s="7" t="s">
        <v>3053</v>
      </c>
      <c r="BA957" t="s">
        <v>3290</v>
      </c>
    </row>
    <row r="958" spans="1:53" hidden="1" outlineLevel="1">
      <c r="A958" t="s">
        <v>350</v>
      </c>
      <c r="B958" t="s">
        <v>3352</v>
      </c>
      <c r="C958" s="1">
        <f t="shared" si="534"/>
        <v>14716</v>
      </c>
      <c r="D958" s="7">
        <f>IF(P958&gt;0,RANK(P958,(P958:R958,S958:AG958)),0)</f>
        <v>10</v>
      </c>
      <c r="E958" s="7">
        <f>IF(Q958&gt;0,RANK(Q958,(P958:R958,S958:AG958)),0)</f>
        <v>4</v>
      </c>
      <c r="F958" s="7">
        <f>IF(R958&gt;0,RANK(R958,(P958:R958,S958:AG958)),0)</f>
        <v>2</v>
      </c>
      <c r="G958" s="7">
        <f>IF(S958&gt;0,RANK(S958,(P958:R958,S958:AG958)),0)</f>
        <v>3</v>
      </c>
      <c r="H958" s="48">
        <f t="shared" si="535"/>
        <v>883</v>
      </c>
      <c r="I958" s="163">
        <f t="shared" si="533"/>
        <v>6.0002718129926608E-2</v>
      </c>
      <c r="J958" s="2"/>
      <c r="K958" s="2">
        <f t="shared" si="536"/>
        <v>8.1543897798314763E-4</v>
      </c>
      <c r="L958" s="2">
        <f t="shared" si="537"/>
        <v>7.3049741777656968E-2</v>
      </c>
      <c r="M958" s="2">
        <f t="shared" si="538"/>
        <v>0.36273443870617017</v>
      </c>
      <c r="N958" s="2">
        <f t="shared" si="531"/>
        <v>0.11028812177222071</v>
      </c>
      <c r="O958" s="2">
        <f t="shared" si="532"/>
        <v>0.45311225876596894</v>
      </c>
      <c r="P958" s="1">
        <v>12</v>
      </c>
      <c r="Q958" s="1">
        <v>1075</v>
      </c>
      <c r="R958" s="1">
        <v>5338</v>
      </c>
      <c r="S958" s="1">
        <v>1623</v>
      </c>
      <c r="T958" s="1">
        <v>6221</v>
      </c>
      <c r="U958" s="1">
        <v>19</v>
      </c>
      <c r="V958" s="1">
        <v>35</v>
      </c>
      <c r="Y958" s="1">
        <v>344</v>
      </c>
      <c r="AC958" s="1">
        <v>19</v>
      </c>
      <c r="AD958" s="1">
        <v>14</v>
      </c>
      <c r="AE958" s="1">
        <v>11</v>
      </c>
      <c r="AF958" s="1">
        <v>5</v>
      </c>
      <c r="AI958" s="7">
        <f t="shared" si="539"/>
        <v>1</v>
      </c>
      <c r="AJ958" s="7">
        <f t="shared" si="540"/>
        <v>7</v>
      </c>
      <c r="AK958" s="7">
        <f t="shared" si="541"/>
        <v>6</v>
      </c>
      <c r="AL958" s="7">
        <f t="shared" si="542"/>
        <v>0</v>
      </c>
      <c r="AM958" s="2">
        <f t="shared" si="543"/>
        <v>0.42273715683609675</v>
      </c>
      <c r="AN958" s="2">
        <f t="shared" si="544"/>
        <v>1.2911117151399836E-3</v>
      </c>
      <c r="AO958" s="2">
        <f t="shared" si="545"/>
        <v>2.3783636857841804E-3</v>
      </c>
      <c r="AP958" s="2">
        <f t="shared" si="546"/>
        <v>0</v>
      </c>
      <c r="AR958" t="str">
        <f t="shared" si="548"/>
        <v>Monroe</v>
      </c>
      <c r="AS958" t="s">
        <v>3352</v>
      </c>
      <c r="AT958" s="9">
        <v>7</v>
      </c>
      <c r="AV958" s="91">
        <v>26</v>
      </c>
      <c r="AW958" s="93">
        <v>115</v>
      </c>
      <c r="AX958" s="99">
        <f t="shared" si="547"/>
        <v>26115</v>
      </c>
      <c r="AZ958" s="7" t="s">
        <v>3053</v>
      </c>
      <c r="BA958" t="s">
        <v>3290</v>
      </c>
    </row>
    <row r="959" spans="1:53" hidden="1" outlineLevel="1">
      <c r="A959" t="s">
        <v>2818</v>
      </c>
      <c r="B959" t="s">
        <v>3352</v>
      </c>
      <c r="C959" s="1">
        <f t="shared" si="534"/>
        <v>6684</v>
      </c>
      <c r="D959" s="7">
        <f>IF(P959&gt;0,RANK(P959,(P959:R959,S959:AG959)),0)</f>
        <v>9</v>
      </c>
      <c r="E959" s="7">
        <f>IF(Q959&gt;0,RANK(Q959,(P959:R959,S959:AG959)),0)</f>
        <v>4</v>
      </c>
      <c r="F959" s="7">
        <f>IF(R959&gt;0,RANK(R959,(P959:R959,S959:AG959)),0)</f>
        <v>2</v>
      </c>
      <c r="G959" s="7">
        <f>IF(S959&gt;0,RANK(S959,(P959:R959,S959:AG959)),0)</f>
        <v>3</v>
      </c>
      <c r="H959" s="48">
        <f t="shared" si="535"/>
        <v>772</v>
      </c>
      <c r="I959" s="163">
        <f t="shared" si="533"/>
        <v>0.11549970077797726</v>
      </c>
      <c r="J959" s="2"/>
      <c r="K959" s="2">
        <f t="shared" si="536"/>
        <v>1.3464991023339318E-3</v>
      </c>
      <c r="L959" s="2">
        <f t="shared" si="537"/>
        <v>5.3710353081986836E-2</v>
      </c>
      <c r="M959" s="2">
        <f t="shared" si="538"/>
        <v>0.33049072411729502</v>
      </c>
      <c r="N959" s="2">
        <f t="shared" si="531"/>
        <v>0.12971274685816875</v>
      </c>
      <c r="O959" s="2">
        <f t="shared" si="532"/>
        <v>0.48473967684021541</v>
      </c>
      <c r="P959" s="1">
        <v>9</v>
      </c>
      <c r="Q959" s="1">
        <v>359</v>
      </c>
      <c r="R959" s="1">
        <v>2209</v>
      </c>
      <c r="S959" s="1">
        <v>867</v>
      </c>
      <c r="T959" s="1">
        <v>2981</v>
      </c>
      <c r="U959" s="1">
        <v>17</v>
      </c>
      <c r="V959" s="1">
        <v>20</v>
      </c>
      <c r="Y959" s="1">
        <v>182</v>
      </c>
      <c r="AC959" s="1">
        <v>20</v>
      </c>
      <c r="AD959" s="1">
        <v>9</v>
      </c>
      <c r="AE959" s="1">
        <v>8</v>
      </c>
      <c r="AF959" s="1">
        <v>3</v>
      </c>
      <c r="AI959" s="7">
        <f t="shared" si="539"/>
        <v>1</v>
      </c>
      <c r="AJ959" s="7">
        <f t="shared" si="540"/>
        <v>7</v>
      </c>
      <c r="AK959" s="7">
        <f t="shared" si="541"/>
        <v>6</v>
      </c>
      <c r="AL959" s="7">
        <f t="shared" si="542"/>
        <v>0</v>
      </c>
      <c r="AM959" s="2">
        <f t="shared" si="543"/>
        <v>0.4459904248952723</v>
      </c>
      <c r="AN959" s="2">
        <f t="shared" si="544"/>
        <v>2.5433871932974265E-3</v>
      </c>
      <c r="AO959" s="2">
        <f t="shared" si="545"/>
        <v>2.9922202274087371E-3</v>
      </c>
      <c r="AP959" s="2">
        <f t="shared" si="546"/>
        <v>0</v>
      </c>
      <c r="AR959" t="str">
        <f t="shared" si="548"/>
        <v>Montcalm</v>
      </c>
      <c r="AS959" t="s">
        <v>3352</v>
      </c>
      <c r="AT959" s="9"/>
      <c r="AV959" s="91">
        <v>26</v>
      </c>
      <c r="AW959" s="93">
        <v>117</v>
      </c>
      <c r="AX959" s="99">
        <f t="shared" si="547"/>
        <v>26117</v>
      </c>
      <c r="AZ959" s="7" t="s">
        <v>3053</v>
      </c>
      <c r="BA959" t="s">
        <v>3290</v>
      </c>
    </row>
    <row r="960" spans="1:53" hidden="1" outlineLevel="1">
      <c r="A960" t="s">
        <v>151</v>
      </c>
      <c r="B960" t="s">
        <v>3352</v>
      </c>
      <c r="C960" s="1">
        <f t="shared" si="534"/>
        <v>1434</v>
      </c>
      <c r="D960" s="7">
        <f>IF(P960&gt;0,RANK(P960,(P960:R960,S960:AG960)),0)</f>
        <v>0</v>
      </c>
      <c r="E960" s="7">
        <f>IF(Q960&gt;0,RANK(Q960,(P960:R960,S960:AG960)),0)</f>
        <v>4</v>
      </c>
      <c r="F960" s="7">
        <f>IF(R960&gt;0,RANK(R960,(P960:R960,S960:AG960)),0)</f>
        <v>1</v>
      </c>
      <c r="G960" s="7">
        <f>IF(S960&gt;0,RANK(S960,(P960:R960,S960:AG960)),0)</f>
        <v>3</v>
      </c>
      <c r="H960" s="48">
        <f t="shared" si="535"/>
        <v>157</v>
      </c>
      <c r="I960" s="163">
        <f t="shared" si="533"/>
        <v>0.10948396094839609</v>
      </c>
      <c r="J960" s="2"/>
      <c r="K960" s="2">
        <f t="shared" si="536"/>
        <v>0</v>
      </c>
      <c r="L960" s="2">
        <f t="shared" si="537"/>
        <v>8.2287308228730829E-2</v>
      </c>
      <c r="M960" s="2">
        <f t="shared" si="538"/>
        <v>0.43863319386331939</v>
      </c>
      <c r="N960" s="2">
        <f t="shared" si="531"/>
        <v>0.10878661087866109</v>
      </c>
      <c r="O960" s="2">
        <f t="shared" si="532"/>
        <v>0.37029288702928864</v>
      </c>
      <c r="P960" s="1">
        <v>0</v>
      </c>
      <c r="Q960" s="1">
        <v>118</v>
      </c>
      <c r="R960" s="1">
        <v>629</v>
      </c>
      <c r="S960" s="1">
        <v>156</v>
      </c>
      <c r="T960" s="1">
        <v>472</v>
      </c>
      <c r="U960" s="1">
        <v>7</v>
      </c>
      <c r="V960" s="1">
        <v>4</v>
      </c>
      <c r="Y960" s="1">
        <v>43</v>
      </c>
      <c r="AC960" s="1">
        <v>1</v>
      </c>
      <c r="AD960" s="1">
        <v>3</v>
      </c>
      <c r="AE960" s="1">
        <v>1</v>
      </c>
      <c r="AF960" s="1">
        <v>0</v>
      </c>
      <c r="AI960" s="7">
        <f t="shared" si="539"/>
        <v>2</v>
      </c>
      <c r="AJ960" s="7">
        <f t="shared" si="540"/>
        <v>6</v>
      </c>
      <c r="AK960" s="7">
        <f t="shared" si="541"/>
        <v>7</v>
      </c>
      <c r="AL960" s="7">
        <f t="shared" si="542"/>
        <v>0</v>
      </c>
      <c r="AM960" s="2">
        <f t="shared" si="543"/>
        <v>0.32914923291492332</v>
      </c>
      <c r="AN960" s="2">
        <f t="shared" si="544"/>
        <v>4.8814504881450485E-3</v>
      </c>
      <c r="AO960" s="2">
        <f t="shared" si="545"/>
        <v>2.7894002789400278E-3</v>
      </c>
      <c r="AP960" s="2">
        <f t="shared" si="546"/>
        <v>0</v>
      </c>
      <c r="AR960" t="str">
        <f t="shared" si="548"/>
        <v>Montmorency</v>
      </c>
      <c r="AS960" t="s">
        <v>3352</v>
      </c>
      <c r="AT960" s="9">
        <v>1</v>
      </c>
      <c r="AV960" s="91">
        <v>26</v>
      </c>
      <c r="AW960" s="93">
        <v>119</v>
      </c>
      <c r="AX960" s="99">
        <f t="shared" si="547"/>
        <v>26119</v>
      </c>
      <c r="AZ960" s="7" t="s">
        <v>3053</v>
      </c>
      <c r="BA960" t="s">
        <v>3290</v>
      </c>
    </row>
    <row r="961" spans="1:53" hidden="1" outlineLevel="1">
      <c r="A961" t="s">
        <v>954</v>
      </c>
      <c r="B961" t="s">
        <v>3352</v>
      </c>
      <c r="C961" s="1">
        <f t="shared" si="534"/>
        <v>13442</v>
      </c>
      <c r="D961" s="7">
        <f>IF(P961&gt;0,RANK(P961,(P961:R961,S961:AG961)),0)</f>
        <v>7</v>
      </c>
      <c r="E961" s="7">
        <f>IF(Q961&gt;0,RANK(Q961,(P961:R961,S961:AG961)),0)</f>
        <v>4</v>
      </c>
      <c r="F961" s="7">
        <f>IF(R961&gt;0,RANK(R961,(P961:R961,S961:AG961)),0)</f>
        <v>2</v>
      </c>
      <c r="G961" s="7">
        <f>IF(S961&gt;0,RANK(S961,(P961:R961,S961:AG961)),0)</f>
        <v>3</v>
      </c>
      <c r="H961" s="48">
        <f t="shared" si="535"/>
        <v>1071</v>
      </c>
      <c r="I961" s="163">
        <f t="shared" si="533"/>
        <v>7.9675643505430743E-2</v>
      </c>
      <c r="J961" s="2"/>
      <c r="K961" s="2">
        <f t="shared" si="536"/>
        <v>1.8598422853742002E-3</v>
      </c>
      <c r="L961" s="2">
        <f t="shared" si="537"/>
        <v>6.2937062937062943E-2</v>
      </c>
      <c r="M961" s="2">
        <f t="shared" si="538"/>
        <v>0.35894956107722065</v>
      </c>
      <c r="N961" s="2">
        <f t="shared" si="531"/>
        <v>0.10169617616426127</v>
      </c>
      <c r="O961" s="2">
        <f t="shared" si="532"/>
        <v>0.47455735753608097</v>
      </c>
      <c r="P961" s="1">
        <v>25</v>
      </c>
      <c r="Q961" s="1">
        <v>846</v>
      </c>
      <c r="R961" s="1">
        <v>4825</v>
      </c>
      <c r="S961" s="1">
        <v>1367</v>
      </c>
      <c r="T961" s="1">
        <v>5896</v>
      </c>
      <c r="U961" s="1">
        <v>24</v>
      </c>
      <c r="V961" s="1">
        <v>24</v>
      </c>
      <c r="Y961" s="1">
        <v>370</v>
      </c>
      <c r="AC961" s="1">
        <v>27</v>
      </c>
      <c r="AD961" s="1">
        <v>12</v>
      </c>
      <c r="AE961" s="1">
        <v>14</v>
      </c>
      <c r="AF961" s="1">
        <v>12</v>
      </c>
      <c r="AI961" s="7">
        <f t="shared" si="539"/>
        <v>1</v>
      </c>
      <c r="AJ961" s="7">
        <f t="shared" si="540"/>
        <v>7</v>
      </c>
      <c r="AK961" s="7">
        <f t="shared" si="541"/>
        <v>7</v>
      </c>
      <c r="AL961" s="7">
        <f t="shared" si="542"/>
        <v>0</v>
      </c>
      <c r="AM961" s="2">
        <f t="shared" si="543"/>
        <v>0.43862520458265142</v>
      </c>
      <c r="AN961" s="2">
        <f t="shared" si="544"/>
        <v>1.7854485939592323E-3</v>
      </c>
      <c r="AO961" s="2">
        <f t="shared" si="545"/>
        <v>1.7854485939592323E-3</v>
      </c>
      <c r="AP961" s="2">
        <f t="shared" si="546"/>
        <v>0</v>
      </c>
      <c r="AR961" t="str">
        <f t="shared" si="548"/>
        <v>Muskegon</v>
      </c>
      <c r="AS961" t="s">
        <v>3352</v>
      </c>
      <c r="AT961" s="9">
        <v>2</v>
      </c>
      <c r="AV961" s="91">
        <v>26</v>
      </c>
      <c r="AW961" s="93">
        <v>121</v>
      </c>
      <c r="AX961" s="99">
        <f t="shared" si="547"/>
        <v>26121</v>
      </c>
      <c r="AZ961" s="7" t="s">
        <v>3053</v>
      </c>
      <c r="BA961" t="s">
        <v>3290</v>
      </c>
    </row>
    <row r="962" spans="1:53" hidden="1" outlineLevel="1">
      <c r="A962" t="s">
        <v>955</v>
      </c>
      <c r="B962" t="s">
        <v>3352</v>
      </c>
      <c r="C962" s="1">
        <f t="shared" si="534"/>
        <v>6036</v>
      </c>
      <c r="D962" s="7">
        <f>IF(P962&gt;0,RANK(P962,(P962:R962,S962:AG962)),0)</f>
        <v>9</v>
      </c>
      <c r="E962" s="7">
        <f>IF(Q962&gt;0,RANK(Q962,(P962:R962,S962:AG962)),0)</f>
        <v>4</v>
      </c>
      <c r="F962" s="7">
        <f>IF(R962&gt;0,RANK(R962,(P962:R962,S962:AG962)),0)</f>
        <v>2</v>
      </c>
      <c r="G962" s="7">
        <f>IF(S962&gt;0,RANK(S962,(P962:R962,S962:AG962)),0)</f>
        <v>3</v>
      </c>
      <c r="H962" s="48">
        <f t="shared" si="535"/>
        <v>1333</v>
      </c>
      <c r="I962" s="163">
        <f t="shared" si="533"/>
        <v>0.22084161696487739</v>
      </c>
      <c r="J962" s="2"/>
      <c r="K962" s="2">
        <f t="shared" si="536"/>
        <v>1.1597084161696488E-3</v>
      </c>
      <c r="L962" s="2">
        <f t="shared" si="537"/>
        <v>6.3949635520212059E-2</v>
      </c>
      <c r="M962" s="2">
        <f t="shared" si="538"/>
        <v>0.2937375745526839</v>
      </c>
      <c r="N962" s="2">
        <f t="shared" si="531"/>
        <v>9.9569251159708411E-2</v>
      </c>
      <c r="O962" s="2">
        <f t="shared" si="532"/>
        <v>0.54158383035122604</v>
      </c>
      <c r="P962" s="1">
        <v>7</v>
      </c>
      <c r="Q962" s="1">
        <v>386</v>
      </c>
      <c r="R962" s="1">
        <v>1773</v>
      </c>
      <c r="S962" s="1">
        <v>601</v>
      </c>
      <c r="T962" s="1">
        <v>3106</v>
      </c>
      <c r="U962" s="1">
        <v>24</v>
      </c>
      <c r="V962" s="1">
        <v>15</v>
      </c>
      <c r="Y962" s="1">
        <v>92</v>
      </c>
      <c r="AC962" s="1">
        <v>7</v>
      </c>
      <c r="AD962" s="1">
        <v>7</v>
      </c>
      <c r="AE962" s="1">
        <v>14</v>
      </c>
      <c r="AF962" s="1">
        <v>4</v>
      </c>
      <c r="AI962" s="7">
        <f t="shared" si="539"/>
        <v>1</v>
      </c>
      <c r="AJ962" s="7">
        <f t="shared" si="540"/>
        <v>6</v>
      </c>
      <c r="AK962" s="7">
        <f t="shared" si="541"/>
        <v>7</v>
      </c>
      <c r="AL962" s="7">
        <f t="shared" si="542"/>
        <v>0</v>
      </c>
      <c r="AM962" s="2">
        <f t="shared" si="543"/>
        <v>0.51457919151756126</v>
      </c>
      <c r="AN962" s="2">
        <f t="shared" si="544"/>
        <v>3.9761431411530811E-3</v>
      </c>
      <c r="AO962" s="2">
        <f t="shared" si="545"/>
        <v>2.485089463220676E-3</v>
      </c>
      <c r="AP962" s="2">
        <f t="shared" si="546"/>
        <v>0</v>
      </c>
      <c r="AR962" t="str">
        <f t="shared" si="548"/>
        <v>Newaygo</v>
      </c>
      <c r="AS962" t="s">
        <v>3352</v>
      </c>
      <c r="AT962" s="9">
        <v>2</v>
      </c>
      <c r="AV962" s="91">
        <v>26</v>
      </c>
      <c r="AW962" s="93">
        <v>123</v>
      </c>
      <c r="AX962" s="99">
        <f t="shared" si="547"/>
        <v>26123</v>
      </c>
      <c r="AZ962" s="7" t="s">
        <v>3053</v>
      </c>
      <c r="BA962" t="s">
        <v>3290</v>
      </c>
    </row>
    <row r="963" spans="1:53" hidden="1" outlineLevel="1">
      <c r="A963" t="s">
        <v>1798</v>
      </c>
      <c r="B963" t="s">
        <v>3352</v>
      </c>
      <c r="C963" s="1">
        <f t="shared" si="534"/>
        <v>148177</v>
      </c>
      <c r="D963" s="7">
        <f>IF(P963&gt;0,RANK(P963,(P963:R963,S963:AG963)),0)</f>
        <v>6</v>
      </c>
      <c r="E963" s="7">
        <f>IF(Q963&gt;0,RANK(Q963,(P963:R963,S963:AG963)),0)</f>
        <v>4</v>
      </c>
      <c r="F963" s="7">
        <f>IF(R963&gt;0,RANK(R963,(P963:R963,S963:AG963)),0)</f>
        <v>1</v>
      </c>
      <c r="G963" s="7">
        <f>IF(S963&gt;0,RANK(S963,(P963:R963,S963:AG963)),0)</f>
        <v>3</v>
      </c>
      <c r="H963" s="48">
        <f t="shared" si="535"/>
        <v>31671</v>
      </c>
      <c r="I963" s="163">
        <f t="shared" si="533"/>
        <v>0.21373762459760962</v>
      </c>
      <c r="J963" s="2"/>
      <c r="K963" s="2">
        <f t="shared" si="536"/>
        <v>2.078595193586049E-3</v>
      </c>
      <c r="L963" s="2">
        <f t="shared" si="537"/>
        <v>6.5219298541609017E-2</v>
      </c>
      <c r="M963" s="2">
        <f t="shared" si="538"/>
        <v>0.50385012518811967</v>
      </c>
      <c r="N963" s="2">
        <f t="shared" si="531"/>
        <v>0.11238586285320934</v>
      </c>
      <c r="O963" s="2">
        <f t="shared" si="532"/>
        <v>0.31646611822347598</v>
      </c>
      <c r="P963" s="1">
        <v>308</v>
      </c>
      <c r="Q963" s="1">
        <v>9664</v>
      </c>
      <c r="R963" s="1">
        <v>74659</v>
      </c>
      <c r="S963" s="1">
        <v>16653</v>
      </c>
      <c r="T963" s="1">
        <v>42988</v>
      </c>
      <c r="U963" s="1">
        <v>188</v>
      </c>
      <c r="V963" s="1">
        <v>194</v>
      </c>
      <c r="Y963" s="1">
        <v>2898</v>
      </c>
      <c r="AC963" s="1">
        <v>236</v>
      </c>
      <c r="AD963" s="1">
        <v>185</v>
      </c>
      <c r="AE963" s="1">
        <v>134</v>
      </c>
      <c r="AF963" s="1">
        <v>70</v>
      </c>
      <c r="AI963" s="7">
        <f t="shared" si="539"/>
        <v>2</v>
      </c>
      <c r="AJ963" s="7">
        <f t="shared" si="540"/>
        <v>8</v>
      </c>
      <c r="AK963" s="7">
        <f t="shared" si="541"/>
        <v>7</v>
      </c>
      <c r="AL963" s="7">
        <f t="shared" si="542"/>
        <v>0</v>
      </c>
      <c r="AM963" s="2">
        <f t="shared" si="543"/>
        <v>0.29011250059051003</v>
      </c>
      <c r="AN963" s="2">
        <f t="shared" si="544"/>
        <v>1.2687529103707052E-3</v>
      </c>
      <c r="AO963" s="2">
        <f t="shared" si="545"/>
        <v>1.3092450245314725E-3</v>
      </c>
      <c r="AP963" s="2">
        <f t="shared" si="546"/>
        <v>0</v>
      </c>
      <c r="AR963" t="str">
        <f t="shared" si="548"/>
        <v>Oakland</v>
      </c>
      <c r="AS963" t="s">
        <v>3352</v>
      </c>
      <c r="AT963" s="9"/>
      <c r="AV963" s="91">
        <v>26</v>
      </c>
      <c r="AW963" s="93">
        <v>125</v>
      </c>
      <c r="AX963" s="99">
        <f t="shared" si="547"/>
        <v>26125</v>
      </c>
      <c r="AZ963" s="7" t="s">
        <v>3053</v>
      </c>
      <c r="BA963" t="s">
        <v>3290</v>
      </c>
    </row>
    <row r="964" spans="1:53" hidden="1" outlineLevel="1">
      <c r="A964" t="s">
        <v>1883</v>
      </c>
      <c r="B964" t="s">
        <v>3352</v>
      </c>
      <c r="C964" s="1">
        <f t="shared" si="534"/>
        <v>3179</v>
      </c>
      <c r="D964" s="7">
        <f>IF(P964&gt;0,RANK(P964,(P964:R964,S964:AG964)),0)</f>
        <v>11</v>
      </c>
      <c r="E964" s="7">
        <f>IF(Q964&gt;0,RANK(Q964,(P964:R964,S964:AG964)),0)</f>
        <v>4</v>
      </c>
      <c r="F964" s="7">
        <f>IF(R964&gt;0,RANK(R964,(P964:R964,S964:AG964)),0)</f>
        <v>2</v>
      </c>
      <c r="G964" s="7">
        <f>IF(S964&gt;0,RANK(S964,(P964:R964,S964:AG964)),0)</f>
        <v>3</v>
      </c>
      <c r="H964" s="48">
        <f t="shared" si="535"/>
        <v>521</v>
      </c>
      <c r="I964" s="163">
        <f t="shared" si="533"/>
        <v>0.16388801509908776</v>
      </c>
      <c r="J964" s="2"/>
      <c r="K964" s="2">
        <f t="shared" si="536"/>
        <v>6.2912865681031768E-4</v>
      </c>
      <c r="L964" s="2">
        <f t="shared" si="537"/>
        <v>6.1654608367411136E-2</v>
      </c>
      <c r="M964" s="2">
        <f t="shared" si="538"/>
        <v>0.31991192198804658</v>
      </c>
      <c r="N964" s="2">
        <f t="shared" si="531"/>
        <v>0.11072664359861592</v>
      </c>
      <c r="O964" s="2">
        <f t="shared" si="532"/>
        <v>0.50707769738911612</v>
      </c>
      <c r="P964" s="1">
        <v>2</v>
      </c>
      <c r="Q964" s="1">
        <v>196</v>
      </c>
      <c r="R964" s="1">
        <v>1017</v>
      </c>
      <c r="S964" s="1">
        <v>352</v>
      </c>
      <c r="T964" s="1">
        <v>1538</v>
      </c>
      <c r="U964" s="1">
        <v>6</v>
      </c>
      <c r="V964" s="1">
        <v>7</v>
      </c>
      <c r="Y964" s="1">
        <v>37</v>
      </c>
      <c r="AC964" s="1">
        <v>11</v>
      </c>
      <c r="AD964" s="1">
        <v>3</v>
      </c>
      <c r="AE964" s="1">
        <v>8</v>
      </c>
      <c r="AF964" s="1">
        <v>2</v>
      </c>
      <c r="AI964" s="7">
        <f t="shared" si="539"/>
        <v>1</v>
      </c>
      <c r="AJ964" s="7">
        <f t="shared" si="540"/>
        <v>7</v>
      </c>
      <c r="AK964" s="7">
        <f t="shared" si="541"/>
        <v>6</v>
      </c>
      <c r="AL964" s="7">
        <f t="shared" si="542"/>
        <v>0</v>
      </c>
      <c r="AM964" s="2">
        <f t="shared" si="543"/>
        <v>0.48379993708713431</v>
      </c>
      <c r="AN964" s="2">
        <f t="shared" si="544"/>
        <v>1.8873859704309531E-3</v>
      </c>
      <c r="AO964" s="2">
        <f t="shared" si="545"/>
        <v>2.2019502988361119E-3</v>
      </c>
      <c r="AP964" s="2">
        <f t="shared" si="546"/>
        <v>0</v>
      </c>
      <c r="AR964" t="str">
        <f t="shared" si="548"/>
        <v>Oceana</v>
      </c>
      <c r="AS964" t="s">
        <v>3352</v>
      </c>
      <c r="AT964" s="9">
        <v>2</v>
      </c>
      <c r="AV964" s="91">
        <v>26</v>
      </c>
      <c r="AW964" s="93">
        <v>127</v>
      </c>
      <c r="AX964" s="99">
        <f t="shared" si="547"/>
        <v>26127</v>
      </c>
      <c r="AZ964" s="7" t="s">
        <v>3053</v>
      </c>
      <c r="BA964" t="s">
        <v>3290</v>
      </c>
    </row>
    <row r="965" spans="1:53" hidden="1" outlineLevel="1">
      <c r="A965" t="s">
        <v>1782</v>
      </c>
      <c r="B965" t="s">
        <v>3352</v>
      </c>
      <c r="C965" s="1">
        <f t="shared" ref="C965:C984" si="549">SUM(P965:AG965)</f>
        <v>2310</v>
      </c>
      <c r="D965" s="7">
        <f>IF(P965&gt;0,RANK(P965,(P965:R965,S965:AG965)),0)</f>
        <v>8</v>
      </c>
      <c r="E965" s="7">
        <f>IF(Q965&gt;0,RANK(Q965,(P965:R965,S965:AG965)),0)</f>
        <v>4</v>
      </c>
      <c r="F965" s="7">
        <f>IF(R965&gt;0,RANK(R965,(P965:R965,S965:AG965)),0)</f>
        <v>2</v>
      </c>
      <c r="G965" s="7">
        <f>IF(S965&gt;0,RANK(S965,(P965:R965,S965:AG965)),0)</f>
        <v>3</v>
      </c>
      <c r="H965" s="48">
        <f t="shared" ref="H965:H984" si="550">MAX(P965:Y965)-LARGE(P965:Y965,2)</f>
        <v>87</v>
      </c>
      <c r="I965" s="163">
        <f t="shared" si="533"/>
        <v>3.7662337662337661E-2</v>
      </c>
      <c r="J965" s="2"/>
      <c r="K965" s="2">
        <f t="shared" ref="K965:K984" si="551">IF($C965=0,"-",P965/$C965)</f>
        <v>2.5974025974025974E-3</v>
      </c>
      <c r="L965" s="2">
        <f t="shared" ref="L965:L984" si="552">IF($C965=0,"-",Q965/$C965)</f>
        <v>7.8787878787878782E-2</v>
      </c>
      <c r="M965" s="2">
        <f t="shared" ref="M965:M984" si="553">IF($C965=0,"-",R965/$C965)</f>
        <v>0.36623376623376624</v>
      </c>
      <c r="N965" s="2">
        <f t="shared" si="531"/>
        <v>0.11688311688311688</v>
      </c>
      <c r="O965" s="2">
        <f t="shared" si="532"/>
        <v>0.43549783549783555</v>
      </c>
      <c r="P965" s="1">
        <v>6</v>
      </c>
      <c r="Q965" s="1">
        <v>182</v>
      </c>
      <c r="R965" s="1">
        <v>846</v>
      </c>
      <c r="S965" s="1">
        <v>270</v>
      </c>
      <c r="T965" s="1">
        <v>933</v>
      </c>
      <c r="U965" s="1">
        <v>11</v>
      </c>
      <c r="V965" s="1">
        <v>9</v>
      </c>
      <c r="Y965" s="1">
        <v>43</v>
      </c>
      <c r="AC965" s="1">
        <v>3</v>
      </c>
      <c r="AD965" s="1">
        <v>1</v>
      </c>
      <c r="AE965" s="1">
        <v>4</v>
      </c>
      <c r="AF965" s="1">
        <v>2</v>
      </c>
      <c r="AI965" s="7">
        <f t="shared" ref="AI965:AI984" si="554">IF(T965&gt;0,RANK(T965,(P965:Z965)),0)</f>
        <v>1</v>
      </c>
      <c r="AJ965" s="7">
        <f t="shared" ref="AJ965:AJ984" si="555">IF(U965&gt;0,RANK(U965,(P965:Z965)),0)</f>
        <v>6</v>
      </c>
      <c r="AK965" s="7">
        <f t="shared" ref="AK965:AK984" si="556">IF(V965&gt;0,RANK(V965,(P965:Z965)),0)</f>
        <v>7</v>
      </c>
      <c r="AL965" s="7">
        <f t="shared" ref="AL965:AL984" si="557">IF(W965&gt;0,RANK(W965,(P965:Z965)),0)</f>
        <v>0</v>
      </c>
      <c r="AM965" s="2">
        <f t="shared" ref="AM965:AM984" si="558">IF($C965=0,"-",T965/$C965)</f>
        <v>0.40389610389610392</v>
      </c>
      <c r="AN965" s="2">
        <f t="shared" ref="AN965:AN984" si="559">IF($C965=0,"-",U965/$C965)</f>
        <v>4.7619047619047623E-3</v>
      </c>
      <c r="AO965" s="2">
        <f t="shared" ref="AO965:AO984" si="560">IF($C965=0,"-",V965/$C965)</f>
        <v>3.8961038961038961E-3</v>
      </c>
      <c r="AP965" s="2">
        <f t="shared" ref="AP965:AP984" si="561">IF($C965=0,"-",W965/$C965)</f>
        <v>0</v>
      </c>
      <c r="AR965" t="str">
        <f t="shared" si="548"/>
        <v>Ogemaw</v>
      </c>
      <c r="AS965" t="s">
        <v>3352</v>
      </c>
      <c r="AT965" s="9">
        <v>4</v>
      </c>
      <c r="AV965" s="91">
        <v>26</v>
      </c>
      <c r="AW965" s="93">
        <v>129</v>
      </c>
      <c r="AX965" s="99">
        <f t="shared" ref="AX965:AX983" si="562">AV965*1000+AW965</f>
        <v>26129</v>
      </c>
      <c r="AZ965" s="7" t="s">
        <v>3053</v>
      </c>
      <c r="BA965" t="s">
        <v>3290</v>
      </c>
    </row>
    <row r="966" spans="1:53" hidden="1" outlineLevel="1">
      <c r="A966" t="s">
        <v>2494</v>
      </c>
      <c r="B966" t="s">
        <v>3352</v>
      </c>
      <c r="C966" s="1">
        <f t="shared" si="549"/>
        <v>834</v>
      </c>
      <c r="D966" s="7">
        <f>IF(P966&gt;0,RANK(P966,(P966:R966,S966:AG966)),0)</f>
        <v>6</v>
      </c>
      <c r="E966" s="7">
        <f>IF(Q966&gt;0,RANK(Q966,(P966:R966,S966:AG966)),0)</f>
        <v>4</v>
      </c>
      <c r="F966" s="7">
        <f>IF(R966&gt;0,RANK(R966,(P966:R966,S966:AG966)),0)</f>
        <v>2</v>
      </c>
      <c r="G966" s="7">
        <f>IF(S966&gt;0,RANK(S966,(P966:R966,S966:AG966)),0)</f>
        <v>3</v>
      </c>
      <c r="H966" s="48">
        <f t="shared" si="550"/>
        <v>68</v>
      </c>
      <c r="I966" s="163">
        <f t="shared" si="533"/>
        <v>8.1534772182254203E-2</v>
      </c>
      <c r="J966" s="2"/>
      <c r="K966" s="2">
        <f t="shared" si="551"/>
        <v>4.7961630695443642E-3</v>
      </c>
      <c r="L966" s="2">
        <f t="shared" si="552"/>
        <v>9.7122302158273388E-2</v>
      </c>
      <c r="M966" s="2">
        <f t="shared" si="553"/>
        <v>0.32973621103117506</v>
      </c>
      <c r="N966" s="2">
        <f t="shared" si="531"/>
        <v>0.12470023980815348</v>
      </c>
      <c r="O966" s="2">
        <f t="shared" si="532"/>
        <v>0.44364508393285373</v>
      </c>
      <c r="P966" s="1">
        <v>4</v>
      </c>
      <c r="Q966" s="1">
        <v>81</v>
      </c>
      <c r="R966" s="1">
        <v>275</v>
      </c>
      <c r="S966" s="1">
        <v>104</v>
      </c>
      <c r="T966" s="1">
        <v>343</v>
      </c>
      <c r="U966" s="1">
        <v>1</v>
      </c>
      <c r="V966" s="1">
        <v>3</v>
      </c>
      <c r="Y966" s="1">
        <v>19</v>
      </c>
      <c r="AC966" s="1">
        <v>1</v>
      </c>
      <c r="AD966" s="1">
        <v>1</v>
      </c>
      <c r="AE966" s="1">
        <v>1</v>
      </c>
      <c r="AF966" s="1">
        <v>1</v>
      </c>
      <c r="AI966" s="7">
        <f t="shared" si="554"/>
        <v>1</v>
      </c>
      <c r="AJ966" s="7">
        <f t="shared" si="555"/>
        <v>8</v>
      </c>
      <c r="AK966" s="7">
        <f t="shared" si="556"/>
        <v>7</v>
      </c>
      <c r="AL966" s="7">
        <f t="shared" si="557"/>
        <v>0</v>
      </c>
      <c r="AM966" s="2">
        <f t="shared" si="558"/>
        <v>0.41127098321342925</v>
      </c>
      <c r="AN966" s="2">
        <f t="shared" si="559"/>
        <v>1.199040767386091E-3</v>
      </c>
      <c r="AO966" s="2">
        <f t="shared" si="560"/>
        <v>3.5971223021582736E-3</v>
      </c>
      <c r="AP966" s="2">
        <f t="shared" si="561"/>
        <v>0</v>
      </c>
      <c r="AR966" t="str">
        <f t="shared" si="548"/>
        <v>Ontonagon</v>
      </c>
      <c r="AS966" t="s">
        <v>3352</v>
      </c>
      <c r="AT966" s="9">
        <v>1</v>
      </c>
      <c r="AV966" s="91">
        <v>26</v>
      </c>
      <c r="AW966" s="93">
        <v>131</v>
      </c>
      <c r="AX966" s="99">
        <f t="shared" si="562"/>
        <v>26131</v>
      </c>
      <c r="AZ966" s="7" t="s">
        <v>3053</v>
      </c>
      <c r="BA966" t="s">
        <v>3290</v>
      </c>
    </row>
    <row r="967" spans="1:53" hidden="1" outlineLevel="1">
      <c r="A967" t="s">
        <v>2327</v>
      </c>
      <c r="B967" t="s">
        <v>3352</v>
      </c>
      <c r="C967" s="1">
        <f t="shared" si="549"/>
        <v>2953</v>
      </c>
      <c r="D967" s="7">
        <f>IF(P967&gt;0,RANK(P967,(P967:R967,S967:AG967)),0)</f>
        <v>9</v>
      </c>
      <c r="E967" s="7">
        <f>IF(Q967&gt;0,RANK(Q967,(P967:R967,S967:AG967)),0)</f>
        <v>4</v>
      </c>
      <c r="F967" s="7">
        <f>IF(R967&gt;0,RANK(R967,(P967:R967,S967:AG967)),0)</f>
        <v>2</v>
      </c>
      <c r="G967" s="7">
        <f>IF(S967&gt;0,RANK(S967,(P967:R967,S967:AG967)),0)</f>
        <v>3</v>
      </c>
      <c r="H967" s="48">
        <f t="shared" si="550"/>
        <v>322</v>
      </c>
      <c r="I967" s="163">
        <f t="shared" si="533"/>
        <v>0.10904165255672198</v>
      </c>
      <c r="J967" s="2"/>
      <c r="K967" s="2">
        <f t="shared" si="551"/>
        <v>1.0159160176092109E-3</v>
      </c>
      <c r="L967" s="2">
        <f t="shared" si="552"/>
        <v>5.6214019641043007E-2</v>
      </c>
      <c r="M967" s="2">
        <f t="shared" si="553"/>
        <v>0.35963427023366068</v>
      </c>
      <c r="N967" s="2">
        <f t="shared" si="531"/>
        <v>9.1771080257365398E-2</v>
      </c>
      <c r="O967" s="2">
        <f t="shared" si="532"/>
        <v>0.49136471385032171</v>
      </c>
      <c r="P967" s="1">
        <v>3</v>
      </c>
      <c r="Q967" s="1">
        <v>166</v>
      </c>
      <c r="R967" s="1">
        <v>1062</v>
      </c>
      <c r="S967" s="1">
        <v>271</v>
      </c>
      <c r="T967" s="1">
        <v>1384</v>
      </c>
      <c r="U967" s="1">
        <v>9</v>
      </c>
      <c r="V967" s="1">
        <v>4</v>
      </c>
      <c r="Y967" s="1">
        <v>43</v>
      </c>
      <c r="AC967" s="1">
        <v>4</v>
      </c>
      <c r="AD967" s="1">
        <v>2</v>
      </c>
      <c r="AE967" s="1">
        <v>3</v>
      </c>
      <c r="AF967" s="1">
        <v>2</v>
      </c>
      <c r="AI967" s="7">
        <f t="shared" si="554"/>
        <v>1</v>
      </c>
      <c r="AJ967" s="7">
        <f t="shared" si="555"/>
        <v>6</v>
      </c>
      <c r="AK967" s="7">
        <f t="shared" si="556"/>
        <v>7</v>
      </c>
      <c r="AL967" s="7">
        <f t="shared" si="557"/>
        <v>0</v>
      </c>
      <c r="AM967" s="2">
        <f t="shared" si="558"/>
        <v>0.46867592279038267</v>
      </c>
      <c r="AN967" s="2">
        <f t="shared" si="559"/>
        <v>3.0477480528276328E-3</v>
      </c>
      <c r="AO967" s="2">
        <f t="shared" si="560"/>
        <v>1.3545546901456147E-3</v>
      </c>
      <c r="AP967" s="2">
        <f t="shared" si="561"/>
        <v>0</v>
      </c>
      <c r="AR967" t="str">
        <f t="shared" si="548"/>
        <v>Osceola</v>
      </c>
      <c r="AS967" t="s">
        <v>3352</v>
      </c>
      <c r="AT967" s="9">
        <v>4</v>
      </c>
      <c r="AV967" s="91">
        <v>26</v>
      </c>
      <c r="AW967" s="93">
        <v>133</v>
      </c>
      <c r="AX967" s="99">
        <f t="shared" si="562"/>
        <v>26133</v>
      </c>
      <c r="AZ967" s="7" t="s">
        <v>3053</v>
      </c>
      <c r="BA967" t="s">
        <v>3290</v>
      </c>
    </row>
    <row r="968" spans="1:53" hidden="1" outlineLevel="1">
      <c r="A968" t="s">
        <v>2480</v>
      </c>
      <c r="B968" t="s">
        <v>3352</v>
      </c>
      <c r="C968" s="1">
        <f t="shared" si="549"/>
        <v>1151</v>
      </c>
      <c r="D968" s="7">
        <f>IF(P968&gt;0,RANK(P968,(P968:R968,S968:AG968)),0)</f>
        <v>6</v>
      </c>
      <c r="E968" s="7">
        <f>IF(Q968&gt;0,RANK(Q968,(P968:R968,S968:AG968)),0)</f>
        <v>4</v>
      </c>
      <c r="F968" s="7">
        <f>IF(R968&gt;0,RANK(R968,(P968:R968,S968:AG968)),0)</f>
        <v>2</v>
      </c>
      <c r="G968" s="7">
        <f>IF(S968&gt;0,RANK(S968,(P968:R968,S968:AG968)),0)</f>
        <v>3</v>
      </c>
      <c r="H968" s="48">
        <f t="shared" si="550"/>
        <v>130</v>
      </c>
      <c r="I968" s="163">
        <f t="shared" si="533"/>
        <v>0.11294526498696786</v>
      </c>
      <c r="J968" s="2"/>
      <c r="K968" s="2">
        <f t="shared" si="551"/>
        <v>3.4752389226759338E-3</v>
      </c>
      <c r="L968" s="2">
        <f t="shared" si="552"/>
        <v>8.9487402258905294E-2</v>
      </c>
      <c r="M968" s="2">
        <f t="shared" si="553"/>
        <v>0.32841007819287577</v>
      </c>
      <c r="N968" s="2">
        <f t="shared" si="531"/>
        <v>0.10599478714161599</v>
      </c>
      <c r="O968" s="2">
        <f t="shared" si="532"/>
        <v>0.47263249348392705</v>
      </c>
      <c r="P968" s="1">
        <v>4</v>
      </c>
      <c r="Q968" s="1">
        <v>103</v>
      </c>
      <c r="R968" s="1">
        <v>378</v>
      </c>
      <c r="S968" s="1">
        <v>122</v>
      </c>
      <c r="T968" s="1">
        <v>508</v>
      </c>
      <c r="U968" s="1">
        <v>4</v>
      </c>
      <c r="V968" s="1">
        <v>4</v>
      </c>
      <c r="Y968" s="1">
        <v>24</v>
      </c>
      <c r="AC968" s="1">
        <v>3</v>
      </c>
      <c r="AD968" s="1">
        <v>0</v>
      </c>
      <c r="AE968" s="1">
        <v>1</v>
      </c>
      <c r="AF968" s="1">
        <v>0</v>
      </c>
      <c r="AI968" s="7">
        <f t="shared" si="554"/>
        <v>1</v>
      </c>
      <c r="AJ968" s="7">
        <f t="shared" si="555"/>
        <v>6</v>
      </c>
      <c r="AK968" s="7">
        <f t="shared" si="556"/>
        <v>6</v>
      </c>
      <c r="AL968" s="7">
        <f t="shared" si="557"/>
        <v>0</v>
      </c>
      <c r="AM968" s="2">
        <f t="shared" si="558"/>
        <v>0.4413553431798436</v>
      </c>
      <c r="AN968" s="2">
        <f t="shared" si="559"/>
        <v>3.4752389226759338E-3</v>
      </c>
      <c r="AO968" s="2">
        <f t="shared" si="560"/>
        <v>3.4752389226759338E-3</v>
      </c>
      <c r="AP968" s="2">
        <f t="shared" si="561"/>
        <v>0</v>
      </c>
      <c r="AR968" t="str">
        <f t="shared" si="548"/>
        <v>Oscoda</v>
      </c>
      <c r="AS968" t="s">
        <v>3352</v>
      </c>
      <c r="AT968" s="9">
        <v>1</v>
      </c>
      <c r="AV968" s="91">
        <v>26</v>
      </c>
      <c r="AW968" s="93">
        <v>135</v>
      </c>
      <c r="AX968" s="99">
        <f t="shared" si="562"/>
        <v>26135</v>
      </c>
      <c r="AZ968" s="7" t="s">
        <v>3053</v>
      </c>
      <c r="BA968" t="s">
        <v>3290</v>
      </c>
    </row>
    <row r="969" spans="1:53" hidden="1" outlineLevel="1">
      <c r="A969" t="s">
        <v>1771</v>
      </c>
      <c r="B969" t="s">
        <v>3352</v>
      </c>
      <c r="C969" s="1">
        <f t="shared" si="549"/>
        <v>2954</v>
      </c>
      <c r="D969" s="7">
        <f>IF(P969&gt;0,RANK(P969,(P969:R969,S969:AG969)),0)</f>
        <v>7</v>
      </c>
      <c r="E969" s="7">
        <f>IF(Q969&gt;0,RANK(Q969,(P969:R969,S969:AG969)),0)</f>
        <v>4</v>
      </c>
      <c r="F969" s="7">
        <f>IF(R969&gt;0,RANK(R969,(P969:R969,S969:AG969)),0)</f>
        <v>1</v>
      </c>
      <c r="G969" s="7">
        <f>IF(S969&gt;0,RANK(S969,(P969:R969,S969:AG969)),0)</f>
        <v>3</v>
      </c>
      <c r="H969" s="48">
        <f t="shared" si="550"/>
        <v>18</v>
      </c>
      <c r="I969" s="163">
        <f t="shared" si="533"/>
        <v>6.093432633716994E-3</v>
      </c>
      <c r="J969" s="2"/>
      <c r="K969" s="2">
        <f t="shared" si="551"/>
        <v>2.031144211238998E-3</v>
      </c>
      <c r="L969" s="2">
        <f t="shared" si="552"/>
        <v>7.0412999322951933E-2</v>
      </c>
      <c r="M969" s="2">
        <f t="shared" si="553"/>
        <v>0.41401489505754907</v>
      </c>
      <c r="N969" s="2">
        <f t="shared" si="531"/>
        <v>8.5985104942450916E-2</v>
      </c>
      <c r="O969" s="2">
        <f t="shared" si="532"/>
        <v>0.42755585646580907</v>
      </c>
      <c r="P969" s="1">
        <v>6</v>
      </c>
      <c r="Q969" s="1">
        <v>208</v>
      </c>
      <c r="R969" s="1">
        <v>1223</v>
      </c>
      <c r="S969" s="1">
        <v>254</v>
      </c>
      <c r="T969" s="1">
        <v>1205</v>
      </c>
      <c r="U969" s="1">
        <v>6</v>
      </c>
      <c r="V969" s="1">
        <v>4</v>
      </c>
      <c r="Y969" s="1">
        <v>38</v>
      </c>
      <c r="AC969" s="1">
        <v>8</v>
      </c>
      <c r="AD969" s="1">
        <v>1</v>
      </c>
      <c r="AE969" s="1">
        <v>0</v>
      </c>
      <c r="AF969" s="1">
        <v>1</v>
      </c>
      <c r="AI969" s="7">
        <f t="shared" si="554"/>
        <v>2</v>
      </c>
      <c r="AJ969" s="7">
        <f t="shared" si="555"/>
        <v>6</v>
      </c>
      <c r="AK969" s="7">
        <f t="shared" si="556"/>
        <v>8</v>
      </c>
      <c r="AL969" s="7">
        <f t="shared" si="557"/>
        <v>0</v>
      </c>
      <c r="AM969" s="2">
        <f t="shared" si="558"/>
        <v>0.40792146242383209</v>
      </c>
      <c r="AN969" s="2">
        <f t="shared" si="559"/>
        <v>2.031144211238998E-3</v>
      </c>
      <c r="AO969" s="2">
        <f t="shared" si="560"/>
        <v>1.3540961408259986E-3</v>
      </c>
      <c r="AP969" s="2">
        <f t="shared" si="561"/>
        <v>0</v>
      </c>
      <c r="AR969" t="str">
        <f t="shared" si="548"/>
        <v>Otsego</v>
      </c>
      <c r="AS969" t="s">
        <v>3352</v>
      </c>
      <c r="AT969" s="9">
        <v>1</v>
      </c>
      <c r="AV969" s="91">
        <v>26</v>
      </c>
      <c r="AW969" s="93">
        <v>137</v>
      </c>
      <c r="AX969" s="99">
        <f t="shared" si="562"/>
        <v>26137</v>
      </c>
      <c r="AZ969" s="7" t="s">
        <v>3053</v>
      </c>
      <c r="BA969" t="s">
        <v>3290</v>
      </c>
    </row>
    <row r="970" spans="1:53" hidden="1" outlineLevel="1">
      <c r="A970" t="s">
        <v>1383</v>
      </c>
      <c r="B970" t="s">
        <v>3352</v>
      </c>
      <c r="C970" s="1">
        <f t="shared" si="549"/>
        <v>42196</v>
      </c>
      <c r="D970" s="7">
        <f>IF(P970&gt;0,RANK(P970,(P970:R970,S970:AG970)),0)</f>
        <v>9</v>
      </c>
      <c r="E970" s="7">
        <f>IF(Q970&gt;0,RANK(Q970,(P970:R970,S970:AG970)),0)</f>
        <v>4</v>
      </c>
      <c r="F970" s="7">
        <f>IF(R970&gt;0,RANK(R970,(P970:R970,S970:AG970)),0)</f>
        <v>2</v>
      </c>
      <c r="G970" s="7">
        <f>IF(S970&gt;0,RANK(S970,(P970:R970,S970:AG970)),0)</f>
        <v>3</v>
      </c>
      <c r="H970" s="48">
        <f t="shared" si="550"/>
        <v>5732</v>
      </c>
      <c r="I970" s="163">
        <f t="shared" si="533"/>
        <v>0.13584225992985116</v>
      </c>
      <c r="J970" s="2"/>
      <c r="K970" s="2">
        <f t="shared" si="551"/>
        <v>1.3508389420798181E-3</v>
      </c>
      <c r="L970" s="2">
        <f t="shared" si="552"/>
        <v>4.713716939994312E-2</v>
      </c>
      <c r="M970" s="2">
        <f t="shared" si="553"/>
        <v>0.35278225424210824</v>
      </c>
      <c r="N970" s="2">
        <f t="shared" si="531"/>
        <v>8.5031756564603281E-2</v>
      </c>
      <c r="O970" s="2">
        <f t="shared" si="532"/>
        <v>0.51369798085126561</v>
      </c>
      <c r="P970" s="1">
        <v>57</v>
      </c>
      <c r="Q970" s="1">
        <v>1989</v>
      </c>
      <c r="R970" s="1">
        <v>14886</v>
      </c>
      <c r="S970" s="1">
        <v>3588</v>
      </c>
      <c r="T970" s="1">
        <v>20618</v>
      </c>
      <c r="U970" s="1">
        <v>92</v>
      </c>
      <c r="V970" s="1">
        <v>63</v>
      </c>
      <c r="Y970" s="1">
        <v>754</v>
      </c>
      <c r="AC970" s="1">
        <v>78</v>
      </c>
      <c r="AD970" s="1">
        <v>26</v>
      </c>
      <c r="AE970" s="1">
        <v>27</v>
      </c>
      <c r="AF970" s="1">
        <v>18</v>
      </c>
      <c r="AI970" s="7">
        <f t="shared" si="554"/>
        <v>1</v>
      </c>
      <c r="AJ970" s="7">
        <f t="shared" si="555"/>
        <v>6</v>
      </c>
      <c r="AK970" s="7">
        <f t="shared" si="556"/>
        <v>7</v>
      </c>
      <c r="AL970" s="7">
        <f t="shared" si="557"/>
        <v>0</v>
      </c>
      <c r="AM970" s="2">
        <f t="shared" si="558"/>
        <v>0.4886245141719594</v>
      </c>
      <c r="AN970" s="2">
        <f t="shared" si="559"/>
        <v>2.180301450374443E-3</v>
      </c>
      <c r="AO970" s="2">
        <f t="shared" si="560"/>
        <v>1.4930325149303252E-3</v>
      </c>
      <c r="AP970" s="2">
        <f t="shared" si="561"/>
        <v>0</v>
      </c>
      <c r="AR970" t="str">
        <f t="shared" si="548"/>
        <v>Ottawa</v>
      </c>
      <c r="AS970" t="s">
        <v>3352</v>
      </c>
      <c r="AT970" s="9">
        <v>2</v>
      </c>
      <c r="AV970" s="91">
        <v>26</v>
      </c>
      <c r="AW970" s="93">
        <v>139</v>
      </c>
      <c r="AX970" s="99">
        <f t="shared" si="562"/>
        <v>26139</v>
      </c>
      <c r="AZ970" s="7" t="s">
        <v>3053</v>
      </c>
      <c r="BA970" t="s">
        <v>3290</v>
      </c>
    </row>
    <row r="971" spans="1:53" hidden="1" outlineLevel="1">
      <c r="A971" t="s">
        <v>228</v>
      </c>
      <c r="B971" t="s">
        <v>3352</v>
      </c>
      <c r="C971" s="1">
        <f t="shared" si="549"/>
        <v>1590</v>
      </c>
      <c r="D971" s="7">
        <f>IF(P971&gt;0,RANK(P971,(P971:R971,S971:AG971)),0)</f>
        <v>9</v>
      </c>
      <c r="E971" s="7">
        <f>IF(Q971&gt;0,RANK(Q971,(P971:R971,S971:AG971)),0)</f>
        <v>3</v>
      </c>
      <c r="F971" s="7">
        <f>IF(R971&gt;0,RANK(R971,(P971:R971,S971:AG971)),0)</f>
        <v>1</v>
      </c>
      <c r="G971" s="7">
        <f>IF(S971&gt;0,RANK(S971,(P971:R971,S971:AG971)),0)</f>
        <v>4</v>
      </c>
      <c r="H971" s="48">
        <f t="shared" si="550"/>
        <v>35</v>
      </c>
      <c r="I971" s="163">
        <f t="shared" si="533"/>
        <v>2.20125786163522E-2</v>
      </c>
      <c r="J971" s="2"/>
      <c r="K971" s="2">
        <f t="shared" si="551"/>
        <v>1.2578616352201257E-3</v>
      </c>
      <c r="L971" s="2">
        <f t="shared" si="552"/>
        <v>7.7358490566037733E-2</v>
      </c>
      <c r="M971" s="2">
        <f t="shared" si="553"/>
        <v>0.42327044025157234</v>
      </c>
      <c r="N971" s="2">
        <f t="shared" si="531"/>
        <v>7.672955974842767E-2</v>
      </c>
      <c r="O971" s="2">
        <f t="shared" si="532"/>
        <v>0.42138364779874216</v>
      </c>
      <c r="P971" s="1">
        <v>2</v>
      </c>
      <c r="Q971" s="1">
        <v>123</v>
      </c>
      <c r="R971" s="1">
        <v>673</v>
      </c>
      <c r="S971" s="1">
        <v>122</v>
      </c>
      <c r="T971" s="1">
        <v>638</v>
      </c>
      <c r="U971" s="1">
        <v>3</v>
      </c>
      <c r="V971" s="1">
        <v>6</v>
      </c>
      <c r="Y971" s="1">
        <v>17</v>
      </c>
      <c r="AC971" s="1">
        <v>2</v>
      </c>
      <c r="AD971" s="1">
        <v>1</v>
      </c>
      <c r="AE971" s="1">
        <v>3</v>
      </c>
      <c r="AF971" s="1">
        <v>0</v>
      </c>
      <c r="AI971" s="7">
        <f t="shared" si="554"/>
        <v>2</v>
      </c>
      <c r="AJ971" s="7">
        <f t="shared" si="555"/>
        <v>7</v>
      </c>
      <c r="AK971" s="7">
        <f t="shared" si="556"/>
        <v>6</v>
      </c>
      <c r="AL971" s="7">
        <f t="shared" si="557"/>
        <v>0</v>
      </c>
      <c r="AM971" s="2">
        <f t="shared" si="558"/>
        <v>0.40125786163522015</v>
      </c>
      <c r="AN971" s="2">
        <f t="shared" si="559"/>
        <v>1.8867924528301887E-3</v>
      </c>
      <c r="AO971" s="2">
        <f t="shared" si="560"/>
        <v>3.7735849056603774E-3</v>
      </c>
      <c r="AP971" s="2">
        <f t="shared" si="561"/>
        <v>0</v>
      </c>
      <c r="AR971" t="str">
        <f t="shared" si="548"/>
        <v>Presque Isle</v>
      </c>
      <c r="AS971" t="s">
        <v>3352</v>
      </c>
      <c r="AT971" s="9">
        <v>1</v>
      </c>
      <c r="AV971" s="91">
        <v>26</v>
      </c>
      <c r="AW971" s="93">
        <v>141</v>
      </c>
      <c r="AX971" s="99">
        <f t="shared" si="562"/>
        <v>26141</v>
      </c>
      <c r="AZ971" s="7" t="s">
        <v>3053</v>
      </c>
      <c r="BA971" t="s">
        <v>3290</v>
      </c>
    </row>
    <row r="972" spans="1:53" hidden="1" outlineLevel="1">
      <c r="A972" t="s">
        <v>1555</v>
      </c>
      <c r="B972" t="s">
        <v>3352</v>
      </c>
      <c r="C972" s="1">
        <f t="shared" si="549"/>
        <v>3463</v>
      </c>
      <c r="D972" s="7">
        <f>IF(P972&gt;0,RANK(P972,(P972:R972,S972:AG972)),0)</f>
        <v>10</v>
      </c>
      <c r="E972" s="7">
        <f>IF(Q972&gt;0,RANK(Q972,(P972:R972,S972:AG972)),0)</f>
        <v>3</v>
      </c>
      <c r="F972" s="7">
        <f>IF(R972&gt;0,RANK(R972,(P972:R972,S972:AG972)),0)</f>
        <v>1</v>
      </c>
      <c r="G972" s="7">
        <f>IF(S972&gt;0,RANK(S972,(P972:R972,S972:AG972)),0)</f>
        <v>4</v>
      </c>
      <c r="H972" s="48">
        <f t="shared" si="550"/>
        <v>481</v>
      </c>
      <c r="I972" s="163">
        <f t="shared" si="533"/>
        <v>0.13889691019347386</v>
      </c>
      <c r="J972" s="2"/>
      <c r="K972" s="2">
        <f t="shared" si="551"/>
        <v>2.8876696505919725E-4</v>
      </c>
      <c r="L972" s="2">
        <f t="shared" si="552"/>
        <v>9.8758302050245453E-2</v>
      </c>
      <c r="M972" s="2">
        <f t="shared" si="553"/>
        <v>0.45827317354894598</v>
      </c>
      <c r="N972" s="2">
        <f t="shared" si="531"/>
        <v>9.153912792376552E-2</v>
      </c>
      <c r="O972" s="2">
        <f t="shared" si="532"/>
        <v>0.35114062951198383</v>
      </c>
      <c r="P972" s="1">
        <v>1</v>
      </c>
      <c r="Q972" s="1">
        <v>342</v>
      </c>
      <c r="R972" s="1">
        <v>1587</v>
      </c>
      <c r="S972" s="1">
        <v>317</v>
      </c>
      <c r="T972" s="1">
        <v>1106</v>
      </c>
      <c r="U972" s="1">
        <v>9</v>
      </c>
      <c r="V972" s="1">
        <v>8</v>
      </c>
      <c r="Y972" s="1">
        <v>80</v>
      </c>
      <c r="AC972" s="1">
        <v>8</v>
      </c>
      <c r="AD972" s="1">
        <v>1</v>
      </c>
      <c r="AE972" s="1">
        <v>3</v>
      </c>
      <c r="AF972" s="1">
        <v>1</v>
      </c>
      <c r="AI972" s="7">
        <f t="shared" si="554"/>
        <v>2</v>
      </c>
      <c r="AJ972" s="7">
        <f t="shared" si="555"/>
        <v>6</v>
      </c>
      <c r="AK972" s="7">
        <f t="shared" si="556"/>
        <v>7</v>
      </c>
      <c r="AL972" s="7">
        <f t="shared" si="557"/>
        <v>0</v>
      </c>
      <c r="AM972" s="2">
        <f t="shared" si="558"/>
        <v>0.31937626335547215</v>
      </c>
      <c r="AN972" s="2">
        <f t="shared" si="559"/>
        <v>2.5989026855327752E-3</v>
      </c>
      <c r="AO972" s="2">
        <f t="shared" si="560"/>
        <v>2.310135720473578E-3</v>
      </c>
      <c r="AP972" s="2">
        <f t="shared" si="561"/>
        <v>0</v>
      </c>
      <c r="AR972" t="str">
        <f t="shared" si="548"/>
        <v>Roscommon</v>
      </c>
      <c r="AS972" t="s">
        <v>3352</v>
      </c>
      <c r="AT972" s="9">
        <v>4</v>
      </c>
      <c r="AV972" s="91">
        <v>26</v>
      </c>
      <c r="AW972" s="93">
        <v>143</v>
      </c>
      <c r="AX972" s="99">
        <f t="shared" si="562"/>
        <v>26143</v>
      </c>
      <c r="AZ972" s="7" t="s">
        <v>3053</v>
      </c>
      <c r="BA972" t="s">
        <v>3290</v>
      </c>
    </row>
    <row r="973" spans="1:53" hidden="1" outlineLevel="1">
      <c r="A973" t="s">
        <v>2018</v>
      </c>
      <c r="B973" t="s">
        <v>3352</v>
      </c>
      <c r="C973" s="1">
        <f t="shared" si="549"/>
        <v>17490</v>
      </c>
      <c r="D973" s="7">
        <f>IF(P973&gt;0,RANK(P973,(P973:R973,S973:AG973)),0)</f>
        <v>8</v>
      </c>
      <c r="E973" s="7">
        <f>IF(Q973&gt;0,RANK(Q973,(P973:R973,S973:AG973)),0)</f>
        <v>4</v>
      </c>
      <c r="F973" s="7">
        <f>IF(R973&gt;0,RANK(R973,(P973:R973,S973:AG973)),0)</f>
        <v>1</v>
      </c>
      <c r="G973" s="7">
        <f>IF(S973&gt;0,RANK(S973,(P973:R973,S973:AG973)),0)</f>
        <v>3</v>
      </c>
      <c r="H973" s="48">
        <f t="shared" si="550"/>
        <v>398</v>
      </c>
      <c r="I973" s="163">
        <f t="shared" si="533"/>
        <v>2.2755860491709547E-2</v>
      </c>
      <c r="J973" s="2"/>
      <c r="K973" s="2">
        <f t="shared" si="551"/>
        <v>1.2578616352201257E-3</v>
      </c>
      <c r="L973" s="2">
        <f t="shared" si="552"/>
        <v>6.3979416809605491E-2</v>
      </c>
      <c r="M973" s="2">
        <f t="shared" si="553"/>
        <v>0.42361349342481419</v>
      </c>
      <c r="N973" s="2">
        <f t="shared" si="531"/>
        <v>8.7707261292166952E-2</v>
      </c>
      <c r="O973" s="2">
        <f t="shared" si="532"/>
        <v>0.4234419668381933</v>
      </c>
      <c r="P973" s="1">
        <v>22</v>
      </c>
      <c r="Q973" s="1">
        <v>1119</v>
      </c>
      <c r="R973" s="1">
        <v>7409</v>
      </c>
      <c r="S973" s="1">
        <v>1534</v>
      </c>
      <c r="T973" s="1">
        <v>7011</v>
      </c>
      <c r="U973" s="1">
        <v>29</v>
      </c>
      <c r="V973" s="1">
        <v>16</v>
      </c>
      <c r="Y973" s="1">
        <v>287</v>
      </c>
      <c r="AC973" s="1">
        <v>30</v>
      </c>
      <c r="AD973" s="1">
        <v>12</v>
      </c>
      <c r="AE973" s="1">
        <v>17</v>
      </c>
      <c r="AF973" s="1">
        <v>4</v>
      </c>
      <c r="AI973" s="7">
        <f t="shared" si="554"/>
        <v>2</v>
      </c>
      <c r="AJ973" s="7">
        <f t="shared" si="555"/>
        <v>6</v>
      </c>
      <c r="AK973" s="7">
        <f t="shared" si="556"/>
        <v>8</v>
      </c>
      <c r="AL973" s="7">
        <f t="shared" si="557"/>
        <v>0</v>
      </c>
      <c r="AM973" s="2">
        <f t="shared" si="558"/>
        <v>0.40085763293310461</v>
      </c>
      <c r="AN973" s="2">
        <f t="shared" si="559"/>
        <v>1.6580903373356205E-3</v>
      </c>
      <c r="AO973" s="2">
        <f t="shared" si="560"/>
        <v>9.1480846197827326E-4</v>
      </c>
      <c r="AP973" s="2">
        <f t="shared" si="561"/>
        <v>0</v>
      </c>
      <c r="AR973" t="str">
        <f t="shared" si="548"/>
        <v>Saginaw</v>
      </c>
      <c r="AS973" t="s">
        <v>3352</v>
      </c>
      <c r="AT973" s="9"/>
      <c r="AV973" s="91">
        <v>26</v>
      </c>
      <c r="AW973" s="93">
        <v>145</v>
      </c>
      <c r="AX973" s="99">
        <f t="shared" si="562"/>
        <v>26145</v>
      </c>
      <c r="AZ973" s="7" t="s">
        <v>3053</v>
      </c>
      <c r="BA973" t="s">
        <v>3290</v>
      </c>
    </row>
    <row r="974" spans="1:53" hidden="1" outlineLevel="1">
      <c r="A974" t="s">
        <v>790</v>
      </c>
      <c r="B974" t="s">
        <v>3352</v>
      </c>
      <c r="C974" s="1">
        <f t="shared" si="549"/>
        <v>17827</v>
      </c>
      <c r="D974" s="7">
        <f>IF(P974&gt;0,RANK(P974,(P974:R974,S974:AG974)),0)</f>
        <v>9</v>
      </c>
      <c r="E974" s="7">
        <f>IF(Q974&gt;0,RANK(Q974,(P974:R974,S974:AG974)),0)</f>
        <v>4</v>
      </c>
      <c r="F974" s="7">
        <f>IF(R974&gt;0,RANK(R974,(P974:R974,S974:AG974)),0)</f>
        <v>2</v>
      </c>
      <c r="G974" s="7">
        <f>IF(S974&gt;0,RANK(S974,(P974:R974,S974:AG974)),0)</f>
        <v>3</v>
      </c>
      <c r="H974" s="48">
        <f t="shared" si="550"/>
        <v>160</v>
      </c>
      <c r="I974" s="163">
        <f t="shared" si="533"/>
        <v>8.9751500532899535E-3</v>
      </c>
      <c r="J974" s="2"/>
      <c r="K974" s="2">
        <f t="shared" si="551"/>
        <v>1.1779884444943064E-3</v>
      </c>
      <c r="L974" s="2">
        <f t="shared" si="552"/>
        <v>7.2530431368149434E-2</v>
      </c>
      <c r="M974" s="2">
        <f t="shared" si="553"/>
        <v>0.38189263476748753</v>
      </c>
      <c r="N974" s="2">
        <f t="shared" si="531"/>
        <v>0.1291299713917092</v>
      </c>
      <c r="O974" s="2">
        <f t="shared" si="532"/>
        <v>0.41526897402815954</v>
      </c>
      <c r="P974" s="1">
        <v>21</v>
      </c>
      <c r="Q974" s="1">
        <v>1293</v>
      </c>
      <c r="R974" s="1">
        <v>6808</v>
      </c>
      <c r="S974" s="1">
        <v>2302</v>
      </c>
      <c r="T974" s="1">
        <v>6968</v>
      </c>
      <c r="U974" s="1">
        <v>38</v>
      </c>
      <c r="V974" s="1">
        <v>27</v>
      </c>
      <c r="Y974" s="1">
        <v>310</v>
      </c>
      <c r="AC974" s="1">
        <v>26</v>
      </c>
      <c r="AD974" s="1">
        <v>13</v>
      </c>
      <c r="AE974" s="1">
        <v>15</v>
      </c>
      <c r="AF974" s="1">
        <v>6</v>
      </c>
      <c r="AI974" s="7">
        <f t="shared" si="554"/>
        <v>1</v>
      </c>
      <c r="AJ974" s="7">
        <f t="shared" si="555"/>
        <v>6</v>
      </c>
      <c r="AK974" s="7">
        <f t="shared" si="556"/>
        <v>7</v>
      </c>
      <c r="AL974" s="7">
        <f t="shared" si="557"/>
        <v>0</v>
      </c>
      <c r="AM974" s="2">
        <f t="shared" si="558"/>
        <v>0.3908677848207775</v>
      </c>
      <c r="AN974" s="2">
        <f t="shared" si="559"/>
        <v>2.1315981376563639E-3</v>
      </c>
      <c r="AO974" s="2">
        <f t="shared" si="560"/>
        <v>1.5145565714926796E-3</v>
      </c>
      <c r="AP974" s="2">
        <f t="shared" si="561"/>
        <v>0</v>
      </c>
      <c r="AR974" t="str">
        <f t="shared" si="548"/>
        <v>St. Clair</v>
      </c>
      <c r="AS974" t="s">
        <v>3352</v>
      </c>
      <c r="AT974" s="9">
        <v>10</v>
      </c>
      <c r="AV974" s="91">
        <v>26</v>
      </c>
      <c r="AW974" s="93">
        <v>147</v>
      </c>
      <c r="AX974" s="99">
        <f t="shared" si="562"/>
        <v>26147</v>
      </c>
      <c r="AZ974" s="7" t="s">
        <v>3053</v>
      </c>
      <c r="BA974" t="s">
        <v>3290</v>
      </c>
    </row>
    <row r="975" spans="1:53" hidden="1" outlineLevel="1">
      <c r="A975" t="s">
        <v>1023</v>
      </c>
      <c r="B975" t="s">
        <v>3352</v>
      </c>
      <c r="C975" s="1">
        <f t="shared" si="549"/>
        <v>5222</v>
      </c>
      <c r="D975" s="7">
        <f>IF(P975&gt;0,RANK(P975,(P975:R975,S975:AG975)),0)</f>
        <v>8</v>
      </c>
      <c r="E975" s="7">
        <f>IF(Q975&gt;0,RANK(Q975,(P975:R975,S975:AG975)),0)</f>
        <v>4</v>
      </c>
      <c r="F975" s="7">
        <f>IF(R975&gt;0,RANK(R975,(P975:R975,S975:AG975)),0)</f>
        <v>2</v>
      </c>
      <c r="G975" s="7">
        <f>IF(S975&gt;0,RANK(S975,(P975:R975,S975:AG975)),0)</f>
        <v>3</v>
      </c>
      <c r="H975" s="48">
        <f t="shared" si="550"/>
        <v>861</v>
      </c>
      <c r="I975" s="163">
        <f t="shared" si="533"/>
        <v>0.16487935656836461</v>
      </c>
      <c r="J975" s="2"/>
      <c r="K975" s="2">
        <f t="shared" si="551"/>
        <v>1.7234775947912676E-3</v>
      </c>
      <c r="L975" s="2">
        <f t="shared" si="552"/>
        <v>6.4726158559938726E-2</v>
      </c>
      <c r="M975" s="2">
        <f t="shared" si="553"/>
        <v>0.32688625047874376</v>
      </c>
      <c r="N975" s="2">
        <f t="shared" si="531"/>
        <v>9.1535810034469547E-2</v>
      </c>
      <c r="O975" s="2">
        <f t="shared" si="532"/>
        <v>0.51512830333205673</v>
      </c>
      <c r="P975" s="1">
        <v>9</v>
      </c>
      <c r="Q975" s="1">
        <v>338</v>
      </c>
      <c r="R975" s="1">
        <v>1707</v>
      </c>
      <c r="S975" s="1">
        <v>478</v>
      </c>
      <c r="T975" s="1">
        <v>2568</v>
      </c>
      <c r="U975" s="1">
        <v>11</v>
      </c>
      <c r="V975" s="1">
        <v>9</v>
      </c>
      <c r="Y975" s="1">
        <v>80</v>
      </c>
      <c r="AC975" s="1">
        <v>11</v>
      </c>
      <c r="AD975" s="1">
        <v>2</v>
      </c>
      <c r="AE975" s="1">
        <v>7</v>
      </c>
      <c r="AF975" s="1">
        <v>2</v>
      </c>
      <c r="AI975" s="7">
        <f t="shared" si="554"/>
        <v>1</v>
      </c>
      <c r="AJ975" s="7">
        <f t="shared" si="555"/>
        <v>6</v>
      </c>
      <c r="AK975" s="7">
        <f t="shared" si="556"/>
        <v>7</v>
      </c>
      <c r="AL975" s="7">
        <f t="shared" si="557"/>
        <v>0</v>
      </c>
      <c r="AM975" s="2">
        <f t="shared" si="558"/>
        <v>0.49176560704710837</v>
      </c>
      <c r="AN975" s="2">
        <f t="shared" si="559"/>
        <v>2.1064726158559937E-3</v>
      </c>
      <c r="AO975" s="2">
        <f t="shared" si="560"/>
        <v>1.7234775947912676E-3</v>
      </c>
      <c r="AP975" s="2">
        <f t="shared" si="561"/>
        <v>0</v>
      </c>
      <c r="AR975" t="str">
        <f t="shared" si="548"/>
        <v>St. Joseph</v>
      </c>
      <c r="AS975" t="s">
        <v>3352</v>
      </c>
      <c r="AT975" s="9">
        <v>6</v>
      </c>
      <c r="AV975" s="91">
        <v>26</v>
      </c>
      <c r="AW975" s="93">
        <v>149</v>
      </c>
      <c r="AX975" s="99">
        <f t="shared" si="562"/>
        <v>26149</v>
      </c>
      <c r="AZ975" s="7" t="s">
        <v>3053</v>
      </c>
      <c r="BA975" t="s">
        <v>3290</v>
      </c>
    </row>
    <row r="976" spans="1:53" hidden="1" outlineLevel="1">
      <c r="A976" t="s">
        <v>2019</v>
      </c>
      <c r="B976" t="s">
        <v>3352</v>
      </c>
      <c r="C976" s="1">
        <f t="shared" si="549"/>
        <v>4849</v>
      </c>
      <c r="D976" s="7">
        <f>IF(P976&gt;0,RANK(P976,(P976:R976,S976:AG976)),0)</f>
        <v>11</v>
      </c>
      <c r="E976" s="7">
        <f>IF(Q976&gt;0,RANK(Q976,(P976:R976,S976:AG976)),0)</f>
        <v>4</v>
      </c>
      <c r="F976" s="7">
        <f>IF(R976&gt;0,RANK(R976,(P976:R976,S976:AG976)),0)</f>
        <v>2</v>
      </c>
      <c r="G976" s="7">
        <f>IF(S976&gt;0,RANK(S976,(P976:R976,S976:AG976)),0)</f>
        <v>3</v>
      </c>
      <c r="H976" s="48">
        <f t="shared" si="550"/>
        <v>334</v>
      </c>
      <c r="I976" s="163">
        <f t="shared" si="533"/>
        <v>6.8880181480717673E-2</v>
      </c>
      <c r="J976" s="2"/>
      <c r="K976" s="2">
        <f t="shared" si="551"/>
        <v>8.2491235306248714E-4</v>
      </c>
      <c r="L976" s="2">
        <f t="shared" si="552"/>
        <v>6.3518251185811503E-2</v>
      </c>
      <c r="M976" s="2">
        <f t="shared" si="553"/>
        <v>0.36213652299443183</v>
      </c>
      <c r="N976" s="2">
        <f t="shared" si="531"/>
        <v>0.12064343163538874</v>
      </c>
      <c r="O976" s="2">
        <f t="shared" si="532"/>
        <v>0.45287688183130548</v>
      </c>
      <c r="P976" s="1">
        <v>4</v>
      </c>
      <c r="Q976" s="1">
        <v>308</v>
      </c>
      <c r="R976" s="1">
        <v>1756</v>
      </c>
      <c r="S976" s="1">
        <v>585</v>
      </c>
      <c r="T976" s="1">
        <v>2090</v>
      </c>
      <c r="U976" s="1">
        <v>6</v>
      </c>
      <c r="V976" s="1">
        <v>11</v>
      </c>
      <c r="Y976" s="1">
        <v>69</v>
      </c>
      <c r="AC976" s="1">
        <v>7</v>
      </c>
      <c r="AD976" s="1">
        <v>6</v>
      </c>
      <c r="AE976" s="1">
        <v>7</v>
      </c>
      <c r="AF976" s="1">
        <v>0</v>
      </c>
      <c r="AI976" s="7">
        <f t="shared" si="554"/>
        <v>1</v>
      </c>
      <c r="AJ976" s="7">
        <f t="shared" si="555"/>
        <v>7</v>
      </c>
      <c r="AK976" s="7">
        <f t="shared" si="556"/>
        <v>6</v>
      </c>
      <c r="AL976" s="7">
        <f t="shared" si="557"/>
        <v>0</v>
      </c>
      <c r="AM976" s="2">
        <f t="shared" si="558"/>
        <v>0.4310167044751495</v>
      </c>
      <c r="AN976" s="2">
        <f t="shared" si="559"/>
        <v>1.2373685295937306E-3</v>
      </c>
      <c r="AO976" s="2">
        <f t="shared" si="560"/>
        <v>2.2685089709218397E-3</v>
      </c>
      <c r="AP976" s="2">
        <f t="shared" si="561"/>
        <v>0</v>
      </c>
      <c r="AR976" t="str">
        <f t="shared" si="548"/>
        <v>Sanilac</v>
      </c>
      <c r="AS976" t="s">
        <v>3352</v>
      </c>
      <c r="AT976" s="9">
        <v>10</v>
      </c>
      <c r="AV976" s="91">
        <v>26</v>
      </c>
      <c r="AW976" s="93">
        <v>151</v>
      </c>
      <c r="AX976" s="99">
        <f t="shared" si="562"/>
        <v>26151</v>
      </c>
      <c r="AZ976" s="7" t="s">
        <v>3053</v>
      </c>
      <c r="BA976" t="s">
        <v>3290</v>
      </c>
    </row>
    <row r="977" spans="1:54" hidden="1" outlineLevel="1">
      <c r="A977" t="s">
        <v>2521</v>
      </c>
      <c r="B977" t="s">
        <v>3352</v>
      </c>
      <c r="C977" s="1">
        <f t="shared" si="549"/>
        <v>782</v>
      </c>
      <c r="D977" s="7">
        <f>IF(P977&gt;0,RANK(P977,(P977:R977,S977:AG977)),0)</f>
        <v>6</v>
      </c>
      <c r="E977" s="7">
        <f>IF(Q977&gt;0,RANK(Q977,(P977:R977,S977:AG977)),0)</f>
        <v>4</v>
      </c>
      <c r="F977" s="7">
        <f>IF(R977&gt;0,RANK(R977,(P977:R977,S977:AG977)),0)</f>
        <v>1</v>
      </c>
      <c r="G977" s="7">
        <f>IF(S977&gt;0,RANK(S977,(P977:R977,S977:AG977)),0)</f>
        <v>3</v>
      </c>
      <c r="H977" s="48">
        <f t="shared" si="550"/>
        <v>4</v>
      </c>
      <c r="I977" s="163">
        <f t="shared" si="533"/>
        <v>5.1150895140664966E-3</v>
      </c>
      <c r="J977" s="2"/>
      <c r="K977" s="2">
        <f t="shared" si="551"/>
        <v>3.8363171355498722E-3</v>
      </c>
      <c r="L977" s="2">
        <f t="shared" si="552"/>
        <v>8.4398976982097182E-2</v>
      </c>
      <c r="M977" s="2">
        <f t="shared" si="553"/>
        <v>0.37851662404092073</v>
      </c>
      <c r="N977" s="2">
        <f t="shared" si="531"/>
        <v>0.14322250639386189</v>
      </c>
      <c r="O977" s="2">
        <f t="shared" si="532"/>
        <v>0.39002557544757033</v>
      </c>
      <c r="P977" s="1">
        <v>3</v>
      </c>
      <c r="Q977" s="1">
        <v>66</v>
      </c>
      <c r="R977" s="1">
        <v>296</v>
      </c>
      <c r="S977" s="1">
        <v>112</v>
      </c>
      <c r="T977" s="1">
        <v>292</v>
      </c>
      <c r="U977" s="1">
        <v>3</v>
      </c>
      <c r="V977" s="1">
        <v>2</v>
      </c>
      <c r="Y977" s="1">
        <v>8</v>
      </c>
      <c r="AC977" s="1">
        <v>0</v>
      </c>
      <c r="AD977" s="1">
        <v>0</v>
      </c>
      <c r="AE977" s="1">
        <v>0</v>
      </c>
      <c r="AF977" s="1">
        <v>0</v>
      </c>
      <c r="AI977" s="7">
        <f t="shared" si="554"/>
        <v>2</v>
      </c>
      <c r="AJ977" s="7">
        <f t="shared" si="555"/>
        <v>6</v>
      </c>
      <c r="AK977" s="7">
        <f t="shared" si="556"/>
        <v>8</v>
      </c>
      <c r="AL977" s="7">
        <f t="shared" si="557"/>
        <v>0</v>
      </c>
      <c r="AM977" s="2">
        <f t="shared" si="558"/>
        <v>0.37340153452685421</v>
      </c>
      <c r="AN977" s="2">
        <f t="shared" si="559"/>
        <v>3.8363171355498722E-3</v>
      </c>
      <c r="AO977" s="2">
        <f t="shared" si="560"/>
        <v>2.5575447570332483E-3</v>
      </c>
      <c r="AP977" s="2">
        <f t="shared" si="561"/>
        <v>0</v>
      </c>
      <c r="AR977" t="str">
        <f t="shared" si="548"/>
        <v>Schoolcraft</v>
      </c>
      <c r="AS977" t="s">
        <v>3352</v>
      </c>
      <c r="AT977" s="9">
        <v>1</v>
      </c>
      <c r="AV977" s="91">
        <v>26</v>
      </c>
      <c r="AW977" s="93">
        <v>153</v>
      </c>
      <c r="AX977" s="99">
        <f t="shared" si="562"/>
        <v>26153</v>
      </c>
      <c r="AZ977" s="7" t="s">
        <v>3053</v>
      </c>
      <c r="BA977" t="s">
        <v>3290</v>
      </c>
    </row>
    <row r="978" spans="1:54" hidden="1" outlineLevel="1">
      <c r="A978" t="s">
        <v>3205</v>
      </c>
      <c r="B978" t="s">
        <v>3352</v>
      </c>
      <c r="C978" s="1">
        <f t="shared" si="549"/>
        <v>7130</v>
      </c>
      <c r="D978" s="7">
        <f>IF(P978&gt;0,RANK(P978,(P978:R978,S978:AG978)),0)</f>
        <v>9</v>
      </c>
      <c r="E978" s="7">
        <f>IF(Q978&gt;0,RANK(Q978,(P978:R978,S978:AG978)),0)</f>
        <v>4</v>
      </c>
      <c r="F978" s="7">
        <f>IF(R978&gt;0,RANK(R978,(P978:R978,S978:AG978)),0)</f>
        <v>2</v>
      </c>
      <c r="G978" s="7">
        <f>IF(S978&gt;0,RANK(S978,(P978:R978,S978:AG978)),0)</f>
        <v>3</v>
      </c>
      <c r="H978" s="48">
        <f t="shared" si="550"/>
        <v>801</v>
      </c>
      <c r="I978" s="163">
        <f t="shared" si="533"/>
        <v>0.1123422159887798</v>
      </c>
      <c r="J978" s="2"/>
      <c r="K978" s="2">
        <f t="shared" si="551"/>
        <v>1.2622720897615708E-3</v>
      </c>
      <c r="L978" s="2">
        <f t="shared" si="552"/>
        <v>6.3814866760168301E-2</v>
      </c>
      <c r="M978" s="2">
        <f t="shared" si="553"/>
        <v>0.33450210378681627</v>
      </c>
      <c r="N978" s="2">
        <f t="shared" si="531"/>
        <v>0.12552594670406733</v>
      </c>
      <c r="O978" s="2">
        <f t="shared" si="532"/>
        <v>0.47489481065918648</v>
      </c>
      <c r="P978" s="1">
        <v>9</v>
      </c>
      <c r="Q978" s="1">
        <v>455</v>
      </c>
      <c r="R978" s="1">
        <v>2385</v>
      </c>
      <c r="S978" s="1">
        <v>895</v>
      </c>
      <c r="T978" s="1">
        <v>3186</v>
      </c>
      <c r="U978" s="1">
        <v>25</v>
      </c>
      <c r="V978" s="1">
        <v>14</v>
      </c>
      <c r="Y978" s="1">
        <v>127</v>
      </c>
      <c r="AC978" s="1">
        <v>9</v>
      </c>
      <c r="AD978" s="1">
        <v>13</v>
      </c>
      <c r="AE978" s="1">
        <v>8</v>
      </c>
      <c r="AF978" s="1">
        <v>4</v>
      </c>
      <c r="AI978" s="7">
        <f t="shared" si="554"/>
        <v>1</v>
      </c>
      <c r="AJ978" s="7">
        <f t="shared" si="555"/>
        <v>6</v>
      </c>
      <c r="AK978" s="7">
        <f t="shared" si="556"/>
        <v>7</v>
      </c>
      <c r="AL978" s="7">
        <f t="shared" si="557"/>
        <v>0</v>
      </c>
      <c r="AM978" s="2">
        <f t="shared" si="558"/>
        <v>0.44684431977559608</v>
      </c>
      <c r="AN978" s="2">
        <f t="shared" si="559"/>
        <v>3.5063113604488078E-3</v>
      </c>
      <c r="AO978" s="2">
        <f t="shared" si="560"/>
        <v>1.9635343618513326E-3</v>
      </c>
      <c r="AP978" s="2">
        <f t="shared" si="561"/>
        <v>0</v>
      </c>
      <c r="AR978" t="str">
        <f t="shared" si="548"/>
        <v>Shiawassee</v>
      </c>
      <c r="AS978" t="s">
        <v>3352</v>
      </c>
      <c r="AT978" s="9">
        <v>4</v>
      </c>
      <c r="AV978" s="91">
        <v>26</v>
      </c>
      <c r="AW978" s="93">
        <v>155</v>
      </c>
      <c r="AX978" s="99">
        <f t="shared" si="562"/>
        <v>26155</v>
      </c>
      <c r="AZ978" s="7" t="s">
        <v>3053</v>
      </c>
      <c r="BA978" t="s">
        <v>3290</v>
      </c>
    </row>
    <row r="979" spans="1:54" hidden="1" outlineLevel="1">
      <c r="A979" t="s">
        <v>3288</v>
      </c>
      <c r="B979" t="s">
        <v>3352</v>
      </c>
      <c r="C979" s="1">
        <f t="shared" si="549"/>
        <v>6476</v>
      </c>
      <c r="D979" s="7">
        <f>IF(P979&gt;0,RANK(P979,(P979:R979,S979:AG979)),0)</f>
        <v>10</v>
      </c>
      <c r="E979" s="7">
        <f>IF(Q979&gt;0,RANK(Q979,(P979:R979,S979:AG979)),0)</f>
        <v>4</v>
      </c>
      <c r="F979" s="7">
        <f>IF(R979&gt;0,RANK(R979,(P979:R979,S979:AG979)),0)</f>
        <v>2</v>
      </c>
      <c r="G979" s="7">
        <f>IF(S979&gt;0,RANK(S979,(P979:R979,S979:AG979)),0)</f>
        <v>3</v>
      </c>
      <c r="H979" s="48">
        <f t="shared" si="550"/>
        <v>1008</v>
      </c>
      <c r="I979" s="163">
        <f t="shared" si="533"/>
        <v>0.15565163681284744</v>
      </c>
      <c r="J979" s="2"/>
      <c r="K979" s="2">
        <f t="shared" si="551"/>
        <v>7.7208153180975908E-4</v>
      </c>
      <c r="L979" s="2">
        <f t="shared" si="552"/>
        <v>5.420012353304509E-2</v>
      </c>
      <c r="M979" s="2">
        <f t="shared" si="553"/>
        <v>0.32134033353922176</v>
      </c>
      <c r="N979" s="2">
        <f t="shared" si="531"/>
        <v>0.1266213712168005</v>
      </c>
      <c r="O979" s="2">
        <f t="shared" si="532"/>
        <v>0.49706609017912295</v>
      </c>
      <c r="P979" s="1">
        <v>5</v>
      </c>
      <c r="Q979" s="1">
        <v>351</v>
      </c>
      <c r="R979" s="1">
        <v>2081</v>
      </c>
      <c r="S979" s="1">
        <v>820</v>
      </c>
      <c r="T979" s="1">
        <v>3089</v>
      </c>
      <c r="U979" s="1">
        <v>10</v>
      </c>
      <c r="V979" s="1">
        <v>9</v>
      </c>
      <c r="Y979" s="1">
        <v>83</v>
      </c>
      <c r="AC979" s="1">
        <v>14</v>
      </c>
      <c r="AD979" s="1">
        <v>1</v>
      </c>
      <c r="AE979" s="1">
        <v>9</v>
      </c>
      <c r="AF979" s="1">
        <v>4</v>
      </c>
      <c r="AI979" s="7">
        <f t="shared" si="554"/>
        <v>1</v>
      </c>
      <c r="AJ979" s="7">
        <f t="shared" si="555"/>
        <v>6</v>
      </c>
      <c r="AK979" s="7">
        <f t="shared" si="556"/>
        <v>7</v>
      </c>
      <c r="AL979" s="7">
        <f t="shared" si="557"/>
        <v>0</v>
      </c>
      <c r="AM979" s="2">
        <f t="shared" si="558"/>
        <v>0.47699197035206919</v>
      </c>
      <c r="AN979" s="2">
        <f t="shared" si="559"/>
        <v>1.5441630636195182E-3</v>
      </c>
      <c r="AO979" s="2">
        <f t="shared" si="560"/>
        <v>1.3897467572575664E-3</v>
      </c>
      <c r="AP979" s="2">
        <f t="shared" si="561"/>
        <v>0</v>
      </c>
      <c r="AR979" t="str">
        <f t="shared" si="548"/>
        <v>Tuscola</v>
      </c>
      <c r="AS979" t="s">
        <v>3352</v>
      </c>
      <c r="AT979" s="9"/>
      <c r="AV979" s="91">
        <v>26</v>
      </c>
      <c r="AW979" s="93">
        <v>157</v>
      </c>
      <c r="AX979" s="99">
        <f t="shared" si="562"/>
        <v>26157</v>
      </c>
      <c r="AZ979" s="7" t="s">
        <v>3053</v>
      </c>
      <c r="BA979" t="s">
        <v>3290</v>
      </c>
    </row>
    <row r="980" spans="1:54" hidden="1" outlineLevel="1">
      <c r="A980" t="s">
        <v>620</v>
      </c>
      <c r="B980" t="s">
        <v>3352</v>
      </c>
      <c r="C980" s="1">
        <f t="shared" si="549"/>
        <v>7277</v>
      </c>
      <c r="D980" s="7">
        <f>IF(P980&gt;0,RANK(P980,(P980:R980,S980:AG980)),0)</f>
        <v>11</v>
      </c>
      <c r="E980" s="7">
        <f>IF(Q980&gt;0,RANK(Q980,(P980:R980,S980:AG980)),0)</f>
        <v>4</v>
      </c>
      <c r="F980" s="7">
        <f>IF(R980&gt;0,RANK(R980,(P980:R980,S980:AG980)),0)</f>
        <v>2</v>
      </c>
      <c r="G980" s="7">
        <f>IF(S980&gt;0,RANK(S980,(P980:R980,S980:AG980)),0)</f>
        <v>3</v>
      </c>
      <c r="H980" s="48">
        <f t="shared" si="550"/>
        <v>333</v>
      </c>
      <c r="I980" s="163">
        <f t="shared" si="533"/>
        <v>4.5760615638312491E-2</v>
      </c>
      <c r="J980" s="2"/>
      <c r="K980" s="2">
        <f t="shared" si="551"/>
        <v>1.3741926618111859E-3</v>
      </c>
      <c r="L980" s="2">
        <f t="shared" si="552"/>
        <v>5.9502542256424353E-2</v>
      </c>
      <c r="M980" s="2">
        <f t="shared" si="553"/>
        <v>0.37336814621409919</v>
      </c>
      <c r="N980" s="2">
        <f t="shared" si="531"/>
        <v>0.11735605331867528</v>
      </c>
      <c r="O980" s="2">
        <f t="shared" si="532"/>
        <v>0.44839906554899001</v>
      </c>
      <c r="P980" s="1">
        <v>10</v>
      </c>
      <c r="Q980" s="1">
        <v>433</v>
      </c>
      <c r="R980" s="1">
        <v>2717</v>
      </c>
      <c r="S980" s="1">
        <v>854</v>
      </c>
      <c r="T980" s="1">
        <v>3050</v>
      </c>
      <c r="U980" s="1">
        <v>14</v>
      </c>
      <c r="V980" s="1">
        <v>14</v>
      </c>
      <c r="Y980" s="1">
        <v>141</v>
      </c>
      <c r="AC980" s="1">
        <v>13</v>
      </c>
      <c r="AD980" s="1">
        <v>11</v>
      </c>
      <c r="AE980" s="1">
        <v>12</v>
      </c>
      <c r="AF980" s="1">
        <v>8</v>
      </c>
      <c r="AI980" s="7">
        <f t="shared" si="554"/>
        <v>1</v>
      </c>
      <c r="AJ980" s="7">
        <f t="shared" si="555"/>
        <v>6</v>
      </c>
      <c r="AK980" s="7">
        <f t="shared" si="556"/>
        <v>6</v>
      </c>
      <c r="AL980" s="7">
        <f t="shared" si="557"/>
        <v>0</v>
      </c>
      <c r="AM980" s="2">
        <f t="shared" si="558"/>
        <v>0.41912876185241171</v>
      </c>
      <c r="AN980" s="2">
        <f t="shared" si="559"/>
        <v>1.9238697265356603E-3</v>
      </c>
      <c r="AO980" s="2">
        <f t="shared" si="560"/>
        <v>1.9238697265356603E-3</v>
      </c>
      <c r="AP980" s="2">
        <f t="shared" si="561"/>
        <v>0</v>
      </c>
      <c r="AR980" t="str">
        <f t="shared" si="548"/>
        <v>Van Buren</v>
      </c>
      <c r="AS980" t="s">
        <v>3352</v>
      </c>
      <c r="AT980" s="9">
        <v>6</v>
      </c>
      <c r="AV980" s="91">
        <v>26</v>
      </c>
      <c r="AW980" s="93">
        <v>159</v>
      </c>
      <c r="AX980" s="99">
        <f t="shared" si="562"/>
        <v>26159</v>
      </c>
      <c r="AZ980" s="7" t="s">
        <v>3053</v>
      </c>
      <c r="BA980" t="s">
        <v>3290</v>
      </c>
    </row>
    <row r="981" spans="1:54" hidden="1" outlineLevel="1">
      <c r="A981" t="s">
        <v>2951</v>
      </c>
      <c r="B981" t="s">
        <v>3352</v>
      </c>
      <c r="C981" s="1">
        <f t="shared" si="549"/>
        <v>29866</v>
      </c>
      <c r="D981" s="7">
        <f>IF(P981&gt;0,RANK(P981,(P981:R981,S981:AG981)),0)</f>
        <v>6</v>
      </c>
      <c r="E981" s="7">
        <f>IF(Q981&gt;0,RANK(Q981,(P981:R981,S981:AG981)),0)</f>
        <v>4</v>
      </c>
      <c r="F981" s="7">
        <f>IF(R981&gt;0,RANK(R981,(P981:R981,S981:AG981)),0)</f>
        <v>1</v>
      </c>
      <c r="G981" s="7">
        <f>IF(S981&gt;0,RANK(S981,(P981:R981,S981:AG981)),0)</f>
        <v>3</v>
      </c>
      <c r="H981" s="48">
        <f t="shared" si="550"/>
        <v>1515</v>
      </c>
      <c r="I981" s="163">
        <f t="shared" si="533"/>
        <v>5.0726578718274962E-2</v>
      </c>
      <c r="J981" s="2"/>
      <c r="K981" s="2">
        <f t="shared" si="551"/>
        <v>3.0134601218777205E-3</v>
      </c>
      <c r="L981" s="2">
        <f t="shared" si="552"/>
        <v>5.3907453291368111E-2</v>
      </c>
      <c r="M981" s="2">
        <f t="shared" si="553"/>
        <v>0.42228621174579789</v>
      </c>
      <c r="N981" s="2">
        <f t="shared" si="531"/>
        <v>0.12643139355789193</v>
      </c>
      <c r="O981" s="2">
        <f t="shared" si="532"/>
        <v>0.39436148128306436</v>
      </c>
      <c r="P981" s="1">
        <v>90</v>
      </c>
      <c r="Q981" s="1">
        <v>1610</v>
      </c>
      <c r="R981" s="1">
        <v>12612</v>
      </c>
      <c r="S981" s="1">
        <v>3776</v>
      </c>
      <c r="T981" s="1">
        <v>11097</v>
      </c>
      <c r="U981" s="1">
        <v>36</v>
      </c>
      <c r="V981" s="1">
        <v>46</v>
      </c>
      <c r="Y981" s="1">
        <v>390</v>
      </c>
      <c r="AC981" s="1">
        <v>68</v>
      </c>
      <c r="AD981" s="1">
        <v>84</v>
      </c>
      <c r="AE981" s="1">
        <v>43</v>
      </c>
      <c r="AF981" s="1">
        <v>14</v>
      </c>
      <c r="AI981" s="7">
        <f t="shared" si="554"/>
        <v>2</v>
      </c>
      <c r="AJ981" s="7">
        <f t="shared" si="555"/>
        <v>8</v>
      </c>
      <c r="AK981" s="7">
        <f t="shared" si="556"/>
        <v>7</v>
      </c>
      <c r="AL981" s="7">
        <f t="shared" si="557"/>
        <v>0</v>
      </c>
      <c r="AM981" s="2">
        <f t="shared" si="558"/>
        <v>0.37155963302752293</v>
      </c>
      <c r="AN981" s="2">
        <f t="shared" si="559"/>
        <v>1.2053840487510881E-3</v>
      </c>
      <c r="AO981" s="2">
        <f t="shared" si="560"/>
        <v>1.5402129511819459E-3</v>
      </c>
      <c r="AP981" s="2">
        <f t="shared" si="561"/>
        <v>0</v>
      </c>
      <c r="AR981" t="str">
        <f t="shared" si="548"/>
        <v>Washtenaw</v>
      </c>
      <c r="AS981" t="s">
        <v>3352</v>
      </c>
      <c r="AT981" s="9"/>
      <c r="AV981" s="91">
        <v>26</v>
      </c>
      <c r="AW981" s="93">
        <v>161</v>
      </c>
      <c r="AX981" s="99">
        <f t="shared" si="562"/>
        <v>26161</v>
      </c>
      <c r="AZ981" s="7" t="s">
        <v>3053</v>
      </c>
      <c r="BA981" t="s">
        <v>3290</v>
      </c>
    </row>
    <row r="982" spans="1:54" hidden="1" outlineLevel="1">
      <c r="A982" t="s">
        <v>2200</v>
      </c>
      <c r="B982" t="s">
        <v>3352</v>
      </c>
      <c r="C982" s="1">
        <f t="shared" si="549"/>
        <v>117019</v>
      </c>
      <c r="D982" s="7">
        <f>IF(P982&gt;0,RANK(P982,(P982:R982,S982:AG982)),0)</f>
        <v>9</v>
      </c>
      <c r="E982" s="7">
        <f>IF(Q982&gt;0,RANK(Q982,(P982:R982,S982:AG982)),0)</f>
        <v>4</v>
      </c>
      <c r="F982" s="7">
        <f>IF(R982&gt;0,RANK(R982,(P982:R982,S982:AG982)),0)</f>
        <v>1</v>
      </c>
      <c r="G982" s="7">
        <f>IF(S982&gt;0,RANK(S982,(P982:R982,S982:AG982)),0)</f>
        <v>3</v>
      </c>
      <c r="H982" s="48">
        <f t="shared" si="550"/>
        <v>9609</v>
      </c>
      <c r="I982" s="163">
        <f t="shared" si="533"/>
        <v>8.21148702347482E-2</v>
      </c>
      <c r="J982" s="2"/>
      <c r="K982" s="2">
        <f t="shared" si="551"/>
        <v>1.6493048137481948E-3</v>
      </c>
      <c r="L982" s="2">
        <f t="shared" si="552"/>
        <v>5.9007511600680233E-2</v>
      </c>
      <c r="M982" s="2">
        <f t="shared" si="553"/>
        <v>0.41449679111939086</v>
      </c>
      <c r="N982" s="2">
        <f t="shared" si="531"/>
        <v>0.16391355250002138</v>
      </c>
      <c r="O982" s="2">
        <f t="shared" si="532"/>
        <v>0.36093283996615944</v>
      </c>
      <c r="P982" s="1">
        <v>193</v>
      </c>
      <c r="Q982" s="1">
        <v>6905</v>
      </c>
      <c r="R982" s="1">
        <v>48504</v>
      </c>
      <c r="S982" s="1">
        <v>19181</v>
      </c>
      <c r="T982" s="1">
        <v>38895</v>
      </c>
      <c r="U982" s="1">
        <v>252</v>
      </c>
      <c r="V982" s="1">
        <v>194</v>
      </c>
      <c r="Y982" s="1">
        <v>2221</v>
      </c>
      <c r="AC982" s="1">
        <v>261</v>
      </c>
      <c r="AD982" s="1">
        <v>147</v>
      </c>
      <c r="AE982" s="1">
        <v>189</v>
      </c>
      <c r="AF982" s="1">
        <v>77</v>
      </c>
      <c r="AI982" s="7">
        <f t="shared" si="554"/>
        <v>2</v>
      </c>
      <c r="AJ982" s="7">
        <f t="shared" si="555"/>
        <v>6</v>
      </c>
      <c r="AK982" s="7">
        <f t="shared" si="556"/>
        <v>7</v>
      </c>
      <c r="AL982" s="7">
        <f t="shared" si="557"/>
        <v>0</v>
      </c>
      <c r="AM982" s="2">
        <f t="shared" si="558"/>
        <v>0.33238192088464269</v>
      </c>
      <c r="AN982" s="2">
        <f t="shared" si="559"/>
        <v>2.1534964407489382E-3</v>
      </c>
      <c r="AO982" s="2">
        <f t="shared" si="560"/>
        <v>1.6578504345448174E-3</v>
      </c>
      <c r="AP982" s="2">
        <f t="shared" si="561"/>
        <v>0</v>
      </c>
      <c r="AR982" t="str">
        <f t="shared" si="548"/>
        <v>Wayne</v>
      </c>
      <c r="AS982" t="s">
        <v>3352</v>
      </c>
      <c r="AT982" s="9"/>
      <c r="AV982" s="91">
        <v>26</v>
      </c>
      <c r="AW982" s="93">
        <v>163</v>
      </c>
      <c r="AX982" s="99">
        <f t="shared" si="562"/>
        <v>26163</v>
      </c>
      <c r="AZ982" s="7" t="s">
        <v>3053</v>
      </c>
      <c r="BA982" t="s">
        <v>3290</v>
      </c>
    </row>
    <row r="983" spans="1:54" hidden="1" outlineLevel="1">
      <c r="A983" t="s">
        <v>224</v>
      </c>
      <c r="B983" t="s">
        <v>3352</v>
      </c>
      <c r="C983" s="1">
        <f t="shared" si="549"/>
        <v>3715</v>
      </c>
      <c r="D983" s="7">
        <f>IF(P983&gt;0,RANK(P983,(P983:R983,S983:AG983)),0)</f>
        <v>6</v>
      </c>
      <c r="E983" s="7">
        <f>IF(Q983&gt;0,RANK(Q983,(P983:R983,S983:AG983)),0)</f>
        <v>4</v>
      </c>
      <c r="F983" s="7">
        <f>IF(R983&gt;0,RANK(R983,(P983:R983,S983:AG983)),0)</f>
        <v>2</v>
      </c>
      <c r="G983" s="7">
        <f>IF(S983&gt;0,RANK(S983,(P983:R983,S983:AG983)),0)</f>
        <v>3</v>
      </c>
      <c r="H983" s="48">
        <f t="shared" si="550"/>
        <v>165</v>
      </c>
      <c r="I983" s="163">
        <f t="shared" si="533"/>
        <v>4.4414535666218037E-2</v>
      </c>
      <c r="J983" s="2"/>
      <c r="K983" s="2">
        <f t="shared" si="551"/>
        <v>1.8842530282637954E-3</v>
      </c>
      <c r="L983" s="2">
        <f t="shared" si="552"/>
        <v>6.8640646029609689E-2</v>
      </c>
      <c r="M983" s="2">
        <f t="shared" si="553"/>
        <v>0.37981157469717364</v>
      </c>
      <c r="N983" s="2">
        <f t="shared" si="531"/>
        <v>0.10444145356662181</v>
      </c>
      <c r="O983" s="2">
        <f t="shared" si="532"/>
        <v>0.44522207267833103</v>
      </c>
      <c r="P983" s="1">
        <v>7</v>
      </c>
      <c r="Q983" s="1">
        <v>255</v>
      </c>
      <c r="R983" s="1">
        <v>1411</v>
      </c>
      <c r="S983" s="1">
        <v>388</v>
      </c>
      <c r="T983" s="1">
        <v>1576</v>
      </c>
      <c r="U983" s="1">
        <v>6</v>
      </c>
      <c r="V983" s="1">
        <v>6</v>
      </c>
      <c r="Y983" s="1">
        <v>51</v>
      </c>
      <c r="AC983" s="1">
        <v>5</v>
      </c>
      <c r="AD983" s="1">
        <v>1</v>
      </c>
      <c r="AE983" s="1">
        <v>5</v>
      </c>
      <c r="AF983" s="1">
        <v>4</v>
      </c>
      <c r="AI983" s="7">
        <f t="shared" si="554"/>
        <v>1</v>
      </c>
      <c r="AJ983" s="7">
        <f t="shared" si="555"/>
        <v>7</v>
      </c>
      <c r="AK983" s="7">
        <f t="shared" si="556"/>
        <v>7</v>
      </c>
      <c r="AL983" s="7">
        <f t="shared" si="557"/>
        <v>0</v>
      </c>
      <c r="AM983" s="2">
        <f t="shared" si="558"/>
        <v>0.42422611036339164</v>
      </c>
      <c r="AN983" s="2">
        <f t="shared" si="559"/>
        <v>1.6150740242261105E-3</v>
      </c>
      <c r="AO983" s="2">
        <f t="shared" si="560"/>
        <v>1.6150740242261105E-3</v>
      </c>
      <c r="AP983" s="2">
        <f t="shared" si="561"/>
        <v>0</v>
      </c>
      <c r="AR983" t="str">
        <f t="shared" si="548"/>
        <v>Wexford</v>
      </c>
      <c r="AS983" t="s">
        <v>3352</v>
      </c>
      <c r="AT983" s="9">
        <v>4</v>
      </c>
      <c r="AV983" s="91">
        <v>26</v>
      </c>
      <c r="AW983" s="93">
        <v>165</v>
      </c>
      <c r="AX983" s="99">
        <f t="shared" si="562"/>
        <v>26165</v>
      </c>
      <c r="AZ983" s="7" t="s">
        <v>3053</v>
      </c>
      <c r="BA983" t="s">
        <v>3290</v>
      </c>
    </row>
    <row r="984" spans="1:54" collapsed="1">
      <c r="A984" t="s">
        <v>745</v>
      </c>
      <c r="B984" t="s">
        <v>1136</v>
      </c>
      <c r="C984" s="1">
        <f t="shared" si="549"/>
        <v>996499</v>
      </c>
      <c r="D984" s="7">
        <f>IF(P984&gt;0,RANK(P984,(P984:R984,S984:AG984)),0)</f>
        <v>9</v>
      </c>
      <c r="E984" s="7">
        <f>IF(Q984&gt;0,RANK(Q984,(P984:R984,S984:AG984)),0)</f>
        <v>4</v>
      </c>
      <c r="F984" s="7">
        <f>IF(R984&gt;0,RANK(R984,(P984:R984,S984:AG984)),0)</f>
        <v>1</v>
      </c>
      <c r="G984" s="7">
        <f>IF(S984&gt;0,RANK(S984,(P984:R984,S984:AG984)),0)</f>
        <v>3</v>
      </c>
      <c r="H984" s="48">
        <f t="shared" si="550"/>
        <v>32150</v>
      </c>
      <c r="I984" s="163">
        <f t="shared" si="533"/>
        <v>3.2262952597042246E-2</v>
      </c>
      <c r="J984" s="2"/>
      <c r="K984" s="2">
        <f t="shared" si="551"/>
        <v>1.6798812643063364E-3</v>
      </c>
      <c r="L984" s="2">
        <f t="shared" si="552"/>
        <v>6.525545936323067E-2</v>
      </c>
      <c r="M984" s="2">
        <f t="shared" si="553"/>
        <v>0.41096077366861383</v>
      </c>
      <c r="N984" s="2">
        <f t="shared" si="531"/>
        <v>0.11631823012366295</v>
      </c>
      <c r="O984" s="2">
        <f t="shared" si="532"/>
        <v>0.40578565558018631</v>
      </c>
      <c r="P984" s="1">
        <f t="shared" ref="P984:V984" si="563">SUM(P901:P983)</f>
        <v>1674</v>
      </c>
      <c r="Q984" s="1">
        <f t="shared" si="563"/>
        <v>65027</v>
      </c>
      <c r="R984" s="1">
        <f t="shared" si="563"/>
        <v>409522</v>
      </c>
      <c r="S984" s="1">
        <f t="shared" si="563"/>
        <v>115911</v>
      </c>
      <c r="T984" s="1">
        <f t="shared" si="563"/>
        <v>377372</v>
      </c>
      <c r="U984" s="1">
        <f t="shared" si="563"/>
        <v>1816</v>
      </c>
      <c r="V984" s="1">
        <f t="shared" si="563"/>
        <v>1735</v>
      </c>
      <c r="Y984" s="1">
        <f>SUM(Y901:Y983)</f>
        <v>18809</v>
      </c>
      <c r="AC984" s="1">
        <f>SUM(AC901:AC983)</f>
        <v>1784</v>
      </c>
      <c r="AD984" s="1">
        <f>SUM(AD901:AD983)</f>
        <v>1180</v>
      </c>
      <c r="AE984" s="1">
        <f>SUM(AE901:AE983)</f>
        <v>1211</v>
      </c>
      <c r="AF984" s="1">
        <f>SUM(AF901:AF983)</f>
        <v>458</v>
      </c>
      <c r="AI984" s="7">
        <f t="shared" si="554"/>
        <v>2</v>
      </c>
      <c r="AJ984" s="7">
        <f t="shared" si="555"/>
        <v>6</v>
      </c>
      <c r="AK984" s="7">
        <f t="shared" si="556"/>
        <v>7</v>
      </c>
      <c r="AL984" s="7">
        <f t="shared" si="557"/>
        <v>0</v>
      </c>
      <c r="AM984" s="2">
        <f t="shared" si="558"/>
        <v>0.37869782107157157</v>
      </c>
      <c r="AN984" s="2">
        <f t="shared" si="559"/>
        <v>1.8223801529153566E-3</v>
      </c>
      <c r="AO984" s="2">
        <f t="shared" si="560"/>
        <v>1.7410955756102114E-3</v>
      </c>
      <c r="AP984" s="2">
        <f t="shared" si="561"/>
        <v>0</v>
      </c>
      <c r="AR984" t="str">
        <f t="shared" si="548"/>
        <v>Michigan</v>
      </c>
      <c r="AS984" t="s">
        <v>1136</v>
      </c>
      <c r="AV984" s="91">
        <v>26</v>
      </c>
      <c r="AW984" s="93"/>
      <c r="AX984" s="91">
        <v>26</v>
      </c>
      <c r="AZ984" s="7" t="s">
        <v>1662</v>
      </c>
      <c r="BA984" t="s">
        <v>3290</v>
      </c>
    </row>
    <row r="985" spans="1:54">
      <c r="C985" s="1"/>
      <c r="E985" s="7"/>
      <c r="F985" s="7"/>
      <c r="G985" s="7"/>
      <c r="H985" s="48"/>
      <c r="I985" s="163"/>
      <c r="J985" s="2"/>
      <c r="AI985" s="7"/>
      <c r="AJ985" s="7"/>
      <c r="AK985" s="7"/>
      <c r="AL985" s="7"/>
      <c r="AV985" s="91"/>
      <c r="AW985" s="93"/>
    </row>
    <row r="986" spans="1:54" hidden="1" outlineLevel="1">
      <c r="A986" t="s">
        <v>645</v>
      </c>
      <c r="B986" t="s">
        <v>1538</v>
      </c>
      <c r="C986" s="1">
        <f t="shared" ref="C986:C1017" si="564">SUM(P986:AG986)</f>
        <v>2232</v>
      </c>
      <c r="D986" s="7">
        <f>IF(P986&gt;0,RANK(P986,(P986:R986,S986:AG986)),0)</f>
        <v>8</v>
      </c>
      <c r="E986" s="7">
        <f>IF(Q986&gt;0,RANK(Q986,(P986:R986,S986:AG986)),0)</f>
        <v>2</v>
      </c>
      <c r="F986" s="7">
        <f>IF(R986&gt;0,RANK(R986,(P986:R986,S986:AG986)),0)</f>
        <v>1</v>
      </c>
      <c r="G986" s="7">
        <f>IF(S986&gt;0,RANK(S986,(P986:R986,S986:AG986)),0)</f>
        <v>4</v>
      </c>
      <c r="H986" s="48">
        <f t="shared" ref="H986:H1017" si="565">MAX(P986:Y986)-LARGE(P986:Y986,2)</f>
        <v>9</v>
      </c>
      <c r="I986" s="163">
        <f t="shared" ref="I986:I1032" si="566">H986/C986</f>
        <v>4.0322580645161289E-3</v>
      </c>
      <c r="J986" s="2"/>
      <c r="K986" s="2">
        <f t="shared" ref="K986:K1017" si="567">IF($C986=0,"-",P986/$C986)</f>
        <v>4.4802867383512545E-4</v>
      </c>
      <c r="L986" s="2">
        <f t="shared" ref="L986:L1017" si="568">IF($C986=0,"-",Q986/$C986)</f>
        <v>0.34005376344086019</v>
      </c>
      <c r="M986" s="2">
        <f t="shared" ref="M986:M1017" si="569">IF($C986=0,"-",R986/$C986)</f>
        <v>0.34408602150537637</v>
      </c>
      <c r="N986" s="2">
        <f t="shared" ref="N986:N1030" si="570">IF($C986=0,"-",S986/$C986)</f>
        <v>3.5842293906810034E-2</v>
      </c>
      <c r="O986" s="2">
        <f t="shared" ref="O986:O1030" si="571">IF(C986=0,"-",(1-K986-L986-M986-N986))</f>
        <v>0.27956989247311825</v>
      </c>
      <c r="P986" s="1">
        <v>1</v>
      </c>
      <c r="Q986" s="1">
        <v>759</v>
      </c>
      <c r="R986" s="1">
        <v>768</v>
      </c>
      <c r="S986" s="1">
        <v>80</v>
      </c>
      <c r="T986" s="1">
        <v>614</v>
      </c>
      <c r="U986" s="1">
        <v>3</v>
      </c>
      <c r="V986" s="1">
        <v>5</v>
      </c>
      <c r="AF986" s="1">
        <v>2</v>
      </c>
      <c r="AI986" s="7">
        <f t="shared" ref="AI986:AI1017" si="572">IF(T986&gt;0,RANK(T986,(P986:Z986)),0)</f>
        <v>3</v>
      </c>
      <c r="AJ986" s="7">
        <f t="shared" ref="AJ986:AJ1017" si="573">IF(U986&gt;0,RANK(U986,(P986:Z986)),0)</f>
        <v>6</v>
      </c>
      <c r="AK986" s="7">
        <f t="shared" ref="AK986:AK1017" si="574">IF(V986&gt;0,RANK(V986,(P986:Z986)),0)</f>
        <v>5</v>
      </c>
      <c r="AL986" s="7">
        <f t="shared" ref="AL986:AL1017" si="575">IF(W986&gt;0,RANK(W986,(P986:Z986)),0)</f>
        <v>0</v>
      </c>
      <c r="AM986" s="2">
        <f t="shared" ref="AM986:AM1017" si="576">IF($C986=0,"-",T986/$C986)</f>
        <v>0.27508960573476704</v>
      </c>
      <c r="AN986" s="2">
        <f t="shared" ref="AN986:AN1017" si="577">IF($C986=0,"-",U986/$C986)</f>
        <v>1.3440860215053765E-3</v>
      </c>
      <c r="AO986" s="2">
        <f t="shared" ref="AO986:AO1017" si="578">IF($C986=0,"-",V986/$C986)</f>
        <v>2.2401433691756271E-3</v>
      </c>
      <c r="AP986" s="2">
        <f t="shared" ref="AP986:AP1017" si="579">IF($C986=0,"-",W986/$C986)</f>
        <v>0</v>
      </c>
      <c r="AR986" t="str">
        <f t="shared" ref="AR986:AR1044" si="580">A986</f>
        <v>Adams</v>
      </c>
      <c r="AS986" t="s">
        <v>1538</v>
      </c>
      <c r="AT986">
        <v>3</v>
      </c>
      <c r="AU986" s="9">
        <v>3</v>
      </c>
      <c r="AV986" s="91">
        <v>28</v>
      </c>
      <c r="AW986" s="93">
        <v>1</v>
      </c>
      <c r="AX986" s="99">
        <f t="shared" ref="AX986:AX1017" si="581">AV986*1000+AW986</f>
        <v>28001</v>
      </c>
      <c r="AZ986" s="7" t="s">
        <v>3053</v>
      </c>
      <c r="BA986" t="s">
        <v>3290</v>
      </c>
    </row>
    <row r="987" spans="1:54" hidden="1" outlineLevel="1">
      <c r="A987" t="s">
        <v>125</v>
      </c>
      <c r="B987" t="s">
        <v>1538</v>
      </c>
      <c r="C987" s="1">
        <f t="shared" si="564"/>
        <v>3243</v>
      </c>
      <c r="D987" s="7">
        <f>IF(P987&gt;0,RANK(P987,(P987:R987,S987:AG987)),0)</f>
        <v>8</v>
      </c>
      <c r="E987" s="7">
        <f>IF(Q987&gt;0,RANK(Q987,(P987:R987,S987:AG987)),0)</f>
        <v>2</v>
      </c>
      <c r="F987" s="7">
        <f>IF(R987&gt;0,RANK(R987,(P987:R987,S987:AG987)),0)</f>
        <v>3</v>
      </c>
      <c r="G987" s="7">
        <f>IF(S987&gt;0,RANK(S987,(P987:R987,S987:AG987)),0)</f>
        <v>4</v>
      </c>
      <c r="H987" s="48">
        <f t="shared" si="565"/>
        <v>103</v>
      </c>
      <c r="I987" s="163">
        <f t="shared" si="566"/>
        <v>3.1760715386987361E-2</v>
      </c>
      <c r="J987" s="2"/>
      <c r="K987" s="2">
        <f t="shared" si="567"/>
        <v>6.167129201356768E-4</v>
      </c>
      <c r="L987" s="2">
        <f t="shared" si="568"/>
        <v>0.31575701510946652</v>
      </c>
      <c r="M987" s="2">
        <f t="shared" si="569"/>
        <v>0.2839962997224792</v>
      </c>
      <c r="N987" s="2">
        <f t="shared" si="570"/>
        <v>4.1936478569226027E-2</v>
      </c>
      <c r="O987" s="2">
        <f t="shared" si="571"/>
        <v>0.35769349367869263</v>
      </c>
      <c r="P987" s="1">
        <v>2</v>
      </c>
      <c r="Q987" s="1">
        <v>1024</v>
      </c>
      <c r="R987" s="1">
        <v>921</v>
      </c>
      <c r="S987" s="1">
        <v>136</v>
      </c>
      <c r="T987" s="1">
        <v>1127</v>
      </c>
      <c r="U987" s="1">
        <v>14</v>
      </c>
      <c r="V987" s="1">
        <v>13</v>
      </c>
      <c r="AF987" s="1">
        <v>6</v>
      </c>
      <c r="AI987" s="7">
        <f t="shared" si="572"/>
        <v>1</v>
      </c>
      <c r="AJ987" s="7">
        <f t="shared" si="573"/>
        <v>5</v>
      </c>
      <c r="AK987" s="7">
        <f t="shared" si="574"/>
        <v>6</v>
      </c>
      <c r="AL987" s="7">
        <f t="shared" si="575"/>
        <v>0</v>
      </c>
      <c r="AM987" s="2">
        <f t="shared" si="576"/>
        <v>0.3475177304964539</v>
      </c>
      <c r="AN987" s="2">
        <f t="shared" si="577"/>
        <v>4.3169904409497382E-3</v>
      </c>
      <c r="AO987" s="2">
        <f t="shared" si="578"/>
        <v>4.0086339808818993E-3</v>
      </c>
      <c r="AP987" s="2">
        <f t="shared" si="579"/>
        <v>0</v>
      </c>
      <c r="AR987" t="str">
        <f t="shared" si="580"/>
        <v>Alcorn</v>
      </c>
      <c r="AS987" t="s">
        <v>1538</v>
      </c>
      <c r="AT987">
        <v>1</v>
      </c>
      <c r="AU987" s="9">
        <v>1</v>
      </c>
      <c r="AV987" s="91">
        <v>28</v>
      </c>
      <c r="AW987" s="93">
        <v>3</v>
      </c>
      <c r="AX987" s="99">
        <f t="shared" si="581"/>
        <v>28003</v>
      </c>
      <c r="AZ987" s="7" t="s">
        <v>3053</v>
      </c>
      <c r="BA987" t="s">
        <v>3290</v>
      </c>
      <c r="BB987" s="162"/>
    </row>
    <row r="988" spans="1:54" hidden="1" outlineLevel="1">
      <c r="A988" t="s">
        <v>506</v>
      </c>
      <c r="B988" t="s">
        <v>1538</v>
      </c>
      <c r="C988" s="1">
        <f t="shared" si="564"/>
        <v>1723</v>
      </c>
      <c r="D988" s="7">
        <f>IF(P988&gt;0,RANK(P988,(P988:R988,S988:AG988)),0)</f>
        <v>8</v>
      </c>
      <c r="E988" s="7">
        <f>IF(Q988&gt;0,RANK(Q988,(P988:R988,S988:AG988)),0)</f>
        <v>3</v>
      </c>
      <c r="F988" s="7">
        <f>IF(R988&gt;0,RANK(R988,(P988:R988,S988:AG988)),0)</f>
        <v>1</v>
      </c>
      <c r="G988" s="7">
        <f>IF(S988&gt;0,RANK(S988,(P988:R988,S988:AG988)),0)</f>
        <v>4</v>
      </c>
      <c r="H988" s="48">
        <f t="shared" si="565"/>
        <v>19</v>
      </c>
      <c r="I988" s="163">
        <f t="shared" si="566"/>
        <v>1.1027278003482298E-2</v>
      </c>
      <c r="J988" s="2"/>
      <c r="K988" s="2">
        <f t="shared" si="567"/>
        <v>1.7411491584445734E-3</v>
      </c>
      <c r="L988" s="2">
        <f t="shared" si="568"/>
        <v>0.27626233313987231</v>
      </c>
      <c r="M988" s="2">
        <f t="shared" si="569"/>
        <v>0.3493905977945444</v>
      </c>
      <c r="N988" s="2">
        <f t="shared" si="570"/>
        <v>2.1474172954149738E-2</v>
      </c>
      <c r="O988" s="2">
        <f t="shared" si="571"/>
        <v>0.35113174695298904</v>
      </c>
      <c r="P988" s="1">
        <v>3</v>
      </c>
      <c r="Q988" s="1">
        <v>476</v>
      </c>
      <c r="R988" s="1">
        <v>602</v>
      </c>
      <c r="S988" s="1">
        <v>37</v>
      </c>
      <c r="T988" s="1">
        <v>583</v>
      </c>
      <c r="U988" s="1">
        <v>12</v>
      </c>
      <c r="V988" s="1">
        <v>5</v>
      </c>
      <c r="AF988" s="1">
        <v>5</v>
      </c>
      <c r="AI988" s="7">
        <f t="shared" si="572"/>
        <v>2</v>
      </c>
      <c r="AJ988" s="7">
        <f t="shared" si="573"/>
        <v>5</v>
      </c>
      <c r="AK988" s="7">
        <f t="shared" si="574"/>
        <v>6</v>
      </c>
      <c r="AL988" s="7">
        <f t="shared" si="575"/>
        <v>0</v>
      </c>
      <c r="AM988" s="2">
        <f t="shared" si="576"/>
        <v>0.3383633197910621</v>
      </c>
      <c r="AN988" s="2">
        <f t="shared" si="577"/>
        <v>6.9645966337782937E-3</v>
      </c>
      <c r="AO988" s="2">
        <f t="shared" si="578"/>
        <v>2.901915264074289E-3</v>
      </c>
      <c r="AP988" s="2">
        <f t="shared" si="579"/>
        <v>0</v>
      </c>
      <c r="AR988" t="str">
        <f t="shared" si="580"/>
        <v>Amite</v>
      </c>
      <c r="AS988" t="s">
        <v>1538</v>
      </c>
      <c r="AT988">
        <v>3</v>
      </c>
      <c r="AU988" s="9">
        <v>3</v>
      </c>
      <c r="AV988" s="91">
        <v>28</v>
      </c>
      <c r="AW988" s="93">
        <v>5</v>
      </c>
      <c r="AX988" s="99">
        <f t="shared" si="581"/>
        <v>28005</v>
      </c>
      <c r="AZ988" s="7" t="s">
        <v>3053</v>
      </c>
      <c r="BA988" t="s">
        <v>3290</v>
      </c>
      <c r="BB988" s="162"/>
    </row>
    <row r="989" spans="1:54" hidden="1" outlineLevel="1">
      <c r="A989" t="s">
        <v>2298</v>
      </c>
      <c r="B989" t="s">
        <v>1538</v>
      </c>
      <c r="C989" s="1">
        <f t="shared" si="564"/>
        <v>1985</v>
      </c>
      <c r="D989" s="7">
        <f>IF(P989&gt;0,RANK(P989,(P989:R989,S989:AG989)),0)</f>
        <v>8</v>
      </c>
      <c r="E989" s="7">
        <f>IF(Q989&gt;0,RANK(Q989,(P989:R989,S989:AG989)),0)</f>
        <v>2</v>
      </c>
      <c r="F989" s="7">
        <f>IF(R989&gt;0,RANK(R989,(P989:R989,S989:AG989)),0)</f>
        <v>3</v>
      </c>
      <c r="G989" s="7">
        <f>IF(S989&gt;0,RANK(S989,(P989:R989,S989:AG989)),0)</f>
        <v>4</v>
      </c>
      <c r="H989" s="48">
        <f t="shared" si="565"/>
        <v>97</v>
      </c>
      <c r="I989" s="163">
        <f t="shared" si="566"/>
        <v>4.8866498740554154E-2</v>
      </c>
      <c r="J989" s="2"/>
      <c r="K989" s="2">
        <f t="shared" si="567"/>
        <v>5.0377833753148613E-4</v>
      </c>
      <c r="L989" s="2">
        <f t="shared" si="568"/>
        <v>0.30881612090680099</v>
      </c>
      <c r="M989" s="2">
        <f t="shared" si="569"/>
        <v>0.27556675062972291</v>
      </c>
      <c r="N989" s="2">
        <f t="shared" si="570"/>
        <v>4.534005037783375E-2</v>
      </c>
      <c r="O989" s="2">
        <f t="shared" si="571"/>
        <v>0.36977329974811091</v>
      </c>
      <c r="P989" s="1">
        <v>1</v>
      </c>
      <c r="Q989" s="1">
        <v>613</v>
      </c>
      <c r="R989" s="1">
        <v>547</v>
      </c>
      <c r="S989" s="1">
        <v>90</v>
      </c>
      <c r="T989" s="1">
        <v>710</v>
      </c>
      <c r="U989" s="1">
        <v>14</v>
      </c>
      <c r="V989" s="1">
        <v>6</v>
      </c>
      <c r="AF989" s="1">
        <v>4</v>
      </c>
      <c r="AI989" s="7">
        <f t="shared" si="572"/>
        <v>1</v>
      </c>
      <c r="AJ989" s="7">
        <f t="shared" si="573"/>
        <v>5</v>
      </c>
      <c r="AK989" s="7">
        <f t="shared" si="574"/>
        <v>6</v>
      </c>
      <c r="AL989" s="7">
        <f t="shared" si="575"/>
        <v>0</v>
      </c>
      <c r="AM989" s="2">
        <f t="shared" si="576"/>
        <v>0.35768261964735515</v>
      </c>
      <c r="AN989" s="2">
        <f t="shared" si="577"/>
        <v>7.0528967254408059E-3</v>
      </c>
      <c r="AO989" s="2">
        <f t="shared" si="578"/>
        <v>3.0226700251889168E-3</v>
      </c>
      <c r="AP989" s="2">
        <f t="shared" si="579"/>
        <v>0</v>
      </c>
      <c r="AR989" t="str">
        <f t="shared" si="580"/>
        <v>Attala</v>
      </c>
      <c r="AS989" t="s">
        <v>1538</v>
      </c>
      <c r="AT989">
        <v>2</v>
      </c>
      <c r="AU989" s="9">
        <v>2</v>
      </c>
      <c r="AV989" s="91">
        <v>28</v>
      </c>
      <c r="AW989" s="93">
        <v>7</v>
      </c>
      <c r="AX989" s="99">
        <f t="shared" si="581"/>
        <v>28007</v>
      </c>
      <c r="AZ989" s="7" t="s">
        <v>3053</v>
      </c>
      <c r="BA989" t="s">
        <v>3290</v>
      </c>
      <c r="BB989" s="162"/>
    </row>
    <row r="990" spans="1:54" hidden="1" outlineLevel="1">
      <c r="A990" t="s">
        <v>1187</v>
      </c>
      <c r="B990" t="s">
        <v>1538</v>
      </c>
      <c r="C990" s="1">
        <f t="shared" si="564"/>
        <v>705</v>
      </c>
      <c r="D990" s="7">
        <f>IF(P990&gt;0,RANK(P990,(P990:R990,S990:AG990)),0)</f>
        <v>8</v>
      </c>
      <c r="E990" s="7">
        <f>IF(Q990&gt;0,RANK(Q990,(P990:R990,S990:AG990)),0)</f>
        <v>2</v>
      </c>
      <c r="F990" s="7">
        <f>IF(R990&gt;0,RANK(R990,(P990:R990,S990:AG990)),0)</f>
        <v>3</v>
      </c>
      <c r="G990" s="7">
        <f>IF(S990&gt;0,RANK(S990,(P990:R990,S990:AG990)),0)</f>
        <v>4</v>
      </c>
      <c r="H990" s="48">
        <f t="shared" si="565"/>
        <v>63</v>
      </c>
      <c r="I990" s="163">
        <f t="shared" si="566"/>
        <v>8.9361702127659579E-2</v>
      </c>
      <c r="J990" s="2"/>
      <c r="K990" s="2">
        <f t="shared" si="567"/>
        <v>1.4184397163120568E-3</v>
      </c>
      <c r="L990" s="2">
        <f t="shared" si="568"/>
        <v>0.31489361702127661</v>
      </c>
      <c r="M990" s="2">
        <f t="shared" si="569"/>
        <v>0.21702127659574469</v>
      </c>
      <c r="N990" s="2">
        <f t="shared" si="570"/>
        <v>4.397163120567376E-2</v>
      </c>
      <c r="O990" s="2">
        <f t="shared" si="571"/>
        <v>0.42269503546099291</v>
      </c>
      <c r="P990" s="1">
        <v>1</v>
      </c>
      <c r="Q990" s="1">
        <v>222</v>
      </c>
      <c r="R990" s="1">
        <v>153</v>
      </c>
      <c r="S990" s="1">
        <v>31</v>
      </c>
      <c r="T990" s="1">
        <v>285</v>
      </c>
      <c r="U990" s="1">
        <v>3</v>
      </c>
      <c r="V990" s="1">
        <v>5</v>
      </c>
      <c r="AF990" s="1">
        <v>5</v>
      </c>
      <c r="AI990" s="7">
        <f t="shared" si="572"/>
        <v>1</v>
      </c>
      <c r="AJ990" s="7">
        <f t="shared" si="573"/>
        <v>6</v>
      </c>
      <c r="AK990" s="7">
        <f t="shared" si="574"/>
        <v>5</v>
      </c>
      <c r="AL990" s="7">
        <f t="shared" si="575"/>
        <v>0</v>
      </c>
      <c r="AM990" s="2">
        <f t="shared" si="576"/>
        <v>0.40425531914893614</v>
      </c>
      <c r="AN990" s="2">
        <f t="shared" si="577"/>
        <v>4.2553191489361703E-3</v>
      </c>
      <c r="AO990" s="2">
        <f t="shared" si="578"/>
        <v>7.0921985815602835E-3</v>
      </c>
      <c r="AP990" s="2">
        <f t="shared" si="579"/>
        <v>0</v>
      </c>
      <c r="AR990" t="str">
        <f t="shared" si="580"/>
        <v>Benton</v>
      </c>
      <c r="AS990" t="s">
        <v>1538</v>
      </c>
      <c r="AT990">
        <v>1</v>
      </c>
      <c r="AU990" s="9">
        <v>1</v>
      </c>
      <c r="AV990" s="91">
        <v>28</v>
      </c>
      <c r="AW990" s="93">
        <v>9</v>
      </c>
      <c r="AX990" s="99">
        <f t="shared" si="581"/>
        <v>28009</v>
      </c>
      <c r="AZ990" s="7" t="s">
        <v>3053</v>
      </c>
      <c r="BA990" t="s">
        <v>3290</v>
      </c>
      <c r="BB990" s="162"/>
    </row>
    <row r="991" spans="1:54" hidden="1" outlineLevel="1">
      <c r="A991" t="s">
        <v>2293</v>
      </c>
      <c r="B991" t="s">
        <v>1538</v>
      </c>
      <c r="C991" s="1">
        <f t="shared" si="564"/>
        <v>1604</v>
      </c>
      <c r="D991" s="7">
        <f>IF(P991&gt;0,RANK(P991,(P991:R991,S991:AG991)),0)</f>
        <v>6</v>
      </c>
      <c r="E991" s="7">
        <f>IF(Q991&gt;0,RANK(Q991,(P991:R991,S991:AG991)),0)</f>
        <v>2</v>
      </c>
      <c r="F991" s="7">
        <f>IF(R991&gt;0,RANK(R991,(P991:R991,S991:AG991)),0)</f>
        <v>1</v>
      </c>
      <c r="G991" s="7">
        <f>IF(S991&gt;0,RANK(S991,(P991:R991,S991:AG991)),0)</f>
        <v>4</v>
      </c>
      <c r="H991" s="48">
        <f t="shared" si="565"/>
        <v>158</v>
      </c>
      <c r="I991" s="163">
        <f t="shared" si="566"/>
        <v>9.8503740648379051E-2</v>
      </c>
      <c r="J991" s="2"/>
      <c r="K991" s="2">
        <f t="shared" si="567"/>
        <v>1.8703241895261845E-3</v>
      </c>
      <c r="L991" s="2">
        <f t="shared" si="568"/>
        <v>0.30798004987531175</v>
      </c>
      <c r="M991" s="2">
        <f t="shared" si="569"/>
        <v>0.40648379052369077</v>
      </c>
      <c r="N991" s="2">
        <f t="shared" si="570"/>
        <v>3.6783042394014961E-2</v>
      </c>
      <c r="O991" s="2">
        <f t="shared" si="571"/>
        <v>0.2468827930174563</v>
      </c>
      <c r="P991" s="1">
        <v>3</v>
      </c>
      <c r="Q991" s="1">
        <v>494</v>
      </c>
      <c r="R991" s="1">
        <v>652</v>
      </c>
      <c r="S991" s="1">
        <v>59</v>
      </c>
      <c r="T991" s="1">
        <v>385</v>
      </c>
      <c r="U991" s="1">
        <v>8</v>
      </c>
      <c r="V991" s="1">
        <v>3</v>
      </c>
      <c r="AF991" s="1">
        <v>0</v>
      </c>
      <c r="AI991" s="7">
        <f t="shared" si="572"/>
        <v>3</v>
      </c>
      <c r="AJ991" s="7">
        <f t="shared" si="573"/>
        <v>5</v>
      </c>
      <c r="AK991" s="7">
        <f t="shared" si="574"/>
        <v>6</v>
      </c>
      <c r="AL991" s="7">
        <f t="shared" si="575"/>
        <v>0</v>
      </c>
      <c r="AM991" s="2">
        <f t="shared" si="576"/>
        <v>0.24002493765586036</v>
      </c>
      <c r="AN991" s="2">
        <f t="shared" si="577"/>
        <v>4.9875311720698253E-3</v>
      </c>
      <c r="AO991" s="2">
        <f t="shared" si="578"/>
        <v>1.8703241895261845E-3</v>
      </c>
      <c r="AP991" s="2">
        <f t="shared" si="579"/>
        <v>0</v>
      </c>
      <c r="AR991" t="str">
        <f t="shared" si="580"/>
        <v>Bolivar</v>
      </c>
      <c r="AS991" t="s">
        <v>1538</v>
      </c>
      <c r="AT991">
        <v>2</v>
      </c>
      <c r="AU991" s="9">
        <v>2</v>
      </c>
      <c r="AV991" s="91">
        <v>28</v>
      </c>
      <c r="AW991" s="93">
        <v>11</v>
      </c>
      <c r="AX991" s="99">
        <f t="shared" si="581"/>
        <v>28011</v>
      </c>
      <c r="AZ991" s="7" t="s">
        <v>3053</v>
      </c>
      <c r="BA991" t="s">
        <v>3290</v>
      </c>
      <c r="BB991" s="162"/>
    </row>
    <row r="992" spans="1:54" hidden="1" outlineLevel="1">
      <c r="A992" t="s">
        <v>1973</v>
      </c>
      <c r="B992" t="s">
        <v>1538</v>
      </c>
      <c r="C992" s="1">
        <f t="shared" si="564"/>
        <v>1625</v>
      </c>
      <c r="D992" s="7">
        <f>IF(P992&gt;0,RANK(P992,(P992:R992,S992:AG992)),0)</f>
        <v>6</v>
      </c>
      <c r="E992" s="7">
        <f>IF(Q992&gt;0,RANK(Q992,(P992:R992,S992:AG992)),0)</f>
        <v>2</v>
      </c>
      <c r="F992" s="7">
        <f>IF(R992&gt;0,RANK(R992,(P992:R992,S992:AG992)),0)</f>
        <v>3</v>
      </c>
      <c r="G992" s="7">
        <f>IF(S992&gt;0,RANK(S992,(P992:R992,S992:AG992)),0)</f>
        <v>4</v>
      </c>
      <c r="H992" s="48">
        <f t="shared" si="565"/>
        <v>18</v>
      </c>
      <c r="I992" s="163">
        <f t="shared" si="566"/>
        <v>1.1076923076923076E-2</v>
      </c>
      <c r="J992" s="2"/>
      <c r="K992" s="2">
        <f t="shared" si="567"/>
        <v>6.1538461538461538E-3</v>
      </c>
      <c r="L992" s="2">
        <f t="shared" si="568"/>
        <v>0.35138461538461541</v>
      </c>
      <c r="M992" s="2">
        <f t="shared" si="569"/>
        <v>0.22584615384615384</v>
      </c>
      <c r="N992" s="2">
        <f t="shared" si="570"/>
        <v>3.9384615384615386E-2</v>
      </c>
      <c r="O992" s="2">
        <f t="shared" si="571"/>
        <v>0.3772307692307692</v>
      </c>
      <c r="P992" s="1">
        <v>10</v>
      </c>
      <c r="Q992" s="1">
        <v>571</v>
      </c>
      <c r="R992" s="1">
        <v>367</v>
      </c>
      <c r="S992" s="1">
        <v>64</v>
      </c>
      <c r="T992" s="1">
        <v>589</v>
      </c>
      <c r="U992" s="1">
        <v>13</v>
      </c>
      <c r="V992" s="1">
        <v>9</v>
      </c>
      <c r="AF992" s="1">
        <v>2</v>
      </c>
      <c r="AI992" s="7">
        <f t="shared" si="572"/>
        <v>1</v>
      </c>
      <c r="AJ992" s="7">
        <f t="shared" si="573"/>
        <v>5</v>
      </c>
      <c r="AK992" s="7">
        <f t="shared" si="574"/>
        <v>7</v>
      </c>
      <c r="AL992" s="7">
        <f t="shared" si="575"/>
        <v>0</v>
      </c>
      <c r="AM992" s="2">
        <f t="shared" si="576"/>
        <v>0.36246153846153845</v>
      </c>
      <c r="AN992" s="2">
        <f t="shared" si="577"/>
        <v>8.0000000000000002E-3</v>
      </c>
      <c r="AO992" s="2">
        <f t="shared" si="578"/>
        <v>5.5384615384615381E-3</v>
      </c>
      <c r="AP992" s="2">
        <f t="shared" si="579"/>
        <v>0</v>
      </c>
      <c r="AR992" t="str">
        <f t="shared" si="580"/>
        <v>Calhoun</v>
      </c>
      <c r="AS992" t="s">
        <v>1538</v>
      </c>
      <c r="AT992">
        <v>1</v>
      </c>
      <c r="AU992" s="9">
        <v>1</v>
      </c>
      <c r="AV992" s="91">
        <v>28</v>
      </c>
      <c r="AW992" s="93">
        <v>13</v>
      </c>
      <c r="AX992" s="99">
        <f t="shared" si="581"/>
        <v>28013</v>
      </c>
      <c r="AZ992" s="7" t="s">
        <v>3053</v>
      </c>
      <c r="BA992" t="s">
        <v>3290</v>
      </c>
      <c r="BB992" s="162"/>
    </row>
    <row r="993" spans="1:54" hidden="1" outlineLevel="1">
      <c r="A993" t="s">
        <v>1837</v>
      </c>
      <c r="B993" t="s">
        <v>1538</v>
      </c>
      <c r="C993" s="1">
        <f t="shared" si="564"/>
        <v>1415</v>
      </c>
      <c r="D993" s="7">
        <f>IF(P993&gt;0,RANK(P993,(P993:R993,S993:AG993)),0)</f>
        <v>8</v>
      </c>
      <c r="E993" s="7">
        <f>IF(Q993&gt;0,RANK(Q993,(P993:R993,S993:AG993)),0)</f>
        <v>1</v>
      </c>
      <c r="F993" s="7">
        <f>IF(R993&gt;0,RANK(R993,(P993:R993,S993:AG993)),0)</f>
        <v>2</v>
      </c>
      <c r="G993" s="7">
        <f>IF(S993&gt;0,RANK(S993,(P993:R993,S993:AG993)),0)</f>
        <v>4</v>
      </c>
      <c r="H993" s="48">
        <f t="shared" si="565"/>
        <v>20</v>
      </c>
      <c r="I993" s="163">
        <f t="shared" si="566"/>
        <v>1.4134275618374558E-2</v>
      </c>
      <c r="J993" s="2"/>
      <c r="K993" s="2">
        <f t="shared" si="567"/>
        <v>1.4134275618374558E-3</v>
      </c>
      <c r="L993" s="2">
        <f t="shared" si="568"/>
        <v>0.34558303886925795</v>
      </c>
      <c r="M993" s="2">
        <f t="shared" si="569"/>
        <v>0.3314487632508834</v>
      </c>
      <c r="N993" s="2">
        <f t="shared" si="570"/>
        <v>3.3215547703180213E-2</v>
      </c>
      <c r="O993" s="2">
        <f t="shared" si="571"/>
        <v>0.28833922261484102</v>
      </c>
      <c r="P993" s="1">
        <v>2</v>
      </c>
      <c r="Q993" s="1">
        <v>489</v>
      </c>
      <c r="R993" s="1">
        <v>469</v>
      </c>
      <c r="S993" s="1">
        <v>47</v>
      </c>
      <c r="T993" s="1">
        <v>391</v>
      </c>
      <c r="U993" s="1">
        <v>6</v>
      </c>
      <c r="V993" s="1">
        <v>8</v>
      </c>
      <c r="AF993" s="1">
        <v>3</v>
      </c>
      <c r="AI993" s="7">
        <f t="shared" si="572"/>
        <v>3</v>
      </c>
      <c r="AJ993" s="7">
        <f t="shared" si="573"/>
        <v>6</v>
      </c>
      <c r="AK993" s="7">
        <f t="shared" si="574"/>
        <v>5</v>
      </c>
      <c r="AL993" s="7">
        <f t="shared" si="575"/>
        <v>0</v>
      </c>
      <c r="AM993" s="2">
        <f t="shared" si="576"/>
        <v>0.27632508833922259</v>
      </c>
      <c r="AN993" s="2">
        <f t="shared" si="577"/>
        <v>4.2402826855123671E-3</v>
      </c>
      <c r="AO993" s="2">
        <f t="shared" si="578"/>
        <v>5.6537102473498231E-3</v>
      </c>
      <c r="AP993" s="2">
        <f t="shared" si="579"/>
        <v>0</v>
      </c>
      <c r="AR993" t="str">
        <f t="shared" si="580"/>
        <v>Carroll</v>
      </c>
      <c r="AS993" t="s">
        <v>1538</v>
      </c>
      <c r="AT993">
        <v>2</v>
      </c>
      <c r="AU993" s="9">
        <v>2</v>
      </c>
      <c r="AV993" s="91">
        <v>28</v>
      </c>
      <c r="AW993" s="93">
        <v>15</v>
      </c>
      <c r="AX993" s="99">
        <f t="shared" si="581"/>
        <v>28015</v>
      </c>
      <c r="AZ993" s="7" t="s">
        <v>3053</v>
      </c>
      <c r="BA993" t="s">
        <v>3290</v>
      </c>
      <c r="BB993" s="162"/>
    </row>
    <row r="994" spans="1:54" hidden="1" outlineLevel="1">
      <c r="A994" t="s">
        <v>145</v>
      </c>
      <c r="B994" t="s">
        <v>1538</v>
      </c>
      <c r="C994" s="1">
        <f t="shared" si="564"/>
        <v>1562</v>
      </c>
      <c r="D994" s="7">
        <f>IF(P994&gt;0,RANK(P994,(P994:R994,S994:AG994)),0)</f>
        <v>7</v>
      </c>
      <c r="E994" s="7">
        <f>IF(Q994&gt;0,RANK(Q994,(P994:R994,S994:AG994)),0)</f>
        <v>2</v>
      </c>
      <c r="F994" s="7">
        <f>IF(R994&gt;0,RANK(R994,(P994:R994,S994:AG994)),0)</f>
        <v>3</v>
      </c>
      <c r="G994" s="7">
        <f>IF(S994&gt;0,RANK(S994,(P994:R994,S994:AG994)),0)</f>
        <v>4</v>
      </c>
      <c r="H994" s="48">
        <f t="shared" si="565"/>
        <v>88</v>
      </c>
      <c r="I994" s="163">
        <f t="shared" si="566"/>
        <v>5.6338028169014086E-2</v>
      </c>
      <c r="J994" s="2"/>
      <c r="K994" s="2">
        <f t="shared" si="567"/>
        <v>1.2804097311139564E-3</v>
      </c>
      <c r="L994" s="2">
        <f t="shared" si="568"/>
        <v>0.33866837387964149</v>
      </c>
      <c r="M994" s="2">
        <f t="shared" si="569"/>
        <v>0.22983354673495518</v>
      </c>
      <c r="N994" s="2">
        <f t="shared" si="570"/>
        <v>2.5608194622279128E-2</v>
      </c>
      <c r="O994" s="2">
        <f t="shared" si="571"/>
        <v>0.40460947503201017</v>
      </c>
      <c r="P994" s="1">
        <v>2</v>
      </c>
      <c r="Q994" s="1">
        <v>529</v>
      </c>
      <c r="R994" s="1">
        <v>359</v>
      </c>
      <c r="S994" s="1">
        <v>40</v>
      </c>
      <c r="T994" s="1">
        <v>617</v>
      </c>
      <c r="U994" s="1">
        <v>10</v>
      </c>
      <c r="V994" s="1">
        <v>4</v>
      </c>
      <c r="AF994" s="1">
        <v>1</v>
      </c>
      <c r="AI994" s="7">
        <f t="shared" si="572"/>
        <v>1</v>
      </c>
      <c r="AJ994" s="7">
        <f t="shared" si="573"/>
        <v>5</v>
      </c>
      <c r="AK994" s="7">
        <f t="shared" si="574"/>
        <v>6</v>
      </c>
      <c r="AL994" s="7">
        <f t="shared" si="575"/>
        <v>0</v>
      </c>
      <c r="AM994" s="2">
        <f t="shared" si="576"/>
        <v>0.39500640204865556</v>
      </c>
      <c r="AN994" s="2">
        <f t="shared" si="577"/>
        <v>6.4020486555697821E-3</v>
      </c>
      <c r="AO994" s="2">
        <f t="shared" si="578"/>
        <v>2.5608194622279128E-3</v>
      </c>
      <c r="AP994" s="2">
        <f t="shared" si="579"/>
        <v>0</v>
      </c>
      <c r="AR994" t="str">
        <f t="shared" si="580"/>
        <v>Chickasaw</v>
      </c>
      <c r="AS994" t="s">
        <v>1538</v>
      </c>
      <c r="AT994">
        <v>1</v>
      </c>
      <c r="AU994" s="9">
        <v>1</v>
      </c>
      <c r="AV994" s="91">
        <v>28</v>
      </c>
      <c r="AW994" s="93">
        <v>17</v>
      </c>
      <c r="AX994" s="99">
        <f t="shared" si="581"/>
        <v>28017</v>
      </c>
      <c r="AZ994" s="7" t="s">
        <v>3053</v>
      </c>
      <c r="BA994" t="s">
        <v>3290</v>
      </c>
      <c r="BB994" s="162"/>
    </row>
    <row r="995" spans="1:54" hidden="1" outlineLevel="1">
      <c r="A995" t="s">
        <v>753</v>
      </c>
      <c r="B995" t="s">
        <v>1538</v>
      </c>
      <c r="C995" s="1">
        <f t="shared" si="564"/>
        <v>1249</v>
      </c>
      <c r="D995" s="7">
        <f>IF(P995&gt;0,RANK(P995,(P995:R995,S995:AG995)),0)</f>
        <v>7</v>
      </c>
      <c r="E995" s="7">
        <f>IF(Q995&gt;0,RANK(Q995,(P995:R995,S995:AG995)),0)</f>
        <v>2</v>
      </c>
      <c r="F995" s="7">
        <f>IF(R995&gt;0,RANK(R995,(P995:R995,S995:AG995)),0)</f>
        <v>3</v>
      </c>
      <c r="G995" s="7">
        <f>IF(S995&gt;0,RANK(S995,(P995:R995,S995:AG995)),0)</f>
        <v>4</v>
      </c>
      <c r="H995" s="48">
        <f t="shared" si="565"/>
        <v>72</v>
      </c>
      <c r="I995" s="163">
        <f t="shared" si="566"/>
        <v>5.7646116893514815E-2</v>
      </c>
      <c r="J995" s="2"/>
      <c r="K995" s="2">
        <f t="shared" si="567"/>
        <v>4.8038430744595673E-3</v>
      </c>
      <c r="L995" s="2">
        <f t="shared" si="568"/>
        <v>0.31545236188951159</v>
      </c>
      <c r="M995" s="2">
        <f t="shared" si="569"/>
        <v>0.25860688550840671</v>
      </c>
      <c r="N995" s="2">
        <f t="shared" si="570"/>
        <v>3.0424339471577262E-2</v>
      </c>
      <c r="O995" s="2">
        <f t="shared" si="571"/>
        <v>0.39071257005604482</v>
      </c>
      <c r="P995" s="1">
        <v>6</v>
      </c>
      <c r="Q995" s="1">
        <v>394</v>
      </c>
      <c r="R995" s="1">
        <v>323</v>
      </c>
      <c r="S995" s="1">
        <v>38</v>
      </c>
      <c r="T995" s="1">
        <v>466</v>
      </c>
      <c r="U995" s="1">
        <v>13</v>
      </c>
      <c r="V995" s="1">
        <v>8</v>
      </c>
      <c r="AF995" s="1">
        <v>1</v>
      </c>
      <c r="AI995" s="7">
        <f t="shared" si="572"/>
        <v>1</v>
      </c>
      <c r="AJ995" s="7">
        <f t="shared" si="573"/>
        <v>5</v>
      </c>
      <c r="AK995" s="7">
        <f t="shared" si="574"/>
        <v>6</v>
      </c>
      <c r="AL995" s="7">
        <f t="shared" si="575"/>
        <v>0</v>
      </c>
      <c r="AM995" s="2">
        <f t="shared" si="576"/>
        <v>0.37309847878302643</v>
      </c>
      <c r="AN995" s="2">
        <f t="shared" si="577"/>
        <v>1.0408326661329063E-2</v>
      </c>
      <c r="AO995" s="2">
        <f t="shared" si="578"/>
        <v>6.4051240992794231E-3</v>
      </c>
      <c r="AP995" s="2">
        <f t="shared" si="579"/>
        <v>0</v>
      </c>
      <c r="AR995" t="str">
        <f t="shared" si="580"/>
        <v>Choctaw</v>
      </c>
      <c r="AS995" t="s">
        <v>1538</v>
      </c>
      <c r="AT995">
        <v>1</v>
      </c>
      <c r="AU995" s="9">
        <v>1</v>
      </c>
      <c r="AV995" s="91">
        <v>28</v>
      </c>
      <c r="AW995" s="93">
        <v>19</v>
      </c>
      <c r="AX995" s="99">
        <f t="shared" si="581"/>
        <v>28019</v>
      </c>
      <c r="AZ995" s="7" t="s">
        <v>3053</v>
      </c>
      <c r="BA995" t="s">
        <v>3290</v>
      </c>
      <c r="BB995" s="162"/>
    </row>
    <row r="996" spans="1:54" hidden="1" outlineLevel="1">
      <c r="A996" t="s">
        <v>2399</v>
      </c>
      <c r="B996" t="s">
        <v>1538</v>
      </c>
      <c r="C996" s="1">
        <f t="shared" si="564"/>
        <v>186</v>
      </c>
      <c r="D996" s="7">
        <f>IF(P996&gt;0,RANK(P996,(P996:R996,S996:AG996)),0)</f>
        <v>0</v>
      </c>
      <c r="E996" s="7">
        <f>IF(Q996&gt;0,RANK(Q996,(P996:R996,S996:AG996)),0)</f>
        <v>2</v>
      </c>
      <c r="F996" s="7">
        <f>IF(R996&gt;0,RANK(R996,(P996:R996,S996:AG996)),0)</f>
        <v>1</v>
      </c>
      <c r="G996" s="7">
        <f>IF(S996&gt;0,RANK(S996,(P996:R996,S996:AG996)),0)</f>
        <v>4</v>
      </c>
      <c r="H996" s="48">
        <f t="shared" si="565"/>
        <v>9</v>
      </c>
      <c r="I996" s="163">
        <f t="shared" si="566"/>
        <v>4.8387096774193547E-2</v>
      </c>
      <c r="J996" s="2"/>
      <c r="K996" s="2">
        <f t="shared" si="567"/>
        <v>0</v>
      </c>
      <c r="L996" s="2">
        <f t="shared" si="568"/>
        <v>0.32795698924731181</v>
      </c>
      <c r="M996" s="2">
        <f t="shared" si="569"/>
        <v>0.37634408602150538</v>
      </c>
      <c r="N996" s="2">
        <f t="shared" si="570"/>
        <v>4.8387096774193547E-2</v>
      </c>
      <c r="O996" s="2">
        <f t="shared" si="571"/>
        <v>0.24731182795698931</v>
      </c>
      <c r="P996" s="1">
        <v>0</v>
      </c>
      <c r="Q996" s="1">
        <v>61</v>
      </c>
      <c r="R996" s="1">
        <v>70</v>
      </c>
      <c r="S996" s="1">
        <v>9</v>
      </c>
      <c r="T996" s="1">
        <v>46</v>
      </c>
      <c r="U996" s="1">
        <v>0</v>
      </c>
      <c r="V996" s="1">
        <v>0</v>
      </c>
      <c r="AF996" s="1">
        <v>0</v>
      </c>
      <c r="AI996" s="7">
        <f t="shared" si="572"/>
        <v>3</v>
      </c>
      <c r="AJ996" s="7">
        <f t="shared" si="573"/>
        <v>0</v>
      </c>
      <c r="AK996" s="7">
        <f t="shared" si="574"/>
        <v>0</v>
      </c>
      <c r="AL996" s="7">
        <f t="shared" si="575"/>
        <v>0</v>
      </c>
      <c r="AM996" s="2">
        <f t="shared" si="576"/>
        <v>0.24731182795698925</v>
      </c>
      <c r="AN996" s="2">
        <f t="shared" si="577"/>
        <v>0</v>
      </c>
      <c r="AO996" s="2">
        <f t="shared" si="578"/>
        <v>0</v>
      </c>
      <c r="AP996" s="2">
        <f t="shared" si="579"/>
        <v>0</v>
      </c>
      <c r="AR996" t="str">
        <f t="shared" si="580"/>
        <v>Claiborne</v>
      </c>
      <c r="AS996" t="s">
        <v>1538</v>
      </c>
      <c r="AT996">
        <v>2</v>
      </c>
      <c r="AU996" s="9">
        <v>2</v>
      </c>
      <c r="AV996" s="91">
        <v>28</v>
      </c>
      <c r="AW996" s="93">
        <v>21</v>
      </c>
      <c r="AX996" s="99">
        <f t="shared" si="581"/>
        <v>28021</v>
      </c>
      <c r="AZ996" s="7" t="s">
        <v>3053</v>
      </c>
      <c r="BA996" t="s">
        <v>3290</v>
      </c>
      <c r="BB996" s="162"/>
    </row>
    <row r="997" spans="1:54" hidden="1" outlineLevel="1">
      <c r="A997" t="s">
        <v>754</v>
      </c>
      <c r="B997" t="s">
        <v>1538</v>
      </c>
      <c r="C997" s="1">
        <f t="shared" si="564"/>
        <v>2209</v>
      </c>
      <c r="D997" s="7">
        <f>IF(P997&gt;0,RANK(P997,(P997:R997,S997:AG997)),0)</f>
        <v>7</v>
      </c>
      <c r="E997" s="7">
        <f>IF(Q997&gt;0,RANK(Q997,(P997:R997,S997:AG997)),0)</f>
        <v>2</v>
      </c>
      <c r="F997" s="7">
        <f>IF(R997&gt;0,RANK(R997,(P997:R997,S997:AG997)),0)</f>
        <v>3</v>
      </c>
      <c r="G997" s="7">
        <f>IF(S997&gt;0,RANK(S997,(P997:R997,S997:AG997)),0)</f>
        <v>4</v>
      </c>
      <c r="H997" s="48">
        <f t="shared" si="565"/>
        <v>68</v>
      </c>
      <c r="I997" s="163">
        <f t="shared" si="566"/>
        <v>3.0783159800814849E-2</v>
      </c>
      <c r="J997" s="2"/>
      <c r="K997" s="2">
        <f t="shared" si="567"/>
        <v>1.8107741059302852E-3</v>
      </c>
      <c r="L997" s="2">
        <f t="shared" si="568"/>
        <v>0.3549117247623359</v>
      </c>
      <c r="M997" s="2">
        <f t="shared" si="569"/>
        <v>0.21367134449977365</v>
      </c>
      <c r="N997" s="2">
        <f t="shared" si="570"/>
        <v>3.2141240380262559E-2</v>
      </c>
      <c r="O997" s="2">
        <f t="shared" si="571"/>
        <v>0.39746491625169755</v>
      </c>
      <c r="P997" s="1">
        <v>4</v>
      </c>
      <c r="Q997" s="1">
        <v>784</v>
      </c>
      <c r="R997" s="1">
        <v>472</v>
      </c>
      <c r="S997" s="1">
        <v>71</v>
      </c>
      <c r="T997" s="1">
        <v>852</v>
      </c>
      <c r="U997" s="1">
        <v>14</v>
      </c>
      <c r="V997" s="1">
        <v>8</v>
      </c>
      <c r="AF997" s="1">
        <v>4</v>
      </c>
      <c r="AI997" s="7">
        <f t="shared" si="572"/>
        <v>1</v>
      </c>
      <c r="AJ997" s="7">
        <f t="shared" si="573"/>
        <v>5</v>
      </c>
      <c r="AK997" s="7">
        <f t="shared" si="574"/>
        <v>6</v>
      </c>
      <c r="AL997" s="7">
        <f t="shared" si="575"/>
        <v>0</v>
      </c>
      <c r="AM997" s="2">
        <f t="shared" si="576"/>
        <v>0.38569488456315076</v>
      </c>
      <c r="AN997" s="2">
        <f t="shared" si="577"/>
        <v>6.3377093707559983E-3</v>
      </c>
      <c r="AO997" s="2">
        <f t="shared" si="578"/>
        <v>3.6215482118605704E-3</v>
      </c>
      <c r="AP997" s="2">
        <f t="shared" si="579"/>
        <v>0</v>
      </c>
      <c r="AR997" t="str">
        <f t="shared" si="580"/>
        <v>Clarke</v>
      </c>
      <c r="AS997" t="s">
        <v>1538</v>
      </c>
      <c r="AU997" s="9">
        <v>4</v>
      </c>
      <c r="AV997" s="91">
        <v>28</v>
      </c>
      <c r="AW997" s="93">
        <v>23</v>
      </c>
      <c r="AX997" s="99">
        <f t="shared" si="581"/>
        <v>28023</v>
      </c>
      <c r="AZ997" s="7" t="s">
        <v>3053</v>
      </c>
      <c r="BA997" t="s">
        <v>3290</v>
      </c>
      <c r="BB997" s="162"/>
    </row>
    <row r="998" spans="1:54" hidden="1" outlineLevel="1">
      <c r="A998" t="s">
        <v>1222</v>
      </c>
      <c r="B998" t="s">
        <v>1538</v>
      </c>
      <c r="C998" s="1">
        <f t="shared" si="564"/>
        <v>1748</v>
      </c>
      <c r="D998" s="7">
        <f>IF(P998&gt;0,RANK(P998,(P998:R998,S998:AG998)),0)</f>
        <v>7</v>
      </c>
      <c r="E998" s="7">
        <f>IF(Q998&gt;0,RANK(Q998,(P998:R998,S998:AG998)),0)</f>
        <v>1</v>
      </c>
      <c r="F998" s="7">
        <f>IF(R998&gt;0,RANK(R998,(P998:R998,S998:AG998)),0)</f>
        <v>3</v>
      </c>
      <c r="G998" s="7">
        <f>IF(S998&gt;0,RANK(S998,(P998:R998,S998:AG998)),0)</f>
        <v>4</v>
      </c>
      <c r="H998" s="48">
        <f t="shared" si="565"/>
        <v>42</v>
      </c>
      <c r="I998" s="163">
        <f t="shared" si="566"/>
        <v>2.4027459954233409E-2</v>
      </c>
      <c r="J998" s="2"/>
      <c r="K998" s="2">
        <f t="shared" si="567"/>
        <v>1.1441647597254005E-3</v>
      </c>
      <c r="L998" s="2">
        <f t="shared" si="568"/>
        <v>0.33295194508009152</v>
      </c>
      <c r="M998" s="2">
        <f t="shared" si="569"/>
        <v>0.30549199084668194</v>
      </c>
      <c r="N998" s="2">
        <f t="shared" si="570"/>
        <v>4.2906178489702518E-2</v>
      </c>
      <c r="O998" s="2">
        <f t="shared" si="571"/>
        <v>0.31750572082379858</v>
      </c>
      <c r="P998" s="1">
        <v>2</v>
      </c>
      <c r="Q998" s="1">
        <v>582</v>
      </c>
      <c r="R998" s="1">
        <v>534</v>
      </c>
      <c r="S998" s="1">
        <v>75</v>
      </c>
      <c r="T998" s="1">
        <v>540</v>
      </c>
      <c r="U998" s="1">
        <v>5</v>
      </c>
      <c r="V998" s="1">
        <v>8</v>
      </c>
      <c r="AF998" s="1">
        <v>2</v>
      </c>
      <c r="AI998" s="7">
        <f t="shared" si="572"/>
        <v>2</v>
      </c>
      <c r="AJ998" s="7">
        <f t="shared" si="573"/>
        <v>6</v>
      </c>
      <c r="AK998" s="7">
        <f t="shared" si="574"/>
        <v>5</v>
      </c>
      <c r="AL998" s="7">
        <f t="shared" si="575"/>
        <v>0</v>
      </c>
      <c r="AM998" s="2">
        <f t="shared" si="576"/>
        <v>0.30892448512585813</v>
      </c>
      <c r="AN998" s="2">
        <f t="shared" si="577"/>
        <v>2.860411899313501E-3</v>
      </c>
      <c r="AO998" s="2">
        <f t="shared" si="578"/>
        <v>4.5766590389016018E-3</v>
      </c>
      <c r="AP998" s="2">
        <f t="shared" si="579"/>
        <v>0</v>
      </c>
      <c r="AR998" t="str">
        <f t="shared" si="580"/>
        <v>Clay</v>
      </c>
      <c r="AS998" t="s">
        <v>1538</v>
      </c>
      <c r="AT998">
        <v>1</v>
      </c>
      <c r="AU998" s="9">
        <v>1</v>
      </c>
      <c r="AV998" s="91">
        <v>28</v>
      </c>
      <c r="AW998" s="93">
        <v>25</v>
      </c>
      <c r="AX998" s="99">
        <f t="shared" si="581"/>
        <v>28025</v>
      </c>
      <c r="AZ998" s="7" t="s">
        <v>3053</v>
      </c>
      <c r="BA998" t="s">
        <v>3290</v>
      </c>
      <c r="BB998" s="162"/>
    </row>
    <row r="999" spans="1:54" hidden="1" outlineLevel="1">
      <c r="A999" t="s">
        <v>739</v>
      </c>
      <c r="B999" t="s">
        <v>1538</v>
      </c>
      <c r="C999" s="1">
        <f t="shared" si="564"/>
        <v>519</v>
      </c>
      <c r="D999" s="7">
        <f>IF(P999&gt;0,RANK(P999,(P999:R999,S999:AG999)),0)</f>
        <v>6</v>
      </c>
      <c r="E999" s="7">
        <f>IF(Q999&gt;0,RANK(Q999,(P999:R999,S999:AG999)),0)</f>
        <v>2</v>
      </c>
      <c r="F999" s="7">
        <f>IF(R999&gt;0,RANK(R999,(P999:R999,S999:AG999)),0)</f>
        <v>1</v>
      </c>
      <c r="G999" s="7">
        <f>IF(S999&gt;0,RANK(S999,(P999:R999,S999:AG999)),0)</f>
        <v>4</v>
      </c>
      <c r="H999" s="48">
        <f t="shared" si="565"/>
        <v>6</v>
      </c>
      <c r="I999" s="163">
        <f t="shared" si="566"/>
        <v>1.1560693641618497E-2</v>
      </c>
      <c r="J999" s="2"/>
      <c r="K999" s="2">
        <f t="shared" si="567"/>
        <v>3.8535645472061657E-3</v>
      </c>
      <c r="L999" s="2">
        <f t="shared" si="568"/>
        <v>0.33333333333333331</v>
      </c>
      <c r="M999" s="2">
        <f t="shared" si="569"/>
        <v>0.34489402697495181</v>
      </c>
      <c r="N999" s="2">
        <f t="shared" si="570"/>
        <v>2.6974951830443159E-2</v>
      </c>
      <c r="O999" s="2">
        <f t="shared" si="571"/>
        <v>0.29094412331406555</v>
      </c>
      <c r="P999" s="1">
        <v>2</v>
      </c>
      <c r="Q999" s="1">
        <v>173</v>
      </c>
      <c r="R999" s="1">
        <v>179</v>
      </c>
      <c r="S999" s="1">
        <v>14</v>
      </c>
      <c r="T999" s="1">
        <v>144</v>
      </c>
      <c r="U999" s="1">
        <v>1</v>
      </c>
      <c r="V999" s="1">
        <v>5</v>
      </c>
      <c r="AF999" s="1">
        <v>1</v>
      </c>
      <c r="AI999" s="7">
        <f t="shared" si="572"/>
        <v>3</v>
      </c>
      <c r="AJ999" s="7">
        <f t="shared" si="573"/>
        <v>7</v>
      </c>
      <c r="AK999" s="7">
        <f t="shared" si="574"/>
        <v>5</v>
      </c>
      <c r="AL999" s="7">
        <f t="shared" si="575"/>
        <v>0</v>
      </c>
      <c r="AM999" s="2">
        <f t="shared" si="576"/>
        <v>0.2774566473988439</v>
      </c>
      <c r="AN999" s="2">
        <f t="shared" si="577"/>
        <v>1.9267822736030828E-3</v>
      </c>
      <c r="AO999" s="2">
        <f t="shared" si="578"/>
        <v>9.6339113680154135E-3</v>
      </c>
      <c r="AP999" s="2">
        <f t="shared" si="579"/>
        <v>0</v>
      </c>
      <c r="AR999" t="str">
        <f t="shared" si="580"/>
        <v>Coahoma</v>
      </c>
      <c r="AS999" t="s">
        <v>1538</v>
      </c>
      <c r="AT999">
        <v>2</v>
      </c>
      <c r="AU999" s="9">
        <v>2</v>
      </c>
      <c r="AV999" s="91">
        <v>28</v>
      </c>
      <c r="AW999" s="93">
        <v>27</v>
      </c>
      <c r="AX999" s="99">
        <f t="shared" si="581"/>
        <v>28027</v>
      </c>
      <c r="AZ999" s="7" t="s">
        <v>3053</v>
      </c>
      <c r="BA999" t="s">
        <v>3290</v>
      </c>
      <c r="BB999" s="162"/>
    </row>
    <row r="1000" spans="1:54" hidden="1" outlineLevel="1">
      <c r="A1000" t="s">
        <v>3107</v>
      </c>
      <c r="B1000" t="s">
        <v>1538</v>
      </c>
      <c r="C1000" s="1">
        <f t="shared" si="564"/>
        <v>2554</v>
      </c>
      <c r="D1000" s="7">
        <f>IF(P1000&gt;0,RANK(P1000,(P1000:R1000,S1000:AG1000)),0)</f>
        <v>7</v>
      </c>
      <c r="E1000" s="7">
        <f>IF(Q1000&gt;0,RANK(Q1000,(P1000:R1000,S1000:AG1000)),0)</f>
        <v>2</v>
      </c>
      <c r="F1000" s="7">
        <f>IF(R1000&gt;0,RANK(R1000,(P1000:R1000,S1000:AG1000)),0)</f>
        <v>1</v>
      </c>
      <c r="G1000" s="7">
        <f>IF(S1000&gt;0,RANK(S1000,(P1000:R1000,S1000:AG1000)),0)</f>
        <v>4</v>
      </c>
      <c r="H1000" s="48">
        <f t="shared" si="565"/>
        <v>27</v>
      </c>
      <c r="I1000" s="163">
        <f t="shared" si="566"/>
        <v>1.0571652310101801E-2</v>
      </c>
      <c r="J1000" s="2"/>
      <c r="K1000" s="2">
        <f t="shared" si="567"/>
        <v>1.1746280344557558E-3</v>
      </c>
      <c r="L1000" s="2">
        <f t="shared" si="568"/>
        <v>0.3167580266249021</v>
      </c>
      <c r="M1000" s="2">
        <f t="shared" si="569"/>
        <v>0.32732967893500392</v>
      </c>
      <c r="N1000" s="2">
        <f t="shared" si="570"/>
        <v>3.0931871574001565E-2</v>
      </c>
      <c r="O1000" s="2">
        <f t="shared" si="571"/>
        <v>0.32380579483163657</v>
      </c>
      <c r="P1000" s="1">
        <v>3</v>
      </c>
      <c r="Q1000" s="1">
        <v>809</v>
      </c>
      <c r="R1000" s="1">
        <v>836</v>
      </c>
      <c r="S1000" s="1">
        <v>79</v>
      </c>
      <c r="T1000" s="1">
        <v>802</v>
      </c>
      <c r="U1000" s="1">
        <v>17</v>
      </c>
      <c r="V1000" s="1">
        <v>6</v>
      </c>
      <c r="AF1000" s="1">
        <v>2</v>
      </c>
      <c r="AI1000" s="7">
        <f t="shared" si="572"/>
        <v>3</v>
      </c>
      <c r="AJ1000" s="7">
        <f t="shared" si="573"/>
        <v>5</v>
      </c>
      <c r="AK1000" s="7">
        <f t="shared" si="574"/>
        <v>6</v>
      </c>
      <c r="AL1000" s="7">
        <f t="shared" si="575"/>
        <v>0</v>
      </c>
      <c r="AM1000" s="2">
        <f t="shared" si="576"/>
        <v>0.3140172278778387</v>
      </c>
      <c r="AN1000" s="2">
        <f t="shared" si="577"/>
        <v>6.6562255285826152E-3</v>
      </c>
      <c r="AO1000" s="2">
        <f t="shared" si="578"/>
        <v>2.3492560689115116E-3</v>
      </c>
      <c r="AP1000" s="2">
        <f t="shared" si="579"/>
        <v>0</v>
      </c>
      <c r="AR1000" t="str">
        <f t="shared" si="580"/>
        <v>Copiah</v>
      </c>
      <c r="AS1000" t="s">
        <v>1538</v>
      </c>
      <c r="AT1000">
        <v>2</v>
      </c>
      <c r="AU1000" s="9">
        <v>2</v>
      </c>
      <c r="AV1000" s="91">
        <v>28</v>
      </c>
      <c r="AW1000" s="93">
        <v>29</v>
      </c>
      <c r="AX1000" s="99">
        <f t="shared" si="581"/>
        <v>28029</v>
      </c>
      <c r="AZ1000" s="7" t="s">
        <v>3053</v>
      </c>
      <c r="BA1000" t="s">
        <v>3290</v>
      </c>
      <c r="BB1000" s="162"/>
    </row>
    <row r="1001" spans="1:54" hidden="1" outlineLevel="1">
      <c r="A1001" t="s">
        <v>2431</v>
      </c>
      <c r="B1001" t="s">
        <v>1538</v>
      </c>
      <c r="C1001" s="1">
        <f t="shared" si="564"/>
        <v>2036</v>
      </c>
      <c r="D1001" s="7">
        <f>IF(P1001&gt;0,RANK(P1001,(P1001:R1001,S1001:AG1001)),0)</f>
        <v>6</v>
      </c>
      <c r="E1001" s="7">
        <f>IF(Q1001&gt;0,RANK(Q1001,(P1001:R1001,S1001:AG1001)),0)</f>
        <v>1</v>
      </c>
      <c r="F1001" s="7">
        <f>IF(R1001&gt;0,RANK(R1001,(P1001:R1001,S1001:AG1001)),0)</f>
        <v>3</v>
      </c>
      <c r="G1001" s="7">
        <f>IF(S1001&gt;0,RANK(S1001,(P1001:R1001,S1001:AG1001)),0)</f>
        <v>4</v>
      </c>
      <c r="H1001" s="48">
        <f t="shared" si="565"/>
        <v>180</v>
      </c>
      <c r="I1001" s="163">
        <f t="shared" si="566"/>
        <v>8.8408644400785857E-2</v>
      </c>
      <c r="J1001" s="2"/>
      <c r="K1001" s="2">
        <f t="shared" si="567"/>
        <v>3.43811394891945E-3</v>
      </c>
      <c r="L1001" s="2">
        <f t="shared" si="568"/>
        <v>0.3835952848722986</v>
      </c>
      <c r="M1001" s="2">
        <f t="shared" si="569"/>
        <v>0.25982318271119842</v>
      </c>
      <c r="N1001" s="2">
        <f t="shared" si="570"/>
        <v>5.0589390962671905E-2</v>
      </c>
      <c r="O1001" s="2">
        <f t="shared" si="571"/>
        <v>0.30255402750491167</v>
      </c>
      <c r="P1001" s="1">
        <v>7</v>
      </c>
      <c r="Q1001" s="1">
        <v>781</v>
      </c>
      <c r="R1001" s="1">
        <v>529</v>
      </c>
      <c r="S1001" s="1">
        <v>103</v>
      </c>
      <c r="T1001" s="1">
        <v>601</v>
      </c>
      <c r="U1001" s="1">
        <v>9</v>
      </c>
      <c r="V1001" s="1">
        <v>6</v>
      </c>
      <c r="AF1001" s="1">
        <v>0</v>
      </c>
      <c r="AI1001" s="7">
        <f t="shared" si="572"/>
        <v>2</v>
      </c>
      <c r="AJ1001" s="7">
        <f t="shared" si="573"/>
        <v>5</v>
      </c>
      <c r="AK1001" s="7">
        <f t="shared" si="574"/>
        <v>7</v>
      </c>
      <c r="AL1001" s="7">
        <f t="shared" si="575"/>
        <v>0</v>
      </c>
      <c r="AM1001" s="2">
        <f t="shared" si="576"/>
        <v>0.29518664047151277</v>
      </c>
      <c r="AN1001" s="2">
        <f t="shared" si="577"/>
        <v>4.4204322200392925E-3</v>
      </c>
      <c r="AO1001" s="2">
        <f t="shared" si="578"/>
        <v>2.9469548133595285E-3</v>
      </c>
      <c r="AP1001" s="2">
        <f t="shared" si="579"/>
        <v>0</v>
      </c>
      <c r="AR1001" t="str">
        <f t="shared" si="580"/>
        <v>Covington</v>
      </c>
      <c r="AS1001" t="s">
        <v>1538</v>
      </c>
      <c r="AT1001">
        <v>3</v>
      </c>
      <c r="AU1001" s="9">
        <v>3</v>
      </c>
      <c r="AV1001" s="91">
        <v>28</v>
      </c>
      <c r="AW1001" s="93">
        <v>31</v>
      </c>
      <c r="AX1001" s="99">
        <f t="shared" si="581"/>
        <v>28031</v>
      </c>
      <c r="AZ1001" s="7" t="s">
        <v>3053</v>
      </c>
      <c r="BA1001" t="s">
        <v>3290</v>
      </c>
      <c r="BB1001" s="162"/>
    </row>
    <row r="1002" spans="1:54" hidden="1" outlineLevel="1">
      <c r="A1002" t="s">
        <v>2303</v>
      </c>
      <c r="B1002" t="s">
        <v>1538</v>
      </c>
      <c r="C1002" s="1">
        <f t="shared" si="564"/>
        <v>16793</v>
      </c>
      <c r="D1002" s="7">
        <f>IF(P1002&gt;0,RANK(P1002,(P1002:R1002,S1002:AG1002)),0)</f>
        <v>8</v>
      </c>
      <c r="E1002" s="7">
        <f>IF(Q1002&gt;0,RANK(Q1002,(P1002:R1002,S1002:AG1002)),0)</f>
        <v>3</v>
      </c>
      <c r="F1002" s="7">
        <f>IF(R1002&gt;0,RANK(R1002,(P1002:R1002,S1002:AG1002)),0)</f>
        <v>2</v>
      </c>
      <c r="G1002" s="7">
        <f>IF(S1002&gt;0,RANK(S1002,(P1002:R1002,S1002:AG1002)),0)</f>
        <v>4</v>
      </c>
      <c r="H1002" s="48">
        <f t="shared" si="565"/>
        <v>1371</v>
      </c>
      <c r="I1002" s="163">
        <f t="shared" si="566"/>
        <v>8.164116000714583E-2</v>
      </c>
      <c r="J1002" s="2"/>
      <c r="K1002" s="2">
        <f t="shared" si="567"/>
        <v>6.5503483594354787E-4</v>
      </c>
      <c r="L1002" s="2">
        <f t="shared" si="568"/>
        <v>0.27594831179658191</v>
      </c>
      <c r="M1002" s="2">
        <f t="shared" si="569"/>
        <v>0.28797713332936342</v>
      </c>
      <c r="N1002" s="2">
        <f t="shared" si="570"/>
        <v>5.8714940749121661E-2</v>
      </c>
      <c r="O1002" s="2">
        <f t="shared" si="571"/>
        <v>0.37670457928898943</v>
      </c>
      <c r="P1002" s="1">
        <v>11</v>
      </c>
      <c r="Q1002" s="1">
        <v>4634</v>
      </c>
      <c r="R1002" s="1">
        <v>4836</v>
      </c>
      <c r="S1002" s="1">
        <v>986</v>
      </c>
      <c r="T1002" s="1">
        <v>6207</v>
      </c>
      <c r="U1002" s="1">
        <v>62</v>
      </c>
      <c r="V1002" s="1">
        <v>41</v>
      </c>
      <c r="AF1002" s="1">
        <v>16</v>
      </c>
      <c r="AI1002" s="7">
        <f t="shared" si="572"/>
        <v>1</v>
      </c>
      <c r="AJ1002" s="7">
        <f t="shared" si="573"/>
        <v>5</v>
      </c>
      <c r="AK1002" s="7">
        <f t="shared" si="574"/>
        <v>6</v>
      </c>
      <c r="AL1002" s="7">
        <f t="shared" si="575"/>
        <v>0</v>
      </c>
      <c r="AM1002" s="2">
        <f t="shared" si="576"/>
        <v>0.36961829333650925</v>
      </c>
      <c r="AN1002" s="2">
        <f t="shared" si="577"/>
        <v>3.6920145298636338E-3</v>
      </c>
      <c r="AO1002" s="2">
        <f t="shared" si="578"/>
        <v>2.4414934794259515E-3</v>
      </c>
      <c r="AP1002" s="2">
        <f t="shared" si="579"/>
        <v>0</v>
      </c>
      <c r="AR1002" t="str">
        <f t="shared" si="580"/>
        <v>DeSoto</v>
      </c>
      <c r="AS1002" t="s">
        <v>1538</v>
      </c>
      <c r="AT1002">
        <v>1</v>
      </c>
      <c r="AU1002" s="9">
        <v>1</v>
      </c>
      <c r="AV1002" s="91">
        <v>28</v>
      </c>
      <c r="AW1002" s="93">
        <v>33</v>
      </c>
      <c r="AX1002" s="99">
        <f t="shared" si="581"/>
        <v>28033</v>
      </c>
      <c r="AZ1002" s="7" t="s">
        <v>3053</v>
      </c>
      <c r="BA1002" t="s">
        <v>3290</v>
      </c>
      <c r="BB1002" s="162"/>
    </row>
    <row r="1003" spans="1:54" hidden="1" outlineLevel="1">
      <c r="A1003" t="s">
        <v>2588</v>
      </c>
      <c r="B1003" t="s">
        <v>1538</v>
      </c>
      <c r="C1003" s="1">
        <f t="shared" si="564"/>
        <v>7300</v>
      </c>
      <c r="D1003" s="7">
        <f>IF(P1003&gt;0,RANK(P1003,(P1003:R1003,S1003:AG1003)),0)</f>
        <v>6</v>
      </c>
      <c r="E1003" s="7">
        <f>IF(Q1003&gt;0,RANK(Q1003,(P1003:R1003,S1003:AG1003)),0)</f>
        <v>1</v>
      </c>
      <c r="F1003" s="7">
        <f>IF(R1003&gt;0,RANK(R1003,(P1003:R1003,S1003:AG1003)),0)</f>
        <v>3</v>
      </c>
      <c r="G1003" s="7">
        <f>IF(S1003&gt;0,RANK(S1003,(P1003:R1003,S1003:AG1003)),0)</f>
        <v>4</v>
      </c>
      <c r="H1003" s="48">
        <f t="shared" si="565"/>
        <v>496</v>
      </c>
      <c r="I1003" s="163">
        <f t="shared" si="566"/>
        <v>6.7945205479452056E-2</v>
      </c>
      <c r="J1003" s="2"/>
      <c r="K1003" s="2">
        <f t="shared" si="567"/>
        <v>2.054794520547945E-3</v>
      </c>
      <c r="L1003" s="2">
        <f t="shared" si="568"/>
        <v>0.35835616438356166</v>
      </c>
      <c r="M1003" s="2">
        <f t="shared" si="569"/>
        <v>0.28191780821917806</v>
      </c>
      <c r="N1003" s="2">
        <f t="shared" si="570"/>
        <v>6.0273972602739728E-2</v>
      </c>
      <c r="O1003" s="2">
        <f t="shared" si="571"/>
        <v>0.29739726027397262</v>
      </c>
      <c r="P1003" s="1">
        <v>15</v>
      </c>
      <c r="Q1003" s="1">
        <v>2616</v>
      </c>
      <c r="R1003" s="1">
        <v>2058</v>
      </c>
      <c r="S1003" s="1">
        <v>440</v>
      </c>
      <c r="T1003" s="1">
        <v>2120</v>
      </c>
      <c r="U1003" s="1">
        <v>25</v>
      </c>
      <c r="V1003" s="1">
        <v>15</v>
      </c>
      <c r="AF1003" s="1">
        <v>11</v>
      </c>
      <c r="AI1003" s="7">
        <f t="shared" si="572"/>
        <v>2</v>
      </c>
      <c r="AJ1003" s="7">
        <f t="shared" si="573"/>
        <v>5</v>
      </c>
      <c r="AK1003" s="7">
        <f t="shared" si="574"/>
        <v>6</v>
      </c>
      <c r="AL1003" s="7">
        <f t="shared" si="575"/>
        <v>0</v>
      </c>
      <c r="AM1003" s="2">
        <f t="shared" si="576"/>
        <v>0.29041095890410956</v>
      </c>
      <c r="AN1003" s="2">
        <f t="shared" si="577"/>
        <v>3.4246575342465752E-3</v>
      </c>
      <c r="AO1003" s="2">
        <f t="shared" si="578"/>
        <v>2.054794520547945E-3</v>
      </c>
      <c r="AP1003" s="2">
        <f t="shared" si="579"/>
        <v>0</v>
      </c>
      <c r="AR1003" t="str">
        <f t="shared" si="580"/>
        <v>Forrest</v>
      </c>
      <c r="AS1003" t="s">
        <v>1538</v>
      </c>
      <c r="AT1003">
        <v>4</v>
      </c>
      <c r="AU1003" s="9">
        <v>4</v>
      </c>
      <c r="AV1003" s="91">
        <v>28</v>
      </c>
      <c r="AW1003" s="93">
        <v>35</v>
      </c>
      <c r="AX1003" s="99">
        <f t="shared" si="581"/>
        <v>28035</v>
      </c>
      <c r="AZ1003" s="7" t="s">
        <v>3053</v>
      </c>
      <c r="BA1003" t="s">
        <v>3290</v>
      </c>
      <c r="BB1003" s="162"/>
    </row>
    <row r="1004" spans="1:54" hidden="1" outlineLevel="1">
      <c r="A1004" t="s">
        <v>2477</v>
      </c>
      <c r="B1004" t="s">
        <v>1538</v>
      </c>
      <c r="C1004" s="1">
        <f t="shared" si="564"/>
        <v>984</v>
      </c>
      <c r="D1004" s="7">
        <f>IF(P1004&gt;0,RANK(P1004,(P1004:R1004,S1004:AG1004)),0)</f>
        <v>7</v>
      </c>
      <c r="E1004" s="7">
        <f>IF(Q1004&gt;0,RANK(Q1004,(P1004:R1004,S1004:AG1004)),0)</f>
        <v>2</v>
      </c>
      <c r="F1004" s="7">
        <f>IF(R1004&gt;0,RANK(R1004,(P1004:R1004,S1004:AG1004)),0)</f>
        <v>3</v>
      </c>
      <c r="G1004" s="7">
        <f>IF(S1004&gt;0,RANK(S1004,(P1004:R1004,S1004:AG1004)),0)</f>
        <v>4</v>
      </c>
      <c r="H1004" s="48">
        <f t="shared" si="565"/>
        <v>64</v>
      </c>
      <c r="I1004" s="163">
        <f t="shared" si="566"/>
        <v>6.5040650406504072E-2</v>
      </c>
      <c r="J1004" s="2"/>
      <c r="K1004" s="2">
        <f t="shared" si="567"/>
        <v>2.0325203252032522E-3</v>
      </c>
      <c r="L1004" s="2">
        <f t="shared" si="568"/>
        <v>0.33434959349593496</v>
      </c>
      <c r="M1004" s="2">
        <f t="shared" si="569"/>
        <v>0.22560975609756098</v>
      </c>
      <c r="N1004" s="2">
        <f t="shared" si="570"/>
        <v>3.048780487804878E-2</v>
      </c>
      <c r="O1004" s="2">
        <f t="shared" si="571"/>
        <v>0.40752032520325199</v>
      </c>
      <c r="P1004" s="1">
        <v>2</v>
      </c>
      <c r="Q1004" s="1">
        <v>329</v>
      </c>
      <c r="R1004" s="1">
        <v>222</v>
      </c>
      <c r="S1004" s="1">
        <v>30</v>
      </c>
      <c r="T1004" s="1">
        <v>393</v>
      </c>
      <c r="U1004" s="1">
        <v>3</v>
      </c>
      <c r="V1004" s="1">
        <v>1</v>
      </c>
      <c r="AF1004" s="1">
        <v>4</v>
      </c>
      <c r="AI1004" s="7">
        <f t="shared" si="572"/>
        <v>1</v>
      </c>
      <c r="AJ1004" s="7">
        <f t="shared" si="573"/>
        <v>5</v>
      </c>
      <c r="AK1004" s="7">
        <f t="shared" si="574"/>
        <v>7</v>
      </c>
      <c r="AL1004" s="7">
        <f t="shared" si="575"/>
        <v>0</v>
      </c>
      <c r="AM1004" s="2">
        <f t="shared" si="576"/>
        <v>0.39939024390243905</v>
      </c>
      <c r="AN1004" s="2">
        <f t="shared" si="577"/>
        <v>3.0487804878048782E-3</v>
      </c>
      <c r="AO1004" s="2">
        <f t="shared" si="578"/>
        <v>1.0162601626016261E-3</v>
      </c>
      <c r="AP1004" s="2">
        <f t="shared" si="579"/>
        <v>0</v>
      </c>
      <c r="AR1004" t="str">
        <f t="shared" si="580"/>
        <v>Franklin</v>
      </c>
      <c r="AS1004" t="s">
        <v>1538</v>
      </c>
      <c r="AT1004">
        <v>3</v>
      </c>
      <c r="AU1004" s="9">
        <v>3</v>
      </c>
      <c r="AV1004" s="91">
        <v>28</v>
      </c>
      <c r="AW1004" s="93">
        <v>37</v>
      </c>
      <c r="AX1004" s="99">
        <f t="shared" si="581"/>
        <v>28037</v>
      </c>
      <c r="AZ1004" s="7" t="s">
        <v>3053</v>
      </c>
      <c r="BA1004" t="s">
        <v>3290</v>
      </c>
      <c r="BB1004" s="162"/>
    </row>
    <row r="1005" spans="1:54" hidden="1" outlineLevel="1">
      <c r="A1005" t="s">
        <v>3320</v>
      </c>
      <c r="B1005" t="s">
        <v>1538</v>
      </c>
      <c r="C1005" s="1">
        <f t="shared" si="564"/>
        <v>3078</v>
      </c>
      <c r="D1005" s="7">
        <f>IF(P1005&gt;0,RANK(P1005,(P1005:R1005,S1005:AG1005)),0)</f>
        <v>8</v>
      </c>
      <c r="E1005" s="7">
        <f>IF(Q1005&gt;0,RANK(Q1005,(P1005:R1005,S1005:AG1005)),0)</f>
        <v>2</v>
      </c>
      <c r="F1005" s="7">
        <f>IF(R1005&gt;0,RANK(R1005,(P1005:R1005,S1005:AG1005)),0)</f>
        <v>3</v>
      </c>
      <c r="G1005" s="7">
        <f>IF(S1005&gt;0,RANK(S1005,(P1005:R1005,S1005:AG1005)),0)</f>
        <v>4</v>
      </c>
      <c r="H1005" s="48">
        <f t="shared" si="565"/>
        <v>463</v>
      </c>
      <c r="I1005" s="163">
        <f t="shared" si="566"/>
        <v>0.15042235217673813</v>
      </c>
      <c r="J1005" s="2"/>
      <c r="K1005" s="2">
        <f t="shared" si="567"/>
        <v>9.7465886939571145E-4</v>
      </c>
      <c r="L1005" s="2">
        <f t="shared" si="568"/>
        <v>0.27095516569200778</v>
      </c>
      <c r="M1005" s="2">
        <f t="shared" si="569"/>
        <v>0.25795971410006496</v>
      </c>
      <c r="N1005" s="2">
        <f t="shared" si="570"/>
        <v>3.5737491877842753E-2</v>
      </c>
      <c r="O1005" s="2">
        <f t="shared" si="571"/>
        <v>0.43437296946068882</v>
      </c>
      <c r="P1005" s="1">
        <v>3</v>
      </c>
      <c r="Q1005" s="1">
        <v>834</v>
      </c>
      <c r="R1005" s="1">
        <v>794</v>
      </c>
      <c r="S1005" s="1">
        <v>110</v>
      </c>
      <c r="T1005" s="1">
        <v>1297</v>
      </c>
      <c r="U1005" s="1">
        <v>23</v>
      </c>
      <c r="V1005" s="1">
        <v>13</v>
      </c>
      <c r="AF1005" s="1">
        <v>4</v>
      </c>
      <c r="AI1005" s="7">
        <f t="shared" si="572"/>
        <v>1</v>
      </c>
      <c r="AJ1005" s="7">
        <f t="shared" si="573"/>
        <v>5</v>
      </c>
      <c r="AK1005" s="7">
        <f t="shared" si="574"/>
        <v>6</v>
      </c>
      <c r="AL1005" s="7">
        <f t="shared" si="575"/>
        <v>0</v>
      </c>
      <c r="AM1005" s="2">
        <f t="shared" si="576"/>
        <v>0.42137751786874594</v>
      </c>
      <c r="AN1005" s="2">
        <f t="shared" si="577"/>
        <v>7.4723846653671211E-3</v>
      </c>
      <c r="AO1005" s="2">
        <f t="shared" si="578"/>
        <v>4.2235217673814163E-3</v>
      </c>
      <c r="AP1005" s="2">
        <f t="shared" si="579"/>
        <v>0</v>
      </c>
      <c r="AR1005" t="str">
        <f t="shared" si="580"/>
        <v>George</v>
      </c>
      <c r="AS1005" t="s">
        <v>1538</v>
      </c>
      <c r="AT1005">
        <v>4</v>
      </c>
      <c r="AU1005" s="9">
        <v>4</v>
      </c>
      <c r="AV1005" s="91">
        <v>28</v>
      </c>
      <c r="AW1005" s="93">
        <v>39</v>
      </c>
      <c r="AX1005" s="99">
        <f t="shared" si="581"/>
        <v>28039</v>
      </c>
      <c r="AZ1005" s="7" t="s">
        <v>3053</v>
      </c>
      <c r="BA1005" t="s">
        <v>3290</v>
      </c>
      <c r="BB1005" s="162"/>
    </row>
    <row r="1006" spans="1:54" hidden="1" outlineLevel="1">
      <c r="A1006" t="s">
        <v>1339</v>
      </c>
      <c r="B1006" t="s">
        <v>1538</v>
      </c>
      <c r="C1006" s="1">
        <f t="shared" si="564"/>
        <v>1455</v>
      </c>
      <c r="D1006" s="7">
        <f>IF(P1006&gt;0,RANK(P1006,(P1006:R1006,S1006:AG1006)),0)</f>
        <v>7</v>
      </c>
      <c r="E1006" s="7">
        <f>IF(Q1006&gt;0,RANK(Q1006,(P1006:R1006,S1006:AG1006)),0)</f>
        <v>1</v>
      </c>
      <c r="F1006" s="7">
        <f>IF(R1006&gt;0,RANK(R1006,(P1006:R1006,S1006:AG1006)),0)</f>
        <v>3</v>
      </c>
      <c r="G1006" s="7">
        <f>IF(S1006&gt;0,RANK(S1006,(P1006:R1006,S1006:AG1006)),0)</f>
        <v>4</v>
      </c>
      <c r="H1006" s="48">
        <f t="shared" si="565"/>
        <v>65</v>
      </c>
      <c r="I1006" s="163">
        <f t="shared" si="566"/>
        <v>4.4673539518900345E-2</v>
      </c>
      <c r="J1006" s="2"/>
      <c r="K1006" s="2">
        <f t="shared" si="567"/>
        <v>2.0618556701030928E-3</v>
      </c>
      <c r="L1006" s="2">
        <f t="shared" si="568"/>
        <v>0.38625429553264606</v>
      </c>
      <c r="M1006" s="2">
        <f t="shared" si="569"/>
        <v>0.21855670103092784</v>
      </c>
      <c r="N1006" s="2">
        <f t="shared" si="570"/>
        <v>3.711340206185567E-2</v>
      </c>
      <c r="O1006" s="2">
        <f t="shared" si="571"/>
        <v>0.35601374570446742</v>
      </c>
      <c r="P1006" s="1">
        <v>3</v>
      </c>
      <c r="Q1006" s="1">
        <v>562</v>
      </c>
      <c r="R1006" s="1">
        <v>318</v>
      </c>
      <c r="S1006" s="1">
        <v>54</v>
      </c>
      <c r="T1006" s="1">
        <v>497</v>
      </c>
      <c r="U1006" s="1">
        <v>13</v>
      </c>
      <c r="V1006" s="1">
        <v>6</v>
      </c>
      <c r="AF1006" s="1">
        <v>2</v>
      </c>
      <c r="AI1006" s="7">
        <f t="shared" si="572"/>
        <v>2</v>
      </c>
      <c r="AJ1006" s="7">
        <f t="shared" si="573"/>
        <v>5</v>
      </c>
      <c r="AK1006" s="7">
        <f t="shared" si="574"/>
        <v>6</v>
      </c>
      <c r="AL1006" s="7">
        <f t="shared" si="575"/>
        <v>0</v>
      </c>
      <c r="AM1006" s="2">
        <f t="shared" si="576"/>
        <v>0.34158075601374571</v>
      </c>
      <c r="AN1006" s="2">
        <f t="shared" si="577"/>
        <v>8.9347079037800682E-3</v>
      </c>
      <c r="AO1006" s="2">
        <f t="shared" si="578"/>
        <v>4.1237113402061857E-3</v>
      </c>
      <c r="AP1006" s="2">
        <f t="shared" si="579"/>
        <v>0</v>
      </c>
      <c r="AR1006" t="str">
        <f t="shared" si="580"/>
        <v>Greene</v>
      </c>
      <c r="AS1006" t="s">
        <v>1538</v>
      </c>
      <c r="AT1006">
        <v>4</v>
      </c>
      <c r="AU1006" s="9">
        <v>4</v>
      </c>
      <c r="AV1006" s="91">
        <v>28</v>
      </c>
      <c r="AW1006" s="93">
        <v>41</v>
      </c>
      <c r="AX1006" s="99">
        <f t="shared" si="581"/>
        <v>28041</v>
      </c>
      <c r="AZ1006" s="7" t="s">
        <v>3053</v>
      </c>
      <c r="BA1006" t="s">
        <v>3290</v>
      </c>
      <c r="BB1006" s="162"/>
    </row>
    <row r="1007" spans="1:54" hidden="1" outlineLevel="1">
      <c r="A1007" t="s">
        <v>3321</v>
      </c>
      <c r="B1007" t="s">
        <v>1538</v>
      </c>
      <c r="C1007" s="1">
        <f t="shared" si="564"/>
        <v>2208</v>
      </c>
      <c r="D1007" s="7">
        <f>IF(P1007&gt;0,RANK(P1007,(P1007:R1007,S1007:AG1007)),0)</f>
        <v>8</v>
      </c>
      <c r="E1007" s="7">
        <f>IF(Q1007&gt;0,RANK(Q1007,(P1007:R1007,S1007:AG1007)),0)</f>
        <v>2</v>
      </c>
      <c r="F1007" s="7">
        <f>IF(R1007&gt;0,RANK(R1007,(P1007:R1007,S1007:AG1007)),0)</f>
        <v>1</v>
      </c>
      <c r="G1007" s="7">
        <f>IF(S1007&gt;0,RANK(S1007,(P1007:R1007,S1007:AG1007)),0)</f>
        <v>4</v>
      </c>
      <c r="H1007" s="48">
        <f t="shared" si="565"/>
        <v>16</v>
      </c>
      <c r="I1007" s="163">
        <f t="shared" si="566"/>
        <v>7.246376811594203E-3</v>
      </c>
      <c r="J1007" s="2"/>
      <c r="K1007" s="2">
        <f t="shared" si="567"/>
        <v>1.358695652173913E-3</v>
      </c>
      <c r="L1007" s="2">
        <f t="shared" si="568"/>
        <v>0.34103260869565216</v>
      </c>
      <c r="M1007" s="2">
        <f t="shared" si="569"/>
        <v>0.3482789855072464</v>
      </c>
      <c r="N1007" s="2">
        <f t="shared" si="570"/>
        <v>1.6304347826086956E-2</v>
      </c>
      <c r="O1007" s="2">
        <f t="shared" si="571"/>
        <v>0.29302536231884047</v>
      </c>
      <c r="P1007" s="1">
        <v>3</v>
      </c>
      <c r="Q1007" s="1">
        <v>753</v>
      </c>
      <c r="R1007" s="1">
        <v>769</v>
      </c>
      <c r="S1007" s="1">
        <v>36</v>
      </c>
      <c r="T1007" s="1">
        <v>599</v>
      </c>
      <c r="U1007" s="1">
        <v>27</v>
      </c>
      <c r="V1007" s="1">
        <v>17</v>
      </c>
      <c r="AF1007" s="1">
        <v>4</v>
      </c>
      <c r="AI1007" s="7">
        <f t="shared" si="572"/>
        <v>3</v>
      </c>
      <c r="AJ1007" s="7">
        <f t="shared" si="573"/>
        <v>5</v>
      </c>
      <c r="AK1007" s="7">
        <f t="shared" si="574"/>
        <v>6</v>
      </c>
      <c r="AL1007" s="7">
        <f t="shared" si="575"/>
        <v>0</v>
      </c>
      <c r="AM1007" s="2">
        <f t="shared" si="576"/>
        <v>0.27128623188405798</v>
      </c>
      <c r="AN1007" s="2">
        <f t="shared" si="577"/>
        <v>1.2228260869565218E-2</v>
      </c>
      <c r="AO1007" s="2">
        <f t="shared" si="578"/>
        <v>7.6992753623188409E-3</v>
      </c>
      <c r="AP1007" s="2">
        <f t="shared" si="579"/>
        <v>0</v>
      </c>
      <c r="AR1007" t="str">
        <f t="shared" si="580"/>
        <v>Grenada</v>
      </c>
      <c r="AS1007" t="s">
        <v>1538</v>
      </c>
      <c r="AT1007">
        <v>2</v>
      </c>
      <c r="AU1007" s="9">
        <v>1</v>
      </c>
      <c r="AV1007" s="91">
        <v>28</v>
      </c>
      <c r="AW1007" s="93">
        <v>43</v>
      </c>
      <c r="AX1007" s="99">
        <f t="shared" si="581"/>
        <v>28043</v>
      </c>
      <c r="AZ1007" s="7" t="s">
        <v>3053</v>
      </c>
      <c r="BA1007" t="s">
        <v>3290</v>
      </c>
      <c r="BB1007" s="162"/>
    </row>
    <row r="1008" spans="1:54" hidden="1" outlineLevel="1">
      <c r="A1008" t="s">
        <v>703</v>
      </c>
      <c r="B1008" t="s">
        <v>1538</v>
      </c>
      <c r="C1008" s="1">
        <f t="shared" si="564"/>
        <v>5067</v>
      </c>
      <c r="D1008" s="7">
        <f>IF(P1008&gt;0,RANK(P1008,(P1008:R1008,S1008:AG1008)),0)</f>
        <v>8</v>
      </c>
      <c r="E1008" s="7">
        <f>IF(Q1008&gt;0,RANK(Q1008,(P1008:R1008,S1008:AG1008)),0)</f>
        <v>3</v>
      </c>
      <c r="F1008" s="7">
        <f>IF(R1008&gt;0,RANK(R1008,(P1008:R1008,S1008:AG1008)),0)</f>
        <v>2</v>
      </c>
      <c r="G1008" s="7">
        <f>IF(S1008&gt;0,RANK(S1008,(P1008:R1008,S1008:AG1008)),0)</f>
        <v>4</v>
      </c>
      <c r="H1008" s="48">
        <f t="shared" si="565"/>
        <v>74</v>
      </c>
      <c r="I1008" s="163">
        <f t="shared" si="566"/>
        <v>1.4604302348529701E-2</v>
      </c>
      <c r="J1008" s="2"/>
      <c r="K1008" s="2">
        <f t="shared" si="567"/>
        <v>1.381488059996053E-3</v>
      </c>
      <c r="L1008" s="2">
        <f t="shared" si="568"/>
        <v>0.28892835997631733</v>
      </c>
      <c r="M1008" s="2">
        <f t="shared" si="569"/>
        <v>0.30649299388198142</v>
      </c>
      <c r="N1008" s="2">
        <f t="shared" si="570"/>
        <v>7.3613578054075396E-2</v>
      </c>
      <c r="O1008" s="2">
        <f t="shared" si="571"/>
        <v>0.32958358002762989</v>
      </c>
      <c r="P1008" s="1">
        <v>7</v>
      </c>
      <c r="Q1008" s="1">
        <v>1464</v>
      </c>
      <c r="R1008" s="1">
        <v>1553</v>
      </c>
      <c r="S1008" s="1">
        <v>373</v>
      </c>
      <c r="T1008" s="1">
        <v>1627</v>
      </c>
      <c r="U1008" s="1">
        <v>18</v>
      </c>
      <c r="V1008" s="1">
        <v>15</v>
      </c>
      <c r="AF1008" s="1">
        <v>10</v>
      </c>
      <c r="AI1008" s="7">
        <f t="shared" si="572"/>
        <v>1</v>
      </c>
      <c r="AJ1008" s="7">
        <f t="shared" si="573"/>
        <v>5</v>
      </c>
      <c r="AK1008" s="7">
        <f t="shared" si="574"/>
        <v>6</v>
      </c>
      <c r="AL1008" s="7">
        <f t="shared" si="575"/>
        <v>0</v>
      </c>
      <c r="AM1008" s="2">
        <f t="shared" si="576"/>
        <v>0.32109729623051114</v>
      </c>
      <c r="AN1008" s="2">
        <f t="shared" si="577"/>
        <v>3.552397868561279E-3</v>
      </c>
      <c r="AO1008" s="2">
        <f t="shared" si="578"/>
        <v>2.960331557134399E-3</v>
      </c>
      <c r="AP1008" s="2">
        <f t="shared" si="579"/>
        <v>0</v>
      </c>
      <c r="AR1008" t="str">
        <f t="shared" si="580"/>
        <v>Hancock</v>
      </c>
      <c r="AS1008" t="s">
        <v>1538</v>
      </c>
      <c r="AT1008">
        <v>4</v>
      </c>
      <c r="AU1008" s="9">
        <v>4</v>
      </c>
      <c r="AV1008" s="91">
        <v>28</v>
      </c>
      <c r="AW1008" s="93">
        <v>45</v>
      </c>
      <c r="AX1008" s="99">
        <f t="shared" si="581"/>
        <v>28045</v>
      </c>
      <c r="AZ1008" s="7" t="s">
        <v>3053</v>
      </c>
      <c r="BA1008" t="s">
        <v>3290</v>
      </c>
      <c r="BB1008" s="162"/>
    </row>
    <row r="1009" spans="1:54" hidden="1" outlineLevel="1">
      <c r="A1009" t="s">
        <v>1869</v>
      </c>
      <c r="B1009" t="s">
        <v>1538</v>
      </c>
      <c r="C1009" s="1">
        <f t="shared" si="564"/>
        <v>17617</v>
      </c>
      <c r="D1009" s="7">
        <f>IF(P1009&gt;0,RANK(P1009,(P1009:R1009,S1009:AG1009)),0)</f>
        <v>7</v>
      </c>
      <c r="E1009" s="7">
        <f>IF(Q1009&gt;0,RANK(Q1009,(P1009:R1009,S1009:AG1009)),0)</f>
        <v>3</v>
      </c>
      <c r="F1009" s="7">
        <f>IF(R1009&gt;0,RANK(R1009,(P1009:R1009,S1009:AG1009)),0)</f>
        <v>1</v>
      </c>
      <c r="G1009" s="7">
        <f>IF(S1009&gt;0,RANK(S1009,(P1009:R1009,S1009:AG1009)),0)</f>
        <v>4</v>
      </c>
      <c r="H1009" s="48">
        <f t="shared" si="565"/>
        <v>232</v>
      </c>
      <c r="I1009" s="163">
        <f t="shared" si="566"/>
        <v>1.3169098030311631E-2</v>
      </c>
      <c r="J1009" s="2"/>
      <c r="K1009" s="2">
        <f t="shared" si="567"/>
        <v>1.8731906681046717E-3</v>
      </c>
      <c r="L1009" s="2">
        <f t="shared" si="568"/>
        <v>0.29919963671453709</v>
      </c>
      <c r="M1009" s="2">
        <f t="shared" si="569"/>
        <v>0.32076971107453028</v>
      </c>
      <c r="N1009" s="2">
        <f t="shared" si="570"/>
        <v>6.107736845092808E-2</v>
      </c>
      <c r="O1009" s="2">
        <f t="shared" si="571"/>
        <v>0.31708009309189988</v>
      </c>
      <c r="P1009" s="1">
        <v>33</v>
      </c>
      <c r="Q1009" s="1">
        <v>5271</v>
      </c>
      <c r="R1009" s="1">
        <v>5651</v>
      </c>
      <c r="S1009" s="1">
        <v>1076</v>
      </c>
      <c r="T1009" s="1">
        <v>5419</v>
      </c>
      <c r="U1009" s="1">
        <v>66</v>
      </c>
      <c r="V1009" s="1">
        <v>80</v>
      </c>
      <c r="AF1009" s="1">
        <v>21</v>
      </c>
      <c r="AI1009" s="7">
        <f t="shared" si="572"/>
        <v>2</v>
      </c>
      <c r="AJ1009" s="7">
        <f t="shared" si="573"/>
        <v>6</v>
      </c>
      <c r="AK1009" s="7">
        <f t="shared" si="574"/>
        <v>5</v>
      </c>
      <c r="AL1009" s="7">
        <f t="shared" si="575"/>
        <v>0</v>
      </c>
      <c r="AM1009" s="2">
        <f t="shared" si="576"/>
        <v>0.30760061304421865</v>
      </c>
      <c r="AN1009" s="2">
        <f t="shared" si="577"/>
        <v>3.7463813362093434E-3</v>
      </c>
      <c r="AO1009" s="2">
        <f t="shared" si="578"/>
        <v>4.5410682863143556E-3</v>
      </c>
      <c r="AP1009" s="2">
        <f t="shared" si="579"/>
        <v>0</v>
      </c>
      <c r="AR1009" t="str">
        <f t="shared" si="580"/>
        <v>Harrison</v>
      </c>
      <c r="AS1009" t="s">
        <v>1538</v>
      </c>
      <c r="AT1009">
        <v>4</v>
      </c>
      <c r="AU1009" s="9">
        <v>4</v>
      </c>
      <c r="AV1009" s="91">
        <v>28</v>
      </c>
      <c r="AW1009" s="93">
        <v>47</v>
      </c>
      <c r="AX1009" s="99">
        <f t="shared" si="581"/>
        <v>28047</v>
      </c>
      <c r="AZ1009" s="7" t="s">
        <v>3053</v>
      </c>
      <c r="BA1009" t="s">
        <v>3290</v>
      </c>
      <c r="BB1009" s="162"/>
    </row>
    <row r="1010" spans="1:54" hidden="1" outlineLevel="1">
      <c r="A1010" t="s">
        <v>2664</v>
      </c>
      <c r="B1010" t="s">
        <v>1538</v>
      </c>
      <c r="C1010" s="1">
        <f t="shared" si="564"/>
        <v>15485</v>
      </c>
      <c r="D1010" s="7">
        <f>IF(P1010&gt;0,RANK(P1010,(P1010:R1010,S1010:AG1010)),0)</f>
        <v>7</v>
      </c>
      <c r="E1010" s="7">
        <f>IF(Q1010&gt;0,RANK(Q1010,(P1010:R1010,S1010:AG1010)),0)</f>
        <v>3</v>
      </c>
      <c r="F1010" s="7">
        <f>IF(R1010&gt;0,RANK(R1010,(P1010:R1010,S1010:AG1010)),0)</f>
        <v>1</v>
      </c>
      <c r="G1010" s="7">
        <f>IF(S1010&gt;0,RANK(S1010,(P1010:R1010,S1010:AG1010)),0)</f>
        <v>4</v>
      </c>
      <c r="H1010" s="48">
        <f t="shared" si="565"/>
        <v>2036</v>
      </c>
      <c r="I1010" s="163">
        <f t="shared" si="566"/>
        <v>0.13148207943170812</v>
      </c>
      <c r="J1010" s="2"/>
      <c r="K1010" s="2">
        <f t="shared" si="567"/>
        <v>1.1624152405553762E-3</v>
      </c>
      <c r="L1010" s="2">
        <f t="shared" si="568"/>
        <v>0.27310300290603812</v>
      </c>
      <c r="M1010" s="2">
        <f t="shared" si="569"/>
        <v>0.40477881821117212</v>
      </c>
      <c r="N1010" s="2">
        <f t="shared" si="570"/>
        <v>4.2428156280271231E-2</v>
      </c>
      <c r="O1010" s="2">
        <f t="shared" si="571"/>
        <v>0.27852760736196308</v>
      </c>
      <c r="P1010" s="1">
        <v>18</v>
      </c>
      <c r="Q1010" s="1">
        <v>4229</v>
      </c>
      <c r="R1010" s="1">
        <v>6268</v>
      </c>
      <c r="S1010" s="1">
        <v>657</v>
      </c>
      <c r="T1010" s="1">
        <v>4232</v>
      </c>
      <c r="U1010" s="1">
        <v>38</v>
      </c>
      <c r="V1010" s="1">
        <v>33</v>
      </c>
      <c r="AF1010" s="1">
        <v>10</v>
      </c>
      <c r="AI1010" s="7">
        <f t="shared" si="572"/>
        <v>2</v>
      </c>
      <c r="AJ1010" s="7">
        <f t="shared" si="573"/>
        <v>5</v>
      </c>
      <c r="AK1010" s="7">
        <f t="shared" si="574"/>
        <v>6</v>
      </c>
      <c r="AL1010" s="7">
        <f t="shared" si="575"/>
        <v>0</v>
      </c>
      <c r="AM1010" s="2">
        <f t="shared" si="576"/>
        <v>0.27329673877946398</v>
      </c>
      <c r="AN1010" s="2">
        <f t="shared" si="577"/>
        <v>2.4539877300613498E-3</v>
      </c>
      <c r="AO1010" s="2">
        <f t="shared" si="578"/>
        <v>2.1310946076848565E-3</v>
      </c>
      <c r="AP1010" s="2">
        <f t="shared" si="579"/>
        <v>0</v>
      </c>
      <c r="AR1010" t="str">
        <f t="shared" si="580"/>
        <v>Hinds</v>
      </c>
      <c r="AS1010" t="s">
        <v>1538</v>
      </c>
      <c r="AU1010" s="9"/>
      <c r="AV1010" s="91">
        <v>28</v>
      </c>
      <c r="AW1010" s="93">
        <v>49</v>
      </c>
      <c r="AX1010" s="99">
        <f t="shared" si="581"/>
        <v>28049</v>
      </c>
      <c r="AZ1010" s="7" t="s">
        <v>3053</v>
      </c>
      <c r="BA1010" t="s">
        <v>3290</v>
      </c>
      <c r="BB1010" s="162"/>
    </row>
    <row r="1011" spans="1:54" hidden="1" outlineLevel="1">
      <c r="A1011" t="s">
        <v>261</v>
      </c>
      <c r="B1011" t="s">
        <v>1538</v>
      </c>
      <c r="C1011" s="1">
        <f t="shared" si="564"/>
        <v>553</v>
      </c>
      <c r="D1011" s="7">
        <f>IF(P1011&gt;0,RANK(P1011,(P1011:R1011,S1011:AG1011)),0)</f>
        <v>5</v>
      </c>
      <c r="E1011" s="7">
        <f>IF(Q1011&gt;0,RANK(Q1011,(P1011:R1011,S1011:AG1011)),0)</f>
        <v>1</v>
      </c>
      <c r="F1011" s="7">
        <f>IF(R1011&gt;0,RANK(R1011,(P1011:R1011,S1011:AG1011)),0)</f>
        <v>2</v>
      </c>
      <c r="G1011" s="7">
        <f>IF(S1011&gt;0,RANK(S1011,(P1011:R1011,S1011:AG1011)),0)</f>
        <v>4</v>
      </c>
      <c r="H1011" s="48">
        <f t="shared" si="565"/>
        <v>28</v>
      </c>
      <c r="I1011" s="163">
        <f t="shared" si="566"/>
        <v>5.0632911392405063E-2</v>
      </c>
      <c r="J1011" s="2"/>
      <c r="K1011" s="2">
        <f t="shared" si="567"/>
        <v>3.616636528028933E-3</v>
      </c>
      <c r="L1011" s="2">
        <f t="shared" si="568"/>
        <v>0.36889692585895117</v>
      </c>
      <c r="M1011" s="2">
        <f t="shared" si="569"/>
        <v>0.31826401446654612</v>
      </c>
      <c r="N1011" s="2">
        <f t="shared" si="570"/>
        <v>2.1699819168173599E-2</v>
      </c>
      <c r="O1011" s="2">
        <f t="shared" si="571"/>
        <v>0.28752260397830021</v>
      </c>
      <c r="P1011" s="1">
        <v>2</v>
      </c>
      <c r="Q1011" s="1">
        <v>204</v>
      </c>
      <c r="R1011" s="1">
        <v>176</v>
      </c>
      <c r="S1011" s="1">
        <v>12</v>
      </c>
      <c r="T1011" s="1">
        <v>155</v>
      </c>
      <c r="U1011" s="1">
        <v>1</v>
      </c>
      <c r="V1011" s="1">
        <v>1</v>
      </c>
      <c r="AF1011" s="1">
        <v>2</v>
      </c>
      <c r="AI1011" s="7">
        <f t="shared" si="572"/>
        <v>3</v>
      </c>
      <c r="AJ1011" s="7">
        <f t="shared" si="573"/>
        <v>6</v>
      </c>
      <c r="AK1011" s="7">
        <f t="shared" si="574"/>
        <v>6</v>
      </c>
      <c r="AL1011" s="7">
        <f t="shared" si="575"/>
        <v>0</v>
      </c>
      <c r="AM1011" s="2">
        <f t="shared" si="576"/>
        <v>0.28028933092224234</v>
      </c>
      <c r="AN1011" s="2">
        <f t="shared" si="577"/>
        <v>1.8083182640144665E-3</v>
      </c>
      <c r="AO1011" s="2">
        <f t="shared" si="578"/>
        <v>1.8083182640144665E-3</v>
      </c>
      <c r="AP1011" s="2">
        <f t="shared" si="579"/>
        <v>0</v>
      </c>
      <c r="AR1011" t="str">
        <f t="shared" si="580"/>
        <v>Holmes</v>
      </c>
      <c r="AS1011" t="s">
        <v>1538</v>
      </c>
      <c r="AT1011">
        <v>2</v>
      </c>
      <c r="AU1011" s="9">
        <v>2</v>
      </c>
      <c r="AV1011" s="91">
        <v>28</v>
      </c>
      <c r="AW1011" s="93">
        <v>51</v>
      </c>
      <c r="AX1011" s="99">
        <f t="shared" si="581"/>
        <v>28051</v>
      </c>
      <c r="AZ1011" s="7" t="s">
        <v>3053</v>
      </c>
      <c r="BA1011" t="s">
        <v>3290</v>
      </c>
      <c r="BB1011" s="162"/>
    </row>
    <row r="1012" spans="1:54" hidden="1" outlineLevel="1">
      <c r="A1012" t="s">
        <v>1920</v>
      </c>
      <c r="B1012" t="s">
        <v>1538</v>
      </c>
      <c r="C1012" s="1">
        <f t="shared" si="564"/>
        <v>473</v>
      </c>
      <c r="D1012" s="7">
        <f>IF(P1012&gt;0,RANK(P1012,(P1012:R1012,S1012:AG1012)),0)</f>
        <v>5</v>
      </c>
      <c r="E1012" s="7">
        <f>IF(Q1012&gt;0,RANK(Q1012,(P1012:R1012,S1012:AG1012)),0)</f>
        <v>2</v>
      </c>
      <c r="F1012" s="7">
        <f>IF(R1012&gt;0,RANK(R1012,(P1012:R1012,S1012:AG1012)),0)</f>
        <v>1</v>
      </c>
      <c r="G1012" s="7">
        <f>IF(S1012&gt;0,RANK(S1012,(P1012:R1012,S1012:AG1012)),0)</f>
        <v>5</v>
      </c>
      <c r="H1012" s="48">
        <f t="shared" si="565"/>
        <v>43</v>
      </c>
      <c r="I1012" s="163">
        <f t="shared" si="566"/>
        <v>9.0909090909090912E-2</v>
      </c>
      <c r="J1012" s="2"/>
      <c r="K1012" s="2">
        <f t="shared" si="567"/>
        <v>4.2283298097251587E-3</v>
      </c>
      <c r="L1012" s="2">
        <f t="shared" si="568"/>
        <v>0.31923890063424948</v>
      </c>
      <c r="M1012" s="2">
        <f t="shared" si="569"/>
        <v>0.41014799154334036</v>
      </c>
      <c r="N1012" s="2">
        <f t="shared" si="570"/>
        <v>4.2283298097251587E-3</v>
      </c>
      <c r="O1012" s="2">
        <f t="shared" si="571"/>
        <v>0.26215644820295975</v>
      </c>
      <c r="P1012" s="1">
        <v>2</v>
      </c>
      <c r="Q1012" s="1">
        <v>151</v>
      </c>
      <c r="R1012" s="1">
        <v>194</v>
      </c>
      <c r="S1012" s="1">
        <v>2</v>
      </c>
      <c r="T1012" s="1">
        <v>118</v>
      </c>
      <c r="U1012" s="1">
        <v>4</v>
      </c>
      <c r="V1012" s="1">
        <v>1</v>
      </c>
      <c r="AF1012" s="1">
        <v>1</v>
      </c>
      <c r="AI1012" s="7">
        <f t="shared" si="572"/>
        <v>3</v>
      </c>
      <c r="AJ1012" s="7">
        <f t="shared" si="573"/>
        <v>4</v>
      </c>
      <c r="AK1012" s="7">
        <f t="shared" si="574"/>
        <v>7</v>
      </c>
      <c r="AL1012" s="7">
        <f t="shared" si="575"/>
        <v>0</v>
      </c>
      <c r="AM1012" s="2">
        <f t="shared" si="576"/>
        <v>0.24947145877378435</v>
      </c>
      <c r="AN1012" s="2">
        <f t="shared" si="577"/>
        <v>8.4566596194503175E-3</v>
      </c>
      <c r="AO1012" s="2">
        <f t="shared" si="578"/>
        <v>2.1141649048625794E-3</v>
      </c>
      <c r="AP1012" s="2">
        <f t="shared" si="579"/>
        <v>0</v>
      </c>
      <c r="AR1012" t="str">
        <f t="shared" si="580"/>
        <v>Humphreys</v>
      </c>
      <c r="AS1012" t="s">
        <v>1538</v>
      </c>
      <c r="AT1012">
        <v>2</v>
      </c>
      <c r="AU1012" s="9">
        <v>2</v>
      </c>
      <c r="AV1012" s="91">
        <v>28</v>
      </c>
      <c r="AW1012" s="93">
        <v>53</v>
      </c>
      <c r="AX1012" s="99">
        <f t="shared" si="581"/>
        <v>28053</v>
      </c>
      <c r="AZ1012" s="7" t="s">
        <v>3053</v>
      </c>
      <c r="BA1012" t="s">
        <v>3290</v>
      </c>
      <c r="BB1012" s="162"/>
    </row>
    <row r="1013" spans="1:54" hidden="1" outlineLevel="1">
      <c r="A1013" t="s">
        <v>35</v>
      </c>
      <c r="B1013" t="s">
        <v>1538</v>
      </c>
      <c r="C1013" s="1">
        <f t="shared" si="564"/>
        <v>103</v>
      </c>
      <c r="D1013" s="7">
        <f>IF(P1013&gt;0,RANK(P1013,(P1013:R1013,S1013:AG1013)),0)</f>
        <v>0</v>
      </c>
      <c r="E1013" s="7">
        <f>IF(Q1013&gt;0,RANK(Q1013,(P1013:R1013,S1013:AG1013)),0)</f>
        <v>1</v>
      </c>
      <c r="F1013" s="7">
        <f>IF(R1013&gt;0,RANK(R1013,(P1013:R1013,S1013:AG1013)),0)</f>
        <v>2</v>
      </c>
      <c r="G1013" s="7">
        <f>IF(S1013&gt;0,RANK(S1013,(P1013:R1013,S1013:AG1013)),0)</f>
        <v>0</v>
      </c>
      <c r="H1013" s="48">
        <f t="shared" si="565"/>
        <v>13</v>
      </c>
      <c r="I1013" s="163">
        <f t="shared" si="566"/>
        <v>0.12621359223300971</v>
      </c>
      <c r="J1013" s="2"/>
      <c r="K1013" s="2">
        <f t="shared" si="567"/>
        <v>0</v>
      </c>
      <c r="L1013" s="2">
        <f t="shared" si="568"/>
        <v>0.41747572815533979</v>
      </c>
      <c r="M1013" s="2">
        <f t="shared" si="569"/>
        <v>0.29126213592233008</v>
      </c>
      <c r="N1013" s="2">
        <f t="shared" si="570"/>
        <v>0</v>
      </c>
      <c r="O1013" s="2">
        <f t="shared" si="571"/>
        <v>0.29126213592233008</v>
      </c>
      <c r="P1013" s="1">
        <v>0</v>
      </c>
      <c r="Q1013" s="1">
        <v>43</v>
      </c>
      <c r="R1013" s="1">
        <v>30</v>
      </c>
      <c r="S1013" s="1">
        <v>0</v>
      </c>
      <c r="T1013" s="1">
        <v>27</v>
      </c>
      <c r="U1013" s="1">
        <v>1</v>
      </c>
      <c r="V1013" s="1">
        <v>0</v>
      </c>
      <c r="AF1013" s="1">
        <v>2</v>
      </c>
      <c r="AI1013" s="7">
        <f t="shared" si="572"/>
        <v>3</v>
      </c>
      <c r="AJ1013" s="7">
        <f t="shared" si="573"/>
        <v>4</v>
      </c>
      <c r="AK1013" s="7">
        <f t="shared" si="574"/>
        <v>0</v>
      </c>
      <c r="AL1013" s="7">
        <f t="shared" si="575"/>
        <v>0</v>
      </c>
      <c r="AM1013" s="2">
        <f t="shared" si="576"/>
        <v>0.26213592233009708</v>
      </c>
      <c r="AN1013" s="2">
        <f t="shared" si="577"/>
        <v>9.7087378640776691E-3</v>
      </c>
      <c r="AO1013" s="2">
        <f t="shared" si="578"/>
        <v>0</v>
      </c>
      <c r="AP1013" s="2">
        <f t="shared" si="579"/>
        <v>0</v>
      </c>
      <c r="AR1013" t="str">
        <f t="shared" si="580"/>
        <v>Issaquena</v>
      </c>
      <c r="AS1013" t="s">
        <v>1538</v>
      </c>
      <c r="AT1013">
        <v>2</v>
      </c>
      <c r="AU1013" s="9">
        <v>2</v>
      </c>
      <c r="AV1013" s="91">
        <v>28</v>
      </c>
      <c r="AW1013" s="93">
        <v>55</v>
      </c>
      <c r="AX1013" s="99">
        <f t="shared" si="581"/>
        <v>28055</v>
      </c>
      <c r="AZ1013" s="7" t="s">
        <v>3053</v>
      </c>
      <c r="BA1013" t="s">
        <v>3290</v>
      </c>
      <c r="BB1013" s="162"/>
    </row>
    <row r="1014" spans="1:54" hidden="1" outlineLevel="1">
      <c r="A1014" t="s">
        <v>1240</v>
      </c>
      <c r="B1014" t="s">
        <v>1538</v>
      </c>
      <c r="C1014" s="1">
        <f t="shared" si="564"/>
        <v>2765</v>
      </c>
      <c r="D1014" s="7">
        <f>IF(P1014&gt;0,RANK(P1014,(P1014:R1014,S1014:AG1014)),0)</f>
        <v>8</v>
      </c>
      <c r="E1014" s="7">
        <f>IF(Q1014&gt;0,RANK(Q1014,(P1014:R1014,S1014:AG1014)),0)</f>
        <v>2</v>
      </c>
      <c r="F1014" s="7">
        <f>IF(R1014&gt;0,RANK(R1014,(P1014:R1014,S1014:AG1014)),0)</f>
        <v>3</v>
      </c>
      <c r="G1014" s="7">
        <f>IF(S1014&gt;0,RANK(S1014,(P1014:R1014,S1014:AG1014)),0)</f>
        <v>4</v>
      </c>
      <c r="H1014" s="48">
        <f t="shared" si="565"/>
        <v>442</v>
      </c>
      <c r="I1014" s="163">
        <f t="shared" si="566"/>
        <v>0.15985533453887885</v>
      </c>
      <c r="J1014" s="2"/>
      <c r="K1014" s="2">
        <f t="shared" si="567"/>
        <v>1.08499095840868E-3</v>
      </c>
      <c r="L1014" s="2">
        <f t="shared" si="568"/>
        <v>0.28354430379746837</v>
      </c>
      <c r="M1014" s="2">
        <f t="shared" si="569"/>
        <v>0.21952983725135625</v>
      </c>
      <c r="N1014" s="2">
        <f t="shared" si="570"/>
        <v>4.0867992766726945E-2</v>
      </c>
      <c r="O1014" s="2">
        <f t="shared" si="571"/>
        <v>0.4549728752260398</v>
      </c>
      <c r="P1014" s="1">
        <v>3</v>
      </c>
      <c r="Q1014" s="1">
        <v>784</v>
      </c>
      <c r="R1014" s="1">
        <v>607</v>
      </c>
      <c r="S1014" s="1">
        <v>113</v>
      </c>
      <c r="T1014" s="1">
        <v>1226</v>
      </c>
      <c r="U1014" s="1">
        <v>16</v>
      </c>
      <c r="V1014" s="1">
        <v>11</v>
      </c>
      <c r="AF1014" s="1">
        <v>5</v>
      </c>
      <c r="AI1014" s="7">
        <f t="shared" si="572"/>
        <v>1</v>
      </c>
      <c r="AJ1014" s="7">
        <f t="shared" si="573"/>
        <v>5</v>
      </c>
      <c r="AK1014" s="7">
        <f t="shared" si="574"/>
        <v>6</v>
      </c>
      <c r="AL1014" s="7">
        <f t="shared" si="575"/>
        <v>0</v>
      </c>
      <c r="AM1014" s="2">
        <f t="shared" si="576"/>
        <v>0.44339963833634721</v>
      </c>
      <c r="AN1014" s="2">
        <f t="shared" si="577"/>
        <v>5.7866184448462929E-3</v>
      </c>
      <c r="AO1014" s="2">
        <f t="shared" si="578"/>
        <v>3.9783001808318267E-3</v>
      </c>
      <c r="AP1014" s="2">
        <f t="shared" si="579"/>
        <v>0</v>
      </c>
      <c r="AR1014" t="str">
        <f t="shared" si="580"/>
        <v>Itawamba</v>
      </c>
      <c r="AS1014" t="s">
        <v>1538</v>
      </c>
      <c r="AT1014">
        <v>1</v>
      </c>
      <c r="AU1014" s="9">
        <v>1</v>
      </c>
      <c r="AV1014" s="91">
        <v>28</v>
      </c>
      <c r="AW1014" s="93">
        <v>57</v>
      </c>
      <c r="AX1014" s="99">
        <f t="shared" si="581"/>
        <v>28057</v>
      </c>
      <c r="AZ1014" s="7" t="s">
        <v>3053</v>
      </c>
      <c r="BA1014" t="s">
        <v>3290</v>
      </c>
      <c r="BB1014" s="162"/>
    </row>
    <row r="1015" spans="1:54" hidden="1" outlineLevel="1">
      <c r="A1015" t="s">
        <v>3116</v>
      </c>
      <c r="B1015" t="s">
        <v>1538</v>
      </c>
      <c r="C1015" s="1">
        <f t="shared" si="564"/>
        <v>16185</v>
      </c>
      <c r="D1015" s="7">
        <f>IF(P1015&gt;0,RANK(P1015,(P1015:R1015,S1015:AG1015)),0)</f>
        <v>7</v>
      </c>
      <c r="E1015" s="7">
        <f>IF(Q1015&gt;0,RANK(Q1015,(P1015:R1015,S1015:AG1015)),0)</f>
        <v>3</v>
      </c>
      <c r="F1015" s="7">
        <f>IF(R1015&gt;0,RANK(R1015,(P1015:R1015,S1015:AG1015)),0)</f>
        <v>1</v>
      </c>
      <c r="G1015" s="7">
        <f>IF(S1015&gt;0,RANK(S1015,(P1015:R1015,S1015:AG1015)),0)</f>
        <v>4</v>
      </c>
      <c r="H1015" s="48">
        <f t="shared" si="565"/>
        <v>232</v>
      </c>
      <c r="I1015" s="163">
        <f t="shared" si="566"/>
        <v>1.4334260117392647E-2</v>
      </c>
      <c r="J1015" s="2"/>
      <c r="K1015" s="2">
        <f t="shared" si="567"/>
        <v>1.4828544949026877E-3</v>
      </c>
      <c r="L1015" s="2">
        <f t="shared" si="568"/>
        <v>0.27179487179487177</v>
      </c>
      <c r="M1015" s="2">
        <f t="shared" si="569"/>
        <v>0.33858510966944699</v>
      </c>
      <c r="N1015" s="2">
        <f t="shared" si="570"/>
        <v>5.4309545875810938E-2</v>
      </c>
      <c r="O1015" s="2">
        <f t="shared" si="571"/>
        <v>0.33382761816496753</v>
      </c>
      <c r="P1015" s="1">
        <v>24</v>
      </c>
      <c r="Q1015" s="1">
        <v>4399</v>
      </c>
      <c r="R1015" s="1">
        <v>5480</v>
      </c>
      <c r="S1015" s="1">
        <v>879</v>
      </c>
      <c r="T1015" s="1">
        <v>5248</v>
      </c>
      <c r="U1015" s="1">
        <v>74</v>
      </c>
      <c r="V1015" s="1">
        <v>60</v>
      </c>
      <c r="AF1015" s="1">
        <v>21</v>
      </c>
      <c r="AI1015" s="7">
        <f t="shared" si="572"/>
        <v>2</v>
      </c>
      <c r="AJ1015" s="7">
        <f t="shared" si="573"/>
        <v>5</v>
      </c>
      <c r="AK1015" s="7">
        <f t="shared" si="574"/>
        <v>6</v>
      </c>
      <c r="AL1015" s="7">
        <f t="shared" si="575"/>
        <v>0</v>
      </c>
      <c r="AM1015" s="2">
        <f t="shared" si="576"/>
        <v>0.32425084955205435</v>
      </c>
      <c r="AN1015" s="2">
        <f t="shared" si="577"/>
        <v>4.5721346926166206E-3</v>
      </c>
      <c r="AO1015" s="2">
        <f t="shared" si="578"/>
        <v>3.7071362372567192E-3</v>
      </c>
      <c r="AP1015" s="2">
        <f t="shared" si="579"/>
        <v>0</v>
      </c>
      <c r="AR1015" t="str">
        <f t="shared" si="580"/>
        <v>Jackson</v>
      </c>
      <c r="AS1015" t="s">
        <v>1538</v>
      </c>
      <c r="AT1015">
        <v>4</v>
      </c>
      <c r="AU1015" s="9">
        <v>4</v>
      </c>
      <c r="AV1015" s="91">
        <v>28</v>
      </c>
      <c r="AW1015" s="93">
        <v>59</v>
      </c>
      <c r="AX1015" s="99">
        <f t="shared" si="581"/>
        <v>28059</v>
      </c>
      <c r="AZ1015" s="7" t="s">
        <v>3053</v>
      </c>
      <c r="BA1015" t="s">
        <v>3290</v>
      </c>
      <c r="BB1015" s="162"/>
    </row>
    <row r="1016" spans="1:54" hidden="1" outlineLevel="1">
      <c r="A1016" t="s">
        <v>1372</v>
      </c>
      <c r="B1016" t="s">
        <v>1538</v>
      </c>
      <c r="C1016" s="1">
        <f t="shared" si="564"/>
        <v>1516</v>
      </c>
      <c r="D1016" s="7">
        <f>IF(P1016&gt;0,RANK(P1016,(P1016:R1016,S1016:AG1016)),0)</f>
        <v>8</v>
      </c>
      <c r="E1016" s="7">
        <f>IF(Q1016&gt;0,RANK(Q1016,(P1016:R1016,S1016:AG1016)),0)</f>
        <v>1</v>
      </c>
      <c r="F1016" s="7">
        <f>IF(R1016&gt;0,RANK(R1016,(P1016:R1016,S1016:AG1016)),0)</f>
        <v>3</v>
      </c>
      <c r="G1016" s="7">
        <f>IF(S1016&gt;0,RANK(S1016,(P1016:R1016,S1016:AG1016)),0)</f>
        <v>4</v>
      </c>
      <c r="H1016" s="48">
        <f t="shared" si="565"/>
        <v>80</v>
      </c>
      <c r="I1016" s="163">
        <f t="shared" si="566"/>
        <v>5.2770448548812667E-2</v>
      </c>
      <c r="J1016" s="2"/>
      <c r="K1016" s="2">
        <f t="shared" si="567"/>
        <v>1.3192612137203166E-3</v>
      </c>
      <c r="L1016" s="2">
        <f t="shared" si="568"/>
        <v>0.37796833773087068</v>
      </c>
      <c r="M1016" s="2">
        <f t="shared" si="569"/>
        <v>0.24010554089709762</v>
      </c>
      <c r="N1016" s="2">
        <f t="shared" si="570"/>
        <v>4.0237467018469655E-2</v>
      </c>
      <c r="O1016" s="2">
        <f t="shared" si="571"/>
        <v>0.34036939313984177</v>
      </c>
      <c r="P1016" s="1">
        <v>2</v>
      </c>
      <c r="Q1016" s="1">
        <v>573</v>
      </c>
      <c r="R1016" s="1">
        <v>364</v>
      </c>
      <c r="S1016" s="1">
        <v>61</v>
      </c>
      <c r="T1016" s="1">
        <v>493</v>
      </c>
      <c r="U1016" s="1">
        <v>12</v>
      </c>
      <c r="V1016" s="1">
        <v>8</v>
      </c>
      <c r="AF1016" s="1">
        <v>3</v>
      </c>
      <c r="AI1016" s="7">
        <f t="shared" si="572"/>
        <v>2</v>
      </c>
      <c r="AJ1016" s="7">
        <f t="shared" si="573"/>
        <v>5</v>
      </c>
      <c r="AK1016" s="7">
        <f t="shared" si="574"/>
        <v>6</v>
      </c>
      <c r="AL1016" s="7">
        <f t="shared" si="575"/>
        <v>0</v>
      </c>
      <c r="AM1016" s="2">
        <f t="shared" si="576"/>
        <v>0.32519788918205805</v>
      </c>
      <c r="AN1016" s="2">
        <f t="shared" si="577"/>
        <v>7.9155672823219003E-3</v>
      </c>
      <c r="AO1016" s="2">
        <f t="shared" si="578"/>
        <v>5.2770448548812663E-3</v>
      </c>
      <c r="AP1016" s="2">
        <f t="shared" si="579"/>
        <v>0</v>
      </c>
      <c r="AR1016" t="str">
        <f t="shared" si="580"/>
        <v>Jasper</v>
      </c>
      <c r="AS1016" t="s">
        <v>1538</v>
      </c>
      <c r="AT1016">
        <v>3</v>
      </c>
      <c r="AU1016" s="9"/>
      <c r="AV1016" s="91">
        <v>28</v>
      </c>
      <c r="AW1016" s="93">
        <v>61</v>
      </c>
      <c r="AX1016" s="99">
        <f t="shared" si="581"/>
        <v>28061</v>
      </c>
      <c r="AZ1016" s="7" t="s">
        <v>3053</v>
      </c>
      <c r="BA1016" t="s">
        <v>3290</v>
      </c>
      <c r="BB1016" s="162"/>
    </row>
    <row r="1017" spans="1:54" hidden="1" outlineLevel="1">
      <c r="A1017" t="s">
        <v>2535</v>
      </c>
      <c r="B1017" t="s">
        <v>1538</v>
      </c>
      <c r="C1017" s="1">
        <f t="shared" si="564"/>
        <v>168</v>
      </c>
      <c r="D1017" s="7">
        <f>IF(P1017&gt;0,RANK(P1017,(P1017:R1017,S1017:AG1017)),0)</f>
        <v>0</v>
      </c>
      <c r="E1017" s="7">
        <f>IF(Q1017&gt;0,RANK(Q1017,(P1017:R1017,S1017:AG1017)),0)</f>
        <v>1</v>
      </c>
      <c r="F1017" s="7">
        <f>IF(R1017&gt;0,RANK(R1017,(P1017:R1017,S1017:AG1017)),0)</f>
        <v>2</v>
      </c>
      <c r="G1017" s="7">
        <f>IF(S1017&gt;0,RANK(S1017,(P1017:R1017,S1017:AG1017)),0)</f>
        <v>0</v>
      </c>
      <c r="H1017" s="48">
        <f t="shared" si="565"/>
        <v>16</v>
      </c>
      <c r="I1017" s="163">
        <f t="shared" si="566"/>
        <v>9.5238095238095233E-2</v>
      </c>
      <c r="J1017" s="2"/>
      <c r="K1017" s="2">
        <f t="shared" si="567"/>
        <v>0</v>
      </c>
      <c r="L1017" s="2">
        <f t="shared" si="568"/>
        <v>0.40476190476190477</v>
      </c>
      <c r="M1017" s="2">
        <f t="shared" si="569"/>
        <v>0.30952380952380953</v>
      </c>
      <c r="N1017" s="2">
        <f t="shared" si="570"/>
        <v>0</v>
      </c>
      <c r="O1017" s="2">
        <f t="shared" si="571"/>
        <v>0.2857142857142857</v>
      </c>
      <c r="P1017" s="1">
        <v>0</v>
      </c>
      <c r="Q1017" s="1">
        <v>68</v>
      </c>
      <c r="R1017" s="1">
        <v>52</v>
      </c>
      <c r="S1017" s="1">
        <v>0</v>
      </c>
      <c r="T1017" s="1">
        <v>47</v>
      </c>
      <c r="U1017" s="1">
        <v>1</v>
      </c>
      <c r="V1017" s="1">
        <v>0</v>
      </c>
      <c r="AF1017" s="1">
        <v>0</v>
      </c>
      <c r="AI1017" s="7">
        <f t="shared" si="572"/>
        <v>3</v>
      </c>
      <c r="AJ1017" s="7">
        <f t="shared" si="573"/>
        <v>4</v>
      </c>
      <c r="AK1017" s="7">
        <f t="shared" si="574"/>
        <v>0</v>
      </c>
      <c r="AL1017" s="7">
        <f t="shared" si="575"/>
        <v>0</v>
      </c>
      <c r="AM1017" s="2">
        <f t="shared" si="576"/>
        <v>0.27976190476190477</v>
      </c>
      <c r="AN1017" s="2">
        <f t="shared" si="577"/>
        <v>5.9523809523809521E-3</v>
      </c>
      <c r="AO1017" s="2">
        <f t="shared" si="578"/>
        <v>0</v>
      </c>
      <c r="AP1017" s="2">
        <f t="shared" si="579"/>
        <v>0</v>
      </c>
      <c r="AR1017" t="str">
        <f t="shared" si="580"/>
        <v>Jefferson</v>
      </c>
      <c r="AS1017" t="s">
        <v>1538</v>
      </c>
      <c r="AT1017">
        <v>2</v>
      </c>
      <c r="AU1017" s="9">
        <v>2</v>
      </c>
      <c r="AV1017" s="91">
        <v>28</v>
      </c>
      <c r="AW1017" s="93">
        <v>63</v>
      </c>
      <c r="AX1017" s="99">
        <f t="shared" si="581"/>
        <v>28063</v>
      </c>
      <c r="AZ1017" s="7" t="s">
        <v>3053</v>
      </c>
      <c r="BA1017" t="s">
        <v>3290</v>
      </c>
      <c r="BB1017" s="162"/>
    </row>
    <row r="1018" spans="1:54" hidden="1" outlineLevel="1">
      <c r="A1018" t="s">
        <v>1764</v>
      </c>
      <c r="B1018" t="s">
        <v>1538</v>
      </c>
      <c r="C1018" s="1">
        <f t="shared" ref="C1018:C1049" si="582">SUM(P1018:AG1018)</f>
        <v>1045</v>
      </c>
      <c r="D1018" s="7">
        <f>IF(P1018&gt;0,RANK(P1018,(P1018:R1018,S1018:AG1018)),0)</f>
        <v>7</v>
      </c>
      <c r="E1018" s="7">
        <f>IF(Q1018&gt;0,RANK(Q1018,(P1018:R1018,S1018:AG1018)),0)</f>
        <v>1</v>
      </c>
      <c r="F1018" s="7">
        <f>IF(R1018&gt;0,RANK(R1018,(P1018:R1018,S1018:AG1018)),0)</f>
        <v>3</v>
      </c>
      <c r="G1018" s="7">
        <f>IF(S1018&gt;0,RANK(S1018,(P1018:R1018,S1018:AG1018)),0)</f>
        <v>4</v>
      </c>
      <c r="H1018" s="48">
        <f t="shared" ref="H1018:H1049" si="583">MAX(P1018:Y1018)-LARGE(P1018:Y1018,2)</f>
        <v>43</v>
      </c>
      <c r="I1018" s="163">
        <f t="shared" si="566"/>
        <v>4.1148325358851677E-2</v>
      </c>
      <c r="J1018" s="2"/>
      <c r="K1018" s="2">
        <f t="shared" ref="K1018:K1049" si="584">IF($C1018=0,"-",P1018/$C1018)</f>
        <v>1.9138755980861245E-3</v>
      </c>
      <c r="L1018" s="2">
        <f t="shared" ref="L1018:L1049" si="585">IF($C1018=0,"-",Q1018/$C1018)</f>
        <v>0.36650717703349284</v>
      </c>
      <c r="M1018" s="2">
        <f t="shared" ref="M1018:M1049" si="586">IF($C1018=0,"-",R1018/$C1018)</f>
        <v>0.27177033492822966</v>
      </c>
      <c r="N1018" s="2">
        <f t="shared" si="570"/>
        <v>2.6794258373205742E-2</v>
      </c>
      <c r="O1018" s="2">
        <f t="shared" si="571"/>
        <v>0.3330143540669856</v>
      </c>
      <c r="P1018" s="1">
        <v>2</v>
      </c>
      <c r="Q1018" s="1">
        <v>383</v>
      </c>
      <c r="R1018" s="1">
        <v>284</v>
      </c>
      <c r="S1018" s="1">
        <v>28</v>
      </c>
      <c r="T1018" s="1">
        <v>340</v>
      </c>
      <c r="U1018" s="1">
        <v>4</v>
      </c>
      <c r="V1018" s="1">
        <v>4</v>
      </c>
      <c r="AF1018" s="1">
        <v>0</v>
      </c>
      <c r="AI1018" s="7">
        <f t="shared" ref="AI1018:AI1049" si="587">IF(T1018&gt;0,RANK(T1018,(P1018:Z1018)),0)</f>
        <v>2</v>
      </c>
      <c r="AJ1018" s="7">
        <f t="shared" ref="AJ1018:AJ1049" si="588">IF(U1018&gt;0,RANK(U1018,(P1018:Z1018)),0)</f>
        <v>5</v>
      </c>
      <c r="AK1018" s="7">
        <f t="shared" ref="AK1018:AK1049" si="589">IF(V1018&gt;0,RANK(V1018,(P1018:Z1018)),0)</f>
        <v>5</v>
      </c>
      <c r="AL1018" s="7">
        <f t="shared" ref="AL1018:AL1049" si="590">IF(W1018&gt;0,RANK(W1018,(P1018:Z1018)),0)</f>
        <v>0</v>
      </c>
      <c r="AM1018" s="2">
        <f t="shared" ref="AM1018:AM1049" si="591">IF($C1018=0,"-",T1018/$C1018)</f>
        <v>0.32535885167464113</v>
      </c>
      <c r="AN1018" s="2">
        <f t="shared" ref="AN1018:AN1049" si="592">IF($C1018=0,"-",U1018/$C1018)</f>
        <v>3.8277511961722489E-3</v>
      </c>
      <c r="AO1018" s="2">
        <f t="shared" ref="AO1018:AO1049" si="593">IF($C1018=0,"-",V1018/$C1018)</f>
        <v>3.8277511961722489E-3</v>
      </c>
      <c r="AP1018" s="2">
        <f t="shared" ref="AP1018:AP1049" si="594">IF($C1018=0,"-",W1018/$C1018)</f>
        <v>0</v>
      </c>
      <c r="AR1018" t="str">
        <f t="shared" si="580"/>
        <v>Jefferson Davis</v>
      </c>
      <c r="AS1018" t="s">
        <v>1538</v>
      </c>
      <c r="AT1018">
        <v>3</v>
      </c>
      <c r="AU1018" s="9">
        <v>3</v>
      </c>
      <c r="AV1018" s="91">
        <v>28</v>
      </c>
      <c r="AW1018" s="93">
        <v>65</v>
      </c>
      <c r="AX1018" s="99">
        <f t="shared" ref="AX1018:AX1049" si="595">AV1018*1000+AW1018</f>
        <v>28065</v>
      </c>
      <c r="AZ1018" s="7" t="s">
        <v>3053</v>
      </c>
      <c r="BA1018" t="s">
        <v>3290</v>
      </c>
      <c r="BB1018" s="162"/>
    </row>
    <row r="1019" spans="1:54" hidden="1" outlineLevel="1">
      <c r="A1019" t="s">
        <v>362</v>
      </c>
      <c r="B1019" t="s">
        <v>1538</v>
      </c>
      <c r="C1019" s="1">
        <f t="shared" si="582"/>
        <v>8663</v>
      </c>
      <c r="D1019" s="7">
        <f>IF(P1019&gt;0,RANK(P1019,(P1019:R1019,S1019:AG1019)),0)</f>
        <v>7</v>
      </c>
      <c r="E1019" s="7">
        <f>IF(Q1019&gt;0,RANK(Q1019,(P1019:R1019,S1019:AG1019)),0)</f>
        <v>1</v>
      </c>
      <c r="F1019" s="7">
        <f>IF(R1019&gt;0,RANK(R1019,(P1019:R1019,S1019:AG1019)),0)</f>
        <v>3</v>
      </c>
      <c r="G1019" s="7">
        <f>IF(S1019&gt;0,RANK(S1019,(P1019:R1019,S1019:AG1019)),0)</f>
        <v>4</v>
      </c>
      <c r="H1019" s="48">
        <f t="shared" si="583"/>
        <v>570</v>
      </c>
      <c r="I1019" s="163">
        <f t="shared" si="566"/>
        <v>6.579706799030359E-2</v>
      </c>
      <c r="J1019" s="2"/>
      <c r="K1019" s="2">
        <f t="shared" si="584"/>
        <v>1.0389010735311092E-3</v>
      </c>
      <c r="L1019" s="2">
        <f t="shared" si="585"/>
        <v>0.38208472815421907</v>
      </c>
      <c r="M1019" s="2">
        <f t="shared" si="586"/>
        <v>0.24748932240563315</v>
      </c>
      <c r="N1019" s="2">
        <f t="shared" si="570"/>
        <v>4.6288814498441647E-2</v>
      </c>
      <c r="O1019" s="2">
        <f t="shared" si="571"/>
        <v>0.32309823386817499</v>
      </c>
      <c r="P1019" s="1">
        <v>9</v>
      </c>
      <c r="Q1019" s="1">
        <v>3310</v>
      </c>
      <c r="R1019" s="1">
        <v>2144</v>
      </c>
      <c r="S1019" s="1">
        <v>401</v>
      </c>
      <c r="T1019" s="1">
        <v>2740</v>
      </c>
      <c r="U1019" s="1">
        <v>31</v>
      </c>
      <c r="V1019" s="1">
        <v>21</v>
      </c>
      <c r="AF1019" s="1">
        <v>7</v>
      </c>
      <c r="AI1019" s="7">
        <f t="shared" si="587"/>
        <v>2</v>
      </c>
      <c r="AJ1019" s="7">
        <f t="shared" si="588"/>
        <v>5</v>
      </c>
      <c r="AK1019" s="7">
        <f t="shared" si="589"/>
        <v>6</v>
      </c>
      <c r="AL1019" s="7">
        <f t="shared" si="590"/>
        <v>0</v>
      </c>
      <c r="AM1019" s="2">
        <f t="shared" si="591"/>
        <v>0.31628766016391552</v>
      </c>
      <c r="AN1019" s="2">
        <f t="shared" si="592"/>
        <v>3.5784370310515986E-3</v>
      </c>
      <c r="AO1019" s="2">
        <f t="shared" si="593"/>
        <v>2.4241025049059218E-3</v>
      </c>
      <c r="AP1019" s="2">
        <f t="shared" si="594"/>
        <v>0</v>
      </c>
      <c r="AR1019" t="str">
        <f t="shared" si="580"/>
        <v>Jones</v>
      </c>
      <c r="AS1019" t="s">
        <v>1538</v>
      </c>
      <c r="AT1019">
        <v>4</v>
      </c>
      <c r="AU1019" s="9"/>
      <c r="AV1019" s="91">
        <v>28</v>
      </c>
      <c r="AW1019" s="93">
        <v>67</v>
      </c>
      <c r="AX1019" s="99">
        <f t="shared" si="595"/>
        <v>28067</v>
      </c>
      <c r="AZ1019" s="7" t="s">
        <v>3053</v>
      </c>
      <c r="BA1019" t="s">
        <v>3290</v>
      </c>
      <c r="BB1019" s="162"/>
    </row>
    <row r="1020" spans="1:54" hidden="1" outlineLevel="1">
      <c r="A1020" t="s">
        <v>960</v>
      </c>
      <c r="B1020" t="s">
        <v>1538</v>
      </c>
      <c r="C1020" s="1">
        <f t="shared" si="582"/>
        <v>827</v>
      </c>
      <c r="D1020" s="7">
        <f>IF(P1020&gt;0,RANK(P1020,(P1020:R1020,S1020:AG1020)),0)</f>
        <v>5</v>
      </c>
      <c r="E1020" s="7">
        <f>IF(Q1020&gt;0,RANK(Q1020,(P1020:R1020,S1020:AG1020)),0)</f>
        <v>2</v>
      </c>
      <c r="F1020" s="7">
        <f>IF(R1020&gt;0,RANK(R1020,(P1020:R1020,S1020:AG1020)),0)</f>
        <v>3</v>
      </c>
      <c r="G1020" s="7">
        <f>IF(S1020&gt;0,RANK(S1020,(P1020:R1020,S1020:AG1020)),0)</f>
        <v>4</v>
      </c>
      <c r="H1020" s="48">
        <f t="shared" si="583"/>
        <v>7</v>
      </c>
      <c r="I1020" s="163">
        <f t="shared" si="566"/>
        <v>8.4643288996372433E-3</v>
      </c>
      <c r="J1020" s="2"/>
      <c r="K1020" s="2">
        <f t="shared" si="584"/>
        <v>7.2551390568319227E-3</v>
      </c>
      <c r="L1020" s="2">
        <f t="shared" si="585"/>
        <v>0.34703748488512698</v>
      </c>
      <c r="M1020" s="2">
        <f t="shared" si="586"/>
        <v>0.25030229746070132</v>
      </c>
      <c r="N1020" s="2">
        <f t="shared" si="570"/>
        <v>2.9020556227327691E-2</v>
      </c>
      <c r="O1020" s="2">
        <f t="shared" si="571"/>
        <v>0.36638452237001207</v>
      </c>
      <c r="P1020" s="1">
        <v>6</v>
      </c>
      <c r="Q1020" s="1">
        <v>287</v>
      </c>
      <c r="R1020" s="1">
        <v>207</v>
      </c>
      <c r="S1020" s="1">
        <v>24</v>
      </c>
      <c r="T1020" s="1">
        <v>294</v>
      </c>
      <c r="U1020" s="1">
        <v>4</v>
      </c>
      <c r="V1020" s="1">
        <v>3</v>
      </c>
      <c r="AF1020" s="1">
        <v>2</v>
      </c>
      <c r="AI1020" s="7">
        <f t="shared" si="587"/>
        <v>1</v>
      </c>
      <c r="AJ1020" s="7">
        <f t="shared" si="588"/>
        <v>6</v>
      </c>
      <c r="AK1020" s="7">
        <f t="shared" si="589"/>
        <v>7</v>
      </c>
      <c r="AL1020" s="7">
        <f t="shared" si="590"/>
        <v>0</v>
      </c>
      <c r="AM1020" s="2">
        <f t="shared" si="591"/>
        <v>0.3555018137847642</v>
      </c>
      <c r="AN1020" s="2">
        <f t="shared" si="592"/>
        <v>4.8367593712212815E-3</v>
      </c>
      <c r="AO1020" s="2">
        <f t="shared" si="593"/>
        <v>3.6275695284159614E-3</v>
      </c>
      <c r="AP1020" s="2">
        <f t="shared" si="594"/>
        <v>0</v>
      </c>
      <c r="AR1020" t="str">
        <f t="shared" si="580"/>
        <v>Kemper</v>
      </c>
      <c r="AS1020" t="s">
        <v>1538</v>
      </c>
      <c r="AT1020">
        <v>3</v>
      </c>
      <c r="AU1020" s="9">
        <v>3</v>
      </c>
      <c r="AV1020" s="91">
        <v>28</v>
      </c>
      <c r="AW1020" s="93">
        <v>69</v>
      </c>
      <c r="AX1020" s="99">
        <f t="shared" si="595"/>
        <v>28069</v>
      </c>
      <c r="AZ1020" s="7" t="s">
        <v>3053</v>
      </c>
      <c r="BA1020" t="s">
        <v>3290</v>
      </c>
      <c r="BB1020" s="162"/>
    </row>
    <row r="1021" spans="1:54" hidden="1" outlineLevel="1">
      <c r="A1021" t="s">
        <v>1321</v>
      </c>
      <c r="B1021" t="s">
        <v>1538</v>
      </c>
      <c r="C1021" s="1">
        <f t="shared" si="582"/>
        <v>4049</v>
      </c>
      <c r="D1021" s="7">
        <f>IF(P1021&gt;0,RANK(P1021,(P1021:R1021,S1021:AG1021)),0)</f>
        <v>8</v>
      </c>
      <c r="E1021" s="7">
        <f>IF(Q1021&gt;0,RANK(Q1021,(P1021:R1021,S1021:AG1021)),0)</f>
        <v>2</v>
      </c>
      <c r="F1021" s="7">
        <f>IF(R1021&gt;0,RANK(R1021,(P1021:R1021,S1021:AG1021)),0)</f>
        <v>1</v>
      </c>
      <c r="G1021" s="7">
        <f>IF(S1021&gt;0,RANK(S1021,(P1021:R1021,S1021:AG1021)),0)</f>
        <v>4</v>
      </c>
      <c r="H1021" s="48">
        <f t="shared" si="583"/>
        <v>309</v>
      </c>
      <c r="I1021" s="163">
        <f t="shared" si="566"/>
        <v>7.6315139540627311E-2</v>
      </c>
      <c r="J1021" s="2"/>
      <c r="K1021" s="2">
        <f t="shared" si="584"/>
        <v>7.4092368486045935E-4</v>
      </c>
      <c r="L1021" s="2">
        <f t="shared" si="585"/>
        <v>0.29315880464312177</v>
      </c>
      <c r="M1021" s="2">
        <f t="shared" si="586"/>
        <v>0.36947394418374907</v>
      </c>
      <c r="N1021" s="2">
        <f t="shared" si="570"/>
        <v>6.9399851815263022E-2</v>
      </c>
      <c r="O1021" s="2">
        <f t="shared" si="571"/>
        <v>0.26722647567300561</v>
      </c>
      <c r="P1021" s="1">
        <v>3</v>
      </c>
      <c r="Q1021" s="1">
        <v>1187</v>
      </c>
      <c r="R1021" s="1">
        <v>1496</v>
      </c>
      <c r="S1021" s="1">
        <v>281</v>
      </c>
      <c r="T1021" s="1">
        <v>1049</v>
      </c>
      <c r="U1021" s="1">
        <v>15</v>
      </c>
      <c r="V1021" s="1">
        <v>14</v>
      </c>
      <c r="AF1021" s="1">
        <v>4</v>
      </c>
      <c r="AI1021" s="7">
        <f t="shared" si="587"/>
        <v>3</v>
      </c>
      <c r="AJ1021" s="7">
        <f t="shared" si="588"/>
        <v>5</v>
      </c>
      <c r="AK1021" s="7">
        <f t="shared" si="589"/>
        <v>6</v>
      </c>
      <c r="AL1021" s="7">
        <f t="shared" si="590"/>
        <v>0</v>
      </c>
      <c r="AM1021" s="2">
        <f t="shared" si="591"/>
        <v>0.2590763151395406</v>
      </c>
      <c r="AN1021" s="2">
        <f t="shared" si="592"/>
        <v>3.7046184243022967E-3</v>
      </c>
      <c r="AO1021" s="2">
        <f t="shared" si="593"/>
        <v>3.4576438626821439E-3</v>
      </c>
      <c r="AP1021" s="2">
        <f t="shared" si="594"/>
        <v>0</v>
      </c>
      <c r="AR1021" t="str">
        <f t="shared" si="580"/>
        <v>Lafayette</v>
      </c>
      <c r="AS1021" t="s">
        <v>1538</v>
      </c>
      <c r="AT1021">
        <v>1</v>
      </c>
      <c r="AU1021" s="9">
        <v>1</v>
      </c>
      <c r="AV1021" s="91">
        <v>28</v>
      </c>
      <c r="AW1021" s="93">
        <v>71</v>
      </c>
      <c r="AX1021" s="99">
        <f t="shared" si="595"/>
        <v>28071</v>
      </c>
      <c r="AZ1021" s="7" t="s">
        <v>3053</v>
      </c>
      <c r="BA1021" t="s">
        <v>3290</v>
      </c>
      <c r="BB1021" s="162"/>
    </row>
    <row r="1022" spans="1:54" hidden="1" outlineLevel="1">
      <c r="A1022" t="s">
        <v>2933</v>
      </c>
      <c r="B1022" t="s">
        <v>1538</v>
      </c>
      <c r="C1022" s="1">
        <f t="shared" si="582"/>
        <v>7958</v>
      </c>
      <c r="D1022" s="7">
        <f>IF(P1022&gt;0,RANK(P1022,(P1022:R1022,S1022:AG1022)),0)</f>
        <v>7</v>
      </c>
      <c r="E1022" s="7">
        <f>IF(Q1022&gt;0,RANK(Q1022,(P1022:R1022,S1022:AG1022)),0)</f>
        <v>1</v>
      </c>
      <c r="F1022" s="7">
        <f>IF(R1022&gt;0,RANK(R1022,(P1022:R1022,S1022:AG1022)),0)</f>
        <v>2</v>
      </c>
      <c r="G1022" s="7">
        <f>IF(S1022&gt;0,RANK(S1022,(P1022:R1022,S1022:AG1022)),0)</f>
        <v>4</v>
      </c>
      <c r="H1022" s="48">
        <f t="shared" si="583"/>
        <v>190</v>
      </c>
      <c r="I1022" s="163">
        <f t="shared" si="566"/>
        <v>2.3875345564212114E-2</v>
      </c>
      <c r="J1022" s="2"/>
      <c r="K1022" s="2">
        <f t="shared" si="584"/>
        <v>1.5079165619502387E-3</v>
      </c>
      <c r="L1022" s="2">
        <f t="shared" si="585"/>
        <v>0.33463181703945716</v>
      </c>
      <c r="M1022" s="2">
        <f t="shared" si="586"/>
        <v>0.31075647147524504</v>
      </c>
      <c r="N1022" s="2">
        <f t="shared" si="570"/>
        <v>4.6242774566473986E-2</v>
      </c>
      <c r="O1022" s="2">
        <f t="shared" si="571"/>
        <v>0.30686102035687363</v>
      </c>
      <c r="P1022" s="1">
        <v>12</v>
      </c>
      <c r="Q1022" s="1">
        <v>2663</v>
      </c>
      <c r="R1022" s="1">
        <v>2473</v>
      </c>
      <c r="S1022" s="1">
        <v>368</v>
      </c>
      <c r="T1022" s="1">
        <v>2380</v>
      </c>
      <c r="U1022" s="1">
        <v>25</v>
      </c>
      <c r="V1022" s="1">
        <v>29</v>
      </c>
      <c r="AF1022" s="1">
        <v>8</v>
      </c>
      <c r="AI1022" s="7">
        <f t="shared" si="587"/>
        <v>3</v>
      </c>
      <c r="AJ1022" s="7">
        <f t="shared" si="588"/>
        <v>6</v>
      </c>
      <c r="AK1022" s="7">
        <f t="shared" si="589"/>
        <v>5</v>
      </c>
      <c r="AL1022" s="7">
        <f t="shared" si="590"/>
        <v>0</v>
      </c>
      <c r="AM1022" s="2">
        <f t="shared" si="591"/>
        <v>0.29907011812013068</v>
      </c>
      <c r="AN1022" s="2">
        <f t="shared" si="592"/>
        <v>3.1414928373963307E-3</v>
      </c>
      <c r="AO1022" s="2">
        <f t="shared" si="593"/>
        <v>3.6441316913797435E-3</v>
      </c>
      <c r="AP1022" s="2">
        <f t="shared" si="594"/>
        <v>0</v>
      </c>
      <c r="AR1022" t="str">
        <f t="shared" si="580"/>
        <v>Lamar</v>
      </c>
      <c r="AS1022" t="s">
        <v>1538</v>
      </c>
      <c r="AT1022">
        <v>4</v>
      </c>
      <c r="AU1022" s="9">
        <v>4</v>
      </c>
      <c r="AV1022" s="91">
        <v>28</v>
      </c>
      <c r="AW1022" s="93">
        <v>73</v>
      </c>
      <c r="AX1022" s="99">
        <f t="shared" si="595"/>
        <v>28073</v>
      </c>
      <c r="AZ1022" s="7" t="s">
        <v>3053</v>
      </c>
      <c r="BA1022" t="s">
        <v>3290</v>
      </c>
      <c r="BB1022" s="162"/>
    </row>
    <row r="1023" spans="1:54" hidden="1" outlineLevel="1">
      <c r="A1023" t="s">
        <v>3265</v>
      </c>
      <c r="B1023" t="s">
        <v>1538</v>
      </c>
      <c r="C1023" s="1">
        <f t="shared" si="582"/>
        <v>9017</v>
      </c>
      <c r="D1023" s="7">
        <f>IF(P1023&gt;0,RANK(P1023,(P1023:R1023,S1023:AG1023)),0)</f>
        <v>8</v>
      </c>
      <c r="E1023" s="7">
        <f>IF(Q1023&gt;0,RANK(Q1023,(P1023:R1023,S1023:AG1023)),0)</f>
        <v>2</v>
      </c>
      <c r="F1023" s="7">
        <f>IF(R1023&gt;0,RANK(R1023,(P1023:R1023,S1023:AG1023)),0)</f>
        <v>3</v>
      </c>
      <c r="G1023" s="7">
        <f>IF(S1023&gt;0,RANK(S1023,(P1023:R1023,S1023:AG1023)),0)</f>
        <v>4</v>
      </c>
      <c r="H1023" s="48">
        <f t="shared" si="583"/>
        <v>631</v>
      </c>
      <c r="I1023" s="163">
        <f t="shared" si="566"/>
        <v>6.997892869025174E-2</v>
      </c>
      <c r="J1023" s="2"/>
      <c r="K1023" s="2">
        <f t="shared" si="584"/>
        <v>7.7631141177775319E-4</v>
      </c>
      <c r="L1023" s="2">
        <f t="shared" si="585"/>
        <v>0.29466563158478432</v>
      </c>
      <c r="M1023" s="2">
        <f t="shared" si="586"/>
        <v>0.29156038593767331</v>
      </c>
      <c r="N1023" s="2">
        <f t="shared" si="570"/>
        <v>4.0700898303205058E-2</v>
      </c>
      <c r="O1023" s="2">
        <f t="shared" si="571"/>
        <v>0.37229677276255951</v>
      </c>
      <c r="P1023" s="1">
        <v>7</v>
      </c>
      <c r="Q1023" s="1">
        <v>2657</v>
      </c>
      <c r="R1023" s="1">
        <v>2629</v>
      </c>
      <c r="S1023" s="1">
        <v>367</v>
      </c>
      <c r="T1023" s="1">
        <v>3288</v>
      </c>
      <c r="U1023" s="1">
        <v>38</v>
      </c>
      <c r="V1023" s="1">
        <v>21</v>
      </c>
      <c r="AF1023" s="1">
        <v>10</v>
      </c>
      <c r="AI1023" s="7">
        <f t="shared" si="587"/>
        <v>1</v>
      </c>
      <c r="AJ1023" s="7">
        <f t="shared" si="588"/>
        <v>5</v>
      </c>
      <c r="AK1023" s="7">
        <f t="shared" si="589"/>
        <v>6</v>
      </c>
      <c r="AL1023" s="7">
        <f t="shared" si="590"/>
        <v>0</v>
      </c>
      <c r="AM1023" s="2">
        <f t="shared" si="591"/>
        <v>0.36464456027503606</v>
      </c>
      <c r="AN1023" s="2">
        <f t="shared" si="592"/>
        <v>4.2142619496506597E-3</v>
      </c>
      <c r="AO1023" s="2">
        <f t="shared" si="593"/>
        <v>2.3289342353332593E-3</v>
      </c>
      <c r="AP1023" s="2">
        <f t="shared" si="594"/>
        <v>0</v>
      </c>
      <c r="AR1023" t="str">
        <f t="shared" si="580"/>
        <v>Lauderdale</v>
      </c>
      <c r="AS1023" t="s">
        <v>1538</v>
      </c>
      <c r="AT1023">
        <v>3</v>
      </c>
      <c r="AU1023" s="9">
        <v>3</v>
      </c>
      <c r="AV1023" s="91">
        <v>28</v>
      </c>
      <c r="AW1023" s="93">
        <v>75</v>
      </c>
      <c r="AX1023" s="99">
        <f t="shared" si="595"/>
        <v>28075</v>
      </c>
      <c r="AZ1023" s="7" t="s">
        <v>3053</v>
      </c>
      <c r="BA1023" t="s">
        <v>3290</v>
      </c>
      <c r="BB1023" s="162"/>
    </row>
    <row r="1024" spans="1:54" hidden="1" outlineLevel="1">
      <c r="A1024" t="s">
        <v>646</v>
      </c>
      <c r="B1024" t="s">
        <v>1538</v>
      </c>
      <c r="C1024" s="1">
        <f t="shared" si="582"/>
        <v>1517</v>
      </c>
      <c r="D1024" s="7">
        <f>IF(P1024&gt;0,RANK(P1024,(P1024:R1024,S1024:AG1024)),0)</f>
        <v>8</v>
      </c>
      <c r="E1024" s="7">
        <f>IF(Q1024&gt;0,RANK(Q1024,(P1024:R1024,S1024:AG1024)),0)</f>
        <v>1</v>
      </c>
      <c r="F1024" s="7">
        <f>IF(R1024&gt;0,RANK(R1024,(P1024:R1024,S1024:AG1024)),0)</f>
        <v>3</v>
      </c>
      <c r="G1024" s="7">
        <f>IF(S1024&gt;0,RANK(S1024,(P1024:R1024,S1024:AG1024)),0)</f>
        <v>4</v>
      </c>
      <c r="H1024" s="48">
        <f t="shared" si="583"/>
        <v>47</v>
      </c>
      <c r="I1024" s="163">
        <f t="shared" si="566"/>
        <v>3.098220171390903E-2</v>
      </c>
      <c r="J1024" s="2"/>
      <c r="K1024" s="2">
        <f t="shared" si="584"/>
        <v>1.3183915622940012E-3</v>
      </c>
      <c r="L1024" s="2">
        <f t="shared" si="585"/>
        <v>0.36123928806855637</v>
      </c>
      <c r="M1024" s="2">
        <f t="shared" si="586"/>
        <v>0.28081740276862227</v>
      </c>
      <c r="N1024" s="2">
        <f t="shared" si="570"/>
        <v>1.7139090309822018E-2</v>
      </c>
      <c r="O1024" s="2">
        <f t="shared" si="571"/>
        <v>0.33948582729070542</v>
      </c>
      <c r="P1024" s="1">
        <v>2</v>
      </c>
      <c r="Q1024" s="1">
        <v>548</v>
      </c>
      <c r="R1024" s="1">
        <v>426</v>
      </c>
      <c r="S1024" s="1">
        <v>26</v>
      </c>
      <c r="T1024" s="1">
        <v>501</v>
      </c>
      <c r="U1024" s="1">
        <v>6</v>
      </c>
      <c r="V1024" s="1">
        <v>4</v>
      </c>
      <c r="AF1024" s="1">
        <v>4</v>
      </c>
      <c r="AI1024" s="7">
        <f t="shared" si="587"/>
        <v>2</v>
      </c>
      <c r="AJ1024" s="7">
        <f t="shared" si="588"/>
        <v>5</v>
      </c>
      <c r="AK1024" s="7">
        <f t="shared" si="589"/>
        <v>6</v>
      </c>
      <c r="AL1024" s="7">
        <f t="shared" si="590"/>
        <v>0</v>
      </c>
      <c r="AM1024" s="2">
        <f t="shared" si="591"/>
        <v>0.33025708635464734</v>
      </c>
      <c r="AN1024" s="2">
        <f t="shared" si="592"/>
        <v>3.9551746868820041E-3</v>
      </c>
      <c r="AO1024" s="2">
        <f t="shared" si="593"/>
        <v>2.6367831245880024E-3</v>
      </c>
      <c r="AP1024" s="2">
        <f t="shared" si="594"/>
        <v>0</v>
      </c>
      <c r="AR1024" t="str">
        <f t="shared" si="580"/>
        <v>Lawrence</v>
      </c>
      <c r="AS1024" t="s">
        <v>1538</v>
      </c>
      <c r="AT1024">
        <v>3</v>
      </c>
      <c r="AU1024" s="9">
        <v>3</v>
      </c>
      <c r="AV1024" s="91">
        <v>28</v>
      </c>
      <c r="AW1024" s="93">
        <v>77</v>
      </c>
      <c r="AX1024" s="99">
        <f t="shared" si="595"/>
        <v>28077</v>
      </c>
      <c r="AZ1024" s="7" t="s">
        <v>3053</v>
      </c>
      <c r="BA1024" t="s">
        <v>3290</v>
      </c>
      <c r="BB1024" s="162"/>
    </row>
    <row r="1025" spans="1:54" hidden="1" outlineLevel="1">
      <c r="A1025" t="s">
        <v>1512</v>
      </c>
      <c r="B1025" t="s">
        <v>1538</v>
      </c>
      <c r="C1025" s="1">
        <f t="shared" si="582"/>
        <v>1823</v>
      </c>
      <c r="D1025" s="7">
        <f>IF(P1025&gt;0,RANK(P1025,(P1025:R1025,S1025:AG1025)),0)</f>
        <v>7</v>
      </c>
      <c r="E1025" s="7">
        <f>IF(Q1025&gt;0,RANK(Q1025,(P1025:R1025,S1025:AG1025)),0)</f>
        <v>1</v>
      </c>
      <c r="F1025" s="7">
        <f>IF(R1025&gt;0,RANK(R1025,(P1025:R1025,S1025:AG1025)),0)</f>
        <v>3</v>
      </c>
      <c r="G1025" s="7">
        <f>IF(S1025&gt;0,RANK(S1025,(P1025:R1025,S1025:AG1025)),0)</f>
        <v>4</v>
      </c>
      <c r="H1025" s="48">
        <f t="shared" si="583"/>
        <v>76</v>
      </c>
      <c r="I1025" s="163">
        <f t="shared" si="566"/>
        <v>4.1689522764673616E-2</v>
      </c>
      <c r="J1025" s="2"/>
      <c r="K1025" s="2">
        <f t="shared" si="584"/>
        <v>2.1941854086670325E-3</v>
      </c>
      <c r="L1025" s="2">
        <f t="shared" si="585"/>
        <v>0.37904552934722985</v>
      </c>
      <c r="M1025" s="2">
        <f t="shared" si="586"/>
        <v>0.25013713658804171</v>
      </c>
      <c r="N1025" s="2">
        <f t="shared" si="570"/>
        <v>2.303894679100384E-2</v>
      </c>
      <c r="O1025" s="2">
        <f t="shared" si="571"/>
        <v>0.34558420186505767</v>
      </c>
      <c r="P1025" s="1">
        <v>4</v>
      </c>
      <c r="Q1025" s="1">
        <v>691</v>
      </c>
      <c r="R1025" s="1">
        <v>456</v>
      </c>
      <c r="S1025" s="1">
        <v>42</v>
      </c>
      <c r="T1025" s="1">
        <v>615</v>
      </c>
      <c r="U1025" s="1">
        <v>9</v>
      </c>
      <c r="V1025" s="1">
        <v>5</v>
      </c>
      <c r="AF1025" s="1">
        <v>1</v>
      </c>
      <c r="AI1025" s="7">
        <f t="shared" si="587"/>
        <v>2</v>
      </c>
      <c r="AJ1025" s="7">
        <f t="shared" si="588"/>
        <v>5</v>
      </c>
      <c r="AK1025" s="7">
        <f t="shared" si="589"/>
        <v>6</v>
      </c>
      <c r="AL1025" s="7">
        <f t="shared" si="590"/>
        <v>0</v>
      </c>
      <c r="AM1025" s="2">
        <f t="shared" si="591"/>
        <v>0.33735600658255621</v>
      </c>
      <c r="AN1025" s="2">
        <f t="shared" si="592"/>
        <v>4.936917169500823E-3</v>
      </c>
      <c r="AO1025" s="2">
        <f t="shared" si="593"/>
        <v>2.7427317608337905E-3</v>
      </c>
      <c r="AP1025" s="2">
        <f t="shared" si="594"/>
        <v>0</v>
      </c>
      <c r="AR1025" t="str">
        <f t="shared" si="580"/>
        <v>Leake</v>
      </c>
      <c r="AS1025" t="s">
        <v>1538</v>
      </c>
      <c r="AT1025">
        <v>2</v>
      </c>
      <c r="AU1025" s="9"/>
      <c r="AV1025" s="91">
        <v>28</v>
      </c>
      <c r="AW1025" s="93">
        <v>79</v>
      </c>
      <c r="AX1025" s="99">
        <f t="shared" si="595"/>
        <v>28079</v>
      </c>
      <c r="AZ1025" s="7" t="s">
        <v>3053</v>
      </c>
      <c r="BA1025" t="s">
        <v>3290</v>
      </c>
      <c r="BB1025" s="162"/>
    </row>
    <row r="1026" spans="1:54" hidden="1" outlineLevel="1">
      <c r="A1026" t="s">
        <v>647</v>
      </c>
      <c r="B1026" t="s">
        <v>1538</v>
      </c>
      <c r="C1026" s="1">
        <f t="shared" si="582"/>
        <v>10232</v>
      </c>
      <c r="D1026" s="7">
        <f>IF(P1026&gt;0,RANK(P1026,(P1026:R1026,S1026:AG1026)),0)</f>
        <v>8</v>
      </c>
      <c r="E1026" s="7">
        <f>IF(Q1026&gt;0,RANK(Q1026,(P1026:R1026,S1026:AG1026)),0)</f>
        <v>2</v>
      </c>
      <c r="F1026" s="7">
        <f>IF(R1026&gt;0,RANK(R1026,(P1026:R1026,S1026:AG1026)),0)</f>
        <v>3</v>
      </c>
      <c r="G1026" s="7">
        <f>IF(S1026&gt;0,RANK(S1026,(P1026:R1026,S1026:AG1026)),0)</f>
        <v>4</v>
      </c>
      <c r="H1026" s="48">
        <f t="shared" si="583"/>
        <v>1214</v>
      </c>
      <c r="I1026" s="163">
        <f t="shared" si="566"/>
        <v>0.11864738076622361</v>
      </c>
      <c r="J1026" s="2"/>
      <c r="K1026" s="2">
        <f t="shared" si="584"/>
        <v>4.8866301798279903E-4</v>
      </c>
      <c r="L1026" s="2">
        <f t="shared" si="585"/>
        <v>0.29779124315871774</v>
      </c>
      <c r="M1026" s="2">
        <f t="shared" si="586"/>
        <v>0.23934714620797498</v>
      </c>
      <c r="N1026" s="2">
        <f t="shared" si="570"/>
        <v>3.8017982799061767E-2</v>
      </c>
      <c r="O1026" s="2">
        <f t="shared" si="571"/>
        <v>0.42435496481626273</v>
      </c>
      <c r="P1026" s="1">
        <v>5</v>
      </c>
      <c r="Q1026" s="1">
        <v>3047</v>
      </c>
      <c r="R1026" s="1">
        <v>2449</v>
      </c>
      <c r="S1026" s="1">
        <v>389</v>
      </c>
      <c r="T1026" s="1">
        <v>4261</v>
      </c>
      <c r="U1026" s="1">
        <v>46</v>
      </c>
      <c r="V1026" s="1">
        <v>29</v>
      </c>
      <c r="AF1026" s="1">
        <v>6</v>
      </c>
      <c r="AI1026" s="7">
        <f t="shared" si="587"/>
        <v>1</v>
      </c>
      <c r="AJ1026" s="7">
        <f t="shared" si="588"/>
        <v>5</v>
      </c>
      <c r="AK1026" s="7">
        <f t="shared" si="589"/>
        <v>6</v>
      </c>
      <c r="AL1026" s="7">
        <f t="shared" si="590"/>
        <v>0</v>
      </c>
      <c r="AM1026" s="2">
        <f t="shared" si="591"/>
        <v>0.41643862392494135</v>
      </c>
      <c r="AN1026" s="2">
        <f t="shared" si="592"/>
        <v>4.4956997654417514E-3</v>
      </c>
      <c r="AO1026" s="2">
        <f t="shared" si="593"/>
        <v>2.8342455043002344E-3</v>
      </c>
      <c r="AP1026" s="2">
        <f t="shared" si="594"/>
        <v>0</v>
      </c>
      <c r="AR1026" t="str">
        <f t="shared" si="580"/>
        <v>Lee</v>
      </c>
      <c r="AS1026" t="s">
        <v>1538</v>
      </c>
      <c r="AT1026">
        <v>1</v>
      </c>
      <c r="AU1026" s="9">
        <v>1</v>
      </c>
      <c r="AV1026" s="91">
        <v>28</v>
      </c>
      <c r="AW1026" s="93">
        <v>81</v>
      </c>
      <c r="AX1026" s="99">
        <f t="shared" si="595"/>
        <v>28081</v>
      </c>
      <c r="AZ1026" s="7" t="s">
        <v>3053</v>
      </c>
      <c r="BA1026" t="s">
        <v>3290</v>
      </c>
      <c r="BB1026" s="162"/>
    </row>
    <row r="1027" spans="1:54" hidden="1" outlineLevel="1">
      <c r="A1027" t="s">
        <v>2959</v>
      </c>
      <c r="B1027" t="s">
        <v>1538</v>
      </c>
      <c r="C1027" s="1">
        <f t="shared" si="582"/>
        <v>1234</v>
      </c>
      <c r="D1027" s="7">
        <f>IF(P1027&gt;0,RANK(P1027,(P1027:R1027,S1027:AG1027)),0)</f>
        <v>6</v>
      </c>
      <c r="E1027" s="7">
        <f>IF(Q1027&gt;0,RANK(Q1027,(P1027:R1027,S1027:AG1027)),0)</f>
        <v>2</v>
      </c>
      <c r="F1027" s="7">
        <f>IF(R1027&gt;0,RANK(R1027,(P1027:R1027,S1027:AG1027)),0)</f>
        <v>1</v>
      </c>
      <c r="G1027" s="7">
        <f>IF(S1027&gt;0,RANK(S1027,(P1027:R1027,S1027:AG1027)),0)</f>
        <v>4</v>
      </c>
      <c r="H1027" s="48">
        <f t="shared" si="583"/>
        <v>236</v>
      </c>
      <c r="I1027" s="163">
        <f t="shared" si="566"/>
        <v>0.19124797406807131</v>
      </c>
      <c r="J1027" s="2"/>
      <c r="K1027" s="2">
        <f t="shared" si="584"/>
        <v>1.6207455429497568E-3</v>
      </c>
      <c r="L1027" s="2">
        <f t="shared" si="585"/>
        <v>0.29578606158833065</v>
      </c>
      <c r="M1027" s="2">
        <f t="shared" si="586"/>
        <v>0.48703403565640196</v>
      </c>
      <c r="N1027" s="2">
        <f t="shared" si="570"/>
        <v>4.7811993517017828E-2</v>
      </c>
      <c r="O1027" s="2">
        <f t="shared" si="571"/>
        <v>0.16774716369529979</v>
      </c>
      <c r="P1027" s="1">
        <v>2</v>
      </c>
      <c r="Q1027" s="1">
        <v>365</v>
      </c>
      <c r="R1027" s="1">
        <v>601</v>
      </c>
      <c r="S1027" s="1">
        <v>59</v>
      </c>
      <c r="T1027" s="1">
        <v>201</v>
      </c>
      <c r="U1027" s="1">
        <v>5</v>
      </c>
      <c r="V1027" s="1">
        <v>1</v>
      </c>
      <c r="AF1027" s="1">
        <v>0</v>
      </c>
      <c r="AI1027" s="7">
        <f t="shared" si="587"/>
        <v>3</v>
      </c>
      <c r="AJ1027" s="7">
        <f t="shared" si="588"/>
        <v>5</v>
      </c>
      <c r="AK1027" s="7">
        <f t="shared" si="589"/>
        <v>7</v>
      </c>
      <c r="AL1027" s="7">
        <f t="shared" si="590"/>
        <v>0</v>
      </c>
      <c r="AM1027" s="2">
        <f t="shared" si="591"/>
        <v>0.16288492706645058</v>
      </c>
      <c r="AN1027" s="2">
        <f t="shared" si="592"/>
        <v>4.0518638573743921E-3</v>
      </c>
      <c r="AO1027" s="2">
        <f t="shared" si="593"/>
        <v>8.1037277147487841E-4</v>
      </c>
      <c r="AP1027" s="2">
        <f t="shared" si="594"/>
        <v>0</v>
      </c>
      <c r="AR1027" t="str">
        <f t="shared" si="580"/>
        <v>Leflore</v>
      </c>
      <c r="AS1027" t="s">
        <v>1538</v>
      </c>
      <c r="AT1027">
        <v>2</v>
      </c>
      <c r="AU1027" s="9">
        <v>2</v>
      </c>
      <c r="AV1027" s="91">
        <v>28</v>
      </c>
      <c r="AW1027" s="93">
        <v>83</v>
      </c>
      <c r="AX1027" s="99">
        <f t="shared" si="595"/>
        <v>28083</v>
      </c>
      <c r="AZ1027" s="7" t="s">
        <v>3053</v>
      </c>
      <c r="BA1027" t="s">
        <v>3290</v>
      </c>
      <c r="BB1027" s="162"/>
    </row>
    <row r="1028" spans="1:54" hidden="1" outlineLevel="1">
      <c r="A1028" t="s">
        <v>229</v>
      </c>
      <c r="B1028" t="s">
        <v>1538</v>
      </c>
      <c r="C1028" s="1">
        <f t="shared" si="582"/>
        <v>3838</v>
      </c>
      <c r="D1028" s="7">
        <f>IF(P1028&gt;0,RANK(P1028,(P1028:R1028,S1028:AG1028)),0)</f>
        <v>8</v>
      </c>
      <c r="E1028" s="7">
        <f>IF(Q1028&gt;0,RANK(Q1028,(P1028:R1028,S1028:AG1028)),0)</f>
        <v>2</v>
      </c>
      <c r="F1028" s="7">
        <f>IF(R1028&gt;0,RANK(R1028,(P1028:R1028,S1028:AG1028)),0)</f>
        <v>1</v>
      </c>
      <c r="G1028" s="7">
        <f>IF(S1028&gt;0,RANK(S1028,(P1028:R1028,S1028:AG1028)),0)</f>
        <v>4</v>
      </c>
      <c r="H1028" s="48">
        <f t="shared" si="583"/>
        <v>170</v>
      </c>
      <c r="I1028" s="163">
        <f t="shared" si="566"/>
        <v>4.4293903074517978E-2</v>
      </c>
      <c r="J1028" s="2"/>
      <c r="K1028" s="2">
        <f t="shared" si="584"/>
        <v>1.3027618551328818E-3</v>
      </c>
      <c r="L1028" s="2">
        <f t="shared" si="585"/>
        <v>0.31083897863470555</v>
      </c>
      <c r="M1028" s="2">
        <f t="shared" si="586"/>
        <v>0.35513288170922358</v>
      </c>
      <c r="N1028" s="2">
        <f t="shared" si="570"/>
        <v>2.8660760812923399E-2</v>
      </c>
      <c r="O1028" s="2">
        <f t="shared" si="571"/>
        <v>0.30406461698801457</v>
      </c>
      <c r="P1028" s="1">
        <v>5</v>
      </c>
      <c r="Q1028" s="1">
        <v>1193</v>
      </c>
      <c r="R1028" s="1">
        <v>1363</v>
      </c>
      <c r="S1028" s="1">
        <v>110</v>
      </c>
      <c r="T1028" s="1">
        <v>1117</v>
      </c>
      <c r="U1028" s="1">
        <v>30</v>
      </c>
      <c r="V1028" s="1">
        <v>11</v>
      </c>
      <c r="AF1028" s="1">
        <v>9</v>
      </c>
      <c r="AI1028" s="7">
        <f t="shared" si="587"/>
        <v>3</v>
      </c>
      <c r="AJ1028" s="7">
        <f t="shared" si="588"/>
        <v>5</v>
      </c>
      <c r="AK1028" s="7">
        <f t="shared" si="589"/>
        <v>6</v>
      </c>
      <c r="AL1028" s="7">
        <f t="shared" si="590"/>
        <v>0</v>
      </c>
      <c r="AM1028" s="2">
        <f t="shared" si="591"/>
        <v>0.29103699843668579</v>
      </c>
      <c r="AN1028" s="2">
        <f t="shared" si="592"/>
        <v>7.816571130797291E-3</v>
      </c>
      <c r="AO1028" s="2">
        <f t="shared" si="593"/>
        <v>2.8660760812923396E-3</v>
      </c>
      <c r="AP1028" s="2">
        <f t="shared" si="594"/>
        <v>0</v>
      </c>
      <c r="AR1028" t="str">
        <f t="shared" si="580"/>
        <v>Lincoln</v>
      </c>
      <c r="AS1028" t="s">
        <v>1538</v>
      </c>
      <c r="AT1028">
        <v>3</v>
      </c>
      <c r="AU1028" s="9">
        <v>3</v>
      </c>
      <c r="AV1028" s="91">
        <v>28</v>
      </c>
      <c r="AW1028" s="93">
        <v>85</v>
      </c>
      <c r="AX1028" s="99">
        <f t="shared" si="595"/>
        <v>28085</v>
      </c>
      <c r="AZ1028" s="7" t="s">
        <v>3053</v>
      </c>
      <c r="BA1028" t="s">
        <v>3290</v>
      </c>
      <c r="BB1028" s="162"/>
    </row>
    <row r="1029" spans="1:54" hidden="1" outlineLevel="1">
      <c r="A1029" t="s">
        <v>3353</v>
      </c>
      <c r="B1029" t="s">
        <v>1538</v>
      </c>
      <c r="C1029" s="1">
        <f t="shared" si="582"/>
        <v>6198</v>
      </c>
      <c r="D1029" s="7">
        <f>IF(P1029&gt;0,RANK(P1029,(P1029:R1029,S1029:AG1029)),0)</f>
        <v>7</v>
      </c>
      <c r="E1029" s="7">
        <f>IF(Q1029&gt;0,RANK(Q1029,(P1029:R1029,S1029:AG1029)),0)</f>
        <v>1</v>
      </c>
      <c r="F1029" s="7">
        <f>IF(R1029&gt;0,RANK(R1029,(P1029:R1029,S1029:AG1029)),0)</f>
        <v>2</v>
      </c>
      <c r="G1029" s="7">
        <f>IF(S1029&gt;0,RANK(S1029,(P1029:R1029,S1029:AG1029)),0)</f>
        <v>4</v>
      </c>
      <c r="H1029" s="48">
        <f t="shared" si="583"/>
        <v>49</v>
      </c>
      <c r="I1029" s="163">
        <f t="shared" si="566"/>
        <v>7.9057760567925132E-3</v>
      </c>
      <c r="J1029" s="2"/>
      <c r="K1029" s="2">
        <f t="shared" si="584"/>
        <v>2.0974507905776058E-3</v>
      </c>
      <c r="L1029" s="2">
        <f t="shared" si="585"/>
        <v>0.3330106485963214</v>
      </c>
      <c r="M1029" s="2">
        <f t="shared" si="586"/>
        <v>0.32510487253952886</v>
      </c>
      <c r="N1029" s="2">
        <f t="shared" si="570"/>
        <v>3.4849951597289451E-2</v>
      </c>
      <c r="O1029" s="2">
        <f t="shared" si="571"/>
        <v>0.3049370764762826</v>
      </c>
      <c r="P1029" s="1">
        <v>13</v>
      </c>
      <c r="Q1029" s="1">
        <v>2064</v>
      </c>
      <c r="R1029" s="1">
        <v>2015</v>
      </c>
      <c r="S1029" s="1">
        <v>216</v>
      </c>
      <c r="T1029" s="1">
        <v>1840</v>
      </c>
      <c r="U1029" s="1">
        <v>19</v>
      </c>
      <c r="V1029" s="1">
        <v>23</v>
      </c>
      <c r="AF1029" s="1">
        <v>8</v>
      </c>
      <c r="AI1029" s="7">
        <f t="shared" si="587"/>
        <v>3</v>
      </c>
      <c r="AJ1029" s="7">
        <f t="shared" si="588"/>
        <v>6</v>
      </c>
      <c r="AK1029" s="7">
        <f t="shared" si="589"/>
        <v>5</v>
      </c>
      <c r="AL1029" s="7">
        <f t="shared" si="590"/>
        <v>0</v>
      </c>
      <c r="AM1029" s="2">
        <f t="shared" si="591"/>
        <v>0.29686995805098421</v>
      </c>
      <c r="AN1029" s="2">
        <f t="shared" si="592"/>
        <v>3.0655050016134239E-3</v>
      </c>
      <c r="AO1029" s="2">
        <f t="shared" si="593"/>
        <v>3.7108744756373024E-3</v>
      </c>
      <c r="AP1029" s="2">
        <f t="shared" si="594"/>
        <v>0</v>
      </c>
      <c r="AR1029" t="str">
        <f t="shared" si="580"/>
        <v>Lowndes</v>
      </c>
      <c r="AS1029" t="s">
        <v>1538</v>
      </c>
      <c r="AT1029">
        <v>1</v>
      </c>
      <c r="AU1029" s="9">
        <v>1</v>
      </c>
      <c r="AV1029" s="91">
        <v>28</v>
      </c>
      <c r="AW1029" s="93">
        <v>87</v>
      </c>
      <c r="AX1029" s="99">
        <f t="shared" si="595"/>
        <v>28087</v>
      </c>
      <c r="AZ1029" s="7" t="s">
        <v>3053</v>
      </c>
      <c r="BA1029" t="s">
        <v>3290</v>
      </c>
      <c r="BB1029" s="162"/>
    </row>
    <row r="1030" spans="1:54" hidden="1" outlineLevel="1">
      <c r="A1030" t="s">
        <v>1421</v>
      </c>
      <c r="B1030" t="s">
        <v>1538</v>
      </c>
      <c r="C1030" s="1">
        <f t="shared" si="582"/>
        <v>12972</v>
      </c>
      <c r="D1030" s="7">
        <f>IF(P1030&gt;0,RANK(P1030,(P1030:R1030,S1030:AG1030)),0)</f>
        <v>6</v>
      </c>
      <c r="E1030" s="7">
        <f>IF(Q1030&gt;0,RANK(Q1030,(P1030:R1030,S1030:AG1030)),0)</f>
        <v>2</v>
      </c>
      <c r="F1030" s="7">
        <f>IF(R1030&gt;0,RANK(R1030,(P1030:R1030,S1030:AG1030)),0)</f>
        <v>1</v>
      </c>
      <c r="G1030" s="7">
        <f>IF(S1030&gt;0,RANK(S1030,(P1030:R1030,S1030:AG1030)),0)</f>
        <v>4</v>
      </c>
      <c r="H1030" s="48">
        <f t="shared" si="583"/>
        <v>2116</v>
      </c>
      <c r="I1030" s="163">
        <f t="shared" si="566"/>
        <v>0.16312056737588654</v>
      </c>
      <c r="J1030" s="2"/>
      <c r="K1030" s="2">
        <f t="shared" si="584"/>
        <v>1.3876040703052729E-3</v>
      </c>
      <c r="L1030" s="2">
        <f t="shared" si="585"/>
        <v>0.26618871415356149</v>
      </c>
      <c r="M1030" s="2">
        <f t="shared" si="586"/>
        <v>0.42930928152944803</v>
      </c>
      <c r="N1030" s="2">
        <f t="shared" si="570"/>
        <v>3.8390379278445887E-2</v>
      </c>
      <c r="O1030" s="2">
        <f t="shared" si="571"/>
        <v>0.26472402096823933</v>
      </c>
      <c r="P1030" s="1">
        <v>18</v>
      </c>
      <c r="Q1030" s="1">
        <v>3453</v>
      </c>
      <c r="R1030" s="1">
        <v>5569</v>
      </c>
      <c r="S1030" s="1">
        <v>498</v>
      </c>
      <c r="T1030" s="1">
        <v>3380</v>
      </c>
      <c r="U1030" s="1">
        <v>31</v>
      </c>
      <c r="V1030" s="1">
        <v>18</v>
      </c>
      <c r="AF1030" s="1">
        <v>5</v>
      </c>
      <c r="AI1030" s="7">
        <f t="shared" si="587"/>
        <v>3</v>
      </c>
      <c r="AJ1030" s="7">
        <f t="shared" si="588"/>
        <v>5</v>
      </c>
      <c r="AK1030" s="7">
        <f t="shared" si="589"/>
        <v>6</v>
      </c>
      <c r="AL1030" s="7">
        <f t="shared" si="590"/>
        <v>0</v>
      </c>
      <c r="AM1030" s="2">
        <f t="shared" si="591"/>
        <v>0.26056120875732347</v>
      </c>
      <c r="AN1030" s="2">
        <f t="shared" si="592"/>
        <v>2.3897625655257479E-3</v>
      </c>
      <c r="AO1030" s="2">
        <f t="shared" si="593"/>
        <v>1.3876040703052729E-3</v>
      </c>
      <c r="AP1030" s="2">
        <f t="shared" si="594"/>
        <v>0</v>
      </c>
      <c r="AR1030" t="str">
        <f t="shared" si="580"/>
        <v>Madison</v>
      </c>
      <c r="AS1030" t="s">
        <v>1538</v>
      </c>
      <c r="AU1030" s="9"/>
      <c r="AV1030" s="91">
        <v>28</v>
      </c>
      <c r="AW1030" s="93">
        <v>89</v>
      </c>
      <c r="AX1030" s="99">
        <f t="shared" si="595"/>
        <v>28089</v>
      </c>
      <c r="AZ1030" s="7" t="s">
        <v>3053</v>
      </c>
      <c r="BA1030" t="s">
        <v>3290</v>
      </c>
      <c r="BB1030" s="162"/>
    </row>
    <row r="1031" spans="1:54" hidden="1" outlineLevel="1">
      <c r="A1031" t="s">
        <v>1322</v>
      </c>
      <c r="B1031" t="s">
        <v>1538</v>
      </c>
      <c r="C1031" s="1">
        <f t="shared" si="582"/>
        <v>3535</v>
      </c>
      <c r="D1031" s="7">
        <f>IF(P1031&gt;0,RANK(P1031,(P1031:R1031,S1031:AG1031)),0)</f>
        <v>8</v>
      </c>
      <c r="E1031" s="7">
        <f>IF(Q1031&gt;0,RANK(Q1031,(P1031:R1031,S1031:AG1031)),0)</f>
        <v>1</v>
      </c>
      <c r="F1031" s="7">
        <f>IF(R1031&gt;0,RANK(R1031,(P1031:R1031,S1031:AG1031)),0)</f>
        <v>3</v>
      </c>
      <c r="G1031" s="7">
        <f>IF(S1031&gt;0,RANK(S1031,(P1031:R1031,S1031:AG1031)),0)</f>
        <v>4</v>
      </c>
      <c r="H1031" s="48">
        <f t="shared" si="583"/>
        <v>320</v>
      </c>
      <c r="I1031" s="163">
        <f t="shared" si="566"/>
        <v>9.0523338048090526E-2</v>
      </c>
      <c r="J1031" s="2"/>
      <c r="K1031" s="2">
        <f t="shared" si="584"/>
        <v>5.6577086280056575E-4</v>
      </c>
      <c r="L1031" s="2">
        <f t="shared" si="585"/>
        <v>0.38613861386138615</v>
      </c>
      <c r="M1031" s="2">
        <f t="shared" si="586"/>
        <v>0.28231966053748231</v>
      </c>
      <c r="N1031" s="2">
        <f t="shared" ref="N1031:N1094" si="596">IF($C1031=0,"-",S1031/$C1031)</f>
        <v>2.4328147100424326E-2</v>
      </c>
      <c r="O1031" s="2">
        <f t="shared" ref="O1031:O1094" si="597">IF(C1031=0,"-",(1-K1031-L1031-M1031-N1031))</f>
        <v>0.30664780763790672</v>
      </c>
      <c r="P1031" s="1">
        <v>2</v>
      </c>
      <c r="Q1031" s="1">
        <v>1365</v>
      </c>
      <c r="R1031" s="1">
        <v>998</v>
      </c>
      <c r="S1031" s="1">
        <v>86</v>
      </c>
      <c r="T1031" s="1">
        <v>1045</v>
      </c>
      <c r="U1031" s="1">
        <v>18</v>
      </c>
      <c r="V1031" s="1">
        <v>12</v>
      </c>
      <c r="AF1031" s="1">
        <v>9</v>
      </c>
      <c r="AI1031" s="7">
        <f t="shared" si="587"/>
        <v>2</v>
      </c>
      <c r="AJ1031" s="7">
        <f t="shared" si="588"/>
        <v>5</v>
      </c>
      <c r="AK1031" s="7">
        <f t="shared" si="589"/>
        <v>6</v>
      </c>
      <c r="AL1031" s="7">
        <f t="shared" si="590"/>
        <v>0</v>
      </c>
      <c r="AM1031" s="2">
        <f t="shared" si="591"/>
        <v>0.29561527581329561</v>
      </c>
      <c r="AN1031" s="2">
        <f t="shared" si="592"/>
        <v>5.0919377652050924E-3</v>
      </c>
      <c r="AO1031" s="2">
        <f t="shared" si="593"/>
        <v>3.3946251768033945E-3</v>
      </c>
      <c r="AP1031" s="2">
        <f t="shared" si="594"/>
        <v>0</v>
      </c>
      <c r="AR1031" t="str">
        <f t="shared" si="580"/>
        <v>Marion</v>
      </c>
      <c r="AS1031" t="s">
        <v>1538</v>
      </c>
      <c r="AT1031">
        <v>4</v>
      </c>
      <c r="AU1031" s="9"/>
      <c r="AV1031" s="91">
        <v>28</v>
      </c>
      <c r="AW1031" s="93">
        <v>91</v>
      </c>
      <c r="AX1031" s="99">
        <f t="shared" si="595"/>
        <v>28091</v>
      </c>
      <c r="AZ1031" s="7" t="s">
        <v>3053</v>
      </c>
      <c r="BA1031" t="s">
        <v>3290</v>
      </c>
      <c r="BB1031" s="162"/>
    </row>
    <row r="1032" spans="1:54" hidden="1" outlineLevel="1">
      <c r="A1032" t="s">
        <v>1060</v>
      </c>
      <c r="B1032" t="s">
        <v>1538</v>
      </c>
      <c r="C1032" s="1">
        <f t="shared" si="582"/>
        <v>2677</v>
      </c>
      <c r="D1032" s="7">
        <f>IF(P1032&gt;0,RANK(P1032,(P1032:R1032,S1032:AG1032)),0)</f>
        <v>7</v>
      </c>
      <c r="E1032" s="7">
        <f>IF(Q1032&gt;0,RANK(Q1032,(P1032:R1032,S1032:AG1032)),0)</f>
        <v>2</v>
      </c>
      <c r="F1032" s="7">
        <f>IF(R1032&gt;0,RANK(R1032,(P1032:R1032,S1032:AG1032)),0)</f>
        <v>3</v>
      </c>
      <c r="G1032" s="7">
        <f>IF(S1032&gt;0,RANK(S1032,(P1032:R1032,S1032:AG1032)),0)</f>
        <v>4</v>
      </c>
      <c r="H1032" s="48">
        <f t="shared" si="583"/>
        <v>422</v>
      </c>
      <c r="I1032" s="163">
        <f t="shared" si="566"/>
        <v>0.15763914830033621</v>
      </c>
      <c r="J1032" s="2"/>
      <c r="K1032" s="2">
        <f t="shared" si="584"/>
        <v>1.1206574523720584E-3</v>
      </c>
      <c r="L1032" s="2">
        <f t="shared" si="585"/>
        <v>0.26372805379155773</v>
      </c>
      <c r="M1032" s="2">
        <f t="shared" si="586"/>
        <v>0.26036608143444157</v>
      </c>
      <c r="N1032" s="2">
        <f t="shared" si="596"/>
        <v>4.2211430706014193E-2</v>
      </c>
      <c r="O1032" s="2">
        <f t="shared" si="597"/>
        <v>0.43257377661561441</v>
      </c>
      <c r="P1032" s="1">
        <v>3</v>
      </c>
      <c r="Q1032" s="1">
        <v>706</v>
      </c>
      <c r="R1032" s="1">
        <v>697</v>
      </c>
      <c r="S1032" s="1">
        <v>113</v>
      </c>
      <c r="T1032" s="1">
        <v>1128</v>
      </c>
      <c r="U1032" s="1">
        <v>16</v>
      </c>
      <c r="V1032" s="1">
        <v>11</v>
      </c>
      <c r="AF1032" s="1">
        <v>3</v>
      </c>
      <c r="AI1032" s="7">
        <f t="shared" si="587"/>
        <v>1</v>
      </c>
      <c r="AJ1032" s="7">
        <f t="shared" si="588"/>
        <v>5</v>
      </c>
      <c r="AK1032" s="7">
        <f t="shared" si="589"/>
        <v>6</v>
      </c>
      <c r="AL1032" s="7">
        <f t="shared" si="590"/>
        <v>0</v>
      </c>
      <c r="AM1032" s="2">
        <f t="shared" si="591"/>
        <v>0.42136720209189393</v>
      </c>
      <c r="AN1032" s="2">
        <f t="shared" si="592"/>
        <v>5.9768397459843111E-3</v>
      </c>
      <c r="AO1032" s="2">
        <f t="shared" si="593"/>
        <v>4.1090773253642139E-3</v>
      </c>
      <c r="AP1032" s="2">
        <f t="shared" si="594"/>
        <v>0</v>
      </c>
      <c r="AR1032" t="str">
        <f t="shared" si="580"/>
        <v>Marshall</v>
      </c>
      <c r="AS1032" t="s">
        <v>1538</v>
      </c>
      <c r="AT1032">
        <v>1</v>
      </c>
      <c r="AU1032" s="9">
        <v>1</v>
      </c>
      <c r="AV1032" s="91">
        <v>28</v>
      </c>
      <c r="AW1032" s="93">
        <v>93</v>
      </c>
      <c r="AX1032" s="99">
        <f t="shared" si="595"/>
        <v>28093</v>
      </c>
      <c r="AZ1032" s="7" t="s">
        <v>3053</v>
      </c>
      <c r="BA1032" t="s">
        <v>3290</v>
      </c>
      <c r="BB1032" s="162"/>
    </row>
    <row r="1033" spans="1:54" hidden="1" outlineLevel="1">
      <c r="A1033" t="s">
        <v>350</v>
      </c>
      <c r="B1033" t="s">
        <v>1538</v>
      </c>
      <c r="C1033" s="1">
        <f t="shared" si="582"/>
        <v>3621</v>
      </c>
      <c r="D1033" s="7">
        <f>IF(P1033&gt;0,RANK(P1033,(P1033:R1033,S1033:AG1033)),0)</f>
        <v>8</v>
      </c>
      <c r="E1033" s="7">
        <f>IF(Q1033&gt;0,RANK(Q1033,(P1033:R1033,S1033:AG1033)),0)</f>
        <v>2</v>
      </c>
      <c r="F1033" s="7">
        <f>IF(R1033&gt;0,RANK(R1033,(P1033:R1033,S1033:AG1033)),0)</f>
        <v>3</v>
      </c>
      <c r="G1033" s="7">
        <f>IF(S1033&gt;0,RANK(S1033,(P1033:R1033,S1033:AG1033)),0)</f>
        <v>4</v>
      </c>
      <c r="H1033" s="48">
        <f t="shared" si="583"/>
        <v>136</v>
      </c>
      <c r="I1033" s="163">
        <f t="shared" ref="I1033:I1096" si="598">H1033/C1033</f>
        <v>3.7558685446009391E-2</v>
      </c>
      <c r="J1033" s="2"/>
      <c r="K1033" s="2">
        <f t="shared" si="584"/>
        <v>1.3808340237503453E-3</v>
      </c>
      <c r="L1033" s="2">
        <f t="shared" si="585"/>
        <v>0.328086164043082</v>
      </c>
      <c r="M1033" s="2">
        <f t="shared" si="586"/>
        <v>0.25987296326981496</v>
      </c>
      <c r="N1033" s="2">
        <f t="shared" si="596"/>
        <v>3.3968516984258491E-2</v>
      </c>
      <c r="O1033" s="2">
        <f t="shared" si="597"/>
        <v>0.3766915216790942</v>
      </c>
      <c r="P1033" s="1">
        <v>5</v>
      </c>
      <c r="Q1033" s="1">
        <v>1188</v>
      </c>
      <c r="R1033" s="1">
        <v>941</v>
      </c>
      <c r="S1033" s="1">
        <v>123</v>
      </c>
      <c r="T1033" s="1">
        <v>1324</v>
      </c>
      <c r="U1033" s="1">
        <v>18</v>
      </c>
      <c r="V1033" s="1">
        <v>16</v>
      </c>
      <c r="AF1033" s="1">
        <v>6</v>
      </c>
      <c r="AI1033" s="7">
        <f t="shared" si="587"/>
        <v>1</v>
      </c>
      <c r="AJ1033" s="7">
        <f t="shared" si="588"/>
        <v>5</v>
      </c>
      <c r="AK1033" s="7">
        <f t="shared" si="589"/>
        <v>6</v>
      </c>
      <c r="AL1033" s="7">
        <f t="shared" si="590"/>
        <v>0</v>
      </c>
      <c r="AM1033" s="2">
        <f t="shared" si="591"/>
        <v>0.36564484948909143</v>
      </c>
      <c r="AN1033" s="2">
        <f t="shared" si="592"/>
        <v>4.9710024855012429E-3</v>
      </c>
      <c r="AO1033" s="2">
        <f t="shared" si="593"/>
        <v>4.4186688760011047E-3</v>
      </c>
      <c r="AP1033" s="2">
        <f t="shared" si="594"/>
        <v>0</v>
      </c>
      <c r="AR1033" t="str">
        <f t="shared" si="580"/>
        <v>Monroe</v>
      </c>
      <c r="AS1033" t="s">
        <v>1538</v>
      </c>
      <c r="AT1033">
        <v>1</v>
      </c>
      <c r="AU1033" s="9">
        <v>1</v>
      </c>
      <c r="AV1033" s="91">
        <v>28</v>
      </c>
      <c r="AW1033" s="93">
        <v>95</v>
      </c>
      <c r="AX1033" s="99">
        <f t="shared" si="595"/>
        <v>28095</v>
      </c>
      <c r="AZ1033" s="7" t="s">
        <v>3053</v>
      </c>
      <c r="BA1033" t="s">
        <v>3290</v>
      </c>
      <c r="BB1033" s="162"/>
    </row>
    <row r="1034" spans="1:54" hidden="1" outlineLevel="1">
      <c r="A1034" t="s">
        <v>402</v>
      </c>
      <c r="B1034" t="s">
        <v>1538</v>
      </c>
      <c r="C1034" s="1">
        <f t="shared" si="582"/>
        <v>1107</v>
      </c>
      <c r="D1034" s="7">
        <f>IF(P1034&gt;0,RANK(P1034,(P1034:R1034,S1034:AG1034)),0)</f>
        <v>8</v>
      </c>
      <c r="E1034" s="7">
        <f>IF(Q1034&gt;0,RANK(Q1034,(P1034:R1034,S1034:AG1034)),0)</f>
        <v>2</v>
      </c>
      <c r="F1034" s="7">
        <f>IF(R1034&gt;0,RANK(R1034,(P1034:R1034,S1034:AG1034)),0)</f>
        <v>3</v>
      </c>
      <c r="G1034" s="7">
        <f>IF(S1034&gt;0,RANK(S1034,(P1034:R1034,S1034:AG1034)),0)</f>
        <v>4</v>
      </c>
      <c r="H1034" s="48">
        <f t="shared" si="583"/>
        <v>12</v>
      </c>
      <c r="I1034" s="163">
        <f t="shared" si="598"/>
        <v>1.0840108401084011E-2</v>
      </c>
      <c r="J1034" s="2"/>
      <c r="K1034" s="2">
        <f t="shared" si="584"/>
        <v>1.8066847335140017E-3</v>
      </c>
      <c r="L1034" s="2">
        <f t="shared" si="585"/>
        <v>0.32429990966576333</v>
      </c>
      <c r="M1034" s="2">
        <f t="shared" si="586"/>
        <v>0.28635953026196931</v>
      </c>
      <c r="N1034" s="2">
        <f t="shared" si="596"/>
        <v>3.5230352303523033E-2</v>
      </c>
      <c r="O1034" s="2">
        <f t="shared" si="597"/>
        <v>0.35230352303523027</v>
      </c>
      <c r="P1034" s="1">
        <v>2</v>
      </c>
      <c r="Q1034" s="1">
        <v>359</v>
      </c>
      <c r="R1034" s="1">
        <v>317</v>
      </c>
      <c r="S1034" s="1">
        <v>39</v>
      </c>
      <c r="T1034" s="1">
        <v>371</v>
      </c>
      <c r="U1034" s="1">
        <v>11</v>
      </c>
      <c r="V1034" s="1">
        <v>3</v>
      </c>
      <c r="AF1034" s="1">
        <v>5</v>
      </c>
      <c r="AI1034" s="7">
        <f t="shared" si="587"/>
        <v>1</v>
      </c>
      <c r="AJ1034" s="7">
        <f t="shared" si="588"/>
        <v>5</v>
      </c>
      <c r="AK1034" s="7">
        <f t="shared" si="589"/>
        <v>6</v>
      </c>
      <c r="AL1034" s="7">
        <f t="shared" si="590"/>
        <v>0</v>
      </c>
      <c r="AM1034" s="2">
        <f t="shared" si="591"/>
        <v>0.33514001806684734</v>
      </c>
      <c r="AN1034" s="2">
        <f t="shared" si="592"/>
        <v>9.9367660343270096E-3</v>
      </c>
      <c r="AO1034" s="2">
        <f t="shared" si="593"/>
        <v>2.7100271002710027E-3</v>
      </c>
      <c r="AP1034" s="2">
        <f t="shared" si="594"/>
        <v>0</v>
      </c>
      <c r="AR1034" t="str">
        <f t="shared" si="580"/>
        <v>Montgomery</v>
      </c>
      <c r="AS1034" t="s">
        <v>1538</v>
      </c>
      <c r="AT1034">
        <v>2</v>
      </c>
      <c r="AU1034" s="9">
        <v>2</v>
      </c>
      <c r="AV1034" s="91">
        <v>28</v>
      </c>
      <c r="AW1034" s="93">
        <v>97</v>
      </c>
      <c r="AX1034" s="99">
        <f t="shared" si="595"/>
        <v>28097</v>
      </c>
      <c r="AZ1034" s="7" t="s">
        <v>3053</v>
      </c>
      <c r="BA1034" t="s">
        <v>3290</v>
      </c>
      <c r="BB1034" s="162"/>
    </row>
    <row r="1035" spans="1:54" hidden="1" outlineLevel="1">
      <c r="A1035" t="s">
        <v>601</v>
      </c>
      <c r="B1035" t="s">
        <v>1538</v>
      </c>
      <c r="C1035" s="1">
        <f t="shared" si="582"/>
        <v>3205</v>
      </c>
      <c r="D1035" s="7">
        <f>IF(P1035&gt;0,RANK(P1035,(P1035:R1035,S1035:AG1035)),0)</f>
        <v>8</v>
      </c>
      <c r="E1035" s="7">
        <f>IF(Q1035&gt;0,RANK(Q1035,(P1035:R1035,S1035:AG1035)),0)</f>
        <v>2</v>
      </c>
      <c r="F1035" s="7">
        <f>IF(R1035&gt;0,RANK(R1035,(P1035:R1035,S1035:AG1035)),0)</f>
        <v>3</v>
      </c>
      <c r="G1035" s="7">
        <f>IF(S1035&gt;0,RANK(S1035,(P1035:R1035,S1035:AG1035)),0)</f>
        <v>4</v>
      </c>
      <c r="H1035" s="48">
        <f t="shared" si="583"/>
        <v>292</v>
      </c>
      <c r="I1035" s="163">
        <f t="shared" si="598"/>
        <v>9.1107644305772228E-2</v>
      </c>
      <c r="J1035" s="2"/>
      <c r="K1035" s="2">
        <f t="shared" si="584"/>
        <v>1.2480499219968799E-3</v>
      </c>
      <c r="L1035" s="2">
        <f t="shared" si="585"/>
        <v>0.31513260530421217</v>
      </c>
      <c r="M1035" s="2">
        <f t="shared" si="586"/>
        <v>0.23307332293291733</v>
      </c>
      <c r="N1035" s="2">
        <f t="shared" si="596"/>
        <v>3.1201248049921998E-2</v>
      </c>
      <c r="O1035" s="2">
        <f t="shared" si="597"/>
        <v>0.41934477379095159</v>
      </c>
      <c r="P1035" s="1">
        <v>4</v>
      </c>
      <c r="Q1035" s="1">
        <v>1010</v>
      </c>
      <c r="R1035" s="1">
        <v>747</v>
      </c>
      <c r="S1035" s="1">
        <v>100</v>
      </c>
      <c r="T1035" s="1">
        <v>1302</v>
      </c>
      <c r="U1035" s="1">
        <v>21</v>
      </c>
      <c r="V1035" s="1">
        <v>15</v>
      </c>
      <c r="AF1035" s="1">
        <v>6</v>
      </c>
      <c r="AI1035" s="7">
        <f t="shared" si="587"/>
        <v>1</v>
      </c>
      <c r="AJ1035" s="7">
        <f t="shared" si="588"/>
        <v>5</v>
      </c>
      <c r="AK1035" s="7">
        <f t="shared" si="589"/>
        <v>6</v>
      </c>
      <c r="AL1035" s="7">
        <f t="shared" si="590"/>
        <v>0</v>
      </c>
      <c r="AM1035" s="2">
        <f t="shared" si="591"/>
        <v>0.40624024960998439</v>
      </c>
      <c r="AN1035" s="2">
        <f t="shared" si="592"/>
        <v>6.5522620904836194E-3</v>
      </c>
      <c r="AO1035" s="2">
        <f t="shared" si="593"/>
        <v>4.6801872074882997E-3</v>
      </c>
      <c r="AP1035" s="2">
        <f t="shared" si="594"/>
        <v>0</v>
      </c>
      <c r="AR1035" t="str">
        <f t="shared" si="580"/>
        <v>Neshoba</v>
      </c>
      <c r="AS1035" t="s">
        <v>1538</v>
      </c>
      <c r="AT1035">
        <v>3</v>
      </c>
      <c r="AU1035" s="9">
        <v>3</v>
      </c>
      <c r="AV1035" s="91">
        <v>28</v>
      </c>
      <c r="AW1035" s="93">
        <v>99</v>
      </c>
      <c r="AX1035" s="99">
        <f t="shared" si="595"/>
        <v>28099</v>
      </c>
      <c r="AZ1035" s="7" t="s">
        <v>3053</v>
      </c>
      <c r="BA1035" t="s">
        <v>3290</v>
      </c>
      <c r="BB1035" s="162"/>
    </row>
    <row r="1036" spans="1:54" hidden="1" outlineLevel="1">
      <c r="A1036" t="s">
        <v>2567</v>
      </c>
      <c r="B1036" t="s">
        <v>1538</v>
      </c>
      <c r="C1036" s="1">
        <f t="shared" si="582"/>
        <v>2823</v>
      </c>
      <c r="D1036" s="7">
        <f>IF(P1036&gt;0,RANK(P1036,(P1036:R1036,S1036:AG1036)),0)</f>
        <v>8</v>
      </c>
      <c r="E1036" s="7">
        <f>IF(Q1036&gt;0,RANK(Q1036,(P1036:R1036,S1036:AG1036)),0)</f>
        <v>2</v>
      </c>
      <c r="F1036" s="7">
        <f>IF(R1036&gt;0,RANK(R1036,(P1036:R1036,S1036:AG1036)),0)</f>
        <v>3</v>
      </c>
      <c r="G1036" s="7">
        <f>IF(S1036&gt;0,RANK(S1036,(P1036:R1036,S1036:AG1036)),0)</f>
        <v>4</v>
      </c>
      <c r="H1036" s="48">
        <f t="shared" si="583"/>
        <v>149</v>
      </c>
      <c r="I1036" s="163">
        <f t="shared" si="598"/>
        <v>5.2780729720155864E-2</v>
      </c>
      <c r="J1036" s="2"/>
      <c r="K1036" s="2">
        <f t="shared" si="584"/>
        <v>1.7711654268508679E-3</v>
      </c>
      <c r="L1036" s="2">
        <f t="shared" si="585"/>
        <v>0.34006376195536664</v>
      </c>
      <c r="M1036" s="2">
        <f t="shared" si="586"/>
        <v>0.23060573857598299</v>
      </c>
      <c r="N1036" s="2">
        <f t="shared" si="596"/>
        <v>2.4442082890541977E-2</v>
      </c>
      <c r="O1036" s="2">
        <f t="shared" si="597"/>
        <v>0.40311725115125763</v>
      </c>
      <c r="P1036" s="1">
        <v>5</v>
      </c>
      <c r="Q1036" s="1">
        <v>960</v>
      </c>
      <c r="R1036" s="1">
        <v>651</v>
      </c>
      <c r="S1036" s="1">
        <v>69</v>
      </c>
      <c r="T1036" s="1">
        <v>1109</v>
      </c>
      <c r="U1036" s="1">
        <v>12</v>
      </c>
      <c r="V1036" s="1">
        <v>11</v>
      </c>
      <c r="AF1036" s="1">
        <v>6</v>
      </c>
      <c r="AI1036" s="7">
        <f t="shared" si="587"/>
        <v>1</v>
      </c>
      <c r="AJ1036" s="7">
        <f t="shared" si="588"/>
        <v>5</v>
      </c>
      <c r="AK1036" s="7">
        <f t="shared" si="589"/>
        <v>6</v>
      </c>
      <c r="AL1036" s="7">
        <f t="shared" si="590"/>
        <v>0</v>
      </c>
      <c r="AM1036" s="2">
        <f t="shared" si="591"/>
        <v>0.39284449167552249</v>
      </c>
      <c r="AN1036" s="2">
        <f t="shared" si="592"/>
        <v>4.2507970244420826E-3</v>
      </c>
      <c r="AO1036" s="2">
        <f t="shared" si="593"/>
        <v>3.8965639390719092E-3</v>
      </c>
      <c r="AP1036" s="2">
        <f t="shared" si="594"/>
        <v>0</v>
      </c>
      <c r="AR1036" t="str">
        <f t="shared" si="580"/>
        <v>Newton</v>
      </c>
      <c r="AS1036" t="s">
        <v>1538</v>
      </c>
      <c r="AT1036">
        <v>3</v>
      </c>
      <c r="AU1036" s="9">
        <v>3</v>
      </c>
      <c r="AV1036" s="91">
        <v>28</v>
      </c>
      <c r="AW1036" s="93">
        <v>101</v>
      </c>
      <c r="AX1036" s="99">
        <f t="shared" si="595"/>
        <v>28101</v>
      </c>
      <c r="AZ1036" s="7" t="s">
        <v>3053</v>
      </c>
      <c r="BA1036" t="s">
        <v>3290</v>
      </c>
      <c r="BB1036" s="162"/>
    </row>
    <row r="1037" spans="1:54" hidden="1" outlineLevel="1">
      <c r="A1037" t="s">
        <v>355</v>
      </c>
      <c r="B1037" t="s">
        <v>1538</v>
      </c>
      <c r="C1037" s="1">
        <f t="shared" si="582"/>
        <v>496</v>
      </c>
      <c r="D1037" s="7">
        <f>IF(P1037&gt;0,RANK(P1037,(P1037:R1037,S1037:AG1037)),0)</f>
        <v>0</v>
      </c>
      <c r="E1037" s="7">
        <f>IF(Q1037&gt;0,RANK(Q1037,(P1037:R1037,S1037:AG1037)),0)</f>
        <v>1</v>
      </c>
      <c r="F1037" s="7">
        <f>IF(R1037&gt;0,RANK(R1037,(P1037:R1037,S1037:AG1037)),0)</f>
        <v>3</v>
      </c>
      <c r="G1037" s="7">
        <f>IF(S1037&gt;0,RANK(S1037,(P1037:R1037,S1037:AG1037)),0)</f>
        <v>4</v>
      </c>
      <c r="H1037" s="48">
        <f t="shared" si="583"/>
        <v>10</v>
      </c>
      <c r="I1037" s="163">
        <f t="shared" si="598"/>
        <v>2.0161290322580645E-2</v>
      </c>
      <c r="J1037" s="2"/>
      <c r="K1037" s="2">
        <f t="shared" si="584"/>
        <v>0</v>
      </c>
      <c r="L1037" s="2">
        <f t="shared" si="585"/>
        <v>0.35685483870967744</v>
      </c>
      <c r="M1037" s="2">
        <f t="shared" si="586"/>
        <v>0.27822580645161288</v>
      </c>
      <c r="N1037" s="2">
        <f t="shared" si="596"/>
        <v>2.0161290322580645E-2</v>
      </c>
      <c r="O1037" s="2">
        <f t="shared" si="597"/>
        <v>0.344758064516129</v>
      </c>
      <c r="P1037" s="1">
        <v>0</v>
      </c>
      <c r="Q1037" s="1">
        <v>177</v>
      </c>
      <c r="R1037" s="1">
        <v>138</v>
      </c>
      <c r="S1037" s="1">
        <v>10</v>
      </c>
      <c r="T1037" s="1">
        <v>167</v>
      </c>
      <c r="U1037" s="1">
        <v>2</v>
      </c>
      <c r="V1037" s="1">
        <v>2</v>
      </c>
      <c r="AF1037" s="1">
        <v>0</v>
      </c>
      <c r="AI1037" s="7">
        <f t="shared" si="587"/>
        <v>2</v>
      </c>
      <c r="AJ1037" s="7">
        <f t="shared" si="588"/>
        <v>5</v>
      </c>
      <c r="AK1037" s="7">
        <f t="shared" si="589"/>
        <v>5</v>
      </c>
      <c r="AL1037" s="7">
        <f t="shared" si="590"/>
        <v>0</v>
      </c>
      <c r="AM1037" s="2">
        <f t="shared" si="591"/>
        <v>0.33669354838709675</v>
      </c>
      <c r="AN1037" s="2">
        <f t="shared" si="592"/>
        <v>4.0322580645161289E-3</v>
      </c>
      <c r="AO1037" s="2">
        <f t="shared" si="593"/>
        <v>4.0322580645161289E-3</v>
      </c>
      <c r="AP1037" s="2">
        <f t="shared" si="594"/>
        <v>0</v>
      </c>
      <c r="AR1037" t="str">
        <f t="shared" si="580"/>
        <v>Noxubee</v>
      </c>
      <c r="AS1037" t="s">
        <v>1538</v>
      </c>
      <c r="AT1037">
        <v>3</v>
      </c>
      <c r="AU1037" s="9">
        <v>3</v>
      </c>
      <c r="AV1037" s="91">
        <v>28</v>
      </c>
      <c r="AW1037" s="93">
        <v>103</v>
      </c>
      <c r="AX1037" s="99">
        <f t="shared" si="595"/>
        <v>28103</v>
      </c>
      <c r="AZ1037" s="7" t="s">
        <v>3053</v>
      </c>
      <c r="BA1037" t="s">
        <v>3290</v>
      </c>
      <c r="BB1037" s="162"/>
    </row>
    <row r="1038" spans="1:54" hidden="1" outlineLevel="1">
      <c r="A1038" t="s">
        <v>3355</v>
      </c>
      <c r="B1038" t="s">
        <v>1538</v>
      </c>
      <c r="C1038" s="1">
        <f t="shared" si="582"/>
        <v>3693</v>
      </c>
      <c r="D1038" s="7">
        <f>IF(P1038&gt;0,RANK(P1038,(P1038:R1038,S1038:AG1038)),0)</f>
        <v>8</v>
      </c>
      <c r="E1038" s="7">
        <f>IF(Q1038&gt;0,RANK(Q1038,(P1038:R1038,S1038:AG1038)),0)</f>
        <v>3</v>
      </c>
      <c r="F1038" s="7">
        <f>IF(R1038&gt;0,RANK(R1038,(P1038:R1038,S1038:AG1038)),0)</f>
        <v>1</v>
      </c>
      <c r="G1038" s="7">
        <f>IF(S1038&gt;0,RANK(S1038,(P1038:R1038,S1038:AG1038)),0)</f>
        <v>4</v>
      </c>
      <c r="H1038" s="48">
        <f t="shared" si="583"/>
        <v>194</v>
      </c>
      <c r="I1038" s="163">
        <f t="shared" si="598"/>
        <v>5.253181695098836E-2</v>
      </c>
      <c r="J1038" s="2"/>
      <c r="K1038" s="2">
        <f t="shared" si="584"/>
        <v>5.415651232060655E-4</v>
      </c>
      <c r="L1038" s="2">
        <f t="shared" si="585"/>
        <v>0.27376116978066611</v>
      </c>
      <c r="M1038" s="2">
        <f t="shared" si="586"/>
        <v>0.35662063363119417</v>
      </c>
      <c r="N1038" s="2">
        <f t="shared" si="596"/>
        <v>5.8218250744652048E-2</v>
      </c>
      <c r="O1038" s="2">
        <f t="shared" si="597"/>
        <v>0.31085838072028166</v>
      </c>
      <c r="P1038" s="1">
        <v>2</v>
      </c>
      <c r="Q1038" s="1">
        <v>1011</v>
      </c>
      <c r="R1038" s="1">
        <v>1317</v>
      </c>
      <c r="S1038" s="1">
        <v>215</v>
      </c>
      <c r="T1038" s="1">
        <v>1123</v>
      </c>
      <c r="U1038" s="1">
        <v>6</v>
      </c>
      <c r="V1038" s="1">
        <v>13</v>
      </c>
      <c r="AF1038" s="1">
        <v>6</v>
      </c>
      <c r="AI1038" s="7">
        <f t="shared" si="587"/>
        <v>2</v>
      </c>
      <c r="AJ1038" s="7">
        <f t="shared" si="588"/>
        <v>6</v>
      </c>
      <c r="AK1038" s="7">
        <f t="shared" si="589"/>
        <v>5</v>
      </c>
      <c r="AL1038" s="7">
        <f t="shared" si="590"/>
        <v>0</v>
      </c>
      <c r="AM1038" s="2">
        <f t="shared" si="591"/>
        <v>0.30408881668020582</v>
      </c>
      <c r="AN1038" s="2">
        <f t="shared" si="592"/>
        <v>1.6246953696181965E-3</v>
      </c>
      <c r="AO1038" s="2">
        <f t="shared" si="593"/>
        <v>3.520173300839426E-3</v>
      </c>
      <c r="AP1038" s="2">
        <f t="shared" si="594"/>
        <v>0</v>
      </c>
      <c r="AR1038" t="str">
        <f t="shared" si="580"/>
        <v>Oktibbeha</v>
      </c>
      <c r="AS1038" t="s">
        <v>1538</v>
      </c>
      <c r="AU1038" s="9">
        <v>3</v>
      </c>
      <c r="AV1038" s="91">
        <v>28</v>
      </c>
      <c r="AW1038" s="93">
        <v>105</v>
      </c>
      <c r="AX1038" s="99">
        <f t="shared" si="595"/>
        <v>28105</v>
      </c>
      <c r="AZ1038" s="7" t="s">
        <v>3053</v>
      </c>
      <c r="BA1038" t="s">
        <v>3290</v>
      </c>
      <c r="BB1038" s="162"/>
    </row>
    <row r="1039" spans="1:54" hidden="1" outlineLevel="1">
      <c r="A1039" t="s">
        <v>673</v>
      </c>
      <c r="B1039" t="s">
        <v>1538</v>
      </c>
      <c r="C1039" s="1">
        <f t="shared" si="582"/>
        <v>2652</v>
      </c>
      <c r="D1039" s="7">
        <f>IF(P1039&gt;0,RANK(P1039,(P1039:R1039,S1039:AG1039)),0)</f>
        <v>7</v>
      </c>
      <c r="E1039" s="7">
        <f>IF(Q1039&gt;0,RANK(Q1039,(P1039:R1039,S1039:AG1039)),0)</f>
        <v>1</v>
      </c>
      <c r="F1039" s="7">
        <f>IF(R1039&gt;0,RANK(R1039,(P1039:R1039,S1039:AG1039)),0)</f>
        <v>2</v>
      </c>
      <c r="G1039" s="7">
        <f>IF(S1039&gt;0,RANK(S1039,(P1039:R1039,S1039:AG1039)),0)</f>
        <v>4</v>
      </c>
      <c r="H1039" s="48">
        <f t="shared" si="583"/>
        <v>69</v>
      </c>
      <c r="I1039" s="163">
        <f t="shared" si="598"/>
        <v>2.6018099547511313E-2</v>
      </c>
      <c r="J1039" s="2"/>
      <c r="K1039" s="2">
        <f t="shared" si="584"/>
        <v>2.6395173453996985E-3</v>
      </c>
      <c r="L1039" s="2">
        <f t="shared" si="585"/>
        <v>0.34238310708898945</v>
      </c>
      <c r="M1039" s="2">
        <f t="shared" si="586"/>
        <v>0.31636500754147812</v>
      </c>
      <c r="N1039" s="2">
        <f t="shared" si="596"/>
        <v>3.2428355957767725E-2</v>
      </c>
      <c r="O1039" s="2">
        <f t="shared" si="597"/>
        <v>0.30618401206636503</v>
      </c>
      <c r="P1039" s="1">
        <v>7</v>
      </c>
      <c r="Q1039" s="1">
        <v>908</v>
      </c>
      <c r="R1039" s="1">
        <v>839</v>
      </c>
      <c r="S1039" s="1">
        <v>86</v>
      </c>
      <c r="T1039" s="1">
        <v>790</v>
      </c>
      <c r="U1039" s="1">
        <v>11</v>
      </c>
      <c r="V1039" s="1">
        <v>9</v>
      </c>
      <c r="AF1039" s="1">
        <v>2</v>
      </c>
      <c r="AI1039" s="7">
        <f t="shared" si="587"/>
        <v>3</v>
      </c>
      <c r="AJ1039" s="7">
        <f t="shared" si="588"/>
        <v>5</v>
      </c>
      <c r="AK1039" s="7">
        <f t="shared" si="589"/>
        <v>6</v>
      </c>
      <c r="AL1039" s="7">
        <f t="shared" si="590"/>
        <v>0</v>
      </c>
      <c r="AM1039" s="2">
        <f t="shared" si="591"/>
        <v>0.29788838612368024</v>
      </c>
      <c r="AN1039" s="2">
        <f t="shared" si="592"/>
        <v>4.1478129713423831E-3</v>
      </c>
      <c r="AO1039" s="2">
        <f t="shared" si="593"/>
        <v>3.3936651583710408E-3</v>
      </c>
      <c r="AP1039" s="2">
        <f t="shared" si="594"/>
        <v>0</v>
      </c>
      <c r="AR1039" t="str">
        <f t="shared" si="580"/>
        <v>Panola</v>
      </c>
      <c r="AS1039" t="s">
        <v>1538</v>
      </c>
      <c r="AT1039">
        <v>2</v>
      </c>
      <c r="AU1039" s="9">
        <v>1</v>
      </c>
      <c r="AV1039" s="91">
        <v>28</v>
      </c>
      <c r="AW1039" s="93">
        <v>107</v>
      </c>
      <c r="AX1039" s="99">
        <f t="shared" si="595"/>
        <v>28107</v>
      </c>
      <c r="AZ1039" s="7" t="s">
        <v>3053</v>
      </c>
      <c r="BA1039" t="s">
        <v>3290</v>
      </c>
      <c r="BB1039" s="162"/>
    </row>
    <row r="1040" spans="1:54" hidden="1" outlineLevel="1">
      <c r="A1040" t="s">
        <v>427</v>
      </c>
      <c r="B1040" t="s">
        <v>1538</v>
      </c>
      <c r="C1040" s="1">
        <f t="shared" si="582"/>
        <v>7315</v>
      </c>
      <c r="D1040" s="7">
        <f>IF(P1040&gt;0,RANK(P1040,(P1040:R1040,S1040:AG1040)),0)</f>
        <v>7</v>
      </c>
      <c r="E1040" s="7">
        <f>IF(Q1040&gt;0,RANK(Q1040,(P1040:R1040,S1040:AG1040)),0)</f>
        <v>2</v>
      </c>
      <c r="F1040" s="7">
        <f>IF(R1040&gt;0,RANK(R1040,(P1040:R1040,S1040:AG1040)),0)</f>
        <v>3</v>
      </c>
      <c r="G1040" s="7">
        <f>IF(S1040&gt;0,RANK(S1040,(P1040:R1040,S1040:AG1040)),0)</f>
        <v>4</v>
      </c>
      <c r="H1040" s="48">
        <f t="shared" si="583"/>
        <v>268</v>
      </c>
      <c r="I1040" s="163">
        <f t="shared" si="598"/>
        <v>3.6637047163362954E-2</v>
      </c>
      <c r="J1040" s="2"/>
      <c r="K1040" s="2">
        <f t="shared" si="584"/>
        <v>1.2303485987696513E-3</v>
      </c>
      <c r="L1040" s="2">
        <f t="shared" si="585"/>
        <v>0.30539986329460012</v>
      </c>
      <c r="M1040" s="2">
        <f t="shared" si="586"/>
        <v>0.25686944634313058</v>
      </c>
      <c r="N1040" s="2">
        <f t="shared" si="596"/>
        <v>8.3800410116199583E-2</v>
      </c>
      <c r="O1040" s="2">
        <f t="shared" si="597"/>
        <v>0.35269993164730001</v>
      </c>
      <c r="P1040" s="1">
        <v>9</v>
      </c>
      <c r="Q1040" s="1">
        <v>2234</v>
      </c>
      <c r="R1040" s="1">
        <v>1879</v>
      </c>
      <c r="S1040" s="1">
        <v>613</v>
      </c>
      <c r="T1040" s="1">
        <v>2502</v>
      </c>
      <c r="U1040" s="1">
        <v>38</v>
      </c>
      <c r="V1040" s="1">
        <v>32</v>
      </c>
      <c r="AF1040" s="1">
        <v>8</v>
      </c>
      <c r="AI1040" s="7">
        <f t="shared" si="587"/>
        <v>1</v>
      </c>
      <c r="AJ1040" s="7">
        <f t="shared" si="588"/>
        <v>5</v>
      </c>
      <c r="AK1040" s="7">
        <f t="shared" si="589"/>
        <v>6</v>
      </c>
      <c r="AL1040" s="7">
        <f t="shared" si="590"/>
        <v>0</v>
      </c>
      <c r="AM1040" s="2">
        <f t="shared" si="591"/>
        <v>0.34203691045796308</v>
      </c>
      <c r="AN1040" s="2">
        <f t="shared" si="592"/>
        <v>5.1948051948051948E-3</v>
      </c>
      <c r="AO1040" s="2">
        <f t="shared" si="593"/>
        <v>4.3745727956254268E-3</v>
      </c>
      <c r="AP1040" s="2">
        <f t="shared" si="594"/>
        <v>0</v>
      </c>
      <c r="AR1040" t="str">
        <f t="shared" si="580"/>
        <v>Pearl River</v>
      </c>
      <c r="AS1040" t="s">
        <v>1538</v>
      </c>
      <c r="AT1040">
        <v>4</v>
      </c>
      <c r="AU1040" s="9">
        <v>4</v>
      </c>
      <c r="AV1040" s="91">
        <v>28</v>
      </c>
      <c r="AW1040" s="93">
        <v>109</v>
      </c>
      <c r="AX1040" s="99">
        <f t="shared" si="595"/>
        <v>28109</v>
      </c>
      <c r="AZ1040" s="7" t="s">
        <v>3053</v>
      </c>
      <c r="BA1040" t="s">
        <v>3290</v>
      </c>
      <c r="BB1040" s="162"/>
    </row>
    <row r="1041" spans="1:54" hidden="1" outlineLevel="1">
      <c r="A1041" t="s">
        <v>155</v>
      </c>
      <c r="B1041" t="s">
        <v>1538</v>
      </c>
      <c r="C1041" s="1">
        <f t="shared" si="582"/>
        <v>1491</v>
      </c>
      <c r="D1041" s="7">
        <f>IF(P1041&gt;0,RANK(P1041,(P1041:R1041,S1041:AG1041)),0)</f>
        <v>8</v>
      </c>
      <c r="E1041" s="7">
        <f>IF(Q1041&gt;0,RANK(Q1041,(P1041:R1041,S1041:AG1041)),0)</f>
        <v>1</v>
      </c>
      <c r="F1041" s="7">
        <f>IF(R1041&gt;0,RANK(R1041,(P1041:R1041,S1041:AG1041)),0)</f>
        <v>3</v>
      </c>
      <c r="G1041" s="7">
        <f>IF(S1041&gt;0,RANK(S1041,(P1041:R1041,S1041:AG1041)),0)</f>
        <v>4</v>
      </c>
      <c r="H1041" s="48">
        <f t="shared" si="583"/>
        <v>80</v>
      </c>
      <c r="I1041" s="163">
        <f t="shared" si="598"/>
        <v>5.3655264922870559E-2</v>
      </c>
      <c r="J1041" s="2"/>
      <c r="K1041" s="2">
        <f t="shared" si="584"/>
        <v>6.7069081153588194E-4</v>
      </c>
      <c r="L1041" s="2">
        <f t="shared" si="585"/>
        <v>0.38631790744466799</v>
      </c>
      <c r="M1041" s="2">
        <f t="shared" si="586"/>
        <v>0.21462105969148224</v>
      </c>
      <c r="N1041" s="2">
        <f t="shared" si="596"/>
        <v>4.7619047619047616E-2</v>
      </c>
      <c r="O1041" s="2">
        <f t="shared" si="597"/>
        <v>0.35077129443326621</v>
      </c>
      <c r="P1041" s="1">
        <v>1</v>
      </c>
      <c r="Q1041" s="1">
        <v>576</v>
      </c>
      <c r="R1041" s="1">
        <v>320</v>
      </c>
      <c r="S1041" s="1">
        <v>71</v>
      </c>
      <c r="T1041" s="1">
        <v>496</v>
      </c>
      <c r="U1041" s="1">
        <v>18</v>
      </c>
      <c r="V1041" s="1">
        <v>5</v>
      </c>
      <c r="AF1041" s="1">
        <v>4</v>
      </c>
      <c r="AI1041" s="7">
        <f t="shared" si="587"/>
        <v>2</v>
      </c>
      <c r="AJ1041" s="7">
        <f t="shared" si="588"/>
        <v>5</v>
      </c>
      <c r="AK1041" s="7">
        <f t="shared" si="589"/>
        <v>6</v>
      </c>
      <c r="AL1041" s="7">
        <f t="shared" si="590"/>
        <v>0</v>
      </c>
      <c r="AM1041" s="2">
        <f t="shared" si="591"/>
        <v>0.33266264252179745</v>
      </c>
      <c r="AN1041" s="2">
        <f t="shared" si="592"/>
        <v>1.2072434607645875E-2</v>
      </c>
      <c r="AO1041" s="2">
        <f t="shared" si="593"/>
        <v>3.3534540576794099E-3</v>
      </c>
      <c r="AP1041" s="2">
        <f t="shared" si="594"/>
        <v>0</v>
      </c>
      <c r="AR1041" t="str">
        <f t="shared" si="580"/>
        <v>Perry</v>
      </c>
      <c r="AS1041" t="s">
        <v>1538</v>
      </c>
      <c r="AT1041">
        <v>4</v>
      </c>
      <c r="AU1041" s="9">
        <v>4</v>
      </c>
      <c r="AV1041" s="91">
        <v>28</v>
      </c>
      <c r="AW1041" s="93">
        <v>111</v>
      </c>
      <c r="AX1041" s="99">
        <f t="shared" si="595"/>
        <v>28111</v>
      </c>
      <c r="AZ1041" s="7" t="s">
        <v>3053</v>
      </c>
      <c r="BA1041" t="s">
        <v>3290</v>
      </c>
      <c r="BB1041" s="162"/>
    </row>
    <row r="1042" spans="1:54" hidden="1" outlineLevel="1">
      <c r="A1042" t="s">
        <v>1768</v>
      </c>
      <c r="B1042" t="s">
        <v>1538</v>
      </c>
      <c r="C1042" s="1">
        <f t="shared" si="582"/>
        <v>3267</v>
      </c>
      <c r="D1042" s="7">
        <f>IF(P1042&gt;0,RANK(P1042,(P1042:R1042,S1042:AG1042)),0)</f>
        <v>7</v>
      </c>
      <c r="E1042" s="7">
        <f>IF(Q1042&gt;0,RANK(Q1042,(P1042:R1042,S1042:AG1042)),0)</f>
        <v>2</v>
      </c>
      <c r="F1042" s="7">
        <f>IF(R1042&gt;0,RANK(R1042,(P1042:R1042,S1042:AG1042)),0)</f>
        <v>1</v>
      </c>
      <c r="G1042" s="7">
        <f>IF(S1042&gt;0,RANK(S1042,(P1042:R1042,S1042:AG1042)),0)</f>
        <v>4</v>
      </c>
      <c r="H1042" s="48">
        <f t="shared" si="583"/>
        <v>91</v>
      </c>
      <c r="I1042" s="163">
        <f t="shared" si="598"/>
        <v>2.7854300581573309E-2</v>
      </c>
      <c r="J1042" s="2"/>
      <c r="K1042" s="2">
        <f t="shared" si="584"/>
        <v>2.4487297214569942E-3</v>
      </c>
      <c r="L1042" s="2">
        <f t="shared" si="585"/>
        <v>0.30945821854912764</v>
      </c>
      <c r="M1042" s="2">
        <f t="shared" si="586"/>
        <v>0.33731251913070093</v>
      </c>
      <c r="N1042" s="2">
        <f t="shared" si="596"/>
        <v>4.346495255586165E-2</v>
      </c>
      <c r="O1042" s="2">
        <f t="shared" si="597"/>
        <v>0.3073155800428527</v>
      </c>
      <c r="P1042" s="1">
        <v>8</v>
      </c>
      <c r="Q1042" s="1">
        <v>1011</v>
      </c>
      <c r="R1042" s="1">
        <v>1102</v>
      </c>
      <c r="S1042" s="1">
        <v>142</v>
      </c>
      <c r="T1042" s="1">
        <v>953</v>
      </c>
      <c r="U1042" s="1">
        <v>30</v>
      </c>
      <c r="V1042" s="1">
        <v>15</v>
      </c>
      <c r="AF1042" s="1">
        <v>6</v>
      </c>
      <c r="AI1042" s="7">
        <f t="shared" si="587"/>
        <v>3</v>
      </c>
      <c r="AJ1042" s="7">
        <f t="shared" si="588"/>
        <v>5</v>
      </c>
      <c r="AK1042" s="7">
        <f t="shared" si="589"/>
        <v>6</v>
      </c>
      <c r="AL1042" s="7">
        <f t="shared" si="590"/>
        <v>0</v>
      </c>
      <c r="AM1042" s="2">
        <f t="shared" si="591"/>
        <v>0.29170492806856441</v>
      </c>
      <c r="AN1042" s="2">
        <f t="shared" si="592"/>
        <v>9.1827364554637279E-3</v>
      </c>
      <c r="AO1042" s="2">
        <f t="shared" si="593"/>
        <v>4.5913682277318639E-3</v>
      </c>
      <c r="AP1042" s="2">
        <f t="shared" si="594"/>
        <v>0</v>
      </c>
      <c r="AR1042" t="str">
        <f t="shared" si="580"/>
        <v>Pike</v>
      </c>
      <c r="AS1042" t="s">
        <v>1538</v>
      </c>
      <c r="AT1042">
        <v>3</v>
      </c>
      <c r="AU1042" s="9">
        <v>3</v>
      </c>
      <c r="AV1042" s="91">
        <v>28</v>
      </c>
      <c r="AW1042" s="93">
        <v>113</v>
      </c>
      <c r="AX1042" s="99">
        <f t="shared" si="595"/>
        <v>28113</v>
      </c>
      <c r="AZ1042" s="7" t="s">
        <v>3053</v>
      </c>
      <c r="BA1042" t="s">
        <v>3290</v>
      </c>
      <c r="BB1042" s="162"/>
    </row>
    <row r="1043" spans="1:54" hidden="1" outlineLevel="1">
      <c r="A1043" t="s">
        <v>1333</v>
      </c>
      <c r="B1043" t="s">
        <v>1538</v>
      </c>
      <c r="C1043" s="1">
        <f t="shared" si="582"/>
        <v>3662</v>
      </c>
      <c r="D1043" s="7">
        <f>IF(P1043&gt;0,RANK(P1043,(P1043:R1043,S1043:AG1043)),0)</f>
        <v>8</v>
      </c>
      <c r="E1043" s="7">
        <f>IF(Q1043&gt;0,RANK(Q1043,(P1043:R1043,S1043:AG1043)),0)</f>
        <v>2</v>
      </c>
      <c r="F1043" s="7">
        <f>IF(R1043&gt;0,RANK(R1043,(P1043:R1043,S1043:AG1043)),0)</f>
        <v>3</v>
      </c>
      <c r="G1043" s="7">
        <f>IF(S1043&gt;0,RANK(S1043,(P1043:R1043,S1043:AG1043)),0)</f>
        <v>4</v>
      </c>
      <c r="H1043" s="48">
        <f t="shared" si="583"/>
        <v>332</v>
      </c>
      <c r="I1043" s="163">
        <f t="shared" si="598"/>
        <v>9.0660841070453302E-2</v>
      </c>
      <c r="J1043" s="2"/>
      <c r="K1043" s="2">
        <f t="shared" si="584"/>
        <v>8.1922446750409611E-4</v>
      </c>
      <c r="L1043" s="2">
        <f t="shared" si="585"/>
        <v>0.3358820316766794</v>
      </c>
      <c r="M1043" s="2">
        <f t="shared" si="586"/>
        <v>0.1829601310759148</v>
      </c>
      <c r="N1043" s="2">
        <f t="shared" si="596"/>
        <v>3.9868924085199348E-2</v>
      </c>
      <c r="O1043" s="2">
        <f t="shared" si="597"/>
        <v>0.44046968869470238</v>
      </c>
      <c r="P1043" s="1">
        <v>3</v>
      </c>
      <c r="Q1043" s="1">
        <v>1230</v>
      </c>
      <c r="R1043" s="1">
        <v>670</v>
      </c>
      <c r="S1043" s="1">
        <v>146</v>
      </c>
      <c r="T1043" s="1">
        <v>1562</v>
      </c>
      <c r="U1043" s="1">
        <v>23</v>
      </c>
      <c r="V1043" s="1">
        <v>20</v>
      </c>
      <c r="AF1043" s="1">
        <v>8</v>
      </c>
      <c r="AI1043" s="7">
        <f t="shared" si="587"/>
        <v>1</v>
      </c>
      <c r="AJ1043" s="7">
        <f t="shared" si="588"/>
        <v>5</v>
      </c>
      <c r="AK1043" s="7">
        <f t="shared" si="589"/>
        <v>6</v>
      </c>
      <c r="AL1043" s="7">
        <f t="shared" si="590"/>
        <v>0</v>
      </c>
      <c r="AM1043" s="2">
        <f t="shared" si="591"/>
        <v>0.42654287274713271</v>
      </c>
      <c r="AN1043" s="2">
        <f t="shared" si="592"/>
        <v>6.2807209175314033E-3</v>
      </c>
      <c r="AO1043" s="2">
        <f t="shared" si="593"/>
        <v>5.4614964500273077E-3</v>
      </c>
      <c r="AP1043" s="2">
        <f t="shared" si="594"/>
        <v>0</v>
      </c>
      <c r="AR1043" t="str">
        <f t="shared" si="580"/>
        <v>Pontotoc</v>
      </c>
      <c r="AS1043" t="s">
        <v>1538</v>
      </c>
      <c r="AT1043">
        <v>1</v>
      </c>
      <c r="AU1043" s="9">
        <v>1</v>
      </c>
      <c r="AV1043" s="91">
        <v>28</v>
      </c>
      <c r="AW1043" s="93">
        <v>115</v>
      </c>
      <c r="AX1043" s="99">
        <f t="shared" si="595"/>
        <v>28115</v>
      </c>
      <c r="AZ1043" s="7" t="s">
        <v>3053</v>
      </c>
      <c r="BA1043" t="s">
        <v>3290</v>
      </c>
      <c r="BB1043" s="162"/>
    </row>
    <row r="1044" spans="1:54" hidden="1" outlineLevel="1">
      <c r="A1044" t="s">
        <v>1537</v>
      </c>
      <c r="B1044" t="s">
        <v>1538</v>
      </c>
      <c r="C1044" s="1">
        <f t="shared" si="582"/>
        <v>2063</v>
      </c>
      <c r="D1044" s="7">
        <f>IF(P1044&gt;0,RANK(P1044,(P1044:R1044,S1044:AG1044)),0)</f>
        <v>6</v>
      </c>
      <c r="E1044" s="7">
        <f>IF(Q1044&gt;0,RANK(Q1044,(P1044:R1044,S1044:AG1044)),0)</f>
        <v>2</v>
      </c>
      <c r="F1044" s="7">
        <f>IF(R1044&gt;0,RANK(R1044,(P1044:R1044,S1044:AG1044)),0)</f>
        <v>3</v>
      </c>
      <c r="G1044" s="7">
        <f>IF(S1044&gt;0,RANK(S1044,(P1044:R1044,S1044:AG1044)),0)</f>
        <v>4</v>
      </c>
      <c r="H1044" s="48">
        <f t="shared" si="583"/>
        <v>200</v>
      </c>
      <c r="I1044" s="163">
        <f t="shared" si="598"/>
        <v>9.6946194861851673E-2</v>
      </c>
      <c r="J1044" s="2"/>
      <c r="K1044" s="2">
        <f t="shared" si="584"/>
        <v>2.90838584585555E-3</v>
      </c>
      <c r="L1044" s="2">
        <f t="shared" si="585"/>
        <v>0.30731943771206982</v>
      </c>
      <c r="M1044" s="2">
        <f t="shared" si="586"/>
        <v>0.25012118274357731</v>
      </c>
      <c r="N1044" s="2">
        <f t="shared" si="596"/>
        <v>2.714493456131847E-2</v>
      </c>
      <c r="O1044" s="2">
        <f t="shared" si="597"/>
        <v>0.41250605913717892</v>
      </c>
      <c r="P1044" s="1">
        <v>6</v>
      </c>
      <c r="Q1044" s="1">
        <v>634</v>
      </c>
      <c r="R1044" s="1">
        <v>516</v>
      </c>
      <c r="S1044" s="1">
        <v>56</v>
      </c>
      <c r="T1044" s="1">
        <v>834</v>
      </c>
      <c r="U1044" s="1">
        <v>8</v>
      </c>
      <c r="V1044" s="1">
        <v>5</v>
      </c>
      <c r="AF1044" s="1">
        <v>4</v>
      </c>
      <c r="AI1044" s="7">
        <f t="shared" si="587"/>
        <v>1</v>
      </c>
      <c r="AJ1044" s="7">
        <f t="shared" si="588"/>
        <v>5</v>
      </c>
      <c r="AK1044" s="7">
        <f t="shared" si="589"/>
        <v>7</v>
      </c>
      <c r="AL1044" s="7">
        <f t="shared" si="590"/>
        <v>0</v>
      </c>
      <c r="AM1044" s="2">
        <f t="shared" si="591"/>
        <v>0.40426563257392145</v>
      </c>
      <c r="AN1044" s="2">
        <f t="shared" si="592"/>
        <v>3.8778477944740671E-3</v>
      </c>
      <c r="AO1044" s="2">
        <f t="shared" si="593"/>
        <v>2.4236548715462916E-3</v>
      </c>
      <c r="AP1044" s="2">
        <f t="shared" si="594"/>
        <v>0</v>
      </c>
      <c r="AR1044" t="str">
        <f t="shared" si="580"/>
        <v>Prentiss</v>
      </c>
      <c r="AS1044" t="s">
        <v>1538</v>
      </c>
      <c r="AT1044">
        <v>1</v>
      </c>
      <c r="AU1044" s="9">
        <v>1</v>
      </c>
      <c r="AV1044" s="91">
        <v>28</v>
      </c>
      <c r="AW1044" s="93">
        <v>117</v>
      </c>
      <c r="AX1044" s="99">
        <f t="shared" si="595"/>
        <v>28117</v>
      </c>
      <c r="AZ1044" s="7" t="s">
        <v>3053</v>
      </c>
      <c r="BA1044" t="s">
        <v>3290</v>
      </c>
      <c r="BB1044" s="162"/>
    </row>
    <row r="1045" spans="1:54" hidden="1" outlineLevel="1">
      <c r="A1045" t="s">
        <v>1235</v>
      </c>
      <c r="B1045" t="s">
        <v>1538</v>
      </c>
      <c r="C1045" s="1">
        <f t="shared" si="582"/>
        <v>325</v>
      </c>
      <c r="D1045" s="7">
        <f>IF(P1045&gt;0,RANK(P1045,(P1045:R1045,S1045:AG1045)),0)</f>
        <v>5</v>
      </c>
      <c r="E1045" s="7">
        <f>IF(Q1045&gt;0,RANK(Q1045,(P1045:R1045,S1045:AG1045)),0)</f>
        <v>3</v>
      </c>
      <c r="F1045" s="7">
        <f>IF(R1045&gt;0,RANK(R1045,(P1045:R1045,S1045:AG1045)),0)</f>
        <v>1</v>
      </c>
      <c r="G1045" s="7">
        <f>IF(S1045&gt;0,RANK(S1045,(P1045:R1045,S1045:AG1045)),0)</f>
        <v>4</v>
      </c>
      <c r="H1045" s="48">
        <f t="shared" si="583"/>
        <v>2</v>
      </c>
      <c r="I1045" s="163">
        <f t="shared" si="598"/>
        <v>6.1538461538461538E-3</v>
      </c>
      <c r="J1045" s="2"/>
      <c r="K1045" s="2">
        <f t="shared" si="584"/>
        <v>3.0769230769230769E-3</v>
      </c>
      <c r="L1045" s="2">
        <f t="shared" si="585"/>
        <v>0.26461538461538464</v>
      </c>
      <c r="M1045" s="2">
        <f t="shared" si="586"/>
        <v>0.3446153846153846</v>
      </c>
      <c r="N1045" s="2">
        <f t="shared" si="596"/>
        <v>4.6153846153846156E-2</v>
      </c>
      <c r="O1045" s="2">
        <f t="shared" si="597"/>
        <v>0.34153846153846157</v>
      </c>
      <c r="P1045" s="1">
        <v>1</v>
      </c>
      <c r="Q1045" s="1">
        <v>86</v>
      </c>
      <c r="R1045" s="1">
        <v>112</v>
      </c>
      <c r="S1045" s="1">
        <v>15</v>
      </c>
      <c r="T1045" s="1">
        <v>110</v>
      </c>
      <c r="U1045" s="1">
        <v>1</v>
      </c>
      <c r="V1045" s="1">
        <v>0</v>
      </c>
      <c r="AF1045" s="1">
        <v>0</v>
      </c>
      <c r="AI1045" s="7">
        <f t="shared" si="587"/>
        <v>2</v>
      </c>
      <c r="AJ1045" s="7">
        <f t="shared" si="588"/>
        <v>5</v>
      </c>
      <c r="AK1045" s="7">
        <f t="shared" si="589"/>
        <v>0</v>
      </c>
      <c r="AL1045" s="7">
        <f t="shared" si="590"/>
        <v>0</v>
      </c>
      <c r="AM1045" s="2">
        <f t="shared" si="591"/>
        <v>0.33846153846153848</v>
      </c>
      <c r="AN1045" s="2">
        <f t="shared" si="592"/>
        <v>3.0769230769230769E-3</v>
      </c>
      <c r="AO1045" s="2">
        <f t="shared" si="593"/>
        <v>0</v>
      </c>
      <c r="AP1045" s="2">
        <f t="shared" si="594"/>
        <v>0</v>
      </c>
      <c r="AR1045" t="str">
        <f t="shared" ref="AR1045:AR1108" si="599">A1045</f>
        <v>Quitman</v>
      </c>
      <c r="AS1045" t="s">
        <v>1538</v>
      </c>
      <c r="AT1045">
        <v>2</v>
      </c>
      <c r="AU1045" s="9">
        <v>2</v>
      </c>
      <c r="AV1045" s="91">
        <v>28</v>
      </c>
      <c r="AW1045" s="93">
        <v>119</v>
      </c>
      <c r="AX1045" s="99">
        <f t="shared" si="595"/>
        <v>28119</v>
      </c>
      <c r="AZ1045" s="7" t="s">
        <v>3053</v>
      </c>
      <c r="BA1045" t="s">
        <v>3290</v>
      </c>
      <c r="BB1045" s="162"/>
    </row>
    <row r="1046" spans="1:54" hidden="1" outlineLevel="1">
      <c r="A1046" t="s">
        <v>2547</v>
      </c>
      <c r="B1046" t="s">
        <v>1538</v>
      </c>
      <c r="C1046" s="1">
        <f t="shared" si="582"/>
        <v>22894</v>
      </c>
      <c r="D1046" s="7">
        <f>IF(P1046&gt;0,RANK(P1046,(P1046:R1046,S1046:AG1046)),0)</f>
        <v>7</v>
      </c>
      <c r="E1046" s="7">
        <f>IF(Q1046&gt;0,RANK(Q1046,(P1046:R1046,S1046:AG1046)),0)</f>
        <v>2</v>
      </c>
      <c r="F1046" s="7">
        <f>IF(R1046&gt;0,RANK(R1046,(P1046:R1046,S1046:AG1046)),0)</f>
        <v>1</v>
      </c>
      <c r="G1046" s="7">
        <f>IF(S1046&gt;0,RANK(S1046,(P1046:R1046,S1046:AG1046)),0)</f>
        <v>4</v>
      </c>
      <c r="H1046" s="48">
        <f t="shared" si="583"/>
        <v>414</v>
      </c>
      <c r="I1046" s="163">
        <f t="shared" si="598"/>
        <v>1.8083340613261115E-2</v>
      </c>
      <c r="J1046" s="2"/>
      <c r="K1046" s="2">
        <f t="shared" si="584"/>
        <v>1.0483096007687603E-3</v>
      </c>
      <c r="L1046" s="2">
        <f t="shared" si="585"/>
        <v>0.3204333013016511</v>
      </c>
      <c r="M1046" s="2">
        <f t="shared" si="586"/>
        <v>0.33851664191491221</v>
      </c>
      <c r="N1046" s="2">
        <f t="shared" si="596"/>
        <v>4.0884074429981654E-2</v>
      </c>
      <c r="O1046" s="2">
        <f t="shared" si="597"/>
        <v>0.29911767275268625</v>
      </c>
      <c r="P1046" s="1">
        <v>24</v>
      </c>
      <c r="Q1046" s="1">
        <v>7336</v>
      </c>
      <c r="R1046" s="1">
        <v>7750</v>
      </c>
      <c r="S1046" s="1">
        <v>936</v>
      </c>
      <c r="T1046" s="1">
        <v>6704</v>
      </c>
      <c r="U1046" s="1">
        <v>71</v>
      </c>
      <c r="V1046" s="1">
        <v>55</v>
      </c>
      <c r="AF1046" s="1">
        <v>18</v>
      </c>
      <c r="AI1046" s="7">
        <f t="shared" si="587"/>
        <v>3</v>
      </c>
      <c r="AJ1046" s="7">
        <f t="shared" si="588"/>
        <v>5</v>
      </c>
      <c r="AK1046" s="7">
        <f t="shared" si="589"/>
        <v>6</v>
      </c>
      <c r="AL1046" s="7">
        <f t="shared" si="590"/>
        <v>0</v>
      </c>
      <c r="AM1046" s="2">
        <f t="shared" si="591"/>
        <v>0.29282781514807371</v>
      </c>
      <c r="AN1046" s="2">
        <f t="shared" si="592"/>
        <v>3.1012492356075829E-3</v>
      </c>
      <c r="AO1046" s="2">
        <f t="shared" si="593"/>
        <v>2.4023761684284091E-3</v>
      </c>
      <c r="AP1046" s="2">
        <f t="shared" si="594"/>
        <v>0</v>
      </c>
      <c r="AR1046" t="str">
        <f t="shared" si="599"/>
        <v>Rankin</v>
      </c>
      <c r="AS1046" t="s">
        <v>1538</v>
      </c>
      <c r="AT1046">
        <v>3</v>
      </c>
      <c r="AU1046" s="9">
        <v>3</v>
      </c>
      <c r="AV1046" s="91">
        <v>28</v>
      </c>
      <c r="AW1046" s="93">
        <v>121</v>
      </c>
      <c r="AX1046" s="99">
        <f t="shared" si="595"/>
        <v>28121</v>
      </c>
      <c r="AZ1046" s="7" t="s">
        <v>3053</v>
      </c>
      <c r="BA1046" t="s">
        <v>3290</v>
      </c>
      <c r="BB1046" s="162"/>
    </row>
    <row r="1047" spans="1:54" hidden="1" outlineLevel="1">
      <c r="A1047" t="s">
        <v>1034</v>
      </c>
      <c r="B1047" t="s">
        <v>1538</v>
      </c>
      <c r="C1047" s="1">
        <f t="shared" si="582"/>
        <v>2491</v>
      </c>
      <c r="D1047" s="7">
        <f>IF(P1047&gt;0,RANK(P1047,(P1047:R1047,S1047:AG1047)),0)</f>
        <v>8</v>
      </c>
      <c r="E1047" s="7">
        <f>IF(Q1047&gt;0,RANK(Q1047,(P1047:R1047,S1047:AG1047)),0)</f>
        <v>2</v>
      </c>
      <c r="F1047" s="7">
        <f>IF(R1047&gt;0,RANK(R1047,(P1047:R1047,S1047:AG1047)),0)</f>
        <v>3</v>
      </c>
      <c r="G1047" s="7">
        <f>IF(S1047&gt;0,RANK(S1047,(P1047:R1047,S1047:AG1047)),0)</f>
        <v>4</v>
      </c>
      <c r="H1047" s="48">
        <f t="shared" si="583"/>
        <v>144</v>
      </c>
      <c r="I1047" s="163">
        <f t="shared" si="598"/>
        <v>5.780810919309514E-2</v>
      </c>
      <c r="J1047" s="2"/>
      <c r="K1047" s="2">
        <f t="shared" si="584"/>
        <v>2.0072260136491369E-3</v>
      </c>
      <c r="L1047" s="2">
        <f t="shared" si="585"/>
        <v>0.30670413488558812</v>
      </c>
      <c r="M1047" s="2">
        <f t="shared" si="586"/>
        <v>0.28261742272179846</v>
      </c>
      <c r="N1047" s="2">
        <f t="shared" si="596"/>
        <v>2.7298273785628262E-2</v>
      </c>
      <c r="O1047" s="2">
        <f t="shared" si="597"/>
        <v>0.38137294259333604</v>
      </c>
      <c r="P1047" s="1">
        <v>5</v>
      </c>
      <c r="Q1047" s="1">
        <v>764</v>
      </c>
      <c r="R1047" s="1">
        <v>704</v>
      </c>
      <c r="S1047" s="1">
        <v>68</v>
      </c>
      <c r="T1047" s="1">
        <v>908</v>
      </c>
      <c r="U1047" s="1">
        <v>23</v>
      </c>
      <c r="V1047" s="1">
        <v>9</v>
      </c>
      <c r="AF1047" s="1">
        <v>10</v>
      </c>
      <c r="AI1047" s="7">
        <f t="shared" si="587"/>
        <v>1</v>
      </c>
      <c r="AJ1047" s="7">
        <f t="shared" si="588"/>
        <v>5</v>
      </c>
      <c r="AK1047" s="7">
        <f t="shared" si="589"/>
        <v>6</v>
      </c>
      <c r="AL1047" s="7">
        <f t="shared" si="590"/>
        <v>0</v>
      </c>
      <c r="AM1047" s="2">
        <f t="shared" si="591"/>
        <v>0.36451224407868327</v>
      </c>
      <c r="AN1047" s="2">
        <f t="shared" si="592"/>
        <v>9.2332396627860299E-3</v>
      </c>
      <c r="AO1047" s="2">
        <f t="shared" si="593"/>
        <v>3.6130068245684463E-3</v>
      </c>
      <c r="AP1047" s="2">
        <f t="shared" si="594"/>
        <v>0</v>
      </c>
      <c r="AR1047" t="str">
        <f t="shared" si="599"/>
        <v>Scott</v>
      </c>
      <c r="AS1047" t="s">
        <v>1538</v>
      </c>
      <c r="AT1047">
        <v>3</v>
      </c>
      <c r="AU1047" s="9">
        <v>3</v>
      </c>
      <c r="AV1047" s="91">
        <v>28</v>
      </c>
      <c r="AW1047" s="93">
        <v>123</v>
      </c>
      <c r="AX1047" s="99">
        <f t="shared" si="595"/>
        <v>28123</v>
      </c>
      <c r="AZ1047" s="7" t="s">
        <v>3053</v>
      </c>
      <c r="BA1047" t="s">
        <v>3290</v>
      </c>
      <c r="BB1047" s="162"/>
    </row>
    <row r="1048" spans="1:54" hidden="1" outlineLevel="1">
      <c r="A1048" t="s">
        <v>2950</v>
      </c>
      <c r="B1048" t="s">
        <v>1538</v>
      </c>
      <c r="C1048" s="1">
        <f t="shared" si="582"/>
        <v>261</v>
      </c>
      <c r="D1048" s="7">
        <f>IF(P1048&gt;0,RANK(P1048,(P1048:R1048,S1048:AG1048)),0)</f>
        <v>5</v>
      </c>
      <c r="E1048" s="7">
        <f>IF(Q1048&gt;0,RANK(Q1048,(P1048:R1048,S1048:AG1048)),0)</f>
        <v>3</v>
      </c>
      <c r="F1048" s="7">
        <f>IF(R1048&gt;0,RANK(R1048,(P1048:R1048,S1048:AG1048)),0)</f>
        <v>2</v>
      </c>
      <c r="G1048" s="7">
        <f>IF(S1048&gt;0,RANK(S1048,(P1048:R1048,S1048:AG1048)),0)</f>
        <v>4</v>
      </c>
      <c r="H1048" s="48">
        <f t="shared" si="583"/>
        <v>15</v>
      </c>
      <c r="I1048" s="163">
        <f t="shared" si="598"/>
        <v>5.7471264367816091E-2</v>
      </c>
      <c r="J1048" s="2"/>
      <c r="K1048" s="2">
        <f t="shared" si="584"/>
        <v>7.6628352490421452E-3</v>
      </c>
      <c r="L1048" s="2">
        <f t="shared" si="585"/>
        <v>0.29118773946360155</v>
      </c>
      <c r="M1048" s="2">
        <f t="shared" si="586"/>
        <v>0.31034482758620691</v>
      </c>
      <c r="N1048" s="2">
        <f t="shared" si="596"/>
        <v>1.532567049808429E-2</v>
      </c>
      <c r="O1048" s="2">
        <f t="shared" si="597"/>
        <v>0.37547892720306514</v>
      </c>
      <c r="P1048" s="1">
        <v>2</v>
      </c>
      <c r="Q1048" s="1">
        <v>76</v>
      </c>
      <c r="R1048" s="1">
        <v>81</v>
      </c>
      <c r="S1048" s="1">
        <v>4</v>
      </c>
      <c r="T1048" s="1">
        <v>96</v>
      </c>
      <c r="U1048" s="1">
        <v>0</v>
      </c>
      <c r="V1048" s="1">
        <v>1</v>
      </c>
      <c r="AF1048" s="1">
        <v>1</v>
      </c>
      <c r="AI1048" s="7">
        <f t="shared" si="587"/>
        <v>1</v>
      </c>
      <c r="AJ1048" s="7">
        <f t="shared" si="588"/>
        <v>0</v>
      </c>
      <c r="AK1048" s="7">
        <f t="shared" si="589"/>
        <v>6</v>
      </c>
      <c r="AL1048" s="7">
        <f t="shared" si="590"/>
        <v>0</v>
      </c>
      <c r="AM1048" s="2">
        <f t="shared" si="591"/>
        <v>0.36781609195402298</v>
      </c>
      <c r="AN1048" s="2">
        <f t="shared" si="592"/>
        <v>0</v>
      </c>
      <c r="AO1048" s="2">
        <f t="shared" si="593"/>
        <v>3.8314176245210726E-3</v>
      </c>
      <c r="AP1048" s="2">
        <f t="shared" si="594"/>
        <v>0</v>
      </c>
      <c r="AR1048" t="str">
        <f t="shared" si="599"/>
        <v>Sharkey</v>
      </c>
      <c r="AS1048" t="s">
        <v>1538</v>
      </c>
      <c r="AT1048">
        <v>2</v>
      </c>
      <c r="AU1048" s="9">
        <v>2</v>
      </c>
      <c r="AV1048" s="91">
        <v>28</v>
      </c>
      <c r="AW1048" s="93">
        <v>125</v>
      </c>
      <c r="AX1048" s="99">
        <f t="shared" si="595"/>
        <v>28125</v>
      </c>
      <c r="AZ1048" s="7" t="s">
        <v>3053</v>
      </c>
      <c r="BA1048" t="s">
        <v>3290</v>
      </c>
      <c r="BB1048" s="162"/>
    </row>
    <row r="1049" spans="1:54" hidden="1" outlineLevel="1">
      <c r="A1049" t="s">
        <v>844</v>
      </c>
      <c r="B1049" t="s">
        <v>1538</v>
      </c>
      <c r="C1049" s="1">
        <f t="shared" si="582"/>
        <v>3291</v>
      </c>
      <c r="D1049" s="7">
        <f>IF(P1049&gt;0,RANK(P1049,(P1049:R1049,S1049:AG1049)),0)</f>
        <v>8</v>
      </c>
      <c r="E1049" s="7">
        <f>IF(Q1049&gt;0,RANK(Q1049,(P1049:R1049,S1049:AG1049)),0)</f>
        <v>2</v>
      </c>
      <c r="F1049" s="7">
        <f>IF(R1049&gt;0,RANK(R1049,(P1049:R1049,S1049:AG1049)),0)</f>
        <v>3</v>
      </c>
      <c r="G1049" s="7">
        <f>IF(S1049&gt;0,RANK(S1049,(P1049:R1049,S1049:AG1049)),0)</f>
        <v>4</v>
      </c>
      <c r="H1049" s="48">
        <f t="shared" si="583"/>
        <v>87</v>
      </c>
      <c r="I1049" s="163">
        <f t="shared" si="598"/>
        <v>2.6435733819507749E-2</v>
      </c>
      <c r="J1049" s="2"/>
      <c r="K1049" s="2">
        <f t="shared" si="584"/>
        <v>2.4308720753570341E-3</v>
      </c>
      <c r="L1049" s="2">
        <f t="shared" si="585"/>
        <v>0.30841689456092375</v>
      </c>
      <c r="M1049" s="2">
        <f t="shared" si="586"/>
        <v>0.29565481616529932</v>
      </c>
      <c r="N1049" s="2">
        <f t="shared" si="596"/>
        <v>4.4059556365846249E-2</v>
      </c>
      <c r="O1049" s="2">
        <f t="shared" si="597"/>
        <v>0.34943786083257367</v>
      </c>
      <c r="P1049" s="1">
        <v>8</v>
      </c>
      <c r="Q1049" s="1">
        <v>1015</v>
      </c>
      <c r="R1049" s="1">
        <v>973</v>
      </c>
      <c r="S1049" s="1">
        <v>145</v>
      </c>
      <c r="T1049" s="1">
        <v>1102</v>
      </c>
      <c r="U1049" s="1">
        <v>27</v>
      </c>
      <c r="V1049" s="1">
        <v>10</v>
      </c>
      <c r="AF1049" s="1">
        <v>11</v>
      </c>
      <c r="AI1049" s="7">
        <f t="shared" si="587"/>
        <v>1</v>
      </c>
      <c r="AJ1049" s="7">
        <f t="shared" si="588"/>
        <v>5</v>
      </c>
      <c r="AK1049" s="7">
        <f t="shared" si="589"/>
        <v>6</v>
      </c>
      <c r="AL1049" s="7">
        <f t="shared" si="590"/>
        <v>0</v>
      </c>
      <c r="AM1049" s="2">
        <f t="shared" si="591"/>
        <v>0.33485262838043151</v>
      </c>
      <c r="AN1049" s="2">
        <f t="shared" si="592"/>
        <v>8.2041932543299913E-3</v>
      </c>
      <c r="AO1049" s="2">
        <f t="shared" si="593"/>
        <v>3.038590094196293E-3</v>
      </c>
      <c r="AP1049" s="2">
        <f t="shared" si="594"/>
        <v>0</v>
      </c>
      <c r="AR1049" t="str">
        <f t="shared" si="599"/>
        <v>Simpson</v>
      </c>
      <c r="AS1049" t="s">
        <v>1538</v>
      </c>
      <c r="AT1049">
        <v>3</v>
      </c>
      <c r="AU1049" s="9">
        <v>3</v>
      </c>
      <c r="AV1049" s="91">
        <v>28</v>
      </c>
      <c r="AW1049" s="93">
        <v>127</v>
      </c>
      <c r="AX1049" s="99">
        <f t="shared" si="595"/>
        <v>28127</v>
      </c>
      <c r="AZ1049" s="7" t="s">
        <v>3053</v>
      </c>
      <c r="BA1049" t="s">
        <v>3290</v>
      </c>
      <c r="BB1049" s="162"/>
    </row>
    <row r="1050" spans="1:54" hidden="1" outlineLevel="1">
      <c r="A1050" t="s">
        <v>2014</v>
      </c>
      <c r="B1050" t="s">
        <v>1538</v>
      </c>
      <c r="C1050" s="1">
        <f t="shared" ref="C1050:C1068" si="600">SUM(P1050:AG1050)</f>
        <v>2218</v>
      </c>
      <c r="D1050" s="7">
        <f>IF(P1050&gt;0,RANK(P1050,(P1050:R1050,S1050:AG1050)),0)</f>
        <v>8</v>
      </c>
      <c r="E1050" s="7">
        <f>IF(Q1050&gt;0,RANK(Q1050,(P1050:R1050,S1050:AG1050)),0)</f>
        <v>1</v>
      </c>
      <c r="F1050" s="7">
        <f>IF(R1050&gt;0,RANK(R1050,(P1050:R1050,S1050:AG1050)),0)</f>
        <v>3</v>
      </c>
      <c r="G1050" s="7">
        <f>IF(S1050&gt;0,RANK(S1050,(P1050:R1050,S1050:AG1050)),0)</f>
        <v>4</v>
      </c>
      <c r="H1050" s="48">
        <f t="shared" ref="H1050:H1068" si="601">MAX(P1050:Y1050)-LARGE(P1050:Y1050,2)</f>
        <v>28</v>
      </c>
      <c r="I1050" s="163">
        <f t="shared" si="598"/>
        <v>1.2623985572587917E-2</v>
      </c>
      <c r="J1050" s="2"/>
      <c r="K1050" s="2">
        <f t="shared" ref="K1050:K1068" si="602">IF($C1050=0,"-",P1050/$C1050)</f>
        <v>9.0171325518485117E-4</v>
      </c>
      <c r="L1050" s="2">
        <f t="shared" ref="L1050:L1068" si="603">IF($C1050=0,"-",Q1050/$C1050)</f>
        <v>0.37601442741208296</v>
      </c>
      <c r="M1050" s="2">
        <f t="shared" ref="M1050:M1068" si="604">IF($C1050=0,"-",R1050/$C1050)</f>
        <v>0.2146077547339946</v>
      </c>
      <c r="N1050" s="2">
        <f t="shared" si="596"/>
        <v>3.2461677186654644E-2</v>
      </c>
      <c r="O1050" s="2">
        <f t="shared" si="597"/>
        <v>0.37601442741208285</v>
      </c>
      <c r="P1050" s="1">
        <v>2</v>
      </c>
      <c r="Q1050" s="1">
        <v>834</v>
      </c>
      <c r="R1050" s="1">
        <v>476</v>
      </c>
      <c r="S1050" s="1">
        <v>72</v>
      </c>
      <c r="T1050" s="1">
        <v>806</v>
      </c>
      <c r="U1050" s="1">
        <v>16</v>
      </c>
      <c r="V1050" s="1">
        <v>9</v>
      </c>
      <c r="AF1050" s="1">
        <v>3</v>
      </c>
      <c r="AI1050" s="7">
        <f t="shared" ref="AI1050:AI1068" si="605">IF(T1050&gt;0,RANK(T1050,(P1050:Z1050)),0)</f>
        <v>2</v>
      </c>
      <c r="AJ1050" s="7">
        <f t="shared" ref="AJ1050:AJ1068" si="606">IF(U1050&gt;0,RANK(U1050,(P1050:Z1050)),0)</f>
        <v>5</v>
      </c>
      <c r="AK1050" s="7">
        <f t="shared" ref="AK1050:AK1068" si="607">IF(V1050&gt;0,RANK(V1050,(P1050:Z1050)),0)</f>
        <v>6</v>
      </c>
      <c r="AL1050" s="7">
        <f t="shared" ref="AL1050:AL1068" si="608">IF(W1050&gt;0,RANK(W1050,(P1050:Z1050)),0)</f>
        <v>0</v>
      </c>
      <c r="AM1050" s="2">
        <f t="shared" ref="AM1050:AM1068" si="609">IF($C1050=0,"-",T1050/$C1050)</f>
        <v>0.36339044183949504</v>
      </c>
      <c r="AN1050" s="2">
        <f t="shared" ref="AN1050:AN1068" si="610">IF($C1050=0,"-",U1050/$C1050)</f>
        <v>7.2137060414788094E-3</v>
      </c>
      <c r="AO1050" s="2">
        <f t="shared" ref="AO1050:AO1068" si="611">IF($C1050=0,"-",V1050/$C1050)</f>
        <v>4.0577096483318306E-3</v>
      </c>
      <c r="AP1050" s="2">
        <f t="shared" ref="AP1050:AP1068" si="612">IF($C1050=0,"-",W1050/$C1050)</f>
        <v>0</v>
      </c>
      <c r="AR1050" t="str">
        <f t="shared" si="599"/>
        <v>Smith</v>
      </c>
      <c r="AS1050" t="s">
        <v>1538</v>
      </c>
      <c r="AT1050">
        <v>3</v>
      </c>
      <c r="AU1050" s="9">
        <v>3</v>
      </c>
      <c r="AV1050" s="91">
        <v>28</v>
      </c>
      <c r="AW1050" s="93">
        <v>129</v>
      </c>
      <c r="AX1050" s="99">
        <f t="shared" ref="AX1050:AX1067" si="613">AV1050*1000+AW1050</f>
        <v>28129</v>
      </c>
      <c r="AZ1050" s="7" t="s">
        <v>3053</v>
      </c>
      <c r="BA1050" t="s">
        <v>3290</v>
      </c>
      <c r="BB1050" s="162"/>
    </row>
    <row r="1051" spans="1:54" hidden="1" outlineLevel="1">
      <c r="A1051" t="s">
        <v>3314</v>
      </c>
      <c r="B1051" t="s">
        <v>1538</v>
      </c>
      <c r="C1051" s="1">
        <f t="shared" si="600"/>
        <v>2233</v>
      </c>
      <c r="D1051" s="7">
        <f>IF(P1051&gt;0,RANK(P1051,(P1051:R1051,S1051:AG1051)),0)</f>
        <v>8</v>
      </c>
      <c r="E1051" s="7">
        <f>IF(Q1051&gt;0,RANK(Q1051,(P1051:R1051,S1051:AG1051)),0)</f>
        <v>2</v>
      </c>
      <c r="F1051" s="7">
        <f>IF(R1051&gt;0,RANK(R1051,(P1051:R1051,S1051:AG1051)),0)</f>
        <v>3</v>
      </c>
      <c r="G1051" s="7">
        <f>IF(S1051&gt;0,RANK(S1051,(P1051:R1051,S1051:AG1051)),0)</f>
        <v>4</v>
      </c>
      <c r="H1051" s="48">
        <f t="shared" si="601"/>
        <v>305</v>
      </c>
      <c r="I1051" s="163">
        <f t="shared" si="598"/>
        <v>0.13658755038065382</v>
      </c>
      <c r="J1051" s="2"/>
      <c r="K1051" s="2">
        <f t="shared" si="602"/>
        <v>4.4782803403493058E-4</v>
      </c>
      <c r="L1051" s="2">
        <f t="shared" si="603"/>
        <v>0.29153605015673983</v>
      </c>
      <c r="M1051" s="2">
        <f t="shared" si="604"/>
        <v>0.22033139274518584</v>
      </c>
      <c r="N1051" s="2">
        <f t="shared" si="596"/>
        <v>5.0156739811912224E-2</v>
      </c>
      <c r="O1051" s="2">
        <f t="shared" si="597"/>
        <v>0.43752798925212705</v>
      </c>
      <c r="P1051" s="1">
        <v>1</v>
      </c>
      <c r="Q1051" s="1">
        <v>651</v>
      </c>
      <c r="R1051" s="1">
        <v>492</v>
      </c>
      <c r="S1051" s="1">
        <v>112</v>
      </c>
      <c r="T1051" s="1">
        <v>956</v>
      </c>
      <c r="U1051" s="1">
        <v>14</v>
      </c>
      <c r="V1051" s="1">
        <v>4</v>
      </c>
      <c r="AF1051" s="1">
        <v>3</v>
      </c>
      <c r="AI1051" s="7">
        <f t="shared" si="605"/>
        <v>1</v>
      </c>
      <c r="AJ1051" s="7">
        <f t="shared" si="606"/>
        <v>5</v>
      </c>
      <c r="AK1051" s="7">
        <f t="shared" si="607"/>
        <v>6</v>
      </c>
      <c r="AL1051" s="7">
        <f t="shared" si="608"/>
        <v>0</v>
      </c>
      <c r="AM1051" s="2">
        <f t="shared" si="609"/>
        <v>0.42812360053739362</v>
      </c>
      <c r="AN1051" s="2">
        <f t="shared" si="610"/>
        <v>6.269592476489028E-3</v>
      </c>
      <c r="AO1051" s="2">
        <f t="shared" si="611"/>
        <v>1.7913121361397223E-3</v>
      </c>
      <c r="AP1051" s="2">
        <f t="shared" si="612"/>
        <v>0</v>
      </c>
      <c r="AR1051" t="str">
        <f t="shared" si="599"/>
        <v>Stone</v>
      </c>
      <c r="AS1051" t="s">
        <v>1538</v>
      </c>
      <c r="AT1051">
        <v>4</v>
      </c>
      <c r="AU1051" s="9">
        <v>4</v>
      </c>
      <c r="AV1051" s="91">
        <v>28</v>
      </c>
      <c r="AW1051" s="93">
        <v>131</v>
      </c>
      <c r="AX1051" s="99">
        <f t="shared" si="613"/>
        <v>28131</v>
      </c>
      <c r="AZ1051" s="7" t="s">
        <v>3053</v>
      </c>
      <c r="BA1051" t="s">
        <v>3290</v>
      </c>
      <c r="BB1051" s="162"/>
    </row>
    <row r="1052" spans="1:54" hidden="1" outlineLevel="1">
      <c r="A1052" t="s">
        <v>985</v>
      </c>
      <c r="B1052" t="s">
        <v>1538</v>
      </c>
      <c r="C1052" s="1">
        <f t="shared" si="600"/>
        <v>1069</v>
      </c>
      <c r="D1052" s="7">
        <f>IF(P1052&gt;0,RANK(P1052,(P1052:R1052,S1052:AG1052)),0)</f>
        <v>7</v>
      </c>
      <c r="E1052" s="7">
        <f>IF(Q1052&gt;0,RANK(Q1052,(P1052:R1052,S1052:AG1052)),0)</f>
        <v>2</v>
      </c>
      <c r="F1052" s="7">
        <f>IF(R1052&gt;0,RANK(R1052,(P1052:R1052,S1052:AG1052)),0)</f>
        <v>1</v>
      </c>
      <c r="G1052" s="7">
        <f>IF(S1052&gt;0,RANK(S1052,(P1052:R1052,S1052:AG1052)),0)</f>
        <v>4</v>
      </c>
      <c r="H1052" s="48">
        <f t="shared" si="601"/>
        <v>45</v>
      </c>
      <c r="I1052" s="163">
        <f t="shared" si="598"/>
        <v>4.2095416276894296E-2</v>
      </c>
      <c r="J1052" s="2"/>
      <c r="K1052" s="2">
        <f t="shared" si="602"/>
        <v>1.8709073900841909E-3</v>
      </c>
      <c r="L1052" s="2">
        <f t="shared" si="603"/>
        <v>0.34985968194574368</v>
      </c>
      <c r="M1052" s="2">
        <f t="shared" si="604"/>
        <v>0.39195509822263797</v>
      </c>
      <c r="N1052" s="2">
        <f t="shared" si="596"/>
        <v>1.3096351730589336E-2</v>
      </c>
      <c r="O1052" s="2">
        <f t="shared" si="597"/>
        <v>0.24321796071094479</v>
      </c>
      <c r="P1052" s="1">
        <v>2</v>
      </c>
      <c r="Q1052" s="1">
        <v>374</v>
      </c>
      <c r="R1052" s="1">
        <v>419</v>
      </c>
      <c r="S1052" s="1">
        <v>14</v>
      </c>
      <c r="T1052" s="1">
        <v>251</v>
      </c>
      <c r="U1052" s="1">
        <v>4</v>
      </c>
      <c r="V1052" s="1">
        <v>5</v>
      </c>
      <c r="AF1052" s="1">
        <v>0</v>
      </c>
      <c r="AI1052" s="7">
        <f t="shared" si="605"/>
        <v>3</v>
      </c>
      <c r="AJ1052" s="7">
        <f t="shared" si="606"/>
        <v>6</v>
      </c>
      <c r="AK1052" s="7">
        <f t="shared" si="607"/>
        <v>5</v>
      </c>
      <c r="AL1052" s="7">
        <f t="shared" si="608"/>
        <v>0</v>
      </c>
      <c r="AM1052" s="2">
        <f t="shared" si="609"/>
        <v>0.23479887745556596</v>
      </c>
      <c r="AN1052" s="2">
        <f t="shared" si="610"/>
        <v>3.7418147801683817E-3</v>
      </c>
      <c r="AO1052" s="2">
        <f t="shared" si="611"/>
        <v>4.6772684752104769E-3</v>
      </c>
      <c r="AP1052" s="2">
        <f t="shared" si="612"/>
        <v>0</v>
      </c>
      <c r="AR1052" t="str">
        <f t="shared" si="599"/>
        <v>Sunflower</v>
      </c>
      <c r="AS1052" t="s">
        <v>1538</v>
      </c>
      <c r="AT1052">
        <v>2</v>
      </c>
      <c r="AU1052" s="9">
        <v>2</v>
      </c>
      <c r="AV1052" s="91">
        <v>28</v>
      </c>
      <c r="AW1052" s="93">
        <v>133</v>
      </c>
      <c r="AX1052" s="99">
        <f t="shared" si="613"/>
        <v>28133</v>
      </c>
      <c r="AZ1052" s="7" t="s">
        <v>3053</v>
      </c>
      <c r="BA1052" t="s">
        <v>3290</v>
      </c>
      <c r="BB1052" s="162"/>
    </row>
    <row r="1053" spans="1:54" hidden="1" outlineLevel="1">
      <c r="A1053" t="s">
        <v>2055</v>
      </c>
      <c r="B1053" t="s">
        <v>1538</v>
      </c>
      <c r="C1053" s="1">
        <f t="shared" si="600"/>
        <v>784</v>
      </c>
      <c r="D1053" s="7">
        <f>IF(P1053&gt;0,RANK(P1053,(P1053:R1053,S1053:AG1053)),0)</f>
        <v>8</v>
      </c>
      <c r="E1053" s="7">
        <f>IF(Q1053&gt;0,RANK(Q1053,(P1053:R1053,S1053:AG1053)),0)</f>
        <v>3</v>
      </c>
      <c r="F1053" s="7">
        <f>IF(R1053&gt;0,RANK(R1053,(P1053:R1053,S1053:AG1053)),0)</f>
        <v>2</v>
      </c>
      <c r="G1053" s="7">
        <f>IF(S1053&gt;0,RANK(S1053,(P1053:R1053,S1053:AG1053)),0)</f>
        <v>4</v>
      </c>
      <c r="H1053" s="48">
        <f t="shared" si="601"/>
        <v>14</v>
      </c>
      <c r="I1053" s="163">
        <f t="shared" si="598"/>
        <v>1.7857142857142856E-2</v>
      </c>
      <c r="J1053" s="2"/>
      <c r="K1053" s="2">
        <f t="shared" si="602"/>
        <v>1.2755102040816326E-3</v>
      </c>
      <c r="L1053" s="2">
        <f t="shared" si="603"/>
        <v>0.29846938775510207</v>
      </c>
      <c r="M1053" s="2">
        <f t="shared" si="604"/>
        <v>0.30994897959183676</v>
      </c>
      <c r="N1053" s="2">
        <f t="shared" si="596"/>
        <v>4.7193877551020405E-2</v>
      </c>
      <c r="O1053" s="2">
        <f t="shared" si="597"/>
        <v>0.34311224489795916</v>
      </c>
      <c r="P1053" s="1">
        <v>1</v>
      </c>
      <c r="Q1053" s="1">
        <v>234</v>
      </c>
      <c r="R1053" s="1">
        <v>243</v>
      </c>
      <c r="S1053" s="1">
        <v>37</v>
      </c>
      <c r="T1053" s="1">
        <v>257</v>
      </c>
      <c r="U1053" s="1">
        <v>6</v>
      </c>
      <c r="V1053" s="1">
        <v>4</v>
      </c>
      <c r="AF1053" s="1">
        <v>2</v>
      </c>
      <c r="AI1053" s="7">
        <f t="shared" si="605"/>
        <v>1</v>
      </c>
      <c r="AJ1053" s="7">
        <f t="shared" si="606"/>
        <v>5</v>
      </c>
      <c r="AK1053" s="7">
        <f t="shared" si="607"/>
        <v>6</v>
      </c>
      <c r="AL1053" s="7">
        <f t="shared" si="608"/>
        <v>0</v>
      </c>
      <c r="AM1053" s="2">
        <f t="shared" si="609"/>
        <v>0.32780612244897961</v>
      </c>
      <c r="AN1053" s="2">
        <f t="shared" si="610"/>
        <v>7.6530612244897957E-3</v>
      </c>
      <c r="AO1053" s="2">
        <f t="shared" si="611"/>
        <v>5.1020408163265302E-3</v>
      </c>
      <c r="AP1053" s="2">
        <f t="shared" si="612"/>
        <v>0</v>
      </c>
      <c r="AR1053" t="str">
        <f t="shared" si="599"/>
        <v>Tallahatchie</v>
      </c>
      <c r="AS1053" t="s">
        <v>1538</v>
      </c>
      <c r="AT1053">
        <v>2</v>
      </c>
      <c r="AU1053" s="9">
        <v>2</v>
      </c>
      <c r="AV1053" s="91">
        <v>28</v>
      </c>
      <c r="AW1053" s="93">
        <v>135</v>
      </c>
      <c r="AX1053" s="99">
        <f t="shared" si="613"/>
        <v>28135</v>
      </c>
      <c r="AZ1053" s="7" t="s">
        <v>3053</v>
      </c>
      <c r="BA1053" t="s">
        <v>3290</v>
      </c>
      <c r="BB1053" s="162"/>
    </row>
    <row r="1054" spans="1:54" hidden="1" outlineLevel="1">
      <c r="A1054" t="s">
        <v>1281</v>
      </c>
      <c r="B1054" t="s">
        <v>1538</v>
      </c>
      <c r="C1054" s="1">
        <f t="shared" si="600"/>
        <v>2903</v>
      </c>
      <c r="D1054" s="7">
        <f>IF(P1054&gt;0,RANK(P1054,(P1054:R1054,S1054:AG1054)),0)</f>
        <v>7</v>
      </c>
      <c r="E1054" s="7">
        <f>IF(Q1054&gt;0,RANK(Q1054,(P1054:R1054,S1054:AG1054)),0)</f>
        <v>2</v>
      </c>
      <c r="F1054" s="7">
        <f>IF(R1054&gt;0,RANK(R1054,(P1054:R1054,S1054:AG1054)),0)</f>
        <v>3</v>
      </c>
      <c r="G1054" s="7">
        <f>IF(S1054&gt;0,RANK(S1054,(P1054:R1054,S1054:AG1054)),0)</f>
        <v>4</v>
      </c>
      <c r="H1054" s="48">
        <f t="shared" si="601"/>
        <v>345</v>
      </c>
      <c r="I1054" s="163">
        <f t="shared" si="598"/>
        <v>0.11884257664485015</v>
      </c>
      <c r="J1054" s="2"/>
      <c r="K1054" s="2">
        <f t="shared" si="602"/>
        <v>1.3778849466069584E-3</v>
      </c>
      <c r="L1054" s="2">
        <f t="shared" si="603"/>
        <v>0.27316569066482949</v>
      </c>
      <c r="M1054" s="2">
        <f t="shared" si="604"/>
        <v>0.27144333448157076</v>
      </c>
      <c r="N1054" s="2">
        <f t="shared" si="596"/>
        <v>5.0292800551153975E-2</v>
      </c>
      <c r="O1054" s="2">
        <f t="shared" si="597"/>
        <v>0.40372028935583876</v>
      </c>
      <c r="P1054" s="1">
        <v>4</v>
      </c>
      <c r="Q1054" s="1">
        <v>793</v>
      </c>
      <c r="R1054" s="1">
        <v>788</v>
      </c>
      <c r="S1054" s="1">
        <v>146</v>
      </c>
      <c r="T1054" s="1">
        <v>1138</v>
      </c>
      <c r="U1054" s="1">
        <v>21</v>
      </c>
      <c r="V1054" s="1">
        <v>12</v>
      </c>
      <c r="AF1054" s="1">
        <v>1</v>
      </c>
      <c r="AI1054" s="7">
        <f t="shared" si="605"/>
        <v>1</v>
      </c>
      <c r="AJ1054" s="7">
        <f t="shared" si="606"/>
        <v>5</v>
      </c>
      <c r="AK1054" s="7">
        <f t="shared" si="607"/>
        <v>6</v>
      </c>
      <c r="AL1054" s="7">
        <f t="shared" si="608"/>
        <v>0</v>
      </c>
      <c r="AM1054" s="2">
        <f t="shared" si="609"/>
        <v>0.39200826730967964</v>
      </c>
      <c r="AN1054" s="2">
        <f t="shared" si="610"/>
        <v>7.2338959696865313E-3</v>
      </c>
      <c r="AO1054" s="2">
        <f t="shared" si="611"/>
        <v>4.1336548398208748E-3</v>
      </c>
      <c r="AP1054" s="2">
        <f t="shared" si="612"/>
        <v>0</v>
      </c>
      <c r="AR1054" t="str">
        <f t="shared" si="599"/>
        <v>Tate</v>
      </c>
      <c r="AS1054" t="s">
        <v>1538</v>
      </c>
      <c r="AT1054">
        <v>1</v>
      </c>
      <c r="AU1054" s="9">
        <v>1</v>
      </c>
      <c r="AV1054" s="91">
        <v>28</v>
      </c>
      <c r="AW1054" s="93">
        <v>137</v>
      </c>
      <c r="AX1054" s="99">
        <f t="shared" si="613"/>
        <v>28137</v>
      </c>
      <c r="AZ1054" s="7" t="s">
        <v>3053</v>
      </c>
      <c r="BA1054" t="s">
        <v>3290</v>
      </c>
      <c r="BB1054" s="162"/>
    </row>
    <row r="1055" spans="1:54" hidden="1" outlineLevel="1">
      <c r="A1055" t="s">
        <v>1503</v>
      </c>
      <c r="B1055" t="s">
        <v>1538</v>
      </c>
      <c r="C1055" s="1">
        <f t="shared" si="600"/>
        <v>2556</v>
      </c>
      <c r="D1055" s="7">
        <f>IF(P1055&gt;0,RANK(P1055,(P1055:R1055,S1055:AG1055)),0)</f>
        <v>8</v>
      </c>
      <c r="E1055" s="7">
        <f>IF(Q1055&gt;0,RANK(Q1055,(P1055:R1055,S1055:AG1055)),0)</f>
        <v>2</v>
      </c>
      <c r="F1055" s="7">
        <f>IF(R1055&gt;0,RANK(R1055,(P1055:R1055,S1055:AG1055)),0)</f>
        <v>3</v>
      </c>
      <c r="G1055" s="7">
        <f>IF(S1055&gt;0,RANK(S1055,(P1055:R1055,S1055:AG1055)),0)</f>
        <v>4</v>
      </c>
      <c r="H1055" s="48">
        <f t="shared" si="601"/>
        <v>12</v>
      </c>
      <c r="I1055" s="163">
        <f t="shared" si="598"/>
        <v>4.6948356807511738E-3</v>
      </c>
      <c r="J1055" s="2"/>
      <c r="K1055" s="2">
        <f t="shared" si="602"/>
        <v>3.9123630672926448E-4</v>
      </c>
      <c r="L1055" s="2">
        <f t="shared" si="603"/>
        <v>0.34272300469483569</v>
      </c>
      <c r="M1055" s="2">
        <f t="shared" si="604"/>
        <v>0.25352112676056338</v>
      </c>
      <c r="N1055" s="2">
        <f t="shared" si="596"/>
        <v>4.2644757433489826E-2</v>
      </c>
      <c r="O1055" s="2">
        <f t="shared" si="597"/>
        <v>0.36071987480438195</v>
      </c>
      <c r="P1055" s="1">
        <v>1</v>
      </c>
      <c r="Q1055" s="1">
        <v>876</v>
      </c>
      <c r="R1055" s="1">
        <v>648</v>
      </c>
      <c r="S1055" s="1">
        <v>109</v>
      </c>
      <c r="T1055" s="1">
        <v>888</v>
      </c>
      <c r="U1055" s="1">
        <v>19</v>
      </c>
      <c r="V1055" s="1">
        <v>13</v>
      </c>
      <c r="AF1055" s="1">
        <v>2</v>
      </c>
      <c r="AI1055" s="7">
        <f t="shared" si="605"/>
        <v>1</v>
      </c>
      <c r="AJ1055" s="7">
        <f t="shared" si="606"/>
        <v>5</v>
      </c>
      <c r="AK1055" s="7">
        <f t="shared" si="607"/>
        <v>6</v>
      </c>
      <c r="AL1055" s="7">
        <f t="shared" si="608"/>
        <v>0</v>
      </c>
      <c r="AM1055" s="2">
        <f t="shared" si="609"/>
        <v>0.34741784037558687</v>
      </c>
      <c r="AN1055" s="2">
        <f t="shared" si="610"/>
        <v>7.4334898278560248E-3</v>
      </c>
      <c r="AO1055" s="2">
        <f t="shared" si="611"/>
        <v>5.0860719874804379E-3</v>
      </c>
      <c r="AP1055" s="2">
        <f t="shared" si="612"/>
        <v>0</v>
      </c>
      <c r="AR1055" t="str">
        <f t="shared" si="599"/>
        <v>Tippah</v>
      </c>
      <c r="AS1055" t="s">
        <v>1538</v>
      </c>
      <c r="AT1055">
        <v>1</v>
      </c>
      <c r="AU1055" s="9">
        <v>1</v>
      </c>
      <c r="AV1055" s="91">
        <v>28</v>
      </c>
      <c r="AW1055" s="93">
        <v>139</v>
      </c>
      <c r="AX1055" s="99">
        <f t="shared" si="613"/>
        <v>28139</v>
      </c>
      <c r="AZ1055" s="7" t="s">
        <v>3053</v>
      </c>
      <c r="BA1055" t="s">
        <v>3290</v>
      </c>
      <c r="BB1055" s="162"/>
    </row>
    <row r="1056" spans="1:54" hidden="1" outlineLevel="1">
      <c r="A1056" t="s">
        <v>3354</v>
      </c>
      <c r="B1056" t="s">
        <v>1538</v>
      </c>
      <c r="C1056" s="1">
        <f t="shared" si="600"/>
        <v>2178</v>
      </c>
      <c r="D1056" s="7">
        <f>IF(P1056&gt;0,RANK(P1056,(P1056:R1056,S1056:AG1056)),0)</f>
        <v>8</v>
      </c>
      <c r="E1056" s="7">
        <f>IF(Q1056&gt;0,RANK(Q1056,(P1056:R1056,S1056:AG1056)),0)</f>
        <v>2</v>
      </c>
      <c r="F1056" s="7">
        <f>IF(R1056&gt;0,RANK(R1056,(P1056:R1056,S1056:AG1056)),0)</f>
        <v>3</v>
      </c>
      <c r="G1056" s="7">
        <f>IF(S1056&gt;0,RANK(S1056,(P1056:R1056,S1056:AG1056)),0)</f>
        <v>4</v>
      </c>
      <c r="H1056" s="48">
        <f t="shared" si="601"/>
        <v>239</v>
      </c>
      <c r="I1056" s="163">
        <f t="shared" si="598"/>
        <v>0.10973370064279155</v>
      </c>
      <c r="J1056" s="2"/>
      <c r="K1056" s="2">
        <f t="shared" si="602"/>
        <v>2.295684113865932E-3</v>
      </c>
      <c r="L1056" s="2">
        <f t="shared" si="603"/>
        <v>0.28007346189164373</v>
      </c>
      <c r="M1056" s="2">
        <f t="shared" si="604"/>
        <v>0.26308539944903581</v>
      </c>
      <c r="N1056" s="2">
        <f t="shared" si="596"/>
        <v>4.5913682277318638E-2</v>
      </c>
      <c r="O1056" s="2">
        <f t="shared" si="597"/>
        <v>0.40863177226813591</v>
      </c>
      <c r="P1056" s="1">
        <v>5</v>
      </c>
      <c r="Q1056" s="1">
        <v>610</v>
      </c>
      <c r="R1056" s="1">
        <v>573</v>
      </c>
      <c r="S1056" s="1">
        <v>100</v>
      </c>
      <c r="T1056" s="1">
        <v>849</v>
      </c>
      <c r="U1056" s="1">
        <v>19</v>
      </c>
      <c r="V1056" s="1">
        <v>15</v>
      </c>
      <c r="AF1056" s="1">
        <v>7</v>
      </c>
      <c r="AI1056" s="7">
        <f t="shared" si="605"/>
        <v>1</v>
      </c>
      <c r="AJ1056" s="7">
        <f t="shared" si="606"/>
        <v>5</v>
      </c>
      <c r="AK1056" s="7">
        <f t="shared" si="607"/>
        <v>6</v>
      </c>
      <c r="AL1056" s="7">
        <f t="shared" si="608"/>
        <v>0</v>
      </c>
      <c r="AM1056" s="2">
        <f t="shared" si="609"/>
        <v>0.38980716253443526</v>
      </c>
      <c r="AN1056" s="2">
        <f t="shared" si="610"/>
        <v>8.7235996326905426E-3</v>
      </c>
      <c r="AO1056" s="2">
        <f t="shared" si="611"/>
        <v>6.8870523415977963E-3</v>
      </c>
      <c r="AP1056" s="2">
        <f t="shared" si="612"/>
        <v>0</v>
      </c>
      <c r="AR1056" t="str">
        <f t="shared" si="599"/>
        <v>Tishomingo</v>
      </c>
      <c r="AS1056" t="s">
        <v>1538</v>
      </c>
      <c r="AT1056">
        <v>1</v>
      </c>
      <c r="AU1056" s="9">
        <v>1</v>
      </c>
      <c r="AV1056" s="91">
        <v>28</v>
      </c>
      <c r="AW1056" s="93">
        <v>141</v>
      </c>
      <c r="AX1056" s="99">
        <f t="shared" si="613"/>
        <v>28141</v>
      </c>
      <c r="AZ1056" s="7" t="s">
        <v>3053</v>
      </c>
      <c r="BA1056" t="s">
        <v>3290</v>
      </c>
      <c r="BB1056" s="162"/>
    </row>
    <row r="1057" spans="1:70" hidden="1" outlineLevel="1">
      <c r="A1057" t="s">
        <v>454</v>
      </c>
      <c r="B1057" t="s">
        <v>1538</v>
      </c>
      <c r="C1057" s="1">
        <f t="shared" si="600"/>
        <v>284</v>
      </c>
      <c r="D1057" s="7">
        <f>IF(P1057&gt;0,RANK(P1057,(P1057:R1057,S1057:AG1057)),0)</f>
        <v>5</v>
      </c>
      <c r="E1057" s="7">
        <f>IF(Q1057&gt;0,RANK(Q1057,(P1057:R1057,S1057:AG1057)),0)</f>
        <v>1</v>
      </c>
      <c r="F1057" s="7">
        <f>IF(R1057&gt;0,RANK(R1057,(P1057:R1057,S1057:AG1057)),0)</f>
        <v>1</v>
      </c>
      <c r="G1057" s="7">
        <f>IF(S1057&gt;0,RANK(S1057,(P1057:R1057,S1057:AG1057)),0)</f>
        <v>4</v>
      </c>
      <c r="H1057" s="48">
        <f t="shared" si="601"/>
        <v>0</v>
      </c>
      <c r="I1057" s="163">
        <f t="shared" si="598"/>
        <v>0</v>
      </c>
      <c r="J1057" s="2"/>
      <c r="K1057" s="2">
        <f t="shared" si="602"/>
        <v>3.5211267605633804E-3</v>
      </c>
      <c r="L1057" s="2">
        <f t="shared" si="603"/>
        <v>0.3380281690140845</v>
      </c>
      <c r="M1057" s="2">
        <f t="shared" si="604"/>
        <v>0.3380281690140845</v>
      </c>
      <c r="N1057" s="2">
        <f t="shared" si="596"/>
        <v>5.9859154929577461E-2</v>
      </c>
      <c r="O1057" s="2">
        <f t="shared" si="597"/>
        <v>0.26056338028169018</v>
      </c>
      <c r="P1057" s="1">
        <v>1</v>
      </c>
      <c r="Q1057" s="1">
        <v>96</v>
      </c>
      <c r="R1057" s="1">
        <v>96</v>
      </c>
      <c r="S1057" s="1">
        <v>17</v>
      </c>
      <c r="T1057" s="1">
        <v>72</v>
      </c>
      <c r="U1057" s="1">
        <v>0</v>
      </c>
      <c r="V1057" s="1">
        <v>1</v>
      </c>
      <c r="AF1057" s="1">
        <v>1</v>
      </c>
      <c r="AI1057" s="7">
        <f t="shared" si="605"/>
        <v>3</v>
      </c>
      <c r="AJ1057" s="7">
        <f t="shared" si="606"/>
        <v>0</v>
      </c>
      <c r="AK1057" s="7">
        <f t="shared" si="607"/>
        <v>5</v>
      </c>
      <c r="AL1057" s="7">
        <f t="shared" si="608"/>
        <v>0</v>
      </c>
      <c r="AM1057" s="2">
        <f t="shared" si="609"/>
        <v>0.25352112676056338</v>
      </c>
      <c r="AN1057" s="2">
        <f t="shared" si="610"/>
        <v>0</v>
      </c>
      <c r="AO1057" s="2">
        <f t="shared" si="611"/>
        <v>3.5211267605633804E-3</v>
      </c>
      <c r="AP1057" s="2">
        <f t="shared" si="612"/>
        <v>0</v>
      </c>
      <c r="AR1057" t="str">
        <f t="shared" si="599"/>
        <v>Tunica</v>
      </c>
      <c r="AS1057" t="s">
        <v>1538</v>
      </c>
      <c r="AT1057">
        <v>2</v>
      </c>
      <c r="AU1057" s="9">
        <v>2</v>
      </c>
      <c r="AV1057" s="91">
        <v>28</v>
      </c>
      <c r="AW1057" s="93">
        <v>143</v>
      </c>
      <c r="AX1057" s="99">
        <f t="shared" si="613"/>
        <v>28143</v>
      </c>
      <c r="AZ1057" s="7" t="s">
        <v>3053</v>
      </c>
      <c r="BA1057" t="s">
        <v>3290</v>
      </c>
      <c r="BB1057" s="162"/>
    </row>
    <row r="1058" spans="1:70" hidden="1" outlineLevel="1">
      <c r="A1058" t="s">
        <v>3341</v>
      </c>
      <c r="B1058" t="s">
        <v>1538</v>
      </c>
      <c r="C1058" s="1">
        <f t="shared" si="600"/>
        <v>3243</v>
      </c>
      <c r="D1058" s="7">
        <f>IF(P1058&gt;0,RANK(P1058,(P1058:R1058,S1058:AG1058)),0)</f>
        <v>8</v>
      </c>
      <c r="E1058" s="7">
        <f>IF(Q1058&gt;0,RANK(Q1058,(P1058:R1058,S1058:AG1058)),0)</f>
        <v>2</v>
      </c>
      <c r="F1058" s="7">
        <f>IF(R1058&gt;0,RANK(R1058,(P1058:R1058,S1058:AG1058)),0)</f>
        <v>3</v>
      </c>
      <c r="G1058" s="7">
        <f>IF(S1058&gt;0,RANK(S1058,(P1058:R1058,S1058:AG1058)),0)</f>
        <v>4</v>
      </c>
      <c r="H1058" s="48">
        <f t="shared" si="601"/>
        <v>343</v>
      </c>
      <c r="I1058" s="163">
        <f t="shared" si="598"/>
        <v>0.10576626580326857</v>
      </c>
      <c r="J1058" s="2"/>
      <c r="K1058" s="2">
        <f t="shared" si="602"/>
        <v>2.4668516805427072E-3</v>
      </c>
      <c r="L1058" s="2">
        <f t="shared" si="603"/>
        <v>0.31976564909034844</v>
      </c>
      <c r="M1058" s="2">
        <f t="shared" si="604"/>
        <v>0.20166512488436633</v>
      </c>
      <c r="N1058" s="2">
        <f t="shared" si="596"/>
        <v>3.7002775208140611E-2</v>
      </c>
      <c r="O1058" s="2">
        <f t="shared" si="597"/>
        <v>0.4390995991366019</v>
      </c>
      <c r="P1058" s="1">
        <v>8</v>
      </c>
      <c r="Q1058" s="1">
        <v>1037</v>
      </c>
      <c r="R1058" s="1">
        <v>654</v>
      </c>
      <c r="S1058" s="1">
        <v>120</v>
      </c>
      <c r="T1058" s="1">
        <v>1380</v>
      </c>
      <c r="U1058" s="1">
        <v>21</v>
      </c>
      <c r="V1058" s="1">
        <v>13</v>
      </c>
      <c r="AF1058" s="1">
        <v>10</v>
      </c>
      <c r="AI1058" s="7">
        <f t="shared" si="605"/>
        <v>1</v>
      </c>
      <c r="AJ1058" s="7">
        <f t="shared" si="606"/>
        <v>5</v>
      </c>
      <c r="AK1058" s="7">
        <f t="shared" si="607"/>
        <v>6</v>
      </c>
      <c r="AL1058" s="7">
        <f t="shared" si="608"/>
        <v>0</v>
      </c>
      <c r="AM1058" s="2">
        <f t="shared" si="609"/>
        <v>0.42553191489361702</v>
      </c>
      <c r="AN1058" s="2">
        <f t="shared" si="610"/>
        <v>6.4754856614246065E-3</v>
      </c>
      <c r="AO1058" s="2">
        <f t="shared" si="611"/>
        <v>4.0086339808818993E-3</v>
      </c>
      <c r="AP1058" s="2">
        <f t="shared" si="612"/>
        <v>0</v>
      </c>
      <c r="AR1058" t="str">
        <f t="shared" si="599"/>
        <v>Union</v>
      </c>
      <c r="AS1058" t="s">
        <v>1538</v>
      </c>
      <c r="AT1058">
        <v>1</v>
      </c>
      <c r="AU1058" s="9">
        <v>1</v>
      </c>
      <c r="AV1058" s="91">
        <v>28</v>
      </c>
      <c r="AW1058" s="93">
        <v>145</v>
      </c>
      <c r="AX1058" s="99">
        <f t="shared" si="613"/>
        <v>28145</v>
      </c>
      <c r="AZ1058" s="7" t="s">
        <v>3053</v>
      </c>
      <c r="BA1058" t="s">
        <v>3290</v>
      </c>
      <c r="BB1058" s="162"/>
    </row>
    <row r="1059" spans="1:70" hidden="1" outlineLevel="1">
      <c r="A1059" t="s">
        <v>2263</v>
      </c>
      <c r="B1059" t="s">
        <v>1538</v>
      </c>
      <c r="C1059" s="1">
        <f t="shared" si="600"/>
        <v>1368</v>
      </c>
      <c r="D1059" s="7">
        <f>IF(P1059&gt;0,RANK(P1059,(P1059:R1059,S1059:AG1059)),0)</f>
        <v>7</v>
      </c>
      <c r="E1059" s="7">
        <f>IF(Q1059&gt;0,RANK(Q1059,(P1059:R1059,S1059:AG1059)),0)</f>
        <v>1</v>
      </c>
      <c r="F1059" s="7">
        <f>IF(R1059&gt;0,RANK(R1059,(P1059:R1059,S1059:AG1059)),0)</f>
        <v>3</v>
      </c>
      <c r="G1059" s="7">
        <f>IF(S1059&gt;0,RANK(S1059,(P1059:R1059,S1059:AG1059)),0)</f>
        <v>4</v>
      </c>
      <c r="H1059" s="48">
        <f t="shared" si="601"/>
        <v>86</v>
      </c>
      <c r="I1059" s="163">
        <f t="shared" si="598"/>
        <v>6.2865497076023388E-2</v>
      </c>
      <c r="J1059" s="2"/>
      <c r="K1059" s="2">
        <f t="shared" si="602"/>
        <v>2.1929824561403508E-3</v>
      </c>
      <c r="L1059" s="2">
        <f t="shared" si="603"/>
        <v>0.36257309941520466</v>
      </c>
      <c r="M1059" s="2">
        <f t="shared" si="604"/>
        <v>0.29459064327485379</v>
      </c>
      <c r="N1059" s="2">
        <f t="shared" si="596"/>
        <v>2.9970760233918127E-2</v>
      </c>
      <c r="O1059" s="2">
        <f t="shared" si="597"/>
        <v>0.3106725146198831</v>
      </c>
      <c r="P1059" s="1">
        <v>3</v>
      </c>
      <c r="Q1059" s="1">
        <v>496</v>
      </c>
      <c r="R1059" s="1">
        <v>403</v>
      </c>
      <c r="S1059" s="1">
        <v>41</v>
      </c>
      <c r="T1059" s="1">
        <v>410</v>
      </c>
      <c r="U1059" s="1">
        <v>7</v>
      </c>
      <c r="V1059" s="1">
        <v>3</v>
      </c>
      <c r="AF1059" s="1">
        <v>5</v>
      </c>
      <c r="AI1059" s="7">
        <f t="shared" si="605"/>
        <v>2</v>
      </c>
      <c r="AJ1059" s="7">
        <f t="shared" si="606"/>
        <v>5</v>
      </c>
      <c r="AK1059" s="7">
        <f t="shared" si="607"/>
        <v>6</v>
      </c>
      <c r="AL1059" s="7">
        <f t="shared" si="608"/>
        <v>0</v>
      </c>
      <c r="AM1059" s="2">
        <f t="shared" si="609"/>
        <v>0.29970760233918131</v>
      </c>
      <c r="AN1059" s="2">
        <f t="shared" si="610"/>
        <v>5.1169590643274851E-3</v>
      </c>
      <c r="AO1059" s="2">
        <f t="shared" si="611"/>
        <v>2.1929824561403508E-3</v>
      </c>
      <c r="AP1059" s="2">
        <f t="shared" si="612"/>
        <v>0</v>
      </c>
      <c r="AR1059" t="str">
        <f t="shared" si="599"/>
        <v>Walthall</v>
      </c>
      <c r="AS1059" t="s">
        <v>1538</v>
      </c>
      <c r="AT1059">
        <v>3</v>
      </c>
      <c r="AU1059" s="9">
        <v>3</v>
      </c>
      <c r="AV1059" s="91">
        <v>28</v>
      </c>
      <c r="AW1059" s="93">
        <v>147</v>
      </c>
      <c r="AX1059" s="99">
        <f t="shared" si="613"/>
        <v>28147</v>
      </c>
      <c r="AZ1059" s="7" t="s">
        <v>3053</v>
      </c>
      <c r="BA1059" t="s">
        <v>3290</v>
      </c>
      <c r="BB1059" s="162"/>
    </row>
    <row r="1060" spans="1:70" hidden="1" outlineLevel="1">
      <c r="A1060" t="s">
        <v>1171</v>
      </c>
      <c r="B1060" t="s">
        <v>1538</v>
      </c>
      <c r="C1060" s="1">
        <f t="shared" si="600"/>
        <v>4283</v>
      </c>
      <c r="D1060" s="7">
        <f>IF(P1060&gt;0,RANK(P1060,(P1060:R1060,S1060:AG1060)),0)</f>
        <v>7</v>
      </c>
      <c r="E1060" s="7">
        <f>IF(Q1060&gt;0,RANK(Q1060,(P1060:R1060,S1060:AG1060)),0)</f>
        <v>2</v>
      </c>
      <c r="F1060" s="7">
        <f>IF(R1060&gt;0,RANK(R1060,(P1060:R1060,S1060:AG1060)),0)</f>
        <v>1</v>
      </c>
      <c r="G1060" s="7">
        <f>IF(S1060&gt;0,RANK(S1060,(P1060:R1060,S1060:AG1060)),0)</f>
        <v>4</v>
      </c>
      <c r="H1060" s="48">
        <f t="shared" si="601"/>
        <v>441</v>
      </c>
      <c r="I1060" s="163">
        <f t="shared" si="598"/>
        <v>0.10296521130049031</v>
      </c>
      <c r="J1060" s="2"/>
      <c r="K1060" s="2">
        <f t="shared" si="602"/>
        <v>1.634368433341116E-3</v>
      </c>
      <c r="L1060" s="2">
        <f t="shared" si="603"/>
        <v>0.28087788932990893</v>
      </c>
      <c r="M1060" s="2">
        <f t="shared" si="604"/>
        <v>0.38384310063039923</v>
      </c>
      <c r="N1060" s="2">
        <f t="shared" si="596"/>
        <v>4.5528834928788231E-2</v>
      </c>
      <c r="O1060" s="2">
        <f t="shared" si="597"/>
        <v>0.28811580667756259</v>
      </c>
      <c r="P1060" s="1">
        <v>7</v>
      </c>
      <c r="Q1060" s="1">
        <v>1203</v>
      </c>
      <c r="R1060" s="1">
        <v>1644</v>
      </c>
      <c r="S1060" s="1">
        <v>195</v>
      </c>
      <c r="T1060" s="1">
        <v>1201</v>
      </c>
      <c r="U1060" s="1">
        <v>20</v>
      </c>
      <c r="V1060" s="1">
        <v>9</v>
      </c>
      <c r="AF1060" s="1">
        <v>4</v>
      </c>
      <c r="AI1060" s="7">
        <f t="shared" si="605"/>
        <v>3</v>
      </c>
      <c r="AJ1060" s="7">
        <f t="shared" si="606"/>
        <v>5</v>
      </c>
      <c r="AK1060" s="7">
        <f t="shared" si="607"/>
        <v>6</v>
      </c>
      <c r="AL1060" s="7">
        <f t="shared" si="608"/>
        <v>0</v>
      </c>
      <c r="AM1060" s="2">
        <f t="shared" si="609"/>
        <v>0.28041092692038289</v>
      </c>
      <c r="AN1060" s="2">
        <f t="shared" si="610"/>
        <v>4.6696240952603316E-3</v>
      </c>
      <c r="AO1060" s="2">
        <f t="shared" si="611"/>
        <v>2.1013308428671491E-3</v>
      </c>
      <c r="AP1060" s="2">
        <f t="shared" si="612"/>
        <v>0</v>
      </c>
      <c r="AR1060" t="str">
        <f t="shared" si="599"/>
        <v>Warren</v>
      </c>
      <c r="AS1060" t="s">
        <v>1538</v>
      </c>
      <c r="AT1060">
        <v>2</v>
      </c>
      <c r="AU1060" s="9">
        <v>2</v>
      </c>
      <c r="AV1060" s="91">
        <v>28</v>
      </c>
      <c r="AW1060" s="93">
        <v>149</v>
      </c>
      <c r="AX1060" s="99">
        <f t="shared" si="613"/>
        <v>28149</v>
      </c>
      <c r="AZ1060" s="7" t="s">
        <v>3053</v>
      </c>
      <c r="BA1060" t="s">
        <v>3290</v>
      </c>
      <c r="BB1060" s="162"/>
    </row>
    <row r="1061" spans="1:70" hidden="1" outlineLevel="1">
      <c r="A1061" t="s">
        <v>650</v>
      </c>
      <c r="B1061" t="s">
        <v>1538</v>
      </c>
      <c r="C1061" s="1">
        <f t="shared" si="600"/>
        <v>2068</v>
      </c>
      <c r="D1061" s="7">
        <f>IF(P1061&gt;0,RANK(P1061,(P1061:R1061,S1061:AG1061)),0)</f>
        <v>0</v>
      </c>
      <c r="E1061" s="7">
        <f>IF(Q1061&gt;0,RANK(Q1061,(P1061:R1061,S1061:AG1061)),0)</f>
        <v>2</v>
      </c>
      <c r="F1061" s="7">
        <f>IF(R1061&gt;0,RANK(R1061,(P1061:R1061,S1061:AG1061)),0)</f>
        <v>1</v>
      </c>
      <c r="G1061" s="7">
        <f>IF(S1061&gt;0,RANK(S1061,(P1061:R1061,S1061:AG1061)),0)</f>
        <v>4</v>
      </c>
      <c r="H1061" s="48">
        <f t="shared" si="601"/>
        <v>94</v>
      </c>
      <c r="I1061" s="163">
        <f t="shared" si="598"/>
        <v>4.5454545454545456E-2</v>
      </c>
      <c r="J1061" s="2"/>
      <c r="K1061" s="2">
        <f t="shared" si="602"/>
        <v>0</v>
      </c>
      <c r="L1061" s="2">
        <f t="shared" si="603"/>
        <v>0.35396518375241781</v>
      </c>
      <c r="M1061" s="2">
        <f t="shared" si="604"/>
        <v>0.39941972920696323</v>
      </c>
      <c r="N1061" s="2">
        <f t="shared" si="596"/>
        <v>2.2243713733075435E-2</v>
      </c>
      <c r="O1061" s="2">
        <f t="shared" si="597"/>
        <v>0.22437137330754353</v>
      </c>
      <c r="P1061" s="1">
        <v>0</v>
      </c>
      <c r="Q1061" s="1">
        <v>732</v>
      </c>
      <c r="R1061" s="1">
        <v>826</v>
      </c>
      <c r="S1061" s="1">
        <v>46</v>
      </c>
      <c r="T1061" s="1">
        <v>445</v>
      </c>
      <c r="U1061" s="1">
        <v>9</v>
      </c>
      <c r="V1061" s="1">
        <v>8</v>
      </c>
      <c r="AF1061" s="1">
        <v>2</v>
      </c>
      <c r="AI1061" s="7">
        <f t="shared" si="605"/>
        <v>3</v>
      </c>
      <c r="AJ1061" s="7">
        <f t="shared" si="606"/>
        <v>5</v>
      </c>
      <c r="AK1061" s="7">
        <f t="shared" si="607"/>
        <v>6</v>
      </c>
      <c r="AL1061" s="7">
        <f t="shared" si="608"/>
        <v>0</v>
      </c>
      <c r="AM1061" s="2">
        <f t="shared" si="609"/>
        <v>0.21518375241779497</v>
      </c>
      <c r="AN1061" s="2">
        <f t="shared" si="610"/>
        <v>4.3520309477756286E-3</v>
      </c>
      <c r="AO1061" s="2">
        <f t="shared" si="611"/>
        <v>3.8684719535783366E-3</v>
      </c>
      <c r="AP1061" s="2">
        <f t="shared" si="612"/>
        <v>0</v>
      </c>
      <c r="AR1061" t="str">
        <f t="shared" si="599"/>
        <v>Washington</v>
      </c>
      <c r="AS1061" t="s">
        <v>1538</v>
      </c>
      <c r="AT1061">
        <v>2</v>
      </c>
      <c r="AU1061" s="9">
        <v>2</v>
      </c>
      <c r="AV1061" s="91">
        <v>28</v>
      </c>
      <c r="AW1061" s="93">
        <v>151</v>
      </c>
      <c r="AX1061" s="99">
        <f t="shared" si="613"/>
        <v>28151</v>
      </c>
      <c r="AZ1061" s="7" t="s">
        <v>3053</v>
      </c>
      <c r="BA1061" t="s">
        <v>3290</v>
      </c>
      <c r="BB1061" s="162"/>
    </row>
    <row r="1062" spans="1:70" hidden="1" outlineLevel="1">
      <c r="A1062" t="s">
        <v>2200</v>
      </c>
      <c r="B1062" t="s">
        <v>1538</v>
      </c>
      <c r="C1062" s="1">
        <f t="shared" si="600"/>
        <v>2468</v>
      </c>
      <c r="D1062" s="7">
        <f>IF(P1062&gt;0,RANK(P1062,(P1062:R1062,S1062:AG1062)),0)</f>
        <v>7</v>
      </c>
      <c r="E1062" s="7">
        <f>IF(Q1062&gt;0,RANK(Q1062,(P1062:R1062,S1062:AG1062)),0)</f>
        <v>1</v>
      </c>
      <c r="F1062" s="7">
        <f>IF(R1062&gt;0,RANK(R1062,(P1062:R1062,S1062:AG1062)),0)</f>
        <v>3</v>
      </c>
      <c r="G1062" s="7">
        <f>IF(S1062&gt;0,RANK(S1062,(P1062:R1062,S1062:AG1062)),0)</f>
        <v>4</v>
      </c>
      <c r="H1062" s="48">
        <f t="shared" si="601"/>
        <v>90</v>
      </c>
      <c r="I1062" s="163">
        <f t="shared" si="598"/>
        <v>3.6466774716369527E-2</v>
      </c>
      <c r="J1062" s="2"/>
      <c r="K1062" s="2">
        <f t="shared" si="602"/>
        <v>1.6207455429497568E-3</v>
      </c>
      <c r="L1062" s="2">
        <f t="shared" si="603"/>
        <v>0.37277147487844409</v>
      </c>
      <c r="M1062" s="2">
        <f t="shared" si="604"/>
        <v>0.23824959481361427</v>
      </c>
      <c r="N1062" s="2">
        <f t="shared" si="596"/>
        <v>3.687196110210697E-2</v>
      </c>
      <c r="O1062" s="2">
        <f t="shared" si="597"/>
        <v>0.35048622366288484</v>
      </c>
      <c r="P1062" s="1">
        <v>4</v>
      </c>
      <c r="Q1062" s="1">
        <v>920</v>
      </c>
      <c r="R1062" s="1">
        <v>588</v>
      </c>
      <c r="S1062" s="1">
        <v>91</v>
      </c>
      <c r="T1062" s="1">
        <v>830</v>
      </c>
      <c r="U1062" s="1">
        <v>15</v>
      </c>
      <c r="V1062" s="1">
        <v>17</v>
      </c>
      <c r="AF1062" s="1">
        <v>3</v>
      </c>
      <c r="AI1062" s="7">
        <f t="shared" si="605"/>
        <v>2</v>
      </c>
      <c r="AJ1062" s="7">
        <f t="shared" si="606"/>
        <v>6</v>
      </c>
      <c r="AK1062" s="7">
        <f t="shared" si="607"/>
        <v>5</v>
      </c>
      <c r="AL1062" s="7">
        <f t="shared" si="608"/>
        <v>0</v>
      </c>
      <c r="AM1062" s="2">
        <f t="shared" si="609"/>
        <v>0.33630470016207453</v>
      </c>
      <c r="AN1062" s="2">
        <f t="shared" si="610"/>
        <v>6.0777957860615886E-3</v>
      </c>
      <c r="AO1062" s="2">
        <f t="shared" si="611"/>
        <v>6.8881685575364667E-3</v>
      </c>
      <c r="AP1062" s="2">
        <f t="shared" si="612"/>
        <v>0</v>
      </c>
      <c r="AR1062" t="str">
        <f t="shared" si="599"/>
        <v>Wayne</v>
      </c>
      <c r="AS1062" t="s">
        <v>1538</v>
      </c>
      <c r="AT1062">
        <v>4</v>
      </c>
      <c r="AU1062" s="9">
        <v>4</v>
      </c>
      <c r="AV1062" s="91">
        <v>28</v>
      </c>
      <c r="AW1062" s="93">
        <v>153</v>
      </c>
      <c r="AX1062" s="99">
        <f t="shared" si="613"/>
        <v>28153</v>
      </c>
      <c r="AZ1062" s="7" t="s">
        <v>3053</v>
      </c>
      <c r="BA1062" t="s">
        <v>3290</v>
      </c>
      <c r="BB1062" s="162"/>
    </row>
    <row r="1063" spans="1:70" hidden="1" outlineLevel="1">
      <c r="A1063" t="s">
        <v>1068</v>
      </c>
      <c r="B1063" t="s">
        <v>1538</v>
      </c>
      <c r="C1063" s="1">
        <f t="shared" si="600"/>
        <v>2036</v>
      </c>
      <c r="D1063" s="7">
        <f>IF(P1063&gt;0,RANK(P1063,(P1063:R1063,S1063:AG1063)),0)</f>
        <v>8</v>
      </c>
      <c r="E1063" s="7">
        <f>IF(Q1063&gt;0,RANK(Q1063,(P1063:R1063,S1063:AG1063)),0)</f>
        <v>2</v>
      </c>
      <c r="F1063" s="7">
        <f>IF(R1063&gt;0,RANK(R1063,(P1063:R1063,S1063:AG1063)),0)</f>
        <v>3</v>
      </c>
      <c r="G1063" s="7">
        <f>IF(S1063&gt;0,RANK(S1063,(P1063:R1063,S1063:AG1063)),0)</f>
        <v>4</v>
      </c>
      <c r="H1063" s="48">
        <f t="shared" si="601"/>
        <v>95</v>
      </c>
      <c r="I1063" s="163">
        <f t="shared" si="598"/>
        <v>4.6660117878192534E-2</v>
      </c>
      <c r="J1063" s="2"/>
      <c r="K1063" s="2">
        <f t="shared" si="602"/>
        <v>1.4734774066797642E-3</v>
      </c>
      <c r="L1063" s="2">
        <f t="shared" si="603"/>
        <v>0.31827111984282908</v>
      </c>
      <c r="M1063" s="2">
        <f t="shared" si="604"/>
        <v>0.27062868369351673</v>
      </c>
      <c r="N1063" s="2">
        <f t="shared" si="596"/>
        <v>2.5540275049115914E-2</v>
      </c>
      <c r="O1063" s="2">
        <f t="shared" si="597"/>
        <v>0.38408644400785846</v>
      </c>
      <c r="P1063" s="1">
        <v>3</v>
      </c>
      <c r="Q1063" s="1">
        <v>648</v>
      </c>
      <c r="R1063" s="1">
        <v>551</v>
      </c>
      <c r="S1063" s="1">
        <v>52</v>
      </c>
      <c r="T1063" s="1">
        <v>743</v>
      </c>
      <c r="U1063" s="1">
        <v>20</v>
      </c>
      <c r="V1063" s="1">
        <v>13</v>
      </c>
      <c r="AF1063" s="1">
        <v>6</v>
      </c>
      <c r="AI1063" s="7">
        <f t="shared" si="605"/>
        <v>1</v>
      </c>
      <c r="AJ1063" s="7">
        <f t="shared" si="606"/>
        <v>5</v>
      </c>
      <c r="AK1063" s="7">
        <f t="shared" si="607"/>
        <v>6</v>
      </c>
      <c r="AL1063" s="7">
        <f t="shared" si="608"/>
        <v>0</v>
      </c>
      <c r="AM1063" s="2">
        <f t="shared" si="609"/>
        <v>0.3649312377210216</v>
      </c>
      <c r="AN1063" s="2">
        <f t="shared" si="610"/>
        <v>9.823182711198428E-3</v>
      </c>
      <c r="AO1063" s="2">
        <f t="shared" si="611"/>
        <v>6.3850687622789785E-3</v>
      </c>
      <c r="AP1063" s="2">
        <f t="shared" si="612"/>
        <v>0</v>
      </c>
      <c r="AR1063" t="str">
        <f t="shared" si="599"/>
        <v>Webster</v>
      </c>
      <c r="AS1063" t="s">
        <v>1538</v>
      </c>
      <c r="AT1063">
        <v>1</v>
      </c>
      <c r="AU1063" s="9"/>
      <c r="AV1063" s="91">
        <v>28</v>
      </c>
      <c r="AW1063" s="93">
        <v>155</v>
      </c>
      <c r="AX1063" s="99">
        <f t="shared" si="613"/>
        <v>28155</v>
      </c>
      <c r="AZ1063" s="7" t="s">
        <v>3053</v>
      </c>
      <c r="BA1063" t="s">
        <v>3290</v>
      </c>
      <c r="BB1063" s="162"/>
    </row>
    <row r="1064" spans="1:70" hidden="1" outlineLevel="1">
      <c r="A1064" t="s">
        <v>44</v>
      </c>
      <c r="B1064" t="s">
        <v>1538</v>
      </c>
      <c r="C1064" s="1">
        <f t="shared" si="600"/>
        <v>286</v>
      </c>
      <c r="D1064" s="7">
        <f>IF(P1064&gt;0,RANK(P1064,(P1064:R1064,S1064:AG1064)),0)</f>
        <v>5</v>
      </c>
      <c r="E1064" s="7">
        <f>IF(Q1064&gt;0,RANK(Q1064,(P1064:R1064,S1064:AG1064)),0)</f>
        <v>2</v>
      </c>
      <c r="F1064" s="7">
        <f>IF(R1064&gt;0,RANK(R1064,(P1064:R1064,S1064:AG1064)),0)</f>
        <v>3</v>
      </c>
      <c r="G1064" s="7">
        <f>IF(S1064&gt;0,RANK(S1064,(P1064:R1064,S1064:AG1064)),0)</f>
        <v>4</v>
      </c>
      <c r="H1064" s="48">
        <f t="shared" si="601"/>
        <v>16</v>
      </c>
      <c r="I1064" s="163">
        <f t="shared" si="598"/>
        <v>5.5944055944055944E-2</v>
      </c>
      <c r="J1064" s="2"/>
      <c r="K1064" s="2">
        <f t="shared" si="602"/>
        <v>3.4965034965034965E-3</v>
      </c>
      <c r="L1064" s="2">
        <f t="shared" si="603"/>
        <v>0.30769230769230771</v>
      </c>
      <c r="M1064" s="2">
        <f t="shared" si="604"/>
        <v>0.25874125874125875</v>
      </c>
      <c r="N1064" s="2">
        <f t="shared" si="596"/>
        <v>6.2937062937062943E-2</v>
      </c>
      <c r="O1064" s="2">
        <f t="shared" si="597"/>
        <v>0.36713286713286708</v>
      </c>
      <c r="P1064" s="1">
        <v>1</v>
      </c>
      <c r="Q1064" s="1">
        <v>88</v>
      </c>
      <c r="R1064" s="1">
        <v>74</v>
      </c>
      <c r="S1064" s="1">
        <v>18</v>
      </c>
      <c r="T1064" s="1">
        <v>104</v>
      </c>
      <c r="U1064" s="1">
        <v>0</v>
      </c>
      <c r="V1064" s="1">
        <v>1</v>
      </c>
      <c r="AF1064" s="1">
        <v>0</v>
      </c>
      <c r="AI1064" s="7">
        <f t="shared" si="605"/>
        <v>1</v>
      </c>
      <c r="AJ1064" s="7">
        <f t="shared" si="606"/>
        <v>0</v>
      </c>
      <c r="AK1064" s="7">
        <f t="shared" si="607"/>
        <v>5</v>
      </c>
      <c r="AL1064" s="7">
        <f t="shared" si="608"/>
        <v>0</v>
      </c>
      <c r="AM1064" s="2">
        <f t="shared" si="609"/>
        <v>0.36363636363636365</v>
      </c>
      <c r="AN1064" s="2">
        <f t="shared" si="610"/>
        <v>0</v>
      </c>
      <c r="AO1064" s="2">
        <f t="shared" si="611"/>
        <v>3.4965034965034965E-3</v>
      </c>
      <c r="AP1064" s="2">
        <f t="shared" si="612"/>
        <v>0</v>
      </c>
      <c r="AR1064" t="str">
        <f t="shared" si="599"/>
        <v>Wilkinson</v>
      </c>
      <c r="AS1064" t="s">
        <v>1538</v>
      </c>
      <c r="AT1064">
        <v>3</v>
      </c>
      <c r="AU1064" s="9">
        <v>3</v>
      </c>
      <c r="AV1064" s="91">
        <v>28</v>
      </c>
      <c r="AW1064" s="93">
        <v>157</v>
      </c>
      <c r="AX1064" s="99">
        <f t="shared" si="613"/>
        <v>28157</v>
      </c>
      <c r="AZ1064" s="7" t="s">
        <v>3053</v>
      </c>
      <c r="BA1064" t="s">
        <v>3290</v>
      </c>
      <c r="BB1064" s="162"/>
    </row>
    <row r="1065" spans="1:70" hidden="1" outlineLevel="1">
      <c r="A1065" t="s">
        <v>1135</v>
      </c>
      <c r="B1065" t="s">
        <v>1538</v>
      </c>
      <c r="C1065" s="1">
        <f t="shared" si="600"/>
        <v>1976</v>
      </c>
      <c r="D1065" s="7">
        <f>IF(P1065&gt;0,RANK(P1065,(P1065:R1065,S1065:AG1065)),0)</f>
        <v>0</v>
      </c>
      <c r="E1065" s="7">
        <f>IF(Q1065&gt;0,RANK(Q1065,(P1065:R1065,S1065:AG1065)),0)</f>
        <v>2</v>
      </c>
      <c r="F1065" s="7">
        <f>IF(R1065&gt;0,RANK(R1065,(P1065:R1065,S1065:AG1065)),0)</f>
        <v>3</v>
      </c>
      <c r="G1065" s="7">
        <f>IF(S1065&gt;0,RANK(S1065,(P1065:R1065,S1065:AG1065)),0)</f>
        <v>4</v>
      </c>
      <c r="H1065" s="48">
        <f t="shared" si="601"/>
        <v>12</v>
      </c>
      <c r="I1065" s="163">
        <f t="shared" si="598"/>
        <v>6.0728744939271256E-3</v>
      </c>
      <c r="J1065" s="2"/>
      <c r="K1065" s="2">
        <f t="shared" si="602"/>
        <v>0</v>
      </c>
      <c r="L1065" s="2">
        <f t="shared" si="603"/>
        <v>0.33603238866396762</v>
      </c>
      <c r="M1065" s="2">
        <f t="shared" si="604"/>
        <v>0.29200404858299595</v>
      </c>
      <c r="N1065" s="2">
        <f t="shared" si="596"/>
        <v>2.4797570850202431E-2</v>
      </c>
      <c r="O1065" s="2">
        <f t="shared" si="597"/>
        <v>0.34716599190283404</v>
      </c>
      <c r="P1065" s="1">
        <v>0</v>
      </c>
      <c r="Q1065" s="1">
        <v>664</v>
      </c>
      <c r="R1065" s="1">
        <v>577</v>
      </c>
      <c r="S1065" s="1">
        <v>49</v>
      </c>
      <c r="T1065" s="1">
        <v>676</v>
      </c>
      <c r="U1065" s="1">
        <v>4</v>
      </c>
      <c r="V1065" s="1">
        <v>2</v>
      </c>
      <c r="AF1065" s="1">
        <v>4</v>
      </c>
      <c r="AI1065" s="7">
        <f t="shared" si="605"/>
        <v>1</v>
      </c>
      <c r="AJ1065" s="7">
        <f t="shared" si="606"/>
        <v>5</v>
      </c>
      <c r="AK1065" s="7">
        <f t="shared" si="607"/>
        <v>6</v>
      </c>
      <c r="AL1065" s="7">
        <f t="shared" si="608"/>
        <v>0</v>
      </c>
      <c r="AM1065" s="2">
        <f t="shared" si="609"/>
        <v>0.34210526315789475</v>
      </c>
      <c r="AN1065" s="2">
        <f t="shared" si="610"/>
        <v>2.0242914979757085E-3</v>
      </c>
      <c r="AO1065" s="2">
        <f t="shared" si="611"/>
        <v>1.0121457489878543E-3</v>
      </c>
      <c r="AP1065" s="2">
        <f t="shared" si="612"/>
        <v>0</v>
      </c>
      <c r="AR1065" t="str">
        <f t="shared" si="599"/>
        <v>Winston</v>
      </c>
      <c r="AS1065" t="s">
        <v>1538</v>
      </c>
      <c r="AT1065">
        <v>1</v>
      </c>
      <c r="AU1065" s="9"/>
      <c r="AV1065" s="91">
        <v>28</v>
      </c>
      <c r="AW1065" s="93">
        <v>159</v>
      </c>
      <c r="AX1065" s="99">
        <f t="shared" si="613"/>
        <v>28159</v>
      </c>
      <c r="AZ1065" s="7" t="s">
        <v>3053</v>
      </c>
      <c r="BA1065" t="s">
        <v>3290</v>
      </c>
      <c r="BB1065" s="162"/>
    </row>
    <row r="1066" spans="1:70" hidden="1" outlineLevel="1">
      <c r="A1066" t="s">
        <v>2967</v>
      </c>
      <c r="B1066" t="s">
        <v>1538</v>
      </c>
      <c r="C1066" s="1">
        <f t="shared" si="600"/>
        <v>1343</v>
      </c>
      <c r="D1066" s="7">
        <f>IF(P1066&gt;0,RANK(P1066,(P1066:R1066,S1066:AG1066)),0)</f>
        <v>7</v>
      </c>
      <c r="E1066" s="7">
        <f>IF(Q1066&gt;0,RANK(Q1066,(P1066:R1066,S1066:AG1066)),0)</f>
        <v>1</v>
      </c>
      <c r="F1066" s="7">
        <f>IF(R1066&gt;0,RANK(R1066,(P1066:R1066,S1066:AG1066)),0)</f>
        <v>3</v>
      </c>
      <c r="G1066" s="7">
        <f>IF(S1066&gt;0,RANK(S1066,(P1066:R1066,S1066:AG1066)),0)</f>
        <v>4</v>
      </c>
      <c r="H1066" s="48">
        <f t="shared" si="601"/>
        <v>18</v>
      </c>
      <c r="I1066" s="163">
        <f t="shared" si="598"/>
        <v>1.3402829486224869E-2</v>
      </c>
      <c r="J1066" s="2"/>
      <c r="K1066" s="2">
        <f t="shared" si="602"/>
        <v>2.2338049143708115E-3</v>
      </c>
      <c r="L1066" s="2">
        <f t="shared" si="603"/>
        <v>0.34921816827997021</v>
      </c>
      <c r="M1066" s="2">
        <f t="shared" si="604"/>
        <v>0.26880119136262098</v>
      </c>
      <c r="N1066" s="2">
        <f t="shared" si="596"/>
        <v>3.3507073715562177E-2</v>
      </c>
      <c r="O1066" s="2">
        <f t="shared" si="597"/>
        <v>0.34623976172747578</v>
      </c>
      <c r="P1066" s="1">
        <v>3</v>
      </c>
      <c r="Q1066" s="1">
        <v>469</v>
      </c>
      <c r="R1066" s="1">
        <v>361</v>
      </c>
      <c r="S1066" s="1">
        <v>45</v>
      </c>
      <c r="T1066" s="1">
        <v>451</v>
      </c>
      <c r="U1066" s="1">
        <v>7</v>
      </c>
      <c r="V1066" s="1">
        <v>3</v>
      </c>
      <c r="AF1066" s="1">
        <v>4</v>
      </c>
      <c r="AI1066" s="7">
        <f t="shared" si="605"/>
        <v>2</v>
      </c>
      <c r="AJ1066" s="7">
        <f t="shared" si="606"/>
        <v>5</v>
      </c>
      <c r="AK1066" s="7">
        <f t="shared" si="607"/>
        <v>6</v>
      </c>
      <c r="AL1066" s="7">
        <f t="shared" si="608"/>
        <v>0</v>
      </c>
      <c r="AM1066" s="2">
        <f t="shared" si="609"/>
        <v>0.33581533879374537</v>
      </c>
      <c r="AN1066" s="2">
        <f t="shared" si="610"/>
        <v>5.2122114668652275E-3</v>
      </c>
      <c r="AO1066" s="2">
        <f t="shared" si="611"/>
        <v>2.2338049143708115E-3</v>
      </c>
      <c r="AP1066" s="2">
        <f t="shared" si="612"/>
        <v>0</v>
      </c>
      <c r="AR1066" t="str">
        <f t="shared" si="599"/>
        <v>Yalobusha</v>
      </c>
      <c r="AS1066" t="s">
        <v>1538</v>
      </c>
      <c r="AT1066">
        <v>2</v>
      </c>
      <c r="AU1066" s="9">
        <v>1</v>
      </c>
      <c r="AV1066" s="91">
        <v>28</v>
      </c>
      <c r="AW1066" s="93">
        <v>161</v>
      </c>
      <c r="AX1066" s="99">
        <f t="shared" si="613"/>
        <v>28161</v>
      </c>
      <c r="AZ1066" s="7" t="s">
        <v>3053</v>
      </c>
      <c r="BA1066" t="s">
        <v>3290</v>
      </c>
      <c r="BB1066" s="162"/>
    </row>
    <row r="1067" spans="1:70" hidden="1" outlineLevel="1">
      <c r="A1067" t="s">
        <v>3126</v>
      </c>
      <c r="B1067" t="s">
        <v>1538</v>
      </c>
      <c r="C1067" s="1">
        <f t="shared" si="600"/>
        <v>2232</v>
      </c>
      <c r="D1067" s="7">
        <f>IF(P1067&gt;0,RANK(P1067,(P1067:R1067,S1067:AG1067)),0)</f>
        <v>6</v>
      </c>
      <c r="E1067" s="7">
        <f>IF(Q1067&gt;0,RANK(Q1067,(P1067:R1067,S1067:AG1067)),0)</f>
        <v>2</v>
      </c>
      <c r="F1067" s="7">
        <f>IF(R1067&gt;0,RANK(R1067,(P1067:R1067,S1067:AG1067)),0)</f>
        <v>1</v>
      </c>
      <c r="G1067" s="7">
        <f>IF(S1067&gt;0,RANK(S1067,(P1067:R1067,S1067:AG1067)),0)</f>
        <v>4</v>
      </c>
      <c r="H1067" s="48">
        <f t="shared" si="601"/>
        <v>13</v>
      </c>
      <c r="I1067" s="163">
        <f t="shared" si="598"/>
        <v>5.8243727598566311E-3</v>
      </c>
      <c r="J1067" s="2"/>
      <c r="K1067" s="2">
        <f t="shared" si="602"/>
        <v>2.2401433691756271E-3</v>
      </c>
      <c r="L1067" s="2">
        <f t="shared" si="603"/>
        <v>0.32168458781362008</v>
      </c>
      <c r="M1067" s="2">
        <f t="shared" si="604"/>
        <v>0.32750896057347673</v>
      </c>
      <c r="N1067" s="2">
        <f t="shared" si="596"/>
        <v>2.0609318996415771E-2</v>
      </c>
      <c r="O1067" s="2">
        <f t="shared" si="597"/>
        <v>0.32795698924731176</v>
      </c>
      <c r="P1067" s="1">
        <v>5</v>
      </c>
      <c r="Q1067" s="1">
        <v>718</v>
      </c>
      <c r="R1067" s="1">
        <v>731</v>
      </c>
      <c r="S1067" s="1">
        <v>46</v>
      </c>
      <c r="T1067" s="1">
        <v>712</v>
      </c>
      <c r="U1067" s="1">
        <v>5</v>
      </c>
      <c r="V1067" s="1">
        <v>11</v>
      </c>
      <c r="AF1067" s="1">
        <v>4</v>
      </c>
      <c r="AI1067" s="7">
        <f t="shared" si="605"/>
        <v>3</v>
      </c>
      <c r="AJ1067" s="7">
        <f t="shared" si="606"/>
        <v>6</v>
      </c>
      <c r="AK1067" s="7">
        <f t="shared" si="607"/>
        <v>5</v>
      </c>
      <c r="AL1067" s="7">
        <f t="shared" si="608"/>
        <v>0</v>
      </c>
      <c r="AM1067" s="2">
        <f t="shared" si="609"/>
        <v>0.31899641577060933</v>
      </c>
      <c r="AN1067" s="2">
        <f t="shared" si="610"/>
        <v>2.2401433691756271E-3</v>
      </c>
      <c r="AO1067" s="2">
        <f t="shared" si="611"/>
        <v>4.9283154121863796E-3</v>
      </c>
      <c r="AP1067" s="2">
        <f t="shared" si="612"/>
        <v>0</v>
      </c>
      <c r="AR1067" t="str">
        <f t="shared" si="599"/>
        <v>Yazoo</v>
      </c>
      <c r="AS1067" t="s">
        <v>1538</v>
      </c>
      <c r="AT1067">
        <v>2</v>
      </c>
      <c r="AU1067" s="9">
        <v>2</v>
      </c>
      <c r="AV1067" s="91">
        <v>28</v>
      </c>
      <c r="AW1067" s="93">
        <v>163</v>
      </c>
      <c r="AX1067" s="99">
        <f t="shared" si="613"/>
        <v>28163</v>
      </c>
      <c r="AZ1067" s="7" t="s">
        <v>3053</v>
      </c>
      <c r="BA1067" t="s">
        <v>3290</v>
      </c>
      <c r="BB1067" s="162"/>
    </row>
    <row r="1068" spans="1:70" collapsed="1">
      <c r="A1068" t="s">
        <v>3191</v>
      </c>
      <c r="B1068" t="s">
        <v>1136</v>
      </c>
      <c r="C1068" s="1">
        <f t="shared" si="600"/>
        <v>294115</v>
      </c>
      <c r="D1068" s="7">
        <f>IF(P1068&gt;0,RANK(P1068,(P1068:R1068,S1068:AG1068)),0)</f>
        <v>7</v>
      </c>
      <c r="E1068" s="7">
        <f>IF(Q1068&gt;0,RANK(Q1068,(P1068:R1068,S1068:AG1068)),0)</f>
        <v>2</v>
      </c>
      <c r="F1068" s="7">
        <f>IF(R1068&gt;0,RANK(R1068,(P1068:R1068,S1068:AG1068)),0)</f>
        <v>3</v>
      </c>
      <c r="G1068" s="7">
        <f>IF(S1068&gt;0,RANK(S1068,(P1068:R1068,S1068:AG1068)),0)</f>
        <v>4</v>
      </c>
      <c r="H1068" s="48">
        <f t="shared" si="601"/>
        <v>4646</v>
      </c>
      <c r="I1068" s="163">
        <f t="shared" si="598"/>
        <v>1.5796542168879518E-2</v>
      </c>
      <c r="J1068" s="2"/>
      <c r="K1068" s="2">
        <f t="shared" si="602"/>
        <v>1.4042126379137413E-3</v>
      </c>
      <c r="L1068" s="2">
        <f t="shared" si="603"/>
        <v>0.31148360335243019</v>
      </c>
      <c r="M1068" s="2">
        <f t="shared" si="604"/>
        <v>0.30655015895143056</v>
      </c>
      <c r="N1068" s="2">
        <f t="shared" si="596"/>
        <v>4.4057596518368665E-2</v>
      </c>
      <c r="O1068" s="2">
        <f t="shared" si="597"/>
        <v>0.33650442853985679</v>
      </c>
      <c r="P1068" s="1">
        <f t="shared" ref="P1068:V1068" si="614">SUM(P986:P1067)</f>
        <v>413</v>
      </c>
      <c r="Q1068" s="1">
        <f t="shared" si="614"/>
        <v>91612</v>
      </c>
      <c r="R1068" s="1">
        <f t="shared" si="614"/>
        <v>90161</v>
      </c>
      <c r="S1068" s="1">
        <f t="shared" si="614"/>
        <v>12958</v>
      </c>
      <c r="T1068" s="1">
        <f t="shared" si="614"/>
        <v>96258</v>
      </c>
      <c r="U1068" s="1">
        <f t="shared" si="614"/>
        <v>1350</v>
      </c>
      <c r="V1068" s="1">
        <f t="shared" si="614"/>
        <v>971</v>
      </c>
      <c r="AF1068" s="1">
        <f>SUM(AF986:AF1067)</f>
        <v>392</v>
      </c>
      <c r="AI1068" s="7">
        <f t="shared" si="605"/>
        <v>1</v>
      </c>
      <c r="AJ1068" s="7">
        <f t="shared" si="606"/>
        <v>5</v>
      </c>
      <c r="AK1068" s="7">
        <f t="shared" si="607"/>
        <v>6</v>
      </c>
      <c r="AL1068" s="7">
        <f t="shared" si="608"/>
        <v>0</v>
      </c>
      <c r="AM1068" s="2">
        <f t="shared" si="609"/>
        <v>0.32728014552130968</v>
      </c>
      <c r="AN1068" s="2">
        <f t="shared" si="610"/>
        <v>4.5900413103717929E-3</v>
      </c>
      <c r="AO1068" s="2">
        <f t="shared" si="611"/>
        <v>3.301429712867416E-3</v>
      </c>
      <c r="AP1068" s="2">
        <f t="shared" si="612"/>
        <v>0</v>
      </c>
      <c r="AR1068" t="str">
        <f t="shared" si="599"/>
        <v>Mississippi</v>
      </c>
      <c r="AS1068" t="s">
        <v>1136</v>
      </c>
      <c r="AV1068" s="91">
        <v>28</v>
      </c>
      <c r="AW1068" s="93"/>
      <c r="AX1068" s="91">
        <v>28</v>
      </c>
      <c r="AZ1068" s="7" t="s">
        <v>1662</v>
      </c>
      <c r="BA1068" t="s">
        <v>3290</v>
      </c>
      <c r="BB1068" s="162"/>
    </row>
    <row r="1069" spans="1:70">
      <c r="C1069" s="1"/>
      <c r="E1069" s="7"/>
      <c r="F1069" s="7"/>
      <c r="G1069" s="7"/>
      <c r="H1069" s="48"/>
      <c r="I1069" s="163"/>
      <c r="J1069" s="2"/>
      <c r="AF1069"/>
      <c r="AI1069" s="7"/>
      <c r="AJ1069" s="7"/>
      <c r="AK1069" s="7"/>
      <c r="AL1069" s="7"/>
      <c r="AV1069" s="91"/>
      <c r="AW1069" s="93"/>
    </row>
    <row r="1070" spans="1:70" hidden="1" outlineLevel="1">
      <c r="A1070" t="s">
        <v>851</v>
      </c>
      <c r="B1070" t="s">
        <v>2284</v>
      </c>
      <c r="C1070" s="1">
        <f t="shared" ref="C1070:C1101" si="615">SUM(P1070:AG1070)</f>
        <v>806</v>
      </c>
      <c r="D1070" s="7">
        <f>IF(P1070&gt;0,RANK(P1070,(P1070:R1070,S1070:AG1070)),0)</f>
        <v>9</v>
      </c>
      <c r="E1070" s="7">
        <f>IF(Q1070&gt;0,RANK(Q1070,(P1070:R1070,S1070:AG1070)),0)</f>
        <v>0</v>
      </c>
      <c r="F1070" s="7">
        <f>IF(R1070&gt;0,RANK(R1070,(P1070:R1070,S1070:AG1070)),0)</f>
        <v>2</v>
      </c>
      <c r="G1070" s="7">
        <f>IF(S1070&gt;0,RANK(S1070,(P1070:R1070,S1070:AG1070)),0)</f>
        <v>3</v>
      </c>
      <c r="H1070" s="48">
        <f t="shared" ref="H1070:H1101" si="616">MAX(P1070:Y1070)-LARGE(P1070:Y1070,2)</f>
        <v>171</v>
      </c>
      <c r="I1070" s="163">
        <f t="shared" si="598"/>
        <v>0.21215880893300249</v>
      </c>
      <c r="J1070" s="2"/>
      <c r="K1070" s="2">
        <f t="shared" ref="K1070:K1101" si="617">IF($C1070=0,"-",P1070/$C1070)</f>
        <v>3.7220843672456576E-3</v>
      </c>
      <c r="L1070" s="2">
        <f t="shared" ref="L1070:L1101" si="618">IF($C1070=0,"-",Q1070/$C1070)</f>
        <v>0</v>
      </c>
      <c r="M1070" s="2">
        <f t="shared" ref="M1070:M1101" si="619">IF($C1070=0,"-",R1070/$C1070)</f>
        <v>0.28039702233250619</v>
      </c>
      <c r="N1070" s="2">
        <f t="shared" si="596"/>
        <v>0.14764267990074442</v>
      </c>
      <c r="O1070" s="2">
        <f t="shared" si="597"/>
        <v>0.56823821339950376</v>
      </c>
      <c r="P1070" s="1">
        <v>3</v>
      </c>
      <c r="R1070" s="1">
        <v>226</v>
      </c>
      <c r="S1070" s="1">
        <v>119</v>
      </c>
      <c r="T1070" s="1">
        <v>397</v>
      </c>
      <c r="U1070" s="1">
        <v>10</v>
      </c>
      <c r="V1070" s="1">
        <v>4</v>
      </c>
      <c r="Y1070" s="1">
        <v>33</v>
      </c>
      <c r="Z1070" s="48">
        <f t="shared" ref="Z1070:Z1133" si="620">SUM(BE1070:BX1070)</f>
        <v>2</v>
      </c>
      <c r="AE1070" s="1">
        <v>8</v>
      </c>
      <c r="AF1070">
        <v>4</v>
      </c>
      <c r="AI1070" s="7">
        <f t="shared" ref="AI1070:AI1101" si="621">IF(T1070&gt;0,RANK(T1070,(P1070:Z1070)),0)</f>
        <v>1</v>
      </c>
      <c r="AJ1070" s="7">
        <f t="shared" ref="AJ1070:AJ1101" si="622">IF(U1070&gt;0,RANK(U1070,(P1070:Z1070)),0)</f>
        <v>5</v>
      </c>
      <c r="AK1070" s="7">
        <f t="shared" ref="AK1070:AK1101" si="623">IF(V1070&gt;0,RANK(V1070,(P1070:Z1070)),0)</f>
        <v>6</v>
      </c>
      <c r="AL1070" s="7">
        <f t="shared" ref="AL1070:AL1101" si="624">IF(W1070&gt;0,RANK(W1070,(P1070:Z1070)),0)</f>
        <v>0</v>
      </c>
      <c r="AM1070" s="2">
        <f t="shared" ref="AM1070:AM1101" si="625">IF($C1070=0,"-",T1070/$C1070)</f>
        <v>0.49255583126550867</v>
      </c>
      <c r="AN1070" s="2">
        <f t="shared" ref="AN1070:AN1101" si="626">IF($C1070=0,"-",U1070/$C1070)</f>
        <v>1.2406947890818859E-2</v>
      </c>
      <c r="AO1070" s="2">
        <f t="shared" ref="AO1070:AO1101" si="627">IF($C1070=0,"-",V1070/$C1070)</f>
        <v>4.9627791563275434E-3</v>
      </c>
      <c r="AP1070" s="2">
        <f t="shared" ref="AP1070:AP1101" si="628">IF($C1070=0,"-",W1070/$C1070)</f>
        <v>0</v>
      </c>
      <c r="AR1070" t="str">
        <f t="shared" si="599"/>
        <v>Adair</v>
      </c>
      <c r="AS1070" t="s">
        <v>2284</v>
      </c>
      <c r="AV1070" s="91">
        <v>29</v>
      </c>
      <c r="AW1070" s="93">
        <v>1</v>
      </c>
      <c r="AX1070" s="99">
        <f t="shared" ref="AX1070:AX1101" si="629">AV1070*1000+AW1070</f>
        <v>29001</v>
      </c>
      <c r="AZ1070" s="7" t="s">
        <v>3053</v>
      </c>
      <c r="BA1070" t="s">
        <v>3290</v>
      </c>
      <c r="BK1070">
        <v>0</v>
      </c>
      <c r="BR1070">
        <v>2</v>
      </c>
    </row>
    <row r="1071" spans="1:70" hidden="1" outlineLevel="1">
      <c r="A1071" t="s">
        <v>2995</v>
      </c>
      <c r="B1071" t="s">
        <v>2284</v>
      </c>
      <c r="C1071" s="1">
        <f t="shared" si="615"/>
        <v>837</v>
      </c>
      <c r="D1071" s="7">
        <f>IF(P1071&gt;0,RANK(P1071,(P1071:R1071,S1071:AG1071)),0)</f>
        <v>0</v>
      </c>
      <c r="E1071" s="7">
        <f>IF(Q1071&gt;0,RANK(Q1071,(P1071:R1071,S1071:AG1071)),0)</f>
        <v>0</v>
      </c>
      <c r="F1071" s="7">
        <f>IF(R1071&gt;0,RANK(R1071,(P1071:R1071,S1071:AG1071)),0)</f>
        <v>2</v>
      </c>
      <c r="G1071" s="7">
        <f>IF(S1071&gt;0,RANK(S1071,(P1071:R1071,S1071:AG1071)),0)</f>
        <v>3</v>
      </c>
      <c r="H1071" s="48">
        <f t="shared" si="616"/>
        <v>226</v>
      </c>
      <c r="I1071" s="163">
        <f t="shared" si="598"/>
        <v>0.27001194743130225</v>
      </c>
      <c r="J1071" s="2"/>
      <c r="K1071" s="2">
        <f t="shared" si="617"/>
        <v>0</v>
      </c>
      <c r="L1071" s="2">
        <f t="shared" si="618"/>
        <v>0</v>
      </c>
      <c r="M1071" s="2">
        <f t="shared" si="619"/>
        <v>0.26164874551971329</v>
      </c>
      <c r="N1071" s="2">
        <f t="shared" si="596"/>
        <v>0.12305854241338113</v>
      </c>
      <c r="O1071" s="2">
        <f t="shared" si="597"/>
        <v>0.61529271206690561</v>
      </c>
      <c r="P1071" s="1">
        <v>0</v>
      </c>
      <c r="R1071" s="1">
        <v>219</v>
      </c>
      <c r="S1071" s="1">
        <v>103</v>
      </c>
      <c r="T1071" s="1">
        <v>445</v>
      </c>
      <c r="U1071" s="1">
        <v>12</v>
      </c>
      <c r="V1071" s="1">
        <v>5</v>
      </c>
      <c r="Y1071" s="1">
        <v>41</v>
      </c>
      <c r="Z1071" s="48">
        <f t="shared" si="620"/>
        <v>0</v>
      </c>
      <c r="AE1071" s="1">
        <v>9</v>
      </c>
      <c r="AF1071">
        <v>3</v>
      </c>
      <c r="AI1071" s="7">
        <f t="shared" si="621"/>
        <v>1</v>
      </c>
      <c r="AJ1071" s="7">
        <f t="shared" si="622"/>
        <v>5</v>
      </c>
      <c r="AK1071" s="7">
        <f t="shared" si="623"/>
        <v>6</v>
      </c>
      <c r="AL1071" s="7">
        <f t="shared" si="624"/>
        <v>0</v>
      </c>
      <c r="AM1071" s="2">
        <f t="shared" si="625"/>
        <v>0.53166069295101548</v>
      </c>
      <c r="AN1071" s="2">
        <f t="shared" si="626"/>
        <v>1.4336917562724014E-2</v>
      </c>
      <c r="AO1071" s="2">
        <f t="shared" si="627"/>
        <v>5.9737156511350063E-3</v>
      </c>
      <c r="AP1071" s="2">
        <f t="shared" si="628"/>
        <v>0</v>
      </c>
      <c r="AR1071" t="str">
        <f t="shared" si="599"/>
        <v>Andrew</v>
      </c>
      <c r="AS1071" t="s">
        <v>2284</v>
      </c>
      <c r="AV1071" s="91">
        <v>29</v>
      </c>
      <c r="AW1071" s="93">
        <v>3</v>
      </c>
      <c r="AX1071" s="99">
        <f t="shared" si="629"/>
        <v>29003</v>
      </c>
      <c r="AZ1071" s="7" t="s">
        <v>3053</v>
      </c>
      <c r="BA1071" t="s">
        <v>3290</v>
      </c>
      <c r="BK1071">
        <v>0</v>
      </c>
      <c r="BR1071">
        <v>0</v>
      </c>
    </row>
    <row r="1072" spans="1:70" hidden="1" outlineLevel="1">
      <c r="A1072" t="s">
        <v>1545</v>
      </c>
      <c r="B1072" t="s">
        <v>2284</v>
      </c>
      <c r="C1072" s="1">
        <f t="shared" si="615"/>
        <v>350</v>
      </c>
      <c r="D1072" s="7">
        <f>IF(P1072&gt;0,RANK(P1072,(P1072:R1072,S1072:AG1072)),0)</f>
        <v>8</v>
      </c>
      <c r="E1072" s="7">
        <f>IF(Q1072&gt;0,RANK(Q1072,(P1072:R1072,S1072:AG1072)),0)</f>
        <v>0</v>
      </c>
      <c r="F1072" s="7">
        <f>IF(R1072&gt;0,RANK(R1072,(P1072:R1072,S1072:AG1072)),0)</f>
        <v>2</v>
      </c>
      <c r="G1072" s="7">
        <f>IF(S1072&gt;0,RANK(S1072,(P1072:R1072,S1072:AG1072)),0)</f>
        <v>3</v>
      </c>
      <c r="H1072" s="48">
        <f t="shared" si="616"/>
        <v>78</v>
      </c>
      <c r="I1072" s="163">
        <f t="shared" si="598"/>
        <v>0.22285714285714286</v>
      </c>
      <c r="J1072" s="2"/>
      <c r="K1072" s="2">
        <f t="shared" si="617"/>
        <v>2.8571428571428571E-3</v>
      </c>
      <c r="L1072" s="2">
        <f t="shared" si="618"/>
        <v>0</v>
      </c>
      <c r="M1072" s="2">
        <f t="shared" si="619"/>
        <v>0.27714285714285714</v>
      </c>
      <c r="N1072" s="2">
        <f t="shared" si="596"/>
        <v>0.13428571428571429</v>
      </c>
      <c r="O1072" s="2">
        <f t="shared" si="597"/>
        <v>0.58571428571428563</v>
      </c>
      <c r="P1072" s="1">
        <v>1</v>
      </c>
      <c r="R1072" s="1">
        <v>97</v>
      </c>
      <c r="S1072" s="1">
        <v>47</v>
      </c>
      <c r="T1072" s="1">
        <v>175</v>
      </c>
      <c r="U1072" s="1">
        <v>6</v>
      </c>
      <c r="V1072" s="1">
        <v>2</v>
      </c>
      <c r="Y1072" s="1">
        <v>17</v>
      </c>
      <c r="Z1072" s="48">
        <f t="shared" si="620"/>
        <v>1</v>
      </c>
      <c r="AE1072" s="1">
        <v>4</v>
      </c>
      <c r="AF1072">
        <v>0</v>
      </c>
      <c r="AI1072" s="7">
        <f t="shared" si="621"/>
        <v>1</v>
      </c>
      <c r="AJ1072" s="7">
        <f t="shared" si="622"/>
        <v>5</v>
      </c>
      <c r="AK1072" s="7">
        <f t="shared" si="623"/>
        <v>6</v>
      </c>
      <c r="AL1072" s="7">
        <f t="shared" si="624"/>
        <v>0</v>
      </c>
      <c r="AM1072" s="2">
        <f t="shared" si="625"/>
        <v>0.5</v>
      </c>
      <c r="AN1072" s="2">
        <f t="shared" si="626"/>
        <v>1.7142857142857144E-2</v>
      </c>
      <c r="AO1072" s="2">
        <f t="shared" si="627"/>
        <v>5.7142857142857143E-3</v>
      </c>
      <c r="AP1072" s="2">
        <f t="shared" si="628"/>
        <v>0</v>
      </c>
      <c r="AR1072" t="str">
        <f t="shared" si="599"/>
        <v>Atchison</v>
      </c>
      <c r="AS1072" t="s">
        <v>2284</v>
      </c>
      <c r="AV1072" s="91">
        <v>29</v>
      </c>
      <c r="AW1072" s="93">
        <v>5</v>
      </c>
      <c r="AX1072" s="99">
        <f t="shared" si="629"/>
        <v>29005</v>
      </c>
      <c r="AZ1072" s="7" t="s">
        <v>3053</v>
      </c>
      <c r="BA1072" t="s">
        <v>3290</v>
      </c>
      <c r="BK1072">
        <v>0</v>
      </c>
      <c r="BR1072">
        <v>1</v>
      </c>
    </row>
    <row r="1073" spans="1:70" hidden="1" outlineLevel="1">
      <c r="A1073" t="s">
        <v>1483</v>
      </c>
      <c r="B1073" t="s">
        <v>2284</v>
      </c>
      <c r="C1073" s="1">
        <f t="shared" si="615"/>
        <v>885</v>
      </c>
      <c r="D1073" s="7">
        <f>IF(P1073&gt;0,RANK(P1073,(P1073:R1073,S1073:AG1073)),0)</f>
        <v>0</v>
      </c>
      <c r="E1073" s="7">
        <f>IF(Q1073&gt;0,RANK(Q1073,(P1073:R1073,S1073:AG1073)),0)</f>
        <v>0</v>
      </c>
      <c r="F1073" s="7">
        <f>IF(R1073&gt;0,RANK(R1073,(P1073:R1073,S1073:AG1073)),0)</f>
        <v>2</v>
      </c>
      <c r="G1073" s="7">
        <f>IF(S1073&gt;0,RANK(S1073,(P1073:R1073,S1073:AG1073)),0)</f>
        <v>3</v>
      </c>
      <c r="H1073" s="48">
        <f t="shared" si="616"/>
        <v>354</v>
      </c>
      <c r="I1073" s="163">
        <f t="shared" si="598"/>
        <v>0.4</v>
      </c>
      <c r="J1073" s="2"/>
      <c r="K1073" s="2">
        <f t="shared" si="617"/>
        <v>0</v>
      </c>
      <c r="L1073" s="2">
        <f t="shared" si="618"/>
        <v>0</v>
      </c>
      <c r="M1073" s="2">
        <f t="shared" si="619"/>
        <v>0.20564971751412428</v>
      </c>
      <c r="N1073" s="2">
        <f t="shared" si="596"/>
        <v>0.14011299435028249</v>
      </c>
      <c r="O1073" s="2">
        <f t="shared" si="597"/>
        <v>0.65423728813559323</v>
      </c>
      <c r="P1073" s="1">
        <v>0</v>
      </c>
      <c r="R1073" s="1">
        <v>182</v>
      </c>
      <c r="S1073" s="1">
        <v>124</v>
      </c>
      <c r="T1073" s="1">
        <v>536</v>
      </c>
      <c r="U1073" s="1">
        <v>7</v>
      </c>
      <c r="V1073" s="1">
        <v>3</v>
      </c>
      <c r="Y1073" s="1">
        <v>16</v>
      </c>
      <c r="Z1073" s="48">
        <f t="shared" si="620"/>
        <v>0</v>
      </c>
      <c r="AE1073" s="1">
        <v>13</v>
      </c>
      <c r="AF1073">
        <v>4</v>
      </c>
      <c r="AI1073" s="7">
        <f t="shared" si="621"/>
        <v>1</v>
      </c>
      <c r="AJ1073" s="7">
        <f t="shared" si="622"/>
        <v>5</v>
      </c>
      <c r="AK1073" s="7">
        <f t="shared" si="623"/>
        <v>6</v>
      </c>
      <c r="AL1073" s="7">
        <f t="shared" si="624"/>
        <v>0</v>
      </c>
      <c r="AM1073" s="2">
        <f t="shared" si="625"/>
        <v>0.60564971751412433</v>
      </c>
      <c r="AN1073" s="2">
        <f t="shared" si="626"/>
        <v>7.9096045197740109E-3</v>
      </c>
      <c r="AO1073" s="2">
        <f t="shared" si="627"/>
        <v>3.3898305084745762E-3</v>
      </c>
      <c r="AP1073" s="2">
        <f t="shared" si="628"/>
        <v>0</v>
      </c>
      <c r="AR1073" t="str">
        <f t="shared" si="599"/>
        <v>Audrain</v>
      </c>
      <c r="AS1073" t="s">
        <v>2284</v>
      </c>
      <c r="AV1073" s="91">
        <v>29</v>
      </c>
      <c r="AW1073" s="93">
        <v>7</v>
      </c>
      <c r="AX1073" s="99">
        <f t="shared" si="629"/>
        <v>29007</v>
      </c>
      <c r="AZ1073" s="7" t="s">
        <v>3053</v>
      </c>
      <c r="BA1073" t="s">
        <v>3290</v>
      </c>
      <c r="BK1073">
        <v>0</v>
      </c>
      <c r="BR1073">
        <v>0</v>
      </c>
    </row>
    <row r="1074" spans="1:70" hidden="1" outlineLevel="1">
      <c r="A1074" t="s">
        <v>1259</v>
      </c>
      <c r="B1074" t="s">
        <v>2284</v>
      </c>
      <c r="C1074" s="1">
        <f t="shared" si="615"/>
        <v>3930</v>
      </c>
      <c r="D1074" s="7">
        <f>IF(P1074&gt;0,RANK(P1074,(P1074:R1074,S1074:AG1074)),0)</f>
        <v>8</v>
      </c>
      <c r="E1074" s="7">
        <f>IF(Q1074&gt;0,RANK(Q1074,(P1074:R1074,S1074:AG1074)),0)</f>
        <v>0</v>
      </c>
      <c r="F1074" s="7">
        <f>IF(R1074&gt;0,RANK(R1074,(P1074:R1074,S1074:AG1074)),0)</f>
        <v>2</v>
      </c>
      <c r="G1074" s="7">
        <f>IF(S1074&gt;0,RANK(S1074,(P1074:R1074,S1074:AG1074)),0)</f>
        <v>3</v>
      </c>
      <c r="H1074" s="48">
        <f t="shared" si="616"/>
        <v>1171</v>
      </c>
      <c r="I1074" s="163">
        <f t="shared" si="598"/>
        <v>0.29796437659033082</v>
      </c>
      <c r="J1074" s="2"/>
      <c r="K1074" s="2">
        <f t="shared" si="617"/>
        <v>2.7989821882951653E-3</v>
      </c>
      <c r="L1074" s="2">
        <f t="shared" si="618"/>
        <v>0</v>
      </c>
      <c r="M1074" s="2">
        <f t="shared" si="619"/>
        <v>0.22264631043256997</v>
      </c>
      <c r="N1074" s="2">
        <f t="shared" si="596"/>
        <v>0.12697201017811705</v>
      </c>
      <c r="O1074" s="2">
        <f t="shared" si="597"/>
        <v>0.64758269720101769</v>
      </c>
      <c r="P1074" s="1">
        <v>11</v>
      </c>
      <c r="R1074" s="1">
        <v>875</v>
      </c>
      <c r="S1074" s="1">
        <v>499</v>
      </c>
      <c r="T1074" s="1">
        <v>2046</v>
      </c>
      <c r="U1074" s="1">
        <v>54</v>
      </c>
      <c r="V1074" s="1">
        <v>34</v>
      </c>
      <c r="Y1074" s="1">
        <v>339</v>
      </c>
      <c r="Z1074" s="48">
        <f t="shared" si="620"/>
        <v>8</v>
      </c>
      <c r="AE1074" s="1">
        <v>55</v>
      </c>
      <c r="AF1074">
        <v>9</v>
      </c>
      <c r="AI1074" s="7">
        <f t="shared" si="621"/>
        <v>1</v>
      </c>
      <c r="AJ1074" s="7">
        <f t="shared" si="622"/>
        <v>5</v>
      </c>
      <c r="AK1074" s="7">
        <f t="shared" si="623"/>
        <v>6</v>
      </c>
      <c r="AL1074" s="7">
        <f t="shared" si="624"/>
        <v>0</v>
      </c>
      <c r="AM1074" s="2">
        <f t="shared" si="625"/>
        <v>0.52061068702290081</v>
      </c>
      <c r="AN1074" s="2">
        <f t="shared" si="626"/>
        <v>1.3740458015267175E-2</v>
      </c>
      <c r="AO1074" s="2">
        <f t="shared" si="627"/>
        <v>8.6513994910941468E-3</v>
      </c>
      <c r="AP1074" s="2">
        <f t="shared" si="628"/>
        <v>0</v>
      </c>
      <c r="AR1074" t="str">
        <f t="shared" si="599"/>
        <v>Barry</v>
      </c>
      <c r="AS1074" t="s">
        <v>2284</v>
      </c>
      <c r="AV1074" s="91">
        <v>29</v>
      </c>
      <c r="AW1074" s="93">
        <v>9</v>
      </c>
      <c r="AX1074" s="99">
        <f t="shared" si="629"/>
        <v>29009</v>
      </c>
      <c r="AZ1074" s="7" t="s">
        <v>3053</v>
      </c>
      <c r="BA1074" t="s">
        <v>3290</v>
      </c>
      <c r="BK1074">
        <v>4</v>
      </c>
      <c r="BR1074">
        <v>4</v>
      </c>
    </row>
    <row r="1075" spans="1:70" hidden="1" outlineLevel="1">
      <c r="A1075" t="s">
        <v>1216</v>
      </c>
      <c r="B1075" t="s">
        <v>2284</v>
      </c>
      <c r="C1075" s="1">
        <f t="shared" si="615"/>
        <v>901</v>
      </c>
      <c r="D1075" s="7">
        <f>IF(P1075&gt;0,RANK(P1075,(P1075:R1075,S1075:AG1075)),0)</f>
        <v>9</v>
      </c>
      <c r="E1075" s="7">
        <f>IF(Q1075&gt;0,RANK(Q1075,(P1075:R1075,S1075:AG1075)),0)</f>
        <v>0</v>
      </c>
      <c r="F1075" s="7">
        <f>IF(R1075&gt;0,RANK(R1075,(P1075:R1075,S1075:AG1075)),0)</f>
        <v>2</v>
      </c>
      <c r="G1075" s="7">
        <f>IF(S1075&gt;0,RANK(S1075,(P1075:R1075,S1075:AG1075)),0)</f>
        <v>3</v>
      </c>
      <c r="H1075" s="48">
        <f t="shared" si="616"/>
        <v>449</v>
      </c>
      <c r="I1075" s="163">
        <f t="shared" si="598"/>
        <v>0.4983351831298557</v>
      </c>
      <c r="J1075" s="2"/>
      <c r="K1075" s="2">
        <f t="shared" si="617"/>
        <v>1.1098779134295228E-3</v>
      </c>
      <c r="L1075" s="2">
        <f t="shared" si="618"/>
        <v>0</v>
      </c>
      <c r="M1075" s="2">
        <f t="shared" si="619"/>
        <v>0.16315205327413984</v>
      </c>
      <c r="N1075" s="2">
        <f t="shared" si="596"/>
        <v>8.5460599334073253E-2</v>
      </c>
      <c r="O1075" s="2">
        <f t="shared" si="597"/>
        <v>0.75027746947835738</v>
      </c>
      <c r="P1075" s="1">
        <v>1</v>
      </c>
      <c r="R1075" s="1">
        <v>147</v>
      </c>
      <c r="S1075" s="1">
        <v>77</v>
      </c>
      <c r="T1075" s="1">
        <v>596</v>
      </c>
      <c r="U1075" s="1">
        <v>14</v>
      </c>
      <c r="V1075" s="1">
        <v>5</v>
      </c>
      <c r="Y1075" s="1">
        <v>45</v>
      </c>
      <c r="Z1075" s="48">
        <f t="shared" si="620"/>
        <v>5</v>
      </c>
      <c r="AE1075" s="1">
        <v>10</v>
      </c>
      <c r="AF1075">
        <v>1</v>
      </c>
      <c r="AI1075" s="7">
        <f t="shared" si="621"/>
        <v>1</v>
      </c>
      <c r="AJ1075" s="7">
        <f t="shared" si="622"/>
        <v>5</v>
      </c>
      <c r="AK1075" s="7">
        <f t="shared" si="623"/>
        <v>6</v>
      </c>
      <c r="AL1075" s="7">
        <f t="shared" si="624"/>
        <v>0</v>
      </c>
      <c r="AM1075" s="2">
        <f t="shared" si="625"/>
        <v>0.66148723640399554</v>
      </c>
      <c r="AN1075" s="2">
        <f t="shared" si="626"/>
        <v>1.5538290788013319E-2</v>
      </c>
      <c r="AO1075" s="2">
        <f t="shared" si="627"/>
        <v>5.5493895671476137E-3</v>
      </c>
      <c r="AP1075" s="2">
        <f t="shared" si="628"/>
        <v>0</v>
      </c>
      <c r="AR1075" t="str">
        <f t="shared" si="599"/>
        <v>Barton</v>
      </c>
      <c r="AS1075" t="s">
        <v>2284</v>
      </c>
      <c r="AV1075" s="91">
        <v>29</v>
      </c>
      <c r="AW1075" s="93">
        <v>11</v>
      </c>
      <c r="AX1075" s="99">
        <f t="shared" si="629"/>
        <v>29011</v>
      </c>
      <c r="AZ1075" s="7" t="s">
        <v>3053</v>
      </c>
      <c r="BA1075" t="s">
        <v>3290</v>
      </c>
      <c r="BK1075">
        <v>2</v>
      </c>
      <c r="BR1075">
        <v>3</v>
      </c>
    </row>
    <row r="1076" spans="1:70" hidden="1" outlineLevel="1">
      <c r="A1076" t="s">
        <v>3163</v>
      </c>
      <c r="B1076" t="s">
        <v>2284</v>
      </c>
      <c r="C1076" s="1">
        <f t="shared" si="615"/>
        <v>527</v>
      </c>
      <c r="D1076" s="7">
        <f>IF(P1076&gt;0,RANK(P1076,(P1076:R1076,S1076:AG1076)),0)</f>
        <v>0</v>
      </c>
      <c r="E1076" s="7">
        <f>IF(Q1076&gt;0,RANK(Q1076,(P1076:R1076,S1076:AG1076)),0)</f>
        <v>0</v>
      </c>
      <c r="F1076" s="7">
        <f>IF(R1076&gt;0,RANK(R1076,(P1076:R1076,S1076:AG1076)),0)</f>
        <v>2</v>
      </c>
      <c r="G1076" s="7">
        <f>IF(S1076&gt;0,RANK(S1076,(P1076:R1076,S1076:AG1076)),0)</f>
        <v>3</v>
      </c>
      <c r="H1076" s="48">
        <f t="shared" si="616"/>
        <v>155</v>
      </c>
      <c r="I1076" s="163">
        <f t="shared" si="598"/>
        <v>0.29411764705882354</v>
      </c>
      <c r="J1076" s="2"/>
      <c r="K1076" s="2">
        <f t="shared" si="617"/>
        <v>0</v>
      </c>
      <c r="L1076" s="2">
        <f t="shared" si="618"/>
        <v>0</v>
      </c>
      <c r="M1076" s="2">
        <f t="shared" si="619"/>
        <v>0.25616698292220114</v>
      </c>
      <c r="N1076" s="2">
        <f t="shared" si="596"/>
        <v>0.11195445920303605</v>
      </c>
      <c r="O1076" s="2">
        <f t="shared" si="597"/>
        <v>0.63187855787476288</v>
      </c>
      <c r="P1076" s="1">
        <v>0</v>
      </c>
      <c r="R1076" s="1">
        <v>135</v>
      </c>
      <c r="S1076" s="1">
        <v>59</v>
      </c>
      <c r="T1076" s="1">
        <v>290</v>
      </c>
      <c r="U1076" s="1">
        <v>5</v>
      </c>
      <c r="V1076" s="1">
        <v>6</v>
      </c>
      <c r="Y1076" s="1">
        <v>20</v>
      </c>
      <c r="Z1076" s="48">
        <f t="shared" si="620"/>
        <v>2</v>
      </c>
      <c r="AE1076" s="1">
        <v>9</v>
      </c>
      <c r="AF1076">
        <v>1</v>
      </c>
      <c r="AI1076" s="7">
        <f t="shared" si="621"/>
        <v>1</v>
      </c>
      <c r="AJ1076" s="7">
        <f t="shared" si="622"/>
        <v>6</v>
      </c>
      <c r="AK1076" s="7">
        <f t="shared" si="623"/>
        <v>5</v>
      </c>
      <c r="AL1076" s="7">
        <f t="shared" si="624"/>
        <v>0</v>
      </c>
      <c r="AM1076" s="2">
        <f t="shared" si="625"/>
        <v>0.55028462998102468</v>
      </c>
      <c r="AN1076" s="2">
        <f t="shared" si="626"/>
        <v>9.4876660341555973E-3</v>
      </c>
      <c r="AO1076" s="2">
        <f t="shared" si="627"/>
        <v>1.1385199240986717E-2</v>
      </c>
      <c r="AP1076" s="2">
        <f t="shared" si="628"/>
        <v>0</v>
      </c>
      <c r="AR1076" t="str">
        <f t="shared" si="599"/>
        <v>Bates</v>
      </c>
      <c r="AS1076" t="s">
        <v>2284</v>
      </c>
      <c r="AV1076" s="91">
        <v>29</v>
      </c>
      <c r="AW1076" s="93">
        <v>13</v>
      </c>
      <c r="AX1076" s="99">
        <f t="shared" si="629"/>
        <v>29013</v>
      </c>
      <c r="AZ1076" s="7" t="s">
        <v>3053</v>
      </c>
      <c r="BA1076" t="s">
        <v>3290</v>
      </c>
      <c r="BK1076">
        <v>1</v>
      </c>
      <c r="BR1076">
        <v>1</v>
      </c>
    </row>
    <row r="1077" spans="1:70" hidden="1" outlineLevel="1">
      <c r="A1077" t="s">
        <v>1187</v>
      </c>
      <c r="B1077" t="s">
        <v>2284</v>
      </c>
      <c r="C1077" s="1">
        <f t="shared" si="615"/>
        <v>1047</v>
      </c>
      <c r="D1077" s="7">
        <f>IF(P1077&gt;0,RANK(P1077,(P1077:R1077,S1077:AG1077)),0)</f>
        <v>8</v>
      </c>
      <c r="E1077" s="7">
        <f>IF(Q1077&gt;0,RANK(Q1077,(P1077:R1077,S1077:AG1077)),0)</f>
        <v>0</v>
      </c>
      <c r="F1077" s="7">
        <f>IF(R1077&gt;0,RANK(R1077,(P1077:R1077,S1077:AG1077)),0)</f>
        <v>2</v>
      </c>
      <c r="G1077" s="7">
        <f>IF(S1077&gt;0,RANK(S1077,(P1077:R1077,S1077:AG1077)),0)</f>
        <v>3</v>
      </c>
      <c r="H1077" s="48">
        <f t="shared" si="616"/>
        <v>421</v>
      </c>
      <c r="I1077" s="163">
        <f t="shared" si="598"/>
        <v>0.40210124164278893</v>
      </c>
      <c r="J1077" s="2"/>
      <c r="K1077" s="2">
        <f t="shared" si="617"/>
        <v>3.8204393505253103E-3</v>
      </c>
      <c r="L1077" s="2">
        <f t="shared" si="618"/>
        <v>0</v>
      </c>
      <c r="M1077" s="2">
        <f t="shared" si="619"/>
        <v>0.21680993314231137</v>
      </c>
      <c r="N1077" s="2">
        <f t="shared" si="596"/>
        <v>8.2139446036294167E-2</v>
      </c>
      <c r="O1077" s="2">
        <f t="shared" si="597"/>
        <v>0.69723018147086913</v>
      </c>
      <c r="P1077" s="1">
        <v>4</v>
      </c>
      <c r="R1077" s="1">
        <v>227</v>
      </c>
      <c r="S1077" s="1">
        <v>86</v>
      </c>
      <c r="T1077" s="1">
        <v>648</v>
      </c>
      <c r="U1077" s="1">
        <v>13</v>
      </c>
      <c r="V1077" s="1">
        <v>8</v>
      </c>
      <c r="Y1077" s="1">
        <v>52</v>
      </c>
      <c r="Z1077" s="48">
        <f t="shared" si="620"/>
        <v>1</v>
      </c>
      <c r="AE1077" s="1">
        <v>7</v>
      </c>
      <c r="AF1077">
        <v>1</v>
      </c>
      <c r="AI1077" s="7">
        <f t="shared" si="621"/>
        <v>1</v>
      </c>
      <c r="AJ1077" s="7">
        <f t="shared" si="622"/>
        <v>5</v>
      </c>
      <c r="AK1077" s="7">
        <f t="shared" si="623"/>
        <v>6</v>
      </c>
      <c r="AL1077" s="7">
        <f t="shared" si="624"/>
        <v>0</v>
      </c>
      <c r="AM1077" s="2">
        <f t="shared" si="625"/>
        <v>0.61891117478510027</v>
      </c>
      <c r="AN1077" s="2">
        <f t="shared" si="626"/>
        <v>1.2416427889207259E-2</v>
      </c>
      <c r="AO1077" s="2">
        <f t="shared" si="627"/>
        <v>7.6408787010506206E-3</v>
      </c>
      <c r="AP1077" s="2">
        <f t="shared" si="628"/>
        <v>0</v>
      </c>
      <c r="AR1077" t="str">
        <f t="shared" si="599"/>
        <v>Benton</v>
      </c>
      <c r="AS1077" t="s">
        <v>2284</v>
      </c>
      <c r="AV1077" s="91">
        <v>29</v>
      </c>
      <c r="AW1077" s="93">
        <v>15</v>
      </c>
      <c r="AX1077" s="99">
        <f t="shared" si="629"/>
        <v>29015</v>
      </c>
      <c r="AZ1077" s="7" t="s">
        <v>3053</v>
      </c>
      <c r="BA1077" t="s">
        <v>3290</v>
      </c>
      <c r="BK1077">
        <v>0</v>
      </c>
      <c r="BR1077">
        <v>1</v>
      </c>
    </row>
    <row r="1078" spans="1:70" hidden="1" outlineLevel="1">
      <c r="A1078" t="s">
        <v>1630</v>
      </c>
      <c r="B1078" t="s">
        <v>2284</v>
      </c>
      <c r="C1078" s="1">
        <f t="shared" si="615"/>
        <v>409</v>
      </c>
      <c r="D1078" s="7">
        <f>IF(P1078&gt;0,RANK(P1078,(P1078:R1078,S1078:AG1078)),0)</f>
        <v>8</v>
      </c>
      <c r="E1078" s="7">
        <f>IF(Q1078&gt;0,RANK(Q1078,(P1078:R1078,S1078:AG1078)),0)</f>
        <v>0</v>
      </c>
      <c r="F1078" s="7">
        <f>IF(R1078&gt;0,RANK(R1078,(P1078:R1078,S1078:AG1078)),0)</f>
        <v>2</v>
      </c>
      <c r="G1078" s="7">
        <f>IF(S1078&gt;0,RANK(S1078,(P1078:R1078,S1078:AG1078)),0)</f>
        <v>3</v>
      </c>
      <c r="H1078" s="48">
        <f t="shared" si="616"/>
        <v>125</v>
      </c>
      <c r="I1078" s="163">
        <f t="shared" si="598"/>
        <v>0.30562347188264061</v>
      </c>
      <c r="J1078" s="2"/>
      <c r="K1078" s="2">
        <f t="shared" si="617"/>
        <v>4.8899755501222494E-3</v>
      </c>
      <c r="L1078" s="2">
        <f t="shared" si="618"/>
        <v>0</v>
      </c>
      <c r="M1078" s="2">
        <f t="shared" si="619"/>
        <v>0.22982885085574573</v>
      </c>
      <c r="N1078" s="2">
        <f t="shared" si="596"/>
        <v>0.11491442542787286</v>
      </c>
      <c r="O1078" s="2">
        <f t="shared" si="597"/>
        <v>0.65036674816625917</v>
      </c>
      <c r="P1078" s="1">
        <v>2</v>
      </c>
      <c r="R1078" s="1">
        <v>94</v>
      </c>
      <c r="S1078" s="1">
        <v>47</v>
      </c>
      <c r="T1078" s="1">
        <v>219</v>
      </c>
      <c r="U1078" s="1">
        <v>8</v>
      </c>
      <c r="V1078" s="1">
        <v>3</v>
      </c>
      <c r="Y1078" s="1">
        <v>27</v>
      </c>
      <c r="Z1078" s="48">
        <f t="shared" si="620"/>
        <v>1</v>
      </c>
      <c r="AE1078" s="1">
        <v>7</v>
      </c>
      <c r="AF1078">
        <v>1</v>
      </c>
      <c r="AI1078" s="7">
        <f t="shared" si="621"/>
        <v>1</v>
      </c>
      <c r="AJ1078" s="7">
        <f t="shared" si="622"/>
        <v>5</v>
      </c>
      <c r="AK1078" s="7">
        <f t="shared" si="623"/>
        <v>6</v>
      </c>
      <c r="AL1078" s="7">
        <f t="shared" si="624"/>
        <v>0</v>
      </c>
      <c r="AM1078" s="2">
        <f t="shared" si="625"/>
        <v>0.53545232273838628</v>
      </c>
      <c r="AN1078" s="2">
        <f t="shared" si="626"/>
        <v>1.9559902200488997E-2</v>
      </c>
      <c r="AO1078" s="2">
        <f t="shared" si="627"/>
        <v>7.3349633251833741E-3</v>
      </c>
      <c r="AP1078" s="2">
        <f t="shared" si="628"/>
        <v>0</v>
      </c>
      <c r="AR1078" t="str">
        <f t="shared" si="599"/>
        <v>Bollinger</v>
      </c>
      <c r="AS1078" t="s">
        <v>2284</v>
      </c>
      <c r="AV1078" s="91">
        <v>29</v>
      </c>
      <c r="AW1078" s="93">
        <v>17</v>
      </c>
      <c r="AX1078" s="99">
        <f t="shared" si="629"/>
        <v>29017</v>
      </c>
      <c r="AZ1078" s="7" t="s">
        <v>3053</v>
      </c>
      <c r="BA1078" t="s">
        <v>3290</v>
      </c>
      <c r="BK1078">
        <v>1</v>
      </c>
      <c r="BR1078">
        <v>0</v>
      </c>
    </row>
    <row r="1079" spans="1:70" hidden="1" outlineLevel="1">
      <c r="A1079" t="s">
        <v>1847</v>
      </c>
      <c r="B1079" t="s">
        <v>2284</v>
      </c>
      <c r="C1079" s="1">
        <f t="shared" si="615"/>
        <v>6584</v>
      </c>
      <c r="D1079" s="7">
        <f>IF(P1079&gt;0,RANK(P1079,(P1079:R1079,S1079:AG1079)),0)</f>
        <v>6</v>
      </c>
      <c r="E1079" s="7">
        <f>IF(Q1079&gt;0,RANK(Q1079,(P1079:R1079,S1079:AG1079)),0)</f>
        <v>0</v>
      </c>
      <c r="F1079" s="7">
        <f>IF(R1079&gt;0,RANK(R1079,(P1079:R1079,S1079:AG1079)),0)</f>
        <v>2</v>
      </c>
      <c r="G1079" s="7">
        <f>IF(S1079&gt;0,RANK(S1079,(P1079:R1079,S1079:AG1079)),0)</f>
        <v>3</v>
      </c>
      <c r="H1079" s="48">
        <f t="shared" si="616"/>
        <v>1476</v>
      </c>
      <c r="I1079" s="163">
        <f t="shared" si="598"/>
        <v>0.22417982989064397</v>
      </c>
      <c r="J1079" s="2"/>
      <c r="K1079" s="2">
        <f t="shared" si="617"/>
        <v>6.3791008505467801E-3</v>
      </c>
      <c r="L1079" s="2">
        <f t="shared" si="618"/>
        <v>0</v>
      </c>
      <c r="M1079" s="2">
        <f t="shared" si="619"/>
        <v>0.27095990279465371</v>
      </c>
      <c r="N1079" s="2">
        <f t="shared" si="596"/>
        <v>0.18195625759416767</v>
      </c>
      <c r="O1079" s="2">
        <f t="shared" si="597"/>
        <v>0.54070473876063174</v>
      </c>
      <c r="P1079" s="1">
        <v>42</v>
      </c>
      <c r="R1079" s="1">
        <v>1784</v>
      </c>
      <c r="S1079" s="1">
        <v>1198</v>
      </c>
      <c r="T1079" s="1">
        <v>3260</v>
      </c>
      <c r="U1079" s="1">
        <v>37</v>
      </c>
      <c r="V1079" s="1">
        <v>33</v>
      </c>
      <c r="Y1079" s="1">
        <v>158</v>
      </c>
      <c r="Z1079" s="48">
        <f t="shared" si="620"/>
        <v>8</v>
      </c>
      <c r="AE1079" s="1">
        <v>45</v>
      </c>
      <c r="AF1079">
        <v>19</v>
      </c>
      <c r="AI1079" s="7">
        <f t="shared" si="621"/>
        <v>1</v>
      </c>
      <c r="AJ1079" s="7">
        <f t="shared" si="622"/>
        <v>6</v>
      </c>
      <c r="AK1079" s="7">
        <f t="shared" si="623"/>
        <v>7</v>
      </c>
      <c r="AL1079" s="7">
        <f t="shared" si="624"/>
        <v>0</v>
      </c>
      <c r="AM1079" s="2">
        <f t="shared" si="625"/>
        <v>0.49513973268529771</v>
      </c>
      <c r="AN1079" s="2">
        <f t="shared" si="626"/>
        <v>5.6196840826245441E-3</v>
      </c>
      <c r="AO1079" s="2">
        <f t="shared" si="627"/>
        <v>5.0121506682867557E-3</v>
      </c>
      <c r="AP1079" s="2">
        <f t="shared" si="628"/>
        <v>0</v>
      </c>
      <c r="AR1079" t="str">
        <f t="shared" si="599"/>
        <v>Boone</v>
      </c>
      <c r="AS1079" t="s">
        <v>2284</v>
      </c>
      <c r="AV1079" s="91">
        <v>29</v>
      </c>
      <c r="AW1079" s="93">
        <v>19</v>
      </c>
      <c r="AX1079" s="99">
        <f t="shared" si="629"/>
        <v>29019</v>
      </c>
      <c r="AZ1079" s="7" t="s">
        <v>3053</v>
      </c>
      <c r="BA1079" t="s">
        <v>3290</v>
      </c>
      <c r="BK1079">
        <v>3</v>
      </c>
      <c r="BR1079">
        <v>5</v>
      </c>
    </row>
    <row r="1080" spans="1:70" hidden="1" outlineLevel="1">
      <c r="A1080" t="s">
        <v>1631</v>
      </c>
      <c r="B1080" t="s">
        <v>2284</v>
      </c>
      <c r="C1080" s="1">
        <f t="shared" si="615"/>
        <v>4106</v>
      </c>
      <c r="D1080" s="7">
        <f>IF(P1080&gt;0,RANK(P1080,(P1080:R1080,S1080:AG1080)),0)</f>
        <v>8</v>
      </c>
      <c r="E1080" s="7">
        <f>IF(Q1080&gt;0,RANK(Q1080,(P1080:R1080,S1080:AG1080)),0)</f>
        <v>0</v>
      </c>
      <c r="F1080" s="7">
        <f>IF(R1080&gt;0,RANK(R1080,(P1080:R1080,S1080:AG1080)),0)</f>
        <v>2</v>
      </c>
      <c r="G1080" s="7">
        <f>IF(S1080&gt;0,RANK(S1080,(P1080:R1080,S1080:AG1080)),0)</f>
        <v>3</v>
      </c>
      <c r="H1080" s="48">
        <f t="shared" si="616"/>
        <v>414</v>
      </c>
      <c r="I1080" s="163">
        <f t="shared" si="598"/>
        <v>0.10082805650267901</v>
      </c>
      <c r="J1080" s="2"/>
      <c r="K1080" s="2">
        <f t="shared" si="617"/>
        <v>4.870920603994155E-3</v>
      </c>
      <c r="L1080" s="2">
        <f t="shared" si="618"/>
        <v>0</v>
      </c>
      <c r="M1080" s="2">
        <f t="shared" si="619"/>
        <v>0.32391622016561128</v>
      </c>
      <c r="N1080" s="2">
        <f t="shared" si="596"/>
        <v>0.13614223088163663</v>
      </c>
      <c r="O1080" s="2">
        <f t="shared" si="597"/>
        <v>0.53507062834875785</v>
      </c>
      <c r="P1080" s="1">
        <v>20</v>
      </c>
      <c r="R1080" s="1">
        <v>1330</v>
      </c>
      <c r="S1080" s="1">
        <v>559</v>
      </c>
      <c r="T1080" s="1">
        <v>1744</v>
      </c>
      <c r="U1080" s="1">
        <v>75</v>
      </c>
      <c r="V1080" s="1">
        <v>41</v>
      </c>
      <c r="Y1080" s="1">
        <v>286</v>
      </c>
      <c r="Z1080" s="48">
        <f t="shared" si="620"/>
        <v>3</v>
      </c>
      <c r="AE1080" s="1">
        <v>40</v>
      </c>
      <c r="AF1080">
        <v>8</v>
      </c>
      <c r="AI1080" s="7">
        <f t="shared" si="621"/>
        <v>1</v>
      </c>
      <c r="AJ1080" s="7">
        <f t="shared" si="622"/>
        <v>5</v>
      </c>
      <c r="AK1080" s="7">
        <f t="shared" si="623"/>
        <v>6</v>
      </c>
      <c r="AL1080" s="7">
        <f t="shared" si="624"/>
        <v>0</v>
      </c>
      <c r="AM1080" s="2">
        <f t="shared" si="625"/>
        <v>0.42474427666829029</v>
      </c>
      <c r="AN1080" s="2">
        <f t="shared" si="626"/>
        <v>1.826595226497808E-2</v>
      </c>
      <c r="AO1080" s="2">
        <f t="shared" si="627"/>
        <v>9.985387238188018E-3</v>
      </c>
      <c r="AP1080" s="2">
        <f t="shared" si="628"/>
        <v>0</v>
      </c>
      <c r="AR1080" t="str">
        <f t="shared" si="599"/>
        <v>Buchanan</v>
      </c>
      <c r="AS1080" t="s">
        <v>2284</v>
      </c>
      <c r="AV1080" s="91">
        <v>29</v>
      </c>
      <c r="AW1080" s="93">
        <v>21</v>
      </c>
      <c r="AX1080" s="99">
        <f t="shared" si="629"/>
        <v>29021</v>
      </c>
      <c r="AZ1080" s="7" t="s">
        <v>3053</v>
      </c>
      <c r="BA1080" t="s">
        <v>3290</v>
      </c>
      <c r="BK1080">
        <v>3</v>
      </c>
      <c r="BR1080">
        <v>0</v>
      </c>
    </row>
    <row r="1081" spans="1:70" hidden="1" outlineLevel="1">
      <c r="A1081" t="s">
        <v>626</v>
      </c>
      <c r="B1081" t="s">
        <v>2284</v>
      </c>
      <c r="C1081" s="1">
        <f t="shared" si="615"/>
        <v>971</v>
      </c>
      <c r="D1081" s="7">
        <f>IF(P1081&gt;0,RANK(P1081,(P1081:R1081,S1081:AG1081)),0)</f>
        <v>8</v>
      </c>
      <c r="E1081" s="7">
        <f>IF(Q1081&gt;0,RANK(Q1081,(P1081:R1081,S1081:AG1081)),0)</f>
        <v>0</v>
      </c>
      <c r="F1081" s="7">
        <f>IF(R1081&gt;0,RANK(R1081,(P1081:R1081,S1081:AG1081)),0)</f>
        <v>2</v>
      </c>
      <c r="G1081" s="7">
        <f>IF(S1081&gt;0,RANK(S1081,(P1081:R1081,S1081:AG1081)),0)</f>
        <v>3</v>
      </c>
      <c r="H1081" s="48">
        <f t="shared" si="616"/>
        <v>280</v>
      </c>
      <c r="I1081" s="163">
        <f t="shared" si="598"/>
        <v>0.28836251287332648</v>
      </c>
      <c r="J1081" s="2"/>
      <c r="K1081" s="2">
        <f t="shared" si="617"/>
        <v>4.1194644696189494E-3</v>
      </c>
      <c r="L1081" s="2">
        <f t="shared" si="618"/>
        <v>0</v>
      </c>
      <c r="M1081" s="2">
        <f t="shared" si="619"/>
        <v>0.2512873326467559</v>
      </c>
      <c r="N1081" s="2">
        <f t="shared" si="596"/>
        <v>0.13388259526261587</v>
      </c>
      <c r="O1081" s="2">
        <f t="shared" si="597"/>
        <v>0.61071060762100915</v>
      </c>
      <c r="P1081" s="1">
        <v>4</v>
      </c>
      <c r="R1081" s="1">
        <v>244</v>
      </c>
      <c r="S1081" s="1">
        <v>130</v>
      </c>
      <c r="T1081" s="1">
        <v>524</v>
      </c>
      <c r="U1081" s="1">
        <v>17</v>
      </c>
      <c r="V1081" s="1">
        <v>6</v>
      </c>
      <c r="Y1081" s="1">
        <v>34</v>
      </c>
      <c r="Z1081" s="48">
        <f t="shared" si="620"/>
        <v>2</v>
      </c>
      <c r="AE1081" s="1">
        <v>10</v>
      </c>
      <c r="AF1081">
        <v>0</v>
      </c>
      <c r="AI1081" s="7">
        <f t="shared" si="621"/>
        <v>1</v>
      </c>
      <c r="AJ1081" s="7">
        <f t="shared" si="622"/>
        <v>5</v>
      </c>
      <c r="AK1081" s="7">
        <f t="shared" si="623"/>
        <v>6</v>
      </c>
      <c r="AL1081" s="7">
        <f t="shared" si="624"/>
        <v>0</v>
      </c>
      <c r="AM1081" s="2">
        <f t="shared" si="625"/>
        <v>0.53964984552008244</v>
      </c>
      <c r="AN1081" s="2">
        <f t="shared" si="626"/>
        <v>1.7507723995880537E-2</v>
      </c>
      <c r="AO1081" s="2">
        <f t="shared" si="627"/>
        <v>6.1791967044284241E-3</v>
      </c>
      <c r="AP1081" s="2">
        <f t="shared" si="628"/>
        <v>0</v>
      </c>
      <c r="AR1081" t="str">
        <f t="shared" si="599"/>
        <v>Butler</v>
      </c>
      <c r="AS1081" t="s">
        <v>2284</v>
      </c>
      <c r="AV1081" s="91">
        <v>29</v>
      </c>
      <c r="AW1081" s="93">
        <v>23</v>
      </c>
      <c r="AX1081" s="99">
        <f t="shared" si="629"/>
        <v>29023</v>
      </c>
      <c r="AZ1081" s="7" t="s">
        <v>3053</v>
      </c>
      <c r="BA1081" t="s">
        <v>3290</v>
      </c>
      <c r="BK1081">
        <v>0</v>
      </c>
      <c r="BR1081">
        <v>2</v>
      </c>
    </row>
    <row r="1082" spans="1:70" hidden="1" outlineLevel="1">
      <c r="A1082" t="s">
        <v>471</v>
      </c>
      <c r="B1082" t="s">
        <v>2284</v>
      </c>
      <c r="C1082" s="1">
        <f t="shared" si="615"/>
        <v>439</v>
      </c>
      <c r="D1082" s="7">
        <f>IF(P1082&gt;0,RANK(P1082,(P1082:R1082,S1082:AG1082)),0)</f>
        <v>8</v>
      </c>
      <c r="E1082" s="7">
        <f>IF(Q1082&gt;0,RANK(Q1082,(P1082:R1082,S1082:AG1082)),0)</f>
        <v>0</v>
      </c>
      <c r="F1082" s="7">
        <f>IF(R1082&gt;0,RANK(R1082,(P1082:R1082,S1082:AG1082)),0)</f>
        <v>2</v>
      </c>
      <c r="G1082" s="7">
        <f>IF(S1082&gt;0,RANK(S1082,(P1082:R1082,S1082:AG1082)),0)</f>
        <v>3</v>
      </c>
      <c r="H1082" s="48">
        <f t="shared" si="616"/>
        <v>99</v>
      </c>
      <c r="I1082" s="163">
        <f t="shared" si="598"/>
        <v>0.2255125284738041</v>
      </c>
      <c r="J1082" s="2"/>
      <c r="K1082" s="2">
        <f t="shared" si="617"/>
        <v>4.5558086560364463E-3</v>
      </c>
      <c r="L1082" s="2">
        <f t="shared" si="618"/>
        <v>0</v>
      </c>
      <c r="M1082" s="2">
        <f t="shared" si="619"/>
        <v>0.28246013667425968</v>
      </c>
      <c r="N1082" s="2">
        <f t="shared" si="596"/>
        <v>0.11617312072892938</v>
      </c>
      <c r="O1082" s="2">
        <f t="shared" si="597"/>
        <v>0.59681093394077456</v>
      </c>
      <c r="P1082" s="1">
        <v>2</v>
      </c>
      <c r="R1082" s="1">
        <v>124</v>
      </c>
      <c r="S1082" s="1">
        <v>51</v>
      </c>
      <c r="T1082" s="1">
        <v>223</v>
      </c>
      <c r="U1082" s="1">
        <v>5</v>
      </c>
      <c r="V1082" s="1">
        <v>2</v>
      </c>
      <c r="Y1082" s="1">
        <v>23</v>
      </c>
      <c r="Z1082" s="48">
        <f t="shared" si="620"/>
        <v>4</v>
      </c>
      <c r="AE1082" s="1">
        <v>5</v>
      </c>
      <c r="AF1082">
        <v>0</v>
      </c>
      <c r="AI1082" s="7">
        <f t="shared" si="621"/>
        <v>1</v>
      </c>
      <c r="AJ1082" s="7">
        <f t="shared" si="622"/>
        <v>5</v>
      </c>
      <c r="AK1082" s="7">
        <f t="shared" si="623"/>
        <v>7</v>
      </c>
      <c r="AL1082" s="7">
        <f t="shared" si="624"/>
        <v>0</v>
      </c>
      <c r="AM1082" s="2">
        <f t="shared" si="625"/>
        <v>0.50797266514806383</v>
      </c>
      <c r="AN1082" s="2">
        <f t="shared" si="626"/>
        <v>1.1389521640091117E-2</v>
      </c>
      <c r="AO1082" s="2">
        <f t="shared" si="627"/>
        <v>4.5558086560364463E-3</v>
      </c>
      <c r="AP1082" s="2">
        <f t="shared" si="628"/>
        <v>0</v>
      </c>
      <c r="AR1082" t="str">
        <f t="shared" si="599"/>
        <v>Caldwell</v>
      </c>
      <c r="AS1082" t="s">
        <v>2284</v>
      </c>
      <c r="AV1082" s="91">
        <v>29</v>
      </c>
      <c r="AW1082" s="93">
        <v>25</v>
      </c>
      <c r="AX1082" s="99">
        <f t="shared" si="629"/>
        <v>29025</v>
      </c>
      <c r="AZ1082" s="7" t="s">
        <v>3053</v>
      </c>
      <c r="BA1082" t="s">
        <v>3290</v>
      </c>
      <c r="BK1082">
        <v>1</v>
      </c>
      <c r="BR1082">
        <v>3</v>
      </c>
    </row>
    <row r="1083" spans="1:70" hidden="1" outlineLevel="1">
      <c r="A1083" t="s">
        <v>908</v>
      </c>
      <c r="B1083" t="s">
        <v>2284</v>
      </c>
      <c r="C1083" s="1">
        <f t="shared" si="615"/>
        <v>1901</v>
      </c>
      <c r="D1083" s="7">
        <f>IF(P1083&gt;0,RANK(P1083,(P1083:R1083,S1083:AG1083)),0)</f>
        <v>8</v>
      </c>
      <c r="E1083" s="7">
        <f>IF(Q1083&gt;0,RANK(Q1083,(P1083:R1083,S1083:AG1083)),0)</f>
        <v>0</v>
      </c>
      <c r="F1083" s="7">
        <f>IF(R1083&gt;0,RANK(R1083,(P1083:R1083,S1083:AG1083)),0)</f>
        <v>2</v>
      </c>
      <c r="G1083" s="7">
        <f>IF(S1083&gt;0,RANK(S1083,(P1083:R1083,S1083:AG1083)),0)</f>
        <v>3</v>
      </c>
      <c r="H1083" s="48">
        <f t="shared" si="616"/>
        <v>844</v>
      </c>
      <c r="I1083" s="163">
        <f t="shared" si="598"/>
        <v>0.44397685428721723</v>
      </c>
      <c r="J1083" s="2"/>
      <c r="K1083" s="2">
        <f t="shared" si="617"/>
        <v>2.6301946344029457E-3</v>
      </c>
      <c r="L1083" s="2">
        <f t="shared" si="618"/>
        <v>0</v>
      </c>
      <c r="M1083" s="2">
        <f t="shared" si="619"/>
        <v>0.18569174118884799</v>
      </c>
      <c r="N1083" s="2">
        <f t="shared" si="596"/>
        <v>0.13361388742766964</v>
      </c>
      <c r="O1083" s="2">
        <f t="shared" si="597"/>
        <v>0.67806417674907937</v>
      </c>
      <c r="P1083" s="1">
        <v>5</v>
      </c>
      <c r="R1083" s="1">
        <v>353</v>
      </c>
      <c r="S1083" s="1">
        <v>254</v>
      </c>
      <c r="T1083" s="1">
        <v>1197</v>
      </c>
      <c r="U1083" s="1">
        <v>14</v>
      </c>
      <c r="V1083" s="1">
        <v>7</v>
      </c>
      <c r="Y1083" s="1">
        <v>45</v>
      </c>
      <c r="Z1083" s="48">
        <f t="shared" si="620"/>
        <v>1</v>
      </c>
      <c r="AE1083" s="1">
        <v>24</v>
      </c>
      <c r="AF1083">
        <v>1</v>
      </c>
      <c r="AI1083" s="7">
        <f t="shared" si="621"/>
        <v>1</v>
      </c>
      <c r="AJ1083" s="7">
        <f t="shared" si="622"/>
        <v>5</v>
      </c>
      <c r="AK1083" s="7">
        <f t="shared" si="623"/>
        <v>6</v>
      </c>
      <c r="AL1083" s="7">
        <f t="shared" si="624"/>
        <v>0</v>
      </c>
      <c r="AM1083" s="2">
        <f t="shared" si="625"/>
        <v>0.62966859547606524</v>
      </c>
      <c r="AN1083" s="2">
        <f t="shared" si="626"/>
        <v>7.3645449763282481E-3</v>
      </c>
      <c r="AO1083" s="2">
        <f t="shared" si="627"/>
        <v>3.682272488164124E-3</v>
      </c>
      <c r="AP1083" s="2">
        <f t="shared" si="628"/>
        <v>0</v>
      </c>
      <c r="AR1083" t="str">
        <f t="shared" si="599"/>
        <v>Callaway</v>
      </c>
      <c r="AS1083" t="s">
        <v>2284</v>
      </c>
      <c r="AV1083" s="91">
        <v>29</v>
      </c>
      <c r="AW1083" s="93">
        <v>27</v>
      </c>
      <c r="AX1083" s="99">
        <f t="shared" si="629"/>
        <v>29027</v>
      </c>
      <c r="AZ1083" s="7" t="s">
        <v>3053</v>
      </c>
      <c r="BA1083" t="s">
        <v>3290</v>
      </c>
      <c r="BK1083">
        <v>0</v>
      </c>
      <c r="BR1083">
        <v>1</v>
      </c>
    </row>
    <row r="1084" spans="1:70" hidden="1" outlineLevel="1">
      <c r="A1084" t="s">
        <v>1588</v>
      </c>
      <c r="B1084" t="s">
        <v>2284</v>
      </c>
      <c r="C1084" s="1">
        <f t="shared" si="615"/>
        <v>2730</v>
      </c>
      <c r="D1084" s="7">
        <f>IF(P1084&gt;0,RANK(P1084,(P1084:R1084,S1084:AG1084)),0)</f>
        <v>8</v>
      </c>
      <c r="E1084" s="7">
        <f>IF(Q1084&gt;0,RANK(Q1084,(P1084:R1084,S1084:AG1084)),0)</f>
        <v>0</v>
      </c>
      <c r="F1084" s="7">
        <f>IF(R1084&gt;0,RANK(R1084,(P1084:R1084,S1084:AG1084)),0)</f>
        <v>2</v>
      </c>
      <c r="G1084" s="7">
        <f>IF(S1084&gt;0,RANK(S1084,(P1084:R1084,S1084:AG1084)),0)</f>
        <v>3</v>
      </c>
      <c r="H1084" s="48">
        <f t="shared" si="616"/>
        <v>966</v>
      </c>
      <c r="I1084" s="163">
        <f t="shared" si="598"/>
        <v>0.35384615384615387</v>
      </c>
      <c r="J1084" s="2"/>
      <c r="K1084" s="2">
        <f t="shared" si="617"/>
        <v>2.5641025641025641E-3</v>
      </c>
      <c r="L1084" s="2">
        <f t="shared" si="618"/>
        <v>0</v>
      </c>
      <c r="M1084" s="2">
        <f t="shared" si="619"/>
        <v>0.25091575091575091</v>
      </c>
      <c r="N1084" s="2">
        <f t="shared" si="596"/>
        <v>9.0842490842490839E-2</v>
      </c>
      <c r="O1084" s="2">
        <f t="shared" si="597"/>
        <v>0.65567765567765568</v>
      </c>
      <c r="P1084" s="1">
        <v>7</v>
      </c>
      <c r="R1084" s="1">
        <v>685</v>
      </c>
      <c r="S1084" s="1">
        <v>248</v>
      </c>
      <c r="T1084" s="1">
        <v>1651</v>
      </c>
      <c r="U1084" s="1">
        <v>21</v>
      </c>
      <c r="V1084" s="1">
        <v>14</v>
      </c>
      <c r="Y1084" s="1">
        <v>76</v>
      </c>
      <c r="Z1084" s="48">
        <f t="shared" si="620"/>
        <v>2</v>
      </c>
      <c r="AE1084" s="1">
        <v>23</v>
      </c>
      <c r="AF1084">
        <v>3</v>
      </c>
      <c r="AI1084" s="7">
        <f t="shared" si="621"/>
        <v>1</v>
      </c>
      <c r="AJ1084" s="7">
        <f t="shared" si="622"/>
        <v>5</v>
      </c>
      <c r="AK1084" s="7">
        <f t="shared" si="623"/>
        <v>6</v>
      </c>
      <c r="AL1084" s="7">
        <f t="shared" si="624"/>
        <v>0</v>
      </c>
      <c r="AM1084" s="2">
        <f t="shared" si="625"/>
        <v>0.60476190476190472</v>
      </c>
      <c r="AN1084" s="2">
        <f t="shared" si="626"/>
        <v>7.6923076923076927E-3</v>
      </c>
      <c r="AO1084" s="2">
        <f t="shared" si="627"/>
        <v>5.1282051282051282E-3</v>
      </c>
      <c r="AP1084" s="2">
        <f t="shared" si="628"/>
        <v>0</v>
      </c>
      <c r="AR1084" t="str">
        <f t="shared" si="599"/>
        <v>Camden</v>
      </c>
      <c r="AS1084" t="s">
        <v>2284</v>
      </c>
      <c r="AV1084" s="91">
        <v>29</v>
      </c>
      <c r="AW1084" s="93">
        <v>29</v>
      </c>
      <c r="AX1084" s="99">
        <f t="shared" si="629"/>
        <v>29029</v>
      </c>
      <c r="AZ1084" s="7" t="s">
        <v>3053</v>
      </c>
      <c r="BA1084" t="s">
        <v>3290</v>
      </c>
      <c r="BK1084">
        <v>1</v>
      </c>
      <c r="BR1084">
        <v>1</v>
      </c>
    </row>
    <row r="1085" spans="1:70" hidden="1" outlineLevel="1">
      <c r="A1085" t="s">
        <v>2067</v>
      </c>
      <c r="B1085" t="s">
        <v>2284</v>
      </c>
      <c r="C1085" s="1">
        <f t="shared" si="615"/>
        <v>3672</v>
      </c>
      <c r="D1085" s="7">
        <f>IF(P1085&gt;0,RANK(P1085,(P1085:R1085,S1085:AG1085)),0)</f>
        <v>9</v>
      </c>
      <c r="E1085" s="7">
        <f>IF(Q1085&gt;0,RANK(Q1085,(P1085:R1085,S1085:AG1085)),0)</f>
        <v>0</v>
      </c>
      <c r="F1085" s="7">
        <f>IF(R1085&gt;0,RANK(R1085,(P1085:R1085,S1085:AG1085)),0)</f>
        <v>2</v>
      </c>
      <c r="G1085" s="7">
        <f>IF(S1085&gt;0,RANK(S1085,(P1085:R1085,S1085:AG1085)),0)</f>
        <v>3</v>
      </c>
      <c r="H1085" s="48">
        <f t="shared" si="616"/>
        <v>1336</v>
      </c>
      <c r="I1085" s="163">
        <f t="shared" si="598"/>
        <v>0.36383442265795207</v>
      </c>
      <c r="J1085" s="2"/>
      <c r="K1085" s="2">
        <f t="shared" si="617"/>
        <v>2.1786492374727671E-3</v>
      </c>
      <c r="L1085" s="2">
        <f t="shared" si="618"/>
        <v>0</v>
      </c>
      <c r="M1085" s="2">
        <f t="shared" si="619"/>
        <v>0.2366557734204793</v>
      </c>
      <c r="N1085" s="2">
        <f t="shared" si="596"/>
        <v>8.4422657952069713E-2</v>
      </c>
      <c r="O1085" s="2">
        <f t="shared" si="597"/>
        <v>0.67674291938997821</v>
      </c>
      <c r="P1085" s="1">
        <v>8</v>
      </c>
      <c r="R1085" s="1">
        <v>869</v>
      </c>
      <c r="S1085" s="1">
        <v>310</v>
      </c>
      <c r="T1085" s="1">
        <v>2205</v>
      </c>
      <c r="U1085" s="1">
        <v>31</v>
      </c>
      <c r="V1085" s="1">
        <v>18</v>
      </c>
      <c r="Y1085" s="1">
        <v>164</v>
      </c>
      <c r="Z1085" s="48">
        <f t="shared" si="620"/>
        <v>1</v>
      </c>
      <c r="AE1085" s="1">
        <v>57</v>
      </c>
      <c r="AF1085">
        <v>9</v>
      </c>
      <c r="AI1085" s="7">
        <f t="shared" si="621"/>
        <v>1</v>
      </c>
      <c r="AJ1085" s="7">
        <f t="shared" si="622"/>
        <v>5</v>
      </c>
      <c r="AK1085" s="7">
        <f t="shared" si="623"/>
        <v>6</v>
      </c>
      <c r="AL1085" s="7">
        <f t="shared" si="624"/>
        <v>0</v>
      </c>
      <c r="AM1085" s="2">
        <f t="shared" si="625"/>
        <v>0.60049019607843135</v>
      </c>
      <c r="AN1085" s="2">
        <f t="shared" si="626"/>
        <v>8.4422657952069723E-3</v>
      </c>
      <c r="AO1085" s="2">
        <f t="shared" si="627"/>
        <v>4.9019607843137254E-3</v>
      </c>
      <c r="AP1085" s="2">
        <f t="shared" si="628"/>
        <v>0</v>
      </c>
      <c r="AR1085" t="str">
        <f t="shared" si="599"/>
        <v>Cape Girardeau</v>
      </c>
      <c r="AS1085" t="s">
        <v>2284</v>
      </c>
      <c r="AV1085" s="91">
        <v>29</v>
      </c>
      <c r="AW1085" s="93">
        <v>31</v>
      </c>
      <c r="AX1085" s="99">
        <f t="shared" si="629"/>
        <v>29031</v>
      </c>
      <c r="AZ1085" s="7" t="s">
        <v>3053</v>
      </c>
      <c r="BA1085" t="s">
        <v>3290</v>
      </c>
      <c r="BK1085">
        <v>0</v>
      </c>
      <c r="BR1085">
        <v>1</v>
      </c>
    </row>
    <row r="1086" spans="1:70" hidden="1" outlineLevel="1">
      <c r="A1086" t="s">
        <v>1837</v>
      </c>
      <c r="B1086" t="s">
        <v>2284</v>
      </c>
      <c r="C1086" s="1">
        <f t="shared" si="615"/>
        <v>473</v>
      </c>
      <c r="D1086" s="7">
        <f>IF(P1086&gt;0,RANK(P1086,(P1086:R1086,S1086:AG1086)),0)</f>
        <v>8</v>
      </c>
      <c r="E1086" s="7">
        <f>IF(Q1086&gt;0,RANK(Q1086,(P1086:R1086,S1086:AG1086)),0)</f>
        <v>0</v>
      </c>
      <c r="F1086" s="7">
        <f>IF(R1086&gt;0,RANK(R1086,(P1086:R1086,S1086:AG1086)),0)</f>
        <v>2</v>
      </c>
      <c r="G1086" s="7">
        <f>IF(S1086&gt;0,RANK(S1086,(P1086:R1086,S1086:AG1086)),0)</f>
        <v>4</v>
      </c>
      <c r="H1086" s="48">
        <f t="shared" si="616"/>
        <v>144</v>
      </c>
      <c r="I1086" s="163">
        <f t="shared" si="598"/>
        <v>0.30443974630021142</v>
      </c>
      <c r="J1086" s="2"/>
      <c r="K1086" s="2">
        <f t="shared" si="617"/>
        <v>2.1141649048625794E-3</v>
      </c>
      <c r="L1086" s="2">
        <f t="shared" si="618"/>
        <v>0</v>
      </c>
      <c r="M1086" s="2">
        <f t="shared" si="619"/>
        <v>0.23255813953488372</v>
      </c>
      <c r="N1086" s="2">
        <f t="shared" si="596"/>
        <v>8.2452431289640596E-2</v>
      </c>
      <c r="O1086" s="2">
        <f t="shared" si="597"/>
        <v>0.68287526427061307</v>
      </c>
      <c r="P1086" s="1">
        <v>1</v>
      </c>
      <c r="R1086" s="1">
        <v>110</v>
      </c>
      <c r="S1086" s="1">
        <v>39</v>
      </c>
      <c r="T1086" s="1">
        <v>254</v>
      </c>
      <c r="U1086" s="1">
        <v>8</v>
      </c>
      <c r="V1086" s="1">
        <v>4</v>
      </c>
      <c r="Y1086" s="1">
        <v>49</v>
      </c>
      <c r="Z1086" s="48">
        <f t="shared" si="620"/>
        <v>1</v>
      </c>
      <c r="AE1086" s="1">
        <v>6</v>
      </c>
      <c r="AF1086">
        <v>1</v>
      </c>
      <c r="AI1086" s="7">
        <f t="shared" si="621"/>
        <v>1</v>
      </c>
      <c r="AJ1086" s="7">
        <f t="shared" si="622"/>
        <v>5</v>
      </c>
      <c r="AK1086" s="7">
        <f t="shared" si="623"/>
        <v>6</v>
      </c>
      <c r="AL1086" s="7">
        <f t="shared" si="624"/>
        <v>0</v>
      </c>
      <c r="AM1086" s="2">
        <f t="shared" si="625"/>
        <v>0.53699788583509511</v>
      </c>
      <c r="AN1086" s="2">
        <f t="shared" si="626"/>
        <v>1.6913319238900635E-2</v>
      </c>
      <c r="AO1086" s="2">
        <f t="shared" si="627"/>
        <v>8.4566596194503175E-3</v>
      </c>
      <c r="AP1086" s="2">
        <f t="shared" si="628"/>
        <v>0</v>
      </c>
      <c r="AR1086" t="str">
        <f t="shared" si="599"/>
        <v>Carroll</v>
      </c>
      <c r="AS1086" t="s">
        <v>2284</v>
      </c>
      <c r="AV1086" s="91">
        <v>29</v>
      </c>
      <c r="AW1086" s="93">
        <v>33</v>
      </c>
      <c r="AX1086" s="99">
        <f t="shared" si="629"/>
        <v>29033</v>
      </c>
      <c r="AZ1086" s="7" t="s">
        <v>3053</v>
      </c>
      <c r="BA1086" t="s">
        <v>3290</v>
      </c>
      <c r="BK1086">
        <v>0</v>
      </c>
      <c r="BR1086">
        <v>1</v>
      </c>
    </row>
    <row r="1087" spans="1:70" hidden="1" outlineLevel="1">
      <c r="A1087" t="s">
        <v>574</v>
      </c>
      <c r="B1087" t="s">
        <v>2284</v>
      </c>
      <c r="C1087" s="1">
        <f t="shared" si="615"/>
        <v>217</v>
      </c>
      <c r="D1087" s="7">
        <f>IF(P1087&gt;0,RANK(P1087,(P1087:R1087,S1087:AG1087)),0)</f>
        <v>0</v>
      </c>
      <c r="E1087" s="7">
        <f>IF(Q1087&gt;0,RANK(Q1087,(P1087:R1087,S1087:AG1087)),0)</f>
        <v>0</v>
      </c>
      <c r="F1087" s="7">
        <f>IF(R1087&gt;0,RANK(R1087,(P1087:R1087,S1087:AG1087)),0)</f>
        <v>2</v>
      </c>
      <c r="G1087" s="7">
        <f>IF(S1087&gt;0,RANK(S1087,(P1087:R1087,S1087:AG1087)),0)</f>
        <v>3</v>
      </c>
      <c r="H1087" s="48">
        <f t="shared" si="616"/>
        <v>55</v>
      </c>
      <c r="I1087" s="163">
        <f t="shared" si="598"/>
        <v>0.25345622119815669</v>
      </c>
      <c r="J1087" s="2"/>
      <c r="K1087" s="2">
        <f t="shared" si="617"/>
        <v>0</v>
      </c>
      <c r="L1087" s="2">
        <f t="shared" si="618"/>
        <v>0</v>
      </c>
      <c r="M1087" s="2">
        <f t="shared" si="619"/>
        <v>0.25806451612903225</v>
      </c>
      <c r="N1087" s="2">
        <f t="shared" si="596"/>
        <v>0.15207373271889402</v>
      </c>
      <c r="O1087" s="2">
        <f t="shared" si="597"/>
        <v>0.58986175115207373</v>
      </c>
      <c r="P1087" s="1">
        <v>0</v>
      </c>
      <c r="R1087" s="1">
        <v>56</v>
      </c>
      <c r="S1087" s="1">
        <v>33</v>
      </c>
      <c r="T1087" s="1">
        <v>111</v>
      </c>
      <c r="U1087" s="1">
        <v>3</v>
      </c>
      <c r="V1087" s="1">
        <v>1</v>
      </c>
      <c r="Y1087" s="1">
        <v>8</v>
      </c>
      <c r="Z1087" s="48">
        <f t="shared" si="620"/>
        <v>2</v>
      </c>
      <c r="AE1087" s="1">
        <v>1</v>
      </c>
      <c r="AF1087">
        <v>2</v>
      </c>
      <c r="AI1087" s="7">
        <f t="shared" si="621"/>
        <v>1</v>
      </c>
      <c r="AJ1087" s="7">
        <f t="shared" si="622"/>
        <v>5</v>
      </c>
      <c r="AK1087" s="7">
        <f t="shared" si="623"/>
        <v>7</v>
      </c>
      <c r="AL1087" s="7">
        <f t="shared" si="624"/>
        <v>0</v>
      </c>
      <c r="AM1087" s="2">
        <f t="shared" si="625"/>
        <v>0.51152073732718895</v>
      </c>
      <c r="AN1087" s="2">
        <f t="shared" si="626"/>
        <v>1.3824884792626729E-2</v>
      </c>
      <c r="AO1087" s="2">
        <f t="shared" si="627"/>
        <v>4.608294930875576E-3</v>
      </c>
      <c r="AP1087" s="2">
        <f t="shared" si="628"/>
        <v>0</v>
      </c>
      <c r="AR1087" t="str">
        <f t="shared" si="599"/>
        <v>Carter</v>
      </c>
      <c r="AS1087" t="s">
        <v>2284</v>
      </c>
      <c r="AV1087" s="91">
        <v>29</v>
      </c>
      <c r="AW1087" s="93">
        <v>35</v>
      </c>
      <c r="AX1087" s="99">
        <f t="shared" si="629"/>
        <v>29035</v>
      </c>
      <c r="AZ1087" s="7" t="s">
        <v>3053</v>
      </c>
      <c r="BA1087" t="s">
        <v>3290</v>
      </c>
      <c r="BK1087">
        <v>1</v>
      </c>
      <c r="BR1087">
        <v>1</v>
      </c>
    </row>
    <row r="1088" spans="1:70" hidden="1" outlineLevel="1">
      <c r="A1088" t="s">
        <v>1447</v>
      </c>
      <c r="B1088" t="s">
        <v>2284</v>
      </c>
      <c r="C1088" s="1">
        <f t="shared" si="615"/>
        <v>3871</v>
      </c>
      <c r="D1088" s="7">
        <f>IF(P1088&gt;0,RANK(P1088,(P1088:R1088,S1088:AG1088)),0)</f>
        <v>8</v>
      </c>
      <c r="E1088" s="7">
        <f>IF(Q1088&gt;0,RANK(Q1088,(P1088:R1088,S1088:AG1088)),0)</f>
        <v>0</v>
      </c>
      <c r="F1088" s="7">
        <f>IF(R1088&gt;0,RANK(R1088,(P1088:R1088,S1088:AG1088)),0)</f>
        <v>2</v>
      </c>
      <c r="G1088" s="7">
        <f>IF(S1088&gt;0,RANK(S1088,(P1088:R1088,S1088:AG1088)),0)</f>
        <v>3</v>
      </c>
      <c r="H1088" s="48">
        <f t="shared" si="616"/>
        <v>1593</v>
      </c>
      <c r="I1088" s="163">
        <f t="shared" si="598"/>
        <v>0.41152157065357786</v>
      </c>
      <c r="J1088" s="2"/>
      <c r="K1088" s="2">
        <f t="shared" si="617"/>
        <v>3.3583053474554379E-3</v>
      </c>
      <c r="L1088" s="2">
        <f t="shared" si="618"/>
        <v>0</v>
      </c>
      <c r="M1088" s="2">
        <f t="shared" si="619"/>
        <v>0.215448204598295</v>
      </c>
      <c r="N1088" s="2">
        <f t="shared" si="596"/>
        <v>9.9199173340222171E-2</v>
      </c>
      <c r="O1088" s="2">
        <f t="shared" si="597"/>
        <v>0.68199431671402744</v>
      </c>
      <c r="P1088" s="1">
        <v>13</v>
      </c>
      <c r="R1088" s="1">
        <v>834</v>
      </c>
      <c r="S1088" s="1">
        <v>384</v>
      </c>
      <c r="T1088" s="1">
        <v>2427</v>
      </c>
      <c r="U1088" s="1">
        <v>39</v>
      </c>
      <c r="V1088" s="1">
        <v>14</v>
      </c>
      <c r="Y1088" s="1">
        <v>130</v>
      </c>
      <c r="Z1088" s="48">
        <f t="shared" si="620"/>
        <v>4</v>
      </c>
      <c r="AE1088" s="1">
        <v>22</v>
      </c>
      <c r="AF1088">
        <v>4</v>
      </c>
      <c r="AI1088" s="7">
        <f t="shared" si="621"/>
        <v>1</v>
      </c>
      <c r="AJ1088" s="7">
        <f t="shared" si="622"/>
        <v>5</v>
      </c>
      <c r="AK1088" s="7">
        <f t="shared" si="623"/>
        <v>6</v>
      </c>
      <c r="AL1088" s="7">
        <f t="shared" si="624"/>
        <v>0</v>
      </c>
      <c r="AM1088" s="2">
        <f t="shared" si="625"/>
        <v>0.62696977525187292</v>
      </c>
      <c r="AN1088" s="2">
        <f t="shared" si="626"/>
        <v>1.0074916042366313E-2</v>
      </c>
      <c r="AO1088" s="2">
        <f t="shared" si="627"/>
        <v>3.616636528028933E-3</v>
      </c>
      <c r="AP1088" s="2">
        <f t="shared" si="628"/>
        <v>0</v>
      </c>
      <c r="AR1088" t="str">
        <f t="shared" si="599"/>
        <v>Cass</v>
      </c>
      <c r="AS1088" t="s">
        <v>2284</v>
      </c>
      <c r="AV1088" s="91">
        <v>29</v>
      </c>
      <c r="AW1088" s="93">
        <v>37</v>
      </c>
      <c r="AX1088" s="99">
        <f t="shared" si="629"/>
        <v>29037</v>
      </c>
      <c r="AZ1088" s="7" t="s">
        <v>3053</v>
      </c>
      <c r="BA1088" t="s">
        <v>3290</v>
      </c>
      <c r="BK1088">
        <v>0</v>
      </c>
      <c r="BR1088">
        <v>4</v>
      </c>
    </row>
    <row r="1089" spans="1:70" hidden="1" outlineLevel="1">
      <c r="A1089" t="s">
        <v>2492</v>
      </c>
      <c r="B1089" t="s">
        <v>2284</v>
      </c>
      <c r="C1089" s="1">
        <f t="shared" si="615"/>
        <v>892</v>
      </c>
      <c r="D1089" s="7">
        <f>IF(P1089&gt;0,RANK(P1089,(P1089:R1089,S1089:AG1089)),0)</f>
        <v>8</v>
      </c>
      <c r="E1089" s="7">
        <f>IF(Q1089&gt;0,RANK(Q1089,(P1089:R1089,S1089:AG1089)),0)</f>
        <v>0</v>
      </c>
      <c r="F1089" s="7">
        <f>IF(R1089&gt;0,RANK(R1089,(P1089:R1089,S1089:AG1089)),0)</f>
        <v>2</v>
      </c>
      <c r="G1089" s="7">
        <f>IF(S1089&gt;0,RANK(S1089,(P1089:R1089,S1089:AG1089)),0)</f>
        <v>3</v>
      </c>
      <c r="H1089" s="48">
        <f t="shared" si="616"/>
        <v>247</v>
      </c>
      <c r="I1089" s="163">
        <f t="shared" si="598"/>
        <v>0.27690582959641258</v>
      </c>
      <c r="J1089" s="2"/>
      <c r="K1089" s="2">
        <f t="shared" si="617"/>
        <v>2.242152466367713E-3</v>
      </c>
      <c r="L1089" s="2">
        <f t="shared" si="618"/>
        <v>0</v>
      </c>
      <c r="M1089" s="2">
        <f t="shared" si="619"/>
        <v>0.25224215246636772</v>
      </c>
      <c r="N1089" s="2">
        <f t="shared" si="596"/>
        <v>0.11771300448430494</v>
      </c>
      <c r="O1089" s="2">
        <f t="shared" si="597"/>
        <v>0.62780269058295968</v>
      </c>
      <c r="P1089" s="1">
        <v>2</v>
      </c>
      <c r="R1089" s="1">
        <v>225</v>
      </c>
      <c r="S1089" s="1">
        <v>105</v>
      </c>
      <c r="T1089" s="1">
        <v>472</v>
      </c>
      <c r="U1089" s="1">
        <v>8</v>
      </c>
      <c r="V1089" s="1">
        <v>9</v>
      </c>
      <c r="Y1089" s="1">
        <v>63</v>
      </c>
      <c r="Z1089" s="48">
        <f t="shared" si="620"/>
        <v>1</v>
      </c>
      <c r="AE1089" s="1">
        <v>6</v>
      </c>
      <c r="AF1089">
        <v>1</v>
      </c>
      <c r="AI1089" s="7">
        <f t="shared" si="621"/>
        <v>1</v>
      </c>
      <c r="AJ1089" s="7">
        <f t="shared" si="622"/>
        <v>6</v>
      </c>
      <c r="AK1089" s="7">
        <f t="shared" si="623"/>
        <v>5</v>
      </c>
      <c r="AL1089" s="7">
        <f t="shared" si="624"/>
        <v>0</v>
      </c>
      <c r="AM1089" s="2">
        <f t="shared" si="625"/>
        <v>0.52914798206278024</v>
      </c>
      <c r="AN1089" s="2">
        <f t="shared" si="626"/>
        <v>8.9686098654708519E-3</v>
      </c>
      <c r="AO1089" s="2">
        <f t="shared" si="627"/>
        <v>1.0089686098654708E-2</v>
      </c>
      <c r="AP1089" s="2">
        <f t="shared" si="628"/>
        <v>0</v>
      </c>
      <c r="AR1089" t="str">
        <f t="shared" si="599"/>
        <v>Cedar</v>
      </c>
      <c r="AS1089" t="s">
        <v>2284</v>
      </c>
      <c r="AV1089" s="91">
        <v>29</v>
      </c>
      <c r="AW1089" s="93">
        <v>39</v>
      </c>
      <c r="AX1089" s="99">
        <f t="shared" si="629"/>
        <v>29039</v>
      </c>
      <c r="AZ1089" s="7" t="s">
        <v>3053</v>
      </c>
      <c r="BA1089" t="s">
        <v>3290</v>
      </c>
      <c r="BK1089">
        <v>0</v>
      </c>
      <c r="BR1089">
        <v>1</v>
      </c>
    </row>
    <row r="1090" spans="1:70" hidden="1" outlineLevel="1">
      <c r="A1090" t="s">
        <v>3383</v>
      </c>
      <c r="B1090" t="s">
        <v>2284</v>
      </c>
      <c r="C1090" s="1">
        <f t="shared" si="615"/>
        <v>346</v>
      </c>
      <c r="D1090" s="7">
        <f>IF(P1090&gt;0,RANK(P1090,(P1090:R1090,S1090:AG1090)),0)</f>
        <v>0</v>
      </c>
      <c r="E1090" s="7">
        <f>IF(Q1090&gt;0,RANK(Q1090,(P1090:R1090,S1090:AG1090)),0)</f>
        <v>0</v>
      </c>
      <c r="F1090" s="7">
        <f>IF(R1090&gt;0,RANK(R1090,(P1090:R1090,S1090:AG1090)),0)</f>
        <v>2</v>
      </c>
      <c r="G1090" s="7">
        <f>IF(S1090&gt;0,RANK(S1090,(P1090:R1090,S1090:AG1090)),0)</f>
        <v>3</v>
      </c>
      <c r="H1090" s="48">
        <f t="shared" si="616"/>
        <v>116</v>
      </c>
      <c r="I1090" s="163">
        <f t="shared" si="598"/>
        <v>0.33526011560693642</v>
      </c>
      <c r="J1090" s="2"/>
      <c r="K1090" s="2">
        <f t="shared" si="617"/>
        <v>0</v>
      </c>
      <c r="L1090" s="2">
        <f t="shared" si="618"/>
        <v>0</v>
      </c>
      <c r="M1090" s="2">
        <f t="shared" si="619"/>
        <v>0.24855491329479767</v>
      </c>
      <c r="N1090" s="2">
        <f t="shared" si="596"/>
        <v>0.1069364161849711</v>
      </c>
      <c r="O1090" s="2">
        <f t="shared" si="597"/>
        <v>0.6445086705202312</v>
      </c>
      <c r="P1090" s="1">
        <v>0</v>
      </c>
      <c r="R1090" s="1">
        <v>86</v>
      </c>
      <c r="S1090" s="1">
        <v>37</v>
      </c>
      <c r="T1090" s="1">
        <v>202</v>
      </c>
      <c r="U1090" s="1">
        <v>4</v>
      </c>
      <c r="V1090" s="1">
        <v>1</v>
      </c>
      <c r="Y1090" s="1">
        <v>11</v>
      </c>
      <c r="Z1090" s="48">
        <f t="shared" si="620"/>
        <v>1</v>
      </c>
      <c r="AE1090" s="1">
        <v>3</v>
      </c>
      <c r="AF1090">
        <v>1</v>
      </c>
      <c r="AI1090" s="7">
        <f t="shared" si="621"/>
        <v>1</v>
      </c>
      <c r="AJ1090" s="7">
        <f t="shared" si="622"/>
        <v>5</v>
      </c>
      <c r="AK1090" s="7">
        <f t="shared" si="623"/>
        <v>6</v>
      </c>
      <c r="AL1090" s="7">
        <f t="shared" si="624"/>
        <v>0</v>
      </c>
      <c r="AM1090" s="2">
        <f t="shared" si="625"/>
        <v>0.58381502890173409</v>
      </c>
      <c r="AN1090" s="2">
        <f t="shared" si="626"/>
        <v>1.1560693641618497E-2</v>
      </c>
      <c r="AO1090" s="2">
        <f t="shared" si="627"/>
        <v>2.8901734104046241E-3</v>
      </c>
      <c r="AP1090" s="2">
        <f t="shared" si="628"/>
        <v>0</v>
      </c>
      <c r="AR1090" t="str">
        <f t="shared" si="599"/>
        <v>Chariton</v>
      </c>
      <c r="AS1090" t="s">
        <v>2284</v>
      </c>
      <c r="AV1090" s="91">
        <v>29</v>
      </c>
      <c r="AW1090" s="93">
        <v>41</v>
      </c>
      <c r="AX1090" s="99">
        <f t="shared" si="629"/>
        <v>29041</v>
      </c>
      <c r="AZ1090" s="7" t="s">
        <v>3053</v>
      </c>
      <c r="BA1090" t="s">
        <v>3290</v>
      </c>
      <c r="BK1090">
        <v>1</v>
      </c>
      <c r="BR1090">
        <v>0</v>
      </c>
    </row>
    <row r="1091" spans="1:70" hidden="1" outlineLevel="1">
      <c r="A1091" t="s">
        <v>2020</v>
      </c>
      <c r="B1091" t="s">
        <v>2284</v>
      </c>
      <c r="C1091" s="1">
        <f t="shared" si="615"/>
        <v>6909</v>
      </c>
      <c r="D1091" s="7">
        <f>IF(P1091&gt;0,RANK(P1091,(P1091:R1091,S1091:AG1091)),0)</f>
        <v>7</v>
      </c>
      <c r="E1091" s="7">
        <f>IF(Q1091&gt;0,RANK(Q1091,(P1091:R1091,S1091:AG1091)),0)</f>
        <v>0</v>
      </c>
      <c r="F1091" s="7">
        <f>IF(R1091&gt;0,RANK(R1091,(P1091:R1091,S1091:AG1091)),0)</f>
        <v>2</v>
      </c>
      <c r="G1091" s="7">
        <f>IF(S1091&gt;0,RANK(S1091,(P1091:R1091,S1091:AG1091)),0)</f>
        <v>3</v>
      </c>
      <c r="H1091" s="48">
        <f t="shared" si="616"/>
        <v>2613</v>
      </c>
      <c r="I1091" s="163">
        <f t="shared" si="598"/>
        <v>0.37820234476769432</v>
      </c>
      <c r="J1091" s="2"/>
      <c r="K1091" s="2">
        <f t="shared" si="617"/>
        <v>4.4869011434360978E-3</v>
      </c>
      <c r="L1091" s="2">
        <f t="shared" si="618"/>
        <v>0</v>
      </c>
      <c r="M1091" s="2">
        <f t="shared" si="619"/>
        <v>0.21189752496743378</v>
      </c>
      <c r="N1091" s="2">
        <f t="shared" si="596"/>
        <v>0.10276451005934288</v>
      </c>
      <c r="O1091" s="2">
        <f t="shared" si="597"/>
        <v>0.68085106382978733</v>
      </c>
      <c r="P1091" s="1">
        <v>31</v>
      </c>
      <c r="R1091" s="1">
        <v>1464</v>
      </c>
      <c r="S1091" s="1">
        <v>710</v>
      </c>
      <c r="T1091" s="1">
        <v>4077</v>
      </c>
      <c r="U1091" s="1">
        <v>79</v>
      </c>
      <c r="V1091" s="1">
        <v>27</v>
      </c>
      <c r="Y1091" s="1">
        <v>441</v>
      </c>
      <c r="Z1091" s="48">
        <f t="shared" si="620"/>
        <v>8</v>
      </c>
      <c r="AE1091" s="1">
        <v>65</v>
      </c>
      <c r="AF1091">
        <v>7</v>
      </c>
      <c r="AI1091" s="7">
        <f t="shared" si="621"/>
        <v>1</v>
      </c>
      <c r="AJ1091" s="7">
        <f t="shared" si="622"/>
        <v>5</v>
      </c>
      <c r="AK1091" s="7">
        <f t="shared" si="623"/>
        <v>7</v>
      </c>
      <c r="AL1091" s="7">
        <f t="shared" si="624"/>
        <v>0</v>
      </c>
      <c r="AM1091" s="2">
        <f t="shared" si="625"/>
        <v>0.59009986973512807</v>
      </c>
      <c r="AN1091" s="2">
        <f t="shared" si="626"/>
        <v>1.1434360978433927E-2</v>
      </c>
      <c r="AO1091" s="2">
        <f t="shared" si="627"/>
        <v>3.9079461571862786E-3</v>
      </c>
      <c r="AP1091" s="2">
        <f t="shared" si="628"/>
        <v>0</v>
      </c>
      <c r="AR1091" t="str">
        <f t="shared" si="599"/>
        <v>Christian</v>
      </c>
      <c r="AS1091" t="s">
        <v>2284</v>
      </c>
      <c r="AV1091" s="91">
        <v>29</v>
      </c>
      <c r="AW1091" s="93">
        <v>43</v>
      </c>
      <c r="AX1091" s="99">
        <f t="shared" si="629"/>
        <v>29043</v>
      </c>
      <c r="AZ1091" s="7" t="s">
        <v>3053</v>
      </c>
      <c r="BA1091" t="s">
        <v>3290</v>
      </c>
      <c r="BK1091">
        <v>4</v>
      </c>
      <c r="BR1091">
        <v>4</v>
      </c>
    </row>
    <row r="1092" spans="1:70" hidden="1" outlineLevel="1">
      <c r="A1092" t="s">
        <v>97</v>
      </c>
      <c r="B1092" t="s">
        <v>2284</v>
      </c>
      <c r="C1092" s="1">
        <f t="shared" si="615"/>
        <v>292</v>
      </c>
      <c r="D1092" s="7">
        <f>IF(P1092&gt;0,RANK(P1092,(P1092:R1092,S1092:AG1092)),0)</f>
        <v>8</v>
      </c>
      <c r="E1092" s="7">
        <f>IF(Q1092&gt;0,RANK(Q1092,(P1092:R1092,S1092:AG1092)),0)</f>
        <v>0</v>
      </c>
      <c r="F1092" s="7">
        <f>IF(R1092&gt;0,RANK(R1092,(P1092:R1092,S1092:AG1092)),0)</f>
        <v>3</v>
      </c>
      <c r="G1092" s="7">
        <f>IF(S1092&gt;0,RANK(S1092,(P1092:R1092,S1092:AG1092)),0)</f>
        <v>2</v>
      </c>
      <c r="H1092" s="48">
        <f t="shared" si="616"/>
        <v>92</v>
      </c>
      <c r="I1092" s="163">
        <f t="shared" si="598"/>
        <v>0.31506849315068491</v>
      </c>
      <c r="J1092" s="2"/>
      <c r="K1092" s="2">
        <f t="shared" si="617"/>
        <v>3.4246575342465752E-3</v>
      </c>
      <c r="L1092" s="2">
        <f t="shared" si="618"/>
        <v>0</v>
      </c>
      <c r="M1092" s="2">
        <f t="shared" si="619"/>
        <v>0.17808219178082191</v>
      </c>
      <c r="N1092" s="2">
        <f t="shared" si="596"/>
        <v>0.21917808219178081</v>
      </c>
      <c r="O1092" s="2">
        <f t="shared" si="597"/>
        <v>0.59931506849315075</v>
      </c>
      <c r="P1092" s="1">
        <v>1</v>
      </c>
      <c r="R1092" s="1">
        <v>52</v>
      </c>
      <c r="S1092" s="1">
        <v>64</v>
      </c>
      <c r="T1092" s="1">
        <v>156</v>
      </c>
      <c r="U1092" s="1">
        <v>4</v>
      </c>
      <c r="V1092" s="1">
        <v>2</v>
      </c>
      <c r="Y1092" s="1">
        <v>10</v>
      </c>
      <c r="Z1092" s="48">
        <f t="shared" si="620"/>
        <v>0</v>
      </c>
      <c r="AE1092" s="1">
        <v>2</v>
      </c>
      <c r="AF1092">
        <v>1</v>
      </c>
      <c r="AI1092" s="7">
        <f t="shared" si="621"/>
        <v>1</v>
      </c>
      <c r="AJ1092" s="7">
        <f t="shared" si="622"/>
        <v>5</v>
      </c>
      <c r="AK1092" s="7">
        <f t="shared" si="623"/>
        <v>6</v>
      </c>
      <c r="AL1092" s="7">
        <f t="shared" si="624"/>
        <v>0</v>
      </c>
      <c r="AM1092" s="2">
        <f t="shared" si="625"/>
        <v>0.53424657534246578</v>
      </c>
      <c r="AN1092" s="2">
        <f t="shared" si="626"/>
        <v>1.3698630136986301E-2</v>
      </c>
      <c r="AO1092" s="2">
        <f t="shared" si="627"/>
        <v>6.8493150684931503E-3</v>
      </c>
      <c r="AP1092" s="2">
        <f t="shared" si="628"/>
        <v>0</v>
      </c>
      <c r="AR1092" t="str">
        <f t="shared" si="599"/>
        <v>Clark</v>
      </c>
      <c r="AS1092" t="s">
        <v>2284</v>
      </c>
      <c r="AV1092" s="91">
        <v>29</v>
      </c>
      <c r="AW1092" s="93">
        <v>45</v>
      </c>
      <c r="AX1092" s="99">
        <f t="shared" si="629"/>
        <v>29045</v>
      </c>
      <c r="AZ1092" s="7" t="s">
        <v>3053</v>
      </c>
      <c r="BA1092" t="s">
        <v>3290</v>
      </c>
      <c r="BK1092">
        <v>0</v>
      </c>
      <c r="BR1092">
        <v>0</v>
      </c>
    </row>
    <row r="1093" spans="1:70" hidden="1" outlineLevel="1">
      <c r="A1093" t="s">
        <v>1222</v>
      </c>
      <c r="B1093" t="s">
        <v>2284</v>
      </c>
      <c r="C1093" s="1">
        <f t="shared" si="615"/>
        <v>6174</v>
      </c>
      <c r="D1093" s="7">
        <f>IF(P1093&gt;0,RANK(P1093,(P1093:R1093,S1093:AG1093)),0)</f>
        <v>8</v>
      </c>
      <c r="E1093" s="7">
        <f>IF(Q1093&gt;0,RANK(Q1093,(P1093:R1093,S1093:AG1093)),0)</f>
        <v>0</v>
      </c>
      <c r="F1093" s="7">
        <f>IF(R1093&gt;0,RANK(R1093,(P1093:R1093,S1093:AG1093)),0)</f>
        <v>2</v>
      </c>
      <c r="G1093" s="7">
        <f>IF(S1093&gt;0,RANK(S1093,(P1093:R1093,S1093:AG1093)),0)</f>
        <v>3</v>
      </c>
      <c r="H1093" s="48">
        <f t="shared" si="616"/>
        <v>2028</v>
      </c>
      <c r="I1093" s="163">
        <f t="shared" si="598"/>
        <v>0.32847424684159376</v>
      </c>
      <c r="J1093" s="2"/>
      <c r="K1093" s="2">
        <f t="shared" si="617"/>
        <v>3.4013605442176869E-3</v>
      </c>
      <c r="L1093" s="2">
        <f t="shared" si="618"/>
        <v>0</v>
      </c>
      <c r="M1093" s="2">
        <f t="shared" si="619"/>
        <v>0.24927113702623907</v>
      </c>
      <c r="N1093" s="2">
        <f t="shared" si="596"/>
        <v>0.12487852283770651</v>
      </c>
      <c r="O1093" s="2">
        <f t="shared" si="597"/>
        <v>0.62244897959183676</v>
      </c>
      <c r="P1093" s="1">
        <v>21</v>
      </c>
      <c r="R1093" s="1">
        <v>1539</v>
      </c>
      <c r="S1093" s="1">
        <v>771</v>
      </c>
      <c r="T1093" s="1">
        <v>3567</v>
      </c>
      <c r="U1093" s="1">
        <v>49</v>
      </c>
      <c r="V1093" s="1">
        <v>46</v>
      </c>
      <c r="Y1093" s="1">
        <v>129</v>
      </c>
      <c r="Z1093" s="48">
        <f t="shared" si="620"/>
        <v>4</v>
      </c>
      <c r="AE1093" s="1">
        <v>42</v>
      </c>
      <c r="AF1093">
        <v>6</v>
      </c>
      <c r="AI1093" s="7">
        <f t="shared" si="621"/>
        <v>1</v>
      </c>
      <c r="AJ1093" s="7">
        <f t="shared" si="622"/>
        <v>5</v>
      </c>
      <c r="AK1093" s="7">
        <f t="shared" si="623"/>
        <v>6</v>
      </c>
      <c r="AL1093" s="7">
        <f t="shared" si="624"/>
        <v>0</v>
      </c>
      <c r="AM1093" s="2">
        <f t="shared" si="625"/>
        <v>0.57774538386783281</v>
      </c>
      <c r="AN1093" s="2">
        <f t="shared" si="626"/>
        <v>7.9365079365079361E-3</v>
      </c>
      <c r="AO1093" s="2">
        <f t="shared" si="627"/>
        <v>7.4505992873339809E-3</v>
      </c>
      <c r="AP1093" s="2">
        <f t="shared" si="628"/>
        <v>0</v>
      </c>
      <c r="AR1093" t="str">
        <f t="shared" si="599"/>
        <v>Clay</v>
      </c>
      <c r="AS1093" t="s">
        <v>2284</v>
      </c>
      <c r="AV1093" s="91">
        <v>29</v>
      </c>
      <c r="AW1093" s="93">
        <v>47</v>
      </c>
      <c r="AX1093" s="99">
        <f t="shared" si="629"/>
        <v>29047</v>
      </c>
      <c r="AZ1093" s="7" t="s">
        <v>3053</v>
      </c>
      <c r="BA1093" t="s">
        <v>3290</v>
      </c>
      <c r="BK1093">
        <v>1</v>
      </c>
      <c r="BR1093">
        <v>3</v>
      </c>
    </row>
    <row r="1094" spans="1:70" hidden="1" outlineLevel="1">
      <c r="A1094" t="s">
        <v>2325</v>
      </c>
      <c r="B1094" t="s">
        <v>2284</v>
      </c>
      <c r="C1094" s="1">
        <f t="shared" si="615"/>
        <v>783</v>
      </c>
      <c r="D1094" s="7">
        <f>IF(P1094&gt;0,RANK(P1094,(P1094:R1094,S1094:AG1094)),0)</f>
        <v>9</v>
      </c>
      <c r="E1094" s="7">
        <f>IF(Q1094&gt;0,RANK(Q1094,(P1094:R1094,S1094:AG1094)),0)</f>
        <v>0</v>
      </c>
      <c r="F1094" s="7">
        <f>IF(R1094&gt;0,RANK(R1094,(P1094:R1094,S1094:AG1094)),0)</f>
        <v>2</v>
      </c>
      <c r="G1094" s="7">
        <f>IF(S1094&gt;0,RANK(S1094,(P1094:R1094,S1094:AG1094)),0)</f>
        <v>3</v>
      </c>
      <c r="H1094" s="48">
        <f t="shared" si="616"/>
        <v>330</v>
      </c>
      <c r="I1094" s="163">
        <f t="shared" si="598"/>
        <v>0.42145593869731801</v>
      </c>
      <c r="J1094" s="2"/>
      <c r="K1094" s="2">
        <f t="shared" si="617"/>
        <v>3.8314176245210726E-3</v>
      </c>
      <c r="L1094" s="2">
        <f t="shared" si="618"/>
        <v>0</v>
      </c>
      <c r="M1094" s="2">
        <f t="shared" si="619"/>
        <v>0.19923371647509577</v>
      </c>
      <c r="N1094" s="2">
        <f t="shared" si="596"/>
        <v>0.12899106002554278</v>
      </c>
      <c r="O1094" s="2">
        <f t="shared" si="597"/>
        <v>0.66794380587484037</v>
      </c>
      <c r="P1094" s="1">
        <v>3</v>
      </c>
      <c r="R1094" s="1">
        <v>156</v>
      </c>
      <c r="S1094" s="1">
        <v>101</v>
      </c>
      <c r="T1094" s="1">
        <v>486</v>
      </c>
      <c r="U1094" s="1">
        <v>4</v>
      </c>
      <c r="V1094" s="1">
        <v>7</v>
      </c>
      <c r="Y1094" s="1">
        <v>12</v>
      </c>
      <c r="Z1094" s="48">
        <f t="shared" si="620"/>
        <v>4</v>
      </c>
      <c r="AE1094" s="1">
        <v>8</v>
      </c>
      <c r="AF1094">
        <v>2</v>
      </c>
      <c r="AI1094" s="7">
        <f t="shared" si="621"/>
        <v>1</v>
      </c>
      <c r="AJ1094" s="7">
        <f t="shared" si="622"/>
        <v>6</v>
      </c>
      <c r="AK1094" s="7">
        <f t="shared" si="623"/>
        <v>5</v>
      </c>
      <c r="AL1094" s="7">
        <f t="shared" si="624"/>
        <v>0</v>
      </c>
      <c r="AM1094" s="2">
        <f t="shared" si="625"/>
        <v>0.62068965517241381</v>
      </c>
      <c r="AN1094" s="2">
        <f t="shared" si="626"/>
        <v>5.108556832694764E-3</v>
      </c>
      <c r="AO1094" s="2">
        <f t="shared" si="627"/>
        <v>8.9399744572158362E-3</v>
      </c>
      <c r="AP1094" s="2">
        <f t="shared" si="628"/>
        <v>0</v>
      </c>
      <c r="AR1094" t="str">
        <f t="shared" si="599"/>
        <v>Clinton</v>
      </c>
      <c r="AS1094" t="s">
        <v>2284</v>
      </c>
      <c r="AV1094" s="91">
        <v>29</v>
      </c>
      <c r="AW1094" s="93">
        <v>49</v>
      </c>
      <c r="AX1094" s="99">
        <f t="shared" si="629"/>
        <v>29049</v>
      </c>
      <c r="AZ1094" s="7" t="s">
        <v>3053</v>
      </c>
      <c r="BA1094" t="s">
        <v>3290</v>
      </c>
      <c r="BK1094">
        <v>1</v>
      </c>
      <c r="BR1094">
        <v>3</v>
      </c>
    </row>
    <row r="1095" spans="1:70" hidden="1" outlineLevel="1">
      <c r="A1095" t="s">
        <v>3384</v>
      </c>
      <c r="B1095" t="s">
        <v>2284</v>
      </c>
      <c r="C1095" s="1">
        <f t="shared" si="615"/>
        <v>7354</v>
      </c>
      <c r="D1095" s="7">
        <f>IF(P1095&gt;0,RANK(P1095,(P1095:R1095,S1095:AG1095)),0)</f>
        <v>8</v>
      </c>
      <c r="E1095" s="7">
        <f>IF(Q1095&gt;0,RANK(Q1095,(P1095:R1095,S1095:AG1095)),0)</f>
        <v>0</v>
      </c>
      <c r="F1095" s="7">
        <f>IF(R1095&gt;0,RANK(R1095,(P1095:R1095,S1095:AG1095)),0)</f>
        <v>2</v>
      </c>
      <c r="G1095" s="7">
        <f>IF(S1095&gt;0,RANK(S1095,(P1095:R1095,S1095:AG1095)),0)</f>
        <v>3</v>
      </c>
      <c r="H1095" s="48">
        <f t="shared" si="616"/>
        <v>1061</v>
      </c>
      <c r="I1095" s="163">
        <f t="shared" si="598"/>
        <v>0.14427522436769105</v>
      </c>
      <c r="J1095" s="2"/>
      <c r="K1095" s="2">
        <f t="shared" si="617"/>
        <v>5.1672559151482184E-3</v>
      </c>
      <c r="L1095" s="2">
        <f t="shared" si="618"/>
        <v>0</v>
      </c>
      <c r="M1095" s="2">
        <f t="shared" si="619"/>
        <v>0.32512918139787872</v>
      </c>
      <c r="N1095" s="2">
        <f t="shared" ref="N1095:N1158" si="630">IF($C1095=0,"-",S1095/$C1095)</f>
        <v>9.7905901550176769E-2</v>
      </c>
      <c r="O1095" s="2">
        <f t="shared" ref="O1095:O1158" si="631">IF(C1095=0,"-",(1-K1095-L1095-M1095-N1095))</f>
        <v>0.57179766113679631</v>
      </c>
      <c r="P1095" s="1">
        <v>38</v>
      </c>
      <c r="R1095" s="1">
        <v>2391</v>
      </c>
      <c r="S1095" s="1">
        <v>720</v>
      </c>
      <c r="T1095" s="1">
        <v>3452</v>
      </c>
      <c r="U1095" s="1">
        <v>79</v>
      </c>
      <c r="V1095" s="1">
        <v>58</v>
      </c>
      <c r="Y1095" s="1">
        <v>434</v>
      </c>
      <c r="Z1095" s="48">
        <f t="shared" si="620"/>
        <v>13</v>
      </c>
      <c r="AE1095" s="1">
        <v>153</v>
      </c>
      <c r="AF1095">
        <v>16</v>
      </c>
      <c r="AI1095" s="7">
        <f t="shared" si="621"/>
        <v>1</v>
      </c>
      <c r="AJ1095" s="7">
        <f t="shared" si="622"/>
        <v>5</v>
      </c>
      <c r="AK1095" s="7">
        <f t="shared" si="623"/>
        <v>6</v>
      </c>
      <c r="AL1095" s="7">
        <f t="shared" si="624"/>
        <v>0</v>
      </c>
      <c r="AM1095" s="2">
        <f t="shared" si="625"/>
        <v>0.46940440576556974</v>
      </c>
      <c r="AN1095" s="2">
        <f t="shared" si="626"/>
        <v>1.0742453086755508E-2</v>
      </c>
      <c r="AO1095" s="2">
        <f t="shared" si="627"/>
        <v>7.8868642915420183E-3</v>
      </c>
      <c r="AP1095" s="2">
        <f t="shared" si="628"/>
        <v>0</v>
      </c>
      <c r="AR1095" t="str">
        <f t="shared" si="599"/>
        <v>Cole</v>
      </c>
      <c r="AS1095" t="s">
        <v>2284</v>
      </c>
      <c r="AV1095" s="91">
        <v>29</v>
      </c>
      <c r="AW1095" s="93">
        <v>51</v>
      </c>
      <c r="AX1095" s="99">
        <f t="shared" si="629"/>
        <v>29051</v>
      </c>
      <c r="AZ1095" s="7" t="s">
        <v>3053</v>
      </c>
      <c r="BA1095" t="s">
        <v>3290</v>
      </c>
      <c r="BK1095">
        <v>7</v>
      </c>
      <c r="BR1095">
        <v>6</v>
      </c>
    </row>
    <row r="1096" spans="1:70" hidden="1" outlineLevel="1">
      <c r="A1096" t="s">
        <v>2469</v>
      </c>
      <c r="B1096" t="s">
        <v>2284</v>
      </c>
      <c r="C1096" s="1">
        <f t="shared" si="615"/>
        <v>754</v>
      </c>
      <c r="D1096" s="7">
        <f>IF(P1096&gt;0,RANK(P1096,(P1096:R1096,S1096:AG1096)),0)</f>
        <v>8</v>
      </c>
      <c r="E1096" s="7">
        <f>IF(Q1096&gt;0,RANK(Q1096,(P1096:R1096,S1096:AG1096)),0)</f>
        <v>0</v>
      </c>
      <c r="F1096" s="7">
        <f>IF(R1096&gt;0,RANK(R1096,(P1096:R1096,S1096:AG1096)),0)</f>
        <v>2</v>
      </c>
      <c r="G1096" s="7">
        <f>IF(S1096&gt;0,RANK(S1096,(P1096:R1096,S1096:AG1096)),0)</f>
        <v>3</v>
      </c>
      <c r="H1096" s="48">
        <f t="shared" si="616"/>
        <v>212</v>
      </c>
      <c r="I1096" s="163">
        <f t="shared" si="598"/>
        <v>0.28116710875331563</v>
      </c>
      <c r="J1096" s="2"/>
      <c r="K1096" s="2">
        <f t="shared" si="617"/>
        <v>1.3262599469496021E-3</v>
      </c>
      <c r="L1096" s="2">
        <f t="shared" si="618"/>
        <v>0</v>
      </c>
      <c r="M1096" s="2">
        <f t="shared" si="619"/>
        <v>0.25862068965517243</v>
      </c>
      <c r="N1096" s="2">
        <f t="shared" si="630"/>
        <v>0.13527851458885942</v>
      </c>
      <c r="O1096" s="2">
        <f t="shared" si="631"/>
        <v>0.60477453580901852</v>
      </c>
      <c r="P1096" s="1">
        <v>1</v>
      </c>
      <c r="R1096" s="1">
        <v>195</v>
      </c>
      <c r="S1096" s="1">
        <v>102</v>
      </c>
      <c r="T1096" s="1">
        <v>407</v>
      </c>
      <c r="U1096" s="1">
        <v>8</v>
      </c>
      <c r="V1096" s="1">
        <v>8</v>
      </c>
      <c r="Y1096" s="1">
        <v>23</v>
      </c>
      <c r="Z1096" s="48">
        <f t="shared" si="620"/>
        <v>0</v>
      </c>
      <c r="AE1096" s="1">
        <v>10</v>
      </c>
      <c r="AF1096">
        <v>0</v>
      </c>
      <c r="AI1096" s="7">
        <f t="shared" si="621"/>
        <v>1</v>
      </c>
      <c r="AJ1096" s="7">
        <f t="shared" si="622"/>
        <v>5</v>
      </c>
      <c r="AK1096" s="7">
        <f t="shared" si="623"/>
        <v>5</v>
      </c>
      <c r="AL1096" s="7">
        <f t="shared" si="624"/>
        <v>0</v>
      </c>
      <c r="AM1096" s="2">
        <f t="shared" si="625"/>
        <v>0.53978779840848812</v>
      </c>
      <c r="AN1096" s="2">
        <f t="shared" si="626"/>
        <v>1.0610079575596816E-2</v>
      </c>
      <c r="AO1096" s="2">
        <f t="shared" si="627"/>
        <v>1.0610079575596816E-2</v>
      </c>
      <c r="AP1096" s="2">
        <f t="shared" si="628"/>
        <v>0</v>
      </c>
      <c r="AR1096" t="str">
        <f t="shared" si="599"/>
        <v>Cooper</v>
      </c>
      <c r="AS1096" t="s">
        <v>2284</v>
      </c>
      <c r="AV1096" s="91">
        <v>29</v>
      </c>
      <c r="AW1096" s="93">
        <v>53</v>
      </c>
      <c r="AX1096" s="99">
        <f t="shared" si="629"/>
        <v>29053</v>
      </c>
      <c r="AZ1096" s="7" t="s">
        <v>3053</v>
      </c>
      <c r="BA1096" t="s">
        <v>3290</v>
      </c>
      <c r="BK1096">
        <v>0</v>
      </c>
      <c r="BR1096">
        <v>0</v>
      </c>
    </row>
    <row r="1097" spans="1:70" hidden="1" outlineLevel="1">
      <c r="A1097" t="s">
        <v>2771</v>
      </c>
      <c r="B1097" t="s">
        <v>2284</v>
      </c>
      <c r="C1097" s="1">
        <f t="shared" si="615"/>
        <v>626</v>
      </c>
      <c r="D1097" s="7">
        <f>IF(P1097&gt;0,RANK(P1097,(P1097:R1097,S1097:AG1097)),0)</f>
        <v>6</v>
      </c>
      <c r="E1097" s="7">
        <f>IF(Q1097&gt;0,RANK(Q1097,(P1097:R1097,S1097:AG1097)),0)</f>
        <v>0</v>
      </c>
      <c r="F1097" s="7">
        <f>IF(R1097&gt;0,RANK(R1097,(P1097:R1097,S1097:AG1097)),0)</f>
        <v>2</v>
      </c>
      <c r="G1097" s="7">
        <f>IF(S1097&gt;0,RANK(S1097,(P1097:R1097,S1097:AG1097)),0)</f>
        <v>3</v>
      </c>
      <c r="H1097" s="48">
        <f t="shared" si="616"/>
        <v>219</v>
      </c>
      <c r="I1097" s="163">
        <f t="shared" ref="I1097:I1160" si="632">H1097/C1097</f>
        <v>0.34984025559105431</v>
      </c>
      <c r="J1097" s="2"/>
      <c r="K1097" s="2">
        <f t="shared" si="617"/>
        <v>6.3897763578274758E-3</v>
      </c>
      <c r="L1097" s="2">
        <f t="shared" si="618"/>
        <v>0</v>
      </c>
      <c r="M1097" s="2">
        <f t="shared" si="619"/>
        <v>0.2012779552715655</v>
      </c>
      <c r="N1097" s="2">
        <f t="shared" si="630"/>
        <v>0.19329073482428116</v>
      </c>
      <c r="O1097" s="2">
        <f t="shared" si="631"/>
        <v>0.59904153354632594</v>
      </c>
      <c r="P1097" s="1">
        <v>4</v>
      </c>
      <c r="R1097" s="1">
        <v>126</v>
      </c>
      <c r="S1097" s="1">
        <v>121</v>
      </c>
      <c r="T1097" s="1">
        <v>345</v>
      </c>
      <c r="U1097" s="1">
        <v>8</v>
      </c>
      <c r="V1097" s="1">
        <v>4</v>
      </c>
      <c r="Y1097" s="1">
        <v>14</v>
      </c>
      <c r="Z1097" s="48">
        <f t="shared" si="620"/>
        <v>1</v>
      </c>
      <c r="AE1097" s="1">
        <v>3</v>
      </c>
      <c r="AF1097">
        <v>0</v>
      </c>
      <c r="AI1097" s="7">
        <f t="shared" si="621"/>
        <v>1</v>
      </c>
      <c r="AJ1097" s="7">
        <f t="shared" si="622"/>
        <v>5</v>
      </c>
      <c r="AK1097" s="7">
        <f t="shared" si="623"/>
        <v>6</v>
      </c>
      <c r="AL1097" s="7">
        <f t="shared" si="624"/>
        <v>0</v>
      </c>
      <c r="AM1097" s="2">
        <f t="shared" si="625"/>
        <v>0.55111821086261981</v>
      </c>
      <c r="AN1097" s="2">
        <f t="shared" si="626"/>
        <v>1.2779552715654952E-2</v>
      </c>
      <c r="AO1097" s="2">
        <f t="shared" si="627"/>
        <v>6.3897763578274758E-3</v>
      </c>
      <c r="AP1097" s="2">
        <f t="shared" si="628"/>
        <v>0</v>
      </c>
      <c r="AR1097" t="str">
        <f t="shared" si="599"/>
        <v>Crawford</v>
      </c>
      <c r="AS1097" t="s">
        <v>2284</v>
      </c>
      <c r="AV1097" s="91">
        <v>29</v>
      </c>
      <c r="AW1097" s="93">
        <v>55</v>
      </c>
      <c r="AX1097" s="99">
        <f t="shared" si="629"/>
        <v>29055</v>
      </c>
      <c r="AZ1097" s="7" t="s">
        <v>3053</v>
      </c>
      <c r="BA1097" t="s">
        <v>3290</v>
      </c>
      <c r="BK1097">
        <v>1</v>
      </c>
      <c r="BR1097">
        <v>0</v>
      </c>
    </row>
    <row r="1098" spans="1:70" hidden="1" outlineLevel="1">
      <c r="A1098" t="s">
        <v>3160</v>
      </c>
      <c r="B1098" t="s">
        <v>2284</v>
      </c>
      <c r="C1098" s="1">
        <f t="shared" si="615"/>
        <v>792</v>
      </c>
      <c r="D1098" s="7">
        <f>IF(P1098&gt;0,RANK(P1098,(P1098:R1098,S1098:AG1098)),0)</f>
        <v>7</v>
      </c>
      <c r="E1098" s="7">
        <f>IF(Q1098&gt;0,RANK(Q1098,(P1098:R1098,S1098:AG1098)),0)</f>
        <v>0</v>
      </c>
      <c r="F1098" s="7">
        <f>IF(R1098&gt;0,RANK(R1098,(P1098:R1098,S1098:AG1098)),0)</f>
        <v>2</v>
      </c>
      <c r="G1098" s="7">
        <f>IF(S1098&gt;0,RANK(S1098,(P1098:R1098,S1098:AG1098)),0)</f>
        <v>3</v>
      </c>
      <c r="H1098" s="48">
        <f t="shared" si="616"/>
        <v>372</v>
      </c>
      <c r="I1098" s="163">
        <f t="shared" si="632"/>
        <v>0.46969696969696972</v>
      </c>
      <c r="J1098" s="2"/>
      <c r="K1098" s="2">
        <f t="shared" si="617"/>
        <v>2.5252525252525255E-3</v>
      </c>
      <c r="L1098" s="2">
        <f t="shared" si="618"/>
        <v>0</v>
      </c>
      <c r="M1098" s="2">
        <f t="shared" si="619"/>
        <v>0.18813131313131312</v>
      </c>
      <c r="N1098" s="2">
        <f t="shared" si="630"/>
        <v>9.8484848484848481E-2</v>
      </c>
      <c r="O1098" s="2">
        <f t="shared" si="631"/>
        <v>0.71085858585858586</v>
      </c>
      <c r="P1098" s="1">
        <v>2</v>
      </c>
      <c r="R1098" s="1">
        <v>149</v>
      </c>
      <c r="S1098" s="1">
        <v>78</v>
      </c>
      <c r="T1098" s="1">
        <v>521</v>
      </c>
      <c r="U1098" s="1">
        <v>11</v>
      </c>
      <c r="V1098" s="1">
        <v>2</v>
      </c>
      <c r="Y1098" s="1">
        <v>22</v>
      </c>
      <c r="Z1098" s="48">
        <f t="shared" si="620"/>
        <v>0</v>
      </c>
      <c r="AE1098" s="1">
        <v>7</v>
      </c>
      <c r="AF1098">
        <v>0</v>
      </c>
      <c r="AI1098" s="7">
        <f t="shared" si="621"/>
        <v>1</v>
      </c>
      <c r="AJ1098" s="7">
        <f t="shared" si="622"/>
        <v>5</v>
      </c>
      <c r="AK1098" s="7">
        <f t="shared" si="623"/>
        <v>6</v>
      </c>
      <c r="AL1098" s="7">
        <f t="shared" si="624"/>
        <v>0</v>
      </c>
      <c r="AM1098" s="2">
        <f t="shared" si="625"/>
        <v>0.65782828282828287</v>
      </c>
      <c r="AN1098" s="2">
        <f t="shared" si="626"/>
        <v>1.3888888888888888E-2</v>
      </c>
      <c r="AO1098" s="2">
        <f t="shared" si="627"/>
        <v>2.5252525252525255E-3</v>
      </c>
      <c r="AP1098" s="2">
        <f t="shared" si="628"/>
        <v>0</v>
      </c>
      <c r="AR1098" t="str">
        <f t="shared" si="599"/>
        <v>Dade</v>
      </c>
      <c r="AS1098" t="s">
        <v>2284</v>
      </c>
      <c r="AV1098" s="91">
        <v>29</v>
      </c>
      <c r="AW1098" s="93">
        <v>57</v>
      </c>
      <c r="AX1098" s="99">
        <f t="shared" si="629"/>
        <v>29057</v>
      </c>
      <c r="AZ1098" s="7" t="s">
        <v>3053</v>
      </c>
      <c r="BA1098" t="s">
        <v>3290</v>
      </c>
      <c r="BK1098">
        <v>0</v>
      </c>
      <c r="BR1098">
        <v>0</v>
      </c>
    </row>
    <row r="1099" spans="1:70" hidden="1" outlineLevel="1">
      <c r="A1099" t="s">
        <v>254</v>
      </c>
      <c r="B1099" t="s">
        <v>2284</v>
      </c>
      <c r="C1099" s="1">
        <f t="shared" si="615"/>
        <v>948</v>
      </c>
      <c r="D1099" s="7">
        <f>IF(P1099&gt;0,RANK(P1099,(P1099:R1099,S1099:AG1099)),0)</f>
        <v>7</v>
      </c>
      <c r="E1099" s="7">
        <f>IF(Q1099&gt;0,RANK(Q1099,(P1099:R1099,S1099:AG1099)),0)</f>
        <v>0</v>
      </c>
      <c r="F1099" s="7">
        <f>IF(R1099&gt;0,RANK(R1099,(P1099:R1099,S1099:AG1099)),0)</f>
        <v>2</v>
      </c>
      <c r="G1099" s="7">
        <f>IF(S1099&gt;0,RANK(S1099,(P1099:R1099,S1099:AG1099)),0)</f>
        <v>3</v>
      </c>
      <c r="H1099" s="48">
        <f t="shared" si="616"/>
        <v>302</v>
      </c>
      <c r="I1099" s="163">
        <f t="shared" si="632"/>
        <v>0.31856540084388185</v>
      </c>
      <c r="J1099" s="2"/>
      <c r="K1099" s="2">
        <f t="shared" si="617"/>
        <v>3.1645569620253164E-3</v>
      </c>
      <c r="L1099" s="2">
        <f t="shared" si="618"/>
        <v>0</v>
      </c>
      <c r="M1099" s="2">
        <f t="shared" si="619"/>
        <v>0.24789029535864979</v>
      </c>
      <c r="N1099" s="2">
        <f t="shared" si="630"/>
        <v>9.3881856540084394E-2</v>
      </c>
      <c r="O1099" s="2">
        <f t="shared" si="631"/>
        <v>0.65506329113924044</v>
      </c>
      <c r="P1099" s="1">
        <v>3</v>
      </c>
      <c r="R1099" s="1">
        <v>235</v>
      </c>
      <c r="S1099" s="1">
        <v>89</v>
      </c>
      <c r="T1099" s="1">
        <v>537</v>
      </c>
      <c r="U1099" s="1">
        <v>15</v>
      </c>
      <c r="V1099" s="1">
        <v>1</v>
      </c>
      <c r="Y1099" s="1">
        <v>57</v>
      </c>
      <c r="Z1099" s="48">
        <f t="shared" si="620"/>
        <v>1</v>
      </c>
      <c r="AE1099" s="1">
        <v>7</v>
      </c>
      <c r="AF1099">
        <v>3</v>
      </c>
      <c r="AI1099" s="7">
        <f t="shared" si="621"/>
        <v>1</v>
      </c>
      <c r="AJ1099" s="7">
        <f t="shared" si="622"/>
        <v>5</v>
      </c>
      <c r="AK1099" s="7">
        <f t="shared" si="623"/>
        <v>7</v>
      </c>
      <c r="AL1099" s="7">
        <f t="shared" si="624"/>
        <v>0</v>
      </c>
      <c r="AM1099" s="2">
        <f t="shared" si="625"/>
        <v>0.56645569620253167</v>
      </c>
      <c r="AN1099" s="2">
        <f t="shared" si="626"/>
        <v>1.5822784810126583E-2</v>
      </c>
      <c r="AO1099" s="2">
        <f t="shared" si="627"/>
        <v>1.0548523206751054E-3</v>
      </c>
      <c r="AP1099" s="2">
        <f t="shared" si="628"/>
        <v>0</v>
      </c>
      <c r="AR1099" t="str">
        <f t="shared" si="599"/>
        <v>Dallas</v>
      </c>
      <c r="AS1099" t="s">
        <v>2284</v>
      </c>
      <c r="AV1099" s="91">
        <v>29</v>
      </c>
      <c r="AW1099" s="93">
        <v>59</v>
      </c>
      <c r="AX1099" s="99">
        <f t="shared" si="629"/>
        <v>29059</v>
      </c>
      <c r="AZ1099" s="7" t="s">
        <v>3053</v>
      </c>
      <c r="BA1099" t="s">
        <v>3290</v>
      </c>
      <c r="BK1099">
        <v>1</v>
      </c>
      <c r="BR1099">
        <v>0</v>
      </c>
    </row>
    <row r="1100" spans="1:70" hidden="1" outlineLevel="1">
      <c r="A1100" t="s">
        <v>2006</v>
      </c>
      <c r="B1100" t="s">
        <v>2284</v>
      </c>
      <c r="C1100" s="1">
        <f t="shared" si="615"/>
        <v>406</v>
      </c>
      <c r="D1100" s="7">
        <f>IF(P1100&gt;0,RANK(P1100,(P1100:R1100,S1100:AG1100)),0)</f>
        <v>7</v>
      </c>
      <c r="E1100" s="7">
        <f>IF(Q1100&gt;0,RANK(Q1100,(P1100:R1100,S1100:AG1100)),0)</f>
        <v>0</v>
      </c>
      <c r="F1100" s="7">
        <f>IF(R1100&gt;0,RANK(R1100,(P1100:R1100,S1100:AG1100)),0)</f>
        <v>2</v>
      </c>
      <c r="G1100" s="7">
        <f>IF(S1100&gt;0,RANK(S1100,(P1100:R1100,S1100:AG1100)),0)</f>
        <v>3</v>
      </c>
      <c r="H1100" s="48">
        <f t="shared" si="616"/>
        <v>30</v>
      </c>
      <c r="I1100" s="163">
        <f t="shared" si="632"/>
        <v>7.3891625615763554E-2</v>
      </c>
      <c r="J1100" s="2"/>
      <c r="K1100" s="2">
        <f t="shared" si="617"/>
        <v>4.9261083743842365E-3</v>
      </c>
      <c r="L1100" s="2">
        <f t="shared" si="618"/>
        <v>0</v>
      </c>
      <c r="M1100" s="2">
        <f t="shared" si="619"/>
        <v>0.32758620689655171</v>
      </c>
      <c r="N1100" s="2">
        <f t="shared" si="630"/>
        <v>0.20689655172413793</v>
      </c>
      <c r="O1100" s="2">
        <f t="shared" si="631"/>
        <v>0.46059113300492616</v>
      </c>
      <c r="P1100" s="1">
        <v>2</v>
      </c>
      <c r="R1100" s="1">
        <v>133</v>
      </c>
      <c r="S1100" s="1">
        <v>84</v>
      </c>
      <c r="T1100" s="1">
        <v>163</v>
      </c>
      <c r="U1100" s="1">
        <v>2</v>
      </c>
      <c r="V1100" s="1">
        <v>4</v>
      </c>
      <c r="Y1100" s="1">
        <v>10</v>
      </c>
      <c r="Z1100" s="48">
        <f t="shared" si="620"/>
        <v>0</v>
      </c>
      <c r="AE1100" s="1">
        <v>6</v>
      </c>
      <c r="AF1100">
        <v>2</v>
      </c>
      <c r="AI1100" s="7">
        <f t="shared" si="621"/>
        <v>1</v>
      </c>
      <c r="AJ1100" s="7">
        <f t="shared" si="622"/>
        <v>6</v>
      </c>
      <c r="AK1100" s="7">
        <f t="shared" si="623"/>
        <v>5</v>
      </c>
      <c r="AL1100" s="7">
        <f t="shared" si="624"/>
        <v>0</v>
      </c>
      <c r="AM1100" s="2">
        <f t="shared" si="625"/>
        <v>0.40147783251231528</v>
      </c>
      <c r="AN1100" s="2">
        <f t="shared" si="626"/>
        <v>4.9261083743842365E-3</v>
      </c>
      <c r="AO1100" s="2">
        <f t="shared" si="627"/>
        <v>9.852216748768473E-3</v>
      </c>
      <c r="AP1100" s="2">
        <f t="shared" si="628"/>
        <v>0</v>
      </c>
      <c r="AR1100" t="str">
        <f t="shared" si="599"/>
        <v>Daviess</v>
      </c>
      <c r="AS1100" t="s">
        <v>2284</v>
      </c>
      <c r="AV1100" s="91">
        <v>29</v>
      </c>
      <c r="AW1100" s="93">
        <v>61</v>
      </c>
      <c r="AX1100" s="99">
        <f t="shared" si="629"/>
        <v>29061</v>
      </c>
      <c r="AZ1100" s="7" t="s">
        <v>3053</v>
      </c>
      <c r="BA1100" t="s">
        <v>3290</v>
      </c>
      <c r="BK1100">
        <v>0</v>
      </c>
      <c r="BR1100">
        <v>0</v>
      </c>
    </row>
    <row r="1101" spans="1:70" hidden="1" outlineLevel="1">
      <c r="A1101" t="s">
        <v>255</v>
      </c>
      <c r="B1101" t="s">
        <v>2284</v>
      </c>
      <c r="C1101" s="1">
        <f t="shared" si="615"/>
        <v>501</v>
      </c>
      <c r="D1101" s="7">
        <f>IF(P1101&gt;0,RANK(P1101,(P1101:R1101,S1101:AG1101)),0)</f>
        <v>8</v>
      </c>
      <c r="E1101" s="7">
        <f>IF(Q1101&gt;0,RANK(Q1101,(P1101:R1101,S1101:AG1101)),0)</f>
        <v>0</v>
      </c>
      <c r="F1101" s="7">
        <f>IF(R1101&gt;0,RANK(R1101,(P1101:R1101,S1101:AG1101)),0)</f>
        <v>2</v>
      </c>
      <c r="G1101" s="7">
        <f>IF(S1101&gt;0,RANK(S1101,(P1101:R1101,S1101:AG1101)),0)</f>
        <v>3</v>
      </c>
      <c r="H1101" s="48">
        <f t="shared" si="616"/>
        <v>162</v>
      </c>
      <c r="I1101" s="163">
        <f t="shared" si="632"/>
        <v>0.32335329341317365</v>
      </c>
      <c r="J1101" s="2"/>
      <c r="K1101" s="2">
        <f t="shared" si="617"/>
        <v>3.9920159680638719E-3</v>
      </c>
      <c r="L1101" s="2">
        <f t="shared" si="618"/>
        <v>0</v>
      </c>
      <c r="M1101" s="2">
        <f t="shared" si="619"/>
        <v>0.24750499001996007</v>
      </c>
      <c r="N1101" s="2">
        <f t="shared" si="630"/>
        <v>8.9820359281437126E-2</v>
      </c>
      <c r="O1101" s="2">
        <f t="shared" si="631"/>
        <v>0.6586826347305389</v>
      </c>
      <c r="P1101" s="1">
        <v>2</v>
      </c>
      <c r="R1101" s="1">
        <v>124</v>
      </c>
      <c r="S1101" s="1">
        <v>45</v>
      </c>
      <c r="T1101" s="1">
        <v>286</v>
      </c>
      <c r="U1101" s="1">
        <v>4</v>
      </c>
      <c r="V1101" s="1">
        <v>6</v>
      </c>
      <c r="Y1101" s="1">
        <v>28</v>
      </c>
      <c r="Z1101" s="48">
        <f t="shared" si="620"/>
        <v>2</v>
      </c>
      <c r="AE1101" s="1">
        <v>4</v>
      </c>
      <c r="AF1101">
        <v>0</v>
      </c>
      <c r="AI1101" s="7">
        <f t="shared" si="621"/>
        <v>1</v>
      </c>
      <c r="AJ1101" s="7">
        <f t="shared" si="622"/>
        <v>6</v>
      </c>
      <c r="AK1101" s="7">
        <f t="shared" si="623"/>
        <v>5</v>
      </c>
      <c r="AL1101" s="7">
        <f t="shared" si="624"/>
        <v>0</v>
      </c>
      <c r="AM1101" s="2">
        <f t="shared" si="625"/>
        <v>0.57085828343313372</v>
      </c>
      <c r="AN1101" s="2">
        <f t="shared" si="626"/>
        <v>7.9840319361277438E-3</v>
      </c>
      <c r="AO1101" s="2">
        <f t="shared" si="627"/>
        <v>1.1976047904191617E-2</v>
      </c>
      <c r="AP1101" s="2">
        <f t="shared" si="628"/>
        <v>0</v>
      </c>
      <c r="AR1101" t="str">
        <f t="shared" si="599"/>
        <v>DeKalb</v>
      </c>
      <c r="AS1101" t="s">
        <v>2284</v>
      </c>
      <c r="AV1101" s="91">
        <v>29</v>
      </c>
      <c r="AW1101" s="93">
        <v>63</v>
      </c>
      <c r="AX1101" s="99">
        <f t="shared" si="629"/>
        <v>29063</v>
      </c>
      <c r="AZ1101" s="7" t="s">
        <v>3053</v>
      </c>
      <c r="BA1101" t="s">
        <v>3290</v>
      </c>
      <c r="BK1101">
        <v>0</v>
      </c>
      <c r="BR1101">
        <v>2</v>
      </c>
    </row>
    <row r="1102" spans="1:70" hidden="1" outlineLevel="1">
      <c r="A1102" t="s">
        <v>2183</v>
      </c>
      <c r="B1102" t="s">
        <v>2284</v>
      </c>
      <c r="C1102" s="1">
        <f t="shared" ref="C1102:C1133" si="633">SUM(P1102:AG1102)</f>
        <v>937</v>
      </c>
      <c r="D1102" s="7">
        <f>IF(P1102&gt;0,RANK(P1102,(P1102:R1102,S1102:AG1102)),0)</f>
        <v>10</v>
      </c>
      <c r="E1102" s="7">
        <f>IF(Q1102&gt;0,RANK(Q1102,(P1102:R1102,S1102:AG1102)),0)</f>
        <v>0</v>
      </c>
      <c r="F1102" s="7">
        <f>IF(R1102&gt;0,RANK(R1102,(P1102:R1102,S1102:AG1102)),0)</f>
        <v>2</v>
      </c>
      <c r="G1102" s="7">
        <f>IF(S1102&gt;0,RANK(S1102,(P1102:R1102,S1102:AG1102)),0)</f>
        <v>3</v>
      </c>
      <c r="H1102" s="48">
        <f t="shared" ref="H1102:H1133" si="634">MAX(P1102:Y1102)-LARGE(P1102:Y1102,2)</f>
        <v>357</v>
      </c>
      <c r="I1102" s="163">
        <f t="shared" si="632"/>
        <v>0.3810032017075774</v>
      </c>
      <c r="J1102" s="2"/>
      <c r="K1102" s="2">
        <f t="shared" ref="K1102:K1133" si="635">IF($C1102=0,"-",P1102/$C1102)</f>
        <v>1.0672358591248667E-3</v>
      </c>
      <c r="L1102" s="2">
        <f t="shared" ref="L1102:L1133" si="636">IF($C1102=0,"-",Q1102/$C1102)</f>
        <v>0</v>
      </c>
      <c r="M1102" s="2">
        <f t="shared" ref="M1102:M1133" si="637">IF($C1102=0,"-",R1102/$C1102)</f>
        <v>0.20170757737459979</v>
      </c>
      <c r="N1102" s="2">
        <f t="shared" si="630"/>
        <v>0.12806830309498399</v>
      </c>
      <c r="O1102" s="2">
        <f t="shared" si="631"/>
        <v>0.66915688367129145</v>
      </c>
      <c r="P1102" s="1">
        <v>1</v>
      </c>
      <c r="R1102" s="1">
        <v>189</v>
      </c>
      <c r="S1102" s="1">
        <v>120</v>
      </c>
      <c r="T1102" s="1">
        <v>546</v>
      </c>
      <c r="U1102" s="1">
        <v>9</v>
      </c>
      <c r="V1102" s="1">
        <v>8</v>
      </c>
      <c r="Y1102" s="1">
        <v>42</v>
      </c>
      <c r="Z1102" s="48">
        <f t="shared" si="620"/>
        <v>4</v>
      </c>
      <c r="AE1102" s="1">
        <v>14</v>
      </c>
      <c r="AF1102">
        <v>4</v>
      </c>
      <c r="AI1102" s="7">
        <f t="shared" ref="AI1102:AI1133" si="638">IF(T1102&gt;0,RANK(T1102,(P1102:Z1102)),0)</f>
        <v>1</v>
      </c>
      <c r="AJ1102" s="7">
        <f t="shared" ref="AJ1102:AJ1133" si="639">IF(U1102&gt;0,RANK(U1102,(P1102:Z1102)),0)</f>
        <v>5</v>
      </c>
      <c r="AK1102" s="7">
        <f t="shared" ref="AK1102:AK1133" si="640">IF(V1102&gt;0,RANK(V1102,(P1102:Z1102)),0)</f>
        <v>6</v>
      </c>
      <c r="AL1102" s="7">
        <f t="shared" ref="AL1102:AL1133" si="641">IF(W1102&gt;0,RANK(W1102,(P1102:Z1102)),0)</f>
        <v>0</v>
      </c>
      <c r="AM1102" s="2">
        <f t="shared" ref="AM1102:AM1133" si="642">IF($C1102=0,"-",T1102/$C1102)</f>
        <v>0.58271077908217717</v>
      </c>
      <c r="AN1102" s="2">
        <f t="shared" ref="AN1102:AN1133" si="643">IF($C1102=0,"-",U1102/$C1102)</f>
        <v>9.6051227321237997E-3</v>
      </c>
      <c r="AO1102" s="2">
        <f t="shared" ref="AO1102:AO1133" si="644">IF($C1102=0,"-",V1102/$C1102)</f>
        <v>8.5378868729989333E-3</v>
      </c>
      <c r="AP1102" s="2">
        <f t="shared" ref="AP1102:AP1133" si="645">IF($C1102=0,"-",W1102/$C1102)</f>
        <v>0</v>
      </c>
      <c r="AR1102" t="str">
        <f t="shared" si="599"/>
        <v>Dent</v>
      </c>
      <c r="AS1102" t="s">
        <v>2284</v>
      </c>
      <c r="AV1102" s="91">
        <v>29</v>
      </c>
      <c r="AW1102" s="93">
        <v>65</v>
      </c>
      <c r="AX1102" s="99">
        <f t="shared" ref="AX1102:AX1133" si="646">AV1102*1000+AW1102</f>
        <v>29065</v>
      </c>
      <c r="AZ1102" s="7" t="s">
        <v>3053</v>
      </c>
      <c r="BA1102" t="s">
        <v>3290</v>
      </c>
      <c r="BK1102">
        <v>0</v>
      </c>
      <c r="BR1102">
        <v>4</v>
      </c>
    </row>
    <row r="1103" spans="1:70" hidden="1" outlineLevel="1">
      <c r="A1103" t="s">
        <v>325</v>
      </c>
      <c r="B1103" t="s">
        <v>2284</v>
      </c>
      <c r="C1103" s="1">
        <f t="shared" si="633"/>
        <v>1054</v>
      </c>
      <c r="D1103" s="7">
        <f>IF(P1103&gt;0,RANK(P1103,(P1103:R1103,S1103:AG1103)),0)</f>
        <v>9</v>
      </c>
      <c r="E1103" s="7">
        <f>IF(Q1103&gt;0,RANK(Q1103,(P1103:R1103,S1103:AG1103)),0)</f>
        <v>0</v>
      </c>
      <c r="F1103" s="7">
        <f>IF(R1103&gt;0,RANK(R1103,(P1103:R1103,S1103:AG1103)),0)</f>
        <v>2</v>
      </c>
      <c r="G1103" s="7">
        <f>IF(S1103&gt;0,RANK(S1103,(P1103:R1103,S1103:AG1103)),0)</f>
        <v>3</v>
      </c>
      <c r="H1103" s="48">
        <f t="shared" si="634"/>
        <v>363</v>
      </c>
      <c r="I1103" s="163">
        <f t="shared" si="632"/>
        <v>0.34440227703984821</v>
      </c>
      <c r="J1103" s="2"/>
      <c r="K1103" s="2">
        <f t="shared" si="635"/>
        <v>9.4876660341555979E-4</v>
      </c>
      <c r="L1103" s="2">
        <f t="shared" si="636"/>
        <v>0</v>
      </c>
      <c r="M1103" s="2">
        <f t="shared" si="637"/>
        <v>0.19070208728652752</v>
      </c>
      <c r="N1103" s="2">
        <f t="shared" si="630"/>
        <v>0.18690702087286529</v>
      </c>
      <c r="O1103" s="2">
        <f t="shared" si="631"/>
        <v>0.62144212523719167</v>
      </c>
      <c r="P1103" s="1">
        <v>1</v>
      </c>
      <c r="R1103" s="1">
        <v>201</v>
      </c>
      <c r="S1103" s="1">
        <v>197</v>
      </c>
      <c r="T1103" s="1">
        <v>564</v>
      </c>
      <c r="U1103" s="1">
        <v>11</v>
      </c>
      <c r="V1103" s="1">
        <v>5</v>
      </c>
      <c r="Y1103" s="1">
        <v>65</v>
      </c>
      <c r="Z1103" s="48">
        <f t="shared" si="620"/>
        <v>1</v>
      </c>
      <c r="AE1103" s="1">
        <v>7</v>
      </c>
      <c r="AF1103">
        <v>2</v>
      </c>
      <c r="AI1103" s="7">
        <f t="shared" si="638"/>
        <v>1</v>
      </c>
      <c r="AJ1103" s="7">
        <f t="shared" si="639"/>
        <v>5</v>
      </c>
      <c r="AK1103" s="7">
        <f t="shared" si="640"/>
        <v>6</v>
      </c>
      <c r="AL1103" s="7">
        <f t="shared" si="641"/>
        <v>0</v>
      </c>
      <c r="AM1103" s="2">
        <f t="shared" si="642"/>
        <v>0.53510436432637576</v>
      </c>
      <c r="AN1103" s="2">
        <f t="shared" si="643"/>
        <v>1.0436432637571158E-2</v>
      </c>
      <c r="AO1103" s="2">
        <f t="shared" si="644"/>
        <v>4.7438330170777986E-3</v>
      </c>
      <c r="AP1103" s="2">
        <f t="shared" si="645"/>
        <v>0</v>
      </c>
      <c r="AR1103" t="str">
        <f t="shared" si="599"/>
        <v>Douglas</v>
      </c>
      <c r="AS1103" t="s">
        <v>2284</v>
      </c>
      <c r="AV1103" s="91">
        <v>29</v>
      </c>
      <c r="AW1103" s="93">
        <v>67</v>
      </c>
      <c r="AX1103" s="99">
        <f t="shared" si="646"/>
        <v>29067</v>
      </c>
      <c r="AZ1103" s="7" t="s">
        <v>3053</v>
      </c>
      <c r="BA1103" t="s">
        <v>3290</v>
      </c>
      <c r="BK1103">
        <v>0</v>
      </c>
      <c r="BR1103">
        <v>1</v>
      </c>
    </row>
    <row r="1104" spans="1:70" hidden="1" outlineLevel="1">
      <c r="A1104" t="s">
        <v>1325</v>
      </c>
      <c r="B1104" t="s">
        <v>2284</v>
      </c>
      <c r="C1104" s="1">
        <f t="shared" si="633"/>
        <v>789</v>
      </c>
      <c r="D1104" s="7">
        <f>IF(P1104&gt;0,RANK(P1104,(P1104:R1104,S1104:AG1104)),0)</f>
        <v>10</v>
      </c>
      <c r="E1104" s="7">
        <f>IF(Q1104&gt;0,RANK(Q1104,(P1104:R1104,S1104:AG1104)),0)</f>
        <v>0</v>
      </c>
      <c r="F1104" s="7">
        <f>IF(R1104&gt;0,RANK(R1104,(P1104:R1104,S1104:AG1104)),0)</f>
        <v>2</v>
      </c>
      <c r="G1104" s="7">
        <f>IF(S1104&gt;0,RANK(S1104,(P1104:R1104,S1104:AG1104)),0)</f>
        <v>3</v>
      </c>
      <c r="H1104" s="48">
        <f t="shared" si="634"/>
        <v>53</v>
      </c>
      <c r="I1104" s="163">
        <f t="shared" si="632"/>
        <v>6.7173637515842835E-2</v>
      </c>
      <c r="J1104" s="2"/>
      <c r="K1104" s="2">
        <f t="shared" si="635"/>
        <v>2.5348542458808617E-3</v>
      </c>
      <c r="L1104" s="2">
        <f t="shared" si="636"/>
        <v>0</v>
      </c>
      <c r="M1104" s="2">
        <f t="shared" si="637"/>
        <v>0.33713561470215464</v>
      </c>
      <c r="N1104" s="2">
        <f t="shared" si="630"/>
        <v>0.10646387832699619</v>
      </c>
      <c r="O1104" s="2">
        <f t="shared" si="631"/>
        <v>0.55386565272496835</v>
      </c>
      <c r="P1104" s="1">
        <v>2</v>
      </c>
      <c r="R1104" s="1">
        <v>266</v>
      </c>
      <c r="S1104" s="1">
        <v>84</v>
      </c>
      <c r="T1104" s="1">
        <v>319</v>
      </c>
      <c r="U1104" s="1">
        <v>11</v>
      </c>
      <c r="V1104" s="1">
        <v>8</v>
      </c>
      <c r="Y1104" s="1">
        <v>82</v>
      </c>
      <c r="Z1104" s="48">
        <f t="shared" si="620"/>
        <v>3</v>
      </c>
      <c r="AE1104" s="1">
        <v>11</v>
      </c>
      <c r="AF1104">
        <v>3</v>
      </c>
      <c r="AI1104" s="7">
        <f t="shared" si="638"/>
        <v>1</v>
      </c>
      <c r="AJ1104" s="7">
        <f t="shared" si="639"/>
        <v>5</v>
      </c>
      <c r="AK1104" s="7">
        <f t="shared" si="640"/>
        <v>6</v>
      </c>
      <c r="AL1104" s="7">
        <f t="shared" si="641"/>
        <v>0</v>
      </c>
      <c r="AM1104" s="2">
        <f t="shared" si="642"/>
        <v>0.40430925221799746</v>
      </c>
      <c r="AN1104" s="2">
        <f t="shared" si="643"/>
        <v>1.3941698352344741E-2</v>
      </c>
      <c r="AO1104" s="2">
        <f t="shared" si="644"/>
        <v>1.0139416983523447E-2</v>
      </c>
      <c r="AP1104" s="2">
        <f t="shared" si="645"/>
        <v>0</v>
      </c>
      <c r="AR1104" t="str">
        <f t="shared" si="599"/>
        <v>Dunklin</v>
      </c>
      <c r="AS1104" t="s">
        <v>2284</v>
      </c>
      <c r="AV1104" s="91">
        <v>29</v>
      </c>
      <c r="AW1104" s="93">
        <v>69</v>
      </c>
      <c r="AX1104" s="99">
        <f t="shared" si="646"/>
        <v>29069</v>
      </c>
      <c r="AZ1104" s="7" t="s">
        <v>3053</v>
      </c>
      <c r="BA1104" t="s">
        <v>3290</v>
      </c>
      <c r="BK1104">
        <v>0</v>
      </c>
      <c r="BR1104">
        <v>3</v>
      </c>
    </row>
    <row r="1105" spans="1:70" hidden="1" outlineLevel="1">
      <c r="A1105" t="s">
        <v>2477</v>
      </c>
      <c r="B1105" t="s">
        <v>2284</v>
      </c>
      <c r="C1105" s="1">
        <f t="shared" si="633"/>
        <v>5436</v>
      </c>
      <c r="D1105" s="7">
        <f>IF(P1105&gt;0,RANK(P1105,(P1105:R1105,S1105:AG1105)),0)</f>
        <v>8</v>
      </c>
      <c r="E1105" s="7">
        <f>IF(Q1105&gt;0,RANK(Q1105,(P1105:R1105,S1105:AG1105)),0)</f>
        <v>0</v>
      </c>
      <c r="F1105" s="7">
        <f>IF(R1105&gt;0,RANK(R1105,(P1105:R1105,S1105:AG1105)),0)</f>
        <v>2</v>
      </c>
      <c r="G1105" s="7">
        <f>IF(S1105&gt;0,RANK(S1105,(P1105:R1105,S1105:AG1105)),0)</f>
        <v>3</v>
      </c>
      <c r="H1105" s="48">
        <f t="shared" si="634"/>
        <v>2121</v>
      </c>
      <c r="I1105" s="163">
        <f t="shared" si="632"/>
        <v>0.3901766004415011</v>
      </c>
      <c r="J1105" s="2"/>
      <c r="K1105" s="2">
        <f t="shared" si="635"/>
        <v>4.59896983075791E-3</v>
      </c>
      <c r="L1105" s="2">
        <f t="shared" si="636"/>
        <v>0</v>
      </c>
      <c r="M1105" s="2">
        <f t="shared" si="637"/>
        <v>0.21100073583517293</v>
      </c>
      <c r="N1105" s="2">
        <f t="shared" si="630"/>
        <v>0.12362030905077263</v>
      </c>
      <c r="O1105" s="2">
        <f t="shared" si="631"/>
        <v>0.66077998528329651</v>
      </c>
      <c r="P1105" s="1">
        <v>25</v>
      </c>
      <c r="R1105" s="1">
        <v>1147</v>
      </c>
      <c r="S1105" s="1">
        <v>672</v>
      </c>
      <c r="T1105" s="1">
        <v>3268</v>
      </c>
      <c r="U1105" s="1">
        <v>52</v>
      </c>
      <c r="V1105" s="1">
        <v>37</v>
      </c>
      <c r="Y1105" s="1">
        <v>166</v>
      </c>
      <c r="Z1105" s="48">
        <f t="shared" si="620"/>
        <v>14</v>
      </c>
      <c r="AE1105" s="1">
        <v>39</v>
      </c>
      <c r="AF1105">
        <v>16</v>
      </c>
      <c r="AI1105" s="7">
        <f t="shared" si="638"/>
        <v>1</v>
      </c>
      <c r="AJ1105" s="7">
        <f t="shared" si="639"/>
        <v>5</v>
      </c>
      <c r="AK1105" s="7">
        <f t="shared" si="640"/>
        <v>6</v>
      </c>
      <c r="AL1105" s="7">
        <f t="shared" si="641"/>
        <v>0</v>
      </c>
      <c r="AM1105" s="2">
        <f t="shared" si="642"/>
        <v>0.60117733627667402</v>
      </c>
      <c r="AN1105" s="2">
        <f t="shared" si="643"/>
        <v>9.5658572479764541E-3</v>
      </c>
      <c r="AO1105" s="2">
        <f t="shared" si="644"/>
        <v>6.8064753495217069E-3</v>
      </c>
      <c r="AP1105" s="2">
        <f t="shared" si="645"/>
        <v>0</v>
      </c>
      <c r="AR1105" t="str">
        <f t="shared" si="599"/>
        <v>Franklin</v>
      </c>
      <c r="AS1105" t="s">
        <v>2284</v>
      </c>
      <c r="AV1105" s="91">
        <v>29</v>
      </c>
      <c r="AW1105" s="93">
        <v>71</v>
      </c>
      <c r="AX1105" s="99">
        <f t="shared" si="646"/>
        <v>29071</v>
      </c>
      <c r="AZ1105" s="7" t="s">
        <v>3053</v>
      </c>
      <c r="BA1105" t="s">
        <v>3290</v>
      </c>
      <c r="BK1105">
        <v>5</v>
      </c>
      <c r="BR1105">
        <v>9</v>
      </c>
    </row>
    <row r="1106" spans="1:70" hidden="1" outlineLevel="1">
      <c r="A1106" t="s">
        <v>2024</v>
      </c>
      <c r="B1106" t="s">
        <v>2284</v>
      </c>
      <c r="C1106" s="1">
        <f t="shared" si="633"/>
        <v>818</v>
      </c>
      <c r="D1106" s="7">
        <f>IF(P1106&gt;0,RANK(P1106,(P1106:R1106,S1106:AG1106)),0)</f>
        <v>6</v>
      </c>
      <c r="E1106" s="7">
        <f>IF(Q1106&gt;0,RANK(Q1106,(P1106:R1106,S1106:AG1106)),0)</f>
        <v>0</v>
      </c>
      <c r="F1106" s="7">
        <f>IF(R1106&gt;0,RANK(R1106,(P1106:R1106,S1106:AG1106)),0)</f>
        <v>2</v>
      </c>
      <c r="G1106" s="7">
        <f>IF(S1106&gt;0,RANK(S1106,(P1106:R1106,S1106:AG1106)),0)</f>
        <v>3</v>
      </c>
      <c r="H1106" s="48">
        <f t="shared" si="634"/>
        <v>325</v>
      </c>
      <c r="I1106" s="163">
        <f t="shared" si="632"/>
        <v>0.39731051344743279</v>
      </c>
      <c r="J1106" s="2"/>
      <c r="K1106" s="2">
        <f t="shared" si="635"/>
        <v>8.557457212713936E-3</v>
      </c>
      <c r="L1106" s="2">
        <f t="shared" si="636"/>
        <v>0</v>
      </c>
      <c r="M1106" s="2">
        <f t="shared" si="637"/>
        <v>0.22249388753056235</v>
      </c>
      <c r="N1106" s="2">
        <f t="shared" si="630"/>
        <v>9.4132029339853304E-2</v>
      </c>
      <c r="O1106" s="2">
        <f t="shared" si="631"/>
        <v>0.67481662591687042</v>
      </c>
      <c r="P1106" s="1">
        <v>7</v>
      </c>
      <c r="R1106" s="1">
        <v>182</v>
      </c>
      <c r="S1106" s="1">
        <v>77</v>
      </c>
      <c r="T1106" s="1">
        <v>507</v>
      </c>
      <c r="U1106" s="1">
        <v>6</v>
      </c>
      <c r="V1106" s="1">
        <v>3</v>
      </c>
      <c r="Y1106" s="1">
        <v>23</v>
      </c>
      <c r="Z1106" s="48">
        <f t="shared" si="620"/>
        <v>1</v>
      </c>
      <c r="AE1106" s="1">
        <v>9</v>
      </c>
      <c r="AF1106">
        <v>3</v>
      </c>
      <c r="AI1106" s="7">
        <f t="shared" si="638"/>
        <v>1</v>
      </c>
      <c r="AJ1106" s="7">
        <f t="shared" si="639"/>
        <v>6</v>
      </c>
      <c r="AK1106" s="7">
        <f t="shared" si="640"/>
        <v>7</v>
      </c>
      <c r="AL1106" s="7">
        <f t="shared" si="641"/>
        <v>0</v>
      </c>
      <c r="AM1106" s="2">
        <f t="shared" si="642"/>
        <v>0.61980440097799516</v>
      </c>
      <c r="AN1106" s="2">
        <f t="shared" si="643"/>
        <v>7.3349633251833741E-3</v>
      </c>
      <c r="AO1106" s="2">
        <f t="shared" si="644"/>
        <v>3.667481662591687E-3</v>
      </c>
      <c r="AP1106" s="2">
        <f t="shared" si="645"/>
        <v>0</v>
      </c>
      <c r="AR1106" t="str">
        <f t="shared" si="599"/>
        <v>Gasconade</v>
      </c>
      <c r="AS1106" t="s">
        <v>2284</v>
      </c>
      <c r="AV1106" s="91">
        <v>29</v>
      </c>
      <c r="AW1106" s="93">
        <v>73</v>
      </c>
      <c r="AX1106" s="99">
        <f t="shared" si="646"/>
        <v>29073</v>
      </c>
      <c r="AZ1106" s="7" t="s">
        <v>3053</v>
      </c>
      <c r="BA1106" t="s">
        <v>3290</v>
      </c>
      <c r="BK1106">
        <v>1</v>
      </c>
      <c r="BR1106">
        <v>0</v>
      </c>
    </row>
    <row r="1107" spans="1:70" hidden="1" outlineLevel="1">
      <c r="A1107" t="s">
        <v>1165</v>
      </c>
      <c r="B1107" t="s">
        <v>2284</v>
      </c>
      <c r="C1107" s="1">
        <f t="shared" si="633"/>
        <v>329</v>
      </c>
      <c r="D1107" s="7">
        <f>IF(P1107&gt;0,RANK(P1107,(P1107:R1107,S1107:AG1107)),0)</f>
        <v>7</v>
      </c>
      <c r="E1107" s="7">
        <f>IF(Q1107&gt;0,RANK(Q1107,(P1107:R1107,S1107:AG1107)),0)</f>
        <v>0</v>
      </c>
      <c r="F1107" s="7">
        <f>IF(R1107&gt;0,RANK(R1107,(P1107:R1107,S1107:AG1107)),0)</f>
        <v>2</v>
      </c>
      <c r="G1107" s="7">
        <f>IF(S1107&gt;0,RANK(S1107,(P1107:R1107,S1107:AG1107)),0)</f>
        <v>3</v>
      </c>
      <c r="H1107" s="48">
        <f t="shared" si="634"/>
        <v>110</v>
      </c>
      <c r="I1107" s="163">
        <f t="shared" si="632"/>
        <v>0.33434650455927051</v>
      </c>
      <c r="J1107" s="2"/>
      <c r="K1107" s="2">
        <f t="shared" si="635"/>
        <v>6.0790273556231003E-3</v>
      </c>
      <c r="L1107" s="2">
        <f t="shared" si="636"/>
        <v>0</v>
      </c>
      <c r="M1107" s="2">
        <f t="shared" si="637"/>
        <v>0.24012158054711247</v>
      </c>
      <c r="N1107" s="2">
        <f t="shared" si="630"/>
        <v>9.1185410334346503E-2</v>
      </c>
      <c r="O1107" s="2">
        <f t="shared" si="631"/>
        <v>0.66261398176291808</v>
      </c>
      <c r="P1107" s="1">
        <v>2</v>
      </c>
      <c r="R1107" s="1">
        <v>79</v>
      </c>
      <c r="S1107" s="1">
        <v>30</v>
      </c>
      <c r="T1107" s="1">
        <v>189</v>
      </c>
      <c r="U1107" s="1">
        <v>5</v>
      </c>
      <c r="V1107" s="1">
        <v>4</v>
      </c>
      <c r="Y1107" s="1">
        <v>16</v>
      </c>
      <c r="Z1107" s="48">
        <f t="shared" si="620"/>
        <v>1</v>
      </c>
      <c r="AE1107" s="1">
        <v>2</v>
      </c>
      <c r="AF1107">
        <v>1</v>
      </c>
      <c r="AI1107" s="7">
        <f t="shared" si="638"/>
        <v>1</v>
      </c>
      <c r="AJ1107" s="7">
        <f t="shared" si="639"/>
        <v>5</v>
      </c>
      <c r="AK1107" s="7">
        <f t="shared" si="640"/>
        <v>6</v>
      </c>
      <c r="AL1107" s="7">
        <f t="shared" si="641"/>
        <v>0</v>
      </c>
      <c r="AM1107" s="2">
        <f t="shared" si="642"/>
        <v>0.57446808510638303</v>
      </c>
      <c r="AN1107" s="2">
        <f t="shared" si="643"/>
        <v>1.5197568389057751E-2</v>
      </c>
      <c r="AO1107" s="2">
        <f t="shared" si="644"/>
        <v>1.2158054711246201E-2</v>
      </c>
      <c r="AP1107" s="2">
        <f t="shared" si="645"/>
        <v>0</v>
      </c>
      <c r="AR1107" t="str">
        <f t="shared" si="599"/>
        <v>Gentry</v>
      </c>
      <c r="AS1107" t="s">
        <v>2284</v>
      </c>
      <c r="AV1107" s="91">
        <v>29</v>
      </c>
      <c r="AW1107" s="93">
        <v>75</v>
      </c>
      <c r="AX1107" s="99">
        <f t="shared" si="646"/>
        <v>29075</v>
      </c>
      <c r="AZ1107" s="7" t="s">
        <v>3053</v>
      </c>
      <c r="BA1107" t="s">
        <v>3290</v>
      </c>
      <c r="BK1107">
        <v>0</v>
      </c>
      <c r="BR1107">
        <v>1</v>
      </c>
    </row>
    <row r="1108" spans="1:70" hidden="1" outlineLevel="1">
      <c r="A1108" t="s">
        <v>1339</v>
      </c>
      <c r="B1108" t="s">
        <v>2284</v>
      </c>
      <c r="C1108" s="1">
        <f t="shared" si="633"/>
        <v>20838</v>
      </c>
      <c r="D1108" s="7">
        <f>IF(P1108&gt;0,RANK(P1108,(P1108:R1108,S1108:AG1108)),0)</f>
        <v>7</v>
      </c>
      <c r="E1108" s="7">
        <f>IF(Q1108&gt;0,RANK(Q1108,(P1108:R1108,S1108:AG1108)),0)</f>
        <v>0</v>
      </c>
      <c r="F1108" s="7">
        <f>IF(R1108&gt;0,RANK(R1108,(P1108:R1108,S1108:AG1108)),0)</f>
        <v>2</v>
      </c>
      <c r="G1108" s="7">
        <f>IF(S1108&gt;0,RANK(S1108,(P1108:R1108,S1108:AG1108)),0)</f>
        <v>3</v>
      </c>
      <c r="H1108" s="48">
        <f t="shared" si="634"/>
        <v>6000</v>
      </c>
      <c r="I1108" s="163">
        <f t="shared" si="632"/>
        <v>0.28793550244745175</v>
      </c>
      <c r="J1108" s="2"/>
      <c r="K1108" s="2">
        <f t="shared" si="635"/>
        <v>5.806699299356944E-3</v>
      </c>
      <c r="L1108" s="2">
        <f t="shared" si="636"/>
        <v>0</v>
      </c>
      <c r="M1108" s="2">
        <f t="shared" si="637"/>
        <v>0.25597466167578464</v>
      </c>
      <c r="N1108" s="2">
        <f t="shared" si="630"/>
        <v>0.12203666378731164</v>
      </c>
      <c r="O1108" s="2">
        <f t="shared" si="631"/>
        <v>0.61618197523754681</v>
      </c>
      <c r="P1108" s="1">
        <v>121</v>
      </c>
      <c r="R1108" s="1">
        <v>5334</v>
      </c>
      <c r="S1108" s="1">
        <v>2543</v>
      </c>
      <c r="T1108" s="1">
        <v>11334</v>
      </c>
      <c r="U1108" s="1">
        <v>172</v>
      </c>
      <c r="V1108" s="1">
        <v>97</v>
      </c>
      <c r="Y1108" s="1">
        <v>906</v>
      </c>
      <c r="Z1108" s="48">
        <f t="shared" si="620"/>
        <v>32</v>
      </c>
      <c r="AE1108" s="1">
        <v>256</v>
      </c>
      <c r="AF1108">
        <v>43</v>
      </c>
      <c r="AI1108" s="7">
        <f t="shared" si="638"/>
        <v>1</v>
      </c>
      <c r="AJ1108" s="7">
        <f t="shared" si="639"/>
        <v>5</v>
      </c>
      <c r="AK1108" s="7">
        <f t="shared" si="640"/>
        <v>7</v>
      </c>
      <c r="AL1108" s="7">
        <f t="shared" si="641"/>
        <v>0</v>
      </c>
      <c r="AM1108" s="2">
        <f t="shared" si="642"/>
        <v>0.54391016412323645</v>
      </c>
      <c r="AN1108" s="2">
        <f t="shared" si="643"/>
        <v>8.2541510701602833E-3</v>
      </c>
      <c r="AO1108" s="2">
        <f t="shared" si="644"/>
        <v>4.6549572895671371E-3</v>
      </c>
      <c r="AP1108" s="2">
        <f t="shared" si="645"/>
        <v>0</v>
      </c>
      <c r="AR1108" t="str">
        <f t="shared" si="599"/>
        <v>Greene</v>
      </c>
      <c r="AS1108" t="s">
        <v>2284</v>
      </c>
      <c r="AV1108" s="91">
        <v>29</v>
      </c>
      <c r="AW1108" s="93">
        <v>77</v>
      </c>
      <c r="AX1108" s="99">
        <f t="shared" si="646"/>
        <v>29077</v>
      </c>
      <c r="AZ1108" s="7" t="s">
        <v>3053</v>
      </c>
      <c r="BA1108" t="s">
        <v>3290</v>
      </c>
      <c r="BK1108">
        <v>13</v>
      </c>
      <c r="BR1108">
        <v>19</v>
      </c>
    </row>
    <row r="1109" spans="1:70" hidden="1" outlineLevel="1">
      <c r="A1109" t="s">
        <v>2290</v>
      </c>
      <c r="B1109" t="s">
        <v>2284</v>
      </c>
      <c r="C1109" s="1">
        <f t="shared" si="633"/>
        <v>573</v>
      </c>
      <c r="D1109" s="7">
        <f>IF(P1109&gt;0,RANK(P1109,(P1109:R1109,S1109:AG1109)),0)</f>
        <v>9</v>
      </c>
      <c r="E1109" s="7">
        <f>IF(Q1109&gt;0,RANK(Q1109,(P1109:R1109,S1109:AG1109)),0)</f>
        <v>0</v>
      </c>
      <c r="F1109" s="7">
        <f>IF(R1109&gt;0,RANK(R1109,(P1109:R1109,S1109:AG1109)),0)</f>
        <v>2</v>
      </c>
      <c r="G1109" s="7">
        <f>IF(S1109&gt;0,RANK(S1109,(P1109:R1109,S1109:AG1109)),0)</f>
        <v>3</v>
      </c>
      <c r="H1109" s="48">
        <f t="shared" si="634"/>
        <v>137</v>
      </c>
      <c r="I1109" s="163">
        <f t="shared" si="632"/>
        <v>0.23909249563699825</v>
      </c>
      <c r="J1109" s="2"/>
      <c r="K1109" s="2">
        <f t="shared" si="635"/>
        <v>1.7452006980802793E-3</v>
      </c>
      <c r="L1109" s="2">
        <f t="shared" si="636"/>
        <v>0</v>
      </c>
      <c r="M1109" s="2">
        <f t="shared" si="637"/>
        <v>0.25654450261780104</v>
      </c>
      <c r="N1109" s="2">
        <f t="shared" si="630"/>
        <v>0.18150087260034903</v>
      </c>
      <c r="O1109" s="2">
        <f t="shared" si="631"/>
        <v>0.56020942408376961</v>
      </c>
      <c r="P1109" s="1">
        <v>1</v>
      </c>
      <c r="R1109" s="1">
        <v>147</v>
      </c>
      <c r="S1109" s="1">
        <v>104</v>
      </c>
      <c r="T1109" s="1">
        <v>284</v>
      </c>
      <c r="U1109" s="1">
        <v>6</v>
      </c>
      <c r="V1109" s="1">
        <v>3</v>
      </c>
      <c r="Y1109" s="1">
        <v>23</v>
      </c>
      <c r="Z1109" s="48">
        <f t="shared" si="620"/>
        <v>0</v>
      </c>
      <c r="AE1109" s="1">
        <v>3</v>
      </c>
      <c r="AF1109">
        <v>2</v>
      </c>
      <c r="AI1109" s="7">
        <f t="shared" si="638"/>
        <v>1</v>
      </c>
      <c r="AJ1109" s="7">
        <f t="shared" si="639"/>
        <v>5</v>
      </c>
      <c r="AK1109" s="7">
        <f t="shared" si="640"/>
        <v>6</v>
      </c>
      <c r="AL1109" s="7">
        <f t="shared" si="641"/>
        <v>0</v>
      </c>
      <c r="AM1109" s="2">
        <f t="shared" si="642"/>
        <v>0.49563699825479929</v>
      </c>
      <c r="AN1109" s="2">
        <f t="shared" si="643"/>
        <v>1.0471204188481676E-2</v>
      </c>
      <c r="AO1109" s="2">
        <f t="shared" si="644"/>
        <v>5.235602094240838E-3</v>
      </c>
      <c r="AP1109" s="2">
        <f t="shared" si="645"/>
        <v>0</v>
      </c>
      <c r="AR1109" t="str">
        <f t="shared" ref="AR1109:AR1172" si="647">A1109</f>
        <v>Grundy</v>
      </c>
      <c r="AS1109" t="s">
        <v>2284</v>
      </c>
      <c r="AV1109" s="91">
        <v>29</v>
      </c>
      <c r="AW1109" s="93">
        <v>79</v>
      </c>
      <c r="AX1109" s="99">
        <f t="shared" si="646"/>
        <v>29079</v>
      </c>
      <c r="AZ1109" s="7" t="s">
        <v>3053</v>
      </c>
      <c r="BA1109" t="s">
        <v>3290</v>
      </c>
      <c r="BK1109">
        <v>0</v>
      </c>
      <c r="BR1109">
        <v>0</v>
      </c>
    </row>
    <row r="1110" spans="1:70" hidden="1" outlineLevel="1">
      <c r="A1110" t="s">
        <v>1869</v>
      </c>
      <c r="B1110" t="s">
        <v>2284</v>
      </c>
      <c r="C1110" s="1">
        <f t="shared" si="633"/>
        <v>373</v>
      </c>
      <c r="D1110" s="7">
        <f>IF(P1110&gt;0,RANK(P1110,(P1110:R1110,S1110:AG1110)),0)</f>
        <v>9</v>
      </c>
      <c r="E1110" s="7">
        <f>IF(Q1110&gt;0,RANK(Q1110,(P1110:R1110,S1110:AG1110)),0)</f>
        <v>0</v>
      </c>
      <c r="F1110" s="7">
        <f>IF(R1110&gt;0,RANK(R1110,(P1110:R1110,S1110:AG1110)),0)</f>
        <v>2</v>
      </c>
      <c r="G1110" s="7">
        <f>IF(S1110&gt;0,RANK(S1110,(P1110:R1110,S1110:AG1110)),0)</f>
        <v>3</v>
      </c>
      <c r="H1110" s="48">
        <f t="shared" si="634"/>
        <v>55</v>
      </c>
      <c r="I1110" s="163">
        <f t="shared" si="632"/>
        <v>0.14745308310991956</v>
      </c>
      <c r="J1110" s="2"/>
      <c r="K1110" s="2">
        <f t="shared" si="635"/>
        <v>2.6809651474530832E-3</v>
      </c>
      <c r="L1110" s="2">
        <f t="shared" si="636"/>
        <v>0</v>
      </c>
      <c r="M1110" s="2">
        <f t="shared" si="637"/>
        <v>0.30294906166219837</v>
      </c>
      <c r="N1110" s="2">
        <f t="shared" si="630"/>
        <v>0.1447721179624665</v>
      </c>
      <c r="O1110" s="2">
        <f t="shared" si="631"/>
        <v>0.54959785522788207</v>
      </c>
      <c r="P1110" s="1">
        <v>1</v>
      </c>
      <c r="R1110" s="1">
        <v>113</v>
      </c>
      <c r="S1110" s="1">
        <v>54</v>
      </c>
      <c r="T1110" s="1">
        <v>168</v>
      </c>
      <c r="U1110" s="1">
        <v>5</v>
      </c>
      <c r="V1110" s="1">
        <v>7</v>
      </c>
      <c r="Y1110" s="1">
        <v>19</v>
      </c>
      <c r="Z1110" s="48">
        <f t="shared" si="620"/>
        <v>0</v>
      </c>
      <c r="AE1110" s="1">
        <v>3</v>
      </c>
      <c r="AF1110">
        <v>3</v>
      </c>
      <c r="AI1110" s="7">
        <f t="shared" si="638"/>
        <v>1</v>
      </c>
      <c r="AJ1110" s="7">
        <f t="shared" si="639"/>
        <v>6</v>
      </c>
      <c r="AK1110" s="7">
        <f t="shared" si="640"/>
        <v>5</v>
      </c>
      <c r="AL1110" s="7">
        <f t="shared" si="641"/>
        <v>0</v>
      </c>
      <c r="AM1110" s="2">
        <f t="shared" si="642"/>
        <v>0.45040214477211798</v>
      </c>
      <c r="AN1110" s="2">
        <f t="shared" si="643"/>
        <v>1.3404825737265416E-2</v>
      </c>
      <c r="AO1110" s="2">
        <f t="shared" si="644"/>
        <v>1.876675603217158E-2</v>
      </c>
      <c r="AP1110" s="2">
        <f t="shared" si="645"/>
        <v>0</v>
      </c>
      <c r="AR1110" t="str">
        <f t="shared" si="647"/>
        <v>Harrison</v>
      </c>
      <c r="AS1110" t="s">
        <v>2284</v>
      </c>
      <c r="AV1110" s="91">
        <v>29</v>
      </c>
      <c r="AW1110" s="93">
        <v>81</v>
      </c>
      <c r="AX1110" s="99">
        <f t="shared" si="646"/>
        <v>29081</v>
      </c>
      <c r="AZ1110" s="7" t="s">
        <v>3053</v>
      </c>
      <c r="BA1110" t="s">
        <v>3290</v>
      </c>
      <c r="BK1110">
        <v>0</v>
      </c>
      <c r="BR1110">
        <v>0</v>
      </c>
    </row>
    <row r="1111" spans="1:70" hidden="1" outlineLevel="1">
      <c r="A1111" t="s">
        <v>2146</v>
      </c>
      <c r="B1111" t="s">
        <v>2284</v>
      </c>
      <c r="C1111" s="1">
        <f t="shared" si="633"/>
        <v>822</v>
      </c>
      <c r="D1111" s="7">
        <f>IF(P1111&gt;0,RANK(P1111,(P1111:R1111,S1111:AG1111)),0)</f>
        <v>8</v>
      </c>
      <c r="E1111" s="7">
        <f>IF(Q1111&gt;0,RANK(Q1111,(P1111:R1111,S1111:AG1111)),0)</f>
        <v>0</v>
      </c>
      <c r="F1111" s="7">
        <f>IF(R1111&gt;0,RANK(R1111,(P1111:R1111,S1111:AG1111)),0)</f>
        <v>2</v>
      </c>
      <c r="G1111" s="7">
        <f>IF(S1111&gt;0,RANK(S1111,(P1111:R1111,S1111:AG1111)),0)</f>
        <v>3</v>
      </c>
      <c r="H1111" s="48">
        <f t="shared" si="634"/>
        <v>231</v>
      </c>
      <c r="I1111" s="163">
        <f t="shared" si="632"/>
        <v>0.28102189781021897</v>
      </c>
      <c r="J1111" s="2"/>
      <c r="K1111" s="2">
        <f t="shared" si="635"/>
        <v>3.6496350364963502E-3</v>
      </c>
      <c r="L1111" s="2">
        <f t="shared" si="636"/>
        <v>0</v>
      </c>
      <c r="M1111" s="2">
        <f t="shared" si="637"/>
        <v>0.24695863746958638</v>
      </c>
      <c r="N1111" s="2">
        <f t="shared" si="630"/>
        <v>0.14963503649635038</v>
      </c>
      <c r="O1111" s="2">
        <f t="shared" si="631"/>
        <v>0.5997566909975669</v>
      </c>
      <c r="P1111" s="1">
        <v>3</v>
      </c>
      <c r="R1111" s="1">
        <v>203</v>
      </c>
      <c r="S1111" s="1">
        <v>123</v>
      </c>
      <c r="T1111" s="1">
        <v>434</v>
      </c>
      <c r="U1111" s="1">
        <v>8</v>
      </c>
      <c r="V1111" s="1">
        <v>7</v>
      </c>
      <c r="Y1111" s="1">
        <v>31</v>
      </c>
      <c r="Z1111" s="48">
        <f t="shared" si="620"/>
        <v>2</v>
      </c>
      <c r="AE1111" s="1">
        <v>10</v>
      </c>
      <c r="AF1111">
        <v>1</v>
      </c>
      <c r="AI1111" s="7">
        <f t="shared" si="638"/>
        <v>1</v>
      </c>
      <c r="AJ1111" s="7">
        <f t="shared" si="639"/>
        <v>5</v>
      </c>
      <c r="AK1111" s="7">
        <f t="shared" si="640"/>
        <v>6</v>
      </c>
      <c r="AL1111" s="7">
        <f t="shared" si="641"/>
        <v>0</v>
      </c>
      <c r="AM1111" s="2">
        <f t="shared" si="642"/>
        <v>0.52798053527980537</v>
      </c>
      <c r="AN1111" s="2">
        <f t="shared" si="643"/>
        <v>9.7323600973236012E-3</v>
      </c>
      <c r="AO1111" s="2">
        <f t="shared" si="644"/>
        <v>8.5158150851581509E-3</v>
      </c>
      <c r="AP1111" s="2">
        <f t="shared" si="645"/>
        <v>0</v>
      </c>
      <c r="AR1111" t="str">
        <f t="shared" si="647"/>
        <v>Henry</v>
      </c>
      <c r="AS1111" t="s">
        <v>2284</v>
      </c>
      <c r="AV1111" s="91">
        <v>29</v>
      </c>
      <c r="AW1111" s="93">
        <v>83</v>
      </c>
      <c r="AX1111" s="99">
        <f t="shared" si="646"/>
        <v>29083</v>
      </c>
      <c r="AZ1111" s="7" t="s">
        <v>3053</v>
      </c>
      <c r="BA1111" t="s">
        <v>3290</v>
      </c>
      <c r="BK1111">
        <v>1</v>
      </c>
      <c r="BR1111">
        <v>1</v>
      </c>
    </row>
    <row r="1112" spans="1:70" hidden="1" outlineLevel="1">
      <c r="A1112" t="s">
        <v>1824</v>
      </c>
      <c r="B1112" t="s">
        <v>2284</v>
      </c>
      <c r="C1112" s="1">
        <f t="shared" si="633"/>
        <v>692</v>
      </c>
      <c r="D1112" s="7">
        <f>IF(P1112&gt;0,RANK(P1112,(P1112:R1112,S1112:AG1112)),0)</f>
        <v>6</v>
      </c>
      <c r="E1112" s="7">
        <f>IF(Q1112&gt;0,RANK(Q1112,(P1112:R1112,S1112:AG1112)),0)</f>
        <v>0</v>
      </c>
      <c r="F1112" s="7">
        <f>IF(R1112&gt;0,RANK(R1112,(P1112:R1112,S1112:AG1112)),0)</f>
        <v>2</v>
      </c>
      <c r="G1112" s="7">
        <f>IF(S1112&gt;0,RANK(S1112,(P1112:R1112,S1112:AG1112)),0)</f>
        <v>3</v>
      </c>
      <c r="H1112" s="48">
        <f t="shared" si="634"/>
        <v>232</v>
      </c>
      <c r="I1112" s="163">
        <f t="shared" si="632"/>
        <v>0.33526011560693642</v>
      </c>
      <c r="J1112" s="2"/>
      <c r="K1112" s="2">
        <f t="shared" si="635"/>
        <v>5.7803468208092483E-3</v>
      </c>
      <c r="L1112" s="2">
        <f t="shared" si="636"/>
        <v>0</v>
      </c>
      <c r="M1112" s="2">
        <f t="shared" si="637"/>
        <v>0.23843930635838151</v>
      </c>
      <c r="N1112" s="2">
        <f t="shared" si="630"/>
        <v>0.10115606936416185</v>
      </c>
      <c r="O1112" s="2">
        <f t="shared" si="631"/>
        <v>0.65462427745664731</v>
      </c>
      <c r="P1112" s="1">
        <v>4</v>
      </c>
      <c r="R1112" s="1">
        <v>165</v>
      </c>
      <c r="S1112" s="1">
        <v>70</v>
      </c>
      <c r="T1112" s="1">
        <v>397</v>
      </c>
      <c r="U1112" s="1">
        <v>6</v>
      </c>
      <c r="V1112" s="1">
        <v>3</v>
      </c>
      <c r="Y1112" s="1">
        <v>41</v>
      </c>
      <c r="Z1112" s="48">
        <f t="shared" si="620"/>
        <v>0</v>
      </c>
      <c r="AE1112" s="1">
        <v>3</v>
      </c>
      <c r="AF1112">
        <v>3</v>
      </c>
      <c r="AI1112" s="7">
        <f t="shared" si="638"/>
        <v>1</v>
      </c>
      <c r="AJ1112" s="7">
        <f t="shared" si="639"/>
        <v>5</v>
      </c>
      <c r="AK1112" s="7">
        <f t="shared" si="640"/>
        <v>7</v>
      </c>
      <c r="AL1112" s="7">
        <f t="shared" si="641"/>
        <v>0</v>
      </c>
      <c r="AM1112" s="2">
        <f t="shared" si="642"/>
        <v>0.57369942196531787</v>
      </c>
      <c r="AN1112" s="2">
        <f t="shared" si="643"/>
        <v>8.670520231213872E-3</v>
      </c>
      <c r="AO1112" s="2">
        <f t="shared" si="644"/>
        <v>4.335260115606936E-3</v>
      </c>
      <c r="AP1112" s="2">
        <f t="shared" si="645"/>
        <v>0</v>
      </c>
      <c r="AR1112" t="str">
        <f t="shared" si="647"/>
        <v>Hickory</v>
      </c>
      <c r="AS1112" t="s">
        <v>2284</v>
      </c>
      <c r="AV1112" s="91">
        <v>29</v>
      </c>
      <c r="AW1112" s="93">
        <v>85</v>
      </c>
      <c r="AX1112" s="99">
        <f t="shared" si="646"/>
        <v>29085</v>
      </c>
      <c r="AZ1112" s="7" t="s">
        <v>3053</v>
      </c>
      <c r="BA1112" t="s">
        <v>3290</v>
      </c>
      <c r="BK1112">
        <v>0</v>
      </c>
      <c r="BR1112">
        <v>0</v>
      </c>
    </row>
    <row r="1113" spans="1:70" hidden="1" outlineLevel="1">
      <c r="A1113" t="s">
        <v>939</v>
      </c>
      <c r="B1113" t="s">
        <v>2284</v>
      </c>
      <c r="C1113" s="1">
        <f t="shared" si="633"/>
        <v>307</v>
      </c>
      <c r="D1113" s="7">
        <f>IF(P1113&gt;0,RANK(P1113,(P1113:R1113,S1113:AG1113)),0)</f>
        <v>9</v>
      </c>
      <c r="E1113" s="7">
        <f>IF(Q1113&gt;0,RANK(Q1113,(P1113:R1113,S1113:AG1113)),0)</f>
        <v>0</v>
      </c>
      <c r="F1113" s="7">
        <f>IF(R1113&gt;0,RANK(R1113,(P1113:R1113,S1113:AG1113)),0)</f>
        <v>2</v>
      </c>
      <c r="G1113" s="7">
        <f>IF(S1113&gt;0,RANK(S1113,(P1113:R1113,S1113:AG1113)),0)</f>
        <v>3</v>
      </c>
      <c r="H1113" s="48">
        <f t="shared" si="634"/>
        <v>135</v>
      </c>
      <c r="I1113" s="163">
        <f t="shared" si="632"/>
        <v>0.43973941368078173</v>
      </c>
      <c r="J1113" s="2"/>
      <c r="K1113" s="2">
        <f t="shared" si="635"/>
        <v>3.2573289902280132E-3</v>
      </c>
      <c r="L1113" s="2">
        <f t="shared" si="636"/>
        <v>0</v>
      </c>
      <c r="M1113" s="2">
        <f t="shared" si="637"/>
        <v>0.16612377850162866</v>
      </c>
      <c r="N1113" s="2">
        <f t="shared" si="630"/>
        <v>0.11726384364820847</v>
      </c>
      <c r="O1113" s="2">
        <f t="shared" si="631"/>
        <v>0.71335504885993495</v>
      </c>
      <c r="P1113" s="1">
        <v>1</v>
      </c>
      <c r="R1113" s="1">
        <v>51</v>
      </c>
      <c r="S1113" s="1">
        <v>36</v>
      </c>
      <c r="T1113" s="1">
        <v>186</v>
      </c>
      <c r="U1113" s="1">
        <v>5</v>
      </c>
      <c r="V1113" s="1">
        <v>2</v>
      </c>
      <c r="Y1113" s="1">
        <v>21</v>
      </c>
      <c r="Z1113" s="48">
        <f t="shared" si="620"/>
        <v>0</v>
      </c>
      <c r="AE1113" s="1">
        <v>3</v>
      </c>
      <c r="AF1113">
        <v>2</v>
      </c>
      <c r="AI1113" s="7">
        <f t="shared" si="638"/>
        <v>1</v>
      </c>
      <c r="AJ1113" s="7">
        <f t="shared" si="639"/>
        <v>5</v>
      </c>
      <c r="AK1113" s="7">
        <f t="shared" si="640"/>
        <v>6</v>
      </c>
      <c r="AL1113" s="7">
        <f t="shared" si="641"/>
        <v>0</v>
      </c>
      <c r="AM1113" s="2">
        <f t="shared" si="642"/>
        <v>0.60586319218241047</v>
      </c>
      <c r="AN1113" s="2">
        <f t="shared" si="643"/>
        <v>1.6286644951140065E-2</v>
      </c>
      <c r="AO1113" s="2">
        <f t="shared" si="644"/>
        <v>6.5146579804560263E-3</v>
      </c>
      <c r="AP1113" s="2">
        <f t="shared" si="645"/>
        <v>0</v>
      </c>
      <c r="AR1113" t="str">
        <f t="shared" si="647"/>
        <v>Holt</v>
      </c>
      <c r="AS1113" t="s">
        <v>2284</v>
      </c>
      <c r="AV1113" s="91">
        <v>29</v>
      </c>
      <c r="AW1113" s="93">
        <v>87</v>
      </c>
      <c r="AX1113" s="99">
        <f t="shared" si="646"/>
        <v>29087</v>
      </c>
      <c r="AZ1113" s="7" t="s">
        <v>3053</v>
      </c>
      <c r="BA1113" t="s">
        <v>3290</v>
      </c>
      <c r="BK1113">
        <v>0</v>
      </c>
      <c r="BR1113">
        <v>0</v>
      </c>
    </row>
    <row r="1114" spans="1:70" hidden="1" outlineLevel="1">
      <c r="A1114" t="s">
        <v>1164</v>
      </c>
      <c r="B1114" t="s">
        <v>2284</v>
      </c>
      <c r="C1114" s="1">
        <f t="shared" si="633"/>
        <v>473</v>
      </c>
      <c r="D1114" s="7">
        <f>IF(P1114&gt;0,RANK(P1114,(P1114:R1114,S1114:AG1114)),0)</f>
        <v>8</v>
      </c>
      <c r="E1114" s="7">
        <f>IF(Q1114&gt;0,RANK(Q1114,(P1114:R1114,S1114:AG1114)),0)</f>
        <v>0</v>
      </c>
      <c r="F1114" s="7">
        <f>IF(R1114&gt;0,RANK(R1114,(P1114:R1114,S1114:AG1114)),0)</f>
        <v>2</v>
      </c>
      <c r="G1114" s="7">
        <f>IF(S1114&gt;0,RANK(S1114,(P1114:R1114,S1114:AG1114)),0)</f>
        <v>3</v>
      </c>
      <c r="H1114" s="48">
        <f t="shared" si="634"/>
        <v>168</v>
      </c>
      <c r="I1114" s="163">
        <f t="shared" si="632"/>
        <v>0.35517970401691334</v>
      </c>
      <c r="J1114" s="2"/>
      <c r="K1114" s="2">
        <f t="shared" si="635"/>
        <v>2.1141649048625794E-3</v>
      </c>
      <c r="L1114" s="2">
        <f t="shared" si="636"/>
        <v>0</v>
      </c>
      <c r="M1114" s="2">
        <f t="shared" si="637"/>
        <v>0.20930232558139536</v>
      </c>
      <c r="N1114" s="2">
        <f t="shared" si="630"/>
        <v>0.17124735729386892</v>
      </c>
      <c r="O1114" s="2">
        <f t="shared" si="631"/>
        <v>0.61733615221987304</v>
      </c>
      <c r="P1114" s="1">
        <v>1</v>
      </c>
      <c r="R1114" s="1">
        <v>99</v>
      </c>
      <c r="S1114" s="1">
        <v>81</v>
      </c>
      <c r="T1114" s="1">
        <v>267</v>
      </c>
      <c r="U1114" s="1">
        <v>8</v>
      </c>
      <c r="V1114" s="1">
        <v>6</v>
      </c>
      <c r="Y1114" s="1">
        <v>7</v>
      </c>
      <c r="Z1114" s="48">
        <f t="shared" si="620"/>
        <v>1</v>
      </c>
      <c r="AE1114" s="1">
        <v>3</v>
      </c>
      <c r="AF1114">
        <v>0</v>
      </c>
      <c r="AI1114" s="7">
        <f t="shared" si="638"/>
        <v>1</v>
      </c>
      <c r="AJ1114" s="7">
        <f t="shared" si="639"/>
        <v>4</v>
      </c>
      <c r="AK1114" s="7">
        <f t="shared" si="640"/>
        <v>6</v>
      </c>
      <c r="AL1114" s="7">
        <f t="shared" si="641"/>
        <v>0</v>
      </c>
      <c r="AM1114" s="2">
        <f t="shared" si="642"/>
        <v>0.56448202959830862</v>
      </c>
      <c r="AN1114" s="2">
        <f t="shared" si="643"/>
        <v>1.6913319238900635E-2</v>
      </c>
      <c r="AO1114" s="2">
        <f t="shared" si="644"/>
        <v>1.2684989429175475E-2</v>
      </c>
      <c r="AP1114" s="2">
        <f t="shared" si="645"/>
        <v>0</v>
      </c>
      <c r="AR1114" t="str">
        <f t="shared" si="647"/>
        <v>Howard</v>
      </c>
      <c r="AS1114" t="s">
        <v>2284</v>
      </c>
      <c r="AV1114" s="91">
        <v>29</v>
      </c>
      <c r="AW1114" s="93">
        <v>89</v>
      </c>
      <c r="AX1114" s="99">
        <f t="shared" si="646"/>
        <v>29089</v>
      </c>
      <c r="AZ1114" s="7" t="s">
        <v>3053</v>
      </c>
      <c r="BA1114" t="s">
        <v>3290</v>
      </c>
      <c r="BK1114">
        <v>1</v>
      </c>
      <c r="BR1114">
        <v>0</v>
      </c>
    </row>
    <row r="1115" spans="1:70" hidden="1" outlineLevel="1">
      <c r="A1115" t="s">
        <v>1006</v>
      </c>
      <c r="B1115" t="s">
        <v>2284</v>
      </c>
      <c r="C1115" s="1">
        <f t="shared" si="633"/>
        <v>2171</v>
      </c>
      <c r="D1115" s="7">
        <f>IF(P1115&gt;0,RANK(P1115,(P1115:R1115,S1115:AG1115)),0)</f>
        <v>8</v>
      </c>
      <c r="E1115" s="7">
        <f>IF(Q1115&gt;0,RANK(Q1115,(P1115:R1115,S1115:AG1115)),0)</f>
        <v>0</v>
      </c>
      <c r="F1115" s="7">
        <f>IF(R1115&gt;0,RANK(R1115,(P1115:R1115,S1115:AG1115)),0)</f>
        <v>2</v>
      </c>
      <c r="G1115" s="7">
        <f>IF(S1115&gt;0,RANK(S1115,(P1115:R1115,S1115:AG1115)),0)</f>
        <v>3</v>
      </c>
      <c r="H1115" s="48">
        <f t="shared" si="634"/>
        <v>796</v>
      </c>
      <c r="I1115" s="163">
        <f t="shared" si="632"/>
        <v>0.36665131275909718</v>
      </c>
      <c r="J1115" s="2"/>
      <c r="K1115" s="2">
        <f t="shared" si="635"/>
        <v>3.6849378166743437E-3</v>
      </c>
      <c r="L1115" s="2">
        <f t="shared" si="636"/>
        <v>0</v>
      </c>
      <c r="M1115" s="2">
        <f t="shared" si="637"/>
        <v>0.21372639336711194</v>
      </c>
      <c r="N1115" s="2">
        <f t="shared" si="630"/>
        <v>0.14417319207738369</v>
      </c>
      <c r="O1115" s="2">
        <f t="shared" si="631"/>
        <v>0.63841547673883003</v>
      </c>
      <c r="P1115" s="1">
        <v>8</v>
      </c>
      <c r="R1115" s="1">
        <v>464</v>
      </c>
      <c r="S1115" s="1">
        <v>313</v>
      </c>
      <c r="T1115" s="1">
        <v>1260</v>
      </c>
      <c r="U1115" s="1">
        <v>24</v>
      </c>
      <c r="V1115" s="1">
        <v>12</v>
      </c>
      <c r="Y1115" s="1">
        <v>76</v>
      </c>
      <c r="Z1115" s="48">
        <f t="shared" si="620"/>
        <v>2</v>
      </c>
      <c r="AE1115" s="1">
        <v>9</v>
      </c>
      <c r="AF1115">
        <v>3</v>
      </c>
      <c r="AI1115" s="7">
        <f t="shared" si="638"/>
        <v>1</v>
      </c>
      <c r="AJ1115" s="7">
        <f t="shared" si="639"/>
        <v>5</v>
      </c>
      <c r="AK1115" s="7">
        <f t="shared" si="640"/>
        <v>6</v>
      </c>
      <c r="AL1115" s="7">
        <f t="shared" si="641"/>
        <v>0</v>
      </c>
      <c r="AM1115" s="2">
        <f t="shared" si="642"/>
        <v>0.58037770612620909</v>
      </c>
      <c r="AN1115" s="2">
        <f t="shared" si="643"/>
        <v>1.1054813450023031E-2</v>
      </c>
      <c r="AO1115" s="2">
        <f t="shared" si="644"/>
        <v>5.5274067250115156E-3</v>
      </c>
      <c r="AP1115" s="2">
        <f t="shared" si="645"/>
        <v>0</v>
      </c>
      <c r="AR1115" t="str">
        <f t="shared" si="647"/>
        <v>Howell</v>
      </c>
      <c r="AS1115" t="s">
        <v>2284</v>
      </c>
      <c r="AV1115" s="91">
        <v>29</v>
      </c>
      <c r="AW1115" s="93">
        <v>91</v>
      </c>
      <c r="AX1115" s="99">
        <f t="shared" si="646"/>
        <v>29091</v>
      </c>
      <c r="AZ1115" s="7" t="s">
        <v>3053</v>
      </c>
      <c r="BA1115" t="s">
        <v>3290</v>
      </c>
      <c r="BK1115">
        <v>1</v>
      </c>
      <c r="BR1115">
        <v>1</v>
      </c>
    </row>
    <row r="1116" spans="1:70" hidden="1" outlineLevel="1">
      <c r="A1116" t="s">
        <v>1007</v>
      </c>
      <c r="B1116" t="s">
        <v>2284</v>
      </c>
      <c r="C1116" s="1">
        <f t="shared" si="633"/>
        <v>351</v>
      </c>
      <c r="D1116" s="7">
        <f>IF(P1116&gt;0,RANK(P1116,(P1116:R1116,S1116:AG1116)),0)</f>
        <v>9</v>
      </c>
      <c r="E1116" s="7">
        <f>IF(Q1116&gt;0,RANK(Q1116,(P1116:R1116,S1116:AG1116)),0)</f>
        <v>0</v>
      </c>
      <c r="F1116" s="7">
        <f>IF(R1116&gt;0,RANK(R1116,(P1116:R1116,S1116:AG1116)),0)</f>
        <v>2</v>
      </c>
      <c r="G1116" s="7">
        <f>IF(S1116&gt;0,RANK(S1116,(P1116:R1116,S1116:AG1116)),0)</f>
        <v>3</v>
      </c>
      <c r="H1116" s="48">
        <f t="shared" si="634"/>
        <v>111</v>
      </c>
      <c r="I1116" s="163">
        <f t="shared" si="632"/>
        <v>0.31623931623931623</v>
      </c>
      <c r="J1116" s="2"/>
      <c r="K1116" s="2">
        <f t="shared" si="635"/>
        <v>2.8490028490028491E-3</v>
      </c>
      <c r="L1116" s="2">
        <f t="shared" si="636"/>
        <v>0</v>
      </c>
      <c r="M1116" s="2">
        <f t="shared" si="637"/>
        <v>0.21937321937321938</v>
      </c>
      <c r="N1116" s="2">
        <f t="shared" si="630"/>
        <v>0.13390313390313391</v>
      </c>
      <c r="O1116" s="2">
        <f t="shared" si="631"/>
        <v>0.64387464387464388</v>
      </c>
      <c r="P1116" s="1">
        <v>1</v>
      </c>
      <c r="R1116" s="1">
        <v>77</v>
      </c>
      <c r="S1116" s="1">
        <v>47</v>
      </c>
      <c r="T1116" s="1">
        <v>188</v>
      </c>
      <c r="U1116" s="1">
        <v>5</v>
      </c>
      <c r="V1116" s="1">
        <v>11</v>
      </c>
      <c r="Y1116" s="1">
        <v>10</v>
      </c>
      <c r="Z1116" s="48">
        <f t="shared" si="620"/>
        <v>3</v>
      </c>
      <c r="AE1116" s="1">
        <v>9</v>
      </c>
      <c r="AF1116">
        <v>0</v>
      </c>
      <c r="AI1116" s="7">
        <f t="shared" si="638"/>
        <v>1</v>
      </c>
      <c r="AJ1116" s="7">
        <f t="shared" si="639"/>
        <v>6</v>
      </c>
      <c r="AK1116" s="7">
        <f t="shared" si="640"/>
        <v>4</v>
      </c>
      <c r="AL1116" s="7">
        <f t="shared" si="641"/>
        <v>0</v>
      </c>
      <c r="AM1116" s="2">
        <f t="shared" si="642"/>
        <v>0.53561253561253563</v>
      </c>
      <c r="AN1116" s="2">
        <f t="shared" si="643"/>
        <v>1.4245014245014245E-2</v>
      </c>
      <c r="AO1116" s="2">
        <f t="shared" si="644"/>
        <v>3.1339031339031341E-2</v>
      </c>
      <c r="AP1116" s="2">
        <f t="shared" si="645"/>
        <v>0</v>
      </c>
      <c r="AR1116" t="str">
        <f t="shared" si="647"/>
        <v>Iron</v>
      </c>
      <c r="AS1116" t="s">
        <v>2284</v>
      </c>
      <c r="AV1116" s="91">
        <v>29</v>
      </c>
      <c r="AW1116" s="93">
        <v>93</v>
      </c>
      <c r="AX1116" s="99">
        <f t="shared" si="646"/>
        <v>29093</v>
      </c>
      <c r="AZ1116" s="7" t="s">
        <v>3053</v>
      </c>
      <c r="BA1116" t="s">
        <v>3290</v>
      </c>
      <c r="BK1116">
        <v>0</v>
      </c>
      <c r="BR1116">
        <v>3</v>
      </c>
    </row>
    <row r="1117" spans="1:70" hidden="1" outlineLevel="1">
      <c r="A1117" t="s">
        <v>3116</v>
      </c>
      <c r="B1117" t="s">
        <v>2284</v>
      </c>
      <c r="C1117" s="1">
        <f t="shared" si="633"/>
        <v>20456</v>
      </c>
      <c r="D1117" s="7">
        <f>IF(P1117&gt;0,RANK(P1117,(P1117:R1117,S1117:AG1117)),0)</f>
        <v>8</v>
      </c>
      <c r="E1117" s="7">
        <f>IF(Q1117&gt;0,RANK(Q1117,(P1117:R1117,S1117:AG1117)),0)</f>
        <v>0</v>
      </c>
      <c r="F1117" s="7">
        <f>IF(R1117&gt;0,RANK(R1117,(P1117:R1117,S1117:AG1117)),0)</f>
        <v>2</v>
      </c>
      <c r="G1117" s="7">
        <f>IF(S1117&gt;0,RANK(S1117,(P1117:R1117,S1117:AG1117)),0)</f>
        <v>3</v>
      </c>
      <c r="H1117" s="48">
        <f t="shared" si="634"/>
        <v>3458</v>
      </c>
      <c r="I1117" s="163">
        <f t="shared" si="632"/>
        <v>0.16904575674618694</v>
      </c>
      <c r="J1117" s="2"/>
      <c r="K1117" s="2">
        <f t="shared" si="635"/>
        <v>5.0840829096597574E-3</v>
      </c>
      <c r="L1117" s="2">
        <f t="shared" si="636"/>
        <v>0</v>
      </c>
      <c r="M1117" s="2">
        <f t="shared" si="637"/>
        <v>0.31570199452483377</v>
      </c>
      <c r="N1117" s="2">
        <f t="shared" si="630"/>
        <v>0.13487485334376223</v>
      </c>
      <c r="O1117" s="2">
        <f t="shared" si="631"/>
        <v>0.54433906922174424</v>
      </c>
      <c r="P1117" s="1">
        <v>104</v>
      </c>
      <c r="R1117" s="1">
        <v>6458</v>
      </c>
      <c r="S1117" s="1">
        <v>2759</v>
      </c>
      <c r="T1117" s="1">
        <v>9916</v>
      </c>
      <c r="U1117" s="1">
        <v>214</v>
      </c>
      <c r="V1117" s="1">
        <v>133</v>
      </c>
      <c r="Y1117" s="1">
        <v>575</v>
      </c>
      <c r="Z1117" s="48">
        <f t="shared" si="620"/>
        <v>51</v>
      </c>
      <c r="AE1117" s="1">
        <v>193</v>
      </c>
      <c r="AF1117">
        <v>53</v>
      </c>
      <c r="AI1117" s="7">
        <f t="shared" si="638"/>
        <v>1</v>
      </c>
      <c r="AJ1117" s="7">
        <f t="shared" si="639"/>
        <v>5</v>
      </c>
      <c r="AK1117" s="7">
        <f t="shared" si="640"/>
        <v>6</v>
      </c>
      <c r="AL1117" s="7">
        <f t="shared" si="641"/>
        <v>0</v>
      </c>
      <c r="AM1117" s="2">
        <f t="shared" si="642"/>
        <v>0.48474775127102071</v>
      </c>
      <c r="AN1117" s="2">
        <f t="shared" si="643"/>
        <v>1.0461478294876808E-2</v>
      </c>
      <c r="AO1117" s="2">
        <f t="shared" si="644"/>
        <v>6.5017598748533436E-3</v>
      </c>
      <c r="AP1117" s="2">
        <f t="shared" si="645"/>
        <v>0</v>
      </c>
      <c r="AR1117" t="str">
        <f t="shared" si="647"/>
        <v>Jackson</v>
      </c>
      <c r="AS1117" t="s">
        <v>2284</v>
      </c>
      <c r="AV1117" s="91">
        <v>29</v>
      </c>
      <c r="AW1117" s="93">
        <v>95</v>
      </c>
      <c r="AX1117" s="99">
        <f t="shared" si="646"/>
        <v>29095</v>
      </c>
      <c r="AZ1117" s="7" t="s">
        <v>3053</v>
      </c>
      <c r="BA1117" t="s">
        <v>3290</v>
      </c>
      <c r="BK1117">
        <v>15</v>
      </c>
      <c r="BR1117">
        <v>36</v>
      </c>
    </row>
    <row r="1118" spans="1:70" hidden="1" outlineLevel="1">
      <c r="A1118" t="s">
        <v>1372</v>
      </c>
      <c r="B1118" t="s">
        <v>2284</v>
      </c>
      <c r="C1118" s="1">
        <f t="shared" si="633"/>
        <v>3842</v>
      </c>
      <c r="D1118" s="7">
        <f>IF(P1118&gt;0,RANK(P1118,(P1118:R1118,S1118:AG1118)),0)</f>
        <v>8</v>
      </c>
      <c r="E1118" s="7">
        <f>IF(Q1118&gt;0,RANK(Q1118,(P1118:R1118,S1118:AG1118)),0)</f>
        <v>0</v>
      </c>
      <c r="F1118" s="7">
        <f>IF(R1118&gt;0,RANK(R1118,(P1118:R1118,S1118:AG1118)),0)</f>
        <v>2</v>
      </c>
      <c r="G1118" s="7">
        <f>IF(S1118&gt;0,RANK(S1118,(P1118:R1118,S1118:AG1118)),0)</f>
        <v>3</v>
      </c>
      <c r="H1118" s="48">
        <f t="shared" si="634"/>
        <v>1524</v>
      </c>
      <c r="I1118" s="163">
        <f t="shared" si="632"/>
        <v>0.39666840187402397</v>
      </c>
      <c r="J1118" s="2"/>
      <c r="K1118" s="2">
        <f t="shared" si="635"/>
        <v>3.6439354502863092E-3</v>
      </c>
      <c r="L1118" s="2">
        <f t="shared" si="636"/>
        <v>0</v>
      </c>
      <c r="M1118" s="2">
        <f t="shared" si="637"/>
        <v>0.21160853722019782</v>
      </c>
      <c r="N1118" s="2">
        <f t="shared" si="630"/>
        <v>0.10827693909422176</v>
      </c>
      <c r="O1118" s="2">
        <f t="shared" si="631"/>
        <v>0.67647058823529416</v>
      </c>
      <c r="P1118" s="1">
        <v>14</v>
      </c>
      <c r="R1118" s="1">
        <v>813</v>
      </c>
      <c r="S1118" s="1">
        <v>416</v>
      </c>
      <c r="T1118" s="1">
        <v>2337</v>
      </c>
      <c r="U1118" s="1">
        <v>51</v>
      </c>
      <c r="V1118" s="1">
        <v>15</v>
      </c>
      <c r="Y1118" s="1">
        <v>152</v>
      </c>
      <c r="Z1118" s="48">
        <f t="shared" si="620"/>
        <v>2</v>
      </c>
      <c r="AE1118" s="1">
        <v>32</v>
      </c>
      <c r="AF1118">
        <v>10</v>
      </c>
      <c r="AI1118" s="7">
        <f t="shared" si="638"/>
        <v>1</v>
      </c>
      <c r="AJ1118" s="7">
        <f t="shared" si="639"/>
        <v>5</v>
      </c>
      <c r="AK1118" s="7">
        <f t="shared" si="640"/>
        <v>6</v>
      </c>
      <c r="AL1118" s="7">
        <f t="shared" si="641"/>
        <v>0</v>
      </c>
      <c r="AM1118" s="2">
        <f t="shared" si="642"/>
        <v>0.60827693909422176</v>
      </c>
      <c r="AN1118" s="2">
        <f t="shared" si="643"/>
        <v>1.3274336283185841E-2</v>
      </c>
      <c r="AO1118" s="2">
        <f t="shared" si="644"/>
        <v>3.9042165538781884E-3</v>
      </c>
      <c r="AP1118" s="2">
        <f t="shared" si="645"/>
        <v>0</v>
      </c>
      <c r="AR1118" t="str">
        <f t="shared" si="647"/>
        <v>Jasper</v>
      </c>
      <c r="AS1118" t="s">
        <v>2284</v>
      </c>
      <c r="AV1118" s="91">
        <v>29</v>
      </c>
      <c r="AW1118" s="93">
        <v>97</v>
      </c>
      <c r="AX1118" s="99">
        <f t="shared" si="646"/>
        <v>29097</v>
      </c>
      <c r="AZ1118" s="7" t="s">
        <v>3053</v>
      </c>
      <c r="BA1118" t="s">
        <v>3290</v>
      </c>
      <c r="BK1118">
        <v>2</v>
      </c>
      <c r="BR1118">
        <v>0</v>
      </c>
    </row>
    <row r="1119" spans="1:70" hidden="1" outlineLevel="1">
      <c r="A1119" t="s">
        <v>2535</v>
      </c>
      <c r="B1119" t="s">
        <v>2284</v>
      </c>
      <c r="C1119" s="1">
        <f t="shared" si="633"/>
        <v>8296</v>
      </c>
      <c r="D1119" s="7">
        <f>IF(P1119&gt;0,RANK(P1119,(P1119:R1119,S1119:AG1119)),0)</f>
        <v>8</v>
      </c>
      <c r="E1119" s="7">
        <f>IF(Q1119&gt;0,RANK(Q1119,(P1119:R1119,S1119:AG1119)),0)</f>
        <v>0</v>
      </c>
      <c r="F1119" s="7">
        <f>IF(R1119&gt;0,RANK(R1119,(P1119:R1119,S1119:AG1119)),0)</f>
        <v>2</v>
      </c>
      <c r="G1119" s="7">
        <f>IF(S1119&gt;0,RANK(S1119,(P1119:R1119,S1119:AG1119)),0)</f>
        <v>3</v>
      </c>
      <c r="H1119" s="48">
        <f t="shared" si="634"/>
        <v>2999</v>
      </c>
      <c r="I1119" s="163">
        <f t="shared" si="632"/>
        <v>0.36149951783992285</v>
      </c>
      <c r="J1119" s="2"/>
      <c r="K1119" s="2">
        <f t="shared" si="635"/>
        <v>3.6162005785920926E-3</v>
      </c>
      <c r="L1119" s="2">
        <f t="shared" si="636"/>
        <v>0</v>
      </c>
      <c r="M1119" s="2">
        <f t="shared" si="637"/>
        <v>0.20588235294117646</v>
      </c>
      <c r="N1119" s="2">
        <f t="shared" si="630"/>
        <v>0.14717936354869818</v>
      </c>
      <c r="O1119" s="2">
        <f t="shared" si="631"/>
        <v>0.64332208293153315</v>
      </c>
      <c r="P1119" s="1">
        <v>30</v>
      </c>
      <c r="R1119" s="1">
        <v>1708</v>
      </c>
      <c r="S1119" s="1">
        <v>1221</v>
      </c>
      <c r="T1119" s="1">
        <v>4707</v>
      </c>
      <c r="U1119" s="1">
        <v>90</v>
      </c>
      <c r="V1119" s="1">
        <v>73</v>
      </c>
      <c r="Y1119" s="1">
        <v>374</v>
      </c>
      <c r="Z1119" s="48">
        <f t="shared" si="620"/>
        <v>27</v>
      </c>
      <c r="AE1119" s="1">
        <v>49</v>
      </c>
      <c r="AF1119">
        <v>17</v>
      </c>
      <c r="AI1119" s="7">
        <f t="shared" si="638"/>
        <v>1</v>
      </c>
      <c r="AJ1119" s="7">
        <f t="shared" si="639"/>
        <v>5</v>
      </c>
      <c r="AK1119" s="7">
        <f t="shared" si="640"/>
        <v>6</v>
      </c>
      <c r="AL1119" s="7">
        <f t="shared" si="641"/>
        <v>0</v>
      </c>
      <c r="AM1119" s="2">
        <f t="shared" si="642"/>
        <v>0.56738187078109936</v>
      </c>
      <c r="AN1119" s="2">
        <f t="shared" si="643"/>
        <v>1.0848601735776278E-2</v>
      </c>
      <c r="AO1119" s="2">
        <f t="shared" si="644"/>
        <v>8.7994214079074248E-3</v>
      </c>
      <c r="AP1119" s="2">
        <f t="shared" si="645"/>
        <v>0</v>
      </c>
      <c r="AR1119" t="str">
        <f t="shared" si="647"/>
        <v>Jefferson</v>
      </c>
      <c r="AS1119" t="s">
        <v>2284</v>
      </c>
      <c r="AV1119" s="91">
        <v>29</v>
      </c>
      <c r="AW1119" s="93">
        <v>99</v>
      </c>
      <c r="AX1119" s="99">
        <f t="shared" si="646"/>
        <v>29099</v>
      </c>
      <c r="AZ1119" s="7" t="s">
        <v>3053</v>
      </c>
      <c r="BA1119" t="s">
        <v>3290</v>
      </c>
      <c r="BK1119">
        <v>6</v>
      </c>
      <c r="BR1119">
        <v>21</v>
      </c>
    </row>
    <row r="1120" spans="1:70" hidden="1" outlineLevel="1">
      <c r="A1120" t="s">
        <v>1995</v>
      </c>
      <c r="B1120" t="s">
        <v>2284</v>
      </c>
      <c r="C1120" s="1">
        <f t="shared" si="633"/>
        <v>1457</v>
      </c>
      <c r="D1120" s="7">
        <f>IF(P1120&gt;0,RANK(P1120,(P1120:R1120,S1120:AG1120)),0)</f>
        <v>9</v>
      </c>
      <c r="E1120" s="7">
        <f>IF(Q1120&gt;0,RANK(Q1120,(P1120:R1120,S1120:AG1120)),0)</f>
        <v>0</v>
      </c>
      <c r="F1120" s="7">
        <f>IF(R1120&gt;0,RANK(R1120,(P1120:R1120,S1120:AG1120)),0)</f>
        <v>2</v>
      </c>
      <c r="G1120" s="7">
        <f>IF(S1120&gt;0,RANK(S1120,(P1120:R1120,S1120:AG1120)),0)</f>
        <v>3</v>
      </c>
      <c r="H1120" s="48">
        <f t="shared" si="634"/>
        <v>482</v>
      </c>
      <c r="I1120" s="163">
        <f t="shared" si="632"/>
        <v>0.33081674673987643</v>
      </c>
      <c r="J1120" s="2"/>
      <c r="K1120" s="2">
        <f t="shared" si="635"/>
        <v>2.0590253946465341E-3</v>
      </c>
      <c r="L1120" s="2">
        <f t="shared" si="636"/>
        <v>0</v>
      </c>
      <c r="M1120" s="2">
        <f t="shared" si="637"/>
        <v>0.23747426218256693</v>
      </c>
      <c r="N1120" s="2">
        <f t="shared" si="630"/>
        <v>0.11599176389842142</v>
      </c>
      <c r="O1120" s="2">
        <f t="shared" si="631"/>
        <v>0.64447494852436504</v>
      </c>
      <c r="P1120" s="1">
        <v>3</v>
      </c>
      <c r="R1120" s="1">
        <v>346</v>
      </c>
      <c r="S1120" s="1">
        <v>169</v>
      </c>
      <c r="T1120" s="1">
        <v>828</v>
      </c>
      <c r="U1120" s="1">
        <v>15</v>
      </c>
      <c r="V1120" s="1">
        <v>16</v>
      </c>
      <c r="Y1120" s="1">
        <v>62</v>
      </c>
      <c r="Z1120" s="48">
        <f t="shared" si="620"/>
        <v>4</v>
      </c>
      <c r="AE1120" s="1">
        <v>12</v>
      </c>
      <c r="AF1120">
        <v>2</v>
      </c>
      <c r="AI1120" s="7">
        <f t="shared" si="638"/>
        <v>1</v>
      </c>
      <c r="AJ1120" s="7">
        <f t="shared" si="639"/>
        <v>6</v>
      </c>
      <c r="AK1120" s="7">
        <f t="shared" si="640"/>
        <v>5</v>
      </c>
      <c r="AL1120" s="7">
        <f t="shared" si="641"/>
        <v>0</v>
      </c>
      <c r="AM1120" s="2">
        <f t="shared" si="642"/>
        <v>0.56829100892244333</v>
      </c>
      <c r="AN1120" s="2">
        <f t="shared" si="643"/>
        <v>1.029512697323267E-2</v>
      </c>
      <c r="AO1120" s="2">
        <f t="shared" si="644"/>
        <v>1.0981468771448181E-2</v>
      </c>
      <c r="AP1120" s="2">
        <f t="shared" si="645"/>
        <v>0</v>
      </c>
      <c r="AR1120" t="str">
        <f t="shared" si="647"/>
        <v>Johnson</v>
      </c>
      <c r="AS1120" t="s">
        <v>2284</v>
      </c>
      <c r="AV1120" s="91">
        <v>29</v>
      </c>
      <c r="AW1120" s="93">
        <v>101</v>
      </c>
      <c r="AX1120" s="99">
        <f t="shared" si="646"/>
        <v>29101</v>
      </c>
      <c r="AZ1120" s="7" t="s">
        <v>3053</v>
      </c>
      <c r="BA1120" t="s">
        <v>3290</v>
      </c>
      <c r="BK1120">
        <v>2</v>
      </c>
      <c r="BR1120">
        <v>2</v>
      </c>
    </row>
    <row r="1121" spans="1:70" hidden="1" outlineLevel="1">
      <c r="A1121" t="s">
        <v>802</v>
      </c>
      <c r="B1121" t="s">
        <v>2284</v>
      </c>
      <c r="C1121" s="1">
        <f t="shared" si="633"/>
        <v>192</v>
      </c>
      <c r="D1121" s="7">
        <f>IF(P1121&gt;0,RANK(P1121,(P1121:R1121,S1121:AG1121)),0)</f>
        <v>7</v>
      </c>
      <c r="E1121" s="7">
        <f>IF(Q1121&gt;0,RANK(Q1121,(P1121:R1121,S1121:AG1121)),0)</f>
        <v>0</v>
      </c>
      <c r="F1121" s="7">
        <f>IF(R1121&gt;0,RANK(R1121,(P1121:R1121,S1121:AG1121)),0)</f>
        <v>2</v>
      </c>
      <c r="G1121" s="7">
        <f>IF(S1121&gt;0,RANK(S1121,(P1121:R1121,S1121:AG1121)),0)</f>
        <v>3</v>
      </c>
      <c r="H1121" s="48">
        <f t="shared" si="634"/>
        <v>81</v>
      </c>
      <c r="I1121" s="163">
        <f t="shared" si="632"/>
        <v>0.421875</v>
      </c>
      <c r="J1121" s="2"/>
      <c r="K1121" s="2">
        <f t="shared" si="635"/>
        <v>5.208333333333333E-3</v>
      </c>
      <c r="L1121" s="2">
        <f t="shared" si="636"/>
        <v>0</v>
      </c>
      <c r="M1121" s="2">
        <f t="shared" si="637"/>
        <v>0.18229166666666666</v>
      </c>
      <c r="N1121" s="2">
        <f t="shared" si="630"/>
        <v>0.11458333333333333</v>
      </c>
      <c r="O1121" s="2">
        <f t="shared" si="631"/>
        <v>0.69791666666666663</v>
      </c>
      <c r="P1121" s="1">
        <v>1</v>
      </c>
      <c r="R1121" s="1">
        <v>35</v>
      </c>
      <c r="S1121" s="1">
        <v>22</v>
      </c>
      <c r="T1121" s="1">
        <v>116</v>
      </c>
      <c r="U1121" s="1">
        <v>1</v>
      </c>
      <c r="V1121" s="1">
        <v>0</v>
      </c>
      <c r="Y1121" s="1">
        <v>10</v>
      </c>
      <c r="Z1121" s="48">
        <f t="shared" si="620"/>
        <v>0</v>
      </c>
      <c r="AE1121" s="1">
        <v>4</v>
      </c>
      <c r="AF1121">
        <v>3</v>
      </c>
      <c r="AI1121" s="7">
        <f t="shared" si="638"/>
        <v>1</v>
      </c>
      <c r="AJ1121" s="7">
        <f t="shared" si="639"/>
        <v>5</v>
      </c>
      <c r="AK1121" s="7">
        <f t="shared" si="640"/>
        <v>0</v>
      </c>
      <c r="AL1121" s="7">
        <f t="shared" si="641"/>
        <v>0</v>
      </c>
      <c r="AM1121" s="2">
        <f t="shared" si="642"/>
        <v>0.60416666666666663</v>
      </c>
      <c r="AN1121" s="2">
        <f t="shared" si="643"/>
        <v>5.208333333333333E-3</v>
      </c>
      <c r="AO1121" s="2">
        <f t="shared" si="644"/>
        <v>0</v>
      </c>
      <c r="AP1121" s="2">
        <f t="shared" si="645"/>
        <v>0</v>
      </c>
      <c r="AR1121" t="str">
        <f t="shared" si="647"/>
        <v>Knox</v>
      </c>
      <c r="AS1121" t="s">
        <v>2284</v>
      </c>
      <c r="AV1121" s="91">
        <v>29</v>
      </c>
      <c r="AW1121" s="93">
        <v>103</v>
      </c>
      <c r="AX1121" s="99">
        <f t="shared" si="646"/>
        <v>29103</v>
      </c>
      <c r="AZ1121" s="7" t="s">
        <v>3053</v>
      </c>
      <c r="BA1121" t="s">
        <v>3290</v>
      </c>
      <c r="BK1121">
        <v>0</v>
      </c>
      <c r="BR1121">
        <v>0</v>
      </c>
    </row>
    <row r="1122" spans="1:70" hidden="1" outlineLevel="1">
      <c r="A1122" t="s">
        <v>1484</v>
      </c>
      <c r="B1122" t="s">
        <v>2284</v>
      </c>
      <c r="C1122" s="1">
        <f t="shared" si="633"/>
        <v>2748</v>
      </c>
      <c r="D1122" s="7">
        <f>IF(P1122&gt;0,RANK(P1122,(P1122:R1122,S1122:AG1122)),0)</f>
        <v>8</v>
      </c>
      <c r="E1122" s="7">
        <f>IF(Q1122&gt;0,RANK(Q1122,(P1122:R1122,S1122:AG1122)),0)</f>
        <v>0</v>
      </c>
      <c r="F1122" s="7">
        <f>IF(R1122&gt;0,RANK(R1122,(P1122:R1122,S1122:AG1122)),0)</f>
        <v>2</v>
      </c>
      <c r="G1122" s="7">
        <f>IF(S1122&gt;0,RANK(S1122,(P1122:R1122,S1122:AG1122)),0)</f>
        <v>3</v>
      </c>
      <c r="H1122" s="48">
        <f t="shared" si="634"/>
        <v>801</v>
      </c>
      <c r="I1122" s="163">
        <f t="shared" si="632"/>
        <v>0.29148471615720523</v>
      </c>
      <c r="J1122" s="2"/>
      <c r="K1122" s="2">
        <f t="shared" si="635"/>
        <v>2.911208151382824E-3</v>
      </c>
      <c r="L1122" s="2">
        <f t="shared" si="636"/>
        <v>0</v>
      </c>
      <c r="M1122" s="2">
        <f t="shared" si="637"/>
        <v>0.23617176128093159</v>
      </c>
      <c r="N1122" s="2">
        <f t="shared" si="630"/>
        <v>0.12081513828238719</v>
      </c>
      <c r="O1122" s="2">
        <f t="shared" si="631"/>
        <v>0.64010189228529835</v>
      </c>
      <c r="P1122" s="1">
        <v>8</v>
      </c>
      <c r="R1122" s="1">
        <v>649</v>
      </c>
      <c r="S1122" s="1">
        <v>332</v>
      </c>
      <c r="T1122" s="1">
        <v>1450</v>
      </c>
      <c r="U1122" s="1">
        <v>35</v>
      </c>
      <c r="V1122" s="1">
        <v>17</v>
      </c>
      <c r="Y1122" s="1">
        <v>211</v>
      </c>
      <c r="Z1122" s="48">
        <f t="shared" si="620"/>
        <v>2</v>
      </c>
      <c r="AE1122" s="1">
        <v>38</v>
      </c>
      <c r="AF1122">
        <v>6</v>
      </c>
      <c r="AI1122" s="7">
        <f t="shared" si="638"/>
        <v>1</v>
      </c>
      <c r="AJ1122" s="7">
        <f t="shared" si="639"/>
        <v>5</v>
      </c>
      <c r="AK1122" s="7">
        <f t="shared" si="640"/>
        <v>6</v>
      </c>
      <c r="AL1122" s="7">
        <f t="shared" si="641"/>
        <v>0</v>
      </c>
      <c r="AM1122" s="2">
        <f t="shared" si="642"/>
        <v>0.52765647743813682</v>
      </c>
      <c r="AN1122" s="2">
        <f t="shared" si="643"/>
        <v>1.2736535662299854E-2</v>
      </c>
      <c r="AO1122" s="2">
        <f t="shared" si="644"/>
        <v>6.1863173216885007E-3</v>
      </c>
      <c r="AP1122" s="2">
        <f t="shared" si="645"/>
        <v>0</v>
      </c>
      <c r="AR1122" t="str">
        <f t="shared" si="647"/>
        <v>Laclede</v>
      </c>
      <c r="AS1122" t="s">
        <v>2284</v>
      </c>
      <c r="AV1122" s="91">
        <v>29</v>
      </c>
      <c r="AW1122" s="93">
        <v>105</v>
      </c>
      <c r="AX1122" s="99">
        <f t="shared" si="646"/>
        <v>29105</v>
      </c>
      <c r="AZ1122" s="7" t="s">
        <v>3053</v>
      </c>
      <c r="BA1122" t="s">
        <v>3290</v>
      </c>
      <c r="BK1122">
        <v>0</v>
      </c>
      <c r="BR1122">
        <v>2</v>
      </c>
    </row>
    <row r="1123" spans="1:70" hidden="1" outlineLevel="1">
      <c r="A1123" t="s">
        <v>1321</v>
      </c>
      <c r="B1123" t="s">
        <v>2284</v>
      </c>
      <c r="C1123" s="1">
        <f t="shared" si="633"/>
        <v>1351</v>
      </c>
      <c r="D1123" s="7">
        <f>IF(P1123&gt;0,RANK(P1123,(P1123:R1123,S1123:AG1123)),0)</f>
        <v>7</v>
      </c>
      <c r="E1123" s="7">
        <f>IF(Q1123&gt;0,RANK(Q1123,(P1123:R1123,S1123:AG1123)),0)</f>
        <v>0</v>
      </c>
      <c r="F1123" s="7">
        <f>IF(R1123&gt;0,RANK(R1123,(P1123:R1123,S1123:AG1123)),0)</f>
        <v>2</v>
      </c>
      <c r="G1123" s="7">
        <f>IF(S1123&gt;0,RANK(S1123,(P1123:R1123,S1123:AG1123)),0)</f>
        <v>3</v>
      </c>
      <c r="H1123" s="48">
        <f t="shared" si="634"/>
        <v>515</v>
      </c>
      <c r="I1123" s="163">
        <f t="shared" si="632"/>
        <v>0.38119911176905996</v>
      </c>
      <c r="J1123" s="2"/>
      <c r="K1123" s="2">
        <f t="shared" si="635"/>
        <v>5.1813471502590676E-3</v>
      </c>
      <c r="L1123" s="2">
        <f t="shared" si="636"/>
        <v>0</v>
      </c>
      <c r="M1123" s="2">
        <f t="shared" si="637"/>
        <v>0.22279792746113988</v>
      </c>
      <c r="N1123" s="2">
        <f t="shared" si="630"/>
        <v>9.3264248704663211E-2</v>
      </c>
      <c r="O1123" s="2">
        <f t="shared" si="631"/>
        <v>0.67875647668393779</v>
      </c>
      <c r="P1123" s="1">
        <v>7</v>
      </c>
      <c r="R1123" s="1">
        <v>301</v>
      </c>
      <c r="S1123" s="1">
        <v>126</v>
      </c>
      <c r="T1123" s="1">
        <v>816</v>
      </c>
      <c r="U1123" s="1">
        <v>7</v>
      </c>
      <c r="V1123" s="1">
        <v>13</v>
      </c>
      <c r="Y1123" s="1">
        <v>57</v>
      </c>
      <c r="Z1123" s="48">
        <f t="shared" si="620"/>
        <v>2</v>
      </c>
      <c r="AE1123" s="1">
        <v>17</v>
      </c>
      <c r="AF1123">
        <v>5</v>
      </c>
      <c r="AI1123" s="7">
        <f t="shared" si="638"/>
        <v>1</v>
      </c>
      <c r="AJ1123" s="7">
        <f t="shared" si="639"/>
        <v>6</v>
      </c>
      <c r="AK1123" s="7">
        <f t="shared" si="640"/>
        <v>5</v>
      </c>
      <c r="AL1123" s="7">
        <f t="shared" si="641"/>
        <v>0</v>
      </c>
      <c r="AM1123" s="2">
        <f t="shared" si="642"/>
        <v>0.60399703923019987</v>
      </c>
      <c r="AN1123" s="2">
        <f t="shared" si="643"/>
        <v>5.1813471502590676E-3</v>
      </c>
      <c r="AO1123" s="2">
        <f t="shared" si="644"/>
        <v>9.6225018504811251E-3</v>
      </c>
      <c r="AP1123" s="2">
        <f t="shared" si="645"/>
        <v>0</v>
      </c>
      <c r="AR1123" t="str">
        <f t="shared" si="647"/>
        <v>Lafayette</v>
      </c>
      <c r="AS1123" t="s">
        <v>2284</v>
      </c>
      <c r="AV1123" s="91">
        <v>29</v>
      </c>
      <c r="AW1123" s="93">
        <v>107</v>
      </c>
      <c r="AX1123" s="99">
        <f t="shared" si="646"/>
        <v>29107</v>
      </c>
      <c r="AZ1123" s="7" t="s">
        <v>3053</v>
      </c>
      <c r="BA1123" t="s">
        <v>3290</v>
      </c>
      <c r="BK1123">
        <v>0</v>
      </c>
      <c r="BR1123">
        <v>2</v>
      </c>
    </row>
    <row r="1124" spans="1:70" hidden="1" outlineLevel="1">
      <c r="A1124" t="s">
        <v>646</v>
      </c>
      <c r="B1124" t="s">
        <v>2284</v>
      </c>
      <c r="C1124" s="1">
        <f t="shared" si="633"/>
        <v>2514</v>
      </c>
      <c r="D1124" s="7">
        <f>IF(P1124&gt;0,RANK(P1124,(P1124:R1124,S1124:AG1124)),0)</f>
        <v>8</v>
      </c>
      <c r="E1124" s="7">
        <f>IF(Q1124&gt;0,RANK(Q1124,(P1124:R1124,S1124:AG1124)),0)</f>
        <v>0</v>
      </c>
      <c r="F1124" s="7">
        <f>IF(R1124&gt;0,RANK(R1124,(P1124:R1124,S1124:AG1124)),0)</f>
        <v>2</v>
      </c>
      <c r="G1124" s="7">
        <f>IF(S1124&gt;0,RANK(S1124,(P1124:R1124,S1124:AG1124)),0)</f>
        <v>3</v>
      </c>
      <c r="H1124" s="48">
        <f t="shared" si="634"/>
        <v>1133</v>
      </c>
      <c r="I1124" s="163">
        <f t="shared" si="632"/>
        <v>0.45067621320604612</v>
      </c>
      <c r="J1124" s="2"/>
      <c r="K1124" s="2">
        <f t="shared" si="635"/>
        <v>3.977724741447892E-3</v>
      </c>
      <c r="L1124" s="2">
        <f t="shared" si="636"/>
        <v>0</v>
      </c>
      <c r="M1124" s="2">
        <f t="shared" si="637"/>
        <v>0.18695306284805091</v>
      </c>
      <c r="N1124" s="2">
        <f t="shared" si="630"/>
        <v>9.8249801113762927E-2</v>
      </c>
      <c r="O1124" s="2">
        <f t="shared" si="631"/>
        <v>0.71081941129673831</v>
      </c>
      <c r="P1124" s="1">
        <v>10</v>
      </c>
      <c r="R1124" s="1">
        <v>470</v>
      </c>
      <c r="S1124" s="1">
        <v>247</v>
      </c>
      <c r="T1124" s="1">
        <v>1603</v>
      </c>
      <c r="U1124" s="1">
        <v>21</v>
      </c>
      <c r="V1124" s="1">
        <v>15</v>
      </c>
      <c r="Y1124" s="1">
        <v>118</v>
      </c>
      <c r="Z1124" s="48">
        <f t="shared" si="620"/>
        <v>6</v>
      </c>
      <c r="AE1124" s="1">
        <v>21</v>
      </c>
      <c r="AF1124">
        <v>3</v>
      </c>
      <c r="AI1124" s="7">
        <f t="shared" si="638"/>
        <v>1</v>
      </c>
      <c r="AJ1124" s="7">
        <f t="shared" si="639"/>
        <v>5</v>
      </c>
      <c r="AK1124" s="7">
        <f t="shared" si="640"/>
        <v>6</v>
      </c>
      <c r="AL1124" s="7">
        <f t="shared" si="641"/>
        <v>0</v>
      </c>
      <c r="AM1124" s="2">
        <f t="shared" si="642"/>
        <v>0.63762927605409703</v>
      </c>
      <c r="AN1124" s="2">
        <f t="shared" si="643"/>
        <v>8.3532219570405727E-3</v>
      </c>
      <c r="AO1124" s="2">
        <f t="shared" si="644"/>
        <v>5.9665871121718375E-3</v>
      </c>
      <c r="AP1124" s="2">
        <f t="shared" si="645"/>
        <v>0</v>
      </c>
      <c r="AR1124" t="str">
        <f t="shared" si="647"/>
        <v>Lawrence</v>
      </c>
      <c r="AS1124" t="s">
        <v>2284</v>
      </c>
      <c r="AV1124" s="91">
        <v>29</v>
      </c>
      <c r="AW1124" s="93">
        <v>109</v>
      </c>
      <c r="AX1124" s="99">
        <f t="shared" si="646"/>
        <v>29109</v>
      </c>
      <c r="AZ1124" s="7" t="s">
        <v>3053</v>
      </c>
      <c r="BA1124" t="s">
        <v>3290</v>
      </c>
      <c r="BK1124">
        <v>4</v>
      </c>
      <c r="BR1124">
        <v>2</v>
      </c>
    </row>
    <row r="1125" spans="1:70" hidden="1" outlineLevel="1">
      <c r="A1125" t="s">
        <v>3016</v>
      </c>
      <c r="B1125" t="s">
        <v>2284</v>
      </c>
      <c r="C1125" s="1">
        <f t="shared" si="633"/>
        <v>405</v>
      </c>
      <c r="D1125" s="7">
        <f>IF(P1125&gt;0,RANK(P1125,(P1125:R1125,S1125:AG1125)),0)</f>
        <v>8</v>
      </c>
      <c r="E1125" s="7">
        <f>IF(Q1125&gt;0,RANK(Q1125,(P1125:R1125,S1125:AG1125)),0)</f>
        <v>0</v>
      </c>
      <c r="F1125" s="7">
        <f>IF(R1125&gt;0,RANK(R1125,(P1125:R1125,S1125:AG1125)),0)</f>
        <v>2</v>
      </c>
      <c r="G1125" s="7">
        <f>IF(S1125&gt;0,RANK(S1125,(P1125:R1125,S1125:AG1125)),0)</f>
        <v>3</v>
      </c>
      <c r="H1125" s="48">
        <f t="shared" si="634"/>
        <v>210</v>
      </c>
      <c r="I1125" s="163">
        <f t="shared" si="632"/>
        <v>0.51851851851851849</v>
      </c>
      <c r="J1125" s="2"/>
      <c r="K1125" s="2">
        <f t="shared" si="635"/>
        <v>2.4691358024691358E-3</v>
      </c>
      <c r="L1125" s="2">
        <f t="shared" si="636"/>
        <v>0</v>
      </c>
      <c r="M1125" s="2">
        <f t="shared" si="637"/>
        <v>0.17530864197530865</v>
      </c>
      <c r="N1125" s="2">
        <f t="shared" si="630"/>
        <v>7.407407407407407E-2</v>
      </c>
      <c r="O1125" s="2">
        <f t="shared" si="631"/>
        <v>0.74814814814814812</v>
      </c>
      <c r="P1125" s="1">
        <v>1</v>
      </c>
      <c r="R1125" s="1">
        <v>71</v>
      </c>
      <c r="S1125" s="1">
        <v>30</v>
      </c>
      <c r="T1125" s="1">
        <v>281</v>
      </c>
      <c r="U1125" s="1">
        <v>2</v>
      </c>
      <c r="V1125" s="1">
        <v>4</v>
      </c>
      <c r="Y1125" s="1">
        <v>9</v>
      </c>
      <c r="Z1125" s="48">
        <f t="shared" si="620"/>
        <v>0</v>
      </c>
      <c r="AE1125" s="1">
        <v>7</v>
      </c>
      <c r="AF1125">
        <v>0</v>
      </c>
      <c r="AI1125" s="7">
        <f t="shared" si="638"/>
        <v>1</v>
      </c>
      <c r="AJ1125" s="7">
        <f t="shared" si="639"/>
        <v>6</v>
      </c>
      <c r="AK1125" s="7">
        <f t="shared" si="640"/>
        <v>5</v>
      </c>
      <c r="AL1125" s="7">
        <f t="shared" si="641"/>
        <v>0</v>
      </c>
      <c r="AM1125" s="2">
        <f t="shared" si="642"/>
        <v>0.6938271604938272</v>
      </c>
      <c r="AN1125" s="2">
        <f t="shared" si="643"/>
        <v>4.9382716049382715E-3</v>
      </c>
      <c r="AO1125" s="2">
        <f t="shared" si="644"/>
        <v>9.876543209876543E-3</v>
      </c>
      <c r="AP1125" s="2">
        <f t="shared" si="645"/>
        <v>0</v>
      </c>
      <c r="AR1125" t="str">
        <f t="shared" si="647"/>
        <v>Lewis</v>
      </c>
      <c r="AS1125" t="s">
        <v>2284</v>
      </c>
      <c r="AV1125" s="91">
        <v>29</v>
      </c>
      <c r="AW1125" s="93">
        <v>111</v>
      </c>
      <c r="AX1125" s="99">
        <f t="shared" si="646"/>
        <v>29111</v>
      </c>
      <c r="AZ1125" s="7" t="s">
        <v>3053</v>
      </c>
      <c r="BA1125" t="s">
        <v>3290</v>
      </c>
      <c r="BK1125">
        <v>0</v>
      </c>
      <c r="BR1125">
        <v>0</v>
      </c>
    </row>
    <row r="1126" spans="1:70" hidden="1" outlineLevel="1">
      <c r="A1126" t="s">
        <v>229</v>
      </c>
      <c r="B1126" t="s">
        <v>2284</v>
      </c>
      <c r="C1126" s="1">
        <f t="shared" si="633"/>
        <v>1992</v>
      </c>
      <c r="D1126" s="7">
        <f>IF(P1126&gt;0,RANK(P1126,(P1126:R1126,S1126:AG1126)),0)</f>
        <v>10</v>
      </c>
      <c r="E1126" s="7">
        <f>IF(Q1126&gt;0,RANK(Q1126,(P1126:R1126,S1126:AG1126)),0)</f>
        <v>0</v>
      </c>
      <c r="F1126" s="7">
        <f>IF(R1126&gt;0,RANK(R1126,(P1126:R1126,S1126:AG1126)),0)</f>
        <v>2</v>
      </c>
      <c r="G1126" s="7">
        <f>IF(S1126&gt;0,RANK(S1126,(P1126:R1126,S1126:AG1126)),0)</f>
        <v>3</v>
      </c>
      <c r="H1126" s="48">
        <f t="shared" si="634"/>
        <v>1003</v>
      </c>
      <c r="I1126" s="163">
        <f t="shared" si="632"/>
        <v>0.50351405622489964</v>
      </c>
      <c r="J1126" s="2"/>
      <c r="K1126" s="2">
        <f t="shared" si="635"/>
        <v>1.004016064257028E-3</v>
      </c>
      <c r="L1126" s="2">
        <f t="shared" si="636"/>
        <v>0</v>
      </c>
      <c r="M1126" s="2">
        <f t="shared" si="637"/>
        <v>0.16265060240963855</v>
      </c>
      <c r="N1126" s="2">
        <f t="shared" si="630"/>
        <v>0.12449799196787148</v>
      </c>
      <c r="O1126" s="2">
        <f t="shared" si="631"/>
        <v>0.7118473895582329</v>
      </c>
      <c r="P1126" s="1">
        <v>2</v>
      </c>
      <c r="R1126" s="1">
        <v>324</v>
      </c>
      <c r="S1126" s="1">
        <v>248</v>
      </c>
      <c r="T1126" s="1">
        <v>1327</v>
      </c>
      <c r="U1126" s="1">
        <v>17</v>
      </c>
      <c r="V1126" s="1">
        <v>6</v>
      </c>
      <c r="Y1126" s="1">
        <v>48</v>
      </c>
      <c r="Z1126" s="48">
        <f t="shared" si="620"/>
        <v>6</v>
      </c>
      <c r="AE1126" s="1">
        <v>11</v>
      </c>
      <c r="AF1126">
        <v>3</v>
      </c>
      <c r="AI1126" s="7">
        <f t="shared" si="638"/>
        <v>1</v>
      </c>
      <c r="AJ1126" s="7">
        <f t="shared" si="639"/>
        <v>5</v>
      </c>
      <c r="AK1126" s="7">
        <f t="shared" si="640"/>
        <v>6</v>
      </c>
      <c r="AL1126" s="7">
        <f t="shared" si="641"/>
        <v>0</v>
      </c>
      <c r="AM1126" s="2">
        <f t="shared" si="642"/>
        <v>0.66616465863453811</v>
      </c>
      <c r="AN1126" s="2">
        <f t="shared" si="643"/>
        <v>8.5341365461847393E-3</v>
      </c>
      <c r="AO1126" s="2">
        <f t="shared" si="644"/>
        <v>3.0120481927710845E-3</v>
      </c>
      <c r="AP1126" s="2">
        <f t="shared" si="645"/>
        <v>0</v>
      </c>
      <c r="AR1126" t="str">
        <f t="shared" si="647"/>
        <v>Lincoln</v>
      </c>
      <c r="AS1126" t="s">
        <v>2284</v>
      </c>
      <c r="AV1126" s="91">
        <v>29</v>
      </c>
      <c r="AW1126" s="93">
        <v>113</v>
      </c>
      <c r="AX1126" s="99">
        <f t="shared" si="646"/>
        <v>29113</v>
      </c>
      <c r="AZ1126" s="7" t="s">
        <v>3053</v>
      </c>
      <c r="BA1126" t="s">
        <v>3290</v>
      </c>
      <c r="BK1126">
        <v>2</v>
      </c>
      <c r="BR1126">
        <v>4</v>
      </c>
    </row>
    <row r="1127" spans="1:70" hidden="1" outlineLevel="1">
      <c r="A1127" t="s">
        <v>1969</v>
      </c>
      <c r="B1127" t="s">
        <v>2284</v>
      </c>
      <c r="C1127" s="1">
        <f t="shared" si="633"/>
        <v>433</v>
      </c>
      <c r="D1127" s="7">
        <f>IF(P1127&gt;0,RANK(P1127,(P1127:R1127,S1127:AG1127)),0)</f>
        <v>0</v>
      </c>
      <c r="E1127" s="7">
        <f>IF(Q1127&gt;0,RANK(Q1127,(P1127:R1127,S1127:AG1127)),0)</f>
        <v>0</v>
      </c>
      <c r="F1127" s="7">
        <f>IF(R1127&gt;0,RANK(R1127,(P1127:R1127,S1127:AG1127)),0)</f>
        <v>2</v>
      </c>
      <c r="G1127" s="7">
        <f>IF(S1127&gt;0,RANK(S1127,(P1127:R1127,S1127:AG1127)),0)</f>
        <v>3</v>
      </c>
      <c r="H1127" s="48">
        <f t="shared" si="634"/>
        <v>160</v>
      </c>
      <c r="I1127" s="163">
        <f t="shared" si="632"/>
        <v>0.36951501154734412</v>
      </c>
      <c r="J1127" s="2"/>
      <c r="K1127" s="2">
        <f t="shared" si="635"/>
        <v>0</v>
      </c>
      <c r="L1127" s="2">
        <f t="shared" si="636"/>
        <v>0</v>
      </c>
      <c r="M1127" s="2">
        <f t="shared" si="637"/>
        <v>0.21247113163972287</v>
      </c>
      <c r="N1127" s="2">
        <f t="shared" si="630"/>
        <v>0.11547344110854503</v>
      </c>
      <c r="O1127" s="2">
        <f t="shared" si="631"/>
        <v>0.67205542725173206</v>
      </c>
      <c r="P1127" s="1">
        <v>0</v>
      </c>
      <c r="R1127" s="1">
        <v>92</v>
      </c>
      <c r="S1127" s="1">
        <v>50</v>
      </c>
      <c r="T1127" s="1">
        <v>252</v>
      </c>
      <c r="U1127" s="1">
        <v>8</v>
      </c>
      <c r="V1127" s="1">
        <v>1</v>
      </c>
      <c r="Y1127" s="1">
        <v>22</v>
      </c>
      <c r="Z1127" s="48">
        <f t="shared" si="620"/>
        <v>1</v>
      </c>
      <c r="AE1127" s="1">
        <v>4</v>
      </c>
      <c r="AF1127">
        <v>3</v>
      </c>
      <c r="AI1127" s="7">
        <f t="shared" si="638"/>
        <v>1</v>
      </c>
      <c r="AJ1127" s="7">
        <f t="shared" si="639"/>
        <v>5</v>
      </c>
      <c r="AK1127" s="7">
        <f t="shared" si="640"/>
        <v>6</v>
      </c>
      <c r="AL1127" s="7">
        <f t="shared" si="641"/>
        <v>0</v>
      </c>
      <c r="AM1127" s="2">
        <f t="shared" si="642"/>
        <v>0.58198614318706698</v>
      </c>
      <c r="AN1127" s="2">
        <f t="shared" si="643"/>
        <v>1.8475750577367205E-2</v>
      </c>
      <c r="AO1127" s="2">
        <f t="shared" si="644"/>
        <v>2.3094688221709007E-3</v>
      </c>
      <c r="AP1127" s="2">
        <f t="shared" si="645"/>
        <v>0</v>
      </c>
      <c r="AR1127" t="str">
        <f t="shared" si="647"/>
        <v>Linn</v>
      </c>
      <c r="AS1127" t="s">
        <v>2284</v>
      </c>
      <c r="AV1127" s="91">
        <v>29</v>
      </c>
      <c r="AW1127" s="93">
        <v>115</v>
      </c>
      <c r="AX1127" s="99">
        <f t="shared" si="646"/>
        <v>29115</v>
      </c>
      <c r="AZ1127" s="7" t="s">
        <v>3053</v>
      </c>
      <c r="BA1127" t="s">
        <v>3290</v>
      </c>
      <c r="BK1127">
        <v>1</v>
      </c>
      <c r="BR1127">
        <v>0</v>
      </c>
    </row>
    <row r="1128" spans="1:70" hidden="1" outlineLevel="1">
      <c r="A1128" t="s">
        <v>1774</v>
      </c>
      <c r="B1128" t="s">
        <v>2284</v>
      </c>
      <c r="C1128" s="1">
        <f t="shared" si="633"/>
        <v>600</v>
      </c>
      <c r="D1128" s="7">
        <f>IF(P1128&gt;0,RANK(P1128,(P1128:R1128,S1128:AG1128)),0)</f>
        <v>8</v>
      </c>
      <c r="E1128" s="7">
        <f>IF(Q1128&gt;0,RANK(Q1128,(P1128:R1128,S1128:AG1128)),0)</f>
        <v>0</v>
      </c>
      <c r="F1128" s="7">
        <f>IF(R1128&gt;0,RANK(R1128,(P1128:R1128,S1128:AG1128)),0)</f>
        <v>2</v>
      </c>
      <c r="G1128" s="7">
        <f>IF(S1128&gt;0,RANK(S1128,(P1128:R1128,S1128:AG1128)),0)</f>
        <v>3</v>
      </c>
      <c r="H1128" s="48">
        <f t="shared" si="634"/>
        <v>100</v>
      </c>
      <c r="I1128" s="163">
        <f t="shared" si="632"/>
        <v>0.16666666666666666</v>
      </c>
      <c r="J1128" s="2"/>
      <c r="K1128" s="2">
        <f t="shared" si="635"/>
        <v>3.3333333333333335E-3</v>
      </c>
      <c r="L1128" s="2">
        <f t="shared" si="636"/>
        <v>0</v>
      </c>
      <c r="M1128" s="2">
        <f t="shared" si="637"/>
        <v>0.30166666666666669</v>
      </c>
      <c r="N1128" s="2">
        <f t="shared" si="630"/>
        <v>0.14499999999999999</v>
      </c>
      <c r="O1128" s="2">
        <f t="shared" si="631"/>
        <v>0.55000000000000004</v>
      </c>
      <c r="P1128" s="1">
        <v>2</v>
      </c>
      <c r="R1128" s="1">
        <v>181</v>
      </c>
      <c r="S1128" s="1">
        <v>87</v>
      </c>
      <c r="T1128" s="1">
        <v>281</v>
      </c>
      <c r="U1128" s="1">
        <v>6</v>
      </c>
      <c r="V1128" s="1">
        <v>6</v>
      </c>
      <c r="Y1128" s="1">
        <v>28</v>
      </c>
      <c r="Z1128" s="48">
        <f t="shared" si="620"/>
        <v>1</v>
      </c>
      <c r="AE1128" s="1">
        <v>6</v>
      </c>
      <c r="AF1128">
        <v>2</v>
      </c>
      <c r="AI1128" s="7">
        <f t="shared" si="638"/>
        <v>1</v>
      </c>
      <c r="AJ1128" s="7">
        <f t="shared" si="639"/>
        <v>5</v>
      </c>
      <c r="AK1128" s="7">
        <f t="shared" si="640"/>
        <v>5</v>
      </c>
      <c r="AL1128" s="7">
        <f t="shared" si="641"/>
        <v>0</v>
      </c>
      <c r="AM1128" s="2">
        <f t="shared" si="642"/>
        <v>0.46833333333333332</v>
      </c>
      <c r="AN1128" s="2">
        <f t="shared" si="643"/>
        <v>0.01</v>
      </c>
      <c r="AO1128" s="2">
        <f t="shared" si="644"/>
        <v>0.01</v>
      </c>
      <c r="AP1128" s="2">
        <f t="shared" si="645"/>
        <v>0</v>
      </c>
      <c r="AR1128" t="str">
        <f t="shared" si="647"/>
        <v>Livingston</v>
      </c>
      <c r="AS1128" t="s">
        <v>2284</v>
      </c>
      <c r="AV1128" s="91">
        <v>29</v>
      </c>
      <c r="AW1128" s="93">
        <v>117</v>
      </c>
      <c r="AX1128" s="99">
        <f t="shared" si="646"/>
        <v>29117</v>
      </c>
      <c r="AZ1128" s="7" t="s">
        <v>3053</v>
      </c>
      <c r="BA1128" t="s">
        <v>3290</v>
      </c>
      <c r="BK1128">
        <v>0</v>
      </c>
      <c r="BR1128">
        <v>1</v>
      </c>
    </row>
    <row r="1129" spans="1:70" hidden="1" outlineLevel="1">
      <c r="A1129" t="s">
        <v>2941</v>
      </c>
      <c r="B1129" t="s">
        <v>2284</v>
      </c>
      <c r="C1129" s="1">
        <f t="shared" si="633"/>
        <v>973</v>
      </c>
      <c r="D1129" s="7">
        <f>IF(P1129&gt;0,RANK(P1129,(P1129:R1129,S1129:AG1129)),0)</f>
        <v>6</v>
      </c>
      <c r="E1129" s="7">
        <f>IF(Q1129&gt;0,RANK(Q1129,(P1129:R1129,S1129:AG1129)),0)</f>
        <v>0</v>
      </c>
      <c r="F1129" s="7">
        <f>IF(R1129&gt;0,RANK(R1129,(P1129:R1129,S1129:AG1129)),0)</f>
        <v>2</v>
      </c>
      <c r="G1129" s="7">
        <f>IF(S1129&gt;0,RANK(S1129,(P1129:R1129,S1129:AG1129)),0)</f>
        <v>3</v>
      </c>
      <c r="H1129" s="48">
        <f t="shared" si="634"/>
        <v>203</v>
      </c>
      <c r="I1129" s="163">
        <f t="shared" si="632"/>
        <v>0.20863309352517986</v>
      </c>
      <c r="J1129" s="2"/>
      <c r="K1129" s="2">
        <f t="shared" si="635"/>
        <v>7.1942446043165471E-3</v>
      </c>
      <c r="L1129" s="2">
        <f t="shared" si="636"/>
        <v>0</v>
      </c>
      <c r="M1129" s="2">
        <f t="shared" si="637"/>
        <v>0.24152106885919836</v>
      </c>
      <c r="N1129" s="2">
        <f t="shared" si="630"/>
        <v>0.22096608427543679</v>
      </c>
      <c r="O1129" s="2">
        <f t="shared" si="631"/>
        <v>0.53031860226104843</v>
      </c>
      <c r="P1129" s="1">
        <v>7</v>
      </c>
      <c r="R1129" s="1">
        <v>235</v>
      </c>
      <c r="S1129" s="1">
        <v>215</v>
      </c>
      <c r="T1129" s="1">
        <v>438</v>
      </c>
      <c r="U1129" s="1">
        <v>11</v>
      </c>
      <c r="V1129" s="1">
        <v>2</v>
      </c>
      <c r="Y1129" s="1">
        <v>55</v>
      </c>
      <c r="Z1129" s="48">
        <f t="shared" si="620"/>
        <v>3</v>
      </c>
      <c r="AE1129" s="1">
        <v>5</v>
      </c>
      <c r="AF1129">
        <v>2</v>
      </c>
      <c r="AI1129" s="7">
        <f t="shared" si="638"/>
        <v>1</v>
      </c>
      <c r="AJ1129" s="7">
        <f t="shared" si="639"/>
        <v>5</v>
      </c>
      <c r="AK1129" s="7">
        <f t="shared" si="640"/>
        <v>8</v>
      </c>
      <c r="AL1129" s="7">
        <f t="shared" si="641"/>
        <v>0</v>
      </c>
      <c r="AM1129" s="2">
        <f t="shared" si="642"/>
        <v>0.45015416238437822</v>
      </c>
      <c r="AN1129" s="2">
        <f t="shared" si="643"/>
        <v>1.1305241521068859E-2</v>
      </c>
      <c r="AO1129" s="2">
        <f t="shared" si="644"/>
        <v>2.0554984583761563E-3</v>
      </c>
      <c r="AP1129" s="2">
        <f t="shared" si="645"/>
        <v>0</v>
      </c>
      <c r="AR1129" t="str">
        <f t="shared" si="647"/>
        <v>McDonald</v>
      </c>
      <c r="AS1129" t="s">
        <v>2284</v>
      </c>
      <c r="AV1129" s="91">
        <v>29</v>
      </c>
      <c r="AW1129" s="93">
        <v>119</v>
      </c>
      <c r="AX1129" s="99">
        <f t="shared" si="646"/>
        <v>29119</v>
      </c>
      <c r="AZ1129" s="7" t="s">
        <v>3053</v>
      </c>
      <c r="BA1129" t="s">
        <v>3290</v>
      </c>
      <c r="BK1129">
        <v>2</v>
      </c>
      <c r="BR1129">
        <v>1</v>
      </c>
    </row>
    <row r="1130" spans="1:70" hidden="1" outlineLevel="1">
      <c r="A1130" t="s">
        <v>270</v>
      </c>
      <c r="B1130" t="s">
        <v>2284</v>
      </c>
      <c r="C1130" s="1">
        <f t="shared" si="633"/>
        <v>796</v>
      </c>
      <c r="D1130" s="7">
        <f>IF(P1130&gt;0,RANK(P1130,(P1130:R1130,S1130:AG1130)),0)</f>
        <v>9</v>
      </c>
      <c r="E1130" s="7">
        <f>IF(Q1130&gt;0,RANK(Q1130,(P1130:R1130,S1130:AG1130)),0)</f>
        <v>0</v>
      </c>
      <c r="F1130" s="7">
        <f>IF(R1130&gt;0,RANK(R1130,(P1130:R1130,S1130:AG1130)),0)</f>
        <v>2</v>
      </c>
      <c r="G1130" s="7">
        <f>IF(S1130&gt;0,RANK(S1130,(P1130:R1130,S1130:AG1130)),0)</f>
        <v>3</v>
      </c>
      <c r="H1130" s="48">
        <f t="shared" si="634"/>
        <v>314</v>
      </c>
      <c r="I1130" s="163">
        <f t="shared" si="632"/>
        <v>0.39447236180904521</v>
      </c>
      <c r="J1130" s="2"/>
      <c r="K1130" s="2">
        <f t="shared" si="635"/>
        <v>1.2562814070351759E-3</v>
      </c>
      <c r="L1130" s="2">
        <f t="shared" si="636"/>
        <v>0</v>
      </c>
      <c r="M1130" s="2">
        <f t="shared" si="637"/>
        <v>0.2236180904522613</v>
      </c>
      <c r="N1130" s="2">
        <f t="shared" si="630"/>
        <v>9.9246231155778894E-2</v>
      </c>
      <c r="O1130" s="2">
        <f t="shared" si="631"/>
        <v>0.67587939698492461</v>
      </c>
      <c r="P1130" s="1">
        <v>1</v>
      </c>
      <c r="R1130" s="1">
        <v>178</v>
      </c>
      <c r="S1130" s="1">
        <v>79</v>
      </c>
      <c r="T1130" s="1">
        <v>492</v>
      </c>
      <c r="U1130" s="1">
        <v>6</v>
      </c>
      <c r="V1130" s="1">
        <v>7</v>
      </c>
      <c r="Y1130" s="1">
        <v>28</v>
      </c>
      <c r="Z1130" s="48">
        <f t="shared" si="620"/>
        <v>1</v>
      </c>
      <c r="AE1130" s="1">
        <v>2</v>
      </c>
      <c r="AF1130">
        <v>2</v>
      </c>
      <c r="AI1130" s="7">
        <f t="shared" si="638"/>
        <v>1</v>
      </c>
      <c r="AJ1130" s="7">
        <f t="shared" si="639"/>
        <v>6</v>
      </c>
      <c r="AK1130" s="7">
        <f t="shared" si="640"/>
        <v>5</v>
      </c>
      <c r="AL1130" s="7">
        <f t="shared" si="641"/>
        <v>0</v>
      </c>
      <c r="AM1130" s="2">
        <f t="shared" si="642"/>
        <v>0.61809045226130654</v>
      </c>
      <c r="AN1130" s="2">
        <f t="shared" si="643"/>
        <v>7.537688442211055E-3</v>
      </c>
      <c r="AO1130" s="2">
        <f t="shared" si="644"/>
        <v>8.7939698492462311E-3</v>
      </c>
      <c r="AP1130" s="2">
        <f t="shared" si="645"/>
        <v>0</v>
      </c>
      <c r="AR1130" t="str">
        <f t="shared" si="647"/>
        <v>Macon</v>
      </c>
      <c r="AS1130" t="s">
        <v>2284</v>
      </c>
      <c r="AV1130" s="91">
        <v>29</v>
      </c>
      <c r="AW1130" s="93">
        <v>121</v>
      </c>
      <c r="AX1130" s="99">
        <f t="shared" si="646"/>
        <v>29121</v>
      </c>
      <c r="AZ1130" s="7" t="s">
        <v>3053</v>
      </c>
      <c r="BA1130" t="s">
        <v>3290</v>
      </c>
      <c r="BK1130">
        <v>1</v>
      </c>
      <c r="BR1130">
        <v>0</v>
      </c>
    </row>
    <row r="1131" spans="1:70" hidden="1" outlineLevel="1">
      <c r="A1131" t="s">
        <v>1421</v>
      </c>
      <c r="B1131" t="s">
        <v>2284</v>
      </c>
      <c r="C1131" s="1">
        <f t="shared" si="633"/>
        <v>384</v>
      </c>
      <c r="D1131" s="7">
        <f>IF(P1131&gt;0,RANK(P1131,(P1131:R1131,S1131:AG1131)),0)</f>
        <v>7</v>
      </c>
      <c r="E1131" s="7">
        <f>IF(Q1131&gt;0,RANK(Q1131,(P1131:R1131,S1131:AG1131)),0)</f>
        <v>0</v>
      </c>
      <c r="F1131" s="7">
        <f>IF(R1131&gt;0,RANK(R1131,(P1131:R1131,S1131:AG1131)),0)</f>
        <v>2</v>
      </c>
      <c r="G1131" s="7">
        <f>IF(S1131&gt;0,RANK(S1131,(P1131:R1131,S1131:AG1131)),0)</f>
        <v>3</v>
      </c>
      <c r="H1131" s="48">
        <f t="shared" si="634"/>
        <v>101</v>
      </c>
      <c r="I1131" s="163">
        <f t="shared" si="632"/>
        <v>0.26302083333333331</v>
      </c>
      <c r="J1131" s="2"/>
      <c r="K1131" s="2">
        <f t="shared" si="635"/>
        <v>2.6041666666666665E-3</v>
      </c>
      <c r="L1131" s="2">
        <f t="shared" si="636"/>
        <v>0</v>
      </c>
      <c r="M1131" s="2">
        <f t="shared" si="637"/>
        <v>0.27604166666666669</v>
      </c>
      <c r="N1131" s="2">
        <f t="shared" si="630"/>
        <v>0.10677083333333333</v>
      </c>
      <c r="O1131" s="2">
        <f t="shared" si="631"/>
        <v>0.61458333333333337</v>
      </c>
      <c r="P1131" s="1">
        <v>1</v>
      </c>
      <c r="R1131" s="1">
        <v>106</v>
      </c>
      <c r="S1131" s="1">
        <v>41</v>
      </c>
      <c r="T1131" s="1">
        <v>207</v>
      </c>
      <c r="U1131" s="1">
        <v>1</v>
      </c>
      <c r="V1131" s="1">
        <v>2</v>
      </c>
      <c r="Y1131" s="1">
        <v>20</v>
      </c>
      <c r="Z1131" s="48">
        <f t="shared" si="620"/>
        <v>1</v>
      </c>
      <c r="AE1131" s="1">
        <v>4</v>
      </c>
      <c r="AF1131">
        <v>1</v>
      </c>
      <c r="AI1131" s="7">
        <f t="shared" si="638"/>
        <v>1</v>
      </c>
      <c r="AJ1131" s="7">
        <f t="shared" si="639"/>
        <v>6</v>
      </c>
      <c r="AK1131" s="7">
        <f t="shared" si="640"/>
        <v>5</v>
      </c>
      <c r="AL1131" s="7">
        <f t="shared" si="641"/>
        <v>0</v>
      </c>
      <c r="AM1131" s="2">
        <f t="shared" si="642"/>
        <v>0.5390625</v>
      </c>
      <c r="AN1131" s="2">
        <f t="shared" si="643"/>
        <v>2.6041666666666665E-3</v>
      </c>
      <c r="AO1131" s="2">
        <f t="shared" si="644"/>
        <v>5.208333333333333E-3</v>
      </c>
      <c r="AP1131" s="2">
        <f t="shared" si="645"/>
        <v>0</v>
      </c>
      <c r="AR1131" t="str">
        <f t="shared" si="647"/>
        <v>Madison</v>
      </c>
      <c r="AS1131" t="s">
        <v>2284</v>
      </c>
      <c r="AV1131" s="91">
        <v>29</v>
      </c>
      <c r="AW1131" s="93">
        <v>123</v>
      </c>
      <c r="AX1131" s="99">
        <f t="shared" si="646"/>
        <v>29123</v>
      </c>
      <c r="AZ1131" s="7" t="s">
        <v>3053</v>
      </c>
      <c r="BA1131" t="s">
        <v>3290</v>
      </c>
      <c r="BK1131">
        <v>0</v>
      </c>
      <c r="BR1131">
        <v>1</v>
      </c>
    </row>
    <row r="1132" spans="1:70" hidden="1" outlineLevel="1">
      <c r="A1132" t="s">
        <v>994</v>
      </c>
      <c r="B1132" t="s">
        <v>2284</v>
      </c>
      <c r="C1132" s="1">
        <f t="shared" si="633"/>
        <v>516</v>
      </c>
      <c r="D1132" s="7">
        <f>IF(P1132&gt;0,RANK(P1132,(P1132:R1132,S1132:AG1132)),0)</f>
        <v>10</v>
      </c>
      <c r="E1132" s="7">
        <f>IF(Q1132&gt;0,RANK(Q1132,(P1132:R1132,S1132:AG1132)),0)</f>
        <v>0</v>
      </c>
      <c r="F1132" s="7">
        <f>IF(R1132&gt;0,RANK(R1132,(P1132:R1132,S1132:AG1132)),0)</f>
        <v>2</v>
      </c>
      <c r="G1132" s="7">
        <f>IF(S1132&gt;0,RANK(S1132,(P1132:R1132,S1132:AG1132)),0)</f>
        <v>3</v>
      </c>
      <c r="H1132" s="48">
        <f t="shared" si="634"/>
        <v>232</v>
      </c>
      <c r="I1132" s="163">
        <f t="shared" si="632"/>
        <v>0.44961240310077522</v>
      </c>
      <c r="J1132" s="2"/>
      <c r="K1132" s="2">
        <f t="shared" si="635"/>
        <v>1.937984496124031E-3</v>
      </c>
      <c r="L1132" s="2">
        <f t="shared" si="636"/>
        <v>0</v>
      </c>
      <c r="M1132" s="2">
        <f t="shared" si="637"/>
        <v>0.19573643410852712</v>
      </c>
      <c r="N1132" s="2">
        <f t="shared" si="630"/>
        <v>9.3023255813953487E-2</v>
      </c>
      <c r="O1132" s="2">
        <f t="shared" si="631"/>
        <v>0.70930232558139528</v>
      </c>
      <c r="P1132" s="1">
        <v>1</v>
      </c>
      <c r="R1132" s="1">
        <v>101</v>
      </c>
      <c r="S1132" s="1">
        <v>48</v>
      </c>
      <c r="T1132" s="1">
        <v>333</v>
      </c>
      <c r="U1132" s="1">
        <v>7</v>
      </c>
      <c r="V1132" s="1">
        <v>2</v>
      </c>
      <c r="Y1132" s="1">
        <v>15</v>
      </c>
      <c r="Z1132" s="48">
        <f t="shared" si="620"/>
        <v>2</v>
      </c>
      <c r="AE1132" s="1">
        <v>5</v>
      </c>
      <c r="AF1132">
        <v>2</v>
      </c>
      <c r="AI1132" s="7">
        <f t="shared" si="638"/>
        <v>1</v>
      </c>
      <c r="AJ1132" s="7">
        <f t="shared" si="639"/>
        <v>5</v>
      </c>
      <c r="AK1132" s="7">
        <f t="shared" si="640"/>
        <v>6</v>
      </c>
      <c r="AL1132" s="7">
        <f t="shared" si="641"/>
        <v>0</v>
      </c>
      <c r="AM1132" s="2">
        <f t="shared" si="642"/>
        <v>0.64534883720930236</v>
      </c>
      <c r="AN1132" s="2">
        <f t="shared" si="643"/>
        <v>1.3565891472868217E-2</v>
      </c>
      <c r="AO1132" s="2">
        <f t="shared" si="644"/>
        <v>3.875968992248062E-3</v>
      </c>
      <c r="AP1132" s="2">
        <f t="shared" si="645"/>
        <v>0</v>
      </c>
      <c r="AR1132" t="str">
        <f t="shared" si="647"/>
        <v>Maries</v>
      </c>
      <c r="AS1132" t="s">
        <v>2284</v>
      </c>
      <c r="AV1132" s="91">
        <v>29</v>
      </c>
      <c r="AW1132" s="93">
        <v>125</v>
      </c>
      <c r="AX1132" s="99">
        <f t="shared" si="646"/>
        <v>29125</v>
      </c>
      <c r="AZ1132" s="7" t="s">
        <v>3053</v>
      </c>
      <c r="BA1132" t="s">
        <v>3290</v>
      </c>
      <c r="BK1132">
        <v>1</v>
      </c>
      <c r="BR1132">
        <v>1</v>
      </c>
    </row>
    <row r="1133" spans="1:70" hidden="1" outlineLevel="1">
      <c r="A1133" t="s">
        <v>1322</v>
      </c>
      <c r="B1133" t="s">
        <v>2284</v>
      </c>
      <c r="C1133" s="1">
        <f t="shared" si="633"/>
        <v>1158</v>
      </c>
      <c r="D1133" s="7">
        <f>IF(P1133&gt;0,RANK(P1133,(P1133:R1133,S1133:AG1133)),0)</f>
        <v>8</v>
      </c>
      <c r="E1133" s="7">
        <f>IF(Q1133&gt;0,RANK(Q1133,(P1133:R1133,S1133:AG1133)),0)</f>
        <v>0</v>
      </c>
      <c r="F1133" s="7">
        <f>IF(R1133&gt;0,RANK(R1133,(P1133:R1133,S1133:AG1133)),0)</f>
        <v>2</v>
      </c>
      <c r="G1133" s="7">
        <f>IF(S1133&gt;0,RANK(S1133,(P1133:R1133,S1133:AG1133)),0)</f>
        <v>3</v>
      </c>
      <c r="H1133" s="48">
        <f t="shared" si="634"/>
        <v>494</v>
      </c>
      <c r="I1133" s="163">
        <f t="shared" si="632"/>
        <v>0.42659758203799653</v>
      </c>
      <c r="J1133" s="2"/>
      <c r="K1133" s="2">
        <f t="shared" si="635"/>
        <v>8.6355785837651119E-4</v>
      </c>
      <c r="L1133" s="2">
        <f t="shared" si="636"/>
        <v>0</v>
      </c>
      <c r="M1133" s="2">
        <f t="shared" si="637"/>
        <v>0.22279792746113988</v>
      </c>
      <c r="N1133" s="2">
        <f t="shared" si="630"/>
        <v>7.599309153713299E-2</v>
      </c>
      <c r="O1133" s="2">
        <f t="shared" si="631"/>
        <v>0.70034542314335058</v>
      </c>
      <c r="P1133" s="1">
        <v>1</v>
      </c>
      <c r="R1133" s="1">
        <v>258</v>
      </c>
      <c r="S1133" s="1">
        <v>88</v>
      </c>
      <c r="T1133" s="1">
        <v>752</v>
      </c>
      <c r="U1133" s="1">
        <v>10</v>
      </c>
      <c r="V1133" s="1">
        <v>4</v>
      </c>
      <c r="Y1133" s="1">
        <v>31</v>
      </c>
      <c r="Z1133" s="48">
        <f t="shared" si="620"/>
        <v>1</v>
      </c>
      <c r="AE1133" s="1">
        <v>12</v>
      </c>
      <c r="AF1133">
        <v>1</v>
      </c>
      <c r="AI1133" s="7">
        <f t="shared" si="638"/>
        <v>1</v>
      </c>
      <c r="AJ1133" s="7">
        <f t="shared" si="639"/>
        <v>5</v>
      </c>
      <c r="AK1133" s="7">
        <f t="shared" si="640"/>
        <v>6</v>
      </c>
      <c r="AL1133" s="7">
        <f t="shared" si="641"/>
        <v>0</v>
      </c>
      <c r="AM1133" s="2">
        <f t="shared" si="642"/>
        <v>0.64939550949913649</v>
      </c>
      <c r="AN1133" s="2">
        <f t="shared" si="643"/>
        <v>8.6355785837651123E-3</v>
      </c>
      <c r="AO1133" s="2">
        <f t="shared" si="644"/>
        <v>3.4542314335060447E-3</v>
      </c>
      <c r="AP1133" s="2">
        <f t="shared" si="645"/>
        <v>0</v>
      </c>
      <c r="AR1133" t="str">
        <f t="shared" si="647"/>
        <v>Marion</v>
      </c>
      <c r="AS1133" t="s">
        <v>2284</v>
      </c>
      <c r="AV1133" s="91">
        <v>29</v>
      </c>
      <c r="AW1133" s="93">
        <v>127</v>
      </c>
      <c r="AX1133" s="99">
        <f t="shared" si="646"/>
        <v>29127</v>
      </c>
      <c r="AZ1133" s="7" t="s">
        <v>3053</v>
      </c>
      <c r="BA1133" t="s">
        <v>3290</v>
      </c>
      <c r="BK1133">
        <v>0</v>
      </c>
      <c r="BR1133">
        <v>1</v>
      </c>
    </row>
    <row r="1134" spans="1:70" hidden="1" outlineLevel="1">
      <c r="A1134" t="s">
        <v>672</v>
      </c>
      <c r="B1134" t="s">
        <v>2284</v>
      </c>
      <c r="C1134" s="1">
        <f t="shared" ref="C1134:C1164" si="648">SUM(P1134:AG1134)</f>
        <v>229</v>
      </c>
      <c r="D1134" s="7">
        <f>IF(P1134&gt;0,RANK(P1134,(P1134:R1134,S1134:AG1134)),0)</f>
        <v>0</v>
      </c>
      <c r="E1134" s="7">
        <f>IF(Q1134&gt;0,RANK(Q1134,(P1134:R1134,S1134:AG1134)),0)</f>
        <v>0</v>
      </c>
      <c r="F1134" s="7">
        <f>IF(R1134&gt;0,RANK(R1134,(P1134:R1134,S1134:AG1134)),0)</f>
        <v>3</v>
      </c>
      <c r="G1134" s="7">
        <f>IF(S1134&gt;0,RANK(S1134,(P1134:R1134,S1134:AG1134)),0)</f>
        <v>2</v>
      </c>
      <c r="H1134" s="48">
        <f t="shared" ref="H1134:H1165" si="649">MAX(P1134:Y1134)-LARGE(P1134:Y1134,2)</f>
        <v>38</v>
      </c>
      <c r="I1134" s="163">
        <f t="shared" si="632"/>
        <v>0.16593886462882096</v>
      </c>
      <c r="J1134" s="2"/>
      <c r="K1134" s="2">
        <f t="shared" ref="K1134:K1164" si="650">IF($C1134=0,"-",P1134/$C1134)</f>
        <v>0</v>
      </c>
      <c r="L1134" s="2">
        <f t="shared" ref="L1134:L1164" si="651">IF($C1134=0,"-",Q1134/$C1134)</f>
        <v>0</v>
      </c>
      <c r="M1134" s="2">
        <f t="shared" ref="M1134:M1164" si="652">IF($C1134=0,"-",R1134/$C1134)</f>
        <v>0.1965065502183406</v>
      </c>
      <c r="N1134" s="2">
        <f t="shared" si="630"/>
        <v>0.27947598253275108</v>
      </c>
      <c r="O1134" s="2">
        <f t="shared" si="631"/>
        <v>0.5240174672489083</v>
      </c>
      <c r="P1134" s="1">
        <v>0</v>
      </c>
      <c r="R1134" s="1">
        <v>45</v>
      </c>
      <c r="S1134" s="1">
        <v>64</v>
      </c>
      <c r="T1134" s="1">
        <v>102</v>
      </c>
      <c r="U1134" s="1">
        <v>2</v>
      </c>
      <c r="V1134" s="1">
        <v>1</v>
      </c>
      <c r="Y1134" s="1">
        <v>12</v>
      </c>
      <c r="Z1134" s="48">
        <f t="shared" ref="Z1134:Z1183" si="653">SUM(BE1134:BX1134)</f>
        <v>0</v>
      </c>
      <c r="AE1134" s="1">
        <v>3</v>
      </c>
      <c r="AF1134">
        <v>0</v>
      </c>
      <c r="AI1134" s="7">
        <f t="shared" ref="AI1134:AI1165" si="654">IF(T1134&gt;0,RANK(T1134,(P1134:Z1134)),0)</f>
        <v>1</v>
      </c>
      <c r="AJ1134" s="7">
        <f t="shared" ref="AJ1134:AJ1165" si="655">IF(U1134&gt;0,RANK(U1134,(P1134:Z1134)),0)</f>
        <v>5</v>
      </c>
      <c r="AK1134" s="7">
        <f t="shared" ref="AK1134:AK1165" si="656">IF(V1134&gt;0,RANK(V1134,(P1134:Z1134)),0)</f>
        <v>6</v>
      </c>
      <c r="AL1134" s="7">
        <f t="shared" ref="AL1134:AL1165" si="657">IF(W1134&gt;0,RANK(W1134,(P1134:Z1134)),0)</f>
        <v>0</v>
      </c>
      <c r="AM1134" s="2">
        <f t="shared" ref="AM1134:AM1164" si="658">IF($C1134=0,"-",T1134/$C1134)</f>
        <v>0.44541484716157204</v>
      </c>
      <c r="AN1134" s="2">
        <f t="shared" ref="AN1134:AN1164" si="659">IF($C1134=0,"-",U1134/$C1134)</f>
        <v>8.7336244541484712E-3</v>
      </c>
      <c r="AO1134" s="2">
        <f t="shared" ref="AO1134:AO1164" si="660">IF($C1134=0,"-",V1134/$C1134)</f>
        <v>4.3668122270742356E-3</v>
      </c>
      <c r="AP1134" s="2">
        <f t="shared" ref="AP1134:AP1164" si="661">IF($C1134=0,"-",W1134/$C1134)</f>
        <v>0</v>
      </c>
      <c r="AR1134" t="str">
        <f t="shared" si="647"/>
        <v>Mercer</v>
      </c>
      <c r="AS1134" t="s">
        <v>2284</v>
      </c>
      <c r="AV1134" s="91">
        <v>29</v>
      </c>
      <c r="AW1134" s="93">
        <v>129</v>
      </c>
      <c r="AX1134" s="99">
        <f t="shared" ref="AX1134:AX1164" si="662">AV1134*1000+AW1134</f>
        <v>29129</v>
      </c>
      <c r="AZ1134" s="7" t="s">
        <v>3053</v>
      </c>
      <c r="BA1134" t="s">
        <v>3290</v>
      </c>
      <c r="BK1134">
        <v>0</v>
      </c>
      <c r="BR1134">
        <v>0</v>
      </c>
    </row>
    <row r="1135" spans="1:70" hidden="1" outlineLevel="1">
      <c r="A1135" t="s">
        <v>720</v>
      </c>
      <c r="B1135" t="s">
        <v>2284</v>
      </c>
      <c r="C1135" s="1">
        <f t="shared" si="648"/>
        <v>1201</v>
      </c>
      <c r="D1135" s="7">
        <f>IF(P1135&gt;0,RANK(P1135,(P1135:R1135,S1135:AG1135)),0)</f>
        <v>9</v>
      </c>
      <c r="E1135" s="7">
        <f>IF(Q1135&gt;0,RANK(Q1135,(P1135:R1135,S1135:AG1135)),0)</f>
        <v>0</v>
      </c>
      <c r="F1135" s="7">
        <f>IF(R1135&gt;0,RANK(R1135,(P1135:R1135,S1135:AG1135)),0)</f>
        <v>2</v>
      </c>
      <c r="G1135" s="7">
        <f>IF(S1135&gt;0,RANK(S1135,(P1135:R1135,S1135:AG1135)),0)</f>
        <v>3</v>
      </c>
      <c r="H1135" s="48">
        <f t="shared" si="649"/>
        <v>374</v>
      </c>
      <c r="I1135" s="163">
        <f t="shared" si="632"/>
        <v>0.31140716069941715</v>
      </c>
      <c r="J1135" s="2"/>
      <c r="K1135" s="2">
        <f t="shared" si="650"/>
        <v>2.4979184013322231E-3</v>
      </c>
      <c r="L1135" s="2">
        <f t="shared" si="651"/>
        <v>0</v>
      </c>
      <c r="M1135" s="2">
        <f t="shared" si="652"/>
        <v>0.23813488759367193</v>
      </c>
      <c r="N1135" s="2">
        <f t="shared" si="630"/>
        <v>0.115736885928393</v>
      </c>
      <c r="O1135" s="2">
        <f t="shared" si="631"/>
        <v>0.64363030807660282</v>
      </c>
      <c r="P1135" s="1">
        <v>3</v>
      </c>
      <c r="R1135" s="1">
        <v>286</v>
      </c>
      <c r="S1135" s="1">
        <v>139</v>
      </c>
      <c r="T1135" s="1">
        <v>660</v>
      </c>
      <c r="U1135" s="1">
        <v>20</v>
      </c>
      <c r="V1135" s="1">
        <v>6</v>
      </c>
      <c r="Y1135" s="1">
        <v>57</v>
      </c>
      <c r="Z1135" s="48">
        <f t="shared" si="653"/>
        <v>8</v>
      </c>
      <c r="AE1135" s="1">
        <v>19</v>
      </c>
      <c r="AF1135">
        <v>3</v>
      </c>
      <c r="AI1135" s="7">
        <f t="shared" si="654"/>
        <v>1</v>
      </c>
      <c r="AJ1135" s="7">
        <f t="shared" si="655"/>
        <v>5</v>
      </c>
      <c r="AK1135" s="7">
        <f t="shared" si="656"/>
        <v>7</v>
      </c>
      <c r="AL1135" s="7">
        <f t="shared" si="657"/>
        <v>0</v>
      </c>
      <c r="AM1135" s="2">
        <f t="shared" si="658"/>
        <v>0.54954204829308906</v>
      </c>
      <c r="AN1135" s="2">
        <f t="shared" si="659"/>
        <v>1.665278934221482E-2</v>
      </c>
      <c r="AO1135" s="2">
        <f t="shared" si="660"/>
        <v>4.9958368026644462E-3</v>
      </c>
      <c r="AP1135" s="2">
        <f t="shared" si="661"/>
        <v>0</v>
      </c>
      <c r="AR1135" t="str">
        <f t="shared" si="647"/>
        <v>Miller</v>
      </c>
      <c r="AS1135" t="s">
        <v>2284</v>
      </c>
      <c r="AV1135" s="91">
        <v>29</v>
      </c>
      <c r="AW1135" s="93">
        <v>131</v>
      </c>
      <c r="AX1135" s="99">
        <f t="shared" si="662"/>
        <v>29131</v>
      </c>
      <c r="AZ1135" s="7" t="s">
        <v>3053</v>
      </c>
      <c r="BA1135" t="s">
        <v>3290</v>
      </c>
      <c r="BK1135">
        <v>4</v>
      </c>
      <c r="BR1135">
        <v>4</v>
      </c>
    </row>
    <row r="1136" spans="1:70" hidden="1" outlineLevel="1">
      <c r="A1136" t="s">
        <v>3191</v>
      </c>
      <c r="B1136" t="s">
        <v>2284</v>
      </c>
      <c r="C1136" s="1">
        <f t="shared" si="648"/>
        <v>291</v>
      </c>
      <c r="D1136" s="7">
        <f>IF(P1136&gt;0,RANK(P1136,(P1136:R1136,S1136:AG1136)),0)</f>
        <v>0</v>
      </c>
      <c r="E1136" s="7">
        <f>IF(Q1136&gt;0,RANK(Q1136,(P1136:R1136,S1136:AG1136)),0)</f>
        <v>0</v>
      </c>
      <c r="F1136" s="7">
        <f>IF(R1136&gt;0,RANK(R1136,(P1136:R1136,S1136:AG1136)),0)</f>
        <v>2</v>
      </c>
      <c r="G1136" s="7">
        <f>IF(S1136&gt;0,RANK(S1136,(P1136:R1136,S1136:AG1136)),0)</f>
        <v>3</v>
      </c>
      <c r="H1136" s="48">
        <f t="shared" si="649"/>
        <v>45</v>
      </c>
      <c r="I1136" s="163">
        <f t="shared" si="632"/>
        <v>0.15463917525773196</v>
      </c>
      <c r="J1136" s="2"/>
      <c r="K1136" s="2">
        <f t="shared" si="650"/>
        <v>0</v>
      </c>
      <c r="L1136" s="2">
        <f t="shared" si="651"/>
        <v>0</v>
      </c>
      <c r="M1136" s="2">
        <f t="shared" si="652"/>
        <v>0.3127147766323024</v>
      </c>
      <c r="N1136" s="2">
        <f t="shared" si="630"/>
        <v>9.9656357388316158E-2</v>
      </c>
      <c r="O1136" s="2">
        <f t="shared" si="631"/>
        <v>0.58762886597938147</v>
      </c>
      <c r="P1136" s="1">
        <v>0</v>
      </c>
      <c r="R1136" s="1">
        <v>91</v>
      </c>
      <c r="S1136" s="1">
        <v>29</v>
      </c>
      <c r="T1136" s="1">
        <v>136</v>
      </c>
      <c r="U1136" s="1">
        <v>6</v>
      </c>
      <c r="V1136" s="1">
        <v>0</v>
      </c>
      <c r="Y1136" s="1">
        <v>25</v>
      </c>
      <c r="Z1136" s="48">
        <f t="shared" si="653"/>
        <v>0</v>
      </c>
      <c r="AE1136" s="1">
        <v>4</v>
      </c>
      <c r="AF1136">
        <v>0</v>
      </c>
      <c r="AI1136" s="7">
        <f t="shared" si="654"/>
        <v>1</v>
      </c>
      <c r="AJ1136" s="7">
        <f t="shared" si="655"/>
        <v>5</v>
      </c>
      <c r="AK1136" s="7">
        <f t="shared" si="656"/>
        <v>0</v>
      </c>
      <c r="AL1136" s="7">
        <f t="shared" si="657"/>
        <v>0</v>
      </c>
      <c r="AM1136" s="2">
        <f t="shared" si="658"/>
        <v>0.46735395189003437</v>
      </c>
      <c r="AN1136" s="2">
        <f t="shared" si="659"/>
        <v>2.0618556701030927E-2</v>
      </c>
      <c r="AO1136" s="2">
        <f t="shared" si="660"/>
        <v>0</v>
      </c>
      <c r="AP1136" s="2">
        <f t="shared" si="661"/>
        <v>0</v>
      </c>
      <c r="AR1136" t="str">
        <f t="shared" si="647"/>
        <v>Mississippi</v>
      </c>
      <c r="AS1136" t="s">
        <v>2284</v>
      </c>
      <c r="AV1136" s="91">
        <v>29</v>
      </c>
      <c r="AW1136" s="93">
        <v>133</v>
      </c>
      <c r="AX1136" s="99">
        <f t="shared" si="662"/>
        <v>29133</v>
      </c>
      <c r="AZ1136" s="7" t="s">
        <v>3053</v>
      </c>
      <c r="BA1136" t="s">
        <v>3290</v>
      </c>
      <c r="BK1136">
        <v>0</v>
      </c>
      <c r="BR1136">
        <v>0</v>
      </c>
    </row>
    <row r="1137" spans="1:70" hidden="1" outlineLevel="1">
      <c r="A1137" t="s">
        <v>1988</v>
      </c>
      <c r="B1137" t="s">
        <v>2284</v>
      </c>
      <c r="C1137" s="1">
        <f t="shared" si="648"/>
        <v>691</v>
      </c>
      <c r="D1137" s="7">
        <f>IF(P1137&gt;0,RANK(P1137,(P1137:R1137,S1137:AG1137)),0)</f>
        <v>7</v>
      </c>
      <c r="E1137" s="7">
        <f>IF(Q1137&gt;0,RANK(Q1137,(P1137:R1137,S1137:AG1137)),0)</f>
        <v>0</v>
      </c>
      <c r="F1137" s="7">
        <f>IF(R1137&gt;0,RANK(R1137,(P1137:R1137,S1137:AG1137)),0)</f>
        <v>2</v>
      </c>
      <c r="G1137" s="7">
        <f>IF(S1137&gt;0,RANK(S1137,(P1137:R1137,S1137:AG1137)),0)</f>
        <v>3</v>
      </c>
      <c r="H1137" s="48">
        <f t="shared" si="649"/>
        <v>326</v>
      </c>
      <c r="I1137" s="163">
        <f t="shared" si="632"/>
        <v>0.47178002894356008</v>
      </c>
      <c r="J1137" s="2"/>
      <c r="K1137" s="2">
        <f t="shared" si="650"/>
        <v>2.8943560057887118E-3</v>
      </c>
      <c r="L1137" s="2">
        <f t="shared" si="651"/>
        <v>0</v>
      </c>
      <c r="M1137" s="2">
        <f t="shared" si="652"/>
        <v>0.17945007235890015</v>
      </c>
      <c r="N1137" s="2">
        <f t="shared" si="630"/>
        <v>0.10419681620839363</v>
      </c>
      <c r="O1137" s="2">
        <f t="shared" si="631"/>
        <v>0.7134587554269175</v>
      </c>
      <c r="P1137" s="1">
        <v>2</v>
      </c>
      <c r="R1137" s="1">
        <v>124</v>
      </c>
      <c r="S1137" s="1">
        <v>72</v>
      </c>
      <c r="T1137" s="1">
        <v>450</v>
      </c>
      <c r="U1137" s="1">
        <v>10</v>
      </c>
      <c r="V1137" s="1">
        <v>2</v>
      </c>
      <c r="Y1137" s="1">
        <v>19</v>
      </c>
      <c r="Z1137" s="48">
        <f t="shared" si="653"/>
        <v>2</v>
      </c>
      <c r="AE1137" s="1">
        <v>9</v>
      </c>
      <c r="AF1137">
        <v>1</v>
      </c>
      <c r="AI1137" s="7">
        <f t="shared" si="654"/>
        <v>1</v>
      </c>
      <c r="AJ1137" s="7">
        <f t="shared" si="655"/>
        <v>5</v>
      </c>
      <c r="AK1137" s="7">
        <f t="shared" si="656"/>
        <v>6</v>
      </c>
      <c r="AL1137" s="7">
        <f t="shared" si="657"/>
        <v>0</v>
      </c>
      <c r="AM1137" s="2">
        <f t="shared" si="658"/>
        <v>0.65123010130246017</v>
      </c>
      <c r="AN1137" s="2">
        <f t="shared" si="659"/>
        <v>1.4471780028943559E-2</v>
      </c>
      <c r="AO1137" s="2">
        <f t="shared" si="660"/>
        <v>2.8943560057887118E-3</v>
      </c>
      <c r="AP1137" s="2">
        <f t="shared" si="661"/>
        <v>0</v>
      </c>
      <c r="AR1137" t="str">
        <f t="shared" si="647"/>
        <v>Moniteau</v>
      </c>
      <c r="AS1137" t="s">
        <v>2284</v>
      </c>
      <c r="AV1137" s="91">
        <v>29</v>
      </c>
      <c r="AW1137" s="93">
        <v>135</v>
      </c>
      <c r="AX1137" s="99">
        <f t="shared" si="662"/>
        <v>29135</v>
      </c>
      <c r="AZ1137" s="7" t="s">
        <v>3053</v>
      </c>
      <c r="BA1137" t="s">
        <v>3290</v>
      </c>
      <c r="BK1137">
        <v>0</v>
      </c>
      <c r="BR1137">
        <v>2</v>
      </c>
    </row>
    <row r="1138" spans="1:70" hidden="1" outlineLevel="1">
      <c r="A1138" t="s">
        <v>350</v>
      </c>
      <c r="B1138" t="s">
        <v>2284</v>
      </c>
      <c r="C1138" s="1">
        <f t="shared" si="648"/>
        <v>406</v>
      </c>
      <c r="D1138" s="7">
        <f>IF(P1138&gt;0,RANK(P1138,(P1138:R1138,S1138:AG1138)),0)</f>
        <v>7</v>
      </c>
      <c r="E1138" s="7">
        <f>IF(Q1138&gt;0,RANK(Q1138,(P1138:R1138,S1138:AG1138)),0)</f>
        <v>0</v>
      </c>
      <c r="F1138" s="7">
        <f>IF(R1138&gt;0,RANK(R1138,(P1138:R1138,S1138:AG1138)),0)</f>
        <v>2</v>
      </c>
      <c r="G1138" s="7">
        <f>IF(S1138&gt;0,RANK(S1138,(P1138:R1138,S1138:AG1138)),0)</f>
        <v>3</v>
      </c>
      <c r="H1138" s="48">
        <f t="shared" si="649"/>
        <v>182</v>
      </c>
      <c r="I1138" s="163">
        <f t="shared" si="632"/>
        <v>0.44827586206896552</v>
      </c>
      <c r="J1138" s="2"/>
      <c r="K1138" s="2">
        <f t="shared" si="650"/>
        <v>2.4630541871921183E-3</v>
      </c>
      <c r="L1138" s="2">
        <f t="shared" si="651"/>
        <v>0</v>
      </c>
      <c r="M1138" s="2">
        <f t="shared" si="652"/>
        <v>0.21182266009852216</v>
      </c>
      <c r="N1138" s="2">
        <f t="shared" si="630"/>
        <v>9.6059113300492605E-2</v>
      </c>
      <c r="O1138" s="2">
        <f t="shared" si="631"/>
        <v>0.68965517241379315</v>
      </c>
      <c r="P1138" s="1">
        <v>1</v>
      </c>
      <c r="R1138" s="1">
        <v>86</v>
      </c>
      <c r="S1138" s="1">
        <v>39</v>
      </c>
      <c r="T1138" s="1">
        <v>268</v>
      </c>
      <c r="U1138" s="1">
        <v>4</v>
      </c>
      <c r="V1138" s="1">
        <v>1</v>
      </c>
      <c r="Y1138" s="1">
        <v>3</v>
      </c>
      <c r="Z1138" s="48">
        <f t="shared" si="653"/>
        <v>1</v>
      </c>
      <c r="AE1138" s="1">
        <v>2</v>
      </c>
      <c r="AF1138">
        <v>1</v>
      </c>
      <c r="AI1138" s="7">
        <f t="shared" si="654"/>
        <v>1</v>
      </c>
      <c r="AJ1138" s="7">
        <f t="shared" si="655"/>
        <v>4</v>
      </c>
      <c r="AK1138" s="7">
        <f t="shared" si="656"/>
        <v>6</v>
      </c>
      <c r="AL1138" s="7">
        <f t="shared" si="657"/>
        <v>0</v>
      </c>
      <c r="AM1138" s="2">
        <f t="shared" si="658"/>
        <v>0.66009852216748766</v>
      </c>
      <c r="AN1138" s="2">
        <f t="shared" si="659"/>
        <v>9.852216748768473E-3</v>
      </c>
      <c r="AO1138" s="2">
        <f t="shared" si="660"/>
        <v>2.4630541871921183E-3</v>
      </c>
      <c r="AP1138" s="2">
        <f t="shared" si="661"/>
        <v>0</v>
      </c>
      <c r="AR1138" t="str">
        <f t="shared" si="647"/>
        <v>Monroe</v>
      </c>
      <c r="AS1138" t="s">
        <v>2284</v>
      </c>
      <c r="AV1138" s="91">
        <v>29</v>
      </c>
      <c r="AW1138" s="93">
        <v>137</v>
      </c>
      <c r="AX1138" s="99">
        <f t="shared" si="662"/>
        <v>29137</v>
      </c>
      <c r="AZ1138" s="7" t="s">
        <v>3053</v>
      </c>
      <c r="BA1138" t="s">
        <v>3290</v>
      </c>
      <c r="BK1138">
        <v>1</v>
      </c>
      <c r="BR1138">
        <v>0</v>
      </c>
    </row>
    <row r="1139" spans="1:70" hidden="1" outlineLevel="1">
      <c r="A1139" t="s">
        <v>402</v>
      </c>
      <c r="B1139" t="s">
        <v>2284</v>
      </c>
      <c r="C1139" s="1">
        <f t="shared" si="648"/>
        <v>907</v>
      </c>
      <c r="D1139" s="7">
        <f>IF(P1139&gt;0,RANK(P1139,(P1139:R1139,S1139:AG1139)),0)</f>
        <v>7</v>
      </c>
      <c r="E1139" s="7">
        <f>IF(Q1139&gt;0,RANK(Q1139,(P1139:R1139,S1139:AG1139)),0)</f>
        <v>0</v>
      </c>
      <c r="F1139" s="7">
        <f>IF(R1139&gt;0,RANK(R1139,(P1139:R1139,S1139:AG1139)),0)</f>
        <v>2</v>
      </c>
      <c r="G1139" s="7">
        <f>IF(S1139&gt;0,RANK(S1139,(P1139:R1139,S1139:AG1139)),0)</f>
        <v>3</v>
      </c>
      <c r="H1139" s="48">
        <f t="shared" si="649"/>
        <v>505</v>
      </c>
      <c r="I1139" s="163">
        <f t="shared" si="632"/>
        <v>0.55678059536934954</v>
      </c>
      <c r="J1139" s="2"/>
      <c r="K1139" s="2">
        <f t="shared" si="650"/>
        <v>3.3076074972436605E-3</v>
      </c>
      <c r="L1139" s="2">
        <f t="shared" si="651"/>
        <v>0</v>
      </c>
      <c r="M1139" s="2">
        <f t="shared" si="652"/>
        <v>0.15214994487320838</v>
      </c>
      <c r="N1139" s="2">
        <f t="shared" si="630"/>
        <v>9.3715545755237051E-2</v>
      </c>
      <c r="O1139" s="2">
        <f t="shared" si="631"/>
        <v>0.750826901874311</v>
      </c>
      <c r="P1139" s="1">
        <v>3</v>
      </c>
      <c r="R1139" s="1">
        <v>138</v>
      </c>
      <c r="S1139" s="1">
        <v>85</v>
      </c>
      <c r="T1139" s="1">
        <v>643</v>
      </c>
      <c r="U1139" s="1">
        <v>6</v>
      </c>
      <c r="V1139" s="1">
        <v>3</v>
      </c>
      <c r="Y1139" s="1">
        <v>21</v>
      </c>
      <c r="Z1139" s="48">
        <f t="shared" si="653"/>
        <v>1</v>
      </c>
      <c r="AE1139" s="1">
        <v>5</v>
      </c>
      <c r="AF1139">
        <v>2</v>
      </c>
      <c r="AI1139" s="7">
        <f t="shared" si="654"/>
        <v>1</v>
      </c>
      <c r="AJ1139" s="7">
        <f t="shared" si="655"/>
        <v>5</v>
      </c>
      <c r="AK1139" s="7">
        <f t="shared" si="656"/>
        <v>6</v>
      </c>
      <c r="AL1139" s="7">
        <f t="shared" si="657"/>
        <v>0</v>
      </c>
      <c r="AM1139" s="2">
        <f t="shared" si="658"/>
        <v>0.70893054024255786</v>
      </c>
      <c r="AN1139" s="2">
        <f t="shared" si="659"/>
        <v>6.615214994487321E-3</v>
      </c>
      <c r="AO1139" s="2">
        <f t="shared" si="660"/>
        <v>3.3076074972436605E-3</v>
      </c>
      <c r="AP1139" s="2">
        <f t="shared" si="661"/>
        <v>0</v>
      </c>
      <c r="AR1139" t="str">
        <f t="shared" si="647"/>
        <v>Montgomery</v>
      </c>
      <c r="AS1139" t="s">
        <v>2284</v>
      </c>
      <c r="AV1139" s="91">
        <v>29</v>
      </c>
      <c r="AW1139" s="93">
        <v>139</v>
      </c>
      <c r="AX1139" s="99">
        <f t="shared" si="662"/>
        <v>29139</v>
      </c>
      <c r="AZ1139" s="7" t="s">
        <v>3053</v>
      </c>
      <c r="BA1139" t="s">
        <v>3290</v>
      </c>
      <c r="BK1139">
        <v>1</v>
      </c>
      <c r="BR1139">
        <v>0</v>
      </c>
    </row>
    <row r="1140" spans="1:70" hidden="1" outlineLevel="1">
      <c r="A1140" t="s">
        <v>374</v>
      </c>
      <c r="B1140" t="s">
        <v>2284</v>
      </c>
      <c r="C1140" s="1">
        <f t="shared" si="648"/>
        <v>1092</v>
      </c>
      <c r="D1140" s="7">
        <f>IF(P1140&gt;0,RANK(P1140,(P1140:R1140,S1140:AG1140)),0)</f>
        <v>0</v>
      </c>
      <c r="E1140" s="7">
        <f>IF(Q1140&gt;0,RANK(Q1140,(P1140:R1140,S1140:AG1140)),0)</f>
        <v>0</v>
      </c>
      <c r="F1140" s="7">
        <f>IF(R1140&gt;0,RANK(R1140,(P1140:R1140,S1140:AG1140)),0)</f>
        <v>2</v>
      </c>
      <c r="G1140" s="7">
        <f>IF(S1140&gt;0,RANK(S1140,(P1140:R1140,S1140:AG1140)),0)</f>
        <v>3</v>
      </c>
      <c r="H1140" s="48">
        <f t="shared" si="649"/>
        <v>321</v>
      </c>
      <c r="I1140" s="163">
        <f t="shared" si="632"/>
        <v>0.29395604395604397</v>
      </c>
      <c r="J1140" s="2"/>
      <c r="K1140" s="2">
        <f t="shared" si="650"/>
        <v>0</v>
      </c>
      <c r="L1140" s="2">
        <f t="shared" si="651"/>
        <v>0</v>
      </c>
      <c r="M1140" s="2">
        <f t="shared" si="652"/>
        <v>0.26098901098901101</v>
      </c>
      <c r="N1140" s="2">
        <f t="shared" si="630"/>
        <v>0.10622710622710622</v>
      </c>
      <c r="O1140" s="2">
        <f t="shared" si="631"/>
        <v>0.63278388278388287</v>
      </c>
      <c r="P1140" s="1">
        <v>0</v>
      </c>
      <c r="R1140" s="1">
        <v>285</v>
      </c>
      <c r="S1140" s="1">
        <v>116</v>
      </c>
      <c r="T1140" s="1">
        <v>606</v>
      </c>
      <c r="U1140" s="1">
        <v>8</v>
      </c>
      <c r="V1140" s="1">
        <v>4</v>
      </c>
      <c r="Y1140" s="1">
        <v>50</v>
      </c>
      <c r="Z1140" s="48">
        <f t="shared" si="653"/>
        <v>4</v>
      </c>
      <c r="AE1140" s="1">
        <v>17</v>
      </c>
      <c r="AF1140">
        <v>2</v>
      </c>
      <c r="AI1140" s="7">
        <f t="shared" si="654"/>
        <v>1</v>
      </c>
      <c r="AJ1140" s="7">
        <f t="shared" si="655"/>
        <v>5</v>
      </c>
      <c r="AK1140" s="7">
        <f t="shared" si="656"/>
        <v>6</v>
      </c>
      <c r="AL1140" s="7">
        <f t="shared" si="657"/>
        <v>0</v>
      </c>
      <c r="AM1140" s="2">
        <f t="shared" si="658"/>
        <v>0.55494505494505497</v>
      </c>
      <c r="AN1140" s="2">
        <f t="shared" si="659"/>
        <v>7.326007326007326E-3</v>
      </c>
      <c r="AO1140" s="2">
        <f t="shared" si="660"/>
        <v>3.663003663003663E-3</v>
      </c>
      <c r="AP1140" s="2">
        <f t="shared" si="661"/>
        <v>0</v>
      </c>
      <c r="AR1140" t="str">
        <f t="shared" si="647"/>
        <v>Morgan</v>
      </c>
      <c r="AS1140" t="s">
        <v>2284</v>
      </c>
      <c r="AV1140" s="91">
        <v>29</v>
      </c>
      <c r="AW1140" s="93">
        <v>141</v>
      </c>
      <c r="AX1140" s="99">
        <f t="shared" si="662"/>
        <v>29141</v>
      </c>
      <c r="AZ1140" s="7" t="s">
        <v>3053</v>
      </c>
      <c r="BA1140" t="s">
        <v>3290</v>
      </c>
      <c r="BK1140">
        <v>1</v>
      </c>
      <c r="BR1140">
        <v>3</v>
      </c>
    </row>
    <row r="1141" spans="1:70" hidden="1" outlineLevel="1">
      <c r="A1141" t="s">
        <v>1405</v>
      </c>
      <c r="B1141" t="s">
        <v>2284</v>
      </c>
      <c r="C1141" s="1">
        <f t="shared" si="648"/>
        <v>304</v>
      </c>
      <c r="D1141" s="7">
        <f>IF(P1141&gt;0,RANK(P1141,(P1141:R1141,S1141:AG1141)),0)</f>
        <v>0</v>
      </c>
      <c r="E1141" s="7">
        <f>IF(Q1141&gt;0,RANK(Q1141,(P1141:R1141,S1141:AG1141)),0)</f>
        <v>0</v>
      </c>
      <c r="F1141" s="7">
        <f>IF(R1141&gt;0,RANK(R1141,(P1141:R1141,S1141:AG1141)),0)</f>
        <v>2</v>
      </c>
      <c r="G1141" s="7">
        <f>IF(S1141&gt;0,RANK(S1141,(P1141:R1141,S1141:AG1141)),0)</f>
        <v>3</v>
      </c>
      <c r="H1141" s="48">
        <f t="shared" si="649"/>
        <v>55</v>
      </c>
      <c r="I1141" s="163">
        <f t="shared" si="632"/>
        <v>0.18092105263157895</v>
      </c>
      <c r="J1141" s="2"/>
      <c r="K1141" s="2">
        <f t="shared" si="650"/>
        <v>0</v>
      </c>
      <c r="L1141" s="2">
        <f t="shared" si="651"/>
        <v>0</v>
      </c>
      <c r="M1141" s="2">
        <f t="shared" si="652"/>
        <v>0.32894736842105265</v>
      </c>
      <c r="N1141" s="2">
        <f t="shared" si="630"/>
        <v>8.5526315789473686E-2</v>
      </c>
      <c r="O1141" s="2">
        <f t="shared" si="631"/>
        <v>0.58552631578947367</v>
      </c>
      <c r="P1141" s="1">
        <v>0</v>
      </c>
      <c r="R1141" s="1">
        <v>100</v>
      </c>
      <c r="S1141" s="1">
        <v>26</v>
      </c>
      <c r="T1141" s="1">
        <v>155</v>
      </c>
      <c r="U1141" s="1">
        <v>2</v>
      </c>
      <c r="V1141" s="1">
        <v>0</v>
      </c>
      <c r="Y1141" s="1">
        <v>16</v>
      </c>
      <c r="Z1141" s="48">
        <f t="shared" si="653"/>
        <v>1</v>
      </c>
      <c r="AE1141" s="1">
        <v>4</v>
      </c>
      <c r="AF1141">
        <v>0</v>
      </c>
      <c r="AI1141" s="7">
        <f t="shared" si="654"/>
        <v>1</v>
      </c>
      <c r="AJ1141" s="7">
        <f t="shared" si="655"/>
        <v>5</v>
      </c>
      <c r="AK1141" s="7">
        <f t="shared" si="656"/>
        <v>0</v>
      </c>
      <c r="AL1141" s="7">
        <f t="shared" si="657"/>
        <v>0</v>
      </c>
      <c r="AM1141" s="2">
        <f t="shared" si="658"/>
        <v>0.50986842105263153</v>
      </c>
      <c r="AN1141" s="2">
        <f t="shared" si="659"/>
        <v>6.5789473684210523E-3</v>
      </c>
      <c r="AO1141" s="2">
        <f t="shared" si="660"/>
        <v>0</v>
      </c>
      <c r="AP1141" s="2">
        <f t="shared" si="661"/>
        <v>0</v>
      </c>
      <c r="AR1141" t="str">
        <f t="shared" si="647"/>
        <v>New Madrid</v>
      </c>
      <c r="AS1141" t="s">
        <v>2284</v>
      </c>
      <c r="AV1141" s="91">
        <v>29</v>
      </c>
      <c r="AW1141" s="93">
        <v>143</v>
      </c>
      <c r="AX1141" s="99">
        <f t="shared" si="662"/>
        <v>29143</v>
      </c>
      <c r="AZ1141" s="7" t="s">
        <v>3053</v>
      </c>
      <c r="BA1141" t="s">
        <v>3290</v>
      </c>
      <c r="BK1141">
        <v>0</v>
      </c>
      <c r="BR1141">
        <v>1</v>
      </c>
    </row>
    <row r="1142" spans="1:70" hidden="1" outlineLevel="1">
      <c r="A1142" t="s">
        <v>2567</v>
      </c>
      <c r="B1142" t="s">
        <v>2284</v>
      </c>
      <c r="C1142" s="1">
        <f t="shared" si="648"/>
        <v>2776</v>
      </c>
      <c r="D1142" s="7">
        <f>IF(P1142&gt;0,RANK(P1142,(P1142:R1142,S1142:AG1142)),0)</f>
        <v>10</v>
      </c>
      <c r="E1142" s="7">
        <f>IF(Q1142&gt;0,RANK(Q1142,(P1142:R1142,S1142:AG1142)),0)</f>
        <v>0</v>
      </c>
      <c r="F1142" s="7">
        <f>IF(R1142&gt;0,RANK(R1142,(P1142:R1142,S1142:AG1142)),0)</f>
        <v>2</v>
      </c>
      <c r="G1142" s="7">
        <f>IF(S1142&gt;0,RANK(S1142,(P1142:R1142,S1142:AG1142)),0)</f>
        <v>3</v>
      </c>
      <c r="H1142" s="48">
        <f t="shared" si="649"/>
        <v>1355</v>
      </c>
      <c r="I1142" s="163">
        <f t="shared" si="632"/>
        <v>0.48811239193083572</v>
      </c>
      <c r="J1142" s="2"/>
      <c r="K1142" s="2">
        <f t="shared" si="650"/>
        <v>7.2046109510086451E-4</v>
      </c>
      <c r="L1142" s="2">
        <f t="shared" si="651"/>
        <v>0</v>
      </c>
      <c r="M1142" s="2">
        <f t="shared" si="652"/>
        <v>0.18587896253602307</v>
      </c>
      <c r="N1142" s="2">
        <f t="shared" si="630"/>
        <v>9.3299711815561959E-2</v>
      </c>
      <c r="O1142" s="2">
        <f t="shared" si="631"/>
        <v>0.72010086455331412</v>
      </c>
      <c r="P1142" s="1">
        <v>2</v>
      </c>
      <c r="R1142" s="1">
        <v>516</v>
      </c>
      <c r="S1142" s="1">
        <v>259</v>
      </c>
      <c r="T1142" s="1">
        <v>1871</v>
      </c>
      <c r="U1142" s="1">
        <v>19</v>
      </c>
      <c r="V1142" s="1">
        <v>14</v>
      </c>
      <c r="Y1142" s="1">
        <v>73</v>
      </c>
      <c r="Z1142" s="48">
        <f t="shared" si="653"/>
        <v>3</v>
      </c>
      <c r="AE1142" s="1">
        <v>13</v>
      </c>
      <c r="AF1142">
        <v>6</v>
      </c>
      <c r="AI1142" s="7">
        <f t="shared" si="654"/>
        <v>1</v>
      </c>
      <c r="AJ1142" s="7">
        <f t="shared" si="655"/>
        <v>5</v>
      </c>
      <c r="AK1142" s="7">
        <f t="shared" si="656"/>
        <v>6</v>
      </c>
      <c r="AL1142" s="7">
        <f t="shared" si="657"/>
        <v>0</v>
      </c>
      <c r="AM1142" s="2">
        <f t="shared" si="658"/>
        <v>0.67399135446685876</v>
      </c>
      <c r="AN1142" s="2">
        <f t="shared" si="659"/>
        <v>6.8443804034582136E-3</v>
      </c>
      <c r="AO1142" s="2">
        <f t="shared" si="660"/>
        <v>5.0432276657060519E-3</v>
      </c>
      <c r="AP1142" s="2">
        <f t="shared" si="661"/>
        <v>0</v>
      </c>
      <c r="AR1142" t="str">
        <f t="shared" si="647"/>
        <v>Newton</v>
      </c>
      <c r="AS1142" t="s">
        <v>2284</v>
      </c>
      <c r="AV1142" s="91">
        <v>29</v>
      </c>
      <c r="AW1142" s="93">
        <v>145</v>
      </c>
      <c r="AX1142" s="99">
        <f t="shared" si="662"/>
        <v>29145</v>
      </c>
      <c r="AZ1142" s="7" t="s">
        <v>3053</v>
      </c>
      <c r="BA1142" t="s">
        <v>3290</v>
      </c>
      <c r="BK1142">
        <v>0</v>
      </c>
      <c r="BR1142">
        <v>3</v>
      </c>
    </row>
    <row r="1143" spans="1:70" hidden="1" outlineLevel="1">
      <c r="A1143" t="s">
        <v>3373</v>
      </c>
      <c r="B1143" t="s">
        <v>2284</v>
      </c>
      <c r="C1143" s="1">
        <f t="shared" si="648"/>
        <v>713</v>
      </c>
      <c r="D1143" s="7">
        <f>IF(P1143&gt;0,RANK(P1143,(P1143:R1143,S1143:AG1143)),0)</f>
        <v>7</v>
      </c>
      <c r="E1143" s="7">
        <f>IF(Q1143&gt;0,RANK(Q1143,(P1143:R1143,S1143:AG1143)),0)</f>
        <v>0</v>
      </c>
      <c r="F1143" s="7">
        <f>IF(R1143&gt;0,RANK(R1143,(P1143:R1143,S1143:AG1143)),0)</f>
        <v>2</v>
      </c>
      <c r="G1143" s="7">
        <f>IF(S1143&gt;0,RANK(S1143,(P1143:R1143,S1143:AG1143)),0)</f>
        <v>3</v>
      </c>
      <c r="H1143" s="48">
        <f t="shared" si="649"/>
        <v>254</v>
      </c>
      <c r="I1143" s="163">
        <f t="shared" si="632"/>
        <v>0.35624123422159887</v>
      </c>
      <c r="J1143" s="2"/>
      <c r="K1143" s="2">
        <f t="shared" si="650"/>
        <v>8.4151472650771386E-3</v>
      </c>
      <c r="L1143" s="2">
        <f t="shared" si="651"/>
        <v>0</v>
      </c>
      <c r="M1143" s="2">
        <f t="shared" si="652"/>
        <v>0.21458625525946703</v>
      </c>
      <c r="N1143" s="2">
        <f t="shared" si="630"/>
        <v>0.12622720897615708</v>
      </c>
      <c r="O1143" s="2">
        <f t="shared" si="631"/>
        <v>0.65077138849929872</v>
      </c>
      <c r="P1143" s="1">
        <v>6</v>
      </c>
      <c r="R1143" s="1">
        <v>153</v>
      </c>
      <c r="S1143" s="1">
        <v>90</v>
      </c>
      <c r="T1143" s="1">
        <v>407</v>
      </c>
      <c r="U1143" s="1">
        <v>10</v>
      </c>
      <c r="V1143" s="1">
        <v>13</v>
      </c>
      <c r="Y1143" s="1">
        <v>23</v>
      </c>
      <c r="Z1143" s="48">
        <f t="shared" si="653"/>
        <v>1</v>
      </c>
      <c r="AE1143" s="1">
        <v>5</v>
      </c>
      <c r="AF1143">
        <v>5</v>
      </c>
      <c r="AI1143" s="7">
        <f t="shared" si="654"/>
        <v>1</v>
      </c>
      <c r="AJ1143" s="7">
        <f t="shared" si="655"/>
        <v>6</v>
      </c>
      <c r="AK1143" s="7">
        <f t="shared" si="656"/>
        <v>5</v>
      </c>
      <c r="AL1143" s="7">
        <f t="shared" si="657"/>
        <v>0</v>
      </c>
      <c r="AM1143" s="2">
        <f t="shared" si="658"/>
        <v>0.57082748948106588</v>
      </c>
      <c r="AN1143" s="2">
        <f t="shared" si="659"/>
        <v>1.4025245441795231E-2</v>
      </c>
      <c r="AO1143" s="2">
        <f t="shared" si="660"/>
        <v>1.82328190743338E-2</v>
      </c>
      <c r="AP1143" s="2">
        <f t="shared" si="661"/>
        <v>0</v>
      </c>
      <c r="AR1143" t="str">
        <f t="shared" si="647"/>
        <v>Nodaway</v>
      </c>
      <c r="AS1143" t="s">
        <v>2284</v>
      </c>
      <c r="AV1143" s="91">
        <v>29</v>
      </c>
      <c r="AW1143" s="93">
        <v>147</v>
      </c>
      <c r="AX1143" s="99">
        <f t="shared" si="662"/>
        <v>29147</v>
      </c>
      <c r="AZ1143" s="7" t="s">
        <v>3053</v>
      </c>
      <c r="BA1143" t="s">
        <v>3290</v>
      </c>
      <c r="BK1143">
        <v>1</v>
      </c>
      <c r="BR1143">
        <v>0</v>
      </c>
    </row>
    <row r="1144" spans="1:70" hidden="1" outlineLevel="1">
      <c r="A1144" t="s">
        <v>2473</v>
      </c>
      <c r="B1144" t="s">
        <v>2284</v>
      </c>
      <c r="C1144" s="1">
        <f t="shared" si="648"/>
        <v>476</v>
      </c>
      <c r="D1144" s="7">
        <f>IF(P1144&gt;0,RANK(P1144,(P1144:R1144,S1144:AG1144)),0)</f>
        <v>7</v>
      </c>
      <c r="E1144" s="7">
        <f>IF(Q1144&gt;0,RANK(Q1144,(P1144:R1144,S1144:AG1144)),0)</f>
        <v>0</v>
      </c>
      <c r="F1144" s="7">
        <f>IF(R1144&gt;0,RANK(R1144,(P1144:R1144,S1144:AG1144)),0)</f>
        <v>2</v>
      </c>
      <c r="G1144" s="7">
        <f>IF(S1144&gt;0,RANK(S1144,(P1144:R1144,S1144:AG1144)),0)</f>
        <v>3</v>
      </c>
      <c r="H1144" s="48">
        <f t="shared" si="649"/>
        <v>166</v>
      </c>
      <c r="I1144" s="163">
        <f t="shared" si="632"/>
        <v>0.34873949579831931</v>
      </c>
      <c r="J1144" s="2"/>
      <c r="K1144" s="2">
        <f t="shared" si="650"/>
        <v>4.2016806722689074E-3</v>
      </c>
      <c r="L1144" s="2">
        <f t="shared" si="651"/>
        <v>0</v>
      </c>
      <c r="M1144" s="2">
        <f t="shared" si="652"/>
        <v>0.19327731092436976</v>
      </c>
      <c r="N1144" s="2">
        <f t="shared" si="630"/>
        <v>0.17436974789915966</v>
      </c>
      <c r="O1144" s="2">
        <f t="shared" si="631"/>
        <v>0.62815126050420167</v>
      </c>
      <c r="P1144" s="1">
        <v>2</v>
      </c>
      <c r="R1144" s="1">
        <v>92</v>
      </c>
      <c r="S1144" s="1">
        <v>83</v>
      </c>
      <c r="T1144" s="1">
        <v>258</v>
      </c>
      <c r="U1144" s="1">
        <v>9</v>
      </c>
      <c r="V1144" s="1">
        <v>1</v>
      </c>
      <c r="Y1144" s="1">
        <v>25</v>
      </c>
      <c r="Z1144" s="48">
        <f t="shared" si="653"/>
        <v>1</v>
      </c>
      <c r="AE1144" s="1">
        <v>4</v>
      </c>
      <c r="AF1144">
        <v>1</v>
      </c>
      <c r="AI1144" s="7">
        <f t="shared" si="654"/>
        <v>1</v>
      </c>
      <c r="AJ1144" s="7">
        <f t="shared" si="655"/>
        <v>5</v>
      </c>
      <c r="AK1144" s="7">
        <f t="shared" si="656"/>
        <v>7</v>
      </c>
      <c r="AL1144" s="7">
        <f t="shared" si="657"/>
        <v>0</v>
      </c>
      <c r="AM1144" s="2">
        <f t="shared" si="658"/>
        <v>0.54201680672268904</v>
      </c>
      <c r="AN1144" s="2">
        <f t="shared" si="659"/>
        <v>1.8907563025210083E-2</v>
      </c>
      <c r="AO1144" s="2">
        <f t="shared" si="660"/>
        <v>2.1008403361344537E-3</v>
      </c>
      <c r="AP1144" s="2">
        <f t="shared" si="661"/>
        <v>0</v>
      </c>
      <c r="AR1144" t="str">
        <f t="shared" si="647"/>
        <v>Oregon</v>
      </c>
      <c r="AS1144" t="s">
        <v>2284</v>
      </c>
      <c r="AV1144" s="91">
        <v>29</v>
      </c>
      <c r="AW1144" s="93">
        <v>149</v>
      </c>
      <c r="AX1144" s="99">
        <f t="shared" si="662"/>
        <v>29149</v>
      </c>
      <c r="AZ1144" s="7" t="s">
        <v>3053</v>
      </c>
      <c r="BA1144" t="s">
        <v>3290</v>
      </c>
      <c r="BK1144">
        <v>0</v>
      </c>
      <c r="BR1144">
        <v>1</v>
      </c>
    </row>
    <row r="1145" spans="1:70" hidden="1" outlineLevel="1">
      <c r="A1145" t="s">
        <v>264</v>
      </c>
      <c r="B1145" t="s">
        <v>2284</v>
      </c>
      <c r="C1145" s="1">
        <f t="shared" si="648"/>
        <v>834</v>
      </c>
      <c r="D1145" s="7">
        <f>IF(P1145&gt;0,RANK(P1145,(P1145:R1145,S1145:AG1145)),0)</f>
        <v>8</v>
      </c>
      <c r="E1145" s="7">
        <f>IF(Q1145&gt;0,RANK(Q1145,(P1145:R1145,S1145:AG1145)),0)</f>
        <v>0</v>
      </c>
      <c r="F1145" s="7">
        <f>IF(R1145&gt;0,RANK(R1145,(P1145:R1145,S1145:AG1145)),0)</f>
        <v>2</v>
      </c>
      <c r="G1145" s="7">
        <f>IF(S1145&gt;0,RANK(S1145,(P1145:R1145,S1145:AG1145)),0)</f>
        <v>3</v>
      </c>
      <c r="H1145" s="48">
        <f t="shared" si="649"/>
        <v>325</v>
      </c>
      <c r="I1145" s="163">
        <f t="shared" si="632"/>
        <v>0.38968824940047964</v>
      </c>
      <c r="J1145" s="2"/>
      <c r="K1145" s="2">
        <f t="shared" si="650"/>
        <v>2.3980815347721821E-3</v>
      </c>
      <c r="L1145" s="2">
        <f t="shared" si="651"/>
        <v>0</v>
      </c>
      <c r="M1145" s="2">
        <f t="shared" si="652"/>
        <v>0.23141486810551559</v>
      </c>
      <c r="N1145" s="2">
        <f t="shared" si="630"/>
        <v>8.1534772182254203E-2</v>
      </c>
      <c r="O1145" s="2">
        <f t="shared" si="631"/>
        <v>0.684652278177458</v>
      </c>
      <c r="P1145" s="1">
        <v>2</v>
      </c>
      <c r="R1145" s="1">
        <v>193</v>
      </c>
      <c r="S1145" s="1">
        <v>68</v>
      </c>
      <c r="T1145" s="1">
        <v>518</v>
      </c>
      <c r="U1145" s="1">
        <v>6</v>
      </c>
      <c r="V1145" s="1">
        <v>5</v>
      </c>
      <c r="Y1145" s="1">
        <v>29</v>
      </c>
      <c r="Z1145" s="48">
        <f t="shared" si="653"/>
        <v>2</v>
      </c>
      <c r="AE1145" s="1">
        <v>11</v>
      </c>
      <c r="AF1145">
        <v>0</v>
      </c>
      <c r="AI1145" s="7">
        <f t="shared" si="654"/>
        <v>1</v>
      </c>
      <c r="AJ1145" s="7">
        <f t="shared" si="655"/>
        <v>5</v>
      </c>
      <c r="AK1145" s="7">
        <f t="shared" si="656"/>
        <v>6</v>
      </c>
      <c r="AL1145" s="7">
        <f t="shared" si="657"/>
        <v>0</v>
      </c>
      <c r="AM1145" s="2">
        <f t="shared" si="658"/>
        <v>0.62110311750599523</v>
      </c>
      <c r="AN1145" s="2">
        <f t="shared" si="659"/>
        <v>7.1942446043165471E-3</v>
      </c>
      <c r="AO1145" s="2">
        <f t="shared" si="660"/>
        <v>5.9952038369304557E-3</v>
      </c>
      <c r="AP1145" s="2">
        <f t="shared" si="661"/>
        <v>0</v>
      </c>
      <c r="AR1145" t="str">
        <f t="shared" si="647"/>
        <v>Osage</v>
      </c>
      <c r="AS1145" t="s">
        <v>2284</v>
      </c>
      <c r="AV1145" s="91">
        <v>29</v>
      </c>
      <c r="AW1145" s="93">
        <v>151</v>
      </c>
      <c r="AX1145" s="99">
        <f t="shared" si="662"/>
        <v>29151</v>
      </c>
      <c r="AZ1145" s="7" t="s">
        <v>3053</v>
      </c>
      <c r="BA1145" t="s">
        <v>3290</v>
      </c>
      <c r="BK1145">
        <v>1</v>
      </c>
      <c r="BR1145">
        <v>1</v>
      </c>
    </row>
    <row r="1146" spans="1:70" hidden="1" outlineLevel="1">
      <c r="A1146" t="s">
        <v>2804</v>
      </c>
      <c r="B1146" t="s">
        <v>2284</v>
      </c>
      <c r="C1146" s="1">
        <f t="shared" si="648"/>
        <v>728</v>
      </c>
      <c r="D1146" s="7">
        <f>IF(P1146&gt;0,RANK(P1146,(P1146:R1146,S1146:AG1146)),0)</f>
        <v>7</v>
      </c>
      <c r="E1146" s="7">
        <f>IF(Q1146&gt;0,RANK(Q1146,(P1146:R1146,S1146:AG1146)),0)</f>
        <v>0</v>
      </c>
      <c r="F1146" s="7">
        <f>IF(R1146&gt;0,RANK(R1146,(P1146:R1146,S1146:AG1146)),0)</f>
        <v>2</v>
      </c>
      <c r="G1146" s="7">
        <f>IF(S1146&gt;0,RANK(S1146,(P1146:R1146,S1146:AG1146)),0)</f>
        <v>3</v>
      </c>
      <c r="H1146" s="48">
        <f t="shared" si="649"/>
        <v>235</v>
      </c>
      <c r="I1146" s="163">
        <f t="shared" si="632"/>
        <v>0.32280219780219782</v>
      </c>
      <c r="J1146" s="2"/>
      <c r="K1146" s="2">
        <f t="shared" si="650"/>
        <v>4.120879120879121E-3</v>
      </c>
      <c r="L1146" s="2">
        <f t="shared" si="651"/>
        <v>0</v>
      </c>
      <c r="M1146" s="2">
        <f t="shared" si="652"/>
        <v>0.20054945054945056</v>
      </c>
      <c r="N1146" s="2">
        <f t="shared" si="630"/>
        <v>0.18406593406593408</v>
      </c>
      <c r="O1146" s="2">
        <f t="shared" si="631"/>
        <v>0.61126373626373631</v>
      </c>
      <c r="P1146" s="1">
        <v>3</v>
      </c>
      <c r="R1146" s="1">
        <v>146</v>
      </c>
      <c r="S1146" s="1">
        <v>134</v>
      </c>
      <c r="T1146" s="1">
        <v>381</v>
      </c>
      <c r="U1146" s="1">
        <v>5</v>
      </c>
      <c r="V1146" s="1">
        <v>6</v>
      </c>
      <c r="Y1146" s="1">
        <v>47</v>
      </c>
      <c r="Z1146" s="48">
        <f t="shared" si="653"/>
        <v>1</v>
      </c>
      <c r="AE1146" s="1">
        <v>2</v>
      </c>
      <c r="AF1146">
        <v>3</v>
      </c>
      <c r="AI1146" s="7">
        <f t="shared" si="654"/>
        <v>1</v>
      </c>
      <c r="AJ1146" s="7">
        <f t="shared" si="655"/>
        <v>6</v>
      </c>
      <c r="AK1146" s="7">
        <f t="shared" si="656"/>
        <v>5</v>
      </c>
      <c r="AL1146" s="7">
        <f t="shared" si="657"/>
        <v>0</v>
      </c>
      <c r="AM1146" s="2">
        <f t="shared" si="658"/>
        <v>0.52335164835164838</v>
      </c>
      <c r="AN1146" s="2">
        <f t="shared" si="659"/>
        <v>6.868131868131868E-3</v>
      </c>
      <c r="AO1146" s="2">
        <f t="shared" si="660"/>
        <v>8.241758241758242E-3</v>
      </c>
      <c r="AP1146" s="2">
        <f t="shared" si="661"/>
        <v>0</v>
      </c>
      <c r="AR1146" t="str">
        <f t="shared" si="647"/>
        <v>Ozark</v>
      </c>
      <c r="AS1146" t="s">
        <v>2284</v>
      </c>
      <c r="AV1146" s="91">
        <v>29</v>
      </c>
      <c r="AW1146" s="93">
        <v>153</v>
      </c>
      <c r="AX1146" s="99">
        <f t="shared" si="662"/>
        <v>29153</v>
      </c>
      <c r="AZ1146" s="7" t="s">
        <v>3053</v>
      </c>
      <c r="BA1146" t="s">
        <v>3290</v>
      </c>
      <c r="BK1146">
        <v>1</v>
      </c>
      <c r="BR1146">
        <v>0</v>
      </c>
    </row>
    <row r="1147" spans="1:70" hidden="1" outlineLevel="1">
      <c r="A1147" t="s">
        <v>259</v>
      </c>
      <c r="B1147" t="s">
        <v>2284</v>
      </c>
      <c r="C1147" s="1">
        <f t="shared" si="648"/>
        <v>414</v>
      </c>
      <c r="D1147" s="7">
        <f>IF(P1147&gt;0,RANK(P1147,(P1147:R1147,S1147:AG1147)),0)</f>
        <v>10</v>
      </c>
      <c r="E1147" s="7">
        <f>IF(Q1147&gt;0,RANK(Q1147,(P1147:R1147,S1147:AG1147)),0)</f>
        <v>0</v>
      </c>
      <c r="F1147" s="7">
        <f>IF(R1147&gt;0,RANK(R1147,(P1147:R1147,S1147:AG1147)),0)</f>
        <v>2</v>
      </c>
      <c r="G1147" s="7">
        <f>IF(S1147&gt;0,RANK(S1147,(P1147:R1147,S1147:AG1147)),0)</f>
        <v>3</v>
      </c>
      <c r="H1147" s="48">
        <f t="shared" si="649"/>
        <v>17</v>
      </c>
      <c r="I1147" s="163">
        <f t="shared" si="632"/>
        <v>4.1062801932367152E-2</v>
      </c>
      <c r="J1147" s="2"/>
      <c r="K1147" s="2">
        <f t="shared" si="650"/>
        <v>2.4154589371980675E-3</v>
      </c>
      <c r="L1147" s="2">
        <f t="shared" si="651"/>
        <v>0</v>
      </c>
      <c r="M1147" s="2">
        <f t="shared" si="652"/>
        <v>0.3719806763285024</v>
      </c>
      <c r="N1147" s="2">
        <f t="shared" si="630"/>
        <v>9.420289855072464E-2</v>
      </c>
      <c r="O1147" s="2">
        <f t="shared" si="631"/>
        <v>0.53140096618357491</v>
      </c>
      <c r="P1147" s="1">
        <v>1</v>
      </c>
      <c r="R1147" s="1">
        <v>154</v>
      </c>
      <c r="S1147" s="1">
        <v>39</v>
      </c>
      <c r="T1147" s="1">
        <v>171</v>
      </c>
      <c r="U1147" s="1">
        <v>9</v>
      </c>
      <c r="V1147" s="1">
        <v>4</v>
      </c>
      <c r="Y1147" s="1">
        <v>22</v>
      </c>
      <c r="Z1147" s="48">
        <f t="shared" si="653"/>
        <v>2</v>
      </c>
      <c r="AE1147" s="1">
        <v>8</v>
      </c>
      <c r="AF1147">
        <v>4</v>
      </c>
      <c r="AI1147" s="7">
        <f t="shared" si="654"/>
        <v>1</v>
      </c>
      <c r="AJ1147" s="7">
        <f t="shared" si="655"/>
        <v>5</v>
      </c>
      <c r="AK1147" s="7">
        <f t="shared" si="656"/>
        <v>6</v>
      </c>
      <c r="AL1147" s="7">
        <f t="shared" si="657"/>
        <v>0</v>
      </c>
      <c r="AM1147" s="2">
        <f t="shared" si="658"/>
        <v>0.41304347826086957</v>
      </c>
      <c r="AN1147" s="2">
        <f t="shared" si="659"/>
        <v>2.1739130434782608E-2</v>
      </c>
      <c r="AO1147" s="2">
        <f t="shared" si="660"/>
        <v>9.6618357487922701E-3</v>
      </c>
      <c r="AP1147" s="2">
        <f t="shared" si="661"/>
        <v>0</v>
      </c>
      <c r="AR1147" t="str">
        <f t="shared" si="647"/>
        <v>Pemiscot</v>
      </c>
      <c r="AS1147" t="s">
        <v>2284</v>
      </c>
      <c r="AV1147" s="91">
        <v>29</v>
      </c>
      <c r="AW1147" s="93">
        <v>155</v>
      </c>
      <c r="AX1147" s="99">
        <f t="shared" si="662"/>
        <v>29155</v>
      </c>
      <c r="AZ1147" s="7" t="s">
        <v>3053</v>
      </c>
      <c r="BA1147" t="s">
        <v>3290</v>
      </c>
      <c r="BK1147">
        <v>0</v>
      </c>
      <c r="BR1147">
        <v>2</v>
      </c>
    </row>
    <row r="1148" spans="1:70" hidden="1" outlineLevel="1">
      <c r="A1148" t="s">
        <v>155</v>
      </c>
      <c r="B1148" t="s">
        <v>2284</v>
      </c>
      <c r="C1148" s="1">
        <f t="shared" si="648"/>
        <v>731</v>
      </c>
      <c r="D1148" s="7">
        <f>IF(P1148&gt;0,RANK(P1148,(P1148:R1148,S1148:AG1148)),0)</f>
        <v>0</v>
      </c>
      <c r="E1148" s="7">
        <f>IF(Q1148&gt;0,RANK(Q1148,(P1148:R1148,S1148:AG1148)),0)</f>
        <v>0</v>
      </c>
      <c r="F1148" s="7">
        <f>IF(R1148&gt;0,RANK(R1148,(P1148:R1148,S1148:AG1148)),0)</f>
        <v>2</v>
      </c>
      <c r="G1148" s="7">
        <f>IF(S1148&gt;0,RANK(S1148,(P1148:R1148,S1148:AG1148)),0)</f>
        <v>3</v>
      </c>
      <c r="H1148" s="48">
        <f t="shared" si="649"/>
        <v>353</v>
      </c>
      <c r="I1148" s="163">
        <f t="shared" si="632"/>
        <v>0.48290013679890559</v>
      </c>
      <c r="J1148" s="2"/>
      <c r="K1148" s="2">
        <f t="shared" si="650"/>
        <v>0</v>
      </c>
      <c r="L1148" s="2">
        <f t="shared" si="651"/>
        <v>0</v>
      </c>
      <c r="M1148" s="2">
        <f t="shared" si="652"/>
        <v>0.16826265389876882</v>
      </c>
      <c r="N1148" s="2">
        <f t="shared" si="630"/>
        <v>8.8919288645690833E-2</v>
      </c>
      <c r="O1148" s="2">
        <f t="shared" si="631"/>
        <v>0.7428180574555403</v>
      </c>
      <c r="P1148" s="1">
        <v>0</v>
      </c>
      <c r="R1148" s="1">
        <v>123</v>
      </c>
      <c r="S1148" s="1">
        <v>65</v>
      </c>
      <c r="T1148" s="1">
        <v>476</v>
      </c>
      <c r="U1148" s="1">
        <v>10</v>
      </c>
      <c r="V1148" s="1">
        <v>7</v>
      </c>
      <c r="Y1148" s="1">
        <v>37</v>
      </c>
      <c r="Z1148" s="48">
        <f t="shared" si="653"/>
        <v>2</v>
      </c>
      <c r="AE1148" s="1">
        <v>9</v>
      </c>
      <c r="AF1148">
        <v>2</v>
      </c>
      <c r="AI1148" s="7">
        <f t="shared" si="654"/>
        <v>1</v>
      </c>
      <c r="AJ1148" s="7">
        <f t="shared" si="655"/>
        <v>5</v>
      </c>
      <c r="AK1148" s="7">
        <f t="shared" si="656"/>
        <v>6</v>
      </c>
      <c r="AL1148" s="7">
        <f t="shared" si="657"/>
        <v>0</v>
      </c>
      <c r="AM1148" s="2">
        <f t="shared" si="658"/>
        <v>0.65116279069767447</v>
      </c>
      <c r="AN1148" s="2">
        <f t="shared" si="659"/>
        <v>1.3679890560875513E-2</v>
      </c>
      <c r="AO1148" s="2">
        <f t="shared" si="660"/>
        <v>9.575923392612859E-3</v>
      </c>
      <c r="AP1148" s="2">
        <f t="shared" si="661"/>
        <v>0</v>
      </c>
      <c r="AR1148" t="str">
        <f t="shared" si="647"/>
        <v>Perry</v>
      </c>
      <c r="AS1148" t="s">
        <v>2284</v>
      </c>
      <c r="AV1148" s="91">
        <v>29</v>
      </c>
      <c r="AW1148" s="93">
        <v>157</v>
      </c>
      <c r="AX1148" s="99">
        <f t="shared" si="662"/>
        <v>29157</v>
      </c>
      <c r="AZ1148" s="7" t="s">
        <v>3053</v>
      </c>
      <c r="BA1148" t="s">
        <v>3290</v>
      </c>
      <c r="BK1148">
        <v>1</v>
      </c>
      <c r="BR1148">
        <v>1</v>
      </c>
    </row>
    <row r="1149" spans="1:70" hidden="1" outlineLevel="1">
      <c r="A1149" t="s">
        <v>34</v>
      </c>
      <c r="B1149" t="s">
        <v>2284</v>
      </c>
      <c r="C1149" s="1">
        <f t="shared" si="648"/>
        <v>1316</v>
      </c>
      <c r="D1149" s="7">
        <f>IF(P1149&gt;0,RANK(P1149,(P1149:R1149,S1149:AG1149)),0)</f>
        <v>9</v>
      </c>
      <c r="E1149" s="7">
        <f>IF(Q1149&gt;0,RANK(Q1149,(P1149:R1149,S1149:AG1149)),0)</f>
        <v>0</v>
      </c>
      <c r="F1149" s="7">
        <f>IF(R1149&gt;0,RANK(R1149,(P1149:R1149,S1149:AG1149)),0)</f>
        <v>2</v>
      </c>
      <c r="G1149" s="7">
        <f>IF(S1149&gt;0,RANK(S1149,(P1149:R1149,S1149:AG1149)),0)</f>
        <v>3</v>
      </c>
      <c r="H1149" s="48">
        <f t="shared" si="649"/>
        <v>332</v>
      </c>
      <c r="I1149" s="163">
        <f t="shared" si="632"/>
        <v>0.25227963525835867</v>
      </c>
      <c r="J1149" s="2"/>
      <c r="K1149" s="2">
        <f t="shared" si="650"/>
        <v>2.2796352583586625E-3</v>
      </c>
      <c r="L1149" s="2">
        <f t="shared" si="651"/>
        <v>0</v>
      </c>
      <c r="M1149" s="2">
        <f t="shared" si="652"/>
        <v>0.28039513677811551</v>
      </c>
      <c r="N1149" s="2">
        <f t="shared" si="630"/>
        <v>0.10866261398176291</v>
      </c>
      <c r="O1149" s="2">
        <f t="shared" si="631"/>
        <v>0.60866261398176291</v>
      </c>
      <c r="P1149" s="1">
        <v>3</v>
      </c>
      <c r="R1149" s="1">
        <v>369</v>
      </c>
      <c r="S1149" s="1">
        <v>143</v>
      </c>
      <c r="T1149" s="1">
        <v>701</v>
      </c>
      <c r="U1149" s="1">
        <v>15</v>
      </c>
      <c r="V1149" s="1">
        <v>15</v>
      </c>
      <c r="Y1149" s="1">
        <v>49</v>
      </c>
      <c r="Z1149" s="48">
        <f t="shared" si="653"/>
        <v>6</v>
      </c>
      <c r="AE1149" s="1">
        <v>12</v>
      </c>
      <c r="AF1149">
        <v>3</v>
      </c>
      <c r="AI1149" s="7">
        <f t="shared" si="654"/>
        <v>1</v>
      </c>
      <c r="AJ1149" s="7">
        <f t="shared" si="655"/>
        <v>5</v>
      </c>
      <c r="AK1149" s="7">
        <f t="shared" si="656"/>
        <v>5</v>
      </c>
      <c r="AL1149" s="7">
        <f t="shared" si="657"/>
        <v>0</v>
      </c>
      <c r="AM1149" s="2">
        <f t="shared" si="658"/>
        <v>0.53267477203647418</v>
      </c>
      <c r="AN1149" s="2">
        <f t="shared" si="659"/>
        <v>1.1398176291793313E-2</v>
      </c>
      <c r="AO1149" s="2">
        <f t="shared" si="660"/>
        <v>1.1398176291793313E-2</v>
      </c>
      <c r="AP1149" s="2">
        <f t="shared" si="661"/>
        <v>0</v>
      </c>
      <c r="AR1149" t="str">
        <f t="shared" si="647"/>
        <v>Pettis</v>
      </c>
      <c r="AS1149" t="s">
        <v>2284</v>
      </c>
      <c r="AV1149" s="91">
        <v>29</v>
      </c>
      <c r="AW1149" s="93">
        <v>159</v>
      </c>
      <c r="AX1149" s="99">
        <f t="shared" si="662"/>
        <v>29159</v>
      </c>
      <c r="AZ1149" s="7" t="s">
        <v>3053</v>
      </c>
      <c r="BA1149" t="s">
        <v>3290</v>
      </c>
      <c r="BK1149">
        <v>0</v>
      </c>
      <c r="BR1149">
        <v>6</v>
      </c>
    </row>
    <row r="1150" spans="1:70" hidden="1" outlineLevel="1">
      <c r="A1150" t="s">
        <v>1026</v>
      </c>
      <c r="B1150" t="s">
        <v>2284</v>
      </c>
      <c r="C1150" s="1">
        <f t="shared" si="648"/>
        <v>1917</v>
      </c>
      <c r="D1150" s="7">
        <f>IF(P1150&gt;0,RANK(P1150,(P1150:R1150,S1150:AG1150)),0)</f>
        <v>9</v>
      </c>
      <c r="E1150" s="7">
        <f>IF(Q1150&gt;0,RANK(Q1150,(P1150:R1150,S1150:AG1150)),0)</f>
        <v>0</v>
      </c>
      <c r="F1150" s="7">
        <f>IF(R1150&gt;0,RANK(R1150,(P1150:R1150,S1150:AG1150)),0)</f>
        <v>2</v>
      </c>
      <c r="G1150" s="7">
        <f>IF(S1150&gt;0,RANK(S1150,(P1150:R1150,S1150:AG1150)),0)</f>
        <v>3</v>
      </c>
      <c r="H1150" s="48">
        <f t="shared" si="649"/>
        <v>690</v>
      </c>
      <c r="I1150" s="163">
        <f t="shared" si="632"/>
        <v>0.35993740219092329</v>
      </c>
      <c r="J1150" s="2"/>
      <c r="K1150" s="2">
        <f t="shared" si="650"/>
        <v>2.0865936358894104E-3</v>
      </c>
      <c r="L1150" s="2">
        <f t="shared" si="651"/>
        <v>0</v>
      </c>
      <c r="M1150" s="2">
        <f t="shared" si="652"/>
        <v>0.20918101199791342</v>
      </c>
      <c r="N1150" s="2">
        <f t="shared" si="630"/>
        <v>0.15597287428273343</v>
      </c>
      <c r="O1150" s="2">
        <f t="shared" si="631"/>
        <v>0.63275952008346381</v>
      </c>
      <c r="P1150" s="1">
        <v>4</v>
      </c>
      <c r="R1150" s="1">
        <v>401</v>
      </c>
      <c r="S1150" s="1">
        <v>299</v>
      </c>
      <c r="T1150" s="1">
        <v>1091</v>
      </c>
      <c r="U1150" s="1">
        <v>21</v>
      </c>
      <c r="V1150" s="1">
        <v>15</v>
      </c>
      <c r="Y1150" s="1">
        <v>61</v>
      </c>
      <c r="Z1150" s="48">
        <f t="shared" si="653"/>
        <v>1</v>
      </c>
      <c r="AE1150" s="1">
        <v>15</v>
      </c>
      <c r="AF1150">
        <v>9</v>
      </c>
      <c r="AI1150" s="7">
        <f t="shared" si="654"/>
        <v>1</v>
      </c>
      <c r="AJ1150" s="7">
        <f t="shared" si="655"/>
        <v>5</v>
      </c>
      <c r="AK1150" s="7">
        <f t="shared" si="656"/>
        <v>6</v>
      </c>
      <c r="AL1150" s="7">
        <f t="shared" si="657"/>
        <v>0</v>
      </c>
      <c r="AM1150" s="2">
        <f t="shared" si="658"/>
        <v>0.56911841418883669</v>
      </c>
      <c r="AN1150" s="2">
        <f t="shared" si="659"/>
        <v>1.0954616588419406E-2</v>
      </c>
      <c r="AO1150" s="2">
        <f t="shared" si="660"/>
        <v>7.8247261345852897E-3</v>
      </c>
      <c r="AP1150" s="2">
        <f t="shared" si="661"/>
        <v>0</v>
      </c>
      <c r="AR1150" t="str">
        <f t="shared" si="647"/>
        <v>Phelps</v>
      </c>
      <c r="AS1150" t="s">
        <v>2284</v>
      </c>
      <c r="AV1150" s="91">
        <v>29</v>
      </c>
      <c r="AW1150" s="93">
        <v>161</v>
      </c>
      <c r="AX1150" s="99">
        <f t="shared" si="662"/>
        <v>29161</v>
      </c>
      <c r="AZ1150" s="7" t="s">
        <v>3053</v>
      </c>
      <c r="BA1150" t="s">
        <v>3290</v>
      </c>
      <c r="BK1150">
        <v>0</v>
      </c>
      <c r="BR1150">
        <v>1</v>
      </c>
    </row>
    <row r="1151" spans="1:70" hidden="1" outlineLevel="1">
      <c r="A1151" t="s">
        <v>1768</v>
      </c>
      <c r="B1151" t="s">
        <v>2284</v>
      </c>
      <c r="C1151" s="1">
        <f t="shared" si="648"/>
        <v>671</v>
      </c>
      <c r="D1151" s="7">
        <f>IF(P1151&gt;0,RANK(P1151,(P1151:R1151,S1151:AG1151)),0)</f>
        <v>9</v>
      </c>
      <c r="E1151" s="7">
        <f>IF(Q1151&gt;0,RANK(Q1151,(P1151:R1151,S1151:AG1151)),0)</f>
        <v>0</v>
      </c>
      <c r="F1151" s="7">
        <f>IF(R1151&gt;0,RANK(R1151,(P1151:R1151,S1151:AG1151)),0)</f>
        <v>2</v>
      </c>
      <c r="G1151" s="7">
        <f>IF(S1151&gt;0,RANK(S1151,(P1151:R1151,S1151:AG1151)),0)</f>
        <v>3</v>
      </c>
      <c r="H1151" s="48">
        <f t="shared" si="649"/>
        <v>303</v>
      </c>
      <c r="I1151" s="163">
        <f t="shared" si="632"/>
        <v>0.45156482861400893</v>
      </c>
      <c r="J1151" s="2"/>
      <c r="K1151" s="2">
        <f t="shared" si="650"/>
        <v>1.4903129657228018E-3</v>
      </c>
      <c r="L1151" s="2">
        <f t="shared" si="651"/>
        <v>0</v>
      </c>
      <c r="M1151" s="2">
        <f t="shared" si="652"/>
        <v>0.19523099850968703</v>
      </c>
      <c r="N1151" s="2">
        <f t="shared" si="630"/>
        <v>0.11624441132637854</v>
      </c>
      <c r="O1151" s="2">
        <f t="shared" si="631"/>
        <v>0.68703427719821164</v>
      </c>
      <c r="P1151" s="1">
        <v>1</v>
      </c>
      <c r="R1151" s="1">
        <v>131</v>
      </c>
      <c r="S1151" s="1">
        <v>78</v>
      </c>
      <c r="T1151" s="1">
        <v>434</v>
      </c>
      <c r="U1151" s="1">
        <v>6</v>
      </c>
      <c r="V1151" s="1">
        <v>2</v>
      </c>
      <c r="Y1151" s="1">
        <v>11</v>
      </c>
      <c r="Z1151" s="48">
        <f t="shared" si="653"/>
        <v>0</v>
      </c>
      <c r="AE1151" s="1">
        <v>5</v>
      </c>
      <c r="AF1151">
        <v>3</v>
      </c>
      <c r="AI1151" s="7">
        <f t="shared" si="654"/>
        <v>1</v>
      </c>
      <c r="AJ1151" s="7">
        <f t="shared" si="655"/>
        <v>5</v>
      </c>
      <c r="AK1151" s="7">
        <f t="shared" si="656"/>
        <v>6</v>
      </c>
      <c r="AL1151" s="7">
        <f t="shared" si="657"/>
        <v>0</v>
      </c>
      <c r="AM1151" s="2">
        <f t="shared" si="658"/>
        <v>0.64679582712369599</v>
      </c>
      <c r="AN1151" s="2">
        <f t="shared" si="659"/>
        <v>8.9418777943368107E-3</v>
      </c>
      <c r="AO1151" s="2">
        <f t="shared" si="660"/>
        <v>2.9806259314456036E-3</v>
      </c>
      <c r="AP1151" s="2">
        <f t="shared" si="661"/>
        <v>0</v>
      </c>
      <c r="AR1151" t="str">
        <f t="shared" si="647"/>
        <v>Pike</v>
      </c>
      <c r="AS1151" t="s">
        <v>2284</v>
      </c>
      <c r="AV1151" s="91">
        <v>29</v>
      </c>
      <c r="AW1151" s="93">
        <v>163</v>
      </c>
      <c r="AX1151" s="99">
        <f t="shared" si="662"/>
        <v>29163</v>
      </c>
      <c r="AZ1151" s="7" t="s">
        <v>3053</v>
      </c>
      <c r="BA1151" t="s">
        <v>3290</v>
      </c>
      <c r="BK1151">
        <v>0</v>
      </c>
      <c r="BR1151">
        <v>0</v>
      </c>
    </row>
    <row r="1152" spans="1:70" hidden="1" outlineLevel="1">
      <c r="A1152" t="s">
        <v>3157</v>
      </c>
      <c r="B1152" t="s">
        <v>2284</v>
      </c>
      <c r="C1152" s="1">
        <f t="shared" si="648"/>
        <v>2860</v>
      </c>
      <c r="D1152" s="7">
        <f>IF(P1152&gt;0,RANK(P1152,(P1152:R1152,S1152:AG1152)),0)</f>
        <v>9</v>
      </c>
      <c r="E1152" s="7">
        <f>IF(Q1152&gt;0,RANK(Q1152,(P1152:R1152,S1152:AG1152)),0)</f>
        <v>0</v>
      </c>
      <c r="F1152" s="7">
        <f>IF(R1152&gt;0,RANK(R1152,(P1152:R1152,S1152:AG1152)),0)</f>
        <v>2</v>
      </c>
      <c r="G1152" s="7">
        <f>IF(S1152&gt;0,RANK(S1152,(P1152:R1152,S1152:AG1152)),0)</f>
        <v>3</v>
      </c>
      <c r="H1152" s="48">
        <f t="shared" si="649"/>
        <v>719</v>
      </c>
      <c r="I1152" s="163">
        <f t="shared" si="632"/>
        <v>0.25139860139860137</v>
      </c>
      <c r="J1152" s="2"/>
      <c r="K1152" s="2">
        <f t="shared" si="650"/>
        <v>1.3986013986013986E-3</v>
      </c>
      <c r="L1152" s="2">
        <f t="shared" si="651"/>
        <v>0</v>
      </c>
      <c r="M1152" s="2">
        <f t="shared" si="652"/>
        <v>0.29090909090909089</v>
      </c>
      <c r="N1152" s="2">
        <f t="shared" si="630"/>
        <v>0.10209790209790209</v>
      </c>
      <c r="O1152" s="2">
        <f t="shared" si="631"/>
        <v>0.60559440559440558</v>
      </c>
      <c r="P1152" s="1">
        <v>4</v>
      </c>
      <c r="R1152" s="1">
        <v>832</v>
      </c>
      <c r="S1152" s="1">
        <v>292</v>
      </c>
      <c r="T1152" s="1">
        <v>1551</v>
      </c>
      <c r="U1152" s="1">
        <v>20</v>
      </c>
      <c r="V1152" s="1">
        <v>11</v>
      </c>
      <c r="Y1152" s="1">
        <v>124</v>
      </c>
      <c r="Z1152" s="48">
        <f t="shared" si="653"/>
        <v>1</v>
      </c>
      <c r="AE1152" s="1">
        <v>19</v>
      </c>
      <c r="AF1152">
        <v>6</v>
      </c>
      <c r="AI1152" s="7">
        <f t="shared" si="654"/>
        <v>1</v>
      </c>
      <c r="AJ1152" s="7">
        <f t="shared" si="655"/>
        <v>5</v>
      </c>
      <c r="AK1152" s="7">
        <f t="shared" si="656"/>
        <v>6</v>
      </c>
      <c r="AL1152" s="7">
        <f t="shared" si="657"/>
        <v>0</v>
      </c>
      <c r="AM1152" s="2">
        <f t="shared" si="658"/>
        <v>0.54230769230769227</v>
      </c>
      <c r="AN1152" s="2">
        <f t="shared" si="659"/>
        <v>6.993006993006993E-3</v>
      </c>
      <c r="AO1152" s="2">
        <f t="shared" si="660"/>
        <v>3.8461538461538464E-3</v>
      </c>
      <c r="AP1152" s="2">
        <f t="shared" si="661"/>
        <v>0</v>
      </c>
      <c r="AR1152" t="str">
        <f t="shared" si="647"/>
        <v>Platte</v>
      </c>
      <c r="AS1152" t="s">
        <v>2284</v>
      </c>
      <c r="AV1152" s="91">
        <v>29</v>
      </c>
      <c r="AW1152" s="93">
        <v>165</v>
      </c>
      <c r="AX1152" s="99">
        <f t="shared" si="662"/>
        <v>29165</v>
      </c>
      <c r="AZ1152" s="7" t="s">
        <v>3053</v>
      </c>
      <c r="BA1152" t="s">
        <v>3290</v>
      </c>
      <c r="BK1152">
        <v>0</v>
      </c>
      <c r="BR1152">
        <v>1</v>
      </c>
    </row>
    <row r="1153" spans="1:70" hidden="1" outlineLevel="1">
      <c r="A1153" t="s">
        <v>3027</v>
      </c>
      <c r="B1153" t="s">
        <v>2284</v>
      </c>
      <c r="C1153" s="1">
        <f t="shared" si="648"/>
        <v>1903</v>
      </c>
      <c r="D1153" s="7">
        <f>IF(P1153&gt;0,RANK(P1153,(P1153:R1153,S1153:AG1153)),0)</f>
        <v>10</v>
      </c>
      <c r="E1153" s="7">
        <f>IF(Q1153&gt;0,RANK(Q1153,(P1153:R1153,S1153:AG1153)),0)</f>
        <v>0</v>
      </c>
      <c r="F1153" s="7">
        <f>IF(R1153&gt;0,RANK(R1153,(P1153:R1153,S1153:AG1153)),0)</f>
        <v>2</v>
      </c>
      <c r="G1153" s="7">
        <f>IF(S1153&gt;0,RANK(S1153,(P1153:R1153,S1153:AG1153)),0)</f>
        <v>3</v>
      </c>
      <c r="H1153" s="48">
        <f t="shared" si="649"/>
        <v>828</v>
      </c>
      <c r="I1153" s="163">
        <f t="shared" si="632"/>
        <v>0.43510246978455069</v>
      </c>
      <c r="J1153" s="2"/>
      <c r="K1153" s="2">
        <f t="shared" si="650"/>
        <v>1.0509721492380452E-3</v>
      </c>
      <c r="L1153" s="2">
        <f t="shared" si="651"/>
        <v>0</v>
      </c>
      <c r="M1153" s="2">
        <f t="shared" si="652"/>
        <v>0.18759852863899107</v>
      </c>
      <c r="N1153" s="2">
        <f t="shared" si="630"/>
        <v>0.10352075669994745</v>
      </c>
      <c r="O1153" s="2">
        <f t="shared" si="631"/>
        <v>0.70782974251182351</v>
      </c>
      <c r="P1153" s="1">
        <v>2</v>
      </c>
      <c r="R1153" s="1">
        <v>357</v>
      </c>
      <c r="S1153" s="1">
        <v>197</v>
      </c>
      <c r="T1153" s="1">
        <v>1185</v>
      </c>
      <c r="U1153" s="1">
        <v>25</v>
      </c>
      <c r="V1153" s="1">
        <v>15</v>
      </c>
      <c r="Y1153" s="1">
        <v>81</v>
      </c>
      <c r="Z1153" s="48">
        <f t="shared" si="653"/>
        <v>4</v>
      </c>
      <c r="AE1153" s="1">
        <v>29</v>
      </c>
      <c r="AF1153">
        <v>8</v>
      </c>
      <c r="AI1153" s="7">
        <f t="shared" si="654"/>
        <v>1</v>
      </c>
      <c r="AJ1153" s="7">
        <f t="shared" si="655"/>
        <v>5</v>
      </c>
      <c r="AK1153" s="7">
        <f t="shared" si="656"/>
        <v>6</v>
      </c>
      <c r="AL1153" s="7">
        <f t="shared" si="657"/>
        <v>0</v>
      </c>
      <c r="AM1153" s="2">
        <f t="shared" si="658"/>
        <v>0.62270099842354176</v>
      </c>
      <c r="AN1153" s="2">
        <f t="shared" si="659"/>
        <v>1.3137151865475564E-2</v>
      </c>
      <c r="AO1153" s="2">
        <f t="shared" si="660"/>
        <v>7.8822911192853382E-3</v>
      </c>
      <c r="AP1153" s="2">
        <f t="shared" si="661"/>
        <v>0</v>
      </c>
      <c r="AR1153" t="str">
        <f t="shared" si="647"/>
        <v>Polk</v>
      </c>
      <c r="AS1153" t="s">
        <v>2284</v>
      </c>
      <c r="AV1153" s="91">
        <v>29</v>
      </c>
      <c r="AW1153" s="93">
        <v>167</v>
      </c>
      <c r="AX1153" s="99">
        <f t="shared" si="662"/>
        <v>29167</v>
      </c>
      <c r="AZ1153" s="7" t="s">
        <v>3053</v>
      </c>
      <c r="BA1153" t="s">
        <v>3290</v>
      </c>
      <c r="BK1153">
        <v>2</v>
      </c>
      <c r="BR1153">
        <v>2</v>
      </c>
    </row>
    <row r="1154" spans="1:70" hidden="1" outlineLevel="1">
      <c r="A1154" t="s">
        <v>100</v>
      </c>
      <c r="B1154" t="s">
        <v>2284</v>
      </c>
      <c r="C1154" s="1">
        <f t="shared" si="648"/>
        <v>1309</v>
      </c>
      <c r="D1154" s="7">
        <f>IF(P1154&gt;0,RANK(P1154,(P1154:R1154,S1154:AG1154)),0)</f>
        <v>8</v>
      </c>
      <c r="E1154" s="7">
        <f>IF(Q1154&gt;0,RANK(Q1154,(P1154:R1154,S1154:AG1154)),0)</f>
        <v>0</v>
      </c>
      <c r="F1154" s="7">
        <f>IF(R1154&gt;0,RANK(R1154,(P1154:R1154,S1154:AG1154)),0)</f>
        <v>2</v>
      </c>
      <c r="G1154" s="7">
        <f>IF(S1154&gt;0,RANK(S1154,(P1154:R1154,S1154:AG1154)),0)</f>
        <v>3</v>
      </c>
      <c r="H1154" s="48">
        <f t="shared" si="649"/>
        <v>504</v>
      </c>
      <c r="I1154" s="163">
        <f t="shared" si="632"/>
        <v>0.38502673796791442</v>
      </c>
      <c r="J1154" s="2"/>
      <c r="K1154" s="2">
        <f t="shared" si="650"/>
        <v>1.5278838808250573E-3</v>
      </c>
      <c r="L1154" s="2">
        <f t="shared" si="651"/>
        <v>0</v>
      </c>
      <c r="M1154" s="2">
        <f t="shared" si="652"/>
        <v>0.23605805958747136</v>
      </c>
      <c r="N1154" s="2">
        <f t="shared" si="630"/>
        <v>8.0213903743315509E-2</v>
      </c>
      <c r="O1154" s="2">
        <f t="shared" si="631"/>
        <v>0.68220015278838808</v>
      </c>
      <c r="P1154" s="1">
        <v>2</v>
      </c>
      <c r="R1154" s="1">
        <v>309</v>
      </c>
      <c r="S1154" s="1">
        <v>105</v>
      </c>
      <c r="T1154" s="1">
        <v>813</v>
      </c>
      <c r="U1154" s="1">
        <v>14</v>
      </c>
      <c r="V1154" s="1">
        <v>9</v>
      </c>
      <c r="Y1154" s="1">
        <v>38</v>
      </c>
      <c r="Z1154" s="48">
        <f t="shared" si="653"/>
        <v>2</v>
      </c>
      <c r="AE1154" s="1">
        <v>15</v>
      </c>
      <c r="AF1154">
        <v>2</v>
      </c>
      <c r="AI1154" s="7">
        <f t="shared" si="654"/>
        <v>1</v>
      </c>
      <c r="AJ1154" s="7">
        <f t="shared" si="655"/>
        <v>5</v>
      </c>
      <c r="AK1154" s="7">
        <f t="shared" si="656"/>
        <v>6</v>
      </c>
      <c r="AL1154" s="7">
        <f t="shared" si="657"/>
        <v>0</v>
      </c>
      <c r="AM1154" s="2">
        <f t="shared" si="658"/>
        <v>0.62108479755538581</v>
      </c>
      <c r="AN1154" s="2">
        <f t="shared" si="659"/>
        <v>1.06951871657754E-2</v>
      </c>
      <c r="AO1154" s="2">
        <f t="shared" si="660"/>
        <v>6.8754774637127579E-3</v>
      </c>
      <c r="AP1154" s="2">
        <f t="shared" si="661"/>
        <v>0</v>
      </c>
      <c r="AR1154" t="str">
        <f t="shared" si="647"/>
        <v>Pulaski</v>
      </c>
      <c r="AS1154" t="s">
        <v>2284</v>
      </c>
      <c r="AV1154" s="91">
        <v>29</v>
      </c>
      <c r="AW1154" s="93">
        <v>169</v>
      </c>
      <c r="AX1154" s="99">
        <f t="shared" si="662"/>
        <v>29169</v>
      </c>
      <c r="AZ1154" s="7" t="s">
        <v>3053</v>
      </c>
      <c r="BA1154" t="s">
        <v>3290</v>
      </c>
      <c r="BK1154">
        <v>1</v>
      </c>
      <c r="BR1154">
        <v>1</v>
      </c>
    </row>
    <row r="1155" spans="1:70" hidden="1" outlineLevel="1">
      <c r="A1155" t="s">
        <v>617</v>
      </c>
      <c r="B1155" t="s">
        <v>2284</v>
      </c>
      <c r="C1155" s="1">
        <f t="shared" si="648"/>
        <v>372</v>
      </c>
      <c r="D1155" s="7">
        <f>IF(P1155&gt;0,RANK(P1155,(P1155:R1155,S1155:AG1155)),0)</f>
        <v>0</v>
      </c>
      <c r="E1155" s="7">
        <f>IF(Q1155&gt;0,RANK(Q1155,(P1155:R1155,S1155:AG1155)),0)</f>
        <v>0</v>
      </c>
      <c r="F1155" s="7">
        <f>IF(R1155&gt;0,RANK(R1155,(P1155:R1155,S1155:AG1155)),0)</f>
        <v>2</v>
      </c>
      <c r="G1155" s="7">
        <f>IF(S1155&gt;0,RANK(S1155,(P1155:R1155,S1155:AG1155)),0)</f>
        <v>3</v>
      </c>
      <c r="H1155" s="48">
        <f t="shared" si="649"/>
        <v>143</v>
      </c>
      <c r="I1155" s="163">
        <f t="shared" si="632"/>
        <v>0.38440860215053763</v>
      </c>
      <c r="J1155" s="2"/>
      <c r="K1155" s="2">
        <f t="shared" si="650"/>
        <v>0</v>
      </c>
      <c r="L1155" s="2">
        <f t="shared" si="651"/>
        <v>0</v>
      </c>
      <c r="M1155" s="2">
        <f t="shared" si="652"/>
        <v>0.20967741935483872</v>
      </c>
      <c r="N1155" s="2">
        <f t="shared" si="630"/>
        <v>0.10752688172043011</v>
      </c>
      <c r="O1155" s="2">
        <f t="shared" si="631"/>
        <v>0.68279569892473113</v>
      </c>
      <c r="P1155" s="1">
        <v>0</v>
      </c>
      <c r="R1155" s="1">
        <v>78</v>
      </c>
      <c r="S1155" s="1">
        <v>40</v>
      </c>
      <c r="T1155" s="1">
        <v>221</v>
      </c>
      <c r="U1155" s="1">
        <v>8</v>
      </c>
      <c r="V1155" s="1">
        <v>3</v>
      </c>
      <c r="Y1155" s="1">
        <v>17</v>
      </c>
      <c r="Z1155" s="48">
        <f t="shared" si="653"/>
        <v>1</v>
      </c>
      <c r="AE1155" s="1">
        <v>4</v>
      </c>
      <c r="AF1155">
        <v>0</v>
      </c>
      <c r="AI1155" s="7">
        <f t="shared" si="654"/>
        <v>1</v>
      </c>
      <c r="AJ1155" s="7">
        <f t="shared" si="655"/>
        <v>5</v>
      </c>
      <c r="AK1155" s="7">
        <f t="shared" si="656"/>
        <v>6</v>
      </c>
      <c r="AL1155" s="7">
        <f t="shared" si="657"/>
        <v>0</v>
      </c>
      <c r="AM1155" s="2">
        <f t="shared" si="658"/>
        <v>0.59408602150537637</v>
      </c>
      <c r="AN1155" s="2">
        <f t="shared" si="659"/>
        <v>2.1505376344086023E-2</v>
      </c>
      <c r="AO1155" s="2">
        <f t="shared" si="660"/>
        <v>8.0645161290322578E-3</v>
      </c>
      <c r="AP1155" s="2">
        <f t="shared" si="661"/>
        <v>0</v>
      </c>
      <c r="AR1155" t="str">
        <f t="shared" si="647"/>
        <v>Putnam</v>
      </c>
      <c r="AS1155" t="s">
        <v>2284</v>
      </c>
      <c r="AV1155" s="91">
        <v>29</v>
      </c>
      <c r="AW1155" s="93">
        <v>171</v>
      </c>
      <c r="AX1155" s="99">
        <f t="shared" si="662"/>
        <v>29171</v>
      </c>
      <c r="AZ1155" s="7" t="s">
        <v>3053</v>
      </c>
      <c r="BA1155" t="s">
        <v>3290</v>
      </c>
      <c r="BK1155">
        <v>0</v>
      </c>
      <c r="BR1155">
        <v>1</v>
      </c>
    </row>
    <row r="1156" spans="1:70" hidden="1" outlineLevel="1">
      <c r="A1156" t="s">
        <v>2417</v>
      </c>
      <c r="B1156" t="s">
        <v>2284</v>
      </c>
      <c r="C1156" s="1">
        <f t="shared" si="648"/>
        <v>451</v>
      </c>
      <c r="D1156" s="7">
        <f>IF(P1156&gt;0,RANK(P1156,(P1156:R1156,S1156:AG1156)),0)</f>
        <v>6</v>
      </c>
      <c r="E1156" s="7">
        <f>IF(Q1156&gt;0,RANK(Q1156,(P1156:R1156,S1156:AG1156)),0)</f>
        <v>0</v>
      </c>
      <c r="F1156" s="7">
        <f>IF(R1156&gt;0,RANK(R1156,(P1156:R1156,S1156:AG1156)),0)</f>
        <v>2</v>
      </c>
      <c r="G1156" s="7">
        <f>IF(S1156&gt;0,RANK(S1156,(P1156:R1156,S1156:AG1156)),0)</f>
        <v>3</v>
      </c>
      <c r="H1156" s="48">
        <f t="shared" si="649"/>
        <v>285</v>
      </c>
      <c r="I1156" s="163">
        <f t="shared" si="632"/>
        <v>0.63192904656319293</v>
      </c>
      <c r="J1156" s="2"/>
      <c r="K1156" s="2">
        <f t="shared" si="650"/>
        <v>2.2172949002217295E-3</v>
      </c>
      <c r="L1156" s="2">
        <f t="shared" si="651"/>
        <v>0</v>
      </c>
      <c r="M1156" s="2">
        <f t="shared" si="652"/>
        <v>0.12195121951219512</v>
      </c>
      <c r="N1156" s="2">
        <f t="shared" si="630"/>
        <v>8.4257206208425722E-2</v>
      </c>
      <c r="O1156" s="2">
        <f t="shared" si="631"/>
        <v>0.79157427937915747</v>
      </c>
      <c r="P1156" s="1">
        <v>1</v>
      </c>
      <c r="R1156" s="1">
        <v>55</v>
      </c>
      <c r="S1156" s="1">
        <v>38</v>
      </c>
      <c r="T1156" s="1">
        <v>340</v>
      </c>
      <c r="U1156" s="1">
        <v>1</v>
      </c>
      <c r="V1156" s="1">
        <v>0</v>
      </c>
      <c r="Y1156" s="1">
        <v>12</v>
      </c>
      <c r="Z1156" s="48">
        <f t="shared" si="653"/>
        <v>1</v>
      </c>
      <c r="AE1156" s="1">
        <v>2</v>
      </c>
      <c r="AF1156">
        <v>1</v>
      </c>
      <c r="AI1156" s="7">
        <f t="shared" si="654"/>
        <v>1</v>
      </c>
      <c r="AJ1156" s="7">
        <f t="shared" si="655"/>
        <v>5</v>
      </c>
      <c r="AK1156" s="7">
        <f t="shared" si="656"/>
        <v>0</v>
      </c>
      <c r="AL1156" s="7">
        <f t="shared" si="657"/>
        <v>0</v>
      </c>
      <c r="AM1156" s="2">
        <f t="shared" si="658"/>
        <v>0.75388026607538805</v>
      </c>
      <c r="AN1156" s="2">
        <f t="shared" si="659"/>
        <v>2.2172949002217295E-3</v>
      </c>
      <c r="AO1156" s="2">
        <f t="shared" si="660"/>
        <v>0</v>
      </c>
      <c r="AP1156" s="2">
        <f t="shared" si="661"/>
        <v>0</v>
      </c>
      <c r="AR1156" t="str">
        <f t="shared" si="647"/>
        <v>Ralls</v>
      </c>
      <c r="AS1156" t="s">
        <v>2284</v>
      </c>
      <c r="AV1156" s="91">
        <v>29</v>
      </c>
      <c r="AW1156" s="93">
        <v>173</v>
      </c>
      <c r="AX1156" s="99">
        <f t="shared" si="662"/>
        <v>29173</v>
      </c>
      <c r="AZ1156" s="7" t="s">
        <v>3053</v>
      </c>
      <c r="BA1156" t="s">
        <v>3290</v>
      </c>
      <c r="BK1156">
        <v>0</v>
      </c>
      <c r="BR1156">
        <v>1</v>
      </c>
    </row>
    <row r="1157" spans="1:70" hidden="1" outlineLevel="1">
      <c r="A1157" t="s">
        <v>995</v>
      </c>
      <c r="B1157" t="s">
        <v>2284</v>
      </c>
      <c r="C1157" s="1">
        <f t="shared" si="648"/>
        <v>971</v>
      </c>
      <c r="D1157" s="7">
        <f>IF(P1157&gt;0,RANK(P1157,(P1157:R1157,S1157:AG1157)),0)</f>
        <v>8</v>
      </c>
      <c r="E1157" s="7">
        <f>IF(Q1157&gt;0,RANK(Q1157,(P1157:R1157,S1157:AG1157)),0)</f>
        <v>0</v>
      </c>
      <c r="F1157" s="7">
        <f>IF(R1157&gt;0,RANK(R1157,(P1157:R1157,S1157:AG1157)),0)</f>
        <v>2</v>
      </c>
      <c r="G1157" s="7">
        <f>IF(S1157&gt;0,RANK(S1157,(P1157:R1157,S1157:AG1157)),0)</f>
        <v>3</v>
      </c>
      <c r="H1157" s="48">
        <f t="shared" si="649"/>
        <v>295</v>
      </c>
      <c r="I1157" s="163">
        <f t="shared" si="632"/>
        <v>0.30381050463439752</v>
      </c>
      <c r="J1157" s="2"/>
      <c r="K1157" s="2">
        <f t="shared" si="650"/>
        <v>5.1493305870236872E-3</v>
      </c>
      <c r="L1157" s="2">
        <f t="shared" si="651"/>
        <v>0</v>
      </c>
      <c r="M1157" s="2">
        <f t="shared" si="652"/>
        <v>0.24304840370751801</v>
      </c>
      <c r="N1157" s="2">
        <f t="shared" si="630"/>
        <v>0.13388259526261587</v>
      </c>
      <c r="O1157" s="2">
        <f t="shared" si="631"/>
        <v>0.61791967044284246</v>
      </c>
      <c r="P1157" s="1">
        <v>5</v>
      </c>
      <c r="R1157" s="1">
        <v>236</v>
      </c>
      <c r="S1157" s="1">
        <v>130</v>
      </c>
      <c r="T1157" s="1">
        <v>531</v>
      </c>
      <c r="U1157" s="1">
        <v>11</v>
      </c>
      <c r="V1157" s="1">
        <v>8</v>
      </c>
      <c r="Y1157" s="1">
        <v>32</v>
      </c>
      <c r="Z1157" s="48">
        <f t="shared" si="653"/>
        <v>1</v>
      </c>
      <c r="AE1157" s="1">
        <v>14</v>
      </c>
      <c r="AF1157">
        <v>3</v>
      </c>
      <c r="AI1157" s="7">
        <f t="shared" si="654"/>
        <v>1</v>
      </c>
      <c r="AJ1157" s="7">
        <f t="shared" si="655"/>
        <v>5</v>
      </c>
      <c r="AK1157" s="7">
        <f t="shared" si="656"/>
        <v>6</v>
      </c>
      <c r="AL1157" s="7">
        <f t="shared" si="657"/>
        <v>0</v>
      </c>
      <c r="AM1157" s="2">
        <f t="shared" si="658"/>
        <v>0.54685890834191553</v>
      </c>
      <c r="AN1157" s="2">
        <f t="shared" si="659"/>
        <v>1.132852729145211E-2</v>
      </c>
      <c r="AO1157" s="2">
        <f t="shared" si="660"/>
        <v>8.2389289392378988E-3</v>
      </c>
      <c r="AP1157" s="2">
        <f t="shared" si="661"/>
        <v>0</v>
      </c>
      <c r="AR1157" t="str">
        <f t="shared" si="647"/>
        <v>Randolph</v>
      </c>
      <c r="AS1157" t="s">
        <v>2284</v>
      </c>
      <c r="AV1157" s="91">
        <v>29</v>
      </c>
      <c r="AW1157" s="93">
        <v>175</v>
      </c>
      <c r="AX1157" s="99">
        <f t="shared" si="662"/>
        <v>29175</v>
      </c>
      <c r="AZ1157" s="7" t="s">
        <v>3053</v>
      </c>
      <c r="BA1157" t="s">
        <v>3290</v>
      </c>
      <c r="BK1157">
        <v>1</v>
      </c>
      <c r="BR1157">
        <v>0</v>
      </c>
    </row>
    <row r="1158" spans="1:70" hidden="1" outlineLevel="1">
      <c r="A1158" t="s">
        <v>1227</v>
      </c>
      <c r="B1158" t="s">
        <v>2284</v>
      </c>
      <c r="C1158" s="1">
        <f t="shared" si="648"/>
        <v>778</v>
      </c>
      <c r="D1158" s="7">
        <f>IF(P1158&gt;0,RANK(P1158,(P1158:R1158,S1158:AG1158)),0)</f>
        <v>8</v>
      </c>
      <c r="E1158" s="7">
        <f>IF(Q1158&gt;0,RANK(Q1158,(P1158:R1158,S1158:AG1158)),0)</f>
        <v>0</v>
      </c>
      <c r="F1158" s="7">
        <f>IF(R1158&gt;0,RANK(R1158,(P1158:R1158,S1158:AG1158)),0)</f>
        <v>2</v>
      </c>
      <c r="G1158" s="7">
        <f>IF(S1158&gt;0,RANK(S1158,(P1158:R1158,S1158:AG1158)),0)</f>
        <v>3</v>
      </c>
      <c r="H1158" s="48">
        <f t="shared" si="649"/>
        <v>303</v>
      </c>
      <c r="I1158" s="163">
        <f t="shared" si="632"/>
        <v>0.38946015424164526</v>
      </c>
      <c r="J1158" s="2"/>
      <c r="K1158" s="2">
        <f t="shared" si="650"/>
        <v>2.5706940874035988E-3</v>
      </c>
      <c r="L1158" s="2">
        <f t="shared" si="651"/>
        <v>0</v>
      </c>
      <c r="M1158" s="2">
        <f t="shared" si="652"/>
        <v>0.20694087403598971</v>
      </c>
      <c r="N1158" s="2">
        <f t="shared" si="630"/>
        <v>0.14652956298200515</v>
      </c>
      <c r="O1158" s="2">
        <f t="shared" si="631"/>
        <v>0.64395886889460152</v>
      </c>
      <c r="P1158" s="1">
        <v>2</v>
      </c>
      <c r="R1158" s="1">
        <v>161</v>
      </c>
      <c r="S1158" s="1">
        <v>114</v>
      </c>
      <c r="T1158" s="1">
        <v>464</v>
      </c>
      <c r="U1158" s="1">
        <v>5</v>
      </c>
      <c r="V1158" s="1">
        <v>4</v>
      </c>
      <c r="Y1158" s="1">
        <v>25</v>
      </c>
      <c r="Z1158" s="48">
        <f t="shared" si="653"/>
        <v>0</v>
      </c>
      <c r="AE1158" s="1">
        <v>3</v>
      </c>
      <c r="AF1158">
        <v>0</v>
      </c>
      <c r="AI1158" s="7">
        <f t="shared" si="654"/>
        <v>1</v>
      </c>
      <c r="AJ1158" s="7">
        <f t="shared" si="655"/>
        <v>5</v>
      </c>
      <c r="AK1158" s="7">
        <f t="shared" si="656"/>
        <v>6</v>
      </c>
      <c r="AL1158" s="7">
        <f t="shared" si="657"/>
        <v>0</v>
      </c>
      <c r="AM1158" s="2">
        <f t="shared" si="658"/>
        <v>0.59640102827763497</v>
      </c>
      <c r="AN1158" s="2">
        <f t="shared" si="659"/>
        <v>6.4267352185089976E-3</v>
      </c>
      <c r="AO1158" s="2">
        <f t="shared" si="660"/>
        <v>5.1413881748071976E-3</v>
      </c>
      <c r="AP1158" s="2">
        <f t="shared" si="661"/>
        <v>0</v>
      </c>
      <c r="AR1158" t="str">
        <f t="shared" si="647"/>
        <v>Ray</v>
      </c>
      <c r="AS1158" t="s">
        <v>2284</v>
      </c>
      <c r="AV1158" s="91">
        <v>29</v>
      </c>
      <c r="AW1158" s="93">
        <v>177</v>
      </c>
      <c r="AX1158" s="99">
        <f t="shared" si="662"/>
        <v>29177</v>
      </c>
      <c r="AZ1158" s="7" t="s">
        <v>3053</v>
      </c>
      <c r="BA1158" t="s">
        <v>3290</v>
      </c>
      <c r="BK1158">
        <v>0</v>
      </c>
      <c r="BR1158">
        <v>0</v>
      </c>
    </row>
    <row r="1159" spans="1:70" hidden="1" outlineLevel="1">
      <c r="A1159" t="s">
        <v>1020</v>
      </c>
      <c r="B1159" t="s">
        <v>2284</v>
      </c>
      <c r="C1159" s="1">
        <f t="shared" si="648"/>
        <v>210</v>
      </c>
      <c r="D1159" s="7">
        <f>IF(P1159&gt;0,RANK(P1159,(P1159:R1159,S1159:AG1159)),0)</f>
        <v>7</v>
      </c>
      <c r="E1159" s="7">
        <f>IF(Q1159&gt;0,RANK(Q1159,(P1159:R1159,S1159:AG1159)),0)</f>
        <v>0</v>
      </c>
      <c r="F1159" s="7">
        <f>IF(R1159&gt;0,RANK(R1159,(P1159:R1159,S1159:AG1159)),0)</f>
        <v>2</v>
      </c>
      <c r="G1159" s="7">
        <f>IF(S1159&gt;0,RANK(S1159,(P1159:R1159,S1159:AG1159)),0)</f>
        <v>3</v>
      </c>
      <c r="H1159" s="48">
        <f t="shared" si="649"/>
        <v>57</v>
      </c>
      <c r="I1159" s="163">
        <f t="shared" si="632"/>
        <v>0.27142857142857141</v>
      </c>
      <c r="J1159" s="2"/>
      <c r="K1159" s="2">
        <f t="shared" si="650"/>
        <v>4.7619047619047623E-3</v>
      </c>
      <c r="L1159" s="2">
        <f t="shared" si="651"/>
        <v>0</v>
      </c>
      <c r="M1159" s="2">
        <f t="shared" si="652"/>
        <v>0.22380952380952382</v>
      </c>
      <c r="N1159" s="2">
        <f t="shared" ref="N1159:N1185" si="663">IF($C1159=0,"-",S1159/$C1159)</f>
        <v>0.11428571428571428</v>
      </c>
      <c r="O1159" s="2">
        <f t="shared" ref="O1159:O1185" si="664">IF(C1159=0,"-",(1-K1159-L1159-M1159-N1159))</f>
        <v>0.65714285714285714</v>
      </c>
      <c r="P1159" s="1">
        <v>1</v>
      </c>
      <c r="R1159" s="1">
        <v>47</v>
      </c>
      <c r="S1159" s="1">
        <v>24</v>
      </c>
      <c r="T1159" s="1">
        <v>104</v>
      </c>
      <c r="U1159" s="1">
        <v>4</v>
      </c>
      <c r="V1159" s="1">
        <v>1</v>
      </c>
      <c r="Y1159" s="1">
        <v>24</v>
      </c>
      <c r="Z1159" s="48">
        <f t="shared" si="653"/>
        <v>1</v>
      </c>
      <c r="AE1159" s="1">
        <v>3</v>
      </c>
      <c r="AF1159">
        <v>1</v>
      </c>
      <c r="AI1159" s="7">
        <f t="shared" si="654"/>
        <v>1</v>
      </c>
      <c r="AJ1159" s="7">
        <f t="shared" si="655"/>
        <v>5</v>
      </c>
      <c r="AK1159" s="7">
        <f t="shared" si="656"/>
        <v>6</v>
      </c>
      <c r="AL1159" s="7">
        <f t="shared" si="657"/>
        <v>0</v>
      </c>
      <c r="AM1159" s="2">
        <f t="shared" si="658"/>
        <v>0.49523809523809526</v>
      </c>
      <c r="AN1159" s="2">
        <f t="shared" si="659"/>
        <v>1.9047619047619049E-2</v>
      </c>
      <c r="AO1159" s="2">
        <f t="shared" si="660"/>
        <v>4.7619047619047623E-3</v>
      </c>
      <c r="AP1159" s="2">
        <f t="shared" si="661"/>
        <v>0</v>
      </c>
      <c r="AR1159" t="str">
        <f t="shared" si="647"/>
        <v>Reynolds</v>
      </c>
      <c r="AS1159" t="s">
        <v>2284</v>
      </c>
      <c r="AV1159" s="91">
        <v>29</v>
      </c>
      <c r="AW1159" s="93">
        <v>179</v>
      </c>
      <c r="AX1159" s="99">
        <f t="shared" si="662"/>
        <v>29179</v>
      </c>
      <c r="AZ1159" s="7" t="s">
        <v>3053</v>
      </c>
      <c r="BA1159" t="s">
        <v>3290</v>
      </c>
      <c r="BK1159">
        <v>0</v>
      </c>
      <c r="BR1159">
        <v>1</v>
      </c>
    </row>
    <row r="1160" spans="1:70" hidden="1" outlineLevel="1">
      <c r="A1160" t="s">
        <v>2910</v>
      </c>
      <c r="B1160" t="s">
        <v>2284</v>
      </c>
      <c r="C1160" s="1">
        <f t="shared" si="648"/>
        <v>510</v>
      </c>
      <c r="D1160" s="7">
        <f>IF(P1160&gt;0,RANK(P1160,(P1160:R1160,S1160:AG1160)),0)</f>
        <v>8</v>
      </c>
      <c r="E1160" s="7">
        <f>IF(Q1160&gt;0,RANK(Q1160,(P1160:R1160,S1160:AG1160)),0)</f>
        <v>0</v>
      </c>
      <c r="F1160" s="7">
        <f>IF(R1160&gt;0,RANK(R1160,(P1160:R1160,S1160:AG1160)),0)</f>
        <v>2</v>
      </c>
      <c r="G1160" s="7">
        <f>IF(S1160&gt;0,RANK(S1160,(P1160:R1160,S1160:AG1160)),0)</f>
        <v>3</v>
      </c>
      <c r="H1160" s="48">
        <f t="shared" si="649"/>
        <v>102</v>
      </c>
      <c r="I1160" s="163">
        <f t="shared" si="632"/>
        <v>0.2</v>
      </c>
      <c r="J1160" s="2"/>
      <c r="K1160" s="2">
        <f t="shared" si="650"/>
        <v>1.9607843137254902E-3</v>
      </c>
      <c r="L1160" s="2">
        <f t="shared" si="651"/>
        <v>0</v>
      </c>
      <c r="M1160" s="2">
        <f t="shared" si="652"/>
        <v>0.2803921568627451</v>
      </c>
      <c r="N1160" s="2">
        <f t="shared" si="663"/>
        <v>0.1588235294117647</v>
      </c>
      <c r="O1160" s="2">
        <f t="shared" si="664"/>
        <v>0.55882352941176472</v>
      </c>
      <c r="P1160" s="1">
        <v>1</v>
      </c>
      <c r="R1160" s="1">
        <v>143</v>
      </c>
      <c r="S1160" s="1">
        <v>81</v>
      </c>
      <c r="T1160" s="1">
        <v>245</v>
      </c>
      <c r="U1160" s="1">
        <v>4</v>
      </c>
      <c r="V1160" s="1">
        <v>3</v>
      </c>
      <c r="Y1160" s="1">
        <v>21</v>
      </c>
      <c r="Z1160" s="48">
        <f t="shared" si="653"/>
        <v>1</v>
      </c>
      <c r="AE1160" s="1">
        <v>10</v>
      </c>
      <c r="AF1160">
        <v>1</v>
      </c>
      <c r="AI1160" s="7">
        <f t="shared" si="654"/>
        <v>1</v>
      </c>
      <c r="AJ1160" s="7">
        <f t="shared" si="655"/>
        <v>5</v>
      </c>
      <c r="AK1160" s="7">
        <f t="shared" si="656"/>
        <v>6</v>
      </c>
      <c r="AL1160" s="7">
        <f t="shared" si="657"/>
        <v>0</v>
      </c>
      <c r="AM1160" s="2">
        <f t="shared" si="658"/>
        <v>0.48039215686274511</v>
      </c>
      <c r="AN1160" s="2">
        <f t="shared" si="659"/>
        <v>7.8431372549019607E-3</v>
      </c>
      <c r="AO1160" s="2">
        <f t="shared" si="660"/>
        <v>5.8823529411764705E-3</v>
      </c>
      <c r="AP1160" s="2">
        <f t="shared" si="661"/>
        <v>0</v>
      </c>
      <c r="AR1160" t="str">
        <f t="shared" si="647"/>
        <v>Ripley</v>
      </c>
      <c r="AS1160" t="s">
        <v>2284</v>
      </c>
      <c r="AV1160" s="91">
        <v>29</v>
      </c>
      <c r="AW1160" s="93">
        <v>181</v>
      </c>
      <c r="AX1160" s="99">
        <f t="shared" si="662"/>
        <v>29181</v>
      </c>
      <c r="AZ1160" s="7" t="s">
        <v>3053</v>
      </c>
      <c r="BA1160" t="s">
        <v>3290</v>
      </c>
      <c r="BK1160">
        <v>0</v>
      </c>
      <c r="BR1160">
        <v>1</v>
      </c>
    </row>
    <row r="1161" spans="1:70" hidden="1" outlineLevel="1">
      <c r="A1161" t="s">
        <v>2013</v>
      </c>
      <c r="B1161" t="s">
        <v>2284</v>
      </c>
      <c r="C1161" s="1">
        <f t="shared" si="648"/>
        <v>19829</v>
      </c>
      <c r="D1161" s="7">
        <f>IF(P1161&gt;0,RANK(P1161,(P1161:R1161,S1161:AG1161)),0)</f>
        <v>8</v>
      </c>
      <c r="E1161" s="7">
        <f>IF(Q1161&gt;0,RANK(Q1161,(P1161:R1161,S1161:AG1161)),0)</f>
        <v>0</v>
      </c>
      <c r="F1161" s="7">
        <f>IF(R1161&gt;0,RANK(R1161,(P1161:R1161,S1161:AG1161)),0)</f>
        <v>2</v>
      </c>
      <c r="G1161" s="7">
        <f>IF(S1161&gt;0,RANK(S1161,(P1161:R1161,S1161:AG1161)),0)</f>
        <v>3</v>
      </c>
      <c r="H1161" s="48">
        <f t="shared" si="649"/>
        <v>6119</v>
      </c>
      <c r="I1161" s="163">
        <f t="shared" ref="I1161:I1185" si="665">H1161/C1161</f>
        <v>0.30858843108578343</v>
      </c>
      <c r="J1161" s="2"/>
      <c r="K1161" s="2">
        <f t="shared" si="650"/>
        <v>3.1267335720409502E-3</v>
      </c>
      <c r="L1161" s="2">
        <f t="shared" si="651"/>
        <v>0</v>
      </c>
      <c r="M1161" s="2">
        <f t="shared" si="652"/>
        <v>0.25427404306823337</v>
      </c>
      <c r="N1161" s="2">
        <f t="shared" si="663"/>
        <v>0.12688486560088758</v>
      </c>
      <c r="O1161" s="2">
        <f t="shared" si="664"/>
        <v>0.61571435775883798</v>
      </c>
      <c r="P1161" s="1">
        <v>62</v>
      </c>
      <c r="R1161" s="1">
        <v>5042</v>
      </c>
      <c r="S1161" s="1">
        <v>2516</v>
      </c>
      <c r="T1161" s="1">
        <v>11161</v>
      </c>
      <c r="U1161" s="1">
        <v>136</v>
      </c>
      <c r="V1161" s="1">
        <v>140</v>
      </c>
      <c r="Y1161" s="1">
        <v>590</v>
      </c>
      <c r="Z1161" s="48">
        <f t="shared" si="653"/>
        <v>40</v>
      </c>
      <c r="AE1161" s="1">
        <v>118</v>
      </c>
      <c r="AF1161">
        <v>24</v>
      </c>
      <c r="AI1161" s="7">
        <f t="shared" si="654"/>
        <v>1</v>
      </c>
      <c r="AJ1161" s="7">
        <f t="shared" si="655"/>
        <v>6</v>
      </c>
      <c r="AK1161" s="7">
        <f t="shared" si="656"/>
        <v>5</v>
      </c>
      <c r="AL1161" s="7">
        <f t="shared" si="657"/>
        <v>0</v>
      </c>
      <c r="AM1161" s="2">
        <f t="shared" si="658"/>
        <v>0.5628624741540168</v>
      </c>
      <c r="AN1161" s="2">
        <f t="shared" si="659"/>
        <v>6.8586413838317619E-3</v>
      </c>
      <c r="AO1161" s="2">
        <f t="shared" si="660"/>
        <v>7.0603661304150488E-3</v>
      </c>
      <c r="AP1161" s="2">
        <f t="shared" si="661"/>
        <v>0</v>
      </c>
      <c r="AR1161" t="str">
        <f t="shared" si="647"/>
        <v>St. Charles</v>
      </c>
      <c r="AS1161" t="s">
        <v>2284</v>
      </c>
      <c r="AV1161" s="91">
        <v>29</v>
      </c>
      <c r="AW1161" s="93">
        <v>183</v>
      </c>
      <c r="AX1161" s="99">
        <f t="shared" si="662"/>
        <v>29183</v>
      </c>
      <c r="AZ1161" s="7" t="s">
        <v>3053</v>
      </c>
      <c r="BA1161" t="s">
        <v>3290</v>
      </c>
      <c r="BK1161">
        <v>16</v>
      </c>
      <c r="BR1161">
        <v>24</v>
      </c>
    </row>
    <row r="1162" spans="1:70" hidden="1" outlineLevel="1">
      <c r="A1162" t="s">
        <v>790</v>
      </c>
      <c r="B1162" t="s">
        <v>2284</v>
      </c>
      <c r="C1162" s="1">
        <f t="shared" si="648"/>
        <v>666</v>
      </c>
      <c r="D1162" s="7">
        <f>IF(P1162&gt;0,RANK(P1162,(P1162:R1162,S1162:AG1162)),0)</f>
        <v>0</v>
      </c>
      <c r="E1162" s="7">
        <f>IF(Q1162&gt;0,RANK(Q1162,(P1162:R1162,S1162:AG1162)),0)</f>
        <v>0</v>
      </c>
      <c r="F1162" s="7">
        <f>IF(R1162&gt;0,RANK(R1162,(P1162:R1162,S1162:AG1162)),0)</f>
        <v>2</v>
      </c>
      <c r="G1162" s="7">
        <f>IF(S1162&gt;0,RANK(S1162,(P1162:R1162,S1162:AG1162)),0)</f>
        <v>3</v>
      </c>
      <c r="H1162" s="48">
        <f t="shared" si="649"/>
        <v>267</v>
      </c>
      <c r="I1162" s="163">
        <f t="shared" si="665"/>
        <v>0.40090090090090091</v>
      </c>
      <c r="J1162" s="2"/>
      <c r="K1162" s="2">
        <f t="shared" si="650"/>
        <v>0</v>
      </c>
      <c r="L1162" s="2">
        <f t="shared" si="651"/>
        <v>0</v>
      </c>
      <c r="M1162" s="2">
        <f t="shared" si="652"/>
        <v>0.19369369369369369</v>
      </c>
      <c r="N1162" s="2">
        <f t="shared" si="663"/>
        <v>0.11711711711711711</v>
      </c>
      <c r="O1162" s="2">
        <f t="shared" si="664"/>
        <v>0.68918918918918914</v>
      </c>
      <c r="P1162" s="1">
        <v>0</v>
      </c>
      <c r="R1162" s="1">
        <v>129</v>
      </c>
      <c r="S1162" s="1">
        <v>78</v>
      </c>
      <c r="T1162" s="1">
        <v>396</v>
      </c>
      <c r="U1162" s="1">
        <v>9</v>
      </c>
      <c r="V1162" s="1">
        <v>4</v>
      </c>
      <c r="Y1162" s="1">
        <v>41</v>
      </c>
      <c r="Z1162" s="48">
        <f t="shared" si="653"/>
        <v>0</v>
      </c>
      <c r="AE1162" s="1">
        <v>7</v>
      </c>
      <c r="AF1162">
        <v>2</v>
      </c>
      <c r="AI1162" s="7">
        <f t="shared" si="654"/>
        <v>1</v>
      </c>
      <c r="AJ1162" s="7">
        <f t="shared" si="655"/>
        <v>5</v>
      </c>
      <c r="AK1162" s="7">
        <f t="shared" si="656"/>
        <v>6</v>
      </c>
      <c r="AL1162" s="7">
        <f t="shared" si="657"/>
        <v>0</v>
      </c>
      <c r="AM1162" s="2">
        <f t="shared" si="658"/>
        <v>0.59459459459459463</v>
      </c>
      <c r="AN1162" s="2">
        <f t="shared" si="659"/>
        <v>1.3513513513513514E-2</v>
      </c>
      <c r="AO1162" s="2">
        <f t="shared" si="660"/>
        <v>6.006006006006006E-3</v>
      </c>
      <c r="AP1162" s="2">
        <f t="shared" si="661"/>
        <v>0</v>
      </c>
      <c r="AR1162" t="str">
        <f t="shared" si="647"/>
        <v>St. Clair</v>
      </c>
      <c r="AS1162" t="s">
        <v>2284</v>
      </c>
      <c r="AV1162" s="91">
        <v>29</v>
      </c>
      <c r="AW1162" s="93">
        <v>185</v>
      </c>
      <c r="AX1162" s="99">
        <f t="shared" si="662"/>
        <v>29185</v>
      </c>
      <c r="AZ1162" s="7" t="s">
        <v>3053</v>
      </c>
      <c r="BA1162" t="s">
        <v>3290</v>
      </c>
      <c r="BK1162">
        <v>0</v>
      </c>
      <c r="BR1162">
        <v>0</v>
      </c>
    </row>
    <row r="1163" spans="1:70" hidden="1" outlineLevel="1">
      <c r="A1163" t="s">
        <v>2412</v>
      </c>
      <c r="B1163" t="s">
        <v>2284</v>
      </c>
      <c r="C1163" s="1">
        <f t="shared" si="648"/>
        <v>1321</v>
      </c>
      <c r="D1163" s="7">
        <f>IF(P1163&gt;0,RANK(P1163,(P1163:R1163,S1163:AG1163)),0)</f>
        <v>9</v>
      </c>
      <c r="E1163" s="7">
        <f>IF(Q1163&gt;0,RANK(Q1163,(P1163:R1163,S1163:AG1163)),0)</f>
        <v>0</v>
      </c>
      <c r="F1163" s="7">
        <f>IF(R1163&gt;0,RANK(R1163,(P1163:R1163,S1163:AG1163)),0)</f>
        <v>2</v>
      </c>
      <c r="G1163" s="7">
        <f>IF(S1163&gt;0,RANK(S1163,(P1163:R1163,S1163:AG1163)),0)</f>
        <v>3</v>
      </c>
      <c r="H1163" s="48">
        <f t="shared" si="649"/>
        <v>395</v>
      </c>
      <c r="I1163" s="163">
        <f t="shared" si="665"/>
        <v>0.29901589704769116</v>
      </c>
      <c r="J1163" s="2"/>
      <c r="K1163" s="2">
        <f t="shared" si="650"/>
        <v>2.2710068130204391E-3</v>
      </c>
      <c r="L1163" s="2">
        <f t="shared" si="651"/>
        <v>0</v>
      </c>
      <c r="M1163" s="2">
        <f t="shared" si="652"/>
        <v>0.25056775170325513</v>
      </c>
      <c r="N1163" s="2">
        <f t="shared" si="663"/>
        <v>0.11884935654806965</v>
      </c>
      <c r="O1163" s="2">
        <f t="shared" si="664"/>
        <v>0.62831188493565493</v>
      </c>
      <c r="P1163" s="1">
        <v>3</v>
      </c>
      <c r="R1163" s="1">
        <v>331</v>
      </c>
      <c r="S1163" s="1">
        <v>157</v>
      </c>
      <c r="T1163" s="1">
        <v>726</v>
      </c>
      <c r="U1163" s="1">
        <v>20</v>
      </c>
      <c r="V1163" s="1">
        <v>12</v>
      </c>
      <c r="Y1163" s="1">
        <v>58</v>
      </c>
      <c r="Z1163" s="48">
        <f t="shared" si="653"/>
        <v>2</v>
      </c>
      <c r="AE1163" s="1">
        <v>7</v>
      </c>
      <c r="AF1163">
        <v>5</v>
      </c>
      <c r="AI1163" s="7">
        <f t="shared" si="654"/>
        <v>1</v>
      </c>
      <c r="AJ1163" s="7">
        <f t="shared" si="655"/>
        <v>5</v>
      </c>
      <c r="AK1163" s="7">
        <f t="shared" si="656"/>
        <v>6</v>
      </c>
      <c r="AL1163" s="7">
        <f t="shared" si="657"/>
        <v>0</v>
      </c>
      <c r="AM1163" s="2">
        <f t="shared" si="658"/>
        <v>0.54958364875094623</v>
      </c>
      <c r="AN1163" s="2">
        <f t="shared" si="659"/>
        <v>1.514004542013626E-2</v>
      </c>
      <c r="AO1163" s="2">
        <f t="shared" si="660"/>
        <v>9.0840272520817562E-3</v>
      </c>
      <c r="AP1163" s="2">
        <f t="shared" si="661"/>
        <v>0</v>
      </c>
      <c r="AR1163" t="str">
        <f t="shared" si="647"/>
        <v>St. Francois</v>
      </c>
      <c r="AS1163" t="s">
        <v>2284</v>
      </c>
      <c r="AV1163" s="91">
        <v>29</v>
      </c>
      <c r="AW1163" s="93">
        <v>187</v>
      </c>
      <c r="AX1163" s="99">
        <f t="shared" si="662"/>
        <v>29187</v>
      </c>
      <c r="AZ1163" s="7" t="s">
        <v>3053</v>
      </c>
      <c r="BA1163" t="s">
        <v>3290</v>
      </c>
      <c r="BK1163">
        <v>0</v>
      </c>
      <c r="BR1163">
        <v>2</v>
      </c>
    </row>
    <row r="1164" spans="1:70" hidden="1" outlineLevel="1">
      <c r="A1164" t="s">
        <v>1448</v>
      </c>
      <c r="B1164" t="s">
        <v>2284</v>
      </c>
      <c r="C1164" s="1">
        <f t="shared" si="648"/>
        <v>36463</v>
      </c>
      <c r="D1164" s="7">
        <f>IF(P1164&gt;0,RANK(P1164,(P1164:R1164,S1164:AG1164)),0)</f>
        <v>8</v>
      </c>
      <c r="E1164" s="7">
        <f>IF(Q1164&gt;0,RANK(Q1164,(P1164:R1164,S1164:AG1164)),0)</f>
        <v>0</v>
      </c>
      <c r="F1164" s="7">
        <f>IF(R1164&gt;0,RANK(R1164,(P1164:R1164,S1164:AG1164)),0)</f>
        <v>2</v>
      </c>
      <c r="G1164" s="7">
        <f>IF(S1164&gt;0,RANK(S1164,(P1164:R1164,S1164:AG1164)),0)</f>
        <v>3</v>
      </c>
      <c r="H1164" s="48">
        <f t="shared" si="649"/>
        <v>8617</v>
      </c>
      <c r="I1164" s="163">
        <f t="shared" si="665"/>
        <v>0.23632175081589557</v>
      </c>
      <c r="J1164" s="2"/>
      <c r="K1164" s="2">
        <f t="shared" si="650"/>
        <v>6.198063790691934E-3</v>
      </c>
      <c r="L1164" s="2">
        <f t="shared" si="651"/>
        <v>0</v>
      </c>
      <c r="M1164" s="2">
        <f t="shared" si="652"/>
        <v>0.29822011353975264</v>
      </c>
      <c r="N1164" s="2">
        <f t="shared" si="663"/>
        <v>0.10564133505197049</v>
      </c>
      <c r="O1164" s="2">
        <f t="shared" si="664"/>
        <v>0.58994048761758489</v>
      </c>
      <c r="P1164" s="1">
        <v>226</v>
      </c>
      <c r="R1164" s="1">
        <v>10874</v>
      </c>
      <c r="S1164" s="1">
        <v>3852</v>
      </c>
      <c r="T1164" s="1">
        <v>19491</v>
      </c>
      <c r="U1164" s="1">
        <v>266</v>
      </c>
      <c r="V1164" s="48">
        <v>286</v>
      </c>
      <c r="Y1164" s="1">
        <v>1045</v>
      </c>
      <c r="Z1164" s="48">
        <f t="shared" si="653"/>
        <v>112</v>
      </c>
      <c r="AE1164" s="1">
        <v>252</v>
      </c>
      <c r="AF1164">
        <v>59</v>
      </c>
      <c r="AI1164" s="7">
        <f t="shared" si="654"/>
        <v>1</v>
      </c>
      <c r="AJ1164" s="7">
        <f t="shared" si="655"/>
        <v>6</v>
      </c>
      <c r="AK1164" s="7">
        <f t="shared" si="656"/>
        <v>5</v>
      </c>
      <c r="AL1164" s="7">
        <f t="shared" si="657"/>
        <v>0</v>
      </c>
      <c r="AM1164" s="2">
        <f t="shared" si="658"/>
        <v>0.53454186435564821</v>
      </c>
      <c r="AN1164" s="2">
        <f t="shared" si="659"/>
        <v>7.2950662315223649E-3</v>
      </c>
      <c r="AO1164" s="2">
        <f t="shared" si="660"/>
        <v>7.8435674519375803E-3</v>
      </c>
      <c r="AP1164" s="2">
        <f t="shared" si="661"/>
        <v>0</v>
      </c>
      <c r="AR1164" t="str">
        <f t="shared" si="647"/>
        <v>St. Louis</v>
      </c>
      <c r="AS1164" t="s">
        <v>2284</v>
      </c>
      <c r="AV1164" s="91">
        <v>29</v>
      </c>
      <c r="AW1164" s="93">
        <v>189</v>
      </c>
      <c r="AX1164" s="99">
        <f t="shared" si="662"/>
        <v>29189</v>
      </c>
      <c r="AZ1164" s="7" t="s">
        <v>3053</v>
      </c>
      <c r="BA1164" t="s">
        <v>3290</v>
      </c>
      <c r="BK1164">
        <v>17</v>
      </c>
      <c r="BR1164">
        <v>95</v>
      </c>
    </row>
    <row r="1165" spans="1:70" hidden="1" outlineLevel="1">
      <c r="A1165" t="s">
        <v>812</v>
      </c>
      <c r="B1165" t="s">
        <v>2284</v>
      </c>
      <c r="C1165" s="1">
        <f>SUM(P1165:AG1165)</f>
        <v>442</v>
      </c>
      <c r="D1165" s="7">
        <f>IF(P1165&gt;0,RANK(P1165,(P1165:R1165,S1165:AG1165)),0)</f>
        <v>7</v>
      </c>
      <c r="E1165" s="7">
        <f>IF(Q1165&gt;0,RANK(Q1165,(P1165:R1165,S1165:AG1165)),0)</f>
        <v>0</v>
      </c>
      <c r="F1165" s="7">
        <f>IF(R1165&gt;0,RANK(R1165,(P1165:R1165,S1165:AG1165)),0)</f>
        <v>2</v>
      </c>
      <c r="G1165" s="7">
        <f>IF(S1165&gt;0,RANK(S1165,(P1165:R1165,S1165:AG1165)),0)</f>
        <v>3</v>
      </c>
      <c r="H1165" s="48">
        <f t="shared" si="649"/>
        <v>203</v>
      </c>
      <c r="I1165" s="163">
        <f>H1165/C1165</f>
        <v>0.45927601809954749</v>
      </c>
      <c r="J1165" s="2"/>
      <c r="K1165" s="2">
        <f>IF($C1165=0,"-",P1165/$C1165)</f>
        <v>4.5248868778280547E-3</v>
      </c>
      <c r="L1165" s="2">
        <f>IF($C1165=0,"-",Q1165/$C1165)</f>
        <v>0</v>
      </c>
      <c r="M1165" s="2">
        <f>IF($C1165=0,"-",R1165/$C1165)</f>
        <v>0.18325791855203619</v>
      </c>
      <c r="N1165" s="2">
        <f>IF($C1165=0,"-",S1165/$C1165)</f>
        <v>0.11312217194570136</v>
      </c>
      <c r="O1165" s="2">
        <f>IF(C1165=0,"-",(1-K1165-L1165-M1165-N1165))</f>
        <v>0.69909502262443435</v>
      </c>
      <c r="P1165" s="1">
        <v>2</v>
      </c>
      <c r="R1165" s="1">
        <v>81</v>
      </c>
      <c r="S1165" s="1">
        <v>50</v>
      </c>
      <c r="T1165" s="1">
        <v>284</v>
      </c>
      <c r="U1165" s="1">
        <v>4</v>
      </c>
      <c r="V1165" s="1">
        <v>2</v>
      </c>
      <c r="Y1165" s="1">
        <v>12</v>
      </c>
      <c r="Z1165" s="48">
        <f t="shared" si="653"/>
        <v>0</v>
      </c>
      <c r="AE1165" s="1">
        <v>6</v>
      </c>
      <c r="AF1165">
        <v>1</v>
      </c>
      <c r="AI1165" s="7">
        <f t="shared" si="654"/>
        <v>1</v>
      </c>
      <c r="AJ1165" s="7">
        <f t="shared" si="655"/>
        <v>5</v>
      </c>
      <c r="AK1165" s="7">
        <f t="shared" si="656"/>
        <v>6</v>
      </c>
      <c r="AL1165" s="7">
        <f t="shared" si="657"/>
        <v>0</v>
      </c>
      <c r="AM1165" s="2">
        <f>IF($C1165=0,"-",T1165/$C1165)</f>
        <v>0.64253393665158376</v>
      </c>
      <c r="AN1165" s="2">
        <f>IF($C1165=0,"-",U1165/$C1165)</f>
        <v>9.0497737556561094E-3</v>
      </c>
      <c r="AO1165" s="2">
        <f>IF($C1165=0,"-",V1165/$C1165)</f>
        <v>4.5248868778280547E-3</v>
      </c>
      <c r="AP1165" s="2">
        <f>IF($C1165=0,"-",W1165/$C1165)</f>
        <v>0</v>
      </c>
      <c r="AR1165" t="str">
        <f>A1165</f>
        <v>Ste. Genevieve</v>
      </c>
      <c r="AS1165" t="s">
        <v>2284</v>
      </c>
      <c r="AV1165" s="91">
        <v>29</v>
      </c>
      <c r="AW1165" s="93">
        <v>186</v>
      </c>
      <c r="AX1165" s="99">
        <f>AV1165*1000+AW1165</f>
        <v>29186</v>
      </c>
      <c r="AZ1165" s="7" t="s">
        <v>3053</v>
      </c>
      <c r="BA1165" t="s">
        <v>3290</v>
      </c>
      <c r="BK1165">
        <v>0</v>
      </c>
      <c r="BR1165">
        <v>0</v>
      </c>
    </row>
    <row r="1166" spans="1:70" hidden="1" outlineLevel="1">
      <c r="A1166" t="s">
        <v>706</v>
      </c>
      <c r="B1166" t="s">
        <v>2284</v>
      </c>
      <c r="C1166" s="1">
        <f t="shared" ref="C1166:C1185" si="666">SUM(P1166:AG1166)</f>
        <v>751</v>
      </c>
      <c r="D1166" s="7">
        <f>IF(P1166&gt;0,RANK(P1166,(P1166:R1166,S1166:AG1166)),0)</f>
        <v>9</v>
      </c>
      <c r="E1166" s="7">
        <f>IF(Q1166&gt;0,RANK(Q1166,(P1166:R1166,S1166:AG1166)),0)</f>
        <v>0</v>
      </c>
      <c r="F1166" s="7">
        <f>IF(R1166&gt;0,RANK(R1166,(P1166:R1166,S1166:AG1166)),0)</f>
        <v>2</v>
      </c>
      <c r="G1166" s="7">
        <f>IF(S1166&gt;0,RANK(S1166,(P1166:R1166,S1166:AG1166)),0)</f>
        <v>3</v>
      </c>
      <c r="H1166" s="48">
        <f t="shared" ref="H1166:H1185" si="667">MAX(P1166:Y1166)-LARGE(P1166:Y1166,2)</f>
        <v>177</v>
      </c>
      <c r="I1166" s="163">
        <f t="shared" si="665"/>
        <v>0.23568575233022637</v>
      </c>
      <c r="J1166" s="2"/>
      <c r="K1166" s="2">
        <f t="shared" ref="K1166:K1185" si="668">IF($C1166=0,"-",P1166/$C1166)</f>
        <v>3.9946737683089215E-3</v>
      </c>
      <c r="L1166" s="2">
        <f t="shared" ref="L1166:L1185" si="669">IF($C1166=0,"-",Q1166/$C1166)</f>
        <v>0</v>
      </c>
      <c r="M1166" s="2">
        <f t="shared" ref="M1166:M1185" si="670">IF($C1166=0,"-",R1166/$C1166)</f>
        <v>0.29294274300932088</v>
      </c>
      <c r="N1166" s="2">
        <f t="shared" si="663"/>
        <v>0.11051930758988016</v>
      </c>
      <c r="O1166" s="2">
        <f t="shared" si="664"/>
        <v>0.59254327563248999</v>
      </c>
      <c r="P1166" s="1">
        <v>3</v>
      </c>
      <c r="R1166" s="1">
        <v>220</v>
      </c>
      <c r="S1166" s="1">
        <v>83</v>
      </c>
      <c r="T1166" s="1">
        <v>397</v>
      </c>
      <c r="U1166" s="1">
        <v>6</v>
      </c>
      <c r="V1166" s="1">
        <v>6</v>
      </c>
      <c r="Y1166" s="1">
        <v>21</v>
      </c>
      <c r="Z1166" s="48">
        <f t="shared" si="653"/>
        <v>4</v>
      </c>
      <c r="AE1166" s="1">
        <v>8</v>
      </c>
      <c r="AF1166">
        <v>3</v>
      </c>
      <c r="AI1166" s="7">
        <f t="shared" ref="AI1166:AI1185" si="671">IF(T1166&gt;0,RANK(T1166,(P1166:Z1166)),0)</f>
        <v>1</v>
      </c>
      <c r="AJ1166" s="7">
        <f t="shared" ref="AJ1166:AJ1185" si="672">IF(U1166&gt;0,RANK(U1166,(P1166:Z1166)),0)</f>
        <v>5</v>
      </c>
      <c r="AK1166" s="7">
        <f t="shared" ref="AK1166:AK1185" si="673">IF(V1166&gt;0,RANK(V1166,(P1166:Z1166)),0)</f>
        <v>5</v>
      </c>
      <c r="AL1166" s="7">
        <f t="shared" ref="AL1166:AL1185" si="674">IF(W1166&gt;0,RANK(W1166,(P1166:Z1166)),0)</f>
        <v>0</v>
      </c>
      <c r="AM1166" s="2">
        <f t="shared" ref="AM1166:AM1185" si="675">IF($C1166=0,"-",T1166/$C1166)</f>
        <v>0.52862849533954726</v>
      </c>
      <c r="AN1166" s="2">
        <f t="shared" ref="AN1166:AN1185" si="676">IF($C1166=0,"-",U1166/$C1166)</f>
        <v>7.989347536617843E-3</v>
      </c>
      <c r="AO1166" s="2">
        <f t="shared" ref="AO1166:AO1185" si="677">IF($C1166=0,"-",V1166/$C1166)</f>
        <v>7.989347536617843E-3</v>
      </c>
      <c r="AP1166" s="2">
        <f t="shared" ref="AP1166:AP1185" si="678">IF($C1166=0,"-",W1166/$C1166)</f>
        <v>0</v>
      </c>
      <c r="AR1166" t="str">
        <f t="shared" si="647"/>
        <v>Saline</v>
      </c>
      <c r="AS1166" t="s">
        <v>2284</v>
      </c>
      <c r="AV1166" s="91">
        <v>29</v>
      </c>
      <c r="AW1166" s="93">
        <v>195</v>
      </c>
      <c r="AX1166" s="99">
        <f t="shared" ref="AX1166:AX1184" si="679">AV1166*1000+AW1166</f>
        <v>29195</v>
      </c>
      <c r="AZ1166" s="7" t="s">
        <v>3053</v>
      </c>
      <c r="BA1166" t="s">
        <v>3290</v>
      </c>
      <c r="BK1166">
        <v>1</v>
      </c>
      <c r="BR1166">
        <v>3</v>
      </c>
    </row>
    <row r="1167" spans="1:70" hidden="1" outlineLevel="1">
      <c r="A1167" t="s">
        <v>3118</v>
      </c>
      <c r="B1167" t="s">
        <v>2284</v>
      </c>
      <c r="C1167" s="1">
        <f t="shared" si="666"/>
        <v>192</v>
      </c>
      <c r="D1167" s="7">
        <f>IF(P1167&gt;0,RANK(P1167,(P1167:R1167,S1167:AG1167)),0)</f>
        <v>5</v>
      </c>
      <c r="E1167" s="7">
        <f>IF(Q1167&gt;0,RANK(Q1167,(P1167:R1167,S1167:AG1167)),0)</f>
        <v>0</v>
      </c>
      <c r="F1167" s="7">
        <f>IF(R1167&gt;0,RANK(R1167,(P1167:R1167,S1167:AG1167)),0)</f>
        <v>2</v>
      </c>
      <c r="G1167" s="7">
        <f>IF(S1167&gt;0,RANK(S1167,(P1167:R1167,S1167:AG1167)),0)</f>
        <v>3</v>
      </c>
      <c r="H1167" s="48">
        <f t="shared" si="667"/>
        <v>65</v>
      </c>
      <c r="I1167" s="163">
        <f t="shared" si="665"/>
        <v>0.33854166666666669</v>
      </c>
      <c r="J1167" s="2"/>
      <c r="K1167" s="2">
        <f t="shared" si="668"/>
        <v>1.0416666666666666E-2</v>
      </c>
      <c r="L1167" s="2">
        <f t="shared" si="669"/>
        <v>0</v>
      </c>
      <c r="M1167" s="2">
        <f t="shared" si="670"/>
        <v>0.21354166666666666</v>
      </c>
      <c r="N1167" s="2">
        <f t="shared" si="663"/>
        <v>0.16666666666666666</v>
      </c>
      <c r="O1167" s="2">
        <f t="shared" si="664"/>
        <v>0.60937500000000011</v>
      </c>
      <c r="P1167" s="1">
        <v>2</v>
      </c>
      <c r="R1167" s="1">
        <v>41</v>
      </c>
      <c r="S1167" s="1">
        <v>32</v>
      </c>
      <c r="T1167" s="1">
        <v>106</v>
      </c>
      <c r="U1167" s="1">
        <v>0</v>
      </c>
      <c r="V1167" s="1">
        <v>0</v>
      </c>
      <c r="Y1167" s="1">
        <v>10</v>
      </c>
      <c r="Z1167" s="48">
        <f t="shared" si="653"/>
        <v>0</v>
      </c>
      <c r="AE1167" s="1">
        <v>1</v>
      </c>
      <c r="AF1167">
        <v>0</v>
      </c>
      <c r="AI1167" s="7">
        <f t="shared" si="671"/>
        <v>1</v>
      </c>
      <c r="AJ1167" s="7">
        <f t="shared" si="672"/>
        <v>0</v>
      </c>
      <c r="AK1167" s="7">
        <f t="shared" si="673"/>
        <v>0</v>
      </c>
      <c r="AL1167" s="7">
        <f t="shared" si="674"/>
        <v>0</v>
      </c>
      <c r="AM1167" s="2">
        <f t="shared" si="675"/>
        <v>0.55208333333333337</v>
      </c>
      <c r="AN1167" s="2">
        <f t="shared" si="676"/>
        <v>0</v>
      </c>
      <c r="AO1167" s="2">
        <f t="shared" si="677"/>
        <v>0</v>
      </c>
      <c r="AP1167" s="2">
        <f t="shared" si="678"/>
        <v>0</v>
      </c>
      <c r="AR1167" t="str">
        <f t="shared" si="647"/>
        <v>Schuyler</v>
      </c>
      <c r="AS1167" t="s">
        <v>2284</v>
      </c>
      <c r="AV1167" s="91">
        <v>29</v>
      </c>
      <c r="AW1167" s="93">
        <v>197</v>
      </c>
      <c r="AX1167" s="99">
        <f t="shared" si="679"/>
        <v>29197</v>
      </c>
      <c r="AZ1167" s="7" t="s">
        <v>3053</v>
      </c>
      <c r="BA1167" t="s">
        <v>3290</v>
      </c>
      <c r="BK1167">
        <v>0</v>
      </c>
      <c r="BR1167">
        <v>0</v>
      </c>
    </row>
    <row r="1168" spans="1:70" hidden="1" outlineLevel="1">
      <c r="A1168" t="s">
        <v>2974</v>
      </c>
      <c r="B1168" t="s">
        <v>2284</v>
      </c>
      <c r="C1168" s="1">
        <f t="shared" si="666"/>
        <v>227</v>
      </c>
      <c r="D1168" s="7">
        <f>IF(P1168&gt;0,RANK(P1168,(P1168:R1168,S1168:AG1168)),0)</f>
        <v>0</v>
      </c>
      <c r="E1168" s="7">
        <f>IF(Q1168&gt;0,RANK(Q1168,(P1168:R1168,S1168:AG1168)),0)</f>
        <v>0</v>
      </c>
      <c r="F1168" s="7">
        <f>IF(R1168&gt;0,RANK(R1168,(P1168:R1168,S1168:AG1168)),0)</f>
        <v>2</v>
      </c>
      <c r="G1168" s="7">
        <f>IF(S1168&gt;0,RANK(S1168,(P1168:R1168,S1168:AG1168)),0)</f>
        <v>3</v>
      </c>
      <c r="H1168" s="48">
        <f t="shared" si="667"/>
        <v>83</v>
      </c>
      <c r="I1168" s="163">
        <f t="shared" si="665"/>
        <v>0.3656387665198238</v>
      </c>
      <c r="J1168" s="2"/>
      <c r="K1168" s="2">
        <f t="shared" si="668"/>
        <v>0</v>
      </c>
      <c r="L1168" s="2">
        <f t="shared" si="669"/>
        <v>0</v>
      </c>
      <c r="M1168" s="2">
        <f t="shared" si="670"/>
        <v>0.20704845814977973</v>
      </c>
      <c r="N1168" s="2">
        <f t="shared" si="663"/>
        <v>0.13215859030837004</v>
      </c>
      <c r="O1168" s="2">
        <f t="shared" si="664"/>
        <v>0.66079295154185014</v>
      </c>
      <c r="P1168" s="1">
        <v>0</v>
      </c>
      <c r="R1168" s="1">
        <v>47</v>
      </c>
      <c r="S1168" s="1">
        <v>30</v>
      </c>
      <c r="T1168" s="1">
        <v>130</v>
      </c>
      <c r="U1168" s="1">
        <v>3</v>
      </c>
      <c r="V1168" s="1">
        <v>3</v>
      </c>
      <c r="Y1168" s="1">
        <v>10</v>
      </c>
      <c r="Z1168" s="48">
        <f t="shared" si="653"/>
        <v>1</v>
      </c>
      <c r="AE1168" s="1">
        <v>2</v>
      </c>
      <c r="AF1168">
        <v>1</v>
      </c>
      <c r="AI1168" s="7">
        <f t="shared" si="671"/>
        <v>1</v>
      </c>
      <c r="AJ1168" s="7">
        <f t="shared" si="672"/>
        <v>5</v>
      </c>
      <c r="AK1168" s="7">
        <f t="shared" si="673"/>
        <v>5</v>
      </c>
      <c r="AL1168" s="7">
        <f t="shared" si="674"/>
        <v>0</v>
      </c>
      <c r="AM1168" s="2">
        <f t="shared" si="675"/>
        <v>0.57268722466960353</v>
      </c>
      <c r="AN1168" s="2">
        <f t="shared" si="676"/>
        <v>1.3215859030837005E-2</v>
      </c>
      <c r="AO1168" s="2">
        <f t="shared" si="677"/>
        <v>1.3215859030837005E-2</v>
      </c>
      <c r="AP1168" s="2">
        <f t="shared" si="678"/>
        <v>0</v>
      </c>
      <c r="AR1168" t="str">
        <f t="shared" si="647"/>
        <v>Scotland</v>
      </c>
      <c r="AS1168" t="s">
        <v>2284</v>
      </c>
      <c r="AV1168" s="91">
        <v>29</v>
      </c>
      <c r="AW1168" s="93">
        <v>199</v>
      </c>
      <c r="AX1168" s="99">
        <f t="shared" si="679"/>
        <v>29199</v>
      </c>
      <c r="AZ1168" s="7" t="s">
        <v>3053</v>
      </c>
      <c r="BA1168" t="s">
        <v>3290</v>
      </c>
      <c r="BK1168">
        <v>1</v>
      </c>
      <c r="BR1168">
        <v>0</v>
      </c>
    </row>
    <row r="1169" spans="1:70" hidden="1" outlineLevel="1">
      <c r="A1169" t="s">
        <v>1034</v>
      </c>
      <c r="B1169" t="s">
        <v>2284</v>
      </c>
      <c r="C1169" s="1">
        <f t="shared" si="666"/>
        <v>1069</v>
      </c>
      <c r="D1169" s="7">
        <f>IF(P1169&gt;0,RANK(P1169,(P1169:R1169,S1169:AG1169)),0)</f>
        <v>7</v>
      </c>
      <c r="E1169" s="7">
        <f>IF(Q1169&gt;0,RANK(Q1169,(P1169:R1169,S1169:AG1169)),0)</f>
        <v>0</v>
      </c>
      <c r="F1169" s="7">
        <f>IF(R1169&gt;0,RANK(R1169,(P1169:R1169,S1169:AG1169)),0)</f>
        <v>2</v>
      </c>
      <c r="G1169" s="7">
        <f>IF(S1169&gt;0,RANK(S1169,(P1169:R1169,S1169:AG1169)),0)</f>
        <v>3</v>
      </c>
      <c r="H1169" s="48">
        <f t="shared" si="667"/>
        <v>299</v>
      </c>
      <c r="I1169" s="163">
        <f t="shared" si="665"/>
        <v>0.27970065481758655</v>
      </c>
      <c r="J1169" s="2"/>
      <c r="K1169" s="2">
        <f t="shared" si="668"/>
        <v>8.4190832553788595E-3</v>
      </c>
      <c r="L1169" s="2">
        <f t="shared" si="669"/>
        <v>0</v>
      </c>
      <c r="M1169" s="2">
        <f t="shared" si="670"/>
        <v>0.27128157156220767</v>
      </c>
      <c r="N1169" s="2">
        <f t="shared" si="663"/>
        <v>9.6351730589335827E-2</v>
      </c>
      <c r="O1169" s="2">
        <f t="shared" si="664"/>
        <v>0.62394761459307757</v>
      </c>
      <c r="P1169" s="1">
        <v>9</v>
      </c>
      <c r="R1169" s="1">
        <v>290</v>
      </c>
      <c r="S1169" s="1">
        <v>103</v>
      </c>
      <c r="T1169" s="1">
        <v>589</v>
      </c>
      <c r="U1169" s="1">
        <v>8</v>
      </c>
      <c r="V1169" s="1">
        <v>10</v>
      </c>
      <c r="Y1169" s="1">
        <v>42</v>
      </c>
      <c r="Z1169" s="48">
        <f t="shared" si="653"/>
        <v>4</v>
      </c>
      <c r="AE1169" s="1">
        <v>11</v>
      </c>
      <c r="AF1169">
        <v>3</v>
      </c>
      <c r="AI1169" s="7">
        <f t="shared" si="671"/>
        <v>1</v>
      </c>
      <c r="AJ1169" s="7">
        <f t="shared" si="672"/>
        <v>7</v>
      </c>
      <c r="AK1169" s="7">
        <f t="shared" si="673"/>
        <v>5</v>
      </c>
      <c r="AL1169" s="7">
        <f t="shared" si="674"/>
        <v>0</v>
      </c>
      <c r="AM1169" s="2">
        <f t="shared" si="675"/>
        <v>0.55098222637979422</v>
      </c>
      <c r="AN1169" s="2">
        <f t="shared" si="676"/>
        <v>7.4836295603367634E-3</v>
      </c>
      <c r="AO1169" s="2">
        <f t="shared" si="677"/>
        <v>9.3545369504209538E-3</v>
      </c>
      <c r="AP1169" s="2">
        <f t="shared" si="678"/>
        <v>0</v>
      </c>
      <c r="AR1169" t="str">
        <f t="shared" si="647"/>
        <v>Scott</v>
      </c>
      <c r="AS1169" t="s">
        <v>2284</v>
      </c>
      <c r="AV1169" s="91">
        <v>29</v>
      </c>
      <c r="AW1169" s="93">
        <v>201</v>
      </c>
      <c r="AX1169" s="99">
        <f t="shared" si="679"/>
        <v>29201</v>
      </c>
      <c r="AZ1169" s="7" t="s">
        <v>3053</v>
      </c>
      <c r="BA1169" t="s">
        <v>3290</v>
      </c>
      <c r="BK1169">
        <v>1</v>
      </c>
      <c r="BR1169">
        <v>3</v>
      </c>
    </row>
    <row r="1170" spans="1:70" hidden="1" outlineLevel="1">
      <c r="A1170" t="s">
        <v>2606</v>
      </c>
      <c r="B1170" t="s">
        <v>2284</v>
      </c>
      <c r="C1170" s="1">
        <f t="shared" si="666"/>
        <v>384</v>
      </c>
      <c r="D1170" s="7">
        <f>IF(P1170&gt;0,RANK(P1170,(P1170:R1170,S1170:AG1170)),0)</f>
        <v>8</v>
      </c>
      <c r="E1170" s="7">
        <f>IF(Q1170&gt;0,RANK(Q1170,(P1170:R1170,S1170:AG1170)),0)</f>
        <v>0</v>
      </c>
      <c r="F1170" s="7">
        <f>IF(R1170&gt;0,RANK(R1170,(P1170:R1170,S1170:AG1170)),0)</f>
        <v>3</v>
      </c>
      <c r="G1170" s="7">
        <f>IF(S1170&gt;0,RANK(S1170,(P1170:R1170,S1170:AG1170)),0)</f>
        <v>2</v>
      </c>
      <c r="H1170" s="48">
        <f t="shared" si="667"/>
        <v>154</v>
      </c>
      <c r="I1170" s="163">
        <f t="shared" si="665"/>
        <v>0.40104166666666669</v>
      </c>
      <c r="J1170" s="2"/>
      <c r="K1170" s="2">
        <f t="shared" si="668"/>
        <v>2.6041666666666665E-3</v>
      </c>
      <c r="L1170" s="2">
        <f t="shared" si="669"/>
        <v>0</v>
      </c>
      <c r="M1170" s="2">
        <f t="shared" si="670"/>
        <v>0.13541666666666666</v>
      </c>
      <c r="N1170" s="2">
        <f t="shared" si="663"/>
        <v>0.19791666666666666</v>
      </c>
      <c r="O1170" s="2">
        <f t="shared" si="664"/>
        <v>0.66406250000000011</v>
      </c>
      <c r="P1170" s="1">
        <v>1</v>
      </c>
      <c r="R1170" s="1">
        <v>52</v>
      </c>
      <c r="S1170" s="1">
        <v>76</v>
      </c>
      <c r="T1170" s="1">
        <v>230</v>
      </c>
      <c r="U1170" s="1">
        <v>4</v>
      </c>
      <c r="V1170" s="1">
        <v>3</v>
      </c>
      <c r="Y1170" s="1">
        <v>14</v>
      </c>
      <c r="Z1170" s="48">
        <f t="shared" si="653"/>
        <v>1</v>
      </c>
      <c r="AE1170" s="1">
        <v>1</v>
      </c>
      <c r="AF1170">
        <v>2</v>
      </c>
      <c r="AI1170" s="7">
        <f t="shared" si="671"/>
        <v>1</v>
      </c>
      <c r="AJ1170" s="7">
        <f t="shared" si="672"/>
        <v>5</v>
      </c>
      <c r="AK1170" s="7">
        <f t="shared" si="673"/>
        <v>6</v>
      </c>
      <c r="AL1170" s="7">
        <f t="shared" si="674"/>
        <v>0</v>
      </c>
      <c r="AM1170" s="2">
        <f t="shared" si="675"/>
        <v>0.59895833333333337</v>
      </c>
      <c r="AN1170" s="2">
        <f t="shared" si="676"/>
        <v>1.0416666666666666E-2</v>
      </c>
      <c r="AO1170" s="2">
        <f t="shared" si="677"/>
        <v>7.8125E-3</v>
      </c>
      <c r="AP1170" s="2">
        <f t="shared" si="678"/>
        <v>0</v>
      </c>
      <c r="AR1170" t="str">
        <f t="shared" si="647"/>
        <v>Shannon</v>
      </c>
      <c r="AS1170" t="s">
        <v>2284</v>
      </c>
      <c r="AV1170" s="91">
        <v>29</v>
      </c>
      <c r="AW1170" s="93">
        <v>203</v>
      </c>
      <c r="AX1170" s="99">
        <f t="shared" si="679"/>
        <v>29203</v>
      </c>
      <c r="AZ1170" s="7" t="s">
        <v>3053</v>
      </c>
      <c r="BA1170" t="s">
        <v>3290</v>
      </c>
      <c r="BK1170">
        <v>1</v>
      </c>
      <c r="BR1170">
        <v>0</v>
      </c>
    </row>
    <row r="1171" spans="1:70" hidden="1" outlineLevel="1">
      <c r="A1171" t="s">
        <v>1493</v>
      </c>
      <c r="B1171" t="s">
        <v>2284</v>
      </c>
      <c r="C1171" s="1">
        <f t="shared" si="666"/>
        <v>326</v>
      </c>
      <c r="D1171" s="7">
        <f>IF(P1171&gt;0,RANK(P1171,(P1171:R1171,S1171:AG1171)),0)</f>
        <v>0</v>
      </c>
      <c r="E1171" s="7">
        <f>IF(Q1171&gt;0,RANK(Q1171,(P1171:R1171,S1171:AG1171)),0)</f>
        <v>0</v>
      </c>
      <c r="F1171" s="7">
        <f>IF(R1171&gt;0,RANK(R1171,(P1171:R1171,S1171:AG1171)),0)</f>
        <v>2</v>
      </c>
      <c r="G1171" s="7">
        <f>IF(S1171&gt;0,RANK(S1171,(P1171:R1171,S1171:AG1171)),0)</f>
        <v>3</v>
      </c>
      <c r="H1171" s="48">
        <f t="shared" si="667"/>
        <v>114</v>
      </c>
      <c r="I1171" s="163">
        <f t="shared" si="665"/>
        <v>0.34969325153374231</v>
      </c>
      <c r="J1171" s="2"/>
      <c r="K1171" s="2">
        <f t="shared" si="668"/>
        <v>0</v>
      </c>
      <c r="L1171" s="2">
        <f t="shared" si="669"/>
        <v>0</v>
      </c>
      <c r="M1171" s="2">
        <f t="shared" si="670"/>
        <v>0.22392638036809817</v>
      </c>
      <c r="N1171" s="2">
        <f t="shared" si="663"/>
        <v>0.10122699386503067</v>
      </c>
      <c r="O1171" s="2">
        <f t="shared" si="664"/>
        <v>0.67484662576687116</v>
      </c>
      <c r="P1171" s="1">
        <v>0</v>
      </c>
      <c r="R1171" s="1">
        <v>73</v>
      </c>
      <c r="S1171" s="1">
        <v>33</v>
      </c>
      <c r="T1171" s="1">
        <v>187</v>
      </c>
      <c r="U1171" s="1">
        <v>4</v>
      </c>
      <c r="V1171" s="1">
        <v>3</v>
      </c>
      <c r="Y1171" s="1">
        <v>14</v>
      </c>
      <c r="Z1171" s="48">
        <f t="shared" si="653"/>
        <v>0</v>
      </c>
      <c r="AE1171" s="1">
        <v>10</v>
      </c>
      <c r="AF1171">
        <v>2</v>
      </c>
      <c r="AI1171" s="7">
        <f t="shared" si="671"/>
        <v>1</v>
      </c>
      <c r="AJ1171" s="7">
        <f t="shared" si="672"/>
        <v>5</v>
      </c>
      <c r="AK1171" s="7">
        <f t="shared" si="673"/>
        <v>6</v>
      </c>
      <c r="AL1171" s="7">
        <f t="shared" si="674"/>
        <v>0</v>
      </c>
      <c r="AM1171" s="2">
        <f t="shared" si="675"/>
        <v>0.57361963190184051</v>
      </c>
      <c r="AN1171" s="2">
        <f t="shared" si="676"/>
        <v>1.2269938650306749E-2</v>
      </c>
      <c r="AO1171" s="2">
        <f t="shared" si="677"/>
        <v>9.202453987730062E-3</v>
      </c>
      <c r="AP1171" s="2">
        <f t="shared" si="678"/>
        <v>0</v>
      </c>
      <c r="AR1171" t="str">
        <f t="shared" si="647"/>
        <v>Shelby</v>
      </c>
      <c r="AS1171" t="s">
        <v>2284</v>
      </c>
      <c r="AV1171" s="91">
        <v>29</v>
      </c>
      <c r="AW1171" s="93">
        <v>205</v>
      </c>
      <c r="AX1171" s="99">
        <f t="shared" si="679"/>
        <v>29205</v>
      </c>
      <c r="AZ1171" s="7" t="s">
        <v>3053</v>
      </c>
      <c r="BA1171" t="s">
        <v>3290</v>
      </c>
      <c r="BK1171">
        <v>0</v>
      </c>
      <c r="BR1171">
        <v>0</v>
      </c>
    </row>
    <row r="1172" spans="1:70" hidden="1" outlineLevel="1">
      <c r="A1172" t="s">
        <v>1467</v>
      </c>
      <c r="B1172" t="s">
        <v>2284</v>
      </c>
      <c r="C1172" s="1">
        <f t="shared" si="666"/>
        <v>706</v>
      </c>
      <c r="D1172" s="7">
        <f>IF(P1172&gt;0,RANK(P1172,(P1172:R1172,S1172:AG1172)),0)</f>
        <v>0</v>
      </c>
      <c r="E1172" s="7">
        <f>IF(Q1172&gt;0,RANK(Q1172,(P1172:R1172,S1172:AG1172)),0)</f>
        <v>0</v>
      </c>
      <c r="F1172" s="7">
        <f>IF(R1172&gt;0,RANK(R1172,(P1172:R1172,S1172:AG1172)),0)</f>
        <v>2</v>
      </c>
      <c r="G1172" s="7">
        <f>IF(S1172&gt;0,RANK(S1172,(P1172:R1172,S1172:AG1172)),0)</f>
        <v>3</v>
      </c>
      <c r="H1172" s="48">
        <f t="shared" si="667"/>
        <v>248</v>
      </c>
      <c r="I1172" s="163">
        <f t="shared" si="665"/>
        <v>0.35127478753541075</v>
      </c>
      <c r="J1172" s="2"/>
      <c r="K1172" s="2">
        <f t="shared" si="668"/>
        <v>0</v>
      </c>
      <c r="L1172" s="2">
        <f t="shared" si="669"/>
        <v>0</v>
      </c>
      <c r="M1172" s="2">
        <f t="shared" si="670"/>
        <v>0.24645892351274787</v>
      </c>
      <c r="N1172" s="2">
        <f t="shared" si="663"/>
        <v>7.7903682719546744E-2</v>
      </c>
      <c r="O1172" s="2">
        <f t="shared" si="664"/>
        <v>0.67563739376770537</v>
      </c>
      <c r="P1172" s="1">
        <v>0</v>
      </c>
      <c r="R1172" s="1">
        <v>174</v>
      </c>
      <c r="S1172" s="1">
        <v>55</v>
      </c>
      <c r="T1172" s="1">
        <v>422</v>
      </c>
      <c r="U1172" s="1">
        <v>10</v>
      </c>
      <c r="V1172" s="1">
        <v>5</v>
      </c>
      <c r="Y1172" s="1">
        <v>29</v>
      </c>
      <c r="Z1172" s="48">
        <f t="shared" si="653"/>
        <v>3</v>
      </c>
      <c r="AE1172" s="1">
        <v>7</v>
      </c>
      <c r="AF1172">
        <v>1</v>
      </c>
      <c r="AI1172" s="7">
        <f t="shared" si="671"/>
        <v>1</v>
      </c>
      <c r="AJ1172" s="7">
        <f t="shared" si="672"/>
        <v>5</v>
      </c>
      <c r="AK1172" s="7">
        <f t="shared" si="673"/>
        <v>6</v>
      </c>
      <c r="AL1172" s="7">
        <f t="shared" si="674"/>
        <v>0</v>
      </c>
      <c r="AM1172" s="2">
        <f t="shared" si="675"/>
        <v>0.59773371104815864</v>
      </c>
      <c r="AN1172" s="2">
        <f t="shared" si="676"/>
        <v>1.4164305949008499E-2</v>
      </c>
      <c r="AO1172" s="2">
        <f t="shared" si="677"/>
        <v>7.0821529745042494E-3</v>
      </c>
      <c r="AP1172" s="2">
        <f t="shared" si="678"/>
        <v>0</v>
      </c>
      <c r="AR1172" t="str">
        <f t="shared" si="647"/>
        <v>Stoddard</v>
      </c>
      <c r="AS1172" t="s">
        <v>2284</v>
      </c>
      <c r="AV1172" s="91">
        <v>29</v>
      </c>
      <c r="AW1172" s="93">
        <v>207</v>
      </c>
      <c r="AX1172" s="99">
        <f t="shared" si="679"/>
        <v>29207</v>
      </c>
      <c r="AZ1172" s="7" t="s">
        <v>3053</v>
      </c>
      <c r="BA1172" t="s">
        <v>3290</v>
      </c>
      <c r="BK1172">
        <v>0</v>
      </c>
      <c r="BR1172">
        <v>3</v>
      </c>
    </row>
    <row r="1173" spans="1:70" hidden="1" outlineLevel="1">
      <c r="A1173" t="s">
        <v>3314</v>
      </c>
      <c r="B1173" t="s">
        <v>2284</v>
      </c>
      <c r="C1173" s="1">
        <f t="shared" si="666"/>
        <v>2999</v>
      </c>
      <c r="D1173" s="7">
        <f>IF(P1173&gt;0,RANK(P1173,(P1173:R1173,S1173:AG1173)),0)</f>
        <v>8</v>
      </c>
      <c r="E1173" s="7">
        <f>IF(Q1173&gt;0,RANK(Q1173,(P1173:R1173,S1173:AG1173)),0)</f>
        <v>0</v>
      </c>
      <c r="F1173" s="7">
        <f>IF(R1173&gt;0,RANK(R1173,(P1173:R1173,S1173:AG1173)),0)</f>
        <v>2</v>
      </c>
      <c r="G1173" s="7">
        <f>IF(S1173&gt;0,RANK(S1173,(P1173:R1173,S1173:AG1173)),0)</f>
        <v>3</v>
      </c>
      <c r="H1173" s="48">
        <f t="shared" si="667"/>
        <v>1100</v>
      </c>
      <c r="I1173" s="163">
        <f t="shared" si="665"/>
        <v>0.36678892964321441</v>
      </c>
      <c r="J1173" s="2"/>
      <c r="K1173" s="2">
        <f t="shared" si="668"/>
        <v>2.6675558519506501E-3</v>
      </c>
      <c r="L1173" s="2">
        <f t="shared" si="669"/>
        <v>0</v>
      </c>
      <c r="M1173" s="2">
        <f t="shared" si="670"/>
        <v>0.23707902634211403</v>
      </c>
      <c r="N1173" s="2">
        <f t="shared" si="663"/>
        <v>8.369456485495165E-2</v>
      </c>
      <c r="O1173" s="2">
        <f t="shared" si="664"/>
        <v>0.67655885295098361</v>
      </c>
      <c r="P1173" s="1">
        <v>8</v>
      </c>
      <c r="R1173" s="1">
        <v>711</v>
      </c>
      <c r="S1173" s="1">
        <v>251</v>
      </c>
      <c r="T1173" s="1">
        <v>1811</v>
      </c>
      <c r="U1173" s="1">
        <v>26</v>
      </c>
      <c r="V1173" s="1">
        <v>9</v>
      </c>
      <c r="Y1173" s="1">
        <v>158</v>
      </c>
      <c r="Z1173" s="48">
        <f t="shared" si="653"/>
        <v>4</v>
      </c>
      <c r="AE1173" s="1">
        <v>19</v>
      </c>
      <c r="AF1173">
        <v>2</v>
      </c>
      <c r="AI1173" s="7">
        <f t="shared" si="671"/>
        <v>1</v>
      </c>
      <c r="AJ1173" s="7">
        <f t="shared" si="672"/>
        <v>5</v>
      </c>
      <c r="AK1173" s="7">
        <f t="shared" si="673"/>
        <v>6</v>
      </c>
      <c r="AL1173" s="7">
        <f t="shared" si="674"/>
        <v>0</v>
      </c>
      <c r="AM1173" s="2">
        <f t="shared" si="675"/>
        <v>0.6038679559853285</v>
      </c>
      <c r="AN1173" s="2">
        <f t="shared" si="676"/>
        <v>8.6695565188396138E-3</v>
      </c>
      <c r="AO1173" s="2">
        <f t="shared" si="677"/>
        <v>3.0010003334444814E-3</v>
      </c>
      <c r="AP1173" s="2">
        <f t="shared" si="678"/>
        <v>0</v>
      </c>
      <c r="AR1173" t="str">
        <f t="shared" ref="AR1173:AR1185" si="680">A1173</f>
        <v>Stone</v>
      </c>
      <c r="AS1173" t="s">
        <v>2284</v>
      </c>
      <c r="AV1173" s="91">
        <v>29</v>
      </c>
      <c r="AW1173" s="93">
        <v>209</v>
      </c>
      <c r="AX1173" s="99">
        <f t="shared" si="679"/>
        <v>29209</v>
      </c>
      <c r="AZ1173" s="7" t="s">
        <v>3053</v>
      </c>
      <c r="BA1173" t="s">
        <v>3290</v>
      </c>
      <c r="BK1173">
        <v>1</v>
      </c>
      <c r="BR1173">
        <v>3</v>
      </c>
    </row>
    <row r="1174" spans="1:70" hidden="1" outlineLevel="1">
      <c r="A1174" t="s">
        <v>164</v>
      </c>
      <c r="B1174" t="s">
        <v>2284</v>
      </c>
      <c r="C1174" s="1">
        <f t="shared" si="666"/>
        <v>278</v>
      </c>
      <c r="D1174" s="7">
        <f>IF(P1174&gt;0,RANK(P1174,(P1174:R1174,S1174:AG1174)),0)</f>
        <v>6</v>
      </c>
      <c r="E1174" s="7">
        <f>IF(Q1174&gt;0,RANK(Q1174,(P1174:R1174,S1174:AG1174)),0)</f>
        <v>0</v>
      </c>
      <c r="F1174" s="7">
        <f>IF(R1174&gt;0,RANK(R1174,(P1174:R1174,S1174:AG1174)),0)</f>
        <v>2</v>
      </c>
      <c r="G1174" s="7">
        <f>IF(S1174&gt;0,RANK(S1174,(P1174:R1174,S1174:AG1174)),0)</f>
        <v>3</v>
      </c>
      <c r="H1174" s="48">
        <f t="shared" si="667"/>
        <v>39</v>
      </c>
      <c r="I1174" s="163">
        <f t="shared" si="665"/>
        <v>0.14028776978417265</v>
      </c>
      <c r="J1174" s="2"/>
      <c r="K1174" s="2">
        <f t="shared" si="668"/>
        <v>1.0791366906474821E-2</v>
      </c>
      <c r="L1174" s="2">
        <f t="shared" si="669"/>
        <v>0</v>
      </c>
      <c r="M1174" s="2">
        <f t="shared" si="670"/>
        <v>0.29136690647482016</v>
      </c>
      <c r="N1174" s="2">
        <f t="shared" si="663"/>
        <v>0.16906474820143885</v>
      </c>
      <c r="O1174" s="2">
        <f t="shared" si="664"/>
        <v>0.52877697841726601</v>
      </c>
      <c r="P1174" s="1">
        <v>3</v>
      </c>
      <c r="R1174" s="1">
        <v>81</v>
      </c>
      <c r="S1174" s="1">
        <v>47</v>
      </c>
      <c r="T1174" s="1">
        <v>120</v>
      </c>
      <c r="U1174" s="1">
        <v>3</v>
      </c>
      <c r="V1174" s="1">
        <v>2</v>
      </c>
      <c r="Y1174" s="1">
        <v>12</v>
      </c>
      <c r="Z1174" s="48">
        <f t="shared" si="653"/>
        <v>2</v>
      </c>
      <c r="AE1174" s="1">
        <v>7</v>
      </c>
      <c r="AF1174">
        <v>1</v>
      </c>
      <c r="AI1174" s="7">
        <f t="shared" si="671"/>
        <v>1</v>
      </c>
      <c r="AJ1174" s="7">
        <f t="shared" si="672"/>
        <v>5</v>
      </c>
      <c r="AK1174" s="7">
        <f t="shared" si="673"/>
        <v>7</v>
      </c>
      <c r="AL1174" s="7">
        <f t="shared" si="674"/>
        <v>0</v>
      </c>
      <c r="AM1174" s="2">
        <f t="shared" si="675"/>
        <v>0.43165467625899279</v>
      </c>
      <c r="AN1174" s="2">
        <f t="shared" si="676"/>
        <v>1.0791366906474821E-2</v>
      </c>
      <c r="AO1174" s="2">
        <f t="shared" si="677"/>
        <v>7.1942446043165471E-3</v>
      </c>
      <c r="AP1174" s="2">
        <f t="shared" si="678"/>
        <v>0</v>
      </c>
      <c r="AR1174" t="str">
        <f t="shared" si="680"/>
        <v>Sullivan</v>
      </c>
      <c r="AS1174" t="s">
        <v>2284</v>
      </c>
      <c r="AV1174" s="91">
        <v>29</v>
      </c>
      <c r="AW1174" s="93">
        <v>211</v>
      </c>
      <c r="AX1174" s="99">
        <f t="shared" si="679"/>
        <v>29211</v>
      </c>
      <c r="AZ1174" s="7" t="s">
        <v>3053</v>
      </c>
      <c r="BA1174" t="s">
        <v>3290</v>
      </c>
      <c r="BK1174">
        <v>2</v>
      </c>
      <c r="BR1174">
        <v>0</v>
      </c>
    </row>
    <row r="1175" spans="1:70" hidden="1" outlineLevel="1">
      <c r="A1175" t="s">
        <v>240</v>
      </c>
      <c r="B1175" t="s">
        <v>2284</v>
      </c>
      <c r="C1175" s="1">
        <f t="shared" si="666"/>
        <v>3760</v>
      </c>
      <c r="D1175" s="7">
        <f>IF(P1175&gt;0,RANK(P1175,(P1175:R1175,S1175:AG1175)),0)</f>
        <v>8</v>
      </c>
      <c r="E1175" s="7">
        <f>IF(Q1175&gt;0,RANK(Q1175,(P1175:R1175,S1175:AG1175)),0)</f>
        <v>0</v>
      </c>
      <c r="F1175" s="7">
        <f>IF(R1175&gt;0,RANK(R1175,(P1175:R1175,S1175:AG1175)),0)</f>
        <v>2</v>
      </c>
      <c r="G1175" s="7">
        <f>IF(S1175&gt;0,RANK(S1175,(P1175:R1175,S1175:AG1175)),0)</f>
        <v>3</v>
      </c>
      <c r="H1175" s="48">
        <f t="shared" si="667"/>
        <v>1360</v>
      </c>
      <c r="I1175" s="163">
        <f t="shared" si="665"/>
        <v>0.36170212765957449</v>
      </c>
      <c r="J1175" s="2"/>
      <c r="K1175" s="2">
        <f t="shared" si="668"/>
        <v>3.7234042553191491E-3</v>
      </c>
      <c r="L1175" s="2">
        <f t="shared" si="669"/>
        <v>0</v>
      </c>
      <c r="M1175" s="2">
        <f t="shared" si="670"/>
        <v>0.22340425531914893</v>
      </c>
      <c r="N1175" s="2">
        <f t="shared" si="663"/>
        <v>0.11409574468085107</v>
      </c>
      <c r="O1175" s="2">
        <f t="shared" si="664"/>
        <v>0.65877659574468095</v>
      </c>
      <c r="P1175" s="1">
        <v>14</v>
      </c>
      <c r="R1175" s="1">
        <v>840</v>
      </c>
      <c r="S1175" s="1">
        <v>429</v>
      </c>
      <c r="T1175" s="1">
        <v>2200</v>
      </c>
      <c r="U1175" s="1">
        <v>52</v>
      </c>
      <c r="V1175" s="1">
        <v>23</v>
      </c>
      <c r="Y1175" s="1">
        <v>165</v>
      </c>
      <c r="Z1175" s="48">
        <f t="shared" si="653"/>
        <v>4</v>
      </c>
      <c r="AE1175" s="1">
        <v>24</v>
      </c>
      <c r="AF1175">
        <v>9</v>
      </c>
      <c r="AI1175" s="7">
        <f t="shared" si="671"/>
        <v>1</v>
      </c>
      <c r="AJ1175" s="7">
        <f t="shared" si="672"/>
        <v>5</v>
      </c>
      <c r="AK1175" s="7">
        <f t="shared" si="673"/>
        <v>6</v>
      </c>
      <c r="AL1175" s="7">
        <f t="shared" si="674"/>
        <v>0</v>
      </c>
      <c r="AM1175" s="2">
        <f t="shared" si="675"/>
        <v>0.58510638297872342</v>
      </c>
      <c r="AN1175" s="2">
        <f t="shared" si="676"/>
        <v>1.3829787234042552E-2</v>
      </c>
      <c r="AO1175" s="2">
        <f t="shared" si="677"/>
        <v>6.1170212765957448E-3</v>
      </c>
      <c r="AP1175" s="2">
        <f t="shared" si="678"/>
        <v>0</v>
      </c>
      <c r="AR1175" t="str">
        <f t="shared" si="680"/>
        <v>Taney</v>
      </c>
      <c r="AS1175" t="s">
        <v>2284</v>
      </c>
      <c r="AV1175" s="91">
        <v>29</v>
      </c>
      <c r="AW1175" s="93">
        <v>213</v>
      </c>
      <c r="AX1175" s="99">
        <f t="shared" si="679"/>
        <v>29213</v>
      </c>
      <c r="AZ1175" s="7" t="s">
        <v>3053</v>
      </c>
      <c r="BA1175" t="s">
        <v>3290</v>
      </c>
      <c r="BK1175">
        <v>0</v>
      </c>
      <c r="BR1175">
        <v>4</v>
      </c>
    </row>
    <row r="1176" spans="1:70" hidden="1" outlineLevel="1">
      <c r="A1176" t="s">
        <v>434</v>
      </c>
      <c r="B1176" t="s">
        <v>2284</v>
      </c>
      <c r="C1176" s="1">
        <f t="shared" si="666"/>
        <v>1425</v>
      </c>
      <c r="D1176" s="7">
        <f>IF(P1176&gt;0,RANK(P1176,(P1176:R1176,S1176:AG1176)),0)</f>
        <v>9</v>
      </c>
      <c r="E1176" s="7">
        <f>IF(Q1176&gt;0,RANK(Q1176,(P1176:R1176,S1176:AG1176)),0)</f>
        <v>0</v>
      </c>
      <c r="F1176" s="7">
        <f>IF(R1176&gt;0,RANK(R1176,(P1176:R1176,S1176:AG1176)),0)</f>
        <v>2</v>
      </c>
      <c r="G1176" s="7">
        <f>IF(S1176&gt;0,RANK(S1176,(P1176:R1176,S1176:AG1176)),0)</f>
        <v>3</v>
      </c>
      <c r="H1176" s="48">
        <f t="shared" si="667"/>
        <v>551</v>
      </c>
      <c r="I1176" s="163">
        <f t="shared" si="665"/>
        <v>0.38666666666666666</v>
      </c>
      <c r="J1176" s="2"/>
      <c r="K1176" s="2">
        <f t="shared" si="668"/>
        <v>7.0175438596491223E-4</v>
      </c>
      <c r="L1176" s="2">
        <f t="shared" si="669"/>
        <v>0</v>
      </c>
      <c r="M1176" s="2">
        <f t="shared" si="670"/>
        <v>0.18666666666666668</v>
      </c>
      <c r="N1176" s="2">
        <f t="shared" si="663"/>
        <v>0.16631578947368422</v>
      </c>
      <c r="O1176" s="2">
        <f t="shared" si="664"/>
        <v>0.64631578947368429</v>
      </c>
      <c r="P1176" s="1">
        <v>1</v>
      </c>
      <c r="R1176" s="1">
        <v>266</v>
      </c>
      <c r="S1176" s="1">
        <v>237</v>
      </c>
      <c r="T1176" s="1">
        <v>817</v>
      </c>
      <c r="U1176" s="1">
        <v>28</v>
      </c>
      <c r="V1176" s="1">
        <v>10</v>
      </c>
      <c r="Y1176" s="1">
        <v>49</v>
      </c>
      <c r="Z1176" s="48">
        <f t="shared" si="653"/>
        <v>3</v>
      </c>
      <c r="AE1176" s="1">
        <v>13</v>
      </c>
      <c r="AF1176">
        <v>1</v>
      </c>
      <c r="AI1176" s="7">
        <f t="shared" si="671"/>
        <v>1</v>
      </c>
      <c r="AJ1176" s="7">
        <f t="shared" si="672"/>
        <v>5</v>
      </c>
      <c r="AK1176" s="7">
        <f t="shared" si="673"/>
        <v>6</v>
      </c>
      <c r="AL1176" s="7">
        <f t="shared" si="674"/>
        <v>0</v>
      </c>
      <c r="AM1176" s="2">
        <f t="shared" si="675"/>
        <v>0.57333333333333336</v>
      </c>
      <c r="AN1176" s="2">
        <f t="shared" si="676"/>
        <v>1.9649122807017545E-2</v>
      </c>
      <c r="AO1176" s="2">
        <f t="shared" si="677"/>
        <v>7.0175438596491229E-3</v>
      </c>
      <c r="AP1176" s="2">
        <f t="shared" si="678"/>
        <v>0</v>
      </c>
      <c r="AR1176" t="str">
        <f t="shared" si="680"/>
        <v>Texas</v>
      </c>
      <c r="AS1176" t="s">
        <v>2284</v>
      </c>
      <c r="AV1176" s="91">
        <v>29</v>
      </c>
      <c r="AW1176" s="93">
        <v>215</v>
      </c>
      <c r="AX1176" s="99">
        <f t="shared" si="679"/>
        <v>29215</v>
      </c>
      <c r="AZ1176" s="7" t="s">
        <v>3053</v>
      </c>
      <c r="BA1176" t="s">
        <v>3290</v>
      </c>
      <c r="BK1176">
        <v>2</v>
      </c>
      <c r="BR1176">
        <v>1</v>
      </c>
    </row>
    <row r="1177" spans="1:70" hidden="1" outlineLevel="1">
      <c r="A1177" t="s">
        <v>469</v>
      </c>
      <c r="B1177" t="s">
        <v>2284</v>
      </c>
      <c r="C1177" s="1">
        <f t="shared" si="666"/>
        <v>862</v>
      </c>
      <c r="D1177" s="7">
        <f>IF(P1177&gt;0,RANK(P1177,(P1177:R1177,S1177:AG1177)),0)</f>
        <v>9</v>
      </c>
      <c r="E1177" s="7">
        <f>IF(Q1177&gt;0,RANK(Q1177,(P1177:R1177,S1177:AG1177)),0)</f>
        <v>0</v>
      </c>
      <c r="F1177" s="7">
        <f>IF(R1177&gt;0,RANK(R1177,(P1177:R1177,S1177:AG1177)),0)</f>
        <v>2</v>
      </c>
      <c r="G1177" s="7">
        <f>IF(S1177&gt;0,RANK(S1177,(P1177:R1177,S1177:AG1177)),0)</f>
        <v>3</v>
      </c>
      <c r="H1177" s="48">
        <f t="shared" si="667"/>
        <v>137</v>
      </c>
      <c r="I1177" s="163">
        <f t="shared" si="665"/>
        <v>0.15893271461716937</v>
      </c>
      <c r="J1177" s="2"/>
      <c r="K1177" s="2">
        <f t="shared" si="668"/>
        <v>1.1600928074245939E-3</v>
      </c>
      <c r="L1177" s="2">
        <f t="shared" si="669"/>
        <v>0</v>
      </c>
      <c r="M1177" s="2">
        <f t="shared" si="670"/>
        <v>0.30162412993039445</v>
      </c>
      <c r="N1177" s="2">
        <f t="shared" si="663"/>
        <v>0.14037122969837587</v>
      </c>
      <c r="O1177" s="2">
        <f t="shared" si="664"/>
        <v>0.55684454756380508</v>
      </c>
      <c r="P1177" s="1">
        <v>1</v>
      </c>
      <c r="R1177" s="1">
        <v>260</v>
      </c>
      <c r="S1177" s="1">
        <v>121</v>
      </c>
      <c r="T1177" s="1">
        <v>397</v>
      </c>
      <c r="U1177" s="1">
        <v>15</v>
      </c>
      <c r="V1177" s="1">
        <v>7</v>
      </c>
      <c r="Y1177" s="1">
        <v>53</v>
      </c>
      <c r="Z1177" s="48">
        <f t="shared" si="653"/>
        <v>1</v>
      </c>
      <c r="AE1177" s="1">
        <v>5</v>
      </c>
      <c r="AF1177">
        <v>2</v>
      </c>
      <c r="AI1177" s="7">
        <f t="shared" si="671"/>
        <v>1</v>
      </c>
      <c r="AJ1177" s="7">
        <f t="shared" si="672"/>
        <v>5</v>
      </c>
      <c r="AK1177" s="7">
        <f t="shared" si="673"/>
        <v>6</v>
      </c>
      <c r="AL1177" s="7">
        <f t="shared" si="674"/>
        <v>0</v>
      </c>
      <c r="AM1177" s="2">
        <f t="shared" si="675"/>
        <v>0.46055684454756379</v>
      </c>
      <c r="AN1177" s="2">
        <f t="shared" si="676"/>
        <v>1.7401392111368909E-2</v>
      </c>
      <c r="AO1177" s="2">
        <f t="shared" si="677"/>
        <v>8.1206496519721574E-3</v>
      </c>
      <c r="AP1177" s="2">
        <f t="shared" si="678"/>
        <v>0</v>
      </c>
      <c r="AR1177" t="str">
        <f t="shared" si="680"/>
        <v>Vernon</v>
      </c>
      <c r="AS1177" t="s">
        <v>2284</v>
      </c>
      <c r="AV1177" s="91">
        <v>29</v>
      </c>
      <c r="AW1177" s="93">
        <v>217</v>
      </c>
      <c r="AX1177" s="99">
        <f t="shared" si="679"/>
        <v>29217</v>
      </c>
      <c r="AZ1177" s="7" t="s">
        <v>3053</v>
      </c>
      <c r="BA1177" t="s">
        <v>3290</v>
      </c>
      <c r="BK1177">
        <v>0</v>
      </c>
      <c r="BR1177">
        <v>1</v>
      </c>
    </row>
    <row r="1178" spans="1:70" hidden="1" outlineLevel="1">
      <c r="A1178" t="s">
        <v>1171</v>
      </c>
      <c r="B1178" t="s">
        <v>2284</v>
      </c>
      <c r="C1178" s="1">
        <f t="shared" si="666"/>
        <v>1421</v>
      </c>
      <c r="D1178" s="7">
        <f>IF(P1178&gt;0,RANK(P1178,(P1178:R1178,S1178:AG1178)),0)</f>
        <v>8</v>
      </c>
      <c r="E1178" s="7">
        <f>IF(Q1178&gt;0,RANK(Q1178,(P1178:R1178,S1178:AG1178)),0)</f>
        <v>0</v>
      </c>
      <c r="F1178" s="7">
        <f>IF(R1178&gt;0,RANK(R1178,(P1178:R1178,S1178:AG1178)),0)</f>
        <v>2</v>
      </c>
      <c r="G1178" s="7">
        <f>IF(S1178&gt;0,RANK(S1178,(P1178:R1178,S1178:AG1178)),0)</f>
        <v>3</v>
      </c>
      <c r="H1178" s="48">
        <f t="shared" si="667"/>
        <v>514</v>
      </c>
      <c r="I1178" s="163">
        <f t="shared" si="665"/>
        <v>0.36171710063335677</v>
      </c>
      <c r="J1178" s="2"/>
      <c r="K1178" s="2">
        <f t="shared" si="668"/>
        <v>5.629838142153413E-3</v>
      </c>
      <c r="L1178" s="2">
        <f t="shared" si="669"/>
        <v>0</v>
      </c>
      <c r="M1178" s="2">
        <f t="shared" si="670"/>
        <v>0.21323011963406052</v>
      </c>
      <c r="N1178" s="2">
        <f t="shared" si="663"/>
        <v>0.12667135819845179</v>
      </c>
      <c r="O1178" s="2">
        <f t="shared" si="664"/>
        <v>0.6544686840253342</v>
      </c>
      <c r="P1178" s="1">
        <v>8</v>
      </c>
      <c r="R1178" s="1">
        <v>303</v>
      </c>
      <c r="S1178" s="1">
        <v>180</v>
      </c>
      <c r="T1178" s="1">
        <v>817</v>
      </c>
      <c r="U1178" s="1">
        <v>20</v>
      </c>
      <c r="V1178" s="1">
        <v>9</v>
      </c>
      <c r="Y1178" s="1">
        <v>68</v>
      </c>
      <c r="Z1178" s="48">
        <f t="shared" si="653"/>
        <v>1</v>
      </c>
      <c r="AE1178" s="1">
        <v>11</v>
      </c>
      <c r="AF1178">
        <v>4</v>
      </c>
      <c r="AI1178" s="7">
        <f t="shared" si="671"/>
        <v>1</v>
      </c>
      <c r="AJ1178" s="7">
        <f t="shared" si="672"/>
        <v>5</v>
      </c>
      <c r="AK1178" s="7">
        <f t="shared" si="673"/>
        <v>6</v>
      </c>
      <c r="AL1178" s="7">
        <f t="shared" si="674"/>
        <v>0</v>
      </c>
      <c r="AM1178" s="2">
        <f t="shared" si="675"/>
        <v>0.57494722026741729</v>
      </c>
      <c r="AN1178" s="2">
        <f t="shared" si="676"/>
        <v>1.4074595355383532E-2</v>
      </c>
      <c r="AO1178" s="2">
        <f t="shared" si="677"/>
        <v>6.3335679099225895E-3</v>
      </c>
      <c r="AP1178" s="2">
        <f t="shared" si="678"/>
        <v>0</v>
      </c>
      <c r="AR1178" t="str">
        <f t="shared" si="680"/>
        <v>Warren</v>
      </c>
      <c r="AS1178" t="s">
        <v>2284</v>
      </c>
      <c r="AV1178" s="91">
        <v>29</v>
      </c>
      <c r="AW1178" s="93">
        <v>219</v>
      </c>
      <c r="AX1178" s="99">
        <f t="shared" si="679"/>
        <v>29219</v>
      </c>
      <c r="AZ1178" s="7" t="s">
        <v>3053</v>
      </c>
      <c r="BA1178" t="s">
        <v>3290</v>
      </c>
      <c r="BK1178">
        <v>1</v>
      </c>
      <c r="BR1178">
        <v>0</v>
      </c>
    </row>
    <row r="1179" spans="1:70" hidden="1" outlineLevel="1">
      <c r="A1179" t="s">
        <v>650</v>
      </c>
      <c r="B1179" t="s">
        <v>2284</v>
      </c>
      <c r="C1179" s="1">
        <f t="shared" si="666"/>
        <v>671</v>
      </c>
      <c r="D1179" s="7">
        <f>IF(P1179&gt;0,RANK(P1179,(P1179:R1179,S1179:AG1179)),0)</f>
        <v>9</v>
      </c>
      <c r="E1179" s="7">
        <f>IF(Q1179&gt;0,RANK(Q1179,(P1179:R1179,S1179:AG1179)),0)</f>
        <v>0</v>
      </c>
      <c r="F1179" s="7">
        <f>IF(R1179&gt;0,RANK(R1179,(P1179:R1179,S1179:AG1179)),0)</f>
        <v>2</v>
      </c>
      <c r="G1179" s="7">
        <f>IF(S1179&gt;0,RANK(S1179,(P1179:R1179,S1179:AG1179)),0)</f>
        <v>3</v>
      </c>
      <c r="H1179" s="48">
        <f t="shared" si="667"/>
        <v>309</v>
      </c>
      <c r="I1179" s="163">
        <f t="shared" si="665"/>
        <v>0.46050670640834573</v>
      </c>
      <c r="J1179" s="2"/>
      <c r="K1179" s="2">
        <f t="shared" si="668"/>
        <v>1.4903129657228018E-3</v>
      </c>
      <c r="L1179" s="2">
        <f t="shared" si="669"/>
        <v>0</v>
      </c>
      <c r="M1179" s="2">
        <f t="shared" si="670"/>
        <v>0.17138599105812222</v>
      </c>
      <c r="N1179" s="2">
        <f t="shared" si="663"/>
        <v>0.11326378539493294</v>
      </c>
      <c r="O1179" s="2">
        <f t="shared" si="664"/>
        <v>0.713859910581222</v>
      </c>
      <c r="P1179" s="1">
        <v>1</v>
      </c>
      <c r="R1179" s="1">
        <v>115</v>
      </c>
      <c r="S1179" s="1">
        <v>76</v>
      </c>
      <c r="T1179" s="1">
        <v>424</v>
      </c>
      <c r="U1179" s="1">
        <v>7</v>
      </c>
      <c r="V1179" s="1">
        <v>9</v>
      </c>
      <c r="Y1179" s="1">
        <v>31</v>
      </c>
      <c r="Z1179" s="48">
        <f t="shared" si="653"/>
        <v>0</v>
      </c>
      <c r="AE1179" s="1">
        <v>6</v>
      </c>
      <c r="AF1179">
        <v>2</v>
      </c>
      <c r="AI1179" s="7">
        <f t="shared" si="671"/>
        <v>1</v>
      </c>
      <c r="AJ1179" s="7">
        <f t="shared" si="672"/>
        <v>6</v>
      </c>
      <c r="AK1179" s="7">
        <f t="shared" si="673"/>
        <v>5</v>
      </c>
      <c r="AL1179" s="7">
        <f t="shared" si="674"/>
        <v>0</v>
      </c>
      <c r="AM1179" s="2">
        <f t="shared" si="675"/>
        <v>0.63189269746646792</v>
      </c>
      <c r="AN1179" s="2">
        <f t="shared" si="676"/>
        <v>1.0432190760059613E-2</v>
      </c>
      <c r="AO1179" s="2">
        <f t="shared" si="677"/>
        <v>1.3412816691505217E-2</v>
      </c>
      <c r="AP1179" s="2">
        <f t="shared" si="678"/>
        <v>0</v>
      </c>
      <c r="AR1179" t="str">
        <f t="shared" si="680"/>
        <v>Washington</v>
      </c>
      <c r="AS1179" t="s">
        <v>2284</v>
      </c>
      <c r="AV1179" s="91">
        <v>29</v>
      </c>
      <c r="AW1179" s="93">
        <v>221</v>
      </c>
      <c r="AX1179" s="99">
        <f t="shared" si="679"/>
        <v>29221</v>
      </c>
      <c r="AZ1179" s="7" t="s">
        <v>3053</v>
      </c>
      <c r="BA1179" t="s">
        <v>3290</v>
      </c>
      <c r="BK1179">
        <v>0</v>
      </c>
      <c r="BR1179">
        <v>0</v>
      </c>
    </row>
    <row r="1180" spans="1:70" hidden="1" outlineLevel="1">
      <c r="A1180" t="s">
        <v>2200</v>
      </c>
      <c r="B1180" t="s">
        <v>2284</v>
      </c>
      <c r="C1180" s="1">
        <f t="shared" si="666"/>
        <v>495</v>
      </c>
      <c r="D1180" s="7">
        <f>IF(P1180&gt;0,RANK(P1180,(P1180:R1180,S1180:AG1180)),0)</f>
        <v>0</v>
      </c>
      <c r="E1180" s="7">
        <f>IF(Q1180&gt;0,RANK(Q1180,(P1180:R1180,S1180:AG1180)),0)</f>
        <v>0</v>
      </c>
      <c r="F1180" s="7">
        <f>IF(R1180&gt;0,RANK(R1180,(P1180:R1180,S1180:AG1180)),0)</f>
        <v>2</v>
      </c>
      <c r="G1180" s="7">
        <f>IF(S1180&gt;0,RANK(S1180,(P1180:R1180,S1180:AG1180)),0)</f>
        <v>3</v>
      </c>
      <c r="H1180" s="48">
        <f t="shared" si="667"/>
        <v>112</v>
      </c>
      <c r="I1180" s="163">
        <f t="shared" si="665"/>
        <v>0.22626262626262628</v>
      </c>
      <c r="J1180" s="2"/>
      <c r="K1180" s="2">
        <f t="shared" si="668"/>
        <v>0</v>
      </c>
      <c r="L1180" s="2">
        <f t="shared" si="669"/>
        <v>0</v>
      </c>
      <c r="M1180" s="2">
        <f t="shared" si="670"/>
        <v>0.27878787878787881</v>
      </c>
      <c r="N1180" s="2">
        <f t="shared" si="663"/>
        <v>0.10101010101010101</v>
      </c>
      <c r="O1180" s="2">
        <f t="shared" si="664"/>
        <v>0.6202020202020202</v>
      </c>
      <c r="P1180" s="1">
        <v>0</v>
      </c>
      <c r="R1180" s="1">
        <v>138</v>
      </c>
      <c r="S1180" s="1">
        <v>50</v>
      </c>
      <c r="T1180" s="1">
        <v>250</v>
      </c>
      <c r="U1180" s="1">
        <v>8</v>
      </c>
      <c r="V1180" s="1">
        <v>6</v>
      </c>
      <c r="Y1180" s="1">
        <v>34</v>
      </c>
      <c r="Z1180" s="48">
        <f t="shared" si="653"/>
        <v>2</v>
      </c>
      <c r="AE1180" s="1">
        <v>6</v>
      </c>
      <c r="AF1180">
        <v>1</v>
      </c>
      <c r="AI1180" s="7">
        <f t="shared" si="671"/>
        <v>1</v>
      </c>
      <c r="AJ1180" s="7">
        <f t="shared" si="672"/>
        <v>5</v>
      </c>
      <c r="AK1180" s="7">
        <f t="shared" si="673"/>
        <v>6</v>
      </c>
      <c r="AL1180" s="7">
        <f t="shared" si="674"/>
        <v>0</v>
      </c>
      <c r="AM1180" s="2">
        <f t="shared" si="675"/>
        <v>0.50505050505050508</v>
      </c>
      <c r="AN1180" s="2">
        <f t="shared" si="676"/>
        <v>1.6161616161616162E-2</v>
      </c>
      <c r="AO1180" s="2">
        <f t="shared" si="677"/>
        <v>1.2121212121212121E-2</v>
      </c>
      <c r="AP1180" s="2">
        <f t="shared" si="678"/>
        <v>0</v>
      </c>
      <c r="AR1180" t="str">
        <f t="shared" si="680"/>
        <v>Wayne</v>
      </c>
      <c r="AS1180" t="s">
        <v>2284</v>
      </c>
      <c r="AV1180" s="91">
        <v>29</v>
      </c>
      <c r="AW1180" s="93">
        <v>223</v>
      </c>
      <c r="AX1180" s="99">
        <f t="shared" si="679"/>
        <v>29223</v>
      </c>
      <c r="AZ1180" s="7" t="s">
        <v>3053</v>
      </c>
      <c r="BA1180" t="s">
        <v>3290</v>
      </c>
      <c r="BK1180">
        <v>1</v>
      </c>
      <c r="BR1180">
        <v>1</v>
      </c>
    </row>
    <row r="1181" spans="1:70" hidden="1" outlineLevel="1">
      <c r="A1181" t="s">
        <v>1068</v>
      </c>
      <c r="B1181" t="s">
        <v>2284</v>
      </c>
      <c r="C1181" s="1">
        <f t="shared" si="666"/>
        <v>2137</v>
      </c>
      <c r="D1181" s="7">
        <f>IF(P1181&gt;0,RANK(P1181,(P1181:R1181,S1181:AG1181)),0)</f>
        <v>8</v>
      </c>
      <c r="E1181" s="7">
        <f>IF(Q1181&gt;0,RANK(Q1181,(P1181:R1181,S1181:AG1181)),0)</f>
        <v>0</v>
      </c>
      <c r="F1181" s="7">
        <f>IF(R1181&gt;0,RANK(R1181,(P1181:R1181,S1181:AG1181)),0)</f>
        <v>2</v>
      </c>
      <c r="G1181" s="7">
        <f>IF(S1181&gt;0,RANK(S1181,(P1181:R1181,S1181:AG1181)),0)</f>
        <v>3</v>
      </c>
      <c r="H1181" s="48">
        <f t="shared" si="667"/>
        <v>953</v>
      </c>
      <c r="I1181" s="163">
        <f t="shared" si="665"/>
        <v>0.44595226953673373</v>
      </c>
      <c r="J1181" s="2"/>
      <c r="K1181" s="2">
        <f t="shared" si="668"/>
        <v>4.679457182966776E-3</v>
      </c>
      <c r="L1181" s="2">
        <f t="shared" si="669"/>
        <v>0</v>
      </c>
      <c r="M1181" s="2">
        <f t="shared" si="670"/>
        <v>0.18249883013570425</v>
      </c>
      <c r="N1181" s="2">
        <f t="shared" si="663"/>
        <v>0.12166588675713617</v>
      </c>
      <c r="O1181" s="2">
        <f t="shared" si="664"/>
        <v>0.69115582592419278</v>
      </c>
      <c r="P1181" s="1">
        <v>10</v>
      </c>
      <c r="R1181" s="1">
        <v>390</v>
      </c>
      <c r="S1181" s="1">
        <v>260</v>
      </c>
      <c r="T1181" s="1">
        <v>1343</v>
      </c>
      <c r="U1181" s="1">
        <v>16</v>
      </c>
      <c r="V1181" s="1">
        <v>14</v>
      </c>
      <c r="Y1181" s="1">
        <v>81</v>
      </c>
      <c r="Z1181" s="48">
        <f t="shared" si="653"/>
        <v>1</v>
      </c>
      <c r="AE1181" s="1">
        <v>14</v>
      </c>
      <c r="AF1181">
        <v>8</v>
      </c>
      <c r="AI1181" s="7">
        <f t="shared" si="671"/>
        <v>1</v>
      </c>
      <c r="AJ1181" s="7">
        <f t="shared" si="672"/>
        <v>5</v>
      </c>
      <c r="AK1181" s="7">
        <f t="shared" si="673"/>
        <v>6</v>
      </c>
      <c r="AL1181" s="7">
        <f t="shared" si="674"/>
        <v>0</v>
      </c>
      <c r="AM1181" s="2">
        <f t="shared" si="675"/>
        <v>0.62845109967243795</v>
      </c>
      <c r="AN1181" s="2">
        <f t="shared" si="676"/>
        <v>7.4871314927468418E-3</v>
      </c>
      <c r="AO1181" s="2">
        <f t="shared" si="677"/>
        <v>6.5512400561534862E-3</v>
      </c>
      <c r="AP1181" s="2">
        <f t="shared" si="678"/>
        <v>0</v>
      </c>
      <c r="AR1181" t="str">
        <f t="shared" si="680"/>
        <v>Webster</v>
      </c>
      <c r="AS1181" t="s">
        <v>2284</v>
      </c>
      <c r="AV1181" s="91">
        <v>29</v>
      </c>
      <c r="AW1181" s="93">
        <v>225</v>
      </c>
      <c r="AX1181" s="99">
        <f t="shared" si="679"/>
        <v>29225</v>
      </c>
      <c r="AZ1181" s="7" t="s">
        <v>3053</v>
      </c>
      <c r="BA1181" t="s">
        <v>3290</v>
      </c>
      <c r="BK1181">
        <v>0</v>
      </c>
      <c r="BR1181">
        <v>1</v>
      </c>
    </row>
    <row r="1182" spans="1:70" hidden="1" outlineLevel="1">
      <c r="A1182" t="s">
        <v>177</v>
      </c>
      <c r="B1182" t="s">
        <v>2284</v>
      </c>
      <c r="C1182" s="1">
        <f t="shared" si="666"/>
        <v>157</v>
      </c>
      <c r="D1182" s="7">
        <f>IF(P1182&gt;0,RANK(P1182,(P1182:R1182,S1182:AG1182)),0)</f>
        <v>0</v>
      </c>
      <c r="E1182" s="7">
        <f>IF(Q1182&gt;0,RANK(Q1182,(P1182:R1182,S1182:AG1182)),0)</f>
        <v>0</v>
      </c>
      <c r="F1182" s="7">
        <f>IF(R1182&gt;0,RANK(R1182,(P1182:R1182,S1182:AG1182)),0)</f>
        <v>2</v>
      </c>
      <c r="G1182" s="7">
        <f>IF(S1182&gt;0,RANK(S1182,(P1182:R1182,S1182:AG1182)),0)</f>
        <v>3</v>
      </c>
      <c r="H1182" s="48">
        <f t="shared" si="667"/>
        <v>34</v>
      </c>
      <c r="I1182" s="163">
        <f t="shared" si="665"/>
        <v>0.21656050955414013</v>
      </c>
      <c r="J1182" s="2"/>
      <c r="K1182" s="2">
        <f t="shared" si="668"/>
        <v>0</v>
      </c>
      <c r="L1182" s="2">
        <f t="shared" si="669"/>
        <v>0</v>
      </c>
      <c r="M1182" s="2">
        <f t="shared" si="670"/>
        <v>0.2929936305732484</v>
      </c>
      <c r="N1182" s="2">
        <f t="shared" si="663"/>
        <v>0.11464968152866242</v>
      </c>
      <c r="O1182" s="2">
        <f t="shared" si="664"/>
        <v>0.59235668789808926</v>
      </c>
      <c r="P1182" s="1">
        <v>0</v>
      </c>
      <c r="R1182" s="1">
        <v>46</v>
      </c>
      <c r="S1182" s="1">
        <v>18</v>
      </c>
      <c r="T1182" s="1">
        <v>80</v>
      </c>
      <c r="U1182" s="1">
        <v>3</v>
      </c>
      <c r="V1182" s="1">
        <v>0</v>
      </c>
      <c r="Y1182" s="1">
        <v>7</v>
      </c>
      <c r="Z1182" s="48">
        <f t="shared" si="653"/>
        <v>2</v>
      </c>
      <c r="AE1182" s="1">
        <v>0</v>
      </c>
      <c r="AF1182">
        <v>1</v>
      </c>
      <c r="AI1182" s="7">
        <f t="shared" si="671"/>
        <v>1</v>
      </c>
      <c r="AJ1182" s="7">
        <f t="shared" si="672"/>
        <v>5</v>
      </c>
      <c r="AK1182" s="7">
        <f t="shared" si="673"/>
        <v>0</v>
      </c>
      <c r="AL1182" s="7">
        <f t="shared" si="674"/>
        <v>0</v>
      </c>
      <c r="AM1182" s="2">
        <f t="shared" si="675"/>
        <v>0.50955414012738853</v>
      </c>
      <c r="AN1182" s="2">
        <f t="shared" si="676"/>
        <v>1.9108280254777069E-2</v>
      </c>
      <c r="AO1182" s="2">
        <f t="shared" si="677"/>
        <v>0</v>
      </c>
      <c r="AP1182" s="2">
        <f t="shared" si="678"/>
        <v>0</v>
      </c>
      <c r="AR1182" t="str">
        <f t="shared" si="680"/>
        <v>Worth</v>
      </c>
      <c r="AS1182" t="s">
        <v>2284</v>
      </c>
      <c r="AV1182" s="91">
        <v>29</v>
      </c>
      <c r="AW1182" s="93">
        <v>227</v>
      </c>
      <c r="AX1182" s="99">
        <f t="shared" si="679"/>
        <v>29227</v>
      </c>
      <c r="AZ1182" s="7" t="s">
        <v>3053</v>
      </c>
      <c r="BA1182" t="s">
        <v>3290</v>
      </c>
      <c r="BK1182">
        <v>0</v>
      </c>
      <c r="BR1182">
        <v>2</v>
      </c>
    </row>
    <row r="1183" spans="1:70" hidden="1" outlineLevel="1">
      <c r="A1183" t="s">
        <v>951</v>
      </c>
      <c r="B1183" t="s">
        <v>2284</v>
      </c>
      <c r="C1183" s="1">
        <f t="shared" si="666"/>
        <v>1159</v>
      </c>
      <c r="D1183" s="7">
        <f>IF(P1183&gt;0,RANK(P1183,(P1183:R1183,S1183:AG1183)),0)</f>
        <v>8</v>
      </c>
      <c r="E1183" s="7">
        <f>IF(Q1183&gt;0,RANK(Q1183,(P1183:R1183,S1183:AG1183)),0)</f>
        <v>0</v>
      </c>
      <c r="F1183" s="7">
        <f>IF(R1183&gt;0,RANK(R1183,(P1183:R1183,S1183:AG1183)),0)</f>
        <v>2</v>
      </c>
      <c r="G1183" s="7">
        <f>IF(S1183&gt;0,RANK(S1183,(P1183:R1183,S1183:AG1183)),0)</f>
        <v>3</v>
      </c>
      <c r="H1183" s="48">
        <f t="shared" si="667"/>
        <v>488</v>
      </c>
      <c r="I1183" s="163">
        <f t="shared" si="665"/>
        <v>0.42105263157894735</v>
      </c>
      <c r="J1183" s="2"/>
      <c r="K1183" s="2">
        <f t="shared" si="668"/>
        <v>8.6281276962899055E-4</v>
      </c>
      <c r="L1183" s="2">
        <f t="shared" si="669"/>
        <v>0</v>
      </c>
      <c r="M1183" s="2">
        <f t="shared" si="670"/>
        <v>0.18550474547023296</v>
      </c>
      <c r="N1183" s="2">
        <f t="shared" si="663"/>
        <v>0.13546160483175151</v>
      </c>
      <c r="O1183" s="2">
        <f t="shared" si="664"/>
        <v>0.67817083692838653</v>
      </c>
      <c r="P1183" s="1">
        <v>1</v>
      </c>
      <c r="R1183" s="1">
        <v>215</v>
      </c>
      <c r="S1183" s="1">
        <v>157</v>
      </c>
      <c r="T1183" s="1">
        <v>703</v>
      </c>
      <c r="U1183" s="1">
        <v>12</v>
      </c>
      <c r="V1183" s="1">
        <v>3</v>
      </c>
      <c r="Y1183" s="1">
        <v>55</v>
      </c>
      <c r="Z1183" s="48">
        <f t="shared" si="653"/>
        <v>0</v>
      </c>
      <c r="AE1183" s="1">
        <v>13</v>
      </c>
      <c r="AF1183">
        <v>0</v>
      </c>
      <c r="AI1183" s="7">
        <f t="shared" si="671"/>
        <v>1</v>
      </c>
      <c r="AJ1183" s="7">
        <f t="shared" si="672"/>
        <v>5</v>
      </c>
      <c r="AK1183" s="7">
        <f t="shared" si="673"/>
        <v>6</v>
      </c>
      <c r="AL1183" s="7">
        <f t="shared" si="674"/>
        <v>0</v>
      </c>
      <c r="AM1183" s="2">
        <f t="shared" si="675"/>
        <v>0.60655737704918034</v>
      </c>
      <c r="AN1183" s="2">
        <f t="shared" si="676"/>
        <v>1.0353753235547885E-2</v>
      </c>
      <c r="AO1183" s="2">
        <f t="shared" si="677"/>
        <v>2.5884383088869713E-3</v>
      </c>
      <c r="AP1183" s="2">
        <f t="shared" si="678"/>
        <v>0</v>
      </c>
      <c r="AR1183" t="str">
        <f t="shared" si="680"/>
        <v>Wright</v>
      </c>
      <c r="AS1183" t="s">
        <v>2284</v>
      </c>
      <c r="AV1183" s="91">
        <v>29</v>
      </c>
      <c r="AW1183" s="93">
        <v>229</v>
      </c>
      <c r="AX1183" s="99">
        <f t="shared" si="679"/>
        <v>29229</v>
      </c>
      <c r="AZ1183" s="7" t="s">
        <v>3053</v>
      </c>
      <c r="BA1183" t="s">
        <v>3290</v>
      </c>
      <c r="BK1183">
        <v>0</v>
      </c>
      <c r="BR1183">
        <v>0</v>
      </c>
    </row>
    <row r="1184" spans="1:70" hidden="1" outlineLevel="1">
      <c r="A1184" t="s">
        <v>1448</v>
      </c>
      <c r="B1184" t="s">
        <v>2284</v>
      </c>
      <c r="C1184" s="1">
        <f t="shared" si="666"/>
        <v>3875</v>
      </c>
      <c r="D1184" s="7">
        <f>IF(P1184&gt;0,RANK(P1184,(P1184:R1184,S1184:AG1184)),0)</f>
        <v>8</v>
      </c>
      <c r="E1184" s="7">
        <f>IF(Q1184&gt;0,RANK(Q1184,(P1184:R1184,S1184:AG1184)),0)</f>
        <v>0</v>
      </c>
      <c r="F1184" s="7">
        <f>IF(R1184&gt;0,RANK(R1184,(P1184:R1184,S1184:AG1184)),0)</f>
        <v>2</v>
      </c>
      <c r="G1184" s="7">
        <f>IF(S1184&gt;0,RANK(S1184,(P1184:R1184,S1184:AG1184)),0)</f>
        <v>3</v>
      </c>
      <c r="H1184" s="48">
        <f t="shared" si="667"/>
        <v>740</v>
      </c>
      <c r="I1184" s="163">
        <f t="shared" si="665"/>
        <v>0.19096774193548388</v>
      </c>
      <c r="J1184" s="2"/>
      <c r="K1184" s="2">
        <f t="shared" si="668"/>
        <v>8.2580645161290326E-3</v>
      </c>
      <c r="L1184" s="2">
        <f t="shared" si="669"/>
        <v>0</v>
      </c>
      <c r="M1184" s="2">
        <f t="shared" si="670"/>
        <v>0.25883870967741934</v>
      </c>
      <c r="N1184" s="2">
        <f t="shared" si="663"/>
        <v>0.20232258064516129</v>
      </c>
      <c r="O1184" s="2">
        <f t="shared" si="664"/>
        <v>0.53058064516129033</v>
      </c>
      <c r="P1184" s="48">
        <v>32</v>
      </c>
      <c r="Q1184" s="48"/>
      <c r="R1184" s="48">
        <v>1003</v>
      </c>
      <c r="S1184" s="48">
        <v>784</v>
      </c>
      <c r="T1184" s="48">
        <v>1743</v>
      </c>
      <c r="U1184" s="48">
        <v>47</v>
      </c>
      <c r="V1184" s="48">
        <v>47</v>
      </c>
      <c r="W1184" s="48"/>
      <c r="X1184" s="48"/>
      <c r="Y1184" s="48">
        <v>140</v>
      </c>
      <c r="Z1184" s="48">
        <f>SUM(BE1184:BX1184)</f>
        <v>17</v>
      </c>
      <c r="AA1184" s="48"/>
      <c r="AB1184" s="48"/>
      <c r="AC1184" s="48"/>
      <c r="AD1184" s="48"/>
      <c r="AE1184" s="48">
        <v>38</v>
      </c>
      <c r="AF1184" s="9">
        <v>24</v>
      </c>
      <c r="AI1184" s="7">
        <f t="shared" si="671"/>
        <v>1</v>
      </c>
      <c r="AJ1184" s="7">
        <f t="shared" si="672"/>
        <v>5</v>
      </c>
      <c r="AK1184" s="7">
        <f t="shared" si="673"/>
        <v>5</v>
      </c>
      <c r="AL1184" s="7">
        <f t="shared" si="674"/>
        <v>0</v>
      </c>
      <c r="AM1184" s="2">
        <f t="shared" si="675"/>
        <v>0.44980645161290322</v>
      </c>
      <c r="AN1184" s="2">
        <f t="shared" si="676"/>
        <v>1.2129032258064516E-2</v>
      </c>
      <c r="AO1184" s="2">
        <f t="shared" si="677"/>
        <v>1.2129032258064516E-2</v>
      </c>
      <c r="AP1184" s="2">
        <f t="shared" si="678"/>
        <v>0</v>
      </c>
      <c r="AR1184" t="str">
        <f t="shared" si="680"/>
        <v>St. Louis</v>
      </c>
      <c r="AS1184" t="s">
        <v>2284</v>
      </c>
      <c r="AV1184" s="91">
        <v>29</v>
      </c>
      <c r="AW1184" s="93">
        <v>510</v>
      </c>
      <c r="AX1184" s="99">
        <f t="shared" si="679"/>
        <v>29510</v>
      </c>
      <c r="AZ1184" s="7" t="s">
        <v>1057</v>
      </c>
      <c r="BA1184" t="s">
        <v>3290</v>
      </c>
      <c r="BB1184" s="14"/>
      <c r="BK1184">
        <v>3</v>
      </c>
      <c r="BR1184">
        <v>14</v>
      </c>
    </row>
    <row r="1185" spans="1:70" collapsed="1">
      <c r="A1185" t="s">
        <v>3051</v>
      </c>
      <c r="B1185" t="s">
        <v>1136</v>
      </c>
      <c r="C1185" s="1">
        <f t="shared" si="666"/>
        <v>252185</v>
      </c>
      <c r="D1185" s="7">
        <f>IF(P1185&gt;0,RANK(P1185,(P1185:R1185,S1185:AG1185)),0)</f>
        <v>8</v>
      </c>
      <c r="E1185" s="7">
        <f>IF(Q1185&gt;0,RANK(Q1185,(P1185:R1185,S1185:AG1185)),0)</f>
        <v>0</v>
      </c>
      <c r="F1185" s="7">
        <f>IF(R1185&gt;0,RANK(R1185,(P1185:R1185,S1185:AG1185)),0)</f>
        <v>2</v>
      </c>
      <c r="G1185" s="7">
        <f>IF(S1185&gt;0,RANK(S1185,(P1185:R1185,S1185:AG1185)),0)</f>
        <v>3</v>
      </c>
      <c r="H1185" s="48">
        <f t="shared" si="667"/>
        <v>75390</v>
      </c>
      <c r="I1185" s="163">
        <f t="shared" si="665"/>
        <v>0.29894720145924619</v>
      </c>
      <c r="J1185" s="2"/>
      <c r="K1185" s="2">
        <f t="shared" si="668"/>
        <v>4.1398179907607508E-3</v>
      </c>
      <c r="L1185" s="2">
        <f t="shared" si="669"/>
        <v>0</v>
      </c>
      <c r="M1185" s="2">
        <f t="shared" si="670"/>
        <v>0.25331403533120528</v>
      </c>
      <c r="N1185" s="2">
        <f t="shared" si="663"/>
        <v>0.121525863949085</v>
      </c>
      <c r="O1185" s="2">
        <f t="shared" si="664"/>
        <v>0.62102028272894882</v>
      </c>
      <c r="P1185" s="1">
        <f t="shared" ref="P1185:Y1185" si="681">SUM(P1070:P1184)</f>
        <v>1044</v>
      </c>
      <c r="R1185" s="1">
        <f t="shared" si="681"/>
        <v>63882</v>
      </c>
      <c r="S1185" s="1">
        <f t="shared" si="681"/>
        <v>30647</v>
      </c>
      <c r="T1185" s="1">
        <f t="shared" si="681"/>
        <v>139272</v>
      </c>
      <c r="U1185" s="1">
        <f t="shared" si="681"/>
        <v>2456</v>
      </c>
      <c r="V1185" s="1">
        <f t="shared" si="681"/>
        <v>1680</v>
      </c>
      <c r="Y1185" s="1">
        <f t="shared" si="681"/>
        <v>9853</v>
      </c>
      <c r="Z1185" s="1">
        <f>SUM(Z1070:Z1184)</f>
        <v>509</v>
      </c>
      <c r="AE1185" s="1">
        <f>SUM(AE1070:AE1184)</f>
        <v>2306</v>
      </c>
      <c r="AF1185" s="1">
        <f>SUM(AF1070:AF1184)</f>
        <v>536</v>
      </c>
      <c r="AI1185" s="7">
        <f t="shared" si="671"/>
        <v>1</v>
      </c>
      <c r="AJ1185" s="7">
        <f t="shared" si="672"/>
        <v>5</v>
      </c>
      <c r="AK1185" s="7">
        <f t="shared" si="673"/>
        <v>6</v>
      </c>
      <c r="AL1185" s="7">
        <f t="shared" si="674"/>
        <v>0</v>
      </c>
      <c r="AM1185" s="2">
        <f t="shared" si="675"/>
        <v>0.55226123679045147</v>
      </c>
      <c r="AN1185" s="2">
        <f t="shared" si="676"/>
        <v>9.7388821698356359E-3</v>
      </c>
      <c r="AO1185" s="2">
        <f t="shared" si="677"/>
        <v>6.6617760770862657E-3</v>
      </c>
      <c r="AP1185" s="2">
        <f t="shared" si="678"/>
        <v>0</v>
      </c>
      <c r="AR1185" t="str">
        <f t="shared" si="680"/>
        <v>Missouri</v>
      </c>
      <c r="AS1185" t="s">
        <v>1136</v>
      </c>
      <c r="AV1185" s="91">
        <v>29</v>
      </c>
      <c r="AW1185" s="93"/>
      <c r="AX1185" s="91">
        <v>29</v>
      </c>
      <c r="AZ1185" s="7" t="s">
        <v>1662</v>
      </c>
      <c r="BA1185" t="s">
        <v>3290</v>
      </c>
      <c r="BB1185" s="1"/>
      <c r="BK1185">
        <f>SUM(BK1070:BK1184)</f>
        <v>153</v>
      </c>
      <c r="BR1185" s="138">
        <f>SUM(BR1070:BR1184)</f>
        <v>356</v>
      </c>
    </row>
    <row r="1186" spans="1:70">
      <c r="C1186" s="1"/>
      <c r="E1186" s="7"/>
      <c r="F1186" s="7"/>
      <c r="G1186" s="7"/>
      <c r="H1186" s="48"/>
      <c r="I1186" s="163"/>
      <c r="J1186" s="2"/>
      <c r="AI1186" s="7"/>
      <c r="AJ1186" s="7"/>
      <c r="AK1186" s="7"/>
      <c r="AL1186" s="7"/>
      <c r="AV1186" s="91"/>
      <c r="AW1186" s="93"/>
    </row>
    <row r="1187" spans="1:70" hidden="1" outlineLevel="1">
      <c r="A1187" t="s">
        <v>1901</v>
      </c>
      <c r="B1187" t="s">
        <v>3168</v>
      </c>
      <c r="C1187" s="1">
        <f t="shared" ref="C1187:C1243" si="682">SUM(P1187:AG1187)</f>
        <v>1817</v>
      </c>
      <c r="D1187" s="7">
        <f>IF(P1187&gt;0,RANK(P1187,(P1187:R1187,S1187:AG1187)),0)</f>
        <v>0</v>
      </c>
      <c r="E1187" s="7">
        <f>IF(Q1187&gt;0,RANK(Q1187,(P1187:R1187,S1187:AG1187)),0)</f>
        <v>4</v>
      </c>
      <c r="F1187" s="7">
        <f>IF(R1187&gt;0,RANK(R1187,(P1187:R1187,S1187:AG1187)),0)</f>
        <v>1</v>
      </c>
      <c r="G1187" s="7">
        <f>IF(S1187&gt;0,RANK(S1187,(P1187:R1187,S1187:AG1187)),0)</f>
        <v>2</v>
      </c>
      <c r="H1187" s="48">
        <f t="shared" ref="H1187:H1243" si="683">MAX(P1187:Y1187)-LARGE(P1187:Y1187,2)</f>
        <v>1207</v>
      </c>
      <c r="I1187" s="163">
        <f t="shared" ref="I1187:I1243" si="684">H1187/C1187</f>
        <v>0.6642817831590534</v>
      </c>
      <c r="J1187" s="2"/>
      <c r="K1187" s="2">
        <f t="shared" ref="K1187:K1243" si="685">IF($C1187=0,"-",P1187/$C1187)</f>
        <v>0</v>
      </c>
      <c r="L1187" s="2">
        <f t="shared" ref="L1187:L1243" si="686">IF($C1187=0,"-",Q1187/$C1187)</f>
        <v>4.788112272977435E-2</v>
      </c>
      <c r="M1187" s="2">
        <f t="shared" ref="M1187:M1243" si="687">IF($C1187=0,"-",R1187/$C1187)</f>
        <v>0.76664832140891581</v>
      </c>
      <c r="N1187" s="2">
        <f t="shared" ref="N1187:N1243" si="688">IF($C1187=0,"-",S1187/$C1187)</f>
        <v>0.10236653824986242</v>
      </c>
      <c r="O1187" s="2">
        <f t="shared" ref="O1187:O1243" si="689">IF(C1187=0,"-",(1-K1187-L1187-M1187-N1187))</f>
        <v>8.3104017611447367E-2</v>
      </c>
      <c r="Q1187" s="1">
        <v>87</v>
      </c>
      <c r="R1187" s="1">
        <v>1393</v>
      </c>
      <c r="S1187" s="1">
        <v>186</v>
      </c>
      <c r="T1187" s="1">
        <v>151</v>
      </c>
      <c r="Y1187" s="1">
        <v>0</v>
      </c>
      <c r="AI1187" s="7">
        <f t="shared" ref="AI1187:AI1243" si="690">IF(T1187&gt;0,RANK(T1187,(P1187:Z1187)),0)</f>
        <v>3</v>
      </c>
      <c r="AJ1187" s="7">
        <f t="shared" ref="AJ1187:AJ1243" si="691">IF(U1187&gt;0,RANK(U1187,(P1187:Z1187)),0)</f>
        <v>0</v>
      </c>
      <c r="AK1187" s="7">
        <f t="shared" ref="AK1187:AK1243" si="692">IF(V1187&gt;0,RANK(V1187,(P1187:Z1187)),0)</f>
        <v>0</v>
      </c>
      <c r="AL1187" s="7">
        <f t="shared" ref="AL1187:AL1243" si="693">IF(W1187&gt;0,RANK(W1187,(P1187:Z1187)),0)</f>
        <v>0</v>
      </c>
      <c r="AM1187" s="2">
        <f t="shared" ref="AM1187:AM1243" si="694">IF($C1187=0,"-",T1187/$C1187)</f>
        <v>8.3104017611447437E-2</v>
      </c>
      <c r="AN1187" s="2">
        <f t="shared" ref="AN1187:AN1243" si="695">IF($C1187=0,"-",U1187/$C1187)</f>
        <v>0</v>
      </c>
      <c r="AO1187" s="2">
        <f t="shared" ref="AO1187:AO1243" si="696">IF($C1187=0,"-",V1187/$C1187)</f>
        <v>0</v>
      </c>
      <c r="AP1187" s="2">
        <f t="shared" ref="AP1187:AP1243" si="697">IF($C1187=0,"-",W1187/$C1187)</f>
        <v>0</v>
      </c>
      <c r="AR1187" t="str">
        <f t="shared" ref="AR1187:AR1243" si="698">A1187</f>
        <v>Beaverhead</v>
      </c>
      <c r="AS1187" t="s">
        <v>3168</v>
      </c>
      <c r="AT1187" s="162">
        <v>1</v>
      </c>
      <c r="AV1187" s="91">
        <v>30</v>
      </c>
      <c r="AW1187" s="93">
        <v>1</v>
      </c>
      <c r="AX1187" s="99">
        <f t="shared" ref="AX1187:AX1242" si="699">AV1187*1000+AW1187</f>
        <v>30001</v>
      </c>
      <c r="AZ1187" s="7" t="s">
        <v>3053</v>
      </c>
      <c r="BA1187" t="s">
        <v>3290</v>
      </c>
    </row>
    <row r="1188" spans="1:70" hidden="1" outlineLevel="1">
      <c r="A1188" t="s">
        <v>898</v>
      </c>
      <c r="B1188" t="s">
        <v>3168</v>
      </c>
      <c r="C1188" s="1">
        <f t="shared" si="682"/>
        <v>763</v>
      </c>
      <c r="D1188" s="7">
        <f>IF(P1188&gt;0,RANK(P1188,(P1188:R1188,S1188:AG1188)),0)</f>
        <v>0</v>
      </c>
      <c r="E1188" s="7">
        <f>IF(Q1188&gt;0,RANK(Q1188,(P1188:R1188,S1188:AG1188)),0)</f>
        <v>5</v>
      </c>
      <c r="F1188" s="7">
        <f>IF(R1188&gt;0,RANK(R1188,(P1188:R1188,S1188:AG1188)),0)</f>
        <v>1</v>
      </c>
      <c r="G1188" s="7">
        <f>IF(S1188&gt;0,RANK(S1188,(P1188:R1188,S1188:AG1188)),0)</f>
        <v>2</v>
      </c>
      <c r="H1188" s="48">
        <f t="shared" si="683"/>
        <v>454</v>
      </c>
      <c r="I1188" s="163">
        <f t="shared" si="684"/>
        <v>0.59501965923984268</v>
      </c>
      <c r="J1188" s="2"/>
      <c r="K1188" s="2">
        <f t="shared" si="685"/>
        <v>0</v>
      </c>
      <c r="L1188" s="2">
        <f t="shared" si="686"/>
        <v>4.7182175622542594E-2</v>
      </c>
      <c r="M1188" s="2">
        <f t="shared" si="687"/>
        <v>0.70249017038007866</v>
      </c>
      <c r="N1188" s="2">
        <f t="shared" si="688"/>
        <v>0.10747051114023591</v>
      </c>
      <c r="O1188" s="2">
        <f t="shared" si="689"/>
        <v>0.14285714285714285</v>
      </c>
      <c r="Q1188" s="1">
        <v>36</v>
      </c>
      <c r="R1188" s="1">
        <v>536</v>
      </c>
      <c r="S1188" s="1">
        <v>82</v>
      </c>
      <c r="T1188" s="1">
        <v>72</v>
      </c>
      <c r="Y1188" s="1">
        <v>37</v>
      </c>
      <c r="AI1188" s="7">
        <f t="shared" si="690"/>
        <v>3</v>
      </c>
      <c r="AJ1188" s="7">
        <f t="shared" si="691"/>
        <v>0</v>
      </c>
      <c r="AK1188" s="7">
        <f t="shared" si="692"/>
        <v>0</v>
      </c>
      <c r="AL1188" s="7">
        <f t="shared" si="693"/>
        <v>0</v>
      </c>
      <c r="AM1188" s="2">
        <f t="shared" si="694"/>
        <v>9.4364351245085187E-2</v>
      </c>
      <c r="AN1188" s="2">
        <f t="shared" si="695"/>
        <v>0</v>
      </c>
      <c r="AO1188" s="2">
        <f t="shared" si="696"/>
        <v>0</v>
      </c>
      <c r="AP1188" s="2">
        <f t="shared" si="697"/>
        <v>0</v>
      </c>
      <c r="AR1188" t="str">
        <f t="shared" si="698"/>
        <v>Big Horn</v>
      </c>
      <c r="AS1188" t="s">
        <v>3168</v>
      </c>
      <c r="AT1188" s="162">
        <v>1</v>
      </c>
      <c r="AV1188" s="91">
        <v>30</v>
      </c>
      <c r="AW1188" s="93">
        <v>3</v>
      </c>
      <c r="AX1188" s="99">
        <f t="shared" si="699"/>
        <v>30003</v>
      </c>
      <c r="AZ1188" s="7" t="s">
        <v>3053</v>
      </c>
      <c r="BA1188" t="s">
        <v>3290</v>
      </c>
    </row>
    <row r="1189" spans="1:70" hidden="1" outlineLevel="1">
      <c r="A1189" t="s">
        <v>557</v>
      </c>
      <c r="B1189" t="s">
        <v>3168</v>
      </c>
      <c r="C1189" s="1">
        <f t="shared" si="682"/>
        <v>685</v>
      </c>
      <c r="D1189" s="7">
        <f>IF(P1189&gt;0,RANK(P1189,(P1189:R1189,S1189:AG1189)),0)</f>
        <v>0</v>
      </c>
      <c r="E1189" s="7">
        <f>IF(Q1189&gt;0,RANK(Q1189,(P1189:R1189,S1189:AG1189)),0)</f>
        <v>5</v>
      </c>
      <c r="F1189" s="7">
        <f>IF(R1189&gt;0,RANK(R1189,(P1189:R1189,S1189:AG1189)),0)</f>
        <v>1</v>
      </c>
      <c r="G1189" s="7">
        <f>IF(S1189&gt;0,RANK(S1189,(P1189:R1189,S1189:AG1189)),0)</f>
        <v>2</v>
      </c>
      <c r="H1189" s="48">
        <f t="shared" si="683"/>
        <v>366</v>
      </c>
      <c r="I1189" s="163">
        <f t="shared" si="684"/>
        <v>0.53430656934306564</v>
      </c>
      <c r="J1189" s="2"/>
      <c r="K1189" s="2">
        <f t="shared" si="685"/>
        <v>0</v>
      </c>
      <c r="L1189" s="2">
        <f t="shared" si="686"/>
        <v>5.1094890510948905E-2</v>
      </c>
      <c r="M1189" s="2">
        <f t="shared" si="687"/>
        <v>0.65693430656934304</v>
      </c>
      <c r="N1189" s="2">
        <f t="shared" si="688"/>
        <v>0.12262773722627737</v>
      </c>
      <c r="O1189" s="2">
        <f t="shared" si="689"/>
        <v>0.16934306569343063</v>
      </c>
      <c r="Q1189" s="1">
        <v>35</v>
      </c>
      <c r="R1189" s="1">
        <v>450</v>
      </c>
      <c r="S1189" s="1">
        <v>84</v>
      </c>
      <c r="T1189" s="1">
        <v>53</v>
      </c>
      <c r="Y1189" s="1">
        <v>63</v>
      </c>
      <c r="AI1189" s="7">
        <f t="shared" si="690"/>
        <v>4</v>
      </c>
      <c r="AJ1189" s="7">
        <f t="shared" si="691"/>
        <v>0</v>
      </c>
      <c r="AK1189" s="7">
        <f t="shared" si="692"/>
        <v>0</v>
      </c>
      <c r="AL1189" s="7">
        <f t="shared" si="693"/>
        <v>0</v>
      </c>
      <c r="AM1189" s="2">
        <f t="shared" si="694"/>
        <v>7.7372262773722625E-2</v>
      </c>
      <c r="AN1189" s="2">
        <f t="shared" si="695"/>
        <v>0</v>
      </c>
      <c r="AO1189" s="2">
        <f t="shared" si="696"/>
        <v>0</v>
      </c>
      <c r="AP1189" s="2">
        <f t="shared" si="697"/>
        <v>0</v>
      </c>
      <c r="AR1189" t="str">
        <f t="shared" si="698"/>
        <v>Blaine</v>
      </c>
      <c r="AS1189" t="s">
        <v>3168</v>
      </c>
      <c r="AT1189" s="162">
        <v>1</v>
      </c>
      <c r="AV1189" s="91">
        <v>30</v>
      </c>
      <c r="AW1189" s="93">
        <v>5</v>
      </c>
      <c r="AX1189" s="99">
        <f t="shared" si="699"/>
        <v>30005</v>
      </c>
      <c r="AZ1189" s="7" t="s">
        <v>3053</v>
      </c>
      <c r="BA1189" t="s">
        <v>3290</v>
      </c>
    </row>
    <row r="1190" spans="1:70" hidden="1" outlineLevel="1">
      <c r="A1190" t="s">
        <v>1486</v>
      </c>
      <c r="B1190" t="s">
        <v>3168</v>
      </c>
      <c r="C1190" s="1">
        <f t="shared" si="682"/>
        <v>1038</v>
      </c>
      <c r="D1190" s="7">
        <f>IF(P1190&gt;0,RANK(P1190,(P1190:R1190,S1190:AG1190)),0)</f>
        <v>0</v>
      </c>
      <c r="E1190" s="7">
        <f>IF(Q1190&gt;0,RANK(Q1190,(P1190:R1190,S1190:AG1190)),0)</f>
        <v>4</v>
      </c>
      <c r="F1190" s="7">
        <f>IF(R1190&gt;0,RANK(R1190,(P1190:R1190,S1190:AG1190)),0)</f>
        <v>1</v>
      </c>
      <c r="G1190" s="7">
        <f>IF(S1190&gt;0,RANK(S1190,(P1190:R1190,S1190:AG1190)),0)</f>
        <v>2</v>
      </c>
      <c r="H1190" s="48">
        <f t="shared" si="683"/>
        <v>595</v>
      </c>
      <c r="I1190" s="163">
        <f t="shared" si="684"/>
        <v>0.57321772639691715</v>
      </c>
      <c r="J1190" s="2"/>
      <c r="K1190" s="2">
        <f t="shared" si="685"/>
        <v>0</v>
      </c>
      <c r="L1190" s="2">
        <f t="shared" si="686"/>
        <v>4.046242774566474E-2</v>
      </c>
      <c r="M1190" s="2">
        <f t="shared" si="687"/>
        <v>0.69942196531791911</v>
      </c>
      <c r="N1190" s="2">
        <f t="shared" si="688"/>
        <v>0.12620423892100194</v>
      </c>
      <c r="O1190" s="2">
        <f t="shared" si="689"/>
        <v>0.13391136801541417</v>
      </c>
      <c r="Q1190" s="1">
        <v>42</v>
      </c>
      <c r="R1190" s="1">
        <v>726</v>
      </c>
      <c r="S1190" s="1">
        <v>131</v>
      </c>
      <c r="T1190" s="1">
        <v>102</v>
      </c>
      <c r="Y1190" s="1">
        <v>37</v>
      </c>
      <c r="AI1190" s="7">
        <f t="shared" si="690"/>
        <v>3</v>
      </c>
      <c r="AJ1190" s="7">
        <f t="shared" si="691"/>
        <v>0</v>
      </c>
      <c r="AK1190" s="7">
        <f t="shared" si="692"/>
        <v>0</v>
      </c>
      <c r="AL1190" s="7">
        <f t="shared" si="693"/>
        <v>0</v>
      </c>
      <c r="AM1190" s="2">
        <f t="shared" si="694"/>
        <v>9.8265895953757232E-2</v>
      </c>
      <c r="AN1190" s="2">
        <f t="shared" si="695"/>
        <v>0</v>
      </c>
      <c r="AO1190" s="2">
        <f t="shared" si="696"/>
        <v>0</v>
      </c>
      <c r="AP1190" s="2">
        <f t="shared" si="697"/>
        <v>0</v>
      </c>
      <c r="AR1190" t="str">
        <f t="shared" si="698"/>
        <v>Broadwater</v>
      </c>
      <c r="AS1190" t="s">
        <v>3168</v>
      </c>
      <c r="AT1190" s="162">
        <v>1</v>
      </c>
      <c r="AV1190" s="91">
        <v>30</v>
      </c>
      <c r="AW1190" s="93">
        <v>7</v>
      </c>
      <c r="AX1190" s="99">
        <f t="shared" si="699"/>
        <v>30007</v>
      </c>
      <c r="AZ1190" s="7" t="s">
        <v>3053</v>
      </c>
      <c r="BA1190" t="s">
        <v>3290</v>
      </c>
    </row>
    <row r="1191" spans="1:70" hidden="1" outlineLevel="1">
      <c r="A1191" t="s">
        <v>1703</v>
      </c>
      <c r="B1191" t="s">
        <v>3168</v>
      </c>
      <c r="C1191" s="1">
        <f t="shared" si="682"/>
        <v>1892</v>
      </c>
      <c r="D1191" s="7">
        <f>IF(P1191&gt;0,RANK(P1191,(P1191:R1191,S1191:AG1191)),0)</f>
        <v>0</v>
      </c>
      <c r="E1191" s="7">
        <f>IF(Q1191&gt;0,RANK(Q1191,(P1191:R1191,S1191:AG1191)),0)</f>
        <v>4</v>
      </c>
      <c r="F1191" s="7">
        <f>IF(R1191&gt;0,RANK(R1191,(P1191:R1191,S1191:AG1191)),0)</f>
        <v>1</v>
      </c>
      <c r="G1191" s="7">
        <f>IF(S1191&gt;0,RANK(S1191,(P1191:R1191,S1191:AG1191)),0)</f>
        <v>2</v>
      </c>
      <c r="H1191" s="48">
        <f t="shared" si="683"/>
        <v>1106</v>
      </c>
      <c r="I1191" s="163">
        <f t="shared" si="684"/>
        <v>0.58456659619450313</v>
      </c>
      <c r="J1191" s="2"/>
      <c r="K1191" s="2">
        <f t="shared" si="685"/>
        <v>0</v>
      </c>
      <c r="L1191" s="2">
        <f t="shared" si="686"/>
        <v>4.5454545454545456E-2</v>
      </c>
      <c r="M1191" s="2">
        <f t="shared" si="687"/>
        <v>0.70190274841437628</v>
      </c>
      <c r="N1191" s="2">
        <f t="shared" si="688"/>
        <v>0.11733615221987315</v>
      </c>
      <c r="O1191" s="2">
        <f t="shared" si="689"/>
        <v>0.13530655391120516</v>
      </c>
      <c r="Q1191" s="1">
        <v>86</v>
      </c>
      <c r="R1191" s="1">
        <v>1328</v>
      </c>
      <c r="S1191" s="1">
        <v>222</v>
      </c>
      <c r="T1191" s="1">
        <v>195</v>
      </c>
      <c r="Y1191" s="1">
        <v>61</v>
      </c>
      <c r="AI1191" s="7">
        <f t="shared" si="690"/>
        <v>3</v>
      </c>
      <c r="AJ1191" s="7">
        <f t="shared" si="691"/>
        <v>0</v>
      </c>
      <c r="AK1191" s="7">
        <f t="shared" si="692"/>
        <v>0</v>
      </c>
      <c r="AL1191" s="7">
        <f t="shared" si="693"/>
        <v>0</v>
      </c>
      <c r="AM1191" s="2">
        <f t="shared" si="694"/>
        <v>0.10306553911205074</v>
      </c>
      <c r="AN1191" s="2">
        <f t="shared" si="695"/>
        <v>0</v>
      </c>
      <c r="AO1191" s="2">
        <f t="shared" si="696"/>
        <v>0</v>
      </c>
      <c r="AP1191" s="2">
        <f t="shared" si="697"/>
        <v>0</v>
      </c>
      <c r="AR1191" t="str">
        <f t="shared" si="698"/>
        <v>Carbon</v>
      </c>
      <c r="AS1191" t="s">
        <v>3168</v>
      </c>
      <c r="AT1191" s="162">
        <v>1</v>
      </c>
      <c r="AV1191" s="91">
        <v>30</v>
      </c>
      <c r="AW1191" s="93">
        <v>9</v>
      </c>
      <c r="AX1191" s="99">
        <f t="shared" si="699"/>
        <v>30009</v>
      </c>
      <c r="AZ1191" s="7" t="s">
        <v>3053</v>
      </c>
      <c r="BA1191" t="s">
        <v>3290</v>
      </c>
    </row>
    <row r="1192" spans="1:70" hidden="1" outlineLevel="1">
      <c r="A1192" t="s">
        <v>574</v>
      </c>
      <c r="B1192" t="s">
        <v>3168</v>
      </c>
      <c r="C1192" s="1">
        <f t="shared" si="682"/>
        <v>495</v>
      </c>
      <c r="D1192" s="7">
        <f>IF(P1192&gt;0,RANK(P1192,(P1192:R1192,S1192:AG1192)),0)</f>
        <v>0</v>
      </c>
      <c r="E1192" s="7">
        <f>IF(Q1192&gt;0,RANK(Q1192,(P1192:R1192,S1192:AG1192)),0)</f>
        <v>5</v>
      </c>
      <c r="F1192" s="7">
        <f>IF(R1192&gt;0,RANK(R1192,(P1192:R1192,S1192:AG1192)),0)</f>
        <v>1</v>
      </c>
      <c r="G1192" s="7">
        <f>IF(S1192&gt;0,RANK(S1192,(P1192:R1192,S1192:AG1192)),0)</f>
        <v>2</v>
      </c>
      <c r="H1192" s="48">
        <f t="shared" si="683"/>
        <v>224</v>
      </c>
      <c r="I1192" s="163">
        <f t="shared" si="684"/>
        <v>0.45252525252525255</v>
      </c>
      <c r="J1192" s="2"/>
      <c r="K1192" s="2">
        <f t="shared" si="685"/>
        <v>0</v>
      </c>
      <c r="L1192" s="2">
        <f t="shared" si="686"/>
        <v>5.0505050505050504E-2</v>
      </c>
      <c r="M1192" s="2">
        <f t="shared" si="687"/>
        <v>0.6141414141414141</v>
      </c>
      <c r="N1192" s="2">
        <f t="shared" si="688"/>
        <v>0.16161616161616163</v>
      </c>
      <c r="O1192" s="2">
        <f t="shared" si="689"/>
        <v>0.17373737373737377</v>
      </c>
      <c r="Q1192" s="1">
        <v>25</v>
      </c>
      <c r="R1192" s="1">
        <v>304</v>
      </c>
      <c r="S1192" s="1">
        <v>80</v>
      </c>
      <c r="T1192" s="1">
        <v>60</v>
      </c>
      <c r="Y1192" s="1">
        <v>26</v>
      </c>
      <c r="AI1192" s="7">
        <f t="shared" si="690"/>
        <v>3</v>
      </c>
      <c r="AJ1192" s="7">
        <f t="shared" si="691"/>
        <v>0</v>
      </c>
      <c r="AK1192" s="7">
        <f t="shared" si="692"/>
        <v>0</v>
      </c>
      <c r="AL1192" s="7">
        <f t="shared" si="693"/>
        <v>0</v>
      </c>
      <c r="AM1192" s="2">
        <f t="shared" si="694"/>
        <v>0.12121212121212122</v>
      </c>
      <c r="AN1192" s="2">
        <f t="shared" si="695"/>
        <v>0</v>
      </c>
      <c r="AO1192" s="2">
        <f t="shared" si="696"/>
        <v>0</v>
      </c>
      <c r="AP1192" s="2">
        <f t="shared" si="697"/>
        <v>0</v>
      </c>
      <c r="AR1192" t="str">
        <f t="shared" si="698"/>
        <v>Carter</v>
      </c>
      <c r="AS1192" t="s">
        <v>3168</v>
      </c>
      <c r="AT1192" s="162">
        <v>1</v>
      </c>
      <c r="AV1192" s="91">
        <v>30</v>
      </c>
      <c r="AW1192" s="93">
        <v>11</v>
      </c>
      <c r="AX1192" s="99">
        <f t="shared" si="699"/>
        <v>30011</v>
      </c>
      <c r="AZ1192" s="7" t="s">
        <v>3053</v>
      </c>
      <c r="BA1192" t="s">
        <v>3290</v>
      </c>
    </row>
    <row r="1193" spans="1:70" hidden="1" outlineLevel="1">
      <c r="A1193" t="s">
        <v>3032</v>
      </c>
      <c r="B1193" t="s">
        <v>3168</v>
      </c>
      <c r="C1193" s="1">
        <f t="shared" si="682"/>
        <v>10475</v>
      </c>
      <c r="D1193" s="7">
        <f>IF(P1193&gt;0,RANK(P1193,(P1193:R1193,S1193:AG1193)),0)</f>
        <v>0</v>
      </c>
      <c r="E1193" s="7">
        <f>IF(Q1193&gt;0,RANK(Q1193,(P1193:R1193,S1193:AG1193)),0)</f>
        <v>5</v>
      </c>
      <c r="F1193" s="7">
        <f>IF(R1193&gt;0,RANK(R1193,(P1193:R1193,S1193:AG1193)),0)</f>
        <v>1</v>
      </c>
      <c r="G1193" s="7">
        <f>IF(S1193&gt;0,RANK(S1193,(P1193:R1193,S1193:AG1193)),0)</f>
        <v>2</v>
      </c>
      <c r="H1193" s="48">
        <f t="shared" si="683"/>
        <v>6278</v>
      </c>
      <c r="I1193" s="163">
        <f t="shared" si="684"/>
        <v>0.59933174224343677</v>
      </c>
      <c r="J1193" s="2"/>
      <c r="K1193" s="2">
        <f t="shared" si="685"/>
        <v>0</v>
      </c>
      <c r="L1193" s="2">
        <f t="shared" si="686"/>
        <v>4.0763723150357999E-2</v>
      </c>
      <c r="M1193" s="2">
        <f t="shared" si="687"/>
        <v>0.70997613365155132</v>
      </c>
      <c r="N1193" s="2">
        <f t="shared" si="688"/>
        <v>0.11064439140811456</v>
      </c>
      <c r="O1193" s="2">
        <f t="shared" si="689"/>
        <v>0.13861575178997609</v>
      </c>
      <c r="Q1193" s="1">
        <v>427</v>
      </c>
      <c r="R1193" s="1">
        <v>7437</v>
      </c>
      <c r="S1193" s="1">
        <v>1159</v>
      </c>
      <c r="T1193" s="1">
        <v>1013</v>
      </c>
      <c r="Y1193" s="1">
        <v>439</v>
      </c>
      <c r="AI1193" s="7">
        <f t="shared" si="690"/>
        <v>3</v>
      </c>
      <c r="AJ1193" s="7">
        <f t="shared" si="691"/>
        <v>0</v>
      </c>
      <c r="AK1193" s="7">
        <f t="shared" si="692"/>
        <v>0</v>
      </c>
      <c r="AL1193" s="7">
        <f t="shared" si="693"/>
        <v>0</v>
      </c>
      <c r="AM1193" s="2">
        <f t="shared" si="694"/>
        <v>9.6706443914081147E-2</v>
      </c>
      <c r="AN1193" s="2">
        <f t="shared" si="695"/>
        <v>0</v>
      </c>
      <c r="AO1193" s="2">
        <f t="shared" si="696"/>
        <v>0</v>
      </c>
      <c r="AP1193" s="2">
        <f t="shared" si="697"/>
        <v>0</v>
      </c>
      <c r="AR1193" t="str">
        <f t="shared" si="698"/>
        <v>Cascade</v>
      </c>
      <c r="AS1193" t="s">
        <v>3168</v>
      </c>
      <c r="AT1193" s="162">
        <v>1</v>
      </c>
      <c r="AV1193" s="91">
        <v>30</v>
      </c>
      <c r="AW1193" s="93">
        <v>13</v>
      </c>
      <c r="AX1193" s="99">
        <f t="shared" si="699"/>
        <v>30013</v>
      </c>
      <c r="AZ1193" s="7" t="s">
        <v>3053</v>
      </c>
      <c r="BA1193" t="s">
        <v>3290</v>
      </c>
    </row>
    <row r="1194" spans="1:70" hidden="1" outlineLevel="1">
      <c r="A1194" t="s">
        <v>2294</v>
      </c>
      <c r="B1194" t="s">
        <v>3168</v>
      </c>
      <c r="C1194" s="1">
        <f t="shared" si="682"/>
        <v>1422</v>
      </c>
      <c r="D1194" s="7">
        <f>IF(P1194&gt;0,RANK(P1194,(P1194:R1194,S1194:AG1194)),0)</f>
        <v>0</v>
      </c>
      <c r="E1194" s="7">
        <f>IF(Q1194&gt;0,RANK(Q1194,(P1194:R1194,S1194:AG1194)),0)</f>
        <v>5</v>
      </c>
      <c r="F1194" s="7">
        <f>IF(R1194&gt;0,RANK(R1194,(P1194:R1194,S1194:AG1194)),0)</f>
        <v>1</v>
      </c>
      <c r="G1194" s="7">
        <f>IF(S1194&gt;0,RANK(S1194,(P1194:R1194,S1194:AG1194)),0)</f>
        <v>2</v>
      </c>
      <c r="H1194" s="48">
        <f t="shared" si="683"/>
        <v>614</v>
      </c>
      <c r="I1194" s="163">
        <f t="shared" si="684"/>
        <v>0.4317862165963432</v>
      </c>
      <c r="J1194" s="2"/>
      <c r="K1194" s="2">
        <f t="shared" si="685"/>
        <v>0</v>
      </c>
      <c r="L1194" s="2">
        <f t="shared" si="686"/>
        <v>5.9071729957805907E-2</v>
      </c>
      <c r="M1194" s="2">
        <f t="shared" si="687"/>
        <v>0.58227848101265822</v>
      </c>
      <c r="N1194" s="2">
        <f t="shared" si="688"/>
        <v>0.15049226441631505</v>
      </c>
      <c r="O1194" s="2">
        <f t="shared" si="689"/>
        <v>0.20815752461322087</v>
      </c>
      <c r="Q1194" s="1">
        <v>84</v>
      </c>
      <c r="R1194" s="1">
        <v>828</v>
      </c>
      <c r="S1194" s="1">
        <v>214</v>
      </c>
      <c r="T1194" s="1">
        <v>169</v>
      </c>
      <c r="Y1194" s="1">
        <v>127</v>
      </c>
      <c r="AI1194" s="7">
        <f t="shared" si="690"/>
        <v>3</v>
      </c>
      <c r="AJ1194" s="7">
        <f t="shared" si="691"/>
        <v>0</v>
      </c>
      <c r="AK1194" s="7">
        <f t="shared" si="692"/>
        <v>0</v>
      </c>
      <c r="AL1194" s="7">
        <f t="shared" si="693"/>
        <v>0</v>
      </c>
      <c r="AM1194" s="2">
        <f t="shared" si="694"/>
        <v>0.11884669479606189</v>
      </c>
      <c r="AN1194" s="2">
        <f t="shared" si="695"/>
        <v>0</v>
      </c>
      <c r="AO1194" s="2">
        <f t="shared" si="696"/>
        <v>0</v>
      </c>
      <c r="AP1194" s="2">
        <f t="shared" si="697"/>
        <v>0</v>
      </c>
      <c r="AR1194" t="str">
        <f t="shared" si="698"/>
        <v>Chouteau</v>
      </c>
      <c r="AS1194" t="s">
        <v>3168</v>
      </c>
      <c r="AT1194" s="162">
        <v>1</v>
      </c>
      <c r="AV1194" s="91">
        <v>30</v>
      </c>
      <c r="AW1194" s="93">
        <v>15</v>
      </c>
      <c r="AX1194" s="99">
        <f t="shared" si="699"/>
        <v>30015</v>
      </c>
      <c r="AZ1194" s="7" t="s">
        <v>3053</v>
      </c>
      <c r="BA1194" t="s">
        <v>3290</v>
      </c>
    </row>
    <row r="1195" spans="1:70" hidden="1" outlineLevel="1">
      <c r="A1195" t="s">
        <v>1267</v>
      </c>
      <c r="B1195" t="s">
        <v>3168</v>
      </c>
      <c r="C1195" s="1">
        <f t="shared" si="682"/>
        <v>1619</v>
      </c>
      <c r="D1195" s="7">
        <f>IF(P1195&gt;0,RANK(P1195,(P1195:R1195,S1195:AG1195)),0)</f>
        <v>0</v>
      </c>
      <c r="E1195" s="7">
        <f>IF(Q1195&gt;0,RANK(Q1195,(P1195:R1195,S1195:AG1195)),0)</f>
        <v>4</v>
      </c>
      <c r="F1195" s="7">
        <f>IF(R1195&gt;0,RANK(R1195,(P1195:R1195,S1195:AG1195)),0)</f>
        <v>1</v>
      </c>
      <c r="G1195" s="7">
        <f>IF(S1195&gt;0,RANK(S1195,(P1195:R1195,S1195:AG1195)),0)</f>
        <v>3</v>
      </c>
      <c r="H1195" s="48">
        <f t="shared" si="683"/>
        <v>929</v>
      </c>
      <c r="I1195" s="163">
        <f t="shared" si="684"/>
        <v>0.57381099444101302</v>
      </c>
      <c r="J1195" s="2"/>
      <c r="K1195" s="2">
        <f t="shared" si="685"/>
        <v>0</v>
      </c>
      <c r="L1195" s="2">
        <f t="shared" si="686"/>
        <v>5.92958616429895E-2</v>
      </c>
      <c r="M1195" s="2">
        <f t="shared" si="687"/>
        <v>0.6837554045707227</v>
      </c>
      <c r="N1195" s="2">
        <f t="shared" si="688"/>
        <v>9.8826436071649162E-2</v>
      </c>
      <c r="O1195" s="2">
        <f t="shared" si="689"/>
        <v>0.15812229771463865</v>
      </c>
      <c r="Q1195" s="1">
        <v>96</v>
      </c>
      <c r="R1195" s="1">
        <v>1107</v>
      </c>
      <c r="S1195" s="1">
        <v>160</v>
      </c>
      <c r="T1195" s="1">
        <v>178</v>
      </c>
      <c r="Y1195" s="1">
        <v>78</v>
      </c>
      <c r="AI1195" s="7">
        <f t="shared" si="690"/>
        <v>2</v>
      </c>
      <c r="AJ1195" s="7">
        <f t="shared" si="691"/>
        <v>0</v>
      </c>
      <c r="AK1195" s="7">
        <f t="shared" si="692"/>
        <v>0</v>
      </c>
      <c r="AL1195" s="7">
        <f t="shared" si="693"/>
        <v>0</v>
      </c>
      <c r="AM1195" s="2">
        <f t="shared" si="694"/>
        <v>0.10994441012970969</v>
      </c>
      <c r="AN1195" s="2">
        <f t="shared" si="695"/>
        <v>0</v>
      </c>
      <c r="AO1195" s="2">
        <f t="shared" si="696"/>
        <v>0</v>
      </c>
      <c r="AP1195" s="2">
        <f t="shared" si="697"/>
        <v>0</v>
      </c>
      <c r="AR1195" t="str">
        <f t="shared" si="698"/>
        <v>Custer</v>
      </c>
      <c r="AS1195" t="s">
        <v>3168</v>
      </c>
      <c r="AT1195" s="162">
        <v>1</v>
      </c>
      <c r="AV1195" s="91">
        <v>30</v>
      </c>
      <c r="AW1195" s="93">
        <v>17</v>
      </c>
      <c r="AX1195" s="99">
        <f t="shared" si="699"/>
        <v>30017</v>
      </c>
      <c r="AZ1195" s="7" t="s">
        <v>3053</v>
      </c>
      <c r="BA1195" t="s">
        <v>3290</v>
      </c>
    </row>
    <row r="1196" spans="1:70" hidden="1" outlineLevel="1">
      <c r="A1196" t="s">
        <v>2148</v>
      </c>
      <c r="B1196" t="s">
        <v>3168</v>
      </c>
      <c r="C1196" s="1">
        <f t="shared" si="682"/>
        <v>324</v>
      </c>
      <c r="D1196" s="7">
        <f>IF(P1196&gt;0,RANK(P1196,(P1196:R1196,S1196:AG1196)),0)</f>
        <v>0</v>
      </c>
      <c r="E1196" s="7">
        <f>IF(Q1196&gt;0,RANK(Q1196,(P1196:R1196,S1196:AG1196)),0)</f>
        <v>4</v>
      </c>
      <c r="F1196" s="7">
        <f>IF(R1196&gt;0,RANK(R1196,(P1196:R1196,S1196:AG1196)),0)</f>
        <v>1</v>
      </c>
      <c r="G1196" s="7">
        <f>IF(S1196&gt;0,RANK(S1196,(P1196:R1196,S1196:AG1196)),0)</f>
        <v>2</v>
      </c>
      <c r="H1196" s="48">
        <f t="shared" si="683"/>
        <v>173</v>
      </c>
      <c r="I1196" s="163">
        <f t="shared" si="684"/>
        <v>0.53395061728395066</v>
      </c>
      <c r="J1196" s="2"/>
      <c r="K1196" s="2">
        <f t="shared" si="685"/>
        <v>0</v>
      </c>
      <c r="L1196" s="2">
        <f t="shared" si="686"/>
        <v>5.5555555555555552E-2</v>
      </c>
      <c r="M1196" s="2">
        <f t="shared" si="687"/>
        <v>0.6820987654320988</v>
      </c>
      <c r="N1196" s="2">
        <f t="shared" si="688"/>
        <v>0.14814814814814814</v>
      </c>
      <c r="O1196" s="2">
        <f t="shared" si="689"/>
        <v>0.11419753086419748</v>
      </c>
      <c r="Q1196" s="1">
        <v>18</v>
      </c>
      <c r="R1196" s="1">
        <v>221</v>
      </c>
      <c r="S1196" s="1">
        <v>48</v>
      </c>
      <c r="T1196" s="1">
        <v>31</v>
      </c>
      <c r="Y1196" s="1">
        <v>6</v>
      </c>
      <c r="AI1196" s="7">
        <f t="shared" si="690"/>
        <v>3</v>
      </c>
      <c r="AJ1196" s="7">
        <f t="shared" si="691"/>
        <v>0</v>
      </c>
      <c r="AK1196" s="7">
        <f t="shared" si="692"/>
        <v>0</v>
      </c>
      <c r="AL1196" s="7">
        <f t="shared" si="693"/>
        <v>0</v>
      </c>
      <c r="AM1196" s="2">
        <f t="shared" si="694"/>
        <v>9.5679012345679007E-2</v>
      </c>
      <c r="AN1196" s="2">
        <f t="shared" si="695"/>
        <v>0</v>
      </c>
      <c r="AO1196" s="2">
        <f t="shared" si="696"/>
        <v>0</v>
      </c>
      <c r="AP1196" s="2">
        <f t="shared" si="697"/>
        <v>0</v>
      </c>
      <c r="AR1196" t="str">
        <f t="shared" si="698"/>
        <v>Daniels</v>
      </c>
      <c r="AS1196" t="s">
        <v>3168</v>
      </c>
      <c r="AT1196" s="162">
        <v>1</v>
      </c>
      <c r="AV1196" s="91">
        <v>30</v>
      </c>
      <c r="AW1196" s="93">
        <v>19</v>
      </c>
      <c r="AX1196" s="99">
        <f t="shared" si="699"/>
        <v>30019</v>
      </c>
      <c r="AZ1196" s="7" t="s">
        <v>3053</v>
      </c>
      <c r="BA1196" t="s">
        <v>3290</v>
      </c>
    </row>
    <row r="1197" spans="1:70" hidden="1" outlineLevel="1">
      <c r="A1197" t="s">
        <v>2587</v>
      </c>
      <c r="B1197" t="s">
        <v>3168</v>
      </c>
      <c r="C1197" s="1">
        <f t="shared" si="682"/>
        <v>1735</v>
      </c>
      <c r="D1197" s="7">
        <f>IF(P1197&gt;0,RANK(P1197,(P1197:R1197,S1197:AG1197)),0)</f>
        <v>0</v>
      </c>
      <c r="E1197" s="7">
        <f>IF(Q1197&gt;0,RANK(Q1197,(P1197:R1197,S1197:AG1197)),0)</f>
        <v>5</v>
      </c>
      <c r="F1197" s="7">
        <f>IF(R1197&gt;0,RANK(R1197,(P1197:R1197,S1197:AG1197)),0)</f>
        <v>1</v>
      </c>
      <c r="G1197" s="7">
        <f>IF(S1197&gt;0,RANK(S1197,(P1197:R1197,S1197:AG1197)),0)</f>
        <v>2</v>
      </c>
      <c r="H1197" s="48">
        <f t="shared" si="683"/>
        <v>812</v>
      </c>
      <c r="I1197" s="163">
        <f t="shared" si="684"/>
        <v>0.46801152737752161</v>
      </c>
      <c r="J1197" s="2"/>
      <c r="K1197" s="2">
        <f t="shared" si="685"/>
        <v>0</v>
      </c>
      <c r="L1197" s="2">
        <f t="shared" si="686"/>
        <v>5.4755043227665709E-2</v>
      </c>
      <c r="M1197" s="2">
        <f t="shared" si="687"/>
        <v>0.6195965417867435</v>
      </c>
      <c r="N1197" s="2">
        <f t="shared" si="688"/>
        <v>0.1515850144092219</v>
      </c>
      <c r="O1197" s="2">
        <f t="shared" si="689"/>
        <v>0.17406340057636893</v>
      </c>
      <c r="Q1197" s="1">
        <v>95</v>
      </c>
      <c r="R1197" s="1">
        <v>1075</v>
      </c>
      <c r="S1197" s="1">
        <v>263</v>
      </c>
      <c r="T1197" s="1">
        <v>189</v>
      </c>
      <c r="Y1197" s="1">
        <v>113</v>
      </c>
      <c r="AI1197" s="7">
        <f t="shared" si="690"/>
        <v>3</v>
      </c>
      <c r="AJ1197" s="7">
        <f t="shared" si="691"/>
        <v>0</v>
      </c>
      <c r="AK1197" s="7">
        <f t="shared" si="692"/>
        <v>0</v>
      </c>
      <c r="AL1197" s="7">
        <f t="shared" si="693"/>
        <v>0</v>
      </c>
      <c r="AM1197" s="2">
        <f t="shared" si="694"/>
        <v>0.10893371757925072</v>
      </c>
      <c r="AN1197" s="2">
        <f t="shared" si="695"/>
        <v>0</v>
      </c>
      <c r="AO1197" s="2">
        <f t="shared" si="696"/>
        <v>0</v>
      </c>
      <c r="AP1197" s="2">
        <f t="shared" si="697"/>
        <v>0</v>
      </c>
      <c r="AR1197" t="str">
        <f t="shared" si="698"/>
        <v>Dawson</v>
      </c>
      <c r="AS1197" t="s">
        <v>3168</v>
      </c>
      <c r="AT1197" s="162">
        <v>1</v>
      </c>
      <c r="AV1197" s="91">
        <v>30</v>
      </c>
      <c r="AW1197" s="93">
        <v>21</v>
      </c>
      <c r="AX1197" s="99">
        <f t="shared" si="699"/>
        <v>30021</v>
      </c>
      <c r="AZ1197" s="7" t="s">
        <v>3053</v>
      </c>
      <c r="BA1197" t="s">
        <v>3290</v>
      </c>
    </row>
    <row r="1198" spans="1:70" hidden="1" outlineLevel="1">
      <c r="A1198" t="s">
        <v>1652</v>
      </c>
      <c r="B1198" t="s">
        <v>3168</v>
      </c>
      <c r="C1198" s="1">
        <f t="shared" si="682"/>
        <v>699</v>
      </c>
      <c r="D1198" s="7">
        <f>IF(P1198&gt;0,RANK(P1198,(P1198:R1198,S1198:AG1198)),0)</f>
        <v>0</v>
      </c>
      <c r="E1198" s="7">
        <f>IF(Q1198&gt;0,RANK(Q1198,(P1198:R1198,S1198:AG1198)),0)</f>
        <v>4</v>
      </c>
      <c r="F1198" s="7">
        <f>IF(R1198&gt;0,RANK(R1198,(P1198:R1198,S1198:AG1198)),0)</f>
        <v>1</v>
      </c>
      <c r="G1198" s="7">
        <f>IF(S1198&gt;0,RANK(S1198,(P1198:R1198,S1198:AG1198)),0)</f>
        <v>2</v>
      </c>
      <c r="H1198" s="48">
        <f t="shared" si="683"/>
        <v>397</v>
      </c>
      <c r="I1198" s="163">
        <f t="shared" si="684"/>
        <v>0.5679542203147353</v>
      </c>
      <c r="J1198" s="2"/>
      <c r="K1198" s="2">
        <f t="shared" si="685"/>
        <v>0</v>
      </c>
      <c r="L1198" s="2">
        <f t="shared" si="686"/>
        <v>5.1502145922746781E-2</v>
      </c>
      <c r="M1198" s="2">
        <f t="shared" si="687"/>
        <v>0.69527896995708149</v>
      </c>
      <c r="N1198" s="2">
        <f t="shared" si="688"/>
        <v>0.12732474964234622</v>
      </c>
      <c r="O1198" s="2">
        <f t="shared" si="689"/>
        <v>0.12589413447782546</v>
      </c>
      <c r="Q1198" s="1">
        <v>36</v>
      </c>
      <c r="R1198" s="1">
        <v>486</v>
      </c>
      <c r="S1198" s="1">
        <v>89</v>
      </c>
      <c r="T1198" s="1">
        <v>57</v>
      </c>
      <c r="Y1198" s="1">
        <v>31</v>
      </c>
      <c r="AI1198" s="7">
        <f t="shared" si="690"/>
        <v>3</v>
      </c>
      <c r="AJ1198" s="7">
        <f t="shared" si="691"/>
        <v>0</v>
      </c>
      <c r="AK1198" s="7">
        <f t="shared" si="692"/>
        <v>0</v>
      </c>
      <c r="AL1198" s="7">
        <f t="shared" si="693"/>
        <v>0</v>
      </c>
      <c r="AM1198" s="2">
        <f t="shared" si="694"/>
        <v>8.15450643776824E-2</v>
      </c>
      <c r="AN1198" s="2">
        <f t="shared" si="695"/>
        <v>0</v>
      </c>
      <c r="AO1198" s="2">
        <f t="shared" si="696"/>
        <v>0</v>
      </c>
      <c r="AP1198" s="2">
        <f t="shared" si="697"/>
        <v>0</v>
      </c>
      <c r="AR1198" t="str">
        <f t="shared" si="698"/>
        <v>Deer Lodge</v>
      </c>
      <c r="AS1198" t="s">
        <v>3168</v>
      </c>
      <c r="AT1198" s="162">
        <v>1</v>
      </c>
      <c r="AV1198" s="91">
        <v>30</v>
      </c>
      <c r="AW1198" s="93">
        <v>23</v>
      </c>
      <c r="AX1198" s="99">
        <f t="shared" si="699"/>
        <v>30023</v>
      </c>
      <c r="AZ1198" s="7" t="s">
        <v>3053</v>
      </c>
      <c r="BA1198" t="s">
        <v>3290</v>
      </c>
    </row>
    <row r="1199" spans="1:70" hidden="1" outlineLevel="1">
      <c r="A1199" t="s">
        <v>1371</v>
      </c>
      <c r="B1199" t="s">
        <v>3168</v>
      </c>
      <c r="C1199" s="1">
        <f t="shared" si="682"/>
        <v>608</v>
      </c>
      <c r="D1199" s="7">
        <f>IF(P1199&gt;0,RANK(P1199,(P1199:R1199,S1199:AG1199)),0)</f>
        <v>0</v>
      </c>
      <c r="E1199" s="7">
        <f>IF(Q1199&gt;0,RANK(Q1199,(P1199:R1199,S1199:AG1199)),0)</f>
        <v>4</v>
      </c>
      <c r="F1199" s="7">
        <f>IF(R1199&gt;0,RANK(R1199,(P1199:R1199,S1199:AG1199)),0)</f>
        <v>1</v>
      </c>
      <c r="G1199" s="7">
        <f>IF(S1199&gt;0,RANK(S1199,(P1199:R1199,S1199:AG1199)),0)</f>
        <v>2</v>
      </c>
      <c r="H1199" s="48">
        <f t="shared" si="683"/>
        <v>357</v>
      </c>
      <c r="I1199" s="163">
        <f t="shared" si="684"/>
        <v>0.58717105263157898</v>
      </c>
      <c r="J1199" s="2"/>
      <c r="K1199" s="2">
        <f t="shared" si="685"/>
        <v>0</v>
      </c>
      <c r="L1199" s="2">
        <f t="shared" si="686"/>
        <v>7.4013157894736836E-2</v>
      </c>
      <c r="M1199" s="2">
        <f t="shared" si="687"/>
        <v>0.68421052631578949</v>
      </c>
      <c r="N1199" s="2">
        <f t="shared" si="688"/>
        <v>9.7039473684210523E-2</v>
      </c>
      <c r="O1199" s="2">
        <f t="shared" si="689"/>
        <v>0.14473684210526316</v>
      </c>
      <c r="Q1199" s="1">
        <v>45</v>
      </c>
      <c r="R1199" s="1">
        <v>416</v>
      </c>
      <c r="S1199" s="1">
        <v>59</v>
      </c>
      <c r="T1199" s="1">
        <v>52</v>
      </c>
      <c r="Y1199" s="1">
        <v>36</v>
      </c>
      <c r="AI1199" s="7">
        <f t="shared" si="690"/>
        <v>3</v>
      </c>
      <c r="AJ1199" s="7">
        <f t="shared" si="691"/>
        <v>0</v>
      </c>
      <c r="AK1199" s="7">
        <f t="shared" si="692"/>
        <v>0</v>
      </c>
      <c r="AL1199" s="7">
        <f t="shared" si="693"/>
        <v>0</v>
      </c>
      <c r="AM1199" s="2">
        <f t="shared" si="694"/>
        <v>8.5526315789473686E-2</v>
      </c>
      <c r="AN1199" s="2">
        <f t="shared" si="695"/>
        <v>0</v>
      </c>
      <c r="AO1199" s="2">
        <f t="shared" si="696"/>
        <v>0</v>
      </c>
      <c r="AP1199" s="2">
        <f t="shared" si="697"/>
        <v>0</v>
      </c>
      <c r="AR1199" t="str">
        <f t="shared" si="698"/>
        <v>Fallon</v>
      </c>
      <c r="AS1199" t="s">
        <v>3168</v>
      </c>
      <c r="AT1199" s="162">
        <v>1</v>
      </c>
      <c r="AV1199" s="91">
        <v>30</v>
      </c>
      <c r="AW1199" s="93">
        <v>25</v>
      </c>
      <c r="AX1199" s="99">
        <f t="shared" si="699"/>
        <v>30025</v>
      </c>
      <c r="AZ1199" s="7" t="s">
        <v>3053</v>
      </c>
      <c r="BA1199" t="s">
        <v>3290</v>
      </c>
    </row>
    <row r="1200" spans="1:70" hidden="1" outlineLevel="1">
      <c r="A1200" t="s">
        <v>1611</v>
      </c>
      <c r="B1200" t="s">
        <v>3168</v>
      </c>
      <c r="C1200" s="1">
        <f t="shared" si="682"/>
        <v>2283</v>
      </c>
      <c r="D1200" s="7">
        <f>IF(P1200&gt;0,RANK(P1200,(P1200:R1200,S1200:AG1200)),0)</f>
        <v>0</v>
      </c>
      <c r="E1200" s="7">
        <f>IF(Q1200&gt;0,RANK(Q1200,(P1200:R1200,S1200:AG1200)),0)</f>
        <v>4</v>
      </c>
      <c r="F1200" s="7">
        <f>IF(R1200&gt;0,RANK(R1200,(P1200:R1200,S1200:AG1200)),0)</f>
        <v>1</v>
      </c>
      <c r="G1200" s="7">
        <f>IF(S1200&gt;0,RANK(S1200,(P1200:R1200,S1200:AG1200)),0)</f>
        <v>2</v>
      </c>
      <c r="H1200" s="48">
        <f t="shared" si="683"/>
        <v>1364</v>
      </c>
      <c r="I1200" s="163">
        <f t="shared" si="684"/>
        <v>0.59745948313622421</v>
      </c>
      <c r="J1200" s="2"/>
      <c r="K1200" s="2">
        <f t="shared" si="685"/>
        <v>0</v>
      </c>
      <c r="L1200" s="2">
        <f t="shared" si="686"/>
        <v>5.7380639509417436E-2</v>
      </c>
      <c r="M1200" s="2">
        <f t="shared" si="687"/>
        <v>0.70915462111257122</v>
      </c>
      <c r="N1200" s="2">
        <f t="shared" si="688"/>
        <v>0.11169513797634691</v>
      </c>
      <c r="O1200" s="2">
        <f t="shared" si="689"/>
        <v>0.12176960140166447</v>
      </c>
      <c r="Q1200" s="1">
        <v>131</v>
      </c>
      <c r="R1200" s="1">
        <v>1619</v>
      </c>
      <c r="S1200" s="1">
        <v>255</v>
      </c>
      <c r="T1200" s="1">
        <v>215</v>
      </c>
      <c r="Y1200" s="1">
        <v>63</v>
      </c>
      <c r="AI1200" s="7">
        <f t="shared" si="690"/>
        <v>3</v>
      </c>
      <c r="AJ1200" s="7">
        <f t="shared" si="691"/>
        <v>0</v>
      </c>
      <c r="AK1200" s="7">
        <f t="shared" si="692"/>
        <v>0</v>
      </c>
      <c r="AL1200" s="7">
        <f t="shared" si="693"/>
        <v>0</v>
      </c>
      <c r="AM1200" s="2">
        <f t="shared" si="694"/>
        <v>9.4174332019272888E-2</v>
      </c>
      <c r="AN1200" s="2">
        <f t="shared" si="695"/>
        <v>0</v>
      </c>
      <c r="AO1200" s="2">
        <f t="shared" si="696"/>
        <v>0</v>
      </c>
      <c r="AP1200" s="2">
        <f t="shared" si="697"/>
        <v>0</v>
      </c>
      <c r="AR1200" t="str">
        <f t="shared" si="698"/>
        <v>Fergus</v>
      </c>
      <c r="AS1200" t="s">
        <v>3168</v>
      </c>
      <c r="AT1200" s="162">
        <v>1</v>
      </c>
      <c r="AV1200" s="91">
        <v>30</v>
      </c>
      <c r="AW1200" s="93">
        <v>27</v>
      </c>
      <c r="AX1200" s="99">
        <f t="shared" si="699"/>
        <v>30027</v>
      </c>
      <c r="AZ1200" s="7" t="s">
        <v>3053</v>
      </c>
      <c r="BA1200" t="s">
        <v>3290</v>
      </c>
    </row>
    <row r="1201" spans="1:53" hidden="1" outlineLevel="1">
      <c r="A1201" t="s">
        <v>841</v>
      </c>
      <c r="B1201" t="s">
        <v>3168</v>
      </c>
      <c r="C1201" s="1">
        <f t="shared" si="682"/>
        <v>14746</v>
      </c>
      <c r="D1201" s="7">
        <f>IF(P1201&gt;0,RANK(P1201,(P1201:R1201,S1201:AG1201)),0)</f>
        <v>0</v>
      </c>
      <c r="E1201" s="7">
        <f>IF(Q1201&gt;0,RANK(Q1201,(P1201:R1201,S1201:AG1201)),0)</f>
        <v>4</v>
      </c>
      <c r="F1201" s="7">
        <f>IF(R1201&gt;0,RANK(R1201,(P1201:R1201,S1201:AG1201)),0)</f>
        <v>1</v>
      </c>
      <c r="G1201" s="7">
        <f>IF(S1201&gt;0,RANK(S1201,(P1201:R1201,S1201:AG1201)),0)</f>
        <v>2</v>
      </c>
      <c r="H1201" s="48">
        <f t="shared" si="683"/>
        <v>7250</v>
      </c>
      <c r="I1201" s="163">
        <f t="shared" si="684"/>
        <v>0.49165875491658756</v>
      </c>
      <c r="J1201" s="2"/>
      <c r="K1201" s="2">
        <f t="shared" si="685"/>
        <v>0</v>
      </c>
      <c r="L1201" s="2">
        <f t="shared" si="686"/>
        <v>4.0214295402142955E-2</v>
      </c>
      <c r="M1201" s="2">
        <f t="shared" si="687"/>
        <v>0.67008002170080017</v>
      </c>
      <c r="N1201" s="2">
        <f t="shared" si="688"/>
        <v>0.17842126678421266</v>
      </c>
      <c r="O1201" s="2">
        <f t="shared" si="689"/>
        <v>0.11128441611284423</v>
      </c>
      <c r="Q1201" s="1">
        <v>593</v>
      </c>
      <c r="R1201" s="1">
        <v>9881</v>
      </c>
      <c r="S1201" s="1">
        <v>2631</v>
      </c>
      <c r="T1201" s="1">
        <v>1144</v>
      </c>
      <c r="Y1201" s="1">
        <v>497</v>
      </c>
      <c r="AI1201" s="7">
        <f t="shared" si="690"/>
        <v>3</v>
      </c>
      <c r="AJ1201" s="7">
        <f t="shared" si="691"/>
        <v>0</v>
      </c>
      <c r="AK1201" s="7">
        <f t="shared" si="692"/>
        <v>0</v>
      </c>
      <c r="AL1201" s="7">
        <f t="shared" si="693"/>
        <v>0</v>
      </c>
      <c r="AM1201" s="2">
        <f t="shared" si="694"/>
        <v>7.7580360775803603E-2</v>
      </c>
      <c r="AN1201" s="2">
        <f t="shared" si="695"/>
        <v>0</v>
      </c>
      <c r="AO1201" s="2">
        <f t="shared" si="696"/>
        <v>0</v>
      </c>
      <c r="AP1201" s="2">
        <f t="shared" si="697"/>
        <v>0</v>
      </c>
      <c r="AR1201" t="str">
        <f t="shared" si="698"/>
        <v>Flathead</v>
      </c>
      <c r="AS1201" t="s">
        <v>3168</v>
      </c>
      <c r="AT1201" s="162">
        <v>1</v>
      </c>
      <c r="AV1201" s="91">
        <v>30</v>
      </c>
      <c r="AW1201" s="93">
        <v>29</v>
      </c>
      <c r="AX1201" s="99">
        <f t="shared" si="699"/>
        <v>30029</v>
      </c>
      <c r="AZ1201" s="7" t="s">
        <v>3053</v>
      </c>
      <c r="BA1201" t="s">
        <v>3290</v>
      </c>
    </row>
    <row r="1202" spans="1:53" hidden="1" outlineLevel="1">
      <c r="A1202" t="s">
        <v>1822</v>
      </c>
      <c r="B1202" t="s">
        <v>3168</v>
      </c>
      <c r="C1202" s="1">
        <f t="shared" si="682"/>
        <v>11249</v>
      </c>
      <c r="D1202" s="7">
        <f>IF(P1202&gt;0,RANK(P1202,(P1202:R1202,S1202:AG1202)),0)</f>
        <v>0</v>
      </c>
      <c r="E1202" s="7">
        <f>IF(Q1202&gt;0,RANK(Q1202,(P1202:R1202,S1202:AG1202)),0)</f>
        <v>5</v>
      </c>
      <c r="F1202" s="7">
        <f>IF(R1202&gt;0,RANK(R1202,(P1202:R1202,S1202:AG1202)),0)</f>
        <v>1</v>
      </c>
      <c r="G1202" s="7">
        <f>IF(S1202&gt;0,RANK(S1202,(P1202:R1202,S1202:AG1202)),0)</f>
        <v>2</v>
      </c>
      <c r="H1202" s="48">
        <f t="shared" si="683"/>
        <v>5437</v>
      </c>
      <c r="I1202" s="163">
        <f t="shared" si="684"/>
        <v>0.48333185172015292</v>
      </c>
      <c r="J1202" s="2"/>
      <c r="K1202" s="2">
        <f t="shared" si="685"/>
        <v>0</v>
      </c>
      <c r="L1202" s="2">
        <f t="shared" si="686"/>
        <v>3.2091741488132278E-2</v>
      </c>
      <c r="M1202" s="2">
        <f t="shared" si="687"/>
        <v>0.66690372477553561</v>
      </c>
      <c r="N1202" s="2">
        <f t="shared" si="688"/>
        <v>0.18357187305538269</v>
      </c>
      <c r="O1202" s="2">
        <f t="shared" si="689"/>
        <v>0.11743266068094937</v>
      </c>
      <c r="Q1202" s="1">
        <v>361</v>
      </c>
      <c r="R1202" s="1">
        <v>7502</v>
      </c>
      <c r="S1202" s="1">
        <v>2065</v>
      </c>
      <c r="T1202" s="1">
        <v>921</v>
      </c>
      <c r="Y1202" s="1">
        <v>400</v>
      </c>
      <c r="AI1202" s="7">
        <f t="shared" si="690"/>
        <v>3</v>
      </c>
      <c r="AJ1202" s="7">
        <f t="shared" si="691"/>
        <v>0</v>
      </c>
      <c r="AK1202" s="7">
        <f t="shared" si="692"/>
        <v>0</v>
      </c>
      <c r="AL1202" s="7">
        <f t="shared" si="693"/>
        <v>0</v>
      </c>
      <c r="AM1202" s="2">
        <f t="shared" si="694"/>
        <v>8.1873944350608949E-2</v>
      </c>
      <c r="AN1202" s="2">
        <f t="shared" si="695"/>
        <v>0</v>
      </c>
      <c r="AO1202" s="2">
        <f t="shared" si="696"/>
        <v>0</v>
      </c>
      <c r="AP1202" s="2">
        <f t="shared" si="697"/>
        <v>0</v>
      </c>
      <c r="AR1202" t="str">
        <f t="shared" si="698"/>
        <v>Gallatin</v>
      </c>
      <c r="AS1202" t="s">
        <v>3168</v>
      </c>
      <c r="AT1202" s="162">
        <v>1</v>
      </c>
      <c r="AV1202" s="91">
        <v>30</v>
      </c>
      <c r="AW1202" s="93">
        <v>31</v>
      </c>
      <c r="AX1202" s="99">
        <f t="shared" si="699"/>
        <v>30031</v>
      </c>
      <c r="AZ1202" s="7" t="s">
        <v>3053</v>
      </c>
      <c r="BA1202" t="s">
        <v>3290</v>
      </c>
    </row>
    <row r="1203" spans="1:53" hidden="1" outlineLevel="1">
      <c r="A1203" t="s">
        <v>2136</v>
      </c>
      <c r="B1203" t="s">
        <v>3168</v>
      </c>
      <c r="C1203" s="1">
        <f t="shared" si="682"/>
        <v>408</v>
      </c>
      <c r="D1203" s="7">
        <f>IF(P1203&gt;0,RANK(P1203,(P1203:R1203,S1203:AG1203)),0)</f>
        <v>0</v>
      </c>
      <c r="E1203" s="7">
        <f>IF(Q1203&gt;0,RANK(Q1203,(P1203:R1203,S1203:AG1203)),0)</f>
        <v>4</v>
      </c>
      <c r="F1203" s="7">
        <f>IF(R1203&gt;0,RANK(R1203,(P1203:R1203,S1203:AG1203)),0)</f>
        <v>1</v>
      </c>
      <c r="G1203" s="7">
        <f>IF(S1203&gt;0,RANK(S1203,(P1203:R1203,S1203:AG1203)),0)</f>
        <v>3</v>
      </c>
      <c r="H1203" s="48">
        <f t="shared" si="683"/>
        <v>242</v>
      </c>
      <c r="I1203" s="163">
        <f t="shared" si="684"/>
        <v>0.59313725490196079</v>
      </c>
      <c r="J1203" s="2"/>
      <c r="K1203" s="2">
        <f t="shared" si="685"/>
        <v>0</v>
      </c>
      <c r="L1203" s="2">
        <f t="shared" si="686"/>
        <v>7.5980392156862739E-2</v>
      </c>
      <c r="M1203" s="2">
        <f t="shared" si="687"/>
        <v>0.71813725490196079</v>
      </c>
      <c r="N1203" s="2">
        <f t="shared" si="688"/>
        <v>7.8431372549019607E-2</v>
      </c>
      <c r="O1203" s="2">
        <f t="shared" si="689"/>
        <v>0.12745098039215691</v>
      </c>
      <c r="Q1203" s="1">
        <v>31</v>
      </c>
      <c r="R1203" s="1">
        <v>293</v>
      </c>
      <c r="S1203" s="1">
        <v>32</v>
      </c>
      <c r="T1203" s="1">
        <v>51</v>
      </c>
      <c r="Y1203" s="1">
        <v>1</v>
      </c>
      <c r="AI1203" s="7">
        <f t="shared" si="690"/>
        <v>2</v>
      </c>
      <c r="AJ1203" s="7">
        <f t="shared" si="691"/>
        <v>0</v>
      </c>
      <c r="AK1203" s="7">
        <f t="shared" si="692"/>
        <v>0</v>
      </c>
      <c r="AL1203" s="7">
        <f t="shared" si="693"/>
        <v>0</v>
      </c>
      <c r="AM1203" s="2">
        <f t="shared" si="694"/>
        <v>0.125</v>
      </c>
      <c r="AN1203" s="2">
        <f t="shared" si="695"/>
        <v>0</v>
      </c>
      <c r="AO1203" s="2">
        <f t="shared" si="696"/>
        <v>0</v>
      </c>
      <c r="AP1203" s="2">
        <f t="shared" si="697"/>
        <v>0</v>
      </c>
      <c r="AR1203" t="str">
        <f t="shared" si="698"/>
        <v>Garfield</v>
      </c>
      <c r="AS1203" t="s">
        <v>3168</v>
      </c>
      <c r="AT1203" s="162">
        <v>1</v>
      </c>
      <c r="AV1203" s="91">
        <v>30</v>
      </c>
      <c r="AW1203" s="93">
        <v>33</v>
      </c>
      <c r="AX1203" s="99">
        <f t="shared" si="699"/>
        <v>30033</v>
      </c>
      <c r="AZ1203" s="7" t="s">
        <v>3053</v>
      </c>
      <c r="BA1203" t="s">
        <v>3290</v>
      </c>
    </row>
    <row r="1204" spans="1:53" hidden="1" outlineLevel="1">
      <c r="A1204" t="s">
        <v>3067</v>
      </c>
      <c r="B1204" t="s">
        <v>3168</v>
      </c>
      <c r="C1204" s="1">
        <f t="shared" si="682"/>
        <v>690</v>
      </c>
      <c r="D1204" s="7">
        <f>IF(P1204&gt;0,RANK(P1204,(P1204:R1204,S1204:AG1204)),0)</f>
        <v>0</v>
      </c>
      <c r="E1204" s="7">
        <f>IF(Q1204&gt;0,RANK(Q1204,(P1204:R1204,S1204:AG1204)),0)</f>
        <v>4</v>
      </c>
      <c r="F1204" s="7">
        <f>IF(R1204&gt;0,RANK(R1204,(P1204:R1204,S1204:AG1204)),0)</f>
        <v>1</v>
      </c>
      <c r="G1204" s="7">
        <f>IF(S1204&gt;0,RANK(S1204,(P1204:R1204,S1204:AG1204)),0)</f>
        <v>2</v>
      </c>
      <c r="H1204" s="48">
        <f t="shared" si="683"/>
        <v>370</v>
      </c>
      <c r="I1204" s="163">
        <f t="shared" si="684"/>
        <v>0.53623188405797106</v>
      </c>
      <c r="J1204" s="2"/>
      <c r="K1204" s="2">
        <f t="shared" si="685"/>
        <v>0</v>
      </c>
      <c r="L1204" s="2">
        <f t="shared" si="686"/>
        <v>6.6666666666666666E-2</v>
      </c>
      <c r="M1204" s="2">
        <f t="shared" si="687"/>
        <v>0.66231884057971013</v>
      </c>
      <c r="N1204" s="2">
        <f t="shared" si="688"/>
        <v>0.12608695652173912</v>
      </c>
      <c r="O1204" s="2">
        <f t="shared" si="689"/>
        <v>0.14492753623188409</v>
      </c>
      <c r="Q1204" s="1">
        <v>46</v>
      </c>
      <c r="R1204" s="1">
        <v>457</v>
      </c>
      <c r="S1204" s="1">
        <v>87</v>
      </c>
      <c r="T1204" s="1">
        <v>73</v>
      </c>
      <c r="Y1204" s="1">
        <v>27</v>
      </c>
      <c r="AI1204" s="7">
        <f t="shared" si="690"/>
        <v>3</v>
      </c>
      <c r="AJ1204" s="7">
        <f t="shared" si="691"/>
        <v>0</v>
      </c>
      <c r="AK1204" s="7">
        <f t="shared" si="692"/>
        <v>0</v>
      </c>
      <c r="AL1204" s="7">
        <f t="shared" si="693"/>
        <v>0</v>
      </c>
      <c r="AM1204" s="2">
        <f t="shared" si="694"/>
        <v>0.10579710144927536</v>
      </c>
      <c r="AN1204" s="2">
        <f t="shared" si="695"/>
        <v>0</v>
      </c>
      <c r="AO1204" s="2">
        <f t="shared" si="696"/>
        <v>0</v>
      </c>
      <c r="AP1204" s="2">
        <f t="shared" si="697"/>
        <v>0</v>
      </c>
      <c r="AR1204" t="str">
        <f t="shared" si="698"/>
        <v>Glacier</v>
      </c>
      <c r="AS1204" t="s">
        <v>3168</v>
      </c>
      <c r="AT1204" s="162">
        <v>1</v>
      </c>
      <c r="AV1204" s="91">
        <v>30</v>
      </c>
      <c r="AW1204" s="93">
        <v>35</v>
      </c>
      <c r="AX1204" s="99">
        <f t="shared" si="699"/>
        <v>30035</v>
      </c>
      <c r="AZ1204" s="7" t="s">
        <v>3053</v>
      </c>
      <c r="BA1204" t="s">
        <v>3290</v>
      </c>
    </row>
    <row r="1205" spans="1:53" hidden="1" outlineLevel="1">
      <c r="A1205" t="s">
        <v>1458</v>
      </c>
      <c r="B1205" t="s">
        <v>3168</v>
      </c>
      <c r="C1205" s="1">
        <f t="shared" si="682"/>
        <v>238</v>
      </c>
      <c r="D1205" s="7">
        <f>IF(P1205&gt;0,RANK(P1205,(P1205:R1205,S1205:AG1205)),0)</f>
        <v>0</v>
      </c>
      <c r="E1205" s="7">
        <f>IF(Q1205&gt;0,RANK(Q1205,(P1205:R1205,S1205:AG1205)),0)</f>
        <v>5</v>
      </c>
      <c r="F1205" s="7">
        <f>IF(R1205&gt;0,RANK(R1205,(P1205:R1205,S1205:AG1205)),0)</f>
        <v>1</v>
      </c>
      <c r="G1205" s="7">
        <f>IF(S1205&gt;0,RANK(S1205,(P1205:R1205,S1205:AG1205)),0)</f>
        <v>2</v>
      </c>
      <c r="H1205" s="48">
        <f t="shared" si="683"/>
        <v>104</v>
      </c>
      <c r="I1205" s="163">
        <f t="shared" si="684"/>
        <v>0.43697478991596639</v>
      </c>
      <c r="J1205" s="2"/>
      <c r="K1205" s="2">
        <f t="shared" si="685"/>
        <v>0</v>
      </c>
      <c r="L1205" s="2">
        <f t="shared" si="686"/>
        <v>4.6218487394957986E-2</v>
      </c>
      <c r="M1205" s="2">
        <f t="shared" si="687"/>
        <v>0.60504201680672265</v>
      </c>
      <c r="N1205" s="2">
        <f t="shared" si="688"/>
        <v>0.16806722689075632</v>
      </c>
      <c r="O1205" s="2">
        <f t="shared" si="689"/>
        <v>0.18067226890756299</v>
      </c>
      <c r="Q1205" s="1">
        <v>11</v>
      </c>
      <c r="R1205" s="1">
        <v>144</v>
      </c>
      <c r="S1205" s="1">
        <v>40</v>
      </c>
      <c r="T1205" s="1">
        <v>25</v>
      </c>
      <c r="Y1205" s="1">
        <v>18</v>
      </c>
      <c r="AI1205" s="7">
        <f t="shared" si="690"/>
        <v>3</v>
      </c>
      <c r="AJ1205" s="7">
        <f t="shared" si="691"/>
        <v>0</v>
      </c>
      <c r="AK1205" s="7">
        <f t="shared" si="692"/>
        <v>0</v>
      </c>
      <c r="AL1205" s="7">
        <f t="shared" si="693"/>
        <v>0</v>
      </c>
      <c r="AM1205" s="2">
        <f t="shared" si="694"/>
        <v>0.10504201680672269</v>
      </c>
      <c r="AN1205" s="2">
        <f t="shared" si="695"/>
        <v>0</v>
      </c>
      <c r="AO1205" s="2">
        <f t="shared" si="696"/>
        <v>0</v>
      </c>
      <c r="AP1205" s="2">
        <f t="shared" si="697"/>
        <v>0</v>
      </c>
      <c r="AR1205" t="str">
        <f t="shared" si="698"/>
        <v>Golden Valley</v>
      </c>
      <c r="AS1205" t="s">
        <v>3168</v>
      </c>
      <c r="AT1205" s="162">
        <v>1</v>
      </c>
      <c r="AV1205" s="91">
        <v>30</v>
      </c>
      <c r="AW1205" s="93">
        <v>37</v>
      </c>
      <c r="AX1205" s="99">
        <f t="shared" si="699"/>
        <v>30037</v>
      </c>
      <c r="AZ1205" s="7" t="s">
        <v>3053</v>
      </c>
      <c r="BA1205" t="s">
        <v>3290</v>
      </c>
    </row>
    <row r="1206" spans="1:53" hidden="1" outlineLevel="1">
      <c r="A1206" t="s">
        <v>496</v>
      </c>
      <c r="B1206" t="s">
        <v>3168</v>
      </c>
      <c r="C1206" s="1">
        <f t="shared" si="682"/>
        <v>668</v>
      </c>
      <c r="D1206" s="7">
        <f>IF(P1206&gt;0,RANK(P1206,(P1206:R1206,S1206:AG1206)),0)</f>
        <v>0</v>
      </c>
      <c r="E1206" s="7">
        <f>IF(Q1206&gt;0,RANK(Q1206,(P1206:R1206,S1206:AG1206)),0)</f>
        <v>4</v>
      </c>
      <c r="F1206" s="7">
        <f>IF(R1206&gt;0,RANK(R1206,(P1206:R1206,S1206:AG1206)),0)</f>
        <v>1</v>
      </c>
      <c r="G1206" s="7">
        <f>IF(S1206&gt;0,RANK(S1206,(P1206:R1206,S1206:AG1206)),0)</f>
        <v>2</v>
      </c>
      <c r="H1206" s="48">
        <f t="shared" si="683"/>
        <v>364</v>
      </c>
      <c r="I1206" s="163">
        <f t="shared" si="684"/>
        <v>0.54491017964071853</v>
      </c>
      <c r="J1206" s="2"/>
      <c r="K1206" s="2">
        <f t="shared" si="685"/>
        <v>0</v>
      </c>
      <c r="L1206" s="2">
        <f t="shared" si="686"/>
        <v>3.8922155688622756E-2</v>
      </c>
      <c r="M1206" s="2">
        <f t="shared" si="687"/>
        <v>0.69760479041916168</v>
      </c>
      <c r="N1206" s="2">
        <f t="shared" si="688"/>
        <v>0.15269461077844312</v>
      </c>
      <c r="O1206" s="2">
        <f t="shared" si="689"/>
        <v>0.11077844311377241</v>
      </c>
      <c r="Q1206" s="1">
        <v>26</v>
      </c>
      <c r="R1206" s="1">
        <v>466</v>
      </c>
      <c r="S1206" s="1">
        <v>102</v>
      </c>
      <c r="T1206" s="1">
        <v>50</v>
      </c>
      <c r="Y1206" s="1">
        <v>24</v>
      </c>
      <c r="AI1206" s="7">
        <f t="shared" si="690"/>
        <v>3</v>
      </c>
      <c r="AJ1206" s="7">
        <f t="shared" si="691"/>
        <v>0</v>
      </c>
      <c r="AK1206" s="7">
        <f t="shared" si="692"/>
        <v>0</v>
      </c>
      <c r="AL1206" s="7">
        <f t="shared" si="693"/>
        <v>0</v>
      </c>
      <c r="AM1206" s="2">
        <f t="shared" si="694"/>
        <v>7.4850299401197598E-2</v>
      </c>
      <c r="AN1206" s="2">
        <f t="shared" si="695"/>
        <v>0</v>
      </c>
      <c r="AO1206" s="2">
        <f t="shared" si="696"/>
        <v>0</v>
      </c>
      <c r="AP1206" s="2">
        <f t="shared" si="697"/>
        <v>0</v>
      </c>
      <c r="AR1206" t="str">
        <f t="shared" si="698"/>
        <v>Granite</v>
      </c>
      <c r="AS1206" t="s">
        <v>3168</v>
      </c>
      <c r="AT1206" s="162">
        <v>1</v>
      </c>
      <c r="AV1206" s="91">
        <v>30</v>
      </c>
      <c r="AW1206" s="93">
        <v>39</v>
      </c>
      <c r="AX1206" s="99">
        <f t="shared" si="699"/>
        <v>30039</v>
      </c>
      <c r="AZ1206" s="7" t="s">
        <v>3053</v>
      </c>
      <c r="BA1206" t="s">
        <v>3290</v>
      </c>
    </row>
    <row r="1207" spans="1:53" hidden="1" outlineLevel="1">
      <c r="A1207" t="s">
        <v>1214</v>
      </c>
      <c r="B1207" t="s">
        <v>3168</v>
      </c>
      <c r="C1207" s="1">
        <f t="shared" si="682"/>
        <v>1371</v>
      </c>
      <c r="D1207" s="7">
        <f>IF(P1207&gt;0,RANK(P1207,(P1207:R1207,S1207:AG1207)),0)</f>
        <v>0</v>
      </c>
      <c r="E1207" s="7">
        <f>IF(Q1207&gt;0,RANK(Q1207,(P1207:R1207,S1207:AG1207)),0)</f>
        <v>4</v>
      </c>
      <c r="F1207" s="7">
        <f>IF(R1207&gt;0,RANK(R1207,(P1207:R1207,S1207:AG1207)),0)</f>
        <v>1</v>
      </c>
      <c r="G1207" s="7">
        <f>IF(S1207&gt;0,RANK(S1207,(P1207:R1207,S1207:AG1207)),0)</f>
        <v>2</v>
      </c>
      <c r="H1207" s="48">
        <f t="shared" si="683"/>
        <v>707</v>
      </c>
      <c r="I1207" s="163">
        <f t="shared" si="684"/>
        <v>0.51568198395331877</v>
      </c>
      <c r="J1207" s="2"/>
      <c r="K1207" s="2">
        <f t="shared" si="685"/>
        <v>0</v>
      </c>
      <c r="L1207" s="2">
        <f t="shared" si="686"/>
        <v>5.6163384390955508E-2</v>
      </c>
      <c r="M1207" s="2">
        <f t="shared" si="687"/>
        <v>0.64405543398978848</v>
      </c>
      <c r="N1207" s="2">
        <f t="shared" si="688"/>
        <v>0.12837345003646974</v>
      </c>
      <c r="O1207" s="2">
        <f t="shared" si="689"/>
        <v>0.1714077315827863</v>
      </c>
      <c r="Q1207" s="1">
        <v>77</v>
      </c>
      <c r="R1207" s="1">
        <v>883</v>
      </c>
      <c r="S1207" s="1">
        <v>176</v>
      </c>
      <c r="T1207" s="1">
        <v>171</v>
      </c>
      <c r="Y1207" s="1">
        <v>64</v>
      </c>
      <c r="AI1207" s="7">
        <f t="shared" si="690"/>
        <v>3</v>
      </c>
      <c r="AJ1207" s="7">
        <f t="shared" si="691"/>
        <v>0</v>
      </c>
      <c r="AK1207" s="7">
        <f t="shared" si="692"/>
        <v>0</v>
      </c>
      <c r="AL1207" s="7">
        <f t="shared" si="693"/>
        <v>0</v>
      </c>
      <c r="AM1207" s="2">
        <f t="shared" si="694"/>
        <v>0.12472647702407003</v>
      </c>
      <c r="AN1207" s="2">
        <f t="shared" si="695"/>
        <v>0</v>
      </c>
      <c r="AO1207" s="2">
        <f t="shared" si="696"/>
        <v>0</v>
      </c>
      <c r="AP1207" s="2">
        <f t="shared" si="697"/>
        <v>0</v>
      </c>
      <c r="AR1207" t="str">
        <f t="shared" si="698"/>
        <v>Hill</v>
      </c>
      <c r="AS1207" t="s">
        <v>3168</v>
      </c>
      <c r="AT1207" s="162">
        <v>1</v>
      </c>
      <c r="AV1207" s="91">
        <v>30</v>
      </c>
      <c r="AW1207" s="93">
        <v>41</v>
      </c>
      <c r="AX1207" s="99">
        <f t="shared" si="699"/>
        <v>30041</v>
      </c>
      <c r="AZ1207" s="7" t="s">
        <v>3053</v>
      </c>
      <c r="BA1207" t="s">
        <v>3290</v>
      </c>
    </row>
    <row r="1208" spans="1:53" hidden="1" outlineLevel="1">
      <c r="A1208" t="s">
        <v>2535</v>
      </c>
      <c r="B1208" t="s">
        <v>3168</v>
      </c>
      <c r="C1208" s="1">
        <f t="shared" si="682"/>
        <v>2177</v>
      </c>
      <c r="D1208" s="7">
        <f>IF(P1208&gt;0,RANK(P1208,(P1208:R1208,S1208:AG1208)),0)</f>
        <v>0</v>
      </c>
      <c r="E1208" s="7">
        <f>IF(Q1208&gt;0,RANK(Q1208,(P1208:R1208,S1208:AG1208)),0)</f>
        <v>4</v>
      </c>
      <c r="F1208" s="7">
        <f>IF(R1208&gt;0,RANK(R1208,(P1208:R1208,S1208:AG1208)),0)</f>
        <v>1</v>
      </c>
      <c r="G1208" s="7">
        <f>IF(S1208&gt;0,RANK(S1208,(P1208:R1208,S1208:AG1208)),0)</f>
        <v>2</v>
      </c>
      <c r="H1208" s="48">
        <f t="shared" si="683"/>
        <v>1126</v>
      </c>
      <c r="I1208" s="163">
        <f t="shared" si="684"/>
        <v>0.51722553973357832</v>
      </c>
      <c r="J1208" s="2"/>
      <c r="K1208" s="2">
        <f t="shared" si="685"/>
        <v>0</v>
      </c>
      <c r="L1208" s="2">
        <f t="shared" si="686"/>
        <v>4.777216352779054E-2</v>
      </c>
      <c r="M1208" s="2">
        <f t="shared" si="687"/>
        <v>0.67248507119889755</v>
      </c>
      <c r="N1208" s="2">
        <f t="shared" si="688"/>
        <v>0.15525953146531923</v>
      </c>
      <c r="O1208" s="2">
        <f t="shared" si="689"/>
        <v>0.12448323380799264</v>
      </c>
      <c r="Q1208" s="1">
        <v>104</v>
      </c>
      <c r="R1208" s="1">
        <v>1464</v>
      </c>
      <c r="S1208" s="1">
        <v>338</v>
      </c>
      <c r="T1208" s="1">
        <v>190</v>
      </c>
      <c r="Y1208" s="1">
        <v>81</v>
      </c>
      <c r="AI1208" s="7">
        <f t="shared" si="690"/>
        <v>3</v>
      </c>
      <c r="AJ1208" s="7">
        <f t="shared" si="691"/>
        <v>0</v>
      </c>
      <c r="AK1208" s="7">
        <f t="shared" si="692"/>
        <v>0</v>
      </c>
      <c r="AL1208" s="7">
        <f t="shared" si="693"/>
        <v>0</v>
      </c>
      <c r="AM1208" s="2">
        <f t="shared" si="694"/>
        <v>8.7276067983463476E-2</v>
      </c>
      <c r="AN1208" s="2">
        <f t="shared" si="695"/>
        <v>0</v>
      </c>
      <c r="AO1208" s="2">
        <f t="shared" si="696"/>
        <v>0</v>
      </c>
      <c r="AP1208" s="2">
        <f t="shared" si="697"/>
        <v>0</v>
      </c>
      <c r="AR1208" t="str">
        <f t="shared" si="698"/>
        <v>Jefferson</v>
      </c>
      <c r="AS1208" t="s">
        <v>3168</v>
      </c>
      <c r="AT1208" s="162">
        <v>1</v>
      </c>
      <c r="AV1208" s="91">
        <v>30</v>
      </c>
      <c r="AW1208" s="93">
        <v>43</v>
      </c>
      <c r="AX1208" s="99">
        <f t="shared" si="699"/>
        <v>30043</v>
      </c>
      <c r="AZ1208" s="7" t="s">
        <v>3053</v>
      </c>
      <c r="BA1208" t="s">
        <v>3290</v>
      </c>
    </row>
    <row r="1209" spans="1:53" hidden="1" outlineLevel="1">
      <c r="A1209" t="s">
        <v>77</v>
      </c>
      <c r="B1209" t="s">
        <v>3168</v>
      </c>
      <c r="C1209" s="1">
        <f t="shared" si="682"/>
        <v>514</v>
      </c>
      <c r="D1209" s="7">
        <f>IF(P1209&gt;0,RANK(P1209,(P1209:R1209,S1209:AG1209)),0)</f>
        <v>0</v>
      </c>
      <c r="E1209" s="7">
        <f>IF(Q1209&gt;0,RANK(Q1209,(P1209:R1209,S1209:AG1209)),0)</f>
        <v>4</v>
      </c>
      <c r="F1209" s="7">
        <f>IF(R1209&gt;0,RANK(R1209,(P1209:R1209,S1209:AG1209)),0)</f>
        <v>1</v>
      </c>
      <c r="G1209" s="7">
        <f>IF(S1209&gt;0,RANK(S1209,(P1209:R1209,S1209:AG1209)),0)</f>
        <v>2</v>
      </c>
      <c r="H1209" s="48">
        <f t="shared" si="683"/>
        <v>272</v>
      </c>
      <c r="I1209" s="163">
        <f t="shared" si="684"/>
        <v>0.52918287937743191</v>
      </c>
      <c r="J1209" s="2"/>
      <c r="K1209" s="2">
        <f t="shared" si="685"/>
        <v>0</v>
      </c>
      <c r="L1209" s="2">
        <f t="shared" si="686"/>
        <v>6.6147859922178989E-2</v>
      </c>
      <c r="M1209" s="2">
        <f t="shared" si="687"/>
        <v>0.64785992217898836</v>
      </c>
      <c r="N1209" s="2">
        <f t="shared" si="688"/>
        <v>0.11867704280155641</v>
      </c>
      <c r="O1209" s="2">
        <f t="shared" si="689"/>
        <v>0.16731517509727625</v>
      </c>
      <c r="Q1209" s="1">
        <v>34</v>
      </c>
      <c r="R1209" s="1">
        <v>333</v>
      </c>
      <c r="S1209" s="1">
        <v>61</v>
      </c>
      <c r="T1209" s="1">
        <v>59</v>
      </c>
      <c r="Y1209" s="1">
        <v>27</v>
      </c>
      <c r="AI1209" s="7">
        <f t="shared" si="690"/>
        <v>3</v>
      </c>
      <c r="AJ1209" s="7">
        <f t="shared" si="691"/>
        <v>0</v>
      </c>
      <c r="AK1209" s="7">
        <f t="shared" si="692"/>
        <v>0</v>
      </c>
      <c r="AL1209" s="7">
        <f t="shared" si="693"/>
        <v>0</v>
      </c>
      <c r="AM1209" s="2">
        <f t="shared" si="694"/>
        <v>0.11478599221789883</v>
      </c>
      <c r="AN1209" s="2">
        <f t="shared" si="695"/>
        <v>0</v>
      </c>
      <c r="AO1209" s="2">
        <f t="shared" si="696"/>
        <v>0</v>
      </c>
      <c r="AP1209" s="2">
        <f t="shared" si="697"/>
        <v>0</v>
      </c>
      <c r="AR1209" t="str">
        <f t="shared" si="698"/>
        <v>Judith Basin</v>
      </c>
      <c r="AS1209" t="s">
        <v>3168</v>
      </c>
      <c r="AT1209" s="162">
        <v>1</v>
      </c>
      <c r="AV1209" s="91">
        <v>30</v>
      </c>
      <c r="AW1209" s="93">
        <v>45</v>
      </c>
      <c r="AX1209" s="99">
        <f t="shared" si="699"/>
        <v>30045</v>
      </c>
      <c r="AZ1209" s="7" t="s">
        <v>3053</v>
      </c>
      <c r="BA1209" t="s">
        <v>3290</v>
      </c>
    </row>
    <row r="1210" spans="1:53" hidden="1" outlineLevel="1">
      <c r="A1210" t="s">
        <v>2466</v>
      </c>
      <c r="B1210" t="s">
        <v>3168</v>
      </c>
      <c r="C1210" s="1">
        <f t="shared" si="682"/>
        <v>4682</v>
      </c>
      <c r="D1210" s="7">
        <f>IF(P1210&gt;0,RANK(P1210,(P1210:R1210,S1210:AG1210)),0)</f>
        <v>0</v>
      </c>
      <c r="E1210" s="7">
        <f>IF(Q1210&gt;0,RANK(Q1210,(P1210:R1210,S1210:AG1210)),0)</f>
        <v>5</v>
      </c>
      <c r="F1210" s="7">
        <f>IF(R1210&gt;0,RANK(R1210,(P1210:R1210,S1210:AG1210)),0)</f>
        <v>1</v>
      </c>
      <c r="G1210" s="7">
        <f>IF(S1210&gt;0,RANK(S1210,(P1210:R1210,S1210:AG1210)),0)</f>
        <v>2</v>
      </c>
      <c r="H1210" s="48">
        <f t="shared" si="683"/>
        <v>1977</v>
      </c>
      <c r="I1210" s="163">
        <f t="shared" si="684"/>
        <v>0.42225544639043144</v>
      </c>
      <c r="J1210" s="2"/>
      <c r="K1210" s="2">
        <f t="shared" si="685"/>
        <v>0</v>
      </c>
      <c r="L1210" s="2">
        <f t="shared" si="686"/>
        <v>4.3571123451516446E-2</v>
      </c>
      <c r="M1210" s="2">
        <f t="shared" si="687"/>
        <v>0.62900469884664678</v>
      </c>
      <c r="N1210" s="2">
        <f t="shared" si="688"/>
        <v>0.20674925245621528</v>
      </c>
      <c r="O1210" s="2">
        <f t="shared" si="689"/>
        <v>0.12067492524562146</v>
      </c>
      <c r="Q1210" s="1">
        <v>204</v>
      </c>
      <c r="R1210" s="1">
        <v>2945</v>
      </c>
      <c r="S1210" s="1">
        <v>968</v>
      </c>
      <c r="T1210" s="1">
        <v>344</v>
      </c>
      <c r="Y1210" s="1">
        <v>221</v>
      </c>
      <c r="AI1210" s="7">
        <f t="shared" si="690"/>
        <v>3</v>
      </c>
      <c r="AJ1210" s="7">
        <f t="shared" si="691"/>
        <v>0</v>
      </c>
      <c r="AK1210" s="7">
        <f t="shared" si="692"/>
        <v>0</v>
      </c>
      <c r="AL1210" s="7">
        <f t="shared" si="693"/>
        <v>0</v>
      </c>
      <c r="AM1210" s="2">
        <f t="shared" si="694"/>
        <v>7.3472874839812047E-2</v>
      </c>
      <c r="AN1210" s="2">
        <f t="shared" si="695"/>
        <v>0</v>
      </c>
      <c r="AO1210" s="2">
        <f t="shared" si="696"/>
        <v>0</v>
      </c>
      <c r="AP1210" s="2">
        <f t="shared" si="697"/>
        <v>0</v>
      </c>
      <c r="AR1210" t="str">
        <f t="shared" si="698"/>
        <v>Lake</v>
      </c>
      <c r="AS1210" t="s">
        <v>3168</v>
      </c>
      <c r="AT1210" s="162">
        <v>1</v>
      </c>
      <c r="AV1210" s="91">
        <v>30</v>
      </c>
      <c r="AW1210" s="93">
        <v>47</v>
      </c>
      <c r="AX1210" s="99">
        <f t="shared" si="699"/>
        <v>30047</v>
      </c>
      <c r="AZ1210" s="7" t="s">
        <v>3053</v>
      </c>
      <c r="BA1210" t="s">
        <v>3290</v>
      </c>
    </row>
    <row r="1211" spans="1:53" hidden="1" outlineLevel="1">
      <c r="A1211" t="s">
        <v>1828</v>
      </c>
      <c r="B1211" t="s">
        <v>3168</v>
      </c>
      <c r="C1211" s="1">
        <f t="shared" si="682"/>
        <v>7386</v>
      </c>
      <c r="D1211" s="7">
        <f>IF(P1211&gt;0,RANK(P1211,(P1211:R1211,S1211:AG1211)),0)</f>
        <v>0</v>
      </c>
      <c r="E1211" s="7">
        <f>IF(Q1211&gt;0,RANK(Q1211,(P1211:R1211,S1211:AG1211)),0)</f>
        <v>4</v>
      </c>
      <c r="F1211" s="7">
        <f>IF(R1211&gt;0,RANK(R1211,(P1211:R1211,S1211:AG1211)),0)</f>
        <v>1</v>
      </c>
      <c r="G1211" s="7">
        <f>IF(S1211&gt;0,RANK(S1211,(P1211:R1211,S1211:AG1211)),0)</f>
        <v>2</v>
      </c>
      <c r="H1211" s="48">
        <f t="shared" si="683"/>
        <v>4185</v>
      </c>
      <c r="I1211" s="163">
        <f t="shared" si="684"/>
        <v>0.56661251015434611</v>
      </c>
      <c r="J1211" s="2"/>
      <c r="K1211" s="2">
        <f t="shared" si="685"/>
        <v>0</v>
      </c>
      <c r="L1211" s="2">
        <f t="shared" si="686"/>
        <v>4.8334687246141352E-2</v>
      </c>
      <c r="M1211" s="2">
        <f t="shared" si="687"/>
        <v>0.69794205253181696</v>
      </c>
      <c r="N1211" s="2">
        <f t="shared" si="688"/>
        <v>0.13132954237747088</v>
      </c>
      <c r="O1211" s="2">
        <f t="shared" si="689"/>
        <v>0.12239371784457084</v>
      </c>
      <c r="Q1211" s="1">
        <v>357</v>
      </c>
      <c r="R1211" s="1">
        <v>5155</v>
      </c>
      <c r="S1211" s="1">
        <v>970</v>
      </c>
      <c r="T1211" s="1">
        <v>660</v>
      </c>
      <c r="Y1211" s="1">
        <v>244</v>
      </c>
      <c r="AI1211" s="7">
        <f t="shared" si="690"/>
        <v>3</v>
      </c>
      <c r="AJ1211" s="7">
        <f t="shared" si="691"/>
        <v>0</v>
      </c>
      <c r="AK1211" s="7">
        <f t="shared" si="692"/>
        <v>0</v>
      </c>
      <c r="AL1211" s="7">
        <f t="shared" si="693"/>
        <v>0</v>
      </c>
      <c r="AM1211" s="2">
        <f t="shared" si="694"/>
        <v>8.9358245329000816E-2</v>
      </c>
      <c r="AN1211" s="2">
        <f t="shared" si="695"/>
        <v>0</v>
      </c>
      <c r="AO1211" s="2">
        <f t="shared" si="696"/>
        <v>0</v>
      </c>
      <c r="AP1211" s="2">
        <f t="shared" si="697"/>
        <v>0</v>
      </c>
      <c r="AR1211" t="str">
        <f t="shared" si="698"/>
        <v>Lewis and Clark</v>
      </c>
      <c r="AS1211" t="s">
        <v>3168</v>
      </c>
      <c r="AT1211" s="162">
        <v>1</v>
      </c>
      <c r="AV1211" s="91">
        <v>30</v>
      </c>
      <c r="AW1211" s="93">
        <v>49</v>
      </c>
      <c r="AX1211" s="99">
        <f t="shared" si="699"/>
        <v>30049</v>
      </c>
      <c r="AZ1211" s="7" t="s">
        <v>3053</v>
      </c>
      <c r="BA1211" t="s">
        <v>3290</v>
      </c>
    </row>
    <row r="1212" spans="1:53" hidden="1" outlineLevel="1">
      <c r="A1212" t="s">
        <v>215</v>
      </c>
      <c r="B1212" t="s">
        <v>3168</v>
      </c>
      <c r="C1212" s="1">
        <f t="shared" si="682"/>
        <v>483</v>
      </c>
      <c r="D1212" s="7">
        <f>IF(P1212&gt;0,RANK(P1212,(P1212:R1212,S1212:AG1212)),0)</f>
        <v>0</v>
      </c>
      <c r="E1212" s="7">
        <f>IF(Q1212&gt;0,RANK(Q1212,(P1212:R1212,S1212:AG1212)),0)</f>
        <v>4</v>
      </c>
      <c r="F1212" s="7">
        <f>IF(R1212&gt;0,RANK(R1212,(P1212:R1212,S1212:AG1212)),0)</f>
        <v>1</v>
      </c>
      <c r="G1212" s="7">
        <f>IF(S1212&gt;0,RANK(S1212,(P1212:R1212,S1212:AG1212)),0)</f>
        <v>2</v>
      </c>
      <c r="H1212" s="48">
        <f t="shared" si="683"/>
        <v>226</v>
      </c>
      <c r="I1212" s="163">
        <f t="shared" si="684"/>
        <v>0.46790890269151136</v>
      </c>
      <c r="J1212" s="2"/>
      <c r="K1212" s="2">
        <f t="shared" si="685"/>
        <v>0</v>
      </c>
      <c r="L1212" s="2">
        <f t="shared" si="686"/>
        <v>5.1759834368530024E-2</v>
      </c>
      <c r="M1212" s="2">
        <f t="shared" si="687"/>
        <v>0.61904761904761907</v>
      </c>
      <c r="N1212" s="2">
        <f t="shared" si="688"/>
        <v>0.15113871635610765</v>
      </c>
      <c r="O1212" s="2">
        <f t="shared" si="689"/>
        <v>0.17805383022774324</v>
      </c>
      <c r="Q1212" s="1">
        <v>25</v>
      </c>
      <c r="R1212" s="1">
        <v>299</v>
      </c>
      <c r="S1212" s="1">
        <v>73</v>
      </c>
      <c r="T1212" s="1">
        <v>63</v>
      </c>
      <c r="Y1212" s="1">
        <v>23</v>
      </c>
      <c r="AI1212" s="7">
        <f t="shared" si="690"/>
        <v>3</v>
      </c>
      <c r="AJ1212" s="7">
        <f t="shared" si="691"/>
        <v>0</v>
      </c>
      <c r="AK1212" s="7">
        <f t="shared" si="692"/>
        <v>0</v>
      </c>
      <c r="AL1212" s="7">
        <f t="shared" si="693"/>
        <v>0</v>
      </c>
      <c r="AM1212" s="2">
        <f t="shared" si="694"/>
        <v>0.13043478260869565</v>
      </c>
      <c r="AN1212" s="2">
        <f t="shared" si="695"/>
        <v>0</v>
      </c>
      <c r="AO1212" s="2">
        <f t="shared" si="696"/>
        <v>0</v>
      </c>
      <c r="AP1212" s="2">
        <f t="shared" si="697"/>
        <v>0</v>
      </c>
      <c r="AR1212" t="str">
        <f t="shared" si="698"/>
        <v>Liberty</v>
      </c>
      <c r="AS1212" t="s">
        <v>3168</v>
      </c>
      <c r="AT1212" s="162">
        <v>1</v>
      </c>
      <c r="AV1212" s="91">
        <v>30</v>
      </c>
      <c r="AW1212" s="93">
        <v>51</v>
      </c>
      <c r="AX1212" s="99">
        <f t="shared" si="699"/>
        <v>30051</v>
      </c>
      <c r="AZ1212" s="7" t="s">
        <v>3053</v>
      </c>
      <c r="BA1212" t="s">
        <v>3290</v>
      </c>
    </row>
    <row r="1213" spans="1:53" hidden="1" outlineLevel="1">
      <c r="A1213" t="s">
        <v>229</v>
      </c>
      <c r="B1213" t="s">
        <v>3168</v>
      </c>
      <c r="C1213" s="1">
        <f t="shared" si="682"/>
        <v>3015</v>
      </c>
      <c r="D1213" s="7">
        <f>IF(P1213&gt;0,RANK(P1213,(P1213:R1213,S1213:AG1213)),0)</f>
        <v>0</v>
      </c>
      <c r="E1213" s="7">
        <f>IF(Q1213&gt;0,RANK(Q1213,(P1213:R1213,S1213:AG1213)),0)</f>
        <v>4</v>
      </c>
      <c r="F1213" s="7">
        <f>IF(R1213&gt;0,RANK(R1213,(P1213:R1213,S1213:AG1213)),0)</f>
        <v>1</v>
      </c>
      <c r="G1213" s="7">
        <f>IF(S1213&gt;0,RANK(S1213,(P1213:R1213,S1213:AG1213)),0)</f>
        <v>2</v>
      </c>
      <c r="H1213" s="48">
        <f t="shared" si="683"/>
        <v>1451</v>
      </c>
      <c r="I1213" s="163">
        <f t="shared" si="684"/>
        <v>0.48126036484245438</v>
      </c>
      <c r="J1213" s="2"/>
      <c r="K1213" s="2">
        <f t="shared" si="685"/>
        <v>0</v>
      </c>
      <c r="L1213" s="2">
        <f t="shared" si="686"/>
        <v>3.9800995024875621E-2</v>
      </c>
      <c r="M1213" s="2">
        <f t="shared" si="687"/>
        <v>0.67728026533996688</v>
      </c>
      <c r="N1213" s="2">
        <f t="shared" si="688"/>
        <v>0.19601990049751244</v>
      </c>
      <c r="O1213" s="2">
        <f t="shared" si="689"/>
        <v>8.6898839137645012E-2</v>
      </c>
      <c r="Q1213" s="1">
        <v>120</v>
      </c>
      <c r="R1213" s="1">
        <v>2042</v>
      </c>
      <c r="S1213" s="1">
        <v>591</v>
      </c>
      <c r="T1213" s="1">
        <v>192</v>
      </c>
      <c r="Y1213" s="1">
        <v>70</v>
      </c>
      <c r="AI1213" s="7">
        <f t="shared" si="690"/>
        <v>3</v>
      </c>
      <c r="AJ1213" s="7">
        <f t="shared" si="691"/>
        <v>0</v>
      </c>
      <c r="AK1213" s="7">
        <f t="shared" si="692"/>
        <v>0</v>
      </c>
      <c r="AL1213" s="7">
        <f t="shared" si="693"/>
        <v>0</v>
      </c>
      <c r="AM1213" s="2">
        <f t="shared" si="694"/>
        <v>6.3681592039800991E-2</v>
      </c>
      <c r="AN1213" s="2">
        <f t="shared" si="695"/>
        <v>0</v>
      </c>
      <c r="AO1213" s="2">
        <f t="shared" si="696"/>
        <v>0</v>
      </c>
      <c r="AP1213" s="2">
        <f t="shared" si="697"/>
        <v>0</v>
      </c>
      <c r="AR1213" t="str">
        <f t="shared" si="698"/>
        <v>Lincoln</v>
      </c>
      <c r="AS1213" t="s">
        <v>3168</v>
      </c>
      <c r="AT1213" s="162">
        <v>1</v>
      </c>
      <c r="AV1213" s="91">
        <v>30</v>
      </c>
      <c r="AW1213" s="93">
        <v>53</v>
      </c>
      <c r="AX1213" s="99">
        <f t="shared" si="699"/>
        <v>30053</v>
      </c>
      <c r="AZ1213" s="7" t="s">
        <v>3053</v>
      </c>
      <c r="BA1213" t="s">
        <v>3290</v>
      </c>
    </row>
    <row r="1214" spans="1:53" hidden="1" outlineLevel="1">
      <c r="A1214" t="s">
        <v>1604</v>
      </c>
      <c r="B1214" t="s">
        <v>3168</v>
      </c>
      <c r="C1214" s="1">
        <f t="shared" si="682"/>
        <v>405</v>
      </c>
      <c r="D1214" s="7">
        <f>IF(P1214&gt;0,RANK(P1214,(P1214:R1214,S1214:AG1214)),0)</f>
        <v>0</v>
      </c>
      <c r="E1214" s="7">
        <f>IF(Q1214&gt;0,RANK(Q1214,(P1214:R1214,S1214:AG1214)),0)</f>
        <v>4</v>
      </c>
      <c r="F1214" s="7">
        <f>IF(R1214&gt;0,RANK(R1214,(P1214:R1214,S1214:AG1214)),0)</f>
        <v>1</v>
      </c>
      <c r="G1214" s="7">
        <f>IF(S1214&gt;0,RANK(S1214,(P1214:R1214,S1214:AG1214)),0)</f>
        <v>2</v>
      </c>
      <c r="H1214" s="48">
        <f t="shared" si="683"/>
        <v>225</v>
      </c>
      <c r="I1214" s="163">
        <f t="shared" si="684"/>
        <v>0.55555555555555558</v>
      </c>
      <c r="J1214" s="2"/>
      <c r="K1214" s="2">
        <f t="shared" si="685"/>
        <v>0</v>
      </c>
      <c r="L1214" s="2">
        <f t="shared" si="686"/>
        <v>7.6543209876543214E-2</v>
      </c>
      <c r="M1214" s="2">
        <f t="shared" si="687"/>
        <v>0.67654320987654326</v>
      </c>
      <c r="N1214" s="2">
        <f t="shared" si="688"/>
        <v>0.12098765432098765</v>
      </c>
      <c r="O1214" s="2">
        <f t="shared" si="689"/>
        <v>0.12592592592592591</v>
      </c>
      <c r="Q1214" s="1">
        <v>31</v>
      </c>
      <c r="R1214" s="1">
        <v>274</v>
      </c>
      <c r="S1214" s="1">
        <v>49</v>
      </c>
      <c r="T1214" s="1">
        <v>44</v>
      </c>
      <c r="Y1214" s="1">
        <v>7</v>
      </c>
      <c r="AI1214" s="7">
        <f t="shared" si="690"/>
        <v>3</v>
      </c>
      <c r="AJ1214" s="7">
        <f t="shared" si="691"/>
        <v>0</v>
      </c>
      <c r="AK1214" s="7">
        <f t="shared" si="692"/>
        <v>0</v>
      </c>
      <c r="AL1214" s="7">
        <f t="shared" si="693"/>
        <v>0</v>
      </c>
      <c r="AM1214" s="2">
        <f t="shared" si="694"/>
        <v>0.10864197530864197</v>
      </c>
      <c r="AN1214" s="2">
        <f t="shared" si="695"/>
        <v>0</v>
      </c>
      <c r="AO1214" s="2">
        <f t="shared" si="696"/>
        <v>0</v>
      </c>
      <c r="AP1214" s="2">
        <f t="shared" si="697"/>
        <v>0</v>
      </c>
      <c r="AR1214" t="str">
        <f t="shared" si="698"/>
        <v>McCone</v>
      </c>
      <c r="AS1214" t="s">
        <v>3168</v>
      </c>
      <c r="AT1214" s="162">
        <v>1</v>
      </c>
      <c r="AV1214" s="91">
        <v>30</v>
      </c>
      <c r="AW1214" s="93">
        <v>55</v>
      </c>
      <c r="AX1214" s="99">
        <f t="shared" si="699"/>
        <v>30055</v>
      </c>
      <c r="AZ1214" s="7" t="s">
        <v>3053</v>
      </c>
      <c r="BA1214" t="s">
        <v>3290</v>
      </c>
    </row>
    <row r="1215" spans="1:53" hidden="1" outlineLevel="1">
      <c r="A1215" t="s">
        <v>1421</v>
      </c>
      <c r="B1215" t="s">
        <v>3168</v>
      </c>
      <c r="C1215" s="1">
        <f t="shared" si="682"/>
        <v>1838</v>
      </c>
      <c r="D1215" s="7">
        <f>IF(P1215&gt;0,RANK(P1215,(P1215:R1215,S1215:AG1215)),0)</f>
        <v>0</v>
      </c>
      <c r="E1215" s="7">
        <f>IF(Q1215&gt;0,RANK(Q1215,(P1215:R1215,S1215:AG1215)),0)</f>
        <v>5</v>
      </c>
      <c r="F1215" s="7">
        <f>IF(R1215&gt;0,RANK(R1215,(P1215:R1215,S1215:AG1215)),0)</f>
        <v>1</v>
      </c>
      <c r="G1215" s="7">
        <f>IF(S1215&gt;0,RANK(S1215,(P1215:R1215,S1215:AG1215)),0)</f>
        <v>2</v>
      </c>
      <c r="H1215" s="48">
        <f t="shared" si="683"/>
        <v>937</v>
      </c>
      <c r="I1215" s="163">
        <f t="shared" si="684"/>
        <v>0.50979325353645266</v>
      </c>
      <c r="J1215" s="2"/>
      <c r="K1215" s="2">
        <f t="shared" si="685"/>
        <v>0</v>
      </c>
      <c r="L1215" s="2">
        <f t="shared" si="686"/>
        <v>4.0805223068552776E-2</v>
      </c>
      <c r="M1215" s="2">
        <f t="shared" si="687"/>
        <v>0.67083786724700767</v>
      </c>
      <c r="N1215" s="2">
        <f t="shared" si="688"/>
        <v>0.16104461371055495</v>
      </c>
      <c r="O1215" s="2">
        <f t="shared" si="689"/>
        <v>0.12731229597388466</v>
      </c>
      <c r="Q1215" s="1">
        <v>75</v>
      </c>
      <c r="R1215" s="1">
        <v>1233</v>
      </c>
      <c r="S1215" s="1">
        <v>296</v>
      </c>
      <c r="T1215" s="1">
        <v>157</v>
      </c>
      <c r="Y1215" s="1">
        <v>77</v>
      </c>
      <c r="AI1215" s="7">
        <f t="shared" si="690"/>
        <v>3</v>
      </c>
      <c r="AJ1215" s="7">
        <f t="shared" si="691"/>
        <v>0</v>
      </c>
      <c r="AK1215" s="7">
        <f t="shared" si="692"/>
        <v>0</v>
      </c>
      <c r="AL1215" s="7">
        <f t="shared" si="693"/>
        <v>0</v>
      </c>
      <c r="AM1215" s="2">
        <f t="shared" si="694"/>
        <v>8.5418933623503807E-2</v>
      </c>
      <c r="AN1215" s="2">
        <f t="shared" si="695"/>
        <v>0</v>
      </c>
      <c r="AO1215" s="2">
        <f t="shared" si="696"/>
        <v>0</v>
      </c>
      <c r="AP1215" s="2">
        <f t="shared" si="697"/>
        <v>0</v>
      </c>
      <c r="AR1215" t="str">
        <f t="shared" si="698"/>
        <v>Madison</v>
      </c>
      <c r="AS1215" t="s">
        <v>3168</v>
      </c>
      <c r="AT1215" s="162">
        <v>1</v>
      </c>
      <c r="AV1215" s="91">
        <v>30</v>
      </c>
      <c r="AW1215" s="93">
        <v>57</v>
      </c>
      <c r="AX1215" s="99">
        <f t="shared" si="699"/>
        <v>30057</v>
      </c>
      <c r="AZ1215" s="7" t="s">
        <v>3053</v>
      </c>
      <c r="BA1215" t="s">
        <v>3290</v>
      </c>
    </row>
    <row r="1216" spans="1:53" hidden="1" outlineLevel="1">
      <c r="A1216" t="s">
        <v>2340</v>
      </c>
      <c r="B1216" t="s">
        <v>3168</v>
      </c>
      <c r="C1216" s="1">
        <f t="shared" si="682"/>
        <v>472</v>
      </c>
      <c r="D1216" s="7">
        <f>IF(P1216&gt;0,RANK(P1216,(P1216:R1216,S1216:AG1216)),0)</f>
        <v>0</v>
      </c>
      <c r="E1216" s="7">
        <f>IF(Q1216&gt;0,RANK(Q1216,(P1216:R1216,S1216:AG1216)),0)</f>
        <v>4</v>
      </c>
      <c r="F1216" s="7">
        <f>IF(R1216&gt;0,RANK(R1216,(P1216:R1216,S1216:AG1216)),0)</f>
        <v>1</v>
      </c>
      <c r="G1216" s="7">
        <f>IF(S1216&gt;0,RANK(S1216,(P1216:R1216,S1216:AG1216)),0)</f>
        <v>2</v>
      </c>
      <c r="H1216" s="48">
        <f t="shared" si="683"/>
        <v>256</v>
      </c>
      <c r="I1216" s="163">
        <f t="shared" si="684"/>
        <v>0.5423728813559322</v>
      </c>
      <c r="J1216" s="2"/>
      <c r="K1216" s="2">
        <f t="shared" si="685"/>
        <v>0</v>
      </c>
      <c r="L1216" s="2">
        <f t="shared" si="686"/>
        <v>5.0847457627118647E-2</v>
      </c>
      <c r="M1216" s="2">
        <f t="shared" si="687"/>
        <v>0.67796610169491522</v>
      </c>
      <c r="N1216" s="2">
        <f t="shared" si="688"/>
        <v>0.13559322033898305</v>
      </c>
      <c r="O1216" s="2">
        <f t="shared" si="689"/>
        <v>0.13559322033898311</v>
      </c>
      <c r="Q1216" s="1">
        <v>24</v>
      </c>
      <c r="R1216" s="1">
        <v>320</v>
      </c>
      <c r="S1216" s="1">
        <v>64</v>
      </c>
      <c r="T1216" s="1">
        <v>44</v>
      </c>
      <c r="Y1216" s="1">
        <v>20</v>
      </c>
      <c r="AI1216" s="7">
        <f t="shared" si="690"/>
        <v>3</v>
      </c>
      <c r="AJ1216" s="7">
        <f t="shared" si="691"/>
        <v>0</v>
      </c>
      <c r="AK1216" s="7">
        <f t="shared" si="692"/>
        <v>0</v>
      </c>
      <c r="AL1216" s="7">
        <f t="shared" si="693"/>
        <v>0</v>
      </c>
      <c r="AM1216" s="2">
        <f t="shared" si="694"/>
        <v>9.3220338983050849E-2</v>
      </c>
      <c r="AN1216" s="2">
        <f t="shared" si="695"/>
        <v>0</v>
      </c>
      <c r="AO1216" s="2">
        <f t="shared" si="696"/>
        <v>0</v>
      </c>
      <c r="AP1216" s="2">
        <f t="shared" si="697"/>
        <v>0</v>
      </c>
      <c r="AR1216" t="str">
        <f t="shared" si="698"/>
        <v>Meagher</v>
      </c>
      <c r="AS1216" t="s">
        <v>3168</v>
      </c>
      <c r="AT1216" s="162">
        <v>1</v>
      </c>
      <c r="AV1216" s="91">
        <v>30</v>
      </c>
      <c r="AW1216" s="93">
        <v>59</v>
      </c>
      <c r="AX1216" s="99">
        <f t="shared" si="699"/>
        <v>30059</v>
      </c>
      <c r="AZ1216" s="7" t="s">
        <v>3053</v>
      </c>
      <c r="BA1216" t="s">
        <v>3290</v>
      </c>
    </row>
    <row r="1217" spans="1:53" hidden="1" outlineLevel="1">
      <c r="A1217" t="s">
        <v>2128</v>
      </c>
      <c r="B1217" t="s">
        <v>3168</v>
      </c>
      <c r="C1217" s="1">
        <f t="shared" si="682"/>
        <v>814</v>
      </c>
      <c r="D1217" s="7">
        <f>IF(P1217&gt;0,RANK(P1217,(P1217:R1217,S1217:AG1217)),0)</f>
        <v>0</v>
      </c>
      <c r="E1217" s="7">
        <f>IF(Q1217&gt;0,RANK(Q1217,(P1217:R1217,S1217:AG1217)),0)</f>
        <v>5</v>
      </c>
      <c r="F1217" s="7">
        <f>IF(R1217&gt;0,RANK(R1217,(P1217:R1217,S1217:AG1217)),0)</f>
        <v>1</v>
      </c>
      <c r="G1217" s="7">
        <f>IF(S1217&gt;0,RANK(S1217,(P1217:R1217,S1217:AG1217)),0)</f>
        <v>2</v>
      </c>
      <c r="H1217" s="48">
        <f t="shared" si="683"/>
        <v>347</v>
      </c>
      <c r="I1217" s="163">
        <f t="shared" si="684"/>
        <v>0.42628992628992629</v>
      </c>
      <c r="J1217" s="2"/>
      <c r="K1217" s="2">
        <f t="shared" si="685"/>
        <v>0</v>
      </c>
      <c r="L1217" s="2">
        <f t="shared" si="686"/>
        <v>4.0540540540540543E-2</v>
      </c>
      <c r="M1217" s="2">
        <f t="shared" si="687"/>
        <v>0.6117936117936118</v>
      </c>
      <c r="N1217" s="2">
        <f t="shared" si="688"/>
        <v>0.18550368550368551</v>
      </c>
      <c r="O1217" s="2">
        <f t="shared" si="689"/>
        <v>0.16216216216216212</v>
      </c>
      <c r="Q1217" s="1">
        <v>33</v>
      </c>
      <c r="R1217" s="1">
        <v>498</v>
      </c>
      <c r="S1217" s="1">
        <v>151</v>
      </c>
      <c r="T1217" s="1">
        <v>81</v>
      </c>
      <c r="Y1217" s="1">
        <v>51</v>
      </c>
      <c r="AI1217" s="7">
        <f t="shared" si="690"/>
        <v>3</v>
      </c>
      <c r="AJ1217" s="7">
        <f t="shared" si="691"/>
        <v>0</v>
      </c>
      <c r="AK1217" s="7">
        <f t="shared" si="692"/>
        <v>0</v>
      </c>
      <c r="AL1217" s="7">
        <f t="shared" si="693"/>
        <v>0</v>
      </c>
      <c r="AM1217" s="2">
        <f t="shared" si="694"/>
        <v>9.9508599508599513E-2</v>
      </c>
      <c r="AN1217" s="2">
        <f t="shared" si="695"/>
        <v>0</v>
      </c>
      <c r="AO1217" s="2">
        <f t="shared" si="696"/>
        <v>0</v>
      </c>
      <c r="AP1217" s="2">
        <f t="shared" si="697"/>
        <v>0</v>
      </c>
      <c r="AR1217" t="str">
        <f t="shared" si="698"/>
        <v>Mineral</v>
      </c>
      <c r="AS1217" t="s">
        <v>3168</v>
      </c>
      <c r="AT1217" s="162">
        <v>1</v>
      </c>
      <c r="AV1217" s="91">
        <v>30</v>
      </c>
      <c r="AW1217" s="93">
        <v>61</v>
      </c>
      <c r="AX1217" s="99">
        <f t="shared" si="699"/>
        <v>30061</v>
      </c>
      <c r="AZ1217" s="7" t="s">
        <v>3053</v>
      </c>
      <c r="BA1217" t="s">
        <v>3290</v>
      </c>
    </row>
    <row r="1218" spans="1:53" hidden="1" outlineLevel="1">
      <c r="A1218" t="s">
        <v>737</v>
      </c>
      <c r="B1218" t="s">
        <v>3168</v>
      </c>
      <c r="C1218" s="1">
        <f t="shared" si="682"/>
        <v>9935</v>
      </c>
      <c r="D1218" s="7">
        <f>IF(P1218&gt;0,RANK(P1218,(P1218:R1218,S1218:AG1218)),0)</f>
        <v>0</v>
      </c>
      <c r="E1218" s="7">
        <f>IF(Q1218&gt;0,RANK(Q1218,(P1218:R1218,S1218:AG1218)),0)</f>
        <v>4</v>
      </c>
      <c r="F1218" s="7">
        <f>IF(R1218&gt;0,RANK(R1218,(P1218:R1218,S1218:AG1218)),0)</f>
        <v>1</v>
      </c>
      <c r="G1218" s="7">
        <f>IF(S1218&gt;0,RANK(S1218,(P1218:R1218,S1218:AG1218)),0)</f>
        <v>2</v>
      </c>
      <c r="H1218" s="48">
        <f t="shared" si="683"/>
        <v>5621</v>
      </c>
      <c r="I1218" s="163">
        <f t="shared" si="684"/>
        <v>0.56577755410166075</v>
      </c>
      <c r="J1218" s="2"/>
      <c r="K1218" s="2">
        <f t="shared" si="685"/>
        <v>0</v>
      </c>
      <c r="L1218" s="2">
        <f t="shared" si="686"/>
        <v>3.5732259687971814E-2</v>
      </c>
      <c r="M1218" s="2">
        <f t="shared" si="687"/>
        <v>0.71122294916960238</v>
      </c>
      <c r="N1218" s="2">
        <f t="shared" si="688"/>
        <v>0.14544539506794163</v>
      </c>
      <c r="O1218" s="2">
        <f t="shared" si="689"/>
        <v>0.10759939607448421</v>
      </c>
      <c r="Q1218" s="1">
        <v>355</v>
      </c>
      <c r="R1218" s="1">
        <v>7066</v>
      </c>
      <c r="S1218" s="1">
        <v>1445</v>
      </c>
      <c r="T1218" s="1">
        <v>777</v>
      </c>
      <c r="Y1218" s="1">
        <v>292</v>
      </c>
      <c r="AI1218" s="7">
        <f t="shared" si="690"/>
        <v>3</v>
      </c>
      <c r="AJ1218" s="7">
        <f t="shared" si="691"/>
        <v>0</v>
      </c>
      <c r="AK1218" s="7">
        <f t="shared" si="692"/>
        <v>0</v>
      </c>
      <c r="AL1218" s="7">
        <f t="shared" si="693"/>
        <v>0</v>
      </c>
      <c r="AM1218" s="2">
        <f t="shared" si="694"/>
        <v>7.8208354302969296E-2</v>
      </c>
      <c r="AN1218" s="2">
        <f t="shared" si="695"/>
        <v>0</v>
      </c>
      <c r="AO1218" s="2">
        <f t="shared" si="696"/>
        <v>0</v>
      </c>
      <c r="AP1218" s="2">
        <f t="shared" si="697"/>
        <v>0</v>
      </c>
      <c r="AR1218" t="str">
        <f t="shared" si="698"/>
        <v>Missoula</v>
      </c>
      <c r="AS1218" t="s">
        <v>3168</v>
      </c>
      <c r="AT1218" s="162">
        <v>1</v>
      </c>
      <c r="AV1218" s="91">
        <v>30</v>
      </c>
      <c r="AW1218" s="93">
        <v>63</v>
      </c>
      <c r="AX1218" s="99">
        <f t="shared" si="699"/>
        <v>30063</v>
      </c>
      <c r="AZ1218" s="7" t="s">
        <v>3053</v>
      </c>
      <c r="BA1218" t="s">
        <v>3290</v>
      </c>
    </row>
    <row r="1219" spans="1:53" hidden="1" outlineLevel="1">
      <c r="A1219" t="s">
        <v>1968</v>
      </c>
      <c r="B1219" t="s">
        <v>3168</v>
      </c>
      <c r="C1219" s="1">
        <f t="shared" si="682"/>
        <v>977</v>
      </c>
      <c r="D1219" s="7">
        <f>IF(P1219&gt;0,RANK(P1219,(P1219:R1219,S1219:AG1219)),0)</f>
        <v>0</v>
      </c>
      <c r="E1219" s="7">
        <f>IF(Q1219&gt;0,RANK(Q1219,(P1219:R1219,S1219:AG1219)),0)</f>
        <v>4</v>
      </c>
      <c r="F1219" s="7">
        <f>IF(R1219&gt;0,RANK(R1219,(P1219:R1219,S1219:AG1219)),0)</f>
        <v>1</v>
      </c>
      <c r="G1219" s="7">
        <f>IF(S1219&gt;0,RANK(S1219,(P1219:R1219,S1219:AG1219)),0)</f>
        <v>2</v>
      </c>
      <c r="H1219" s="48">
        <f t="shared" si="683"/>
        <v>554</v>
      </c>
      <c r="I1219" s="163">
        <f t="shared" si="684"/>
        <v>0.5670419651995906</v>
      </c>
      <c r="J1219" s="2"/>
      <c r="K1219" s="2">
        <f t="shared" si="685"/>
        <v>0</v>
      </c>
      <c r="L1219" s="2">
        <f t="shared" si="686"/>
        <v>4.7082906857727737E-2</v>
      </c>
      <c r="M1219" s="2">
        <f t="shared" si="687"/>
        <v>0.69089048106448314</v>
      </c>
      <c r="N1219" s="2">
        <f t="shared" si="688"/>
        <v>0.12384851586489252</v>
      </c>
      <c r="O1219" s="2">
        <f t="shared" si="689"/>
        <v>0.13817809621289656</v>
      </c>
      <c r="Q1219" s="1">
        <v>46</v>
      </c>
      <c r="R1219" s="1">
        <v>675</v>
      </c>
      <c r="S1219" s="1">
        <v>121</v>
      </c>
      <c r="T1219" s="1">
        <v>102</v>
      </c>
      <c r="Y1219" s="1">
        <v>33</v>
      </c>
      <c r="AI1219" s="7">
        <f t="shared" si="690"/>
        <v>3</v>
      </c>
      <c r="AJ1219" s="7">
        <f t="shared" si="691"/>
        <v>0</v>
      </c>
      <c r="AK1219" s="7">
        <f t="shared" si="692"/>
        <v>0</v>
      </c>
      <c r="AL1219" s="7">
        <f t="shared" si="693"/>
        <v>0</v>
      </c>
      <c r="AM1219" s="2">
        <f t="shared" si="694"/>
        <v>0.10440122824974411</v>
      </c>
      <c r="AN1219" s="2">
        <f t="shared" si="695"/>
        <v>0</v>
      </c>
      <c r="AO1219" s="2">
        <f t="shared" si="696"/>
        <v>0</v>
      </c>
      <c r="AP1219" s="2">
        <f t="shared" si="697"/>
        <v>0</v>
      </c>
      <c r="AR1219" t="str">
        <f t="shared" si="698"/>
        <v>Musselshell</v>
      </c>
      <c r="AS1219" t="s">
        <v>3168</v>
      </c>
      <c r="AT1219" s="162">
        <v>1</v>
      </c>
      <c r="AV1219" s="91">
        <v>30</v>
      </c>
      <c r="AW1219" s="93">
        <v>65</v>
      </c>
      <c r="AX1219" s="99">
        <f t="shared" si="699"/>
        <v>30065</v>
      </c>
      <c r="AZ1219" s="7" t="s">
        <v>3053</v>
      </c>
      <c r="BA1219" t="s">
        <v>3290</v>
      </c>
    </row>
    <row r="1220" spans="1:53" hidden="1" outlineLevel="1">
      <c r="A1220" t="s">
        <v>2599</v>
      </c>
      <c r="B1220" t="s">
        <v>3168</v>
      </c>
      <c r="C1220" s="1">
        <f t="shared" si="682"/>
        <v>2841</v>
      </c>
      <c r="D1220" s="7">
        <f>IF(P1220&gt;0,RANK(P1220,(P1220:R1220,S1220:AG1220)),0)</f>
        <v>0</v>
      </c>
      <c r="E1220" s="7">
        <f>IF(Q1220&gt;0,RANK(Q1220,(P1220:R1220,S1220:AG1220)),0)</f>
        <v>4</v>
      </c>
      <c r="F1220" s="7">
        <f>IF(R1220&gt;0,RANK(R1220,(P1220:R1220,S1220:AG1220)),0)</f>
        <v>1</v>
      </c>
      <c r="G1220" s="7">
        <f>IF(S1220&gt;0,RANK(S1220,(P1220:R1220,S1220:AG1220)),0)</f>
        <v>2</v>
      </c>
      <c r="H1220" s="48">
        <f t="shared" si="683"/>
        <v>1267</v>
      </c>
      <c r="I1220" s="163">
        <f t="shared" si="684"/>
        <v>0.44596972896867298</v>
      </c>
      <c r="J1220" s="2"/>
      <c r="K1220" s="2">
        <f t="shared" si="685"/>
        <v>0</v>
      </c>
      <c r="L1220" s="2">
        <f t="shared" si="686"/>
        <v>3.5550862372404082E-2</v>
      </c>
      <c r="M1220" s="2">
        <f t="shared" si="687"/>
        <v>0.6487152411122844</v>
      </c>
      <c r="N1220" s="2">
        <f t="shared" si="688"/>
        <v>0.20274551214361142</v>
      </c>
      <c r="O1220" s="2">
        <f t="shared" si="689"/>
        <v>0.11298838437170006</v>
      </c>
      <c r="Q1220" s="1">
        <v>101</v>
      </c>
      <c r="R1220" s="1">
        <v>1843</v>
      </c>
      <c r="S1220" s="1">
        <v>576</v>
      </c>
      <c r="T1220" s="1">
        <v>222</v>
      </c>
      <c r="Y1220" s="1">
        <v>99</v>
      </c>
      <c r="AI1220" s="7">
        <f t="shared" si="690"/>
        <v>3</v>
      </c>
      <c r="AJ1220" s="7">
        <f t="shared" si="691"/>
        <v>0</v>
      </c>
      <c r="AK1220" s="7">
        <f t="shared" si="692"/>
        <v>0</v>
      </c>
      <c r="AL1220" s="7">
        <f t="shared" si="693"/>
        <v>0</v>
      </c>
      <c r="AM1220" s="2">
        <f t="shared" si="694"/>
        <v>7.8141499472016901E-2</v>
      </c>
      <c r="AN1220" s="2">
        <f t="shared" si="695"/>
        <v>0</v>
      </c>
      <c r="AO1220" s="2">
        <f t="shared" si="696"/>
        <v>0</v>
      </c>
      <c r="AP1220" s="2">
        <f t="shared" si="697"/>
        <v>0</v>
      </c>
      <c r="AR1220" t="str">
        <f t="shared" si="698"/>
        <v>Park</v>
      </c>
      <c r="AS1220" t="s">
        <v>3168</v>
      </c>
      <c r="AT1220" s="162">
        <v>1</v>
      </c>
      <c r="AV1220" s="91">
        <v>30</v>
      </c>
      <c r="AW1220" s="93">
        <v>67</v>
      </c>
      <c r="AX1220" s="99">
        <f t="shared" si="699"/>
        <v>30067</v>
      </c>
      <c r="AZ1220" s="7" t="s">
        <v>3053</v>
      </c>
      <c r="BA1220" t="s">
        <v>3290</v>
      </c>
    </row>
    <row r="1221" spans="1:53" hidden="1" outlineLevel="1">
      <c r="A1221" t="s">
        <v>849</v>
      </c>
      <c r="B1221" t="s">
        <v>3168</v>
      </c>
      <c r="C1221" s="1">
        <f t="shared" si="682"/>
        <v>104</v>
      </c>
      <c r="D1221" s="7">
        <f>IF(P1221&gt;0,RANK(P1221,(P1221:R1221,S1221:AG1221)),0)</f>
        <v>0</v>
      </c>
      <c r="E1221" s="7">
        <f>IF(Q1221&gt;0,RANK(Q1221,(P1221:R1221,S1221:AG1221)),0)</f>
        <v>4</v>
      </c>
      <c r="F1221" s="7">
        <f>IF(R1221&gt;0,RANK(R1221,(P1221:R1221,S1221:AG1221)),0)</f>
        <v>1</v>
      </c>
      <c r="G1221" s="7">
        <f>IF(S1221&gt;0,RANK(S1221,(P1221:R1221,S1221:AG1221)),0)</f>
        <v>3</v>
      </c>
      <c r="H1221" s="48">
        <f t="shared" si="683"/>
        <v>60</v>
      </c>
      <c r="I1221" s="163">
        <f t="shared" si="684"/>
        <v>0.57692307692307687</v>
      </c>
      <c r="J1221" s="2"/>
      <c r="K1221" s="2">
        <f t="shared" si="685"/>
        <v>0</v>
      </c>
      <c r="L1221" s="2">
        <f t="shared" si="686"/>
        <v>7.6923076923076927E-2</v>
      </c>
      <c r="M1221" s="2">
        <f t="shared" si="687"/>
        <v>0.69230769230769229</v>
      </c>
      <c r="N1221" s="2">
        <f t="shared" si="688"/>
        <v>9.6153846153846159E-2</v>
      </c>
      <c r="O1221" s="2">
        <f t="shared" si="689"/>
        <v>0.13461538461538469</v>
      </c>
      <c r="Q1221" s="1">
        <v>8</v>
      </c>
      <c r="R1221" s="1">
        <v>72</v>
      </c>
      <c r="S1221" s="1">
        <v>10</v>
      </c>
      <c r="T1221" s="1">
        <v>12</v>
      </c>
      <c r="Y1221" s="1">
        <v>2</v>
      </c>
      <c r="AI1221" s="7">
        <f t="shared" si="690"/>
        <v>2</v>
      </c>
      <c r="AJ1221" s="7">
        <f t="shared" si="691"/>
        <v>0</v>
      </c>
      <c r="AK1221" s="7">
        <f t="shared" si="692"/>
        <v>0</v>
      </c>
      <c r="AL1221" s="7">
        <f t="shared" si="693"/>
        <v>0</v>
      </c>
      <c r="AM1221" s="2">
        <f t="shared" si="694"/>
        <v>0.11538461538461539</v>
      </c>
      <c r="AN1221" s="2">
        <f t="shared" si="695"/>
        <v>0</v>
      </c>
      <c r="AO1221" s="2">
        <f t="shared" si="696"/>
        <v>0</v>
      </c>
      <c r="AP1221" s="2">
        <f t="shared" si="697"/>
        <v>0</v>
      </c>
      <c r="AR1221" t="str">
        <f t="shared" si="698"/>
        <v>Petroleum</v>
      </c>
      <c r="AS1221" t="s">
        <v>3168</v>
      </c>
      <c r="AT1221" s="162">
        <v>1</v>
      </c>
      <c r="AV1221" s="91">
        <v>30</v>
      </c>
      <c r="AW1221" s="93">
        <v>69</v>
      </c>
      <c r="AX1221" s="99">
        <f t="shared" si="699"/>
        <v>30069</v>
      </c>
      <c r="AZ1221" s="7" t="s">
        <v>3053</v>
      </c>
      <c r="BA1221" t="s">
        <v>3290</v>
      </c>
    </row>
    <row r="1222" spans="1:53" hidden="1" outlineLevel="1">
      <c r="A1222" t="s">
        <v>2948</v>
      </c>
      <c r="B1222" t="s">
        <v>3168</v>
      </c>
      <c r="C1222" s="1">
        <f t="shared" si="682"/>
        <v>1298</v>
      </c>
      <c r="D1222" s="7">
        <f>IF(P1222&gt;0,RANK(P1222,(P1222:R1222,S1222:AG1222)),0)</f>
        <v>0</v>
      </c>
      <c r="E1222" s="7">
        <f>IF(Q1222&gt;0,RANK(Q1222,(P1222:R1222,S1222:AG1222)),0)</f>
        <v>4</v>
      </c>
      <c r="F1222" s="7">
        <f>IF(R1222&gt;0,RANK(R1222,(P1222:R1222,S1222:AG1222)),0)</f>
        <v>1</v>
      </c>
      <c r="G1222" s="7">
        <f>IF(S1222&gt;0,RANK(S1222,(P1222:R1222,S1222:AG1222)),0)</f>
        <v>2</v>
      </c>
      <c r="H1222" s="48">
        <f t="shared" si="683"/>
        <v>675</v>
      </c>
      <c r="I1222" s="163">
        <f t="shared" si="684"/>
        <v>0.52003081664098616</v>
      </c>
      <c r="J1222" s="2"/>
      <c r="K1222" s="2">
        <f t="shared" si="685"/>
        <v>0</v>
      </c>
      <c r="L1222" s="2">
        <f t="shared" si="686"/>
        <v>7.0878274268104779E-2</v>
      </c>
      <c r="M1222" s="2">
        <f t="shared" si="687"/>
        <v>0.64483821263482277</v>
      </c>
      <c r="N1222" s="2">
        <f t="shared" si="688"/>
        <v>0.12480739599383667</v>
      </c>
      <c r="O1222" s="2">
        <f t="shared" si="689"/>
        <v>0.15947611710323578</v>
      </c>
      <c r="Q1222" s="1">
        <v>92</v>
      </c>
      <c r="R1222" s="1">
        <v>837</v>
      </c>
      <c r="S1222" s="1">
        <v>162</v>
      </c>
      <c r="T1222" s="1">
        <v>120</v>
      </c>
      <c r="Y1222" s="1">
        <v>87</v>
      </c>
      <c r="AI1222" s="7">
        <f t="shared" si="690"/>
        <v>3</v>
      </c>
      <c r="AJ1222" s="7">
        <f t="shared" si="691"/>
        <v>0</v>
      </c>
      <c r="AK1222" s="7">
        <f t="shared" si="692"/>
        <v>0</v>
      </c>
      <c r="AL1222" s="7">
        <f t="shared" si="693"/>
        <v>0</v>
      </c>
      <c r="AM1222" s="2">
        <f t="shared" si="694"/>
        <v>9.2449922958397532E-2</v>
      </c>
      <c r="AN1222" s="2">
        <f t="shared" si="695"/>
        <v>0</v>
      </c>
      <c r="AO1222" s="2">
        <f t="shared" si="696"/>
        <v>0</v>
      </c>
      <c r="AP1222" s="2">
        <f t="shared" si="697"/>
        <v>0</v>
      </c>
      <c r="AR1222" t="str">
        <f t="shared" si="698"/>
        <v>Phillips</v>
      </c>
      <c r="AS1222" t="s">
        <v>3168</v>
      </c>
      <c r="AT1222" s="162">
        <v>1</v>
      </c>
      <c r="AV1222" s="91">
        <v>30</v>
      </c>
      <c r="AW1222" s="93">
        <v>71</v>
      </c>
      <c r="AX1222" s="99">
        <f t="shared" si="699"/>
        <v>30071</v>
      </c>
      <c r="AZ1222" s="7" t="s">
        <v>3053</v>
      </c>
      <c r="BA1222" t="s">
        <v>3290</v>
      </c>
    </row>
    <row r="1223" spans="1:53" hidden="1" outlineLevel="1">
      <c r="A1223" t="s">
        <v>2308</v>
      </c>
      <c r="B1223" t="s">
        <v>3168</v>
      </c>
      <c r="C1223" s="1">
        <f t="shared" si="682"/>
        <v>1464</v>
      </c>
      <c r="D1223" s="7">
        <f>IF(P1223&gt;0,RANK(P1223,(P1223:R1223,S1223:AG1223)),0)</f>
        <v>0</v>
      </c>
      <c r="E1223" s="7">
        <f>IF(Q1223&gt;0,RANK(Q1223,(P1223:R1223,S1223:AG1223)),0)</f>
        <v>5</v>
      </c>
      <c r="F1223" s="7">
        <f>IF(R1223&gt;0,RANK(R1223,(P1223:R1223,S1223:AG1223)),0)</f>
        <v>1</v>
      </c>
      <c r="G1223" s="7">
        <f>IF(S1223&gt;0,RANK(S1223,(P1223:R1223,S1223:AG1223)),0)</f>
        <v>2</v>
      </c>
      <c r="H1223" s="48">
        <f t="shared" si="683"/>
        <v>779</v>
      </c>
      <c r="I1223" s="163">
        <f t="shared" si="684"/>
        <v>0.53210382513661203</v>
      </c>
      <c r="J1223" s="2"/>
      <c r="K1223" s="2">
        <f t="shared" si="685"/>
        <v>0</v>
      </c>
      <c r="L1223" s="2">
        <f t="shared" si="686"/>
        <v>5.1912568306010931E-2</v>
      </c>
      <c r="M1223" s="2">
        <f t="shared" si="687"/>
        <v>0.64344262295081966</v>
      </c>
      <c r="N1223" s="2">
        <f t="shared" si="688"/>
        <v>0.11133879781420765</v>
      </c>
      <c r="O1223" s="2">
        <f t="shared" si="689"/>
        <v>0.19330601092896182</v>
      </c>
      <c r="Q1223" s="1">
        <v>76</v>
      </c>
      <c r="R1223" s="1">
        <v>942</v>
      </c>
      <c r="S1223" s="1">
        <v>163</v>
      </c>
      <c r="T1223" s="1">
        <v>156</v>
      </c>
      <c r="Y1223" s="1">
        <v>127</v>
      </c>
      <c r="AI1223" s="7">
        <f t="shared" si="690"/>
        <v>3</v>
      </c>
      <c r="AJ1223" s="7">
        <f t="shared" si="691"/>
        <v>0</v>
      </c>
      <c r="AK1223" s="7">
        <f t="shared" si="692"/>
        <v>0</v>
      </c>
      <c r="AL1223" s="7">
        <f t="shared" si="693"/>
        <v>0</v>
      </c>
      <c r="AM1223" s="2">
        <f t="shared" si="694"/>
        <v>0.10655737704918032</v>
      </c>
      <c r="AN1223" s="2">
        <f t="shared" si="695"/>
        <v>0</v>
      </c>
      <c r="AO1223" s="2">
        <f t="shared" si="696"/>
        <v>0</v>
      </c>
      <c r="AP1223" s="2">
        <f t="shared" si="697"/>
        <v>0</v>
      </c>
      <c r="AR1223" t="str">
        <f t="shared" si="698"/>
        <v>Pondera</v>
      </c>
      <c r="AS1223" t="s">
        <v>3168</v>
      </c>
      <c r="AT1223" s="162">
        <v>1</v>
      </c>
      <c r="AV1223" s="91">
        <v>30</v>
      </c>
      <c r="AW1223" s="93">
        <v>73</v>
      </c>
      <c r="AX1223" s="99">
        <f t="shared" si="699"/>
        <v>30073</v>
      </c>
      <c r="AZ1223" s="7" t="s">
        <v>3053</v>
      </c>
      <c r="BA1223" t="s">
        <v>3290</v>
      </c>
    </row>
    <row r="1224" spans="1:53" hidden="1" outlineLevel="1">
      <c r="A1224" t="s">
        <v>2206</v>
      </c>
      <c r="B1224" t="s">
        <v>3168</v>
      </c>
      <c r="C1224" s="1">
        <f t="shared" si="682"/>
        <v>553</v>
      </c>
      <c r="D1224" s="7">
        <f>IF(P1224&gt;0,RANK(P1224,(P1224:R1224,S1224:AG1224)),0)</f>
        <v>0</v>
      </c>
      <c r="E1224" s="7">
        <f>IF(Q1224&gt;0,RANK(Q1224,(P1224:R1224,S1224:AG1224)),0)</f>
        <v>5</v>
      </c>
      <c r="F1224" s="7">
        <f>IF(R1224&gt;0,RANK(R1224,(P1224:R1224,S1224:AG1224)),0)</f>
        <v>1</v>
      </c>
      <c r="G1224" s="7">
        <f>IF(S1224&gt;0,RANK(S1224,(P1224:R1224,S1224:AG1224)),0)</f>
        <v>2</v>
      </c>
      <c r="H1224" s="48">
        <f t="shared" si="683"/>
        <v>297</v>
      </c>
      <c r="I1224" s="163">
        <f t="shared" si="684"/>
        <v>0.53707052441229652</v>
      </c>
      <c r="J1224" s="2"/>
      <c r="K1224" s="2">
        <f t="shared" si="685"/>
        <v>0</v>
      </c>
      <c r="L1224" s="2">
        <f t="shared" si="686"/>
        <v>4.8824593128390596E-2</v>
      </c>
      <c r="M1224" s="2">
        <f t="shared" si="687"/>
        <v>0.66365280289330919</v>
      </c>
      <c r="N1224" s="2">
        <f t="shared" si="688"/>
        <v>0.12658227848101267</v>
      </c>
      <c r="O1224" s="2">
        <f t="shared" si="689"/>
        <v>0.16094032549728754</v>
      </c>
      <c r="Q1224" s="1">
        <v>27</v>
      </c>
      <c r="R1224" s="1">
        <v>367</v>
      </c>
      <c r="S1224" s="1">
        <v>70</v>
      </c>
      <c r="T1224" s="1">
        <v>60</v>
      </c>
      <c r="Y1224" s="1">
        <v>29</v>
      </c>
      <c r="AI1224" s="7">
        <f t="shared" si="690"/>
        <v>3</v>
      </c>
      <c r="AJ1224" s="7">
        <f t="shared" si="691"/>
        <v>0</v>
      </c>
      <c r="AK1224" s="7">
        <f t="shared" si="692"/>
        <v>0</v>
      </c>
      <c r="AL1224" s="7">
        <f t="shared" si="693"/>
        <v>0</v>
      </c>
      <c r="AM1224" s="2">
        <f t="shared" si="694"/>
        <v>0.10849909584086799</v>
      </c>
      <c r="AN1224" s="2">
        <f t="shared" si="695"/>
        <v>0</v>
      </c>
      <c r="AO1224" s="2">
        <f t="shared" si="696"/>
        <v>0</v>
      </c>
      <c r="AP1224" s="2">
        <f t="shared" si="697"/>
        <v>0</v>
      </c>
      <c r="AR1224" t="str">
        <f t="shared" si="698"/>
        <v>Powder River</v>
      </c>
      <c r="AS1224" t="s">
        <v>3168</v>
      </c>
      <c r="AT1224" s="162">
        <v>1</v>
      </c>
      <c r="AV1224" s="91">
        <v>30</v>
      </c>
      <c r="AW1224" s="93">
        <v>75</v>
      </c>
      <c r="AX1224" s="99">
        <f t="shared" si="699"/>
        <v>30075</v>
      </c>
      <c r="AZ1224" s="7" t="s">
        <v>3053</v>
      </c>
      <c r="BA1224" t="s">
        <v>3290</v>
      </c>
    </row>
    <row r="1225" spans="1:53" hidden="1" outlineLevel="1">
      <c r="A1225" t="s">
        <v>1269</v>
      </c>
      <c r="B1225" t="s">
        <v>3168</v>
      </c>
      <c r="C1225" s="1">
        <f t="shared" si="682"/>
        <v>995</v>
      </c>
      <c r="D1225" s="7">
        <f>IF(P1225&gt;0,RANK(P1225,(P1225:R1225,S1225:AG1225)),0)</f>
        <v>0</v>
      </c>
      <c r="E1225" s="7">
        <f>IF(Q1225&gt;0,RANK(Q1225,(P1225:R1225,S1225:AG1225)),0)</f>
        <v>5</v>
      </c>
      <c r="F1225" s="7">
        <f>IF(R1225&gt;0,RANK(R1225,(P1225:R1225,S1225:AG1225)),0)</f>
        <v>1</v>
      </c>
      <c r="G1225" s="7">
        <f>IF(S1225&gt;0,RANK(S1225,(P1225:R1225,S1225:AG1225)),0)</f>
        <v>2</v>
      </c>
      <c r="H1225" s="48">
        <f t="shared" si="683"/>
        <v>534</v>
      </c>
      <c r="I1225" s="163">
        <f t="shared" si="684"/>
        <v>0.53668341708542711</v>
      </c>
      <c r="J1225" s="2"/>
      <c r="K1225" s="2">
        <f t="shared" si="685"/>
        <v>0</v>
      </c>
      <c r="L1225" s="2">
        <f t="shared" si="686"/>
        <v>4.5226130653266333E-2</v>
      </c>
      <c r="M1225" s="2">
        <f t="shared" si="687"/>
        <v>0.66532663316582918</v>
      </c>
      <c r="N1225" s="2">
        <f t="shared" si="688"/>
        <v>0.12864321608040202</v>
      </c>
      <c r="O1225" s="2">
        <f t="shared" si="689"/>
        <v>0.16080402010050249</v>
      </c>
      <c r="Q1225" s="1">
        <v>45</v>
      </c>
      <c r="R1225" s="1">
        <v>662</v>
      </c>
      <c r="S1225" s="1">
        <v>128</v>
      </c>
      <c r="T1225" s="1">
        <v>114</v>
      </c>
      <c r="Y1225" s="1">
        <v>46</v>
      </c>
      <c r="AI1225" s="7">
        <f t="shared" si="690"/>
        <v>3</v>
      </c>
      <c r="AJ1225" s="7">
        <f t="shared" si="691"/>
        <v>0</v>
      </c>
      <c r="AK1225" s="7">
        <f t="shared" si="692"/>
        <v>0</v>
      </c>
      <c r="AL1225" s="7">
        <f t="shared" si="693"/>
        <v>0</v>
      </c>
      <c r="AM1225" s="2">
        <f t="shared" si="694"/>
        <v>0.11457286432160804</v>
      </c>
      <c r="AN1225" s="2">
        <f t="shared" si="695"/>
        <v>0</v>
      </c>
      <c r="AO1225" s="2">
        <f t="shared" si="696"/>
        <v>0</v>
      </c>
      <c r="AP1225" s="2">
        <f t="shared" si="697"/>
        <v>0</v>
      </c>
      <c r="AR1225" t="str">
        <f t="shared" si="698"/>
        <v>Powell</v>
      </c>
      <c r="AS1225" t="s">
        <v>3168</v>
      </c>
      <c r="AT1225" s="162">
        <v>1</v>
      </c>
      <c r="AV1225" s="91">
        <v>30</v>
      </c>
      <c r="AW1225" s="93">
        <v>77</v>
      </c>
      <c r="AX1225" s="99">
        <f t="shared" si="699"/>
        <v>30077</v>
      </c>
      <c r="AZ1225" s="7" t="s">
        <v>3053</v>
      </c>
      <c r="BA1225" t="s">
        <v>3290</v>
      </c>
    </row>
    <row r="1226" spans="1:53" hidden="1" outlineLevel="1">
      <c r="A1226" t="s">
        <v>712</v>
      </c>
      <c r="B1226" t="s">
        <v>3168</v>
      </c>
      <c r="C1226" s="1">
        <f t="shared" si="682"/>
        <v>369</v>
      </c>
      <c r="D1226" s="7">
        <f>IF(P1226&gt;0,RANK(P1226,(P1226:R1226,S1226:AG1226)),0)</f>
        <v>0</v>
      </c>
      <c r="E1226" s="7">
        <f>IF(Q1226&gt;0,RANK(Q1226,(P1226:R1226,S1226:AG1226)),0)</f>
        <v>4</v>
      </c>
      <c r="F1226" s="7">
        <f>IF(R1226&gt;0,RANK(R1226,(P1226:R1226,S1226:AG1226)),0)</f>
        <v>1</v>
      </c>
      <c r="G1226" s="7">
        <f>IF(S1226&gt;0,RANK(S1226,(P1226:R1226,S1226:AG1226)),0)</f>
        <v>2</v>
      </c>
      <c r="H1226" s="48">
        <f t="shared" si="683"/>
        <v>202</v>
      </c>
      <c r="I1226" s="163">
        <f t="shared" si="684"/>
        <v>0.54742547425474253</v>
      </c>
      <c r="J1226" s="2"/>
      <c r="K1226" s="2">
        <f t="shared" si="685"/>
        <v>0</v>
      </c>
      <c r="L1226" s="2">
        <f t="shared" si="686"/>
        <v>5.4200542005420058E-2</v>
      </c>
      <c r="M1226" s="2">
        <f t="shared" si="687"/>
        <v>0.66937669376693765</v>
      </c>
      <c r="N1226" s="2">
        <f t="shared" si="688"/>
        <v>0.12195121951219512</v>
      </c>
      <c r="O1226" s="2">
        <f t="shared" si="689"/>
        <v>0.15447154471544722</v>
      </c>
      <c r="Q1226" s="1">
        <v>20</v>
      </c>
      <c r="R1226" s="1">
        <v>247</v>
      </c>
      <c r="S1226" s="1">
        <v>45</v>
      </c>
      <c r="T1226" s="1">
        <v>41</v>
      </c>
      <c r="Y1226" s="1">
        <v>16</v>
      </c>
      <c r="AI1226" s="7">
        <f t="shared" si="690"/>
        <v>3</v>
      </c>
      <c r="AJ1226" s="7">
        <f t="shared" si="691"/>
        <v>0</v>
      </c>
      <c r="AK1226" s="7">
        <f t="shared" si="692"/>
        <v>0</v>
      </c>
      <c r="AL1226" s="7">
        <f t="shared" si="693"/>
        <v>0</v>
      </c>
      <c r="AM1226" s="2">
        <f t="shared" si="694"/>
        <v>0.1111111111111111</v>
      </c>
      <c r="AN1226" s="2">
        <f t="shared" si="695"/>
        <v>0</v>
      </c>
      <c r="AO1226" s="2">
        <f t="shared" si="696"/>
        <v>0</v>
      </c>
      <c r="AP1226" s="2">
        <f t="shared" si="697"/>
        <v>0</v>
      </c>
      <c r="AR1226" t="str">
        <f t="shared" si="698"/>
        <v>Prairie</v>
      </c>
      <c r="AS1226" t="s">
        <v>3168</v>
      </c>
      <c r="AT1226" s="162">
        <v>1</v>
      </c>
      <c r="AV1226" s="91">
        <v>30</v>
      </c>
      <c r="AW1226" s="93">
        <v>79</v>
      </c>
      <c r="AX1226" s="99">
        <f t="shared" si="699"/>
        <v>30079</v>
      </c>
      <c r="AZ1226" s="7" t="s">
        <v>3053</v>
      </c>
      <c r="BA1226" t="s">
        <v>3290</v>
      </c>
    </row>
    <row r="1227" spans="1:53" hidden="1" outlineLevel="1">
      <c r="A1227" t="s">
        <v>304</v>
      </c>
      <c r="B1227" t="s">
        <v>3168</v>
      </c>
      <c r="C1227" s="1">
        <f t="shared" si="682"/>
        <v>7883</v>
      </c>
      <c r="D1227" s="7">
        <f>IF(P1227&gt;0,RANK(P1227,(P1227:R1227,S1227:AG1227)),0)</f>
        <v>0</v>
      </c>
      <c r="E1227" s="7">
        <f>IF(Q1227&gt;0,RANK(Q1227,(P1227:R1227,S1227:AG1227)),0)</f>
        <v>4</v>
      </c>
      <c r="F1227" s="7">
        <f>IF(R1227&gt;0,RANK(R1227,(P1227:R1227,S1227:AG1227)),0)</f>
        <v>1</v>
      </c>
      <c r="G1227" s="7">
        <f>IF(S1227&gt;0,RANK(S1227,(P1227:R1227,S1227:AG1227)),0)</f>
        <v>2</v>
      </c>
      <c r="H1227" s="48">
        <f t="shared" si="683"/>
        <v>4391</v>
      </c>
      <c r="I1227" s="163">
        <f t="shared" si="684"/>
        <v>0.5570214385386274</v>
      </c>
      <c r="J1227" s="2"/>
      <c r="K1227" s="2">
        <f t="shared" si="685"/>
        <v>0</v>
      </c>
      <c r="L1227" s="2">
        <f t="shared" si="686"/>
        <v>4.1227958898896362E-2</v>
      </c>
      <c r="M1227" s="2">
        <f t="shared" si="687"/>
        <v>0.69643536724597233</v>
      </c>
      <c r="N1227" s="2">
        <f t="shared" si="688"/>
        <v>0.13941392870734493</v>
      </c>
      <c r="O1227" s="2">
        <f t="shared" si="689"/>
        <v>0.12292274514778634</v>
      </c>
      <c r="Q1227" s="1">
        <v>325</v>
      </c>
      <c r="R1227" s="1">
        <v>5490</v>
      </c>
      <c r="S1227" s="1">
        <v>1099</v>
      </c>
      <c r="T1227" s="1">
        <v>655</v>
      </c>
      <c r="Y1227" s="1">
        <v>314</v>
      </c>
      <c r="AI1227" s="7">
        <f t="shared" si="690"/>
        <v>3</v>
      </c>
      <c r="AJ1227" s="7">
        <f t="shared" si="691"/>
        <v>0</v>
      </c>
      <c r="AK1227" s="7">
        <f t="shared" si="692"/>
        <v>0</v>
      </c>
      <c r="AL1227" s="7">
        <f t="shared" si="693"/>
        <v>0</v>
      </c>
      <c r="AM1227" s="2">
        <f t="shared" si="694"/>
        <v>8.3090194088544969E-2</v>
      </c>
      <c r="AN1227" s="2">
        <f t="shared" si="695"/>
        <v>0</v>
      </c>
      <c r="AO1227" s="2">
        <f t="shared" si="696"/>
        <v>0</v>
      </c>
      <c r="AP1227" s="2">
        <f t="shared" si="697"/>
        <v>0</v>
      </c>
      <c r="AR1227" t="str">
        <f t="shared" si="698"/>
        <v>Ravalli</v>
      </c>
      <c r="AS1227" t="s">
        <v>3168</v>
      </c>
      <c r="AT1227" s="162">
        <v>1</v>
      </c>
      <c r="AV1227" s="91">
        <v>30</v>
      </c>
      <c r="AW1227" s="93">
        <v>81</v>
      </c>
      <c r="AX1227" s="99">
        <f t="shared" si="699"/>
        <v>30081</v>
      </c>
      <c r="AZ1227" s="7" t="s">
        <v>3053</v>
      </c>
      <c r="BA1227" t="s">
        <v>3290</v>
      </c>
    </row>
    <row r="1228" spans="1:53" hidden="1" outlineLevel="1">
      <c r="A1228" t="s">
        <v>1738</v>
      </c>
      <c r="B1228" t="s">
        <v>3168</v>
      </c>
      <c r="C1228" s="1">
        <f t="shared" si="682"/>
        <v>1493</v>
      </c>
      <c r="D1228" s="7">
        <f>IF(P1228&gt;0,RANK(P1228,(P1228:R1228,S1228:AG1228)),0)</f>
        <v>0</v>
      </c>
      <c r="E1228" s="7">
        <f>IF(Q1228&gt;0,RANK(Q1228,(P1228:R1228,S1228:AG1228)),0)</f>
        <v>5</v>
      </c>
      <c r="F1228" s="7">
        <f>IF(R1228&gt;0,RANK(R1228,(P1228:R1228,S1228:AG1228)),0)</f>
        <v>1</v>
      </c>
      <c r="G1228" s="7">
        <f>IF(S1228&gt;0,RANK(S1228,(P1228:R1228,S1228:AG1228)),0)</f>
        <v>2</v>
      </c>
      <c r="H1228" s="48">
        <f t="shared" si="683"/>
        <v>777</v>
      </c>
      <c r="I1228" s="163">
        <f t="shared" si="684"/>
        <v>0.52042866711319491</v>
      </c>
      <c r="J1228" s="2"/>
      <c r="K1228" s="2">
        <f t="shared" si="685"/>
        <v>0</v>
      </c>
      <c r="L1228" s="2">
        <f t="shared" si="686"/>
        <v>5.7602143335565972E-2</v>
      </c>
      <c r="M1228" s="2">
        <f t="shared" si="687"/>
        <v>0.65170797052913598</v>
      </c>
      <c r="N1228" s="2">
        <f t="shared" si="688"/>
        <v>0.13127930341594105</v>
      </c>
      <c r="O1228" s="2">
        <f t="shared" si="689"/>
        <v>0.15941058271935696</v>
      </c>
      <c r="Q1228" s="1">
        <v>86</v>
      </c>
      <c r="R1228" s="1">
        <v>973</v>
      </c>
      <c r="S1228" s="1">
        <v>196</v>
      </c>
      <c r="T1228" s="1">
        <v>151</v>
      </c>
      <c r="Y1228" s="1">
        <v>87</v>
      </c>
      <c r="AI1228" s="7">
        <f t="shared" si="690"/>
        <v>3</v>
      </c>
      <c r="AJ1228" s="7">
        <f t="shared" si="691"/>
        <v>0</v>
      </c>
      <c r="AK1228" s="7">
        <f t="shared" si="692"/>
        <v>0</v>
      </c>
      <c r="AL1228" s="7">
        <f t="shared" si="693"/>
        <v>0</v>
      </c>
      <c r="AM1228" s="2">
        <f t="shared" si="694"/>
        <v>0.10113864701942397</v>
      </c>
      <c r="AN1228" s="2">
        <f t="shared" si="695"/>
        <v>0</v>
      </c>
      <c r="AO1228" s="2">
        <f t="shared" si="696"/>
        <v>0</v>
      </c>
      <c r="AP1228" s="2">
        <f t="shared" si="697"/>
        <v>0</v>
      </c>
      <c r="AR1228" t="str">
        <f t="shared" si="698"/>
        <v>Richland</v>
      </c>
      <c r="AS1228" t="s">
        <v>3168</v>
      </c>
      <c r="AT1228" s="162">
        <v>1</v>
      </c>
      <c r="AV1228" s="91">
        <v>30</v>
      </c>
      <c r="AW1228" s="93">
        <v>83</v>
      </c>
      <c r="AX1228" s="99">
        <f t="shared" si="699"/>
        <v>30083</v>
      </c>
      <c r="AZ1228" s="7" t="s">
        <v>3053</v>
      </c>
      <c r="BA1228" t="s">
        <v>3290</v>
      </c>
    </row>
    <row r="1229" spans="1:53" hidden="1" outlineLevel="1">
      <c r="A1229" t="s">
        <v>1866</v>
      </c>
      <c r="B1229" t="s">
        <v>3168</v>
      </c>
      <c r="C1229" s="1">
        <f t="shared" si="682"/>
        <v>669</v>
      </c>
      <c r="D1229" s="7">
        <f>IF(P1229&gt;0,RANK(P1229,(P1229:R1229,S1229:AG1229)),0)</f>
        <v>0</v>
      </c>
      <c r="E1229" s="7">
        <f>IF(Q1229&gt;0,RANK(Q1229,(P1229:R1229,S1229:AG1229)),0)</f>
        <v>4</v>
      </c>
      <c r="F1229" s="7">
        <f>IF(R1229&gt;0,RANK(R1229,(P1229:R1229,S1229:AG1229)),0)</f>
        <v>1</v>
      </c>
      <c r="G1229" s="7">
        <f>IF(S1229&gt;0,RANK(S1229,(P1229:R1229,S1229:AG1229)),0)</f>
        <v>2</v>
      </c>
      <c r="H1229" s="48">
        <f t="shared" si="683"/>
        <v>341</v>
      </c>
      <c r="I1229" s="163">
        <f t="shared" si="684"/>
        <v>0.50971599402092671</v>
      </c>
      <c r="J1229" s="2"/>
      <c r="K1229" s="2">
        <f t="shared" si="685"/>
        <v>0</v>
      </c>
      <c r="L1229" s="2">
        <f t="shared" si="686"/>
        <v>6.2780269058295965E-2</v>
      </c>
      <c r="M1229" s="2">
        <f t="shared" si="687"/>
        <v>0.64573991031390132</v>
      </c>
      <c r="N1229" s="2">
        <f t="shared" si="688"/>
        <v>0.13602391629297458</v>
      </c>
      <c r="O1229" s="2">
        <f t="shared" si="689"/>
        <v>0.15545590433482817</v>
      </c>
      <c r="Q1229" s="1">
        <v>42</v>
      </c>
      <c r="R1229" s="1">
        <v>432</v>
      </c>
      <c r="S1229" s="1">
        <v>91</v>
      </c>
      <c r="T1229" s="1">
        <v>71</v>
      </c>
      <c r="Y1229" s="1">
        <v>33</v>
      </c>
      <c r="AI1229" s="7">
        <f t="shared" si="690"/>
        <v>3</v>
      </c>
      <c r="AJ1229" s="7">
        <f t="shared" si="691"/>
        <v>0</v>
      </c>
      <c r="AK1229" s="7">
        <f t="shared" si="692"/>
        <v>0</v>
      </c>
      <c r="AL1229" s="7">
        <f t="shared" si="693"/>
        <v>0</v>
      </c>
      <c r="AM1229" s="2">
        <f t="shared" si="694"/>
        <v>0.10612855007473841</v>
      </c>
      <c r="AN1229" s="2">
        <f t="shared" si="695"/>
        <v>0</v>
      </c>
      <c r="AO1229" s="2">
        <f t="shared" si="696"/>
        <v>0</v>
      </c>
      <c r="AP1229" s="2">
        <f t="shared" si="697"/>
        <v>0</v>
      </c>
      <c r="AR1229" t="str">
        <f t="shared" si="698"/>
        <v>Roosevelt</v>
      </c>
      <c r="AS1229" t="s">
        <v>3168</v>
      </c>
      <c r="AT1229" s="162">
        <v>1</v>
      </c>
      <c r="AV1229" s="91">
        <v>30</v>
      </c>
      <c r="AW1229" s="93">
        <v>85</v>
      </c>
      <c r="AX1229" s="99">
        <f t="shared" si="699"/>
        <v>30085</v>
      </c>
      <c r="AZ1229" s="7" t="s">
        <v>3053</v>
      </c>
      <c r="BA1229" t="s">
        <v>3290</v>
      </c>
    </row>
    <row r="1230" spans="1:53" hidden="1" outlineLevel="1">
      <c r="A1230" t="s">
        <v>3309</v>
      </c>
      <c r="B1230" t="s">
        <v>3168</v>
      </c>
      <c r="C1230" s="1">
        <f t="shared" si="682"/>
        <v>936</v>
      </c>
      <c r="D1230" s="7">
        <f>IF(P1230&gt;0,RANK(P1230,(P1230:R1230,S1230:AG1230)),0)</f>
        <v>0</v>
      </c>
      <c r="E1230" s="7">
        <f>IF(Q1230&gt;0,RANK(Q1230,(P1230:R1230,S1230:AG1230)),0)</f>
        <v>5</v>
      </c>
      <c r="F1230" s="7">
        <f>IF(R1230&gt;0,RANK(R1230,(P1230:R1230,S1230:AG1230)),0)</f>
        <v>1</v>
      </c>
      <c r="G1230" s="7">
        <f>IF(S1230&gt;0,RANK(S1230,(P1230:R1230,S1230:AG1230)),0)</f>
        <v>3</v>
      </c>
      <c r="H1230" s="48">
        <f t="shared" si="683"/>
        <v>533</v>
      </c>
      <c r="I1230" s="163">
        <f t="shared" si="684"/>
        <v>0.56944444444444442</v>
      </c>
      <c r="J1230" s="2"/>
      <c r="K1230" s="2">
        <f t="shared" si="685"/>
        <v>0</v>
      </c>
      <c r="L1230" s="2">
        <f t="shared" si="686"/>
        <v>3.8461538461538464E-2</v>
      </c>
      <c r="M1230" s="2">
        <f t="shared" si="687"/>
        <v>0.70299145299145294</v>
      </c>
      <c r="N1230" s="2">
        <f t="shared" si="688"/>
        <v>8.3333333333333329E-2</v>
      </c>
      <c r="O1230" s="2">
        <f t="shared" si="689"/>
        <v>0.17521367521367531</v>
      </c>
      <c r="Q1230" s="1">
        <v>36</v>
      </c>
      <c r="R1230" s="1">
        <v>658</v>
      </c>
      <c r="S1230" s="1">
        <v>78</v>
      </c>
      <c r="T1230" s="1">
        <v>125</v>
      </c>
      <c r="Y1230" s="1">
        <v>39</v>
      </c>
      <c r="AI1230" s="7">
        <f t="shared" si="690"/>
        <v>2</v>
      </c>
      <c r="AJ1230" s="7">
        <f t="shared" si="691"/>
        <v>0</v>
      </c>
      <c r="AK1230" s="7">
        <f t="shared" si="692"/>
        <v>0</v>
      </c>
      <c r="AL1230" s="7">
        <f t="shared" si="693"/>
        <v>0</v>
      </c>
      <c r="AM1230" s="2">
        <f t="shared" si="694"/>
        <v>0.13354700854700854</v>
      </c>
      <c r="AN1230" s="2">
        <f t="shared" si="695"/>
        <v>0</v>
      </c>
      <c r="AO1230" s="2">
        <f t="shared" si="696"/>
        <v>0</v>
      </c>
      <c r="AP1230" s="2">
        <f t="shared" si="697"/>
        <v>0</v>
      </c>
      <c r="AR1230" t="str">
        <f t="shared" si="698"/>
        <v>Rosebud</v>
      </c>
      <c r="AS1230" t="s">
        <v>3168</v>
      </c>
      <c r="AT1230" s="162">
        <v>1</v>
      </c>
      <c r="AV1230" s="91">
        <v>30</v>
      </c>
      <c r="AW1230" s="93">
        <v>87</v>
      </c>
      <c r="AX1230" s="99">
        <f t="shared" si="699"/>
        <v>30087</v>
      </c>
      <c r="AZ1230" s="7" t="s">
        <v>3053</v>
      </c>
      <c r="BA1230" t="s">
        <v>3290</v>
      </c>
    </row>
    <row r="1231" spans="1:53" hidden="1" outlineLevel="1">
      <c r="A1231" t="s">
        <v>1606</v>
      </c>
      <c r="B1231" t="s">
        <v>3168</v>
      </c>
      <c r="C1231" s="1">
        <f t="shared" si="682"/>
        <v>2515</v>
      </c>
      <c r="D1231" s="7">
        <f>IF(P1231&gt;0,RANK(P1231,(P1231:R1231,S1231:AG1231)),0)</f>
        <v>0</v>
      </c>
      <c r="E1231" s="7">
        <f>IF(Q1231&gt;0,RANK(Q1231,(P1231:R1231,S1231:AG1231)),0)</f>
        <v>4</v>
      </c>
      <c r="F1231" s="7">
        <f>IF(R1231&gt;0,RANK(R1231,(P1231:R1231,S1231:AG1231)),0)</f>
        <v>1</v>
      </c>
      <c r="G1231" s="7">
        <f>IF(S1231&gt;0,RANK(S1231,(P1231:R1231,S1231:AG1231)),0)</f>
        <v>2</v>
      </c>
      <c r="H1231" s="48">
        <f t="shared" si="683"/>
        <v>996</v>
      </c>
      <c r="I1231" s="163">
        <f t="shared" si="684"/>
        <v>0.39602385685884695</v>
      </c>
      <c r="J1231" s="2"/>
      <c r="K1231" s="2">
        <f t="shared" si="685"/>
        <v>0</v>
      </c>
      <c r="L1231" s="2">
        <f t="shared" si="686"/>
        <v>3.9761431411530816E-2</v>
      </c>
      <c r="M1231" s="2">
        <f t="shared" si="687"/>
        <v>0.62664015904572568</v>
      </c>
      <c r="N1231" s="2">
        <f t="shared" si="688"/>
        <v>0.23061630218687873</v>
      </c>
      <c r="O1231" s="2">
        <f t="shared" si="689"/>
        <v>0.10298210735586483</v>
      </c>
      <c r="Q1231" s="1">
        <v>100</v>
      </c>
      <c r="R1231" s="1">
        <v>1576</v>
      </c>
      <c r="S1231" s="1">
        <v>580</v>
      </c>
      <c r="T1231" s="1">
        <v>190</v>
      </c>
      <c r="Y1231" s="1">
        <v>69</v>
      </c>
      <c r="AI1231" s="7">
        <f t="shared" si="690"/>
        <v>3</v>
      </c>
      <c r="AJ1231" s="7">
        <f t="shared" si="691"/>
        <v>0</v>
      </c>
      <c r="AK1231" s="7">
        <f t="shared" si="692"/>
        <v>0</v>
      </c>
      <c r="AL1231" s="7">
        <f t="shared" si="693"/>
        <v>0</v>
      </c>
      <c r="AM1231" s="2">
        <f t="shared" si="694"/>
        <v>7.5546719681908542E-2</v>
      </c>
      <c r="AN1231" s="2">
        <f t="shared" si="695"/>
        <v>0</v>
      </c>
      <c r="AO1231" s="2">
        <f t="shared" si="696"/>
        <v>0</v>
      </c>
      <c r="AP1231" s="2">
        <f t="shared" si="697"/>
        <v>0</v>
      </c>
      <c r="AR1231" t="str">
        <f t="shared" si="698"/>
        <v>Sanders</v>
      </c>
      <c r="AS1231" t="s">
        <v>3168</v>
      </c>
      <c r="AT1231" s="162">
        <v>1</v>
      </c>
      <c r="AV1231" s="91">
        <v>30</v>
      </c>
      <c r="AW1231" s="93">
        <v>89</v>
      </c>
      <c r="AX1231" s="99">
        <f t="shared" si="699"/>
        <v>30089</v>
      </c>
      <c r="AZ1231" s="7" t="s">
        <v>3053</v>
      </c>
      <c r="BA1231" t="s">
        <v>3290</v>
      </c>
    </row>
    <row r="1232" spans="1:53" hidden="1" outlineLevel="1">
      <c r="A1232" t="s">
        <v>2797</v>
      </c>
      <c r="B1232" t="s">
        <v>3168</v>
      </c>
      <c r="C1232" s="1">
        <f t="shared" si="682"/>
        <v>542</v>
      </c>
      <c r="D1232" s="7">
        <f>IF(P1232&gt;0,RANK(P1232,(P1232:R1232,S1232:AG1232)),0)</f>
        <v>0</v>
      </c>
      <c r="E1232" s="7">
        <f>IF(Q1232&gt;0,RANK(Q1232,(P1232:R1232,S1232:AG1232)),0)</f>
        <v>5</v>
      </c>
      <c r="F1232" s="7">
        <f>IF(R1232&gt;0,RANK(R1232,(P1232:R1232,S1232:AG1232)),0)</f>
        <v>1</v>
      </c>
      <c r="G1232" s="7">
        <f>IF(S1232&gt;0,RANK(S1232,(P1232:R1232,S1232:AG1232)),0)</f>
        <v>2</v>
      </c>
      <c r="H1232" s="48">
        <f t="shared" si="683"/>
        <v>327</v>
      </c>
      <c r="I1232" s="163">
        <f t="shared" si="684"/>
        <v>0.60332103321033215</v>
      </c>
      <c r="J1232" s="2"/>
      <c r="K1232" s="2">
        <f t="shared" si="685"/>
        <v>0</v>
      </c>
      <c r="L1232" s="2">
        <f t="shared" si="686"/>
        <v>3.3210332103321034E-2</v>
      </c>
      <c r="M1232" s="2">
        <f t="shared" si="687"/>
        <v>0.7232472324723247</v>
      </c>
      <c r="N1232" s="2">
        <f t="shared" si="688"/>
        <v>0.11992619926199262</v>
      </c>
      <c r="O1232" s="2">
        <f t="shared" si="689"/>
        <v>0.12361623616236166</v>
      </c>
      <c r="Q1232" s="1">
        <v>18</v>
      </c>
      <c r="R1232" s="1">
        <v>392</v>
      </c>
      <c r="S1232" s="1">
        <v>65</v>
      </c>
      <c r="T1232" s="1">
        <v>39</v>
      </c>
      <c r="Y1232" s="1">
        <v>28</v>
      </c>
      <c r="AI1232" s="7">
        <f t="shared" si="690"/>
        <v>3</v>
      </c>
      <c r="AJ1232" s="7">
        <f t="shared" si="691"/>
        <v>0</v>
      </c>
      <c r="AK1232" s="7">
        <f t="shared" si="692"/>
        <v>0</v>
      </c>
      <c r="AL1232" s="7">
        <f t="shared" si="693"/>
        <v>0</v>
      </c>
      <c r="AM1232" s="2">
        <f t="shared" si="694"/>
        <v>7.1955719557195569E-2</v>
      </c>
      <c r="AN1232" s="2">
        <f t="shared" si="695"/>
        <v>0</v>
      </c>
      <c r="AO1232" s="2">
        <f t="shared" si="696"/>
        <v>0</v>
      </c>
      <c r="AP1232" s="2">
        <f t="shared" si="697"/>
        <v>0</v>
      </c>
      <c r="AR1232" t="str">
        <f t="shared" si="698"/>
        <v>Sheridan</v>
      </c>
      <c r="AS1232" t="s">
        <v>3168</v>
      </c>
      <c r="AT1232" s="162">
        <v>1</v>
      </c>
      <c r="AV1232" s="91">
        <v>30</v>
      </c>
      <c r="AW1232" s="93">
        <v>91</v>
      </c>
      <c r="AX1232" s="99">
        <f t="shared" si="699"/>
        <v>30091</v>
      </c>
      <c r="AZ1232" s="7" t="s">
        <v>3053</v>
      </c>
      <c r="BA1232" t="s">
        <v>3290</v>
      </c>
    </row>
    <row r="1233" spans="1:53" hidden="1" outlineLevel="1">
      <c r="A1233" t="s">
        <v>2225</v>
      </c>
      <c r="B1233" t="s">
        <v>3168</v>
      </c>
      <c r="C1233" s="1">
        <f t="shared" si="682"/>
        <v>2852</v>
      </c>
      <c r="D1233" s="7">
        <f>IF(P1233&gt;0,RANK(P1233,(P1233:R1233,S1233:AG1233)),0)</f>
        <v>0</v>
      </c>
      <c r="E1233" s="7">
        <f>IF(Q1233&gt;0,RANK(Q1233,(P1233:R1233,S1233:AG1233)),0)</f>
        <v>4</v>
      </c>
      <c r="F1233" s="7">
        <f>IF(R1233&gt;0,RANK(R1233,(P1233:R1233,S1233:AG1233)),0)</f>
        <v>1</v>
      </c>
      <c r="G1233" s="7">
        <f>IF(S1233&gt;0,RANK(S1233,(P1233:R1233,S1233:AG1233)),0)</f>
        <v>2</v>
      </c>
      <c r="H1233" s="48">
        <f t="shared" si="683"/>
        <v>1516</v>
      </c>
      <c r="I1233" s="163">
        <f t="shared" si="684"/>
        <v>0.53155680224403923</v>
      </c>
      <c r="J1233" s="2"/>
      <c r="K1233" s="2">
        <f t="shared" si="685"/>
        <v>0</v>
      </c>
      <c r="L1233" s="2">
        <f t="shared" si="686"/>
        <v>4.9438990182328189E-2</v>
      </c>
      <c r="M1233" s="2">
        <f t="shared" si="687"/>
        <v>0.6770687237026648</v>
      </c>
      <c r="N1233" s="2">
        <f t="shared" si="688"/>
        <v>0.14551192145862551</v>
      </c>
      <c r="O1233" s="2">
        <f t="shared" si="689"/>
        <v>0.12798036465638146</v>
      </c>
      <c r="Q1233" s="1">
        <v>141</v>
      </c>
      <c r="R1233" s="1">
        <v>1931</v>
      </c>
      <c r="S1233" s="1">
        <v>415</v>
      </c>
      <c r="T1233" s="1">
        <v>229</v>
      </c>
      <c r="Y1233" s="1">
        <v>136</v>
      </c>
      <c r="AI1233" s="7">
        <f t="shared" si="690"/>
        <v>3</v>
      </c>
      <c r="AJ1233" s="7">
        <f t="shared" si="691"/>
        <v>0</v>
      </c>
      <c r="AK1233" s="7">
        <f t="shared" si="692"/>
        <v>0</v>
      </c>
      <c r="AL1233" s="7">
        <f t="shared" si="693"/>
        <v>0</v>
      </c>
      <c r="AM1233" s="2">
        <f t="shared" si="694"/>
        <v>8.0294530154277705E-2</v>
      </c>
      <c r="AN1233" s="2">
        <f t="shared" si="695"/>
        <v>0</v>
      </c>
      <c r="AO1233" s="2">
        <f t="shared" si="696"/>
        <v>0</v>
      </c>
      <c r="AP1233" s="2">
        <f t="shared" si="697"/>
        <v>0</v>
      </c>
      <c r="AR1233" t="str">
        <f t="shared" si="698"/>
        <v>Silver Bow</v>
      </c>
      <c r="AS1233" t="s">
        <v>3168</v>
      </c>
      <c r="AT1233" s="162">
        <v>1</v>
      </c>
      <c r="AV1233" s="91">
        <v>30</v>
      </c>
      <c r="AW1233" s="93">
        <v>93</v>
      </c>
      <c r="AX1233" s="99">
        <f t="shared" si="699"/>
        <v>30093</v>
      </c>
      <c r="AZ1233" s="7" t="s">
        <v>3053</v>
      </c>
      <c r="BA1233" t="s">
        <v>3290</v>
      </c>
    </row>
    <row r="1234" spans="1:53" hidden="1" outlineLevel="1">
      <c r="A1234" t="s">
        <v>396</v>
      </c>
      <c r="B1234" t="s">
        <v>3168</v>
      </c>
      <c r="C1234" s="1">
        <f t="shared" si="682"/>
        <v>1738</v>
      </c>
      <c r="D1234" s="7">
        <f>IF(P1234&gt;0,RANK(P1234,(P1234:R1234,S1234:AG1234)),0)</f>
        <v>0</v>
      </c>
      <c r="E1234" s="7">
        <f>IF(Q1234&gt;0,RANK(Q1234,(P1234:R1234,S1234:AG1234)),0)</f>
        <v>4</v>
      </c>
      <c r="F1234" s="7">
        <f>IF(R1234&gt;0,RANK(R1234,(P1234:R1234,S1234:AG1234)),0)</f>
        <v>1</v>
      </c>
      <c r="G1234" s="7">
        <f>IF(S1234&gt;0,RANK(S1234,(P1234:R1234,S1234:AG1234)),0)</f>
        <v>2</v>
      </c>
      <c r="H1234" s="48">
        <f t="shared" si="683"/>
        <v>975</v>
      </c>
      <c r="I1234" s="163">
        <f t="shared" si="684"/>
        <v>0.56098964326812428</v>
      </c>
      <c r="J1234" s="2"/>
      <c r="K1234" s="2">
        <f t="shared" si="685"/>
        <v>0</v>
      </c>
      <c r="L1234" s="2">
        <f t="shared" si="686"/>
        <v>4.200230149597238E-2</v>
      </c>
      <c r="M1234" s="2">
        <f t="shared" si="687"/>
        <v>0.689873417721519</v>
      </c>
      <c r="N1234" s="2">
        <f t="shared" si="688"/>
        <v>0.12888377445339472</v>
      </c>
      <c r="O1234" s="2">
        <f t="shared" si="689"/>
        <v>0.13924050632911389</v>
      </c>
      <c r="Q1234" s="1">
        <v>73</v>
      </c>
      <c r="R1234" s="1">
        <v>1199</v>
      </c>
      <c r="S1234" s="1">
        <v>224</v>
      </c>
      <c r="T1234" s="1">
        <v>183</v>
      </c>
      <c r="Y1234" s="1">
        <v>59</v>
      </c>
      <c r="AI1234" s="7">
        <f t="shared" si="690"/>
        <v>3</v>
      </c>
      <c r="AJ1234" s="7">
        <f t="shared" si="691"/>
        <v>0</v>
      </c>
      <c r="AK1234" s="7">
        <f t="shared" si="692"/>
        <v>0</v>
      </c>
      <c r="AL1234" s="7">
        <f t="shared" si="693"/>
        <v>0</v>
      </c>
      <c r="AM1234" s="2">
        <f t="shared" si="694"/>
        <v>0.10529344073647871</v>
      </c>
      <c r="AN1234" s="2">
        <f t="shared" si="695"/>
        <v>0</v>
      </c>
      <c r="AO1234" s="2">
        <f t="shared" si="696"/>
        <v>0</v>
      </c>
      <c r="AP1234" s="2">
        <f t="shared" si="697"/>
        <v>0</v>
      </c>
      <c r="AR1234" t="str">
        <f t="shared" si="698"/>
        <v>Stillwater</v>
      </c>
      <c r="AS1234" t="s">
        <v>3168</v>
      </c>
      <c r="AT1234" s="162">
        <v>1</v>
      </c>
      <c r="AV1234" s="91">
        <v>30</v>
      </c>
      <c r="AW1234" s="93">
        <v>95</v>
      </c>
      <c r="AX1234" s="99">
        <f t="shared" si="699"/>
        <v>30095</v>
      </c>
      <c r="AZ1234" s="7" t="s">
        <v>3053</v>
      </c>
      <c r="BA1234" t="s">
        <v>3290</v>
      </c>
    </row>
    <row r="1235" spans="1:53" hidden="1" outlineLevel="1">
      <c r="A1235" t="s">
        <v>3333</v>
      </c>
      <c r="B1235" t="s">
        <v>3168</v>
      </c>
      <c r="C1235" s="1">
        <f t="shared" si="682"/>
        <v>1203</v>
      </c>
      <c r="D1235" s="7">
        <f>IF(P1235&gt;0,RANK(P1235,(P1235:R1235,S1235:AG1235)),0)</f>
        <v>0</v>
      </c>
      <c r="E1235" s="7">
        <f>IF(Q1235&gt;0,RANK(Q1235,(P1235:R1235,S1235:AG1235)),0)</f>
        <v>5</v>
      </c>
      <c r="F1235" s="7">
        <f>IF(R1235&gt;0,RANK(R1235,(P1235:R1235,S1235:AG1235)),0)</f>
        <v>1</v>
      </c>
      <c r="G1235" s="7">
        <f>IF(S1235&gt;0,RANK(S1235,(P1235:R1235,S1235:AG1235)),0)</f>
        <v>2</v>
      </c>
      <c r="H1235" s="48">
        <f t="shared" si="683"/>
        <v>620</v>
      </c>
      <c r="I1235" s="163">
        <f t="shared" si="684"/>
        <v>0.51537822111388198</v>
      </c>
      <c r="J1235" s="2"/>
      <c r="K1235" s="2">
        <f t="shared" si="685"/>
        <v>0</v>
      </c>
      <c r="L1235" s="2">
        <f t="shared" si="686"/>
        <v>4.0731504571903575E-2</v>
      </c>
      <c r="M1235" s="2">
        <f t="shared" si="687"/>
        <v>0.66832917705735662</v>
      </c>
      <c r="N1235" s="2">
        <f t="shared" si="688"/>
        <v>0.15295095594347466</v>
      </c>
      <c r="O1235" s="2">
        <f t="shared" si="689"/>
        <v>0.13798836242726517</v>
      </c>
      <c r="Q1235" s="1">
        <v>49</v>
      </c>
      <c r="R1235" s="1">
        <v>804</v>
      </c>
      <c r="S1235" s="1">
        <v>184</v>
      </c>
      <c r="T1235" s="1">
        <v>114</v>
      </c>
      <c r="Y1235" s="1">
        <v>52</v>
      </c>
      <c r="AI1235" s="7">
        <f t="shared" si="690"/>
        <v>3</v>
      </c>
      <c r="AJ1235" s="7">
        <f t="shared" si="691"/>
        <v>0</v>
      </c>
      <c r="AK1235" s="7">
        <f t="shared" si="692"/>
        <v>0</v>
      </c>
      <c r="AL1235" s="7">
        <f t="shared" si="693"/>
        <v>0</v>
      </c>
      <c r="AM1235" s="2">
        <f t="shared" si="694"/>
        <v>9.4763092269326679E-2</v>
      </c>
      <c r="AN1235" s="2">
        <f t="shared" si="695"/>
        <v>0</v>
      </c>
      <c r="AO1235" s="2">
        <f t="shared" si="696"/>
        <v>0</v>
      </c>
      <c r="AP1235" s="2">
        <f t="shared" si="697"/>
        <v>0</v>
      </c>
      <c r="AR1235" t="str">
        <f t="shared" si="698"/>
        <v>Sweet Grass</v>
      </c>
      <c r="AS1235" t="s">
        <v>3168</v>
      </c>
      <c r="AT1235" s="162">
        <v>1</v>
      </c>
      <c r="AV1235" s="91">
        <v>30</v>
      </c>
      <c r="AW1235" s="93">
        <v>97</v>
      </c>
      <c r="AX1235" s="99">
        <f t="shared" si="699"/>
        <v>30097</v>
      </c>
      <c r="AZ1235" s="7" t="s">
        <v>3053</v>
      </c>
      <c r="BA1235" t="s">
        <v>3290</v>
      </c>
    </row>
    <row r="1236" spans="1:53" hidden="1" outlineLevel="1">
      <c r="A1236" t="s">
        <v>1022</v>
      </c>
      <c r="B1236" t="s">
        <v>3168</v>
      </c>
      <c r="C1236" s="1">
        <f t="shared" si="682"/>
        <v>1292</v>
      </c>
      <c r="D1236" s="7">
        <f>IF(P1236&gt;0,RANK(P1236,(P1236:R1236,S1236:AG1236)),0)</f>
        <v>0</v>
      </c>
      <c r="E1236" s="7">
        <f>IF(Q1236&gt;0,RANK(Q1236,(P1236:R1236,S1236:AG1236)),0)</f>
        <v>4</v>
      </c>
      <c r="F1236" s="7">
        <f>IF(R1236&gt;0,RANK(R1236,(P1236:R1236,S1236:AG1236)),0)</f>
        <v>1</v>
      </c>
      <c r="G1236" s="7">
        <f>IF(S1236&gt;0,RANK(S1236,(P1236:R1236,S1236:AG1236)),0)</f>
        <v>2</v>
      </c>
      <c r="H1236" s="48">
        <f t="shared" si="683"/>
        <v>698</v>
      </c>
      <c r="I1236" s="163">
        <f t="shared" si="684"/>
        <v>0.54024767801857587</v>
      </c>
      <c r="J1236" s="2"/>
      <c r="K1236" s="2">
        <f t="shared" si="685"/>
        <v>0</v>
      </c>
      <c r="L1236" s="2">
        <f t="shared" si="686"/>
        <v>5.8049535603715167E-2</v>
      </c>
      <c r="M1236" s="2">
        <f t="shared" si="687"/>
        <v>0.67337461300309598</v>
      </c>
      <c r="N1236" s="2">
        <f t="shared" si="688"/>
        <v>0.13312693498452013</v>
      </c>
      <c r="O1236" s="2">
        <f t="shared" si="689"/>
        <v>0.13544891640866871</v>
      </c>
      <c r="Q1236" s="1">
        <v>75</v>
      </c>
      <c r="R1236" s="1">
        <v>870</v>
      </c>
      <c r="S1236" s="1">
        <v>172</v>
      </c>
      <c r="T1236" s="1">
        <v>105</v>
      </c>
      <c r="Y1236" s="1">
        <v>70</v>
      </c>
      <c r="AI1236" s="7">
        <f t="shared" si="690"/>
        <v>3</v>
      </c>
      <c r="AJ1236" s="7">
        <f t="shared" si="691"/>
        <v>0</v>
      </c>
      <c r="AK1236" s="7">
        <f t="shared" si="692"/>
        <v>0</v>
      </c>
      <c r="AL1236" s="7">
        <f t="shared" si="693"/>
        <v>0</v>
      </c>
      <c r="AM1236" s="2">
        <f t="shared" si="694"/>
        <v>8.1269349845201233E-2</v>
      </c>
      <c r="AN1236" s="2">
        <f t="shared" si="695"/>
        <v>0</v>
      </c>
      <c r="AO1236" s="2">
        <f t="shared" si="696"/>
        <v>0</v>
      </c>
      <c r="AP1236" s="2">
        <f t="shared" si="697"/>
        <v>0</v>
      </c>
      <c r="AR1236" t="str">
        <f t="shared" si="698"/>
        <v>Teton</v>
      </c>
      <c r="AS1236" t="s">
        <v>3168</v>
      </c>
      <c r="AT1236" s="162">
        <v>1</v>
      </c>
      <c r="AV1236" s="91">
        <v>30</v>
      </c>
      <c r="AW1236" s="93">
        <v>99</v>
      </c>
      <c r="AX1236" s="99">
        <f t="shared" si="699"/>
        <v>30099</v>
      </c>
      <c r="AZ1236" s="7" t="s">
        <v>3053</v>
      </c>
      <c r="BA1236" t="s">
        <v>3290</v>
      </c>
    </row>
    <row r="1237" spans="1:53" hidden="1" outlineLevel="1">
      <c r="A1237" t="s">
        <v>3306</v>
      </c>
      <c r="B1237" t="s">
        <v>3168</v>
      </c>
      <c r="C1237" s="1">
        <f t="shared" si="682"/>
        <v>966</v>
      </c>
      <c r="D1237" s="7">
        <f>IF(P1237&gt;0,RANK(P1237,(P1237:R1237,S1237:AG1237)),0)</f>
        <v>0</v>
      </c>
      <c r="E1237" s="7">
        <f>IF(Q1237&gt;0,RANK(Q1237,(P1237:R1237,S1237:AG1237)),0)</f>
        <v>5</v>
      </c>
      <c r="F1237" s="7">
        <f>IF(R1237&gt;0,RANK(R1237,(P1237:R1237,S1237:AG1237)),0)</f>
        <v>1</v>
      </c>
      <c r="G1237" s="7">
        <f>IF(S1237&gt;0,RANK(S1237,(P1237:R1237,S1237:AG1237)),0)</f>
        <v>2</v>
      </c>
      <c r="H1237" s="48">
        <f t="shared" si="683"/>
        <v>561</v>
      </c>
      <c r="I1237" s="163">
        <f t="shared" si="684"/>
        <v>0.58074534161490687</v>
      </c>
      <c r="J1237" s="2"/>
      <c r="K1237" s="2">
        <f t="shared" si="685"/>
        <v>0</v>
      </c>
      <c r="L1237" s="2">
        <f t="shared" si="686"/>
        <v>3.3126293995859216E-2</v>
      </c>
      <c r="M1237" s="2">
        <f t="shared" si="687"/>
        <v>0.69875776397515532</v>
      </c>
      <c r="N1237" s="2">
        <f t="shared" si="688"/>
        <v>0.11801242236024845</v>
      </c>
      <c r="O1237" s="2">
        <f t="shared" si="689"/>
        <v>0.15010351966873703</v>
      </c>
      <c r="Q1237" s="1">
        <v>32</v>
      </c>
      <c r="R1237" s="1">
        <v>675</v>
      </c>
      <c r="S1237" s="1">
        <v>114</v>
      </c>
      <c r="T1237" s="1">
        <v>82</v>
      </c>
      <c r="Y1237" s="1">
        <v>63</v>
      </c>
      <c r="AI1237" s="7">
        <f t="shared" si="690"/>
        <v>3</v>
      </c>
      <c r="AJ1237" s="7">
        <f t="shared" si="691"/>
        <v>0</v>
      </c>
      <c r="AK1237" s="7">
        <f t="shared" si="692"/>
        <v>0</v>
      </c>
      <c r="AL1237" s="7">
        <f t="shared" si="693"/>
        <v>0</v>
      </c>
      <c r="AM1237" s="2">
        <f t="shared" si="694"/>
        <v>8.4886128364389232E-2</v>
      </c>
      <c r="AN1237" s="2">
        <f t="shared" si="695"/>
        <v>0</v>
      </c>
      <c r="AO1237" s="2">
        <f t="shared" si="696"/>
        <v>0</v>
      </c>
      <c r="AP1237" s="2">
        <f t="shared" si="697"/>
        <v>0</v>
      </c>
      <c r="AR1237" t="str">
        <f t="shared" si="698"/>
        <v>Toole</v>
      </c>
      <c r="AS1237" t="s">
        <v>3168</v>
      </c>
      <c r="AT1237" s="162">
        <v>1</v>
      </c>
      <c r="AV1237" s="91">
        <v>30</v>
      </c>
      <c r="AW1237" s="93">
        <v>101</v>
      </c>
      <c r="AX1237" s="99">
        <f t="shared" si="699"/>
        <v>30101</v>
      </c>
      <c r="AZ1237" s="7" t="s">
        <v>3053</v>
      </c>
      <c r="BA1237" t="s">
        <v>3290</v>
      </c>
    </row>
    <row r="1238" spans="1:53" hidden="1" outlineLevel="1">
      <c r="A1238" t="s">
        <v>2125</v>
      </c>
      <c r="B1238" t="s">
        <v>3168</v>
      </c>
      <c r="C1238" s="1">
        <f t="shared" si="682"/>
        <v>194</v>
      </c>
      <c r="D1238" s="7">
        <f>IF(P1238&gt;0,RANK(P1238,(P1238:R1238,S1238:AG1238)),0)</f>
        <v>0</v>
      </c>
      <c r="E1238" s="7">
        <f>IF(Q1238&gt;0,RANK(Q1238,(P1238:R1238,S1238:AG1238)),0)</f>
        <v>5</v>
      </c>
      <c r="F1238" s="7">
        <f>IF(R1238&gt;0,RANK(R1238,(P1238:R1238,S1238:AG1238)),0)</f>
        <v>1</v>
      </c>
      <c r="G1238" s="7">
        <f>IF(S1238&gt;0,RANK(S1238,(P1238:R1238,S1238:AG1238)),0)</f>
        <v>3</v>
      </c>
      <c r="H1238" s="48">
        <f t="shared" si="683"/>
        <v>97</v>
      </c>
      <c r="I1238" s="163">
        <f t="shared" si="684"/>
        <v>0.5</v>
      </c>
      <c r="J1238" s="2"/>
      <c r="K1238" s="2">
        <f t="shared" si="685"/>
        <v>0</v>
      </c>
      <c r="L1238" s="2">
        <f t="shared" si="686"/>
        <v>5.1546391752577317E-2</v>
      </c>
      <c r="M1238" s="2">
        <f t="shared" si="687"/>
        <v>0.634020618556701</v>
      </c>
      <c r="N1238" s="2">
        <f t="shared" si="688"/>
        <v>0.10309278350515463</v>
      </c>
      <c r="O1238" s="2">
        <f t="shared" si="689"/>
        <v>0.21134020618556701</v>
      </c>
      <c r="Q1238" s="1">
        <v>10</v>
      </c>
      <c r="R1238" s="1">
        <v>123</v>
      </c>
      <c r="S1238" s="1">
        <v>20</v>
      </c>
      <c r="T1238" s="1">
        <v>26</v>
      </c>
      <c r="Y1238" s="1">
        <v>15</v>
      </c>
      <c r="AI1238" s="7">
        <f t="shared" si="690"/>
        <v>2</v>
      </c>
      <c r="AJ1238" s="7">
        <f t="shared" si="691"/>
        <v>0</v>
      </c>
      <c r="AK1238" s="7">
        <f t="shared" si="692"/>
        <v>0</v>
      </c>
      <c r="AL1238" s="7">
        <f t="shared" si="693"/>
        <v>0</v>
      </c>
      <c r="AM1238" s="2">
        <f t="shared" si="694"/>
        <v>0.13402061855670103</v>
      </c>
      <c r="AN1238" s="2">
        <f t="shared" si="695"/>
        <v>0</v>
      </c>
      <c r="AO1238" s="2">
        <f t="shared" si="696"/>
        <v>0</v>
      </c>
      <c r="AP1238" s="2">
        <f t="shared" si="697"/>
        <v>0</v>
      </c>
      <c r="AR1238" t="str">
        <f t="shared" si="698"/>
        <v>Treasure</v>
      </c>
      <c r="AS1238" t="s">
        <v>3168</v>
      </c>
      <c r="AT1238" s="162">
        <v>1</v>
      </c>
      <c r="AV1238" s="91">
        <v>30</v>
      </c>
      <c r="AW1238" s="93">
        <v>103</v>
      </c>
      <c r="AX1238" s="99">
        <f t="shared" si="699"/>
        <v>30103</v>
      </c>
      <c r="AZ1238" s="7" t="s">
        <v>3053</v>
      </c>
      <c r="BA1238" t="s">
        <v>3290</v>
      </c>
    </row>
    <row r="1239" spans="1:53" hidden="1" outlineLevel="1">
      <c r="A1239" t="s">
        <v>1188</v>
      </c>
      <c r="B1239" t="s">
        <v>3168</v>
      </c>
      <c r="C1239" s="1">
        <f t="shared" si="682"/>
        <v>1198</v>
      </c>
      <c r="D1239" s="7">
        <f>IF(P1239&gt;0,RANK(P1239,(P1239:R1239,S1239:AG1239)),0)</f>
        <v>0</v>
      </c>
      <c r="E1239" s="7">
        <f>IF(Q1239&gt;0,RANK(Q1239,(P1239:R1239,S1239:AG1239)),0)</f>
        <v>4</v>
      </c>
      <c r="F1239" s="7">
        <f>IF(R1239&gt;0,RANK(R1239,(P1239:R1239,S1239:AG1239)),0)</f>
        <v>1</v>
      </c>
      <c r="G1239" s="7">
        <f>IF(S1239&gt;0,RANK(S1239,(P1239:R1239,S1239:AG1239)),0)</f>
        <v>2</v>
      </c>
      <c r="H1239" s="48">
        <f t="shared" si="683"/>
        <v>590</v>
      </c>
      <c r="I1239" s="163">
        <f t="shared" si="684"/>
        <v>0.49248747913188645</v>
      </c>
      <c r="J1239" s="2"/>
      <c r="K1239" s="2">
        <f t="shared" si="685"/>
        <v>0</v>
      </c>
      <c r="L1239" s="2">
        <f t="shared" si="686"/>
        <v>5.2587646076794656E-2</v>
      </c>
      <c r="M1239" s="2">
        <f t="shared" si="687"/>
        <v>0.6619365609348915</v>
      </c>
      <c r="N1239" s="2">
        <f t="shared" si="688"/>
        <v>0.169449081803005</v>
      </c>
      <c r="O1239" s="2">
        <f t="shared" si="689"/>
        <v>0.11602671118530883</v>
      </c>
      <c r="Q1239" s="1">
        <v>63</v>
      </c>
      <c r="R1239" s="1">
        <v>793</v>
      </c>
      <c r="S1239" s="1">
        <v>203</v>
      </c>
      <c r="T1239" s="1">
        <v>98</v>
      </c>
      <c r="Y1239" s="1">
        <v>41</v>
      </c>
      <c r="AI1239" s="7">
        <f t="shared" si="690"/>
        <v>3</v>
      </c>
      <c r="AJ1239" s="7">
        <f t="shared" si="691"/>
        <v>0</v>
      </c>
      <c r="AK1239" s="7">
        <f t="shared" si="692"/>
        <v>0</v>
      </c>
      <c r="AL1239" s="7">
        <f t="shared" si="693"/>
        <v>0</v>
      </c>
      <c r="AM1239" s="2">
        <f t="shared" si="694"/>
        <v>8.1803005008347252E-2</v>
      </c>
      <c r="AN1239" s="2">
        <f t="shared" si="695"/>
        <v>0</v>
      </c>
      <c r="AO1239" s="2">
        <f t="shared" si="696"/>
        <v>0</v>
      </c>
      <c r="AP1239" s="2">
        <f t="shared" si="697"/>
        <v>0</v>
      </c>
      <c r="AR1239" t="str">
        <f t="shared" si="698"/>
        <v>Valley</v>
      </c>
      <c r="AS1239" t="s">
        <v>3168</v>
      </c>
      <c r="AT1239" s="162">
        <v>1</v>
      </c>
      <c r="AV1239" s="91">
        <v>30</v>
      </c>
      <c r="AW1239" s="93">
        <v>105</v>
      </c>
      <c r="AX1239" s="99">
        <f t="shared" si="699"/>
        <v>30105</v>
      </c>
      <c r="AZ1239" s="7" t="s">
        <v>3053</v>
      </c>
      <c r="BA1239" t="s">
        <v>3290</v>
      </c>
    </row>
    <row r="1240" spans="1:53" hidden="1" outlineLevel="1">
      <c r="A1240" t="s">
        <v>1399</v>
      </c>
      <c r="B1240" t="s">
        <v>3168</v>
      </c>
      <c r="C1240" s="1">
        <f t="shared" si="682"/>
        <v>441</v>
      </c>
      <c r="D1240" s="7">
        <f>IF(P1240&gt;0,RANK(P1240,(P1240:R1240,S1240:AG1240)),0)</f>
        <v>0</v>
      </c>
      <c r="E1240" s="7">
        <f>IF(Q1240&gt;0,RANK(Q1240,(P1240:R1240,S1240:AG1240)),0)</f>
        <v>4</v>
      </c>
      <c r="F1240" s="7">
        <f>IF(R1240&gt;0,RANK(R1240,(P1240:R1240,S1240:AG1240)),0)</f>
        <v>1</v>
      </c>
      <c r="G1240" s="7">
        <f>IF(S1240&gt;0,RANK(S1240,(P1240:R1240,S1240:AG1240)),0)</f>
        <v>2</v>
      </c>
      <c r="H1240" s="48">
        <f t="shared" si="683"/>
        <v>240</v>
      </c>
      <c r="I1240" s="163">
        <f t="shared" si="684"/>
        <v>0.54421768707482998</v>
      </c>
      <c r="J1240" s="2"/>
      <c r="K1240" s="2">
        <f t="shared" si="685"/>
        <v>0</v>
      </c>
      <c r="L1240" s="2">
        <f t="shared" si="686"/>
        <v>5.8956916099773243E-2</v>
      </c>
      <c r="M1240" s="2">
        <f t="shared" si="687"/>
        <v>0.69387755102040816</v>
      </c>
      <c r="N1240" s="2">
        <f t="shared" si="688"/>
        <v>0.14965986394557823</v>
      </c>
      <c r="O1240" s="2">
        <f t="shared" si="689"/>
        <v>9.7505668934240342E-2</v>
      </c>
      <c r="Q1240" s="1">
        <v>26</v>
      </c>
      <c r="R1240" s="1">
        <v>306</v>
      </c>
      <c r="S1240" s="1">
        <v>66</v>
      </c>
      <c r="T1240" s="1">
        <v>43</v>
      </c>
      <c r="Y1240" s="1">
        <v>0</v>
      </c>
      <c r="AI1240" s="7">
        <f t="shared" si="690"/>
        <v>3</v>
      </c>
      <c r="AJ1240" s="7">
        <f t="shared" si="691"/>
        <v>0</v>
      </c>
      <c r="AK1240" s="7">
        <f t="shared" si="692"/>
        <v>0</v>
      </c>
      <c r="AL1240" s="7">
        <f t="shared" si="693"/>
        <v>0</v>
      </c>
      <c r="AM1240" s="2">
        <f t="shared" si="694"/>
        <v>9.7505668934240369E-2</v>
      </c>
      <c r="AN1240" s="2">
        <f t="shared" si="695"/>
        <v>0</v>
      </c>
      <c r="AO1240" s="2">
        <f t="shared" si="696"/>
        <v>0</v>
      </c>
      <c r="AP1240" s="2">
        <f t="shared" si="697"/>
        <v>0</v>
      </c>
      <c r="AR1240" t="str">
        <f t="shared" si="698"/>
        <v>Wheatland</v>
      </c>
      <c r="AS1240" t="s">
        <v>3168</v>
      </c>
      <c r="AT1240" s="162">
        <v>1</v>
      </c>
      <c r="AV1240" s="91">
        <v>30</v>
      </c>
      <c r="AW1240" s="93">
        <v>107</v>
      </c>
      <c r="AX1240" s="99">
        <f t="shared" si="699"/>
        <v>30107</v>
      </c>
      <c r="AZ1240" s="7" t="s">
        <v>3053</v>
      </c>
      <c r="BA1240" t="s">
        <v>3290</v>
      </c>
    </row>
    <row r="1241" spans="1:53" hidden="1" outlineLevel="1">
      <c r="A1241" t="s">
        <v>3023</v>
      </c>
      <c r="B1241" t="s">
        <v>3168</v>
      </c>
      <c r="C1241" s="1">
        <f t="shared" si="682"/>
        <v>223</v>
      </c>
      <c r="D1241" s="7">
        <f>IF(P1241&gt;0,RANK(P1241,(P1241:R1241,S1241:AG1241)),0)</f>
        <v>0</v>
      </c>
      <c r="E1241" s="7">
        <f>IF(Q1241&gt;0,RANK(Q1241,(P1241:R1241,S1241:AG1241)),0)</f>
        <v>4</v>
      </c>
      <c r="F1241" s="7">
        <f>IF(R1241&gt;0,RANK(R1241,(P1241:R1241,S1241:AG1241)),0)</f>
        <v>1</v>
      </c>
      <c r="G1241" s="7">
        <f>IF(S1241&gt;0,RANK(S1241,(P1241:R1241,S1241:AG1241)),0)</f>
        <v>2</v>
      </c>
      <c r="H1241" s="48">
        <f t="shared" si="683"/>
        <v>84</v>
      </c>
      <c r="I1241" s="163">
        <f t="shared" si="684"/>
        <v>0.37668161434977576</v>
      </c>
      <c r="J1241" s="2"/>
      <c r="K1241" s="2">
        <f t="shared" si="685"/>
        <v>0</v>
      </c>
      <c r="L1241" s="2">
        <f t="shared" si="686"/>
        <v>5.3811659192825115E-2</v>
      </c>
      <c r="M1241" s="2">
        <f t="shared" si="687"/>
        <v>0.58744394618834084</v>
      </c>
      <c r="N1241" s="2">
        <f t="shared" si="688"/>
        <v>0.21076233183856502</v>
      </c>
      <c r="O1241" s="2">
        <f t="shared" si="689"/>
        <v>0.14798206278026899</v>
      </c>
      <c r="Q1241" s="1">
        <v>12</v>
      </c>
      <c r="R1241" s="1">
        <v>131</v>
      </c>
      <c r="S1241" s="1">
        <v>47</v>
      </c>
      <c r="T1241" s="1">
        <v>25</v>
      </c>
      <c r="Y1241" s="1">
        <v>8</v>
      </c>
      <c r="AI1241" s="7">
        <f t="shared" si="690"/>
        <v>3</v>
      </c>
      <c r="AJ1241" s="7">
        <f t="shared" si="691"/>
        <v>0</v>
      </c>
      <c r="AK1241" s="7">
        <f t="shared" si="692"/>
        <v>0</v>
      </c>
      <c r="AL1241" s="7">
        <f t="shared" si="693"/>
        <v>0</v>
      </c>
      <c r="AM1241" s="2">
        <f t="shared" si="694"/>
        <v>0.11210762331838565</v>
      </c>
      <c r="AN1241" s="2">
        <f t="shared" si="695"/>
        <v>0</v>
      </c>
      <c r="AO1241" s="2">
        <f t="shared" si="696"/>
        <v>0</v>
      </c>
      <c r="AP1241" s="2">
        <f t="shared" si="697"/>
        <v>0</v>
      </c>
      <c r="AR1241" t="str">
        <f t="shared" si="698"/>
        <v>Wibaux</v>
      </c>
      <c r="AS1241" t="s">
        <v>3168</v>
      </c>
      <c r="AT1241" s="162">
        <v>1</v>
      </c>
      <c r="AV1241" s="91">
        <v>30</v>
      </c>
      <c r="AW1241" s="93">
        <v>109</v>
      </c>
      <c r="AX1241" s="99">
        <f t="shared" si="699"/>
        <v>30109</v>
      </c>
      <c r="AZ1241" s="7" t="s">
        <v>3053</v>
      </c>
      <c r="BA1241" t="s">
        <v>3290</v>
      </c>
    </row>
    <row r="1242" spans="1:53" hidden="1" outlineLevel="1">
      <c r="A1242" t="s">
        <v>4</v>
      </c>
      <c r="B1242" t="s">
        <v>3168</v>
      </c>
      <c r="C1242" s="1">
        <f t="shared" si="682"/>
        <v>20765</v>
      </c>
      <c r="D1242" s="7">
        <f>IF(P1242&gt;0,RANK(P1242,(P1242:R1242,S1242:AG1242)),0)</f>
        <v>0</v>
      </c>
      <c r="E1242" s="7">
        <f>IF(Q1242&gt;0,RANK(Q1242,(P1242:R1242,S1242:AG1242)),0)</f>
        <v>4</v>
      </c>
      <c r="F1242" s="7">
        <f>IF(R1242&gt;0,RANK(R1242,(P1242:R1242,S1242:AG1242)),0)</f>
        <v>1</v>
      </c>
      <c r="G1242" s="7">
        <f>IF(S1242&gt;0,RANK(S1242,(P1242:R1242,S1242:AG1242)),0)</f>
        <v>2</v>
      </c>
      <c r="H1242" s="48">
        <f t="shared" si="683"/>
        <v>12715</v>
      </c>
      <c r="I1242" s="163">
        <f t="shared" si="684"/>
        <v>0.61232843727425956</v>
      </c>
      <c r="J1242" s="2"/>
      <c r="K1242" s="2">
        <f t="shared" si="685"/>
        <v>0</v>
      </c>
      <c r="L1242" s="2">
        <f t="shared" si="686"/>
        <v>4.1126896219600292E-2</v>
      </c>
      <c r="M1242" s="2">
        <f t="shared" si="687"/>
        <v>0.71957620996869731</v>
      </c>
      <c r="N1242" s="2">
        <f t="shared" si="688"/>
        <v>0.10724777269443776</v>
      </c>
      <c r="O1242" s="2">
        <f t="shared" si="689"/>
        <v>0.13204912111726463</v>
      </c>
      <c r="Q1242" s="1">
        <v>854</v>
      </c>
      <c r="R1242" s="1">
        <v>14942</v>
      </c>
      <c r="S1242" s="1">
        <v>2227</v>
      </c>
      <c r="T1242" s="1">
        <v>2000</v>
      </c>
      <c r="Y1242" s="1">
        <v>742</v>
      </c>
      <c r="AI1242" s="7">
        <f t="shared" si="690"/>
        <v>3</v>
      </c>
      <c r="AJ1242" s="7">
        <f t="shared" si="691"/>
        <v>0</v>
      </c>
      <c r="AK1242" s="7">
        <f t="shared" si="692"/>
        <v>0</v>
      </c>
      <c r="AL1242" s="7">
        <f t="shared" si="693"/>
        <v>0</v>
      </c>
      <c r="AM1242" s="2">
        <f t="shared" si="694"/>
        <v>9.6315916205152896E-2</v>
      </c>
      <c r="AN1242" s="2">
        <f t="shared" si="695"/>
        <v>0</v>
      </c>
      <c r="AO1242" s="2">
        <f t="shared" si="696"/>
        <v>0</v>
      </c>
      <c r="AP1242" s="2">
        <f t="shared" si="697"/>
        <v>0</v>
      </c>
      <c r="AR1242" t="str">
        <f t="shared" si="698"/>
        <v>Yellowstone</v>
      </c>
      <c r="AS1242" t="s">
        <v>3168</v>
      </c>
      <c r="AT1242">
        <v>1</v>
      </c>
      <c r="AV1242" s="91">
        <v>30</v>
      </c>
      <c r="AW1242" s="93">
        <v>111</v>
      </c>
      <c r="AX1242" s="99">
        <f t="shared" si="699"/>
        <v>30111</v>
      </c>
      <c r="AZ1242" s="7" t="s">
        <v>3053</v>
      </c>
      <c r="BA1242" t="s">
        <v>3290</v>
      </c>
    </row>
    <row r="1243" spans="1:53" collapsed="1">
      <c r="A1243" t="s">
        <v>435</v>
      </c>
      <c r="B1243" t="s">
        <v>1136</v>
      </c>
      <c r="C1243" s="1">
        <f t="shared" si="682"/>
        <v>140457</v>
      </c>
      <c r="D1243" s="7">
        <f>IF(P1243&gt;0,RANK(P1243,(P1243:R1243,S1243:AG1243)),0)</f>
        <v>0</v>
      </c>
      <c r="E1243" s="7">
        <f>IF(Q1243&gt;0,RANK(Q1243,(P1243:R1243,S1243:AG1243)),0)</f>
        <v>4</v>
      </c>
      <c r="F1243" s="7">
        <f>IF(R1243&gt;0,RANK(R1243,(P1243:R1243,S1243:AG1243)),0)</f>
        <v>1</v>
      </c>
      <c r="G1243" s="7">
        <f>IF(S1243&gt;0,RANK(S1243,(P1243:R1243,S1243:AG1243)),0)</f>
        <v>2</v>
      </c>
      <c r="H1243" s="48">
        <f t="shared" si="683"/>
        <v>75894</v>
      </c>
      <c r="I1243" s="163">
        <f t="shared" si="684"/>
        <v>0.54033618829962193</v>
      </c>
      <c r="J1243" s="2"/>
      <c r="K1243" s="2">
        <f t="shared" si="685"/>
        <v>0</v>
      </c>
      <c r="L1243" s="2">
        <f t="shared" si="686"/>
        <v>4.3479499063770403E-2</v>
      </c>
      <c r="M1243" s="2">
        <f t="shared" si="687"/>
        <v>0.68434467488270434</v>
      </c>
      <c r="N1243" s="2">
        <f t="shared" si="688"/>
        <v>0.14400848658308238</v>
      </c>
      <c r="O1243" s="2">
        <f t="shared" si="689"/>
        <v>0.12816733947044293</v>
      </c>
      <c r="Q1243" s="1">
        <f>SUM(Q1187:Q1242)</f>
        <v>6107</v>
      </c>
      <c r="R1243" s="1">
        <f>SUM(R1187:R1242)</f>
        <v>96121</v>
      </c>
      <c r="S1243" s="1">
        <f>SUM(S1187:S1242)</f>
        <v>20227</v>
      </c>
      <c r="T1243" s="1">
        <f>SUM(T1187:T1242)</f>
        <v>12546</v>
      </c>
      <c r="Y1243" s="1">
        <f>SUM(Y1187:Y1242)</f>
        <v>5456</v>
      </c>
      <c r="AI1243" s="7">
        <f t="shared" si="690"/>
        <v>3</v>
      </c>
      <c r="AJ1243" s="7">
        <f t="shared" si="691"/>
        <v>0</v>
      </c>
      <c r="AK1243" s="7">
        <f t="shared" si="692"/>
        <v>0</v>
      </c>
      <c r="AL1243" s="7">
        <f t="shared" si="693"/>
        <v>0</v>
      </c>
      <c r="AM1243" s="2">
        <f t="shared" si="694"/>
        <v>8.9322710865247013E-2</v>
      </c>
      <c r="AN1243" s="2">
        <f t="shared" si="695"/>
        <v>0</v>
      </c>
      <c r="AO1243" s="2">
        <f t="shared" si="696"/>
        <v>0</v>
      </c>
      <c r="AP1243" s="2">
        <f t="shared" si="697"/>
        <v>0</v>
      </c>
      <c r="AR1243" t="str">
        <f t="shared" si="698"/>
        <v>Montana</v>
      </c>
      <c r="AS1243" t="s">
        <v>1136</v>
      </c>
      <c r="AV1243" s="91">
        <v>30</v>
      </c>
      <c r="AW1243" s="93"/>
      <c r="AX1243" s="91">
        <v>30</v>
      </c>
      <c r="AZ1243" s="7" t="s">
        <v>1662</v>
      </c>
      <c r="BA1243" t="s">
        <v>3290</v>
      </c>
    </row>
    <row r="1244" spans="1:53">
      <c r="C1244" s="1"/>
      <c r="E1244" s="7"/>
      <c r="F1244" s="7"/>
      <c r="G1244" s="7"/>
      <c r="H1244" s="48"/>
      <c r="I1244" s="163"/>
      <c r="J1244" s="2"/>
      <c r="AI1244" s="7"/>
      <c r="AJ1244" s="7"/>
      <c r="AK1244" s="7"/>
      <c r="AL1244" s="7"/>
      <c r="AV1244" s="91"/>
      <c r="AW1244" s="93"/>
    </row>
    <row r="1245" spans="1:53" hidden="1" outlineLevel="1">
      <c r="A1245" t="s">
        <v>645</v>
      </c>
      <c r="B1245" t="s">
        <v>346</v>
      </c>
      <c r="C1245" s="1">
        <f t="shared" ref="C1245:C1276" si="700">SUM(P1245:AG1245)</f>
        <v>3375</v>
      </c>
      <c r="D1245" s="7">
        <f>IF(P1245&gt;0,RANK(P1245,(P1245:R1245,S1245:AG1245)),0)</f>
        <v>0</v>
      </c>
      <c r="E1245" s="7">
        <f>IF(Q1245&gt;0,RANK(Q1245,(P1245:R1245,S1245:AG1245)),0)</f>
        <v>4</v>
      </c>
      <c r="F1245" s="7">
        <f>IF(R1245&gt;0,RANK(R1245,(P1245:R1245,S1245:AG1245)),0)</f>
        <v>1</v>
      </c>
      <c r="G1245" s="7">
        <f>IF(S1245&gt;0,RANK(S1245,(P1245:R1245,S1245:AG1245)),0)</f>
        <v>3</v>
      </c>
      <c r="H1245" s="48">
        <f t="shared" ref="H1245:H1276" si="701">MAX(P1245:Y1245)-LARGE(P1245:Y1245,2)</f>
        <v>1745</v>
      </c>
      <c r="I1245" s="163">
        <f t="shared" ref="I1245:I1308" si="702">H1245/C1245</f>
        <v>0.51703703703703707</v>
      </c>
      <c r="J1245" s="2"/>
      <c r="K1245" s="2">
        <f t="shared" ref="K1245:K1276" si="703">IF($C1245=0,"-",P1245/$C1245)</f>
        <v>0</v>
      </c>
      <c r="L1245" s="2">
        <f t="shared" ref="L1245:L1276" si="704">IF($C1245=0,"-",Q1245/$C1245)</f>
        <v>6.0148148148148145E-2</v>
      </c>
      <c r="M1245" s="2">
        <f t="shared" ref="M1245:M1276" si="705">IF($C1245=0,"-",R1245/$C1245)</f>
        <v>0.67555555555555558</v>
      </c>
      <c r="N1245" s="2">
        <f t="shared" ref="N1245:N1286" si="706">IF($C1245=0,"-",S1245/$C1245)</f>
        <v>0.10577777777777778</v>
      </c>
      <c r="O1245" s="2">
        <f t="shared" ref="O1245:O1286" si="707">IF(C1245=0,"-",(1-K1245-L1245-M1245-N1245))</f>
        <v>0.15851851851851848</v>
      </c>
      <c r="Q1245" s="1">
        <v>203</v>
      </c>
      <c r="R1245" s="1">
        <v>2280</v>
      </c>
      <c r="S1245" s="1">
        <v>357</v>
      </c>
      <c r="T1245" s="1">
        <v>535</v>
      </c>
      <c r="AI1245" s="7">
        <f t="shared" ref="AI1245:AI1276" si="708">IF(T1245&gt;0,RANK(T1245,(P1245:Z1245)),0)</f>
        <v>2</v>
      </c>
      <c r="AJ1245" s="7">
        <f t="shared" ref="AJ1245:AJ1276" si="709">IF(U1245&gt;0,RANK(U1245,(P1245:Z1245)),0)</f>
        <v>0</v>
      </c>
      <c r="AK1245" s="7">
        <f t="shared" ref="AK1245:AK1276" si="710">IF(V1245&gt;0,RANK(V1245,(P1245:Z1245)),0)</f>
        <v>0</v>
      </c>
      <c r="AL1245" s="7">
        <f t="shared" ref="AL1245:AL1276" si="711">IF(W1245&gt;0,RANK(W1245,(P1245:Z1245)),0)</f>
        <v>0</v>
      </c>
      <c r="AM1245" s="2">
        <f t="shared" ref="AM1245:AM1276" si="712">IF($C1245=0,"-",T1245/$C1245)</f>
        <v>0.15851851851851853</v>
      </c>
      <c r="AN1245" s="2">
        <f t="shared" ref="AN1245:AN1276" si="713">IF($C1245=0,"-",U1245/$C1245)</f>
        <v>0</v>
      </c>
      <c r="AO1245" s="2">
        <f t="shared" ref="AO1245:AO1276" si="714">IF($C1245=0,"-",V1245/$C1245)</f>
        <v>0</v>
      </c>
      <c r="AP1245" s="2">
        <f t="shared" ref="AP1245:AP1276" si="715">IF($C1245=0,"-",W1245/$C1245)</f>
        <v>0</v>
      </c>
      <c r="AR1245" t="str">
        <f t="shared" ref="AR1245:AR1300" si="716">A1245</f>
        <v>Adams</v>
      </c>
      <c r="AS1245" t="s">
        <v>346</v>
      </c>
      <c r="AT1245">
        <v>3</v>
      </c>
      <c r="AV1245" s="91">
        <v>31</v>
      </c>
      <c r="AW1245" s="93">
        <v>1</v>
      </c>
      <c r="AX1245" s="99">
        <f t="shared" ref="AX1245:AX1276" si="717">AV1245*1000+AW1245</f>
        <v>31001</v>
      </c>
      <c r="AZ1245" s="7" t="s">
        <v>3053</v>
      </c>
      <c r="BA1245" t="s">
        <v>3290</v>
      </c>
    </row>
    <row r="1246" spans="1:53" hidden="1" outlineLevel="1">
      <c r="A1246" t="s">
        <v>828</v>
      </c>
      <c r="B1246" t="s">
        <v>346</v>
      </c>
      <c r="C1246" s="1">
        <f t="shared" si="700"/>
        <v>1052</v>
      </c>
      <c r="D1246" s="7">
        <f>IF(P1246&gt;0,RANK(P1246,(P1246:R1246,S1246:AG1246)),0)</f>
        <v>0</v>
      </c>
      <c r="E1246" s="7">
        <f>IF(Q1246&gt;0,RANK(Q1246,(P1246:R1246,S1246:AG1246)),0)</f>
        <v>4</v>
      </c>
      <c r="F1246" s="7">
        <f>IF(R1246&gt;0,RANK(R1246,(P1246:R1246,S1246:AG1246)),0)</f>
        <v>1</v>
      </c>
      <c r="G1246" s="7">
        <f>IF(S1246&gt;0,RANK(S1246,(P1246:R1246,S1246:AG1246)),0)</f>
        <v>3</v>
      </c>
      <c r="H1246" s="48">
        <f t="shared" si="701"/>
        <v>529</v>
      </c>
      <c r="I1246" s="163">
        <f t="shared" si="702"/>
        <v>0.50285171102661597</v>
      </c>
      <c r="J1246" s="2"/>
      <c r="K1246" s="2">
        <f t="shared" si="703"/>
        <v>0</v>
      </c>
      <c r="L1246" s="2">
        <f t="shared" si="704"/>
        <v>7.0342205323193921E-2</v>
      </c>
      <c r="M1246" s="2">
        <f t="shared" si="705"/>
        <v>0.66730038022813687</v>
      </c>
      <c r="N1246" s="2">
        <f t="shared" si="706"/>
        <v>9.3155893536121678E-2</v>
      </c>
      <c r="O1246" s="2">
        <f t="shared" si="707"/>
        <v>0.16920152091254753</v>
      </c>
      <c r="Q1246" s="1">
        <v>74</v>
      </c>
      <c r="R1246" s="1">
        <v>702</v>
      </c>
      <c r="S1246" s="1">
        <v>98</v>
      </c>
      <c r="T1246" s="1">
        <v>173</v>
      </c>
      <c r="AA1246" s="1">
        <v>5</v>
      </c>
      <c r="AI1246" s="7">
        <f t="shared" si="708"/>
        <v>2</v>
      </c>
      <c r="AJ1246" s="7">
        <f t="shared" si="709"/>
        <v>0</v>
      </c>
      <c r="AK1246" s="7">
        <f t="shared" si="710"/>
        <v>0</v>
      </c>
      <c r="AL1246" s="7">
        <f t="shared" si="711"/>
        <v>0</v>
      </c>
      <c r="AM1246" s="2">
        <f t="shared" si="712"/>
        <v>0.1644486692015209</v>
      </c>
      <c r="AN1246" s="2">
        <f t="shared" si="713"/>
        <v>0</v>
      </c>
      <c r="AO1246" s="2">
        <f t="shared" si="714"/>
        <v>0</v>
      </c>
      <c r="AP1246" s="2">
        <f t="shared" si="715"/>
        <v>0</v>
      </c>
      <c r="AR1246" t="str">
        <f t="shared" si="716"/>
        <v>Antelope</v>
      </c>
      <c r="AS1246" t="s">
        <v>346</v>
      </c>
      <c r="AT1246">
        <v>3</v>
      </c>
      <c r="AV1246" s="91">
        <v>31</v>
      </c>
      <c r="AW1246" s="93">
        <v>3</v>
      </c>
      <c r="AX1246" s="99">
        <f t="shared" si="717"/>
        <v>31003</v>
      </c>
      <c r="AZ1246" s="7" t="s">
        <v>3053</v>
      </c>
      <c r="BA1246" t="s">
        <v>3290</v>
      </c>
    </row>
    <row r="1247" spans="1:53" hidden="1" outlineLevel="1">
      <c r="A1247" t="s">
        <v>1953</v>
      </c>
      <c r="B1247" t="s">
        <v>346</v>
      </c>
      <c r="C1247" s="1">
        <f t="shared" si="700"/>
        <v>113</v>
      </c>
      <c r="D1247" s="7">
        <f>IF(P1247&gt;0,RANK(P1247,(P1247:R1247,S1247:AG1247)),0)</f>
        <v>0</v>
      </c>
      <c r="E1247" s="7">
        <f>IF(Q1247&gt;0,RANK(Q1247,(P1247:R1247,S1247:AG1247)),0)</f>
        <v>3</v>
      </c>
      <c r="F1247" s="7">
        <f>IF(R1247&gt;0,RANK(R1247,(P1247:R1247,S1247:AG1247)),0)</f>
        <v>1</v>
      </c>
      <c r="G1247" s="7">
        <f>IF(S1247&gt;0,RANK(S1247,(P1247:R1247,S1247:AG1247)),0)</f>
        <v>3</v>
      </c>
      <c r="H1247" s="48">
        <f t="shared" si="701"/>
        <v>57</v>
      </c>
      <c r="I1247" s="163">
        <f t="shared" si="702"/>
        <v>0.50442477876106195</v>
      </c>
      <c r="J1247" s="2"/>
      <c r="K1247" s="2">
        <f t="shared" si="703"/>
        <v>0</v>
      </c>
      <c r="L1247" s="2">
        <f t="shared" si="704"/>
        <v>6.1946902654867256E-2</v>
      </c>
      <c r="M1247" s="2">
        <f t="shared" si="705"/>
        <v>0.69026548672566368</v>
      </c>
      <c r="N1247" s="2">
        <f t="shared" si="706"/>
        <v>6.1946902654867256E-2</v>
      </c>
      <c r="O1247" s="2">
        <f t="shared" si="707"/>
        <v>0.18584070796460184</v>
      </c>
      <c r="Q1247" s="1">
        <v>7</v>
      </c>
      <c r="R1247" s="1">
        <v>78</v>
      </c>
      <c r="S1247" s="1">
        <v>7</v>
      </c>
      <c r="T1247" s="1">
        <v>21</v>
      </c>
      <c r="AI1247" s="7">
        <f t="shared" si="708"/>
        <v>2</v>
      </c>
      <c r="AJ1247" s="7">
        <f t="shared" si="709"/>
        <v>0</v>
      </c>
      <c r="AK1247" s="7">
        <f t="shared" si="710"/>
        <v>0</v>
      </c>
      <c r="AL1247" s="7">
        <f t="shared" si="711"/>
        <v>0</v>
      </c>
      <c r="AM1247" s="2">
        <f t="shared" si="712"/>
        <v>0.18584070796460178</v>
      </c>
      <c r="AN1247" s="2">
        <f t="shared" si="713"/>
        <v>0</v>
      </c>
      <c r="AO1247" s="2">
        <f t="shared" si="714"/>
        <v>0</v>
      </c>
      <c r="AP1247" s="2">
        <f t="shared" si="715"/>
        <v>0</v>
      </c>
      <c r="AR1247" t="str">
        <f t="shared" si="716"/>
        <v>Arthur</v>
      </c>
      <c r="AS1247" t="s">
        <v>346</v>
      </c>
      <c r="AT1247">
        <v>3</v>
      </c>
      <c r="AV1247" s="91">
        <v>31</v>
      </c>
      <c r="AW1247" s="93">
        <v>5</v>
      </c>
      <c r="AX1247" s="99">
        <f t="shared" si="717"/>
        <v>31005</v>
      </c>
      <c r="AZ1247" s="7" t="s">
        <v>3053</v>
      </c>
      <c r="BA1247" t="s">
        <v>3290</v>
      </c>
    </row>
    <row r="1248" spans="1:53" hidden="1" outlineLevel="1">
      <c r="A1248" t="s">
        <v>1947</v>
      </c>
      <c r="B1248" t="s">
        <v>346</v>
      </c>
      <c r="C1248" s="1">
        <f t="shared" si="700"/>
        <v>147</v>
      </c>
      <c r="D1248" s="7">
        <f>IF(P1248&gt;0,RANK(P1248,(P1248:R1248,S1248:AG1248)),0)</f>
        <v>0</v>
      </c>
      <c r="E1248" s="7">
        <f>IF(Q1248&gt;0,RANK(Q1248,(P1248:R1248,S1248:AG1248)),0)</f>
        <v>4</v>
      </c>
      <c r="F1248" s="7">
        <f>IF(R1248&gt;0,RANK(R1248,(P1248:R1248,S1248:AG1248)),0)</f>
        <v>1</v>
      </c>
      <c r="G1248" s="7">
        <f>IF(S1248&gt;0,RANK(S1248,(P1248:R1248,S1248:AG1248)),0)</f>
        <v>3</v>
      </c>
      <c r="H1248" s="48">
        <f t="shared" si="701"/>
        <v>60</v>
      </c>
      <c r="I1248" s="163">
        <f t="shared" si="702"/>
        <v>0.40816326530612246</v>
      </c>
      <c r="J1248" s="2"/>
      <c r="K1248" s="2">
        <f t="shared" si="703"/>
        <v>0</v>
      </c>
      <c r="L1248" s="2">
        <f t="shared" si="704"/>
        <v>8.8435374149659865E-2</v>
      </c>
      <c r="M1248" s="2">
        <f t="shared" si="705"/>
        <v>0.59863945578231292</v>
      </c>
      <c r="N1248" s="2">
        <f t="shared" si="706"/>
        <v>0.12244897959183673</v>
      </c>
      <c r="O1248" s="2">
        <f t="shared" si="707"/>
        <v>0.19047619047619049</v>
      </c>
      <c r="Q1248" s="1">
        <v>13</v>
      </c>
      <c r="R1248" s="1">
        <v>88</v>
      </c>
      <c r="S1248" s="1">
        <v>18</v>
      </c>
      <c r="T1248" s="1">
        <v>28</v>
      </c>
      <c r="AI1248" s="7">
        <f t="shared" si="708"/>
        <v>2</v>
      </c>
      <c r="AJ1248" s="7">
        <f t="shared" si="709"/>
        <v>0</v>
      </c>
      <c r="AK1248" s="7">
        <f t="shared" si="710"/>
        <v>0</v>
      </c>
      <c r="AL1248" s="7">
        <f t="shared" si="711"/>
        <v>0</v>
      </c>
      <c r="AM1248" s="2">
        <f t="shared" si="712"/>
        <v>0.19047619047619047</v>
      </c>
      <c r="AN1248" s="2">
        <f t="shared" si="713"/>
        <v>0</v>
      </c>
      <c r="AO1248" s="2">
        <f t="shared" si="714"/>
        <v>0</v>
      </c>
      <c r="AP1248" s="2">
        <f t="shared" si="715"/>
        <v>0</v>
      </c>
      <c r="AR1248" t="str">
        <f t="shared" si="716"/>
        <v>Banner</v>
      </c>
      <c r="AS1248" t="s">
        <v>346</v>
      </c>
      <c r="AT1248">
        <v>3</v>
      </c>
      <c r="AV1248" s="91">
        <v>31</v>
      </c>
      <c r="AW1248" s="93">
        <v>7</v>
      </c>
      <c r="AX1248" s="99">
        <f t="shared" si="717"/>
        <v>31007</v>
      </c>
      <c r="AZ1248" s="7" t="s">
        <v>3053</v>
      </c>
      <c r="BA1248" t="s">
        <v>3290</v>
      </c>
    </row>
    <row r="1249" spans="1:53" hidden="1" outlineLevel="1">
      <c r="A1249" t="s">
        <v>557</v>
      </c>
      <c r="B1249" t="s">
        <v>346</v>
      </c>
      <c r="C1249" s="1">
        <f t="shared" si="700"/>
        <v>127</v>
      </c>
      <c r="D1249" s="7">
        <f>IF(P1249&gt;0,RANK(P1249,(P1249:R1249,S1249:AG1249)),0)</f>
        <v>0</v>
      </c>
      <c r="E1249" s="7">
        <f>IF(Q1249&gt;0,RANK(Q1249,(P1249:R1249,S1249:AG1249)),0)</f>
        <v>4</v>
      </c>
      <c r="F1249" s="7">
        <f>IF(R1249&gt;0,RANK(R1249,(P1249:R1249,S1249:AG1249)),0)</f>
        <v>1</v>
      </c>
      <c r="G1249" s="7">
        <f>IF(S1249&gt;0,RANK(S1249,(P1249:R1249,S1249:AG1249)),0)</f>
        <v>3</v>
      </c>
      <c r="H1249" s="48">
        <f t="shared" si="701"/>
        <v>62</v>
      </c>
      <c r="I1249" s="163">
        <f t="shared" si="702"/>
        <v>0.48818897637795278</v>
      </c>
      <c r="J1249" s="2"/>
      <c r="K1249" s="2">
        <f t="shared" si="703"/>
        <v>0</v>
      </c>
      <c r="L1249" s="2">
        <f t="shared" si="704"/>
        <v>6.2992125984251968E-2</v>
      </c>
      <c r="M1249" s="2">
        <f t="shared" si="705"/>
        <v>0.64566929133858264</v>
      </c>
      <c r="N1249" s="2">
        <f t="shared" si="706"/>
        <v>0.13385826771653545</v>
      </c>
      <c r="O1249" s="2">
        <f t="shared" si="707"/>
        <v>0.15748031496062995</v>
      </c>
      <c r="Q1249" s="1">
        <v>8</v>
      </c>
      <c r="R1249" s="1">
        <v>82</v>
      </c>
      <c r="S1249" s="1">
        <v>17</v>
      </c>
      <c r="T1249" s="1">
        <v>20</v>
      </c>
      <c r="AI1249" s="7">
        <f t="shared" si="708"/>
        <v>2</v>
      </c>
      <c r="AJ1249" s="7">
        <f t="shared" si="709"/>
        <v>0</v>
      </c>
      <c r="AK1249" s="7">
        <f t="shared" si="710"/>
        <v>0</v>
      </c>
      <c r="AL1249" s="7">
        <f t="shared" si="711"/>
        <v>0</v>
      </c>
      <c r="AM1249" s="2">
        <f t="shared" si="712"/>
        <v>0.15748031496062992</v>
      </c>
      <c r="AN1249" s="2">
        <f t="shared" si="713"/>
        <v>0</v>
      </c>
      <c r="AO1249" s="2">
        <f t="shared" si="714"/>
        <v>0</v>
      </c>
      <c r="AP1249" s="2">
        <f t="shared" si="715"/>
        <v>0</v>
      </c>
      <c r="AR1249" t="str">
        <f t="shared" si="716"/>
        <v>Blaine</v>
      </c>
      <c r="AS1249" t="s">
        <v>346</v>
      </c>
      <c r="AT1249">
        <v>3</v>
      </c>
      <c r="AV1249" s="91">
        <v>31</v>
      </c>
      <c r="AW1249" s="93">
        <v>9</v>
      </c>
      <c r="AX1249" s="99">
        <f t="shared" si="717"/>
        <v>31009</v>
      </c>
      <c r="AZ1249" s="7" t="s">
        <v>3053</v>
      </c>
      <c r="BA1249" t="s">
        <v>3290</v>
      </c>
    </row>
    <row r="1250" spans="1:53" hidden="1" outlineLevel="1">
      <c r="A1250" t="s">
        <v>1847</v>
      </c>
      <c r="B1250" t="s">
        <v>346</v>
      </c>
      <c r="C1250" s="1">
        <f t="shared" si="700"/>
        <v>1488</v>
      </c>
      <c r="D1250" s="7">
        <f>IF(P1250&gt;0,RANK(P1250,(P1250:R1250,S1250:AG1250)),0)</f>
        <v>0</v>
      </c>
      <c r="E1250" s="7">
        <f>IF(Q1250&gt;0,RANK(Q1250,(P1250:R1250,S1250:AG1250)),0)</f>
        <v>4</v>
      </c>
      <c r="F1250" s="7">
        <f>IF(R1250&gt;0,RANK(R1250,(P1250:R1250,S1250:AG1250)),0)</f>
        <v>1</v>
      </c>
      <c r="G1250" s="7">
        <f>IF(S1250&gt;0,RANK(S1250,(P1250:R1250,S1250:AG1250)),0)</f>
        <v>3</v>
      </c>
      <c r="H1250" s="48">
        <f t="shared" si="701"/>
        <v>755</v>
      </c>
      <c r="I1250" s="163">
        <f t="shared" si="702"/>
        <v>0.50739247311827962</v>
      </c>
      <c r="J1250" s="2"/>
      <c r="K1250" s="2">
        <f t="shared" si="703"/>
        <v>0</v>
      </c>
      <c r="L1250" s="2">
        <f t="shared" si="704"/>
        <v>7.2580645161290328E-2</v>
      </c>
      <c r="M1250" s="2">
        <f t="shared" si="705"/>
        <v>0.6713709677419355</v>
      </c>
      <c r="N1250" s="2">
        <f t="shared" si="706"/>
        <v>8.3333333333333329E-2</v>
      </c>
      <c r="O1250" s="2">
        <f t="shared" si="707"/>
        <v>0.17271505376344082</v>
      </c>
      <c r="Q1250" s="1">
        <v>108</v>
      </c>
      <c r="R1250" s="1">
        <v>999</v>
      </c>
      <c r="S1250" s="1">
        <v>124</v>
      </c>
      <c r="T1250" s="1">
        <v>244</v>
      </c>
      <c r="AA1250" s="1">
        <v>13</v>
      </c>
      <c r="AI1250" s="7">
        <f t="shared" si="708"/>
        <v>2</v>
      </c>
      <c r="AJ1250" s="7">
        <f t="shared" si="709"/>
        <v>0</v>
      </c>
      <c r="AK1250" s="7">
        <f t="shared" si="710"/>
        <v>0</v>
      </c>
      <c r="AL1250" s="7">
        <f t="shared" si="711"/>
        <v>0</v>
      </c>
      <c r="AM1250" s="2">
        <f t="shared" si="712"/>
        <v>0.16397849462365591</v>
      </c>
      <c r="AN1250" s="2">
        <f t="shared" si="713"/>
        <v>0</v>
      </c>
      <c r="AO1250" s="2">
        <f t="shared" si="714"/>
        <v>0</v>
      </c>
      <c r="AP1250" s="2">
        <f t="shared" si="715"/>
        <v>0</v>
      </c>
      <c r="AR1250" t="str">
        <f t="shared" si="716"/>
        <v>Boone</v>
      </c>
      <c r="AS1250" t="s">
        <v>346</v>
      </c>
      <c r="AT1250">
        <v>3</v>
      </c>
      <c r="AV1250" s="91">
        <v>31</v>
      </c>
      <c r="AW1250" s="93">
        <v>11</v>
      </c>
      <c r="AX1250" s="99">
        <f t="shared" si="717"/>
        <v>31011</v>
      </c>
      <c r="AZ1250" s="7" t="s">
        <v>3053</v>
      </c>
      <c r="BA1250" t="s">
        <v>3290</v>
      </c>
    </row>
    <row r="1251" spans="1:53" hidden="1" outlineLevel="1">
      <c r="A1251" t="s">
        <v>468</v>
      </c>
      <c r="B1251" t="s">
        <v>346</v>
      </c>
      <c r="C1251" s="1">
        <f t="shared" si="700"/>
        <v>1226</v>
      </c>
      <c r="D1251" s="7">
        <f>IF(P1251&gt;0,RANK(P1251,(P1251:R1251,S1251:AG1251)),0)</f>
        <v>0</v>
      </c>
      <c r="E1251" s="7">
        <f>IF(Q1251&gt;0,RANK(Q1251,(P1251:R1251,S1251:AG1251)),0)</f>
        <v>4</v>
      </c>
      <c r="F1251" s="7">
        <f>IF(R1251&gt;0,RANK(R1251,(P1251:R1251,S1251:AG1251)),0)</f>
        <v>1</v>
      </c>
      <c r="G1251" s="7">
        <f>IF(S1251&gt;0,RANK(S1251,(P1251:R1251,S1251:AG1251)),0)</f>
        <v>3</v>
      </c>
      <c r="H1251" s="48">
        <f t="shared" si="701"/>
        <v>680</v>
      </c>
      <c r="I1251" s="163">
        <f t="shared" si="702"/>
        <v>0.55464926590538333</v>
      </c>
      <c r="J1251" s="2"/>
      <c r="K1251" s="2">
        <f t="shared" si="703"/>
        <v>0</v>
      </c>
      <c r="L1251" s="2">
        <f t="shared" si="704"/>
        <v>5.954323001631321E-2</v>
      </c>
      <c r="M1251" s="2">
        <f t="shared" si="705"/>
        <v>0.69168026101141922</v>
      </c>
      <c r="N1251" s="2">
        <f t="shared" si="706"/>
        <v>0.11174551386623165</v>
      </c>
      <c r="O1251" s="2">
        <f t="shared" si="707"/>
        <v>0.13703099510603589</v>
      </c>
      <c r="Q1251" s="1">
        <v>73</v>
      </c>
      <c r="R1251" s="1">
        <v>848</v>
      </c>
      <c r="S1251" s="1">
        <v>137</v>
      </c>
      <c r="T1251" s="1">
        <v>168</v>
      </c>
      <c r="AI1251" s="7">
        <f t="shared" si="708"/>
        <v>2</v>
      </c>
      <c r="AJ1251" s="7">
        <f t="shared" si="709"/>
        <v>0</v>
      </c>
      <c r="AK1251" s="7">
        <f t="shared" si="710"/>
        <v>0</v>
      </c>
      <c r="AL1251" s="7">
        <f t="shared" si="711"/>
        <v>0</v>
      </c>
      <c r="AM1251" s="2">
        <f t="shared" si="712"/>
        <v>0.13703099510603589</v>
      </c>
      <c r="AN1251" s="2">
        <f t="shared" si="713"/>
        <v>0</v>
      </c>
      <c r="AO1251" s="2">
        <f t="shared" si="714"/>
        <v>0</v>
      </c>
      <c r="AP1251" s="2">
        <f t="shared" si="715"/>
        <v>0</v>
      </c>
      <c r="AR1251" t="str">
        <f t="shared" si="716"/>
        <v>Box Butte</v>
      </c>
      <c r="AS1251" t="s">
        <v>346</v>
      </c>
      <c r="AT1251">
        <v>3</v>
      </c>
      <c r="AV1251" s="91">
        <v>31</v>
      </c>
      <c r="AW1251" s="93">
        <v>13</v>
      </c>
      <c r="AX1251" s="99">
        <f t="shared" si="717"/>
        <v>31013</v>
      </c>
      <c r="AZ1251" s="7" t="s">
        <v>3053</v>
      </c>
      <c r="BA1251" t="s">
        <v>3290</v>
      </c>
    </row>
    <row r="1252" spans="1:53" hidden="1" outlineLevel="1">
      <c r="A1252" t="s">
        <v>2557</v>
      </c>
      <c r="B1252" t="s">
        <v>346</v>
      </c>
      <c r="C1252" s="1">
        <f t="shared" si="700"/>
        <v>435</v>
      </c>
      <c r="D1252" s="7">
        <f>IF(P1252&gt;0,RANK(P1252,(P1252:R1252,S1252:AG1252)),0)</f>
        <v>0</v>
      </c>
      <c r="E1252" s="7">
        <f>IF(Q1252&gt;0,RANK(Q1252,(P1252:R1252,S1252:AG1252)),0)</f>
        <v>4</v>
      </c>
      <c r="F1252" s="7">
        <f>IF(R1252&gt;0,RANK(R1252,(P1252:R1252,S1252:AG1252)),0)</f>
        <v>1</v>
      </c>
      <c r="G1252" s="7">
        <f>IF(S1252&gt;0,RANK(S1252,(P1252:R1252,S1252:AG1252)),0)</f>
        <v>3</v>
      </c>
      <c r="H1252" s="48">
        <f t="shared" si="701"/>
        <v>207</v>
      </c>
      <c r="I1252" s="163">
        <f t="shared" si="702"/>
        <v>0.47586206896551725</v>
      </c>
      <c r="J1252" s="2"/>
      <c r="K1252" s="2">
        <f t="shared" si="703"/>
        <v>0</v>
      </c>
      <c r="L1252" s="2">
        <f t="shared" si="704"/>
        <v>5.057471264367816E-2</v>
      </c>
      <c r="M1252" s="2">
        <f t="shared" si="705"/>
        <v>0.65977011494252868</v>
      </c>
      <c r="N1252" s="2">
        <f t="shared" si="706"/>
        <v>0.10574712643678161</v>
      </c>
      <c r="O1252" s="2">
        <f t="shared" si="707"/>
        <v>0.18390804597701152</v>
      </c>
      <c r="Q1252" s="1">
        <v>22</v>
      </c>
      <c r="R1252" s="1">
        <v>287</v>
      </c>
      <c r="S1252" s="1">
        <v>46</v>
      </c>
      <c r="T1252" s="1">
        <v>80</v>
      </c>
      <c r="AA1252" s="149">
        <v>0</v>
      </c>
      <c r="AI1252" s="7">
        <f t="shared" si="708"/>
        <v>2</v>
      </c>
      <c r="AJ1252" s="7">
        <f t="shared" si="709"/>
        <v>0</v>
      </c>
      <c r="AK1252" s="7">
        <f t="shared" si="710"/>
        <v>0</v>
      </c>
      <c r="AL1252" s="7">
        <f t="shared" si="711"/>
        <v>0</v>
      </c>
      <c r="AM1252" s="2">
        <f t="shared" si="712"/>
        <v>0.18390804597701149</v>
      </c>
      <c r="AN1252" s="2">
        <f t="shared" si="713"/>
        <v>0</v>
      </c>
      <c r="AO1252" s="2">
        <f t="shared" si="714"/>
        <v>0</v>
      </c>
      <c r="AP1252" s="2">
        <f t="shared" si="715"/>
        <v>0</v>
      </c>
      <c r="AR1252" t="str">
        <f t="shared" si="716"/>
        <v>Boyd</v>
      </c>
      <c r="AS1252" t="s">
        <v>346</v>
      </c>
      <c r="AT1252">
        <v>3</v>
      </c>
      <c r="AV1252" s="91">
        <v>31</v>
      </c>
      <c r="AW1252" s="93">
        <v>15</v>
      </c>
      <c r="AX1252" s="99">
        <f t="shared" si="717"/>
        <v>31015</v>
      </c>
      <c r="AZ1252" s="7" t="s">
        <v>3053</v>
      </c>
      <c r="BA1252" t="s">
        <v>3290</v>
      </c>
    </row>
    <row r="1253" spans="1:53" hidden="1" outlineLevel="1">
      <c r="A1253" t="s">
        <v>2705</v>
      </c>
      <c r="B1253" t="s">
        <v>346</v>
      </c>
      <c r="C1253" s="1">
        <f t="shared" si="700"/>
        <v>663</v>
      </c>
      <c r="D1253" s="7">
        <f>IF(P1253&gt;0,RANK(P1253,(P1253:R1253,S1253:AG1253)),0)</f>
        <v>0</v>
      </c>
      <c r="E1253" s="7">
        <f>IF(Q1253&gt;0,RANK(Q1253,(P1253:R1253,S1253:AG1253)),0)</f>
        <v>4</v>
      </c>
      <c r="F1253" s="7">
        <f>IF(R1253&gt;0,RANK(R1253,(P1253:R1253,S1253:AG1253)),0)</f>
        <v>1</v>
      </c>
      <c r="G1253" s="7">
        <f>IF(S1253&gt;0,RANK(S1253,(P1253:R1253,S1253:AG1253)),0)</f>
        <v>2</v>
      </c>
      <c r="H1253" s="48">
        <f t="shared" si="701"/>
        <v>352</v>
      </c>
      <c r="I1253" s="163">
        <f t="shared" si="702"/>
        <v>0.53092006033182504</v>
      </c>
      <c r="J1253" s="2"/>
      <c r="K1253" s="2">
        <f t="shared" si="703"/>
        <v>0</v>
      </c>
      <c r="L1253" s="2">
        <f t="shared" si="704"/>
        <v>6.7873303167420809E-2</v>
      </c>
      <c r="M1253" s="2">
        <f t="shared" si="705"/>
        <v>0.67873303167420818</v>
      </c>
      <c r="N1253" s="2">
        <f t="shared" si="706"/>
        <v>0.14781297134238311</v>
      </c>
      <c r="O1253" s="2">
        <f t="shared" si="707"/>
        <v>0.10558069381598792</v>
      </c>
      <c r="Q1253" s="1">
        <v>45</v>
      </c>
      <c r="R1253" s="1">
        <v>450</v>
      </c>
      <c r="S1253" s="1">
        <v>98</v>
      </c>
      <c r="T1253" s="1">
        <v>70</v>
      </c>
      <c r="AI1253" s="7">
        <f t="shared" si="708"/>
        <v>3</v>
      </c>
      <c r="AJ1253" s="7">
        <f t="shared" si="709"/>
        <v>0</v>
      </c>
      <c r="AK1253" s="7">
        <f t="shared" si="710"/>
        <v>0</v>
      </c>
      <c r="AL1253" s="7">
        <f t="shared" si="711"/>
        <v>0</v>
      </c>
      <c r="AM1253" s="2">
        <f t="shared" si="712"/>
        <v>0.10558069381598793</v>
      </c>
      <c r="AN1253" s="2">
        <f t="shared" si="713"/>
        <v>0</v>
      </c>
      <c r="AO1253" s="2">
        <f t="shared" si="714"/>
        <v>0</v>
      </c>
      <c r="AP1253" s="2">
        <f t="shared" si="715"/>
        <v>0</v>
      </c>
      <c r="AR1253" t="str">
        <f t="shared" si="716"/>
        <v>Brown</v>
      </c>
      <c r="AS1253" t="s">
        <v>346</v>
      </c>
      <c r="AT1253">
        <v>3</v>
      </c>
      <c r="AV1253" s="91">
        <v>31</v>
      </c>
      <c r="AW1253" s="93">
        <v>17</v>
      </c>
      <c r="AX1253" s="99">
        <f t="shared" si="717"/>
        <v>31017</v>
      </c>
      <c r="AZ1253" s="7" t="s">
        <v>3053</v>
      </c>
      <c r="BA1253" t="s">
        <v>3290</v>
      </c>
    </row>
    <row r="1254" spans="1:53" hidden="1" outlineLevel="1">
      <c r="A1254" t="s">
        <v>2581</v>
      </c>
      <c r="B1254" t="s">
        <v>346</v>
      </c>
      <c r="C1254" s="1">
        <f t="shared" si="700"/>
        <v>5254</v>
      </c>
      <c r="D1254" s="7">
        <f>IF(P1254&gt;0,RANK(P1254,(P1254:R1254,S1254:AG1254)),0)</f>
        <v>0</v>
      </c>
      <c r="E1254" s="7">
        <f>IF(Q1254&gt;0,RANK(Q1254,(P1254:R1254,S1254:AG1254)),0)</f>
        <v>4</v>
      </c>
      <c r="F1254" s="7">
        <f>IF(R1254&gt;0,RANK(R1254,(P1254:R1254,S1254:AG1254)),0)</f>
        <v>1</v>
      </c>
      <c r="G1254" s="7">
        <f>IF(S1254&gt;0,RANK(S1254,(P1254:R1254,S1254:AG1254)),0)</f>
        <v>3</v>
      </c>
      <c r="H1254" s="48">
        <f t="shared" si="701"/>
        <v>2503</v>
      </c>
      <c r="I1254" s="163">
        <f t="shared" si="702"/>
        <v>0.47639893414541301</v>
      </c>
      <c r="J1254" s="2"/>
      <c r="K1254" s="2">
        <f t="shared" si="703"/>
        <v>0</v>
      </c>
      <c r="L1254" s="2">
        <f t="shared" si="704"/>
        <v>6.0334982870194141E-2</v>
      </c>
      <c r="M1254" s="2">
        <f t="shared" si="705"/>
        <v>0.65226494099733534</v>
      </c>
      <c r="N1254" s="2">
        <f t="shared" si="706"/>
        <v>0.10525314046440808</v>
      </c>
      <c r="O1254" s="2">
        <f t="shared" si="707"/>
        <v>0.18214693566806245</v>
      </c>
      <c r="Q1254" s="1">
        <v>317</v>
      </c>
      <c r="R1254" s="1">
        <v>3427</v>
      </c>
      <c r="S1254" s="1">
        <v>553</v>
      </c>
      <c r="T1254" s="1">
        <v>924</v>
      </c>
      <c r="AA1254" s="1">
        <v>33</v>
      </c>
      <c r="AI1254" s="7">
        <f t="shared" si="708"/>
        <v>2</v>
      </c>
      <c r="AJ1254" s="7">
        <f t="shared" si="709"/>
        <v>0</v>
      </c>
      <c r="AK1254" s="7">
        <f t="shared" si="710"/>
        <v>0</v>
      </c>
      <c r="AL1254" s="7">
        <f t="shared" si="711"/>
        <v>0</v>
      </c>
      <c r="AM1254" s="2">
        <f t="shared" si="712"/>
        <v>0.17586600685192236</v>
      </c>
      <c r="AN1254" s="2">
        <f t="shared" si="713"/>
        <v>0</v>
      </c>
      <c r="AO1254" s="2">
        <f t="shared" si="714"/>
        <v>0</v>
      </c>
      <c r="AP1254" s="2">
        <f t="shared" si="715"/>
        <v>0</v>
      </c>
      <c r="AR1254" t="str">
        <f t="shared" si="716"/>
        <v>Buffalo</v>
      </c>
      <c r="AS1254" t="s">
        <v>346</v>
      </c>
      <c r="AT1254">
        <v>3</v>
      </c>
      <c r="AV1254" s="91">
        <v>31</v>
      </c>
      <c r="AW1254" s="93">
        <v>19</v>
      </c>
      <c r="AX1254" s="99">
        <f t="shared" si="717"/>
        <v>31019</v>
      </c>
      <c r="AZ1254" s="7" t="s">
        <v>3053</v>
      </c>
      <c r="BA1254" t="s">
        <v>3290</v>
      </c>
    </row>
    <row r="1255" spans="1:53" hidden="1" outlineLevel="1">
      <c r="A1255" t="s">
        <v>490</v>
      </c>
      <c r="B1255" t="s">
        <v>346</v>
      </c>
      <c r="C1255" s="1">
        <f t="shared" si="700"/>
        <v>1051</v>
      </c>
      <c r="D1255" s="7">
        <f>IF(P1255&gt;0,RANK(P1255,(P1255:R1255,S1255:AG1255)),0)</f>
        <v>0</v>
      </c>
      <c r="E1255" s="7">
        <f>IF(Q1255&gt;0,RANK(Q1255,(P1255:R1255,S1255:AG1255)),0)</f>
        <v>4</v>
      </c>
      <c r="F1255" s="7">
        <f>IF(R1255&gt;0,RANK(R1255,(P1255:R1255,S1255:AG1255)),0)</f>
        <v>1</v>
      </c>
      <c r="G1255" s="7">
        <f>IF(S1255&gt;0,RANK(S1255,(P1255:R1255,S1255:AG1255)),0)</f>
        <v>3</v>
      </c>
      <c r="H1255" s="48">
        <f t="shared" si="701"/>
        <v>630</v>
      </c>
      <c r="I1255" s="163">
        <f t="shared" si="702"/>
        <v>0.5994291151284491</v>
      </c>
      <c r="J1255" s="2"/>
      <c r="K1255" s="2">
        <f t="shared" si="703"/>
        <v>0</v>
      </c>
      <c r="L1255" s="2">
        <f t="shared" si="704"/>
        <v>4.8525214081826834E-2</v>
      </c>
      <c r="M1255" s="2">
        <f t="shared" si="705"/>
        <v>0.71931493815413894</v>
      </c>
      <c r="N1255" s="2">
        <f t="shared" si="706"/>
        <v>0.11227402473834443</v>
      </c>
      <c r="O1255" s="2">
        <f t="shared" si="707"/>
        <v>0.11988582302568977</v>
      </c>
      <c r="Q1255" s="1">
        <v>51</v>
      </c>
      <c r="R1255" s="1">
        <v>756</v>
      </c>
      <c r="S1255" s="1">
        <v>118</v>
      </c>
      <c r="T1255" s="1">
        <v>126</v>
      </c>
      <c r="AI1255" s="7">
        <f t="shared" si="708"/>
        <v>2</v>
      </c>
      <c r="AJ1255" s="7">
        <f t="shared" si="709"/>
        <v>0</v>
      </c>
      <c r="AK1255" s="7">
        <f t="shared" si="710"/>
        <v>0</v>
      </c>
      <c r="AL1255" s="7">
        <f t="shared" si="711"/>
        <v>0</v>
      </c>
      <c r="AM1255" s="2">
        <f t="shared" si="712"/>
        <v>0.11988582302568981</v>
      </c>
      <c r="AN1255" s="2">
        <f t="shared" si="713"/>
        <v>0</v>
      </c>
      <c r="AO1255" s="2">
        <f t="shared" si="714"/>
        <v>0</v>
      </c>
      <c r="AP1255" s="2">
        <f t="shared" si="715"/>
        <v>0</v>
      </c>
      <c r="AR1255" t="str">
        <f t="shared" si="716"/>
        <v>Burt</v>
      </c>
      <c r="AS1255" t="s">
        <v>346</v>
      </c>
      <c r="AT1255">
        <v>1</v>
      </c>
      <c r="AV1255" s="91">
        <v>31</v>
      </c>
      <c r="AW1255" s="93">
        <v>21</v>
      </c>
      <c r="AX1255" s="99">
        <f t="shared" si="717"/>
        <v>31021</v>
      </c>
      <c r="AZ1255" s="7" t="s">
        <v>3053</v>
      </c>
      <c r="BA1255" t="s">
        <v>3290</v>
      </c>
    </row>
    <row r="1256" spans="1:53" hidden="1" outlineLevel="1">
      <c r="A1256" t="s">
        <v>626</v>
      </c>
      <c r="B1256" t="s">
        <v>346</v>
      </c>
      <c r="C1256" s="1">
        <f t="shared" si="700"/>
        <v>1220</v>
      </c>
      <c r="D1256" s="7">
        <f>IF(P1256&gt;0,RANK(P1256,(P1256:R1256,S1256:AG1256)),0)</f>
        <v>0</v>
      </c>
      <c r="E1256" s="7">
        <f>IF(Q1256&gt;0,RANK(Q1256,(P1256:R1256,S1256:AG1256)),0)</f>
        <v>4</v>
      </c>
      <c r="F1256" s="7">
        <f>IF(R1256&gt;0,RANK(R1256,(P1256:R1256,S1256:AG1256)),0)</f>
        <v>1</v>
      </c>
      <c r="G1256" s="7">
        <f>IF(S1256&gt;0,RANK(S1256,(P1256:R1256,S1256:AG1256)),0)</f>
        <v>3</v>
      </c>
      <c r="H1256" s="48">
        <f t="shared" si="701"/>
        <v>639</v>
      </c>
      <c r="I1256" s="163">
        <f t="shared" si="702"/>
        <v>0.52377049180327873</v>
      </c>
      <c r="J1256" s="2"/>
      <c r="K1256" s="2">
        <f t="shared" si="703"/>
        <v>0</v>
      </c>
      <c r="L1256" s="2">
        <f t="shared" si="704"/>
        <v>5.4918032786885243E-2</v>
      </c>
      <c r="M1256" s="2">
        <f t="shared" si="705"/>
        <v>0.68278688524590159</v>
      </c>
      <c r="N1256" s="2">
        <f t="shared" si="706"/>
        <v>9.8360655737704916E-2</v>
      </c>
      <c r="O1256" s="2">
        <f t="shared" si="707"/>
        <v>0.16393442622950827</v>
      </c>
      <c r="Q1256" s="1">
        <v>67</v>
      </c>
      <c r="R1256" s="1">
        <v>833</v>
      </c>
      <c r="S1256" s="1">
        <v>120</v>
      </c>
      <c r="T1256" s="1">
        <v>194</v>
      </c>
      <c r="AA1256" s="144">
        <v>6</v>
      </c>
      <c r="AI1256" s="7">
        <f t="shared" si="708"/>
        <v>2</v>
      </c>
      <c r="AJ1256" s="7">
        <f t="shared" si="709"/>
        <v>0</v>
      </c>
      <c r="AK1256" s="7">
        <f t="shared" si="710"/>
        <v>0</v>
      </c>
      <c r="AL1256" s="7">
        <f t="shared" si="711"/>
        <v>0</v>
      </c>
      <c r="AM1256" s="2">
        <f t="shared" si="712"/>
        <v>0.15901639344262294</v>
      </c>
      <c r="AN1256" s="2">
        <f t="shared" si="713"/>
        <v>0</v>
      </c>
      <c r="AO1256" s="2">
        <f t="shared" si="714"/>
        <v>0</v>
      </c>
      <c r="AP1256" s="2">
        <f t="shared" si="715"/>
        <v>0</v>
      </c>
      <c r="AR1256" t="str">
        <f t="shared" si="716"/>
        <v>Butler</v>
      </c>
      <c r="AS1256" t="s">
        <v>346</v>
      </c>
      <c r="AT1256">
        <v>1</v>
      </c>
      <c r="AV1256" s="91">
        <v>31</v>
      </c>
      <c r="AW1256" s="93">
        <v>23</v>
      </c>
      <c r="AX1256" s="99">
        <f t="shared" si="717"/>
        <v>31023</v>
      </c>
      <c r="AZ1256" s="7" t="s">
        <v>3053</v>
      </c>
      <c r="BA1256" t="s">
        <v>3290</v>
      </c>
    </row>
    <row r="1257" spans="1:53" hidden="1" outlineLevel="1">
      <c r="A1257" t="s">
        <v>1447</v>
      </c>
      <c r="B1257" t="s">
        <v>346</v>
      </c>
      <c r="C1257" s="1">
        <f t="shared" si="700"/>
        <v>2698</v>
      </c>
      <c r="D1257" s="7">
        <f>IF(P1257&gt;0,RANK(P1257,(P1257:R1257,S1257:AG1257)),0)</f>
        <v>0</v>
      </c>
      <c r="E1257" s="7">
        <f>IF(Q1257&gt;0,RANK(Q1257,(P1257:R1257,S1257:AG1257)),0)</f>
        <v>4</v>
      </c>
      <c r="F1257" s="7">
        <f>IF(R1257&gt;0,RANK(R1257,(P1257:R1257,S1257:AG1257)),0)</f>
        <v>1</v>
      </c>
      <c r="G1257" s="7">
        <f>IF(S1257&gt;0,RANK(S1257,(P1257:R1257,S1257:AG1257)),0)</f>
        <v>3</v>
      </c>
      <c r="H1257" s="48">
        <f t="shared" si="701"/>
        <v>1466</v>
      </c>
      <c r="I1257" s="163">
        <f t="shared" si="702"/>
        <v>0.54336545589325425</v>
      </c>
      <c r="J1257" s="2"/>
      <c r="K1257" s="2">
        <f t="shared" si="703"/>
        <v>0</v>
      </c>
      <c r="L1257" s="2">
        <f t="shared" si="704"/>
        <v>5.5967383246849516E-2</v>
      </c>
      <c r="M1257" s="2">
        <f t="shared" si="705"/>
        <v>0.6942179392142328</v>
      </c>
      <c r="N1257" s="2">
        <f t="shared" si="706"/>
        <v>9.8962194217939212E-2</v>
      </c>
      <c r="O1257" s="2">
        <f t="shared" si="707"/>
        <v>0.1508524833209785</v>
      </c>
      <c r="Q1257" s="1">
        <v>151</v>
      </c>
      <c r="R1257" s="1">
        <v>1873</v>
      </c>
      <c r="S1257" s="1">
        <v>267</v>
      </c>
      <c r="T1257" s="1">
        <v>407</v>
      </c>
      <c r="AI1257" s="7">
        <f t="shared" si="708"/>
        <v>2</v>
      </c>
      <c r="AJ1257" s="7">
        <f t="shared" si="709"/>
        <v>0</v>
      </c>
      <c r="AK1257" s="7">
        <f t="shared" si="710"/>
        <v>0</v>
      </c>
      <c r="AL1257" s="7">
        <f t="shared" si="711"/>
        <v>0</v>
      </c>
      <c r="AM1257" s="2">
        <f t="shared" si="712"/>
        <v>0.1508524833209785</v>
      </c>
      <c r="AN1257" s="2">
        <f t="shared" si="713"/>
        <v>0</v>
      </c>
      <c r="AO1257" s="2">
        <f t="shared" si="714"/>
        <v>0</v>
      </c>
      <c r="AP1257" s="2">
        <f t="shared" si="715"/>
        <v>0</v>
      </c>
      <c r="AR1257" t="str">
        <f t="shared" si="716"/>
        <v>Cass</v>
      </c>
      <c r="AS1257" t="s">
        <v>346</v>
      </c>
      <c r="AT1257">
        <v>1</v>
      </c>
      <c r="AV1257" s="91">
        <v>31</v>
      </c>
      <c r="AW1257" s="93">
        <v>25</v>
      </c>
      <c r="AX1257" s="99">
        <f t="shared" si="717"/>
        <v>31025</v>
      </c>
      <c r="AZ1257" s="7" t="s">
        <v>3053</v>
      </c>
      <c r="BA1257" t="s">
        <v>3290</v>
      </c>
    </row>
    <row r="1258" spans="1:53" hidden="1" outlineLevel="1">
      <c r="A1258" t="s">
        <v>2492</v>
      </c>
      <c r="B1258" t="s">
        <v>346</v>
      </c>
      <c r="C1258" s="1">
        <f t="shared" si="700"/>
        <v>991</v>
      </c>
      <c r="D1258" s="7">
        <f>IF(P1258&gt;0,RANK(P1258,(P1258:R1258,S1258:AG1258)),0)</f>
        <v>0</v>
      </c>
      <c r="E1258" s="7">
        <f>IF(Q1258&gt;0,RANK(Q1258,(P1258:R1258,S1258:AG1258)),0)</f>
        <v>4</v>
      </c>
      <c r="F1258" s="7">
        <f>IF(R1258&gt;0,RANK(R1258,(P1258:R1258,S1258:AG1258)),0)</f>
        <v>1</v>
      </c>
      <c r="G1258" s="7">
        <f>IF(S1258&gt;0,RANK(S1258,(P1258:R1258,S1258:AG1258)),0)</f>
        <v>3</v>
      </c>
      <c r="H1258" s="48">
        <f t="shared" si="701"/>
        <v>484</v>
      </c>
      <c r="I1258" s="163">
        <f t="shared" si="702"/>
        <v>0.48839556004036327</v>
      </c>
      <c r="J1258" s="2"/>
      <c r="K1258" s="2">
        <f t="shared" si="703"/>
        <v>0</v>
      </c>
      <c r="L1258" s="2">
        <f t="shared" si="704"/>
        <v>4.4399596367305755E-2</v>
      </c>
      <c r="M1258" s="2">
        <f t="shared" si="705"/>
        <v>0.66801210898082741</v>
      </c>
      <c r="N1258" s="2">
        <f t="shared" si="706"/>
        <v>0.10393541876892028</v>
      </c>
      <c r="O1258" s="2">
        <f t="shared" si="707"/>
        <v>0.1836528758829466</v>
      </c>
      <c r="Q1258" s="1">
        <v>44</v>
      </c>
      <c r="R1258" s="1">
        <v>662</v>
      </c>
      <c r="S1258" s="1">
        <v>103</v>
      </c>
      <c r="T1258" s="1">
        <v>178</v>
      </c>
      <c r="AA1258" s="1">
        <v>4</v>
      </c>
      <c r="AI1258" s="7">
        <f t="shared" si="708"/>
        <v>2</v>
      </c>
      <c r="AJ1258" s="7">
        <f t="shared" si="709"/>
        <v>0</v>
      </c>
      <c r="AK1258" s="7">
        <f t="shared" si="710"/>
        <v>0</v>
      </c>
      <c r="AL1258" s="7">
        <f t="shared" si="711"/>
        <v>0</v>
      </c>
      <c r="AM1258" s="2">
        <f t="shared" si="712"/>
        <v>0.17961654894046417</v>
      </c>
      <c r="AN1258" s="2">
        <f t="shared" si="713"/>
        <v>0</v>
      </c>
      <c r="AO1258" s="2">
        <f t="shared" si="714"/>
        <v>0</v>
      </c>
      <c r="AP1258" s="2">
        <f t="shared" si="715"/>
        <v>0</v>
      </c>
      <c r="AR1258" t="str">
        <f t="shared" si="716"/>
        <v>Cedar</v>
      </c>
      <c r="AS1258" t="s">
        <v>346</v>
      </c>
      <c r="AT1258">
        <v>3</v>
      </c>
      <c r="AV1258" s="91">
        <v>31</v>
      </c>
      <c r="AW1258" s="93">
        <v>27</v>
      </c>
      <c r="AX1258" s="99">
        <f t="shared" si="717"/>
        <v>31027</v>
      </c>
      <c r="AZ1258" s="7" t="s">
        <v>3053</v>
      </c>
      <c r="BA1258" t="s">
        <v>3290</v>
      </c>
    </row>
    <row r="1259" spans="1:53" hidden="1" outlineLevel="1">
      <c r="A1259" t="s">
        <v>2229</v>
      </c>
      <c r="B1259" t="s">
        <v>346</v>
      </c>
      <c r="C1259" s="1">
        <f t="shared" si="700"/>
        <v>715</v>
      </c>
      <c r="D1259" s="7">
        <f>IF(P1259&gt;0,RANK(P1259,(P1259:R1259,S1259:AG1259)),0)</f>
        <v>0</v>
      </c>
      <c r="E1259" s="7">
        <f>IF(Q1259&gt;0,RANK(Q1259,(P1259:R1259,S1259:AG1259)),0)</f>
        <v>4</v>
      </c>
      <c r="F1259" s="7">
        <f>IF(R1259&gt;0,RANK(R1259,(P1259:R1259,S1259:AG1259)),0)</f>
        <v>1</v>
      </c>
      <c r="G1259" s="7">
        <f>IF(S1259&gt;0,RANK(S1259,(P1259:R1259,S1259:AG1259)),0)</f>
        <v>3</v>
      </c>
      <c r="H1259" s="48">
        <f t="shared" si="701"/>
        <v>357</v>
      </c>
      <c r="I1259" s="163">
        <f t="shared" si="702"/>
        <v>0.49930069930069931</v>
      </c>
      <c r="J1259" s="2"/>
      <c r="K1259" s="2">
        <f t="shared" si="703"/>
        <v>0</v>
      </c>
      <c r="L1259" s="2">
        <f t="shared" si="704"/>
        <v>7.5524475524475526E-2</v>
      </c>
      <c r="M1259" s="2">
        <f t="shared" si="705"/>
        <v>0.67272727272727273</v>
      </c>
      <c r="N1259" s="2">
        <f t="shared" si="706"/>
        <v>7.8321678321678329E-2</v>
      </c>
      <c r="O1259" s="2">
        <f t="shared" si="707"/>
        <v>0.17342657342657344</v>
      </c>
      <c r="Q1259" s="1">
        <v>54</v>
      </c>
      <c r="R1259" s="1">
        <v>481</v>
      </c>
      <c r="S1259" s="1">
        <v>56</v>
      </c>
      <c r="T1259" s="1">
        <v>124</v>
      </c>
      <c r="AI1259" s="7">
        <f t="shared" si="708"/>
        <v>2</v>
      </c>
      <c r="AJ1259" s="7">
        <f t="shared" si="709"/>
        <v>0</v>
      </c>
      <c r="AK1259" s="7">
        <f t="shared" si="710"/>
        <v>0</v>
      </c>
      <c r="AL1259" s="7">
        <f t="shared" si="711"/>
        <v>0</v>
      </c>
      <c r="AM1259" s="2">
        <f t="shared" si="712"/>
        <v>0.17342657342657342</v>
      </c>
      <c r="AN1259" s="2">
        <f t="shared" si="713"/>
        <v>0</v>
      </c>
      <c r="AO1259" s="2">
        <f t="shared" si="714"/>
        <v>0</v>
      </c>
      <c r="AP1259" s="2">
        <f t="shared" si="715"/>
        <v>0</v>
      </c>
      <c r="AR1259" t="str">
        <f t="shared" si="716"/>
        <v>Chase</v>
      </c>
      <c r="AS1259" t="s">
        <v>346</v>
      </c>
      <c r="AT1259">
        <v>3</v>
      </c>
      <c r="AV1259" s="91">
        <v>31</v>
      </c>
      <c r="AW1259" s="93">
        <v>29</v>
      </c>
      <c r="AX1259" s="99">
        <f t="shared" si="717"/>
        <v>31029</v>
      </c>
      <c r="AZ1259" s="7" t="s">
        <v>3053</v>
      </c>
      <c r="BA1259" t="s">
        <v>3290</v>
      </c>
    </row>
    <row r="1260" spans="1:53" hidden="1" outlineLevel="1">
      <c r="A1260" t="s">
        <v>3250</v>
      </c>
      <c r="B1260" t="s">
        <v>346</v>
      </c>
      <c r="C1260" s="1">
        <f t="shared" si="700"/>
        <v>1619</v>
      </c>
      <c r="D1260" s="7">
        <f>IF(P1260&gt;0,RANK(P1260,(P1260:R1260,S1260:AG1260)),0)</f>
        <v>0</v>
      </c>
      <c r="E1260" s="7">
        <f>IF(Q1260&gt;0,RANK(Q1260,(P1260:R1260,S1260:AG1260)),0)</f>
        <v>4</v>
      </c>
      <c r="F1260" s="7">
        <f>IF(R1260&gt;0,RANK(R1260,(P1260:R1260,S1260:AG1260)),0)</f>
        <v>1</v>
      </c>
      <c r="G1260" s="7">
        <f>IF(S1260&gt;0,RANK(S1260,(P1260:R1260,S1260:AG1260)),0)</f>
        <v>2</v>
      </c>
      <c r="H1260" s="48">
        <f t="shared" si="701"/>
        <v>812</v>
      </c>
      <c r="I1260" s="163">
        <f t="shared" si="702"/>
        <v>0.50154416306361949</v>
      </c>
      <c r="J1260" s="2"/>
      <c r="K1260" s="2">
        <f t="shared" si="703"/>
        <v>0</v>
      </c>
      <c r="L1260" s="2">
        <f t="shared" si="704"/>
        <v>9.0796788140827672E-2</v>
      </c>
      <c r="M1260" s="2">
        <f t="shared" si="705"/>
        <v>0.644224830142063</v>
      </c>
      <c r="N1260" s="2">
        <f t="shared" si="706"/>
        <v>0.14268066707844348</v>
      </c>
      <c r="O1260" s="2">
        <f t="shared" si="707"/>
        <v>0.12229771463866582</v>
      </c>
      <c r="Q1260" s="1">
        <v>147</v>
      </c>
      <c r="R1260" s="1">
        <v>1043</v>
      </c>
      <c r="S1260" s="1">
        <v>231</v>
      </c>
      <c r="T1260" s="1">
        <v>198</v>
      </c>
      <c r="AI1260" s="7">
        <f t="shared" si="708"/>
        <v>3</v>
      </c>
      <c r="AJ1260" s="7">
        <f t="shared" si="709"/>
        <v>0</v>
      </c>
      <c r="AK1260" s="7">
        <f t="shared" si="710"/>
        <v>0</v>
      </c>
      <c r="AL1260" s="7">
        <f t="shared" si="711"/>
        <v>0</v>
      </c>
      <c r="AM1260" s="2">
        <f t="shared" si="712"/>
        <v>0.12229771463866584</v>
      </c>
      <c r="AN1260" s="2">
        <f t="shared" si="713"/>
        <v>0</v>
      </c>
      <c r="AO1260" s="2">
        <f t="shared" si="714"/>
        <v>0</v>
      </c>
      <c r="AP1260" s="2">
        <f t="shared" si="715"/>
        <v>0</v>
      </c>
      <c r="AR1260" t="str">
        <f t="shared" si="716"/>
        <v>Cherry</v>
      </c>
      <c r="AS1260" t="s">
        <v>346</v>
      </c>
      <c r="AT1260">
        <v>3</v>
      </c>
      <c r="AV1260" s="91">
        <v>31</v>
      </c>
      <c r="AW1260" s="93">
        <v>31</v>
      </c>
      <c r="AX1260" s="99">
        <f t="shared" si="717"/>
        <v>31031</v>
      </c>
      <c r="AZ1260" s="7" t="s">
        <v>3053</v>
      </c>
      <c r="BA1260" t="s">
        <v>3290</v>
      </c>
    </row>
    <row r="1261" spans="1:53" hidden="1" outlineLevel="1">
      <c r="A1261" t="s">
        <v>1327</v>
      </c>
      <c r="B1261" t="s">
        <v>346</v>
      </c>
      <c r="C1261" s="1">
        <f t="shared" si="700"/>
        <v>1014</v>
      </c>
      <c r="D1261" s="7">
        <f>IF(P1261&gt;0,RANK(P1261,(P1261:R1261,S1261:AG1261)),0)</f>
        <v>0</v>
      </c>
      <c r="E1261" s="7">
        <f>IF(Q1261&gt;0,RANK(Q1261,(P1261:R1261,S1261:AG1261)),0)</f>
        <v>4</v>
      </c>
      <c r="F1261" s="7">
        <f>IF(R1261&gt;0,RANK(R1261,(P1261:R1261,S1261:AG1261)),0)</f>
        <v>1</v>
      </c>
      <c r="G1261" s="7">
        <f>IF(S1261&gt;0,RANK(S1261,(P1261:R1261,S1261:AG1261)),0)</f>
        <v>3</v>
      </c>
      <c r="H1261" s="48">
        <f t="shared" si="701"/>
        <v>583</v>
      </c>
      <c r="I1261" s="163">
        <f t="shared" si="702"/>
        <v>0.57495069033530577</v>
      </c>
      <c r="J1261" s="2"/>
      <c r="K1261" s="2">
        <f t="shared" si="703"/>
        <v>0</v>
      </c>
      <c r="L1261" s="2">
        <f t="shared" si="704"/>
        <v>6.4102564102564097E-2</v>
      </c>
      <c r="M1261" s="2">
        <f t="shared" si="705"/>
        <v>0.71893491124260356</v>
      </c>
      <c r="N1261" s="2">
        <f t="shared" si="706"/>
        <v>7.2978303747534515E-2</v>
      </c>
      <c r="O1261" s="2">
        <f t="shared" si="707"/>
        <v>0.14398422090729784</v>
      </c>
      <c r="Q1261" s="1">
        <v>65</v>
      </c>
      <c r="R1261" s="1">
        <v>729</v>
      </c>
      <c r="S1261" s="1">
        <v>74</v>
      </c>
      <c r="T1261" s="1">
        <v>146</v>
      </c>
      <c r="AI1261" s="7">
        <f t="shared" si="708"/>
        <v>2</v>
      </c>
      <c r="AJ1261" s="7">
        <f t="shared" si="709"/>
        <v>0</v>
      </c>
      <c r="AK1261" s="7">
        <f t="shared" si="710"/>
        <v>0</v>
      </c>
      <c r="AL1261" s="7">
        <f t="shared" si="711"/>
        <v>0</v>
      </c>
      <c r="AM1261" s="2">
        <f t="shared" si="712"/>
        <v>0.14398422090729784</v>
      </c>
      <c r="AN1261" s="2">
        <f t="shared" si="713"/>
        <v>0</v>
      </c>
      <c r="AO1261" s="2">
        <f t="shared" si="714"/>
        <v>0</v>
      </c>
      <c r="AP1261" s="2">
        <f t="shared" si="715"/>
        <v>0</v>
      </c>
      <c r="AR1261" t="str">
        <f t="shared" si="716"/>
        <v>Cheyenne</v>
      </c>
      <c r="AS1261" t="s">
        <v>346</v>
      </c>
      <c r="AT1261">
        <v>3</v>
      </c>
      <c r="AV1261" s="91">
        <v>31</v>
      </c>
      <c r="AW1261" s="93">
        <v>33</v>
      </c>
      <c r="AX1261" s="99">
        <f t="shared" si="717"/>
        <v>31033</v>
      </c>
      <c r="AZ1261" s="7" t="s">
        <v>3053</v>
      </c>
      <c r="BA1261" t="s">
        <v>3290</v>
      </c>
    </row>
    <row r="1262" spans="1:53" hidden="1" outlineLevel="1">
      <c r="A1262" t="s">
        <v>1222</v>
      </c>
      <c r="B1262" t="s">
        <v>346</v>
      </c>
      <c r="C1262" s="1">
        <f t="shared" si="700"/>
        <v>985</v>
      </c>
      <c r="D1262" s="7">
        <f>IF(P1262&gt;0,RANK(P1262,(P1262:R1262,S1262:AG1262)),0)</f>
        <v>0</v>
      </c>
      <c r="E1262" s="7">
        <f>IF(Q1262&gt;0,RANK(Q1262,(P1262:R1262,S1262:AG1262)),0)</f>
        <v>4</v>
      </c>
      <c r="F1262" s="7">
        <f>IF(R1262&gt;0,RANK(R1262,(P1262:R1262,S1262:AG1262)),0)</f>
        <v>1</v>
      </c>
      <c r="G1262" s="7">
        <f>IF(S1262&gt;0,RANK(S1262,(P1262:R1262,S1262:AG1262)),0)</f>
        <v>3</v>
      </c>
      <c r="H1262" s="48">
        <f t="shared" si="701"/>
        <v>454</v>
      </c>
      <c r="I1262" s="163">
        <f t="shared" si="702"/>
        <v>0.46091370558375633</v>
      </c>
      <c r="J1262" s="2"/>
      <c r="K1262" s="2">
        <f t="shared" si="703"/>
        <v>0</v>
      </c>
      <c r="L1262" s="2">
        <f t="shared" si="704"/>
        <v>6.7005076142131983E-2</v>
      </c>
      <c r="M1262" s="2">
        <f t="shared" si="705"/>
        <v>0.64974619289340096</v>
      </c>
      <c r="N1262" s="2">
        <f t="shared" si="706"/>
        <v>9.2385786802030453E-2</v>
      </c>
      <c r="O1262" s="2">
        <f t="shared" si="707"/>
        <v>0.19086294416243654</v>
      </c>
      <c r="Q1262" s="1">
        <v>66</v>
      </c>
      <c r="R1262" s="1">
        <v>640</v>
      </c>
      <c r="S1262" s="1">
        <v>91</v>
      </c>
      <c r="T1262" s="1">
        <v>186</v>
      </c>
      <c r="AA1262" s="1">
        <v>2</v>
      </c>
      <c r="AI1262" s="7">
        <f t="shared" si="708"/>
        <v>2</v>
      </c>
      <c r="AJ1262" s="7">
        <f t="shared" si="709"/>
        <v>0</v>
      </c>
      <c r="AK1262" s="7">
        <f t="shared" si="710"/>
        <v>0</v>
      </c>
      <c r="AL1262" s="7">
        <f t="shared" si="711"/>
        <v>0</v>
      </c>
      <c r="AM1262" s="2">
        <f t="shared" si="712"/>
        <v>0.18883248730964466</v>
      </c>
      <c r="AN1262" s="2">
        <f t="shared" si="713"/>
        <v>0</v>
      </c>
      <c r="AO1262" s="2">
        <f t="shared" si="714"/>
        <v>0</v>
      </c>
      <c r="AP1262" s="2">
        <f t="shared" si="715"/>
        <v>0</v>
      </c>
      <c r="AR1262" t="str">
        <f t="shared" si="716"/>
        <v>Clay</v>
      </c>
      <c r="AS1262" t="s">
        <v>346</v>
      </c>
      <c r="AT1262">
        <v>3</v>
      </c>
      <c r="AV1262" s="91">
        <v>31</v>
      </c>
      <c r="AW1262" s="93">
        <v>35</v>
      </c>
      <c r="AX1262" s="99">
        <f t="shared" si="717"/>
        <v>31035</v>
      </c>
      <c r="AZ1262" s="7" t="s">
        <v>3053</v>
      </c>
      <c r="BA1262" t="s">
        <v>3290</v>
      </c>
    </row>
    <row r="1263" spans="1:53" hidden="1" outlineLevel="1">
      <c r="A1263" t="s">
        <v>455</v>
      </c>
      <c r="B1263" t="s">
        <v>346</v>
      </c>
      <c r="C1263" s="1">
        <f t="shared" si="700"/>
        <v>826</v>
      </c>
      <c r="D1263" s="7">
        <f>IF(P1263&gt;0,RANK(P1263,(P1263:R1263,S1263:AG1263)),0)</f>
        <v>0</v>
      </c>
      <c r="E1263" s="7">
        <f>IF(Q1263&gt;0,RANK(Q1263,(P1263:R1263,S1263:AG1263)),0)</f>
        <v>4</v>
      </c>
      <c r="F1263" s="7">
        <f>IF(R1263&gt;0,RANK(R1263,(P1263:R1263,S1263:AG1263)),0)</f>
        <v>1</v>
      </c>
      <c r="G1263" s="7">
        <f>IF(S1263&gt;0,RANK(S1263,(P1263:R1263,S1263:AG1263)),0)</f>
        <v>3</v>
      </c>
      <c r="H1263" s="48">
        <f t="shared" si="701"/>
        <v>409</v>
      </c>
      <c r="I1263" s="163">
        <f t="shared" si="702"/>
        <v>0.49515738498789347</v>
      </c>
      <c r="J1263" s="2"/>
      <c r="K1263" s="2">
        <f t="shared" si="703"/>
        <v>0</v>
      </c>
      <c r="L1263" s="2">
        <f t="shared" si="704"/>
        <v>4.2372881355932202E-2</v>
      </c>
      <c r="M1263" s="2">
        <f t="shared" si="705"/>
        <v>0.68765133171912829</v>
      </c>
      <c r="N1263" s="2">
        <f t="shared" si="706"/>
        <v>7.7481840193704604E-2</v>
      </c>
      <c r="O1263" s="2">
        <f t="shared" si="707"/>
        <v>0.19249394673123491</v>
      </c>
      <c r="Q1263" s="1">
        <v>35</v>
      </c>
      <c r="R1263" s="1">
        <v>568</v>
      </c>
      <c r="S1263" s="1">
        <v>64</v>
      </c>
      <c r="T1263" s="1">
        <v>159</v>
      </c>
      <c r="AI1263" s="7">
        <f t="shared" si="708"/>
        <v>2</v>
      </c>
      <c r="AJ1263" s="7">
        <f t="shared" si="709"/>
        <v>0</v>
      </c>
      <c r="AK1263" s="7">
        <f t="shared" si="710"/>
        <v>0</v>
      </c>
      <c r="AL1263" s="7">
        <f t="shared" si="711"/>
        <v>0</v>
      </c>
      <c r="AM1263" s="2">
        <f t="shared" si="712"/>
        <v>0.19249394673123488</v>
      </c>
      <c r="AN1263" s="2">
        <f t="shared" si="713"/>
        <v>0</v>
      </c>
      <c r="AO1263" s="2">
        <f t="shared" si="714"/>
        <v>0</v>
      </c>
      <c r="AP1263" s="2">
        <f t="shared" si="715"/>
        <v>0</v>
      </c>
      <c r="AR1263" t="str">
        <f t="shared" si="716"/>
        <v>Colfax</v>
      </c>
      <c r="AS1263" t="s">
        <v>346</v>
      </c>
      <c r="AT1263">
        <v>1</v>
      </c>
      <c r="AV1263" s="91">
        <v>31</v>
      </c>
      <c r="AW1263" s="93">
        <v>37</v>
      </c>
      <c r="AX1263" s="99">
        <f t="shared" si="717"/>
        <v>31037</v>
      </c>
      <c r="AZ1263" s="7" t="s">
        <v>3053</v>
      </c>
      <c r="BA1263" t="s">
        <v>3290</v>
      </c>
    </row>
    <row r="1264" spans="1:53" hidden="1" outlineLevel="1">
      <c r="A1264" t="s">
        <v>3068</v>
      </c>
      <c r="B1264" t="s">
        <v>346</v>
      </c>
      <c r="C1264" s="1">
        <f t="shared" si="700"/>
        <v>1383</v>
      </c>
      <c r="D1264" s="7">
        <f>IF(P1264&gt;0,RANK(P1264,(P1264:R1264,S1264:AG1264)),0)</f>
        <v>0</v>
      </c>
      <c r="E1264" s="7">
        <f>IF(Q1264&gt;0,RANK(Q1264,(P1264:R1264,S1264:AG1264)),0)</f>
        <v>4</v>
      </c>
      <c r="F1264" s="7">
        <f>IF(R1264&gt;0,RANK(R1264,(P1264:R1264,S1264:AG1264)),0)</f>
        <v>1</v>
      </c>
      <c r="G1264" s="7">
        <f>IF(S1264&gt;0,RANK(S1264,(P1264:R1264,S1264:AG1264)),0)</f>
        <v>3</v>
      </c>
      <c r="H1264" s="48">
        <f t="shared" si="701"/>
        <v>809</v>
      </c>
      <c r="I1264" s="163">
        <f t="shared" si="702"/>
        <v>0.58496023138105568</v>
      </c>
      <c r="J1264" s="2"/>
      <c r="K1264" s="2">
        <f t="shared" si="703"/>
        <v>0</v>
      </c>
      <c r="L1264" s="2">
        <f t="shared" si="704"/>
        <v>4.6276211135213303E-2</v>
      </c>
      <c r="M1264" s="2">
        <f t="shared" si="705"/>
        <v>0.72812725958062186</v>
      </c>
      <c r="N1264" s="2">
        <f t="shared" si="706"/>
        <v>7.5921908893709325E-2</v>
      </c>
      <c r="O1264" s="2">
        <f t="shared" si="707"/>
        <v>0.14967462039045554</v>
      </c>
      <c r="Q1264" s="1">
        <v>64</v>
      </c>
      <c r="R1264" s="1">
        <v>1007</v>
      </c>
      <c r="S1264" s="1">
        <v>105</v>
      </c>
      <c r="T1264" s="1">
        <v>198</v>
      </c>
      <c r="AA1264" s="1">
        <v>9</v>
      </c>
      <c r="AI1264" s="7">
        <f t="shared" si="708"/>
        <v>2</v>
      </c>
      <c r="AJ1264" s="7">
        <f t="shared" si="709"/>
        <v>0</v>
      </c>
      <c r="AK1264" s="7">
        <f t="shared" si="710"/>
        <v>0</v>
      </c>
      <c r="AL1264" s="7">
        <f t="shared" si="711"/>
        <v>0</v>
      </c>
      <c r="AM1264" s="2">
        <f t="shared" si="712"/>
        <v>0.14316702819956617</v>
      </c>
      <c r="AN1264" s="2">
        <f t="shared" si="713"/>
        <v>0</v>
      </c>
      <c r="AO1264" s="2">
        <f t="shared" si="714"/>
        <v>0</v>
      </c>
      <c r="AP1264" s="2">
        <f t="shared" si="715"/>
        <v>0</v>
      </c>
      <c r="AR1264" t="str">
        <f t="shared" si="716"/>
        <v>Cuming</v>
      </c>
      <c r="AS1264" t="s">
        <v>346</v>
      </c>
      <c r="AT1264">
        <v>1</v>
      </c>
      <c r="AV1264" s="91">
        <v>31</v>
      </c>
      <c r="AW1264" s="93">
        <v>39</v>
      </c>
      <c r="AX1264" s="99">
        <f t="shared" si="717"/>
        <v>31039</v>
      </c>
      <c r="AZ1264" s="7" t="s">
        <v>3053</v>
      </c>
      <c r="BA1264" t="s">
        <v>3290</v>
      </c>
    </row>
    <row r="1265" spans="1:53" hidden="1" outlineLevel="1">
      <c r="A1265" t="s">
        <v>1267</v>
      </c>
      <c r="B1265" t="s">
        <v>346</v>
      </c>
      <c r="C1265" s="1">
        <f t="shared" si="700"/>
        <v>1852</v>
      </c>
      <c r="D1265" s="7">
        <f>IF(P1265&gt;0,RANK(P1265,(P1265:R1265,S1265:AG1265)),0)</f>
        <v>0</v>
      </c>
      <c r="E1265" s="7">
        <f>IF(Q1265&gt;0,RANK(Q1265,(P1265:R1265,S1265:AG1265)),0)</f>
        <v>4</v>
      </c>
      <c r="F1265" s="7">
        <f>IF(R1265&gt;0,RANK(R1265,(P1265:R1265,S1265:AG1265)),0)</f>
        <v>1</v>
      </c>
      <c r="G1265" s="7">
        <f>IF(S1265&gt;0,RANK(S1265,(P1265:R1265,S1265:AG1265)),0)</f>
        <v>3</v>
      </c>
      <c r="H1265" s="48">
        <f t="shared" si="701"/>
        <v>847</v>
      </c>
      <c r="I1265" s="163">
        <f t="shared" si="702"/>
        <v>0.45734341252699784</v>
      </c>
      <c r="J1265" s="2"/>
      <c r="K1265" s="2">
        <f t="shared" si="703"/>
        <v>0</v>
      </c>
      <c r="L1265" s="2">
        <f t="shared" si="704"/>
        <v>6.5874730021598271E-2</v>
      </c>
      <c r="M1265" s="2">
        <f t="shared" si="705"/>
        <v>0.64308855291576672</v>
      </c>
      <c r="N1265" s="2">
        <f t="shared" si="706"/>
        <v>0.10529157667386609</v>
      </c>
      <c r="O1265" s="2">
        <f t="shared" si="707"/>
        <v>0.18574514038876894</v>
      </c>
      <c r="Q1265" s="1">
        <v>122</v>
      </c>
      <c r="R1265" s="1">
        <v>1191</v>
      </c>
      <c r="S1265" s="1">
        <v>195</v>
      </c>
      <c r="T1265" s="1">
        <v>344</v>
      </c>
      <c r="AI1265" s="7">
        <f t="shared" si="708"/>
        <v>2</v>
      </c>
      <c r="AJ1265" s="7">
        <f t="shared" si="709"/>
        <v>0</v>
      </c>
      <c r="AK1265" s="7">
        <f t="shared" si="710"/>
        <v>0</v>
      </c>
      <c r="AL1265" s="7">
        <f t="shared" si="711"/>
        <v>0</v>
      </c>
      <c r="AM1265" s="2">
        <f t="shared" si="712"/>
        <v>0.18574514038876891</v>
      </c>
      <c r="AN1265" s="2">
        <f t="shared" si="713"/>
        <v>0</v>
      </c>
      <c r="AO1265" s="2">
        <f t="shared" si="714"/>
        <v>0</v>
      </c>
      <c r="AP1265" s="2">
        <f t="shared" si="715"/>
        <v>0</v>
      </c>
      <c r="AR1265" t="str">
        <f t="shared" si="716"/>
        <v>Custer</v>
      </c>
      <c r="AS1265" t="s">
        <v>346</v>
      </c>
      <c r="AT1265">
        <v>3</v>
      </c>
      <c r="AV1265" s="91">
        <v>31</v>
      </c>
      <c r="AW1265" s="93">
        <v>41</v>
      </c>
      <c r="AX1265" s="99">
        <f t="shared" si="717"/>
        <v>31041</v>
      </c>
      <c r="AZ1265" s="7" t="s">
        <v>3053</v>
      </c>
      <c r="BA1265" t="s">
        <v>3290</v>
      </c>
    </row>
    <row r="1266" spans="1:53" hidden="1" outlineLevel="1">
      <c r="A1266" t="s">
        <v>2560</v>
      </c>
      <c r="B1266" t="s">
        <v>346</v>
      </c>
      <c r="C1266" s="1">
        <f t="shared" si="700"/>
        <v>856</v>
      </c>
      <c r="D1266" s="7">
        <f>IF(P1266&gt;0,RANK(P1266,(P1266:R1266,S1266:AG1266)),0)</f>
        <v>0</v>
      </c>
      <c r="E1266" s="7">
        <f>IF(Q1266&gt;0,RANK(Q1266,(P1266:R1266,S1266:AG1266)),0)</f>
        <v>4</v>
      </c>
      <c r="F1266" s="7">
        <f>IF(R1266&gt;0,RANK(R1266,(P1266:R1266,S1266:AG1266)),0)</f>
        <v>1</v>
      </c>
      <c r="G1266" s="7">
        <f>IF(S1266&gt;0,RANK(S1266,(P1266:R1266,S1266:AG1266)),0)</f>
        <v>3</v>
      </c>
      <c r="H1266" s="48">
        <f t="shared" si="701"/>
        <v>549</v>
      </c>
      <c r="I1266" s="163">
        <f t="shared" si="702"/>
        <v>0.64135514018691586</v>
      </c>
      <c r="J1266" s="2"/>
      <c r="K1266" s="2">
        <f t="shared" si="703"/>
        <v>0</v>
      </c>
      <c r="L1266" s="2">
        <f t="shared" si="704"/>
        <v>4.2056074766355138E-2</v>
      </c>
      <c r="M1266" s="2">
        <f t="shared" si="705"/>
        <v>0.75350467289719625</v>
      </c>
      <c r="N1266" s="2">
        <f t="shared" si="706"/>
        <v>8.7616822429906538E-2</v>
      </c>
      <c r="O1266" s="2">
        <f t="shared" si="707"/>
        <v>0.11682242990654212</v>
      </c>
      <c r="Q1266" s="1">
        <v>36</v>
      </c>
      <c r="R1266" s="1">
        <v>645</v>
      </c>
      <c r="S1266" s="1">
        <v>75</v>
      </c>
      <c r="T1266" s="1">
        <v>96</v>
      </c>
      <c r="AA1266" s="1">
        <v>4</v>
      </c>
      <c r="AI1266" s="7">
        <f t="shared" si="708"/>
        <v>2</v>
      </c>
      <c r="AJ1266" s="7">
        <f t="shared" si="709"/>
        <v>0</v>
      </c>
      <c r="AK1266" s="7">
        <f t="shared" si="710"/>
        <v>0</v>
      </c>
      <c r="AL1266" s="7">
        <f t="shared" si="711"/>
        <v>0</v>
      </c>
      <c r="AM1266" s="2">
        <f t="shared" si="712"/>
        <v>0.11214953271028037</v>
      </c>
      <c r="AN1266" s="2">
        <f t="shared" si="713"/>
        <v>0</v>
      </c>
      <c r="AO1266" s="2">
        <f t="shared" si="714"/>
        <v>0</v>
      </c>
      <c r="AP1266" s="2">
        <f t="shared" si="715"/>
        <v>0</v>
      </c>
      <c r="AR1266" t="str">
        <f t="shared" si="716"/>
        <v>Dakota</v>
      </c>
      <c r="AS1266" t="s">
        <v>346</v>
      </c>
      <c r="AT1266">
        <v>3</v>
      </c>
      <c r="AV1266" s="91">
        <v>31</v>
      </c>
      <c r="AW1266" s="93">
        <v>43</v>
      </c>
      <c r="AX1266" s="99">
        <f t="shared" si="717"/>
        <v>31043</v>
      </c>
      <c r="AZ1266" s="7" t="s">
        <v>3053</v>
      </c>
      <c r="BA1266" t="s">
        <v>3290</v>
      </c>
    </row>
    <row r="1267" spans="1:53" hidden="1" outlineLevel="1">
      <c r="A1267" t="s">
        <v>397</v>
      </c>
      <c r="B1267" t="s">
        <v>346</v>
      </c>
      <c r="C1267" s="1">
        <f t="shared" si="700"/>
        <v>1071</v>
      </c>
      <c r="D1267" s="7">
        <f>IF(P1267&gt;0,RANK(P1267,(P1267:R1267,S1267:AG1267)),0)</f>
        <v>0</v>
      </c>
      <c r="E1267" s="7">
        <f>IF(Q1267&gt;0,RANK(Q1267,(P1267:R1267,S1267:AG1267)),0)</f>
        <v>4</v>
      </c>
      <c r="F1267" s="7">
        <f>IF(R1267&gt;0,RANK(R1267,(P1267:R1267,S1267:AG1267)),0)</f>
        <v>1</v>
      </c>
      <c r="G1267" s="7">
        <f>IF(S1267&gt;0,RANK(S1267,(P1267:R1267,S1267:AG1267)),0)</f>
        <v>2</v>
      </c>
      <c r="H1267" s="48">
        <f t="shared" si="701"/>
        <v>602</v>
      </c>
      <c r="I1267" s="163">
        <f t="shared" si="702"/>
        <v>0.56209150326797386</v>
      </c>
      <c r="J1267" s="2"/>
      <c r="K1267" s="2">
        <f t="shared" si="703"/>
        <v>0</v>
      </c>
      <c r="L1267" s="2">
        <f t="shared" si="704"/>
        <v>6.8160597572362272E-2</v>
      </c>
      <c r="M1267" s="2">
        <f t="shared" si="705"/>
        <v>0.69000933706816059</v>
      </c>
      <c r="N1267" s="2">
        <f t="shared" si="706"/>
        <v>0.12791783380018673</v>
      </c>
      <c r="O1267" s="2">
        <f t="shared" si="707"/>
        <v>0.11391223155929042</v>
      </c>
      <c r="Q1267" s="1">
        <v>73</v>
      </c>
      <c r="R1267" s="1">
        <v>739</v>
      </c>
      <c r="S1267" s="1">
        <v>137</v>
      </c>
      <c r="T1267" s="1">
        <v>122</v>
      </c>
      <c r="AI1267" s="7">
        <f t="shared" si="708"/>
        <v>3</v>
      </c>
      <c r="AJ1267" s="7">
        <f t="shared" si="709"/>
        <v>0</v>
      </c>
      <c r="AK1267" s="7">
        <f t="shared" si="710"/>
        <v>0</v>
      </c>
      <c r="AL1267" s="7">
        <f t="shared" si="711"/>
        <v>0</v>
      </c>
      <c r="AM1267" s="2">
        <f t="shared" si="712"/>
        <v>0.11391223155929038</v>
      </c>
      <c r="AN1267" s="2">
        <f t="shared" si="713"/>
        <v>0</v>
      </c>
      <c r="AO1267" s="2">
        <f t="shared" si="714"/>
        <v>0</v>
      </c>
      <c r="AP1267" s="2">
        <f t="shared" si="715"/>
        <v>0</v>
      </c>
      <c r="AR1267" t="str">
        <f t="shared" si="716"/>
        <v>Dawes</v>
      </c>
      <c r="AS1267" t="s">
        <v>346</v>
      </c>
      <c r="AT1267">
        <v>3</v>
      </c>
      <c r="AV1267" s="91">
        <v>31</v>
      </c>
      <c r="AW1267" s="93">
        <v>45</v>
      </c>
      <c r="AX1267" s="99">
        <f t="shared" si="717"/>
        <v>31045</v>
      </c>
      <c r="AZ1267" s="7" t="s">
        <v>3053</v>
      </c>
      <c r="BA1267" t="s">
        <v>3290</v>
      </c>
    </row>
    <row r="1268" spans="1:53" hidden="1" outlineLevel="1">
      <c r="A1268" t="s">
        <v>2587</v>
      </c>
      <c r="B1268" t="s">
        <v>346</v>
      </c>
      <c r="C1268" s="1">
        <f t="shared" si="700"/>
        <v>2181</v>
      </c>
      <c r="D1268" s="7">
        <f>IF(P1268&gt;0,RANK(P1268,(P1268:R1268,S1268:AG1268)),0)</f>
        <v>0</v>
      </c>
      <c r="E1268" s="7">
        <f>IF(Q1268&gt;0,RANK(Q1268,(P1268:R1268,S1268:AG1268)),0)</f>
        <v>4</v>
      </c>
      <c r="F1268" s="7">
        <f>IF(R1268&gt;0,RANK(R1268,(P1268:R1268,S1268:AG1268)),0)</f>
        <v>1</v>
      </c>
      <c r="G1268" s="7">
        <f>IF(S1268&gt;0,RANK(S1268,(P1268:R1268,S1268:AG1268)),0)</f>
        <v>3</v>
      </c>
      <c r="H1268" s="48">
        <f t="shared" si="701"/>
        <v>1129</v>
      </c>
      <c r="I1268" s="163">
        <f t="shared" si="702"/>
        <v>0.5176524530032095</v>
      </c>
      <c r="J1268" s="2"/>
      <c r="K1268" s="2">
        <f t="shared" si="703"/>
        <v>0</v>
      </c>
      <c r="L1268" s="2">
        <f t="shared" si="704"/>
        <v>6.4649243466299869E-2</v>
      </c>
      <c r="M1268" s="2">
        <f t="shared" si="705"/>
        <v>0.68363136176066019</v>
      </c>
      <c r="N1268" s="2">
        <f t="shared" si="706"/>
        <v>8.5740486015589173E-2</v>
      </c>
      <c r="O1268" s="2">
        <f t="shared" si="707"/>
        <v>0.16597890875745078</v>
      </c>
      <c r="Q1268" s="1">
        <v>141</v>
      </c>
      <c r="R1268" s="1">
        <v>1491</v>
      </c>
      <c r="S1268" s="1">
        <v>187</v>
      </c>
      <c r="T1268" s="1">
        <v>362</v>
      </c>
      <c r="AI1268" s="7">
        <f t="shared" si="708"/>
        <v>2</v>
      </c>
      <c r="AJ1268" s="7">
        <f t="shared" si="709"/>
        <v>0</v>
      </c>
      <c r="AK1268" s="7">
        <f t="shared" si="710"/>
        <v>0</v>
      </c>
      <c r="AL1268" s="7">
        <f t="shared" si="711"/>
        <v>0</v>
      </c>
      <c r="AM1268" s="2">
        <f t="shared" si="712"/>
        <v>0.16597890875745072</v>
      </c>
      <c r="AN1268" s="2">
        <f t="shared" si="713"/>
        <v>0</v>
      </c>
      <c r="AO1268" s="2">
        <f t="shared" si="714"/>
        <v>0</v>
      </c>
      <c r="AP1268" s="2">
        <f t="shared" si="715"/>
        <v>0</v>
      </c>
      <c r="AR1268" t="str">
        <f t="shared" si="716"/>
        <v>Dawson</v>
      </c>
      <c r="AS1268" t="s">
        <v>346</v>
      </c>
      <c r="AT1268">
        <v>3</v>
      </c>
      <c r="AV1268" s="91">
        <v>31</v>
      </c>
      <c r="AW1268" s="93">
        <v>47</v>
      </c>
      <c r="AX1268" s="99">
        <f t="shared" si="717"/>
        <v>31047</v>
      </c>
      <c r="AZ1268" s="7" t="s">
        <v>3053</v>
      </c>
      <c r="BA1268" t="s">
        <v>3290</v>
      </c>
    </row>
    <row r="1269" spans="1:53" hidden="1" outlineLevel="1">
      <c r="A1269" t="s">
        <v>810</v>
      </c>
      <c r="B1269" t="s">
        <v>346</v>
      </c>
      <c r="C1269" s="1">
        <f t="shared" si="700"/>
        <v>292</v>
      </c>
      <c r="D1269" s="7">
        <f>IF(P1269&gt;0,RANK(P1269,(P1269:R1269,S1269:AG1269)),0)</f>
        <v>0</v>
      </c>
      <c r="E1269" s="7">
        <f>IF(Q1269&gt;0,RANK(Q1269,(P1269:R1269,S1269:AG1269)),0)</f>
        <v>4</v>
      </c>
      <c r="F1269" s="7">
        <f>IF(R1269&gt;0,RANK(R1269,(P1269:R1269,S1269:AG1269)),0)</f>
        <v>1</v>
      </c>
      <c r="G1269" s="7">
        <f>IF(S1269&gt;0,RANK(S1269,(P1269:R1269,S1269:AG1269)),0)</f>
        <v>3</v>
      </c>
      <c r="H1269" s="48">
        <f t="shared" si="701"/>
        <v>178</v>
      </c>
      <c r="I1269" s="163">
        <f t="shared" si="702"/>
        <v>0.6095890410958904</v>
      </c>
      <c r="J1269" s="2"/>
      <c r="K1269" s="2">
        <f t="shared" si="703"/>
        <v>0</v>
      </c>
      <c r="L1269" s="2">
        <f t="shared" si="704"/>
        <v>8.9041095890410954E-2</v>
      </c>
      <c r="M1269" s="2">
        <f t="shared" si="705"/>
        <v>0.71232876712328763</v>
      </c>
      <c r="N1269" s="2">
        <f t="shared" si="706"/>
        <v>9.5890410958904104E-2</v>
      </c>
      <c r="O1269" s="2">
        <f t="shared" si="707"/>
        <v>0.10273972602739728</v>
      </c>
      <c r="Q1269" s="1">
        <v>26</v>
      </c>
      <c r="R1269" s="1">
        <v>208</v>
      </c>
      <c r="S1269" s="1">
        <v>28</v>
      </c>
      <c r="T1269" s="1">
        <v>30</v>
      </c>
      <c r="AI1269" s="7">
        <f t="shared" si="708"/>
        <v>2</v>
      </c>
      <c r="AJ1269" s="7">
        <f t="shared" si="709"/>
        <v>0</v>
      </c>
      <c r="AK1269" s="7">
        <f t="shared" si="710"/>
        <v>0</v>
      </c>
      <c r="AL1269" s="7">
        <f t="shared" si="711"/>
        <v>0</v>
      </c>
      <c r="AM1269" s="2">
        <f t="shared" si="712"/>
        <v>0.10273972602739725</v>
      </c>
      <c r="AN1269" s="2">
        <f t="shared" si="713"/>
        <v>0</v>
      </c>
      <c r="AO1269" s="2">
        <f t="shared" si="714"/>
        <v>0</v>
      </c>
      <c r="AP1269" s="2">
        <f t="shared" si="715"/>
        <v>0</v>
      </c>
      <c r="AR1269" t="str">
        <f t="shared" si="716"/>
        <v>Deuel</v>
      </c>
      <c r="AS1269" t="s">
        <v>346</v>
      </c>
      <c r="AT1269">
        <v>3</v>
      </c>
      <c r="AV1269" s="91">
        <v>31</v>
      </c>
      <c r="AW1269" s="93">
        <v>49</v>
      </c>
      <c r="AX1269" s="99">
        <f t="shared" si="717"/>
        <v>31049</v>
      </c>
      <c r="AZ1269" s="7" t="s">
        <v>3053</v>
      </c>
      <c r="BA1269" t="s">
        <v>3290</v>
      </c>
    </row>
    <row r="1270" spans="1:53" hidden="1" outlineLevel="1">
      <c r="A1270" t="s">
        <v>811</v>
      </c>
      <c r="B1270" t="s">
        <v>346</v>
      </c>
      <c r="C1270" s="1">
        <f t="shared" si="700"/>
        <v>582</v>
      </c>
      <c r="D1270" s="7">
        <f>IF(P1270&gt;0,RANK(P1270,(P1270:R1270,S1270:AG1270)),0)</f>
        <v>0</v>
      </c>
      <c r="E1270" s="7">
        <f>IF(Q1270&gt;0,RANK(Q1270,(P1270:R1270,S1270:AG1270)),0)</f>
        <v>4</v>
      </c>
      <c r="F1270" s="7">
        <f>IF(R1270&gt;0,RANK(R1270,(P1270:R1270,S1270:AG1270)),0)</f>
        <v>1</v>
      </c>
      <c r="G1270" s="7">
        <f>IF(S1270&gt;0,RANK(S1270,(P1270:R1270,S1270:AG1270)),0)</f>
        <v>3</v>
      </c>
      <c r="H1270" s="48">
        <f t="shared" si="701"/>
        <v>292</v>
      </c>
      <c r="I1270" s="163">
        <f t="shared" si="702"/>
        <v>0.50171821305841924</v>
      </c>
      <c r="J1270" s="2"/>
      <c r="K1270" s="2">
        <f t="shared" si="703"/>
        <v>0</v>
      </c>
      <c r="L1270" s="2">
        <f t="shared" si="704"/>
        <v>3.608247422680412E-2</v>
      </c>
      <c r="M1270" s="2">
        <f t="shared" si="705"/>
        <v>0.68041237113402064</v>
      </c>
      <c r="N1270" s="2">
        <f t="shared" si="706"/>
        <v>0.10481099656357389</v>
      </c>
      <c r="O1270" s="2">
        <f t="shared" si="707"/>
        <v>0.17869415807560135</v>
      </c>
      <c r="Q1270" s="1">
        <v>21</v>
      </c>
      <c r="R1270" s="1">
        <v>396</v>
      </c>
      <c r="S1270" s="1">
        <v>61</v>
      </c>
      <c r="T1270" s="1">
        <v>104</v>
      </c>
      <c r="AI1270" s="7">
        <f t="shared" si="708"/>
        <v>2</v>
      </c>
      <c r="AJ1270" s="7">
        <f t="shared" si="709"/>
        <v>0</v>
      </c>
      <c r="AK1270" s="7">
        <f t="shared" si="710"/>
        <v>0</v>
      </c>
      <c r="AL1270" s="7">
        <f t="shared" si="711"/>
        <v>0</v>
      </c>
      <c r="AM1270" s="2">
        <f t="shared" si="712"/>
        <v>0.17869415807560138</v>
      </c>
      <c r="AN1270" s="2">
        <f t="shared" si="713"/>
        <v>0</v>
      </c>
      <c r="AO1270" s="2">
        <f t="shared" si="714"/>
        <v>0</v>
      </c>
      <c r="AP1270" s="2">
        <f t="shared" si="715"/>
        <v>0</v>
      </c>
      <c r="AR1270" t="str">
        <f t="shared" si="716"/>
        <v>Dixon</v>
      </c>
      <c r="AS1270" t="s">
        <v>346</v>
      </c>
      <c r="AV1270" s="91">
        <v>31</v>
      </c>
      <c r="AW1270" s="93">
        <v>51</v>
      </c>
      <c r="AX1270" s="99">
        <f t="shared" si="717"/>
        <v>31051</v>
      </c>
      <c r="AZ1270" s="7" t="s">
        <v>3053</v>
      </c>
      <c r="BA1270" t="s">
        <v>3290</v>
      </c>
    </row>
    <row r="1271" spans="1:53" hidden="1" outlineLevel="1">
      <c r="A1271" t="s">
        <v>2802</v>
      </c>
      <c r="B1271" t="s">
        <v>346</v>
      </c>
      <c r="C1271" s="1">
        <f t="shared" si="700"/>
        <v>4294</v>
      </c>
      <c r="D1271" s="7">
        <f>IF(P1271&gt;0,RANK(P1271,(P1271:R1271,S1271:AG1271)),0)</f>
        <v>0</v>
      </c>
      <c r="E1271" s="7">
        <f>IF(Q1271&gt;0,RANK(Q1271,(P1271:R1271,S1271:AG1271)),0)</f>
        <v>4</v>
      </c>
      <c r="F1271" s="7">
        <f>IF(R1271&gt;0,RANK(R1271,(P1271:R1271,S1271:AG1271)),0)</f>
        <v>1</v>
      </c>
      <c r="G1271" s="7">
        <f>IF(S1271&gt;0,RANK(S1271,(P1271:R1271,S1271:AG1271)),0)</f>
        <v>3</v>
      </c>
      <c r="H1271" s="48">
        <f t="shared" si="701"/>
        <v>2574</v>
      </c>
      <c r="I1271" s="163">
        <f t="shared" si="702"/>
        <v>0.59944108057755008</v>
      </c>
      <c r="J1271" s="2"/>
      <c r="K1271" s="2">
        <f t="shared" si="703"/>
        <v>0</v>
      </c>
      <c r="L1271" s="2">
        <f t="shared" si="704"/>
        <v>4.8905449464368887E-2</v>
      </c>
      <c r="M1271" s="2">
        <f t="shared" si="705"/>
        <v>0.72333488588728456</v>
      </c>
      <c r="N1271" s="2">
        <f t="shared" si="706"/>
        <v>9.4084769445738237E-2</v>
      </c>
      <c r="O1271" s="2">
        <f t="shared" si="707"/>
        <v>0.13367489520260828</v>
      </c>
      <c r="Q1271" s="1">
        <v>210</v>
      </c>
      <c r="R1271" s="1">
        <v>3106</v>
      </c>
      <c r="S1271" s="1">
        <v>404</v>
      </c>
      <c r="T1271" s="1">
        <v>532</v>
      </c>
      <c r="AA1271" s="1">
        <v>42</v>
      </c>
      <c r="AI1271" s="7">
        <f t="shared" si="708"/>
        <v>2</v>
      </c>
      <c r="AJ1271" s="7">
        <f t="shared" si="709"/>
        <v>0</v>
      </c>
      <c r="AK1271" s="7">
        <f t="shared" si="710"/>
        <v>0</v>
      </c>
      <c r="AL1271" s="7">
        <f t="shared" si="711"/>
        <v>0</v>
      </c>
      <c r="AM1271" s="2">
        <f t="shared" si="712"/>
        <v>0.12389380530973451</v>
      </c>
      <c r="AN1271" s="2">
        <f t="shared" si="713"/>
        <v>0</v>
      </c>
      <c r="AO1271" s="2">
        <f t="shared" si="714"/>
        <v>0</v>
      </c>
      <c r="AP1271" s="2">
        <f t="shared" si="715"/>
        <v>0</v>
      </c>
      <c r="AR1271" t="str">
        <f t="shared" si="716"/>
        <v>Dodge</v>
      </c>
      <c r="AS1271" t="s">
        <v>346</v>
      </c>
      <c r="AT1271">
        <v>1</v>
      </c>
      <c r="AV1271" s="91">
        <v>31</v>
      </c>
      <c r="AW1271" s="93">
        <v>53</v>
      </c>
      <c r="AX1271" s="99">
        <f t="shared" si="717"/>
        <v>31053</v>
      </c>
      <c r="AZ1271" s="7" t="s">
        <v>3053</v>
      </c>
      <c r="BA1271" t="s">
        <v>3290</v>
      </c>
    </row>
    <row r="1272" spans="1:53" hidden="1" outlineLevel="1">
      <c r="A1272" t="s">
        <v>325</v>
      </c>
      <c r="B1272" t="s">
        <v>346</v>
      </c>
      <c r="C1272" s="1">
        <f t="shared" si="700"/>
        <v>39937</v>
      </c>
      <c r="D1272" s="7">
        <f>IF(P1272&gt;0,RANK(P1272,(P1272:R1272,S1272:AG1272)),0)</f>
        <v>0</v>
      </c>
      <c r="E1272" s="7">
        <f>IF(Q1272&gt;0,RANK(Q1272,(P1272:R1272,S1272:AG1272)),0)</f>
        <v>4</v>
      </c>
      <c r="F1272" s="7">
        <f>IF(R1272&gt;0,RANK(R1272,(P1272:R1272,S1272:AG1272)),0)</f>
        <v>1</v>
      </c>
      <c r="G1272" s="7">
        <f>IF(S1272&gt;0,RANK(S1272,(P1272:R1272,S1272:AG1272)),0)</f>
        <v>3</v>
      </c>
      <c r="H1272" s="48">
        <f t="shared" si="701"/>
        <v>26113</v>
      </c>
      <c r="I1272" s="163">
        <f t="shared" si="702"/>
        <v>0.65385482134361617</v>
      </c>
      <c r="J1272" s="2"/>
      <c r="K1272" s="2">
        <f t="shared" si="703"/>
        <v>0</v>
      </c>
      <c r="L1272" s="2">
        <f t="shared" si="704"/>
        <v>4.1690662793900393E-2</v>
      </c>
      <c r="M1272" s="2">
        <f t="shared" si="705"/>
        <v>0.7561409219520745</v>
      </c>
      <c r="N1272" s="2">
        <f t="shared" si="706"/>
        <v>8.9641184866164209E-2</v>
      </c>
      <c r="O1272" s="2">
        <f t="shared" si="707"/>
        <v>0.11252723038786086</v>
      </c>
      <c r="Q1272" s="1">
        <v>1665</v>
      </c>
      <c r="R1272" s="1">
        <v>30198</v>
      </c>
      <c r="S1272" s="1">
        <v>3580</v>
      </c>
      <c r="T1272" s="1">
        <v>4085</v>
      </c>
      <c r="AA1272" s="1">
        <v>409</v>
      </c>
      <c r="AI1272" s="7">
        <f t="shared" si="708"/>
        <v>2</v>
      </c>
      <c r="AJ1272" s="7">
        <f t="shared" si="709"/>
        <v>0</v>
      </c>
      <c r="AK1272" s="7">
        <f t="shared" si="710"/>
        <v>0</v>
      </c>
      <c r="AL1272" s="7">
        <f t="shared" si="711"/>
        <v>0</v>
      </c>
      <c r="AM1272" s="2">
        <f t="shared" si="712"/>
        <v>0.10228610060845832</v>
      </c>
      <c r="AN1272" s="2">
        <f t="shared" si="713"/>
        <v>0</v>
      </c>
      <c r="AO1272" s="2">
        <f t="shared" si="714"/>
        <v>0</v>
      </c>
      <c r="AP1272" s="2">
        <f t="shared" si="715"/>
        <v>0</v>
      </c>
      <c r="AR1272" t="str">
        <f t="shared" si="716"/>
        <v>Douglas</v>
      </c>
      <c r="AS1272" t="s">
        <v>346</v>
      </c>
      <c r="AT1272">
        <v>2</v>
      </c>
      <c r="AV1272" s="91">
        <v>31</v>
      </c>
      <c r="AW1272" s="93">
        <v>55</v>
      </c>
      <c r="AX1272" s="99">
        <f t="shared" si="717"/>
        <v>31055</v>
      </c>
      <c r="AZ1272" s="7" t="s">
        <v>3053</v>
      </c>
      <c r="BA1272" t="s">
        <v>3290</v>
      </c>
    </row>
    <row r="1273" spans="1:53" hidden="1" outlineLevel="1">
      <c r="A1273" t="s">
        <v>543</v>
      </c>
      <c r="B1273" t="s">
        <v>346</v>
      </c>
      <c r="C1273" s="1">
        <f t="shared" si="700"/>
        <v>283</v>
      </c>
      <c r="D1273" s="7">
        <f>IF(P1273&gt;0,RANK(P1273,(P1273:R1273,S1273:AG1273)),0)</f>
        <v>0</v>
      </c>
      <c r="E1273" s="7">
        <f>IF(Q1273&gt;0,RANK(Q1273,(P1273:R1273,S1273:AG1273)),0)</f>
        <v>4</v>
      </c>
      <c r="F1273" s="7">
        <f>IF(R1273&gt;0,RANK(R1273,(P1273:R1273,S1273:AG1273)),0)</f>
        <v>1</v>
      </c>
      <c r="G1273" s="7">
        <f>IF(S1273&gt;0,RANK(S1273,(P1273:R1273,S1273:AG1273)),0)</f>
        <v>3</v>
      </c>
      <c r="H1273" s="48">
        <f t="shared" si="701"/>
        <v>138</v>
      </c>
      <c r="I1273" s="163">
        <f t="shared" si="702"/>
        <v>0.48763250883392228</v>
      </c>
      <c r="J1273" s="2"/>
      <c r="K1273" s="2">
        <f t="shared" si="703"/>
        <v>0</v>
      </c>
      <c r="L1273" s="2">
        <f t="shared" si="704"/>
        <v>5.3003533568904596E-2</v>
      </c>
      <c r="M1273" s="2">
        <f t="shared" si="705"/>
        <v>0.66431095406360419</v>
      </c>
      <c r="N1273" s="2">
        <f t="shared" si="706"/>
        <v>0.10600706713780919</v>
      </c>
      <c r="O1273" s="2">
        <f t="shared" si="707"/>
        <v>0.17667844522968199</v>
      </c>
      <c r="Q1273" s="1">
        <v>15</v>
      </c>
      <c r="R1273" s="1">
        <v>188</v>
      </c>
      <c r="S1273" s="1">
        <v>30</v>
      </c>
      <c r="T1273" s="1">
        <v>50</v>
      </c>
      <c r="AI1273" s="7">
        <f t="shared" si="708"/>
        <v>2</v>
      </c>
      <c r="AJ1273" s="7">
        <f t="shared" si="709"/>
        <v>0</v>
      </c>
      <c r="AK1273" s="7">
        <f t="shared" si="710"/>
        <v>0</v>
      </c>
      <c r="AL1273" s="7">
        <f t="shared" si="711"/>
        <v>0</v>
      </c>
      <c r="AM1273" s="2">
        <f t="shared" si="712"/>
        <v>0.17667844522968199</v>
      </c>
      <c r="AN1273" s="2">
        <f t="shared" si="713"/>
        <v>0</v>
      </c>
      <c r="AO1273" s="2">
        <f t="shared" si="714"/>
        <v>0</v>
      </c>
      <c r="AP1273" s="2">
        <f t="shared" si="715"/>
        <v>0</v>
      </c>
      <c r="AR1273" t="str">
        <f t="shared" si="716"/>
        <v>Dundy</v>
      </c>
      <c r="AS1273" t="s">
        <v>346</v>
      </c>
      <c r="AT1273">
        <v>3</v>
      </c>
      <c r="AV1273" s="91">
        <v>31</v>
      </c>
      <c r="AW1273" s="93">
        <v>57</v>
      </c>
      <c r="AX1273" s="99">
        <f t="shared" si="717"/>
        <v>31057</v>
      </c>
      <c r="AZ1273" s="7" t="s">
        <v>3053</v>
      </c>
      <c r="BA1273" t="s">
        <v>3290</v>
      </c>
    </row>
    <row r="1274" spans="1:53" hidden="1" outlineLevel="1">
      <c r="A1274" t="s">
        <v>2184</v>
      </c>
      <c r="B1274" t="s">
        <v>346</v>
      </c>
      <c r="C1274" s="1">
        <f t="shared" si="700"/>
        <v>827</v>
      </c>
      <c r="D1274" s="7">
        <f>IF(P1274&gt;0,RANK(P1274,(P1274:R1274,S1274:AG1274)),0)</f>
        <v>0</v>
      </c>
      <c r="E1274" s="7">
        <f>IF(Q1274&gt;0,RANK(Q1274,(P1274:R1274,S1274:AG1274)),0)</f>
        <v>4</v>
      </c>
      <c r="F1274" s="7">
        <f>IF(R1274&gt;0,RANK(R1274,(P1274:R1274,S1274:AG1274)),0)</f>
        <v>1</v>
      </c>
      <c r="G1274" s="7">
        <f>IF(S1274&gt;0,RANK(S1274,(P1274:R1274,S1274:AG1274)),0)</f>
        <v>3</v>
      </c>
      <c r="H1274" s="48">
        <f t="shared" si="701"/>
        <v>437</v>
      </c>
      <c r="I1274" s="163">
        <f t="shared" si="702"/>
        <v>0.52841596130592505</v>
      </c>
      <c r="J1274" s="2"/>
      <c r="K1274" s="2">
        <f t="shared" si="703"/>
        <v>0</v>
      </c>
      <c r="L1274" s="2">
        <f t="shared" si="704"/>
        <v>6.7714631197097946E-2</v>
      </c>
      <c r="M1274" s="2">
        <f t="shared" si="705"/>
        <v>0.66747279322853692</v>
      </c>
      <c r="N1274" s="2">
        <f t="shared" si="706"/>
        <v>0.11729141475211609</v>
      </c>
      <c r="O1274" s="2">
        <f t="shared" si="707"/>
        <v>0.14752116082224903</v>
      </c>
      <c r="Q1274" s="1">
        <v>56</v>
      </c>
      <c r="R1274" s="1">
        <v>552</v>
      </c>
      <c r="S1274" s="1">
        <v>97</v>
      </c>
      <c r="T1274" s="1">
        <v>115</v>
      </c>
      <c r="AA1274" s="1">
        <v>7</v>
      </c>
      <c r="AI1274" s="7">
        <f t="shared" si="708"/>
        <v>2</v>
      </c>
      <c r="AJ1274" s="7">
        <f t="shared" si="709"/>
        <v>0</v>
      </c>
      <c r="AK1274" s="7">
        <f t="shared" si="710"/>
        <v>0</v>
      </c>
      <c r="AL1274" s="7">
        <f t="shared" si="711"/>
        <v>0</v>
      </c>
      <c r="AM1274" s="2">
        <f t="shared" si="712"/>
        <v>0.13905683192261184</v>
      </c>
      <c r="AN1274" s="2">
        <f t="shared" si="713"/>
        <v>0</v>
      </c>
      <c r="AO1274" s="2">
        <f t="shared" si="714"/>
        <v>0</v>
      </c>
      <c r="AP1274" s="2">
        <f t="shared" si="715"/>
        <v>0</v>
      </c>
      <c r="AR1274" t="str">
        <f t="shared" si="716"/>
        <v>Fillmore</v>
      </c>
      <c r="AS1274" t="s">
        <v>346</v>
      </c>
      <c r="AT1274">
        <v>3</v>
      </c>
      <c r="AV1274" s="91">
        <v>31</v>
      </c>
      <c r="AW1274" s="93">
        <v>59</v>
      </c>
      <c r="AX1274" s="99">
        <f t="shared" si="717"/>
        <v>31059</v>
      </c>
      <c r="AZ1274" s="7" t="s">
        <v>3053</v>
      </c>
      <c r="BA1274" t="s">
        <v>3290</v>
      </c>
    </row>
    <row r="1275" spans="1:53" hidden="1" outlineLevel="1">
      <c r="A1275" t="s">
        <v>2477</v>
      </c>
      <c r="B1275" t="s">
        <v>346</v>
      </c>
      <c r="C1275" s="1">
        <f t="shared" si="700"/>
        <v>469</v>
      </c>
      <c r="D1275" s="7">
        <f>IF(P1275&gt;0,RANK(P1275,(P1275:R1275,S1275:AG1275)),0)</f>
        <v>0</v>
      </c>
      <c r="E1275" s="7">
        <f>IF(Q1275&gt;0,RANK(Q1275,(P1275:R1275,S1275:AG1275)),0)</f>
        <v>3</v>
      </c>
      <c r="F1275" s="7">
        <f>IF(R1275&gt;0,RANK(R1275,(P1275:R1275,S1275:AG1275)),0)</f>
        <v>1</v>
      </c>
      <c r="G1275" s="7">
        <f>IF(S1275&gt;0,RANK(S1275,(P1275:R1275,S1275:AG1275)),0)</f>
        <v>4</v>
      </c>
      <c r="H1275" s="48">
        <f t="shared" si="701"/>
        <v>226</v>
      </c>
      <c r="I1275" s="163">
        <f t="shared" si="702"/>
        <v>0.48187633262260127</v>
      </c>
      <c r="J1275" s="2"/>
      <c r="K1275" s="2">
        <f t="shared" si="703"/>
        <v>0</v>
      </c>
      <c r="L1275" s="2">
        <f t="shared" si="704"/>
        <v>9.8081023454157784E-2</v>
      </c>
      <c r="M1275" s="2">
        <f t="shared" si="705"/>
        <v>0.65458422174840081</v>
      </c>
      <c r="N1275" s="2">
        <f t="shared" si="706"/>
        <v>7.4626865671641784E-2</v>
      </c>
      <c r="O1275" s="2">
        <f t="shared" si="707"/>
        <v>0.1727078891257996</v>
      </c>
      <c r="Q1275" s="1">
        <v>46</v>
      </c>
      <c r="R1275" s="1">
        <v>307</v>
      </c>
      <c r="S1275" s="1">
        <v>35</v>
      </c>
      <c r="T1275" s="1">
        <v>81</v>
      </c>
      <c r="AA1275" s="1">
        <v>0</v>
      </c>
      <c r="AI1275" s="7">
        <f t="shared" si="708"/>
        <v>2</v>
      </c>
      <c r="AJ1275" s="7">
        <f t="shared" si="709"/>
        <v>0</v>
      </c>
      <c r="AK1275" s="7">
        <f t="shared" si="710"/>
        <v>0</v>
      </c>
      <c r="AL1275" s="7">
        <f t="shared" si="711"/>
        <v>0</v>
      </c>
      <c r="AM1275" s="2">
        <f t="shared" si="712"/>
        <v>0.17270788912579957</v>
      </c>
      <c r="AN1275" s="2">
        <f t="shared" si="713"/>
        <v>0</v>
      </c>
      <c r="AO1275" s="2">
        <f t="shared" si="714"/>
        <v>0</v>
      </c>
      <c r="AP1275" s="2">
        <f t="shared" si="715"/>
        <v>0</v>
      </c>
      <c r="AR1275" t="str">
        <f t="shared" si="716"/>
        <v>Franklin</v>
      </c>
      <c r="AS1275" t="s">
        <v>346</v>
      </c>
      <c r="AT1275">
        <v>3</v>
      </c>
      <c r="AV1275" s="91">
        <v>31</v>
      </c>
      <c r="AW1275" s="93">
        <v>61</v>
      </c>
      <c r="AX1275" s="99">
        <f t="shared" si="717"/>
        <v>31061</v>
      </c>
      <c r="AZ1275" s="7" t="s">
        <v>3053</v>
      </c>
      <c r="BA1275" t="s">
        <v>3290</v>
      </c>
    </row>
    <row r="1276" spans="1:53" hidden="1" outlineLevel="1">
      <c r="A1276" t="s">
        <v>1075</v>
      </c>
      <c r="B1276" t="s">
        <v>346</v>
      </c>
      <c r="C1276" s="1">
        <f t="shared" si="700"/>
        <v>424</v>
      </c>
      <c r="D1276" s="7">
        <f>IF(P1276&gt;0,RANK(P1276,(P1276:R1276,S1276:AG1276)),0)</f>
        <v>0</v>
      </c>
      <c r="E1276" s="7">
        <f>IF(Q1276&gt;0,RANK(Q1276,(P1276:R1276,S1276:AG1276)),0)</f>
        <v>4</v>
      </c>
      <c r="F1276" s="7">
        <f>IF(R1276&gt;0,RANK(R1276,(P1276:R1276,S1276:AG1276)),0)</f>
        <v>1</v>
      </c>
      <c r="G1276" s="7">
        <f>IF(S1276&gt;0,RANK(S1276,(P1276:R1276,S1276:AG1276)),0)</f>
        <v>3</v>
      </c>
      <c r="H1276" s="48">
        <f t="shared" si="701"/>
        <v>217</v>
      </c>
      <c r="I1276" s="163">
        <f t="shared" si="702"/>
        <v>0.5117924528301887</v>
      </c>
      <c r="J1276" s="2"/>
      <c r="K1276" s="2">
        <f t="shared" si="703"/>
        <v>0</v>
      </c>
      <c r="L1276" s="2">
        <f t="shared" si="704"/>
        <v>4.716981132075472E-2</v>
      </c>
      <c r="M1276" s="2">
        <f t="shared" si="705"/>
        <v>0.67452830188679247</v>
      </c>
      <c r="N1276" s="2">
        <f t="shared" si="706"/>
        <v>0.11556603773584906</v>
      </c>
      <c r="O1276" s="2">
        <f t="shared" si="707"/>
        <v>0.16273584905660377</v>
      </c>
      <c r="Q1276" s="1">
        <v>20</v>
      </c>
      <c r="R1276" s="1">
        <v>286</v>
      </c>
      <c r="S1276" s="1">
        <v>49</v>
      </c>
      <c r="T1276" s="1">
        <v>69</v>
      </c>
      <c r="AI1276" s="7">
        <f t="shared" si="708"/>
        <v>2</v>
      </c>
      <c r="AJ1276" s="7">
        <f t="shared" si="709"/>
        <v>0</v>
      </c>
      <c r="AK1276" s="7">
        <f t="shared" si="710"/>
        <v>0</v>
      </c>
      <c r="AL1276" s="7">
        <f t="shared" si="711"/>
        <v>0</v>
      </c>
      <c r="AM1276" s="2">
        <f t="shared" si="712"/>
        <v>0.16273584905660377</v>
      </c>
      <c r="AN1276" s="2">
        <f t="shared" si="713"/>
        <v>0</v>
      </c>
      <c r="AO1276" s="2">
        <f t="shared" si="714"/>
        <v>0</v>
      </c>
      <c r="AP1276" s="2">
        <f t="shared" si="715"/>
        <v>0</v>
      </c>
      <c r="AR1276" t="str">
        <f t="shared" si="716"/>
        <v>Frontier</v>
      </c>
      <c r="AS1276" t="s">
        <v>346</v>
      </c>
      <c r="AT1276">
        <v>3</v>
      </c>
      <c r="AV1276" s="91">
        <v>31</v>
      </c>
      <c r="AW1276" s="93">
        <v>63</v>
      </c>
      <c r="AX1276" s="99">
        <f t="shared" si="717"/>
        <v>31063</v>
      </c>
      <c r="AZ1276" s="7" t="s">
        <v>3053</v>
      </c>
      <c r="BA1276" t="s">
        <v>3290</v>
      </c>
    </row>
    <row r="1277" spans="1:53" hidden="1" outlineLevel="1">
      <c r="A1277" t="s">
        <v>1076</v>
      </c>
      <c r="B1277" t="s">
        <v>346</v>
      </c>
      <c r="C1277" s="1">
        <f t="shared" ref="C1277:C1308" si="718">SUM(P1277:AG1277)</f>
        <v>683</v>
      </c>
      <c r="D1277" s="7">
        <f>IF(P1277&gt;0,RANK(P1277,(P1277:R1277,S1277:AG1277)),0)</f>
        <v>0</v>
      </c>
      <c r="E1277" s="7">
        <f>IF(Q1277&gt;0,RANK(Q1277,(P1277:R1277,S1277:AG1277)),0)</f>
        <v>3</v>
      </c>
      <c r="F1277" s="7">
        <f>IF(R1277&gt;0,RANK(R1277,(P1277:R1277,S1277:AG1277)),0)</f>
        <v>1</v>
      </c>
      <c r="G1277" s="7">
        <f>IF(S1277&gt;0,RANK(S1277,(P1277:R1277,S1277:AG1277)),0)</f>
        <v>3</v>
      </c>
      <c r="H1277" s="48">
        <f t="shared" ref="H1277:H1308" si="719">MAX(P1277:Y1277)-LARGE(P1277:Y1277,2)</f>
        <v>301</v>
      </c>
      <c r="I1277" s="163">
        <f t="shared" si="702"/>
        <v>0.44070278184480233</v>
      </c>
      <c r="J1277" s="2"/>
      <c r="K1277" s="2">
        <f t="shared" ref="K1277:K1308" si="720">IF($C1277=0,"-",P1277/$C1277)</f>
        <v>0</v>
      </c>
      <c r="L1277" s="2">
        <f t="shared" ref="L1277:L1308" si="721">IF($C1277=0,"-",Q1277/$C1277)</f>
        <v>9.6632503660322111E-2</v>
      </c>
      <c r="M1277" s="2">
        <f t="shared" ref="M1277:M1308" si="722">IF($C1277=0,"-",R1277/$C1277)</f>
        <v>0.62371888726207902</v>
      </c>
      <c r="N1277" s="2">
        <f t="shared" si="706"/>
        <v>9.6632503660322111E-2</v>
      </c>
      <c r="O1277" s="2">
        <f t="shared" si="707"/>
        <v>0.1830161054172767</v>
      </c>
      <c r="Q1277" s="1">
        <v>66</v>
      </c>
      <c r="R1277" s="1">
        <v>426</v>
      </c>
      <c r="S1277" s="1">
        <v>66</v>
      </c>
      <c r="T1277" s="1">
        <v>125</v>
      </c>
      <c r="AI1277" s="7">
        <f t="shared" ref="AI1277:AI1308" si="723">IF(T1277&gt;0,RANK(T1277,(P1277:Z1277)),0)</f>
        <v>2</v>
      </c>
      <c r="AJ1277" s="7">
        <f t="shared" ref="AJ1277:AJ1308" si="724">IF(U1277&gt;0,RANK(U1277,(P1277:Z1277)),0)</f>
        <v>0</v>
      </c>
      <c r="AK1277" s="7">
        <f t="shared" ref="AK1277:AK1308" si="725">IF(V1277&gt;0,RANK(V1277,(P1277:Z1277)),0)</f>
        <v>0</v>
      </c>
      <c r="AL1277" s="7">
        <f t="shared" ref="AL1277:AL1308" si="726">IF(W1277&gt;0,RANK(W1277,(P1277:Z1277)),0)</f>
        <v>0</v>
      </c>
      <c r="AM1277" s="2">
        <f t="shared" ref="AM1277:AM1308" si="727">IF($C1277=0,"-",T1277/$C1277)</f>
        <v>0.18301610541727673</v>
      </c>
      <c r="AN1277" s="2">
        <f t="shared" ref="AN1277:AN1308" si="728">IF($C1277=0,"-",U1277/$C1277)</f>
        <v>0</v>
      </c>
      <c r="AO1277" s="2">
        <f t="shared" ref="AO1277:AO1308" si="729">IF($C1277=0,"-",V1277/$C1277)</f>
        <v>0</v>
      </c>
      <c r="AP1277" s="2">
        <f t="shared" ref="AP1277:AP1308" si="730">IF($C1277=0,"-",W1277/$C1277)</f>
        <v>0</v>
      </c>
      <c r="AR1277" t="str">
        <f t="shared" si="716"/>
        <v>Furnas</v>
      </c>
      <c r="AS1277" t="s">
        <v>346</v>
      </c>
      <c r="AT1277">
        <v>3</v>
      </c>
      <c r="AV1277" s="91">
        <v>31</v>
      </c>
      <c r="AW1277" s="93">
        <v>65</v>
      </c>
      <c r="AX1277" s="99">
        <f t="shared" ref="AX1277:AX1308" si="731">AV1277*1000+AW1277</f>
        <v>31065</v>
      </c>
      <c r="AZ1277" s="7" t="s">
        <v>3053</v>
      </c>
      <c r="BA1277" t="s">
        <v>3290</v>
      </c>
    </row>
    <row r="1278" spans="1:53" hidden="1" outlineLevel="1">
      <c r="A1278" t="s">
        <v>1077</v>
      </c>
      <c r="B1278" t="s">
        <v>346</v>
      </c>
      <c r="C1278" s="1">
        <f t="shared" si="718"/>
        <v>2897</v>
      </c>
      <c r="D1278" s="7">
        <f>IF(P1278&gt;0,RANK(P1278,(P1278:R1278,S1278:AG1278)),0)</f>
        <v>0</v>
      </c>
      <c r="E1278" s="7">
        <f>IF(Q1278&gt;0,RANK(Q1278,(P1278:R1278,S1278:AG1278)),0)</f>
        <v>4</v>
      </c>
      <c r="F1278" s="7">
        <f>IF(R1278&gt;0,RANK(R1278,(P1278:R1278,S1278:AG1278)),0)</f>
        <v>1</v>
      </c>
      <c r="G1278" s="7">
        <f>IF(S1278&gt;0,RANK(S1278,(P1278:R1278,S1278:AG1278)),0)</f>
        <v>3</v>
      </c>
      <c r="H1278" s="48">
        <f t="shared" si="719"/>
        <v>1347</v>
      </c>
      <c r="I1278" s="163">
        <f t="shared" si="702"/>
        <v>0.46496375560925096</v>
      </c>
      <c r="J1278" s="2"/>
      <c r="K1278" s="2">
        <f t="shared" si="720"/>
        <v>0</v>
      </c>
      <c r="L1278" s="2">
        <f t="shared" si="721"/>
        <v>5.9716948567483601E-2</v>
      </c>
      <c r="M1278" s="2">
        <f t="shared" si="722"/>
        <v>0.63755609250949263</v>
      </c>
      <c r="N1278" s="2">
        <f t="shared" si="706"/>
        <v>0.12357611322057301</v>
      </c>
      <c r="O1278" s="2">
        <f t="shared" si="707"/>
        <v>0.17915084570245082</v>
      </c>
      <c r="Q1278" s="1">
        <v>173</v>
      </c>
      <c r="R1278" s="1">
        <v>1847</v>
      </c>
      <c r="S1278" s="1">
        <v>358</v>
      </c>
      <c r="T1278" s="1">
        <v>500</v>
      </c>
      <c r="AA1278" s="1">
        <v>19</v>
      </c>
      <c r="AI1278" s="7">
        <f t="shared" si="723"/>
        <v>2</v>
      </c>
      <c r="AJ1278" s="7">
        <f t="shared" si="724"/>
        <v>0</v>
      </c>
      <c r="AK1278" s="7">
        <f t="shared" si="725"/>
        <v>0</v>
      </c>
      <c r="AL1278" s="7">
        <f t="shared" si="726"/>
        <v>0</v>
      </c>
      <c r="AM1278" s="2">
        <f t="shared" si="727"/>
        <v>0.17259233690024162</v>
      </c>
      <c r="AN1278" s="2">
        <f t="shared" si="728"/>
        <v>0</v>
      </c>
      <c r="AO1278" s="2">
        <f t="shared" si="729"/>
        <v>0</v>
      </c>
      <c r="AP1278" s="2">
        <f t="shared" si="730"/>
        <v>0</v>
      </c>
      <c r="AR1278" t="str">
        <f t="shared" si="716"/>
        <v>Gage</v>
      </c>
      <c r="AS1278" t="s">
        <v>346</v>
      </c>
      <c r="AT1278">
        <v>3</v>
      </c>
      <c r="AV1278" s="91">
        <v>31</v>
      </c>
      <c r="AW1278" s="93">
        <v>67</v>
      </c>
      <c r="AX1278" s="99">
        <f t="shared" si="731"/>
        <v>31067</v>
      </c>
      <c r="AZ1278" s="7" t="s">
        <v>3053</v>
      </c>
      <c r="BA1278" t="s">
        <v>3290</v>
      </c>
    </row>
    <row r="1279" spans="1:53" hidden="1" outlineLevel="1">
      <c r="A1279" t="s">
        <v>2071</v>
      </c>
      <c r="B1279" t="s">
        <v>346</v>
      </c>
      <c r="C1279" s="1">
        <f t="shared" si="718"/>
        <v>392</v>
      </c>
      <c r="D1279" s="7">
        <f>IF(P1279&gt;0,RANK(P1279,(P1279:R1279,S1279:AG1279)),0)</f>
        <v>0</v>
      </c>
      <c r="E1279" s="7">
        <f>IF(Q1279&gt;0,RANK(Q1279,(P1279:R1279,S1279:AG1279)),0)</f>
        <v>4</v>
      </c>
      <c r="F1279" s="7">
        <f>IF(R1279&gt;0,RANK(R1279,(P1279:R1279,S1279:AG1279)),0)</f>
        <v>1</v>
      </c>
      <c r="G1279" s="7">
        <f>IF(S1279&gt;0,RANK(S1279,(P1279:R1279,S1279:AG1279)),0)</f>
        <v>3</v>
      </c>
      <c r="H1279" s="48">
        <f t="shared" si="719"/>
        <v>224</v>
      </c>
      <c r="I1279" s="163">
        <f t="shared" si="702"/>
        <v>0.5714285714285714</v>
      </c>
      <c r="J1279" s="2"/>
      <c r="K1279" s="2">
        <f t="shared" si="720"/>
        <v>0</v>
      </c>
      <c r="L1279" s="2">
        <f t="shared" si="721"/>
        <v>7.6530612244897961E-2</v>
      </c>
      <c r="M1279" s="2">
        <f t="shared" si="722"/>
        <v>0.69132653061224492</v>
      </c>
      <c r="N1279" s="2">
        <f t="shared" si="706"/>
        <v>0.11224489795918367</v>
      </c>
      <c r="O1279" s="2">
        <f t="shared" si="707"/>
        <v>0.11989795918367342</v>
      </c>
      <c r="Q1279" s="1">
        <v>30</v>
      </c>
      <c r="R1279" s="1">
        <v>271</v>
      </c>
      <c r="S1279" s="1">
        <v>44</v>
      </c>
      <c r="T1279" s="1">
        <v>47</v>
      </c>
      <c r="AI1279" s="7">
        <f t="shared" si="723"/>
        <v>2</v>
      </c>
      <c r="AJ1279" s="7">
        <f t="shared" si="724"/>
        <v>0</v>
      </c>
      <c r="AK1279" s="7">
        <f t="shared" si="725"/>
        <v>0</v>
      </c>
      <c r="AL1279" s="7">
        <f t="shared" si="726"/>
        <v>0</v>
      </c>
      <c r="AM1279" s="2">
        <f t="shared" si="727"/>
        <v>0.11989795918367346</v>
      </c>
      <c r="AN1279" s="2">
        <f t="shared" si="728"/>
        <v>0</v>
      </c>
      <c r="AO1279" s="2">
        <f t="shared" si="729"/>
        <v>0</v>
      </c>
      <c r="AP1279" s="2">
        <f t="shared" si="730"/>
        <v>0</v>
      </c>
      <c r="AR1279" t="str">
        <f t="shared" si="716"/>
        <v>Garden</v>
      </c>
      <c r="AS1279" t="s">
        <v>346</v>
      </c>
      <c r="AT1279">
        <v>3</v>
      </c>
      <c r="AV1279" s="91">
        <v>31</v>
      </c>
      <c r="AW1279" s="93">
        <v>69</v>
      </c>
      <c r="AX1279" s="99">
        <f t="shared" si="731"/>
        <v>31069</v>
      </c>
      <c r="AZ1279" s="7" t="s">
        <v>3053</v>
      </c>
      <c r="BA1279" t="s">
        <v>3290</v>
      </c>
    </row>
    <row r="1280" spans="1:53" hidden="1" outlineLevel="1">
      <c r="A1280" t="s">
        <v>2136</v>
      </c>
      <c r="B1280" t="s">
        <v>346</v>
      </c>
      <c r="C1280" s="1">
        <f t="shared" si="718"/>
        <v>361</v>
      </c>
      <c r="D1280" s="7">
        <f>IF(P1280&gt;0,RANK(P1280,(P1280:R1280,S1280:AG1280)),0)</f>
        <v>0</v>
      </c>
      <c r="E1280" s="7">
        <f>IF(Q1280&gt;0,RANK(Q1280,(P1280:R1280,S1280:AG1280)),0)</f>
        <v>4</v>
      </c>
      <c r="F1280" s="7">
        <f>IF(R1280&gt;0,RANK(R1280,(P1280:R1280,S1280:AG1280)),0)</f>
        <v>1</v>
      </c>
      <c r="G1280" s="7">
        <f>IF(S1280&gt;0,RANK(S1280,(P1280:R1280,S1280:AG1280)),0)</f>
        <v>3</v>
      </c>
      <c r="H1280" s="48">
        <f t="shared" si="719"/>
        <v>177</v>
      </c>
      <c r="I1280" s="163">
        <f t="shared" si="702"/>
        <v>0.49030470914127422</v>
      </c>
      <c r="J1280" s="2"/>
      <c r="K1280" s="2">
        <f t="shared" si="720"/>
        <v>0</v>
      </c>
      <c r="L1280" s="2">
        <f t="shared" si="721"/>
        <v>3.8781163434903045E-2</v>
      </c>
      <c r="M1280" s="2">
        <f t="shared" si="722"/>
        <v>0.68698060941828254</v>
      </c>
      <c r="N1280" s="2">
        <f t="shared" si="706"/>
        <v>7.7562326869806089E-2</v>
      </c>
      <c r="O1280" s="2">
        <f t="shared" si="707"/>
        <v>0.19667590027700838</v>
      </c>
      <c r="Q1280" s="1">
        <v>14</v>
      </c>
      <c r="R1280" s="1">
        <v>248</v>
      </c>
      <c r="S1280" s="1">
        <v>28</v>
      </c>
      <c r="T1280" s="1">
        <v>71</v>
      </c>
      <c r="AI1280" s="7">
        <f t="shared" si="723"/>
        <v>2</v>
      </c>
      <c r="AJ1280" s="7">
        <f t="shared" si="724"/>
        <v>0</v>
      </c>
      <c r="AK1280" s="7">
        <f t="shared" si="725"/>
        <v>0</v>
      </c>
      <c r="AL1280" s="7">
        <f t="shared" si="726"/>
        <v>0</v>
      </c>
      <c r="AM1280" s="2">
        <f t="shared" si="727"/>
        <v>0.19667590027700832</v>
      </c>
      <c r="AN1280" s="2">
        <f t="shared" si="728"/>
        <v>0</v>
      </c>
      <c r="AO1280" s="2">
        <f t="shared" si="729"/>
        <v>0</v>
      </c>
      <c r="AP1280" s="2">
        <f t="shared" si="730"/>
        <v>0</v>
      </c>
      <c r="AR1280" t="str">
        <f t="shared" si="716"/>
        <v>Garfield</v>
      </c>
      <c r="AS1280" t="s">
        <v>346</v>
      </c>
      <c r="AT1280">
        <v>3</v>
      </c>
      <c r="AV1280" s="91">
        <v>31</v>
      </c>
      <c r="AW1280" s="93">
        <v>71</v>
      </c>
      <c r="AX1280" s="99">
        <f t="shared" si="731"/>
        <v>31071</v>
      </c>
      <c r="AZ1280" s="7" t="s">
        <v>3053</v>
      </c>
      <c r="BA1280" t="s">
        <v>3290</v>
      </c>
    </row>
    <row r="1281" spans="1:53" hidden="1" outlineLevel="1">
      <c r="A1281" t="s">
        <v>1603</v>
      </c>
      <c r="B1281" t="s">
        <v>346</v>
      </c>
      <c r="C1281" s="1">
        <f t="shared" si="718"/>
        <v>353</v>
      </c>
      <c r="D1281" s="7">
        <f>IF(P1281&gt;0,RANK(P1281,(P1281:R1281,S1281:AG1281)),0)</f>
        <v>0</v>
      </c>
      <c r="E1281" s="7">
        <f>IF(Q1281&gt;0,RANK(Q1281,(P1281:R1281,S1281:AG1281)),0)</f>
        <v>3</v>
      </c>
      <c r="F1281" s="7">
        <f>IF(R1281&gt;0,RANK(R1281,(P1281:R1281,S1281:AG1281)),0)</f>
        <v>1</v>
      </c>
      <c r="G1281" s="7">
        <f>IF(S1281&gt;0,RANK(S1281,(P1281:R1281,S1281:AG1281)),0)</f>
        <v>3</v>
      </c>
      <c r="H1281" s="48">
        <f t="shared" si="719"/>
        <v>165</v>
      </c>
      <c r="I1281" s="163">
        <f t="shared" si="702"/>
        <v>0.46742209631728043</v>
      </c>
      <c r="J1281" s="2"/>
      <c r="K1281" s="2">
        <f t="shared" si="720"/>
        <v>0</v>
      </c>
      <c r="L1281" s="2">
        <f t="shared" si="721"/>
        <v>0.10481586402266289</v>
      </c>
      <c r="M1281" s="2">
        <f t="shared" si="722"/>
        <v>0.62889518413597734</v>
      </c>
      <c r="N1281" s="2">
        <f t="shared" si="706"/>
        <v>0.10481586402266289</v>
      </c>
      <c r="O1281" s="2">
        <f t="shared" si="707"/>
        <v>0.1614730878186969</v>
      </c>
      <c r="Q1281" s="1">
        <v>37</v>
      </c>
      <c r="R1281" s="1">
        <v>222</v>
      </c>
      <c r="S1281" s="1">
        <v>37</v>
      </c>
      <c r="T1281" s="1">
        <v>57</v>
      </c>
      <c r="AA1281" s="1">
        <v>0</v>
      </c>
      <c r="AI1281" s="7">
        <f t="shared" si="723"/>
        <v>2</v>
      </c>
      <c r="AJ1281" s="7">
        <f t="shared" si="724"/>
        <v>0</v>
      </c>
      <c r="AK1281" s="7">
        <f t="shared" si="725"/>
        <v>0</v>
      </c>
      <c r="AL1281" s="7">
        <f t="shared" si="726"/>
        <v>0</v>
      </c>
      <c r="AM1281" s="2">
        <f t="shared" si="727"/>
        <v>0.16147308781869688</v>
      </c>
      <c r="AN1281" s="2">
        <f t="shared" si="728"/>
        <v>0</v>
      </c>
      <c r="AO1281" s="2">
        <f t="shared" si="729"/>
        <v>0</v>
      </c>
      <c r="AP1281" s="2">
        <f t="shared" si="730"/>
        <v>0</v>
      </c>
      <c r="AR1281" t="str">
        <f t="shared" si="716"/>
        <v>Gosper</v>
      </c>
      <c r="AS1281" t="s">
        <v>346</v>
      </c>
      <c r="AT1281">
        <v>3</v>
      </c>
      <c r="AV1281" s="91">
        <v>31</v>
      </c>
      <c r="AW1281" s="93">
        <v>73</v>
      </c>
      <c r="AX1281" s="99">
        <f t="shared" si="731"/>
        <v>31073</v>
      </c>
      <c r="AZ1281" s="7" t="s">
        <v>3053</v>
      </c>
      <c r="BA1281" t="s">
        <v>3290</v>
      </c>
    </row>
    <row r="1282" spans="1:53" hidden="1" outlineLevel="1">
      <c r="A1282" t="s">
        <v>2109</v>
      </c>
      <c r="B1282" t="s">
        <v>346</v>
      </c>
      <c r="C1282" s="1">
        <f t="shared" si="718"/>
        <v>198</v>
      </c>
      <c r="D1282" s="7">
        <f>IF(P1282&gt;0,RANK(P1282,(P1282:R1282,S1282:AG1282)),0)</f>
        <v>0</v>
      </c>
      <c r="E1282" s="7">
        <f>IF(Q1282&gt;0,RANK(Q1282,(P1282:R1282,S1282:AG1282)),0)</f>
        <v>4</v>
      </c>
      <c r="F1282" s="7">
        <f>IF(R1282&gt;0,RANK(R1282,(P1282:R1282,S1282:AG1282)),0)</f>
        <v>1</v>
      </c>
      <c r="G1282" s="7">
        <f>IF(S1282&gt;0,RANK(S1282,(P1282:R1282,S1282:AG1282)),0)</f>
        <v>2</v>
      </c>
      <c r="H1282" s="48">
        <f t="shared" si="719"/>
        <v>110</v>
      </c>
      <c r="I1282" s="163">
        <f t="shared" si="702"/>
        <v>0.55555555555555558</v>
      </c>
      <c r="J1282" s="2"/>
      <c r="K1282" s="2">
        <f t="shared" si="720"/>
        <v>0</v>
      </c>
      <c r="L1282" s="2">
        <f t="shared" si="721"/>
        <v>8.5858585858585856E-2</v>
      </c>
      <c r="M1282" s="2">
        <f t="shared" si="722"/>
        <v>0.6767676767676768</v>
      </c>
      <c r="N1282" s="2">
        <f t="shared" si="706"/>
        <v>0.12121212121212122</v>
      </c>
      <c r="O1282" s="2">
        <f t="shared" si="707"/>
        <v>0.11616161616161613</v>
      </c>
      <c r="Q1282" s="1">
        <v>17</v>
      </c>
      <c r="R1282" s="1">
        <v>134</v>
      </c>
      <c r="S1282" s="1">
        <v>24</v>
      </c>
      <c r="T1282" s="1">
        <v>23</v>
      </c>
      <c r="AI1282" s="7">
        <f t="shared" si="723"/>
        <v>3</v>
      </c>
      <c r="AJ1282" s="7">
        <f t="shared" si="724"/>
        <v>0</v>
      </c>
      <c r="AK1282" s="7">
        <f t="shared" si="725"/>
        <v>0</v>
      </c>
      <c r="AL1282" s="7">
        <f t="shared" si="726"/>
        <v>0</v>
      </c>
      <c r="AM1282" s="2">
        <f t="shared" si="727"/>
        <v>0.11616161616161616</v>
      </c>
      <c r="AN1282" s="2">
        <f t="shared" si="728"/>
        <v>0</v>
      </c>
      <c r="AO1282" s="2">
        <f t="shared" si="729"/>
        <v>0</v>
      </c>
      <c r="AP1282" s="2">
        <f t="shared" si="730"/>
        <v>0</v>
      </c>
      <c r="AR1282" t="str">
        <f t="shared" si="716"/>
        <v>Grant</v>
      </c>
      <c r="AS1282" t="s">
        <v>346</v>
      </c>
      <c r="AT1282">
        <v>3</v>
      </c>
      <c r="AV1282" s="91">
        <v>31</v>
      </c>
      <c r="AW1282" s="93">
        <v>75</v>
      </c>
      <c r="AX1282" s="99">
        <f t="shared" si="731"/>
        <v>31075</v>
      </c>
      <c r="AZ1282" s="7" t="s">
        <v>3053</v>
      </c>
      <c r="BA1282" t="s">
        <v>3290</v>
      </c>
    </row>
    <row r="1283" spans="1:53" hidden="1" outlineLevel="1">
      <c r="A1283" t="s">
        <v>768</v>
      </c>
      <c r="B1283" t="s">
        <v>346</v>
      </c>
      <c r="C1283" s="1">
        <f t="shared" si="718"/>
        <v>206</v>
      </c>
      <c r="D1283" s="7">
        <f>IF(P1283&gt;0,RANK(P1283,(P1283:R1283,S1283:AG1283)),0)</f>
        <v>0</v>
      </c>
      <c r="E1283" s="7">
        <f>IF(Q1283&gt;0,RANK(Q1283,(P1283:R1283,S1283:AG1283)),0)</f>
        <v>4</v>
      </c>
      <c r="F1283" s="7">
        <f>IF(R1283&gt;0,RANK(R1283,(P1283:R1283,S1283:AG1283)),0)</f>
        <v>1</v>
      </c>
      <c r="G1283" s="7">
        <f>IF(S1283&gt;0,RANK(S1283,(P1283:R1283,S1283:AG1283)),0)</f>
        <v>3</v>
      </c>
      <c r="H1283" s="48">
        <f t="shared" si="719"/>
        <v>87</v>
      </c>
      <c r="I1283" s="163">
        <f t="shared" si="702"/>
        <v>0.42233009708737862</v>
      </c>
      <c r="J1283" s="2"/>
      <c r="K1283" s="2">
        <f t="shared" si="720"/>
        <v>0</v>
      </c>
      <c r="L1283" s="2">
        <f t="shared" si="721"/>
        <v>1.4563106796116505E-2</v>
      </c>
      <c r="M1283" s="2">
        <f t="shared" si="722"/>
        <v>0.65533980582524276</v>
      </c>
      <c r="N1283" s="2">
        <f t="shared" si="706"/>
        <v>8.7378640776699032E-2</v>
      </c>
      <c r="O1283" s="2">
        <f t="shared" si="707"/>
        <v>0.2427184466019417</v>
      </c>
      <c r="Q1283" s="1">
        <v>3</v>
      </c>
      <c r="R1283" s="1">
        <v>135</v>
      </c>
      <c r="S1283" s="1">
        <v>18</v>
      </c>
      <c r="T1283" s="1">
        <v>48</v>
      </c>
      <c r="AA1283" s="1">
        <v>2</v>
      </c>
      <c r="AI1283" s="7">
        <f t="shared" si="723"/>
        <v>2</v>
      </c>
      <c r="AJ1283" s="7">
        <f t="shared" si="724"/>
        <v>0</v>
      </c>
      <c r="AK1283" s="7">
        <f t="shared" si="725"/>
        <v>0</v>
      </c>
      <c r="AL1283" s="7">
        <f t="shared" si="726"/>
        <v>0</v>
      </c>
      <c r="AM1283" s="2">
        <f t="shared" si="727"/>
        <v>0.23300970873786409</v>
      </c>
      <c r="AN1283" s="2">
        <f t="shared" si="728"/>
        <v>0</v>
      </c>
      <c r="AO1283" s="2">
        <f t="shared" si="729"/>
        <v>0</v>
      </c>
      <c r="AP1283" s="2">
        <f t="shared" si="730"/>
        <v>0</v>
      </c>
      <c r="AR1283" t="str">
        <f t="shared" si="716"/>
        <v>Greeley</v>
      </c>
      <c r="AS1283" t="s">
        <v>346</v>
      </c>
      <c r="AT1283">
        <v>3</v>
      </c>
      <c r="AV1283" s="91">
        <v>31</v>
      </c>
      <c r="AW1283" s="93">
        <v>77</v>
      </c>
      <c r="AX1283" s="99">
        <f t="shared" si="731"/>
        <v>31077</v>
      </c>
      <c r="AZ1283" s="7" t="s">
        <v>3053</v>
      </c>
      <c r="BA1283" t="s">
        <v>3290</v>
      </c>
    </row>
    <row r="1284" spans="1:53" hidden="1" outlineLevel="1">
      <c r="A1284" t="s">
        <v>863</v>
      </c>
      <c r="B1284" t="s">
        <v>346</v>
      </c>
      <c r="C1284" s="1">
        <f t="shared" si="718"/>
        <v>5001</v>
      </c>
      <c r="D1284" s="7">
        <f>IF(P1284&gt;0,RANK(P1284,(P1284:R1284,S1284:AG1284)),0)</f>
        <v>0</v>
      </c>
      <c r="E1284" s="7">
        <f>IF(Q1284&gt;0,RANK(Q1284,(P1284:R1284,S1284:AG1284)),0)</f>
        <v>4</v>
      </c>
      <c r="F1284" s="7">
        <f>IF(R1284&gt;0,RANK(R1284,(P1284:R1284,S1284:AG1284)),0)</f>
        <v>1</v>
      </c>
      <c r="G1284" s="7">
        <f>IF(S1284&gt;0,RANK(S1284,(P1284:R1284,S1284:AG1284)),0)</f>
        <v>3</v>
      </c>
      <c r="H1284" s="48">
        <f t="shared" si="719"/>
        <v>2610</v>
      </c>
      <c r="I1284" s="163">
        <f t="shared" si="702"/>
        <v>0.52189562087582486</v>
      </c>
      <c r="J1284" s="2"/>
      <c r="K1284" s="2">
        <f t="shared" si="720"/>
        <v>0</v>
      </c>
      <c r="L1284" s="2">
        <f t="shared" si="721"/>
        <v>5.8588282343531292E-2</v>
      </c>
      <c r="M1284" s="2">
        <f t="shared" si="722"/>
        <v>0.68106378724255145</v>
      </c>
      <c r="N1284" s="2">
        <f t="shared" si="706"/>
        <v>8.9782043591281738E-2</v>
      </c>
      <c r="O1284" s="2">
        <f t="shared" si="707"/>
        <v>0.17056588682263552</v>
      </c>
      <c r="Q1284" s="1">
        <v>293</v>
      </c>
      <c r="R1284" s="1">
        <v>3406</v>
      </c>
      <c r="S1284" s="1">
        <v>449</v>
      </c>
      <c r="T1284" s="1">
        <v>796</v>
      </c>
      <c r="AA1284" s="1">
        <v>57</v>
      </c>
      <c r="AI1284" s="7">
        <f t="shared" si="723"/>
        <v>2</v>
      </c>
      <c r="AJ1284" s="7">
        <f t="shared" si="724"/>
        <v>0</v>
      </c>
      <c r="AK1284" s="7">
        <f t="shared" si="725"/>
        <v>0</v>
      </c>
      <c r="AL1284" s="7">
        <f t="shared" si="726"/>
        <v>0</v>
      </c>
      <c r="AM1284" s="2">
        <f t="shared" si="727"/>
        <v>0.15916816636672665</v>
      </c>
      <c r="AN1284" s="2">
        <f t="shared" si="728"/>
        <v>0</v>
      </c>
      <c r="AO1284" s="2">
        <f t="shared" si="729"/>
        <v>0</v>
      </c>
      <c r="AP1284" s="2">
        <f t="shared" si="730"/>
        <v>0</v>
      </c>
      <c r="AR1284" t="str">
        <f t="shared" si="716"/>
        <v>Hall</v>
      </c>
      <c r="AS1284" t="s">
        <v>346</v>
      </c>
      <c r="AT1284">
        <v>3</v>
      </c>
      <c r="AV1284" s="91">
        <v>31</v>
      </c>
      <c r="AW1284" s="93">
        <v>79</v>
      </c>
      <c r="AX1284" s="99">
        <f t="shared" si="731"/>
        <v>31079</v>
      </c>
      <c r="AZ1284" s="7" t="s">
        <v>3053</v>
      </c>
      <c r="BA1284" t="s">
        <v>3290</v>
      </c>
    </row>
    <row r="1285" spans="1:53" hidden="1" outlineLevel="1">
      <c r="A1285" t="s">
        <v>1110</v>
      </c>
      <c r="B1285" t="s">
        <v>346</v>
      </c>
      <c r="C1285" s="1">
        <f t="shared" si="718"/>
        <v>1875</v>
      </c>
      <c r="D1285" s="7">
        <f>IF(P1285&gt;0,RANK(P1285,(P1285:R1285,S1285:AG1285)),0)</f>
        <v>0</v>
      </c>
      <c r="E1285" s="7">
        <f>IF(Q1285&gt;0,RANK(Q1285,(P1285:R1285,S1285:AG1285)),0)</f>
        <v>4</v>
      </c>
      <c r="F1285" s="7">
        <f>IF(R1285&gt;0,RANK(R1285,(P1285:R1285,S1285:AG1285)),0)</f>
        <v>1</v>
      </c>
      <c r="G1285" s="7">
        <f>IF(S1285&gt;0,RANK(S1285,(P1285:R1285,S1285:AG1285)),0)</f>
        <v>3</v>
      </c>
      <c r="H1285" s="48">
        <f t="shared" si="719"/>
        <v>831</v>
      </c>
      <c r="I1285" s="163">
        <f t="shared" si="702"/>
        <v>0.44319999999999998</v>
      </c>
      <c r="J1285" s="2"/>
      <c r="K1285" s="2">
        <f t="shared" si="720"/>
        <v>0</v>
      </c>
      <c r="L1285" s="2">
        <f t="shared" si="721"/>
        <v>7.4133333333333329E-2</v>
      </c>
      <c r="M1285" s="2">
        <f t="shared" si="722"/>
        <v>0.63946666666666663</v>
      </c>
      <c r="N1285" s="2">
        <f t="shared" si="706"/>
        <v>9.0133333333333329E-2</v>
      </c>
      <c r="O1285" s="2">
        <f t="shared" si="707"/>
        <v>0.19626666666666664</v>
      </c>
      <c r="Q1285" s="1">
        <v>139</v>
      </c>
      <c r="R1285" s="1">
        <v>1199</v>
      </c>
      <c r="S1285" s="1">
        <v>169</v>
      </c>
      <c r="T1285" s="1">
        <v>368</v>
      </c>
      <c r="AI1285" s="7">
        <f t="shared" si="723"/>
        <v>2</v>
      </c>
      <c r="AJ1285" s="7">
        <f t="shared" si="724"/>
        <v>0</v>
      </c>
      <c r="AK1285" s="7">
        <f t="shared" si="725"/>
        <v>0</v>
      </c>
      <c r="AL1285" s="7">
        <f t="shared" si="726"/>
        <v>0</v>
      </c>
      <c r="AM1285" s="2">
        <f t="shared" si="727"/>
        <v>0.19626666666666667</v>
      </c>
      <c r="AN1285" s="2">
        <f t="shared" si="728"/>
        <v>0</v>
      </c>
      <c r="AO1285" s="2">
        <f t="shared" si="729"/>
        <v>0</v>
      </c>
      <c r="AP1285" s="2">
        <f t="shared" si="730"/>
        <v>0</v>
      </c>
      <c r="AR1285" t="str">
        <f t="shared" si="716"/>
        <v>Hamilton</v>
      </c>
      <c r="AS1285" t="s">
        <v>346</v>
      </c>
      <c r="AT1285">
        <v>3</v>
      </c>
      <c r="AV1285" s="91">
        <v>31</v>
      </c>
      <c r="AW1285" s="93">
        <v>81</v>
      </c>
      <c r="AX1285" s="99">
        <f t="shared" si="731"/>
        <v>31081</v>
      </c>
      <c r="AZ1285" s="7" t="s">
        <v>3053</v>
      </c>
      <c r="BA1285" t="s">
        <v>3290</v>
      </c>
    </row>
    <row r="1286" spans="1:53" hidden="1" outlineLevel="1">
      <c r="A1286" t="s">
        <v>1206</v>
      </c>
      <c r="B1286" t="s">
        <v>346</v>
      </c>
      <c r="C1286" s="1">
        <f t="shared" si="718"/>
        <v>592</v>
      </c>
      <c r="D1286" s="7">
        <f>IF(P1286&gt;0,RANK(P1286,(P1286:R1286,S1286:AG1286)),0)</f>
        <v>0</v>
      </c>
      <c r="E1286" s="7">
        <f>IF(Q1286&gt;0,RANK(Q1286,(P1286:R1286,S1286:AG1286)),0)</f>
        <v>3</v>
      </c>
      <c r="F1286" s="7">
        <f>IF(R1286&gt;0,RANK(R1286,(P1286:R1286,S1286:AG1286)),0)</f>
        <v>1</v>
      </c>
      <c r="G1286" s="7">
        <f>IF(S1286&gt;0,RANK(S1286,(P1286:R1286,S1286:AG1286)),0)</f>
        <v>4</v>
      </c>
      <c r="H1286" s="48">
        <f t="shared" si="719"/>
        <v>296</v>
      </c>
      <c r="I1286" s="163">
        <f t="shared" si="702"/>
        <v>0.5</v>
      </c>
      <c r="J1286" s="2"/>
      <c r="K1286" s="2">
        <f t="shared" si="720"/>
        <v>0</v>
      </c>
      <c r="L1286" s="2">
        <f t="shared" si="721"/>
        <v>7.2635135135135129E-2</v>
      </c>
      <c r="M1286" s="2">
        <f t="shared" si="722"/>
        <v>0.68243243243243246</v>
      </c>
      <c r="N1286" s="2">
        <f t="shared" si="706"/>
        <v>6.25E-2</v>
      </c>
      <c r="O1286" s="2">
        <f t="shared" si="707"/>
        <v>0.18243243243243246</v>
      </c>
      <c r="Q1286" s="1">
        <v>43</v>
      </c>
      <c r="R1286" s="1">
        <v>404</v>
      </c>
      <c r="S1286" s="1">
        <v>37</v>
      </c>
      <c r="T1286" s="1">
        <v>108</v>
      </c>
      <c r="AI1286" s="7">
        <f t="shared" si="723"/>
        <v>2</v>
      </c>
      <c r="AJ1286" s="7">
        <f t="shared" si="724"/>
        <v>0</v>
      </c>
      <c r="AK1286" s="7">
        <f t="shared" si="725"/>
        <v>0</v>
      </c>
      <c r="AL1286" s="7">
        <f t="shared" si="726"/>
        <v>0</v>
      </c>
      <c r="AM1286" s="2">
        <f t="shared" si="727"/>
        <v>0.18243243243243243</v>
      </c>
      <c r="AN1286" s="2">
        <f t="shared" si="728"/>
        <v>0</v>
      </c>
      <c r="AO1286" s="2">
        <f t="shared" si="729"/>
        <v>0</v>
      </c>
      <c r="AP1286" s="2">
        <f t="shared" si="730"/>
        <v>0</v>
      </c>
      <c r="AR1286" t="str">
        <f t="shared" si="716"/>
        <v>Harlan</v>
      </c>
      <c r="AS1286" t="s">
        <v>346</v>
      </c>
      <c r="AT1286">
        <v>3</v>
      </c>
      <c r="AV1286" s="91">
        <v>31</v>
      </c>
      <c r="AW1286" s="93">
        <v>83</v>
      </c>
      <c r="AX1286" s="99">
        <f t="shared" si="731"/>
        <v>31083</v>
      </c>
      <c r="AZ1286" s="7" t="s">
        <v>3053</v>
      </c>
      <c r="BA1286" t="s">
        <v>3290</v>
      </c>
    </row>
    <row r="1287" spans="1:53" hidden="1" outlineLevel="1">
      <c r="A1287" t="s">
        <v>1547</v>
      </c>
      <c r="B1287" t="s">
        <v>346</v>
      </c>
      <c r="C1287" s="1">
        <f t="shared" si="718"/>
        <v>230</v>
      </c>
      <c r="D1287" s="7">
        <f>IF(P1287&gt;0,RANK(P1287,(P1287:R1287,S1287:AG1287)),0)</f>
        <v>0</v>
      </c>
      <c r="E1287" s="7">
        <f>IF(Q1287&gt;0,RANK(Q1287,(P1287:R1287,S1287:AG1287)),0)</f>
        <v>4</v>
      </c>
      <c r="F1287" s="7">
        <f>IF(R1287&gt;0,RANK(R1287,(P1287:R1287,S1287:AG1287)),0)</f>
        <v>1</v>
      </c>
      <c r="G1287" s="7">
        <f>IF(S1287&gt;0,RANK(S1287,(P1287:R1287,S1287:AG1287)),0)</f>
        <v>3</v>
      </c>
      <c r="H1287" s="48">
        <f t="shared" si="719"/>
        <v>89</v>
      </c>
      <c r="I1287" s="163">
        <f t="shared" si="702"/>
        <v>0.38695652173913042</v>
      </c>
      <c r="J1287" s="2"/>
      <c r="K1287" s="2">
        <f t="shared" si="720"/>
        <v>0</v>
      </c>
      <c r="L1287" s="2">
        <f t="shared" si="721"/>
        <v>0.11304347826086956</v>
      </c>
      <c r="M1287" s="2">
        <f t="shared" si="722"/>
        <v>0.57391304347826089</v>
      </c>
      <c r="N1287" s="2">
        <f t="shared" ref="N1287:N1338" si="732">IF($C1287=0,"-",S1287/$C1287)</f>
        <v>0.12173913043478261</v>
      </c>
      <c r="O1287" s="2">
        <f t="shared" ref="O1287:O1338" si="733">IF(C1287=0,"-",(1-K1287-L1287-M1287-N1287))</f>
        <v>0.19130434782608691</v>
      </c>
      <c r="Q1287" s="1">
        <v>26</v>
      </c>
      <c r="R1287" s="1">
        <v>132</v>
      </c>
      <c r="S1287" s="1">
        <v>28</v>
      </c>
      <c r="T1287" s="1">
        <v>43</v>
      </c>
      <c r="AA1287" s="149">
        <v>1</v>
      </c>
      <c r="AI1287" s="7">
        <f t="shared" si="723"/>
        <v>2</v>
      </c>
      <c r="AJ1287" s="7">
        <f t="shared" si="724"/>
        <v>0</v>
      </c>
      <c r="AK1287" s="7">
        <f t="shared" si="725"/>
        <v>0</v>
      </c>
      <c r="AL1287" s="7">
        <f t="shared" si="726"/>
        <v>0</v>
      </c>
      <c r="AM1287" s="2">
        <f t="shared" si="727"/>
        <v>0.18695652173913044</v>
      </c>
      <c r="AN1287" s="2">
        <f t="shared" si="728"/>
        <v>0</v>
      </c>
      <c r="AO1287" s="2">
        <f t="shared" si="729"/>
        <v>0</v>
      </c>
      <c r="AP1287" s="2">
        <f t="shared" si="730"/>
        <v>0</v>
      </c>
      <c r="AR1287" t="str">
        <f t="shared" si="716"/>
        <v>Hayes</v>
      </c>
      <c r="AS1287" t="s">
        <v>346</v>
      </c>
      <c r="AT1287">
        <v>3</v>
      </c>
      <c r="AV1287" s="91">
        <v>31</v>
      </c>
      <c r="AW1287" s="93">
        <v>85</v>
      </c>
      <c r="AX1287" s="99">
        <f t="shared" si="731"/>
        <v>31085</v>
      </c>
      <c r="AZ1287" s="7" t="s">
        <v>3053</v>
      </c>
      <c r="BA1287" t="s">
        <v>3290</v>
      </c>
    </row>
    <row r="1288" spans="1:53" hidden="1" outlineLevel="1">
      <c r="A1288" t="s">
        <v>3313</v>
      </c>
      <c r="B1288" t="s">
        <v>346</v>
      </c>
      <c r="C1288" s="1">
        <f t="shared" si="718"/>
        <v>389</v>
      </c>
      <c r="D1288" s="7">
        <f>IF(P1288&gt;0,RANK(P1288,(P1288:R1288,S1288:AG1288)),0)</f>
        <v>0</v>
      </c>
      <c r="E1288" s="7">
        <f>IF(Q1288&gt;0,RANK(Q1288,(P1288:R1288,S1288:AG1288)),0)</f>
        <v>3</v>
      </c>
      <c r="F1288" s="7">
        <f>IF(R1288&gt;0,RANK(R1288,(P1288:R1288,S1288:AG1288)),0)</f>
        <v>1</v>
      </c>
      <c r="G1288" s="7">
        <f>IF(S1288&gt;0,RANK(S1288,(P1288:R1288,S1288:AG1288)),0)</f>
        <v>4</v>
      </c>
      <c r="H1288" s="48">
        <f t="shared" si="719"/>
        <v>188</v>
      </c>
      <c r="I1288" s="163">
        <f t="shared" si="702"/>
        <v>0.48329048843187661</v>
      </c>
      <c r="J1288" s="2"/>
      <c r="K1288" s="2">
        <f t="shared" si="720"/>
        <v>0</v>
      </c>
      <c r="L1288" s="2">
        <f t="shared" si="721"/>
        <v>9.5115681233933158E-2</v>
      </c>
      <c r="M1288" s="2">
        <f t="shared" si="722"/>
        <v>0.65809768637532129</v>
      </c>
      <c r="N1288" s="2">
        <f t="shared" si="732"/>
        <v>7.1979434447300775E-2</v>
      </c>
      <c r="O1288" s="2">
        <f t="shared" si="733"/>
        <v>0.17480719794344485</v>
      </c>
      <c r="Q1288" s="1">
        <v>37</v>
      </c>
      <c r="R1288" s="1">
        <v>256</v>
      </c>
      <c r="S1288" s="1">
        <v>28</v>
      </c>
      <c r="T1288" s="1">
        <v>68</v>
      </c>
      <c r="AI1288" s="7">
        <f t="shared" si="723"/>
        <v>2</v>
      </c>
      <c r="AJ1288" s="7">
        <f t="shared" si="724"/>
        <v>0</v>
      </c>
      <c r="AK1288" s="7">
        <f t="shared" si="725"/>
        <v>0</v>
      </c>
      <c r="AL1288" s="7">
        <f t="shared" si="726"/>
        <v>0</v>
      </c>
      <c r="AM1288" s="2">
        <f t="shared" si="727"/>
        <v>0.17480719794344474</v>
      </c>
      <c r="AN1288" s="2">
        <f t="shared" si="728"/>
        <v>0</v>
      </c>
      <c r="AO1288" s="2">
        <f t="shared" si="729"/>
        <v>0</v>
      </c>
      <c r="AP1288" s="2">
        <f t="shared" si="730"/>
        <v>0</v>
      </c>
      <c r="AR1288" t="str">
        <f t="shared" si="716"/>
        <v>Hitchcock</v>
      </c>
      <c r="AS1288" t="s">
        <v>346</v>
      </c>
      <c r="AT1288">
        <v>3</v>
      </c>
      <c r="AV1288" s="91">
        <v>31</v>
      </c>
      <c r="AW1288" s="93">
        <v>87</v>
      </c>
      <c r="AX1288" s="99">
        <f t="shared" si="731"/>
        <v>31087</v>
      </c>
      <c r="AZ1288" s="7" t="s">
        <v>3053</v>
      </c>
      <c r="BA1288" t="s">
        <v>3290</v>
      </c>
    </row>
    <row r="1289" spans="1:53" hidden="1" outlineLevel="1">
      <c r="A1289" t="s">
        <v>939</v>
      </c>
      <c r="B1289" t="s">
        <v>346</v>
      </c>
      <c r="C1289" s="1">
        <f t="shared" si="718"/>
        <v>1753</v>
      </c>
      <c r="D1289" s="7">
        <f>IF(P1289&gt;0,RANK(P1289,(P1289:R1289,S1289:AG1289)),0)</f>
        <v>0</v>
      </c>
      <c r="E1289" s="7">
        <f>IF(Q1289&gt;0,RANK(Q1289,(P1289:R1289,S1289:AG1289)),0)</f>
        <v>4</v>
      </c>
      <c r="F1289" s="7">
        <f>IF(R1289&gt;0,RANK(R1289,(P1289:R1289,S1289:AG1289)),0)</f>
        <v>1</v>
      </c>
      <c r="G1289" s="7">
        <f>IF(S1289&gt;0,RANK(S1289,(P1289:R1289,S1289:AG1289)),0)</f>
        <v>3</v>
      </c>
      <c r="H1289" s="48">
        <f t="shared" si="719"/>
        <v>904</v>
      </c>
      <c r="I1289" s="163">
        <f t="shared" si="702"/>
        <v>0.51568739304050204</v>
      </c>
      <c r="J1289" s="2"/>
      <c r="K1289" s="2">
        <f t="shared" si="720"/>
        <v>0</v>
      </c>
      <c r="L1289" s="2">
        <f t="shared" si="721"/>
        <v>5.5333713633770681E-2</v>
      </c>
      <c r="M1289" s="2">
        <f t="shared" si="722"/>
        <v>0.66856816885339421</v>
      </c>
      <c r="N1289" s="2">
        <f t="shared" si="732"/>
        <v>0.12321734169994296</v>
      </c>
      <c r="O1289" s="2">
        <f t="shared" si="733"/>
        <v>0.15288077581289211</v>
      </c>
      <c r="Q1289" s="1">
        <v>97</v>
      </c>
      <c r="R1289" s="1">
        <v>1172</v>
      </c>
      <c r="S1289" s="1">
        <v>216</v>
      </c>
      <c r="T1289" s="1">
        <v>268</v>
      </c>
      <c r="AI1289" s="7">
        <f t="shared" si="723"/>
        <v>2</v>
      </c>
      <c r="AJ1289" s="7">
        <f t="shared" si="724"/>
        <v>0</v>
      </c>
      <c r="AK1289" s="7">
        <f t="shared" si="725"/>
        <v>0</v>
      </c>
      <c r="AL1289" s="7">
        <f t="shared" si="726"/>
        <v>0</v>
      </c>
      <c r="AM1289" s="2">
        <f t="shared" si="727"/>
        <v>0.15288077581289219</v>
      </c>
      <c r="AN1289" s="2">
        <f t="shared" si="728"/>
        <v>0</v>
      </c>
      <c r="AO1289" s="2">
        <f t="shared" si="729"/>
        <v>0</v>
      </c>
      <c r="AP1289" s="2">
        <f t="shared" si="730"/>
        <v>0</v>
      </c>
      <c r="AR1289" t="str">
        <f t="shared" si="716"/>
        <v>Holt</v>
      </c>
      <c r="AS1289" t="s">
        <v>346</v>
      </c>
      <c r="AT1289">
        <v>3</v>
      </c>
      <c r="AV1289" s="91">
        <v>31</v>
      </c>
      <c r="AW1289" s="93">
        <v>89</v>
      </c>
      <c r="AX1289" s="99">
        <f t="shared" si="731"/>
        <v>31089</v>
      </c>
      <c r="AZ1289" s="7" t="s">
        <v>3053</v>
      </c>
      <c r="BA1289" t="s">
        <v>3290</v>
      </c>
    </row>
    <row r="1290" spans="1:53" hidden="1" outlineLevel="1">
      <c r="A1290" t="s">
        <v>1329</v>
      </c>
      <c r="B1290" t="s">
        <v>346</v>
      </c>
      <c r="C1290" s="1">
        <f t="shared" si="718"/>
        <v>169</v>
      </c>
      <c r="D1290" s="7">
        <f>IF(P1290&gt;0,RANK(P1290,(P1290:R1290,S1290:AG1290)),0)</f>
        <v>0</v>
      </c>
      <c r="E1290" s="7">
        <f>IF(Q1290&gt;0,RANK(Q1290,(P1290:R1290,S1290:AG1290)),0)</f>
        <v>4</v>
      </c>
      <c r="F1290" s="7">
        <f>IF(R1290&gt;0,RANK(R1290,(P1290:R1290,S1290:AG1290)),0)</f>
        <v>1</v>
      </c>
      <c r="G1290" s="7">
        <f>IF(S1290&gt;0,RANK(S1290,(P1290:R1290,S1290:AG1290)),0)</f>
        <v>3</v>
      </c>
      <c r="H1290" s="48">
        <f t="shared" si="719"/>
        <v>101</v>
      </c>
      <c r="I1290" s="163">
        <f t="shared" si="702"/>
        <v>0.59763313609467461</v>
      </c>
      <c r="J1290" s="2"/>
      <c r="K1290" s="2">
        <f t="shared" si="720"/>
        <v>0</v>
      </c>
      <c r="L1290" s="2">
        <f t="shared" si="721"/>
        <v>5.3254437869822487E-2</v>
      </c>
      <c r="M1290" s="2">
        <f t="shared" si="722"/>
        <v>0.73372781065088755</v>
      </c>
      <c r="N1290" s="2">
        <f t="shared" si="732"/>
        <v>7.6923076923076927E-2</v>
      </c>
      <c r="O1290" s="2">
        <f t="shared" si="733"/>
        <v>0.13609467455621299</v>
      </c>
      <c r="Q1290" s="1">
        <v>9</v>
      </c>
      <c r="R1290" s="1">
        <v>124</v>
      </c>
      <c r="S1290" s="1">
        <v>13</v>
      </c>
      <c r="T1290" s="1">
        <v>23</v>
      </c>
      <c r="AI1290" s="7">
        <f t="shared" si="723"/>
        <v>2</v>
      </c>
      <c r="AJ1290" s="7">
        <f t="shared" si="724"/>
        <v>0</v>
      </c>
      <c r="AK1290" s="7">
        <f t="shared" si="725"/>
        <v>0</v>
      </c>
      <c r="AL1290" s="7">
        <f t="shared" si="726"/>
        <v>0</v>
      </c>
      <c r="AM1290" s="2">
        <f t="shared" si="727"/>
        <v>0.13609467455621302</v>
      </c>
      <c r="AN1290" s="2">
        <f t="shared" si="728"/>
        <v>0</v>
      </c>
      <c r="AO1290" s="2">
        <f t="shared" si="729"/>
        <v>0</v>
      </c>
      <c r="AP1290" s="2">
        <f t="shared" si="730"/>
        <v>0</v>
      </c>
      <c r="AR1290" t="str">
        <f t="shared" si="716"/>
        <v>Hooker</v>
      </c>
      <c r="AS1290" t="s">
        <v>346</v>
      </c>
      <c r="AT1290">
        <v>3</v>
      </c>
      <c r="AV1290" s="91">
        <v>31</v>
      </c>
      <c r="AW1290" s="93">
        <v>91</v>
      </c>
      <c r="AX1290" s="99">
        <f t="shared" si="731"/>
        <v>31091</v>
      </c>
      <c r="AZ1290" s="7" t="s">
        <v>3053</v>
      </c>
      <c r="BA1290" t="s">
        <v>3290</v>
      </c>
    </row>
    <row r="1291" spans="1:53" hidden="1" outlineLevel="1">
      <c r="A1291" t="s">
        <v>1164</v>
      </c>
      <c r="B1291" t="s">
        <v>346</v>
      </c>
      <c r="C1291" s="1">
        <f t="shared" si="718"/>
        <v>703</v>
      </c>
      <c r="D1291" s="7">
        <f>IF(P1291&gt;0,RANK(P1291,(P1291:R1291,S1291:AG1291)),0)</f>
        <v>0</v>
      </c>
      <c r="E1291" s="7">
        <f>IF(Q1291&gt;0,RANK(Q1291,(P1291:R1291,S1291:AG1291)),0)</f>
        <v>4</v>
      </c>
      <c r="F1291" s="7">
        <f>IF(R1291&gt;0,RANK(R1291,(P1291:R1291,S1291:AG1291)),0)</f>
        <v>1</v>
      </c>
      <c r="G1291" s="7">
        <f>IF(S1291&gt;0,RANK(S1291,(P1291:R1291,S1291:AG1291)),0)</f>
        <v>3</v>
      </c>
      <c r="H1291" s="48">
        <f t="shared" si="719"/>
        <v>314</v>
      </c>
      <c r="I1291" s="163">
        <f t="shared" si="702"/>
        <v>0.44665718349928879</v>
      </c>
      <c r="J1291" s="2"/>
      <c r="K1291" s="2">
        <f t="shared" si="720"/>
        <v>0</v>
      </c>
      <c r="L1291" s="2">
        <f t="shared" si="721"/>
        <v>5.1209103840682786E-2</v>
      </c>
      <c r="M1291" s="2">
        <f t="shared" si="722"/>
        <v>0.65291607396870555</v>
      </c>
      <c r="N1291" s="2">
        <f t="shared" si="732"/>
        <v>8.9615931721194877E-2</v>
      </c>
      <c r="O1291" s="2">
        <f t="shared" si="733"/>
        <v>0.20625889046941681</v>
      </c>
      <c r="Q1291" s="1">
        <v>36</v>
      </c>
      <c r="R1291" s="1">
        <v>459</v>
      </c>
      <c r="S1291" s="1">
        <v>63</v>
      </c>
      <c r="T1291" s="1">
        <v>145</v>
      </c>
      <c r="AI1291" s="7">
        <f t="shared" si="723"/>
        <v>2</v>
      </c>
      <c r="AJ1291" s="7">
        <f t="shared" si="724"/>
        <v>0</v>
      </c>
      <c r="AK1291" s="7">
        <f t="shared" si="725"/>
        <v>0</v>
      </c>
      <c r="AL1291" s="7">
        <f t="shared" si="726"/>
        <v>0</v>
      </c>
      <c r="AM1291" s="2">
        <f t="shared" si="727"/>
        <v>0.20625889046941678</v>
      </c>
      <c r="AN1291" s="2">
        <f t="shared" si="728"/>
        <v>0</v>
      </c>
      <c r="AO1291" s="2">
        <f t="shared" si="729"/>
        <v>0</v>
      </c>
      <c r="AP1291" s="2">
        <f t="shared" si="730"/>
        <v>0</v>
      </c>
      <c r="AR1291" t="str">
        <f t="shared" si="716"/>
        <v>Howard</v>
      </c>
      <c r="AS1291" t="s">
        <v>346</v>
      </c>
      <c r="AT1291">
        <v>3</v>
      </c>
      <c r="AV1291" s="91">
        <v>31</v>
      </c>
      <c r="AW1291" s="93">
        <v>93</v>
      </c>
      <c r="AX1291" s="99">
        <f t="shared" si="731"/>
        <v>31093</v>
      </c>
      <c r="AZ1291" s="7" t="s">
        <v>3053</v>
      </c>
      <c r="BA1291" t="s">
        <v>3290</v>
      </c>
    </row>
    <row r="1292" spans="1:53" hidden="1" outlineLevel="1">
      <c r="A1292" t="s">
        <v>2535</v>
      </c>
      <c r="B1292" t="s">
        <v>346</v>
      </c>
      <c r="C1292" s="1">
        <f t="shared" si="718"/>
        <v>846</v>
      </c>
      <c r="D1292" s="7">
        <f>IF(P1292&gt;0,RANK(P1292,(P1292:R1292,S1292:AG1292)),0)</f>
        <v>0</v>
      </c>
      <c r="E1292" s="7">
        <f>IF(Q1292&gt;0,RANK(Q1292,(P1292:R1292,S1292:AG1292)),0)</f>
        <v>4</v>
      </c>
      <c r="F1292" s="7">
        <f>IF(R1292&gt;0,RANK(R1292,(P1292:R1292,S1292:AG1292)),0)</f>
        <v>1</v>
      </c>
      <c r="G1292" s="7">
        <f>IF(S1292&gt;0,RANK(S1292,(P1292:R1292,S1292:AG1292)),0)</f>
        <v>3</v>
      </c>
      <c r="H1292" s="48">
        <f t="shared" si="719"/>
        <v>399</v>
      </c>
      <c r="I1292" s="163">
        <f t="shared" si="702"/>
        <v>0.47163120567375888</v>
      </c>
      <c r="J1292" s="2"/>
      <c r="K1292" s="2">
        <f t="shared" si="720"/>
        <v>0</v>
      </c>
      <c r="L1292" s="2">
        <f t="shared" si="721"/>
        <v>6.2647754137115833E-2</v>
      </c>
      <c r="M1292" s="2">
        <f t="shared" si="722"/>
        <v>0.65366430260047281</v>
      </c>
      <c r="N1292" s="2">
        <f t="shared" si="732"/>
        <v>0.10165484633569739</v>
      </c>
      <c r="O1292" s="2">
        <f t="shared" si="733"/>
        <v>0.18203309692671393</v>
      </c>
      <c r="Q1292" s="1">
        <v>53</v>
      </c>
      <c r="R1292" s="1">
        <v>553</v>
      </c>
      <c r="S1292" s="1">
        <v>86</v>
      </c>
      <c r="T1292" s="1">
        <v>154</v>
      </c>
      <c r="AI1292" s="7">
        <f t="shared" si="723"/>
        <v>2</v>
      </c>
      <c r="AJ1292" s="7">
        <f t="shared" si="724"/>
        <v>0</v>
      </c>
      <c r="AK1292" s="7">
        <f t="shared" si="725"/>
        <v>0</v>
      </c>
      <c r="AL1292" s="7">
        <f t="shared" si="726"/>
        <v>0</v>
      </c>
      <c r="AM1292" s="2">
        <f t="shared" si="727"/>
        <v>0.18203309692671396</v>
      </c>
      <c r="AN1292" s="2">
        <f t="shared" si="728"/>
        <v>0</v>
      </c>
      <c r="AO1292" s="2">
        <f t="shared" si="729"/>
        <v>0</v>
      </c>
      <c r="AP1292" s="2">
        <f t="shared" si="730"/>
        <v>0</v>
      </c>
      <c r="AR1292" t="str">
        <f t="shared" si="716"/>
        <v>Jefferson</v>
      </c>
      <c r="AS1292" t="s">
        <v>346</v>
      </c>
      <c r="AT1292">
        <v>3</v>
      </c>
      <c r="AV1292" s="91">
        <v>31</v>
      </c>
      <c r="AW1292" s="93">
        <v>95</v>
      </c>
      <c r="AX1292" s="99">
        <f t="shared" si="731"/>
        <v>31095</v>
      </c>
      <c r="AZ1292" s="7" t="s">
        <v>3053</v>
      </c>
      <c r="BA1292" t="s">
        <v>3290</v>
      </c>
    </row>
    <row r="1293" spans="1:53" hidden="1" outlineLevel="1">
      <c r="A1293" t="s">
        <v>1995</v>
      </c>
      <c r="B1293" t="s">
        <v>346</v>
      </c>
      <c r="C1293" s="1">
        <f t="shared" si="718"/>
        <v>631</v>
      </c>
      <c r="D1293" s="7">
        <f>IF(P1293&gt;0,RANK(P1293,(P1293:R1293,S1293:AG1293)),0)</f>
        <v>0</v>
      </c>
      <c r="E1293" s="7">
        <f>IF(Q1293&gt;0,RANK(Q1293,(P1293:R1293,S1293:AG1293)),0)</f>
        <v>4</v>
      </c>
      <c r="F1293" s="7">
        <f>IF(R1293&gt;0,RANK(R1293,(P1293:R1293,S1293:AG1293)),0)</f>
        <v>1</v>
      </c>
      <c r="G1293" s="7">
        <f>IF(S1293&gt;0,RANK(S1293,(P1293:R1293,S1293:AG1293)),0)</f>
        <v>3</v>
      </c>
      <c r="H1293" s="48">
        <f t="shared" si="719"/>
        <v>298</v>
      </c>
      <c r="I1293" s="163">
        <f t="shared" si="702"/>
        <v>0.47226624405705231</v>
      </c>
      <c r="J1293" s="2"/>
      <c r="K1293" s="2">
        <f t="shared" si="720"/>
        <v>0</v>
      </c>
      <c r="L1293" s="2">
        <f t="shared" si="721"/>
        <v>5.2297939778129951E-2</v>
      </c>
      <c r="M1293" s="2">
        <f t="shared" si="722"/>
        <v>0.65134706814580035</v>
      </c>
      <c r="N1293" s="2">
        <f t="shared" si="732"/>
        <v>0.11727416798732171</v>
      </c>
      <c r="O1293" s="2">
        <f t="shared" si="733"/>
        <v>0.17908082408874804</v>
      </c>
      <c r="Q1293" s="1">
        <v>33</v>
      </c>
      <c r="R1293" s="1">
        <v>411</v>
      </c>
      <c r="S1293" s="1">
        <v>74</v>
      </c>
      <c r="T1293" s="1">
        <v>113</v>
      </c>
      <c r="AI1293" s="7">
        <f t="shared" si="723"/>
        <v>2</v>
      </c>
      <c r="AJ1293" s="7">
        <f t="shared" si="724"/>
        <v>0</v>
      </c>
      <c r="AK1293" s="7">
        <f t="shared" si="725"/>
        <v>0</v>
      </c>
      <c r="AL1293" s="7">
        <f t="shared" si="726"/>
        <v>0</v>
      </c>
      <c r="AM1293" s="2">
        <f t="shared" si="727"/>
        <v>0.17908082408874801</v>
      </c>
      <c r="AN1293" s="2">
        <f t="shared" si="728"/>
        <v>0</v>
      </c>
      <c r="AO1293" s="2">
        <f t="shared" si="729"/>
        <v>0</v>
      </c>
      <c r="AP1293" s="2">
        <f t="shared" si="730"/>
        <v>0</v>
      </c>
      <c r="AR1293" t="str">
        <f t="shared" si="716"/>
        <v>Johnson</v>
      </c>
      <c r="AS1293" t="s">
        <v>346</v>
      </c>
      <c r="AT1293">
        <v>3</v>
      </c>
      <c r="AV1293" s="91">
        <v>31</v>
      </c>
      <c r="AW1293" s="93">
        <v>97</v>
      </c>
      <c r="AX1293" s="99">
        <f t="shared" si="731"/>
        <v>31097</v>
      </c>
      <c r="AZ1293" s="7" t="s">
        <v>3053</v>
      </c>
      <c r="BA1293" t="s">
        <v>3290</v>
      </c>
    </row>
    <row r="1294" spans="1:53" hidden="1" outlineLevel="1">
      <c r="A1294" t="s">
        <v>1618</v>
      </c>
      <c r="B1294" t="s">
        <v>346</v>
      </c>
      <c r="C1294" s="1">
        <f t="shared" si="718"/>
        <v>1018</v>
      </c>
      <c r="D1294" s="7">
        <f>IF(P1294&gt;0,RANK(P1294,(P1294:R1294,S1294:AG1294)),0)</f>
        <v>0</v>
      </c>
      <c r="E1294" s="7">
        <f>IF(Q1294&gt;0,RANK(Q1294,(P1294:R1294,S1294:AG1294)),0)</f>
        <v>4</v>
      </c>
      <c r="F1294" s="7">
        <f>IF(R1294&gt;0,RANK(R1294,(P1294:R1294,S1294:AG1294)),0)</f>
        <v>1</v>
      </c>
      <c r="G1294" s="7">
        <f>IF(S1294&gt;0,RANK(S1294,(P1294:R1294,S1294:AG1294)),0)</f>
        <v>3</v>
      </c>
      <c r="H1294" s="48">
        <f t="shared" si="719"/>
        <v>432</v>
      </c>
      <c r="I1294" s="163">
        <f t="shared" si="702"/>
        <v>0.42436149312377208</v>
      </c>
      <c r="J1294" s="2"/>
      <c r="K1294" s="2">
        <f t="shared" si="720"/>
        <v>0</v>
      </c>
      <c r="L1294" s="2">
        <f t="shared" si="721"/>
        <v>6.5815324165029471E-2</v>
      </c>
      <c r="M1294" s="2">
        <f t="shared" si="722"/>
        <v>0.62377210216110024</v>
      </c>
      <c r="N1294" s="2">
        <f t="shared" si="732"/>
        <v>0.11100196463654224</v>
      </c>
      <c r="O1294" s="2">
        <f t="shared" si="733"/>
        <v>0.19941060903732807</v>
      </c>
      <c r="Q1294" s="1">
        <v>67</v>
      </c>
      <c r="R1294" s="1">
        <v>635</v>
      </c>
      <c r="S1294" s="1">
        <v>113</v>
      </c>
      <c r="T1294" s="1">
        <v>203</v>
      </c>
      <c r="AI1294" s="7">
        <f t="shared" si="723"/>
        <v>2</v>
      </c>
      <c r="AJ1294" s="7">
        <f t="shared" si="724"/>
        <v>0</v>
      </c>
      <c r="AK1294" s="7">
        <f t="shared" si="725"/>
        <v>0</v>
      </c>
      <c r="AL1294" s="7">
        <f t="shared" si="726"/>
        <v>0</v>
      </c>
      <c r="AM1294" s="2">
        <f t="shared" si="727"/>
        <v>0.1994106090373281</v>
      </c>
      <c r="AN1294" s="2">
        <f t="shared" si="728"/>
        <v>0</v>
      </c>
      <c r="AO1294" s="2">
        <f t="shared" si="729"/>
        <v>0</v>
      </c>
      <c r="AP1294" s="2">
        <f t="shared" si="730"/>
        <v>0</v>
      </c>
      <c r="AR1294" t="str">
        <f t="shared" si="716"/>
        <v>Kearney</v>
      </c>
      <c r="AS1294" t="s">
        <v>346</v>
      </c>
      <c r="AT1294">
        <v>3</v>
      </c>
      <c r="AV1294" s="91">
        <v>31</v>
      </c>
      <c r="AW1294" s="93">
        <v>99</v>
      </c>
      <c r="AX1294" s="99">
        <f t="shared" si="731"/>
        <v>31099</v>
      </c>
      <c r="AZ1294" s="7" t="s">
        <v>3053</v>
      </c>
      <c r="BA1294" t="s">
        <v>3290</v>
      </c>
    </row>
    <row r="1295" spans="1:53" hidden="1" outlineLevel="1">
      <c r="A1295" t="s">
        <v>3088</v>
      </c>
      <c r="B1295" t="s">
        <v>346</v>
      </c>
      <c r="C1295" s="1">
        <f t="shared" si="718"/>
        <v>1264</v>
      </c>
      <c r="D1295" s="7">
        <f>IF(P1295&gt;0,RANK(P1295,(P1295:R1295,S1295:AG1295)),0)</f>
        <v>0</v>
      </c>
      <c r="E1295" s="7">
        <f>IF(Q1295&gt;0,RANK(Q1295,(P1295:R1295,S1295:AG1295)),0)</f>
        <v>4</v>
      </c>
      <c r="F1295" s="7">
        <f>IF(R1295&gt;0,RANK(R1295,(P1295:R1295,S1295:AG1295)),0)</f>
        <v>1</v>
      </c>
      <c r="G1295" s="7">
        <f>IF(S1295&gt;0,RANK(S1295,(P1295:R1295,S1295:AG1295)),0)</f>
        <v>3</v>
      </c>
      <c r="H1295" s="48">
        <f t="shared" si="719"/>
        <v>727</v>
      </c>
      <c r="I1295" s="163">
        <f t="shared" si="702"/>
        <v>0.57515822784810122</v>
      </c>
      <c r="J1295" s="2"/>
      <c r="K1295" s="2">
        <f t="shared" si="720"/>
        <v>0</v>
      </c>
      <c r="L1295" s="2">
        <f t="shared" si="721"/>
        <v>7.1993670886075944E-2</v>
      </c>
      <c r="M1295" s="2">
        <f t="shared" si="722"/>
        <v>0.696993670886076</v>
      </c>
      <c r="N1295" s="2">
        <f t="shared" si="732"/>
        <v>0.10917721518987342</v>
      </c>
      <c r="O1295" s="2">
        <f t="shared" si="733"/>
        <v>0.12183544303797458</v>
      </c>
      <c r="Q1295" s="1">
        <v>91</v>
      </c>
      <c r="R1295" s="1">
        <v>881</v>
      </c>
      <c r="S1295" s="1">
        <v>138</v>
      </c>
      <c r="T1295" s="1">
        <v>154</v>
      </c>
      <c r="AI1295" s="7">
        <f t="shared" si="723"/>
        <v>2</v>
      </c>
      <c r="AJ1295" s="7">
        <f t="shared" si="724"/>
        <v>0</v>
      </c>
      <c r="AK1295" s="7">
        <f t="shared" si="725"/>
        <v>0</v>
      </c>
      <c r="AL1295" s="7">
        <f t="shared" si="726"/>
        <v>0</v>
      </c>
      <c r="AM1295" s="2">
        <f t="shared" si="727"/>
        <v>0.12183544303797468</v>
      </c>
      <c r="AN1295" s="2">
        <f t="shared" si="728"/>
        <v>0</v>
      </c>
      <c r="AO1295" s="2">
        <f t="shared" si="729"/>
        <v>0</v>
      </c>
      <c r="AP1295" s="2">
        <f t="shared" si="730"/>
        <v>0</v>
      </c>
      <c r="AR1295" t="str">
        <f t="shared" si="716"/>
        <v>Keith</v>
      </c>
      <c r="AS1295" t="s">
        <v>346</v>
      </c>
      <c r="AT1295">
        <v>3</v>
      </c>
      <c r="AV1295" s="91">
        <v>31</v>
      </c>
      <c r="AW1295" s="93">
        <v>101</v>
      </c>
      <c r="AX1295" s="99">
        <f t="shared" si="731"/>
        <v>31101</v>
      </c>
      <c r="AZ1295" s="7" t="s">
        <v>3053</v>
      </c>
      <c r="BA1295" t="s">
        <v>3290</v>
      </c>
    </row>
    <row r="1296" spans="1:53" hidden="1" outlineLevel="1">
      <c r="A1296" t="s">
        <v>1450</v>
      </c>
      <c r="B1296" t="s">
        <v>346</v>
      </c>
      <c r="C1296" s="1">
        <f t="shared" si="718"/>
        <v>222</v>
      </c>
      <c r="D1296" s="7">
        <f>IF(P1296&gt;0,RANK(P1296,(P1296:R1296,S1296:AG1296)),0)</f>
        <v>0</v>
      </c>
      <c r="E1296" s="7">
        <f>IF(Q1296&gt;0,RANK(Q1296,(P1296:R1296,S1296:AG1296)),0)</f>
        <v>4</v>
      </c>
      <c r="F1296" s="7">
        <f>IF(R1296&gt;0,RANK(R1296,(P1296:R1296,S1296:AG1296)),0)</f>
        <v>1</v>
      </c>
      <c r="G1296" s="7">
        <f>IF(S1296&gt;0,RANK(S1296,(P1296:R1296,S1296:AG1296)),0)</f>
        <v>3</v>
      </c>
      <c r="H1296" s="48">
        <f t="shared" si="719"/>
        <v>91</v>
      </c>
      <c r="I1296" s="163">
        <f t="shared" si="702"/>
        <v>0.40990990990990989</v>
      </c>
      <c r="J1296" s="2"/>
      <c r="K1296" s="2">
        <f t="shared" si="720"/>
        <v>0</v>
      </c>
      <c r="L1296" s="2">
        <f t="shared" si="721"/>
        <v>7.6576576576576572E-2</v>
      </c>
      <c r="M1296" s="2">
        <f t="shared" si="722"/>
        <v>0.59009009009009006</v>
      </c>
      <c r="N1296" s="2">
        <f t="shared" si="732"/>
        <v>0.15315315315315314</v>
      </c>
      <c r="O1296" s="2">
        <f t="shared" si="733"/>
        <v>0.18018018018018023</v>
      </c>
      <c r="Q1296" s="1">
        <v>17</v>
      </c>
      <c r="R1296" s="1">
        <v>131</v>
      </c>
      <c r="S1296" s="1">
        <v>34</v>
      </c>
      <c r="T1296" s="1">
        <v>40</v>
      </c>
      <c r="AI1296" s="7">
        <f t="shared" si="723"/>
        <v>2</v>
      </c>
      <c r="AJ1296" s="7">
        <f t="shared" si="724"/>
        <v>0</v>
      </c>
      <c r="AK1296" s="7">
        <f t="shared" si="725"/>
        <v>0</v>
      </c>
      <c r="AL1296" s="7">
        <f t="shared" si="726"/>
        <v>0</v>
      </c>
      <c r="AM1296" s="2">
        <f t="shared" si="727"/>
        <v>0.18018018018018017</v>
      </c>
      <c r="AN1296" s="2">
        <f t="shared" si="728"/>
        <v>0</v>
      </c>
      <c r="AO1296" s="2">
        <f t="shared" si="729"/>
        <v>0</v>
      </c>
      <c r="AP1296" s="2">
        <f t="shared" si="730"/>
        <v>0</v>
      </c>
      <c r="AR1296" t="str">
        <f t="shared" si="716"/>
        <v>Keya Paha</v>
      </c>
      <c r="AS1296" t="s">
        <v>346</v>
      </c>
      <c r="AT1296">
        <v>3</v>
      </c>
      <c r="AV1296" s="91">
        <v>31</v>
      </c>
      <c r="AW1296" s="93">
        <v>103</v>
      </c>
      <c r="AX1296" s="99">
        <f t="shared" si="731"/>
        <v>31103</v>
      </c>
      <c r="AZ1296" s="7" t="s">
        <v>3053</v>
      </c>
      <c r="BA1296" t="s">
        <v>3290</v>
      </c>
    </row>
    <row r="1297" spans="1:53" hidden="1" outlineLevel="1">
      <c r="A1297" t="s">
        <v>1439</v>
      </c>
      <c r="B1297" t="s">
        <v>346</v>
      </c>
      <c r="C1297" s="1">
        <f t="shared" si="718"/>
        <v>711</v>
      </c>
      <c r="D1297" s="7">
        <f>IF(P1297&gt;0,RANK(P1297,(P1297:R1297,S1297:AG1297)),0)</f>
        <v>0</v>
      </c>
      <c r="E1297" s="7">
        <f>IF(Q1297&gt;0,RANK(Q1297,(P1297:R1297,S1297:AG1297)),0)</f>
        <v>4</v>
      </c>
      <c r="F1297" s="7">
        <f>IF(R1297&gt;0,RANK(R1297,(P1297:R1297,S1297:AG1297)),0)</f>
        <v>1</v>
      </c>
      <c r="G1297" s="7">
        <f>IF(S1297&gt;0,RANK(S1297,(P1297:R1297,S1297:AG1297)),0)</f>
        <v>3</v>
      </c>
      <c r="H1297" s="48">
        <f t="shared" si="719"/>
        <v>364</v>
      </c>
      <c r="I1297" s="163">
        <f t="shared" si="702"/>
        <v>0.51195499296765123</v>
      </c>
      <c r="J1297" s="2"/>
      <c r="K1297" s="2">
        <f t="shared" si="720"/>
        <v>0</v>
      </c>
      <c r="L1297" s="2">
        <f t="shared" si="721"/>
        <v>7.0323488045007029E-2</v>
      </c>
      <c r="M1297" s="2">
        <f t="shared" si="722"/>
        <v>0.67088607594936711</v>
      </c>
      <c r="N1297" s="2">
        <f t="shared" si="732"/>
        <v>9.9859353023909983E-2</v>
      </c>
      <c r="O1297" s="2">
        <f t="shared" si="733"/>
        <v>0.15893108298171593</v>
      </c>
      <c r="Q1297" s="1">
        <v>50</v>
      </c>
      <c r="R1297" s="1">
        <v>477</v>
      </c>
      <c r="S1297" s="1">
        <v>71</v>
      </c>
      <c r="T1297" s="1">
        <v>113</v>
      </c>
      <c r="AI1297" s="7">
        <f t="shared" si="723"/>
        <v>2</v>
      </c>
      <c r="AJ1297" s="7">
        <f t="shared" si="724"/>
        <v>0</v>
      </c>
      <c r="AK1297" s="7">
        <f t="shared" si="725"/>
        <v>0</v>
      </c>
      <c r="AL1297" s="7">
        <f t="shared" si="726"/>
        <v>0</v>
      </c>
      <c r="AM1297" s="2">
        <f t="shared" si="727"/>
        <v>0.1589310829817159</v>
      </c>
      <c r="AN1297" s="2">
        <f t="shared" si="728"/>
        <v>0</v>
      </c>
      <c r="AO1297" s="2">
        <f t="shared" si="729"/>
        <v>0</v>
      </c>
      <c r="AP1297" s="2">
        <f t="shared" si="730"/>
        <v>0</v>
      </c>
      <c r="AR1297" t="str">
        <f t="shared" si="716"/>
        <v>Kimball</v>
      </c>
      <c r="AS1297" t="s">
        <v>346</v>
      </c>
      <c r="AT1297">
        <v>3</v>
      </c>
      <c r="AV1297" s="91">
        <v>31</v>
      </c>
      <c r="AW1297" s="93">
        <v>105</v>
      </c>
      <c r="AX1297" s="99">
        <f t="shared" si="731"/>
        <v>31105</v>
      </c>
      <c r="AZ1297" s="7" t="s">
        <v>3053</v>
      </c>
      <c r="BA1297" t="s">
        <v>3290</v>
      </c>
    </row>
    <row r="1298" spans="1:53" hidden="1" outlineLevel="1">
      <c r="A1298" t="s">
        <v>802</v>
      </c>
      <c r="B1298" t="s">
        <v>346</v>
      </c>
      <c r="C1298" s="1">
        <f t="shared" si="718"/>
        <v>1038</v>
      </c>
      <c r="D1298" s="7">
        <f>IF(P1298&gt;0,RANK(P1298,(P1298:R1298,S1298:AG1298)),0)</f>
        <v>0</v>
      </c>
      <c r="E1298" s="7">
        <f>IF(Q1298&gt;0,RANK(Q1298,(P1298:R1298,S1298:AG1298)),0)</f>
        <v>4</v>
      </c>
      <c r="F1298" s="7">
        <f>IF(R1298&gt;0,RANK(R1298,(P1298:R1298,S1298:AG1298)),0)</f>
        <v>1</v>
      </c>
      <c r="G1298" s="7">
        <f>IF(S1298&gt;0,RANK(S1298,(P1298:R1298,S1298:AG1298)),0)</f>
        <v>3</v>
      </c>
      <c r="H1298" s="48">
        <f t="shared" si="719"/>
        <v>576</v>
      </c>
      <c r="I1298" s="163">
        <f t="shared" si="702"/>
        <v>0.55491329479768781</v>
      </c>
      <c r="J1298" s="2"/>
      <c r="K1298" s="2">
        <f t="shared" si="720"/>
        <v>0</v>
      </c>
      <c r="L1298" s="2">
        <f t="shared" si="721"/>
        <v>3.6608863198458574E-2</v>
      </c>
      <c r="M1298" s="2">
        <f t="shared" si="722"/>
        <v>0.70038535645472066</v>
      </c>
      <c r="N1298" s="2">
        <f t="shared" si="732"/>
        <v>0.11753371868978806</v>
      </c>
      <c r="O1298" s="2">
        <f t="shared" si="733"/>
        <v>0.14547206165703269</v>
      </c>
      <c r="Q1298" s="1">
        <v>38</v>
      </c>
      <c r="R1298" s="1">
        <v>727</v>
      </c>
      <c r="S1298" s="1">
        <v>122</v>
      </c>
      <c r="T1298" s="1">
        <v>151</v>
      </c>
      <c r="AI1298" s="7">
        <f t="shared" si="723"/>
        <v>2</v>
      </c>
      <c r="AJ1298" s="7">
        <f t="shared" si="724"/>
        <v>0</v>
      </c>
      <c r="AK1298" s="7">
        <f t="shared" si="725"/>
        <v>0</v>
      </c>
      <c r="AL1298" s="7">
        <f t="shared" si="726"/>
        <v>0</v>
      </c>
      <c r="AM1298" s="2">
        <f t="shared" si="727"/>
        <v>0.14547206165703275</v>
      </c>
      <c r="AN1298" s="2">
        <f t="shared" si="728"/>
        <v>0</v>
      </c>
      <c r="AO1298" s="2">
        <f t="shared" si="729"/>
        <v>0</v>
      </c>
      <c r="AP1298" s="2">
        <f t="shared" si="730"/>
        <v>0</v>
      </c>
      <c r="AR1298" t="str">
        <f t="shared" si="716"/>
        <v>Knox</v>
      </c>
      <c r="AS1298" t="s">
        <v>346</v>
      </c>
      <c r="AT1298">
        <v>3</v>
      </c>
      <c r="AV1298" s="91">
        <v>31</v>
      </c>
      <c r="AW1298" s="93">
        <v>107</v>
      </c>
      <c r="AX1298" s="99">
        <f t="shared" si="731"/>
        <v>31107</v>
      </c>
      <c r="AZ1298" s="7" t="s">
        <v>3053</v>
      </c>
      <c r="BA1298" t="s">
        <v>3290</v>
      </c>
    </row>
    <row r="1299" spans="1:53" hidden="1" outlineLevel="1">
      <c r="A1299" t="s">
        <v>1844</v>
      </c>
      <c r="B1299" t="s">
        <v>346</v>
      </c>
      <c r="C1299" s="1">
        <f t="shared" si="718"/>
        <v>25893</v>
      </c>
      <c r="D1299" s="7">
        <f>IF(P1299&gt;0,RANK(P1299,(P1299:R1299,S1299:AG1299)),0)</f>
        <v>0</v>
      </c>
      <c r="E1299" s="7">
        <f>IF(Q1299&gt;0,RANK(Q1299,(P1299:R1299,S1299:AG1299)),0)</f>
        <v>4</v>
      </c>
      <c r="F1299" s="7">
        <f>IF(R1299&gt;0,RANK(R1299,(P1299:R1299,S1299:AG1299)),0)</f>
        <v>1</v>
      </c>
      <c r="G1299" s="7">
        <f>IF(S1299&gt;0,RANK(S1299,(P1299:R1299,S1299:AG1299)),0)</f>
        <v>3</v>
      </c>
      <c r="H1299" s="48">
        <f t="shared" si="719"/>
        <v>14566</v>
      </c>
      <c r="I1299" s="163">
        <f t="shared" si="702"/>
        <v>0.5625458618159348</v>
      </c>
      <c r="J1299" s="2"/>
      <c r="K1299" s="2">
        <f t="shared" si="720"/>
        <v>0</v>
      </c>
      <c r="L1299" s="2">
        <f t="shared" si="721"/>
        <v>4.9704553354188392E-2</v>
      </c>
      <c r="M1299" s="2">
        <f t="shared" si="722"/>
        <v>0.69879890317846527</v>
      </c>
      <c r="N1299" s="2">
        <f t="shared" si="732"/>
        <v>0.10323253388946819</v>
      </c>
      <c r="O1299" s="2">
        <f t="shared" si="733"/>
        <v>0.14826400957787811</v>
      </c>
      <c r="Q1299" s="1">
        <v>1287</v>
      </c>
      <c r="R1299" s="1">
        <v>18094</v>
      </c>
      <c r="S1299" s="1">
        <v>2673</v>
      </c>
      <c r="T1299" s="1">
        <v>3528</v>
      </c>
      <c r="AA1299" s="1">
        <v>311</v>
      </c>
      <c r="AI1299" s="7">
        <f t="shared" si="723"/>
        <v>2</v>
      </c>
      <c r="AJ1299" s="7">
        <f t="shared" si="724"/>
        <v>0</v>
      </c>
      <c r="AK1299" s="7">
        <f t="shared" si="725"/>
        <v>0</v>
      </c>
      <c r="AL1299" s="7">
        <f t="shared" si="726"/>
        <v>0</v>
      </c>
      <c r="AM1299" s="2">
        <f t="shared" si="727"/>
        <v>0.13625304136253041</v>
      </c>
      <c r="AN1299" s="2">
        <f t="shared" si="728"/>
        <v>0</v>
      </c>
      <c r="AO1299" s="2">
        <f t="shared" si="729"/>
        <v>0</v>
      </c>
      <c r="AP1299" s="2">
        <f t="shared" si="730"/>
        <v>0</v>
      </c>
      <c r="AR1299" t="str">
        <f t="shared" si="716"/>
        <v>Lancaster</v>
      </c>
      <c r="AS1299" t="s">
        <v>346</v>
      </c>
      <c r="AT1299">
        <v>1</v>
      </c>
      <c r="AV1299" s="91">
        <v>31</v>
      </c>
      <c r="AW1299" s="93">
        <v>109</v>
      </c>
      <c r="AX1299" s="99">
        <f t="shared" si="731"/>
        <v>31109</v>
      </c>
      <c r="AZ1299" s="7" t="s">
        <v>3053</v>
      </c>
      <c r="BA1299" t="s">
        <v>3290</v>
      </c>
    </row>
    <row r="1300" spans="1:53" hidden="1" outlineLevel="1">
      <c r="A1300" t="s">
        <v>229</v>
      </c>
      <c r="B1300" t="s">
        <v>346</v>
      </c>
      <c r="C1300" s="1">
        <f t="shared" si="718"/>
        <v>4425</v>
      </c>
      <c r="D1300" s="7">
        <f>IF(P1300&gt;0,RANK(P1300,(P1300:R1300,S1300:AG1300)),0)</f>
        <v>0</v>
      </c>
      <c r="E1300" s="7">
        <f>IF(Q1300&gt;0,RANK(Q1300,(P1300:R1300,S1300:AG1300)),0)</f>
        <v>4</v>
      </c>
      <c r="F1300" s="7">
        <f>IF(R1300&gt;0,RANK(R1300,(P1300:R1300,S1300:AG1300)),0)</f>
        <v>1</v>
      </c>
      <c r="G1300" s="7">
        <f>IF(S1300&gt;0,RANK(S1300,(P1300:R1300,S1300:AG1300)),0)</f>
        <v>3</v>
      </c>
      <c r="H1300" s="48">
        <f t="shared" si="719"/>
        <v>2361</v>
      </c>
      <c r="I1300" s="163">
        <f t="shared" si="702"/>
        <v>0.53355932203389833</v>
      </c>
      <c r="J1300" s="2"/>
      <c r="K1300" s="2">
        <f t="shared" si="720"/>
        <v>0</v>
      </c>
      <c r="L1300" s="2">
        <f t="shared" si="721"/>
        <v>6.1694915254237287E-2</v>
      </c>
      <c r="M1300" s="2">
        <f t="shared" si="722"/>
        <v>0.67796610169491522</v>
      </c>
      <c r="N1300" s="2">
        <f t="shared" si="732"/>
        <v>0.11209039548022599</v>
      </c>
      <c r="O1300" s="2">
        <f t="shared" si="733"/>
        <v>0.14824858757062148</v>
      </c>
      <c r="Q1300" s="1">
        <v>273</v>
      </c>
      <c r="R1300" s="1">
        <v>3000</v>
      </c>
      <c r="S1300" s="1">
        <v>496</v>
      </c>
      <c r="T1300" s="1">
        <v>639</v>
      </c>
      <c r="AA1300" s="1">
        <v>17</v>
      </c>
      <c r="AI1300" s="7">
        <f t="shared" si="723"/>
        <v>2</v>
      </c>
      <c r="AJ1300" s="7">
        <f t="shared" si="724"/>
        <v>0</v>
      </c>
      <c r="AK1300" s="7">
        <f t="shared" si="725"/>
        <v>0</v>
      </c>
      <c r="AL1300" s="7">
        <f t="shared" si="726"/>
        <v>0</v>
      </c>
      <c r="AM1300" s="2">
        <f t="shared" si="727"/>
        <v>0.14440677966101695</v>
      </c>
      <c r="AN1300" s="2">
        <f t="shared" si="728"/>
        <v>0</v>
      </c>
      <c r="AO1300" s="2">
        <f t="shared" si="729"/>
        <v>0</v>
      </c>
      <c r="AP1300" s="2">
        <f t="shared" si="730"/>
        <v>0</v>
      </c>
      <c r="AR1300" t="str">
        <f t="shared" si="716"/>
        <v>Lincoln</v>
      </c>
      <c r="AS1300" t="s">
        <v>346</v>
      </c>
      <c r="AT1300">
        <v>3</v>
      </c>
      <c r="AV1300" s="91">
        <v>31</v>
      </c>
      <c r="AW1300" s="93">
        <v>111</v>
      </c>
      <c r="AX1300" s="99">
        <f t="shared" si="731"/>
        <v>31111</v>
      </c>
      <c r="AZ1300" s="7" t="s">
        <v>3053</v>
      </c>
      <c r="BA1300" t="s">
        <v>3290</v>
      </c>
    </row>
    <row r="1301" spans="1:53" hidden="1" outlineLevel="1">
      <c r="A1301" t="s">
        <v>2211</v>
      </c>
      <c r="B1301" t="s">
        <v>346</v>
      </c>
      <c r="C1301" s="1">
        <f t="shared" si="718"/>
        <v>191</v>
      </c>
      <c r="D1301" s="7">
        <f>IF(P1301&gt;0,RANK(P1301,(P1301:R1301,S1301:AG1301)),0)</f>
        <v>0</v>
      </c>
      <c r="E1301" s="7">
        <f>IF(Q1301&gt;0,RANK(Q1301,(P1301:R1301,S1301:AG1301)),0)</f>
        <v>4</v>
      </c>
      <c r="F1301" s="7">
        <f>IF(R1301&gt;0,RANK(R1301,(P1301:R1301,S1301:AG1301)),0)</f>
        <v>1</v>
      </c>
      <c r="G1301" s="7">
        <f>IF(S1301&gt;0,RANK(S1301,(P1301:R1301,S1301:AG1301)),0)</f>
        <v>3</v>
      </c>
      <c r="H1301" s="48">
        <f t="shared" si="719"/>
        <v>91</v>
      </c>
      <c r="I1301" s="163">
        <f t="shared" si="702"/>
        <v>0.47643979057591623</v>
      </c>
      <c r="J1301" s="2"/>
      <c r="K1301" s="2">
        <f t="shared" si="720"/>
        <v>0</v>
      </c>
      <c r="L1301" s="2">
        <f t="shared" si="721"/>
        <v>6.8062827225130892E-2</v>
      </c>
      <c r="M1301" s="2">
        <f t="shared" si="722"/>
        <v>0.66492146596858637</v>
      </c>
      <c r="N1301" s="2">
        <f t="shared" si="732"/>
        <v>7.8534031413612565E-2</v>
      </c>
      <c r="O1301" s="2">
        <f t="shared" si="733"/>
        <v>0.18848167539267016</v>
      </c>
      <c r="Q1301" s="1">
        <v>13</v>
      </c>
      <c r="R1301" s="1">
        <v>127</v>
      </c>
      <c r="S1301" s="1">
        <v>15</v>
      </c>
      <c r="T1301" s="1">
        <v>36</v>
      </c>
      <c r="AI1301" s="7">
        <f t="shared" si="723"/>
        <v>2</v>
      </c>
      <c r="AJ1301" s="7">
        <f t="shared" si="724"/>
        <v>0</v>
      </c>
      <c r="AK1301" s="7">
        <f t="shared" si="725"/>
        <v>0</v>
      </c>
      <c r="AL1301" s="7">
        <f t="shared" si="726"/>
        <v>0</v>
      </c>
      <c r="AM1301" s="2">
        <f t="shared" si="727"/>
        <v>0.18848167539267016</v>
      </c>
      <c r="AN1301" s="2">
        <f t="shared" si="728"/>
        <v>0</v>
      </c>
      <c r="AO1301" s="2">
        <f t="shared" si="729"/>
        <v>0</v>
      </c>
      <c r="AP1301" s="2">
        <f t="shared" si="730"/>
        <v>0</v>
      </c>
      <c r="AR1301" t="str">
        <f t="shared" ref="AR1301:AR1345" si="734">A1301</f>
        <v>Logan</v>
      </c>
      <c r="AS1301" t="s">
        <v>346</v>
      </c>
      <c r="AT1301">
        <v>3</v>
      </c>
      <c r="AV1301" s="91">
        <v>31</v>
      </c>
      <c r="AW1301" s="93">
        <v>113</v>
      </c>
      <c r="AX1301" s="99">
        <f t="shared" si="731"/>
        <v>31113</v>
      </c>
      <c r="AZ1301" s="7" t="s">
        <v>3053</v>
      </c>
      <c r="BA1301" t="s">
        <v>3290</v>
      </c>
    </row>
    <row r="1302" spans="1:53" hidden="1" outlineLevel="1">
      <c r="A1302" t="s">
        <v>183</v>
      </c>
      <c r="B1302" t="s">
        <v>346</v>
      </c>
      <c r="C1302" s="1">
        <f t="shared" si="718"/>
        <v>147</v>
      </c>
      <c r="D1302" s="7">
        <f>IF(P1302&gt;0,RANK(P1302,(P1302:R1302,S1302:AG1302)),0)</f>
        <v>0</v>
      </c>
      <c r="E1302" s="7">
        <f>IF(Q1302&gt;0,RANK(Q1302,(P1302:R1302,S1302:AG1302)),0)</f>
        <v>4</v>
      </c>
      <c r="F1302" s="7">
        <f>IF(R1302&gt;0,RANK(R1302,(P1302:R1302,S1302:AG1302)),0)</f>
        <v>1</v>
      </c>
      <c r="G1302" s="7">
        <f>IF(S1302&gt;0,RANK(S1302,(P1302:R1302,S1302:AG1302)),0)</f>
        <v>3</v>
      </c>
      <c r="H1302" s="48">
        <f t="shared" si="719"/>
        <v>72</v>
      </c>
      <c r="I1302" s="163">
        <f t="shared" si="702"/>
        <v>0.48979591836734693</v>
      </c>
      <c r="J1302" s="2"/>
      <c r="K1302" s="2">
        <f t="shared" si="720"/>
        <v>0</v>
      </c>
      <c r="L1302" s="2">
        <f t="shared" si="721"/>
        <v>7.4829931972789115E-2</v>
      </c>
      <c r="M1302" s="2">
        <f t="shared" si="722"/>
        <v>0.66666666666666663</v>
      </c>
      <c r="N1302" s="2">
        <f t="shared" si="732"/>
        <v>8.1632653061224483E-2</v>
      </c>
      <c r="O1302" s="2">
        <f t="shared" si="733"/>
        <v>0.17687074829931981</v>
      </c>
      <c r="Q1302" s="1">
        <v>11</v>
      </c>
      <c r="R1302" s="1">
        <v>98</v>
      </c>
      <c r="S1302" s="1">
        <v>12</v>
      </c>
      <c r="T1302" s="1">
        <v>26</v>
      </c>
      <c r="AI1302" s="7">
        <f t="shared" si="723"/>
        <v>2</v>
      </c>
      <c r="AJ1302" s="7">
        <f t="shared" si="724"/>
        <v>0</v>
      </c>
      <c r="AK1302" s="7">
        <f t="shared" si="725"/>
        <v>0</v>
      </c>
      <c r="AL1302" s="7">
        <f t="shared" si="726"/>
        <v>0</v>
      </c>
      <c r="AM1302" s="2">
        <f t="shared" si="727"/>
        <v>0.17687074829931973</v>
      </c>
      <c r="AN1302" s="2">
        <f t="shared" si="728"/>
        <v>0</v>
      </c>
      <c r="AO1302" s="2">
        <f t="shared" si="729"/>
        <v>0</v>
      </c>
      <c r="AP1302" s="2">
        <f t="shared" si="730"/>
        <v>0</v>
      </c>
      <c r="AR1302" t="str">
        <f t="shared" si="734"/>
        <v>Loup</v>
      </c>
      <c r="AS1302" t="s">
        <v>346</v>
      </c>
      <c r="AT1302">
        <v>3</v>
      </c>
      <c r="AV1302" s="91">
        <v>31</v>
      </c>
      <c r="AW1302" s="93">
        <v>115</v>
      </c>
      <c r="AX1302" s="99">
        <f t="shared" si="731"/>
        <v>31115</v>
      </c>
      <c r="AZ1302" s="7" t="s">
        <v>3053</v>
      </c>
      <c r="BA1302" t="s">
        <v>3290</v>
      </c>
    </row>
    <row r="1303" spans="1:53" hidden="1" outlineLevel="1">
      <c r="A1303" t="s">
        <v>532</v>
      </c>
      <c r="B1303" t="s">
        <v>346</v>
      </c>
      <c r="C1303" s="1">
        <f t="shared" si="718"/>
        <v>126</v>
      </c>
      <c r="D1303" s="7">
        <f>IF(P1303&gt;0,RANK(P1303,(P1303:R1303,S1303:AG1303)),0)</f>
        <v>0</v>
      </c>
      <c r="E1303" s="7">
        <f>IF(Q1303&gt;0,RANK(Q1303,(P1303:R1303,S1303:AG1303)),0)</f>
        <v>4</v>
      </c>
      <c r="F1303" s="7">
        <f>IF(R1303&gt;0,RANK(R1303,(P1303:R1303,S1303:AG1303)),0)</f>
        <v>1</v>
      </c>
      <c r="G1303" s="7">
        <f>IF(S1303&gt;0,RANK(S1303,(P1303:R1303,S1303:AG1303)),0)</f>
        <v>3</v>
      </c>
      <c r="H1303" s="48">
        <f t="shared" si="719"/>
        <v>42</v>
      </c>
      <c r="I1303" s="163">
        <f t="shared" si="702"/>
        <v>0.33333333333333331</v>
      </c>
      <c r="J1303" s="2"/>
      <c r="K1303" s="2">
        <f t="shared" si="720"/>
        <v>0</v>
      </c>
      <c r="L1303" s="2">
        <f t="shared" si="721"/>
        <v>7.9365079365079361E-2</v>
      </c>
      <c r="M1303" s="2">
        <f t="shared" si="722"/>
        <v>0.53174603174603174</v>
      </c>
      <c r="N1303" s="2">
        <f t="shared" si="732"/>
        <v>0.19047619047619047</v>
      </c>
      <c r="O1303" s="2">
        <f t="shared" si="733"/>
        <v>0.19841269841269848</v>
      </c>
      <c r="Q1303" s="1">
        <v>10</v>
      </c>
      <c r="R1303" s="1">
        <v>67</v>
      </c>
      <c r="S1303" s="1">
        <v>24</v>
      </c>
      <c r="T1303" s="1">
        <v>25</v>
      </c>
      <c r="AI1303" s="7">
        <f t="shared" si="723"/>
        <v>2</v>
      </c>
      <c r="AJ1303" s="7">
        <f t="shared" si="724"/>
        <v>0</v>
      </c>
      <c r="AK1303" s="7">
        <f t="shared" si="725"/>
        <v>0</v>
      </c>
      <c r="AL1303" s="7">
        <f t="shared" si="726"/>
        <v>0</v>
      </c>
      <c r="AM1303" s="2">
        <f t="shared" si="727"/>
        <v>0.1984126984126984</v>
      </c>
      <c r="AN1303" s="2">
        <f t="shared" si="728"/>
        <v>0</v>
      </c>
      <c r="AO1303" s="2">
        <f t="shared" si="729"/>
        <v>0</v>
      </c>
      <c r="AP1303" s="2">
        <f t="shared" si="730"/>
        <v>0</v>
      </c>
      <c r="AR1303" t="str">
        <f t="shared" si="734"/>
        <v>McPherson</v>
      </c>
      <c r="AS1303" t="s">
        <v>346</v>
      </c>
      <c r="AT1303">
        <v>3</v>
      </c>
      <c r="AV1303" s="91">
        <v>31</v>
      </c>
      <c r="AW1303" s="93">
        <v>117</v>
      </c>
      <c r="AX1303" s="99">
        <f t="shared" si="731"/>
        <v>31117</v>
      </c>
      <c r="AZ1303" s="7" t="s">
        <v>3053</v>
      </c>
      <c r="BA1303" t="s">
        <v>3290</v>
      </c>
    </row>
    <row r="1304" spans="1:53" hidden="1" outlineLevel="1">
      <c r="A1304" t="s">
        <v>1421</v>
      </c>
      <c r="B1304" t="s">
        <v>346</v>
      </c>
      <c r="C1304" s="1">
        <f t="shared" si="718"/>
        <v>4414</v>
      </c>
      <c r="D1304" s="7">
        <f>IF(P1304&gt;0,RANK(P1304,(P1304:R1304,S1304:AG1304)),0)</f>
        <v>0</v>
      </c>
      <c r="E1304" s="7">
        <f>IF(Q1304&gt;0,RANK(Q1304,(P1304:R1304,S1304:AG1304)),0)</f>
        <v>4</v>
      </c>
      <c r="F1304" s="7">
        <f>IF(R1304&gt;0,RANK(R1304,(P1304:R1304,S1304:AG1304)),0)</f>
        <v>1</v>
      </c>
      <c r="G1304" s="7">
        <f>IF(S1304&gt;0,RANK(S1304,(P1304:R1304,S1304:AG1304)),0)</f>
        <v>3</v>
      </c>
      <c r="H1304" s="48">
        <f t="shared" si="719"/>
        <v>2722</v>
      </c>
      <c r="I1304" s="163">
        <f t="shared" si="702"/>
        <v>0.61667421839601266</v>
      </c>
      <c r="J1304" s="2"/>
      <c r="K1304" s="2">
        <f t="shared" si="720"/>
        <v>0</v>
      </c>
      <c r="L1304" s="2">
        <f t="shared" si="721"/>
        <v>3.1264159492523785E-2</v>
      </c>
      <c r="M1304" s="2">
        <f t="shared" si="722"/>
        <v>0.7455822383325782</v>
      </c>
      <c r="N1304" s="2">
        <f t="shared" si="732"/>
        <v>9.1300407793384691E-2</v>
      </c>
      <c r="O1304" s="2">
        <f t="shared" si="733"/>
        <v>0.1318531943815133</v>
      </c>
      <c r="Q1304" s="1">
        <v>138</v>
      </c>
      <c r="R1304" s="1">
        <v>3291</v>
      </c>
      <c r="S1304" s="1">
        <v>403</v>
      </c>
      <c r="T1304" s="1">
        <v>569</v>
      </c>
      <c r="AA1304" s="1">
        <v>13</v>
      </c>
      <c r="AI1304" s="7">
        <f t="shared" si="723"/>
        <v>2</v>
      </c>
      <c r="AJ1304" s="7">
        <f t="shared" si="724"/>
        <v>0</v>
      </c>
      <c r="AK1304" s="7">
        <f t="shared" si="725"/>
        <v>0</v>
      </c>
      <c r="AL1304" s="7">
        <f t="shared" si="726"/>
        <v>0</v>
      </c>
      <c r="AM1304" s="2">
        <f t="shared" si="727"/>
        <v>0.12890801993656548</v>
      </c>
      <c r="AN1304" s="2">
        <f t="shared" si="728"/>
        <v>0</v>
      </c>
      <c r="AO1304" s="2">
        <f t="shared" si="729"/>
        <v>0</v>
      </c>
      <c r="AP1304" s="2">
        <f t="shared" si="730"/>
        <v>0</v>
      </c>
      <c r="AR1304" t="str">
        <f t="shared" si="734"/>
        <v>Madison</v>
      </c>
      <c r="AS1304" t="s">
        <v>346</v>
      </c>
      <c r="AT1304">
        <v>1</v>
      </c>
      <c r="AV1304" s="91">
        <v>31</v>
      </c>
      <c r="AW1304" s="93">
        <v>119</v>
      </c>
      <c r="AX1304" s="99">
        <f t="shared" si="731"/>
        <v>31119</v>
      </c>
      <c r="AZ1304" s="7" t="s">
        <v>3053</v>
      </c>
      <c r="BA1304" t="s">
        <v>3290</v>
      </c>
    </row>
    <row r="1305" spans="1:53" hidden="1" outlineLevel="1">
      <c r="A1305" t="s">
        <v>2059</v>
      </c>
      <c r="B1305" t="s">
        <v>346</v>
      </c>
      <c r="C1305" s="1">
        <f t="shared" si="718"/>
        <v>1258</v>
      </c>
      <c r="D1305" s="7">
        <f>IF(P1305&gt;0,RANK(P1305,(P1305:R1305,S1305:AG1305)),0)</f>
        <v>0</v>
      </c>
      <c r="E1305" s="7">
        <f>IF(Q1305&gt;0,RANK(Q1305,(P1305:R1305,S1305:AG1305)),0)</f>
        <v>4</v>
      </c>
      <c r="F1305" s="7">
        <f>IF(R1305&gt;0,RANK(R1305,(P1305:R1305,S1305:AG1305)),0)</f>
        <v>1</v>
      </c>
      <c r="G1305" s="7">
        <f>IF(S1305&gt;0,RANK(S1305,(P1305:R1305,S1305:AG1305)),0)</f>
        <v>3</v>
      </c>
      <c r="H1305" s="48">
        <f t="shared" si="719"/>
        <v>649</v>
      </c>
      <c r="I1305" s="163">
        <f t="shared" si="702"/>
        <v>0.51589825119236887</v>
      </c>
      <c r="J1305" s="2"/>
      <c r="K1305" s="2">
        <f t="shared" si="720"/>
        <v>0</v>
      </c>
      <c r="L1305" s="2">
        <f t="shared" si="721"/>
        <v>5.4848966613672494E-2</v>
      </c>
      <c r="M1305" s="2">
        <f t="shared" si="722"/>
        <v>0.670906200317965</v>
      </c>
      <c r="N1305" s="2">
        <f t="shared" si="732"/>
        <v>0.1192368839427663</v>
      </c>
      <c r="O1305" s="2">
        <f t="shared" si="733"/>
        <v>0.15500794912559626</v>
      </c>
      <c r="Q1305" s="1">
        <v>69</v>
      </c>
      <c r="R1305" s="1">
        <v>844</v>
      </c>
      <c r="S1305" s="1">
        <v>150</v>
      </c>
      <c r="T1305" s="1">
        <v>195</v>
      </c>
      <c r="AI1305" s="7">
        <f t="shared" si="723"/>
        <v>2</v>
      </c>
      <c r="AJ1305" s="7">
        <f t="shared" si="724"/>
        <v>0</v>
      </c>
      <c r="AK1305" s="7">
        <f t="shared" si="725"/>
        <v>0</v>
      </c>
      <c r="AL1305" s="7">
        <f t="shared" si="726"/>
        <v>0</v>
      </c>
      <c r="AM1305" s="2">
        <f t="shared" si="727"/>
        <v>0.15500794912559618</v>
      </c>
      <c r="AN1305" s="2">
        <f t="shared" si="728"/>
        <v>0</v>
      </c>
      <c r="AO1305" s="2">
        <f t="shared" si="729"/>
        <v>0</v>
      </c>
      <c r="AP1305" s="2">
        <f t="shared" si="730"/>
        <v>0</v>
      </c>
      <c r="AR1305" t="str">
        <f t="shared" si="734"/>
        <v>Merrick</v>
      </c>
      <c r="AS1305" t="s">
        <v>346</v>
      </c>
      <c r="AT1305">
        <v>3</v>
      </c>
      <c r="AV1305" s="91">
        <v>31</v>
      </c>
      <c r="AW1305" s="93">
        <v>121</v>
      </c>
      <c r="AX1305" s="99">
        <f t="shared" si="731"/>
        <v>31121</v>
      </c>
      <c r="AZ1305" s="7" t="s">
        <v>3053</v>
      </c>
      <c r="BA1305" t="s">
        <v>3290</v>
      </c>
    </row>
    <row r="1306" spans="1:53" hidden="1" outlineLevel="1">
      <c r="A1306" t="s">
        <v>476</v>
      </c>
      <c r="B1306" t="s">
        <v>346</v>
      </c>
      <c r="C1306" s="1">
        <f t="shared" si="718"/>
        <v>773</v>
      </c>
      <c r="D1306" s="7">
        <f>IF(P1306&gt;0,RANK(P1306,(P1306:R1306,S1306:AG1306)),0)</f>
        <v>0</v>
      </c>
      <c r="E1306" s="7">
        <f>IF(Q1306&gt;0,RANK(Q1306,(P1306:R1306,S1306:AG1306)),0)</f>
        <v>4</v>
      </c>
      <c r="F1306" s="7">
        <f>IF(R1306&gt;0,RANK(R1306,(P1306:R1306,S1306:AG1306)),0)</f>
        <v>1</v>
      </c>
      <c r="G1306" s="7">
        <f>IF(S1306&gt;0,RANK(S1306,(P1306:R1306,S1306:AG1306)),0)</f>
        <v>3</v>
      </c>
      <c r="H1306" s="48">
        <f t="shared" si="719"/>
        <v>372</v>
      </c>
      <c r="I1306" s="163">
        <f t="shared" si="702"/>
        <v>0.48124191461837001</v>
      </c>
      <c r="J1306" s="2"/>
      <c r="K1306" s="2">
        <f t="shared" si="720"/>
        <v>0</v>
      </c>
      <c r="L1306" s="2">
        <f t="shared" si="721"/>
        <v>7.8913324708926258E-2</v>
      </c>
      <c r="M1306" s="2">
        <f t="shared" si="722"/>
        <v>0.64294954721862874</v>
      </c>
      <c r="N1306" s="2">
        <f t="shared" si="732"/>
        <v>0.11642949547218628</v>
      </c>
      <c r="O1306" s="2">
        <f t="shared" si="733"/>
        <v>0.16170763260025878</v>
      </c>
      <c r="Q1306" s="1">
        <v>61</v>
      </c>
      <c r="R1306" s="1">
        <v>497</v>
      </c>
      <c r="S1306" s="1">
        <v>90</v>
      </c>
      <c r="T1306" s="1">
        <v>125</v>
      </c>
      <c r="AI1306" s="7">
        <f t="shared" si="723"/>
        <v>2</v>
      </c>
      <c r="AJ1306" s="7">
        <f t="shared" si="724"/>
        <v>0</v>
      </c>
      <c r="AK1306" s="7">
        <f t="shared" si="725"/>
        <v>0</v>
      </c>
      <c r="AL1306" s="7">
        <f t="shared" si="726"/>
        <v>0</v>
      </c>
      <c r="AM1306" s="2">
        <f t="shared" si="727"/>
        <v>0.16170763260025872</v>
      </c>
      <c r="AN1306" s="2">
        <f t="shared" si="728"/>
        <v>0</v>
      </c>
      <c r="AO1306" s="2">
        <f t="shared" si="729"/>
        <v>0</v>
      </c>
      <c r="AP1306" s="2">
        <f t="shared" si="730"/>
        <v>0</v>
      </c>
      <c r="AR1306" t="str">
        <f t="shared" si="734"/>
        <v>Morrill</v>
      </c>
      <c r="AS1306" t="s">
        <v>346</v>
      </c>
      <c r="AT1306">
        <v>3</v>
      </c>
      <c r="AV1306" s="91">
        <v>31</v>
      </c>
      <c r="AW1306" s="93">
        <v>123</v>
      </c>
      <c r="AX1306" s="99">
        <f t="shared" si="731"/>
        <v>31123</v>
      </c>
      <c r="AZ1306" s="7" t="s">
        <v>3053</v>
      </c>
      <c r="BA1306" t="s">
        <v>3290</v>
      </c>
    </row>
    <row r="1307" spans="1:53" hidden="1" outlineLevel="1">
      <c r="A1307" t="s">
        <v>913</v>
      </c>
      <c r="B1307" t="s">
        <v>346</v>
      </c>
      <c r="C1307" s="1">
        <f t="shared" si="718"/>
        <v>339</v>
      </c>
      <c r="D1307" s="7">
        <f>IF(P1307&gt;0,RANK(P1307,(P1307:R1307,S1307:AG1307)),0)</f>
        <v>0</v>
      </c>
      <c r="E1307" s="7">
        <f>IF(Q1307&gt;0,RANK(Q1307,(P1307:R1307,S1307:AG1307)),0)</f>
        <v>4</v>
      </c>
      <c r="F1307" s="7">
        <f>IF(R1307&gt;0,RANK(R1307,(P1307:R1307,S1307:AG1307)),0)</f>
        <v>1</v>
      </c>
      <c r="G1307" s="7">
        <f>IF(S1307&gt;0,RANK(S1307,(P1307:R1307,S1307:AG1307)),0)</f>
        <v>3</v>
      </c>
      <c r="H1307" s="48">
        <f t="shared" si="719"/>
        <v>176</v>
      </c>
      <c r="I1307" s="163">
        <f t="shared" si="702"/>
        <v>0.5191740412979351</v>
      </c>
      <c r="J1307" s="2"/>
      <c r="K1307" s="2">
        <f t="shared" si="720"/>
        <v>0</v>
      </c>
      <c r="L1307" s="2">
        <f t="shared" si="721"/>
        <v>5.3097345132743362E-2</v>
      </c>
      <c r="M1307" s="2">
        <f t="shared" si="722"/>
        <v>0.68141592920353977</v>
      </c>
      <c r="N1307" s="2">
        <f t="shared" si="732"/>
        <v>0.10029498525073746</v>
      </c>
      <c r="O1307" s="2">
        <f t="shared" si="733"/>
        <v>0.16519174041297943</v>
      </c>
      <c r="Q1307" s="1">
        <v>18</v>
      </c>
      <c r="R1307" s="1">
        <v>231</v>
      </c>
      <c r="S1307" s="1">
        <v>34</v>
      </c>
      <c r="T1307" s="1">
        <v>55</v>
      </c>
      <c r="AA1307" s="149">
        <v>1</v>
      </c>
      <c r="AI1307" s="7">
        <f t="shared" si="723"/>
        <v>2</v>
      </c>
      <c r="AJ1307" s="7">
        <f t="shared" si="724"/>
        <v>0</v>
      </c>
      <c r="AK1307" s="7">
        <f t="shared" si="725"/>
        <v>0</v>
      </c>
      <c r="AL1307" s="7">
        <f t="shared" si="726"/>
        <v>0</v>
      </c>
      <c r="AM1307" s="2">
        <f t="shared" si="727"/>
        <v>0.16224188790560473</v>
      </c>
      <c r="AN1307" s="2">
        <f t="shared" si="728"/>
        <v>0</v>
      </c>
      <c r="AO1307" s="2">
        <f t="shared" si="729"/>
        <v>0</v>
      </c>
      <c r="AP1307" s="2">
        <f t="shared" si="730"/>
        <v>0</v>
      </c>
      <c r="AR1307" t="str">
        <f t="shared" si="734"/>
        <v>Nance</v>
      </c>
      <c r="AS1307" t="s">
        <v>346</v>
      </c>
      <c r="AT1307">
        <v>3</v>
      </c>
      <c r="AV1307" s="91">
        <v>31</v>
      </c>
      <c r="AW1307" s="93">
        <v>125</v>
      </c>
      <c r="AX1307" s="99">
        <f t="shared" si="731"/>
        <v>31125</v>
      </c>
      <c r="AZ1307" s="7" t="s">
        <v>3053</v>
      </c>
      <c r="BA1307" t="s">
        <v>3290</v>
      </c>
    </row>
    <row r="1308" spans="1:53" hidden="1" outlineLevel="1">
      <c r="A1308" t="s">
        <v>832</v>
      </c>
      <c r="B1308" t="s">
        <v>346</v>
      </c>
      <c r="C1308" s="1">
        <f t="shared" si="718"/>
        <v>941</v>
      </c>
      <c r="D1308" s="7">
        <f>IF(P1308&gt;0,RANK(P1308,(P1308:R1308,S1308:AG1308)),0)</f>
        <v>0</v>
      </c>
      <c r="E1308" s="7">
        <f>IF(Q1308&gt;0,RANK(Q1308,(P1308:R1308,S1308:AG1308)),0)</f>
        <v>4</v>
      </c>
      <c r="F1308" s="7">
        <f>IF(R1308&gt;0,RANK(R1308,(P1308:R1308,S1308:AG1308)),0)</f>
        <v>1</v>
      </c>
      <c r="G1308" s="7">
        <f>IF(S1308&gt;0,RANK(S1308,(P1308:R1308,S1308:AG1308)),0)</f>
        <v>3</v>
      </c>
      <c r="H1308" s="48">
        <f t="shared" si="719"/>
        <v>423</v>
      </c>
      <c r="I1308" s="163">
        <f t="shared" si="702"/>
        <v>0.44952178533475029</v>
      </c>
      <c r="J1308" s="2"/>
      <c r="K1308" s="2">
        <f t="shared" si="720"/>
        <v>0</v>
      </c>
      <c r="L1308" s="2">
        <f t="shared" si="721"/>
        <v>5.3134962805526036E-2</v>
      </c>
      <c r="M1308" s="2">
        <f t="shared" si="722"/>
        <v>0.62486716259298614</v>
      </c>
      <c r="N1308" s="2">
        <f t="shared" si="732"/>
        <v>0.13177470775770456</v>
      </c>
      <c r="O1308" s="2">
        <f t="shared" si="733"/>
        <v>0.19022316684378332</v>
      </c>
      <c r="Q1308" s="1">
        <v>50</v>
      </c>
      <c r="R1308" s="1">
        <v>588</v>
      </c>
      <c r="S1308" s="1">
        <v>124</v>
      </c>
      <c r="T1308" s="1">
        <v>165</v>
      </c>
      <c r="AA1308" s="1">
        <v>14</v>
      </c>
      <c r="AI1308" s="7">
        <f t="shared" si="723"/>
        <v>2</v>
      </c>
      <c r="AJ1308" s="7">
        <f t="shared" si="724"/>
        <v>0</v>
      </c>
      <c r="AK1308" s="7">
        <f t="shared" si="725"/>
        <v>0</v>
      </c>
      <c r="AL1308" s="7">
        <f t="shared" si="726"/>
        <v>0</v>
      </c>
      <c r="AM1308" s="2">
        <f t="shared" si="727"/>
        <v>0.17534537725823593</v>
      </c>
      <c r="AN1308" s="2">
        <f t="shared" si="728"/>
        <v>0</v>
      </c>
      <c r="AO1308" s="2">
        <f t="shared" si="729"/>
        <v>0</v>
      </c>
      <c r="AP1308" s="2">
        <f t="shared" si="730"/>
        <v>0</v>
      </c>
      <c r="AR1308" t="str">
        <f t="shared" si="734"/>
        <v>Nemaha</v>
      </c>
      <c r="AS1308" t="s">
        <v>346</v>
      </c>
      <c r="AT1308">
        <v>3</v>
      </c>
      <c r="AV1308" s="91">
        <v>31</v>
      </c>
      <c r="AW1308" s="93">
        <v>127</v>
      </c>
      <c r="AX1308" s="99">
        <f t="shared" si="731"/>
        <v>31127</v>
      </c>
      <c r="AZ1308" s="7" t="s">
        <v>3053</v>
      </c>
      <c r="BA1308" t="s">
        <v>3290</v>
      </c>
    </row>
    <row r="1309" spans="1:53" hidden="1" outlineLevel="1">
      <c r="A1309" t="s">
        <v>2396</v>
      </c>
      <c r="B1309" t="s">
        <v>346</v>
      </c>
      <c r="C1309" s="1">
        <f t="shared" ref="C1309:C1338" si="735">SUM(P1309:AG1309)</f>
        <v>517</v>
      </c>
      <c r="D1309" s="7">
        <f>IF(P1309&gt;0,RANK(P1309,(P1309:R1309,S1309:AG1309)),0)</f>
        <v>0</v>
      </c>
      <c r="E1309" s="7">
        <f>IF(Q1309&gt;0,RANK(Q1309,(P1309:R1309,S1309:AG1309)),0)</f>
        <v>4</v>
      </c>
      <c r="F1309" s="7">
        <f>IF(R1309&gt;0,RANK(R1309,(P1309:R1309,S1309:AG1309)),0)</f>
        <v>1</v>
      </c>
      <c r="G1309" s="7">
        <f>IF(S1309&gt;0,RANK(S1309,(P1309:R1309,S1309:AG1309)),0)</f>
        <v>3</v>
      </c>
      <c r="H1309" s="48">
        <f t="shared" ref="H1309:H1338" si="736">MAX(P1309:Y1309)-LARGE(P1309:Y1309,2)</f>
        <v>279</v>
      </c>
      <c r="I1309" s="163">
        <f t="shared" ref="I1309:I1338" si="737">H1309/C1309</f>
        <v>0.539651837524178</v>
      </c>
      <c r="J1309" s="2"/>
      <c r="K1309" s="2">
        <f t="shared" ref="K1309:K1338" si="738">IF($C1309=0,"-",P1309/$C1309)</f>
        <v>0</v>
      </c>
      <c r="L1309" s="2">
        <f t="shared" ref="L1309:L1338" si="739">IF($C1309=0,"-",Q1309/$C1309)</f>
        <v>6.5764023210831718E-2</v>
      </c>
      <c r="M1309" s="2">
        <f t="shared" ref="M1309:M1338" si="740">IF($C1309=0,"-",R1309/$C1309)</f>
        <v>0.69632495164410058</v>
      </c>
      <c r="N1309" s="2">
        <f t="shared" si="732"/>
        <v>8.1237911025145063E-2</v>
      </c>
      <c r="O1309" s="2">
        <f t="shared" si="733"/>
        <v>0.15667311411992263</v>
      </c>
      <c r="Q1309" s="1">
        <v>34</v>
      </c>
      <c r="R1309" s="1">
        <v>360</v>
      </c>
      <c r="S1309" s="1">
        <v>42</v>
      </c>
      <c r="T1309" s="1">
        <v>81</v>
      </c>
      <c r="AI1309" s="7">
        <f t="shared" ref="AI1309:AI1338" si="741">IF(T1309&gt;0,RANK(T1309,(P1309:Z1309)),0)</f>
        <v>2</v>
      </c>
      <c r="AJ1309" s="7">
        <f t="shared" ref="AJ1309:AJ1338" si="742">IF(U1309&gt;0,RANK(U1309,(P1309:Z1309)),0)</f>
        <v>0</v>
      </c>
      <c r="AK1309" s="7">
        <f t="shared" ref="AK1309:AK1338" si="743">IF(V1309&gt;0,RANK(V1309,(P1309:Z1309)),0)</f>
        <v>0</v>
      </c>
      <c r="AL1309" s="7">
        <f t="shared" ref="AL1309:AL1338" si="744">IF(W1309&gt;0,RANK(W1309,(P1309:Z1309)),0)</f>
        <v>0</v>
      </c>
      <c r="AM1309" s="2">
        <f t="shared" ref="AM1309:AM1338" si="745">IF($C1309=0,"-",T1309/$C1309)</f>
        <v>0.15667311411992263</v>
      </c>
      <c r="AN1309" s="2">
        <f t="shared" ref="AN1309:AN1338" si="746">IF($C1309=0,"-",U1309/$C1309)</f>
        <v>0</v>
      </c>
      <c r="AO1309" s="2">
        <f t="shared" ref="AO1309:AO1338" si="747">IF($C1309=0,"-",V1309/$C1309)</f>
        <v>0</v>
      </c>
      <c r="AP1309" s="2">
        <f t="shared" ref="AP1309:AP1338" si="748">IF($C1309=0,"-",W1309/$C1309)</f>
        <v>0</v>
      </c>
      <c r="AR1309" t="str">
        <f t="shared" si="734"/>
        <v>Nuckolls</v>
      </c>
      <c r="AS1309" t="s">
        <v>346</v>
      </c>
      <c r="AT1309">
        <v>3</v>
      </c>
      <c r="AV1309" s="91">
        <v>31</v>
      </c>
      <c r="AW1309" s="93">
        <v>129</v>
      </c>
      <c r="AX1309" s="99">
        <f t="shared" ref="AX1309:AX1337" si="749">AV1309*1000+AW1309</f>
        <v>31129</v>
      </c>
      <c r="AZ1309" s="7" t="s">
        <v>3053</v>
      </c>
      <c r="BA1309" t="s">
        <v>3290</v>
      </c>
    </row>
    <row r="1310" spans="1:53" hidden="1" outlineLevel="1">
      <c r="A1310" t="s">
        <v>2405</v>
      </c>
      <c r="B1310" t="s">
        <v>346</v>
      </c>
      <c r="C1310" s="1">
        <f t="shared" si="735"/>
        <v>1839</v>
      </c>
      <c r="D1310" s="7">
        <f>IF(P1310&gt;0,RANK(P1310,(P1310:R1310,S1310:AG1310)),0)</f>
        <v>0</v>
      </c>
      <c r="E1310" s="7">
        <f>IF(Q1310&gt;0,RANK(Q1310,(P1310:R1310,S1310:AG1310)),0)</f>
        <v>4</v>
      </c>
      <c r="F1310" s="7">
        <f>IF(R1310&gt;0,RANK(R1310,(P1310:R1310,S1310:AG1310)),0)</f>
        <v>1</v>
      </c>
      <c r="G1310" s="7">
        <f>IF(S1310&gt;0,RANK(S1310,(P1310:R1310,S1310:AG1310)),0)</f>
        <v>3</v>
      </c>
      <c r="H1310" s="48">
        <f t="shared" si="736"/>
        <v>1031</v>
      </c>
      <c r="I1310" s="163">
        <f t="shared" si="737"/>
        <v>0.5606307775965198</v>
      </c>
      <c r="J1310" s="2"/>
      <c r="K1310" s="2">
        <f t="shared" si="738"/>
        <v>0</v>
      </c>
      <c r="L1310" s="2">
        <f t="shared" si="739"/>
        <v>4.2958129418162044E-2</v>
      </c>
      <c r="M1310" s="2">
        <f t="shared" si="740"/>
        <v>0.71016856987493204</v>
      </c>
      <c r="N1310" s="2">
        <f t="shared" si="732"/>
        <v>9.7335508428493742E-2</v>
      </c>
      <c r="O1310" s="2">
        <f t="shared" si="733"/>
        <v>0.14953779227841218</v>
      </c>
      <c r="Q1310" s="1">
        <v>79</v>
      </c>
      <c r="R1310" s="1">
        <v>1306</v>
      </c>
      <c r="S1310" s="1">
        <v>179</v>
      </c>
      <c r="T1310" s="1">
        <v>275</v>
      </c>
      <c r="AI1310" s="7">
        <f t="shared" si="741"/>
        <v>2</v>
      </c>
      <c r="AJ1310" s="7">
        <f t="shared" si="742"/>
        <v>0</v>
      </c>
      <c r="AK1310" s="7">
        <f t="shared" si="743"/>
        <v>0</v>
      </c>
      <c r="AL1310" s="7">
        <f t="shared" si="744"/>
        <v>0</v>
      </c>
      <c r="AM1310" s="2">
        <f t="shared" si="745"/>
        <v>0.14953779227841218</v>
      </c>
      <c r="AN1310" s="2">
        <f t="shared" si="746"/>
        <v>0</v>
      </c>
      <c r="AO1310" s="2">
        <f t="shared" si="747"/>
        <v>0</v>
      </c>
      <c r="AP1310" s="2">
        <f t="shared" si="748"/>
        <v>0</v>
      </c>
      <c r="AR1310" t="str">
        <f t="shared" si="734"/>
        <v>Otoe</v>
      </c>
      <c r="AS1310" t="s">
        <v>346</v>
      </c>
      <c r="AT1310">
        <v>1</v>
      </c>
      <c r="AV1310" s="91">
        <v>31</v>
      </c>
      <c r="AW1310" s="93">
        <v>131</v>
      </c>
      <c r="AX1310" s="99">
        <f t="shared" si="749"/>
        <v>31131</v>
      </c>
      <c r="AZ1310" s="7" t="s">
        <v>3053</v>
      </c>
      <c r="BA1310" t="s">
        <v>3290</v>
      </c>
    </row>
    <row r="1311" spans="1:53" hidden="1" outlineLevel="1">
      <c r="A1311" t="s">
        <v>180</v>
      </c>
      <c r="B1311" t="s">
        <v>346</v>
      </c>
      <c r="C1311" s="1">
        <f t="shared" si="735"/>
        <v>421</v>
      </c>
      <c r="D1311" s="7">
        <f>IF(P1311&gt;0,RANK(P1311,(P1311:R1311,S1311:AG1311)),0)</f>
        <v>0</v>
      </c>
      <c r="E1311" s="7">
        <f>IF(Q1311&gt;0,RANK(Q1311,(P1311:R1311,S1311:AG1311)),0)</f>
        <v>4</v>
      </c>
      <c r="F1311" s="7">
        <f>IF(R1311&gt;0,RANK(R1311,(P1311:R1311,S1311:AG1311)),0)</f>
        <v>1</v>
      </c>
      <c r="G1311" s="7">
        <f>IF(S1311&gt;0,RANK(S1311,(P1311:R1311,S1311:AG1311)),0)</f>
        <v>3</v>
      </c>
      <c r="H1311" s="48">
        <f t="shared" si="736"/>
        <v>228</v>
      </c>
      <c r="I1311" s="163">
        <f t="shared" si="737"/>
        <v>0.54156769596199528</v>
      </c>
      <c r="J1311" s="2"/>
      <c r="K1311" s="2">
        <f t="shared" si="738"/>
        <v>0</v>
      </c>
      <c r="L1311" s="2">
        <f t="shared" si="739"/>
        <v>4.9881235154394299E-2</v>
      </c>
      <c r="M1311" s="2">
        <f t="shared" si="740"/>
        <v>0.68646080760095007</v>
      </c>
      <c r="N1311" s="2">
        <f t="shared" si="732"/>
        <v>0.11876484560570071</v>
      </c>
      <c r="O1311" s="2">
        <f t="shared" si="733"/>
        <v>0.14489311163895496</v>
      </c>
      <c r="Q1311" s="1">
        <v>21</v>
      </c>
      <c r="R1311" s="1">
        <v>289</v>
      </c>
      <c r="S1311" s="1">
        <v>50</v>
      </c>
      <c r="T1311" s="1">
        <v>61</v>
      </c>
      <c r="AI1311" s="7">
        <f t="shared" si="741"/>
        <v>2</v>
      </c>
      <c r="AJ1311" s="7">
        <f t="shared" si="742"/>
        <v>0</v>
      </c>
      <c r="AK1311" s="7">
        <f t="shared" si="743"/>
        <v>0</v>
      </c>
      <c r="AL1311" s="7">
        <f t="shared" si="744"/>
        <v>0</v>
      </c>
      <c r="AM1311" s="2">
        <f t="shared" si="745"/>
        <v>0.14489311163895488</v>
      </c>
      <c r="AN1311" s="2">
        <f t="shared" si="746"/>
        <v>0</v>
      </c>
      <c r="AO1311" s="2">
        <f t="shared" si="747"/>
        <v>0</v>
      </c>
      <c r="AP1311" s="2">
        <f t="shared" si="748"/>
        <v>0</v>
      </c>
      <c r="AR1311" t="str">
        <f t="shared" si="734"/>
        <v>Pawnee</v>
      </c>
      <c r="AS1311" t="s">
        <v>346</v>
      </c>
      <c r="AT1311">
        <v>3</v>
      </c>
      <c r="AV1311" s="91">
        <v>31</v>
      </c>
      <c r="AW1311" s="93">
        <v>133</v>
      </c>
      <c r="AX1311" s="99">
        <f t="shared" si="749"/>
        <v>31133</v>
      </c>
      <c r="AZ1311" s="7" t="s">
        <v>3053</v>
      </c>
      <c r="BA1311" t="s">
        <v>3290</v>
      </c>
    </row>
    <row r="1312" spans="1:53" hidden="1" outlineLevel="1">
      <c r="A1312" t="s">
        <v>1044</v>
      </c>
      <c r="B1312" t="s">
        <v>346</v>
      </c>
      <c r="C1312" s="1">
        <f t="shared" si="735"/>
        <v>520</v>
      </c>
      <c r="D1312" s="7">
        <f>IF(P1312&gt;0,RANK(P1312,(P1312:R1312,S1312:AG1312)),0)</f>
        <v>0</v>
      </c>
      <c r="E1312" s="7">
        <f>IF(Q1312&gt;0,RANK(Q1312,(P1312:R1312,S1312:AG1312)),0)</f>
        <v>4</v>
      </c>
      <c r="F1312" s="7">
        <f>IF(R1312&gt;0,RANK(R1312,(P1312:R1312,S1312:AG1312)),0)</f>
        <v>1</v>
      </c>
      <c r="G1312" s="7">
        <f>IF(S1312&gt;0,RANK(S1312,(P1312:R1312,S1312:AG1312)),0)</f>
        <v>3</v>
      </c>
      <c r="H1312" s="48">
        <f t="shared" si="736"/>
        <v>250</v>
      </c>
      <c r="I1312" s="163">
        <f t="shared" si="737"/>
        <v>0.48076923076923078</v>
      </c>
      <c r="J1312" s="2"/>
      <c r="K1312" s="2">
        <f t="shared" si="738"/>
        <v>0</v>
      </c>
      <c r="L1312" s="2">
        <f t="shared" si="739"/>
        <v>0.05</v>
      </c>
      <c r="M1312" s="2">
        <f t="shared" si="740"/>
        <v>0.68076923076923079</v>
      </c>
      <c r="N1312" s="2">
        <f t="shared" si="732"/>
        <v>6.9230769230769235E-2</v>
      </c>
      <c r="O1312" s="2">
        <f t="shared" si="733"/>
        <v>0.19999999999999993</v>
      </c>
      <c r="Q1312" s="1">
        <v>26</v>
      </c>
      <c r="R1312" s="1">
        <v>354</v>
      </c>
      <c r="S1312" s="1">
        <v>36</v>
      </c>
      <c r="T1312" s="1">
        <v>104</v>
      </c>
      <c r="AI1312" s="7">
        <f t="shared" si="741"/>
        <v>2</v>
      </c>
      <c r="AJ1312" s="7">
        <f t="shared" si="742"/>
        <v>0</v>
      </c>
      <c r="AK1312" s="7">
        <f t="shared" si="743"/>
        <v>0</v>
      </c>
      <c r="AL1312" s="7">
        <f t="shared" si="744"/>
        <v>0</v>
      </c>
      <c r="AM1312" s="2">
        <f t="shared" si="745"/>
        <v>0.2</v>
      </c>
      <c r="AN1312" s="2">
        <f t="shared" si="746"/>
        <v>0</v>
      </c>
      <c r="AO1312" s="2">
        <f t="shared" si="747"/>
        <v>0</v>
      </c>
      <c r="AP1312" s="2">
        <f t="shared" si="748"/>
        <v>0</v>
      </c>
      <c r="AR1312" t="str">
        <f t="shared" si="734"/>
        <v>Perkins</v>
      </c>
      <c r="AS1312" t="s">
        <v>346</v>
      </c>
      <c r="AT1312">
        <v>3</v>
      </c>
      <c r="AV1312" s="91">
        <v>31</v>
      </c>
      <c r="AW1312" s="93">
        <v>135</v>
      </c>
      <c r="AX1312" s="99">
        <f t="shared" si="749"/>
        <v>31135</v>
      </c>
      <c r="AZ1312" s="7" t="s">
        <v>3053</v>
      </c>
      <c r="BA1312" t="s">
        <v>3290</v>
      </c>
    </row>
    <row r="1313" spans="1:53" hidden="1" outlineLevel="1">
      <c r="A1313" t="s">
        <v>1026</v>
      </c>
      <c r="B1313" t="s">
        <v>346</v>
      </c>
      <c r="C1313" s="1">
        <f t="shared" si="735"/>
        <v>1372</v>
      </c>
      <c r="D1313" s="7">
        <f>IF(P1313&gt;0,RANK(P1313,(P1313:R1313,S1313:AG1313)),0)</f>
        <v>0</v>
      </c>
      <c r="E1313" s="7">
        <f>IF(Q1313&gt;0,RANK(Q1313,(P1313:R1313,S1313:AG1313)),0)</f>
        <v>3</v>
      </c>
      <c r="F1313" s="7">
        <f>IF(R1313&gt;0,RANK(R1313,(P1313:R1313,S1313:AG1313)),0)</f>
        <v>1</v>
      </c>
      <c r="G1313" s="7">
        <f>IF(S1313&gt;0,RANK(S1313,(P1313:R1313,S1313:AG1313)),0)</f>
        <v>4</v>
      </c>
      <c r="H1313" s="48">
        <f t="shared" si="736"/>
        <v>661</v>
      </c>
      <c r="I1313" s="163">
        <f t="shared" si="737"/>
        <v>0.48177842565597667</v>
      </c>
      <c r="J1313" s="2"/>
      <c r="K1313" s="2">
        <f t="shared" si="738"/>
        <v>0</v>
      </c>
      <c r="L1313" s="2">
        <f t="shared" si="739"/>
        <v>8.0174927113702624E-2</v>
      </c>
      <c r="M1313" s="2">
        <f t="shared" si="740"/>
        <v>0.66034985422740522</v>
      </c>
      <c r="N1313" s="2">
        <f t="shared" si="732"/>
        <v>7.798833819241982E-2</v>
      </c>
      <c r="O1313" s="2">
        <f t="shared" si="733"/>
        <v>0.18148688046647229</v>
      </c>
      <c r="Q1313" s="1">
        <v>110</v>
      </c>
      <c r="R1313" s="1">
        <v>906</v>
      </c>
      <c r="S1313" s="1">
        <v>107</v>
      </c>
      <c r="T1313" s="1">
        <v>245</v>
      </c>
      <c r="AA1313" s="1">
        <v>4</v>
      </c>
      <c r="AI1313" s="7">
        <f t="shared" si="741"/>
        <v>2</v>
      </c>
      <c r="AJ1313" s="7">
        <f t="shared" si="742"/>
        <v>0</v>
      </c>
      <c r="AK1313" s="7">
        <f t="shared" si="743"/>
        <v>0</v>
      </c>
      <c r="AL1313" s="7">
        <f t="shared" si="744"/>
        <v>0</v>
      </c>
      <c r="AM1313" s="2">
        <f t="shared" si="745"/>
        <v>0.17857142857142858</v>
      </c>
      <c r="AN1313" s="2">
        <f t="shared" si="746"/>
        <v>0</v>
      </c>
      <c r="AO1313" s="2">
        <f t="shared" si="747"/>
        <v>0</v>
      </c>
      <c r="AP1313" s="2">
        <f t="shared" si="748"/>
        <v>0</v>
      </c>
      <c r="AR1313" t="str">
        <f t="shared" si="734"/>
        <v>Phelps</v>
      </c>
      <c r="AS1313" t="s">
        <v>346</v>
      </c>
      <c r="AT1313">
        <v>3</v>
      </c>
      <c r="AV1313" s="91">
        <v>31</v>
      </c>
      <c r="AW1313" s="93">
        <v>137</v>
      </c>
      <c r="AX1313" s="99">
        <f t="shared" si="749"/>
        <v>31137</v>
      </c>
      <c r="AZ1313" s="7" t="s">
        <v>3053</v>
      </c>
      <c r="BA1313" t="s">
        <v>3290</v>
      </c>
    </row>
    <row r="1314" spans="1:53" hidden="1" outlineLevel="1">
      <c r="A1314" t="s">
        <v>2207</v>
      </c>
      <c r="B1314" t="s">
        <v>346</v>
      </c>
      <c r="C1314" s="1">
        <f t="shared" si="735"/>
        <v>1162</v>
      </c>
      <c r="D1314" s="7">
        <f>IF(P1314&gt;0,RANK(P1314,(P1314:R1314,S1314:AG1314)),0)</f>
        <v>0</v>
      </c>
      <c r="E1314" s="7">
        <f>IF(Q1314&gt;0,RANK(Q1314,(P1314:R1314,S1314:AG1314)),0)</f>
        <v>4</v>
      </c>
      <c r="F1314" s="7">
        <f>IF(R1314&gt;0,RANK(R1314,(P1314:R1314,S1314:AG1314)),0)</f>
        <v>1</v>
      </c>
      <c r="G1314" s="7">
        <f>IF(S1314&gt;0,RANK(S1314,(P1314:R1314,S1314:AG1314)),0)</f>
        <v>3</v>
      </c>
      <c r="H1314" s="48">
        <f t="shared" si="736"/>
        <v>626</v>
      </c>
      <c r="I1314" s="163">
        <f t="shared" si="737"/>
        <v>0.53872633390705682</v>
      </c>
      <c r="J1314" s="2"/>
      <c r="K1314" s="2">
        <f t="shared" si="738"/>
        <v>0</v>
      </c>
      <c r="L1314" s="2">
        <f t="shared" si="739"/>
        <v>4.7332185886402756E-2</v>
      </c>
      <c r="M1314" s="2">
        <f t="shared" si="740"/>
        <v>0.69793459552495696</v>
      </c>
      <c r="N1314" s="2">
        <f t="shared" si="732"/>
        <v>9.4664371772805511E-2</v>
      </c>
      <c r="O1314" s="2">
        <f t="shared" si="733"/>
        <v>0.16006884681583478</v>
      </c>
      <c r="Q1314" s="1">
        <v>55</v>
      </c>
      <c r="R1314" s="1">
        <v>811</v>
      </c>
      <c r="S1314" s="1">
        <v>110</v>
      </c>
      <c r="T1314" s="1">
        <v>185</v>
      </c>
      <c r="AA1314" s="1">
        <v>1</v>
      </c>
      <c r="AI1314" s="7">
        <f t="shared" si="741"/>
        <v>2</v>
      </c>
      <c r="AJ1314" s="7">
        <f t="shared" si="742"/>
        <v>0</v>
      </c>
      <c r="AK1314" s="7">
        <f t="shared" si="743"/>
        <v>0</v>
      </c>
      <c r="AL1314" s="7">
        <f t="shared" si="744"/>
        <v>0</v>
      </c>
      <c r="AM1314" s="2">
        <f t="shared" si="745"/>
        <v>0.15920826161790017</v>
      </c>
      <c r="AN1314" s="2">
        <f t="shared" si="746"/>
        <v>0</v>
      </c>
      <c r="AO1314" s="2">
        <f t="shared" si="747"/>
        <v>0</v>
      </c>
      <c r="AP1314" s="2">
        <f t="shared" si="748"/>
        <v>0</v>
      </c>
      <c r="AR1314" t="str">
        <f t="shared" si="734"/>
        <v>Pierce</v>
      </c>
      <c r="AS1314" t="s">
        <v>346</v>
      </c>
      <c r="AT1314">
        <v>3</v>
      </c>
      <c r="AV1314" s="91">
        <v>31</v>
      </c>
      <c r="AW1314" s="93">
        <v>139</v>
      </c>
      <c r="AX1314" s="99">
        <f t="shared" si="749"/>
        <v>31139</v>
      </c>
      <c r="AZ1314" s="7" t="s">
        <v>3053</v>
      </c>
      <c r="BA1314" t="s">
        <v>3290</v>
      </c>
    </row>
    <row r="1315" spans="1:53" hidden="1" outlineLevel="1">
      <c r="A1315" t="s">
        <v>3157</v>
      </c>
      <c r="B1315" t="s">
        <v>346</v>
      </c>
      <c r="C1315" s="1">
        <f t="shared" si="735"/>
        <v>4366</v>
      </c>
      <c r="D1315" s="7">
        <f>IF(P1315&gt;0,RANK(P1315,(P1315:R1315,S1315:AG1315)),0)</f>
        <v>0</v>
      </c>
      <c r="E1315" s="7">
        <f>IF(Q1315&gt;0,RANK(Q1315,(P1315:R1315,S1315:AG1315)),0)</f>
        <v>4</v>
      </c>
      <c r="F1315" s="7">
        <f>IF(R1315&gt;0,RANK(R1315,(P1315:R1315,S1315:AG1315)),0)</f>
        <v>1</v>
      </c>
      <c r="G1315" s="7">
        <f>IF(S1315&gt;0,RANK(S1315,(P1315:R1315,S1315:AG1315)),0)</f>
        <v>3</v>
      </c>
      <c r="H1315" s="48">
        <f t="shared" si="736"/>
        <v>2361</v>
      </c>
      <c r="I1315" s="163">
        <f t="shared" si="737"/>
        <v>0.54076958314246448</v>
      </c>
      <c r="J1315" s="2"/>
      <c r="K1315" s="2">
        <f t="shared" si="738"/>
        <v>0</v>
      </c>
      <c r="L1315" s="2">
        <f t="shared" si="739"/>
        <v>4.6724690792487401E-2</v>
      </c>
      <c r="M1315" s="2">
        <f t="shared" si="740"/>
        <v>0.68552450755840588</v>
      </c>
      <c r="N1315" s="2">
        <f t="shared" si="732"/>
        <v>0.11704076958314247</v>
      </c>
      <c r="O1315" s="2">
        <f t="shared" si="733"/>
        <v>0.15071003206596423</v>
      </c>
      <c r="Q1315" s="1">
        <v>204</v>
      </c>
      <c r="R1315" s="1">
        <v>2993</v>
      </c>
      <c r="S1315" s="1">
        <v>511</v>
      </c>
      <c r="T1315" s="1">
        <v>632</v>
      </c>
      <c r="AA1315" s="1">
        <v>26</v>
      </c>
      <c r="AI1315" s="7">
        <f t="shared" si="741"/>
        <v>2</v>
      </c>
      <c r="AJ1315" s="7">
        <f t="shared" si="742"/>
        <v>0</v>
      </c>
      <c r="AK1315" s="7">
        <f t="shared" si="743"/>
        <v>0</v>
      </c>
      <c r="AL1315" s="7">
        <f t="shared" si="744"/>
        <v>0</v>
      </c>
      <c r="AM1315" s="2">
        <f t="shared" si="745"/>
        <v>0.14475492441594137</v>
      </c>
      <c r="AN1315" s="2">
        <f t="shared" si="746"/>
        <v>0</v>
      </c>
      <c r="AO1315" s="2">
        <f t="shared" si="747"/>
        <v>0</v>
      </c>
      <c r="AP1315" s="2">
        <f t="shared" si="748"/>
        <v>0</v>
      </c>
      <c r="AR1315" t="str">
        <f t="shared" si="734"/>
        <v>Platte</v>
      </c>
      <c r="AS1315" t="s">
        <v>346</v>
      </c>
      <c r="AT1315">
        <v>1</v>
      </c>
      <c r="AV1315" s="91">
        <v>31</v>
      </c>
      <c r="AW1315" s="93">
        <v>141</v>
      </c>
      <c r="AX1315" s="99">
        <f t="shared" si="749"/>
        <v>31141</v>
      </c>
      <c r="AZ1315" s="7" t="s">
        <v>3053</v>
      </c>
      <c r="BA1315" t="s">
        <v>3290</v>
      </c>
    </row>
    <row r="1316" spans="1:53" hidden="1" outlineLevel="1">
      <c r="A1316" t="s">
        <v>3027</v>
      </c>
      <c r="B1316" t="s">
        <v>346</v>
      </c>
      <c r="C1316" s="1">
        <f t="shared" si="735"/>
        <v>764</v>
      </c>
      <c r="D1316" s="7">
        <f>IF(P1316&gt;0,RANK(P1316,(P1316:R1316,S1316:AG1316)),0)</f>
        <v>0</v>
      </c>
      <c r="E1316" s="7">
        <f>IF(Q1316&gt;0,RANK(Q1316,(P1316:R1316,S1316:AG1316)),0)</f>
        <v>4</v>
      </c>
      <c r="F1316" s="7">
        <f>IF(R1316&gt;0,RANK(R1316,(P1316:R1316,S1316:AG1316)),0)</f>
        <v>1</v>
      </c>
      <c r="G1316" s="7">
        <f>IF(S1316&gt;0,RANK(S1316,(P1316:R1316,S1316:AG1316)),0)</f>
        <v>3</v>
      </c>
      <c r="H1316" s="48">
        <f t="shared" si="736"/>
        <v>396</v>
      </c>
      <c r="I1316" s="163">
        <f t="shared" si="737"/>
        <v>0.51832460732984298</v>
      </c>
      <c r="J1316" s="2"/>
      <c r="K1316" s="2">
        <f t="shared" si="738"/>
        <v>0</v>
      </c>
      <c r="L1316" s="2">
        <f t="shared" si="739"/>
        <v>4.8429319371727751E-2</v>
      </c>
      <c r="M1316" s="2">
        <f t="shared" si="740"/>
        <v>0.70026178010471207</v>
      </c>
      <c r="N1316" s="2">
        <f t="shared" si="732"/>
        <v>6.9371727748691103E-2</v>
      </c>
      <c r="O1316" s="2">
        <f t="shared" si="733"/>
        <v>0.18193717277486904</v>
      </c>
      <c r="Q1316" s="1">
        <v>37</v>
      </c>
      <c r="R1316" s="1">
        <v>535</v>
      </c>
      <c r="S1316" s="1">
        <v>53</v>
      </c>
      <c r="T1316" s="1">
        <v>139</v>
      </c>
      <c r="AI1316" s="7">
        <f t="shared" si="741"/>
        <v>2</v>
      </c>
      <c r="AJ1316" s="7">
        <f t="shared" si="742"/>
        <v>0</v>
      </c>
      <c r="AK1316" s="7">
        <f t="shared" si="743"/>
        <v>0</v>
      </c>
      <c r="AL1316" s="7">
        <f t="shared" si="744"/>
        <v>0</v>
      </c>
      <c r="AM1316" s="2">
        <f t="shared" si="745"/>
        <v>0.18193717277486912</v>
      </c>
      <c r="AN1316" s="2">
        <f t="shared" si="746"/>
        <v>0</v>
      </c>
      <c r="AO1316" s="2">
        <f t="shared" si="747"/>
        <v>0</v>
      </c>
      <c r="AP1316" s="2">
        <f t="shared" si="748"/>
        <v>0</v>
      </c>
      <c r="AR1316" t="str">
        <f t="shared" si="734"/>
        <v>Polk</v>
      </c>
      <c r="AS1316" t="s">
        <v>346</v>
      </c>
      <c r="AT1316">
        <v>1</v>
      </c>
      <c r="AV1316" s="91">
        <v>31</v>
      </c>
      <c r="AW1316" s="93">
        <v>143</v>
      </c>
      <c r="AX1316" s="99">
        <f t="shared" si="749"/>
        <v>31143</v>
      </c>
      <c r="AZ1316" s="7" t="s">
        <v>3053</v>
      </c>
      <c r="BA1316" t="s">
        <v>3290</v>
      </c>
    </row>
    <row r="1317" spans="1:53" hidden="1" outlineLevel="1">
      <c r="A1317" t="s">
        <v>2316</v>
      </c>
      <c r="B1317" t="s">
        <v>346</v>
      </c>
      <c r="C1317" s="1">
        <f t="shared" si="735"/>
        <v>1564</v>
      </c>
      <c r="D1317" s="7">
        <f>IF(P1317&gt;0,RANK(P1317,(P1317:R1317,S1317:AG1317)),0)</f>
        <v>0</v>
      </c>
      <c r="E1317" s="7">
        <f>IF(Q1317&gt;0,RANK(Q1317,(P1317:R1317,S1317:AG1317)),0)</f>
        <v>4</v>
      </c>
      <c r="F1317" s="7">
        <f>IF(R1317&gt;0,RANK(R1317,(P1317:R1317,S1317:AG1317)),0)</f>
        <v>1</v>
      </c>
      <c r="G1317" s="7">
        <f>IF(S1317&gt;0,RANK(S1317,(P1317:R1317,S1317:AG1317)),0)</f>
        <v>3</v>
      </c>
      <c r="H1317" s="48">
        <f t="shared" si="736"/>
        <v>782</v>
      </c>
      <c r="I1317" s="163">
        <f t="shared" si="737"/>
        <v>0.5</v>
      </c>
      <c r="J1317" s="2"/>
      <c r="K1317" s="2">
        <f t="shared" si="738"/>
        <v>0</v>
      </c>
      <c r="L1317" s="2">
        <f t="shared" si="739"/>
        <v>7.9283887468030695E-2</v>
      </c>
      <c r="M1317" s="2">
        <f t="shared" si="740"/>
        <v>0.66112531969309463</v>
      </c>
      <c r="N1317" s="2">
        <f t="shared" si="732"/>
        <v>9.8465473145780052E-2</v>
      </c>
      <c r="O1317" s="2">
        <f t="shared" si="733"/>
        <v>0.1611253196930946</v>
      </c>
      <c r="Q1317" s="1">
        <v>124</v>
      </c>
      <c r="R1317" s="1">
        <v>1034</v>
      </c>
      <c r="S1317" s="1">
        <v>154</v>
      </c>
      <c r="T1317" s="1">
        <v>252</v>
      </c>
      <c r="AI1317" s="7">
        <f t="shared" si="741"/>
        <v>2</v>
      </c>
      <c r="AJ1317" s="7">
        <f t="shared" si="742"/>
        <v>0</v>
      </c>
      <c r="AK1317" s="7">
        <f t="shared" si="743"/>
        <v>0</v>
      </c>
      <c r="AL1317" s="7">
        <f t="shared" si="744"/>
        <v>0</v>
      </c>
      <c r="AM1317" s="2">
        <f t="shared" si="745"/>
        <v>0.16112531969309463</v>
      </c>
      <c r="AN1317" s="2">
        <f t="shared" si="746"/>
        <v>0</v>
      </c>
      <c r="AO1317" s="2">
        <f t="shared" si="747"/>
        <v>0</v>
      </c>
      <c r="AP1317" s="2">
        <f t="shared" si="748"/>
        <v>0</v>
      </c>
      <c r="AR1317" t="str">
        <f t="shared" si="734"/>
        <v>Red Willow</v>
      </c>
      <c r="AS1317" t="s">
        <v>346</v>
      </c>
      <c r="AT1317">
        <v>3</v>
      </c>
      <c r="AV1317" s="91">
        <v>31</v>
      </c>
      <c r="AW1317" s="93">
        <v>145</v>
      </c>
      <c r="AX1317" s="99">
        <f t="shared" si="749"/>
        <v>31145</v>
      </c>
      <c r="AZ1317" s="7" t="s">
        <v>3053</v>
      </c>
      <c r="BA1317" t="s">
        <v>3290</v>
      </c>
    </row>
    <row r="1318" spans="1:53" hidden="1" outlineLevel="1">
      <c r="A1318" t="s">
        <v>1936</v>
      </c>
      <c r="B1318" t="s">
        <v>346</v>
      </c>
      <c r="C1318" s="1">
        <f t="shared" si="735"/>
        <v>1054</v>
      </c>
      <c r="D1318" s="7">
        <f>IF(P1318&gt;0,RANK(P1318,(P1318:R1318,S1318:AG1318)),0)</f>
        <v>0</v>
      </c>
      <c r="E1318" s="7">
        <f>IF(Q1318&gt;0,RANK(Q1318,(P1318:R1318,S1318:AG1318)),0)</f>
        <v>4</v>
      </c>
      <c r="F1318" s="7">
        <f>IF(R1318&gt;0,RANK(R1318,(P1318:R1318,S1318:AG1318)),0)</f>
        <v>1</v>
      </c>
      <c r="G1318" s="7">
        <f>IF(S1318&gt;0,RANK(S1318,(P1318:R1318,S1318:AG1318)),0)</f>
        <v>3</v>
      </c>
      <c r="H1318" s="48">
        <f t="shared" si="736"/>
        <v>612</v>
      </c>
      <c r="I1318" s="163">
        <f t="shared" si="737"/>
        <v>0.58064516129032262</v>
      </c>
      <c r="J1318" s="2"/>
      <c r="K1318" s="2">
        <f t="shared" si="738"/>
        <v>0</v>
      </c>
      <c r="L1318" s="2">
        <f t="shared" si="739"/>
        <v>5.0284629981024669E-2</v>
      </c>
      <c r="M1318" s="2">
        <f t="shared" si="740"/>
        <v>0.71252371916508539</v>
      </c>
      <c r="N1318" s="2">
        <f t="shared" si="732"/>
        <v>0.10056925996204934</v>
      </c>
      <c r="O1318" s="2">
        <f t="shared" si="733"/>
        <v>0.13662239089184058</v>
      </c>
      <c r="Q1318" s="1">
        <v>53</v>
      </c>
      <c r="R1318" s="1">
        <v>751</v>
      </c>
      <c r="S1318" s="1">
        <v>106</v>
      </c>
      <c r="T1318" s="1">
        <v>139</v>
      </c>
      <c r="AA1318" s="1">
        <v>5</v>
      </c>
      <c r="AI1318" s="7">
        <f t="shared" si="741"/>
        <v>2</v>
      </c>
      <c r="AJ1318" s="7">
        <f t="shared" si="742"/>
        <v>0</v>
      </c>
      <c r="AK1318" s="7">
        <f t="shared" si="743"/>
        <v>0</v>
      </c>
      <c r="AL1318" s="7">
        <f t="shared" si="744"/>
        <v>0</v>
      </c>
      <c r="AM1318" s="2">
        <f t="shared" si="745"/>
        <v>0.1318785578747628</v>
      </c>
      <c r="AN1318" s="2">
        <f t="shared" si="746"/>
        <v>0</v>
      </c>
      <c r="AO1318" s="2">
        <f t="shared" si="747"/>
        <v>0</v>
      </c>
      <c r="AP1318" s="2">
        <f t="shared" si="748"/>
        <v>0</v>
      </c>
      <c r="AR1318" t="str">
        <f t="shared" si="734"/>
        <v>Richardson</v>
      </c>
      <c r="AS1318" t="s">
        <v>346</v>
      </c>
      <c r="AT1318">
        <v>3</v>
      </c>
      <c r="AV1318" s="91">
        <v>31</v>
      </c>
      <c r="AW1318" s="93">
        <v>147</v>
      </c>
      <c r="AX1318" s="99">
        <f t="shared" si="749"/>
        <v>31147</v>
      </c>
      <c r="AZ1318" s="7" t="s">
        <v>3053</v>
      </c>
      <c r="BA1318" t="s">
        <v>3290</v>
      </c>
    </row>
    <row r="1319" spans="1:53" hidden="1" outlineLevel="1">
      <c r="A1319" t="s">
        <v>1981</v>
      </c>
      <c r="B1319" t="s">
        <v>346</v>
      </c>
      <c r="C1319" s="1">
        <f t="shared" si="735"/>
        <v>396</v>
      </c>
      <c r="D1319" s="7">
        <f>IF(P1319&gt;0,RANK(P1319,(P1319:R1319,S1319:AG1319)),0)</f>
        <v>0</v>
      </c>
      <c r="E1319" s="7">
        <f>IF(Q1319&gt;0,RANK(Q1319,(P1319:R1319,S1319:AG1319)),0)</f>
        <v>4</v>
      </c>
      <c r="F1319" s="7">
        <f>IF(R1319&gt;0,RANK(R1319,(P1319:R1319,S1319:AG1319)),0)</f>
        <v>1</v>
      </c>
      <c r="G1319" s="7">
        <f>IF(S1319&gt;0,RANK(S1319,(P1319:R1319,S1319:AG1319)),0)</f>
        <v>3</v>
      </c>
      <c r="H1319" s="48">
        <f t="shared" si="736"/>
        <v>191</v>
      </c>
      <c r="I1319" s="163">
        <f t="shared" si="737"/>
        <v>0.48232323232323232</v>
      </c>
      <c r="J1319" s="2"/>
      <c r="K1319" s="2">
        <f t="shared" si="738"/>
        <v>0</v>
      </c>
      <c r="L1319" s="2">
        <f t="shared" si="739"/>
        <v>9.5959595959595953E-2</v>
      </c>
      <c r="M1319" s="2">
        <f t="shared" si="740"/>
        <v>0.62878787878787878</v>
      </c>
      <c r="N1319" s="2">
        <f t="shared" si="732"/>
        <v>0.12878787878787878</v>
      </c>
      <c r="O1319" s="2">
        <f t="shared" si="733"/>
        <v>0.14646464646464652</v>
      </c>
      <c r="Q1319" s="1">
        <v>38</v>
      </c>
      <c r="R1319" s="1">
        <v>249</v>
      </c>
      <c r="S1319" s="1">
        <v>51</v>
      </c>
      <c r="T1319" s="1">
        <v>58</v>
      </c>
      <c r="AI1319" s="7">
        <f t="shared" si="741"/>
        <v>2</v>
      </c>
      <c r="AJ1319" s="7">
        <f t="shared" si="742"/>
        <v>0</v>
      </c>
      <c r="AK1319" s="7">
        <f t="shared" si="743"/>
        <v>0</v>
      </c>
      <c r="AL1319" s="7">
        <f t="shared" si="744"/>
        <v>0</v>
      </c>
      <c r="AM1319" s="2">
        <f t="shared" si="745"/>
        <v>0.14646464646464646</v>
      </c>
      <c r="AN1319" s="2">
        <f t="shared" si="746"/>
        <v>0</v>
      </c>
      <c r="AO1319" s="2">
        <f t="shared" si="747"/>
        <v>0</v>
      </c>
      <c r="AP1319" s="2">
        <f t="shared" si="748"/>
        <v>0</v>
      </c>
      <c r="AR1319" t="str">
        <f t="shared" si="734"/>
        <v>Rock</v>
      </c>
      <c r="AS1319" t="s">
        <v>346</v>
      </c>
      <c r="AT1319">
        <v>3</v>
      </c>
      <c r="AV1319" s="91">
        <v>31</v>
      </c>
      <c r="AW1319" s="93">
        <v>149</v>
      </c>
      <c r="AX1319" s="99">
        <f t="shared" si="749"/>
        <v>31149</v>
      </c>
      <c r="AZ1319" s="7" t="s">
        <v>3053</v>
      </c>
      <c r="BA1319" t="s">
        <v>3290</v>
      </c>
    </row>
    <row r="1320" spans="1:53" hidden="1" outlineLevel="1">
      <c r="A1320" t="s">
        <v>706</v>
      </c>
      <c r="B1320" t="s">
        <v>346</v>
      </c>
      <c r="C1320" s="1">
        <f t="shared" si="735"/>
        <v>858</v>
      </c>
      <c r="D1320" s="7">
        <f>IF(P1320&gt;0,RANK(P1320,(P1320:R1320,S1320:AG1320)),0)</f>
        <v>0</v>
      </c>
      <c r="E1320" s="7">
        <f>IF(Q1320&gt;0,RANK(Q1320,(P1320:R1320,S1320:AG1320)),0)</f>
        <v>4</v>
      </c>
      <c r="F1320" s="7">
        <f>IF(R1320&gt;0,RANK(R1320,(P1320:R1320,S1320:AG1320)),0)</f>
        <v>1</v>
      </c>
      <c r="G1320" s="7">
        <f>IF(S1320&gt;0,RANK(S1320,(P1320:R1320,S1320:AG1320)),0)</f>
        <v>3</v>
      </c>
      <c r="H1320" s="48">
        <f t="shared" si="736"/>
        <v>409</v>
      </c>
      <c r="I1320" s="163">
        <f t="shared" si="737"/>
        <v>0.4766899766899767</v>
      </c>
      <c r="J1320" s="2"/>
      <c r="K1320" s="2">
        <f t="shared" si="738"/>
        <v>0</v>
      </c>
      <c r="L1320" s="2">
        <f t="shared" si="739"/>
        <v>4.6620046620046623E-2</v>
      </c>
      <c r="M1320" s="2">
        <f t="shared" si="740"/>
        <v>0.65617715617715622</v>
      </c>
      <c r="N1320" s="2">
        <f t="shared" si="732"/>
        <v>0.10722610722610723</v>
      </c>
      <c r="O1320" s="2">
        <f t="shared" si="733"/>
        <v>0.18997668997668996</v>
      </c>
      <c r="Q1320" s="1">
        <v>40</v>
      </c>
      <c r="R1320" s="1">
        <v>563</v>
      </c>
      <c r="S1320" s="1">
        <v>92</v>
      </c>
      <c r="T1320" s="1">
        <v>154</v>
      </c>
      <c r="AA1320" s="1">
        <v>9</v>
      </c>
      <c r="AI1320" s="7">
        <f t="shared" si="741"/>
        <v>2</v>
      </c>
      <c r="AJ1320" s="7">
        <f t="shared" si="742"/>
        <v>0</v>
      </c>
      <c r="AK1320" s="7">
        <f t="shared" si="743"/>
        <v>0</v>
      </c>
      <c r="AL1320" s="7">
        <f t="shared" si="744"/>
        <v>0</v>
      </c>
      <c r="AM1320" s="2">
        <f t="shared" si="745"/>
        <v>0.17948717948717949</v>
      </c>
      <c r="AN1320" s="2">
        <f t="shared" si="746"/>
        <v>0</v>
      </c>
      <c r="AO1320" s="2">
        <f t="shared" si="747"/>
        <v>0</v>
      </c>
      <c r="AP1320" s="2">
        <f t="shared" si="748"/>
        <v>0</v>
      </c>
      <c r="AR1320" t="str">
        <f t="shared" si="734"/>
        <v>Saline</v>
      </c>
      <c r="AS1320" t="s">
        <v>346</v>
      </c>
      <c r="AT1320">
        <v>3</v>
      </c>
      <c r="AV1320" s="91">
        <v>31</v>
      </c>
      <c r="AW1320" s="93">
        <v>151</v>
      </c>
      <c r="AX1320" s="99">
        <f t="shared" si="749"/>
        <v>31151</v>
      </c>
      <c r="AZ1320" s="7" t="s">
        <v>3053</v>
      </c>
      <c r="BA1320" t="s">
        <v>3290</v>
      </c>
    </row>
    <row r="1321" spans="1:53" hidden="1" outlineLevel="1">
      <c r="A1321" t="s">
        <v>2312</v>
      </c>
      <c r="B1321" t="s">
        <v>346</v>
      </c>
      <c r="C1321" s="1">
        <f t="shared" si="735"/>
        <v>13145</v>
      </c>
      <c r="D1321" s="7">
        <f>IF(P1321&gt;0,RANK(P1321,(P1321:R1321,S1321:AG1321)),0)</f>
        <v>0</v>
      </c>
      <c r="E1321" s="7">
        <f>IF(Q1321&gt;0,RANK(Q1321,(P1321:R1321,S1321:AG1321)),0)</f>
        <v>4</v>
      </c>
      <c r="F1321" s="7">
        <f>IF(R1321&gt;0,RANK(R1321,(P1321:R1321,S1321:AG1321)),0)</f>
        <v>1</v>
      </c>
      <c r="G1321" s="7">
        <f>IF(S1321&gt;0,RANK(S1321,(P1321:R1321,S1321:AG1321)),0)</f>
        <v>3</v>
      </c>
      <c r="H1321" s="48">
        <f t="shared" si="736"/>
        <v>8193</v>
      </c>
      <c r="I1321" s="163">
        <f t="shared" si="737"/>
        <v>0.62327881323697221</v>
      </c>
      <c r="J1321" s="2"/>
      <c r="K1321" s="2">
        <f t="shared" si="738"/>
        <v>0</v>
      </c>
      <c r="L1321" s="2">
        <f t="shared" si="739"/>
        <v>3.9406618486116395E-2</v>
      </c>
      <c r="M1321" s="2">
        <f t="shared" si="740"/>
        <v>0.74165081780144537</v>
      </c>
      <c r="N1321" s="2">
        <f t="shared" si="732"/>
        <v>9.2126283758082919E-2</v>
      </c>
      <c r="O1321" s="2">
        <f t="shared" si="733"/>
        <v>0.12681627995435535</v>
      </c>
      <c r="Q1321" s="1">
        <v>518</v>
      </c>
      <c r="R1321" s="1">
        <v>9749</v>
      </c>
      <c r="S1321" s="1">
        <v>1211</v>
      </c>
      <c r="T1321" s="1">
        <v>1556</v>
      </c>
      <c r="AA1321" s="1">
        <v>111</v>
      </c>
      <c r="AI1321" s="7">
        <f t="shared" si="741"/>
        <v>2</v>
      </c>
      <c r="AJ1321" s="7">
        <f t="shared" si="742"/>
        <v>0</v>
      </c>
      <c r="AK1321" s="7">
        <f t="shared" si="743"/>
        <v>0</v>
      </c>
      <c r="AL1321" s="7">
        <f t="shared" si="744"/>
        <v>0</v>
      </c>
      <c r="AM1321" s="2">
        <f t="shared" si="745"/>
        <v>0.11837200456447318</v>
      </c>
      <c r="AN1321" s="2">
        <f t="shared" si="746"/>
        <v>0</v>
      </c>
      <c r="AO1321" s="2">
        <f t="shared" si="747"/>
        <v>0</v>
      </c>
      <c r="AP1321" s="2">
        <f t="shared" si="748"/>
        <v>0</v>
      </c>
      <c r="AR1321" t="str">
        <f t="shared" si="734"/>
        <v>Sarpy</v>
      </c>
      <c r="AS1321" t="s">
        <v>346</v>
      </c>
      <c r="AV1321" s="91">
        <v>31</v>
      </c>
      <c r="AW1321" s="93">
        <v>153</v>
      </c>
      <c r="AX1321" s="99">
        <f t="shared" si="749"/>
        <v>31153</v>
      </c>
      <c r="AZ1321" s="7" t="s">
        <v>3053</v>
      </c>
      <c r="BA1321" t="s">
        <v>3290</v>
      </c>
    </row>
    <row r="1322" spans="1:53" hidden="1" outlineLevel="1">
      <c r="A1322" t="s">
        <v>1353</v>
      </c>
      <c r="B1322" t="s">
        <v>346</v>
      </c>
      <c r="C1322" s="1">
        <f t="shared" si="735"/>
        <v>2759</v>
      </c>
      <c r="D1322" s="7">
        <f>IF(P1322&gt;0,RANK(P1322,(P1322:R1322,S1322:AG1322)),0)</f>
        <v>0</v>
      </c>
      <c r="E1322" s="7">
        <f>IF(Q1322&gt;0,RANK(Q1322,(P1322:R1322,S1322:AG1322)),0)</f>
        <v>4</v>
      </c>
      <c r="F1322" s="7">
        <f>IF(R1322&gt;0,RANK(R1322,(P1322:R1322,S1322:AG1322)),0)</f>
        <v>1</v>
      </c>
      <c r="G1322" s="7">
        <f>IF(S1322&gt;0,RANK(S1322,(P1322:R1322,S1322:AG1322)),0)</f>
        <v>3</v>
      </c>
      <c r="H1322" s="48">
        <f t="shared" si="736"/>
        <v>1524</v>
      </c>
      <c r="I1322" s="163">
        <f t="shared" si="737"/>
        <v>0.55237404856832184</v>
      </c>
      <c r="J1322" s="2"/>
      <c r="K1322" s="2">
        <f t="shared" si="738"/>
        <v>0</v>
      </c>
      <c r="L1322" s="2">
        <f t="shared" si="739"/>
        <v>3.6969916636462485E-2</v>
      </c>
      <c r="M1322" s="2">
        <f t="shared" si="740"/>
        <v>0.69409206234142806</v>
      </c>
      <c r="N1322" s="2">
        <f t="shared" si="732"/>
        <v>0.12722000724900326</v>
      </c>
      <c r="O1322" s="2">
        <f t="shared" si="733"/>
        <v>0.14171801377310614</v>
      </c>
      <c r="Q1322" s="1">
        <v>102</v>
      </c>
      <c r="R1322" s="1">
        <v>1915</v>
      </c>
      <c r="S1322" s="1">
        <v>351</v>
      </c>
      <c r="T1322" s="1">
        <v>391</v>
      </c>
      <c r="AI1322" s="7">
        <f t="shared" si="741"/>
        <v>2</v>
      </c>
      <c r="AJ1322" s="7">
        <f t="shared" si="742"/>
        <v>0</v>
      </c>
      <c r="AK1322" s="7">
        <f t="shared" si="743"/>
        <v>0</v>
      </c>
      <c r="AL1322" s="7">
        <f t="shared" si="744"/>
        <v>0</v>
      </c>
      <c r="AM1322" s="2">
        <f t="shared" si="745"/>
        <v>0.14171801377310619</v>
      </c>
      <c r="AN1322" s="2">
        <f t="shared" si="746"/>
        <v>0</v>
      </c>
      <c r="AO1322" s="2">
        <f t="shared" si="747"/>
        <v>0</v>
      </c>
      <c r="AP1322" s="2">
        <f t="shared" si="748"/>
        <v>0</v>
      </c>
      <c r="AR1322" t="str">
        <f t="shared" si="734"/>
        <v>Saunders</v>
      </c>
      <c r="AS1322" t="s">
        <v>346</v>
      </c>
      <c r="AT1322">
        <v>1</v>
      </c>
      <c r="AV1322" s="91">
        <v>31</v>
      </c>
      <c r="AW1322" s="93">
        <v>155</v>
      </c>
      <c r="AX1322" s="99">
        <f t="shared" si="749"/>
        <v>31155</v>
      </c>
      <c r="AZ1322" s="7" t="s">
        <v>3053</v>
      </c>
      <c r="BA1322" t="s">
        <v>3290</v>
      </c>
    </row>
    <row r="1323" spans="1:53" hidden="1" outlineLevel="1">
      <c r="A1323" t="s">
        <v>133</v>
      </c>
      <c r="B1323" t="s">
        <v>346</v>
      </c>
      <c r="C1323" s="1">
        <f t="shared" si="735"/>
        <v>3418</v>
      </c>
      <c r="D1323" s="7">
        <f>IF(P1323&gt;0,RANK(P1323,(P1323:R1323,S1323:AG1323)),0)</f>
        <v>0</v>
      </c>
      <c r="E1323" s="7">
        <f>IF(Q1323&gt;0,RANK(Q1323,(P1323:R1323,S1323:AG1323)),0)</f>
        <v>4</v>
      </c>
      <c r="F1323" s="7">
        <f>IF(R1323&gt;0,RANK(R1323,(P1323:R1323,S1323:AG1323)),0)</f>
        <v>1</v>
      </c>
      <c r="G1323" s="7">
        <f>IF(S1323&gt;0,RANK(S1323,(P1323:R1323,S1323:AG1323)),0)</f>
        <v>3</v>
      </c>
      <c r="H1323" s="48">
        <f t="shared" si="736"/>
        <v>2130</v>
      </c>
      <c r="I1323" s="163">
        <f t="shared" si="737"/>
        <v>0.62317144528964308</v>
      </c>
      <c r="J1323" s="2"/>
      <c r="K1323" s="2">
        <f t="shared" si="738"/>
        <v>0</v>
      </c>
      <c r="L1323" s="2">
        <f t="shared" si="739"/>
        <v>6.2024575775307199E-2</v>
      </c>
      <c r="M1323" s="2">
        <f t="shared" si="740"/>
        <v>0.73844353423054421</v>
      </c>
      <c r="N1323" s="2">
        <f t="shared" si="732"/>
        <v>8.4259801053247513E-2</v>
      </c>
      <c r="O1323" s="2">
        <f t="shared" si="733"/>
        <v>0.1152720889409011</v>
      </c>
      <c r="Q1323" s="1">
        <v>212</v>
      </c>
      <c r="R1323" s="1">
        <v>2524</v>
      </c>
      <c r="S1323" s="1">
        <v>288</v>
      </c>
      <c r="T1323" s="1">
        <v>394</v>
      </c>
      <c r="AI1323" s="7">
        <f t="shared" si="741"/>
        <v>2</v>
      </c>
      <c r="AJ1323" s="7">
        <f t="shared" si="742"/>
        <v>0</v>
      </c>
      <c r="AK1323" s="7">
        <f t="shared" si="743"/>
        <v>0</v>
      </c>
      <c r="AL1323" s="7">
        <f t="shared" si="744"/>
        <v>0</v>
      </c>
      <c r="AM1323" s="2">
        <f t="shared" si="745"/>
        <v>0.11527208894090112</v>
      </c>
      <c r="AN1323" s="2">
        <f t="shared" si="746"/>
        <v>0</v>
      </c>
      <c r="AO1323" s="2">
        <f t="shared" si="747"/>
        <v>0</v>
      </c>
      <c r="AP1323" s="2">
        <f t="shared" si="748"/>
        <v>0</v>
      </c>
      <c r="AR1323" t="str">
        <f t="shared" si="734"/>
        <v>Scotts Bluff</v>
      </c>
      <c r="AS1323" t="s">
        <v>346</v>
      </c>
      <c r="AT1323">
        <v>3</v>
      </c>
      <c r="AV1323" s="91">
        <v>31</v>
      </c>
      <c r="AW1323" s="93">
        <v>157</v>
      </c>
      <c r="AX1323" s="99">
        <f t="shared" si="749"/>
        <v>31157</v>
      </c>
      <c r="AZ1323" s="7" t="s">
        <v>3053</v>
      </c>
      <c r="BA1323" t="s">
        <v>3290</v>
      </c>
    </row>
    <row r="1324" spans="1:53" hidden="1" outlineLevel="1">
      <c r="A1324" t="s">
        <v>444</v>
      </c>
      <c r="B1324" t="s">
        <v>346</v>
      </c>
      <c r="C1324" s="1">
        <f t="shared" si="735"/>
        <v>1689</v>
      </c>
      <c r="D1324" s="7">
        <f>IF(P1324&gt;0,RANK(P1324,(P1324:R1324,S1324:AG1324)),0)</f>
        <v>0</v>
      </c>
      <c r="E1324" s="7">
        <f>IF(Q1324&gt;0,RANK(Q1324,(P1324:R1324,S1324:AG1324)),0)</f>
        <v>4</v>
      </c>
      <c r="F1324" s="7">
        <f>IF(R1324&gt;0,RANK(R1324,(P1324:R1324,S1324:AG1324)),0)</f>
        <v>1</v>
      </c>
      <c r="G1324" s="7">
        <f>IF(S1324&gt;0,RANK(S1324,(P1324:R1324,S1324:AG1324)),0)</f>
        <v>3</v>
      </c>
      <c r="H1324" s="48">
        <f t="shared" si="736"/>
        <v>803</v>
      </c>
      <c r="I1324" s="163">
        <f t="shared" si="737"/>
        <v>0.47542924807578446</v>
      </c>
      <c r="J1324" s="2"/>
      <c r="K1324" s="2">
        <f t="shared" si="738"/>
        <v>0</v>
      </c>
      <c r="L1324" s="2">
        <f t="shared" si="739"/>
        <v>4.2628774422735348E-2</v>
      </c>
      <c r="M1324" s="2">
        <f t="shared" si="740"/>
        <v>0.66252220248667848</v>
      </c>
      <c r="N1324" s="2">
        <f t="shared" si="732"/>
        <v>0.10005920663114269</v>
      </c>
      <c r="O1324" s="2">
        <f t="shared" si="733"/>
        <v>0.19478981645944343</v>
      </c>
      <c r="Q1324" s="1">
        <v>72</v>
      </c>
      <c r="R1324" s="1">
        <v>1119</v>
      </c>
      <c r="S1324" s="1">
        <v>169</v>
      </c>
      <c r="T1324" s="1">
        <v>316</v>
      </c>
      <c r="AA1324" s="1">
        <v>13</v>
      </c>
      <c r="AI1324" s="7">
        <f t="shared" si="741"/>
        <v>2</v>
      </c>
      <c r="AJ1324" s="7">
        <f t="shared" si="742"/>
        <v>0</v>
      </c>
      <c r="AK1324" s="7">
        <f t="shared" si="743"/>
        <v>0</v>
      </c>
      <c r="AL1324" s="7">
        <f t="shared" si="744"/>
        <v>0</v>
      </c>
      <c r="AM1324" s="2">
        <f t="shared" si="745"/>
        <v>0.18709295441089402</v>
      </c>
      <c r="AN1324" s="2">
        <f t="shared" si="746"/>
        <v>0</v>
      </c>
      <c r="AO1324" s="2">
        <f t="shared" si="747"/>
        <v>0</v>
      </c>
      <c r="AP1324" s="2">
        <f t="shared" si="748"/>
        <v>0</v>
      </c>
      <c r="AR1324" t="str">
        <f t="shared" si="734"/>
        <v>Seward</v>
      </c>
      <c r="AS1324" t="s">
        <v>346</v>
      </c>
      <c r="AT1324">
        <v>1</v>
      </c>
      <c r="AV1324" s="91">
        <v>31</v>
      </c>
      <c r="AW1324" s="93">
        <v>159</v>
      </c>
      <c r="AX1324" s="99">
        <f t="shared" si="749"/>
        <v>31159</v>
      </c>
      <c r="AZ1324" s="7" t="s">
        <v>3053</v>
      </c>
      <c r="BA1324" t="s">
        <v>3290</v>
      </c>
    </row>
    <row r="1325" spans="1:53" hidden="1" outlineLevel="1">
      <c r="A1325" t="s">
        <v>2797</v>
      </c>
      <c r="B1325" t="s">
        <v>346</v>
      </c>
      <c r="C1325" s="1">
        <f t="shared" si="735"/>
        <v>879</v>
      </c>
      <c r="D1325" s="7">
        <f>IF(P1325&gt;0,RANK(P1325,(P1325:R1325,S1325:AG1325)),0)</f>
        <v>0</v>
      </c>
      <c r="E1325" s="7">
        <f>IF(Q1325&gt;0,RANK(Q1325,(P1325:R1325,S1325:AG1325)),0)</f>
        <v>4</v>
      </c>
      <c r="F1325" s="7">
        <f>IF(R1325&gt;0,RANK(R1325,(P1325:R1325,S1325:AG1325)),0)</f>
        <v>1</v>
      </c>
      <c r="G1325" s="7">
        <f>IF(S1325&gt;0,RANK(S1325,(P1325:R1325,S1325:AG1325)),0)</f>
        <v>2</v>
      </c>
      <c r="H1325" s="48">
        <f t="shared" si="736"/>
        <v>467</v>
      </c>
      <c r="I1325" s="163">
        <f t="shared" si="737"/>
        <v>0.53128555176336745</v>
      </c>
      <c r="J1325" s="2"/>
      <c r="K1325" s="2">
        <f t="shared" si="738"/>
        <v>0</v>
      </c>
      <c r="L1325" s="2">
        <f t="shared" si="739"/>
        <v>5.5745164960182024E-2</v>
      </c>
      <c r="M1325" s="2">
        <f t="shared" si="740"/>
        <v>0.67235494880546076</v>
      </c>
      <c r="N1325" s="2">
        <f t="shared" si="732"/>
        <v>0.14106939704209329</v>
      </c>
      <c r="O1325" s="2">
        <f t="shared" si="733"/>
        <v>0.13083048919226395</v>
      </c>
      <c r="Q1325" s="1">
        <v>49</v>
      </c>
      <c r="R1325" s="1">
        <v>591</v>
      </c>
      <c r="S1325" s="1">
        <v>124</v>
      </c>
      <c r="T1325" s="1">
        <v>115</v>
      </c>
      <c r="AI1325" s="7">
        <f t="shared" si="741"/>
        <v>3</v>
      </c>
      <c r="AJ1325" s="7">
        <f t="shared" si="742"/>
        <v>0</v>
      </c>
      <c r="AK1325" s="7">
        <f t="shared" si="743"/>
        <v>0</v>
      </c>
      <c r="AL1325" s="7">
        <f t="shared" si="744"/>
        <v>0</v>
      </c>
      <c r="AM1325" s="2">
        <f t="shared" si="745"/>
        <v>0.13083048919226395</v>
      </c>
      <c r="AN1325" s="2">
        <f t="shared" si="746"/>
        <v>0</v>
      </c>
      <c r="AO1325" s="2">
        <f t="shared" si="747"/>
        <v>0</v>
      </c>
      <c r="AP1325" s="2">
        <f t="shared" si="748"/>
        <v>0</v>
      </c>
      <c r="AR1325" t="str">
        <f t="shared" si="734"/>
        <v>Sheridan</v>
      </c>
      <c r="AS1325" t="s">
        <v>346</v>
      </c>
      <c r="AT1325">
        <v>3</v>
      </c>
      <c r="AV1325" s="91">
        <v>31</v>
      </c>
      <c r="AW1325" s="93">
        <v>161</v>
      </c>
      <c r="AX1325" s="99">
        <f t="shared" si="749"/>
        <v>31161</v>
      </c>
      <c r="AZ1325" s="7" t="s">
        <v>3053</v>
      </c>
      <c r="BA1325" t="s">
        <v>3290</v>
      </c>
    </row>
    <row r="1326" spans="1:53" hidden="1" outlineLevel="1">
      <c r="A1326" t="s">
        <v>1773</v>
      </c>
      <c r="B1326" t="s">
        <v>346</v>
      </c>
      <c r="C1326" s="1">
        <f t="shared" si="735"/>
        <v>400</v>
      </c>
      <c r="D1326" s="7">
        <f>IF(P1326&gt;0,RANK(P1326,(P1326:R1326,S1326:AG1326)),0)</f>
        <v>0</v>
      </c>
      <c r="E1326" s="7">
        <f>IF(Q1326&gt;0,RANK(Q1326,(P1326:R1326,S1326:AG1326)),0)</f>
        <v>4</v>
      </c>
      <c r="F1326" s="7">
        <f>IF(R1326&gt;0,RANK(R1326,(P1326:R1326,S1326:AG1326)),0)</f>
        <v>1</v>
      </c>
      <c r="G1326" s="7">
        <f>IF(S1326&gt;0,RANK(S1326,(P1326:R1326,S1326:AG1326)),0)</f>
        <v>3</v>
      </c>
      <c r="H1326" s="48">
        <f t="shared" si="736"/>
        <v>176</v>
      </c>
      <c r="I1326" s="163">
        <f t="shared" si="737"/>
        <v>0.44</v>
      </c>
      <c r="J1326" s="2"/>
      <c r="K1326" s="2">
        <f t="shared" si="738"/>
        <v>0</v>
      </c>
      <c r="L1326" s="2">
        <f t="shared" si="739"/>
        <v>7.7499999999999999E-2</v>
      </c>
      <c r="M1326" s="2">
        <f t="shared" si="740"/>
        <v>0.62250000000000005</v>
      </c>
      <c r="N1326" s="2">
        <f t="shared" si="732"/>
        <v>0.11749999999999999</v>
      </c>
      <c r="O1326" s="2">
        <f t="shared" si="733"/>
        <v>0.18249999999999994</v>
      </c>
      <c r="Q1326" s="1">
        <v>31</v>
      </c>
      <c r="R1326" s="1">
        <v>249</v>
      </c>
      <c r="S1326" s="1">
        <v>47</v>
      </c>
      <c r="T1326" s="1">
        <v>73</v>
      </c>
      <c r="AI1326" s="7">
        <f t="shared" si="741"/>
        <v>2</v>
      </c>
      <c r="AJ1326" s="7">
        <f t="shared" si="742"/>
        <v>0</v>
      </c>
      <c r="AK1326" s="7">
        <f t="shared" si="743"/>
        <v>0</v>
      </c>
      <c r="AL1326" s="7">
        <f t="shared" si="744"/>
        <v>0</v>
      </c>
      <c r="AM1326" s="2">
        <f t="shared" si="745"/>
        <v>0.1825</v>
      </c>
      <c r="AN1326" s="2">
        <f t="shared" si="746"/>
        <v>0</v>
      </c>
      <c r="AO1326" s="2">
        <f t="shared" si="747"/>
        <v>0</v>
      </c>
      <c r="AP1326" s="2">
        <f t="shared" si="748"/>
        <v>0</v>
      </c>
      <c r="AR1326" t="str">
        <f t="shared" si="734"/>
        <v>Sherman</v>
      </c>
      <c r="AS1326" t="s">
        <v>346</v>
      </c>
      <c r="AT1326">
        <v>3</v>
      </c>
      <c r="AV1326" s="91">
        <v>31</v>
      </c>
      <c r="AW1326" s="93">
        <v>163</v>
      </c>
      <c r="AX1326" s="99">
        <f t="shared" si="749"/>
        <v>31163</v>
      </c>
      <c r="AZ1326" s="7" t="s">
        <v>3053</v>
      </c>
      <c r="BA1326" t="s">
        <v>3290</v>
      </c>
    </row>
    <row r="1327" spans="1:53" hidden="1" outlineLevel="1">
      <c r="A1327" t="s">
        <v>15</v>
      </c>
      <c r="B1327" t="s">
        <v>346</v>
      </c>
      <c r="C1327" s="1">
        <f t="shared" si="735"/>
        <v>357</v>
      </c>
      <c r="D1327" s="7">
        <f>IF(P1327&gt;0,RANK(P1327,(P1327:R1327,S1327:AG1327)),0)</f>
        <v>0</v>
      </c>
      <c r="E1327" s="7">
        <f>IF(Q1327&gt;0,RANK(Q1327,(P1327:R1327,S1327:AG1327)),0)</f>
        <v>4</v>
      </c>
      <c r="F1327" s="7">
        <f>IF(R1327&gt;0,RANK(R1327,(P1327:R1327,S1327:AG1327)),0)</f>
        <v>1</v>
      </c>
      <c r="G1327" s="7">
        <f>IF(S1327&gt;0,RANK(S1327,(P1327:R1327,S1327:AG1327)),0)</f>
        <v>3</v>
      </c>
      <c r="H1327" s="48">
        <f t="shared" si="736"/>
        <v>171</v>
      </c>
      <c r="I1327" s="163">
        <f t="shared" si="737"/>
        <v>0.47899159663865548</v>
      </c>
      <c r="J1327" s="2"/>
      <c r="K1327" s="2">
        <f t="shared" si="738"/>
        <v>0</v>
      </c>
      <c r="L1327" s="2">
        <f t="shared" si="739"/>
        <v>6.4425770308123242E-2</v>
      </c>
      <c r="M1327" s="2">
        <f t="shared" si="740"/>
        <v>0.64985994397759106</v>
      </c>
      <c r="N1327" s="2">
        <f t="shared" si="732"/>
        <v>0.11204481792717087</v>
      </c>
      <c r="O1327" s="2">
        <f t="shared" si="733"/>
        <v>0.17366946778711484</v>
      </c>
      <c r="Q1327" s="1">
        <v>23</v>
      </c>
      <c r="R1327" s="1">
        <v>232</v>
      </c>
      <c r="S1327" s="1">
        <v>40</v>
      </c>
      <c r="T1327" s="1">
        <v>61</v>
      </c>
      <c r="AA1327" s="1">
        <v>1</v>
      </c>
      <c r="AI1327" s="7">
        <f t="shared" si="741"/>
        <v>2</v>
      </c>
      <c r="AJ1327" s="7">
        <f t="shared" si="742"/>
        <v>0</v>
      </c>
      <c r="AK1327" s="7">
        <f t="shared" si="743"/>
        <v>0</v>
      </c>
      <c r="AL1327" s="7">
        <f t="shared" si="744"/>
        <v>0</v>
      </c>
      <c r="AM1327" s="2">
        <f t="shared" si="745"/>
        <v>0.17086834733893558</v>
      </c>
      <c r="AN1327" s="2">
        <f t="shared" si="746"/>
        <v>0</v>
      </c>
      <c r="AO1327" s="2">
        <f t="shared" si="747"/>
        <v>0</v>
      </c>
      <c r="AP1327" s="2">
        <f t="shared" si="748"/>
        <v>0</v>
      </c>
      <c r="AR1327" t="str">
        <f t="shared" si="734"/>
        <v>Sioux</v>
      </c>
      <c r="AS1327" t="s">
        <v>346</v>
      </c>
      <c r="AT1327">
        <v>3</v>
      </c>
      <c r="AV1327" s="91">
        <v>31</v>
      </c>
      <c r="AW1327" s="93">
        <v>165</v>
      </c>
      <c r="AX1327" s="99">
        <f t="shared" si="749"/>
        <v>31165</v>
      </c>
      <c r="AZ1327" s="7" t="s">
        <v>3053</v>
      </c>
      <c r="BA1327" t="s">
        <v>3290</v>
      </c>
    </row>
    <row r="1328" spans="1:53" hidden="1" outlineLevel="1">
      <c r="A1328" t="s">
        <v>2875</v>
      </c>
      <c r="B1328" t="s">
        <v>346</v>
      </c>
      <c r="C1328" s="1">
        <f t="shared" si="735"/>
        <v>891</v>
      </c>
      <c r="D1328" s="7">
        <f>IF(P1328&gt;0,RANK(P1328,(P1328:R1328,S1328:AG1328)),0)</f>
        <v>0</v>
      </c>
      <c r="E1328" s="7">
        <f>IF(Q1328&gt;0,RANK(Q1328,(P1328:R1328,S1328:AG1328)),0)</f>
        <v>4</v>
      </c>
      <c r="F1328" s="7">
        <f>IF(R1328&gt;0,RANK(R1328,(P1328:R1328,S1328:AG1328)),0)</f>
        <v>1</v>
      </c>
      <c r="G1328" s="7">
        <f>IF(S1328&gt;0,RANK(S1328,(P1328:R1328,S1328:AG1328)),0)</f>
        <v>3</v>
      </c>
      <c r="H1328" s="48">
        <f t="shared" si="736"/>
        <v>486</v>
      </c>
      <c r="I1328" s="163">
        <f t="shared" si="737"/>
        <v>0.54545454545454541</v>
      </c>
      <c r="J1328" s="2"/>
      <c r="K1328" s="2">
        <f t="shared" si="738"/>
        <v>0</v>
      </c>
      <c r="L1328" s="2">
        <f t="shared" si="739"/>
        <v>5.0505050505050504E-2</v>
      </c>
      <c r="M1328" s="2">
        <f t="shared" si="740"/>
        <v>0.70594837261503929</v>
      </c>
      <c r="N1328" s="2">
        <f t="shared" si="732"/>
        <v>8.3052749719416383E-2</v>
      </c>
      <c r="O1328" s="2">
        <f t="shared" si="733"/>
        <v>0.16049382716049382</v>
      </c>
      <c r="Q1328" s="1">
        <v>45</v>
      </c>
      <c r="R1328" s="1">
        <v>629</v>
      </c>
      <c r="S1328" s="1">
        <v>74</v>
      </c>
      <c r="T1328" s="1">
        <v>143</v>
      </c>
      <c r="AI1328" s="7">
        <f t="shared" si="741"/>
        <v>2</v>
      </c>
      <c r="AJ1328" s="7">
        <f t="shared" si="742"/>
        <v>0</v>
      </c>
      <c r="AK1328" s="7">
        <f t="shared" si="743"/>
        <v>0</v>
      </c>
      <c r="AL1328" s="7">
        <f t="shared" si="744"/>
        <v>0</v>
      </c>
      <c r="AM1328" s="2">
        <f t="shared" si="745"/>
        <v>0.16049382716049382</v>
      </c>
      <c r="AN1328" s="2">
        <f t="shared" si="746"/>
        <v>0</v>
      </c>
      <c r="AO1328" s="2">
        <f t="shared" si="747"/>
        <v>0</v>
      </c>
      <c r="AP1328" s="2">
        <f t="shared" si="748"/>
        <v>0</v>
      </c>
      <c r="AR1328" t="str">
        <f t="shared" si="734"/>
        <v>Stanton</v>
      </c>
      <c r="AS1328" t="s">
        <v>346</v>
      </c>
      <c r="AT1328">
        <v>1</v>
      </c>
      <c r="AV1328" s="91">
        <v>31</v>
      </c>
      <c r="AW1328" s="93">
        <v>167</v>
      </c>
      <c r="AX1328" s="99">
        <f t="shared" si="749"/>
        <v>31167</v>
      </c>
      <c r="AZ1328" s="7" t="s">
        <v>3053</v>
      </c>
      <c r="BA1328" t="s">
        <v>3290</v>
      </c>
    </row>
    <row r="1329" spans="1:80" hidden="1" outlineLevel="1">
      <c r="A1329" t="s">
        <v>1971</v>
      </c>
      <c r="B1329" t="s">
        <v>346</v>
      </c>
      <c r="C1329" s="1">
        <f t="shared" si="735"/>
        <v>747</v>
      </c>
      <c r="D1329" s="7">
        <f>IF(P1329&gt;0,RANK(P1329,(P1329:R1329,S1329:AG1329)),0)</f>
        <v>0</v>
      </c>
      <c r="E1329" s="7">
        <f>IF(Q1329&gt;0,RANK(Q1329,(P1329:R1329,S1329:AG1329)),0)</f>
        <v>4</v>
      </c>
      <c r="F1329" s="7">
        <f>IF(R1329&gt;0,RANK(R1329,(P1329:R1329,S1329:AG1329)),0)</f>
        <v>1</v>
      </c>
      <c r="G1329" s="7">
        <f>IF(S1329&gt;0,RANK(S1329,(P1329:R1329,S1329:AG1329)),0)</f>
        <v>3</v>
      </c>
      <c r="H1329" s="48">
        <f t="shared" si="736"/>
        <v>357</v>
      </c>
      <c r="I1329" s="163">
        <f t="shared" si="737"/>
        <v>0.47791164658634538</v>
      </c>
      <c r="J1329" s="2"/>
      <c r="K1329" s="2">
        <f t="shared" si="738"/>
        <v>0</v>
      </c>
      <c r="L1329" s="2">
        <f t="shared" si="739"/>
        <v>6.9611780455153954E-2</v>
      </c>
      <c r="M1329" s="2">
        <f t="shared" si="740"/>
        <v>0.64658634538152615</v>
      </c>
      <c r="N1329" s="2">
        <f t="shared" si="732"/>
        <v>0.11512717536813923</v>
      </c>
      <c r="O1329" s="2">
        <f t="shared" si="733"/>
        <v>0.16867469879518071</v>
      </c>
      <c r="Q1329" s="1">
        <v>52</v>
      </c>
      <c r="R1329" s="1">
        <v>483</v>
      </c>
      <c r="S1329" s="1">
        <v>86</v>
      </c>
      <c r="T1329" s="1">
        <v>126</v>
      </c>
      <c r="AI1329" s="7">
        <f t="shared" si="741"/>
        <v>2</v>
      </c>
      <c r="AJ1329" s="7">
        <f t="shared" si="742"/>
        <v>0</v>
      </c>
      <c r="AK1329" s="7">
        <f t="shared" si="743"/>
        <v>0</v>
      </c>
      <c r="AL1329" s="7">
        <f t="shared" si="744"/>
        <v>0</v>
      </c>
      <c r="AM1329" s="2">
        <f t="shared" si="745"/>
        <v>0.16867469879518071</v>
      </c>
      <c r="AN1329" s="2">
        <f t="shared" si="746"/>
        <v>0</v>
      </c>
      <c r="AO1329" s="2">
        <f t="shared" si="747"/>
        <v>0</v>
      </c>
      <c r="AP1329" s="2">
        <f t="shared" si="748"/>
        <v>0</v>
      </c>
      <c r="AR1329" t="str">
        <f t="shared" si="734"/>
        <v>Thayer</v>
      </c>
      <c r="AS1329" t="s">
        <v>346</v>
      </c>
      <c r="AT1329">
        <v>3</v>
      </c>
      <c r="AV1329" s="91">
        <v>31</v>
      </c>
      <c r="AW1329" s="93">
        <v>169</v>
      </c>
      <c r="AX1329" s="99">
        <f t="shared" si="749"/>
        <v>31169</v>
      </c>
      <c r="AZ1329" s="7" t="s">
        <v>3053</v>
      </c>
      <c r="BA1329" t="s">
        <v>3290</v>
      </c>
    </row>
    <row r="1330" spans="1:80" hidden="1" outlineLevel="1">
      <c r="A1330" t="s">
        <v>1296</v>
      </c>
      <c r="B1330" t="s">
        <v>346</v>
      </c>
      <c r="C1330" s="1">
        <f t="shared" si="735"/>
        <v>204</v>
      </c>
      <c r="D1330" s="7">
        <f>IF(P1330&gt;0,RANK(P1330,(P1330:R1330,S1330:AG1330)),0)</f>
        <v>0</v>
      </c>
      <c r="E1330" s="7">
        <f>IF(Q1330&gt;0,RANK(Q1330,(P1330:R1330,S1330:AG1330)),0)</f>
        <v>4</v>
      </c>
      <c r="F1330" s="7">
        <f>IF(R1330&gt;0,RANK(R1330,(P1330:R1330,S1330:AG1330)),0)</f>
        <v>1</v>
      </c>
      <c r="G1330" s="7">
        <f>IF(S1330&gt;0,RANK(S1330,(P1330:R1330,S1330:AG1330)),0)</f>
        <v>2</v>
      </c>
      <c r="H1330" s="48">
        <f t="shared" si="736"/>
        <v>103</v>
      </c>
      <c r="I1330" s="163">
        <f t="shared" si="737"/>
        <v>0.50490196078431371</v>
      </c>
      <c r="J1330" s="2"/>
      <c r="K1330" s="2">
        <f t="shared" si="738"/>
        <v>0</v>
      </c>
      <c r="L1330" s="2">
        <f t="shared" si="739"/>
        <v>8.8235294117647065E-2</v>
      </c>
      <c r="M1330" s="2">
        <f t="shared" si="740"/>
        <v>0.63725490196078427</v>
      </c>
      <c r="N1330" s="2">
        <f t="shared" si="732"/>
        <v>0.13235294117647059</v>
      </c>
      <c r="O1330" s="2">
        <f t="shared" si="733"/>
        <v>0.14215686274509806</v>
      </c>
      <c r="Q1330" s="1">
        <v>18</v>
      </c>
      <c r="R1330" s="1">
        <v>130</v>
      </c>
      <c r="S1330" s="1">
        <v>27</v>
      </c>
      <c r="T1330" s="1">
        <v>27</v>
      </c>
      <c r="AA1330" s="1">
        <v>2</v>
      </c>
      <c r="AI1330" s="7">
        <f t="shared" si="741"/>
        <v>2</v>
      </c>
      <c r="AJ1330" s="7">
        <f t="shared" si="742"/>
        <v>0</v>
      </c>
      <c r="AK1330" s="7">
        <f t="shared" si="743"/>
        <v>0</v>
      </c>
      <c r="AL1330" s="7">
        <f t="shared" si="744"/>
        <v>0</v>
      </c>
      <c r="AM1330" s="2">
        <f t="shared" si="745"/>
        <v>0.13235294117647059</v>
      </c>
      <c r="AN1330" s="2">
        <f t="shared" si="746"/>
        <v>0</v>
      </c>
      <c r="AO1330" s="2">
        <f t="shared" si="747"/>
        <v>0</v>
      </c>
      <c r="AP1330" s="2">
        <f t="shared" si="748"/>
        <v>0</v>
      </c>
      <c r="AR1330" t="str">
        <f t="shared" si="734"/>
        <v>Thomas</v>
      </c>
      <c r="AS1330" t="s">
        <v>346</v>
      </c>
      <c r="AT1330">
        <v>3</v>
      </c>
      <c r="AV1330" s="91">
        <v>31</v>
      </c>
      <c r="AW1330" s="93">
        <v>171</v>
      </c>
      <c r="AX1330" s="99">
        <f t="shared" si="749"/>
        <v>31171</v>
      </c>
      <c r="AZ1330" s="7" t="s">
        <v>3053</v>
      </c>
      <c r="BA1330" t="s">
        <v>3290</v>
      </c>
    </row>
    <row r="1331" spans="1:80" hidden="1" outlineLevel="1">
      <c r="A1331" t="s">
        <v>429</v>
      </c>
      <c r="B1331" t="s">
        <v>346</v>
      </c>
      <c r="C1331" s="1">
        <f t="shared" si="735"/>
        <v>317</v>
      </c>
      <c r="D1331" s="7">
        <f>IF(P1331&gt;0,RANK(P1331,(P1331:R1331,S1331:AG1331)),0)</f>
        <v>0</v>
      </c>
      <c r="E1331" s="7">
        <f>IF(Q1331&gt;0,RANK(Q1331,(P1331:R1331,S1331:AG1331)),0)</f>
        <v>4</v>
      </c>
      <c r="F1331" s="7">
        <f>IF(R1331&gt;0,RANK(R1331,(P1331:R1331,S1331:AG1331)),0)</f>
        <v>1</v>
      </c>
      <c r="G1331" s="7">
        <f>IF(S1331&gt;0,RANK(S1331,(P1331:R1331,S1331:AG1331)),0)</f>
        <v>3</v>
      </c>
      <c r="H1331" s="48">
        <f t="shared" si="736"/>
        <v>197</v>
      </c>
      <c r="I1331" s="163">
        <f t="shared" si="737"/>
        <v>0.62145110410094639</v>
      </c>
      <c r="J1331" s="2"/>
      <c r="K1331" s="2">
        <f t="shared" si="738"/>
        <v>0</v>
      </c>
      <c r="L1331" s="2">
        <f t="shared" si="739"/>
        <v>2.8391167192429023E-2</v>
      </c>
      <c r="M1331" s="2">
        <f t="shared" si="740"/>
        <v>0.75078864353312302</v>
      </c>
      <c r="N1331" s="2">
        <f t="shared" si="732"/>
        <v>9.1482649842271294E-2</v>
      </c>
      <c r="O1331" s="2">
        <f t="shared" si="733"/>
        <v>0.12933753943217663</v>
      </c>
      <c r="Q1331" s="1">
        <v>9</v>
      </c>
      <c r="R1331" s="1">
        <v>238</v>
      </c>
      <c r="S1331" s="1">
        <v>29</v>
      </c>
      <c r="T1331" s="1">
        <v>41</v>
      </c>
      <c r="AI1331" s="7">
        <f t="shared" si="741"/>
        <v>2</v>
      </c>
      <c r="AJ1331" s="7">
        <f t="shared" si="742"/>
        <v>0</v>
      </c>
      <c r="AK1331" s="7">
        <f t="shared" si="743"/>
        <v>0</v>
      </c>
      <c r="AL1331" s="7">
        <f t="shared" si="744"/>
        <v>0</v>
      </c>
      <c r="AM1331" s="2">
        <f t="shared" si="745"/>
        <v>0.12933753943217666</v>
      </c>
      <c r="AN1331" s="2">
        <f t="shared" si="746"/>
        <v>0</v>
      </c>
      <c r="AO1331" s="2">
        <f t="shared" si="747"/>
        <v>0</v>
      </c>
      <c r="AP1331" s="2">
        <f t="shared" si="748"/>
        <v>0</v>
      </c>
      <c r="AR1331" t="str">
        <f t="shared" si="734"/>
        <v>Thurston</v>
      </c>
      <c r="AS1331" t="s">
        <v>346</v>
      </c>
      <c r="AT1331">
        <v>1</v>
      </c>
      <c r="AV1331" s="91">
        <v>31</v>
      </c>
      <c r="AW1331" s="93">
        <v>173</v>
      </c>
      <c r="AX1331" s="99">
        <f t="shared" si="749"/>
        <v>31173</v>
      </c>
      <c r="AZ1331" s="7" t="s">
        <v>3053</v>
      </c>
      <c r="BA1331" t="s">
        <v>3290</v>
      </c>
    </row>
    <row r="1332" spans="1:80" hidden="1" outlineLevel="1">
      <c r="A1332" t="s">
        <v>1188</v>
      </c>
      <c r="B1332" t="s">
        <v>346</v>
      </c>
      <c r="C1332" s="1">
        <f t="shared" si="735"/>
        <v>689</v>
      </c>
      <c r="D1332" s="7">
        <f>IF(P1332&gt;0,RANK(P1332,(P1332:R1332,S1332:AG1332)),0)</f>
        <v>0</v>
      </c>
      <c r="E1332" s="7">
        <f>IF(Q1332&gt;0,RANK(Q1332,(P1332:R1332,S1332:AG1332)),0)</f>
        <v>4</v>
      </c>
      <c r="F1332" s="7">
        <f>IF(R1332&gt;0,RANK(R1332,(P1332:R1332,S1332:AG1332)),0)</f>
        <v>1</v>
      </c>
      <c r="G1332" s="7">
        <f>IF(S1332&gt;0,RANK(S1332,(P1332:R1332,S1332:AG1332)),0)</f>
        <v>3</v>
      </c>
      <c r="H1332" s="48">
        <f t="shared" si="736"/>
        <v>326</v>
      </c>
      <c r="I1332" s="163">
        <f t="shared" si="737"/>
        <v>0.47314949201741657</v>
      </c>
      <c r="J1332" s="2"/>
      <c r="K1332" s="2">
        <f t="shared" si="738"/>
        <v>0</v>
      </c>
      <c r="L1332" s="2">
        <f t="shared" si="739"/>
        <v>4.3541364296081277E-2</v>
      </c>
      <c r="M1332" s="2">
        <f t="shared" si="740"/>
        <v>0.65602322206095787</v>
      </c>
      <c r="N1332" s="2">
        <f t="shared" si="732"/>
        <v>0.11756168359941944</v>
      </c>
      <c r="O1332" s="2">
        <f t="shared" si="733"/>
        <v>0.18287373004354146</v>
      </c>
      <c r="Q1332" s="1">
        <v>30</v>
      </c>
      <c r="R1332" s="1">
        <v>452</v>
      </c>
      <c r="S1332" s="1">
        <v>81</v>
      </c>
      <c r="T1332" s="1">
        <v>126</v>
      </c>
      <c r="AI1332" s="7">
        <f t="shared" si="741"/>
        <v>2</v>
      </c>
      <c r="AJ1332" s="7">
        <f t="shared" si="742"/>
        <v>0</v>
      </c>
      <c r="AK1332" s="7">
        <f t="shared" si="743"/>
        <v>0</v>
      </c>
      <c r="AL1332" s="7">
        <f t="shared" si="744"/>
        <v>0</v>
      </c>
      <c r="AM1332" s="2">
        <f t="shared" si="745"/>
        <v>0.18287373004354138</v>
      </c>
      <c r="AN1332" s="2">
        <f t="shared" si="746"/>
        <v>0</v>
      </c>
      <c r="AO1332" s="2">
        <f t="shared" si="747"/>
        <v>0</v>
      </c>
      <c r="AP1332" s="2">
        <f t="shared" si="748"/>
        <v>0</v>
      </c>
      <c r="AR1332" t="str">
        <f t="shared" si="734"/>
        <v>Valley</v>
      </c>
      <c r="AS1332" t="s">
        <v>346</v>
      </c>
      <c r="AT1332">
        <v>3</v>
      </c>
      <c r="AV1332" s="91">
        <v>31</v>
      </c>
      <c r="AW1332" s="93">
        <v>175</v>
      </c>
      <c r="AX1332" s="99">
        <f t="shared" si="749"/>
        <v>31175</v>
      </c>
      <c r="AZ1332" s="7" t="s">
        <v>3053</v>
      </c>
      <c r="BA1332" t="s">
        <v>3290</v>
      </c>
    </row>
    <row r="1333" spans="1:80" hidden="1" outlineLevel="1">
      <c r="A1333" t="s">
        <v>650</v>
      </c>
      <c r="B1333" t="s">
        <v>346</v>
      </c>
      <c r="C1333" s="1">
        <f t="shared" si="735"/>
        <v>2672</v>
      </c>
      <c r="D1333" s="7">
        <f>IF(P1333&gt;0,RANK(P1333,(P1333:R1333,S1333:AG1333)),0)</f>
        <v>0</v>
      </c>
      <c r="E1333" s="7">
        <f>IF(Q1333&gt;0,RANK(Q1333,(P1333:R1333,S1333:AG1333)),0)</f>
        <v>4</v>
      </c>
      <c r="F1333" s="7">
        <f>IF(R1333&gt;0,RANK(R1333,(P1333:R1333,S1333:AG1333)),0)</f>
        <v>1</v>
      </c>
      <c r="G1333" s="7">
        <f>IF(S1333&gt;0,RANK(S1333,(P1333:R1333,S1333:AG1333)),0)</f>
        <v>3</v>
      </c>
      <c r="H1333" s="48">
        <f t="shared" si="736"/>
        <v>1592</v>
      </c>
      <c r="I1333" s="163">
        <f t="shared" si="737"/>
        <v>0.59580838323353291</v>
      </c>
      <c r="J1333" s="2"/>
      <c r="K1333" s="2">
        <f t="shared" si="738"/>
        <v>0</v>
      </c>
      <c r="L1333" s="2">
        <f t="shared" si="739"/>
        <v>3.5553892215568865E-2</v>
      </c>
      <c r="M1333" s="2">
        <f t="shared" si="740"/>
        <v>0.7260479041916168</v>
      </c>
      <c r="N1333" s="2">
        <f t="shared" si="732"/>
        <v>0.10815868263473054</v>
      </c>
      <c r="O1333" s="2">
        <f t="shared" si="733"/>
        <v>0.13023952095808383</v>
      </c>
      <c r="Q1333" s="1">
        <v>95</v>
      </c>
      <c r="R1333" s="1">
        <v>1940</v>
      </c>
      <c r="S1333" s="1">
        <v>289</v>
      </c>
      <c r="T1333" s="1">
        <v>348</v>
      </c>
      <c r="AI1333" s="7">
        <f t="shared" si="741"/>
        <v>2</v>
      </c>
      <c r="AJ1333" s="7">
        <f t="shared" si="742"/>
        <v>0</v>
      </c>
      <c r="AK1333" s="7">
        <f t="shared" si="743"/>
        <v>0</v>
      </c>
      <c r="AL1333" s="7">
        <f t="shared" si="744"/>
        <v>0</v>
      </c>
      <c r="AM1333" s="2">
        <f t="shared" si="745"/>
        <v>0.13023952095808383</v>
      </c>
      <c r="AN1333" s="2">
        <f t="shared" si="746"/>
        <v>0</v>
      </c>
      <c r="AO1333" s="2">
        <f t="shared" si="747"/>
        <v>0</v>
      </c>
      <c r="AP1333" s="2">
        <f t="shared" si="748"/>
        <v>0</v>
      </c>
      <c r="AR1333" t="str">
        <f t="shared" si="734"/>
        <v>Washington</v>
      </c>
      <c r="AS1333" t="s">
        <v>346</v>
      </c>
      <c r="AT1333">
        <v>1</v>
      </c>
      <c r="AV1333" s="91">
        <v>31</v>
      </c>
      <c r="AW1333" s="93">
        <v>177</v>
      </c>
      <c r="AX1333" s="99">
        <f t="shared" si="749"/>
        <v>31177</v>
      </c>
      <c r="AZ1333" s="7" t="s">
        <v>3053</v>
      </c>
      <c r="BA1333" t="s">
        <v>3290</v>
      </c>
    </row>
    <row r="1334" spans="1:80" hidden="1" outlineLevel="1">
      <c r="A1334" t="s">
        <v>2200</v>
      </c>
      <c r="B1334" t="s">
        <v>346</v>
      </c>
      <c r="C1334" s="1">
        <f t="shared" si="735"/>
        <v>1176</v>
      </c>
      <c r="D1334" s="7">
        <f>IF(P1334&gt;0,RANK(P1334,(P1334:R1334,S1334:AG1334)),0)</f>
        <v>0</v>
      </c>
      <c r="E1334" s="7">
        <f>IF(Q1334&gt;0,RANK(Q1334,(P1334:R1334,S1334:AG1334)),0)</f>
        <v>4</v>
      </c>
      <c r="F1334" s="7">
        <f>IF(R1334&gt;0,RANK(R1334,(P1334:R1334,S1334:AG1334)),0)</f>
        <v>1</v>
      </c>
      <c r="G1334" s="7">
        <f>IF(S1334&gt;0,RANK(S1334,(P1334:R1334,S1334:AG1334)),0)</f>
        <v>3</v>
      </c>
      <c r="H1334" s="48">
        <f t="shared" si="736"/>
        <v>665</v>
      </c>
      <c r="I1334" s="163">
        <f t="shared" si="737"/>
        <v>0.56547619047619047</v>
      </c>
      <c r="J1334" s="2"/>
      <c r="K1334" s="2">
        <f t="shared" si="738"/>
        <v>0</v>
      </c>
      <c r="L1334" s="2">
        <f t="shared" si="739"/>
        <v>3.5714285714285712E-2</v>
      </c>
      <c r="M1334" s="2">
        <f t="shared" si="740"/>
        <v>0.71173469387755106</v>
      </c>
      <c r="N1334" s="2">
        <f t="shared" si="732"/>
        <v>0.10629251700680271</v>
      </c>
      <c r="O1334" s="2">
        <f t="shared" si="733"/>
        <v>0.14625850340136054</v>
      </c>
      <c r="Q1334" s="1">
        <v>42</v>
      </c>
      <c r="R1334" s="1">
        <v>837</v>
      </c>
      <c r="S1334" s="1">
        <v>125</v>
      </c>
      <c r="T1334" s="1">
        <v>172</v>
      </c>
      <c r="AI1334" s="7">
        <f t="shared" si="741"/>
        <v>2</v>
      </c>
      <c r="AJ1334" s="7">
        <f t="shared" si="742"/>
        <v>0</v>
      </c>
      <c r="AK1334" s="7">
        <f t="shared" si="743"/>
        <v>0</v>
      </c>
      <c r="AL1334" s="7">
        <f t="shared" si="744"/>
        <v>0</v>
      </c>
      <c r="AM1334" s="2">
        <f t="shared" si="745"/>
        <v>0.14625850340136054</v>
      </c>
      <c r="AN1334" s="2">
        <f t="shared" si="746"/>
        <v>0</v>
      </c>
      <c r="AO1334" s="2">
        <f t="shared" si="747"/>
        <v>0</v>
      </c>
      <c r="AP1334" s="2">
        <f t="shared" si="748"/>
        <v>0</v>
      </c>
      <c r="AR1334" t="str">
        <f t="shared" si="734"/>
        <v>Wayne</v>
      </c>
      <c r="AS1334" t="s">
        <v>346</v>
      </c>
      <c r="AT1334">
        <v>3</v>
      </c>
      <c r="AV1334" s="91">
        <v>31</v>
      </c>
      <c r="AW1334" s="93">
        <v>179</v>
      </c>
      <c r="AX1334" s="99">
        <f t="shared" si="749"/>
        <v>31179</v>
      </c>
      <c r="AZ1334" s="7" t="s">
        <v>3053</v>
      </c>
      <c r="BA1334" t="s">
        <v>3290</v>
      </c>
    </row>
    <row r="1335" spans="1:80" hidden="1" outlineLevel="1">
      <c r="A1335" t="s">
        <v>1068</v>
      </c>
      <c r="B1335" t="s">
        <v>346</v>
      </c>
      <c r="C1335" s="1">
        <f t="shared" si="735"/>
        <v>495</v>
      </c>
      <c r="D1335" s="7">
        <f>IF(P1335&gt;0,RANK(P1335,(P1335:R1335,S1335:AG1335)),0)</f>
        <v>0</v>
      </c>
      <c r="E1335" s="7">
        <f>IF(Q1335&gt;0,RANK(Q1335,(P1335:R1335,S1335:AG1335)),0)</f>
        <v>4</v>
      </c>
      <c r="F1335" s="7">
        <f>IF(R1335&gt;0,RANK(R1335,(P1335:R1335,S1335:AG1335)),0)</f>
        <v>1</v>
      </c>
      <c r="G1335" s="7">
        <f>IF(S1335&gt;0,RANK(S1335,(P1335:R1335,S1335:AG1335)),0)</f>
        <v>3</v>
      </c>
      <c r="H1335" s="48">
        <f t="shared" si="736"/>
        <v>221</v>
      </c>
      <c r="I1335" s="163">
        <f t="shared" si="737"/>
        <v>0.44646464646464645</v>
      </c>
      <c r="J1335" s="2"/>
      <c r="K1335" s="2">
        <f t="shared" si="738"/>
        <v>0</v>
      </c>
      <c r="L1335" s="2">
        <f t="shared" si="739"/>
        <v>7.0707070707070704E-2</v>
      </c>
      <c r="M1335" s="2">
        <f t="shared" si="740"/>
        <v>0.64444444444444449</v>
      </c>
      <c r="N1335" s="2">
        <f t="shared" si="732"/>
        <v>8.6868686868686873E-2</v>
      </c>
      <c r="O1335" s="2">
        <f t="shared" si="733"/>
        <v>0.19797979797979792</v>
      </c>
      <c r="Q1335" s="1">
        <v>35</v>
      </c>
      <c r="R1335" s="1">
        <v>319</v>
      </c>
      <c r="S1335" s="1">
        <v>43</v>
      </c>
      <c r="T1335" s="1">
        <v>98</v>
      </c>
      <c r="AI1335" s="7">
        <f t="shared" si="741"/>
        <v>2</v>
      </c>
      <c r="AJ1335" s="7">
        <f t="shared" si="742"/>
        <v>0</v>
      </c>
      <c r="AK1335" s="7">
        <f t="shared" si="743"/>
        <v>0</v>
      </c>
      <c r="AL1335" s="7">
        <f t="shared" si="744"/>
        <v>0</v>
      </c>
      <c r="AM1335" s="2">
        <f t="shared" si="745"/>
        <v>0.19797979797979798</v>
      </c>
      <c r="AN1335" s="2">
        <f t="shared" si="746"/>
        <v>0</v>
      </c>
      <c r="AO1335" s="2">
        <f t="shared" si="747"/>
        <v>0</v>
      </c>
      <c r="AP1335" s="2">
        <f t="shared" si="748"/>
        <v>0</v>
      </c>
      <c r="AR1335" t="str">
        <f t="shared" si="734"/>
        <v>Webster</v>
      </c>
      <c r="AS1335" t="s">
        <v>346</v>
      </c>
      <c r="AT1335">
        <v>3</v>
      </c>
      <c r="AV1335" s="91">
        <v>31</v>
      </c>
      <c r="AW1335" s="93">
        <v>181</v>
      </c>
      <c r="AX1335" s="99">
        <f t="shared" si="749"/>
        <v>31181</v>
      </c>
      <c r="AZ1335" s="7" t="s">
        <v>3053</v>
      </c>
      <c r="BA1335" t="s">
        <v>3290</v>
      </c>
    </row>
    <row r="1336" spans="1:80" hidden="1" outlineLevel="1">
      <c r="A1336" t="s">
        <v>3364</v>
      </c>
      <c r="B1336" t="s">
        <v>346</v>
      </c>
      <c r="C1336" s="1">
        <f t="shared" si="735"/>
        <v>162</v>
      </c>
      <c r="D1336" s="7">
        <f>IF(P1336&gt;0,RANK(P1336,(P1336:R1336,S1336:AG1336)),0)</f>
        <v>0</v>
      </c>
      <c r="E1336" s="7">
        <f>IF(Q1336&gt;0,RANK(Q1336,(P1336:R1336,S1336:AG1336)),0)</f>
        <v>4</v>
      </c>
      <c r="F1336" s="7">
        <f>IF(R1336&gt;0,RANK(R1336,(P1336:R1336,S1336:AG1336)),0)</f>
        <v>1</v>
      </c>
      <c r="G1336" s="7">
        <f>IF(S1336&gt;0,RANK(S1336,(P1336:R1336,S1336:AG1336)),0)</f>
        <v>3</v>
      </c>
      <c r="H1336" s="48">
        <f t="shared" si="736"/>
        <v>70</v>
      </c>
      <c r="I1336" s="163">
        <f t="shared" si="737"/>
        <v>0.43209876543209874</v>
      </c>
      <c r="J1336" s="2"/>
      <c r="K1336" s="2">
        <f t="shared" si="738"/>
        <v>0</v>
      </c>
      <c r="L1336" s="2">
        <f t="shared" si="739"/>
        <v>7.407407407407407E-2</v>
      </c>
      <c r="M1336" s="2">
        <f t="shared" si="740"/>
        <v>0.62345679012345678</v>
      </c>
      <c r="N1336" s="2">
        <f t="shared" si="732"/>
        <v>0.10493827160493827</v>
      </c>
      <c r="O1336" s="2">
        <f t="shared" si="733"/>
        <v>0.19753086419753088</v>
      </c>
      <c r="Q1336" s="1">
        <v>12</v>
      </c>
      <c r="R1336" s="1">
        <v>101</v>
      </c>
      <c r="S1336" s="1">
        <v>17</v>
      </c>
      <c r="T1336" s="1">
        <v>31</v>
      </c>
      <c r="AA1336" s="1">
        <v>1</v>
      </c>
      <c r="AI1336" s="7">
        <f t="shared" si="741"/>
        <v>2</v>
      </c>
      <c r="AJ1336" s="7">
        <f t="shared" si="742"/>
        <v>0</v>
      </c>
      <c r="AK1336" s="7">
        <f t="shared" si="743"/>
        <v>0</v>
      </c>
      <c r="AL1336" s="7">
        <f t="shared" si="744"/>
        <v>0</v>
      </c>
      <c r="AM1336" s="2">
        <f t="shared" si="745"/>
        <v>0.19135802469135801</v>
      </c>
      <c r="AN1336" s="2">
        <f t="shared" si="746"/>
        <v>0</v>
      </c>
      <c r="AO1336" s="2">
        <f t="shared" si="747"/>
        <v>0</v>
      </c>
      <c r="AP1336" s="2">
        <f t="shared" si="748"/>
        <v>0</v>
      </c>
      <c r="AR1336" t="str">
        <f t="shared" si="734"/>
        <v>Wheeler</v>
      </c>
      <c r="AS1336" t="s">
        <v>346</v>
      </c>
      <c r="AT1336">
        <v>3</v>
      </c>
      <c r="AV1336" s="91">
        <v>31</v>
      </c>
      <c r="AW1336" s="93">
        <v>183</v>
      </c>
      <c r="AX1336" s="99">
        <f t="shared" si="749"/>
        <v>31183</v>
      </c>
      <c r="AZ1336" s="7" t="s">
        <v>3053</v>
      </c>
      <c r="BA1336" t="s">
        <v>3290</v>
      </c>
    </row>
    <row r="1337" spans="1:80" hidden="1" outlineLevel="1">
      <c r="A1337" t="s">
        <v>959</v>
      </c>
      <c r="B1337" t="s">
        <v>346</v>
      </c>
      <c r="C1337" s="1">
        <f t="shared" si="735"/>
        <v>2222</v>
      </c>
      <c r="D1337" s="7">
        <f>IF(P1337&gt;0,RANK(P1337,(P1337:R1337,S1337:AG1337)),0)</f>
        <v>0</v>
      </c>
      <c r="E1337" s="7">
        <f>IF(Q1337&gt;0,RANK(Q1337,(P1337:R1337,S1337:AG1337)),0)</f>
        <v>4</v>
      </c>
      <c r="F1337" s="7">
        <f>IF(R1337&gt;0,RANK(R1337,(P1337:R1337,S1337:AG1337)),0)</f>
        <v>1</v>
      </c>
      <c r="G1337" s="7">
        <f>IF(S1337&gt;0,RANK(S1337,(P1337:R1337,S1337:AG1337)),0)</f>
        <v>3</v>
      </c>
      <c r="H1337" s="48">
        <f t="shared" si="736"/>
        <v>1213</v>
      </c>
      <c r="I1337" s="163">
        <f t="shared" si="737"/>
        <v>0.54590459045904594</v>
      </c>
      <c r="J1337" s="2"/>
      <c r="K1337" s="2">
        <f t="shared" si="738"/>
        <v>0</v>
      </c>
      <c r="L1337" s="2">
        <f t="shared" si="739"/>
        <v>5.3105310531053107E-2</v>
      </c>
      <c r="M1337" s="2">
        <f t="shared" si="740"/>
        <v>0.69756975697569756</v>
      </c>
      <c r="N1337" s="2">
        <f t="shared" si="732"/>
        <v>9.7659765976597659E-2</v>
      </c>
      <c r="O1337" s="2">
        <f t="shared" si="733"/>
        <v>0.15166516651665174</v>
      </c>
      <c r="Q1337" s="1">
        <v>118</v>
      </c>
      <c r="R1337" s="1">
        <v>1550</v>
      </c>
      <c r="S1337" s="1">
        <v>217</v>
      </c>
      <c r="T1337" s="1">
        <v>337</v>
      </c>
      <c r="AI1337" s="7">
        <f t="shared" si="741"/>
        <v>2</v>
      </c>
      <c r="AJ1337" s="7">
        <f t="shared" si="742"/>
        <v>0</v>
      </c>
      <c r="AK1337" s="7">
        <f t="shared" si="743"/>
        <v>0</v>
      </c>
      <c r="AL1337" s="7">
        <f t="shared" si="744"/>
        <v>0</v>
      </c>
      <c r="AM1337" s="2">
        <f t="shared" si="745"/>
        <v>0.15166516651665166</v>
      </c>
      <c r="AN1337" s="2">
        <f t="shared" si="746"/>
        <v>0</v>
      </c>
      <c r="AO1337" s="2">
        <f t="shared" si="747"/>
        <v>0</v>
      </c>
      <c r="AP1337" s="2">
        <f t="shared" si="748"/>
        <v>0</v>
      </c>
      <c r="AR1337" t="str">
        <f t="shared" si="734"/>
        <v>York</v>
      </c>
      <c r="AS1337" t="s">
        <v>346</v>
      </c>
      <c r="AT1337">
        <v>3</v>
      </c>
      <c r="AV1337" s="91">
        <v>31</v>
      </c>
      <c r="AW1337" s="93">
        <v>185</v>
      </c>
      <c r="AX1337" s="99">
        <f t="shared" si="749"/>
        <v>31185</v>
      </c>
      <c r="AZ1337" s="7" t="s">
        <v>3053</v>
      </c>
      <c r="BA1337" t="s">
        <v>3290</v>
      </c>
    </row>
    <row r="1338" spans="1:80" collapsed="1">
      <c r="A1338" t="s">
        <v>345</v>
      </c>
      <c r="B1338" t="s">
        <v>1136</v>
      </c>
      <c r="C1338" s="1">
        <f t="shared" si="735"/>
        <v>186544</v>
      </c>
      <c r="D1338" s="7">
        <f>IF(P1338&gt;0,RANK(P1338,(P1338:R1338,S1338:AG1338)),0)</f>
        <v>0</v>
      </c>
      <c r="E1338" s="7">
        <f>IF(Q1338&gt;0,RANK(Q1338,(P1338:R1338,S1338:AG1338)),0)</f>
        <v>4</v>
      </c>
      <c r="F1338" s="7">
        <f>IF(R1338&gt;0,RANK(R1338,(P1338:R1338,S1338:AG1338)),0)</f>
        <v>1</v>
      </c>
      <c r="G1338" s="7">
        <f>IF(S1338&gt;0,RANK(S1338,(P1338:R1338,S1338:AG1338)),0)</f>
        <v>3</v>
      </c>
      <c r="H1338" s="48">
        <f t="shared" si="736"/>
        <v>105606</v>
      </c>
      <c r="I1338" s="163">
        <f t="shared" si="737"/>
        <v>0.56611844926666099</v>
      </c>
      <c r="J1338" s="2"/>
      <c r="K1338" s="2">
        <f t="shared" si="738"/>
        <v>0</v>
      </c>
      <c r="L1338" s="2">
        <f t="shared" si="739"/>
        <v>5.1612488206535724E-2</v>
      </c>
      <c r="M1338" s="2">
        <f t="shared" si="740"/>
        <v>0.70458444120421992</v>
      </c>
      <c r="N1338" s="2">
        <f t="shared" si="732"/>
        <v>9.9215198559053086E-2</v>
      </c>
      <c r="O1338" s="2">
        <f t="shared" si="733"/>
        <v>0.14458787203019124</v>
      </c>
      <c r="Q1338" s="1">
        <f>SUM(Q1245:Q1337)</f>
        <v>9628</v>
      </c>
      <c r="R1338" s="1">
        <f>SUM(R1245:R1337)</f>
        <v>131436</v>
      </c>
      <c r="S1338" s="1">
        <f>SUM(S1245:S1337)</f>
        <v>18508</v>
      </c>
      <c r="T1338" s="1">
        <f>SUM(T1245:T1337)</f>
        <v>25830</v>
      </c>
      <c r="AA1338" s="1">
        <f>SUM(AA1245:AA1337)</f>
        <v>1142</v>
      </c>
      <c r="AI1338" s="7">
        <f t="shared" si="741"/>
        <v>2</v>
      </c>
      <c r="AJ1338" s="7">
        <f t="shared" si="742"/>
        <v>0</v>
      </c>
      <c r="AK1338" s="7">
        <f t="shared" si="743"/>
        <v>0</v>
      </c>
      <c r="AL1338" s="7">
        <f t="shared" si="744"/>
        <v>0</v>
      </c>
      <c r="AM1338" s="2">
        <f t="shared" si="745"/>
        <v>0.13846599193755896</v>
      </c>
      <c r="AN1338" s="2">
        <f t="shared" si="746"/>
        <v>0</v>
      </c>
      <c r="AO1338" s="2">
        <f t="shared" si="747"/>
        <v>0</v>
      </c>
      <c r="AP1338" s="2">
        <f t="shared" si="748"/>
        <v>0</v>
      </c>
      <c r="AR1338" t="str">
        <f t="shared" si="734"/>
        <v>Nebraska</v>
      </c>
      <c r="AS1338" t="s">
        <v>1136</v>
      </c>
      <c r="AV1338" s="91">
        <v>31</v>
      </c>
      <c r="AW1338" s="93"/>
      <c r="AX1338" s="91">
        <v>31</v>
      </c>
      <c r="AZ1338" s="7" t="s">
        <v>1662</v>
      </c>
      <c r="BA1338" t="s">
        <v>3290</v>
      </c>
    </row>
    <row r="1339" spans="1:80">
      <c r="C1339" s="1"/>
      <c r="E1339" s="7"/>
      <c r="F1339" s="7"/>
      <c r="G1339" s="7"/>
      <c r="H1339" s="48"/>
      <c r="I1339" s="163"/>
      <c r="J1339" s="2"/>
      <c r="AI1339" s="7"/>
      <c r="AJ1339" s="7"/>
      <c r="AK1339" s="7"/>
      <c r="AL1339" s="7"/>
      <c r="AV1339" s="91"/>
      <c r="AW1339" s="93"/>
      <c r="BZ1339" s="134"/>
      <c r="CA1339" s="134"/>
      <c r="CB1339" s="134"/>
    </row>
    <row r="1340" spans="1:80" ht="13" hidden="1" customHeight="1" outlineLevel="1">
      <c r="A1340" t="s">
        <v>1404</v>
      </c>
      <c r="B1340" t="s">
        <v>3222</v>
      </c>
      <c r="C1340" s="1">
        <f t="shared" ref="C1340:C1350" si="750">SUM(P1340:AG1340)</f>
        <v>13363</v>
      </c>
      <c r="D1340" s="7">
        <f>IF(P1340&gt;0,RANK(P1340,(P1340:R1340,S1340:AG1340)),0)</f>
        <v>3</v>
      </c>
      <c r="E1340" s="7">
        <f>IF(Q1340&gt;0,RANK(Q1340,(P1340:R1340,S1340:AG1340)),0)</f>
        <v>5</v>
      </c>
      <c r="F1340" s="7">
        <f>IF(R1340&gt;0,RANK(R1340,(P1340:R1340,S1340:AG1340)),0)</f>
        <v>1</v>
      </c>
      <c r="G1340" s="7">
        <f>IF(S1340&gt;0,RANK(S1340,(P1340:R1340,S1340:AG1340)),0)</f>
        <v>2</v>
      </c>
      <c r="H1340" s="48">
        <f t="shared" ref="H1340:H1350" si="751">MAX(P1340:Y1340)-LARGE(P1340:Y1340,2)</f>
        <v>2079</v>
      </c>
      <c r="I1340" s="163">
        <f t="shared" ref="I1340:I1350" si="752">H1340/C1340</f>
        <v>0.15557883708748035</v>
      </c>
      <c r="J1340" s="2"/>
      <c r="K1340" s="2">
        <f t="shared" ref="K1340:K1350" si="753">IF($C1340=0,"-",P1340/$C1340)</f>
        <v>0.14697298510813439</v>
      </c>
      <c r="L1340" s="2">
        <f t="shared" ref="L1340:L1350" si="754">IF($C1340=0,"-",Q1340/$C1340)</f>
        <v>9.5562373718476396E-2</v>
      </c>
      <c r="M1340" s="2">
        <f t="shared" ref="M1340:M1350" si="755">IF($C1340=0,"-",R1340/$C1340)</f>
        <v>0.39661752600463968</v>
      </c>
      <c r="N1340" s="2">
        <f t="shared" ref="N1340:N1350" si="756">IF($C1340=0,"-",S1340/$C1340)</f>
        <v>0.24103868891715932</v>
      </c>
      <c r="O1340" s="2">
        <f t="shared" ref="O1340:O1350" si="757">IF(C1340=0,"-",(1-K1340-L1340-M1340-N1340))</f>
        <v>0.11980842625159019</v>
      </c>
      <c r="P1340" s="1">
        <f>SUMIF(Town!$AR$1048:$AR$1286,$AX1340,Town!P$1048:P$1286)</f>
        <v>1964</v>
      </c>
      <c r="Q1340" s="1">
        <f>SUMIF(Town!$AR$1048:$AR$1286,$AX1340,Town!Q$1048:Q$1286)</f>
        <v>1277</v>
      </c>
      <c r="R1340" s="1">
        <f>SUMIF(Town!$AR$1048:$AR$1286,$AX1340,Town!R$1048:R$1286)</f>
        <v>5300</v>
      </c>
      <c r="S1340" s="1">
        <f>SUMIF(Town!$AR$1048:$AR$1286,$AX1340,Town!S$1048:S$1286)</f>
        <v>3221</v>
      </c>
      <c r="T1340" s="1">
        <f>SUMIF(Town!$AR$1048:$AR$1286,$AX1340,Town!T$1048:T$1286)</f>
        <v>1306</v>
      </c>
      <c r="U1340" s="1">
        <f>SUMIF(Town!$AR$1048:$AR$1286,$AX1340,Town!U$1048:U$1286)</f>
        <v>124</v>
      </c>
      <c r="V1340" s="1">
        <f>SUMIF(Town!$AR$1048:$AR$1286,$AX1340,Town!V$1048:V$1286)</f>
        <v>26</v>
      </c>
      <c r="Z1340" s="1">
        <f>SUMIF(Town!$AR$1048:$AR$1286,$AX1340,Town!Z$1048:Z$1286)</f>
        <v>44</v>
      </c>
      <c r="AA1340" s="1">
        <f>SUMIF(Town!$AR$1048:$AR$1286,$AX1340,Town!AA$1048:AA$1286)</f>
        <v>31</v>
      </c>
      <c r="AC1340" s="1">
        <f>SUMIF(Town!$AR$1048:$AR$1286,$AX1340,Town!AC$1048:AC$1286)</f>
        <v>47</v>
      </c>
      <c r="AD1340" s="1">
        <f>SUMIF(Town!$AR$1048:$AR$1286,$AX1340,Town!AD$1048:AD$1286)</f>
        <v>6</v>
      </c>
      <c r="AE1340" s="1">
        <f>SUMIF(Town!$AR$1048:$AR$1286,$AX1340,Town!AE$1048:AE$1286)</f>
        <v>11</v>
      </c>
      <c r="AF1340" s="1">
        <f>SUMIF(Town!$AR$1048:$AR$1286,$AX1340,Town!AF$1048:AF$1286)</f>
        <v>6</v>
      </c>
      <c r="AI1340" s="7">
        <f t="shared" ref="AI1340:AI1350" si="758">IF(T1340&gt;0,RANK(T1340,(P1340:Z1340)),0)</f>
        <v>4</v>
      </c>
      <c r="AJ1340" s="7">
        <f t="shared" ref="AJ1340:AJ1350" si="759">IF(U1340&gt;0,RANK(U1340,(P1340:Z1340)),0)</f>
        <v>6</v>
      </c>
      <c r="AK1340" s="7">
        <f t="shared" ref="AK1340:AK1350" si="760">IF(V1340&gt;0,RANK(V1340,(P1340:Z1340)),0)</f>
        <v>8</v>
      </c>
      <c r="AL1340" s="7">
        <f t="shared" ref="AL1340:AL1350" si="761">IF(W1340&gt;0,RANK(W1340,(P1340:Z1340)),0)</f>
        <v>0</v>
      </c>
      <c r="AM1340" s="2">
        <f t="shared" ref="AM1340:AM1350" si="762">IF($C1340=0,"-",T1340/$C1340)</f>
        <v>9.7732545087181016E-2</v>
      </c>
      <c r="AN1340" s="2">
        <f t="shared" ref="AN1340:AN1350" si="763">IF($C1340=0,"-",U1340/$C1340)</f>
        <v>9.2793534385991177E-3</v>
      </c>
      <c r="AO1340" s="2">
        <f t="shared" ref="AO1340:AO1350" si="764">IF($C1340=0,"-",V1340/$C1340)</f>
        <v>1.9456708822869115E-3</v>
      </c>
      <c r="AP1340" s="2">
        <f t="shared" ref="AP1340:AP1350" si="765">IF($C1340=0,"-",W1340/$C1340)</f>
        <v>0</v>
      </c>
      <c r="AR1340" t="str">
        <f t="shared" si="734"/>
        <v>Belknap</v>
      </c>
      <c r="AS1340" t="s">
        <v>3222</v>
      </c>
      <c r="AT1340" s="159"/>
      <c r="AV1340" s="91">
        <v>33</v>
      </c>
      <c r="AW1340" s="93">
        <v>1</v>
      </c>
      <c r="AX1340" s="99">
        <f t="shared" ref="AX1340:AX1349" si="766">AV1340*1000+AW1340</f>
        <v>33001</v>
      </c>
      <c r="AZ1340" s="7" t="s">
        <v>3053</v>
      </c>
      <c r="BA1340" t="s">
        <v>3290</v>
      </c>
      <c r="BE1340" s="1">
        <f>SUMIF(Town!$AR$1048:$AR$1286,$AX1340,Town!BM$1048:BM$1286)</f>
        <v>0</v>
      </c>
      <c r="BF1340" s="1">
        <f>SUMIF(Town!$AR$1048:$AR$1286,$AX1340,Town!BN$1048:BN$1286)</f>
        <v>1</v>
      </c>
      <c r="BG1340" s="1">
        <f>SUMIF(Town!$AR$1048:$AR$1286,$AX1340,Town!BO$1048:BO$1286)</f>
        <v>2</v>
      </c>
      <c r="BH1340" s="1">
        <f>SUMIF(Town!$AR$1048:$AR$1286,$AX1340,Town!BP$1048:BP$1286)</f>
        <v>0</v>
      </c>
      <c r="BI1340" s="1">
        <f>SUMIF(Town!$AR$1048:$AR$1286,$AX1340,Town!BQ$1048:BQ$1286)</f>
        <v>0</v>
      </c>
      <c r="BJ1340" s="1">
        <f>SUMIF(Town!$AR$1048:$AR$1286,$AX1340,Town!BR$1048:BR$1286)</f>
        <v>3</v>
      </c>
      <c r="BK1340" s="1">
        <f>SUMIF(Town!$AR$1048:$AR$1286,$AX1340,Town!BS$1048:BS$1286)</f>
        <v>2</v>
      </c>
      <c r="BL1340" s="1">
        <f>SUMIF(Town!$AR$1048:$AR$1286,$AX1340,Town!BT$1048:BT$1286)</f>
        <v>1</v>
      </c>
      <c r="BM1340" s="1">
        <f>SUMIF(Town!$AR$1048:$AR$1286,$AX1340,Town!BU$1048:BU$1286)</f>
        <v>3</v>
      </c>
      <c r="BN1340" s="1"/>
      <c r="BO1340" s="1">
        <f>SUMIF(Town!$AR$1048:$AR$1286,$AX1340,Town!BW$1048:BW$1286)</f>
        <v>9</v>
      </c>
      <c r="BP1340" s="1">
        <f>SUMIF(Town!$AR$1048:$AR$1286,$AX1340,Town!BX$1048:BX$1286)</f>
        <v>1</v>
      </c>
      <c r="BQ1340" s="1">
        <f>SUMIF(Town!$AR$1048:$AR$1286,$AX1340,Town!BY$1048:BY$1286)</f>
        <v>1</v>
      </c>
      <c r="BR1340" s="1">
        <f>SUMIF(Town!$AR$1048:$AR$1286,$AX1340,Town!BZ$1048:BZ$1286)</f>
        <v>7</v>
      </c>
      <c r="BS1340" s="1">
        <f>SUMIF(Town!$AR$1048:$AR$1286,$AX1340,Town!CA$1048:CA$1286)</f>
        <v>2</v>
      </c>
      <c r="BT1340" s="1">
        <f>SUMIF(Town!$AR$1048:$AR$1286,$AX1340,Town!CB$1048:CB$1286)</f>
        <v>10</v>
      </c>
      <c r="BU1340" s="1">
        <f>SUMIF(Town!$AR$1048:$AR$1286,$AX1340,Town!CC$1048:CC$1286)</f>
        <v>1</v>
      </c>
      <c r="BV1340" s="1">
        <f>SUMIF(Town!$AR$1048:$AR$1286,$AX1340,Town!CD$1048:CD$1286)</f>
        <v>0</v>
      </c>
      <c r="BW1340" s="1">
        <f>SUMIF(Town!$AR$1048:$AR$1286,$AX1340,Town!CE$1048:CE$1286)</f>
        <v>0</v>
      </c>
      <c r="BX1340" s="1">
        <f>SUMIF(Town!$AR$1048:$AR$1286,$AX1340,Town!CF$1048:CF$1286)</f>
        <v>1</v>
      </c>
      <c r="BY1340" s="134"/>
      <c r="BZ1340" s="134"/>
      <c r="CA1340" s="134"/>
      <c r="CB1340" s="134"/>
    </row>
    <row r="1341" spans="1:80" ht="13" hidden="1" customHeight="1" outlineLevel="1">
      <c r="A1341" t="s">
        <v>1837</v>
      </c>
      <c r="B1341" t="s">
        <v>3222</v>
      </c>
      <c r="C1341" s="1">
        <f t="shared" si="750"/>
        <v>11349</v>
      </c>
      <c r="D1341" s="7">
        <f>IF(P1341&gt;0,RANK(P1341,(P1341:R1341,S1341:AG1341)),0)</f>
        <v>3</v>
      </c>
      <c r="E1341" s="7">
        <f>IF(Q1341&gt;0,RANK(Q1341,(P1341:R1341,S1341:AG1341)),0)</f>
        <v>4</v>
      </c>
      <c r="F1341" s="7">
        <f>IF(R1341&gt;0,RANK(R1341,(P1341:R1341,S1341:AG1341)),0)</f>
        <v>1</v>
      </c>
      <c r="G1341" s="7">
        <f>IF(S1341&gt;0,RANK(S1341,(P1341:R1341,S1341:AG1341)),0)</f>
        <v>2</v>
      </c>
      <c r="H1341" s="48">
        <f t="shared" si="751"/>
        <v>2121</v>
      </c>
      <c r="I1341" s="163">
        <f t="shared" si="752"/>
        <v>0.18688871266190854</v>
      </c>
      <c r="J1341" s="2"/>
      <c r="K1341" s="2">
        <f t="shared" si="753"/>
        <v>0.15789937439421975</v>
      </c>
      <c r="L1341" s="2">
        <f t="shared" si="754"/>
        <v>0.10767468499427263</v>
      </c>
      <c r="M1341" s="2">
        <f t="shared" si="755"/>
        <v>0.4140452903339501</v>
      </c>
      <c r="N1341" s="2">
        <f t="shared" si="756"/>
        <v>0.22715657767204159</v>
      </c>
      <c r="O1341" s="2">
        <f t="shared" si="757"/>
        <v>9.322407260551599E-2</v>
      </c>
      <c r="P1341" s="1">
        <f>SUMIF(Town!$AR$1048:$AR$1286,$AX1341,Town!P$1048:P$1286)</f>
        <v>1792</v>
      </c>
      <c r="Q1341" s="1">
        <f>SUMIF(Town!$AR$1048:$AR$1286,$AX1341,Town!Q$1048:Q$1286)</f>
        <v>1222</v>
      </c>
      <c r="R1341" s="1">
        <f>SUMIF(Town!$AR$1048:$AR$1286,$AX1341,Town!R$1048:R$1286)</f>
        <v>4699</v>
      </c>
      <c r="S1341" s="1">
        <f>SUMIF(Town!$AR$1048:$AR$1286,$AX1341,Town!S$1048:S$1286)</f>
        <v>2578</v>
      </c>
      <c r="T1341" s="1">
        <f>SUMIF(Town!$AR$1048:$AR$1286,$AX1341,Town!T$1048:T$1286)</f>
        <v>827</v>
      </c>
      <c r="U1341" s="1">
        <f>SUMIF(Town!$AR$1048:$AR$1286,$AX1341,Town!U$1048:U$1286)</f>
        <v>75</v>
      </c>
      <c r="V1341" s="1">
        <f>SUMIF(Town!$AR$1048:$AR$1286,$AX1341,Town!V$1048:V$1286)</f>
        <v>20</v>
      </c>
      <c r="Z1341" s="1">
        <f>SUMIF(Town!$AR$1048:$AR$1286,$AX1341,Town!Z$1048:Z$1286)</f>
        <v>39</v>
      </c>
      <c r="AA1341" s="1">
        <f>SUMIF(Town!$AR$1048:$AR$1286,$AX1341,Town!AA$1048:AA$1286)</f>
        <v>19</v>
      </c>
      <c r="AC1341" s="1">
        <f>SUMIF(Town!$AR$1048:$AR$1286,$AX1341,Town!AC$1048:AC$1286)</f>
        <v>57</v>
      </c>
      <c r="AD1341" s="1">
        <f>SUMIF(Town!$AR$1048:$AR$1286,$AX1341,Town!AD$1048:AD$1286)</f>
        <v>11</v>
      </c>
      <c r="AE1341" s="1">
        <f>SUMIF(Town!$AR$1048:$AR$1286,$AX1341,Town!AE$1048:AE$1286)</f>
        <v>6</v>
      </c>
      <c r="AF1341" s="1">
        <f>SUMIF(Town!$AR$1048:$AR$1286,$AX1341,Town!AF$1048:AF$1286)</f>
        <v>4</v>
      </c>
      <c r="AI1341" s="7">
        <f t="shared" si="758"/>
        <v>5</v>
      </c>
      <c r="AJ1341" s="7">
        <f t="shared" si="759"/>
        <v>6</v>
      </c>
      <c r="AK1341" s="7">
        <f t="shared" si="760"/>
        <v>8</v>
      </c>
      <c r="AL1341" s="7">
        <f t="shared" si="761"/>
        <v>0</v>
      </c>
      <c r="AM1341" s="2">
        <f t="shared" si="762"/>
        <v>7.2869856375011019E-2</v>
      </c>
      <c r="AN1341" s="2">
        <f t="shared" si="763"/>
        <v>6.6085117631509383E-3</v>
      </c>
      <c r="AO1341" s="2">
        <f t="shared" si="764"/>
        <v>1.7622698035069169E-3</v>
      </c>
      <c r="AP1341" s="2">
        <f t="shared" si="765"/>
        <v>0</v>
      </c>
      <c r="AR1341" t="str">
        <f t="shared" si="734"/>
        <v>Carroll</v>
      </c>
      <c r="AS1341" t="s">
        <v>3222</v>
      </c>
      <c r="AT1341" s="159">
        <v>1</v>
      </c>
      <c r="AV1341" s="91">
        <v>33</v>
      </c>
      <c r="AW1341" s="93">
        <v>3</v>
      </c>
      <c r="AX1341" s="99">
        <f t="shared" si="766"/>
        <v>33003</v>
      </c>
      <c r="AZ1341" s="7" t="s">
        <v>3053</v>
      </c>
      <c r="BA1341" t="s">
        <v>3290</v>
      </c>
      <c r="BE1341" s="1">
        <f>SUMIF(Town!$AR$1048:$AR$1286,$AX1341,Town!BM$1048:BM$1286)</f>
        <v>0</v>
      </c>
      <c r="BF1341" s="1">
        <f>SUMIF(Town!$AR$1048:$AR$1286,$AX1341,Town!BN$1048:BN$1286)</f>
        <v>1</v>
      </c>
      <c r="BG1341" s="1">
        <f>SUMIF(Town!$AR$1048:$AR$1286,$AX1341,Town!BO$1048:BO$1286)</f>
        <v>2</v>
      </c>
      <c r="BH1341" s="1">
        <f>SUMIF(Town!$AR$1048:$AR$1286,$AX1341,Town!BP$1048:BP$1286)</f>
        <v>0</v>
      </c>
      <c r="BI1341" s="1">
        <f>SUMIF(Town!$AR$1048:$AR$1286,$AX1341,Town!BQ$1048:BQ$1286)</f>
        <v>2</v>
      </c>
      <c r="BJ1341" s="1">
        <f>SUMIF(Town!$AR$1048:$AR$1286,$AX1341,Town!BR$1048:BR$1286)</f>
        <v>0</v>
      </c>
      <c r="BK1341" s="1">
        <f>SUMIF(Town!$AR$1048:$AR$1286,$AX1341,Town!BS$1048:BS$1286)</f>
        <v>3</v>
      </c>
      <c r="BL1341" s="1">
        <f>SUMIF(Town!$AR$1048:$AR$1286,$AX1341,Town!BT$1048:BT$1286)</f>
        <v>1</v>
      </c>
      <c r="BM1341" s="1">
        <f>SUMIF(Town!$AR$1048:$AR$1286,$AX1341,Town!BU$1048:BU$1286)</f>
        <v>2</v>
      </c>
      <c r="BN1341" s="1"/>
      <c r="BO1341" s="1">
        <f>SUMIF(Town!$AR$1048:$AR$1286,$AX1341,Town!BW$1048:BW$1286)</f>
        <v>2</v>
      </c>
      <c r="BP1341" s="1">
        <f>SUMIF(Town!$AR$1048:$AR$1286,$AX1341,Town!BX$1048:BX$1286)</f>
        <v>3</v>
      </c>
      <c r="BQ1341" s="1">
        <f>SUMIF(Town!$AR$1048:$AR$1286,$AX1341,Town!BY$1048:BY$1286)</f>
        <v>1</v>
      </c>
      <c r="BR1341" s="1">
        <f>SUMIF(Town!$AR$1048:$AR$1286,$AX1341,Town!BZ$1048:BZ$1286)</f>
        <v>7</v>
      </c>
      <c r="BS1341" s="1">
        <f>SUMIF(Town!$AR$1048:$AR$1286,$AX1341,Town!CA$1048:CA$1286)</f>
        <v>1</v>
      </c>
      <c r="BT1341" s="1">
        <f>SUMIF(Town!$AR$1048:$AR$1286,$AX1341,Town!CB$1048:CB$1286)</f>
        <v>12</v>
      </c>
      <c r="BU1341" s="1">
        <f>SUMIF(Town!$AR$1048:$AR$1286,$AX1341,Town!CC$1048:CC$1286)</f>
        <v>2</v>
      </c>
      <c r="BV1341" s="1">
        <f>SUMIF(Town!$AR$1048:$AR$1286,$AX1341,Town!CD$1048:CD$1286)</f>
        <v>0</v>
      </c>
      <c r="BW1341" s="1">
        <f>SUMIF(Town!$AR$1048:$AR$1286,$AX1341,Town!CE$1048:CE$1286)</f>
        <v>0</v>
      </c>
      <c r="BX1341" s="1">
        <f>SUMIF(Town!$AR$1048:$AR$1286,$AX1341,Town!CF$1048:CF$1286)</f>
        <v>0</v>
      </c>
      <c r="BY1341" s="134"/>
      <c r="BZ1341" s="134"/>
      <c r="CA1341" s="134"/>
      <c r="CB1341" s="134"/>
    </row>
    <row r="1342" spans="1:80" ht="13" hidden="1" customHeight="1" outlineLevel="1">
      <c r="A1342" t="s">
        <v>1402</v>
      </c>
      <c r="B1342" t="s">
        <v>3222</v>
      </c>
      <c r="C1342" s="1">
        <f t="shared" si="750"/>
        <v>11981</v>
      </c>
      <c r="D1342" s="7">
        <f>IF(P1342&gt;0,RANK(P1342,(P1342:R1342,S1342:AG1342)),0)</f>
        <v>3</v>
      </c>
      <c r="E1342" s="7">
        <f>IF(Q1342&gt;0,RANK(Q1342,(P1342:R1342,S1342:AG1342)),0)</f>
        <v>5</v>
      </c>
      <c r="F1342" s="7">
        <f>IF(R1342&gt;0,RANK(R1342,(P1342:R1342,S1342:AG1342)),0)</f>
        <v>1</v>
      </c>
      <c r="G1342" s="7">
        <f>IF(S1342&gt;0,RANK(S1342,(P1342:R1342,S1342:AG1342)),0)</f>
        <v>2</v>
      </c>
      <c r="H1342" s="48">
        <f t="shared" si="751"/>
        <v>616</v>
      </c>
      <c r="I1342" s="163">
        <f t="shared" si="752"/>
        <v>5.1414740005007932E-2</v>
      </c>
      <c r="J1342" s="2"/>
      <c r="K1342" s="2">
        <f t="shared" si="753"/>
        <v>0.20574242550705282</v>
      </c>
      <c r="L1342" s="2">
        <f t="shared" si="754"/>
        <v>8.3382021534095657E-2</v>
      </c>
      <c r="M1342" s="2">
        <f t="shared" si="755"/>
        <v>0.31024121525749104</v>
      </c>
      <c r="N1342" s="2">
        <f t="shared" si="756"/>
        <v>0.25882647525248309</v>
      </c>
      <c r="O1342" s="2">
        <f t="shared" si="757"/>
        <v>0.14180786244887739</v>
      </c>
      <c r="P1342" s="1">
        <f>SUMIF(Town!$AR$1048:$AR$1286,$AX1342,Town!P$1048:P$1286)</f>
        <v>2465</v>
      </c>
      <c r="Q1342" s="1">
        <f>SUMIF(Town!$AR$1048:$AR$1286,$AX1342,Town!Q$1048:Q$1286)</f>
        <v>999</v>
      </c>
      <c r="R1342" s="1">
        <f>SUMIF(Town!$AR$1048:$AR$1286,$AX1342,Town!R$1048:R$1286)</f>
        <v>3717</v>
      </c>
      <c r="S1342" s="1">
        <f>SUMIF(Town!$AR$1048:$AR$1286,$AX1342,Town!S$1048:S$1286)</f>
        <v>3101</v>
      </c>
      <c r="T1342" s="1">
        <f>SUMIF(Town!$AR$1048:$AR$1286,$AX1342,Town!T$1048:T$1286)</f>
        <v>1392</v>
      </c>
      <c r="U1342" s="1">
        <f>SUMIF(Town!$AR$1048:$AR$1286,$AX1342,Town!U$1048:U$1286)</f>
        <v>83</v>
      </c>
      <c r="V1342" s="1">
        <f>SUMIF(Town!$AR$1048:$AR$1286,$AX1342,Town!V$1048:V$1286)</f>
        <v>25</v>
      </c>
      <c r="Z1342" s="1">
        <f>SUMIF(Town!$AR$1048:$AR$1286,$AX1342,Town!Z$1048:Z$1286)</f>
        <v>54</v>
      </c>
      <c r="AA1342" s="1">
        <f>SUMIF(Town!$AR$1048:$AR$1286,$AX1342,Town!AA$1048:AA$1286)</f>
        <v>42</v>
      </c>
      <c r="AC1342" s="1">
        <f>SUMIF(Town!$AR$1048:$AR$1286,$AX1342,Town!AC$1048:AC$1286)</f>
        <v>66</v>
      </c>
      <c r="AD1342" s="1">
        <f>SUMIF(Town!$AR$1048:$AR$1286,$AX1342,Town!AD$1048:AD$1286)</f>
        <v>22</v>
      </c>
      <c r="AE1342" s="1">
        <f>SUMIF(Town!$AR$1048:$AR$1286,$AX1342,Town!AE$1048:AE$1286)</f>
        <v>5</v>
      </c>
      <c r="AF1342" s="1">
        <f>SUMIF(Town!$AR$1048:$AR$1286,$AX1342,Town!AF$1048:AF$1286)</f>
        <v>10</v>
      </c>
      <c r="AI1342" s="7">
        <f t="shared" si="758"/>
        <v>4</v>
      </c>
      <c r="AJ1342" s="7">
        <f t="shared" si="759"/>
        <v>6</v>
      </c>
      <c r="AK1342" s="7">
        <f t="shared" si="760"/>
        <v>8</v>
      </c>
      <c r="AL1342" s="7">
        <f t="shared" si="761"/>
        <v>0</v>
      </c>
      <c r="AM1342" s="2">
        <f t="shared" si="762"/>
        <v>0.11618395793339455</v>
      </c>
      <c r="AN1342" s="2">
        <f t="shared" si="763"/>
        <v>6.9276354227526919E-3</v>
      </c>
      <c r="AO1342" s="2">
        <f t="shared" si="764"/>
        <v>2.0866371755279191E-3</v>
      </c>
      <c r="AP1342" s="2">
        <f t="shared" si="765"/>
        <v>0</v>
      </c>
      <c r="AR1342" t="str">
        <f t="shared" si="734"/>
        <v>Cheshire</v>
      </c>
      <c r="AS1342" t="s">
        <v>3222</v>
      </c>
      <c r="AT1342" s="159">
        <v>2</v>
      </c>
      <c r="AV1342" s="91">
        <v>33</v>
      </c>
      <c r="AW1342" s="93">
        <v>5</v>
      </c>
      <c r="AX1342" s="99">
        <f t="shared" si="766"/>
        <v>33005</v>
      </c>
      <c r="AZ1342" s="7" t="s">
        <v>3053</v>
      </c>
      <c r="BA1342" t="s">
        <v>3290</v>
      </c>
      <c r="BE1342" s="1">
        <f>SUMIF(Town!$AR$1048:$AR$1286,$AX1342,Town!BM$1048:BM$1286)</f>
        <v>3</v>
      </c>
      <c r="BF1342" s="1">
        <f>SUMIF(Town!$AR$1048:$AR$1286,$AX1342,Town!BN$1048:BN$1286)</f>
        <v>0</v>
      </c>
      <c r="BG1342" s="1">
        <f>SUMIF(Town!$AR$1048:$AR$1286,$AX1342,Town!BO$1048:BO$1286)</f>
        <v>2</v>
      </c>
      <c r="BH1342" s="1">
        <f>SUMIF(Town!$AR$1048:$AR$1286,$AX1342,Town!BP$1048:BP$1286)</f>
        <v>0</v>
      </c>
      <c r="BI1342" s="1">
        <f>SUMIF(Town!$AR$1048:$AR$1286,$AX1342,Town!BQ$1048:BQ$1286)</f>
        <v>0</v>
      </c>
      <c r="BJ1342" s="1">
        <f>SUMIF(Town!$AR$1048:$AR$1286,$AX1342,Town!BR$1048:BR$1286)</f>
        <v>0</v>
      </c>
      <c r="BK1342" s="1">
        <f>SUMIF(Town!$AR$1048:$AR$1286,$AX1342,Town!BS$1048:BS$1286)</f>
        <v>1</v>
      </c>
      <c r="BL1342" s="1">
        <f>SUMIF(Town!$AR$1048:$AR$1286,$AX1342,Town!BT$1048:BT$1286)</f>
        <v>4</v>
      </c>
      <c r="BM1342" s="1">
        <f>SUMIF(Town!$AR$1048:$AR$1286,$AX1342,Town!BU$1048:BU$1286)</f>
        <v>4</v>
      </c>
      <c r="BN1342" s="1"/>
      <c r="BO1342" s="1">
        <f>SUMIF(Town!$AR$1048:$AR$1286,$AX1342,Town!BW$1048:BW$1286)</f>
        <v>7</v>
      </c>
      <c r="BP1342" s="1">
        <f>SUMIF(Town!$AR$1048:$AR$1286,$AX1342,Town!BX$1048:BX$1286)</f>
        <v>9</v>
      </c>
      <c r="BQ1342" s="1">
        <f>SUMIF(Town!$AR$1048:$AR$1286,$AX1342,Town!BY$1048:BY$1286)</f>
        <v>2</v>
      </c>
      <c r="BR1342" s="1">
        <f>SUMIF(Town!$AR$1048:$AR$1286,$AX1342,Town!BZ$1048:BZ$1286)</f>
        <v>3</v>
      </c>
      <c r="BS1342" s="1">
        <f>SUMIF(Town!$AR$1048:$AR$1286,$AX1342,Town!CA$1048:CA$1286)</f>
        <v>0</v>
      </c>
      <c r="BT1342" s="1">
        <f>SUMIF(Town!$AR$1048:$AR$1286,$AX1342,Town!CB$1048:CB$1286)</f>
        <v>11</v>
      </c>
      <c r="BU1342" s="1">
        <f>SUMIF(Town!$AR$1048:$AR$1286,$AX1342,Town!CC$1048:CC$1286)</f>
        <v>4</v>
      </c>
      <c r="BV1342" s="1">
        <f>SUMIF(Town!$AR$1048:$AR$1286,$AX1342,Town!CD$1048:CD$1286)</f>
        <v>1</v>
      </c>
      <c r="BW1342" s="1">
        <f>SUMIF(Town!$AR$1048:$AR$1286,$AX1342,Town!CE$1048:CE$1286)</f>
        <v>0</v>
      </c>
      <c r="BX1342" s="1">
        <f>SUMIF(Town!$AR$1048:$AR$1286,$AX1342,Town!CF$1048:CF$1286)</f>
        <v>3</v>
      </c>
      <c r="BY1342" s="134"/>
      <c r="BZ1342" s="134"/>
      <c r="CA1342" s="134"/>
      <c r="CB1342" s="134"/>
    </row>
    <row r="1343" spans="1:80" ht="13" hidden="1" customHeight="1" outlineLevel="1">
      <c r="A1343" t="s">
        <v>1974</v>
      </c>
      <c r="B1343" t="s">
        <v>3222</v>
      </c>
      <c r="C1343" s="1">
        <f t="shared" si="750"/>
        <v>4750</v>
      </c>
      <c r="D1343" s="7">
        <f>IF(P1343&gt;0,RANK(P1343,(P1343:R1343,S1343:AG1343)),0)</f>
        <v>3</v>
      </c>
      <c r="E1343" s="7">
        <f>IF(Q1343&gt;0,RANK(Q1343,(P1343:R1343,S1343:AG1343)),0)</f>
        <v>4</v>
      </c>
      <c r="F1343" s="7">
        <f>IF(R1343&gt;0,RANK(R1343,(P1343:R1343,S1343:AG1343)),0)</f>
        <v>2</v>
      </c>
      <c r="G1343" s="7">
        <f>IF(S1343&gt;0,RANK(S1343,(P1343:R1343,S1343:AG1343)),0)</f>
        <v>1</v>
      </c>
      <c r="H1343" s="48">
        <f t="shared" si="751"/>
        <v>101</v>
      </c>
      <c r="I1343" s="163">
        <f t="shared" si="752"/>
        <v>2.1263157894736841E-2</v>
      </c>
      <c r="J1343" s="2"/>
      <c r="K1343" s="2">
        <f t="shared" si="753"/>
        <v>0.15136842105263157</v>
      </c>
      <c r="L1343" s="2">
        <f t="shared" si="754"/>
        <v>0.13305263157894737</v>
      </c>
      <c r="M1343" s="2">
        <f t="shared" si="755"/>
        <v>0.28000000000000003</v>
      </c>
      <c r="N1343" s="2">
        <f t="shared" si="756"/>
        <v>0.30126315789473684</v>
      </c>
      <c r="O1343" s="2">
        <f t="shared" si="757"/>
        <v>0.13431578947368422</v>
      </c>
      <c r="P1343" s="1">
        <f>SUMIF(Town!$AR$1048:$AR$1286,$AX1343,Town!P$1048:P$1286)</f>
        <v>719</v>
      </c>
      <c r="Q1343" s="1">
        <f>SUMIF(Town!$AR$1048:$AR$1286,$AX1343,Town!Q$1048:Q$1286)</f>
        <v>632</v>
      </c>
      <c r="R1343" s="1">
        <f>SUMIF(Town!$AR$1048:$AR$1286,$AX1343,Town!R$1048:R$1286)</f>
        <v>1330</v>
      </c>
      <c r="S1343" s="1">
        <f>SUMIF(Town!$AR$1048:$AR$1286,$AX1343,Town!S$1048:S$1286)</f>
        <v>1431</v>
      </c>
      <c r="T1343" s="1">
        <f>SUMIF(Town!$AR$1048:$AR$1286,$AX1343,Town!T$1048:T$1286)</f>
        <v>520</v>
      </c>
      <c r="U1343" s="1">
        <f>SUMIF(Town!$AR$1048:$AR$1286,$AX1343,Town!U$1048:U$1286)</f>
        <v>36</v>
      </c>
      <c r="V1343" s="1">
        <f>SUMIF(Town!$AR$1048:$AR$1286,$AX1343,Town!V$1048:V$1286)</f>
        <v>6</v>
      </c>
      <c r="Z1343" s="1">
        <f>SUMIF(Town!$AR$1048:$AR$1286,$AX1343,Town!Z$1048:Z$1286)</f>
        <v>24</v>
      </c>
      <c r="AA1343" s="1">
        <f>SUMIF(Town!$AR$1048:$AR$1286,$AX1343,Town!AA$1048:AA$1286)</f>
        <v>23</v>
      </c>
      <c r="AC1343" s="1">
        <f>SUMIF(Town!$AR$1048:$AR$1286,$AX1343,Town!AC$1048:AC$1286)</f>
        <v>17</v>
      </c>
      <c r="AD1343" s="1">
        <f>SUMIF(Town!$AR$1048:$AR$1286,$AX1343,Town!AD$1048:AD$1286)</f>
        <v>5</v>
      </c>
      <c r="AE1343" s="1">
        <f>SUMIF(Town!$AR$1048:$AR$1286,$AX1343,Town!AE$1048:AE$1286)</f>
        <v>4</v>
      </c>
      <c r="AF1343" s="1">
        <f>SUMIF(Town!$AR$1048:$AR$1286,$AX1343,Town!AF$1048:AF$1286)</f>
        <v>3</v>
      </c>
      <c r="AI1343" s="7">
        <f t="shared" si="758"/>
        <v>5</v>
      </c>
      <c r="AJ1343" s="7">
        <f t="shared" si="759"/>
        <v>6</v>
      </c>
      <c r="AK1343" s="7">
        <f t="shared" si="760"/>
        <v>8</v>
      </c>
      <c r="AL1343" s="7">
        <f t="shared" si="761"/>
        <v>0</v>
      </c>
      <c r="AM1343" s="2">
        <f t="shared" si="762"/>
        <v>0.10947368421052632</v>
      </c>
      <c r="AN1343" s="2">
        <f t="shared" si="763"/>
        <v>7.5789473684210523E-3</v>
      </c>
      <c r="AO1343" s="2">
        <f t="shared" si="764"/>
        <v>1.2631578947368421E-3</v>
      </c>
      <c r="AP1343" s="2">
        <f t="shared" si="765"/>
        <v>0</v>
      </c>
      <c r="AR1343" t="str">
        <f t="shared" si="734"/>
        <v>Coos</v>
      </c>
      <c r="AS1343" t="s">
        <v>3222</v>
      </c>
      <c r="AT1343" s="159">
        <v>2</v>
      </c>
      <c r="AV1343" s="91">
        <v>33</v>
      </c>
      <c r="AW1343" s="93">
        <v>7</v>
      </c>
      <c r="AX1343" s="99">
        <f t="shared" si="766"/>
        <v>33007</v>
      </c>
      <c r="AZ1343" s="7" t="s">
        <v>3053</v>
      </c>
      <c r="BA1343" t="s">
        <v>3290</v>
      </c>
      <c r="BE1343" s="1">
        <f>SUMIF(Town!$AR$1048:$AR$1286,$AX1343,Town!BM$1048:BM$1286)</f>
        <v>1</v>
      </c>
      <c r="BF1343" s="1">
        <f>SUMIF(Town!$AR$1048:$AR$1286,$AX1343,Town!BN$1048:BN$1286)</f>
        <v>0</v>
      </c>
      <c r="BG1343" s="1">
        <f>SUMIF(Town!$AR$1048:$AR$1286,$AX1343,Town!BO$1048:BO$1286)</f>
        <v>0</v>
      </c>
      <c r="BH1343" s="1">
        <f>SUMIF(Town!$AR$1048:$AR$1286,$AX1343,Town!BP$1048:BP$1286)</f>
        <v>0</v>
      </c>
      <c r="BI1343" s="1">
        <f>SUMIF(Town!$AR$1048:$AR$1286,$AX1343,Town!BQ$1048:BQ$1286)</f>
        <v>1</v>
      </c>
      <c r="BJ1343" s="1">
        <f>SUMIF(Town!$AR$1048:$AR$1286,$AX1343,Town!BR$1048:BR$1286)</f>
        <v>1</v>
      </c>
      <c r="BK1343" s="1">
        <f>SUMIF(Town!$AR$1048:$AR$1286,$AX1343,Town!BS$1048:BS$1286)</f>
        <v>3</v>
      </c>
      <c r="BL1343" s="1">
        <f>SUMIF(Town!$AR$1048:$AR$1286,$AX1343,Town!BT$1048:BT$1286)</f>
        <v>0</v>
      </c>
      <c r="BM1343" s="1">
        <f>SUMIF(Town!$AR$1048:$AR$1286,$AX1343,Town!BU$1048:BU$1286)</f>
        <v>1</v>
      </c>
      <c r="BN1343" s="1"/>
      <c r="BO1343" s="1">
        <f>SUMIF(Town!$AR$1048:$AR$1286,$AX1343,Town!BW$1048:BW$1286)</f>
        <v>3</v>
      </c>
      <c r="BP1343" s="1">
        <f>SUMIF(Town!$AR$1048:$AR$1286,$AX1343,Town!BX$1048:BX$1286)</f>
        <v>1</v>
      </c>
      <c r="BQ1343" s="1">
        <f>SUMIF(Town!$AR$1048:$AR$1286,$AX1343,Town!BY$1048:BY$1286)</f>
        <v>3</v>
      </c>
      <c r="BR1343" s="1">
        <f>SUMIF(Town!$AR$1048:$AR$1286,$AX1343,Town!BZ$1048:BZ$1286)</f>
        <v>5</v>
      </c>
      <c r="BS1343" s="1">
        <f>SUMIF(Town!$AR$1048:$AR$1286,$AX1343,Town!CA$1048:CA$1286)</f>
        <v>1</v>
      </c>
      <c r="BT1343" s="1">
        <f>SUMIF(Town!$AR$1048:$AR$1286,$AX1343,Town!CB$1048:CB$1286)</f>
        <v>4</v>
      </c>
      <c r="BU1343" s="1">
        <f>SUMIF(Town!$AR$1048:$AR$1286,$AX1343,Town!CC$1048:CC$1286)</f>
        <v>0</v>
      </c>
      <c r="BV1343" s="1">
        <f>SUMIF(Town!$AR$1048:$AR$1286,$AX1343,Town!CD$1048:CD$1286)</f>
        <v>0</v>
      </c>
      <c r="BW1343" s="1">
        <f>SUMIF(Town!$AR$1048:$AR$1286,$AX1343,Town!CE$1048:CE$1286)</f>
        <v>0</v>
      </c>
      <c r="BX1343" s="1">
        <f>SUMIF(Town!$AR$1048:$AR$1286,$AX1343,Town!CF$1048:CF$1286)</f>
        <v>0</v>
      </c>
      <c r="BY1343" s="134"/>
      <c r="BZ1343" s="134"/>
      <c r="CA1343" s="134"/>
      <c r="CB1343" s="134"/>
    </row>
    <row r="1344" spans="1:80" ht="13" hidden="1" customHeight="1" outlineLevel="1">
      <c r="A1344" t="s">
        <v>945</v>
      </c>
      <c r="B1344" t="s">
        <v>3222</v>
      </c>
      <c r="C1344" s="1">
        <f t="shared" si="750"/>
        <v>14397</v>
      </c>
      <c r="D1344" s="7">
        <f>IF(P1344&gt;0,RANK(P1344,(P1344:R1344,S1344:AG1344)),0)</f>
        <v>3</v>
      </c>
      <c r="E1344" s="7">
        <f>IF(Q1344&gt;0,RANK(Q1344,(P1344:R1344,S1344:AG1344)),0)</f>
        <v>4</v>
      </c>
      <c r="F1344" s="7">
        <f>IF(R1344&gt;0,RANK(R1344,(P1344:R1344,S1344:AG1344)),0)</f>
        <v>1</v>
      </c>
      <c r="G1344" s="7">
        <f>IF(S1344&gt;0,RANK(S1344,(P1344:R1344,S1344:AG1344)),0)</f>
        <v>2</v>
      </c>
      <c r="H1344" s="48">
        <f t="shared" si="751"/>
        <v>784</v>
      </c>
      <c r="I1344" s="163">
        <f t="shared" si="752"/>
        <v>5.4455789400569561E-2</v>
      </c>
      <c r="J1344" s="2"/>
      <c r="K1344" s="2">
        <f t="shared" si="753"/>
        <v>0.22094880877960688</v>
      </c>
      <c r="L1344" s="2">
        <f t="shared" si="754"/>
        <v>0.10717510592484546</v>
      </c>
      <c r="M1344" s="2">
        <f t="shared" si="755"/>
        <v>0.3047162603320136</v>
      </c>
      <c r="N1344" s="2">
        <f t="shared" si="756"/>
        <v>0.25026047093144405</v>
      </c>
      <c r="O1344" s="2">
        <f t="shared" si="757"/>
        <v>0.11689935403209001</v>
      </c>
      <c r="P1344" s="1">
        <f>SUMIF(Town!$AR$1048:$AR$1286,$AX1344,Town!P$1048:P$1286)</f>
        <v>3181</v>
      </c>
      <c r="Q1344" s="1">
        <f>SUMIF(Town!$AR$1048:$AR$1286,$AX1344,Town!Q$1048:Q$1286)</f>
        <v>1543</v>
      </c>
      <c r="R1344" s="1">
        <f>SUMIF(Town!$AR$1048:$AR$1286,$AX1344,Town!R$1048:R$1286)</f>
        <v>4387</v>
      </c>
      <c r="S1344" s="1">
        <f>SUMIF(Town!$AR$1048:$AR$1286,$AX1344,Town!S$1048:S$1286)</f>
        <v>3603</v>
      </c>
      <c r="T1344" s="1">
        <f>SUMIF(Town!$AR$1048:$AR$1286,$AX1344,Town!T$1048:T$1286)</f>
        <v>1289</v>
      </c>
      <c r="U1344" s="1">
        <f>SUMIF(Town!$AR$1048:$AR$1286,$AX1344,Town!U$1048:U$1286)</f>
        <v>123</v>
      </c>
      <c r="V1344" s="1">
        <f>SUMIF(Town!$AR$1048:$AR$1286,$AX1344,Town!V$1048:V$1286)</f>
        <v>34</v>
      </c>
      <c r="Z1344" s="1">
        <f>SUMIF(Town!$AR$1048:$AR$1286,$AX1344,Town!Z$1048:Z$1286)</f>
        <v>68</v>
      </c>
      <c r="AA1344" s="1">
        <f>SUMIF(Town!$AR$1048:$AR$1286,$AX1344,Town!AA$1048:AA$1286)</f>
        <v>36</v>
      </c>
      <c r="AC1344" s="1">
        <f>SUMIF(Town!$AR$1048:$AR$1286,$AX1344,Town!AC$1048:AC$1286)</f>
        <v>73</v>
      </c>
      <c r="AD1344" s="1">
        <f>SUMIF(Town!$AR$1048:$AR$1286,$AX1344,Town!AD$1048:AD$1286)</f>
        <v>27</v>
      </c>
      <c r="AE1344" s="1">
        <f>SUMIF(Town!$AR$1048:$AR$1286,$AX1344,Town!AE$1048:AE$1286)</f>
        <v>14</v>
      </c>
      <c r="AF1344" s="1">
        <f>SUMIF(Town!$AR$1048:$AR$1286,$AX1344,Town!AF$1048:AF$1286)</f>
        <v>19</v>
      </c>
      <c r="AI1344" s="7">
        <f t="shared" si="758"/>
        <v>5</v>
      </c>
      <c r="AJ1344" s="7">
        <f t="shared" si="759"/>
        <v>6</v>
      </c>
      <c r="AK1344" s="7">
        <f t="shared" si="760"/>
        <v>8</v>
      </c>
      <c r="AL1344" s="7">
        <f t="shared" si="761"/>
        <v>0</v>
      </c>
      <c r="AM1344" s="2">
        <f t="shared" si="762"/>
        <v>8.9532541501701743E-2</v>
      </c>
      <c r="AN1344" s="2">
        <f t="shared" si="763"/>
        <v>8.5434465513648684E-3</v>
      </c>
      <c r="AO1344" s="2">
        <f t="shared" si="764"/>
        <v>2.3616031117593942E-3</v>
      </c>
      <c r="AP1344" s="2">
        <f t="shared" si="765"/>
        <v>0</v>
      </c>
      <c r="AR1344" t="str">
        <f t="shared" si="734"/>
        <v>Grafton</v>
      </c>
      <c r="AS1344" t="s">
        <v>3222</v>
      </c>
      <c r="AT1344" s="159"/>
      <c r="AV1344" s="91">
        <v>33</v>
      </c>
      <c r="AW1344" s="93">
        <v>9</v>
      </c>
      <c r="AX1344" s="99">
        <f t="shared" si="766"/>
        <v>33009</v>
      </c>
      <c r="AZ1344" s="7" t="s">
        <v>3053</v>
      </c>
      <c r="BA1344" t="s">
        <v>3290</v>
      </c>
      <c r="BE1344" s="1">
        <f>SUMIF(Town!$AR$1048:$AR$1286,$AX1344,Town!BM$1048:BM$1286)</f>
        <v>4</v>
      </c>
      <c r="BF1344" s="1">
        <f>SUMIF(Town!$AR$1048:$AR$1286,$AX1344,Town!BN$1048:BN$1286)</f>
        <v>0</v>
      </c>
      <c r="BG1344" s="1">
        <f>SUMIF(Town!$AR$1048:$AR$1286,$AX1344,Town!BO$1048:BO$1286)</f>
        <v>3</v>
      </c>
      <c r="BH1344" s="1">
        <f>SUMIF(Town!$AR$1048:$AR$1286,$AX1344,Town!BP$1048:BP$1286)</f>
        <v>1</v>
      </c>
      <c r="BI1344" s="1">
        <f>SUMIF(Town!$AR$1048:$AR$1286,$AX1344,Town!BQ$1048:BQ$1286)</f>
        <v>2</v>
      </c>
      <c r="BJ1344" s="1">
        <f>SUMIF(Town!$AR$1048:$AR$1286,$AX1344,Town!BR$1048:BR$1286)</f>
        <v>0</v>
      </c>
      <c r="BK1344" s="1">
        <f>SUMIF(Town!$AR$1048:$AR$1286,$AX1344,Town!BS$1048:BS$1286)</f>
        <v>5</v>
      </c>
      <c r="BL1344" s="1">
        <f>SUMIF(Town!$AR$1048:$AR$1286,$AX1344,Town!BT$1048:BT$1286)</f>
        <v>5</v>
      </c>
      <c r="BM1344" s="1">
        <f>SUMIF(Town!$AR$1048:$AR$1286,$AX1344,Town!BU$1048:BU$1286)</f>
        <v>2</v>
      </c>
      <c r="BN1344" s="1"/>
      <c r="BO1344" s="1">
        <f>SUMIF(Town!$AR$1048:$AR$1286,$AX1344,Town!BW$1048:BW$1286)</f>
        <v>11</v>
      </c>
      <c r="BP1344" s="1">
        <f>SUMIF(Town!$AR$1048:$AR$1286,$AX1344,Town!BX$1048:BX$1286)</f>
        <v>5</v>
      </c>
      <c r="BQ1344" s="1">
        <f>SUMIF(Town!$AR$1048:$AR$1286,$AX1344,Town!BY$1048:BY$1286)</f>
        <v>2</v>
      </c>
      <c r="BR1344" s="1">
        <f>SUMIF(Town!$AR$1048:$AR$1286,$AX1344,Town!BZ$1048:BZ$1286)</f>
        <v>3</v>
      </c>
      <c r="BS1344" s="1">
        <f>SUMIF(Town!$AR$1048:$AR$1286,$AX1344,Town!CA$1048:CA$1286)</f>
        <v>2</v>
      </c>
      <c r="BT1344" s="1">
        <f>SUMIF(Town!$AR$1048:$AR$1286,$AX1344,Town!CB$1048:CB$1286)</f>
        <v>13</v>
      </c>
      <c r="BU1344" s="1">
        <f>SUMIF(Town!$AR$1048:$AR$1286,$AX1344,Town!CC$1048:CC$1286)</f>
        <v>7</v>
      </c>
      <c r="BV1344" s="1">
        <f>SUMIF(Town!$AR$1048:$AR$1286,$AX1344,Town!CD$1048:CD$1286)</f>
        <v>2</v>
      </c>
      <c r="BW1344" s="1">
        <f>SUMIF(Town!$AR$1048:$AR$1286,$AX1344,Town!CE$1048:CE$1286)</f>
        <v>0</v>
      </c>
      <c r="BX1344" s="1">
        <f>SUMIF(Town!$AR$1048:$AR$1286,$AX1344,Town!CF$1048:CF$1286)</f>
        <v>1</v>
      </c>
      <c r="BY1344" s="134"/>
      <c r="BZ1344" s="134"/>
      <c r="CA1344" s="134"/>
      <c r="CB1344" s="134"/>
    </row>
    <row r="1345" spans="1:80" ht="13" hidden="1" customHeight="1" outlineLevel="1">
      <c r="A1345" t="s">
        <v>119</v>
      </c>
      <c r="B1345" t="s">
        <v>3222</v>
      </c>
      <c r="C1345" s="1">
        <f t="shared" si="750"/>
        <v>75494</v>
      </c>
      <c r="D1345" s="7">
        <f>IF(P1345&gt;0,RANK(P1345,(P1345:R1345,S1345:AG1345)),0)</f>
        <v>3</v>
      </c>
      <c r="E1345" s="7">
        <f>IF(Q1345&gt;0,RANK(Q1345,(P1345:R1345,S1345:AG1345)),0)</f>
        <v>4</v>
      </c>
      <c r="F1345" s="7">
        <f>IF(R1345&gt;0,RANK(R1345,(P1345:R1345,S1345:AG1345)),0)</f>
        <v>1</v>
      </c>
      <c r="G1345" s="7">
        <f>IF(S1345&gt;0,RANK(S1345,(P1345:R1345,S1345:AG1345)),0)</f>
        <v>2</v>
      </c>
      <c r="H1345" s="48">
        <f t="shared" si="751"/>
        <v>13839</v>
      </c>
      <c r="I1345" s="163">
        <f t="shared" si="752"/>
        <v>0.18331258113227542</v>
      </c>
      <c r="J1345" s="2"/>
      <c r="K1345" s="2">
        <f t="shared" si="753"/>
        <v>0.15692637825522557</v>
      </c>
      <c r="L1345" s="2">
        <f t="shared" si="754"/>
        <v>9.337165867486158E-2</v>
      </c>
      <c r="M1345" s="2">
        <f t="shared" si="755"/>
        <v>0.40990012451320634</v>
      </c>
      <c r="N1345" s="2">
        <f t="shared" si="756"/>
        <v>0.22658754338093093</v>
      </c>
      <c r="O1345" s="2">
        <f t="shared" si="757"/>
        <v>0.11321429517577561</v>
      </c>
      <c r="P1345" s="1">
        <f>SUMIF(Town!$AR$1048:$AR$1286,$AX1345,Town!P$1048:P$1286)</f>
        <v>11847</v>
      </c>
      <c r="Q1345" s="1">
        <f>SUMIF(Town!$AR$1048:$AR$1286,$AX1345,Town!Q$1048:Q$1286)</f>
        <v>7049</v>
      </c>
      <c r="R1345" s="1">
        <f>SUMIF(Town!$AR$1048:$AR$1286,$AX1345,Town!R$1048:R$1286)</f>
        <v>30945</v>
      </c>
      <c r="S1345" s="1">
        <f>SUMIF(Town!$AR$1048:$AR$1286,$AX1345,Town!S$1048:S$1286)</f>
        <v>17106</v>
      </c>
      <c r="T1345" s="1">
        <f>SUMIF(Town!$AR$1048:$AR$1286,$AX1345,Town!T$1048:T$1286)</f>
        <v>7045</v>
      </c>
      <c r="U1345" s="1">
        <f>SUMIF(Town!$AR$1048:$AR$1286,$AX1345,Town!U$1048:U$1286)</f>
        <v>515</v>
      </c>
      <c r="V1345" s="1">
        <f>SUMIF(Town!$AR$1048:$AR$1286,$AX1345,Town!V$1048:V$1286)</f>
        <v>80</v>
      </c>
      <c r="Z1345" s="1">
        <f>SUMIF(Town!$AR$1048:$AR$1286,$AX1345,Town!Z$1048:Z$1286)</f>
        <v>276</v>
      </c>
      <c r="AA1345" s="1">
        <f>SUMIF(Town!$AR$1048:$AR$1286,$AX1345,Town!AA$1048:AA$1286)</f>
        <v>185</v>
      </c>
      <c r="AC1345" s="1">
        <f>SUMIF(Town!$AR$1048:$AR$1286,$AX1345,Town!AC$1048:AC$1286)</f>
        <v>247</v>
      </c>
      <c r="AD1345" s="1">
        <f>SUMIF(Town!$AR$1048:$AR$1286,$AX1345,Town!AD$1048:AD$1286)</f>
        <v>112</v>
      </c>
      <c r="AE1345" s="1">
        <f>SUMIF(Town!$AR$1048:$AR$1286,$AX1345,Town!AE$1048:AE$1286)</f>
        <v>45</v>
      </c>
      <c r="AF1345" s="1">
        <f>SUMIF(Town!$AR$1048:$AR$1286,$AX1345,Town!AF$1048:AF$1286)</f>
        <v>42</v>
      </c>
      <c r="AI1345" s="7">
        <f t="shared" si="758"/>
        <v>5</v>
      </c>
      <c r="AJ1345" s="7">
        <f t="shared" si="759"/>
        <v>6</v>
      </c>
      <c r="AK1345" s="7">
        <f t="shared" si="760"/>
        <v>8</v>
      </c>
      <c r="AL1345" s="7">
        <f t="shared" si="761"/>
        <v>0</v>
      </c>
      <c r="AM1345" s="2">
        <f t="shared" si="762"/>
        <v>9.3318674331734977E-2</v>
      </c>
      <c r="AN1345" s="2">
        <f t="shared" si="763"/>
        <v>6.8217341775505336E-3</v>
      </c>
      <c r="AO1345" s="2">
        <f t="shared" si="764"/>
        <v>1.0596868625321217E-3</v>
      </c>
      <c r="AP1345" s="2">
        <f t="shared" si="765"/>
        <v>0</v>
      </c>
      <c r="AR1345" t="str">
        <f t="shared" si="734"/>
        <v>Hillsborough</v>
      </c>
      <c r="AS1345" t="s">
        <v>3222</v>
      </c>
      <c r="AT1345" s="159"/>
      <c r="AV1345" s="91">
        <v>33</v>
      </c>
      <c r="AW1345" s="93">
        <v>11</v>
      </c>
      <c r="AX1345" s="99">
        <f t="shared" si="766"/>
        <v>33011</v>
      </c>
      <c r="AZ1345" s="7" t="s">
        <v>3053</v>
      </c>
      <c r="BA1345" t="s">
        <v>3290</v>
      </c>
      <c r="BE1345" s="1">
        <f>SUMIF(Town!$AR$1048:$AR$1286,$AX1345,Town!BM$1048:BM$1286)</f>
        <v>8</v>
      </c>
      <c r="BF1345" s="1">
        <f>SUMIF(Town!$AR$1048:$AR$1286,$AX1345,Town!BN$1048:BN$1286)</f>
        <v>3</v>
      </c>
      <c r="BG1345" s="1">
        <f>SUMIF(Town!$AR$1048:$AR$1286,$AX1345,Town!BO$1048:BO$1286)</f>
        <v>5</v>
      </c>
      <c r="BH1345" s="1">
        <f>SUMIF(Town!$AR$1048:$AR$1286,$AX1345,Town!BP$1048:BP$1286)</f>
        <v>1</v>
      </c>
      <c r="BI1345" s="1">
        <f>SUMIF(Town!$AR$1048:$AR$1286,$AX1345,Town!BQ$1048:BQ$1286)</f>
        <v>3</v>
      </c>
      <c r="BJ1345" s="1">
        <f>SUMIF(Town!$AR$1048:$AR$1286,$AX1345,Town!BR$1048:BR$1286)</f>
        <v>3</v>
      </c>
      <c r="BK1345" s="1">
        <f>SUMIF(Town!$AR$1048:$AR$1286,$AX1345,Town!BS$1048:BS$1286)</f>
        <v>8</v>
      </c>
      <c r="BL1345" s="1">
        <f>SUMIF(Town!$AR$1048:$AR$1286,$AX1345,Town!BT$1048:BT$1286)</f>
        <v>4</v>
      </c>
      <c r="BM1345" s="1">
        <f>SUMIF(Town!$AR$1048:$AR$1286,$AX1345,Town!BU$1048:BU$1286)</f>
        <v>53</v>
      </c>
      <c r="BN1345" s="1"/>
      <c r="BO1345" s="1">
        <f>SUMIF(Town!$AR$1048:$AR$1286,$AX1345,Town!BW$1048:BW$1286)</f>
        <v>31</v>
      </c>
      <c r="BP1345" s="1">
        <f>SUMIF(Town!$AR$1048:$AR$1286,$AX1345,Town!BX$1048:BX$1286)</f>
        <v>32</v>
      </c>
      <c r="BQ1345" s="1">
        <f>SUMIF(Town!$AR$1048:$AR$1286,$AX1345,Town!BY$1048:BY$1286)</f>
        <v>6</v>
      </c>
      <c r="BR1345" s="1">
        <f>SUMIF(Town!$AR$1048:$AR$1286,$AX1345,Town!BZ$1048:BZ$1286)</f>
        <v>9</v>
      </c>
      <c r="BS1345" s="1">
        <f>SUMIF(Town!$AR$1048:$AR$1286,$AX1345,Town!CA$1048:CA$1286)</f>
        <v>6</v>
      </c>
      <c r="BT1345" s="1">
        <f>SUMIF(Town!$AR$1048:$AR$1286,$AX1345,Town!CB$1048:CB$1286)</f>
        <v>77</v>
      </c>
      <c r="BU1345" s="1">
        <f>SUMIF(Town!$AR$1048:$AR$1286,$AX1345,Town!CC$1048:CC$1286)</f>
        <v>16</v>
      </c>
      <c r="BV1345" s="1">
        <f>SUMIF(Town!$AR$1048:$AR$1286,$AX1345,Town!CD$1048:CD$1286)</f>
        <v>6</v>
      </c>
      <c r="BW1345" s="1">
        <f>SUMIF(Town!$AR$1048:$AR$1286,$AX1345,Town!CE$1048:CE$1286)</f>
        <v>2</v>
      </c>
      <c r="BX1345" s="1">
        <f>SUMIF(Town!$AR$1048:$AR$1286,$AX1345,Town!CF$1048:CF$1286)</f>
        <v>3</v>
      </c>
      <c r="BY1345" s="134"/>
      <c r="BZ1345" s="134"/>
      <c r="CA1345" s="134"/>
      <c r="CB1345" s="134"/>
    </row>
    <row r="1346" spans="1:80" ht="13" hidden="1" customHeight="1" outlineLevel="1">
      <c r="A1346" t="s">
        <v>1686</v>
      </c>
      <c r="B1346" t="s">
        <v>3222</v>
      </c>
      <c r="C1346" s="1">
        <f t="shared" si="750"/>
        <v>29664</v>
      </c>
      <c r="D1346" s="7">
        <f>IF(P1346&gt;0,RANK(P1346,(P1346:R1346,S1346:AG1346)),0)</f>
        <v>3</v>
      </c>
      <c r="E1346" s="7">
        <f>IF(Q1346&gt;0,RANK(Q1346,(P1346:R1346,S1346:AG1346)),0)</f>
        <v>5</v>
      </c>
      <c r="F1346" s="7">
        <f>IF(R1346&gt;0,RANK(R1346,(P1346:R1346,S1346:AG1346)),0)</f>
        <v>1</v>
      </c>
      <c r="G1346" s="7">
        <f>IF(S1346&gt;0,RANK(S1346,(P1346:R1346,S1346:AG1346)),0)</f>
        <v>2</v>
      </c>
      <c r="H1346" s="48">
        <f t="shared" si="751"/>
        <v>2614</v>
      </c>
      <c r="I1346" s="163">
        <f t="shared" si="752"/>
        <v>8.8120280474649412E-2</v>
      </c>
      <c r="J1346" s="2"/>
      <c r="K1346" s="2">
        <f t="shared" si="753"/>
        <v>0.20499595469255663</v>
      </c>
      <c r="L1346" s="2">
        <f t="shared" si="754"/>
        <v>9.853694714131607E-2</v>
      </c>
      <c r="M1346" s="2">
        <f t="shared" si="755"/>
        <v>0.33019822006472493</v>
      </c>
      <c r="N1346" s="2">
        <f t="shared" si="756"/>
        <v>0.24207793959007551</v>
      </c>
      <c r="O1346" s="2">
        <f t="shared" si="757"/>
        <v>0.12419093851132684</v>
      </c>
      <c r="P1346" s="1">
        <f>SUMIF(Town!$AR$1048:$AR$1286,$AX1346,Town!P$1048:P$1286)</f>
        <v>6081</v>
      </c>
      <c r="Q1346" s="1">
        <f>SUMIF(Town!$AR$1048:$AR$1286,$AX1346,Town!Q$1048:Q$1286)</f>
        <v>2923</v>
      </c>
      <c r="R1346" s="1">
        <f>SUMIF(Town!$AR$1048:$AR$1286,$AX1346,Town!R$1048:R$1286)</f>
        <v>9795</v>
      </c>
      <c r="S1346" s="1">
        <f>SUMIF(Town!$AR$1048:$AR$1286,$AX1346,Town!S$1048:S$1286)</f>
        <v>7181</v>
      </c>
      <c r="T1346" s="1">
        <f>SUMIF(Town!$AR$1048:$AR$1286,$AX1346,Town!T$1048:T$1286)</f>
        <v>3007</v>
      </c>
      <c r="U1346" s="1">
        <f>SUMIF(Town!$AR$1048:$AR$1286,$AX1346,Town!U$1048:U$1286)</f>
        <v>252</v>
      </c>
      <c r="V1346" s="1">
        <f>SUMIF(Town!$AR$1048:$AR$1286,$AX1346,Town!V$1048:V$1286)</f>
        <v>34</v>
      </c>
      <c r="Z1346" s="1">
        <f>SUMIF(Town!$AR$1048:$AR$1286,$AX1346,Town!Z$1048:Z$1286)</f>
        <v>106</v>
      </c>
      <c r="AA1346" s="1">
        <f>SUMIF(Town!$AR$1048:$AR$1286,$AX1346,Town!AA$1048:AA$1286)</f>
        <v>66</v>
      </c>
      <c r="AC1346" s="1">
        <f>SUMIF(Town!$AR$1048:$AR$1286,$AX1346,Town!AC$1048:AC$1286)</f>
        <v>123</v>
      </c>
      <c r="AD1346" s="1">
        <f>SUMIF(Town!$AR$1048:$AR$1286,$AX1346,Town!AD$1048:AD$1286)</f>
        <v>52</v>
      </c>
      <c r="AE1346" s="1">
        <f>SUMIF(Town!$AR$1048:$AR$1286,$AX1346,Town!AE$1048:AE$1286)</f>
        <v>19</v>
      </c>
      <c r="AF1346" s="1">
        <f>SUMIF(Town!$AR$1048:$AR$1286,$AX1346,Town!AF$1048:AF$1286)</f>
        <v>25</v>
      </c>
      <c r="AI1346" s="7">
        <f t="shared" si="758"/>
        <v>4</v>
      </c>
      <c r="AJ1346" s="7">
        <f t="shared" si="759"/>
        <v>6</v>
      </c>
      <c r="AK1346" s="7">
        <f t="shared" si="760"/>
        <v>8</v>
      </c>
      <c r="AL1346" s="7">
        <f t="shared" si="761"/>
        <v>0</v>
      </c>
      <c r="AM1346" s="2">
        <f t="shared" si="762"/>
        <v>0.10136866235167206</v>
      </c>
      <c r="AN1346" s="2">
        <f t="shared" si="763"/>
        <v>8.4951456310679609E-3</v>
      </c>
      <c r="AO1346" s="2">
        <f t="shared" si="764"/>
        <v>1.146170442286947E-3</v>
      </c>
      <c r="AP1346" s="2">
        <f t="shared" si="765"/>
        <v>0</v>
      </c>
      <c r="AR1346" t="str">
        <f t="shared" ref="AR1346:AR1408" si="767">A1346</f>
        <v>Merrimack</v>
      </c>
      <c r="AS1346" t="s">
        <v>3222</v>
      </c>
      <c r="AT1346" s="159"/>
      <c r="AV1346" s="91">
        <v>33</v>
      </c>
      <c r="AW1346" s="93">
        <v>13</v>
      </c>
      <c r="AX1346" s="99">
        <f t="shared" si="766"/>
        <v>33013</v>
      </c>
      <c r="AZ1346" s="7" t="s">
        <v>3053</v>
      </c>
      <c r="BA1346" t="s">
        <v>3290</v>
      </c>
      <c r="BE1346" s="1">
        <f>SUMIF(Town!$AR$1048:$AR$1286,$AX1346,Town!BM$1048:BM$1286)</f>
        <v>6</v>
      </c>
      <c r="BF1346" s="1">
        <f>SUMIF(Town!$AR$1048:$AR$1286,$AX1346,Town!BN$1048:BN$1286)</f>
        <v>4</v>
      </c>
      <c r="BG1346" s="1">
        <f>SUMIF(Town!$AR$1048:$AR$1286,$AX1346,Town!BO$1048:BO$1286)</f>
        <v>1</v>
      </c>
      <c r="BH1346" s="1">
        <f>SUMIF(Town!$AR$1048:$AR$1286,$AX1346,Town!BP$1048:BP$1286)</f>
        <v>1</v>
      </c>
      <c r="BI1346" s="1">
        <f>SUMIF(Town!$AR$1048:$AR$1286,$AX1346,Town!BQ$1048:BQ$1286)</f>
        <v>3</v>
      </c>
      <c r="BJ1346" s="1">
        <f>SUMIF(Town!$AR$1048:$AR$1286,$AX1346,Town!BR$1048:BR$1286)</f>
        <v>1</v>
      </c>
      <c r="BK1346" s="1">
        <f>SUMIF(Town!$AR$1048:$AR$1286,$AX1346,Town!BS$1048:BS$1286)</f>
        <v>4</v>
      </c>
      <c r="BL1346" s="1">
        <f>SUMIF(Town!$AR$1048:$AR$1286,$AX1346,Town!BT$1048:BT$1286)</f>
        <v>1</v>
      </c>
      <c r="BM1346" s="1">
        <f>SUMIF(Town!$AR$1048:$AR$1286,$AX1346,Town!BU$1048:BU$1286)</f>
        <v>20</v>
      </c>
      <c r="BN1346" s="1"/>
      <c r="BO1346" s="1">
        <f>SUMIF(Town!$AR$1048:$AR$1286,$AX1346,Town!BW$1048:BW$1286)</f>
        <v>12</v>
      </c>
      <c r="BP1346" s="1">
        <f>SUMIF(Town!$AR$1048:$AR$1286,$AX1346,Town!BX$1048:BX$1286)</f>
        <v>8</v>
      </c>
      <c r="BQ1346" s="1">
        <f>SUMIF(Town!$AR$1048:$AR$1286,$AX1346,Town!BY$1048:BY$1286)</f>
        <v>3</v>
      </c>
      <c r="BR1346" s="1">
        <f>SUMIF(Town!$AR$1048:$AR$1286,$AX1346,Town!BZ$1048:BZ$1286)</f>
        <v>6</v>
      </c>
      <c r="BS1346" s="1">
        <f>SUMIF(Town!$AR$1048:$AR$1286,$AX1346,Town!CA$1048:CA$1286)</f>
        <v>2</v>
      </c>
      <c r="BT1346" s="1">
        <f>SUMIF(Town!$AR$1048:$AR$1286,$AX1346,Town!CB$1048:CB$1286)</f>
        <v>24</v>
      </c>
      <c r="BU1346" s="1">
        <f>SUMIF(Town!$AR$1048:$AR$1286,$AX1346,Town!CC$1048:CC$1286)</f>
        <v>5</v>
      </c>
      <c r="BV1346" s="1">
        <f>SUMIF(Town!$AR$1048:$AR$1286,$AX1346,Town!CD$1048:CD$1286)</f>
        <v>2</v>
      </c>
      <c r="BW1346" s="1">
        <f>SUMIF(Town!$AR$1048:$AR$1286,$AX1346,Town!CE$1048:CE$1286)</f>
        <v>0</v>
      </c>
      <c r="BX1346" s="1">
        <f>SUMIF(Town!$AR$1048:$AR$1286,$AX1346,Town!CF$1048:CF$1286)</f>
        <v>3</v>
      </c>
      <c r="BY1346" s="134"/>
      <c r="BZ1346" s="134"/>
      <c r="CA1346" s="134"/>
      <c r="CB1346" s="134"/>
    </row>
    <row r="1347" spans="1:80" ht="13" hidden="1" customHeight="1" outlineLevel="1">
      <c r="A1347" t="s">
        <v>3115</v>
      </c>
      <c r="B1347" t="s">
        <v>3222</v>
      </c>
      <c r="C1347" s="1">
        <f t="shared" si="750"/>
        <v>62596</v>
      </c>
      <c r="D1347" s="7">
        <f>IF(P1347&gt;0,RANK(P1347,(P1347:R1347,S1347:AG1347)),0)</f>
        <v>3</v>
      </c>
      <c r="E1347" s="7">
        <f>IF(Q1347&gt;0,RANK(Q1347,(P1347:R1347,S1347:AG1347)),0)</f>
        <v>4</v>
      </c>
      <c r="F1347" s="7">
        <f>IF(R1347&gt;0,RANK(R1347,(P1347:R1347,S1347:AG1347)),0)</f>
        <v>1</v>
      </c>
      <c r="G1347" s="7">
        <f>IF(S1347&gt;0,RANK(S1347,(P1347:R1347,S1347:AG1347)),0)</f>
        <v>2</v>
      </c>
      <c r="H1347" s="48">
        <f t="shared" si="751"/>
        <v>16506</v>
      </c>
      <c r="I1347" s="163">
        <f t="shared" si="752"/>
        <v>0.26369097066905234</v>
      </c>
      <c r="J1347" s="2"/>
      <c r="K1347" s="2">
        <f t="shared" si="753"/>
        <v>0.15117579398044603</v>
      </c>
      <c r="L1347" s="2">
        <f t="shared" si="754"/>
        <v>8.6698830596204229E-2</v>
      </c>
      <c r="M1347" s="2">
        <f t="shared" si="755"/>
        <v>0.46415106396574862</v>
      </c>
      <c r="N1347" s="2">
        <f t="shared" si="756"/>
        <v>0.20046009329669628</v>
      </c>
      <c r="O1347" s="2">
        <f t="shared" si="757"/>
        <v>9.7514218160904886E-2</v>
      </c>
      <c r="P1347" s="1">
        <f>SUMIF(Town!$AR$1048:$AR$1286,$AX1347,Town!P$1048:P$1286)</f>
        <v>9463</v>
      </c>
      <c r="Q1347" s="1">
        <f>SUMIF(Town!$AR$1048:$AR$1286,$AX1347,Town!Q$1048:Q$1286)</f>
        <v>5427</v>
      </c>
      <c r="R1347" s="1">
        <f>SUMIF(Town!$AR$1048:$AR$1286,$AX1347,Town!R$1048:R$1286)</f>
        <v>29054</v>
      </c>
      <c r="S1347" s="1">
        <f>SUMIF(Town!$AR$1048:$AR$1286,$AX1347,Town!S$1048:S$1286)</f>
        <v>12548</v>
      </c>
      <c r="T1347" s="1">
        <f>SUMIF(Town!$AR$1048:$AR$1286,$AX1347,Town!T$1048:T$1286)</f>
        <v>5011</v>
      </c>
      <c r="U1347" s="1">
        <f>SUMIF(Town!$AR$1048:$AR$1286,$AX1347,Town!U$1048:U$1286)</f>
        <v>362</v>
      </c>
      <c r="V1347" s="1">
        <f>SUMIF(Town!$AR$1048:$AR$1286,$AX1347,Town!V$1048:V$1286)</f>
        <v>82</v>
      </c>
      <c r="Z1347" s="1">
        <f>SUMIF(Town!$AR$1048:$AR$1286,$AX1347,Town!Z$1048:Z$1286)</f>
        <v>197</v>
      </c>
      <c r="AA1347" s="1">
        <f>SUMIF(Town!$AR$1048:$AR$1286,$AX1347,Town!AA$1048:AA$1286)</f>
        <v>90</v>
      </c>
      <c r="AC1347" s="1">
        <f>SUMIF(Town!$AR$1048:$AR$1286,$AX1347,Town!AC$1048:AC$1286)</f>
        <v>206</v>
      </c>
      <c r="AD1347" s="1">
        <f>SUMIF(Town!$AR$1048:$AR$1286,$AX1347,Town!AD$1048:AD$1286)</f>
        <v>72</v>
      </c>
      <c r="AE1347" s="1">
        <f>SUMIF(Town!$AR$1048:$AR$1286,$AX1347,Town!AE$1048:AE$1286)</f>
        <v>39</v>
      </c>
      <c r="AF1347" s="1">
        <f>SUMIF(Town!$AR$1048:$AR$1286,$AX1347,Town!AF$1048:AF$1286)</f>
        <v>45</v>
      </c>
      <c r="AI1347" s="7">
        <f t="shared" si="758"/>
        <v>5</v>
      </c>
      <c r="AJ1347" s="7">
        <f t="shared" si="759"/>
        <v>6</v>
      </c>
      <c r="AK1347" s="7">
        <f t="shared" si="760"/>
        <v>8</v>
      </c>
      <c r="AL1347" s="7">
        <f t="shared" si="761"/>
        <v>0</v>
      </c>
      <c r="AM1347" s="2">
        <f t="shared" si="762"/>
        <v>8.0053038532813592E-2</v>
      </c>
      <c r="AN1347" s="2">
        <f t="shared" si="763"/>
        <v>5.7831171320851171E-3</v>
      </c>
      <c r="AO1347" s="2">
        <f t="shared" si="764"/>
        <v>1.309987858649115E-3</v>
      </c>
      <c r="AP1347" s="2">
        <f t="shared" si="765"/>
        <v>0</v>
      </c>
      <c r="AR1347" t="str">
        <f t="shared" si="767"/>
        <v>Rockingham</v>
      </c>
      <c r="AS1347" t="s">
        <v>3222</v>
      </c>
      <c r="AT1347" s="159"/>
      <c r="AV1347" s="91">
        <v>33</v>
      </c>
      <c r="AW1347" s="93">
        <v>15</v>
      </c>
      <c r="AX1347" s="99">
        <f t="shared" si="766"/>
        <v>33015</v>
      </c>
      <c r="AZ1347" s="7" t="s">
        <v>3053</v>
      </c>
      <c r="BA1347" t="s">
        <v>3290</v>
      </c>
      <c r="BE1347" s="1">
        <f>SUMIF(Town!$AR$1048:$AR$1286,$AX1347,Town!BM$1048:BM$1286)</f>
        <v>4</v>
      </c>
      <c r="BF1347" s="1">
        <f>SUMIF(Town!$AR$1048:$AR$1286,$AX1347,Town!BN$1048:BN$1286)</f>
        <v>2</v>
      </c>
      <c r="BG1347" s="1">
        <f>SUMIF(Town!$AR$1048:$AR$1286,$AX1347,Town!BO$1048:BO$1286)</f>
        <v>2</v>
      </c>
      <c r="BH1347" s="1">
        <f>SUMIF(Town!$AR$1048:$AR$1286,$AX1347,Town!BP$1048:BP$1286)</f>
        <v>0</v>
      </c>
      <c r="BI1347" s="1">
        <f>SUMIF(Town!$AR$1048:$AR$1286,$AX1347,Town!BQ$1048:BQ$1286)</f>
        <v>1</v>
      </c>
      <c r="BJ1347" s="1">
        <f>SUMIF(Town!$AR$1048:$AR$1286,$AX1347,Town!BR$1048:BR$1286)</f>
        <v>2</v>
      </c>
      <c r="BK1347" s="1">
        <f>SUMIF(Town!$AR$1048:$AR$1286,$AX1347,Town!BS$1048:BS$1286)</f>
        <v>11</v>
      </c>
      <c r="BL1347" s="1">
        <f>SUMIF(Town!$AR$1048:$AR$1286,$AX1347,Town!BT$1048:BT$1286)</f>
        <v>5</v>
      </c>
      <c r="BM1347" s="1">
        <f>SUMIF(Town!$AR$1048:$AR$1286,$AX1347,Town!BU$1048:BU$1286)</f>
        <v>20</v>
      </c>
      <c r="BN1347" s="1"/>
      <c r="BO1347" s="1">
        <f>SUMIF(Town!$AR$1048:$AR$1286,$AX1347,Town!BW$1048:BW$1286)</f>
        <v>29</v>
      </c>
      <c r="BP1347" s="1">
        <f>SUMIF(Town!$AR$1048:$AR$1286,$AX1347,Town!BX$1048:BX$1286)</f>
        <v>15</v>
      </c>
      <c r="BQ1347" s="1">
        <f>SUMIF(Town!$AR$1048:$AR$1286,$AX1347,Town!BY$1048:BY$1286)</f>
        <v>0</v>
      </c>
      <c r="BR1347" s="1">
        <f>SUMIF(Town!$AR$1048:$AR$1286,$AX1347,Town!BZ$1048:BZ$1286)</f>
        <v>8</v>
      </c>
      <c r="BS1347" s="1">
        <f>SUMIF(Town!$AR$1048:$AR$1286,$AX1347,Town!CA$1048:CA$1286)</f>
        <v>8</v>
      </c>
      <c r="BT1347" s="1">
        <f>SUMIF(Town!$AR$1048:$AR$1286,$AX1347,Town!CB$1048:CB$1286)</f>
        <v>81</v>
      </c>
      <c r="BU1347" s="1">
        <f>SUMIF(Town!$AR$1048:$AR$1286,$AX1347,Town!CC$1048:CC$1286)</f>
        <v>4</v>
      </c>
      <c r="BV1347" s="1">
        <f>SUMIF(Town!$AR$1048:$AR$1286,$AX1347,Town!CD$1048:CD$1286)</f>
        <v>4</v>
      </c>
      <c r="BW1347" s="1">
        <f>SUMIF(Town!$AR$1048:$AR$1286,$AX1347,Town!CE$1048:CE$1286)</f>
        <v>0</v>
      </c>
      <c r="BX1347" s="1">
        <f>SUMIF(Town!$AR$1048:$AR$1286,$AX1347,Town!CF$1048:CF$1286)</f>
        <v>1</v>
      </c>
      <c r="BY1347" s="134"/>
      <c r="BZ1347" s="134"/>
      <c r="CA1347" s="134"/>
      <c r="CB1347" s="134"/>
    </row>
    <row r="1348" spans="1:80" ht="13" hidden="1" customHeight="1" outlineLevel="1">
      <c r="A1348" t="s">
        <v>2101</v>
      </c>
      <c r="B1348" t="s">
        <v>3222</v>
      </c>
      <c r="C1348" s="1">
        <f t="shared" si="750"/>
        <v>17708</v>
      </c>
      <c r="D1348" s="7">
        <f>IF(P1348&gt;0,RANK(P1348,(P1348:R1348,S1348:AG1348)),0)</f>
        <v>3</v>
      </c>
      <c r="E1348" s="7">
        <f>IF(Q1348&gt;0,RANK(Q1348,(P1348:R1348,S1348:AG1348)),0)</f>
        <v>5</v>
      </c>
      <c r="F1348" s="7">
        <f>IF(R1348&gt;0,RANK(R1348,(P1348:R1348,S1348:AG1348)),0)</f>
        <v>1</v>
      </c>
      <c r="G1348" s="7">
        <f>IF(S1348&gt;0,RANK(S1348,(P1348:R1348,S1348:AG1348)),0)</f>
        <v>2</v>
      </c>
      <c r="H1348" s="48">
        <f t="shared" si="751"/>
        <v>1921</v>
      </c>
      <c r="I1348" s="163">
        <f t="shared" si="752"/>
        <v>0.10848204201490852</v>
      </c>
      <c r="J1348" s="2"/>
      <c r="K1348" s="2">
        <f t="shared" si="753"/>
        <v>0.16421956177998645</v>
      </c>
      <c r="L1348" s="2">
        <f t="shared" si="754"/>
        <v>8.640162638355546E-2</v>
      </c>
      <c r="M1348" s="2">
        <f t="shared" si="755"/>
        <v>0.35481138468488821</v>
      </c>
      <c r="N1348" s="2">
        <f t="shared" si="756"/>
        <v>0.24632934266997966</v>
      </c>
      <c r="O1348" s="2">
        <f t="shared" si="757"/>
        <v>0.14823808448159029</v>
      </c>
      <c r="P1348" s="1">
        <f>SUMIF(Town!$AR$1048:$AR$1286,$AX1348,Town!P$1048:P$1286)</f>
        <v>2908</v>
      </c>
      <c r="Q1348" s="1">
        <f>SUMIF(Town!$AR$1048:$AR$1286,$AX1348,Town!Q$1048:Q$1286)</f>
        <v>1530</v>
      </c>
      <c r="R1348" s="1">
        <f>SUMIF(Town!$AR$1048:$AR$1286,$AX1348,Town!R$1048:R$1286)</f>
        <v>6283</v>
      </c>
      <c r="S1348" s="1">
        <f>SUMIF(Town!$AR$1048:$AR$1286,$AX1348,Town!S$1048:S$1286)</f>
        <v>4362</v>
      </c>
      <c r="T1348" s="1">
        <f>SUMIF(Town!$AR$1048:$AR$1286,$AX1348,Town!T$1048:T$1286)</f>
        <v>2215</v>
      </c>
      <c r="U1348" s="1">
        <f>SUMIF(Town!$AR$1048:$AR$1286,$AX1348,Town!U$1048:U$1286)</f>
        <v>123</v>
      </c>
      <c r="V1348" s="1">
        <f>SUMIF(Town!$AR$1048:$AR$1286,$AX1348,Town!V$1048:V$1286)</f>
        <v>33</v>
      </c>
      <c r="Z1348" s="1">
        <f>SUMIF(Town!$AR$1048:$AR$1286,$AX1348,Town!Z$1048:Z$1286)</f>
        <v>60</v>
      </c>
      <c r="AA1348" s="1">
        <f>SUMIF(Town!$AR$1048:$AR$1286,$AX1348,Town!AA$1048:AA$1286)</f>
        <v>35</v>
      </c>
      <c r="AC1348" s="1">
        <f>SUMIF(Town!$AR$1048:$AR$1286,$AX1348,Town!AC$1048:AC$1286)</f>
        <v>101</v>
      </c>
      <c r="AD1348" s="1">
        <f>SUMIF(Town!$AR$1048:$AR$1286,$AX1348,Town!AD$1048:AD$1286)</f>
        <v>28</v>
      </c>
      <c r="AE1348" s="1">
        <f>SUMIF(Town!$AR$1048:$AR$1286,$AX1348,Town!AE$1048:AE$1286)</f>
        <v>10</v>
      </c>
      <c r="AF1348" s="1">
        <f>SUMIF(Town!$AR$1048:$AR$1286,$AX1348,Town!AF$1048:AF$1286)</f>
        <v>20</v>
      </c>
      <c r="AI1348" s="7">
        <f t="shared" si="758"/>
        <v>4</v>
      </c>
      <c r="AJ1348" s="7">
        <f t="shared" si="759"/>
        <v>6</v>
      </c>
      <c r="AK1348" s="7">
        <f t="shared" si="760"/>
        <v>8</v>
      </c>
      <c r="AL1348" s="7">
        <f t="shared" si="761"/>
        <v>0</v>
      </c>
      <c r="AM1348" s="2">
        <f t="shared" si="762"/>
        <v>0.12508470747684663</v>
      </c>
      <c r="AN1348" s="2">
        <f t="shared" si="763"/>
        <v>6.9460131014230852E-3</v>
      </c>
      <c r="AO1348" s="2">
        <f t="shared" si="764"/>
        <v>1.8635644906257059E-3</v>
      </c>
      <c r="AP1348" s="2">
        <f t="shared" si="765"/>
        <v>0</v>
      </c>
      <c r="AR1348" t="str">
        <f t="shared" si="767"/>
        <v>Strafford</v>
      </c>
      <c r="AS1348" t="s">
        <v>3222</v>
      </c>
      <c r="AT1348" s="159">
        <v>1</v>
      </c>
      <c r="AV1348" s="91">
        <v>33</v>
      </c>
      <c r="AW1348" s="93">
        <v>17</v>
      </c>
      <c r="AX1348" s="99">
        <f t="shared" si="766"/>
        <v>33017</v>
      </c>
      <c r="AZ1348" s="7" t="s">
        <v>3053</v>
      </c>
      <c r="BA1348" t="s">
        <v>3290</v>
      </c>
      <c r="BE1348" s="1">
        <f>SUMIF(Town!$AR$1048:$AR$1286,$AX1348,Town!BM$1048:BM$1286)</f>
        <v>2</v>
      </c>
      <c r="BF1348" s="1">
        <f>SUMIF(Town!$AR$1048:$AR$1286,$AX1348,Town!BN$1048:BN$1286)</f>
        <v>3</v>
      </c>
      <c r="BG1348" s="1">
        <f>SUMIF(Town!$AR$1048:$AR$1286,$AX1348,Town!BO$1048:BO$1286)</f>
        <v>1</v>
      </c>
      <c r="BH1348" s="1">
        <f>SUMIF(Town!$AR$1048:$AR$1286,$AX1348,Town!BP$1048:BP$1286)</f>
        <v>0</v>
      </c>
      <c r="BI1348" s="1">
        <f>SUMIF(Town!$AR$1048:$AR$1286,$AX1348,Town!BQ$1048:BQ$1286)</f>
        <v>0</v>
      </c>
      <c r="BJ1348" s="1">
        <f>SUMIF(Town!$AR$1048:$AR$1286,$AX1348,Town!BR$1048:BR$1286)</f>
        <v>3</v>
      </c>
      <c r="BK1348" s="1">
        <f>SUMIF(Town!$AR$1048:$AR$1286,$AX1348,Town!BS$1048:BS$1286)</f>
        <v>4</v>
      </c>
      <c r="BL1348" s="1">
        <f>SUMIF(Town!$AR$1048:$AR$1286,$AX1348,Town!BT$1048:BT$1286)</f>
        <v>1</v>
      </c>
      <c r="BM1348" s="1">
        <f>SUMIF(Town!$AR$1048:$AR$1286,$AX1348,Town!BU$1048:BU$1286)</f>
        <v>1</v>
      </c>
      <c r="BN1348" s="1"/>
      <c r="BO1348" s="1">
        <f>SUMIF(Town!$AR$1048:$AR$1286,$AX1348,Town!BW$1048:BW$1286)</f>
        <v>8</v>
      </c>
      <c r="BP1348" s="1">
        <f>SUMIF(Town!$AR$1048:$AR$1286,$AX1348,Town!BX$1048:BX$1286)</f>
        <v>8</v>
      </c>
      <c r="BQ1348" s="1">
        <f>SUMIF(Town!$AR$1048:$AR$1286,$AX1348,Town!BY$1048:BY$1286)</f>
        <v>0</v>
      </c>
      <c r="BR1348" s="1">
        <f>SUMIF(Town!$AR$1048:$AR$1286,$AX1348,Town!BZ$1048:BZ$1286)</f>
        <v>4</v>
      </c>
      <c r="BS1348" s="1">
        <f>SUMIF(Town!$AR$1048:$AR$1286,$AX1348,Town!CA$1048:CA$1286)</f>
        <v>3</v>
      </c>
      <c r="BT1348" s="1">
        <f>SUMIF(Town!$AR$1048:$AR$1286,$AX1348,Town!CB$1048:CB$1286)</f>
        <v>15</v>
      </c>
      <c r="BU1348" s="1">
        <f>SUMIF(Town!$AR$1048:$AR$1286,$AX1348,Town!CC$1048:CC$1286)</f>
        <v>3</v>
      </c>
      <c r="BV1348" s="1">
        <f>SUMIF(Town!$AR$1048:$AR$1286,$AX1348,Town!CD$1048:CD$1286)</f>
        <v>2</v>
      </c>
      <c r="BW1348" s="1">
        <f>SUMIF(Town!$AR$1048:$AR$1286,$AX1348,Town!CE$1048:CE$1286)</f>
        <v>1</v>
      </c>
      <c r="BX1348" s="1">
        <f>SUMIF(Town!$AR$1048:$AR$1286,$AX1348,Town!CF$1048:CF$1286)</f>
        <v>1</v>
      </c>
      <c r="BY1348" s="134"/>
      <c r="BZ1348" s="134"/>
      <c r="CA1348" s="134"/>
      <c r="CB1348" s="134"/>
    </row>
    <row r="1349" spans="1:80" ht="13" hidden="1" customHeight="1" outlineLevel="1">
      <c r="A1349" t="s">
        <v>164</v>
      </c>
      <c r="B1349" t="s">
        <v>3222</v>
      </c>
      <c r="C1349" s="1">
        <f t="shared" si="750"/>
        <v>7173</v>
      </c>
      <c r="D1349" s="7">
        <f>IF(P1349&gt;0,RANK(P1349,(P1349:R1349,S1349:AG1349)),0)</f>
        <v>3</v>
      </c>
      <c r="E1349" s="7">
        <f>IF(Q1349&gt;0,RANK(Q1349,(P1349:R1349,S1349:AG1349)),0)</f>
        <v>5</v>
      </c>
      <c r="F1349" s="7">
        <f>IF(R1349&gt;0,RANK(R1349,(P1349:R1349,S1349:AG1349)),0)</f>
        <v>1</v>
      </c>
      <c r="G1349" s="7">
        <f>IF(S1349&gt;0,RANK(S1349,(P1349:R1349,S1349:AG1349)),0)</f>
        <v>2</v>
      </c>
      <c r="H1349" s="48">
        <f t="shared" si="751"/>
        <v>340</v>
      </c>
      <c r="I1349" s="163">
        <f t="shared" si="752"/>
        <v>4.7399972117663461E-2</v>
      </c>
      <c r="J1349" s="2"/>
      <c r="K1349" s="2">
        <f t="shared" si="753"/>
        <v>0.21525163808727171</v>
      </c>
      <c r="L1349" s="2">
        <f t="shared" si="754"/>
        <v>0.11417816813048934</v>
      </c>
      <c r="M1349" s="2">
        <f t="shared" si="755"/>
        <v>0.29011571169664019</v>
      </c>
      <c r="N1349" s="2">
        <f t="shared" si="756"/>
        <v>0.24271573957897671</v>
      </c>
      <c r="O1349" s="2">
        <f t="shared" si="757"/>
        <v>0.13773874250662202</v>
      </c>
      <c r="P1349" s="1">
        <f>SUMIF(Town!$AR$1048:$AR$1286,$AX1349,Town!P$1048:P$1286)</f>
        <v>1544</v>
      </c>
      <c r="Q1349" s="1">
        <f>SUMIF(Town!$AR$1048:$AR$1286,$AX1349,Town!Q$1048:Q$1286)</f>
        <v>819</v>
      </c>
      <c r="R1349" s="1">
        <f>SUMIF(Town!$AR$1048:$AR$1286,$AX1349,Town!R$1048:R$1286)</f>
        <v>2081</v>
      </c>
      <c r="S1349" s="1">
        <f>SUMIF(Town!$AR$1048:$AR$1286,$AX1349,Town!S$1048:S$1286)</f>
        <v>1741</v>
      </c>
      <c r="T1349" s="1">
        <f>SUMIF(Town!$AR$1048:$AR$1286,$AX1349,Town!T$1048:T$1286)</f>
        <v>820</v>
      </c>
      <c r="U1349" s="1">
        <f>SUMIF(Town!$AR$1048:$AR$1286,$AX1349,Town!U$1048:U$1286)</f>
        <v>71</v>
      </c>
      <c r="V1349" s="1">
        <f>SUMIF(Town!$AR$1048:$AR$1286,$AX1349,Town!V$1048:V$1286)</f>
        <v>10</v>
      </c>
      <c r="Z1349" s="1">
        <f>SUMIF(Town!$AR$1048:$AR$1286,$AX1349,Town!Z$1048:Z$1286)</f>
        <v>27</v>
      </c>
      <c r="AA1349" s="1">
        <f>SUMIF(Town!$AR$1048:$AR$1286,$AX1349,Town!AA$1048:AA$1286)</f>
        <v>22</v>
      </c>
      <c r="AC1349" s="1">
        <f>SUMIF(Town!$AR$1048:$AR$1286,$AX1349,Town!AC$1048:AC$1286)</f>
        <v>13</v>
      </c>
      <c r="AD1349" s="1">
        <f>SUMIF(Town!$AR$1048:$AR$1286,$AX1349,Town!AD$1048:AD$1286)</f>
        <v>10</v>
      </c>
      <c r="AE1349" s="1">
        <f>SUMIF(Town!$AR$1048:$AR$1286,$AX1349,Town!AE$1048:AE$1286)</f>
        <v>8</v>
      </c>
      <c r="AF1349" s="1">
        <f>SUMIF(Town!$AR$1048:$AR$1286,$AX1349,Town!AF$1048:AF$1286)</f>
        <v>7</v>
      </c>
      <c r="AI1349" s="7">
        <f t="shared" si="758"/>
        <v>4</v>
      </c>
      <c r="AJ1349" s="7">
        <f t="shared" si="759"/>
        <v>6</v>
      </c>
      <c r="AK1349" s="7">
        <f t="shared" si="760"/>
        <v>8</v>
      </c>
      <c r="AL1349" s="7">
        <f t="shared" si="761"/>
        <v>0</v>
      </c>
      <c r="AM1349" s="2">
        <f t="shared" si="762"/>
        <v>0.11431757981318834</v>
      </c>
      <c r="AN1349" s="2">
        <f t="shared" si="763"/>
        <v>9.8982294716297228E-3</v>
      </c>
      <c r="AO1349" s="2">
        <f t="shared" si="764"/>
        <v>1.3941168269901018E-3</v>
      </c>
      <c r="AP1349" s="2">
        <f t="shared" si="765"/>
        <v>0</v>
      </c>
      <c r="AR1349" t="str">
        <f t="shared" si="767"/>
        <v>Sullivan</v>
      </c>
      <c r="AS1349" t="s">
        <v>3222</v>
      </c>
      <c r="AT1349" s="159">
        <v>2</v>
      </c>
      <c r="AV1349" s="91">
        <v>33</v>
      </c>
      <c r="AW1349" s="93">
        <v>19</v>
      </c>
      <c r="AX1349" s="99">
        <f t="shared" si="766"/>
        <v>33019</v>
      </c>
      <c r="AZ1349" s="7" t="s">
        <v>3053</v>
      </c>
      <c r="BA1349" t="s">
        <v>3290</v>
      </c>
      <c r="BE1349" s="1">
        <f>SUMIF(Town!$AR$1048:$AR$1286,$AX1349,Town!BM$1048:BM$1286)</f>
        <v>1</v>
      </c>
      <c r="BF1349" s="1">
        <f>SUMIF(Town!$AR$1048:$AR$1286,$AX1349,Town!BN$1048:BN$1286)</f>
        <v>1</v>
      </c>
      <c r="BG1349" s="1">
        <f>SUMIF(Town!$AR$1048:$AR$1286,$AX1349,Town!BO$1048:BO$1286)</f>
        <v>2</v>
      </c>
      <c r="BH1349" s="1">
        <f>SUMIF(Town!$AR$1048:$AR$1286,$AX1349,Town!BP$1048:BP$1286)</f>
        <v>0</v>
      </c>
      <c r="BI1349" s="1">
        <f>SUMIF(Town!$AR$1048:$AR$1286,$AX1349,Town!BQ$1048:BQ$1286)</f>
        <v>0</v>
      </c>
      <c r="BJ1349" s="1">
        <f>SUMIF(Town!$AR$1048:$AR$1286,$AX1349,Town!BR$1048:BR$1286)</f>
        <v>1</v>
      </c>
      <c r="BK1349" s="1">
        <f>SUMIF(Town!$AR$1048:$AR$1286,$AX1349,Town!BS$1048:BS$1286)</f>
        <v>1</v>
      </c>
      <c r="BL1349" s="1">
        <f>SUMIF(Town!$AR$1048:$AR$1286,$AX1349,Town!BT$1048:BT$1286)</f>
        <v>2</v>
      </c>
      <c r="BM1349" s="1">
        <f>SUMIF(Town!$AR$1048:$AR$1286,$AX1349,Town!BU$1048:BU$1286)</f>
        <v>2</v>
      </c>
      <c r="BN1349" s="1"/>
      <c r="BO1349" s="1">
        <f>SUMIF(Town!$AR$1048:$AR$1286,$AX1349,Town!BW$1048:BW$1286)</f>
        <v>7</v>
      </c>
      <c r="BP1349" s="1">
        <f>SUMIF(Town!$AR$1048:$AR$1286,$AX1349,Town!BX$1048:BX$1286)</f>
        <v>1</v>
      </c>
      <c r="BQ1349" s="1">
        <f>SUMIF(Town!$AR$1048:$AR$1286,$AX1349,Town!BY$1048:BY$1286)</f>
        <v>1</v>
      </c>
      <c r="BR1349" s="1">
        <f>SUMIF(Town!$AR$1048:$AR$1286,$AX1349,Town!BZ$1048:BZ$1286)</f>
        <v>2</v>
      </c>
      <c r="BS1349" s="1">
        <f>SUMIF(Town!$AR$1048:$AR$1286,$AX1349,Town!CA$1048:CA$1286)</f>
        <v>0</v>
      </c>
      <c r="BT1349" s="1">
        <f>SUMIF(Town!$AR$1048:$AR$1286,$AX1349,Town!CB$1048:CB$1286)</f>
        <v>3</v>
      </c>
      <c r="BU1349" s="1">
        <f>SUMIF(Town!$AR$1048:$AR$1286,$AX1349,Town!CC$1048:CC$1286)</f>
        <v>0</v>
      </c>
      <c r="BV1349" s="1">
        <f>SUMIF(Town!$AR$1048:$AR$1286,$AX1349,Town!CD$1048:CD$1286)</f>
        <v>1</v>
      </c>
      <c r="BW1349" s="1">
        <f>SUMIF(Town!$AR$1048:$AR$1286,$AX1349,Town!CE$1048:CE$1286)</f>
        <v>0</v>
      </c>
      <c r="BX1349" s="1">
        <f>SUMIF(Town!$AR$1048:$AR$1286,$AX1349,Town!CF$1048:CF$1286)</f>
        <v>2</v>
      </c>
      <c r="BY1349" s="134"/>
      <c r="BZ1349" s="134"/>
      <c r="CA1349" s="134"/>
      <c r="CB1349" s="134"/>
    </row>
    <row r="1350" spans="1:80" collapsed="1">
      <c r="A1350" t="s">
        <v>2605</v>
      </c>
      <c r="B1350" t="s">
        <v>1136</v>
      </c>
      <c r="C1350" s="1">
        <f t="shared" si="750"/>
        <v>248475</v>
      </c>
      <c r="D1350" s="7">
        <f>IF(P1350&gt;0,RANK(P1350,(P1350:R1350,S1350:AG1350)),0)</f>
        <v>3</v>
      </c>
      <c r="E1350" s="7">
        <f>IF(Q1350&gt;0,RANK(Q1350,(P1350:R1350,S1350:AG1350)),0)</f>
        <v>5</v>
      </c>
      <c r="F1350" s="7">
        <f>IF(R1350&gt;0,RANK(R1350,(P1350:R1350,S1350:AG1350)),0)</f>
        <v>1</v>
      </c>
      <c r="G1350" s="7">
        <f>IF(S1350&gt;0,RANK(S1350,(P1350:R1350,S1350:AG1350)),0)</f>
        <v>2</v>
      </c>
      <c r="H1350" s="48">
        <f t="shared" si="751"/>
        <v>40719</v>
      </c>
      <c r="I1350" s="163">
        <f t="shared" si="752"/>
        <v>0.16387564141261696</v>
      </c>
      <c r="J1350" s="2"/>
      <c r="K1350" s="2">
        <f t="shared" si="753"/>
        <v>0.1688862058557199</v>
      </c>
      <c r="L1350" s="2">
        <f t="shared" si="754"/>
        <v>9.4258979776637483E-2</v>
      </c>
      <c r="M1350" s="2">
        <f t="shared" si="755"/>
        <v>0.39275983499346012</v>
      </c>
      <c r="N1350" s="2">
        <f t="shared" si="756"/>
        <v>0.22888419358084314</v>
      </c>
      <c r="O1350" s="2">
        <f t="shared" si="757"/>
        <v>0.1152107857933394</v>
      </c>
      <c r="P1350" s="1">
        <f>SUM(P1340:P1349)</f>
        <v>41964</v>
      </c>
      <c r="Q1350" s="1">
        <f t="shared" ref="Q1350:AA1350" si="768">SUM(Q1340:Q1349)</f>
        <v>23421</v>
      </c>
      <c r="R1350" s="1">
        <f t="shared" si="768"/>
        <v>97591</v>
      </c>
      <c r="S1350" s="1">
        <f t="shared" si="768"/>
        <v>56872</v>
      </c>
      <c r="T1350" s="1">
        <f t="shared" si="768"/>
        <v>23432</v>
      </c>
      <c r="U1350" s="1">
        <f t="shared" si="768"/>
        <v>1764</v>
      </c>
      <c r="V1350" s="1">
        <f t="shared" si="768"/>
        <v>350</v>
      </c>
      <c r="Z1350" s="1">
        <f t="shared" si="768"/>
        <v>895</v>
      </c>
      <c r="AA1350" s="1">
        <f t="shared" si="768"/>
        <v>549</v>
      </c>
      <c r="AC1350" s="1">
        <f>SUM(AC1340:AC1349)</f>
        <v>950</v>
      </c>
      <c r="AD1350" s="1">
        <f>SUM(AD1340:AD1349)</f>
        <v>345</v>
      </c>
      <c r="AE1350" s="1">
        <f>SUM(AE1340:AE1349)</f>
        <v>161</v>
      </c>
      <c r="AF1350" s="1">
        <f>SUM(AF1340:AF1349)</f>
        <v>181</v>
      </c>
      <c r="AI1350" s="7">
        <f t="shared" si="758"/>
        <v>4</v>
      </c>
      <c r="AJ1350" s="7">
        <f t="shared" si="759"/>
        <v>6</v>
      </c>
      <c r="AK1350" s="7">
        <f t="shared" si="760"/>
        <v>8</v>
      </c>
      <c r="AL1350" s="7">
        <f t="shared" si="761"/>
        <v>0</v>
      </c>
      <c r="AM1350" s="2">
        <f t="shared" si="762"/>
        <v>9.4303249823925947E-2</v>
      </c>
      <c r="AN1350" s="2">
        <f t="shared" si="763"/>
        <v>7.0993057651675216E-3</v>
      </c>
      <c r="AO1350" s="2">
        <f t="shared" si="764"/>
        <v>1.4085924137237148E-3</v>
      </c>
      <c r="AP1350" s="2">
        <f t="shared" si="765"/>
        <v>0</v>
      </c>
      <c r="AR1350" t="str">
        <f t="shared" si="767"/>
        <v>New Hampshire</v>
      </c>
      <c r="AS1350" t="s">
        <v>1136</v>
      </c>
      <c r="AV1350" s="91">
        <v>33</v>
      </c>
      <c r="AW1350" s="93"/>
      <c r="AX1350" s="91">
        <v>33</v>
      </c>
      <c r="AZ1350" s="7" t="s">
        <v>1662</v>
      </c>
      <c r="BA1350" t="s">
        <v>3290</v>
      </c>
      <c r="BE1350" s="1">
        <f t="shared" ref="BE1350:BM1350" si="769">SUM(BE1340:BE1349)</f>
        <v>29</v>
      </c>
      <c r="BF1350" s="1">
        <f t="shared" si="769"/>
        <v>15</v>
      </c>
      <c r="BG1350" s="1">
        <f t="shared" si="769"/>
        <v>20</v>
      </c>
      <c r="BH1350" s="1">
        <f t="shared" si="769"/>
        <v>3</v>
      </c>
      <c r="BI1350" s="1">
        <f t="shared" si="769"/>
        <v>12</v>
      </c>
      <c r="BJ1350" s="1">
        <f t="shared" si="769"/>
        <v>14</v>
      </c>
      <c r="BK1350" s="1">
        <f t="shared" si="769"/>
        <v>42</v>
      </c>
      <c r="BL1350" s="1">
        <f t="shared" si="769"/>
        <v>24</v>
      </c>
      <c r="BM1350" s="1">
        <f t="shared" si="769"/>
        <v>108</v>
      </c>
      <c r="BN1350" s="1"/>
      <c r="BO1350" s="1">
        <f t="shared" ref="BO1350:BX1350" si="770">SUM(BO1340:BO1349)</f>
        <v>119</v>
      </c>
      <c r="BP1350" s="1">
        <f t="shared" si="770"/>
        <v>83</v>
      </c>
      <c r="BQ1350" s="1">
        <f t="shared" si="770"/>
        <v>19</v>
      </c>
      <c r="BR1350" s="1">
        <f t="shared" si="770"/>
        <v>54</v>
      </c>
      <c r="BS1350" s="1">
        <f t="shared" si="770"/>
        <v>25</v>
      </c>
      <c r="BT1350" s="1">
        <f t="shared" si="770"/>
        <v>250</v>
      </c>
      <c r="BU1350" s="1">
        <f t="shared" si="770"/>
        <v>42</v>
      </c>
      <c r="BV1350" s="1">
        <f t="shared" si="770"/>
        <v>18</v>
      </c>
      <c r="BW1350" s="1">
        <f t="shared" si="770"/>
        <v>3</v>
      </c>
      <c r="BX1350" s="1">
        <f t="shared" si="770"/>
        <v>15</v>
      </c>
      <c r="BY1350" s="134"/>
      <c r="BZ1350" s="134"/>
      <c r="CA1350" s="134"/>
      <c r="CB1350" s="134"/>
    </row>
    <row r="1351" spans="1:80">
      <c r="A1351" s="1"/>
      <c r="C1351" s="1"/>
      <c r="E1351" s="7"/>
      <c r="F1351" s="7"/>
      <c r="G1351" s="7"/>
      <c r="H1351" s="48"/>
      <c r="I1351" s="163"/>
      <c r="J1351" s="2"/>
      <c r="V1351" s="48"/>
      <c r="W1351" s="48"/>
      <c r="AI1351" s="7"/>
      <c r="AJ1351" s="7"/>
      <c r="AK1351" s="7"/>
      <c r="AL1351" s="7"/>
      <c r="AV1351" s="91"/>
      <c r="AW1351" s="93"/>
    </row>
    <row r="1352" spans="1:80" hidden="1" outlineLevel="1">
      <c r="A1352" t="s">
        <v>2686</v>
      </c>
      <c r="B1352" t="s">
        <v>3174</v>
      </c>
      <c r="C1352" s="1">
        <f t="shared" ref="C1352:C1373" si="771">SUM(P1352:AG1352)</f>
        <v>8348</v>
      </c>
      <c r="D1352" s="7">
        <f>IF(P1352&gt;0,RANK(P1352,(P1352:R1352,S1352:AG1352)),0)</f>
        <v>0</v>
      </c>
      <c r="E1352" s="7">
        <f>IF(Q1352&gt;0,RANK(Q1352,(P1352:R1352,S1352:AG1352)),0)</f>
        <v>4</v>
      </c>
      <c r="F1352" s="7">
        <f>IF(R1352&gt;0,RANK(R1352,(P1352:R1352,S1352:AG1352)),0)</f>
        <v>1</v>
      </c>
      <c r="G1352" s="7">
        <f>IF(S1352&gt;0,RANK(S1352,(P1352:R1352,S1352:AG1352)),0)</f>
        <v>2</v>
      </c>
      <c r="H1352" s="48">
        <f>MAX(P1352:W1352)-LARGE(P1352:W1352,2)</f>
        <v>5579</v>
      </c>
      <c r="I1352" s="163">
        <f>H1352/C1352</f>
        <v>0.66830378533780543</v>
      </c>
      <c r="J1352" s="2"/>
      <c r="K1352" s="2">
        <f t="shared" ref="K1352:K1373" si="772">IF($C1352=0,"-",P1352/$C1352)</f>
        <v>0</v>
      </c>
      <c r="L1352" s="2">
        <f t="shared" ref="L1352:L1373" si="773">IF($C1352=0,"-",Q1352/$C1352)</f>
        <v>2.4436990896023001E-2</v>
      </c>
      <c r="M1352" s="2">
        <f t="shared" ref="M1352:M1373" si="774">IF($C1352=0,"-",R1352/$C1352)</f>
        <v>0.79827503593675131</v>
      </c>
      <c r="N1352" s="2">
        <f t="shared" ref="N1352:N1414" si="775">IF($C1352=0,"-",S1352/$C1352)</f>
        <v>0.12997125059894585</v>
      </c>
      <c r="O1352" s="2">
        <f t="shared" ref="O1352:O1414" si="776">IF(C1352=0,"-",(1-K1352-L1352-M1352-N1352))</f>
        <v>4.7316722568279818E-2</v>
      </c>
      <c r="Q1352" s="1">
        <v>204</v>
      </c>
      <c r="R1352" s="1">
        <v>6664</v>
      </c>
      <c r="S1352" s="1">
        <v>1085</v>
      </c>
      <c r="T1352" s="1">
        <v>395</v>
      </c>
      <c r="AA1352" s="1" t="s">
        <v>2093</v>
      </c>
      <c r="AI1352" s="7">
        <f t="shared" ref="AI1352:AI1373" si="777">IF(T1352&gt;0,RANK(T1352,(P1352:Z1352)),0)</f>
        <v>3</v>
      </c>
      <c r="AJ1352" s="7">
        <f t="shared" ref="AJ1352:AJ1373" si="778">IF(U1352&gt;0,RANK(U1352,(P1352:Z1352)),0)</f>
        <v>0</v>
      </c>
      <c r="AK1352" s="7">
        <f t="shared" ref="AK1352:AK1373" si="779">IF(V1352&gt;0,RANK(V1352,(P1352:Z1352)),0)</f>
        <v>0</v>
      </c>
      <c r="AL1352" s="7">
        <f t="shared" ref="AL1352:AL1373" si="780">IF(W1352&gt;0,RANK(W1352,(P1352:Z1352)),0)</f>
        <v>0</v>
      </c>
      <c r="AM1352" s="2">
        <f t="shared" ref="AM1352:AM1373" si="781">IF($C1352=0,"-",T1352/$C1352)</f>
        <v>4.7316722568279825E-2</v>
      </c>
      <c r="AN1352" s="2">
        <f t="shared" ref="AN1352:AN1373" si="782">IF($C1352=0,"-",U1352/$C1352)</f>
        <v>0</v>
      </c>
      <c r="AO1352" s="2">
        <f t="shared" ref="AO1352:AO1373" si="783">IF($C1352=0,"-",V1352/$C1352)</f>
        <v>0</v>
      </c>
      <c r="AP1352" s="2">
        <f t="shared" ref="AP1352:AP1373" si="784">IF($C1352=0,"-",W1352/$C1352)</f>
        <v>0</v>
      </c>
      <c r="AR1352" t="str">
        <f t="shared" si="767"/>
        <v>Atlantic</v>
      </c>
      <c r="AS1352" t="s">
        <v>3174</v>
      </c>
      <c r="AT1352">
        <v>2</v>
      </c>
      <c r="AV1352" s="91">
        <v>34</v>
      </c>
      <c r="AW1352" s="93">
        <v>1</v>
      </c>
      <c r="AX1352" s="99">
        <f t="shared" ref="AX1352:AX1372" si="785">AV1352*1000+AW1352</f>
        <v>34001</v>
      </c>
      <c r="AZ1352" s="7" t="s">
        <v>3053</v>
      </c>
      <c r="BA1352" t="s">
        <v>3290</v>
      </c>
    </row>
    <row r="1353" spans="1:80" hidden="1" outlineLevel="1">
      <c r="A1353" t="s">
        <v>1400</v>
      </c>
      <c r="B1353" t="s">
        <v>3174</v>
      </c>
      <c r="C1353" s="1">
        <f t="shared" si="771"/>
        <v>21718</v>
      </c>
      <c r="D1353" s="7">
        <f>IF(P1353&gt;0,RANK(P1353,(P1353:R1353,S1353:AG1353)),0)</f>
        <v>0</v>
      </c>
      <c r="E1353" s="7">
        <f>IF(Q1353&gt;0,RANK(Q1353,(P1353:R1353,S1353:AG1353)),0)</f>
        <v>4</v>
      </c>
      <c r="F1353" s="7">
        <f>IF(R1353&gt;0,RANK(R1353,(P1353:R1353,S1353:AG1353)),0)</f>
        <v>1</v>
      </c>
      <c r="G1353" s="7">
        <f>IF(S1353&gt;0,RANK(S1353,(P1353:R1353,S1353:AG1353)),0)</f>
        <v>2</v>
      </c>
      <c r="H1353" s="48">
        <f t="shared" ref="H1353:H1373" si="786">MAX(P1353:W1353)-LARGE(P1353:W1353,2)</f>
        <v>16509</v>
      </c>
      <c r="I1353" s="163">
        <f>H1353/C1353</f>
        <v>0.7601528685882678</v>
      </c>
      <c r="J1353" s="2"/>
      <c r="K1353" s="2">
        <f t="shared" si="772"/>
        <v>0</v>
      </c>
      <c r="L1353" s="2">
        <f t="shared" si="773"/>
        <v>2.9929091076526384E-2</v>
      </c>
      <c r="M1353" s="2">
        <f t="shared" si="774"/>
        <v>0.84662491942167784</v>
      </c>
      <c r="N1353" s="2">
        <f t="shared" si="775"/>
        <v>8.6472050833410072E-2</v>
      </c>
      <c r="O1353" s="2">
        <f t="shared" si="776"/>
        <v>3.6973938668385678E-2</v>
      </c>
      <c r="Q1353" s="1">
        <v>650</v>
      </c>
      <c r="R1353" s="1">
        <v>18387</v>
      </c>
      <c r="S1353" s="1">
        <v>1878</v>
      </c>
      <c r="T1353" s="1">
        <v>803</v>
      </c>
      <c r="AA1353" s="1" t="s">
        <v>2093</v>
      </c>
      <c r="AI1353" s="7">
        <f t="shared" si="777"/>
        <v>3</v>
      </c>
      <c r="AJ1353" s="7">
        <f t="shared" si="778"/>
        <v>0</v>
      </c>
      <c r="AK1353" s="7">
        <f t="shared" si="779"/>
        <v>0</v>
      </c>
      <c r="AL1353" s="7">
        <f t="shared" si="780"/>
        <v>0</v>
      </c>
      <c r="AM1353" s="2">
        <f t="shared" si="781"/>
        <v>3.6973938668385671E-2</v>
      </c>
      <c r="AN1353" s="2">
        <f t="shared" si="782"/>
        <v>0</v>
      </c>
      <c r="AO1353" s="2">
        <f t="shared" si="783"/>
        <v>0</v>
      </c>
      <c r="AP1353" s="2">
        <f t="shared" si="784"/>
        <v>0</v>
      </c>
      <c r="AR1353" t="str">
        <f t="shared" si="767"/>
        <v>Bergen</v>
      </c>
      <c r="AS1353" t="s">
        <v>3174</v>
      </c>
      <c r="AV1353" s="91">
        <v>34</v>
      </c>
      <c r="AW1353" s="93">
        <v>3</v>
      </c>
      <c r="AX1353" s="99">
        <f t="shared" si="785"/>
        <v>34003</v>
      </c>
      <c r="AZ1353" s="7" t="s">
        <v>3053</v>
      </c>
      <c r="BA1353" t="s">
        <v>3290</v>
      </c>
    </row>
    <row r="1354" spans="1:80" hidden="1" outlineLevel="1">
      <c r="A1354" t="s">
        <v>2227</v>
      </c>
      <c r="B1354" t="s">
        <v>3174</v>
      </c>
      <c r="C1354" s="1">
        <f t="shared" si="771"/>
        <v>12920</v>
      </c>
      <c r="D1354" s="7">
        <f>IF(P1354&gt;0,RANK(P1354,(P1354:R1354,S1354:AG1354)),0)</f>
        <v>0</v>
      </c>
      <c r="E1354" s="7">
        <f>IF(Q1354&gt;0,RANK(Q1354,(P1354:R1354,S1354:AG1354)),0)</f>
        <v>4</v>
      </c>
      <c r="F1354" s="7">
        <f>IF(R1354&gt;0,RANK(R1354,(P1354:R1354,S1354:AG1354)),0)</f>
        <v>1</v>
      </c>
      <c r="G1354" s="7">
        <f>IF(S1354&gt;0,RANK(S1354,(P1354:R1354,S1354:AG1354)),0)</f>
        <v>2</v>
      </c>
      <c r="H1354" s="48">
        <f t="shared" si="786"/>
        <v>9086</v>
      </c>
      <c r="I1354" s="163">
        <f t="shared" ref="I1354:I1417" si="787">H1354/C1354</f>
        <v>0.70325077399380809</v>
      </c>
      <c r="J1354" s="2"/>
      <c r="K1354" s="2">
        <f t="shared" si="772"/>
        <v>0</v>
      </c>
      <c r="L1354" s="2">
        <f t="shared" si="773"/>
        <v>2.5851393188854488E-2</v>
      </c>
      <c r="M1354" s="2">
        <f t="shared" si="774"/>
        <v>0.81037151702786381</v>
      </c>
      <c r="N1354" s="2">
        <f t="shared" si="775"/>
        <v>0.10712074303405572</v>
      </c>
      <c r="O1354" s="2">
        <f t="shared" si="776"/>
        <v>5.6656346749226039E-2</v>
      </c>
      <c r="Q1354" s="1">
        <v>334</v>
      </c>
      <c r="R1354" s="1">
        <v>10470</v>
      </c>
      <c r="S1354" s="1">
        <v>1384</v>
      </c>
      <c r="T1354" s="1">
        <v>698</v>
      </c>
      <c r="AA1354" s="1">
        <v>34</v>
      </c>
      <c r="AI1354" s="7">
        <f t="shared" si="777"/>
        <v>3</v>
      </c>
      <c r="AJ1354" s="7">
        <f t="shared" si="778"/>
        <v>0</v>
      </c>
      <c r="AK1354" s="7">
        <f t="shared" si="779"/>
        <v>0</v>
      </c>
      <c r="AL1354" s="7">
        <f t="shared" si="780"/>
        <v>0</v>
      </c>
      <c r="AM1354" s="2">
        <f t="shared" si="781"/>
        <v>5.4024767801857589E-2</v>
      </c>
      <c r="AN1354" s="2">
        <f t="shared" si="782"/>
        <v>0</v>
      </c>
      <c r="AO1354" s="2">
        <f t="shared" si="783"/>
        <v>0</v>
      </c>
      <c r="AP1354" s="2">
        <f t="shared" si="784"/>
        <v>0</v>
      </c>
      <c r="AR1354" t="str">
        <f t="shared" si="767"/>
        <v>Burlington</v>
      </c>
      <c r="AS1354" t="s">
        <v>3174</v>
      </c>
      <c r="AV1354" s="91">
        <v>34</v>
      </c>
      <c r="AW1354" s="93">
        <v>5</v>
      </c>
      <c r="AX1354" s="99">
        <f t="shared" si="785"/>
        <v>34005</v>
      </c>
      <c r="AZ1354" s="7" t="s">
        <v>3053</v>
      </c>
      <c r="BA1354" t="s">
        <v>3290</v>
      </c>
    </row>
    <row r="1355" spans="1:80" hidden="1" outlineLevel="1">
      <c r="A1355" t="s">
        <v>1588</v>
      </c>
      <c r="B1355" t="s">
        <v>3174</v>
      </c>
      <c r="C1355" s="1">
        <f t="shared" si="771"/>
        <v>7090</v>
      </c>
      <c r="D1355" s="7">
        <f>IF(P1355&gt;0,RANK(P1355,(P1355:R1355,S1355:AG1355)),0)</f>
        <v>0</v>
      </c>
      <c r="E1355" s="7">
        <f>IF(Q1355&gt;0,RANK(Q1355,(P1355:R1355,S1355:AG1355)),0)</f>
        <v>4</v>
      </c>
      <c r="F1355" s="7">
        <f>IF(R1355&gt;0,RANK(R1355,(P1355:R1355,S1355:AG1355)),0)</f>
        <v>1</v>
      </c>
      <c r="G1355" s="7">
        <f>IF(S1355&gt;0,RANK(S1355,(P1355:R1355,S1355:AG1355)),0)</f>
        <v>2</v>
      </c>
      <c r="H1355" s="48">
        <f t="shared" si="786"/>
        <v>4321</v>
      </c>
      <c r="I1355" s="163">
        <f t="shared" si="787"/>
        <v>0.60944992947813825</v>
      </c>
      <c r="J1355" s="2"/>
      <c r="K1355" s="2">
        <f t="shared" si="772"/>
        <v>0</v>
      </c>
      <c r="L1355" s="2">
        <f t="shared" si="773"/>
        <v>2.5952045133991537E-2</v>
      </c>
      <c r="M1355" s="2">
        <f t="shared" si="774"/>
        <v>0.75895627644569819</v>
      </c>
      <c r="N1355" s="2">
        <f t="shared" si="775"/>
        <v>0.14950634696755993</v>
      </c>
      <c r="O1355" s="2">
        <f t="shared" si="776"/>
        <v>6.5585331452750362E-2</v>
      </c>
      <c r="Q1355" s="1">
        <v>184</v>
      </c>
      <c r="R1355" s="1">
        <v>5381</v>
      </c>
      <c r="S1355" s="1">
        <v>1060</v>
      </c>
      <c r="T1355" s="1">
        <v>465</v>
      </c>
      <c r="AA1355" s="1" t="s">
        <v>2093</v>
      </c>
      <c r="AI1355" s="7">
        <f t="shared" si="777"/>
        <v>3</v>
      </c>
      <c r="AJ1355" s="7">
        <f t="shared" si="778"/>
        <v>0</v>
      </c>
      <c r="AK1355" s="7">
        <f t="shared" si="779"/>
        <v>0</v>
      </c>
      <c r="AL1355" s="7">
        <f t="shared" si="780"/>
        <v>0</v>
      </c>
      <c r="AM1355" s="2">
        <f t="shared" si="781"/>
        <v>6.5585331452750348E-2</v>
      </c>
      <c r="AN1355" s="2">
        <f t="shared" si="782"/>
        <v>0</v>
      </c>
      <c r="AO1355" s="2">
        <f t="shared" si="783"/>
        <v>0</v>
      </c>
      <c r="AP1355" s="2">
        <f t="shared" si="784"/>
        <v>0</v>
      </c>
      <c r="AR1355" t="str">
        <f t="shared" si="767"/>
        <v>Camden</v>
      </c>
      <c r="AS1355" t="s">
        <v>3174</v>
      </c>
      <c r="AV1355" s="91">
        <v>34</v>
      </c>
      <c r="AW1355" s="93">
        <v>7</v>
      </c>
      <c r="AX1355" s="99">
        <f t="shared" si="785"/>
        <v>34007</v>
      </c>
      <c r="AZ1355" s="7" t="s">
        <v>3053</v>
      </c>
      <c r="BA1355" t="s">
        <v>3290</v>
      </c>
    </row>
    <row r="1356" spans="1:80" hidden="1" outlineLevel="1">
      <c r="A1356" t="s">
        <v>1712</v>
      </c>
      <c r="B1356" t="s">
        <v>3174</v>
      </c>
      <c r="C1356" s="1">
        <f t="shared" si="771"/>
        <v>6424</v>
      </c>
      <c r="D1356" s="7">
        <f>IF(P1356&gt;0,RANK(P1356,(P1356:R1356,S1356:AG1356)),0)</f>
        <v>0</v>
      </c>
      <c r="E1356" s="7">
        <f>IF(Q1356&gt;0,RANK(Q1356,(P1356:R1356,S1356:AG1356)),0)</f>
        <v>4</v>
      </c>
      <c r="F1356" s="7">
        <f>IF(R1356&gt;0,RANK(R1356,(P1356:R1356,S1356:AG1356)),0)</f>
        <v>1</v>
      </c>
      <c r="G1356" s="7">
        <f>IF(S1356&gt;0,RANK(S1356,(P1356:R1356,S1356:AG1356)),0)</f>
        <v>2</v>
      </c>
      <c r="H1356" s="48">
        <f t="shared" si="786"/>
        <v>4262</v>
      </c>
      <c r="I1356" s="163">
        <f t="shared" si="787"/>
        <v>0.66344956413449563</v>
      </c>
      <c r="J1356" s="2"/>
      <c r="K1356" s="2">
        <f t="shared" si="772"/>
        <v>0</v>
      </c>
      <c r="L1356" s="2">
        <f t="shared" si="773"/>
        <v>2.8798256537982566E-2</v>
      </c>
      <c r="M1356" s="2">
        <f t="shared" si="774"/>
        <v>0.79265255292652548</v>
      </c>
      <c r="N1356" s="2">
        <f t="shared" si="775"/>
        <v>0.12920298879202988</v>
      </c>
      <c r="O1356" s="2">
        <f t="shared" si="776"/>
        <v>4.9346201743462131E-2</v>
      </c>
      <c r="Q1356" s="1">
        <v>185</v>
      </c>
      <c r="R1356" s="1">
        <v>5092</v>
      </c>
      <c r="S1356" s="1">
        <v>830</v>
      </c>
      <c r="T1356" s="1">
        <v>298</v>
      </c>
      <c r="AA1356" s="1">
        <v>19</v>
      </c>
      <c r="AI1356" s="7">
        <f t="shared" si="777"/>
        <v>3</v>
      </c>
      <c r="AJ1356" s="7">
        <f t="shared" si="778"/>
        <v>0</v>
      </c>
      <c r="AK1356" s="7">
        <f t="shared" si="779"/>
        <v>0</v>
      </c>
      <c r="AL1356" s="7">
        <f t="shared" si="780"/>
        <v>0</v>
      </c>
      <c r="AM1356" s="2">
        <f t="shared" si="781"/>
        <v>4.6388542963885428E-2</v>
      </c>
      <c r="AN1356" s="2">
        <f t="shared" si="782"/>
        <v>0</v>
      </c>
      <c r="AO1356" s="2">
        <f t="shared" si="783"/>
        <v>0</v>
      </c>
      <c r="AP1356" s="2">
        <f t="shared" si="784"/>
        <v>0</v>
      </c>
      <c r="AR1356" t="str">
        <f t="shared" si="767"/>
        <v>Cape May</v>
      </c>
      <c r="AS1356" t="s">
        <v>3174</v>
      </c>
      <c r="AT1356">
        <v>2</v>
      </c>
      <c r="AV1356" s="91">
        <v>34</v>
      </c>
      <c r="AW1356" s="93">
        <v>9</v>
      </c>
      <c r="AX1356" s="99">
        <f t="shared" si="785"/>
        <v>34009</v>
      </c>
      <c r="AZ1356" s="7" t="s">
        <v>3053</v>
      </c>
      <c r="BA1356" t="s">
        <v>3290</v>
      </c>
    </row>
    <row r="1357" spans="1:80" hidden="1" outlineLevel="1">
      <c r="A1357" t="s">
        <v>2243</v>
      </c>
      <c r="B1357" t="s">
        <v>3174</v>
      </c>
      <c r="C1357" s="1">
        <f t="shared" si="771"/>
        <v>2540</v>
      </c>
      <c r="D1357" s="7">
        <f>IF(P1357&gt;0,RANK(P1357,(P1357:R1357,S1357:AG1357)),0)</f>
        <v>0</v>
      </c>
      <c r="E1357" s="7">
        <f>IF(Q1357&gt;0,RANK(Q1357,(P1357:R1357,S1357:AG1357)),0)</f>
        <v>4</v>
      </c>
      <c r="F1357" s="7">
        <f>IF(R1357&gt;0,RANK(R1357,(P1357:R1357,S1357:AG1357)),0)</f>
        <v>1</v>
      </c>
      <c r="G1357" s="7">
        <f>IF(S1357&gt;0,RANK(S1357,(P1357:R1357,S1357:AG1357)),0)</f>
        <v>2</v>
      </c>
      <c r="H1357" s="48">
        <f t="shared" si="786"/>
        <v>1388</v>
      </c>
      <c r="I1357" s="163">
        <f t="shared" si="787"/>
        <v>0.54645669291338583</v>
      </c>
      <c r="J1357" s="2"/>
      <c r="K1357" s="2">
        <f t="shared" si="772"/>
        <v>0</v>
      </c>
      <c r="L1357" s="2">
        <f t="shared" si="773"/>
        <v>4.7637795275590554E-2</v>
      </c>
      <c r="M1357" s="2">
        <f t="shared" si="774"/>
        <v>0.71141732283464565</v>
      </c>
      <c r="N1357" s="2">
        <f t="shared" si="775"/>
        <v>0.16496062992125984</v>
      </c>
      <c r="O1357" s="2">
        <f t="shared" si="776"/>
        <v>7.5984251968503974E-2</v>
      </c>
      <c r="Q1357" s="1">
        <v>121</v>
      </c>
      <c r="R1357" s="1">
        <v>1807</v>
      </c>
      <c r="S1357" s="1">
        <v>419</v>
      </c>
      <c r="T1357" s="1">
        <v>189</v>
      </c>
      <c r="AA1357" s="149">
        <v>4</v>
      </c>
      <c r="AI1357" s="7">
        <f t="shared" si="777"/>
        <v>3</v>
      </c>
      <c r="AJ1357" s="7">
        <f t="shared" si="778"/>
        <v>0</v>
      </c>
      <c r="AK1357" s="7">
        <f t="shared" si="779"/>
        <v>0</v>
      </c>
      <c r="AL1357" s="7">
        <f t="shared" si="780"/>
        <v>0</v>
      </c>
      <c r="AM1357" s="2">
        <f t="shared" si="781"/>
        <v>7.4409448818897633E-2</v>
      </c>
      <c r="AN1357" s="2">
        <f t="shared" si="782"/>
        <v>0</v>
      </c>
      <c r="AO1357" s="2">
        <f t="shared" si="783"/>
        <v>0</v>
      </c>
      <c r="AP1357" s="2">
        <f t="shared" si="784"/>
        <v>0</v>
      </c>
      <c r="AR1357" t="str">
        <f t="shared" si="767"/>
        <v>Cumberland</v>
      </c>
      <c r="AS1357" t="s">
        <v>3174</v>
      </c>
      <c r="AT1357">
        <v>2</v>
      </c>
      <c r="AV1357" s="91">
        <v>34</v>
      </c>
      <c r="AW1357" s="93">
        <v>11</v>
      </c>
      <c r="AX1357" s="99">
        <f t="shared" si="785"/>
        <v>34011</v>
      </c>
      <c r="AZ1357" s="7" t="s">
        <v>3053</v>
      </c>
      <c r="BA1357" t="s">
        <v>3290</v>
      </c>
    </row>
    <row r="1358" spans="1:80" hidden="1" outlineLevel="1">
      <c r="A1358" t="s">
        <v>827</v>
      </c>
      <c r="B1358" t="s">
        <v>3174</v>
      </c>
      <c r="C1358" s="1">
        <f t="shared" si="771"/>
        <v>7888</v>
      </c>
      <c r="D1358" s="7">
        <f>IF(P1358&gt;0,RANK(P1358,(P1358:R1358,S1358:AG1358)),0)</f>
        <v>0</v>
      </c>
      <c r="E1358" s="7">
        <f>IF(Q1358&gt;0,RANK(Q1358,(P1358:R1358,S1358:AG1358)),0)</f>
        <v>4</v>
      </c>
      <c r="F1358" s="7">
        <f>IF(R1358&gt;0,RANK(R1358,(P1358:R1358,S1358:AG1358)),0)</f>
        <v>1</v>
      </c>
      <c r="G1358" s="7">
        <f>IF(S1358&gt;0,RANK(S1358,(P1358:R1358,S1358:AG1358)),0)</f>
        <v>2</v>
      </c>
      <c r="H1358" s="48">
        <f t="shared" si="786"/>
        <v>6092</v>
      </c>
      <c r="I1358" s="163">
        <f t="shared" si="787"/>
        <v>0.77231237322515212</v>
      </c>
      <c r="J1358" s="2"/>
      <c r="K1358" s="2">
        <f t="shared" si="772"/>
        <v>0</v>
      </c>
      <c r="L1358" s="2">
        <f t="shared" si="773"/>
        <v>2.434077079107505E-2</v>
      </c>
      <c r="M1358" s="2">
        <f t="shared" si="774"/>
        <v>0.8529411764705882</v>
      </c>
      <c r="N1358" s="2">
        <f t="shared" si="775"/>
        <v>8.0628803245436101E-2</v>
      </c>
      <c r="O1358" s="2">
        <f t="shared" si="776"/>
        <v>4.2089249492900702E-2</v>
      </c>
      <c r="Q1358" s="1">
        <v>192</v>
      </c>
      <c r="R1358" s="1">
        <v>6728</v>
      </c>
      <c r="S1358" s="1">
        <v>636</v>
      </c>
      <c r="T1358" s="1">
        <v>299</v>
      </c>
      <c r="AA1358" s="149">
        <v>33</v>
      </c>
      <c r="AI1358" s="7">
        <f t="shared" si="777"/>
        <v>3</v>
      </c>
      <c r="AJ1358" s="7">
        <f t="shared" si="778"/>
        <v>0</v>
      </c>
      <c r="AK1358" s="7">
        <f t="shared" si="779"/>
        <v>0</v>
      </c>
      <c r="AL1358" s="7">
        <f t="shared" si="780"/>
        <v>0</v>
      </c>
      <c r="AM1358" s="2">
        <f t="shared" si="781"/>
        <v>3.7905679513184583E-2</v>
      </c>
      <c r="AN1358" s="2">
        <f t="shared" si="782"/>
        <v>0</v>
      </c>
      <c r="AO1358" s="2">
        <f t="shared" si="783"/>
        <v>0</v>
      </c>
      <c r="AP1358" s="2">
        <f t="shared" si="784"/>
        <v>0</v>
      </c>
      <c r="AR1358" t="str">
        <f t="shared" si="767"/>
        <v>Essex</v>
      </c>
      <c r="AS1358" t="s">
        <v>3174</v>
      </c>
      <c r="AV1358" s="91">
        <v>34</v>
      </c>
      <c r="AW1358" s="93">
        <v>13</v>
      </c>
      <c r="AX1358" s="99">
        <f t="shared" si="785"/>
        <v>34013</v>
      </c>
      <c r="AZ1358" s="7" t="s">
        <v>3053</v>
      </c>
      <c r="BA1358" t="s">
        <v>3290</v>
      </c>
    </row>
    <row r="1359" spans="1:80" hidden="1" outlineLevel="1">
      <c r="A1359" t="s">
        <v>1418</v>
      </c>
      <c r="B1359" t="s">
        <v>3174</v>
      </c>
      <c r="C1359" s="1">
        <f t="shared" si="771"/>
        <v>7400</v>
      </c>
      <c r="D1359" s="7">
        <f>IF(P1359&gt;0,RANK(P1359,(P1359:R1359,S1359:AG1359)),0)</f>
        <v>0</v>
      </c>
      <c r="E1359" s="7">
        <f>IF(Q1359&gt;0,RANK(Q1359,(P1359:R1359,S1359:AG1359)),0)</f>
        <v>4</v>
      </c>
      <c r="F1359" s="7">
        <f>IF(R1359&gt;0,RANK(R1359,(P1359:R1359,S1359:AG1359)),0)</f>
        <v>1</v>
      </c>
      <c r="G1359" s="7">
        <f>IF(S1359&gt;0,RANK(S1359,(P1359:R1359,S1359:AG1359)),0)</f>
        <v>2</v>
      </c>
      <c r="H1359" s="48">
        <f t="shared" si="786"/>
        <v>5023</v>
      </c>
      <c r="I1359" s="163">
        <f t="shared" si="787"/>
        <v>0.67878378378378379</v>
      </c>
      <c r="J1359" s="2"/>
      <c r="K1359" s="2">
        <f t="shared" si="772"/>
        <v>0</v>
      </c>
      <c r="L1359" s="2">
        <f t="shared" si="773"/>
        <v>2.5675675675675677E-2</v>
      </c>
      <c r="M1359" s="2">
        <f t="shared" si="774"/>
        <v>0.79270270270270271</v>
      </c>
      <c r="N1359" s="2">
        <f t="shared" si="775"/>
        <v>0.11391891891891892</v>
      </c>
      <c r="O1359" s="2">
        <f t="shared" si="776"/>
        <v>6.7702702702702733E-2</v>
      </c>
      <c r="Q1359" s="1">
        <v>190</v>
      </c>
      <c r="R1359" s="1">
        <v>5866</v>
      </c>
      <c r="S1359" s="1">
        <v>843</v>
      </c>
      <c r="T1359" s="1">
        <v>473</v>
      </c>
      <c r="AA1359" s="1">
        <v>28</v>
      </c>
      <c r="AI1359" s="7">
        <f t="shared" si="777"/>
        <v>3</v>
      </c>
      <c r="AJ1359" s="7">
        <f t="shared" si="778"/>
        <v>0</v>
      </c>
      <c r="AK1359" s="7">
        <f t="shared" si="779"/>
        <v>0</v>
      </c>
      <c r="AL1359" s="7">
        <f t="shared" si="780"/>
        <v>0</v>
      </c>
      <c r="AM1359" s="2">
        <f t="shared" si="781"/>
        <v>6.3918918918918918E-2</v>
      </c>
      <c r="AN1359" s="2">
        <f t="shared" si="782"/>
        <v>0</v>
      </c>
      <c r="AO1359" s="2">
        <f t="shared" si="783"/>
        <v>0</v>
      </c>
      <c r="AP1359" s="2">
        <f t="shared" si="784"/>
        <v>0</v>
      </c>
      <c r="AR1359" t="str">
        <f t="shared" si="767"/>
        <v>Gloucester</v>
      </c>
      <c r="AS1359" t="s">
        <v>3174</v>
      </c>
      <c r="AV1359" s="91">
        <v>34</v>
      </c>
      <c r="AW1359" s="93">
        <v>15</v>
      </c>
      <c r="AX1359" s="99">
        <f t="shared" si="785"/>
        <v>34015</v>
      </c>
      <c r="AZ1359" s="7" t="s">
        <v>3053</v>
      </c>
      <c r="BA1359" t="s">
        <v>3290</v>
      </c>
    </row>
    <row r="1360" spans="1:80" hidden="1" outlineLevel="1">
      <c r="A1360" t="s">
        <v>1419</v>
      </c>
      <c r="B1360" t="s">
        <v>3174</v>
      </c>
      <c r="C1360" s="1">
        <f t="shared" si="771"/>
        <v>4510</v>
      </c>
      <c r="D1360" s="7">
        <f>IF(P1360&gt;0,RANK(P1360,(P1360:R1360,S1360:AG1360)),0)</f>
        <v>0</v>
      </c>
      <c r="E1360" s="7">
        <f>IF(Q1360&gt;0,RANK(Q1360,(P1360:R1360,S1360:AG1360)),0)</f>
        <v>4</v>
      </c>
      <c r="F1360" s="7">
        <f>IF(R1360&gt;0,RANK(R1360,(P1360:R1360,S1360:AG1360)),0)</f>
        <v>1</v>
      </c>
      <c r="G1360" s="7">
        <f>IF(S1360&gt;0,RANK(S1360,(P1360:R1360,S1360:AG1360)),0)</f>
        <v>2</v>
      </c>
      <c r="H1360" s="48">
        <f t="shared" si="786"/>
        <v>2873</v>
      </c>
      <c r="I1360" s="163">
        <f t="shared" si="787"/>
        <v>0.63702882483370293</v>
      </c>
      <c r="J1360" s="2"/>
      <c r="K1360" s="2">
        <f t="shared" si="772"/>
        <v>0</v>
      </c>
      <c r="L1360" s="2">
        <f t="shared" si="773"/>
        <v>2.7937915742793792E-2</v>
      </c>
      <c r="M1360" s="2">
        <f t="shared" si="774"/>
        <v>0.78248337028824833</v>
      </c>
      <c r="N1360" s="2">
        <f t="shared" si="775"/>
        <v>0.14545454545454545</v>
      </c>
      <c r="O1360" s="2">
        <f t="shared" si="776"/>
        <v>4.4124168514412421E-2</v>
      </c>
      <c r="Q1360" s="1">
        <v>126</v>
      </c>
      <c r="R1360" s="1">
        <v>3529</v>
      </c>
      <c r="S1360" s="1">
        <v>656</v>
      </c>
      <c r="T1360" s="1">
        <v>187</v>
      </c>
      <c r="AA1360" s="1">
        <v>12</v>
      </c>
      <c r="AI1360" s="7">
        <f t="shared" si="777"/>
        <v>3</v>
      </c>
      <c r="AJ1360" s="7">
        <f t="shared" si="778"/>
        <v>0</v>
      </c>
      <c r="AK1360" s="7">
        <f t="shared" si="779"/>
        <v>0</v>
      </c>
      <c r="AL1360" s="7">
        <f t="shared" si="780"/>
        <v>0</v>
      </c>
      <c r="AM1360" s="2">
        <f t="shared" si="781"/>
        <v>4.1463414634146344E-2</v>
      </c>
      <c r="AN1360" s="2">
        <f t="shared" si="782"/>
        <v>0</v>
      </c>
      <c r="AO1360" s="2">
        <f t="shared" si="783"/>
        <v>0</v>
      </c>
      <c r="AP1360" s="2">
        <f t="shared" si="784"/>
        <v>0</v>
      </c>
      <c r="AR1360" t="str">
        <f t="shared" si="767"/>
        <v>Hudson</v>
      </c>
      <c r="AS1360" t="s">
        <v>3174</v>
      </c>
      <c r="AV1360" s="91">
        <v>34</v>
      </c>
      <c r="AW1360" s="93">
        <v>17</v>
      </c>
      <c r="AX1360" s="99">
        <f t="shared" si="785"/>
        <v>34017</v>
      </c>
      <c r="AZ1360" s="7" t="s">
        <v>3053</v>
      </c>
      <c r="BA1360" t="s">
        <v>3290</v>
      </c>
    </row>
    <row r="1361" spans="1:53" hidden="1" outlineLevel="1">
      <c r="A1361" t="s">
        <v>709</v>
      </c>
      <c r="B1361" t="s">
        <v>3174</v>
      </c>
      <c r="C1361" s="1">
        <f t="shared" si="771"/>
        <v>9819</v>
      </c>
      <c r="D1361" s="7">
        <f>IF(P1361&gt;0,RANK(P1361,(P1361:R1361,S1361:AG1361)),0)</f>
        <v>0</v>
      </c>
      <c r="E1361" s="7">
        <f>IF(Q1361&gt;0,RANK(Q1361,(P1361:R1361,S1361:AG1361)),0)</f>
        <v>4</v>
      </c>
      <c r="F1361" s="7">
        <f>IF(R1361&gt;0,RANK(R1361,(P1361:R1361,S1361:AG1361)),0)</f>
        <v>1</v>
      </c>
      <c r="G1361" s="7">
        <f>IF(S1361&gt;0,RANK(S1361,(P1361:R1361,S1361:AG1361)),0)</f>
        <v>2</v>
      </c>
      <c r="H1361" s="48">
        <f t="shared" si="786"/>
        <v>6536</v>
      </c>
      <c r="I1361" s="163">
        <f t="shared" si="787"/>
        <v>0.66564823301761888</v>
      </c>
      <c r="J1361" s="2"/>
      <c r="K1361" s="2">
        <f t="shared" si="772"/>
        <v>0</v>
      </c>
      <c r="L1361" s="2">
        <f t="shared" si="773"/>
        <v>3.9617068947958044E-2</v>
      </c>
      <c r="M1361" s="2">
        <f t="shared" si="774"/>
        <v>0.78460128322639777</v>
      </c>
      <c r="N1361" s="2">
        <f t="shared" si="775"/>
        <v>0.1189530502087789</v>
      </c>
      <c r="O1361" s="2">
        <f t="shared" si="776"/>
        <v>5.6828597616865303E-2</v>
      </c>
      <c r="Q1361" s="1">
        <v>389</v>
      </c>
      <c r="R1361" s="1">
        <v>7704</v>
      </c>
      <c r="S1361" s="1">
        <v>1168</v>
      </c>
      <c r="T1361" s="1">
        <v>527</v>
      </c>
      <c r="AA1361" s="1">
        <v>31</v>
      </c>
      <c r="AI1361" s="7">
        <f t="shared" si="777"/>
        <v>3</v>
      </c>
      <c r="AJ1361" s="7">
        <f t="shared" si="778"/>
        <v>0</v>
      </c>
      <c r="AK1361" s="7">
        <f t="shared" si="779"/>
        <v>0</v>
      </c>
      <c r="AL1361" s="7">
        <f t="shared" si="780"/>
        <v>0</v>
      </c>
      <c r="AM1361" s="2">
        <f t="shared" si="781"/>
        <v>5.3671453304817193E-2</v>
      </c>
      <c r="AN1361" s="2">
        <f t="shared" si="782"/>
        <v>0</v>
      </c>
      <c r="AO1361" s="2">
        <f t="shared" si="783"/>
        <v>0</v>
      </c>
      <c r="AP1361" s="2">
        <f t="shared" si="784"/>
        <v>0</v>
      </c>
      <c r="AR1361" t="str">
        <f t="shared" si="767"/>
        <v>Hunterdon</v>
      </c>
      <c r="AS1361" t="s">
        <v>3174</v>
      </c>
      <c r="AT1361">
        <v>7</v>
      </c>
      <c r="AV1361" s="91">
        <v>34</v>
      </c>
      <c r="AW1361" s="93">
        <v>19</v>
      </c>
      <c r="AX1361" s="99">
        <f t="shared" si="785"/>
        <v>34019</v>
      </c>
      <c r="AZ1361" s="7" t="s">
        <v>3053</v>
      </c>
      <c r="BA1361" t="s">
        <v>3290</v>
      </c>
    </row>
    <row r="1362" spans="1:53" hidden="1" outlineLevel="1">
      <c r="A1362" t="s">
        <v>672</v>
      </c>
      <c r="B1362" t="s">
        <v>3174</v>
      </c>
      <c r="C1362" s="1">
        <f t="shared" si="771"/>
        <v>5522</v>
      </c>
      <c r="D1362" s="7">
        <f>IF(P1362&gt;0,RANK(P1362,(P1362:R1362,S1362:AG1362)),0)</f>
        <v>0</v>
      </c>
      <c r="E1362" s="7">
        <f>IF(Q1362&gt;0,RANK(Q1362,(P1362:R1362,S1362:AG1362)),0)</f>
        <v>4</v>
      </c>
      <c r="F1362" s="7">
        <f>IF(R1362&gt;0,RANK(R1362,(P1362:R1362,S1362:AG1362)),0)</f>
        <v>1</v>
      </c>
      <c r="G1362" s="7">
        <f>IF(S1362&gt;0,RANK(S1362,(P1362:R1362,S1362:AG1362)),0)</f>
        <v>2</v>
      </c>
      <c r="H1362" s="48">
        <f t="shared" si="786"/>
        <v>3479</v>
      </c>
      <c r="I1362" s="163">
        <f t="shared" si="787"/>
        <v>0.63002535313292285</v>
      </c>
      <c r="J1362" s="2"/>
      <c r="K1362" s="2">
        <f t="shared" si="772"/>
        <v>0</v>
      </c>
      <c r="L1362" s="2">
        <f t="shared" si="773"/>
        <v>4.563563926113727E-2</v>
      </c>
      <c r="M1362" s="2">
        <f t="shared" si="774"/>
        <v>0.7600507062658457</v>
      </c>
      <c r="N1362" s="2">
        <f t="shared" si="775"/>
        <v>0.13002535313292285</v>
      </c>
      <c r="O1362" s="2">
        <f t="shared" si="776"/>
        <v>6.4288301340094223E-2</v>
      </c>
      <c r="Q1362" s="1">
        <v>252</v>
      </c>
      <c r="R1362" s="1">
        <v>4197</v>
      </c>
      <c r="S1362" s="1">
        <v>718</v>
      </c>
      <c r="T1362" s="1">
        <v>329</v>
      </c>
      <c r="AA1362" s="1">
        <v>26</v>
      </c>
      <c r="AI1362" s="7">
        <f t="shared" si="777"/>
        <v>3</v>
      </c>
      <c r="AJ1362" s="7">
        <f t="shared" si="778"/>
        <v>0</v>
      </c>
      <c r="AK1362" s="7">
        <f t="shared" si="779"/>
        <v>0</v>
      </c>
      <c r="AL1362" s="7">
        <f t="shared" si="780"/>
        <v>0</v>
      </c>
      <c r="AM1362" s="2">
        <f t="shared" si="781"/>
        <v>5.9579862368706993E-2</v>
      </c>
      <c r="AN1362" s="2">
        <f t="shared" si="782"/>
        <v>0</v>
      </c>
      <c r="AO1362" s="2">
        <f t="shared" si="783"/>
        <v>0</v>
      </c>
      <c r="AP1362" s="2">
        <f t="shared" si="784"/>
        <v>0</v>
      </c>
      <c r="AR1362" t="str">
        <f t="shared" si="767"/>
        <v>Mercer</v>
      </c>
      <c r="AS1362" t="s">
        <v>3174</v>
      </c>
      <c r="AV1362" s="91">
        <v>34</v>
      </c>
      <c r="AW1362" s="93">
        <v>21</v>
      </c>
      <c r="AX1362" s="99">
        <f t="shared" si="785"/>
        <v>34021</v>
      </c>
      <c r="AZ1362" s="7" t="s">
        <v>3053</v>
      </c>
      <c r="BA1362" t="s">
        <v>3290</v>
      </c>
    </row>
    <row r="1363" spans="1:53" hidden="1" outlineLevel="1">
      <c r="A1363" t="s">
        <v>2292</v>
      </c>
      <c r="B1363" t="s">
        <v>3174</v>
      </c>
      <c r="C1363" s="1">
        <f t="shared" si="771"/>
        <v>11055</v>
      </c>
      <c r="D1363" s="7">
        <f>IF(P1363&gt;0,RANK(P1363,(P1363:R1363,S1363:AG1363)),0)</f>
        <v>0</v>
      </c>
      <c r="E1363" s="7">
        <f>IF(Q1363&gt;0,RANK(Q1363,(P1363:R1363,S1363:AG1363)),0)</f>
        <v>4</v>
      </c>
      <c r="F1363" s="7">
        <f>IF(R1363&gt;0,RANK(R1363,(P1363:R1363,S1363:AG1363)),0)</f>
        <v>1</v>
      </c>
      <c r="G1363" s="7">
        <f>IF(S1363&gt;0,RANK(S1363,(P1363:R1363,S1363:AG1363)),0)</f>
        <v>2</v>
      </c>
      <c r="H1363" s="48">
        <f t="shared" si="786"/>
        <v>7145</v>
      </c>
      <c r="I1363" s="163">
        <f t="shared" si="787"/>
        <v>0.64631388511985521</v>
      </c>
      <c r="J1363" s="2"/>
      <c r="K1363" s="2">
        <f t="shared" si="772"/>
        <v>0</v>
      </c>
      <c r="L1363" s="2">
        <f t="shared" si="773"/>
        <v>3.0755314337403888E-2</v>
      </c>
      <c r="M1363" s="2">
        <f t="shared" si="774"/>
        <v>0.76056083220262327</v>
      </c>
      <c r="N1363" s="2">
        <f t="shared" si="775"/>
        <v>0.11424694708276797</v>
      </c>
      <c r="O1363" s="2">
        <f t="shared" si="776"/>
        <v>9.4436906377204893E-2</v>
      </c>
      <c r="Q1363" s="1">
        <v>340</v>
      </c>
      <c r="R1363" s="1">
        <v>8408</v>
      </c>
      <c r="S1363" s="1">
        <v>1263</v>
      </c>
      <c r="T1363" s="1">
        <v>998</v>
      </c>
      <c r="AA1363" s="149">
        <v>46</v>
      </c>
      <c r="AI1363" s="7">
        <f t="shared" si="777"/>
        <v>3</v>
      </c>
      <c r="AJ1363" s="7">
        <f t="shared" si="778"/>
        <v>0</v>
      </c>
      <c r="AK1363" s="7">
        <f t="shared" si="779"/>
        <v>0</v>
      </c>
      <c r="AL1363" s="7">
        <f t="shared" si="780"/>
        <v>0</v>
      </c>
      <c r="AM1363" s="2">
        <f t="shared" si="781"/>
        <v>9.0275893260967882E-2</v>
      </c>
      <c r="AN1363" s="2">
        <f t="shared" si="782"/>
        <v>0</v>
      </c>
      <c r="AO1363" s="2">
        <f t="shared" si="783"/>
        <v>0</v>
      </c>
      <c r="AP1363" s="2">
        <f t="shared" si="784"/>
        <v>0</v>
      </c>
      <c r="AR1363" t="str">
        <f t="shared" si="767"/>
        <v>Middlesex</v>
      </c>
      <c r="AS1363" t="s">
        <v>3174</v>
      </c>
      <c r="AV1363" s="91">
        <v>34</v>
      </c>
      <c r="AW1363" s="93">
        <v>23</v>
      </c>
      <c r="AX1363" s="99">
        <f t="shared" si="785"/>
        <v>34023</v>
      </c>
      <c r="AZ1363" s="7" t="s">
        <v>3053</v>
      </c>
      <c r="BA1363" t="s">
        <v>3290</v>
      </c>
    </row>
    <row r="1364" spans="1:53" hidden="1" outlineLevel="1">
      <c r="A1364" t="s">
        <v>2721</v>
      </c>
      <c r="B1364" t="s">
        <v>3174</v>
      </c>
      <c r="C1364" s="1">
        <f t="shared" si="771"/>
        <v>20185</v>
      </c>
      <c r="D1364" s="7">
        <f>IF(P1364&gt;0,RANK(P1364,(P1364:R1364,S1364:AG1364)),0)</f>
        <v>0</v>
      </c>
      <c r="E1364" s="7">
        <f>IF(Q1364&gt;0,RANK(Q1364,(P1364:R1364,S1364:AG1364)),0)</f>
        <v>4</v>
      </c>
      <c r="F1364" s="7">
        <f>IF(R1364&gt;0,RANK(R1364,(P1364:R1364,S1364:AG1364)),0)</f>
        <v>1</v>
      </c>
      <c r="G1364" s="7">
        <f>IF(S1364&gt;0,RANK(S1364,(P1364:R1364,S1364:AG1364)),0)</f>
        <v>2</v>
      </c>
      <c r="H1364" s="48">
        <f t="shared" si="786"/>
        <v>14684</v>
      </c>
      <c r="I1364" s="163">
        <f t="shared" si="787"/>
        <v>0.7274708942283874</v>
      </c>
      <c r="J1364" s="2"/>
      <c r="K1364" s="2">
        <f t="shared" si="772"/>
        <v>0</v>
      </c>
      <c r="L1364" s="2">
        <f t="shared" si="773"/>
        <v>2.6504830319544218E-2</v>
      </c>
      <c r="M1364" s="2">
        <f t="shared" si="774"/>
        <v>0.82724795640326976</v>
      </c>
      <c r="N1364" s="2">
        <f t="shared" si="775"/>
        <v>9.9777062174882344E-2</v>
      </c>
      <c r="O1364" s="2">
        <f t="shared" si="776"/>
        <v>4.6470151102303695E-2</v>
      </c>
      <c r="Q1364" s="1">
        <v>535</v>
      </c>
      <c r="R1364" s="1">
        <v>16698</v>
      </c>
      <c r="S1364" s="1">
        <v>2014</v>
      </c>
      <c r="T1364" s="1">
        <v>864</v>
      </c>
      <c r="AA1364" s="1">
        <v>74</v>
      </c>
      <c r="AI1364" s="7">
        <f t="shared" si="777"/>
        <v>3</v>
      </c>
      <c r="AJ1364" s="7">
        <f t="shared" si="778"/>
        <v>0</v>
      </c>
      <c r="AK1364" s="7">
        <f t="shared" si="779"/>
        <v>0</v>
      </c>
      <c r="AL1364" s="7">
        <f t="shared" si="780"/>
        <v>0</v>
      </c>
      <c r="AM1364" s="2">
        <f t="shared" si="781"/>
        <v>4.2804062422591035E-2</v>
      </c>
      <c r="AN1364" s="2">
        <f t="shared" si="782"/>
        <v>0</v>
      </c>
      <c r="AO1364" s="2">
        <f t="shared" si="783"/>
        <v>0</v>
      </c>
      <c r="AP1364" s="2">
        <f t="shared" si="784"/>
        <v>0</v>
      </c>
      <c r="AR1364" t="str">
        <f t="shared" si="767"/>
        <v>Monmouth</v>
      </c>
      <c r="AS1364" t="s">
        <v>3174</v>
      </c>
      <c r="AV1364" s="91">
        <v>34</v>
      </c>
      <c r="AW1364" s="93">
        <v>25</v>
      </c>
      <c r="AX1364" s="99">
        <f t="shared" si="785"/>
        <v>34025</v>
      </c>
      <c r="AZ1364" s="7" t="s">
        <v>3053</v>
      </c>
      <c r="BA1364" t="s">
        <v>3290</v>
      </c>
    </row>
    <row r="1365" spans="1:53" hidden="1" outlineLevel="1">
      <c r="A1365" t="s">
        <v>3304</v>
      </c>
      <c r="B1365" t="s">
        <v>3174</v>
      </c>
      <c r="C1365" s="1">
        <f t="shared" si="771"/>
        <v>29496</v>
      </c>
      <c r="D1365" s="7">
        <f>IF(P1365&gt;0,RANK(P1365,(P1365:R1365,S1365:AG1365)),0)</f>
        <v>0</v>
      </c>
      <c r="E1365" s="7">
        <f>IF(Q1365&gt;0,RANK(Q1365,(P1365:R1365,S1365:AG1365)),0)</f>
        <v>4</v>
      </c>
      <c r="F1365" s="7">
        <f>IF(R1365&gt;0,RANK(R1365,(P1365:R1365,S1365:AG1365)),0)</f>
        <v>1</v>
      </c>
      <c r="G1365" s="7">
        <f>IF(S1365&gt;0,RANK(S1365,(P1365:R1365,S1365:AG1365)),0)</f>
        <v>2</v>
      </c>
      <c r="H1365" s="48">
        <f t="shared" si="786"/>
        <v>22300</v>
      </c>
      <c r="I1365" s="163">
        <f t="shared" si="787"/>
        <v>0.75603471657173849</v>
      </c>
      <c r="J1365" s="2"/>
      <c r="K1365" s="2">
        <f t="shared" si="772"/>
        <v>0</v>
      </c>
      <c r="L1365" s="2">
        <f t="shared" si="773"/>
        <v>2.6173040412259291E-2</v>
      </c>
      <c r="M1365" s="2">
        <f t="shared" si="774"/>
        <v>0.84380933007865477</v>
      </c>
      <c r="N1365" s="2">
        <f t="shared" si="775"/>
        <v>8.7774613506916191E-2</v>
      </c>
      <c r="O1365" s="2">
        <f t="shared" si="776"/>
        <v>4.2243016002169717E-2</v>
      </c>
      <c r="Q1365" s="1">
        <v>772</v>
      </c>
      <c r="R1365" s="1">
        <v>24889</v>
      </c>
      <c r="S1365" s="1">
        <v>2589</v>
      </c>
      <c r="T1365" s="1">
        <v>1173</v>
      </c>
      <c r="AA1365" s="149">
        <v>73</v>
      </c>
      <c r="AI1365" s="7">
        <f t="shared" si="777"/>
        <v>3</v>
      </c>
      <c r="AJ1365" s="7">
        <f t="shared" si="778"/>
        <v>0</v>
      </c>
      <c r="AK1365" s="7">
        <f t="shared" si="779"/>
        <v>0</v>
      </c>
      <c r="AL1365" s="7">
        <f t="shared" si="780"/>
        <v>0</v>
      </c>
      <c r="AM1365" s="2">
        <f t="shared" si="781"/>
        <v>3.9768104149715218E-2</v>
      </c>
      <c r="AN1365" s="2">
        <f t="shared" si="782"/>
        <v>0</v>
      </c>
      <c r="AO1365" s="2">
        <f t="shared" si="783"/>
        <v>0</v>
      </c>
      <c r="AP1365" s="2">
        <f t="shared" si="784"/>
        <v>0</v>
      </c>
      <c r="AR1365" t="str">
        <f t="shared" si="767"/>
        <v>Morris</v>
      </c>
      <c r="AS1365" t="s">
        <v>3174</v>
      </c>
      <c r="AV1365" s="91">
        <v>34</v>
      </c>
      <c r="AW1365" s="93">
        <v>27</v>
      </c>
      <c r="AX1365" s="99">
        <f t="shared" si="785"/>
        <v>34027</v>
      </c>
      <c r="AZ1365" s="7" t="s">
        <v>3053</v>
      </c>
      <c r="BA1365" t="s">
        <v>3290</v>
      </c>
    </row>
    <row r="1366" spans="1:53" hidden="1" outlineLevel="1">
      <c r="A1366" t="s">
        <v>146</v>
      </c>
      <c r="B1366" t="s">
        <v>3174</v>
      </c>
      <c r="C1366" s="1">
        <f t="shared" si="771"/>
        <v>23519</v>
      </c>
      <c r="D1366" s="7">
        <f>IF(P1366&gt;0,RANK(P1366,(P1366:R1366,S1366:AG1366)),0)</f>
        <v>0</v>
      </c>
      <c r="E1366" s="7">
        <f>IF(Q1366&gt;0,RANK(Q1366,(P1366:R1366,S1366:AG1366)),0)</f>
        <v>4</v>
      </c>
      <c r="F1366" s="7">
        <f>IF(R1366&gt;0,RANK(R1366,(P1366:R1366,S1366:AG1366)),0)</f>
        <v>1</v>
      </c>
      <c r="G1366" s="7">
        <f>IF(S1366&gt;0,RANK(S1366,(P1366:R1366,S1366:AG1366)),0)</f>
        <v>2</v>
      </c>
      <c r="H1366" s="48">
        <f t="shared" si="786"/>
        <v>18127</v>
      </c>
      <c r="I1366" s="163">
        <f t="shared" si="787"/>
        <v>0.77073855180917561</v>
      </c>
      <c r="J1366" s="2"/>
      <c r="K1366" s="2">
        <f t="shared" si="772"/>
        <v>0</v>
      </c>
      <c r="L1366" s="2">
        <f t="shared" si="773"/>
        <v>2.8657681023853056E-2</v>
      </c>
      <c r="M1366" s="2">
        <f t="shared" si="774"/>
        <v>0.84850546366767299</v>
      </c>
      <c r="N1366" s="2">
        <f t="shared" si="775"/>
        <v>7.7766911858497378E-2</v>
      </c>
      <c r="O1366" s="2">
        <f t="shared" si="776"/>
        <v>4.5069943449976613E-2</v>
      </c>
      <c r="Q1366" s="1">
        <v>674</v>
      </c>
      <c r="R1366" s="1">
        <v>19956</v>
      </c>
      <c r="S1366" s="1">
        <v>1829</v>
      </c>
      <c r="T1366" s="1">
        <v>969</v>
      </c>
      <c r="AA1366" s="1">
        <v>91</v>
      </c>
      <c r="AI1366" s="7">
        <f t="shared" si="777"/>
        <v>3</v>
      </c>
      <c r="AJ1366" s="7">
        <f t="shared" si="778"/>
        <v>0</v>
      </c>
      <c r="AK1366" s="7">
        <f t="shared" si="779"/>
        <v>0</v>
      </c>
      <c r="AL1366" s="7">
        <f t="shared" si="780"/>
        <v>0</v>
      </c>
      <c r="AM1366" s="2">
        <f t="shared" si="781"/>
        <v>4.1200731323610698E-2</v>
      </c>
      <c r="AN1366" s="2">
        <f t="shared" si="782"/>
        <v>0</v>
      </c>
      <c r="AO1366" s="2">
        <f t="shared" si="783"/>
        <v>0</v>
      </c>
      <c r="AP1366" s="2">
        <f t="shared" si="784"/>
        <v>0</v>
      </c>
      <c r="AR1366" t="str">
        <f t="shared" si="767"/>
        <v>Ocean</v>
      </c>
      <c r="AS1366" t="s">
        <v>3174</v>
      </c>
      <c r="AV1366" s="91">
        <v>34</v>
      </c>
      <c r="AW1366" s="93">
        <v>29</v>
      </c>
      <c r="AX1366" s="99">
        <f t="shared" si="785"/>
        <v>34029</v>
      </c>
      <c r="AZ1366" s="7" t="s">
        <v>3053</v>
      </c>
      <c r="BA1366" t="s">
        <v>3290</v>
      </c>
    </row>
    <row r="1367" spans="1:53" hidden="1" outlineLevel="1">
      <c r="A1367" t="s">
        <v>273</v>
      </c>
      <c r="B1367" t="s">
        <v>3174</v>
      </c>
      <c r="C1367" s="1">
        <f t="shared" si="771"/>
        <v>10634</v>
      </c>
      <c r="D1367" s="7">
        <f>IF(P1367&gt;0,RANK(P1367,(P1367:R1367,S1367:AG1367)),0)</f>
        <v>0</v>
      </c>
      <c r="E1367" s="7">
        <f>IF(Q1367&gt;0,RANK(Q1367,(P1367:R1367,S1367:AG1367)),0)</f>
        <v>4</v>
      </c>
      <c r="F1367" s="7">
        <f>IF(R1367&gt;0,RANK(R1367,(P1367:R1367,S1367:AG1367)),0)</f>
        <v>1</v>
      </c>
      <c r="G1367" s="7">
        <f>IF(S1367&gt;0,RANK(S1367,(P1367:R1367,S1367:AG1367)),0)</f>
        <v>2</v>
      </c>
      <c r="H1367" s="48">
        <f t="shared" si="786"/>
        <v>8126</v>
      </c>
      <c r="I1367" s="163">
        <f t="shared" si="787"/>
        <v>0.76415271769795001</v>
      </c>
      <c r="J1367" s="2"/>
      <c r="K1367" s="2">
        <f t="shared" si="772"/>
        <v>0</v>
      </c>
      <c r="L1367" s="2">
        <f t="shared" si="773"/>
        <v>3.7050968591310893E-2</v>
      </c>
      <c r="M1367" s="2">
        <f t="shared" si="774"/>
        <v>0.84267444047395146</v>
      </c>
      <c r="N1367" s="2">
        <f t="shared" si="775"/>
        <v>7.8521722776001501E-2</v>
      </c>
      <c r="O1367" s="2">
        <f t="shared" si="776"/>
        <v>4.1752868158736189E-2</v>
      </c>
      <c r="Q1367" s="1">
        <v>394</v>
      </c>
      <c r="R1367" s="1">
        <v>8961</v>
      </c>
      <c r="S1367" s="1">
        <v>835</v>
      </c>
      <c r="T1367" s="1">
        <v>444</v>
      </c>
      <c r="AA1367" s="1" t="s">
        <v>2093</v>
      </c>
      <c r="AI1367" s="7">
        <f t="shared" si="777"/>
        <v>3</v>
      </c>
      <c r="AJ1367" s="7">
        <f t="shared" si="778"/>
        <v>0</v>
      </c>
      <c r="AK1367" s="7">
        <f t="shared" si="779"/>
        <v>0</v>
      </c>
      <c r="AL1367" s="7">
        <f t="shared" si="780"/>
        <v>0</v>
      </c>
      <c r="AM1367" s="2">
        <f t="shared" si="781"/>
        <v>4.1752868158736127E-2</v>
      </c>
      <c r="AN1367" s="2">
        <f t="shared" si="782"/>
        <v>0</v>
      </c>
      <c r="AO1367" s="2">
        <f t="shared" si="783"/>
        <v>0</v>
      </c>
      <c r="AP1367" s="2">
        <f t="shared" si="784"/>
        <v>0</v>
      </c>
      <c r="AR1367" t="str">
        <f t="shared" si="767"/>
        <v>Passaic</v>
      </c>
      <c r="AS1367" t="s">
        <v>3174</v>
      </c>
      <c r="AV1367" s="91">
        <v>34</v>
      </c>
      <c r="AW1367" s="93">
        <v>31</v>
      </c>
      <c r="AX1367" s="99">
        <f t="shared" si="785"/>
        <v>34031</v>
      </c>
      <c r="AZ1367" s="7" t="s">
        <v>3053</v>
      </c>
      <c r="BA1367" t="s">
        <v>3290</v>
      </c>
    </row>
    <row r="1368" spans="1:53" hidden="1" outlineLevel="1">
      <c r="A1368" t="s">
        <v>1885</v>
      </c>
      <c r="B1368" t="s">
        <v>3174</v>
      </c>
      <c r="C1368" s="1">
        <f t="shared" si="771"/>
        <v>1856</v>
      </c>
      <c r="D1368" s="7">
        <f>IF(P1368&gt;0,RANK(P1368,(P1368:R1368,S1368:AG1368)),0)</f>
        <v>0</v>
      </c>
      <c r="E1368" s="7">
        <f>IF(Q1368&gt;0,RANK(Q1368,(P1368:R1368,S1368:AG1368)),0)</f>
        <v>4</v>
      </c>
      <c r="F1368" s="7">
        <f>IF(R1368&gt;0,RANK(R1368,(P1368:R1368,S1368:AG1368)),0)</f>
        <v>1</v>
      </c>
      <c r="G1368" s="7">
        <f>IF(S1368&gt;0,RANK(S1368,(P1368:R1368,S1368:AG1368)),0)</f>
        <v>2</v>
      </c>
      <c r="H1368" s="48">
        <f t="shared" si="786"/>
        <v>1191</v>
      </c>
      <c r="I1368" s="163">
        <f t="shared" si="787"/>
        <v>0.64170258620689657</v>
      </c>
      <c r="J1368" s="2"/>
      <c r="K1368" s="2">
        <f t="shared" si="772"/>
        <v>0</v>
      </c>
      <c r="L1368" s="2">
        <f t="shared" si="773"/>
        <v>2.4784482758620691E-2</v>
      </c>
      <c r="M1368" s="2">
        <f t="shared" si="774"/>
        <v>0.75862068965517238</v>
      </c>
      <c r="N1368" s="2">
        <f t="shared" si="775"/>
        <v>0.11691810344827586</v>
      </c>
      <c r="O1368" s="2">
        <f t="shared" si="776"/>
        <v>9.9676724137931105E-2</v>
      </c>
      <c r="Q1368" s="1">
        <v>46</v>
      </c>
      <c r="R1368" s="1">
        <v>1408</v>
      </c>
      <c r="S1368" s="1">
        <v>217</v>
      </c>
      <c r="T1368" s="1">
        <v>185</v>
      </c>
      <c r="AI1368" s="7">
        <f t="shared" si="777"/>
        <v>3</v>
      </c>
      <c r="AJ1368" s="7">
        <f t="shared" si="778"/>
        <v>0</v>
      </c>
      <c r="AK1368" s="7">
        <f t="shared" si="779"/>
        <v>0</v>
      </c>
      <c r="AL1368" s="7">
        <f t="shared" si="780"/>
        <v>0</v>
      </c>
      <c r="AM1368" s="2">
        <f t="shared" si="781"/>
        <v>9.9676724137931036E-2</v>
      </c>
      <c r="AN1368" s="2">
        <f t="shared" si="782"/>
        <v>0</v>
      </c>
      <c r="AO1368" s="2">
        <f t="shared" si="783"/>
        <v>0</v>
      </c>
      <c r="AP1368" s="2">
        <f t="shared" si="784"/>
        <v>0</v>
      </c>
      <c r="AR1368" t="str">
        <f t="shared" si="767"/>
        <v>Salem</v>
      </c>
      <c r="AS1368" t="s">
        <v>3174</v>
      </c>
      <c r="AT1368">
        <v>2</v>
      </c>
      <c r="AV1368" s="91">
        <v>34</v>
      </c>
      <c r="AW1368" s="93">
        <v>33</v>
      </c>
      <c r="AX1368" s="99">
        <f t="shared" si="785"/>
        <v>34033</v>
      </c>
      <c r="AZ1368" s="7" t="s">
        <v>3053</v>
      </c>
      <c r="BA1368" t="s">
        <v>3290</v>
      </c>
    </row>
    <row r="1369" spans="1:53" hidden="1" outlineLevel="1">
      <c r="A1369" t="s">
        <v>419</v>
      </c>
      <c r="B1369" t="s">
        <v>3174</v>
      </c>
      <c r="C1369" s="1">
        <f t="shared" si="771"/>
        <v>13609</v>
      </c>
      <c r="D1369" s="7">
        <f>IF(P1369&gt;0,RANK(P1369,(P1369:R1369,S1369:AG1369)),0)</f>
        <v>0</v>
      </c>
      <c r="E1369" s="7">
        <f>IF(Q1369&gt;0,RANK(Q1369,(P1369:R1369,S1369:AG1369)),0)</f>
        <v>4</v>
      </c>
      <c r="F1369" s="7">
        <f>IF(R1369&gt;0,RANK(R1369,(P1369:R1369,S1369:AG1369)),0)</f>
        <v>1</v>
      </c>
      <c r="G1369" s="7">
        <f>IF(S1369&gt;0,RANK(S1369,(P1369:R1369,S1369:AG1369)),0)</f>
        <v>2</v>
      </c>
      <c r="H1369" s="48">
        <f t="shared" si="786"/>
        <v>9792</v>
      </c>
      <c r="I1369" s="163">
        <f t="shared" si="787"/>
        <v>0.71952384451465945</v>
      </c>
      <c r="J1369" s="2"/>
      <c r="K1369" s="2">
        <f t="shared" si="772"/>
        <v>0</v>
      </c>
      <c r="L1369" s="2">
        <f t="shared" si="773"/>
        <v>3.2258064516129031E-2</v>
      </c>
      <c r="M1369" s="2">
        <f t="shared" si="774"/>
        <v>0.81769417297376734</v>
      </c>
      <c r="N1369" s="2">
        <f t="shared" si="775"/>
        <v>9.8170328459107947E-2</v>
      </c>
      <c r="O1369" s="2">
        <f t="shared" si="776"/>
        <v>5.1877434050995708E-2</v>
      </c>
      <c r="Q1369" s="1">
        <v>439</v>
      </c>
      <c r="R1369" s="1">
        <v>11128</v>
      </c>
      <c r="S1369" s="1">
        <v>1336</v>
      </c>
      <c r="T1369" s="1">
        <v>657</v>
      </c>
      <c r="AA1369" s="149">
        <v>49</v>
      </c>
      <c r="AI1369" s="7">
        <f t="shared" si="777"/>
        <v>3</v>
      </c>
      <c r="AJ1369" s="7">
        <f t="shared" si="778"/>
        <v>0</v>
      </c>
      <c r="AK1369" s="7">
        <f t="shared" si="779"/>
        <v>0</v>
      </c>
      <c r="AL1369" s="7">
        <f t="shared" si="780"/>
        <v>0</v>
      </c>
      <c r="AM1369" s="2">
        <f t="shared" si="781"/>
        <v>4.827687559703138E-2</v>
      </c>
      <c r="AN1369" s="2">
        <f t="shared" si="782"/>
        <v>0</v>
      </c>
      <c r="AO1369" s="2">
        <f t="shared" si="783"/>
        <v>0</v>
      </c>
      <c r="AP1369" s="2">
        <f t="shared" si="784"/>
        <v>0</v>
      </c>
      <c r="AR1369" t="str">
        <f t="shared" si="767"/>
        <v>Somerset</v>
      </c>
      <c r="AS1369" t="s">
        <v>3174</v>
      </c>
      <c r="AV1369" s="91">
        <v>34</v>
      </c>
      <c r="AW1369" s="93">
        <v>35</v>
      </c>
      <c r="AX1369" s="99">
        <f t="shared" si="785"/>
        <v>34035</v>
      </c>
      <c r="AZ1369" s="7" t="s">
        <v>3053</v>
      </c>
      <c r="BA1369" t="s">
        <v>3290</v>
      </c>
    </row>
    <row r="1370" spans="1:53" hidden="1" outlineLevel="1">
      <c r="A1370" t="s">
        <v>1166</v>
      </c>
      <c r="B1370" t="s">
        <v>3174</v>
      </c>
      <c r="C1370" s="1">
        <f t="shared" si="771"/>
        <v>10777</v>
      </c>
      <c r="D1370" s="7">
        <f>IF(P1370&gt;0,RANK(P1370,(P1370:R1370,S1370:AG1370)),0)</f>
        <v>0</v>
      </c>
      <c r="E1370" s="7">
        <f>IF(Q1370&gt;0,RANK(Q1370,(P1370:R1370,S1370:AG1370)),0)</f>
        <v>4</v>
      </c>
      <c r="F1370" s="7">
        <f>IF(R1370&gt;0,RANK(R1370,(P1370:R1370,S1370:AG1370)),0)</f>
        <v>1</v>
      </c>
      <c r="G1370" s="7">
        <f>IF(S1370&gt;0,RANK(S1370,(P1370:R1370,S1370:AG1370)),0)</f>
        <v>2</v>
      </c>
      <c r="H1370" s="48">
        <f t="shared" si="786"/>
        <v>6341</v>
      </c>
      <c r="I1370" s="163">
        <f t="shared" si="787"/>
        <v>0.58838266679038698</v>
      </c>
      <c r="J1370" s="2"/>
      <c r="K1370" s="2">
        <f t="shared" si="772"/>
        <v>0</v>
      </c>
      <c r="L1370" s="2">
        <f t="shared" si="773"/>
        <v>5.9942470075160063E-2</v>
      </c>
      <c r="M1370" s="2">
        <f t="shared" si="774"/>
        <v>0.72181497633849867</v>
      </c>
      <c r="N1370" s="2">
        <f t="shared" si="775"/>
        <v>0.13343230954811172</v>
      </c>
      <c r="O1370" s="2">
        <f t="shared" si="776"/>
        <v>8.4810244038229537E-2</v>
      </c>
      <c r="Q1370" s="1">
        <v>646</v>
      </c>
      <c r="R1370" s="1">
        <v>7779</v>
      </c>
      <c r="S1370" s="1">
        <v>1438</v>
      </c>
      <c r="T1370" s="1">
        <v>811</v>
      </c>
      <c r="AA1370" s="1">
        <v>103</v>
      </c>
      <c r="AI1370" s="7">
        <f t="shared" si="777"/>
        <v>3</v>
      </c>
      <c r="AJ1370" s="7">
        <f t="shared" si="778"/>
        <v>0</v>
      </c>
      <c r="AK1370" s="7">
        <f t="shared" si="779"/>
        <v>0</v>
      </c>
      <c r="AL1370" s="7">
        <f t="shared" si="780"/>
        <v>0</v>
      </c>
      <c r="AM1370" s="2">
        <f t="shared" si="781"/>
        <v>7.5252853298691663E-2</v>
      </c>
      <c r="AN1370" s="2">
        <f t="shared" si="782"/>
        <v>0</v>
      </c>
      <c r="AO1370" s="2">
        <f t="shared" si="783"/>
        <v>0</v>
      </c>
      <c r="AP1370" s="2">
        <f t="shared" si="784"/>
        <v>0</v>
      </c>
      <c r="AR1370" t="str">
        <f t="shared" si="767"/>
        <v>Sussex</v>
      </c>
      <c r="AS1370" t="s">
        <v>3174</v>
      </c>
      <c r="AV1370" s="91">
        <v>34</v>
      </c>
      <c r="AW1370" s="93">
        <v>37</v>
      </c>
      <c r="AX1370" s="99">
        <f t="shared" si="785"/>
        <v>34037</v>
      </c>
      <c r="AZ1370" s="7" t="s">
        <v>3053</v>
      </c>
      <c r="BA1370" t="s">
        <v>3290</v>
      </c>
    </row>
    <row r="1371" spans="1:53" hidden="1" outlineLevel="1">
      <c r="A1371" t="s">
        <v>3341</v>
      </c>
      <c r="B1371" t="s">
        <v>3174</v>
      </c>
      <c r="C1371" s="1">
        <f t="shared" si="771"/>
        <v>9770</v>
      </c>
      <c r="D1371" s="7">
        <f>IF(P1371&gt;0,RANK(P1371,(P1371:R1371,S1371:AG1371)),0)</f>
        <v>0</v>
      </c>
      <c r="E1371" s="7">
        <f>IF(Q1371&gt;0,RANK(Q1371,(P1371:R1371,S1371:AG1371)),0)</f>
        <v>4</v>
      </c>
      <c r="F1371" s="7">
        <f>IF(R1371&gt;0,RANK(R1371,(P1371:R1371,S1371:AG1371)),0)</f>
        <v>1</v>
      </c>
      <c r="G1371" s="7">
        <f>IF(S1371&gt;0,RANK(S1371,(P1371:R1371,S1371:AG1371)),0)</f>
        <v>2</v>
      </c>
      <c r="H1371" s="48">
        <f t="shared" si="786"/>
        <v>7029</v>
      </c>
      <c r="I1371" s="163">
        <f t="shared" si="787"/>
        <v>0.71944728761514842</v>
      </c>
      <c r="J1371" s="2"/>
      <c r="K1371" s="2">
        <f t="shared" si="772"/>
        <v>0</v>
      </c>
      <c r="L1371" s="2">
        <f t="shared" si="773"/>
        <v>2.6407369498464686E-2</v>
      </c>
      <c r="M1371" s="2">
        <f t="shared" si="774"/>
        <v>0.81074718526100309</v>
      </c>
      <c r="N1371" s="2">
        <f t="shared" si="775"/>
        <v>9.1299897645854652E-2</v>
      </c>
      <c r="O1371" s="2">
        <f t="shared" si="776"/>
        <v>7.1545547594677586E-2</v>
      </c>
      <c r="Q1371" s="1">
        <v>258</v>
      </c>
      <c r="R1371" s="1">
        <v>7921</v>
      </c>
      <c r="S1371" s="1">
        <v>892</v>
      </c>
      <c r="T1371" s="1">
        <v>671</v>
      </c>
      <c r="AA1371" s="1">
        <v>28</v>
      </c>
      <c r="AI1371" s="7">
        <f t="shared" si="777"/>
        <v>3</v>
      </c>
      <c r="AJ1371" s="7">
        <f t="shared" si="778"/>
        <v>0</v>
      </c>
      <c r="AK1371" s="7">
        <f t="shared" si="779"/>
        <v>0</v>
      </c>
      <c r="AL1371" s="7">
        <f t="shared" si="780"/>
        <v>0</v>
      </c>
      <c r="AM1371" s="2">
        <f t="shared" si="781"/>
        <v>6.8679631525076765E-2</v>
      </c>
      <c r="AN1371" s="2">
        <f t="shared" si="782"/>
        <v>0</v>
      </c>
      <c r="AO1371" s="2">
        <f t="shared" si="783"/>
        <v>0</v>
      </c>
      <c r="AP1371" s="2">
        <f t="shared" si="784"/>
        <v>0</v>
      </c>
      <c r="AR1371" t="str">
        <f t="shared" si="767"/>
        <v>Union</v>
      </c>
      <c r="AS1371" t="s">
        <v>3174</v>
      </c>
      <c r="AV1371" s="91">
        <v>34</v>
      </c>
      <c r="AW1371" s="93">
        <v>39</v>
      </c>
      <c r="AX1371" s="99">
        <f t="shared" si="785"/>
        <v>34039</v>
      </c>
      <c r="AZ1371" s="7" t="s">
        <v>3053</v>
      </c>
      <c r="BA1371" t="s">
        <v>3290</v>
      </c>
    </row>
    <row r="1372" spans="1:53" hidden="1" outlineLevel="1">
      <c r="A1372" t="s">
        <v>1171</v>
      </c>
      <c r="B1372" t="s">
        <v>3174</v>
      </c>
      <c r="C1372" s="1">
        <f t="shared" si="771"/>
        <v>7036</v>
      </c>
      <c r="D1372" s="7">
        <f>IF(P1372&gt;0,RANK(P1372,(P1372:R1372,S1372:AG1372)),0)</f>
        <v>0</v>
      </c>
      <c r="E1372" s="7">
        <f>IF(Q1372&gt;0,RANK(Q1372,(P1372:R1372,S1372:AG1372)),0)</f>
        <v>4</v>
      </c>
      <c r="F1372" s="7">
        <f>IF(R1372&gt;0,RANK(R1372,(P1372:R1372,S1372:AG1372)),0)</f>
        <v>1</v>
      </c>
      <c r="G1372" s="7">
        <f>IF(S1372&gt;0,RANK(S1372,(P1372:R1372,S1372:AG1372)),0)</f>
        <v>2</v>
      </c>
      <c r="H1372" s="48">
        <f t="shared" si="786"/>
        <v>4221</v>
      </c>
      <c r="I1372" s="163">
        <f t="shared" si="787"/>
        <v>0.59991472427515635</v>
      </c>
      <c r="J1372" s="2"/>
      <c r="K1372" s="2">
        <f t="shared" si="772"/>
        <v>0</v>
      </c>
      <c r="L1372" s="2">
        <f t="shared" si="773"/>
        <v>3.9937464468447981E-2</v>
      </c>
      <c r="M1372" s="2">
        <f t="shared" si="774"/>
        <v>0.73166571915861289</v>
      </c>
      <c r="N1372" s="2">
        <f t="shared" si="775"/>
        <v>0.13175099488345651</v>
      </c>
      <c r="O1372" s="2">
        <f t="shared" si="776"/>
        <v>9.6645821489482558E-2</v>
      </c>
      <c r="Q1372" s="1">
        <v>281</v>
      </c>
      <c r="R1372" s="1">
        <v>5148</v>
      </c>
      <c r="S1372" s="1">
        <v>927</v>
      </c>
      <c r="T1372" s="1">
        <v>680</v>
      </c>
      <c r="AA1372" s="1" t="s">
        <v>2093</v>
      </c>
      <c r="AI1372" s="7">
        <f t="shared" si="777"/>
        <v>3</v>
      </c>
      <c r="AJ1372" s="7">
        <f t="shared" si="778"/>
        <v>0</v>
      </c>
      <c r="AK1372" s="7">
        <f t="shared" si="779"/>
        <v>0</v>
      </c>
      <c r="AL1372" s="7">
        <f t="shared" si="780"/>
        <v>0</v>
      </c>
      <c r="AM1372" s="2">
        <f t="shared" si="781"/>
        <v>9.6645821489482656E-2</v>
      </c>
      <c r="AN1372" s="2">
        <f t="shared" si="782"/>
        <v>0</v>
      </c>
      <c r="AO1372" s="2">
        <f t="shared" si="783"/>
        <v>0</v>
      </c>
      <c r="AP1372" s="2">
        <f t="shared" si="784"/>
        <v>0</v>
      </c>
      <c r="AR1372" t="str">
        <f t="shared" si="767"/>
        <v>Warren</v>
      </c>
      <c r="AS1372" t="s">
        <v>3174</v>
      </c>
      <c r="AV1372" s="91">
        <v>34</v>
      </c>
      <c r="AW1372" s="93">
        <v>41</v>
      </c>
      <c r="AX1372" s="99">
        <f t="shared" si="785"/>
        <v>34041</v>
      </c>
      <c r="AZ1372" s="7" t="s">
        <v>3053</v>
      </c>
      <c r="BA1372" t="s">
        <v>3290</v>
      </c>
    </row>
    <row r="1373" spans="1:53" collapsed="1">
      <c r="A1373" t="s">
        <v>1429</v>
      </c>
      <c r="B1373" t="s">
        <v>1136</v>
      </c>
      <c r="C1373" s="1">
        <f t="shared" si="771"/>
        <v>232116</v>
      </c>
      <c r="D1373" s="7">
        <f>IF(P1373&gt;0,RANK(P1373,(P1373:R1373,S1373:AG1373)),0)</f>
        <v>0</v>
      </c>
      <c r="E1373" s="7">
        <f>IF(Q1373&gt;0,RANK(Q1373,(P1373:R1373,S1373:AG1373)),0)</f>
        <v>4</v>
      </c>
      <c r="F1373" s="7">
        <f>IF(R1373&gt;0,RANK(R1373,(P1373:R1373,S1373:AG1373)),0)</f>
        <v>1</v>
      </c>
      <c r="G1373" s="7">
        <f>IF(S1373&gt;0,RANK(S1373,(P1373:R1373,S1373:AG1373)),0)</f>
        <v>2</v>
      </c>
      <c r="H1373" s="48">
        <f t="shared" si="786"/>
        <v>164104</v>
      </c>
      <c r="I1373" s="163">
        <f t="shared" si="787"/>
        <v>0.70699133192024677</v>
      </c>
      <c r="J1373" s="2"/>
      <c r="K1373" s="2">
        <f t="shared" si="772"/>
        <v>0</v>
      </c>
      <c r="L1373" s="2">
        <f t="shared" si="773"/>
        <v>3.107067156077134E-2</v>
      </c>
      <c r="M1373" s="2">
        <f t="shared" si="774"/>
        <v>0.81046114873597686</v>
      </c>
      <c r="N1373" s="2">
        <f t="shared" si="775"/>
        <v>0.10346981681573006</v>
      </c>
      <c r="O1373" s="2">
        <f t="shared" si="776"/>
        <v>5.4998362887521718E-2</v>
      </c>
      <c r="Q1373" s="1">
        <f>SUM(Q1352:Q1372)</f>
        <v>7212</v>
      </c>
      <c r="R1373" s="1">
        <f>SUM(R1352:R1372)</f>
        <v>188121</v>
      </c>
      <c r="S1373" s="1">
        <f>SUM(S1352:S1372)</f>
        <v>24017</v>
      </c>
      <c r="T1373" s="1">
        <f>SUM(T1352:T1372)</f>
        <v>12115</v>
      </c>
      <c r="AA1373" s="1">
        <f>SUM(AA1352:AA1372)</f>
        <v>651</v>
      </c>
      <c r="AI1373" s="7">
        <f t="shared" si="777"/>
        <v>3</v>
      </c>
      <c r="AJ1373" s="7">
        <f t="shared" si="778"/>
        <v>0</v>
      </c>
      <c r="AK1373" s="7">
        <f t="shared" si="779"/>
        <v>0</v>
      </c>
      <c r="AL1373" s="7">
        <f t="shared" si="780"/>
        <v>0</v>
      </c>
      <c r="AM1373" s="2">
        <f t="shared" si="781"/>
        <v>5.2193730720846473E-2</v>
      </c>
      <c r="AN1373" s="2">
        <f t="shared" si="782"/>
        <v>0</v>
      </c>
      <c r="AO1373" s="2">
        <f t="shared" si="783"/>
        <v>0</v>
      </c>
      <c r="AP1373" s="2">
        <f t="shared" si="784"/>
        <v>0</v>
      </c>
      <c r="AR1373" t="str">
        <f t="shared" si="767"/>
        <v>New Jersey</v>
      </c>
      <c r="AS1373" t="s">
        <v>1136</v>
      </c>
      <c r="AV1373" s="91">
        <v>34</v>
      </c>
      <c r="AW1373" s="93"/>
      <c r="AX1373" s="91">
        <v>34</v>
      </c>
      <c r="AZ1373" s="7" t="s">
        <v>1662</v>
      </c>
      <c r="BA1373" t="s">
        <v>3290</v>
      </c>
    </row>
    <row r="1374" spans="1:53">
      <c r="C1374" s="1"/>
      <c r="E1374" s="7"/>
      <c r="F1374" s="7"/>
      <c r="G1374" s="7"/>
      <c r="H1374" s="48"/>
      <c r="I1374" s="163"/>
      <c r="J1374" s="2"/>
      <c r="AI1374" s="7"/>
      <c r="AJ1374" s="7"/>
      <c r="AK1374" s="7"/>
      <c r="AL1374" s="7"/>
      <c r="AV1374" s="91"/>
      <c r="AW1374" s="93"/>
    </row>
    <row r="1375" spans="1:53" hidden="1" outlineLevel="1">
      <c r="A1375" t="s">
        <v>2878</v>
      </c>
      <c r="B1375" t="s">
        <v>886</v>
      </c>
      <c r="C1375" s="1">
        <f t="shared" ref="C1375:C1406" si="788">SUM(P1375:AG1375)</f>
        <v>28147</v>
      </c>
      <c r="D1375" s="7">
        <f>IF(P1375&gt;0,RANK(P1375,(P1375:R1375,S1375:AG1375)),0)</f>
        <v>0</v>
      </c>
      <c r="E1375" s="7">
        <f>IF(Q1375&gt;0,RANK(Q1375,(P1375:R1375,S1375:AG1375)),0)</f>
        <v>4</v>
      </c>
      <c r="F1375" s="7">
        <f>IF(R1375&gt;0,RANK(R1375,(P1375:R1375,S1375:AG1375)),0)</f>
        <v>1</v>
      </c>
      <c r="G1375" s="7">
        <f>IF(S1375&gt;0,RANK(S1375,(P1375:R1375,S1375:AG1375)),0)</f>
        <v>2</v>
      </c>
      <c r="H1375" s="48">
        <f t="shared" ref="H1375:H1408" si="789">MAX(P1375:Y1375)-LARGE(P1375:Y1375,2)</f>
        <v>17997</v>
      </c>
      <c r="I1375" s="163">
        <f t="shared" si="787"/>
        <v>0.63939318577468296</v>
      </c>
      <c r="J1375" s="2"/>
      <c r="K1375" s="2">
        <f t="shared" ref="K1375:K1408" si="790">IF($C1375=0,"-",P1375/$C1375)</f>
        <v>0</v>
      </c>
      <c r="L1375" s="2">
        <f t="shared" ref="L1375:L1408" si="791">IF($C1375=0,"-",Q1375/$C1375)</f>
        <v>4.9845454222474862E-2</v>
      </c>
      <c r="M1375" s="2">
        <f t="shared" ref="M1375:M1408" si="792">IF($C1375=0,"-",R1375/$C1375)</f>
        <v>0.74427114790208548</v>
      </c>
      <c r="N1375" s="2">
        <f t="shared" si="775"/>
        <v>0.10487796212740257</v>
      </c>
      <c r="O1375" s="2">
        <f t="shared" si="776"/>
        <v>0.10100543574803707</v>
      </c>
      <c r="Q1375" s="1">
        <v>1403</v>
      </c>
      <c r="R1375" s="1">
        <v>20949</v>
      </c>
      <c r="S1375" s="1">
        <v>2952</v>
      </c>
      <c r="T1375" s="1">
        <v>2843</v>
      </c>
      <c r="AI1375" s="7">
        <f t="shared" ref="AI1375:AI1408" si="793">IF(T1375&gt;0,RANK(T1375,(P1375:Z1375)),0)</f>
        <v>3</v>
      </c>
      <c r="AJ1375" s="7">
        <f t="shared" ref="AJ1375:AJ1408" si="794">IF(U1375&gt;0,RANK(U1375,(P1375:Z1375)),0)</f>
        <v>0</v>
      </c>
      <c r="AK1375" s="7">
        <f t="shared" ref="AK1375:AK1408" si="795">IF(V1375&gt;0,RANK(V1375,(P1375:Z1375)),0)</f>
        <v>0</v>
      </c>
      <c r="AL1375" s="7">
        <f t="shared" ref="AL1375:AL1408" si="796">IF(W1375&gt;0,RANK(W1375,(P1375:Z1375)),0)</f>
        <v>0</v>
      </c>
      <c r="AM1375" s="2">
        <f t="shared" ref="AM1375:AM1408" si="797">IF($C1375=0,"-",T1375/$C1375)</f>
        <v>0.1010054357480371</v>
      </c>
      <c r="AN1375" s="2">
        <f t="shared" ref="AN1375:AN1408" si="798">IF($C1375=0,"-",U1375/$C1375)</f>
        <v>0</v>
      </c>
      <c r="AO1375" s="2">
        <f t="shared" ref="AO1375:AO1408" si="799">IF($C1375=0,"-",V1375/$C1375)</f>
        <v>0</v>
      </c>
      <c r="AP1375" s="2">
        <f t="shared" ref="AP1375:AP1408" si="800">IF($C1375=0,"-",W1375/$C1375)</f>
        <v>0</v>
      </c>
      <c r="AR1375" t="str">
        <f t="shared" si="767"/>
        <v>Bernalillo</v>
      </c>
      <c r="AS1375" t="s">
        <v>886</v>
      </c>
      <c r="AV1375" s="91">
        <v>35</v>
      </c>
      <c r="AW1375" s="93">
        <v>1</v>
      </c>
      <c r="AX1375" s="99">
        <f t="shared" ref="AX1375:AX1406" si="801">AV1375*1000+AW1375</f>
        <v>35001</v>
      </c>
      <c r="AZ1375" s="7" t="s">
        <v>3053</v>
      </c>
      <c r="BA1375" t="s">
        <v>3290</v>
      </c>
    </row>
    <row r="1376" spans="1:53" hidden="1" outlineLevel="1">
      <c r="A1376" t="s">
        <v>1527</v>
      </c>
      <c r="B1376" t="s">
        <v>886</v>
      </c>
      <c r="C1376" s="1">
        <f t="shared" si="788"/>
        <v>578</v>
      </c>
      <c r="D1376" s="7">
        <f>IF(P1376&gt;0,RANK(P1376,(P1376:R1376,S1376:AG1376)),0)</f>
        <v>0</v>
      </c>
      <c r="E1376" s="7">
        <f>IF(Q1376&gt;0,RANK(Q1376,(P1376:R1376,S1376:AG1376)),0)</f>
        <v>4</v>
      </c>
      <c r="F1376" s="7">
        <f>IF(R1376&gt;0,RANK(R1376,(P1376:R1376,S1376:AG1376)),0)</f>
        <v>1</v>
      </c>
      <c r="G1376" s="7">
        <f>IF(S1376&gt;0,RANK(S1376,(P1376:R1376,S1376:AG1376)),0)</f>
        <v>2</v>
      </c>
      <c r="H1376" s="48">
        <f t="shared" si="789"/>
        <v>316</v>
      </c>
      <c r="I1376" s="163">
        <f t="shared" si="787"/>
        <v>0.54671280276816614</v>
      </c>
      <c r="J1376" s="2"/>
      <c r="K1376" s="2">
        <f t="shared" si="790"/>
        <v>0</v>
      </c>
      <c r="L1376" s="2">
        <f t="shared" si="791"/>
        <v>4.1522491349480967E-2</v>
      </c>
      <c r="M1376" s="2">
        <f t="shared" si="792"/>
        <v>0.69896193771626303</v>
      </c>
      <c r="N1376" s="2">
        <f t="shared" si="775"/>
        <v>0.15224913494809689</v>
      </c>
      <c r="O1376" s="2">
        <f t="shared" si="776"/>
        <v>0.10726643598615915</v>
      </c>
      <c r="Q1376" s="1">
        <v>24</v>
      </c>
      <c r="R1376" s="1">
        <v>404</v>
      </c>
      <c r="S1376" s="1">
        <v>88</v>
      </c>
      <c r="T1376" s="1">
        <v>62</v>
      </c>
      <c r="AI1376" s="7">
        <f t="shared" si="793"/>
        <v>3</v>
      </c>
      <c r="AJ1376" s="7">
        <f t="shared" si="794"/>
        <v>0</v>
      </c>
      <c r="AK1376" s="7">
        <f t="shared" si="795"/>
        <v>0</v>
      </c>
      <c r="AL1376" s="7">
        <f t="shared" si="796"/>
        <v>0</v>
      </c>
      <c r="AM1376" s="2">
        <f t="shared" si="797"/>
        <v>0.10726643598615918</v>
      </c>
      <c r="AN1376" s="2">
        <f t="shared" si="798"/>
        <v>0</v>
      </c>
      <c r="AO1376" s="2">
        <f t="shared" si="799"/>
        <v>0</v>
      </c>
      <c r="AP1376" s="2">
        <f t="shared" si="800"/>
        <v>0</v>
      </c>
      <c r="AR1376" t="str">
        <f t="shared" si="767"/>
        <v>Catron</v>
      </c>
      <c r="AS1376" t="s">
        <v>886</v>
      </c>
      <c r="AT1376">
        <v>2</v>
      </c>
      <c r="AV1376" s="91">
        <v>35</v>
      </c>
      <c r="AW1376" s="93">
        <v>3</v>
      </c>
      <c r="AX1376" s="99">
        <f t="shared" si="801"/>
        <v>35003</v>
      </c>
      <c r="AZ1376" s="7" t="s">
        <v>3053</v>
      </c>
      <c r="BA1376" t="s">
        <v>3290</v>
      </c>
    </row>
    <row r="1377" spans="1:53" hidden="1" outlineLevel="1">
      <c r="A1377" t="s">
        <v>2149</v>
      </c>
      <c r="B1377" t="s">
        <v>886</v>
      </c>
      <c r="C1377" s="1">
        <f t="shared" si="788"/>
        <v>4987</v>
      </c>
      <c r="D1377" s="7">
        <f>IF(P1377&gt;0,RANK(P1377,(P1377:R1377,S1377:AG1377)),0)</f>
        <v>0</v>
      </c>
      <c r="E1377" s="7">
        <f>IF(Q1377&gt;0,RANK(Q1377,(P1377:R1377,S1377:AG1377)),0)</f>
        <v>4</v>
      </c>
      <c r="F1377" s="7">
        <f>IF(R1377&gt;0,RANK(R1377,(P1377:R1377,S1377:AG1377)),0)</f>
        <v>1</v>
      </c>
      <c r="G1377" s="7">
        <f>IF(S1377&gt;0,RANK(S1377,(P1377:R1377,S1377:AG1377)),0)</f>
        <v>2</v>
      </c>
      <c r="H1377" s="48">
        <f t="shared" si="789"/>
        <v>3105</v>
      </c>
      <c r="I1377" s="163">
        <f t="shared" si="787"/>
        <v>0.62261880890314814</v>
      </c>
      <c r="J1377" s="2"/>
      <c r="K1377" s="2">
        <f t="shared" si="790"/>
        <v>0</v>
      </c>
      <c r="L1377" s="2">
        <f t="shared" si="791"/>
        <v>7.6198115099258071E-2</v>
      </c>
      <c r="M1377" s="2">
        <f t="shared" si="792"/>
        <v>0.72729095648686581</v>
      </c>
      <c r="N1377" s="2">
        <f t="shared" si="775"/>
        <v>0.10467214758371766</v>
      </c>
      <c r="O1377" s="2">
        <f t="shared" si="776"/>
        <v>9.1838780830158409E-2</v>
      </c>
      <c r="Q1377" s="1">
        <v>380</v>
      </c>
      <c r="R1377" s="1">
        <v>3627</v>
      </c>
      <c r="S1377" s="1">
        <v>522</v>
      </c>
      <c r="T1377" s="1">
        <v>458</v>
      </c>
      <c r="AI1377" s="7">
        <f t="shared" si="793"/>
        <v>3</v>
      </c>
      <c r="AJ1377" s="7">
        <f t="shared" si="794"/>
        <v>0</v>
      </c>
      <c r="AK1377" s="7">
        <f t="shared" si="795"/>
        <v>0</v>
      </c>
      <c r="AL1377" s="7">
        <f t="shared" si="796"/>
        <v>0</v>
      </c>
      <c r="AM1377" s="2">
        <f t="shared" si="797"/>
        <v>9.1838780830158409E-2</v>
      </c>
      <c r="AN1377" s="2">
        <f t="shared" si="798"/>
        <v>0</v>
      </c>
      <c r="AO1377" s="2">
        <f t="shared" si="799"/>
        <v>0</v>
      </c>
      <c r="AP1377" s="2">
        <f t="shared" si="800"/>
        <v>0</v>
      </c>
      <c r="AR1377" t="str">
        <f t="shared" si="767"/>
        <v>Chaves</v>
      </c>
      <c r="AS1377" t="s">
        <v>886</v>
      </c>
      <c r="AT1377">
        <v>2</v>
      </c>
      <c r="AV1377" s="91">
        <v>35</v>
      </c>
      <c r="AW1377" s="93">
        <v>5</v>
      </c>
      <c r="AX1377" s="99">
        <f t="shared" si="801"/>
        <v>35005</v>
      </c>
      <c r="AZ1377" s="7" t="s">
        <v>3053</v>
      </c>
      <c r="BA1377" t="s">
        <v>3290</v>
      </c>
    </row>
    <row r="1378" spans="1:53" hidden="1" outlineLevel="1">
      <c r="A1378" t="s">
        <v>2562</v>
      </c>
      <c r="B1378" t="s">
        <v>886</v>
      </c>
      <c r="C1378" s="1">
        <f t="shared" si="788"/>
        <v>749</v>
      </c>
      <c r="D1378" s="7">
        <f>IF(P1378&gt;0,RANK(P1378,(P1378:R1378,S1378:AG1378)),0)</f>
        <v>0</v>
      </c>
      <c r="E1378" s="7">
        <f>IF(Q1378&gt;0,RANK(Q1378,(P1378:R1378,S1378:AG1378)),0)</f>
        <v>4</v>
      </c>
      <c r="F1378" s="7">
        <f>IF(R1378&gt;0,RANK(R1378,(P1378:R1378,S1378:AG1378)),0)</f>
        <v>1</v>
      </c>
      <c r="G1378" s="7">
        <f>IF(S1378&gt;0,RANK(S1378,(P1378:R1378,S1378:AG1378)),0)</f>
        <v>2</v>
      </c>
      <c r="H1378" s="48">
        <f t="shared" si="789"/>
        <v>460</v>
      </c>
      <c r="I1378" s="163">
        <f t="shared" si="787"/>
        <v>0.6141522029372497</v>
      </c>
      <c r="J1378" s="2"/>
      <c r="K1378" s="2">
        <f t="shared" si="790"/>
        <v>0</v>
      </c>
      <c r="L1378" s="2">
        <f t="shared" si="791"/>
        <v>7.209612817089453E-2</v>
      </c>
      <c r="M1378" s="2">
        <f t="shared" si="792"/>
        <v>0.7289719626168224</v>
      </c>
      <c r="N1378" s="2">
        <f t="shared" si="775"/>
        <v>0.11481975967957277</v>
      </c>
      <c r="O1378" s="2">
        <f t="shared" si="776"/>
        <v>8.4112149532710331E-2</v>
      </c>
      <c r="Q1378" s="1">
        <v>54</v>
      </c>
      <c r="R1378" s="1">
        <v>546</v>
      </c>
      <c r="S1378" s="1">
        <v>86</v>
      </c>
      <c r="T1378" s="1">
        <v>63</v>
      </c>
      <c r="AI1378" s="7">
        <f t="shared" si="793"/>
        <v>3</v>
      </c>
      <c r="AJ1378" s="7">
        <f t="shared" si="794"/>
        <v>0</v>
      </c>
      <c r="AK1378" s="7">
        <f t="shared" si="795"/>
        <v>0</v>
      </c>
      <c r="AL1378" s="7">
        <f t="shared" si="796"/>
        <v>0</v>
      </c>
      <c r="AM1378" s="2">
        <f t="shared" si="797"/>
        <v>8.4112149532710276E-2</v>
      </c>
      <c r="AN1378" s="2">
        <f t="shared" si="798"/>
        <v>0</v>
      </c>
      <c r="AO1378" s="2">
        <f t="shared" si="799"/>
        <v>0</v>
      </c>
      <c r="AP1378" s="2">
        <f t="shared" si="800"/>
        <v>0</v>
      </c>
      <c r="AR1378" t="str">
        <f t="shared" si="767"/>
        <v>Cibola</v>
      </c>
      <c r="AS1378" t="s">
        <v>886</v>
      </c>
      <c r="AT1378">
        <v>2</v>
      </c>
      <c r="AV1378" s="91">
        <v>35</v>
      </c>
      <c r="AW1378" s="93">
        <v>6</v>
      </c>
      <c r="AX1378" s="99">
        <f t="shared" si="801"/>
        <v>35006</v>
      </c>
      <c r="AZ1378" s="7" t="s">
        <v>3053</v>
      </c>
      <c r="BA1378" t="s">
        <v>3290</v>
      </c>
    </row>
    <row r="1379" spans="1:53" hidden="1" outlineLevel="1">
      <c r="A1379" t="s">
        <v>455</v>
      </c>
      <c r="B1379" t="s">
        <v>886</v>
      </c>
      <c r="C1379" s="1">
        <f t="shared" si="788"/>
        <v>743</v>
      </c>
      <c r="D1379" s="7">
        <f>IF(P1379&gt;0,RANK(P1379,(P1379:R1379,S1379:AG1379)),0)</f>
        <v>0</v>
      </c>
      <c r="E1379" s="7">
        <f>IF(Q1379&gt;0,RANK(Q1379,(P1379:R1379,S1379:AG1379)),0)</f>
        <v>4</v>
      </c>
      <c r="F1379" s="7">
        <f>IF(R1379&gt;0,RANK(R1379,(P1379:R1379,S1379:AG1379)),0)</f>
        <v>1</v>
      </c>
      <c r="G1379" s="7">
        <f>IF(S1379&gt;0,RANK(S1379,(P1379:R1379,S1379:AG1379)),0)</f>
        <v>3</v>
      </c>
      <c r="H1379" s="48">
        <f t="shared" si="789"/>
        <v>432</v>
      </c>
      <c r="I1379" s="163">
        <f t="shared" si="787"/>
        <v>0.58142664872139971</v>
      </c>
      <c r="J1379" s="2"/>
      <c r="K1379" s="2">
        <f t="shared" si="790"/>
        <v>0</v>
      </c>
      <c r="L1379" s="2">
        <f t="shared" si="791"/>
        <v>4.5760430686406457E-2</v>
      </c>
      <c r="M1379" s="2">
        <f t="shared" si="792"/>
        <v>0.71197846567967693</v>
      </c>
      <c r="N1379" s="2">
        <f t="shared" si="775"/>
        <v>0.1117092866756393</v>
      </c>
      <c r="O1379" s="2">
        <f t="shared" si="776"/>
        <v>0.13055181695827733</v>
      </c>
      <c r="Q1379" s="1">
        <v>34</v>
      </c>
      <c r="R1379" s="1">
        <v>529</v>
      </c>
      <c r="S1379" s="1">
        <v>83</v>
      </c>
      <c r="T1379" s="1">
        <v>97</v>
      </c>
      <c r="AI1379" s="7">
        <f t="shared" si="793"/>
        <v>2</v>
      </c>
      <c r="AJ1379" s="7">
        <f t="shared" si="794"/>
        <v>0</v>
      </c>
      <c r="AK1379" s="7">
        <f t="shared" si="795"/>
        <v>0</v>
      </c>
      <c r="AL1379" s="7">
        <f t="shared" si="796"/>
        <v>0</v>
      </c>
      <c r="AM1379" s="2">
        <f t="shared" si="797"/>
        <v>0.13055181695827725</v>
      </c>
      <c r="AN1379" s="2">
        <f t="shared" si="798"/>
        <v>0</v>
      </c>
      <c r="AO1379" s="2">
        <f t="shared" si="799"/>
        <v>0</v>
      </c>
      <c r="AP1379" s="2">
        <f t="shared" si="800"/>
        <v>0</v>
      </c>
      <c r="AR1379" t="str">
        <f t="shared" si="767"/>
        <v>Colfax</v>
      </c>
      <c r="AS1379" t="s">
        <v>886</v>
      </c>
      <c r="AT1379">
        <v>3</v>
      </c>
      <c r="AV1379" s="91">
        <v>35</v>
      </c>
      <c r="AW1379" s="93">
        <v>7</v>
      </c>
      <c r="AX1379" s="99">
        <f t="shared" si="801"/>
        <v>35007</v>
      </c>
      <c r="AZ1379" s="7" t="s">
        <v>3053</v>
      </c>
      <c r="BA1379" t="s">
        <v>3290</v>
      </c>
    </row>
    <row r="1380" spans="1:53" hidden="1" outlineLevel="1">
      <c r="A1380" t="s">
        <v>1</v>
      </c>
      <c r="B1380" t="s">
        <v>886</v>
      </c>
      <c r="C1380" s="1">
        <f t="shared" si="788"/>
        <v>3573</v>
      </c>
      <c r="D1380" s="7">
        <f>IF(P1380&gt;0,RANK(P1380,(P1380:R1380,S1380:AG1380)),0)</f>
        <v>0</v>
      </c>
      <c r="E1380" s="7">
        <f>IF(Q1380&gt;0,RANK(Q1380,(P1380:R1380,S1380:AG1380)),0)</f>
        <v>4</v>
      </c>
      <c r="F1380" s="7">
        <f>IF(R1380&gt;0,RANK(R1380,(P1380:R1380,S1380:AG1380)),0)</f>
        <v>1</v>
      </c>
      <c r="G1380" s="7">
        <f>IF(S1380&gt;0,RANK(S1380,(P1380:R1380,S1380:AG1380)),0)</f>
        <v>3</v>
      </c>
      <c r="H1380" s="48">
        <f t="shared" si="789"/>
        <v>2391</v>
      </c>
      <c r="I1380" s="163">
        <f t="shared" si="787"/>
        <v>0.66918555835432414</v>
      </c>
      <c r="J1380" s="2"/>
      <c r="K1380" s="2">
        <f t="shared" si="790"/>
        <v>0</v>
      </c>
      <c r="L1380" s="2">
        <f t="shared" si="791"/>
        <v>6.9129582983487259E-2</v>
      </c>
      <c r="M1380" s="2">
        <f t="shared" si="792"/>
        <v>0.75818639798488663</v>
      </c>
      <c r="N1380" s="2">
        <f t="shared" si="775"/>
        <v>8.3683179401063526E-2</v>
      </c>
      <c r="O1380" s="2">
        <f t="shared" si="776"/>
        <v>8.9000839630562587E-2</v>
      </c>
      <c r="Q1380" s="1">
        <v>247</v>
      </c>
      <c r="R1380" s="1">
        <v>2709</v>
      </c>
      <c r="S1380" s="1">
        <v>299</v>
      </c>
      <c r="T1380" s="1">
        <v>318</v>
      </c>
      <c r="AI1380" s="7">
        <f t="shared" si="793"/>
        <v>2</v>
      </c>
      <c r="AJ1380" s="7">
        <f t="shared" si="794"/>
        <v>0</v>
      </c>
      <c r="AK1380" s="7">
        <f t="shared" si="795"/>
        <v>0</v>
      </c>
      <c r="AL1380" s="7">
        <f t="shared" si="796"/>
        <v>0</v>
      </c>
      <c r="AM1380" s="2">
        <f t="shared" si="797"/>
        <v>8.9000839630562559E-2</v>
      </c>
      <c r="AN1380" s="2">
        <f t="shared" si="798"/>
        <v>0</v>
      </c>
      <c r="AO1380" s="2">
        <f t="shared" si="799"/>
        <v>0</v>
      </c>
      <c r="AP1380" s="2">
        <f t="shared" si="800"/>
        <v>0</v>
      </c>
      <c r="AR1380" t="str">
        <f t="shared" si="767"/>
        <v>Curry</v>
      </c>
      <c r="AS1380" t="s">
        <v>886</v>
      </c>
      <c r="AT1380">
        <v>3</v>
      </c>
      <c r="AV1380" s="91">
        <v>35</v>
      </c>
      <c r="AW1380" s="93">
        <v>9</v>
      </c>
      <c r="AX1380" s="99">
        <f t="shared" si="801"/>
        <v>35009</v>
      </c>
      <c r="AZ1380" s="7" t="s">
        <v>3053</v>
      </c>
      <c r="BA1380" t="s">
        <v>3290</v>
      </c>
    </row>
    <row r="1381" spans="1:53" hidden="1" outlineLevel="1">
      <c r="A1381" t="s">
        <v>1819</v>
      </c>
      <c r="B1381" t="s">
        <v>886</v>
      </c>
      <c r="C1381" s="1">
        <f t="shared" si="788"/>
        <v>134</v>
      </c>
      <c r="D1381" s="7">
        <f>IF(P1381&gt;0,RANK(P1381,(P1381:R1381,S1381:AG1381)),0)</f>
        <v>0</v>
      </c>
      <c r="E1381" s="7">
        <f>IF(Q1381&gt;0,RANK(Q1381,(P1381:R1381,S1381:AG1381)),0)</f>
        <v>2</v>
      </c>
      <c r="F1381" s="7">
        <f>IF(R1381&gt;0,RANK(R1381,(P1381:R1381,S1381:AG1381)),0)</f>
        <v>1</v>
      </c>
      <c r="G1381" s="7">
        <f>IF(S1381&gt;0,RANK(S1381,(P1381:R1381,S1381:AG1381)),0)</f>
        <v>3</v>
      </c>
      <c r="H1381" s="48">
        <f t="shared" si="789"/>
        <v>62</v>
      </c>
      <c r="I1381" s="163">
        <f t="shared" si="787"/>
        <v>0.46268656716417911</v>
      </c>
      <c r="J1381" s="2"/>
      <c r="K1381" s="2">
        <f t="shared" si="790"/>
        <v>0</v>
      </c>
      <c r="L1381" s="2">
        <f t="shared" si="791"/>
        <v>0.14925373134328357</v>
      </c>
      <c r="M1381" s="2">
        <f t="shared" si="792"/>
        <v>0.61194029850746268</v>
      </c>
      <c r="N1381" s="2">
        <f t="shared" si="775"/>
        <v>0.11940298507462686</v>
      </c>
      <c r="O1381" s="2">
        <f t="shared" si="776"/>
        <v>0.11940298507462689</v>
      </c>
      <c r="Q1381" s="1">
        <v>20</v>
      </c>
      <c r="R1381" s="1">
        <v>82</v>
      </c>
      <c r="S1381" s="1">
        <v>16</v>
      </c>
      <c r="T1381" s="1">
        <v>16</v>
      </c>
      <c r="AI1381" s="7">
        <f t="shared" si="793"/>
        <v>3</v>
      </c>
      <c r="AJ1381" s="7">
        <f t="shared" si="794"/>
        <v>0</v>
      </c>
      <c r="AK1381" s="7">
        <f t="shared" si="795"/>
        <v>0</v>
      </c>
      <c r="AL1381" s="7">
        <f t="shared" si="796"/>
        <v>0</v>
      </c>
      <c r="AM1381" s="2">
        <f t="shared" si="797"/>
        <v>0.11940298507462686</v>
      </c>
      <c r="AN1381" s="2">
        <f t="shared" si="798"/>
        <v>0</v>
      </c>
      <c r="AO1381" s="2">
        <f t="shared" si="799"/>
        <v>0</v>
      </c>
      <c r="AP1381" s="2">
        <f t="shared" si="800"/>
        <v>0</v>
      </c>
      <c r="AR1381" t="str">
        <f t="shared" si="767"/>
        <v>De Baca</v>
      </c>
      <c r="AS1381" t="s">
        <v>886</v>
      </c>
      <c r="AT1381">
        <v>2</v>
      </c>
      <c r="AV1381" s="91">
        <v>35</v>
      </c>
      <c r="AW1381" s="93">
        <v>11</v>
      </c>
      <c r="AX1381" s="99">
        <f t="shared" si="801"/>
        <v>35011</v>
      </c>
      <c r="AZ1381" s="7" t="s">
        <v>3053</v>
      </c>
      <c r="BA1381" t="s">
        <v>3290</v>
      </c>
    </row>
    <row r="1382" spans="1:53" hidden="1" outlineLevel="1">
      <c r="A1382" t="s">
        <v>3169</v>
      </c>
      <c r="B1382" t="s">
        <v>886</v>
      </c>
      <c r="C1382" s="1">
        <f t="shared" si="788"/>
        <v>4974</v>
      </c>
      <c r="D1382" s="7">
        <f>IF(P1382&gt;0,RANK(P1382,(P1382:R1382,S1382:AG1382)),0)</f>
        <v>0</v>
      </c>
      <c r="E1382" s="7">
        <f>IF(Q1382&gt;0,RANK(Q1382,(P1382:R1382,S1382:AG1382)),0)</f>
        <v>4</v>
      </c>
      <c r="F1382" s="7">
        <f>IF(R1382&gt;0,RANK(R1382,(P1382:R1382,S1382:AG1382)),0)</f>
        <v>1</v>
      </c>
      <c r="G1382" s="7">
        <f>IF(S1382&gt;0,RANK(S1382,(P1382:R1382,S1382:AG1382)),0)</f>
        <v>2</v>
      </c>
      <c r="H1382" s="48">
        <f t="shared" si="789"/>
        <v>3080</v>
      </c>
      <c r="I1382" s="163">
        <f t="shared" si="787"/>
        <v>0.61921994370727784</v>
      </c>
      <c r="J1382" s="2"/>
      <c r="K1382" s="2">
        <f t="shared" si="790"/>
        <v>0</v>
      </c>
      <c r="L1382" s="2">
        <f t="shared" si="791"/>
        <v>5.7096903900281465E-2</v>
      </c>
      <c r="M1382" s="2">
        <f t="shared" si="792"/>
        <v>0.7301970245275432</v>
      </c>
      <c r="N1382" s="2">
        <f t="shared" si="775"/>
        <v>0.11097708082026538</v>
      </c>
      <c r="O1382" s="2">
        <f t="shared" si="776"/>
        <v>0.10172899075190998</v>
      </c>
      <c r="Q1382" s="1">
        <v>284</v>
      </c>
      <c r="R1382" s="1">
        <v>3632</v>
      </c>
      <c r="S1382" s="1">
        <v>552</v>
      </c>
      <c r="T1382" s="1">
        <v>506</v>
      </c>
      <c r="AI1382" s="7">
        <f t="shared" si="793"/>
        <v>3</v>
      </c>
      <c r="AJ1382" s="7">
        <f t="shared" si="794"/>
        <v>0</v>
      </c>
      <c r="AK1382" s="7">
        <f t="shared" si="795"/>
        <v>0</v>
      </c>
      <c r="AL1382" s="7">
        <f t="shared" si="796"/>
        <v>0</v>
      </c>
      <c r="AM1382" s="2">
        <f t="shared" si="797"/>
        <v>0.10172899075190993</v>
      </c>
      <c r="AN1382" s="2">
        <f t="shared" si="798"/>
        <v>0</v>
      </c>
      <c r="AO1382" s="2">
        <f t="shared" si="799"/>
        <v>0</v>
      </c>
      <c r="AP1382" s="2">
        <f t="shared" si="800"/>
        <v>0</v>
      </c>
      <c r="AR1382" t="str">
        <f t="shared" si="767"/>
        <v>Dona Ana</v>
      </c>
      <c r="AS1382" t="s">
        <v>886</v>
      </c>
      <c r="AT1382">
        <v>2</v>
      </c>
      <c r="AV1382" s="91">
        <v>35</v>
      </c>
      <c r="AW1382" s="93">
        <v>13</v>
      </c>
      <c r="AX1382" s="99">
        <f t="shared" si="801"/>
        <v>35013</v>
      </c>
      <c r="AZ1382" s="7" t="s">
        <v>3053</v>
      </c>
      <c r="BA1382" t="s">
        <v>3290</v>
      </c>
    </row>
    <row r="1383" spans="1:53" hidden="1" outlineLevel="1">
      <c r="A1383" t="s">
        <v>1683</v>
      </c>
      <c r="B1383" t="s">
        <v>886</v>
      </c>
      <c r="C1383" s="1">
        <f t="shared" si="788"/>
        <v>2691</v>
      </c>
      <c r="D1383" s="7">
        <f>IF(P1383&gt;0,RANK(P1383,(P1383:R1383,S1383:AG1383)),0)</f>
        <v>0</v>
      </c>
      <c r="E1383" s="7">
        <f>IF(Q1383&gt;0,RANK(Q1383,(P1383:R1383,S1383:AG1383)),0)</f>
        <v>4</v>
      </c>
      <c r="F1383" s="7">
        <f>IF(R1383&gt;0,RANK(R1383,(P1383:R1383,S1383:AG1383)),0)</f>
        <v>1</v>
      </c>
      <c r="G1383" s="7">
        <f>IF(S1383&gt;0,RANK(S1383,(P1383:R1383,S1383:AG1383)),0)</f>
        <v>3</v>
      </c>
      <c r="H1383" s="48">
        <f t="shared" si="789"/>
        <v>1714</v>
      </c>
      <c r="I1383" s="163">
        <f t="shared" si="787"/>
        <v>0.63693794128576742</v>
      </c>
      <c r="J1383" s="2"/>
      <c r="K1383" s="2">
        <f t="shared" si="790"/>
        <v>0</v>
      </c>
      <c r="L1383" s="2">
        <f t="shared" si="791"/>
        <v>6.5403195837978448E-2</v>
      </c>
      <c r="M1383" s="2">
        <f t="shared" si="792"/>
        <v>0.74136008918617613</v>
      </c>
      <c r="N1383" s="2">
        <f t="shared" si="775"/>
        <v>8.881456707543664E-2</v>
      </c>
      <c r="O1383" s="2">
        <f t="shared" si="776"/>
        <v>0.10442214790040874</v>
      </c>
      <c r="Q1383" s="1">
        <v>176</v>
      </c>
      <c r="R1383" s="1">
        <v>1995</v>
      </c>
      <c r="S1383" s="1">
        <v>239</v>
      </c>
      <c r="T1383" s="1">
        <v>281</v>
      </c>
      <c r="AI1383" s="7">
        <f t="shared" si="793"/>
        <v>2</v>
      </c>
      <c r="AJ1383" s="7">
        <f t="shared" si="794"/>
        <v>0</v>
      </c>
      <c r="AK1383" s="7">
        <f t="shared" si="795"/>
        <v>0</v>
      </c>
      <c r="AL1383" s="7">
        <f t="shared" si="796"/>
        <v>0</v>
      </c>
      <c r="AM1383" s="2">
        <f t="shared" si="797"/>
        <v>0.10442214790040877</v>
      </c>
      <c r="AN1383" s="2">
        <f t="shared" si="798"/>
        <v>0</v>
      </c>
      <c r="AO1383" s="2">
        <f t="shared" si="799"/>
        <v>0</v>
      </c>
      <c r="AP1383" s="2">
        <f t="shared" si="800"/>
        <v>0</v>
      </c>
      <c r="AR1383" t="str">
        <f t="shared" si="767"/>
        <v>Eddy</v>
      </c>
      <c r="AS1383" t="s">
        <v>886</v>
      </c>
      <c r="AT1383">
        <v>2</v>
      </c>
      <c r="AV1383" s="91">
        <v>35</v>
      </c>
      <c r="AW1383" s="93">
        <v>15</v>
      </c>
      <c r="AX1383" s="99">
        <f t="shared" si="801"/>
        <v>35015</v>
      </c>
      <c r="AZ1383" s="7" t="s">
        <v>3053</v>
      </c>
      <c r="BA1383" t="s">
        <v>3290</v>
      </c>
    </row>
    <row r="1384" spans="1:53" hidden="1" outlineLevel="1">
      <c r="A1384" t="s">
        <v>2109</v>
      </c>
      <c r="B1384" t="s">
        <v>886</v>
      </c>
      <c r="C1384" s="1">
        <f t="shared" si="788"/>
        <v>1287</v>
      </c>
      <c r="D1384" s="7">
        <f>IF(P1384&gt;0,RANK(P1384,(P1384:R1384,S1384:AG1384)),0)</f>
        <v>0</v>
      </c>
      <c r="E1384" s="7">
        <f>IF(Q1384&gt;0,RANK(Q1384,(P1384:R1384,S1384:AG1384)),0)</f>
        <v>4</v>
      </c>
      <c r="F1384" s="7">
        <f>IF(R1384&gt;0,RANK(R1384,(P1384:R1384,S1384:AG1384)),0)</f>
        <v>1</v>
      </c>
      <c r="G1384" s="7">
        <f>IF(S1384&gt;0,RANK(S1384,(P1384:R1384,S1384:AG1384)),0)</f>
        <v>2</v>
      </c>
      <c r="H1384" s="48">
        <f t="shared" si="789"/>
        <v>761</v>
      </c>
      <c r="I1384" s="163">
        <f t="shared" si="787"/>
        <v>0.5912975912975913</v>
      </c>
      <c r="J1384" s="2"/>
      <c r="K1384" s="2">
        <f t="shared" si="790"/>
        <v>0</v>
      </c>
      <c r="L1384" s="2">
        <f t="shared" si="791"/>
        <v>4.584304584304584E-2</v>
      </c>
      <c r="M1384" s="2">
        <f t="shared" si="792"/>
        <v>0.71717171717171713</v>
      </c>
      <c r="N1384" s="2">
        <f t="shared" si="775"/>
        <v>0.12587412587412589</v>
      </c>
      <c r="O1384" s="2">
        <f t="shared" si="776"/>
        <v>0.1111111111111111</v>
      </c>
      <c r="Q1384" s="1">
        <v>59</v>
      </c>
      <c r="R1384" s="1">
        <v>923</v>
      </c>
      <c r="S1384" s="1">
        <v>162</v>
      </c>
      <c r="T1384" s="1">
        <v>143</v>
      </c>
      <c r="AI1384" s="7">
        <f t="shared" si="793"/>
        <v>3</v>
      </c>
      <c r="AJ1384" s="7">
        <f t="shared" si="794"/>
        <v>0</v>
      </c>
      <c r="AK1384" s="7">
        <f t="shared" si="795"/>
        <v>0</v>
      </c>
      <c r="AL1384" s="7">
        <f t="shared" si="796"/>
        <v>0</v>
      </c>
      <c r="AM1384" s="2">
        <f t="shared" si="797"/>
        <v>0.1111111111111111</v>
      </c>
      <c r="AN1384" s="2">
        <f t="shared" si="798"/>
        <v>0</v>
      </c>
      <c r="AO1384" s="2">
        <f t="shared" si="799"/>
        <v>0</v>
      </c>
      <c r="AP1384" s="2">
        <f t="shared" si="800"/>
        <v>0</v>
      </c>
      <c r="AR1384" t="str">
        <f t="shared" si="767"/>
        <v>Grant</v>
      </c>
      <c r="AS1384" t="s">
        <v>886</v>
      </c>
      <c r="AT1384">
        <v>2</v>
      </c>
      <c r="AV1384" s="91">
        <v>35</v>
      </c>
      <c r="AW1384" s="93">
        <v>17</v>
      </c>
      <c r="AX1384" s="99">
        <f t="shared" si="801"/>
        <v>35017</v>
      </c>
      <c r="AZ1384" s="7" t="s">
        <v>3053</v>
      </c>
      <c r="BA1384" t="s">
        <v>3290</v>
      </c>
    </row>
    <row r="1385" spans="1:53" hidden="1" outlineLevel="1">
      <c r="A1385" t="s">
        <v>1204</v>
      </c>
      <c r="B1385" t="s">
        <v>886</v>
      </c>
      <c r="C1385" s="1">
        <f t="shared" si="788"/>
        <v>126</v>
      </c>
      <c r="D1385" s="7">
        <f>IF(P1385&gt;0,RANK(P1385,(P1385:R1385,S1385:AG1385)),0)</f>
        <v>0</v>
      </c>
      <c r="E1385" s="7">
        <f>IF(Q1385&gt;0,RANK(Q1385,(P1385:R1385,S1385:AG1385)),0)</f>
        <v>3</v>
      </c>
      <c r="F1385" s="7">
        <f>IF(R1385&gt;0,RANK(R1385,(P1385:R1385,S1385:AG1385)),0)</f>
        <v>1</v>
      </c>
      <c r="G1385" s="7">
        <f>IF(S1385&gt;0,RANK(S1385,(P1385:R1385,S1385:AG1385)),0)</f>
        <v>4</v>
      </c>
      <c r="H1385" s="48">
        <f t="shared" si="789"/>
        <v>69</v>
      </c>
      <c r="I1385" s="163">
        <f t="shared" si="787"/>
        <v>0.54761904761904767</v>
      </c>
      <c r="J1385" s="2"/>
      <c r="K1385" s="2">
        <f t="shared" si="790"/>
        <v>0</v>
      </c>
      <c r="L1385" s="2">
        <f t="shared" si="791"/>
        <v>0.11904761904761904</v>
      </c>
      <c r="M1385" s="2">
        <f t="shared" si="792"/>
        <v>0.67460317460317465</v>
      </c>
      <c r="N1385" s="2">
        <f t="shared" si="775"/>
        <v>7.9365079365079361E-2</v>
      </c>
      <c r="O1385" s="2">
        <f t="shared" si="776"/>
        <v>0.12698412698412692</v>
      </c>
      <c r="Q1385" s="1">
        <v>15</v>
      </c>
      <c r="R1385" s="1">
        <v>85</v>
      </c>
      <c r="S1385" s="1">
        <v>10</v>
      </c>
      <c r="T1385" s="1">
        <v>16</v>
      </c>
      <c r="AI1385" s="7">
        <f t="shared" si="793"/>
        <v>2</v>
      </c>
      <c r="AJ1385" s="7">
        <f t="shared" si="794"/>
        <v>0</v>
      </c>
      <c r="AK1385" s="7">
        <f t="shared" si="795"/>
        <v>0</v>
      </c>
      <c r="AL1385" s="7">
        <f t="shared" si="796"/>
        <v>0</v>
      </c>
      <c r="AM1385" s="2">
        <f t="shared" si="797"/>
        <v>0.12698412698412698</v>
      </c>
      <c r="AN1385" s="2">
        <f t="shared" si="798"/>
        <v>0</v>
      </c>
      <c r="AO1385" s="2">
        <f t="shared" si="799"/>
        <v>0</v>
      </c>
      <c r="AP1385" s="2">
        <f t="shared" si="800"/>
        <v>0</v>
      </c>
      <c r="AR1385" t="str">
        <f t="shared" si="767"/>
        <v>Guadalupe</v>
      </c>
      <c r="AS1385" t="s">
        <v>886</v>
      </c>
      <c r="AT1385">
        <v>2</v>
      </c>
      <c r="AV1385" s="91">
        <v>35</v>
      </c>
      <c r="AW1385" s="93">
        <v>19</v>
      </c>
      <c r="AX1385" s="99">
        <f t="shared" si="801"/>
        <v>35019</v>
      </c>
      <c r="AZ1385" s="7" t="s">
        <v>3053</v>
      </c>
      <c r="BA1385" t="s">
        <v>3290</v>
      </c>
    </row>
    <row r="1386" spans="1:53" hidden="1" outlineLevel="1">
      <c r="A1386" t="s">
        <v>1205</v>
      </c>
      <c r="B1386" t="s">
        <v>886</v>
      </c>
      <c r="C1386" s="1">
        <f t="shared" si="788"/>
        <v>201</v>
      </c>
      <c r="D1386" s="7">
        <f>IF(P1386&gt;0,RANK(P1386,(P1386:R1386,S1386:AG1386)),0)</f>
        <v>0</v>
      </c>
      <c r="E1386" s="7">
        <f>IF(Q1386&gt;0,RANK(Q1386,(P1386:R1386,S1386:AG1386)),0)</f>
        <v>4</v>
      </c>
      <c r="F1386" s="7">
        <f>IF(R1386&gt;0,RANK(R1386,(P1386:R1386,S1386:AG1386)),0)</f>
        <v>1</v>
      </c>
      <c r="G1386" s="7">
        <f>IF(S1386&gt;0,RANK(S1386,(P1386:R1386,S1386:AG1386)),0)</f>
        <v>3</v>
      </c>
      <c r="H1386" s="48">
        <f t="shared" si="789"/>
        <v>124</v>
      </c>
      <c r="I1386" s="163">
        <f t="shared" si="787"/>
        <v>0.61691542288557211</v>
      </c>
      <c r="J1386" s="2"/>
      <c r="K1386" s="2">
        <f t="shared" si="790"/>
        <v>0</v>
      </c>
      <c r="L1386" s="2">
        <f t="shared" si="791"/>
        <v>5.4726368159203981E-2</v>
      </c>
      <c r="M1386" s="2">
        <f t="shared" si="792"/>
        <v>0.73631840796019898</v>
      </c>
      <c r="N1386" s="2">
        <f t="shared" si="775"/>
        <v>8.9552238805970144E-2</v>
      </c>
      <c r="O1386" s="2">
        <f t="shared" si="776"/>
        <v>0.11940298507462692</v>
      </c>
      <c r="Q1386" s="1">
        <v>11</v>
      </c>
      <c r="R1386" s="1">
        <v>148</v>
      </c>
      <c r="S1386" s="1">
        <v>18</v>
      </c>
      <c r="T1386" s="1">
        <v>24</v>
      </c>
      <c r="AI1386" s="7">
        <f t="shared" si="793"/>
        <v>2</v>
      </c>
      <c r="AJ1386" s="7">
        <f t="shared" si="794"/>
        <v>0</v>
      </c>
      <c r="AK1386" s="7">
        <f t="shared" si="795"/>
        <v>0</v>
      </c>
      <c r="AL1386" s="7">
        <f t="shared" si="796"/>
        <v>0</v>
      </c>
      <c r="AM1386" s="2">
        <f t="shared" si="797"/>
        <v>0.11940298507462686</v>
      </c>
      <c r="AN1386" s="2">
        <f t="shared" si="798"/>
        <v>0</v>
      </c>
      <c r="AO1386" s="2">
        <f t="shared" si="799"/>
        <v>0</v>
      </c>
      <c r="AP1386" s="2">
        <f t="shared" si="800"/>
        <v>0</v>
      </c>
      <c r="AR1386" t="str">
        <f t="shared" si="767"/>
        <v>Harding</v>
      </c>
      <c r="AS1386" t="s">
        <v>886</v>
      </c>
      <c r="AT1386">
        <v>3</v>
      </c>
      <c r="AV1386" s="91">
        <v>35</v>
      </c>
      <c r="AW1386" s="93">
        <v>21</v>
      </c>
      <c r="AX1386" s="99">
        <f t="shared" si="801"/>
        <v>35021</v>
      </c>
      <c r="AZ1386" s="7" t="s">
        <v>3053</v>
      </c>
      <c r="BA1386" t="s">
        <v>3290</v>
      </c>
    </row>
    <row r="1387" spans="1:53" hidden="1" outlineLevel="1">
      <c r="A1387" t="s">
        <v>1210</v>
      </c>
      <c r="B1387" t="s">
        <v>886</v>
      </c>
      <c r="C1387" s="1">
        <f t="shared" si="788"/>
        <v>230</v>
      </c>
      <c r="D1387" s="7">
        <f>IF(P1387&gt;0,RANK(P1387,(P1387:R1387,S1387:AG1387)),0)</f>
        <v>0</v>
      </c>
      <c r="E1387" s="7">
        <f>IF(Q1387&gt;0,RANK(Q1387,(P1387:R1387,S1387:AG1387)),0)</f>
        <v>4</v>
      </c>
      <c r="F1387" s="7">
        <f>IF(R1387&gt;0,RANK(R1387,(P1387:R1387,S1387:AG1387)),0)</f>
        <v>1</v>
      </c>
      <c r="G1387" s="7">
        <f>IF(S1387&gt;0,RANK(S1387,(P1387:R1387,S1387:AG1387)),0)</f>
        <v>3</v>
      </c>
      <c r="H1387" s="48">
        <f t="shared" si="789"/>
        <v>159</v>
      </c>
      <c r="I1387" s="163">
        <f t="shared" si="787"/>
        <v>0.69130434782608696</v>
      </c>
      <c r="J1387" s="2"/>
      <c r="K1387" s="2">
        <f t="shared" si="790"/>
        <v>0</v>
      </c>
      <c r="L1387" s="2">
        <f t="shared" si="791"/>
        <v>3.9130434782608699E-2</v>
      </c>
      <c r="M1387" s="2">
        <f t="shared" si="792"/>
        <v>0.78695652173913044</v>
      </c>
      <c r="N1387" s="2">
        <f t="shared" si="775"/>
        <v>7.8260869565217397E-2</v>
      </c>
      <c r="O1387" s="2">
        <f t="shared" si="776"/>
        <v>9.5652173913043467E-2</v>
      </c>
      <c r="Q1387" s="1">
        <v>9</v>
      </c>
      <c r="R1387" s="1">
        <v>181</v>
      </c>
      <c r="S1387" s="1">
        <v>18</v>
      </c>
      <c r="T1387" s="1">
        <v>22</v>
      </c>
      <c r="AI1387" s="7">
        <f t="shared" si="793"/>
        <v>2</v>
      </c>
      <c r="AJ1387" s="7">
        <f t="shared" si="794"/>
        <v>0</v>
      </c>
      <c r="AK1387" s="7">
        <f t="shared" si="795"/>
        <v>0</v>
      </c>
      <c r="AL1387" s="7">
        <f t="shared" si="796"/>
        <v>0</v>
      </c>
      <c r="AM1387" s="2">
        <f t="shared" si="797"/>
        <v>9.5652173913043481E-2</v>
      </c>
      <c r="AN1387" s="2">
        <f t="shared" si="798"/>
        <v>0</v>
      </c>
      <c r="AO1387" s="2">
        <f t="shared" si="799"/>
        <v>0</v>
      </c>
      <c r="AP1387" s="2">
        <f t="shared" si="800"/>
        <v>0</v>
      </c>
      <c r="AR1387" t="str">
        <f t="shared" si="767"/>
        <v>Hidalgo</v>
      </c>
      <c r="AS1387" t="s">
        <v>886</v>
      </c>
      <c r="AT1387">
        <v>2</v>
      </c>
      <c r="AV1387" s="91">
        <v>35</v>
      </c>
      <c r="AW1387" s="93">
        <v>23</v>
      </c>
      <c r="AX1387" s="99">
        <f t="shared" si="801"/>
        <v>35023</v>
      </c>
      <c r="AZ1387" s="7" t="s">
        <v>3053</v>
      </c>
      <c r="BA1387" t="s">
        <v>3290</v>
      </c>
    </row>
    <row r="1388" spans="1:53" hidden="1" outlineLevel="1">
      <c r="A1388" t="s">
        <v>1432</v>
      </c>
      <c r="B1388" t="s">
        <v>886</v>
      </c>
      <c r="C1388" s="1">
        <f t="shared" si="788"/>
        <v>3294</v>
      </c>
      <c r="D1388" s="7">
        <f>IF(P1388&gt;0,RANK(P1388,(P1388:R1388,S1388:AG1388)),0)</f>
        <v>0</v>
      </c>
      <c r="E1388" s="7">
        <f>IF(Q1388&gt;0,RANK(Q1388,(P1388:R1388,S1388:AG1388)),0)</f>
        <v>3</v>
      </c>
      <c r="F1388" s="7">
        <f>IF(R1388&gt;0,RANK(R1388,(P1388:R1388,S1388:AG1388)),0)</f>
        <v>1</v>
      </c>
      <c r="G1388" s="7">
        <f>IF(S1388&gt;0,RANK(S1388,(P1388:R1388,S1388:AG1388)),0)</f>
        <v>4</v>
      </c>
      <c r="H1388" s="48">
        <f t="shared" si="789"/>
        <v>2123</v>
      </c>
      <c r="I1388" s="163">
        <f t="shared" si="787"/>
        <v>0.64450516089860355</v>
      </c>
      <c r="J1388" s="2"/>
      <c r="K1388" s="2">
        <f t="shared" si="790"/>
        <v>0</v>
      </c>
      <c r="L1388" s="2">
        <f t="shared" si="791"/>
        <v>7.4377656344869453E-2</v>
      </c>
      <c r="M1388" s="2">
        <f t="shared" si="792"/>
        <v>0.74954462659380694</v>
      </c>
      <c r="N1388" s="2">
        <f t="shared" si="775"/>
        <v>7.1038251366120214E-2</v>
      </c>
      <c r="O1388" s="2">
        <f t="shared" si="776"/>
        <v>0.10503946569520337</v>
      </c>
      <c r="Q1388" s="1">
        <v>245</v>
      </c>
      <c r="R1388" s="1">
        <v>2469</v>
      </c>
      <c r="S1388" s="1">
        <v>234</v>
      </c>
      <c r="T1388" s="1">
        <v>346</v>
      </c>
      <c r="AI1388" s="7">
        <f t="shared" si="793"/>
        <v>2</v>
      </c>
      <c r="AJ1388" s="7">
        <f t="shared" si="794"/>
        <v>0</v>
      </c>
      <c r="AK1388" s="7">
        <f t="shared" si="795"/>
        <v>0</v>
      </c>
      <c r="AL1388" s="7">
        <f t="shared" si="796"/>
        <v>0</v>
      </c>
      <c r="AM1388" s="2">
        <f t="shared" si="797"/>
        <v>0.10503946569520339</v>
      </c>
      <c r="AN1388" s="2">
        <f t="shared" si="798"/>
        <v>0</v>
      </c>
      <c r="AO1388" s="2">
        <f t="shared" si="799"/>
        <v>0</v>
      </c>
      <c r="AP1388" s="2">
        <f t="shared" si="800"/>
        <v>0</v>
      </c>
      <c r="AR1388" t="str">
        <f t="shared" si="767"/>
        <v>Lea</v>
      </c>
      <c r="AS1388" t="s">
        <v>886</v>
      </c>
      <c r="AT1388">
        <v>2</v>
      </c>
      <c r="AV1388" s="91">
        <v>35</v>
      </c>
      <c r="AW1388" s="93">
        <v>25</v>
      </c>
      <c r="AX1388" s="99">
        <f t="shared" si="801"/>
        <v>35025</v>
      </c>
      <c r="AZ1388" s="7" t="s">
        <v>3053</v>
      </c>
      <c r="BA1388" t="s">
        <v>3290</v>
      </c>
    </row>
    <row r="1389" spans="1:53" hidden="1" outlineLevel="1">
      <c r="A1389" t="s">
        <v>229</v>
      </c>
      <c r="B1389" t="s">
        <v>886</v>
      </c>
      <c r="C1389" s="1">
        <f t="shared" si="788"/>
        <v>2480</v>
      </c>
      <c r="D1389" s="7">
        <f>IF(P1389&gt;0,RANK(P1389,(P1389:R1389,S1389:AG1389)),0)</f>
        <v>0</v>
      </c>
      <c r="E1389" s="7">
        <f>IF(Q1389&gt;0,RANK(Q1389,(P1389:R1389,S1389:AG1389)),0)</f>
        <v>4</v>
      </c>
      <c r="F1389" s="7">
        <f>IF(R1389&gt;0,RANK(R1389,(P1389:R1389,S1389:AG1389)),0)</f>
        <v>1</v>
      </c>
      <c r="G1389" s="7">
        <f>IF(S1389&gt;0,RANK(S1389,(P1389:R1389,S1389:AG1389)),0)</f>
        <v>2</v>
      </c>
      <c r="H1389" s="48">
        <f t="shared" si="789"/>
        <v>1550</v>
      </c>
      <c r="I1389" s="163">
        <f t="shared" si="787"/>
        <v>0.625</v>
      </c>
      <c r="J1389" s="2"/>
      <c r="K1389" s="2">
        <f t="shared" si="790"/>
        <v>0</v>
      </c>
      <c r="L1389" s="2">
        <f t="shared" si="791"/>
        <v>6.4112903225806456E-2</v>
      </c>
      <c r="M1389" s="2">
        <f t="shared" si="792"/>
        <v>0.73669354838709677</v>
      </c>
      <c r="N1389" s="2">
        <f t="shared" si="775"/>
        <v>0.11169354838709677</v>
      </c>
      <c r="O1389" s="2">
        <f t="shared" si="776"/>
        <v>8.7500000000000022E-2</v>
      </c>
      <c r="Q1389" s="1">
        <v>159</v>
      </c>
      <c r="R1389" s="1">
        <v>1827</v>
      </c>
      <c r="S1389" s="1">
        <v>277</v>
      </c>
      <c r="T1389" s="1">
        <v>217</v>
      </c>
      <c r="AI1389" s="7">
        <f t="shared" si="793"/>
        <v>3</v>
      </c>
      <c r="AJ1389" s="7">
        <f t="shared" si="794"/>
        <v>0</v>
      </c>
      <c r="AK1389" s="7">
        <f t="shared" si="795"/>
        <v>0</v>
      </c>
      <c r="AL1389" s="7">
        <f t="shared" si="796"/>
        <v>0</v>
      </c>
      <c r="AM1389" s="2">
        <f t="shared" si="797"/>
        <v>8.7499999999999994E-2</v>
      </c>
      <c r="AN1389" s="2">
        <f t="shared" si="798"/>
        <v>0</v>
      </c>
      <c r="AO1389" s="2">
        <f t="shared" si="799"/>
        <v>0</v>
      </c>
      <c r="AP1389" s="2">
        <f t="shared" si="800"/>
        <v>0</v>
      </c>
      <c r="AR1389" t="str">
        <f t="shared" si="767"/>
        <v>Lincoln</v>
      </c>
      <c r="AS1389" t="s">
        <v>886</v>
      </c>
      <c r="AT1389">
        <v>2</v>
      </c>
      <c r="AV1389" s="91">
        <v>35</v>
      </c>
      <c r="AW1389" s="93">
        <v>27</v>
      </c>
      <c r="AX1389" s="99">
        <f t="shared" si="801"/>
        <v>35027</v>
      </c>
      <c r="AZ1389" s="7" t="s">
        <v>3053</v>
      </c>
      <c r="BA1389" t="s">
        <v>3290</v>
      </c>
    </row>
    <row r="1390" spans="1:53" hidden="1" outlineLevel="1">
      <c r="A1390" t="s">
        <v>1185</v>
      </c>
      <c r="B1390" t="s">
        <v>886</v>
      </c>
      <c r="C1390" s="1">
        <f t="shared" si="788"/>
        <v>1596</v>
      </c>
      <c r="D1390" s="7">
        <f>IF(P1390&gt;0,RANK(P1390,(P1390:R1390,S1390:AG1390)),0)</f>
        <v>0</v>
      </c>
      <c r="E1390" s="7">
        <f>IF(Q1390&gt;0,RANK(Q1390,(P1390:R1390,S1390:AG1390)),0)</f>
        <v>4</v>
      </c>
      <c r="F1390" s="7">
        <f>IF(R1390&gt;0,RANK(R1390,(P1390:R1390,S1390:AG1390)),0)</f>
        <v>1</v>
      </c>
      <c r="G1390" s="7">
        <f>IF(S1390&gt;0,RANK(S1390,(P1390:R1390,S1390:AG1390)),0)</f>
        <v>2</v>
      </c>
      <c r="H1390" s="48">
        <f t="shared" si="789"/>
        <v>857</v>
      </c>
      <c r="I1390" s="163">
        <f t="shared" si="787"/>
        <v>0.53696741854636587</v>
      </c>
      <c r="J1390" s="2"/>
      <c r="K1390" s="2">
        <f t="shared" si="790"/>
        <v>0</v>
      </c>
      <c r="L1390" s="2">
        <f t="shared" si="791"/>
        <v>6.3283208020050122E-2</v>
      </c>
      <c r="M1390" s="2">
        <f t="shared" si="792"/>
        <v>0.6835839598997494</v>
      </c>
      <c r="N1390" s="2">
        <f t="shared" si="775"/>
        <v>0.14661654135338345</v>
      </c>
      <c r="O1390" s="2">
        <f t="shared" si="776"/>
        <v>0.10651629072681698</v>
      </c>
      <c r="Q1390" s="1">
        <v>101</v>
      </c>
      <c r="R1390" s="1">
        <v>1091</v>
      </c>
      <c r="S1390" s="1">
        <v>234</v>
      </c>
      <c r="T1390" s="1">
        <v>170</v>
      </c>
      <c r="AI1390" s="7">
        <f t="shared" si="793"/>
        <v>3</v>
      </c>
      <c r="AJ1390" s="7">
        <f t="shared" si="794"/>
        <v>0</v>
      </c>
      <c r="AK1390" s="7">
        <f t="shared" si="795"/>
        <v>0</v>
      </c>
      <c r="AL1390" s="7">
        <f t="shared" si="796"/>
        <v>0</v>
      </c>
      <c r="AM1390" s="2">
        <f t="shared" si="797"/>
        <v>0.10651629072681704</v>
      </c>
      <c r="AN1390" s="2">
        <f t="shared" si="798"/>
        <v>0</v>
      </c>
      <c r="AO1390" s="2">
        <f t="shared" si="799"/>
        <v>0</v>
      </c>
      <c r="AP1390" s="2">
        <f t="shared" si="800"/>
        <v>0</v>
      </c>
      <c r="AR1390" t="str">
        <f t="shared" si="767"/>
        <v>Los Alamos</v>
      </c>
      <c r="AS1390" t="s">
        <v>886</v>
      </c>
      <c r="AT1390">
        <v>3</v>
      </c>
      <c r="AV1390" s="91">
        <v>35</v>
      </c>
      <c r="AW1390" s="93">
        <v>28</v>
      </c>
      <c r="AX1390" s="99">
        <f t="shared" si="801"/>
        <v>35028</v>
      </c>
      <c r="AZ1390" s="7" t="s">
        <v>3053</v>
      </c>
      <c r="BA1390" t="s">
        <v>3290</v>
      </c>
    </row>
    <row r="1391" spans="1:53" hidden="1" outlineLevel="1">
      <c r="A1391" t="s">
        <v>2511</v>
      </c>
      <c r="B1391" t="s">
        <v>886</v>
      </c>
      <c r="C1391" s="1">
        <f t="shared" si="788"/>
        <v>1023</v>
      </c>
      <c r="D1391" s="7">
        <f>IF(P1391&gt;0,RANK(P1391,(P1391:R1391,S1391:AG1391)),0)</f>
        <v>0</v>
      </c>
      <c r="E1391" s="7">
        <f>IF(Q1391&gt;0,RANK(Q1391,(P1391:R1391,S1391:AG1391)),0)</f>
        <v>4</v>
      </c>
      <c r="F1391" s="7">
        <f>IF(R1391&gt;0,RANK(R1391,(P1391:R1391,S1391:AG1391)),0)</f>
        <v>1</v>
      </c>
      <c r="G1391" s="7">
        <f>IF(S1391&gt;0,RANK(S1391,(P1391:R1391,S1391:AG1391)),0)</f>
        <v>2</v>
      </c>
      <c r="H1391" s="48">
        <f t="shared" si="789"/>
        <v>634</v>
      </c>
      <c r="I1391" s="163">
        <f t="shared" si="787"/>
        <v>0.61974584555229717</v>
      </c>
      <c r="J1391" s="2"/>
      <c r="K1391" s="2">
        <f t="shared" si="790"/>
        <v>0</v>
      </c>
      <c r="L1391" s="2">
        <f t="shared" si="791"/>
        <v>5.0830889540566963E-2</v>
      </c>
      <c r="M1391" s="2">
        <f t="shared" si="792"/>
        <v>0.73802541544477029</v>
      </c>
      <c r="N1391" s="2">
        <f t="shared" si="775"/>
        <v>0.11827956989247312</v>
      </c>
      <c r="O1391" s="2">
        <f t="shared" si="776"/>
        <v>9.2864125122189667E-2</v>
      </c>
      <c r="Q1391" s="1">
        <v>52</v>
      </c>
      <c r="R1391" s="1">
        <v>755</v>
      </c>
      <c r="S1391" s="1">
        <v>121</v>
      </c>
      <c r="T1391" s="1">
        <v>95</v>
      </c>
      <c r="AI1391" s="7">
        <f t="shared" si="793"/>
        <v>3</v>
      </c>
      <c r="AJ1391" s="7">
        <f t="shared" si="794"/>
        <v>0</v>
      </c>
      <c r="AK1391" s="7">
        <f t="shared" si="795"/>
        <v>0</v>
      </c>
      <c r="AL1391" s="7">
        <f t="shared" si="796"/>
        <v>0</v>
      </c>
      <c r="AM1391" s="2">
        <f t="shared" si="797"/>
        <v>9.2864125122189639E-2</v>
      </c>
      <c r="AN1391" s="2">
        <f t="shared" si="798"/>
        <v>0</v>
      </c>
      <c r="AO1391" s="2">
        <f t="shared" si="799"/>
        <v>0</v>
      </c>
      <c r="AP1391" s="2">
        <f t="shared" si="800"/>
        <v>0</v>
      </c>
      <c r="AR1391" t="str">
        <f t="shared" si="767"/>
        <v>Luna</v>
      </c>
      <c r="AS1391" t="s">
        <v>886</v>
      </c>
      <c r="AT1391">
        <v>2</v>
      </c>
      <c r="AV1391" s="91">
        <v>35</v>
      </c>
      <c r="AW1391" s="93">
        <v>29</v>
      </c>
      <c r="AX1391" s="99">
        <f t="shared" si="801"/>
        <v>35029</v>
      </c>
      <c r="AZ1391" s="7" t="s">
        <v>3053</v>
      </c>
      <c r="BA1391" t="s">
        <v>3290</v>
      </c>
    </row>
    <row r="1392" spans="1:53" hidden="1" outlineLevel="1">
      <c r="A1392" t="s">
        <v>746</v>
      </c>
      <c r="B1392" t="s">
        <v>886</v>
      </c>
      <c r="C1392" s="1">
        <f t="shared" si="788"/>
        <v>1395</v>
      </c>
      <c r="D1392" s="7">
        <f>IF(P1392&gt;0,RANK(P1392,(P1392:R1392,S1392:AG1392)),0)</f>
        <v>0</v>
      </c>
      <c r="E1392" s="7">
        <f>IF(Q1392&gt;0,RANK(Q1392,(P1392:R1392,S1392:AG1392)),0)</f>
        <v>4</v>
      </c>
      <c r="F1392" s="7">
        <f>IF(R1392&gt;0,RANK(R1392,(P1392:R1392,S1392:AG1392)),0)</f>
        <v>1</v>
      </c>
      <c r="G1392" s="7">
        <f>IF(S1392&gt;0,RANK(S1392,(P1392:R1392,S1392:AG1392)),0)</f>
        <v>3</v>
      </c>
      <c r="H1392" s="48">
        <f t="shared" si="789"/>
        <v>732</v>
      </c>
      <c r="I1392" s="163">
        <f t="shared" si="787"/>
        <v>0.52473118279569897</v>
      </c>
      <c r="J1392" s="2"/>
      <c r="K1392" s="2">
        <f t="shared" si="790"/>
        <v>0</v>
      </c>
      <c r="L1392" s="2">
        <f t="shared" si="791"/>
        <v>8.5304659498207883E-2</v>
      </c>
      <c r="M1392" s="2">
        <f t="shared" si="792"/>
        <v>0.65734767025089602</v>
      </c>
      <c r="N1392" s="2">
        <f t="shared" si="775"/>
        <v>0.12473118279569892</v>
      </c>
      <c r="O1392" s="2">
        <f t="shared" si="776"/>
        <v>0.13261648745519719</v>
      </c>
      <c r="Q1392" s="1">
        <v>119</v>
      </c>
      <c r="R1392" s="1">
        <v>917</v>
      </c>
      <c r="S1392" s="1">
        <v>174</v>
      </c>
      <c r="T1392" s="1">
        <v>185</v>
      </c>
      <c r="AI1392" s="7">
        <f t="shared" si="793"/>
        <v>2</v>
      </c>
      <c r="AJ1392" s="7">
        <f t="shared" si="794"/>
        <v>0</v>
      </c>
      <c r="AK1392" s="7">
        <f t="shared" si="795"/>
        <v>0</v>
      </c>
      <c r="AL1392" s="7">
        <f t="shared" si="796"/>
        <v>0</v>
      </c>
      <c r="AM1392" s="2">
        <f t="shared" si="797"/>
        <v>0.13261648745519714</v>
      </c>
      <c r="AN1392" s="2">
        <f t="shared" si="798"/>
        <v>0</v>
      </c>
      <c r="AO1392" s="2">
        <f t="shared" si="799"/>
        <v>0</v>
      </c>
      <c r="AP1392" s="2">
        <f t="shared" si="800"/>
        <v>0</v>
      </c>
      <c r="AR1392" t="str">
        <f t="shared" si="767"/>
        <v>McKinley</v>
      </c>
      <c r="AS1392" t="s">
        <v>886</v>
      </c>
      <c r="AV1392" s="91">
        <v>35</v>
      </c>
      <c r="AW1392" s="93">
        <v>31</v>
      </c>
      <c r="AX1392" s="99">
        <f t="shared" si="801"/>
        <v>35031</v>
      </c>
      <c r="AZ1392" s="7" t="s">
        <v>3053</v>
      </c>
      <c r="BA1392" t="s">
        <v>3290</v>
      </c>
    </row>
    <row r="1393" spans="1:53" hidden="1" outlineLevel="1">
      <c r="A1393" t="s">
        <v>747</v>
      </c>
      <c r="B1393" t="s">
        <v>886</v>
      </c>
      <c r="C1393" s="1">
        <f t="shared" si="788"/>
        <v>199</v>
      </c>
      <c r="D1393" s="7">
        <f>IF(P1393&gt;0,RANK(P1393,(P1393:R1393,S1393:AG1393)),0)</f>
        <v>0</v>
      </c>
      <c r="E1393" s="7">
        <f>IF(Q1393&gt;0,RANK(Q1393,(P1393:R1393,S1393:AG1393)),0)</f>
        <v>4</v>
      </c>
      <c r="F1393" s="7">
        <f>IF(R1393&gt;0,RANK(R1393,(P1393:R1393,S1393:AG1393)),0)</f>
        <v>1</v>
      </c>
      <c r="G1393" s="7">
        <f>IF(S1393&gt;0,RANK(S1393,(P1393:R1393,S1393:AG1393)),0)</f>
        <v>3</v>
      </c>
      <c r="H1393" s="48">
        <f t="shared" si="789"/>
        <v>130</v>
      </c>
      <c r="I1393" s="163">
        <f t="shared" si="787"/>
        <v>0.65326633165829151</v>
      </c>
      <c r="J1393" s="2"/>
      <c r="K1393" s="2">
        <f t="shared" si="790"/>
        <v>0</v>
      </c>
      <c r="L1393" s="2">
        <f t="shared" si="791"/>
        <v>6.5326633165829151E-2</v>
      </c>
      <c r="M1393" s="2">
        <f t="shared" si="792"/>
        <v>0.74874371859296485</v>
      </c>
      <c r="N1393" s="2">
        <f t="shared" si="775"/>
        <v>9.0452261306532666E-2</v>
      </c>
      <c r="O1393" s="2">
        <f t="shared" si="776"/>
        <v>9.5477386934673392E-2</v>
      </c>
      <c r="Q1393" s="1">
        <v>13</v>
      </c>
      <c r="R1393" s="1">
        <v>149</v>
      </c>
      <c r="S1393" s="1">
        <v>18</v>
      </c>
      <c r="T1393" s="1">
        <v>19</v>
      </c>
      <c r="AI1393" s="7">
        <f t="shared" si="793"/>
        <v>2</v>
      </c>
      <c r="AJ1393" s="7">
        <f t="shared" si="794"/>
        <v>0</v>
      </c>
      <c r="AK1393" s="7">
        <f t="shared" si="795"/>
        <v>0</v>
      </c>
      <c r="AL1393" s="7">
        <f t="shared" si="796"/>
        <v>0</v>
      </c>
      <c r="AM1393" s="2">
        <f t="shared" si="797"/>
        <v>9.5477386934673364E-2</v>
      </c>
      <c r="AN1393" s="2">
        <f t="shared" si="798"/>
        <v>0</v>
      </c>
      <c r="AO1393" s="2">
        <f t="shared" si="799"/>
        <v>0</v>
      </c>
      <c r="AP1393" s="2">
        <f t="shared" si="800"/>
        <v>0</v>
      </c>
      <c r="AR1393" t="str">
        <f t="shared" si="767"/>
        <v>Mora</v>
      </c>
      <c r="AS1393" t="s">
        <v>886</v>
      </c>
      <c r="AT1393">
        <v>3</v>
      </c>
      <c r="AV1393" s="91">
        <v>35</v>
      </c>
      <c r="AW1393" s="93">
        <v>33</v>
      </c>
      <c r="AX1393" s="99">
        <f t="shared" si="801"/>
        <v>35033</v>
      </c>
      <c r="AZ1393" s="7" t="s">
        <v>3053</v>
      </c>
      <c r="BA1393" t="s">
        <v>3290</v>
      </c>
    </row>
    <row r="1394" spans="1:53" hidden="1" outlineLevel="1">
      <c r="A1394" t="s">
        <v>2909</v>
      </c>
      <c r="B1394" t="s">
        <v>886</v>
      </c>
      <c r="C1394" s="1">
        <f t="shared" si="788"/>
        <v>4400</v>
      </c>
      <c r="D1394" s="7">
        <f>IF(P1394&gt;0,RANK(P1394,(P1394:R1394,S1394:AG1394)),0)</f>
        <v>0</v>
      </c>
      <c r="E1394" s="7">
        <f>IF(Q1394&gt;0,RANK(Q1394,(P1394:R1394,S1394:AG1394)),0)</f>
        <v>4</v>
      </c>
      <c r="F1394" s="7">
        <f>IF(R1394&gt;0,RANK(R1394,(P1394:R1394,S1394:AG1394)),0)</f>
        <v>1</v>
      </c>
      <c r="G1394" s="7">
        <f>IF(S1394&gt;0,RANK(S1394,(P1394:R1394,S1394:AG1394)),0)</f>
        <v>3</v>
      </c>
      <c r="H1394" s="48">
        <f t="shared" si="789"/>
        <v>2741</v>
      </c>
      <c r="I1394" s="163">
        <f t="shared" si="787"/>
        <v>0.62295454545454543</v>
      </c>
      <c r="J1394" s="2"/>
      <c r="K1394" s="2">
        <f t="shared" si="790"/>
        <v>0</v>
      </c>
      <c r="L1394" s="2">
        <f t="shared" si="791"/>
        <v>6.5227272727272731E-2</v>
      </c>
      <c r="M1394" s="2">
        <f t="shared" si="792"/>
        <v>0.73250000000000004</v>
      </c>
      <c r="N1394" s="2">
        <f t="shared" si="775"/>
        <v>9.2727272727272728E-2</v>
      </c>
      <c r="O1394" s="2">
        <f t="shared" si="776"/>
        <v>0.10954545454545454</v>
      </c>
      <c r="Q1394" s="1">
        <v>287</v>
      </c>
      <c r="R1394" s="1">
        <v>3223</v>
      </c>
      <c r="S1394" s="1">
        <v>408</v>
      </c>
      <c r="T1394" s="1">
        <v>482</v>
      </c>
      <c r="AI1394" s="7">
        <f t="shared" si="793"/>
        <v>2</v>
      </c>
      <c r="AJ1394" s="7">
        <f t="shared" si="794"/>
        <v>0</v>
      </c>
      <c r="AK1394" s="7">
        <f t="shared" si="795"/>
        <v>0</v>
      </c>
      <c r="AL1394" s="7">
        <f t="shared" si="796"/>
        <v>0</v>
      </c>
      <c r="AM1394" s="2">
        <f t="shared" si="797"/>
        <v>0.10954545454545454</v>
      </c>
      <c r="AN1394" s="2">
        <f t="shared" si="798"/>
        <v>0</v>
      </c>
      <c r="AO1394" s="2">
        <f t="shared" si="799"/>
        <v>0</v>
      </c>
      <c r="AP1394" s="2">
        <f t="shared" si="800"/>
        <v>0</v>
      </c>
      <c r="AR1394" t="str">
        <f t="shared" si="767"/>
        <v>Otero</v>
      </c>
      <c r="AS1394" t="s">
        <v>886</v>
      </c>
      <c r="AT1394">
        <v>2</v>
      </c>
      <c r="AV1394" s="91">
        <v>35</v>
      </c>
      <c r="AW1394" s="93">
        <v>35</v>
      </c>
      <c r="AX1394" s="99">
        <f t="shared" si="801"/>
        <v>35035</v>
      </c>
      <c r="AZ1394" s="7" t="s">
        <v>3053</v>
      </c>
      <c r="BA1394" t="s">
        <v>3290</v>
      </c>
    </row>
    <row r="1395" spans="1:53" hidden="1" outlineLevel="1">
      <c r="A1395" t="s">
        <v>2012</v>
      </c>
      <c r="B1395" t="s">
        <v>886</v>
      </c>
      <c r="C1395" s="1">
        <f t="shared" si="788"/>
        <v>745</v>
      </c>
      <c r="D1395" s="7">
        <f>IF(P1395&gt;0,RANK(P1395,(P1395:R1395,S1395:AG1395)),0)</f>
        <v>0</v>
      </c>
      <c r="E1395" s="7">
        <f>IF(Q1395&gt;0,RANK(Q1395,(P1395:R1395,S1395:AG1395)),0)</f>
        <v>4</v>
      </c>
      <c r="F1395" s="7">
        <f>IF(R1395&gt;0,RANK(R1395,(P1395:R1395,S1395:AG1395)),0)</f>
        <v>1</v>
      </c>
      <c r="G1395" s="7">
        <f>IF(S1395&gt;0,RANK(S1395,(P1395:R1395,S1395:AG1395)),0)</f>
        <v>3</v>
      </c>
      <c r="H1395" s="48">
        <f t="shared" si="789"/>
        <v>478</v>
      </c>
      <c r="I1395" s="163">
        <f t="shared" si="787"/>
        <v>0.64161073825503356</v>
      </c>
      <c r="J1395" s="2"/>
      <c r="K1395" s="2">
        <f t="shared" si="790"/>
        <v>0</v>
      </c>
      <c r="L1395" s="2">
        <f t="shared" si="791"/>
        <v>7.3825503355704702E-2</v>
      </c>
      <c r="M1395" s="2">
        <f t="shared" si="792"/>
        <v>0.74630872483221478</v>
      </c>
      <c r="N1395" s="2">
        <f t="shared" si="775"/>
        <v>7.5167785234899323E-2</v>
      </c>
      <c r="O1395" s="2">
        <f t="shared" si="776"/>
        <v>0.1046979865771812</v>
      </c>
      <c r="Q1395" s="1">
        <v>55</v>
      </c>
      <c r="R1395" s="1">
        <v>556</v>
      </c>
      <c r="S1395" s="1">
        <v>56</v>
      </c>
      <c r="T1395" s="1">
        <v>78</v>
      </c>
      <c r="AI1395" s="7">
        <f t="shared" si="793"/>
        <v>2</v>
      </c>
      <c r="AJ1395" s="7">
        <f t="shared" si="794"/>
        <v>0</v>
      </c>
      <c r="AK1395" s="7">
        <f t="shared" si="795"/>
        <v>0</v>
      </c>
      <c r="AL1395" s="7">
        <f t="shared" si="796"/>
        <v>0</v>
      </c>
      <c r="AM1395" s="2">
        <f t="shared" si="797"/>
        <v>0.10469798657718121</v>
      </c>
      <c r="AN1395" s="2">
        <f t="shared" si="798"/>
        <v>0</v>
      </c>
      <c r="AO1395" s="2">
        <f t="shared" si="799"/>
        <v>0</v>
      </c>
      <c r="AP1395" s="2">
        <f t="shared" si="800"/>
        <v>0</v>
      </c>
      <c r="AR1395" t="str">
        <f t="shared" si="767"/>
        <v>Quay</v>
      </c>
      <c r="AS1395" t="s">
        <v>886</v>
      </c>
      <c r="AT1395">
        <v>3</v>
      </c>
      <c r="AV1395" s="91">
        <v>35</v>
      </c>
      <c r="AW1395" s="93">
        <v>37</v>
      </c>
      <c r="AX1395" s="99">
        <f t="shared" si="801"/>
        <v>35037</v>
      </c>
      <c r="AZ1395" s="7" t="s">
        <v>3053</v>
      </c>
      <c r="BA1395" t="s">
        <v>3290</v>
      </c>
    </row>
    <row r="1396" spans="1:53" hidden="1" outlineLevel="1">
      <c r="A1396" t="s">
        <v>751</v>
      </c>
      <c r="B1396" t="s">
        <v>886</v>
      </c>
      <c r="C1396" s="1">
        <f t="shared" si="788"/>
        <v>704</v>
      </c>
      <c r="D1396" s="7">
        <f>IF(P1396&gt;0,RANK(P1396,(P1396:R1396,S1396:AG1396)),0)</f>
        <v>0</v>
      </c>
      <c r="E1396" s="7">
        <f>IF(Q1396&gt;0,RANK(Q1396,(P1396:R1396,S1396:AG1396)),0)</f>
        <v>4</v>
      </c>
      <c r="F1396" s="7">
        <f>IF(R1396&gt;0,RANK(R1396,(P1396:R1396,S1396:AG1396)),0)</f>
        <v>1</v>
      </c>
      <c r="G1396" s="7">
        <f>IF(S1396&gt;0,RANK(S1396,(P1396:R1396,S1396:AG1396)),0)</f>
        <v>3</v>
      </c>
      <c r="H1396" s="48">
        <f t="shared" si="789"/>
        <v>395</v>
      </c>
      <c r="I1396" s="163">
        <f t="shared" si="787"/>
        <v>0.56107954545454541</v>
      </c>
      <c r="J1396" s="2"/>
      <c r="K1396" s="2">
        <f t="shared" si="790"/>
        <v>0</v>
      </c>
      <c r="L1396" s="2">
        <f t="shared" si="791"/>
        <v>7.6704545454545456E-2</v>
      </c>
      <c r="M1396" s="2">
        <f t="shared" si="792"/>
        <v>0.69602272727272729</v>
      </c>
      <c r="N1396" s="2">
        <f t="shared" si="775"/>
        <v>9.2329545454545456E-2</v>
      </c>
      <c r="O1396" s="2">
        <f t="shared" si="776"/>
        <v>0.13494318181818182</v>
      </c>
      <c r="Q1396" s="1">
        <v>54</v>
      </c>
      <c r="R1396" s="1">
        <v>490</v>
      </c>
      <c r="S1396" s="1">
        <v>65</v>
      </c>
      <c r="T1396" s="1">
        <v>95</v>
      </c>
      <c r="AI1396" s="7">
        <f t="shared" si="793"/>
        <v>2</v>
      </c>
      <c r="AJ1396" s="7">
        <f t="shared" si="794"/>
        <v>0</v>
      </c>
      <c r="AK1396" s="7">
        <f t="shared" si="795"/>
        <v>0</v>
      </c>
      <c r="AL1396" s="7">
        <f t="shared" si="796"/>
        <v>0</v>
      </c>
      <c r="AM1396" s="2">
        <f t="shared" si="797"/>
        <v>0.13494318181818182</v>
      </c>
      <c r="AN1396" s="2">
        <f t="shared" si="798"/>
        <v>0</v>
      </c>
      <c r="AO1396" s="2">
        <f t="shared" si="799"/>
        <v>0</v>
      </c>
      <c r="AP1396" s="2">
        <f t="shared" si="800"/>
        <v>0</v>
      </c>
      <c r="AR1396" t="str">
        <f t="shared" si="767"/>
        <v>Rio Arriba</v>
      </c>
      <c r="AS1396" t="s">
        <v>886</v>
      </c>
      <c r="AT1396">
        <v>3</v>
      </c>
      <c r="AV1396" s="91">
        <v>35</v>
      </c>
      <c r="AW1396" s="93">
        <v>39</v>
      </c>
      <c r="AX1396" s="99">
        <f t="shared" si="801"/>
        <v>35039</v>
      </c>
      <c r="AZ1396" s="7" t="s">
        <v>3053</v>
      </c>
      <c r="BA1396" t="s">
        <v>3290</v>
      </c>
    </row>
    <row r="1397" spans="1:53" hidden="1" outlineLevel="1">
      <c r="A1397" t="s">
        <v>1866</v>
      </c>
      <c r="B1397" t="s">
        <v>886</v>
      </c>
      <c r="C1397" s="1">
        <f t="shared" si="788"/>
        <v>1266</v>
      </c>
      <c r="D1397" s="7">
        <f>IF(P1397&gt;0,RANK(P1397,(P1397:R1397,S1397:AG1397)),0)</f>
        <v>0</v>
      </c>
      <c r="E1397" s="7">
        <f>IF(Q1397&gt;0,RANK(Q1397,(P1397:R1397,S1397:AG1397)),0)</f>
        <v>4</v>
      </c>
      <c r="F1397" s="7">
        <f>IF(R1397&gt;0,RANK(R1397,(P1397:R1397,S1397:AG1397)),0)</f>
        <v>1</v>
      </c>
      <c r="G1397" s="7">
        <f>IF(S1397&gt;0,RANK(S1397,(P1397:R1397,S1397:AG1397)),0)</f>
        <v>3</v>
      </c>
      <c r="H1397" s="48">
        <f t="shared" si="789"/>
        <v>683</v>
      </c>
      <c r="I1397" s="163">
        <f t="shared" si="787"/>
        <v>0.53949447077409163</v>
      </c>
      <c r="J1397" s="2"/>
      <c r="K1397" s="2">
        <f t="shared" si="790"/>
        <v>0</v>
      </c>
      <c r="L1397" s="2">
        <f t="shared" si="791"/>
        <v>7.5039494470774099E-2</v>
      </c>
      <c r="M1397" s="2">
        <f t="shared" si="792"/>
        <v>0.68088467614533965</v>
      </c>
      <c r="N1397" s="2">
        <f t="shared" si="775"/>
        <v>0.10268562401263823</v>
      </c>
      <c r="O1397" s="2">
        <f t="shared" si="776"/>
        <v>0.14139020537124805</v>
      </c>
      <c r="Q1397" s="1">
        <v>95</v>
      </c>
      <c r="R1397" s="1">
        <v>862</v>
      </c>
      <c r="S1397" s="1">
        <v>130</v>
      </c>
      <c r="T1397" s="1">
        <v>179</v>
      </c>
      <c r="AI1397" s="7">
        <f t="shared" si="793"/>
        <v>2</v>
      </c>
      <c r="AJ1397" s="7">
        <f t="shared" si="794"/>
        <v>0</v>
      </c>
      <c r="AK1397" s="7">
        <f t="shared" si="795"/>
        <v>0</v>
      </c>
      <c r="AL1397" s="7">
        <f t="shared" si="796"/>
        <v>0</v>
      </c>
      <c r="AM1397" s="2">
        <f t="shared" si="797"/>
        <v>0.14139020537124802</v>
      </c>
      <c r="AN1397" s="2">
        <f t="shared" si="798"/>
        <v>0</v>
      </c>
      <c r="AO1397" s="2">
        <f t="shared" si="799"/>
        <v>0</v>
      </c>
      <c r="AP1397" s="2">
        <f t="shared" si="800"/>
        <v>0</v>
      </c>
      <c r="AR1397" t="str">
        <f t="shared" si="767"/>
        <v>Roosevelt</v>
      </c>
      <c r="AS1397" t="s">
        <v>886</v>
      </c>
      <c r="AV1397" s="91">
        <v>35</v>
      </c>
      <c r="AW1397" s="93">
        <v>41</v>
      </c>
      <c r="AX1397" s="99">
        <f t="shared" si="801"/>
        <v>35041</v>
      </c>
      <c r="AZ1397" s="7" t="s">
        <v>3053</v>
      </c>
      <c r="BA1397" t="s">
        <v>3290</v>
      </c>
    </row>
    <row r="1398" spans="1:53" hidden="1" outlineLevel="1">
      <c r="A1398" t="s">
        <v>752</v>
      </c>
      <c r="B1398" t="s">
        <v>886</v>
      </c>
      <c r="C1398" s="1">
        <f t="shared" si="788"/>
        <v>5825</v>
      </c>
      <c r="D1398" s="7">
        <f>IF(P1398&gt;0,RANK(P1398,(P1398:R1398,S1398:AG1398)),0)</f>
        <v>0</v>
      </c>
      <c r="E1398" s="7">
        <f>IF(Q1398&gt;0,RANK(Q1398,(P1398:R1398,S1398:AG1398)),0)</f>
        <v>4</v>
      </c>
      <c r="F1398" s="7">
        <f>IF(R1398&gt;0,RANK(R1398,(P1398:R1398,S1398:AG1398)),0)</f>
        <v>1</v>
      </c>
      <c r="G1398" s="7">
        <f>IF(S1398&gt;0,RANK(S1398,(P1398:R1398,S1398:AG1398)),0)</f>
        <v>3</v>
      </c>
      <c r="H1398" s="48">
        <f t="shared" si="789"/>
        <v>3617</v>
      </c>
      <c r="I1398" s="163">
        <f t="shared" si="787"/>
        <v>0.62094420600858369</v>
      </c>
      <c r="J1398" s="2"/>
      <c r="K1398" s="2">
        <f t="shared" si="790"/>
        <v>0</v>
      </c>
      <c r="L1398" s="2">
        <f t="shared" si="791"/>
        <v>5.0815450643776822E-2</v>
      </c>
      <c r="M1398" s="2">
        <f t="shared" si="792"/>
        <v>0.73339055793991415</v>
      </c>
      <c r="N1398" s="2">
        <f t="shared" si="775"/>
        <v>0.10334763948497853</v>
      </c>
      <c r="O1398" s="2">
        <f t="shared" si="776"/>
        <v>0.11244635193133053</v>
      </c>
      <c r="Q1398" s="1">
        <v>296</v>
      </c>
      <c r="R1398" s="1">
        <v>4272</v>
      </c>
      <c r="S1398" s="1">
        <v>602</v>
      </c>
      <c r="T1398" s="1">
        <v>655</v>
      </c>
      <c r="AI1398" s="7">
        <f t="shared" si="793"/>
        <v>2</v>
      </c>
      <c r="AJ1398" s="7">
        <f t="shared" si="794"/>
        <v>0</v>
      </c>
      <c r="AK1398" s="7">
        <f t="shared" si="795"/>
        <v>0</v>
      </c>
      <c r="AL1398" s="7">
        <f t="shared" si="796"/>
        <v>0</v>
      </c>
      <c r="AM1398" s="2">
        <f t="shared" si="797"/>
        <v>0.11244635193133047</v>
      </c>
      <c r="AN1398" s="2">
        <f t="shared" si="798"/>
        <v>0</v>
      </c>
      <c r="AO1398" s="2">
        <f t="shared" si="799"/>
        <v>0</v>
      </c>
      <c r="AP1398" s="2">
        <f t="shared" si="800"/>
        <v>0</v>
      </c>
      <c r="AR1398" t="str">
        <f t="shared" si="767"/>
        <v>Sandoval</v>
      </c>
      <c r="AS1398" t="s">
        <v>886</v>
      </c>
      <c r="AV1398" s="91">
        <v>35</v>
      </c>
      <c r="AW1398" s="93">
        <v>43</v>
      </c>
      <c r="AX1398" s="99">
        <f t="shared" si="801"/>
        <v>35043</v>
      </c>
      <c r="AZ1398" s="7" t="s">
        <v>3053</v>
      </c>
      <c r="BA1398" t="s">
        <v>3290</v>
      </c>
    </row>
    <row r="1399" spans="1:53" hidden="1" outlineLevel="1">
      <c r="A1399" t="s">
        <v>1553</v>
      </c>
      <c r="B1399" t="s">
        <v>886</v>
      </c>
      <c r="C1399" s="1">
        <f t="shared" si="788"/>
        <v>7451</v>
      </c>
      <c r="D1399" s="7">
        <f>IF(P1399&gt;0,RANK(P1399,(P1399:R1399,S1399:AG1399)),0)</f>
        <v>0</v>
      </c>
      <c r="E1399" s="7">
        <f>IF(Q1399&gt;0,RANK(Q1399,(P1399:R1399,S1399:AG1399)),0)</f>
        <v>4</v>
      </c>
      <c r="F1399" s="7">
        <f>IF(R1399&gt;0,RANK(R1399,(P1399:R1399,S1399:AG1399)),0)</f>
        <v>1</v>
      </c>
      <c r="G1399" s="7">
        <f>IF(S1399&gt;0,RANK(S1399,(P1399:R1399,S1399:AG1399)),0)</f>
        <v>3</v>
      </c>
      <c r="H1399" s="48">
        <f t="shared" si="789"/>
        <v>4774</v>
      </c>
      <c r="I1399" s="163">
        <f t="shared" si="787"/>
        <v>0.64071936652798278</v>
      </c>
      <c r="J1399" s="2"/>
      <c r="K1399" s="2">
        <f t="shared" si="790"/>
        <v>0</v>
      </c>
      <c r="L1399" s="2">
        <f t="shared" si="791"/>
        <v>5.4623540464367196E-2</v>
      </c>
      <c r="M1399" s="2">
        <f t="shared" si="792"/>
        <v>0.74513488122399674</v>
      </c>
      <c r="N1399" s="2">
        <f t="shared" si="775"/>
        <v>9.582606361562207E-2</v>
      </c>
      <c r="O1399" s="2">
        <f t="shared" si="776"/>
        <v>0.10441551469601396</v>
      </c>
      <c r="Q1399" s="1">
        <v>407</v>
      </c>
      <c r="R1399" s="1">
        <v>5552</v>
      </c>
      <c r="S1399" s="1">
        <v>714</v>
      </c>
      <c r="T1399" s="1">
        <v>778</v>
      </c>
      <c r="AI1399" s="7">
        <f t="shared" si="793"/>
        <v>2</v>
      </c>
      <c r="AJ1399" s="7">
        <f t="shared" si="794"/>
        <v>0</v>
      </c>
      <c r="AK1399" s="7">
        <f t="shared" si="795"/>
        <v>0</v>
      </c>
      <c r="AL1399" s="7">
        <f t="shared" si="796"/>
        <v>0</v>
      </c>
      <c r="AM1399" s="2">
        <f t="shared" si="797"/>
        <v>0.10441551469601396</v>
      </c>
      <c r="AN1399" s="2">
        <f t="shared" si="798"/>
        <v>0</v>
      </c>
      <c r="AO1399" s="2">
        <f t="shared" si="799"/>
        <v>0</v>
      </c>
      <c r="AP1399" s="2">
        <f t="shared" si="800"/>
        <v>0</v>
      </c>
      <c r="AR1399" t="str">
        <f t="shared" si="767"/>
        <v>San Juan</v>
      </c>
      <c r="AS1399" t="s">
        <v>886</v>
      </c>
      <c r="AT1399">
        <v>3</v>
      </c>
      <c r="AV1399" s="91">
        <v>35</v>
      </c>
      <c r="AW1399" s="93">
        <v>45</v>
      </c>
      <c r="AX1399" s="99">
        <f t="shared" si="801"/>
        <v>35045</v>
      </c>
      <c r="AZ1399" s="7" t="s">
        <v>3053</v>
      </c>
      <c r="BA1399" t="s">
        <v>3290</v>
      </c>
    </row>
    <row r="1400" spans="1:53" hidden="1" outlineLevel="1">
      <c r="A1400" t="s">
        <v>2609</v>
      </c>
      <c r="B1400" t="s">
        <v>886</v>
      </c>
      <c r="C1400" s="1">
        <f t="shared" si="788"/>
        <v>538</v>
      </c>
      <c r="D1400" s="7">
        <f>IF(P1400&gt;0,RANK(P1400,(P1400:R1400,S1400:AG1400)),0)</f>
        <v>0</v>
      </c>
      <c r="E1400" s="7">
        <f>IF(Q1400&gt;0,RANK(Q1400,(P1400:R1400,S1400:AG1400)),0)</f>
        <v>4</v>
      </c>
      <c r="F1400" s="7">
        <f>IF(R1400&gt;0,RANK(R1400,(P1400:R1400,S1400:AG1400)),0)</f>
        <v>1</v>
      </c>
      <c r="G1400" s="7">
        <f>IF(S1400&gt;0,RANK(S1400,(P1400:R1400,S1400:AG1400)),0)</f>
        <v>3</v>
      </c>
      <c r="H1400" s="48">
        <f t="shared" si="789"/>
        <v>270</v>
      </c>
      <c r="I1400" s="163">
        <f t="shared" si="787"/>
        <v>0.5018587360594795</v>
      </c>
      <c r="J1400" s="2"/>
      <c r="K1400" s="2">
        <f t="shared" si="790"/>
        <v>0</v>
      </c>
      <c r="L1400" s="2">
        <f t="shared" si="791"/>
        <v>7.8066914498141265E-2</v>
      </c>
      <c r="M1400" s="2">
        <f t="shared" si="792"/>
        <v>0.64312267657992561</v>
      </c>
      <c r="N1400" s="2">
        <f t="shared" si="775"/>
        <v>0.13754646840148699</v>
      </c>
      <c r="O1400" s="2">
        <f t="shared" si="776"/>
        <v>0.14126394052044611</v>
      </c>
      <c r="Q1400" s="1">
        <v>42</v>
      </c>
      <c r="R1400" s="1">
        <v>346</v>
      </c>
      <c r="S1400" s="1">
        <v>74</v>
      </c>
      <c r="T1400" s="1">
        <v>76</v>
      </c>
      <c r="AI1400" s="7">
        <f t="shared" si="793"/>
        <v>2</v>
      </c>
      <c r="AJ1400" s="7">
        <f t="shared" si="794"/>
        <v>0</v>
      </c>
      <c r="AK1400" s="7">
        <f t="shared" si="795"/>
        <v>0</v>
      </c>
      <c r="AL1400" s="7">
        <f t="shared" si="796"/>
        <v>0</v>
      </c>
      <c r="AM1400" s="2">
        <f t="shared" si="797"/>
        <v>0.14126394052044611</v>
      </c>
      <c r="AN1400" s="2">
        <f t="shared" si="798"/>
        <v>0</v>
      </c>
      <c r="AO1400" s="2">
        <f t="shared" si="799"/>
        <v>0</v>
      </c>
      <c r="AP1400" s="2">
        <f t="shared" si="800"/>
        <v>0</v>
      </c>
      <c r="AR1400" t="str">
        <f t="shared" si="767"/>
        <v>San Miguel</v>
      </c>
      <c r="AS1400" t="s">
        <v>886</v>
      </c>
      <c r="AT1400">
        <v>3</v>
      </c>
      <c r="AV1400" s="91">
        <v>35</v>
      </c>
      <c r="AW1400" s="93">
        <v>47</v>
      </c>
      <c r="AX1400" s="99">
        <f t="shared" si="801"/>
        <v>35047</v>
      </c>
      <c r="AZ1400" s="7" t="s">
        <v>3053</v>
      </c>
      <c r="BA1400" t="s">
        <v>3290</v>
      </c>
    </row>
    <row r="1401" spans="1:53" hidden="1" outlineLevel="1">
      <c r="A1401" t="s">
        <v>632</v>
      </c>
      <c r="B1401" t="s">
        <v>886</v>
      </c>
      <c r="C1401" s="1">
        <f t="shared" si="788"/>
        <v>3541</v>
      </c>
      <c r="D1401" s="7">
        <f>IF(P1401&gt;0,RANK(P1401,(P1401:R1401,S1401:AG1401)),0)</f>
        <v>0</v>
      </c>
      <c r="E1401" s="7">
        <f>IF(Q1401&gt;0,RANK(Q1401,(P1401:R1401,S1401:AG1401)),0)</f>
        <v>4</v>
      </c>
      <c r="F1401" s="7">
        <f>IF(R1401&gt;0,RANK(R1401,(P1401:R1401,S1401:AG1401)),0)</f>
        <v>1</v>
      </c>
      <c r="G1401" s="7">
        <f>IF(S1401&gt;0,RANK(S1401,(P1401:R1401,S1401:AG1401)),0)</f>
        <v>2</v>
      </c>
      <c r="H1401" s="48">
        <f t="shared" si="789"/>
        <v>2114</v>
      </c>
      <c r="I1401" s="163">
        <f t="shared" si="787"/>
        <v>0.59700649534029937</v>
      </c>
      <c r="J1401" s="2"/>
      <c r="K1401" s="2">
        <f t="shared" si="790"/>
        <v>0</v>
      </c>
      <c r="L1401" s="2">
        <f t="shared" si="791"/>
        <v>5.4504377294549565E-2</v>
      </c>
      <c r="M1401" s="2">
        <f t="shared" si="792"/>
        <v>0.72295961592770408</v>
      </c>
      <c r="N1401" s="2">
        <f t="shared" si="775"/>
        <v>0.12595312058740468</v>
      </c>
      <c r="O1401" s="2">
        <f t="shared" si="776"/>
        <v>9.6582886190341638E-2</v>
      </c>
      <c r="Q1401" s="1">
        <v>193</v>
      </c>
      <c r="R1401" s="1">
        <v>2560</v>
      </c>
      <c r="S1401" s="1">
        <v>446</v>
      </c>
      <c r="T1401" s="1">
        <v>342</v>
      </c>
      <c r="AI1401" s="7">
        <f t="shared" si="793"/>
        <v>3</v>
      </c>
      <c r="AJ1401" s="7">
        <f t="shared" si="794"/>
        <v>0</v>
      </c>
      <c r="AK1401" s="7">
        <f t="shared" si="795"/>
        <v>0</v>
      </c>
      <c r="AL1401" s="7">
        <f t="shared" si="796"/>
        <v>0</v>
      </c>
      <c r="AM1401" s="2">
        <f t="shared" si="797"/>
        <v>9.6582886190341707E-2</v>
      </c>
      <c r="AN1401" s="2">
        <f t="shared" si="798"/>
        <v>0</v>
      </c>
      <c r="AO1401" s="2">
        <f t="shared" si="799"/>
        <v>0</v>
      </c>
      <c r="AP1401" s="2">
        <f t="shared" si="800"/>
        <v>0</v>
      </c>
      <c r="AR1401" t="str">
        <f t="shared" si="767"/>
        <v>Santa Fe</v>
      </c>
      <c r="AS1401" t="s">
        <v>886</v>
      </c>
      <c r="AV1401" s="91">
        <v>35</v>
      </c>
      <c r="AW1401" s="93">
        <v>49</v>
      </c>
      <c r="AX1401" s="99">
        <f t="shared" si="801"/>
        <v>35049</v>
      </c>
      <c r="AZ1401" s="7" t="s">
        <v>3053</v>
      </c>
      <c r="BA1401" t="s">
        <v>3290</v>
      </c>
    </row>
    <row r="1402" spans="1:53" hidden="1" outlineLevel="1">
      <c r="A1402" t="s">
        <v>456</v>
      </c>
      <c r="B1402" t="s">
        <v>886</v>
      </c>
      <c r="C1402" s="1">
        <f t="shared" si="788"/>
        <v>1060</v>
      </c>
      <c r="D1402" s="7">
        <f>IF(P1402&gt;0,RANK(P1402,(P1402:R1402,S1402:AG1402)),0)</f>
        <v>0</v>
      </c>
      <c r="E1402" s="7">
        <f>IF(Q1402&gt;0,RANK(Q1402,(P1402:R1402,S1402:AG1402)),0)</f>
        <v>4</v>
      </c>
      <c r="F1402" s="7">
        <f>IF(R1402&gt;0,RANK(R1402,(P1402:R1402,S1402:AG1402)),0)</f>
        <v>1</v>
      </c>
      <c r="G1402" s="7">
        <f>IF(S1402&gt;0,RANK(S1402,(P1402:R1402,S1402:AG1402)),0)</f>
        <v>2</v>
      </c>
      <c r="H1402" s="48">
        <f t="shared" si="789"/>
        <v>717</v>
      </c>
      <c r="I1402" s="163">
        <f t="shared" si="787"/>
        <v>0.67641509433962266</v>
      </c>
      <c r="J1402" s="2"/>
      <c r="K1402" s="2">
        <f t="shared" si="790"/>
        <v>0</v>
      </c>
      <c r="L1402" s="2">
        <f t="shared" si="791"/>
        <v>5.2830188679245285E-2</v>
      </c>
      <c r="M1402" s="2">
        <f t="shared" si="792"/>
        <v>0.76698113207547169</v>
      </c>
      <c r="N1402" s="2">
        <f t="shared" si="775"/>
        <v>9.056603773584905E-2</v>
      </c>
      <c r="O1402" s="2">
        <f t="shared" si="776"/>
        <v>8.9622641509433984E-2</v>
      </c>
      <c r="Q1402" s="1">
        <v>56</v>
      </c>
      <c r="R1402" s="1">
        <v>813</v>
      </c>
      <c r="S1402" s="1">
        <v>96</v>
      </c>
      <c r="T1402" s="1">
        <v>95</v>
      </c>
      <c r="AI1402" s="7">
        <f t="shared" si="793"/>
        <v>3</v>
      </c>
      <c r="AJ1402" s="7">
        <f t="shared" si="794"/>
        <v>0</v>
      </c>
      <c r="AK1402" s="7">
        <f t="shared" si="795"/>
        <v>0</v>
      </c>
      <c r="AL1402" s="7">
        <f t="shared" si="796"/>
        <v>0</v>
      </c>
      <c r="AM1402" s="2">
        <f t="shared" si="797"/>
        <v>8.9622641509433956E-2</v>
      </c>
      <c r="AN1402" s="2">
        <f t="shared" si="798"/>
        <v>0</v>
      </c>
      <c r="AO1402" s="2">
        <f t="shared" si="799"/>
        <v>0</v>
      </c>
      <c r="AP1402" s="2">
        <f t="shared" si="800"/>
        <v>0</v>
      </c>
      <c r="AR1402" t="str">
        <f t="shared" si="767"/>
        <v>Sierra</v>
      </c>
      <c r="AS1402" t="s">
        <v>886</v>
      </c>
      <c r="AT1402">
        <v>2</v>
      </c>
      <c r="AV1402" s="91">
        <v>35</v>
      </c>
      <c r="AW1402" s="93">
        <v>51</v>
      </c>
      <c r="AX1402" s="99">
        <f t="shared" si="801"/>
        <v>35051</v>
      </c>
      <c r="AZ1402" s="7" t="s">
        <v>3053</v>
      </c>
      <c r="BA1402" t="s">
        <v>3290</v>
      </c>
    </row>
    <row r="1403" spans="1:53" hidden="1" outlineLevel="1">
      <c r="A1403" t="s">
        <v>1899</v>
      </c>
      <c r="B1403" t="s">
        <v>886</v>
      </c>
      <c r="C1403" s="1">
        <f t="shared" si="788"/>
        <v>886</v>
      </c>
      <c r="D1403" s="7">
        <f>IF(P1403&gt;0,RANK(P1403,(P1403:R1403,S1403:AG1403)),0)</f>
        <v>0</v>
      </c>
      <c r="E1403" s="7">
        <f>IF(Q1403&gt;0,RANK(Q1403,(P1403:R1403,S1403:AG1403)),0)</f>
        <v>4</v>
      </c>
      <c r="F1403" s="7">
        <f>IF(R1403&gt;0,RANK(R1403,(P1403:R1403,S1403:AG1403)),0)</f>
        <v>1</v>
      </c>
      <c r="G1403" s="7">
        <f>IF(S1403&gt;0,RANK(S1403,(P1403:R1403,S1403:AG1403)),0)</f>
        <v>2</v>
      </c>
      <c r="H1403" s="48">
        <f t="shared" si="789"/>
        <v>464</v>
      </c>
      <c r="I1403" s="163">
        <f t="shared" si="787"/>
        <v>0.52370203160270878</v>
      </c>
      <c r="J1403" s="2"/>
      <c r="K1403" s="2">
        <f t="shared" si="790"/>
        <v>0</v>
      </c>
      <c r="L1403" s="2">
        <f t="shared" si="791"/>
        <v>5.9819413092550788E-2</v>
      </c>
      <c r="M1403" s="2">
        <f t="shared" si="792"/>
        <v>0.6681715575620768</v>
      </c>
      <c r="N1403" s="2">
        <f t="shared" si="775"/>
        <v>0.14446952595936793</v>
      </c>
      <c r="O1403" s="2">
        <f t="shared" si="776"/>
        <v>0.12753950338600448</v>
      </c>
      <c r="Q1403" s="1">
        <v>53</v>
      </c>
      <c r="R1403" s="1">
        <v>592</v>
      </c>
      <c r="S1403" s="1">
        <v>128</v>
      </c>
      <c r="T1403" s="1">
        <v>113</v>
      </c>
      <c r="AI1403" s="7">
        <f t="shared" si="793"/>
        <v>3</v>
      </c>
      <c r="AJ1403" s="7">
        <f t="shared" si="794"/>
        <v>0</v>
      </c>
      <c r="AK1403" s="7">
        <f t="shared" si="795"/>
        <v>0</v>
      </c>
      <c r="AL1403" s="7">
        <f t="shared" si="796"/>
        <v>0</v>
      </c>
      <c r="AM1403" s="2">
        <f t="shared" si="797"/>
        <v>0.1275395033860045</v>
      </c>
      <c r="AN1403" s="2">
        <f t="shared" si="798"/>
        <v>0</v>
      </c>
      <c r="AO1403" s="2">
        <f t="shared" si="799"/>
        <v>0</v>
      </c>
      <c r="AP1403" s="2">
        <f t="shared" si="800"/>
        <v>0</v>
      </c>
      <c r="AR1403" t="str">
        <f t="shared" si="767"/>
        <v>Socorro</v>
      </c>
      <c r="AS1403" t="s">
        <v>886</v>
      </c>
      <c r="AT1403">
        <v>2</v>
      </c>
      <c r="AV1403" s="91">
        <v>35</v>
      </c>
      <c r="AW1403" s="93">
        <v>53</v>
      </c>
      <c r="AX1403" s="99">
        <f t="shared" si="801"/>
        <v>35053</v>
      </c>
      <c r="AZ1403" s="7" t="s">
        <v>3053</v>
      </c>
      <c r="BA1403" t="s">
        <v>3290</v>
      </c>
    </row>
    <row r="1404" spans="1:53" hidden="1" outlineLevel="1">
      <c r="A1404" t="s">
        <v>1900</v>
      </c>
      <c r="B1404" t="s">
        <v>886</v>
      </c>
      <c r="C1404" s="1">
        <f t="shared" si="788"/>
        <v>767</v>
      </c>
      <c r="D1404" s="7">
        <f>IF(P1404&gt;0,RANK(P1404,(P1404:R1404,S1404:AG1404)),0)</f>
        <v>0</v>
      </c>
      <c r="E1404" s="7">
        <f>IF(Q1404&gt;0,RANK(Q1404,(P1404:R1404,S1404:AG1404)),0)</f>
        <v>4</v>
      </c>
      <c r="F1404" s="7">
        <f>IF(R1404&gt;0,RANK(R1404,(P1404:R1404,S1404:AG1404)),0)</f>
        <v>1</v>
      </c>
      <c r="G1404" s="7">
        <f>IF(S1404&gt;0,RANK(S1404,(P1404:R1404,S1404:AG1404)),0)</f>
        <v>2</v>
      </c>
      <c r="H1404" s="48">
        <f t="shared" si="789"/>
        <v>402</v>
      </c>
      <c r="I1404" s="163">
        <f t="shared" si="787"/>
        <v>0.52411994784876137</v>
      </c>
      <c r="J1404" s="2"/>
      <c r="K1404" s="2">
        <f t="shared" si="790"/>
        <v>0</v>
      </c>
      <c r="L1404" s="2">
        <f t="shared" si="791"/>
        <v>7.9530638852672753E-2</v>
      </c>
      <c r="M1404" s="2">
        <f t="shared" si="792"/>
        <v>0.67405475880052146</v>
      </c>
      <c r="N1404" s="2">
        <f t="shared" si="775"/>
        <v>0.14993481095176012</v>
      </c>
      <c r="O1404" s="2">
        <f t="shared" si="776"/>
        <v>9.6479791395045672E-2</v>
      </c>
      <c r="Q1404" s="1">
        <v>61</v>
      </c>
      <c r="R1404" s="1">
        <v>517</v>
      </c>
      <c r="S1404" s="1">
        <v>115</v>
      </c>
      <c r="T1404" s="1">
        <v>74</v>
      </c>
      <c r="AI1404" s="7">
        <f t="shared" si="793"/>
        <v>3</v>
      </c>
      <c r="AJ1404" s="7">
        <f t="shared" si="794"/>
        <v>0</v>
      </c>
      <c r="AK1404" s="7">
        <f t="shared" si="795"/>
        <v>0</v>
      </c>
      <c r="AL1404" s="7">
        <f t="shared" si="796"/>
        <v>0</v>
      </c>
      <c r="AM1404" s="2">
        <f t="shared" si="797"/>
        <v>9.647979139504563E-2</v>
      </c>
      <c r="AN1404" s="2">
        <f t="shared" si="798"/>
        <v>0</v>
      </c>
      <c r="AO1404" s="2">
        <f t="shared" si="799"/>
        <v>0</v>
      </c>
      <c r="AP1404" s="2">
        <f t="shared" si="800"/>
        <v>0</v>
      </c>
      <c r="AR1404" t="str">
        <f t="shared" si="767"/>
        <v>Taos</v>
      </c>
      <c r="AS1404" t="s">
        <v>886</v>
      </c>
      <c r="AT1404">
        <v>3</v>
      </c>
      <c r="AV1404" s="91">
        <v>35</v>
      </c>
      <c r="AW1404" s="93">
        <v>55</v>
      </c>
      <c r="AX1404" s="99">
        <f t="shared" si="801"/>
        <v>35055</v>
      </c>
      <c r="AZ1404" s="7" t="s">
        <v>3053</v>
      </c>
      <c r="BA1404" t="s">
        <v>3290</v>
      </c>
    </row>
    <row r="1405" spans="1:53" hidden="1" outlineLevel="1">
      <c r="A1405" t="s">
        <v>171</v>
      </c>
      <c r="B1405" t="s">
        <v>886</v>
      </c>
      <c r="C1405" s="1">
        <f t="shared" si="788"/>
        <v>1131</v>
      </c>
      <c r="D1405" s="7">
        <f>IF(P1405&gt;0,RANK(P1405,(P1405:R1405,S1405:AG1405)),0)</f>
        <v>0</v>
      </c>
      <c r="E1405" s="7">
        <f>IF(Q1405&gt;0,RANK(Q1405,(P1405:R1405,S1405:AG1405)),0)</f>
        <v>4</v>
      </c>
      <c r="F1405" s="7">
        <f>IF(R1405&gt;0,RANK(R1405,(P1405:R1405,S1405:AG1405)),0)</f>
        <v>1</v>
      </c>
      <c r="G1405" s="7">
        <f>IF(S1405&gt;0,RANK(S1405,(P1405:R1405,S1405:AG1405)),0)</f>
        <v>3</v>
      </c>
      <c r="H1405" s="48">
        <f t="shared" si="789"/>
        <v>615</v>
      </c>
      <c r="I1405" s="163">
        <f t="shared" si="787"/>
        <v>0.54376657824933683</v>
      </c>
      <c r="J1405" s="2"/>
      <c r="K1405" s="2">
        <f t="shared" si="790"/>
        <v>0</v>
      </c>
      <c r="L1405" s="2">
        <f t="shared" si="791"/>
        <v>7.250221043324491E-2</v>
      </c>
      <c r="M1405" s="2">
        <f t="shared" si="792"/>
        <v>0.68435013262599464</v>
      </c>
      <c r="N1405" s="2">
        <f t="shared" si="775"/>
        <v>0.10256410256410256</v>
      </c>
      <c r="O1405" s="2">
        <f t="shared" si="776"/>
        <v>0.1405835543766579</v>
      </c>
      <c r="Q1405" s="1">
        <v>82</v>
      </c>
      <c r="R1405" s="1">
        <v>774</v>
      </c>
      <c r="S1405" s="1">
        <v>116</v>
      </c>
      <c r="T1405" s="1">
        <v>159</v>
      </c>
      <c r="AI1405" s="7">
        <f t="shared" si="793"/>
        <v>2</v>
      </c>
      <c r="AJ1405" s="7">
        <f t="shared" si="794"/>
        <v>0</v>
      </c>
      <c r="AK1405" s="7">
        <f t="shared" si="795"/>
        <v>0</v>
      </c>
      <c r="AL1405" s="7">
        <f t="shared" si="796"/>
        <v>0</v>
      </c>
      <c r="AM1405" s="2">
        <f t="shared" si="797"/>
        <v>0.14058355437665782</v>
      </c>
      <c r="AN1405" s="2">
        <f t="shared" si="798"/>
        <v>0</v>
      </c>
      <c r="AO1405" s="2">
        <f t="shared" si="799"/>
        <v>0</v>
      </c>
      <c r="AP1405" s="2">
        <f t="shared" si="800"/>
        <v>0</v>
      </c>
      <c r="AR1405" t="str">
        <f t="shared" si="767"/>
        <v>Torrance</v>
      </c>
      <c r="AS1405" t="s">
        <v>886</v>
      </c>
      <c r="AT1405">
        <v>1</v>
      </c>
      <c r="AV1405" s="91">
        <v>35</v>
      </c>
      <c r="AW1405" s="93">
        <v>57</v>
      </c>
      <c r="AX1405" s="99">
        <f t="shared" si="801"/>
        <v>35057</v>
      </c>
      <c r="AZ1405" s="7" t="s">
        <v>3053</v>
      </c>
      <c r="BA1405" t="s">
        <v>3290</v>
      </c>
    </row>
    <row r="1406" spans="1:53" hidden="1" outlineLevel="1">
      <c r="A1406" t="s">
        <v>3341</v>
      </c>
      <c r="B1406" t="s">
        <v>886</v>
      </c>
      <c r="C1406" s="1">
        <f t="shared" si="788"/>
        <v>401</v>
      </c>
      <c r="D1406" s="7">
        <f>IF(P1406&gt;0,RANK(P1406,(P1406:R1406,S1406:AG1406)),0)</f>
        <v>0</v>
      </c>
      <c r="E1406" s="7">
        <f>IF(Q1406&gt;0,RANK(Q1406,(P1406:R1406,S1406:AG1406)),0)</f>
        <v>3</v>
      </c>
      <c r="F1406" s="7">
        <f>IF(R1406&gt;0,RANK(R1406,(P1406:R1406,S1406:AG1406)),0)</f>
        <v>1</v>
      </c>
      <c r="G1406" s="7">
        <f>IF(S1406&gt;0,RANK(S1406,(P1406:R1406,S1406:AG1406)),0)</f>
        <v>4</v>
      </c>
      <c r="H1406" s="48">
        <f t="shared" si="789"/>
        <v>234</v>
      </c>
      <c r="I1406" s="163">
        <f t="shared" si="787"/>
        <v>0.58354114713216954</v>
      </c>
      <c r="J1406" s="2"/>
      <c r="K1406" s="2">
        <f t="shared" si="790"/>
        <v>0</v>
      </c>
      <c r="L1406" s="2">
        <f t="shared" si="791"/>
        <v>8.4788029925187039E-2</v>
      </c>
      <c r="M1406" s="2">
        <f t="shared" si="792"/>
        <v>0.71072319201995016</v>
      </c>
      <c r="N1406" s="2">
        <f t="shared" si="775"/>
        <v>7.7306733167082295E-2</v>
      </c>
      <c r="O1406" s="2">
        <f t="shared" si="776"/>
        <v>0.12718204488778045</v>
      </c>
      <c r="Q1406" s="1">
        <v>34</v>
      </c>
      <c r="R1406" s="1">
        <v>285</v>
      </c>
      <c r="S1406" s="1">
        <v>31</v>
      </c>
      <c r="T1406" s="1">
        <v>51</v>
      </c>
      <c r="AI1406" s="7">
        <f t="shared" si="793"/>
        <v>2</v>
      </c>
      <c r="AJ1406" s="7">
        <f t="shared" si="794"/>
        <v>0</v>
      </c>
      <c r="AK1406" s="7">
        <f t="shared" si="795"/>
        <v>0</v>
      </c>
      <c r="AL1406" s="7">
        <f t="shared" si="796"/>
        <v>0</v>
      </c>
      <c r="AM1406" s="2">
        <f t="shared" si="797"/>
        <v>0.12718204488778054</v>
      </c>
      <c r="AN1406" s="2">
        <f t="shared" si="798"/>
        <v>0</v>
      </c>
      <c r="AO1406" s="2">
        <f t="shared" si="799"/>
        <v>0</v>
      </c>
      <c r="AP1406" s="2">
        <f t="shared" si="800"/>
        <v>0</v>
      </c>
      <c r="AR1406" t="str">
        <f t="shared" si="767"/>
        <v>Union</v>
      </c>
      <c r="AS1406" t="s">
        <v>886</v>
      </c>
      <c r="AT1406">
        <v>3</v>
      </c>
      <c r="AV1406" s="91">
        <v>35</v>
      </c>
      <c r="AW1406" s="93">
        <v>59</v>
      </c>
      <c r="AX1406" s="99">
        <f t="shared" si="801"/>
        <v>35059</v>
      </c>
      <c r="AZ1406" s="7" t="s">
        <v>3053</v>
      </c>
      <c r="BA1406" t="s">
        <v>3290</v>
      </c>
    </row>
    <row r="1407" spans="1:53" hidden="1" outlineLevel="1">
      <c r="A1407" t="s">
        <v>417</v>
      </c>
      <c r="B1407" t="s">
        <v>886</v>
      </c>
      <c r="C1407" s="1">
        <f>SUM(P1407:AG1407)</f>
        <v>2991</v>
      </c>
      <c r="D1407" s="7">
        <f>IF(P1407&gt;0,RANK(P1407,(P1407:R1407,S1407:AG1407)),0)</f>
        <v>0</v>
      </c>
      <c r="E1407" s="7">
        <f>IF(Q1407&gt;0,RANK(Q1407,(P1407:R1407,S1407:AG1407)),0)</f>
        <v>4</v>
      </c>
      <c r="F1407" s="7">
        <f>IF(R1407&gt;0,RANK(R1407,(P1407:R1407,S1407:AG1407)),0)</f>
        <v>1</v>
      </c>
      <c r="G1407" s="7">
        <f>IF(S1407&gt;0,RANK(S1407,(P1407:R1407,S1407:AG1407)),0)</f>
        <v>3</v>
      </c>
      <c r="H1407" s="48">
        <f t="shared" si="789"/>
        <v>1616</v>
      </c>
      <c r="I1407" s="163">
        <f>H1407/C1407</f>
        <v>0.54028752925442991</v>
      </c>
      <c r="J1407" s="2"/>
      <c r="K1407" s="2">
        <f>IF($C1407=0,"-",P1407/$C1407)</f>
        <v>0</v>
      </c>
      <c r="L1407" s="2">
        <f>IF($C1407=0,"-",Q1407/$C1407)</f>
        <v>5.9511868940153798E-2</v>
      </c>
      <c r="M1407" s="2">
        <f>IF($C1407=0,"-",R1407/$C1407)</f>
        <v>0.69374791039786021</v>
      </c>
      <c r="N1407" s="2">
        <f>IF($C1407=0,"-",S1407/$C1407)</f>
        <v>9.3279839518555674E-2</v>
      </c>
      <c r="O1407" s="2">
        <f>IF(C1407=0,"-",(1-K1407-L1407-M1407-N1407))</f>
        <v>0.1534603811434303</v>
      </c>
      <c r="Q1407" s="1">
        <v>178</v>
      </c>
      <c r="R1407" s="1">
        <v>2075</v>
      </c>
      <c r="S1407" s="1">
        <v>279</v>
      </c>
      <c r="T1407" s="1">
        <v>459</v>
      </c>
      <c r="AI1407" s="7">
        <f t="shared" si="793"/>
        <v>2</v>
      </c>
      <c r="AJ1407" s="7">
        <f t="shared" si="794"/>
        <v>0</v>
      </c>
      <c r="AK1407" s="7">
        <f t="shared" si="795"/>
        <v>0</v>
      </c>
      <c r="AL1407" s="7">
        <f t="shared" si="796"/>
        <v>0</v>
      </c>
      <c r="AM1407" s="2">
        <f>IF($C1407=0,"-",T1407/$C1407)</f>
        <v>0.1534603811434303</v>
      </c>
      <c r="AN1407" s="2">
        <f t="shared" si="798"/>
        <v>0</v>
      </c>
      <c r="AO1407" s="2">
        <f t="shared" si="799"/>
        <v>0</v>
      </c>
      <c r="AP1407" s="2">
        <f>IF($C1407=0,"-",W1407/$C1407)</f>
        <v>0</v>
      </c>
      <c r="AR1407" t="s">
        <v>417</v>
      </c>
      <c r="AS1407" t="s">
        <v>886</v>
      </c>
      <c r="AV1407" s="91">
        <v>35</v>
      </c>
      <c r="AW1407" s="93">
        <v>61</v>
      </c>
      <c r="AX1407" s="99">
        <f>AV1407*1000+AW1407</f>
        <v>35061</v>
      </c>
      <c r="AZ1407" s="7" t="s">
        <v>3053</v>
      </c>
      <c r="BA1407" t="s">
        <v>3290</v>
      </c>
    </row>
    <row r="1408" spans="1:53" collapsed="1">
      <c r="A1408" t="s">
        <v>1667</v>
      </c>
      <c r="B1408" t="s">
        <v>1136</v>
      </c>
      <c r="C1408" s="1">
        <f>SUM(P1408:AG1408)</f>
        <v>90113</v>
      </c>
      <c r="D1408" s="7">
        <f>IF(P1408&gt;0,RANK(P1408,(P1408:R1408,S1408:AG1408)),0)</f>
        <v>0</v>
      </c>
      <c r="E1408" s="7">
        <f>IF(Q1408&gt;0,RANK(Q1408,(P1408:R1408,S1408:AG1408)),0)</f>
        <v>4</v>
      </c>
      <c r="F1408" s="7">
        <f>IF(R1408&gt;0,RANK(R1408,(P1408:R1408,S1408:AG1408)),0)</f>
        <v>1</v>
      </c>
      <c r="G1408" s="7">
        <f>IF(S1408&gt;0,RANK(S1408,(P1408:R1408,S1408:AG1408)),0)</f>
        <v>3</v>
      </c>
      <c r="H1408" s="48">
        <f t="shared" si="789"/>
        <v>56418</v>
      </c>
      <c r="I1408" s="163">
        <f t="shared" si="787"/>
        <v>0.62608058770654618</v>
      </c>
      <c r="J1408" s="2"/>
      <c r="K1408" s="2">
        <f t="shared" si="790"/>
        <v>0</v>
      </c>
      <c r="L1408" s="2">
        <f t="shared" si="791"/>
        <v>5.8792848978504765E-2</v>
      </c>
      <c r="M1408" s="2">
        <f t="shared" si="792"/>
        <v>0.73169243061489464</v>
      </c>
      <c r="N1408" s="2">
        <f t="shared" si="775"/>
        <v>0.10390287749825219</v>
      </c>
      <c r="O1408" s="2">
        <f t="shared" si="776"/>
        <v>0.10561184290834838</v>
      </c>
      <c r="Q1408" s="1">
        <f>SUM(Q1375:Q1407)</f>
        <v>5298</v>
      </c>
      <c r="R1408" s="1">
        <f>SUM(R1375:R1407)</f>
        <v>65935</v>
      </c>
      <c r="S1408" s="1">
        <f>SUM(S1375:S1407)</f>
        <v>9363</v>
      </c>
      <c r="T1408" s="1">
        <f>SUM(T1375:T1407)</f>
        <v>9517</v>
      </c>
      <c r="AI1408" s="7">
        <f t="shared" si="793"/>
        <v>2</v>
      </c>
      <c r="AJ1408" s="7">
        <f t="shared" si="794"/>
        <v>0</v>
      </c>
      <c r="AK1408" s="7">
        <f t="shared" si="795"/>
        <v>0</v>
      </c>
      <c r="AL1408" s="7">
        <f t="shared" si="796"/>
        <v>0</v>
      </c>
      <c r="AM1408" s="2">
        <f t="shared" si="797"/>
        <v>0.10561184290834841</v>
      </c>
      <c r="AN1408" s="2">
        <f t="shared" si="798"/>
        <v>0</v>
      </c>
      <c r="AO1408" s="2">
        <f t="shared" si="799"/>
        <v>0</v>
      </c>
      <c r="AP1408" s="2">
        <f t="shared" si="800"/>
        <v>0</v>
      </c>
      <c r="AR1408" t="str">
        <f t="shared" si="767"/>
        <v>New Mexico</v>
      </c>
      <c r="AS1408" t="s">
        <v>1136</v>
      </c>
      <c r="AV1408" s="91">
        <v>35</v>
      </c>
      <c r="AW1408" s="93"/>
      <c r="AX1408" s="91">
        <v>35</v>
      </c>
      <c r="AZ1408" s="7" t="s">
        <v>1662</v>
      </c>
      <c r="BA1408" t="s">
        <v>3290</v>
      </c>
    </row>
    <row r="1409" spans="1:53">
      <c r="C1409" s="1"/>
      <c r="E1409" s="7"/>
      <c r="F1409" s="7"/>
      <c r="G1409" s="7"/>
      <c r="H1409" s="48"/>
      <c r="I1409" s="163"/>
      <c r="J1409" s="2"/>
      <c r="AI1409" s="7"/>
      <c r="AJ1409" s="7"/>
      <c r="AK1409" s="7"/>
      <c r="AL1409" s="7"/>
      <c r="AV1409" s="91"/>
      <c r="AW1409" s="93"/>
    </row>
    <row r="1410" spans="1:53" hidden="1" outlineLevel="1">
      <c r="A1410" t="s">
        <v>1718</v>
      </c>
      <c r="B1410" t="s">
        <v>1976</v>
      </c>
      <c r="C1410" s="1">
        <f t="shared" ref="C1410:C1441" si="802">SUM(P1410:AG1410)</f>
        <v>2996</v>
      </c>
      <c r="D1410" s="7">
        <f>IF(P1410&gt;0,RANK(P1410,(P1410:R1410,S1410:AG1410)),0)</f>
        <v>0</v>
      </c>
      <c r="E1410" s="7">
        <f>IF(Q1410&gt;0,RANK(Q1410,(P1410:R1410,S1410:AG1410)),0)</f>
        <v>3</v>
      </c>
      <c r="F1410" s="7">
        <f>IF(R1410&gt;0,RANK(R1410,(P1410:R1410,S1410:AG1410)),0)</f>
        <v>1</v>
      </c>
      <c r="G1410" s="7">
        <f>IF(S1410&gt;0,RANK(S1410,(P1410:R1410,S1410:AG1410)),0)</f>
        <v>2</v>
      </c>
      <c r="H1410" s="48">
        <f t="shared" ref="H1410:H1441" si="803">MAX(P1410:Y1410)-LARGE(P1410:Y1410,2)</f>
        <v>1171</v>
      </c>
      <c r="I1410" s="163">
        <f t="shared" si="787"/>
        <v>0.39085447263017359</v>
      </c>
      <c r="J1410" s="2"/>
      <c r="K1410" s="2">
        <f t="shared" ref="K1410:K1441" si="804">IF($C1410=0,"-",P1410/$C1410)</f>
        <v>0</v>
      </c>
      <c r="L1410" s="2">
        <f t="shared" ref="L1410:L1441" si="805">IF($C1410=0,"-",Q1410/$C1410)</f>
        <v>0.11949265687583445</v>
      </c>
      <c r="M1410" s="2">
        <f t="shared" ref="M1410:M1441" si="806">IF($C1410=0,"-",R1410/$C1410)</f>
        <v>0.5854472630173565</v>
      </c>
      <c r="N1410" s="2">
        <f t="shared" si="775"/>
        <v>0.19459279038718291</v>
      </c>
      <c r="O1410" s="2">
        <f t="shared" si="776"/>
        <v>0.10046728971962615</v>
      </c>
      <c r="Q1410" s="1">
        <v>358</v>
      </c>
      <c r="R1410" s="1">
        <v>1754</v>
      </c>
      <c r="S1410" s="1">
        <v>583</v>
      </c>
      <c r="T1410" s="1">
        <v>301</v>
      </c>
      <c r="AA1410" s="1">
        <v>0</v>
      </c>
      <c r="AI1410" s="7">
        <f t="shared" ref="AI1410:AI1441" si="807">IF(T1410&gt;0,RANK(T1410,(P1410:Z1410)),0)</f>
        <v>4</v>
      </c>
      <c r="AJ1410" s="7">
        <f t="shared" ref="AJ1410:AJ1441" si="808">IF(U1410&gt;0,RANK(U1410,(P1410:Z1410)),0)</f>
        <v>0</v>
      </c>
      <c r="AK1410" s="7">
        <f t="shared" ref="AK1410:AK1441" si="809">IF(V1410&gt;0,RANK(V1410,(P1410:Z1410)),0)</f>
        <v>0</v>
      </c>
      <c r="AL1410" s="7">
        <f t="shared" ref="AL1410:AL1441" si="810">IF(W1410&gt;0,RANK(W1410,(P1410:Z1410)),0)</f>
        <v>0</v>
      </c>
      <c r="AM1410" s="2">
        <f t="shared" ref="AM1410:AM1441" si="811">IF($C1410=0,"-",T1410/$C1410)</f>
        <v>0.10046728971962617</v>
      </c>
      <c r="AN1410" s="2">
        <f t="shared" ref="AN1410:AN1441" si="812">IF($C1410=0,"-",U1410/$C1410)</f>
        <v>0</v>
      </c>
      <c r="AO1410" s="2">
        <f t="shared" ref="AO1410:AO1441" si="813">IF($C1410=0,"-",V1410/$C1410)</f>
        <v>0</v>
      </c>
      <c r="AP1410" s="2">
        <f t="shared" ref="AP1410:AP1441" si="814">IF($C1410=0,"-",W1410/$C1410)</f>
        <v>0</v>
      </c>
      <c r="AR1410" t="str">
        <f t="shared" ref="AR1410:AR1472" si="815">A1410</f>
        <v>Albany</v>
      </c>
      <c r="AS1410" t="s">
        <v>1976</v>
      </c>
      <c r="AV1410" s="91">
        <v>36</v>
      </c>
      <c r="AW1410" s="93">
        <v>1</v>
      </c>
      <c r="AX1410" s="99">
        <f t="shared" ref="AX1410:AX1441" si="816">AV1410*1000+AW1410</f>
        <v>36001</v>
      </c>
      <c r="AZ1410" s="7" t="s">
        <v>3053</v>
      </c>
      <c r="BA1410" t="s">
        <v>3290</v>
      </c>
    </row>
    <row r="1411" spans="1:53" hidden="1" outlineLevel="1">
      <c r="A1411" t="s">
        <v>2934</v>
      </c>
      <c r="B1411" t="s">
        <v>1976</v>
      </c>
      <c r="C1411" s="1">
        <f t="shared" si="802"/>
        <v>988</v>
      </c>
      <c r="D1411" s="7">
        <f>IF(P1411&gt;0,RANK(P1411,(P1411:R1411,S1411:AG1411)),0)</f>
        <v>0</v>
      </c>
      <c r="E1411" s="7">
        <f>IF(Q1411&gt;0,RANK(Q1411,(P1411:R1411,S1411:AG1411)),0)</f>
        <v>3</v>
      </c>
      <c r="F1411" s="7">
        <f>IF(R1411&gt;0,RANK(R1411,(P1411:R1411,S1411:AG1411)),0)</f>
        <v>1</v>
      </c>
      <c r="G1411" s="7">
        <f>IF(S1411&gt;0,RANK(S1411,(P1411:R1411,S1411:AG1411)),0)</f>
        <v>4</v>
      </c>
      <c r="H1411" s="48">
        <f t="shared" si="803"/>
        <v>293</v>
      </c>
      <c r="I1411" s="163">
        <f t="shared" si="787"/>
        <v>0.29655870445344129</v>
      </c>
      <c r="J1411" s="2"/>
      <c r="K1411" s="2">
        <f t="shared" si="804"/>
        <v>0</v>
      </c>
      <c r="L1411" s="2">
        <f t="shared" si="805"/>
        <v>0.18218623481781376</v>
      </c>
      <c r="M1411" s="2">
        <f t="shared" si="806"/>
        <v>0.49797570850202427</v>
      </c>
      <c r="N1411" s="2">
        <f t="shared" si="775"/>
        <v>0.11842105263157894</v>
      </c>
      <c r="O1411" s="2">
        <f t="shared" si="776"/>
        <v>0.20141700404858298</v>
      </c>
      <c r="Q1411" s="1">
        <v>180</v>
      </c>
      <c r="R1411" s="1">
        <v>492</v>
      </c>
      <c r="S1411" s="1">
        <v>117</v>
      </c>
      <c r="T1411" s="1">
        <v>199</v>
      </c>
      <c r="AA1411" s="1">
        <v>0</v>
      </c>
      <c r="AI1411" s="7">
        <f t="shared" si="807"/>
        <v>2</v>
      </c>
      <c r="AJ1411" s="7">
        <f t="shared" si="808"/>
        <v>0</v>
      </c>
      <c r="AK1411" s="7">
        <f t="shared" si="809"/>
        <v>0</v>
      </c>
      <c r="AL1411" s="7">
        <f t="shared" si="810"/>
        <v>0</v>
      </c>
      <c r="AM1411" s="2">
        <f t="shared" si="811"/>
        <v>0.20141700404858301</v>
      </c>
      <c r="AN1411" s="2">
        <f t="shared" si="812"/>
        <v>0</v>
      </c>
      <c r="AO1411" s="2">
        <f t="shared" si="813"/>
        <v>0</v>
      </c>
      <c r="AP1411" s="2">
        <f t="shared" si="814"/>
        <v>0</v>
      </c>
      <c r="AR1411" t="str">
        <f t="shared" si="815"/>
        <v>Allegany</v>
      </c>
      <c r="AS1411" t="s">
        <v>1976</v>
      </c>
      <c r="AV1411" s="91">
        <v>36</v>
      </c>
      <c r="AW1411" s="93">
        <v>3</v>
      </c>
      <c r="AX1411" s="99">
        <f t="shared" si="816"/>
        <v>36003</v>
      </c>
      <c r="AZ1411" s="7" t="s">
        <v>3053</v>
      </c>
      <c r="BA1411" t="s">
        <v>3290</v>
      </c>
    </row>
    <row r="1412" spans="1:53" hidden="1" outlineLevel="1">
      <c r="A1412" t="s">
        <v>3356</v>
      </c>
      <c r="B1412" t="s">
        <v>1976</v>
      </c>
      <c r="C1412" s="1">
        <f t="shared" si="802"/>
        <v>4501</v>
      </c>
      <c r="D1412" s="7">
        <f>IF(P1412&gt;0,RANK(P1412,(P1412:R1412,S1412:AG1412)),0)</f>
        <v>0</v>
      </c>
      <c r="E1412" s="7">
        <f>IF(Q1412&gt;0,RANK(Q1412,(P1412:R1412,S1412:AG1412)),0)</f>
        <v>3</v>
      </c>
      <c r="F1412" s="7">
        <f>IF(R1412&gt;0,RANK(R1412,(P1412:R1412,S1412:AG1412)),0)</f>
        <v>1</v>
      </c>
      <c r="G1412" s="7">
        <f>IF(S1412&gt;0,RANK(S1412,(P1412:R1412,S1412:AG1412)),0)</f>
        <v>2</v>
      </c>
      <c r="H1412" s="48">
        <f t="shared" si="803"/>
        <v>1877</v>
      </c>
      <c r="I1412" s="163">
        <f t="shared" si="787"/>
        <v>0.41701844034658964</v>
      </c>
      <c r="J1412" s="2"/>
      <c r="K1412" s="2">
        <f t="shared" si="804"/>
        <v>0</v>
      </c>
      <c r="L1412" s="2">
        <f t="shared" si="805"/>
        <v>0.14507887136191958</v>
      </c>
      <c r="M1412" s="2">
        <f t="shared" si="806"/>
        <v>0.56631859586758493</v>
      </c>
      <c r="N1412" s="2">
        <f t="shared" si="775"/>
        <v>0.14930015552099535</v>
      </c>
      <c r="O1412" s="2">
        <f t="shared" si="776"/>
        <v>0.13930237724950018</v>
      </c>
      <c r="Q1412" s="1">
        <v>653</v>
      </c>
      <c r="R1412" s="1">
        <v>2549</v>
      </c>
      <c r="S1412" s="1">
        <v>672</v>
      </c>
      <c r="T1412" s="1">
        <v>627</v>
      </c>
      <c r="AA1412" s="1">
        <v>0</v>
      </c>
      <c r="AI1412" s="7">
        <f t="shared" si="807"/>
        <v>4</v>
      </c>
      <c r="AJ1412" s="7">
        <f t="shared" si="808"/>
        <v>0</v>
      </c>
      <c r="AK1412" s="7">
        <f t="shared" si="809"/>
        <v>0</v>
      </c>
      <c r="AL1412" s="7">
        <f t="shared" si="810"/>
        <v>0</v>
      </c>
      <c r="AM1412" s="2">
        <f t="shared" si="811"/>
        <v>0.13930237724950012</v>
      </c>
      <c r="AN1412" s="2">
        <f t="shared" si="812"/>
        <v>0</v>
      </c>
      <c r="AO1412" s="2">
        <f t="shared" si="813"/>
        <v>0</v>
      </c>
      <c r="AP1412" s="2">
        <f t="shared" si="814"/>
        <v>0</v>
      </c>
      <c r="AR1412" t="str">
        <f t="shared" si="815"/>
        <v>Broome</v>
      </c>
      <c r="AS1412" t="s">
        <v>1976</v>
      </c>
      <c r="AV1412" s="91">
        <v>36</v>
      </c>
      <c r="AW1412" s="93">
        <v>7</v>
      </c>
      <c r="AX1412" s="99">
        <f t="shared" si="816"/>
        <v>36007</v>
      </c>
      <c r="AZ1412" s="7" t="s">
        <v>3053</v>
      </c>
      <c r="BA1412" t="s">
        <v>3290</v>
      </c>
    </row>
    <row r="1413" spans="1:53" hidden="1" outlineLevel="1">
      <c r="A1413" t="s">
        <v>128</v>
      </c>
      <c r="B1413" t="s">
        <v>1976</v>
      </c>
      <c r="C1413" s="1">
        <f t="shared" si="802"/>
        <v>1214</v>
      </c>
      <c r="D1413" s="7">
        <f>IF(P1413&gt;0,RANK(P1413,(P1413:R1413,S1413:AG1413)),0)</f>
        <v>0</v>
      </c>
      <c r="E1413" s="7">
        <f>IF(Q1413&gt;0,RANK(Q1413,(P1413:R1413,S1413:AG1413)),0)</f>
        <v>2</v>
      </c>
      <c r="F1413" s="7">
        <f>IF(R1413&gt;0,RANK(R1413,(P1413:R1413,S1413:AG1413)),0)</f>
        <v>1</v>
      </c>
      <c r="G1413" s="7">
        <f>IF(S1413&gt;0,RANK(S1413,(P1413:R1413,S1413:AG1413)),0)</f>
        <v>4</v>
      </c>
      <c r="H1413" s="48">
        <f t="shared" si="803"/>
        <v>339</v>
      </c>
      <c r="I1413" s="163">
        <f t="shared" si="787"/>
        <v>0.27924217462932455</v>
      </c>
      <c r="J1413" s="2"/>
      <c r="K1413" s="2">
        <f t="shared" si="804"/>
        <v>0</v>
      </c>
      <c r="L1413" s="2">
        <f t="shared" si="805"/>
        <v>0.2042833607907743</v>
      </c>
      <c r="M1413" s="2">
        <f t="shared" si="806"/>
        <v>0.48352553542009885</v>
      </c>
      <c r="N1413" s="2">
        <f t="shared" si="775"/>
        <v>0.13756177924217464</v>
      </c>
      <c r="O1413" s="2">
        <f t="shared" si="776"/>
        <v>0.17462932454695215</v>
      </c>
      <c r="Q1413" s="1">
        <v>248</v>
      </c>
      <c r="R1413" s="1">
        <v>587</v>
      </c>
      <c r="S1413" s="1">
        <v>167</v>
      </c>
      <c r="T1413" s="1">
        <v>212</v>
      </c>
      <c r="AA1413" s="1">
        <v>0</v>
      </c>
      <c r="AI1413" s="7">
        <f t="shared" si="807"/>
        <v>3</v>
      </c>
      <c r="AJ1413" s="7">
        <f t="shared" si="808"/>
        <v>0</v>
      </c>
      <c r="AK1413" s="7">
        <f t="shared" si="809"/>
        <v>0</v>
      </c>
      <c r="AL1413" s="7">
        <f t="shared" si="810"/>
        <v>0</v>
      </c>
      <c r="AM1413" s="2">
        <f t="shared" si="811"/>
        <v>0.17462932454695224</v>
      </c>
      <c r="AN1413" s="2">
        <f t="shared" si="812"/>
        <v>0</v>
      </c>
      <c r="AO1413" s="2">
        <f t="shared" si="813"/>
        <v>0</v>
      </c>
      <c r="AP1413" s="2">
        <f t="shared" si="814"/>
        <v>0</v>
      </c>
      <c r="AR1413" t="str">
        <f t="shared" si="815"/>
        <v>Cattaraugus</v>
      </c>
      <c r="AS1413" t="s">
        <v>1976</v>
      </c>
      <c r="AV1413" s="91">
        <v>36</v>
      </c>
      <c r="AW1413" s="93">
        <v>9</v>
      </c>
      <c r="AX1413" s="99">
        <f t="shared" si="816"/>
        <v>36009</v>
      </c>
      <c r="AZ1413" s="7" t="s">
        <v>3053</v>
      </c>
      <c r="BA1413" t="s">
        <v>3290</v>
      </c>
    </row>
    <row r="1414" spans="1:53" hidden="1" outlineLevel="1">
      <c r="A1414" t="s">
        <v>2250</v>
      </c>
      <c r="B1414" t="s">
        <v>1976</v>
      </c>
      <c r="C1414" s="1">
        <f t="shared" si="802"/>
        <v>1430</v>
      </c>
      <c r="D1414" s="7">
        <f>IF(P1414&gt;0,RANK(P1414,(P1414:R1414,S1414:AG1414)),0)</f>
        <v>0</v>
      </c>
      <c r="E1414" s="7">
        <f>IF(Q1414&gt;0,RANK(Q1414,(P1414:R1414,S1414:AG1414)),0)</f>
        <v>4</v>
      </c>
      <c r="F1414" s="7">
        <f>IF(R1414&gt;0,RANK(R1414,(P1414:R1414,S1414:AG1414)),0)</f>
        <v>1</v>
      </c>
      <c r="G1414" s="7">
        <f>IF(S1414&gt;0,RANK(S1414,(P1414:R1414,S1414:AG1414)),0)</f>
        <v>2</v>
      </c>
      <c r="H1414" s="48">
        <f t="shared" si="803"/>
        <v>452</v>
      </c>
      <c r="I1414" s="163">
        <f t="shared" si="787"/>
        <v>0.31608391608391606</v>
      </c>
      <c r="J1414" s="2"/>
      <c r="K1414" s="2">
        <f t="shared" si="804"/>
        <v>0</v>
      </c>
      <c r="L1414" s="2">
        <f t="shared" si="805"/>
        <v>0.13426573426573427</v>
      </c>
      <c r="M1414" s="2">
        <f t="shared" si="806"/>
        <v>0.52027972027972025</v>
      </c>
      <c r="N1414" s="2">
        <f t="shared" si="775"/>
        <v>0.20419580419580419</v>
      </c>
      <c r="O1414" s="2">
        <f t="shared" si="776"/>
        <v>0.14125874125874127</v>
      </c>
      <c r="Q1414" s="1">
        <v>192</v>
      </c>
      <c r="R1414" s="1">
        <v>744</v>
      </c>
      <c r="S1414" s="1">
        <v>292</v>
      </c>
      <c r="T1414" s="1">
        <v>202</v>
      </c>
      <c r="AA1414" s="1">
        <v>0</v>
      </c>
      <c r="AI1414" s="7">
        <f t="shared" si="807"/>
        <v>3</v>
      </c>
      <c r="AJ1414" s="7">
        <f t="shared" si="808"/>
        <v>0</v>
      </c>
      <c r="AK1414" s="7">
        <f t="shared" si="809"/>
        <v>0</v>
      </c>
      <c r="AL1414" s="7">
        <f t="shared" si="810"/>
        <v>0</v>
      </c>
      <c r="AM1414" s="2">
        <f t="shared" si="811"/>
        <v>0.14125874125874127</v>
      </c>
      <c r="AN1414" s="2">
        <f t="shared" si="812"/>
        <v>0</v>
      </c>
      <c r="AO1414" s="2">
        <f t="shared" si="813"/>
        <v>0</v>
      </c>
      <c r="AP1414" s="2">
        <f t="shared" si="814"/>
        <v>0</v>
      </c>
      <c r="AR1414" t="str">
        <f t="shared" si="815"/>
        <v>Cayuga</v>
      </c>
      <c r="AS1414" t="s">
        <v>1976</v>
      </c>
      <c r="AV1414" s="91">
        <v>36</v>
      </c>
      <c r="AW1414" s="93">
        <v>11</v>
      </c>
      <c r="AX1414" s="99">
        <f t="shared" si="816"/>
        <v>36011</v>
      </c>
      <c r="AZ1414" s="7" t="s">
        <v>3053</v>
      </c>
      <c r="BA1414" t="s">
        <v>3290</v>
      </c>
    </row>
    <row r="1415" spans="1:53" hidden="1" outlineLevel="1">
      <c r="A1415" t="s">
        <v>2230</v>
      </c>
      <c r="B1415" t="s">
        <v>1976</v>
      </c>
      <c r="C1415" s="1">
        <f t="shared" si="802"/>
        <v>2009</v>
      </c>
      <c r="D1415" s="7">
        <f>IF(P1415&gt;0,RANK(P1415,(P1415:R1415,S1415:AG1415)),0)</f>
        <v>0</v>
      </c>
      <c r="E1415" s="7">
        <f>IF(Q1415&gt;0,RANK(Q1415,(P1415:R1415,S1415:AG1415)),0)</f>
        <v>4</v>
      </c>
      <c r="F1415" s="7">
        <f>IF(R1415&gt;0,RANK(R1415,(P1415:R1415,S1415:AG1415)),0)</f>
        <v>1</v>
      </c>
      <c r="G1415" s="7">
        <f>IF(S1415&gt;0,RANK(S1415,(P1415:R1415,S1415:AG1415)),0)</f>
        <v>2</v>
      </c>
      <c r="H1415" s="48">
        <f t="shared" si="803"/>
        <v>817</v>
      </c>
      <c r="I1415" s="163">
        <f t="shared" si="787"/>
        <v>0.40666998506719759</v>
      </c>
      <c r="J1415" s="2"/>
      <c r="K1415" s="2">
        <f t="shared" si="804"/>
        <v>0</v>
      </c>
      <c r="L1415" s="2">
        <f t="shared" si="805"/>
        <v>0.13190642110502737</v>
      </c>
      <c r="M1415" s="2">
        <f t="shared" si="806"/>
        <v>0.56047784967645597</v>
      </c>
      <c r="N1415" s="2">
        <f t="shared" ref="N1415:N1478" si="817">IF($C1415=0,"-",S1415/$C1415)</f>
        <v>0.15380786460925833</v>
      </c>
      <c r="O1415" s="2">
        <f t="shared" ref="O1415:O1478" si="818">IF(C1415=0,"-",(1-K1415-L1415-M1415-N1415))</f>
        <v>0.15380786460925833</v>
      </c>
      <c r="Q1415" s="1">
        <v>265</v>
      </c>
      <c r="R1415" s="1">
        <v>1126</v>
      </c>
      <c r="S1415" s="1">
        <v>309</v>
      </c>
      <c r="T1415" s="1">
        <v>309</v>
      </c>
      <c r="AA1415" s="1">
        <v>0</v>
      </c>
      <c r="AI1415" s="7">
        <f t="shared" si="807"/>
        <v>2</v>
      </c>
      <c r="AJ1415" s="7">
        <f t="shared" si="808"/>
        <v>0</v>
      </c>
      <c r="AK1415" s="7">
        <f t="shared" si="809"/>
        <v>0</v>
      </c>
      <c r="AL1415" s="7">
        <f t="shared" si="810"/>
        <v>0</v>
      </c>
      <c r="AM1415" s="2">
        <f t="shared" si="811"/>
        <v>0.15380786460925833</v>
      </c>
      <c r="AN1415" s="2">
        <f t="shared" si="812"/>
        <v>0</v>
      </c>
      <c r="AO1415" s="2">
        <f t="shared" si="813"/>
        <v>0</v>
      </c>
      <c r="AP1415" s="2">
        <f t="shared" si="814"/>
        <v>0</v>
      </c>
      <c r="AR1415" t="str">
        <f t="shared" si="815"/>
        <v>Chautauqua</v>
      </c>
      <c r="AS1415" t="s">
        <v>1976</v>
      </c>
      <c r="AV1415" s="91">
        <v>36</v>
      </c>
      <c r="AW1415" s="93">
        <v>13</v>
      </c>
      <c r="AX1415" s="99">
        <f t="shared" si="816"/>
        <v>36013</v>
      </c>
      <c r="AZ1415" s="7" t="s">
        <v>3053</v>
      </c>
      <c r="BA1415" t="s">
        <v>3290</v>
      </c>
    </row>
    <row r="1416" spans="1:53" hidden="1" outlineLevel="1">
      <c r="A1416" t="s">
        <v>1332</v>
      </c>
      <c r="B1416" t="s">
        <v>1976</v>
      </c>
      <c r="C1416" s="1">
        <f t="shared" si="802"/>
        <v>2368</v>
      </c>
      <c r="D1416" s="7">
        <f>IF(P1416&gt;0,RANK(P1416,(P1416:R1416,S1416:AG1416)),0)</f>
        <v>0</v>
      </c>
      <c r="E1416" s="7">
        <f>IF(Q1416&gt;0,RANK(Q1416,(P1416:R1416,S1416:AG1416)),0)</f>
        <v>3</v>
      </c>
      <c r="F1416" s="7">
        <f>IF(R1416&gt;0,RANK(R1416,(P1416:R1416,S1416:AG1416)),0)</f>
        <v>1</v>
      </c>
      <c r="G1416" s="7">
        <f>IF(S1416&gt;0,RANK(S1416,(P1416:R1416,S1416:AG1416)),0)</f>
        <v>2</v>
      </c>
      <c r="H1416" s="48">
        <f t="shared" si="803"/>
        <v>845</v>
      </c>
      <c r="I1416" s="163">
        <f t="shared" si="787"/>
        <v>0.35684121621621623</v>
      </c>
      <c r="J1416" s="2"/>
      <c r="K1416" s="2">
        <f t="shared" si="804"/>
        <v>0</v>
      </c>
      <c r="L1416" s="2">
        <f t="shared" si="805"/>
        <v>0.15160472972972974</v>
      </c>
      <c r="M1416" s="2">
        <f t="shared" si="806"/>
        <v>0.54307432432432434</v>
      </c>
      <c r="N1416" s="2">
        <f t="shared" si="817"/>
        <v>0.18623310810810811</v>
      </c>
      <c r="O1416" s="2">
        <f t="shared" si="818"/>
        <v>0.11908783783783783</v>
      </c>
      <c r="Q1416" s="1">
        <v>359</v>
      </c>
      <c r="R1416" s="1">
        <v>1286</v>
      </c>
      <c r="S1416" s="1">
        <v>441</v>
      </c>
      <c r="T1416" s="1">
        <v>282</v>
      </c>
      <c r="AA1416" s="1">
        <v>0</v>
      </c>
      <c r="AI1416" s="7">
        <f t="shared" si="807"/>
        <v>4</v>
      </c>
      <c r="AJ1416" s="7">
        <f t="shared" si="808"/>
        <v>0</v>
      </c>
      <c r="AK1416" s="7">
        <f t="shared" si="809"/>
        <v>0</v>
      </c>
      <c r="AL1416" s="7">
        <f t="shared" si="810"/>
        <v>0</v>
      </c>
      <c r="AM1416" s="2">
        <f t="shared" si="811"/>
        <v>0.11908783783783784</v>
      </c>
      <c r="AN1416" s="2">
        <f t="shared" si="812"/>
        <v>0</v>
      </c>
      <c r="AO1416" s="2">
        <f t="shared" si="813"/>
        <v>0</v>
      </c>
      <c r="AP1416" s="2">
        <f t="shared" si="814"/>
        <v>0</v>
      </c>
      <c r="AR1416" t="str">
        <f t="shared" si="815"/>
        <v>Chemung</v>
      </c>
      <c r="AS1416" t="s">
        <v>1976</v>
      </c>
      <c r="AV1416" s="91">
        <v>36</v>
      </c>
      <c r="AW1416" s="93">
        <v>15</v>
      </c>
      <c r="AX1416" s="99">
        <f t="shared" si="816"/>
        <v>36015</v>
      </c>
      <c r="AZ1416" s="7" t="s">
        <v>3053</v>
      </c>
      <c r="BA1416" t="s">
        <v>3290</v>
      </c>
    </row>
    <row r="1417" spans="1:53" hidden="1" outlineLevel="1">
      <c r="A1417" t="s">
        <v>3025</v>
      </c>
      <c r="B1417" t="s">
        <v>1976</v>
      </c>
      <c r="C1417" s="1">
        <f t="shared" si="802"/>
        <v>1187</v>
      </c>
      <c r="D1417" s="7">
        <f>IF(P1417&gt;0,RANK(P1417,(P1417:R1417,S1417:AG1417)),0)</f>
        <v>0</v>
      </c>
      <c r="E1417" s="7">
        <f>IF(Q1417&gt;0,RANK(Q1417,(P1417:R1417,S1417:AG1417)),0)</f>
        <v>4</v>
      </c>
      <c r="F1417" s="7">
        <f>IF(R1417&gt;0,RANK(R1417,(P1417:R1417,S1417:AG1417)),0)</f>
        <v>1</v>
      </c>
      <c r="G1417" s="7">
        <f>IF(S1417&gt;0,RANK(S1417,(P1417:R1417,S1417:AG1417)),0)</f>
        <v>2</v>
      </c>
      <c r="H1417" s="48">
        <f t="shared" si="803"/>
        <v>350</v>
      </c>
      <c r="I1417" s="163">
        <f t="shared" si="787"/>
        <v>0.29486099410278011</v>
      </c>
      <c r="J1417" s="2"/>
      <c r="K1417" s="2">
        <f t="shared" si="804"/>
        <v>0</v>
      </c>
      <c r="L1417" s="2">
        <f t="shared" si="805"/>
        <v>0.14574557708508845</v>
      </c>
      <c r="M1417" s="2">
        <f t="shared" si="806"/>
        <v>0.49283909014321819</v>
      </c>
      <c r="N1417" s="2">
        <f t="shared" si="817"/>
        <v>0.19797809604043809</v>
      </c>
      <c r="O1417" s="2">
        <f t="shared" si="818"/>
        <v>0.16343723673125532</v>
      </c>
      <c r="Q1417" s="1">
        <v>173</v>
      </c>
      <c r="R1417" s="1">
        <v>585</v>
      </c>
      <c r="S1417" s="1">
        <v>235</v>
      </c>
      <c r="T1417" s="1">
        <v>194</v>
      </c>
      <c r="AA1417" s="1">
        <v>0</v>
      </c>
      <c r="AI1417" s="7">
        <f t="shared" si="807"/>
        <v>3</v>
      </c>
      <c r="AJ1417" s="7">
        <f t="shared" si="808"/>
        <v>0</v>
      </c>
      <c r="AK1417" s="7">
        <f t="shared" si="809"/>
        <v>0</v>
      </c>
      <c r="AL1417" s="7">
        <f t="shared" si="810"/>
        <v>0</v>
      </c>
      <c r="AM1417" s="2">
        <f t="shared" si="811"/>
        <v>0.16343723673125526</v>
      </c>
      <c r="AN1417" s="2">
        <f t="shared" si="812"/>
        <v>0</v>
      </c>
      <c r="AO1417" s="2">
        <f t="shared" si="813"/>
        <v>0</v>
      </c>
      <c r="AP1417" s="2">
        <f t="shared" si="814"/>
        <v>0</v>
      </c>
      <c r="AR1417" t="str">
        <f t="shared" si="815"/>
        <v>Chenango</v>
      </c>
      <c r="AS1417" t="s">
        <v>1976</v>
      </c>
      <c r="AV1417" s="91">
        <v>36</v>
      </c>
      <c r="AW1417" s="93">
        <v>17</v>
      </c>
      <c r="AX1417" s="99">
        <f t="shared" si="816"/>
        <v>36017</v>
      </c>
      <c r="AZ1417" s="7" t="s">
        <v>3053</v>
      </c>
      <c r="BA1417" t="s">
        <v>3290</v>
      </c>
    </row>
    <row r="1418" spans="1:53" hidden="1" outlineLevel="1">
      <c r="A1418" t="s">
        <v>2325</v>
      </c>
      <c r="B1418" t="s">
        <v>1976</v>
      </c>
      <c r="C1418" s="1">
        <f t="shared" si="802"/>
        <v>749</v>
      </c>
      <c r="D1418" s="7">
        <f>IF(P1418&gt;0,RANK(P1418,(P1418:R1418,S1418:AG1418)),0)</f>
        <v>0</v>
      </c>
      <c r="E1418" s="7">
        <f>IF(Q1418&gt;0,RANK(Q1418,(P1418:R1418,S1418:AG1418)),0)</f>
        <v>4</v>
      </c>
      <c r="F1418" s="7">
        <f>IF(R1418&gt;0,RANK(R1418,(P1418:R1418,S1418:AG1418)),0)</f>
        <v>1</v>
      </c>
      <c r="G1418" s="7">
        <f>IF(S1418&gt;0,RANK(S1418,(P1418:R1418,S1418:AG1418)),0)</f>
        <v>2</v>
      </c>
      <c r="H1418" s="48">
        <f t="shared" si="803"/>
        <v>340</v>
      </c>
      <c r="I1418" s="163">
        <f t="shared" ref="I1418:I1481" si="819">H1418/C1418</f>
        <v>0.45393858477970628</v>
      </c>
      <c r="J1418" s="2"/>
      <c r="K1418" s="2">
        <f t="shared" si="804"/>
        <v>0</v>
      </c>
      <c r="L1418" s="2">
        <f t="shared" si="805"/>
        <v>0.10280373831775701</v>
      </c>
      <c r="M1418" s="2">
        <f t="shared" si="806"/>
        <v>0.62216288384512686</v>
      </c>
      <c r="N1418" s="2">
        <f t="shared" si="817"/>
        <v>0.16822429906542055</v>
      </c>
      <c r="O1418" s="2">
        <f t="shared" si="818"/>
        <v>0.10680907877169557</v>
      </c>
      <c r="Q1418" s="1">
        <v>77</v>
      </c>
      <c r="R1418" s="1">
        <v>466</v>
      </c>
      <c r="S1418" s="1">
        <v>126</v>
      </c>
      <c r="T1418" s="1">
        <v>79</v>
      </c>
      <c r="AA1418" s="1">
        <v>1</v>
      </c>
      <c r="AI1418" s="7">
        <f t="shared" si="807"/>
        <v>3</v>
      </c>
      <c r="AJ1418" s="7">
        <f t="shared" si="808"/>
        <v>0</v>
      </c>
      <c r="AK1418" s="7">
        <f t="shared" si="809"/>
        <v>0</v>
      </c>
      <c r="AL1418" s="7">
        <f t="shared" si="810"/>
        <v>0</v>
      </c>
      <c r="AM1418" s="2">
        <f t="shared" si="811"/>
        <v>0.1054739652870494</v>
      </c>
      <c r="AN1418" s="2">
        <f t="shared" si="812"/>
        <v>0</v>
      </c>
      <c r="AO1418" s="2">
        <f t="shared" si="813"/>
        <v>0</v>
      </c>
      <c r="AP1418" s="2">
        <f t="shared" si="814"/>
        <v>0</v>
      </c>
      <c r="AR1418" t="str">
        <f t="shared" si="815"/>
        <v>Clinton</v>
      </c>
      <c r="AS1418" t="s">
        <v>1976</v>
      </c>
      <c r="AV1418" s="91">
        <v>36</v>
      </c>
      <c r="AW1418" s="93">
        <v>19</v>
      </c>
      <c r="AX1418" s="99">
        <f t="shared" si="816"/>
        <v>36019</v>
      </c>
      <c r="AZ1418" s="7" t="s">
        <v>3053</v>
      </c>
      <c r="BA1418" t="s">
        <v>3290</v>
      </c>
    </row>
    <row r="1419" spans="1:53" hidden="1" outlineLevel="1">
      <c r="A1419" t="s">
        <v>3248</v>
      </c>
      <c r="B1419" t="s">
        <v>1976</v>
      </c>
      <c r="C1419" s="1">
        <f t="shared" si="802"/>
        <v>1444</v>
      </c>
      <c r="D1419" s="7">
        <f>IF(P1419&gt;0,RANK(P1419,(P1419:R1419,S1419:AG1419)),0)</f>
        <v>0</v>
      </c>
      <c r="E1419" s="7">
        <f>IF(Q1419&gt;0,RANK(Q1419,(P1419:R1419,S1419:AG1419)),0)</f>
        <v>3</v>
      </c>
      <c r="F1419" s="7">
        <f>IF(R1419&gt;0,RANK(R1419,(P1419:R1419,S1419:AG1419)),0)</f>
        <v>1</v>
      </c>
      <c r="G1419" s="7">
        <f>IF(S1419&gt;0,RANK(S1419,(P1419:R1419,S1419:AG1419)),0)</f>
        <v>2</v>
      </c>
      <c r="H1419" s="48">
        <f t="shared" si="803"/>
        <v>681</v>
      </c>
      <c r="I1419" s="163">
        <f t="shared" si="819"/>
        <v>0.47160664819944598</v>
      </c>
      <c r="J1419" s="2"/>
      <c r="K1419" s="2">
        <f t="shared" si="804"/>
        <v>0</v>
      </c>
      <c r="L1419" s="2">
        <f t="shared" si="805"/>
        <v>0.11634349030470914</v>
      </c>
      <c r="M1419" s="2">
        <f t="shared" si="806"/>
        <v>0.63227146814404434</v>
      </c>
      <c r="N1419" s="2">
        <f t="shared" si="817"/>
        <v>0.16066481994459833</v>
      </c>
      <c r="O1419" s="2">
        <f t="shared" si="818"/>
        <v>9.0720221606648194E-2</v>
      </c>
      <c r="Q1419" s="1">
        <v>168</v>
      </c>
      <c r="R1419" s="1">
        <v>913</v>
      </c>
      <c r="S1419" s="1">
        <v>232</v>
      </c>
      <c r="T1419" s="1">
        <v>131</v>
      </c>
      <c r="AA1419" s="1">
        <v>0</v>
      </c>
      <c r="AI1419" s="7">
        <f t="shared" si="807"/>
        <v>4</v>
      </c>
      <c r="AJ1419" s="7">
        <f t="shared" si="808"/>
        <v>0</v>
      </c>
      <c r="AK1419" s="7">
        <f t="shared" si="809"/>
        <v>0</v>
      </c>
      <c r="AL1419" s="7">
        <f t="shared" si="810"/>
        <v>0</v>
      </c>
      <c r="AM1419" s="2">
        <f t="shared" si="811"/>
        <v>9.0720221606648194E-2</v>
      </c>
      <c r="AN1419" s="2">
        <f t="shared" si="812"/>
        <v>0</v>
      </c>
      <c r="AO1419" s="2">
        <f t="shared" si="813"/>
        <v>0</v>
      </c>
      <c r="AP1419" s="2">
        <f t="shared" si="814"/>
        <v>0</v>
      </c>
      <c r="AR1419" t="str">
        <f t="shared" si="815"/>
        <v>Columbia</v>
      </c>
      <c r="AS1419" t="s">
        <v>1976</v>
      </c>
      <c r="AV1419" s="91">
        <v>36</v>
      </c>
      <c r="AW1419" s="93">
        <v>21</v>
      </c>
      <c r="AX1419" s="99">
        <f t="shared" si="816"/>
        <v>36021</v>
      </c>
      <c r="AZ1419" s="7" t="s">
        <v>3053</v>
      </c>
      <c r="BA1419" t="s">
        <v>3290</v>
      </c>
    </row>
    <row r="1420" spans="1:53" hidden="1" outlineLevel="1">
      <c r="A1420" t="s">
        <v>1861</v>
      </c>
      <c r="B1420" t="s">
        <v>1976</v>
      </c>
      <c r="C1420" s="1">
        <f t="shared" si="802"/>
        <v>761</v>
      </c>
      <c r="D1420" s="7">
        <f>IF(P1420&gt;0,RANK(P1420,(P1420:R1420,S1420:AG1420)),0)</f>
        <v>0</v>
      </c>
      <c r="E1420" s="7">
        <f>IF(Q1420&gt;0,RANK(Q1420,(P1420:R1420,S1420:AG1420)),0)</f>
        <v>3</v>
      </c>
      <c r="F1420" s="7">
        <f>IF(R1420&gt;0,RANK(R1420,(P1420:R1420,S1420:AG1420)),0)</f>
        <v>1</v>
      </c>
      <c r="G1420" s="7">
        <f>IF(S1420&gt;0,RANK(S1420,(P1420:R1420,S1420:AG1420)),0)</f>
        <v>2</v>
      </c>
      <c r="H1420" s="48">
        <f t="shared" si="803"/>
        <v>215</v>
      </c>
      <c r="I1420" s="163">
        <f t="shared" si="819"/>
        <v>0.28252299605781866</v>
      </c>
      <c r="J1420" s="2"/>
      <c r="K1420" s="2">
        <f t="shared" si="804"/>
        <v>0</v>
      </c>
      <c r="L1420" s="2">
        <f t="shared" si="805"/>
        <v>0.15374507227332457</v>
      </c>
      <c r="M1420" s="2">
        <f t="shared" si="806"/>
        <v>0.49802890932982918</v>
      </c>
      <c r="N1420" s="2">
        <f t="shared" si="817"/>
        <v>0.21550591327201052</v>
      </c>
      <c r="O1420" s="2">
        <f t="shared" si="818"/>
        <v>0.13272010512483573</v>
      </c>
      <c r="Q1420" s="1">
        <v>117</v>
      </c>
      <c r="R1420" s="1">
        <v>379</v>
      </c>
      <c r="S1420" s="1">
        <v>164</v>
      </c>
      <c r="T1420" s="1">
        <v>101</v>
      </c>
      <c r="AA1420" s="1">
        <v>0</v>
      </c>
      <c r="AI1420" s="7">
        <f t="shared" si="807"/>
        <v>4</v>
      </c>
      <c r="AJ1420" s="7">
        <f t="shared" si="808"/>
        <v>0</v>
      </c>
      <c r="AK1420" s="7">
        <f t="shared" si="809"/>
        <v>0</v>
      </c>
      <c r="AL1420" s="7">
        <f t="shared" si="810"/>
        <v>0</v>
      </c>
      <c r="AM1420" s="2">
        <f t="shared" si="811"/>
        <v>0.13272010512483573</v>
      </c>
      <c r="AN1420" s="2">
        <f t="shared" si="812"/>
        <v>0</v>
      </c>
      <c r="AO1420" s="2">
        <f t="shared" si="813"/>
        <v>0</v>
      </c>
      <c r="AP1420" s="2">
        <f t="shared" si="814"/>
        <v>0</v>
      </c>
      <c r="AR1420" t="str">
        <f t="shared" si="815"/>
        <v>Cortland</v>
      </c>
      <c r="AS1420" t="s">
        <v>1976</v>
      </c>
      <c r="AV1420" s="91">
        <v>36</v>
      </c>
      <c r="AW1420" s="93">
        <v>23</v>
      </c>
      <c r="AX1420" s="99">
        <f t="shared" si="816"/>
        <v>36023</v>
      </c>
      <c r="AZ1420" s="7" t="s">
        <v>3053</v>
      </c>
      <c r="BA1420" t="s">
        <v>3290</v>
      </c>
    </row>
    <row r="1421" spans="1:53" hidden="1" outlineLevel="1">
      <c r="A1421" t="s">
        <v>1745</v>
      </c>
      <c r="B1421" t="s">
        <v>1976</v>
      </c>
      <c r="C1421" s="1">
        <f t="shared" si="802"/>
        <v>1142</v>
      </c>
      <c r="D1421" s="7">
        <f>IF(P1421&gt;0,RANK(P1421,(P1421:R1421,S1421:AG1421)),0)</f>
        <v>0</v>
      </c>
      <c r="E1421" s="7">
        <f>IF(Q1421&gt;0,RANK(Q1421,(P1421:R1421,S1421:AG1421)),0)</f>
        <v>3</v>
      </c>
      <c r="F1421" s="7">
        <f>IF(R1421&gt;0,RANK(R1421,(P1421:R1421,S1421:AG1421)),0)</f>
        <v>1</v>
      </c>
      <c r="G1421" s="7">
        <f>IF(S1421&gt;0,RANK(S1421,(P1421:R1421,S1421:AG1421)),0)</f>
        <v>2</v>
      </c>
      <c r="H1421" s="48">
        <f t="shared" si="803"/>
        <v>402</v>
      </c>
      <c r="I1421" s="163">
        <f t="shared" si="819"/>
        <v>0.35201401050788089</v>
      </c>
      <c r="J1421" s="2"/>
      <c r="K1421" s="2">
        <f t="shared" si="804"/>
        <v>0</v>
      </c>
      <c r="L1421" s="2">
        <f t="shared" si="805"/>
        <v>0.14448336252189142</v>
      </c>
      <c r="M1421" s="2">
        <f t="shared" si="806"/>
        <v>0.53940455341506133</v>
      </c>
      <c r="N1421" s="2">
        <f t="shared" si="817"/>
        <v>0.18739054290718038</v>
      </c>
      <c r="O1421" s="2">
        <f t="shared" si="818"/>
        <v>0.12872154115586687</v>
      </c>
      <c r="Q1421" s="1">
        <v>165</v>
      </c>
      <c r="R1421" s="1">
        <v>616</v>
      </c>
      <c r="S1421" s="1">
        <v>214</v>
      </c>
      <c r="T1421" s="1">
        <v>147</v>
      </c>
      <c r="AA1421" s="1">
        <v>0</v>
      </c>
      <c r="AI1421" s="7">
        <f t="shared" si="807"/>
        <v>4</v>
      </c>
      <c r="AJ1421" s="7">
        <f t="shared" si="808"/>
        <v>0</v>
      </c>
      <c r="AK1421" s="7">
        <f t="shared" si="809"/>
        <v>0</v>
      </c>
      <c r="AL1421" s="7">
        <f t="shared" si="810"/>
        <v>0</v>
      </c>
      <c r="AM1421" s="2">
        <f t="shared" si="811"/>
        <v>0.1287215411558669</v>
      </c>
      <c r="AN1421" s="2">
        <f t="shared" si="812"/>
        <v>0</v>
      </c>
      <c r="AO1421" s="2">
        <f t="shared" si="813"/>
        <v>0</v>
      </c>
      <c r="AP1421" s="2">
        <f t="shared" si="814"/>
        <v>0</v>
      </c>
      <c r="AR1421" t="str">
        <f t="shared" si="815"/>
        <v>Delaware</v>
      </c>
      <c r="AS1421" t="s">
        <v>1976</v>
      </c>
      <c r="AV1421" s="91">
        <v>36</v>
      </c>
      <c r="AW1421" s="93">
        <v>25</v>
      </c>
      <c r="AX1421" s="99">
        <f t="shared" si="816"/>
        <v>36025</v>
      </c>
      <c r="AZ1421" s="7" t="s">
        <v>3053</v>
      </c>
      <c r="BA1421" t="s">
        <v>3290</v>
      </c>
    </row>
    <row r="1422" spans="1:53" hidden="1" outlineLevel="1">
      <c r="A1422" t="s">
        <v>1859</v>
      </c>
      <c r="B1422" t="s">
        <v>1976</v>
      </c>
      <c r="C1422" s="1">
        <f t="shared" si="802"/>
        <v>4638</v>
      </c>
      <c r="D1422" s="7">
        <f>IF(P1422&gt;0,RANK(P1422,(P1422:R1422,S1422:AG1422)),0)</f>
        <v>0</v>
      </c>
      <c r="E1422" s="7">
        <f>IF(Q1422&gt;0,RANK(Q1422,(P1422:R1422,S1422:AG1422)),0)</f>
        <v>3</v>
      </c>
      <c r="F1422" s="7">
        <f>IF(R1422&gt;0,RANK(R1422,(P1422:R1422,S1422:AG1422)),0)</f>
        <v>1</v>
      </c>
      <c r="G1422" s="7">
        <f>IF(S1422&gt;0,RANK(S1422,(P1422:R1422,S1422:AG1422)),0)</f>
        <v>2</v>
      </c>
      <c r="H1422" s="48">
        <f t="shared" si="803"/>
        <v>2318</v>
      </c>
      <c r="I1422" s="163">
        <f t="shared" si="819"/>
        <v>0.49978438982319967</v>
      </c>
      <c r="J1422" s="2"/>
      <c r="K1422" s="2">
        <f t="shared" si="804"/>
        <v>0</v>
      </c>
      <c r="L1422" s="2">
        <f t="shared" si="805"/>
        <v>0.13410952996981457</v>
      </c>
      <c r="M1422" s="2">
        <f t="shared" si="806"/>
        <v>0.63669685209141869</v>
      </c>
      <c r="N1422" s="2">
        <f t="shared" si="817"/>
        <v>0.13691246226821907</v>
      </c>
      <c r="O1422" s="2">
        <f t="shared" si="818"/>
        <v>9.2281155670547732E-2</v>
      </c>
      <c r="Q1422" s="1">
        <v>622</v>
      </c>
      <c r="R1422" s="1">
        <v>2953</v>
      </c>
      <c r="S1422" s="1">
        <v>635</v>
      </c>
      <c r="T1422" s="1">
        <v>428</v>
      </c>
      <c r="AA1422" s="1">
        <v>0</v>
      </c>
      <c r="AI1422" s="7">
        <f t="shared" si="807"/>
        <v>4</v>
      </c>
      <c r="AJ1422" s="7">
        <f t="shared" si="808"/>
        <v>0</v>
      </c>
      <c r="AK1422" s="7">
        <f t="shared" si="809"/>
        <v>0</v>
      </c>
      <c r="AL1422" s="7">
        <f t="shared" si="810"/>
        <v>0</v>
      </c>
      <c r="AM1422" s="2">
        <f t="shared" si="811"/>
        <v>9.2281155670547649E-2</v>
      </c>
      <c r="AN1422" s="2">
        <f t="shared" si="812"/>
        <v>0</v>
      </c>
      <c r="AO1422" s="2">
        <f t="shared" si="813"/>
        <v>0</v>
      </c>
      <c r="AP1422" s="2">
        <f t="shared" si="814"/>
        <v>0</v>
      </c>
      <c r="AR1422" t="str">
        <f t="shared" si="815"/>
        <v>Dutchess</v>
      </c>
      <c r="AS1422" t="s">
        <v>1976</v>
      </c>
      <c r="AV1422" s="91">
        <v>36</v>
      </c>
      <c r="AW1422" s="93">
        <v>27</v>
      </c>
      <c r="AX1422" s="99">
        <f t="shared" si="816"/>
        <v>36027</v>
      </c>
      <c r="AZ1422" s="7" t="s">
        <v>3053</v>
      </c>
      <c r="BA1422" t="s">
        <v>3290</v>
      </c>
    </row>
    <row r="1423" spans="1:53" hidden="1" outlineLevel="1">
      <c r="A1423" t="s">
        <v>182</v>
      </c>
      <c r="B1423" t="s">
        <v>1976</v>
      </c>
      <c r="C1423" s="1">
        <f t="shared" si="802"/>
        <v>9441</v>
      </c>
      <c r="D1423" s="7">
        <f>IF(P1423&gt;0,RANK(P1423,(P1423:R1423,S1423:AG1423)),0)</f>
        <v>0</v>
      </c>
      <c r="E1423" s="7">
        <f>IF(Q1423&gt;0,RANK(Q1423,(P1423:R1423,S1423:AG1423)),0)</f>
        <v>2</v>
      </c>
      <c r="F1423" s="7">
        <f>IF(R1423&gt;0,RANK(R1423,(P1423:R1423,S1423:AG1423)),0)</f>
        <v>1</v>
      </c>
      <c r="G1423" s="7">
        <f>IF(S1423&gt;0,RANK(S1423,(P1423:R1423,S1423:AG1423)),0)</f>
        <v>4</v>
      </c>
      <c r="H1423" s="48">
        <f t="shared" si="803"/>
        <v>2578</v>
      </c>
      <c r="I1423" s="163">
        <f t="shared" si="819"/>
        <v>0.27306429403664867</v>
      </c>
      <c r="J1423" s="2"/>
      <c r="K1423" s="2">
        <f t="shared" si="804"/>
        <v>0</v>
      </c>
      <c r="L1423" s="2">
        <f t="shared" si="805"/>
        <v>0.22953077004554603</v>
      </c>
      <c r="M1423" s="2">
        <f t="shared" si="806"/>
        <v>0.50259506408219468</v>
      </c>
      <c r="N1423" s="2">
        <f t="shared" si="817"/>
        <v>0.13229530770045547</v>
      </c>
      <c r="O1423" s="2">
        <f t="shared" si="818"/>
        <v>0.13557885817180385</v>
      </c>
      <c r="Q1423" s="1">
        <v>2167</v>
      </c>
      <c r="R1423" s="1">
        <v>4745</v>
      </c>
      <c r="S1423" s="1">
        <v>1249</v>
      </c>
      <c r="T1423" s="1">
        <v>1280</v>
      </c>
      <c r="AA1423" s="1">
        <v>0</v>
      </c>
      <c r="AI1423" s="7">
        <f t="shared" si="807"/>
        <v>3</v>
      </c>
      <c r="AJ1423" s="7">
        <f t="shared" si="808"/>
        <v>0</v>
      </c>
      <c r="AK1423" s="7">
        <f t="shared" si="809"/>
        <v>0</v>
      </c>
      <c r="AL1423" s="7">
        <f t="shared" si="810"/>
        <v>0</v>
      </c>
      <c r="AM1423" s="2">
        <f t="shared" si="811"/>
        <v>0.13557885817180385</v>
      </c>
      <c r="AN1423" s="2">
        <f t="shared" si="812"/>
        <v>0</v>
      </c>
      <c r="AO1423" s="2">
        <f t="shared" si="813"/>
        <v>0</v>
      </c>
      <c r="AP1423" s="2">
        <f t="shared" si="814"/>
        <v>0</v>
      </c>
      <c r="AR1423" t="str">
        <f t="shared" si="815"/>
        <v>Erie</v>
      </c>
      <c r="AS1423" t="s">
        <v>1976</v>
      </c>
      <c r="AV1423" s="91">
        <v>36</v>
      </c>
      <c r="AW1423" s="93">
        <v>29</v>
      </c>
      <c r="AX1423" s="99">
        <f t="shared" si="816"/>
        <v>36029</v>
      </c>
      <c r="AZ1423" s="7" t="s">
        <v>3053</v>
      </c>
      <c r="BA1423" t="s">
        <v>3290</v>
      </c>
    </row>
    <row r="1424" spans="1:53" hidden="1" outlineLevel="1">
      <c r="A1424" t="s">
        <v>827</v>
      </c>
      <c r="B1424" t="s">
        <v>1976</v>
      </c>
      <c r="C1424" s="1">
        <f t="shared" si="802"/>
        <v>940</v>
      </c>
      <c r="D1424" s="7">
        <f>IF(P1424&gt;0,RANK(P1424,(P1424:R1424,S1424:AG1424)),0)</f>
        <v>0</v>
      </c>
      <c r="E1424" s="7">
        <f>IF(Q1424&gt;0,RANK(Q1424,(P1424:R1424,S1424:AG1424)),0)</f>
        <v>4</v>
      </c>
      <c r="F1424" s="7">
        <f>IF(R1424&gt;0,RANK(R1424,(P1424:R1424,S1424:AG1424)),0)</f>
        <v>1</v>
      </c>
      <c r="G1424" s="7">
        <f>IF(S1424&gt;0,RANK(S1424,(P1424:R1424,S1424:AG1424)),0)</f>
        <v>2</v>
      </c>
      <c r="H1424" s="48">
        <f t="shared" si="803"/>
        <v>391</v>
      </c>
      <c r="I1424" s="163">
        <f t="shared" si="819"/>
        <v>0.41595744680851066</v>
      </c>
      <c r="J1424" s="2"/>
      <c r="K1424" s="2">
        <f t="shared" si="804"/>
        <v>0</v>
      </c>
      <c r="L1424" s="2">
        <f t="shared" si="805"/>
        <v>0.10212765957446808</v>
      </c>
      <c r="M1424" s="2">
        <f t="shared" si="806"/>
        <v>0.58829787234042552</v>
      </c>
      <c r="N1424" s="2">
        <f t="shared" si="817"/>
        <v>0.17234042553191489</v>
      </c>
      <c r="O1424" s="2">
        <f t="shared" si="818"/>
        <v>0.13723404255319147</v>
      </c>
      <c r="Q1424" s="1">
        <v>96</v>
      </c>
      <c r="R1424" s="1">
        <v>553</v>
      </c>
      <c r="S1424" s="1">
        <v>162</v>
      </c>
      <c r="T1424" s="1">
        <v>129</v>
      </c>
      <c r="AA1424" s="1">
        <v>0</v>
      </c>
      <c r="AI1424" s="7">
        <f t="shared" si="807"/>
        <v>3</v>
      </c>
      <c r="AJ1424" s="7">
        <f t="shared" si="808"/>
        <v>0</v>
      </c>
      <c r="AK1424" s="7">
        <f t="shared" si="809"/>
        <v>0</v>
      </c>
      <c r="AL1424" s="7">
        <f t="shared" si="810"/>
        <v>0</v>
      </c>
      <c r="AM1424" s="2">
        <f t="shared" si="811"/>
        <v>0.13723404255319149</v>
      </c>
      <c r="AN1424" s="2">
        <f t="shared" si="812"/>
        <v>0</v>
      </c>
      <c r="AO1424" s="2">
        <f t="shared" si="813"/>
        <v>0</v>
      </c>
      <c r="AP1424" s="2">
        <f t="shared" si="814"/>
        <v>0</v>
      </c>
      <c r="AR1424" t="str">
        <f t="shared" si="815"/>
        <v>Essex</v>
      </c>
      <c r="AS1424" t="s">
        <v>1976</v>
      </c>
      <c r="AV1424" s="91">
        <v>36</v>
      </c>
      <c r="AW1424" s="93">
        <v>31</v>
      </c>
      <c r="AX1424" s="99">
        <f t="shared" si="816"/>
        <v>36031</v>
      </c>
      <c r="AZ1424" s="7" t="s">
        <v>3053</v>
      </c>
      <c r="BA1424" t="s">
        <v>3290</v>
      </c>
    </row>
    <row r="1425" spans="1:53" hidden="1" outlineLevel="1">
      <c r="A1425" t="s">
        <v>2477</v>
      </c>
      <c r="B1425" t="s">
        <v>1976</v>
      </c>
      <c r="C1425" s="1">
        <f t="shared" si="802"/>
        <v>514</v>
      </c>
      <c r="D1425" s="7">
        <f>IF(P1425&gt;0,RANK(P1425,(P1425:R1425,S1425:AG1425)),0)</f>
        <v>0</v>
      </c>
      <c r="E1425" s="7">
        <f>IF(Q1425&gt;0,RANK(Q1425,(P1425:R1425,S1425:AG1425)),0)</f>
        <v>4</v>
      </c>
      <c r="F1425" s="7">
        <f>IF(R1425&gt;0,RANK(R1425,(P1425:R1425,S1425:AG1425)),0)</f>
        <v>1</v>
      </c>
      <c r="G1425" s="7">
        <f>IF(S1425&gt;0,RANK(S1425,(P1425:R1425,S1425:AG1425)),0)</f>
        <v>2</v>
      </c>
      <c r="H1425" s="48">
        <f t="shared" si="803"/>
        <v>223</v>
      </c>
      <c r="I1425" s="163">
        <f t="shared" si="819"/>
        <v>0.43385214007782102</v>
      </c>
      <c r="J1425" s="2"/>
      <c r="K1425" s="2">
        <f t="shared" si="804"/>
        <v>0</v>
      </c>
      <c r="L1425" s="2">
        <f t="shared" si="805"/>
        <v>9.9221789883268477E-2</v>
      </c>
      <c r="M1425" s="2">
        <f t="shared" si="806"/>
        <v>0.60311284046692604</v>
      </c>
      <c r="N1425" s="2">
        <f t="shared" si="817"/>
        <v>0.16926070038910507</v>
      </c>
      <c r="O1425" s="2">
        <f t="shared" si="818"/>
        <v>0.12840466926070043</v>
      </c>
      <c r="Q1425" s="1">
        <v>51</v>
      </c>
      <c r="R1425" s="1">
        <v>310</v>
      </c>
      <c r="S1425" s="1">
        <v>87</v>
      </c>
      <c r="T1425" s="1">
        <v>66</v>
      </c>
      <c r="AA1425" s="1">
        <v>0</v>
      </c>
      <c r="AI1425" s="7">
        <f t="shared" si="807"/>
        <v>3</v>
      </c>
      <c r="AJ1425" s="7">
        <f t="shared" si="808"/>
        <v>0</v>
      </c>
      <c r="AK1425" s="7">
        <f t="shared" si="809"/>
        <v>0</v>
      </c>
      <c r="AL1425" s="7">
        <f t="shared" si="810"/>
        <v>0</v>
      </c>
      <c r="AM1425" s="2">
        <f t="shared" si="811"/>
        <v>0.12840466926070038</v>
      </c>
      <c r="AN1425" s="2">
        <f t="shared" si="812"/>
        <v>0</v>
      </c>
      <c r="AO1425" s="2">
        <f t="shared" si="813"/>
        <v>0</v>
      </c>
      <c r="AP1425" s="2">
        <f t="shared" si="814"/>
        <v>0</v>
      </c>
      <c r="AR1425" t="str">
        <f t="shared" si="815"/>
        <v>Franklin</v>
      </c>
      <c r="AS1425" t="s">
        <v>1976</v>
      </c>
      <c r="AV1425" s="91">
        <v>36</v>
      </c>
      <c r="AW1425" s="93">
        <v>33</v>
      </c>
      <c r="AX1425" s="99">
        <f t="shared" si="816"/>
        <v>36033</v>
      </c>
      <c r="AZ1425" s="7" t="s">
        <v>3053</v>
      </c>
      <c r="BA1425" t="s">
        <v>3290</v>
      </c>
    </row>
    <row r="1426" spans="1:53" hidden="1" outlineLevel="1">
      <c r="A1426" t="s">
        <v>3325</v>
      </c>
      <c r="B1426" t="s">
        <v>1976</v>
      </c>
      <c r="C1426" s="1">
        <f t="shared" si="802"/>
        <v>1446</v>
      </c>
      <c r="D1426" s="7">
        <f>IF(P1426&gt;0,RANK(P1426,(P1426:R1426,S1426:AG1426)),0)</f>
        <v>0</v>
      </c>
      <c r="E1426" s="7">
        <f>IF(Q1426&gt;0,RANK(Q1426,(P1426:R1426,S1426:AG1426)),0)</f>
        <v>4</v>
      </c>
      <c r="F1426" s="7">
        <f>IF(R1426&gt;0,RANK(R1426,(P1426:R1426,S1426:AG1426)),0)</f>
        <v>1</v>
      </c>
      <c r="G1426" s="7">
        <f>IF(S1426&gt;0,RANK(S1426,(P1426:R1426,S1426:AG1426)),0)</f>
        <v>3</v>
      </c>
      <c r="H1426" s="48">
        <f t="shared" si="803"/>
        <v>518</v>
      </c>
      <c r="I1426" s="163">
        <f t="shared" si="819"/>
        <v>0.35822959889349931</v>
      </c>
      <c r="J1426" s="2"/>
      <c r="K1426" s="2">
        <f t="shared" si="804"/>
        <v>0</v>
      </c>
      <c r="L1426" s="2">
        <f t="shared" si="805"/>
        <v>0.14453665283540804</v>
      </c>
      <c r="M1426" s="2">
        <f t="shared" si="806"/>
        <v>0.52558782849239283</v>
      </c>
      <c r="N1426" s="2">
        <f t="shared" si="817"/>
        <v>0.16251728907330568</v>
      </c>
      <c r="O1426" s="2">
        <f t="shared" si="818"/>
        <v>0.16735822959889343</v>
      </c>
      <c r="Q1426" s="1">
        <v>209</v>
      </c>
      <c r="R1426" s="1">
        <v>760</v>
      </c>
      <c r="S1426" s="1">
        <v>235</v>
      </c>
      <c r="T1426" s="1">
        <v>242</v>
      </c>
      <c r="AA1426" s="1">
        <v>0</v>
      </c>
      <c r="AI1426" s="7">
        <f t="shared" si="807"/>
        <v>2</v>
      </c>
      <c r="AJ1426" s="7">
        <f t="shared" si="808"/>
        <v>0</v>
      </c>
      <c r="AK1426" s="7">
        <f t="shared" si="809"/>
        <v>0</v>
      </c>
      <c r="AL1426" s="7">
        <f t="shared" si="810"/>
        <v>0</v>
      </c>
      <c r="AM1426" s="2">
        <f t="shared" si="811"/>
        <v>0.16735822959889349</v>
      </c>
      <c r="AN1426" s="2">
        <f t="shared" si="812"/>
        <v>0</v>
      </c>
      <c r="AO1426" s="2">
        <f t="shared" si="813"/>
        <v>0</v>
      </c>
      <c r="AP1426" s="2">
        <f t="shared" si="814"/>
        <v>0</v>
      </c>
      <c r="AR1426" t="str">
        <f t="shared" si="815"/>
        <v>Fulton</v>
      </c>
      <c r="AS1426" t="s">
        <v>1976</v>
      </c>
      <c r="AV1426" s="91">
        <v>36</v>
      </c>
      <c r="AW1426" s="93">
        <v>35</v>
      </c>
      <c r="AX1426" s="99">
        <f t="shared" si="816"/>
        <v>36035</v>
      </c>
      <c r="AZ1426" s="7" t="s">
        <v>3053</v>
      </c>
      <c r="BA1426" t="s">
        <v>3290</v>
      </c>
    </row>
    <row r="1427" spans="1:53" hidden="1" outlineLevel="1">
      <c r="A1427" t="s">
        <v>256</v>
      </c>
      <c r="B1427" t="s">
        <v>1976</v>
      </c>
      <c r="C1427" s="1">
        <f t="shared" si="802"/>
        <v>1058</v>
      </c>
      <c r="D1427" s="7">
        <f>IF(P1427&gt;0,RANK(P1427,(P1427:R1427,S1427:AG1427)),0)</f>
        <v>0</v>
      </c>
      <c r="E1427" s="7">
        <f>IF(Q1427&gt;0,RANK(Q1427,(P1427:R1427,S1427:AG1427)),0)</f>
        <v>2</v>
      </c>
      <c r="F1427" s="7">
        <f>IF(R1427&gt;0,RANK(R1427,(P1427:R1427,S1427:AG1427)),0)</f>
        <v>1</v>
      </c>
      <c r="G1427" s="7">
        <f>IF(S1427&gt;0,RANK(S1427,(P1427:R1427,S1427:AG1427)),0)</f>
        <v>3</v>
      </c>
      <c r="H1427" s="48">
        <f t="shared" si="803"/>
        <v>319</v>
      </c>
      <c r="I1427" s="163">
        <f t="shared" si="819"/>
        <v>0.30151228733459357</v>
      </c>
      <c r="J1427" s="2"/>
      <c r="K1427" s="2">
        <f t="shared" si="804"/>
        <v>0</v>
      </c>
      <c r="L1427" s="2">
        <f t="shared" si="805"/>
        <v>0.20699432892249528</v>
      </c>
      <c r="M1427" s="2">
        <f t="shared" si="806"/>
        <v>0.50850661625708882</v>
      </c>
      <c r="N1427" s="2">
        <f t="shared" si="817"/>
        <v>0.15028355387523629</v>
      </c>
      <c r="O1427" s="2">
        <f t="shared" si="818"/>
        <v>0.13421550094517964</v>
      </c>
      <c r="Q1427" s="1">
        <v>219</v>
      </c>
      <c r="R1427" s="1">
        <v>538</v>
      </c>
      <c r="S1427" s="1">
        <v>159</v>
      </c>
      <c r="T1427" s="1">
        <v>142</v>
      </c>
      <c r="AA1427" s="1">
        <v>0</v>
      </c>
      <c r="AI1427" s="7">
        <f t="shared" si="807"/>
        <v>4</v>
      </c>
      <c r="AJ1427" s="7">
        <f t="shared" si="808"/>
        <v>0</v>
      </c>
      <c r="AK1427" s="7">
        <f t="shared" si="809"/>
        <v>0</v>
      </c>
      <c r="AL1427" s="7">
        <f t="shared" si="810"/>
        <v>0</v>
      </c>
      <c r="AM1427" s="2">
        <f t="shared" si="811"/>
        <v>0.13421550094517959</v>
      </c>
      <c r="AN1427" s="2">
        <f t="shared" si="812"/>
        <v>0</v>
      </c>
      <c r="AO1427" s="2">
        <f t="shared" si="813"/>
        <v>0</v>
      </c>
      <c r="AP1427" s="2">
        <f t="shared" si="814"/>
        <v>0</v>
      </c>
      <c r="AR1427" t="str">
        <f t="shared" si="815"/>
        <v>Genesee</v>
      </c>
      <c r="AS1427" t="s">
        <v>1976</v>
      </c>
      <c r="AV1427" s="91">
        <v>36</v>
      </c>
      <c r="AW1427" s="93">
        <v>37</v>
      </c>
      <c r="AX1427" s="99">
        <f t="shared" si="816"/>
        <v>36037</v>
      </c>
      <c r="AZ1427" s="7" t="s">
        <v>3053</v>
      </c>
      <c r="BA1427" t="s">
        <v>3290</v>
      </c>
    </row>
    <row r="1428" spans="1:53" hidden="1" outlineLevel="1">
      <c r="A1428" t="s">
        <v>1339</v>
      </c>
      <c r="B1428" t="s">
        <v>1976</v>
      </c>
      <c r="C1428" s="1">
        <f t="shared" si="802"/>
        <v>940</v>
      </c>
      <c r="D1428" s="7">
        <f>IF(P1428&gt;0,RANK(P1428,(P1428:R1428,S1428:AG1428)),0)</f>
        <v>0</v>
      </c>
      <c r="E1428" s="7">
        <f>IF(Q1428&gt;0,RANK(Q1428,(P1428:R1428,S1428:AG1428)),0)</f>
        <v>4</v>
      </c>
      <c r="F1428" s="7">
        <f>IF(R1428&gt;0,RANK(R1428,(P1428:R1428,S1428:AG1428)),0)</f>
        <v>1</v>
      </c>
      <c r="G1428" s="7">
        <f>IF(S1428&gt;0,RANK(S1428,(P1428:R1428,S1428:AG1428)),0)</f>
        <v>2</v>
      </c>
      <c r="H1428" s="48">
        <f t="shared" si="803"/>
        <v>296</v>
      </c>
      <c r="I1428" s="163">
        <f t="shared" si="819"/>
        <v>0.31489361702127661</v>
      </c>
      <c r="J1428" s="2"/>
      <c r="K1428" s="2">
        <f t="shared" si="804"/>
        <v>0</v>
      </c>
      <c r="L1428" s="2">
        <f t="shared" si="805"/>
        <v>0.12872340425531914</v>
      </c>
      <c r="M1428" s="2">
        <f t="shared" si="806"/>
        <v>0.51276595744680853</v>
      </c>
      <c r="N1428" s="2">
        <f t="shared" si="817"/>
        <v>0.19787234042553192</v>
      </c>
      <c r="O1428" s="2">
        <f t="shared" si="818"/>
        <v>0.16063829787234041</v>
      </c>
      <c r="Q1428" s="1">
        <v>121</v>
      </c>
      <c r="R1428" s="1">
        <v>482</v>
      </c>
      <c r="S1428" s="1">
        <v>186</v>
      </c>
      <c r="T1428" s="1">
        <v>151</v>
      </c>
      <c r="AA1428" s="1">
        <v>0</v>
      </c>
      <c r="AI1428" s="7">
        <f t="shared" si="807"/>
        <v>3</v>
      </c>
      <c r="AJ1428" s="7">
        <f t="shared" si="808"/>
        <v>0</v>
      </c>
      <c r="AK1428" s="7">
        <f t="shared" si="809"/>
        <v>0</v>
      </c>
      <c r="AL1428" s="7">
        <f t="shared" si="810"/>
        <v>0</v>
      </c>
      <c r="AM1428" s="2">
        <f t="shared" si="811"/>
        <v>0.16063829787234044</v>
      </c>
      <c r="AN1428" s="2">
        <f t="shared" si="812"/>
        <v>0</v>
      </c>
      <c r="AO1428" s="2">
        <f t="shared" si="813"/>
        <v>0</v>
      </c>
      <c r="AP1428" s="2">
        <f t="shared" si="814"/>
        <v>0</v>
      </c>
      <c r="AR1428" t="str">
        <f t="shared" si="815"/>
        <v>Greene</v>
      </c>
      <c r="AS1428" t="s">
        <v>1976</v>
      </c>
      <c r="AV1428" s="91">
        <v>36</v>
      </c>
      <c r="AW1428" s="93">
        <v>39</v>
      </c>
      <c r="AX1428" s="99">
        <f t="shared" si="816"/>
        <v>36039</v>
      </c>
      <c r="AZ1428" s="7" t="s">
        <v>3053</v>
      </c>
      <c r="BA1428" t="s">
        <v>3290</v>
      </c>
    </row>
    <row r="1429" spans="1:53" hidden="1" outlineLevel="1">
      <c r="A1429" t="s">
        <v>1110</v>
      </c>
      <c r="B1429" t="s">
        <v>1976</v>
      </c>
      <c r="C1429" s="1">
        <f t="shared" si="802"/>
        <v>408</v>
      </c>
      <c r="D1429" s="7">
        <f>IF(P1429&gt;0,RANK(P1429,(P1429:R1429,S1429:AG1429)),0)</f>
        <v>0</v>
      </c>
      <c r="E1429" s="7">
        <f>IF(Q1429&gt;0,RANK(Q1429,(P1429:R1429,S1429:AG1429)),0)</f>
        <v>3</v>
      </c>
      <c r="F1429" s="7">
        <f>IF(R1429&gt;0,RANK(R1429,(P1429:R1429,S1429:AG1429)),0)</f>
        <v>1</v>
      </c>
      <c r="G1429" s="7">
        <f>IF(S1429&gt;0,RANK(S1429,(P1429:R1429,S1429:AG1429)),0)</f>
        <v>2</v>
      </c>
      <c r="H1429" s="48">
        <f t="shared" si="803"/>
        <v>139</v>
      </c>
      <c r="I1429" s="163">
        <f t="shared" si="819"/>
        <v>0.34068627450980393</v>
      </c>
      <c r="J1429" s="2"/>
      <c r="K1429" s="2">
        <f t="shared" si="804"/>
        <v>0</v>
      </c>
      <c r="L1429" s="2">
        <f t="shared" si="805"/>
        <v>0.13480392156862744</v>
      </c>
      <c r="M1429" s="2">
        <f t="shared" si="806"/>
        <v>0.54166666666666663</v>
      </c>
      <c r="N1429" s="2">
        <f t="shared" si="817"/>
        <v>0.20098039215686275</v>
      </c>
      <c r="O1429" s="2">
        <f t="shared" si="818"/>
        <v>0.1225490196078432</v>
      </c>
      <c r="Q1429" s="1">
        <v>55</v>
      </c>
      <c r="R1429" s="1">
        <v>221</v>
      </c>
      <c r="S1429" s="1">
        <v>82</v>
      </c>
      <c r="T1429" s="1">
        <v>50</v>
      </c>
      <c r="AA1429" s="1">
        <v>0</v>
      </c>
      <c r="AI1429" s="7">
        <f t="shared" si="807"/>
        <v>4</v>
      </c>
      <c r="AJ1429" s="7">
        <f t="shared" si="808"/>
        <v>0</v>
      </c>
      <c r="AK1429" s="7">
        <f t="shared" si="809"/>
        <v>0</v>
      </c>
      <c r="AL1429" s="7">
        <f t="shared" si="810"/>
        <v>0</v>
      </c>
      <c r="AM1429" s="2">
        <f t="shared" si="811"/>
        <v>0.12254901960784313</v>
      </c>
      <c r="AN1429" s="2">
        <f t="shared" si="812"/>
        <v>0</v>
      </c>
      <c r="AO1429" s="2">
        <f t="shared" si="813"/>
        <v>0</v>
      </c>
      <c r="AP1429" s="2">
        <f t="shared" si="814"/>
        <v>0</v>
      </c>
      <c r="AR1429" t="str">
        <f t="shared" si="815"/>
        <v>Hamilton</v>
      </c>
      <c r="AS1429" t="s">
        <v>1976</v>
      </c>
      <c r="AV1429" s="91">
        <v>36</v>
      </c>
      <c r="AW1429" s="93">
        <v>41</v>
      </c>
      <c r="AX1429" s="99">
        <f t="shared" si="816"/>
        <v>36041</v>
      </c>
      <c r="AZ1429" s="7" t="s">
        <v>3053</v>
      </c>
      <c r="BA1429" t="s">
        <v>3290</v>
      </c>
    </row>
    <row r="1430" spans="1:53" hidden="1" outlineLevel="1">
      <c r="A1430" t="s">
        <v>546</v>
      </c>
      <c r="B1430" t="s">
        <v>1976</v>
      </c>
      <c r="C1430" s="1">
        <f t="shared" si="802"/>
        <v>1390</v>
      </c>
      <c r="D1430" s="7">
        <f>IF(P1430&gt;0,RANK(P1430,(P1430:R1430,S1430:AG1430)),0)</f>
        <v>0</v>
      </c>
      <c r="E1430" s="7">
        <f>IF(Q1430&gt;0,RANK(Q1430,(P1430:R1430,S1430:AG1430)),0)</f>
        <v>2</v>
      </c>
      <c r="F1430" s="7">
        <f>IF(R1430&gt;0,RANK(R1430,(P1430:R1430,S1430:AG1430)),0)</f>
        <v>1</v>
      </c>
      <c r="G1430" s="7">
        <f>IF(S1430&gt;0,RANK(S1430,(P1430:R1430,S1430:AG1430)),0)</f>
        <v>3</v>
      </c>
      <c r="H1430" s="48">
        <f t="shared" si="803"/>
        <v>468</v>
      </c>
      <c r="I1430" s="163">
        <f t="shared" si="819"/>
        <v>0.33669064748201438</v>
      </c>
      <c r="J1430" s="2"/>
      <c r="K1430" s="2">
        <f t="shared" si="804"/>
        <v>0</v>
      </c>
      <c r="L1430" s="2">
        <f t="shared" si="805"/>
        <v>0.17050359712230215</v>
      </c>
      <c r="M1430" s="2">
        <f t="shared" si="806"/>
        <v>0.5071942446043165</v>
      </c>
      <c r="N1430" s="2">
        <f t="shared" si="817"/>
        <v>0.16906474820143885</v>
      </c>
      <c r="O1430" s="2">
        <f t="shared" si="818"/>
        <v>0.15323741007194253</v>
      </c>
      <c r="Q1430" s="1">
        <v>237</v>
      </c>
      <c r="R1430" s="1">
        <v>705</v>
      </c>
      <c r="S1430" s="1">
        <v>235</v>
      </c>
      <c r="T1430" s="1">
        <v>213</v>
      </c>
      <c r="AA1430" s="1">
        <v>0</v>
      </c>
      <c r="AI1430" s="7">
        <f t="shared" si="807"/>
        <v>4</v>
      </c>
      <c r="AJ1430" s="7">
        <f t="shared" si="808"/>
        <v>0</v>
      </c>
      <c r="AK1430" s="7">
        <f t="shared" si="809"/>
        <v>0</v>
      </c>
      <c r="AL1430" s="7">
        <f t="shared" si="810"/>
        <v>0</v>
      </c>
      <c r="AM1430" s="2">
        <f t="shared" si="811"/>
        <v>0.15323741007194244</v>
      </c>
      <c r="AN1430" s="2">
        <f t="shared" si="812"/>
        <v>0</v>
      </c>
      <c r="AO1430" s="2">
        <f t="shared" si="813"/>
        <v>0</v>
      </c>
      <c r="AP1430" s="2">
        <f t="shared" si="814"/>
        <v>0</v>
      </c>
      <c r="AR1430" t="str">
        <f t="shared" si="815"/>
        <v>Herkimer</v>
      </c>
      <c r="AS1430" t="s">
        <v>1976</v>
      </c>
      <c r="AV1430" s="91">
        <v>36</v>
      </c>
      <c r="AW1430" s="93">
        <v>43</v>
      </c>
      <c r="AX1430" s="99">
        <f t="shared" si="816"/>
        <v>36043</v>
      </c>
      <c r="AZ1430" s="7" t="s">
        <v>3053</v>
      </c>
      <c r="BA1430" t="s">
        <v>3290</v>
      </c>
    </row>
    <row r="1431" spans="1:53" hidden="1" outlineLevel="1">
      <c r="A1431" t="s">
        <v>2535</v>
      </c>
      <c r="B1431" t="s">
        <v>1976</v>
      </c>
      <c r="C1431" s="1">
        <f t="shared" si="802"/>
        <v>1547</v>
      </c>
      <c r="D1431" s="7">
        <f>IF(P1431&gt;0,RANK(P1431,(P1431:R1431,S1431:AG1431)),0)</f>
        <v>0</v>
      </c>
      <c r="E1431" s="7">
        <f>IF(Q1431&gt;0,RANK(Q1431,(P1431:R1431,S1431:AG1431)),0)</f>
        <v>4</v>
      </c>
      <c r="F1431" s="7">
        <f>IF(R1431&gt;0,RANK(R1431,(P1431:R1431,S1431:AG1431)),0)</f>
        <v>1</v>
      </c>
      <c r="G1431" s="7">
        <f>IF(S1431&gt;0,RANK(S1431,(P1431:R1431,S1431:AG1431)),0)</f>
        <v>3</v>
      </c>
      <c r="H1431" s="48">
        <f t="shared" si="803"/>
        <v>525</v>
      </c>
      <c r="I1431" s="163">
        <f t="shared" si="819"/>
        <v>0.33936651583710409</v>
      </c>
      <c r="J1431" s="2"/>
      <c r="K1431" s="2">
        <f t="shared" si="804"/>
        <v>0</v>
      </c>
      <c r="L1431" s="2">
        <f t="shared" si="805"/>
        <v>0.13251454427925016</v>
      </c>
      <c r="M1431" s="2">
        <f t="shared" si="806"/>
        <v>0.52553329023917261</v>
      </c>
      <c r="N1431" s="2">
        <f t="shared" si="817"/>
        <v>0.15578539107950873</v>
      </c>
      <c r="O1431" s="2">
        <f t="shared" si="818"/>
        <v>0.18616677440206852</v>
      </c>
      <c r="Q1431" s="1">
        <v>205</v>
      </c>
      <c r="R1431" s="1">
        <v>813</v>
      </c>
      <c r="S1431" s="1">
        <v>241</v>
      </c>
      <c r="T1431" s="1">
        <v>288</v>
      </c>
      <c r="AA1431" s="1">
        <v>0</v>
      </c>
      <c r="AI1431" s="7">
        <f t="shared" si="807"/>
        <v>2</v>
      </c>
      <c r="AJ1431" s="7">
        <f t="shared" si="808"/>
        <v>0</v>
      </c>
      <c r="AK1431" s="7">
        <f t="shared" si="809"/>
        <v>0</v>
      </c>
      <c r="AL1431" s="7">
        <f t="shared" si="810"/>
        <v>0</v>
      </c>
      <c r="AM1431" s="2">
        <f t="shared" si="811"/>
        <v>0.18616677440206852</v>
      </c>
      <c r="AN1431" s="2">
        <f t="shared" si="812"/>
        <v>0</v>
      </c>
      <c r="AO1431" s="2">
        <f t="shared" si="813"/>
        <v>0</v>
      </c>
      <c r="AP1431" s="2">
        <f t="shared" si="814"/>
        <v>0</v>
      </c>
      <c r="AR1431" t="str">
        <f t="shared" si="815"/>
        <v>Jefferson</v>
      </c>
      <c r="AS1431" t="s">
        <v>1976</v>
      </c>
      <c r="AV1431" s="91">
        <v>36</v>
      </c>
      <c r="AW1431" s="93">
        <v>45</v>
      </c>
      <c r="AX1431" s="99">
        <f t="shared" si="816"/>
        <v>36045</v>
      </c>
      <c r="AZ1431" s="7" t="s">
        <v>3053</v>
      </c>
      <c r="BA1431" t="s">
        <v>3290</v>
      </c>
    </row>
    <row r="1432" spans="1:53" hidden="1" outlineLevel="1">
      <c r="A1432" t="s">
        <v>3016</v>
      </c>
      <c r="B1432" t="s">
        <v>1976</v>
      </c>
      <c r="C1432" s="1">
        <f t="shared" si="802"/>
        <v>502</v>
      </c>
      <c r="D1432" s="7">
        <f>IF(P1432&gt;0,RANK(P1432,(P1432:R1432,S1432:AG1432)),0)</f>
        <v>0</v>
      </c>
      <c r="E1432" s="7">
        <f>IF(Q1432&gt;0,RANK(Q1432,(P1432:R1432,S1432:AG1432)),0)</f>
        <v>4</v>
      </c>
      <c r="F1432" s="7">
        <f>IF(R1432&gt;0,RANK(R1432,(P1432:R1432,S1432:AG1432)),0)</f>
        <v>1</v>
      </c>
      <c r="G1432" s="7">
        <f>IF(S1432&gt;0,RANK(S1432,(P1432:R1432,S1432:AG1432)),0)</f>
        <v>3</v>
      </c>
      <c r="H1432" s="48">
        <f t="shared" si="803"/>
        <v>179</v>
      </c>
      <c r="I1432" s="163">
        <f t="shared" si="819"/>
        <v>0.35657370517928288</v>
      </c>
      <c r="J1432" s="2"/>
      <c r="K1432" s="2">
        <f t="shared" si="804"/>
        <v>0</v>
      </c>
      <c r="L1432" s="2">
        <f t="shared" si="805"/>
        <v>0.13745019920318724</v>
      </c>
      <c r="M1432" s="2">
        <f t="shared" si="806"/>
        <v>0.52988047808764938</v>
      </c>
      <c r="N1432" s="2">
        <f t="shared" si="817"/>
        <v>0.15936254980079681</v>
      </c>
      <c r="O1432" s="2">
        <f t="shared" si="818"/>
        <v>0.17330677290836657</v>
      </c>
      <c r="Q1432" s="1">
        <v>69</v>
      </c>
      <c r="R1432" s="1">
        <v>266</v>
      </c>
      <c r="S1432" s="1">
        <v>80</v>
      </c>
      <c r="T1432" s="1">
        <v>87</v>
      </c>
      <c r="AA1432" s="1">
        <v>0</v>
      </c>
      <c r="AI1432" s="7">
        <f t="shared" si="807"/>
        <v>2</v>
      </c>
      <c r="AJ1432" s="7">
        <f t="shared" si="808"/>
        <v>0</v>
      </c>
      <c r="AK1432" s="7">
        <f t="shared" si="809"/>
        <v>0</v>
      </c>
      <c r="AL1432" s="7">
        <f t="shared" si="810"/>
        <v>0</v>
      </c>
      <c r="AM1432" s="2">
        <f t="shared" si="811"/>
        <v>0.17330677290836655</v>
      </c>
      <c r="AN1432" s="2">
        <f t="shared" si="812"/>
        <v>0</v>
      </c>
      <c r="AO1432" s="2">
        <f t="shared" si="813"/>
        <v>0</v>
      </c>
      <c r="AP1432" s="2">
        <f t="shared" si="814"/>
        <v>0</v>
      </c>
      <c r="AR1432" t="str">
        <f t="shared" si="815"/>
        <v>Lewis</v>
      </c>
      <c r="AS1432" t="s">
        <v>1976</v>
      </c>
      <c r="AV1432" s="91">
        <v>36</v>
      </c>
      <c r="AW1432" s="93">
        <v>49</v>
      </c>
      <c r="AX1432" s="99">
        <f t="shared" si="816"/>
        <v>36049</v>
      </c>
      <c r="AZ1432" s="7" t="s">
        <v>3053</v>
      </c>
      <c r="BA1432" t="s">
        <v>3290</v>
      </c>
    </row>
    <row r="1433" spans="1:53" hidden="1" outlineLevel="1">
      <c r="A1433" t="s">
        <v>1774</v>
      </c>
      <c r="B1433" t="s">
        <v>1976</v>
      </c>
      <c r="C1433" s="1">
        <f t="shared" si="802"/>
        <v>1182</v>
      </c>
      <c r="D1433" s="7">
        <f>IF(P1433&gt;0,RANK(P1433,(P1433:R1433,S1433:AG1433)),0)</f>
        <v>0</v>
      </c>
      <c r="E1433" s="7">
        <f>IF(Q1433&gt;0,RANK(Q1433,(P1433:R1433,S1433:AG1433)),0)</f>
        <v>3</v>
      </c>
      <c r="F1433" s="7">
        <f>IF(R1433&gt;0,RANK(R1433,(P1433:R1433,S1433:AG1433)),0)</f>
        <v>1</v>
      </c>
      <c r="G1433" s="7">
        <f>IF(S1433&gt;0,RANK(S1433,(P1433:R1433,S1433:AG1433)),0)</f>
        <v>2</v>
      </c>
      <c r="H1433" s="48">
        <f t="shared" si="803"/>
        <v>371</v>
      </c>
      <c r="I1433" s="163">
        <f t="shared" si="819"/>
        <v>0.31387478849407785</v>
      </c>
      <c r="J1433" s="2"/>
      <c r="K1433" s="2">
        <f t="shared" si="804"/>
        <v>0</v>
      </c>
      <c r="L1433" s="2">
        <f t="shared" si="805"/>
        <v>0.155668358714044</v>
      </c>
      <c r="M1433" s="2">
        <f t="shared" si="806"/>
        <v>0.50592216582064298</v>
      </c>
      <c r="N1433" s="2">
        <f t="shared" si="817"/>
        <v>0.19204737732656516</v>
      </c>
      <c r="O1433" s="2">
        <f t="shared" si="818"/>
        <v>0.14636209813874793</v>
      </c>
      <c r="Q1433" s="1">
        <v>184</v>
      </c>
      <c r="R1433" s="1">
        <v>598</v>
      </c>
      <c r="S1433" s="1">
        <v>227</v>
      </c>
      <c r="T1433" s="1">
        <v>173</v>
      </c>
      <c r="AA1433" s="1">
        <v>0</v>
      </c>
      <c r="AI1433" s="7">
        <f t="shared" si="807"/>
        <v>4</v>
      </c>
      <c r="AJ1433" s="7">
        <f t="shared" si="808"/>
        <v>0</v>
      </c>
      <c r="AK1433" s="7">
        <f t="shared" si="809"/>
        <v>0</v>
      </c>
      <c r="AL1433" s="7">
        <f t="shared" si="810"/>
        <v>0</v>
      </c>
      <c r="AM1433" s="2">
        <f t="shared" si="811"/>
        <v>0.1463620981387479</v>
      </c>
      <c r="AN1433" s="2">
        <f t="shared" si="812"/>
        <v>0</v>
      </c>
      <c r="AO1433" s="2">
        <f t="shared" si="813"/>
        <v>0</v>
      </c>
      <c r="AP1433" s="2">
        <f t="shared" si="814"/>
        <v>0</v>
      </c>
      <c r="AR1433" t="str">
        <f t="shared" si="815"/>
        <v>Livingston</v>
      </c>
      <c r="AS1433" t="s">
        <v>1976</v>
      </c>
      <c r="AV1433" s="91">
        <v>36</v>
      </c>
      <c r="AW1433" s="93">
        <v>51</v>
      </c>
      <c r="AX1433" s="99">
        <f t="shared" si="816"/>
        <v>36051</v>
      </c>
      <c r="AZ1433" s="7" t="s">
        <v>3053</v>
      </c>
      <c r="BA1433" t="s">
        <v>3290</v>
      </c>
    </row>
    <row r="1434" spans="1:53" hidden="1" outlineLevel="1">
      <c r="A1434" t="s">
        <v>1421</v>
      </c>
      <c r="B1434" t="s">
        <v>1976</v>
      </c>
      <c r="C1434" s="1">
        <f t="shared" si="802"/>
        <v>1458</v>
      </c>
      <c r="D1434" s="7">
        <f>IF(P1434&gt;0,RANK(P1434,(P1434:R1434,S1434:AG1434)),0)</f>
        <v>0</v>
      </c>
      <c r="E1434" s="7">
        <f>IF(Q1434&gt;0,RANK(Q1434,(P1434:R1434,S1434:AG1434)),0)</f>
        <v>4</v>
      </c>
      <c r="F1434" s="7">
        <f>IF(R1434&gt;0,RANK(R1434,(P1434:R1434,S1434:AG1434)),0)</f>
        <v>1</v>
      </c>
      <c r="G1434" s="7">
        <f>IF(S1434&gt;0,RANK(S1434,(P1434:R1434,S1434:AG1434)),0)</f>
        <v>2</v>
      </c>
      <c r="H1434" s="48">
        <f t="shared" si="803"/>
        <v>532</v>
      </c>
      <c r="I1434" s="163">
        <f t="shared" si="819"/>
        <v>0.36488340192043894</v>
      </c>
      <c r="J1434" s="2"/>
      <c r="K1434" s="2">
        <f t="shared" si="804"/>
        <v>0</v>
      </c>
      <c r="L1434" s="2">
        <f t="shared" si="805"/>
        <v>0.12688614540466392</v>
      </c>
      <c r="M1434" s="2">
        <f t="shared" si="806"/>
        <v>0.54526748971193417</v>
      </c>
      <c r="N1434" s="2">
        <f t="shared" si="817"/>
        <v>0.1803840877914952</v>
      </c>
      <c r="O1434" s="2">
        <f t="shared" si="818"/>
        <v>0.14746227709190671</v>
      </c>
      <c r="Q1434" s="1">
        <v>185</v>
      </c>
      <c r="R1434" s="1">
        <v>795</v>
      </c>
      <c r="S1434" s="1">
        <v>263</v>
      </c>
      <c r="T1434" s="1">
        <v>215</v>
      </c>
      <c r="AA1434" s="1">
        <v>0</v>
      </c>
      <c r="AI1434" s="7">
        <f t="shared" si="807"/>
        <v>3</v>
      </c>
      <c r="AJ1434" s="7">
        <f t="shared" si="808"/>
        <v>0</v>
      </c>
      <c r="AK1434" s="7">
        <f t="shared" si="809"/>
        <v>0</v>
      </c>
      <c r="AL1434" s="7">
        <f t="shared" si="810"/>
        <v>0</v>
      </c>
      <c r="AM1434" s="2">
        <f t="shared" si="811"/>
        <v>0.14746227709190673</v>
      </c>
      <c r="AN1434" s="2">
        <f t="shared" si="812"/>
        <v>0</v>
      </c>
      <c r="AO1434" s="2">
        <f t="shared" si="813"/>
        <v>0</v>
      </c>
      <c r="AP1434" s="2">
        <f t="shared" si="814"/>
        <v>0</v>
      </c>
      <c r="AR1434" t="str">
        <f t="shared" si="815"/>
        <v>Madison</v>
      </c>
      <c r="AS1434" t="s">
        <v>1976</v>
      </c>
      <c r="AV1434" s="91">
        <v>36</v>
      </c>
      <c r="AW1434" s="93">
        <v>53</v>
      </c>
      <c r="AX1434" s="99">
        <f t="shared" si="816"/>
        <v>36053</v>
      </c>
      <c r="AZ1434" s="7" t="s">
        <v>3053</v>
      </c>
      <c r="BA1434" t="s">
        <v>3290</v>
      </c>
    </row>
    <row r="1435" spans="1:53" hidden="1" outlineLevel="1">
      <c r="A1435" t="s">
        <v>350</v>
      </c>
      <c r="B1435" t="s">
        <v>1976</v>
      </c>
      <c r="C1435" s="1">
        <f t="shared" si="802"/>
        <v>10593</v>
      </c>
      <c r="D1435" s="7">
        <f>IF(P1435&gt;0,RANK(P1435,(P1435:R1435,S1435:AG1435)),0)</f>
        <v>0</v>
      </c>
      <c r="E1435" s="7">
        <f>IF(Q1435&gt;0,RANK(Q1435,(P1435:R1435,S1435:AG1435)),0)</f>
        <v>4</v>
      </c>
      <c r="F1435" s="7">
        <f>IF(R1435&gt;0,RANK(R1435,(P1435:R1435,S1435:AG1435)),0)</f>
        <v>1</v>
      </c>
      <c r="G1435" s="7">
        <f>IF(S1435&gt;0,RANK(S1435,(P1435:R1435,S1435:AG1435)),0)</f>
        <v>2</v>
      </c>
      <c r="H1435" s="48">
        <f t="shared" si="803"/>
        <v>4038</v>
      </c>
      <c r="I1435" s="163">
        <f t="shared" si="819"/>
        <v>0.38119512885868029</v>
      </c>
      <c r="J1435" s="2"/>
      <c r="K1435" s="2">
        <f t="shared" si="804"/>
        <v>0</v>
      </c>
      <c r="L1435" s="2">
        <f t="shared" si="805"/>
        <v>0.1238553761918248</v>
      </c>
      <c r="M1435" s="2">
        <f t="shared" si="806"/>
        <v>0.56575096762012644</v>
      </c>
      <c r="N1435" s="2">
        <f t="shared" si="817"/>
        <v>0.18455583876144624</v>
      </c>
      <c r="O1435" s="2">
        <f t="shared" si="818"/>
        <v>0.12583781742660247</v>
      </c>
      <c r="Q1435" s="1">
        <v>1312</v>
      </c>
      <c r="R1435" s="1">
        <v>5993</v>
      </c>
      <c r="S1435" s="1">
        <v>1955</v>
      </c>
      <c r="T1435" s="1">
        <v>1333</v>
      </c>
      <c r="AA1435" s="1">
        <v>0</v>
      </c>
      <c r="AI1435" s="7">
        <f t="shared" si="807"/>
        <v>3</v>
      </c>
      <c r="AJ1435" s="7">
        <f t="shared" si="808"/>
        <v>0</v>
      </c>
      <c r="AK1435" s="7">
        <f t="shared" si="809"/>
        <v>0</v>
      </c>
      <c r="AL1435" s="7">
        <f t="shared" si="810"/>
        <v>0</v>
      </c>
      <c r="AM1435" s="2">
        <f t="shared" si="811"/>
        <v>0.12583781742660247</v>
      </c>
      <c r="AN1435" s="2">
        <f t="shared" si="812"/>
        <v>0</v>
      </c>
      <c r="AO1435" s="2">
        <f t="shared" si="813"/>
        <v>0</v>
      </c>
      <c r="AP1435" s="2">
        <f t="shared" si="814"/>
        <v>0</v>
      </c>
      <c r="AR1435" t="str">
        <f t="shared" si="815"/>
        <v>Monroe</v>
      </c>
      <c r="AS1435" t="s">
        <v>1976</v>
      </c>
      <c r="AV1435" s="91">
        <v>36</v>
      </c>
      <c r="AW1435" s="93">
        <v>55</v>
      </c>
      <c r="AX1435" s="99">
        <f t="shared" si="816"/>
        <v>36055</v>
      </c>
      <c r="AZ1435" s="7" t="s">
        <v>3053</v>
      </c>
      <c r="BA1435" t="s">
        <v>3290</v>
      </c>
    </row>
    <row r="1436" spans="1:53" hidden="1" outlineLevel="1">
      <c r="A1436" t="s">
        <v>402</v>
      </c>
      <c r="B1436" t="s">
        <v>1976</v>
      </c>
      <c r="C1436" s="1">
        <f t="shared" si="802"/>
        <v>825</v>
      </c>
      <c r="D1436" s="7">
        <f>IF(P1436&gt;0,RANK(P1436,(P1436:R1436,S1436:AG1436)),0)</f>
        <v>0</v>
      </c>
      <c r="E1436" s="7">
        <f>IF(Q1436&gt;0,RANK(Q1436,(P1436:R1436,S1436:AG1436)),0)</f>
        <v>3</v>
      </c>
      <c r="F1436" s="7">
        <f>IF(R1436&gt;0,RANK(R1436,(P1436:R1436,S1436:AG1436)),0)</f>
        <v>1</v>
      </c>
      <c r="G1436" s="7">
        <f>IF(S1436&gt;0,RANK(S1436,(P1436:R1436,S1436:AG1436)),0)</f>
        <v>2</v>
      </c>
      <c r="H1436" s="48">
        <f t="shared" si="803"/>
        <v>331</v>
      </c>
      <c r="I1436" s="163">
        <f t="shared" si="819"/>
        <v>0.40121212121212119</v>
      </c>
      <c r="J1436" s="2"/>
      <c r="K1436" s="2">
        <f t="shared" si="804"/>
        <v>0</v>
      </c>
      <c r="L1436" s="2">
        <f t="shared" si="805"/>
        <v>0.15151515151515152</v>
      </c>
      <c r="M1436" s="2">
        <f t="shared" si="806"/>
        <v>0.56000000000000005</v>
      </c>
      <c r="N1436" s="2">
        <f t="shared" si="817"/>
        <v>0.15878787878787878</v>
      </c>
      <c r="O1436" s="2">
        <f t="shared" si="818"/>
        <v>0.12969696969696967</v>
      </c>
      <c r="Q1436" s="1">
        <v>125</v>
      </c>
      <c r="R1436" s="1">
        <v>462</v>
      </c>
      <c r="S1436" s="1">
        <v>131</v>
      </c>
      <c r="T1436" s="1">
        <v>107</v>
      </c>
      <c r="AA1436" s="1">
        <v>0</v>
      </c>
      <c r="AI1436" s="7">
        <f t="shared" si="807"/>
        <v>4</v>
      </c>
      <c r="AJ1436" s="7">
        <f t="shared" si="808"/>
        <v>0</v>
      </c>
      <c r="AK1436" s="7">
        <f t="shared" si="809"/>
        <v>0</v>
      </c>
      <c r="AL1436" s="7">
        <f t="shared" si="810"/>
        <v>0</v>
      </c>
      <c r="AM1436" s="2">
        <f t="shared" si="811"/>
        <v>0.1296969696969697</v>
      </c>
      <c r="AN1436" s="2">
        <f t="shared" si="812"/>
        <v>0</v>
      </c>
      <c r="AO1436" s="2">
        <f t="shared" si="813"/>
        <v>0</v>
      </c>
      <c r="AP1436" s="2">
        <f t="shared" si="814"/>
        <v>0</v>
      </c>
      <c r="AR1436" t="str">
        <f t="shared" si="815"/>
        <v>Montgomery</v>
      </c>
      <c r="AS1436" t="s">
        <v>1976</v>
      </c>
      <c r="AV1436" s="91">
        <v>36</v>
      </c>
      <c r="AW1436" s="93">
        <v>57</v>
      </c>
      <c r="AX1436" s="99">
        <f t="shared" si="816"/>
        <v>36057</v>
      </c>
      <c r="AZ1436" s="7" t="s">
        <v>3053</v>
      </c>
      <c r="BA1436" t="s">
        <v>3290</v>
      </c>
    </row>
    <row r="1437" spans="1:53" hidden="1" outlineLevel="1">
      <c r="A1437" t="s">
        <v>515</v>
      </c>
      <c r="B1437" t="s">
        <v>1976</v>
      </c>
      <c r="C1437" s="1">
        <f t="shared" si="802"/>
        <v>17742</v>
      </c>
      <c r="D1437" s="7">
        <f>IF(P1437&gt;0,RANK(P1437,(P1437:R1437,S1437:AG1437)),0)</f>
        <v>0</v>
      </c>
      <c r="E1437" s="7">
        <f>IF(Q1437&gt;0,RANK(Q1437,(P1437:R1437,S1437:AG1437)),0)</f>
        <v>3</v>
      </c>
      <c r="F1437" s="7">
        <f>IF(R1437&gt;0,RANK(R1437,(P1437:R1437,S1437:AG1437)),0)</f>
        <v>1</v>
      </c>
      <c r="G1437" s="7">
        <f>IF(S1437&gt;0,RANK(S1437,(P1437:R1437,S1437:AG1437)),0)</f>
        <v>2</v>
      </c>
      <c r="H1437" s="48">
        <f t="shared" si="803"/>
        <v>11866</v>
      </c>
      <c r="I1437" s="163">
        <f t="shared" si="819"/>
        <v>0.6688084770600834</v>
      </c>
      <c r="J1437" s="2"/>
      <c r="K1437" s="2">
        <f t="shared" si="804"/>
        <v>0</v>
      </c>
      <c r="L1437" s="2">
        <f t="shared" si="805"/>
        <v>9.8016007214519224E-2</v>
      </c>
      <c r="M1437" s="2">
        <f t="shared" si="806"/>
        <v>0.76721902829444255</v>
      </c>
      <c r="N1437" s="2">
        <f t="shared" si="817"/>
        <v>9.8410551234359142E-2</v>
      </c>
      <c r="O1437" s="2">
        <f t="shared" si="818"/>
        <v>3.6354413256679111E-2</v>
      </c>
      <c r="Q1437" s="1">
        <v>1739</v>
      </c>
      <c r="R1437" s="1">
        <v>13612</v>
      </c>
      <c r="S1437" s="1">
        <v>1746</v>
      </c>
      <c r="T1437" s="1">
        <v>645</v>
      </c>
      <c r="AA1437" s="1">
        <v>0</v>
      </c>
      <c r="AI1437" s="7">
        <f t="shared" si="807"/>
        <v>4</v>
      </c>
      <c r="AJ1437" s="7">
        <f t="shared" si="808"/>
        <v>0</v>
      </c>
      <c r="AK1437" s="7">
        <f t="shared" si="809"/>
        <v>0</v>
      </c>
      <c r="AL1437" s="7">
        <f t="shared" si="810"/>
        <v>0</v>
      </c>
      <c r="AM1437" s="2">
        <f t="shared" si="811"/>
        <v>3.6354413256679069E-2</v>
      </c>
      <c r="AN1437" s="2">
        <f t="shared" si="812"/>
        <v>0</v>
      </c>
      <c r="AO1437" s="2">
        <f t="shared" si="813"/>
        <v>0</v>
      </c>
      <c r="AP1437" s="2">
        <f t="shared" si="814"/>
        <v>0</v>
      </c>
      <c r="AR1437" t="str">
        <f t="shared" si="815"/>
        <v>Nassau</v>
      </c>
      <c r="AS1437" t="s">
        <v>1976</v>
      </c>
      <c r="AV1437" s="91">
        <v>36</v>
      </c>
      <c r="AW1437" s="93">
        <v>59</v>
      </c>
      <c r="AX1437" s="99">
        <f t="shared" si="816"/>
        <v>36059</v>
      </c>
      <c r="AZ1437" s="7" t="s">
        <v>3053</v>
      </c>
      <c r="BA1437" t="s">
        <v>3290</v>
      </c>
    </row>
    <row r="1438" spans="1:53" hidden="1" outlineLevel="1">
      <c r="A1438" t="s">
        <v>724</v>
      </c>
      <c r="B1438" t="s">
        <v>1976</v>
      </c>
      <c r="C1438" s="1">
        <f t="shared" si="802"/>
        <v>3014</v>
      </c>
      <c r="D1438" s="7">
        <f>IF(P1438&gt;0,RANK(P1438,(P1438:R1438,S1438:AG1438)),0)</f>
        <v>0</v>
      </c>
      <c r="E1438" s="7">
        <f>IF(Q1438&gt;0,RANK(Q1438,(P1438:R1438,S1438:AG1438)),0)</f>
        <v>2</v>
      </c>
      <c r="F1438" s="7">
        <f>IF(R1438&gt;0,RANK(R1438,(P1438:R1438,S1438:AG1438)),0)</f>
        <v>1</v>
      </c>
      <c r="G1438" s="7">
        <f>IF(S1438&gt;0,RANK(S1438,(P1438:R1438,S1438:AG1438)),0)</f>
        <v>4</v>
      </c>
      <c r="H1438" s="48">
        <f t="shared" si="803"/>
        <v>779</v>
      </c>
      <c r="I1438" s="163">
        <f t="shared" si="819"/>
        <v>0.2584605175846052</v>
      </c>
      <c r="J1438" s="2"/>
      <c r="K1438" s="2">
        <f t="shared" si="804"/>
        <v>0</v>
      </c>
      <c r="L1438" s="2">
        <f t="shared" si="805"/>
        <v>0.23523556735235568</v>
      </c>
      <c r="M1438" s="2">
        <f t="shared" si="806"/>
        <v>0.49369608493696082</v>
      </c>
      <c r="N1438" s="2">
        <f t="shared" si="817"/>
        <v>0.13370935633709358</v>
      </c>
      <c r="O1438" s="2">
        <f t="shared" si="818"/>
        <v>0.13735899137358998</v>
      </c>
      <c r="Q1438" s="1">
        <v>709</v>
      </c>
      <c r="R1438" s="1">
        <v>1488</v>
      </c>
      <c r="S1438" s="1">
        <v>403</v>
      </c>
      <c r="T1438" s="1">
        <v>414</v>
      </c>
      <c r="AA1438" s="1">
        <v>0</v>
      </c>
      <c r="AI1438" s="7">
        <f t="shared" si="807"/>
        <v>3</v>
      </c>
      <c r="AJ1438" s="7">
        <f t="shared" si="808"/>
        <v>0</v>
      </c>
      <c r="AK1438" s="7">
        <f t="shared" si="809"/>
        <v>0</v>
      </c>
      <c r="AL1438" s="7">
        <f t="shared" si="810"/>
        <v>0</v>
      </c>
      <c r="AM1438" s="2">
        <f t="shared" si="811"/>
        <v>0.13735899137358992</v>
      </c>
      <c r="AN1438" s="2">
        <f t="shared" si="812"/>
        <v>0</v>
      </c>
      <c r="AO1438" s="2">
        <f t="shared" si="813"/>
        <v>0</v>
      </c>
      <c r="AP1438" s="2">
        <f t="shared" si="814"/>
        <v>0</v>
      </c>
      <c r="AR1438" t="str">
        <f t="shared" si="815"/>
        <v>Niagara</v>
      </c>
      <c r="AS1438" t="s">
        <v>1976</v>
      </c>
      <c r="AV1438" s="91">
        <v>36</v>
      </c>
      <c r="AW1438" s="93">
        <v>63</v>
      </c>
      <c r="AX1438" s="99">
        <f t="shared" si="816"/>
        <v>36063</v>
      </c>
      <c r="AZ1438" s="7" t="s">
        <v>3053</v>
      </c>
      <c r="BA1438" t="s">
        <v>3290</v>
      </c>
    </row>
    <row r="1439" spans="1:53" hidden="1" outlineLevel="1">
      <c r="A1439" t="s">
        <v>3201</v>
      </c>
      <c r="B1439" t="s">
        <v>1976</v>
      </c>
      <c r="C1439" s="1">
        <f t="shared" si="802"/>
        <v>3961</v>
      </c>
      <c r="D1439" s="7">
        <f>IF(P1439&gt;0,RANK(P1439,(P1439:R1439,S1439:AG1439)),0)</f>
        <v>0</v>
      </c>
      <c r="E1439" s="7">
        <f>IF(Q1439&gt;0,RANK(Q1439,(P1439:R1439,S1439:AG1439)),0)</f>
        <v>2</v>
      </c>
      <c r="F1439" s="7">
        <f>IF(R1439&gt;0,RANK(R1439,(P1439:R1439,S1439:AG1439)),0)</f>
        <v>1</v>
      </c>
      <c r="G1439" s="7">
        <f>IF(S1439&gt;0,RANK(S1439,(P1439:R1439,S1439:AG1439)),0)</f>
        <v>3</v>
      </c>
      <c r="H1439" s="48">
        <f t="shared" si="803"/>
        <v>1605</v>
      </c>
      <c r="I1439" s="163">
        <f t="shared" si="819"/>
        <v>0.40520070689219895</v>
      </c>
      <c r="J1439" s="2"/>
      <c r="K1439" s="2">
        <f t="shared" si="804"/>
        <v>0</v>
      </c>
      <c r="L1439" s="2">
        <f t="shared" si="805"/>
        <v>0.15400151476899773</v>
      </c>
      <c r="M1439" s="2">
        <f t="shared" si="806"/>
        <v>0.55920222166119671</v>
      </c>
      <c r="N1439" s="2">
        <f t="shared" si="817"/>
        <v>0.14440797778338804</v>
      </c>
      <c r="O1439" s="2">
        <f t="shared" si="818"/>
        <v>0.14238828578641755</v>
      </c>
      <c r="Q1439" s="1">
        <v>610</v>
      </c>
      <c r="R1439" s="1">
        <v>2215</v>
      </c>
      <c r="S1439" s="1">
        <v>572</v>
      </c>
      <c r="T1439" s="1">
        <v>564</v>
      </c>
      <c r="AA1439" s="1">
        <v>0</v>
      </c>
      <c r="AI1439" s="7">
        <f t="shared" si="807"/>
        <v>4</v>
      </c>
      <c r="AJ1439" s="7">
        <f t="shared" si="808"/>
        <v>0</v>
      </c>
      <c r="AK1439" s="7">
        <f t="shared" si="809"/>
        <v>0</v>
      </c>
      <c r="AL1439" s="7">
        <f t="shared" si="810"/>
        <v>0</v>
      </c>
      <c r="AM1439" s="2">
        <f t="shared" si="811"/>
        <v>0.14238828578641757</v>
      </c>
      <c r="AN1439" s="2">
        <f t="shared" si="812"/>
        <v>0</v>
      </c>
      <c r="AO1439" s="2">
        <f t="shared" si="813"/>
        <v>0</v>
      </c>
      <c r="AP1439" s="2">
        <f t="shared" si="814"/>
        <v>0</v>
      </c>
      <c r="AR1439" t="str">
        <f t="shared" si="815"/>
        <v>Oneida</v>
      </c>
      <c r="AS1439" t="s">
        <v>1976</v>
      </c>
      <c r="AV1439" s="91">
        <v>36</v>
      </c>
      <c r="AW1439" s="93">
        <v>65</v>
      </c>
      <c r="AX1439" s="99">
        <f t="shared" si="816"/>
        <v>36065</v>
      </c>
      <c r="AZ1439" s="7" t="s">
        <v>3053</v>
      </c>
      <c r="BA1439" t="s">
        <v>3290</v>
      </c>
    </row>
    <row r="1440" spans="1:53" hidden="1" outlineLevel="1">
      <c r="A1440" t="s">
        <v>1924</v>
      </c>
      <c r="B1440" t="s">
        <v>1976</v>
      </c>
      <c r="C1440" s="1">
        <f t="shared" si="802"/>
        <v>7454</v>
      </c>
      <c r="D1440" s="7">
        <f>IF(P1440&gt;0,RANK(P1440,(P1440:R1440,S1440:AG1440)),0)</f>
        <v>0</v>
      </c>
      <c r="E1440" s="7">
        <f>IF(Q1440&gt;0,RANK(Q1440,(P1440:R1440,S1440:AG1440)),0)</f>
        <v>4</v>
      </c>
      <c r="F1440" s="7">
        <f>IF(R1440&gt;0,RANK(R1440,(P1440:R1440,S1440:AG1440)),0)</f>
        <v>1</v>
      </c>
      <c r="G1440" s="7">
        <f>IF(S1440&gt;0,RANK(S1440,(P1440:R1440,S1440:AG1440)),0)</f>
        <v>2</v>
      </c>
      <c r="H1440" s="48">
        <f t="shared" si="803"/>
        <v>3248</v>
      </c>
      <c r="I1440" s="163">
        <f t="shared" si="819"/>
        <v>0.4357392004292997</v>
      </c>
      <c r="J1440" s="2"/>
      <c r="K1440" s="2">
        <f t="shared" si="804"/>
        <v>0</v>
      </c>
      <c r="L1440" s="2">
        <f t="shared" si="805"/>
        <v>9.2970217332975585E-2</v>
      </c>
      <c r="M1440" s="2">
        <f t="shared" si="806"/>
        <v>0.62396028977730078</v>
      </c>
      <c r="N1440" s="2">
        <f t="shared" si="817"/>
        <v>0.18822108934800108</v>
      </c>
      <c r="O1440" s="2">
        <f t="shared" si="818"/>
        <v>9.4848403541722526E-2</v>
      </c>
      <c r="Q1440" s="1">
        <v>693</v>
      </c>
      <c r="R1440" s="1">
        <v>4651</v>
      </c>
      <c r="S1440" s="1">
        <v>1403</v>
      </c>
      <c r="T1440" s="1">
        <v>707</v>
      </c>
      <c r="AA1440" s="1">
        <v>0</v>
      </c>
      <c r="AI1440" s="7">
        <f t="shared" si="807"/>
        <v>3</v>
      </c>
      <c r="AJ1440" s="7">
        <f t="shared" si="808"/>
        <v>0</v>
      </c>
      <c r="AK1440" s="7">
        <f t="shared" si="809"/>
        <v>0</v>
      </c>
      <c r="AL1440" s="7">
        <f t="shared" si="810"/>
        <v>0</v>
      </c>
      <c r="AM1440" s="2">
        <f t="shared" si="811"/>
        <v>9.4848403541722567E-2</v>
      </c>
      <c r="AN1440" s="2">
        <f t="shared" si="812"/>
        <v>0</v>
      </c>
      <c r="AO1440" s="2">
        <f t="shared" si="813"/>
        <v>0</v>
      </c>
      <c r="AP1440" s="2">
        <f t="shared" si="814"/>
        <v>0</v>
      </c>
      <c r="AR1440" t="str">
        <f t="shared" si="815"/>
        <v>Onondaga</v>
      </c>
      <c r="AS1440" t="s">
        <v>1976</v>
      </c>
      <c r="AV1440" s="91">
        <v>36</v>
      </c>
      <c r="AW1440" s="93">
        <v>67</v>
      </c>
      <c r="AX1440" s="99">
        <f t="shared" si="816"/>
        <v>36067</v>
      </c>
      <c r="AZ1440" s="7" t="s">
        <v>3053</v>
      </c>
      <c r="BA1440" t="s">
        <v>3290</v>
      </c>
    </row>
    <row r="1441" spans="1:53" hidden="1" outlineLevel="1">
      <c r="A1441" t="s">
        <v>1714</v>
      </c>
      <c r="B1441" t="s">
        <v>1976</v>
      </c>
      <c r="C1441" s="1">
        <f t="shared" si="802"/>
        <v>1994</v>
      </c>
      <c r="D1441" s="7">
        <f>IF(P1441&gt;0,RANK(P1441,(P1441:R1441,S1441:AG1441)),0)</f>
        <v>0</v>
      </c>
      <c r="E1441" s="7">
        <f>IF(Q1441&gt;0,RANK(Q1441,(P1441:R1441,S1441:AG1441)),0)</f>
        <v>4</v>
      </c>
      <c r="F1441" s="7">
        <f>IF(R1441&gt;0,RANK(R1441,(P1441:R1441,S1441:AG1441)),0)</f>
        <v>1</v>
      </c>
      <c r="G1441" s="7">
        <f>IF(S1441&gt;0,RANK(S1441,(P1441:R1441,S1441:AG1441)),0)</f>
        <v>2</v>
      </c>
      <c r="H1441" s="48">
        <f t="shared" si="803"/>
        <v>662</v>
      </c>
      <c r="I1441" s="163">
        <f t="shared" si="819"/>
        <v>0.33199598796389168</v>
      </c>
      <c r="J1441" s="2"/>
      <c r="K1441" s="2">
        <f t="shared" si="804"/>
        <v>0</v>
      </c>
      <c r="L1441" s="2">
        <f t="shared" si="805"/>
        <v>0.11584754262788365</v>
      </c>
      <c r="M1441" s="2">
        <f t="shared" si="806"/>
        <v>0.53961885656970909</v>
      </c>
      <c r="N1441" s="2">
        <f t="shared" si="817"/>
        <v>0.20762286860581744</v>
      </c>
      <c r="O1441" s="2">
        <f t="shared" si="818"/>
        <v>0.13691073219658981</v>
      </c>
      <c r="Q1441" s="1">
        <v>231</v>
      </c>
      <c r="R1441" s="1">
        <v>1076</v>
      </c>
      <c r="S1441" s="1">
        <v>414</v>
      </c>
      <c r="T1441" s="1">
        <v>273</v>
      </c>
      <c r="AA1441" s="1">
        <v>0</v>
      </c>
      <c r="AI1441" s="7">
        <f t="shared" si="807"/>
        <v>3</v>
      </c>
      <c r="AJ1441" s="7">
        <f t="shared" si="808"/>
        <v>0</v>
      </c>
      <c r="AK1441" s="7">
        <f t="shared" si="809"/>
        <v>0</v>
      </c>
      <c r="AL1441" s="7">
        <f t="shared" si="810"/>
        <v>0</v>
      </c>
      <c r="AM1441" s="2">
        <f t="shared" si="811"/>
        <v>0.13691073219658978</v>
      </c>
      <c r="AN1441" s="2">
        <f t="shared" si="812"/>
        <v>0</v>
      </c>
      <c r="AO1441" s="2">
        <f t="shared" si="813"/>
        <v>0</v>
      </c>
      <c r="AP1441" s="2">
        <f t="shared" si="814"/>
        <v>0</v>
      </c>
      <c r="AR1441" t="str">
        <f t="shared" si="815"/>
        <v>Ontario</v>
      </c>
      <c r="AS1441" t="s">
        <v>1976</v>
      </c>
      <c r="AV1441" s="91">
        <v>36</v>
      </c>
      <c r="AW1441" s="93">
        <v>69</v>
      </c>
      <c r="AX1441" s="99">
        <f t="shared" si="816"/>
        <v>36069</v>
      </c>
      <c r="AZ1441" s="7" t="s">
        <v>3053</v>
      </c>
      <c r="BA1441" t="s">
        <v>3290</v>
      </c>
    </row>
    <row r="1442" spans="1:53" hidden="1" outlineLevel="1">
      <c r="A1442" t="s">
        <v>1445</v>
      </c>
      <c r="B1442" t="s">
        <v>1976</v>
      </c>
      <c r="C1442" s="1">
        <f t="shared" ref="C1442:C1472" si="820">SUM(P1442:AG1442)</f>
        <v>5449</v>
      </c>
      <c r="D1442" s="7">
        <f>IF(P1442&gt;0,RANK(P1442,(P1442:R1442,S1442:AG1442)),0)</f>
        <v>0</v>
      </c>
      <c r="E1442" s="7">
        <f>IF(Q1442&gt;0,RANK(Q1442,(P1442:R1442,S1442:AG1442)),0)</f>
        <v>2</v>
      </c>
      <c r="F1442" s="7">
        <f>IF(R1442&gt;0,RANK(R1442,(P1442:R1442,S1442:AG1442)),0)</f>
        <v>1</v>
      </c>
      <c r="G1442" s="7">
        <f>IF(S1442&gt;0,RANK(S1442,(P1442:R1442,S1442:AG1442)),0)</f>
        <v>3</v>
      </c>
      <c r="H1442" s="48">
        <f t="shared" ref="H1442:H1472" si="821">MAX(P1442:Y1442)-LARGE(P1442:Y1442,2)</f>
        <v>2693</v>
      </c>
      <c r="I1442" s="163">
        <f t="shared" si="819"/>
        <v>0.49421912277482105</v>
      </c>
      <c r="J1442" s="2"/>
      <c r="K1442" s="2">
        <f t="shared" ref="K1442:K1472" si="822">IF($C1442=0,"-",P1442/$C1442)</f>
        <v>0</v>
      </c>
      <c r="L1442" s="2">
        <f t="shared" ref="L1442:L1472" si="823">IF($C1442=0,"-",Q1442/$C1442)</f>
        <v>0.13984217287575701</v>
      </c>
      <c r="M1442" s="2">
        <f t="shared" ref="M1442:M1472" si="824">IF($C1442=0,"-",R1442/$C1442)</f>
        <v>0.63406129565057812</v>
      </c>
      <c r="N1442" s="2">
        <f t="shared" si="817"/>
        <v>0.13048265736832446</v>
      </c>
      <c r="O1442" s="2">
        <f t="shared" si="818"/>
        <v>9.5613874105340363E-2</v>
      </c>
      <c r="Q1442" s="1">
        <v>762</v>
      </c>
      <c r="R1442" s="1">
        <v>3455</v>
      </c>
      <c r="S1442" s="1">
        <v>711</v>
      </c>
      <c r="T1442" s="1">
        <v>521</v>
      </c>
      <c r="AA1442" s="1">
        <v>0</v>
      </c>
      <c r="AI1442" s="7">
        <f t="shared" ref="AI1442:AI1472" si="825">IF(T1442&gt;0,RANK(T1442,(P1442:Z1442)),0)</f>
        <v>4</v>
      </c>
      <c r="AJ1442" s="7">
        <f t="shared" ref="AJ1442:AJ1472" si="826">IF(U1442&gt;0,RANK(U1442,(P1442:Z1442)),0)</f>
        <v>0</v>
      </c>
      <c r="AK1442" s="7">
        <f t="shared" ref="AK1442:AK1472" si="827">IF(V1442&gt;0,RANK(V1442,(P1442:Z1442)),0)</f>
        <v>0</v>
      </c>
      <c r="AL1442" s="7">
        <f t="shared" ref="AL1442:AL1472" si="828">IF(W1442&gt;0,RANK(W1442,(P1442:Z1442)),0)</f>
        <v>0</v>
      </c>
      <c r="AM1442" s="2">
        <f t="shared" ref="AM1442:AM1472" si="829">IF($C1442=0,"-",T1442/$C1442)</f>
        <v>9.5613874105340432E-2</v>
      </c>
      <c r="AN1442" s="2">
        <f t="shared" ref="AN1442:AN1472" si="830">IF($C1442=0,"-",U1442/$C1442)</f>
        <v>0</v>
      </c>
      <c r="AO1442" s="2">
        <f t="shared" ref="AO1442:AO1472" si="831">IF($C1442=0,"-",V1442/$C1442)</f>
        <v>0</v>
      </c>
      <c r="AP1442" s="2">
        <f t="shared" ref="AP1442:AP1472" si="832">IF($C1442=0,"-",W1442/$C1442)</f>
        <v>0</v>
      </c>
      <c r="AR1442" t="str">
        <f t="shared" si="815"/>
        <v>Orange</v>
      </c>
      <c r="AS1442" t="s">
        <v>1976</v>
      </c>
      <c r="AV1442" s="91">
        <v>36</v>
      </c>
      <c r="AW1442" s="93">
        <v>71</v>
      </c>
      <c r="AX1442" s="99">
        <f t="shared" ref="AX1442:AX1471" si="833">AV1442*1000+AW1442</f>
        <v>36071</v>
      </c>
      <c r="AZ1442" s="7" t="s">
        <v>3053</v>
      </c>
      <c r="BA1442" t="s">
        <v>3290</v>
      </c>
    </row>
    <row r="1443" spans="1:53" hidden="1" outlineLevel="1">
      <c r="A1443" t="s">
        <v>2223</v>
      </c>
      <c r="B1443" t="s">
        <v>1976</v>
      </c>
      <c r="C1443" s="1">
        <f t="shared" si="820"/>
        <v>600</v>
      </c>
      <c r="D1443" s="7">
        <f>IF(P1443&gt;0,RANK(P1443,(P1443:R1443,S1443:AG1443)),0)</f>
        <v>0</v>
      </c>
      <c r="E1443" s="7">
        <f>IF(Q1443&gt;0,RANK(Q1443,(P1443:R1443,S1443:AG1443)),0)</f>
        <v>3</v>
      </c>
      <c r="F1443" s="7">
        <f>IF(R1443&gt;0,RANK(R1443,(P1443:R1443,S1443:AG1443)),0)</f>
        <v>1</v>
      </c>
      <c r="G1443" s="7">
        <f>IF(S1443&gt;0,RANK(S1443,(P1443:R1443,S1443:AG1443)),0)</f>
        <v>2</v>
      </c>
      <c r="H1443" s="48">
        <f t="shared" si="821"/>
        <v>172</v>
      </c>
      <c r="I1443" s="163">
        <f t="shared" si="819"/>
        <v>0.28666666666666668</v>
      </c>
      <c r="J1443" s="2"/>
      <c r="K1443" s="2">
        <f t="shared" si="822"/>
        <v>0</v>
      </c>
      <c r="L1443" s="2">
        <f t="shared" si="823"/>
        <v>0.18166666666666667</v>
      </c>
      <c r="M1443" s="2">
        <f t="shared" si="824"/>
        <v>0.48166666666666669</v>
      </c>
      <c r="N1443" s="2">
        <f t="shared" si="817"/>
        <v>0.19500000000000001</v>
      </c>
      <c r="O1443" s="2">
        <f t="shared" si="818"/>
        <v>0.14166666666666666</v>
      </c>
      <c r="Q1443" s="1">
        <v>109</v>
      </c>
      <c r="R1443" s="1">
        <v>289</v>
      </c>
      <c r="S1443" s="1">
        <v>117</v>
      </c>
      <c r="T1443" s="1">
        <v>85</v>
      </c>
      <c r="AA1443" s="1">
        <v>0</v>
      </c>
      <c r="AI1443" s="7">
        <f t="shared" si="825"/>
        <v>4</v>
      </c>
      <c r="AJ1443" s="7">
        <f t="shared" si="826"/>
        <v>0</v>
      </c>
      <c r="AK1443" s="7">
        <f t="shared" si="827"/>
        <v>0</v>
      </c>
      <c r="AL1443" s="7">
        <f t="shared" si="828"/>
        <v>0</v>
      </c>
      <c r="AM1443" s="2">
        <f t="shared" si="829"/>
        <v>0.14166666666666666</v>
      </c>
      <c r="AN1443" s="2">
        <f t="shared" si="830"/>
        <v>0</v>
      </c>
      <c r="AO1443" s="2">
        <f t="shared" si="831"/>
        <v>0</v>
      </c>
      <c r="AP1443" s="2">
        <f t="shared" si="832"/>
        <v>0</v>
      </c>
      <c r="AR1443" t="str">
        <f t="shared" si="815"/>
        <v>Orleans</v>
      </c>
      <c r="AS1443" t="s">
        <v>1976</v>
      </c>
      <c r="AV1443" s="91">
        <v>36</v>
      </c>
      <c r="AW1443" s="93">
        <v>73</v>
      </c>
      <c r="AX1443" s="99">
        <f t="shared" si="833"/>
        <v>36073</v>
      </c>
      <c r="AZ1443" s="7" t="s">
        <v>3053</v>
      </c>
      <c r="BA1443" t="s">
        <v>3290</v>
      </c>
    </row>
    <row r="1444" spans="1:53" hidden="1" outlineLevel="1">
      <c r="A1444" t="s">
        <v>1770</v>
      </c>
      <c r="B1444" t="s">
        <v>1976</v>
      </c>
      <c r="C1444" s="1">
        <f t="shared" si="820"/>
        <v>2031</v>
      </c>
      <c r="D1444" s="7">
        <f>IF(P1444&gt;0,RANK(P1444,(P1444:R1444,S1444:AG1444)),0)</f>
        <v>0</v>
      </c>
      <c r="E1444" s="7">
        <f>IF(Q1444&gt;0,RANK(Q1444,(P1444:R1444,S1444:AG1444)),0)</f>
        <v>4</v>
      </c>
      <c r="F1444" s="7">
        <f>IF(R1444&gt;0,RANK(R1444,(P1444:R1444,S1444:AG1444)),0)</f>
        <v>1</v>
      </c>
      <c r="G1444" s="7">
        <f>IF(S1444&gt;0,RANK(S1444,(P1444:R1444,S1444:AG1444)),0)</f>
        <v>2</v>
      </c>
      <c r="H1444" s="48">
        <f t="shared" si="821"/>
        <v>485</v>
      </c>
      <c r="I1444" s="163">
        <f t="shared" si="819"/>
        <v>0.23879862136878385</v>
      </c>
      <c r="J1444" s="2"/>
      <c r="K1444" s="2">
        <f t="shared" si="822"/>
        <v>0</v>
      </c>
      <c r="L1444" s="2">
        <f t="shared" si="823"/>
        <v>0.11324470704086657</v>
      </c>
      <c r="M1444" s="2">
        <f t="shared" si="824"/>
        <v>0.48941408173313639</v>
      </c>
      <c r="N1444" s="2">
        <f t="shared" si="817"/>
        <v>0.25061546036435256</v>
      </c>
      <c r="O1444" s="2">
        <f t="shared" si="818"/>
        <v>0.14672575086164452</v>
      </c>
      <c r="Q1444" s="1">
        <v>230</v>
      </c>
      <c r="R1444" s="1">
        <v>994</v>
      </c>
      <c r="S1444" s="1">
        <v>509</v>
      </c>
      <c r="T1444" s="1">
        <v>298</v>
      </c>
      <c r="AA1444" s="1">
        <v>0</v>
      </c>
      <c r="AI1444" s="7">
        <f t="shared" si="825"/>
        <v>3</v>
      </c>
      <c r="AJ1444" s="7">
        <f t="shared" si="826"/>
        <v>0</v>
      </c>
      <c r="AK1444" s="7">
        <f t="shared" si="827"/>
        <v>0</v>
      </c>
      <c r="AL1444" s="7">
        <f t="shared" si="828"/>
        <v>0</v>
      </c>
      <c r="AM1444" s="2">
        <f t="shared" si="829"/>
        <v>0.14672575086164452</v>
      </c>
      <c r="AN1444" s="2">
        <f t="shared" si="830"/>
        <v>0</v>
      </c>
      <c r="AO1444" s="2">
        <f t="shared" si="831"/>
        <v>0</v>
      </c>
      <c r="AP1444" s="2">
        <f t="shared" si="832"/>
        <v>0</v>
      </c>
      <c r="AR1444" t="str">
        <f t="shared" si="815"/>
        <v>Oswego</v>
      </c>
      <c r="AS1444" t="s">
        <v>1976</v>
      </c>
      <c r="AV1444" s="91">
        <v>36</v>
      </c>
      <c r="AW1444" s="93">
        <v>75</v>
      </c>
      <c r="AX1444" s="99">
        <f t="shared" si="833"/>
        <v>36075</v>
      </c>
      <c r="AZ1444" s="7" t="s">
        <v>3053</v>
      </c>
      <c r="BA1444" t="s">
        <v>3290</v>
      </c>
    </row>
    <row r="1445" spans="1:53" hidden="1" outlineLevel="1">
      <c r="A1445" t="s">
        <v>1771</v>
      </c>
      <c r="B1445" t="s">
        <v>1976</v>
      </c>
      <c r="C1445" s="1">
        <f t="shared" si="820"/>
        <v>1137</v>
      </c>
      <c r="D1445" s="7">
        <f>IF(P1445&gt;0,RANK(P1445,(P1445:R1445,S1445:AG1445)),0)</f>
        <v>0</v>
      </c>
      <c r="E1445" s="7">
        <f>IF(Q1445&gt;0,RANK(Q1445,(P1445:R1445,S1445:AG1445)),0)</f>
        <v>4</v>
      </c>
      <c r="F1445" s="7">
        <f>IF(R1445&gt;0,RANK(R1445,(P1445:R1445,S1445:AG1445)),0)</f>
        <v>1</v>
      </c>
      <c r="G1445" s="7">
        <f>IF(S1445&gt;0,RANK(S1445,(P1445:R1445,S1445:AG1445)),0)</f>
        <v>3</v>
      </c>
      <c r="H1445" s="48">
        <f t="shared" si="821"/>
        <v>468</v>
      </c>
      <c r="I1445" s="163">
        <f t="shared" si="819"/>
        <v>0.41160949868073876</v>
      </c>
      <c r="J1445" s="2"/>
      <c r="K1445" s="2">
        <f t="shared" si="822"/>
        <v>0</v>
      </c>
      <c r="L1445" s="2">
        <f t="shared" si="823"/>
        <v>0.13456464379947231</v>
      </c>
      <c r="M1445" s="2">
        <f t="shared" si="824"/>
        <v>0.56816182937554971</v>
      </c>
      <c r="N1445" s="2">
        <f t="shared" si="817"/>
        <v>0.14072119613016712</v>
      </c>
      <c r="O1445" s="2">
        <f t="shared" si="818"/>
        <v>0.15655233069481087</v>
      </c>
      <c r="Q1445" s="1">
        <v>153</v>
      </c>
      <c r="R1445" s="1">
        <v>646</v>
      </c>
      <c r="S1445" s="1">
        <v>160</v>
      </c>
      <c r="T1445" s="1">
        <v>178</v>
      </c>
      <c r="AA1445" s="1">
        <v>0</v>
      </c>
      <c r="AI1445" s="7">
        <f t="shared" si="825"/>
        <v>2</v>
      </c>
      <c r="AJ1445" s="7">
        <f t="shared" si="826"/>
        <v>0</v>
      </c>
      <c r="AK1445" s="7">
        <f t="shared" si="827"/>
        <v>0</v>
      </c>
      <c r="AL1445" s="7">
        <f t="shared" si="828"/>
        <v>0</v>
      </c>
      <c r="AM1445" s="2">
        <f t="shared" si="829"/>
        <v>0.15655233069481089</v>
      </c>
      <c r="AN1445" s="2">
        <f t="shared" si="830"/>
        <v>0</v>
      </c>
      <c r="AO1445" s="2">
        <f t="shared" si="831"/>
        <v>0</v>
      </c>
      <c r="AP1445" s="2">
        <f t="shared" si="832"/>
        <v>0</v>
      </c>
      <c r="AR1445" t="str">
        <f t="shared" si="815"/>
        <v>Otsego</v>
      </c>
      <c r="AS1445" t="s">
        <v>1976</v>
      </c>
      <c r="AV1445" s="91">
        <v>36</v>
      </c>
      <c r="AW1445" s="93">
        <v>77</v>
      </c>
      <c r="AX1445" s="99">
        <f t="shared" si="833"/>
        <v>36077</v>
      </c>
      <c r="AZ1445" s="7" t="s">
        <v>3053</v>
      </c>
      <c r="BA1445" t="s">
        <v>3290</v>
      </c>
    </row>
    <row r="1446" spans="1:53" hidden="1" outlineLevel="1">
      <c r="A1446" t="s">
        <v>617</v>
      </c>
      <c r="B1446" t="s">
        <v>1976</v>
      </c>
      <c r="C1446" s="1">
        <f t="shared" si="820"/>
        <v>1710</v>
      </c>
      <c r="D1446" s="7">
        <f>IF(P1446&gt;0,RANK(P1446,(P1446:R1446,S1446:AG1446)),0)</f>
        <v>0</v>
      </c>
      <c r="E1446" s="7">
        <f>IF(Q1446&gt;0,RANK(Q1446,(P1446:R1446,S1446:AG1446)),0)</f>
        <v>3</v>
      </c>
      <c r="F1446" s="7">
        <f>IF(R1446&gt;0,RANK(R1446,(P1446:R1446,S1446:AG1446)),0)</f>
        <v>1</v>
      </c>
      <c r="G1446" s="7">
        <f>IF(S1446&gt;0,RANK(S1446,(P1446:R1446,S1446:AG1446)),0)</f>
        <v>2</v>
      </c>
      <c r="H1446" s="48">
        <f t="shared" si="821"/>
        <v>930</v>
      </c>
      <c r="I1446" s="163">
        <f t="shared" si="819"/>
        <v>0.54385964912280704</v>
      </c>
      <c r="J1446" s="2"/>
      <c r="K1446" s="2">
        <f t="shared" si="822"/>
        <v>0</v>
      </c>
      <c r="L1446" s="2">
        <f t="shared" si="823"/>
        <v>0.1152046783625731</v>
      </c>
      <c r="M1446" s="2">
        <f t="shared" si="824"/>
        <v>0.67134502923976613</v>
      </c>
      <c r="N1446" s="2">
        <f t="shared" si="817"/>
        <v>0.12748538011695906</v>
      </c>
      <c r="O1446" s="2">
        <f t="shared" si="818"/>
        <v>8.5964912280701716E-2</v>
      </c>
      <c r="Q1446" s="1">
        <v>197</v>
      </c>
      <c r="R1446" s="1">
        <v>1148</v>
      </c>
      <c r="S1446" s="1">
        <v>218</v>
      </c>
      <c r="T1446" s="1">
        <v>147</v>
      </c>
      <c r="AA1446" s="1">
        <v>0</v>
      </c>
      <c r="AI1446" s="7">
        <f t="shared" si="825"/>
        <v>4</v>
      </c>
      <c r="AJ1446" s="7">
        <f t="shared" si="826"/>
        <v>0</v>
      </c>
      <c r="AK1446" s="7">
        <f t="shared" si="827"/>
        <v>0</v>
      </c>
      <c r="AL1446" s="7">
        <f t="shared" si="828"/>
        <v>0</v>
      </c>
      <c r="AM1446" s="2">
        <f t="shared" si="829"/>
        <v>8.5964912280701758E-2</v>
      </c>
      <c r="AN1446" s="2">
        <f t="shared" si="830"/>
        <v>0</v>
      </c>
      <c r="AO1446" s="2">
        <f t="shared" si="831"/>
        <v>0</v>
      </c>
      <c r="AP1446" s="2">
        <f t="shared" si="832"/>
        <v>0</v>
      </c>
      <c r="AR1446" t="str">
        <f t="shared" si="815"/>
        <v>Putnam</v>
      </c>
      <c r="AS1446" t="s">
        <v>1976</v>
      </c>
      <c r="AV1446" s="91">
        <v>36</v>
      </c>
      <c r="AW1446" s="93">
        <v>79</v>
      </c>
      <c r="AX1446" s="99">
        <f t="shared" si="833"/>
        <v>36079</v>
      </c>
      <c r="AZ1446" s="7" t="s">
        <v>3053</v>
      </c>
      <c r="BA1446" t="s">
        <v>3290</v>
      </c>
    </row>
    <row r="1447" spans="1:53" hidden="1" outlineLevel="1">
      <c r="A1447" t="s">
        <v>1120</v>
      </c>
      <c r="B1447" t="s">
        <v>1976</v>
      </c>
      <c r="C1447" s="1">
        <f t="shared" si="820"/>
        <v>1789</v>
      </c>
      <c r="D1447" s="7">
        <f>IF(P1447&gt;0,RANK(P1447,(P1447:R1447,S1447:AG1447)),0)</f>
        <v>0</v>
      </c>
      <c r="E1447" s="7">
        <f>IF(Q1447&gt;0,RANK(Q1447,(P1447:R1447,S1447:AG1447)),0)</f>
        <v>3</v>
      </c>
      <c r="F1447" s="7">
        <f>IF(R1447&gt;0,RANK(R1447,(P1447:R1447,S1447:AG1447)),0)</f>
        <v>1</v>
      </c>
      <c r="G1447" s="7">
        <f>IF(S1447&gt;0,RANK(S1447,(P1447:R1447,S1447:AG1447)),0)</f>
        <v>2</v>
      </c>
      <c r="H1447" s="48">
        <f t="shared" si="821"/>
        <v>593</v>
      </c>
      <c r="I1447" s="163">
        <f t="shared" si="819"/>
        <v>0.33147009502515373</v>
      </c>
      <c r="J1447" s="2"/>
      <c r="K1447" s="2">
        <f t="shared" si="822"/>
        <v>0</v>
      </c>
      <c r="L1447" s="2">
        <f t="shared" si="823"/>
        <v>0.13024035774175516</v>
      </c>
      <c r="M1447" s="2">
        <f t="shared" si="824"/>
        <v>0.54220234768026832</v>
      </c>
      <c r="N1447" s="2">
        <f t="shared" si="817"/>
        <v>0.21073225265511458</v>
      </c>
      <c r="O1447" s="2">
        <f t="shared" si="818"/>
        <v>0.11682504192286197</v>
      </c>
      <c r="Q1447" s="1">
        <v>233</v>
      </c>
      <c r="R1447" s="1">
        <v>970</v>
      </c>
      <c r="S1447" s="1">
        <v>377</v>
      </c>
      <c r="T1447" s="1">
        <v>209</v>
      </c>
      <c r="AA1447" s="1">
        <v>0</v>
      </c>
      <c r="AI1447" s="7">
        <f t="shared" si="825"/>
        <v>4</v>
      </c>
      <c r="AJ1447" s="7">
        <f t="shared" si="826"/>
        <v>0</v>
      </c>
      <c r="AK1447" s="7">
        <f t="shared" si="827"/>
        <v>0</v>
      </c>
      <c r="AL1447" s="7">
        <f t="shared" si="828"/>
        <v>0</v>
      </c>
      <c r="AM1447" s="2">
        <f t="shared" si="829"/>
        <v>0.11682504192286193</v>
      </c>
      <c r="AN1447" s="2">
        <f t="shared" si="830"/>
        <v>0</v>
      </c>
      <c r="AO1447" s="2">
        <f t="shared" si="831"/>
        <v>0</v>
      </c>
      <c r="AP1447" s="2">
        <f t="shared" si="832"/>
        <v>0</v>
      </c>
      <c r="AR1447" t="str">
        <f t="shared" si="815"/>
        <v>Rensselaer</v>
      </c>
      <c r="AS1447" t="s">
        <v>1976</v>
      </c>
      <c r="AV1447" s="91">
        <v>36</v>
      </c>
      <c r="AW1447" s="93">
        <v>83</v>
      </c>
      <c r="AX1447" s="99">
        <f t="shared" si="833"/>
        <v>36083</v>
      </c>
      <c r="AZ1447" s="7" t="s">
        <v>3053</v>
      </c>
      <c r="BA1447" t="s">
        <v>3290</v>
      </c>
    </row>
    <row r="1448" spans="1:53" hidden="1" outlineLevel="1">
      <c r="A1448" t="s">
        <v>373</v>
      </c>
      <c r="B1448" t="s">
        <v>1976</v>
      </c>
      <c r="C1448" s="1">
        <f t="shared" si="820"/>
        <v>3218</v>
      </c>
      <c r="D1448" s="7">
        <f>IF(P1448&gt;0,RANK(P1448,(P1448:R1448,S1448:AG1448)),0)</f>
        <v>0</v>
      </c>
      <c r="E1448" s="7">
        <f>IF(Q1448&gt;0,RANK(Q1448,(P1448:R1448,S1448:AG1448)),0)</f>
        <v>2</v>
      </c>
      <c r="F1448" s="7">
        <f>IF(R1448&gt;0,RANK(R1448,(P1448:R1448,S1448:AG1448)),0)</f>
        <v>1</v>
      </c>
      <c r="G1448" s="7">
        <f>IF(S1448&gt;0,RANK(S1448,(P1448:R1448,S1448:AG1448)),0)</f>
        <v>4</v>
      </c>
      <c r="H1448" s="48">
        <f t="shared" si="821"/>
        <v>2145</v>
      </c>
      <c r="I1448" s="163">
        <f t="shared" si="819"/>
        <v>0.66656308266003728</v>
      </c>
      <c r="J1448" s="2"/>
      <c r="K1448" s="2">
        <f t="shared" si="822"/>
        <v>0</v>
      </c>
      <c r="L1448" s="2">
        <f t="shared" si="823"/>
        <v>9.9129894344313241E-2</v>
      </c>
      <c r="M1448" s="2">
        <f t="shared" si="824"/>
        <v>0.76569297700435057</v>
      </c>
      <c r="N1448" s="2">
        <f t="shared" si="817"/>
        <v>6.7433188315724049E-2</v>
      </c>
      <c r="O1448" s="2">
        <f t="shared" si="818"/>
        <v>6.7743940335612082E-2</v>
      </c>
      <c r="Q1448" s="1">
        <v>319</v>
      </c>
      <c r="R1448" s="1">
        <v>2464</v>
      </c>
      <c r="S1448" s="1">
        <v>217</v>
      </c>
      <c r="T1448" s="1">
        <v>218</v>
      </c>
      <c r="AA1448" s="1">
        <v>0</v>
      </c>
      <c r="AI1448" s="7">
        <f t="shared" si="825"/>
        <v>3</v>
      </c>
      <c r="AJ1448" s="7">
        <f t="shared" si="826"/>
        <v>0</v>
      </c>
      <c r="AK1448" s="7">
        <f t="shared" si="827"/>
        <v>0</v>
      </c>
      <c r="AL1448" s="7">
        <f t="shared" si="828"/>
        <v>0</v>
      </c>
      <c r="AM1448" s="2">
        <f t="shared" si="829"/>
        <v>6.7743940335612179E-2</v>
      </c>
      <c r="AN1448" s="2">
        <f t="shared" si="830"/>
        <v>0</v>
      </c>
      <c r="AO1448" s="2">
        <f t="shared" si="831"/>
        <v>0</v>
      </c>
      <c r="AP1448" s="2">
        <f t="shared" si="832"/>
        <v>0</v>
      </c>
      <c r="AR1448" t="str">
        <f t="shared" si="815"/>
        <v>Rockland</v>
      </c>
      <c r="AS1448" t="s">
        <v>1976</v>
      </c>
      <c r="AV1448" s="91">
        <v>36</v>
      </c>
      <c r="AW1448" s="93">
        <v>87</v>
      </c>
      <c r="AX1448" s="99">
        <f t="shared" si="833"/>
        <v>36087</v>
      </c>
      <c r="AZ1448" s="7" t="s">
        <v>3053</v>
      </c>
      <c r="BA1448" t="s">
        <v>3290</v>
      </c>
    </row>
    <row r="1449" spans="1:53" hidden="1" outlineLevel="1">
      <c r="A1449" t="s">
        <v>750</v>
      </c>
      <c r="B1449" t="s">
        <v>1976</v>
      </c>
      <c r="C1449" s="1">
        <f t="shared" si="820"/>
        <v>1639</v>
      </c>
      <c r="D1449" s="7">
        <f>IF(P1449&gt;0,RANK(P1449,(P1449:R1449,S1449:AG1449)),0)</f>
        <v>0</v>
      </c>
      <c r="E1449" s="7">
        <f>IF(Q1449&gt;0,RANK(Q1449,(P1449:R1449,S1449:AG1449)),0)</f>
        <v>4</v>
      </c>
      <c r="F1449" s="7">
        <f>IF(R1449&gt;0,RANK(R1449,(P1449:R1449,S1449:AG1449)),0)</f>
        <v>1</v>
      </c>
      <c r="G1449" s="7">
        <f>IF(S1449&gt;0,RANK(S1449,(P1449:R1449,S1449:AG1449)),0)</f>
        <v>2</v>
      </c>
      <c r="H1449" s="48">
        <f t="shared" si="821"/>
        <v>588</v>
      </c>
      <c r="I1449" s="163">
        <f t="shared" si="819"/>
        <v>0.35875533862111042</v>
      </c>
      <c r="J1449" s="2"/>
      <c r="K1449" s="2">
        <f t="shared" si="822"/>
        <v>0</v>
      </c>
      <c r="L1449" s="2">
        <f t="shared" si="823"/>
        <v>0.11714460036607688</v>
      </c>
      <c r="M1449" s="2">
        <f t="shared" si="824"/>
        <v>0.55643685173886515</v>
      </c>
      <c r="N1449" s="2">
        <f t="shared" si="817"/>
        <v>0.19768151311775473</v>
      </c>
      <c r="O1449" s="2">
        <f t="shared" si="818"/>
        <v>0.12873703477730325</v>
      </c>
      <c r="Q1449" s="1">
        <v>192</v>
      </c>
      <c r="R1449" s="1">
        <v>912</v>
      </c>
      <c r="S1449" s="1">
        <v>324</v>
      </c>
      <c r="T1449" s="1">
        <v>211</v>
      </c>
      <c r="AA1449" s="1">
        <v>0</v>
      </c>
      <c r="AI1449" s="7">
        <f t="shared" si="825"/>
        <v>3</v>
      </c>
      <c r="AJ1449" s="7">
        <f t="shared" si="826"/>
        <v>0</v>
      </c>
      <c r="AK1449" s="7">
        <f t="shared" si="827"/>
        <v>0</v>
      </c>
      <c r="AL1449" s="7">
        <f t="shared" si="828"/>
        <v>0</v>
      </c>
      <c r="AM1449" s="2">
        <f t="shared" si="829"/>
        <v>0.12873703477730322</v>
      </c>
      <c r="AN1449" s="2">
        <f t="shared" si="830"/>
        <v>0</v>
      </c>
      <c r="AO1449" s="2">
        <f t="shared" si="831"/>
        <v>0</v>
      </c>
      <c r="AP1449" s="2">
        <f t="shared" si="832"/>
        <v>0</v>
      </c>
      <c r="AR1449" t="str">
        <f t="shared" si="815"/>
        <v>St. Lawrence</v>
      </c>
      <c r="AS1449" t="s">
        <v>1976</v>
      </c>
      <c r="AV1449" s="91">
        <v>36</v>
      </c>
      <c r="AW1449" s="93">
        <v>89</v>
      </c>
      <c r="AX1449" s="99">
        <f t="shared" si="833"/>
        <v>36089</v>
      </c>
      <c r="AZ1449" s="7" t="s">
        <v>3053</v>
      </c>
      <c r="BA1449" t="s">
        <v>3290</v>
      </c>
    </row>
    <row r="1450" spans="1:53" hidden="1" outlineLevel="1">
      <c r="A1450" t="s">
        <v>1629</v>
      </c>
      <c r="B1450" t="s">
        <v>1976</v>
      </c>
      <c r="C1450" s="1">
        <f t="shared" si="820"/>
        <v>4725</v>
      </c>
      <c r="D1450" s="7">
        <f>IF(P1450&gt;0,RANK(P1450,(P1450:R1450,S1450:AG1450)),0)</f>
        <v>0</v>
      </c>
      <c r="E1450" s="7">
        <f>IF(Q1450&gt;0,RANK(Q1450,(P1450:R1450,S1450:AG1450)),0)</f>
        <v>3</v>
      </c>
      <c r="F1450" s="7">
        <f>IF(R1450&gt;0,RANK(R1450,(P1450:R1450,S1450:AG1450)),0)</f>
        <v>1</v>
      </c>
      <c r="G1450" s="7">
        <f>IF(S1450&gt;0,RANK(S1450,(P1450:R1450,S1450:AG1450)),0)</f>
        <v>2</v>
      </c>
      <c r="H1450" s="48">
        <f t="shared" si="821"/>
        <v>1806</v>
      </c>
      <c r="I1450" s="163">
        <f t="shared" si="819"/>
        <v>0.38222222222222224</v>
      </c>
      <c r="J1450" s="2"/>
      <c r="K1450" s="2">
        <f t="shared" si="822"/>
        <v>0</v>
      </c>
      <c r="L1450" s="2">
        <f t="shared" si="823"/>
        <v>0.1348148148148148</v>
      </c>
      <c r="M1450" s="2">
        <f t="shared" si="824"/>
        <v>0.562962962962963</v>
      </c>
      <c r="N1450" s="2">
        <f t="shared" si="817"/>
        <v>0.18074074074074073</v>
      </c>
      <c r="O1450" s="2">
        <f t="shared" si="818"/>
        <v>0.12148148148148144</v>
      </c>
      <c r="Q1450" s="1">
        <v>637</v>
      </c>
      <c r="R1450" s="1">
        <v>2660</v>
      </c>
      <c r="S1450" s="1">
        <v>854</v>
      </c>
      <c r="T1450" s="1">
        <v>574</v>
      </c>
      <c r="AA1450" s="1">
        <v>0</v>
      </c>
      <c r="AI1450" s="7">
        <f t="shared" si="825"/>
        <v>4</v>
      </c>
      <c r="AJ1450" s="7">
        <f t="shared" si="826"/>
        <v>0</v>
      </c>
      <c r="AK1450" s="7">
        <f t="shared" si="827"/>
        <v>0</v>
      </c>
      <c r="AL1450" s="7">
        <f t="shared" si="828"/>
        <v>0</v>
      </c>
      <c r="AM1450" s="2">
        <f t="shared" si="829"/>
        <v>0.12148148148148148</v>
      </c>
      <c r="AN1450" s="2">
        <f t="shared" si="830"/>
        <v>0</v>
      </c>
      <c r="AO1450" s="2">
        <f t="shared" si="831"/>
        <v>0</v>
      </c>
      <c r="AP1450" s="2">
        <f t="shared" si="832"/>
        <v>0</v>
      </c>
      <c r="AR1450" t="str">
        <f t="shared" si="815"/>
        <v>Saratoga</v>
      </c>
      <c r="AS1450" t="s">
        <v>1976</v>
      </c>
      <c r="AV1450" s="91">
        <v>36</v>
      </c>
      <c r="AW1450" s="93">
        <v>91</v>
      </c>
      <c r="AX1450" s="99">
        <f t="shared" si="833"/>
        <v>36091</v>
      </c>
      <c r="AZ1450" s="7" t="s">
        <v>3053</v>
      </c>
      <c r="BA1450" t="s">
        <v>3290</v>
      </c>
    </row>
    <row r="1451" spans="1:53" hidden="1" outlineLevel="1">
      <c r="A1451" t="s">
        <v>1176</v>
      </c>
      <c r="B1451" t="s">
        <v>1976</v>
      </c>
      <c r="C1451" s="1">
        <f t="shared" si="820"/>
        <v>2144</v>
      </c>
      <c r="D1451" s="7">
        <f>IF(P1451&gt;0,RANK(P1451,(P1451:R1451,S1451:AG1451)),0)</f>
        <v>0</v>
      </c>
      <c r="E1451" s="7">
        <f>IF(Q1451&gt;0,RANK(Q1451,(P1451:R1451,S1451:AG1451)),0)</f>
        <v>3</v>
      </c>
      <c r="F1451" s="7">
        <f>IF(R1451&gt;0,RANK(R1451,(P1451:R1451,S1451:AG1451)),0)</f>
        <v>1</v>
      </c>
      <c r="G1451" s="7">
        <f>IF(S1451&gt;0,RANK(S1451,(P1451:R1451,S1451:AG1451)),0)</f>
        <v>2</v>
      </c>
      <c r="H1451" s="48">
        <f t="shared" si="821"/>
        <v>810</v>
      </c>
      <c r="I1451" s="163">
        <f t="shared" si="819"/>
        <v>0.37779850746268656</v>
      </c>
      <c r="J1451" s="2"/>
      <c r="K1451" s="2">
        <f t="shared" si="822"/>
        <v>0</v>
      </c>
      <c r="L1451" s="2">
        <f t="shared" si="823"/>
        <v>0.13013059701492538</v>
      </c>
      <c r="M1451" s="2">
        <f t="shared" si="824"/>
        <v>0.56016791044776115</v>
      </c>
      <c r="N1451" s="2">
        <f t="shared" si="817"/>
        <v>0.18236940298507462</v>
      </c>
      <c r="O1451" s="2">
        <f t="shared" si="818"/>
        <v>0.12733208955223888</v>
      </c>
      <c r="Q1451" s="1">
        <v>279</v>
      </c>
      <c r="R1451" s="1">
        <v>1201</v>
      </c>
      <c r="S1451" s="1">
        <v>391</v>
      </c>
      <c r="T1451" s="1">
        <v>273</v>
      </c>
      <c r="AA1451" s="1">
        <v>0</v>
      </c>
      <c r="AI1451" s="7">
        <f t="shared" si="825"/>
        <v>4</v>
      </c>
      <c r="AJ1451" s="7">
        <f t="shared" si="826"/>
        <v>0</v>
      </c>
      <c r="AK1451" s="7">
        <f t="shared" si="827"/>
        <v>0</v>
      </c>
      <c r="AL1451" s="7">
        <f t="shared" si="828"/>
        <v>0</v>
      </c>
      <c r="AM1451" s="2">
        <f t="shared" si="829"/>
        <v>0.12733208955223882</v>
      </c>
      <c r="AN1451" s="2">
        <f t="shared" si="830"/>
        <v>0</v>
      </c>
      <c r="AO1451" s="2">
        <f t="shared" si="831"/>
        <v>0</v>
      </c>
      <c r="AP1451" s="2">
        <f t="shared" si="832"/>
        <v>0</v>
      </c>
      <c r="AR1451" t="str">
        <f t="shared" si="815"/>
        <v>Schenectady</v>
      </c>
      <c r="AS1451" t="s">
        <v>1976</v>
      </c>
      <c r="AV1451" s="91">
        <v>36</v>
      </c>
      <c r="AW1451" s="93">
        <v>93</v>
      </c>
      <c r="AX1451" s="99">
        <f t="shared" si="833"/>
        <v>36093</v>
      </c>
      <c r="AZ1451" s="7" t="s">
        <v>3053</v>
      </c>
      <c r="BA1451" t="s">
        <v>3290</v>
      </c>
    </row>
    <row r="1452" spans="1:53" hidden="1" outlineLevel="1">
      <c r="A1452" t="s">
        <v>2104</v>
      </c>
      <c r="B1452" t="s">
        <v>1976</v>
      </c>
      <c r="C1452" s="1">
        <f t="shared" si="820"/>
        <v>682</v>
      </c>
      <c r="D1452" s="7">
        <f>IF(P1452&gt;0,RANK(P1452,(P1452:R1452,S1452:AG1452)),0)</f>
        <v>0</v>
      </c>
      <c r="E1452" s="7">
        <f>IF(Q1452&gt;0,RANK(Q1452,(P1452:R1452,S1452:AG1452)),0)</f>
        <v>3</v>
      </c>
      <c r="F1452" s="7">
        <f>IF(R1452&gt;0,RANK(R1452,(P1452:R1452,S1452:AG1452)),0)</f>
        <v>1</v>
      </c>
      <c r="G1452" s="7">
        <f>IF(S1452&gt;0,RANK(S1452,(P1452:R1452,S1452:AG1452)),0)</f>
        <v>4</v>
      </c>
      <c r="H1452" s="48">
        <f t="shared" si="821"/>
        <v>234</v>
      </c>
      <c r="I1452" s="163">
        <f t="shared" si="819"/>
        <v>0.34310850439882695</v>
      </c>
      <c r="J1452" s="2"/>
      <c r="K1452" s="2">
        <f t="shared" si="822"/>
        <v>0</v>
      </c>
      <c r="L1452" s="2">
        <f t="shared" si="823"/>
        <v>0.16568914956011729</v>
      </c>
      <c r="M1452" s="2">
        <f t="shared" si="824"/>
        <v>0.51173020527859236</v>
      </c>
      <c r="N1452" s="2">
        <f t="shared" si="817"/>
        <v>0.15395894428152493</v>
      </c>
      <c r="O1452" s="2">
        <f t="shared" si="818"/>
        <v>0.16862170087976544</v>
      </c>
      <c r="Q1452" s="1">
        <v>113</v>
      </c>
      <c r="R1452" s="1">
        <v>349</v>
      </c>
      <c r="S1452" s="1">
        <v>105</v>
      </c>
      <c r="T1452" s="1">
        <v>115</v>
      </c>
      <c r="AA1452" s="1">
        <v>0</v>
      </c>
      <c r="AI1452" s="7">
        <f t="shared" si="825"/>
        <v>2</v>
      </c>
      <c r="AJ1452" s="7">
        <f t="shared" si="826"/>
        <v>0</v>
      </c>
      <c r="AK1452" s="7">
        <f t="shared" si="827"/>
        <v>0</v>
      </c>
      <c r="AL1452" s="7">
        <f t="shared" si="828"/>
        <v>0</v>
      </c>
      <c r="AM1452" s="2">
        <f t="shared" si="829"/>
        <v>0.16862170087976538</v>
      </c>
      <c r="AN1452" s="2">
        <f t="shared" si="830"/>
        <v>0</v>
      </c>
      <c r="AO1452" s="2">
        <f t="shared" si="831"/>
        <v>0</v>
      </c>
      <c r="AP1452" s="2">
        <f t="shared" si="832"/>
        <v>0</v>
      </c>
      <c r="AR1452" t="str">
        <f t="shared" si="815"/>
        <v>Schoharie</v>
      </c>
      <c r="AS1452" t="s">
        <v>1976</v>
      </c>
      <c r="AV1452" s="91">
        <v>36</v>
      </c>
      <c r="AW1452" s="93">
        <v>95</v>
      </c>
      <c r="AX1452" s="99">
        <f t="shared" si="833"/>
        <v>36095</v>
      </c>
      <c r="AZ1452" s="7" t="s">
        <v>3053</v>
      </c>
      <c r="BA1452" t="s">
        <v>3290</v>
      </c>
    </row>
    <row r="1453" spans="1:53" hidden="1" outlineLevel="1">
      <c r="A1453" t="s">
        <v>3118</v>
      </c>
      <c r="B1453" t="s">
        <v>1976</v>
      </c>
      <c r="C1453" s="1">
        <f t="shared" si="820"/>
        <v>630</v>
      </c>
      <c r="D1453" s="7">
        <f>IF(P1453&gt;0,RANK(P1453,(P1453:R1453,S1453:AG1453)),0)</f>
        <v>0</v>
      </c>
      <c r="E1453" s="7">
        <f>IF(Q1453&gt;0,RANK(Q1453,(P1453:R1453,S1453:AG1453)),0)</f>
        <v>4</v>
      </c>
      <c r="F1453" s="7">
        <f>IF(R1453&gt;0,RANK(R1453,(P1453:R1453,S1453:AG1453)),0)</f>
        <v>1</v>
      </c>
      <c r="G1453" s="7">
        <f>IF(S1453&gt;0,RANK(S1453,(P1453:R1453,S1453:AG1453)),0)</f>
        <v>2</v>
      </c>
      <c r="H1453" s="48">
        <f t="shared" si="821"/>
        <v>99</v>
      </c>
      <c r="I1453" s="163">
        <f t="shared" si="819"/>
        <v>0.15714285714285714</v>
      </c>
      <c r="J1453" s="2"/>
      <c r="K1453" s="2">
        <f t="shared" si="822"/>
        <v>0</v>
      </c>
      <c r="L1453" s="2">
        <f t="shared" si="823"/>
        <v>0.13650793650793649</v>
      </c>
      <c r="M1453" s="2">
        <f t="shared" si="824"/>
        <v>0.43809523809523809</v>
      </c>
      <c r="N1453" s="2">
        <f t="shared" si="817"/>
        <v>0.28095238095238095</v>
      </c>
      <c r="O1453" s="2">
        <f t="shared" si="818"/>
        <v>0.14444444444444449</v>
      </c>
      <c r="Q1453" s="1">
        <v>86</v>
      </c>
      <c r="R1453" s="1">
        <v>276</v>
      </c>
      <c r="S1453" s="1">
        <v>177</v>
      </c>
      <c r="T1453" s="1">
        <v>91</v>
      </c>
      <c r="AA1453" s="1">
        <v>0</v>
      </c>
      <c r="AI1453" s="7">
        <f t="shared" si="825"/>
        <v>3</v>
      </c>
      <c r="AJ1453" s="7">
        <f t="shared" si="826"/>
        <v>0</v>
      </c>
      <c r="AK1453" s="7">
        <f t="shared" si="827"/>
        <v>0</v>
      </c>
      <c r="AL1453" s="7">
        <f t="shared" si="828"/>
        <v>0</v>
      </c>
      <c r="AM1453" s="2">
        <f t="shared" si="829"/>
        <v>0.14444444444444443</v>
      </c>
      <c r="AN1453" s="2">
        <f t="shared" si="830"/>
        <v>0</v>
      </c>
      <c r="AO1453" s="2">
        <f t="shared" si="831"/>
        <v>0</v>
      </c>
      <c r="AP1453" s="2">
        <f t="shared" si="832"/>
        <v>0</v>
      </c>
      <c r="AR1453" t="str">
        <f t="shared" si="815"/>
        <v>Schuyler</v>
      </c>
      <c r="AS1453" t="s">
        <v>1976</v>
      </c>
      <c r="AV1453" s="91">
        <v>36</v>
      </c>
      <c r="AW1453" s="93">
        <v>97</v>
      </c>
      <c r="AX1453" s="99">
        <f t="shared" si="833"/>
        <v>36097</v>
      </c>
      <c r="AZ1453" s="7" t="s">
        <v>3053</v>
      </c>
      <c r="BA1453" t="s">
        <v>3290</v>
      </c>
    </row>
    <row r="1454" spans="1:53" hidden="1" outlineLevel="1">
      <c r="A1454" t="s">
        <v>3136</v>
      </c>
      <c r="B1454" t="s">
        <v>1976</v>
      </c>
      <c r="C1454" s="1">
        <f t="shared" si="820"/>
        <v>690</v>
      </c>
      <c r="D1454" s="7">
        <f>IF(P1454&gt;0,RANK(P1454,(P1454:R1454,S1454:AG1454)),0)</f>
        <v>0</v>
      </c>
      <c r="E1454" s="7">
        <f>IF(Q1454&gt;0,RANK(Q1454,(P1454:R1454,S1454:AG1454)),0)</f>
        <v>4</v>
      </c>
      <c r="F1454" s="7">
        <f>IF(R1454&gt;0,RANK(R1454,(P1454:R1454,S1454:AG1454)),0)</f>
        <v>1</v>
      </c>
      <c r="G1454" s="7">
        <f>IF(S1454&gt;0,RANK(S1454,(P1454:R1454,S1454:AG1454)),0)</f>
        <v>2</v>
      </c>
      <c r="H1454" s="48">
        <f t="shared" si="821"/>
        <v>235</v>
      </c>
      <c r="I1454" s="163">
        <f t="shared" si="819"/>
        <v>0.34057971014492755</v>
      </c>
      <c r="J1454" s="2"/>
      <c r="K1454" s="2">
        <f t="shared" si="822"/>
        <v>0</v>
      </c>
      <c r="L1454" s="2">
        <f t="shared" si="823"/>
        <v>0.10434782608695652</v>
      </c>
      <c r="M1454" s="2">
        <f t="shared" si="824"/>
        <v>0.56086956521739129</v>
      </c>
      <c r="N1454" s="2">
        <f t="shared" si="817"/>
        <v>0.22028985507246376</v>
      </c>
      <c r="O1454" s="2">
        <f t="shared" si="818"/>
        <v>0.11449275362318848</v>
      </c>
      <c r="Q1454" s="1">
        <v>72</v>
      </c>
      <c r="R1454" s="1">
        <v>387</v>
      </c>
      <c r="S1454" s="1">
        <v>152</v>
      </c>
      <c r="T1454" s="1">
        <v>79</v>
      </c>
      <c r="AA1454" s="1">
        <v>0</v>
      </c>
      <c r="AI1454" s="7">
        <f t="shared" si="825"/>
        <v>3</v>
      </c>
      <c r="AJ1454" s="7">
        <f t="shared" si="826"/>
        <v>0</v>
      </c>
      <c r="AK1454" s="7">
        <f t="shared" si="827"/>
        <v>0</v>
      </c>
      <c r="AL1454" s="7">
        <f t="shared" si="828"/>
        <v>0</v>
      </c>
      <c r="AM1454" s="2">
        <f t="shared" si="829"/>
        <v>0.11449275362318841</v>
      </c>
      <c r="AN1454" s="2">
        <f t="shared" si="830"/>
        <v>0</v>
      </c>
      <c r="AO1454" s="2">
        <f t="shared" si="831"/>
        <v>0</v>
      </c>
      <c r="AP1454" s="2">
        <f t="shared" si="832"/>
        <v>0</v>
      </c>
      <c r="AR1454" t="str">
        <f t="shared" si="815"/>
        <v>Seneca</v>
      </c>
      <c r="AS1454" t="s">
        <v>1976</v>
      </c>
      <c r="AV1454" s="91">
        <v>36</v>
      </c>
      <c r="AW1454" s="93">
        <v>99</v>
      </c>
      <c r="AX1454" s="99">
        <f t="shared" si="833"/>
        <v>36099</v>
      </c>
      <c r="AZ1454" s="7" t="s">
        <v>3053</v>
      </c>
      <c r="BA1454" t="s">
        <v>3290</v>
      </c>
    </row>
    <row r="1455" spans="1:53" hidden="1" outlineLevel="1">
      <c r="A1455" t="s">
        <v>163</v>
      </c>
      <c r="B1455" t="s">
        <v>1976</v>
      </c>
      <c r="C1455" s="1">
        <f t="shared" si="820"/>
        <v>2628</v>
      </c>
      <c r="D1455" s="7">
        <f>IF(P1455&gt;0,RANK(P1455,(P1455:R1455,S1455:AG1455)),0)</f>
        <v>0</v>
      </c>
      <c r="E1455" s="7">
        <f>IF(Q1455&gt;0,RANK(Q1455,(P1455:R1455,S1455:AG1455)),0)</f>
        <v>3</v>
      </c>
      <c r="F1455" s="7">
        <f>IF(R1455&gt;0,RANK(R1455,(P1455:R1455,S1455:AG1455)),0)</f>
        <v>1</v>
      </c>
      <c r="G1455" s="7">
        <f>IF(S1455&gt;0,RANK(S1455,(P1455:R1455,S1455:AG1455)),0)</f>
        <v>2</v>
      </c>
      <c r="H1455" s="48">
        <f t="shared" si="821"/>
        <v>823</v>
      </c>
      <c r="I1455" s="163">
        <f t="shared" si="819"/>
        <v>0.31316590563165908</v>
      </c>
      <c r="J1455" s="2"/>
      <c r="K1455" s="2">
        <f t="shared" si="822"/>
        <v>0</v>
      </c>
      <c r="L1455" s="2">
        <f t="shared" si="823"/>
        <v>0.16742770167427701</v>
      </c>
      <c r="M1455" s="2">
        <f t="shared" si="824"/>
        <v>0.50152207001522076</v>
      </c>
      <c r="N1455" s="2">
        <f t="shared" si="817"/>
        <v>0.18835616438356165</v>
      </c>
      <c r="O1455" s="2">
        <f t="shared" si="818"/>
        <v>0.14269406392694059</v>
      </c>
      <c r="Q1455" s="1">
        <v>440</v>
      </c>
      <c r="R1455" s="1">
        <v>1318</v>
      </c>
      <c r="S1455" s="1">
        <v>495</v>
      </c>
      <c r="T1455" s="1">
        <v>375</v>
      </c>
      <c r="AA1455" s="1">
        <v>0</v>
      </c>
      <c r="AI1455" s="7">
        <f t="shared" si="825"/>
        <v>4</v>
      </c>
      <c r="AJ1455" s="7">
        <f t="shared" si="826"/>
        <v>0</v>
      </c>
      <c r="AK1455" s="7">
        <f t="shared" si="827"/>
        <v>0</v>
      </c>
      <c r="AL1455" s="7">
        <f t="shared" si="828"/>
        <v>0</v>
      </c>
      <c r="AM1455" s="2">
        <f t="shared" si="829"/>
        <v>0.14269406392694065</v>
      </c>
      <c r="AN1455" s="2">
        <f t="shared" si="830"/>
        <v>0</v>
      </c>
      <c r="AO1455" s="2">
        <f t="shared" si="831"/>
        <v>0</v>
      </c>
      <c r="AP1455" s="2">
        <f t="shared" si="832"/>
        <v>0</v>
      </c>
      <c r="AR1455" t="str">
        <f t="shared" si="815"/>
        <v>Steuben</v>
      </c>
      <c r="AS1455" t="s">
        <v>1976</v>
      </c>
      <c r="AV1455" s="91">
        <v>36</v>
      </c>
      <c r="AW1455" s="93">
        <v>101</v>
      </c>
      <c r="AX1455" s="99">
        <f t="shared" si="833"/>
        <v>36101</v>
      </c>
      <c r="AZ1455" s="7" t="s">
        <v>3053</v>
      </c>
      <c r="BA1455" t="s">
        <v>3290</v>
      </c>
    </row>
    <row r="1456" spans="1:53" hidden="1" outlineLevel="1">
      <c r="A1456" t="s">
        <v>2137</v>
      </c>
      <c r="B1456" t="s">
        <v>1976</v>
      </c>
      <c r="C1456" s="1">
        <f t="shared" si="820"/>
        <v>20124</v>
      </c>
      <c r="D1456" s="7">
        <f>IF(P1456&gt;0,RANK(P1456,(P1456:R1456,S1456:AG1456)),0)</f>
        <v>0</v>
      </c>
      <c r="E1456" s="7">
        <f>IF(Q1456&gt;0,RANK(Q1456,(P1456:R1456,S1456:AG1456)),0)</f>
        <v>3</v>
      </c>
      <c r="F1456" s="7">
        <f>IF(R1456&gt;0,RANK(R1456,(P1456:R1456,S1456:AG1456)),0)</f>
        <v>1</v>
      </c>
      <c r="G1456" s="7">
        <f>IF(S1456&gt;0,RANK(S1456,(P1456:R1456,S1456:AG1456)),0)</f>
        <v>2</v>
      </c>
      <c r="H1456" s="48">
        <f t="shared" si="821"/>
        <v>12010</v>
      </c>
      <c r="I1456" s="163">
        <f t="shared" si="819"/>
        <v>0.59679984098588745</v>
      </c>
      <c r="J1456" s="2"/>
      <c r="K1456" s="2">
        <f t="shared" si="822"/>
        <v>0</v>
      </c>
      <c r="L1456" s="2">
        <f t="shared" si="823"/>
        <v>0.10793082886106142</v>
      </c>
      <c r="M1456" s="2">
        <f t="shared" si="824"/>
        <v>0.71437090041741202</v>
      </c>
      <c r="N1456" s="2">
        <f t="shared" si="817"/>
        <v>0.11757105943152454</v>
      </c>
      <c r="O1456" s="2">
        <f t="shared" si="818"/>
        <v>6.0127211290002008E-2</v>
      </c>
      <c r="Q1456" s="1">
        <v>2172</v>
      </c>
      <c r="R1456" s="1">
        <v>14376</v>
      </c>
      <c r="S1456" s="1">
        <v>2366</v>
      </c>
      <c r="T1456" s="1">
        <v>1210</v>
      </c>
      <c r="AA1456" s="1">
        <v>0</v>
      </c>
      <c r="AI1456" s="7">
        <f t="shared" si="825"/>
        <v>4</v>
      </c>
      <c r="AJ1456" s="7">
        <f t="shared" si="826"/>
        <v>0</v>
      </c>
      <c r="AK1456" s="7">
        <f t="shared" si="827"/>
        <v>0</v>
      </c>
      <c r="AL1456" s="7">
        <f t="shared" si="828"/>
        <v>0</v>
      </c>
      <c r="AM1456" s="2">
        <f t="shared" si="829"/>
        <v>6.0127211290001988E-2</v>
      </c>
      <c r="AN1456" s="2">
        <f t="shared" si="830"/>
        <v>0</v>
      </c>
      <c r="AO1456" s="2">
        <f t="shared" si="831"/>
        <v>0</v>
      </c>
      <c r="AP1456" s="2">
        <f t="shared" si="832"/>
        <v>0</v>
      </c>
      <c r="AR1456" t="str">
        <f t="shared" si="815"/>
        <v>Suffolk</v>
      </c>
      <c r="AS1456" t="s">
        <v>1976</v>
      </c>
      <c r="AV1456" s="91">
        <v>36</v>
      </c>
      <c r="AW1456" s="93">
        <v>103</v>
      </c>
      <c r="AX1456" s="99">
        <f t="shared" si="833"/>
        <v>36103</v>
      </c>
      <c r="AZ1456" s="7" t="s">
        <v>3053</v>
      </c>
      <c r="BA1456" t="s">
        <v>3290</v>
      </c>
    </row>
    <row r="1457" spans="1:53" hidden="1" outlineLevel="1">
      <c r="A1457" t="s">
        <v>164</v>
      </c>
      <c r="B1457" t="s">
        <v>1976</v>
      </c>
      <c r="C1457" s="1">
        <f t="shared" si="820"/>
        <v>897</v>
      </c>
      <c r="D1457" s="7">
        <f>IF(P1457&gt;0,RANK(P1457,(P1457:R1457,S1457:AG1457)),0)</f>
        <v>0</v>
      </c>
      <c r="E1457" s="7">
        <f>IF(Q1457&gt;0,RANK(Q1457,(P1457:R1457,S1457:AG1457)),0)</f>
        <v>3</v>
      </c>
      <c r="F1457" s="7">
        <f>IF(R1457&gt;0,RANK(R1457,(P1457:R1457,S1457:AG1457)),0)</f>
        <v>1</v>
      </c>
      <c r="G1457" s="7">
        <f>IF(S1457&gt;0,RANK(S1457,(P1457:R1457,S1457:AG1457)),0)</f>
        <v>2</v>
      </c>
      <c r="H1457" s="48">
        <f t="shared" si="821"/>
        <v>415</v>
      </c>
      <c r="I1457" s="163">
        <f t="shared" si="819"/>
        <v>0.46265328874024525</v>
      </c>
      <c r="J1457" s="2"/>
      <c r="K1457" s="2">
        <f t="shared" si="822"/>
        <v>0</v>
      </c>
      <c r="L1457" s="2">
        <f t="shared" si="823"/>
        <v>0.13712374581939799</v>
      </c>
      <c r="M1457" s="2">
        <f t="shared" si="824"/>
        <v>0.60312151616499443</v>
      </c>
      <c r="N1457" s="2">
        <f t="shared" si="817"/>
        <v>0.14046822742474915</v>
      </c>
      <c r="O1457" s="2">
        <f t="shared" si="818"/>
        <v>0.1192865105908584</v>
      </c>
      <c r="Q1457" s="1">
        <v>123</v>
      </c>
      <c r="R1457" s="1">
        <v>541</v>
      </c>
      <c r="S1457" s="1">
        <v>126</v>
      </c>
      <c r="T1457" s="1">
        <v>107</v>
      </c>
      <c r="AA1457" s="1">
        <v>0</v>
      </c>
      <c r="AI1457" s="7">
        <f t="shared" si="825"/>
        <v>4</v>
      </c>
      <c r="AJ1457" s="7">
        <f t="shared" si="826"/>
        <v>0</v>
      </c>
      <c r="AK1457" s="7">
        <f t="shared" si="827"/>
        <v>0</v>
      </c>
      <c r="AL1457" s="7">
        <f t="shared" si="828"/>
        <v>0</v>
      </c>
      <c r="AM1457" s="2">
        <f t="shared" si="829"/>
        <v>0.11928651059085842</v>
      </c>
      <c r="AN1457" s="2">
        <f t="shared" si="830"/>
        <v>0</v>
      </c>
      <c r="AO1457" s="2">
        <f t="shared" si="831"/>
        <v>0</v>
      </c>
      <c r="AP1457" s="2">
        <f t="shared" si="832"/>
        <v>0</v>
      </c>
      <c r="AR1457" t="str">
        <f t="shared" si="815"/>
        <v>Sullivan</v>
      </c>
      <c r="AS1457" t="s">
        <v>1976</v>
      </c>
      <c r="AV1457" s="91">
        <v>36</v>
      </c>
      <c r="AW1457" s="93">
        <v>105</v>
      </c>
      <c r="AX1457" s="99">
        <f t="shared" si="833"/>
        <v>36105</v>
      </c>
      <c r="AZ1457" s="7" t="s">
        <v>3053</v>
      </c>
      <c r="BA1457" t="s">
        <v>3290</v>
      </c>
    </row>
    <row r="1458" spans="1:53" hidden="1" outlineLevel="1">
      <c r="A1458" t="s">
        <v>2482</v>
      </c>
      <c r="B1458" t="s">
        <v>1976</v>
      </c>
      <c r="C1458" s="1">
        <f t="shared" si="820"/>
        <v>1412</v>
      </c>
      <c r="D1458" s="7">
        <f>IF(P1458&gt;0,RANK(P1458,(P1458:R1458,S1458:AG1458)),0)</f>
        <v>0</v>
      </c>
      <c r="E1458" s="7">
        <f>IF(Q1458&gt;0,RANK(Q1458,(P1458:R1458,S1458:AG1458)),0)</f>
        <v>4</v>
      </c>
      <c r="F1458" s="7">
        <f>IF(R1458&gt;0,RANK(R1458,(P1458:R1458,S1458:AG1458)),0)</f>
        <v>1</v>
      </c>
      <c r="G1458" s="7">
        <f>IF(S1458&gt;0,RANK(S1458,(P1458:R1458,S1458:AG1458)),0)</f>
        <v>2</v>
      </c>
      <c r="H1458" s="48">
        <f t="shared" si="821"/>
        <v>442</v>
      </c>
      <c r="I1458" s="163">
        <f t="shared" si="819"/>
        <v>0.31303116147308779</v>
      </c>
      <c r="J1458" s="2"/>
      <c r="K1458" s="2">
        <f t="shared" si="822"/>
        <v>0</v>
      </c>
      <c r="L1458" s="2">
        <f t="shared" si="823"/>
        <v>0.12464589235127478</v>
      </c>
      <c r="M1458" s="2">
        <f t="shared" si="824"/>
        <v>0.5127478753541076</v>
      </c>
      <c r="N1458" s="2">
        <f t="shared" si="817"/>
        <v>0.19971671388101983</v>
      </c>
      <c r="O1458" s="2">
        <f t="shared" si="818"/>
        <v>0.16288951841359781</v>
      </c>
      <c r="Q1458" s="1">
        <v>176</v>
      </c>
      <c r="R1458" s="1">
        <v>724</v>
      </c>
      <c r="S1458" s="1">
        <v>282</v>
      </c>
      <c r="T1458" s="1">
        <v>230</v>
      </c>
      <c r="AA1458" s="1">
        <v>0</v>
      </c>
      <c r="AI1458" s="7">
        <f t="shared" si="825"/>
        <v>3</v>
      </c>
      <c r="AJ1458" s="7">
        <f t="shared" si="826"/>
        <v>0</v>
      </c>
      <c r="AK1458" s="7">
        <f t="shared" si="827"/>
        <v>0</v>
      </c>
      <c r="AL1458" s="7">
        <f t="shared" si="828"/>
        <v>0</v>
      </c>
      <c r="AM1458" s="2">
        <f t="shared" si="829"/>
        <v>0.16288951841359772</v>
      </c>
      <c r="AN1458" s="2">
        <f t="shared" si="830"/>
        <v>0</v>
      </c>
      <c r="AO1458" s="2">
        <f t="shared" si="831"/>
        <v>0</v>
      </c>
      <c r="AP1458" s="2">
        <f t="shared" si="832"/>
        <v>0</v>
      </c>
      <c r="AR1458" t="str">
        <f t="shared" si="815"/>
        <v>Tioga</v>
      </c>
      <c r="AS1458" t="s">
        <v>1976</v>
      </c>
      <c r="AV1458" s="91">
        <v>36</v>
      </c>
      <c r="AW1458" s="93">
        <v>107</v>
      </c>
      <c r="AX1458" s="99">
        <f t="shared" si="833"/>
        <v>36107</v>
      </c>
      <c r="AZ1458" s="7" t="s">
        <v>3053</v>
      </c>
      <c r="BA1458" t="s">
        <v>3290</v>
      </c>
    </row>
    <row r="1459" spans="1:53" hidden="1" outlineLevel="1">
      <c r="A1459" t="s">
        <v>1560</v>
      </c>
      <c r="B1459" t="s">
        <v>1976</v>
      </c>
      <c r="C1459" s="1">
        <f t="shared" si="820"/>
        <v>1290</v>
      </c>
      <c r="D1459" s="7">
        <f>IF(P1459&gt;0,RANK(P1459,(P1459:R1459,S1459:AG1459)),0)</f>
        <v>0</v>
      </c>
      <c r="E1459" s="7">
        <f>IF(Q1459&gt;0,RANK(Q1459,(P1459:R1459,S1459:AG1459)),0)</f>
        <v>4</v>
      </c>
      <c r="F1459" s="7">
        <f>IF(R1459&gt;0,RANK(R1459,(P1459:R1459,S1459:AG1459)),0)</f>
        <v>1</v>
      </c>
      <c r="G1459" s="7">
        <f>IF(S1459&gt;0,RANK(S1459,(P1459:R1459,S1459:AG1459)),0)</f>
        <v>2</v>
      </c>
      <c r="H1459" s="48">
        <f t="shared" si="821"/>
        <v>454</v>
      </c>
      <c r="I1459" s="163">
        <f t="shared" si="819"/>
        <v>0.35193798449612401</v>
      </c>
      <c r="J1459" s="2"/>
      <c r="K1459" s="2">
        <f t="shared" si="822"/>
        <v>0</v>
      </c>
      <c r="L1459" s="2">
        <f t="shared" si="823"/>
        <v>0.12403100775193798</v>
      </c>
      <c r="M1459" s="2">
        <f t="shared" si="824"/>
        <v>0.54263565891472865</v>
      </c>
      <c r="N1459" s="2">
        <f t="shared" si="817"/>
        <v>0.19069767441860466</v>
      </c>
      <c r="O1459" s="2">
        <f t="shared" si="818"/>
        <v>0.14263565891472871</v>
      </c>
      <c r="Q1459" s="1">
        <v>160</v>
      </c>
      <c r="R1459" s="1">
        <v>700</v>
      </c>
      <c r="S1459" s="1">
        <v>246</v>
      </c>
      <c r="T1459" s="1">
        <v>184</v>
      </c>
      <c r="AA1459" s="1">
        <v>0</v>
      </c>
      <c r="AI1459" s="7">
        <f t="shared" si="825"/>
        <v>3</v>
      </c>
      <c r="AJ1459" s="7">
        <f t="shared" si="826"/>
        <v>0</v>
      </c>
      <c r="AK1459" s="7">
        <f t="shared" si="827"/>
        <v>0</v>
      </c>
      <c r="AL1459" s="7">
        <f t="shared" si="828"/>
        <v>0</v>
      </c>
      <c r="AM1459" s="2">
        <f t="shared" si="829"/>
        <v>0.14263565891472868</v>
      </c>
      <c r="AN1459" s="2">
        <f t="shared" si="830"/>
        <v>0</v>
      </c>
      <c r="AO1459" s="2">
        <f t="shared" si="831"/>
        <v>0</v>
      </c>
      <c r="AP1459" s="2">
        <f t="shared" si="832"/>
        <v>0</v>
      </c>
      <c r="AR1459" t="str">
        <f t="shared" si="815"/>
        <v>Tompkins</v>
      </c>
      <c r="AS1459" t="s">
        <v>1976</v>
      </c>
      <c r="AV1459" s="91">
        <v>36</v>
      </c>
      <c r="AW1459" s="93">
        <v>109</v>
      </c>
      <c r="AX1459" s="99">
        <f t="shared" si="833"/>
        <v>36109</v>
      </c>
      <c r="AZ1459" s="7" t="s">
        <v>3053</v>
      </c>
      <c r="BA1459" t="s">
        <v>3290</v>
      </c>
    </row>
    <row r="1460" spans="1:53" hidden="1" outlineLevel="1">
      <c r="A1460" t="s">
        <v>2589</v>
      </c>
      <c r="B1460" t="s">
        <v>1976</v>
      </c>
      <c r="C1460" s="1">
        <f t="shared" si="820"/>
        <v>2244</v>
      </c>
      <c r="D1460" s="7">
        <f>IF(P1460&gt;0,RANK(P1460,(P1460:R1460,S1460:AG1460)),0)</f>
        <v>0</v>
      </c>
      <c r="E1460" s="7">
        <f>IF(Q1460&gt;0,RANK(Q1460,(P1460:R1460,S1460:AG1460)),0)</f>
        <v>3</v>
      </c>
      <c r="F1460" s="7">
        <f>IF(R1460&gt;0,RANK(R1460,(P1460:R1460,S1460:AG1460)),0)</f>
        <v>1</v>
      </c>
      <c r="G1460" s="7">
        <f>IF(S1460&gt;0,RANK(S1460,(P1460:R1460,S1460:AG1460)),0)</f>
        <v>2</v>
      </c>
      <c r="H1460" s="48">
        <f t="shared" si="821"/>
        <v>961</v>
      </c>
      <c r="I1460" s="163">
        <f t="shared" si="819"/>
        <v>0.42825311942958999</v>
      </c>
      <c r="J1460" s="2"/>
      <c r="K1460" s="2">
        <f t="shared" si="822"/>
        <v>0</v>
      </c>
      <c r="L1460" s="2">
        <f t="shared" si="823"/>
        <v>0.12210338680926916</v>
      </c>
      <c r="M1460" s="2">
        <f t="shared" si="824"/>
        <v>0.59893048128342241</v>
      </c>
      <c r="N1460" s="2">
        <f t="shared" si="817"/>
        <v>0.17067736185383245</v>
      </c>
      <c r="O1460" s="2">
        <f t="shared" si="818"/>
        <v>0.10828877005347601</v>
      </c>
      <c r="Q1460" s="1">
        <v>274</v>
      </c>
      <c r="R1460" s="1">
        <v>1344</v>
      </c>
      <c r="S1460" s="1">
        <v>383</v>
      </c>
      <c r="T1460" s="1">
        <v>243</v>
      </c>
      <c r="AA1460" s="1">
        <v>0</v>
      </c>
      <c r="AI1460" s="7">
        <f t="shared" si="825"/>
        <v>4</v>
      </c>
      <c r="AJ1460" s="7">
        <f t="shared" si="826"/>
        <v>0</v>
      </c>
      <c r="AK1460" s="7">
        <f t="shared" si="827"/>
        <v>0</v>
      </c>
      <c r="AL1460" s="7">
        <f t="shared" si="828"/>
        <v>0</v>
      </c>
      <c r="AM1460" s="2">
        <f t="shared" si="829"/>
        <v>0.10828877005347594</v>
      </c>
      <c r="AN1460" s="2">
        <f t="shared" si="830"/>
        <v>0</v>
      </c>
      <c r="AO1460" s="2">
        <f t="shared" si="831"/>
        <v>0</v>
      </c>
      <c r="AP1460" s="2">
        <f t="shared" si="832"/>
        <v>0</v>
      </c>
      <c r="AR1460" t="str">
        <f t="shared" si="815"/>
        <v>Ulster</v>
      </c>
      <c r="AS1460" t="s">
        <v>1976</v>
      </c>
      <c r="AV1460" s="91">
        <v>36</v>
      </c>
      <c r="AW1460" s="93">
        <v>111</v>
      </c>
      <c r="AX1460" s="99">
        <f t="shared" si="833"/>
        <v>36111</v>
      </c>
      <c r="AZ1460" s="7" t="s">
        <v>3053</v>
      </c>
      <c r="BA1460" t="s">
        <v>3290</v>
      </c>
    </row>
    <row r="1461" spans="1:53" hidden="1" outlineLevel="1">
      <c r="A1461" t="s">
        <v>1171</v>
      </c>
      <c r="B1461" t="s">
        <v>1976</v>
      </c>
      <c r="C1461" s="1">
        <f t="shared" si="820"/>
        <v>1788</v>
      </c>
      <c r="D1461" s="7">
        <f>IF(P1461&gt;0,RANK(P1461,(P1461:R1461,S1461:AG1461)),0)</f>
        <v>0</v>
      </c>
      <c r="E1461" s="7">
        <f>IF(Q1461&gt;0,RANK(Q1461,(P1461:R1461,S1461:AG1461)),0)</f>
        <v>4</v>
      </c>
      <c r="F1461" s="7">
        <f>IF(R1461&gt;0,RANK(R1461,(P1461:R1461,S1461:AG1461)),0)</f>
        <v>1</v>
      </c>
      <c r="G1461" s="7">
        <f>IF(S1461&gt;0,RANK(S1461,(P1461:R1461,S1461:AG1461)),0)</f>
        <v>2</v>
      </c>
      <c r="H1461" s="48">
        <f t="shared" si="821"/>
        <v>735</v>
      </c>
      <c r="I1461" s="163">
        <f t="shared" si="819"/>
        <v>0.41107382550335569</v>
      </c>
      <c r="J1461" s="2"/>
      <c r="K1461" s="2">
        <f t="shared" si="822"/>
        <v>0</v>
      </c>
      <c r="L1461" s="2">
        <f t="shared" si="823"/>
        <v>0.11856823266219239</v>
      </c>
      <c r="M1461" s="2">
        <f t="shared" si="824"/>
        <v>0.58445190156599558</v>
      </c>
      <c r="N1461" s="2">
        <f t="shared" si="817"/>
        <v>0.17337807606263983</v>
      </c>
      <c r="O1461" s="2">
        <f t="shared" si="818"/>
        <v>0.12360178970917218</v>
      </c>
      <c r="Q1461" s="1">
        <v>212</v>
      </c>
      <c r="R1461" s="1">
        <v>1045</v>
      </c>
      <c r="S1461" s="1">
        <v>310</v>
      </c>
      <c r="T1461" s="1">
        <v>221</v>
      </c>
      <c r="AA1461" s="1">
        <v>0</v>
      </c>
      <c r="AI1461" s="7">
        <f t="shared" si="825"/>
        <v>3</v>
      </c>
      <c r="AJ1461" s="7">
        <f t="shared" si="826"/>
        <v>0</v>
      </c>
      <c r="AK1461" s="7">
        <f t="shared" si="827"/>
        <v>0</v>
      </c>
      <c r="AL1461" s="7">
        <f t="shared" si="828"/>
        <v>0</v>
      </c>
      <c r="AM1461" s="2">
        <f t="shared" si="829"/>
        <v>0.12360178970917227</v>
      </c>
      <c r="AN1461" s="2">
        <f t="shared" si="830"/>
        <v>0</v>
      </c>
      <c r="AO1461" s="2">
        <f t="shared" si="831"/>
        <v>0</v>
      </c>
      <c r="AP1461" s="2">
        <f t="shared" si="832"/>
        <v>0</v>
      </c>
      <c r="AR1461" t="str">
        <f t="shared" si="815"/>
        <v>Warren</v>
      </c>
      <c r="AS1461" t="s">
        <v>1976</v>
      </c>
      <c r="AV1461" s="91">
        <v>36</v>
      </c>
      <c r="AW1461" s="93">
        <v>113</v>
      </c>
      <c r="AX1461" s="99">
        <f t="shared" si="833"/>
        <v>36113</v>
      </c>
      <c r="AZ1461" s="7" t="s">
        <v>3053</v>
      </c>
      <c r="BA1461" t="s">
        <v>3290</v>
      </c>
    </row>
    <row r="1462" spans="1:53" hidden="1" outlineLevel="1">
      <c r="A1462" t="s">
        <v>650</v>
      </c>
      <c r="B1462" t="s">
        <v>1976</v>
      </c>
      <c r="C1462" s="1">
        <f t="shared" si="820"/>
        <v>1221</v>
      </c>
      <c r="D1462" s="7">
        <f>IF(P1462&gt;0,RANK(P1462,(P1462:R1462,S1462:AG1462)),0)</f>
        <v>0</v>
      </c>
      <c r="E1462" s="7">
        <f>IF(Q1462&gt;0,RANK(Q1462,(P1462:R1462,S1462:AG1462)),0)</f>
        <v>4</v>
      </c>
      <c r="F1462" s="7">
        <f>IF(R1462&gt;0,RANK(R1462,(P1462:R1462,S1462:AG1462)),0)</f>
        <v>1</v>
      </c>
      <c r="G1462" s="7">
        <f>IF(S1462&gt;0,RANK(S1462,(P1462:R1462,S1462:AG1462)),0)</f>
        <v>2</v>
      </c>
      <c r="H1462" s="48">
        <f t="shared" si="821"/>
        <v>466</v>
      </c>
      <c r="I1462" s="163">
        <f t="shared" si="819"/>
        <v>0.38165438165438165</v>
      </c>
      <c r="J1462" s="2"/>
      <c r="K1462" s="2">
        <f t="shared" si="822"/>
        <v>0</v>
      </c>
      <c r="L1462" s="2">
        <f t="shared" si="823"/>
        <v>0.13185913185913187</v>
      </c>
      <c r="M1462" s="2">
        <f t="shared" si="824"/>
        <v>0.5495495495495496</v>
      </c>
      <c r="N1462" s="2">
        <f t="shared" si="817"/>
        <v>0.1678951678951679</v>
      </c>
      <c r="O1462" s="2">
        <f t="shared" si="818"/>
        <v>0.15069615069615061</v>
      </c>
      <c r="Q1462" s="1">
        <v>161</v>
      </c>
      <c r="R1462" s="1">
        <v>671</v>
      </c>
      <c r="S1462" s="1">
        <v>205</v>
      </c>
      <c r="T1462" s="1">
        <v>184</v>
      </c>
      <c r="AA1462" s="1">
        <v>0</v>
      </c>
      <c r="AI1462" s="7">
        <f t="shared" si="825"/>
        <v>3</v>
      </c>
      <c r="AJ1462" s="7">
        <f t="shared" si="826"/>
        <v>0</v>
      </c>
      <c r="AK1462" s="7">
        <f t="shared" si="827"/>
        <v>0</v>
      </c>
      <c r="AL1462" s="7">
        <f t="shared" si="828"/>
        <v>0</v>
      </c>
      <c r="AM1462" s="2">
        <f t="shared" si="829"/>
        <v>0.15069615069615069</v>
      </c>
      <c r="AN1462" s="2">
        <f t="shared" si="830"/>
        <v>0</v>
      </c>
      <c r="AO1462" s="2">
        <f t="shared" si="831"/>
        <v>0</v>
      </c>
      <c r="AP1462" s="2">
        <f t="shared" si="832"/>
        <v>0</v>
      </c>
      <c r="AR1462" t="str">
        <f t="shared" si="815"/>
        <v>Washington</v>
      </c>
      <c r="AS1462" t="s">
        <v>1976</v>
      </c>
      <c r="AV1462" s="91">
        <v>36</v>
      </c>
      <c r="AW1462" s="93">
        <v>115</v>
      </c>
      <c r="AX1462" s="99">
        <f t="shared" si="833"/>
        <v>36115</v>
      </c>
      <c r="AZ1462" s="7" t="s">
        <v>3053</v>
      </c>
      <c r="BA1462" t="s">
        <v>3290</v>
      </c>
    </row>
    <row r="1463" spans="1:53" hidden="1" outlineLevel="1">
      <c r="A1463" t="s">
        <v>2200</v>
      </c>
      <c r="B1463" t="s">
        <v>1976</v>
      </c>
      <c r="C1463" s="1">
        <f t="shared" si="820"/>
        <v>1852</v>
      </c>
      <c r="D1463" s="7">
        <f>IF(P1463&gt;0,RANK(P1463,(P1463:R1463,S1463:AG1463)),0)</f>
        <v>0</v>
      </c>
      <c r="E1463" s="7">
        <f>IF(Q1463&gt;0,RANK(Q1463,(P1463:R1463,S1463:AG1463)),0)</f>
        <v>4</v>
      </c>
      <c r="F1463" s="7">
        <f>IF(R1463&gt;0,RANK(R1463,(P1463:R1463,S1463:AG1463)),0)</f>
        <v>1</v>
      </c>
      <c r="G1463" s="7">
        <f>IF(S1463&gt;0,RANK(S1463,(P1463:R1463,S1463:AG1463)),0)</f>
        <v>2</v>
      </c>
      <c r="H1463" s="48">
        <f t="shared" si="821"/>
        <v>474</v>
      </c>
      <c r="I1463" s="163">
        <f t="shared" si="819"/>
        <v>0.25593952483801297</v>
      </c>
      <c r="J1463" s="2"/>
      <c r="K1463" s="2">
        <f t="shared" si="822"/>
        <v>0</v>
      </c>
      <c r="L1463" s="2">
        <f t="shared" si="823"/>
        <v>0.11609071274298056</v>
      </c>
      <c r="M1463" s="2">
        <f t="shared" si="824"/>
        <v>0.50161987041036715</v>
      </c>
      <c r="N1463" s="2">
        <f t="shared" si="817"/>
        <v>0.24568034557235421</v>
      </c>
      <c r="O1463" s="2">
        <f t="shared" si="818"/>
        <v>0.13660907127429808</v>
      </c>
      <c r="Q1463" s="1">
        <v>215</v>
      </c>
      <c r="R1463" s="1">
        <v>929</v>
      </c>
      <c r="S1463" s="1">
        <v>455</v>
      </c>
      <c r="T1463" s="1">
        <v>253</v>
      </c>
      <c r="AA1463" s="1">
        <v>0</v>
      </c>
      <c r="AI1463" s="7">
        <f t="shared" si="825"/>
        <v>3</v>
      </c>
      <c r="AJ1463" s="7">
        <f t="shared" si="826"/>
        <v>0</v>
      </c>
      <c r="AK1463" s="7">
        <f t="shared" si="827"/>
        <v>0</v>
      </c>
      <c r="AL1463" s="7">
        <f t="shared" si="828"/>
        <v>0</v>
      </c>
      <c r="AM1463" s="2">
        <f t="shared" si="829"/>
        <v>0.13660907127429806</v>
      </c>
      <c r="AN1463" s="2">
        <f t="shared" si="830"/>
        <v>0</v>
      </c>
      <c r="AO1463" s="2">
        <f t="shared" si="831"/>
        <v>0</v>
      </c>
      <c r="AP1463" s="2">
        <f t="shared" si="832"/>
        <v>0</v>
      </c>
      <c r="AR1463" t="str">
        <f t="shared" si="815"/>
        <v>Wayne</v>
      </c>
      <c r="AS1463" t="s">
        <v>1976</v>
      </c>
      <c r="AV1463" s="91">
        <v>36</v>
      </c>
      <c r="AW1463" s="93">
        <v>117</v>
      </c>
      <c r="AX1463" s="99">
        <f t="shared" si="833"/>
        <v>36117</v>
      </c>
      <c r="AZ1463" s="7" t="s">
        <v>3053</v>
      </c>
      <c r="BA1463" t="s">
        <v>3290</v>
      </c>
    </row>
    <row r="1464" spans="1:53" hidden="1" outlineLevel="1">
      <c r="A1464" t="s">
        <v>781</v>
      </c>
      <c r="B1464" t="s">
        <v>1976</v>
      </c>
      <c r="C1464" s="1">
        <f t="shared" si="820"/>
        <v>11180</v>
      </c>
      <c r="D1464" s="7">
        <f>IF(P1464&gt;0,RANK(P1464,(P1464:R1464,S1464:AG1464)),0)</f>
        <v>0</v>
      </c>
      <c r="E1464" s="7">
        <f>IF(Q1464&gt;0,RANK(Q1464,(P1464:R1464,S1464:AG1464)),0)</f>
        <v>2</v>
      </c>
      <c r="F1464" s="7">
        <f>IF(R1464&gt;0,RANK(R1464,(P1464:R1464,S1464:AG1464)),0)</f>
        <v>1</v>
      </c>
      <c r="G1464" s="7">
        <f>IF(S1464&gt;0,RANK(S1464,(P1464:R1464,S1464:AG1464)),0)</f>
        <v>3</v>
      </c>
      <c r="H1464" s="48">
        <f t="shared" si="821"/>
        <v>7557</v>
      </c>
      <c r="I1464" s="163">
        <f t="shared" si="819"/>
        <v>0.67593917710196783</v>
      </c>
      <c r="J1464" s="2"/>
      <c r="K1464" s="2">
        <f t="shared" si="822"/>
        <v>0</v>
      </c>
      <c r="L1464" s="2">
        <f t="shared" si="823"/>
        <v>9.1234347048300538E-2</v>
      </c>
      <c r="M1464" s="2">
        <f t="shared" si="824"/>
        <v>0.76717352415026829</v>
      </c>
      <c r="N1464" s="2">
        <f t="shared" si="817"/>
        <v>8.2558139534883723E-2</v>
      </c>
      <c r="O1464" s="2">
        <f t="shared" si="818"/>
        <v>5.9033989266547404E-2</v>
      </c>
      <c r="Q1464" s="1">
        <v>1020</v>
      </c>
      <c r="R1464" s="1">
        <v>8577</v>
      </c>
      <c r="S1464" s="1">
        <v>923</v>
      </c>
      <c r="T1464" s="1">
        <v>660</v>
      </c>
      <c r="AA1464" s="1">
        <v>0</v>
      </c>
      <c r="AI1464" s="7">
        <f t="shared" si="825"/>
        <v>4</v>
      </c>
      <c r="AJ1464" s="7">
        <f t="shared" si="826"/>
        <v>0</v>
      </c>
      <c r="AK1464" s="7">
        <f t="shared" si="827"/>
        <v>0</v>
      </c>
      <c r="AL1464" s="7">
        <f t="shared" si="828"/>
        <v>0</v>
      </c>
      <c r="AM1464" s="2">
        <f t="shared" si="829"/>
        <v>5.9033989266547404E-2</v>
      </c>
      <c r="AN1464" s="2">
        <f t="shared" si="830"/>
        <v>0</v>
      </c>
      <c r="AO1464" s="2">
        <f t="shared" si="831"/>
        <v>0</v>
      </c>
      <c r="AP1464" s="2">
        <f t="shared" si="832"/>
        <v>0</v>
      </c>
      <c r="AR1464" t="str">
        <f t="shared" si="815"/>
        <v>Westchester</v>
      </c>
      <c r="AS1464" t="s">
        <v>1976</v>
      </c>
      <c r="AV1464" s="91">
        <v>36</v>
      </c>
      <c r="AW1464" s="93">
        <v>119</v>
      </c>
      <c r="AX1464" s="99">
        <f t="shared" si="833"/>
        <v>36119</v>
      </c>
      <c r="AZ1464" s="7" t="s">
        <v>3053</v>
      </c>
      <c r="BA1464" t="s">
        <v>3290</v>
      </c>
    </row>
    <row r="1465" spans="1:53" hidden="1" outlineLevel="1">
      <c r="A1465" t="s">
        <v>1367</v>
      </c>
      <c r="B1465" t="s">
        <v>1976</v>
      </c>
      <c r="C1465" s="1">
        <f t="shared" si="820"/>
        <v>710</v>
      </c>
      <c r="D1465" s="7">
        <f>IF(P1465&gt;0,RANK(P1465,(P1465:R1465,S1465:AG1465)),0)</f>
        <v>0</v>
      </c>
      <c r="E1465" s="7">
        <f>IF(Q1465&gt;0,RANK(Q1465,(P1465:R1465,S1465:AG1465)),0)</f>
        <v>2</v>
      </c>
      <c r="F1465" s="7">
        <f>IF(R1465&gt;0,RANK(R1465,(P1465:R1465,S1465:AG1465)),0)</f>
        <v>1</v>
      </c>
      <c r="G1465" s="7">
        <f>IF(S1465&gt;0,RANK(S1465,(P1465:R1465,S1465:AG1465)),0)</f>
        <v>4</v>
      </c>
      <c r="H1465" s="48">
        <f t="shared" si="821"/>
        <v>192</v>
      </c>
      <c r="I1465" s="163">
        <f t="shared" si="819"/>
        <v>0.27042253521126758</v>
      </c>
      <c r="J1465" s="2"/>
      <c r="K1465" s="2">
        <f t="shared" si="822"/>
        <v>0</v>
      </c>
      <c r="L1465" s="2">
        <f t="shared" si="823"/>
        <v>0.19577464788732393</v>
      </c>
      <c r="M1465" s="2">
        <f t="shared" si="824"/>
        <v>0.46619718309859154</v>
      </c>
      <c r="N1465" s="2">
        <f t="shared" si="817"/>
        <v>0.15352112676056337</v>
      </c>
      <c r="O1465" s="2">
        <f t="shared" si="818"/>
        <v>0.18450704225352119</v>
      </c>
      <c r="Q1465" s="1">
        <v>139</v>
      </c>
      <c r="R1465" s="1">
        <v>331</v>
      </c>
      <c r="S1465" s="1">
        <v>109</v>
      </c>
      <c r="T1465" s="1">
        <v>131</v>
      </c>
      <c r="AA1465" s="1">
        <v>0</v>
      </c>
      <c r="AI1465" s="7">
        <f t="shared" si="825"/>
        <v>3</v>
      </c>
      <c r="AJ1465" s="7">
        <f t="shared" si="826"/>
        <v>0</v>
      </c>
      <c r="AK1465" s="7">
        <f t="shared" si="827"/>
        <v>0</v>
      </c>
      <c r="AL1465" s="7">
        <f t="shared" si="828"/>
        <v>0</v>
      </c>
      <c r="AM1465" s="2">
        <f t="shared" si="829"/>
        <v>0.18450704225352113</v>
      </c>
      <c r="AN1465" s="2">
        <f t="shared" si="830"/>
        <v>0</v>
      </c>
      <c r="AO1465" s="2">
        <f t="shared" si="831"/>
        <v>0</v>
      </c>
      <c r="AP1465" s="2">
        <f t="shared" si="832"/>
        <v>0</v>
      </c>
      <c r="AR1465" t="str">
        <f t="shared" si="815"/>
        <v>Wyoming</v>
      </c>
      <c r="AS1465" t="s">
        <v>1976</v>
      </c>
      <c r="AV1465" s="91">
        <v>36</v>
      </c>
      <c r="AW1465" s="93">
        <v>121</v>
      </c>
      <c r="AX1465" s="99">
        <f t="shared" si="833"/>
        <v>36121</v>
      </c>
      <c r="AZ1465" s="7" t="s">
        <v>3053</v>
      </c>
      <c r="BA1465" t="s">
        <v>3290</v>
      </c>
    </row>
    <row r="1466" spans="1:53" hidden="1" outlineLevel="1">
      <c r="A1466" t="s">
        <v>446</v>
      </c>
      <c r="B1466" t="s">
        <v>1976</v>
      </c>
      <c r="C1466" s="1">
        <f t="shared" si="820"/>
        <v>723</v>
      </c>
      <c r="D1466" s="7">
        <f>IF(P1466&gt;0,RANK(P1466,(P1466:R1466,S1466:AG1466)),0)</f>
        <v>0</v>
      </c>
      <c r="E1466" s="7">
        <f>IF(Q1466&gt;0,RANK(Q1466,(P1466:R1466,S1466:AG1466)),0)</f>
        <v>4</v>
      </c>
      <c r="F1466" s="7">
        <f>IF(R1466&gt;0,RANK(R1466,(P1466:R1466,S1466:AG1466)),0)</f>
        <v>1</v>
      </c>
      <c r="G1466" s="7">
        <f>IF(S1466&gt;0,RANK(S1466,(P1466:R1466,S1466:AG1466)),0)</f>
        <v>2</v>
      </c>
      <c r="H1466" s="48">
        <f t="shared" si="821"/>
        <v>246</v>
      </c>
      <c r="I1466" s="163">
        <f t="shared" si="819"/>
        <v>0.34024896265560167</v>
      </c>
      <c r="J1466" s="2"/>
      <c r="K1466" s="2">
        <f t="shared" si="822"/>
        <v>0</v>
      </c>
      <c r="L1466" s="2">
        <f t="shared" si="823"/>
        <v>0.12448132780082988</v>
      </c>
      <c r="M1466" s="2">
        <f t="shared" si="824"/>
        <v>0.53388658367911479</v>
      </c>
      <c r="N1466" s="2">
        <f t="shared" si="817"/>
        <v>0.19363762102351315</v>
      </c>
      <c r="O1466" s="2">
        <f t="shared" si="818"/>
        <v>0.14799446749654219</v>
      </c>
      <c r="Q1466" s="1">
        <v>90</v>
      </c>
      <c r="R1466" s="1">
        <v>386</v>
      </c>
      <c r="S1466" s="1">
        <v>140</v>
      </c>
      <c r="T1466" s="1">
        <v>107</v>
      </c>
      <c r="AA1466" s="1">
        <v>0</v>
      </c>
      <c r="AI1466" s="7">
        <f t="shared" si="825"/>
        <v>3</v>
      </c>
      <c r="AJ1466" s="7">
        <f t="shared" si="826"/>
        <v>0</v>
      </c>
      <c r="AK1466" s="7">
        <f t="shared" si="827"/>
        <v>0</v>
      </c>
      <c r="AL1466" s="7">
        <f t="shared" si="828"/>
        <v>0</v>
      </c>
      <c r="AM1466" s="2">
        <f t="shared" si="829"/>
        <v>0.14799446749654219</v>
      </c>
      <c r="AN1466" s="2">
        <f t="shared" si="830"/>
        <v>0</v>
      </c>
      <c r="AO1466" s="2">
        <f t="shared" si="831"/>
        <v>0</v>
      </c>
      <c r="AP1466" s="2">
        <f t="shared" si="832"/>
        <v>0</v>
      </c>
      <c r="AR1466" t="str">
        <f t="shared" si="815"/>
        <v>Yates</v>
      </c>
      <c r="AS1466" t="s">
        <v>1976</v>
      </c>
      <c r="AV1466" s="91">
        <v>36</v>
      </c>
      <c r="AW1466" s="93">
        <v>123</v>
      </c>
      <c r="AX1466" s="99">
        <f t="shared" si="833"/>
        <v>36123</v>
      </c>
      <c r="AZ1466" s="7" t="s">
        <v>3053</v>
      </c>
      <c r="BA1466" t="s">
        <v>3290</v>
      </c>
    </row>
    <row r="1467" spans="1:53" hidden="1" outlineLevel="1">
      <c r="A1467" t="s">
        <v>514</v>
      </c>
      <c r="B1467" t="s">
        <v>1976</v>
      </c>
      <c r="C1467" s="1">
        <f t="shared" si="820"/>
        <v>1647</v>
      </c>
      <c r="D1467" s="7">
        <f>IF(P1467&gt;0,RANK(P1467,(P1467:R1467,S1467:AG1467)),0)</f>
        <v>0</v>
      </c>
      <c r="E1467" s="7">
        <f>IF(Q1467&gt;0,RANK(Q1467,(P1467:R1467,S1467:AG1467)),0)</f>
        <v>3</v>
      </c>
      <c r="F1467" s="7">
        <f>IF(R1467&gt;0,RANK(R1467,(P1467:R1467,S1467:AG1467)),0)</f>
        <v>1</v>
      </c>
      <c r="G1467" s="7">
        <f>IF(S1467&gt;0,RANK(S1467,(P1467:R1467,S1467:AG1467)),0)</f>
        <v>2</v>
      </c>
      <c r="H1467" s="48">
        <f t="shared" si="821"/>
        <v>771</v>
      </c>
      <c r="I1467" s="163">
        <f t="shared" si="819"/>
        <v>0.4681238615664845</v>
      </c>
      <c r="J1467" s="2"/>
      <c r="K1467" s="2">
        <f t="shared" si="822"/>
        <v>0</v>
      </c>
      <c r="L1467" s="2">
        <f t="shared" si="823"/>
        <v>0.11961141469338191</v>
      </c>
      <c r="M1467" s="2">
        <f t="shared" si="824"/>
        <v>0.62234365513054035</v>
      </c>
      <c r="N1467" s="2">
        <f t="shared" si="817"/>
        <v>0.15421979356405585</v>
      </c>
      <c r="O1467" s="2">
        <f t="shared" si="818"/>
        <v>0.10382513661202192</v>
      </c>
      <c r="Q1467" s="1">
        <v>197</v>
      </c>
      <c r="R1467" s="1">
        <v>1025</v>
      </c>
      <c r="S1467" s="1">
        <v>254</v>
      </c>
      <c r="T1467" s="1">
        <v>171</v>
      </c>
      <c r="AA1467" s="1">
        <v>0</v>
      </c>
      <c r="AI1467" s="7">
        <f t="shared" si="825"/>
        <v>4</v>
      </c>
      <c r="AJ1467" s="7">
        <f t="shared" si="826"/>
        <v>0</v>
      </c>
      <c r="AK1467" s="7">
        <f t="shared" si="827"/>
        <v>0</v>
      </c>
      <c r="AL1467" s="7">
        <f t="shared" si="828"/>
        <v>0</v>
      </c>
      <c r="AM1467" s="2">
        <f t="shared" si="829"/>
        <v>0.10382513661202186</v>
      </c>
      <c r="AN1467" s="2">
        <f t="shared" si="830"/>
        <v>0</v>
      </c>
      <c r="AO1467" s="2">
        <f t="shared" si="831"/>
        <v>0</v>
      </c>
      <c r="AP1467" s="2">
        <f t="shared" si="832"/>
        <v>0</v>
      </c>
      <c r="AR1467" t="str">
        <f t="shared" si="815"/>
        <v>Bronx</v>
      </c>
      <c r="AS1467" t="s">
        <v>1976</v>
      </c>
      <c r="AV1467" s="91">
        <v>36</v>
      </c>
      <c r="AW1467" s="93">
        <v>5</v>
      </c>
      <c r="AX1467" s="99">
        <f t="shared" si="833"/>
        <v>36005</v>
      </c>
      <c r="AZ1467" s="7" t="s">
        <v>3053</v>
      </c>
      <c r="BA1467" t="s">
        <v>3290</v>
      </c>
    </row>
    <row r="1468" spans="1:53" hidden="1" outlineLevel="1">
      <c r="A1468" t="s">
        <v>2689</v>
      </c>
      <c r="B1468" t="s">
        <v>1976</v>
      </c>
      <c r="C1468" s="1">
        <f t="shared" si="820"/>
        <v>5357</v>
      </c>
      <c r="D1468" s="7">
        <f>IF(P1468&gt;0,RANK(P1468,(P1468:R1468,S1468:AG1468)),0)</f>
        <v>0</v>
      </c>
      <c r="E1468" s="7">
        <f>IF(Q1468&gt;0,RANK(Q1468,(P1468:R1468,S1468:AG1468)),0)</f>
        <v>3</v>
      </c>
      <c r="F1468" s="7">
        <f>IF(R1468&gt;0,RANK(R1468,(P1468:R1468,S1468:AG1468)),0)</f>
        <v>1</v>
      </c>
      <c r="G1468" s="7">
        <f>IF(S1468&gt;0,RANK(S1468,(P1468:R1468,S1468:AG1468)),0)</f>
        <v>2</v>
      </c>
      <c r="H1468" s="48">
        <f t="shared" si="821"/>
        <v>2727</v>
      </c>
      <c r="I1468" s="163">
        <f t="shared" si="819"/>
        <v>0.50905357476199364</v>
      </c>
      <c r="J1468" s="2"/>
      <c r="K1468" s="2">
        <f t="shared" si="822"/>
        <v>0</v>
      </c>
      <c r="L1468" s="2">
        <f t="shared" si="823"/>
        <v>0.12992346462572335</v>
      </c>
      <c r="M1468" s="2">
        <f t="shared" si="824"/>
        <v>0.64625723352622733</v>
      </c>
      <c r="N1468" s="2">
        <f t="shared" si="817"/>
        <v>0.13720365876423371</v>
      </c>
      <c r="O1468" s="2">
        <f t="shared" si="818"/>
        <v>8.6615643083815613E-2</v>
      </c>
      <c r="Q1468" s="1">
        <v>696</v>
      </c>
      <c r="R1468" s="1">
        <v>3462</v>
      </c>
      <c r="S1468" s="1">
        <v>735</v>
      </c>
      <c r="T1468" s="1">
        <v>464</v>
      </c>
      <c r="AA1468" s="1">
        <v>0</v>
      </c>
      <c r="AI1468" s="7">
        <f t="shared" si="825"/>
        <v>4</v>
      </c>
      <c r="AJ1468" s="7">
        <f t="shared" si="826"/>
        <v>0</v>
      </c>
      <c r="AK1468" s="7">
        <f t="shared" si="827"/>
        <v>0</v>
      </c>
      <c r="AL1468" s="7">
        <f t="shared" si="828"/>
        <v>0</v>
      </c>
      <c r="AM1468" s="2">
        <f t="shared" si="829"/>
        <v>8.6615643083815572E-2</v>
      </c>
      <c r="AN1468" s="2">
        <f t="shared" si="830"/>
        <v>0</v>
      </c>
      <c r="AO1468" s="2">
        <f t="shared" si="831"/>
        <v>0</v>
      </c>
      <c r="AP1468" s="2">
        <f t="shared" si="832"/>
        <v>0</v>
      </c>
      <c r="AR1468" t="str">
        <f t="shared" si="815"/>
        <v>Kings</v>
      </c>
      <c r="AS1468" t="s">
        <v>1976</v>
      </c>
      <c r="AV1468" s="91">
        <v>36</v>
      </c>
      <c r="AW1468" s="93">
        <v>47</v>
      </c>
      <c r="AX1468" s="99">
        <f t="shared" si="833"/>
        <v>36047</v>
      </c>
      <c r="AZ1468" s="7" t="s">
        <v>3053</v>
      </c>
      <c r="BA1468" t="s">
        <v>3290</v>
      </c>
    </row>
    <row r="1469" spans="1:53" hidden="1" outlineLevel="1">
      <c r="A1469" t="s">
        <v>1975</v>
      </c>
      <c r="B1469" t="s">
        <v>1976</v>
      </c>
      <c r="C1469" s="1">
        <f t="shared" si="820"/>
        <v>6472</v>
      </c>
      <c r="D1469" s="7">
        <f>IF(P1469&gt;0,RANK(P1469,(P1469:R1469,S1469:AG1469)),0)</f>
        <v>0</v>
      </c>
      <c r="E1469" s="7">
        <f>IF(Q1469&gt;0,RANK(Q1469,(P1469:R1469,S1469:AG1469)),0)</f>
        <v>3</v>
      </c>
      <c r="F1469" s="7">
        <f>IF(R1469&gt;0,RANK(R1469,(P1469:R1469,S1469:AG1469)),0)</f>
        <v>1</v>
      </c>
      <c r="G1469" s="7">
        <f>IF(S1469&gt;0,RANK(S1469,(P1469:R1469,S1469:AG1469)),0)</f>
        <v>2</v>
      </c>
      <c r="H1469" s="48">
        <f t="shared" si="821"/>
        <v>3973</v>
      </c>
      <c r="I1469" s="163">
        <f t="shared" si="819"/>
        <v>0.6138751545117429</v>
      </c>
      <c r="J1469" s="2"/>
      <c r="K1469" s="2">
        <f t="shared" si="822"/>
        <v>0</v>
      </c>
      <c r="L1469" s="2">
        <f t="shared" si="823"/>
        <v>7.4783683559950562E-2</v>
      </c>
      <c r="M1469" s="2">
        <f t="shared" si="824"/>
        <v>0.74799134734239803</v>
      </c>
      <c r="N1469" s="2">
        <f t="shared" si="817"/>
        <v>0.13411619283065512</v>
      </c>
      <c r="O1469" s="2">
        <f t="shared" si="818"/>
        <v>4.3108776266996274E-2</v>
      </c>
      <c r="Q1469" s="1">
        <v>484</v>
      </c>
      <c r="R1469" s="1">
        <v>4841</v>
      </c>
      <c r="S1469" s="1">
        <v>868</v>
      </c>
      <c r="T1469" s="1">
        <v>279</v>
      </c>
      <c r="AA1469" s="1">
        <v>0</v>
      </c>
      <c r="AI1469" s="7">
        <f t="shared" si="825"/>
        <v>4</v>
      </c>
      <c r="AJ1469" s="7">
        <f t="shared" si="826"/>
        <v>0</v>
      </c>
      <c r="AK1469" s="7">
        <f t="shared" si="827"/>
        <v>0</v>
      </c>
      <c r="AL1469" s="7">
        <f t="shared" si="828"/>
        <v>0</v>
      </c>
      <c r="AM1469" s="2">
        <f t="shared" si="829"/>
        <v>4.3108776266996295E-2</v>
      </c>
      <c r="AN1469" s="2">
        <f t="shared" si="830"/>
        <v>0</v>
      </c>
      <c r="AO1469" s="2">
        <f t="shared" si="831"/>
        <v>0</v>
      </c>
      <c r="AP1469" s="2">
        <f t="shared" si="832"/>
        <v>0</v>
      </c>
      <c r="AR1469" t="str">
        <f t="shared" si="815"/>
        <v>New York</v>
      </c>
      <c r="AS1469" t="s">
        <v>1976</v>
      </c>
      <c r="AV1469" s="91">
        <v>36</v>
      </c>
      <c r="AW1469" s="93">
        <v>61</v>
      </c>
      <c r="AX1469" s="99">
        <f t="shared" si="833"/>
        <v>36061</v>
      </c>
      <c r="AZ1469" s="7" t="s">
        <v>3053</v>
      </c>
      <c r="BA1469" t="s">
        <v>3290</v>
      </c>
    </row>
    <row r="1470" spans="1:53" hidden="1" outlineLevel="1">
      <c r="A1470" t="s">
        <v>1292</v>
      </c>
      <c r="B1470" t="s">
        <v>1976</v>
      </c>
      <c r="C1470" s="1">
        <f t="shared" si="820"/>
        <v>7166</v>
      </c>
      <c r="D1470" s="7">
        <f>IF(P1470&gt;0,RANK(P1470,(P1470:R1470,S1470:AG1470)),0)</f>
        <v>0</v>
      </c>
      <c r="E1470" s="7">
        <f>IF(Q1470&gt;0,RANK(Q1470,(P1470:R1470,S1470:AG1470)),0)</f>
        <v>3</v>
      </c>
      <c r="F1470" s="7">
        <f>IF(R1470&gt;0,RANK(R1470,(P1470:R1470,S1470:AG1470)),0)</f>
        <v>1</v>
      </c>
      <c r="G1470" s="7">
        <f>IF(S1470&gt;0,RANK(S1470,(P1470:R1470,S1470:AG1470)),0)</f>
        <v>2</v>
      </c>
      <c r="H1470" s="48">
        <f t="shared" si="821"/>
        <v>3876</v>
      </c>
      <c r="I1470" s="163">
        <f t="shared" si="819"/>
        <v>0.5408875244208764</v>
      </c>
      <c r="J1470" s="2"/>
      <c r="K1470" s="2">
        <f t="shared" si="822"/>
        <v>0</v>
      </c>
      <c r="L1470" s="2">
        <f t="shared" si="823"/>
        <v>0.10731230812168574</v>
      </c>
      <c r="M1470" s="2">
        <f t="shared" si="824"/>
        <v>0.67471392687691878</v>
      </c>
      <c r="N1470" s="2">
        <f t="shared" si="817"/>
        <v>0.13382640245604241</v>
      </c>
      <c r="O1470" s="2">
        <f t="shared" si="818"/>
        <v>8.4147362545353016E-2</v>
      </c>
      <c r="Q1470" s="1">
        <v>769</v>
      </c>
      <c r="R1470" s="1">
        <v>4835</v>
      </c>
      <c r="S1470" s="1">
        <v>959</v>
      </c>
      <c r="T1470" s="1">
        <v>603</v>
      </c>
      <c r="AA1470" s="1">
        <v>0</v>
      </c>
      <c r="AI1470" s="7">
        <f t="shared" si="825"/>
        <v>4</v>
      </c>
      <c r="AJ1470" s="7">
        <f t="shared" si="826"/>
        <v>0</v>
      </c>
      <c r="AK1470" s="7">
        <f t="shared" si="827"/>
        <v>0</v>
      </c>
      <c r="AL1470" s="7">
        <f t="shared" si="828"/>
        <v>0</v>
      </c>
      <c r="AM1470" s="2">
        <f t="shared" si="829"/>
        <v>8.4147362545353058E-2</v>
      </c>
      <c r="AN1470" s="2">
        <f t="shared" si="830"/>
        <v>0</v>
      </c>
      <c r="AO1470" s="2">
        <f t="shared" si="831"/>
        <v>0</v>
      </c>
      <c r="AP1470" s="2">
        <f t="shared" si="832"/>
        <v>0</v>
      </c>
      <c r="AR1470" t="str">
        <f t="shared" si="815"/>
        <v>Queens</v>
      </c>
      <c r="AS1470" t="s">
        <v>1976</v>
      </c>
      <c r="AV1470" s="91">
        <v>36</v>
      </c>
      <c r="AW1470" s="93">
        <v>81</v>
      </c>
      <c r="AX1470" s="99">
        <f t="shared" si="833"/>
        <v>36081</v>
      </c>
      <c r="AZ1470" s="7" t="s">
        <v>3053</v>
      </c>
      <c r="BA1470" t="s">
        <v>3290</v>
      </c>
    </row>
    <row r="1471" spans="1:53" hidden="1" outlineLevel="1">
      <c r="A1471" t="s">
        <v>2416</v>
      </c>
      <c r="B1471" t="s">
        <v>1976</v>
      </c>
      <c r="C1471" s="1">
        <f t="shared" si="820"/>
        <v>4608</v>
      </c>
      <c r="D1471" s="7">
        <f>IF(P1471&gt;0,RANK(P1471,(P1471:R1471,S1471:AG1471)),0)</f>
        <v>0</v>
      </c>
      <c r="E1471" s="7">
        <f>IF(Q1471&gt;0,RANK(Q1471,(P1471:R1471,S1471:AG1471)),0)</f>
        <v>3</v>
      </c>
      <c r="F1471" s="7">
        <f>IF(R1471&gt;0,RANK(R1471,(P1471:R1471,S1471:AG1471)),0)</f>
        <v>1</v>
      </c>
      <c r="G1471" s="7">
        <f>IF(S1471&gt;0,RANK(S1471,(P1471:R1471,S1471:AG1471)),0)</f>
        <v>2</v>
      </c>
      <c r="H1471" s="48">
        <f t="shared" si="821"/>
        <v>2809</v>
      </c>
      <c r="I1471" s="163">
        <f t="shared" si="819"/>
        <v>0.60959201388888884</v>
      </c>
      <c r="J1471" s="2"/>
      <c r="K1471" s="2">
        <f t="shared" si="822"/>
        <v>0</v>
      </c>
      <c r="L1471" s="2">
        <f t="shared" si="823"/>
        <v>0.10546875</v>
      </c>
      <c r="M1471" s="2">
        <f t="shared" si="824"/>
        <v>0.72113715277777779</v>
      </c>
      <c r="N1471" s="2">
        <f t="shared" si="817"/>
        <v>0.1115451388888889</v>
      </c>
      <c r="O1471" s="2">
        <f t="shared" si="818"/>
        <v>6.1848958333333315E-2</v>
      </c>
      <c r="Q1471" s="1">
        <v>486</v>
      </c>
      <c r="R1471" s="1">
        <v>3323</v>
      </c>
      <c r="S1471" s="1">
        <v>514</v>
      </c>
      <c r="T1471" s="1">
        <v>285</v>
      </c>
      <c r="AA1471" s="1">
        <v>0</v>
      </c>
      <c r="AI1471" s="7">
        <f t="shared" si="825"/>
        <v>4</v>
      </c>
      <c r="AJ1471" s="7">
        <f t="shared" si="826"/>
        <v>0</v>
      </c>
      <c r="AK1471" s="7">
        <f t="shared" si="827"/>
        <v>0</v>
      </c>
      <c r="AL1471" s="7">
        <f t="shared" si="828"/>
        <v>0</v>
      </c>
      <c r="AM1471" s="2">
        <f t="shared" si="829"/>
        <v>6.1848958333333336E-2</v>
      </c>
      <c r="AN1471" s="2">
        <f t="shared" si="830"/>
        <v>0</v>
      </c>
      <c r="AO1471" s="2">
        <f t="shared" si="831"/>
        <v>0</v>
      </c>
      <c r="AP1471" s="2">
        <f t="shared" si="832"/>
        <v>0</v>
      </c>
      <c r="AR1471" t="str">
        <f t="shared" si="815"/>
        <v>Richmond</v>
      </c>
      <c r="AS1471" t="s">
        <v>1976</v>
      </c>
      <c r="AV1471" s="91">
        <v>36</v>
      </c>
      <c r="AW1471" s="93">
        <v>85</v>
      </c>
      <c r="AX1471" s="99">
        <f t="shared" si="833"/>
        <v>36085</v>
      </c>
      <c r="AZ1471" s="7" t="s">
        <v>3053</v>
      </c>
      <c r="BA1471" t="s">
        <v>3290</v>
      </c>
    </row>
    <row r="1472" spans="1:53" collapsed="1">
      <c r="A1472" t="s">
        <v>1975</v>
      </c>
      <c r="B1472" t="s">
        <v>1136</v>
      </c>
      <c r="C1472" s="1">
        <f t="shared" si="820"/>
        <v>189599</v>
      </c>
      <c r="D1472" s="7">
        <f>IF(P1472&gt;0,RANK(P1472,(P1472:R1472,S1472:AG1472)),0)</f>
        <v>0</v>
      </c>
      <c r="E1472" s="7">
        <f>IF(Q1472&gt;0,RANK(Q1472,(P1472:R1472,S1472:AG1472)),0)</f>
        <v>3</v>
      </c>
      <c r="F1472" s="7">
        <f>IF(R1472&gt;0,RANK(R1472,(P1472:R1472,S1472:AG1472)),0)</f>
        <v>1</v>
      </c>
      <c r="G1472" s="7">
        <f>IF(S1472&gt;0,RANK(S1472,(P1472:R1472,S1472:AG1472)),0)</f>
        <v>2</v>
      </c>
      <c r="H1472" s="48">
        <f t="shared" si="821"/>
        <v>91213</v>
      </c>
      <c r="I1472" s="163">
        <f t="shared" si="819"/>
        <v>0.48108376099030059</v>
      </c>
      <c r="J1472" s="2"/>
      <c r="K1472" s="2">
        <f t="shared" si="822"/>
        <v>0</v>
      </c>
      <c r="L1472" s="2">
        <f t="shared" si="823"/>
        <v>0.12653020321837141</v>
      </c>
      <c r="M1472" s="2">
        <f t="shared" si="824"/>
        <v>0.62717630367248778</v>
      </c>
      <c r="N1472" s="2">
        <f t="shared" si="817"/>
        <v>0.14609254268218713</v>
      </c>
      <c r="O1472" s="2">
        <f t="shared" si="818"/>
        <v>0.10020095042695371</v>
      </c>
      <c r="Q1472" s="1">
        <f>SUM(Q1410:Q1471)</f>
        <v>23990</v>
      </c>
      <c r="R1472" s="1">
        <f>SUM(R1410:R1471)</f>
        <v>118912</v>
      </c>
      <c r="S1472" s="1">
        <f>SUM(S1410:S1471)</f>
        <v>27699</v>
      </c>
      <c r="T1472" s="1">
        <f>SUM(T1410:T1471)</f>
        <v>18997</v>
      </c>
      <c r="X1472" s="76"/>
      <c r="Y1472" s="76"/>
      <c r="Z1472" s="76"/>
      <c r="AA1472" s="1">
        <f>SUM(AA1410:AA1471)</f>
        <v>1</v>
      </c>
      <c r="AC1472" s="76"/>
      <c r="AI1472" s="7">
        <f t="shared" si="825"/>
        <v>4</v>
      </c>
      <c r="AJ1472" s="7">
        <f t="shared" si="826"/>
        <v>0</v>
      </c>
      <c r="AK1472" s="7">
        <f t="shared" si="827"/>
        <v>0</v>
      </c>
      <c r="AL1472" s="7">
        <f t="shared" si="828"/>
        <v>0</v>
      </c>
      <c r="AM1472" s="2">
        <f t="shared" si="829"/>
        <v>0.10019567613753237</v>
      </c>
      <c r="AN1472" s="2">
        <f t="shared" si="830"/>
        <v>0</v>
      </c>
      <c r="AO1472" s="2">
        <f t="shared" si="831"/>
        <v>0</v>
      </c>
      <c r="AP1472" s="2">
        <f t="shared" si="832"/>
        <v>0</v>
      </c>
      <c r="AR1472" t="str">
        <f t="shared" si="815"/>
        <v>New York</v>
      </c>
      <c r="AS1472" t="s">
        <v>1136</v>
      </c>
      <c r="AV1472" s="91">
        <v>36</v>
      </c>
      <c r="AW1472" s="93"/>
      <c r="AX1472" s="91">
        <v>36</v>
      </c>
      <c r="AZ1472" s="7" t="s">
        <v>1662</v>
      </c>
      <c r="BA1472" t="s">
        <v>3290</v>
      </c>
    </row>
    <row r="1473" spans="1:53" s="1" customFormat="1">
      <c r="A1473"/>
      <c r="B1473"/>
      <c r="D1473" s="7"/>
      <c r="E1473" s="7"/>
      <c r="F1473" s="7"/>
      <c r="G1473" s="7"/>
      <c r="H1473" s="48"/>
      <c r="I1473" s="163"/>
      <c r="K1473" s="2"/>
      <c r="L1473" s="2"/>
      <c r="M1473" s="2"/>
      <c r="N1473" s="2"/>
      <c r="O1473" s="2"/>
      <c r="S1473" s="76"/>
      <c r="V1473" s="76"/>
      <c r="Z1473" s="76"/>
      <c r="AI1473" s="7"/>
      <c r="AJ1473" s="7"/>
      <c r="AK1473" s="7"/>
      <c r="AL1473" s="7"/>
      <c r="AM1473" s="2"/>
      <c r="AN1473" s="2"/>
      <c r="AO1473" s="2"/>
      <c r="AP1473" s="2"/>
      <c r="AQ1473" s="2"/>
      <c r="AR1473"/>
      <c r="AS1473"/>
      <c r="AV1473" s="91"/>
      <c r="AW1473" s="93"/>
      <c r="AX1473" s="99"/>
      <c r="AZ1473" s="7"/>
      <c r="BA1473"/>
    </row>
    <row r="1474" spans="1:53" ht="13" hidden="1" customHeight="1" outlineLevel="1">
      <c r="A1474" t="s">
        <v>2065</v>
      </c>
      <c r="B1474" t="s">
        <v>878</v>
      </c>
      <c r="C1474" s="1">
        <f t="shared" ref="C1474:C1505" si="834">SUM(P1474:AG1474)</f>
        <v>14542</v>
      </c>
      <c r="D1474" s="7">
        <f>IF(P1474&gt;0,RANK(P1474,(P1474:R1474,S1474:AG1474)),0)</f>
        <v>0</v>
      </c>
      <c r="E1474" s="7">
        <f>IF(Q1474&gt;0,RANK(Q1474,(P1474:R1474,S1474:AG1474)),0)</f>
        <v>4</v>
      </c>
      <c r="F1474" s="7">
        <f>IF(R1474&gt;0,RANK(R1474,(P1474:R1474,S1474:AG1474)),0)</f>
        <v>1</v>
      </c>
      <c r="G1474" s="7">
        <f>IF(S1474&gt;0,RANK(S1474,(P1474:R1474,S1474:AG1474)),0)</f>
        <v>2</v>
      </c>
      <c r="H1474" s="48">
        <f t="shared" ref="H1474:H1505" si="835">MAX(P1474:Y1474)-LARGE(P1474:Y1474,2)</f>
        <v>8032</v>
      </c>
      <c r="I1474" s="163">
        <f t="shared" si="819"/>
        <v>0.55233117865493053</v>
      </c>
      <c r="J1474" s="2"/>
      <c r="K1474" s="2">
        <f t="shared" ref="K1474:K1505" si="836">IF($C1474=0,"-",P1474/$C1474)</f>
        <v>0</v>
      </c>
      <c r="L1474" s="2">
        <f t="shared" ref="L1474:L1505" si="837">IF($C1474=0,"-",Q1474/$C1474)</f>
        <v>8.4307523036721219E-2</v>
      </c>
      <c r="M1474" s="2">
        <f t="shared" ref="M1474:M1505" si="838">IF($C1474=0,"-",R1474/$C1474)</f>
        <v>0.6687525787374502</v>
      </c>
      <c r="N1474" s="2">
        <f t="shared" si="817"/>
        <v>0.1164214000825196</v>
      </c>
      <c r="O1474" s="2">
        <f t="shared" si="818"/>
        <v>0.13051849814330901</v>
      </c>
      <c r="Q1474" s="1">
        <v>1226</v>
      </c>
      <c r="R1474" s="1">
        <v>9725</v>
      </c>
      <c r="S1474" s="1">
        <v>1693</v>
      </c>
      <c r="T1474" s="1">
        <v>1327</v>
      </c>
      <c r="Y1474" s="1">
        <v>571</v>
      </c>
      <c r="AI1474" s="7">
        <f t="shared" ref="AI1474:AI1505" si="839">IF(T1474&gt;0,RANK(T1474,(P1474:Z1474)),0)</f>
        <v>3</v>
      </c>
      <c r="AJ1474" s="7">
        <f t="shared" ref="AJ1474:AJ1505" si="840">IF(U1474&gt;0,RANK(U1474,(P1474:Z1474)),0)</f>
        <v>0</v>
      </c>
      <c r="AK1474" s="7">
        <f t="shared" ref="AK1474:AK1505" si="841">IF(V1474&gt;0,RANK(V1474,(P1474:Z1474)),0)</f>
        <v>0</v>
      </c>
      <c r="AL1474" s="7">
        <f t="shared" ref="AL1474:AL1505" si="842">IF(W1474&gt;0,RANK(W1474,(P1474:Z1474)),0)</f>
        <v>0</v>
      </c>
      <c r="AM1474" s="2">
        <f t="shared" ref="AM1474:AM1505" si="843">IF($C1474=0,"-",T1474/$C1474)</f>
        <v>9.1252922569110162E-2</v>
      </c>
      <c r="AN1474" s="2">
        <f t="shared" ref="AN1474:AN1505" si="844">IF($C1474=0,"-",U1474/$C1474)</f>
        <v>0</v>
      </c>
      <c r="AO1474" s="2">
        <f t="shared" ref="AO1474:AO1505" si="845">IF($C1474=0,"-",V1474/$C1474)</f>
        <v>0</v>
      </c>
      <c r="AP1474" s="2">
        <f t="shared" ref="AP1474:AP1505" si="846">IF($C1474=0,"-",W1474/$C1474)</f>
        <v>0</v>
      </c>
      <c r="AR1474" t="str">
        <f t="shared" ref="AR1474:AR1537" si="847">A1474</f>
        <v>Alamance</v>
      </c>
      <c r="AS1474" t="s">
        <v>878</v>
      </c>
      <c r="AV1474" s="91">
        <v>37</v>
      </c>
      <c r="AW1474" s="93">
        <v>1</v>
      </c>
      <c r="AX1474" s="99">
        <f t="shared" ref="AX1474:AX1505" si="848">AV1474*1000+AW1474</f>
        <v>37001</v>
      </c>
      <c r="AZ1474" s="7" t="s">
        <v>3053</v>
      </c>
      <c r="BA1474" t="s">
        <v>3290</v>
      </c>
    </row>
    <row r="1475" spans="1:53" ht="13" hidden="1" customHeight="1" outlineLevel="1">
      <c r="A1475" t="s">
        <v>121</v>
      </c>
      <c r="B1475" t="s">
        <v>878</v>
      </c>
      <c r="C1475" s="1">
        <f t="shared" si="834"/>
        <v>6935</v>
      </c>
      <c r="D1475" s="7">
        <f>IF(P1475&gt;0,RANK(P1475,(P1475:R1475,S1475:AG1475)),0)</f>
        <v>0</v>
      </c>
      <c r="E1475" s="7">
        <f>IF(Q1475&gt;0,RANK(Q1475,(P1475:R1475,S1475:AG1475)),0)</f>
        <v>3</v>
      </c>
      <c r="F1475" s="7">
        <f>IF(R1475&gt;0,RANK(R1475,(P1475:R1475,S1475:AG1475)),0)</f>
        <v>1</v>
      </c>
      <c r="G1475" s="7">
        <f>IF(S1475&gt;0,RANK(S1475,(P1475:R1475,S1475:AG1475)),0)</f>
        <v>4</v>
      </c>
      <c r="H1475" s="48">
        <f t="shared" si="835"/>
        <v>3227</v>
      </c>
      <c r="I1475" s="163">
        <f t="shared" si="819"/>
        <v>0.46532083633741889</v>
      </c>
      <c r="J1475" s="2"/>
      <c r="K1475" s="2">
        <f t="shared" si="836"/>
        <v>0</v>
      </c>
      <c r="L1475" s="2">
        <f t="shared" si="837"/>
        <v>9.8197548666186019E-2</v>
      </c>
      <c r="M1475" s="2">
        <f t="shared" si="838"/>
        <v>0.59956741167988459</v>
      </c>
      <c r="N1475" s="2">
        <f t="shared" si="817"/>
        <v>9.4881038211968277E-2</v>
      </c>
      <c r="O1475" s="2">
        <f t="shared" si="818"/>
        <v>0.20735400144196112</v>
      </c>
      <c r="Q1475" s="1">
        <v>681</v>
      </c>
      <c r="R1475" s="1">
        <v>4158</v>
      </c>
      <c r="S1475" s="1">
        <v>658</v>
      </c>
      <c r="T1475" s="1">
        <v>931</v>
      </c>
      <c r="Y1475" s="1">
        <v>507</v>
      </c>
      <c r="AI1475" s="7">
        <f t="shared" si="839"/>
        <v>2</v>
      </c>
      <c r="AJ1475" s="7">
        <f t="shared" si="840"/>
        <v>0</v>
      </c>
      <c r="AK1475" s="7">
        <f t="shared" si="841"/>
        <v>0</v>
      </c>
      <c r="AL1475" s="7">
        <f t="shared" si="842"/>
        <v>0</v>
      </c>
      <c r="AM1475" s="2">
        <f t="shared" si="843"/>
        <v>0.13424657534246576</v>
      </c>
      <c r="AN1475" s="2">
        <f t="shared" si="844"/>
        <v>0</v>
      </c>
      <c r="AO1475" s="2">
        <f t="shared" si="845"/>
        <v>0</v>
      </c>
      <c r="AP1475" s="2">
        <f t="shared" si="846"/>
        <v>0</v>
      </c>
      <c r="AR1475" t="str">
        <f t="shared" si="847"/>
        <v>Alexander</v>
      </c>
      <c r="AS1475" t="s">
        <v>878</v>
      </c>
      <c r="AT1475" s="165">
        <v>5</v>
      </c>
      <c r="AV1475" s="91">
        <v>37</v>
      </c>
      <c r="AW1475" s="93">
        <v>3</v>
      </c>
      <c r="AX1475" s="99">
        <f t="shared" si="848"/>
        <v>37003</v>
      </c>
      <c r="AZ1475" s="7" t="s">
        <v>3053</v>
      </c>
      <c r="BA1475" t="s">
        <v>3290</v>
      </c>
    </row>
    <row r="1476" spans="1:53" ht="13" hidden="1" customHeight="1" outlineLevel="1">
      <c r="A1476" t="s">
        <v>3043</v>
      </c>
      <c r="B1476" t="s">
        <v>878</v>
      </c>
      <c r="C1476" s="1">
        <f t="shared" si="834"/>
        <v>1475</v>
      </c>
      <c r="D1476" s="7">
        <f>IF(P1476&gt;0,RANK(P1476,(P1476:R1476,S1476:AG1476)),0)</f>
        <v>0</v>
      </c>
      <c r="E1476" s="7">
        <f>IF(Q1476&gt;0,RANK(Q1476,(P1476:R1476,S1476:AG1476)),0)</f>
        <v>4</v>
      </c>
      <c r="F1476" s="7">
        <f>IF(R1476&gt;0,RANK(R1476,(P1476:R1476,S1476:AG1476)),0)</f>
        <v>1</v>
      </c>
      <c r="G1476" s="7">
        <f>IF(S1476&gt;0,RANK(S1476,(P1476:R1476,S1476:AG1476)),0)</f>
        <v>2</v>
      </c>
      <c r="H1476" s="48">
        <f t="shared" si="835"/>
        <v>719</v>
      </c>
      <c r="I1476" s="163">
        <f t="shared" si="819"/>
        <v>0.48745762711864404</v>
      </c>
      <c r="J1476" s="2"/>
      <c r="K1476" s="2">
        <f t="shared" si="836"/>
        <v>0</v>
      </c>
      <c r="L1476" s="2">
        <f t="shared" si="837"/>
        <v>8.6779661016949158E-2</v>
      </c>
      <c r="M1476" s="2">
        <f t="shared" si="838"/>
        <v>0.61627118644067802</v>
      </c>
      <c r="N1476" s="2">
        <f t="shared" si="817"/>
        <v>0.12881355932203389</v>
      </c>
      <c r="O1476" s="2">
        <f t="shared" si="818"/>
        <v>0.16813559322033897</v>
      </c>
      <c r="Q1476" s="1">
        <v>128</v>
      </c>
      <c r="R1476" s="1">
        <v>909</v>
      </c>
      <c r="S1476" s="1">
        <v>190</v>
      </c>
      <c r="T1476" s="1">
        <v>175</v>
      </c>
      <c r="Y1476" s="1">
        <v>73</v>
      </c>
      <c r="AI1476" s="7">
        <f t="shared" si="839"/>
        <v>3</v>
      </c>
      <c r="AJ1476" s="7">
        <f t="shared" si="840"/>
        <v>0</v>
      </c>
      <c r="AK1476" s="7">
        <f t="shared" si="841"/>
        <v>0</v>
      </c>
      <c r="AL1476" s="7">
        <f t="shared" si="842"/>
        <v>0</v>
      </c>
      <c r="AM1476" s="2">
        <f t="shared" si="843"/>
        <v>0.11864406779661017</v>
      </c>
      <c r="AN1476" s="2">
        <f t="shared" si="844"/>
        <v>0</v>
      </c>
      <c r="AO1476" s="2">
        <f t="shared" si="845"/>
        <v>0</v>
      </c>
      <c r="AP1476" s="2">
        <f t="shared" si="846"/>
        <v>0</v>
      </c>
      <c r="AR1476" t="str">
        <f t="shared" si="847"/>
        <v>Alleghany</v>
      </c>
      <c r="AS1476" t="s">
        <v>878</v>
      </c>
      <c r="AT1476" s="165">
        <v>5</v>
      </c>
      <c r="AV1476" s="91">
        <v>37</v>
      </c>
      <c r="AW1476" s="93">
        <v>5</v>
      </c>
      <c r="AX1476" s="99">
        <f t="shared" si="848"/>
        <v>37005</v>
      </c>
      <c r="AZ1476" s="7" t="s">
        <v>3053</v>
      </c>
      <c r="BA1476" t="s">
        <v>3290</v>
      </c>
    </row>
    <row r="1477" spans="1:53" ht="13" hidden="1" customHeight="1" outlineLevel="1">
      <c r="A1477" t="s">
        <v>651</v>
      </c>
      <c r="B1477" t="s">
        <v>878</v>
      </c>
      <c r="C1477" s="1">
        <f t="shared" si="834"/>
        <v>1236</v>
      </c>
      <c r="D1477" s="7">
        <f>IF(P1477&gt;0,RANK(P1477,(P1477:R1477,S1477:AG1477)),0)</f>
        <v>0</v>
      </c>
      <c r="E1477" s="7">
        <f>IF(Q1477&gt;0,RANK(Q1477,(P1477:R1477,S1477:AG1477)),0)</f>
        <v>4</v>
      </c>
      <c r="F1477" s="7">
        <f>IF(R1477&gt;0,RANK(R1477,(P1477:R1477,S1477:AG1477)),0)</f>
        <v>1</v>
      </c>
      <c r="G1477" s="7">
        <f>IF(S1477&gt;0,RANK(S1477,(P1477:R1477,S1477:AG1477)),0)</f>
        <v>3</v>
      </c>
      <c r="H1477" s="48">
        <f t="shared" si="835"/>
        <v>536</v>
      </c>
      <c r="I1477" s="163">
        <f t="shared" si="819"/>
        <v>0.4336569579288026</v>
      </c>
      <c r="J1477" s="2"/>
      <c r="K1477" s="2">
        <f t="shared" si="836"/>
        <v>0</v>
      </c>
      <c r="L1477" s="2">
        <f t="shared" si="837"/>
        <v>8.9805825242718448E-2</v>
      </c>
      <c r="M1477" s="2">
        <f t="shared" si="838"/>
        <v>0.58252427184466016</v>
      </c>
      <c r="N1477" s="2">
        <f t="shared" si="817"/>
        <v>0.11893203883495146</v>
      </c>
      <c r="O1477" s="2">
        <f t="shared" si="818"/>
        <v>0.20873786407766998</v>
      </c>
      <c r="Q1477" s="1">
        <v>111</v>
      </c>
      <c r="R1477" s="1">
        <v>720</v>
      </c>
      <c r="S1477" s="1">
        <v>147</v>
      </c>
      <c r="T1477" s="1">
        <v>184</v>
      </c>
      <c r="Y1477" s="1">
        <v>74</v>
      </c>
      <c r="AI1477" s="7">
        <f t="shared" si="839"/>
        <v>2</v>
      </c>
      <c r="AJ1477" s="7">
        <f t="shared" si="840"/>
        <v>0</v>
      </c>
      <c r="AK1477" s="7">
        <f t="shared" si="841"/>
        <v>0</v>
      </c>
      <c r="AL1477" s="7">
        <f t="shared" si="842"/>
        <v>0</v>
      </c>
      <c r="AM1477" s="2">
        <f t="shared" si="843"/>
        <v>0.14886731391585761</v>
      </c>
      <c r="AN1477" s="2">
        <f t="shared" si="844"/>
        <v>0</v>
      </c>
      <c r="AO1477" s="2">
        <f t="shared" si="845"/>
        <v>0</v>
      </c>
      <c r="AP1477" s="2">
        <f t="shared" si="846"/>
        <v>0</v>
      </c>
      <c r="AR1477" t="str">
        <f t="shared" si="847"/>
        <v>Anson</v>
      </c>
      <c r="AS1477" t="s">
        <v>878</v>
      </c>
      <c r="AT1477" s="165">
        <v>8</v>
      </c>
      <c r="AV1477" s="91">
        <v>37</v>
      </c>
      <c r="AW1477" s="93">
        <v>7</v>
      </c>
      <c r="AX1477" s="99">
        <f t="shared" si="848"/>
        <v>37007</v>
      </c>
      <c r="AZ1477" s="7" t="s">
        <v>3053</v>
      </c>
      <c r="BA1477" t="s">
        <v>3290</v>
      </c>
    </row>
    <row r="1478" spans="1:53" ht="13" hidden="1" customHeight="1" outlineLevel="1">
      <c r="A1478" t="s">
        <v>2063</v>
      </c>
      <c r="B1478" t="s">
        <v>878</v>
      </c>
      <c r="C1478" s="1">
        <f t="shared" si="834"/>
        <v>4493</v>
      </c>
      <c r="D1478" s="7">
        <f>IF(P1478&gt;0,RANK(P1478,(P1478:R1478,S1478:AG1478)),0)</f>
        <v>0</v>
      </c>
      <c r="E1478" s="7">
        <f>IF(Q1478&gt;0,RANK(Q1478,(P1478:R1478,S1478:AG1478)),0)</f>
        <v>4</v>
      </c>
      <c r="F1478" s="7">
        <f>IF(R1478&gt;0,RANK(R1478,(P1478:R1478,S1478:AG1478)),0)</f>
        <v>1</v>
      </c>
      <c r="G1478" s="7">
        <f>IF(S1478&gt;0,RANK(S1478,(P1478:R1478,S1478:AG1478)),0)</f>
        <v>3</v>
      </c>
      <c r="H1478" s="48">
        <f t="shared" si="835"/>
        <v>2464</v>
      </c>
      <c r="I1478" s="163">
        <f t="shared" si="819"/>
        <v>0.54840863565546405</v>
      </c>
      <c r="J1478" s="2"/>
      <c r="K1478" s="2">
        <f t="shared" si="836"/>
        <v>0</v>
      </c>
      <c r="L1478" s="2">
        <f t="shared" si="837"/>
        <v>7.9456933006899627E-2</v>
      </c>
      <c r="M1478" s="2">
        <f t="shared" si="838"/>
        <v>0.65635432895615398</v>
      </c>
      <c r="N1478" s="2">
        <f t="shared" si="817"/>
        <v>9.9042955708880484E-2</v>
      </c>
      <c r="O1478" s="2">
        <f t="shared" si="818"/>
        <v>0.16514578232806593</v>
      </c>
      <c r="Q1478" s="1">
        <v>357</v>
      </c>
      <c r="R1478" s="1">
        <v>2949</v>
      </c>
      <c r="S1478" s="1">
        <v>445</v>
      </c>
      <c r="T1478" s="1">
        <v>485</v>
      </c>
      <c r="Y1478" s="1">
        <v>257</v>
      </c>
      <c r="AI1478" s="7">
        <f t="shared" si="839"/>
        <v>2</v>
      </c>
      <c r="AJ1478" s="7">
        <f t="shared" si="840"/>
        <v>0</v>
      </c>
      <c r="AK1478" s="7">
        <f t="shared" si="841"/>
        <v>0</v>
      </c>
      <c r="AL1478" s="7">
        <f t="shared" si="842"/>
        <v>0</v>
      </c>
      <c r="AM1478" s="2">
        <f t="shared" si="843"/>
        <v>0.10794569330068997</v>
      </c>
      <c r="AN1478" s="2">
        <f t="shared" si="844"/>
        <v>0</v>
      </c>
      <c r="AO1478" s="2">
        <f t="shared" si="845"/>
        <v>0</v>
      </c>
      <c r="AP1478" s="2">
        <f t="shared" si="846"/>
        <v>0</v>
      </c>
      <c r="AR1478" t="str">
        <f t="shared" si="847"/>
        <v>Ashe</v>
      </c>
      <c r="AS1478" t="s">
        <v>878</v>
      </c>
      <c r="AT1478" s="165">
        <v>5</v>
      </c>
      <c r="AV1478" s="91">
        <v>37</v>
      </c>
      <c r="AW1478" s="93">
        <v>9</v>
      </c>
      <c r="AX1478" s="99">
        <f t="shared" si="848"/>
        <v>37009</v>
      </c>
      <c r="AZ1478" s="7" t="s">
        <v>3053</v>
      </c>
      <c r="BA1478" t="s">
        <v>3290</v>
      </c>
    </row>
    <row r="1479" spans="1:53" ht="13" hidden="1" customHeight="1" outlineLevel="1">
      <c r="A1479" t="s">
        <v>2064</v>
      </c>
      <c r="B1479" t="s">
        <v>878</v>
      </c>
      <c r="C1479" s="1">
        <f t="shared" si="834"/>
        <v>4266</v>
      </c>
      <c r="D1479" s="7">
        <f>IF(P1479&gt;0,RANK(P1479,(P1479:R1479,S1479:AG1479)),0)</f>
        <v>0</v>
      </c>
      <c r="E1479" s="7">
        <f>IF(Q1479&gt;0,RANK(Q1479,(P1479:R1479,S1479:AG1479)),0)</f>
        <v>5</v>
      </c>
      <c r="F1479" s="7">
        <f>IF(R1479&gt;0,RANK(R1479,(P1479:R1479,S1479:AG1479)),0)</f>
        <v>1</v>
      </c>
      <c r="G1479" s="7">
        <f>IF(S1479&gt;0,RANK(S1479,(P1479:R1479,S1479:AG1479)),0)</f>
        <v>3</v>
      </c>
      <c r="H1479" s="48">
        <f t="shared" si="835"/>
        <v>2031</v>
      </c>
      <c r="I1479" s="163">
        <f t="shared" si="819"/>
        <v>0.47609001406469759</v>
      </c>
      <c r="J1479" s="2"/>
      <c r="K1479" s="2">
        <f t="shared" si="836"/>
        <v>0</v>
      </c>
      <c r="L1479" s="2">
        <f t="shared" si="837"/>
        <v>8.7669948429442104E-2</v>
      </c>
      <c r="M1479" s="2">
        <f t="shared" si="838"/>
        <v>0.59353023909985936</v>
      </c>
      <c r="N1479" s="2">
        <f t="shared" ref="N1479:N1542" si="849">IF($C1479=0,"-",S1479/$C1479)</f>
        <v>0.10290670417252695</v>
      </c>
      <c r="O1479" s="2">
        <f t="shared" ref="O1479:O1542" si="850">IF(C1479=0,"-",(1-K1479-L1479-M1479-N1479))</f>
        <v>0.2158931082981716</v>
      </c>
      <c r="Q1479" s="1">
        <v>374</v>
      </c>
      <c r="R1479" s="1">
        <v>2532</v>
      </c>
      <c r="S1479" s="1">
        <v>439</v>
      </c>
      <c r="T1479" s="1">
        <v>501</v>
      </c>
      <c r="Y1479" s="1">
        <v>420</v>
      </c>
      <c r="AI1479" s="7">
        <f t="shared" si="839"/>
        <v>2</v>
      </c>
      <c r="AJ1479" s="7">
        <f t="shared" si="840"/>
        <v>0</v>
      </c>
      <c r="AK1479" s="7">
        <f t="shared" si="841"/>
        <v>0</v>
      </c>
      <c r="AL1479" s="7">
        <f t="shared" si="842"/>
        <v>0</v>
      </c>
      <c r="AM1479" s="2">
        <f t="shared" si="843"/>
        <v>0.11744022503516174</v>
      </c>
      <c r="AN1479" s="2">
        <f t="shared" si="844"/>
        <v>0</v>
      </c>
      <c r="AO1479" s="2">
        <f t="shared" si="845"/>
        <v>0</v>
      </c>
      <c r="AP1479" s="2">
        <f t="shared" si="846"/>
        <v>0</v>
      </c>
      <c r="AR1479" t="str">
        <f t="shared" si="847"/>
        <v>Avery</v>
      </c>
      <c r="AS1479" t="s">
        <v>878</v>
      </c>
      <c r="AT1479" s="165">
        <v>11</v>
      </c>
      <c r="AV1479" s="91">
        <v>37</v>
      </c>
      <c r="AW1479" s="93">
        <v>11</v>
      </c>
      <c r="AX1479" s="99">
        <f t="shared" si="848"/>
        <v>37011</v>
      </c>
      <c r="AZ1479" s="7" t="s">
        <v>3053</v>
      </c>
      <c r="BA1479" t="s">
        <v>3290</v>
      </c>
    </row>
    <row r="1480" spans="1:53" ht="13" hidden="1" customHeight="1" outlineLevel="1">
      <c r="A1480" t="s">
        <v>17</v>
      </c>
      <c r="B1480" t="s">
        <v>878</v>
      </c>
      <c r="C1480" s="1">
        <f t="shared" si="834"/>
        <v>5483</v>
      </c>
      <c r="D1480" s="7">
        <f>IF(P1480&gt;0,RANK(P1480,(P1480:R1480,S1480:AG1480)),0)</f>
        <v>0</v>
      </c>
      <c r="E1480" s="7">
        <f>IF(Q1480&gt;0,RANK(Q1480,(P1480:R1480,S1480:AG1480)),0)</f>
        <v>4</v>
      </c>
      <c r="F1480" s="7">
        <f>IF(R1480&gt;0,RANK(R1480,(P1480:R1480,S1480:AG1480)),0)</f>
        <v>1</v>
      </c>
      <c r="G1480" s="7">
        <f>IF(S1480&gt;0,RANK(S1480,(P1480:R1480,S1480:AG1480)),0)</f>
        <v>2</v>
      </c>
      <c r="H1480" s="48">
        <f t="shared" si="835"/>
        <v>3052</v>
      </c>
      <c r="I1480" s="163">
        <f t="shared" si="819"/>
        <v>0.55662958234543136</v>
      </c>
      <c r="J1480" s="2"/>
      <c r="K1480" s="2">
        <f t="shared" si="836"/>
        <v>0</v>
      </c>
      <c r="L1480" s="2">
        <f t="shared" si="837"/>
        <v>7.3864672624475658E-2</v>
      </c>
      <c r="M1480" s="2">
        <f t="shared" si="838"/>
        <v>0.66478205362028087</v>
      </c>
      <c r="N1480" s="2">
        <f t="shared" si="849"/>
        <v>0.10815247127484953</v>
      </c>
      <c r="O1480" s="2">
        <f t="shared" si="850"/>
        <v>0.153200802480394</v>
      </c>
      <c r="Q1480" s="1">
        <v>405</v>
      </c>
      <c r="R1480" s="1">
        <v>3645</v>
      </c>
      <c r="S1480" s="1">
        <v>593</v>
      </c>
      <c r="T1480" s="1">
        <v>588</v>
      </c>
      <c r="Y1480" s="1">
        <v>252</v>
      </c>
      <c r="AI1480" s="7">
        <f t="shared" si="839"/>
        <v>3</v>
      </c>
      <c r="AJ1480" s="7">
        <f t="shared" si="840"/>
        <v>0</v>
      </c>
      <c r="AK1480" s="7">
        <f t="shared" si="841"/>
        <v>0</v>
      </c>
      <c r="AL1480" s="7">
        <f t="shared" si="842"/>
        <v>0</v>
      </c>
      <c r="AM1480" s="2">
        <f t="shared" si="843"/>
        <v>0.10724056173627576</v>
      </c>
      <c r="AN1480" s="2">
        <f t="shared" si="844"/>
        <v>0</v>
      </c>
      <c r="AO1480" s="2">
        <f t="shared" si="845"/>
        <v>0</v>
      </c>
      <c r="AP1480" s="2">
        <f t="shared" si="846"/>
        <v>0</v>
      </c>
      <c r="AR1480" t="str">
        <f t="shared" si="847"/>
        <v>Beaufort</v>
      </c>
      <c r="AS1480" t="s">
        <v>878</v>
      </c>
      <c r="AT1480" s="165">
        <v>1</v>
      </c>
      <c r="AV1480" s="91">
        <v>37</v>
      </c>
      <c r="AW1480" s="93">
        <v>13</v>
      </c>
      <c r="AX1480" s="99">
        <f t="shared" si="848"/>
        <v>37013</v>
      </c>
      <c r="AZ1480" s="7" t="s">
        <v>3053</v>
      </c>
      <c r="BA1480" t="s">
        <v>3290</v>
      </c>
    </row>
    <row r="1481" spans="1:53" ht="13" hidden="1" customHeight="1" outlineLevel="1">
      <c r="A1481" t="s">
        <v>512</v>
      </c>
      <c r="B1481" t="s">
        <v>878</v>
      </c>
      <c r="C1481" s="1">
        <f t="shared" si="834"/>
        <v>567</v>
      </c>
      <c r="D1481" s="7">
        <f>IF(P1481&gt;0,RANK(P1481,(P1481:R1481,S1481:AG1481)),0)</f>
        <v>0</v>
      </c>
      <c r="E1481" s="7">
        <f>IF(Q1481&gt;0,RANK(Q1481,(P1481:R1481,S1481:AG1481)),0)</f>
        <v>2</v>
      </c>
      <c r="F1481" s="7">
        <f>IF(R1481&gt;0,RANK(R1481,(P1481:R1481,S1481:AG1481)),0)</f>
        <v>1</v>
      </c>
      <c r="G1481" s="7">
        <f>IF(S1481&gt;0,RANK(S1481,(P1481:R1481,S1481:AG1481)),0)</f>
        <v>4</v>
      </c>
      <c r="H1481" s="48">
        <f t="shared" si="835"/>
        <v>347</v>
      </c>
      <c r="I1481" s="163">
        <f t="shared" si="819"/>
        <v>0.61199294532627868</v>
      </c>
      <c r="J1481" s="2"/>
      <c r="K1481" s="2">
        <f t="shared" si="836"/>
        <v>0</v>
      </c>
      <c r="L1481" s="2">
        <f t="shared" si="837"/>
        <v>9.1710758377425039E-2</v>
      </c>
      <c r="M1481" s="2">
        <f t="shared" si="838"/>
        <v>0.70370370370370372</v>
      </c>
      <c r="N1481" s="2">
        <f t="shared" si="849"/>
        <v>7.407407407407407E-2</v>
      </c>
      <c r="O1481" s="2">
        <f t="shared" si="850"/>
        <v>0.13051146384479717</v>
      </c>
      <c r="Q1481" s="1">
        <v>52</v>
      </c>
      <c r="R1481" s="1">
        <v>399</v>
      </c>
      <c r="S1481" s="1">
        <v>42</v>
      </c>
      <c r="T1481" s="1">
        <v>45</v>
      </c>
      <c r="Y1481" s="1">
        <v>29</v>
      </c>
      <c r="AI1481" s="7">
        <f t="shared" si="839"/>
        <v>3</v>
      </c>
      <c r="AJ1481" s="7">
        <f t="shared" si="840"/>
        <v>0</v>
      </c>
      <c r="AK1481" s="7">
        <f t="shared" si="841"/>
        <v>0</v>
      </c>
      <c r="AL1481" s="7">
        <f t="shared" si="842"/>
        <v>0</v>
      </c>
      <c r="AM1481" s="2">
        <f t="shared" si="843"/>
        <v>7.9365079365079361E-2</v>
      </c>
      <c r="AN1481" s="2">
        <f t="shared" si="844"/>
        <v>0</v>
      </c>
      <c r="AO1481" s="2">
        <f t="shared" si="845"/>
        <v>0</v>
      </c>
      <c r="AP1481" s="2">
        <f t="shared" si="846"/>
        <v>0</v>
      </c>
      <c r="AR1481" t="str">
        <f t="shared" si="847"/>
        <v>Bertie</v>
      </c>
      <c r="AS1481" t="s">
        <v>878</v>
      </c>
      <c r="AT1481" s="165">
        <v>1</v>
      </c>
      <c r="AV1481" s="91">
        <v>37</v>
      </c>
      <c r="AW1481" s="93">
        <v>15</v>
      </c>
      <c r="AX1481" s="99">
        <f t="shared" si="848"/>
        <v>37015</v>
      </c>
      <c r="AZ1481" s="7" t="s">
        <v>3053</v>
      </c>
      <c r="BA1481" t="s">
        <v>3290</v>
      </c>
    </row>
    <row r="1482" spans="1:53" ht="13" hidden="1" customHeight="1" outlineLevel="1">
      <c r="A1482" t="s">
        <v>1637</v>
      </c>
      <c r="B1482" t="s">
        <v>878</v>
      </c>
      <c r="C1482" s="1">
        <f t="shared" si="834"/>
        <v>1618</v>
      </c>
      <c r="D1482" s="7">
        <f>IF(P1482&gt;0,RANK(P1482,(P1482:R1482,S1482:AG1482)),0)</f>
        <v>0</v>
      </c>
      <c r="E1482" s="7">
        <f>IF(Q1482&gt;0,RANK(Q1482,(P1482:R1482,S1482:AG1482)),0)</f>
        <v>2</v>
      </c>
      <c r="F1482" s="7">
        <f>IF(R1482&gt;0,RANK(R1482,(P1482:R1482,S1482:AG1482)),0)</f>
        <v>1</v>
      </c>
      <c r="G1482" s="7">
        <f>IF(S1482&gt;0,RANK(S1482,(P1482:R1482,S1482:AG1482)),0)</f>
        <v>4</v>
      </c>
      <c r="H1482" s="48">
        <f t="shared" si="835"/>
        <v>802</v>
      </c>
      <c r="I1482" s="163">
        <f t="shared" ref="I1482:I1545" si="851">H1482/C1482</f>
        <v>0.49567367119901112</v>
      </c>
      <c r="J1482" s="2"/>
      <c r="K1482" s="2">
        <f t="shared" si="836"/>
        <v>0</v>
      </c>
      <c r="L1482" s="2">
        <f t="shared" si="837"/>
        <v>0.11248454882571075</v>
      </c>
      <c r="M1482" s="2">
        <f t="shared" si="838"/>
        <v>0.60815822002472186</v>
      </c>
      <c r="N1482" s="2">
        <f t="shared" si="849"/>
        <v>0.10074165636588381</v>
      </c>
      <c r="O1482" s="2">
        <f t="shared" si="850"/>
        <v>0.17861557478368353</v>
      </c>
      <c r="Q1482" s="1">
        <v>182</v>
      </c>
      <c r="R1482" s="1">
        <v>984</v>
      </c>
      <c r="S1482" s="1">
        <v>163</v>
      </c>
      <c r="T1482" s="1">
        <v>174</v>
      </c>
      <c r="Y1482" s="1">
        <v>115</v>
      </c>
      <c r="AI1482" s="7">
        <f t="shared" si="839"/>
        <v>3</v>
      </c>
      <c r="AJ1482" s="7">
        <f t="shared" si="840"/>
        <v>0</v>
      </c>
      <c r="AK1482" s="7">
        <f t="shared" si="841"/>
        <v>0</v>
      </c>
      <c r="AL1482" s="7">
        <f t="shared" si="842"/>
        <v>0</v>
      </c>
      <c r="AM1482" s="2">
        <f t="shared" si="843"/>
        <v>0.10754017305315204</v>
      </c>
      <c r="AN1482" s="2">
        <f t="shared" si="844"/>
        <v>0</v>
      </c>
      <c r="AO1482" s="2">
        <f t="shared" si="845"/>
        <v>0</v>
      </c>
      <c r="AP1482" s="2">
        <f t="shared" si="846"/>
        <v>0</v>
      </c>
      <c r="AR1482" t="str">
        <f t="shared" si="847"/>
        <v>Bladen</v>
      </c>
      <c r="AS1482" t="s">
        <v>878</v>
      </c>
      <c r="AT1482" s="165">
        <v>7</v>
      </c>
      <c r="AV1482" s="91">
        <v>37</v>
      </c>
      <c r="AW1482" s="93">
        <v>17</v>
      </c>
      <c r="AX1482" s="99">
        <f t="shared" si="848"/>
        <v>37017</v>
      </c>
      <c r="AZ1482" s="7" t="s">
        <v>3053</v>
      </c>
      <c r="BA1482" t="s">
        <v>3290</v>
      </c>
    </row>
    <row r="1483" spans="1:53" ht="13" hidden="1" customHeight="1" outlineLevel="1">
      <c r="A1483" t="s">
        <v>1980</v>
      </c>
      <c r="B1483" t="s">
        <v>878</v>
      </c>
      <c r="C1483" s="1">
        <f t="shared" si="834"/>
        <v>14326</v>
      </c>
      <c r="D1483" s="7">
        <f>IF(P1483&gt;0,RANK(P1483,(P1483:R1483,S1483:AG1483)),0)</f>
        <v>0</v>
      </c>
      <c r="E1483" s="7">
        <f>IF(Q1483&gt;0,RANK(Q1483,(P1483:R1483,S1483:AG1483)),0)</f>
        <v>2</v>
      </c>
      <c r="F1483" s="7">
        <f>IF(R1483&gt;0,RANK(R1483,(P1483:R1483,S1483:AG1483)),0)</f>
        <v>1</v>
      </c>
      <c r="G1483" s="7">
        <f>IF(S1483&gt;0,RANK(S1483,(P1483:R1483,S1483:AG1483)),0)</f>
        <v>3</v>
      </c>
      <c r="H1483" s="48">
        <f t="shared" si="835"/>
        <v>9120</v>
      </c>
      <c r="I1483" s="163">
        <f t="shared" si="851"/>
        <v>0.63660477453580899</v>
      </c>
      <c r="J1483" s="2"/>
      <c r="K1483" s="2">
        <f t="shared" si="836"/>
        <v>0</v>
      </c>
      <c r="L1483" s="2">
        <f t="shared" si="837"/>
        <v>8.3693982968030156E-2</v>
      </c>
      <c r="M1483" s="2">
        <f t="shared" si="838"/>
        <v>0.7202987575038392</v>
      </c>
      <c r="N1483" s="2">
        <f t="shared" si="849"/>
        <v>8.0203825212899621E-2</v>
      </c>
      <c r="O1483" s="2">
        <f t="shared" si="850"/>
        <v>0.11580343431523107</v>
      </c>
      <c r="Q1483" s="1">
        <v>1199</v>
      </c>
      <c r="R1483" s="1">
        <v>10319</v>
      </c>
      <c r="S1483" s="1">
        <v>1149</v>
      </c>
      <c r="T1483" s="1">
        <v>1095</v>
      </c>
      <c r="Y1483" s="1">
        <v>564</v>
      </c>
      <c r="AI1483" s="7">
        <f t="shared" si="839"/>
        <v>4</v>
      </c>
      <c r="AJ1483" s="7">
        <f t="shared" si="840"/>
        <v>0</v>
      </c>
      <c r="AK1483" s="7">
        <f t="shared" si="841"/>
        <v>0</v>
      </c>
      <c r="AL1483" s="7">
        <f t="shared" si="842"/>
        <v>0</v>
      </c>
      <c r="AM1483" s="2">
        <f t="shared" si="843"/>
        <v>7.6434454837358654E-2</v>
      </c>
      <c r="AN1483" s="2">
        <f t="shared" si="844"/>
        <v>0</v>
      </c>
      <c r="AO1483" s="2">
        <f t="shared" si="845"/>
        <v>0</v>
      </c>
      <c r="AP1483" s="2">
        <f t="shared" si="846"/>
        <v>0</v>
      </c>
      <c r="AR1483" t="str">
        <f t="shared" si="847"/>
        <v>Brunswick</v>
      </c>
      <c r="AS1483" t="s">
        <v>878</v>
      </c>
      <c r="AT1483" s="165">
        <v>7</v>
      </c>
      <c r="AV1483" s="91">
        <v>37</v>
      </c>
      <c r="AW1483" s="93">
        <v>19</v>
      </c>
      <c r="AX1483" s="99">
        <f t="shared" si="848"/>
        <v>37019</v>
      </c>
      <c r="AZ1483" s="7" t="s">
        <v>3053</v>
      </c>
      <c r="BA1483" t="s">
        <v>3290</v>
      </c>
    </row>
    <row r="1484" spans="1:53" ht="13" hidden="1" customHeight="1" outlineLevel="1">
      <c r="A1484" t="s">
        <v>2973</v>
      </c>
      <c r="B1484" t="s">
        <v>878</v>
      </c>
      <c r="C1484" s="1">
        <f t="shared" si="834"/>
        <v>24043</v>
      </c>
      <c r="D1484" s="7">
        <f>IF(P1484&gt;0,RANK(P1484,(P1484:R1484,S1484:AG1484)),0)</f>
        <v>0</v>
      </c>
      <c r="E1484" s="7">
        <f>IF(Q1484&gt;0,RANK(Q1484,(P1484:R1484,S1484:AG1484)),0)</f>
        <v>4</v>
      </c>
      <c r="F1484" s="7">
        <f>IF(R1484&gt;0,RANK(R1484,(P1484:R1484,S1484:AG1484)),0)</f>
        <v>1</v>
      </c>
      <c r="G1484" s="7">
        <f>IF(S1484&gt;0,RANK(S1484,(P1484:R1484,S1484:AG1484)),0)</f>
        <v>2</v>
      </c>
      <c r="H1484" s="48">
        <f t="shared" si="835"/>
        <v>11589</v>
      </c>
      <c r="I1484" s="163">
        <f t="shared" si="851"/>
        <v>0.48201139624838829</v>
      </c>
      <c r="J1484" s="2"/>
      <c r="K1484" s="2">
        <f t="shared" si="836"/>
        <v>0</v>
      </c>
      <c r="L1484" s="2">
        <f t="shared" si="837"/>
        <v>6.3635985525932706E-2</v>
      </c>
      <c r="M1484" s="2">
        <f t="shared" si="838"/>
        <v>0.61822567899180636</v>
      </c>
      <c r="N1484" s="2">
        <f t="shared" si="849"/>
        <v>0.13621428274341804</v>
      </c>
      <c r="O1484" s="2">
        <f t="shared" si="850"/>
        <v>0.18192405273884285</v>
      </c>
      <c r="Q1484" s="1">
        <v>1530</v>
      </c>
      <c r="R1484" s="1">
        <v>14864</v>
      </c>
      <c r="S1484" s="1">
        <v>3275</v>
      </c>
      <c r="T1484" s="1">
        <v>3085</v>
      </c>
      <c r="Y1484" s="1">
        <v>1289</v>
      </c>
      <c r="AI1484" s="7">
        <f t="shared" si="839"/>
        <v>3</v>
      </c>
      <c r="AJ1484" s="7">
        <f t="shared" si="840"/>
        <v>0</v>
      </c>
      <c r="AK1484" s="7">
        <f t="shared" si="841"/>
        <v>0</v>
      </c>
      <c r="AL1484" s="7">
        <f t="shared" si="842"/>
        <v>0</v>
      </c>
      <c r="AM1484" s="2">
        <f t="shared" si="843"/>
        <v>0.12831177473692967</v>
      </c>
      <c r="AN1484" s="2">
        <f t="shared" si="844"/>
        <v>0</v>
      </c>
      <c r="AO1484" s="2">
        <f t="shared" si="845"/>
        <v>0</v>
      </c>
      <c r="AP1484" s="2">
        <f t="shared" si="846"/>
        <v>0</v>
      </c>
      <c r="AR1484" t="str">
        <f t="shared" si="847"/>
        <v>Buncombe</v>
      </c>
      <c r="AS1484" t="s">
        <v>878</v>
      </c>
      <c r="AT1484" s="165"/>
      <c r="AV1484" s="91">
        <v>37</v>
      </c>
      <c r="AW1484" s="93">
        <v>21</v>
      </c>
      <c r="AX1484" s="99">
        <f t="shared" si="848"/>
        <v>37021</v>
      </c>
      <c r="AZ1484" s="7" t="s">
        <v>3053</v>
      </c>
      <c r="BA1484" t="s">
        <v>3290</v>
      </c>
    </row>
    <row r="1485" spans="1:53" ht="13" hidden="1" customHeight="1" outlineLevel="1">
      <c r="A1485" t="s">
        <v>1763</v>
      </c>
      <c r="B1485" t="s">
        <v>878</v>
      </c>
      <c r="C1485" s="1">
        <f t="shared" si="834"/>
        <v>10203</v>
      </c>
      <c r="D1485" s="7">
        <f>IF(P1485&gt;0,RANK(P1485,(P1485:R1485,S1485:AG1485)),0)</f>
        <v>0</v>
      </c>
      <c r="E1485" s="7">
        <f>IF(Q1485&gt;0,RANK(Q1485,(P1485:R1485,S1485:AG1485)),0)</f>
        <v>3</v>
      </c>
      <c r="F1485" s="7">
        <f>IF(R1485&gt;0,RANK(R1485,(P1485:R1485,S1485:AG1485)),0)</f>
        <v>1</v>
      </c>
      <c r="G1485" s="7">
        <f>IF(S1485&gt;0,RANK(S1485,(P1485:R1485,S1485:AG1485)),0)</f>
        <v>4</v>
      </c>
      <c r="H1485" s="48">
        <f t="shared" si="835"/>
        <v>5013</v>
      </c>
      <c r="I1485" s="163">
        <f t="shared" si="851"/>
        <v>0.49132608056453986</v>
      </c>
      <c r="J1485" s="2"/>
      <c r="K1485" s="2">
        <f t="shared" si="836"/>
        <v>0</v>
      </c>
      <c r="L1485" s="2">
        <f t="shared" si="837"/>
        <v>9.5756150151916103E-2</v>
      </c>
      <c r="M1485" s="2">
        <f t="shared" si="838"/>
        <v>0.61932764873076551</v>
      </c>
      <c r="N1485" s="2">
        <f t="shared" si="849"/>
        <v>9.0855630696853873E-2</v>
      </c>
      <c r="O1485" s="2">
        <f t="shared" si="850"/>
        <v>0.19406057042046454</v>
      </c>
      <c r="Q1485" s="1">
        <v>977</v>
      </c>
      <c r="R1485" s="1">
        <v>6319</v>
      </c>
      <c r="S1485" s="1">
        <v>927</v>
      </c>
      <c r="T1485" s="1">
        <v>1306</v>
      </c>
      <c r="Y1485" s="1">
        <v>674</v>
      </c>
      <c r="AI1485" s="7">
        <f t="shared" si="839"/>
        <v>2</v>
      </c>
      <c r="AJ1485" s="7">
        <f t="shared" si="840"/>
        <v>0</v>
      </c>
      <c r="AK1485" s="7">
        <f t="shared" si="841"/>
        <v>0</v>
      </c>
      <c r="AL1485" s="7">
        <f t="shared" si="842"/>
        <v>0</v>
      </c>
      <c r="AM1485" s="2">
        <f t="shared" si="843"/>
        <v>0.12800156816622563</v>
      </c>
      <c r="AN1485" s="2">
        <f t="shared" si="844"/>
        <v>0</v>
      </c>
      <c r="AO1485" s="2">
        <f t="shared" si="845"/>
        <v>0</v>
      </c>
      <c r="AP1485" s="2">
        <f t="shared" si="846"/>
        <v>0</v>
      </c>
      <c r="AR1485" t="str">
        <f t="shared" si="847"/>
        <v>Burke</v>
      </c>
      <c r="AS1485" t="s">
        <v>878</v>
      </c>
      <c r="AT1485" s="165">
        <v>11</v>
      </c>
      <c r="AV1485" s="91">
        <v>37</v>
      </c>
      <c r="AW1485" s="93">
        <v>23</v>
      </c>
      <c r="AX1485" s="99">
        <f t="shared" si="848"/>
        <v>37023</v>
      </c>
      <c r="AZ1485" s="7" t="s">
        <v>3053</v>
      </c>
      <c r="BA1485" t="s">
        <v>3290</v>
      </c>
    </row>
    <row r="1486" spans="1:53" ht="13" hidden="1" customHeight="1" outlineLevel="1">
      <c r="A1486" t="s">
        <v>2016</v>
      </c>
      <c r="B1486" t="s">
        <v>878</v>
      </c>
      <c r="C1486" s="1">
        <f t="shared" si="834"/>
        <v>22069</v>
      </c>
      <c r="D1486" s="7">
        <f>IF(P1486&gt;0,RANK(P1486,(P1486:R1486,S1486:AG1486)),0)</f>
        <v>0</v>
      </c>
      <c r="E1486" s="7">
        <f>IF(Q1486&gt;0,RANK(Q1486,(P1486:R1486,S1486:AG1486)),0)</f>
        <v>4</v>
      </c>
      <c r="F1486" s="7">
        <f>IF(R1486&gt;0,RANK(R1486,(P1486:R1486,S1486:AG1486)),0)</f>
        <v>1</v>
      </c>
      <c r="G1486" s="7">
        <f>IF(S1486&gt;0,RANK(S1486,(P1486:R1486,S1486:AG1486)),0)</f>
        <v>2</v>
      </c>
      <c r="H1486" s="48">
        <f t="shared" si="835"/>
        <v>11030</v>
      </c>
      <c r="I1486" s="163">
        <f t="shared" si="851"/>
        <v>0.49979609406860304</v>
      </c>
      <c r="J1486" s="2"/>
      <c r="K1486" s="2">
        <f t="shared" si="836"/>
        <v>0</v>
      </c>
      <c r="L1486" s="2">
        <f t="shared" si="837"/>
        <v>7.9115501382029094E-2</v>
      </c>
      <c r="M1486" s="2">
        <f t="shared" si="838"/>
        <v>0.62440527436675886</v>
      </c>
      <c r="N1486" s="2">
        <f t="shared" si="849"/>
        <v>0.12460918029815578</v>
      </c>
      <c r="O1486" s="2">
        <f t="shared" si="850"/>
        <v>0.17187004395305633</v>
      </c>
      <c r="Q1486" s="1">
        <v>1746</v>
      </c>
      <c r="R1486" s="1">
        <v>13780</v>
      </c>
      <c r="S1486" s="1">
        <v>2750</v>
      </c>
      <c r="T1486" s="1">
        <v>2543</v>
      </c>
      <c r="Y1486" s="48">
        <v>1250</v>
      </c>
      <c r="AI1486" s="7">
        <f t="shared" si="839"/>
        <v>3</v>
      </c>
      <c r="AJ1486" s="7">
        <f t="shared" si="840"/>
        <v>0</v>
      </c>
      <c r="AK1486" s="7">
        <f t="shared" si="841"/>
        <v>0</v>
      </c>
      <c r="AL1486" s="7">
        <f t="shared" si="842"/>
        <v>0</v>
      </c>
      <c r="AM1486" s="2">
        <f t="shared" si="843"/>
        <v>0.1152295074538946</v>
      </c>
      <c r="AN1486" s="2">
        <f t="shared" si="844"/>
        <v>0</v>
      </c>
      <c r="AO1486" s="2">
        <f t="shared" si="845"/>
        <v>0</v>
      </c>
      <c r="AP1486" s="2">
        <f t="shared" si="846"/>
        <v>0</v>
      </c>
      <c r="AR1486" t="str">
        <f t="shared" si="847"/>
        <v>Cabarrus</v>
      </c>
      <c r="AS1486" t="s">
        <v>878</v>
      </c>
      <c r="AT1486" s="165"/>
      <c r="AV1486" s="91">
        <v>37</v>
      </c>
      <c r="AW1486" s="93">
        <v>25</v>
      </c>
      <c r="AX1486" s="99">
        <f t="shared" si="848"/>
        <v>37025</v>
      </c>
      <c r="AZ1486" s="7" t="s">
        <v>3053</v>
      </c>
      <c r="BA1486" t="s">
        <v>3290</v>
      </c>
    </row>
    <row r="1487" spans="1:53" ht="13" hidden="1" customHeight="1" outlineLevel="1">
      <c r="A1487" t="s">
        <v>471</v>
      </c>
      <c r="B1487" t="s">
        <v>878</v>
      </c>
      <c r="C1487" s="1">
        <f t="shared" si="834"/>
        <v>13008</v>
      </c>
      <c r="D1487" s="7">
        <f>IF(P1487&gt;0,RANK(P1487,(P1487:R1487,S1487:AG1487)),0)</f>
        <v>0</v>
      </c>
      <c r="E1487" s="7">
        <f>IF(Q1487&gt;0,RANK(Q1487,(P1487:R1487,S1487:AG1487)),0)</f>
        <v>4</v>
      </c>
      <c r="F1487" s="7">
        <f>IF(R1487&gt;0,RANK(R1487,(P1487:R1487,S1487:AG1487)),0)</f>
        <v>1</v>
      </c>
      <c r="G1487" s="7">
        <f>IF(S1487&gt;0,RANK(S1487,(P1487:R1487,S1487:AG1487)),0)</f>
        <v>2</v>
      </c>
      <c r="H1487" s="48">
        <f t="shared" si="835"/>
        <v>6240</v>
      </c>
      <c r="I1487" s="163">
        <f t="shared" si="851"/>
        <v>0.47970479704797048</v>
      </c>
      <c r="J1487" s="2"/>
      <c r="K1487" s="2">
        <f t="shared" si="836"/>
        <v>0</v>
      </c>
      <c r="L1487" s="2">
        <f t="shared" si="837"/>
        <v>8.9637146371463708E-2</v>
      </c>
      <c r="M1487" s="2">
        <f t="shared" si="838"/>
        <v>0.60255227552275525</v>
      </c>
      <c r="N1487" s="2">
        <f t="shared" si="849"/>
        <v>0.12284747847478475</v>
      </c>
      <c r="O1487" s="2">
        <f t="shared" si="850"/>
        <v>0.1849630996309963</v>
      </c>
      <c r="Q1487" s="1">
        <v>1166</v>
      </c>
      <c r="R1487" s="1">
        <v>7838</v>
      </c>
      <c r="S1487" s="1">
        <v>1598</v>
      </c>
      <c r="T1487" s="1">
        <v>1465</v>
      </c>
      <c r="Y1487" s="1">
        <v>941</v>
      </c>
      <c r="AI1487" s="7">
        <f t="shared" si="839"/>
        <v>3</v>
      </c>
      <c r="AJ1487" s="7">
        <f t="shared" si="840"/>
        <v>0</v>
      </c>
      <c r="AK1487" s="7">
        <f t="shared" si="841"/>
        <v>0</v>
      </c>
      <c r="AL1487" s="7">
        <f t="shared" si="842"/>
        <v>0</v>
      </c>
      <c r="AM1487" s="2">
        <f t="shared" si="843"/>
        <v>0.1126230012300123</v>
      </c>
      <c r="AN1487" s="2">
        <f t="shared" si="844"/>
        <v>0</v>
      </c>
      <c r="AO1487" s="2">
        <f t="shared" si="845"/>
        <v>0</v>
      </c>
      <c r="AP1487" s="2">
        <f t="shared" si="846"/>
        <v>0</v>
      </c>
      <c r="AR1487" t="str">
        <f t="shared" si="847"/>
        <v>Caldwell</v>
      </c>
      <c r="AS1487" t="s">
        <v>878</v>
      </c>
      <c r="AT1487" s="165">
        <v>11</v>
      </c>
      <c r="AV1487" s="91">
        <v>37</v>
      </c>
      <c r="AW1487" s="93">
        <v>27</v>
      </c>
      <c r="AX1487" s="99">
        <f t="shared" si="848"/>
        <v>37027</v>
      </c>
      <c r="AZ1487" s="7" t="s">
        <v>3053</v>
      </c>
      <c r="BA1487" t="s">
        <v>3290</v>
      </c>
    </row>
    <row r="1488" spans="1:53" ht="13" hidden="1" customHeight="1" outlineLevel="1">
      <c r="A1488" t="s">
        <v>1588</v>
      </c>
      <c r="B1488" t="s">
        <v>878</v>
      </c>
      <c r="C1488" s="1">
        <f t="shared" si="834"/>
        <v>638</v>
      </c>
      <c r="D1488" s="7">
        <f>IF(P1488&gt;0,RANK(P1488,(P1488:R1488,S1488:AG1488)),0)</f>
        <v>0</v>
      </c>
      <c r="E1488" s="7">
        <f>IF(Q1488&gt;0,RANK(Q1488,(P1488:R1488,S1488:AG1488)),0)</f>
        <v>4</v>
      </c>
      <c r="F1488" s="7">
        <f>IF(R1488&gt;0,RANK(R1488,(P1488:R1488,S1488:AG1488)),0)</f>
        <v>1</v>
      </c>
      <c r="G1488" s="7">
        <f>IF(S1488&gt;0,RANK(S1488,(P1488:R1488,S1488:AG1488)),0)</f>
        <v>2</v>
      </c>
      <c r="H1488" s="48">
        <f t="shared" si="835"/>
        <v>349</v>
      </c>
      <c r="I1488" s="163">
        <f t="shared" si="851"/>
        <v>0.54702194357366773</v>
      </c>
      <c r="J1488" s="2"/>
      <c r="K1488" s="2">
        <f t="shared" si="836"/>
        <v>0</v>
      </c>
      <c r="L1488" s="2">
        <f t="shared" si="837"/>
        <v>6.7398119122257058E-2</v>
      </c>
      <c r="M1488" s="2">
        <f t="shared" si="838"/>
        <v>0.67241379310344829</v>
      </c>
      <c r="N1488" s="2">
        <f t="shared" si="849"/>
        <v>0.12539184952978055</v>
      </c>
      <c r="O1488" s="2">
        <f t="shared" si="850"/>
        <v>0.13479623824451414</v>
      </c>
      <c r="Q1488" s="1">
        <v>43</v>
      </c>
      <c r="R1488" s="1">
        <v>429</v>
      </c>
      <c r="S1488" s="1">
        <v>80</v>
      </c>
      <c r="T1488" s="1">
        <v>51</v>
      </c>
      <c r="Y1488" s="1">
        <v>35</v>
      </c>
      <c r="AI1488" s="7">
        <f t="shared" si="839"/>
        <v>3</v>
      </c>
      <c r="AJ1488" s="7">
        <f t="shared" si="840"/>
        <v>0</v>
      </c>
      <c r="AK1488" s="7">
        <f t="shared" si="841"/>
        <v>0</v>
      </c>
      <c r="AL1488" s="7">
        <f t="shared" si="842"/>
        <v>0</v>
      </c>
      <c r="AM1488" s="2">
        <f t="shared" si="843"/>
        <v>7.9937304075235111E-2</v>
      </c>
      <c r="AN1488" s="2">
        <f t="shared" si="844"/>
        <v>0</v>
      </c>
      <c r="AO1488" s="2">
        <f t="shared" si="845"/>
        <v>0</v>
      </c>
      <c r="AP1488" s="2">
        <f t="shared" si="846"/>
        <v>0</v>
      </c>
      <c r="AR1488" t="str">
        <f t="shared" si="847"/>
        <v>Camden</v>
      </c>
      <c r="AS1488" t="s">
        <v>878</v>
      </c>
      <c r="AT1488" s="165">
        <v>3</v>
      </c>
      <c r="AV1488" s="91">
        <v>37</v>
      </c>
      <c r="AW1488" s="93">
        <v>29</v>
      </c>
      <c r="AX1488" s="99">
        <f t="shared" si="848"/>
        <v>37029</v>
      </c>
      <c r="AZ1488" s="7" t="s">
        <v>3053</v>
      </c>
      <c r="BA1488" t="s">
        <v>3290</v>
      </c>
    </row>
    <row r="1489" spans="1:53" ht="13" hidden="1" customHeight="1" outlineLevel="1">
      <c r="A1489" t="s">
        <v>241</v>
      </c>
      <c r="B1489" t="s">
        <v>878</v>
      </c>
      <c r="C1489" s="1">
        <f t="shared" si="834"/>
        <v>10955</v>
      </c>
      <c r="D1489" s="7">
        <f>IF(P1489&gt;0,RANK(P1489,(P1489:R1489,S1489:AG1489)),0)</f>
        <v>0</v>
      </c>
      <c r="E1489" s="7">
        <f>IF(Q1489&gt;0,RANK(Q1489,(P1489:R1489,S1489:AG1489)),0)</f>
        <v>4</v>
      </c>
      <c r="F1489" s="7">
        <f>IF(R1489&gt;0,RANK(R1489,(P1489:R1489,S1489:AG1489)),0)</f>
        <v>1</v>
      </c>
      <c r="G1489" s="7">
        <f>IF(S1489&gt;0,RANK(S1489,(P1489:R1489,S1489:AG1489)),0)</f>
        <v>2</v>
      </c>
      <c r="H1489" s="48">
        <f t="shared" si="835"/>
        <v>7177</v>
      </c>
      <c r="I1489" s="163">
        <f t="shared" si="851"/>
        <v>0.65513464171611135</v>
      </c>
      <c r="J1489" s="2"/>
      <c r="K1489" s="2">
        <f t="shared" si="836"/>
        <v>0</v>
      </c>
      <c r="L1489" s="2">
        <f t="shared" si="837"/>
        <v>7.4577818347786401E-2</v>
      </c>
      <c r="M1489" s="2">
        <f t="shared" si="838"/>
        <v>0.73281606572341396</v>
      </c>
      <c r="N1489" s="2">
        <f t="shared" si="849"/>
        <v>7.7681424007302602E-2</v>
      </c>
      <c r="O1489" s="2">
        <f t="shared" si="850"/>
        <v>0.11492469192149701</v>
      </c>
      <c r="Q1489" s="1">
        <v>817</v>
      </c>
      <c r="R1489" s="1">
        <v>8028</v>
      </c>
      <c r="S1489" s="1">
        <v>851</v>
      </c>
      <c r="T1489" s="1">
        <v>821</v>
      </c>
      <c r="Y1489" s="48">
        <v>438</v>
      </c>
      <c r="AI1489" s="7">
        <f t="shared" si="839"/>
        <v>3</v>
      </c>
      <c r="AJ1489" s="7">
        <f t="shared" si="840"/>
        <v>0</v>
      </c>
      <c r="AK1489" s="7">
        <f t="shared" si="841"/>
        <v>0</v>
      </c>
      <c r="AL1489" s="7">
        <f t="shared" si="842"/>
        <v>0</v>
      </c>
      <c r="AM1489" s="2">
        <f t="shared" si="843"/>
        <v>7.4942948425376535E-2</v>
      </c>
      <c r="AN1489" s="2">
        <f t="shared" si="844"/>
        <v>0</v>
      </c>
      <c r="AO1489" s="2">
        <f t="shared" si="845"/>
        <v>0</v>
      </c>
      <c r="AP1489" s="2">
        <f t="shared" si="846"/>
        <v>0</v>
      </c>
      <c r="AR1489" t="str">
        <f t="shared" si="847"/>
        <v>Carteret</v>
      </c>
      <c r="AS1489" t="s">
        <v>878</v>
      </c>
      <c r="AT1489" s="165">
        <v>3</v>
      </c>
      <c r="AV1489" s="91">
        <v>37</v>
      </c>
      <c r="AW1489" s="93">
        <v>31</v>
      </c>
      <c r="AX1489" s="99">
        <f t="shared" si="848"/>
        <v>37031</v>
      </c>
      <c r="AZ1489" s="7" t="s">
        <v>3053</v>
      </c>
      <c r="BA1489" t="s">
        <v>3290</v>
      </c>
    </row>
    <row r="1490" spans="1:53" ht="13" hidden="1" customHeight="1" outlineLevel="1">
      <c r="A1490" t="s">
        <v>19</v>
      </c>
      <c r="B1490" t="s">
        <v>878</v>
      </c>
      <c r="C1490" s="1">
        <f t="shared" si="834"/>
        <v>1489</v>
      </c>
      <c r="D1490" s="7">
        <f>IF(P1490&gt;0,RANK(P1490,(P1490:R1490,S1490:AG1490)),0)</f>
        <v>0</v>
      </c>
      <c r="E1490" s="7">
        <f>IF(Q1490&gt;0,RANK(Q1490,(P1490:R1490,S1490:AG1490)),0)</f>
        <v>4</v>
      </c>
      <c r="F1490" s="7">
        <f>IF(R1490&gt;0,RANK(R1490,(P1490:R1490,S1490:AG1490)),0)</f>
        <v>1</v>
      </c>
      <c r="G1490" s="7">
        <f>IF(S1490&gt;0,RANK(S1490,(P1490:R1490,S1490:AG1490)),0)</f>
        <v>2</v>
      </c>
      <c r="H1490" s="48">
        <f t="shared" si="835"/>
        <v>838</v>
      </c>
      <c r="I1490" s="163">
        <f t="shared" si="851"/>
        <v>0.56279382135661515</v>
      </c>
      <c r="J1490" s="2"/>
      <c r="K1490" s="2">
        <f t="shared" si="836"/>
        <v>0</v>
      </c>
      <c r="L1490" s="2">
        <f t="shared" si="837"/>
        <v>8.2605775688381469E-2</v>
      </c>
      <c r="M1490" s="2">
        <f t="shared" si="838"/>
        <v>0.67293485560779043</v>
      </c>
      <c r="N1490" s="2">
        <f t="shared" si="849"/>
        <v>0.11014103425117529</v>
      </c>
      <c r="O1490" s="2">
        <f t="shared" si="850"/>
        <v>0.13431833445265284</v>
      </c>
      <c r="Q1490" s="1">
        <v>123</v>
      </c>
      <c r="R1490" s="1">
        <v>1002</v>
      </c>
      <c r="S1490" s="1">
        <v>164</v>
      </c>
      <c r="T1490" s="1">
        <v>135</v>
      </c>
      <c r="Y1490" s="1">
        <v>65</v>
      </c>
      <c r="AI1490" s="7">
        <f t="shared" si="839"/>
        <v>3</v>
      </c>
      <c r="AJ1490" s="7">
        <f t="shared" si="840"/>
        <v>0</v>
      </c>
      <c r="AK1490" s="7">
        <f t="shared" si="841"/>
        <v>0</v>
      </c>
      <c r="AL1490" s="7">
        <f t="shared" si="842"/>
        <v>0</v>
      </c>
      <c r="AM1490" s="2">
        <f t="shared" si="843"/>
        <v>9.0664875755540636E-2</v>
      </c>
      <c r="AN1490" s="2">
        <f t="shared" si="844"/>
        <v>0</v>
      </c>
      <c r="AO1490" s="2">
        <f t="shared" si="845"/>
        <v>0</v>
      </c>
      <c r="AP1490" s="2">
        <f t="shared" si="846"/>
        <v>0</v>
      </c>
      <c r="AR1490" t="str">
        <f t="shared" si="847"/>
        <v>Caswell</v>
      </c>
      <c r="AS1490" t="s">
        <v>878</v>
      </c>
      <c r="AT1490" s="165">
        <v>6</v>
      </c>
      <c r="AV1490" s="91">
        <v>37</v>
      </c>
      <c r="AW1490" s="93">
        <v>33</v>
      </c>
      <c r="AX1490" s="99">
        <f t="shared" si="848"/>
        <v>37033</v>
      </c>
      <c r="AZ1490" s="7" t="s">
        <v>3053</v>
      </c>
      <c r="BA1490" t="s">
        <v>3290</v>
      </c>
    </row>
    <row r="1491" spans="1:53" ht="13" hidden="1" customHeight="1" outlineLevel="1">
      <c r="A1491" t="s">
        <v>1966</v>
      </c>
      <c r="B1491" t="s">
        <v>878</v>
      </c>
      <c r="C1491" s="1">
        <f t="shared" si="834"/>
        <v>23055</v>
      </c>
      <c r="D1491" s="7">
        <f>IF(P1491&gt;0,RANK(P1491,(P1491:R1491,S1491:AG1491)),0)</f>
        <v>0</v>
      </c>
      <c r="E1491" s="7">
        <f>IF(Q1491&gt;0,RANK(Q1491,(P1491:R1491,S1491:AG1491)),0)</f>
        <v>4</v>
      </c>
      <c r="F1491" s="7">
        <f>IF(R1491&gt;0,RANK(R1491,(P1491:R1491,S1491:AG1491)),0)</f>
        <v>1</v>
      </c>
      <c r="G1491" s="7">
        <f>IF(S1491&gt;0,RANK(S1491,(P1491:R1491,S1491:AG1491)),0)</f>
        <v>3</v>
      </c>
      <c r="H1491" s="48">
        <f t="shared" si="835"/>
        <v>11710</v>
      </c>
      <c r="I1491" s="163">
        <f t="shared" si="851"/>
        <v>0.50791585339405765</v>
      </c>
      <c r="J1491" s="2"/>
      <c r="K1491" s="2">
        <f t="shared" si="836"/>
        <v>0</v>
      </c>
      <c r="L1491" s="2">
        <f t="shared" si="837"/>
        <v>8.5144220342658866E-2</v>
      </c>
      <c r="M1491" s="2">
        <f t="shared" si="838"/>
        <v>0.63105617002819347</v>
      </c>
      <c r="N1491" s="2">
        <f t="shared" si="849"/>
        <v>0.10088917805248319</v>
      </c>
      <c r="O1491" s="2">
        <f t="shared" si="850"/>
        <v>0.18291043157666442</v>
      </c>
      <c r="Q1491" s="1">
        <v>1963</v>
      </c>
      <c r="R1491" s="1">
        <v>14549</v>
      </c>
      <c r="S1491" s="1">
        <v>2326</v>
      </c>
      <c r="T1491" s="1">
        <v>2839</v>
      </c>
      <c r="Y1491" s="1">
        <v>1378</v>
      </c>
      <c r="AI1491" s="7">
        <f t="shared" si="839"/>
        <v>2</v>
      </c>
      <c r="AJ1491" s="7">
        <f t="shared" si="840"/>
        <v>0</v>
      </c>
      <c r="AK1491" s="7">
        <f t="shared" si="841"/>
        <v>0</v>
      </c>
      <c r="AL1491" s="7">
        <f t="shared" si="842"/>
        <v>0</v>
      </c>
      <c r="AM1491" s="2">
        <f t="shared" si="843"/>
        <v>0.12314031663413576</v>
      </c>
      <c r="AN1491" s="2">
        <f t="shared" si="844"/>
        <v>0</v>
      </c>
      <c r="AO1491" s="2">
        <f t="shared" si="845"/>
        <v>0</v>
      </c>
      <c r="AP1491" s="2">
        <f t="shared" si="846"/>
        <v>0</v>
      </c>
      <c r="AR1491" t="str">
        <f t="shared" si="847"/>
        <v>Catawba</v>
      </c>
      <c r="AS1491" t="s">
        <v>878</v>
      </c>
      <c r="AT1491" s="165"/>
      <c r="AV1491" s="91">
        <v>37</v>
      </c>
      <c r="AW1491" s="93">
        <v>35</v>
      </c>
      <c r="AX1491" s="99">
        <f t="shared" si="848"/>
        <v>37035</v>
      </c>
      <c r="AZ1491" s="7" t="s">
        <v>3053</v>
      </c>
      <c r="BA1491" t="s">
        <v>3290</v>
      </c>
    </row>
    <row r="1492" spans="1:53" ht="13" hidden="1" customHeight="1" outlineLevel="1">
      <c r="A1492" t="s">
        <v>1309</v>
      </c>
      <c r="B1492" t="s">
        <v>878</v>
      </c>
      <c r="C1492" s="1">
        <f t="shared" si="834"/>
        <v>6993</v>
      </c>
      <c r="D1492" s="7">
        <f>IF(P1492&gt;0,RANK(P1492,(P1492:R1492,S1492:AG1492)),0)</f>
        <v>0</v>
      </c>
      <c r="E1492" s="7">
        <f>IF(Q1492&gt;0,RANK(Q1492,(P1492:R1492,S1492:AG1492)),0)</f>
        <v>4</v>
      </c>
      <c r="F1492" s="7">
        <f>IF(R1492&gt;0,RANK(R1492,(P1492:R1492,S1492:AG1492)),0)</f>
        <v>1</v>
      </c>
      <c r="G1492" s="7">
        <f>IF(S1492&gt;0,RANK(S1492,(P1492:R1492,S1492:AG1492)),0)</f>
        <v>2</v>
      </c>
      <c r="H1492" s="48">
        <f t="shared" si="835"/>
        <v>4228</v>
      </c>
      <c r="I1492" s="163">
        <f t="shared" si="851"/>
        <v>0.60460460460460463</v>
      </c>
      <c r="J1492" s="2"/>
      <c r="K1492" s="2">
        <f t="shared" si="836"/>
        <v>0</v>
      </c>
      <c r="L1492" s="2">
        <f t="shared" si="837"/>
        <v>6.7353067353067356E-2</v>
      </c>
      <c r="M1492" s="2">
        <f t="shared" si="838"/>
        <v>0.7047047047047047</v>
      </c>
      <c r="N1492" s="2">
        <f t="shared" si="849"/>
        <v>0.10010010010010011</v>
      </c>
      <c r="O1492" s="2">
        <f t="shared" si="850"/>
        <v>0.12784212784212784</v>
      </c>
      <c r="Q1492" s="1">
        <v>471</v>
      </c>
      <c r="R1492" s="1">
        <v>4928</v>
      </c>
      <c r="S1492" s="1">
        <v>700</v>
      </c>
      <c r="T1492" s="1">
        <v>615</v>
      </c>
      <c r="Y1492" s="1">
        <v>279</v>
      </c>
      <c r="AI1492" s="7">
        <f t="shared" si="839"/>
        <v>3</v>
      </c>
      <c r="AJ1492" s="7">
        <f t="shared" si="840"/>
        <v>0</v>
      </c>
      <c r="AK1492" s="7">
        <f t="shared" si="841"/>
        <v>0</v>
      </c>
      <c r="AL1492" s="7">
        <f t="shared" si="842"/>
        <v>0</v>
      </c>
      <c r="AM1492" s="2">
        <f t="shared" si="843"/>
        <v>8.7945087945087944E-2</v>
      </c>
      <c r="AN1492" s="2">
        <f t="shared" si="844"/>
        <v>0</v>
      </c>
      <c r="AO1492" s="2">
        <f t="shared" si="845"/>
        <v>0</v>
      </c>
      <c r="AP1492" s="2">
        <f t="shared" si="846"/>
        <v>0</v>
      </c>
      <c r="AR1492" t="str">
        <f t="shared" si="847"/>
        <v>Chatham</v>
      </c>
      <c r="AS1492" t="s">
        <v>878</v>
      </c>
      <c r="AT1492" s="165"/>
      <c r="AV1492" s="91">
        <v>37</v>
      </c>
      <c r="AW1492" s="93">
        <v>37</v>
      </c>
      <c r="AX1492" s="99">
        <f t="shared" si="848"/>
        <v>37037</v>
      </c>
      <c r="AZ1492" s="7" t="s">
        <v>3053</v>
      </c>
      <c r="BA1492" t="s">
        <v>3290</v>
      </c>
    </row>
    <row r="1493" spans="1:53" ht="13" hidden="1" customHeight="1" outlineLevel="1">
      <c r="A1493" t="s">
        <v>10</v>
      </c>
      <c r="B1493" t="s">
        <v>878</v>
      </c>
      <c r="C1493" s="1">
        <f t="shared" si="834"/>
        <v>3893</v>
      </c>
      <c r="D1493" s="7">
        <f>IF(P1493&gt;0,RANK(P1493,(P1493:R1493,S1493:AG1493)),0)</f>
        <v>0</v>
      </c>
      <c r="E1493" s="7">
        <f>IF(Q1493&gt;0,RANK(Q1493,(P1493:R1493,S1493:AG1493)),0)</f>
        <v>3</v>
      </c>
      <c r="F1493" s="7">
        <f>IF(R1493&gt;0,RANK(R1493,(P1493:R1493,S1493:AG1493)),0)</f>
        <v>1</v>
      </c>
      <c r="G1493" s="7">
        <f>IF(S1493&gt;0,RANK(S1493,(P1493:R1493,S1493:AG1493)),0)</f>
        <v>2</v>
      </c>
      <c r="H1493" s="48">
        <f t="shared" si="835"/>
        <v>2167</v>
      </c>
      <c r="I1493" s="163">
        <f t="shared" si="851"/>
        <v>0.55664012329822754</v>
      </c>
      <c r="J1493" s="2"/>
      <c r="K1493" s="2">
        <f t="shared" si="836"/>
        <v>0</v>
      </c>
      <c r="L1493" s="2">
        <f t="shared" si="837"/>
        <v>9.8124839455432822E-2</v>
      </c>
      <c r="M1493" s="2">
        <f t="shared" si="838"/>
        <v>0.65759054713588494</v>
      </c>
      <c r="N1493" s="2">
        <f t="shared" si="849"/>
        <v>0.10095042383765733</v>
      </c>
      <c r="O1493" s="2">
        <f t="shared" si="850"/>
        <v>0.14333418957102489</v>
      </c>
      <c r="Q1493" s="1">
        <v>382</v>
      </c>
      <c r="R1493" s="1">
        <v>2560</v>
      </c>
      <c r="S1493" s="1">
        <v>393</v>
      </c>
      <c r="T1493" s="1">
        <v>374</v>
      </c>
      <c r="Y1493" s="1">
        <v>184</v>
      </c>
      <c r="AI1493" s="7">
        <f t="shared" si="839"/>
        <v>4</v>
      </c>
      <c r="AJ1493" s="7">
        <f t="shared" si="840"/>
        <v>0</v>
      </c>
      <c r="AK1493" s="7">
        <f t="shared" si="841"/>
        <v>0</v>
      </c>
      <c r="AL1493" s="7">
        <f t="shared" si="842"/>
        <v>0</v>
      </c>
      <c r="AM1493" s="2">
        <f t="shared" si="843"/>
        <v>9.606986899563319E-2</v>
      </c>
      <c r="AN1493" s="2">
        <f t="shared" si="844"/>
        <v>0</v>
      </c>
      <c r="AO1493" s="2">
        <f t="shared" si="845"/>
        <v>0</v>
      </c>
      <c r="AP1493" s="2">
        <f t="shared" si="846"/>
        <v>0</v>
      </c>
      <c r="AR1493" t="str">
        <f t="shared" si="847"/>
        <v>Cherokee</v>
      </c>
      <c r="AS1493" t="s">
        <v>878</v>
      </c>
      <c r="AT1493" s="165">
        <v>11</v>
      </c>
      <c r="AV1493" s="91">
        <v>37</v>
      </c>
      <c r="AW1493" s="93">
        <v>39</v>
      </c>
      <c r="AX1493" s="99">
        <f t="shared" si="848"/>
        <v>37039</v>
      </c>
      <c r="AZ1493" s="7" t="s">
        <v>3053</v>
      </c>
      <c r="BA1493" t="s">
        <v>3290</v>
      </c>
    </row>
    <row r="1494" spans="1:53" ht="13" hidden="1" customHeight="1" outlineLevel="1">
      <c r="A1494" t="s">
        <v>3249</v>
      </c>
      <c r="B1494" t="s">
        <v>878</v>
      </c>
      <c r="C1494" s="1">
        <f t="shared" si="834"/>
        <v>1386</v>
      </c>
      <c r="D1494" s="7">
        <f>IF(P1494&gt;0,RANK(P1494,(P1494:R1494,S1494:AG1494)),0)</f>
        <v>0</v>
      </c>
      <c r="E1494" s="7">
        <f>IF(Q1494&gt;0,RANK(Q1494,(P1494:R1494,S1494:AG1494)),0)</f>
        <v>4</v>
      </c>
      <c r="F1494" s="7">
        <f>IF(R1494&gt;0,RANK(R1494,(P1494:R1494,S1494:AG1494)),0)</f>
        <v>1</v>
      </c>
      <c r="G1494" s="7">
        <f>IF(S1494&gt;0,RANK(S1494,(P1494:R1494,S1494:AG1494)),0)</f>
        <v>3</v>
      </c>
      <c r="H1494" s="48">
        <f t="shared" si="835"/>
        <v>821</v>
      </c>
      <c r="I1494" s="163">
        <f t="shared" si="851"/>
        <v>0.59235209235209241</v>
      </c>
      <c r="J1494" s="2"/>
      <c r="K1494" s="2">
        <f t="shared" si="836"/>
        <v>0</v>
      </c>
      <c r="L1494" s="2">
        <f t="shared" si="837"/>
        <v>6.4935064935064929E-2</v>
      </c>
      <c r="M1494" s="2">
        <f t="shared" si="838"/>
        <v>0.69480519480519476</v>
      </c>
      <c r="N1494" s="2">
        <f t="shared" si="849"/>
        <v>8.5858585858585856E-2</v>
      </c>
      <c r="O1494" s="2">
        <f t="shared" si="850"/>
        <v>0.15440115440115443</v>
      </c>
      <c r="Q1494" s="1">
        <v>90</v>
      </c>
      <c r="R1494" s="1">
        <v>963</v>
      </c>
      <c r="S1494" s="1">
        <v>119</v>
      </c>
      <c r="T1494" s="1">
        <v>142</v>
      </c>
      <c r="Y1494" s="1">
        <v>72</v>
      </c>
      <c r="AI1494" s="7">
        <f t="shared" si="839"/>
        <v>2</v>
      </c>
      <c r="AJ1494" s="7">
        <f t="shared" si="840"/>
        <v>0</v>
      </c>
      <c r="AK1494" s="7">
        <f t="shared" si="841"/>
        <v>0</v>
      </c>
      <c r="AL1494" s="7">
        <f t="shared" si="842"/>
        <v>0</v>
      </c>
      <c r="AM1494" s="2">
        <f t="shared" si="843"/>
        <v>0.10245310245310245</v>
      </c>
      <c r="AN1494" s="2">
        <f t="shared" si="844"/>
        <v>0</v>
      </c>
      <c r="AO1494" s="2">
        <f t="shared" si="845"/>
        <v>0</v>
      </c>
      <c r="AP1494" s="2">
        <f t="shared" si="846"/>
        <v>0</v>
      </c>
      <c r="AR1494" t="str">
        <f t="shared" si="847"/>
        <v>Chowan</v>
      </c>
      <c r="AS1494" t="s">
        <v>878</v>
      </c>
      <c r="AT1494" s="165">
        <v>1</v>
      </c>
      <c r="AV1494" s="91">
        <v>37</v>
      </c>
      <c r="AW1494" s="93">
        <v>41</v>
      </c>
      <c r="AX1494" s="99">
        <f t="shared" si="848"/>
        <v>37041</v>
      </c>
      <c r="AZ1494" s="7" t="s">
        <v>3053</v>
      </c>
      <c r="BA1494" t="s">
        <v>3290</v>
      </c>
    </row>
    <row r="1495" spans="1:53" ht="13" hidden="1" customHeight="1" outlineLevel="1">
      <c r="A1495" t="s">
        <v>1222</v>
      </c>
      <c r="B1495" t="s">
        <v>878</v>
      </c>
      <c r="C1495" s="1">
        <f t="shared" si="834"/>
        <v>1577</v>
      </c>
      <c r="D1495" s="7">
        <f>IF(P1495&gt;0,RANK(P1495,(P1495:R1495,S1495:AG1495)),0)</f>
        <v>0</v>
      </c>
      <c r="E1495" s="7">
        <f>IF(Q1495&gt;0,RANK(Q1495,(P1495:R1495,S1495:AG1495)),0)</f>
        <v>2</v>
      </c>
      <c r="F1495" s="7">
        <f>IF(R1495&gt;0,RANK(R1495,(P1495:R1495,S1495:AG1495)),0)</f>
        <v>1</v>
      </c>
      <c r="G1495" s="7">
        <f>IF(S1495&gt;0,RANK(S1495,(P1495:R1495,S1495:AG1495)),0)</f>
        <v>3</v>
      </c>
      <c r="H1495" s="48">
        <f t="shared" si="835"/>
        <v>933</v>
      </c>
      <c r="I1495" s="163">
        <f t="shared" si="851"/>
        <v>0.59162967660114141</v>
      </c>
      <c r="J1495" s="2"/>
      <c r="K1495" s="2">
        <f t="shared" si="836"/>
        <v>0</v>
      </c>
      <c r="L1495" s="2">
        <f t="shared" si="837"/>
        <v>0.11223842739378567</v>
      </c>
      <c r="M1495" s="2">
        <f t="shared" si="838"/>
        <v>0.70386810399492705</v>
      </c>
      <c r="N1495" s="2">
        <f t="shared" si="849"/>
        <v>7.4191502853519345E-2</v>
      </c>
      <c r="O1495" s="2">
        <f t="shared" si="850"/>
        <v>0.10970196575776796</v>
      </c>
      <c r="Q1495" s="1">
        <v>177</v>
      </c>
      <c r="R1495" s="1">
        <v>1110</v>
      </c>
      <c r="S1495" s="1">
        <v>117</v>
      </c>
      <c r="T1495" s="1">
        <v>112</v>
      </c>
      <c r="Y1495" s="1">
        <v>61</v>
      </c>
      <c r="AI1495" s="7">
        <f t="shared" si="839"/>
        <v>4</v>
      </c>
      <c r="AJ1495" s="7">
        <f t="shared" si="840"/>
        <v>0</v>
      </c>
      <c r="AK1495" s="7">
        <f t="shared" si="841"/>
        <v>0</v>
      </c>
      <c r="AL1495" s="7">
        <f t="shared" si="842"/>
        <v>0</v>
      </c>
      <c r="AM1495" s="2">
        <f t="shared" si="843"/>
        <v>7.1020925808497143E-2</v>
      </c>
      <c r="AN1495" s="2">
        <f t="shared" si="844"/>
        <v>0</v>
      </c>
      <c r="AO1495" s="2">
        <f t="shared" si="845"/>
        <v>0</v>
      </c>
      <c r="AP1495" s="2">
        <f t="shared" si="846"/>
        <v>0</v>
      </c>
      <c r="AR1495" t="str">
        <f t="shared" si="847"/>
        <v>Clay</v>
      </c>
      <c r="AS1495" t="s">
        <v>878</v>
      </c>
      <c r="AT1495" s="165">
        <v>11</v>
      </c>
      <c r="AV1495" s="91">
        <v>37</v>
      </c>
      <c r="AW1495" s="93">
        <v>43</v>
      </c>
      <c r="AX1495" s="99">
        <f t="shared" si="848"/>
        <v>37043</v>
      </c>
      <c r="AZ1495" s="7" t="s">
        <v>3053</v>
      </c>
      <c r="BA1495" t="s">
        <v>3290</v>
      </c>
    </row>
    <row r="1496" spans="1:53" ht="13" hidden="1" customHeight="1" outlineLevel="1">
      <c r="A1496" t="s">
        <v>2166</v>
      </c>
      <c r="B1496" t="s">
        <v>878</v>
      </c>
      <c r="C1496" s="1">
        <f t="shared" si="834"/>
        <v>10002</v>
      </c>
      <c r="D1496" s="7">
        <f>IF(P1496&gt;0,RANK(P1496,(P1496:R1496,S1496:AG1496)),0)</f>
        <v>0</v>
      </c>
      <c r="E1496" s="7">
        <f>IF(Q1496&gt;0,RANK(Q1496,(P1496:R1496,S1496:AG1496)),0)</f>
        <v>4</v>
      </c>
      <c r="F1496" s="7">
        <f>IF(R1496&gt;0,RANK(R1496,(P1496:R1496,S1496:AG1496)),0)</f>
        <v>1</v>
      </c>
      <c r="G1496" s="7">
        <f>IF(S1496&gt;0,RANK(S1496,(P1496:R1496,S1496:AG1496)),0)</f>
        <v>3</v>
      </c>
      <c r="H1496" s="48">
        <f t="shared" si="835"/>
        <v>5128</v>
      </c>
      <c r="I1496" s="163">
        <f t="shared" si="851"/>
        <v>0.51269746050789844</v>
      </c>
      <c r="J1496" s="2"/>
      <c r="K1496" s="2">
        <f t="shared" si="836"/>
        <v>0</v>
      </c>
      <c r="L1496" s="2">
        <f t="shared" si="837"/>
        <v>9.5180963807238547E-2</v>
      </c>
      <c r="M1496" s="2">
        <f t="shared" si="838"/>
        <v>0.62907418516296743</v>
      </c>
      <c r="N1496" s="2">
        <f t="shared" si="849"/>
        <v>9.9980003999200165E-2</v>
      </c>
      <c r="O1496" s="2">
        <f t="shared" si="850"/>
        <v>0.17576484703059392</v>
      </c>
      <c r="Q1496" s="1">
        <v>952</v>
      </c>
      <c r="R1496" s="1">
        <v>6292</v>
      </c>
      <c r="S1496" s="1">
        <v>1000</v>
      </c>
      <c r="T1496" s="1">
        <v>1164</v>
      </c>
      <c r="Y1496" s="1">
        <v>594</v>
      </c>
      <c r="AI1496" s="7">
        <f t="shared" si="839"/>
        <v>2</v>
      </c>
      <c r="AJ1496" s="7">
        <f t="shared" si="840"/>
        <v>0</v>
      </c>
      <c r="AK1496" s="7">
        <f t="shared" si="841"/>
        <v>0</v>
      </c>
      <c r="AL1496" s="7">
        <f t="shared" si="842"/>
        <v>0</v>
      </c>
      <c r="AM1496" s="2">
        <f t="shared" si="843"/>
        <v>0.11637672465506899</v>
      </c>
      <c r="AN1496" s="2">
        <f t="shared" si="844"/>
        <v>0</v>
      </c>
      <c r="AO1496" s="2">
        <f t="shared" si="845"/>
        <v>0</v>
      </c>
      <c r="AP1496" s="2">
        <f t="shared" si="846"/>
        <v>0</v>
      </c>
      <c r="AR1496" t="str">
        <f t="shared" si="847"/>
        <v>Cleveland</v>
      </c>
      <c r="AS1496" t="s">
        <v>878</v>
      </c>
      <c r="AT1496" s="165">
        <v>10</v>
      </c>
      <c r="AV1496" s="91">
        <v>37</v>
      </c>
      <c r="AW1496" s="93">
        <v>45</v>
      </c>
      <c r="AX1496" s="99">
        <f t="shared" si="848"/>
        <v>37045</v>
      </c>
      <c r="AZ1496" s="7" t="s">
        <v>3053</v>
      </c>
      <c r="BA1496" t="s">
        <v>3290</v>
      </c>
    </row>
    <row r="1497" spans="1:53" ht="13" hidden="1" customHeight="1" outlineLevel="1">
      <c r="A1497" t="s">
        <v>1922</v>
      </c>
      <c r="B1497" t="s">
        <v>878</v>
      </c>
      <c r="C1497" s="1">
        <f t="shared" si="834"/>
        <v>2978</v>
      </c>
      <c r="D1497" s="7">
        <f>IF(P1497&gt;0,RANK(P1497,(P1497:R1497,S1497:AG1497)),0)</f>
        <v>0</v>
      </c>
      <c r="E1497" s="7">
        <f>IF(Q1497&gt;0,RANK(Q1497,(P1497:R1497,S1497:AG1497)),0)</f>
        <v>2</v>
      </c>
      <c r="F1497" s="7">
        <f>IF(R1497&gt;0,RANK(R1497,(P1497:R1497,S1497:AG1497)),0)</f>
        <v>1</v>
      </c>
      <c r="G1497" s="7">
        <f>IF(S1497&gt;0,RANK(S1497,(P1497:R1497,S1497:AG1497)),0)</f>
        <v>4</v>
      </c>
      <c r="H1497" s="48">
        <f t="shared" si="835"/>
        <v>1601</v>
      </c>
      <c r="I1497" s="163">
        <f t="shared" si="851"/>
        <v>0.53760913364674279</v>
      </c>
      <c r="J1497" s="2"/>
      <c r="K1497" s="2">
        <f t="shared" si="836"/>
        <v>0</v>
      </c>
      <c r="L1497" s="2">
        <f t="shared" si="837"/>
        <v>0.11182001343183344</v>
      </c>
      <c r="M1497" s="2">
        <f t="shared" si="838"/>
        <v>0.64942914707857624</v>
      </c>
      <c r="N1497" s="2">
        <f t="shared" si="849"/>
        <v>8.4284754869039621E-2</v>
      </c>
      <c r="O1497" s="2">
        <f t="shared" si="850"/>
        <v>0.15446608462055067</v>
      </c>
      <c r="Q1497" s="1">
        <v>333</v>
      </c>
      <c r="R1497" s="1">
        <v>1934</v>
      </c>
      <c r="S1497" s="1">
        <v>251</v>
      </c>
      <c r="T1497" s="1">
        <v>308</v>
      </c>
      <c r="Y1497" s="1">
        <v>152</v>
      </c>
      <c r="AI1497" s="7">
        <f t="shared" si="839"/>
        <v>3</v>
      </c>
      <c r="AJ1497" s="7">
        <f t="shared" si="840"/>
        <v>0</v>
      </c>
      <c r="AK1497" s="7">
        <f t="shared" si="841"/>
        <v>0</v>
      </c>
      <c r="AL1497" s="7">
        <f t="shared" si="842"/>
        <v>0</v>
      </c>
      <c r="AM1497" s="2">
        <f t="shared" si="843"/>
        <v>0.10342511752854265</v>
      </c>
      <c r="AN1497" s="2">
        <f t="shared" si="844"/>
        <v>0</v>
      </c>
      <c r="AO1497" s="2">
        <f t="shared" si="845"/>
        <v>0</v>
      </c>
      <c r="AP1497" s="2">
        <f t="shared" si="846"/>
        <v>0</v>
      </c>
      <c r="AR1497" t="str">
        <f t="shared" si="847"/>
        <v>Columbus</v>
      </c>
      <c r="AS1497" t="s">
        <v>878</v>
      </c>
      <c r="AT1497" s="165">
        <v>7</v>
      </c>
      <c r="AV1497" s="91">
        <v>37</v>
      </c>
      <c r="AW1497" s="93">
        <v>47</v>
      </c>
      <c r="AX1497" s="99">
        <f t="shared" si="848"/>
        <v>37047</v>
      </c>
      <c r="AZ1497" s="7" t="s">
        <v>3053</v>
      </c>
      <c r="BA1497" t="s">
        <v>3290</v>
      </c>
    </row>
    <row r="1498" spans="1:53" ht="13" hidden="1" customHeight="1" outlineLevel="1">
      <c r="A1498" t="s">
        <v>2114</v>
      </c>
      <c r="B1498" t="s">
        <v>878</v>
      </c>
      <c r="C1498" s="1">
        <f t="shared" si="834"/>
        <v>10011</v>
      </c>
      <c r="D1498" s="7">
        <f>IF(P1498&gt;0,RANK(P1498,(P1498:R1498,S1498:AG1498)),0)</f>
        <v>0</v>
      </c>
      <c r="E1498" s="7">
        <f>IF(Q1498&gt;0,RANK(Q1498,(P1498:R1498,S1498:AG1498)),0)</f>
        <v>3</v>
      </c>
      <c r="F1498" s="7">
        <f>IF(R1498&gt;0,RANK(R1498,(P1498:R1498,S1498:AG1498)),0)</f>
        <v>1</v>
      </c>
      <c r="G1498" s="7">
        <f>IF(S1498&gt;0,RANK(S1498,(P1498:R1498,S1498:AG1498)),0)</f>
        <v>2</v>
      </c>
      <c r="H1498" s="48">
        <f t="shared" si="835"/>
        <v>6106</v>
      </c>
      <c r="I1498" s="163">
        <f t="shared" si="851"/>
        <v>0.60992907801418439</v>
      </c>
      <c r="J1498" s="2"/>
      <c r="K1498" s="2">
        <f t="shared" si="836"/>
        <v>0</v>
      </c>
      <c r="L1498" s="2">
        <f t="shared" si="837"/>
        <v>8.8402756967335933E-2</v>
      </c>
      <c r="M1498" s="2">
        <f t="shared" si="838"/>
        <v>0.69933073619019082</v>
      </c>
      <c r="N1498" s="2">
        <f t="shared" si="849"/>
        <v>8.9401658176006399E-2</v>
      </c>
      <c r="O1498" s="2">
        <f t="shared" si="850"/>
        <v>0.12286484866646688</v>
      </c>
      <c r="Q1498" s="1">
        <v>885</v>
      </c>
      <c r="R1498" s="1">
        <v>7001</v>
      </c>
      <c r="S1498" s="1">
        <v>895</v>
      </c>
      <c r="T1498" s="1">
        <v>830</v>
      </c>
      <c r="Y1498" s="1">
        <v>400</v>
      </c>
      <c r="AI1498" s="7">
        <f t="shared" si="839"/>
        <v>4</v>
      </c>
      <c r="AJ1498" s="7">
        <f t="shared" si="840"/>
        <v>0</v>
      </c>
      <c r="AK1498" s="7">
        <f t="shared" si="841"/>
        <v>0</v>
      </c>
      <c r="AL1498" s="7">
        <f t="shared" si="842"/>
        <v>0</v>
      </c>
      <c r="AM1498" s="2">
        <f t="shared" si="843"/>
        <v>8.2908800319648382E-2</v>
      </c>
      <c r="AN1498" s="2">
        <f t="shared" si="844"/>
        <v>0</v>
      </c>
      <c r="AO1498" s="2">
        <f t="shared" si="845"/>
        <v>0</v>
      </c>
      <c r="AP1498" s="2">
        <f t="shared" si="846"/>
        <v>0</v>
      </c>
      <c r="AR1498" t="str">
        <f t="shared" si="847"/>
        <v>Craven</v>
      </c>
      <c r="AS1498" t="s">
        <v>878</v>
      </c>
      <c r="AT1498" s="165">
        <v>1</v>
      </c>
      <c r="AV1498" s="91">
        <v>37</v>
      </c>
      <c r="AW1498" s="93">
        <v>49</v>
      </c>
      <c r="AX1498" s="99">
        <f t="shared" si="848"/>
        <v>37049</v>
      </c>
      <c r="AZ1498" s="7" t="s">
        <v>3053</v>
      </c>
      <c r="BA1498" t="s">
        <v>3290</v>
      </c>
    </row>
    <row r="1499" spans="1:53" ht="13" hidden="1" customHeight="1" outlineLevel="1">
      <c r="A1499" t="s">
        <v>2243</v>
      </c>
      <c r="B1499" t="s">
        <v>878</v>
      </c>
      <c r="C1499" s="1">
        <f t="shared" si="834"/>
        <v>17863</v>
      </c>
      <c r="D1499" s="7">
        <f>IF(P1499&gt;0,RANK(P1499,(P1499:R1499,S1499:AG1499)),0)</f>
        <v>0</v>
      </c>
      <c r="E1499" s="7">
        <f>IF(Q1499&gt;0,RANK(Q1499,(P1499:R1499,S1499:AG1499)),0)</f>
        <v>4</v>
      </c>
      <c r="F1499" s="7">
        <f>IF(R1499&gt;0,RANK(R1499,(P1499:R1499,S1499:AG1499)),0)</f>
        <v>1</v>
      </c>
      <c r="G1499" s="7">
        <f>IF(S1499&gt;0,RANK(S1499,(P1499:R1499,S1499:AG1499)),0)</f>
        <v>3</v>
      </c>
      <c r="H1499" s="48">
        <f t="shared" si="835"/>
        <v>10079</v>
      </c>
      <c r="I1499" s="163">
        <f t="shared" si="851"/>
        <v>0.56423892963108102</v>
      </c>
      <c r="J1499" s="2"/>
      <c r="K1499" s="2">
        <f t="shared" si="836"/>
        <v>0</v>
      </c>
      <c r="L1499" s="2">
        <f t="shared" si="837"/>
        <v>8.5987796002911052E-2</v>
      </c>
      <c r="M1499" s="2">
        <f t="shared" si="838"/>
        <v>0.66802888652521974</v>
      </c>
      <c r="N1499" s="2">
        <f t="shared" si="849"/>
        <v>8.9234731008229304E-2</v>
      </c>
      <c r="O1499" s="2">
        <f t="shared" si="850"/>
        <v>0.15674858646363987</v>
      </c>
      <c r="Q1499" s="1">
        <v>1536</v>
      </c>
      <c r="R1499" s="1">
        <v>11933</v>
      </c>
      <c r="S1499" s="1">
        <v>1594</v>
      </c>
      <c r="T1499" s="1">
        <v>1854</v>
      </c>
      <c r="Y1499" s="1">
        <v>946</v>
      </c>
      <c r="AI1499" s="7">
        <f t="shared" si="839"/>
        <v>2</v>
      </c>
      <c r="AJ1499" s="7">
        <f t="shared" si="840"/>
        <v>0</v>
      </c>
      <c r="AK1499" s="7">
        <f t="shared" si="841"/>
        <v>0</v>
      </c>
      <c r="AL1499" s="7">
        <f t="shared" si="842"/>
        <v>0</v>
      </c>
      <c r="AM1499" s="2">
        <f t="shared" si="843"/>
        <v>0.10378995689413872</v>
      </c>
      <c r="AN1499" s="2">
        <f t="shared" si="844"/>
        <v>0</v>
      </c>
      <c r="AO1499" s="2">
        <f t="shared" si="845"/>
        <v>0</v>
      </c>
      <c r="AP1499" s="2">
        <f t="shared" si="846"/>
        <v>0</v>
      </c>
      <c r="AR1499" t="str">
        <f t="shared" si="847"/>
        <v>Cumberland</v>
      </c>
      <c r="AS1499" t="s">
        <v>878</v>
      </c>
      <c r="AT1499" s="165"/>
      <c r="AV1499" s="91">
        <v>37</v>
      </c>
      <c r="AW1499" s="93">
        <v>51</v>
      </c>
      <c r="AX1499" s="99">
        <f t="shared" si="848"/>
        <v>37051</v>
      </c>
      <c r="AZ1499" s="7" t="s">
        <v>3053</v>
      </c>
      <c r="BA1499" t="s">
        <v>3290</v>
      </c>
    </row>
    <row r="1500" spans="1:53" ht="13" hidden="1" customHeight="1" outlineLevel="1">
      <c r="A1500" t="s">
        <v>858</v>
      </c>
      <c r="B1500" t="s">
        <v>878</v>
      </c>
      <c r="C1500" s="1">
        <f t="shared" si="834"/>
        <v>2331</v>
      </c>
      <c r="D1500" s="7">
        <f>IF(P1500&gt;0,RANK(P1500,(P1500:R1500,S1500:AG1500)),0)</f>
        <v>0</v>
      </c>
      <c r="E1500" s="7">
        <f>IF(Q1500&gt;0,RANK(Q1500,(P1500:R1500,S1500:AG1500)),0)</f>
        <v>4</v>
      </c>
      <c r="F1500" s="7">
        <f>IF(R1500&gt;0,RANK(R1500,(P1500:R1500,S1500:AG1500)),0)</f>
        <v>1</v>
      </c>
      <c r="G1500" s="7">
        <f>IF(S1500&gt;0,RANK(S1500,(P1500:R1500,S1500:AG1500)),0)</f>
        <v>2</v>
      </c>
      <c r="H1500" s="48">
        <f t="shared" si="835"/>
        <v>1307</v>
      </c>
      <c r="I1500" s="163">
        <f t="shared" si="851"/>
        <v>0.56070356070356075</v>
      </c>
      <c r="J1500" s="2"/>
      <c r="K1500" s="2">
        <f t="shared" si="836"/>
        <v>0</v>
      </c>
      <c r="L1500" s="2">
        <f t="shared" si="837"/>
        <v>6.3063063063063057E-2</v>
      </c>
      <c r="M1500" s="2">
        <f t="shared" si="838"/>
        <v>0.67653367653367658</v>
      </c>
      <c r="N1500" s="2">
        <f t="shared" si="849"/>
        <v>0.11583011583011583</v>
      </c>
      <c r="O1500" s="2">
        <f t="shared" si="850"/>
        <v>0.14457314457314452</v>
      </c>
      <c r="Q1500" s="1">
        <v>147</v>
      </c>
      <c r="R1500" s="1">
        <v>1577</v>
      </c>
      <c r="S1500" s="1">
        <v>270</v>
      </c>
      <c r="T1500" s="1">
        <v>206</v>
      </c>
      <c r="Y1500" s="1">
        <v>131</v>
      </c>
      <c r="AI1500" s="7">
        <f t="shared" si="839"/>
        <v>3</v>
      </c>
      <c r="AJ1500" s="7">
        <f t="shared" si="840"/>
        <v>0</v>
      </c>
      <c r="AK1500" s="7">
        <f t="shared" si="841"/>
        <v>0</v>
      </c>
      <c r="AL1500" s="7">
        <f t="shared" si="842"/>
        <v>0</v>
      </c>
      <c r="AM1500" s="2">
        <f t="shared" si="843"/>
        <v>8.8374088374088375E-2</v>
      </c>
      <c r="AN1500" s="2">
        <f t="shared" si="844"/>
        <v>0</v>
      </c>
      <c r="AO1500" s="2">
        <f t="shared" si="845"/>
        <v>0</v>
      </c>
      <c r="AP1500" s="2">
        <f t="shared" si="846"/>
        <v>0</v>
      </c>
      <c r="AR1500" t="str">
        <f t="shared" si="847"/>
        <v>Currituck</v>
      </c>
      <c r="AS1500" t="s">
        <v>878</v>
      </c>
      <c r="AT1500" s="165">
        <v>3</v>
      </c>
      <c r="AV1500" s="91">
        <v>37</v>
      </c>
      <c r="AW1500" s="93">
        <v>53</v>
      </c>
      <c r="AX1500" s="99">
        <f t="shared" si="848"/>
        <v>37053</v>
      </c>
      <c r="AZ1500" s="7" t="s">
        <v>3053</v>
      </c>
      <c r="BA1500" t="s">
        <v>3290</v>
      </c>
    </row>
    <row r="1501" spans="1:53" ht="13" hidden="1" customHeight="1" outlineLevel="1">
      <c r="A1501" t="s">
        <v>348</v>
      </c>
      <c r="B1501" t="s">
        <v>878</v>
      </c>
      <c r="C1501" s="1">
        <f t="shared" si="834"/>
        <v>3268</v>
      </c>
      <c r="D1501" s="7">
        <f>IF(P1501&gt;0,RANK(P1501,(P1501:R1501,S1501:AG1501)),0)</f>
        <v>0</v>
      </c>
      <c r="E1501" s="7">
        <f>IF(Q1501&gt;0,RANK(Q1501,(P1501:R1501,S1501:AG1501)),0)</f>
        <v>4</v>
      </c>
      <c r="F1501" s="7">
        <f>IF(R1501&gt;0,RANK(R1501,(P1501:R1501,S1501:AG1501)),0)</f>
        <v>1</v>
      </c>
      <c r="G1501" s="7">
        <f>IF(S1501&gt;0,RANK(S1501,(P1501:R1501,S1501:AG1501)),0)</f>
        <v>2</v>
      </c>
      <c r="H1501" s="48">
        <f t="shared" si="835"/>
        <v>1545</v>
      </c>
      <c r="I1501" s="163">
        <f t="shared" si="851"/>
        <v>0.47276621787025702</v>
      </c>
      <c r="J1501" s="2"/>
      <c r="K1501" s="2">
        <f t="shared" si="836"/>
        <v>0</v>
      </c>
      <c r="L1501" s="2">
        <f t="shared" si="837"/>
        <v>6.0893512851897182E-2</v>
      </c>
      <c r="M1501" s="2">
        <f t="shared" si="838"/>
        <v>0.64840881272949813</v>
      </c>
      <c r="N1501" s="2">
        <f t="shared" si="849"/>
        <v>0.17564259485924114</v>
      </c>
      <c r="O1501" s="2">
        <f t="shared" si="850"/>
        <v>0.11505507955936359</v>
      </c>
      <c r="Q1501" s="1">
        <v>199</v>
      </c>
      <c r="R1501" s="1">
        <v>2119</v>
      </c>
      <c r="S1501" s="1">
        <v>574</v>
      </c>
      <c r="T1501" s="1">
        <v>231</v>
      </c>
      <c r="Y1501" s="1">
        <v>145</v>
      </c>
      <c r="AI1501" s="7">
        <f t="shared" si="839"/>
        <v>3</v>
      </c>
      <c r="AJ1501" s="7">
        <f t="shared" si="840"/>
        <v>0</v>
      </c>
      <c r="AK1501" s="7">
        <f t="shared" si="841"/>
        <v>0</v>
      </c>
      <c r="AL1501" s="7">
        <f t="shared" si="842"/>
        <v>0</v>
      </c>
      <c r="AM1501" s="2">
        <f t="shared" si="843"/>
        <v>7.0685434516523871E-2</v>
      </c>
      <c r="AN1501" s="2">
        <f t="shared" si="844"/>
        <v>0</v>
      </c>
      <c r="AO1501" s="2">
        <f t="shared" si="845"/>
        <v>0</v>
      </c>
      <c r="AP1501" s="2">
        <f t="shared" si="846"/>
        <v>0</v>
      </c>
      <c r="AR1501" t="str">
        <f t="shared" si="847"/>
        <v>Dare</v>
      </c>
      <c r="AS1501" t="s">
        <v>878</v>
      </c>
      <c r="AT1501" s="165">
        <v>3</v>
      </c>
      <c r="AV1501" s="91">
        <v>37</v>
      </c>
      <c r="AW1501" s="93">
        <v>55</v>
      </c>
      <c r="AX1501" s="99">
        <f t="shared" si="848"/>
        <v>37055</v>
      </c>
      <c r="AZ1501" s="7" t="s">
        <v>3053</v>
      </c>
      <c r="BA1501" t="s">
        <v>3290</v>
      </c>
    </row>
    <row r="1502" spans="1:53" ht="13" hidden="1" customHeight="1" outlineLevel="1">
      <c r="A1502" t="s">
        <v>109</v>
      </c>
      <c r="B1502" t="s">
        <v>878</v>
      </c>
      <c r="C1502" s="1">
        <f t="shared" si="834"/>
        <v>22491</v>
      </c>
      <c r="D1502" s="7">
        <f>IF(P1502&gt;0,RANK(P1502,(P1502:R1502,S1502:AG1502)),0)</f>
        <v>0</v>
      </c>
      <c r="E1502" s="7">
        <f>IF(Q1502&gt;0,RANK(Q1502,(P1502:R1502,S1502:AG1502)),0)</f>
        <v>4</v>
      </c>
      <c r="F1502" s="7">
        <f>IF(R1502&gt;0,RANK(R1502,(P1502:R1502,S1502:AG1502)),0)</f>
        <v>1</v>
      </c>
      <c r="G1502" s="7">
        <f>IF(S1502&gt;0,RANK(S1502,(P1502:R1502,S1502:AG1502)),0)</f>
        <v>3</v>
      </c>
      <c r="H1502" s="48">
        <f t="shared" si="835"/>
        <v>12390</v>
      </c>
      <c r="I1502" s="163">
        <f t="shared" si="851"/>
        <v>0.55088702147525681</v>
      </c>
      <c r="J1502" s="2"/>
      <c r="K1502" s="2">
        <f t="shared" si="836"/>
        <v>0</v>
      </c>
      <c r="L1502" s="2">
        <f t="shared" si="837"/>
        <v>9.177004134987328E-2</v>
      </c>
      <c r="M1502" s="2">
        <f t="shared" si="838"/>
        <v>0.65630696723133697</v>
      </c>
      <c r="N1502" s="2">
        <f t="shared" si="849"/>
        <v>0.10155173180383265</v>
      </c>
      <c r="O1502" s="2">
        <f t="shared" si="850"/>
        <v>0.15037125961495706</v>
      </c>
      <c r="Q1502" s="1">
        <v>2064</v>
      </c>
      <c r="R1502" s="1">
        <v>14761</v>
      </c>
      <c r="S1502" s="1">
        <v>2284</v>
      </c>
      <c r="T1502" s="1">
        <v>2371</v>
      </c>
      <c r="Y1502" s="1">
        <v>1011</v>
      </c>
      <c r="AI1502" s="7">
        <f t="shared" si="839"/>
        <v>2</v>
      </c>
      <c r="AJ1502" s="7">
        <f t="shared" si="840"/>
        <v>0</v>
      </c>
      <c r="AK1502" s="7">
        <f t="shared" si="841"/>
        <v>0</v>
      </c>
      <c r="AL1502" s="7">
        <f t="shared" si="842"/>
        <v>0</v>
      </c>
      <c r="AM1502" s="2">
        <f t="shared" si="843"/>
        <v>0.10541994575608021</v>
      </c>
      <c r="AN1502" s="2">
        <f t="shared" si="844"/>
        <v>0</v>
      </c>
      <c r="AO1502" s="2">
        <f t="shared" si="845"/>
        <v>0</v>
      </c>
      <c r="AP1502" s="2">
        <f t="shared" si="846"/>
        <v>0</v>
      </c>
      <c r="AR1502" t="str">
        <f t="shared" si="847"/>
        <v>Davidson</v>
      </c>
      <c r="AS1502" t="s">
        <v>878</v>
      </c>
      <c r="AT1502" s="165"/>
      <c r="AV1502" s="91">
        <v>37</v>
      </c>
      <c r="AW1502" s="93">
        <v>57</v>
      </c>
      <c r="AX1502" s="99">
        <f t="shared" si="848"/>
        <v>37057</v>
      </c>
      <c r="AZ1502" s="7" t="s">
        <v>3053</v>
      </c>
      <c r="BA1502" t="s">
        <v>3290</v>
      </c>
    </row>
    <row r="1503" spans="1:53" ht="13" hidden="1" customHeight="1" outlineLevel="1">
      <c r="A1503" t="s">
        <v>493</v>
      </c>
      <c r="B1503" t="s">
        <v>878</v>
      </c>
      <c r="C1503" s="1">
        <f t="shared" si="834"/>
        <v>9032</v>
      </c>
      <c r="D1503" s="7">
        <f>IF(P1503&gt;0,RANK(P1503,(P1503:R1503,S1503:AG1503)),0)</f>
        <v>0</v>
      </c>
      <c r="E1503" s="7">
        <f>IF(Q1503&gt;0,RANK(Q1503,(P1503:R1503,S1503:AG1503)),0)</f>
        <v>4</v>
      </c>
      <c r="F1503" s="7">
        <f>IF(R1503&gt;0,RANK(R1503,(P1503:R1503,S1503:AG1503)),0)</f>
        <v>1</v>
      </c>
      <c r="G1503" s="7">
        <f>IF(S1503&gt;0,RANK(S1503,(P1503:R1503,S1503:AG1503)),0)</f>
        <v>3</v>
      </c>
      <c r="H1503" s="48">
        <f t="shared" si="835"/>
        <v>5121</v>
      </c>
      <c r="I1503" s="163">
        <f t="shared" si="851"/>
        <v>0.56698405668733387</v>
      </c>
      <c r="J1503" s="2"/>
      <c r="K1503" s="2">
        <f t="shared" si="836"/>
        <v>0</v>
      </c>
      <c r="L1503" s="2">
        <f t="shared" si="837"/>
        <v>7.8941541186891048E-2</v>
      </c>
      <c r="M1503" s="2">
        <f t="shared" si="838"/>
        <v>0.66662976085031</v>
      </c>
      <c r="N1503" s="2">
        <f t="shared" si="849"/>
        <v>8.8352524357838802E-2</v>
      </c>
      <c r="O1503" s="2">
        <f t="shared" si="850"/>
        <v>0.16607617360496019</v>
      </c>
      <c r="Q1503" s="1">
        <v>713</v>
      </c>
      <c r="R1503" s="1">
        <v>6021</v>
      </c>
      <c r="S1503" s="1">
        <v>798</v>
      </c>
      <c r="T1503" s="1">
        <v>900</v>
      </c>
      <c r="Y1503" s="1">
        <v>600</v>
      </c>
      <c r="AI1503" s="7">
        <f t="shared" si="839"/>
        <v>2</v>
      </c>
      <c r="AJ1503" s="7">
        <f t="shared" si="840"/>
        <v>0</v>
      </c>
      <c r="AK1503" s="7">
        <f t="shared" si="841"/>
        <v>0</v>
      </c>
      <c r="AL1503" s="7">
        <f t="shared" si="842"/>
        <v>0</v>
      </c>
      <c r="AM1503" s="2">
        <f t="shared" si="843"/>
        <v>9.9645704162976079E-2</v>
      </c>
      <c r="AN1503" s="2">
        <f t="shared" si="844"/>
        <v>0</v>
      </c>
      <c r="AO1503" s="2">
        <f t="shared" si="845"/>
        <v>0</v>
      </c>
      <c r="AP1503" s="2">
        <f t="shared" si="846"/>
        <v>0</v>
      </c>
      <c r="AR1503" t="str">
        <f t="shared" si="847"/>
        <v>Davie</v>
      </c>
      <c r="AS1503" t="s">
        <v>878</v>
      </c>
      <c r="AT1503" s="165">
        <v>5</v>
      </c>
      <c r="AV1503" s="91">
        <v>37</v>
      </c>
      <c r="AW1503" s="93">
        <v>59</v>
      </c>
      <c r="AX1503" s="99">
        <f t="shared" si="848"/>
        <v>37059</v>
      </c>
      <c r="AZ1503" s="7" t="s">
        <v>3053</v>
      </c>
      <c r="BA1503" t="s">
        <v>3290</v>
      </c>
    </row>
    <row r="1504" spans="1:53" ht="13" hidden="1" customHeight="1" outlineLevel="1">
      <c r="A1504" t="s">
        <v>494</v>
      </c>
      <c r="B1504" t="s">
        <v>878</v>
      </c>
      <c r="C1504" s="1">
        <f t="shared" si="834"/>
        <v>3935</v>
      </c>
      <c r="D1504" s="7">
        <f>IF(P1504&gt;0,RANK(P1504,(P1504:R1504,S1504:AG1504)),0)</f>
        <v>0</v>
      </c>
      <c r="E1504" s="7">
        <f>IF(Q1504&gt;0,RANK(Q1504,(P1504:R1504,S1504:AG1504)),0)</f>
        <v>3</v>
      </c>
      <c r="F1504" s="7">
        <f>IF(R1504&gt;0,RANK(R1504,(P1504:R1504,S1504:AG1504)),0)</f>
        <v>1</v>
      </c>
      <c r="G1504" s="7">
        <f>IF(S1504&gt;0,RANK(S1504,(P1504:R1504,S1504:AG1504)),0)</f>
        <v>4</v>
      </c>
      <c r="H1504" s="48">
        <f t="shared" si="835"/>
        <v>2391</v>
      </c>
      <c r="I1504" s="163">
        <f t="shared" si="851"/>
        <v>0.6076238881829733</v>
      </c>
      <c r="J1504" s="2"/>
      <c r="K1504" s="2">
        <f t="shared" si="836"/>
        <v>0</v>
      </c>
      <c r="L1504" s="2">
        <f t="shared" si="837"/>
        <v>7.6238881829733166E-2</v>
      </c>
      <c r="M1504" s="2">
        <f t="shared" si="838"/>
        <v>0.71181702668360869</v>
      </c>
      <c r="N1504" s="2">
        <f t="shared" si="849"/>
        <v>6.9377382465057175E-2</v>
      </c>
      <c r="O1504" s="2">
        <f t="shared" si="850"/>
        <v>0.14256670902160098</v>
      </c>
      <c r="Q1504" s="1">
        <v>300</v>
      </c>
      <c r="R1504" s="1">
        <v>2801</v>
      </c>
      <c r="S1504" s="1">
        <v>273</v>
      </c>
      <c r="T1504" s="1">
        <v>410</v>
      </c>
      <c r="Y1504" s="1">
        <v>151</v>
      </c>
      <c r="AI1504" s="7">
        <f t="shared" si="839"/>
        <v>2</v>
      </c>
      <c r="AJ1504" s="7">
        <f t="shared" si="840"/>
        <v>0</v>
      </c>
      <c r="AK1504" s="7">
        <f t="shared" si="841"/>
        <v>0</v>
      </c>
      <c r="AL1504" s="7">
        <f t="shared" si="842"/>
        <v>0</v>
      </c>
      <c r="AM1504" s="2">
        <f t="shared" si="843"/>
        <v>0.10419313850063533</v>
      </c>
      <c r="AN1504" s="2">
        <f t="shared" si="844"/>
        <v>0</v>
      </c>
      <c r="AO1504" s="2">
        <f t="shared" si="845"/>
        <v>0</v>
      </c>
      <c r="AP1504" s="2">
        <f t="shared" si="846"/>
        <v>0</v>
      </c>
      <c r="AR1504" t="str">
        <f t="shared" si="847"/>
        <v>Duplin</v>
      </c>
      <c r="AS1504" t="s">
        <v>878</v>
      </c>
      <c r="AT1504" s="165">
        <v>7</v>
      </c>
      <c r="AV1504" s="91">
        <v>37</v>
      </c>
      <c r="AW1504" s="93">
        <v>61</v>
      </c>
      <c r="AX1504" s="99">
        <f t="shared" si="848"/>
        <v>37061</v>
      </c>
      <c r="AZ1504" s="7" t="s">
        <v>3053</v>
      </c>
      <c r="BA1504" t="s">
        <v>3290</v>
      </c>
    </row>
    <row r="1505" spans="1:53" ht="13" hidden="1" customHeight="1" outlineLevel="1">
      <c r="A1505" t="s">
        <v>495</v>
      </c>
      <c r="B1505" t="s">
        <v>878</v>
      </c>
      <c r="C1505" s="1">
        <f t="shared" si="834"/>
        <v>14185</v>
      </c>
      <c r="D1505" s="7">
        <f>IF(P1505&gt;0,RANK(P1505,(P1505:R1505,S1505:AG1505)),0)</f>
        <v>0</v>
      </c>
      <c r="E1505" s="7">
        <f>IF(Q1505&gt;0,RANK(Q1505,(P1505:R1505,S1505:AG1505)),0)</f>
        <v>4</v>
      </c>
      <c r="F1505" s="7">
        <f>IF(R1505&gt;0,RANK(R1505,(P1505:R1505,S1505:AG1505)),0)</f>
        <v>1</v>
      </c>
      <c r="G1505" s="7">
        <f>IF(S1505&gt;0,RANK(S1505,(P1505:R1505,S1505:AG1505)),0)</f>
        <v>2</v>
      </c>
      <c r="H1505" s="48">
        <f t="shared" si="835"/>
        <v>7349</v>
      </c>
      <c r="I1505" s="163">
        <f t="shared" si="851"/>
        <v>0.51808248149453651</v>
      </c>
      <c r="J1505" s="2"/>
      <c r="K1505" s="2">
        <f t="shared" si="836"/>
        <v>0</v>
      </c>
      <c r="L1505" s="2">
        <f t="shared" si="837"/>
        <v>6.0838914346140291E-2</v>
      </c>
      <c r="M1505" s="2">
        <f t="shared" si="838"/>
        <v>0.65886499823757494</v>
      </c>
      <c r="N1505" s="2">
        <f t="shared" si="849"/>
        <v>0.14078251674303843</v>
      </c>
      <c r="O1505" s="2">
        <f t="shared" si="850"/>
        <v>0.13951357067324632</v>
      </c>
      <c r="Q1505" s="1">
        <v>863</v>
      </c>
      <c r="R1505" s="1">
        <v>9346</v>
      </c>
      <c r="S1505" s="1">
        <v>1997</v>
      </c>
      <c r="T1505" s="1">
        <v>1209</v>
      </c>
      <c r="Y1505" s="48">
        <v>770</v>
      </c>
      <c r="AI1505" s="7">
        <f t="shared" si="839"/>
        <v>3</v>
      </c>
      <c r="AJ1505" s="7">
        <f t="shared" si="840"/>
        <v>0</v>
      </c>
      <c r="AK1505" s="7">
        <f t="shared" si="841"/>
        <v>0</v>
      </c>
      <c r="AL1505" s="7">
        <f t="shared" si="842"/>
        <v>0</v>
      </c>
      <c r="AM1505" s="2">
        <f t="shared" si="843"/>
        <v>8.523087768769827E-2</v>
      </c>
      <c r="AN1505" s="2">
        <f t="shared" si="844"/>
        <v>0</v>
      </c>
      <c r="AO1505" s="2">
        <f t="shared" si="845"/>
        <v>0</v>
      </c>
      <c r="AP1505" s="2">
        <f t="shared" si="846"/>
        <v>0</v>
      </c>
      <c r="AR1505" t="str">
        <f t="shared" si="847"/>
        <v>Durham</v>
      </c>
      <c r="AS1505" t="s">
        <v>878</v>
      </c>
      <c r="AT1505" s="165"/>
      <c r="AV1505" s="91">
        <v>37</v>
      </c>
      <c r="AW1505" s="93">
        <v>63</v>
      </c>
      <c r="AX1505" s="99">
        <f t="shared" si="848"/>
        <v>37063</v>
      </c>
      <c r="AZ1505" s="7" t="s">
        <v>3053</v>
      </c>
      <c r="BA1505" t="s">
        <v>3290</v>
      </c>
    </row>
    <row r="1506" spans="1:53" ht="13" hidden="1" customHeight="1" outlineLevel="1">
      <c r="A1506" t="s">
        <v>2981</v>
      </c>
      <c r="B1506" t="s">
        <v>878</v>
      </c>
      <c r="C1506" s="1">
        <f t="shared" ref="C1506:C1537" si="852">SUM(P1506:AG1506)</f>
        <v>2249</v>
      </c>
      <c r="D1506" s="7">
        <f>IF(P1506&gt;0,RANK(P1506,(P1506:R1506,S1506:AG1506)),0)</f>
        <v>0</v>
      </c>
      <c r="E1506" s="7">
        <f>IF(Q1506&gt;0,RANK(Q1506,(P1506:R1506,S1506:AG1506)),0)</f>
        <v>4</v>
      </c>
      <c r="F1506" s="7">
        <f>IF(R1506&gt;0,RANK(R1506,(P1506:R1506,S1506:AG1506)),0)</f>
        <v>1</v>
      </c>
      <c r="G1506" s="7">
        <f>IF(S1506&gt;0,RANK(S1506,(P1506:R1506,S1506:AG1506)),0)</f>
        <v>3</v>
      </c>
      <c r="H1506" s="48">
        <f t="shared" ref="H1506:H1537" si="853">MAX(P1506:Y1506)-LARGE(P1506:Y1506,2)</f>
        <v>1261</v>
      </c>
      <c r="I1506" s="163">
        <f t="shared" si="851"/>
        <v>0.56069364161849711</v>
      </c>
      <c r="J1506" s="2"/>
      <c r="K1506" s="2">
        <f t="shared" ref="K1506:K1537" si="854">IF($C1506=0,"-",P1506/$C1506)</f>
        <v>0</v>
      </c>
      <c r="L1506" s="2">
        <f t="shared" ref="L1506:L1537" si="855">IF($C1506=0,"-",Q1506/$C1506)</f>
        <v>8.2703423743886173E-2</v>
      </c>
      <c r="M1506" s="2">
        <f t="shared" ref="M1506:M1537" si="856">IF($C1506=0,"-",R1506/$C1506)</f>
        <v>0.67007558915073362</v>
      </c>
      <c r="N1506" s="2">
        <f t="shared" si="849"/>
        <v>8.9373054690973772E-2</v>
      </c>
      <c r="O1506" s="2">
        <f t="shared" si="850"/>
        <v>0.15784793241440642</v>
      </c>
      <c r="Q1506" s="1">
        <v>186</v>
      </c>
      <c r="R1506" s="1">
        <v>1507</v>
      </c>
      <c r="S1506" s="1">
        <v>201</v>
      </c>
      <c r="T1506" s="1">
        <v>246</v>
      </c>
      <c r="Y1506" s="1">
        <v>109</v>
      </c>
      <c r="AI1506" s="7">
        <f t="shared" ref="AI1506:AI1537" si="857">IF(T1506&gt;0,RANK(T1506,(P1506:Z1506)),0)</f>
        <v>2</v>
      </c>
      <c r="AJ1506" s="7">
        <f t="shared" ref="AJ1506:AJ1537" si="858">IF(U1506&gt;0,RANK(U1506,(P1506:Z1506)),0)</f>
        <v>0</v>
      </c>
      <c r="AK1506" s="7">
        <f t="shared" ref="AK1506:AK1537" si="859">IF(V1506&gt;0,RANK(V1506,(P1506:Z1506)),0)</f>
        <v>0</v>
      </c>
      <c r="AL1506" s="7">
        <f t="shared" ref="AL1506:AL1537" si="860">IF(W1506&gt;0,RANK(W1506,(P1506:Z1506)),0)</f>
        <v>0</v>
      </c>
      <c r="AM1506" s="2">
        <f t="shared" ref="AM1506:AM1537" si="861">IF($C1506=0,"-",T1506/$C1506)</f>
        <v>0.10938194753223655</v>
      </c>
      <c r="AN1506" s="2">
        <f t="shared" ref="AN1506:AN1537" si="862">IF($C1506=0,"-",U1506/$C1506)</f>
        <v>0</v>
      </c>
      <c r="AO1506" s="2">
        <f t="shared" ref="AO1506:AO1537" si="863">IF($C1506=0,"-",V1506/$C1506)</f>
        <v>0</v>
      </c>
      <c r="AP1506" s="2">
        <f t="shared" ref="AP1506:AP1537" si="864">IF($C1506=0,"-",W1506/$C1506)</f>
        <v>0</v>
      </c>
      <c r="AR1506" t="str">
        <f t="shared" si="847"/>
        <v>Edgecombe</v>
      </c>
      <c r="AS1506" t="s">
        <v>878</v>
      </c>
      <c r="AT1506" s="165"/>
      <c r="AV1506" s="91">
        <v>37</v>
      </c>
      <c r="AW1506" s="93">
        <v>65</v>
      </c>
      <c r="AX1506" s="99">
        <f t="shared" ref="AX1506:AX1537" si="865">AV1506*1000+AW1506</f>
        <v>37065</v>
      </c>
      <c r="AZ1506" s="7" t="s">
        <v>3053</v>
      </c>
      <c r="BA1506" t="s">
        <v>3290</v>
      </c>
    </row>
    <row r="1507" spans="1:53" ht="13" hidden="1" customHeight="1" outlineLevel="1">
      <c r="A1507" t="s">
        <v>3138</v>
      </c>
      <c r="B1507" t="s">
        <v>878</v>
      </c>
      <c r="C1507" s="1">
        <f t="shared" si="852"/>
        <v>37153</v>
      </c>
      <c r="D1507" s="7">
        <f>IF(P1507&gt;0,RANK(P1507,(P1507:R1507,S1507:AG1507)),0)</f>
        <v>0</v>
      </c>
      <c r="E1507" s="7">
        <f>IF(Q1507&gt;0,RANK(Q1507,(P1507:R1507,S1507:AG1507)),0)</f>
        <v>4</v>
      </c>
      <c r="F1507" s="7">
        <f>IF(R1507&gt;0,RANK(R1507,(P1507:R1507,S1507:AG1507)),0)</f>
        <v>1</v>
      </c>
      <c r="G1507" s="7">
        <f>IF(S1507&gt;0,RANK(S1507,(P1507:R1507,S1507:AG1507)),0)</f>
        <v>2</v>
      </c>
      <c r="H1507" s="48">
        <f t="shared" si="853"/>
        <v>21191</v>
      </c>
      <c r="I1507" s="163">
        <f t="shared" si="851"/>
        <v>0.57037116787338837</v>
      </c>
      <c r="J1507" s="2"/>
      <c r="K1507" s="2">
        <f t="shared" si="854"/>
        <v>0</v>
      </c>
      <c r="L1507" s="2">
        <f t="shared" si="855"/>
        <v>7.1434339084326975E-2</v>
      </c>
      <c r="M1507" s="2">
        <f t="shared" si="856"/>
        <v>0.67426587354991518</v>
      </c>
      <c r="N1507" s="2">
        <f t="shared" si="849"/>
        <v>0.1038947056765268</v>
      </c>
      <c r="O1507" s="2">
        <f t="shared" si="850"/>
        <v>0.15040508168923106</v>
      </c>
      <c r="Q1507" s="1">
        <v>2654</v>
      </c>
      <c r="R1507" s="1">
        <v>25051</v>
      </c>
      <c r="S1507" s="1">
        <v>3860</v>
      </c>
      <c r="T1507" s="1">
        <v>3699</v>
      </c>
      <c r="Y1507" s="1">
        <v>1889</v>
      </c>
      <c r="AI1507" s="7">
        <f t="shared" si="857"/>
        <v>3</v>
      </c>
      <c r="AJ1507" s="7">
        <f t="shared" si="858"/>
        <v>0</v>
      </c>
      <c r="AK1507" s="7">
        <f t="shared" si="859"/>
        <v>0</v>
      </c>
      <c r="AL1507" s="7">
        <f t="shared" si="860"/>
        <v>0</v>
      </c>
      <c r="AM1507" s="2">
        <f t="shared" si="861"/>
        <v>9.9561273652194984E-2</v>
      </c>
      <c r="AN1507" s="2">
        <f t="shared" si="862"/>
        <v>0</v>
      </c>
      <c r="AO1507" s="2">
        <f t="shared" si="863"/>
        <v>0</v>
      </c>
      <c r="AP1507" s="2">
        <f t="shared" si="864"/>
        <v>0</v>
      </c>
      <c r="AR1507" t="str">
        <f t="shared" si="847"/>
        <v>Forsyth</v>
      </c>
      <c r="AS1507" t="s">
        <v>878</v>
      </c>
      <c r="AT1507" s="165"/>
      <c r="AV1507" s="91">
        <v>37</v>
      </c>
      <c r="AW1507" s="93">
        <v>67</v>
      </c>
      <c r="AX1507" s="99">
        <f t="shared" si="865"/>
        <v>37067</v>
      </c>
      <c r="AZ1507" s="7" t="s">
        <v>3053</v>
      </c>
      <c r="BA1507" t="s">
        <v>3290</v>
      </c>
    </row>
    <row r="1508" spans="1:53" ht="13" hidden="1" customHeight="1" outlineLevel="1">
      <c r="A1508" t="s">
        <v>2477</v>
      </c>
      <c r="B1508" t="s">
        <v>878</v>
      </c>
      <c r="C1508" s="1">
        <f t="shared" si="852"/>
        <v>6038</v>
      </c>
      <c r="D1508" s="7">
        <f>IF(P1508&gt;0,RANK(P1508,(P1508:R1508,S1508:AG1508)),0)</f>
        <v>0</v>
      </c>
      <c r="E1508" s="7">
        <f>IF(Q1508&gt;0,RANK(Q1508,(P1508:R1508,S1508:AG1508)),0)</f>
        <v>4</v>
      </c>
      <c r="F1508" s="7">
        <f>IF(R1508&gt;0,RANK(R1508,(P1508:R1508,S1508:AG1508)),0)</f>
        <v>1</v>
      </c>
      <c r="G1508" s="7">
        <f>IF(S1508&gt;0,RANK(S1508,(P1508:R1508,S1508:AG1508)),0)</f>
        <v>2</v>
      </c>
      <c r="H1508" s="48">
        <f t="shared" si="853"/>
        <v>2948</v>
      </c>
      <c r="I1508" s="163">
        <f t="shared" si="851"/>
        <v>0.48824113945014908</v>
      </c>
      <c r="J1508" s="2"/>
      <c r="K1508" s="2">
        <f t="shared" si="854"/>
        <v>0</v>
      </c>
      <c r="L1508" s="2">
        <f t="shared" si="855"/>
        <v>7.6846637959589265E-2</v>
      </c>
      <c r="M1508" s="2">
        <f t="shared" si="856"/>
        <v>0.62818814176879767</v>
      </c>
      <c r="N1508" s="2">
        <f t="shared" si="849"/>
        <v>0.13994700231864857</v>
      </c>
      <c r="O1508" s="2">
        <f t="shared" si="850"/>
        <v>0.15501821795296453</v>
      </c>
      <c r="Q1508" s="1">
        <v>464</v>
      </c>
      <c r="R1508" s="1">
        <v>3793</v>
      </c>
      <c r="S1508" s="1">
        <v>845</v>
      </c>
      <c r="T1508" s="1">
        <v>636</v>
      </c>
      <c r="Y1508" s="1">
        <v>300</v>
      </c>
      <c r="AI1508" s="7">
        <f t="shared" si="857"/>
        <v>3</v>
      </c>
      <c r="AJ1508" s="7">
        <f t="shared" si="858"/>
        <v>0</v>
      </c>
      <c r="AK1508" s="7">
        <f t="shared" si="859"/>
        <v>0</v>
      </c>
      <c r="AL1508" s="7">
        <f t="shared" si="860"/>
        <v>0</v>
      </c>
      <c r="AM1508" s="2">
        <f t="shared" si="861"/>
        <v>0.10533289168598874</v>
      </c>
      <c r="AN1508" s="2">
        <f t="shared" si="862"/>
        <v>0</v>
      </c>
      <c r="AO1508" s="2">
        <f t="shared" si="863"/>
        <v>0</v>
      </c>
      <c r="AP1508" s="2">
        <f t="shared" si="864"/>
        <v>0</v>
      </c>
      <c r="AR1508" t="str">
        <f t="shared" si="847"/>
        <v>Franklin</v>
      </c>
      <c r="AS1508" t="s">
        <v>878</v>
      </c>
      <c r="AT1508" s="165"/>
      <c r="AV1508" s="91">
        <v>37</v>
      </c>
      <c r="AW1508" s="93">
        <v>69</v>
      </c>
      <c r="AX1508" s="99">
        <f t="shared" si="865"/>
        <v>37069</v>
      </c>
      <c r="AZ1508" s="7" t="s">
        <v>3053</v>
      </c>
      <c r="BA1508" t="s">
        <v>3290</v>
      </c>
    </row>
    <row r="1509" spans="1:53" ht="13" hidden="1" customHeight="1" outlineLevel="1">
      <c r="A1509" t="s">
        <v>1665</v>
      </c>
      <c r="B1509" t="s">
        <v>878</v>
      </c>
      <c r="C1509" s="1">
        <f t="shared" si="852"/>
        <v>24288</v>
      </c>
      <c r="D1509" s="7">
        <f>IF(P1509&gt;0,RANK(P1509,(P1509:R1509,S1509:AG1509)),0)</f>
        <v>0</v>
      </c>
      <c r="E1509" s="7">
        <f>IF(Q1509&gt;0,RANK(Q1509,(P1509:R1509,S1509:AG1509)),0)</f>
        <v>4</v>
      </c>
      <c r="F1509" s="7">
        <f>IF(R1509&gt;0,RANK(R1509,(P1509:R1509,S1509:AG1509)),0)</f>
        <v>1</v>
      </c>
      <c r="G1509" s="7">
        <f>IF(S1509&gt;0,RANK(S1509,(P1509:R1509,S1509:AG1509)),0)</f>
        <v>3</v>
      </c>
      <c r="H1509" s="48">
        <f t="shared" si="853"/>
        <v>12220</v>
      </c>
      <c r="I1509" s="163">
        <f t="shared" si="851"/>
        <v>0.50312911725955201</v>
      </c>
      <c r="J1509" s="2"/>
      <c r="K1509" s="2">
        <f t="shared" si="854"/>
        <v>0</v>
      </c>
      <c r="L1509" s="2">
        <f t="shared" si="855"/>
        <v>9.3091238471673249E-2</v>
      </c>
      <c r="M1509" s="2">
        <f t="shared" si="856"/>
        <v>0.62306488801054016</v>
      </c>
      <c r="N1509" s="2">
        <f t="shared" si="849"/>
        <v>0.10486660079051384</v>
      </c>
      <c r="O1509" s="2">
        <f t="shared" si="850"/>
        <v>0.17897727272727276</v>
      </c>
      <c r="Q1509" s="1">
        <v>2261</v>
      </c>
      <c r="R1509" s="1">
        <v>15133</v>
      </c>
      <c r="S1509" s="1">
        <v>2547</v>
      </c>
      <c r="T1509" s="1">
        <v>2913</v>
      </c>
      <c r="Y1509" s="1">
        <v>1434</v>
      </c>
      <c r="AI1509" s="7">
        <f t="shared" si="857"/>
        <v>2</v>
      </c>
      <c r="AJ1509" s="7">
        <f t="shared" si="858"/>
        <v>0</v>
      </c>
      <c r="AK1509" s="7">
        <f t="shared" si="859"/>
        <v>0</v>
      </c>
      <c r="AL1509" s="7">
        <f t="shared" si="860"/>
        <v>0</v>
      </c>
      <c r="AM1509" s="2">
        <f t="shared" si="861"/>
        <v>0.11993577075098814</v>
      </c>
      <c r="AN1509" s="2">
        <f t="shared" si="862"/>
        <v>0</v>
      </c>
      <c r="AO1509" s="2">
        <f t="shared" si="863"/>
        <v>0</v>
      </c>
      <c r="AP1509" s="2">
        <f t="shared" si="864"/>
        <v>0</v>
      </c>
      <c r="AR1509" t="str">
        <f t="shared" si="847"/>
        <v>Gaston</v>
      </c>
      <c r="AS1509" t="s">
        <v>878</v>
      </c>
      <c r="AT1509" s="165">
        <v>10</v>
      </c>
      <c r="AV1509" s="91">
        <v>37</v>
      </c>
      <c r="AW1509" s="93">
        <v>71</v>
      </c>
      <c r="AX1509" s="99">
        <f t="shared" si="865"/>
        <v>37071</v>
      </c>
      <c r="AZ1509" s="7" t="s">
        <v>3053</v>
      </c>
      <c r="BA1509" t="s">
        <v>3290</v>
      </c>
    </row>
    <row r="1510" spans="1:53" ht="13" hidden="1" customHeight="1" outlineLevel="1">
      <c r="A1510" t="s">
        <v>2130</v>
      </c>
      <c r="B1510" t="s">
        <v>878</v>
      </c>
      <c r="C1510" s="1">
        <f t="shared" si="852"/>
        <v>455</v>
      </c>
      <c r="D1510" s="7">
        <f>IF(P1510&gt;0,RANK(P1510,(P1510:R1510,S1510:AG1510)),0)</f>
        <v>0</v>
      </c>
      <c r="E1510" s="7">
        <f>IF(Q1510&gt;0,RANK(Q1510,(P1510:R1510,S1510:AG1510)),0)</f>
        <v>4</v>
      </c>
      <c r="F1510" s="7">
        <f>IF(R1510&gt;0,RANK(R1510,(P1510:R1510,S1510:AG1510)),0)</f>
        <v>1</v>
      </c>
      <c r="G1510" s="7">
        <f>IF(S1510&gt;0,RANK(S1510,(P1510:R1510,S1510:AG1510)),0)</f>
        <v>3</v>
      </c>
      <c r="H1510" s="48">
        <f t="shared" si="853"/>
        <v>220</v>
      </c>
      <c r="I1510" s="163">
        <f t="shared" si="851"/>
        <v>0.48351648351648352</v>
      </c>
      <c r="J1510" s="2"/>
      <c r="K1510" s="2">
        <f t="shared" si="854"/>
        <v>0</v>
      </c>
      <c r="L1510" s="2">
        <f t="shared" si="855"/>
        <v>6.1538461538461542E-2</v>
      </c>
      <c r="M1510" s="2">
        <f t="shared" si="856"/>
        <v>0.63956043956043951</v>
      </c>
      <c r="N1510" s="2">
        <f t="shared" si="849"/>
        <v>0.1076923076923077</v>
      </c>
      <c r="O1510" s="2">
        <f t="shared" si="850"/>
        <v>0.19120879120879125</v>
      </c>
      <c r="Q1510" s="1">
        <v>28</v>
      </c>
      <c r="R1510" s="1">
        <v>291</v>
      </c>
      <c r="S1510" s="1">
        <v>49</v>
      </c>
      <c r="T1510" s="1">
        <v>71</v>
      </c>
      <c r="Y1510" s="1">
        <v>16</v>
      </c>
      <c r="AI1510" s="7">
        <f t="shared" si="857"/>
        <v>2</v>
      </c>
      <c r="AJ1510" s="7">
        <f t="shared" si="858"/>
        <v>0</v>
      </c>
      <c r="AK1510" s="7">
        <f t="shared" si="859"/>
        <v>0</v>
      </c>
      <c r="AL1510" s="7">
        <f t="shared" si="860"/>
        <v>0</v>
      </c>
      <c r="AM1510" s="2">
        <f t="shared" si="861"/>
        <v>0.15604395604395604</v>
      </c>
      <c r="AN1510" s="2">
        <f t="shared" si="862"/>
        <v>0</v>
      </c>
      <c r="AO1510" s="2">
        <f t="shared" si="863"/>
        <v>0</v>
      </c>
      <c r="AP1510" s="2">
        <f t="shared" si="864"/>
        <v>0</v>
      </c>
      <c r="AR1510" t="str">
        <f t="shared" si="847"/>
        <v>Gates</v>
      </c>
      <c r="AS1510" t="s">
        <v>878</v>
      </c>
      <c r="AT1510" s="165">
        <v>1</v>
      </c>
      <c r="AV1510" s="91">
        <v>37</v>
      </c>
      <c r="AW1510" s="93">
        <v>73</v>
      </c>
      <c r="AX1510" s="99">
        <f t="shared" si="865"/>
        <v>37073</v>
      </c>
      <c r="AZ1510" s="7" t="s">
        <v>3053</v>
      </c>
      <c r="BA1510" t="s">
        <v>3290</v>
      </c>
    </row>
    <row r="1511" spans="1:53" ht="13" hidden="1" customHeight="1" outlineLevel="1">
      <c r="A1511" t="s">
        <v>854</v>
      </c>
      <c r="B1511" t="s">
        <v>878</v>
      </c>
      <c r="C1511" s="1">
        <f t="shared" si="852"/>
        <v>1465</v>
      </c>
      <c r="D1511" s="7">
        <f>IF(P1511&gt;0,RANK(P1511,(P1511:R1511,S1511:AG1511)),0)</f>
        <v>0</v>
      </c>
      <c r="E1511" s="7">
        <f>IF(Q1511&gt;0,RANK(Q1511,(P1511:R1511,S1511:AG1511)),0)</f>
        <v>3</v>
      </c>
      <c r="F1511" s="7">
        <f>IF(R1511&gt;0,RANK(R1511,(P1511:R1511,S1511:AG1511)),0)</f>
        <v>1</v>
      </c>
      <c r="G1511" s="7">
        <f>IF(S1511&gt;0,RANK(S1511,(P1511:R1511,S1511:AG1511)),0)</f>
        <v>4</v>
      </c>
      <c r="H1511" s="48">
        <f t="shared" si="853"/>
        <v>671</v>
      </c>
      <c r="I1511" s="163">
        <f t="shared" si="851"/>
        <v>0.45802047781569966</v>
      </c>
      <c r="J1511" s="2"/>
      <c r="K1511" s="2">
        <f t="shared" si="854"/>
        <v>0</v>
      </c>
      <c r="L1511" s="2">
        <f t="shared" si="855"/>
        <v>7.8498293515358364E-2</v>
      </c>
      <c r="M1511" s="2">
        <f t="shared" si="856"/>
        <v>0.62184300341296928</v>
      </c>
      <c r="N1511" s="2">
        <f t="shared" si="849"/>
        <v>7.303754266211604E-2</v>
      </c>
      <c r="O1511" s="2">
        <f t="shared" si="850"/>
        <v>0.22662116040955627</v>
      </c>
      <c r="Q1511" s="1">
        <v>115</v>
      </c>
      <c r="R1511" s="1">
        <v>911</v>
      </c>
      <c r="S1511" s="1">
        <v>107</v>
      </c>
      <c r="T1511" s="1">
        <v>240</v>
      </c>
      <c r="Y1511" s="1">
        <v>92</v>
      </c>
      <c r="AI1511" s="7">
        <f t="shared" si="857"/>
        <v>2</v>
      </c>
      <c r="AJ1511" s="7">
        <f t="shared" si="858"/>
        <v>0</v>
      </c>
      <c r="AK1511" s="7">
        <f t="shared" si="859"/>
        <v>0</v>
      </c>
      <c r="AL1511" s="7">
        <f t="shared" si="860"/>
        <v>0</v>
      </c>
      <c r="AM1511" s="2">
        <f t="shared" si="861"/>
        <v>0.16382252559726962</v>
      </c>
      <c r="AN1511" s="2">
        <f t="shared" si="862"/>
        <v>0</v>
      </c>
      <c r="AO1511" s="2">
        <f t="shared" si="863"/>
        <v>0</v>
      </c>
      <c r="AP1511" s="2">
        <f t="shared" si="864"/>
        <v>0</v>
      </c>
      <c r="AR1511" t="str">
        <f t="shared" si="847"/>
        <v>Graham</v>
      </c>
      <c r="AS1511" t="s">
        <v>878</v>
      </c>
      <c r="AT1511" s="165">
        <v>11</v>
      </c>
      <c r="AV1511" s="91">
        <v>37</v>
      </c>
      <c r="AW1511" s="93">
        <v>75</v>
      </c>
      <c r="AX1511" s="99">
        <f t="shared" si="865"/>
        <v>37075</v>
      </c>
      <c r="AZ1511" s="7" t="s">
        <v>3053</v>
      </c>
      <c r="BA1511" t="s">
        <v>3290</v>
      </c>
    </row>
    <row r="1512" spans="1:53" ht="13" hidden="1" customHeight="1" outlineLevel="1">
      <c r="A1512" t="s">
        <v>595</v>
      </c>
      <c r="B1512" t="s">
        <v>878</v>
      </c>
      <c r="C1512" s="1">
        <f t="shared" si="852"/>
        <v>3985</v>
      </c>
      <c r="D1512" s="7">
        <f>IF(P1512&gt;0,RANK(P1512,(P1512:R1512,S1512:AG1512)),0)</f>
        <v>0</v>
      </c>
      <c r="E1512" s="7">
        <f>IF(Q1512&gt;0,RANK(Q1512,(P1512:R1512,S1512:AG1512)),0)</f>
        <v>4</v>
      </c>
      <c r="F1512" s="7">
        <f>IF(R1512&gt;0,RANK(R1512,(P1512:R1512,S1512:AG1512)),0)</f>
        <v>1</v>
      </c>
      <c r="G1512" s="7">
        <f>IF(S1512&gt;0,RANK(S1512,(P1512:R1512,S1512:AG1512)),0)</f>
        <v>2</v>
      </c>
      <c r="H1512" s="48">
        <f t="shared" si="853"/>
        <v>2145</v>
      </c>
      <c r="I1512" s="163">
        <f t="shared" si="851"/>
        <v>0.53826850690087824</v>
      </c>
      <c r="J1512" s="2"/>
      <c r="K1512" s="2">
        <f t="shared" si="854"/>
        <v>0</v>
      </c>
      <c r="L1512" s="2">
        <f t="shared" si="855"/>
        <v>8.180677540777917E-2</v>
      </c>
      <c r="M1512" s="2">
        <f t="shared" si="856"/>
        <v>0.647176913425345</v>
      </c>
      <c r="N1512" s="2">
        <f t="shared" si="849"/>
        <v>0.10890840652446675</v>
      </c>
      <c r="O1512" s="2">
        <f t="shared" si="850"/>
        <v>0.1621079046424091</v>
      </c>
      <c r="Q1512" s="1">
        <v>326</v>
      </c>
      <c r="R1512" s="1">
        <v>2579</v>
      </c>
      <c r="S1512" s="1">
        <v>434</v>
      </c>
      <c r="T1512" s="1">
        <v>419</v>
      </c>
      <c r="Y1512" s="1">
        <v>227</v>
      </c>
      <c r="AI1512" s="7">
        <f t="shared" si="857"/>
        <v>3</v>
      </c>
      <c r="AJ1512" s="7">
        <f t="shared" si="858"/>
        <v>0</v>
      </c>
      <c r="AK1512" s="7">
        <f t="shared" si="859"/>
        <v>0</v>
      </c>
      <c r="AL1512" s="7">
        <f t="shared" si="860"/>
        <v>0</v>
      </c>
      <c r="AM1512" s="2">
        <f t="shared" si="861"/>
        <v>0.10514429109159347</v>
      </c>
      <c r="AN1512" s="2">
        <f t="shared" si="862"/>
        <v>0</v>
      </c>
      <c r="AO1512" s="2">
        <f t="shared" si="863"/>
        <v>0</v>
      </c>
      <c r="AP1512" s="2">
        <f t="shared" si="864"/>
        <v>0</v>
      </c>
      <c r="AR1512" t="str">
        <f t="shared" si="847"/>
        <v>Granville</v>
      </c>
      <c r="AS1512" t="s">
        <v>878</v>
      </c>
      <c r="AT1512" s="165"/>
      <c r="AV1512" s="91">
        <v>37</v>
      </c>
      <c r="AW1512" s="93">
        <v>77</v>
      </c>
      <c r="AX1512" s="99">
        <f t="shared" si="865"/>
        <v>37077</v>
      </c>
      <c r="AZ1512" s="7" t="s">
        <v>3053</v>
      </c>
      <c r="BA1512" t="s">
        <v>3290</v>
      </c>
    </row>
    <row r="1513" spans="1:53" ht="13" hidden="1" customHeight="1" outlineLevel="1">
      <c r="A1513" t="s">
        <v>1339</v>
      </c>
      <c r="B1513" t="s">
        <v>878</v>
      </c>
      <c r="C1513" s="1">
        <f t="shared" si="852"/>
        <v>971</v>
      </c>
      <c r="D1513" s="7">
        <f>IF(P1513&gt;0,RANK(P1513,(P1513:R1513,S1513:AG1513)),0)</f>
        <v>0</v>
      </c>
      <c r="E1513" s="7">
        <f>IF(Q1513&gt;0,RANK(Q1513,(P1513:R1513,S1513:AG1513)),0)</f>
        <v>3</v>
      </c>
      <c r="F1513" s="7">
        <f>IF(R1513&gt;0,RANK(R1513,(P1513:R1513,S1513:AG1513)),0)</f>
        <v>1</v>
      </c>
      <c r="G1513" s="7">
        <f>IF(S1513&gt;0,RANK(S1513,(P1513:R1513,S1513:AG1513)),0)</f>
        <v>4</v>
      </c>
      <c r="H1513" s="48">
        <f t="shared" si="853"/>
        <v>540</v>
      </c>
      <c r="I1513" s="163">
        <f t="shared" si="851"/>
        <v>0.55612770339855822</v>
      </c>
      <c r="J1513" s="2"/>
      <c r="K1513" s="2">
        <f t="shared" si="854"/>
        <v>0</v>
      </c>
      <c r="L1513" s="2">
        <f t="shared" si="855"/>
        <v>0.10298661174047374</v>
      </c>
      <c r="M1513" s="2">
        <f t="shared" si="856"/>
        <v>0.66735324407826979</v>
      </c>
      <c r="N1513" s="2">
        <f t="shared" si="849"/>
        <v>7.4150360453141093E-2</v>
      </c>
      <c r="O1513" s="2">
        <f t="shared" si="850"/>
        <v>0.15550978372811536</v>
      </c>
      <c r="Q1513" s="1">
        <v>100</v>
      </c>
      <c r="R1513" s="1">
        <v>648</v>
      </c>
      <c r="S1513" s="1">
        <v>72</v>
      </c>
      <c r="T1513" s="1">
        <v>108</v>
      </c>
      <c r="Y1513" s="1">
        <v>43</v>
      </c>
      <c r="AI1513" s="7">
        <f t="shared" si="857"/>
        <v>2</v>
      </c>
      <c r="AJ1513" s="7">
        <f t="shared" si="858"/>
        <v>0</v>
      </c>
      <c r="AK1513" s="7">
        <f t="shared" si="859"/>
        <v>0</v>
      </c>
      <c r="AL1513" s="7">
        <f t="shared" si="860"/>
        <v>0</v>
      </c>
      <c r="AM1513" s="2">
        <f t="shared" si="861"/>
        <v>0.11122554067971163</v>
      </c>
      <c r="AN1513" s="2">
        <f t="shared" si="862"/>
        <v>0</v>
      </c>
      <c r="AO1513" s="2">
        <f t="shared" si="863"/>
        <v>0</v>
      </c>
      <c r="AP1513" s="2">
        <f t="shared" si="864"/>
        <v>0</v>
      </c>
      <c r="AR1513" t="str">
        <f t="shared" si="847"/>
        <v>Greene</v>
      </c>
      <c r="AS1513" t="s">
        <v>878</v>
      </c>
      <c r="AT1513" s="165">
        <v>1</v>
      </c>
      <c r="AV1513" s="91">
        <v>37</v>
      </c>
      <c r="AW1513" s="93">
        <v>79</v>
      </c>
      <c r="AX1513" s="99">
        <f t="shared" si="865"/>
        <v>37079</v>
      </c>
      <c r="AZ1513" s="7" t="s">
        <v>3053</v>
      </c>
      <c r="BA1513" t="s">
        <v>3290</v>
      </c>
    </row>
    <row r="1514" spans="1:53" ht="13" hidden="1" customHeight="1" outlineLevel="1">
      <c r="A1514" t="s">
        <v>342</v>
      </c>
      <c r="B1514" t="s">
        <v>878</v>
      </c>
      <c r="C1514" s="1">
        <f t="shared" si="852"/>
        <v>50217</v>
      </c>
      <c r="D1514" s="7">
        <f>IF(P1514&gt;0,RANK(P1514,(P1514:R1514,S1514:AG1514)),0)</f>
        <v>0</v>
      </c>
      <c r="E1514" s="7">
        <f>IF(Q1514&gt;0,RANK(Q1514,(P1514:R1514,S1514:AG1514)),0)</f>
        <v>4</v>
      </c>
      <c r="F1514" s="7">
        <f>IF(R1514&gt;0,RANK(R1514,(P1514:R1514,S1514:AG1514)),0)</f>
        <v>1</v>
      </c>
      <c r="G1514" s="7">
        <f>IF(S1514&gt;0,RANK(S1514,(P1514:R1514,S1514:AG1514)),0)</f>
        <v>2</v>
      </c>
      <c r="H1514" s="48">
        <f t="shared" si="853"/>
        <v>29822</v>
      </c>
      <c r="I1514" s="163">
        <f t="shared" si="851"/>
        <v>0.59386263615906965</v>
      </c>
      <c r="J1514" s="2"/>
      <c r="K1514" s="2">
        <f t="shared" si="854"/>
        <v>0</v>
      </c>
      <c r="L1514" s="2">
        <f t="shared" si="855"/>
        <v>7.2983252683354247E-2</v>
      </c>
      <c r="M1514" s="2">
        <f t="shared" si="856"/>
        <v>0.69755262162215981</v>
      </c>
      <c r="N1514" s="2">
        <f t="shared" si="849"/>
        <v>0.10368998546309019</v>
      </c>
      <c r="O1514" s="2">
        <f t="shared" si="850"/>
        <v>0.12577414023139574</v>
      </c>
      <c r="Q1514" s="1">
        <v>3665</v>
      </c>
      <c r="R1514" s="1">
        <v>35029</v>
      </c>
      <c r="S1514" s="1">
        <v>5207</v>
      </c>
      <c r="T1514" s="1">
        <v>4070</v>
      </c>
      <c r="Y1514" s="1">
        <v>2246</v>
      </c>
      <c r="AI1514" s="7">
        <f t="shared" si="857"/>
        <v>3</v>
      </c>
      <c r="AJ1514" s="7">
        <f t="shared" si="858"/>
        <v>0</v>
      </c>
      <c r="AK1514" s="7">
        <f t="shared" si="859"/>
        <v>0</v>
      </c>
      <c r="AL1514" s="7">
        <f t="shared" si="860"/>
        <v>0</v>
      </c>
      <c r="AM1514" s="2">
        <f t="shared" si="861"/>
        <v>8.1048250592428858E-2</v>
      </c>
      <c r="AN1514" s="2">
        <f t="shared" si="862"/>
        <v>0</v>
      </c>
      <c r="AO1514" s="2">
        <f t="shared" si="863"/>
        <v>0</v>
      </c>
      <c r="AP1514" s="2">
        <f t="shared" si="864"/>
        <v>0</v>
      </c>
      <c r="AR1514" t="str">
        <f t="shared" si="847"/>
        <v>Guilford</v>
      </c>
      <c r="AS1514" t="s">
        <v>878</v>
      </c>
      <c r="AT1514" s="165"/>
      <c r="AV1514" s="91">
        <v>37</v>
      </c>
      <c r="AW1514" s="93">
        <v>81</v>
      </c>
      <c r="AX1514" s="99">
        <f t="shared" si="865"/>
        <v>37081</v>
      </c>
      <c r="AZ1514" s="7" t="s">
        <v>3053</v>
      </c>
      <c r="BA1514" t="s">
        <v>3290</v>
      </c>
    </row>
    <row r="1515" spans="1:53" ht="13" hidden="1" customHeight="1" outlineLevel="1">
      <c r="A1515" t="s">
        <v>1593</v>
      </c>
      <c r="B1515" t="s">
        <v>878</v>
      </c>
      <c r="C1515" s="1">
        <f t="shared" si="852"/>
        <v>2230</v>
      </c>
      <c r="D1515" s="7">
        <f>IF(P1515&gt;0,RANK(P1515,(P1515:R1515,S1515:AG1515)),0)</f>
        <v>0</v>
      </c>
      <c r="E1515" s="7">
        <f>IF(Q1515&gt;0,RANK(Q1515,(P1515:R1515,S1515:AG1515)),0)</f>
        <v>4</v>
      </c>
      <c r="F1515" s="7">
        <f>IF(R1515&gt;0,RANK(R1515,(P1515:R1515,S1515:AG1515)),0)</f>
        <v>1</v>
      </c>
      <c r="G1515" s="7">
        <f>IF(S1515&gt;0,RANK(S1515,(P1515:R1515,S1515:AG1515)),0)</f>
        <v>3</v>
      </c>
      <c r="H1515" s="48">
        <f t="shared" si="853"/>
        <v>1242</v>
      </c>
      <c r="I1515" s="163">
        <f t="shared" si="851"/>
        <v>0.55695067264573994</v>
      </c>
      <c r="J1515" s="2"/>
      <c r="K1515" s="2">
        <f t="shared" si="854"/>
        <v>0</v>
      </c>
      <c r="L1515" s="2">
        <f t="shared" si="855"/>
        <v>7.623318385650224E-2</v>
      </c>
      <c r="M1515" s="2">
        <f t="shared" si="856"/>
        <v>0.65784753363228698</v>
      </c>
      <c r="N1515" s="2">
        <f t="shared" si="849"/>
        <v>0.1</v>
      </c>
      <c r="O1515" s="2">
        <f t="shared" si="850"/>
        <v>0.16591928251121077</v>
      </c>
      <c r="Q1515" s="1">
        <v>170</v>
      </c>
      <c r="R1515" s="1">
        <v>1467</v>
      </c>
      <c r="S1515" s="1">
        <v>223</v>
      </c>
      <c r="T1515" s="1">
        <v>225</v>
      </c>
      <c r="Y1515" s="1">
        <v>145</v>
      </c>
      <c r="AI1515" s="7">
        <f t="shared" si="857"/>
        <v>2</v>
      </c>
      <c r="AJ1515" s="7">
        <f t="shared" si="858"/>
        <v>0</v>
      </c>
      <c r="AK1515" s="7">
        <f t="shared" si="859"/>
        <v>0</v>
      </c>
      <c r="AL1515" s="7">
        <f t="shared" si="860"/>
        <v>0</v>
      </c>
      <c r="AM1515" s="2">
        <f t="shared" si="861"/>
        <v>0.10089686098654709</v>
      </c>
      <c r="AN1515" s="2">
        <f t="shared" si="862"/>
        <v>0</v>
      </c>
      <c r="AO1515" s="2">
        <f t="shared" si="863"/>
        <v>0</v>
      </c>
      <c r="AP1515" s="2">
        <f t="shared" si="864"/>
        <v>0</v>
      </c>
      <c r="AR1515" t="str">
        <f t="shared" si="847"/>
        <v>Halifax</v>
      </c>
      <c r="AS1515" t="s">
        <v>878</v>
      </c>
      <c r="AT1515" s="165">
        <v>1</v>
      </c>
      <c r="AV1515" s="91">
        <v>37</v>
      </c>
      <c r="AW1515" s="93">
        <v>83</v>
      </c>
      <c r="AX1515" s="99">
        <f t="shared" si="865"/>
        <v>37083</v>
      </c>
      <c r="AZ1515" s="7" t="s">
        <v>3053</v>
      </c>
      <c r="BA1515" t="s">
        <v>3290</v>
      </c>
    </row>
    <row r="1516" spans="1:53" ht="13" hidden="1" customHeight="1" outlineLevel="1">
      <c r="A1516" t="s">
        <v>1858</v>
      </c>
      <c r="B1516" t="s">
        <v>878</v>
      </c>
      <c r="C1516" s="1">
        <f t="shared" si="852"/>
        <v>9414</v>
      </c>
      <c r="D1516" s="7">
        <f>IF(P1516&gt;0,RANK(P1516,(P1516:R1516,S1516:AG1516)),0)</f>
        <v>0</v>
      </c>
      <c r="E1516" s="7">
        <f>IF(Q1516&gt;0,RANK(Q1516,(P1516:R1516,S1516:AG1516)),0)</f>
        <v>4</v>
      </c>
      <c r="F1516" s="7">
        <f>IF(R1516&gt;0,RANK(R1516,(P1516:R1516,S1516:AG1516)),0)</f>
        <v>1</v>
      </c>
      <c r="G1516" s="7">
        <f>IF(S1516&gt;0,RANK(S1516,(P1516:R1516,S1516:AG1516)),0)</f>
        <v>3</v>
      </c>
      <c r="H1516" s="48">
        <f t="shared" si="853"/>
        <v>5026</v>
      </c>
      <c r="I1516" s="163">
        <f t="shared" si="851"/>
        <v>0.53388570214574038</v>
      </c>
      <c r="J1516" s="2"/>
      <c r="K1516" s="2">
        <f t="shared" si="854"/>
        <v>0</v>
      </c>
      <c r="L1516" s="2">
        <f t="shared" si="855"/>
        <v>8.7529211812194599E-2</v>
      </c>
      <c r="M1516" s="2">
        <f t="shared" si="856"/>
        <v>0.64945825366475463</v>
      </c>
      <c r="N1516" s="2">
        <f t="shared" si="849"/>
        <v>9.9426386233269604E-2</v>
      </c>
      <c r="O1516" s="2">
        <f t="shared" si="850"/>
        <v>0.16358614828978113</v>
      </c>
      <c r="Q1516" s="1">
        <v>824</v>
      </c>
      <c r="R1516" s="1">
        <v>6114</v>
      </c>
      <c r="S1516" s="1">
        <v>936</v>
      </c>
      <c r="T1516" s="1">
        <v>1088</v>
      </c>
      <c r="Y1516" s="1">
        <v>452</v>
      </c>
      <c r="AI1516" s="7">
        <f t="shared" si="857"/>
        <v>2</v>
      </c>
      <c r="AJ1516" s="7">
        <f t="shared" si="858"/>
        <v>0</v>
      </c>
      <c r="AK1516" s="7">
        <f t="shared" si="859"/>
        <v>0</v>
      </c>
      <c r="AL1516" s="7">
        <f t="shared" si="860"/>
        <v>0</v>
      </c>
      <c r="AM1516" s="2">
        <f t="shared" si="861"/>
        <v>0.11557255151901423</v>
      </c>
      <c r="AN1516" s="2">
        <f t="shared" si="862"/>
        <v>0</v>
      </c>
      <c r="AO1516" s="2">
        <f t="shared" si="863"/>
        <v>0</v>
      </c>
      <c r="AP1516" s="2">
        <f t="shared" si="864"/>
        <v>0</v>
      </c>
      <c r="AR1516" t="str">
        <f t="shared" si="847"/>
        <v>Harnett</v>
      </c>
      <c r="AS1516" t="s">
        <v>878</v>
      </c>
      <c r="AT1516" s="165"/>
      <c r="AV1516" s="91">
        <v>37</v>
      </c>
      <c r="AW1516" s="93">
        <v>85</v>
      </c>
      <c r="AX1516" s="99">
        <f t="shared" si="865"/>
        <v>37085</v>
      </c>
      <c r="AZ1516" s="7" t="s">
        <v>3053</v>
      </c>
      <c r="BA1516" t="s">
        <v>3290</v>
      </c>
    </row>
    <row r="1517" spans="1:53" ht="13" hidden="1" customHeight="1" outlineLevel="1">
      <c r="A1517" t="s">
        <v>20</v>
      </c>
      <c r="B1517" t="s">
        <v>878</v>
      </c>
      <c r="C1517" s="1">
        <f t="shared" si="852"/>
        <v>5959</v>
      </c>
      <c r="D1517" s="7">
        <f>IF(P1517&gt;0,RANK(P1517,(P1517:R1517,S1517:AG1517)),0)</f>
        <v>0</v>
      </c>
      <c r="E1517" s="7">
        <f>IF(Q1517&gt;0,RANK(Q1517,(P1517:R1517,S1517:AG1517)),0)</f>
        <v>4</v>
      </c>
      <c r="F1517" s="7">
        <f>IF(R1517&gt;0,RANK(R1517,(P1517:R1517,S1517:AG1517)),0)</f>
        <v>1</v>
      </c>
      <c r="G1517" s="7">
        <f>IF(S1517&gt;0,RANK(S1517,(P1517:R1517,S1517:AG1517)),0)</f>
        <v>3</v>
      </c>
      <c r="H1517" s="48">
        <f t="shared" si="853"/>
        <v>2780</v>
      </c>
      <c r="I1517" s="163">
        <f t="shared" si="851"/>
        <v>0.46652122839402582</v>
      </c>
      <c r="J1517" s="2"/>
      <c r="K1517" s="2">
        <f t="shared" si="854"/>
        <v>0</v>
      </c>
      <c r="L1517" s="2">
        <f t="shared" si="855"/>
        <v>8.2060748447726123E-2</v>
      </c>
      <c r="M1517" s="2">
        <f t="shared" si="856"/>
        <v>0.6036247692565867</v>
      </c>
      <c r="N1517" s="2">
        <f t="shared" si="849"/>
        <v>0.12485316328242994</v>
      </c>
      <c r="O1517" s="2">
        <f t="shared" si="850"/>
        <v>0.18946131901325719</v>
      </c>
      <c r="Q1517" s="1">
        <v>489</v>
      </c>
      <c r="R1517" s="1">
        <v>3597</v>
      </c>
      <c r="S1517" s="1">
        <v>744</v>
      </c>
      <c r="T1517" s="1">
        <v>817</v>
      </c>
      <c r="Y1517" s="1">
        <v>312</v>
      </c>
      <c r="AI1517" s="7">
        <f t="shared" si="857"/>
        <v>2</v>
      </c>
      <c r="AJ1517" s="7">
        <f t="shared" si="858"/>
        <v>0</v>
      </c>
      <c r="AK1517" s="7">
        <f t="shared" si="859"/>
        <v>0</v>
      </c>
      <c r="AL1517" s="7">
        <f t="shared" si="860"/>
        <v>0</v>
      </c>
      <c r="AM1517" s="2">
        <f t="shared" si="861"/>
        <v>0.13710354086256082</v>
      </c>
      <c r="AN1517" s="2">
        <f t="shared" si="862"/>
        <v>0</v>
      </c>
      <c r="AO1517" s="2">
        <f t="shared" si="863"/>
        <v>0</v>
      </c>
      <c r="AP1517" s="2">
        <f t="shared" si="864"/>
        <v>0</v>
      </c>
      <c r="AR1517" t="str">
        <f t="shared" si="847"/>
        <v>Haywood</v>
      </c>
      <c r="AS1517" t="s">
        <v>878</v>
      </c>
      <c r="AT1517" s="165">
        <v>11</v>
      </c>
      <c r="AV1517" s="91">
        <v>37</v>
      </c>
      <c r="AW1517" s="93">
        <v>87</v>
      </c>
      <c r="AX1517" s="99">
        <f t="shared" si="865"/>
        <v>37087</v>
      </c>
      <c r="AZ1517" s="7" t="s">
        <v>3053</v>
      </c>
      <c r="BA1517" t="s">
        <v>3290</v>
      </c>
    </row>
    <row r="1518" spans="1:53" ht="13" hidden="1" customHeight="1" outlineLevel="1">
      <c r="A1518" t="s">
        <v>1451</v>
      </c>
      <c r="B1518" t="s">
        <v>878</v>
      </c>
      <c r="C1518" s="1">
        <f t="shared" si="852"/>
        <v>18941</v>
      </c>
      <c r="D1518" s="7">
        <f>IF(P1518&gt;0,RANK(P1518,(P1518:R1518,S1518:AG1518)),0)</f>
        <v>0</v>
      </c>
      <c r="E1518" s="7">
        <f>IF(Q1518&gt;0,RANK(Q1518,(P1518:R1518,S1518:AG1518)),0)</f>
        <v>4</v>
      </c>
      <c r="F1518" s="7">
        <f>IF(R1518&gt;0,RANK(R1518,(P1518:R1518,S1518:AG1518)),0)</f>
        <v>1</v>
      </c>
      <c r="G1518" s="7">
        <f>IF(S1518&gt;0,RANK(S1518,(P1518:R1518,S1518:AG1518)),0)</f>
        <v>3</v>
      </c>
      <c r="H1518" s="48">
        <f t="shared" si="853"/>
        <v>10502</v>
      </c>
      <c r="I1518" s="163">
        <f t="shared" si="851"/>
        <v>0.55445858191225383</v>
      </c>
      <c r="J1518" s="2"/>
      <c r="K1518" s="2">
        <f t="shared" si="854"/>
        <v>0</v>
      </c>
      <c r="L1518" s="2">
        <f t="shared" si="855"/>
        <v>6.7947838023335622E-2</v>
      </c>
      <c r="M1518" s="2">
        <f t="shared" si="856"/>
        <v>0.66448445171849424</v>
      </c>
      <c r="N1518" s="2">
        <f t="shared" si="849"/>
        <v>0.10611900110870598</v>
      </c>
      <c r="O1518" s="2">
        <f t="shared" si="850"/>
        <v>0.16144870914946419</v>
      </c>
      <c r="Q1518" s="1">
        <v>1287</v>
      </c>
      <c r="R1518" s="1">
        <v>12586</v>
      </c>
      <c r="S1518" s="1">
        <v>2010</v>
      </c>
      <c r="T1518" s="1">
        <v>2084</v>
      </c>
      <c r="Y1518" s="1">
        <v>974</v>
      </c>
      <c r="AI1518" s="7">
        <f t="shared" si="857"/>
        <v>2</v>
      </c>
      <c r="AJ1518" s="7">
        <f t="shared" si="858"/>
        <v>0</v>
      </c>
      <c r="AK1518" s="7">
        <f t="shared" si="859"/>
        <v>0</v>
      </c>
      <c r="AL1518" s="7">
        <f t="shared" si="860"/>
        <v>0</v>
      </c>
      <c r="AM1518" s="2">
        <f t="shared" si="861"/>
        <v>0.11002586980624043</v>
      </c>
      <c r="AN1518" s="2">
        <f t="shared" si="862"/>
        <v>0</v>
      </c>
      <c r="AO1518" s="2">
        <f t="shared" si="863"/>
        <v>0</v>
      </c>
      <c r="AP1518" s="2">
        <f t="shared" si="864"/>
        <v>0</v>
      </c>
      <c r="AR1518" t="str">
        <f t="shared" si="847"/>
        <v>Henderson</v>
      </c>
      <c r="AS1518" t="s">
        <v>878</v>
      </c>
      <c r="AT1518" s="165">
        <v>11</v>
      </c>
      <c r="AV1518" s="91">
        <v>37</v>
      </c>
      <c r="AW1518" s="93">
        <v>89</v>
      </c>
      <c r="AX1518" s="99">
        <f t="shared" si="865"/>
        <v>37089</v>
      </c>
      <c r="AZ1518" s="7" t="s">
        <v>3053</v>
      </c>
      <c r="BA1518" t="s">
        <v>3290</v>
      </c>
    </row>
    <row r="1519" spans="1:53" ht="13" hidden="1" customHeight="1" outlineLevel="1">
      <c r="A1519" t="s">
        <v>2594</v>
      </c>
      <c r="B1519" t="s">
        <v>878</v>
      </c>
      <c r="C1519" s="1">
        <f t="shared" si="852"/>
        <v>500</v>
      </c>
      <c r="D1519" s="7">
        <f>IF(P1519&gt;0,RANK(P1519,(P1519:R1519,S1519:AG1519)),0)</f>
        <v>0</v>
      </c>
      <c r="E1519" s="7">
        <f>IF(Q1519&gt;0,RANK(Q1519,(P1519:R1519,S1519:AG1519)),0)</f>
        <v>3</v>
      </c>
      <c r="F1519" s="7">
        <f>IF(R1519&gt;0,RANK(R1519,(P1519:R1519,S1519:AG1519)),0)</f>
        <v>1</v>
      </c>
      <c r="G1519" s="7">
        <f>IF(S1519&gt;0,RANK(S1519,(P1519:R1519,S1519:AG1519)),0)</f>
        <v>5</v>
      </c>
      <c r="H1519" s="48">
        <f t="shared" si="853"/>
        <v>259</v>
      </c>
      <c r="I1519" s="163">
        <f t="shared" si="851"/>
        <v>0.51800000000000002</v>
      </c>
      <c r="J1519" s="2"/>
      <c r="K1519" s="2">
        <f t="shared" si="854"/>
        <v>0</v>
      </c>
      <c r="L1519" s="2">
        <f t="shared" si="855"/>
        <v>9.1999999999999998E-2</v>
      </c>
      <c r="M1519" s="2">
        <f t="shared" si="856"/>
        <v>0.63800000000000001</v>
      </c>
      <c r="N1519" s="2">
        <f t="shared" si="849"/>
        <v>7.0000000000000007E-2</v>
      </c>
      <c r="O1519" s="2">
        <f t="shared" si="850"/>
        <v>0.2</v>
      </c>
      <c r="Q1519" s="1">
        <v>46</v>
      </c>
      <c r="R1519" s="1">
        <v>319</v>
      </c>
      <c r="S1519" s="1">
        <v>35</v>
      </c>
      <c r="T1519" s="1">
        <v>60</v>
      </c>
      <c r="Y1519" s="1">
        <v>40</v>
      </c>
      <c r="AI1519" s="7">
        <f t="shared" si="857"/>
        <v>2</v>
      </c>
      <c r="AJ1519" s="7">
        <f t="shared" si="858"/>
        <v>0</v>
      </c>
      <c r="AK1519" s="7">
        <f t="shared" si="859"/>
        <v>0</v>
      </c>
      <c r="AL1519" s="7">
        <f t="shared" si="860"/>
        <v>0</v>
      </c>
      <c r="AM1519" s="2">
        <f t="shared" si="861"/>
        <v>0.12</v>
      </c>
      <c r="AN1519" s="2">
        <f t="shared" si="862"/>
        <v>0</v>
      </c>
      <c r="AO1519" s="2">
        <f t="shared" si="863"/>
        <v>0</v>
      </c>
      <c r="AP1519" s="2">
        <f t="shared" si="864"/>
        <v>0</v>
      </c>
      <c r="AR1519" t="str">
        <f t="shared" si="847"/>
        <v>Hertford</v>
      </c>
      <c r="AS1519" t="s">
        <v>878</v>
      </c>
      <c r="AT1519" s="165">
        <v>1</v>
      </c>
      <c r="AV1519" s="91">
        <v>37</v>
      </c>
      <c r="AW1519" s="93">
        <v>91</v>
      </c>
      <c r="AX1519" s="99">
        <f t="shared" si="865"/>
        <v>37091</v>
      </c>
      <c r="AZ1519" s="7" t="s">
        <v>3053</v>
      </c>
      <c r="BA1519" t="s">
        <v>3290</v>
      </c>
    </row>
    <row r="1520" spans="1:53" ht="13" hidden="1" customHeight="1" outlineLevel="1">
      <c r="A1520" t="s">
        <v>901</v>
      </c>
      <c r="B1520" t="s">
        <v>878</v>
      </c>
      <c r="C1520" s="1">
        <f t="shared" si="852"/>
        <v>1673</v>
      </c>
      <c r="D1520" s="7">
        <f>IF(P1520&gt;0,RANK(P1520,(P1520:R1520,S1520:AG1520)),0)</f>
        <v>0</v>
      </c>
      <c r="E1520" s="7">
        <f>IF(Q1520&gt;0,RANK(Q1520,(P1520:R1520,S1520:AG1520)),0)</f>
        <v>4</v>
      </c>
      <c r="F1520" s="7">
        <f>IF(R1520&gt;0,RANK(R1520,(P1520:R1520,S1520:AG1520)),0)</f>
        <v>1</v>
      </c>
      <c r="G1520" s="7">
        <f>IF(S1520&gt;0,RANK(S1520,(P1520:R1520,S1520:AG1520)),0)</f>
        <v>3</v>
      </c>
      <c r="H1520" s="48">
        <f t="shared" si="853"/>
        <v>896</v>
      </c>
      <c r="I1520" s="163">
        <f t="shared" si="851"/>
        <v>0.53556485355648531</v>
      </c>
      <c r="J1520" s="2"/>
      <c r="K1520" s="2">
        <f t="shared" si="854"/>
        <v>0</v>
      </c>
      <c r="L1520" s="2">
        <f t="shared" si="855"/>
        <v>7.710699342498506E-2</v>
      </c>
      <c r="M1520" s="2">
        <f t="shared" si="856"/>
        <v>0.64375373580394502</v>
      </c>
      <c r="N1520" s="2">
        <f t="shared" si="849"/>
        <v>0.10579796772265392</v>
      </c>
      <c r="O1520" s="2">
        <f t="shared" si="850"/>
        <v>0.173341303048416</v>
      </c>
      <c r="Q1520" s="1">
        <v>129</v>
      </c>
      <c r="R1520" s="1">
        <v>1077</v>
      </c>
      <c r="S1520" s="1">
        <v>177</v>
      </c>
      <c r="T1520" s="1">
        <v>181</v>
      </c>
      <c r="Y1520" s="1">
        <v>109</v>
      </c>
      <c r="AI1520" s="7">
        <f t="shared" si="857"/>
        <v>2</v>
      </c>
      <c r="AJ1520" s="7">
        <f t="shared" si="858"/>
        <v>0</v>
      </c>
      <c r="AK1520" s="7">
        <f t="shared" si="859"/>
        <v>0</v>
      </c>
      <c r="AL1520" s="7">
        <f t="shared" si="860"/>
        <v>0</v>
      </c>
      <c r="AM1520" s="2">
        <f t="shared" si="861"/>
        <v>0.10818888224745965</v>
      </c>
      <c r="AN1520" s="2">
        <f t="shared" si="862"/>
        <v>0</v>
      </c>
      <c r="AO1520" s="2">
        <f t="shared" si="863"/>
        <v>0</v>
      </c>
      <c r="AP1520" s="2">
        <f t="shared" si="864"/>
        <v>0</v>
      </c>
      <c r="AR1520" t="str">
        <f t="shared" si="847"/>
        <v>Hoke</v>
      </c>
      <c r="AS1520" t="s">
        <v>878</v>
      </c>
      <c r="AT1520" s="165"/>
      <c r="AV1520" s="91">
        <v>37</v>
      </c>
      <c r="AW1520" s="93">
        <v>93</v>
      </c>
      <c r="AX1520" s="99">
        <f t="shared" si="865"/>
        <v>37093</v>
      </c>
      <c r="AZ1520" s="7" t="s">
        <v>3053</v>
      </c>
      <c r="BA1520" t="s">
        <v>3290</v>
      </c>
    </row>
    <row r="1521" spans="1:53" ht="13" hidden="1" customHeight="1" outlineLevel="1">
      <c r="A1521" t="s">
        <v>3005</v>
      </c>
      <c r="B1521" t="s">
        <v>878</v>
      </c>
      <c r="C1521" s="1">
        <f t="shared" si="852"/>
        <v>251</v>
      </c>
      <c r="D1521" s="7">
        <f>IF(P1521&gt;0,RANK(P1521,(P1521:R1521,S1521:AG1521)),0)</f>
        <v>0</v>
      </c>
      <c r="E1521" s="7">
        <f>IF(Q1521&gt;0,RANK(Q1521,(P1521:R1521,S1521:AG1521)),0)</f>
        <v>4</v>
      </c>
      <c r="F1521" s="7">
        <f>IF(R1521&gt;0,RANK(R1521,(P1521:R1521,S1521:AG1521)),0)</f>
        <v>1</v>
      </c>
      <c r="G1521" s="7">
        <f>IF(S1521&gt;0,RANK(S1521,(P1521:R1521,S1521:AG1521)),0)</f>
        <v>2</v>
      </c>
      <c r="H1521" s="48">
        <f t="shared" si="853"/>
        <v>96</v>
      </c>
      <c r="I1521" s="163">
        <f t="shared" si="851"/>
        <v>0.38247011952191234</v>
      </c>
      <c r="J1521" s="2"/>
      <c r="K1521" s="2">
        <f t="shared" si="854"/>
        <v>0</v>
      </c>
      <c r="L1521" s="2">
        <f t="shared" si="855"/>
        <v>6.3745019920318724E-2</v>
      </c>
      <c r="M1521" s="2">
        <f t="shared" si="856"/>
        <v>0.57768924302788849</v>
      </c>
      <c r="N1521" s="2">
        <f t="shared" si="849"/>
        <v>0.19521912350597609</v>
      </c>
      <c r="O1521" s="2">
        <f t="shared" si="850"/>
        <v>0.16334661354581675</v>
      </c>
      <c r="Q1521" s="1">
        <v>16</v>
      </c>
      <c r="R1521" s="1">
        <v>145</v>
      </c>
      <c r="S1521" s="1">
        <v>49</v>
      </c>
      <c r="T1521" s="1">
        <v>28</v>
      </c>
      <c r="Y1521" s="1">
        <v>13</v>
      </c>
      <c r="AI1521" s="7">
        <f t="shared" si="857"/>
        <v>3</v>
      </c>
      <c r="AJ1521" s="7">
        <f t="shared" si="858"/>
        <v>0</v>
      </c>
      <c r="AK1521" s="7">
        <f t="shared" si="859"/>
        <v>0</v>
      </c>
      <c r="AL1521" s="7">
        <f t="shared" si="860"/>
        <v>0</v>
      </c>
      <c r="AM1521" s="2">
        <f t="shared" si="861"/>
        <v>0.11155378486055777</v>
      </c>
      <c r="AN1521" s="2">
        <f t="shared" si="862"/>
        <v>0</v>
      </c>
      <c r="AO1521" s="2">
        <f t="shared" si="863"/>
        <v>0</v>
      </c>
      <c r="AP1521" s="2">
        <f t="shared" si="864"/>
        <v>0</v>
      </c>
      <c r="AR1521" t="str">
        <f t="shared" si="847"/>
        <v>Hyde</v>
      </c>
      <c r="AS1521" t="s">
        <v>878</v>
      </c>
      <c r="AT1521" s="165">
        <v>3</v>
      </c>
      <c r="AV1521" s="91">
        <v>37</v>
      </c>
      <c r="AW1521" s="93">
        <v>95</v>
      </c>
      <c r="AX1521" s="99">
        <f t="shared" si="865"/>
        <v>37095</v>
      </c>
      <c r="AZ1521" s="7" t="s">
        <v>3053</v>
      </c>
      <c r="BA1521" t="s">
        <v>3290</v>
      </c>
    </row>
    <row r="1522" spans="1:53" ht="13" hidden="1" customHeight="1" outlineLevel="1">
      <c r="A1522" t="s">
        <v>906</v>
      </c>
      <c r="B1522" t="s">
        <v>878</v>
      </c>
      <c r="C1522" s="1">
        <f t="shared" si="852"/>
        <v>22137</v>
      </c>
      <c r="D1522" s="7">
        <f>IF(P1522&gt;0,RANK(P1522,(P1522:R1522,S1522:AG1522)),0)</f>
        <v>0</v>
      </c>
      <c r="E1522" s="7">
        <f>IF(Q1522&gt;0,RANK(Q1522,(P1522:R1522,S1522:AG1522)),0)</f>
        <v>4</v>
      </c>
      <c r="F1522" s="7">
        <f>IF(R1522&gt;0,RANK(R1522,(P1522:R1522,S1522:AG1522)),0)</f>
        <v>1</v>
      </c>
      <c r="G1522" s="7">
        <f>IF(S1522&gt;0,RANK(S1522,(P1522:R1522,S1522:AG1522)),0)</f>
        <v>2</v>
      </c>
      <c r="H1522" s="48">
        <f t="shared" si="853"/>
        <v>11287</v>
      </c>
      <c r="I1522" s="163">
        <f t="shared" si="851"/>
        <v>0.50987035280299953</v>
      </c>
      <c r="J1522" s="2"/>
      <c r="K1522" s="2">
        <f t="shared" si="854"/>
        <v>0</v>
      </c>
      <c r="L1522" s="2">
        <f t="shared" si="855"/>
        <v>7.5303790034783394E-2</v>
      </c>
      <c r="M1522" s="2">
        <f t="shared" si="856"/>
        <v>0.63088946108325428</v>
      </c>
      <c r="N1522" s="2">
        <f t="shared" si="849"/>
        <v>0.12101910828025478</v>
      </c>
      <c r="O1522" s="2">
        <f t="shared" si="850"/>
        <v>0.17278764060170757</v>
      </c>
      <c r="Q1522" s="1">
        <v>1667</v>
      </c>
      <c r="R1522" s="1">
        <v>13966</v>
      </c>
      <c r="S1522" s="1">
        <v>2679</v>
      </c>
      <c r="T1522" s="1">
        <v>2675</v>
      </c>
      <c r="Y1522" s="1">
        <v>1150</v>
      </c>
      <c r="AI1522" s="7">
        <f t="shared" si="857"/>
        <v>3</v>
      </c>
      <c r="AJ1522" s="7">
        <f t="shared" si="858"/>
        <v>0</v>
      </c>
      <c r="AK1522" s="7">
        <f t="shared" si="859"/>
        <v>0</v>
      </c>
      <c r="AL1522" s="7">
        <f t="shared" si="860"/>
        <v>0</v>
      </c>
      <c r="AM1522" s="2">
        <f t="shared" si="861"/>
        <v>0.12083841532276279</v>
      </c>
      <c r="AN1522" s="2">
        <f t="shared" si="862"/>
        <v>0</v>
      </c>
      <c r="AO1522" s="2">
        <f t="shared" si="863"/>
        <v>0</v>
      </c>
      <c r="AP1522" s="2">
        <f t="shared" si="864"/>
        <v>0</v>
      </c>
      <c r="AR1522" t="str">
        <f t="shared" si="847"/>
        <v>Iredell</v>
      </c>
      <c r="AS1522" t="s">
        <v>878</v>
      </c>
      <c r="AT1522" s="165">
        <v>5</v>
      </c>
      <c r="AV1522" s="91">
        <v>37</v>
      </c>
      <c r="AW1522" s="93">
        <v>97</v>
      </c>
      <c r="AX1522" s="99">
        <f t="shared" si="865"/>
        <v>37097</v>
      </c>
      <c r="AZ1522" s="7" t="s">
        <v>3053</v>
      </c>
      <c r="BA1522" t="s">
        <v>3290</v>
      </c>
    </row>
    <row r="1523" spans="1:53" ht="13" hidden="1" customHeight="1" outlineLevel="1">
      <c r="A1523" t="s">
        <v>3116</v>
      </c>
      <c r="B1523" t="s">
        <v>878</v>
      </c>
      <c r="C1523" s="1">
        <f t="shared" si="852"/>
        <v>3303</v>
      </c>
      <c r="D1523" s="7">
        <f>IF(P1523&gt;0,RANK(P1523,(P1523:R1523,S1523:AG1523)),0)</f>
        <v>0</v>
      </c>
      <c r="E1523" s="7">
        <f>IF(Q1523&gt;0,RANK(Q1523,(P1523:R1523,S1523:AG1523)),0)</f>
        <v>4</v>
      </c>
      <c r="F1523" s="7">
        <f>IF(R1523&gt;0,RANK(R1523,(P1523:R1523,S1523:AG1523)),0)</f>
        <v>1</v>
      </c>
      <c r="G1523" s="7">
        <f>IF(S1523&gt;0,RANK(S1523,(P1523:R1523,S1523:AG1523)),0)</f>
        <v>2</v>
      </c>
      <c r="H1523" s="48">
        <f t="shared" si="853"/>
        <v>1608</v>
      </c>
      <c r="I1523" s="163">
        <f t="shared" si="851"/>
        <v>0.48683015440508631</v>
      </c>
      <c r="J1523" s="2"/>
      <c r="K1523" s="2">
        <f t="shared" si="854"/>
        <v>0</v>
      </c>
      <c r="L1523" s="2">
        <f t="shared" si="855"/>
        <v>8.8101725703905537E-2</v>
      </c>
      <c r="M1523" s="2">
        <f t="shared" si="856"/>
        <v>0.61580381471389645</v>
      </c>
      <c r="N1523" s="2">
        <f t="shared" si="849"/>
        <v>0.12897366030881016</v>
      </c>
      <c r="O1523" s="2">
        <f t="shared" si="850"/>
        <v>0.16712079927338788</v>
      </c>
      <c r="Q1523" s="1">
        <v>291</v>
      </c>
      <c r="R1523" s="1">
        <v>2034</v>
      </c>
      <c r="S1523" s="1">
        <v>426</v>
      </c>
      <c r="T1523" s="1">
        <v>393</v>
      </c>
      <c r="Y1523" s="1">
        <v>159</v>
      </c>
      <c r="AI1523" s="7">
        <f t="shared" si="857"/>
        <v>3</v>
      </c>
      <c r="AJ1523" s="7">
        <f t="shared" si="858"/>
        <v>0</v>
      </c>
      <c r="AK1523" s="7">
        <f t="shared" si="859"/>
        <v>0</v>
      </c>
      <c r="AL1523" s="7">
        <f t="shared" si="860"/>
        <v>0</v>
      </c>
      <c r="AM1523" s="2">
        <f t="shared" si="861"/>
        <v>0.11898274296094459</v>
      </c>
      <c r="AN1523" s="2">
        <f t="shared" si="862"/>
        <v>0</v>
      </c>
      <c r="AO1523" s="2">
        <f t="shared" si="863"/>
        <v>0</v>
      </c>
      <c r="AP1523" s="2">
        <f t="shared" si="864"/>
        <v>0</v>
      </c>
      <c r="AR1523" t="str">
        <f t="shared" si="847"/>
        <v>Jackson</v>
      </c>
      <c r="AS1523" t="s">
        <v>878</v>
      </c>
      <c r="AT1523" s="165">
        <v>11</v>
      </c>
      <c r="AV1523" s="91">
        <v>37</v>
      </c>
      <c r="AW1523" s="93">
        <v>99</v>
      </c>
      <c r="AX1523" s="99">
        <f t="shared" si="865"/>
        <v>37099</v>
      </c>
      <c r="AZ1523" s="7" t="s">
        <v>3053</v>
      </c>
      <c r="BA1523" t="s">
        <v>3290</v>
      </c>
    </row>
    <row r="1524" spans="1:53" ht="13" hidden="1" customHeight="1" outlineLevel="1">
      <c r="A1524" t="s">
        <v>2703</v>
      </c>
      <c r="B1524" t="s">
        <v>878</v>
      </c>
      <c r="C1524" s="1">
        <f t="shared" si="852"/>
        <v>19121</v>
      </c>
      <c r="D1524" s="7">
        <f>IF(P1524&gt;0,RANK(P1524,(P1524:R1524,S1524:AG1524)),0)</f>
        <v>0</v>
      </c>
      <c r="E1524" s="7">
        <f>IF(Q1524&gt;0,RANK(Q1524,(P1524:R1524,S1524:AG1524)),0)</f>
        <v>4</v>
      </c>
      <c r="F1524" s="7">
        <f>IF(R1524&gt;0,RANK(R1524,(P1524:R1524,S1524:AG1524)),0)</f>
        <v>1</v>
      </c>
      <c r="G1524" s="7">
        <f>IF(S1524&gt;0,RANK(S1524,(P1524:R1524,S1524:AG1524)),0)</f>
        <v>3</v>
      </c>
      <c r="H1524" s="48">
        <f t="shared" si="853"/>
        <v>10200</v>
      </c>
      <c r="I1524" s="163">
        <f t="shared" si="851"/>
        <v>0.53344490350923068</v>
      </c>
      <c r="J1524" s="2"/>
      <c r="K1524" s="2">
        <f t="shared" si="854"/>
        <v>0</v>
      </c>
      <c r="L1524" s="2">
        <f t="shared" si="855"/>
        <v>7.4839182051147951E-2</v>
      </c>
      <c r="M1524" s="2">
        <f t="shared" si="856"/>
        <v>0.65388839495842266</v>
      </c>
      <c r="N1524" s="2">
        <f t="shared" si="849"/>
        <v>0.10104074054704251</v>
      </c>
      <c r="O1524" s="2">
        <f t="shared" si="850"/>
        <v>0.17023168244338691</v>
      </c>
      <c r="Q1524" s="1">
        <v>1431</v>
      </c>
      <c r="R1524" s="1">
        <v>12503</v>
      </c>
      <c r="S1524" s="1">
        <v>1932</v>
      </c>
      <c r="T1524" s="1">
        <v>2303</v>
      </c>
      <c r="Y1524" s="1">
        <v>952</v>
      </c>
      <c r="AI1524" s="7">
        <f t="shared" si="857"/>
        <v>2</v>
      </c>
      <c r="AJ1524" s="7">
        <f t="shared" si="858"/>
        <v>0</v>
      </c>
      <c r="AK1524" s="7">
        <f t="shared" si="859"/>
        <v>0</v>
      </c>
      <c r="AL1524" s="7">
        <f t="shared" si="860"/>
        <v>0</v>
      </c>
      <c r="AM1524" s="2">
        <f t="shared" si="861"/>
        <v>0.12044349144919199</v>
      </c>
      <c r="AN1524" s="2">
        <f t="shared" si="862"/>
        <v>0</v>
      </c>
      <c r="AO1524" s="2">
        <f t="shared" si="863"/>
        <v>0</v>
      </c>
      <c r="AP1524" s="2">
        <f t="shared" si="864"/>
        <v>0</v>
      </c>
      <c r="AR1524" t="str">
        <f t="shared" si="847"/>
        <v>Johnston</v>
      </c>
      <c r="AS1524" t="s">
        <v>878</v>
      </c>
      <c r="AT1524" s="165">
        <v>7</v>
      </c>
      <c r="AV1524" s="91">
        <v>37</v>
      </c>
      <c r="AW1524" s="93">
        <v>101</v>
      </c>
      <c r="AX1524" s="99">
        <f t="shared" si="865"/>
        <v>37101</v>
      </c>
      <c r="AZ1524" s="7" t="s">
        <v>3053</v>
      </c>
      <c r="BA1524" t="s">
        <v>3290</v>
      </c>
    </row>
    <row r="1525" spans="1:53" ht="13" hidden="1" customHeight="1" outlineLevel="1">
      <c r="A1525" t="s">
        <v>362</v>
      </c>
      <c r="B1525" t="s">
        <v>878</v>
      </c>
      <c r="C1525" s="1">
        <f t="shared" si="852"/>
        <v>788</v>
      </c>
      <c r="D1525" s="7">
        <f>IF(P1525&gt;0,RANK(P1525,(P1525:R1525,S1525:AG1525)),0)</f>
        <v>0</v>
      </c>
      <c r="E1525" s="7">
        <f>IF(Q1525&gt;0,RANK(Q1525,(P1525:R1525,S1525:AG1525)),0)</f>
        <v>4</v>
      </c>
      <c r="F1525" s="7">
        <f>IF(R1525&gt;0,RANK(R1525,(P1525:R1525,S1525:AG1525)),0)</f>
        <v>1</v>
      </c>
      <c r="G1525" s="7">
        <f>IF(S1525&gt;0,RANK(S1525,(P1525:R1525,S1525:AG1525)),0)</f>
        <v>2</v>
      </c>
      <c r="H1525" s="48">
        <f t="shared" si="853"/>
        <v>432</v>
      </c>
      <c r="I1525" s="163">
        <f t="shared" si="851"/>
        <v>0.54822335025380708</v>
      </c>
      <c r="J1525" s="2"/>
      <c r="K1525" s="2">
        <f t="shared" si="854"/>
        <v>0</v>
      </c>
      <c r="L1525" s="2">
        <f t="shared" si="855"/>
        <v>8.8832487309644673E-2</v>
      </c>
      <c r="M1525" s="2">
        <f t="shared" si="856"/>
        <v>0.64974619289340096</v>
      </c>
      <c r="N1525" s="2">
        <f t="shared" si="849"/>
        <v>0.10152284263959391</v>
      </c>
      <c r="O1525" s="2">
        <f t="shared" si="850"/>
        <v>0.15989847715736047</v>
      </c>
      <c r="Q1525" s="1">
        <v>70</v>
      </c>
      <c r="R1525" s="1">
        <v>512</v>
      </c>
      <c r="S1525" s="1">
        <v>80</v>
      </c>
      <c r="T1525" s="1">
        <v>78</v>
      </c>
      <c r="Y1525" s="1">
        <v>48</v>
      </c>
      <c r="AI1525" s="7">
        <f t="shared" si="857"/>
        <v>3</v>
      </c>
      <c r="AJ1525" s="7">
        <f t="shared" si="858"/>
        <v>0</v>
      </c>
      <c r="AK1525" s="7">
        <f t="shared" si="859"/>
        <v>0</v>
      </c>
      <c r="AL1525" s="7">
        <f t="shared" si="860"/>
        <v>0</v>
      </c>
      <c r="AM1525" s="2">
        <f t="shared" si="861"/>
        <v>9.8984771573604066E-2</v>
      </c>
      <c r="AN1525" s="2">
        <f t="shared" si="862"/>
        <v>0</v>
      </c>
      <c r="AO1525" s="2">
        <f t="shared" si="863"/>
        <v>0</v>
      </c>
      <c r="AP1525" s="2">
        <f t="shared" si="864"/>
        <v>0</v>
      </c>
      <c r="AR1525" t="str">
        <f t="shared" si="847"/>
        <v>Jones</v>
      </c>
      <c r="AS1525" t="s">
        <v>878</v>
      </c>
      <c r="AT1525" s="165">
        <v>3</v>
      </c>
      <c r="AV1525" s="91">
        <v>37</v>
      </c>
      <c r="AW1525" s="93">
        <v>103</v>
      </c>
      <c r="AX1525" s="99">
        <f t="shared" si="865"/>
        <v>37103</v>
      </c>
      <c r="AZ1525" s="7" t="s">
        <v>3053</v>
      </c>
      <c r="BA1525" t="s">
        <v>3290</v>
      </c>
    </row>
    <row r="1526" spans="1:53" ht="13" hidden="1" customHeight="1" outlineLevel="1">
      <c r="A1526" t="s">
        <v>647</v>
      </c>
      <c r="B1526" t="s">
        <v>878</v>
      </c>
      <c r="C1526" s="1">
        <f t="shared" si="852"/>
        <v>4936</v>
      </c>
      <c r="D1526" s="7">
        <f>IF(P1526&gt;0,RANK(P1526,(P1526:R1526,S1526:AG1526)),0)</f>
        <v>0</v>
      </c>
      <c r="E1526" s="7">
        <f>IF(Q1526&gt;0,RANK(Q1526,(P1526:R1526,S1526:AG1526)),0)</f>
        <v>4</v>
      </c>
      <c r="F1526" s="7">
        <f>IF(R1526&gt;0,RANK(R1526,(P1526:R1526,S1526:AG1526)),0)</f>
        <v>1</v>
      </c>
      <c r="G1526" s="7">
        <f>IF(S1526&gt;0,RANK(S1526,(P1526:R1526,S1526:AG1526)),0)</f>
        <v>2</v>
      </c>
      <c r="H1526" s="48">
        <f t="shared" si="853"/>
        <v>2718</v>
      </c>
      <c r="I1526" s="163">
        <f t="shared" si="851"/>
        <v>0.55064829821717987</v>
      </c>
      <c r="J1526" s="2"/>
      <c r="K1526" s="2">
        <f t="shared" si="854"/>
        <v>0</v>
      </c>
      <c r="L1526" s="2">
        <f t="shared" si="855"/>
        <v>8.2658022690437608E-2</v>
      </c>
      <c r="M1526" s="2">
        <f t="shared" si="856"/>
        <v>0.65619935170178278</v>
      </c>
      <c r="N1526" s="2">
        <f t="shared" si="849"/>
        <v>0.10555105348460292</v>
      </c>
      <c r="O1526" s="2">
        <f t="shared" si="850"/>
        <v>0.15559157212317665</v>
      </c>
      <c r="Q1526" s="1">
        <v>408</v>
      </c>
      <c r="R1526" s="1">
        <v>3239</v>
      </c>
      <c r="S1526" s="1">
        <v>521</v>
      </c>
      <c r="T1526" s="1">
        <v>504</v>
      </c>
      <c r="Y1526" s="1">
        <v>264</v>
      </c>
      <c r="AI1526" s="7">
        <f t="shared" si="857"/>
        <v>3</v>
      </c>
      <c r="AJ1526" s="7">
        <f t="shared" si="858"/>
        <v>0</v>
      </c>
      <c r="AK1526" s="7">
        <f t="shared" si="859"/>
        <v>0</v>
      </c>
      <c r="AL1526" s="7">
        <f t="shared" si="860"/>
        <v>0</v>
      </c>
      <c r="AM1526" s="2">
        <f t="shared" si="861"/>
        <v>0.10210696920583469</v>
      </c>
      <c r="AN1526" s="2">
        <f t="shared" si="862"/>
        <v>0</v>
      </c>
      <c r="AO1526" s="2">
        <f t="shared" si="863"/>
        <v>0</v>
      </c>
      <c r="AP1526" s="2">
        <f t="shared" si="864"/>
        <v>0</v>
      </c>
      <c r="AR1526" t="str">
        <f t="shared" si="847"/>
        <v>Lee</v>
      </c>
      <c r="AS1526" t="s">
        <v>878</v>
      </c>
      <c r="AT1526" s="165">
        <v>2</v>
      </c>
      <c r="AV1526" s="91">
        <v>37</v>
      </c>
      <c r="AW1526" s="93">
        <v>105</v>
      </c>
      <c r="AX1526" s="99">
        <f t="shared" si="865"/>
        <v>37105</v>
      </c>
      <c r="AZ1526" s="7" t="s">
        <v>3053</v>
      </c>
      <c r="BA1526" t="s">
        <v>3290</v>
      </c>
    </row>
    <row r="1527" spans="1:53" ht="13" hidden="1" customHeight="1" outlineLevel="1">
      <c r="A1527" t="s">
        <v>1643</v>
      </c>
      <c r="B1527" t="s">
        <v>878</v>
      </c>
      <c r="C1527" s="1">
        <f t="shared" si="852"/>
        <v>4140</v>
      </c>
      <c r="D1527" s="7">
        <f>IF(P1527&gt;0,RANK(P1527,(P1527:R1527,S1527:AG1527)),0)</f>
        <v>0</v>
      </c>
      <c r="E1527" s="7">
        <f>IF(Q1527&gt;0,RANK(Q1527,(P1527:R1527,S1527:AG1527)),0)</f>
        <v>3</v>
      </c>
      <c r="F1527" s="7">
        <f>IF(R1527&gt;0,RANK(R1527,(P1527:R1527,S1527:AG1527)),0)</f>
        <v>1</v>
      </c>
      <c r="G1527" s="7">
        <f>IF(S1527&gt;0,RANK(S1527,(P1527:R1527,S1527:AG1527)),0)</f>
        <v>4</v>
      </c>
      <c r="H1527" s="48">
        <f t="shared" si="853"/>
        <v>2500</v>
      </c>
      <c r="I1527" s="163">
        <f t="shared" si="851"/>
        <v>0.60386473429951693</v>
      </c>
      <c r="J1527" s="2"/>
      <c r="K1527" s="2">
        <f t="shared" si="854"/>
        <v>0</v>
      </c>
      <c r="L1527" s="2">
        <f t="shared" si="855"/>
        <v>9.1787439613526575E-2</v>
      </c>
      <c r="M1527" s="2">
        <f t="shared" si="856"/>
        <v>0.70434782608695656</v>
      </c>
      <c r="N1527" s="2">
        <f t="shared" si="849"/>
        <v>6.6425120772946863E-2</v>
      </c>
      <c r="O1527" s="2">
        <f t="shared" si="850"/>
        <v>0.13743961352657003</v>
      </c>
      <c r="Q1527" s="1">
        <v>380</v>
      </c>
      <c r="R1527" s="1">
        <v>2916</v>
      </c>
      <c r="S1527" s="1">
        <v>275</v>
      </c>
      <c r="T1527" s="1">
        <v>416</v>
      </c>
      <c r="Y1527" s="1">
        <v>153</v>
      </c>
      <c r="AI1527" s="7">
        <f t="shared" si="857"/>
        <v>2</v>
      </c>
      <c r="AJ1527" s="7">
        <f t="shared" si="858"/>
        <v>0</v>
      </c>
      <c r="AK1527" s="7">
        <f t="shared" si="859"/>
        <v>0</v>
      </c>
      <c r="AL1527" s="7">
        <f t="shared" si="860"/>
        <v>0</v>
      </c>
      <c r="AM1527" s="2">
        <f t="shared" si="861"/>
        <v>0.10048309178743961</v>
      </c>
      <c r="AN1527" s="2">
        <f t="shared" si="862"/>
        <v>0</v>
      </c>
      <c r="AO1527" s="2">
        <f t="shared" si="863"/>
        <v>0</v>
      </c>
      <c r="AP1527" s="2">
        <f t="shared" si="864"/>
        <v>0</v>
      </c>
      <c r="AR1527" t="str">
        <f t="shared" si="847"/>
        <v>Lenoir</v>
      </c>
      <c r="AS1527" t="s">
        <v>878</v>
      </c>
      <c r="AT1527" s="165">
        <v>3</v>
      </c>
      <c r="AV1527" s="91">
        <v>37</v>
      </c>
      <c r="AW1527" s="93">
        <v>107</v>
      </c>
      <c r="AX1527" s="99">
        <f t="shared" si="865"/>
        <v>37107</v>
      </c>
      <c r="AZ1527" s="7" t="s">
        <v>3053</v>
      </c>
      <c r="BA1527" t="s">
        <v>3290</v>
      </c>
    </row>
    <row r="1528" spans="1:53" ht="13" hidden="1" customHeight="1" outlineLevel="1">
      <c r="A1528" t="s">
        <v>229</v>
      </c>
      <c r="B1528" t="s">
        <v>878</v>
      </c>
      <c r="C1528" s="1">
        <f t="shared" si="852"/>
        <v>12729</v>
      </c>
      <c r="D1528" s="7">
        <f>IF(P1528&gt;0,RANK(P1528,(P1528:R1528,S1528:AG1528)),0)</f>
        <v>0</v>
      </c>
      <c r="E1528" s="7">
        <f>IF(Q1528&gt;0,RANK(Q1528,(P1528:R1528,S1528:AG1528)),0)</f>
        <v>4</v>
      </c>
      <c r="F1528" s="7">
        <f>IF(R1528&gt;0,RANK(R1528,(P1528:R1528,S1528:AG1528)),0)</f>
        <v>1</v>
      </c>
      <c r="G1528" s="7">
        <f>IF(S1528&gt;0,RANK(S1528,(P1528:R1528,S1528:AG1528)),0)</f>
        <v>2</v>
      </c>
      <c r="H1528" s="48">
        <f t="shared" si="853"/>
        <v>6665</v>
      </c>
      <c r="I1528" s="163">
        <f t="shared" si="851"/>
        <v>0.52360751040930165</v>
      </c>
      <c r="J1528" s="2"/>
      <c r="K1528" s="2">
        <f t="shared" si="854"/>
        <v>0</v>
      </c>
      <c r="L1528" s="2">
        <f t="shared" si="855"/>
        <v>9.2701704768638538E-2</v>
      </c>
      <c r="M1528" s="2">
        <f t="shared" si="856"/>
        <v>0.63312121926310005</v>
      </c>
      <c r="N1528" s="2">
        <f t="shared" si="849"/>
        <v>0.10951370885379841</v>
      </c>
      <c r="O1528" s="2">
        <f t="shared" si="850"/>
        <v>0.16466336711446306</v>
      </c>
      <c r="Q1528" s="1">
        <v>1180</v>
      </c>
      <c r="R1528" s="1">
        <v>8059</v>
      </c>
      <c r="S1528" s="1">
        <v>1394</v>
      </c>
      <c r="T1528" s="1">
        <v>1377</v>
      </c>
      <c r="Y1528" s="1">
        <v>719</v>
      </c>
      <c r="AI1528" s="7">
        <f t="shared" si="857"/>
        <v>3</v>
      </c>
      <c r="AJ1528" s="7">
        <f t="shared" si="858"/>
        <v>0</v>
      </c>
      <c r="AK1528" s="7">
        <f t="shared" si="859"/>
        <v>0</v>
      </c>
      <c r="AL1528" s="7">
        <f t="shared" si="860"/>
        <v>0</v>
      </c>
      <c r="AM1528" s="2">
        <f t="shared" si="861"/>
        <v>0.108178175818996</v>
      </c>
      <c r="AN1528" s="2">
        <f t="shared" si="862"/>
        <v>0</v>
      </c>
      <c r="AO1528" s="2">
        <f t="shared" si="863"/>
        <v>0</v>
      </c>
      <c r="AP1528" s="2">
        <f t="shared" si="864"/>
        <v>0</v>
      </c>
      <c r="AR1528" t="str">
        <f t="shared" si="847"/>
        <v>Lincoln</v>
      </c>
      <c r="AS1528" t="s">
        <v>878</v>
      </c>
      <c r="AT1528" s="165">
        <v>10</v>
      </c>
      <c r="AV1528" s="91">
        <v>37</v>
      </c>
      <c r="AW1528" s="93">
        <v>109</v>
      </c>
      <c r="AX1528" s="99">
        <f t="shared" si="865"/>
        <v>37109</v>
      </c>
      <c r="AZ1528" s="7" t="s">
        <v>3053</v>
      </c>
      <c r="BA1528" t="s">
        <v>3290</v>
      </c>
    </row>
    <row r="1529" spans="1:53" ht="13" hidden="1" customHeight="1" outlineLevel="1">
      <c r="A1529" t="s">
        <v>1963</v>
      </c>
      <c r="B1529" t="s">
        <v>878</v>
      </c>
      <c r="C1529" s="1">
        <f t="shared" si="852"/>
        <v>4930</v>
      </c>
      <c r="D1529" s="7">
        <f>IF(P1529&gt;0,RANK(P1529,(P1529:R1529,S1529:AG1529)),0)</f>
        <v>0</v>
      </c>
      <c r="E1529" s="7">
        <f>IF(Q1529&gt;0,RANK(Q1529,(P1529:R1529,S1529:AG1529)),0)</f>
        <v>4</v>
      </c>
      <c r="F1529" s="7">
        <f>IF(R1529&gt;0,RANK(R1529,(P1529:R1529,S1529:AG1529)),0)</f>
        <v>1</v>
      </c>
      <c r="G1529" s="7">
        <f>IF(S1529&gt;0,RANK(S1529,(P1529:R1529,S1529:AG1529)),0)</f>
        <v>2</v>
      </c>
      <c r="H1529" s="48">
        <f t="shared" si="853"/>
        <v>2636</v>
      </c>
      <c r="I1529" s="163">
        <f t="shared" si="851"/>
        <v>0.53468559837728191</v>
      </c>
      <c r="J1529" s="2"/>
      <c r="K1529" s="2">
        <f t="shared" si="854"/>
        <v>0</v>
      </c>
      <c r="L1529" s="2">
        <f t="shared" si="855"/>
        <v>8.073022312373225E-2</v>
      </c>
      <c r="M1529" s="2">
        <f t="shared" si="856"/>
        <v>0.65152129817444215</v>
      </c>
      <c r="N1529" s="2">
        <f t="shared" si="849"/>
        <v>0.11683569979716024</v>
      </c>
      <c r="O1529" s="2">
        <f t="shared" si="850"/>
        <v>0.15091277890466537</v>
      </c>
      <c r="Q1529" s="1">
        <v>398</v>
      </c>
      <c r="R1529" s="1">
        <v>3212</v>
      </c>
      <c r="S1529" s="1">
        <v>576</v>
      </c>
      <c r="T1529" s="1">
        <v>529</v>
      </c>
      <c r="Y1529" s="1">
        <v>215</v>
      </c>
      <c r="AI1529" s="7">
        <f t="shared" si="857"/>
        <v>3</v>
      </c>
      <c r="AJ1529" s="7">
        <f t="shared" si="858"/>
        <v>0</v>
      </c>
      <c r="AK1529" s="7">
        <f t="shared" si="859"/>
        <v>0</v>
      </c>
      <c r="AL1529" s="7">
        <f t="shared" si="860"/>
        <v>0</v>
      </c>
      <c r="AM1529" s="2">
        <f t="shared" si="861"/>
        <v>0.10730223123732252</v>
      </c>
      <c r="AN1529" s="2">
        <f t="shared" si="862"/>
        <v>0</v>
      </c>
      <c r="AO1529" s="2">
        <f t="shared" si="863"/>
        <v>0</v>
      </c>
      <c r="AP1529" s="2">
        <f t="shared" si="864"/>
        <v>0</v>
      </c>
      <c r="AR1529" t="str">
        <f t="shared" si="847"/>
        <v>McDowell</v>
      </c>
      <c r="AS1529" t="s">
        <v>878</v>
      </c>
      <c r="AT1529" s="165">
        <v>11</v>
      </c>
      <c r="AV1529" s="91">
        <v>37</v>
      </c>
      <c r="AW1529" s="93">
        <v>111</v>
      </c>
      <c r="AX1529" s="99">
        <f t="shared" si="865"/>
        <v>37111</v>
      </c>
      <c r="AZ1529" s="7" t="s">
        <v>3053</v>
      </c>
      <c r="BA1529" t="s">
        <v>3290</v>
      </c>
    </row>
    <row r="1530" spans="1:53" ht="13" hidden="1" customHeight="1" outlineLevel="1">
      <c r="A1530" t="s">
        <v>270</v>
      </c>
      <c r="B1530" t="s">
        <v>878</v>
      </c>
      <c r="C1530" s="1">
        <f t="shared" si="852"/>
        <v>2252</v>
      </c>
      <c r="D1530" s="7">
        <f>IF(P1530&gt;0,RANK(P1530,(P1530:R1530,S1530:AG1530)),0)</f>
        <v>0</v>
      </c>
      <c r="E1530" s="7">
        <f>IF(Q1530&gt;0,RANK(Q1530,(P1530:R1530,S1530:AG1530)),0)</f>
        <v>4</v>
      </c>
      <c r="F1530" s="7">
        <f>IF(R1530&gt;0,RANK(R1530,(P1530:R1530,S1530:AG1530)),0)</f>
        <v>1</v>
      </c>
      <c r="G1530" s="7">
        <f>IF(S1530&gt;0,RANK(S1530,(P1530:R1530,S1530:AG1530)),0)</f>
        <v>2</v>
      </c>
      <c r="H1530" s="48">
        <f t="shared" si="853"/>
        <v>913</v>
      </c>
      <c r="I1530" s="163">
        <f t="shared" si="851"/>
        <v>0.40541740674955595</v>
      </c>
      <c r="J1530" s="2"/>
      <c r="K1530" s="2">
        <f t="shared" si="854"/>
        <v>0</v>
      </c>
      <c r="L1530" s="2">
        <f t="shared" si="855"/>
        <v>7.6820603907637661E-2</v>
      </c>
      <c r="M1530" s="2">
        <f t="shared" si="856"/>
        <v>0.56616341030195383</v>
      </c>
      <c r="N1530" s="2">
        <f t="shared" si="849"/>
        <v>0.16074600355239788</v>
      </c>
      <c r="O1530" s="2">
        <f t="shared" si="850"/>
        <v>0.19626998223801062</v>
      </c>
      <c r="Q1530" s="1">
        <v>173</v>
      </c>
      <c r="R1530" s="1">
        <v>1275</v>
      </c>
      <c r="S1530" s="1">
        <v>362</v>
      </c>
      <c r="T1530" s="1">
        <v>319</v>
      </c>
      <c r="Y1530" s="1">
        <v>123</v>
      </c>
      <c r="AI1530" s="7">
        <f t="shared" si="857"/>
        <v>3</v>
      </c>
      <c r="AJ1530" s="7">
        <f t="shared" si="858"/>
        <v>0</v>
      </c>
      <c r="AK1530" s="7">
        <f t="shared" si="859"/>
        <v>0</v>
      </c>
      <c r="AL1530" s="7">
        <f t="shared" si="860"/>
        <v>0</v>
      </c>
      <c r="AM1530" s="2">
        <f t="shared" si="861"/>
        <v>0.14165186500888099</v>
      </c>
      <c r="AN1530" s="2">
        <f t="shared" si="862"/>
        <v>0</v>
      </c>
      <c r="AO1530" s="2">
        <f t="shared" si="863"/>
        <v>0</v>
      </c>
      <c r="AP1530" s="2">
        <f t="shared" si="864"/>
        <v>0</v>
      </c>
      <c r="AR1530" t="str">
        <f t="shared" si="847"/>
        <v>Macon</v>
      </c>
      <c r="AS1530" t="s">
        <v>878</v>
      </c>
      <c r="AT1530" s="165">
        <v>11</v>
      </c>
      <c r="AV1530" s="91">
        <v>37</v>
      </c>
      <c r="AW1530" s="93">
        <v>113</v>
      </c>
      <c r="AX1530" s="99">
        <f t="shared" si="865"/>
        <v>37113</v>
      </c>
      <c r="AZ1530" s="7" t="s">
        <v>3053</v>
      </c>
      <c r="BA1530" t="s">
        <v>3290</v>
      </c>
    </row>
    <row r="1531" spans="1:53" ht="13" hidden="1" customHeight="1" outlineLevel="1">
      <c r="A1531" t="s">
        <v>1421</v>
      </c>
      <c r="B1531" t="s">
        <v>878</v>
      </c>
      <c r="C1531" s="1">
        <f t="shared" si="852"/>
        <v>1436</v>
      </c>
      <c r="D1531" s="7">
        <f>IF(P1531&gt;0,RANK(P1531,(P1531:R1531,S1531:AG1531)),0)</f>
        <v>0</v>
      </c>
      <c r="E1531" s="7">
        <f>IF(Q1531&gt;0,RANK(Q1531,(P1531:R1531,S1531:AG1531)),0)</f>
        <v>3</v>
      </c>
      <c r="F1531" s="7">
        <f>IF(R1531&gt;0,RANK(R1531,(P1531:R1531,S1531:AG1531)),0)</f>
        <v>1</v>
      </c>
      <c r="G1531" s="7">
        <f>IF(S1531&gt;0,RANK(S1531,(P1531:R1531,S1531:AG1531)),0)</f>
        <v>4</v>
      </c>
      <c r="H1531" s="48">
        <f t="shared" si="853"/>
        <v>842</v>
      </c>
      <c r="I1531" s="163">
        <f t="shared" si="851"/>
        <v>0.58635097493036215</v>
      </c>
      <c r="J1531" s="2"/>
      <c r="K1531" s="2">
        <f t="shared" si="854"/>
        <v>0</v>
      </c>
      <c r="L1531" s="2">
        <f t="shared" si="855"/>
        <v>7.9387186629526457E-2</v>
      </c>
      <c r="M1531" s="2">
        <f t="shared" si="856"/>
        <v>0.68941504178272983</v>
      </c>
      <c r="N1531" s="2">
        <f t="shared" si="849"/>
        <v>7.6601671309192196E-2</v>
      </c>
      <c r="O1531" s="2">
        <f t="shared" si="850"/>
        <v>0.15459610027855147</v>
      </c>
      <c r="Q1531" s="1">
        <v>114</v>
      </c>
      <c r="R1531" s="1">
        <v>990</v>
      </c>
      <c r="S1531" s="1">
        <v>110</v>
      </c>
      <c r="T1531" s="1">
        <v>148</v>
      </c>
      <c r="Y1531" s="1">
        <v>74</v>
      </c>
      <c r="AI1531" s="7">
        <f t="shared" si="857"/>
        <v>2</v>
      </c>
      <c r="AJ1531" s="7">
        <f t="shared" si="858"/>
        <v>0</v>
      </c>
      <c r="AK1531" s="7">
        <f t="shared" si="859"/>
        <v>0</v>
      </c>
      <c r="AL1531" s="7">
        <f t="shared" si="860"/>
        <v>0</v>
      </c>
      <c r="AM1531" s="2">
        <f t="shared" si="861"/>
        <v>0.10306406685236769</v>
      </c>
      <c r="AN1531" s="2">
        <f t="shared" si="862"/>
        <v>0</v>
      </c>
      <c r="AO1531" s="2">
        <f t="shared" si="863"/>
        <v>0</v>
      </c>
      <c r="AP1531" s="2">
        <f t="shared" si="864"/>
        <v>0</v>
      </c>
      <c r="AR1531" t="str">
        <f t="shared" si="847"/>
        <v>Madison</v>
      </c>
      <c r="AS1531" t="s">
        <v>878</v>
      </c>
      <c r="AT1531" s="165">
        <v>11</v>
      </c>
      <c r="AV1531" s="91">
        <v>37</v>
      </c>
      <c r="AW1531" s="93">
        <v>115</v>
      </c>
      <c r="AX1531" s="99">
        <f t="shared" si="865"/>
        <v>37115</v>
      </c>
      <c r="AZ1531" s="7" t="s">
        <v>3053</v>
      </c>
      <c r="BA1531" t="s">
        <v>3290</v>
      </c>
    </row>
    <row r="1532" spans="1:53" ht="13" hidden="1" customHeight="1" outlineLevel="1">
      <c r="A1532" t="s">
        <v>953</v>
      </c>
      <c r="B1532" t="s">
        <v>878</v>
      </c>
      <c r="C1532" s="1">
        <f t="shared" si="852"/>
        <v>5514</v>
      </c>
      <c r="D1532" s="7">
        <f>IF(P1532&gt;0,RANK(P1532,(P1532:R1532,S1532:AG1532)),0)</f>
        <v>0</v>
      </c>
      <c r="E1532" s="7">
        <f>IF(Q1532&gt;0,RANK(Q1532,(P1532:R1532,S1532:AG1532)),0)</f>
        <v>4</v>
      </c>
      <c r="F1532" s="7">
        <f>IF(R1532&gt;0,RANK(R1532,(P1532:R1532,S1532:AG1532)),0)</f>
        <v>1</v>
      </c>
      <c r="G1532" s="7">
        <f>IF(S1532&gt;0,RANK(S1532,(P1532:R1532,S1532:AG1532)),0)</f>
        <v>3</v>
      </c>
      <c r="H1532" s="48">
        <f t="shared" si="853"/>
        <v>2506</v>
      </c>
      <c r="I1532" s="163">
        <f t="shared" si="851"/>
        <v>0.45447950671019222</v>
      </c>
      <c r="J1532" s="2"/>
      <c r="K1532" s="2">
        <f t="shared" si="854"/>
        <v>0</v>
      </c>
      <c r="L1532" s="2">
        <f t="shared" si="855"/>
        <v>8.1610446137105552E-2</v>
      </c>
      <c r="M1532" s="2">
        <f t="shared" si="856"/>
        <v>0.60808850199492204</v>
      </c>
      <c r="N1532" s="2">
        <f t="shared" si="849"/>
        <v>8.197315923104824E-2</v>
      </c>
      <c r="O1532" s="2">
        <f t="shared" si="850"/>
        <v>0.22832789263692416</v>
      </c>
      <c r="Q1532" s="1">
        <v>450</v>
      </c>
      <c r="R1532" s="1">
        <v>3353</v>
      </c>
      <c r="S1532" s="1">
        <v>452</v>
      </c>
      <c r="T1532" s="1">
        <v>847</v>
      </c>
      <c r="Y1532" s="1">
        <v>412</v>
      </c>
      <c r="AI1532" s="7">
        <f t="shared" si="857"/>
        <v>2</v>
      </c>
      <c r="AJ1532" s="7">
        <f t="shared" si="858"/>
        <v>0</v>
      </c>
      <c r="AK1532" s="7">
        <f t="shared" si="859"/>
        <v>0</v>
      </c>
      <c r="AL1532" s="7">
        <f t="shared" si="860"/>
        <v>0</v>
      </c>
      <c r="AM1532" s="2">
        <f t="shared" si="861"/>
        <v>0.15360899528472977</v>
      </c>
      <c r="AN1532" s="2">
        <f t="shared" si="862"/>
        <v>0</v>
      </c>
      <c r="AO1532" s="2">
        <f t="shared" si="863"/>
        <v>0</v>
      </c>
      <c r="AP1532" s="2">
        <f t="shared" si="864"/>
        <v>0</v>
      </c>
      <c r="AR1532" t="str">
        <f t="shared" si="847"/>
        <v>Martin</v>
      </c>
      <c r="AS1532" t="s">
        <v>878</v>
      </c>
      <c r="AT1532" s="165">
        <v>1</v>
      </c>
      <c r="AV1532" s="91">
        <v>37</v>
      </c>
      <c r="AW1532" s="93">
        <v>117</v>
      </c>
      <c r="AX1532" s="99">
        <f t="shared" si="865"/>
        <v>37117</v>
      </c>
      <c r="AZ1532" s="7" t="s">
        <v>3053</v>
      </c>
      <c r="BA1532" t="s">
        <v>3290</v>
      </c>
    </row>
    <row r="1533" spans="1:53" ht="13" hidden="1" customHeight="1" outlineLevel="1">
      <c r="A1533" t="s">
        <v>262</v>
      </c>
      <c r="B1533" t="s">
        <v>878</v>
      </c>
      <c r="C1533" s="1">
        <f t="shared" si="852"/>
        <v>78679</v>
      </c>
      <c r="D1533" s="7">
        <f>IF(P1533&gt;0,RANK(P1533,(P1533:R1533,S1533:AG1533)),0)</f>
        <v>0</v>
      </c>
      <c r="E1533" s="7">
        <f>IF(Q1533&gt;0,RANK(Q1533,(P1533:R1533,S1533:AG1533)),0)</f>
        <v>5</v>
      </c>
      <c r="F1533" s="7">
        <f>IF(R1533&gt;0,RANK(R1533,(P1533:R1533,S1533:AG1533)),0)</f>
        <v>1</v>
      </c>
      <c r="G1533" s="7">
        <f>IF(S1533&gt;0,RANK(S1533,(P1533:R1533,S1533:AG1533)),0)</f>
        <v>2</v>
      </c>
      <c r="H1533" s="48">
        <f t="shared" si="853"/>
        <v>43177</v>
      </c>
      <c r="I1533" s="163">
        <f t="shared" si="851"/>
        <v>0.54877413286899934</v>
      </c>
      <c r="J1533" s="2"/>
      <c r="K1533" s="2">
        <f t="shared" si="854"/>
        <v>0</v>
      </c>
      <c r="L1533" s="2">
        <f t="shared" si="855"/>
        <v>5.1322462156356843E-2</v>
      </c>
      <c r="M1533" s="2">
        <f t="shared" si="856"/>
        <v>0.67830043594860123</v>
      </c>
      <c r="N1533" s="2">
        <f t="shared" si="849"/>
        <v>0.12952630307960192</v>
      </c>
      <c r="O1533" s="2">
        <f t="shared" si="850"/>
        <v>0.14085079881544002</v>
      </c>
      <c r="Q1533" s="1">
        <v>4038</v>
      </c>
      <c r="R1533" s="1">
        <v>53368</v>
      </c>
      <c r="S1533" s="1">
        <v>10191</v>
      </c>
      <c r="T1533" s="1">
        <v>6959</v>
      </c>
      <c r="Y1533" s="1">
        <v>4123</v>
      </c>
      <c r="AI1533" s="7">
        <f t="shared" si="857"/>
        <v>3</v>
      </c>
      <c r="AJ1533" s="7">
        <f t="shared" si="858"/>
        <v>0</v>
      </c>
      <c r="AK1533" s="7">
        <f t="shared" si="859"/>
        <v>0</v>
      </c>
      <c r="AL1533" s="7">
        <f t="shared" si="860"/>
        <v>0</v>
      </c>
      <c r="AM1533" s="2">
        <f t="shared" si="861"/>
        <v>8.8447997559704616E-2</v>
      </c>
      <c r="AN1533" s="2">
        <f t="shared" si="862"/>
        <v>0</v>
      </c>
      <c r="AO1533" s="2">
        <f t="shared" si="863"/>
        <v>0</v>
      </c>
      <c r="AP1533" s="2">
        <f t="shared" si="864"/>
        <v>0</v>
      </c>
      <c r="AR1533" t="str">
        <f t="shared" si="847"/>
        <v>Mecklenburg</v>
      </c>
      <c r="AS1533" t="s">
        <v>878</v>
      </c>
      <c r="AT1533" s="165">
        <v>9</v>
      </c>
      <c r="AV1533" s="91">
        <v>37</v>
      </c>
      <c r="AW1533" s="93">
        <v>119</v>
      </c>
      <c r="AX1533" s="99">
        <f t="shared" si="865"/>
        <v>37119</v>
      </c>
      <c r="AZ1533" s="7" t="s">
        <v>3053</v>
      </c>
      <c r="BA1533" t="s">
        <v>3290</v>
      </c>
    </row>
    <row r="1534" spans="1:53" ht="13" hidden="1" customHeight="1" outlineLevel="1">
      <c r="A1534" t="s">
        <v>390</v>
      </c>
      <c r="B1534" t="s">
        <v>878</v>
      </c>
      <c r="C1534" s="1">
        <f t="shared" si="852"/>
        <v>4632</v>
      </c>
      <c r="D1534" s="7">
        <f>IF(P1534&gt;0,RANK(P1534,(P1534:R1534,S1534:AG1534)),0)</f>
        <v>0</v>
      </c>
      <c r="E1534" s="7">
        <f>IF(Q1534&gt;0,RANK(Q1534,(P1534:R1534,S1534:AG1534)),0)</f>
        <v>5</v>
      </c>
      <c r="F1534" s="7">
        <f>IF(R1534&gt;0,RANK(R1534,(P1534:R1534,S1534:AG1534)),0)</f>
        <v>1</v>
      </c>
      <c r="G1534" s="7">
        <f>IF(S1534&gt;0,RANK(S1534,(P1534:R1534,S1534:AG1534)),0)</f>
        <v>3</v>
      </c>
      <c r="H1534" s="48">
        <f t="shared" si="853"/>
        <v>2047</v>
      </c>
      <c r="I1534" s="163">
        <f t="shared" si="851"/>
        <v>0.44192573402417962</v>
      </c>
      <c r="J1534" s="2"/>
      <c r="K1534" s="2">
        <f t="shared" si="854"/>
        <v>0</v>
      </c>
      <c r="L1534" s="2">
        <f t="shared" si="855"/>
        <v>6.7357512953367879E-2</v>
      </c>
      <c r="M1534" s="2">
        <f t="shared" si="856"/>
        <v>0.57772020725388606</v>
      </c>
      <c r="N1534" s="2">
        <f t="shared" si="849"/>
        <v>0.12521588946459414</v>
      </c>
      <c r="O1534" s="2">
        <f t="shared" si="850"/>
        <v>0.2297063903281519</v>
      </c>
      <c r="Q1534" s="1">
        <v>312</v>
      </c>
      <c r="R1534" s="1">
        <v>2676</v>
      </c>
      <c r="S1534" s="1">
        <v>580</v>
      </c>
      <c r="T1534" s="1">
        <v>629</v>
      </c>
      <c r="Y1534" s="1">
        <v>435</v>
      </c>
      <c r="AI1534" s="7">
        <f t="shared" si="857"/>
        <v>2</v>
      </c>
      <c r="AJ1534" s="7">
        <f t="shared" si="858"/>
        <v>0</v>
      </c>
      <c r="AK1534" s="7">
        <f t="shared" si="859"/>
        <v>0</v>
      </c>
      <c r="AL1534" s="7">
        <f t="shared" si="860"/>
        <v>0</v>
      </c>
      <c r="AM1534" s="2">
        <f t="shared" si="861"/>
        <v>0.13579447322970639</v>
      </c>
      <c r="AN1534" s="2">
        <f t="shared" si="862"/>
        <v>0</v>
      </c>
      <c r="AO1534" s="2">
        <f t="shared" si="863"/>
        <v>0</v>
      </c>
      <c r="AP1534" s="2">
        <f t="shared" si="864"/>
        <v>0</v>
      </c>
      <c r="AR1534" t="str">
        <f t="shared" si="847"/>
        <v>Mitchell</v>
      </c>
      <c r="AS1534" t="s">
        <v>878</v>
      </c>
      <c r="AT1534" s="165">
        <v>11</v>
      </c>
      <c r="AV1534" s="91">
        <v>37</v>
      </c>
      <c r="AW1534" s="93">
        <v>121</v>
      </c>
      <c r="AX1534" s="99">
        <f t="shared" si="865"/>
        <v>37121</v>
      </c>
      <c r="AZ1534" s="7" t="s">
        <v>3053</v>
      </c>
      <c r="BA1534" t="s">
        <v>3290</v>
      </c>
    </row>
    <row r="1535" spans="1:53" ht="13" hidden="1" customHeight="1" outlineLevel="1">
      <c r="A1535" t="s">
        <v>402</v>
      </c>
      <c r="B1535" t="s">
        <v>878</v>
      </c>
      <c r="C1535" s="1">
        <f t="shared" si="852"/>
        <v>2472</v>
      </c>
      <c r="D1535" s="7">
        <f>IF(P1535&gt;0,RANK(P1535,(P1535:R1535,S1535:AG1535)),0)</f>
        <v>0</v>
      </c>
      <c r="E1535" s="7">
        <f>IF(Q1535&gt;0,RANK(Q1535,(P1535:R1535,S1535:AG1535)),0)</f>
        <v>3</v>
      </c>
      <c r="F1535" s="7">
        <f>IF(R1535&gt;0,RANK(R1535,(P1535:R1535,S1535:AG1535)),0)</f>
        <v>1</v>
      </c>
      <c r="G1535" s="7">
        <f>IF(S1535&gt;0,RANK(S1535,(P1535:R1535,S1535:AG1535)),0)</f>
        <v>4</v>
      </c>
      <c r="H1535" s="48">
        <f t="shared" si="853"/>
        <v>1528</v>
      </c>
      <c r="I1535" s="163">
        <f t="shared" si="851"/>
        <v>0.6181229773462783</v>
      </c>
      <c r="J1535" s="2"/>
      <c r="K1535" s="2">
        <f t="shared" si="854"/>
        <v>0</v>
      </c>
      <c r="L1535" s="2">
        <f t="shared" si="855"/>
        <v>8.0501618122977348E-2</v>
      </c>
      <c r="M1535" s="2">
        <f t="shared" si="856"/>
        <v>0.70590614886731395</v>
      </c>
      <c r="N1535" s="2">
        <f t="shared" si="849"/>
        <v>7.6860841423948223E-2</v>
      </c>
      <c r="O1535" s="2">
        <f t="shared" si="850"/>
        <v>0.13673139158576042</v>
      </c>
      <c r="Q1535" s="1">
        <v>199</v>
      </c>
      <c r="R1535" s="1">
        <v>1745</v>
      </c>
      <c r="S1535" s="1">
        <v>190</v>
      </c>
      <c r="T1535" s="1">
        <v>217</v>
      </c>
      <c r="Y1535" s="1">
        <v>121</v>
      </c>
      <c r="AI1535" s="7">
        <f t="shared" si="857"/>
        <v>2</v>
      </c>
      <c r="AJ1535" s="7">
        <f t="shared" si="858"/>
        <v>0</v>
      </c>
      <c r="AK1535" s="7">
        <f t="shared" si="859"/>
        <v>0</v>
      </c>
      <c r="AL1535" s="7">
        <f t="shared" si="860"/>
        <v>0</v>
      </c>
      <c r="AM1535" s="2">
        <f t="shared" si="861"/>
        <v>8.7783171521035597E-2</v>
      </c>
      <c r="AN1535" s="2">
        <f t="shared" si="862"/>
        <v>0</v>
      </c>
      <c r="AO1535" s="2">
        <f t="shared" si="863"/>
        <v>0</v>
      </c>
      <c r="AP1535" s="2">
        <f t="shared" si="864"/>
        <v>0</v>
      </c>
      <c r="AR1535" t="str">
        <f t="shared" si="847"/>
        <v>Montgomery</v>
      </c>
      <c r="AS1535" t="s">
        <v>878</v>
      </c>
      <c r="AT1535" s="165">
        <v>8</v>
      </c>
      <c r="AV1535" s="91">
        <v>37</v>
      </c>
      <c r="AW1535" s="93">
        <v>123</v>
      </c>
      <c r="AX1535" s="99">
        <f t="shared" si="865"/>
        <v>37123</v>
      </c>
      <c r="AZ1535" s="7" t="s">
        <v>3053</v>
      </c>
      <c r="BA1535" t="s">
        <v>3290</v>
      </c>
    </row>
    <row r="1536" spans="1:53" ht="13" hidden="1" customHeight="1" outlineLevel="1">
      <c r="A1536" t="s">
        <v>1037</v>
      </c>
      <c r="B1536" t="s">
        <v>878</v>
      </c>
      <c r="C1536" s="1">
        <f t="shared" si="852"/>
        <v>14809</v>
      </c>
      <c r="D1536" s="7">
        <f>IF(P1536&gt;0,RANK(P1536,(P1536:R1536,S1536:AG1536)),0)</f>
        <v>0</v>
      </c>
      <c r="E1536" s="7">
        <f>IF(Q1536&gt;0,RANK(Q1536,(P1536:R1536,S1536:AG1536)),0)</f>
        <v>4</v>
      </c>
      <c r="F1536" s="7">
        <f>IF(R1536&gt;0,RANK(R1536,(P1536:R1536,S1536:AG1536)),0)</f>
        <v>1</v>
      </c>
      <c r="G1536" s="7">
        <f>IF(S1536&gt;0,RANK(S1536,(P1536:R1536,S1536:AG1536)),0)</f>
        <v>3</v>
      </c>
      <c r="H1536" s="48">
        <f t="shared" si="853"/>
        <v>9378</v>
      </c>
      <c r="I1536" s="163">
        <f t="shared" si="851"/>
        <v>0.63326355594570871</v>
      </c>
      <c r="J1536" s="2"/>
      <c r="K1536" s="2">
        <f t="shared" si="854"/>
        <v>0</v>
      </c>
      <c r="L1536" s="2">
        <f t="shared" si="855"/>
        <v>7.2050779931122966E-2</v>
      </c>
      <c r="M1536" s="2">
        <f t="shared" si="856"/>
        <v>0.71983253426970084</v>
      </c>
      <c r="N1536" s="2">
        <f t="shared" si="849"/>
        <v>7.387399554325072E-2</v>
      </c>
      <c r="O1536" s="2">
        <f t="shared" si="850"/>
        <v>0.13424269025592547</v>
      </c>
      <c r="Q1536" s="1">
        <v>1067</v>
      </c>
      <c r="R1536" s="1">
        <v>10660</v>
      </c>
      <c r="S1536" s="1">
        <v>1094</v>
      </c>
      <c r="T1536" s="1">
        <v>1282</v>
      </c>
      <c r="Y1536" s="1">
        <v>706</v>
      </c>
      <c r="AI1536" s="7">
        <f t="shared" si="857"/>
        <v>2</v>
      </c>
      <c r="AJ1536" s="7">
        <f t="shared" si="858"/>
        <v>0</v>
      </c>
      <c r="AK1536" s="7">
        <f t="shared" si="859"/>
        <v>0</v>
      </c>
      <c r="AL1536" s="7">
        <f t="shared" si="860"/>
        <v>0</v>
      </c>
      <c r="AM1536" s="2">
        <f t="shared" si="861"/>
        <v>8.6568978323992171E-2</v>
      </c>
      <c r="AN1536" s="2">
        <f t="shared" si="862"/>
        <v>0</v>
      </c>
      <c r="AO1536" s="2">
        <f t="shared" si="863"/>
        <v>0</v>
      </c>
      <c r="AP1536" s="2">
        <f t="shared" si="864"/>
        <v>0</v>
      </c>
      <c r="AR1536" t="str">
        <f t="shared" si="847"/>
        <v>Moore</v>
      </c>
      <c r="AS1536" t="s">
        <v>878</v>
      </c>
      <c r="AT1536" s="165">
        <v>2</v>
      </c>
      <c r="AV1536" s="91">
        <v>37</v>
      </c>
      <c r="AW1536" s="93">
        <v>125</v>
      </c>
      <c r="AX1536" s="99">
        <f t="shared" si="865"/>
        <v>37125</v>
      </c>
      <c r="AZ1536" s="7" t="s">
        <v>3053</v>
      </c>
      <c r="BA1536" t="s">
        <v>3290</v>
      </c>
    </row>
    <row r="1537" spans="1:53" ht="13" hidden="1" customHeight="1" outlineLevel="1">
      <c r="A1537" t="s">
        <v>2407</v>
      </c>
      <c r="B1537" t="s">
        <v>878</v>
      </c>
      <c r="C1537" s="1">
        <f t="shared" si="852"/>
        <v>9819</v>
      </c>
      <c r="D1537" s="7">
        <f>IF(P1537&gt;0,RANK(P1537,(P1537:R1537,S1537:AG1537)),0)</f>
        <v>0</v>
      </c>
      <c r="E1537" s="7">
        <f>IF(Q1537&gt;0,RANK(Q1537,(P1537:R1537,S1537:AG1537)),0)</f>
        <v>4</v>
      </c>
      <c r="F1537" s="7">
        <f>IF(R1537&gt;0,RANK(R1537,(P1537:R1537,S1537:AG1537)),0)</f>
        <v>1</v>
      </c>
      <c r="G1537" s="7">
        <f>IF(S1537&gt;0,RANK(S1537,(P1537:R1537,S1537:AG1537)),0)</f>
        <v>3</v>
      </c>
      <c r="H1537" s="48">
        <f t="shared" si="853"/>
        <v>5504</v>
      </c>
      <c r="I1537" s="163">
        <f t="shared" si="851"/>
        <v>0.5605458804358896</v>
      </c>
      <c r="J1537" s="2"/>
      <c r="K1537" s="2">
        <f t="shared" si="854"/>
        <v>0</v>
      </c>
      <c r="L1537" s="2">
        <f t="shared" si="855"/>
        <v>7.1188512068438736E-2</v>
      </c>
      <c r="M1537" s="2">
        <f t="shared" si="856"/>
        <v>0.67379570221000107</v>
      </c>
      <c r="N1537" s="2">
        <f t="shared" si="849"/>
        <v>9.6343823199918521E-2</v>
      </c>
      <c r="O1537" s="2">
        <f t="shared" si="850"/>
        <v>0.15867196252164162</v>
      </c>
      <c r="Q1537" s="1">
        <v>699</v>
      </c>
      <c r="R1537" s="1">
        <v>6616</v>
      </c>
      <c r="S1537" s="1">
        <v>946</v>
      </c>
      <c r="T1537" s="1">
        <v>1112</v>
      </c>
      <c r="Y1537" s="1">
        <v>446</v>
      </c>
      <c r="AI1537" s="7">
        <f t="shared" si="857"/>
        <v>2</v>
      </c>
      <c r="AJ1537" s="7">
        <f t="shared" si="858"/>
        <v>0</v>
      </c>
      <c r="AK1537" s="7">
        <f t="shared" si="859"/>
        <v>0</v>
      </c>
      <c r="AL1537" s="7">
        <f t="shared" si="860"/>
        <v>0</v>
      </c>
      <c r="AM1537" s="2">
        <f t="shared" si="861"/>
        <v>0.11324982177411141</v>
      </c>
      <c r="AN1537" s="2">
        <f t="shared" si="862"/>
        <v>0</v>
      </c>
      <c r="AO1537" s="2">
        <f t="shared" si="863"/>
        <v>0</v>
      </c>
      <c r="AP1537" s="2">
        <f t="shared" si="864"/>
        <v>0</v>
      </c>
      <c r="AR1537" t="str">
        <f t="shared" si="847"/>
        <v>Nash</v>
      </c>
      <c r="AS1537" t="s">
        <v>878</v>
      </c>
      <c r="AT1537" s="165"/>
      <c r="AV1537" s="91">
        <v>37</v>
      </c>
      <c r="AW1537" s="93">
        <v>127</v>
      </c>
      <c r="AX1537" s="99">
        <f t="shared" si="865"/>
        <v>37127</v>
      </c>
      <c r="AZ1537" s="7" t="s">
        <v>3053</v>
      </c>
      <c r="BA1537" t="s">
        <v>3290</v>
      </c>
    </row>
    <row r="1538" spans="1:53" ht="13" hidden="1" customHeight="1" outlineLevel="1">
      <c r="A1538" t="s">
        <v>2833</v>
      </c>
      <c r="B1538" t="s">
        <v>878</v>
      </c>
      <c r="C1538" s="1">
        <f t="shared" ref="C1538:C1574" si="866">SUM(P1538:AG1538)</f>
        <v>21928</v>
      </c>
      <c r="D1538" s="7">
        <f>IF(P1538&gt;0,RANK(P1538,(P1538:R1538,S1538:AG1538)),0)</f>
        <v>0</v>
      </c>
      <c r="E1538" s="7">
        <f>IF(Q1538&gt;0,RANK(Q1538,(P1538:R1538,S1538:AG1538)),0)</f>
        <v>3</v>
      </c>
      <c r="F1538" s="7">
        <f>IF(R1538&gt;0,RANK(R1538,(P1538:R1538,S1538:AG1538)),0)</f>
        <v>1</v>
      </c>
      <c r="G1538" s="7">
        <f>IF(S1538&gt;0,RANK(S1538,(P1538:R1538,S1538:AG1538)),0)</f>
        <v>2</v>
      </c>
      <c r="H1538" s="48">
        <f t="shared" ref="H1538:H1574" si="867">MAX(P1538:Y1538)-LARGE(P1538:Y1538,2)</f>
        <v>12319</v>
      </c>
      <c r="I1538" s="163">
        <f t="shared" si="851"/>
        <v>0.56179314118934698</v>
      </c>
      <c r="J1538" s="2"/>
      <c r="K1538" s="2">
        <f t="shared" ref="K1538:K1574" si="868">IF($C1538=0,"-",P1538/$C1538)</f>
        <v>0</v>
      </c>
      <c r="L1538" s="2">
        <f t="shared" ref="L1538:L1574" si="869">IF($C1538=0,"-",Q1538/$C1538)</f>
        <v>8.3591754834002191E-2</v>
      </c>
      <c r="M1538" s="2">
        <f t="shared" ref="M1538:M1574" si="870">IF($C1538=0,"-",R1538/$C1538)</f>
        <v>0.67803721269609629</v>
      </c>
      <c r="N1538" s="2">
        <f t="shared" si="849"/>
        <v>0.11624407150674936</v>
      </c>
      <c r="O1538" s="2">
        <f t="shared" si="850"/>
        <v>0.12212696096315219</v>
      </c>
      <c r="Q1538" s="1">
        <v>1833</v>
      </c>
      <c r="R1538" s="1">
        <v>14868</v>
      </c>
      <c r="S1538" s="1">
        <v>2549</v>
      </c>
      <c r="T1538" s="1">
        <v>1709</v>
      </c>
      <c r="Y1538" s="1">
        <v>969</v>
      </c>
      <c r="AI1538" s="7">
        <f t="shared" ref="AI1538:AI1574" si="871">IF(T1538&gt;0,RANK(T1538,(P1538:Z1538)),0)</f>
        <v>4</v>
      </c>
      <c r="AJ1538" s="7">
        <f t="shared" ref="AJ1538:AJ1574" si="872">IF(U1538&gt;0,RANK(U1538,(P1538:Z1538)),0)</f>
        <v>0</v>
      </c>
      <c r="AK1538" s="7">
        <f t="shared" ref="AK1538:AK1574" si="873">IF(V1538&gt;0,RANK(V1538,(P1538:Z1538)),0)</f>
        <v>0</v>
      </c>
      <c r="AL1538" s="7">
        <f t="shared" ref="AL1538:AL1574" si="874">IF(W1538&gt;0,RANK(W1538,(P1538:Z1538)),0)</f>
        <v>0</v>
      </c>
      <c r="AM1538" s="2">
        <f t="shared" ref="AM1538:AM1574" si="875">IF($C1538=0,"-",T1538/$C1538)</f>
        <v>7.7936884348777824E-2</v>
      </c>
      <c r="AN1538" s="2">
        <f t="shared" ref="AN1538:AN1574" si="876">IF($C1538=0,"-",U1538/$C1538)</f>
        <v>0</v>
      </c>
      <c r="AO1538" s="2">
        <f t="shared" ref="AO1538:AO1574" si="877">IF($C1538=0,"-",V1538/$C1538)</f>
        <v>0</v>
      </c>
      <c r="AP1538" s="2">
        <f t="shared" ref="AP1538:AP1574" si="878">IF($C1538=0,"-",W1538/$C1538)</f>
        <v>0</v>
      </c>
      <c r="AR1538" t="str">
        <f t="shared" ref="AR1538:AR1574" si="879">A1538</f>
        <v>New Hanover</v>
      </c>
      <c r="AS1538" t="s">
        <v>878</v>
      </c>
      <c r="AT1538" s="165">
        <v>7</v>
      </c>
      <c r="AV1538" s="91">
        <v>37</v>
      </c>
      <c r="AW1538" s="93">
        <v>129</v>
      </c>
      <c r="AX1538" s="99">
        <f t="shared" ref="AX1538:AX1569" si="880">AV1538*1000+AW1538</f>
        <v>37129</v>
      </c>
      <c r="AZ1538" s="7" t="s">
        <v>3053</v>
      </c>
      <c r="BA1538" t="s">
        <v>3290</v>
      </c>
    </row>
    <row r="1539" spans="1:53" ht="13" hidden="1" customHeight="1" outlineLevel="1">
      <c r="A1539" t="s">
        <v>2811</v>
      </c>
      <c r="B1539" t="s">
        <v>878</v>
      </c>
      <c r="C1539" s="1">
        <f t="shared" si="866"/>
        <v>633</v>
      </c>
      <c r="D1539" s="7">
        <f>IF(P1539&gt;0,RANK(P1539,(P1539:R1539,S1539:AG1539)),0)</f>
        <v>0</v>
      </c>
      <c r="E1539" s="7">
        <f>IF(Q1539&gt;0,RANK(Q1539,(P1539:R1539,S1539:AG1539)),0)</f>
        <v>3</v>
      </c>
      <c r="F1539" s="7">
        <f>IF(R1539&gt;0,RANK(R1539,(P1539:R1539,S1539:AG1539)),0)</f>
        <v>1</v>
      </c>
      <c r="G1539" s="7">
        <f>IF(S1539&gt;0,RANK(S1539,(P1539:R1539,S1539:AG1539)),0)</f>
        <v>2</v>
      </c>
      <c r="H1539" s="48">
        <f t="shared" si="867"/>
        <v>403</v>
      </c>
      <c r="I1539" s="163">
        <f t="shared" si="851"/>
        <v>0.63665086887835698</v>
      </c>
      <c r="J1539" s="2"/>
      <c r="K1539" s="2">
        <f t="shared" si="868"/>
        <v>0</v>
      </c>
      <c r="L1539" s="2">
        <f t="shared" si="869"/>
        <v>7.7409162717219593E-2</v>
      </c>
      <c r="M1539" s="2">
        <f t="shared" si="870"/>
        <v>0.71879936808846756</v>
      </c>
      <c r="N1539" s="2">
        <f t="shared" si="849"/>
        <v>8.2148499210110582E-2</v>
      </c>
      <c r="O1539" s="2">
        <f t="shared" si="850"/>
        <v>0.12164296998420232</v>
      </c>
      <c r="Q1539" s="1">
        <v>49</v>
      </c>
      <c r="R1539" s="1">
        <v>455</v>
      </c>
      <c r="S1539" s="1">
        <v>52</v>
      </c>
      <c r="T1539" s="1">
        <v>49</v>
      </c>
      <c r="Y1539" s="1">
        <v>28</v>
      </c>
      <c r="AI1539" s="7">
        <f t="shared" si="871"/>
        <v>3</v>
      </c>
      <c r="AJ1539" s="7">
        <f t="shared" si="872"/>
        <v>0</v>
      </c>
      <c r="AK1539" s="7">
        <f t="shared" si="873"/>
        <v>0</v>
      </c>
      <c r="AL1539" s="7">
        <f t="shared" si="874"/>
        <v>0</v>
      </c>
      <c r="AM1539" s="2">
        <f t="shared" si="875"/>
        <v>7.7409162717219593E-2</v>
      </c>
      <c r="AN1539" s="2">
        <f t="shared" si="876"/>
        <v>0</v>
      </c>
      <c r="AO1539" s="2">
        <f t="shared" si="877"/>
        <v>0</v>
      </c>
      <c r="AP1539" s="2">
        <f t="shared" si="878"/>
        <v>0</v>
      </c>
      <c r="AR1539" t="str">
        <f t="shared" si="879"/>
        <v>Northampton</v>
      </c>
      <c r="AS1539" t="s">
        <v>878</v>
      </c>
      <c r="AT1539" s="165">
        <v>1</v>
      </c>
      <c r="AV1539" s="91">
        <v>37</v>
      </c>
      <c r="AW1539" s="93">
        <v>131</v>
      </c>
      <c r="AX1539" s="99">
        <f t="shared" si="880"/>
        <v>37131</v>
      </c>
      <c r="AZ1539" s="7" t="s">
        <v>3053</v>
      </c>
      <c r="BA1539" t="s">
        <v>3290</v>
      </c>
    </row>
    <row r="1540" spans="1:53" ht="13" hidden="1" customHeight="1" outlineLevel="1">
      <c r="A1540" t="s">
        <v>871</v>
      </c>
      <c r="B1540" t="s">
        <v>878</v>
      </c>
      <c r="C1540" s="1">
        <f t="shared" si="866"/>
        <v>11057</v>
      </c>
      <c r="D1540" s="7">
        <f>IF(P1540&gt;0,RANK(P1540,(P1540:R1540,S1540:AG1540)),0)</f>
        <v>0</v>
      </c>
      <c r="E1540" s="7">
        <f>IF(Q1540&gt;0,RANK(Q1540,(P1540:R1540,S1540:AG1540)),0)</f>
        <v>4</v>
      </c>
      <c r="F1540" s="7">
        <f>IF(R1540&gt;0,RANK(R1540,(P1540:R1540,S1540:AG1540)),0)</f>
        <v>1</v>
      </c>
      <c r="G1540" s="7">
        <f>IF(S1540&gt;0,RANK(S1540,(P1540:R1540,S1540:AG1540)),0)</f>
        <v>2</v>
      </c>
      <c r="H1540" s="48">
        <f t="shared" si="867"/>
        <v>5889</v>
      </c>
      <c r="I1540" s="163">
        <f t="shared" si="851"/>
        <v>0.53260378041059964</v>
      </c>
      <c r="J1540" s="2"/>
      <c r="K1540" s="2">
        <f t="shared" si="868"/>
        <v>0</v>
      </c>
      <c r="L1540" s="2">
        <f t="shared" si="869"/>
        <v>8.3566971149498057E-2</v>
      </c>
      <c r="M1540" s="2">
        <f t="shared" si="870"/>
        <v>0.64565433661933613</v>
      </c>
      <c r="N1540" s="2">
        <f t="shared" si="849"/>
        <v>0.11305055620873655</v>
      </c>
      <c r="O1540" s="2">
        <f t="shared" si="850"/>
        <v>0.15772813602242924</v>
      </c>
      <c r="Q1540" s="1">
        <v>924</v>
      </c>
      <c r="R1540" s="1">
        <v>7139</v>
      </c>
      <c r="S1540" s="1">
        <v>1250</v>
      </c>
      <c r="T1540" s="1">
        <v>1153</v>
      </c>
      <c r="Y1540" s="1">
        <v>591</v>
      </c>
      <c r="AI1540" s="7">
        <f t="shared" si="871"/>
        <v>3</v>
      </c>
      <c r="AJ1540" s="7">
        <f t="shared" si="872"/>
        <v>0</v>
      </c>
      <c r="AK1540" s="7">
        <f t="shared" si="873"/>
        <v>0</v>
      </c>
      <c r="AL1540" s="7">
        <f t="shared" si="874"/>
        <v>0</v>
      </c>
      <c r="AM1540" s="2">
        <f t="shared" si="875"/>
        <v>0.10427783304693859</v>
      </c>
      <c r="AN1540" s="2">
        <f t="shared" si="876"/>
        <v>0</v>
      </c>
      <c r="AO1540" s="2">
        <f t="shared" si="877"/>
        <v>0</v>
      </c>
      <c r="AP1540" s="2">
        <f t="shared" si="878"/>
        <v>0</v>
      </c>
      <c r="AR1540" t="str">
        <f t="shared" si="879"/>
        <v>Onslow</v>
      </c>
      <c r="AS1540" t="s">
        <v>878</v>
      </c>
      <c r="AT1540" s="165">
        <v>3</v>
      </c>
      <c r="AV1540" s="91">
        <v>37</v>
      </c>
      <c r="AW1540" s="93">
        <v>133</v>
      </c>
      <c r="AX1540" s="99">
        <f t="shared" si="880"/>
        <v>37133</v>
      </c>
      <c r="AZ1540" s="7" t="s">
        <v>3053</v>
      </c>
      <c r="BA1540" t="s">
        <v>3290</v>
      </c>
    </row>
    <row r="1541" spans="1:53" ht="13" hidden="1" customHeight="1" outlineLevel="1">
      <c r="A1541" t="s">
        <v>1445</v>
      </c>
      <c r="B1541" t="s">
        <v>878</v>
      </c>
      <c r="C1541" s="1">
        <f t="shared" si="866"/>
        <v>8551</v>
      </c>
      <c r="D1541" s="7">
        <f>IF(P1541&gt;0,RANK(P1541,(P1541:R1541,S1541:AG1541)),0)</f>
        <v>0</v>
      </c>
      <c r="E1541" s="7">
        <f>IF(Q1541&gt;0,RANK(Q1541,(P1541:R1541,S1541:AG1541)),0)</f>
        <v>4</v>
      </c>
      <c r="F1541" s="7">
        <f>IF(R1541&gt;0,RANK(R1541,(P1541:R1541,S1541:AG1541)),0)</f>
        <v>1</v>
      </c>
      <c r="G1541" s="7">
        <f>IF(S1541&gt;0,RANK(S1541,(P1541:R1541,S1541:AG1541)),0)</f>
        <v>2</v>
      </c>
      <c r="H1541" s="48">
        <f t="shared" si="867"/>
        <v>4017</v>
      </c>
      <c r="I1541" s="163">
        <f t="shared" si="851"/>
        <v>0.46976961758858615</v>
      </c>
      <c r="J1541" s="2"/>
      <c r="K1541" s="2">
        <f t="shared" si="868"/>
        <v>0</v>
      </c>
      <c r="L1541" s="2">
        <f t="shared" si="869"/>
        <v>5.6952403227692669E-2</v>
      </c>
      <c r="M1541" s="2">
        <f t="shared" si="870"/>
        <v>0.64238100806923171</v>
      </c>
      <c r="N1541" s="2">
        <f t="shared" si="849"/>
        <v>0.17261139048064553</v>
      </c>
      <c r="O1541" s="2">
        <f t="shared" si="850"/>
        <v>0.12805519822243008</v>
      </c>
      <c r="Q1541" s="1">
        <v>487</v>
      </c>
      <c r="R1541" s="1">
        <v>5493</v>
      </c>
      <c r="S1541" s="1">
        <v>1476</v>
      </c>
      <c r="T1541" s="1">
        <v>655</v>
      </c>
      <c r="Y1541" s="1">
        <v>440</v>
      </c>
      <c r="AI1541" s="7">
        <f t="shared" si="871"/>
        <v>3</v>
      </c>
      <c r="AJ1541" s="7">
        <f t="shared" si="872"/>
        <v>0</v>
      </c>
      <c r="AK1541" s="7">
        <f t="shared" si="873"/>
        <v>0</v>
      </c>
      <c r="AL1541" s="7">
        <f t="shared" si="874"/>
        <v>0</v>
      </c>
      <c r="AM1541" s="2">
        <f t="shared" si="875"/>
        <v>7.6599228160449076E-2</v>
      </c>
      <c r="AN1541" s="2">
        <f t="shared" si="876"/>
        <v>0</v>
      </c>
      <c r="AO1541" s="2">
        <f t="shared" si="877"/>
        <v>0</v>
      </c>
      <c r="AP1541" s="2">
        <f t="shared" si="878"/>
        <v>0</v>
      </c>
      <c r="AR1541" t="str">
        <f t="shared" si="879"/>
        <v>Orange</v>
      </c>
      <c r="AS1541" t="s">
        <v>878</v>
      </c>
      <c r="AT1541" s="165"/>
      <c r="AV1541" s="91">
        <v>37</v>
      </c>
      <c r="AW1541" s="93">
        <v>135</v>
      </c>
      <c r="AX1541" s="99">
        <f t="shared" si="880"/>
        <v>37135</v>
      </c>
      <c r="AZ1541" s="7" t="s">
        <v>3053</v>
      </c>
      <c r="BA1541" t="s">
        <v>3290</v>
      </c>
    </row>
    <row r="1542" spans="1:53" ht="13" hidden="1" customHeight="1" outlineLevel="1">
      <c r="A1542" t="s">
        <v>872</v>
      </c>
      <c r="B1542" t="s">
        <v>878</v>
      </c>
      <c r="C1542" s="1">
        <f t="shared" si="866"/>
        <v>1372</v>
      </c>
      <c r="D1542" s="7">
        <f>IF(P1542&gt;0,RANK(P1542,(P1542:R1542,S1542:AG1542)),0)</f>
        <v>0</v>
      </c>
      <c r="E1542" s="7">
        <f>IF(Q1542&gt;0,RANK(Q1542,(P1542:R1542,S1542:AG1542)),0)</f>
        <v>3</v>
      </c>
      <c r="F1542" s="7">
        <f>IF(R1542&gt;0,RANK(R1542,(P1542:R1542,S1542:AG1542)),0)</f>
        <v>1</v>
      </c>
      <c r="G1542" s="7">
        <f>IF(S1542&gt;0,RANK(S1542,(P1542:R1542,S1542:AG1542)),0)</f>
        <v>2</v>
      </c>
      <c r="H1542" s="48">
        <f t="shared" si="867"/>
        <v>804</v>
      </c>
      <c r="I1542" s="163">
        <f t="shared" si="851"/>
        <v>0.5860058309037901</v>
      </c>
      <c r="J1542" s="2"/>
      <c r="K1542" s="2">
        <f t="shared" si="868"/>
        <v>0</v>
      </c>
      <c r="L1542" s="2">
        <f t="shared" si="869"/>
        <v>9.1107871720116612E-2</v>
      </c>
      <c r="M1542" s="2">
        <f t="shared" si="870"/>
        <v>0.68148688046647232</v>
      </c>
      <c r="N1542" s="2">
        <f t="shared" si="849"/>
        <v>9.5481049562682219E-2</v>
      </c>
      <c r="O1542" s="2">
        <f t="shared" si="850"/>
        <v>0.13192419825072887</v>
      </c>
      <c r="Q1542" s="1">
        <v>125</v>
      </c>
      <c r="R1542" s="1">
        <v>935</v>
      </c>
      <c r="S1542" s="1">
        <v>131</v>
      </c>
      <c r="T1542" s="1">
        <v>109</v>
      </c>
      <c r="Y1542" s="1">
        <v>72</v>
      </c>
      <c r="AI1542" s="7">
        <f t="shared" si="871"/>
        <v>4</v>
      </c>
      <c r="AJ1542" s="7">
        <f t="shared" si="872"/>
        <v>0</v>
      </c>
      <c r="AK1542" s="7">
        <f t="shared" si="873"/>
        <v>0</v>
      </c>
      <c r="AL1542" s="7">
        <f t="shared" si="874"/>
        <v>0</v>
      </c>
      <c r="AM1542" s="2">
        <f t="shared" si="875"/>
        <v>7.9446064139941694E-2</v>
      </c>
      <c r="AN1542" s="2">
        <f t="shared" si="876"/>
        <v>0</v>
      </c>
      <c r="AO1542" s="2">
        <f t="shared" si="877"/>
        <v>0</v>
      </c>
      <c r="AP1542" s="2">
        <f t="shared" si="878"/>
        <v>0</v>
      </c>
      <c r="AR1542" t="str">
        <f t="shared" si="879"/>
        <v>Pamlico</v>
      </c>
      <c r="AS1542" t="s">
        <v>878</v>
      </c>
      <c r="AT1542" s="165">
        <v>3</v>
      </c>
      <c r="AV1542" s="91">
        <v>37</v>
      </c>
      <c r="AW1542" s="93">
        <v>137</v>
      </c>
      <c r="AX1542" s="99">
        <f t="shared" si="880"/>
        <v>37137</v>
      </c>
      <c r="AZ1542" s="7" t="s">
        <v>3053</v>
      </c>
      <c r="BA1542" t="s">
        <v>3290</v>
      </c>
    </row>
    <row r="1543" spans="1:53" ht="13" hidden="1" customHeight="1" outlineLevel="1">
      <c r="A1543" t="s">
        <v>873</v>
      </c>
      <c r="B1543" t="s">
        <v>878</v>
      </c>
      <c r="C1543" s="1">
        <f t="shared" si="866"/>
        <v>1805</v>
      </c>
      <c r="D1543" s="7">
        <f>IF(P1543&gt;0,RANK(P1543,(P1543:R1543,S1543:AG1543)),0)</f>
        <v>0</v>
      </c>
      <c r="E1543" s="7">
        <f>IF(Q1543&gt;0,RANK(Q1543,(P1543:R1543,S1543:AG1543)),0)</f>
        <v>4</v>
      </c>
      <c r="F1543" s="7">
        <f>IF(R1543&gt;0,RANK(R1543,(P1543:R1543,S1543:AG1543)),0)</f>
        <v>1</v>
      </c>
      <c r="G1543" s="7">
        <f>IF(S1543&gt;0,RANK(S1543,(P1543:R1543,S1543:AG1543)),0)</f>
        <v>2</v>
      </c>
      <c r="H1543" s="48">
        <f t="shared" si="867"/>
        <v>973</v>
      </c>
      <c r="I1543" s="163">
        <f t="shared" si="851"/>
        <v>0.53905817174515236</v>
      </c>
      <c r="J1543" s="2"/>
      <c r="K1543" s="2">
        <f t="shared" si="868"/>
        <v>0</v>
      </c>
      <c r="L1543" s="2">
        <f t="shared" si="869"/>
        <v>7.091412742382272E-2</v>
      </c>
      <c r="M1543" s="2">
        <f t="shared" si="870"/>
        <v>0.65318559556786704</v>
      </c>
      <c r="N1543" s="2">
        <f t="shared" ref="N1543:N1574" si="881">IF($C1543=0,"-",S1543/$C1543)</f>
        <v>0.11412742382271468</v>
      </c>
      <c r="O1543" s="2">
        <f t="shared" ref="O1543:O1574" si="882">IF(C1543=0,"-",(1-K1543-L1543-M1543-N1543))</f>
        <v>0.16177285318559553</v>
      </c>
      <c r="Q1543" s="1">
        <v>128</v>
      </c>
      <c r="R1543" s="1">
        <v>1179</v>
      </c>
      <c r="S1543" s="1">
        <v>206</v>
      </c>
      <c r="T1543" s="1">
        <v>197</v>
      </c>
      <c r="Y1543" s="1">
        <v>95</v>
      </c>
      <c r="AI1543" s="7">
        <f t="shared" si="871"/>
        <v>3</v>
      </c>
      <c r="AJ1543" s="7">
        <f t="shared" si="872"/>
        <v>0</v>
      </c>
      <c r="AK1543" s="7">
        <f t="shared" si="873"/>
        <v>0</v>
      </c>
      <c r="AL1543" s="7">
        <f t="shared" si="874"/>
        <v>0</v>
      </c>
      <c r="AM1543" s="2">
        <f t="shared" si="875"/>
        <v>0.10914127423822714</v>
      </c>
      <c r="AN1543" s="2">
        <f t="shared" si="876"/>
        <v>0</v>
      </c>
      <c r="AO1543" s="2">
        <f t="shared" si="877"/>
        <v>0</v>
      </c>
      <c r="AP1543" s="2">
        <f t="shared" si="878"/>
        <v>0</v>
      </c>
      <c r="AR1543" t="str">
        <f t="shared" si="879"/>
        <v>Pasquotank</v>
      </c>
      <c r="AS1543" t="s">
        <v>878</v>
      </c>
      <c r="AT1543" s="165">
        <v>1</v>
      </c>
      <c r="AV1543" s="91">
        <v>37</v>
      </c>
      <c r="AW1543" s="93">
        <v>139</v>
      </c>
      <c r="AX1543" s="99">
        <f t="shared" si="880"/>
        <v>37139</v>
      </c>
      <c r="AZ1543" s="7" t="s">
        <v>3053</v>
      </c>
      <c r="BA1543" t="s">
        <v>3290</v>
      </c>
    </row>
    <row r="1544" spans="1:53" ht="13" hidden="1" customHeight="1" outlineLevel="1">
      <c r="A1544" t="s">
        <v>1126</v>
      </c>
      <c r="B1544" t="s">
        <v>878</v>
      </c>
      <c r="C1544" s="1">
        <f t="shared" si="866"/>
        <v>5495</v>
      </c>
      <c r="D1544" s="7">
        <f>IF(P1544&gt;0,RANK(P1544,(P1544:R1544,S1544:AG1544)),0)</f>
        <v>0</v>
      </c>
      <c r="E1544" s="7">
        <f>IF(Q1544&gt;0,RANK(Q1544,(P1544:R1544,S1544:AG1544)),0)</f>
        <v>3</v>
      </c>
      <c r="F1544" s="7">
        <f>IF(R1544&gt;0,RANK(R1544,(P1544:R1544,S1544:AG1544)),0)</f>
        <v>1</v>
      </c>
      <c r="G1544" s="7">
        <f>IF(S1544&gt;0,RANK(S1544,(P1544:R1544,S1544:AG1544)),0)</f>
        <v>2</v>
      </c>
      <c r="H1544" s="48">
        <f t="shared" si="867"/>
        <v>3022</v>
      </c>
      <c r="I1544" s="163">
        <f t="shared" si="851"/>
        <v>0.54995450409463154</v>
      </c>
      <c r="J1544" s="2"/>
      <c r="K1544" s="2">
        <f t="shared" si="868"/>
        <v>0</v>
      </c>
      <c r="L1544" s="2">
        <f t="shared" si="869"/>
        <v>0.10045495905368516</v>
      </c>
      <c r="M1544" s="2">
        <f t="shared" si="870"/>
        <v>0.65659690627843492</v>
      </c>
      <c r="N1544" s="2">
        <f t="shared" si="881"/>
        <v>0.10664240218380346</v>
      </c>
      <c r="O1544" s="2">
        <f t="shared" si="882"/>
        <v>0.13630573248407646</v>
      </c>
      <c r="Q1544" s="1">
        <v>552</v>
      </c>
      <c r="R1544" s="1">
        <v>3608</v>
      </c>
      <c r="S1544" s="1">
        <v>586</v>
      </c>
      <c r="T1544" s="1">
        <v>541</v>
      </c>
      <c r="Y1544" s="1">
        <v>208</v>
      </c>
      <c r="AI1544" s="7">
        <f t="shared" si="871"/>
        <v>4</v>
      </c>
      <c r="AJ1544" s="7">
        <f t="shared" si="872"/>
        <v>0</v>
      </c>
      <c r="AK1544" s="7">
        <f t="shared" si="873"/>
        <v>0</v>
      </c>
      <c r="AL1544" s="7">
        <f t="shared" si="874"/>
        <v>0</v>
      </c>
      <c r="AM1544" s="2">
        <f t="shared" si="875"/>
        <v>9.8453139217470426E-2</v>
      </c>
      <c r="AN1544" s="2">
        <f t="shared" si="876"/>
        <v>0</v>
      </c>
      <c r="AO1544" s="2">
        <f t="shared" si="877"/>
        <v>0</v>
      </c>
      <c r="AP1544" s="2">
        <f t="shared" si="878"/>
        <v>0</v>
      </c>
      <c r="AR1544" t="str">
        <f t="shared" si="879"/>
        <v>Pender</v>
      </c>
      <c r="AS1544" t="s">
        <v>878</v>
      </c>
      <c r="AT1544" s="165">
        <v>7</v>
      </c>
      <c r="AV1544" s="91">
        <v>37</v>
      </c>
      <c r="AW1544" s="93">
        <v>141</v>
      </c>
      <c r="AX1544" s="99">
        <f t="shared" si="880"/>
        <v>37141</v>
      </c>
      <c r="AZ1544" s="7" t="s">
        <v>3053</v>
      </c>
      <c r="BA1544" t="s">
        <v>3290</v>
      </c>
    </row>
    <row r="1545" spans="1:53" ht="13" hidden="1" customHeight="1" outlineLevel="1">
      <c r="A1545" t="s">
        <v>1434</v>
      </c>
      <c r="B1545" t="s">
        <v>878</v>
      </c>
      <c r="C1545" s="1">
        <f t="shared" si="866"/>
        <v>1056</v>
      </c>
      <c r="D1545" s="7">
        <f>IF(P1545&gt;0,RANK(P1545,(P1545:R1545,S1545:AG1545)),0)</f>
        <v>0</v>
      </c>
      <c r="E1545" s="7">
        <f>IF(Q1545&gt;0,RANK(Q1545,(P1545:R1545,S1545:AG1545)),0)</f>
        <v>4</v>
      </c>
      <c r="F1545" s="7">
        <f>IF(R1545&gt;0,RANK(R1545,(P1545:R1545,S1545:AG1545)),0)</f>
        <v>1</v>
      </c>
      <c r="G1545" s="7">
        <f>IF(S1545&gt;0,RANK(S1545,(P1545:R1545,S1545:AG1545)),0)</f>
        <v>3</v>
      </c>
      <c r="H1545" s="48">
        <f t="shared" si="867"/>
        <v>597</v>
      </c>
      <c r="I1545" s="163">
        <f t="shared" si="851"/>
        <v>0.56534090909090906</v>
      </c>
      <c r="J1545" s="2"/>
      <c r="K1545" s="2">
        <f t="shared" si="868"/>
        <v>0</v>
      </c>
      <c r="L1545" s="2">
        <f t="shared" si="869"/>
        <v>7.1969696969696975E-2</v>
      </c>
      <c r="M1545" s="2">
        <f t="shared" si="870"/>
        <v>0.67708333333333337</v>
      </c>
      <c r="N1545" s="2">
        <f t="shared" si="881"/>
        <v>9.7537878787878785E-2</v>
      </c>
      <c r="O1545" s="2">
        <f t="shared" si="882"/>
        <v>0.15340909090909083</v>
      </c>
      <c r="Q1545" s="1">
        <v>76</v>
      </c>
      <c r="R1545" s="1">
        <v>715</v>
      </c>
      <c r="S1545" s="1">
        <v>103</v>
      </c>
      <c r="T1545" s="1">
        <v>118</v>
      </c>
      <c r="Y1545" s="1">
        <v>44</v>
      </c>
      <c r="AI1545" s="7">
        <f t="shared" si="871"/>
        <v>2</v>
      </c>
      <c r="AJ1545" s="7">
        <f t="shared" si="872"/>
        <v>0</v>
      </c>
      <c r="AK1545" s="7">
        <f t="shared" si="873"/>
        <v>0</v>
      </c>
      <c r="AL1545" s="7">
        <f t="shared" si="874"/>
        <v>0</v>
      </c>
      <c r="AM1545" s="2">
        <f t="shared" si="875"/>
        <v>0.11174242424242424</v>
      </c>
      <c r="AN1545" s="2">
        <f t="shared" si="876"/>
        <v>0</v>
      </c>
      <c r="AO1545" s="2">
        <f t="shared" si="877"/>
        <v>0</v>
      </c>
      <c r="AP1545" s="2">
        <f t="shared" si="878"/>
        <v>0</v>
      </c>
      <c r="AR1545" t="str">
        <f t="shared" si="879"/>
        <v>Perquimans</v>
      </c>
      <c r="AS1545" t="s">
        <v>878</v>
      </c>
      <c r="AT1545" s="165">
        <v>1</v>
      </c>
      <c r="AV1545" s="91">
        <v>37</v>
      </c>
      <c r="AW1545" s="93">
        <v>143</v>
      </c>
      <c r="AX1545" s="99">
        <f t="shared" si="880"/>
        <v>37143</v>
      </c>
      <c r="AZ1545" s="7" t="s">
        <v>3053</v>
      </c>
      <c r="BA1545" t="s">
        <v>3290</v>
      </c>
    </row>
    <row r="1546" spans="1:53" ht="13" hidden="1" customHeight="1" outlineLevel="1">
      <c r="A1546" t="s">
        <v>149</v>
      </c>
      <c r="B1546" t="s">
        <v>878</v>
      </c>
      <c r="C1546" s="1">
        <f t="shared" si="866"/>
        <v>2917</v>
      </c>
      <c r="D1546" s="7">
        <f>IF(P1546&gt;0,RANK(P1546,(P1546:R1546,S1546:AG1546)),0)</f>
        <v>0</v>
      </c>
      <c r="E1546" s="7">
        <f>IF(Q1546&gt;0,RANK(Q1546,(P1546:R1546,S1546:AG1546)),0)</f>
        <v>4</v>
      </c>
      <c r="F1546" s="7">
        <f>IF(R1546&gt;0,RANK(R1546,(P1546:R1546,S1546:AG1546)),0)</f>
        <v>1</v>
      </c>
      <c r="G1546" s="7">
        <f>IF(S1546&gt;0,RANK(S1546,(P1546:R1546,S1546:AG1546)),0)</f>
        <v>3</v>
      </c>
      <c r="H1546" s="48">
        <f t="shared" si="867"/>
        <v>1639</v>
      </c>
      <c r="I1546" s="163">
        <f t="shared" ref="I1546:I1574" si="883">H1546/C1546</f>
        <v>0.56187864244086394</v>
      </c>
      <c r="J1546" s="2"/>
      <c r="K1546" s="2">
        <f t="shared" si="868"/>
        <v>0</v>
      </c>
      <c r="L1546" s="2">
        <f t="shared" si="869"/>
        <v>9.2218032224888585E-2</v>
      </c>
      <c r="M1546" s="2">
        <f t="shared" si="870"/>
        <v>0.65923894412067197</v>
      </c>
      <c r="N1546" s="2">
        <f t="shared" si="881"/>
        <v>9.4960575934178948E-2</v>
      </c>
      <c r="O1546" s="2">
        <f t="shared" si="882"/>
        <v>0.15358244772026053</v>
      </c>
      <c r="Q1546" s="1">
        <v>269</v>
      </c>
      <c r="R1546" s="1">
        <v>1923</v>
      </c>
      <c r="S1546" s="1">
        <v>277</v>
      </c>
      <c r="T1546" s="1">
        <v>284</v>
      </c>
      <c r="Y1546" s="1">
        <v>164</v>
      </c>
      <c r="AI1546" s="7">
        <f t="shared" si="871"/>
        <v>2</v>
      </c>
      <c r="AJ1546" s="7">
        <f t="shared" si="872"/>
        <v>0</v>
      </c>
      <c r="AK1546" s="7">
        <f t="shared" si="873"/>
        <v>0</v>
      </c>
      <c r="AL1546" s="7">
        <f t="shared" si="874"/>
        <v>0</v>
      </c>
      <c r="AM1546" s="2">
        <f t="shared" si="875"/>
        <v>9.7360301679808026E-2</v>
      </c>
      <c r="AN1546" s="2">
        <f t="shared" si="876"/>
        <v>0</v>
      </c>
      <c r="AO1546" s="2">
        <f t="shared" si="877"/>
        <v>0</v>
      </c>
      <c r="AP1546" s="2">
        <f t="shared" si="878"/>
        <v>0</v>
      </c>
      <c r="AR1546" t="str">
        <f t="shared" si="879"/>
        <v>Person</v>
      </c>
      <c r="AS1546" t="s">
        <v>878</v>
      </c>
      <c r="AT1546" s="165">
        <v>6</v>
      </c>
      <c r="AV1546" s="91">
        <v>37</v>
      </c>
      <c r="AW1546" s="93">
        <v>145</v>
      </c>
      <c r="AX1546" s="99">
        <f t="shared" si="880"/>
        <v>37145</v>
      </c>
      <c r="AZ1546" s="7" t="s">
        <v>3053</v>
      </c>
      <c r="BA1546" t="s">
        <v>3290</v>
      </c>
    </row>
    <row r="1547" spans="1:53" ht="13" hidden="1" customHeight="1" outlineLevel="1">
      <c r="A1547" t="s">
        <v>542</v>
      </c>
      <c r="B1547" t="s">
        <v>878</v>
      </c>
      <c r="C1547" s="1">
        <f t="shared" si="866"/>
        <v>11851</v>
      </c>
      <c r="D1547" s="7">
        <f>IF(P1547&gt;0,RANK(P1547,(P1547:R1547,S1547:AG1547)),0)</f>
        <v>0</v>
      </c>
      <c r="E1547" s="7">
        <f>IF(Q1547&gt;0,RANK(Q1547,(P1547:R1547,S1547:AG1547)),0)</f>
        <v>4</v>
      </c>
      <c r="F1547" s="7">
        <f>IF(R1547&gt;0,RANK(R1547,(P1547:R1547,S1547:AG1547)),0)</f>
        <v>1</v>
      </c>
      <c r="G1547" s="7">
        <f>IF(S1547&gt;0,RANK(S1547,(P1547:R1547,S1547:AG1547)),0)</f>
        <v>2</v>
      </c>
      <c r="H1547" s="48">
        <f t="shared" si="867"/>
        <v>6411</v>
      </c>
      <c r="I1547" s="163">
        <f t="shared" si="883"/>
        <v>0.54096700700362843</v>
      </c>
      <c r="J1547" s="2"/>
      <c r="K1547" s="2">
        <f t="shared" si="868"/>
        <v>0</v>
      </c>
      <c r="L1547" s="2">
        <f t="shared" si="869"/>
        <v>6.640789806767361E-2</v>
      </c>
      <c r="M1547" s="2">
        <f t="shared" si="870"/>
        <v>0.66534469665007168</v>
      </c>
      <c r="N1547" s="2">
        <f t="shared" si="881"/>
        <v>0.12437768964644334</v>
      </c>
      <c r="O1547" s="2">
        <f t="shared" si="882"/>
        <v>0.1438697156358113</v>
      </c>
      <c r="Q1547" s="1">
        <v>787</v>
      </c>
      <c r="R1547" s="1">
        <v>7885</v>
      </c>
      <c r="S1547" s="1">
        <v>1474</v>
      </c>
      <c r="T1547" s="1">
        <v>1175</v>
      </c>
      <c r="Y1547" s="1">
        <v>530</v>
      </c>
      <c r="AI1547" s="7">
        <f t="shared" si="871"/>
        <v>3</v>
      </c>
      <c r="AJ1547" s="7">
        <f t="shared" si="872"/>
        <v>0</v>
      </c>
      <c r="AK1547" s="7">
        <f t="shared" si="873"/>
        <v>0</v>
      </c>
      <c r="AL1547" s="7">
        <f t="shared" si="874"/>
        <v>0</v>
      </c>
      <c r="AM1547" s="2">
        <f t="shared" si="875"/>
        <v>9.9147751244620705E-2</v>
      </c>
      <c r="AN1547" s="2">
        <f t="shared" si="876"/>
        <v>0</v>
      </c>
      <c r="AO1547" s="2">
        <f t="shared" si="877"/>
        <v>0</v>
      </c>
      <c r="AP1547" s="2">
        <f t="shared" si="878"/>
        <v>0</v>
      </c>
      <c r="AR1547" t="str">
        <f t="shared" si="879"/>
        <v>Pitt</v>
      </c>
      <c r="AS1547" t="s">
        <v>878</v>
      </c>
      <c r="AT1547" s="165">
        <v>1</v>
      </c>
      <c r="AV1547" s="91">
        <v>37</v>
      </c>
      <c r="AW1547" s="93">
        <v>147</v>
      </c>
      <c r="AX1547" s="99">
        <f t="shared" si="880"/>
        <v>37147</v>
      </c>
      <c r="AZ1547" s="7" t="s">
        <v>3053</v>
      </c>
      <c r="BA1547" t="s">
        <v>3290</v>
      </c>
    </row>
    <row r="1548" spans="1:53" ht="13" hidden="1" customHeight="1" outlineLevel="1">
      <c r="A1548" t="s">
        <v>3027</v>
      </c>
      <c r="B1548" t="s">
        <v>878</v>
      </c>
      <c r="C1548" s="1">
        <f t="shared" si="866"/>
        <v>2522</v>
      </c>
      <c r="D1548" s="7">
        <f>IF(P1548&gt;0,RANK(P1548,(P1548:R1548,S1548:AG1548)),0)</f>
        <v>0</v>
      </c>
      <c r="E1548" s="7">
        <f>IF(Q1548&gt;0,RANK(Q1548,(P1548:R1548,S1548:AG1548)),0)</f>
        <v>4</v>
      </c>
      <c r="F1548" s="7">
        <f>IF(R1548&gt;0,RANK(R1548,(P1548:R1548,S1548:AG1548)),0)</f>
        <v>1</v>
      </c>
      <c r="G1548" s="7">
        <f>IF(S1548&gt;0,RANK(S1548,(P1548:R1548,S1548:AG1548)),0)</f>
        <v>2</v>
      </c>
      <c r="H1548" s="48">
        <f t="shared" si="867"/>
        <v>1435</v>
      </c>
      <c r="I1548" s="163">
        <f t="shared" si="883"/>
        <v>0.56899286280729577</v>
      </c>
      <c r="J1548" s="2"/>
      <c r="K1548" s="2">
        <f t="shared" si="868"/>
        <v>0</v>
      </c>
      <c r="L1548" s="2">
        <f t="shared" si="869"/>
        <v>7.1371927042030131E-2</v>
      </c>
      <c r="M1548" s="2">
        <f t="shared" si="870"/>
        <v>0.68477398889770025</v>
      </c>
      <c r="N1548" s="2">
        <f t="shared" si="881"/>
        <v>0.11578112609040445</v>
      </c>
      <c r="O1548" s="2">
        <f t="shared" si="882"/>
        <v>0.1280729579698652</v>
      </c>
      <c r="Q1548" s="1">
        <v>180</v>
      </c>
      <c r="R1548" s="1">
        <v>1727</v>
      </c>
      <c r="S1548" s="1">
        <v>292</v>
      </c>
      <c r="T1548" s="1">
        <v>246</v>
      </c>
      <c r="Y1548" s="1">
        <v>77</v>
      </c>
      <c r="AI1548" s="7">
        <f t="shared" si="871"/>
        <v>3</v>
      </c>
      <c r="AJ1548" s="7">
        <f t="shared" si="872"/>
        <v>0</v>
      </c>
      <c r="AK1548" s="7">
        <f t="shared" si="873"/>
        <v>0</v>
      </c>
      <c r="AL1548" s="7">
        <f t="shared" si="874"/>
        <v>0</v>
      </c>
      <c r="AM1548" s="2">
        <f t="shared" si="875"/>
        <v>9.7541633624107851E-2</v>
      </c>
      <c r="AN1548" s="2">
        <f t="shared" si="876"/>
        <v>0</v>
      </c>
      <c r="AO1548" s="2">
        <f t="shared" si="877"/>
        <v>0</v>
      </c>
      <c r="AP1548" s="2">
        <f t="shared" si="878"/>
        <v>0</v>
      </c>
      <c r="AR1548" t="str">
        <f t="shared" si="879"/>
        <v>Polk</v>
      </c>
      <c r="AS1548" t="s">
        <v>878</v>
      </c>
      <c r="AT1548" s="165">
        <v>10</v>
      </c>
      <c r="AV1548" s="91">
        <v>37</v>
      </c>
      <c r="AW1548" s="93">
        <v>149</v>
      </c>
      <c r="AX1548" s="99">
        <f t="shared" si="880"/>
        <v>37149</v>
      </c>
      <c r="AZ1548" s="7" t="s">
        <v>3053</v>
      </c>
      <c r="BA1548" t="s">
        <v>3290</v>
      </c>
    </row>
    <row r="1549" spans="1:53" ht="13" hidden="1" customHeight="1" outlineLevel="1">
      <c r="A1549" t="s">
        <v>995</v>
      </c>
      <c r="B1549" t="s">
        <v>878</v>
      </c>
      <c r="C1549" s="1">
        <f t="shared" si="866"/>
        <v>21760</v>
      </c>
      <c r="D1549" s="7">
        <f>IF(P1549&gt;0,RANK(P1549,(P1549:R1549,S1549:AG1549)),0)</f>
        <v>0</v>
      </c>
      <c r="E1549" s="7">
        <f>IF(Q1549&gt;0,RANK(Q1549,(P1549:R1549,S1549:AG1549)),0)</f>
        <v>4</v>
      </c>
      <c r="F1549" s="7">
        <f>IF(R1549&gt;0,RANK(R1549,(P1549:R1549,S1549:AG1549)),0)</f>
        <v>1</v>
      </c>
      <c r="G1549" s="7">
        <f>IF(S1549&gt;0,RANK(S1549,(P1549:R1549,S1549:AG1549)),0)</f>
        <v>2</v>
      </c>
      <c r="H1549" s="48">
        <f t="shared" si="867"/>
        <v>12107</v>
      </c>
      <c r="I1549" s="163">
        <f t="shared" si="883"/>
        <v>0.55638786764705883</v>
      </c>
      <c r="J1549" s="2"/>
      <c r="K1549" s="2">
        <f t="shared" si="868"/>
        <v>0</v>
      </c>
      <c r="L1549" s="2">
        <f t="shared" si="869"/>
        <v>9.4806985294117643E-2</v>
      </c>
      <c r="M1549" s="2">
        <f t="shared" si="870"/>
        <v>0.65730698529411768</v>
      </c>
      <c r="N1549" s="2">
        <f t="shared" si="881"/>
        <v>0.10091911764705883</v>
      </c>
      <c r="O1549" s="2">
        <f t="shared" si="882"/>
        <v>0.1469669117647058</v>
      </c>
      <c r="Q1549" s="1">
        <v>2063</v>
      </c>
      <c r="R1549" s="1">
        <v>14303</v>
      </c>
      <c r="S1549" s="1">
        <v>2196</v>
      </c>
      <c r="T1549" s="1">
        <v>2125</v>
      </c>
      <c r="Y1549" s="1">
        <v>1073</v>
      </c>
      <c r="AI1549" s="7">
        <f t="shared" si="871"/>
        <v>3</v>
      </c>
      <c r="AJ1549" s="7">
        <f t="shared" si="872"/>
        <v>0</v>
      </c>
      <c r="AK1549" s="7">
        <f t="shared" si="873"/>
        <v>0</v>
      </c>
      <c r="AL1549" s="7">
        <f t="shared" si="874"/>
        <v>0</v>
      </c>
      <c r="AM1549" s="2">
        <f t="shared" si="875"/>
        <v>9.765625E-2</v>
      </c>
      <c r="AN1549" s="2">
        <f t="shared" si="876"/>
        <v>0</v>
      </c>
      <c r="AO1549" s="2">
        <f t="shared" si="877"/>
        <v>0</v>
      </c>
      <c r="AP1549" s="2">
        <f t="shared" si="878"/>
        <v>0</v>
      </c>
      <c r="AR1549" t="str">
        <f t="shared" si="879"/>
        <v>Randolph</v>
      </c>
      <c r="AS1549" t="s">
        <v>878</v>
      </c>
      <c r="AT1549" s="165"/>
      <c r="AV1549" s="91">
        <v>37</v>
      </c>
      <c r="AW1549" s="93">
        <v>151</v>
      </c>
      <c r="AX1549" s="99">
        <f t="shared" si="880"/>
        <v>37151</v>
      </c>
      <c r="AZ1549" s="7" t="s">
        <v>3053</v>
      </c>
      <c r="BA1549" t="s">
        <v>3290</v>
      </c>
    </row>
    <row r="1550" spans="1:53" ht="13" hidden="1" customHeight="1" outlineLevel="1">
      <c r="A1550" t="s">
        <v>2416</v>
      </c>
      <c r="B1550" t="s">
        <v>878</v>
      </c>
      <c r="C1550" s="1">
        <f t="shared" si="866"/>
        <v>2148</v>
      </c>
      <c r="D1550" s="7">
        <f>IF(P1550&gt;0,RANK(P1550,(P1550:R1550,S1550:AG1550)),0)</f>
        <v>0</v>
      </c>
      <c r="E1550" s="7">
        <f>IF(Q1550&gt;0,RANK(Q1550,(P1550:R1550,S1550:AG1550)),0)</f>
        <v>3</v>
      </c>
      <c r="F1550" s="7">
        <f>IF(R1550&gt;0,RANK(R1550,(P1550:R1550,S1550:AG1550)),0)</f>
        <v>1</v>
      </c>
      <c r="G1550" s="7">
        <f>IF(S1550&gt;0,RANK(S1550,(P1550:R1550,S1550:AG1550)),0)</f>
        <v>4</v>
      </c>
      <c r="H1550" s="48">
        <f t="shared" si="867"/>
        <v>1101</v>
      </c>
      <c r="I1550" s="163">
        <f t="shared" si="883"/>
        <v>0.51256983240223464</v>
      </c>
      <c r="J1550" s="2"/>
      <c r="K1550" s="2">
        <f t="shared" si="868"/>
        <v>0</v>
      </c>
      <c r="L1550" s="2">
        <f t="shared" si="869"/>
        <v>9.3109869646182494E-2</v>
      </c>
      <c r="M1550" s="2">
        <f t="shared" si="870"/>
        <v>0.63873370577281197</v>
      </c>
      <c r="N1550" s="2">
        <f t="shared" si="881"/>
        <v>7.8677839851024209E-2</v>
      </c>
      <c r="O1550" s="2">
        <f t="shared" si="882"/>
        <v>0.1894785847299813</v>
      </c>
      <c r="Q1550" s="1">
        <v>200</v>
      </c>
      <c r="R1550" s="1">
        <v>1372</v>
      </c>
      <c r="S1550" s="1">
        <v>169</v>
      </c>
      <c r="T1550" s="1">
        <v>271</v>
      </c>
      <c r="Y1550" s="1">
        <v>136</v>
      </c>
      <c r="AI1550" s="7">
        <f t="shared" si="871"/>
        <v>2</v>
      </c>
      <c r="AJ1550" s="7">
        <f t="shared" si="872"/>
        <v>0</v>
      </c>
      <c r="AK1550" s="7">
        <f t="shared" si="873"/>
        <v>0</v>
      </c>
      <c r="AL1550" s="7">
        <f t="shared" si="874"/>
        <v>0</v>
      </c>
      <c r="AM1550" s="2">
        <f t="shared" si="875"/>
        <v>0.12616387337057727</v>
      </c>
      <c r="AN1550" s="2">
        <f t="shared" si="876"/>
        <v>0</v>
      </c>
      <c r="AO1550" s="2">
        <f t="shared" si="877"/>
        <v>0</v>
      </c>
      <c r="AP1550" s="2">
        <f t="shared" si="878"/>
        <v>0</v>
      </c>
      <c r="AR1550" t="str">
        <f t="shared" si="879"/>
        <v>Richmond</v>
      </c>
      <c r="AS1550" t="s">
        <v>878</v>
      </c>
      <c r="AT1550" s="165">
        <v>8</v>
      </c>
      <c r="AV1550" s="91">
        <v>37</v>
      </c>
      <c r="AW1550" s="93">
        <v>153</v>
      </c>
      <c r="AX1550" s="99">
        <f t="shared" si="880"/>
        <v>37153</v>
      </c>
      <c r="AZ1550" s="7" t="s">
        <v>3053</v>
      </c>
      <c r="BA1550" t="s">
        <v>3290</v>
      </c>
    </row>
    <row r="1551" spans="1:53" ht="13" hidden="1" customHeight="1" outlineLevel="1">
      <c r="A1551" t="s">
        <v>942</v>
      </c>
      <c r="B1551" t="s">
        <v>878</v>
      </c>
      <c r="C1551" s="1">
        <f t="shared" si="866"/>
        <v>3255</v>
      </c>
      <c r="D1551" s="7">
        <f>IF(P1551&gt;0,RANK(P1551,(P1551:R1551,S1551:AG1551)),0)</f>
        <v>0</v>
      </c>
      <c r="E1551" s="7">
        <f>IF(Q1551&gt;0,RANK(Q1551,(P1551:R1551,S1551:AG1551)),0)</f>
        <v>3</v>
      </c>
      <c r="F1551" s="7">
        <f>IF(R1551&gt;0,RANK(R1551,(P1551:R1551,S1551:AG1551)),0)</f>
        <v>1</v>
      </c>
      <c r="G1551" s="7">
        <f>IF(S1551&gt;0,RANK(S1551,(P1551:R1551,S1551:AG1551)),0)</f>
        <v>5</v>
      </c>
      <c r="H1551" s="48">
        <f t="shared" si="867"/>
        <v>1548</v>
      </c>
      <c r="I1551" s="163">
        <f t="shared" si="883"/>
        <v>0.47557603686635946</v>
      </c>
      <c r="J1551" s="2"/>
      <c r="K1551" s="2">
        <f t="shared" si="868"/>
        <v>0</v>
      </c>
      <c r="L1551" s="2">
        <f t="shared" si="869"/>
        <v>9.6774193548387094E-2</v>
      </c>
      <c r="M1551" s="2">
        <f t="shared" si="870"/>
        <v>0.60307219662058376</v>
      </c>
      <c r="N1551" s="2">
        <f t="shared" si="881"/>
        <v>7.7726574500768045E-2</v>
      </c>
      <c r="O1551" s="2">
        <f t="shared" si="882"/>
        <v>0.22242703533026109</v>
      </c>
      <c r="Q1551" s="1">
        <v>315</v>
      </c>
      <c r="R1551" s="1">
        <v>1963</v>
      </c>
      <c r="S1551" s="1">
        <v>253</v>
      </c>
      <c r="T1551" s="1">
        <v>415</v>
      </c>
      <c r="Y1551" s="1">
        <v>309</v>
      </c>
      <c r="AI1551" s="7">
        <f t="shared" si="871"/>
        <v>2</v>
      </c>
      <c r="AJ1551" s="7">
        <f t="shared" si="872"/>
        <v>0</v>
      </c>
      <c r="AK1551" s="7">
        <f t="shared" si="873"/>
        <v>0</v>
      </c>
      <c r="AL1551" s="7">
        <f t="shared" si="874"/>
        <v>0</v>
      </c>
      <c r="AM1551" s="2">
        <f t="shared" si="875"/>
        <v>0.12749615975422426</v>
      </c>
      <c r="AN1551" s="2">
        <f t="shared" si="876"/>
        <v>0</v>
      </c>
      <c r="AO1551" s="2">
        <f t="shared" si="877"/>
        <v>0</v>
      </c>
      <c r="AP1551" s="2">
        <f t="shared" si="878"/>
        <v>0</v>
      </c>
      <c r="AR1551" t="str">
        <f t="shared" si="879"/>
        <v>Robeson</v>
      </c>
      <c r="AS1551" t="s">
        <v>878</v>
      </c>
      <c r="AT1551" s="165"/>
      <c r="AV1551" s="91">
        <v>37</v>
      </c>
      <c r="AW1551" s="93">
        <v>155</v>
      </c>
      <c r="AX1551" s="99">
        <f t="shared" si="880"/>
        <v>37155</v>
      </c>
      <c r="AZ1551" s="7" t="s">
        <v>3053</v>
      </c>
      <c r="BA1551" t="s">
        <v>3290</v>
      </c>
    </row>
    <row r="1552" spans="1:53" ht="13" hidden="1" customHeight="1" outlineLevel="1">
      <c r="A1552" t="s">
        <v>3115</v>
      </c>
      <c r="B1552" t="s">
        <v>878</v>
      </c>
      <c r="C1552" s="1">
        <f t="shared" si="866"/>
        <v>9329</v>
      </c>
      <c r="D1552" s="7">
        <f>IF(P1552&gt;0,RANK(P1552,(P1552:R1552,S1552:AG1552)),0)</f>
        <v>0</v>
      </c>
      <c r="E1552" s="7">
        <f>IF(Q1552&gt;0,RANK(Q1552,(P1552:R1552,S1552:AG1552)),0)</f>
        <v>3</v>
      </c>
      <c r="F1552" s="7">
        <f>IF(R1552&gt;0,RANK(R1552,(P1552:R1552,S1552:AG1552)),0)</f>
        <v>1</v>
      </c>
      <c r="G1552" s="7">
        <f>IF(S1552&gt;0,RANK(S1552,(P1552:R1552,S1552:AG1552)),0)</f>
        <v>4</v>
      </c>
      <c r="H1552" s="48">
        <f t="shared" si="867"/>
        <v>5147</v>
      </c>
      <c r="I1552" s="163">
        <f t="shared" si="883"/>
        <v>0.55172044163361555</v>
      </c>
      <c r="J1552" s="2"/>
      <c r="K1552" s="2">
        <f t="shared" si="868"/>
        <v>0</v>
      </c>
      <c r="L1552" s="2">
        <f t="shared" si="869"/>
        <v>0.10001071926251474</v>
      </c>
      <c r="M1552" s="2">
        <f t="shared" si="870"/>
        <v>0.65226712402186726</v>
      </c>
      <c r="N1552" s="2">
        <f t="shared" si="881"/>
        <v>9.2936006002787008E-2</v>
      </c>
      <c r="O1552" s="2">
        <f t="shared" si="882"/>
        <v>0.15478615071283103</v>
      </c>
      <c r="Q1552" s="1">
        <v>933</v>
      </c>
      <c r="R1552" s="1">
        <v>6085</v>
      </c>
      <c r="S1552" s="1">
        <v>867</v>
      </c>
      <c r="T1552" s="1">
        <v>938</v>
      </c>
      <c r="Y1552" s="1">
        <v>506</v>
      </c>
      <c r="AI1552" s="7">
        <f t="shared" si="871"/>
        <v>2</v>
      </c>
      <c r="AJ1552" s="7">
        <f t="shared" si="872"/>
        <v>0</v>
      </c>
      <c r="AK1552" s="7">
        <f t="shared" si="873"/>
        <v>0</v>
      </c>
      <c r="AL1552" s="7">
        <f t="shared" si="874"/>
        <v>0</v>
      </c>
      <c r="AM1552" s="2">
        <f t="shared" si="875"/>
        <v>0.10054668238825169</v>
      </c>
      <c r="AN1552" s="2">
        <f t="shared" si="876"/>
        <v>0</v>
      </c>
      <c r="AO1552" s="2">
        <f t="shared" si="877"/>
        <v>0</v>
      </c>
      <c r="AP1552" s="2">
        <f t="shared" si="878"/>
        <v>0</v>
      </c>
      <c r="AR1552" t="str">
        <f t="shared" si="879"/>
        <v>Rockingham</v>
      </c>
      <c r="AS1552" t="s">
        <v>878</v>
      </c>
      <c r="AT1552" s="165">
        <v>6</v>
      </c>
      <c r="AV1552" s="91">
        <v>37</v>
      </c>
      <c r="AW1552" s="93">
        <v>157</v>
      </c>
      <c r="AX1552" s="99">
        <f t="shared" si="880"/>
        <v>37157</v>
      </c>
      <c r="AZ1552" s="7" t="s">
        <v>3053</v>
      </c>
      <c r="BA1552" t="s">
        <v>3290</v>
      </c>
    </row>
    <row r="1553" spans="1:53" ht="13" hidden="1" customHeight="1" outlineLevel="1">
      <c r="A1553" t="s">
        <v>1328</v>
      </c>
      <c r="B1553" t="s">
        <v>878</v>
      </c>
      <c r="C1553" s="1">
        <f t="shared" si="866"/>
        <v>18450</v>
      </c>
      <c r="D1553" s="7">
        <f>IF(P1553&gt;0,RANK(P1553,(P1553:R1553,S1553:AG1553)),0)</f>
        <v>0</v>
      </c>
      <c r="E1553" s="7">
        <f>IF(Q1553&gt;0,RANK(Q1553,(P1553:R1553,S1553:AG1553)),0)</f>
        <v>4</v>
      </c>
      <c r="F1553" s="7">
        <f>IF(R1553&gt;0,RANK(R1553,(P1553:R1553,S1553:AG1553)),0)</f>
        <v>1</v>
      </c>
      <c r="G1553" s="7">
        <f>IF(S1553&gt;0,RANK(S1553,(P1553:R1553,S1553:AG1553)),0)</f>
        <v>3</v>
      </c>
      <c r="H1553" s="48">
        <f t="shared" si="867"/>
        <v>9482</v>
      </c>
      <c r="I1553" s="163">
        <f t="shared" si="883"/>
        <v>0.51392953929539298</v>
      </c>
      <c r="J1553" s="2"/>
      <c r="K1553" s="2">
        <f t="shared" si="868"/>
        <v>0</v>
      </c>
      <c r="L1553" s="2">
        <f t="shared" si="869"/>
        <v>7.6097560975609754E-2</v>
      </c>
      <c r="M1553" s="2">
        <f t="shared" si="870"/>
        <v>0.63382113821138208</v>
      </c>
      <c r="N1553" s="2">
        <f t="shared" si="881"/>
        <v>0.10260162601626016</v>
      </c>
      <c r="O1553" s="2">
        <f t="shared" si="882"/>
        <v>0.18747967479674804</v>
      </c>
      <c r="Q1553" s="1">
        <v>1404</v>
      </c>
      <c r="R1553" s="1">
        <v>11694</v>
      </c>
      <c r="S1553" s="1">
        <v>1893</v>
      </c>
      <c r="T1553" s="1">
        <v>2212</v>
      </c>
      <c r="Y1553" s="1">
        <v>1247</v>
      </c>
      <c r="AI1553" s="7">
        <f t="shared" si="871"/>
        <v>2</v>
      </c>
      <c r="AJ1553" s="7">
        <f t="shared" si="872"/>
        <v>0</v>
      </c>
      <c r="AK1553" s="7">
        <f t="shared" si="873"/>
        <v>0</v>
      </c>
      <c r="AL1553" s="7">
        <f t="shared" si="874"/>
        <v>0</v>
      </c>
      <c r="AM1553" s="2">
        <f t="shared" si="875"/>
        <v>0.11989159891598916</v>
      </c>
      <c r="AN1553" s="2">
        <f t="shared" si="876"/>
        <v>0</v>
      </c>
      <c r="AO1553" s="2">
        <f t="shared" si="877"/>
        <v>0</v>
      </c>
      <c r="AP1553" s="2">
        <f t="shared" si="878"/>
        <v>0</v>
      </c>
      <c r="AR1553" t="str">
        <f t="shared" si="879"/>
        <v>Rowan</v>
      </c>
      <c r="AS1553" t="s">
        <v>878</v>
      </c>
      <c r="AT1553" s="165"/>
      <c r="AV1553" s="91">
        <v>37</v>
      </c>
      <c r="AW1553" s="93">
        <v>159</v>
      </c>
      <c r="AX1553" s="99">
        <f t="shared" si="880"/>
        <v>37159</v>
      </c>
      <c r="AZ1553" s="7" t="s">
        <v>3053</v>
      </c>
      <c r="BA1553" t="s">
        <v>3290</v>
      </c>
    </row>
    <row r="1554" spans="1:53" ht="13" hidden="1" customHeight="1" outlineLevel="1">
      <c r="A1554" t="s">
        <v>2670</v>
      </c>
      <c r="B1554" t="s">
        <v>878</v>
      </c>
      <c r="C1554" s="1">
        <f t="shared" si="866"/>
        <v>6938</v>
      </c>
      <c r="D1554" s="7">
        <f>IF(P1554&gt;0,RANK(P1554,(P1554:R1554,S1554:AG1554)),0)</f>
        <v>0</v>
      </c>
      <c r="E1554" s="7">
        <f>IF(Q1554&gt;0,RANK(Q1554,(P1554:R1554,S1554:AG1554)),0)</f>
        <v>4</v>
      </c>
      <c r="F1554" s="7">
        <f>IF(R1554&gt;0,RANK(R1554,(P1554:R1554,S1554:AG1554)),0)</f>
        <v>1</v>
      </c>
      <c r="G1554" s="7">
        <f>IF(S1554&gt;0,RANK(S1554,(P1554:R1554,S1554:AG1554)),0)</f>
        <v>3</v>
      </c>
      <c r="H1554" s="48">
        <f t="shared" si="867"/>
        <v>3556</v>
      </c>
      <c r="I1554" s="163">
        <f t="shared" si="883"/>
        <v>0.51253963678293457</v>
      </c>
      <c r="J1554" s="2"/>
      <c r="K1554" s="2">
        <f t="shared" si="868"/>
        <v>0</v>
      </c>
      <c r="L1554" s="2">
        <f t="shared" si="869"/>
        <v>8.2876909772268664E-2</v>
      </c>
      <c r="M1554" s="2">
        <f t="shared" si="870"/>
        <v>0.63260305563562991</v>
      </c>
      <c r="N1554" s="2">
        <f t="shared" si="881"/>
        <v>0.11963101758431825</v>
      </c>
      <c r="O1554" s="2">
        <f t="shared" si="882"/>
        <v>0.16488901700778313</v>
      </c>
      <c r="Q1554" s="1">
        <v>575</v>
      </c>
      <c r="R1554" s="1">
        <v>4389</v>
      </c>
      <c r="S1554" s="1">
        <v>830</v>
      </c>
      <c r="T1554" s="1">
        <v>833</v>
      </c>
      <c r="Y1554" s="1">
        <v>311</v>
      </c>
      <c r="AI1554" s="7">
        <f t="shared" si="871"/>
        <v>2</v>
      </c>
      <c r="AJ1554" s="7">
        <f t="shared" si="872"/>
        <v>0</v>
      </c>
      <c r="AK1554" s="7">
        <f t="shared" si="873"/>
        <v>0</v>
      </c>
      <c r="AL1554" s="7">
        <f t="shared" si="874"/>
        <v>0</v>
      </c>
      <c r="AM1554" s="2">
        <f t="shared" si="875"/>
        <v>0.12006341885269529</v>
      </c>
      <c r="AN1554" s="2">
        <f t="shared" si="876"/>
        <v>0</v>
      </c>
      <c r="AO1554" s="2">
        <f t="shared" si="877"/>
        <v>0</v>
      </c>
      <c r="AP1554" s="2">
        <f t="shared" si="878"/>
        <v>0</v>
      </c>
      <c r="AR1554" t="str">
        <f t="shared" si="879"/>
        <v>Rutherford</v>
      </c>
      <c r="AS1554" t="s">
        <v>878</v>
      </c>
      <c r="AT1554" s="165">
        <v>10</v>
      </c>
      <c r="AV1554" s="91">
        <v>37</v>
      </c>
      <c r="AW1554" s="93">
        <v>161</v>
      </c>
      <c r="AX1554" s="99">
        <f t="shared" si="880"/>
        <v>37161</v>
      </c>
      <c r="AZ1554" s="7" t="s">
        <v>3053</v>
      </c>
      <c r="BA1554" t="s">
        <v>3290</v>
      </c>
    </row>
    <row r="1555" spans="1:53" ht="13" hidden="1" customHeight="1" outlineLevel="1">
      <c r="A1555" t="s">
        <v>943</v>
      </c>
      <c r="B1555" t="s">
        <v>878</v>
      </c>
      <c r="C1555" s="1">
        <f t="shared" si="866"/>
        <v>6440</v>
      </c>
      <c r="D1555" s="7">
        <f>IF(P1555&gt;0,RANK(P1555,(P1555:R1555,S1555:AG1555)),0)</f>
        <v>0</v>
      </c>
      <c r="E1555" s="7">
        <f>IF(Q1555&gt;0,RANK(Q1555,(P1555:R1555,S1555:AG1555)),0)</f>
        <v>3</v>
      </c>
      <c r="F1555" s="7">
        <f>IF(R1555&gt;0,RANK(R1555,(P1555:R1555,S1555:AG1555)),0)</f>
        <v>1</v>
      </c>
      <c r="G1555" s="7">
        <f>IF(S1555&gt;0,RANK(S1555,(P1555:R1555,S1555:AG1555)),0)</f>
        <v>4</v>
      </c>
      <c r="H1555" s="48">
        <f t="shared" si="867"/>
        <v>3856</v>
      </c>
      <c r="I1555" s="163">
        <f t="shared" si="883"/>
        <v>0.59875776397515523</v>
      </c>
      <c r="J1555" s="2"/>
      <c r="K1555" s="2">
        <f t="shared" si="868"/>
        <v>0</v>
      </c>
      <c r="L1555" s="2">
        <f t="shared" si="869"/>
        <v>9.0062111801242239E-2</v>
      </c>
      <c r="M1555" s="2">
        <f t="shared" si="870"/>
        <v>0.69378881987577645</v>
      </c>
      <c r="N1555" s="2">
        <f t="shared" si="881"/>
        <v>6.273291925465839E-2</v>
      </c>
      <c r="O1555" s="2">
        <f t="shared" si="882"/>
        <v>0.1534161490683229</v>
      </c>
      <c r="Q1555" s="1">
        <v>580</v>
      </c>
      <c r="R1555" s="1">
        <v>4468</v>
      </c>
      <c r="S1555" s="1">
        <v>404</v>
      </c>
      <c r="T1555" s="1">
        <v>612</v>
      </c>
      <c r="Y1555" s="1">
        <v>376</v>
      </c>
      <c r="AI1555" s="7">
        <f t="shared" si="871"/>
        <v>2</v>
      </c>
      <c r="AJ1555" s="7">
        <f t="shared" si="872"/>
        <v>0</v>
      </c>
      <c r="AK1555" s="7">
        <f t="shared" si="873"/>
        <v>0</v>
      </c>
      <c r="AL1555" s="7">
        <f t="shared" si="874"/>
        <v>0</v>
      </c>
      <c r="AM1555" s="2">
        <f t="shared" si="875"/>
        <v>9.5031055900621123E-2</v>
      </c>
      <c r="AN1555" s="2">
        <f t="shared" si="876"/>
        <v>0</v>
      </c>
      <c r="AO1555" s="2">
        <f t="shared" si="877"/>
        <v>0</v>
      </c>
      <c r="AP1555" s="2">
        <f t="shared" si="878"/>
        <v>0</v>
      </c>
      <c r="AR1555" t="str">
        <f t="shared" si="879"/>
        <v>Sampson</v>
      </c>
      <c r="AS1555" t="s">
        <v>878</v>
      </c>
      <c r="AT1555" s="165">
        <v>7</v>
      </c>
      <c r="AV1555" s="91">
        <v>37</v>
      </c>
      <c r="AW1555" s="93">
        <v>163</v>
      </c>
      <c r="AX1555" s="99">
        <f t="shared" si="880"/>
        <v>37163</v>
      </c>
      <c r="AZ1555" s="7" t="s">
        <v>3053</v>
      </c>
      <c r="BA1555" t="s">
        <v>3290</v>
      </c>
    </row>
    <row r="1556" spans="1:53" ht="13" hidden="1" customHeight="1" outlineLevel="1">
      <c r="A1556" t="s">
        <v>2974</v>
      </c>
      <c r="B1556" t="s">
        <v>878</v>
      </c>
      <c r="C1556" s="1">
        <f t="shared" si="866"/>
        <v>1333</v>
      </c>
      <c r="D1556" s="7">
        <f>IF(P1556&gt;0,RANK(P1556,(P1556:R1556,S1556:AG1556)),0)</f>
        <v>0</v>
      </c>
      <c r="E1556" s="7">
        <f>IF(Q1556&gt;0,RANK(Q1556,(P1556:R1556,S1556:AG1556)),0)</f>
        <v>3</v>
      </c>
      <c r="F1556" s="7">
        <f>IF(R1556&gt;0,RANK(R1556,(P1556:R1556,S1556:AG1556)),0)</f>
        <v>1</v>
      </c>
      <c r="G1556" s="7">
        <f>IF(S1556&gt;0,RANK(S1556,(P1556:R1556,S1556:AG1556)),0)</f>
        <v>4</v>
      </c>
      <c r="H1556" s="48">
        <f t="shared" si="867"/>
        <v>761</v>
      </c>
      <c r="I1556" s="163">
        <f t="shared" si="883"/>
        <v>0.5708927231807952</v>
      </c>
      <c r="J1556" s="2"/>
      <c r="K1556" s="2">
        <f t="shared" si="868"/>
        <v>0</v>
      </c>
      <c r="L1556" s="2">
        <f t="shared" si="869"/>
        <v>8.3270817704426112E-2</v>
      </c>
      <c r="M1556" s="2">
        <f t="shared" si="870"/>
        <v>0.67516879219804948</v>
      </c>
      <c r="N1556" s="2">
        <f t="shared" si="881"/>
        <v>8.2520630157539382E-2</v>
      </c>
      <c r="O1556" s="2">
        <f t="shared" si="882"/>
        <v>0.15903975993998501</v>
      </c>
      <c r="Q1556" s="1">
        <v>111</v>
      </c>
      <c r="R1556" s="1">
        <v>900</v>
      </c>
      <c r="S1556" s="1">
        <v>110</v>
      </c>
      <c r="T1556" s="1">
        <v>139</v>
      </c>
      <c r="Y1556" s="1">
        <v>73</v>
      </c>
      <c r="AI1556" s="7">
        <f t="shared" si="871"/>
        <v>2</v>
      </c>
      <c r="AJ1556" s="7">
        <f t="shared" si="872"/>
        <v>0</v>
      </c>
      <c r="AK1556" s="7">
        <f t="shared" si="873"/>
        <v>0</v>
      </c>
      <c r="AL1556" s="7">
        <f t="shared" si="874"/>
        <v>0</v>
      </c>
      <c r="AM1556" s="2">
        <f t="shared" si="875"/>
        <v>0.10427606901725431</v>
      </c>
      <c r="AN1556" s="2">
        <f t="shared" si="876"/>
        <v>0</v>
      </c>
      <c r="AO1556" s="2">
        <f t="shared" si="877"/>
        <v>0</v>
      </c>
      <c r="AP1556" s="2">
        <f t="shared" si="878"/>
        <v>0</v>
      </c>
      <c r="AR1556" t="str">
        <f t="shared" si="879"/>
        <v>Scotland</v>
      </c>
      <c r="AS1556" t="s">
        <v>878</v>
      </c>
      <c r="AT1556" s="165">
        <v>8</v>
      </c>
      <c r="AV1556" s="91">
        <v>37</v>
      </c>
      <c r="AW1556" s="93">
        <v>165</v>
      </c>
      <c r="AX1556" s="99">
        <f t="shared" si="880"/>
        <v>37165</v>
      </c>
      <c r="AZ1556" s="7" t="s">
        <v>3053</v>
      </c>
      <c r="BA1556" t="s">
        <v>3290</v>
      </c>
    </row>
    <row r="1557" spans="1:53" ht="13" hidden="1" customHeight="1" outlineLevel="1">
      <c r="A1557" t="s">
        <v>3150</v>
      </c>
      <c r="B1557" t="s">
        <v>878</v>
      </c>
      <c r="C1557" s="1">
        <f t="shared" si="866"/>
        <v>9778</v>
      </c>
      <c r="D1557" s="7">
        <f>IF(P1557&gt;0,RANK(P1557,(P1557:R1557,S1557:AG1557)),0)</f>
        <v>0</v>
      </c>
      <c r="E1557" s="7">
        <f>IF(Q1557&gt;0,RANK(Q1557,(P1557:R1557,S1557:AG1557)),0)</f>
        <v>4</v>
      </c>
      <c r="F1557" s="7">
        <f>IF(R1557&gt;0,RANK(R1557,(P1557:R1557,S1557:AG1557)),0)</f>
        <v>1</v>
      </c>
      <c r="G1557" s="7">
        <f>IF(S1557&gt;0,RANK(S1557,(P1557:R1557,S1557:AG1557)),0)</f>
        <v>3</v>
      </c>
      <c r="H1557" s="48">
        <f t="shared" si="867"/>
        <v>5054</v>
      </c>
      <c r="I1557" s="163">
        <f t="shared" si="883"/>
        <v>0.51687461648598898</v>
      </c>
      <c r="J1557" s="2"/>
      <c r="K1557" s="2">
        <f t="shared" si="868"/>
        <v>0</v>
      </c>
      <c r="L1557" s="2">
        <f t="shared" si="869"/>
        <v>8.8668439353651055E-2</v>
      </c>
      <c r="M1557" s="2">
        <f t="shared" si="870"/>
        <v>0.63632644712620168</v>
      </c>
      <c r="N1557" s="2">
        <f t="shared" si="881"/>
        <v>9.7872775618735933E-2</v>
      </c>
      <c r="O1557" s="2">
        <f t="shared" si="882"/>
        <v>0.17713233790141131</v>
      </c>
      <c r="Q1557" s="1">
        <v>867</v>
      </c>
      <c r="R1557" s="1">
        <v>6222</v>
      </c>
      <c r="S1557" s="1">
        <v>957</v>
      </c>
      <c r="T1557" s="1">
        <v>1168</v>
      </c>
      <c r="Y1557" s="1">
        <v>564</v>
      </c>
      <c r="AI1557" s="7">
        <f t="shared" si="871"/>
        <v>2</v>
      </c>
      <c r="AJ1557" s="7">
        <f t="shared" si="872"/>
        <v>0</v>
      </c>
      <c r="AK1557" s="7">
        <f t="shared" si="873"/>
        <v>0</v>
      </c>
      <c r="AL1557" s="7">
        <f t="shared" si="874"/>
        <v>0</v>
      </c>
      <c r="AM1557" s="2">
        <f t="shared" si="875"/>
        <v>0.11945183064021273</v>
      </c>
      <c r="AN1557" s="2">
        <f t="shared" si="876"/>
        <v>0</v>
      </c>
      <c r="AO1557" s="2">
        <f t="shared" si="877"/>
        <v>0</v>
      </c>
      <c r="AP1557" s="2">
        <f t="shared" si="878"/>
        <v>0</v>
      </c>
      <c r="AR1557" t="str">
        <f t="shared" si="879"/>
        <v>Stanly</v>
      </c>
      <c r="AS1557" t="s">
        <v>878</v>
      </c>
      <c r="AT1557" s="165">
        <v>8</v>
      </c>
      <c r="AV1557" s="91">
        <v>37</v>
      </c>
      <c r="AW1557" s="93">
        <v>167</v>
      </c>
      <c r="AX1557" s="99">
        <f t="shared" si="880"/>
        <v>37167</v>
      </c>
      <c r="AZ1557" s="7" t="s">
        <v>3053</v>
      </c>
      <c r="BA1557" t="s">
        <v>3290</v>
      </c>
    </row>
    <row r="1558" spans="1:53" ht="13" hidden="1" customHeight="1" outlineLevel="1">
      <c r="A1558" t="s">
        <v>3151</v>
      </c>
      <c r="B1558" t="s">
        <v>878</v>
      </c>
      <c r="C1558" s="1">
        <f t="shared" si="866"/>
        <v>7212</v>
      </c>
      <c r="D1558" s="7">
        <f>IF(P1558&gt;0,RANK(P1558,(P1558:R1558,S1558:AG1558)),0)</f>
        <v>0</v>
      </c>
      <c r="E1558" s="7">
        <f>IF(Q1558&gt;0,RANK(Q1558,(P1558:R1558,S1558:AG1558)),0)</f>
        <v>4</v>
      </c>
      <c r="F1558" s="7">
        <f>IF(R1558&gt;0,RANK(R1558,(P1558:R1558,S1558:AG1558)),0)</f>
        <v>1</v>
      </c>
      <c r="G1558" s="7">
        <f>IF(S1558&gt;0,RANK(S1558,(P1558:R1558,S1558:AG1558)),0)</f>
        <v>3</v>
      </c>
      <c r="H1558" s="48">
        <f t="shared" si="867"/>
        <v>3788</v>
      </c>
      <c r="I1558" s="163">
        <f t="shared" si="883"/>
        <v>0.52523571824736548</v>
      </c>
      <c r="J1558" s="2"/>
      <c r="K1558" s="2">
        <f t="shared" si="868"/>
        <v>0</v>
      </c>
      <c r="L1558" s="2">
        <f t="shared" si="869"/>
        <v>8.3887964503605097E-2</v>
      </c>
      <c r="M1558" s="2">
        <f t="shared" si="870"/>
        <v>0.6396283971159179</v>
      </c>
      <c r="N1558" s="2">
        <f t="shared" si="881"/>
        <v>0.10551858014420411</v>
      </c>
      <c r="O1558" s="2">
        <f t="shared" si="882"/>
        <v>0.17096505823627284</v>
      </c>
      <c r="Q1558" s="1">
        <v>605</v>
      </c>
      <c r="R1558" s="1">
        <v>4613</v>
      </c>
      <c r="S1558" s="1">
        <v>761</v>
      </c>
      <c r="T1558" s="1">
        <v>825</v>
      </c>
      <c r="Y1558" s="1">
        <v>408</v>
      </c>
      <c r="AI1558" s="7">
        <f t="shared" si="871"/>
        <v>2</v>
      </c>
      <c r="AJ1558" s="7">
        <f t="shared" si="872"/>
        <v>0</v>
      </c>
      <c r="AK1558" s="7">
        <f t="shared" si="873"/>
        <v>0</v>
      </c>
      <c r="AL1558" s="7">
        <f t="shared" si="874"/>
        <v>0</v>
      </c>
      <c r="AM1558" s="2">
        <f t="shared" si="875"/>
        <v>0.11439267886855241</v>
      </c>
      <c r="AN1558" s="2">
        <f t="shared" si="876"/>
        <v>0</v>
      </c>
      <c r="AO1558" s="2">
        <f t="shared" si="877"/>
        <v>0</v>
      </c>
      <c r="AP1558" s="2">
        <f t="shared" si="878"/>
        <v>0</v>
      </c>
      <c r="AR1558" t="str">
        <f t="shared" si="879"/>
        <v>Stokes</v>
      </c>
      <c r="AS1558" t="s">
        <v>878</v>
      </c>
      <c r="AT1558" s="165">
        <v>6</v>
      </c>
      <c r="AV1558" s="91">
        <v>37</v>
      </c>
      <c r="AW1558" s="93">
        <v>169</v>
      </c>
      <c r="AX1558" s="99">
        <f t="shared" si="880"/>
        <v>37169</v>
      </c>
      <c r="AZ1558" s="7" t="s">
        <v>3053</v>
      </c>
      <c r="BA1558" t="s">
        <v>3290</v>
      </c>
    </row>
    <row r="1559" spans="1:53" ht="13" hidden="1" customHeight="1" outlineLevel="1">
      <c r="A1559" t="s">
        <v>1125</v>
      </c>
      <c r="B1559" t="s">
        <v>878</v>
      </c>
      <c r="C1559" s="1">
        <f t="shared" si="866"/>
        <v>8359</v>
      </c>
      <c r="D1559" s="7">
        <f>IF(P1559&gt;0,RANK(P1559,(P1559:R1559,S1559:AG1559)),0)</f>
        <v>0</v>
      </c>
      <c r="E1559" s="7">
        <f>IF(Q1559&gt;0,RANK(Q1559,(P1559:R1559,S1559:AG1559)),0)</f>
        <v>4</v>
      </c>
      <c r="F1559" s="7">
        <f>IF(R1559&gt;0,RANK(R1559,(P1559:R1559,S1559:AG1559)),0)</f>
        <v>1</v>
      </c>
      <c r="G1559" s="7">
        <f>IF(S1559&gt;0,RANK(S1559,(P1559:R1559,S1559:AG1559)),0)</f>
        <v>3</v>
      </c>
      <c r="H1559" s="48">
        <f t="shared" si="867"/>
        <v>4325</v>
      </c>
      <c r="I1559" s="163">
        <f t="shared" si="883"/>
        <v>0.51740638832396224</v>
      </c>
      <c r="J1559" s="2"/>
      <c r="K1559" s="2">
        <f t="shared" si="868"/>
        <v>0</v>
      </c>
      <c r="L1559" s="2">
        <f t="shared" si="869"/>
        <v>9.6781911711927265E-2</v>
      </c>
      <c r="M1559" s="2">
        <f t="shared" si="870"/>
        <v>0.63392750328986724</v>
      </c>
      <c r="N1559" s="2">
        <f t="shared" si="881"/>
        <v>0.104199066874028</v>
      </c>
      <c r="O1559" s="2">
        <f t="shared" si="882"/>
        <v>0.16509151812417747</v>
      </c>
      <c r="Q1559" s="1">
        <v>809</v>
      </c>
      <c r="R1559" s="1">
        <v>5299</v>
      </c>
      <c r="S1559" s="1">
        <v>871</v>
      </c>
      <c r="T1559" s="1">
        <v>974</v>
      </c>
      <c r="Y1559" s="1">
        <v>406</v>
      </c>
      <c r="AI1559" s="7">
        <f t="shared" si="871"/>
        <v>2</v>
      </c>
      <c r="AJ1559" s="7">
        <f t="shared" si="872"/>
        <v>0</v>
      </c>
      <c r="AK1559" s="7">
        <f t="shared" si="873"/>
        <v>0</v>
      </c>
      <c r="AL1559" s="7">
        <f t="shared" si="874"/>
        <v>0</v>
      </c>
      <c r="AM1559" s="2">
        <f t="shared" si="875"/>
        <v>0.11652111496590502</v>
      </c>
      <c r="AN1559" s="2">
        <f t="shared" si="876"/>
        <v>0</v>
      </c>
      <c r="AO1559" s="2">
        <f t="shared" si="877"/>
        <v>0</v>
      </c>
      <c r="AP1559" s="2">
        <f t="shared" si="878"/>
        <v>0</v>
      </c>
      <c r="AR1559" t="str">
        <f t="shared" si="879"/>
        <v>Surry</v>
      </c>
      <c r="AS1559" t="s">
        <v>878</v>
      </c>
      <c r="AT1559" s="165">
        <v>6</v>
      </c>
      <c r="AV1559" s="91">
        <v>37</v>
      </c>
      <c r="AW1559" s="93">
        <v>171</v>
      </c>
      <c r="AX1559" s="99">
        <f t="shared" si="880"/>
        <v>37171</v>
      </c>
      <c r="AZ1559" s="7" t="s">
        <v>3053</v>
      </c>
      <c r="BA1559" t="s">
        <v>3290</v>
      </c>
    </row>
    <row r="1560" spans="1:53" ht="13" hidden="1" customHeight="1" outlineLevel="1">
      <c r="A1560" t="s">
        <v>629</v>
      </c>
      <c r="B1560" t="s">
        <v>878</v>
      </c>
      <c r="C1560" s="1">
        <f t="shared" si="866"/>
        <v>1050</v>
      </c>
      <c r="D1560" s="7">
        <f>IF(P1560&gt;0,RANK(P1560,(P1560:R1560,S1560:AG1560)),0)</f>
        <v>0</v>
      </c>
      <c r="E1560" s="7">
        <f>IF(Q1560&gt;0,RANK(Q1560,(P1560:R1560,S1560:AG1560)),0)</f>
        <v>4</v>
      </c>
      <c r="F1560" s="7">
        <f>IF(R1560&gt;0,RANK(R1560,(P1560:R1560,S1560:AG1560)),0)</f>
        <v>1</v>
      </c>
      <c r="G1560" s="7">
        <f>IF(S1560&gt;0,RANK(S1560,(P1560:R1560,S1560:AG1560)),0)</f>
        <v>2</v>
      </c>
      <c r="H1560" s="48">
        <f t="shared" si="867"/>
        <v>456</v>
      </c>
      <c r="I1560" s="163">
        <f t="shared" si="883"/>
        <v>0.43428571428571427</v>
      </c>
      <c r="J1560" s="2"/>
      <c r="K1560" s="2">
        <f t="shared" si="868"/>
        <v>0</v>
      </c>
      <c r="L1560" s="2">
        <f t="shared" si="869"/>
        <v>0.10761904761904761</v>
      </c>
      <c r="M1560" s="2">
        <f t="shared" si="870"/>
        <v>0.5714285714285714</v>
      </c>
      <c r="N1560" s="2">
        <f t="shared" si="881"/>
        <v>0.13714285714285715</v>
      </c>
      <c r="O1560" s="2">
        <f t="shared" si="882"/>
        <v>0.18380952380952384</v>
      </c>
      <c r="Q1560" s="1">
        <v>113</v>
      </c>
      <c r="R1560" s="1">
        <v>600</v>
      </c>
      <c r="S1560" s="1">
        <v>144</v>
      </c>
      <c r="T1560" s="1">
        <v>141</v>
      </c>
      <c r="Y1560" s="1">
        <v>52</v>
      </c>
      <c r="AI1560" s="7">
        <f t="shared" si="871"/>
        <v>3</v>
      </c>
      <c r="AJ1560" s="7">
        <f t="shared" si="872"/>
        <v>0</v>
      </c>
      <c r="AK1560" s="7">
        <f t="shared" si="873"/>
        <v>0</v>
      </c>
      <c r="AL1560" s="7">
        <f t="shared" si="874"/>
        <v>0</v>
      </c>
      <c r="AM1560" s="2">
        <f t="shared" si="875"/>
        <v>0.13428571428571429</v>
      </c>
      <c r="AN1560" s="2">
        <f t="shared" si="876"/>
        <v>0</v>
      </c>
      <c r="AO1560" s="2">
        <f t="shared" si="877"/>
        <v>0</v>
      </c>
      <c r="AP1560" s="2">
        <f t="shared" si="878"/>
        <v>0</v>
      </c>
      <c r="AR1560" t="str">
        <f t="shared" si="879"/>
        <v>Swain</v>
      </c>
      <c r="AS1560" t="s">
        <v>878</v>
      </c>
      <c r="AT1560" s="165">
        <v>11</v>
      </c>
      <c r="AV1560" s="91">
        <v>37</v>
      </c>
      <c r="AW1560" s="93">
        <v>173</v>
      </c>
      <c r="AX1560" s="99">
        <f t="shared" si="880"/>
        <v>37173</v>
      </c>
      <c r="AZ1560" s="7" t="s">
        <v>3053</v>
      </c>
      <c r="BA1560" t="s">
        <v>3290</v>
      </c>
    </row>
    <row r="1561" spans="1:53" ht="13" hidden="1" customHeight="1" outlineLevel="1">
      <c r="A1561" t="s">
        <v>1675</v>
      </c>
      <c r="B1561" t="s">
        <v>878</v>
      </c>
      <c r="C1561" s="1">
        <f t="shared" si="866"/>
        <v>5619</v>
      </c>
      <c r="D1561" s="7">
        <f>IF(P1561&gt;0,RANK(P1561,(P1561:R1561,S1561:AG1561)),0)</f>
        <v>0</v>
      </c>
      <c r="E1561" s="7">
        <f>IF(Q1561&gt;0,RANK(Q1561,(P1561:R1561,S1561:AG1561)),0)</f>
        <v>4</v>
      </c>
      <c r="F1561" s="7">
        <f>IF(R1561&gt;0,RANK(R1561,(P1561:R1561,S1561:AG1561)),0)</f>
        <v>1</v>
      </c>
      <c r="G1561" s="7">
        <f>IF(S1561&gt;0,RANK(S1561,(P1561:R1561,S1561:AG1561)),0)</f>
        <v>2</v>
      </c>
      <c r="H1561" s="48">
        <f t="shared" si="867"/>
        <v>2807</v>
      </c>
      <c r="I1561" s="163">
        <f t="shared" si="883"/>
        <v>0.49955508097526252</v>
      </c>
      <c r="J1561" s="2"/>
      <c r="K1561" s="2">
        <f t="shared" si="868"/>
        <v>0</v>
      </c>
      <c r="L1561" s="2">
        <f t="shared" si="869"/>
        <v>9.3077059975084531E-2</v>
      </c>
      <c r="M1561" s="2">
        <f t="shared" si="870"/>
        <v>0.61630183306638187</v>
      </c>
      <c r="N1561" s="2">
        <f t="shared" si="881"/>
        <v>0.11674675209111941</v>
      </c>
      <c r="O1561" s="2">
        <f t="shared" si="882"/>
        <v>0.1738743548674142</v>
      </c>
      <c r="Q1561" s="1">
        <v>523</v>
      </c>
      <c r="R1561" s="1">
        <v>3463</v>
      </c>
      <c r="S1561" s="1">
        <v>656</v>
      </c>
      <c r="T1561" s="1">
        <v>643</v>
      </c>
      <c r="Y1561" s="1">
        <v>334</v>
      </c>
      <c r="AI1561" s="7">
        <f t="shared" si="871"/>
        <v>3</v>
      </c>
      <c r="AJ1561" s="7">
        <f t="shared" si="872"/>
        <v>0</v>
      </c>
      <c r="AK1561" s="7">
        <f t="shared" si="873"/>
        <v>0</v>
      </c>
      <c r="AL1561" s="7">
        <f t="shared" si="874"/>
        <v>0</v>
      </c>
      <c r="AM1561" s="2">
        <f t="shared" si="875"/>
        <v>0.11443317316248443</v>
      </c>
      <c r="AN1561" s="2">
        <f t="shared" si="876"/>
        <v>0</v>
      </c>
      <c r="AO1561" s="2">
        <f t="shared" si="877"/>
        <v>0</v>
      </c>
      <c r="AP1561" s="2">
        <f t="shared" si="878"/>
        <v>0</v>
      </c>
      <c r="AR1561" t="str">
        <f t="shared" si="879"/>
        <v>Transylvania</v>
      </c>
      <c r="AS1561" t="s">
        <v>878</v>
      </c>
      <c r="AT1561" s="165">
        <v>11</v>
      </c>
      <c r="AV1561" s="91">
        <v>37</v>
      </c>
      <c r="AW1561" s="93">
        <v>175</v>
      </c>
      <c r="AX1561" s="99">
        <f t="shared" si="880"/>
        <v>37175</v>
      </c>
      <c r="AZ1561" s="7" t="s">
        <v>3053</v>
      </c>
      <c r="BA1561" t="s">
        <v>3290</v>
      </c>
    </row>
    <row r="1562" spans="1:53" ht="13" hidden="1" customHeight="1" outlineLevel="1">
      <c r="A1562" t="s">
        <v>3280</v>
      </c>
      <c r="B1562" t="s">
        <v>878</v>
      </c>
      <c r="C1562" s="1">
        <f t="shared" si="866"/>
        <v>147</v>
      </c>
      <c r="D1562" s="7">
        <f>IF(P1562&gt;0,RANK(P1562,(P1562:R1562,S1562:AG1562)),0)</f>
        <v>0</v>
      </c>
      <c r="E1562" s="7">
        <f>IF(Q1562&gt;0,RANK(Q1562,(P1562:R1562,S1562:AG1562)),0)</f>
        <v>3</v>
      </c>
      <c r="F1562" s="7">
        <f>IF(R1562&gt;0,RANK(R1562,(P1562:R1562,S1562:AG1562)),0)</f>
        <v>1</v>
      </c>
      <c r="G1562" s="7">
        <f>IF(S1562&gt;0,RANK(S1562,(P1562:R1562,S1562:AG1562)),0)</f>
        <v>5</v>
      </c>
      <c r="H1562" s="48">
        <f t="shared" si="867"/>
        <v>67</v>
      </c>
      <c r="I1562" s="163">
        <f t="shared" si="883"/>
        <v>0.45578231292517007</v>
      </c>
      <c r="J1562" s="2"/>
      <c r="K1562" s="2">
        <f t="shared" si="868"/>
        <v>0</v>
      </c>
      <c r="L1562" s="2">
        <f t="shared" si="869"/>
        <v>0.1360544217687075</v>
      </c>
      <c r="M1562" s="2">
        <f t="shared" si="870"/>
        <v>0.60544217687074831</v>
      </c>
      <c r="N1562" s="2">
        <f t="shared" si="881"/>
        <v>4.0816326530612242E-2</v>
      </c>
      <c r="O1562" s="2">
        <f t="shared" si="882"/>
        <v>0.21768707482993194</v>
      </c>
      <c r="Q1562" s="1">
        <v>20</v>
      </c>
      <c r="R1562" s="1">
        <v>89</v>
      </c>
      <c r="S1562" s="1">
        <v>6</v>
      </c>
      <c r="T1562" s="1">
        <v>22</v>
      </c>
      <c r="Y1562" s="1">
        <v>10</v>
      </c>
      <c r="AI1562" s="7">
        <f t="shared" si="871"/>
        <v>2</v>
      </c>
      <c r="AJ1562" s="7">
        <f t="shared" si="872"/>
        <v>0</v>
      </c>
      <c r="AK1562" s="7">
        <f t="shared" si="873"/>
        <v>0</v>
      </c>
      <c r="AL1562" s="7">
        <f t="shared" si="874"/>
        <v>0</v>
      </c>
      <c r="AM1562" s="2">
        <f t="shared" si="875"/>
        <v>0.14965986394557823</v>
      </c>
      <c r="AN1562" s="2">
        <f t="shared" si="876"/>
        <v>0</v>
      </c>
      <c r="AO1562" s="2">
        <f t="shared" si="877"/>
        <v>0</v>
      </c>
      <c r="AP1562" s="2">
        <f t="shared" si="878"/>
        <v>0</v>
      </c>
      <c r="AR1562" t="str">
        <f t="shared" si="879"/>
        <v>Tyrrell</v>
      </c>
      <c r="AS1562" t="s">
        <v>878</v>
      </c>
      <c r="AT1562" s="165">
        <v>3</v>
      </c>
      <c r="AV1562" s="91">
        <v>37</v>
      </c>
      <c r="AW1562" s="93">
        <v>177</v>
      </c>
      <c r="AX1562" s="99">
        <f t="shared" si="880"/>
        <v>37177</v>
      </c>
      <c r="AZ1562" s="7" t="s">
        <v>3053</v>
      </c>
      <c r="BA1562" t="s">
        <v>3290</v>
      </c>
    </row>
    <row r="1563" spans="1:53" ht="13" hidden="1" customHeight="1" outlineLevel="1">
      <c r="A1563" t="s">
        <v>3341</v>
      </c>
      <c r="B1563" t="s">
        <v>878</v>
      </c>
      <c r="C1563" s="1">
        <f t="shared" si="866"/>
        <v>26365</v>
      </c>
      <c r="D1563" s="7">
        <f>IF(P1563&gt;0,RANK(P1563,(P1563:R1563,S1563:AG1563)),0)</f>
        <v>0</v>
      </c>
      <c r="E1563" s="7">
        <f>IF(Q1563&gt;0,RANK(Q1563,(P1563:R1563,S1563:AG1563)),0)</f>
        <v>4</v>
      </c>
      <c r="F1563" s="7">
        <f>IF(R1563&gt;0,RANK(R1563,(P1563:R1563,S1563:AG1563)),0)</f>
        <v>1</v>
      </c>
      <c r="G1563" s="7">
        <f>IF(S1563&gt;0,RANK(S1563,(P1563:R1563,S1563:AG1563)),0)</f>
        <v>3</v>
      </c>
      <c r="H1563" s="48">
        <f t="shared" si="867"/>
        <v>13322</v>
      </c>
      <c r="I1563" s="163">
        <f t="shared" si="883"/>
        <v>0.50529110563246726</v>
      </c>
      <c r="J1563" s="2"/>
      <c r="K1563" s="2">
        <f t="shared" si="868"/>
        <v>0</v>
      </c>
      <c r="L1563" s="2">
        <f t="shared" si="869"/>
        <v>7.2975535748150952E-2</v>
      </c>
      <c r="M1563" s="2">
        <f t="shared" si="870"/>
        <v>0.63849800872368667</v>
      </c>
      <c r="N1563" s="2">
        <f t="shared" si="881"/>
        <v>0.10787028257159112</v>
      </c>
      <c r="O1563" s="2">
        <f t="shared" si="882"/>
        <v>0.18065617295657124</v>
      </c>
      <c r="Q1563" s="1">
        <v>1924</v>
      </c>
      <c r="R1563" s="1">
        <v>16834</v>
      </c>
      <c r="S1563" s="1">
        <v>2844</v>
      </c>
      <c r="T1563" s="1">
        <v>3512</v>
      </c>
      <c r="Y1563" s="48">
        <v>1251</v>
      </c>
      <c r="AI1563" s="7">
        <f t="shared" si="871"/>
        <v>2</v>
      </c>
      <c r="AJ1563" s="7">
        <f t="shared" si="872"/>
        <v>0</v>
      </c>
      <c r="AK1563" s="7">
        <f t="shared" si="873"/>
        <v>0</v>
      </c>
      <c r="AL1563" s="7">
        <f t="shared" si="874"/>
        <v>0</v>
      </c>
      <c r="AM1563" s="2">
        <f t="shared" si="875"/>
        <v>0.13320690309121941</v>
      </c>
      <c r="AN1563" s="2">
        <f t="shared" si="876"/>
        <v>0</v>
      </c>
      <c r="AO1563" s="2">
        <f t="shared" si="877"/>
        <v>0</v>
      </c>
      <c r="AP1563" s="2">
        <f t="shared" si="878"/>
        <v>0</v>
      </c>
      <c r="AR1563" t="str">
        <f t="shared" si="879"/>
        <v>Union</v>
      </c>
      <c r="AS1563" t="s">
        <v>878</v>
      </c>
      <c r="AT1563" s="165">
        <v>8</v>
      </c>
      <c r="AV1563" s="91">
        <v>37</v>
      </c>
      <c r="AW1563" s="93">
        <v>179</v>
      </c>
      <c r="AX1563" s="99">
        <f t="shared" si="880"/>
        <v>37179</v>
      </c>
      <c r="AZ1563" s="7" t="s">
        <v>3053</v>
      </c>
      <c r="BA1563" t="s">
        <v>3290</v>
      </c>
    </row>
    <row r="1564" spans="1:53" ht="13" hidden="1" customHeight="1" outlineLevel="1">
      <c r="A1564" t="s">
        <v>3140</v>
      </c>
      <c r="B1564" t="s">
        <v>878</v>
      </c>
      <c r="C1564" s="1">
        <f t="shared" si="866"/>
        <v>1763</v>
      </c>
      <c r="D1564" s="7">
        <f>IF(P1564&gt;0,RANK(P1564,(P1564:R1564,S1564:AG1564)),0)</f>
        <v>0</v>
      </c>
      <c r="E1564" s="7">
        <f>IF(Q1564&gt;0,RANK(Q1564,(P1564:R1564,S1564:AG1564)),0)</f>
        <v>4</v>
      </c>
      <c r="F1564" s="7">
        <f>IF(R1564&gt;0,RANK(R1564,(P1564:R1564,S1564:AG1564)),0)</f>
        <v>1</v>
      </c>
      <c r="G1564" s="7">
        <f>IF(S1564&gt;0,RANK(S1564,(P1564:R1564,S1564:AG1564)),0)</f>
        <v>3</v>
      </c>
      <c r="H1564" s="48">
        <f t="shared" si="867"/>
        <v>1096</v>
      </c>
      <c r="I1564" s="163">
        <f t="shared" si="883"/>
        <v>0.62166761202495746</v>
      </c>
      <c r="J1564" s="2"/>
      <c r="K1564" s="2">
        <f t="shared" si="868"/>
        <v>0</v>
      </c>
      <c r="L1564" s="2">
        <f t="shared" si="869"/>
        <v>7.0334656834940446E-2</v>
      </c>
      <c r="M1564" s="2">
        <f t="shared" si="870"/>
        <v>0.70845150311968241</v>
      </c>
      <c r="N1564" s="2">
        <f t="shared" si="881"/>
        <v>7.3737946681792399E-2</v>
      </c>
      <c r="O1564" s="2">
        <f t="shared" si="882"/>
        <v>0.14747589336358474</v>
      </c>
      <c r="Q1564" s="1">
        <v>124</v>
      </c>
      <c r="R1564" s="1">
        <v>1249</v>
      </c>
      <c r="S1564" s="1">
        <v>130</v>
      </c>
      <c r="T1564" s="1">
        <v>153</v>
      </c>
      <c r="Y1564" s="1">
        <v>107</v>
      </c>
      <c r="AI1564" s="7">
        <f t="shared" si="871"/>
        <v>2</v>
      </c>
      <c r="AJ1564" s="7">
        <f t="shared" si="872"/>
        <v>0</v>
      </c>
      <c r="AK1564" s="7">
        <f t="shared" si="873"/>
        <v>0</v>
      </c>
      <c r="AL1564" s="7">
        <f t="shared" si="874"/>
        <v>0</v>
      </c>
      <c r="AM1564" s="2">
        <f t="shared" si="875"/>
        <v>8.6783891094724896E-2</v>
      </c>
      <c r="AN1564" s="2">
        <f t="shared" si="876"/>
        <v>0</v>
      </c>
      <c r="AO1564" s="2">
        <f t="shared" si="877"/>
        <v>0</v>
      </c>
      <c r="AP1564" s="2">
        <f t="shared" si="878"/>
        <v>0</v>
      </c>
      <c r="AR1564" t="str">
        <f t="shared" si="879"/>
        <v>Vance</v>
      </c>
      <c r="AS1564" t="s">
        <v>878</v>
      </c>
      <c r="AT1564" s="165"/>
      <c r="AV1564" s="91">
        <v>37</v>
      </c>
      <c r="AW1564" s="93">
        <v>181</v>
      </c>
      <c r="AX1564" s="99">
        <f t="shared" si="880"/>
        <v>37181</v>
      </c>
      <c r="AZ1564" s="7" t="s">
        <v>3053</v>
      </c>
      <c r="BA1564" t="s">
        <v>3290</v>
      </c>
    </row>
    <row r="1565" spans="1:53" ht="13" hidden="1" customHeight="1" outlineLevel="1">
      <c r="A1565" t="s">
        <v>2515</v>
      </c>
      <c r="B1565" t="s">
        <v>878</v>
      </c>
      <c r="C1565" s="1">
        <f t="shared" si="866"/>
        <v>98275</v>
      </c>
      <c r="D1565" s="7">
        <f>IF(P1565&gt;0,RANK(P1565,(P1565:R1565,S1565:AG1565)),0)</f>
        <v>0</v>
      </c>
      <c r="E1565" s="7">
        <f>IF(Q1565&gt;0,RANK(Q1565,(P1565:R1565,S1565:AG1565)),0)</f>
        <v>4</v>
      </c>
      <c r="F1565" s="7">
        <f>IF(R1565&gt;0,RANK(R1565,(P1565:R1565,S1565:AG1565)),0)</f>
        <v>1</v>
      </c>
      <c r="G1565" s="7">
        <f>IF(S1565&gt;0,RANK(S1565,(P1565:R1565,S1565:AG1565)),0)</f>
        <v>2</v>
      </c>
      <c r="H1565" s="48">
        <f t="shared" si="867"/>
        <v>50357</v>
      </c>
      <c r="I1565" s="163">
        <f t="shared" si="883"/>
        <v>0.51240905621979138</v>
      </c>
      <c r="J1565" s="2"/>
      <c r="K1565" s="2">
        <f t="shared" si="868"/>
        <v>0</v>
      </c>
      <c r="L1565" s="2">
        <f t="shared" si="869"/>
        <v>6.0758076825235312E-2</v>
      </c>
      <c r="M1565" s="2">
        <f t="shared" si="870"/>
        <v>0.65150852200457898</v>
      </c>
      <c r="N1565" s="2">
        <f t="shared" si="881"/>
        <v>0.13909946578478757</v>
      </c>
      <c r="O1565" s="2">
        <f t="shared" si="882"/>
        <v>0.14863393538539818</v>
      </c>
      <c r="Q1565" s="1">
        <v>5971</v>
      </c>
      <c r="R1565" s="1">
        <v>64027</v>
      </c>
      <c r="S1565" s="1">
        <v>13670</v>
      </c>
      <c r="T1565" s="1">
        <v>9648</v>
      </c>
      <c r="Y1565" s="48">
        <v>4959</v>
      </c>
      <c r="AI1565" s="7">
        <f t="shared" si="871"/>
        <v>3</v>
      </c>
      <c r="AJ1565" s="7">
        <f t="shared" si="872"/>
        <v>0</v>
      </c>
      <c r="AK1565" s="7">
        <f t="shared" si="873"/>
        <v>0</v>
      </c>
      <c r="AL1565" s="7">
        <f t="shared" si="874"/>
        <v>0</v>
      </c>
      <c r="AM1565" s="2">
        <f t="shared" si="875"/>
        <v>9.8173492749936406E-2</v>
      </c>
      <c r="AN1565" s="2">
        <f t="shared" si="876"/>
        <v>0</v>
      </c>
      <c r="AO1565" s="2">
        <f t="shared" si="877"/>
        <v>0</v>
      </c>
      <c r="AP1565" s="2">
        <f t="shared" si="878"/>
        <v>0</v>
      </c>
      <c r="AR1565" t="str">
        <f t="shared" si="879"/>
        <v>Wake</v>
      </c>
      <c r="AS1565" t="s">
        <v>878</v>
      </c>
      <c r="AT1565" s="165"/>
      <c r="AV1565" s="91">
        <v>37</v>
      </c>
      <c r="AW1565" s="93">
        <v>183</v>
      </c>
      <c r="AX1565" s="99">
        <f t="shared" si="880"/>
        <v>37183</v>
      </c>
      <c r="AZ1565" s="7" t="s">
        <v>3053</v>
      </c>
      <c r="BA1565" t="s">
        <v>3290</v>
      </c>
    </row>
    <row r="1566" spans="1:53" ht="13" hidden="1" customHeight="1" outlineLevel="1">
      <c r="A1566" t="s">
        <v>1171</v>
      </c>
      <c r="B1566" t="s">
        <v>878</v>
      </c>
      <c r="C1566" s="1">
        <f t="shared" si="866"/>
        <v>811</v>
      </c>
      <c r="D1566" s="7">
        <f>IF(P1566&gt;0,RANK(P1566,(P1566:R1566,S1566:AG1566)),0)</f>
        <v>0</v>
      </c>
      <c r="E1566" s="7">
        <f>IF(Q1566&gt;0,RANK(Q1566,(P1566:R1566,S1566:AG1566)),0)</f>
        <v>3</v>
      </c>
      <c r="F1566" s="7">
        <f>IF(R1566&gt;0,RANK(R1566,(P1566:R1566,S1566:AG1566)),0)</f>
        <v>1</v>
      </c>
      <c r="G1566" s="7">
        <f>IF(S1566&gt;0,RANK(S1566,(P1566:R1566,S1566:AG1566)),0)</f>
        <v>4</v>
      </c>
      <c r="H1566" s="48">
        <f t="shared" si="867"/>
        <v>502</v>
      </c>
      <c r="I1566" s="163">
        <f t="shared" si="883"/>
        <v>0.61898890258939576</v>
      </c>
      <c r="J1566" s="2"/>
      <c r="K1566" s="2">
        <f t="shared" si="868"/>
        <v>0</v>
      </c>
      <c r="L1566" s="2">
        <f t="shared" si="869"/>
        <v>8.5080147965474723E-2</v>
      </c>
      <c r="M1566" s="2">
        <f t="shared" si="870"/>
        <v>0.71393341553637479</v>
      </c>
      <c r="N1566" s="2">
        <f t="shared" si="881"/>
        <v>8.138101109741061E-2</v>
      </c>
      <c r="O1566" s="2">
        <f t="shared" si="882"/>
        <v>0.1196054254007399</v>
      </c>
      <c r="Q1566" s="1">
        <v>69</v>
      </c>
      <c r="R1566" s="1">
        <v>579</v>
      </c>
      <c r="S1566" s="1">
        <v>66</v>
      </c>
      <c r="T1566" s="1">
        <v>77</v>
      </c>
      <c r="Y1566" s="1">
        <v>20</v>
      </c>
      <c r="AI1566" s="7">
        <f t="shared" si="871"/>
        <v>2</v>
      </c>
      <c r="AJ1566" s="7">
        <f t="shared" si="872"/>
        <v>0</v>
      </c>
      <c r="AK1566" s="7">
        <f t="shared" si="873"/>
        <v>0</v>
      </c>
      <c r="AL1566" s="7">
        <f t="shared" si="874"/>
        <v>0</v>
      </c>
      <c r="AM1566" s="2">
        <f t="shared" si="875"/>
        <v>9.4944512946979032E-2</v>
      </c>
      <c r="AN1566" s="2">
        <f t="shared" si="876"/>
        <v>0</v>
      </c>
      <c r="AO1566" s="2">
        <f t="shared" si="877"/>
        <v>0</v>
      </c>
      <c r="AP1566" s="2">
        <f t="shared" si="878"/>
        <v>0</v>
      </c>
      <c r="AR1566" t="str">
        <f t="shared" si="879"/>
        <v>Warren</v>
      </c>
      <c r="AS1566" t="s">
        <v>878</v>
      </c>
      <c r="AT1566" s="165">
        <v>1</v>
      </c>
      <c r="AV1566" s="91">
        <v>37</v>
      </c>
      <c r="AW1566" s="93">
        <v>185</v>
      </c>
      <c r="AX1566" s="99">
        <f t="shared" si="880"/>
        <v>37185</v>
      </c>
      <c r="AZ1566" s="7" t="s">
        <v>3053</v>
      </c>
      <c r="BA1566" t="s">
        <v>3290</v>
      </c>
    </row>
    <row r="1567" spans="1:53" ht="13" hidden="1" customHeight="1" outlineLevel="1">
      <c r="A1567" t="s">
        <v>650</v>
      </c>
      <c r="B1567" t="s">
        <v>878</v>
      </c>
      <c r="C1567" s="1">
        <f t="shared" si="866"/>
        <v>571</v>
      </c>
      <c r="D1567" s="7">
        <f>IF(P1567&gt;0,RANK(P1567,(P1567:R1567,S1567:AG1567)),0)</f>
        <v>0</v>
      </c>
      <c r="E1567" s="7">
        <f>IF(Q1567&gt;0,RANK(Q1567,(P1567:R1567,S1567:AG1567)),0)</f>
        <v>3</v>
      </c>
      <c r="F1567" s="7">
        <f>IF(R1567&gt;0,RANK(R1567,(P1567:R1567,S1567:AG1567)),0)</f>
        <v>1</v>
      </c>
      <c r="G1567" s="7">
        <f>IF(S1567&gt;0,RANK(S1567,(P1567:R1567,S1567:AG1567)),0)</f>
        <v>4</v>
      </c>
      <c r="H1567" s="48">
        <f t="shared" si="867"/>
        <v>316</v>
      </c>
      <c r="I1567" s="163">
        <f t="shared" si="883"/>
        <v>0.55341506129597196</v>
      </c>
      <c r="J1567" s="2"/>
      <c r="K1567" s="2">
        <f t="shared" si="868"/>
        <v>0</v>
      </c>
      <c r="L1567" s="2">
        <f t="shared" si="869"/>
        <v>9.4570928196147111E-2</v>
      </c>
      <c r="M1567" s="2">
        <f t="shared" si="870"/>
        <v>0.66374781085814361</v>
      </c>
      <c r="N1567" s="2">
        <f t="shared" si="881"/>
        <v>9.2819614711033269E-2</v>
      </c>
      <c r="O1567" s="2">
        <f t="shared" si="882"/>
        <v>0.14886164623467601</v>
      </c>
      <c r="Q1567" s="1">
        <v>54</v>
      </c>
      <c r="R1567" s="1">
        <v>379</v>
      </c>
      <c r="S1567" s="1">
        <v>53</v>
      </c>
      <c r="T1567" s="1">
        <v>63</v>
      </c>
      <c r="Y1567" s="1">
        <v>22</v>
      </c>
      <c r="AI1567" s="7">
        <f t="shared" si="871"/>
        <v>2</v>
      </c>
      <c r="AJ1567" s="7">
        <f t="shared" si="872"/>
        <v>0</v>
      </c>
      <c r="AK1567" s="7">
        <f t="shared" si="873"/>
        <v>0</v>
      </c>
      <c r="AL1567" s="7">
        <f t="shared" si="874"/>
        <v>0</v>
      </c>
      <c r="AM1567" s="2">
        <f t="shared" si="875"/>
        <v>0.11033274956217162</v>
      </c>
      <c r="AN1567" s="2">
        <f t="shared" si="876"/>
        <v>0</v>
      </c>
      <c r="AO1567" s="2">
        <f t="shared" si="877"/>
        <v>0</v>
      </c>
      <c r="AP1567" s="2">
        <f t="shared" si="878"/>
        <v>0</v>
      </c>
      <c r="AR1567" t="str">
        <f t="shared" si="879"/>
        <v>Washington</v>
      </c>
      <c r="AS1567" t="s">
        <v>878</v>
      </c>
      <c r="AT1567" s="165">
        <v>1</v>
      </c>
      <c r="AV1567" s="91">
        <v>37</v>
      </c>
      <c r="AW1567" s="93">
        <v>187</v>
      </c>
      <c r="AX1567" s="99">
        <f t="shared" si="880"/>
        <v>37187</v>
      </c>
      <c r="AZ1567" s="7" t="s">
        <v>3053</v>
      </c>
      <c r="BA1567" t="s">
        <v>3290</v>
      </c>
    </row>
    <row r="1568" spans="1:53" ht="13" hidden="1" customHeight="1" outlineLevel="1">
      <c r="A1568" t="s">
        <v>1752</v>
      </c>
      <c r="B1568" t="s">
        <v>878</v>
      </c>
      <c r="C1568" s="1">
        <f t="shared" si="866"/>
        <v>6854</v>
      </c>
      <c r="D1568" s="7">
        <f>IF(P1568&gt;0,RANK(P1568,(P1568:R1568,S1568:AG1568)),0)</f>
        <v>0</v>
      </c>
      <c r="E1568" s="7">
        <f>IF(Q1568&gt;0,RANK(Q1568,(P1568:R1568,S1568:AG1568)),0)</f>
        <v>4</v>
      </c>
      <c r="F1568" s="7">
        <f>IF(R1568&gt;0,RANK(R1568,(P1568:R1568,S1568:AG1568)),0)</f>
        <v>1</v>
      </c>
      <c r="G1568" s="7">
        <f>IF(S1568&gt;0,RANK(S1568,(P1568:R1568,S1568:AG1568)),0)</f>
        <v>2</v>
      </c>
      <c r="H1568" s="48">
        <f t="shared" si="867"/>
        <v>2842</v>
      </c>
      <c r="I1568" s="163">
        <f t="shared" si="883"/>
        <v>0.41464838050773273</v>
      </c>
      <c r="J1568" s="2"/>
      <c r="K1568" s="2">
        <f t="shared" si="868"/>
        <v>0</v>
      </c>
      <c r="L1568" s="2">
        <f t="shared" si="869"/>
        <v>8.6956521739130432E-2</v>
      </c>
      <c r="M1568" s="2">
        <f t="shared" si="870"/>
        <v>0.58710242194339068</v>
      </c>
      <c r="N1568" s="2">
        <f t="shared" si="881"/>
        <v>0.17245404143565801</v>
      </c>
      <c r="O1568" s="2">
        <f t="shared" si="882"/>
        <v>0.15348701488182093</v>
      </c>
      <c r="Q1568" s="1">
        <v>596</v>
      </c>
      <c r="R1568" s="1">
        <v>4024</v>
      </c>
      <c r="S1568" s="1">
        <v>1182</v>
      </c>
      <c r="T1568" s="1">
        <v>630</v>
      </c>
      <c r="Y1568" s="1">
        <v>422</v>
      </c>
      <c r="AI1568" s="7">
        <f t="shared" si="871"/>
        <v>3</v>
      </c>
      <c r="AJ1568" s="7">
        <f t="shared" si="872"/>
        <v>0</v>
      </c>
      <c r="AK1568" s="7">
        <f t="shared" si="873"/>
        <v>0</v>
      </c>
      <c r="AL1568" s="7">
        <f t="shared" si="874"/>
        <v>0</v>
      </c>
      <c r="AM1568" s="2">
        <f t="shared" si="875"/>
        <v>9.1917128683980151E-2</v>
      </c>
      <c r="AN1568" s="2">
        <f t="shared" si="876"/>
        <v>0</v>
      </c>
      <c r="AO1568" s="2">
        <f t="shared" si="877"/>
        <v>0</v>
      </c>
      <c r="AP1568" s="2">
        <f t="shared" si="878"/>
        <v>0</v>
      </c>
      <c r="AR1568" t="str">
        <f t="shared" si="879"/>
        <v>Watauga</v>
      </c>
      <c r="AS1568" t="s">
        <v>878</v>
      </c>
      <c r="AT1568" s="165">
        <v>5</v>
      </c>
      <c r="AV1568" s="91">
        <v>37</v>
      </c>
      <c r="AW1568" s="93">
        <v>189</v>
      </c>
      <c r="AX1568" s="99">
        <f t="shared" si="880"/>
        <v>37189</v>
      </c>
      <c r="AZ1568" s="7" t="s">
        <v>3053</v>
      </c>
      <c r="BA1568" t="s">
        <v>3290</v>
      </c>
    </row>
    <row r="1569" spans="1:53" ht="13" hidden="1" customHeight="1" outlineLevel="1">
      <c r="A1569" t="s">
        <v>2200</v>
      </c>
      <c r="B1569" t="s">
        <v>878</v>
      </c>
      <c r="C1569" s="1">
        <f t="shared" si="866"/>
        <v>10277</v>
      </c>
      <c r="D1569" s="7">
        <f>IF(P1569&gt;0,RANK(P1569,(P1569:R1569,S1569:AG1569)),0)</f>
        <v>0</v>
      </c>
      <c r="E1569" s="7">
        <f>IF(Q1569&gt;0,RANK(Q1569,(P1569:R1569,S1569:AG1569)),0)</f>
        <v>3</v>
      </c>
      <c r="F1569" s="7">
        <f>IF(R1569&gt;0,RANK(R1569,(P1569:R1569,S1569:AG1569)),0)</f>
        <v>1</v>
      </c>
      <c r="G1569" s="7">
        <f>IF(S1569&gt;0,RANK(S1569,(P1569:R1569,S1569:AG1569)),0)</f>
        <v>4</v>
      </c>
      <c r="H1569" s="48">
        <f t="shared" si="867"/>
        <v>6318</v>
      </c>
      <c r="I1569" s="163">
        <f t="shared" si="883"/>
        <v>0.61477084752359634</v>
      </c>
      <c r="J1569" s="2"/>
      <c r="K1569" s="2">
        <f t="shared" si="868"/>
        <v>0</v>
      </c>
      <c r="L1569" s="2">
        <f t="shared" si="869"/>
        <v>8.4557750316240146E-2</v>
      </c>
      <c r="M1569" s="2">
        <f t="shared" si="870"/>
        <v>0.70993480587720148</v>
      </c>
      <c r="N1569" s="2">
        <f t="shared" si="881"/>
        <v>6.6361778729201126E-2</v>
      </c>
      <c r="O1569" s="2">
        <f t="shared" si="882"/>
        <v>0.13914566507735726</v>
      </c>
      <c r="Q1569" s="1">
        <v>869</v>
      </c>
      <c r="R1569" s="1">
        <v>7296</v>
      </c>
      <c r="S1569" s="1">
        <v>682</v>
      </c>
      <c r="T1569" s="1">
        <v>978</v>
      </c>
      <c r="Y1569" s="1">
        <v>452</v>
      </c>
      <c r="AI1569" s="7">
        <f t="shared" si="871"/>
        <v>2</v>
      </c>
      <c r="AJ1569" s="7">
        <f t="shared" si="872"/>
        <v>0</v>
      </c>
      <c r="AK1569" s="7">
        <f t="shared" si="873"/>
        <v>0</v>
      </c>
      <c r="AL1569" s="7">
        <f t="shared" si="874"/>
        <v>0</v>
      </c>
      <c r="AM1569" s="2">
        <f t="shared" si="875"/>
        <v>9.5163958353605138E-2</v>
      </c>
      <c r="AN1569" s="2">
        <f t="shared" si="876"/>
        <v>0</v>
      </c>
      <c r="AO1569" s="2">
        <f t="shared" si="877"/>
        <v>0</v>
      </c>
      <c r="AP1569" s="2">
        <f t="shared" si="878"/>
        <v>0</v>
      </c>
      <c r="AR1569" t="str">
        <f t="shared" si="879"/>
        <v>Wayne</v>
      </c>
      <c r="AS1569" t="s">
        <v>878</v>
      </c>
      <c r="AT1569" s="165"/>
      <c r="AV1569" s="91">
        <v>37</v>
      </c>
      <c r="AW1569" s="93">
        <v>191</v>
      </c>
      <c r="AX1569" s="99">
        <f t="shared" si="880"/>
        <v>37191</v>
      </c>
      <c r="AZ1569" s="7" t="s">
        <v>3053</v>
      </c>
      <c r="BA1569" t="s">
        <v>3290</v>
      </c>
    </row>
    <row r="1570" spans="1:53" ht="13" hidden="1" customHeight="1" outlineLevel="1">
      <c r="A1570" t="s">
        <v>968</v>
      </c>
      <c r="B1570" t="s">
        <v>878</v>
      </c>
      <c r="C1570" s="1">
        <f t="shared" si="866"/>
        <v>12355</v>
      </c>
      <c r="D1570" s="7">
        <f>IF(P1570&gt;0,RANK(P1570,(P1570:R1570,S1570:AG1570)),0)</f>
        <v>0</v>
      </c>
      <c r="E1570" s="7">
        <f>IF(Q1570&gt;0,RANK(Q1570,(P1570:R1570,S1570:AG1570)),0)</f>
        <v>4</v>
      </c>
      <c r="F1570" s="7">
        <f>IF(R1570&gt;0,RANK(R1570,(P1570:R1570,S1570:AG1570)),0)</f>
        <v>1</v>
      </c>
      <c r="G1570" s="7">
        <f>IF(S1570&gt;0,RANK(S1570,(P1570:R1570,S1570:AG1570)),0)</f>
        <v>3</v>
      </c>
      <c r="H1570" s="48">
        <f t="shared" si="867"/>
        <v>6533</v>
      </c>
      <c r="I1570" s="163">
        <f t="shared" si="883"/>
        <v>0.52877377579927154</v>
      </c>
      <c r="J1570" s="2"/>
      <c r="K1570" s="2">
        <f t="shared" si="868"/>
        <v>0</v>
      </c>
      <c r="L1570" s="2">
        <f t="shared" si="869"/>
        <v>7.5920679886685549E-2</v>
      </c>
      <c r="M1570" s="2">
        <f t="shared" si="870"/>
        <v>0.63966005665722381</v>
      </c>
      <c r="N1570" s="2">
        <f t="shared" si="881"/>
        <v>0.10513961958721166</v>
      </c>
      <c r="O1570" s="2">
        <f t="shared" si="882"/>
        <v>0.17927964386887893</v>
      </c>
      <c r="Q1570" s="1">
        <v>938</v>
      </c>
      <c r="R1570" s="1">
        <v>7903</v>
      </c>
      <c r="S1570" s="1">
        <v>1299</v>
      </c>
      <c r="T1570" s="1">
        <v>1370</v>
      </c>
      <c r="Y1570" s="1">
        <v>845</v>
      </c>
      <c r="AI1570" s="7">
        <f t="shared" si="871"/>
        <v>2</v>
      </c>
      <c r="AJ1570" s="7">
        <f t="shared" si="872"/>
        <v>0</v>
      </c>
      <c r="AK1570" s="7">
        <f t="shared" si="873"/>
        <v>0</v>
      </c>
      <c r="AL1570" s="7">
        <f t="shared" si="874"/>
        <v>0</v>
      </c>
      <c r="AM1570" s="2">
        <f t="shared" si="875"/>
        <v>0.11088628085795224</v>
      </c>
      <c r="AN1570" s="2">
        <f t="shared" si="876"/>
        <v>0</v>
      </c>
      <c r="AO1570" s="2">
        <f t="shared" si="877"/>
        <v>0</v>
      </c>
      <c r="AP1570" s="2">
        <f t="shared" si="878"/>
        <v>0</v>
      </c>
      <c r="AR1570" t="str">
        <f t="shared" si="879"/>
        <v>Wilkes</v>
      </c>
      <c r="AS1570" t="s">
        <v>878</v>
      </c>
      <c r="AT1570" s="165">
        <v>5</v>
      </c>
      <c r="AV1570" s="91">
        <v>37</v>
      </c>
      <c r="AW1570" s="93">
        <v>193</v>
      </c>
      <c r="AX1570" s="99">
        <f>AV1570*1000+AW1570</f>
        <v>37193</v>
      </c>
      <c r="AZ1570" s="7" t="s">
        <v>3053</v>
      </c>
      <c r="BA1570" t="s">
        <v>3290</v>
      </c>
    </row>
    <row r="1571" spans="1:53" ht="13" hidden="1" customHeight="1" outlineLevel="1">
      <c r="A1571" t="s">
        <v>268</v>
      </c>
      <c r="B1571" t="s">
        <v>878</v>
      </c>
      <c r="C1571" s="1">
        <f t="shared" si="866"/>
        <v>7026</v>
      </c>
      <c r="D1571" s="7">
        <f>IF(P1571&gt;0,RANK(P1571,(P1571:R1571,S1571:AG1571)),0)</f>
        <v>0</v>
      </c>
      <c r="E1571" s="7">
        <f>IF(Q1571&gt;0,RANK(Q1571,(P1571:R1571,S1571:AG1571)),0)</f>
        <v>3</v>
      </c>
      <c r="F1571" s="7">
        <f>IF(R1571&gt;0,RANK(R1571,(P1571:R1571,S1571:AG1571)),0)</f>
        <v>1</v>
      </c>
      <c r="G1571" s="7">
        <f>IF(S1571&gt;0,RANK(S1571,(P1571:R1571,S1571:AG1571)),0)</f>
        <v>4</v>
      </c>
      <c r="H1571" s="48">
        <f t="shared" si="867"/>
        <v>4119</v>
      </c>
      <c r="I1571" s="163">
        <f t="shared" si="883"/>
        <v>0.58625106746370625</v>
      </c>
      <c r="J1571" s="2"/>
      <c r="K1571" s="2">
        <f t="shared" si="868"/>
        <v>0</v>
      </c>
      <c r="L1571" s="2">
        <f t="shared" si="869"/>
        <v>9.1944207230287497E-2</v>
      </c>
      <c r="M1571" s="2">
        <f t="shared" si="870"/>
        <v>0.68730429832052375</v>
      </c>
      <c r="N1571" s="2">
        <f t="shared" si="881"/>
        <v>7.9561628237973248E-2</v>
      </c>
      <c r="O1571" s="2">
        <f t="shared" si="882"/>
        <v>0.14118986621121549</v>
      </c>
      <c r="Q1571" s="1">
        <v>646</v>
      </c>
      <c r="R1571" s="1">
        <v>4829</v>
      </c>
      <c r="S1571" s="1">
        <v>559</v>
      </c>
      <c r="T1571" s="1">
        <v>710</v>
      </c>
      <c r="Y1571" s="1">
        <v>282</v>
      </c>
      <c r="AI1571" s="7">
        <f t="shared" si="871"/>
        <v>2</v>
      </c>
      <c r="AJ1571" s="7">
        <f t="shared" si="872"/>
        <v>0</v>
      </c>
      <c r="AK1571" s="7">
        <f t="shared" si="873"/>
        <v>0</v>
      </c>
      <c r="AL1571" s="7">
        <f t="shared" si="874"/>
        <v>0</v>
      </c>
      <c r="AM1571" s="2">
        <f t="shared" si="875"/>
        <v>0.10105323085681754</v>
      </c>
      <c r="AN1571" s="2">
        <f t="shared" si="876"/>
        <v>0</v>
      </c>
      <c r="AO1571" s="2">
        <f t="shared" si="877"/>
        <v>0</v>
      </c>
      <c r="AP1571" s="2">
        <f t="shared" si="878"/>
        <v>0</v>
      </c>
      <c r="AR1571" t="str">
        <f t="shared" si="879"/>
        <v>Wilson</v>
      </c>
      <c r="AS1571" t="s">
        <v>878</v>
      </c>
      <c r="AT1571" s="165"/>
      <c r="AV1571" s="91">
        <v>37</v>
      </c>
      <c r="AW1571" s="93">
        <v>195</v>
      </c>
      <c r="AX1571" s="99">
        <f>AV1571*1000+AW1571</f>
        <v>37195</v>
      </c>
      <c r="AZ1571" s="7" t="s">
        <v>3053</v>
      </c>
      <c r="BA1571" t="s">
        <v>3290</v>
      </c>
    </row>
    <row r="1572" spans="1:53" ht="13" hidden="1" customHeight="1" outlineLevel="1">
      <c r="A1572" t="s">
        <v>3209</v>
      </c>
      <c r="B1572" t="s">
        <v>878</v>
      </c>
      <c r="C1572" s="1">
        <f t="shared" si="866"/>
        <v>7321</v>
      </c>
      <c r="D1572" s="7">
        <f>IF(P1572&gt;0,RANK(P1572,(P1572:R1572,S1572:AG1572)),0)</f>
        <v>0</v>
      </c>
      <c r="E1572" s="7">
        <f>IF(Q1572&gt;0,RANK(Q1572,(P1572:R1572,S1572:AG1572)),0)</f>
        <v>4</v>
      </c>
      <c r="F1572" s="7">
        <f>IF(R1572&gt;0,RANK(R1572,(P1572:R1572,S1572:AG1572)),0)</f>
        <v>1</v>
      </c>
      <c r="G1572" s="7">
        <f>IF(S1572&gt;0,RANK(S1572,(P1572:R1572,S1572:AG1572)),0)</f>
        <v>3</v>
      </c>
      <c r="H1572" s="48">
        <f t="shared" si="867"/>
        <v>3726</v>
      </c>
      <c r="I1572" s="163">
        <f t="shared" si="883"/>
        <v>0.5089468651823521</v>
      </c>
      <c r="J1572" s="2"/>
      <c r="K1572" s="2">
        <f t="shared" si="868"/>
        <v>0</v>
      </c>
      <c r="L1572" s="2">
        <f t="shared" si="869"/>
        <v>8.9332058461958755E-2</v>
      </c>
      <c r="M1572" s="2">
        <f t="shared" si="870"/>
        <v>0.62423166234121019</v>
      </c>
      <c r="N1572" s="2">
        <f t="shared" si="881"/>
        <v>0.11309930337385603</v>
      </c>
      <c r="O1572" s="2">
        <f t="shared" si="882"/>
        <v>0.17333697582297497</v>
      </c>
      <c r="Q1572" s="1">
        <v>654</v>
      </c>
      <c r="R1572" s="1">
        <v>4570</v>
      </c>
      <c r="S1572" s="1">
        <v>828</v>
      </c>
      <c r="T1572" s="1">
        <v>844</v>
      </c>
      <c r="Y1572" s="1">
        <v>425</v>
      </c>
      <c r="AI1572" s="7">
        <f t="shared" si="871"/>
        <v>2</v>
      </c>
      <c r="AJ1572" s="7">
        <f t="shared" si="872"/>
        <v>0</v>
      </c>
      <c r="AK1572" s="7">
        <f t="shared" si="873"/>
        <v>0</v>
      </c>
      <c r="AL1572" s="7">
        <f t="shared" si="874"/>
        <v>0</v>
      </c>
      <c r="AM1572" s="2">
        <f t="shared" si="875"/>
        <v>0.11528479715885807</v>
      </c>
      <c r="AN1572" s="2">
        <f t="shared" si="876"/>
        <v>0</v>
      </c>
      <c r="AO1572" s="2">
        <f t="shared" si="877"/>
        <v>0</v>
      </c>
      <c r="AP1572" s="2">
        <f t="shared" si="878"/>
        <v>0</v>
      </c>
      <c r="AR1572" t="str">
        <f t="shared" si="879"/>
        <v>Yadkin</v>
      </c>
      <c r="AS1572" t="s">
        <v>878</v>
      </c>
      <c r="AT1572" s="165">
        <v>5</v>
      </c>
      <c r="AV1572" s="91">
        <v>37</v>
      </c>
      <c r="AW1572" s="93">
        <v>197</v>
      </c>
      <c r="AX1572" s="99">
        <f>AV1572*1000+AW1572</f>
        <v>37197</v>
      </c>
      <c r="AZ1572" s="7" t="s">
        <v>3053</v>
      </c>
      <c r="BA1572" t="s">
        <v>3290</v>
      </c>
    </row>
    <row r="1573" spans="1:53" ht="13" hidden="1" customHeight="1" outlineLevel="1">
      <c r="A1573" t="s">
        <v>761</v>
      </c>
      <c r="B1573" t="s">
        <v>878</v>
      </c>
      <c r="C1573" s="1">
        <f t="shared" si="866"/>
        <v>2751</v>
      </c>
      <c r="D1573" s="7">
        <f>IF(P1573&gt;0,RANK(P1573,(P1573:R1573,S1573:AG1573)),0)</f>
        <v>0</v>
      </c>
      <c r="E1573" s="7">
        <f>IF(Q1573&gt;0,RANK(Q1573,(P1573:R1573,S1573:AG1573)),0)</f>
        <v>5</v>
      </c>
      <c r="F1573" s="7">
        <f>IF(R1573&gt;0,RANK(R1573,(P1573:R1573,S1573:AG1573)),0)</f>
        <v>1</v>
      </c>
      <c r="G1573" s="7">
        <f>IF(S1573&gt;0,RANK(S1573,(P1573:R1573,S1573:AG1573)),0)</f>
        <v>3</v>
      </c>
      <c r="H1573" s="48">
        <f t="shared" si="867"/>
        <v>1253</v>
      </c>
      <c r="I1573" s="163">
        <f t="shared" si="883"/>
        <v>0.45547073791348602</v>
      </c>
      <c r="J1573" s="2"/>
      <c r="K1573" s="2">
        <f t="shared" si="868"/>
        <v>0</v>
      </c>
      <c r="L1573" s="2">
        <f t="shared" si="869"/>
        <v>5.9978189749182113E-2</v>
      </c>
      <c r="M1573" s="2">
        <f t="shared" si="870"/>
        <v>0.60268993093420575</v>
      </c>
      <c r="N1573" s="2">
        <f t="shared" si="881"/>
        <v>0.12068338785896038</v>
      </c>
      <c r="O1573" s="2">
        <f t="shared" si="882"/>
        <v>0.21664849145765175</v>
      </c>
      <c r="Q1573" s="1">
        <v>165</v>
      </c>
      <c r="R1573" s="1">
        <v>1658</v>
      </c>
      <c r="S1573" s="1">
        <v>332</v>
      </c>
      <c r="T1573" s="1">
        <v>405</v>
      </c>
      <c r="Y1573" s="1">
        <v>191</v>
      </c>
      <c r="AI1573" s="7">
        <f t="shared" si="871"/>
        <v>2</v>
      </c>
      <c r="AJ1573" s="7">
        <f t="shared" si="872"/>
        <v>0</v>
      </c>
      <c r="AK1573" s="7">
        <f t="shared" si="873"/>
        <v>0</v>
      </c>
      <c r="AL1573" s="7">
        <f t="shared" si="874"/>
        <v>0</v>
      </c>
      <c r="AM1573" s="2">
        <f t="shared" si="875"/>
        <v>0.14721919302071973</v>
      </c>
      <c r="AN1573" s="2">
        <f t="shared" si="876"/>
        <v>0</v>
      </c>
      <c r="AO1573" s="2">
        <f t="shared" si="877"/>
        <v>0</v>
      </c>
      <c r="AP1573" s="2">
        <f t="shared" si="878"/>
        <v>0</v>
      </c>
      <c r="AR1573" t="str">
        <f t="shared" si="879"/>
        <v>Yancey</v>
      </c>
      <c r="AS1573" t="s">
        <v>878</v>
      </c>
      <c r="AT1573" s="165">
        <v>11</v>
      </c>
      <c r="AV1573" s="91">
        <v>37</v>
      </c>
      <c r="AW1573" s="93">
        <v>199</v>
      </c>
      <c r="AX1573" s="99">
        <f>AV1573*1000+AW1573</f>
        <v>37199</v>
      </c>
      <c r="AZ1573" s="7" t="s">
        <v>3053</v>
      </c>
      <c r="BA1573" t="s">
        <v>3290</v>
      </c>
    </row>
    <row r="1574" spans="1:53" collapsed="1">
      <c r="A1574" t="s">
        <v>2172</v>
      </c>
      <c r="B1574" t="s">
        <v>1136</v>
      </c>
      <c r="C1574" s="1">
        <f t="shared" si="866"/>
        <v>973206</v>
      </c>
      <c r="D1574" s="7">
        <f>IF(P1574&gt;0,RANK(P1574,(P1574:R1574,S1574:AG1574)),0)</f>
        <v>0</v>
      </c>
      <c r="E1574" s="7">
        <f>IF(Q1574&gt;0,RANK(Q1574,(P1574:R1574,S1574:AG1574)),0)</f>
        <v>4</v>
      </c>
      <c r="F1574" s="7">
        <f>IF(R1574&gt;0,RANK(R1574,(P1574:R1574,S1574:AG1574)),0)</f>
        <v>1</v>
      </c>
      <c r="G1574" s="7">
        <f>IF(S1574&gt;0,RANK(S1574,(P1574:R1574,S1574:AG1574)),0)</f>
        <v>2</v>
      </c>
      <c r="H1574" s="48">
        <f t="shared" si="867"/>
        <v>530384</v>
      </c>
      <c r="I1574" s="163">
        <f t="shared" si="883"/>
        <v>0.54498636465455408</v>
      </c>
      <c r="J1574" s="2"/>
      <c r="K1574" s="2">
        <f t="shared" si="868"/>
        <v>0</v>
      </c>
      <c r="L1574" s="2">
        <f t="shared" si="869"/>
        <v>7.641444873952688E-2</v>
      </c>
      <c r="M1574" s="2">
        <f t="shared" si="870"/>
        <v>0.65618276089543226</v>
      </c>
      <c r="N1574" s="2">
        <f t="shared" si="881"/>
        <v>0.11119639624087808</v>
      </c>
      <c r="O1574" s="2">
        <f t="shared" si="882"/>
        <v>0.15620639412416282</v>
      </c>
      <c r="Q1574" s="1">
        <f t="shared" ref="Q1574:Y1574" si="884">SUM(Q1474:Q1573)</f>
        <v>74367</v>
      </c>
      <c r="R1574" s="1">
        <f t="shared" si="884"/>
        <v>638601</v>
      </c>
      <c r="S1574" s="1">
        <f t="shared" si="884"/>
        <v>108217</v>
      </c>
      <c r="T1574" s="1">
        <f t="shared" si="884"/>
        <v>101093</v>
      </c>
      <c r="Y1574" s="1">
        <f t="shared" si="884"/>
        <v>50928</v>
      </c>
      <c r="AI1574" s="7">
        <f t="shared" si="871"/>
        <v>3</v>
      </c>
      <c r="AJ1574" s="7">
        <f t="shared" si="872"/>
        <v>0</v>
      </c>
      <c r="AK1574" s="7">
        <f t="shared" si="873"/>
        <v>0</v>
      </c>
      <c r="AL1574" s="7">
        <f t="shared" si="874"/>
        <v>0</v>
      </c>
      <c r="AM1574" s="2">
        <f t="shared" si="875"/>
        <v>0.10387626052449327</v>
      </c>
      <c r="AN1574" s="2">
        <f t="shared" si="876"/>
        <v>0</v>
      </c>
      <c r="AO1574" s="2">
        <f t="shared" si="877"/>
        <v>0</v>
      </c>
      <c r="AP1574" s="2">
        <f t="shared" si="878"/>
        <v>0</v>
      </c>
      <c r="AR1574" t="str">
        <f t="shared" si="879"/>
        <v>North Carolina</v>
      </c>
      <c r="AS1574" t="s">
        <v>1136</v>
      </c>
      <c r="AV1574" s="91">
        <v>37</v>
      </c>
      <c r="AW1574" s="93"/>
      <c r="AX1574" s="91">
        <v>37</v>
      </c>
      <c r="AZ1574" s="7" t="s">
        <v>1662</v>
      </c>
      <c r="BA1574" t="s">
        <v>3290</v>
      </c>
    </row>
    <row r="1575" spans="1:53">
      <c r="C1575" s="1"/>
      <c r="E1575" s="7"/>
      <c r="F1575" s="7"/>
      <c r="G1575" s="7"/>
      <c r="H1575" s="48"/>
      <c r="I1575" s="163"/>
      <c r="J1575" s="2"/>
      <c r="AI1575" s="7"/>
      <c r="AJ1575" s="7"/>
      <c r="AK1575" s="7"/>
      <c r="AL1575" s="7"/>
      <c r="AV1575" s="91"/>
      <c r="AW1575" s="93"/>
    </row>
    <row r="1576" spans="1:53" hidden="1" outlineLevel="1">
      <c r="A1576" t="s">
        <v>645</v>
      </c>
      <c r="B1576" t="s">
        <v>2566</v>
      </c>
      <c r="C1576" s="1">
        <f t="shared" ref="C1576:C1607" si="885">SUM(P1576:AG1576)</f>
        <v>4170</v>
      </c>
      <c r="D1576" s="7">
        <f>IF(P1576&gt;0,RANK(P1576,(P1576:R1576,S1576:AG1576)),0)</f>
        <v>6</v>
      </c>
      <c r="E1576" s="7">
        <f>IF(Q1576&gt;0,RANK(Q1576,(P1576:R1576,S1576:AG1576)),0)</f>
        <v>3</v>
      </c>
      <c r="F1576" s="7">
        <f>IF(R1576&gt;0,RANK(R1576,(P1576:R1576,S1576:AG1576)),0)</f>
        <v>2</v>
      </c>
      <c r="G1576" s="7">
        <f>IF(S1576&gt;0,RANK(S1576,(P1576:R1576,S1576:AG1576)),0)</f>
        <v>4</v>
      </c>
      <c r="H1576" s="48">
        <f t="shared" ref="H1576:H1607" si="886">MAX(P1576:Y1576)-LARGE(P1576:Y1576,2)</f>
        <v>601</v>
      </c>
      <c r="I1576" s="163">
        <f t="shared" ref="I1576:I1618" si="887">H1576/C1576</f>
        <v>0.14412470023980814</v>
      </c>
      <c r="J1576" s="2"/>
      <c r="K1576" s="2">
        <f t="shared" ref="K1576:K1607" si="888">IF($C1576=0,"-",P1576/$C1576)</f>
        <v>6.71462829736211E-3</v>
      </c>
      <c r="L1576" s="2">
        <f t="shared" ref="L1576:L1607" si="889">IF($C1576=0,"-",Q1576/$C1576)</f>
        <v>0.16426858513189449</v>
      </c>
      <c r="M1576" s="2">
        <f t="shared" ref="M1576:M1607" si="890">IF($C1576=0,"-",R1576/$C1576)</f>
        <v>0.29088729016786569</v>
      </c>
      <c r="N1576" s="2">
        <f t="shared" ref="N1576:N1615" si="891">IF($C1576=0,"-",S1576/$C1576)</f>
        <v>9.3045563549160673E-2</v>
      </c>
      <c r="O1576" s="2">
        <f t="shared" ref="O1576:O1615" si="892">IF(C1576=0,"-",(1-K1576-L1576-M1576-N1576))</f>
        <v>0.44508393285371711</v>
      </c>
      <c r="P1576" s="1">
        <v>28</v>
      </c>
      <c r="Q1576" s="1">
        <v>685</v>
      </c>
      <c r="R1576" s="1">
        <v>1213</v>
      </c>
      <c r="S1576" s="1">
        <v>388</v>
      </c>
      <c r="T1576" s="1">
        <v>1814</v>
      </c>
      <c r="U1576" s="1">
        <v>42</v>
      </c>
      <c r="AI1576" s="7">
        <f t="shared" ref="AI1576:AI1607" si="893">IF(T1576&gt;0,RANK(T1576,(P1576:Z1576)),0)</f>
        <v>1</v>
      </c>
      <c r="AJ1576" s="7">
        <f t="shared" ref="AJ1576:AJ1607" si="894">IF(U1576&gt;0,RANK(U1576,(P1576:Z1576)),0)</f>
        <v>5</v>
      </c>
      <c r="AK1576" s="7">
        <f t="shared" ref="AK1576:AK1607" si="895">IF(V1576&gt;0,RANK(V1576,(P1576:Z1576)),0)</f>
        <v>0</v>
      </c>
      <c r="AL1576" s="7">
        <f t="shared" ref="AL1576:AL1607" si="896">IF(W1576&gt;0,RANK(W1576,(P1576:Z1576)),0)</f>
        <v>0</v>
      </c>
      <c r="AM1576" s="2">
        <f t="shared" ref="AM1576:AM1607" si="897">IF($C1576=0,"-",T1576/$C1576)</f>
        <v>0.43501199040767385</v>
      </c>
      <c r="AN1576" s="2">
        <f t="shared" ref="AN1576:AN1607" si="898">IF($C1576=0,"-",U1576/$C1576)</f>
        <v>1.0071942446043165E-2</v>
      </c>
      <c r="AO1576" s="2">
        <f t="shared" ref="AO1576:AO1607" si="899">IF($C1576=0,"-",V1576/$C1576)</f>
        <v>0</v>
      </c>
      <c r="AP1576" s="2">
        <f t="shared" ref="AP1576:AP1607" si="900">IF($C1576=0,"-",W1576/$C1576)</f>
        <v>0</v>
      </c>
      <c r="AR1576" t="str">
        <f t="shared" ref="AR1576:AR1610" si="901">A1576</f>
        <v>Adams</v>
      </c>
      <c r="AS1576" t="s">
        <v>2566</v>
      </c>
      <c r="AT1576">
        <v>2</v>
      </c>
      <c r="AV1576" s="91">
        <v>39</v>
      </c>
      <c r="AW1576" s="93">
        <v>1</v>
      </c>
      <c r="AX1576" s="99">
        <f t="shared" ref="AX1576:AX1607" si="902">AV1576*1000+AW1576</f>
        <v>39001</v>
      </c>
      <c r="AZ1576" s="7" t="s">
        <v>3053</v>
      </c>
      <c r="BA1576" t="s">
        <v>3290</v>
      </c>
    </row>
    <row r="1577" spans="1:53" hidden="1" outlineLevel="1">
      <c r="A1577" t="s">
        <v>678</v>
      </c>
      <c r="B1577" t="s">
        <v>2566</v>
      </c>
      <c r="C1577" s="1">
        <f t="shared" si="885"/>
        <v>16204</v>
      </c>
      <c r="D1577" s="7">
        <f>IF(P1577&gt;0,RANK(P1577,(P1577:R1577,S1577:AG1577)),0)</f>
        <v>6</v>
      </c>
      <c r="E1577" s="7">
        <f>IF(Q1577&gt;0,RANK(Q1577,(P1577:R1577,S1577:AG1577)),0)</f>
        <v>3</v>
      </c>
      <c r="F1577" s="7">
        <f>IF(R1577&gt;0,RANK(R1577,(P1577:R1577,S1577:AG1577)),0)</f>
        <v>2</v>
      </c>
      <c r="G1577" s="7">
        <f>IF(S1577&gt;0,RANK(S1577,(P1577:R1577,S1577:AG1577)),0)</f>
        <v>4</v>
      </c>
      <c r="H1577" s="48">
        <f t="shared" si="886"/>
        <v>2138</v>
      </c>
      <c r="I1577" s="163">
        <f t="shared" si="887"/>
        <v>0.13194273019007652</v>
      </c>
      <c r="J1577" s="2"/>
      <c r="K1577" s="2">
        <f t="shared" si="888"/>
        <v>5.1839052085904712E-3</v>
      </c>
      <c r="L1577" s="2">
        <f t="shared" si="889"/>
        <v>0.1586645272772155</v>
      </c>
      <c r="M1577" s="2">
        <f t="shared" si="890"/>
        <v>0.30023450999753148</v>
      </c>
      <c r="N1577" s="2">
        <f t="shared" si="891"/>
        <v>9.5099975314737101E-2</v>
      </c>
      <c r="O1577" s="2">
        <f t="shared" si="892"/>
        <v>0.44081708220192539</v>
      </c>
      <c r="P1577" s="1">
        <v>84</v>
      </c>
      <c r="Q1577" s="1">
        <v>2571</v>
      </c>
      <c r="R1577" s="1">
        <v>4865</v>
      </c>
      <c r="S1577" s="1">
        <v>1541</v>
      </c>
      <c r="T1577" s="1">
        <v>7003</v>
      </c>
      <c r="U1577" s="1">
        <v>140</v>
      </c>
      <c r="AI1577" s="7">
        <f t="shared" si="893"/>
        <v>1</v>
      </c>
      <c r="AJ1577" s="7">
        <f t="shared" si="894"/>
        <v>5</v>
      </c>
      <c r="AK1577" s="7">
        <f t="shared" si="895"/>
        <v>0</v>
      </c>
      <c r="AL1577" s="7">
        <f t="shared" si="896"/>
        <v>0</v>
      </c>
      <c r="AM1577" s="2">
        <f t="shared" si="897"/>
        <v>0.432177240187608</v>
      </c>
      <c r="AN1577" s="2">
        <f t="shared" si="898"/>
        <v>8.6398420143174517E-3</v>
      </c>
      <c r="AO1577" s="2">
        <f t="shared" si="899"/>
        <v>0</v>
      </c>
      <c r="AP1577" s="2">
        <f t="shared" si="900"/>
        <v>0</v>
      </c>
      <c r="AR1577" t="str">
        <f t="shared" si="901"/>
        <v>Allen</v>
      </c>
      <c r="AS1577" t="s">
        <v>2566</v>
      </c>
      <c r="AT1577" s="162">
        <v>4</v>
      </c>
      <c r="AV1577" s="91">
        <v>39</v>
      </c>
      <c r="AW1577" s="93">
        <v>3</v>
      </c>
      <c r="AX1577" s="99">
        <f t="shared" si="902"/>
        <v>39003</v>
      </c>
      <c r="AZ1577" s="7" t="s">
        <v>3053</v>
      </c>
      <c r="BA1577" t="s">
        <v>3290</v>
      </c>
    </row>
    <row r="1578" spans="1:53" hidden="1" outlineLevel="1">
      <c r="A1578" t="s">
        <v>3338</v>
      </c>
      <c r="B1578" t="s">
        <v>2566</v>
      </c>
      <c r="C1578" s="1">
        <f t="shared" si="885"/>
        <v>6871</v>
      </c>
      <c r="D1578" s="7">
        <f>IF(P1578&gt;0,RANK(P1578,(P1578:R1578,S1578:AG1578)),0)</f>
        <v>6</v>
      </c>
      <c r="E1578" s="7">
        <f>IF(Q1578&gt;0,RANK(Q1578,(P1578:R1578,S1578:AG1578)),0)</f>
        <v>3</v>
      </c>
      <c r="F1578" s="7">
        <f>IF(R1578&gt;0,RANK(R1578,(P1578:R1578,S1578:AG1578)),0)</f>
        <v>2</v>
      </c>
      <c r="G1578" s="7">
        <f>IF(S1578&gt;0,RANK(S1578,(P1578:R1578,S1578:AG1578)),0)</f>
        <v>4</v>
      </c>
      <c r="H1578" s="48">
        <f t="shared" si="886"/>
        <v>73</v>
      </c>
      <c r="I1578" s="163">
        <f t="shared" si="887"/>
        <v>1.0624363265900161E-2</v>
      </c>
      <c r="J1578" s="2"/>
      <c r="K1578" s="2">
        <f t="shared" si="888"/>
        <v>5.093872798719255E-3</v>
      </c>
      <c r="L1578" s="2">
        <f t="shared" si="889"/>
        <v>0.1503420171736283</v>
      </c>
      <c r="M1578" s="2">
        <f t="shared" si="890"/>
        <v>0.35744433124727115</v>
      </c>
      <c r="N1578" s="2">
        <f t="shared" si="891"/>
        <v>0.11133750545772085</v>
      </c>
      <c r="O1578" s="2">
        <f t="shared" si="892"/>
        <v>0.37578227332266051</v>
      </c>
      <c r="P1578" s="1">
        <v>35</v>
      </c>
      <c r="Q1578" s="1">
        <v>1033</v>
      </c>
      <c r="R1578" s="1">
        <v>2456</v>
      </c>
      <c r="S1578" s="1">
        <v>765</v>
      </c>
      <c r="T1578" s="1">
        <v>2529</v>
      </c>
      <c r="U1578" s="1">
        <v>53</v>
      </c>
      <c r="AI1578" s="7">
        <f t="shared" si="893"/>
        <v>1</v>
      </c>
      <c r="AJ1578" s="7">
        <f t="shared" si="894"/>
        <v>5</v>
      </c>
      <c r="AK1578" s="7">
        <f t="shared" si="895"/>
        <v>0</v>
      </c>
      <c r="AL1578" s="7">
        <f t="shared" si="896"/>
        <v>0</v>
      </c>
      <c r="AM1578" s="2">
        <f t="shared" si="897"/>
        <v>0.36806869451317131</v>
      </c>
      <c r="AN1578" s="2">
        <f t="shared" si="898"/>
        <v>7.7135788094891576E-3</v>
      </c>
      <c r="AO1578" s="2">
        <f t="shared" si="899"/>
        <v>0</v>
      </c>
      <c r="AP1578" s="2">
        <f t="shared" si="900"/>
        <v>0</v>
      </c>
      <c r="AR1578" t="str">
        <f t="shared" si="901"/>
        <v>Ashland</v>
      </c>
      <c r="AS1578" t="s">
        <v>2566</v>
      </c>
      <c r="AT1578" s="162">
        <v>7</v>
      </c>
      <c r="AV1578" s="91">
        <v>39</v>
      </c>
      <c r="AW1578" s="93">
        <v>5</v>
      </c>
      <c r="AX1578" s="99">
        <f t="shared" si="902"/>
        <v>39005</v>
      </c>
      <c r="AZ1578" s="7" t="s">
        <v>3053</v>
      </c>
      <c r="BA1578" t="s">
        <v>3290</v>
      </c>
    </row>
    <row r="1579" spans="1:53" hidden="1" outlineLevel="1">
      <c r="A1579" t="s">
        <v>1395</v>
      </c>
      <c r="B1579" t="s">
        <v>2566</v>
      </c>
      <c r="C1579" s="1">
        <f t="shared" si="885"/>
        <v>9006</v>
      </c>
      <c r="D1579" s="7">
        <f>IF(P1579&gt;0,RANK(P1579,(P1579:R1579,S1579:AG1579)),0)</f>
        <v>6</v>
      </c>
      <c r="E1579" s="7">
        <f>IF(Q1579&gt;0,RANK(Q1579,(P1579:R1579,S1579:AG1579)),0)</f>
        <v>3</v>
      </c>
      <c r="F1579" s="7">
        <f>IF(R1579&gt;0,RANK(R1579,(P1579:R1579,S1579:AG1579)),0)</f>
        <v>2</v>
      </c>
      <c r="G1579" s="7">
        <f>IF(S1579&gt;0,RANK(S1579,(P1579:R1579,S1579:AG1579)),0)</f>
        <v>4</v>
      </c>
      <c r="H1579" s="48">
        <f t="shared" si="886"/>
        <v>119</v>
      </c>
      <c r="I1579" s="163">
        <f t="shared" si="887"/>
        <v>1.3213413280035531E-2</v>
      </c>
      <c r="J1579" s="2"/>
      <c r="K1579" s="2">
        <f t="shared" si="888"/>
        <v>5.4408172329558071E-3</v>
      </c>
      <c r="L1579" s="2">
        <f t="shared" si="889"/>
        <v>0.14135021097046413</v>
      </c>
      <c r="M1579" s="2">
        <f t="shared" si="890"/>
        <v>0.34765711747723738</v>
      </c>
      <c r="N1579" s="2">
        <f t="shared" si="891"/>
        <v>0.13857428381079281</v>
      </c>
      <c r="O1579" s="2">
        <f t="shared" si="892"/>
        <v>0.36697757050854984</v>
      </c>
      <c r="P1579" s="1">
        <v>49</v>
      </c>
      <c r="Q1579" s="1">
        <v>1273</v>
      </c>
      <c r="R1579" s="1">
        <v>3131</v>
      </c>
      <c r="S1579" s="1">
        <v>1248</v>
      </c>
      <c r="T1579" s="1">
        <v>3250</v>
      </c>
      <c r="U1579" s="1">
        <v>55</v>
      </c>
      <c r="AI1579" s="7">
        <f t="shared" si="893"/>
        <v>1</v>
      </c>
      <c r="AJ1579" s="7">
        <f t="shared" si="894"/>
        <v>5</v>
      </c>
      <c r="AK1579" s="7">
        <f t="shared" si="895"/>
        <v>0</v>
      </c>
      <c r="AL1579" s="7">
        <f t="shared" si="896"/>
        <v>0</v>
      </c>
      <c r="AM1579" s="2">
        <f t="shared" si="897"/>
        <v>0.36087053075727293</v>
      </c>
      <c r="AN1579" s="2">
        <f t="shared" si="898"/>
        <v>6.1070397512769268E-3</v>
      </c>
      <c r="AO1579" s="2">
        <f t="shared" si="899"/>
        <v>0</v>
      </c>
      <c r="AP1579" s="2">
        <f t="shared" si="900"/>
        <v>0</v>
      </c>
      <c r="AR1579" t="str">
        <f t="shared" si="901"/>
        <v>Ashtabula</v>
      </c>
      <c r="AS1579" t="s">
        <v>2566</v>
      </c>
      <c r="AT1579" s="162">
        <v>14</v>
      </c>
      <c r="AV1579" s="91">
        <v>39</v>
      </c>
      <c r="AW1579" s="93">
        <v>7</v>
      </c>
      <c r="AX1579" s="99">
        <f t="shared" si="902"/>
        <v>39007</v>
      </c>
      <c r="AZ1579" s="7" t="s">
        <v>3053</v>
      </c>
      <c r="BA1579" t="s">
        <v>3290</v>
      </c>
    </row>
    <row r="1580" spans="1:53" hidden="1" outlineLevel="1">
      <c r="A1580" t="s">
        <v>2342</v>
      </c>
      <c r="B1580" t="s">
        <v>2566</v>
      </c>
      <c r="C1580" s="1">
        <f t="shared" si="885"/>
        <v>3267</v>
      </c>
      <c r="D1580" s="7">
        <f>IF(P1580&gt;0,RANK(P1580,(P1580:R1580,S1580:AG1580)),0)</f>
        <v>6</v>
      </c>
      <c r="E1580" s="7">
        <f>IF(Q1580&gt;0,RANK(Q1580,(P1580:R1580,S1580:AG1580)),0)</f>
        <v>4</v>
      </c>
      <c r="F1580" s="7">
        <f>IF(R1580&gt;0,RANK(R1580,(P1580:R1580,S1580:AG1580)),0)</f>
        <v>2</v>
      </c>
      <c r="G1580" s="7">
        <f>IF(S1580&gt;0,RANK(S1580,(P1580:R1580,S1580:AG1580)),0)</f>
        <v>3</v>
      </c>
      <c r="H1580" s="48">
        <f t="shared" si="886"/>
        <v>67</v>
      </c>
      <c r="I1580" s="163">
        <f t="shared" si="887"/>
        <v>2.0508111417202327E-2</v>
      </c>
      <c r="J1580" s="2"/>
      <c r="K1580" s="2">
        <f t="shared" si="888"/>
        <v>7.3461891643709825E-3</v>
      </c>
      <c r="L1580" s="2">
        <f t="shared" si="889"/>
        <v>0.11876339149066421</v>
      </c>
      <c r="M1580" s="2">
        <f t="shared" si="890"/>
        <v>0.32078359351086622</v>
      </c>
      <c r="N1580" s="2">
        <f t="shared" si="891"/>
        <v>0.19834710743801653</v>
      </c>
      <c r="O1580" s="2">
        <f t="shared" si="892"/>
        <v>0.354759718396082</v>
      </c>
      <c r="P1580" s="1">
        <v>24</v>
      </c>
      <c r="Q1580" s="1">
        <v>388</v>
      </c>
      <c r="R1580" s="1">
        <v>1048</v>
      </c>
      <c r="S1580" s="1">
        <v>648</v>
      </c>
      <c r="T1580" s="1">
        <v>1115</v>
      </c>
      <c r="U1580" s="1">
        <v>44</v>
      </c>
      <c r="AI1580" s="7">
        <f t="shared" si="893"/>
        <v>1</v>
      </c>
      <c r="AJ1580" s="7">
        <f t="shared" si="894"/>
        <v>5</v>
      </c>
      <c r="AK1580" s="7">
        <f t="shared" si="895"/>
        <v>0</v>
      </c>
      <c r="AL1580" s="7">
        <f t="shared" si="896"/>
        <v>0</v>
      </c>
      <c r="AM1580" s="2">
        <f t="shared" si="897"/>
        <v>0.34129170492806854</v>
      </c>
      <c r="AN1580" s="2">
        <f t="shared" si="898"/>
        <v>1.3468013468013467E-2</v>
      </c>
      <c r="AO1580" s="2">
        <f t="shared" si="899"/>
        <v>0</v>
      </c>
      <c r="AP1580" s="2">
        <f t="shared" si="900"/>
        <v>0</v>
      </c>
      <c r="AR1580" t="str">
        <f t="shared" si="901"/>
        <v>Athens</v>
      </c>
      <c r="AS1580" t="s">
        <v>2566</v>
      </c>
      <c r="AT1580" s="162"/>
      <c r="AV1580" s="91">
        <v>39</v>
      </c>
      <c r="AW1580" s="93">
        <v>9</v>
      </c>
      <c r="AX1580" s="99">
        <f t="shared" si="902"/>
        <v>39009</v>
      </c>
      <c r="AZ1580" s="7" t="s">
        <v>3053</v>
      </c>
      <c r="BA1580" t="s">
        <v>3290</v>
      </c>
    </row>
    <row r="1581" spans="1:53" hidden="1" outlineLevel="1">
      <c r="A1581" t="s">
        <v>2359</v>
      </c>
      <c r="B1581" t="s">
        <v>2566</v>
      </c>
      <c r="C1581" s="1">
        <f t="shared" si="885"/>
        <v>6955</v>
      </c>
      <c r="D1581" s="7">
        <f>IF(P1581&gt;0,RANK(P1581,(P1581:R1581,S1581:AG1581)),0)</f>
        <v>6</v>
      </c>
      <c r="E1581" s="7">
        <f>IF(Q1581&gt;0,RANK(Q1581,(P1581:R1581,S1581:AG1581)),0)</f>
        <v>3</v>
      </c>
      <c r="F1581" s="7">
        <f>IF(R1581&gt;0,RANK(R1581,(P1581:R1581,S1581:AG1581)),0)</f>
        <v>2</v>
      </c>
      <c r="G1581" s="7">
        <f>IF(S1581&gt;0,RANK(S1581,(P1581:R1581,S1581:AG1581)),0)</f>
        <v>4</v>
      </c>
      <c r="H1581" s="48">
        <f t="shared" si="886"/>
        <v>598</v>
      </c>
      <c r="I1581" s="163">
        <f t="shared" si="887"/>
        <v>8.5981308411214957E-2</v>
      </c>
      <c r="J1581" s="2"/>
      <c r="K1581" s="2">
        <f t="shared" si="888"/>
        <v>2.3005032350826744E-3</v>
      </c>
      <c r="L1581" s="2">
        <f t="shared" si="889"/>
        <v>0.1854780733285406</v>
      </c>
      <c r="M1581" s="2">
        <f t="shared" si="890"/>
        <v>0.3150251617541337</v>
      </c>
      <c r="N1581" s="2">
        <f t="shared" si="891"/>
        <v>9.1588785046728974E-2</v>
      </c>
      <c r="O1581" s="2">
        <f t="shared" si="892"/>
        <v>0.40560747663551405</v>
      </c>
      <c r="P1581" s="1">
        <v>16</v>
      </c>
      <c r="Q1581" s="1">
        <v>1290</v>
      </c>
      <c r="R1581" s="1">
        <v>2191</v>
      </c>
      <c r="S1581" s="1">
        <v>637</v>
      </c>
      <c r="T1581" s="1">
        <v>2789</v>
      </c>
      <c r="U1581" s="1">
        <v>32</v>
      </c>
      <c r="AI1581" s="7">
        <f t="shared" si="893"/>
        <v>1</v>
      </c>
      <c r="AJ1581" s="7">
        <f t="shared" si="894"/>
        <v>5</v>
      </c>
      <c r="AK1581" s="7">
        <f t="shared" si="895"/>
        <v>0</v>
      </c>
      <c r="AL1581" s="7">
        <f t="shared" si="896"/>
        <v>0</v>
      </c>
      <c r="AM1581" s="2">
        <f t="shared" si="897"/>
        <v>0.40100647016534868</v>
      </c>
      <c r="AN1581" s="2">
        <f t="shared" si="898"/>
        <v>4.6010064701653489E-3</v>
      </c>
      <c r="AO1581" s="2">
        <f t="shared" si="899"/>
        <v>0</v>
      </c>
      <c r="AP1581" s="2">
        <f t="shared" si="900"/>
        <v>0</v>
      </c>
      <c r="AR1581" t="str">
        <f t="shared" si="901"/>
        <v>Auglaize</v>
      </c>
      <c r="AS1581" t="s">
        <v>2566</v>
      </c>
      <c r="AT1581" s="162">
        <v>4</v>
      </c>
      <c r="AV1581" s="91">
        <v>39</v>
      </c>
      <c r="AW1581" s="93">
        <v>11</v>
      </c>
      <c r="AX1581" s="99">
        <f t="shared" si="902"/>
        <v>39011</v>
      </c>
      <c r="AZ1581" s="7" t="s">
        <v>3053</v>
      </c>
      <c r="BA1581" t="s">
        <v>3290</v>
      </c>
    </row>
    <row r="1582" spans="1:53" hidden="1" outlineLevel="1">
      <c r="A1582" t="s">
        <v>1345</v>
      </c>
      <c r="B1582" t="s">
        <v>2566</v>
      </c>
      <c r="C1582" s="1">
        <f t="shared" si="885"/>
        <v>5286</v>
      </c>
      <c r="D1582" s="7">
        <f>IF(P1582&gt;0,RANK(P1582,(P1582:R1582,S1582:AG1582)),0)</f>
        <v>6</v>
      </c>
      <c r="E1582" s="7">
        <f>IF(Q1582&gt;0,RANK(Q1582,(P1582:R1582,S1582:AG1582)),0)</f>
        <v>3</v>
      </c>
      <c r="F1582" s="7">
        <f>IF(R1582&gt;0,RANK(R1582,(P1582:R1582,S1582:AG1582)),0)</f>
        <v>2</v>
      </c>
      <c r="G1582" s="7">
        <f>IF(S1582&gt;0,RANK(S1582,(P1582:R1582,S1582:AG1582)),0)</f>
        <v>4</v>
      </c>
      <c r="H1582" s="48">
        <f t="shared" si="886"/>
        <v>1161</v>
      </c>
      <c r="I1582" s="163">
        <f t="shared" si="887"/>
        <v>0.21963677639046539</v>
      </c>
      <c r="J1582" s="2"/>
      <c r="K1582" s="2">
        <f t="shared" si="888"/>
        <v>3.2160423760877791E-3</v>
      </c>
      <c r="L1582" s="2">
        <f t="shared" si="889"/>
        <v>0.12031782065834279</v>
      </c>
      <c r="M1582" s="2">
        <f t="shared" si="890"/>
        <v>0.29455164585698068</v>
      </c>
      <c r="N1582" s="2">
        <f t="shared" si="891"/>
        <v>5.9402194475974272E-2</v>
      </c>
      <c r="O1582" s="2">
        <f t="shared" si="892"/>
        <v>0.52251229663261456</v>
      </c>
      <c r="P1582" s="1">
        <v>17</v>
      </c>
      <c r="Q1582" s="1">
        <v>636</v>
      </c>
      <c r="R1582" s="1">
        <v>1557</v>
      </c>
      <c r="S1582" s="1">
        <v>314</v>
      </c>
      <c r="T1582" s="1">
        <v>2718</v>
      </c>
      <c r="U1582" s="1">
        <v>44</v>
      </c>
      <c r="AI1582" s="7">
        <f t="shared" si="893"/>
        <v>1</v>
      </c>
      <c r="AJ1582" s="7">
        <f t="shared" si="894"/>
        <v>5</v>
      </c>
      <c r="AK1582" s="7">
        <f t="shared" si="895"/>
        <v>0</v>
      </c>
      <c r="AL1582" s="7">
        <f t="shared" si="896"/>
        <v>0</v>
      </c>
      <c r="AM1582" s="2">
        <f t="shared" si="897"/>
        <v>0.5141884222474461</v>
      </c>
      <c r="AN1582" s="2">
        <f t="shared" si="898"/>
        <v>8.3238743851683696E-3</v>
      </c>
      <c r="AO1582" s="2">
        <f t="shared" si="899"/>
        <v>0</v>
      </c>
      <c r="AP1582" s="2">
        <f t="shared" si="900"/>
        <v>0</v>
      </c>
      <c r="AR1582" t="str">
        <f t="shared" si="901"/>
        <v>Belmont</v>
      </c>
      <c r="AS1582" t="s">
        <v>2566</v>
      </c>
      <c r="AT1582" s="162">
        <v>6</v>
      </c>
      <c r="AV1582" s="91">
        <v>39</v>
      </c>
      <c r="AW1582" s="93">
        <v>13</v>
      </c>
      <c r="AX1582" s="99">
        <f t="shared" si="902"/>
        <v>39013</v>
      </c>
      <c r="AZ1582" s="7" t="s">
        <v>3053</v>
      </c>
      <c r="BA1582" t="s">
        <v>3290</v>
      </c>
    </row>
    <row r="1583" spans="1:53" hidden="1" outlineLevel="1">
      <c r="A1583" t="s">
        <v>2705</v>
      </c>
      <c r="B1583" t="s">
        <v>2566</v>
      </c>
      <c r="C1583" s="1">
        <f t="shared" si="885"/>
        <v>5898</v>
      </c>
      <c r="D1583" s="7">
        <f>IF(P1583&gt;0,RANK(P1583,(P1583:R1583,S1583:AG1583)),0)</f>
        <v>6</v>
      </c>
      <c r="E1583" s="7">
        <f>IF(Q1583&gt;0,RANK(Q1583,(P1583:R1583,S1583:AG1583)),0)</f>
        <v>3</v>
      </c>
      <c r="F1583" s="7">
        <f>IF(R1583&gt;0,RANK(R1583,(P1583:R1583,S1583:AG1583)),0)</f>
        <v>2</v>
      </c>
      <c r="G1583" s="7">
        <f>IF(S1583&gt;0,RANK(S1583,(P1583:R1583,S1583:AG1583)),0)</f>
        <v>4</v>
      </c>
      <c r="H1583" s="48">
        <f t="shared" si="886"/>
        <v>1190</v>
      </c>
      <c r="I1583" s="163">
        <f t="shared" si="887"/>
        <v>0.20176330959647337</v>
      </c>
      <c r="J1583" s="2"/>
      <c r="K1583" s="2">
        <f t="shared" si="888"/>
        <v>3.7300779925398442E-3</v>
      </c>
      <c r="L1583" s="2">
        <f t="shared" si="889"/>
        <v>0.13360461173279078</v>
      </c>
      <c r="M1583" s="2">
        <f t="shared" si="890"/>
        <v>0.27907765344184471</v>
      </c>
      <c r="N1583" s="2">
        <f t="shared" si="891"/>
        <v>9.3591047812817907E-2</v>
      </c>
      <c r="O1583" s="2">
        <f t="shared" si="892"/>
        <v>0.48999660902000675</v>
      </c>
      <c r="P1583" s="1">
        <v>22</v>
      </c>
      <c r="Q1583" s="1">
        <v>788</v>
      </c>
      <c r="R1583" s="1">
        <v>1646</v>
      </c>
      <c r="S1583" s="1">
        <v>552</v>
      </c>
      <c r="T1583" s="1">
        <v>2836</v>
      </c>
      <c r="U1583" s="1">
        <v>54</v>
      </c>
      <c r="AI1583" s="7">
        <f t="shared" si="893"/>
        <v>1</v>
      </c>
      <c r="AJ1583" s="7">
        <f t="shared" si="894"/>
        <v>5</v>
      </c>
      <c r="AK1583" s="7">
        <f t="shared" si="895"/>
        <v>0</v>
      </c>
      <c r="AL1583" s="7">
        <f t="shared" si="896"/>
        <v>0</v>
      </c>
      <c r="AM1583" s="2">
        <f t="shared" si="897"/>
        <v>0.48084096303831808</v>
      </c>
      <c r="AN1583" s="2">
        <f t="shared" si="898"/>
        <v>9.1556459816887082E-3</v>
      </c>
      <c r="AO1583" s="2">
        <f t="shared" si="899"/>
        <v>0</v>
      </c>
      <c r="AP1583" s="2">
        <f t="shared" si="900"/>
        <v>0</v>
      </c>
      <c r="AR1583" t="str">
        <f t="shared" si="901"/>
        <v>Brown</v>
      </c>
      <c r="AS1583" t="s">
        <v>2566</v>
      </c>
      <c r="AT1583" s="162">
        <v>2</v>
      </c>
      <c r="AV1583" s="91">
        <v>39</v>
      </c>
      <c r="AW1583" s="93">
        <v>15</v>
      </c>
      <c r="AX1583" s="99">
        <f t="shared" si="902"/>
        <v>39015</v>
      </c>
      <c r="AZ1583" s="7" t="s">
        <v>3053</v>
      </c>
      <c r="BA1583" t="s">
        <v>3290</v>
      </c>
    </row>
    <row r="1584" spans="1:53" hidden="1" outlineLevel="1">
      <c r="A1584" t="s">
        <v>626</v>
      </c>
      <c r="B1584" t="s">
        <v>2566</v>
      </c>
      <c r="C1584" s="1">
        <f t="shared" si="885"/>
        <v>38207</v>
      </c>
      <c r="D1584" s="7">
        <f>IF(P1584&gt;0,RANK(P1584,(P1584:R1584,S1584:AG1584)),0)</f>
        <v>6</v>
      </c>
      <c r="E1584" s="7">
        <f>IF(Q1584&gt;0,RANK(Q1584,(P1584:R1584,S1584:AG1584)),0)</f>
        <v>3</v>
      </c>
      <c r="F1584" s="7">
        <f>IF(R1584&gt;0,RANK(R1584,(P1584:R1584,S1584:AG1584)),0)</f>
        <v>1</v>
      </c>
      <c r="G1584" s="7">
        <f>IF(S1584&gt;0,RANK(S1584,(P1584:R1584,S1584:AG1584)),0)</f>
        <v>4</v>
      </c>
      <c r="H1584" s="48">
        <f t="shared" si="886"/>
        <v>2853</v>
      </c>
      <c r="I1584" s="163">
        <f t="shared" si="887"/>
        <v>7.4672180490486031E-2</v>
      </c>
      <c r="J1584" s="2"/>
      <c r="K1584" s="2">
        <f t="shared" si="888"/>
        <v>3.8474625068704686E-3</v>
      </c>
      <c r="L1584" s="2">
        <f t="shared" si="889"/>
        <v>0.15936870207030127</v>
      </c>
      <c r="M1584" s="2">
        <f t="shared" si="890"/>
        <v>0.41858821681890751</v>
      </c>
      <c r="N1584" s="2">
        <f t="shared" si="891"/>
        <v>7.0379773339963883E-2</v>
      </c>
      <c r="O1584" s="2">
        <f t="shared" si="892"/>
        <v>0.34781584526395681</v>
      </c>
      <c r="P1584" s="1">
        <v>147</v>
      </c>
      <c r="Q1584" s="1">
        <v>6089</v>
      </c>
      <c r="R1584" s="1">
        <v>15993</v>
      </c>
      <c r="S1584" s="1">
        <v>2689</v>
      </c>
      <c r="T1584" s="1">
        <v>13140</v>
      </c>
      <c r="U1584" s="1">
        <v>149</v>
      </c>
      <c r="AI1584" s="7">
        <f t="shared" si="893"/>
        <v>2</v>
      </c>
      <c r="AJ1584" s="7">
        <f t="shared" si="894"/>
        <v>5</v>
      </c>
      <c r="AK1584" s="7">
        <f t="shared" si="895"/>
        <v>0</v>
      </c>
      <c r="AL1584" s="7">
        <f t="shared" si="896"/>
        <v>0</v>
      </c>
      <c r="AM1584" s="2">
        <f t="shared" si="897"/>
        <v>0.34391603632842149</v>
      </c>
      <c r="AN1584" s="2">
        <f t="shared" si="898"/>
        <v>3.899808935535373E-3</v>
      </c>
      <c r="AO1584" s="2">
        <f t="shared" si="899"/>
        <v>0</v>
      </c>
      <c r="AP1584" s="2">
        <f t="shared" si="900"/>
        <v>0</v>
      </c>
      <c r="AR1584" t="str">
        <f t="shared" si="901"/>
        <v>Butler</v>
      </c>
      <c r="AS1584" t="s">
        <v>2566</v>
      </c>
      <c r="AT1584" s="162">
        <v>8</v>
      </c>
      <c r="AV1584" s="91">
        <v>39</v>
      </c>
      <c r="AW1584" s="93">
        <v>17</v>
      </c>
      <c r="AX1584" s="99">
        <f t="shared" si="902"/>
        <v>39017</v>
      </c>
      <c r="AZ1584" s="7" t="s">
        <v>3053</v>
      </c>
      <c r="BA1584" t="s">
        <v>3290</v>
      </c>
    </row>
    <row r="1585" spans="1:53" hidden="1" outlineLevel="1">
      <c r="A1585" t="s">
        <v>1837</v>
      </c>
      <c r="B1585" t="s">
        <v>2566</v>
      </c>
      <c r="C1585" s="1">
        <f t="shared" si="885"/>
        <v>3524</v>
      </c>
      <c r="D1585" s="7">
        <f>IF(P1585&gt;0,RANK(P1585,(P1585:R1585,S1585:AG1585)),0)</f>
        <v>6</v>
      </c>
      <c r="E1585" s="7">
        <f>IF(Q1585&gt;0,RANK(Q1585,(P1585:R1585,S1585:AG1585)),0)</f>
        <v>3</v>
      </c>
      <c r="F1585" s="7">
        <f>IF(R1585&gt;0,RANK(R1585,(P1585:R1585,S1585:AG1585)),0)</f>
        <v>2</v>
      </c>
      <c r="G1585" s="7">
        <f>IF(S1585&gt;0,RANK(S1585,(P1585:R1585,S1585:AG1585)),0)</f>
        <v>4</v>
      </c>
      <c r="H1585" s="48">
        <f t="shared" si="886"/>
        <v>398</v>
      </c>
      <c r="I1585" s="163">
        <f t="shared" si="887"/>
        <v>0.11293984108967083</v>
      </c>
      <c r="J1585" s="2"/>
      <c r="K1585" s="2">
        <f t="shared" si="888"/>
        <v>8.7968217934165718E-3</v>
      </c>
      <c r="L1585" s="2">
        <f t="shared" si="889"/>
        <v>0.15437003405221339</v>
      </c>
      <c r="M1585" s="2">
        <f t="shared" si="890"/>
        <v>0.3039160045402951</v>
      </c>
      <c r="N1585" s="2">
        <f t="shared" si="891"/>
        <v>0.10272417707150965</v>
      </c>
      <c r="O1585" s="2">
        <f t="shared" si="892"/>
        <v>0.43019296254256528</v>
      </c>
      <c r="P1585" s="1">
        <v>31</v>
      </c>
      <c r="Q1585" s="1">
        <v>544</v>
      </c>
      <c r="R1585" s="1">
        <v>1071</v>
      </c>
      <c r="S1585" s="1">
        <v>362</v>
      </c>
      <c r="T1585" s="1">
        <v>1469</v>
      </c>
      <c r="U1585" s="1">
        <v>47</v>
      </c>
      <c r="AI1585" s="7">
        <f t="shared" si="893"/>
        <v>1</v>
      </c>
      <c r="AJ1585" s="7">
        <f t="shared" si="894"/>
        <v>5</v>
      </c>
      <c r="AK1585" s="7">
        <f t="shared" si="895"/>
        <v>0</v>
      </c>
      <c r="AL1585" s="7">
        <f t="shared" si="896"/>
        <v>0</v>
      </c>
      <c r="AM1585" s="2">
        <f t="shared" si="897"/>
        <v>0.41685584562996597</v>
      </c>
      <c r="AN1585" s="2">
        <f t="shared" si="898"/>
        <v>1.3337116912599319E-2</v>
      </c>
      <c r="AO1585" s="2">
        <f t="shared" si="899"/>
        <v>0</v>
      </c>
      <c r="AP1585" s="2">
        <f t="shared" si="900"/>
        <v>0</v>
      </c>
      <c r="AR1585" t="str">
        <f t="shared" si="901"/>
        <v>Carroll</v>
      </c>
      <c r="AS1585" t="s">
        <v>2566</v>
      </c>
      <c r="AT1585" s="162">
        <v>6</v>
      </c>
      <c r="AV1585" s="91">
        <v>39</v>
      </c>
      <c r="AW1585" s="93">
        <v>19</v>
      </c>
      <c r="AX1585" s="99">
        <f t="shared" si="902"/>
        <v>39019</v>
      </c>
      <c r="AZ1585" s="7" t="s">
        <v>3053</v>
      </c>
      <c r="BA1585" t="s">
        <v>3290</v>
      </c>
    </row>
    <row r="1586" spans="1:53" hidden="1" outlineLevel="1">
      <c r="A1586" t="s">
        <v>3350</v>
      </c>
      <c r="B1586" t="s">
        <v>2566</v>
      </c>
      <c r="C1586" s="1">
        <f t="shared" si="885"/>
        <v>6154</v>
      </c>
      <c r="D1586" s="7">
        <f>IF(P1586&gt;0,RANK(P1586,(P1586:R1586,S1586:AG1586)),0)</f>
        <v>6</v>
      </c>
      <c r="E1586" s="7">
        <f>IF(Q1586&gt;0,RANK(Q1586,(P1586:R1586,S1586:AG1586)),0)</f>
        <v>3</v>
      </c>
      <c r="F1586" s="7">
        <f>IF(R1586&gt;0,RANK(R1586,(P1586:R1586,S1586:AG1586)),0)</f>
        <v>2</v>
      </c>
      <c r="G1586" s="7">
        <f>IF(S1586&gt;0,RANK(S1586,(P1586:R1586,S1586:AG1586)),0)</f>
        <v>4</v>
      </c>
      <c r="H1586" s="48">
        <f t="shared" si="886"/>
        <v>555</v>
      </c>
      <c r="I1586" s="163">
        <f t="shared" si="887"/>
        <v>9.0185245368865782E-2</v>
      </c>
      <c r="J1586" s="2"/>
      <c r="K1586" s="2">
        <f t="shared" si="888"/>
        <v>6.4998375040623982E-3</v>
      </c>
      <c r="L1586" s="2">
        <f t="shared" si="889"/>
        <v>0.19840753981150472</v>
      </c>
      <c r="M1586" s="2">
        <f t="shared" si="890"/>
        <v>0.30126746831329215</v>
      </c>
      <c r="N1586" s="2">
        <f t="shared" si="891"/>
        <v>9.1810204744881371E-2</v>
      </c>
      <c r="O1586" s="2">
        <f t="shared" si="892"/>
        <v>0.40201494962625939</v>
      </c>
      <c r="P1586" s="1">
        <v>40</v>
      </c>
      <c r="Q1586" s="1">
        <v>1221</v>
      </c>
      <c r="R1586" s="1">
        <v>1854</v>
      </c>
      <c r="S1586" s="1">
        <v>565</v>
      </c>
      <c r="T1586" s="1">
        <v>2409</v>
      </c>
      <c r="U1586" s="1">
        <v>65</v>
      </c>
      <c r="AI1586" s="7">
        <f t="shared" si="893"/>
        <v>1</v>
      </c>
      <c r="AJ1586" s="7">
        <f t="shared" si="894"/>
        <v>5</v>
      </c>
      <c r="AK1586" s="7">
        <f t="shared" si="895"/>
        <v>0</v>
      </c>
      <c r="AL1586" s="7">
        <f t="shared" si="896"/>
        <v>0</v>
      </c>
      <c r="AM1586" s="2">
        <f t="shared" si="897"/>
        <v>0.39145271368215795</v>
      </c>
      <c r="AN1586" s="2">
        <f t="shared" si="898"/>
        <v>1.0562235944101397E-2</v>
      </c>
      <c r="AO1586" s="2">
        <f t="shared" si="899"/>
        <v>0</v>
      </c>
      <c r="AP1586" s="2">
        <f t="shared" si="900"/>
        <v>0</v>
      </c>
      <c r="AR1586" t="str">
        <f t="shared" si="901"/>
        <v>Champaign</v>
      </c>
      <c r="AS1586" t="s">
        <v>2566</v>
      </c>
      <c r="AT1586" s="162">
        <v>4</v>
      </c>
      <c r="AV1586" s="91">
        <v>39</v>
      </c>
      <c r="AW1586" s="93">
        <v>21</v>
      </c>
      <c r="AX1586" s="99">
        <f t="shared" si="902"/>
        <v>39021</v>
      </c>
      <c r="AZ1586" s="7" t="s">
        <v>3053</v>
      </c>
      <c r="BA1586" t="s">
        <v>3290</v>
      </c>
    </row>
    <row r="1587" spans="1:53" hidden="1" outlineLevel="1">
      <c r="A1587" t="s">
        <v>97</v>
      </c>
      <c r="B1587" t="s">
        <v>2566</v>
      </c>
      <c r="C1587" s="1">
        <f t="shared" si="885"/>
        <v>14545</v>
      </c>
      <c r="D1587" s="7">
        <f>IF(P1587&gt;0,RANK(P1587,(P1587:R1587,S1587:AG1587)),0)</f>
        <v>6</v>
      </c>
      <c r="E1587" s="7">
        <f>IF(Q1587&gt;0,RANK(Q1587,(P1587:R1587,S1587:AG1587)),0)</f>
        <v>3</v>
      </c>
      <c r="F1587" s="7">
        <f>IF(R1587&gt;0,RANK(R1587,(P1587:R1587,S1587:AG1587)),0)</f>
        <v>2</v>
      </c>
      <c r="G1587" s="7">
        <f>IF(S1587&gt;0,RANK(S1587,(P1587:R1587,S1587:AG1587)),0)</f>
        <v>4</v>
      </c>
      <c r="H1587" s="48">
        <f t="shared" si="886"/>
        <v>350</v>
      </c>
      <c r="I1587" s="163">
        <f t="shared" si="887"/>
        <v>2.4063251976624268E-2</v>
      </c>
      <c r="J1587" s="2"/>
      <c r="K1587" s="2">
        <f t="shared" si="888"/>
        <v>4.125128910278446E-3</v>
      </c>
      <c r="L1587" s="2">
        <f t="shared" si="889"/>
        <v>0.20061876933654177</v>
      </c>
      <c r="M1587" s="2">
        <f t="shared" si="890"/>
        <v>0.34376074252320388</v>
      </c>
      <c r="N1587" s="2">
        <f t="shared" si="891"/>
        <v>7.7208662770711589E-2</v>
      </c>
      <c r="O1587" s="2">
        <f t="shared" si="892"/>
        <v>0.37428669645926427</v>
      </c>
      <c r="P1587" s="1">
        <v>60</v>
      </c>
      <c r="Q1587" s="1">
        <v>2918</v>
      </c>
      <c r="R1587" s="1">
        <v>5000</v>
      </c>
      <c r="S1587" s="1">
        <v>1123</v>
      </c>
      <c r="T1587" s="1">
        <v>5350</v>
      </c>
      <c r="U1587" s="1">
        <v>94</v>
      </c>
      <c r="AI1587" s="7">
        <f t="shared" si="893"/>
        <v>1</v>
      </c>
      <c r="AJ1587" s="7">
        <f t="shared" si="894"/>
        <v>5</v>
      </c>
      <c r="AK1587" s="7">
        <f t="shared" si="895"/>
        <v>0</v>
      </c>
      <c r="AL1587" s="7">
        <f t="shared" si="896"/>
        <v>0</v>
      </c>
      <c r="AM1587" s="2">
        <f t="shared" si="897"/>
        <v>0.36782399449982811</v>
      </c>
      <c r="AN1587" s="2">
        <f t="shared" si="898"/>
        <v>6.4627019594362322E-3</v>
      </c>
      <c r="AO1587" s="2">
        <f t="shared" si="899"/>
        <v>0</v>
      </c>
      <c r="AP1587" s="2">
        <f t="shared" si="900"/>
        <v>0</v>
      </c>
      <c r="AR1587" t="str">
        <f t="shared" si="901"/>
        <v>Clark</v>
      </c>
      <c r="AS1587" t="s">
        <v>2566</v>
      </c>
      <c r="AT1587" s="162">
        <v>8</v>
      </c>
      <c r="AV1587" s="91">
        <v>39</v>
      </c>
      <c r="AW1587" s="93">
        <v>23</v>
      </c>
      <c r="AX1587" s="99">
        <f t="shared" si="902"/>
        <v>39023</v>
      </c>
      <c r="AZ1587" s="7" t="s">
        <v>3053</v>
      </c>
      <c r="BA1587" t="s">
        <v>3290</v>
      </c>
    </row>
    <row r="1588" spans="1:53" hidden="1" outlineLevel="1">
      <c r="A1588" t="s">
        <v>2049</v>
      </c>
      <c r="B1588" t="s">
        <v>2566</v>
      </c>
      <c r="C1588" s="1">
        <f t="shared" si="885"/>
        <v>29107</v>
      </c>
      <c r="D1588" s="7">
        <f>IF(P1588&gt;0,RANK(P1588,(P1588:R1588,S1588:AG1588)),0)</f>
        <v>6</v>
      </c>
      <c r="E1588" s="7">
        <f>IF(Q1588&gt;0,RANK(Q1588,(P1588:R1588,S1588:AG1588)),0)</f>
        <v>3</v>
      </c>
      <c r="F1588" s="7">
        <f>IF(R1588&gt;0,RANK(R1588,(P1588:R1588,S1588:AG1588)),0)</f>
        <v>1</v>
      </c>
      <c r="G1588" s="7">
        <f>IF(S1588&gt;0,RANK(S1588,(P1588:R1588,S1588:AG1588)),0)</f>
        <v>4</v>
      </c>
      <c r="H1588" s="48">
        <f t="shared" si="886"/>
        <v>911</v>
      </c>
      <c r="I1588" s="163">
        <f t="shared" si="887"/>
        <v>3.1298313120555192E-2</v>
      </c>
      <c r="J1588" s="2"/>
      <c r="K1588" s="2">
        <f t="shared" si="888"/>
        <v>4.1914316143882918E-3</v>
      </c>
      <c r="L1588" s="2">
        <f t="shared" si="889"/>
        <v>0.15178479403579895</v>
      </c>
      <c r="M1588" s="2">
        <f t="shared" si="890"/>
        <v>0.38870374823925519</v>
      </c>
      <c r="N1588" s="2">
        <f t="shared" si="891"/>
        <v>9.33452434122376E-2</v>
      </c>
      <c r="O1588" s="2">
        <f t="shared" si="892"/>
        <v>0.36197478269832001</v>
      </c>
      <c r="P1588" s="1">
        <v>122</v>
      </c>
      <c r="Q1588" s="1">
        <v>4418</v>
      </c>
      <c r="R1588" s="1">
        <v>11314</v>
      </c>
      <c r="S1588" s="1">
        <v>2717</v>
      </c>
      <c r="T1588" s="1">
        <v>10403</v>
      </c>
      <c r="U1588" s="1">
        <v>133</v>
      </c>
      <c r="AI1588" s="7">
        <f t="shared" si="893"/>
        <v>2</v>
      </c>
      <c r="AJ1588" s="7">
        <f t="shared" si="894"/>
        <v>5</v>
      </c>
      <c r="AK1588" s="7">
        <f t="shared" si="895"/>
        <v>0</v>
      </c>
      <c r="AL1588" s="7">
        <f t="shared" si="896"/>
        <v>0</v>
      </c>
      <c r="AM1588" s="2">
        <f t="shared" si="897"/>
        <v>0.35740543511869999</v>
      </c>
      <c r="AN1588" s="2">
        <f t="shared" si="898"/>
        <v>4.5693475796200226E-3</v>
      </c>
      <c r="AO1588" s="2">
        <f t="shared" si="899"/>
        <v>0</v>
      </c>
      <c r="AP1588" s="2">
        <f t="shared" si="900"/>
        <v>0</v>
      </c>
      <c r="AR1588" t="str">
        <f t="shared" si="901"/>
        <v>Clermont</v>
      </c>
      <c r="AS1588" t="s">
        <v>2566</v>
      </c>
      <c r="AT1588" s="162">
        <v>2</v>
      </c>
      <c r="AV1588" s="91">
        <v>39</v>
      </c>
      <c r="AW1588" s="93">
        <v>25</v>
      </c>
      <c r="AX1588" s="99">
        <f t="shared" si="902"/>
        <v>39025</v>
      </c>
      <c r="AZ1588" s="7" t="s">
        <v>3053</v>
      </c>
      <c r="BA1588" t="s">
        <v>3290</v>
      </c>
    </row>
    <row r="1589" spans="1:53" hidden="1" outlineLevel="1">
      <c r="A1589" t="s">
        <v>2325</v>
      </c>
      <c r="B1589" t="s">
        <v>2566</v>
      </c>
      <c r="C1589" s="1">
        <f t="shared" si="885"/>
        <v>6539</v>
      </c>
      <c r="D1589" s="7">
        <f>IF(P1589&gt;0,RANK(P1589,(P1589:R1589,S1589:AG1589)),0)</f>
        <v>6</v>
      </c>
      <c r="E1589" s="7">
        <f>IF(Q1589&gt;0,RANK(Q1589,(P1589:R1589,S1589:AG1589)),0)</f>
        <v>3</v>
      </c>
      <c r="F1589" s="7">
        <f>IF(R1589&gt;0,RANK(R1589,(P1589:R1589,S1589:AG1589)),0)</f>
        <v>2</v>
      </c>
      <c r="G1589" s="7">
        <f>IF(S1589&gt;0,RANK(S1589,(P1589:R1589,S1589:AG1589)),0)</f>
        <v>4</v>
      </c>
      <c r="H1589" s="48">
        <f t="shared" si="886"/>
        <v>59</v>
      </c>
      <c r="I1589" s="163">
        <f t="shared" si="887"/>
        <v>9.022786358770454E-3</v>
      </c>
      <c r="J1589" s="2"/>
      <c r="K1589" s="2">
        <f t="shared" si="888"/>
        <v>5.8112861293775804E-3</v>
      </c>
      <c r="L1589" s="2">
        <f t="shared" si="889"/>
        <v>0.17372686955191927</v>
      </c>
      <c r="M1589" s="2">
        <f t="shared" si="890"/>
        <v>0.35112402508028751</v>
      </c>
      <c r="N1589" s="2">
        <f t="shared" si="891"/>
        <v>0.10093286435234745</v>
      </c>
      <c r="O1589" s="2">
        <f t="shared" si="892"/>
        <v>0.36840495488606823</v>
      </c>
      <c r="P1589" s="1">
        <v>38</v>
      </c>
      <c r="Q1589" s="1">
        <v>1136</v>
      </c>
      <c r="R1589" s="1">
        <v>2296</v>
      </c>
      <c r="S1589" s="1">
        <v>660</v>
      </c>
      <c r="T1589" s="1">
        <v>2355</v>
      </c>
      <c r="U1589" s="1">
        <v>54</v>
      </c>
      <c r="AI1589" s="7">
        <f t="shared" si="893"/>
        <v>1</v>
      </c>
      <c r="AJ1589" s="7">
        <f t="shared" si="894"/>
        <v>5</v>
      </c>
      <c r="AK1589" s="7">
        <f t="shared" si="895"/>
        <v>0</v>
      </c>
      <c r="AL1589" s="7">
        <f t="shared" si="896"/>
        <v>0</v>
      </c>
      <c r="AM1589" s="2">
        <f t="shared" si="897"/>
        <v>0.36014681143905797</v>
      </c>
      <c r="AN1589" s="2">
        <f t="shared" si="898"/>
        <v>8.2581434470102456E-3</v>
      </c>
      <c r="AO1589" s="2">
        <f t="shared" si="899"/>
        <v>0</v>
      </c>
      <c r="AP1589" s="2">
        <f t="shared" si="900"/>
        <v>0</v>
      </c>
      <c r="AR1589" t="str">
        <f t="shared" si="901"/>
        <v>Clinton</v>
      </c>
      <c r="AS1589" t="s">
        <v>2566</v>
      </c>
      <c r="AT1589" s="162">
        <v>15</v>
      </c>
      <c r="AV1589" s="91">
        <v>39</v>
      </c>
      <c r="AW1589" s="93">
        <v>27</v>
      </c>
      <c r="AX1589" s="99">
        <f t="shared" si="902"/>
        <v>39027</v>
      </c>
      <c r="AZ1589" s="7" t="s">
        <v>3053</v>
      </c>
      <c r="BA1589" t="s">
        <v>3290</v>
      </c>
    </row>
    <row r="1590" spans="1:53" hidden="1" outlineLevel="1">
      <c r="A1590" t="s">
        <v>2611</v>
      </c>
      <c r="B1590" t="s">
        <v>2566</v>
      </c>
      <c r="C1590" s="1">
        <f t="shared" si="885"/>
        <v>10795</v>
      </c>
      <c r="D1590" s="7">
        <f>IF(P1590&gt;0,RANK(P1590,(P1590:R1590,S1590:AG1590)),0)</f>
        <v>6</v>
      </c>
      <c r="E1590" s="7">
        <f>IF(Q1590&gt;0,RANK(Q1590,(P1590:R1590,S1590:AG1590)),0)</f>
        <v>3</v>
      </c>
      <c r="F1590" s="7">
        <f>IF(R1590&gt;0,RANK(R1590,(P1590:R1590,S1590:AG1590)),0)</f>
        <v>2</v>
      </c>
      <c r="G1590" s="7">
        <f>IF(S1590&gt;0,RANK(S1590,(P1590:R1590,S1590:AG1590)),0)</f>
        <v>4</v>
      </c>
      <c r="H1590" s="48">
        <f t="shared" si="886"/>
        <v>1633</v>
      </c>
      <c r="I1590" s="163">
        <f t="shared" si="887"/>
        <v>0.15127373784159334</v>
      </c>
      <c r="J1590" s="2"/>
      <c r="K1590" s="2">
        <f t="shared" si="888"/>
        <v>6.1139416396479851E-3</v>
      </c>
      <c r="L1590" s="2">
        <f t="shared" si="889"/>
        <v>0.17026401111625752</v>
      </c>
      <c r="M1590" s="2">
        <f t="shared" si="890"/>
        <v>0.27744326076887449</v>
      </c>
      <c r="N1590" s="2">
        <f t="shared" si="891"/>
        <v>0.1110699397869384</v>
      </c>
      <c r="O1590" s="2">
        <f t="shared" si="892"/>
        <v>0.43510884668828159</v>
      </c>
      <c r="P1590" s="1">
        <v>66</v>
      </c>
      <c r="Q1590" s="1">
        <v>1838</v>
      </c>
      <c r="R1590" s="1">
        <v>2995</v>
      </c>
      <c r="S1590" s="1">
        <v>1199</v>
      </c>
      <c r="T1590" s="1">
        <v>4628</v>
      </c>
      <c r="U1590" s="1">
        <v>69</v>
      </c>
      <c r="AI1590" s="7">
        <f t="shared" si="893"/>
        <v>1</v>
      </c>
      <c r="AJ1590" s="7">
        <f t="shared" si="894"/>
        <v>5</v>
      </c>
      <c r="AK1590" s="7">
        <f t="shared" si="895"/>
        <v>0</v>
      </c>
      <c r="AL1590" s="7">
        <f t="shared" si="896"/>
        <v>0</v>
      </c>
      <c r="AM1590" s="2">
        <f t="shared" si="897"/>
        <v>0.4287169986104678</v>
      </c>
      <c r="AN1590" s="2">
        <f t="shared" si="898"/>
        <v>6.3918480778138026E-3</v>
      </c>
      <c r="AO1590" s="2">
        <f t="shared" si="899"/>
        <v>0</v>
      </c>
      <c r="AP1590" s="2">
        <f t="shared" si="900"/>
        <v>0</v>
      </c>
      <c r="AR1590" t="str">
        <f t="shared" si="901"/>
        <v>Columbiana</v>
      </c>
      <c r="AS1590" t="s">
        <v>2566</v>
      </c>
      <c r="AT1590" s="162">
        <v>6</v>
      </c>
      <c r="AV1590" s="91">
        <v>39</v>
      </c>
      <c r="AW1590" s="93">
        <v>29</v>
      </c>
      <c r="AX1590" s="99">
        <f t="shared" si="902"/>
        <v>39029</v>
      </c>
      <c r="AZ1590" s="7" t="s">
        <v>3053</v>
      </c>
      <c r="BA1590" t="s">
        <v>3290</v>
      </c>
    </row>
    <row r="1591" spans="1:53" hidden="1" outlineLevel="1">
      <c r="A1591" t="s">
        <v>3253</v>
      </c>
      <c r="B1591" t="s">
        <v>2566</v>
      </c>
      <c r="C1591" s="1">
        <f t="shared" si="885"/>
        <v>4401</v>
      </c>
      <c r="D1591" s="7">
        <f>IF(P1591&gt;0,RANK(P1591,(P1591:R1591,S1591:AG1591)),0)</f>
        <v>6</v>
      </c>
      <c r="E1591" s="7">
        <f>IF(Q1591&gt;0,RANK(Q1591,(P1591:R1591,S1591:AG1591)),0)</f>
        <v>3</v>
      </c>
      <c r="F1591" s="7">
        <f>IF(R1591&gt;0,RANK(R1591,(P1591:R1591,S1591:AG1591)),0)</f>
        <v>2</v>
      </c>
      <c r="G1591" s="7">
        <f>IF(S1591&gt;0,RANK(S1591,(P1591:R1591,S1591:AG1591)),0)</f>
        <v>4</v>
      </c>
      <c r="H1591" s="48">
        <f t="shared" si="886"/>
        <v>642</v>
      </c>
      <c r="I1591" s="163">
        <f t="shared" si="887"/>
        <v>0.14587593728698023</v>
      </c>
      <c r="J1591" s="2"/>
      <c r="K1591" s="2">
        <f t="shared" si="888"/>
        <v>5.2260849806862074E-3</v>
      </c>
      <c r="L1591" s="2">
        <f t="shared" si="889"/>
        <v>0.1440581685980459</v>
      </c>
      <c r="M1591" s="2">
        <f t="shared" si="890"/>
        <v>0.29743240172688024</v>
      </c>
      <c r="N1591" s="2">
        <f t="shared" si="891"/>
        <v>0.10020449897750511</v>
      </c>
      <c r="O1591" s="2">
        <f t="shared" si="892"/>
        <v>0.45307884571688256</v>
      </c>
      <c r="P1591" s="1">
        <v>23</v>
      </c>
      <c r="Q1591" s="1">
        <v>634</v>
      </c>
      <c r="R1591" s="1">
        <v>1309</v>
      </c>
      <c r="S1591" s="1">
        <v>441</v>
      </c>
      <c r="T1591" s="1">
        <v>1951</v>
      </c>
      <c r="U1591" s="1">
        <v>43</v>
      </c>
      <c r="AI1591" s="7">
        <f t="shared" si="893"/>
        <v>1</v>
      </c>
      <c r="AJ1591" s="7">
        <f t="shared" si="894"/>
        <v>5</v>
      </c>
      <c r="AK1591" s="7">
        <f t="shared" si="895"/>
        <v>0</v>
      </c>
      <c r="AL1591" s="7">
        <f t="shared" si="896"/>
        <v>0</v>
      </c>
      <c r="AM1591" s="2">
        <f t="shared" si="897"/>
        <v>0.44330833901386046</v>
      </c>
      <c r="AN1591" s="2">
        <f t="shared" si="898"/>
        <v>9.7705067030220399E-3</v>
      </c>
      <c r="AO1591" s="2">
        <f t="shared" si="899"/>
        <v>0</v>
      </c>
      <c r="AP1591" s="2">
        <f t="shared" si="900"/>
        <v>0</v>
      </c>
      <c r="AR1591" t="str">
        <f t="shared" si="901"/>
        <v>Coshocton</v>
      </c>
      <c r="AS1591" t="s">
        <v>2566</v>
      </c>
      <c r="AT1591" s="162">
        <v>7</v>
      </c>
      <c r="AV1591" s="91">
        <v>39</v>
      </c>
      <c r="AW1591" s="93">
        <v>31</v>
      </c>
      <c r="AX1591" s="99">
        <f t="shared" si="902"/>
        <v>39031</v>
      </c>
      <c r="AZ1591" s="7" t="s">
        <v>3053</v>
      </c>
      <c r="BA1591" t="s">
        <v>3290</v>
      </c>
    </row>
    <row r="1592" spans="1:53" hidden="1" outlineLevel="1">
      <c r="A1592" t="s">
        <v>2771</v>
      </c>
      <c r="B1592" t="s">
        <v>2566</v>
      </c>
      <c r="C1592" s="1">
        <f t="shared" si="885"/>
        <v>6349</v>
      </c>
      <c r="D1592" s="7">
        <f>IF(P1592&gt;0,RANK(P1592,(P1592:R1592,S1592:AG1592)),0)</f>
        <v>6</v>
      </c>
      <c r="E1592" s="7">
        <f>IF(Q1592&gt;0,RANK(Q1592,(P1592:R1592,S1592:AG1592)),0)</f>
        <v>3</v>
      </c>
      <c r="F1592" s="7">
        <f>IF(R1592&gt;0,RANK(R1592,(P1592:R1592,S1592:AG1592)),0)</f>
        <v>2</v>
      </c>
      <c r="G1592" s="7">
        <f>IF(S1592&gt;0,RANK(S1592,(P1592:R1592,S1592:AG1592)),0)</f>
        <v>4</v>
      </c>
      <c r="H1592" s="48">
        <f t="shared" si="886"/>
        <v>815</v>
      </c>
      <c r="I1592" s="163">
        <f t="shared" si="887"/>
        <v>0.12836667191683729</v>
      </c>
      <c r="J1592" s="2"/>
      <c r="K1592" s="2">
        <f t="shared" si="888"/>
        <v>6.9302252323200503E-3</v>
      </c>
      <c r="L1592" s="2">
        <f t="shared" si="889"/>
        <v>0.13970704047881558</v>
      </c>
      <c r="M1592" s="2">
        <f t="shared" si="890"/>
        <v>0.30729248700582767</v>
      </c>
      <c r="N1592" s="2">
        <f t="shared" si="891"/>
        <v>9.8913214679477085E-2</v>
      </c>
      <c r="O1592" s="2">
        <f t="shared" si="892"/>
        <v>0.44715703260355966</v>
      </c>
      <c r="P1592" s="1">
        <v>44</v>
      </c>
      <c r="Q1592" s="1">
        <v>887</v>
      </c>
      <c r="R1592" s="1">
        <v>1951</v>
      </c>
      <c r="S1592" s="1">
        <v>628</v>
      </c>
      <c r="T1592" s="1">
        <v>2766</v>
      </c>
      <c r="U1592" s="1">
        <v>73</v>
      </c>
      <c r="AI1592" s="7">
        <f t="shared" si="893"/>
        <v>1</v>
      </c>
      <c r="AJ1592" s="7">
        <f t="shared" si="894"/>
        <v>5</v>
      </c>
      <c r="AK1592" s="7">
        <f t="shared" si="895"/>
        <v>0</v>
      </c>
      <c r="AL1592" s="7">
        <f t="shared" si="896"/>
        <v>0</v>
      </c>
      <c r="AM1592" s="2">
        <f t="shared" si="897"/>
        <v>0.43565915892266499</v>
      </c>
      <c r="AN1592" s="2">
        <f t="shared" si="898"/>
        <v>1.1497873680894629E-2</v>
      </c>
      <c r="AO1592" s="2">
        <f t="shared" si="899"/>
        <v>0</v>
      </c>
      <c r="AP1592" s="2">
        <f t="shared" si="900"/>
        <v>0</v>
      </c>
      <c r="AR1592" t="str">
        <f t="shared" si="901"/>
        <v>Crawford</v>
      </c>
      <c r="AS1592" t="s">
        <v>2566</v>
      </c>
      <c r="AT1592" s="162">
        <v>4</v>
      </c>
      <c r="AV1592" s="91">
        <v>39</v>
      </c>
      <c r="AW1592" s="93">
        <v>33</v>
      </c>
      <c r="AX1592" s="99">
        <f t="shared" si="902"/>
        <v>39033</v>
      </c>
      <c r="AZ1592" s="7" t="s">
        <v>3053</v>
      </c>
      <c r="BA1592" t="s">
        <v>3290</v>
      </c>
    </row>
    <row r="1593" spans="1:53" hidden="1" outlineLevel="1">
      <c r="A1593" t="s">
        <v>336</v>
      </c>
      <c r="B1593" t="s">
        <v>2566</v>
      </c>
      <c r="C1593" s="1">
        <f t="shared" si="885"/>
        <v>85348</v>
      </c>
      <c r="D1593" s="7">
        <f>IF(P1593&gt;0,RANK(P1593,(P1593:R1593,S1593:AG1593)),0)</f>
        <v>5</v>
      </c>
      <c r="E1593" s="7">
        <f>IF(Q1593&gt;0,RANK(Q1593,(P1593:R1593,S1593:AG1593)),0)</f>
        <v>3</v>
      </c>
      <c r="F1593" s="7">
        <f>IF(R1593&gt;0,RANK(R1593,(P1593:R1593,S1593:AG1593)),0)</f>
        <v>1</v>
      </c>
      <c r="G1593" s="7">
        <f>IF(S1593&gt;0,RANK(S1593,(P1593:R1593,S1593:AG1593)),0)</f>
        <v>4</v>
      </c>
      <c r="H1593" s="48">
        <f t="shared" si="886"/>
        <v>16328</v>
      </c>
      <c r="I1593" s="163">
        <f t="shared" si="887"/>
        <v>0.19131086844448611</v>
      </c>
      <c r="J1593" s="2"/>
      <c r="K1593" s="2">
        <f t="shared" si="888"/>
        <v>4.7921451000609268E-3</v>
      </c>
      <c r="L1593" s="2">
        <f t="shared" si="889"/>
        <v>0.12328349814875568</v>
      </c>
      <c r="M1593" s="2">
        <f t="shared" si="890"/>
        <v>0.48646716970520693</v>
      </c>
      <c r="N1593" s="2">
        <f t="shared" si="891"/>
        <v>8.5649341519426353E-2</v>
      </c>
      <c r="O1593" s="2">
        <f t="shared" si="892"/>
        <v>0.29980784552655015</v>
      </c>
      <c r="P1593" s="1">
        <v>409</v>
      </c>
      <c r="Q1593" s="1">
        <v>10522</v>
      </c>
      <c r="R1593" s="1">
        <v>41519</v>
      </c>
      <c r="S1593" s="1">
        <v>7310</v>
      </c>
      <c r="T1593" s="1">
        <v>25191</v>
      </c>
      <c r="U1593" s="1">
        <v>397</v>
      </c>
      <c r="AI1593" s="7">
        <f t="shared" si="893"/>
        <v>2</v>
      </c>
      <c r="AJ1593" s="7">
        <f t="shared" si="894"/>
        <v>6</v>
      </c>
      <c r="AK1593" s="7">
        <f t="shared" si="895"/>
        <v>0</v>
      </c>
      <c r="AL1593" s="7">
        <f t="shared" si="896"/>
        <v>0</v>
      </c>
      <c r="AM1593" s="2">
        <f t="shared" si="897"/>
        <v>0.29515630126072079</v>
      </c>
      <c r="AN1593" s="2">
        <f t="shared" si="898"/>
        <v>4.6515442658293105E-3</v>
      </c>
      <c r="AO1593" s="2">
        <f t="shared" si="899"/>
        <v>0</v>
      </c>
      <c r="AP1593" s="2">
        <f t="shared" si="900"/>
        <v>0</v>
      </c>
      <c r="AR1593" t="str">
        <f t="shared" si="901"/>
        <v>Cuyahoga</v>
      </c>
      <c r="AS1593" t="s">
        <v>2566</v>
      </c>
      <c r="AT1593" s="162"/>
      <c r="AV1593" s="91">
        <v>39</v>
      </c>
      <c r="AW1593" s="93">
        <v>35</v>
      </c>
      <c r="AX1593" s="99">
        <f t="shared" si="902"/>
        <v>39035</v>
      </c>
      <c r="AZ1593" s="7" t="s">
        <v>3053</v>
      </c>
      <c r="BA1593" t="s">
        <v>3290</v>
      </c>
    </row>
    <row r="1594" spans="1:53" hidden="1" outlineLevel="1">
      <c r="A1594" t="s">
        <v>337</v>
      </c>
      <c r="B1594" t="s">
        <v>2566</v>
      </c>
      <c r="C1594" s="1">
        <f t="shared" si="885"/>
        <v>9825</v>
      </c>
      <c r="D1594" s="7">
        <f>IF(P1594&gt;0,RANK(P1594,(P1594:R1594,S1594:AG1594)),0)</f>
        <v>6</v>
      </c>
      <c r="E1594" s="7">
        <f>IF(Q1594&gt;0,RANK(Q1594,(P1594:R1594,S1594:AG1594)),0)</f>
        <v>3</v>
      </c>
      <c r="F1594" s="7">
        <f>IF(R1594&gt;0,RANK(R1594,(P1594:R1594,S1594:AG1594)),0)</f>
        <v>2</v>
      </c>
      <c r="G1594" s="7">
        <f>IF(S1594&gt;0,RANK(S1594,(P1594:R1594,S1594:AG1594)),0)</f>
        <v>4</v>
      </c>
      <c r="H1594" s="48">
        <f t="shared" si="886"/>
        <v>1318</v>
      </c>
      <c r="I1594" s="163">
        <f t="shared" si="887"/>
        <v>0.13414758269720101</v>
      </c>
      <c r="J1594" s="2"/>
      <c r="K1594" s="2">
        <f t="shared" si="888"/>
        <v>4.4783715012722642E-3</v>
      </c>
      <c r="L1594" s="2">
        <f t="shared" si="889"/>
        <v>0.20061068702290077</v>
      </c>
      <c r="M1594" s="2">
        <f t="shared" si="890"/>
        <v>0.28264631043256999</v>
      </c>
      <c r="N1594" s="2">
        <f t="shared" si="891"/>
        <v>8.7430025445292617E-2</v>
      </c>
      <c r="O1594" s="2">
        <f t="shared" si="892"/>
        <v>0.42483460559796443</v>
      </c>
      <c r="P1594" s="1">
        <v>44</v>
      </c>
      <c r="Q1594" s="1">
        <v>1971</v>
      </c>
      <c r="R1594" s="1">
        <v>2777</v>
      </c>
      <c r="S1594" s="1">
        <v>859</v>
      </c>
      <c r="T1594" s="1">
        <v>4095</v>
      </c>
      <c r="U1594" s="1">
        <v>79</v>
      </c>
      <c r="AI1594" s="7">
        <f t="shared" si="893"/>
        <v>1</v>
      </c>
      <c r="AJ1594" s="7">
        <f t="shared" si="894"/>
        <v>5</v>
      </c>
      <c r="AK1594" s="7">
        <f t="shared" si="895"/>
        <v>0</v>
      </c>
      <c r="AL1594" s="7">
        <f t="shared" si="896"/>
        <v>0</v>
      </c>
      <c r="AM1594" s="2">
        <f t="shared" si="897"/>
        <v>0.416793893129771</v>
      </c>
      <c r="AN1594" s="2">
        <f t="shared" si="898"/>
        <v>8.0407124681933836E-3</v>
      </c>
      <c r="AO1594" s="2">
        <f t="shared" si="899"/>
        <v>0</v>
      </c>
      <c r="AP1594" s="2">
        <f t="shared" si="900"/>
        <v>0</v>
      </c>
      <c r="AR1594" t="str">
        <f t="shared" si="901"/>
        <v>Darke</v>
      </c>
      <c r="AS1594" t="s">
        <v>2566</v>
      </c>
      <c r="AT1594" s="162">
        <v>8</v>
      </c>
      <c r="AV1594" s="91">
        <v>39</v>
      </c>
      <c r="AW1594" s="93">
        <v>37</v>
      </c>
      <c r="AX1594" s="99">
        <f t="shared" si="902"/>
        <v>39037</v>
      </c>
      <c r="AZ1594" s="7" t="s">
        <v>3053</v>
      </c>
      <c r="BA1594" t="s">
        <v>3290</v>
      </c>
    </row>
    <row r="1595" spans="1:53" hidden="1" outlineLevel="1">
      <c r="A1595" t="s">
        <v>2552</v>
      </c>
      <c r="B1595" t="s">
        <v>2566</v>
      </c>
      <c r="C1595" s="1">
        <f t="shared" si="885"/>
        <v>5959</v>
      </c>
      <c r="D1595" s="7">
        <f>IF(P1595&gt;0,RANK(P1595,(P1595:R1595,S1595:AG1595)),0)</f>
        <v>6</v>
      </c>
      <c r="E1595" s="7">
        <f>IF(Q1595&gt;0,RANK(Q1595,(P1595:R1595,S1595:AG1595)),0)</f>
        <v>4</v>
      </c>
      <c r="F1595" s="7">
        <f>IF(R1595&gt;0,RANK(R1595,(P1595:R1595,S1595:AG1595)),0)</f>
        <v>2</v>
      </c>
      <c r="G1595" s="7">
        <f>IF(S1595&gt;0,RANK(S1595,(P1595:R1595,S1595:AG1595)),0)</f>
        <v>3</v>
      </c>
      <c r="H1595" s="48">
        <f t="shared" si="886"/>
        <v>1436</v>
      </c>
      <c r="I1595" s="163">
        <f t="shared" si="887"/>
        <v>0.24098003020641048</v>
      </c>
      <c r="J1595" s="2"/>
      <c r="K1595" s="2">
        <f t="shared" si="888"/>
        <v>8.558482966940761E-3</v>
      </c>
      <c r="L1595" s="2">
        <f t="shared" si="889"/>
        <v>0.10907870448061756</v>
      </c>
      <c r="M1595" s="2">
        <f t="shared" si="890"/>
        <v>0.25809699614029197</v>
      </c>
      <c r="N1595" s="2">
        <f t="shared" si="891"/>
        <v>0.11495217318342003</v>
      </c>
      <c r="O1595" s="2">
        <f t="shared" si="892"/>
        <v>0.50931364322872974</v>
      </c>
      <c r="P1595" s="1">
        <v>51</v>
      </c>
      <c r="Q1595" s="1">
        <v>650</v>
      </c>
      <c r="R1595" s="1">
        <v>1538</v>
      </c>
      <c r="S1595" s="1">
        <v>685</v>
      </c>
      <c r="T1595" s="1">
        <v>2974</v>
      </c>
      <c r="U1595" s="1">
        <v>61</v>
      </c>
      <c r="AI1595" s="7">
        <f t="shared" si="893"/>
        <v>1</v>
      </c>
      <c r="AJ1595" s="7">
        <f t="shared" si="894"/>
        <v>5</v>
      </c>
      <c r="AK1595" s="7">
        <f t="shared" si="895"/>
        <v>0</v>
      </c>
      <c r="AL1595" s="7">
        <f t="shared" si="896"/>
        <v>0</v>
      </c>
      <c r="AM1595" s="2">
        <f t="shared" si="897"/>
        <v>0.49907702634670248</v>
      </c>
      <c r="AN1595" s="2">
        <f t="shared" si="898"/>
        <v>1.0236616882027186E-2</v>
      </c>
      <c r="AO1595" s="2">
        <f t="shared" si="899"/>
        <v>0</v>
      </c>
      <c r="AP1595" s="2">
        <f t="shared" si="900"/>
        <v>0</v>
      </c>
      <c r="AR1595" t="str">
        <f t="shared" si="901"/>
        <v>Defiance</v>
      </c>
      <c r="AS1595" t="s">
        <v>2566</v>
      </c>
      <c r="AT1595" s="162">
        <v>5</v>
      </c>
      <c r="AV1595" s="91">
        <v>39</v>
      </c>
      <c r="AW1595" s="93">
        <v>39</v>
      </c>
      <c r="AX1595" s="99">
        <f t="shared" si="902"/>
        <v>39039</v>
      </c>
      <c r="AZ1595" s="7" t="s">
        <v>3053</v>
      </c>
      <c r="BA1595" t="s">
        <v>3290</v>
      </c>
    </row>
    <row r="1596" spans="1:53" hidden="1" outlineLevel="1">
      <c r="A1596" t="s">
        <v>1745</v>
      </c>
      <c r="B1596" t="s">
        <v>2566</v>
      </c>
      <c r="C1596" s="1">
        <f t="shared" si="885"/>
        <v>28915</v>
      </c>
      <c r="D1596" s="7">
        <f>IF(P1596&gt;0,RANK(P1596,(P1596:R1596,S1596:AG1596)),0)</f>
        <v>5</v>
      </c>
      <c r="E1596" s="7">
        <f>IF(Q1596&gt;0,RANK(Q1596,(P1596:R1596,S1596:AG1596)),0)</f>
        <v>3</v>
      </c>
      <c r="F1596" s="7">
        <f>IF(R1596&gt;0,RANK(R1596,(P1596:R1596,S1596:AG1596)),0)</f>
        <v>1</v>
      </c>
      <c r="G1596" s="7">
        <f>IF(S1596&gt;0,RANK(S1596,(P1596:R1596,S1596:AG1596)),0)</f>
        <v>4</v>
      </c>
      <c r="H1596" s="48">
        <f t="shared" si="886"/>
        <v>1821</v>
      </c>
      <c r="I1596" s="163">
        <f t="shared" si="887"/>
        <v>6.2977693238803395E-2</v>
      </c>
      <c r="J1596" s="2"/>
      <c r="K1596" s="2">
        <f t="shared" si="888"/>
        <v>5.014698253501643E-3</v>
      </c>
      <c r="L1596" s="2">
        <f t="shared" si="889"/>
        <v>0.11838146290852498</v>
      </c>
      <c r="M1596" s="2">
        <f t="shared" si="890"/>
        <v>0.42220300881895212</v>
      </c>
      <c r="N1596" s="2">
        <f t="shared" si="891"/>
        <v>9.1855438353795602E-2</v>
      </c>
      <c r="O1596" s="2">
        <f t="shared" si="892"/>
        <v>0.36254539166522559</v>
      </c>
      <c r="P1596" s="1">
        <v>145</v>
      </c>
      <c r="Q1596" s="1">
        <v>3423</v>
      </c>
      <c r="R1596" s="1">
        <v>12208</v>
      </c>
      <c r="S1596" s="1">
        <v>2656</v>
      </c>
      <c r="T1596" s="1">
        <v>10387</v>
      </c>
      <c r="U1596" s="1">
        <v>96</v>
      </c>
      <c r="AI1596" s="7">
        <f t="shared" si="893"/>
        <v>2</v>
      </c>
      <c r="AJ1596" s="7">
        <f t="shared" si="894"/>
        <v>6</v>
      </c>
      <c r="AK1596" s="7">
        <f t="shared" si="895"/>
        <v>0</v>
      </c>
      <c r="AL1596" s="7">
        <f t="shared" si="896"/>
        <v>0</v>
      </c>
      <c r="AM1596" s="2">
        <f t="shared" si="897"/>
        <v>0.3592253155801487</v>
      </c>
      <c r="AN1596" s="2">
        <f t="shared" si="898"/>
        <v>3.3200760850769498E-3</v>
      </c>
      <c r="AO1596" s="2">
        <f t="shared" si="899"/>
        <v>0</v>
      </c>
      <c r="AP1596" s="2">
        <f t="shared" si="900"/>
        <v>0</v>
      </c>
      <c r="AR1596" t="str">
        <f t="shared" si="901"/>
        <v>Delaware</v>
      </c>
      <c r="AS1596" t="s">
        <v>2566</v>
      </c>
      <c r="AT1596" s="162">
        <v>12</v>
      </c>
      <c r="AV1596" s="91">
        <v>39</v>
      </c>
      <c r="AW1596" s="93">
        <v>41</v>
      </c>
      <c r="AX1596" s="99">
        <f t="shared" si="902"/>
        <v>39041</v>
      </c>
      <c r="AZ1596" s="7" t="s">
        <v>3053</v>
      </c>
      <c r="BA1596" t="s">
        <v>3290</v>
      </c>
    </row>
    <row r="1597" spans="1:53" hidden="1" outlineLevel="1">
      <c r="A1597" t="s">
        <v>182</v>
      </c>
      <c r="B1597" t="s">
        <v>2566</v>
      </c>
      <c r="C1597" s="1">
        <f t="shared" si="885"/>
        <v>7169</v>
      </c>
      <c r="D1597" s="7">
        <f>IF(P1597&gt;0,RANK(P1597,(P1597:R1597,S1597:AG1597)),0)</f>
        <v>6</v>
      </c>
      <c r="E1597" s="7">
        <f>IF(Q1597&gt;0,RANK(Q1597,(P1597:R1597,S1597:AG1597)),0)</f>
        <v>3</v>
      </c>
      <c r="F1597" s="7">
        <f>IF(R1597&gt;0,RANK(R1597,(P1597:R1597,S1597:AG1597)),0)</f>
        <v>1</v>
      </c>
      <c r="G1597" s="7">
        <f>IF(S1597&gt;0,RANK(S1597,(P1597:R1597,S1597:AG1597)),0)</f>
        <v>4</v>
      </c>
      <c r="H1597" s="48">
        <f t="shared" si="886"/>
        <v>593</v>
      </c>
      <c r="I1597" s="163">
        <f t="shared" si="887"/>
        <v>8.2717254847259031E-2</v>
      </c>
      <c r="J1597" s="2"/>
      <c r="K1597" s="2">
        <f t="shared" si="888"/>
        <v>4.4636629934439948E-3</v>
      </c>
      <c r="L1597" s="2">
        <f t="shared" si="889"/>
        <v>0.15078811549727997</v>
      </c>
      <c r="M1597" s="2">
        <f t="shared" si="890"/>
        <v>0.41749197935555865</v>
      </c>
      <c r="N1597" s="2">
        <f t="shared" si="891"/>
        <v>8.2996233784349283E-2</v>
      </c>
      <c r="O1597" s="2">
        <f t="shared" si="892"/>
        <v>0.34426000836936804</v>
      </c>
      <c r="P1597" s="1">
        <v>32</v>
      </c>
      <c r="Q1597" s="1">
        <v>1081</v>
      </c>
      <c r="R1597" s="1">
        <v>2993</v>
      </c>
      <c r="S1597" s="1">
        <v>595</v>
      </c>
      <c r="T1597" s="1">
        <v>2400</v>
      </c>
      <c r="U1597" s="1">
        <v>68</v>
      </c>
      <c r="AI1597" s="7">
        <f t="shared" si="893"/>
        <v>2</v>
      </c>
      <c r="AJ1597" s="7">
        <f t="shared" si="894"/>
        <v>5</v>
      </c>
      <c r="AK1597" s="7">
        <f t="shared" si="895"/>
        <v>0</v>
      </c>
      <c r="AL1597" s="7">
        <f t="shared" si="896"/>
        <v>0</v>
      </c>
      <c r="AM1597" s="2">
        <f t="shared" si="897"/>
        <v>0.33477472450829965</v>
      </c>
      <c r="AN1597" s="2">
        <f t="shared" si="898"/>
        <v>9.4852838610684897E-3</v>
      </c>
      <c r="AO1597" s="2">
        <f t="shared" si="899"/>
        <v>0</v>
      </c>
      <c r="AP1597" s="2">
        <f t="shared" si="900"/>
        <v>0</v>
      </c>
      <c r="AR1597" t="str">
        <f t="shared" si="901"/>
        <v>Erie</v>
      </c>
      <c r="AS1597" t="s">
        <v>2566</v>
      </c>
      <c r="AT1597" s="162"/>
      <c r="AV1597" s="91">
        <v>39</v>
      </c>
      <c r="AW1597" s="93">
        <v>43</v>
      </c>
      <c r="AX1597" s="99">
        <f t="shared" si="902"/>
        <v>39043</v>
      </c>
      <c r="AZ1597" s="7" t="s">
        <v>3053</v>
      </c>
      <c r="BA1597" t="s">
        <v>3290</v>
      </c>
    </row>
    <row r="1598" spans="1:53" hidden="1" outlineLevel="1">
      <c r="A1598" t="s">
        <v>18</v>
      </c>
      <c r="B1598" t="s">
        <v>2566</v>
      </c>
      <c r="C1598" s="1">
        <f t="shared" si="885"/>
        <v>20960</v>
      </c>
      <c r="D1598" s="7">
        <f>IF(P1598&gt;0,RANK(P1598,(P1598:R1598,S1598:AG1598)),0)</f>
        <v>5</v>
      </c>
      <c r="E1598" s="7">
        <f>IF(Q1598&gt;0,RANK(Q1598,(P1598:R1598,S1598:AG1598)),0)</f>
        <v>3</v>
      </c>
      <c r="F1598" s="7">
        <f>IF(R1598&gt;0,RANK(R1598,(P1598:R1598,S1598:AG1598)),0)</f>
        <v>2</v>
      </c>
      <c r="G1598" s="7">
        <f>IF(S1598&gt;0,RANK(S1598,(P1598:R1598,S1598:AG1598)),0)</f>
        <v>4</v>
      </c>
      <c r="H1598" s="48">
        <f t="shared" si="886"/>
        <v>1794</v>
      </c>
      <c r="I1598" s="163">
        <f t="shared" si="887"/>
        <v>8.559160305343512E-2</v>
      </c>
      <c r="J1598" s="2"/>
      <c r="K1598" s="2">
        <f t="shared" si="888"/>
        <v>5.6297709923664122E-3</v>
      </c>
      <c r="L1598" s="2">
        <f t="shared" si="889"/>
        <v>0.14007633587786258</v>
      </c>
      <c r="M1598" s="2">
        <f t="shared" si="890"/>
        <v>0.33201335877862598</v>
      </c>
      <c r="N1598" s="2">
        <f t="shared" si="891"/>
        <v>9.9141221374045796E-2</v>
      </c>
      <c r="O1598" s="2">
        <f t="shared" si="892"/>
        <v>0.42313931297709917</v>
      </c>
      <c r="P1598" s="1">
        <v>118</v>
      </c>
      <c r="Q1598" s="1">
        <v>2936</v>
      </c>
      <c r="R1598" s="1">
        <v>6959</v>
      </c>
      <c r="S1598" s="1">
        <v>2078</v>
      </c>
      <c r="T1598" s="1">
        <v>8753</v>
      </c>
      <c r="U1598" s="1">
        <v>116</v>
      </c>
      <c r="AI1598" s="7">
        <f t="shared" si="893"/>
        <v>1</v>
      </c>
      <c r="AJ1598" s="7">
        <f t="shared" si="894"/>
        <v>6</v>
      </c>
      <c r="AK1598" s="7">
        <f t="shared" si="895"/>
        <v>0</v>
      </c>
      <c r="AL1598" s="7">
        <f t="shared" si="896"/>
        <v>0</v>
      </c>
      <c r="AM1598" s="2">
        <f t="shared" si="897"/>
        <v>0.41760496183206108</v>
      </c>
      <c r="AN1598" s="2">
        <f t="shared" si="898"/>
        <v>5.534351145038168E-3</v>
      </c>
      <c r="AO1598" s="2">
        <f t="shared" si="899"/>
        <v>0</v>
      </c>
      <c r="AP1598" s="2">
        <f t="shared" si="900"/>
        <v>0</v>
      </c>
      <c r="AR1598" t="str">
        <f t="shared" si="901"/>
        <v>Fairfield</v>
      </c>
      <c r="AS1598" t="s">
        <v>2566</v>
      </c>
      <c r="AT1598" s="162">
        <v>15</v>
      </c>
      <c r="AV1598" s="91">
        <v>39</v>
      </c>
      <c r="AW1598" s="93">
        <v>45</v>
      </c>
      <c r="AX1598" s="99">
        <f t="shared" si="902"/>
        <v>39045</v>
      </c>
      <c r="AZ1598" s="7" t="s">
        <v>3053</v>
      </c>
      <c r="BA1598" t="s">
        <v>3290</v>
      </c>
    </row>
    <row r="1599" spans="1:53" hidden="1" outlineLevel="1">
      <c r="A1599" t="s">
        <v>30</v>
      </c>
      <c r="B1599" t="s">
        <v>2566</v>
      </c>
      <c r="C1599" s="1">
        <f t="shared" si="885"/>
        <v>3889</v>
      </c>
      <c r="D1599" s="7">
        <f>IF(P1599&gt;0,RANK(P1599,(P1599:R1599,S1599:AG1599)),0)</f>
        <v>6</v>
      </c>
      <c r="E1599" s="7">
        <f>IF(Q1599&gt;0,RANK(Q1599,(P1599:R1599,S1599:AG1599)),0)</f>
        <v>3</v>
      </c>
      <c r="F1599" s="7">
        <f>IF(R1599&gt;0,RANK(R1599,(P1599:R1599,S1599:AG1599)),0)</f>
        <v>2</v>
      </c>
      <c r="G1599" s="7">
        <f>IF(S1599&gt;0,RANK(S1599,(P1599:R1599,S1599:AG1599)),0)</f>
        <v>4</v>
      </c>
      <c r="H1599" s="48">
        <f t="shared" si="886"/>
        <v>89</v>
      </c>
      <c r="I1599" s="163">
        <f t="shared" si="887"/>
        <v>2.2885060426844947E-2</v>
      </c>
      <c r="J1599" s="2"/>
      <c r="K1599" s="2">
        <f t="shared" si="888"/>
        <v>4.6284391874517874E-3</v>
      </c>
      <c r="L1599" s="2">
        <f t="shared" si="889"/>
        <v>0.17768063769606582</v>
      </c>
      <c r="M1599" s="2">
        <f t="shared" si="890"/>
        <v>0.35356132681923375</v>
      </c>
      <c r="N1599" s="2">
        <f t="shared" si="891"/>
        <v>7.8683466186680387E-2</v>
      </c>
      <c r="O1599" s="2">
        <f t="shared" si="892"/>
        <v>0.38544613011056827</v>
      </c>
      <c r="P1599" s="1">
        <v>18</v>
      </c>
      <c r="Q1599" s="1">
        <v>691</v>
      </c>
      <c r="R1599" s="1">
        <v>1375</v>
      </c>
      <c r="S1599" s="1">
        <v>306</v>
      </c>
      <c r="T1599" s="1">
        <v>1464</v>
      </c>
      <c r="U1599" s="1">
        <v>35</v>
      </c>
      <c r="AI1599" s="7">
        <f t="shared" si="893"/>
        <v>1</v>
      </c>
      <c r="AJ1599" s="7">
        <f t="shared" si="894"/>
        <v>5</v>
      </c>
      <c r="AK1599" s="7">
        <f t="shared" si="895"/>
        <v>0</v>
      </c>
      <c r="AL1599" s="7">
        <f t="shared" si="896"/>
        <v>0</v>
      </c>
      <c r="AM1599" s="2">
        <f t="shared" si="897"/>
        <v>0.37644638724607871</v>
      </c>
      <c r="AN1599" s="2">
        <f t="shared" si="898"/>
        <v>8.9997428644895856E-3</v>
      </c>
      <c r="AO1599" s="2">
        <f t="shared" si="899"/>
        <v>0</v>
      </c>
      <c r="AP1599" s="2">
        <f t="shared" si="900"/>
        <v>0</v>
      </c>
      <c r="AR1599" t="str">
        <f t="shared" si="901"/>
        <v>Fayette</v>
      </c>
      <c r="AS1599" t="s">
        <v>2566</v>
      </c>
      <c r="AT1599" s="162"/>
      <c r="AV1599" s="91">
        <v>39</v>
      </c>
      <c r="AW1599" s="93">
        <v>47</v>
      </c>
      <c r="AX1599" s="99">
        <f t="shared" si="902"/>
        <v>39047</v>
      </c>
      <c r="AZ1599" s="7" t="s">
        <v>3053</v>
      </c>
      <c r="BA1599" t="s">
        <v>3290</v>
      </c>
    </row>
    <row r="1600" spans="1:53" hidden="1" outlineLevel="1">
      <c r="A1600" t="s">
        <v>2477</v>
      </c>
      <c r="B1600" t="s">
        <v>2566</v>
      </c>
      <c r="C1600" s="1">
        <f t="shared" si="885"/>
        <v>99090</v>
      </c>
      <c r="D1600" s="7">
        <f>IF(P1600&gt;0,RANK(P1600,(P1600:R1600,S1600:AG1600)),0)</f>
        <v>5</v>
      </c>
      <c r="E1600" s="7">
        <f>IF(Q1600&gt;0,RANK(Q1600,(P1600:R1600,S1600:AG1600)),0)</f>
        <v>3</v>
      </c>
      <c r="F1600" s="7">
        <f>IF(R1600&gt;0,RANK(R1600,(P1600:R1600,S1600:AG1600)),0)</f>
        <v>1</v>
      </c>
      <c r="G1600" s="7">
        <f>IF(S1600&gt;0,RANK(S1600,(P1600:R1600,S1600:AG1600)),0)</f>
        <v>4</v>
      </c>
      <c r="H1600" s="48">
        <f t="shared" si="886"/>
        <v>4470</v>
      </c>
      <c r="I1600" s="163">
        <f t="shared" si="887"/>
        <v>4.5110505600968819E-2</v>
      </c>
      <c r="J1600" s="2"/>
      <c r="K1600" s="2">
        <f t="shared" si="888"/>
        <v>5.4092239378342923E-3</v>
      </c>
      <c r="L1600" s="2">
        <f t="shared" si="889"/>
        <v>0.11987082450297709</v>
      </c>
      <c r="M1600" s="2">
        <f t="shared" si="890"/>
        <v>0.40562115248763753</v>
      </c>
      <c r="N1600" s="2">
        <f t="shared" si="891"/>
        <v>0.10432939751740841</v>
      </c>
      <c r="O1600" s="2">
        <f t="shared" si="892"/>
        <v>0.36476940155414261</v>
      </c>
      <c r="P1600" s="1">
        <v>536</v>
      </c>
      <c r="Q1600" s="1">
        <v>11878</v>
      </c>
      <c r="R1600" s="1">
        <v>40193</v>
      </c>
      <c r="S1600" s="1">
        <v>10338</v>
      </c>
      <c r="T1600" s="1">
        <v>35723</v>
      </c>
      <c r="U1600" s="1">
        <v>422</v>
      </c>
      <c r="AI1600" s="7">
        <f t="shared" si="893"/>
        <v>2</v>
      </c>
      <c r="AJ1600" s="7">
        <f t="shared" si="894"/>
        <v>6</v>
      </c>
      <c r="AK1600" s="7">
        <f t="shared" si="895"/>
        <v>0</v>
      </c>
      <c r="AL1600" s="7">
        <f t="shared" si="896"/>
        <v>0</v>
      </c>
      <c r="AM1600" s="2">
        <f t="shared" si="897"/>
        <v>0.36051064688666867</v>
      </c>
      <c r="AN1600" s="2">
        <f t="shared" si="898"/>
        <v>4.2587546674740136E-3</v>
      </c>
      <c r="AO1600" s="2">
        <f t="shared" si="899"/>
        <v>0</v>
      </c>
      <c r="AP1600" s="2">
        <f t="shared" si="900"/>
        <v>0</v>
      </c>
      <c r="AR1600" t="str">
        <f t="shared" si="901"/>
        <v>Franklin</v>
      </c>
      <c r="AS1600" t="s">
        <v>2566</v>
      </c>
      <c r="AT1600" s="162"/>
      <c r="AV1600" s="91">
        <v>39</v>
      </c>
      <c r="AW1600" s="93">
        <v>49</v>
      </c>
      <c r="AX1600" s="99">
        <f t="shared" si="902"/>
        <v>39049</v>
      </c>
      <c r="AZ1600" s="7" t="s">
        <v>3053</v>
      </c>
      <c r="BA1600" t="s">
        <v>3290</v>
      </c>
    </row>
    <row r="1601" spans="1:53" hidden="1" outlineLevel="1">
      <c r="A1601" t="s">
        <v>3325</v>
      </c>
      <c r="B1601" t="s">
        <v>2566</v>
      </c>
      <c r="C1601" s="1">
        <f t="shared" si="885"/>
        <v>7695</v>
      </c>
      <c r="D1601" s="7">
        <f>IF(P1601&gt;0,RANK(P1601,(P1601:R1601,S1601:AG1601)),0)</f>
        <v>6</v>
      </c>
      <c r="E1601" s="7">
        <f>IF(Q1601&gt;0,RANK(Q1601,(P1601:R1601,S1601:AG1601)),0)</f>
        <v>4</v>
      </c>
      <c r="F1601" s="7">
        <f>IF(R1601&gt;0,RANK(R1601,(P1601:R1601,S1601:AG1601)),0)</f>
        <v>2</v>
      </c>
      <c r="G1601" s="7">
        <f>IF(S1601&gt;0,RANK(S1601,(P1601:R1601,S1601:AG1601)),0)</f>
        <v>3</v>
      </c>
      <c r="H1601" s="48">
        <f t="shared" si="886"/>
        <v>1623</v>
      </c>
      <c r="I1601" s="163">
        <f t="shared" si="887"/>
        <v>0.21091617933723197</v>
      </c>
      <c r="J1601" s="2"/>
      <c r="K1601" s="2">
        <f t="shared" si="888"/>
        <v>8.7069525666016896E-3</v>
      </c>
      <c r="L1601" s="2">
        <f t="shared" si="889"/>
        <v>0.12540610786224821</v>
      </c>
      <c r="M1601" s="2">
        <f t="shared" si="890"/>
        <v>0.25341130604288498</v>
      </c>
      <c r="N1601" s="2">
        <f t="shared" si="891"/>
        <v>0.13775178687459388</v>
      </c>
      <c r="O1601" s="2">
        <f t="shared" si="892"/>
        <v>0.47472384665367129</v>
      </c>
      <c r="P1601" s="1">
        <v>67</v>
      </c>
      <c r="Q1601" s="1">
        <v>965</v>
      </c>
      <c r="R1601" s="1">
        <v>1950</v>
      </c>
      <c r="S1601" s="1">
        <v>1060</v>
      </c>
      <c r="T1601" s="1">
        <v>3573</v>
      </c>
      <c r="U1601" s="1">
        <v>80</v>
      </c>
      <c r="AI1601" s="7">
        <f t="shared" si="893"/>
        <v>1</v>
      </c>
      <c r="AJ1601" s="7">
        <f t="shared" si="894"/>
        <v>5</v>
      </c>
      <c r="AK1601" s="7">
        <f t="shared" si="895"/>
        <v>0</v>
      </c>
      <c r="AL1601" s="7">
        <f t="shared" si="896"/>
        <v>0</v>
      </c>
      <c r="AM1601" s="2">
        <f t="shared" si="897"/>
        <v>0.46432748538011698</v>
      </c>
      <c r="AN1601" s="2">
        <f t="shared" si="898"/>
        <v>1.0396361273554255E-2</v>
      </c>
      <c r="AO1601" s="2">
        <f t="shared" si="899"/>
        <v>0</v>
      </c>
      <c r="AP1601" s="2">
        <f t="shared" si="900"/>
        <v>0</v>
      </c>
      <c r="AR1601" t="str">
        <f t="shared" si="901"/>
        <v>Fulton</v>
      </c>
      <c r="AS1601" t="s">
        <v>2566</v>
      </c>
      <c r="AT1601" s="162">
        <v>5</v>
      </c>
      <c r="AV1601" s="91">
        <v>39</v>
      </c>
      <c r="AW1601" s="93">
        <v>51</v>
      </c>
      <c r="AX1601" s="99">
        <f t="shared" si="902"/>
        <v>39051</v>
      </c>
      <c r="AZ1601" s="7" t="s">
        <v>3053</v>
      </c>
      <c r="BA1601" t="s">
        <v>3290</v>
      </c>
    </row>
    <row r="1602" spans="1:53" hidden="1" outlineLevel="1">
      <c r="A1602" t="s">
        <v>919</v>
      </c>
      <c r="B1602" t="s">
        <v>2566</v>
      </c>
      <c r="C1602" s="1">
        <f t="shared" si="885"/>
        <v>4898</v>
      </c>
      <c r="D1602" s="7">
        <f>IF(P1602&gt;0,RANK(P1602,(P1602:R1602,S1602:AG1602)),0)</f>
        <v>6</v>
      </c>
      <c r="E1602" s="7">
        <f>IF(Q1602&gt;0,RANK(Q1602,(P1602:R1602,S1602:AG1602)),0)</f>
        <v>3</v>
      </c>
      <c r="F1602" s="7">
        <f>IF(R1602&gt;0,RANK(R1602,(P1602:R1602,S1602:AG1602)),0)</f>
        <v>2</v>
      </c>
      <c r="G1602" s="7">
        <f>IF(S1602&gt;0,RANK(S1602,(P1602:R1602,S1602:AG1602)),0)</f>
        <v>4</v>
      </c>
      <c r="H1602" s="48">
        <f t="shared" si="886"/>
        <v>892</v>
      </c>
      <c r="I1602" s="163">
        <f t="shared" si="887"/>
        <v>0.18211514904042467</v>
      </c>
      <c r="J1602" s="2"/>
      <c r="K1602" s="2">
        <f t="shared" si="888"/>
        <v>8.9832584728460601E-3</v>
      </c>
      <c r="L1602" s="2">
        <f t="shared" si="889"/>
        <v>0.13699469171090242</v>
      </c>
      <c r="M1602" s="2">
        <f t="shared" si="890"/>
        <v>0.28726010616578196</v>
      </c>
      <c r="N1602" s="2">
        <f t="shared" si="891"/>
        <v>7.6561861984483462E-2</v>
      </c>
      <c r="O1602" s="2">
        <f t="shared" si="892"/>
        <v>0.49020008166598616</v>
      </c>
      <c r="P1602" s="1">
        <v>44</v>
      </c>
      <c r="Q1602" s="1">
        <v>671</v>
      </c>
      <c r="R1602" s="1">
        <v>1407</v>
      </c>
      <c r="S1602" s="1">
        <v>375</v>
      </c>
      <c r="T1602" s="1">
        <v>2299</v>
      </c>
      <c r="U1602" s="1">
        <v>102</v>
      </c>
      <c r="AI1602" s="7">
        <f t="shared" si="893"/>
        <v>1</v>
      </c>
      <c r="AJ1602" s="7">
        <f t="shared" si="894"/>
        <v>5</v>
      </c>
      <c r="AK1602" s="7">
        <f t="shared" si="895"/>
        <v>0</v>
      </c>
      <c r="AL1602" s="7">
        <f t="shared" si="896"/>
        <v>0</v>
      </c>
      <c r="AM1602" s="2">
        <f t="shared" si="897"/>
        <v>0.4693752552062066</v>
      </c>
      <c r="AN1602" s="2">
        <f t="shared" si="898"/>
        <v>2.08248264597795E-2</v>
      </c>
      <c r="AO1602" s="2">
        <f t="shared" si="899"/>
        <v>0</v>
      </c>
      <c r="AP1602" s="2">
        <f t="shared" si="900"/>
        <v>0</v>
      </c>
      <c r="AR1602" t="str">
        <f t="shared" si="901"/>
        <v>Gallia</v>
      </c>
      <c r="AS1602" t="s">
        <v>2566</v>
      </c>
      <c r="AT1602" s="162">
        <v>6</v>
      </c>
      <c r="AV1602" s="91">
        <v>39</v>
      </c>
      <c r="AW1602" s="93">
        <v>53</v>
      </c>
      <c r="AX1602" s="99">
        <f t="shared" si="902"/>
        <v>39053</v>
      </c>
      <c r="AZ1602" s="7" t="s">
        <v>3053</v>
      </c>
      <c r="BA1602" t="s">
        <v>3290</v>
      </c>
    </row>
    <row r="1603" spans="1:53" hidden="1" outlineLevel="1">
      <c r="A1603" t="s">
        <v>920</v>
      </c>
      <c r="B1603" t="s">
        <v>2566</v>
      </c>
      <c r="C1603" s="1">
        <f t="shared" si="885"/>
        <v>16914</v>
      </c>
      <c r="D1603" s="7">
        <f>IF(P1603&gt;0,RANK(P1603,(P1603:R1603,S1603:AG1603)),0)</f>
        <v>5</v>
      </c>
      <c r="E1603" s="7">
        <f>IF(Q1603&gt;0,RANK(Q1603,(P1603:R1603,S1603:AG1603)),0)</f>
        <v>3</v>
      </c>
      <c r="F1603" s="7">
        <f>IF(R1603&gt;0,RANK(R1603,(P1603:R1603,S1603:AG1603)),0)</f>
        <v>1</v>
      </c>
      <c r="G1603" s="7">
        <f>IF(S1603&gt;0,RANK(S1603,(P1603:R1603,S1603:AG1603)),0)</f>
        <v>4</v>
      </c>
      <c r="H1603" s="48">
        <f t="shared" si="886"/>
        <v>2589</v>
      </c>
      <c r="I1603" s="163">
        <f t="shared" si="887"/>
        <v>0.15306846399432422</v>
      </c>
      <c r="J1603" s="2"/>
      <c r="K1603" s="2">
        <f t="shared" si="888"/>
        <v>4.9663001064207167E-3</v>
      </c>
      <c r="L1603" s="2">
        <f t="shared" si="889"/>
        <v>0.1320208111623507</v>
      </c>
      <c r="M1603" s="2">
        <f t="shared" si="890"/>
        <v>0.45672224192976235</v>
      </c>
      <c r="N1603" s="2">
        <f t="shared" si="891"/>
        <v>9.7729691379921962E-2</v>
      </c>
      <c r="O1603" s="2">
        <f t="shared" si="892"/>
        <v>0.30856095542154416</v>
      </c>
      <c r="P1603" s="1">
        <v>84</v>
      </c>
      <c r="Q1603" s="1">
        <v>2233</v>
      </c>
      <c r="R1603" s="1">
        <v>7725</v>
      </c>
      <c r="S1603" s="1">
        <v>1653</v>
      </c>
      <c r="T1603" s="1">
        <v>5136</v>
      </c>
      <c r="U1603" s="1">
        <v>83</v>
      </c>
      <c r="AI1603" s="7">
        <f t="shared" si="893"/>
        <v>2</v>
      </c>
      <c r="AJ1603" s="7">
        <f t="shared" si="894"/>
        <v>6</v>
      </c>
      <c r="AK1603" s="7">
        <f t="shared" si="895"/>
        <v>0</v>
      </c>
      <c r="AL1603" s="7">
        <f t="shared" si="896"/>
        <v>0</v>
      </c>
      <c r="AM1603" s="2">
        <f t="shared" si="897"/>
        <v>0.30365377793543807</v>
      </c>
      <c r="AN1603" s="2">
        <f t="shared" si="898"/>
        <v>4.9071774861061844E-3</v>
      </c>
      <c r="AO1603" s="2">
        <f t="shared" si="899"/>
        <v>0</v>
      </c>
      <c r="AP1603" s="2">
        <f t="shared" si="900"/>
        <v>0</v>
      </c>
      <c r="AR1603" t="str">
        <f t="shared" si="901"/>
        <v>Geauga</v>
      </c>
      <c r="AS1603" t="s">
        <v>2566</v>
      </c>
      <c r="AT1603" s="162">
        <v>14</v>
      </c>
      <c r="AV1603" s="91">
        <v>39</v>
      </c>
      <c r="AW1603" s="93">
        <v>55</v>
      </c>
      <c r="AX1603" s="99">
        <f t="shared" si="902"/>
        <v>39055</v>
      </c>
      <c r="AZ1603" s="7" t="s">
        <v>3053</v>
      </c>
      <c r="BA1603" t="s">
        <v>3290</v>
      </c>
    </row>
    <row r="1604" spans="1:53" hidden="1" outlineLevel="1">
      <c r="A1604" t="s">
        <v>1339</v>
      </c>
      <c r="B1604" t="s">
        <v>2566</v>
      </c>
      <c r="C1604" s="1">
        <f t="shared" si="885"/>
        <v>28548</v>
      </c>
      <c r="D1604" s="7">
        <f>IF(P1604&gt;0,RANK(P1604,(P1604:R1604,S1604:AG1604)),0)</f>
        <v>5</v>
      </c>
      <c r="E1604" s="7">
        <f>IF(Q1604&gt;0,RANK(Q1604,(P1604:R1604,S1604:AG1604)),0)</f>
        <v>3</v>
      </c>
      <c r="F1604" s="7">
        <f>IF(R1604&gt;0,RANK(R1604,(P1604:R1604,S1604:AG1604)),0)</f>
        <v>1</v>
      </c>
      <c r="G1604" s="7">
        <f>IF(S1604&gt;0,RANK(S1604,(P1604:R1604,S1604:AG1604)),0)</f>
        <v>4</v>
      </c>
      <c r="H1604" s="48">
        <f t="shared" si="886"/>
        <v>2277</v>
      </c>
      <c r="I1604" s="163">
        <f t="shared" si="887"/>
        <v>7.9760403530895335E-2</v>
      </c>
      <c r="J1604" s="2"/>
      <c r="K1604" s="2">
        <f t="shared" si="888"/>
        <v>6.0599691747232733E-3</v>
      </c>
      <c r="L1604" s="2">
        <f t="shared" si="889"/>
        <v>0.19059128485357993</v>
      </c>
      <c r="M1604" s="2">
        <f t="shared" si="890"/>
        <v>0.39845173041894355</v>
      </c>
      <c r="N1604" s="2">
        <f t="shared" si="891"/>
        <v>8.0881322684601367E-2</v>
      </c>
      <c r="O1604" s="2">
        <f t="shared" si="892"/>
        <v>0.32401569286815191</v>
      </c>
      <c r="P1604" s="1">
        <v>173</v>
      </c>
      <c r="Q1604" s="1">
        <v>5441</v>
      </c>
      <c r="R1604" s="1">
        <v>11375</v>
      </c>
      <c r="S1604" s="1">
        <v>2309</v>
      </c>
      <c r="T1604" s="1">
        <v>9098</v>
      </c>
      <c r="U1604" s="1">
        <v>152</v>
      </c>
      <c r="AI1604" s="7">
        <f t="shared" si="893"/>
        <v>2</v>
      </c>
      <c r="AJ1604" s="7">
        <f t="shared" si="894"/>
        <v>6</v>
      </c>
      <c r="AK1604" s="7">
        <f t="shared" si="895"/>
        <v>0</v>
      </c>
      <c r="AL1604" s="7">
        <f t="shared" si="896"/>
        <v>0</v>
      </c>
      <c r="AM1604" s="2">
        <f t="shared" si="897"/>
        <v>0.31869132688804819</v>
      </c>
      <c r="AN1604" s="2">
        <f t="shared" si="898"/>
        <v>5.324365980103685E-3</v>
      </c>
      <c r="AO1604" s="2">
        <f t="shared" si="899"/>
        <v>0</v>
      </c>
      <c r="AP1604" s="2">
        <f t="shared" si="900"/>
        <v>0</v>
      </c>
      <c r="AR1604" t="str">
        <f t="shared" si="901"/>
        <v>Greene</v>
      </c>
      <c r="AS1604" t="s">
        <v>2566</v>
      </c>
      <c r="AT1604" s="162">
        <v>10</v>
      </c>
      <c r="AV1604" s="91">
        <v>39</v>
      </c>
      <c r="AW1604" s="93">
        <v>57</v>
      </c>
      <c r="AX1604" s="99">
        <f t="shared" si="902"/>
        <v>39057</v>
      </c>
      <c r="AZ1604" s="7" t="s">
        <v>3053</v>
      </c>
      <c r="BA1604" t="s">
        <v>3290</v>
      </c>
    </row>
    <row r="1605" spans="1:53" hidden="1" outlineLevel="1">
      <c r="A1605" t="s">
        <v>179</v>
      </c>
      <c r="B1605" t="s">
        <v>2566</v>
      </c>
      <c r="C1605" s="1">
        <f t="shared" si="885"/>
        <v>4409</v>
      </c>
      <c r="D1605" s="7">
        <f>IF(P1605&gt;0,RANK(P1605,(P1605:R1605,S1605:AG1605)),0)</f>
        <v>6</v>
      </c>
      <c r="E1605" s="7">
        <f>IF(Q1605&gt;0,RANK(Q1605,(P1605:R1605,S1605:AG1605)),0)</f>
        <v>3</v>
      </c>
      <c r="F1605" s="7">
        <f>IF(R1605&gt;0,RANK(R1605,(P1605:R1605,S1605:AG1605)),0)</f>
        <v>2</v>
      </c>
      <c r="G1605" s="7">
        <f>IF(S1605&gt;0,RANK(S1605,(P1605:R1605,S1605:AG1605)),0)</f>
        <v>4</v>
      </c>
      <c r="H1605" s="48">
        <f t="shared" si="886"/>
        <v>56</v>
      </c>
      <c r="I1605" s="163">
        <f t="shared" si="887"/>
        <v>1.2701292810161035E-2</v>
      </c>
      <c r="J1605" s="2"/>
      <c r="K1605" s="2">
        <f t="shared" si="888"/>
        <v>6.3506464050805175E-3</v>
      </c>
      <c r="L1605" s="2">
        <f t="shared" si="889"/>
        <v>0.14425039691540031</v>
      </c>
      <c r="M1605" s="2">
        <f t="shared" si="890"/>
        <v>0.36629621229303699</v>
      </c>
      <c r="N1605" s="2">
        <f t="shared" si="891"/>
        <v>9.2537990474030399E-2</v>
      </c>
      <c r="O1605" s="2">
        <f t="shared" si="892"/>
        <v>0.39056475391245177</v>
      </c>
      <c r="P1605" s="1">
        <v>28</v>
      </c>
      <c r="Q1605" s="1">
        <v>636</v>
      </c>
      <c r="R1605" s="1">
        <v>1615</v>
      </c>
      <c r="S1605" s="1">
        <v>408</v>
      </c>
      <c r="T1605" s="1">
        <v>1671</v>
      </c>
      <c r="U1605" s="1">
        <v>51</v>
      </c>
      <c r="AI1605" s="7">
        <f t="shared" si="893"/>
        <v>1</v>
      </c>
      <c r="AJ1605" s="7">
        <f t="shared" si="894"/>
        <v>5</v>
      </c>
      <c r="AK1605" s="7">
        <f t="shared" si="895"/>
        <v>0</v>
      </c>
      <c r="AL1605" s="7">
        <f t="shared" si="896"/>
        <v>0</v>
      </c>
      <c r="AM1605" s="2">
        <f t="shared" si="897"/>
        <v>0.37899750510319802</v>
      </c>
      <c r="AN1605" s="2">
        <f t="shared" si="898"/>
        <v>1.15672488092538E-2</v>
      </c>
      <c r="AO1605" s="2">
        <f t="shared" si="899"/>
        <v>0</v>
      </c>
      <c r="AP1605" s="2">
        <f t="shared" si="900"/>
        <v>0</v>
      </c>
      <c r="AR1605" t="str">
        <f t="shared" si="901"/>
        <v>Guernsey</v>
      </c>
      <c r="AS1605" t="s">
        <v>2566</v>
      </c>
      <c r="AT1605" s="162">
        <v>6</v>
      </c>
      <c r="AV1605" s="91">
        <v>39</v>
      </c>
      <c r="AW1605" s="93">
        <v>59</v>
      </c>
      <c r="AX1605" s="99">
        <f t="shared" si="902"/>
        <v>39059</v>
      </c>
      <c r="AZ1605" s="7" t="s">
        <v>3053</v>
      </c>
      <c r="BA1605" t="s">
        <v>3290</v>
      </c>
    </row>
    <row r="1606" spans="1:53" hidden="1" outlineLevel="1">
      <c r="A1606" t="s">
        <v>1110</v>
      </c>
      <c r="B1606" t="s">
        <v>2566</v>
      </c>
      <c r="C1606" s="1">
        <f t="shared" si="885"/>
        <v>80438</v>
      </c>
      <c r="D1606" s="7">
        <f>IF(P1606&gt;0,RANK(P1606,(P1606:R1606,S1606:AG1606)),0)</f>
        <v>5</v>
      </c>
      <c r="E1606" s="7">
        <f>IF(Q1606&gt;0,RANK(Q1606,(P1606:R1606,S1606:AG1606)),0)</f>
        <v>3</v>
      </c>
      <c r="F1606" s="7">
        <f>IF(R1606&gt;0,RANK(R1606,(P1606:R1606,S1606:AG1606)),0)</f>
        <v>1</v>
      </c>
      <c r="G1606" s="7">
        <f>IF(S1606&gt;0,RANK(S1606,(P1606:R1606,S1606:AG1606)),0)</f>
        <v>4</v>
      </c>
      <c r="H1606" s="48">
        <f t="shared" si="886"/>
        <v>15782</v>
      </c>
      <c r="I1606" s="163">
        <f t="shared" si="887"/>
        <v>0.19620080061662398</v>
      </c>
      <c r="J1606" s="2"/>
      <c r="K1606" s="2">
        <f t="shared" si="888"/>
        <v>5.0970934135607547E-3</v>
      </c>
      <c r="L1606" s="2">
        <f t="shared" si="889"/>
        <v>0.1244063750963475</v>
      </c>
      <c r="M1606" s="2">
        <f t="shared" si="890"/>
        <v>0.4890474651284219</v>
      </c>
      <c r="N1606" s="2">
        <f t="shared" si="891"/>
        <v>8.5183619682239739E-2</v>
      </c>
      <c r="O1606" s="2">
        <f t="shared" si="892"/>
        <v>0.29626544667943</v>
      </c>
      <c r="P1606" s="1">
        <v>410</v>
      </c>
      <c r="Q1606" s="1">
        <v>10007</v>
      </c>
      <c r="R1606" s="1">
        <v>39338</v>
      </c>
      <c r="S1606" s="1">
        <v>6852</v>
      </c>
      <c r="T1606" s="1">
        <v>23556</v>
      </c>
      <c r="U1606" s="1">
        <v>275</v>
      </c>
      <c r="AI1606" s="7">
        <f t="shared" si="893"/>
        <v>2</v>
      </c>
      <c r="AJ1606" s="7">
        <f t="shared" si="894"/>
        <v>6</v>
      </c>
      <c r="AK1606" s="7">
        <f t="shared" si="895"/>
        <v>0</v>
      </c>
      <c r="AL1606" s="7">
        <f t="shared" si="896"/>
        <v>0</v>
      </c>
      <c r="AM1606" s="2">
        <f t="shared" si="897"/>
        <v>0.29284666451179792</v>
      </c>
      <c r="AN1606" s="2">
        <f t="shared" si="898"/>
        <v>3.4187821676322136E-3</v>
      </c>
      <c r="AO1606" s="2">
        <f t="shared" si="899"/>
        <v>0</v>
      </c>
      <c r="AP1606" s="2">
        <f t="shared" si="900"/>
        <v>0</v>
      </c>
      <c r="AR1606" t="str">
        <f t="shared" si="901"/>
        <v>Hamilton</v>
      </c>
      <c r="AS1606" t="s">
        <v>2566</v>
      </c>
      <c r="AT1606" s="162"/>
      <c r="AV1606" s="91">
        <v>39</v>
      </c>
      <c r="AW1606" s="93">
        <v>61</v>
      </c>
      <c r="AX1606" s="99">
        <f t="shared" si="902"/>
        <v>39061</v>
      </c>
      <c r="AZ1606" s="7" t="s">
        <v>3053</v>
      </c>
      <c r="BA1606" t="s">
        <v>3290</v>
      </c>
    </row>
    <row r="1607" spans="1:53" hidden="1" outlineLevel="1">
      <c r="A1607" t="s">
        <v>703</v>
      </c>
      <c r="B1607" t="s">
        <v>2566</v>
      </c>
      <c r="C1607" s="1">
        <f t="shared" si="885"/>
        <v>12854</v>
      </c>
      <c r="D1607" s="7">
        <f>IF(P1607&gt;0,RANK(P1607,(P1607:R1607,S1607:AG1607)),0)</f>
        <v>5</v>
      </c>
      <c r="E1607" s="7">
        <f>IF(Q1607&gt;0,RANK(Q1607,(P1607:R1607,S1607:AG1607)),0)</f>
        <v>3</v>
      </c>
      <c r="F1607" s="7">
        <f>IF(R1607&gt;0,RANK(R1607,(P1607:R1607,S1607:AG1607)),0)</f>
        <v>2</v>
      </c>
      <c r="G1607" s="7">
        <f>IF(S1607&gt;0,RANK(S1607,(P1607:R1607,S1607:AG1607)),0)</f>
        <v>4</v>
      </c>
      <c r="H1607" s="48">
        <f t="shared" si="886"/>
        <v>1359</v>
      </c>
      <c r="I1607" s="163">
        <f t="shared" si="887"/>
        <v>0.10572584409522327</v>
      </c>
      <c r="J1607" s="2"/>
      <c r="K1607" s="2">
        <f t="shared" si="888"/>
        <v>7.8574762719775954E-3</v>
      </c>
      <c r="L1607" s="2">
        <f t="shared" si="889"/>
        <v>0.14159016648514081</v>
      </c>
      <c r="M1607" s="2">
        <f t="shared" si="890"/>
        <v>0.31134277267776567</v>
      </c>
      <c r="N1607" s="2">
        <f t="shared" si="891"/>
        <v>0.11576163062081843</v>
      </c>
      <c r="O1607" s="2">
        <f t="shared" si="892"/>
        <v>0.42344795394429746</v>
      </c>
      <c r="P1607" s="1">
        <v>101</v>
      </c>
      <c r="Q1607" s="1">
        <v>1820</v>
      </c>
      <c r="R1607" s="1">
        <v>4002</v>
      </c>
      <c r="S1607" s="1">
        <v>1488</v>
      </c>
      <c r="T1607" s="1">
        <v>5361</v>
      </c>
      <c r="U1607" s="1">
        <v>82</v>
      </c>
      <c r="AI1607" s="7">
        <f t="shared" si="893"/>
        <v>1</v>
      </c>
      <c r="AJ1607" s="7">
        <f t="shared" si="894"/>
        <v>6</v>
      </c>
      <c r="AK1607" s="7">
        <f t="shared" si="895"/>
        <v>0</v>
      </c>
      <c r="AL1607" s="7">
        <f t="shared" si="896"/>
        <v>0</v>
      </c>
      <c r="AM1607" s="2">
        <f t="shared" si="897"/>
        <v>0.41706861677298895</v>
      </c>
      <c r="AN1607" s="2">
        <f t="shared" si="898"/>
        <v>6.3793371713085417E-3</v>
      </c>
      <c r="AO1607" s="2">
        <f t="shared" si="899"/>
        <v>0</v>
      </c>
      <c r="AP1607" s="2">
        <f t="shared" si="900"/>
        <v>0</v>
      </c>
      <c r="AR1607" t="str">
        <f t="shared" si="901"/>
        <v>Hancock</v>
      </c>
      <c r="AS1607" t="s">
        <v>2566</v>
      </c>
      <c r="AT1607" s="162">
        <v>5</v>
      </c>
      <c r="AV1607" s="91">
        <v>39</v>
      </c>
      <c r="AW1607" s="93">
        <v>63</v>
      </c>
      <c r="AX1607" s="99">
        <f t="shared" si="902"/>
        <v>39063</v>
      </c>
      <c r="AZ1607" s="7" t="s">
        <v>3053</v>
      </c>
      <c r="BA1607" t="s">
        <v>3290</v>
      </c>
    </row>
    <row r="1608" spans="1:53" hidden="1" outlineLevel="1">
      <c r="A1608" t="s">
        <v>103</v>
      </c>
      <c r="B1608" t="s">
        <v>2566</v>
      </c>
      <c r="C1608" s="1">
        <f t="shared" ref="C1608:C1639" si="903">SUM(P1608:AG1608)</f>
        <v>4486</v>
      </c>
      <c r="D1608" s="7">
        <f>IF(P1608&gt;0,RANK(P1608,(P1608:R1608,S1608:AG1608)),0)</f>
        <v>6</v>
      </c>
      <c r="E1608" s="7">
        <f>IF(Q1608&gt;0,RANK(Q1608,(P1608:R1608,S1608:AG1608)),0)</f>
        <v>3</v>
      </c>
      <c r="F1608" s="7">
        <f>IF(R1608&gt;0,RANK(R1608,(P1608:R1608,S1608:AG1608)),0)</f>
        <v>2</v>
      </c>
      <c r="G1608" s="7">
        <f>IF(S1608&gt;0,RANK(S1608,(P1608:R1608,S1608:AG1608)),0)</f>
        <v>4</v>
      </c>
      <c r="H1608" s="48">
        <f t="shared" ref="H1608:H1639" si="904">MAX(P1608:Y1608)-LARGE(P1608:Y1608,2)</f>
        <v>562</v>
      </c>
      <c r="I1608" s="163">
        <f t="shared" si="887"/>
        <v>0.12527864467231387</v>
      </c>
      <c r="J1608" s="2"/>
      <c r="K1608" s="2">
        <f t="shared" ref="K1608:K1639" si="905">IF($C1608=0,"-",P1608/$C1608)</f>
        <v>9.3624609897458768E-3</v>
      </c>
      <c r="L1608" s="2">
        <f t="shared" ref="L1608:L1639" si="906">IF($C1608=0,"-",Q1608/$C1608)</f>
        <v>0.16406598305840392</v>
      </c>
      <c r="M1608" s="2">
        <f t="shared" ref="M1608:M1639" si="907">IF($C1608=0,"-",R1608/$C1608)</f>
        <v>0.28845296477931343</v>
      </c>
      <c r="N1608" s="2">
        <f t="shared" si="891"/>
        <v>0.1125724476148016</v>
      </c>
      <c r="O1608" s="2">
        <f t="shared" si="892"/>
        <v>0.42554614355773518</v>
      </c>
      <c r="P1608" s="1">
        <v>42</v>
      </c>
      <c r="Q1608" s="1">
        <v>736</v>
      </c>
      <c r="R1608" s="1">
        <v>1294</v>
      </c>
      <c r="S1608" s="1">
        <v>505</v>
      </c>
      <c r="T1608" s="1">
        <v>1856</v>
      </c>
      <c r="U1608" s="1">
        <v>53</v>
      </c>
      <c r="AI1608" s="7">
        <f t="shared" ref="AI1608:AI1639" si="908">IF(T1608&gt;0,RANK(T1608,(P1608:Z1608)),0)</f>
        <v>1</v>
      </c>
      <c r="AJ1608" s="7">
        <f t="shared" ref="AJ1608:AJ1639" si="909">IF(U1608&gt;0,RANK(U1608,(P1608:Z1608)),0)</f>
        <v>5</v>
      </c>
      <c r="AK1608" s="7">
        <f t="shared" ref="AK1608:AK1639" si="910">IF(V1608&gt;0,RANK(V1608,(P1608:Z1608)),0)</f>
        <v>0</v>
      </c>
      <c r="AL1608" s="7">
        <f t="shared" ref="AL1608:AL1639" si="911">IF(W1608&gt;0,RANK(W1608,(P1608:Z1608)),0)</f>
        <v>0</v>
      </c>
      <c r="AM1608" s="2">
        <f t="shared" ref="AM1608:AM1639" si="912">IF($C1608=0,"-",T1608/$C1608)</f>
        <v>0.41373160945162729</v>
      </c>
      <c r="AN1608" s="2">
        <f t="shared" ref="AN1608:AN1639" si="913">IF($C1608=0,"-",U1608/$C1608)</f>
        <v>1.1814534106107891E-2</v>
      </c>
      <c r="AO1608" s="2">
        <f t="shared" ref="AO1608:AO1639" si="914">IF($C1608=0,"-",V1608/$C1608)</f>
        <v>0</v>
      </c>
      <c r="AP1608" s="2">
        <f t="shared" ref="AP1608:AP1639" si="915">IF($C1608=0,"-",W1608/$C1608)</f>
        <v>0</v>
      </c>
      <c r="AR1608" t="str">
        <f t="shared" si="901"/>
        <v>Hardin</v>
      </c>
      <c r="AS1608" t="s">
        <v>2566</v>
      </c>
      <c r="AT1608" s="162">
        <v>5</v>
      </c>
      <c r="AV1608" s="91">
        <v>39</v>
      </c>
      <c r="AW1608" s="93">
        <v>65</v>
      </c>
      <c r="AX1608" s="99">
        <f t="shared" ref="AX1608:AX1639" si="916">AV1608*1000+AW1608</f>
        <v>39065</v>
      </c>
      <c r="AZ1608" s="7" t="s">
        <v>3053</v>
      </c>
      <c r="BA1608" t="s">
        <v>3290</v>
      </c>
    </row>
    <row r="1609" spans="1:53" hidden="1" outlineLevel="1">
      <c r="A1609" t="s">
        <v>1869</v>
      </c>
      <c r="B1609" t="s">
        <v>2566</v>
      </c>
      <c r="C1609" s="1">
        <f t="shared" si="903"/>
        <v>1763</v>
      </c>
      <c r="D1609" s="7">
        <f>IF(P1609&gt;0,RANK(P1609,(P1609:R1609,S1609:AG1609)),0)</f>
        <v>6</v>
      </c>
      <c r="E1609" s="7">
        <f>IF(Q1609&gt;0,RANK(Q1609,(P1609:R1609,S1609:AG1609)),0)</f>
        <v>3</v>
      </c>
      <c r="F1609" s="7">
        <f>IF(R1609&gt;0,RANK(R1609,(P1609:R1609,S1609:AG1609)),0)</f>
        <v>2</v>
      </c>
      <c r="G1609" s="7">
        <f>IF(S1609&gt;0,RANK(S1609,(P1609:R1609,S1609:AG1609)),0)</f>
        <v>4</v>
      </c>
      <c r="H1609" s="48">
        <f t="shared" si="904"/>
        <v>293</v>
      </c>
      <c r="I1609" s="163">
        <f t="shared" si="887"/>
        <v>0.16619398752127057</v>
      </c>
      <c r="J1609" s="2"/>
      <c r="K1609" s="2">
        <f t="shared" si="905"/>
        <v>6.239364719228588E-3</v>
      </c>
      <c r="L1609" s="2">
        <f t="shared" si="906"/>
        <v>0.10323312535450936</v>
      </c>
      <c r="M1609" s="2">
        <f t="shared" si="907"/>
        <v>0.31253545093590474</v>
      </c>
      <c r="N1609" s="2">
        <f t="shared" si="891"/>
        <v>8.564946114577425E-2</v>
      </c>
      <c r="O1609" s="2">
        <f t="shared" si="892"/>
        <v>0.49234259784458306</v>
      </c>
      <c r="P1609" s="1">
        <v>11</v>
      </c>
      <c r="Q1609" s="1">
        <v>182</v>
      </c>
      <c r="R1609" s="1">
        <v>551</v>
      </c>
      <c r="S1609" s="1">
        <v>151</v>
      </c>
      <c r="T1609" s="1">
        <v>844</v>
      </c>
      <c r="U1609" s="1">
        <v>24</v>
      </c>
      <c r="AI1609" s="7">
        <f t="shared" si="908"/>
        <v>1</v>
      </c>
      <c r="AJ1609" s="7">
        <f t="shared" si="909"/>
        <v>5</v>
      </c>
      <c r="AK1609" s="7">
        <f t="shared" si="910"/>
        <v>0</v>
      </c>
      <c r="AL1609" s="7">
        <f t="shared" si="911"/>
        <v>0</v>
      </c>
      <c r="AM1609" s="2">
        <f t="shared" si="912"/>
        <v>0.47872943845717525</v>
      </c>
      <c r="AN1609" s="2">
        <f t="shared" si="913"/>
        <v>1.3613159387407828E-2</v>
      </c>
      <c r="AO1609" s="2">
        <f t="shared" si="914"/>
        <v>0</v>
      </c>
      <c r="AP1609" s="2">
        <f t="shared" si="915"/>
        <v>0</v>
      </c>
      <c r="AR1609" t="str">
        <f t="shared" si="901"/>
        <v>Harrison</v>
      </c>
      <c r="AS1609" t="s">
        <v>2566</v>
      </c>
      <c r="AT1609" s="162">
        <v>6</v>
      </c>
      <c r="AV1609" s="91">
        <v>39</v>
      </c>
      <c r="AW1609" s="93">
        <v>67</v>
      </c>
      <c r="AX1609" s="99">
        <f t="shared" si="916"/>
        <v>39067</v>
      </c>
      <c r="AZ1609" s="7" t="s">
        <v>3053</v>
      </c>
      <c r="BA1609" t="s">
        <v>3290</v>
      </c>
    </row>
    <row r="1610" spans="1:53" hidden="1" outlineLevel="1">
      <c r="A1610" t="s">
        <v>2146</v>
      </c>
      <c r="B1610" t="s">
        <v>2566</v>
      </c>
      <c r="C1610" s="1">
        <f t="shared" si="903"/>
        <v>5021</v>
      </c>
      <c r="D1610" s="7">
        <f>IF(P1610&gt;0,RANK(P1610,(P1610:R1610,S1610:AG1610)),0)</f>
        <v>6</v>
      </c>
      <c r="E1610" s="7">
        <f>IF(Q1610&gt;0,RANK(Q1610,(P1610:R1610,S1610:AG1610)),0)</f>
        <v>3</v>
      </c>
      <c r="F1610" s="7">
        <f>IF(R1610&gt;0,RANK(R1610,(P1610:R1610,S1610:AG1610)),0)</f>
        <v>2</v>
      </c>
      <c r="G1610" s="7">
        <f>IF(S1610&gt;0,RANK(S1610,(P1610:R1610,S1610:AG1610)),0)</f>
        <v>4</v>
      </c>
      <c r="H1610" s="48">
        <f t="shared" si="904"/>
        <v>1189</v>
      </c>
      <c r="I1610" s="163">
        <f t="shared" si="887"/>
        <v>0.23680541724756024</v>
      </c>
      <c r="J1610" s="2"/>
      <c r="K1610" s="2">
        <f t="shared" si="905"/>
        <v>6.9707229635530771E-3</v>
      </c>
      <c r="L1610" s="2">
        <f t="shared" si="906"/>
        <v>0.13244373630750847</v>
      </c>
      <c r="M1610" s="2">
        <f t="shared" si="907"/>
        <v>0.26030671181039633</v>
      </c>
      <c r="N1610" s="2">
        <f t="shared" si="891"/>
        <v>9.2212706632144995E-2</v>
      </c>
      <c r="O1610" s="2">
        <f t="shared" si="892"/>
        <v>0.50806612228639714</v>
      </c>
      <c r="P1610" s="1">
        <v>35</v>
      </c>
      <c r="Q1610" s="1">
        <v>665</v>
      </c>
      <c r="R1610" s="1">
        <v>1307</v>
      </c>
      <c r="S1610" s="1">
        <v>463</v>
      </c>
      <c r="T1610" s="1">
        <v>2496</v>
      </c>
      <c r="U1610" s="1">
        <v>55</v>
      </c>
      <c r="AI1610" s="7">
        <f t="shared" si="908"/>
        <v>1</v>
      </c>
      <c r="AJ1610" s="7">
        <f t="shared" si="909"/>
        <v>5</v>
      </c>
      <c r="AK1610" s="7">
        <f t="shared" si="910"/>
        <v>0</v>
      </c>
      <c r="AL1610" s="7">
        <f t="shared" si="911"/>
        <v>0</v>
      </c>
      <c r="AM1610" s="2">
        <f t="shared" si="912"/>
        <v>0.4971121290579566</v>
      </c>
      <c r="AN1610" s="2">
        <f t="shared" si="913"/>
        <v>1.095399322844055E-2</v>
      </c>
      <c r="AO1610" s="2">
        <f t="shared" si="914"/>
        <v>0</v>
      </c>
      <c r="AP1610" s="2">
        <f t="shared" si="915"/>
        <v>0</v>
      </c>
      <c r="AR1610" t="str">
        <f t="shared" si="901"/>
        <v>Henry</v>
      </c>
      <c r="AS1610" t="s">
        <v>2566</v>
      </c>
      <c r="AT1610" s="162">
        <v>5</v>
      </c>
      <c r="AV1610" s="91">
        <v>39</v>
      </c>
      <c r="AW1610" s="93">
        <v>69</v>
      </c>
      <c r="AX1610" s="99">
        <f t="shared" si="916"/>
        <v>39069</v>
      </c>
      <c r="AZ1610" s="7" t="s">
        <v>3053</v>
      </c>
      <c r="BA1610" t="s">
        <v>3290</v>
      </c>
    </row>
    <row r="1611" spans="1:53" hidden="1" outlineLevel="1">
      <c r="A1611" t="s">
        <v>363</v>
      </c>
      <c r="B1611" t="s">
        <v>2566</v>
      </c>
      <c r="C1611" s="1">
        <f t="shared" si="903"/>
        <v>5707</v>
      </c>
      <c r="D1611" s="7">
        <f>IF(P1611&gt;0,RANK(P1611,(P1611:R1611,S1611:AG1611)),0)</f>
        <v>6</v>
      </c>
      <c r="E1611" s="7">
        <f>IF(Q1611&gt;0,RANK(Q1611,(P1611:R1611,S1611:AG1611)),0)</f>
        <v>3</v>
      </c>
      <c r="F1611" s="7">
        <f>IF(R1611&gt;0,RANK(R1611,(P1611:R1611,S1611:AG1611)),0)</f>
        <v>2</v>
      </c>
      <c r="G1611" s="7">
        <f>IF(S1611&gt;0,RANK(S1611,(P1611:R1611,S1611:AG1611)),0)</f>
        <v>4</v>
      </c>
      <c r="H1611" s="48">
        <f t="shared" si="904"/>
        <v>439</v>
      </c>
      <c r="I1611" s="163">
        <f t="shared" si="887"/>
        <v>7.6923076923076927E-2</v>
      </c>
      <c r="J1611" s="2"/>
      <c r="K1611" s="2">
        <f t="shared" si="905"/>
        <v>5.4319257052742242E-3</v>
      </c>
      <c r="L1611" s="2">
        <f t="shared" si="906"/>
        <v>0.16681268617487297</v>
      </c>
      <c r="M1611" s="2">
        <f t="shared" si="907"/>
        <v>0.32801822323462415</v>
      </c>
      <c r="N1611" s="2">
        <f t="shared" si="891"/>
        <v>8.5333800595759596E-2</v>
      </c>
      <c r="O1611" s="2">
        <f t="shared" si="892"/>
        <v>0.41440336428946911</v>
      </c>
      <c r="P1611" s="1">
        <v>31</v>
      </c>
      <c r="Q1611" s="1">
        <v>952</v>
      </c>
      <c r="R1611" s="1">
        <v>1872</v>
      </c>
      <c r="S1611" s="1">
        <v>487</v>
      </c>
      <c r="T1611" s="1">
        <v>2311</v>
      </c>
      <c r="U1611" s="1">
        <v>54</v>
      </c>
      <c r="AI1611" s="7">
        <f t="shared" si="908"/>
        <v>1</v>
      </c>
      <c r="AJ1611" s="7">
        <f t="shared" si="909"/>
        <v>5</v>
      </c>
      <c r="AK1611" s="7">
        <f t="shared" si="910"/>
        <v>0</v>
      </c>
      <c r="AL1611" s="7">
        <f t="shared" si="911"/>
        <v>0</v>
      </c>
      <c r="AM1611" s="2">
        <f t="shared" si="912"/>
        <v>0.40494130015770108</v>
      </c>
      <c r="AN1611" s="2">
        <f t="shared" si="913"/>
        <v>9.4620641317680037E-3</v>
      </c>
      <c r="AO1611" s="2">
        <f t="shared" si="914"/>
        <v>0</v>
      </c>
      <c r="AP1611" s="2">
        <f t="shared" si="915"/>
        <v>0</v>
      </c>
      <c r="AR1611" t="str">
        <f t="shared" ref="AR1611:AR1674" si="917">A1611</f>
        <v>Highland</v>
      </c>
      <c r="AS1611" t="s">
        <v>2566</v>
      </c>
      <c r="AT1611" s="162">
        <v>2</v>
      </c>
      <c r="AV1611" s="91">
        <v>39</v>
      </c>
      <c r="AW1611" s="93">
        <v>71</v>
      </c>
      <c r="AX1611" s="99">
        <f t="shared" si="916"/>
        <v>39071</v>
      </c>
      <c r="AZ1611" s="7" t="s">
        <v>3053</v>
      </c>
      <c r="BA1611" t="s">
        <v>3290</v>
      </c>
    </row>
    <row r="1612" spans="1:53" hidden="1" outlineLevel="1">
      <c r="A1612" t="s">
        <v>285</v>
      </c>
      <c r="B1612" t="s">
        <v>2566</v>
      </c>
      <c r="C1612" s="1">
        <f t="shared" si="903"/>
        <v>2699</v>
      </c>
      <c r="D1612" s="7">
        <f>IF(P1612&gt;0,RANK(P1612,(P1612:R1612,S1612:AG1612)),0)</f>
        <v>6</v>
      </c>
      <c r="E1612" s="7">
        <f>IF(Q1612&gt;0,RANK(Q1612,(P1612:R1612,S1612:AG1612)),0)</f>
        <v>3</v>
      </c>
      <c r="F1612" s="7">
        <f>IF(R1612&gt;0,RANK(R1612,(P1612:R1612,S1612:AG1612)),0)</f>
        <v>2</v>
      </c>
      <c r="G1612" s="7">
        <f>IF(S1612&gt;0,RANK(S1612,(P1612:R1612,S1612:AG1612)),0)</f>
        <v>4</v>
      </c>
      <c r="H1612" s="48">
        <f t="shared" si="904"/>
        <v>511</v>
      </c>
      <c r="I1612" s="163">
        <f t="shared" si="887"/>
        <v>0.18932938125231566</v>
      </c>
      <c r="J1612" s="2"/>
      <c r="K1612" s="2">
        <f t="shared" si="905"/>
        <v>5.1871063356798818E-3</v>
      </c>
      <c r="L1612" s="2">
        <f t="shared" si="906"/>
        <v>0.15524268247499073</v>
      </c>
      <c r="M1612" s="2">
        <f t="shared" si="907"/>
        <v>0.25935531678399409</v>
      </c>
      <c r="N1612" s="2">
        <f t="shared" si="891"/>
        <v>0.12597258243793999</v>
      </c>
      <c r="O1612" s="2">
        <f t="shared" si="892"/>
        <v>0.4542423119673954</v>
      </c>
      <c r="P1612" s="1">
        <v>14</v>
      </c>
      <c r="Q1612" s="1">
        <v>419</v>
      </c>
      <c r="R1612" s="1">
        <v>700</v>
      </c>
      <c r="S1612" s="1">
        <v>340</v>
      </c>
      <c r="T1612" s="1">
        <v>1211</v>
      </c>
      <c r="U1612" s="1">
        <v>15</v>
      </c>
      <c r="AI1612" s="7">
        <f t="shared" si="908"/>
        <v>1</v>
      </c>
      <c r="AJ1612" s="7">
        <f t="shared" si="909"/>
        <v>5</v>
      </c>
      <c r="AK1612" s="7">
        <f t="shared" si="910"/>
        <v>0</v>
      </c>
      <c r="AL1612" s="7">
        <f t="shared" si="911"/>
        <v>0</v>
      </c>
      <c r="AM1612" s="2">
        <f t="shared" si="912"/>
        <v>0.44868469803630973</v>
      </c>
      <c r="AN1612" s="2">
        <f t="shared" si="913"/>
        <v>5.5576139310855874E-3</v>
      </c>
      <c r="AO1612" s="2">
        <f t="shared" si="914"/>
        <v>0</v>
      </c>
      <c r="AP1612" s="2">
        <f t="shared" si="915"/>
        <v>0</v>
      </c>
      <c r="AR1612" t="str">
        <f t="shared" si="917"/>
        <v>Hocking</v>
      </c>
      <c r="AS1612" t="s">
        <v>2566</v>
      </c>
      <c r="AT1612" s="162">
        <v>15</v>
      </c>
      <c r="AV1612" s="91">
        <v>39</v>
      </c>
      <c r="AW1612" s="93">
        <v>73</v>
      </c>
      <c r="AX1612" s="99">
        <f t="shared" si="916"/>
        <v>39073</v>
      </c>
      <c r="AZ1612" s="7" t="s">
        <v>3053</v>
      </c>
      <c r="BA1612" t="s">
        <v>3290</v>
      </c>
    </row>
    <row r="1613" spans="1:53" hidden="1" outlineLevel="1">
      <c r="A1613" t="s">
        <v>261</v>
      </c>
      <c r="B1613" t="s">
        <v>2566</v>
      </c>
      <c r="C1613" s="1">
        <f t="shared" si="903"/>
        <v>4115</v>
      </c>
      <c r="D1613" s="7">
        <f>IF(P1613&gt;0,RANK(P1613,(P1613:R1613,S1613:AG1613)),0)</f>
        <v>6</v>
      </c>
      <c r="E1613" s="7">
        <f>IF(Q1613&gt;0,RANK(Q1613,(P1613:R1613,S1613:AG1613)),0)</f>
        <v>3</v>
      </c>
      <c r="F1613" s="7">
        <f>IF(R1613&gt;0,RANK(R1613,(P1613:R1613,S1613:AG1613)),0)</f>
        <v>2</v>
      </c>
      <c r="G1613" s="7">
        <f>IF(S1613&gt;0,RANK(S1613,(P1613:R1613,S1613:AG1613)),0)</f>
        <v>4</v>
      </c>
      <c r="H1613" s="48">
        <f t="shared" si="904"/>
        <v>530</v>
      </c>
      <c r="I1613" s="163">
        <f t="shared" si="887"/>
        <v>0.12879708383961117</v>
      </c>
      <c r="J1613" s="2"/>
      <c r="K1613" s="2">
        <f t="shared" si="905"/>
        <v>4.8602673147023082E-3</v>
      </c>
      <c r="L1613" s="2">
        <f t="shared" si="906"/>
        <v>0.15407047387606318</v>
      </c>
      <c r="M1613" s="2">
        <f t="shared" si="907"/>
        <v>0.29914945321992709</v>
      </c>
      <c r="N1613" s="2">
        <f t="shared" si="891"/>
        <v>0.10741190765492102</v>
      </c>
      <c r="O1613" s="2">
        <f t="shared" si="892"/>
        <v>0.43450789793438627</v>
      </c>
      <c r="P1613" s="1">
        <v>20</v>
      </c>
      <c r="Q1613" s="1">
        <v>634</v>
      </c>
      <c r="R1613" s="1">
        <v>1231</v>
      </c>
      <c r="S1613" s="1">
        <v>442</v>
      </c>
      <c r="T1613" s="1">
        <v>1761</v>
      </c>
      <c r="U1613" s="1">
        <v>27</v>
      </c>
      <c r="AI1613" s="7">
        <f t="shared" si="908"/>
        <v>1</v>
      </c>
      <c r="AJ1613" s="7">
        <f t="shared" si="909"/>
        <v>5</v>
      </c>
      <c r="AK1613" s="7">
        <f t="shared" si="910"/>
        <v>0</v>
      </c>
      <c r="AL1613" s="7">
        <f t="shared" si="911"/>
        <v>0</v>
      </c>
      <c r="AM1613" s="2">
        <f t="shared" si="912"/>
        <v>0.42794653705953828</v>
      </c>
      <c r="AN1613" s="2">
        <f t="shared" si="913"/>
        <v>6.5613608748481163E-3</v>
      </c>
      <c r="AO1613" s="2">
        <f t="shared" si="914"/>
        <v>0</v>
      </c>
      <c r="AP1613" s="2">
        <f t="shared" si="915"/>
        <v>0</v>
      </c>
      <c r="AR1613" t="str">
        <f t="shared" si="917"/>
        <v>Holmes</v>
      </c>
      <c r="AS1613" t="s">
        <v>2566</v>
      </c>
      <c r="AT1613" s="162">
        <v>7</v>
      </c>
      <c r="AV1613" s="91">
        <v>39</v>
      </c>
      <c r="AW1613" s="93">
        <v>75</v>
      </c>
      <c r="AX1613" s="99">
        <f t="shared" si="916"/>
        <v>39075</v>
      </c>
      <c r="AZ1613" s="7" t="s">
        <v>3053</v>
      </c>
      <c r="BA1613" t="s">
        <v>3290</v>
      </c>
    </row>
    <row r="1614" spans="1:53" hidden="1" outlineLevel="1">
      <c r="A1614" t="s">
        <v>2310</v>
      </c>
      <c r="B1614" t="s">
        <v>2566</v>
      </c>
      <c r="C1614" s="1">
        <f t="shared" si="903"/>
        <v>5509</v>
      </c>
      <c r="D1614" s="7">
        <f>IF(P1614&gt;0,RANK(P1614,(P1614:R1614,S1614:AG1614)),0)</f>
        <v>6</v>
      </c>
      <c r="E1614" s="7">
        <f>IF(Q1614&gt;0,RANK(Q1614,(P1614:R1614,S1614:AG1614)),0)</f>
        <v>3</v>
      </c>
      <c r="F1614" s="7">
        <f>IF(R1614&gt;0,RANK(R1614,(P1614:R1614,S1614:AG1614)),0)</f>
        <v>2</v>
      </c>
      <c r="G1614" s="7">
        <f>IF(S1614&gt;0,RANK(S1614,(P1614:R1614,S1614:AG1614)),0)</f>
        <v>4</v>
      </c>
      <c r="H1614" s="48">
        <f t="shared" si="904"/>
        <v>241</v>
      </c>
      <c r="I1614" s="163">
        <f t="shared" si="887"/>
        <v>4.3746596478489747E-2</v>
      </c>
      <c r="J1614" s="2"/>
      <c r="K1614" s="2">
        <f t="shared" si="905"/>
        <v>4.71954982755491E-3</v>
      </c>
      <c r="L1614" s="2">
        <f t="shared" si="906"/>
        <v>0.15029950989290253</v>
      </c>
      <c r="M1614" s="2">
        <f t="shared" si="907"/>
        <v>0.34997277182791797</v>
      </c>
      <c r="N1614" s="2">
        <f t="shared" si="891"/>
        <v>9.2212742784534396E-2</v>
      </c>
      <c r="O1614" s="2">
        <f t="shared" si="892"/>
        <v>0.40279542566709015</v>
      </c>
      <c r="P1614" s="1">
        <v>26</v>
      </c>
      <c r="Q1614" s="1">
        <v>828</v>
      </c>
      <c r="R1614" s="1">
        <v>1928</v>
      </c>
      <c r="S1614" s="1">
        <v>508</v>
      </c>
      <c r="T1614" s="1">
        <v>2169</v>
      </c>
      <c r="U1614" s="1">
        <v>50</v>
      </c>
      <c r="AI1614" s="7">
        <f t="shared" si="908"/>
        <v>1</v>
      </c>
      <c r="AJ1614" s="7">
        <f t="shared" si="909"/>
        <v>5</v>
      </c>
      <c r="AK1614" s="7">
        <f t="shared" si="910"/>
        <v>0</v>
      </c>
      <c r="AL1614" s="7">
        <f t="shared" si="911"/>
        <v>0</v>
      </c>
      <c r="AM1614" s="2">
        <f t="shared" si="912"/>
        <v>0.39371936830640769</v>
      </c>
      <c r="AN1614" s="2">
        <f t="shared" si="913"/>
        <v>9.0760573606825188E-3</v>
      </c>
      <c r="AO1614" s="2">
        <f t="shared" si="914"/>
        <v>0</v>
      </c>
      <c r="AP1614" s="2">
        <f t="shared" si="915"/>
        <v>0</v>
      </c>
      <c r="AR1614" t="str">
        <f t="shared" si="917"/>
        <v>Huron</v>
      </c>
      <c r="AS1614" t="s">
        <v>2566</v>
      </c>
      <c r="AT1614" s="162"/>
      <c r="AV1614" s="91">
        <v>39</v>
      </c>
      <c r="AW1614" s="93">
        <v>77</v>
      </c>
      <c r="AX1614" s="99">
        <f t="shared" si="916"/>
        <v>39077</v>
      </c>
      <c r="AZ1614" s="7" t="s">
        <v>3053</v>
      </c>
      <c r="BA1614" t="s">
        <v>3290</v>
      </c>
    </row>
    <row r="1615" spans="1:53" hidden="1" outlineLevel="1">
      <c r="A1615" t="s">
        <v>3116</v>
      </c>
      <c r="B1615" t="s">
        <v>2566</v>
      </c>
      <c r="C1615" s="1">
        <f t="shared" si="903"/>
        <v>5190</v>
      </c>
      <c r="D1615" s="7">
        <f>IF(P1615&gt;0,RANK(P1615,(P1615:R1615,S1615:AG1615)),0)</f>
        <v>6</v>
      </c>
      <c r="E1615" s="7">
        <f>IF(Q1615&gt;0,RANK(Q1615,(P1615:R1615,S1615:AG1615)),0)</f>
        <v>3</v>
      </c>
      <c r="F1615" s="7">
        <f>IF(R1615&gt;0,RANK(R1615,(P1615:R1615,S1615:AG1615)),0)</f>
        <v>2</v>
      </c>
      <c r="G1615" s="7">
        <f>IF(S1615&gt;0,RANK(S1615,(P1615:R1615,S1615:AG1615)),0)</f>
        <v>4</v>
      </c>
      <c r="H1615" s="48">
        <f t="shared" si="904"/>
        <v>499</v>
      </c>
      <c r="I1615" s="163">
        <f t="shared" si="887"/>
        <v>9.6146435452793833E-2</v>
      </c>
      <c r="J1615" s="2"/>
      <c r="K1615" s="2">
        <f t="shared" si="905"/>
        <v>1.6184971098265895E-2</v>
      </c>
      <c r="L1615" s="2">
        <f t="shared" si="906"/>
        <v>0.12447013487475915</v>
      </c>
      <c r="M1615" s="2">
        <f t="shared" si="907"/>
        <v>0.31830443159922928</v>
      </c>
      <c r="N1615" s="2">
        <f t="shared" si="891"/>
        <v>0.10308285163776493</v>
      </c>
      <c r="O1615" s="2">
        <f t="shared" si="892"/>
        <v>0.4379576107899808</v>
      </c>
      <c r="P1615" s="1">
        <v>84</v>
      </c>
      <c r="Q1615" s="1">
        <v>646</v>
      </c>
      <c r="R1615" s="1">
        <v>1652</v>
      </c>
      <c r="S1615" s="1">
        <v>535</v>
      </c>
      <c r="T1615" s="1">
        <v>2151</v>
      </c>
      <c r="U1615" s="1">
        <v>122</v>
      </c>
      <c r="AI1615" s="7">
        <f t="shared" si="908"/>
        <v>1</v>
      </c>
      <c r="AJ1615" s="7">
        <f t="shared" si="909"/>
        <v>5</v>
      </c>
      <c r="AK1615" s="7">
        <f t="shared" si="910"/>
        <v>0</v>
      </c>
      <c r="AL1615" s="7">
        <f t="shared" si="911"/>
        <v>0</v>
      </c>
      <c r="AM1615" s="2">
        <f t="shared" si="912"/>
        <v>0.41445086705202311</v>
      </c>
      <c r="AN1615" s="2">
        <f t="shared" si="913"/>
        <v>2.3506743737957612E-2</v>
      </c>
      <c r="AO1615" s="2">
        <f t="shared" si="914"/>
        <v>0</v>
      </c>
      <c r="AP1615" s="2">
        <f t="shared" si="915"/>
        <v>0</v>
      </c>
      <c r="AR1615" t="str">
        <f t="shared" si="917"/>
        <v>Jackson</v>
      </c>
      <c r="AS1615" t="s">
        <v>2566</v>
      </c>
      <c r="AT1615" s="162">
        <v>6</v>
      </c>
      <c r="AV1615" s="91">
        <v>39</v>
      </c>
      <c r="AW1615" s="93">
        <v>79</v>
      </c>
      <c r="AX1615" s="99">
        <f t="shared" si="916"/>
        <v>39079</v>
      </c>
      <c r="AZ1615" s="7" t="s">
        <v>3053</v>
      </c>
      <c r="BA1615" t="s">
        <v>3290</v>
      </c>
    </row>
    <row r="1616" spans="1:53" hidden="1" outlineLevel="1">
      <c r="A1616" t="s">
        <v>2535</v>
      </c>
      <c r="B1616" t="s">
        <v>2566</v>
      </c>
      <c r="C1616" s="1">
        <f t="shared" si="903"/>
        <v>7730</v>
      </c>
      <c r="D1616" s="7">
        <f>IF(P1616&gt;0,RANK(P1616,(P1616:R1616,S1616:AG1616)),0)</f>
        <v>6</v>
      </c>
      <c r="E1616" s="7">
        <f>IF(Q1616&gt;0,RANK(Q1616,(P1616:R1616,S1616:AG1616)),0)</f>
        <v>3</v>
      </c>
      <c r="F1616" s="7">
        <f>IF(R1616&gt;0,RANK(R1616,(P1616:R1616,S1616:AG1616)),0)</f>
        <v>2</v>
      </c>
      <c r="G1616" s="7">
        <f>IF(S1616&gt;0,RANK(S1616,(P1616:R1616,S1616:AG1616)),0)</f>
        <v>4</v>
      </c>
      <c r="H1616" s="48">
        <f t="shared" si="904"/>
        <v>2499</v>
      </c>
      <c r="I1616" s="163">
        <f t="shared" si="887"/>
        <v>0.32328589909443728</v>
      </c>
      <c r="J1616" s="2"/>
      <c r="K1616" s="2">
        <f t="shared" si="905"/>
        <v>2.3285899094437259E-3</v>
      </c>
      <c r="L1616" s="2">
        <f t="shared" si="906"/>
        <v>9.0426908150064683E-2</v>
      </c>
      <c r="M1616" s="2">
        <f t="shared" si="907"/>
        <v>0.2532988357050453</v>
      </c>
      <c r="N1616" s="2">
        <f t="shared" ref="N1616:N1679" si="918">IF($C1616=0,"-",S1616/$C1616)</f>
        <v>7.0245795601552391E-2</v>
      </c>
      <c r="O1616" s="2">
        <f t="shared" ref="O1616:O1679" si="919">IF(C1616=0,"-",(1-K1616-L1616-M1616-N1616))</f>
        <v>0.58369987063389384</v>
      </c>
      <c r="P1616" s="1">
        <v>18</v>
      </c>
      <c r="Q1616" s="1">
        <v>699</v>
      </c>
      <c r="R1616" s="1">
        <v>1958</v>
      </c>
      <c r="S1616" s="1">
        <v>543</v>
      </c>
      <c r="T1616" s="1">
        <v>4457</v>
      </c>
      <c r="U1616" s="1">
        <v>55</v>
      </c>
      <c r="AI1616" s="7">
        <f t="shared" si="908"/>
        <v>1</v>
      </c>
      <c r="AJ1616" s="7">
        <f t="shared" si="909"/>
        <v>5</v>
      </c>
      <c r="AK1616" s="7">
        <f t="shared" si="910"/>
        <v>0</v>
      </c>
      <c r="AL1616" s="7">
        <f t="shared" si="911"/>
        <v>0</v>
      </c>
      <c r="AM1616" s="2">
        <f t="shared" si="912"/>
        <v>0.57658473479948258</v>
      </c>
      <c r="AN1616" s="2">
        <f t="shared" si="913"/>
        <v>7.1151358344113845E-3</v>
      </c>
      <c r="AO1616" s="2">
        <f t="shared" si="914"/>
        <v>0</v>
      </c>
      <c r="AP1616" s="2">
        <f t="shared" si="915"/>
        <v>0</v>
      </c>
      <c r="AR1616" t="str">
        <f t="shared" si="917"/>
        <v>Jefferson</v>
      </c>
      <c r="AS1616" t="s">
        <v>2566</v>
      </c>
      <c r="AT1616" s="162">
        <v>6</v>
      </c>
      <c r="AV1616" s="91">
        <v>39</v>
      </c>
      <c r="AW1616" s="93">
        <v>81</v>
      </c>
      <c r="AX1616" s="99">
        <f t="shared" si="916"/>
        <v>39081</v>
      </c>
      <c r="AZ1616" s="7" t="s">
        <v>3053</v>
      </c>
      <c r="BA1616" t="s">
        <v>3290</v>
      </c>
    </row>
    <row r="1617" spans="1:53" hidden="1" outlineLevel="1">
      <c r="A1617" t="s">
        <v>802</v>
      </c>
      <c r="B1617" t="s">
        <v>2566</v>
      </c>
      <c r="C1617" s="1">
        <f t="shared" si="903"/>
        <v>10043</v>
      </c>
      <c r="D1617" s="7">
        <f>IF(P1617&gt;0,RANK(P1617,(P1617:R1617,S1617:AG1617)),0)</f>
        <v>6</v>
      </c>
      <c r="E1617" s="7">
        <f>IF(Q1617&gt;0,RANK(Q1617,(P1617:R1617,S1617:AG1617)),0)</f>
        <v>3</v>
      </c>
      <c r="F1617" s="7">
        <f>IF(R1617&gt;0,RANK(R1617,(P1617:R1617,S1617:AG1617)),0)</f>
        <v>2</v>
      </c>
      <c r="G1617" s="7">
        <f>IF(S1617&gt;0,RANK(S1617,(P1617:R1617,S1617:AG1617)),0)</f>
        <v>4</v>
      </c>
      <c r="H1617" s="48">
        <f t="shared" si="904"/>
        <v>1554</v>
      </c>
      <c r="I1617" s="163">
        <f t="shared" si="887"/>
        <v>0.15473464104351289</v>
      </c>
      <c r="J1617" s="2"/>
      <c r="K1617" s="2">
        <f t="shared" si="905"/>
        <v>5.9743104650004982E-3</v>
      </c>
      <c r="L1617" s="2">
        <f t="shared" si="906"/>
        <v>0.13472070098576122</v>
      </c>
      <c r="M1617" s="2">
        <f t="shared" si="907"/>
        <v>0.28776262073085729</v>
      </c>
      <c r="N1617" s="2">
        <f t="shared" si="918"/>
        <v>0.12237379269142687</v>
      </c>
      <c r="O1617" s="2">
        <f t="shared" si="919"/>
        <v>0.44916857512695418</v>
      </c>
      <c r="P1617" s="1">
        <v>60</v>
      </c>
      <c r="Q1617" s="1">
        <v>1353</v>
      </c>
      <c r="R1617" s="1">
        <v>2890</v>
      </c>
      <c r="S1617" s="1">
        <v>1229</v>
      </c>
      <c r="T1617" s="1">
        <v>4444</v>
      </c>
      <c r="U1617" s="1">
        <v>67</v>
      </c>
      <c r="AI1617" s="7">
        <f t="shared" si="908"/>
        <v>1</v>
      </c>
      <c r="AJ1617" s="7">
        <f t="shared" si="909"/>
        <v>5</v>
      </c>
      <c r="AK1617" s="7">
        <f t="shared" si="910"/>
        <v>0</v>
      </c>
      <c r="AL1617" s="7">
        <f t="shared" si="911"/>
        <v>0</v>
      </c>
      <c r="AM1617" s="2">
        <f t="shared" si="912"/>
        <v>0.44249726177437021</v>
      </c>
      <c r="AN1617" s="2">
        <f t="shared" si="913"/>
        <v>6.6713133525838891E-3</v>
      </c>
      <c r="AO1617" s="2">
        <f t="shared" si="914"/>
        <v>0</v>
      </c>
      <c r="AP1617" s="2">
        <f t="shared" si="915"/>
        <v>0</v>
      </c>
      <c r="AR1617" t="str">
        <f t="shared" si="917"/>
        <v>Knox</v>
      </c>
      <c r="AS1617" t="s">
        <v>2566</v>
      </c>
      <c r="AT1617" s="162">
        <v>7</v>
      </c>
      <c r="AV1617" s="91">
        <v>39</v>
      </c>
      <c r="AW1617" s="93">
        <v>83</v>
      </c>
      <c r="AX1617" s="99">
        <f t="shared" si="916"/>
        <v>39083</v>
      </c>
      <c r="AZ1617" s="7" t="s">
        <v>3053</v>
      </c>
      <c r="BA1617" t="s">
        <v>3290</v>
      </c>
    </row>
    <row r="1618" spans="1:53" hidden="1" outlineLevel="1">
      <c r="A1618" t="s">
        <v>2466</v>
      </c>
      <c r="B1618" t="s">
        <v>2566</v>
      </c>
      <c r="C1618" s="1">
        <f t="shared" si="903"/>
        <v>26125</v>
      </c>
      <c r="D1618" s="7">
        <f>IF(P1618&gt;0,RANK(P1618,(P1618:R1618,S1618:AG1618)),0)</f>
        <v>5</v>
      </c>
      <c r="E1618" s="7">
        <f>IF(Q1618&gt;0,RANK(Q1618,(P1618:R1618,S1618:AG1618)),0)</f>
        <v>3</v>
      </c>
      <c r="F1618" s="7">
        <f>IF(R1618&gt;0,RANK(R1618,(P1618:R1618,S1618:AG1618)),0)</f>
        <v>1</v>
      </c>
      <c r="G1618" s="7">
        <f>IF(S1618&gt;0,RANK(S1618,(P1618:R1618,S1618:AG1618)),0)</f>
        <v>4</v>
      </c>
      <c r="H1618" s="48">
        <f t="shared" si="904"/>
        <v>2960</v>
      </c>
      <c r="I1618" s="163">
        <f t="shared" si="887"/>
        <v>0.11330143540669857</v>
      </c>
      <c r="J1618" s="2"/>
      <c r="K1618" s="2">
        <f t="shared" si="905"/>
        <v>4.5167464114832532E-3</v>
      </c>
      <c r="L1618" s="2">
        <f t="shared" si="906"/>
        <v>0.13508133971291866</v>
      </c>
      <c r="M1618" s="2">
        <f t="shared" si="907"/>
        <v>0.43490909090909091</v>
      </c>
      <c r="N1618" s="2">
        <f t="shared" si="918"/>
        <v>9.9521531100478469E-2</v>
      </c>
      <c r="O1618" s="2">
        <f t="shared" si="919"/>
        <v>0.32597129186602869</v>
      </c>
      <c r="P1618" s="1">
        <v>118</v>
      </c>
      <c r="Q1618" s="1">
        <v>3529</v>
      </c>
      <c r="R1618" s="1">
        <v>11362</v>
      </c>
      <c r="S1618" s="1">
        <v>2600</v>
      </c>
      <c r="T1618" s="1">
        <v>8402</v>
      </c>
      <c r="U1618" s="1">
        <v>114</v>
      </c>
      <c r="AI1618" s="7">
        <f t="shared" si="908"/>
        <v>2</v>
      </c>
      <c r="AJ1618" s="7">
        <f t="shared" si="909"/>
        <v>6</v>
      </c>
      <c r="AK1618" s="7">
        <f t="shared" si="910"/>
        <v>0</v>
      </c>
      <c r="AL1618" s="7">
        <f t="shared" si="911"/>
        <v>0</v>
      </c>
      <c r="AM1618" s="2">
        <f t="shared" si="912"/>
        <v>0.32160765550239234</v>
      </c>
      <c r="AN1618" s="2">
        <f t="shared" si="913"/>
        <v>4.3636363636363638E-3</v>
      </c>
      <c r="AO1618" s="2">
        <f t="shared" si="914"/>
        <v>0</v>
      </c>
      <c r="AP1618" s="2">
        <f t="shared" si="915"/>
        <v>0</v>
      </c>
      <c r="AR1618" t="str">
        <f t="shared" si="917"/>
        <v>Lake</v>
      </c>
      <c r="AS1618" t="s">
        <v>2566</v>
      </c>
      <c r="AT1618" s="162">
        <v>14</v>
      </c>
      <c r="AV1618" s="91">
        <v>39</v>
      </c>
      <c r="AW1618" s="93">
        <v>85</v>
      </c>
      <c r="AX1618" s="99">
        <f t="shared" si="916"/>
        <v>39085</v>
      </c>
      <c r="AZ1618" s="7" t="s">
        <v>3053</v>
      </c>
      <c r="BA1618" t="s">
        <v>3290</v>
      </c>
    </row>
    <row r="1619" spans="1:53" hidden="1" outlineLevel="1">
      <c r="A1619" t="s">
        <v>646</v>
      </c>
      <c r="B1619" t="s">
        <v>2566</v>
      </c>
      <c r="C1619" s="1">
        <f t="shared" si="903"/>
        <v>7523</v>
      </c>
      <c r="D1619" s="7">
        <f>IF(P1619&gt;0,RANK(P1619,(P1619:R1619,S1619:AG1619)),0)</f>
        <v>6</v>
      </c>
      <c r="E1619" s="7">
        <f>IF(Q1619&gt;0,RANK(Q1619,(P1619:R1619,S1619:AG1619)),0)</f>
        <v>3</v>
      </c>
      <c r="F1619" s="7">
        <f>IF(R1619&gt;0,RANK(R1619,(P1619:R1619,S1619:AG1619)),0)</f>
        <v>2</v>
      </c>
      <c r="G1619" s="7">
        <f>IF(S1619&gt;0,RANK(S1619,(P1619:R1619,S1619:AG1619)),0)</f>
        <v>4</v>
      </c>
      <c r="H1619" s="48">
        <f t="shared" si="904"/>
        <v>1294</v>
      </c>
      <c r="I1619" s="163">
        <f t="shared" ref="I1619:I1682" si="920">H1619/C1619</f>
        <v>0.17200584873055963</v>
      </c>
      <c r="J1619" s="2"/>
      <c r="K1619" s="2">
        <f t="shared" si="905"/>
        <v>5.4499534760069123E-3</v>
      </c>
      <c r="L1619" s="2">
        <f t="shared" si="906"/>
        <v>0.14994018343745846</v>
      </c>
      <c r="M1619" s="2">
        <f t="shared" si="907"/>
        <v>0.29163897381363818</v>
      </c>
      <c r="N1619" s="2">
        <f t="shared" si="918"/>
        <v>7.3109131995214668E-2</v>
      </c>
      <c r="O1619" s="2">
        <f t="shared" si="919"/>
        <v>0.47986175727768171</v>
      </c>
      <c r="P1619" s="1">
        <v>41</v>
      </c>
      <c r="Q1619" s="1">
        <v>1128</v>
      </c>
      <c r="R1619" s="1">
        <v>2194</v>
      </c>
      <c r="S1619" s="1">
        <v>550</v>
      </c>
      <c r="T1619" s="1">
        <v>3488</v>
      </c>
      <c r="U1619" s="1">
        <v>122</v>
      </c>
      <c r="AI1619" s="7">
        <f t="shared" si="908"/>
        <v>1</v>
      </c>
      <c r="AJ1619" s="7">
        <f t="shared" si="909"/>
        <v>5</v>
      </c>
      <c r="AK1619" s="7">
        <f t="shared" si="910"/>
        <v>0</v>
      </c>
      <c r="AL1619" s="7">
        <f t="shared" si="911"/>
        <v>0</v>
      </c>
      <c r="AM1619" s="2">
        <f t="shared" si="912"/>
        <v>0.46364482254419781</v>
      </c>
      <c r="AN1619" s="2">
        <f t="shared" si="913"/>
        <v>1.6216934733483984E-2</v>
      </c>
      <c r="AO1619" s="2">
        <f t="shared" si="914"/>
        <v>0</v>
      </c>
      <c r="AP1619" s="2">
        <f t="shared" si="915"/>
        <v>0</v>
      </c>
      <c r="AR1619" t="str">
        <f t="shared" si="917"/>
        <v>Lawrence</v>
      </c>
      <c r="AS1619" t="s">
        <v>2566</v>
      </c>
      <c r="AT1619" s="162">
        <v>6</v>
      </c>
      <c r="AV1619" s="91">
        <v>39</v>
      </c>
      <c r="AW1619" s="93">
        <v>87</v>
      </c>
      <c r="AX1619" s="99">
        <f t="shared" si="916"/>
        <v>39087</v>
      </c>
      <c r="AZ1619" s="7" t="s">
        <v>3053</v>
      </c>
      <c r="BA1619" t="s">
        <v>3290</v>
      </c>
    </row>
    <row r="1620" spans="1:53" hidden="1" outlineLevel="1">
      <c r="A1620" t="s">
        <v>2403</v>
      </c>
      <c r="B1620" t="s">
        <v>2566</v>
      </c>
      <c r="C1620" s="1">
        <f t="shared" si="903"/>
        <v>23525</v>
      </c>
      <c r="D1620" s="7">
        <f>IF(P1620&gt;0,RANK(P1620,(P1620:R1620,S1620:AG1620)),0)</f>
        <v>6</v>
      </c>
      <c r="E1620" s="7">
        <f>IF(Q1620&gt;0,RANK(Q1620,(P1620:R1620,S1620:AG1620)),0)</f>
        <v>3</v>
      </c>
      <c r="F1620" s="7">
        <f>IF(R1620&gt;0,RANK(R1620,(P1620:R1620,S1620:AG1620)),0)</f>
        <v>2</v>
      </c>
      <c r="G1620" s="7">
        <f>IF(S1620&gt;0,RANK(S1620,(P1620:R1620,S1620:AG1620)),0)</f>
        <v>4</v>
      </c>
      <c r="H1620" s="48">
        <f t="shared" si="904"/>
        <v>1780</v>
      </c>
      <c r="I1620" s="163">
        <f t="shared" si="920"/>
        <v>7.566418703506908E-2</v>
      </c>
      <c r="J1620" s="2"/>
      <c r="K1620" s="2">
        <f t="shared" si="905"/>
        <v>5.1859723698193414E-3</v>
      </c>
      <c r="L1620" s="2">
        <f t="shared" si="906"/>
        <v>0.14036131774707758</v>
      </c>
      <c r="M1620" s="2">
        <f t="shared" si="907"/>
        <v>0.3340276301806589</v>
      </c>
      <c r="N1620" s="2">
        <f t="shared" si="918"/>
        <v>0.10452709883103081</v>
      </c>
      <c r="O1620" s="2">
        <f t="shared" si="919"/>
        <v>0.41589798087141328</v>
      </c>
      <c r="P1620" s="1">
        <v>122</v>
      </c>
      <c r="Q1620" s="1">
        <v>3302</v>
      </c>
      <c r="R1620" s="1">
        <v>7858</v>
      </c>
      <c r="S1620" s="1">
        <v>2459</v>
      </c>
      <c r="T1620" s="1">
        <v>9638</v>
      </c>
      <c r="U1620" s="1">
        <v>146</v>
      </c>
      <c r="AI1620" s="7">
        <f t="shared" si="908"/>
        <v>1</v>
      </c>
      <c r="AJ1620" s="7">
        <f t="shared" si="909"/>
        <v>5</v>
      </c>
      <c r="AK1620" s="7">
        <f t="shared" si="910"/>
        <v>0</v>
      </c>
      <c r="AL1620" s="7">
        <f t="shared" si="911"/>
        <v>0</v>
      </c>
      <c r="AM1620" s="2">
        <f t="shared" si="912"/>
        <v>0.40969181721572795</v>
      </c>
      <c r="AN1620" s="2">
        <f t="shared" si="913"/>
        <v>6.2061636556854406E-3</v>
      </c>
      <c r="AO1620" s="2">
        <f t="shared" si="914"/>
        <v>0</v>
      </c>
      <c r="AP1620" s="2">
        <f t="shared" si="915"/>
        <v>0</v>
      </c>
      <c r="AR1620" t="str">
        <f t="shared" si="917"/>
        <v>Licking</v>
      </c>
      <c r="AS1620" t="s">
        <v>2566</v>
      </c>
      <c r="AT1620" s="162">
        <v>12</v>
      </c>
      <c r="AV1620" s="91">
        <v>39</v>
      </c>
      <c r="AW1620" s="93">
        <v>89</v>
      </c>
      <c r="AX1620" s="99">
        <f t="shared" si="916"/>
        <v>39089</v>
      </c>
      <c r="AZ1620" s="7" t="s">
        <v>3053</v>
      </c>
      <c r="BA1620" t="s">
        <v>3290</v>
      </c>
    </row>
    <row r="1621" spans="1:53" hidden="1" outlineLevel="1">
      <c r="A1621" t="s">
        <v>2211</v>
      </c>
      <c r="B1621" t="s">
        <v>2566</v>
      </c>
      <c r="C1621" s="1">
        <f t="shared" si="903"/>
        <v>6709</v>
      </c>
      <c r="D1621" s="7">
        <f>IF(P1621&gt;0,RANK(P1621,(P1621:R1621,S1621:AG1621)),0)</f>
        <v>5</v>
      </c>
      <c r="E1621" s="7">
        <f>IF(Q1621&gt;0,RANK(Q1621,(P1621:R1621,S1621:AG1621)),0)</f>
        <v>3</v>
      </c>
      <c r="F1621" s="7">
        <f>IF(R1621&gt;0,RANK(R1621,(P1621:R1621,S1621:AG1621)),0)</f>
        <v>2</v>
      </c>
      <c r="G1621" s="7">
        <f>IF(S1621&gt;0,RANK(S1621,(P1621:R1621,S1621:AG1621)),0)</f>
        <v>4</v>
      </c>
      <c r="H1621" s="48">
        <f t="shared" si="904"/>
        <v>453</v>
      </c>
      <c r="I1621" s="163">
        <f t="shared" si="920"/>
        <v>6.7521240125204954E-2</v>
      </c>
      <c r="J1621" s="2"/>
      <c r="K1621" s="2">
        <f t="shared" si="905"/>
        <v>8.49605008197943E-3</v>
      </c>
      <c r="L1621" s="2">
        <f t="shared" si="906"/>
        <v>0.19302429572216426</v>
      </c>
      <c r="M1621" s="2">
        <f t="shared" si="907"/>
        <v>0.31957072589059471</v>
      </c>
      <c r="N1621" s="2">
        <f t="shared" si="918"/>
        <v>8.5258607840214634E-2</v>
      </c>
      <c r="O1621" s="2">
        <f t="shared" si="919"/>
        <v>0.393650320465047</v>
      </c>
      <c r="P1621" s="1">
        <v>57</v>
      </c>
      <c r="Q1621" s="1">
        <v>1295</v>
      </c>
      <c r="R1621" s="1">
        <v>2144</v>
      </c>
      <c r="S1621" s="1">
        <v>572</v>
      </c>
      <c r="T1621" s="1">
        <v>2597</v>
      </c>
      <c r="U1621" s="1">
        <v>44</v>
      </c>
      <c r="AI1621" s="7">
        <f t="shared" si="908"/>
        <v>1</v>
      </c>
      <c r="AJ1621" s="7">
        <f t="shared" si="909"/>
        <v>6</v>
      </c>
      <c r="AK1621" s="7">
        <f t="shared" si="910"/>
        <v>0</v>
      </c>
      <c r="AL1621" s="7">
        <f t="shared" si="911"/>
        <v>0</v>
      </c>
      <c r="AM1621" s="2">
        <f t="shared" si="912"/>
        <v>0.38709196601579965</v>
      </c>
      <c r="AN1621" s="2">
        <f t="shared" si="913"/>
        <v>6.5583544492472797E-3</v>
      </c>
      <c r="AO1621" s="2">
        <f t="shared" si="914"/>
        <v>0</v>
      </c>
      <c r="AP1621" s="2">
        <f t="shared" si="915"/>
        <v>0</v>
      </c>
      <c r="AR1621" t="str">
        <f t="shared" si="917"/>
        <v>Logan</v>
      </c>
      <c r="AS1621" t="s">
        <v>2566</v>
      </c>
      <c r="AT1621" s="162">
        <v>4</v>
      </c>
      <c r="AV1621" s="91">
        <v>39</v>
      </c>
      <c r="AW1621" s="93">
        <v>91</v>
      </c>
      <c r="AX1621" s="99">
        <f t="shared" si="916"/>
        <v>39091</v>
      </c>
      <c r="AZ1621" s="7" t="s">
        <v>3053</v>
      </c>
      <c r="BA1621" t="s">
        <v>3290</v>
      </c>
    </row>
    <row r="1622" spans="1:53" hidden="1" outlineLevel="1">
      <c r="A1622" t="s">
        <v>1707</v>
      </c>
      <c r="B1622" t="s">
        <v>2566</v>
      </c>
      <c r="C1622" s="1">
        <f t="shared" si="903"/>
        <v>24169</v>
      </c>
      <c r="D1622" s="7">
        <f>IF(P1622&gt;0,RANK(P1622,(P1622:R1622,S1622:AG1622)),0)</f>
        <v>6</v>
      </c>
      <c r="E1622" s="7">
        <f>IF(Q1622&gt;0,RANK(Q1622,(P1622:R1622,S1622:AG1622)),0)</f>
        <v>3</v>
      </c>
      <c r="F1622" s="7">
        <f>IF(R1622&gt;0,RANK(R1622,(P1622:R1622,S1622:AG1622)),0)</f>
        <v>1</v>
      </c>
      <c r="G1622" s="7">
        <f>IF(S1622&gt;0,RANK(S1622,(P1622:R1622,S1622:AG1622)),0)</f>
        <v>4</v>
      </c>
      <c r="H1622" s="48">
        <f t="shared" si="904"/>
        <v>3204</v>
      </c>
      <c r="I1622" s="163">
        <f t="shared" si="920"/>
        <v>0.13256651081964499</v>
      </c>
      <c r="J1622" s="2"/>
      <c r="K1622" s="2">
        <f t="shared" si="905"/>
        <v>5.2960403823079155E-3</v>
      </c>
      <c r="L1622" s="2">
        <f t="shared" si="906"/>
        <v>0.1508957755802888</v>
      </c>
      <c r="M1622" s="2">
        <f t="shared" si="907"/>
        <v>0.44379163391120857</v>
      </c>
      <c r="N1622" s="2">
        <f t="shared" si="918"/>
        <v>8.2502379080640495E-2</v>
      </c>
      <c r="O1622" s="2">
        <f t="shared" si="919"/>
        <v>0.31751417104555424</v>
      </c>
      <c r="P1622" s="1">
        <v>128</v>
      </c>
      <c r="Q1622" s="1">
        <v>3647</v>
      </c>
      <c r="R1622" s="1">
        <v>10726</v>
      </c>
      <c r="S1622" s="1">
        <v>1994</v>
      </c>
      <c r="T1622" s="1">
        <v>7522</v>
      </c>
      <c r="U1622" s="1">
        <v>152</v>
      </c>
      <c r="AI1622" s="7">
        <f t="shared" si="908"/>
        <v>2</v>
      </c>
      <c r="AJ1622" s="7">
        <f t="shared" si="909"/>
        <v>5</v>
      </c>
      <c r="AK1622" s="7">
        <f t="shared" si="910"/>
        <v>0</v>
      </c>
      <c r="AL1622" s="7">
        <f t="shared" si="911"/>
        <v>0</v>
      </c>
      <c r="AM1622" s="2">
        <f t="shared" si="912"/>
        <v>0.31122512309156358</v>
      </c>
      <c r="AN1622" s="2">
        <f t="shared" si="913"/>
        <v>6.2890479539906494E-3</v>
      </c>
      <c r="AO1622" s="2">
        <f t="shared" si="914"/>
        <v>0</v>
      </c>
      <c r="AP1622" s="2">
        <f t="shared" si="915"/>
        <v>0</v>
      </c>
      <c r="AR1622" t="str">
        <f t="shared" si="917"/>
        <v>Lorain</v>
      </c>
      <c r="AS1622" t="s">
        <v>2566</v>
      </c>
      <c r="AT1622" s="162"/>
      <c r="AV1622" s="91">
        <v>39</v>
      </c>
      <c r="AW1622" s="93">
        <v>93</v>
      </c>
      <c r="AX1622" s="99">
        <f t="shared" si="916"/>
        <v>39093</v>
      </c>
      <c r="AZ1622" s="7" t="s">
        <v>3053</v>
      </c>
      <c r="BA1622" t="s">
        <v>3290</v>
      </c>
    </row>
    <row r="1623" spans="1:53" hidden="1" outlineLevel="1">
      <c r="A1623" t="s">
        <v>1095</v>
      </c>
      <c r="B1623" t="s">
        <v>2566</v>
      </c>
      <c r="C1623" s="1">
        <f t="shared" si="903"/>
        <v>27984</v>
      </c>
      <c r="D1623" s="7">
        <f>IF(P1623&gt;0,RANK(P1623,(P1623:R1623,S1623:AG1623)),0)</f>
        <v>6</v>
      </c>
      <c r="E1623" s="7">
        <f>IF(Q1623&gt;0,RANK(Q1623,(P1623:R1623,S1623:AG1623)),0)</f>
        <v>4</v>
      </c>
      <c r="F1623" s="7">
        <f>IF(R1623&gt;0,RANK(R1623,(P1623:R1623,S1623:AG1623)),0)</f>
        <v>2</v>
      </c>
      <c r="G1623" s="7">
        <f>IF(S1623&gt;0,RANK(S1623,(P1623:R1623,S1623:AG1623)),0)</f>
        <v>3</v>
      </c>
      <c r="H1623" s="48">
        <f t="shared" si="904"/>
        <v>344</v>
      </c>
      <c r="I1623" s="163">
        <f t="shared" si="920"/>
        <v>1.2292738707833047E-2</v>
      </c>
      <c r="J1623" s="2"/>
      <c r="K1623" s="2">
        <f t="shared" si="905"/>
        <v>4.5025728987993143E-3</v>
      </c>
      <c r="L1623" s="2">
        <f t="shared" si="906"/>
        <v>0.11892510005717553</v>
      </c>
      <c r="M1623" s="2">
        <f t="shared" si="907"/>
        <v>0.36603058890794737</v>
      </c>
      <c r="N1623" s="2">
        <f t="shared" si="918"/>
        <v>0.12714408233276159</v>
      </c>
      <c r="O1623" s="2">
        <f t="shared" si="919"/>
        <v>0.38339765580331625</v>
      </c>
      <c r="P1623" s="1">
        <v>126</v>
      </c>
      <c r="Q1623" s="1">
        <v>3328</v>
      </c>
      <c r="R1623" s="1">
        <v>10243</v>
      </c>
      <c r="S1623" s="1">
        <v>3558</v>
      </c>
      <c r="T1623" s="1">
        <v>10587</v>
      </c>
      <c r="U1623" s="1">
        <v>142</v>
      </c>
      <c r="AI1623" s="7">
        <f t="shared" si="908"/>
        <v>1</v>
      </c>
      <c r="AJ1623" s="7">
        <f t="shared" si="909"/>
        <v>5</v>
      </c>
      <c r="AK1623" s="7">
        <f t="shared" si="910"/>
        <v>0</v>
      </c>
      <c r="AL1623" s="7">
        <f t="shared" si="911"/>
        <v>0</v>
      </c>
      <c r="AM1623" s="2">
        <f t="shared" si="912"/>
        <v>0.37832332761578047</v>
      </c>
      <c r="AN1623" s="2">
        <f t="shared" si="913"/>
        <v>5.0743281875357347E-3</v>
      </c>
      <c r="AO1623" s="2">
        <f t="shared" si="914"/>
        <v>0</v>
      </c>
      <c r="AP1623" s="2">
        <f t="shared" si="915"/>
        <v>0</v>
      </c>
      <c r="AR1623" t="str">
        <f t="shared" si="917"/>
        <v>Lucas</v>
      </c>
      <c r="AS1623" t="s">
        <v>2566</v>
      </c>
      <c r="AT1623" s="162"/>
      <c r="AV1623" s="91">
        <v>39</v>
      </c>
      <c r="AW1623" s="93">
        <v>95</v>
      </c>
      <c r="AX1623" s="99">
        <f t="shared" si="916"/>
        <v>39095</v>
      </c>
      <c r="AZ1623" s="7" t="s">
        <v>3053</v>
      </c>
      <c r="BA1623" t="s">
        <v>3290</v>
      </c>
    </row>
    <row r="1624" spans="1:53" hidden="1" outlineLevel="1">
      <c r="A1624" t="s">
        <v>1421</v>
      </c>
      <c r="B1624" t="s">
        <v>2566</v>
      </c>
      <c r="C1624" s="1">
        <f t="shared" si="903"/>
        <v>5692</v>
      </c>
      <c r="D1624" s="7">
        <f>IF(P1624&gt;0,RANK(P1624,(P1624:R1624,S1624:AG1624)),0)</f>
        <v>5</v>
      </c>
      <c r="E1624" s="7">
        <f>IF(Q1624&gt;0,RANK(Q1624,(P1624:R1624,S1624:AG1624)),0)</f>
        <v>3</v>
      </c>
      <c r="F1624" s="7">
        <f>IF(R1624&gt;0,RANK(R1624,(P1624:R1624,S1624:AG1624)),0)</f>
        <v>2</v>
      </c>
      <c r="G1624" s="7">
        <f>IF(S1624&gt;0,RANK(S1624,(P1624:R1624,S1624:AG1624)),0)</f>
        <v>4</v>
      </c>
      <c r="H1624" s="48">
        <f t="shared" si="904"/>
        <v>620</v>
      </c>
      <c r="I1624" s="163">
        <f t="shared" si="920"/>
        <v>0.10892480674631061</v>
      </c>
      <c r="J1624" s="2"/>
      <c r="K1624" s="2">
        <f t="shared" si="905"/>
        <v>5.7976106816584683E-3</v>
      </c>
      <c r="L1624" s="2">
        <f t="shared" si="906"/>
        <v>0.15021082220660575</v>
      </c>
      <c r="M1624" s="2">
        <f t="shared" si="907"/>
        <v>0.32062543921293041</v>
      </c>
      <c r="N1624" s="2">
        <f t="shared" si="918"/>
        <v>8.8018271257905831E-2</v>
      </c>
      <c r="O1624" s="2">
        <f t="shared" si="919"/>
        <v>0.43534785664089948</v>
      </c>
      <c r="P1624" s="1">
        <v>33</v>
      </c>
      <c r="Q1624" s="1">
        <v>855</v>
      </c>
      <c r="R1624" s="1">
        <v>1825</v>
      </c>
      <c r="S1624" s="1">
        <v>501</v>
      </c>
      <c r="T1624" s="1">
        <v>2445</v>
      </c>
      <c r="U1624" s="1">
        <v>33</v>
      </c>
      <c r="AI1624" s="7">
        <f t="shared" si="908"/>
        <v>1</v>
      </c>
      <c r="AJ1624" s="7">
        <f t="shared" si="909"/>
        <v>5</v>
      </c>
      <c r="AK1624" s="7">
        <f t="shared" si="910"/>
        <v>0</v>
      </c>
      <c r="AL1624" s="7">
        <f t="shared" si="911"/>
        <v>0</v>
      </c>
      <c r="AM1624" s="2">
        <f t="shared" si="912"/>
        <v>0.42955024595924102</v>
      </c>
      <c r="AN1624" s="2">
        <f t="shared" si="913"/>
        <v>5.7976106816584683E-3</v>
      </c>
      <c r="AO1624" s="2">
        <f t="shared" si="914"/>
        <v>0</v>
      </c>
      <c r="AP1624" s="2">
        <f t="shared" si="915"/>
        <v>0</v>
      </c>
      <c r="AR1624" t="str">
        <f t="shared" si="917"/>
        <v>Madison</v>
      </c>
      <c r="AS1624" t="s">
        <v>2566</v>
      </c>
      <c r="AT1624" s="162">
        <v>15</v>
      </c>
      <c r="AV1624" s="91">
        <v>39</v>
      </c>
      <c r="AW1624" s="93">
        <v>97</v>
      </c>
      <c r="AX1624" s="99">
        <f t="shared" si="916"/>
        <v>39097</v>
      </c>
      <c r="AZ1624" s="7" t="s">
        <v>3053</v>
      </c>
      <c r="BA1624" t="s">
        <v>3290</v>
      </c>
    </row>
    <row r="1625" spans="1:53" hidden="1" outlineLevel="1">
      <c r="A1625" t="s">
        <v>618</v>
      </c>
      <c r="B1625" t="s">
        <v>2566</v>
      </c>
      <c r="C1625" s="1">
        <f t="shared" si="903"/>
        <v>15105</v>
      </c>
      <c r="D1625" s="7">
        <f>IF(P1625&gt;0,RANK(P1625,(P1625:R1625,S1625:AG1625)),0)</f>
        <v>6</v>
      </c>
      <c r="E1625" s="7">
        <f>IF(Q1625&gt;0,RANK(Q1625,(P1625:R1625,S1625:AG1625)),0)</f>
        <v>3</v>
      </c>
      <c r="F1625" s="7">
        <f>IF(R1625&gt;0,RANK(R1625,(P1625:R1625,S1625:AG1625)),0)</f>
        <v>1</v>
      </c>
      <c r="G1625" s="7">
        <f>IF(S1625&gt;0,RANK(S1625,(P1625:R1625,S1625:AG1625)),0)</f>
        <v>4</v>
      </c>
      <c r="H1625" s="48">
        <f t="shared" si="904"/>
        <v>379</v>
      </c>
      <c r="I1625" s="163">
        <f t="shared" si="920"/>
        <v>2.5091029460443563E-2</v>
      </c>
      <c r="J1625" s="2"/>
      <c r="K1625" s="2">
        <f t="shared" si="905"/>
        <v>4.9652432969215492E-3</v>
      </c>
      <c r="L1625" s="2">
        <f t="shared" si="906"/>
        <v>0.17696127110228402</v>
      </c>
      <c r="M1625" s="2">
        <f t="shared" si="907"/>
        <v>0.37053955643826547</v>
      </c>
      <c r="N1625" s="2">
        <f t="shared" si="918"/>
        <v>9.6127110228401189E-2</v>
      </c>
      <c r="O1625" s="2">
        <f t="shared" si="919"/>
        <v>0.35140681893412784</v>
      </c>
      <c r="P1625" s="1">
        <v>75</v>
      </c>
      <c r="Q1625" s="1">
        <v>2673</v>
      </c>
      <c r="R1625" s="1">
        <v>5597</v>
      </c>
      <c r="S1625" s="1">
        <v>1452</v>
      </c>
      <c r="T1625" s="1">
        <v>5218</v>
      </c>
      <c r="U1625" s="1">
        <v>90</v>
      </c>
      <c r="AI1625" s="7">
        <f t="shared" si="908"/>
        <v>2</v>
      </c>
      <c r="AJ1625" s="7">
        <f t="shared" si="909"/>
        <v>5</v>
      </c>
      <c r="AK1625" s="7">
        <f t="shared" si="910"/>
        <v>0</v>
      </c>
      <c r="AL1625" s="7">
        <f t="shared" si="911"/>
        <v>0</v>
      </c>
      <c r="AM1625" s="2">
        <f t="shared" si="912"/>
        <v>0.34544852697782191</v>
      </c>
      <c r="AN1625" s="2">
        <f t="shared" si="913"/>
        <v>5.9582919563058593E-3</v>
      </c>
      <c r="AO1625" s="2">
        <f t="shared" si="914"/>
        <v>0</v>
      </c>
      <c r="AP1625" s="2">
        <f t="shared" si="915"/>
        <v>0</v>
      </c>
      <c r="AR1625" t="str">
        <f t="shared" si="917"/>
        <v>Mahoning</v>
      </c>
      <c r="AS1625" t="s">
        <v>2566</v>
      </c>
      <c r="AT1625" s="162"/>
      <c r="AV1625" s="91">
        <v>39</v>
      </c>
      <c r="AW1625" s="93">
        <v>99</v>
      </c>
      <c r="AX1625" s="99">
        <f t="shared" si="916"/>
        <v>39099</v>
      </c>
      <c r="AZ1625" s="7" t="s">
        <v>3053</v>
      </c>
      <c r="BA1625" t="s">
        <v>3290</v>
      </c>
    </row>
    <row r="1626" spans="1:53" hidden="1" outlineLevel="1">
      <c r="A1626" t="s">
        <v>1322</v>
      </c>
      <c r="B1626" t="s">
        <v>2566</v>
      </c>
      <c r="C1626" s="1">
        <f t="shared" si="903"/>
        <v>6731</v>
      </c>
      <c r="D1626" s="7">
        <f>IF(P1626&gt;0,RANK(P1626,(P1626:R1626,S1626:AG1626)),0)</f>
        <v>6</v>
      </c>
      <c r="E1626" s="7">
        <f>IF(Q1626&gt;0,RANK(Q1626,(P1626:R1626,S1626:AG1626)),0)</f>
        <v>3</v>
      </c>
      <c r="F1626" s="7">
        <f>IF(R1626&gt;0,RANK(R1626,(P1626:R1626,S1626:AG1626)),0)</f>
        <v>2</v>
      </c>
      <c r="G1626" s="7">
        <f>IF(S1626&gt;0,RANK(S1626,(P1626:R1626,S1626:AG1626)),0)</f>
        <v>4</v>
      </c>
      <c r="H1626" s="48">
        <f t="shared" si="904"/>
        <v>853</v>
      </c>
      <c r="I1626" s="163">
        <f t="shared" si="920"/>
        <v>0.12672708364284654</v>
      </c>
      <c r="J1626" s="2"/>
      <c r="K1626" s="2">
        <f t="shared" si="905"/>
        <v>6.0912197296092707E-3</v>
      </c>
      <c r="L1626" s="2">
        <f t="shared" si="906"/>
        <v>0.15064626355667807</v>
      </c>
      <c r="M1626" s="2">
        <f t="shared" si="907"/>
        <v>0.31510919625612838</v>
      </c>
      <c r="N1626" s="2">
        <f t="shared" si="918"/>
        <v>7.9037290150051995E-2</v>
      </c>
      <c r="O1626" s="2">
        <f t="shared" si="919"/>
        <v>0.44911603030753233</v>
      </c>
      <c r="P1626" s="1">
        <v>41</v>
      </c>
      <c r="Q1626" s="1">
        <v>1014</v>
      </c>
      <c r="R1626" s="1">
        <v>2121</v>
      </c>
      <c r="S1626" s="1">
        <v>532</v>
      </c>
      <c r="T1626" s="1">
        <v>2974</v>
      </c>
      <c r="U1626" s="1">
        <v>49</v>
      </c>
      <c r="AI1626" s="7">
        <f t="shared" si="908"/>
        <v>1</v>
      </c>
      <c r="AJ1626" s="7">
        <f t="shared" si="909"/>
        <v>5</v>
      </c>
      <c r="AK1626" s="7">
        <f t="shared" si="910"/>
        <v>0</v>
      </c>
      <c r="AL1626" s="7">
        <f t="shared" si="911"/>
        <v>0</v>
      </c>
      <c r="AM1626" s="2">
        <f t="shared" si="912"/>
        <v>0.44183627989897489</v>
      </c>
      <c r="AN1626" s="2">
        <f t="shared" si="913"/>
        <v>7.2797504085574212E-3</v>
      </c>
      <c r="AO1626" s="2">
        <f t="shared" si="914"/>
        <v>0</v>
      </c>
      <c r="AP1626" s="2">
        <f t="shared" si="915"/>
        <v>0</v>
      </c>
      <c r="AR1626" t="str">
        <f t="shared" si="917"/>
        <v>Marion</v>
      </c>
      <c r="AS1626" t="s">
        <v>2566</v>
      </c>
      <c r="AT1626" s="162"/>
      <c r="AV1626" s="91">
        <v>39</v>
      </c>
      <c r="AW1626" s="93">
        <v>101</v>
      </c>
      <c r="AX1626" s="99">
        <f t="shared" si="916"/>
        <v>39101</v>
      </c>
      <c r="AZ1626" s="7" t="s">
        <v>3053</v>
      </c>
      <c r="BA1626" t="s">
        <v>3290</v>
      </c>
    </row>
    <row r="1627" spans="1:53" hidden="1" outlineLevel="1">
      <c r="A1627" t="s">
        <v>168</v>
      </c>
      <c r="B1627" t="s">
        <v>2566</v>
      </c>
      <c r="C1627" s="1">
        <f t="shared" si="903"/>
        <v>23891</v>
      </c>
      <c r="D1627" s="7">
        <f>IF(P1627&gt;0,RANK(P1627,(P1627:R1627,S1627:AG1627)),0)</f>
        <v>5</v>
      </c>
      <c r="E1627" s="7">
        <f>IF(Q1627&gt;0,RANK(Q1627,(P1627:R1627,S1627:AG1627)),0)</f>
        <v>3</v>
      </c>
      <c r="F1627" s="7">
        <f>IF(R1627&gt;0,RANK(R1627,(P1627:R1627,S1627:AG1627)),0)</f>
        <v>1</v>
      </c>
      <c r="G1627" s="7">
        <f>IF(S1627&gt;0,RANK(S1627,(P1627:R1627,S1627:AG1627)),0)</f>
        <v>4</v>
      </c>
      <c r="H1627" s="48">
        <f t="shared" si="904"/>
        <v>1412</v>
      </c>
      <c r="I1627" s="163">
        <f t="shared" si="920"/>
        <v>5.9101753798501529E-2</v>
      </c>
      <c r="J1627" s="2"/>
      <c r="K1627" s="2">
        <f t="shared" si="905"/>
        <v>5.9018040266209035E-3</v>
      </c>
      <c r="L1627" s="2">
        <f t="shared" si="906"/>
        <v>0.14344313758319033</v>
      </c>
      <c r="M1627" s="2">
        <f t="shared" si="907"/>
        <v>0.40747561843371982</v>
      </c>
      <c r="N1627" s="2">
        <f t="shared" si="918"/>
        <v>8.9950190448285963E-2</v>
      </c>
      <c r="O1627" s="2">
        <f t="shared" si="919"/>
        <v>0.35322924950818307</v>
      </c>
      <c r="P1627" s="1">
        <v>141</v>
      </c>
      <c r="Q1627" s="1">
        <v>3427</v>
      </c>
      <c r="R1627" s="1">
        <v>9735</v>
      </c>
      <c r="S1627" s="1">
        <v>2149</v>
      </c>
      <c r="T1627" s="1">
        <v>8323</v>
      </c>
      <c r="U1627" s="1">
        <v>116</v>
      </c>
      <c r="AI1627" s="7">
        <f t="shared" si="908"/>
        <v>2</v>
      </c>
      <c r="AJ1627" s="7">
        <f t="shared" si="909"/>
        <v>6</v>
      </c>
      <c r="AK1627" s="7">
        <f t="shared" si="910"/>
        <v>0</v>
      </c>
      <c r="AL1627" s="7">
        <f t="shared" si="911"/>
        <v>0</v>
      </c>
      <c r="AM1627" s="2">
        <f t="shared" si="912"/>
        <v>0.3483738646352183</v>
      </c>
      <c r="AN1627" s="2">
        <f t="shared" si="913"/>
        <v>4.8553848729647143E-3</v>
      </c>
      <c r="AO1627" s="2">
        <f t="shared" si="914"/>
        <v>0</v>
      </c>
      <c r="AP1627" s="2">
        <f t="shared" si="915"/>
        <v>0</v>
      </c>
      <c r="AR1627" t="str">
        <f t="shared" si="917"/>
        <v>Medina</v>
      </c>
      <c r="AS1627" t="s">
        <v>2566</v>
      </c>
      <c r="AT1627" s="162"/>
      <c r="AV1627" s="91">
        <v>39</v>
      </c>
      <c r="AW1627" s="93">
        <v>103</v>
      </c>
      <c r="AX1627" s="99">
        <f t="shared" si="916"/>
        <v>39103</v>
      </c>
      <c r="AZ1627" s="7" t="s">
        <v>3053</v>
      </c>
      <c r="BA1627" t="s">
        <v>3290</v>
      </c>
    </row>
    <row r="1628" spans="1:53" hidden="1" outlineLevel="1">
      <c r="A1628" t="s">
        <v>1147</v>
      </c>
      <c r="B1628" t="s">
        <v>2566</v>
      </c>
      <c r="C1628" s="1">
        <f t="shared" si="903"/>
        <v>4179</v>
      </c>
      <c r="D1628" s="7">
        <f>IF(P1628&gt;0,RANK(P1628,(P1628:R1628,S1628:AG1628)),0)</f>
        <v>6</v>
      </c>
      <c r="E1628" s="7">
        <f>IF(Q1628&gt;0,RANK(Q1628,(P1628:R1628,S1628:AG1628)),0)</f>
        <v>4</v>
      </c>
      <c r="F1628" s="7">
        <f>IF(R1628&gt;0,RANK(R1628,(P1628:R1628,S1628:AG1628)),0)</f>
        <v>2</v>
      </c>
      <c r="G1628" s="7">
        <f>IF(S1628&gt;0,RANK(S1628,(P1628:R1628,S1628:AG1628)),0)</f>
        <v>3</v>
      </c>
      <c r="H1628" s="48">
        <f t="shared" si="904"/>
        <v>709</v>
      </c>
      <c r="I1628" s="163">
        <f t="shared" si="920"/>
        <v>0.16965781287389328</v>
      </c>
      <c r="J1628" s="2"/>
      <c r="K1628" s="2">
        <f t="shared" si="905"/>
        <v>1.1246709739172051E-2</v>
      </c>
      <c r="L1628" s="2">
        <f t="shared" si="906"/>
        <v>0.12275664034458005</v>
      </c>
      <c r="M1628" s="2">
        <f t="shared" si="907"/>
        <v>0.27063890882986358</v>
      </c>
      <c r="N1628" s="2">
        <f t="shared" si="918"/>
        <v>0.12945680784876765</v>
      </c>
      <c r="O1628" s="2">
        <f t="shared" si="919"/>
        <v>0.46590093323761672</v>
      </c>
      <c r="P1628" s="1">
        <v>47</v>
      </c>
      <c r="Q1628" s="1">
        <v>513</v>
      </c>
      <c r="R1628" s="1">
        <v>1131</v>
      </c>
      <c r="S1628" s="1">
        <v>541</v>
      </c>
      <c r="T1628" s="1">
        <v>1840</v>
      </c>
      <c r="U1628" s="1">
        <v>107</v>
      </c>
      <c r="AI1628" s="7">
        <f t="shared" si="908"/>
        <v>1</v>
      </c>
      <c r="AJ1628" s="7">
        <f t="shared" si="909"/>
        <v>5</v>
      </c>
      <c r="AK1628" s="7">
        <f t="shared" si="910"/>
        <v>0</v>
      </c>
      <c r="AL1628" s="7">
        <f t="shared" si="911"/>
        <v>0</v>
      </c>
      <c r="AM1628" s="2">
        <f t="shared" si="912"/>
        <v>0.44029672170375689</v>
      </c>
      <c r="AN1628" s="2">
        <f t="shared" si="913"/>
        <v>2.5604211533859774E-2</v>
      </c>
      <c r="AO1628" s="2">
        <f t="shared" si="914"/>
        <v>0</v>
      </c>
      <c r="AP1628" s="2">
        <f t="shared" si="915"/>
        <v>0</v>
      </c>
      <c r="AR1628" t="str">
        <f t="shared" si="917"/>
        <v>Meigs</v>
      </c>
      <c r="AS1628" t="s">
        <v>2566</v>
      </c>
      <c r="AT1628" s="162">
        <v>6</v>
      </c>
      <c r="AV1628" s="91">
        <v>39</v>
      </c>
      <c r="AW1628" s="93">
        <v>105</v>
      </c>
      <c r="AX1628" s="99">
        <f t="shared" si="916"/>
        <v>39105</v>
      </c>
      <c r="AZ1628" s="7" t="s">
        <v>3053</v>
      </c>
      <c r="BA1628" t="s">
        <v>3290</v>
      </c>
    </row>
    <row r="1629" spans="1:53" hidden="1" outlineLevel="1">
      <c r="A1629" t="s">
        <v>672</v>
      </c>
      <c r="B1629" t="s">
        <v>2566</v>
      </c>
      <c r="C1629" s="1">
        <f t="shared" si="903"/>
        <v>6384</v>
      </c>
      <c r="D1629" s="7">
        <f>IF(P1629&gt;0,RANK(P1629,(P1629:R1629,S1629:AG1629)),0)</f>
        <v>6</v>
      </c>
      <c r="E1629" s="7">
        <f>IF(Q1629&gt;0,RANK(Q1629,(P1629:R1629,S1629:AG1629)),0)</f>
        <v>3</v>
      </c>
      <c r="F1629" s="7">
        <f>IF(R1629&gt;0,RANK(R1629,(P1629:R1629,S1629:AG1629)),0)</f>
        <v>2</v>
      </c>
      <c r="G1629" s="7">
        <f>IF(S1629&gt;0,RANK(S1629,(P1629:R1629,S1629:AG1629)),0)</f>
        <v>4</v>
      </c>
      <c r="H1629" s="48">
        <f t="shared" si="904"/>
        <v>1150</v>
      </c>
      <c r="I1629" s="163">
        <f t="shared" si="920"/>
        <v>0.18013784461152882</v>
      </c>
      <c r="J1629" s="2"/>
      <c r="K1629" s="2">
        <f t="shared" si="905"/>
        <v>3.6027568922305762E-3</v>
      </c>
      <c r="L1629" s="2">
        <f t="shared" si="906"/>
        <v>0.15476190476190477</v>
      </c>
      <c r="M1629" s="2">
        <f t="shared" si="907"/>
        <v>0.29088345864661652</v>
      </c>
      <c r="N1629" s="2">
        <f t="shared" si="918"/>
        <v>7.5971177944862162E-2</v>
      </c>
      <c r="O1629" s="2">
        <f t="shared" si="919"/>
        <v>0.47478070175438591</v>
      </c>
      <c r="P1629" s="1">
        <v>23</v>
      </c>
      <c r="Q1629" s="1">
        <v>988</v>
      </c>
      <c r="R1629" s="1">
        <v>1857</v>
      </c>
      <c r="S1629" s="1">
        <v>485</v>
      </c>
      <c r="T1629" s="1">
        <v>3007</v>
      </c>
      <c r="U1629" s="1">
        <v>24</v>
      </c>
      <c r="AI1629" s="7">
        <f t="shared" si="908"/>
        <v>1</v>
      </c>
      <c r="AJ1629" s="7">
        <f t="shared" si="909"/>
        <v>5</v>
      </c>
      <c r="AK1629" s="7">
        <f t="shared" si="910"/>
        <v>0</v>
      </c>
      <c r="AL1629" s="7">
        <f t="shared" si="911"/>
        <v>0</v>
      </c>
      <c r="AM1629" s="2">
        <f t="shared" si="912"/>
        <v>0.47102130325814534</v>
      </c>
      <c r="AN1629" s="2">
        <f t="shared" si="913"/>
        <v>3.7593984962406013E-3</v>
      </c>
      <c r="AO1629" s="2">
        <f t="shared" si="914"/>
        <v>0</v>
      </c>
      <c r="AP1629" s="2">
        <f t="shared" si="915"/>
        <v>0</v>
      </c>
      <c r="AR1629" t="str">
        <f t="shared" si="917"/>
        <v>Mercer</v>
      </c>
      <c r="AS1629" t="s">
        <v>2566</v>
      </c>
      <c r="AT1629" s="162"/>
      <c r="AV1629" s="91">
        <v>39</v>
      </c>
      <c r="AW1629" s="93">
        <v>107</v>
      </c>
      <c r="AX1629" s="99">
        <f t="shared" si="916"/>
        <v>39107</v>
      </c>
      <c r="AZ1629" s="7" t="s">
        <v>3053</v>
      </c>
      <c r="BA1629" t="s">
        <v>3290</v>
      </c>
    </row>
    <row r="1630" spans="1:53" hidden="1" outlineLevel="1">
      <c r="A1630" t="s">
        <v>258</v>
      </c>
      <c r="B1630" t="s">
        <v>2566</v>
      </c>
      <c r="C1630" s="1">
        <f t="shared" si="903"/>
        <v>14948</v>
      </c>
      <c r="D1630" s="7">
        <f>IF(P1630&gt;0,RANK(P1630,(P1630:R1630,S1630:AG1630)),0)</f>
        <v>5</v>
      </c>
      <c r="E1630" s="7">
        <f>IF(Q1630&gt;0,RANK(Q1630,(P1630:R1630,S1630:AG1630)),0)</f>
        <v>3</v>
      </c>
      <c r="F1630" s="7">
        <f>IF(R1630&gt;0,RANK(R1630,(P1630:R1630,S1630:AG1630)),0)</f>
        <v>2</v>
      </c>
      <c r="G1630" s="7">
        <f>IF(S1630&gt;0,RANK(S1630,(P1630:R1630,S1630:AG1630)),0)</f>
        <v>4</v>
      </c>
      <c r="H1630" s="48">
        <f t="shared" si="904"/>
        <v>110</v>
      </c>
      <c r="I1630" s="163">
        <f t="shared" si="920"/>
        <v>7.3588439925073587E-3</v>
      </c>
      <c r="J1630" s="2"/>
      <c r="K1630" s="2">
        <f t="shared" si="905"/>
        <v>4.0808134867540806E-3</v>
      </c>
      <c r="L1630" s="2">
        <f t="shared" si="906"/>
        <v>0.21521273748996522</v>
      </c>
      <c r="M1630" s="2">
        <f t="shared" si="907"/>
        <v>0.35074926411560076</v>
      </c>
      <c r="N1630" s="2">
        <f t="shared" si="918"/>
        <v>6.7768263312817767E-2</v>
      </c>
      <c r="O1630" s="2">
        <f t="shared" si="919"/>
        <v>0.36218892159486216</v>
      </c>
      <c r="P1630" s="1">
        <v>61</v>
      </c>
      <c r="Q1630" s="1">
        <v>3217</v>
      </c>
      <c r="R1630" s="1">
        <v>5243</v>
      </c>
      <c r="S1630" s="1">
        <v>1013</v>
      </c>
      <c r="T1630" s="1">
        <v>5353</v>
      </c>
      <c r="U1630" s="1">
        <v>61</v>
      </c>
      <c r="AI1630" s="7">
        <f t="shared" si="908"/>
        <v>1</v>
      </c>
      <c r="AJ1630" s="7">
        <f t="shared" si="909"/>
        <v>5</v>
      </c>
      <c r="AK1630" s="7">
        <f t="shared" si="910"/>
        <v>0</v>
      </c>
      <c r="AL1630" s="7">
        <f t="shared" si="911"/>
        <v>0</v>
      </c>
      <c r="AM1630" s="2">
        <f t="shared" si="912"/>
        <v>0.35810810810810811</v>
      </c>
      <c r="AN1630" s="2">
        <f t="shared" si="913"/>
        <v>4.0808134867540806E-3</v>
      </c>
      <c r="AO1630" s="2">
        <f t="shared" si="914"/>
        <v>0</v>
      </c>
      <c r="AP1630" s="2">
        <f t="shared" si="915"/>
        <v>0</v>
      </c>
      <c r="AR1630" t="str">
        <f t="shared" si="917"/>
        <v>Miami</v>
      </c>
      <c r="AS1630" t="s">
        <v>2566</v>
      </c>
      <c r="AT1630" s="162">
        <v>8</v>
      </c>
      <c r="AV1630" s="91">
        <v>39</v>
      </c>
      <c r="AW1630" s="93">
        <v>109</v>
      </c>
      <c r="AX1630" s="99">
        <f t="shared" si="916"/>
        <v>39109</v>
      </c>
      <c r="AZ1630" s="7" t="s">
        <v>3053</v>
      </c>
      <c r="BA1630" t="s">
        <v>3290</v>
      </c>
    </row>
    <row r="1631" spans="1:53" hidden="1" outlineLevel="1">
      <c r="A1631" t="s">
        <v>350</v>
      </c>
      <c r="B1631" t="s">
        <v>2566</v>
      </c>
      <c r="C1631" s="1">
        <f t="shared" si="903"/>
        <v>1101</v>
      </c>
      <c r="D1631" s="7">
        <f>IF(P1631&gt;0,RANK(P1631,(P1631:R1631,S1631:AG1631)),0)</f>
        <v>6</v>
      </c>
      <c r="E1631" s="7">
        <f>IF(Q1631&gt;0,RANK(Q1631,(P1631:R1631,S1631:AG1631)),0)</f>
        <v>3</v>
      </c>
      <c r="F1631" s="7">
        <f>IF(R1631&gt;0,RANK(R1631,(P1631:R1631,S1631:AG1631)),0)</f>
        <v>2</v>
      </c>
      <c r="G1631" s="7">
        <f>IF(S1631&gt;0,RANK(S1631,(P1631:R1631,S1631:AG1631)),0)</f>
        <v>4</v>
      </c>
      <c r="H1631" s="48">
        <f t="shared" si="904"/>
        <v>276</v>
      </c>
      <c r="I1631" s="163">
        <f t="shared" si="920"/>
        <v>0.25068119891008173</v>
      </c>
      <c r="J1631" s="2"/>
      <c r="K1631" s="2">
        <f t="shared" si="905"/>
        <v>6.3578564940962763E-3</v>
      </c>
      <c r="L1631" s="2">
        <f t="shared" si="906"/>
        <v>0.11353315168029064</v>
      </c>
      <c r="M1631" s="2">
        <f t="shared" si="907"/>
        <v>0.25522252497729336</v>
      </c>
      <c r="N1631" s="2">
        <f t="shared" si="918"/>
        <v>0.10354223433242507</v>
      </c>
      <c r="O1631" s="2">
        <f t="shared" si="919"/>
        <v>0.52134423251589468</v>
      </c>
      <c r="P1631" s="1">
        <v>7</v>
      </c>
      <c r="Q1631" s="1">
        <v>125</v>
      </c>
      <c r="R1631" s="1">
        <v>281</v>
      </c>
      <c r="S1631" s="1">
        <v>114</v>
      </c>
      <c r="T1631" s="1">
        <v>557</v>
      </c>
      <c r="U1631" s="1">
        <v>17</v>
      </c>
      <c r="AI1631" s="7">
        <f t="shared" si="908"/>
        <v>1</v>
      </c>
      <c r="AJ1631" s="7">
        <f t="shared" si="909"/>
        <v>5</v>
      </c>
      <c r="AK1631" s="7">
        <f t="shared" si="910"/>
        <v>0</v>
      </c>
      <c r="AL1631" s="7">
        <f t="shared" si="911"/>
        <v>0</v>
      </c>
      <c r="AM1631" s="2">
        <f t="shared" si="912"/>
        <v>0.50590372388737515</v>
      </c>
      <c r="AN1631" s="2">
        <f t="shared" si="913"/>
        <v>1.5440508628519528E-2</v>
      </c>
      <c r="AO1631" s="2">
        <f t="shared" si="914"/>
        <v>0</v>
      </c>
      <c r="AP1631" s="2">
        <f t="shared" si="915"/>
        <v>0</v>
      </c>
      <c r="AR1631" t="str">
        <f t="shared" si="917"/>
        <v>Monroe</v>
      </c>
      <c r="AS1631" t="s">
        <v>2566</v>
      </c>
      <c r="AT1631" s="162">
        <v>6</v>
      </c>
      <c r="AV1631" s="91">
        <v>39</v>
      </c>
      <c r="AW1631" s="93">
        <v>111</v>
      </c>
      <c r="AX1631" s="99">
        <f t="shared" si="916"/>
        <v>39111</v>
      </c>
      <c r="AZ1631" s="7" t="s">
        <v>3053</v>
      </c>
      <c r="BA1631" t="s">
        <v>3290</v>
      </c>
    </row>
    <row r="1632" spans="1:53" hidden="1" outlineLevel="1">
      <c r="A1632" t="s">
        <v>402</v>
      </c>
      <c r="B1632" t="s">
        <v>2566</v>
      </c>
      <c r="C1632" s="1">
        <f t="shared" si="903"/>
        <v>57022</v>
      </c>
      <c r="D1632" s="7">
        <f>IF(P1632&gt;0,RANK(P1632,(P1632:R1632,S1632:AG1632)),0)</f>
        <v>5</v>
      </c>
      <c r="E1632" s="7">
        <f>IF(Q1632&gt;0,RANK(Q1632,(P1632:R1632,S1632:AG1632)),0)</f>
        <v>3</v>
      </c>
      <c r="F1632" s="7">
        <f>IF(R1632&gt;0,RANK(R1632,(P1632:R1632,S1632:AG1632)),0)</f>
        <v>1</v>
      </c>
      <c r="G1632" s="7">
        <f>IF(S1632&gt;0,RANK(S1632,(P1632:R1632,S1632:AG1632)),0)</f>
        <v>4</v>
      </c>
      <c r="H1632" s="48">
        <f t="shared" si="904"/>
        <v>4669</v>
      </c>
      <c r="I1632" s="163">
        <f t="shared" si="920"/>
        <v>8.1880677633194204E-2</v>
      </c>
      <c r="J1632" s="2"/>
      <c r="K1632" s="2">
        <f t="shared" si="905"/>
        <v>4.3316614639963523E-3</v>
      </c>
      <c r="L1632" s="2">
        <f t="shared" si="906"/>
        <v>0.20800743572656169</v>
      </c>
      <c r="M1632" s="2">
        <f t="shared" si="907"/>
        <v>0.39586475395461401</v>
      </c>
      <c r="N1632" s="2">
        <f t="shared" si="918"/>
        <v>7.3901301252148291E-2</v>
      </c>
      <c r="O1632" s="2">
        <f t="shared" si="919"/>
        <v>0.31789484760267972</v>
      </c>
      <c r="P1632" s="1">
        <v>247</v>
      </c>
      <c r="Q1632" s="1">
        <v>11861</v>
      </c>
      <c r="R1632" s="1">
        <v>22573</v>
      </c>
      <c r="S1632" s="1">
        <v>4214</v>
      </c>
      <c r="T1632" s="1">
        <v>17904</v>
      </c>
      <c r="U1632" s="1">
        <v>223</v>
      </c>
      <c r="AI1632" s="7">
        <f t="shared" si="908"/>
        <v>2</v>
      </c>
      <c r="AJ1632" s="7">
        <f t="shared" si="909"/>
        <v>6</v>
      </c>
      <c r="AK1632" s="7">
        <f t="shared" si="910"/>
        <v>0</v>
      </c>
      <c r="AL1632" s="7">
        <f t="shared" si="911"/>
        <v>0</v>
      </c>
      <c r="AM1632" s="2">
        <f t="shared" si="912"/>
        <v>0.31398407632141978</v>
      </c>
      <c r="AN1632" s="2">
        <f t="shared" si="913"/>
        <v>3.9107712812598647E-3</v>
      </c>
      <c r="AO1632" s="2">
        <f t="shared" si="914"/>
        <v>0</v>
      </c>
      <c r="AP1632" s="2">
        <f t="shared" si="915"/>
        <v>0</v>
      </c>
      <c r="AR1632" t="str">
        <f t="shared" si="917"/>
        <v>Montgomery</v>
      </c>
      <c r="AS1632" t="s">
        <v>2566</v>
      </c>
      <c r="AT1632" s="162">
        <v>10</v>
      </c>
      <c r="AV1632" s="91">
        <v>39</v>
      </c>
      <c r="AW1632" s="93">
        <v>113</v>
      </c>
      <c r="AX1632" s="99">
        <f t="shared" si="916"/>
        <v>39113</v>
      </c>
      <c r="AZ1632" s="7" t="s">
        <v>3053</v>
      </c>
      <c r="BA1632" t="s">
        <v>3290</v>
      </c>
    </row>
    <row r="1633" spans="1:53" hidden="1" outlineLevel="1">
      <c r="A1633" t="s">
        <v>374</v>
      </c>
      <c r="B1633" t="s">
        <v>2566</v>
      </c>
      <c r="C1633" s="1">
        <f t="shared" si="903"/>
        <v>2221</v>
      </c>
      <c r="D1633" s="7">
        <f>IF(P1633&gt;0,RANK(P1633,(P1633:R1633,S1633:AG1633)),0)</f>
        <v>6</v>
      </c>
      <c r="E1633" s="7">
        <f>IF(Q1633&gt;0,RANK(Q1633,(P1633:R1633,S1633:AG1633)),0)</f>
        <v>3</v>
      </c>
      <c r="F1633" s="7">
        <f>IF(R1633&gt;0,RANK(R1633,(P1633:R1633,S1633:AG1633)),0)</f>
        <v>2</v>
      </c>
      <c r="G1633" s="7">
        <f>IF(S1633&gt;0,RANK(S1633,(P1633:R1633,S1633:AG1633)),0)</f>
        <v>4</v>
      </c>
      <c r="H1633" s="48">
        <f t="shared" si="904"/>
        <v>355</v>
      </c>
      <c r="I1633" s="163">
        <f t="shared" si="920"/>
        <v>0.15983791085096805</v>
      </c>
      <c r="J1633" s="2"/>
      <c r="K1633" s="2">
        <f t="shared" si="905"/>
        <v>7.2039621791985592E-3</v>
      </c>
      <c r="L1633" s="2">
        <f t="shared" si="906"/>
        <v>0.13777577667717245</v>
      </c>
      <c r="M1633" s="2">
        <f t="shared" si="907"/>
        <v>0.27780279153534443</v>
      </c>
      <c r="N1633" s="2">
        <f t="shared" si="918"/>
        <v>0.1265195857721747</v>
      </c>
      <c r="O1633" s="2">
        <f t="shared" si="919"/>
        <v>0.45069788383610987</v>
      </c>
      <c r="P1633" s="1">
        <v>16</v>
      </c>
      <c r="Q1633" s="1">
        <v>306</v>
      </c>
      <c r="R1633" s="1">
        <v>617</v>
      </c>
      <c r="S1633" s="1">
        <v>281</v>
      </c>
      <c r="T1633" s="1">
        <v>972</v>
      </c>
      <c r="U1633" s="1">
        <v>29</v>
      </c>
      <c r="AI1633" s="7">
        <f t="shared" si="908"/>
        <v>1</v>
      </c>
      <c r="AJ1633" s="7">
        <f t="shared" si="909"/>
        <v>5</v>
      </c>
      <c r="AK1633" s="7">
        <f t="shared" si="910"/>
        <v>0</v>
      </c>
      <c r="AL1633" s="7">
        <f t="shared" si="911"/>
        <v>0</v>
      </c>
      <c r="AM1633" s="2">
        <f t="shared" si="912"/>
        <v>0.43764070238631247</v>
      </c>
      <c r="AN1633" s="2">
        <f t="shared" si="913"/>
        <v>1.3057181449797388E-2</v>
      </c>
      <c r="AO1633" s="2">
        <f t="shared" si="914"/>
        <v>0</v>
      </c>
      <c r="AP1633" s="2">
        <f t="shared" si="915"/>
        <v>0</v>
      </c>
      <c r="AR1633" t="str">
        <f t="shared" si="917"/>
        <v>Morgan</v>
      </c>
      <c r="AS1633" t="s">
        <v>2566</v>
      </c>
      <c r="AT1633" s="162">
        <v>15</v>
      </c>
      <c r="AV1633" s="91">
        <v>39</v>
      </c>
      <c r="AW1633" s="93">
        <v>115</v>
      </c>
      <c r="AX1633" s="99">
        <f t="shared" si="916"/>
        <v>39115</v>
      </c>
      <c r="AZ1633" s="7" t="s">
        <v>3053</v>
      </c>
      <c r="BA1633" t="s">
        <v>3290</v>
      </c>
    </row>
    <row r="1634" spans="1:53" hidden="1" outlineLevel="1">
      <c r="A1634" t="s">
        <v>1401</v>
      </c>
      <c r="B1634" t="s">
        <v>2566</v>
      </c>
      <c r="C1634" s="1">
        <f t="shared" si="903"/>
        <v>4930</v>
      </c>
      <c r="D1634" s="7">
        <f>IF(P1634&gt;0,RANK(P1634,(P1634:R1634,S1634:AG1634)),0)</f>
        <v>6</v>
      </c>
      <c r="E1634" s="7">
        <f>IF(Q1634&gt;0,RANK(Q1634,(P1634:R1634,S1634:AG1634)),0)</f>
        <v>3</v>
      </c>
      <c r="F1634" s="7">
        <f>IF(R1634&gt;0,RANK(R1634,(P1634:R1634,S1634:AG1634)),0)</f>
        <v>2</v>
      </c>
      <c r="G1634" s="7">
        <f>IF(S1634&gt;0,RANK(S1634,(P1634:R1634,S1634:AG1634)),0)</f>
        <v>4</v>
      </c>
      <c r="H1634" s="48">
        <f t="shared" si="904"/>
        <v>1165</v>
      </c>
      <c r="I1634" s="163">
        <f t="shared" si="920"/>
        <v>0.23630831643002029</v>
      </c>
      <c r="J1634" s="2"/>
      <c r="K1634" s="2">
        <f t="shared" si="905"/>
        <v>6.6937119675456389E-3</v>
      </c>
      <c r="L1634" s="2">
        <f t="shared" si="906"/>
        <v>0.13022312373225153</v>
      </c>
      <c r="M1634" s="2">
        <f t="shared" si="907"/>
        <v>0.2567951318458418</v>
      </c>
      <c r="N1634" s="2">
        <f t="shared" si="918"/>
        <v>0.10304259634888438</v>
      </c>
      <c r="O1634" s="2">
        <f t="shared" si="919"/>
        <v>0.50324543610547667</v>
      </c>
      <c r="P1634" s="1">
        <v>33</v>
      </c>
      <c r="Q1634" s="1">
        <v>642</v>
      </c>
      <c r="R1634" s="1">
        <v>1266</v>
      </c>
      <c r="S1634" s="1">
        <v>508</v>
      </c>
      <c r="T1634" s="1">
        <v>2431</v>
      </c>
      <c r="U1634" s="1">
        <v>50</v>
      </c>
      <c r="AI1634" s="7">
        <f t="shared" si="908"/>
        <v>1</v>
      </c>
      <c r="AJ1634" s="7">
        <f t="shared" si="909"/>
        <v>5</v>
      </c>
      <c r="AK1634" s="7">
        <f t="shared" si="910"/>
        <v>0</v>
      </c>
      <c r="AL1634" s="7">
        <f t="shared" si="911"/>
        <v>0</v>
      </c>
      <c r="AM1634" s="2">
        <f t="shared" si="912"/>
        <v>0.49310344827586206</v>
      </c>
      <c r="AN1634" s="2">
        <f t="shared" si="913"/>
        <v>1.0141987829614604E-2</v>
      </c>
      <c r="AO1634" s="2">
        <f t="shared" si="914"/>
        <v>0</v>
      </c>
      <c r="AP1634" s="2">
        <f t="shared" si="915"/>
        <v>0</v>
      </c>
      <c r="AR1634" t="str">
        <f t="shared" si="917"/>
        <v>Morrow</v>
      </c>
      <c r="AS1634" t="s">
        <v>2566</v>
      </c>
      <c r="AT1634" s="162">
        <v>12</v>
      </c>
      <c r="AV1634" s="91">
        <v>39</v>
      </c>
      <c r="AW1634" s="93">
        <v>117</v>
      </c>
      <c r="AX1634" s="99">
        <f t="shared" si="916"/>
        <v>39117</v>
      </c>
      <c r="AZ1634" s="7" t="s">
        <v>3053</v>
      </c>
      <c r="BA1634" t="s">
        <v>3290</v>
      </c>
    </row>
    <row r="1635" spans="1:53" hidden="1" outlineLevel="1">
      <c r="A1635" t="s">
        <v>1273</v>
      </c>
      <c r="B1635" t="s">
        <v>2566</v>
      </c>
      <c r="C1635" s="1">
        <f t="shared" si="903"/>
        <v>9040</v>
      </c>
      <c r="D1635" s="7">
        <f>IF(P1635&gt;0,RANK(P1635,(P1635:R1635,S1635:AG1635)),0)</f>
        <v>6</v>
      </c>
      <c r="E1635" s="7">
        <f>IF(Q1635&gt;0,RANK(Q1635,(P1635:R1635,S1635:AG1635)),0)</f>
        <v>3</v>
      </c>
      <c r="F1635" s="7">
        <f>IF(R1635&gt;0,RANK(R1635,(P1635:R1635,S1635:AG1635)),0)</f>
        <v>2</v>
      </c>
      <c r="G1635" s="7">
        <f>IF(S1635&gt;0,RANK(S1635,(P1635:R1635,S1635:AG1635)),0)</f>
        <v>4</v>
      </c>
      <c r="H1635" s="48">
        <f t="shared" si="904"/>
        <v>358</v>
      </c>
      <c r="I1635" s="163">
        <f t="shared" si="920"/>
        <v>3.9601769911504422E-2</v>
      </c>
      <c r="J1635" s="2"/>
      <c r="K1635" s="2">
        <f t="shared" si="905"/>
        <v>5.9734513274336282E-3</v>
      </c>
      <c r="L1635" s="2">
        <f t="shared" si="906"/>
        <v>0.14513274336283186</v>
      </c>
      <c r="M1635" s="2">
        <f t="shared" si="907"/>
        <v>0.36084070796460177</v>
      </c>
      <c r="N1635" s="2">
        <f t="shared" si="918"/>
        <v>8.0309734513274333E-2</v>
      </c>
      <c r="O1635" s="2">
        <f t="shared" si="919"/>
        <v>0.40774336283185836</v>
      </c>
      <c r="P1635" s="1">
        <v>54</v>
      </c>
      <c r="Q1635" s="1">
        <v>1312</v>
      </c>
      <c r="R1635" s="1">
        <v>3262</v>
      </c>
      <c r="S1635" s="1">
        <v>726</v>
      </c>
      <c r="T1635" s="1">
        <v>3620</v>
      </c>
      <c r="U1635" s="1">
        <v>66</v>
      </c>
      <c r="AI1635" s="7">
        <f t="shared" si="908"/>
        <v>1</v>
      </c>
      <c r="AJ1635" s="7">
        <f t="shared" si="909"/>
        <v>5</v>
      </c>
      <c r="AK1635" s="7">
        <f t="shared" si="910"/>
        <v>0</v>
      </c>
      <c r="AL1635" s="7">
        <f t="shared" si="911"/>
        <v>0</v>
      </c>
      <c r="AM1635" s="2">
        <f t="shared" si="912"/>
        <v>0.40044247787610621</v>
      </c>
      <c r="AN1635" s="2">
        <f t="shared" si="913"/>
        <v>7.3008849557522123E-3</v>
      </c>
      <c r="AO1635" s="2">
        <f t="shared" si="914"/>
        <v>0</v>
      </c>
      <c r="AP1635" s="2">
        <f t="shared" si="915"/>
        <v>0</v>
      </c>
      <c r="AR1635" t="str">
        <f t="shared" si="917"/>
        <v>Muskingum</v>
      </c>
      <c r="AS1635" t="s">
        <v>2566</v>
      </c>
      <c r="AT1635" s="162"/>
      <c r="AV1635" s="91">
        <v>39</v>
      </c>
      <c r="AW1635" s="93">
        <v>119</v>
      </c>
      <c r="AX1635" s="99">
        <f t="shared" si="916"/>
        <v>39119</v>
      </c>
      <c r="AZ1635" s="7" t="s">
        <v>3053</v>
      </c>
      <c r="BA1635" t="s">
        <v>3290</v>
      </c>
    </row>
    <row r="1636" spans="1:53" hidden="1" outlineLevel="1">
      <c r="A1636" t="s">
        <v>192</v>
      </c>
      <c r="B1636" t="s">
        <v>2566</v>
      </c>
      <c r="C1636" s="1">
        <f t="shared" si="903"/>
        <v>1781</v>
      </c>
      <c r="D1636" s="7">
        <f>IF(P1636&gt;0,RANK(P1636,(P1636:R1636,S1636:AG1636)),0)</f>
        <v>6</v>
      </c>
      <c r="E1636" s="7">
        <f>IF(Q1636&gt;0,RANK(Q1636,(P1636:R1636,S1636:AG1636)),0)</f>
        <v>3</v>
      </c>
      <c r="F1636" s="7">
        <f>IF(R1636&gt;0,RANK(R1636,(P1636:R1636,S1636:AG1636)),0)</f>
        <v>2</v>
      </c>
      <c r="G1636" s="7">
        <f>IF(S1636&gt;0,RANK(S1636,(P1636:R1636,S1636:AG1636)),0)</f>
        <v>4</v>
      </c>
      <c r="H1636" s="48">
        <f t="shared" si="904"/>
        <v>220</v>
      </c>
      <c r="I1636" s="163">
        <f t="shared" si="920"/>
        <v>0.12352610892756878</v>
      </c>
      <c r="J1636" s="2"/>
      <c r="K1636" s="2">
        <f t="shared" si="905"/>
        <v>1.347557551937114E-2</v>
      </c>
      <c r="L1636" s="2">
        <f t="shared" si="906"/>
        <v>0.14149354295339697</v>
      </c>
      <c r="M1636" s="2">
        <f t="shared" si="907"/>
        <v>0.30488489612577202</v>
      </c>
      <c r="N1636" s="2">
        <f t="shared" si="918"/>
        <v>9.6574957888826501E-2</v>
      </c>
      <c r="O1636" s="2">
        <f t="shared" si="919"/>
        <v>0.44357102751263333</v>
      </c>
      <c r="P1636" s="1">
        <v>24</v>
      </c>
      <c r="Q1636" s="1">
        <v>252</v>
      </c>
      <c r="R1636" s="1">
        <v>543</v>
      </c>
      <c r="S1636" s="1">
        <v>172</v>
      </c>
      <c r="T1636" s="1">
        <v>763</v>
      </c>
      <c r="U1636" s="1">
        <v>27</v>
      </c>
      <c r="AI1636" s="7">
        <f t="shared" si="908"/>
        <v>1</v>
      </c>
      <c r="AJ1636" s="7">
        <f t="shared" si="909"/>
        <v>5</v>
      </c>
      <c r="AK1636" s="7">
        <f t="shared" si="910"/>
        <v>0</v>
      </c>
      <c r="AL1636" s="7">
        <f t="shared" si="911"/>
        <v>0</v>
      </c>
      <c r="AM1636" s="2">
        <f t="shared" si="912"/>
        <v>0.42841100505334084</v>
      </c>
      <c r="AN1636" s="2">
        <f t="shared" si="913"/>
        <v>1.5160022459292532E-2</v>
      </c>
      <c r="AO1636" s="2">
        <f t="shared" si="914"/>
        <v>0</v>
      </c>
      <c r="AP1636" s="2">
        <f t="shared" si="915"/>
        <v>0</v>
      </c>
      <c r="AR1636" t="str">
        <f t="shared" si="917"/>
        <v>Noble</v>
      </c>
      <c r="AS1636" t="s">
        <v>2566</v>
      </c>
      <c r="AT1636" s="162">
        <v>6</v>
      </c>
      <c r="AV1636" s="91">
        <v>39</v>
      </c>
      <c r="AW1636" s="93">
        <v>121</v>
      </c>
      <c r="AX1636" s="99">
        <f t="shared" si="916"/>
        <v>39121</v>
      </c>
      <c r="AZ1636" s="7" t="s">
        <v>3053</v>
      </c>
      <c r="BA1636" t="s">
        <v>3290</v>
      </c>
    </row>
    <row r="1637" spans="1:53" hidden="1" outlineLevel="1">
      <c r="A1637" t="s">
        <v>1383</v>
      </c>
      <c r="B1637" t="s">
        <v>2566</v>
      </c>
      <c r="C1637" s="1">
        <f t="shared" si="903"/>
        <v>4855</v>
      </c>
      <c r="D1637" s="7">
        <f>IF(P1637&gt;0,RANK(P1637,(P1637:R1637,S1637:AG1637)),0)</f>
        <v>6</v>
      </c>
      <c r="E1637" s="7">
        <f>IF(Q1637&gt;0,RANK(Q1637,(P1637:R1637,S1637:AG1637)),0)</f>
        <v>3</v>
      </c>
      <c r="F1637" s="7">
        <f>IF(R1637&gt;0,RANK(R1637,(P1637:R1637,S1637:AG1637)),0)</f>
        <v>2</v>
      </c>
      <c r="G1637" s="7">
        <f>IF(S1637&gt;0,RANK(S1637,(P1637:R1637,S1637:AG1637)),0)</f>
        <v>4</v>
      </c>
      <c r="H1637" s="48">
        <f t="shared" si="904"/>
        <v>356</v>
      </c>
      <c r="I1637" s="163">
        <f t="shared" si="920"/>
        <v>7.3326467559217304E-2</v>
      </c>
      <c r="J1637" s="2"/>
      <c r="K1637" s="2">
        <f t="shared" si="905"/>
        <v>5.1493305870236872E-3</v>
      </c>
      <c r="L1637" s="2">
        <f t="shared" si="906"/>
        <v>0.15221421215242018</v>
      </c>
      <c r="M1637" s="2">
        <f t="shared" si="907"/>
        <v>0.33347064881565397</v>
      </c>
      <c r="N1637" s="2">
        <f t="shared" si="918"/>
        <v>9.4129763130792993E-2</v>
      </c>
      <c r="O1637" s="2">
        <f t="shared" si="919"/>
        <v>0.4150360453141092</v>
      </c>
      <c r="P1637" s="1">
        <v>25</v>
      </c>
      <c r="Q1637" s="1">
        <v>739</v>
      </c>
      <c r="R1637" s="1">
        <v>1619</v>
      </c>
      <c r="S1637" s="1">
        <v>457</v>
      </c>
      <c r="T1637" s="1">
        <v>1975</v>
      </c>
      <c r="U1637" s="1">
        <v>40</v>
      </c>
      <c r="AI1637" s="7">
        <f t="shared" si="908"/>
        <v>1</v>
      </c>
      <c r="AJ1637" s="7">
        <f t="shared" si="909"/>
        <v>5</v>
      </c>
      <c r="AK1637" s="7">
        <f t="shared" si="910"/>
        <v>0</v>
      </c>
      <c r="AL1637" s="7">
        <f t="shared" si="911"/>
        <v>0</v>
      </c>
      <c r="AM1637" s="2">
        <f t="shared" si="912"/>
        <v>0.40679711637487126</v>
      </c>
      <c r="AN1637" s="2">
        <f t="shared" si="913"/>
        <v>8.2389289392378988E-3</v>
      </c>
      <c r="AO1637" s="2">
        <f t="shared" si="914"/>
        <v>0</v>
      </c>
      <c r="AP1637" s="2">
        <f t="shared" si="915"/>
        <v>0</v>
      </c>
      <c r="AR1637" t="str">
        <f t="shared" si="917"/>
        <v>Ottawa</v>
      </c>
      <c r="AS1637" t="s">
        <v>2566</v>
      </c>
      <c r="AT1637" s="162"/>
      <c r="AV1637" s="91">
        <v>39</v>
      </c>
      <c r="AW1637" s="93">
        <v>123</v>
      </c>
      <c r="AX1637" s="99">
        <f t="shared" si="916"/>
        <v>39123</v>
      </c>
      <c r="AZ1637" s="7" t="s">
        <v>3053</v>
      </c>
      <c r="BA1637" t="s">
        <v>3290</v>
      </c>
    </row>
    <row r="1638" spans="1:53" hidden="1" outlineLevel="1">
      <c r="A1638" t="s">
        <v>1748</v>
      </c>
      <c r="B1638" t="s">
        <v>2566</v>
      </c>
      <c r="C1638" s="1">
        <f t="shared" si="903"/>
        <v>2573</v>
      </c>
      <c r="D1638" s="7">
        <f>IF(P1638&gt;0,RANK(P1638,(P1638:R1638,S1638:AG1638)),0)</f>
        <v>6</v>
      </c>
      <c r="E1638" s="7">
        <f>IF(Q1638&gt;0,RANK(Q1638,(P1638:R1638,S1638:AG1638)),0)</f>
        <v>3</v>
      </c>
      <c r="F1638" s="7">
        <f>IF(R1638&gt;0,RANK(R1638,(P1638:R1638,S1638:AG1638)),0)</f>
        <v>2</v>
      </c>
      <c r="G1638" s="7">
        <f>IF(S1638&gt;0,RANK(S1638,(P1638:R1638,S1638:AG1638)),0)</f>
        <v>4</v>
      </c>
      <c r="H1638" s="48">
        <f t="shared" si="904"/>
        <v>1003</v>
      </c>
      <c r="I1638" s="163">
        <f t="shared" si="920"/>
        <v>0.38981733385153516</v>
      </c>
      <c r="J1638" s="2"/>
      <c r="K1638" s="2">
        <f t="shared" si="905"/>
        <v>6.9957248348231638E-3</v>
      </c>
      <c r="L1638" s="2">
        <f t="shared" si="906"/>
        <v>9.3276331130975512E-2</v>
      </c>
      <c r="M1638" s="2">
        <f t="shared" si="907"/>
        <v>0.20404197434900895</v>
      </c>
      <c r="N1638" s="2">
        <f t="shared" si="918"/>
        <v>9.2499028371550718E-2</v>
      </c>
      <c r="O1638" s="2">
        <f t="shared" si="919"/>
        <v>0.6031869413136417</v>
      </c>
      <c r="P1638" s="1">
        <v>18</v>
      </c>
      <c r="Q1638" s="1">
        <v>240</v>
      </c>
      <c r="R1638" s="1">
        <v>525</v>
      </c>
      <c r="S1638" s="1">
        <v>238</v>
      </c>
      <c r="T1638" s="1">
        <v>1528</v>
      </c>
      <c r="U1638" s="1">
        <v>24</v>
      </c>
      <c r="AI1638" s="7">
        <f t="shared" si="908"/>
        <v>1</v>
      </c>
      <c r="AJ1638" s="7">
        <f t="shared" si="909"/>
        <v>5</v>
      </c>
      <c r="AK1638" s="7">
        <f t="shared" si="910"/>
        <v>0</v>
      </c>
      <c r="AL1638" s="7">
        <f t="shared" si="911"/>
        <v>0</v>
      </c>
      <c r="AM1638" s="2">
        <f t="shared" si="912"/>
        <v>0.59385930820054411</v>
      </c>
      <c r="AN1638" s="2">
        <f t="shared" si="913"/>
        <v>9.3276331130975523E-3</v>
      </c>
      <c r="AO1638" s="2">
        <f t="shared" si="914"/>
        <v>0</v>
      </c>
      <c r="AP1638" s="2">
        <f t="shared" si="915"/>
        <v>0</v>
      </c>
      <c r="AR1638" t="str">
        <f t="shared" si="917"/>
        <v>Paulding</v>
      </c>
      <c r="AS1638" t="s">
        <v>2566</v>
      </c>
      <c r="AT1638" s="162">
        <v>5</v>
      </c>
      <c r="AV1638" s="91">
        <v>39</v>
      </c>
      <c r="AW1638" s="93">
        <v>125</v>
      </c>
      <c r="AX1638" s="99">
        <f t="shared" si="916"/>
        <v>39125</v>
      </c>
      <c r="AZ1638" s="7" t="s">
        <v>3053</v>
      </c>
      <c r="BA1638" t="s">
        <v>3290</v>
      </c>
    </row>
    <row r="1639" spans="1:53" hidden="1" outlineLevel="1">
      <c r="A1639" t="s">
        <v>155</v>
      </c>
      <c r="B1639" t="s">
        <v>2566</v>
      </c>
      <c r="C1639" s="1">
        <f t="shared" si="903"/>
        <v>3715</v>
      </c>
      <c r="D1639" s="7">
        <f>IF(P1639&gt;0,RANK(P1639,(P1639:R1639,S1639:AG1639)),0)</f>
        <v>6</v>
      </c>
      <c r="E1639" s="7">
        <f>IF(Q1639&gt;0,RANK(Q1639,(P1639:R1639,S1639:AG1639)),0)</f>
        <v>3</v>
      </c>
      <c r="F1639" s="7">
        <f>IF(R1639&gt;0,RANK(R1639,(P1639:R1639,S1639:AG1639)),0)</f>
        <v>2</v>
      </c>
      <c r="G1639" s="7">
        <f>IF(S1639&gt;0,RANK(S1639,(P1639:R1639,S1639:AG1639)),0)</f>
        <v>4</v>
      </c>
      <c r="H1639" s="48">
        <f t="shared" si="904"/>
        <v>702</v>
      </c>
      <c r="I1639" s="163">
        <f t="shared" si="920"/>
        <v>0.1889636608344549</v>
      </c>
      <c r="J1639" s="2"/>
      <c r="K1639" s="2">
        <f t="shared" si="905"/>
        <v>7.5370121130551816E-3</v>
      </c>
      <c r="L1639" s="2">
        <f t="shared" si="906"/>
        <v>0.14212651413189772</v>
      </c>
      <c r="M1639" s="2">
        <f t="shared" si="907"/>
        <v>0.26944818304172274</v>
      </c>
      <c r="N1639" s="2">
        <f t="shared" si="918"/>
        <v>0.1098250336473755</v>
      </c>
      <c r="O1639" s="2">
        <f t="shared" si="919"/>
        <v>0.47106325706594887</v>
      </c>
      <c r="P1639" s="1">
        <v>28</v>
      </c>
      <c r="Q1639" s="1">
        <v>528</v>
      </c>
      <c r="R1639" s="1">
        <v>1001</v>
      </c>
      <c r="S1639" s="1">
        <v>408</v>
      </c>
      <c r="T1639" s="1">
        <v>1703</v>
      </c>
      <c r="U1639" s="1">
        <v>47</v>
      </c>
      <c r="AI1639" s="7">
        <f t="shared" si="908"/>
        <v>1</v>
      </c>
      <c r="AJ1639" s="7">
        <f t="shared" si="909"/>
        <v>5</v>
      </c>
      <c r="AK1639" s="7">
        <f t="shared" si="910"/>
        <v>0</v>
      </c>
      <c r="AL1639" s="7">
        <f t="shared" si="911"/>
        <v>0</v>
      </c>
      <c r="AM1639" s="2">
        <f t="shared" si="912"/>
        <v>0.45841184387617767</v>
      </c>
      <c r="AN1639" s="2">
        <f t="shared" si="913"/>
        <v>1.2651413189771197E-2</v>
      </c>
      <c r="AO1639" s="2">
        <f t="shared" si="914"/>
        <v>0</v>
      </c>
      <c r="AP1639" s="2">
        <f t="shared" si="915"/>
        <v>0</v>
      </c>
      <c r="AR1639" t="str">
        <f t="shared" si="917"/>
        <v>Perry</v>
      </c>
      <c r="AS1639" t="s">
        <v>2566</v>
      </c>
      <c r="AT1639" s="162">
        <v>15</v>
      </c>
      <c r="AV1639" s="91">
        <v>39</v>
      </c>
      <c r="AW1639" s="93">
        <v>127</v>
      </c>
      <c r="AX1639" s="99">
        <f t="shared" si="916"/>
        <v>39127</v>
      </c>
      <c r="AZ1639" s="7" t="s">
        <v>3053</v>
      </c>
      <c r="BA1639" t="s">
        <v>3290</v>
      </c>
    </row>
    <row r="1640" spans="1:53" hidden="1" outlineLevel="1">
      <c r="A1640" t="s">
        <v>1293</v>
      </c>
      <c r="B1640" t="s">
        <v>2566</v>
      </c>
      <c r="C1640" s="1">
        <f t="shared" ref="C1640:C1664" si="921">SUM(P1640:AG1640)</f>
        <v>7732</v>
      </c>
      <c r="D1640" s="7">
        <f>IF(P1640&gt;0,RANK(P1640,(P1640:R1640,S1640:AG1640)),0)</f>
        <v>6</v>
      </c>
      <c r="E1640" s="7">
        <f>IF(Q1640&gt;0,RANK(Q1640,(P1640:R1640,S1640:AG1640)),0)</f>
        <v>3</v>
      </c>
      <c r="F1640" s="7">
        <f>IF(R1640&gt;0,RANK(R1640,(P1640:R1640,S1640:AG1640)),0)</f>
        <v>2</v>
      </c>
      <c r="G1640" s="7">
        <f>IF(S1640&gt;0,RANK(S1640,(P1640:R1640,S1640:AG1640)),0)</f>
        <v>4</v>
      </c>
      <c r="H1640" s="48">
        <f t="shared" ref="H1640:H1664" si="922">MAX(P1640:Y1640)-LARGE(P1640:Y1640,2)</f>
        <v>1106</v>
      </c>
      <c r="I1640" s="163">
        <f t="shared" si="920"/>
        <v>0.14304190377651319</v>
      </c>
      <c r="J1640" s="2"/>
      <c r="K1640" s="2">
        <f t="shared" ref="K1640:K1664" si="923">IF($C1640=0,"-",P1640/$C1640)</f>
        <v>4.1386445938954991E-3</v>
      </c>
      <c r="L1640" s="2">
        <f t="shared" ref="L1640:L1664" si="924">IF($C1640=0,"-",Q1640/$C1640)</f>
        <v>0.14317123642007243</v>
      </c>
      <c r="M1640" s="2">
        <f t="shared" ref="M1640:M1664" si="925">IF($C1640=0,"-",R1640/$C1640)</f>
        <v>0.30651836523538539</v>
      </c>
      <c r="N1640" s="2">
        <f t="shared" si="918"/>
        <v>8.7946197620279359E-2</v>
      </c>
      <c r="O1640" s="2">
        <f t="shared" si="919"/>
        <v>0.45822555613036742</v>
      </c>
      <c r="P1640" s="1">
        <v>32</v>
      </c>
      <c r="Q1640" s="1">
        <v>1107</v>
      </c>
      <c r="R1640" s="1">
        <v>2370</v>
      </c>
      <c r="S1640" s="1">
        <v>680</v>
      </c>
      <c r="T1640" s="1">
        <v>3476</v>
      </c>
      <c r="U1640" s="1">
        <v>67</v>
      </c>
      <c r="AI1640" s="7">
        <f t="shared" ref="AI1640:AI1664" si="926">IF(T1640&gt;0,RANK(T1640,(P1640:Z1640)),0)</f>
        <v>1</v>
      </c>
      <c r="AJ1640" s="7">
        <f t="shared" ref="AJ1640:AJ1664" si="927">IF(U1640&gt;0,RANK(U1640,(P1640:Z1640)),0)</f>
        <v>5</v>
      </c>
      <c r="AK1640" s="7">
        <f t="shared" ref="AK1640:AK1664" si="928">IF(V1640&gt;0,RANK(V1640,(P1640:Z1640)),0)</f>
        <v>0</v>
      </c>
      <c r="AL1640" s="7">
        <f t="shared" ref="AL1640:AL1664" si="929">IF(W1640&gt;0,RANK(W1640,(P1640:Z1640)),0)</f>
        <v>0</v>
      </c>
      <c r="AM1640" s="2">
        <f t="shared" ref="AM1640:AM1664" si="930">IF($C1640=0,"-",T1640/$C1640)</f>
        <v>0.44956026901189861</v>
      </c>
      <c r="AN1640" s="2">
        <f t="shared" ref="AN1640:AN1664" si="931">IF($C1640=0,"-",U1640/$C1640)</f>
        <v>8.6652871184687008E-3</v>
      </c>
      <c r="AO1640" s="2">
        <f t="shared" ref="AO1640:AO1664" si="932">IF($C1640=0,"-",V1640/$C1640)</f>
        <v>0</v>
      </c>
      <c r="AP1640" s="2">
        <f t="shared" ref="AP1640:AP1664" si="933">IF($C1640=0,"-",W1640/$C1640)</f>
        <v>0</v>
      </c>
      <c r="AR1640" t="str">
        <f t="shared" si="917"/>
        <v>Pickaway</v>
      </c>
      <c r="AS1640" t="s">
        <v>2566</v>
      </c>
      <c r="AT1640" s="162">
        <v>15</v>
      </c>
      <c r="AV1640" s="91">
        <v>39</v>
      </c>
      <c r="AW1640" s="93">
        <v>129</v>
      </c>
      <c r="AX1640" s="99">
        <f t="shared" ref="AX1640:AX1663" si="934">AV1640*1000+AW1640</f>
        <v>39129</v>
      </c>
      <c r="AZ1640" s="7" t="s">
        <v>3053</v>
      </c>
      <c r="BA1640" t="s">
        <v>3290</v>
      </c>
    </row>
    <row r="1641" spans="1:53" hidden="1" outlineLevel="1">
      <c r="A1641" t="s">
        <v>1768</v>
      </c>
      <c r="B1641" t="s">
        <v>2566</v>
      </c>
      <c r="C1641" s="1">
        <f t="shared" si="921"/>
        <v>2031</v>
      </c>
      <c r="D1641" s="7">
        <f>IF(P1641&gt;0,RANK(P1641,(P1641:R1641,S1641:AG1641)),0)</f>
        <v>6</v>
      </c>
      <c r="E1641" s="7">
        <f>IF(Q1641&gt;0,RANK(Q1641,(P1641:R1641,S1641:AG1641)),0)</f>
        <v>3</v>
      </c>
      <c r="F1641" s="7">
        <f>IF(R1641&gt;0,RANK(R1641,(P1641:R1641,S1641:AG1641)),0)</f>
        <v>2</v>
      </c>
      <c r="G1641" s="7">
        <f>IF(S1641&gt;0,RANK(S1641,(P1641:R1641,S1641:AG1641)),0)</f>
        <v>4</v>
      </c>
      <c r="H1641" s="48">
        <f t="shared" si="922"/>
        <v>220</v>
      </c>
      <c r="I1641" s="163">
        <f t="shared" si="920"/>
        <v>0.10832102412604629</v>
      </c>
      <c r="J1641" s="2"/>
      <c r="K1641" s="2">
        <f t="shared" si="923"/>
        <v>5.4160512063023145E-3</v>
      </c>
      <c r="L1641" s="2">
        <f t="shared" si="924"/>
        <v>0.17331363860167406</v>
      </c>
      <c r="M1641" s="2">
        <f t="shared" si="925"/>
        <v>0.31659281142294438</v>
      </c>
      <c r="N1641" s="2">
        <f t="shared" si="918"/>
        <v>7.0901033973412117E-2</v>
      </c>
      <c r="O1641" s="2">
        <f t="shared" si="919"/>
        <v>0.43377646479566717</v>
      </c>
      <c r="P1641" s="1">
        <v>11</v>
      </c>
      <c r="Q1641" s="1">
        <v>352</v>
      </c>
      <c r="R1641" s="1">
        <v>643</v>
      </c>
      <c r="S1641" s="1">
        <v>144</v>
      </c>
      <c r="T1641" s="1">
        <v>863</v>
      </c>
      <c r="U1641" s="1">
        <v>18</v>
      </c>
      <c r="AI1641" s="7">
        <f t="shared" si="926"/>
        <v>1</v>
      </c>
      <c r="AJ1641" s="7">
        <f t="shared" si="927"/>
        <v>5</v>
      </c>
      <c r="AK1641" s="7">
        <f t="shared" si="928"/>
        <v>0</v>
      </c>
      <c r="AL1641" s="7">
        <f t="shared" si="929"/>
        <v>0</v>
      </c>
      <c r="AM1641" s="2">
        <f t="shared" si="930"/>
        <v>0.42491383554899065</v>
      </c>
      <c r="AN1641" s="2">
        <f t="shared" si="931"/>
        <v>8.8626292466765146E-3</v>
      </c>
      <c r="AO1641" s="2">
        <f t="shared" si="932"/>
        <v>0</v>
      </c>
      <c r="AP1641" s="2">
        <f t="shared" si="933"/>
        <v>0</v>
      </c>
      <c r="AR1641" t="str">
        <f t="shared" si="917"/>
        <v>Pike</v>
      </c>
      <c r="AS1641" t="s">
        <v>2566</v>
      </c>
      <c r="AT1641" s="162">
        <v>2</v>
      </c>
      <c r="AV1641" s="91">
        <v>39</v>
      </c>
      <c r="AW1641" s="93">
        <v>131</v>
      </c>
      <c r="AX1641" s="99">
        <f t="shared" si="934"/>
        <v>39131</v>
      </c>
      <c r="AZ1641" s="7" t="s">
        <v>3053</v>
      </c>
      <c r="BA1641" t="s">
        <v>3290</v>
      </c>
    </row>
    <row r="1642" spans="1:53" hidden="1" outlineLevel="1">
      <c r="A1642" t="s">
        <v>378</v>
      </c>
      <c r="B1642" t="s">
        <v>2566</v>
      </c>
      <c r="C1642" s="1">
        <f t="shared" si="921"/>
        <v>14202</v>
      </c>
      <c r="D1642" s="7">
        <f>IF(P1642&gt;0,RANK(P1642,(P1642:R1642,S1642:AG1642)),0)</f>
        <v>6</v>
      </c>
      <c r="E1642" s="7">
        <f>IF(Q1642&gt;0,RANK(Q1642,(P1642:R1642,S1642:AG1642)),0)</f>
        <v>3</v>
      </c>
      <c r="F1642" s="7">
        <f>IF(R1642&gt;0,RANK(R1642,(P1642:R1642,S1642:AG1642)),0)</f>
        <v>1</v>
      </c>
      <c r="G1642" s="7">
        <f>IF(S1642&gt;0,RANK(S1642,(P1642:R1642,S1642:AG1642)),0)</f>
        <v>4</v>
      </c>
      <c r="H1642" s="48">
        <f t="shared" si="922"/>
        <v>575</v>
      </c>
      <c r="I1642" s="163">
        <f t="shared" si="920"/>
        <v>4.0487255316152652E-2</v>
      </c>
      <c r="J1642" s="2"/>
      <c r="K1642" s="2">
        <f t="shared" si="923"/>
        <v>4.4359949302915083E-3</v>
      </c>
      <c r="L1642" s="2">
        <f t="shared" si="924"/>
        <v>0.14033234755668217</v>
      </c>
      <c r="M1642" s="2">
        <f t="shared" si="925"/>
        <v>0.39050837910153502</v>
      </c>
      <c r="N1642" s="2">
        <f t="shared" si="918"/>
        <v>0.10759048021405436</v>
      </c>
      <c r="O1642" s="2">
        <f t="shared" si="919"/>
        <v>0.35713279819743693</v>
      </c>
      <c r="P1642" s="1">
        <v>63</v>
      </c>
      <c r="Q1642" s="1">
        <v>1993</v>
      </c>
      <c r="R1642" s="1">
        <v>5546</v>
      </c>
      <c r="S1642" s="1">
        <v>1528</v>
      </c>
      <c r="T1642" s="1">
        <v>4971</v>
      </c>
      <c r="U1642" s="1">
        <v>101</v>
      </c>
      <c r="AI1642" s="7">
        <f t="shared" si="926"/>
        <v>2</v>
      </c>
      <c r="AJ1642" s="7">
        <f t="shared" si="927"/>
        <v>5</v>
      </c>
      <c r="AK1642" s="7">
        <f t="shared" si="928"/>
        <v>0</v>
      </c>
      <c r="AL1642" s="7">
        <f t="shared" si="929"/>
        <v>0</v>
      </c>
      <c r="AM1642" s="2">
        <f t="shared" si="930"/>
        <v>0.35002112378538236</v>
      </c>
      <c r="AN1642" s="2">
        <f t="shared" si="931"/>
        <v>7.1116744120546405E-3</v>
      </c>
      <c r="AO1642" s="2">
        <f t="shared" si="932"/>
        <v>0</v>
      </c>
      <c r="AP1642" s="2">
        <f t="shared" si="933"/>
        <v>0</v>
      </c>
      <c r="AR1642" t="str">
        <f t="shared" si="917"/>
        <v>Portage</v>
      </c>
      <c r="AS1642" t="s">
        <v>2566</v>
      </c>
      <c r="AT1642" s="162"/>
      <c r="AV1642" s="91">
        <v>39</v>
      </c>
      <c r="AW1642" s="93">
        <v>133</v>
      </c>
      <c r="AX1642" s="99">
        <f t="shared" si="934"/>
        <v>39133</v>
      </c>
      <c r="AZ1642" s="7" t="s">
        <v>3053</v>
      </c>
      <c r="BA1642" t="s">
        <v>3290</v>
      </c>
    </row>
    <row r="1643" spans="1:53" hidden="1" outlineLevel="1">
      <c r="A1643" t="s">
        <v>1663</v>
      </c>
      <c r="B1643" t="s">
        <v>2566</v>
      </c>
      <c r="C1643" s="1">
        <f t="shared" si="921"/>
        <v>6687</v>
      </c>
      <c r="D1643" s="7">
        <f>IF(P1643&gt;0,RANK(P1643,(P1643:R1643,S1643:AG1643)),0)</f>
        <v>6</v>
      </c>
      <c r="E1643" s="7">
        <f>IF(Q1643&gt;0,RANK(Q1643,(P1643:R1643,S1643:AG1643)),0)</f>
        <v>3</v>
      </c>
      <c r="F1643" s="7">
        <f>IF(R1643&gt;0,RANK(R1643,(P1643:R1643,S1643:AG1643)),0)</f>
        <v>2</v>
      </c>
      <c r="G1643" s="7">
        <f>IF(S1643&gt;0,RANK(S1643,(P1643:R1643,S1643:AG1643)),0)</f>
        <v>4</v>
      </c>
      <c r="H1643" s="48">
        <f t="shared" si="922"/>
        <v>423</v>
      </c>
      <c r="I1643" s="163">
        <f t="shared" si="920"/>
        <v>6.3257065948855995E-2</v>
      </c>
      <c r="J1643" s="2"/>
      <c r="K1643" s="2">
        <f t="shared" si="923"/>
        <v>6.1312995364139374E-3</v>
      </c>
      <c r="L1643" s="2">
        <f t="shared" si="924"/>
        <v>0.21429639599222372</v>
      </c>
      <c r="M1643" s="2">
        <f t="shared" si="925"/>
        <v>0.30447136234484823</v>
      </c>
      <c r="N1643" s="2">
        <f t="shared" si="918"/>
        <v>0.1003439509496037</v>
      </c>
      <c r="O1643" s="2">
        <f t="shared" si="919"/>
        <v>0.37475699117691047</v>
      </c>
      <c r="P1643" s="1">
        <v>41</v>
      </c>
      <c r="Q1643" s="1">
        <v>1433</v>
      </c>
      <c r="R1643" s="1">
        <v>2036</v>
      </c>
      <c r="S1643" s="1">
        <v>671</v>
      </c>
      <c r="T1643" s="1">
        <v>2459</v>
      </c>
      <c r="U1643" s="1">
        <v>47</v>
      </c>
      <c r="AI1643" s="7">
        <f t="shared" si="926"/>
        <v>1</v>
      </c>
      <c r="AJ1643" s="7">
        <f t="shared" si="927"/>
        <v>5</v>
      </c>
      <c r="AK1643" s="7">
        <f t="shared" si="928"/>
        <v>0</v>
      </c>
      <c r="AL1643" s="7">
        <f t="shared" si="929"/>
        <v>0</v>
      </c>
      <c r="AM1643" s="2">
        <f t="shared" si="930"/>
        <v>0.36772842829370422</v>
      </c>
      <c r="AN1643" s="2">
        <f t="shared" si="931"/>
        <v>7.0285628832062212E-3</v>
      </c>
      <c r="AO1643" s="2">
        <f t="shared" si="932"/>
        <v>0</v>
      </c>
      <c r="AP1643" s="2">
        <f t="shared" si="933"/>
        <v>0</v>
      </c>
      <c r="AR1643" t="str">
        <f t="shared" si="917"/>
        <v>Preble</v>
      </c>
      <c r="AS1643" t="s">
        <v>2566</v>
      </c>
      <c r="AT1643" s="162">
        <v>8</v>
      </c>
      <c r="AV1643" s="91">
        <v>39</v>
      </c>
      <c r="AW1643" s="93">
        <v>135</v>
      </c>
      <c r="AX1643" s="99">
        <f t="shared" si="934"/>
        <v>39135</v>
      </c>
      <c r="AZ1643" s="7" t="s">
        <v>3053</v>
      </c>
      <c r="BA1643" t="s">
        <v>3290</v>
      </c>
    </row>
    <row r="1644" spans="1:53" hidden="1" outlineLevel="1">
      <c r="A1644" t="s">
        <v>617</v>
      </c>
      <c r="B1644" t="s">
        <v>2566</v>
      </c>
      <c r="C1644" s="1">
        <f t="shared" si="921"/>
        <v>5723</v>
      </c>
      <c r="D1644" s="7">
        <f>IF(P1644&gt;0,RANK(P1644,(P1644:R1644,S1644:AG1644)),0)</f>
        <v>6</v>
      </c>
      <c r="E1644" s="7">
        <f>IF(Q1644&gt;0,RANK(Q1644,(P1644:R1644,S1644:AG1644)),0)</f>
        <v>3</v>
      </c>
      <c r="F1644" s="7">
        <f>IF(R1644&gt;0,RANK(R1644,(P1644:R1644,S1644:AG1644)),0)</f>
        <v>2</v>
      </c>
      <c r="G1644" s="7">
        <f>IF(S1644&gt;0,RANK(S1644,(P1644:R1644,S1644:AG1644)),0)</f>
        <v>4</v>
      </c>
      <c r="H1644" s="48">
        <f t="shared" si="922"/>
        <v>1752</v>
      </c>
      <c r="I1644" s="163">
        <f t="shared" si="920"/>
        <v>0.30613314695089988</v>
      </c>
      <c r="J1644" s="2"/>
      <c r="K1644" s="2">
        <f t="shared" si="923"/>
        <v>5.2420059409400664E-3</v>
      </c>
      <c r="L1644" s="2">
        <f t="shared" si="924"/>
        <v>0.13541848680761839</v>
      </c>
      <c r="M1644" s="2">
        <f t="shared" si="925"/>
        <v>0.23816180325004369</v>
      </c>
      <c r="N1644" s="2">
        <f t="shared" si="918"/>
        <v>6.954394548313822E-2</v>
      </c>
      <c r="O1644" s="2">
        <f t="shared" si="919"/>
        <v>0.55163375851825969</v>
      </c>
      <c r="P1644" s="1">
        <v>30</v>
      </c>
      <c r="Q1644" s="1">
        <v>775</v>
      </c>
      <c r="R1644" s="1">
        <v>1363</v>
      </c>
      <c r="S1644" s="1">
        <v>398</v>
      </c>
      <c r="T1644" s="1">
        <v>3115</v>
      </c>
      <c r="U1644" s="1">
        <v>42</v>
      </c>
      <c r="AI1644" s="7">
        <f t="shared" si="926"/>
        <v>1</v>
      </c>
      <c r="AJ1644" s="7">
        <f t="shared" si="927"/>
        <v>5</v>
      </c>
      <c r="AK1644" s="7">
        <f t="shared" si="928"/>
        <v>0</v>
      </c>
      <c r="AL1644" s="7">
        <f t="shared" si="929"/>
        <v>0</v>
      </c>
      <c r="AM1644" s="2">
        <f t="shared" si="930"/>
        <v>0.54429495020094354</v>
      </c>
      <c r="AN1644" s="2">
        <f t="shared" si="931"/>
        <v>7.3388083173160932E-3</v>
      </c>
      <c r="AO1644" s="2">
        <f t="shared" si="932"/>
        <v>0</v>
      </c>
      <c r="AP1644" s="2">
        <f t="shared" si="933"/>
        <v>0</v>
      </c>
      <c r="AR1644" t="str">
        <f t="shared" si="917"/>
        <v>Putnam</v>
      </c>
      <c r="AS1644" t="s">
        <v>2566</v>
      </c>
      <c r="AT1644" s="162">
        <v>5</v>
      </c>
      <c r="AV1644" s="91">
        <v>39</v>
      </c>
      <c r="AW1644" s="93">
        <v>137</v>
      </c>
      <c r="AX1644" s="99">
        <f t="shared" si="934"/>
        <v>39137</v>
      </c>
      <c r="AZ1644" s="7" t="s">
        <v>3053</v>
      </c>
      <c r="BA1644" t="s">
        <v>3290</v>
      </c>
    </row>
    <row r="1645" spans="1:53" hidden="1" outlineLevel="1">
      <c r="A1645" t="s">
        <v>1738</v>
      </c>
      <c r="B1645" t="s">
        <v>2566</v>
      </c>
      <c r="C1645" s="1">
        <f t="shared" si="921"/>
        <v>15767</v>
      </c>
      <c r="D1645" s="7">
        <f>IF(P1645&gt;0,RANK(P1645,(P1645:R1645,S1645:AG1645)),0)</f>
        <v>6</v>
      </c>
      <c r="E1645" s="7">
        <f>IF(Q1645&gt;0,RANK(Q1645,(P1645:R1645,S1645:AG1645)),0)</f>
        <v>3</v>
      </c>
      <c r="F1645" s="7">
        <f>IF(R1645&gt;0,RANK(R1645,(P1645:R1645,S1645:AG1645)),0)</f>
        <v>2</v>
      </c>
      <c r="G1645" s="7">
        <f>IF(S1645&gt;0,RANK(S1645,(P1645:R1645,S1645:AG1645)),0)</f>
        <v>4</v>
      </c>
      <c r="H1645" s="48">
        <f t="shared" si="922"/>
        <v>622</v>
      </c>
      <c r="I1645" s="163">
        <f t="shared" si="920"/>
        <v>3.9449483097608928E-2</v>
      </c>
      <c r="J1645" s="2"/>
      <c r="K1645" s="2">
        <f t="shared" si="923"/>
        <v>4.1225344073063993E-3</v>
      </c>
      <c r="L1645" s="2">
        <f t="shared" si="924"/>
        <v>0.13826346166043002</v>
      </c>
      <c r="M1645" s="2">
        <f t="shared" si="925"/>
        <v>0.36462231242468446</v>
      </c>
      <c r="N1645" s="2">
        <f t="shared" si="918"/>
        <v>8.1499334052134206E-2</v>
      </c>
      <c r="O1645" s="2">
        <f t="shared" si="919"/>
        <v>0.41149235745544493</v>
      </c>
      <c r="P1645" s="1">
        <v>65</v>
      </c>
      <c r="Q1645" s="1">
        <v>2180</v>
      </c>
      <c r="R1645" s="1">
        <v>5749</v>
      </c>
      <c r="S1645" s="1">
        <v>1285</v>
      </c>
      <c r="T1645" s="1">
        <v>6371</v>
      </c>
      <c r="U1645" s="1">
        <v>117</v>
      </c>
      <c r="AI1645" s="7">
        <f t="shared" si="926"/>
        <v>1</v>
      </c>
      <c r="AJ1645" s="7">
        <f t="shared" si="927"/>
        <v>5</v>
      </c>
      <c r="AK1645" s="7">
        <f t="shared" si="928"/>
        <v>0</v>
      </c>
      <c r="AL1645" s="7">
        <f t="shared" si="929"/>
        <v>0</v>
      </c>
      <c r="AM1645" s="2">
        <f t="shared" si="930"/>
        <v>0.40407179552229339</v>
      </c>
      <c r="AN1645" s="2">
        <f t="shared" si="931"/>
        <v>7.4205619331515187E-3</v>
      </c>
      <c r="AO1645" s="2">
        <f t="shared" si="932"/>
        <v>0</v>
      </c>
      <c r="AP1645" s="2">
        <f t="shared" si="933"/>
        <v>0</v>
      </c>
      <c r="AR1645" t="str">
        <f t="shared" si="917"/>
        <v>Richland</v>
      </c>
      <c r="AS1645" t="s">
        <v>2566</v>
      </c>
      <c r="AT1645" s="162"/>
      <c r="AV1645" s="91">
        <v>39</v>
      </c>
      <c r="AW1645" s="93">
        <v>139</v>
      </c>
      <c r="AX1645" s="99">
        <f t="shared" si="934"/>
        <v>39139</v>
      </c>
      <c r="AZ1645" s="7" t="s">
        <v>3053</v>
      </c>
      <c r="BA1645" t="s">
        <v>3290</v>
      </c>
    </row>
    <row r="1646" spans="1:53" hidden="1" outlineLevel="1">
      <c r="A1646" t="s">
        <v>2905</v>
      </c>
      <c r="B1646" t="s">
        <v>2566</v>
      </c>
      <c r="C1646" s="1">
        <f t="shared" si="921"/>
        <v>7017</v>
      </c>
      <c r="D1646" s="7">
        <f>IF(P1646&gt;0,RANK(P1646,(P1646:R1646,S1646:AG1646)),0)</f>
        <v>6</v>
      </c>
      <c r="E1646" s="7">
        <f>IF(Q1646&gt;0,RANK(Q1646,(P1646:R1646,S1646:AG1646)),0)</f>
        <v>3</v>
      </c>
      <c r="F1646" s="7">
        <f>IF(R1646&gt;0,RANK(R1646,(P1646:R1646,S1646:AG1646)),0)</f>
        <v>2</v>
      </c>
      <c r="G1646" s="7">
        <f>IF(S1646&gt;0,RANK(S1646,(P1646:R1646,S1646:AG1646)),0)</f>
        <v>4</v>
      </c>
      <c r="H1646" s="48">
        <f t="shared" si="922"/>
        <v>912</v>
      </c>
      <c r="I1646" s="163">
        <f t="shared" si="920"/>
        <v>0.12997007268063274</v>
      </c>
      <c r="J1646" s="2"/>
      <c r="K1646" s="2">
        <f t="shared" si="923"/>
        <v>5.7004417842382782E-3</v>
      </c>
      <c r="L1646" s="2">
        <f t="shared" si="924"/>
        <v>0.14293857773977484</v>
      </c>
      <c r="M1646" s="2">
        <f t="shared" si="925"/>
        <v>0.31551945275758869</v>
      </c>
      <c r="N1646" s="2">
        <f t="shared" si="918"/>
        <v>8.1658828559213345E-2</v>
      </c>
      <c r="O1646" s="2">
        <f t="shared" si="919"/>
        <v>0.45418269915918497</v>
      </c>
      <c r="P1646" s="1">
        <v>40</v>
      </c>
      <c r="Q1646" s="1">
        <v>1003</v>
      </c>
      <c r="R1646" s="1">
        <v>2214</v>
      </c>
      <c r="S1646" s="1">
        <v>573</v>
      </c>
      <c r="T1646" s="1">
        <v>3126</v>
      </c>
      <c r="U1646" s="1">
        <v>61</v>
      </c>
      <c r="AI1646" s="7">
        <f t="shared" si="926"/>
        <v>1</v>
      </c>
      <c r="AJ1646" s="7">
        <f t="shared" si="927"/>
        <v>5</v>
      </c>
      <c r="AK1646" s="7">
        <f t="shared" si="928"/>
        <v>0</v>
      </c>
      <c r="AL1646" s="7">
        <f t="shared" si="929"/>
        <v>0</v>
      </c>
      <c r="AM1646" s="2">
        <f t="shared" si="930"/>
        <v>0.44548952543822146</v>
      </c>
      <c r="AN1646" s="2">
        <f t="shared" si="931"/>
        <v>8.6931737209633743E-3</v>
      </c>
      <c r="AO1646" s="2">
        <f t="shared" si="932"/>
        <v>0</v>
      </c>
      <c r="AP1646" s="2">
        <f t="shared" si="933"/>
        <v>0</v>
      </c>
      <c r="AR1646" t="str">
        <f t="shared" si="917"/>
        <v>Ross</v>
      </c>
      <c r="AS1646" t="s">
        <v>2566</v>
      </c>
      <c r="AT1646" s="162"/>
      <c r="AV1646" s="91">
        <v>39</v>
      </c>
      <c r="AW1646" s="93">
        <v>141</v>
      </c>
      <c r="AX1646" s="99">
        <f t="shared" si="934"/>
        <v>39141</v>
      </c>
      <c r="AZ1646" s="7" t="s">
        <v>3053</v>
      </c>
      <c r="BA1646" t="s">
        <v>3290</v>
      </c>
    </row>
    <row r="1647" spans="1:53" hidden="1" outlineLevel="1">
      <c r="A1647" t="s">
        <v>2073</v>
      </c>
      <c r="B1647" t="s">
        <v>2566</v>
      </c>
      <c r="C1647" s="1">
        <f t="shared" si="921"/>
        <v>7430</v>
      </c>
      <c r="D1647" s="7">
        <f>IF(P1647&gt;0,RANK(P1647,(P1647:R1647,S1647:AG1647)),0)</f>
        <v>6</v>
      </c>
      <c r="E1647" s="7">
        <f>IF(Q1647&gt;0,RANK(Q1647,(P1647:R1647,S1647:AG1647)),0)</f>
        <v>3</v>
      </c>
      <c r="F1647" s="7">
        <f>IF(R1647&gt;0,RANK(R1647,(P1647:R1647,S1647:AG1647)),0)</f>
        <v>2</v>
      </c>
      <c r="G1647" s="7">
        <f>IF(S1647&gt;0,RANK(S1647,(P1647:R1647,S1647:AG1647)),0)</f>
        <v>4</v>
      </c>
      <c r="H1647" s="48">
        <f t="shared" si="922"/>
        <v>1358</v>
      </c>
      <c r="I1647" s="163">
        <f t="shared" si="920"/>
        <v>0.18277254374158816</v>
      </c>
      <c r="J1647" s="2"/>
      <c r="K1647" s="2">
        <f t="shared" si="923"/>
        <v>7.5370121130551816E-3</v>
      </c>
      <c r="L1647" s="2">
        <f t="shared" si="924"/>
        <v>0.14818304172274563</v>
      </c>
      <c r="M1647" s="2">
        <f t="shared" si="925"/>
        <v>0.2698519515477793</v>
      </c>
      <c r="N1647" s="2">
        <f t="shared" si="918"/>
        <v>0.11345895020188425</v>
      </c>
      <c r="O1647" s="2">
        <f t="shared" si="919"/>
        <v>0.46096904441453568</v>
      </c>
      <c r="P1647" s="1">
        <v>56</v>
      </c>
      <c r="Q1647" s="1">
        <v>1101</v>
      </c>
      <c r="R1647" s="1">
        <v>2005</v>
      </c>
      <c r="S1647" s="1">
        <v>843</v>
      </c>
      <c r="T1647" s="1">
        <v>3363</v>
      </c>
      <c r="U1647" s="1">
        <v>62</v>
      </c>
      <c r="AI1647" s="7">
        <f t="shared" si="926"/>
        <v>1</v>
      </c>
      <c r="AJ1647" s="7">
        <f t="shared" si="927"/>
        <v>5</v>
      </c>
      <c r="AK1647" s="7">
        <f t="shared" si="928"/>
        <v>0</v>
      </c>
      <c r="AL1647" s="7">
        <f t="shared" si="929"/>
        <v>0</v>
      </c>
      <c r="AM1647" s="2">
        <f t="shared" si="930"/>
        <v>0.45262449528936743</v>
      </c>
      <c r="AN1647" s="2">
        <f t="shared" si="931"/>
        <v>8.3445491251682366E-3</v>
      </c>
      <c r="AO1647" s="2">
        <f t="shared" si="932"/>
        <v>0</v>
      </c>
      <c r="AP1647" s="2">
        <f t="shared" si="933"/>
        <v>0</v>
      </c>
      <c r="AR1647" t="str">
        <f t="shared" si="917"/>
        <v>Sandusky</v>
      </c>
      <c r="AS1647" t="s">
        <v>2566</v>
      </c>
      <c r="AT1647" s="162">
        <v>4</v>
      </c>
      <c r="AV1647" s="91">
        <v>39</v>
      </c>
      <c r="AW1647" s="93">
        <v>143</v>
      </c>
      <c r="AX1647" s="99">
        <f t="shared" si="934"/>
        <v>39143</v>
      </c>
      <c r="AZ1647" s="7" t="s">
        <v>3053</v>
      </c>
      <c r="BA1647" t="s">
        <v>3290</v>
      </c>
    </row>
    <row r="1648" spans="1:53" hidden="1" outlineLevel="1">
      <c r="A1648" t="s">
        <v>2198</v>
      </c>
      <c r="B1648" t="s">
        <v>2566</v>
      </c>
      <c r="C1648" s="1">
        <f t="shared" si="921"/>
        <v>6358</v>
      </c>
      <c r="D1648" s="7">
        <f>IF(P1648&gt;0,RANK(P1648,(P1648:R1648,S1648:AG1648)),0)</f>
        <v>6</v>
      </c>
      <c r="E1648" s="7">
        <f>IF(Q1648&gt;0,RANK(Q1648,(P1648:R1648,S1648:AG1648)),0)</f>
        <v>3</v>
      </c>
      <c r="F1648" s="7">
        <f>IF(R1648&gt;0,RANK(R1648,(P1648:R1648,S1648:AG1648)),0)</f>
        <v>2</v>
      </c>
      <c r="G1648" s="7">
        <f>IF(S1648&gt;0,RANK(S1648,(P1648:R1648,S1648:AG1648)),0)</f>
        <v>4</v>
      </c>
      <c r="H1648" s="48">
        <f t="shared" si="922"/>
        <v>475</v>
      </c>
      <c r="I1648" s="163">
        <f t="shared" si="920"/>
        <v>7.4709027996225225E-2</v>
      </c>
      <c r="J1648" s="2"/>
      <c r="K1648" s="2">
        <f t="shared" si="923"/>
        <v>5.1903114186851208E-3</v>
      </c>
      <c r="L1648" s="2">
        <f t="shared" si="924"/>
        <v>0.15885498584460522</v>
      </c>
      <c r="M1648" s="2">
        <f t="shared" si="925"/>
        <v>0.33847121736395092</v>
      </c>
      <c r="N1648" s="2">
        <f t="shared" si="918"/>
        <v>7.5495438817238122E-2</v>
      </c>
      <c r="O1648" s="2">
        <f t="shared" si="919"/>
        <v>0.42198804655552064</v>
      </c>
      <c r="P1648" s="1">
        <v>33</v>
      </c>
      <c r="Q1648" s="1">
        <v>1010</v>
      </c>
      <c r="R1648" s="1">
        <v>2152</v>
      </c>
      <c r="S1648" s="1">
        <v>480</v>
      </c>
      <c r="T1648" s="1">
        <v>2627</v>
      </c>
      <c r="U1648" s="1">
        <v>56</v>
      </c>
      <c r="AI1648" s="7">
        <f t="shared" si="926"/>
        <v>1</v>
      </c>
      <c r="AJ1648" s="7">
        <f t="shared" si="927"/>
        <v>5</v>
      </c>
      <c r="AK1648" s="7">
        <f t="shared" si="928"/>
        <v>0</v>
      </c>
      <c r="AL1648" s="7">
        <f t="shared" si="929"/>
        <v>0</v>
      </c>
      <c r="AM1648" s="2">
        <f t="shared" si="930"/>
        <v>0.41318024536017617</v>
      </c>
      <c r="AN1648" s="2">
        <f t="shared" si="931"/>
        <v>8.8078011953444477E-3</v>
      </c>
      <c r="AO1648" s="2">
        <f t="shared" si="932"/>
        <v>0</v>
      </c>
      <c r="AP1648" s="2">
        <f t="shared" si="933"/>
        <v>0</v>
      </c>
      <c r="AR1648" t="str">
        <f t="shared" si="917"/>
        <v>Scioto</v>
      </c>
      <c r="AS1648" t="s">
        <v>2566</v>
      </c>
      <c r="AT1648" s="162"/>
      <c r="AV1648" s="91">
        <v>39</v>
      </c>
      <c r="AW1648" s="93">
        <v>145</v>
      </c>
      <c r="AX1648" s="99">
        <f t="shared" si="934"/>
        <v>39145</v>
      </c>
      <c r="AZ1648" s="7" t="s">
        <v>3053</v>
      </c>
      <c r="BA1648" t="s">
        <v>3290</v>
      </c>
    </row>
    <row r="1649" spans="1:53" hidden="1" outlineLevel="1">
      <c r="A1649" t="s">
        <v>3136</v>
      </c>
      <c r="B1649" t="s">
        <v>2566</v>
      </c>
      <c r="C1649" s="1">
        <f t="shared" si="921"/>
        <v>8077</v>
      </c>
      <c r="D1649" s="7">
        <f>IF(P1649&gt;0,RANK(P1649,(P1649:R1649,S1649:AG1649)),0)</f>
        <v>5</v>
      </c>
      <c r="E1649" s="7">
        <f>IF(Q1649&gt;0,RANK(Q1649,(P1649:R1649,S1649:AG1649)),0)</f>
        <v>3</v>
      </c>
      <c r="F1649" s="7">
        <f>IF(R1649&gt;0,RANK(R1649,(P1649:R1649,S1649:AG1649)),0)</f>
        <v>2</v>
      </c>
      <c r="G1649" s="7">
        <f>IF(S1649&gt;0,RANK(S1649,(P1649:R1649,S1649:AG1649)),0)</f>
        <v>4</v>
      </c>
      <c r="H1649" s="48">
        <f t="shared" si="922"/>
        <v>1502</v>
      </c>
      <c r="I1649" s="163">
        <f t="shared" si="920"/>
        <v>0.18596013371301226</v>
      </c>
      <c r="J1649" s="2"/>
      <c r="K1649" s="2">
        <f t="shared" si="923"/>
        <v>1.1018942676736412E-2</v>
      </c>
      <c r="L1649" s="2">
        <f t="shared" si="924"/>
        <v>0.13742726259749907</v>
      </c>
      <c r="M1649" s="2">
        <f t="shared" si="925"/>
        <v>0.26693079113532253</v>
      </c>
      <c r="N1649" s="2">
        <f t="shared" si="918"/>
        <v>0.12083694441005324</v>
      </c>
      <c r="O1649" s="2">
        <f t="shared" si="919"/>
        <v>0.46378605918038884</v>
      </c>
      <c r="P1649" s="1">
        <v>89</v>
      </c>
      <c r="Q1649" s="1">
        <v>1110</v>
      </c>
      <c r="R1649" s="1">
        <v>2156</v>
      </c>
      <c r="S1649" s="1">
        <v>976</v>
      </c>
      <c r="T1649" s="1">
        <v>3658</v>
      </c>
      <c r="U1649" s="1">
        <v>88</v>
      </c>
      <c r="AI1649" s="7">
        <f t="shared" si="926"/>
        <v>1</v>
      </c>
      <c r="AJ1649" s="7">
        <f t="shared" si="927"/>
        <v>6</v>
      </c>
      <c r="AK1649" s="7">
        <f t="shared" si="928"/>
        <v>0</v>
      </c>
      <c r="AL1649" s="7">
        <f t="shared" si="929"/>
        <v>0</v>
      </c>
      <c r="AM1649" s="2">
        <f t="shared" si="930"/>
        <v>0.45289092484833476</v>
      </c>
      <c r="AN1649" s="2">
        <f t="shared" si="931"/>
        <v>1.0895134332053981E-2</v>
      </c>
      <c r="AO1649" s="2">
        <f t="shared" si="932"/>
        <v>0</v>
      </c>
      <c r="AP1649" s="2">
        <f t="shared" si="933"/>
        <v>0</v>
      </c>
      <c r="AR1649" t="str">
        <f t="shared" si="917"/>
        <v>Seneca</v>
      </c>
      <c r="AS1649" t="s">
        <v>2566</v>
      </c>
      <c r="AT1649" s="162">
        <v>4</v>
      </c>
      <c r="AV1649" s="91">
        <v>39</v>
      </c>
      <c r="AW1649" s="93">
        <v>147</v>
      </c>
      <c r="AX1649" s="99">
        <f t="shared" si="934"/>
        <v>39147</v>
      </c>
      <c r="AZ1649" s="7" t="s">
        <v>3053</v>
      </c>
      <c r="BA1649" t="s">
        <v>3290</v>
      </c>
    </row>
    <row r="1650" spans="1:53" hidden="1" outlineLevel="1">
      <c r="A1650" t="s">
        <v>1493</v>
      </c>
      <c r="B1650" t="s">
        <v>2566</v>
      </c>
      <c r="C1650" s="1">
        <f t="shared" si="921"/>
        <v>7182</v>
      </c>
      <c r="D1650" s="7">
        <f>IF(P1650&gt;0,RANK(P1650,(P1650:R1650,S1650:AG1650)),0)</f>
        <v>6</v>
      </c>
      <c r="E1650" s="7">
        <f>IF(Q1650&gt;0,RANK(Q1650,(P1650:R1650,S1650:AG1650)),0)</f>
        <v>3</v>
      </c>
      <c r="F1650" s="7">
        <f>IF(R1650&gt;0,RANK(R1650,(P1650:R1650,S1650:AG1650)),0)</f>
        <v>2</v>
      </c>
      <c r="G1650" s="7">
        <f>IF(S1650&gt;0,RANK(S1650,(P1650:R1650,S1650:AG1650)),0)</f>
        <v>4</v>
      </c>
      <c r="H1650" s="48">
        <f t="shared" si="922"/>
        <v>583</v>
      </c>
      <c r="I1650" s="163">
        <f t="shared" si="920"/>
        <v>8.1175160122528539E-2</v>
      </c>
      <c r="J1650" s="2"/>
      <c r="K1650" s="2">
        <f t="shared" si="923"/>
        <v>5.5694792536897797E-3</v>
      </c>
      <c r="L1650" s="2">
        <f t="shared" si="924"/>
        <v>0.19521024784182678</v>
      </c>
      <c r="M1650" s="2">
        <f t="shared" si="925"/>
        <v>0.31815650236702869</v>
      </c>
      <c r="N1650" s="2">
        <f t="shared" si="918"/>
        <v>7.4491785018100803E-2</v>
      </c>
      <c r="O1650" s="2">
        <f t="shared" si="919"/>
        <v>0.40657198551935403</v>
      </c>
      <c r="P1650" s="1">
        <v>40</v>
      </c>
      <c r="Q1650" s="1">
        <v>1402</v>
      </c>
      <c r="R1650" s="1">
        <v>2285</v>
      </c>
      <c r="S1650" s="1">
        <v>535</v>
      </c>
      <c r="T1650" s="1">
        <v>2868</v>
      </c>
      <c r="U1650" s="1">
        <v>52</v>
      </c>
      <c r="AI1650" s="7">
        <f t="shared" si="926"/>
        <v>1</v>
      </c>
      <c r="AJ1650" s="7">
        <f t="shared" si="927"/>
        <v>5</v>
      </c>
      <c r="AK1650" s="7">
        <f t="shared" si="928"/>
        <v>0</v>
      </c>
      <c r="AL1650" s="7">
        <f t="shared" si="929"/>
        <v>0</v>
      </c>
      <c r="AM1650" s="2">
        <f t="shared" si="930"/>
        <v>0.3993316624895572</v>
      </c>
      <c r="AN1650" s="2">
        <f t="shared" si="931"/>
        <v>7.2403230297967136E-3</v>
      </c>
      <c r="AO1650" s="2">
        <f t="shared" si="932"/>
        <v>0</v>
      </c>
      <c r="AP1650" s="2">
        <f t="shared" si="933"/>
        <v>0</v>
      </c>
      <c r="AR1650" t="str">
        <f t="shared" si="917"/>
        <v>Shelby</v>
      </c>
      <c r="AS1650" t="s">
        <v>2566</v>
      </c>
      <c r="AT1650" s="162">
        <v>4</v>
      </c>
      <c r="AV1650" s="91">
        <v>39</v>
      </c>
      <c r="AW1650" s="93">
        <v>149</v>
      </c>
      <c r="AX1650" s="99">
        <f t="shared" si="934"/>
        <v>39149</v>
      </c>
      <c r="AZ1650" s="7" t="s">
        <v>3053</v>
      </c>
      <c r="BA1650" t="s">
        <v>3290</v>
      </c>
    </row>
    <row r="1651" spans="1:53" hidden="1" outlineLevel="1">
      <c r="A1651" t="s">
        <v>590</v>
      </c>
      <c r="B1651" t="s">
        <v>2566</v>
      </c>
      <c r="C1651" s="1">
        <f t="shared" si="921"/>
        <v>38734</v>
      </c>
      <c r="D1651" s="7">
        <f>IF(P1651&gt;0,RANK(P1651,(P1651:R1651,S1651:AG1651)),0)</f>
        <v>6</v>
      </c>
      <c r="E1651" s="7">
        <f>IF(Q1651&gt;0,RANK(Q1651,(P1651:R1651,S1651:AG1651)),0)</f>
        <v>3</v>
      </c>
      <c r="F1651" s="7">
        <f>IF(R1651&gt;0,RANK(R1651,(P1651:R1651,S1651:AG1651)),0)</f>
        <v>1</v>
      </c>
      <c r="G1651" s="7">
        <f>IF(S1651&gt;0,RANK(S1651,(P1651:R1651,S1651:AG1651)),0)</f>
        <v>4</v>
      </c>
      <c r="H1651" s="48">
        <f t="shared" si="922"/>
        <v>1982</v>
      </c>
      <c r="I1651" s="163">
        <f t="shared" si="920"/>
        <v>5.1169515154644497E-2</v>
      </c>
      <c r="J1651" s="2"/>
      <c r="K1651" s="2">
        <f t="shared" si="923"/>
        <v>5.2150565394743637E-3</v>
      </c>
      <c r="L1651" s="2">
        <f t="shared" si="924"/>
        <v>0.15141735942582743</v>
      </c>
      <c r="M1651" s="2">
        <f t="shared" si="925"/>
        <v>0.40106882841947644</v>
      </c>
      <c r="N1651" s="2">
        <f t="shared" si="918"/>
        <v>8.6461506686631898E-2</v>
      </c>
      <c r="O1651" s="2">
        <f t="shared" si="919"/>
        <v>0.35583724892858981</v>
      </c>
      <c r="P1651" s="1">
        <v>202</v>
      </c>
      <c r="Q1651" s="1">
        <v>5865</v>
      </c>
      <c r="R1651" s="1">
        <v>15535</v>
      </c>
      <c r="S1651" s="1">
        <v>3349</v>
      </c>
      <c r="T1651" s="1">
        <v>13553</v>
      </c>
      <c r="U1651" s="1">
        <v>230</v>
      </c>
      <c r="AI1651" s="7">
        <f t="shared" si="926"/>
        <v>2</v>
      </c>
      <c r="AJ1651" s="7">
        <f t="shared" si="927"/>
        <v>5</v>
      </c>
      <c r="AK1651" s="7">
        <f t="shared" si="928"/>
        <v>0</v>
      </c>
      <c r="AL1651" s="7">
        <f t="shared" si="929"/>
        <v>0</v>
      </c>
      <c r="AM1651" s="2">
        <f t="shared" si="930"/>
        <v>0.34989931326483192</v>
      </c>
      <c r="AN1651" s="2">
        <f t="shared" si="931"/>
        <v>5.9379356637579385E-3</v>
      </c>
      <c r="AO1651" s="2">
        <f t="shared" si="932"/>
        <v>0</v>
      </c>
      <c r="AP1651" s="2">
        <f t="shared" si="933"/>
        <v>0</v>
      </c>
      <c r="AR1651" t="str">
        <f t="shared" si="917"/>
        <v>Stark</v>
      </c>
      <c r="AS1651" t="s">
        <v>2566</v>
      </c>
      <c r="AT1651" s="162"/>
      <c r="AV1651" s="91">
        <v>39</v>
      </c>
      <c r="AW1651" s="93">
        <v>151</v>
      </c>
      <c r="AX1651" s="99">
        <f t="shared" si="934"/>
        <v>39151</v>
      </c>
      <c r="AZ1651" s="7" t="s">
        <v>3053</v>
      </c>
      <c r="BA1651" t="s">
        <v>3290</v>
      </c>
    </row>
    <row r="1652" spans="1:53" hidden="1" outlineLevel="1">
      <c r="A1652" t="s">
        <v>876</v>
      </c>
      <c r="B1652" t="s">
        <v>2566</v>
      </c>
      <c r="C1652" s="1">
        <f t="shared" si="921"/>
        <v>42354</v>
      </c>
      <c r="D1652" s="7">
        <f>IF(P1652&gt;0,RANK(P1652,(P1652:R1652,S1652:AG1652)),0)</f>
        <v>6</v>
      </c>
      <c r="E1652" s="7">
        <f>IF(Q1652&gt;0,RANK(Q1652,(P1652:R1652,S1652:AG1652)),0)</f>
        <v>3</v>
      </c>
      <c r="F1652" s="7">
        <f>IF(R1652&gt;0,RANK(R1652,(P1652:R1652,S1652:AG1652)),0)</f>
        <v>1</v>
      </c>
      <c r="G1652" s="7">
        <f>IF(S1652&gt;0,RANK(S1652,(P1652:R1652,S1652:AG1652)),0)</f>
        <v>4</v>
      </c>
      <c r="H1652" s="48">
        <f t="shared" si="922"/>
        <v>3748</v>
      </c>
      <c r="I1652" s="163">
        <f t="shared" si="920"/>
        <v>8.8492232138640978E-2</v>
      </c>
      <c r="J1652" s="2"/>
      <c r="K1652" s="2">
        <f t="shared" si="923"/>
        <v>3.8485148982386553E-3</v>
      </c>
      <c r="L1652" s="2">
        <f t="shared" si="924"/>
        <v>0.13191197997827833</v>
      </c>
      <c r="M1652" s="2">
        <f t="shared" si="925"/>
        <v>0.43186003683241253</v>
      </c>
      <c r="N1652" s="2">
        <f t="shared" si="918"/>
        <v>8.42423383859848E-2</v>
      </c>
      <c r="O1652" s="2">
        <f t="shared" si="919"/>
        <v>0.34813712990508572</v>
      </c>
      <c r="P1652" s="1">
        <v>163</v>
      </c>
      <c r="Q1652" s="1">
        <v>5587</v>
      </c>
      <c r="R1652" s="1">
        <v>18291</v>
      </c>
      <c r="S1652" s="1">
        <v>3568</v>
      </c>
      <c r="T1652" s="1">
        <v>14543</v>
      </c>
      <c r="U1652" s="1">
        <v>202</v>
      </c>
      <c r="AI1652" s="7">
        <f t="shared" si="926"/>
        <v>2</v>
      </c>
      <c r="AJ1652" s="7">
        <f t="shared" si="927"/>
        <v>5</v>
      </c>
      <c r="AK1652" s="7">
        <f t="shared" si="928"/>
        <v>0</v>
      </c>
      <c r="AL1652" s="7">
        <f t="shared" si="929"/>
        <v>0</v>
      </c>
      <c r="AM1652" s="2">
        <f t="shared" si="930"/>
        <v>0.34336780469377154</v>
      </c>
      <c r="AN1652" s="2">
        <f t="shared" si="931"/>
        <v>4.769325211314162E-3</v>
      </c>
      <c r="AO1652" s="2">
        <f t="shared" si="932"/>
        <v>0</v>
      </c>
      <c r="AP1652" s="2">
        <f t="shared" si="933"/>
        <v>0</v>
      </c>
      <c r="AR1652" t="str">
        <f t="shared" si="917"/>
        <v>Summit</v>
      </c>
      <c r="AS1652" t="s">
        <v>2566</v>
      </c>
      <c r="AT1652" s="162"/>
      <c r="AV1652" s="91">
        <v>39</v>
      </c>
      <c r="AW1652" s="93">
        <v>153</v>
      </c>
      <c r="AX1652" s="99">
        <f t="shared" si="934"/>
        <v>39153</v>
      </c>
      <c r="AZ1652" s="7" t="s">
        <v>3053</v>
      </c>
      <c r="BA1652" t="s">
        <v>3290</v>
      </c>
    </row>
    <row r="1653" spans="1:53" hidden="1" outlineLevel="1">
      <c r="A1653" t="s">
        <v>2074</v>
      </c>
      <c r="B1653" t="s">
        <v>2566</v>
      </c>
      <c r="C1653" s="1">
        <f t="shared" si="921"/>
        <v>15329</v>
      </c>
      <c r="D1653" s="7">
        <f>IF(P1653&gt;0,RANK(P1653,(P1653:R1653,S1653:AG1653)),0)</f>
        <v>6</v>
      </c>
      <c r="E1653" s="7">
        <f>IF(Q1653&gt;0,RANK(Q1653,(P1653:R1653,S1653:AG1653)),0)</f>
        <v>3</v>
      </c>
      <c r="F1653" s="7">
        <f>IF(R1653&gt;0,RANK(R1653,(P1653:R1653,S1653:AG1653)),0)</f>
        <v>1</v>
      </c>
      <c r="G1653" s="7">
        <f>IF(S1653&gt;0,RANK(S1653,(P1653:R1653,S1653:AG1653)),0)</f>
        <v>4</v>
      </c>
      <c r="H1653" s="48">
        <f t="shared" si="922"/>
        <v>115</v>
      </c>
      <c r="I1653" s="163">
        <f t="shared" si="920"/>
        <v>7.5021201643942857E-3</v>
      </c>
      <c r="J1653" s="2"/>
      <c r="K1653" s="2">
        <f t="shared" si="923"/>
        <v>4.7622154087024592E-3</v>
      </c>
      <c r="L1653" s="2">
        <f t="shared" si="924"/>
        <v>0.16752560506230021</v>
      </c>
      <c r="M1653" s="2">
        <f t="shared" si="925"/>
        <v>0.35703568399765151</v>
      </c>
      <c r="N1653" s="2">
        <f t="shared" si="918"/>
        <v>0.11416269815382608</v>
      </c>
      <c r="O1653" s="2">
        <f t="shared" si="919"/>
        <v>0.35651379737751976</v>
      </c>
      <c r="P1653" s="1">
        <v>73</v>
      </c>
      <c r="Q1653" s="1">
        <v>2568</v>
      </c>
      <c r="R1653" s="1">
        <v>5473</v>
      </c>
      <c r="S1653" s="1">
        <v>1750</v>
      </c>
      <c r="T1653" s="1">
        <v>5358</v>
      </c>
      <c r="U1653" s="1">
        <v>107</v>
      </c>
      <c r="AI1653" s="7">
        <f t="shared" si="926"/>
        <v>2</v>
      </c>
      <c r="AJ1653" s="7">
        <f t="shared" si="927"/>
        <v>5</v>
      </c>
      <c r="AK1653" s="7">
        <f t="shared" si="928"/>
        <v>0</v>
      </c>
      <c r="AL1653" s="7">
        <f t="shared" si="929"/>
        <v>0</v>
      </c>
      <c r="AM1653" s="2">
        <f t="shared" si="930"/>
        <v>0.34953356383325723</v>
      </c>
      <c r="AN1653" s="2">
        <f t="shared" si="931"/>
        <v>6.9802335442625089E-3</v>
      </c>
      <c r="AO1653" s="2">
        <f t="shared" si="932"/>
        <v>0</v>
      </c>
      <c r="AP1653" s="2">
        <f t="shared" si="933"/>
        <v>0</v>
      </c>
      <c r="AR1653" t="str">
        <f t="shared" si="917"/>
        <v>Trumbull</v>
      </c>
      <c r="AS1653" t="s">
        <v>2566</v>
      </c>
      <c r="AT1653" s="162"/>
      <c r="AV1653" s="91">
        <v>39</v>
      </c>
      <c r="AW1653" s="93">
        <v>155</v>
      </c>
      <c r="AX1653" s="99">
        <f t="shared" si="934"/>
        <v>39155</v>
      </c>
      <c r="AZ1653" s="7" t="s">
        <v>3053</v>
      </c>
      <c r="BA1653" t="s">
        <v>3290</v>
      </c>
    </row>
    <row r="1654" spans="1:53" hidden="1" outlineLevel="1">
      <c r="A1654" t="s">
        <v>1775</v>
      </c>
      <c r="B1654" t="s">
        <v>2566</v>
      </c>
      <c r="C1654" s="1">
        <f t="shared" si="921"/>
        <v>7655</v>
      </c>
      <c r="D1654" s="7">
        <f>IF(P1654&gt;0,RANK(P1654,(P1654:R1654,S1654:AG1654)),0)</f>
        <v>6</v>
      </c>
      <c r="E1654" s="7">
        <f>IF(Q1654&gt;0,RANK(Q1654,(P1654:R1654,S1654:AG1654)),0)</f>
        <v>3</v>
      </c>
      <c r="F1654" s="7">
        <f>IF(R1654&gt;0,RANK(R1654,(P1654:R1654,S1654:AG1654)),0)</f>
        <v>2</v>
      </c>
      <c r="G1654" s="7">
        <f>IF(S1654&gt;0,RANK(S1654,(P1654:R1654,S1654:AG1654)),0)</f>
        <v>4</v>
      </c>
      <c r="H1654" s="48">
        <f t="shared" si="922"/>
        <v>321</v>
      </c>
      <c r="I1654" s="163">
        <f t="shared" si="920"/>
        <v>4.1933376877857607E-2</v>
      </c>
      <c r="J1654" s="2"/>
      <c r="K1654" s="2">
        <f t="shared" si="923"/>
        <v>4.4415414761593726E-3</v>
      </c>
      <c r="L1654" s="2">
        <f t="shared" si="924"/>
        <v>0.14291312867406925</v>
      </c>
      <c r="M1654" s="2">
        <f t="shared" si="925"/>
        <v>0.36028739386022207</v>
      </c>
      <c r="N1654" s="2">
        <f t="shared" si="918"/>
        <v>8.4258654474199876E-2</v>
      </c>
      <c r="O1654" s="2">
        <f t="shared" si="919"/>
        <v>0.40809928151534941</v>
      </c>
      <c r="P1654" s="1">
        <v>34</v>
      </c>
      <c r="Q1654" s="1">
        <v>1094</v>
      </c>
      <c r="R1654" s="1">
        <v>2758</v>
      </c>
      <c r="S1654" s="1">
        <v>645</v>
      </c>
      <c r="T1654" s="1">
        <v>3079</v>
      </c>
      <c r="U1654" s="1">
        <v>45</v>
      </c>
      <c r="AI1654" s="7">
        <f t="shared" si="926"/>
        <v>1</v>
      </c>
      <c r="AJ1654" s="7">
        <f t="shared" si="927"/>
        <v>5</v>
      </c>
      <c r="AK1654" s="7">
        <f t="shared" si="928"/>
        <v>0</v>
      </c>
      <c r="AL1654" s="7">
        <f t="shared" si="929"/>
        <v>0</v>
      </c>
      <c r="AM1654" s="2">
        <f t="shared" si="930"/>
        <v>0.40222077073807971</v>
      </c>
      <c r="AN1654" s="2">
        <f t="shared" si="931"/>
        <v>5.8785107772697581E-3</v>
      </c>
      <c r="AO1654" s="2">
        <f t="shared" si="932"/>
        <v>0</v>
      </c>
      <c r="AP1654" s="2">
        <f t="shared" si="933"/>
        <v>0</v>
      </c>
      <c r="AR1654" t="str">
        <f t="shared" si="917"/>
        <v>Tuscarawas</v>
      </c>
      <c r="AS1654" t="s">
        <v>2566</v>
      </c>
      <c r="AT1654" s="162"/>
      <c r="AV1654" s="91">
        <v>39</v>
      </c>
      <c r="AW1654" s="93">
        <v>157</v>
      </c>
      <c r="AX1654" s="99">
        <f t="shared" si="934"/>
        <v>39157</v>
      </c>
      <c r="AZ1654" s="7" t="s">
        <v>3053</v>
      </c>
      <c r="BA1654" t="s">
        <v>3290</v>
      </c>
    </row>
    <row r="1655" spans="1:53" hidden="1" outlineLevel="1">
      <c r="A1655" t="s">
        <v>3341</v>
      </c>
      <c r="B1655" t="s">
        <v>2566</v>
      </c>
      <c r="C1655" s="1">
        <f t="shared" si="921"/>
        <v>7073</v>
      </c>
      <c r="D1655" s="7">
        <f>IF(P1655&gt;0,RANK(P1655,(P1655:R1655,S1655:AG1655)),0)</f>
        <v>6</v>
      </c>
      <c r="E1655" s="7">
        <f>IF(Q1655&gt;0,RANK(Q1655,(P1655:R1655,S1655:AG1655)),0)</f>
        <v>3</v>
      </c>
      <c r="F1655" s="7">
        <f>IF(R1655&gt;0,RANK(R1655,(P1655:R1655,S1655:AG1655)),0)</f>
        <v>2</v>
      </c>
      <c r="G1655" s="7">
        <f>IF(S1655&gt;0,RANK(S1655,(P1655:R1655,S1655:AG1655)),0)</f>
        <v>4</v>
      </c>
      <c r="H1655" s="48">
        <f t="shared" si="922"/>
        <v>891</v>
      </c>
      <c r="I1655" s="163">
        <f t="shared" si="920"/>
        <v>0.12597200622083982</v>
      </c>
      <c r="J1655" s="2"/>
      <c r="K1655" s="2">
        <f t="shared" si="923"/>
        <v>4.5242471369998588E-3</v>
      </c>
      <c r="L1655" s="2">
        <f t="shared" si="924"/>
        <v>0.1246995617135586</v>
      </c>
      <c r="M1655" s="2">
        <f t="shared" si="925"/>
        <v>0.31938357132758377</v>
      </c>
      <c r="N1655" s="2">
        <f t="shared" si="918"/>
        <v>9.9533437013996889E-2</v>
      </c>
      <c r="O1655" s="2">
        <f t="shared" si="919"/>
        <v>0.45185918280786097</v>
      </c>
      <c r="P1655" s="1">
        <v>32</v>
      </c>
      <c r="Q1655" s="1">
        <v>882</v>
      </c>
      <c r="R1655" s="1">
        <v>2259</v>
      </c>
      <c r="S1655" s="1">
        <v>704</v>
      </c>
      <c r="T1655" s="1">
        <v>3150</v>
      </c>
      <c r="U1655" s="1">
        <v>46</v>
      </c>
      <c r="AI1655" s="7">
        <f t="shared" si="926"/>
        <v>1</v>
      </c>
      <c r="AJ1655" s="7">
        <f t="shared" si="927"/>
        <v>5</v>
      </c>
      <c r="AK1655" s="7">
        <f t="shared" si="928"/>
        <v>0</v>
      </c>
      <c r="AL1655" s="7">
        <f t="shared" si="929"/>
        <v>0</v>
      </c>
      <c r="AM1655" s="2">
        <f t="shared" si="930"/>
        <v>0.44535557754842359</v>
      </c>
      <c r="AN1655" s="2">
        <f t="shared" si="931"/>
        <v>6.5036052594372971E-3</v>
      </c>
      <c r="AO1655" s="2">
        <f t="shared" si="932"/>
        <v>0</v>
      </c>
      <c r="AP1655" s="2">
        <f t="shared" si="933"/>
        <v>0</v>
      </c>
      <c r="AR1655" t="str">
        <f t="shared" si="917"/>
        <v>Union</v>
      </c>
      <c r="AS1655" t="s">
        <v>2566</v>
      </c>
      <c r="AT1655" s="162">
        <v>4</v>
      </c>
      <c r="AV1655" s="91">
        <v>39</v>
      </c>
      <c r="AW1655" s="93">
        <v>159</v>
      </c>
      <c r="AX1655" s="99">
        <f t="shared" si="934"/>
        <v>39159</v>
      </c>
      <c r="AZ1655" s="7" t="s">
        <v>3053</v>
      </c>
      <c r="BA1655" t="s">
        <v>3290</v>
      </c>
    </row>
    <row r="1656" spans="1:53" hidden="1" outlineLevel="1">
      <c r="A1656" t="s">
        <v>3101</v>
      </c>
      <c r="B1656" t="s">
        <v>2566</v>
      </c>
      <c r="C1656" s="1">
        <f t="shared" si="921"/>
        <v>5220</v>
      </c>
      <c r="D1656" s="7">
        <f>IF(P1656&gt;0,RANK(P1656,(P1656:R1656,S1656:AG1656)),0)</f>
        <v>6</v>
      </c>
      <c r="E1656" s="7">
        <f>IF(Q1656&gt;0,RANK(Q1656,(P1656:R1656,S1656:AG1656)),0)</f>
        <v>3</v>
      </c>
      <c r="F1656" s="7">
        <f>IF(R1656&gt;0,RANK(R1656,(P1656:R1656,S1656:AG1656)),0)</f>
        <v>2</v>
      </c>
      <c r="G1656" s="7">
        <f>IF(S1656&gt;0,RANK(S1656,(P1656:R1656,S1656:AG1656)),0)</f>
        <v>4</v>
      </c>
      <c r="H1656" s="48">
        <f t="shared" si="922"/>
        <v>1409</v>
      </c>
      <c r="I1656" s="163">
        <f t="shared" si="920"/>
        <v>0.26992337164750957</v>
      </c>
      <c r="J1656" s="2"/>
      <c r="K1656" s="2">
        <f t="shared" si="923"/>
        <v>7.6628352490421452E-3</v>
      </c>
      <c r="L1656" s="2">
        <f t="shared" si="924"/>
        <v>0.13735632183908045</v>
      </c>
      <c r="M1656" s="2">
        <f t="shared" si="925"/>
        <v>0.24693486590038313</v>
      </c>
      <c r="N1656" s="2">
        <f t="shared" si="918"/>
        <v>7.8352490421455936E-2</v>
      </c>
      <c r="O1656" s="2">
        <f t="shared" si="919"/>
        <v>0.52969348659003834</v>
      </c>
      <c r="P1656" s="1">
        <v>40</v>
      </c>
      <c r="Q1656" s="1">
        <v>717</v>
      </c>
      <c r="R1656" s="1">
        <v>1289</v>
      </c>
      <c r="S1656" s="1">
        <v>409</v>
      </c>
      <c r="T1656" s="1">
        <v>2698</v>
      </c>
      <c r="U1656" s="1">
        <v>67</v>
      </c>
      <c r="AI1656" s="7">
        <f t="shared" si="926"/>
        <v>1</v>
      </c>
      <c r="AJ1656" s="7">
        <f t="shared" si="927"/>
        <v>5</v>
      </c>
      <c r="AK1656" s="7">
        <f t="shared" si="928"/>
        <v>0</v>
      </c>
      <c r="AL1656" s="7">
        <f t="shared" si="929"/>
        <v>0</v>
      </c>
      <c r="AM1656" s="2">
        <f t="shared" si="930"/>
        <v>0.51685823754789273</v>
      </c>
      <c r="AN1656" s="2">
        <f t="shared" si="931"/>
        <v>1.2835249042145594E-2</v>
      </c>
      <c r="AO1656" s="2">
        <f t="shared" si="932"/>
        <v>0</v>
      </c>
      <c r="AP1656" s="2">
        <f t="shared" si="933"/>
        <v>0</v>
      </c>
      <c r="AR1656" t="str">
        <f t="shared" si="917"/>
        <v>Van Wert</v>
      </c>
      <c r="AS1656" t="s">
        <v>2566</v>
      </c>
      <c r="AT1656" s="162">
        <v>5</v>
      </c>
      <c r="AV1656" s="91">
        <v>39</v>
      </c>
      <c r="AW1656" s="93">
        <v>161</v>
      </c>
      <c r="AX1656" s="99">
        <f t="shared" si="934"/>
        <v>39161</v>
      </c>
      <c r="AZ1656" s="7" t="s">
        <v>3053</v>
      </c>
      <c r="BA1656" t="s">
        <v>3290</v>
      </c>
    </row>
    <row r="1657" spans="1:53" hidden="1" outlineLevel="1">
      <c r="A1657" t="s">
        <v>2715</v>
      </c>
      <c r="B1657" t="s">
        <v>2566</v>
      </c>
      <c r="C1657" s="1">
        <f t="shared" si="921"/>
        <v>1379</v>
      </c>
      <c r="D1657" s="7">
        <f>IF(P1657&gt;0,RANK(P1657,(P1657:R1657,S1657:AG1657)),0)</f>
        <v>6</v>
      </c>
      <c r="E1657" s="7">
        <f>IF(Q1657&gt;0,RANK(Q1657,(P1657:R1657,S1657:AG1657)),0)</f>
        <v>4</v>
      </c>
      <c r="F1657" s="7">
        <f>IF(R1657&gt;0,RANK(R1657,(P1657:R1657,S1657:AG1657)),0)</f>
        <v>2</v>
      </c>
      <c r="G1657" s="7">
        <f>IF(S1657&gt;0,RANK(S1657,(P1657:R1657,S1657:AG1657)),0)</f>
        <v>3</v>
      </c>
      <c r="H1657" s="48">
        <f t="shared" si="922"/>
        <v>208</v>
      </c>
      <c r="I1657" s="163">
        <f t="shared" si="920"/>
        <v>0.15083393763596809</v>
      </c>
      <c r="J1657" s="2"/>
      <c r="K1657" s="2">
        <f t="shared" si="923"/>
        <v>7.9767947788252358E-3</v>
      </c>
      <c r="L1657" s="2">
        <f t="shared" si="924"/>
        <v>0.12980420594633793</v>
      </c>
      <c r="M1657" s="2">
        <f t="shared" si="925"/>
        <v>0.27266134880348081</v>
      </c>
      <c r="N1657" s="2">
        <f t="shared" si="918"/>
        <v>0.15228426395939088</v>
      </c>
      <c r="O1657" s="2">
        <f t="shared" si="919"/>
        <v>0.43727338651196523</v>
      </c>
      <c r="P1657" s="1">
        <v>11</v>
      </c>
      <c r="Q1657" s="1">
        <v>179</v>
      </c>
      <c r="R1657" s="1">
        <v>376</v>
      </c>
      <c r="S1657" s="1">
        <v>210</v>
      </c>
      <c r="T1657" s="1">
        <v>584</v>
      </c>
      <c r="U1657" s="1">
        <v>19</v>
      </c>
      <c r="AI1657" s="7">
        <f t="shared" si="926"/>
        <v>1</v>
      </c>
      <c r="AJ1657" s="7">
        <f t="shared" si="927"/>
        <v>5</v>
      </c>
      <c r="AK1657" s="7">
        <f t="shared" si="928"/>
        <v>0</v>
      </c>
      <c r="AL1657" s="7">
        <f t="shared" si="929"/>
        <v>0</v>
      </c>
      <c r="AM1657" s="2">
        <f t="shared" si="930"/>
        <v>0.42349528643944889</v>
      </c>
      <c r="AN1657" s="2">
        <f t="shared" si="931"/>
        <v>1.3778100072516316E-2</v>
      </c>
      <c r="AO1657" s="2">
        <f t="shared" si="932"/>
        <v>0</v>
      </c>
      <c r="AP1657" s="2">
        <f t="shared" si="933"/>
        <v>0</v>
      </c>
      <c r="AR1657" t="str">
        <f t="shared" si="917"/>
        <v>Vinton</v>
      </c>
      <c r="AS1657" t="s">
        <v>2566</v>
      </c>
      <c r="AT1657" s="162">
        <v>15</v>
      </c>
      <c r="AV1657" s="91">
        <v>39</v>
      </c>
      <c r="AW1657" s="93">
        <v>163</v>
      </c>
      <c r="AX1657" s="99">
        <f t="shared" si="934"/>
        <v>39163</v>
      </c>
      <c r="AZ1657" s="7" t="s">
        <v>3053</v>
      </c>
      <c r="BA1657" t="s">
        <v>3290</v>
      </c>
    </row>
    <row r="1658" spans="1:53" hidden="1" outlineLevel="1">
      <c r="A1658" t="s">
        <v>1171</v>
      </c>
      <c r="B1658" t="s">
        <v>2566</v>
      </c>
      <c r="C1658" s="1">
        <f t="shared" si="921"/>
        <v>30573</v>
      </c>
      <c r="D1658" s="7">
        <f>IF(P1658&gt;0,RANK(P1658,(P1658:R1658,S1658:AG1658)),0)</f>
        <v>6</v>
      </c>
      <c r="E1658" s="7">
        <f>IF(Q1658&gt;0,RANK(Q1658,(P1658:R1658,S1658:AG1658)),0)</f>
        <v>3</v>
      </c>
      <c r="F1658" s="7">
        <f>IF(R1658&gt;0,RANK(R1658,(P1658:R1658,S1658:AG1658)),0)</f>
        <v>1</v>
      </c>
      <c r="G1658" s="7">
        <f>IF(S1658&gt;0,RANK(S1658,(P1658:R1658,S1658:AG1658)),0)</f>
        <v>4</v>
      </c>
      <c r="H1658" s="48">
        <f t="shared" si="922"/>
        <v>2145</v>
      </c>
      <c r="I1658" s="163">
        <f t="shared" si="920"/>
        <v>7.0159945049553529E-2</v>
      </c>
      <c r="J1658" s="2"/>
      <c r="K1658" s="2">
        <f t="shared" si="923"/>
        <v>3.2381513099793936E-3</v>
      </c>
      <c r="L1658" s="2">
        <f t="shared" si="924"/>
        <v>0.15651064664900402</v>
      </c>
      <c r="M1658" s="2">
        <f t="shared" si="925"/>
        <v>0.41556275144735549</v>
      </c>
      <c r="N1658" s="2">
        <f t="shared" si="918"/>
        <v>7.5393320904065683E-2</v>
      </c>
      <c r="O1658" s="2">
        <f t="shared" si="919"/>
        <v>0.34929512968959536</v>
      </c>
      <c r="P1658" s="1">
        <v>99</v>
      </c>
      <c r="Q1658" s="1">
        <v>4785</v>
      </c>
      <c r="R1658" s="1">
        <v>12705</v>
      </c>
      <c r="S1658" s="1">
        <v>2305</v>
      </c>
      <c r="T1658" s="1">
        <v>10560</v>
      </c>
      <c r="U1658" s="1">
        <v>119</v>
      </c>
      <c r="AI1658" s="7">
        <f t="shared" si="926"/>
        <v>2</v>
      </c>
      <c r="AJ1658" s="7">
        <f t="shared" si="927"/>
        <v>5</v>
      </c>
      <c r="AK1658" s="7">
        <f t="shared" si="928"/>
        <v>0</v>
      </c>
      <c r="AL1658" s="7">
        <f t="shared" si="929"/>
        <v>0</v>
      </c>
      <c r="AM1658" s="2">
        <f t="shared" si="930"/>
        <v>0.34540280639780196</v>
      </c>
      <c r="AN1658" s="2">
        <f t="shared" si="931"/>
        <v>3.8923232917934124E-3</v>
      </c>
      <c r="AO1658" s="2">
        <f t="shared" si="932"/>
        <v>0</v>
      </c>
      <c r="AP1658" s="2">
        <f t="shared" si="933"/>
        <v>0</v>
      </c>
      <c r="AR1658" t="str">
        <f t="shared" si="917"/>
        <v>Warren</v>
      </c>
      <c r="AS1658" t="s">
        <v>2566</v>
      </c>
      <c r="AT1658" s="162">
        <v>1</v>
      </c>
      <c r="AV1658" s="91">
        <v>39</v>
      </c>
      <c r="AW1658" s="93">
        <v>165</v>
      </c>
      <c r="AX1658" s="99">
        <f t="shared" si="934"/>
        <v>39165</v>
      </c>
      <c r="AZ1658" s="7" t="s">
        <v>3053</v>
      </c>
      <c r="BA1658" t="s">
        <v>3290</v>
      </c>
    </row>
    <row r="1659" spans="1:53" hidden="1" outlineLevel="1">
      <c r="A1659" t="s">
        <v>650</v>
      </c>
      <c r="B1659" t="s">
        <v>2566</v>
      </c>
      <c r="C1659" s="1">
        <f t="shared" si="921"/>
        <v>8186</v>
      </c>
      <c r="D1659" s="7">
        <f>IF(P1659&gt;0,RANK(P1659,(P1659:R1659,S1659:AG1659)),0)</f>
        <v>6</v>
      </c>
      <c r="E1659" s="7">
        <f>IF(Q1659&gt;0,RANK(Q1659,(P1659:R1659,S1659:AG1659)),0)</f>
        <v>3</v>
      </c>
      <c r="F1659" s="7">
        <f>IF(R1659&gt;0,RANK(R1659,(P1659:R1659,S1659:AG1659)),0)</f>
        <v>2</v>
      </c>
      <c r="G1659" s="7">
        <f>IF(S1659&gt;0,RANK(S1659,(P1659:R1659,S1659:AG1659)),0)</f>
        <v>4</v>
      </c>
      <c r="H1659" s="48">
        <f t="shared" si="922"/>
        <v>819</v>
      </c>
      <c r="I1659" s="163">
        <f t="shared" si="920"/>
        <v>0.10004886391399952</v>
      </c>
      <c r="J1659" s="2"/>
      <c r="K1659" s="2">
        <f t="shared" si="923"/>
        <v>7.8182262399218178E-3</v>
      </c>
      <c r="L1659" s="2">
        <f t="shared" si="924"/>
        <v>0.13058881016369411</v>
      </c>
      <c r="M1659" s="2">
        <f t="shared" si="925"/>
        <v>0.3259223063767408</v>
      </c>
      <c r="N1659" s="2">
        <f t="shared" si="918"/>
        <v>0.10090398240899096</v>
      </c>
      <c r="O1659" s="2">
        <f t="shared" si="919"/>
        <v>0.4347666748106524</v>
      </c>
      <c r="P1659" s="1">
        <v>64</v>
      </c>
      <c r="Q1659" s="1">
        <v>1069</v>
      </c>
      <c r="R1659" s="1">
        <v>2668</v>
      </c>
      <c r="S1659" s="1">
        <v>826</v>
      </c>
      <c r="T1659" s="1">
        <v>3487</v>
      </c>
      <c r="U1659" s="1">
        <v>72</v>
      </c>
      <c r="AI1659" s="7">
        <f t="shared" si="926"/>
        <v>1</v>
      </c>
      <c r="AJ1659" s="7">
        <f t="shared" si="927"/>
        <v>5</v>
      </c>
      <c r="AK1659" s="7">
        <f t="shared" si="928"/>
        <v>0</v>
      </c>
      <c r="AL1659" s="7">
        <f t="shared" si="929"/>
        <v>0</v>
      </c>
      <c r="AM1659" s="2">
        <f t="shared" si="930"/>
        <v>0.42597117029074028</v>
      </c>
      <c r="AN1659" s="2">
        <f t="shared" si="931"/>
        <v>8.7955045199120448E-3</v>
      </c>
      <c r="AO1659" s="2">
        <f t="shared" si="932"/>
        <v>0</v>
      </c>
      <c r="AP1659" s="2">
        <f t="shared" si="933"/>
        <v>0</v>
      </c>
      <c r="AR1659" t="str">
        <f t="shared" si="917"/>
        <v>Washington</v>
      </c>
      <c r="AS1659" t="s">
        <v>2566</v>
      </c>
      <c r="AT1659" s="162">
        <v>6</v>
      </c>
      <c r="AV1659" s="91">
        <v>39</v>
      </c>
      <c r="AW1659" s="93">
        <v>167</v>
      </c>
      <c r="AX1659" s="99">
        <f t="shared" si="934"/>
        <v>39167</v>
      </c>
      <c r="AZ1659" s="7" t="s">
        <v>3053</v>
      </c>
      <c r="BA1659" t="s">
        <v>3290</v>
      </c>
    </row>
    <row r="1660" spans="1:53" hidden="1" outlineLevel="1">
      <c r="A1660" t="s">
        <v>2200</v>
      </c>
      <c r="B1660" t="s">
        <v>2566</v>
      </c>
      <c r="C1660" s="1">
        <f t="shared" si="921"/>
        <v>16890</v>
      </c>
      <c r="D1660" s="7">
        <f>IF(P1660&gt;0,RANK(P1660,(P1660:R1660,S1660:AG1660)),0)</f>
        <v>5</v>
      </c>
      <c r="E1660" s="7">
        <f>IF(Q1660&gt;0,RANK(Q1660,(P1660:R1660,S1660:AG1660)),0)</f>
        <v>3</v>
      </c>
      <c r="F1660" s="7">
        <f>IF(R1660&gt;0,RANK(R1660,(P1660:R1660,S1660:AG1660)),0)</f>
        <v>2</v>
      </c>
      <c r="G1660" s="7">
        <f>IF(S1660&gt;0,RANK(S1660,(P1660:R1660,S1660:AG1660)),0)</f>
        <v>4</v>
      </c>
      <c r="H1660" s="48">
        <f t="shared" si="922"/>
        <v>1560</v>
      </c>
      <c r="I1660" s="163">
        <f t="shared" si="920"/>
        <v>9.236234458259325E-2</v>
      </c>
      <c r="J1660" s="2"/>
      <c r="K1660" s="2">
        <f t="shared" si="923"/>
        <v>8.3481349911190047E-3</v>
      </c>
      <c r="L1660" s="2">
        <f t="shared" si="924"/>
        <v>0.14476021314387211</v>
      </c>
      <c r="M1660" s="2">
        <f t="shared" si="925"/>
        <v>0.31675547661338072</v>
      </c>
      <c r="N1660" s="2">
        <f t="shared" si="918"/>
        <v>0.11326228537596211</v>
      </c>
      <c r="O1660" s="2">
        <f t="shared" si="919"/>
        <v>0.41687388987566615</v>
      </c>
      <c r="P1660" s="1">
        <v>141</v>
      </c>
      <c r="Q1660" s="1">
        <v>2445</v>
      </c>
      <c r="R1660" s="1">
        <v>5350</v>
      </c>
      <c r="S1660" s="1">
        <v>1913</v>
      </c>
      <c r="T1660" s="1">
        <v>6910</v>
      </c>
      <c r="U1660" s="1">
        <v>131</v>
      </c>
      <c r="AI1660" s="7">
        <f t="shared" si="926"/>
        <v>1</v>
      </c>
      <c r="AJ1660" s="7">
        <f t="shared" si="927"/>
        <v>6</v>
      </c>
      <c r="AK1660" s="7">
        <f t="shared" si="928"/>
        <v>0</v>
      </c>
      <c r="AL1660" s="7">
        <f t="shared" si="929"/>
        <v>0</v>
      </c>
      <c r="AM1660" s="2">
        <f t="shared" si="930"/>
        <v>0.40911782119597395</v>
      </c>
      <c r="AN1660" s="2">
        <f t="shared" si="931"/>
        <v>7.7560686796921251E-3</v>
      </c>
      <c r="AO1660" s="2">
        <f t="shared" si="932"/>
        <v>0</v>
      </c>
      <c r="AP1660" s="2">
        <f t="shared" si="933"/>
        <v>0</v>
      </c>
      <c r="AR1660" t="str">
        <f t="shared" si="917"/>
        <v>Wayne</v>
      </c>
      <c r="AS1660" t="s">
        <v>2566</v>
      </c>
      <c r="AT1660" s="162">
        <v>16</v>
      </c>
      <c r="AV1660" s="91">
        <v>39</v>
      </c>
      <c r="AW1660" s="93">
        <v>169</v>
      </c>
      <c r="AX1660" s="99">
        <f t="shared" si="934"/>
        <v>39169</v>
      </c>
      <c r="AZ1660" s="7" t="s">
        <v>3053</v>
      </c>
      <c r="BA1660" t="s">
        <v>3290</v>
      </c>
    </row>
    <row r="1661" spans="1:53" hidden="1" outlineLevel="1">
      <c r="A1661" t="s">
        <v>877</v>
      </c>
      <c r="B1661" t="s">
        <v>2566</v>
      </c>
      <c r="C1661" s="1">
        <f t="shared" si="921"/>
        <v>7419</v>
      </c>
      <c r="D1661" s="7">
        <f>IF(P1661&gt;0,RANK(P1661,(P1661:R1661,S1661:AG1661)),0)</f>
        <v>6</v>
      </c>
      <c r="E1661" s="7">
        <f>IF(Q1661&gt;0,RANK(Q1661,(P1661:R1661,S1661:AG1661)),0)</f>
        <v>3</v>
      </c>
      <c r="F1661" s="7">
        <f>IF(R1661&gt;0,RANK(R1661,(P1661:R1661,S1661:AG1661)),0)</f>
        <v>2</v>
      </c>
      <c r="G1661" s="7">
        <f>IF(S1661&gt;0,RANK(S1661,(P1661:R1661,S1661:AG1661)),0)</f>
        <v>4</v>
      </c>
      <c r="H1661" s="48">
        <f t="shared" si="922"/>
        <v>1489</v>
      </c>
      <c r="I1661" s="163">
        <f t="shared" si="920"/>
        <v>0.20070090308666935</v>
      </c>
      <c r="J1661" s="2"/>
      <c r="K1661" s="2">
        <f t="shared" si="923"/>
        <v>1.1052702520555331E-2</v>
      </c>
      <c r="L1661" s="2">
        <f t="shared" si="924"/>
        <v>0.12265804016713842</v>
      </c>
      <c r="M1661" s="2">
        <f t="shared" si="925"/>
        <v>0.26553443860358539</v>
      </c>
      <c r="N1661" s="2">
        <f t="shared" si="918"/>
        <v>0.11645774363121715</v>
      </c>
      <c r="O1661" s="2">
        <f t="shared" si="919"/>
        <v>0.48429707507750369</v>
      </c>
      <c r="P1661" s="1">
        <v>82</v>
      </c>
      <c r="Q1661" s="1">
        <v>910</v>
      </c>
      <c r="R1661" s="1">
        <v>1970</v>
      </c>
      <c r="S1661" s="1">
        <v>864</v>
      </c>
      <c r="T1661" s="1">
        <v>3459</v>
      </c>
      <c r="U1661" s="1">
        <v>134</v>
      </c>
      <c r="AI1661" s="7">
        <f t="shared" si="926"/>
        <v>1</v>
      </c>
      <c r="AJ1661" s="7">
        <f t="shared" si="927"/>
        <v>5</v>
      </c>
      <c r="AK1661" s="7">
        <f t="shared" si="928"/>
        <v>0</v>
      </c>
      <c r="AL1661" s="7">
        <f t="shared" si="929"/>
        <v>0</v>
      </c>
      <c r="AM1661" s="2">
        <f t="shared" si="930"/>
        <v>0.46623534169025477</v>
      </c>
      <c r="AN1661" s="2">
        <f t="shared" si="931"/>
        <v>1.8061733387248955E-2</v>
      </c>
      <c r="AO1661" s="2">
        <f t="shared" si="932"/>
        <v>0</v>
      </c>
      <c r="AP1661" s="2">
        <f t="shared" si="933"/>
        <v>0</v>
      </c>
      <c r="AR1661" t="str">
        <f t="shared" si="917"/>
        <v>Williams</v>
      </c>
      <c r="AS1661" t="s">
        <v>2566</v>
      </c>
      <c r="AT1661" s="162">
        <v>5</v>
      </c>
      <c r="AV1661" s="91">
        <v>39</v>
      </c>
      <c r="AW1661" s="93">
        <v>171</v>
      </c>
      <c r="AX1661" s="99">
        <f t="shared" si="934"/>
        <v>39171</v>
      </c>
      <c r="AZ1661" s="7" t="s">
        <v>3053</v>
      </c>
      <c r="BA1661" t="s">
        <v>3290</v>
      </c>
    </row>
    <row r="1662" spans="1:53" hidden="1" outlineLevel="1">
      <c r="A1662" t="s">
        <v>3377</v>
      </c>
      <c r="B1662" t="s">
        <v>2566</v>
      </c>
      <c r="C1662" s="1">
        <f t="shared" si="921"/>
        <v>15027</v>
      </c>
      <c r="D1662" s="7">
        <f>IF(P1662&gt;0,RANK(P1662,(P1662:R1662,S1662:AG1662)),0)</f>
        <v>5</v>
      </c>
      <c r="E1662" s="7">
        <f>IF(Q1662&gt;0,RANK(Q1662,(P1662:R1662,S1662:AG1662)),0)</f>
        <v>4</v>
      </c>
      <c r="F1662" s="7">
        <f>IF(R1662&gt;0,RANK(R1662,(P1662:R1662,S1662:AG1662)),0)</f>
        <v>2</v>
      </c>
      <c r="G1662" s="7">
        <f>IF(S1662&gt;0,RANK(S1662,(P1662:R1662,S1662:AG1662)),0)</f>
        <v>3</v>
      </c>
      <c r="H1662" s="48">
        <f t="shared" si="922"/>
        <v>1313</v>
      </c>
      <c r="I1662" s="163">
        <f t="shared" si="920"/>
        <v>8.7376056431756166E-2</v>
      </c>
      <c r="J1662" s="2"/>
      <c r="K1662" s="2">
        <f t="shared" si="923"/>
        <v>8.185266520263525E-3</v>
      </c>
      <c r="L1662" s="2">
        <f t="shared" si="924"/>
        <v>0.11971784121913888</v>
      </c>
      <c r="M1662" s="2">
        <f t="shared" si="925"/>
        <v>0.32195381646369869</v>
      </c>
      <c r="N1662" s="2">
        <f t="shared" si="918"/>
        <v>0.1348239834963732</v>
      </c>
      <c r="O1662" s="2">
        <f t="shared" si="919"/>
        <v>0.41531909230052572</v>
      </c>
      <c r="P1662" s="1">
        <v>123</v>
      </c>
      <c r="Q1662" s="1">
        <v>1799</v>
      </c>
      <c r="R1662" s="1">
        <v>4838</v>
      </c>
      <c r="S1662" s="1">
        <v>2026</v>
      </c>
      <c r="T1662" s="1">
        <v>6151</v>
      </c>
      <c r="U1662" s="1">
        <v>90</v>
      </c>
      <c r="AI1662" s="7">
        <f t="shared" si="926"/>
        <v>1</v>
      </c>
      <c r="AJ1662" s="7">
        <f t="shared" si="927"/>
        <v>6</v>
      </c>
      <c r="AK1662" s="7">
        <f t="shared" si="928"/>
        <v>0</v>
      </c>
      <c r="AL1662" s="7">
        <f t="shared" si="929"/>
        <v>0</v>
      </c>
      <c r="AM1662" s="2">
        <f t="shared" si="930"/>
        <v>0.40932987289545486</v>
      </c>
      <c r="AN1662" s="2">
        <f t="shared" si="931"/>
        <v>5.9892194050708723E-3</v>
      </c>
      <c r="AO1662" s="2">
        <f t="shared" si="932"/>
        <v>0</v>
      </c>
      <c r="AP1662" s="2">
        <f t="shared" si="933"/>
        <v>0</v>
      </c>
      <c r="AR1662" t="str">
        <f t="shared" si="917"/>
        <v>Wood</v>
      </c>
      <c r="AS1662" t="s">
        <v>2566</v>
      </c>
      <c r="AT1662" s="162">
        <v>5</v>
      </c>
      <c r="AV1662" s="91">
        <v>39</v>
      </c>
      <c r="AW1662" s="93">
        <v>173</v>
      </c>
      <c r="AX1662" s="99">
        <f t="shared" si="934"/>
        <v>39173</v>
      </c>
      <c r="AZ1662" s="7" t="s">
        <v>3053</v>
      </c>
      <c r="BA1662" t="s">
        <v>3290</v>
      </c>
    </row>
    <row r="1663" spans="1:53" hidden="1" outlineLevel="1">
      <c r="A1663" t="s">
        <v>2821</v>
      </c>
      <c r="B1663" t="s">
        <v>2566</v>
      </c>
      <c r="C1663" s="1">
        <f t="shared" si="921"/>
        <v>3179</v>
      </c>
      <c r="D1663" s="7">
        <f>IF(P1663&gt;0,RANK(P1663,(P1663:R1663,S1663:AG1663)),0)</f>
        <v>6</v>
      </c>
      <c r="E1663" s="7">
        <f>IF(Q1663&gt;0,RANK(Q1663,(P1663:R1663,S1663:AG1663)),0)</f>
        <v>3</v>
      </c>
      <c r="F1663" s="7">
        <f>IF(R1663&gt;0,RANK(R1663,(P1663:R1663,S1663:AG1663)),0)</f>
        <v>2</v>
      </c>
      <c r="G1663" s="7">
        <f>IF(S1663&gt;0,RANK(S1663,(P1663:R1663,S1663:AG1663)),0)</f>
        <v>4</v>
      </c>
      <c r="H1663" s="48">
        <f t="shared" si="922"/>
        <v>568</v>
      </c>
      <c r="I1663" s="163">
        <f t="shared" si="920"/>
        <v>0.17867253853413023</v>
      </c>
      <c r="J1663" s="2"/>
      <c r="K1663" s="2">
        <f t="shared" si="923"/>
        <v>4.4039005976722239E-3</v>
      </c>
      <c r="L1663" s="2">
        <f t="shared" si="924"/>
        <v>0.15979867882982071</v>
      </c>
      <c r="M1663" s="2">
        <f t="shared" si="925"/>
        <v>0.26108839257628186</v>
      </c>
      <c r="N1663" s="2">
        <f t="shared" si="918"/>
        <v>0.12519660270525323</v>
      </c>
      <c r="O1663" s="2">
        <f t="shared" si="919"/>
        <v>0.44951242529097202</v>
      </c>
      <c r="P1663" s="1">
        <v>14</v>
      </c>
      <c r="Q1663" s="1">
        <v>508</v>
      </c>
      <c r="R1663" s="1">
        <v>830</v>
      </c>
      <c r="S1663" s="1">
        <v>398</v>
      </c>
      <c r="T1663" s="1">
        <v>1398</v>
      </c>
      <c r="U1663" s="1">
        <v>31</v>
      </c>
      <c r="AI1663" s="7">
        <f t="shared" si="926"/>
        <v>1</v>
      </c>
      <c r="AJ1663" s="7">
        <f t="shared" si="927"/>
        <v>5</v>
      </c>
      <c r="AK1663" s="7">
        <f t="shared" si="928"/>
        <v>0</v>
      </c>
      <c r="AL1663" s="7">
        <f t="shared" si="929"/>
        <v>0</v>
      </c>
      <c r="AM1663" s="2">
        <f t="shared" si="930"/>
        <v>0.43976093111041209</v>
      </c>
      <c r="AN1663" s="2">
        <f t="shared" si="931"/>
        <v>9.7514941805599241E-3</v>
      </c>
      <c r="AO1663" s="2">
        <f t="shared" si="932"/>
        <v>0</v>
      </c>
      <c r="AP1663" s="2">
        <f t="shared" si="933"/>
        <v>0</v>
      </c>
      <c r="AR1663" t="str">
        <f t="shared" si="917"/>
        <v>Wyandot</v>
      </c>
      <c r="AS1663" t="s">
        <v>2566</v>
      </c>
      <c r="AT1663" s="162">
        <v>5</v>
      </c>
      <c r="AV1663" s="91">
        <v>39</v>
      </c>
      <c r="AW1663" s="93">
        <v>175</v>
      </c>
      <c r="AX1663" s="99">
        <f t="shared" si="934"/>
        <v>39175</v>
      </c>
      <c r="AZ1663" s="7" t="s">
        <v>3053</v>
      </c>
      <c r="BA1663" t="s">
        <v>3290</v>
      </c>
    </row>
    <row r="1664" spans="1:53" collapsed="1">
      <c r="A1664" t="s">
        <v>740</v>
      </c>
      <c r="B1664" t="s">
        <v>1136</v>
      </c>
      <c r="C1664" s="1">
        <f t="shared" si="921"/>
        <v>1213879</v>
      </c>
      <c r="D1664" s="7">
        <f>IF(P1664&gt;0,RANK(P1664,(P1664:R1664,S1664:AG1664)),0)</f>
        <v>6</v>
      </c>
      <c r="E1664" s="7">
        <f>IF(Q1664&gt;0,RANK(Q1664,(P1664:R1664,S1664:AG1664)),0)</f>
        <v>3</v>
      </c>
      <c r="F1664" s="7">
        <f>IF(R1664&gt;0,RANK(R1664,(P1664:R1664,S1664:AG1664)),0)</f>
        <v>1</v>
      </c>
      <c r="G1664" s="7">
        <f>IF(S1664&gt;0,RANK(S1664,(P1664:R1664,S1664:AG1664)),0)</f>
        <v>4</v>
      </c>
      <c r="H1664" s="48">
        <f t="shared" si="922"/>
        <v>12251</v>
      </c>
      <c r="I1664" s="163">
        <f t="shared" si="920"/>
        <v>1.0092439196987508E-2</v>
      </c>
      <c r="J1664" s="2"/>
      <c r="K1664" s="2">
        <f t="shared" si="923"/>
        <v>5.346496644228955E-3</v>
      </c>
      <c r="L1664" s="2">
        <f t="shared" si="924"/>
        <v>0.14596430121947904</v>
      </c>
      <c r="M1664" s="2">
        <f t="shared" si="925"/>
        <v>0.37963503775911767</v>
      </c>
      <c r="N1664" s="2">
        <f t="shared" si="918"/>
        <v>9.3300897371154781E-2</v>
      </c>
      <c r="O1664" s="2">
        <f t="shared" si="919"/>
        <v>0.37575326700601963</v>
      </c>
      <c r="P1664" s="1">
        <f t="shared" ref="P1664:U1664" si="935">SUM(P1576:P1663)</f>
        <v>6490</v>
      </c>
      <c r="Q1664" s="1">
        <f t="shared" si="935"/>
        <v>177183</v>
      </c>
      <c r="R1664" s="1">
        <f t="shared" si="935"/>
        <v>460831</v>
      </c>
      <c r="S1664" s="1">
        <f t="shared" si="935"/>
        <v>113256</v>
      </c>
      <c r="T1664" s="1">
        <f t="shared" si="935"/>
        <v>448580</v>
      </c>
      <c r="U1664" s="1">
        <f t="shared" si="935"/>
        <v>7539</v>
      </c>
      <c r="AA1664" s="1">
        <f>SUM(AA1576:AA1663)</f>
        <v>0</v>
      </c>
      <c r="AI1664" s="7">
        <f t="shared" si="926"/>
        <v>2</v>
      </c>
      <c r="AJ1664" s="7">
        <f t="shared" si="927"/>
        <v>5</v>
      </c>
      <c r="AK1664" s="7">
        <f t="shared" si="928"/>
        <v>0</v>
      </c>
      <c r="AL1664" s="7">
        <f t="shared" si="929"/>
        <v>0</v>
      </c>
      <c r="AM1664" s="2">
        <f t="shared" si="930"/>
        <v>0.36954259856213018</v>
      </c>
      <c r="AN1664" s="2">
        <f t="shared" si="931"/>
        <v>6.2106684438893826E-3</v>
      </c>
      <c r="AO1664" s="2">
        <f t="shared" si="932"/>
        <v>0</v>
      </c>
      <c r="AP1664" s="2">
        <f t="shared" si="933"/>
        <v>0</v>
      </c>
      <c r="AR1664" t="str">
        <f t="shared" si="917"/>
        <v>Ohio</v>
      </c>
      <c r="AS1664" t="s">
        <v>1136</v>
      </c>
      <c r="AV1664" s="91">
        <v>39</v>
      </c>
      <c r="AW1664" s="93"/>
      <c r="AX1664" s="91">
        <v>39</v>
      </c>
      <c r="AZ1664" s="7" t="s">
        <v>1662</v>
      </c>
      <c r="BA1664" t="s">
        <v>3290</v>
      </c>
    </row>
    <row r="1665" spans="1:53">
      <c r="C1665" s="1"/>
      <c r="E1665" s="7"/>
      <c r="F1665" s="7"/>
      <c r="G1665" s="7"/>
      <c r="H1665" s="48"/>
      <c r="I1665" s="163"/>
      <c r="J1665" s="2"/>
      <c r="AE1665"/>
      <c r="AF1665"/>
      <c r="AI1665" s="7"/>
      <c r="AJ1665" s="7"/>
      <c r="AK1665" s="7"/>
      <c r="AL1665" s="7"/>
      <c r="AV1665" s="91"/>
      <c r="AW1665" s="93"/>
    </row>
    <row r="1666" spans="1:53" s="1" customFormat="1" hidden="1" outlineLevel="1">
      <c r="A1666" t="s">
        <v>851</v>
      </c>
      <c r="B1666" t="s">
        <v>1891</v>
      </c>
      <c r="C1666" s="1">
        <f t="shared" ref="C1666:C1697" si="936">SUM(P1666:AG1666)</f>
        <v>877</v>
      </c>
      <c r="D1666" s="7">
        <f>IF(P1666&gt;0,RANK(P1666,(P1666:R1666,S1666:AG1666)),0)</f>
        <v>7</v>
      </c>
      <c r="E1666" s="7">
        <f>IF(Q1666&gt;0,RANK(Q1666,(P1666:R1666,S1666:AG1666)),0)</f>
        <v>2</v>
      </c>
      <c r="F1666" s="7">
        <f>IF(R1666&gt;0,RANK(R1666,(P1666:R1666,S1666:AG1666)),0)</f>
        <v>3</v>
      </c>
      <c r="G1666" s="7">
        <f>IF(S1666&gt;0,RANK(S1666,(P1666:R1666,S1666:AG1666)),0)</f>
        <v>4</v>
      </c>
      <c r="H1666" s="48">
        <f t="shared" ref="H1666:H1697" si="937">MAX(P1666:Y1666)-LARGE(P1666:Y1666,2)</f>
        <v>110</v>
      </c>
      <c r="I1666" s="163">
        <f t="shared" si="920"/>
        <v>0.12542759407069556</v>
      </c>
      <c r="J1666" s="2"/>
      <c r="K1666" s="2">
        <f t="shared" ref="K1666:K1697" si="938">IF($C1666=0,"-",P1666/$C1666)</f>
        <v>2.2805017103762829E-3</v>
      </c>
      <c r="L1666" s="2">
        <f t="shared" ref="L1666:L1697" si="939">IF($C1666=0,"-",Q1666/$C1666)</f>
        <v>0.29760547320410491</v>
      </c>
      <c r="M1666" s="2">
        <f t="shared" ref="M1666:M1697" si="940">IF($C1666=0,"-",R1666/$C1666)</f>
        <v>0.15735461801596351</v>
      </c>
      <c r="N1666" s="2">
        <f t="shared" si="918"/>
        <v>0.10604332953249715</v>
      </c>
      <c r="O1666" s="2">
        <f t="shared" si="919"/>
        <v>0.4367160775370581</v>
      </c>
      <c r="P1666" s="1">
        <v>2</v>
      </c>
      <c r="Q1666" s="1">
        <v>261</v>
      </c>
      <c r="R1666" s="1">
        <v>138</v>
      </c>
      <c r="S1666" s="1">
        <v>93</v>
      </c>
      <c r="T1666" s="1">
        <v>371</v>
      </c>
      <c r="U1666" s="1">
        <v>6</v>
      </c>
      <c r="V1666" s="1">
        <v>6</v>
      </c>
      <c r="AI1666" s="7">
        <f t="shared" ref="AI1666:AI1697" si="941">IF(T1666&gt;0,RANK(T1666,(P1666:Z1666)),0)</f>
        <v>1</v>
      </c>
      <c r="AJ1666" s="7">
        <f t="shared" ref="AJ1666:AJ1697" si="942">IF(U1666&gt;0,RANK(U1666,(P1666:Z1666)),0)</f>
        <v>5</v>
      </c>
      <c r="AK1666" s="7">
        <f t="shared" ref="AK1666:AK1697" si="943">IF(V1666&gt;0,RANK(V1666,(P1666:Z1666)),0)</f>
        <v>5</v>
      </c>
      <c r="AL1666" s="7">
        <f t="shared" ref="AL1666:AL1697" si="944">IF(W1666&gt;0,RANK(W1666,(P1666:Z1666)),0)</f>
        <v>0</v>
      </c>
      <c r="AM1666" s="2">
        <f t="shared" ref="AM1666:AM1697" si="945">IF($C1666=0,"-",T1666/$C1666)</f>
        <v>0.42303306727480045</v>
      </c>
      <c r="AN1666" s="2">
        <f t="shared" ref="AN1666:AN1697" si="946">IF($C1666=0,"-",U1666/$C1666)</f>
        <v>6.8415051311288486E-3</v>
      </c>
      <c r="AO1666" s="2">
        <f t="shared" ref="AO1666:AO1697" si="947">IF($C1666=0,"-",V1666/$C1666)</f>
        <v>6.8415051311288486E-3</v>
      </c>
      <c r="AP1666" s="2">
        <f t="shared" ref="AP1666:AP1697" si="948">IF($C1666=0,"-",W1666/$C1666)</f>
        <v>0</v>
      </c>
      <c r="AQ1666" s="2"/>
      <c r="AR1666" t="str">
        <f t="shared" si="917"/>
        <v>Adair</v>
      </c>
      <c r="AS1666" t="s">
        <v>1891</v>
      </c>
      <c r="AT1666" s="1">
        <v>2</v>
      </c>
      <c r="AV1666" s="91">
        <v>40</v>
      </c>
      <c r="AW1666" s="93">
        <v>1</v>
      </c>
      <c r="AX1666" s="99">
        <f t="shared" ref="AX1666:AX1697" si="949">AV1666*1000+AW1666</f>
        <v>40001</v>
      </c>
      <c r="AZ1666" s="7" t="s">
        <v>3053</v>
      </c>
      <c r="BA1666" t="s">
        <v>3290</v>
      </c>
    </row>
    <row r="1667" spans="1:53" s="1" customFormat="1" hidden="1" outlineLevel="1">
      <c r="A1667" t="s">
        <v>2346</v>
      </c>
      <c r="B1667" t="s">
        <v>1891</v>
      </c>
      <c r="C1667" s="1">
        <f t="shared" si="936"/>
        <v>720</v>
      </c>
      <c r="D1667" s="7">
        <f>IF(P1667&gt;0,RANK(P1667,(P1667:R1667,S1667:AG1667)),0)</f>
        <v>7</v>
      </c>
      <c r="E1667" s="7">
        <f>IF(Q1667&gt;0,RANK(Q1667,(P1667:R1667,S1667:AG1667)),0)</f>
        <v>2</v>
      </c>
      <c r="F1667" s="7">
        <f>IF(R1667&gt;0,RANK(R1667,(P1667:R1667,S1667:AG1667)),0)</f>
        <v>3</v>
      </c>
      <c r="G1667" s="7">
        <f>IF(S1667&gt;0,RANK(S1667,(P1667:R1667,S1667:AG1667)),0)</f>
        <v>4</v>
      </c>
      <c r="H1667" s="48">
        <f t="shared" si="937"/>
        <v>19</v>
      </c>
      <c r="I1667" s="163">
        <f t="shared" si="920"/>
        <v>2.6388888888888889E-2</v>
      </c>
      <c r="J1667" s="2"/>
      <c r="K1667" s="2">
        <f t="shared" si="938"/>
        <v>1.3888888888888889E-3</v>
      </c>
      <c r="L1667" s="2">
        <f t="shared" si="939"/>
        <v>0.31527777777777777</v>
      </c>
      <c r="M1667" s="2">
        <f t="shared" si="940"/>
        <v>0.21388888888888888</v>
      </c>
      <c r="N1667" s="2">
        <f t="shared" si="918"/>
        <v>0.11944444444444445</v>
      </c>
      <c r="O1667" s="2">
        <f t="shared" si="919"/>
        <v>0.35</v>
      </c>
      <c r="P1667" s="1">
        <v>1</v>
      </c>
      <c r="Q1667" s="1">
        <v>227</v>
      </c>
      <c r="R1667" s="1">
        <v>154</v>
      </c>
      <c r="S1667" s="1">
        <v>86</v>
      </c>
      <c r="T1667" s="1">
        <v>246</v>
      </c>
      <c r="U1667" s="1">
        <v>3</v>
      </c>
      <c r="V1667" s="1">
        <v>3</v>
      </c>
      <c r="AI1667" s="7">
        <f t="shared" si="941"/>
        <v>1</v>
      </c>
      <c r="AJ1667" s="7">
        <f t="shared" si="942"/>
        <v>5</v>
      </c>
      <c r="AK1667" s="7">
        <f t="shared" si="943"/>
        <v>5</v>
      </c>
      <c r="AL1667" s="7">
        <f t="shared" si="944"/>
        <v>0</v>
      </c>
      <c r="AM1667" s="2">
        <f t="shared" si="945"/>
        <v>0.34166666666666667</v>
      </c>
      <c r="AN1667" s="2">
        <f t="shared" si="946"/>
        <v>4.1666666666666666E-3</v>
      </c>
      <c r="AO1667" s="2">
        <f t="shared" si="947"/>
        <v>4.1666666666666666E-3</v>
      </c>
      <c r="AP1667" s="2">
        <f t="shared" si="948"/>
        <v>0</v>
      </c>
      <c r="AQ1667" s="2"/>
      <c r="AR1667" t="str">
        <f t="shared" si="917"/>
        <v>Alfalfa</v>
      </c>
      <c r="AS1667" t="s">
        <v>1891</v>
      </c>
      <c r="AT1667" s="1">
        <v>3</v>
      </c>
      <c r="AV1667" s="91">
        <v>40</v>
      </c>
      <c r="AW1667" s="93">
        <v>3</v>
      </c>
      <c r="AX1667" s="99">
        <f t="shared" si="949"/>
        <v>40003</v>
      </c>
      <c r="AZ1667" s="7" t="s">
        <v>3053</v>
      </c>
      <c r="BA1667" t="s">
        <v>3290</v>
      </c>
    </row>
    <row r="1668" spans="1:53" s="1" customFormat="1" hidden="1" outlineLevel="1">
      <c r="A1668" t="s">
        <v>1373</v>
      </c>
      <c r="B1668" t="s">
        <v>1891</v>
      </c>
      <c r="C1668" s="1">
        <f t="shared" si="936"/>
        <v>390</v>
      </c>
      <c r="D1668" s="7">
        <f>IF(P1668&gt;0,RANK(P1668,(P1668:R1668,S1668:AG1668)),0)</f>
        <v>0</v>
      </c>
      <c r="E1668" s="7">
        <f>IF(Q1668&gt;0,RANK(Q1668,(P1668:R1668,S1668:AG1668)),0)</f>
        <v>2</v>
      </c>
      <c r="F1668" s="7">
        <f>IF(R1668&gt;0,RANK(R1668,(P1668:R1668,S1668:AG1668)),0)</f>
        <v>3</v>
      </c>
      <c r="G1668" s="7">
        <f>IF(S1668&gt;0,RANK(S1668,(P1668:R1668,S1668:AG1668)),0)</f>
        <v>4</v>
      </c>
      <c r="H1668" s="48">
        <f t="shared" si="937"/>
        <v>44</v>
      </c>
      <c r="I1668" s="163">
        <f t="shared" si="920"/>
        <v>0.11282051282051282</v>
      </c>
      <c r="J1668" s="2"/>
      <c r="K1668" s="2">
        <f t="shared" si="938"/>
        <v>0</v>
      </c>
      <c r="L1668" s="2">
        <f t="shared" si="939"/>
        <v>0.30512820512820515</v>
      </c>
      <c r="M1668" s="2">
        <f t="shared" si="940"/>
        <v>0.16923076923076924</v>
      </c>
      <c r="N1668" s="2">
        <f t="shared" si="918"/>
        <v>8.461538461538462E-2</v>
      </c>
      <c r="O1668" s="2">
        <f t="shared" si="919"/>
        <v>0.4410256410256409</v>
      </c>
      <c r="P1668" s="1">
        <v>0</v>
      </c>
      <c r="Q1668" s="1">
        <v>119</v>
      </c>
      <c r="R1668" s="1">
        <v>66</v>
      </c>
      <c r="S1668" s="1">
        <v>33</v>
      </c>
      <c r="T1668" s="1">
        <v>163</v>
      </c>
      <c r="U1668" s="1">
        <v>9</v>
      </c>
      <c r="V1668" s="1">
        <v>0</v>
      </c>
      <c r="AI1668" s="7">
        <f t="shared" si="941"/>
        <v>1</v>
      </c>
      <c r="AJ1668" s="7">
        <f t="shared" si="942"/>
        <v>5</v>
      </c>
      <c r="AK1668" s="7">
        <f t="shared" si="943"/>
        <v>0</v>
      </c>
      <c r="AL1668" s="7">
        <f t="shared" si="944"/>
        <v>0</v>
      </c>
      <c r="AM1668" s="2">
        <f t="shared" si="945"/>
        <v>0.41794871794871796</v>
      </c>
      <c r="AN1668" s="2">
        <f t="shared" si="946"/>
        <v>2.3076923076923078E-2</v>
      </c>
      <c r="AO1668" s="2">
        <f t="shared" si="947"/>
        <v>0</v>
      </c>
      <c r="AP1668" s="2">
        <f t="shared" si="948"/>
        <v>0</v>
      </c>
      <c r="AQ1668" s="2"/>
      <c r="AR1668" t="str">
        <f t="shared" si="917"/>
        <v>Atoka</v>
      </c>
      <c r="AS1668" t="s">
        <v>1891</v>
      </c>
      <c r="AT1668" s="1">
        <v>2</v>
      </c>
      <c r="AV1668" s="91">
        <v>40</v>
      </c>
      <c r="AW1668" s="93">
        <v>5</v>
      </c>
      <c r="AX1668" s="99">
        <f t="shared" si="949"/>
        <v>40005</v>
      </c>
      <c r="AZ1668" s="7" t="s">
        <v>3053</v>
      </c>
      <c r="BA1668" t="s">
        <v>3290</v>
      </c>
    </row>
    <row r="1669" spans="1:53" s="1" customFormat="1" hidden="1" outlineLevel="1">
      <c r="A1669" t="s">
        <v>1855</v>
      </c>
      <c r="B1669" t="s">
        <v>1891</v>
      </c>
      <c r="C1669" s="1">
        <f t="shared" si="936"/>
        <v>760</v>
      </c>
      <c r="D1669" s="7">
        <f>IF(P1669&gt;0,RANK(P1669,(P1669:R1669,S1669:AG1669)),0)</f>
        <v>0</v>
      </c>
      <c r="E1669" s="7">
        <f>IF(Q1669&gt;0,RANK(Q1669,(P1669:R1669,S1669:AG1669)),0)</f>
        <v>2</v>
      </c>
      <c r="F1669" s="7">
        <f>IF(R1669&gt;0,RANK(R1669,(P1669:R1669,S1669:AG1669)),0)</f>
        <v>3</v>
      </c>
      <c r="G1669" s="7">
        <f>IF(S1669&gt;0,RANK(S1669,(P1669:R1669,S1669:AG1669)),0)</f>
        <v>4</v>
      </c>
      <c r="H1669" s="48">
        <f t="shared" si="937"/>
        <v>194</v>
      </c>
      <c r="I1669" s="163">
        <f t="shared" si="920"/>
        <v>0.25526315789473686</v>
      </c>
      <c r="J1669" s="2"/>
      <c r="K1669" s="2">
        <f t="shared" si="938"/>
        <v>0</v>
      </c>
      <c r="L1669" s="2">
        <f t="shared" si="939"/>
        <v>0.2381578947368421</v>
      </c>
      <c r="M1669" s="2">
        <f t="shared" si="940"/>
        <v>0.18815789473684211</v>
      </c>
      <c r="N1669" s="2">
        <f t="shared" si="918"/>
        <v>6.8421052631578952E-2</v>
      </c>
      <c r="O1669" s="2">
        <f t="shared" si="919"/>
        <v>0.50526315789473686</v>
      </c>
      <c r="P1669" s="1">
        <v>0</v>
      </c>
      <c r="Q1669" s="1">
        <v>181</v>
      </c>
      <c r="R1669" s="1">
        <v>143</v>
      </c>
      <c r="S1669" s="1">
        <v>52</v>
      </c>
      <c r="T1669" s="1">
        <v>375</v>
      </c>
      <c r="U1669" s="1">
        <v>8</v>
      </c>
      <c r="V1669" s="1">
        <v>1</v>
      </c>
      <c r="AI1669" s="7">
        <f t="shared" si="941"/>
        <v>1</v>
      </c>
      <c r="AJ1669" s="7">
        <f t="shared" si="942"/>
        <v>5</v>
      </c>
      <c r="AK1669" s="7">
        <f t="shared" si="943"/>
        <v>6</v>
      </c>
      <c r="AL1669" s="7">
        <f t="shared" si="944"/>
        <v>0</v>
      </c>
      <c r="AM1669" s="2">
        <f t="shared" si="945"/>
        <v>0.49342105263157893</v>
      </c>
      <c r="AN1669" s="2">
        <f t="shared" si="946"/>
        <v>1.0526315789473684E-2</v>
      </c>
      <c r="AO1669" s="2">
        <f t="shared" si="947"/>
        <v>1.3157894736842105E-3</v>
      </c>
      <c r="AP1669" s="2">
        <f t="shared" si="948"/>
        <v>0</v>
      </c>
      <c r="AQ1669" s="2"/>
      <c r="AR1669" t="str">
        <f t="shared" si="917"/>
        <v>Beaver</v>
      </c>
      <c r="AS1669" t="s">
        <v>1891</v>
      </c>
      <c r="AT1669" s="1">
        <v>3</v>
      </c>
      <c r="AV1669" s="91">
        <v>40</v>
      </c>
      <c r="AW1669" s="93">
        <v>7</v>
      </c>
      <c r="AX1669" s="99">
        <f t="shared" si="949"/>
        <v>40007</v>
      </c>
      <c r="AZ1669" s="7" t="s">
        <v>3053</v>
      </c>
      <c r="BA1669" t="s">
        <v>3290</v>
      </c>
    </row>
    <row r="1670" spans="1:53" s="1" customFormat="1" hidden="1" outlineLevel="1">
      <c r="A1670" t="s">
        <v>758</v>
      </c>
      <c r="B1670" t="s">
        <v>1891</v>
      </c>
      <c r="C1670" s="1">
        <f t="shared" si="936"/>
        <v>897</v>
      </c>
      <c r="D1670" s="7">
        <f>IF(P1670&gt;0,RANK(P1670,(P1670:R1670,S1670:AG1670)),0)</f>
        <v>6</v>
      </c>
      <c r="E1670" s="7">
        <f>IF(Q1670&gt;0,RANK(Q1670,(P1670:R1670,S1670:AG1670)),0)</f>
        <v>2</v>
      </c>
      <c r="F1670" s="7">
        <f>IF(R1670&gt;0,RANK(R1670,(P1670:R1670,S1670:AG1670)),0)</f>
        <v>3</v>
      </c>
      <c r="G1670" s="7">
        <f>IF(S1670&gt;0,RANK(S1670,(P1670:R1670,S1670:AG1670)),0)</f>
        <v>4</v>
      </c>
      <c r="H1670" s="48">
        <f t="shared" si="937"/>
        <v>156</v>
      </c>
      <c r="I1670" s="163">
        <f t="shared" si="920"/>
        <v>0.17391304347826086</v>
      </c>
      <c r="J1670" s="2"/>
      <c r="K1670" s="2">
        <f t="shared" si="938"/>
        <v>4.459308807134894E-3</v>
      </c>
      <c r="L1670" s="2">
        <f t="shared" si="939"/>
        <v>0.25083612040133779</v>
      </c>
      <c r="M1670" s="2">
        <f t="shared" si="940"/>
        <v>0.21181716833890746</v>
      </c>
      <c r="N1670" s="2">
        <f t="shared" si="918"/>
        <v>9.6989966555183951E-2</v>
      </c>
      <c r="O1670" s="2">
        <f t="shared" si="919"/>
        <v>0.43589743589743607</v>
      </c>
      <c r="P1670" s="1">
        <v>4</v>
      </c>
      <c r="Q1670" s="1">
        <v>225</v>
      </c>
      <c r="R1670" s="1">
        <v>190</v>
      </c>
      <c r="S1670" s="1">
        <v>87</v>
      </c>
      <c r="T1670" s="1">
        <v>381</v>
      </c>
      <c r="U1670" s="1">
        <v>4</v>
      </c>
      <c r="V1670" s="1">
        <v>6</v>
      </c>
      <c r="AI1670" s="7">
        <f t="shared" si="941"/>
        <v>1</v>
      </c>
      <c r="AJ1670" s="7">
        <f t="shared" si="942"/>
        <v>6</v>
      </c>
      <c r="AK1670" s="7">
        <f t="shared" si="943"/>
        <v>5</v>
      </c>
      <c r="AL1670" s="7">
        <f t="shared" si="944"/>
        <v>0</v>
      </c>
      <c r="AM1670" s="2">
        <f t="shared" si="945"/>
        <v>0.42474916387959866</v>
      </c>
      <c r="AN1670" s="2">
        <f t="shared" si="946"/>
        <v>4.459308807134894E-3</v>
      </c>
      <c r="AO1670" s="2">
        <f t="shared" si="947"/>
        <v>6.688963210702341E-3</v>
      </c>
      <c r="AP1670" s="2">
        <f t="shared" si="948"/>
        <v>0</v>
      </c>
      <c r="AQ1670" s="2"/>
      <c r="AR1670" t="str">
        <f t="shared" si="917"/>
        <v>Beckham</v>
      </c>
      <c r="AS1670" t="s">
        <v>1891</v>
      </c>
      <c r="AT1670" s="1">
        <v>3</v>
      </c>
      <c r="AV1670" s="91">
        <v>40</v>
      </c>
      <c r="AW1670" s="93">
        <v>9</v>
      </c>
      <c r="AX1670" s="99">
        <f t="shared" si="949"/>
        <v>40009</v>
      </c>
      <c r="AZ1670" s="7" t="s">
        <v>3053</v>
      </c>
      <c r="BA1670" t="s">
        <v>3290</v>
      </c>
    </row>
    <row r="1671" spans="1:53" s="1" customFormat="1" hidden="1" outlineLevel="1">
      <c r="A1671" t="s">
        <v>557</v>
      </c>
      <c r="B1671" t="s">
        <v>1891</v>
      </c>
      <c r="C1671" s="1">
        <f t="shared" si="936"/>
        <v>1029</v>
      </c>
      <c r="D1671" s="7">
        <f>IF(P1671&gt;0,RANK(P1671,(P1671:R1671,S1671:AG1671)),0)</f>
        <v>7</v>
      </c>
      <c r="E1671" s="7">
        <f>IF(Q1671&gt;0,RANK(Q1671,(P1671:R1671,S1671:AG1671)),0)</f>
        <v>2</v>
      </c>
      <c r="F1671" s="7">
        <f>IF(R1671&gt;0,RANK(R1671,(P1671:R1671,S1671:AG1671)),0)</f>
        <v>3</v>
      </c>
      <c r="G1671" s="7">
        <f>IF(S1671&gt;0,RANK(S1671,(P1671:R1671,S1671:AG1671)),0)</f>
        <v>4</v>
      </c>
      <c r="H1671" s="48">
        <f t="shared" si="937"/>
        <v>9</v>
      </c>
      <c r="I1671" s="163">
        <f t="shared" si="920"/>
        <v>8.7463556851311956E-3</v>
      </c>
      <c r="J1671" s="2"/>
      <c r="K1671" s="2">
        <f t="shared" si="938"/>
        <v>3.8872691933916422E-3</v>
      </c>
      <c r="L1671" s="2">
        <f t="shared" si="939"/>
        <v>0.30126336248785229</v>
      </c>
      <c r="M1671" s="2">
        <f t="shared" si="940"/>
        <v>0.25753158406219628</v>
      </c>
      <c r="N1671" s="2">
        <f t="shared" si="918"/>
        <v>0.11661807580174927</v>
      </c>
      <c r="O1671" s="2">
        <f t="shared" si="919"/>
        <v>0.32069970845481044</v>
      </c>
      <c r="P1671" s="1">
        <v>4</v>
      </c>
      <c r="Q1671" s="1">
        <v>310</v>
      </c>
      <c r="R1671" s="1">
        <v>265</v>
      </c>
      <c r="S1671" s="1">
        <v>120</v>
      </c>
      <c r="T1671" s="1">
        <v>319</v>
      </c>
      <c r="U1671" s="1">
        <v>6</v>
      </c>
      <c r="V1671" s="1">
        <v>5</v>
      </c>
      <c r="AI1671" s="7">
        <f t="shared" si="941"/>
        <v>1</v>
      </c>
      <c r="AJ1671" s="7">
        <f t="shared" si="942"/>
        <v>5</v>
      </c>
      <c r="AK1671" s="7">
        <f t="shared" si="943"/>
        <v>6</v>
      </c>
      <c r="AL1671" s="7">
        <f t="shared" si="944"/>
        <v>0</v>
      </c>
      <c r="AM1671" s="2">
        <f t="shared" si="945"/>
        <v>0.31000971817298351</v>
      </c>
      <c r="AN1671" s="2">
        <f t="shared" si="946"/>
        <v>5.8309037900874635E-3</v>
      </c>
      <c r="AO1671" s="2">
        <f t="shared" si="947"/>
        <v>4.859086491739553E-3</v>
      </c>
      <c r="AP1671" s="2">
        <f t="shared" si="948"/>
        <v>0</v>
      </c>
      <c r="AQ1671" s="2"/>
      <c r="AR1671" t="str">
        <f t="shared" si="917"/>
        <v>Blaine</v>
      </c>
      <c r="AS1671" t="s">
        <v>1891</v>
      </c>
      <c r="AT1671" s="1">
        <v>3</v>
      </c>
      <c r="AV1671" s="91">
        <v>40</v>
      </c>
      <c r="AW1671" s="93">
        <v>11</v>
      </c>
      <c r="AX1671" s="99">
        <f t="shared" si="949"/>
        <v>40011</v>
      </c>
      <c r="AZ1671" s="7" t="s">
        <v>3053</v>
      </c>
      <c r="BA1671" t="s">
        <v>3290</v>
      </c>
    </row>
    <row r="1672" spans="1:53" s="1" customFormat="1" hidden="1" outlineLevel="1">
      <c r="A1672" t="s">
        <v>2825</v>
      </c>
      <c r="B1672" t="s">
        <v>1891</v>
      </c>
      <c r="C1672" s="1">
        <f t="shared" si="936"/>
        <v>1305</v>
      </c>
      <c r="D1672" s="7">
        <f>IF(P1672&gt;0,RANK(P1672,(P1672:R1672,S1672:AG1672)),0)</f>
        <v>0</v>
      </c>
      <c r="E1672" s="7">
        <f>IF(Q1672&gt;0,RANK(Q1672,(P1672:R1672,S1672:AG1672)),0)</f>
        <v>2</v>
      </c>
      <c r="F1672" s="7">
        <f>IF(R1672&gt;0,RANK(R1672,(P1672:R1672,S1672:AG1672)),0)</f>
        <v>3</v>
      </c>
      <c r="G1672" s="7">
        <f>IF(S1672&gt;0,RANK(S1672,(P1672:R1672,S1672:AG1672)),0)</f>
        <v>4</v>
      </c>
      <c r="H1672" s="48">
        <f t="shared" si="937"/>
        <v>138</v>
      </c>
      <c r="I1672" s="163">
        <f t="shared" si="920"/>
        <v>0.10574712643678161</v>
      </c>
      <c r="J1672" s="2"/>
      <c r="K1672" s="2">
        <f t="shared" si="938"/>
        <v>0</v>
      </c>
      <c r="L1672" s="2">
        <f t="shared" si="939"/>
        <v>0.28505747126436781</v>
      </c>
      <c r="M1672" s="2">
        <f t="shared" si="940"/>
        <v>0.21532567049808429</v>
      </c>
      <c r="N1672" s="2">
        <f t="shared" si="918"/>
        <v>0.10268199233716475</v>
      </c>
      <c r="O1672" s="2">
        <f t="shared" si="919"/>
        <v>0.39693486590038313</v>
      </c>
      <c r="P1672" s="1">
        <v>0</v>
      </c>
      <c r="Q1672" s="1">
        <v>372</v>
      </c>
      <c r="R1672" s="1">
        <v>281</v>
      </c>
      <c r="S1672" s="1">
        <v>134</v>
      </c>
      <c r="T1672" s="1">
        <v>510</v>
      </c>
      <c r="U1672" s="1">
        <v>5</v>
      </c>
      <c r="V1672" s="1">
        <v>3</v>
      </c>
      <c r="AI1672" s="7">
        <f t="shared" si="941"/>
        <v>1</v>
      </c>
      <c r="AJ1672" s="7">
        <f t="shared" si="942"/>
        <v>5</v>
      </c>
      <c r="AK1672" s="7">
        <f t="shared" si="943"/>
        <v>6</v>
      </c>
      <c r="AL1672" s="7">
        <f t="shared" si="944"/>
        <v>0</v>
      </c>
      <c r="AM1672" s="2">
        <f t="shared" si="945"/>
        <v>0.39080459770114945</v>
      </c>
      <c r="AN1672" s="2">
        <f t="shared" si="946"/>
        <v>3.8314176245210726E-3</v>
      </c>
      <c r="AO1672" s="2">
        <f t="shared" si="947"/>
        <v>2.2988505747126436E-3</v>
      </c>
      <c r="AP1672" s="2">
        <f t="shared" si="948"/>
        <v>0</v>
      </c>
      <c r="AQ1672" s="2"/>
      <c r="AR1672" t="str">
        <f t="shared" si="917"/>
        <v>Bryan</v>
      </c>
      <c r="AS1672" t="s">
        <v>1891</v>
      </c>
      <c r="AT1672" s="1">
        <v>2</v>
      </c>
      <c r="AV1672" s="91">
        <v>40</v>
      </c>
      <c r="AW1672" s="93">
        <v>13</v>
      </c>
      <c r="AX1672" s="99">
        <f t="shared" si="949"/>
        <v>40013</v>
      </c>
      <c r="AZ1672" s="7" t="s">
        <v>3053</v>
      </c>
      <c r="BA1672" t="s">
        <v>3290</v>
      </c>
    </row>
    <row r="1673" spans="1:53" s="1" customFormat="1" hidden="1" outlineLevel="1">
      <c r="A1673" t="s">
        <v>365</v>
      </c>
      <c r="B1673" t="s">
        <v>1891</v>
      </c>
      <c r="C1673" s="1">
        <f t="shared" si="936"/>
        <v>1025</v>
      </c>
      <c r="D1673" s="7">
        <f>IF(P1673&gt;0,RANK(P1673,(P1673:R1673,S1673:AG1673)),0)</f>
        <v>7</v>
      </c>
      <c r="E1673" s="7">
        <f>IF(Q1673&gt;0,RANK(Q1673,(P1673:R1673,S1673:AG1673)),0)</f>
        <v>2</v>
      </c>
      <c r="F1673" s="7">
        <f>IF(R1673&gt;0,RANK(R1673,(P1673:R1673,S1673:AG1673)),0)</f>
        <v>3</v>
      </c>
      <c r="G1673" s="7">
        <f>IF(S1673&gt;0,RANK(S1673,(P1673:R1673,S1673:AG1673)),0)</f>
        <v>4</v>
      </c>
      <c r="H1673" s="48">
        <f t="shared" si="937"/>
        <v>100</v>
      </c>
      <c r="I1673" s="163">
        <f t="shared" si="920"/>
        <v>9.7560975609756101E-2</v>
      </c>
      <c r="J1673" s="2"/>
      <c r="K1673" s="2">
        <f t="shared" si="938"/>
        <v>3.9024390243902439E-3</v>
      </c>
      <c r="L1673" s="2">
        <f t="shared" si="939"/>
        <v>0.28097560975609759</v>
      </c>
      <c r="M1673" s="2">
        <f t="shared" si="940"/>
        <v>0.22926829268292684</v>
      </c>
      <c r="N1673" s="2">
        <f t="shared" si="918"/>
        <v>9.6585365853658539E-2</v>
      </c>
      <c r="O1673" s="2">
        <f t="shared" si="919"/>
        <v>0.38926829268292684</v>
      </c>
      <c r="P1673" s="1">
        <v>4</v>
      </c>
      <c r="Q1673" s="1">
        <v>288</v>
      </c>
      <c r="R1673" s="1">
        <v>235</v>
      </c>
      <c r="S1673" s="1">
        <v>99</v>
      </c>
      <c r="T1673" s="1">
        <v>388</v>
      </c>
      <c r="U1673" s="1">
        <v>6</v>
      </c>
      <c r="V1673" s="1">
        <v>5</v>
      </c>
      <c r="AI1673" s="7">
        <f t="shared" si="941"/>
        <v>1</v>
      </c>
      <c r="AJ1673" s="7">
        <f t="shared" si="942"/>
        <v>5</v>
      </c>
      <c r="AK1673" s="7">
        <f t="shared" si="943"/>
        <v>6</v>
      </c>
      <c r="AL1673" s="7">
        <f t="shared" si="944"/>
        <v>0</v>
      </c>
      <c r="AM1673" s="2">
        <f t="shared" si="945"/>
        <v>0.37853658536585366</v>
      </c>
      <c r="AN1673" s="2">
        <f t="shared" si="946"/>
        <v>5.8536585365853658E-3</v>
      </c>
      <c r="AO1673" s="2">
        <f t="shared" si="947"/>
        <v>4.8780487804878049E-3</v>
      </c>
      <c r="AP1673" s="2">
        <f t="shared" si="948"/>
        <v>0</v>
      </c>
      <c r="AQ1673" s="2"/>
      <c r="AR1673" t="str">
        <f t="shared" si="917"/>
        <v>Caddo</v>
      </c>
      <c r="AS1673" t="s">
        <v>1891</v>
      </c>
      <c r="AT1673" s="1">
        <v>3</v>
      </c>
      <c r="AV1673" s="91">
        <v>40</v>
      </c>
      <c r="AW1673" s="93">
        <v>15</v>
      </c>
      <c r="AX1673" s="99">
        <f t="shared" si="949"/>
        <v>40015</v>
      </c>
      <c r="AZ1673" s="7" t="s">
        <v>3053</v>
      </c>
      <c r="BA1673" t="s">
        <v>3290</v>
      </c>
    </row>
    <row r="1674" spans="1:53" hidden="1" outlineLevel="1">
      <c r="A1674" t="s">
        <v>910</v>
      </c>
      <c r="B1674" t="s">
        <v>1891</v>
      </c>
      <c r="C1674" s="1">
        <f t="shared" si="936"/>
        <v>13094</v>
      </c>
      <c r="D1674" s="7">
        <f>IF(P1674&gt;0,RANK(P1674,(P1674:R1674,S1674:AG1674)),0)</f>
        <v>7</v>
      </c>
      <c r="E1674" s="7">
        <f>IF(Q1674&gt;0,RANK(Q1674,(P1674:R1674,S1674:AG1674)),0)</f>
        <v>3</v>
      </c>
      <c r="F1674" s="7">
        <f>IF(R1674&gt;0,RANK(R1674,(P1674:R1674,S1674:AG1674)),0)</f>
        <v>2</v>
      </c>
      <c r="G1674" s="7">
        <f>IF(S1674&gt;0,RANK(S1674,(P1674:R1674,S1674:AG1674)),0)</f>
        <v>4</v>
      </c>
      <c r="H1674" s="48">
        <f t="shared" si="937"/>
        <v>921</v>
      </c>
      <c r="I1674" s="163">
        <f t="shared" si="920"/>
        <v>7.0337559187414078E-2</v>
      </c>
      <c r="J1674" s="2"/>
      <c r="K1674" s="2">
        <f t="shared" si="938"/>
        <v>2.4438674201924544E-3</v>
      </c>
      <c r="L1674" s="2">
        <f t="shared" si="939"/>
        <v>0.26363219795326104</v>
      </c>
      <c r="M1674" s="2">
        <f t="shared" si="940"/>
        <v>0.27730258133496261</v>
      </c>
      <c r="N1674" s="2">
        <f t="shared" si="918"/>
        <v>9.8518405376508328E-2</v>
      </c>
      <c r="O1674" s="2">
        <f t="shared" si="919"/>
        <v>0.35810294791507558</v>
      </c>
      <c r="P1674" s="1">
        <v>32</v>
      </c>
      <c r="Q1674" s="1">
        <v>3452</v>
      </c>
      <c r="R1674" s="1">
        <v>3631</v>
      </c>
      <c r="S1674" s="1">
        <v>1290</v>
      </c>
      <c r="T1674" s="1">
        <v>4552</v>
      </c>
      <c r="U1674" s="1">
        <v>83</v>
      </c>
      <c r="V1674" s="1">
        <v>54</v>
      </c>
      <c r="AI1674" s="7">
        <f t="shared" si="941"/>
        <v>1</v>
      </c>
      <c r="AJ1674" s="7">
        <f t="shared" si="942"/>
        <v>5</v>
      </c>
      <c r="AK1674" s="7">
        <f t="shared" si="943"/>
        <v>6</v>
      </c>
      <c r="AL1674" s="7">
        <f t="shared" si="944"/>
        <v>0</v>
      </c>
      <c r="AM1674" s="2">
        <f t="shared" si="945"/>
        <v>0.34764014052237668</v>
      </c>
      <c r="AN1674" s="2">
        <f t="shared" si="946"/>
        <v>6.3387811211241792E-3</v>
      </c>
      <c r="AO1674" s="2">
        <f t="shared" si="947"/>
        <v>4.1240262715747673E-3</v>
      </c>
      <c r="AP1674" s="2">
        <f t="shared" si="948"/>
        <v>0</v>
      </c>
      <c r="AR1674" t="str">
        <f t="shared" si="917"/>
        <v>Canadian</v>
      </c>
      <c r="AS1674" t="s">
        <v>1891</v>
      </c>
      <c r="AT1674" s="1"/>
      <c r="AU1674" s="1"/>
      <c r="AV1674" s="91">
        <v>40</v>
      </c>
      <c r="AW1674" s="93">
        <v>17</v>
      </c>
      <c r="AX1674" s="99">
        <f t="shared" si="949"/>
        <v>40017</v>
      </c>
      <c r="AZ1674" s="7" t="s">
        <v>3053</v>
      </c>
      <c r="BA1674" t="s">
        <v>3290</v>
      </c>
    </row>
    <row r="1675" spans="1:53" hidden="1" outlineLevel="1">
      <c r="A1675" t="s">
        <v>574</v>
      </c>
      <c r="B1675" t="s">
        <v>1891</v>
      </c>
      <c r="C1675" s="1">
        <f t="shared" si="936"/>
        <v>2265</v>
      </c>
      <c r="D1675" s="7">
        <f>IF(P1675&gt;0,RANK(P1675,(P1675:R1675,S1675:AG1675)),0)</f>
        <v>7</v>
      </c>
      <c r="E1675" s="7">
        <f>IF(Q1675&gt;0,RANK(Q1675,(P1675:R1675,S1675:AG1675)),0)</f>
        <v>3</v>
      </c>
      <c r="F1675" s="7">
        <f>IF(R1675&gt;0,RANK(R1675,(P1675:R1675,S1675:AG1675)),0)</f>
        <v>2</v>
      </c>
      <c r="G1675" s="7">
        <f>IF(S1675&gt;0,RANK(S1675,(P1675:R1675,S1675:AG1675)),0)</f>
        <v>4</v>
      </c>
      <c r="H1675" s="48">
        <f t="shared" si="937"/>
        <v>141</v>
      </c>
      <c r="I1675" s="163">
        <f t="shared" si="920"/>
        <v>6.225165562913907E-2</v>
      </c>
      <c r="J1675" s="2"/>
      <c r="K1675" s="2">
        <f t="shared" si="938"/>
        <v>4.4150110375275938E-4</v>
      </c>
      <c r="L1675" s="2">
        <f t="shared" si="939"/>
        <v>0.26534216335540839</v>
      </c>
      <c r="M1675" s="2">
        <f t="shared" si="940"/>
        <v>0.27902869757174392</v>
      </c>
      <c r="N1675" s="2">
        <f t="shared" si="918"/>
        <v>0.10463576158940398</v>
      </c>
      <c r="O1675" s="2">
        <f t="shared" si="919"/>
        <v>0.35055187637969099</v>
      </c>
      <c r="P1675" s="1">
        <v>1</v>
      </c>
      <c r="Q1675" s="1">
        <v>601</v>
      </c>
      <c r="R1675" s="1">
        <v>632</v>
      </c>
      <c r="S1675" s="1">
        <v>237</v>
      </c>
      <c r="T1675" s="1">
        <v>773</v>
      </c>
      <c r="U1675" s="1">
        <v>13</v>
      </c>
      <c r="V1675" s="1">
        <v>8</v>
      </c>
      <c r="AI1675" s="7">
        <f t="shared" si="941"/>
        <v>1</v>
      </c>
      <c r="AJ1675" s="7">
        <f t="shared" si="942"/>
        <v>5</v>
      </c>
      <c r="AK1675" s="7">
        <f t="shared" si="943"/>
        <v>6</v>
      </c>
      <c r="AL1675" s="7">
        <f t="shared" si="944"/>
        <v>0</v>
      </c>
      <c r="AM1675" s="2">
        <f t="shared" si="945"/>
        <v>0.34128035320088301</v>
      </c>
      <c r="AN1675" s="2">
        <f t="shared" si="946"/>
        <v>5.739514348785872E-3</v>
      </c>
      <c r="AO1675" s="2">
        <f t="shared" si="947"/>
        <v>3.5320088300220751E-3</v>
      </c>
      <c r="AP1675" s="2">
        <f t="shared" si="948"/>
        <v>0</v>
      </c>
      <c r="AR1675" t="str">
        <f t="shared" ref="AR1675:AR1738" si="950">A1675</f>
        <v>Carter</v>
      </c>
      <c r="AS1675" t="s">
        <v>1891</v>
      </c>
      <c r="AT1675" s="1">
        <v>4</v>
      </c>
      <c r="AU1675" s="1"/>
      <c r="AV1675" s="91">
        <v>40</v>
      </c>
      <c r="AW1675" s="93">
        <v>19</v>
      </c>
      <c r="AX1675" s="99">
        <f t="shared" si="949"/>
        <v>40019</v>
      </c>
      <c r="AZ1675" s="7" t="s">
        <v>3053</v>
      </c>
      <c r="BA1675" t="s">
        <v>3290</v>
      </c>
    </row>
    <row r="1676" spans="1:53" hidden="1" outlineLevel="1">
      <c r="A1676" t="s">
        <v>10</v>
      </c>
      <c r="B1676" t="s">
        <v>1891</v>
      </c>
      <c r="C1676" s="1">
        <f t="shared" si="936"/>
        <v>1975</v>
      </c>
      <c r="D1676" s="7">
        <f>IF(P1676&gt;0,RANK(P1676,(P1676:R1676,S1676:AG1676)),0)</f>
        <v>0</v>
      </c>
      <c r="E1676" s="7">
        <f>IF(Q1676&gt;0,RANK(Q1676,(P1676:R1676,S1676:AG1676)),0)</f>
        <v>2</v>
      </c>
      <c r="F1676" s="7">
        <f>IF(R1676&gt;0,RANK(R1676,(P1676:R1676,S1676:AG1676)),0)</f>
        <v>3</v>
      </c>
      <c r="G1676" s="7">
        <f>IF(S1676&gt;0,RANK(S1676,(P1676:R1676,S1676:AG1676)),0)</f>
        <v>4</v>
      </c>
      <c r="H1676" s="48">
        <f t="shared" si="937"/>
        <v>48</v>
      </c>
      <c r="I1676" s="163">
        <f t="shared" si="920"/>
        <v>2.430379746835443E-2</v>
      </c>
      <c r="J1676" s="2"/>
      <c r="K1676" s="2">
        <f t="shared" si="938"/>
        <v>0</v>
      </c>
      <c r="L1676" s="2">
        <f t="shared" si="939"/>
        <v>0.31645569620253167</v>
      </c>
      <c r="M1676" s="2">
        <f t="shared" si="940"/>
        <v>0.21164556962025316</v>
      </c>
      <c r="N1676" s="2">
        <f t="shared" si="918"/>
        <v>0.1230379746835443</v>
      </c>
      <c r="O1676" s="2">
        <f t="shared" si="919"/>
        <v>0.3488607594936709</v>
      </c>
      <c r="P1676" s="1">
        <v>0</v>
      </c>
      <c r="Q1676" s="1">
        <v>625</v>
      </c>
      <c r="R1676" s="1">
        <v>418</v>
      </c>
      <c r="S1676" s="1">
        <v>243</v>
      </c>
      <c r="T1676" s="1">
        <v>673</v>
      </c>
      <c r="U1676" s="1">
        <v>10</v>
      </c>
      <c r="V1676" s="1">
        <v>6</v>
      </c>
      <c r="AI1676" s="7">
        <f t="shared" si="941"/>
        <v>1</v>
      </c>
      <c r="AJ1676" s="7">
        <f t="shared" si="942"/>
        <v>5</v>
      </c>
      <c r="AK1676" s="7">
        <f t="shared" si="943"/>
        <v>6</v>
      </c>
      <c r="AL1676" s="7">
        <f t="shared" si="944"/>
        <v>0</v>
      </c>
      <c r="AM1676" s="2">
        <f t="shared" si="945"/>
        <v>0.34075949367088609</v>
      </c>
      <c r="AN1676" s="2">
        <f t="shared" si="946"/>
        <v>5.0632911392405064E-3</v>
      </c>
      <c r="AO1676" s="2">
        <f t="shared" si="947"/>
        <v>3.0379746835443038E-3</v>
      </c>
      <c r="AP1676" s="2">
        <f t="shared" si="948"/>
        <v>0</v>
      </c>
      <c r="AR1676" t="str">
        <f t="shared" si="950"/>
        <v>Cherokee</v>
      </c>
      <c r="AS1676" t="s">
        <v>1891</v>
      </c>
      <c r="AT1676" s="1">
        <v>2</v>
      </c>
      <c r="AU1676" s="1"/>
      <c r="AV1676" s="91">
        <v>40</v>
      </c>
      <c r="AW1676" s="93">
        <v>21</v>
      </c>
      <c r="AX1676" s="99">
        <f t="shared" si="949"/>
        <v>40021</v>
      </c>
      <c r="AZ1676" s="7" t="s">
        <v>3053</v>
      </c>
      <c r="BA1676" t="s">
        <v>3290</v>
      </c>
    </row>
    <row r="1677" spans="1:53" hidden="1" outlineLevel="1">
      <c r="A1677" t="s">
        <v>753</v>
      </c>
      <c r="B1677" t="s">
        <v>1891</v>
      </c>
      <c r="C1677" s="1">
        <f t="shared" si="936"/>
        <v>350</v>
      </c>
      <c r="D1677" s="7">
        <f>IF(P1677&gt;0,RANK(P1677,(P1677:R1677,S1677:AG1677)),0)</f>
        <v>0</v>
      </c>
      <c r="E1677" s="7">
        <f>IF(Q1677&gt;0,RANK(Q1677,(P1677:R1677,S1677:AG1677)),0)</f>
        <v>2</v>
      </c>
      <c r="F1677" s="7">
        <f>IF(R1677&gt;0,RANK(R1677,(P1677:R1677,S1677:AG1677)),0)</f>
        <v>3</v>
      </c>
      <c r="G1677" s="7">
        <f>IF(S1677&gt;0,RANK(S1677,(P1677:R1677,S1677:AG1677)),0)</f>
        <v>4</v>
      </c>
      <c r="H1677" s="48">
        <f t="shared" si="937"/>
        <v>50</v>
      </c>
      <c r="I1677" s="163">
        <f t="shared" si="920"/>
        <v>0.14285714285714285</v>
      </c>
      <c r="J1677" s="2"/>
      <c r="K1677" s="2">
        <f t="shared" si="938"/>
        <v>0</v>
      </c>
      <c r="L1677" s="2">
        <f t="shared" si="939"/>
        <v>0.25714285714285712</v>
      </c>
      <c r="M1677" s="2">
        <f t="shared" si="940"/>
        <v>0.25428571428571428</v>
      </c>
      <c r="N1677" s="2">
        <f t="shared" si="918"/>
        <v>8.2857142857142851E-2</v>
      </c>
      <c r="O1677" s="2">
        <f t="shared" si="919"/>
        <v>0.40571428571428575</v>
      </c>
      <c r="P1677" s="1">
        <v>0</v>
      </c>
      <c r="Q1677" s="1">
        <v>90</v>
      </c>
      <c r="R1677" s="1">
        <v>89</v>
      </c>
      <c r="S1677" s="1">
        <v>29</v>
      </c>
      <c r="T1677" s="1">
        <v>140</v>
      </c>
      <c r="U1677" s="1">
        <v>2</v>
      </c>
      <c r="V1677" s="1">
        <v>0</v>
      </c>
      <c r="AI1677" s="7">
        <f t="shared" si="941"/>
        <v>1</v>
      </c>
      <c r="AJ1677" s="7">
        <f t="shared" si="942"/>
        <v>5</v>
      </c>
      <c r="AK1677" s="7">
        <f t="shared" si="943"/>
        <v>0</v>
      </c>
      <c r="AL1677" s="7">
        <f t="shared" si="944"/>
        <v>0</v>
      </c>
      <c r="AM1677" s="2">
        <f t="shared" si="945"/>
        <v>0.4</v>
      </c>
      <c r="AN1677" s="2">
        <f t="shared" si="946"/>
        <v>5.7142857142857143E-3</v>
      </c>
      <c r="AO1677" s="2">
        <f t="shared" si="947"/>
        <v>0</v>
      </c>
      <c r="AP1677" s="2">
        <f t="shared" si="948"/>
        <v>0</v>
      </c>
      <c r="AR1677" t="str">
        <f t="shared" si="950"/>
        <v>Choctaw</v>
      </c>
      <c r="AS1677" t="s">
        <v>1891</v>
      </c>
      <c r="AT1677" s="1">
        <v>2</v>
      </c>
      <c r="AU1677" s="1"/>
      <c r="AV1677" s="91">
        <v>40</v>
      </c>
      <c r="AW1677" s="93">
        <v>23</v>
      </c>
      <c r="AX1677" s="99">
        <f t="shared" si="949"/>
        <v>40023</v>
      </c>
      <c r="AZ1677" s="7" t="s">
        <v>3053</v>
      </c>
      <c r="BA1677" t="s">
        <v>3290</v>
      </c>
    </row>
    <row r="1678" spans="1:53" hidden="1" outlineLevel="1">
      <c r="A1678" t="s">
        <v>1991</v>
      </c>
      <c r="B1678" t="s">
        <v>1891</v>
      </c>
      <c r="C1678" s="1">
        <f t="shared" si="936"/>
        <v>429</v>
      </c>
      <c r="D1678" s="7">
        <f>IF(P1678&gt;0,RANK(P1678,(P1678:R1678,S1678:AG1678)),0)</f>
        <v>0</v>
      </c>
      <c r="E1678" s="7">
        <f>IF(Q1678&gt;0,RANK(Q1678,(P1678:R1678,S1678:AG1678)),0)</f>
        <v>2</v>
      </c>
      <c r="F1678" s="7">
        <f>IF(R1678&gt;0,RANK(R1678,(P1678:R1678,S1678:AG1678)),0)</f>
        <v>4</v>
      </c>
      <c r="G1678" s="7">
        <f>IF(S1678&gt;0,RANK(S1678,(P1678:R1678,S1678:AG1678)),0)</f>
        <v>3</v>
      </c>
      <c r="H1678" s="48">
        <f t="shared" si="937"/>
        <v>80</v>
      </c>
      <c r="I1678" s="163">
        <f t="shared" si="920"/>
        <v>0.18648018648018649</v>
      </c>
      <c r="J1678" s="2"/>
      <c r="K1678" s="2">
        <f t="shared" si="938"/>
        <v>0</v>
      </c>
      <c r="L1678" s="2">
        <f t="shared" si="939"/>
        <v>0.21911421911421911</v>
      </c>
      <c r="M1678" s="2">
        <f t="shared" si="940"/>
        <v>0.17482517482517482</v>
      </c>
      <c r="N1678" s="2">
        <f t="shared" si="918"/>
        <v>0.17948717948717949</v>
      </c>
      <c r="O1678" s="2">
        <f t="shared" si="919"/>
        <v>0.42657342657342656</v>
      </c>
      <c r="P1678" s="1">
        <v>0</v>
      </c>
      <c r="Q1678" s="1">
        <v>94</v>
      </c>
      <c r="R1678" s="1">
        <v>75</v>
      </c>
      <c r="S1678" s="1">
        <v>77</v>
      </c>
      <c r="T1678" s="1">
        <v>174</v>
      </c>
      <c r="U1678" s="1">
        <v>7</v>
      </c>
      <c r="V1678" s="1">
        <v>2</v>
      </c>
      <c r="AI1678" s="7">
        <f t="shared" si="941"/>
        <v>1</v>
      </c>
      <c r="AJ1678" s="7">
        <f t="shared" si="942"/>
        <v>5</v>
      </c>
      <c r="AK1678" s="7">
        <f t="shared" si="943"/>
        <v>6</v>
      </c>
      <c r="AL1678" s="7">
        <f t="shared" si="944"/>
        <v>0</v>
      </c>
      <c r="AM1678" s="2">
        <f t="shared" si="945"/>
        <v>0.40559440559440557</v>
      </c>
      <c r="AN1678" s="2">
        <f t="shared" si="946"/>
        <v>1.6317016317016316E-2</v>
      </c>
      <c r="AO1678" s="2">
        <f t="shared" si="947"/>
        <v>4.662004662004662E-3</v>
      </c>
      <c r="AP1678" s="2">
        <f t="shared" si="948"/>
        <v>0</v>
      </c>
      <c r="AR1678" t="str">
        <f t="shared" si="950"/>
        <v>Cimarron</v>
      </c>
      <c r="AS1678" t="s">
        <v>1891</v>
      </c>
      <c r="AT1678">
        <v>3</v>
      </c>
      <c r="AV1678" s="91">
        <v>40</v>
      </c>
      <c r="AW1678" s="93">
        <v>25</v>
      </c>
      <c r="AX1678" s="99">
        <f t="shared" si="949"/>
        <v>40025</v>
      </c>
      <c r="AZ1678" s="7" t="s">
        <v>3053</v>
      </c>
      <c r="BA1678" t="s">
        <v>3290</v>
      </c>
    </row>
    <row r="1679" spans="1:53" hidden="1" outlineLevel="1">
      <c r="A1679" t="s">
        <v>2166</v>
      </c>
      <c r="B1679" t="s">
        <v>1891</v>
      </c>
      <c r="C1679" s="1">
        <f t="shared" si="936"/>
        <v>21647</v>
      </c>
      <c r="D1679" s="7">
        <f>IF(P1679&gt;0,RANK(P1679,(P1679:R1679,S1679:AG1679)),0)</f>
        <v>6</v>
      </c>
      <c r="E1679" s="7">
        <f>IF(Q1679&gt;0,RANK(Q1679,(P1679:R1679,S1679:AG1679)),0)</f>
        <v>3</v>
      </c>
      <c r="F1679" s="7">
        <f>IF(R1679&gt;0,RANK(R1679,(P1679:R1679,S1679:AG1679)),0)</f>
        <v>2</v>
      </c>
      <c r="G1679" s="7">
        <f>IF(S1679&gt;0,RANK(S1679,(P1679:R1679,S1679:AG1679)),0)</f>
        <v>4</v>
      </c>
      <c r="H1679" s="48">
        <f t="shared" si="937"/>
        <v>601</v>
      </c>
      <c r="I1679" s="163">
        <f t="shared" si="920"/>
        <v>2.7763662401256526E-2</v>
      </c>
      <c r="J1679" s="2"/>
      <c r="K1679" s="2">
        <f t="shared" si="938"/>
        <v>3.4646833279438258E-3</v>
      </c>
      <c r="L1679" s="2">
        <f t="shared" si="939"/>
        <v>0.23804684251859379</v>
      </c>
      <c r="M1679" s="2">
        <f t="shared" si="940"/>
        <v>0.30322908486164363</v>
      </c>
      <c r="N1679" s="2">
        <f t="shared" si="918"/>
        <v>0.11793782048320783</v>
      </c>
      <c r="O1679" s="2">
        <f t="shared" si="919"/>
        <v>0.33732156880861097</v>
      </c>
      <c r="P1679" s="1">
        <v>75</v>
      </c>
      <c r="Q1679" s="1">
        <v>5153</v>
      </c>
      <c r="R1679" s="1">
        <v>6564</v>
      </c>
      <c r="S1679" s="1">
        <v>2553</v>
      </c>
      <c r="T1679" s="1">
        <v>7165</v>
      </c>
      <c r="U1679" s="1">
        <v>76</v>
      </c>
      <c r="V1679" s="1">
        <v>61</v>
      </c>
      <c r="AI1679" s="7">
        <f t="shared" si="941"/>
        <v>1</v>
      </c>
      <c r="AJ1679" s="7">
        <f t="shared" si="942"/>
        <v>5</v>
      </c>
      <c r="AK1679" s="7">
        <f t="shared" si="943"/>
        <v>7</v>
      </c>
      <c r="AL1679" s="7">
        <f t="shared" si="944"/>
        <v>0</v>
      </c>
      <c r="AM1679" s="2">
        <f t="shared" si="945"/>
        <v>0.33099274726290018</v>
      </c>
      <c r="AN1679" s="2">
        <f t="shared" si="946"/>
        <v>3.5108791056497435E-3</v>
      </c>
      <c r="AO1679" s="2">
        <f t="shared" si="947"/>
        <v>2.8179424400609785E-3</v>
      </c>
      <c r="AP1679" s="2">
        <f t="shared" si="948"/>
        <v>0</v>
      </c>
      <c r="AR1679" t="str">
        <f t="shared" si="950"/>
        <v>Cleveland</v>
      </c>
      <c r="AS1679" t="s">
        <v>1891</v>
      </c>
      <c r="AT1679">
        <v>4</v>
      </c>
      <c r="AV1679" s="91">
        <v>40</v>
      </c>
      <c r="AW1679" s="93">
        <v>27</v>
      </c>
      <c r="AX1679" s="99">
        <f t="shared" si="949"/>
        <v>40027</v>
      </c>
      <c r="AZ1679" s="7" t="s">
        <v>3053</v>
      </c>
      <c r="BA1679" t="s">
        <v>3290</v>
      </c>
    </row>
    <row r="1680" spans="1:53" hidden="1" outlineLevel="1">
      <c r="A1680" t="s">
        <v>3252</v>
      </c>
      <c r="B1680" t="s">
        <v>1891</v>
      </c>
      <c r="C1680" s="1">
        <f t="shared" si="936"/>
        <v>176</v>
      </c>
      <c r="D1680" s="7">
        <f>IF(P1680&gt;0,RANK(P1680,(P1680:R1680,S1680:AG1680)),0)</f>
        <v>5</v>
      </c>
      <c r="E1680" s="7">
        <f>IF(Q1680&gt;0,RANK(Q1680,(P1680:R1680,S1680:AG1680)),0)</f>
        <v>2</v>
      </c>
      <c r="F1680" s="7">
        <f>IF(R1680&gt;0,RANK(R1680,(P1680:R1680,S1680:AG1680)),0)</f>
        <v>3</v>
      </c>
      <c r="G1680" s="7">
        <f>IF(S1680&gt;0,RANK(S1680,(P1680:R1680,S1680:AG1680)),0)</f>
        <v>4</v>
      </c>
      <c r="H1680" s="48">
        <f t="shared" si="937"/>
        <v>27</v>
      </c>
      <c r="I1680" s="163">
        <f t="shared" si="920"/>
        <v>0.15340909090909091</v>
      </c>
      <c r="J1680" s="2"/>
      <c r="K1680" s="2">
        <f t="shared" si="938"/>
        <v>5.681818181818182E-3</v>
      </c>
      <c r="L1680" s="2">
        <f t="shared" si="939"/>
        <v>0.25568181818181818</v>
      </c>
      <c r="M1680" s="2">
        <f t="shared" si="940"/>
        <v>0.23863636363636365</v>
      </c>
      <c r="N1680" s="2">
        <f t="shared" ref="N1680:N1743" si="951">IF($C1680=0,"-",S1680/$C1680)</f>
        <v>8.5227272727272721E-2</v>
      </c>
      <c r="O1680" s="2">
        <f t="shared" ref="O1680:O1743" si="952">IF(C1680=0,"-",(1-K1680-L1680-M1680-N1680))</f>
        <v>0.41477272727272718</v>
      </c>
      <c r="P1680" s="1">
        <v>1</v>
      </c>
      <c r="Q1680" s="1">
        <v>45</v>
      </c>
      <c r="R1680" s="1">
        <v>42</v>
      </c>
      <c r="S1680" s="1">
        <v>15</v>
      </c>
      <c r="T1680" s="1">
        <v>72</v>
      </c>
      <c r="U1680" s="1">
        <v>0</v>
      </c>
      <c r="V1680" s="1">
        <v>1</v>
      </c>
      <c r="AI1680" s="7">
        <f t="shared" si="941"/>
        <v>1</v>
      </c>
      <c r="AJ1680" s="7">
        <f t="shared" si="942"/>
        <v>0</v>
      </c>
      <c r="AK1680" s="7">
        <f t="shared" si="943"/>
        <v>5</v>
      </c>
      <c r="AL1680" s="7">
        <f t="shared" si="944"/>
        <v>0</v>
      </c>
      <c r="AM1680" s="2">
        <f t="shared" si="945"/>
        <v>0.40909090909090912</v>
      </c>
      <c r="AN1680" s="2">
        <f t="shared" si="946"/>
        <v>0</v>
      </c>
      <c r="AO1680" s="2">
        <f t="shared" si="947"/>
        <v>5.681818181818182E-3</v>
      </c>
      <c r="AP1680" s="2">
        <f t="shared" si="948"/>
        <v>0</v>
      </c>
      <c r="AR1680" t="str">
        <f t="shared" si="950"/>
        <v>Coal</v>
      </c>
      <c r="AS1680" t="s">
        <v>1891</v>
      </c>
      <c r="AT1680">
        <v>2</v>
      </c>
      <c r="AV1680" s="91">
        <v>40</v>
      </c>
      <c r="AW1680" s="93">
        <v>29</v>
      </c>
      <c r="AX1680" s="99">
        <f t="shared" si="949"/>
        <v>40029</v>
      </c>
      <c r="AZ1680" s="7" t="s">
        <v>3053</v>
      </c>
      <c r="BA1680" t="s">
        <v>3290</v>
      </c>
    </row>
    <row r="1681" spans="1:53" hidden="1" outlineLevel="1">
      <c r="A1681" t="s">
        <v>1504</v>
      </c>
      <c r="B1681" t="s">
        <v>1891</v>
      </c>
      <c r="C1681" s="1">
        <f t="shared" si="936"/>
        <v>4410</v>
      </c>
      <c r="D1681" s="7">
        <f>IF(P1681&gt;0,RANK(P1681,(P1681:R1681,S1681:AG1681)),0)</f>
        <v>7</v>
      </c>
      <c r="E1681" s="7">
        <f>IF(Q1681&gt;0,RANK(Q1681,(P1681:R1681,S1681:AG1681)),0)</f>
        <v>3</v>
      </c>
      <c r="F1681" s="7">
        <f>IF(R1681&gt;0,RANK(R1681,(P1681:R1681,S1681:AG1681)),0)</f>
        <v>2</v>
      </c>
      <c r="G1681" s="7">
        <f>IF(S1681&gt;0,RANK(S1681,(P1681:R1681,S1681:AG1681)),0)</f>
        <v>4</v>
      </c>
      <c r="H1681" s="48">
        <f t="shared" si="937"/>
        <v>224</v>
      </c>
      <c r="I1681" s="163">
        <f t="shared" si="920"/>
        <v>5.0793650793650794E-2</v>
      </c>
      <c r="J1681" s="2"/>
      <c r="K1681" s="2">
        <f t="shared" si="938"/>
        <v>2.4943310657596371E-3</v>
      </c>
      <c r="L1681" s="2">
        <f t="shared" si="939"/>
        <v>0.23333333333333334</v>
      </c>
      <c r="M1681" s="2">
        <f t="shared" si="940"/>
        <v>0.30544217687074832</v>
      </c>
      <c r="N1681" s="2">
        <f t="shared" si="951"/>
        <v>9.1383219954648529E-2</v>
      </c>
      <c r="O1681" s="2">
        <f t="shared" si="952"/>
        <v>0.36734693877551006</v>
      </c>
      <c r="P1681" s="1">
        <v>11</v>
      </c>
      <c r="Q1681" s="1">
        <v>1029</v>
      </c>
      <c r="R1681" s="1">
        <v>1347</v>
      </c>
      <c r="S1681" s="1">
        <v>403</v>
      </c>
      <c r="T1681" s="1">
        <v>1571</v>
      </c>
      <c r="U1681" s="1">
        <v>31</v>
      </c>
      <c r="V1681" s="1">
        <v>18</v>
      </c>
      <c r="AI1681" s="7">
        <f t="shared" si="941"/>
        <v>1</v>
      </c>
      <c r="AJ1681" s="7">
        <f t="shared" si="942"/>
        <v>5</v>
      </c>
      <c r="AK1681" s="7">
        <f t="shared" si="943"/>
        <v>6</v>
      </c>
      <c r="AL1681" s="7">
        <f t="shared" si="944"/>
        <v>0</v>
      </c>
      <c r="AM1681" s="2">
        <f t="shared" si="945"/>
        <v>0.3562358276643991</v>
      </c>
      <c r="AN1681" s="2">
        <f t="shared" si="946"/>
        <v>7.0294784580498867E-3</v>
      </c>
      <c r="AO1681" s="2">
        <f t="shared" si="947"/>
        <v>4.0816326530612249E-3</v>
      </c>
      <c r="AP1681" s="2">
        <f t="shared" si="948"/>
        <v>0</v>
      </c>
      <c r="AR1681" t="str">
        <f t="shared" si="950"/>
        <v>Comanche</v>
      </c>
      <c r="AS1681" t="s">
        <v>1891</v>
      </c>
      <c r="AT1681">
        <v>4</v>
      </c>
      <c r="AV1681" s="91">
        <v>40</v>
      </c>
      <c r="AW1681" s="93">
        <v>31</v>
      </c>
      <c r="AX1681" s="99">
        <f t="shared" si="949"/>
        <v>40031</v>
      </c>
      <c r="AZ1681" s="7" t="s">
        <v>3053</v>
      </c>
      <c r="BA1681" t="s">
        <v>3290</v>
      </c>
    </row>
    <row r="1682" spans="1:53" hidden="1" outlineLevel="1">
      <c r="A1682" t="s">
        <v>2595</v>
      </c>
      <c r="B1682" t="s">
        <v>1891</v>
      </c>
      <c r="C1682" s="1">
        <f t="shared" si="936"/>
        <v>191</v>
      </c>
      <c r="D1682" s="7">
        <f>IF(P1682&gt;0,RANK(P1682,(P1682:R1682,S1682:AG1682)),0)</f>
        <v>0</v>
      </c>
      <c r="E1682" s="7">
        <f>IF(Q1682&gt;0,RANK(Q1682,(P1682:R1682,S1682:AG1682)),0)</f>
        <v>3</v>
      </c>
      <c r="F1682" s="7">
        <f>IF(R1682&gt;0,RANK(R1682,(P1682:R1682,S1682:AG1682)),0)</f>
        <v>2</v>
      </c>
      <c r="G1682" s="7">
        <f>IF(S1682&gt;0,RANK(S1682,(P1682:R1682,S1682:AG1682)),0)</f>
        <v>4</v>
      </c>
      <c r="H1682" s="48">
        <f t="shared" si="937"/>
        <v>35</v>
      </c>
      <c r="I1682" s="163">
        <f t="shared" si="920"/>
        <v>0.18324607329842932</v>
      </c>
      <c r="J1682" s="2"/>
      <c r="K1682" s="2">
        <f t="shared" si="938"/>
        <v>0</v>
      </c>
      <c r="L1682" s="2">
        <f t="shared" si="939"/>
        <v>0.18848167539267016</v>
      </c>
      <c r="M1682" s="2">
        <f t="shared" si="940"/>
        <v>0.24607329842931938</v>
      </c>
      <c r="N1682" s="2">
        <f t="shared" si="951"/>
        <v>0.12041884816753927</v>
      </c>
      <c r="O1682" s="2">
        <f t="shared" si="952"/>
        <v>0.44502617801047123</v>
      </c>
      <c r="P1682" s="1">
        <v>0</v>
      </c>
      <c r="Q1682" s="1">
        <v>36</v>
      </c>
      <c r="R1682" s="1">
        <v>47</v>
      </c>
      <c r="S1682" s="1">
        <v>23</v>
      </c>
      <c r="T1682" s="1">
        <v>82</v>
      </c>
      <c r="U1682" s="1">
        <v>1</v>
      </c>
      <c r="V1682" s="1">
        <v>2</v>
      </c>
      <c r="AI1682" s="7">
        <f t="shared" si="941"/>
        <v>1</v>
      </c>
      <c r="AJ1682" s="7">
        <f t="shared" si="942"/>
        <v>6</v>
      </c>
      <c r="AK1682" s="7">
        <f t="shared" si="943"/>
        <v>5</v>
      </c>
      <c r="AL1682" s="7">
        <f t="shared" si="944"/>
        <v>0</v>
      </c>
      <c r="AM1682" s="2">
        <f t="shared" si="945"/>
        <v>0.4293193717277487</v>
      </c>
      <c r="AN1682" s="2">
        <f t="shared" si="946"/>
        <v>5.235602094240838E-3</v>
      </c>
      <c r="AO1682" s="2">
        <f t="shared" si="947"/>
        <v>1.0471204188481676E-2</v>
      </c>
      <c r="AP1682" s="2">
        <f t="shared" si="948"/>
        <v>0</v>
      </c>
      <c r="AR1682" t="str">
        <f t="shared" si="950"/>
        <v>Cotton</v>
      </c>
      <c r="AS1682" t="s">
        <v>1891</v>
      </c>
      <c r="AT1682">
        <v>4</v>
      </c>
      <c r="AV1682" s="91">
        <v>40</v>
      </c>
      <c r="AW1682" s="93">
        <v>33</v>
      </c>
      <c r="AX1682" s="99">
        <f t="shared" si="949"/>
        <v>40033</v>
      </c>
      <c r="AZ1682" s="7" t="s">
        <v>3053</v>
      </c>
      <c r="BA1682" t="s">
        <v>3290</v>
      </c>
    </row>
    <row r="1683" spans="1:53" hidden="1" outlineLevel="1">
      <c r="A1683" t="s">
        <v>826</v>
      </c>
      <c r="B1683" t="s">
        <v>1891</v>
      </c>
      <c r="C1683" s="1">
        <f t="shared" si="936"/>
        <v>775</v>
      </c>
      <c r="D1683" s="7">
        <f>IF(P1683&gt;0,RANK(P1683,(P1683:R1683,S1683:AG1683)),0)</f>
        <v>6</v>
      </c>
      <c r="E1683" s="7">
        <f>IF(Q1683&gt;0,RANK(Q1683,(P1683:R1683,S1683:AG1683)),0)</f>
        <v>2</v>
      </c>
      <c r="F1683" s="7">
        <f>IF(R1683&gt;0,RANK(R1683,(P1683:R1683,S1683:AG1683)),0)</f>
        <v>3</v>
      </c>
      <c r="G1683" s="7">
        <f>IF(S1683&gt;0,RANK(S1683,(P1683:R1683,S1683:AG1683)),0)</f>
        <v>4</v>
      </c>
      <c r="H1683" s="48">
        <f t="shared" si="937"/>
        <v>32</v>
      </c>
      <c r="I1683" s="163">
        <f t="shared" ref="I1683:I1746" si="953">H1683/C1683</f>
        <v>4.1290322580645161E-2</v>
      </c>
      <c r="J1683" s="2"/>
      <c r="K1683" s="2">
        <f t="shared" si="938"/>
        <v>2.5806451612903226E-3</v>
      </c>
      <c r="L1683" s="2">
        <f t="shared" si="939"/>
        <v>0.31225806451612903</v>
      </c>
      <c r="M1683" s="2">
        <f t="shared" si="940"/>
        <v>0.2270967741935484</v>
      </c>
      <c r="N1683" s="2">
        <f t="shared" si="951"/>
        <v>9.9354838709677415E-2</v>
      </c>
      <c r="O1683" s="2">
        <f t="shared" si="952"/>
        <v>0.35870967741935483</v>
      </c>
      <c r="P1683" s="1">
        <v>2</v>
      </c>
      <c r="Q1683" s="1">
        <v>242</v>
      </c>
      <c r="R1683" s="1">
        <v>176</v>
      </c>
      <c r="S1683" s="1">
        <v>77</v>
      </c>
      <c r="T1683" s="1">
        <v>274</v>
      </c>
      <c r="U1683" s="1">
        <v>3</v>
      </c>
      <c r="V1683" s="1">
        <v>1</v>
      </c>
      <c r="AI1683" s="7">
        <f t="shared" si="941"/>
        <v>1</v>
      </c>
      <c r="AJ1683" s="7">
        <f t="shared" si="942"/>
        <v>5</v>
      </c>
      <c r="AK1683" s="7">
        <f t="shared" si="943"/>
        <v>7</v>
      </c>
      <c r="AL1683" s="7">
        <f t="shared" si="944"/>
        <v>0</v>
      </c>
      <c r="AM1683" s="2">
        <f t="shared" si="945"/>
        <v>0.35354838709677422</v>
      </c>
      <c r="AN1683" s="2">
        <f t="shared" si="946"/>
        <v>3.8709677419354839E-3</v>
      </c>
      <c r="AO1683" s="2">
        <f t="shared" si="947"/>
        <v>1.2903225806451613E-3</v>
      </c>
      <c r="AP1683" s="2">
        <f t="shared" si="948"/>
        <v>0</v>
      </c>
      <c r="AR1683" t="str">
        <f t="shared" si="950"/>
        <v>Craig</v>
      </c>
      <c r="AS1683" t="s">
        <v>1891</v>
      </c>
      <c r="AT1683">
        <v>2</v>
      </c>
      <c r="AV1683" s="91">
        <v>40</v>
      </c>
      <c r="AW1683" s="93">
        <v>35</v>
      </c>
      <c r="AX1683" s="99">
        <f t="shared" si="949"/>
        <v>40035</v>
      </c>
      <c r="AZ1683" s="7" t="s">
        <v>3053</v>
      </c>
      <c r="BA1683" t="s">
        <v>3290</v>
      </c>
    </row>
    <row r="1684" spans="1:53" hidden="1" outlineLevel="1">
      <c r="A1684" t="s">
        <v>2596</v>
      </c>
      <c r="B1684" t="s">
        <v>1891</v>
      </c>
      <c r="C1684" s="1">
        <f t="shared" si="936"/>
        <v>6436</v>
      </c>
      <c r="D1684" s="7">
        <f>IF(P1684&gt;0,RANK(P1684,(P1684:R1684,S1684:AG1684)),0)</f>
        <v>7</v>
      </c>
      <c r="E1684" s="7">
        <f>IF(Q1684&gt;0,RANK(Q1684,(P1684:R1684,S1684:AG1684)),0)</f>
        <v>2</v>
      </c>
      <c r="F1684" s="7">
        <f>IF(R1684&gt;0,RANK(R1684,(P1684:R1684,S1684:AG1684)),0)</f>
        <v>3</v>
      </c>
      <c r="G1684" s="7">
        <f>IF(S1684&gt;0,RANK(S1684,(P1684:R1684,S1684:AG1684)),0)</f>
        <v>4</v>
      </c>
      <c r="H1684" s="48">
        <f t="shared" si="937"/>
        <v>239</v>
      </c>
      <c r="I1684" s="163">
        <f t="shared" si="953"/>
        <v>3.7134866376631451E-2</v>
      </c>
      <c r="J1684" s="2"/>
      <c r="K1684" s="2">
        <f t="shared" si="938"/>
        <v>1.8645121193287756E-3</v>
      </c>
      <c r="L1684" s="2">
        <f t="shared" si="939"/>
        <v>0.33064014916096957</v>
      </c>
      <c r="M1684" s="2">
        <f t="shared" si="940"/>
        <v>0.21628340584213798</v>
      </c>
      <c r="N1684" s="2">
        <f t="shared" si="951"/>
        <v>7.64449968924798E-2</v>
      </c>
      <c r="O1684" s="2">
        <f t="shared" si="952"/>
        <v>0.37476693598508376</v>
      </c>
      <c r="P1684" s="1">
        <v>12</v>
      </c>
      <c r="Q1684" s="1">
        <v>2128</v>
      </c>
      <c r="R1684" s="1">
        <v>1392</v>
      </c>
      <c r="S1684" s="1">
        <v>492</v>
      </c>
      <c r="T1684" s="1">
        <v>2367</v>
      </c>
      <c r="U1684" s="1">
        <v>24</v>
      </c>
      <c r="V1684" s="1">
        <v>21</v>
      </c>
      <c r="AI1684" s="7">
        <f t="shared" si="941"/>
        <v>1</v>
      </c>
      <c r="AJ1684" s="7">
        <f t="shared" si="942"/>
        <v>5</v>
      </c>
      <c r="AK1684" s="7">
        <f t="shared" si="943"/>
        <v>6</v>
      </c>
      <c r="AL1684" s="7">
        <f t="shared" si="944"/>
        <v>0</v>
      </c>
      <c r="AM1684" s="2">
        <f t="shared" si="945"/>
        <v>0.367775015537601</v>
      </c>
      <c r="AN1684" s="2">
        <f t="shared" si="946"/>
        <v>3.7290242386575512E-3</v>
      </c>
      <c r="AO1684" s="2">
        <f t="shared" si="947"/>
        <v>3.2628962088253576E-3</v>
      </c>
      <c r="AP1684" s="2">
        <f t="shared" si="948"/>
        <v>0</v>
      </c>
      <c r="AR1684" t="str">
        <f t="shared" si="950"/>
        <v>Creek</v>
      </c>
      <c r="AS1684" t="s">
        <v>1891</v>
      </c>
      <c r="AV1684" s="91">
        <v>40</v>
      </c>
      <c r="AW1684" s="93">
        <v>37</v>
      </c>
      <c r="AX1684" s="99">
        <f t="shared" si="949"/>
        <v>40037</v>
      </c>
      <c r="AZ1684" s="7" t="s">
        <v>3053</v>
      </c>
      <c r="BA1684" t="s">
        <v>3290</v>
      </c>
    </row>
    <row r="1685" spans="1:53" hidden="1" outlineLevel="1">
      <c r="A1685" t="s">
        <v>1267</v>
      </c>
      <c r="B1685" t="s">
        <v>1891</v>
      </c>
      <c r="C1685" s="1">
        <f t="shared" si="936"/>
        <v>1868</v>
      </c>
      <c r="D1685" s="7">
        <f>IF(P1685&gt;0,RANK(P1685,(P1685:R1685,S1685:AG1685)),0)</f>
        <v>7</v>
      </c>
      <c r="E1685" s="7">
        <f>IF(Q1685&gt;0,RANK(Q1685,(P1685:R1685,S1685:AG1685)),0)</f>
        <v>3</v>
      </c>
      <c r="F1685" s="7">
        <f>IF(R1685&gt;0,RANK(R1685,(P1685:R1685,S1685:AG1685)),0)</f>
        <v>2</v>
      </c>
      <c r="G1685" s="7">
        <f>IF(S1685&gt;0,RANK(S1685,(P1685:R1685,S1685:AG1685)),0)</f>
        <v>4</v>
      </c>
      <c r="H1685" s="48">
        <f t="shared" si="937"/>
        <v>281</v>
      </c>
      <c r="I1685" s="163">
        <f t="shared" si="953"/>
        <v>0.15042826552462527</v>
      </c>
      <c r="J1685" s="2"/>
      <c r="K1685" s="2">
        <f t="shared" si="938"/>
        <v>2.6766595289079227E-3</v>
      </c>
      <c r="L1685" s="2">
        <f t="shared" si="939"/>
        <v>0.24357601713062099</v>
      </c>
      <c r="M1685" s="2">
        <f t="shared" si="940"/>
        <v>0.24571734475374732</v>
      </c>
      <c r="N1685" s="2">
        <f t="shared" si="951"/>
        <v>9.7430406852248394E-2</v>
      </c>
      <c r="O1685" s="2">
        <f t="shared" si="952"/>
        <v>0.41059957173447531</v>
      </c>
      <c r="P1685" s="1">
        <v>5</v>
      </c>
      <c r="Q1685" s="1">
        <v>455</v>
      </c>
      <c r="R1685" s="1">
        <v>459</v>
      </c>
      <c r="S1685" s="1">
        <v>182</v>
      </c>
      <c r="T1685" s="1">
        <v>740</v>
      </c>
      <c r="U1685" s="1">
        <v>16</v>
      </c>
      <c r="V1685" s="1">
        <v>11</v>
      </c>
      <c r="AI1685" s="7">
        <f t="shared" si="941"/>
        <v>1</v>
      </c>
      <c r="AJ1685" s="7">
        <f t="shared" si="942"/>
        <v>5</v>
      </c>
      <c r="AK1685" s="7">
        <f t="shared" si="943"/>
        <v>6</v>
      </c>
      <c r="AL1685" s="7">
        <f t="shared" si="944"/>
        <v>0</v>
      </c>
      <c r="AM1685" s="2">
        <f t="shared" si="945"/>
        <v>0.39614561027837258</v>
      </c>
      <c r="AN1685" s="2">
        <f t="shared" si="946"/>
        <v>8.5653104925053538E-3</v>
      </c>
      <c r="AO1685" s="2">
        <f t="shared" si="947"/>
        <v>5.8886509635974306E-3</v>
      </c>
      <c r="AP1685" s="2">
        <f t="shared" si="948"/>
        <v>0</v>
      </c>
      <c r="AR1685" t="str">
        <f t="shared" si="950"/>
        <v>Custer</v>
      </c>
      <c r="AS1685" t="s">
        <v>1891</v>
      </c>
      <c r="AT1685">
        <v>3</v>
      </c>
      <c r="AV1685" s="91">
        <v>40</v>
      </c>
      <c r="AW1685" s="93">
        <v>39</v>
      </c>
      <c r="AX1685" s="99">
        <f t="shared" si="949"/>
        <v>40039</v>
      </c>
      <c r="AZ1685" s="7" t="s">
        <v>3053</v>
      </c>
      <c r="BA1685" t="s">
        <v>3290</v>
      </c>
    </row>
    <row r="1686" spans="1:53" hidden="1" outlineLevel="1">
      <c r="A1686" t="s">
        <v>1745</v>
      </c>
      <c r="B1686" t="s">
        <v>1891</v>
      </c>
      <c r="C1686" s="1">
        <f t="shared" si="936"/>
        <v>3005</v>
      </c>
      <c r="D1686" s="7">
        <f>IF(P1686&gt;0,RANK(P1686,(P1686:R1686,S1686:AG1686)),0)</f>
        <v>5</v>
      </c>
      <c r="E1686" s="7">
        <f>IF(Q1686&gt;0,RANK(Q1686,(P1686:R1686,S1686:AG1686)),0)</f>
        <v>2</v>
      </c>
      <c r="F1686" s="7">
        <f>IF(R1686&gt;0,RANK(R1686,(P1686:R1686,S1686:AG1686)),0)</f>
        <v>3</v>
      </c>
      <c r="G1686" s="7">
        <f>IF(S1686&gt;0,RANK(S1686,(P1686:R1686,S1686:AG1686)),0)</f>
        <v>4</v>
      </c>
      <c r="H1686" s="48">
        <f t="shared" si="937"/>
        <v>59</v>
      </c>
      <c r="I1686" s="163">
        <f t="shared" si="953"/>
        <v>1.9633943427620631E-2</v>
      </c>
      <c r="J1686" s="2"/>
      <c r="K1686" s="2">
        <f t="shared" si="938"/>
        <v>4.6589018302828616E-3</v>
      </c>
      <c r="L1686" s="2">
        <f t="shared" si="939"/>
        <v>0.30848585690515806</v>
      </c>
      <c r="M1686" s="2">
        <f t="shared" si="940"/>
        <v>0.28286189683860236</v>
      </c>
      <c r="N1686" s="2">
        <f t="shared" si="951"/>
        <v>6.8885191347753741E-2</v>
      </c>
      <c r="O1686" s="2">
        <f t="shared" si="952"/>
        <v>0.33510815307820302</v>
      </c>
      <c r="P1686" s="1">
        <v>14</v>
      </c>
      <c r="Q1686" s="1">
        <v>927</v>
      </c>
      <c r="R1686" s="1">
        <v>850</v>
      </c>
      <c r="S1686" s="1">
        <v>207</v>
      </c>
      <c r="T1686" s="1">
        <v>986</v>
      </c>
      <c r="U1686" s="1">
        <v>14</v>
      </c>
      <c r="V1686" s="1">
        <v>7</v>
      </c>
      <c r="AI1686" s="7">
        <f t="shared" si="941"/>
        <v>1</v>
      </c>
      <c r="AJ1686" s="7">
        <f t="shared" si="942"/>
        <v>5</v>
      </c>
      <c r="AK1686" s="7">
        <f t="shared" si="943"/>
        <v>7</v>
      </c>
      <c r="AL1686" s="7">
        <f t="shared" si="944"/>
        <v>0</v>
      </c>
      <c r="AM1686" s="2">
        <f t="shared" si="945"/>
        <v>0.32811980033277871</v>
      </c>
      <c r="AN1686" s="2">
        <f t="shared" si="946"/>
        <v>4.6589018302828616E-3</v>
      </c>
      <c r="AO1686" s="2">
        <f t="shared" si="947"/>
        <v>2.3294509151414308E-3</v>
      </c>
      <c r="AP1686" s="2">
        <f t="shared" si="948"/>
        <v>0</v>
      </c>
      <c r="AR1686" t="str">
        <f t="shared" si="950"/>
        <v>Delaware</v>
      </c>
      <c r="AS1686" t="s">
        <v>1891</v>
      </c>
      <c r="AT1686">
        <v>2</v>
      </c>
      <c r="AV1686" s="91">
        <v>40</v>
      </c>
      <c r="AW1686" s="93">
        <v>41</v>
      </c>
      <c r="AX1686" s="99">
        <f t="shared" si="949"/>
        <v>40041</v>
      </c>
      <c r="AZ1686" s="7" t="s">
        <v>3053</v>
      </c>
      <c r="BA1686" t="s">
        <v>3290</v>
      </c>
    </row>
    <row r="1687" spans="1:53" hidden="1" outlineLevel="1">
      <c r="A1687" t="s">
        <v>638</v>
      </c>
      <c r="B1687" t="s">
        <v>1891</v>
      </c>
      <c r="C1687" s="1">
        <f t="shared" si="936"/>
        <v>455</v>
      </c>
      <c r="D1687" s="7">
        <f>IF(P1687&gt;0,RANK(P1687,(P1687:R1687,S1687:AG1687)),0)</f>
        <v>0</v>
      </c>
      <c r="E1687" s="7">
        <f>IF(Q1687&gt;0,RANK(Q1687,(P1687:R1687,S1687:AG1687)),0)</f>
        <v>2</v>
      </c>
      <c r="F1687" s="7">
        <f>IF(R1687&gt;0,RANK(R1687,(P1687:R1687,S1687:AG1687)),0)</f>
        <v>3</v>
      </c>
      <c r="G1687" s="7">
        <f>IF(S1687&gt;0,RANK(S1687,(P1687:R1687,S1687:AG1687)),0)</f>
        <v>4</v>
      </c>
      <c r="H1687" s="48">
        <f t="shared" si="937"/>
        <v>22</v>
      </c>
      <c r="I1687" s="163">
        <f t="shared" si="953"/>
        <v>4.8351648351648353E-2</v>
      </c>
      <c r="J1687" s="2"/>
      <c r="K1687" s="2">
        <f t="shared" si="938"/>
        <v>0</v>
      </c>
      <c r="L1687" s="2">
        <f t="shared" si="939"/>
        <v>0.32967032967032966</v>
      </c>
      <c r="M1687" s="2">
        <f t="shared" si="940"/>
        <v>0.23516483516483516</v>
      </c>
      <c r="N1687" s="2">
        <f t="shared" si="951"/>
        <v>4.1758241758241756E-2</v>
      </c>
      <c r="O1687" s="2">
        <f t="shared" si="952"/>
        <v>0.39340659340659345</v>
      </c>
      <c r="P1687" s="1">
        <v>0</v>
      </c>
      <c r="Q1687" s="1">
        <v>150</v>
      </c>
      <c r="R1687" s="1">
        <v>107</v>
      </c>
      <c r="S1687" s="1">
        <v>19</v>
      </c>
      <c r="T1687" s="1">
        <v>172</v>
      </c>
      <c r="U1687" s="1">
        <v>2</v>
      </c>
      <c r="V1687" s="1">
        <v>5</v>
      </c>
      <c r="AI1687" s="7">
        <f t="shared" si="941"/>
        <v>1</v>
      </c>
      <c r="AJ1687" s="7">
        <f t="shared" si="942"/>
        <v>6</v>
      </c>
      <c r="AK1687" s="7">
        <f t="shared" si="943"/>
        <v>5</v>
      </c>
      <c r="AL1687" s="7">
        <f t="shared" si="944"/>
        <v>0</v>
      </c>
      <c r="AM1687" s="2">
        <f t="shared" si="945"/>
        <v>0.37802197802197801</v>
      </c>
      <c r="AN1687" s="2">
        <f t="shared" si="946"/>
        <v>4.3956043956043956E-3</v>
      </c>
      <c r="AO1687" s="2">
        <f t="shared" si="947"/>
        <v>1.098901098901099E-2</v>
      </c>
      <c r="AP1687" s="2">
        <f t="shared" si="948"/>
        <v>0</v>
      </c>
      <c r="AR1687" t="str">
        <f t="shared" si="950"/>
        <v>Dewey</v>
      </c>
      <c r="AS1687" t="s">
        <v>1891</v>
      </c>
      <c r="AT1687">
        <v>3</v>
      </c>
      <c r="AV1687" s="91">
        <v>40</v>
      </c>
      <c r="AW1687" s="93">
        <v>43</v>
      </c>
      <c r="AX1687" s="99">
        <f t="shared" si="949"/>
        <v>40043</v>
      </c>
      <c r="AZ1687" s="7" t="s">
        <v>3053</v>
      </c>
      <c r="BA1687" t="s">
        <v>3290</v>
      </c>
    </row>
    <row r="1688" spans="1:53" hidden="1" outlineLevel="1">
      <c r="A1688" t="s">
        <v>2160</v>
      </c>
      <c r="B1688" t="s">
        <v>1891</v>
      </c>
      <c r="C1688" s="1">
        <f t="shared" si="936"/>
        <v>595</v>
      </c>
      <c r="D1688" s="7">
        <f>IF(P1688&gt;0,RANK(P1688,(P1688:R1688,S1688:AG1688)),0)</f>
        <v>6</v>
      </c>
      <c r="E1688" s="7">
        <f>IF(Q1688&gt;0,RANK(Q1688,(P1688:R1688,S1688:AG1688)),0)</f>
        <v>1</v>
      </c>
      <c r="F1688" s="7">
        <f>IF(R1688&gt;0,RANK(R1688,(P1688:R1688,S1688:AG1688)),0)</f>
        <v>3</v>
      </c>
      <c r="G1688" s="7">
        <f>IF(S1688&gt;0,RANK(S1688,(P1688:R1688,S1688:AG1688)),0)</f>
        <v>4</v>
      </c>
      <c r="H1688" s="48">
        <f t="shared" si="937"/>
        <v>11</v>
      </c>
      <c r="I1688" s="163">
        <f t="shared" si="953"/>
        <v>1.8487394957983194E-2</v>
      </c>
      <c r="J1688" s="2"/>
      <c r="K1688" s="2">
        <f t="shared" si="938"/>
        <v>6.7226890756302525E-3</v>
      </c>
      <c r="L1688" s="2">
        <f t="shared" si="939"/>
        <v>0.35126050420168065</v>
      </c>
      <c r="M1688" s="2">
        <f t="shared" si="940"/>
        <v>0.21008403361344538</v>
      </c>
      <c r="N1688" s="2">
        <f t="shared" si="951"/>
        <v>8.4033613445378158E-2</v>
      </c>
      <c r="O1688" s="2">
        <f t="shared" si="952"/>
        <v>0.34789915966386553</v>
      </c>
      <c r="P1688" s="1">
        <v>4</v>
      </c>
      <c r="Q1688" s="1">
        <v>209</v>
      </c>
      <c r="R1688" s="1">
        <v>125</v>
      </c>
      <c r="S1688" s="1">
        <v>50</v>
      </c>
      <c r="T1688" s="1">
        <v>198</v>
      </c>
      <c r="U1688" s="1">
        <v>3</v>
      </c>
      <c r="V1688" s="1">
        <v>6</v>
      </c>
      <c r="AI1688" s="7">
        <f t="shared" si="941"/>
        <v>2</v>
      </c>
      <c r="AJ1688" s="7">
        <f t="shared" si="942"/>
        <v>7</v>
      </c>
      <c r="AK1688" s="7">
        <f t="shared" si="943"/>
        <v>5</v>
      </c>
      <c r="AL1688" s="7">
        <f t="shared" si="944"/>
        <v>0</v>
      </c>
      <c r="AM1688" s="2">
        <f t="shared" si="945"/>
        <v>0.33277310924369746</v>
      </c>
      <c r="AN1688" s="2">
        <f t="shared" si="946"/>
        <v>5.0420168067226894E-3</v>
      </c>
      <c r="AO1688" s="2">
        <f t="shared" si="947"/>
        <v>1.0084033613445379E-2</v>
      </c>
      <c r="AP1688" s="2">
        <f t="shared" si="948"/>
        <v>0</v>
      </c>
      <c r="AR1688" t="str">
        <f t="shared" si="950"/>
        <v>Ellis</v>
      </c>
      <c r="AS1688" t="s">
        <v>1891</v>
      </c>
      <c r="AT1688">
        <v>3</v>
      </c>
      <c r="AV1688" s="91">
        <v>40</v>
      </c>
      <c r="AW1688" s="93">
        <v>45</v>
      </c>
      <c r="AX1688" s="99">
        <f t="shared" si="949"/>
        <v>40045</v>
      </c>
      <c r="AZ1688" s="7" t="s">
        <v>3053</v>
      </c>
      <c r="BA1688" t="s">
        <v>3290</v>
      </c>
    </row>
    <row r="1689" spans="1:53" hidden="1" outlineLevel="1">
      <c r="A1689" t="s">
        <v>2136</v>
      </c>
      <c r="B1689" t="s">
        <v>1891</v>
      </c>
      <c r="C1689" s="1">
        <f t="shared" si="936"/>
        <v>6277</v>
      </c>
      <c r="D1689" s="7">
        <f>IF(P1689&gt;0,RANK(P1689,(P1689:R1689,S1689:AG1689)),0)</f>
        <v>6</v>
      </c>
      <c r="E1689" s="7">
        <f>IF(Q1689&gt;0,RANK(Q1689,(P1689:R1689,S1689:AG1689)),0)</f>
        <v>1</v>
      </c>
      <c r="F1689" s="7">
        <f>IF(R1689&gt;0,RANK(R1689,(P1689:R1689,S1689:AG1689)),0)</f>
        <v>3</v>
      </c>
      <c r="G1689" s="7">
        <f>IF(S1689&gt;0,RANK(S1689,(P1689:R1689,S1689:AG1689)),0)</f>
        <v>4</v>
      </c>
      <c r="H1689" s="48">
        <f t="shared" si="937"/>
        <v>90</v>
      </c>
      <c r="I1689" s="163">
        <f t="shared" si="953"/>
        <v>1.4338059582603155E-2</v>
      </c>
      <c r="J1689" s="2"/>
      <c r="K1689" s="2">
        <f t="shared" si="938"/>
        <v>3.8234825553608411E-3</v>
      </c>
      <c r="L1689" s="2">
        <f t="shared" si="939"/>
        <v>0.32276565238171101</v>
      </c>
      <c r="M1689" s="2">
        <f t="shared" si="940"/>
        <v>0.27560936753226062</v>
      </c>
      <c r="N1689" s="2">
        <f t="shared" si="951"/>
        <v>8.0452445435717695E-2</v>
      </c>
      <c r="O1689" s="2">
        <f t="shared" si="952"/>
        <v>0.3173490520949499</v>
      </c>
      <c r="P1689" s="1">
        <v>24</v>
      </c>
      <c r="Q1689" s="1">
        <v>2026</v>
      </c>
      <c r="R1689" s="1">
        <v>1730</v>
      </c>
      <c r="S1689" s="1">
        <v>505</v>
      </c>
      <c r="T1689" s="1">
        <v>1936</v>
      </c>
      <c r="U1689" s="1">
        <v>37</v>
      </c>
      <c r="V1689" s="1">
        <v>19</v>
      </c>
      <c r="AI1689" s="7">
        <f t="shared" si="941"/>
        <v>2</v>
      </c>
      <c r="AJ1689" s="7">
        <f t="shared" si="942"/>
        <v>5</v>
      </c>
      <c r="AK1689" s="7">
        <f t="shared" si="943"/>
        <v>7</v>
      </c>
      <c r="AL1689" s="7">
        <f t="shared" si="944"/>
        <v>0</v>
      </c>
      <c r="AM1689" s="2">
        <f t="shared" si="945"/>
        <v>0.30842759279910786</v>
      </c>
      <c r="AN1689" s="2">
        <f t="shared" si="946"/>
        <v>5.8945356061812972E-3</v>
      </c>
      <c r="AO1689" s="2">
        <f t="shared" si="947"/>
        <v>3.0269236896606658E-3</v>
      </c>
      <c r="AP1689" s="2">
        <f t="shared" si="948"/>
        <v>0</v>
      </c>
      <c r="AR1689" t="str">
        <f t="shared" si="950"/>
        <v>Garfield</v>
      </c>
      <c r="AS1689" t="s">
        <v>1891</v>
      </c>
      <c r="AT1689">
        <v>3</v>
      </c>
      <c r="AV1689" s="91">
        <v>40</v>
      </c>
      <c r="AW1689" s="93">
        <v>47</v>
      </c>
      <c r="AX1689" s="99">
        <f t="shared" si="949"/>
        <v>40047</v>
      </c>
      <c r="AZ1689" s="7" t="s">
        <v>3053</v>
      </c>
      <c r="BA1689" t="s">
        <v>3290</v>
      </c>
    </row>
    <row r="1690" spans="1:53" hidden="1" outlineLevel="1">
      <c r="A1690" t="s">
        <v>2673</v>
      </c>
      <c r="B1690" t="s">
        <v>1891</v>
      </c>
      <c r="C1690" s="1">
        <f t="shared" si="936"/>
        <v>1582</v>
      </c>
      <c r="D1690" s="7">
        <f>IF(P1690&gt;0,RANK(P1690,(P1690:R1690,S1690:AG1690)),0)</f>
        <v>7</v>
      </c>
      <c r="E1690" s="7">
        <f>IF(Q1690&gt;0,RANK(Q1690,(P1690:R1690,S1690:AG1690)),0)</f>
        <v>2</v>
      </c>
      <c r="F1690" s="7">
        <f>IF(R1690&gt;0,RANK(R1690,(P1690:R1690,S1690:AG1690)),0)</f>
        <v>3</v>
      </c>
      <c r="G1690" s="7">
        <f>IF(S1690&gt;0,RANK(S1690,(P1690:R1690,S1690:AG1690)),0)</f>
        <v>4</v>
      </c>
      <c r="H1690" s="48">
        <f t="shared" si="937"/>
        <v>112</v>
      </c>
      <c r="I1690" s="163">
        <f t="shared" si="953"/>
        <v>7.0796460176991149E-2</v>
      </c>
      <c r="J1690" s="2"/>
      <c r="K1690" s="2">
        <f t="shared" si="938"/>
        <v>1.8963337547408343E-3</v>
      </c>
      <c r="L1690" s="2">
        <f t="shared" si="939"/>
        <v>0.28761061946902655</v>
      </c>
      <c r="M1690" s="2">
        <f t="shared" si="940"/>
        <v>0.21049304677623262</v>
      </c>
      <c r="N1690" s="2">
        <f t="shared" si="951"/>
        <v>0.12579013906447534</v>
      </c>
      <c r="O1690" s="2">
        <f t="shared" si="952"/>
        <v>0.37420986093552466</v>
      </c>
      <c r="P1690" s="1">
        <v>3</v>
      </c>
      <c r="Q1690" s="1">
        <v>455</v>
      </c>
      <c r="R1690" s="1">
        <v>333</v>
      </c>
      <c r="S1690" s="1">
        <v>199</v>
      </c>
      <c r="T1690" s="1">
        <v>567</v>
      </c>
      <c r="U1690" s="1">
        <v>14</v>
      </c>
      <c r="V1690" s="1">
        <v>11</v>
      </c>
      <c r="AI1690" s="7">
        <f t="shared" si="941"/>
        <v>1</v>
      </c>
      <c r="AJ1690" s="7">
        <f t="shared" si="942"/>
        <v>5</v>
      </c>
      <c r="AK1690" s="7">
        <f t="shared" si="943"/>
        <v>6</v>
      </c>
      <c r="AL1690" s="7">
        <f t="shared" si="944"/>
        <v>0</v>
      </c>
      <c r="AM1690" s="2">
        <f t="shared" si="945"/>
        <v>0.3584070796460177</v>
      </c>
      <c r="AN1690" s="2">
        <f t="shared" si="946"/>
        <v>8.8495575221238937E-3</v>
      </c>
      <c r="AO1690" s="2">
        <f t="shared" si="947"/>
        <v>6.9532237673830596E-3</v>
      </c>
      <c r="AP1690" s="2">
        <f t="shared" si="948"/>
        <v>0</v>
      </c>
      <c r="AR1690" t="str">
        <f t="shared" si="950"/>
        <v>Garvin</v>
      </c>
      <c r="AS1690" t="s">
        <v>1891</v>
      </c>
      <c r="AT1690">
        <v>4</v>
      </c>
      <c r="AV1690" s="91">
        <v>40</v>
      </c>
      <c r="AW1690" s="93">
        <v>49</v>
      </c>
      <c r="AX1690" s="99">
        <f t="shared" si="949"/>
        <v>40049</v>
      </c>
      <c r="AZ1690" s="7" t="s">
        <v>3053</v>
      </c>
      <c r="BA1690" t="s">
        <v>3290</v>
      </c>
    </row>
    <row r="1691" spans="1:53" hidden="1" outlineLevel="1">
      <c r="A1691" t="s">
        <v>507</v>
      </c>
      <c r="B1691" t="s">
        <v>1891</v>
      </c>
      <c r="C1691" s="1">
        <f t="shared" si="936"/>
        <v>3979</v>
      </c>
      <c r="D1691" s="7">
        <f>IF(P1691&gt;0,RANK(P1691,(P1691:R1691,S1691:AG1691)),0)</f>
        <v>7</v>
      </c>
      <c r="E1691" s="7">
        <f>IF(Q1691&gt;0,RANK(Q1691,(P1691:R1691,S1691:AG1691)),0)</f>
        <v>2</v>
      </c>
      <c r="F1691" s="7">
        <f>IF(R1691&gt;0,RANK(R1691,(P1691:R1691,S1691:AG1691)),0)</f>
        <v>3</v>
      </c>
      <c r="G1691" s="7">
        <f>IF(S1691&gt;0,RANK(S1691,(P1691:R1691,S1691:AG1691)),0)</f>
        <v>4</v>
      </c>
      <c r="H1691" s="48">
        <f t="shared" si="937"/>
        <v>423</v>
      </c>
      <c r="I1691" s="163">
        <f t="shared" si="953"/>
        <v>0.10630811761749183</v>
      </c>
      <c r="J1691" s="2"/>
      <c r="K1691" s="2">
        <f t="shared" si="938"/>
        <v>3.0158331239004774E-3</v>
      </c>
      <c r="L1691" s="2">
        <f t="shared" si="939"/>
        <v>0.28047248052274443</v>
      </c>
      <c r="M1691" s="2">
        <f t="shared" si="940"/>
        <v>0.233727067102287</v>
      </c>
      <c r="N1691" s="2">
        <f t="shared" si="951"/>
        <v>8.6956521739130432E-2</v>
      </c>
      <c r="O1691" s="2">
        <f t="shared" si="952"/>
        <v>0.39582809751193765</v>
      </c>
      <c r="P1691" s="1">
        <v>12</v>
      </c>
      <c r="Q1691" s="1">
        <v>1116</v>
      </c>
      <c r="R1691" s="1">
        <v>930</v>
      </c>
      <c r="S1691" s="1">
        <v>346</v>
      </c>
      <c r="T1691" s="1">
        <v>1539</v>
      </c>
      <c r="U1691" s="1">
        <v>21</v>
      </c>
      <c r="V1691" s="1">
        <v>15</v>
      </c>
      <c r="AI1691" s="7">
        <f t="shared" si="941"/>
        <v>1</v>
      </c>
      <c r="AJ1691" s="7">
        <f t="shared" si="942"/>
        <v>5</v>
      </c>
      <c r="AK1691" s="7">
        <f t="shared" si="943"/>
        <v>6</v>
      </c>
      <c r="AL1691" s="7">
        <f t="shared" si="944"/>
        <v>0</v>
      </c>
      <c r="AM1691" s="2">
        <f t="shared" si="945"/>
        <v>0.38678059814023624</v>
      </c>
      <c r="AN1691" s="2">
        <f t="shared" si="946"/>
        <v>5.2777079668258359E-3</v>
      </c>
      <c r="AO1691" s="2">
        <f t="shared" si="947"/>
        <v>3.7697914048755968E-3</v>
      </c>
      <c r="AP1691" s="2">
        <f t="shared" si="948"/>
        <v>0</v>
      </c>
      <c r="AR1691" t="str">
        <f t="shared" si="950"/>
        <v>Grady</v>
      </c>
      <c r="AS1691" t="s">
        <v>1891</v>
      </c>
      <c r="AT1691">
        <v>4</v>
      </c>
      <c r="AV1691" s="91">
        <v>40</v>
      </c>
      <c r="AW1691" s="93">
        <v>51</v>
      </c>
      <c r="AX1691" s="99">
        <f t="shared" si="949"/>
        <v>40051</v>
      </c>
      <c r="AZ1691" s="7" t="s">
        <v>3053</v>
      </c>
      <c r="BA1691" t="s">
        <v>3290</v>
      </c>
    </row>
    <row r="1692" spans="1:53" hidden="1" outlineLevel="1">
      <c r="A1692" t="s">
        <v>2109</v>
      </c>
      <c r="B1692" t="s">
        <v>1891</v>
      </c>
      <c r="C1692" s="1">
        <f t="shared" si="936"/>
        <v>643</v>
      </c>
      <c r="D1692" s="7">
        <f>IF(P1692&gt;0,RANK(P1692,(P1692:R1692,S1692:AG1692)),0)</f>
        <v>7</v>
      </c>
      <c r="E1692" s="7">
        <f>IF(Q1692&gt;0,RANK(Q1692,(P1692:R1692,S1692:AG1692)),0)</f>
        <v>2</v>
      </c>
      <c r="F1692" s="7">
        <f>IF(R1692&gt;0,RANK(R1692,(P1692:R1692,S1692:AG1692)),0)</f>
        <v>3</v>
      </c>
      <c r="G1692" s="7">
        <f>IF(S1692&gt;0,RANK(S1692,(P1692:R1692,S1692:AG1692)),0)</f>
        <v>4</v>
      </c>
      <c r="H1692" s="48">
        <f t="shared" si="937"/>
        <v>20</v>
      </c>
      <c r="I1692" s="163">
        <f t="shared" si="953"/>
        <v>3.110419906687403E-2</v>
      </c>
      <c r="J1692" s="2"/>
      <c r="K1692" s="2">
        <f t="shared" si="938"/>
        <v>3.1104199066874028E-3</v>
      </c>
      <c r="L1692" s="2">
        <f t="shared" si="939"/>
        <v>0.30793157076205285</v>
      </c>
      <c r="M1692" s="2">
        <f t="shared" si="940"/>
        <v>0.23794712286158631</v>
      </c>
      <c r="N1692" s="2">
        <f t="shared" si="951"/>
        <v>8.8646967340590979E-2</v>
      </c>
      <c r="O1692" s="2">
        <f t="shared" si="952"/>
        <v>0.36236391912908245</v>
      </c>
      <c r="P1692" s="1">
        <v>2</v>
      </c>
      <c r="Q1692" s="1">
        <v>198</v>
      </c>
      <c r="R1692" s="1">
        <v>153</v>
      </c>
      <c r="S1692" s="1">
        <v>57</v>
      </c>
      <c r="T1692" s="1">
        <v>218</v>
      </c>
      <c r="U1692" s="1">
        <v>6</v>
      </c>
      <c r="V1692" s="1">
        <v>9</v>
      </c>
      <c r="AI1692" s="7">
        <f t="shared" si="941"/>
        <v>1</v>
      </c>
      <c r="AJ1692" s="7">
        <f t="shared" si="942"/>
        <v>6</v>
      </c>
      <c r="AK1692" s="7">
        <f t="shared" si="943"/>
        <v>5</v>
      </c>
      <c r="AL1692" s="7">
        <f t="shared" si="944"/>
        <v>0</v>
      </c>
      <c r="AM1692" s="2">
        <f t="shared" si="945"/>
        <v>0.33903576982892691</v>
      </c>
      <c r="AN1692" s="2">
        <f t="shared" si="946"/>
        <v>9.3312597200622092E-3</v>
      </c>
      <c r="AO1692" s="2">
        <f t="shared" si="947"/>
        <v>1.3996889580093312E-2</v>
      </c>
      <c r="AP1692" s="2">
        <f t="shared" si="948"/>
        <v>0</v>
      </c>
      <c r="AR1692" t="str">
        <f t="shared" si="950"/>
        <v>Grant</v>
      </c>
      <c r="AS1692" t="s">
        <v>1891</v>
      </c>
      <c r="AT1692">
        <v>3</v>
      </c>
      <c r="AV1692" s="91">
        <v>40</v>
      </c>
      <c r="AW1692" s="93">
        <v>53</v>
      </c>
      <c r="AX1692" s="99">
        <f t="shared" si="949"/>
        <v>40053</v>
      </c>
      <c r="AZ1692" s="7" t="s">
        <v>3053</v>
      </c>
      <c r="BA1692" t="s">
        <v>3290</v>
      </c>
    </row>
    <row r="1693" spans="1:53" hidden="1" outlineLevel="1">
      <c r="A1693" t="s">
        <v>3103</v>
      </c>
      <c r="B1693" t="s">
        <v>1891</v>
      </c>
      <c r="C1693" s="1">
        <f t="shared" si="936"/>
        <v>176</v>
      </c>
      <c r="D1693" s="7">
        <f>IF(P1693&gt;0,RANK(P1693,(P1693:R1693,S1693:AG1693)),0)</f>
        <v>0</v>
      </c>
      <c r="E1693" s="7">
        <f>IF(Q1693&gt;0,RANK(Q1693,(P1693:R1693,S1693:AG1693)),0)</f>
        <v>1</v>
      </c>
      <c r="F1693" s="7">
        <f>IF(R1693&gt;0,RANK(R1693,(P1693:R1693,S1693:AG1693)),0)</f>
        <v>3</v>
      </c>
      <c r="G1693" s="7">
        <f>IF(S1693&gt;0,RANK(S1693,(P1693:R1693,S1693:AG1693)),0)</f>
        <v>4</v>
      </c>
      <c r="H1693" s="48">
        <f t="shared" si="937"/>
        <v>0</v>
      </c>
      <c r="I1693" s="163">
        <f t="shared" si="953"/>
        <v>0</v>
      </c>
      <c r="J1693" s="2"/>
      <c r="K1693" s="2">
        <f t="shared" si="938"/>
        <v>0</v>
      </c>
      <c r="L1693" s="2">
        <f t="shared" si="939"/>
        <v>0.31818181818181818</v>
      </c>
      <c r="M1693" s="2">
        <f t="shared" si="940"/>
        <v>0.26704545454545453</v>
      </c>
      <c r="N1693" s="2">
        <f t="shared" si="951"/>
        <v>9.0909090909090912E-2</v>
      </c>
      <c r="O1693" s="2">
        <f t="shared" si="952"/>
        <v>0.32386363636363646</v>
      </c>
      <c r="P1693" s="1">
        <v>0</v>
      </c>
      <c r="Q1693" s="1">
        <v>56</v>
      </c>
      <c r="R1693" s="1">
        <v>47</v>
      </c>
      <c r="S1693" s="1">
        <v>16</v>
      </c>
      <c r="T1693" s="1">
        <v>56</v>
      </c>
      <c r="U1693" s="1">
        <v>1</v>
      </c>
      <c r="V1693" s="1">
        <v>0</v>
      </c>
      <c r="AI1693" s="7">
        <f t="shared" si="941"/>
        <v>1</v>
      </c>
      <c r="AJ1693" s="7">
        <f t="shared" si="942"/>
        <v>5</v>
      </c>
      <c r="AK1693" s="7">
        <f t="shared" si="943"/>
        <v>0</v>
      </c>
      <c r="AL1693" s="7">
        <f t="shared" si="944"/>
        <v>0</v>
      </c>
      <c r="AM1693" s="2">
        <f t="shared" si="945"/>
        <v>0.31818181818181818</v>
      </c>
      <c r="AN1693" s="2">
        <f t="shared" si="946"/>
        <v>5.681818181818182E-3</v>
      </c>
      <c r="AO1693" s="2">
        <f t="shared" si="947"/>
        <v>0</v>
      </c>
      <c r="AP1693" s="2">
        <f t="shared" si="948"/>
        <v>0</v>
      </c>
      <c r="AR1693" t="str">
        <f t="shared" si="950"/>
        <v>Greer</v>
      </c>
      <c r="AS1693" t="s">
        <v>1891</v>
      </c>
      <c r="AT1693">
        <v>3</v>
      </c>
      <c r="AV1693" s="91">
        <v>40</v>
      </c>
      <c r="AW1693" s="93">
        <v>55</v>
      </c>
      <c r="AX1693" s="99">
        <f t="shared" si="949"/>
        <v>40055</v>
      </c>
      <c r="AZ1693" s="7" t="s">
        <v>3053</v>
      </c>
      <c r="BA1693" t="s">
        <v>3290</v>
      </c>
    </row>
    <row r="1694" spans="1:53" hidden="1" outlineLevel="1">
      <c r="A1694" t="s">
        <v>1886</v>
      </c>
      <c r="B1694" t="s">
        <v>1891</v>
      </c>
      <c r="C1694" s="1">
        <f t="shared" si="936"/>
        <v>65</v>
      </c>
      <c r="D1694" s="7">
        <f>IF(P1694&gt;0,RANK(P1694,(P1694:R1694,S1694:AG1694)),0)</f>
        <v>0</v>
      </c>
      <c r="E1694" s="7">
        <f>IF(Q1694&gt;0,RANK(Q1694,(P1694:R1694,S1694:AG1694)),0)</f>
        <v>3</v>
      </c>
      <c r="F1694" s="7">
        <f>IF(R1694&gt;0,RANK(R1694,(P1694:R1694,S1694:AG1694)),0)</f>
        <v>2</v>
      </c>
      <c r="G1694" s="7">
        <f>IF(S1694&gt;0,RANK(S1694,(P1694:R1694,S1694:AG1694)),0)</f>
        <v>4</v>
      </c>
      <c r="H1694" s="48">
        <f t="shared" si="937"/>
        <v>4</v>
      </c>
      <c r="I1694" s="163">
        <f t="shared" si="953"/>
        <v>6.1538461538461542E-2</v>
      </c>
      <c r="J1694" s="2"/>
      <c r="K1694" s="2">
        <f t="shared" si="938"/>
        <v>0</v>
      </c>
      <c r="L1694" s="2">
        <f t="shared" si="939"/>
        <v>0.2</v>
      </c>
      <c r="M1694" s="2">
        <f t="shared" si="940"/>
        <v>0.33846153846153848</v>
      </c>
      <c r="N1694" s="2">
        <f t="shared" si="951"/>
        <v>6.1538461538461542E-2</v>
      </c>
      <c r="O1694" s="2">
        <f t="shared" si="952"/>
        <v>0.4</v>
      </c>
      <c r="P1694" s="1">
        <v>0</v>
      </c>
      <c r="Q1694" s="1">
        <v>13</v>
      </c>
      <c r="R1694" s="1">
        <v>22</v>
      </c>
      <c r="S1694" s="1">
        <v>4</v>
      </c>
      <c r="T1694" s="1">
        <v>26</v>
      </c>
      <c r="U1694" s="1">
        <v>0</v>
      </c>
      <c r="V1694" s="1">
        <v>0</v>
      </c>
      <c r="AI1694" s="7">
        <f t="shared" si="941"/>
        <v>1</v>
      </c>
      <c r="AJ1694" s="7">
        <f t="shared" si="942"/>
        <v>0</v>
      </c>
      <c r="AK1694" s="7">
        <f t="shared" si="943"/>
        <v>0</v>
      </c>
      <c r="AL1694" s="7">
        <f t="shared" si="944"/>
        <v>0</v>
      </c>
      <c r="AM1694" s="2">
        <f t="shared" si="945"/>
        <v>0.4</v>
      </c>
      <c r="AN1694" s="2">
        <f t="shared" si="946"/>
        <v>0</v>
      </c>
      <c r="AO1694" s="2">
        <f t="shared" si="947"/>
        <v>0</v>
      </c>
      <c r="AP1694" s="2">
        <f t="shared" si="948"/>
        <v>0</v>
      </c>
      <c r="AR1694" t="str">
        <f t="shared" si="950"/>
        <v>Harmon</v>
      </c>
      <c r="AS1694" t="s">
        <v>1891</v>
      </c>
      <c r="AT1694">
        <v>3</v>
      </c>
      <c r="AV1694" s="91">
        <v>40</v>
      </c>
      <c r="AW1694" s="93">
        <v>57</v>
      </c>
      <c r="AX1694" s="99">
        <f t="shared" si="949"/>
        <v>40057</v>
      </c>
      <c r="AZ1694" s="7" t="s">
        <v>3053</v>
      </c>
      <c r="BA1694" t="s">
        <v>3290</v>
      </c>
    </row>
    <row r="1695" spans="1:53" hidden="1" outlineLevel="1">
      <c r="A1695" t="s">
        <v>619</v>
      </c>
      <c r="B1695" t="s">
        <v>1891</v>
      </c>
      <c r="C1695" s="1">
        <f t="shared" si="936"/>
        <v>492</v>
      </c>
      <c r="D1695" s="7">
        <f>IF(P1695&gt;0,RANK(P1695,(P1695:R1695,S1695:AG1695)),0)</f>
        <v>0</v>
      </c>
      <c r="E1695" s="7">
        <f>IF(Q1695&gt;0,RANK(Q1695,(P1695:R1695,S1695:AG1695)),0)</f>
        <v>1</v>
      </c>
      <c r="F1695" s="7">
        <f>IF(R1695&gt;0,RANK(R1695,(P1695:R1695,S1695:AG1695)),0)</f>
        <v>3</v>
      </c>
      <c r="G1695" s="7">
        <f>IF(S1695&gt;0,RANK(S1695,(P1695:R1695,S1695:AG1695)),0)</f>
        <v>4</v>
      </c>
      <c r="H1695" s="48">
        <f t="shared" si="937"/>
        <v>12</v>
      </c>
      <c r="I1695" s="163">
        <f t="shared" si="953"/>
        <v>2.4390243902439025E-2</v>
      </c>
      <c r="J1695" s="2"/>
      <c r="K1695" s="2">
        <f t="shared" si="938"/>
        <v>0</v>
      </c>
      <c r="L1695" s="2">
        <f t="shared" si="939"/>
        <v>0.33333333333333331</v>
      </c>
      <c r="M1695" s="2">
        <f t="shared" si="940"/>
        <v>0.2459349593495935</v>
      </c>
      <c r="N1695" s="2">
        <f t="shared" si="951"/>
        <v>8.5365853658536592E-2</v>
      </c>
      <c r="O1695" s="2">
        <f t="shared" si="952"/>
        <v>0.33536585365853661</v>
      </c>
      <c r="P1695" s="1">
        <v>0</v>
      </c>
      <c r="Q1695" s="1">
        <v>164</v>
      </c>
      <c r="R1695" s="1">
        <v>121</v>
      </c>
      <c r="S1695" s="1">
        <v>42</v>
      </c>
      <c r="T1695" s="1">
        <v>152</v>
      </c>
      <c r="U1695" s="1">
        <v>9</v>
      </c>
      <c r="V1695" s="1">
        <v>4</v>
      </c>
      <c r="AI1695" s="7">
        <f t="shared" si="941"/>
        <v>2</v>
      </c>
      <c r="AJ1695" s="7">
        <f t="shared" si="942"/>
        <v>5</v>
      </c>
      <c r="AK1695" s="7">
        <f t="shared" si="943"/>
        <v>6</v>
      </c>
      <c r="AL1695" s="7">
        <f t="shared" si="944"/>
        <v>0</v>
      </c>
      <c r="AM1695" s="2">
        <f t="shared" si="945"/>
        <v>0.30894308943089432</v>
      </c>
      <c r="AN1695" s="2">
        <f t="shared" si="946"/>
        <v>1.8292682926829267E-2</v>
      </c>
      <c r="AO1695" s="2">
        <f t="shared" si="947"/>
        <v>8.130081300813009E-3</v>
      </c>
      <c r="AP1695" s="2">
        <f t="shared" si="948"/>
        <v>0</v>
      </c>
      <c r="AR1695" t="str">
        <f t="shared" si="950"/>
        <v>Harper</v>
      </c>
      <c r="AS1695" t="s">
        <v>1891</v>
      </c>
      <c r="AT1695">
        <v>3</v>
      </c>
      <c r="AV1695" s="91">
        <v>40</v>
      </c>
      <c r="AW1695" s="93">
        <v>59</v>
      </c>
      <c r="AX1695" s="99">
        <f t="shared" si="949"/>
        <v>40059</v>
      </c>
      <c r="AZ1695" s="7" t="s">
        <v>3053</v>
      </c>
      <c r="BA1695" t="s">
        <v>3290</v>
      </c>
    </row>
    <row r="1696" spans="1:53" hidden="1" outlineLevel="1">
      <c r="A1696" t="s">
        <v>578</v>
      </c>
      <c r="B1696" t="s">
        <v>1891</v>
      </c>
      <c r="C1696" s="1">
        <f t="shared" si="936"/>
        <v>325</v>
      </c>
      <c r="D1696" s="7">
        <f>IF(P1696&gt;0,RANK(P1696,(P1696:R1696,S1696:AG1696)),0)</f>
        <v>5</v>
      </c>
      <c r="E1696" s="7">
        <f>IF(Q1696&gt;0,RANK(Q1696,(P1696:R1696,S1696:AG1696)),0)</f>
        <v>2</v>
      </c>
      <c r="F1696" s="7">
        <f>IF(R1696&gt;0,RANK(R1696,(P1696:R1696,S1696:AG1696)),0)</f>
        <v>3</v>
      </c>
      <c r="G1696" s="7">
        <f>IF(S1696&gt;0,RANK(S1696,(P1696:R1696,S1696:AG1696)),0)</f>
        <v>4</v>
      </c>
      <c r="H1696" s="48">
        <f t="shared" si="937"/>
        <v>39</v>
      </c>
      <c r="I1696" s="163">
        <f t="shared" si="953"/>
        <v>0.12</v>
      </c>
      <c r="J1696" s="2"/>
      <c r="K1696" s="2">
        <f t="shared" si="938"/>
        <v>9.2307692307692316E-3</v>
      </c>
      <c r="L1696" s="2">
        <f t="shared" si="939"/>
        <v>0.29846153846153844</v>
      </c>
      <c r="M1696" s="2">
        <f t="shared" si="940"/>
        <v>0.20923076923076922</v>
      </c>
      <c r="N1696" s="2">
        <f t="shared" si="951"/>
        <v>5.5384615384615386E-2</v>
      </c>
      <c r="O1696" s="2">
        <f t="shared" si="952"/>
        <v>0.4276923076923077</v>
      </c>
      <c r="P1696" s="1">
        <v>3</v>
      </c>
      <c r="Q1696" s="1">
        <v>97</v>
      </c>
      <c r="R1696" s="1">
        <v>68</v>
      </c>
      <c r="S1696" s="1">
        <v>18</v>
      </c>
      <c r="T1696" s="1">
        <v>136</v>
      </c>
      <c r="U1696" s="1">
        <v>2</v>
      </c>
      <c r="V1696" s="1">
        <v>1</v>
      </c>
      <c r="AI1696" s="7">
        <f t="shared" si="941"/>
        <v>1</v>
      </c>
      <c r="AJ1696" s="7">
        <f t="shared" si="942"/>
        <v>6</v>
      </c>
      <c r="AK1696" s="7">
        <f t="shared" si="943"/>
        <v>7</v>
      </c>
      <c r="AL1696" s="7">
        <f t="shared" si="944"/>
        <v>0</v>
      </c>
      <c r="AM1696" s="2">
        <f t="shared" si="945"/>
        <v>0.41846153846153844</v>
      </c>
      <c r="AN1696" s="2">
        <f t="shared" si="946"/>
        <v>6.1538461538461538E-3</v>
      </c>
      <c r="AO1696" s="2">
        <f t="shared" si="947"/>
        <v>3.0769230769230769E-3</v>
      </c>
      <c r="AP1696" s="2">
        <f t="shared" si="948"/>
        <v>0</v>
      </c>
      <c r="AR1696" t="str">
        <f t="shared" si="950"/>
        <v>Haskell</v>
      </c>
      <c r="AS1696" t="s">
        <v>1891</v>
      </c>
      <c r="AT1696">
        <v>2</v>
      </c>
      <c r="AV1696" s="91">
        <v>40</v>
      </c>
      <c r="AW1696" s="93">
        <v>61</v>
      </c>
      <c r="AX1696" s="99">
        <f t="shared" si="949"/>
        <v>40061</v>
      </c>
      <c r="AZ1696" s="7" t="s">
        <v>3053</v>
      </c>
      <c r="BA1696" t="s">
        <v>3290</v>
      </c>
    </row>
    <row r="1697" spans="1:53" hidden="1" outlineLevel="1">
      <c r="A1697" t="s">
        <v>2742</v>
      </c>
      <c r="B1697" t="s">
        <v>1891</v>
      </c>
      <c r="C1697" s="1">
        <f t="shared" si="936"/>
        <v>389</v>
      </c>
      <c r="D1697" s="7">
        <f>IF(P1697&gt;0,RANK(P1697,(P1697:R1697,S1697:AG1697)),0)</f>
        <v>5</v>
      </c>
      <c r="E1697" s="7">
        <f>IF(Q1697&gt;0,RANK(Q1697,(P1697:R1697,S1697:AG1697)),0)</f>
        <v>3</v>
      </c>
      <c r="F1697" s="7">
        <f>IF(R1697&gt;0,RANK(R1697,(P1697:R1697,S1697:AG1697)),0)</f>
        <v>2</v>
      </c>
      <c r="G1697" s="7">
        <f>IF(S1697&gt;0,RANK(S1697,(P1697:R1697,S1697:AG1697)),0)</f>
        <v>4</v>
      </c>
      <c r="H1697" s="48">
        <f t="shared" si="937"/>
        <v>30</v>
      </c>
      <c r="I1697" s="163">
        <f t="shared" si="953"/>
        <v>7.7120822622107968E-2</v>
      </c>
      <c r="J1697" s="2"/>
      <c r="K1697" s="2">
        <f t="shared" si="938"/>
        <v>5.1413881748071976E-3</v>
      </c>
      <c r="L1697" s="2">
        <f t="shared" si="939"/>
        <v>0.25192802056555269</v>
      </c>
      <c r="M1697" s="2">
        <f t="shared" si="940"/>
        <v>0.28277634961439591</v>
      </c>
      <c r="N1697" s="2">
        <f t="shared" si="951"/>
        <v>9.5115681233933158E-2</v>
      </c>
      <c r="O1697" s="2">
        <f t="shared" si="952"/>
        <v>0.36503856041131094</v>
      </c>
      <c r="P1697" s="1">
        <v>2</v>
      </c>
      <c r="Q1697" s="1">
        <v>98</v>
      </c>
      <c r="R1697" s="1">
        <v>110</v>
      </c>
      <c r="S1697" s="1">
        <v>37</v>
      </c>
      <c r="T1697" s="1">
        <v>140</v>
      </c>
      <c r="U1697" s="1">
        <v>1</v>
      </c>
      <c r="V1697" s="1">
        <v>1</v>
      </c>
      <c r="AI1697" s="7">
        <f t="shared" si="941"/>
        <v>1</v>
      </c>
      <c r="AJ1697" s="7">
        <f t="shared" si="942"/>
        <v>6</v>
      </c>
      <c r="AK1697" s="7">
        <f t="shared" si="943"/>
        <v>6</v>
      </c>
      <c r="AL1697" s="7">
        <f t="shared" si="944"/>
        <v>0</v>
      </c>
      <c r="AM1697" s="2">
        <f t="shared" si="945"/>
        <v>0.35989717223650386</v>
      </c>
      <c r="AN1697" s="2">
        <f t="shared" si="946"/>
        <v>2.5706940874035988E-3</v>
      </c>
      <c r="AO1697" s="2">
        <f t="shared" si="947"/>
        <v>2.5706940874035988E-3</v>
      </c>
      <c r="AP1697" s="2">
        <f t="shared" si="948"/>
        <v>0</v>
      </c>
      <c r="AR1697" t="str">
        <f t="shared" si="950"/>
        <v>Hughes</v>
      </c>
      <c r="AS1697" t="s">
        <v>1891</v>
      </c>
      <c r="AT1697">
        <v>2</v>
      </c>
      <c r="AV1697" s="91">
        <v>40</v>
      </c>
      <c r="AW1697" s="93">
        <v>63</v>
      </c>
      <c r="AX1697" s="99">
        <f t="shared" si="949"/>
        <v>40063</v>
      </c>
      <c r="AZ1697" s="7" t="s">
        <v>3053</v>
      </c>
      <c r="BA1697" t="s">
        <v>3290</v>
      </c>
    </row>
    <row r="1698" spans="1:53" hidden="1" outlineLevel="1">
      <c r="A1698" t="s">
        <v>3116</v>
      </c>
      <c r="B1698" t="s">
        <v>1891</v>
      </c>
      <c r="C1698" s="1">
        <f t="shared" ref="C1698:C1729" si="954">SUM(P1698:AG1698)</f>
        <v>1326</v>
      </c>
      <c r="D1698" s="7">
        <f>IF(P1698&gt;0,RANK(P1698,(P1698:R1698,S1698:AG1698)),0)</f>
        <v>7</v>
      </c>
      <c r="E1698" s="7">
        <f>IF(Q1698&gt;0,RANK(Q1698,(P1698:R1698,S1698:AG1698)),0)</f>
        <v>3</v>
      </c>
      <c r="F1698" s="7">
        <f>IF(R1698&gt;0,RANK(R1698,(P1698:R1698,S1698:AG1698)),0)</f>
        <v>2</v>
      </c>
      <c r="G1698" s="7">
        <f>IF(S1698&gt;0,RANK(S1698,(P1698:R1698,S1698:AG1698)),0)</f>
        <v>4</v>
      </c>
      <c r="H1698" s="48">
        <f t="shared" ref="H1698:H1729" si="955">MAX(P1698:Y1698)-LARGE(P1698:Y1698,2)</f>
        <v>24</v>
      </c>
      <c r="I1698" s="163">
        <f t="shared" si="953"/>
        <v>1.8099547511312219E-2</v>
      </c>
      <c r="J1698" s="2"/>
      <c r="K1698" s="2">
        <f t="shared" ref="K1698:K1729" si="956">IF($C1698=0,"-",P1698/$C1698)</f>
        <v>2.2624434389140274E-3</v>
      </c>
      <c r="L1698" s="2">
        <f t="shared" ref="L1698:L1729" si="957">IF($C1698=0,"-",Q1698/$C1698)</f>
        <v>0.23152337858220212</v>
      </c>
      <c r="M1698" s="2">
        <f t="shared" ref="M1698:M1729" si="958">IF($C1698=0,"-",R1698/$C1698)</f>
        <v>0.31674208144796379</v>
      </c>
      <c r="N1698" s="2">
        <f t="shared" si="951"/>
        <v>9.9547511312217188E-2</v>
      </c>
      <c r="O1698" s="2">
        <f t="shared" si="952"/>
        <v>0.34992458521870284</v>
      </c>
      <c r="P1698" s="1">
        <v>3</v>
      </c>
      <c r="Q1698" s="1">
        <v>307</v>
      </c>
      <c r="R1698" s="1">
        <v>420</v>
      </c>
      <c r="S1698" s="1">
        <v>132</v>
      </c>
      <c r="T1698" s="1">
        <v>444</v>
      </c>
      <c r="U1698" s="1">
        <v>14</v>
      </c>
      <c r="V1698" s="1">
        <v>6</v>
      </c>
      <c r="AI1698" s="7">
        <f t="shared" ref="AI1698:AI1729" si="959">IF(T1698&gt;0,RANK(T1698,(P1698:Z1698)),0)</f>
        <v>1</v>
      </c>
      <c r="AJ1698" s="7">
        <f t="shared" ref="AJ1698:AJ1729" si="960">IF(U1698&gt;0,RANK(U1698,(P1698:Z1698)),0)</f>
        <v>5</v>
      </c>
      <c r="AK1698" s="7">
        <f t="shared" ref="AK1698:AK1729" si="961">IF(V1698&gt;0,RANK(V1698,(P1698:Z1698)),0)</f>
        <v>6</v>
      </c>
      <c r="AL1698" s="7">
        <f t="shared" ref="AL1698:AL1729" si="962">IF(W1698&gt;0,RANK(W1698,(P1698:Z1698)),0)</f>
        <v>0</v>
      </c>
      <c r="AM1698" s="2">
        <f t="shared" ref="AM1698:AM1729" si="963">IF($C1698=0,"-",T1698/$C1698)</f>
        <v>0.33484162895927599</v>
      </c>
      <c r="AN1698" s="2">
        <f t="shared" ref="AN1698:AN1729" si="964">IF($C1698=0,"-",U1698/$C1698)</f>
        <v>1.0558069381598794E-2</v>
      </c>
      <c r="AO1698" s="2">
        <f t="shared" ref="AO1698:AO1729" si="965">IF($C1698=0,"-",V1698/$C1698)</f>
        <v>4.5248868778280547E-3</v>
      </c>
      <c r="AP1698" s="2">
        <f t="shared" ref="AP1698:AP1729" si="966">IF($C1698=0,"-",W1698/$C1698)</f>
        <v>0</v>
      </c>
      <c r="AR1698" t="str">
        <f t="shared" si="950"/>
        <v>Jackson</v>
      </c>
      <c r="AS1698" t="s">
        <v>1891</v>
      </c>
      <c r="AT1698">
        <v>3</v>
      </c>
      <c r="AV1698" s="91">
        <v>40</v>
      </c>
      <c r="AW1698" s="93">
        <v>65</v>
      </c>
      <c r="AX1698" s="99">
        <f t="shared" ref="AX1698:AX1729" si="967">AV1698*1000+AW1698</f>
        <v>40065</v>
      </c>
      <c r="AZ1698" s="7" t="s">
        <v>3053</v>
      </c>
      <c r="BA1698" t="s">
        <v>3290</v>
      </c>
    </row>
    <row r="1699" spans="1:53" hidden="1" outlineLevel="1">
      <c r="A1699" t="s">
        <v>2535</v>
      </c>
      <c r="B1699" t="s">
        <v>1891</v>
      </c>
      <c r="C1699" s="1">
        <f t="shared" si="954"/>
        <v>167</v>
      </c>
      <c r="D1699" s="7">
        <f>IF(P1699&gt;0,RANK(P1699,(P1699:R1699,S1699:AG1699)),0)</f>
        <v>0</v>
      </c>
      <c r="E1699" s="7">
        <f>IF(Q1699&gt;0,RANK(Q1699,(P1699:R1699,S1699:AG1699)),0)</f>
        <v>2</v>
      </c>
      <c r="F1699" s="7">
        <f>IF(R1699&gt;0,RANK(R1699,(P1699:R1699,S1699:AG1699)),0)</f>
        <v>3</v>
      </c>
      <c r="G1699" s="7">
        <f>IF(S1699&gt;0,RANK(S1699,(P1699:R1699,S1699:AG1699)),0)</f>
        <v>4</v>
      </c>
      <c r="H1699" s="48">
        <f t="shared" si="955"/>
        <v>2</v>
      </c>
      <c r="I1699" s="163">
        <f t="shared" si="953"/>
        <v>1.1976047904191617E-2</v>
      </c>
      <c r="J1699" s="2"/>
      <c r="K1699" s="2">
        <f t="shared" si="956"/>
        <v>0</v>
      </c>
      <c r="L1699" s="2">
        <f t="shared" si="957"/>
        <v>0.3413173652694611</v>
      </c>
      <c r="M1699" s="2">
        <f t="shared" si="958"/>
        <v>0.16766467065868262</v>
      </c>
      <c r="N1699" s="2">
        <f t="shared" si="951"/>
        <v>0.11377245508982035</v>
      </c>
      <c r="O1699" s="2">
        <f t="shared" si="952"/>
        <v>0.3772455089820359</v>
      </c>
      <c r="P1699" s="1">
        <v>0</v>
      </c>
      <c r="Q1699" s="1">
        <v>57</v>
      </c>
      <c r="R1699" s="1">
        <v>28</v>
      </c>
      <c r="S1699" s="1">
        <v>19</v>
      </c>
      <c r="T1699" s="1">
        <v>59</v>
      </c>
      <c r="U1699" s="1">
        <v>4</v>
      </c>
      <c r="V1699" s="1">
        <v>0</v>
      </c>
      <c r="AI1699" s="7">
        <f t="shared" si="959"/>
        <v>1</v>
      </c>
      <c r="AJ1699" s="7">
        <f t="shared" si="960"/>
        <v>5</v>
      </c>
      <c r="AK1699" s="7">
        <f t="shared" si="961"/>
        <v>0</v>
      </c>
      <c r="AL1699" s="7">
        <f t="shared" si="962"/>
        <v>0</v>
      </c>
      <c r="AM1699" s="2">
        <f t="shared" si="963"/>
        <v>0.3532934131736527</v>
      </c>
      <c r="AN1699" s="2">
        <f t="shared" si="964"/>
        <v>2.3952095808383235E-2</v>
      </c>
      <c r="AO1699" s="2">
        <f t="shared" si="965"/>
        <v>0</v>
      </c>
      <c r="AP1699" s="2">
        <f t="shared" si="966"/>
        <v>0</v>
      </c>
      <c r="AR1699" t="str">
        <f t="shared" si="950"/>
        <v>Jefferson</v>
      </c>
      <c r="AS1699" t="s">
        <v>1891</v>
      </c>
      <c r="AT1699">
        <v>4</v>
      </c>
      <c r="AV1699" s="91">
        <v>40</v>
      </c>
      <c r="AW1699" s="93">
        <v>67</v>
      </c>
      <c r="AX1699" s="99">
        <f t="shared" si="967"/>
        <v>40067</v>
      </c>
      <c r="AZ1699" s="7" t="s">
        <v>3053</v>
      </c>
      <c r="BA1699" t="s">
        <v>3290</v>
      </c>
    </row>
    <row r="1700" spans="1:53" hidden="1" outlineLevel="1">
      <c r="A1700" t="s">
        <v>2703</v>
      </c>
      <c r="B1700" t="s">
        <v>1891</v>
      </c>
      <c r="C1700" s="1">
        <f t="shared" si="954"/>
        <v>422</v>
      </c>
      <c r="D1700" s="7">
        <f>IF(P1700&gt;0,RANK(P1700,(P1700:R1700,S1700:AG1700)),0)</f>
        <v>7</v>
      </c>
      <c r="E1700" s="7">
        <f>IF(Q1700&gt;0,RANK(Q1700,(P1700:R1700,S1700:AG1700)),0)</f>
        <v>2</v>
      </c>
      <c r="F1700" s="7">
        <f>IF(R1700&gt;0,RANK(R1700,(P1700:R1700,S1700:AG1700)),0)</f>
        <v>3</v>
      </c>
      <c r="G1700" s="7">
        <f>IF(S1700&gt;0,RANK(S1700,(P1700:R1700,S1700:AG1700)),0)</f>
        <v>4</v>
      </c>
      <c r="H1700" s="48">
        <f t="shared" si="955"/>
        <v>67</v>
      </c>
      <c r="I1700" s="163">
        <f t="shared" si="953"/>
        <v>0.15876777251184834</v>
      </c>
      <c r="J1700" s="2"/>
      <c r="K1700" s="2">
        <f t="shared" si="956"/>
        <v>2.3696682464454978E-3</v>
      </c>
      <c r="L1700" s="2">
        <f t="shared" si="957"/>
        <v>0.25118483412322273</v>
      </c>
      <c r="M1700" s="2">
        <f t="shared" si="958"/>
        <v>0.23696682464454977</v>
      </c>
      <c r="N1700" s="2">
        <f t="shared" si="951"/>
        <v>7.3459715639810422E-2</v>
      </c>
      <c r="O1700" s="2">
        <f t="shared" si="952"/>
        <v>0.43601895734597168</v>
      </c>
      <c r="P1700" s="1">
        <v>1</v>
      </c>
      <c r="Q1700" s="1">
        <v>106</v>
      </c>
      <c r="R1700" s="1">
        <v>100</v>
      </c>
      <c r="S1700" s="1">
        <v>31</v>
      </c>
      <c r="T1700" s="1">
        <v>173</v>
      </c>
      <c r="U1700" s="1">
        <v>8</v>
      </c>
      <c r="V1700" s="1">
        <v>3</v>
      </c>
      <c r="AI1700" s="7">
        <f t="shared" si="959"/>
        <v>1</v>
      </c>
      <c r="AJ1700" s="7">
        <f t="shared" si="960"/>
        <v>5</v>
      </c>
      <c r="AK1700" s="7">
        <f t="shared" si="961"/>
        <v>6</v>
      </c>
      <c r="AL1700" s="7">
        <f t="shared" si="962"/>
        <v>0</v>
      </c>
      <c r="AM1700" s="2">
        <f t="shared" si="963"/>
        <v>0.4099526066350711</v>
      </c>
      <c r="AN1700" s="2">
        <f t="shared" si="964"/>
        <v>1.8957345971563982E-2</v>
      </c>
      <c r="AO1700" s="2">
        <f t="shared" si="965"/>
        <v>7.1090047393364926E-3</v>
      </c>
      <c r="AP1700" s="2">
        <f t="shared" si="966"/>
        <v>0</v>
      </c>
      <c r="AR1700" t="str">
        <f t="shared" si="950"/>
        <v>Johnston</v>
      </c>
      <c r="AS1700" t="s">
        <v>1891</v>
      </c>
      <c r="AT1700">
        <v>2</v>
      </c>
      <c r="AV1700" s="91">
        <v>40</v>
      </c>
      <c r="AW1700" s="93">
        <v>69</v>
      </c>
      <c r="AX1700" s="99">
        <f t="shared" si="967"/>
        <v>40069</v>
      </c>
      <c r="AZ1700" s="7" t="s">
        <v>3053</v>
      </c>
      <c r="BA1700" t="s">
        <v>3290</v>
      </c>
    </row>
    <row r="1701" spans="1:53" hidden="1" outlineLevel="1">
      <c r="A1701" t="s">
        <v>2824</v>
      </c>
      <c r="B1701" t="s">
        <v>1891</v>
      </c>
      <c r="C1701" s="1">
        <f t="shared" si="954"/>
        <v>4442</v>
      </c>
      <c r="D1701" s="7">
        <f>IF(P1701&gt;0,RANK(P1701,(P1701:R1701,S1701:AG1701)),0)</f>
        <v>7</v>
      </c>
      <c r="E1701" s="7">
        <f>IF(Q1701&gt;0,RANK(Q1701,(P1701:R1701,S1701:AG1701)),0)</f>
        <v>3</v>
      </c>
      <c r="F1701" s="7">
        <f>IF(R1701&gt;0,RANK(R1701,(P1701:R1701,S1701:AG1701)),0)</f>
        <v>2</v>
      </c>
      <c r="G1701" s="7">
        <f>IF(S1701&gt;0,RANK(S1701,(P1701:R1701,S1701:AG1701)),0)</f>
        <v>4</v>
      </c>
      <c r="H1701" s="48">
        <f t="shared" si="955"/>
        <v>147</v>
      </c>
      <c r="I1701" s="163">
        <f t="shared" si="953"/>
        <v>3.3093201260693379E-2</v>
      </c>
      <c r="J1701" s="2"/>
      <c r="K1701" s="2">
        <f t="shared" si="956"/>
        <v>4.2773525438991444E-3</v>
      </c>
      <c r="L1701" s="2">
        <f t="shared" si="957"/>
        <v>0.26812246735704637</v>
      </c>
      <c r="M1701" s="2">
        <f t="shared" si="958"/>
        <v>0.28365601080594327</v>
      </c>
      <c r="N1701" s="2">
        <f t="shared" si="951"/>
        <v>0.11571364250337686</v>
      </c>
      <c r="O1701" s="2">
        <f t="shared" si="952"/>
        <v>0.32823052678973436</v>
      </c>
      <c r="P1701" s="1">
        <v>19</v>
      </c>
      <c r="Q1701" s="1">
        <v>1191</v>
      </c>
      <c r="R1701" s="1">
        <v>1260</v>
      </c>
      <c r="S1701" s="1">
        <v>514</v>
      </c>
      <c r="T1701" s="1">
        <v>1407</v>
      </c>
      <c r="U1701" s="1">
        <v>22</v>
      </c>
      <c r="V1701" s="1">
        <v>29</v>
      </c>
      <c r="AI1701" s="7">
        <f t="shared" si="959"/>
        <v>1</v>
      </c>
      <c r="AJ1701" s="7">
        <f t="shared" si="960"/>
        <v>6</v>
      </c>
      <c r="AK1701" s="7">
        <f t="shared" si="961"/>
        <v>5</v>
      </c>
      <c r="AL1701" s="7">
        <f t="shared" si="962"/>
        <v>0</v>
      </c>
      <c r="AM1701" s="2">
        <f t="shared" si="963"/>
        <v>0.31674921206663664</v>
      </c>
      <c r="AN1701" s="2">
        <f t="shared" si="964"/>
        <v>4.9527239981990096E-3</v>
      </c>
      <c r="AO1701" s="2">
        <f t="shared" si="965"/>
        <v>6.5285907248986939E-3</v>
      </c>
      <c r="AP1701" s="2">
        <f t="shared" si="966"/>
        <v>0</v>
      </c>
      <c r="AR1701" t="str">
        <f t="shared" si="950"/>
        <v>Kay</v>
      </c>
      <c r="AS1701" t="s">
        <v>1891</v>
      </c>
      <c r="AT1701">
        <v>3</v>
      </c>
      <c r="AV1701" s="91">
        <v>40</v>
      </c>
      <c r="AW1701" s="93">
        <v>71</v>
      </c>
      <c r="AX1701" s="99">
        <f t="shared" si="967"/>
        <v>40071</v>
      </c>
      <c r="AZ1701" s="7" t="s">
        <v>3053</v>
      </c>
      <c r="BA1701" t="s">
        <v>3290</v>
      </c>
    </row>
    <row r="1702" spans="1:53" hidden="1" outlineLevel="1">
      <c r="A1702" t="s">
        <v>2546</v>
      </c>
      <c r="B1702" t="s">
        <v>1891</v>
      </c>
      <c r="C1702" s="1">
        <f t="shared" si="954"/>
        <v>1755</v>
      </c>
      <c r="D1702" s="7">
        <f>IF(P1702&gt;0,RANK(P1702,(P1702:R1702,S1702:AG1702)),0)</f>
        <v>6</v>
      </c>
      <c r="E1702" s="7">
        <f>IF(Q1702&gt;0,RANK(Q1702,(P1702:R1702,S1702:AG1702)),0)</f>
        <v>2</v>
      </c>
      <c r="F1702" s="7">
        <f>IF(R1702&gt;0,RANK(R1702,(P1702:R1702,S1702:AG1702)),0)</f>
        <v>3</v>
      </c>
      <c r="G1702" s="7">
        <f>IF(S1702&gt;0,RANK(S1702,(P1702:R1702,S1702:AG1702)),0)</f>
        <v>4</v>
      </c>
      <c r="H1702" s="48">
        <f t="shared" si="955"/>
        <v>108</v>
      </c>
      <c r="I1702" s="163">
        <f t="shared" si="953"/>
        <v>6.1538461538461542E-2</v>
      </c>
      <c r="J1702" s="2"/>
      <c r="K1702" s="2">
        <f t="shared" si="956"/>
        <v>2.8490028490028491E-3</v>
      </c>
      <c r="L1702" s="2">
        <f t="shared" si="957"/>
        <v>0.29002849002849002</v>
      </c>
      <c r="M1702" s="2">
        <f t="shared" si="958"/>
        <v>0.25698005698005699</v>
      </c>
      <c r="N1702" s="2">
        <f t="shared" si="951"/>
        <v>9.1168091168091173E-2</v>
      </c>
      <c r="O1702" s="2">
        <f t="shared" si="952"/>
        <v>0.35897435897435898</v>
      </c>
      <c r="P1702" s="1">
        <v>5</v>
      </c>
      <c r="Q1702" s="1">
        <v>509</v>
      </c>
      <c r="R1702" s="1">
        <v>451</v>
      </c>
      <c r="S1702" s="1">
        <v>160</v>
      </c>
      <c r="T1702" s="1">
        <v>617</v>
      </c>
      <c r="U1702" s="1">
        <v>8</v>
      </c>
      <c r="V1702" s="1">
        <v>5</v>
      </c>
      <c r="AI1702" s="7">
        <f t="shared" si="959"/>
        <v>1</v>
      </c>
      <c r="AJ1702" s="7">
        <f t="shared" si="960"/>
        <v>5</v>
      </c>
      <c r="AK1702" s="7">
        <f t="shared" si="961"/>
        <v>6</v>
      </c>
      <c r="AL1702" s="7">
        <f t="shared" si="962"/>
        <v>0</v>
      </c>
      <c r="AM1702" s="2">
        <f t="shared" si="963"/>
        <v>0.35156695156695156</v>
      </c>
      <c r="AN1702" s="2">
        <f t="shared" si="964"/>
        <v>4.5584045584045581E-3</v>
      </c>
      <c r="AO1702" s="2">
        <f t="shared" si="965"/>
        <v>2.8490028490028491E-3</v>
      </c>
      <c r="AP1702" s="2">
        <f t="shared" si="966"/>
        <v>0</v>
      </c>
      <c r="AR1702" t="str">
        <f t="shared" si="950"/>
        <v>Kingfisher</v>
      </c>
      <c r="AS1702" t="s">
        <v>1891</v>
      </c>
      <c r="AT1702">
        <v>3</v>
      </c>
      <c r="AV1702" s="91">
        <v>40</v>
      </c>
      <c r="AW1702" s="93">
        <v>73</v>
      </c>
      <c r="AX1702" s="99">
        <f t="shared" si="967"/>
        <v>40073</v>
      </c>
      <c r="AZ1702" s="7" t="s">
        <v>3053</v>
      </c>
      <c r="BA1702" t="s">
        <v>3290</v>
      </c>
    </row>
    <row r="1703" spans="1:53" hidden="1" outlineLevel="1">
      <c r="A1703" t="s">
        <v>1287</v>
      </c>
      <c r="B1703" t="s">
        <v>1891</v>
      </c>
      <c r="C1703" s="1">
        <f t="shared" si="954"/>
        <v>384</v>
      </c>
      <c r="D1703" s="7">
        <f>IF(P1703&gt;0,RANK(P1703,(P1703:R1703,S1703:AG1703)),0)</f>
        <v>0</v>
      </c>
      <c r="E1703" s="7">
        <f>IF(Q1703&gt;0,RANK(Q1703,(P1703:R1703,S1703:AG1703)),0)</f>
        <v>3</v>
      </c>
      <c r="F1703" s="7">
        <f>IF(R1703&gt;0,RANK(R1703,(P1703:R1703,S1703:AG1703)),0)</f>
        <v>2</v>
      </c>
      <c r="G1703" s="7">
        <f>IF(S1703&gt;0,RANK(S1703,(P1703:R1703,S1703:AG1703)),0)</f>
        <v>4</v>
      </c>
      <c r="H1703" s="48">
        <f t="shared" si="955"/>
        <v>43</v>
      </c>
      <c r="I1703" s="163">
        <f t="shared" si="953"/>
        <v>0.11197916666666667</v>
      </c>
      <c r="J1703" s="2"/>
      <c r="K1703" s="2">
        <f t="shared" si="956"/>
        <v>0</v>
      </c>
      <c r="L1703" s="2">
        <f t="shared" si="957"/>
        <v>0.20052083333333334</v>
      </c>
      <c r="M1703" s="2">
        <f t="shared" si="958"/>
        <v>0.29427083333333331</v>
      </c>
      <c r="N1703" s="2">
        <f t="shared" si="951"/>
        <v>8.59375E-2</v>
      </c>
      <c r="O1703" s="2">
        <f t="shared" si="952"/>
        <v>0.41927083333333326</v>
      </c>
      <c r="P1703" s="1">
        <v>0</v>
      </c>
      <c r="Q1703" s="1">
        <v>77</v>
      </c>
      <c r="R1703" s="1">
        <v>113</v>
      </c>
      <c r="S1703" s="1">
        <v>33</v>
      </c>
      <c r="T1703" s="1">
        <v>156</v>
      </c>
      <c r="U1703" s="1">
        <v>2</v>
      </c>
      <c r="V1703" s="1">
        <v>3</v>
      </c>
      <c r="AI1703" s="7">
        <f t="shared" si="959"/>
        <v>1</v>
      </c>
      <c r="AJ1703" s="7">
        <f t="shared" si="960"/>
        <v>6</v>
      </c>
      <c r="AK1703" s="7">
        <f t="shared" si="961"/>
        <v>5</v>
      </c>
      <c r="AL1703" s="7">
        <f t="shared" si="962"/>
        <v>0</v>
      </c>
      <c r="AM1703" s="2">
        <f t="shared" si="963"/>
        <v>0.40625</v>
      </c>
      <c r="AN1703" s="2">
        <f t="shared" si="964"/>
        <v>5.208333333333333E-3</v>
      </c>
      <c r="AO1703" s="2">
        <f t="shared" si="965"/>
        <v>7.8125E-3</v>
      </c>
      <c r="AP1703" s="2">
        <f t="shared" si="966"/>
        <v>0</v>
      </c>
      <c r="AR1703" t="str">
        <f t="shared" si="950"/>
        <v>Kiowa</v>
      </c>
      <c r="AS1703" t="s">
        <v>1891</v>
      </c>
      <c r="AT1703">
        <v>3</v>
      </c>
      <c r="AV1703" s="91">
        <v>40</v>
      </c>
      <c r="AW1703" s="93">
        <v>75</v>
      </c>
      <c r="AX1703" s="99">
        <f t="shared" si="967"/>
        <v>40075</v>
      </c>
      <c r="AZ1703" s="7" t="s">
        <v>3053</v>
      </c>
      <c r="BA1703" t="s">
        <v>3290</v>
      </c>
    </row>
    <row r="1704" spans="1:53" hidden="1" outlineLevel="1">
      <c r="A1704" t="s">
        <v>1127</v>
      </c>
      <c r="B1704" t="s">
        <v>1891</v>
      </c>
      <c r="C1704" s="1">
        <f t="shared" si="954"/>
        <v>240</v>
      </c>
      <c r="D1704" s="7">
        <f>IF(P1704&gt;0,RANK(P1704,(P1704:R1704,S1704:AG1704)),0)</f>
        <v>6</v>
      </c>
      <c r="E1704" s="7">
        <f>IF(Q1704&gt;0,RANK(Q1704,(P1704:R1704,S1704:AG1704)),0)</f>
        <v>3</v>
      </c>
      <c r="F1704" s="7">
        <f>IF(R1704&gt;0,RANK(R1704,(P1704:R1704,S1704:AG1704)),0)</f>
        <v>2</v>
      </c>
      <c r="G1704" s="7">
        <f>IF(S1704&gt;0,RANK(S1704,(P1704:R1704,S1704:AG1704)),0)</f>
        <v>4</v>
      </c>
      <c r="H1704" s="48">
        <f t="shared" si="955"/>
        <v>15</v>
      </c>
      <c r="I1704" s="163">
        <f t="shared" si="953"/>
        <v>6.25E-2</v>
      </c>
      <c r="J1704" s="2"/>
      <c r="K1704" s="2">
        <f t="shared" si="956"/>
        <v>4.1666666666666666E-3</v>
      </c>
      <c r="L1704" s="2">
        <f t="shared" si="957"/>
        <v>0.26666666666666666</v>
      </c>
      <c r="M1704" s="2">
        <f t="shared" si="958"/>
        <v>0.28333333333333333</v>
      </c>
      <c r="N1704" s="2">
        <f t="shared" si="951"/>
        <v>8.3333333333333329E-2</v>
      </c>
      <c r="O1704" s="2">
        <f t="shared" si="952"/>
        <v>0.3625000000000001</v>
      </c>
      <c r="P1704" s="1">
        <v>1</v>
      </c>
      <c r="Q1704" s="1">
        <v>64</v>
      </c>
      <c r="R1704" s="1">
        <v>68</v>
      </c>
      <c r="S1704" s="1">
        <v>20</v>
      </c>
      <c r="T1704" s="1">
        <v>83</v>
      </c>
      <c r="U1704" s="1">
        <v>3</v>
      </c>
      <c r="V1704" s="1">
        <v>1</v>
      </c>
      <c r="AI1704" s="7">
        <f t="shared" si="959"/>
        <v>1</v>
      </c>
      <c r="AJ1704" s="7">
        <f t="shared" si="960"/>
        <v>5</v>
      </c>
      <c r="AK1704" s="7">
        <f t="shared" si="961"/>
        <v>6</v>
      </c>
      <c r="AL1704" s="7">
        <f t="shared" si="962"/>
        <v>0</v>
      </c>
      <c r="AM1704" s="2">
        <f t="shared" si="963"/>
        <v>0.34583333333333333</v>
      </c>
      <c r="AN1704" s="2">
        <f t="shared" si="964"/>
        <v>1.2500000000000001E-2</v>
      </c>
      <c r="AO1704" s="2">
        <f t="shared" si="965"/>
        <v>4.1666666666666666E-3</v>
      </c>
      <c r="AP1704" s="2">
        <f t="shared" si="966"/>
        <v>0</v>
      </c>
      <c r="AR1704" t="str">
        <f t="shared" si="950"/>
        <v>Latimer</v>
      </c>
      <c r="AS1704" t="s">
        <v>1891</v>
      </c>
      <c r="AT1704">
        <v>2</v>
      </c>
      <c r="AV1704" s="91">
        <v>40</v>
      </c>
      <c r="AW1704" s="93">
        <v>77</v>
      </c>
      <c r="AX1704" s="99">
        <f t="shared" si="967"/>
        <v>40077</v>
      </c>
      <c r="AZ1704" s="7" t="s">
        <v>3053</v>
      </c>
      <c r="BA1704" t="s">
        <v>3290</v>
      </c>
    </row>
    <row r="1705" spans="1:53" hidden="1" outlineLevel="1">
      <c r="A1705" t="s">
        <v>278</v>
      </c>
      <c r="B1705" t="s">
        <v>1891</v>
      </c>
      <c r="C1705" s="1">
        <f t="shared" si="954"/>
        <v>1577</v>
      </c>
      <c r="D1705" s="7">
        <f>IF(P1705&gt;0,RANK(P1705,(P1705:R1705,S1705:AG1705)),0)</f>
        <v>7</v>
      </c>
      <c r="E1705" s="7">
        <f>IF(Q1705&gt;0,RANK(Q1705,(P1705:R1705,S1705:AG1705)),0)</f>
        <v>2</v>
      </c>
      <c r="F1705" s="7">
        <f>IF(R1705&gt;0,RANK(R1705,(P1705:R1705,S1705:AG1705)),0)</f>
        <v>3</v>
      </c>
      <c r="G1705" s="7">
        <f>IF(S1705&gt;0,RANK(S1705,(P1705:R1705,S1705:AG1705)),0)</f>
        <v>4</v>
      </c>
      <c r="H1705" s="48">
        <f t="shared" si="955"/>
        <v>359</v>
      </c>
      <c r="I1705" s="163">
        <f t="shared" si="953"/>
        <v>0.22764743183259353</v>
      </c>
      <c r="J1705" s="2"/>
      <c r="K1705" s="2">
        <f t="shared" si="956"/>
        <v>1.2682308180088776E-3</v>
      </c>
      <c r="L1705" s="2">
        <f t="shared" si="957"/>
        <v>0.24413443246670893</v>
      </c>
      <c r="M1705" s="2">
        <f t="shared" si="958"/>
        <v>0.18833227647431833</v>
      </c>
      <c r="N1705" s="2">
        <f t="shared" si="951"/>
        <v>8.814204185161699E-2</v>
      </c>
      <c r="O1705" s="2">
        <f t="shared" si="952"/>
        <v>0.47812301838934679</v>
      </c>
      <c r="P1705" s="1">
        <v>2</v>
      </c>
      <c r="Q1705" s="1">
        <v>385</v>
      </c>
      <c r="R1705" s="1">
        <v>297</v>
      </c>
      <c r="S1705" s="1">
        <v>139</v>
      </c>
      <c r="T1705" s="1">
        <v>744</v>
      </c>
      <c r="U1705" s="1">
        <v>7</v>
      </c>
      <c r="V1705" s="1">
        <v>3</v>
      </c>
      <c r="AI1705" s="7">
        <f t="shared" si="959"/>
        <v>1</v>
      </c>
      <c r="AJ1705" s="7">
        <f t="shared" si="960"/>
        <v>5</v>
      </c>
      <c r="AK1705" s="7">
        <f t="shared" si="961"/>
        <v>6</v>
      </c>
      <c r="AL1705" s="7">
        <f t="shared" si="962"/>
        <v>0</v>
      </c>
      <c r="AM1705" s="2">
        <f t="shared" si="963"/>
        <v>0.47178186429930247</v>
      </c>
      <c r="AN1705" s="2">
        <f t="shared" si="964"/>
        <v>4.4388078630310714E-3</v>
      </c>
      <c r="AO1705" s="2">
        <f t="shared" si="965"/>
        <v>1.9023462270133164E-3</v>
      </c>
      <c r="AP1705" s="2">
        <f t="shared" si="966"/>
        <v>0</v>
      </c>
      <c r="AR1705" t="str">
        <f t="shared" si="950"/>
        <v>Le Flore</v>
      </c>
      <c r="AS1705" t="s">
        <v>1891</v>
      </c>
      <c r="AT1705">
        <v>2</v>
      </c>
      <c r="AV1705" s="91">
        <v>40</v>
      </c>
      <c r="AW1705" s="93">
        <v>79</v>
      </c>
      <c r="AX1705" s="99">
        <f t="shared" si="967"/>
        <v>40079</v>
      </c>
      <c r="AZ1705" s="7" t="s">
        <v>3053</v>
      </c>
      <c r="BA1705" t="s">
        <v>3290</v>
      </c>
    </row>
    <row r="1706" spans="1:53" hidden="1" outlineLevel="1">
      <c r="A1706" t="s">
        <v>229</v>
      </c>
      <c r="B1706" t="s">
        <v>1891</v>
      </c>
      <c r="C1706" s="1">
        <f t="shared" si="954"/>
        <v>3020</v>
      </c>
      <c r="D1706" s="7">
        <f>IF(P1706&gt;0,RANK(P1706,(P1706:R1706,S1706:AG1706)),0)</f>
        <v>7</v>
      </c>
      <c r="E1706" s="7">
        <f>IF(Q1706&gt;0,RANK(Q1706,(P1706:R1706,S1706:AG1706)),0)</f>
        <v>2</v>
      </c>
      <c r="F1706" s="7">
        <f>IF(R1706&gt;0,RANK(R1706,(P1706:R1706,S1706:AG1706)),0)</f>
        <v>3</v>
      </c>
      <c r="G1706" s="7">
        <f>IF(S1706&gt;0,RANK(S1706,(P1706:R1706,S1706:AG1706)),0)</f>
        <v>4</v>
      </c>
      <c r="H1706" s="48">
        <f t="shared" si="955"/>
        <v>143</v>
      </c>
      <c r="I1706" s="163">
        <f t="shared" si="953"/>
        <v>4.7350993377483441E-2</v>
      </c>
      <c r="J1706" s="2"/>
      <c r="K1706" s="2">
        <f t="shared" si="956"/>
        <v>1.9867549668874172E-3</v>
      </c>
      <c r="L1706" s="2">
        <f t="shared" si="957"/>
        <v>0.31158940397350993</v>
      </c>
      <c r="M1706" s="2">
        <f t="shared" si="958"/>
        <v>0.22450331125827813</v>
      </c>
      <c r="N1706" s="2">
        <f t="shared" si="951"/>
        <v>9.5033112582781451E-2</v>
      </c>
      <c r="O1706" s="2">
        <f t="shared" si="952"/>
        <v>0.36688741721854301</v>
      </c>
      <c r="P1706" s="1">
        <v>6</v>
      </c>
      <c r="Q1706" s="1">
        <v>941</v>
      </c>
      <c r="R1706" s="1">
        <v>678</v>
      </c>
      <c r="S1706" s="1">
        <v>287</v>
      </c>
      <c r="T1706" s="1">
        <v>1084</v>
      </c>
      <c r="U1706" s="1">
        <v>14</v>
      </c>
      <c r="V1706" s="1">
        <v>10</v>
      </c>
      <c r="AI1706" s="7">
        <f t="shared" si="959"/>
        <v>1</v>
      </c>
      <c r="AJ1706" s="7">
        <f t="shared" si="960"/>
        <v>5</v>
      </c>
      <c r="AK1706" s="7">
        <f t="shared" si="961"/>
        <v>6</v>
      </c>
      <c r="AL1706" s="7">
        <f t="shared" si="962"/>
        <v>0</v>
      </c>
      <c r="AM1706" s="2">
        <f t="shared" si="963"/>
        <v>0.35894039735099337</v>
      </c>
      <c r="AN1706" s="2">
        <f t="shared" si="964"/>
        <v>4.6357615894039739E-3</v>
      </c>
      <c r="AO1706" s="2">
        <f t="shared" si="965"/>
        <v>3.3112582781456954E-3</v>
      </c>
      <c r="AP1706" s="2">
        <f t="shared" si="966"/>
        <v>0</v>
      </c>
      <c r="AR1706" t="str">
        <f t="shared" si="950"/>
        <v>Lincoln</v>
      </c>
      <c r="AS1706" t="s">
        <v>1891</v>
      </c>
      <c r="AT1706">
        <v>3</v>
      </c>
      <c r="AV1706" s="91">
        <v>40</v>
      </c>
      <c r="AW1706" s="93">
        <v>81</v>
      </c>
      <c r="AX1706" s="99">
        <f t="shared" si="967"/>
        <v>40081</v>
      </c>
      <c r="AZ1706" s="7" t="s">
        <v>3053</v>
      </c>
      <c r="BA1706" t="s">
        <v>3290</v>
      </c>
    </row>
    <row r="1707" spans="1:53" hidden="1" outlineLevel="1">
      <c r="A1707" t="s">
        <v>2211</v>
      </c>
      <c r="B1707" t="s">
        <v>1891</v>
      </c>
      <c r="C1707" s="1">
        <f t="shared" si="954"/>
        <v>4868</v>
      </c>
      <c r="D1707" s="7">
        <f>IF(P1707&gt;0,RANK(P1707,(P1707:R1707,S1707:AG1707)),0)</f>
        <v>7</v>
      </c>
      <c r="E1707" s="7">
        <f>IF(Q1707&gt;0,RANK(Q1707,(P1707:R1707,S1707:AG1707)),0)</f>
        <v>3</v>
      </c>
      <c r="F1707" s="7">
        <f>IF(R1707&gt;0,RANK(R1707,(P1707:R1707,S1707:AG1707)),0)</f>
        <v>2</v>
      </c>
      <c r="G1707" s="7">
        <f>IF(S1707&gt;0,RANK(S1707,(P1707:R1707,S1707:AG1707)),0)</f>
        <v>4</v>
      </c>
      <c r="H1707" s="48">
        <f t="shared" si="955"/>
        <v>394</v>
      </c>
      <c r="I1707" s="163">
        <f t="shared" si="953"/>
        <v>8.0936729663106E-2</v>
      </c>
      <c r="J1707" s="2"/>
      <c r="K1707" s="2">
        <f t="shared" si="956"/>
        <v>2.2596548890714873E-3</v>
      </c>
      <c r="L1707" s="2">
        <f t="shared" si="957"/>
        <v>0.26540673788003288</v>
      </c>
      <c r="M1707" s="2">
        <f t="shared" si="958"/>
        <v>0.27362366474938371</v>
      </c>
      <c r="N1707" s="2">
        <f t="shared" si="951"/>
        <v>9.6548890714872632E-2</v>
      </c>
      <c r="O1707" s="2">
        <f t="shared" si="952"/>
        <v>0.36216105176663926</v>
      </c>
      <c r="P1707" s="1">
        <v>11</v>
      </c>
      <c r="Q1707" s="1">
        <v>1292</v>
      </c>
      <c r="R1707" s="1">
        <v>1332</v>
      </c>
      <c r="S1707" s="1">
        <v>470</v>
      </c>
      <c r="T1707" s="1">
        <v>1726</v>
      </c>
      <c r="U1707" s="1">
        <v>24</v>
      </c>
      <c r="V1707" s="1">
        <v>13</v>
      </c>
      <c r="AI1707" s="7">
        <f t="shared" si="959"/>
        <v>1</v>
      </c>
      <c r="AJ1707" s="7">
        <f t="shared" si="960"/>
        <v>5</v>
      </c>
      <c r="AK1707" s="7">
        <f t="shared" si="961"/>
        <v>6</v>
      </c>
      <c r="AL1707" s="7">
        <f t="shared" si="962"/>
        <v>0</v>
      </c>
      <c r="AM1707" s="2">
        <f t="shared" si="963"/>
        <v>0.35456039441248971</v>
      </c>
      <c r="AN1707" s="2">
        <f t="shared" si="964"/>
        <v>4.9301561216105174E-3</v>
      </c>
      <c r="AO1707" s="2">
        <f t="shared" si="965"/>
        <v>2.6705012325390306E-3</v>
      </c>
      <c r="AP1707" s="2">
        <f t="shared" si="966"/>
        <v>0</v>
      </c>
      <c r="AR1707" t="str">
        <f t="shared" si="950"/>
        <v>Logan</v>
      </c>
      <c r="AS1707" t="s">
        <v>1891</v>
      </c>
      <c r="AT1707">
        <v>3</v>
      </c>
      <c r="AV1707" s="91">
        <v>40</v>
      </c>
      <c r="AW1707" s="93">
        <v>83</v>
      </c>
      <c r="AX1707" s="99">
        <f t="shared" si="967"/>
        <v>40083</v>
      </c>
      <c r="AZ1707" s="7" t="s">
        <v>3053</v>
      </c>
      <c r="BA1707" t="s">
        <v>3290</v>
      </c>
    </row>
    <row r="1708" spans="1:53" hidden="1" outlineLevel="1">
      <c r="A1708" t="s">
        <v>2362</v>
      </c>
      <c r="B1708" t="s">
        <v>1891</v>
      </c>
      <c r="C1708" s="1">
        <f t="shared" si="954"/>
        <v>308</v>
      </c>
      <c r="D1708" s="7">
        <f>IF(P1708&gt;0,RANK(P1708,(P1708:R1708,S1708:AG1708)),0)</f>
        <v>6</v>
      </c>
      <c r="E1708" s="7">
        <f>IF(Q1708&gt;0,RANK(Q1708,(P1708:R1708,S1708:AG1708)),0)</f>
        <v>2</v>
      </c>
      <c r="F1708" s="7">
        <f>IF(R1708&gt;0,RANK(R1708,(P1708:R1708,S1708:AG1708)),0)</f>
        <v>3</v>
      </c>
      <c r="G1708" s="7">
        <f>IF(S1708&gt;0,RANK(S1708,(P1708:R1708,S1708:AG1708)),0)</f>
        <v>4</v>
      </c>
      <c r="H1708" s="48">
        <f t="shared" si="955"/>
        <v>34</v>
      </c>
      <c r="I1708" s="163">
        <f t="shared" si="953"/>
        <v>0.11038961038961038</v>
      </c>
      <c r="J1708" s="2"/>
      <c r="K1708" s="2">
        <f t="shared" si="956"/>
        <v>3.246753246753247E-3</v>
      </c>
      <c r="L1708" s="2">
        <f t="shared" si="957"/>
        <v>0.26948051948051949</v>
      </c>
      <c r="M1708" s="2">
        <f t="shared" si="958"/>
        <v>0.22727272727272727</v>
      </c>
      <c r="N1708" s="2">
        <f t="shared" si="951"/>
        <v>0.11363636363636363</v>
      </c>
      <c r="O1708" s="2">
        <f t="shared" si="952"/>
        <v>0.38636363636363635</v>
      </c>
      <c r="P1708" s="1">
        <v>1</v>
      </c>
      <c r="Q1708" s="1">
        <v>83</v>
      </c>
      <c r="R1708" s="1">
        <v>70</v>
      </c>
      <c r="S1708" s="1">
        <v>35</v>
      </c>
      <c r="T1708" s="1">
        <v>117</v>
      </c>
      <c r="U1708" s="1">
        <v>2</v>
      </c>
      <c r="V1708" s="1">
        <v>0</v>
      </c>
      <c r="AI1708" s="7">
        <f t="shared" si="959"/>
        <v>1</v>
      </c>
      <c r="AJ1708" s="7">
        <f t="shared" si="960"/>
        <v>5</v>
      </c>
      <c r="AK1708" s="7">
        <f t="shared" si="961"/>
        <v>0</v>
      </c>
      <c r="AL1708" s="7">
        <f t="shared" si="962"/>
        <v>0</v>
      </c>
      <c r="AM1708" s="2">
        <f t="shared" si="963"/>
        <v>0.37987012987012986</v>
      </c>
      <c r="AN1708" s="2">
        <f t="shared" si="964"/>
        <v>6.4935064935064939E-3</v>
      </c>
      <c r="AO1708" s="2">
        <f t="shared" si="965"/>
        <v>0</v>
      </c>
      <c r="AP1708" s="2">
        <f t="shared" si="966"/>
        <v>0</v>
      </c>
      <c r="AR1708" t="str">
        <f t="shared" si="950"/>
        <v>Love</v>
      </c>
      <c r="AS1708" t="s">
        <v>1891</v>
      </c>
      <c r="AT1708">
        <v>4</v>
      </c>
      <c r="AV1708" s="91">
        <v>40</v>
      </c>
      <c r="AW1708" s="93">
        <v>85</v>
      </c>
      <c r="AX1708" s="99">
        <f t="shared" si="967"/>
        <v>40085</v>
      </c>
      <c r="AZ1708" s="7" t="s">
        <v>3053</v>
      </c>
      <c r="BA1708" t="s">
        <v>3290</v>
      </c>
    </row>
    <row r="1709" spans="1:53" hidden="1" outlineLevel="1">
      <c r="A1709" t="s">
        <v>221</v>
      </c>
      <c r="B1709" t="s">
        <v>1891</v>
      </c>
      <c r="C1709" s="1">
        <f t="shared" si="954"/>
        <v>3101</v>
      </c>
      <c r="D1709" s="7">
        <f>IF(P1709&gt;0,RANK(P1709,(P1709:R1709,S1709:AG1709)),0)</f>
        <v>6</v>
      </c>
      <c r="E1709" s="7">
        <f>IF(Q1709&gt;0,RANK(Q1709,(P1709:R1709,S1709:AG1709)),0)</f>
        <v>2</v>
      </c>
      <c r="F1709" s="7">
        <f>IF(R1709&gt;0,RANK(R1709,(P1709:R1709,S1709:AG1709)),0)</f>
        <v>3</v>
      </c>
      <c r="G1709" s="7">
        <f>IF(S1709&gt;0,RANK(S1709,(P1709:R1709,S1709:AG1709)),0)</f>
        <v>4</v>
      </c>
      <c r="H1709" s="48">
        <f t="shared" si="955"/>
        <v>393</v>
      </c>
      <c r="I1709" s="163">
        <f t="shared" si="953"/>
        <v>0.12673331183489198</v>
      </c>
      <c r="J1709" s="2"/>
      <c r="K1709" s="2">
        <f t="shared" si="956"/>
        <v>9.6742986133505321E-4</v>
      </c>
      <c r="L1709" s="2">
        <f t="shared" si="957"/>
        <v>0.26636568848758463</v>
      </c>
      <c r="M1709" s="2">
        <f t="shared" si="958"/>
        <v>0.24282489519509837</v>
      </c>
      <c r="N1709" s="2">
        <f t="shared" si="951"/>
        <v>9.126088358594002E-2</v>
      </c>
      <c r="O1709" s="2">
        <f t="shared" si="952"/>
        <v>0.398581102870042</v>
      </c>
      <c r="P1709" s="1">
        <v>3</v>
      </c>
      <c r="Q1709" s="1">
        <v>826</v>
      </c>
      <c r="R1709" s="1">
        <v>753</v>
      </c>
      <c r="S1709" s="1">
        <v>283</v>
      </c>
      <c r="T1709" s="1">
        <v>1219</v>
      </c>
      <c r="U1709" s="1">
        <v>15</v>
      </c>
      <c r="V1709" s="1">
        <v>2</v>
      </c>
      <c r="AI1709" s="7">
        <f t="shared" si="959"/>
        <v>1</v>
      </c>
      <c r="AJ1709" s="7">
        <f t="shared" si="960"/>
        <v>5</v>
      </c>
      <c r="AK1709" s="7">
        <f t="shared" si="961"/>
        <v>7</v>
      </c>
      <c r="AL1709" s="7">
        <f t="shared" si="962"/>
        <v>0</v>
      </c>
      <c r="AM1709" s="2">
        <f t="shared" si="963"/>
        <v>0.39309900032247663</v>
      </c>
      <c r="AN1709" s="2">
        <f t="shared" si="964"/>
        <v>4.8371493066752657E-3</v>
      </c>
      <c r="AO1709" s="2">
        <f t="shared" si="965"/>
        <v>6.4495324089003543E-4</v>
      </c>
      <c r="AP1709" s="2">
        <f t="shared" si="966"/>
        <v>0</v>
      </c>
      <c r="AR1709" t="str">
        <f t="shared" si="950"/>
        <v>McClain</v>
      </c>
      <c r="AS1709" t="s">
        <v>1891</v>
      </c>
      <c r="AT1709">
        <v>4</v>
      </c>
      <c r="AV1709" s="91">
        <v>40</v>
      </c>
      <c r="AW1709" s="93">
        <v>87</v>
      </c>
      <c r="AX1709" s="99">
        <f t="shared" si="967"/>
        <v>40087</v>
      </c>
      <c r="AZ1709" s="7" t="s">
        <v>3053</v>
      </c>
      <c r="BA1709" t="s">
        <v>3290</v>
      </c>
    </row>
    <row r="1710" spans="1:53" hidden="1" outlineLevel="1">
      <c r="A1710" t="s">
        <v>9</v>
      </c>
      <c r="B1710" t="s">
        <v>1891</v>
      </c>
      <c r="C1710" s="1">
        <f t="shared" si="954"/>
        <v>672</v>
      </c>
      <c r="D1710" s="7">
        <f>IF(P1710&gt;0,RANK(P1710,(P1710:R1710,S1710:AG1710)),0)</f>
        <v>0</v>
      </c>
      <c r="E1710" s="7">
        <f>IF(Q1710&gt;0,RANK(Q1710,(P1710:R1710,S1710:AG1710)),0)</f>
        <v>2</v>
      </c>
      <c r="F1710" s="7">
        <f>IF(R1710&gt;0,RANK(R1710,(P1710:R1710,S1710:AG1710)),0)</f>
        <v>3</v>
      </c>
      <c r="G1710" s="7">
        <f>IF(S1710&gt;0,RANK(S1710,(P1710:R1710,S1710:AG1710)),0)</f>
        <v>4</v>
      </c>
      <c r="H1710" s="48">
        <f t="shared" si="955"/>
        <v>112</v>
      </c>
      <c r="I1710" s="163">
        <f t="shared" si="953"/>
        <v>0.16666666666666666</v>
      </c>
      <c r="J1710" s="2"/>
      <c r="K1710" s="2">
        <f t="shared" si="956"/>
        <v>0</v>
      </c>
      <c r="L1710" s="2">
        <f t="shared" si="957"/>
        <v>0.24404761904761904</v>
      </c>
      <c r="M1710" s="2">
        <f t="shared" si="958"/>
        <v>0.22767857142857142</v>
      </c>
      <c r="N1710" s="2">
        <f t="shared" si="951"/>
        <v>0.11160714285714286</v>
      </c>
      <c r="O1710" s="2">
        <f t="shared" si="952"/>
        <v>0.41666666666666669</v>
      </c>
      <c r="P1710" s="1">
        <v>0</v>
      </c>
      <c r="Q1710" s="1">
        <v>164</v>
      </c>
      <c r="R1710" s="1">
        <v>153</v>
      </c>
      <c r="S1710" s="1">
        <v>75</v>
      </c>
      <c r="T1710" s="1">
        <v>276</v>
      </c>
      <c r="U1710" s="1">
        <v>4</v>
      </c>
      <c r="V1710" s="1">
        <v>0</v>
      </c>
      <c r="AI1710" s="7">
        <f t="shared" si="959"/>
        <v>1</v>
      </c>
      <c r="AJ1710" s="7">
        <f t="shared" si="960"/>
        <v>5</v>
      </c>
      <c r="AK1710" s="7">
        <f t="shared" si="961"/>
        <v>0</v>
      </c>
      <c r="AL1710" s="7">
        <f t="shared" si="962"/>
        <v>0</v>
      </c>
      <c r="AM1710" s="2">
        <f t="shared" si="963"/>
        <v>0.4107142857142857</v>
      </c>
      <c r="AN1710" s="2">
        <f t="shared" si="964"/>
        <v>5.9523809523809521E-3</v>
      </c>
      <c r="AO1710" s="2">
        <f t="shared" si="965"/>
        <v>0</v>
      </c>
      <c r="AP1710" s="2">
        <f t="shared" si="966"/>
        <v>0</v>
      </c>
      <c r="AR1710" t="str">
        <f t="shared" si="950"/>
        <v>McCurtain</v>
      </c>
      <c r="AS1710" t="s">
        <v>1891</v>
      </c>
      <c r="AT1710">
        <v>2</v>
      </c>
      <c r="AV1710" s="91">
        <v>40</v>
      </c>
      <c r="AW1710" s="93">
        <v>89</v>
      </c>
      <c r="AX1710" s="99">
        <f t="shared" si="967"/>
        <v>40089</v>
      </c>
      <c r="AZ1710" s="7" t="s">
        <v>3053</v>
      </c>
      <c r="BA1710" t="s">
        <v>3290</v>
      </c>
    </row>
    <row r="1711" spans="1:53" hidden="1" outlineLevel="1">
      <c r="A1711" t="s">
        <v>2976</v>
      </c>
      <c r="B1711" t="s">
        <v>1891</v>
      </c>
      <c r="C1711" s="1">
        <f t="shared" si="954"/>
        <v>800</v>
      </c>
      <c r="D1711" s="7">
        <f>IF(P1711&gt;0,RANK(P1711,(P1711:R1711,S1711:AG1711)),0)</f>
        <v>7</v>
      </c>
      <c r="E1711" s="7">
        <f>IF(Q1711&gt;0,RANK(Q1711,(P1711:R1711,S1711:AG1711)),0)</f>
        <v>2</v>
      </c>
      <c r="F1711" s="7">
        <f>IF(R1711&gt;0,RANK(R1711,(P1711:R1711,S1711:AG1711)),0)</f>
        <v>3</v>
      </c>
      <c r="G1711" s="7">
        <f>IF(S1711&gt;0,RANK(S1711,(P1711:R1711,S1711:AG1711)),0)</f>
        <v>4</v>
      </c>
      <c r="H1711" s="48">
        <f t="shared" si="955"/>
        <v>31</v>
      </c>
      <c r="I1711" s="163">
        <f t="shared" si="953"/>
        <v>3.875E-2</v>
      </c>
      <c r="J1711" s="2"/>
      <c r="K1711" s="2">
        <f t="shared" si="956"/>
        <v>1.25E-3</v>
      </c>
      <c r="L1711" s="2">
        <f t="shared" si="957"/>
        <v>0.3</v>
      </c>
      <c r="M1711" s="2">
        <f t="shared" si="958"/>
        <v>0.245</v>
      </c>
      <c r="N1711" s="2">
        <f t="shared" si="951"/>
        <v>0.10249999999999999</v>
      </c>
      <c r="O1711" s="2">
        <f t="shared" si="952"/>
        <v>0.35125000000000001</v>
      </c>
      <c r="P1711" s="1">
        <v>1</v>
      </c>
      <c r="Q1711" s="1">
        <v>240</v>
      </c>
      <c r="R1711" s="1">
        <v>196</v>
      </c>
      <c r="S1711" s="1">
        <v>82</v>
      </c>
      <c r="T1711" s="1">
        <v>271</v>
      </c>
      <c r="U1711" s="1">
        <v>6</v>
      </c>
      <c r="V1711" s="1">
        <v>4</v>
      </c>
      <c r="AI1711" s="7">
        <f t="shared" si="959"/>
        <v>1</v>
      </c>
      <c r="AJ1711" s="7">
        <f t="shared" si="960"/>
        <v>5</v>
      </c>
      <c r="AK1711" s="7">
        <f t="shared" si="961"/>
        <v>6</v>
      </c>
      <c r="AL1711" s="7">
        <f t="shared" si="962"/>
        <v>0</v>
      </c>
      <c r="AM1711" s="2">
        <f t="shared" si="963"/>
        <v>0.33875</v>
      </c>
      <c r="AN1711" s="2">
        <f t="shared" si="964"/>
        <v>7.4999999999999997E-3</v>
      </c>
      <c r="AO1711" s="2">
        <f t="shared" si="965"/>
        <v>5.0000000000000001E-3</v>
      </c>
      <c r="AP1711" s="2">
        <f t="shared" si="966"/>
        <v>0</v>
      </c>
      <c r="AR1711" t="str">
        <f t="shared" si="950"/>
        <v>McIntosh</v>
      </c>
      <c r="AS1711" t="s">
        <v>1891</v>
      </c>
      <c r="AT1711">
        <v>2</v>
      </c>
      <c r="AV1711" s="91">
        <v>40</v>
      </c>
      <c r="AW1711" s="93">
        <v>91</v>
      </c>
      <c r="AX1711" s="99">
        <f t="shared" si="967"/>
        <v>40091</v>
      </c>
      <c r="AZ1711" s="7" t="s">
        <v>3053</v>
      </c>
      <c r="BA1711" t="s">
        <v>3290</v>
      </c>
    </row>
    <row r="1712" spans="1:53" hidden="1" outlineLevel="1">
      <c r="A1712" t="s">
        <v>679</v>
      </c>
      <c r="B1712" t="s">
        <v>1891</v>
      </c>
      <c r="C1712" s="1">
        <f t="shared" si="954"/>
        <v>1277</v>
      </c>
      <c r="D1712" s="7">
        <f>IF(P1712&gt;0,RANK(P1712,(P1712:R1712,S1712:AG1712)),0)</f>
        <v>0</v>
      </c>
      <c r="E1712" s="7">
        <f>IF(Q1712&gt;0,RANK(Q1712,(P1712:R1712,S1712:AG1712)),0)</f>
        <v>2</v>
      </c>
      <c r="F1712" s="7">
        <f>IF(R1712&gt;0,RANK(R1712,(P1712:R1712,S1712:AG1712)),0)</f>
        <v>3</v>
      </c>
      <c r="G1712" s="7">
        <f>IF(S1712&gt;0,RANK(S1712,(P1712:R1712,S1712:AG1712)),0)</f>
        <v>4</v>
      </c>
      <c r="H1712" s="48">
        <f t="shared" si="955"/>
        <v>44</v>
      </c>
      <c r="I1712" s="163">
        <f t="shared" si="953"/>
        <v>3.4455755677368832E-2</v>
      </c>
      <c r="J1712" s="2"/>
      <c r="K1712" s="2">
        <f t="shared" si="956"/>
        <v>0</v>
      </c>
      <c r="L1712" s="2">
        <f t="shared" si="957"/>
        <v>0.29678935003915424</v>
      </c>
      <c r="M1712" s="2">
        <f t="shared" si="958"/>
        <v>0.2004698512137823</v>
      </c>
      <c r="N1712" s="2">
        <f t="shared" si="951"/>
        <v>0.15740015661707127</v>
      </c>
      <c r="O1712" s="2">
        <f t="shared" si="952"/>
        <v>0.34534064212999205</v>
      </c>
      <c r="P1712" s="1">
        <v>0</v>
      </c>
      <c r="Q1712" s="1">
        <v>379</v>
      </c>
      <c r="R1712" s="1">
        <v>256</v>
      </c>
      <c r="S1712" s="1">
        <v>201</v>
      </c>
      <c r="T1712" s="1">
        <v>423</v>
      </c>
      <c r="U1712" s="1">
        <v>12</v>
      </c>
      <c r="V1712" s="1">
        <v>6</v>
      </c>
      <c r="AI1712" s="7">
        <f t="shared" si="959"/>
        <v>1</v>
      </c>
      <c r="AJ1712" s="7">
        <f t="shared" si="960"/>
        <v>5</v>
      </c>
      <c r="AK1712" s="7">
        <f t="shared" si="961"/>
        <v>6</v>
      </c>
      <c r="AL1712" s="7">
        <f t="shared" si="962"/>
        <v>0</v>
      </c>
      <c r="AM1712" s="2">
        <f t="shared" si="963"/>
        <v>0.3312451057165231</v>
      </c>
      <c r="AN1712" s="2">
        <f t="shared" si="964"/>
        <v>9.3970242756460463E-3</v>
      </c>
      <c r="AO1712" s="2">
        <f t="shared" si="965"/>
        <v>4.6985121378230231E-3</v>
      </c>
      <c r="AP1712" s="2">
        <f t="shared" si="966"/>
        <v>0</v>
      </c>
      <c r="AR1712" t="str">
        <f t="shared" si="950"/>
        <v>Major</v>
      </c>
      <c r="AS1712" t="s">
        <v>1891</v>
      </c>
      <c r="AT1712">
        <v>3</v>
      </c>
      <c r="AV1712" s="91">
        <v>40</v>
      </c>
      <c r="AW1712" s="93">
        <v>93</v>
      </c>
      <c r="AX1712" s="99">
        <f t="shared" si="967"/>
        <v>40093</v>
      </c>
      <c r="AZ1712" s="7" t="s">
        <v>3053</v>
      </c>
      <c r="BA1712" t="s">
        <v>3290</v>
      </c>
    </row>
    <row r="1713" spans="1:53" hidden="1" outlineLevel="1">
      <c r="A1713" t="s">
        <v>1060</v>
      </c>
      <c r="B1713" t="s">
        <v>1891</v>
      </c>
      <c r="C1713" s="1">
        <f t="shared" si="954"/>
        <v>619</v>
      </c>
      <c r="D1713" s="7">
        <f>IF(P1713&gt;0,RANK(P1713,(P1713:R1713,S1713:AG1713)),0)</f>
        <v>7</v>
      </c>
      <c r="E1713" s="7">
        <f>IF(Q1713&gt;0,RANK(Q1713,(P1713:R1713,S1713:AG1713)),0)</f>
        <v>2</v>
      </c>
      <c r="F1713" s="7">
        <f>IF(R1713&gt;0,RANK(R1713,(P1713:R1713,S1713:AG1713)),0)</f>
        <v>3</v>
      </c>
      <c r="G1713" s="7">
        <f>IF(S1713&gt;0,RANK(S1713,(P1713:R1713,S1713:AG1713)),0)</f>
        <v>4</v>
      </c>
      <c r="H1713" s="48">
        <f t="shared" si="955"/>
        <v>17</v>
      </c>
      <c r="I1713" s="163">
        <f t="shared" si="953"/>
        <v>2.7463651050080775E-2</v>
      </c>
      <c r="J1713" s="2"/>
      <c r="K1713" s="2">
        <f t="shared" si="956"/>
        <v>1.6155088852988692E-3</v>
      </c>
      <c r="L1713" s="2">
        <f t="shared" si="957"/>
        <v>0.32794830371567046</v>
      </c>
      <c r="M1713" s="2">
        <f t="shared" si="958"/>
        <v>0.23909531502423265</v>
      </c>
      <c r="N1713" s="2">
        <f t="shared" si="951"/>
        <v>5.6542810985460421E-2</v>
      </c>
      <c r="O1713" s="2">
        <f t="shared" si="952"/>
        <v>0.37479806138933769</v>
      </c>
      <c r="P1713" s="1">
        <v>1</v>
      </c>
      <c r="Q1713" s="1">
        <v>203</v>
      </c>
      <c r="R1713" s="1">
        <v>148</v>
      </c>
      <c r="S1713" s="1">
        <v>35</v>
      </c>
      <c r="T1713" s="1">
        <v>220</v>
      </c>
      <c r="U1713" s="1">
        <v>9</v>
      </c>
      <c r="V1713" s="1">
        <v>3</v>
      </c>
      <c r="AI1713" s="7">
        <f t="shared" si="959"/>
        <v>1</v>
      </c>
      <c r="AJ1713" s="7">
        <f t="shared" si="960"/>
        <v>5</v>
      </c>
      <c r="AK1713" s="7">
        <f t="shared" si="961"/>
        <v>6</v>
      </c>
      <c r="AL1713" s="7">
        <f t="shared" si="962"/>
        <v>0</v>
      </c>
      <c r="AM1713" s="2">
        <f t="shared" si="963"/>
        <v>0.35541195476575121</v>
      </c>
      <c r="AN1713" s="2">
        <f t="shared" si="964"/>
        <v>1.4539579967689823E-2</v>
      </c>
      <c r="AO1713" s="2">
        <f t="shared" si="965"/>
        <v>4.8465266558966073E-3</v>
      </c>
      <c r="AP1713" s="2">
        <f t="shared" si="966"/>
        <v>0</v>
      </c>
      <c r="AR1713" t="str">
        <f t="shared" si="950"/>
        <v>Marshall</v>
      </c>
      <c r="AS1713" t="s">
        <v>1891</v>
      </c>
      <c r="AT1713">
        <v>2</v>
      </c>
      <c r="AV1713" s="91">
        <v>40</v>
      </c>
      <c r="AW1713" s="93">
        <v>95</v>
      </c>
      <c r="AX1713" s="99">
        <f t="shared" si="967"/>
        <v>40095</v>
      </c>
      <c r="AZ1713" s="7" t="s">
        <v>3053</v>
      </c>
      <c r="BA1713" t="s">
        <v>3290</v>
      </c>
    </row>
    <row r="1714" spans="1:53" hidden="1" outlineLevel="1">
      <c r="A1714" t="s">
        <v>2254</v>
      </c>
      <c r="B1714" t="s">
        <v>1891</v>
      </c>
      <c r="C1714" s="1">
        <f t="shared" si="954"/>
        <v>2734</v>
      </c>
      <c r="D1714" s="7">
        <f>IF(P1714&gt;0,RANK(P1714,(P1714:R1714,S1714:AG1714)),0)</f>
        <v>7</v>
      </c>
      <c r="E1714" s="7">
        <f>IF(Q1714&gt;0,RANK(Q1714,(P1714:R1714,S1714:AG1714)),0)</f>
        <v>2</v>
      </c>
      <c r="F1714" s="7">
        <f>IF(R1714&gt;0,RANK(R1714,(P1714:R1714,S1714:AG1714)),0)</f>
        <v>3</v>
      </c>
      <c r="G1714" s="7">
        <f>IF(S1714&gt;0,RANK(S1714,(P1714:R1714,S1714:AG1714)),0)</f>
        <v>4</v>
      </c>
      <c r="H1714" s="48">
        <f t="shared" si="955"/>
        <v>151</v>
      </c>
      <c r="I1714" s="163">
        <f t="shared" si="953"/>
        <v>5.5230431602048283E-2</v>
      </c>
      <c r="J1714" s="2"/>
      <c r="K1714" s="2">
        <f t="shared" si="956"/>
        <v>1.8288222384784199E-3</v>
      </c>
      <c r="L1714" s="2">
        <f t="shared" si="957"/>
        <v>0.32516459400146308</v>
      </c>
      <c r="M1714" s="2">
        <f t="shared" si="958"/>
        <v>0.182882223847842</v>
      </c>
      <c r="N1714" s="2">
        <f t="shared" si="951"/>
        <v>9.9122165325530365E-2</v>
      </c>
      <c r="O1714" s="2">
        <f t="shared" si="952"/>
        <v>0.39100219458668611</v>
      </c>
      <c r="P1714" s="1">
        <v>5</v>
      </c>
      <c r="Q1714" s="1">
        <v>889</v>
      </c>
      <c r="R1714" s="1">
        <v>500</v>
      </c>
      <c r="S1714" s="1">
        <v>271</v>
      </c>
      <c r="T1714" s="1">
        <v>1040</v>
      </c>
      <c r="U1714" s="1">
        <v>17</v>
      </c>
      <c r="V1714" s="1">
        <v>12</v>
      </c>
      <c r="AI1714" s="7">
        <f t="shared" si="959"/>
        <v>1</v>
      </c>
      <c r="AJ1714" s="7">
        <f t="shared" si="960"/>
        <v>5</v>
      </c>
      <c r="AK1714" s="7">
        <f t="shared" si="961"/>
        <v>6</v>
      </c>
      <c r="AL1714" s="7">
        <f t="shared" si="962"/>
        <v>0</v>
      </c>
      <c r="AM1714" s="2">
        <f t="shared" si="963"/>
        <v>0.38039502560351135</v>
      </c>
      <c r="AN1714" s="2">
        <f t="shared" si="964"/>
        <v>6.2179956108266276E-3</v>
      </c>
      <c r="AO1714" s="2">
        <f t="shared" si="965"/>
        <v>4.3891733723482075E-3</v>
      </c>
      <c r="AP1714" s="2">
        <f t="shared" si="966"/>
        <v>0</v>
      </c>
      <c r="AR1714" t="str">
        <f t="shared" si="950"/>
        <v>Mayes</v>
      </c>
      <c r="AS1714" t="s">
        <v>1891</v>
      </c>
      <c r="AT1714">
        <v>2</v>
      </c>
      <c r="AV1714" s="91">
        <v>40</v>
      </c>
      <c r="AW1714" s="93">
        <v>97</v>
      </c>
      <c r="AX1714" s="99">
        <f t="shared" si="967"/>
        <v>40097</v>
      </c>
      <c r="AZ1714" s="7" t="s">
        <v>3053</v>
      </c>
      <c r="BA1714" t="s">
        <v>3290</v>
      </c>
    </row>
    <row r="1715" spans="1:53" hidden="1" outlineLevel="1">
      <c r="A1715" t="s">
        <v>2420</v>
      </c>
      <c r="B1715" t="s">
        <v>1891</v>
      </c>
      <c r="C1715" s="1">
        <f t="shared" si="954"/>
        <v>507</v>
      </c>
      <c r="D1715" s="7">
        <f>IF(P1715&gt;0,RANK(P1715,(P1715:R1715,S1715:AG1715)),0)</f>
        <v>6</v>
      </c>
      <c r="E1715" s="7">
        <f>IF(Q1715&gt;0,RANK(Q1715,(P1715:R1715,S1715:AG1715)),0)</f>
        <v>2</v>
      </c>
      <c r="F1715" s="7">
        <f>IF(R1715&gt;0,RANK(R1715,(P1715:R1715,S1715:AG1715)),0)</f>
        <v>3</v>
      </c>
      <c r="G1715" s="7">
        <f>IF(S1715&gt;0,RANK(S1715,(P1715:R1715,S1715:AG1715)),0)</f>
        <v>4</v>
      </c>
      <c r="H1715" s="48">
        <f t="shared" si="955"/>
        <v>32</v>
      </c>
      <c r="I1715" s="163">
        <f t="shared" si="953"/>
        <v>6.3116370808678504E-2</v>
      </c>
      <c r="J1715" s="2"/>
      <c r="K1715" s="2">
        <f t="shared" si="956"/>
        <v>1.9723865877712033E-3</v>
      </c>
      <c r="L1715" s="2">
        <f t="shared" si="957"/>
        <v>0.29980276134122286</v>
      </c>
      <c r="M1715" s="2">
        <f t="shared" si="958"/>
        <v>0.22682445759368836</v>
      </c>
      <c r="N1715" s="2">
        <f t="shared" si="951"/>
        <v>0.10453648915187377</v>
      </c>
      <c r="O1715" s="2">
        <f t="shared" si="952"/>
        <v>0.36686390532544377</v>
      </c>
      <c r="P1715" s="1">
        <v>1</v>
      </c>
      <c r="Q1715" s="1">
        <v>152</v>
      </c>
      <c r="R1715" s="1">
        <v>115</v>
      </c>
      <c r="S1715" s="1">
        <v>53</v>
      </c>
      <c r="T1715" s="1">
        <v>184</v>
      </c>
      <c r="U1715" s="1">
        <v>2</v>
      </c>
      <c r="V1715" s="1">
        <v>0</v>
      </c>
      <c r="AI1715" s="7">
        <f t="shared" si="959"/>
        <v>1</v>
      </c>
      <c r="AJ1715" s="7">
        <f t="shared" si="960"/>
        <v>5</v>
      </c>
      <c r="AK1715" s="7">
        <f t="shared" si="961"/>
        <v>0</v>
      </c>
      <c r="AL1715" s="7">
        <f t="shared" si="962"/>
        <v>0</v>
      </c>
      <c r="AM1715" s="2">
        <f t="shared" si="963"/>
        <v>0.3629191321499014</v>
      </c>
      <c r="AN1715" s="2">
        <f t="shared" si="964"/>
        <v>3.9447731755424065E-3</v>
      </c>
      <c r="AO1715" s="2">
        <f t="shared" si="965"/>
        <v>0</v>
      </c>
      <c r="AP1715" s="2">
        <f t="shared" si="966"/>
        <v>0</v>
      </c>
      <c r="AR1715" t="str">
        <f t="shared" si="950"/>
        <v>Murray</v>
      </c>
      <c r="AS1715" t="s">
        <v>1891</v>
      </c>
      <c r="AT1715">
        <v>4</v>
      </c>
      <c r="AV1715" s="91">
        <v>40</v>
      </c>
      <c r="AW1715" s="93">
        <v>99</v>
      </c>
      <c r="AX1715" s="99">
        <f t="shared" si="967"/>
        <v>40099</v>
      </c>
      <c r="AZ1715" s="7" t="s">
        <v>3053</v>
      </c>
      <c r="BA1715" t="s">
        <v>3290</v>
      </c>
    </row>
    <row r="1716" spans="1:53" hidden="1" outlineLevel="1">
      <c r="A1716" t="s">
        <v>1789</v>
      </c>
      <c r="B1716" t="s">
        <v>1891</v>
      </c>
      <c r="C1716" s="1">
        <f t="shared" si="954"/>
        <v>3043</v>
      </c>
      <c r="D1716" s="7">
        <f>IF(P1716&gt;0,RANK(P1716,(P1716:R1716,S1716:AG1716)),0)</f>
        <v>7</v>
      </c>
      <c r="E1716" s="7">
        <f>IF(Q1716&gt;0,RANK(Q1716,(P1716:R1716,S1716:AG1716)),0)</f>
        <v>2</v>
      </c>
      <c r="F1716" s="7">
        <f>IF(R1716&gt;0,RANK(R1716,(P1716:R1716,S1716:AG1716)),0)</f>
        <v>3</v>
      </c>
      <c r="G1716" s="7">
        <f>IF(S1716&gt;0,RANK(S1716,(P1716:R1716,S1716:AG1716)),0)</f>
        <v>4</v>
      </c>
      <c r="H1716" s="48">
        <f t="shared" si="955"/>
        <v>284</v>
      </c>
      <c r="I1716" s="163">
        <f t="shared" si="953"/>
        <v>9.3328951692408804E-2</v>
      </c>
      <c r="J1716" s="2"/>
      <c r="K1716" s="2">
        <f t="shared" si="956"/>
        <v>1.3144922773578706E-3</v>
      </c>
      <c r="L1716" s="2">
        <f t="shared" si="957"/>
        <v>0.27538613210647389</v>
      </c>
      <c r="M1716" s="2">
        <f t="shared" si="958"/>
        <v>0.25731186329280314</v>
      </c>
      <c r="N1716" s="2">
        <f t="shared" si="951"/>
        <v>9.0371344068353593E-2</v>
      </c>
      <c r="O1716" s="2">
        <f t="shared" si="952"/>
        <v>0.37561616825501143</v>
      </c>
      <c r="P1716" s="1">
        <v>4</v>
      </c>
      <c r="Q1716" s="1">
        <v>838</v>
      </c>
      <c r="R1716" s="1">
        <v>783</v>
      </c>
      <c r="S1716" s="1">
        <v>275</v>
      </c>
      <c r="T1716" s="1">
        <v>1122</v>
      </c>
      <c r="U1716" s="1">
        <v>14</v>
      </c>
      <c r="V1716" s="1">
        <v>7</v>
      </c>
      <c r="AI1716" s="7">
        <f t="shared" si="959"/>
        <v>1</v>
      </c>
      <c r="AJ1716" s="7">
        <f t="shared" si="960"/>
        <v>5</v>
      </c>
      <c r="AK1716" s="7">
        <f t="shared" si="961"/>
        <v>6</v>
      </c>
      <c r="AL1716" s="7">
        <f t="shared" si="962"/>
        <v>0</v>
      </c>
      <c r="AM1716" s="2">
        <f t="shared" si="963"/>
        <v>0.36871508379888268</v>
      </c>
      <c r="AN1716" s="2">
        <f t="shared" si="964"/>
        <v>4.6007229707525467E-3</v>
      </c>
      <c r="AO1716" s="2">
        <f t="shared" si="965"/>
        <v>2.3003614853762734E-3</v>
      </c>
      <c r="AP1716" s="2">
        <f t="shared" si="966"/>
        <v>0</v>
      </c>
      <c r="AR1716" t="str">
        <f t="shared" si="950"/>
        <v>Muskogee</v>
      </c>
      <c r="AS1716" t="s">
        <v>1891</v>
      </c>
      <c r="AT1716">
        <v>2</v>
      </c>
      <c r="AV1716" s="91">
        <v>40</v>
      </c>
      <c r="AW1716" s="93">
        <v>101</v>
      </c>
      <c r="AX1716" s="99">
        <f t="shared" si="967"/>
        <v>40101</v>
      </c>
      <c r="AZ1716" s="7" t="s">
        <v>3053</v>
      </c>
      <c r="BA1716" t="s">
        <v>3290</v>
      </c>
    </row>
    <row r="1717" spans="1:53" hidden="1" outlineLevel="1">
      <c r="A1717" t="s">
        <v>192</v>
      </c>
      <c r="B1717" t="s">
        <v>1891</v>
      </c>
      <c r="C1717" s="1">
        <f t="shared" si="954"/>
        <v>1383</v>
      </c>
      <c r="D1717" s="7">
        <f>IF(P1717&gt;0,RANK(P1717,(P1717:R1717,S1717:AG1717)),0)</f>
        <v>7</v>
      </c>
      <c r="E1717" s="7">
        <f>IF(Q1717&gt;0,RANK(Q1717,(P1717:R1717,S1717:AG1717)),0)</f>
        <v>1</v>
      </c>
      <c r="F1717" s="7">
        <f>IF(R1717&gt;0,RANK(R1717,(P1717:R1717,S1717:AG1717)),0)</f>
        <v>2</v>
      </c>
      <c r="G1717" s="7">
        <f>IF(S1717&gt;0,RANK(S1717,(P1717:R1717,S1717:AG1717)),0)</f>
        <v>4</v>
      </c>
      <c r="H1717" s="48">
        <f t="shared" si="955"/>
        <v>74</v>
      </c>
      <c r="I1717" s="163">
        <f t="shared" si="953"/>
        <v>5.3506869125090381E-2</v>
      </c>
      <c r="J1717" s="2"/>
      <c r="K1717" s="2">
        <f t="shared" si="956"/>
        <v>3.6153289949385392E-3</v>
      </c>
      <c r="L1717" s="2">
        <f t="shared" si="957"/>
        <v>0.32754880694143168</v>
      </c>
      <c r="M1717" s="2">
        <f t="shared" si="958"/>
        <v>0.27404193781634129</v>
      </c>
      <c r="N1717" s="2">
        <f t="shared" si="951"/>
        <v>0.11135213304410702</v>
      </c>
      <c r="O1717" s="2">
        <f t="shared" si="952"/>
        <v>0.28344179320318152</v>
      </c>
      <c r="P1717" s="1">
        <v>5</v>
      </c>
      <c r="Q1717" s="1">
        <v>453</v>
      </c>
      <c r="R1717" s="1">
        <v>379</v>
      </c>
      <c r="S1717" s="1">
        <v>154</v>
      </c>
      <c r="T1717" s="1">
        <v>366</v>
      </c>
      <c r="U1717" s="1">
        <v>13</v>
      </c>
      <c r="V1717" s="1">
        <v>13</v>
      </c>
      <c r="AI1717" s="7">
        <f t="shared" si="959"/>
        <v>3</v>
      </c>
      <c r="AJ1717" s="7">
        <f t="shared" si="960"/>
        <v>5</v>
      </c>
      <c r="AK1717" s="7">
        <f t="shared" si="961"/>
        <v>5</v>
      </c>
      <c r="AL1717" s="7">
        <f t="shared" si="962"/>
        <v>0</v>
      </c>
      <c r="AM1717" s="2">
        <f t="shared" si="963"/>
        <v>0.2646420824295011</v>
      </c>
      <c r="AN1717" s="2">
        <f t="shared" si="964"/>
        <v>9.3998553868402026E-3</v>
      </c>
      <c r="AO1717" s="2">
        <f t="shared" si="965"/>
        <v>9.3998553868402026E-3</v>
      </c>
      <c r="AP1717" s="2">
        <f t="shared" si="966"/>
        <v>0</v>
      </c>
      <c r="AR1717" t="str">
        <f t="shared" si="950"/>
        <v>Noble</v>
      </c>
      <c r="AS1717" t="s">
        <v>1891</v>
      </c>
      <c r="AT1717">
        <v>3</v>
      </c>
      <c r="AV1717" s="91">
        <v>40</v>
      </c>
      <c r="AW1717" s="93">
        <v>103</v>
      </c>
      <c r="AX1717" s="99">
        <f t="shared" si="967"/>
        <v>40103</v>
      </c>
      <c r="AZ1717" s="7" t="s">
        <v>3053</v>
      </c>
      <c r="BA1717" t="s">
        <v>3290</v>
      </c>
    </row>
    <row r="1718" spans="1:53" hidden="1" outlineLevel="1">
      <c r="A1718" t="s">
        <v>2514</v>
      </c>
      <c r="B1718" t="s">
        <v>1891</v>
      </c>
      <c r="C1718" s="1">
        <f t="shared" si="954"/>
        <v>827</v>
      </c>
      <c r="D1718" s="7">
        <f>IF(P1718&gt;0,RANK(P1718,(P1718:R1718,S1718:AG1718)),0)</f>
        <v>7</v>
      </c>
      <c r="E1718" s="7">
        <f>IF(Q1718&gt;0,RANK(Q1718,(P1718:R1718,S1718:AG1718)),0)</f>
        <v>1</v>
      </c>
      <c r="F1718" s="7">
        <f>IF(R1718&gt;0,RANK(R1718,(P1718:R1718,S1718:AG1718)),0)</f>
        <v>3</v>
      </c>
      <c r="G1718" s="7">
        <f>IF(S1718&gt;0,RANK(S1718,(P1718:R1718,S1718:AG1718)),0)</f>
        <v>4</v>
      </c>
      <c r="H1718" s="48">
        <f t="shared" si="955"/>
        <v>9</v>
      </c>
      <c r="I1718" s="163">
        <f t="shared" si="953"/>
        <v>1.0882708585247884E-2</v>
      </c>
      <c r="J1718" s="2"/>
      <c r="K1718" s="2">
        <f t="shared" si="956"/>
        <v>3.6275695284159614E-3</v>
      </c>
      <c r="L1718" s="2">
        <f t="shared" si="957"/>
        <v>0.33615477629987905</v>
      </c>
      <c r="M1718" s="2">
        <f t="shared" si="958"/>
        <v>0.22853688029020555</v>
      </c>
      <c r="N1718" s="2">
        <f t="shared" si="951"/>
        <v>8.8270858524788387E-2</v>
      </c>
      <c r="O1718" s="2">
        <f t="shared" si="952"/>
        <v>0.34340991535671112</v>
      </c>
      <c r="P1718" s="1">
        <v>3</v>
      </c>
      <c r="Q1718" s="1">
        <v>278</v>
      </c>
      <c r="R1718" s="1">
        <v>189</v>
      </c>
      <c r="S1718" s="1">
        <v>73</v>
      </c>
      <c r="T1718" s="1">
        <v>269</v>
      </c>
      <c r="U1718" s="1">
        <v>9</v>
      </c>
      <c r="V1718" s="1">
        <v>6</v>
      </c>
      <c r="AI1718" s="7">
        <f t="shared" si="959"/>
        <v>2</v>
      </c>
      <c r="AJ1718" s="7">
        <f t="shared" si="960"/>
        <v>5</v>
      </c>
      <c r="AK1718" s="7">
        <f t="shared" si="961"/>
        <v>6</v>
      </c>
      <c r="AL1718" s="7">
        <f t="shared" si="962"/>
        <v>0</v>
      </c>
      <c r="AM1718" s="2">
        <f t="shared" si="963"/>
        <v>0.32527206771463119</v>
      </c>
      <c r="AN1718" s="2">
        <f t="shared" si="964"/>
        <v>1.0882708585247884E-2</v>
      </c>
      <c r="AO1718" s="2">
        <f t="shared" si="965"/>
        <v>7.2551390568319227E-3</v>
      </c>
      <c r="AP1718" s="2">
        <f t="shared" si="966"/>
        <v>0</v>
      </c>
      <c r="AR1718" t="str">
        <f t="shared" si="950"/>
        <v>Nowata</v>
      </c>
      <c r="AS1718" t="s">
        <v>1891</v>
      </c>
      <c r="AT1718">
        <v>2</v>
      </c>
      <c r="AV1718" s="91">
        <v>40</v>
      </c>
      <c r="AW1718" s="93">
        <v>105</v>
      </c>
      <c r="AX1718" s="99">
        <f t="shared" si="967"/>
        <v>40105</v>
      </c>
      <c r="AZ1718" s="7" t="s">
        <v>3053</v>
      </c>
      <c r="BA1718" t="s">
        <v>3290</v>
      </c>
    </row>
    <row r="1719" spans="1:53" hidden="1" outlineLevel="1">
      <c r="A1719" t="s">
        <v>3057</v>
      </c>
      <c r="B1719" t="s">
        <v>1891</v>
      </c>
      <c r="C1719" s="1">
        <f t="shared" si="954"/>
        <v>472</v>
      </c>
      <c r="D1719" s="7">
        <f>IF(P1719&gt;0,RANK(P1719,(P1719:R1719,S1719:AG1719)),0)</f>
        <v>0</v>
      </c>
      <c r="E1719" s="7">
        <f>IF(Q1719&gt;0,RANK(Q1719,(P1719:R1719,S1719:AG1719)),0)</f>
        <v>2</v>
      </c>
      <c r="F1719" s="7">
        <f>IF(R1719&gt;0,RANK(R1719,(P1719:R1719,S1719:AG1719)),0)</f>
        <v>3</v>
      </c>
      <c r="G1719" s="7">
        <f>IF(S1719&gt;0,RANK(S1719,(P1719:R1719,S1719:AG1719)),0)</f>
        <v>4</v>
      </c>
      <c r="H1719" s="48">
        <f t="shared" si="955"/>
        <v>58</v>
      </c>
      <c r="I1719" s="163">
        <f t="shared" si="953"/>
        <v>0.1228813559322034</v>
      </c>
      <c r="J1719" s="2"/>
      <c r="K1719" s="2">
        <f t="shared" si="956"/>
        <v>0</v>
      </c>
      <c r="L1719" s="2">
        <f t="shared" si="957"/>
        <v>0.28389830508474578</v>
      </c>
      <c r="M1719" s="2">
        <f t="shared" si="958"/>
        <v>0.2288135593220339</v>
      </c>
      <c r="N1719" s="2">
        <f t="shared" si="951"/>
        <v>6.7796610169491525E-2</v>
      </c>
      <c r="O1719" s="2">
        <f t="shared" si="952"/>
        <v>0.41949152542372881</v>
      </c>
      <c r="P1719" s="1">
        <v>0</v>
      </c>
      <c r="Q1719" s="1">
        <v>134</v>
      </c>
      <c r="R1719" s="1">
        <v>108</v>
      </c>
      <c r="S1719" s="1">
        <v>32</v>
      </c>
      <c r="T1719" s="1">
        <v>192</v>
      </c>
      <c r="U1719" s="1">
        <v>4</v>
      </c>
      <c r="V1719" s="1">
        <v>2</v>
      </c>
      <c r="AI1719" s="7">
        <f t="shared" si="959"/>
        <v>1</v>
      </c>
      <c r="AJ1719" s="7">
        <f t="shared" si="960"/>
        <v>5</v>
      </c>
      <c r="AK1719" s="7">
        <f t="shared" si="961"/>
        <v>6</v>
      </c>
      <c r="AL1719" s="7">
        <f t="shared" si="962"/>
        <v>0</v>
      </c>
      <c r="AM1719" s="2">
        <f t="shared" si="963"/>
        <v>0.40677966101694918</v>
      </c>
      <c r="AN1719" s="2">
        <f t="shared" si="964"/>
        <v>8.4745762711864406E-3</v>
      </c>
      <c r="AO1719" s="2">
        <f t="shared" si="965"/>
        <v>4.2372881355932203E-3</v>
      </c>
      <c r="AP1719" s="2">
        <f t="shared" si="966"/>
        <v>0</v>
      </c>
      <c r="AR1719" t="str">
        <f t="shared" si="950"/>
        <v>Okfuskee</v>
      </c>
      <c r="AS1719" t="s">
        <v>1891</v>
      </c>
      <c r="AT1719">
        <v>2</v>
      </c>
      <c r="AV1719" s="91">
        <v>40</v>
      </c>
      <c r="AW1719" s="93">
        <v>107</v>
      </c>
      <c r="AX1719" s="99">
        <f t="shared" si="967"/>
        <v>40107</v>
      </c>
      <c r="AZ1719" s="7" t="s">
        <v>3053</v>
      </c>
      <c r="BA1719" t="s">
        <v>3290</v>
      </c>
    </row>
    <row r="1720" spans="1:53" hidden="1" outlineLevel="1">
      <c r="A1720" t="s">
        <v>1641</v>
      </c>
      <c r="B1720" t="s">
        <v>1891</v>
      </c>
      <c r="C1720" s="1">
        <f t="shared" si="954"/>
        <v>58366</v>
      </c>
      <c r="D1720" s="7">
        <f>IF(P1720&gt;0,RANK(P1720,(P1720:R1720,S1720:AG1720)),0)</f>
        <v>7</v>
      </c>
      <c r="E1720" s="7">
        <f>IF(Q1720&gt;0,RANK(Q1720,(P1720:R1720,S1720:AG1720)),0)</f>
        <v>3</v>
      </c>
      <c r="F1720" s="7">
        <f>IF(R1720&gt;0,RANK(R1720,(P1720:R1720,S1720:AG1720)),0)</f>
        <v>1</v>
      </c>
      <c r="G1720" s="7">
        <f>IF(S1720&gt;0,RANK(S1720,(P1720:R1720,S1720:AG1720)),0)</f>
        <v>4</v>
      </c>
      <c r="H1720" s="48">
        <f t="shared" si="955"/>
        <v>2247</v>
      </c>
      <c r="I1720" s="163">
        <f t="shared" si="953"/>
        <v>3.8498440873111058E-2</v>
      </c>
      <c r="J1720" s="2"/>
      <c r="K1720" s="2">
        <f t="shared" si="956"/>
        <v>2.3815234897029093E-3</v>
      </c>
      <c r="L1720" s="2">
        <f t="shared" si="957"/>
        <v>0.23493129561731144</v>
      </c>
      <c r="M1720" s="2">
        <f t="shared" si="958"/>
        <v>0.34460130898125624</v>
      </c>
      <c r="N1720" s="2">
        <f t="shared" si="951"/>
        <v>0.10583216256039475</v>
      </c>
      <c r="O1720" s="2">
        <f t="shared" si="952"/>
        <v>0.31225370935133473</v>
      </c>
      <c r="P1720" s="1">
        <v>139</v>
      </c>
      <c r="Q1720" s="1">
        <v>13712</v>
      </c>
      <c r="R1720" s="1">
        <v>20113</v>
      </c>
      <c r="S1720" s="1">
        <v>6177</v>
      </c>
      <c r="T1720" s="1">
        <v>17866</v>
      </c>
      <c r="U1720" s="1">
        <v>197</v>
      </c>
      <c r="V1720" s="1">
        <v>162</v>
      </c>
      <c r="AI1720" s="7">
        <f t="shared" si="959"/>
        <v>2</v>
      </c>
      <c r="AJ1720" s="7">
        <f t="shared" si="960"/>
        <v>5</v>
      </c>
      <c r="AK1720" s="7">
        <f t="shared" si="961"/>
        <v>6</v>
      </c>
      <c r="AL1720" s="7">
        <f t="shared" si="962"/>
        <v>0</v>
      </c>
      <c r="AM1720" s="2">
        <f t="shared" si="963"/>
        <v>0.30610286810814513</v>
      </c>
      <c r="AN1720" s="2">
        <f t="shared" si="964"/>
        <v>3.3752527156221089E-3</v>
      </c>
      <c r="AO1720" s="2">
        <f t="shared" si="965"/>
        <v>2.7755885275674193E-3</v>
      </c>
      <c r="AP1720" s="2">
        <f t="shared" si="966"/>
        <v>0</v>
      </c>
      <c r="AR1720" t="str">
        <f t="shared" si="950"/>
        <v>Oklahoma</v>
      </c>
      <c r="AS1720" t="s">
        <v>1891</v>
      </c>
      <c r="AV1720" s="91">
        <v>40</v>
      </c>
      <c r="AW1720" s="93">
        <v>109</v>
      </c>
      <c r="AX1720" s="99">
        <f t="shared" si="967"/>
        <v>40109</v>
      </c>
      <c r="AZ1720" s="7" t="s">
        <v>3053</v>
      </c>
      <c r="BA1720" t="s">
        <v>3290</v>
      </c>
    </row>
    <row r="1721" spans="1:53" hidden="1" outlineLevel="1">
      <c r="A1721" t="s">
        <v>3176</v>
      </c>
      <c r="B1721" t="s">
        <v>1891</v>
      </c>
      <c r="C1721" s="1">
        <f t="shared" si="954"/>
        <v>1850</v>
      </c>
      <c r="D1721" s="7">
        <f>IF(P1721&gt;0,RANK(P1721,(P1721:R1721,S1721:AG1721)),0)</f>
        <v>6</v>
      </c>
      <c r="E1721" s="7">
        <f>IF(Q1721&gt;0,RANK(Q1721,(P1721:R1721,S1721:AG1721)),0)</f>
        <v>2</v>
      </c>
      <c r="F1721" s="7">
        <f>IF(R1721&gt;0,RANK(R1721,(P1721:R1721,S1721:AG1721)),0)</f>
        <v>3</v>
      </c>
      <c r="G1721" s="7">
        <f>IF(S1721&gt;0,RANK(S1721,(P1721:R1721,S1721:AG1721)),0)</f>
        <v>4</v>
      </c>
      <c r="H1721" s="48">
        <f t="shared" si="955"/>
        <v>116</v>
      </c>
      <c r="I1721" s="163">
        <f t="shared" si="953"/>
        <v>6.2702702702702701E-2</v>
      </c>
      <c r="J1721" s="2"/>
      <c r="K1721" s="2">
        <f t="shared" si="956"/>
        <v>3.7837837837837837E-3</v>
      </c>
      <c r="L1721" s="2">
        <f t="shared" si="957"/>
        <v>0.312972972972973</v>
      </c>
      <c r="M1721" s="2">
        <f t="shared" si="958"/>
        <v>0.21405405405405406</v>
      </c>
      <c r="N1721" s="2">
        <f t="shared" si="951"/>
        <v>8.5945945945945942E-2</v>
      </c>
      <c r="O1721" s="2">
        <f t="shared" si="952"/>
        <v>0.38324324324324321</v>
      </c>
      <c r="P1721" s="1">
        <v>7</v>
      </c>
      <c r="Q1721" s="1">
        <v>579</v>
      </c>
      <c r="R1721" s="1">
        <v>396</v>
      </c>
      <c r="S1721" s="1">
        <v>159</v>
      </c>
      <c r="T1721" s="1">
        <v>695</v>
      </c>
      <c r="U1721" s="1">
        <v>8</v>
      </c>
      <c r="V1721" s="1">
        <v>6</v>
      </c>
      <c r="AI1721" s="7">
        <f t="shared" si="959"/>
        <v>1</v>
      </c>
      <c r="AJ1721" s="7">
        <f t="shared" si="960"/>
        <v>5</v>
      </c>
      <c r="AK1721" s="7">
        <f t="shared" si="961"/>
        <v>7</v>
      </c>
      <c r="AL1721" s="7">
        <f t="shared" si="962"/>
        <v>0</v>
      </c>
      <c r="AM1721" s="2">
        <f t="shared" si="963"/>
        <v>0.37567567567567567</v>
      </c>
      <c r="AN1721" s="2">
        <f t="shared" si="964"/>
        <v>4.3243243243243244E-3</v>
      </c>
      <c r="AO1721" s="2">
        <f t="shared" si="965"/>
        <v>3.2432432432432431E-3</v>
      </c>
      <c r="AP1721" s="2">
        <f t="shared" si="966"/>
        <v>0</v>
      </c>
      <c r="AR1721" t="str">
        <f t="shared" si="950"/>
        <v>Okmulgee</v>
      </c>
      <c r="AS1721" t="s">
        <v>1891</v>
      </c>
      <c r="AT1721">
        <v>2</v>
      </c>
      <c r="AV1721" s="91">
        <v>40</v>
      </c>
      <c r="AW1721" s="93">
        <v>111</v>
      </c>
      <c r="AX1721" s="99">
        <f t="shared" si="967"/>
        <v>40111</v>
      </c>
      <c r="AZ1721" s="7" t="s">
        <v>3053</v>
      </c>
      <c r="BA1721" t="s">
        <v>3290</v>
      </c>
    </row>
    <row r="1722" spans="1:53" hidden="1" outlineLevel="1">
      <c r="A1722" t="s">
        <v>264</v>
      </c>
      <c r="B1722" t="s">
        <v>1891</v>
      </c>
      <c r="C1722" s="1">
        <f t="shared" si="954"/>
        <v>3405</v>
      </c>
      <c r="D1722" s="7">
        <f>IF(P1722&gt;0,RANK(P1722,(P1722:R1722,S1722:AG1722)),0)</f>
        <v>7</v>
      </c>
      <c r="E1722" s="7">
        <f>IF(Q1722&gt;0,RANK(Q1722,(P1722:R1722,S1722:AG1722)),0)</f>
        <v>2</v>
      </c>
      <c r="F1722" s="7">
        <f>IF(R1722&gt;0,RANK(R1722,(P1722:R1722,S1722:AG1722)),0)</f>
        <v>3</v>
      </c>
      <c r="G1722" s="7">
        <f>IF(S1722&gt;0,RANK(S1722,(P1722:R1722,S1722:AG1722)),0)</f>
        <v>4</v>
      </c>
      <c r="H1722" s="48">
        <f t="shared" si="955"/>
        <v>136</v>
      </c>
      <c r="I1722" s="163">
        <f t="shared" si="953"/>
        <v>3.9941262848751838E-2</v>
      </c>
      <c r="J1722" s="2"/>
      <c r="K1722" s="2">
        <f t="shared" si="956"/>
        <v>2.3494860499265785E-3</v>
      </c>
      <c r="L1722" s="2">
        <f t="shared" si="957"/>
        <v>0.32980910425844345</v>
      </c>
      <c r="M1722" s="2">
        <f t="shared" si="958"/>
        <v>0.20675477239353893</v>
      </c>
      <c r="N1722" s="2">
        <f t="shared" si="951"/>
        <v>8.5756240822320112E-2</v>
      </c>
      <c r="O1722" s="2">
        <f t="shared" si="952"/>
        <v>0.37533039647577093</v>
      </c>
      <c r="P1722" s="1">
        <v>8</v>
      </c>
      <c r="Q1722" s="1">
        <v>1123</v>
      </c>
      <c r="R1722" s="1">
        <v>704</v>
      </c>
      <c r="S1722" s="1">
        <v>292</v>
      </c>
      <c r="T1722" s="1">
        <v>1259</v>
      </c>
      <c r="U1722" s="1">
        <v>10</v>
      </c>
      <c r="V1722" s="1">
        <v>9</v>
      </c>
      <c r="AI1722" s="7">
        <f t="shared" si="959"/>
        <v>1</v>
      </c>
      <c r="AJ1722" s="7">
        <f t="shared" si="960"/>
        <v>5</v>
      </c>
      <c r="AK1722" s="7">
        <f t="shared" si="961"/>
        <v>6</v>
      </c>
      <c r="AL1722" s="7">
        <f t="shared" si="962"/>
        <v>0</v>
      </c>
      <c r="AM1722" s="2">
        <f t="shared" si="963"/>
        <v>0.36975036710719528</v>
      </c>
      <c r="AN1722" s="2">
        <f t="shared" si="964"/>
        <v>2.936857562408223E-3</v>
      </c>
      <c r="AO1722" s="2">
        <f t="shared" si="965"/>
        <v>2.6431718061674008E-3</v>
      </c>
      <c r="AP1722" s="2">
        <f t="shared" si="966"/>
        <v>0</v>
      </c>
      <c r="AR1722" t="str">
        <f t="shared" si="950"/>
        <v>Osage</v>
      </c>
      <c r="AS1722" t="s">
        <v>1891</v>
      </c>
      <c r="AT1722">
        <v>3</v>
      </c>
      <c r="AV1722" s="91">
        <v>40</v>
      </c>
      <c r="AW1722" s="93">
        <v>113</v>
      </c>
      <c r="AX1722" s="99">
        <f t="shared" si="967"/>
        <v>40113</v>
      </c>
      <c r="AZ1722" s="7" t="s">
        <v>3053</v>
      </c>
      <c r="BA1722" t="s">
        <v>3290</v>
      </c>
    </row>
    <row r="1723" spans="1:53" hidden="1" outlineLevel="1">
      <c r="A1723" t="s">
        <v>1383</v>
      </c>
      <c r="B1723" t="s">
        <v>1891</v>
      </c>
      <c r="C1723" s="1">
        <f t="shared" si="954"/>
        <v>1137</v>
      </c>
      <c r="D1723" s="7">
        <f>IF(P1723&gt;0,RANK(P1723,(P1723:R1723,S1723:AG1723)),0)</f>
        <v>6</v>
      </c>
      <c r="E1723" s="7">
        <f>IF(Q1723&gt;0,RANK(Q1723,(P1723:R1723,S1723:AG1723)),0)</f>
        <v>2</v>
      </c>
      <c r="F1723" s="7">
        <f>IF(R1723&gt;0,RANK(R1723,(P1723:R1723,S1723:AG1723)),0)</f>
        <v>3</v>
      </c>
      <c r="G1723" s="7">
        <f>IF(S1723&gt;0,RANK(S1723,(P1723:R1723,S1723:AG1723)),0)</f>
        <v>4</v>
      </c>
      <c r="H1723" s="48">
        <f t="shared" si="955"/>
        <v>221</v>
      </c>
      <c r="I1723" s="163">
        <f t="shared" si="953"/>
        <v>0.19437115215479331</v>
      </c>
      <c r="J1723" s="2"/>
      <c r="K1723" s="2">
        <f t="shared" si="956"/>
        <v>1.7590149516270889E-3</v>
      </c>
      <c r="L1723" s="2">
        <f t="shared" si="957"/>
        <v>0.24890061565523308</v>
      </c>
      <c r="M1723" s="2">
        <f t="shared" si="958"/>
        <v>0.2119613016710642</v>
      </c>
      <c r="N1723" s="2">
        <f t="shared" si="951"/>
        <v>8.6191732629727347E-2</v>
      </c>
      <c r="O1723" s="2">
        <f t="shared" si="952"/>
        <v>0.45118733509234821</v>
      </c>
      <c r="P1723" s="1">
        <v>2</v>
      </c>
      <c r="Q1723" s="1">
        <v>283</v>
      </c>
      <c r="R1723" s="1">
        <v>241</v>
      </c>
      <c r="S1723" s="1">
        <v>98</v>
      </c>
      <c r="T1723" s="1">
        <v>504</v>
      </c>
      <c r="U1723" s="1">
        <v>8</v>
      </c>
      <c r="V1723" s="1">
        <v>1</v>
      </c>
      <c r="AI1723" s="7">
        <f t="shared" si="959"/>
        <v>1</v>
      </c>
      <c r="AJ1723" s="7">
        <f t="shared" si="960"/>
        <v>5</v>
      </c>
      <c r="AK1723" s="7">
        <f t="shared" si="961"/>
        <v>7</v>
      </c>
      <c r="AL1723" s="7">
        <f t="shared" si="962"/>
        <v>0</v>
      </c>
      <c r="AM1723" s="2">
        <f t="shared" si="963"/>
        <v>0.44327176781002636</v>
      </c>
      <c r="AN1723" s="2">
        <f t="shared" si="964"/>
        <v>7.0360598065083556E-3</v>
      </c>
      <c r="AO1723" s="2">
        <f t="shared" si="965"/>
        <v>8.7950747581354446E-4</v>
      </c>
      <c r="AP1723" s="2">
        <f t="shared" si="966"/>
        <v>0</v>
      </c>
      <c r="AR1723" t="str">
        <f t="shared" si="950"/>
        <v>Ottawa</v>
      </c>
      <c r="AS1723" t="s">
        <v>1891</v>
      </c>
      <c r="AT1723">
        <v>2</v>
      </c>
      <c r="AV1723" s="91">
        <v>40</v>
      </c>
      <c r="AW1723" s="93">
        <v>115</v>
      </c>
      <c r="AX1723" s="99">
        <f t="shared" si="967"/>
        <v>40115</v>
      </c>
      <c r="AZ1723" s="7" t="s">
        <v>3053</v>
      </c>
      <c r="BA1723" t="s">
        <v>3290</v>
      </c>
    </row>
    <row r="1724" spans="1:53" hidden="1" outlineLevel="1">
      <c r="A1724" t="s">
        <v>180</v>
      </c>
      <c r="B1724" t="s">
        <v>1891</v>
      </c>
      <c r="C1724" s="1">
        <f t="shared" si="954"/>
        <v>1200</v>
      </c>
      <c r="D1724" s="7">
        <f>IF(P1724&gt;0,RANK(P1724,(P1724:R1724,S1724:AG1724)),0)</f>
        <v>7</v>
      </c>
      <c r="E1724" s="7">
        <f>IF(Q1724&gt;0,RANK(Q1724,(P1724:R1724,S1724:AG1724)),0)</f>
        <v>1</v>
      </c>
      <c r="F1724" s="7">
        <f>IF(R1724&gt;0,RANK(R1724,(P1724:R1724,S1724:AG1724)),0)</f>
        <v>3</v>
      </c>
      <c r="G1724" s="7">
        <f>IF(S1724&gt;0,RANK(S1724,(P1724:R1724,S1724:AG1724)),0)</f>
        <v>4</v>
      </c>
      <c r="H1724" s="48">
        <f t="shared" si="955"/>
        <v>47</v>
      </c>
      <c r="I1724" s="163">
        <f t="shared" si="953"/>
        <v>3.9166666666666669E-2</v>
      </c>
      <c r="J1724" s="2"/>
      <c r="K1724" s="2">
        <f t="shared" si="956"/>
        <v>1.6666666666666668E-3</v>
      </c>
      <c r="L1724" s="2">
        <f t="shared" si="957"/>
        <v>0.35083333333333333</v>
      </c>
      <c r="M1724" s="2">
        <f t="shared" si="958"/>
        <v>0.24083333333333334</v>
      </c>
      <c r="N1724" s="2">
        <f t="shared" si="951"/>
        <v>8.0833333333333326E-2</v>
      </c>
      <c r="O1724" s="2">
        <f t="shared" si="952"/>
        <v>0.32583333333333331</v>
      </c>
      <c r="P1724" s="1">
        <v>2</v>
      </c>
      <c r="Q1724" s="1">
        <v>421</v>
      </c>
      <c r="R1724" s="1">
        <v>289</v>
      </c>
      <c r="S1724" s="1">
        <v>97</v>
      </c>
      <c r="T1724" s="1">
        <v>374</v>
      </c>
      <c r="U1724" s="1">
        <v>9</v>
      </c>
      <c r="V1724" s="1">
        <v>8</v>
      </c>
      <c r="AI1724" s="7">
        <f t="shared" si="959"/>
        <v>2</v>
      </c>
      <c r="AJ1724" s="7">
        <f t="shared" si="960"/>
        <v>5</v>
      </c>
      <c r="AK1724" s="7">
        <f t="shared" si="961"/>
        <v>6</v>
      </c>
      <c r="AL1724" s="7">
        <f t="shared" si="962"/>
        <v>0</v>
      </c>
      <c r="AM1724" s="2">
        <f t="shared" si="963"/>
        <v>0.31166666666666665</v>
      </c>
      <c r="AN1724" s="2">
        <f t="shared" si="964"/>
        <v>7.4999999999999997E-3</v>
      </c>
      <c r="AO1724" s="2">
        <f t="shared" si="965"/>
        <v>6.6666666666666671E-3</v>
      </c>
      <c r="AP1724" s="2">
        <f t="shared" si="966"/>
        <v>0</v>
      </c>
      <c r="AR1724" t="str">
        <f t="shared" si="950"/>
        <v>Pawnee</v>
      </c>
      <c r="AS1724" t="s">
        <v>1891</v>
      </c>
      <c r="AT1724">
        <v>3</v>
      </c>
      <c r="AV1724" s="91">
        <v>40</v>
      </c>
      <c r="AW1724" s="93">
        <v>117</v>
      </c>
      <c r="AX1724" s="99">
        <f t="shared" si="967"/>
        <v>40117</v>
      </c>
      <c r="AZ1724" s="7" t="s">
        <v>3053</v>
      </c>
      <c r="BA1724" t="s">
        <v>3290</v>
      </c>
    </row>
    <row r="1725" spans="1:53" hidden="1" outlineLevel="1">
      <c r="A1725" t="s">
        <v>3086</v>
      </c>
      <c r="B1725" t="s">
        <v>1891</v>
      </c>
      <c r="C1725" s="1">
        <f t="shared" si="954"/>
        <v>5940</v>
      </c>
      <c r="D1725" s="7">
        <f>IF(P1725&gt;0,RANK(P1725,(P1725:R1725,S1725:AG1725)),0)</f>
        <v>6</v>
      </c>
      <c r="E1725" s="7">
        <f>IF(Q1725&gt;0,RANK(Q1725,(P1725:R1725,S1725:AG1725)),0)</f>
        <v>3</v>
      </c>
      <c r="F1725" s="7">
        <f>IF(R1725&gt;0,RANK(R1725,(P1725:R1725,S1725:AG1725)),0)</f>
        <v>1</v>
      </c>
      <c r="G1725" s="7">
        <f>IF(S1725&gt;0,RANK(S1725,(P1725:R1725,S1725:AG1725)),0)</f>
        <v>4</v>
      </c>
      <c r="H1725" s="48">
        <f t="shared" si="955"/>
        <v>182</v>
      </c>
      <c r="I1725" s="163">
        <f t="shared" si="953"/>
        <v>3.063973063973064E-2</v>
      </c>
      <c r="J1725" s="2"/>
      <c r="K1725" s="2">
        <f t="shared" si="956"/>
        <v>5.3872053872053875E-3</v>
      </c>
      <c r="L1725" s="2">
        <f t="shared" si="957"/>
        <v>0.27154882154882154</v>
      </c>
      <c r="M1725" s="2">
        <f t="shared" si="958"/>
        <v>0.31228956228956228</v>
      </c>
      <c r="N1725" s="2">
        <f t="shared" si="951"/>
        <v>0.11986531986531987</v>
      </c>
      <c r="O1725" s="2">
        <f t="shared" si="952"/>
        <v>0.29090909090909089</v>
      </c>
      <c r="P1725" s="1">
        <v>32</v>
      </c>
      <c r="Q1725" s="1">
        <v>1613</v>
      </c>
      <c r="R1725" s="1">
        <v>1855</v>
      </c>
      <c r="S1725" s="1">
        <v>712</v>
      </c>
      <c r="T1725" s="1">
        <v>1673</v>
      </c>
      <c r="U1725" s="1">
        <v>35</v>
      </c>
      <c r="V1725" s="1">
        <v>20</v>
      </c>
      <c r="AI1725" s="7">
        <f t="shared" si="959"/>
        <v>2</v>
      </c>
      <c r="AJ1725" s="7">
        <f t="shared" si="960"/>
        <v>5</v>
      </c>
      <c r="AK1725" s="7">
        <f t="shared" si="961"/>
        <v>7</v>
      </c>
      <c r="AL1725" s="7">
        <f t="shared" si="962"/>
        <v>0</v>
      </c>
      <c r="AM1725" s="2">
        <f t="shared" si="963"/>
        <v>0.28164983164983165</v>
      </c>
      <c r="AN1725" s="2">
        <f t="shared" si="964"/>
        <v>5.8922558922558923E-3</v>
      </c>
      <c r="AO1725" s="2">
        <f t="shared" si="965"/>
        <v>3.3670033670033669E-3</v>
      </c>
      <c r="AP1725" s="2">
        <f t="shared" si="966"/>
        <v>0</v>
      </c>
      <c r="AR1725" t="str">
        <f t="shared" si="950"/>
        <v>Payne</v>
      </c>
      <c r="AS1725" t="s">
        <v>1891</v>
      </c>
      <c r="AT1725">
        <v>3</v>
      </c>
      <c r="AV1725" s="91">
        <v>40</v>
      </c>
      <c r="AW1725" s="93">
        <v>119</v>
      </c>
      <c r="AX1725" s="99">
        <f t="shared" si="967"/>
        <v>40119</v>
      </c>
      <c r="AZ1725" s="7" t="s">
        <v>3053</v>
      </c>
      <c r="BA1725" t="s">
        <v>3290</v>
      </c>
    </row>
    <row r="1726" spans="1:53" hidden="1" outlineLevel="1">
      <c r="A1726" t="s">
        <v>530</v>
      </c>
      <c r="B1726" t="s">
        <v>1891</v>
      </c>
      <c r="C1726" s="1">
        <f t="shared" si="954"/>
        <v>1583</v>
      </c>
      <c r="D1726" s="7">
        <f>IF(P1726&gt;0,RANK(P1726,(P1726:R1726,S1726:AG1726)),0)</f>
        <v>7</v>
      </c>
      <c r="E1726" s="7">
        <f>IF(Q1726&gt;0,RANK(Q1726,(P1726:R1726,S1726:AG1726)),0)</f>
        <v>1</v>
      </c>
      <c r="F1726" s="7">
        <f>IF(R1726&gt;0,RANK(R1726,(P1726:R1726,S1726:AG1726)),0)</f>
        <v>3</v>
      </c>
      <c r="G1726" s="7">
        <f>IF(S1726&gt;0,RANK(S1726,(P1726:R1726,S1726:AG1726)),0)</f>
        <v>4</v>
      </c>
      <c r="H1726" s="48">
        <f t="shared" si="955"/>
        <v>1</v>
      </c>
      <c r="I1726" s="163">
        <f t="shared" si="953"/>
        <v>6.3171193935565378E-4</v>
      </c>
      <c r="J1726" s="2"/>
      <c r="K1726" s="2">
        <f t="shared" si="956"/>
        <v>3.7902716361339229E-3</v>
      </c>
      <c r="L1726" s="2">
        <f t="shared" si="957"/>
        <v>0.30890713834491473</v>
      </c>
      <c r="M1726" s="2">
        <f t="shared" si="958"/>
        <v>0.27542640555906506</v>
      </c>
      <c r="N1726" s="2">
        <f t="shared" si="951"/>
        <v>8.9071383449147196E-2</v>
      </c>
      <c r="O1726" s="2">
        <f t="shared" si="952"/>
        <v>0.32280480101073905</v>
      </c>
      <c r="P1726" s="1">
        <v>6</v>
      </c>
      <c r="Q1726" s="1">
        <v>489</v>
      </c>
      <c r="R1726" s="1">
        <v>436</v>
      </c>
      <c r="S1726" s="1">
        <v>141</v>
      </c>
      <c r="T1726" s="1">
        <v>488</v>
      </c>
      <c r="U1726" s="1">
        <v>13</v>
      </c>
      <c r="V1726" s="1">
        <v>10</v>
      </c>
      <c r="AI1726" s="7">
        <f t="shared" si="959"/>
        <v>2</v>
      </c>
      <c r="AJ1726" s="7">
        <f t="shared" si="960"/>
        <v>5</v>
      </c>
      <c r="AK1726" s="7">
        <f t="shared" si="961"/>
        <v>6</v>
      </c>
      <c r="AL1726" s="7">
        <f t="shared" si="962"/>
        <v>0</v>
      </c>
      <c r="AM1726" s="2">
        <f t="shared" si="963"/>
        <v>0.30827542640555905</v>
      </c>
      <c r="AN1726" s="2">
        <f t="shared" si="964"/>
        <v>8.2122552116234999E-3</v>
      </c>
      <c r="AO1726" s="2">
        <f t="shared" si="965"/>
        <v>6.3171193935565384E-3</v>
      </c>
      <c r="AP1726" s="2">
        <f t="shared" si="966"/>
        <v>0</v>
      </c>
      <c r="AR1726" t="str">
        <f t="shared" si="950"/>
        <v>Pittsburg</v>
      </c>
      <c r="AS1726" t="s">
        <v>1891</v>
      </c>
      <c r="AT1726">
        <v>2</v>
      </c>
      <c r="AV1726" s="91">
        <v>40</v>
      </c>
      <c r="AW1726" s="93">
        <v>121</v>
      </c>
      <c r="AX1726" s="99">
        <f t="shared" si="967"/>
        <v>40121</v>
      </c>
      <c r="AZ1726" s="7" t="s">
        <v>3053</v>
      </c>
      <c r="BA1726" t="s">
        <v>3290</v>
      </c>
    </row>
    <row r="1727" spans="1:53" hidden="1" outlineLevel="1">
      <c r="A1727" t="s">
        <v>1333</v>
      </c>
      <c r="B1727" t="s">
        <v>1891</v>
      </c>
      <c r="C1727" s="1">
        <f t="shared" si="954"/>
        <v>1669</v>
      </c>
      <c r="D1727" s="7">
        <f>IF(P1727&gt;0,RANK(P1727,(P1727:R1727,S1727:AG1727)),0)</f>
        <v>7</v>
      </c>
      <c r="E1727" s="7">
        <f>IF(Q1727&gt;0,RANK(Q1727,(P1727:R1727,S1727:AG1727)),0)</f>
        <v>3</v>
      </c>
      <c r="F1727" s="7">
        <f>IF(R1727&gt;0,RANK(R1727,(P1727:R1727,S1727:AG1727)),0)</f>
        <v>2</v>
      </c>
      <c r="G1727" s="7">
        <f>IF(S1727&gt;0,RANK(S1727,(P1727:R1727,S1727:AG1727)),0)</f>
        <v>4</v>
      </c>
      <c r="H1727" s="48">
        <f t="shared" si="955"/>
        <v>112</v>
      </c>
      <c r="I1727" s="163">
        <f t="shared" si="953"/>
        <v>6.7106051527860991E-2</v>
      </c>
      <c r="J1727" s="2"/>
      <c r="K1727" s="2">
        <f t="shared" si="956"/>
        <v>1.7974835230677051E-3</v>
      </c>
      <c r="L1727" s="2">
        <f t="shared" si="957"/>
        <v>0.2402636309167166</v>
      </c>
      <c r="M1727" s="2">
        <f t="shared" si="958"/>
        <v>0.27621330137807071</v>
      </c>
      <c r="N1727" s="2">
        <f t="shared" si="951"/>
        <v>0.12702216896345117</v>
      </c>
      <c r="O1727" s="2">
        <f t="shared" si="952"/>
        <v>0.35470341521869375</v>
      </c>
      <c r="P1727" s="1">
        <v>3</v>
      </c>
      <c r="Q1727" s="1">
        <v>401</v>
      </c>
      <c r="R1727" s="1">
        <v>461</v>
      </c>
      <c r="S1727" s="1">
        <v>212</v>
      </c>
      <c r="T1727" s="1">
        <v>573</v>
      </c>
      <c r="U1727" s="1">
        <v>14</v>
      </c>
      <c r="V1727" s="1">
        <v>5</v>
      </c>
      <c r="AI1727" s="7">
        <f t="shared" si="959"/>
        <v>1</v>
      </c>
      <c r="AJ1727" s="7">
        <f t="shared" si="960"/>
        <v>5</v>
      </c>
      <c r="AK1727" s="7">
        <f t="shared" si="961"/>
        <v>6</v>
      </c>
      <c r="AL1727" s="7">
        <f t="shared" si="962"/>
        <v>0</v>
      </c>
      <c r="AM1727" s="2">
        <f t="shared" si="963"/>
        <v>0.34331935290593169</v>
      </c>
      <c r="AN1727" s="2">
        <f t="shared" si="964"/>
        <v>8.3882564409826239E-3</v>
      </c>
      <c r="AO1727" s="2">
        <f t="shared" si="965"/>
        <v>2.9958058717795086E-3</v>
      </c>
      <c r="AP1727" s="2">
        <f t="shared" si="966"/>
        <v>0</v>
      </c>
      <c r="AR1727" t="str">
        <f t="shared" si="950"/>
        <v>Pontotoc</v>
      </c>
      <c r="AS1727" t="s">
        <v>1891</v>
      </c>
      <c r="AT1727">
        <v>4</v>
      </c>
      <c r="AV1727" s="91">
        <v>40</v>
      </c>
      <c r="AW1727" s="93">
        <v>123</v>
      </c>
      <c r="AX1727" s="99">
        <f t="shared" si="967"/>
        <v>40123</v>
      </c>
      <c r="AZ1727" s="7" t="s">
        <v>3053</v>
      </c>
      <c r="BA1727" t="s">
        <v>3290</v>
      </c>
    </row>
    <row r="1728" spans="1:53" hidden="1" outlineLevel="1">
      <c r="A1728" t="s">
        <v>731</v>
      </c>
      <c r="B1728" t="s">
        <v>1891</v>
      </c>
      <c r="C1728" s="1">
        <f t="shared" si="954"/>
        <v>4459</v>
      </c>
      <c r="D1728" s="7">
        <f>IF(P1728&gt;0,RANK(P1728,(P1728:R1728,S1728:AG1728)),0)</f>
        <v>7</v>
      </c>
      <c r="E1728" s="7">
        <f>IF(Q1728&gt;0,RANK(Q1728,(P1728:R1728,S1728:AG1728)),0)</f>
        <v>2</v>
      </c>
      <c r="F1728" s="7">
        <f>IF(R1728&gt;0,RANK(R1728,(P1728:R1728,S1728:AG1728)),0)</f>
        <v>3</v>
      </c>
      <c r="G1728" s="7">
        <f>IF(S1728&gt;0,RANK(S1728,(P1728:R1728,S1728:AG1728)),0)</f>
        <v>4</v>
      </c>
      <c r="H1728" s="48">
        <f t="shared" si="955"/>
        <v>551</v>
      </c>
      <c r="I1728" s="163">
        <f t="shared" si="953"/>
        <v>0.12357030724377663</v>
      </c>
      <c r="J1728" s="2"/>
      <c r="K1728" s="2">
        <f t="shared" si="956"/>
        <v>8.9706212155191752E-4</v>
      </c>
      <c r="L1728" s="2">
        <f t="shared" si="957"/>
        <v>0.2686701054047993</v>
      </c>
      <c r="M1728" s="2">
        <f t="shared" si="958"/>
        <v>0.23816999327203409</v>
      </c>
      <c r="N1728" s="2">
        <f t="shared" si="951"/>
        <v>9.2173132989459519E-2</v>
      </c>
      <c r="O1728" s="2">
        <f t="shared" si="952"/>
        <v>0.40008970621215517</v>
      </c>
      <c r="P1728" s="1">
        <v>4</v>
      </c>
      <c r="Q1728" s="1">
        <v>1198</v>
      </c>
      <c r="R1728" s="1">
        <v>1062</v>
      </c>
      <c r="S1728" s="1">
        <v>411</v>
      </c>
      <c r="T1728" s="1">
        <v>1749</v>
      </c>
      <c r="U1728" s="1">
        <v>21</v>
      </c>
      <c r="V1728" s="1">
        <v>14</v>
      </c>
      <c r="AI1728" s="7">
        <f t="shared" si="959"/>
        <v>1</v>
      </c>
      <c r="AJ1728" s="7">
        <f t="shared" si="960"/>
        <v>5</v>
      </c>
      <c r="AK1728" s="7">
        <f t="shared" si="961"/>
        <v>6</v>
      </c>
      <c r="AL1728" s="7">
        <f t="shared" si="962"/>
        <v>0</v>
      </c>
      <c r="AM1728" s="2">
        <f t="shared" si="963"/>
        <v>0.3922404126485759</v>
      </c>
      <c r="AN1728" s="2">
        <f t="shared" si="964"/>
        <v>4.7095761381475663E-3</v>
      </c>
      <c r="AO1728" s="2">
        <f t="shared" si="965"/>
        <v>3.1397174254317113E-3</v>
      </c>
      <c r="AP1728" s="2">
        <f t="shared" si="966"/>
        <v>0</v>
      </c>
      <c r="AR1728" t="str">
        <f t="shared" si="950"/>
        <v>Pottawatomie</v>
      </c>
      <c r="AS1728" t="s">
        <v>1891</v>
      </c>
      <c r="AT1728">
        <v>5</v>
      </c>
      <c r="AV1728" s="91">
        <v>40</v>
      </c>
      <c r="AW1728" s="93">
        <v>125</v>
      </c>
      <c r="AX1728" s="99">
        <f t="shared" si="967"/>
        <v>40125</v>
      </c>
      <c r="AZ1728" s="7" t="s">
        <v>3053</v>
      </c>
      <c r="BA1728" t="s">
        <v>3290</v>
      </c>
    </row>
    <row r="1729" spans="1:53" hidden="1" outlineLevel="1">
      <c r="A1729" t="s">
        <v>2270</v>
      </c>
      <c r="B1729" t="s">
        <v>1891</v>
      </c>
      <c r="C1729" s="1">
        <f t="shared" si="954"/>
        <v>277</v>
      </c>
      <c r="D1729" s="7">
        <f>IF(P1729&gt;0,RANK(P1729,(P1729:R1729,S1729:AG1729)),0)</f>
        <v>5</v>
      </c>
      <c r="E1729" s="7">
        <f>IF(Q1729&gt;0,RANK(Q1729,(P1729:R1729,S1729:AG1729)),0)</f>
        <v>1</v>
      </c>
      <c r="F1729" s="7">
        <f>IF(R1729&gt;0,RANK(R1729,(P1729:R1729,S1729:AG1729)),0)</f>
        <v>3</v>
      </c>
      <c r="G1729" s="7">
        <f>IF(S1729&gt;0,RANK(S1729,(P1729:R1729,S1729:AG1729)),0)</f>
        <v>4</v>
      </c>
      <c r="H1729" s="48">
        <f t="shared" si="955"/>
        <v>19</v>
      </c>
      <c r="I1729" s="163">
        <f t="shared" si="953"/>
        <v>6.8592057761732855E-2</v>
      </c>
      <c r="J1729" s="2"/>
      <c r="K1729" s="2">
        <f t="shared" si="956"/>
        <v>7.2202166064981952E-3</v>
      </c>
      <c r="L1729" s="2">
        <f t="shared" si="957"/>
        <v>0.38628158844765342</v>
      </c>
      <c r="M1729" s="2">
        <f t="shared" si="958"/>
        <v>0.14801444043321299</v>
      </c>
      <c r="N1729" s="2">
        <f t="shared" si="951"/>
        <v>0.1299638989169675</v>
      </c>
      <c r="O1729" s="2">
        <f t="shared" si="952"/>
        <v>0.32851985559566788</v>
      </c>
      <c r="P1729" s="1">
        <v>2</v>
      </c>
      <c r="Q1729" s="1">
        <v>107</v>
      </c>
      <c r="R1729" s="1">
        <v>41</v>
      </c>
      <c r="S1729" s="1">
        <v>36</v>
      </c>
      <c r="T1729" s="1">
        <v>88</v>
      </c>
      <c r="U1729" s="1">
        <v>2</v>
      </c>
      <c r="V1729" s="1">
        <v>1</v>
      </c>
      <c r="AI1729" s="7">
        <f t="shared" si="959"/>
        <v>2</v>
      </c>
      <c r="AJ1729" s="7">
        <f t="shared" si="960"/>
        <v>5</v>
      </c>
      <c r="AK1729" s="7">
        <f t="shared" si="961"/>
        <v>7</v>
      </c>
      <c r="AL1729" s="7">
        <f t="shared" si="962"/>
        <v>0</v>
      </c>
      <c r="AM1729" s="2">
        <f t="shared" si="963"/>
        <v>0.3176895306859206</v>
      </c>
      <c r="AN1729" s="2">
        <f t="shared" si="964"/>
        <v>7.2202166064981952E-3</v>
      </c>
      <c r="AO1729" s="2">
        <f t="shared" si="965"/>
        <v>3.6101083032490976E-3</v>
      </c>
      <c r="AP1729" s="2">
        <f t="shared" si="966"/>
        <v>0</v>
      </c>
      <c r="AR1729" t="str">
        <f t="shared" si="950"/>
        <v>Pushmataha</v>
      </c>
      <c r="AS1729" t="s">
        <v>1891</v>
      </c>
      <c r="AT1729">
        <v>2</v>
      </c>
      <c r="AV1729" s="91">
        <v>40</v>
      </c>
      <c r="AW1729" s="93">
        <v>127</v>
      </c>
      <c r="AX1729" s="99">
        <f t="shared" si="967"/>
        <v>40127</v>
      </c>
      <c r="AZ1729" s="7" t="s">
        <v>3053</v>
      </c>
      <c r="BA1729" t="s">
        <v>3290</v>
      </c>
    </row>
    <row r="1730" spans="1:53" hidden="1" outlineLevel="1">
      <c r="A1730" t="s">
        <v>2906</v>
      </c>
      <c r="B1730" t="s">
        <v>1891</v>
      </c>
      <c r="C1730" s="1">
        <f t="shared" ref="C1730:C1743" si="968">SUM(P1730:AG1730)</f>
        <v>286</v>
      </c>
      <c r="D1730" s="7">
        <f>IF(P1730&gt;0,RANK(P1730,(P1730:R1730,S1730:AG1730)),0)</f>
        <v>0</v>
      </c>
      <c r="E1730" s="7">
        <f>IF(Q1730&gt;0,RANK(Q1730,(P1730:R1730,S1730:AG1730)),0)</f>
        <v>2</v>
      </c>
      <c r="F1730" s="7">
        <f>IF(R1730&gt;0,RANK(R1730,(P1730:R1730,S1730:AG1730)),0)</f>
        <v>3</v>
      </c>
      <c r="G1730" s="7">
        <f>IF(S1730&gt;0,RANK(S1730,(P1730:R1730,S1730:AG1730)),0)</f>
        <v>4</v>
      </c>
      <c r="H1730" s="48">
        <f t="shared" ref="H1730:H1743" si="969">MAX(P1730:Y1730)-LARGE(P1730:Y1730,2)</f>
        <v>13</v>
      </c>
      <c r="I1730" s="163">
        <f t="shared" si="953"/>
        <v>4.5454545454545456E-2</v>
      </c>
      <c r="J1730" s="2"/>
      <c r="K1730" s="2">
        <f t="shared" ref="K1730:K1743" si="970">IF($C1730=0,"-",P1730/$C1730)</f>
        <v>0</v>
      </c>
      <c r="L1730" s="2">
        <f t="shared" ref="L1730:L1743" si="971">IF($C1730=0,"-",Q1730/$C1730)</f>
        <v>0.32517482517482516</v>
      </c>
      <c r="M1730" s="2">
        <f t="shared" ref="M1730:M1743" si="972">IF($C1730=0,"-",R1730/$C1730)</f>
        <v>0.17482517482517482</v>
      </c>
      <c r="N1730" s="2">
        <f t="shared" si="951"/>
        <v>0.11888111888111888</v>
      </c>
      <c r="O1730" s="2">
        <f t="shared" si="952"/>
        <v>0.38111888111888115</v>
      </c>
      <c r="P1730" s="1">
        <v>0</v>
      </c>
      <c r="Q1730" s="1">
        <v>93</v>
      </c>
      <c r="R1730" s="1">
        <v>50</v>
      </c>
      <c r="S1730" s="1">
        <v>34</v>
      </c>
      <c r="T1730" s="1">
        <v>106</v>
      </c>
      <c r="U1730" s="1">
        <v>3</v>
      </c>
      <c r="V1730" s="1">
        <v>0</v>
      </c>
      <c r="AI1730" s="7">
        <f t="shared" ref="AI1730:AI1743" si="973">IF(T1730&gt;0,RANK(T1730,(P1730:Z1730)),0)</f>
        <v>1</v>
      </c>
      <c r="AJ1730" s="7">
        <f t="shared" ref="AJ1730:AJ1743" si="974">IF(U1730&gt;0,RANK(U1730,(P1730:Z1730)),0)</f>
        <v>5</v>
      </c>
      <c r="AK1730" s="7">
        <f t="shared" ref="AK1730:AK1743" si="975">IF(V1730&gt;0,RANK(V1730,(P1730:Z1730)),0)</f>
        <v>0</v>
      </c>
      <c r="AL1730" s="7">
        <f t="shared" ref="AL1730:AL1743" si="976">IF(W1730&gt;0,RANK(W1730,(P1730:Z1730)),0)</f>
        <v>0</v>
      </c>
      <c r="AM1730" s="2">
        <f t="shared" ref="AM1730:AM1743" si="977">IF($C1730=0,"-",T1730/$C1730)</f>
        <v>0.37062937062937062</v>
      </c>
      <c r="AN1730" s="2">
        <f t="shared" ref="AN1730:AN1743" si="978">IF($C1730=0,"-",U1730/$C1730)</f>
        <v>1.048951048951049E-2</v>
      </c>
      <c r="AO1730" s="2">
        <f t="shared" ref="AO1730:AO1743" si="979">IF($C1730=0,"-",V1730/$C1730)</f>
        <v>0</v>
      </c>
      <c r="AP1730" s="2">
        <f t="shared" ref="AP1730:AP1743" si="980">IF($C1730=0,"-",W1730/$C1730)</f>
        <v>0</v>
      </c>
      <c r="AR1730" t="str">
        <f t="shared" si="950"/>
        <v>Roger Mills</v>
      </c>
      <c r="AS1730" t="s">
        <v>1891</v>
      </c>
      <c r="AT1730">
        <v>3</v>
      </c>
      <c r="AV1730" s="91">
        <v>40</v>
      </c>
      <c r="AW1730" s="93">
        <v>129</v>
      </c>
      <c r="AX1730" s="99">
        <f t="shared" ref="AX1730:AX1742" si="981">AV1730*1000+AW1730</f>
        <v>40129</v>
      </c>
      <c r="AZ1730" s="7" t="s">
        <v>3053</v>
      </c>
      <c r="BA1730" t="s">
        <v>3290</v>
      </c>
    </row>
    <row r="1731" spans="1:53" hidden="1" outlineLevel="1">
      <c r="A1731" t="s">
        <v>2907</v>
      </c>
      <c r="B1731" t="s">
        <v>1891</v>
      </c>
      <c r="C1731" s="1">
        <f t="shared" si="968"/>
        <v>9201</v>
      </c>
      <c r="D1731" s="7">
        <f>IF(P1731&gt;0,RANK(P1731,(P1731:R1731,S1731:AG1731)),0)</f>
        <v>7</v>
      </c>
      <c r="E1731" s="7">
        <f>IF(Q1731&gt;0,RANK(Q1731,(P1731:R1731,S1731:AG1731)),0)</f>
        <v>2</v>
      </c>
      <c r="F1731" s="7">
        <f>IF(R1731&gt;0,RANK(R1731,(P1731:R1731,S1731:AG1731)),0)</f>
        <v>3</v>
      </c>
      <c r="G1731" s="7">
        <f>IF(S1731&gt;0,RANK(S1731,(P1731:R1731,S1731:AG1731)),0)</f>
        <v>4</v>
      </c>
      <c r="H1731" s="48">
        <f t="shared" si="969"/>
        <v>393</v>
      </c>
      <c r="I1731" s="163">
        <f t="shared" si="953"/>
        <v>4.2712748614281058E-2</v>
      </c>
      <c r="J1731" s="2"/>
      <c r="K1731" s="2">
        <f t="shared" si="970"/>
        <v>9.7815454841865008E-4</v>
      </c>
      <c r="L1731" s="2">
        <f t="shared" si="971"/>
        <v>0.33126834039778286</v>
      </c>
      <c r="M1731" s="2">
        <f t="shared" si="972"/>
        <v>0.20584719052276926</v>
      </c>
      <c r="N1731" s="2">
        <f t="shared" si="951"/>
        <v>8.1404195196174325E-2</v>
      </c>
      <c r="O1731" s="2">
        <f t="shared" si="952"/>
        <v>0.38050211933485495</v>
      </c>
      <c r="P1731" s="1">
        <v>9</v>
      </c>
      <c r="Q1731" s="1">
        <v>3048</v>
      </c>
      <c r="R1731" s="1">
        <v>1894</v>
      </c>
      <c r="S1731" s="1">
        <v>749</v>
      </c>
      <c r="T1731" s="1">
        <v>3441</v>
      </c>
      <c r="U1731" s="1">
        <v>36</v>
      </c>
      <c r="V1731" s="1">
        <v>24</v>
      </c>
      <c r="AI1731" s="7">
        <f t="shared" si="973"/>
        <v>1</v>
      </c>
      <c r="AJ1731" s="7">
        <f t="shared" si="974"/>
        <v>5</v>
      </c>
      <c r="AK1731" s="7">
        <f t="shared" si="975"/>
        <v>6</v>
      </c>
      <c r="AL1731" s="7">
        <f t="shared" si="976"/>
        <v>0</v>
      </c>
      <c r="AM1731" s="2">
        <f t="shared" si="977"/>
        <v>0.37398108901206389</v>
      </c>
      <c r="AN1731" s="2">
        <f t="shared" si="978"/>
        <v>3.9126181936746003E-3</v>
      </c>
      <c r="AO1731" s="2">
        <f t="shared" si="979"/>
        <v>2.6084121291164004E-3</v>
      </c>
      <c r="AP1731" s="2">
        <f t="shared" si="980"/>
        <v>0</v>
      </c>
      <c r="AR1731" t="str">
        <f t="shared" si="950"/>
        <v>Rogers</v>
      </c>
      <c r="AS1731" t="s">
        <v>1891</v>
      </c>
      <c r="AV1731" s="91">
        <v>40</v>
      </c>
      <c r="AW1731" s="93">
        <v>131</v>
      </c>
      <c r="AX1731" s="99">
        <f t="shared" si="981"/>
        <v>40131</v>
      </c>
      <c r="AZ1731" s="7" t="s">
        <v>3053</v>
      </c>
      <c r="BA1731" t="s">
        <v>3290</v>
      </c>
    </row>
    <row r="1732" spans="1:53" hidden="1" outlineLevel="1">
      <c r="A1732" t="s">
        <v>1324</v>
      </c>
      <c r="B1732" t="s">
        <v>1891</v>
      </c>
      <c r="C1732" s="1">
        <f t="shared" si="968"/>
        <v>1018</v>
      </c>
      <c r="D1732" s="7">
        <f>IF(P1732&gt;0,RANK(P1732,(P1732:R1732,S1732:AG1732)),0)</f>
        <v>7</v>
      </c>
      <c r="E1732" s="7">
        <f>IF(Q1732&gt;0,RANK(Q1732,(P1732:R1732,S1732:AG1732)),0)</f>
        <v>2</v>
      </c>
      <c r="F1732" s="7">
        <f>IF(R1732&gt;0,RANK(R1732,(P1732:R1732,S1732:AG1732)),0)</f>
        <v>3</v>
      </c>
      <c r="G1732" s="7">
        <f>IF(S1732&gt;0,RANK(S1732,(P1732:R1732,S1732:AG1732)),0)</f>
        <v>4</v>
      </c>
      <c r="H1732" s="48">
        <f t="shared" si="969"/>
        <v>134</v>
      </c>
      <c r="I1732" s="163">
        <f t="shared" si="953"/>
        <v>0.13163064833005894</v>
      </c>
      <c r="J1732" s="2"/>
      <c r="K1732" s="2">
        <f t="shared" si="970"/>
        <v>9.8231827111984276E-4</v>
      </c>
      <c r="L1732" s="2">
        <f t="shared" si="971"/>
        <v>0.25442043222003929</v>
      </c>
      <c r="M1732" s="2">
        <f t="shared" si="972"/>
        <v>0.24361493123772102</v>
      </c>
      <c r="N1732" s="2">
        <f t="shared" si="951"/>
        <v>0.10707269155206287</v>
      </c>
      <c r="O1732" s="2">
        <f t="shared" si="952"/>
        <v>0.39390962671905694</v>
      </c>
      <c r="P1732" s="1">
        <v>1</v>
      </c>
      <c r="Q1732" s="1">
        <v>259</v>
      </c>
      <c r="R1732" s="1">
        <v>248</v>
      </c>
      <c r="S1732" s="1">
        <v>109</v>
      </c>
      <c r="T1732" s="1">
        <v>393</v>
      </c>
      <c r="U1732" s="1">
        <v>6</v>
      </c>
      <c r="V1732" s="1">
        <v>2</v>
      </c>
      <c r="AI1732" s="7">
        <f t="shared" si="973"/>
        <v>1</v>
      </c>
      <c r="AJ1732" s="7">
        <f t="shared" si="974"/>
        <v>5</v>
      </c>
      <c r="AK1732" s="7">
        <f t="shared" si="975"/>
        <v>6</v>
      </c>
      <c r="AL1732" s="7">
        <f t="shared" si="976"/>
        <v>0</v>
      </c>
      <c r="AM1732" s="2">
        <f t="shared" si="977"/>
        <v>0.38605108055009824</v>
      </c>
      <c r="AN1732" s="2">
        <f t="shared" si="978"/>
        <v>5.893909626719057E-3</v>
      </c>
      <c r="AO1732" s="2">
        <f t="shared" si="979"/>
        <v>1.9646365422396855E-3</v>
      </c>
      <c r="AP1732" s="2">
        <f t="shared" si="980"/>
        <v>0</v>
      </c>
      <c r="AR1732" t="str">
        <f t="shared" si="950"/>
        <v>Seminole</v>
      </c>
      <c r="AS1732" t="s">
        <v>1891</v>
      </c>
      <c r="AT1732">
        <v>5</v>
      </c>
      <c r="AV1732" s="91">
        <v>40</v>
      </c>
      <c r="AW1732" s="93">
        <v>133</v>
      </c>
      <c r="AX1732" s="99">
        <f t="shared" si="981"/>
        <v>40133</v>
      </c>
      <c r="AZ1732" s="7" t="s">
        <v>3053</v>
      </c>
      <c r="BA1732" t="s">
        <v>3290</v>
      </c>
    </row>
    <row r="1733" spans="1:53" hidden="1" outlineLevel="1">
      <c r="A1733" t="s">
        <v>236</v>
      </c>
      <c r="B1733" t="s">
        <v>1891</v>
      </c>
      <c r="C1733" s="1">
        <f t="shared" si="968"/>
        <v>1336</v>
      </c>
      <c r="D1733" s="7">
        <f>IF(P1733&gt;0,RANK(P1733,(P1733:R1733,S1733:AG1733)),0)</f>
        <v>0</v>
      </c>
      <c r="E1733" s="7">
        <f>IF(Q1733&gt;0,RANK(Q1733,(P1733:R1733,S1733:AG1733)),0)</f>
        <v>2</v>
      </c>
      <c r="F1733" s="7">
        <f>IF(R1733&gt;0,RANK(R1733,(P1733:R1733,S1733:AG1733)),0)</f>
        <v>3</v>
      </c>
      <c r="G1733" s="7">
        <f>IF(S1733&gt;0,RANK(S1733,(P1733:R1733,S1733:AG1733)),0)</f>
        <v>4</v>
      </c>
      <c r="H1733" s="48">
        <f t="shared" si="969"/>
        <v>232</v>
      </c>
      <c r="I1733" s="163">
        <f t="shared" si="953"/>
        <v>0.17365269461077845</v>
      </c>
      <c r="J1733" s="2"/>
      <c r="K1733" s="2">
        <f t="shared" si="970"/>
        <v>0</v>
      </c>
      <c r="L1733" s="2">
        <f t="shared" si="971"/>
        <v>0.25523952095808383</v>
      </c>
      <c r="M1733" s="2">
        <f t="shared" si="972"/>
        <v>0.21631736526946108</v>
      </c>
      <c r="N1733" s="2">
        <f t="shared" si="951"/>
        <v>9.0568862275449108E-2</v>
      </c>
      <c r="O1733" s="2">
        <f t="shared" si="952"/>
        <v>0.43787425149700598</v>
      </c>
      <c r="P1733" s="1">
        <v>0</v>
      </c>
      <c r="Q1733" s="1">
        <v>341</v>
      </c>
      <c r="R1733" s="1">
        <v>289</v>
      </c>
      <c r="S1733" s="1">
        <v>121</v>
      </c>
      <c r="T1733" s="1">
        <v>573</v>
      </c>
      <c r="U1733" s="1">
        <v>9</v>
      </c>
      <c r="V1733" s="1">
        <v>3</v>
      </c>
      <c r="AI1733" s="7">
        <f t="shared" si="973"/>
        <v>1</v>
      </c>
      <c r="AJ1733" s="7">
        <f t="shared" si="974"/>
        <v>5</v>
      </c>
      <c r="AK1733" s="7">
        <f t="shared" si="975"/>
        <v>6</v>
      </c>
      <c r="AL1733" s="7">
        <f t="shared" si="976"/>
        <v>0</v>
      </c>
      <c r="AM1733" s="2">
        <f t="shared" si="977"/>
        <v>0.42889221556886226</v>
      </c>
      <c r="AN1733" s="2">
        <f t="shared" si="978"/>
        <v>6.7365269461077846E-3</v>
      </c>
      <c r="AO1733" s="2">
        <f t="shared" si="979"/>
        <v>2.2455089820359281E-3</v>
      </c>
      <c r="AP1733" s="2">
        <f t="shared" si="980"/>
        <v>0</v>
      </c>
      <c r="AR1733" t="str">
        <f t="shared" si="950"/>
        <v>Sequoyah</v>
      </c>
      <c r="AS1733" t="s">
        <v>1891</v>
      </c>
      <c r="AT1733">
        <v>2</v>
      </c>
      <c r="AV1733" s="91">
        <v>40</v>
      </c>
      <c r="AW1733" s="93">
        <v>135</v>
      </c>
      <c r="AX1733" s="99">
        <f t="shared" si="981"/>
        <v>40135</v>
      </c>
      <c r="AZ1733" s="7" t="s">
        <v>3053</v>
      </c>
      <c r="BA1733" t="s">
        <v>3290</v>
      </c>
    </row>
    <row r="1734" spans="1:53" hidden="1" outlineLevel="1">
      <c r="A1734" t="s">
        <v>2317</v>
      </c>
      <c r="B1734" t="s">
        <v>1891</v>
      </c>
      <c r="C1734" s="1">
        <f t="shared" si="968"/>
        <v>2848</v>
      </c>
      <c r="D1734" s="7">
        <f>IF(P1734&gt;0,RANK(P1734,(P1734:R1734,S1734:AG1734)),0)</f>
        <v>7</v>
      </c>
      <c r="E1734" s="7">
        <f>IF(Q1734&gt;0,RANK(Q1734,(P1734:R1734,S1734:AG1734)),0)</f>
        <v>3</v>
      </c>
      <c r="F1734" s="7">
        <f>IF(R1734&gt;0,RANK(R1734,(P1734:R1734,S1734:AG1734)),0)</f>
        <v>2</v>
      </c>
      <c r="G1734" s="7">
        <f>IF(S1734&gt;0,RANK(S1734,(P1734:R1734,S1734:AG1734)),0)</f>
        <v>4</v>
      </c>
      <c r="H1734" s="48">
        <f t="shared" si="969"/>
        <v>256</v>
      </c>
      <c r="I1734" s="163">
        <f t="shared" si="953"/>
        <v>8.98876404494382E-2</v>
      </c>
      <c r="J1734" s="2"/>
      <c r="K1734" s="2">
        <f t="shared" si="970"/>
        <v>1.7556179775280898E-3</v>
      </c>
      <c r="L1734" s="2">
        <f t="shared" si="971"/>
        <v>0.23525280898876405</v>
      </c>
      <c r="M1734" s="2">
        <f t="shared" si="972"/>
        <v>0.27879213483146065</v>
      </c>
      <c r="N1734" s="2">
        <f t="shared" si="951"/>
        <v>0.10393258426966293</v>
      </c>
      <c r="O1734" s="2">
        <f t="shared" si="952"/>
        <v>0.38026685393258419</v>
      </c>
      <c r="P1734" s="1">
        <v>5</v>
      </c>
      <c r="Q1734" s="1">
        <v>670</v>
      </c>
      <c r="R1734" s="1">
        <v>794</v>
      </c>
      <c r="S1734" s="1">
        <v>296</v>
      </c>
      <c r="T1734" s="1">
        <v>1050</v>
      </c>
      <c r="U1734" s="1">
        <v>23</v>
      </c>
      <c r="V1734" s="1">
        <v>10</v>
      </c>
      <c r="AI1734" s="7">
        <f t="shared" si="973"/>
        <v>1</v>
      </c>
      <c r="AJ1734" s="7">
        <f t="shared" si="974"/>
        <v>5</v>
      </c>
      <c r="AK1734" s="7">
        <f t="shared" si="975"/>
        <v>6</v>
      </c>
      <c r="AL1734" s="7">
        <f t="shared" si="976"/>
        <v>0</v>
      </c>
      <c r="AM1734" s="2">
        <f t="shared" si="977"/>
        <v>0.3686797752808989</v>
      </c>
      <c r="AN1734" s="2">
        <f t="shared" si="978"/>
        <v>8.0758426966292141E-3</v>
      </c>
      <c r="AO1734" s="2">
        <f t="shared" si="979"/>
        <v>3.5112359550561797E-3</v>
      </c>
      <c r="AP1734" s="2">
        <f t="shared" si="980"/>
        <v>0</v>
      </c>
      <c r="AR1734" t="str">
        <f t="shared" si="950"/>
        <v>Stephens</v>
      </c>
      <c r="AS1734" t="s">
        <v>1891</v>
      </c>
      <c r="AT1734">
        <v>4</v>
      </c>
      <c r="AV1734" s="91">
        <v>40</v>
      </c>
      <c r="AW1734" s="93">
        <v>137</v>
      </c>
      <c r="AX1734" s="99">
        <f t="shared" si="981"/>
        <v>40137</v>
      </c>
      <c r="AZ1734" s="7" t="s">
        <v>3053</v>
      </c>
      <c r="BA1734" t="s">
        <v>3290</v>
      </c>
    </row>
    <row r="1735" spans="1:53" hidden="1" outlineLevel="1">
      <c r="A1735" t="s">
        <v>434</v>
      </c>
      <c r="B1735" t="s">
        <v>1891</v>
      </c>
      <c r="C1735" s="1">
        <f t="shared" si="968"/>
        <v>1534</v>
      </c>
      <c r="D1735" s="7">
        <f>IF(P1735&gt;0,RANK(P1735,(P1735:R1735,S1735:AG1735)),0)</f>
        <v>6</v>
      </c>
      <c r="E1735" s="7">
        <f>IF(Q1735&gt;0,RANK(Q1735,(P1735:R1735,S1735:AG1735)),0)</f>
        <v>3</v>
      </c>
      <c r="F1735" s="7">
        <f>IF(R1735&gt;0,RANK(R1735,(P1735:R1735,S1735:AG1735)),0)</f>
        <v>2</v>
      </c>
      <c r="G1735" s="7">
        <f>IF(S1735&gt;0,RANK(S1735,(P1735:R1735,S1735:AG1735)),0)</f>
        <v>4</v>
      </c>
      <c r="H1735" s="48">
        <f t="shared" si="969"/>
        <v>346</v>
      </c>
      <c r="I1735" s="163">
        <f t="shared" si="953"/>
        <v>0.2255541069100391</v>
      </c>
      <c r="J1735" s="2"/>
      <c r="K1735" s="2">
        <f t="shared" si="970"/>
        <v>3.259452411994785E-3</v>
      </c>
      <c r="L1735" s="2">
        <f t="shared" si="971"/>
        <v>0.20925684485006518</v>
      </c>
      <c r="M1735" s="2">
        <f t="shared" si="972"/>
        <v>0.22620599739243807</v>
      </c>
      <c r="N1735" s="2">
        <f t="shared" si="951"/>
        <v>0.10104302477183832</v>
      </c>
      <c r="O1735" s="2">
        <f t="shared" si="952"/>
        <v>0.46023468057366357</v>
      </c>
      <c r="P1735" s="1">
        <v>5</v>
      </c>
      <c r="Q1735" s="1">
        <v>321</v>
      </c>
      <c r="R1735" s="1">
        <v>347</v>
      </c>
      <c r="S1735" s="1">
        <v>155</v>
      </c>
      <c r="T1735" s="1">
        <v>693</v>
      </c>
      <c r="U1735" s="1">
        <v>9</v>
      </c>
      <c r="V1735" s="1">
        <v>4</v>
      </c>
      <c r="AI1735" s="7">
        <f t="shared" si="973"/>
        <v>1</v>
      </c>
      <c r="AJ1735" s="7">
        <f t="shared" si="974"/>
        <v>5</v>
      </c>
      <c r="AK1735" s="7">
        <f t="shared" si="975"/>
        <v>7</v>
      </c>
      <c r="AL1735" s="7">
        <f t="shared" si="976"/>
        <v>0</v>
      </c>
      <c r="AM1735" s="2">
        <f t="shared" si="977"/>
        <v>0.45176010430247721</v>
      </c>
      <c r="AN1735" s="2">
        <f t="shared" si="978"/>
        <v>5.8670143415906128E-3</v>
      </c>
      <c r="AO1735" s="2">
        <f t="shared" si="979"/>
        <v>2.6075619295958278E-3</v>
      </c>
      <c r="AP1735" s="2">
        <f t="shared" si="980"/>
        <v>0</v>
      </c>
      <c r="AR1735" t="str">
        <f t="shared" si="950"/>
        <v>Texas</v>
      </c>
      <c r="AS1735" t="s">
        <v>1891</v>
      </c>
      <c r="AT1735">
        <v>3</v>
      </c>
      <c r="AV1735" s="91">
        <v>40</v>
      </c>
      <c r="AW1735" s="93">
        <v>139</v>
      </c>
      <c r="AX1735" s="99">
        <f t="shared" si="981"/>
        <v>40139</v>
      </c>
      <c r="AZ1735" s="7" t="s">
        <v>3053</v>
      </c>
      <c r="BA1735" t="s">
        <v>3290</v>
      </c>
    </row>
    <row r="1736" spans="1:53" hidden="1" outlineLevel="1">
      <c r="A1736" t="s">
        <v>2553</v>
      </c>
      <c r="B1736" t="s">
        <v>1891</v>
      </c>
      <c r="C1736" s="1">
        <f t="shared" si="968"/>
        <v>241</v>
      </c>
      <c r="D1736" s="7">
        <f>IF(P1736&gt;0,RANK(P1736,(P1736:R1736,S1736:AG1736)),0)</f>
        <v>0</v>
      </c>
      <c r="E1736" s="7">
        <f>IF(Q1736&gt;0,RANK(Q1736,(P1736:R1736,S1736:AG1736)),0)</f>
        <v>2</v>
      </c>
      <c r="F1736" s="7">
        <f>IF(R1736&gt;0,RANK(R1736,(P1736:R1736,S1736:AG1736)),0)</f>
        <v>3</v>
      </c>
      <c r="G1736" s="7">
        <f>IF(S1736&gt;0,RANK(S1736,(P1736:R1736,S1736:AG1736)),0)</f>
        <v>4</v>
      </c>
      <c r="H1736" s="48">
        <f t="shared" si="969"/>
        <v>21</v>
      </c>
      <c r="I1736" s="163">
        <f t="shared" si="953"/>
        <v>8.7136929460580909E-2</v>
      </c>
      <c r="J1736" s="2"/>
      <c r="K1736" s="2">
        <f t="shared" si="970"/>
        <v>0</v>
      </c>
      <c r="L1736" s="2">
        <f t="shared" si="971"/>
        <v>0.29045643153526973</v>
      </c>
      <c r="M1736" s="2">
        <f t="shared" si="972"/>
        <v>0.24481327800829875</v>
      </c>
      <c r="N1736" s="2">
        <f t="shared" si="951"/>
        <v>7.8838174273858919E-2</v>
      </c>
      <c r="O1736" s="2">
        <f t="shared" si="952"/>
        <v>0.38589211618257252</v>
      </c>
      <c r="P1736" s="1">
        <v>0</v>
      </c>
      <c r="Q1736" s="1">
        <v>70</v>
      </c>
      <c r="R1736" s="1">
        <v>59</v>
      </c>
      <c r="S1736" s="1">
        <v>19</v>
      </c>
      <c r="T1736" s="1">
        <v>91</v>
      </c>
      <c r="U1736" s="1">
        <v>2</v>
      </c>
      <c r="V1736" s="1">
        <v>0</v>
      </c>
      <c r="AI1736" s="7">
        <f t="shared" si="973"/>
        <v>1</v>
      </c>
      <c r="AJ1736" s="7">
        <f t="shared" si="974"/>
        <v>5</v>
      </c>
      <c r="AK1736" s="7">
        <f t="shared" si="975"/>
        <v>0</v>
      </c>
      <c r="AL1736" s="7">
        <f t="shared" si="976"/>
        <v>0</v>
      </c>
      <c r="AM1736" s="2">
        <f t="shared" si="977"/>
        <v>0.37759336099585061</v>
      </c>
      <c r="AN1736" s="2">
        <f t="shared" si="978"/>
        <v>8.2987551867219917E-3</v>
      </c>
      <c r="AO1736" s="2">
        <f t="shared" si="979"/>
        <v>0</v>
      </c>
      <c r="AP1736" s="2">
        <f t="shared" si="980"/>
        <v>0</v>
      </c>
      <c r="AR1736" t="str">
        <f t="shared" si="950"/>
        <v>Tillman</v>
      </c>
      <c r="AS1736" t="s">
        <v>1891</v>
      </c>
      <c r="AT1736">
        <v>4</v>
      </c>
      <c r="AV1736" s="91">
        <v>40</v>
      </c>
      <c r="AW1736" s="93">
        <v>141</v>
      </c>
      <c r="AX1736" s="99">
        <f t="shared" si="981"/>
        <v>40141</v>
      </c>
      <c r="AZ1736" s="7" t="s">
        <v>3053</v>
      </c>
      <c r="BA1736" t="s">
        <v>3290</v>
      </c>
    </row>
    <row r="1737" spans="1:53" hidden="1" outlineLevel="1">
      <c r="A1737" t="s">
        <v>2094</v>
      </c>
      <c r="B1737" t="s">
        <v>1891</v>
      </c>
      <c r="C1737" s="1">
        <f t="shared" si="968"/>
        <v>59979</v>
      </c>
      <c r="D1737" s="7">
        <f>IF(P1737&gt;0,RANK(P1737,(P1737:R1737,S1737:AG1737)),0)</f>
        <v>5</v>
      </c>
      <c r="E1737" s="7">
        <f>IF(Q1737&gt;0,RANK(Q1737,(P1737:R1737,S1737:AG1737)),0)</f>
        <v>2</v>
      </c>
      <c r="F1737" s="7">
        <f>IF(R1737&gt;0,RANK(R1737,(P1737:R1737,S1737:AG1737)),0)</f>
        <v>3</v>
      </c>
      <c r="G1737" s="7">
        <f>IF(S1737&gt;0,RANK(S1737,(P1737:R1737,S1737:AG1737)),0)</f>
        <v>4</v>
      </c>
      <c r="H1737" s="48">
        <f t="shared" si="969"/>
        <v>1670</v>
      </c>
      <c r="I1737" s="163">
        <f t="shared" si="953"/>
        <v>2.7843078410777107E-2</v>
      </c>
      <c r="J1737" s="2"/>
      <c r="K1737" s="2">
        <f t="shared" si="970"/>
        <v>3.3345004084762999E-3</v>
      </c>
      <c r="L1737" s="2">
        <f t="shared" si="971"/>
        <v>0.2955867887093816</v>
      </c>
      <c r="M1737" s="2">
        <f t="shared" si="972"/>
        <v>0.28758398772903848</v>
      </c>
      <c r="N1737" s="2">
        <f t="shared" si="951"/>
        <v>8.4296170326280867E-2</v>
      </c>
      <c r="O1737" s="2">
        <f t="shared" si="952"/>
        <v>0.32919855282682275</v>
      </c>
      <c r="P1737" s="1">
        <v>200</v>
      </c>
      <c r="Q1737" s="1">
        <v>17729</v>
      </c>
      <c r="R1737" s="1">
        <v>17249</v>
      </c>
      <c r="S1737" s="1">
        <v>5056</v>
      </c>
      <c r="T1737" s="1">
        <v>19399</v>
      </c>
      <c r="U1737" s="1">
        <v>175</v>
      </c>
      <c r="V1737" s="1">
        <v>171</v>
      </c>
      <c r="AI1737" s="7">
        <f t="shared" si="973"/>
        <v>1</v>
      </c>
      <c r="AJ1737" s="7">
        <f t="shared" si="974"/>
        <v>6</v>
      </c>
      <c r="AK1737" s="7">
        <f t="shared" si="975"/>
        <v>7</v>
      </c>
      <c r="AL1737" s="7">
        <f t="shared" si="976"/>
        <v>0</v>
      </c>
      <c r="AM1737" s="2">
        <f t="shared" si="977"/>
        <v>0.3234298671201587</v>
      </c>
      <c r="AN1737" s="2">
        <f t="shared" si="978"/>
        <v>2.9176878574167626E-3</v>
      </c>
      <c r="AO1737" s="2">
        <f t="shared" si="979"/>
        <v>2.8509978492472364E-3</v>
      </c>
      <c r="AP1737" s="2">
        <f t="shared" si="980"/>
        <v>0</v>
      </c>
      <c r="AR1737" t="str">
        <f t="shared" si="950"/>
        <v>Tulsa</v>
      </c>
      <c r="AS1737" t="s">
        <v>1891</v>
      </c>
      <c r="AT1737">
        <v>1</v>
      </c>
      <c r="AV1737" s="91">
        <v>40</v>
      </c>
      <c r="AW1737" s="93">
        <v>143</v>
      </c>
      <c r="AX1737" s="99">
        <f t="shared" si="981"/>
        <v>40143</v>
      </c>
      <c r="AZ1737" s="7" t="s">
        <v>3053</v>
      </c>
      <c r="BA1737" t="s">
        <v>3290</v>
      </c>
    </row>
    <row r="1738" spans="1:53" hidden="1" outlineLevel="1">
      <c r="A1738" t="s">
        <v>3040</v>
      </c>
      <c r="B1738" t="s">
        <v>1891</v>
      </c>
      <c r="C1738" s="1">
        <f t="shared" si="968"/>
        <v>7440</v>
      </c>
      <c r="D1738" s="7">
        <f>IF(P1738&gt;0,RANK(P1738,(P1738:R1738,S1738:AG1738)),0)</f>
        <v>7</v>
      </c>
      <c r="E1738" s="7">
        <f>IF(Q1738&gt;0,RANK(Q1738,(P1738:R1738,S1738:AG1738)),0)</f>
        <v>2</v>
      </c>
      <c r="F1738" s="7">
        <f>IF(R1738&gt;0,RANK(R1738,(P1738:R1738,S1738:AG1738)),0)</f>
        <v>3</v>
      </c>
      <c r="G1738" s="7">
        <f>IF(S1738&gt;0,RANK(S1738,(P1738:R1738,S1738:AG1738)),0)</f>
        <v>4</v>
      </c>
      <c r="H1738" s="48">
        <f t="shared" si="969"/>
        <v>491</v>
      </c>
      <c r="I1738" s="163">
        <f t="shared" si="953"/>
        <v>6.5994623655913978E-2</v>
      </c>
      <c r="J1738" s="2"/>
      <c r="K1738" s="2">
        <f t="shared" si="970"/>
        <v>1.0752688172043011E-3</v>
      </c>
      <c r="L1738" s="2">
        <f t="shared" si="971"/>
        <v>0.3178763440860215</v>
      </c>
      <c r="M1738" s="2">
        <f t="shared" si="972"/>
        <v>0.21169354838709678</v>
      </c>
      <c r="N1738" s="2">
        <f t="shared" si="951"/>
        <v>7.8091397849462368E-2</v>
      </c>
      <c r="O1738" s="2">
        <f t="shared" si="952"/>
        <v>0.39126344086021503</v>
      </c>
      <c r="P1738" s="1">
        <v>8</v>
      </c>
      <c r="Q1738" s="1">
        <v>2365</v>
      </c>
      <c r="R1738" s="1">
        <v>1575</v>
      </c>
      <c r="S1738" s="1">
        <v>581</v>
      </c>
      <c r="T1738" s="1">
        <v>2856</v>
      </c>
      <c r="U1738" s="1">
        <v>23</v>
      </c>
      <c r="V1738" s="1">
        <v>32</v>
      </c>
      <c r="AI1738" s="7">
        <f t="shared" si="973"/>
        <v>1</v>
      </c>
      <c r="AJ1738" s="7">
        <f t="shared" si="974"/>
        <v>6</v>
      </c>
      <c r="AK1738" s="7">
        <f t="shared" si="975"/>
        <v>5</v>
      </c>
      <c r="AL1738" s="7">
        <f t="shared" si="976"/>
        <v>0</v>
      </c>
      <c r="AM1738" s="2">
        <f t="shared" si="977"/>
        <v>0.38387096774193546</v>
      </c>
      <c r="AN1738" s="2">
        <f t="shared" si="978"/>
        <v>3.0913978494623655E-3</v>
      </c>
      <c r="AO1738" s="2">
        <f t="shared" si="979"/>
        <v>4.3010752688172043E-3</v>
      </c>
      <c r="AP1738" s="2">
        <f t="shared" si="980"/>
        <v>0</v>
      </c>
      <c r="AR1738" t="str">
        <f t="shared" si="950"/>
        <v>Wagoner</v>
      </c>
      <c r="AS1738" t="s">
        <v>1891</v>
      </c>
      <c r="AT1738">
        <v>1</v>
      </c>
      <c r="AV1738" s="91">
        <v>40</v>
      </c>
      <c r="AW1738" s="93">
        <v>145</v>
      </c>
      <c r="AX1738" s="99">
        <f t="shared" si="981"/>
        <v>40145</v>
      </c>
      <c r="AZ1738" s="7" t="s">
        <v>3053</v>
      </c>
      <c r="BA1738" t="s">
        <v>3290</v>
      </c>
    </row>
    <row r="1739" spans="1:53" hidden="1" outlineLevel="1">
      <c r="A1739" t="s">
        <v>650</v>
      </c>
      <c r="B1739" t="s">
        <v>1891</v>
      </c>
      <c r="C1739" s="1">
        <f t="shared" si="968"/>
        <v>6633</v>
      </c>
      <c r="D1739" s="7">
        <f>IF(P1739&gt;0,RANK(P1739,(P1739:R1739,S1739:AG1739)),0)</f>
        <v>7</v>
      </c>
      <c r="E1739" s="7">
        <f>IF(Q1739&gt;0,RANK(Q1739,(P1739:R1739,S1739:AG1739)),0)</f>
        <v>3</v>
      </c>
      <c r="F1739" s="7">
        <f>IF(R1739&gt;0,RANK(R1739,(P1739:R1739,S1739:AG1739)),0)</f>
        <v>2</v>
      </c>
      <c r="G1739" s="7">
        <f>IF(S1739&gt;0,RANK(S1739,(P1739:R1739,S1739:AG1739)),0)</f>
        <v>4</v>
      </c>
      <c r="H1739" s="48">
        <f t="shared" si="969"/>
        <v>143</v>
      </c>
      <c r="I1739" s="163">
        <f t="shared" si="953"/>
        <v>2.1558872305140961E-2</v>
      </c>
      <c r="J1739" s="2"/>
      <c r="K1739" s="2">
        <f t="shared" si="970"/>
        <v>2.7137042062415195E-3</v>
      </c>
      <c r="L1739" s="2">
        <f t="shared" si="971"/>
        <v>0.27182270465852554</v>
      </c>
      <c r="M1739" s="2">
        <f t="shared" si="972"/>
        <v>0.30634705261570933</v>
      </c>
      <c r="N1739" s="2">
        <f t="shared" si="951"/>
        <v>8.2617216945575153E-2</v>
      </c>
      <c r="O1739" s="2">
        <f t="shared" si="952"/>
        <v>0.33649932157394846</v>
      </c>
      <c r="P1739" s="1">
        <v>18</v>
      </c>
      <c r="Q1739" s="1">
        <v>1803</v>
      </c>
      <c r="R1739" s="1">
        <v>2032</v>
      </c>
      <c r="S1739" s="1">
        <v>548</v>
      </c>
      <c r="T1739" s="1">
        <v>2175</v>
      </c>
      <c r="U1739" s="1">
        <v>27</v>
      </c>
      <c r="V1739" s="1">
        <v>30</v>
      </c>
      <c r="AI1739" s="7">
        <f t="shared" si="973"/>
        <v>1</v>
      </c>
      <c r="AJ1739" s="7">
        <f t="shared" si="974"/>
        <v>6</v>
      </c>
      <c r="AK1739" s="7">
        <f t="shared" si="975"/>
        <v>5</v>
      </c>
      <c r="AL1739" s="7">
        <f t="shared" si="976"/>
        <v>0</v>
      </c>
      <c r="AM1739" s="2">
        <f t="shared" si="977"/>
        <v>0.3279059249208503</v>
      </c>
      <c r="AN1739" s="2">
        <f t="shared" si="978"/>
        <v>4.0705563093622792E-3</v>
      </c>
      <c r="AO1739" s="2">
        <f t="shared" si="979"/>
        <v>4.5228403437358664E-3</v>
      </c>
      <c r="AP1739" s="2">
        <f t="shared" si="980"/>
        <v>0</v>
      </c>
      <c r="AR1739" t="str">
        <f t="shared" ref="AR1739:AR1802" si="982">A1739</f>
        <v>Washington</v>
      </c>
      <c r="AS1739" t="s">
        <v>1891</v>
      </c>
      <c r="AT1739">
        <v>1</v>
      </c>
      <c r="AV1739" s="91">
        <v>40</v>
      </c>
      <c r="AW1739" s="93">
        <v>147</v>
      </c>
      <c r="AX1739" s="99">
        <f t="shared" si="981"/>
        <v>40147</v>
      </c>
      <c r="AZ1739" s="7" t="s">
        <v>3053</v>
      </c>
      <c r="BA1739" t="s">
        <v>3290</v>
      </c>
    </row>
    <row r="1740" spans="1:53" hidden="1" outlineLevel="1">
      <c r="A1740" t="s">
        <v>2954</v>
      </c>
      <c r="B1740" t="s">
        <v>1891</v>
      </c>
      <c r="C1740" s="1">
        <f t="shared" si="968"/>
        <v>677</v>
      </c>
      <c r="D1740" s="7">
        <f>IF(P1740&gt;0,RANK(P1740,(P1740:R1740,S1740:AG1740)),0)</f>
        <v>7</v>
      </c>
      <c r="E1740" s="7">
        <f>IF(Q1740&gt;0,RANK(Q1740,(P1740:R1740,S1740:AG1740)),0)</f>
        <v>2</v>
      </c>
      <c r="F1740" s="7">
        <f>IF(R1740&gt;0,RANK(R1740,(P1740:R1740,S1740:AG1740)),0)</f>
        <v>3</v>
      </c>
      <c r="G1740" s="7">
        <f>IF(S1740&gt;0,RANK(S1740,(P1740:R1740,S1740:AG1740)),0)</f>
        <v>4</v>
      </c>
      <c r="H1740" s="48">
        <f t="shared" si="969"/>
        <v>73</v>
      </c>
      <c r="I1740" s="163">
        <f t="shared" si="953"/>
        <v>0.10782865583456426</v>
      </c>
      <c r="J1740" s="2"/>
      <c r="K1740" s="2">
        <f t="shared" si="970"/>
        <v>1.4771048744460858E-3</v>
      </c>
      <c r="L1740" s="2">
        <f t="shared" si="971"/>
        <v>0.29098966026587886</v>
      </c>
      <c r="M1740" s="2">
        <f t="shared" si="972"/>
        <v>0.20827178729689808</v>
      </c>
      <c r="N1740" s="2">
        <f t="shared" si="951"/>
        <v>8.8626292466765136E-2</v>
      </c>
      <c r="O1740" s="2">
        <f t="shared" si="952"/>
        <v>0.41063515509601178</v>
      </c>
      <c r="P1740" s="1">
        <v>1</v>
      </c>
      <c r="Q1740" s="1">
        <v>197</v>
      </c>
      <c r="R1740" s="1">
        <v>141</v>
      </c>
      <c r="S1740" s="1">
        <v>60</v>
      </c>
      <c r="T1740" s="1">
        <v>270</v>
      </c>
      <c r="U1740" s="1">
        <v>3</v>
      </c>
      <c r="V1740" s="1">
        <v>5</v>
      </c>
      <c r="AI1740" s="7">
        <f t="shared" si="973"/>
        <v>1</v>
      </c>
      <c r="AJ1740" s="7">
        <f t="shared" si="974"/>
        <v>6</v>
      </c>
      <c r="AK1740" s="7">
        <f t="shared" si="975"/>
        <v>5</v>
      </c>
      <c r="AL1740" s="7">
        <f t="shared" si="976"/>
        <v>0</v>
      </c>
      <c r="AM1740" s="2">
        <f t="shared" si="977"/>
        <v>0.3988183161004431</v>
      </c>
      <c r="AN1740" s="2">
        <f t="shared" si="978"/>
        <v>4.4313146233382573E-3</v>
      </c>
      <c r="AO1740" s="2">
        <f t="shared" si="979"/>
        <v>7.385524372230428E-3</v>
      </c>
      <c r="AP1740" s="2">
        <f t="shared" si="980"/>
        <v>0</v>
      </c>
      <c r="AR1740" t="str">
        <f t="shared" si="982"/>
        <v>Washita</v>
      </c>
      <c r="AS1740" t="s">
        <v>1891</v>
      </c>
      <c r="AT1740">
        <v>3</v>
      </c>
      <c r="AV1740" s="91">
        <v>40</v>
      </c>
      <c r="AW1740" s="93">
        <v>149</v>
      </c>
      <c r="AX1740" s="99">
        <f t="shared" si="981"/>
        <v>40149</v>
      </c>
      <c r="AZ1740" s="7" t="s">
        <v>3053</v>
      </c>
      <c r="BA1740" t="s">
        <v>3290</v>
      </c>
    </row>
    <row r="1741" spans="1:53" hidden="1" outlineLevel="1">
      <c r="A1741" t="s">
        <v>2406</v>
      </c>
      <c r="B1741" t="s">
        <v>1891</v>
      </c>
      <c r="C1741" s="1">
        <f t="shared" si="968"/>
        <v>1016</v>
      </c>
      <c r="D1741" s="7">
        <f>IF(P1741&gt;0,RANK(P1741,(P1741:R1741,S1741:AG1741)),0)</f>
        <v>7</v>
      </c>
      <c r="E1741" s="7">
        <f>IF(Q1741&gt;0,RANK(Q1741,(P1741:R1741,S1741:AG1741)),0)</f>
        <v>1</v>
      </c>
      <c r="F1741" s="7">
        <f>IF(R1741&gt;0,RANK(R1741,(P1741:R1741,S1741:AG1741)),0)</f>
        <v>3</v>
      </c>
      <c r="G1741" s="7">
        <f>IF(S1741&gt;0,RANK(S1741,(P1741:R1741,S1741:AG1741)),0)</f>
        <v>4</v>
      </c>
      <c r="H1741" s="48">
        <f t="shared" si="969"/>
        <v>6</v>
      </c>
      <c r="I1741" s="163">
        <f t="shared" si="953"/>
        <v>5.905511811023622E-3</v>
      </c>
      <c r="J1741" s="2"/>
      <c r="K1741" s="2">
        <f t="shared" si="970"/>
        <v>4.921259842519685E-3</v>
      </c>
      <c r="L1741" s="2">
        <f t="shared" si="971"/>
        <v>0.29429133858267714</v>
      </c>
      <c r="M1741" s="2">
        <f t="shared" si="972"/>
        <v>0.25787401574803148</v>
      </c>
      <c r="N1741" s="2">
        <f t="shared" si="951"/>
        <v>0.14074803149606299</v>
      </c>
      <c r="O1741" s="2">
        <f t="shared" si="952"/>
        <v>0.30216535433070879</v>
      </c>
      <c r="P1741" s="1">
        <v>5</v>
      </c>
      <c r="Q1741" s="1">
        <v>299</v>
      </c>
      <c r="R1741" s="1">
        <v>262</v>
      </c>
      <c r="S1741" s="1">
        <v>143</v>
      </c>
      <c r="T1741" s="1">
        <v>293</v>
      </c>
      <c r="U1741" s="1">
        <v>6</v>
      </c>
      <c r="V1741" s="1">
        <v>8</v>
      </c>
      <c r="AI1741" s="7">
        <f t="shared" si="973"/>
        <v>2</v>
      </c>
      <c r="AJ1741" s="7">
        <f t="shared" si="974"/>
        <v>6</v>
      </c>
      <c r="AK1741" s="7">
        <f t="shared" si="975"/>
        <v>5</v>
      </c>
      <c r="AL1741" s="7">
        <f t="shared" si="976"/>
        <v>0</v>
      </c>
      <c r="AM1741" s="2">
        <f t="shared" si="977"/>
        <v>0.28838582677165353</v>
      </c>
      <c r="AN1741" s="2">
        <f t="shared" si="978"/>
        <v>5.905511811023622E-3</v>
      </c>
      <c r="AO1741" s="2">
        <f t="shared" si="979"/>
        <v>7.874015748031496E-3</v>
      </c>
      <c r="AP1741" s="2">
        <f t="shared" si="980"/>
        <v>0</v>
      </c>
      <c r="AR1741" t="str">
        <f t="shared" si="982"/>
        <v>Woods</v>
      </c>
      <c r="AS1741" t="s">
        <v>1891</v>
      </c>
      <c r="AT1741">
        <v>3</v>
      </c>
      <c r="AV1741" s="91">
        <v>40</v>
      </c>
      <c r="AW1741" s="93">
        <v>151</v>
      </c>
      <c r="AX1741" s="99">
        <f t="shared" si="981"/>
        <v>40151</v>
      </c>
      <c r="AZ1741" s="7" t="s">
        <v>3053</v>
      </c>
      <c r="BA1741" t="s">
        <v>3290</v>
      </c>
    </row>
    <row r="1742" spans="1:53" hidden="1" outlineLevel="1">
      <c r="A1742" t="s">
        <v>194</v>
      </c>
      <c r="B1742" t="s">
        <v>1891</v>
      </c>
      <c r="C1742" s="1">
        <f t="shared" si="968"/>
        <v>1882</v>
      </c>
      <c r="D1742" s="7">
        <f>IF(P1742&gt;0,RANK(P1742,(P1742:R1742,S1742:AG1742)),0)</f>
        <v>7</v>
      </c>
      <c r="E1742" s="7">
        <f>IF(Q1742&gt;0,RANK(Q1742,(P1742:R1742,S1742:AG1742)),0)</f>
        <v>1</v>
      </c>
      <c r="F1742" s="7">
        <f>IF(R1742&gt;0,RANK(R1742,(P1742:R1742,S1742:AG1742)),0)</f>
        <v>3</v>
      </c>
      <c r="G1742" s="7">
        <f>IF(S1742&gt;0,RANK(S1742,(P1742:R1742,S1742:AG1742)),0)</f>
        <v>4</v>
      </c>
      <c r="H1742" s="48">
        <f t="shared" si="969"/>
        <v>13</v>
      </c>
      <c r="I1742" s="163">
        <f t="shared" si="953"/>
        <v>6.9075451647183849E-3</v>
      </c>
      <c r="J1742" s="2"/>
      <c r="K1742" s="2">
        <f t="shared" si="970"/>
        <v>1.594048884165781E-3</v>
      </c>
      <c r="L1742" s="2">
        <f t="shared" si="971"/>
        <v>0.31827842720510097</v>
      </c>
      <c r="M1742" s="2">
        <f t="shared" si="972"/>
        <v>0.25557917109458023</v>
      </c>
      <c r="N1742" s="2">
        <f t="shared" si="951"/>
        <v>0.10148777895855472</v>
      </c>
      <c r="O1742" s="2">
        <f t="shared" si="952"/>
        <v>0.32306057385759823</v>
      </c>
      <c r="P1742" s="1">
        <v>3</v>
      </c>
      <c r="Q1742" s="1">
        <v>599</v>
      </c>
      <c r="R1742" s="1">
        <v>481</v>
      </c>
      <c r="S1742" s="1">
        <v>191</v>
      </c>
      <c r="T1742" s="1">
        <v>586</v>
      </c>
      <c r="U1742" s="1">
        <v>16</v>
      </c>
      <c r="V1742" s="1">
        <v>6</v>
      </c>
      <c r="AI1742" s="7">
        <f t="shared" si="973"/>
        <v>2</v>
      </c>
      <c r="AJ1742" s="7">
        <f t="shared" si="974"/>
        <v>5</v>
      </c>
      <c r="AK1742" s="7">
        <f t="shared" si="975"/>
        <v>6</v>
      </c>
      <c r="AL1742" s="7">
        <f t="shared" si="976"/>
        <v>0</v>
      </c>
      <c r="AM1742" s="2">
        <f t="shared" si="977"/>
        <v>0.31137088204038255</v>
      </c>
      <c r="AN1742" s="2">
        <f t="shared" si="978"/>
        <v>8.5015940488841653E-3</v>
      </c>
      <c r="AO1742" s="2">
        <f t="shared" si="979"/>
        <v>3.188097768331562E-3</v>
      </c>
      <c r="AP1742" s="2">
        <f t="shared" si="980"/>
        <v>0</v>
      </c>
      <c r="AR1742" t="str">
        <f t="shared" si="982"/>
        <v>Woodward</v>
      </c>
      <c r="AS1742" t="s">
        <v>1891</v>
      </c>
      <c r="AT1742">
        <v>3</v>
      </c>
      <c r="AV1742" s="91">
        <v>40</v>
      </c>
      <c r="AW1742" s="93">
        <v>153</v>
      </c>
      <c r="AX1742" s="99">
        <f t="shared" si="981"/>
        <v>40153</v>
      </c>
      <c r="AZ1742" s="7" t="s">
        <v>3053</v>
      </c>
      <c r="BA1742" t="s">
        <v>3290</v>
      </c>
    </row>
    <row r="1743" spans="1:53" collapsed="1">
      <c r="A1743" t="s">
        <v>1641</v>
      </c>
      <c r="B1743" t="s">
        <v>1136</v>
      </c>
      <c r="C1743" s="1">
        <f t="shared" si="968"/>
        <v>286523</v>
      </c>
      <c r="D1743" s="7">
        <f>IF(P1743&gt;0,RANK(P1743,(P1743:R1743,S1743:AG1743)),0)</f>
        <v>7</v>
      </c>
      <c r="E1743" s="7">
        <f>IF(Q1743&gt;0,RANK(Q1743,(P1743:R1743,S1743:AG1743)),0)</f>
        <v>3</v>
      </c>
      <c r="F1743" s="7">
        <f>IF(R1743&gt;0,RANK(R1743,(P1743:R1743,S1743:AG1743)),0)</f>
        <v>2</v>
      </c>
      <c r="G1743" s="7">
        <f>IF(S1743&gt;0,RANK(S1743,(P1743:R1743,S1743:AG1743)),0)</f>
        <v>4</v>
      </c>
      <c r="H1743" s="48">
        <f t="shared" si="969"/>
        <v>16493</v>
      </c>
      <c r="I1743" s="163">
        <f t="shared" si="953"/>
        <v>5.7562569148026509E-2</v>
      </c>
      <c r="J1743" s="2"/>
      <c r="K1743" s="2">
        <f t="shared" si="970"/>
        <v>2.6175909089322671E-3</v>
      </c>
      <c r="L1743" s="2">
        <f t="shared" si="971"/>
        <v>0.27477724301364986</v>
      </c>
      <c r="M1743" s="2">
        <f t="shared" si="972"/>
        <v>0.28045218010421502</v>
      </c>
      <c r="N1743" s="2">
        <f t="shared" si="951"/>
        <v>9.6313384963859799E-2</v>
      </c>
      <c r="O1743" s="2">
        <f t="shared" si="952"/>
        <v>0.34583960100934297</v>
      </c>
      <c r="P1743" s="1">
        <f t="shared" ref="P1743:V1743" si="983">SUM(P1666:P1742)</f>
        <v>750</v>
      </c>
      <c r="Q1743" s="1">
        <f t="shared" si="983"/>
        <v>78730</v>
      </c>
      <c r="R1743" s="1">
        <f t="shared" si="983"/>
        <v>80356</v>
      </c>
      <c r="S1743" s="1">
        <f t="shared" si="983"/>
        <v>27596</v>
      </c>
      <c r="T1743" s="1">
        <f t="shared" si="983"/>
        <v>96849</v>
      </c>
      <c r="U1743" s="1">
        <f t="shared" si="983"/>
        <v>1291</v>
      </c>
      <c r="V1743" s="1">
        <f t="shared" si="983"/>
        <v>951</v>
      </c>
      <c r="Y1743" s="76"/>
      <c r="AC1743" s="76"/>
      <c r="AF1743" s="1">
        <f>SUM(AF1666:AF1742)</f>
        <v>0</v>
      </c>
      <c r="AI1743" s="7">
        <f t="shared" si="973"/>
        <v>1</v>
      </c>
      <c r="AJ1743" s="7">
        <f t="shared" si="974"/>
        <v>5</v>
      </c>
      <c r="AK1743" s="7">
        <f t="shared" si="975"/>
        <v>6</v>
      </c>
      <c r="AL1743" s="7">
        <f t="shared" si="976"/>
        <v>0</v>
      </c>
      <c r="AM1743" s="2">
        <f t="shared" si="977"/>
        <v>0.33801474925224151</v>
      </c>
      <c r="AN1743" s="2">
        <f t="shared" si="978"/>
        <v>4.505746484575409E-3</v>
      </c>
      <c r="AO1743" s="2">
        <f t="shared" si="979"/>
        <v>3.3191052725261147E-3</v>
      </c>
      <c r="AP1743" s="2">
        <f t="shared" si="980"/>
        <v>0</v>
      </c>
      <c r="AR1743" t="str">
        <f t="shared" si="982"/>
        <v>Oklahoma</v>
      </c>
      <c r="AS1743" t="s">
        <v>1136</v>
      </c>
      <c r="AV1743" s="91">
        <v>40</v>
      </c>
      <c r="AW1743" s="93"/>
      <c r="AX1743" s="91">
        <v>40</v>
      </c>
      <c r="AZ1743" s="7" t="s">
        <v>1662</v>
      </c>
      <c r="BA1743" t="s">
        <v>3290</v>
      </c>
    </row>
    <row r="1744" spans="1:53">
      <c r="C1744" s="1"/>
      <c r="E1744" s="7"/>
      <c r="F1744" s="7"/>
      <c r="G1744" s="7"/>
      <c r="H1744" s="48"/>
      <c r="I1744" s="163"/>
      <c r="J1744" s="2"/>
      <c r="AI1744" s="7"/>
      <c r="AJ1744" s="7"/>
      <c r="AK1744" s="7"/>
      <c r="AL1744" s="7"/>
      <c r="AV1744" s="91"/>
      <c r="AW1744" s="93"/>
    </row>
    <row r="1745" spans="1:53" hidden="1" outlineLevel="1">
      <c r="A1745" t="s">
        <v>2272</v>
      </c>
      <c r="B1745" t="s">
        <v>1363</v>
      </c>
      <c r="C1745" s="1">
        <f t="shared" ref="C1745:C1781" si="984">SUM(P1745:AG1745)</f>
        <v>2424</v>
      </c>
      <c r="D1745" s="7">
        <f>IF(P1745&gt;0,RANK(P1745,(P1745:R1745,S1745:AG1745)),0)</f>
        <v>0</v>
      </c>
      <c r="E1745" s="7">
        <f>IF(Q1745&gt;0,RANK(Q1745,(P1745:R1745,S1745:AG1745)),0)</f>
        <v>4</v>
      </c>
      <c r="F1745" s="7">
        <f>IF(R1745&gt;0,RANK(R1745,(P1745:R1745,S1745:AG1745)),0)</f>
        <v>1</v>
      </c>
      <c r="G1745" s="7">
        <f>IF(S1745&gt;0,RANK(S1745,(P1745:R1745,S1745:AG1745)),0)</f>
        <v>2</v>
      </c>
      <c r="H1745" s="48">
        <f t="shared" ref="H1745:H1781" si="985">MAX(P1745:X1745)-LARGE(P1745:X1745,2)</f>
        <v>1325</v>
      </c>
      <c r="I1745" s="163">
        <f t="shared" si="953"/>
        <v>0.54661716171617158</v>
      </c>
      <c r="J1745" s="2"/>
      <c r="K1745" s="2">
        <f t="shared" ref="K1745:K1781" si="986">IF($C1745=0,"-",P1745/$C1745)</f>
        <v>0</v>
      </c>
      <c r="L1745" s="2">
        <f t="shared" ref="L1745:L1781" si="987">IF($C1745=0,"-",Q1745/$C1745)</f>
        <v>8.209570957095709E-2</v>
      </c>
      <c r="M1745" s="2">
        <f t="shared" ref="M1745:M1807" si="988">IF($C1745=0,"-",R1745/$C1745)</f>
        <v>0.67574257425742579</v>
      </c>
      <c r="N1745" s="2">
        <f t="shared" ref="N1745:N1807" si="989">IF($C1745=0,"-",S1745/$C1745)</f>
        <v>0.12912541254125412</v>
      </c>
      <c r="O1745" s="2">
        <f t="shared" ref="O1745:O1807" si="990">IF(C1745=0,"-",(1-K1745-L1745-M1745-N1745))</f>
        <v>0.11303630363036296</v>
      </c>
      <c r="Q1745" s="1">
        <v>199</v>
      </c>
      <c r="R1745" s="1">
        <v>1638</v>
      </c>
      <c r="S1745" s="1">
        <v>313</v>
      </c>
      <c r="T1745" s="1">
        <v>241</v>
      </c>
      <c r="AA1745">
        <v>33</v>
      </c>
      <c r="AI1745" s="7">
        <f t="shared" ref="AI1745:AI1781" si="991">IF(T1745&gt;0,RANK(T1745,(P1745:Z1745)),0)</f>
        <v>3</v>
      </c>
      <c r="AJ1745" s="7">
        <f t="shared" ref="AJ1745:AJ1781" si="992">IF(U1745&gt;0,RANK(U1745,(P1745:Z1745)),0)</f>
        <v>0</v>
      </c>
      <c r="AK1745" s="7">
        <f t="shared" ref="AK1745:AK1781" si="993">IF(V1745&gt;0,RANK(V1745,(P1745:Z1745)),0)</f>
        <v>0</v>
      </c>
      <c r="AL1745" s="7">
        <f t="shared" ref="AL1745:AL1781" si="994">IF(W1745&gt;0,RANK(W1745,(P1745:Z1745)),0)</f>
        <v>0</v>
      </c>
      <c r="AM1745" s="2">
        <f t="shared" ref="AM1745:AM1781" si="995">IF($C1745=0,"-",T1745/$C1745)</f>
        <v>9.9422442244224418E-2</v>
      </c>
      <c r="AN1745" s="2">
        <f t="shared" ref="AN1745:AN1781" si="996">IF($C1745=0,"-",U1745/$C1745)</f>
        <v>0</v>
      </c>
      <c r="AO1745" s="2">
        <f t="shared" ref="AO1745:AO1781" si="997">IF($C1745=0,"-",V1745/$C1745)</f>
        <v>0</v>
      </c>
      <c r="AP1745" s="2">
        <f t="shared" ref="AP1745:AP1781" si="998">IF($C1745=0,"-",W1745/$C1745)</f>
        <v>0</v>
      </c>
      <c r="AR1745" t="str">
        <f t="shared" si="982"/>
        <v>Baker</v>
      </c>
      <c r="AS1745" t="s">
        <v>1363</v>
      </c>
      <c r="AT1745">
        <v>2</v>
      </c>
      <c r="AV1745" s="91">
        <v>41</v>
      </c>
      <c r="AW1745" s="93">
        <v>1</v>
      </c>
      <c r="AX1745" s="99">
        <f t="shared" ref="AX1745:AX1780" si="999">AV1745*1000+AW1745</f>
        <v>41001</v>
      </c>
      <c r="AZ1745" s="7" t="s">
        <v>3053</v>
      </c>
      <c r="BA1745" t="s">
        <v>3290</v>
      </c>
    </row>
    <row r="1746" spans="1:53" hidden="1" outlineLevel="1">
      <c r="A1746" t="s">
        <v>1187</v>
      </c>
      <c r="B1746" t="s">
        <v>1363</v>
      </c>
      <c r="C1746" s="1">
        <f t="shared" si="984"/>
        <v>5757</v>
      </c>
      <c r="D1746" s="7">
        <f>IF(P1746&gt;0,RANK(P1746,(P1746:R1746,S1746:AG1746)),0)</f>
        <v>0</v>
      </c>
      <c r="E1746" s="7">
        <f>IF(Q1746&gt;0,RANK(Q1746,(P1746:R1746,S1746:AG1746)),0)</f>
        <v>4</v>
      </c>
      <c r="F1746" s="7">
        <f>IF(R1746&gt;0,RANK(R1746,(P1746:R1746,S1746:AG1746)),0)</f>
        <v>1</v>
      </c>
      <c r="G1746" s="7">
        <f>IF(S1746&gt;0,RANK(S1746,(P1746:R1746,S1746:AG1746)),0)</f>
        <v>2</v>
      </c>
      <c r="H1746" s="48">
        <f t="shared" si="985"/>
        <v>3019</v>
      </c>
      <c r="I1746" s="163">
        <f t="shared" si="953"/>
        <v>0.52440507208615594</v>
      </c>
      <c r="J1746" s="2"/>
      <c r="K1746" s="2">
        <f t="shared" si="986"/>
        <v>0</v>
      </c>
      <c r="L1746" s="2">
        <f t="shared" si="987"/>
        <v>4.9852353656418276E-2</v>
      </c>
      <c r="M1746" s="2">
        <f t="shared" si="988"/>
        <v>0.68803196109084597</v>
      </c>
      <c r="N1746" s="2">
        <f t="shared" si="989"/>
        <v>0.16362688900468994</v>
      </c>
      <c r="O1746" s="2">
        <f t="shared" si="990"/>
        <v>9.8488796248045823E-2</v>
      </c>
      <c r="Q1746" s="1">
        <v>287</v>
      </c>
      <c r="R1746" s="1">
        <v>3961</v>
      </c>
      <c r="S1746" s="1">
        <v>942</v>
      </c>
      <c r="T1746" s="1">
        <v>474</v>
      </c>
      <c r="AA1746">
        <v>93</v>
      </c>
      <c r="AI1746" s="7">
        <f t="shared" si="991"/>
        <v>3</v>
      </c>
      <c r="AJ1746" s="7">
        <f t="shared" si="992"/>
        <v>0</v>
      </c>
      <c r="AK1746" s="7">
        <f t="shared" si="993"/>
        <v>0</v>
      </c>
      <c r="AL1746" s="7">
        <f t="shared" si="994"/>
        <v>0</v>
      </c>
      <c r="AM1746" s="2">
        <f t="shared" si="995"/>
        <v>8.233454924439812E-2</v>
      </c>
      <c r="AN1746" s="2">
        <f t="shared" si="996"/>
        <v>0</v>
      </c>
      <c r="AO1746" s="2">
        <f t="shared" si="997"/>
        <v>0</v>
      </c>
      <c r="AP1746" s="2">
        <f t="shared" si="998"/>
        <v>0</v>
      </c>
      <c r="AR1746" t="str">
        <f t="shared" si="982"/>
        <v>Benton</v>
      </c>
      <c r="AS1746" t="s">
        <v>1363</v>
      </c>
      <c r="AV1746" s="91">
        <v>41</v>
      </c>
      <c r="AW1746" s="93">
        <v>3</v>
      </c>
      <c r="AX1746" s="99">
        <f t="shared" si="999"/>
        <v>41003</v>
      </c>
      <c r="AZ1746" s="7" t="s">
        <v>3053</v>
      </c>
      <c r="BA1746" t="s">
        <v>3290</v>
      </c>
    </row>
    <row r="1747" spans="1:53" hidden="1" outlineLevel="1">
      <c r="A1747" t="s">
        <v>2177</v>
      </c>
      <c r="B1747" t="s">
        <v>1363</v>
      </c>
      <c r="C1747" s="1">
        <f t="shared" si="984"/>
        <v>30227</v>
      </c>
      <c r="D1747" s="7">
        <f>IF(P1747&gt;0,RANK(P1747,(P1747:R1747,S1747:AG1747)),0)</f>
        <v>0</v>
      </c>
      <c r="E1747" s="7">
        <f>IF(Q1747&gt;0,RANK(Q1747,(P1747:R1747,S1747:AG1747)),0)</f>
        <v>4</v>
      </c>
      <c r="F1747" s="7">
        <f>IF(R1747&gt;0,RANK(R1747,(P1747:R1747,S1747:AG1747)),0)</f>
        <v>1</v>
      </c>
      <c r="G1747" s="7">
        <f>IF(S1747&gt;0,RANK(S1747,(P1747:R1747,S1747:AG1747)),0)</f>
        <v>2</v>
      </c>
      <c r="H1747" s="48">
        <f t="shared" si="985"/>
        <v>18218</v>
      </c>
      <c r="I1747" s="163">
        <f t="shared" ref="I1747:I1810" si="1000">H1747/C1747</f>
        <v>0.60270618983028423</v>
      </c>
      <c r="J1747" s="2"/>
      <c r="K1747" s="2">
        <f t="shared" si="986"/>
        <v>0</v>
      </c>
      <c r="L1747" s="2">
        <f t="shared" si="987"/>
        <v>4.7738776590465479E-2</v>
      </c>
      <c r="M1747" s="2">
        <f t="shared" si="988"/>
        <v>0.72124259767757304</v>
      </c>
      <c r="N1747" s="2">
        <f t="shared" si="989"/>
        <v>0.11853640784728885</v>
      </c>
      <c r="O1747" s="2">
        <f t="shared" si="990"/>
        <v>0.11248221788467268</v>
      </c>
      <c r="Q1747" s="1">
        <v>1443</v>
      </c>
      <c r="R1747" s="1">
        <v>21801</v>
      </c>
      <c r="S1747" s="1">
        <v>3583</v>
      </c>
      <c r="T1747" s="1">
        <v>2901</v>
      </c>
      <c r="AA1747" s="1">
        <v>499</v>
      </c>
      <c r="AI1747" s="7">
        <f t="shared" si="991"/>
        <v>3</v>
      </c>
      <c r="AJ1747" s="7">
        <f t="shared" si="992"/>
        <v>0</v>
      </c>
      <c r="AK1747" s="7">
        <f t="shared" si="993"/>
        <v>0</v>
      </c>
      <c r="AL1747" s="7">
        <f t="shared" si="994"/>
        <v>0</v>
      </c>
      <c r="AM1747" s="2">
        <f t="shared" si="995"/>
        <v>9.5973798259833917E-2</v>
      </c>
      <c r="AN1747" s="2">
        <f t="shared" si="996"/>
        <v>0</v>
      </c>
      <c r="AO1747" s="2">
        <f t="shared" si="997"/>
        <v>0</v>
      </c>
      <c r="AP1747" s="2">
        <f t="shared" si="998"/>
        <v>0</v>
      </c>
      <c r="AR1747" t="str">
        <f t="shared" si="982"/>
        <v>Clackamas</v>
      </c>
      <c r="AS1747" t="s">
        <v>1363</v>
      </c>
      <c r="AV1747" s="91">
        <v>41</v>
      </c>
      <c r="AW1747" s="93">
        <v>5</v>
      </c>
      <c r="AX1747" s="99">
        <f t="shared" si="999"/>
        <v>41005</v>
      </c>
      <c r="AZ1747" s="7" t="s">
        <v>3053</v>
      </c>
      <c r="BA1747" t="s">
        <v>3290</v>
      </c>
    </row>
    <row r="1748" spans="1:53" hidden="1" outlineLevel="1">
      <c r="A1748" t="s">
        <v>2178</v>
      </c>
      <c r="B1748" t="s">
        <v>1363</v>
      </c>
      <c r="C1748" s="1">
        <f t="shared" si="984"/>
        <v>3382</v>
      </c>
      <c r="D1748" s="7">
        <f>IF(P1748&gt;0,RANK(P1748,(P1748:R1748,S1748:AG1748)),0)</f>
        <v>0</v>
      </c>
      <c r="E1748" s="7">
        <f>IF(Q1748&gt;0,RANK(Q1748,(P1748:R1748,S1748:AG1748)),0)</f>
        <v>4</v>
      </c>
      <c r="F1748" s="7">
        <f>IF(R1748&gt;0,RANK(R1748,(P1748:R1748,S1748:AG1748)),0)</f>
        <v>1</v>
      </c>
      <c r="G1748" s="7">
        <f>IF(S1748&gt;0,RANK(S1748,(P1748:R1748,S1748:AG1748)),0)</f>
        <v>2</v>
      </c>
      <c r="H1748" s="48">
        <f t="shared" si="985"/>
        <v>1752</v>
      </c>
      <c r="I1748" s="163">
        <f t="shared" si="1000"/>
        <v>0.51803666469544651</v>
      </c>
      <c r="J1748" s="2"/>
      <c r="K1748" s="2">
        <f t="shared" si="986"/>
        <v>0</v>
      </c>
      <c r="L1748" s="2">
        <f t="shared" si="987"/>
        <v>6.5937315198107624E-2</v>
      </c>
      <c r="M1748" s="2">
        <f t="shared" si="988"/>
        <v>0.66824364281490245</v>
      </c>
      <c r="N1748" s="2">
        <f t="shared" si="989"/>
        <v>0.15020697811945594</v>
      </c>
      <c r="O1748" s="2">
        <f t="shared" si="990"/>
        <v>0.11561206386753398</v>
      </c>
      <c r="Q1748" s="1">
        <v>223</v>
      </c>
      <c r="R1748" s="1">
        <v>2260</v>
      </c>
      <c r="S1748" s="1">
        <v>508</v>
      </c>
      <c r="T1748" s="1">
        <v>315</v>
      </c>
      <c r="AA1748">
        <v>76</v>
      </c>
      <c r="AI1748" s="7">
        <f t="shared" si="991"/>
        <v>3</v>
      </c>
      <c r="AJ1748" s="7">
        <f t="shared" si="992"/>
        <v>0</v>
      </c>
      <c r="AK1748" s="7">
        <f t="shared" si="993"/>
        <v>0</v>
      </c>
      <c r="AL1748" s="7">
        <f t="shared" si="994"/>
        <v>0</v>
      </c>
      <c r="AM1748" s="2">
        <f t="shared" si="995"/>
        <v>9.3140153755174454E-2</v>
      </c>
      <c r="AN1748" s="2">
        <f t="shared" si="996"/>
        <v>0</v>
      </c>
      <c r="AO1748" s="2">
        <f t="shared" si="997"/>
        <v>0</v>
      </c>
      <c r="AP1748" s="2">
        <f t="shared" si="998"/>
        <v>0</v>
      </c>
      <c r="AR1748" t="str">
        <f t="shared" si="982"/>
        <v>Clatsop</v>
      </c>
      <c r="AS1748" t="s">
        <v>1363</v>
      </c>
      <c r="AT1748">
        <v>1</v>
      </c>
      <c r="AV1748" s="91">
        <v>41</v>
      </c>
      <c r="AW1748" s="93">
        <v>7</v>
      </c>
      <c r="AX1748" s="99">
        <f t="shared" si="999"/>
        <v>41007</v>
      </c>
      <c r="AZ1748" s="7" t="s">
        <v>3053</v>
      </c>
      <c r="BA1748" t="s">
        <v>3290</v>
      </c>
    </row>
    <row r="1749" spans="1:53" hidden="1" outlineLevel="1">
      <c r="A1749" t="s">
        <v>3248</v>
      </c>
      <c r="B1749" t="s">
        <v>1363</v>
      </c>
      <c r="C1749" s="1">
        <f t="shared" si="984"/>
        <v>3476</v>
      </c>
      <c r="D1749" s="7">
        <f>IF(P1749&gt;0,RANK(P1749,(P1749:R1749,S1749:AG1749)),0)</f>
        <v>0</v>
      </c>
      <c r="E1749" s="7">
        <f>IF(Q1749&gt;0,RANK(Q1749,(P1749:R1749,S1749:AG1749)),0)</f>
        <v>4</v>
      </c>
      <c r="F1749" s="7">
        <f>IF(R1749&gt;0,RANK(R1749,(P1749:R1749,S1749:AG1749)),0)</f>
        <v>1</v>
      </c>
      <c r="G1749" s="7">
        <f>IF(S1749&gt;0,RANK(S1749,(P1749:R1749,S1749:AG1749)),0)</f>
        <v>2</v>
      </c>
      <c r="H1749" s="48">
        <f t="shared" si="985"/>
        <v>1632</v>
      </c>
      <c r="I1749" s="163">
        <f t="shared" si="1000"/>
        <v>0.46950517836593786</v>
      </c>
      <c r="J1749" s="2"/>
      <c r="K1749" s="2">
        <f t="shared" si="986"/>
        <v>0</v>
      </c>
      <c r="L1749" s="2">
        <f t="shared" si="987"/>
        <v>4.9194476409666281E-2</v>
      </c>
      <c r="M1749" s="2">
        <f t="shared" si="988"/>
        <v>0.64643268124280784</v>
      </c>
      <c r="N1749" s="2">
        <f t="shared" si="989"/>
        <v>0.17692750287686995</v>
      </c>
      <c r="O1749" s="2">
        <f t="shared" si="990"/>
        <v>0.12744533947065598</v>
      </c>
      <c r="Q1749" s="1">
        <v>171</v>
      </c>
      <c r="R1749" s="1">
        <v>2247</v>
      </c>
      <c r="S1749" s="1">
        <v>615</v>
      </c>
      <c r="T1749" s="1">
        <v>398</v>
      </c>
      <c r="AA1749">
        <v>45</v>
      </c>
      <c r="AI1749" s="7">
        <f t="shared" si="991"/>
        <v>3</v>
      </c>
      <c r="AJ1749" s="7">
        <f t="shared" si="992"/>
        <v>0</v>
      </c>
      <c r="AK1749" s="7">
        <f t="shared" si="993"/>
        <v>0</v>
      </c>
      <c r="AL1749" s="7">
        <f t="shared" si="994"/>
        <v>0</v>
      </c>
      <c r="AM1749" s="2">
        <f t="shared" si="995"/>
        <v>0.1144994246260069</v>
      </c>
      <c r="AN1749" s="2">
        <f t="shared" si="996"/>
        <v>0</v>
      </c>
      <c r="AO1749" s="2">
        <f t="shared" si="997"/>
        <v>0</v>
      </c>
      <c r="AP1749" s="2">
        <f t="shared" si="998"/>
        <v>0</v>
      </c>
      <c r="AR1749" t="str">
        <f t="shared" si="982"/>
        <v>Columbia</v>
      </c>
      <c r="AS1749" t="s">
        <v>1363</v>
      </c>
      <c r="AT1749">
        <v>1</v>
      </c>
      <c r="AV1749" s="91">
        <v>41</v>
      </c>
      <c r="AW1749" s="93">
        <v>9</v>
      </c>
      <c r="AX1749" s="99">
        <f t="shared" si="999"/>
        <v>41009</v>
      </c>
      <c r="AZ1749" s="7" t="s">
        <v>3053</v>
      </c>
      <c r="BA1749" t="s">
        <v>3290</v>
      </c>
    </row>
    <row r="1750" spans="1:53" hidden="1" outlineLevel="1">
      <c r="A1750" t="s">
        <v>1974</v>
      </c>
      <c r="B1750" t="s">
        <v>1363</v>
      </c>
      <c r="C1750" s="1">
        <f t="shared" si="984"/>
        <v>6094</v>
      </c>
      <c r="D1750" s="7">
        <f>IF(P1750&gt;0,RANK(P1750,(P1750:R1750,S1750:AG1750)),0)</f>
        <v>0</v>
      </c>
      <c r="E1750" s="7">
        <f>IF(Q1750&gt;0,RANK(Q1750,(P1750:R1750,S1750:AG1750)),0)</f>
        <v>4</v>
      </c>
      <c r="F1750" s="7">
        <f>IF(R1750&gt;0,RANK(R1750,(P1750:R1750,S1750:AG1750)),0)</f>
        <v>1</v>
      </c>
      <c r="G1750" s="7">
        <f>IF(S1750&gt;0,RANK(S1750,(P1750:R1750,S1750:AG1750)),0)</f>
        <v>2</v>
      </c>
      <c r="H1750" s="48">
        <f t="shared" si="985"/>
        <v>3444</v>
      </c>
      <c r="I1750" s="163">
        <f t="shared" si="1000"/>
        <v>0.56514604529044965</v>
      </c>
      <c r="J1750" s="2"/>
      <c r="K1750" s="2">
        <f t="shared" si="986"/>
        <v>0</v>
      </c>
      <c r="L1750" s="2">
        <f t="shared" si="987"/>
        <v>7.2366261896947823E-2</v>
      </c>
      <c r="M1750" s="2">
        <f t="shared" si="988"/>
        <v>0.69035116508040695</v>
      </c>
      <c r="N1750" s="2">
        <f t="shared" si="989"/>
        <v>0.12520511978995733</v>
      </c>
      <c r="O1750" s="2">
        <f t="shared" si="990"/>
        <v>0.11207745323268789</v>
      </c>
      <c r="Q1750" s="1">
        <v>441</v>
      </c>
      <c r="R1750" s="1">
        <v>4207</v>
      </c>
      <c r="S1750" s="1">
        <v>763</v>
      </c>
      <c r="T1750" s="1">
        <v>604</v>
      </c>
      <c r="AA1750">
        <v>79</v>
      </c>
      <c r="AI1750" s="7">
        <f t="shared" si="991"/>
        <v>3</v>
      </c>
      <c r="AJ1750" s="7">
        <f t="shared" si="992"/>
        <v>0</v>
      </c>
      <c r="AK1750" s="7">
        <f t="shared" si="993"/>
        <v>0</v>
      </c>
      <c r="AL1750" s="7">
        <f t="shared" si="994"/>
        <v>0</v>
      </c>
      <c r="AM1750" s="2">
        <f t="shared" si="995"/>
        <v>9.9113882507384315E-2</v>
      </c>
      <c r="AN1750" s="2">
        <f t="shared" si="996"/>
        <v>0</v>
      </c>
      <c r="AO1750" s="2">
        <f t="shared" si="997"/>
        <v>0</v>
      </c>
      <c r="AP1750" s="2">
        <f t="shared" si="998"/>
        <v>0</v>
      </c>
      <c r="AR1750" t="str">
        <f t="shared" si="982"/>
        <v>Coos</v>
      </c>
      <c r="AS1750" t="s">
        <v>1363</v>
      </c>
      <c r="AT1750">
        <v>4</v>
      </c>
      <c r="AV1750" s="91">
        <v>41</v>
      </c>
      <c r="AW1750" s="93">
        <v>11</v>
      </c>
      <c r="AX1750" s="99">
        <f t="shared" si="999"/>
        <v>41011</v>
      </c>
      <c r="AZ1750" s="7" t="s">
        <v>3053</v>
      </c>
      <c r="BA1750" t="s">
        <v>3290</v>
      </c>
    </row>
    <row r="1751" spans="1:53" hidden="1" outlineLevel="1">
      <c r="A1751" t="s">
        <v>2487</v>
      </c>
      <c r="B1751" t="s">
        <v>1363</v>
      </c>
      <c r="C1751" s="1">
        <f t="shared" si="984"/>
        <v>2953</v>
      </c>
      <c r="D1751" s="7">
        <f>IF(P1751&gt;0,RANK(P1751,(P1751:R1751,S1751:AG1751)),0)</f>
        <v>0</v>
      </c>
      <c r="E1751" s="7">
        <f>IF(Q1751&gt;0,RANK(Q1751,(P1751:R1751,S1751:AG1751)),0)</f>
        <v>4</v>
      </c>
      <c r="F1751" s="7">
        <f>IF(R1751&gt;0,RANK(R1751,(P1751:R1751,S1751:AG1751)),0)</f>
        <v>1</v>
      </c>
      <c r="G1751" s="7">
        <f>IF(S1751&gt;0,RANK(S1751,(P1751:R1751,S1751:AG1751)),0)</f>
        <v>2</v>
      </c>
      <c r="H1751" s="48">
        <f t="shared" si="985"/>
        <v>1936</v>
      </c>
      <c r="I1751" s="163">
        <f t="shared" si="1000"/>
        <v>0.6556044700304775</v>
      </c>
      <c r="J1751" s="2"/>
      <c r="K1751" s="2">
        <f t="shared" si="986"/>
        <v>0</v>
      </c>
      <c r="L1751" s="2">
        <f t="shared" si="987"/>
        <v>6.1293599729089064E-2</v>
      </c>
      <c r="M1751" s="2">
        <f t="shared" si="988"/>
        <v>0.74940738232306126</v>
      </c>
      <c r="N1751" s="2">
        <f t="shared" si="989"/>
        <v>9.3802912292583807E-2</v>
      </c>
      <c r="O1751" s="2">
        <f t="shared" si="990"/>
        <v>9.5496105655265839E-2</v>
      </c>
      <c r="Q1751" s="1">
        <v>181</v>
      </c>
      <c r="R1751" s="1">
        <v>2213</v>
      </c>
      <c r="S1751" s="1">
        <v>277</v>
      </c>
      <c r="T1751" s="1">
        <v>247</v>
      </c>
      <c r="AA1751">
        <v>35</v>
      </c>
      <c r="AI1751" s="7">
        <f t="shared" si="991"/>
        <v>3</v>
      </c>
      <c r="AJ1751" s="7">
        <f t="shared" si="992"/>
        <v>0</v>
      </c>
      <c r="AK1751" s="7">
        <f t="shared" si="993"/>
        <v>0</v>
      </c>
      <c r="AL1751" s="7">
        <f t="shared" si="994"/>
        <v>0</v>
      </c>
      <c r="AM1751" s="2">
        <f t="shared" si="995"/>
        <v>8.3643752116491707E-2</v>
      </c>
      <c r="AN1751" s="2">
        <f t="shared" si="996"/>
        <v>0</v>
      </c>
      <c r="AO1751" s="2">
        <f t="shared" si="997"/>
        <v>0</v>
      </c>
      <c r="AP1751" s="2">
        <f t="shared" si="998"/>
        <v>0</v>
      </c>
      <c r="AR1751" t="str">
        <f t="shared" si="982"/>
        <v>Crook</v>
      </c>
      <c r="AS1751" t="s">
        <v>1363</v>
      </c>
      <c r="AT1751">
        <v>2</v>
      </c>
      <c r="AV1751" s="91">
        <v>41</v>
      </c>
      <c r="AW1751" s="93">
        <v>13</v>
      </c>
      <c r="AX1751" s="99">
        <f t="shared" si="999"/>
        <v>41013</v>
      </c>
      <c r="AZ1751" s="7" t="s">
        <v>3053</v>
      </c>
      <c r="BA1751" t="s">
        <v>3290</v>
      </c>
    </row>
    <row r="1752" spans="1:53" hidden="1" outlineLevel="1">
      <c r="A1752" t="s">
        <v>1</v>
      </c>
      <c r="B1752" t="s">
        <v>1363</v>
      </c>
      <c r="C1752" s="1">
        <f t="shared" si="984"/>
        <v>3231</v>
      </c>
      <c r="D1752" s="7">
        <f>IF(P1752&gt;0,RANK(P1752,(P1752:R1752,S1752:AG1752)),0)</f>
        <v>0</v>
      </c>
      <c r="E1752" s="7">
        <f>IF(Q1752&gt;0,RANK(Q1752,(P1752:R1752,S1752:AG1752)),0)</f>
        <v>3</v>
      </c>
      <c r="F1752" s="7">
        <f>IF(R1752&gt;0,RANK(R1752,(P1752:R1752,S1752:AG1752)),0)</f>
        <v>1</v>
      </c>
      <c r="G1752" s="7">
        <f>IF(S1752&gt;0,RANK(S1752,(P1752:R1752,S1752:AG1752)),0)</f>
        <v>2</v>
      </c>
      <c r="H1752" s="48">
        <f t="shared" si="985"/>
        <v>1935</v>
      </c>
      <c r="I1752" s="163">
        <f t="shared" si="1000"/>
        <v>0.59888579387186625</v>
      </c>
      <c r="J1752" s="2"/>
      <c r="K1752" s="2">
        <f t="shared" si="986"/>
        <v>0</v>
      </c>
      <c r="L1752" s="2">
        <f t="shared" si="987"/>
        <v>7.1494893221912714E-2</v>
      </c>
      <c r="M1752" s="2">
        <f t="shared" si="988"/>
        <v>0.72175796966883321</v>
      </c>
      <c r="N1752" s="2">
        <f t="shared" si="989"/>
        <v>0.12287217579696688</v>
      </c>
      <c r="O1752" s="2">
        <f t="shared" si="990"/>
        <v>8.3874961312287194E-2</v>
      </c>
      <c r="Q1752" s="1">
        <v>231</v>
      </c>
      <c r="R1752" s="1">
        <v>2332</v>
      </c>
      <c r="S1752" s="1">
        <v>397</v>
      </c>
      <c r="T1752" s="1">
        <v>218</v>
      </c>
      <c r="AA1752">
        <v>53</v>
      </c>
      <c r="AI1752" s="7">
        <f t="shared" si="991"/>
        <v>4</v>
      </c>
      <c r="AJ1752" s="7">
        <f t="shared" si="992"/>
        <v>0</v>
      </c>
      <c r="AK1752" s="7">
        <f t="shared" si="993"/>
        <v>0</v>
      </c>
      <c r="AL1752" s="7">
        <f t="shared" si="994"/>
        <v>0</v>
      </c>
      <c r="AM1752" s="2">
        <f t="shared" si="995"/>
        <v>6.7471371092541005E-2</v>
      </c>
      <c r="AN1752" s="2">
        <f t="shared" si="996"/>
        <v>0</v>
      </c>
      <c r="AO1752" s="2">
        <f t="shared" si="997"/>
        <v>0</v>
      </c>
      <c r="AP1752" s="2">
        <f t="shared" si="998"/>
        <v>0</v>
      </c>
      <c r="AR1752" t="str">
        <f t="shared" si="982"/>
        <v>Curry</v>
      </c>
      <c r="AS1752" t="s">
        <v>1363</v>
      </c>
      <c r="AT1752">
        <v>4</v>
      </c>
      <c r="AV1752" s="91">
        <v>41</v>
      </c>
      <c r="AW1752" s="93">
        <v>15</v>
      </c>
      <c r="AX1752" s="99">
        <f t="shared" si="999"/>
        <v>41015</v>
      </c>
      <c r="AZ1752" s="7" t="s">
        <v>3053</v>
      </c>
      <c r="BA1752" t="s">
        <v>3290</v>
      </c>
    </row>
    <row r="1753" spans="1:53" hidden="1" outlineLevel="1">
      <c r="A1753" t="s">
        <v>742</v>
      </c>
      <c r="B1753" t="s">
        <v>1363</v>
      </c>
      <c r="C1753" s="1">
        <f t="shared" si="984"/>
        <v>16940</v>
      </c>
      <c r="D1753" s="7">
        <f>IF(P1753&gt;0,RANK(P1753,(P1753:R1753,S1753:AG1753)),0)</f>
        <v>0</v>
      </c>
      <c r="E1753" s="7">
        <f>IF(Q1753&gt;0,RANK(Q1753,(P1753:R1753,S1753:AG1753)),0)</f>
        <v>4</v>
      </c>
      <c r="F1753" s="7">
        <f>IF(R1753&gt;0,RANK(R1753,(P1753:R1753,S1753:AG1753)),0)</f>
        <v>1</v>
      </c>
      <c r="G1753" s="7">
        <f>IF(S1753&gt;0,RANK(S1753,(P1753:R1753,S1753:AG1753)),0)</f>
        <v>2</v>
      </c>
      <c r="H1753" s="48">
        <f t="shared" si="985"/>
        <v>11413</v>
      </c>
      <c r="I1753" s="163">
        <f t="shared" si="1000"/>
        <v>0.67373081463990558</v>
      </c>
      <c r="J1753" s="2"/>
      <c r="K1753" s="2">
        <f t="shared" si="986"/>
        <v>0</v>
      </c>
      <c r="L1753" s="2">
        <f t="shared" si="987"/>
        <v>4.8819362455726094E-2</v>
      </c>
      <c r="M1753" s="2">
        <f t="shared" si="988"/>
        <v>0.77373081463990556</v>
      </c>
      <c r="N1753" s="2">
        <f t="shared" si="989"/>
        <v>0.1</v>
      </c>
      <c r="O1753" s="2">
        <f t="shared" si="990"/>
        <v>7.7449822904368387E-2</v>
      </c>
      <c r="Q1753" s="1">
        <v>827</v>
      </c>
      <c r="R1753" s="1">
        <v>13107</v>
      </c>
      <c r="S1753" s="1">
        <v>1694</v>
      </c>
      <c r="T1753" s="1">
        <v>1153</v>
      </c>
      <c r="AA1753">
        <v>159</v>
      </c>
      <c r="AI1753" s="7">
        <f t="shared" si="991"/>
        <v>3</v>
      </c>
      <c r="AJ1753" s="7">
        <f t="shared" si="992"/>
        <v>0</v>
      </c>
      <c r="AK1753" s="7">
        <f t="shared" si="993"/>
        <v>0</v>
      </c>
      <c r="AL1753" s="7">
        <f t="shared" si="994"/>
        <v>0</v>
      </c>
      <c r="AM1753" s="2">
        <f t="shared" si="995"/>
        <v>6.8063754427390794E-2</v>
      </c>
      <c r="AN1753" s="2">
        <f t="shared" si="996"/>
        <v>0</v>
      </c>
      <c r="AO1753" s="2">
        <f t="shared" si="997"/>
        <v>0</v>
      </c>
      <c r="AP1753" s="2">
        <f t="shared" si="998"/>
        <v>0</v>
      </c>
      <c r="AR1753" t="str">
        <f t="shared" si="982"/>
        <v>Deschutes</v>
      </c>
      <c r="AS1753" t="s">
        <v>1363</v>
      </c>
      <c r="AT1753">
        <v>2</v>
      </c>
      <c r="AV1753" s="91">
        <v>41</v>
      </c>
      <c r="AW1753" s="93">
        <v>17</v>
      </c>
      <c r="AX1753" s="99">
        <f t="shared" si="999"/>
        <v>41017</v>
      </c>
      <c r="AZ1753" s="7" t="s">
        <v>3053</v>
      </c>
      <c r="BA1753" t="s">
        <v>3290</v>
      </c>
    </row>
    <row r="1754" spans="1:53" hidden="1" outlineLevel="1">
      <c r="A1754" t="s">
        <v>325</v>
      </c>
      <c r="B1754" t="s">
        <v>1363</v>
      </c>
      <c r="C1754" s="1">
        <f t="shared" si="984"/>
        <v>14464</v>
      </c>
      <c r="D1754" s="7">
        <f>IF(P1754&gt;0,RANK(P1754,(P1754:R1754,S1754:AG1754)),0)</f>
        <v>0</v>
      </c>
      <c r="E1754" s="7">
        <f>IF(Q1754&gt;0,RANK(Q1754,(P1754:R1754,S1754:AG1754)),0)</f>
        <v>4</v>
      </c>
      <c r="F1754" s="7">
        <f>IF(R1754&gt;0,RANK(R1754,(P1754:R1754,S1754:AG1754)),0)</f>
        <v>1</v>
      </c>
      <c r="G1754" s="7">
        <f>IF(S1754&gt;0,RANK(S1754,(P1754:R1754,S1754:AG1754)),0)</f>
        <v>2</v>
      </c>
      <c r="H1754" s="48">
        <f t="shared" si="985"/>
        <v>8659</v>
      </c>
      <c r="I1754" s="163">
        <f t="shared" si="1000"/>
        <v>0.5986587389380531</v>
      </c>
      <c r="J1754" s="2"/>
      <c r="K1754" s="2">
        <f t="shared" si="986"/>
        <v>0</v>
      </c>
      <c r="L1754" s="2">
        <f t="shared" si="987"/>
        <v>5.9457964601769914E-2</v>
      </c>
      <c r="M1754" s="2">
        <f t="shared" si="988"/>
        <v>0.71923396017699115</v>
      </c>
      <c r="N1754" s="2">
        <f t="shared" si="989"/>
        <v>0.12057522123893805</v>
      </c>
      <c r="O1754" s="2">
        <f t="shared" si="990"/>
        <v>0.10073285398230092</v>
      </c>
      <c r="Q1754" s="1">
        <v>860</v>
      </c>
      <c r="R1754" s="1">
        <v>10403</v>
      </c>
      <c r="S1754" s="1">
        <v>1744</v>
      </c>
      <c r="T1754" s="1">
        <v>1272</v>
      </c>
      <c r="AA1754">
        <v>185</v>
      </c>
      <c r="AI1754" s="7">
        <f t="shared" si="991"/>
        <v>3</v>
      </c>
      <c r="AJ1754" s="7">
        <f t="shared" si="992"/>
        <v>0</v>
      </c>
      <c r="AK1754" s="7">
        <f t="shared" si="993"/>
        <v>0</v>
      </c>
      <c r="AL1754" s="7">
        <f t="shared" si="994"/>
        <v>0</v>
      </c>
      <c r="AM1754" s="2">
        <f t="shared" si="995"/>
        <v>8.7942477876106193E-2</v>
      </c>
      <c r="AN1754" s="2">
        <f t="shared" si="996"/>
        <v>0</v>
      </c>
      <c r="AO1754" s="2">
        <f t="shared" si="997"/>
        <v>0</v>
      </c>
      <c r="AP1754" s="2">
        <f t="shared" si="998"/>
        <v>0</v>
      </c>
      <c r="AR1754" t="str">
        <f t="shared" si="982"/>
        <v>Douglas</v>
      </c>
      <c r="AS1754" t="s">
        <v>1363</v>
      </c>
      <c r="AT1754">
        <v>4</v>
      </c>
      <c r="AV1754" s="91">
        <v>41</v>
      </c>
      <c r="AW1754" s="93">
        <v>19</v>
      </c>
      <c r="AX1754" s="99">
        <f t="shared" si="999"/>
        <v>41019</v>
      </c>
      <c r="AZ1754" s="7" t="s">
        <v>3053</v>
      </c>
      <c r="BA1754" t="s">
        <v>3290</v>
      </c>
    </row>
    <row r="1755" spans="1:53" hidden="1" outlineLevel="1">
      <c r="A1755" t="s">
        <v>743</v>
      </c>
      <c r="B1755" t="s">
        <v>1363</v>
      </c>
      <c r="C1755" s="1">
        <f t="shared" si="984"/>
        <v>311</v>
      </c>
      <c r="D1755" s="7">
        <f>IF(P1755&gt;0,RANK(P1755,(P1755:R1755,S1755:AG1755)),0)</f>
        <v>0</v>
      </c>
      <c r="E1755" s="7">
        <f>IF(Q1755&gt;0,RANK(Q1755,(P1755:R1755,S1755:AG1755)),0)</f>
        <v>4</v>
      </c>
      <c r="F1755" s="7">
        <f>IF(R1755&gt;0,RANK(R1755,(P1755:R1755,S1755:AG1755)),0)</f>
        <v>1</v>
      </c>
      <c r="G1755" s="7">
        <f>IF(S1755&gt;0,RANK(S1755,(P1755:R1755,S1755:AG1755)),0)</f>
        <v>2</v>
      </c>
      <c r="H1755" s="48">
        <f t="shared" si="985"/>
        <v>169</v>
      </c>
      <c r="I1755" s="163">
        <f t="shared" si="1000"/>
        <v>0.54340836012861737</v>
      </c>
      <c r="J1755" s="2"/>
      <c r="K1755" s="2">
        <f t="shared" si="986"/>
        <v>0</v>
      </c>
      <c r="L1755" s="2">
        <f t="shared" si="987"/>
        <v>8.0385852090032156E-2</v>
      </c>
      <c r="M1755" s="2">
        <f t="shared" si="988"/>
        <v>0.68488745980707399</v>
      </c>
      <c r="N1755" s="2">
        <f t="shared" si="989"/>
        <v>0.14147909967845659</v>
      </c>
      <c r="O1755" s="2">
        <f t="shared" si="990"/>
        <v>9.3247588424437283E-2</v>
      </c>
      <c r="Q1755" s="1">
        <v>25</v>
      </c>
      <c r="R1755" s="1">
        <v>213</v>
      </c>
      <c r="S1755" s="1">
        <v>44</v>
      </c>
      <c r="T1755" s="1">
        <v>26</v>
      </c>
      <c r="AA1755">
        <v>3</v>
      </c>
      <c r="AI1755" s="7">
        <f t="shared" si="991"/>
        <v>3</v>
      </c>
      <c r="AJ1755" s="7">
        <f t="shared" si="992"/>
        <v>0</v>
      </c>
      <c r="AK1755" s="7">
        <f t="shared" si="993"/>
        <v>0</v>
      </c>
      <c r="AL1755" s="7">
        <f t="shared" si="994"/>
        <v>0</v>
      </c>
      <c r="AM1755" s="2">
        <f t="shared" si="995"/>
        <v>8.3601286173633438E-2</v>
      </c>
      <c r="AN1755" s="2">
        <f t="shared" si="996"/>
        <v>0</v>
      </c>
      <c r="AO1755" s="2">
        <f t="shared" si="997"/>
        <v>0</v>
      </c>
      <c r="AP1755" s="2">
        <f t="shared" si="998"/>
        <v>0</v>
      </c>
      <c r="AR1755" t="str">
        <f t="shared" si="982"/>
        <v>Gilliam</v>
      </c>
      <c r="AS1755" t="s">
        <v>1363</v>
      </c>
      <c r="AT1755">
        <v>2</v>
      </c>
      <c r="AV1755" s="91">
        <v>41</v>
      </c>
      <c r="AW1755" s="93">
        <v>21</v>
      </c>
      <c r="AX1755" s="99">
        <f t="shared" si="999"/>
        <v>41021</v>
      </c>
      <c r="AZ1755" s="7" t="s">
        <v>3053</v>
      </c>
      <c r="BA1755" t="s">
        <v>3290</v>
      </c>
    </row>
    <row r="1756" spans="1:53" hidden="1" outlineLevel="1">
      <c r="A1756" t="s">
        <v>2109</v>
      </c>
      <c r="B1756" t="s">
        <v>1363</v>
      </c>
      <c r="C1756" s="1">
        <f t="shared" si="984"/>
        <v>1499</v>
      </c>
      <c r="D1756" s="7">
        <f>IF(P1756&gt;0,RANK(P1756,(P1756:R1756,S1756:AG1756)),0)</f>
        <v>0</v>
      </c>
      <c r="E1756" s="7">
        <f>IF(Q1756&gt;0,RANK(Q1756,(P1756:R1756,S1756:AG1756)),0)</f>
        <v>4</v>
      </c>
      <c r="F1756" s="7">
        <f>IF(R1756&gt;0,RANK(R1756,(P1756:R1756,S1756:AG1756)),0)</f>
        <v>1</v>
      </c>
      <c r="G1756" s="7">
        <f>IF(S1756&gt;0,RANK(S1756,(P1756:R1756,S1756:AG1756)),0)</f>
        <v>2</v>
      </c>
      <c r="H1756" s="48">
        <f t="shared" si="985"/>
        <v>738</v>
      </c>
      <c r="I1756" s="163">
        <f t="shared" si="1000"/>
        <v>0.49232821881254168</v>
      </c>
      <c r="J1756" s="2"/>
      <c r="K1756" s="2">
        <f t="shared" si="986"/>
        <v>0</v>
      </c>
      <c r="L1756" s="2">
        <f t="shared" si="987"/>
        <v>6.4709806537691789E-2</v>
      </c>
      <c r="M1756" s="2">
        <f t="shared" si="988"/>
        <v>0.67378252168112074</v>
      </c>
      <c r="N1756" s="2">
        <f t="shared" si="989"/>
        <v>0.18145430286857905</v>
      </c>
      <c r="O1756" s="2">
        <f t="shared" si="990"/>
        <v>8.0053368912608447E-2</v>
      </c>
      <c r="Q1756" s="1">
        <v>97</v>
      </c>
      <c r="R1756" s="1">
        <v>1010</v>
      </c>
      <c r="S1756" s="1">
        <v>272</v>
      </c>
      <c r="T1756" s="1">
        <v>107</v>
      </c>
      <c r="AA1756">
        <v>13</v>
      </c>
      <c r="AI1756" s="7">
        <f t="shared" si="991"/>
        <v>3</v>
      </c>
      <c r="AJ1756" s="7">
        <f t="shared" si="992"/>
        <v>0</v>
      </c>
      <c r="AK1756" s="7">
        <f t="shared" si="993"/>
        <v>0</v>
      </c>
      <c r="AL1756" s="7">
        <f t="shared" si="994"/>
        <v>0</v>
      </c>
      <c r="AM1756" s="2">
        <f t="shared" si="995"/>
        <v>7.1380920613742502E-2</v>
      </c>
      <c r="AN1756" s="2">
        <f t="shared" si="996"/>
        <v>0</v>
      </c>
      <c r="AO1756" s="2">
        <f t="shared" si="997"/>
        <v>0</v>
      </c>
      <c r="AP1756" s="2">
        <f t="shared" si="998"/>
        <v>0</v>
      </c>
      <c r="AR1756" t="str">
        <f t="shared" si="982"/>
        <v>Grant</v>
      </c>
      <c r="AS1756" t="s">
        <v>1363</v>
      </c>
      <c r="AT1756">
        <v>2</v>
      </c>
      <c r="AV1756" s="91">
        <v>41</v>
      </c>
      <c r="AW1756" s="93">
        <v>23</v>
      </c>
      <c r="AX1756" s="99">
        <f t="shared" si="999"/>
        <v>41023</v>
      </c>
      <c r="AZ1756" s="7" t="s">
        <v>3053</v>
      </c>
      <c r="BA1756" t="s">
        <v>3290</v>
      </c>
    </row>
    <row r="1757" spans="1:53" hidden="1" outlineLevel="1">
      <c r="A1757" t="s">
        <v>744</v>
      </c>
      <c r="B1757" t="s">
        <v>1363</v>
      </c>
      <c r="C1757" s="1">
        <f t="shared" si="984"/>
        <v>1382</v>
      </c>
      <c r="D1757" s="7">
        <f>IF(P1757&gt;0,RANK(P1757,(P1757:R1757,S1757:AG1757)),0)</f>
        <v>0</v>
      </c>
      <c r="E1757" s="7">
        <f>IF(Q1757&gt;0,RANK(Q1757,(P1757:R1757,S1757:AG1757)),0)</f>
        <v>4</v>
      </c>
      <c r="F1757" s="7">
        <f>IF(R1757&gt;0,RANK(R1757,(P1757:R1757,S1757:AG1757)),0)</f>
        <v>1</v>
      </c>
      <c r="G1757" s="7">
        <f>IF(S1757&gt;0,RANK(S1757,(P1757:R1757,S1757:AG1757)),0)</f>
        <v>2</v>
      </c>
      <c r="H1757" s="48">
        <f t="shared" si="985"/>
        <v>843</v>
      </c>
      <c r="I1757" s="163">
        <f t="shared" si="1000"/>
        <v>0.6099855282199711</v>
      </c>
      <c r="J1757" s="2"/>
      <c r="K1757" s="2">
        <f t="shared" si="986"/>
        <v>0</v>
      </c>
      <c r="L1757" s="2">
        <f t="shared" si="987"/>
        <v>8.2489146164978294E-2</v>
      </c>
      <c r="M1757" s="2">
        <f t="shared" si="988"/>
        <v>0.7141823444283647</v>
      </c>
      <c r="N1757" s="2">
        <f t="shared" si="989"/>
        <v>0.10419681620839363</v>
      </c>
      <c r="O1757" s="2">
        <f t="shared" si="990"/>
        <v>9.9131693198263399E-2</v>
      </c>
      <c r="Q1757" s="1">
        <v>114</v>
      </c>
      <c r="R1757" s="1">
        <v>987</v>
      </c>
      <c r="S1757" s="1">
        <v>144</v>
      </c>
      <c r="T1757" s="1">
        <v>120</v>
      </c>
      <c r="AA1757">
        <v>17</v>
      </c>
      <c r="AI1757" s="7">
        <f t="shared" si="991"/>
        <v>3</v>
      </c>
      <c r="AJ1757" s="7">
        <f t="shared" si="992"/>
        <v>0</v>
      </c>
      <c r="AK1757" s="7">
        <f t="shared" si="993"/>
        <v>0</v>
      </c>
      <c r="AL1757" s="7">
        <f t="shared" si="994"/>
        <v>0</v>
      </c>
      <c r="AM1757" s="2">
        <f t="shared" si="995"/>
        <v>8.6830680173661356E-2</v>
      </c>
      <c r="AN1757" s="2">
        <f t="shared" si="996"/>
        <v>0</v>
      </c>
      <c r="AO1757" s="2">
        <f t="shared" si="997"/>
        <v>0</v>
      </c>
      <c r="AP1757" s="2">
        <f t="shared" si="998"/>
        <v>0</v>
      </c>
      <c r="AR1757" t="str">
        <f t="shared" si="982"/>
        <v>Harney</v>
      </c>
      <c r="AS1757" t="s">
        <v>1363</v>
      </c>
      <c r="AT1757">
        <v>2</v>
      </c>
      <c r="AV1757" s="91">
        <v>41</v>
      </c>
      <c r="AW1757" s="93">
        <v>25</v>
      </c>
      <c r="AX1757" s="99">
        <f t="shared" si="999"/>
        <v>41025</v>
      </c>
      <c r="AZ1757" s="7" t="s">
        <v>3053</v>
      </c>
      <c r="BA1757" t="s">
        <v>3290</v>
      </c>
    </row>
    <row r="1758" spans="1:53" hidden="1" outlineLevel="1">
      <c r="A1758" t="s">
        <v>1739</v>
      </c>
      <c r="B1758" t="s">
        <v>1363</v>
      </c>
      <c r="C1758" s="1">
        <f t="shared" si="984"/>
        <v>1799</v>
      </c>
      <c r="D1758" s="7">
        <f>IF(P1758&gt;0,RANK(P1758,(P1758:R1758,S1758:AG1758)),0)</f>
        <v>0</v>
      </c>
      <c r="E1758" s="7">
        <f>IF(Q1758&gt;0,RANK(Q1758,(P1758:R1758,S1758:AG1758)),0)</f>
        <v>4</v>
      </c>
      <c r="F1758" s="7">
        <f>IF(R1758&gt;0,RANK(R1758,(P1758:R1758,S1758:AG1758)),0)</f>
        <v>1</v>
      </c>
      <c r="G1758" s="7">
        <f>IF(S1758&gt;0,RANK(S1758,(P1758:R1758,S1758:AG1758)),0)</f>
        <v>2</v>
      </c>
      <c r="H1758" s="48">
        <f t="shared" si="985"/>
        <v>1018</v>
      </c>
      <c r="I1758" s="163">
        <f t="shared" si="1000"/>
        <v>0.56586992773763201</v>
      </c>
      <c r="J1758" s="2"/>
      <c r="K1758" s="2">
        <f t="shared" si="986"/>
        <v>0</v>
      </c>
      <c r="L1758" s="2">
        <f t="shared" si="987"/>
        <v>6.6703724291272928E-2</v>
      </c>
      <c r="M1758" s="2">
        <f t="shared" si="988"/>
        <v>0.69149527515286269</v>
      </c>
      <c r="N1758" s="2">
        <f t="shared" si="989"/>
        <v>0.12562534741523068</v>
      </c>
      <c r="O1758" s="2">
        <f t="shared" si="990"/>
        <v>0.11617565314063372</v>
      </c>
      <c r="Q1758" s="1">
        <v>120</v>
      </c>
      <c r="R1758" s="1">
        <v>1244</v>
      </c>
      <c r="S1758" s="1">
        <v>226</v>
      </c>
      <c r="T1758" s="1">
        <v>178</v>
      </c>
      <c r="AA1758">
        <v>31</v>
      </c>
      <c r="AI1758" s="7">
        <f t="shared" si="991"/>
        <v>3</v>
      </c>
      <c r="AJ1758" s="7">
        <f t="shared" si="992"/>
        <v>0</v>
      </c>
      <c r="AK1758" s="7">
        <f t="shared" si="993"/>
        <v>0</v>
      </c>
      <c r="AL1758" s="7">
        <f t="shared" si="994"/>
        <v>0</v>
      </c>
      <c r="AM1758" s="2">
        <f t="shared" si="995"/>
        <v>9.8943857698721507E-2</v>
      </c>
      <c r="AN1758" s="2">
        <f t="shared" si="996"/>
        <v>0</v>
      </c>
      <c r="AO1758" s="2">
        <f t="shared" si="997"/>
        <v>0</v>
      </c>
      <c r="AP1758" s="2">
        <f t="shared" si="998"/>
        <v>0</v>
      </c>
      <c r="AR1758" t="str">
        <f t="shared" si="982"/>
        <v>Hood River</v>
      </c>
      <c r="AS1758" t="s">
        <v>1363</v>
      </c>
      <c r="AT1758">
        <v>2</v>
      </c>
      <c r="AV1758" s="91">
        <v>41</v>
      </c>
      <c r="AW1758" s="93">
        <v>27</v>
      </c>
      <c r="AX1758" s="99">
        <f t="shared" si="999"/>
        <v>41027</v>
      </c>
      <c r="AZ1758" s="7" t="s">
        <v>3053</v>
      </c>
      <c r="BA1758" t="s">
        <v>3290</v>
      </c>
    </row>
    <row r="1759" spans="1:53" hidden="1" outlineLevel="1">
      <c r="A1759" t="s">
        <v>3116</v>
      </c>
      <c r="B1759" t="s">
        <v>1363</v>
      </c>
      <c r="C1759" s="1">
        <f t="shared" si="984"/>
        <v>18821</v>
      </c>
      <c r="D1759" s="7">
        <f>IF(P1759&gt;0,RANK(P1759,(P1759:R1759,S1759:AG1759)),0)</f>
        <v>0</v>
      </c>
      <c r="E1759" s="7">
        <f>IF(Q1759&gt;0,RANK(Q1759,(P1759:R1759,S1759:AG1759)),0)</f>
        <v>4</v>
      </c>
      <c r="F1759" s="7">
        <f>IF(R1759&gt;0,RANK(R1759,(P1759:R1759,S1759:AG1759)),0)</f>
        <v>1</v>
      </c>
      <c r="G1759" s="7">
        <f>IF(S1759&gt;0,RANK(S1759,(P1759:R1759,S1759:AG1759)),0)</f>
        <v>2</v>
      </c>
      <c r="H1759" s="48">
        <f t="shared" si="985"/>
        <v>10896</v>
      </c>
      <c r="I1759" s="163">
        <f t="shared" si="1000"/>
        <v>0.5789277934222411</v>
      </c>
      <c r="J1759" s="2"/>
      <c r="K1759" s="2">
        <f t="shared" si="986"/>
        <v>0</v>
      </c>
      <c r="L1759" s="2">
        <f t="shared" si="987"/>
        <v>5.3450932469050527E-2</v>
      </c>
      <c r="M1759" s="2">
        <f t="shared" si="988"/>
        <v>0.71074863184740444</v>
      </c>
      <c r="N1759" s="2">
        <f t="shared" si="989"/>
        <v>0.13182083842516337</v>
      </c>
      <c r="O1759" s="2">
        <f t="shared" si="990"/>
        <v>0.10397959725838166</v>
      </c>
      <c r="Q1759" s="1">
        <v>1006</v>
      </c>
      <c r="R1759" s="1">
        <v>13377</v>
      </c>
      <c r="S1759" s="1">
        <v>2481</v>
      </c>
      <c r="T1759" s="1">
        <v>1747</v>
      </c>
      <c r="AA1759" s="1">
        <v>210</v>
      </c>
      <c r="AI1759" s="7">
        <f t="shared" si="991"/>
        <v>3</v>
      </c>
      <c r="AJ1759" s="7">
        <f t="shared" si="992"/>
        <v>0</v>
      </c>
      <c r="AK1759" s="7">
        <f t="shared" si="993"/>
        <v>0</v>
      </c>
      <c r="AL1759" s="7">
        <f t="shared" si="994"/>
        <v>0</v>
      </c>
      <c r="AM1759" s="2">
        <f t="shared" si="995"/>
        <v>9.2821847935816382E-2</v>
      </c>
      <c r="AN1759" s="2">
        <f t="shared" si="996"/>
        <v>0</v>
      </c>
      <c r="AO1759" s="2">
        <f t="shared" si="997"/>
        <v>0</v>
      </c>
      <c r="AP1759" s="2">
        <f t="shared" si="998"/>
        <v>0</v>
      </c>
      <c r="AR1759" t="str">
        <f t="shared" si="982"/>
        <v>Jackson</v>
      </c>
      <c r="AS1759" t="s">
        <v>1363</v>
      </c>
      <c r="AT1759">
        <v>2</v>
      </c>
      <c r="AV1759" s="91">
        <v>41</v>
      </c>
      <c r="AW1759" s="93">
        <v>29</v>
      </c>
      <c r="AX1759" s="99">
        <f t="shared" si="999"/>
        <v>41029</v>
      </c>
      <c r="AZ1759" s="7" t="s">
        <v>3053</v>
      </c>
      <c r="BA1759" t="s">
        <v>3290</v>
      </c>
    </row>
    <row r="1760" spans="1:53" hidden="1" outlineLevel="1">
      <c r="A1760" t="s">
        <v>2535</v>
      </c>
      <c r="B1760" t="s">
        <v>1363</v>
      </c>
      <c r="C1760" s="1">
        <f t="shared" si="984"/>
        <v>2066</v>
      </c>
      <c r="D1760" s="7">
        <f>IF(P1760&gt;0,RANK(P1760,(P1760:R1760,S1760:AG1760)),0)</f>
        <v>0</v>
      </c>
      <c r="E1760" s="7">
        <f>IF(Q1760&gt;0,RANK(Q1760,(P1760:R1760,S1760:AG1760)),0)</f>
        <v>4</v>
      </c>
      <c r="F1760" s="7">
        <f>IF(R1760&gt;0,RANK(R1760,(P1760:R1760,S1760:AG1760)),0)</f>
        <v>1</v>
      </c>
      <c r="G1760" s="7">
        <f>IF(S1760&gt;0,RANK(S1760,(P1760:R1760,S1760:AG1760)),0)</f>
        <v>2</v>
      </c>
      <c r="H1760" s="48">
        <f t="shared" si="985"/>
        <v>1285</v>
      </c>
      <c r="I1760" s="163">
        <f t="shared" si="1000"/>
        <v>0.62197483059051306</v>
      </c>
      <c r="J1760" s="2"/>
      <c r="K1760" s="2">
        <f t="shared" si="986"/>
        <v>0</v>
      </c>
      <c r="L1760" s="2">
        <f t="shared" si="987"/>
        <v>6.5827686350435621E-2</v>
      </c>
      <c r="M1760" s="2">
        <f t="shared" si="988"/>
        <v>0.72362052274927391</v>
      </c>
      <c r="N1760" s="2">
        <f t="shared" si="989"/>
        <v>0.10164569215876089</v>
      </c>
      <c r="O1760" s="2">
        <f t="shared" si="990"/>
        <v>0.10890609874152953</v>
      </c>
      <c r="Q1760" s="1">
        <v>136</v>
      </c>
      <c r="R1760" s="1">
        <v>1495</v>
      </c>
      <c r="S1760" s="1">
        <v>210</v>
      </c>
      <c r="T1760" s="1">
        <v>205</v>
      </c>
      <c r="AA1760">
        <v>20</v>
      </c>
      <c r="AI1760" s="7">
        <f t="shared" si="991"/>
        <v>3</v>
      </c>
      <c r="AJ1760" s="7">
        <f t="shared" si="992"/>
        <v>0</v>
      </c>
      <c r="AK1760" s="7">
        <f t="shared" si="993"/>
        <v>0</v>
      </c>
      <c r="AL1760" s="7">
        <f t="shared" si="994"/>
        <v>0</v>
      </c>
      <c r="AM1760" s="2">
        <f t="shared" si="995"/>
        <v>9.9225556631171344E-2</v>
      </c>
      <c r="AN1760" s="2">
        <f t="shared" si="996"/>
        <v>0</v>
      </c>
      <c r="AO1760" s="2">
        <f t="shared" si="997"/>
        <v>0</v>
      </c>
      <c r="AP1760" s="2">
        <f t="shared" si="998"/>
        <v>0</v>
      </c>
      <c r="AR1760" t="str">
        <f t="shared" si="982"/>
        <v>Jefferson</v>
      </c>
      <c r="AS1760" t="s">
        <v>1363</v>
      </c>
      <c r="AT1760">
        <v>2</v>
      </c>
      <c r="AV1760" s="91">
        <v>41</v>
      </c>
      <c r="AW1760" s="93">
        <v>31</v>
      </c>
      <c r="AX1760" s="99">
        <f t="shared" si="999"/>
        <v>41031</v>
      </c>
      <c r="AZ1760" s="7" t="s">
        <v>3053</v>
      </c>
      <c r="BA1760" t="s">
        <v>3290</v>
      </c>
    </row>
    <row r="1761" spans="1:53" hidden="1" outlineLevel="1">
      <c r="A1761" t="s">
        <v>1570</v>
      </c>
      <c r="B1761" t="s">
        <v>1363</v>
      </c>
      <c r="C1761" s="1">
        <f t="shared" si="984"/>
        <v>12397</v>
      </c>
      <c r="D1761" s="7">
        <f>IF(P1761&gt;0,RANK(P1761,(P1761:R1761,S1761:AG1761)),0)</f>
        <v>0</v>
      </c>
      <c r="E1761" s="7">
        <f>IF(Q1761&gt;0,RANK(Q1761,(P1761:R1761,S1761:AG1761)),0)</f>
        <v>4</v>
      </c>
      <c r="F1761" s="7">
        <f>IF(R1761&gt;0,RANK(R1761,(P1761:R1761,S1761:AG1761)),0)</f>
        <v>1</v>
      </c>
      <c r="G1761" s="7">
        <f>IF(S1761&gt;0,RANK(S1761,(P1761:R1761,S1761:AG1761)),0)</f>
        <v>2</v>
      </c>
      <c r="H1761" s="48">
        <f t="shared" si="985"/>
        <v>6410</v>
      </c>
      <c r="I1761" s="163">
        <f t="shared" si="1000"/>
        <v>0.51706057917238046</v>
      </c>
      <c r="J1761" s="2"/>
      <c r="K1761" s="2">
        <f t="shared" si="986"/>
        <v>0</v>
      </c>
      <c r="L1761" s="2">
        <f t="shared" si="987"/>
        <v>6.2595789303863836E-2</v>
      </c>
      <c r="M1761" s="2">
        <f t="shared" si="988"/>
        <v>0.67467935790917155</v>
      </c>
      <c r="N1761" s="2">
        <f t="shared" si="989"/>
        <v>0.15761877873679117</v>
      </c>
      <c r="O1761" s="2">
        <f t="shared" si="990"/>
        <v>0.1051060740501735</v>
      </c>
      <c r="Q1761" s="1">
        <v>776</v>
      </c>
      <c r="R1761" s="1">
        <v>8364</v>
      </c>
      <c r="S1761" s="1">
        <v>1954</v>
      </c>
      <c r="T1761" s="1">
        <v>1094</v>
      </c>
      <c r="AA1761">
        <v>209</v>
      </c>
      <c r="AI1761" s="7">
        <f t="shared" si="991"/>
        <v>3</v>
      </c>
      <c r="AJ1761" s="7">
        <f t="shared" si="992"/>
        <v>0</v>
      </c>
      <c r="AK1761" s="7">
        <f t="shared" si="993"/>
        <v>0</v>
      </c>
      <c r="AL1761" s="7">
        <f t="shared" si="994"/>
        <v>0</v>
      </c>
      <c r="AM1761" s="2">
        <f t="shared" si="995"/>
        <v>8.824715657013793E-2</v>
      </c>
      <c r="AN1761" s="2">
        <f t="shared" si="996"/>
        <v>0</v>
      </c>
      <c r="AO1761" s="2">
        <f t="shared" si="997"/>
        <v>0</v>
      </c>
      <c r="AP1761" s="2">
        <f t="shared" si="998"/>
        <v>0</v>
      </c>
      <c r="AR1761" t="str">
        <f t="shared" si="982"/>
        <v>Josephine</v>
      </c>
      <c r="AS1761" t="s">
        <v>1363</v>
      </c>
      <c r="AV1761" s="91">
        <v>41</v>
      </c>
      <c r="AW1761" s="93">
        <v>33</v>
      </c>
      <c r="AX1761" s="99">
        <f t="shared" si="999"/>
        <v>41033</v>
      </c>
      <c r="AZ1761" s="7" t="s">
        <v>3053</v>
      </c>
      <c r="BA1761" t="s">
        <v>3290</v>
      </c>
    </row>
    <row r="1762" spans="1:53" hidden="1" outlineLevel="1">
      <c r="A1762" t="s">
        <v>347</v>
      </c>
      <c r="B1762" t="s">
        <v>1363</v>
      </c>
      <c r="C1762" s="1">
        <f t="shared" si="984"/>
        <v>9545</v>
      </c>
      <c r="D1762" s="7">
        <f>IF(P1762&gt;0,RANK(P1762,(P1762:R1762,S1762:AG1762)),0)</f>
        <v>0</v>
      </c>
      <c r="E1762" s="7">
        <f>IF(Q1762&gt;0,RANK(Q1762,(P1762:R1762,S1762:AG1762)),0)</f>
        <v>4</v>
      </c>
      <c r="F1762" s="7">
        <f>IF(R1762&gt;0,RANK(R1762,(P1762:R1762,S1762:AG1762)),0)</f>
        <v>1</v>
      </c>
      <c r="G1762" s="7">
        <f>IF(S1762&gt;0,RANK(S1762,(P1762:R1762,S1762:AG1762)),0)</f>
        <v>2</v>
      </c>
      <c r="H1762" s="48">
        <f t="shared" si="985"/>
        <v>6091</v>
      </c>
      <c r="I1762" s="163">
        <f t="shared" si="1000"/>
        <v>0.63813514929282344</v>
      </c>
      <c r="J1762" s="2"/>
      <c r="K1762" s="2">
        <f t="shared" si="986"/>
        <v>0</v>
      </c>
      <c r="L1762" s="2">
        <f t="shared" si="987"/>
        <v>6.6946045049764272E-2</v>
      </c>
      <c r="M1762" s="2">
        <f t="shared" si="988"/>
        <v>0.73357778941854379</v>
      </c>
      <c r="N1762" s="2">
        <f t="shared" si="989"/>
        <v>9.5442640125720277E-2</v>
      </c>
      <c r="O1762" s="2">
        <f t="shared" si="990"/>
        <v>0.10403352540597162</v>
      </c>
      <c r="Q1762" s="1">
        <v>639</v>
      </c>
      <c r="R1762" s="1">
        <v>7002</v>
      </c>
      <c r="S1762" s="1">
        <v>911</v>
      </c>
      <c r="T1762" s="1">
        <v>886</v>
      </c>
      <c r="AA1762">
        <v>107</v>
      </c>
      <c r="AI1762" s="7">
        <f t="shared" si="991"/>
        <v>3</v>
      </c>
      <c r="AJ1762" s="7">
        <f t="shared" si="992"/>
        <v>0</v>
      </c>
      <c r="AK1762" s="7">
        <f t="shared" si="993"/>
        <v>0</v>
      </c>
      <c r="AL1762" s="7">
        <f t="shared" si="994"/>
        <v>0</v>
      </c>
      <c r="AM1762" s="2">
        <f t="shared" si="995"/>
        <v>9.28234677841802E-2</v>
      </c>
      <c r="AN1762" s="2">
        <f t="shared" si="996"/>
        <v>0</v>
      </c>
      <c r="AO1762" s="2">
        <f t="shared" si="997"/>
        <v>0</v>
      </c>
      <c r="AP1762" s="2">
        <f t="shared" si="998"/>
        <v>0</v>
      </c>
      <c r="AR1762" t="str">
        <f t="shared" si="982"/>
        <v>Klamath</v>
      </c>
      <c r="AS1762" t="s">
        <v>1363</v>
      </c>
      <c r="AT1762">
        <v>2</v>
      </c>
      <c r="AV1762" s="91">
        <v>41</v>
      </c>
      <c r="AW1762" s="93">
        <v>35</v>
      </c>
      <c r="AX1762" s="99">
        <f t="shared" si="999"/>
        <v>41035</v>
      </c>
      <c r="AZ1762" s="7" t="s">
        <v>3053</v>
      </c>
      <c r="BA1762" t="s">
        <v>3290</v>
      </c>
    </row>
    <row r="1763" spans="1:53" hidden="1" outlineLevel="1">
      <c r="A1763" t="s">
        <v>2466</v>
      </c>
      <c r="B1763" t="s">
        <v>1363</v>
      </c>
      <c r="C1763" s="1">
        <f t="shared" si="984"/>
        <v>1526</v>
      </c>
      <c r="D1763" s="7">
        <f>IF(P1763&gt;0,RANK(P1763,(P1763:R1763,S1763:AG1763)),0)</f>
        <v>0</v>
      </c>
      <c r="E1763" s="7">
        <f>IF(Q1763&gt;0,RANK(Q1763,(P1763:R1763,S1763:AG1763)),0)</f>
        <v>4</v>
      </c>
      <c r="F1763" s="7">
        <f>IF(R1763&gt;0,RANK(R1763,(P1763:R1763,S1763:AG1763)),0)</f>
        <v>1</v>
      </c>
      <c r="G1763" s="7">
        <f>IF(S1763&gt;0,RANK(S1763,(P1763:R1763,S1763:AG1763)),0)</f>
        <v>3</v>
      </c>
      <c r="H1763" s="48">
        <f t="shared" si="985"/>
        <v>950</v>
      </c>
      <c r="I1763" s="163">
        <f t="shared" si="1000"/>
        <v>0.62254259501965925</v>
      </c>
      <c r="J1763" s="2"/>
      <c r="K1763" s="2">
        <f t="shared" si="986"/>
        <v>0</v>
      </c>
      <c r="L1763" s="2">
        <f t="shared" si="987"/>
        <v>7.6015727391874177E-2</v>
      </c>
      <c r="M1763" s="2">
        <f t="shared" si="988"/>
        <v>0.72346002621231975</v>
      </c>
      <c r="N1763" s="2">
        <f t="shared" si="989"/>
        <v>8.5845347313237216E-2</v>
      </c>
      <c r="O1763" s="2">
        <f t="shared" si="990"/>
        <v>0.1146788990825688</v>
      </c>
      <c r="Q1763" s="1">
        <v>116</v>
      </c>
      <c r="R1763" s="1">
        <v>1104</v>
      </c>
      <c r="S1763" s="1">
        <v>131</v>
      </c>
      <c r="T1763" s="1">
        <v>154</v>
      </c>
      <c r="AA1763">
        <v>21</v>
      </c>
      <c r="AI1763" s="7">
        <f t="shared" si="991"/>
        <v>2</v>
      </c>
      <c r="AJ1763" s="7">
        <f t="shared" si="992"/>
        <v>0</v>
      </c>
      <c r="AK1763" s="7">
        <f t="shared" si="993"/>
        <v>0</v>
      </c>
      <c r="AL1763" s="7">
        <f t="shared" si="994"/>
        <v>0</v>
      </c>
      <c r="AM1763" s="2">
        <f t="shared" si="995"/>
        <v>0.10091743119266056</v>
      </c>
      <c r="AN1763" s="2">
        <f t="shared" si="996"/>
        <v>0</v>
      </c>
      <c r="AO1763" s="2">
        <f t="shared" si="997"/>
        <v>0</v>
      </c>
      <c r="AP1763" s="2">
        <f t="shared" si="998"/>
        <v>0</v>
      </c>
      <c r="AR1763" t="str">
        <f t="shared" si="982"/>
        <v>Lake</v>
      </c>
      <c r="AS1763" t="s">
        <v>1363</v>
      </c>
      <c r="AT1763">
        <v>2</v>
      </c>
      <c r="AV1763" s="91">
        <v>41</v>
      </c>
      <c r="AW1763" s="93">
        <v>37</v>
      </c>
      <c r="AX1763" s="99">
        <f t="shared" si="999"/>
        <v>41037</v>
      </c>
      <c r="AZ1763" s="7" t="s">
        <v>3053</v>
      </c>
      <c r="BA1763" t="s">
        <v>3290</v>
      </c>
    </row>
    <row r="1764" spans="1:53" hidden="1" outlineLevel="1">
      <c r="A1764" t="s">
        <v>1797</v>
      </c>
      <c r="B1764" t="s">
        <v>1363</v>
      </c>
      <c r="C1764" s="1">
        <f t="shared" si="984"/>
        <v>23006</v>
      </c>
      <c r="D1764" s="7">
        <f>IF(P1764&gt;0,RANK(P1764,(P1764:R1764,S1764:AG1764)),0)</f>
        <v>0</v>
      </c>
      <c r="E1764" s="7">
        <f>IF(Q1764&gt;0,RANK(Q1764,(P1764:R1764,S1764:AG1764)),0)</f>
        <v>4</v>
      </c>
      <c r="F1764" s="7">
        <f>IF(R1764&gt;0,RANK(R1764,(P1764:R1764,S1764:AG1764)),0)</f>
        <v>1</v>
      </c>
      <c r="G1764" s="7">
        <f>IF(S1764&gt;0,RANK(S1764,(P1764:R1764,S1764:AG1764)),0)</f>
        <v>2</v>
      </c>
      <c r="H1764" s="48">
        <f t="shared" si="985"/>
        <v>13913</v>
      </c>
      <c r="I1764" s="163">
        <f t="shared" si="1000"/>
        <v>0.60475528123098321</v>
      </c>
      <c r="J1764" s="2"/>
      <c r="K1764" s="2">
        <f t="shared" si="986"/>
        <v>0</v>
      </c>
      <c r="L1764" s="2">
        <f t="shared" si="987"/>
        <v>4.3293053985916714E-2</v>
      </c>
      <c r="M1764" s="2">
        <f t="shared" si="988"/>
        <v>0.72681039728766406</v>
      </c>
      <c r="N1764" s="2">
        <f t="shared" si="989"/>
        <v>0.12205511605668086</v>
      </c>
      <c r="O1764" s="2">
        <f t="shared" si="990"/>
        <v>0.10784143266973832</v>
      </c>
      <c r="Q1764" s="1">
        <v>996</v>
      </c>
      <c r="R1764" s="1">
        <v>16721</v>
      </c>
      <c r="S1764" s="1">
        <v>2808</v>
      </c>
      <c r="T1764" s="1">
        <v>2139</v>
      </c>
      <c r="AA1764" s="1">
        <v>342</v>
      </c>
      <c r="AI1764" s="7">
        <f t="shared" si="991"/>
        <v>3</v>
      </c>
      <c r="AJ1764" s="7">
        <f t="shared" si="992"/>
        <v>0</v>
      </c>
      <c r="AK1764" s="7">
        <f t="shared" si="993"/>
        <v>0</v>
      </c>
      <c r="AL1764" s="7">
        <f t="shared" si="994"/>
        <v>0</v>
      </c>
      <c r="AM1764" s="2">
        <f t="shared" si="995"/>
        <v>9.2975745457706691E-2</v>
      </c>
      <c r="AN1764" s="2">
        <f t="shared" si="996"/>
        <v>0</v>
      </c>
      <c r="AO1764" s="2">
        <f t="shared" si="997"/>
        <v>0</v>
      </c>
      <c r="AP1764" s="2">
        <f t="shared" si="998"/>
        <v>0</v>
      </c>
      <c r="AR1764" t="str">
        <f t="shared" si="982"/>
        <v>Lane</v>
      </c>
      <c r="AS1764" t="s">
        <v>1363</v>
      </c>
      <c r="AT1764">
        <v>4</v>
      </c>
      <c r="AV1764" s="91">
        <v>41</v>
      </c>
      <c r="AW1764" s="93">
        <v>39</v>
      </c>
      <c r="AX1764" s="99">
        <f t="shared" si="999"/>
        <v>41039</v>
      </c>
      <c r="AZ1764" s="7" t="s">
        <v>3053</v>
      </c>
      <c r="BA1764" t="s">
        <v>3290</v>
      </c>
    </row>
    <row r="1765" spans="1:53" hidden="1" outlineLevel="1">
      <c r="A1765" t="s">
        <v>229</v>
      </c>
      <c r="B1765" t="s">
        <v>1363</v>
      </c>
      <c r="C1765" s="1">
        <f t="shared" si="984"/>
        <v>3379</v>
      </c>
      <c r="D1765" s="7">
        <f>IF(P1765&gt;0,RANK(P1765,(P1765:R1765,S1765:AG1765)),0)</f>
        <v>0</v>
      </c>
      <c r="E1765" s="7">
        <f>IF(Q1765&gt;0,RANK(Q1765,(P1765:R1765,S1765:AG1765)),0)</f>
        <v>4</v>
      </c>
      <c r="F1765" s="7">
        <f>IF(R1765&gt;0,RANK(R1765,(P1765:R1765,S1765:AG1765)),0)</f>
        <v>1</v>
      </c>
      <c r="G1765" s="7">
        <f>IF(S1765&gt;0,RANK(S1765,(P1765:R1765,S1765:AG1765)),0)</f>
        <v>2</v>
      </c>
      <c r="H1765" s="48">
        <f t="shared" si="985"/>
        <v>1892</v>
      </c>
      <c r="I1765" s="163">
        <f t="shared" si="1000"/>
        <v>0.55992897306895528</v>
      </c>
      <c r="J1765" s="2"/>
      <c r="K1765" s="2">
        <f t="shared" si="986"/>
        <v>0</v>
      </c>
      <c r="L1765" s="2">
        <f t="shared" si="987"/>
        <v>6.8659366676531525E-2</v>
      </c>
      <c r="M1765" s="2">
        <f t="shared" si="988"/>
        <v>0.69872743415211602</v>
      </c>
      <c r="N1765" s="2">
        <f t="shared" si="989"/>
        <v>0.13879846108316068</v>
      </c>
      <c r="O1765" s="2">
        <f t="shared" si="990"/>
        <v>9.3814738088191796E-2</v>
      </c>
      <c r="Q1765" s="1">
        <v>232</v>
      </c>
      <c r="R1765" s="1">
        <v>2361</v>
      </c>
      <c r="S1765" s="1">
        <v>469</v>
      </c>
      <c r="T1765" s="1">
        <v>255</v>
      </c>
      <c r="AA1765">
        <v>62</v>
      </c>
      <c r="AI1765" s="7">
        <f t="shared" si="991"/>
        <v>3</v>
      </c>
      <c r="AJ1765" s="7">
        <f t="shared" si="992"/>
        <v>0</v>
      </c>
      <c r="AK1765" s="7">
        <f t="shared" si="993"/>
        <v>0</v>
      </c>
      <c r="AL1765" s="7">
        <f t="shared" si="994"/>
        <v>0</v>
      </c>
      <c r="AM1765" s="2">
        <f t="shared" si="995"/>
        <v>7.5466114234980758E-2</v>
      </c>
      <c r="AN1765" s="2">
        <f t="shared" si="996"/>
        <v>0</v>
      </c>
      <c r="AO1765" s="2">
        <f t="shared" si="997"/>
        <v>0</v>
      </c>
      <c r="AP1765" s="2">
        <f t="shared" si="998"/>
        <v>0</v>
      </c>
      <c r="AR1765" t="str">
        <f t="shared" si="982"/>
        <v>Lincoln</v>
      </c>
      <c r="AS1765" t="s">
        <v>1363</v>
      </c>
      <c r="AT1765">
        <v>5</v>
      </c>
      <c r="AV1765" s="91">
        <v>41</v>
      </c>
      <c r="AW1765" s="93">
        <v>41</v>
      </c>
      <c r="AX1765" s="99">
        <f t="shared" si="999"/>
        <v>41041</v>
      </c>
      <c r="AZ1765" s="7" t="s">
        <v>3053</v>
      </c>
      <c r="BA1765" t="s">
        <v>3290</v>
      </c>
    </row>
    <row r="1766" spans="1:53" hidden="1" outlineLevel="1">
      <c r="A1766" t="s">
        <v>1969</v>
      </c>
      <c r="B1766" t="s">
        <v>1363</v>
      </c>
      <c r="C1766" s="1">
        <f t="shared" si="984"/>
        <v>9358</v>
      </c>
      <c r="D1766" s="7">
        <f>IF(P1766&gt;0,RANK(P1766,(P1766:R1766,S1766:AG1766)),0)</f>
        <v>0</v>
      </c>
      <c r="E1766" s="7">
        <f>IF(Q1766&gt;0,RANK(Q1766,(P1766:R1766,S1766:AG1766)),0)</f>
        <v>4</v>
      </c>
      <c r="F1766" s="7">
        <f>IF(R1766&gt;0,RANK(R1766,(P1766:R1766,S1766:AG1766)),0)</f>
        <v>1</v>
      </c>
      <c r="G1766" s="7">
        <f>IF(S1766&gt;0,RANK(S1766,(P1766:R1766,S1766:AG1766)),0)</f>
        <v>2</v>
      </c>
      <c r="H1766" s="48">
        <f t="shared" si="985"/>
        <v>5698</v>
      </c>
      <c r="I1766" s="163">
        <f t="shared" si="1000"/>
        <v>0.6088907886300492</v>
      </c>
      <c r="J1766" s="2"/>
      <c r="K1766" s="2">
        <f t="shared" si="986"/>
        <v>0</v>
      </c>
      <c r="L1766" s="2">
        <f t="shared" si="987"/>
        <v>4.6804872836076088E-2</v>
      </c>
      <c r="M1766" s="2">
        <f t="shared" si="988"/>
        <v>0.72248343663175896</v>
      </c>
      <c r="N1766" s="2">
        <f t="shared" si="989"/>
        <v>0.11359264800170976</v>
      </c>
      <c r="O1766" s="2">
        <f t="shared" si="990"/>
        <v>0.11711904253045524</v>
      </c>
      <c r="Q1766" s="1">
        <v>438</v>
      </c>
      <c r="R1766" s="1">
        <v>6761</v>
      </c>
      <c r="S1766" s="1">
        <v>1063</v>
      </c>
      <c r="T1766" s="1">
        <v>976</v>
      </c>
      <c r="AA1766">
        <v>120</v>
      </c>
      <c r="AI1766" s="7">
        <f t="shared" si="991"/>
        <v>3</v>
      </c>
      <c r="AJ1766" s="7">
        <f t="shared" si="992"/>
        <v>0</v>
      </c>
      <c r="AK1766" s="7">
        <f t="shared" si="993"/>
        <v>0</v>
      </c>
      <c r="AL1766" s="7">
        <f t="shared" si="994"/>
        <v>0</v>
      </c>
      <c r="AM1766" s="2">
        <f t="shared" si="995"/>
        <v>0.10429578969865355</v>
      </c>
      <c r="AN1766" s="2">
        <f t="shared" si="996"/>
        <v>0</v>
      </c>
      <c r="AO1766" s="2">
        <f t="shared" si="997"/>
        <v>0</v>
      </c>
      <c r="AP1766" s="2">
        <f t="shared" si="998"/>
        <v>0</v>
      </c>
      <c r="AR1766" t="str">
        <f t="shared" si="982"/>
        <v>Linn</v>
      </c>
      <c r="AS1766" t="s">
        <v>1363</v>
      </c>
      <c r="AT1766">
        <v>4</v>
      </c>
      <c r="AV1766" s="91">
        <v>41</v>
      </c>
      <c r="AW1766" s="93">
        <v>43</v>
      </c>
      <c r="AX1766" s="99">
        <f t="shared" si="999"/>
        <v>41043</v>
      </c>
      <c r="AZ1766" s="7" t="s">
        <v>3053</v>
      </c>
      <c r="BA1766" t="s">
        <v>3290</v>
      </c>
    </row>
    <row r="1767" spans="1:53" hidden="1" outlineLevel="1">
      <c r="A1767" t="s">
        <v>914</v>
      </c>
      <c r="B1767" t="s">
        <v>1363</v>
      </c>
      <c r="C1767" s="1">
        <f t="shared" si="984"/>
        <v>3883</v>
      </c>
      <c r="D1767" s="7">
        <f>IF(P1767&gt;0,RANK(P1767,(P1767:R1767,S1767:AG1767)),0)</f>
        <v>0</v>
      </c>
      <c r="E1767" s="7">
        <f>IF(Q1767&gt;0,RANK(Q1767,(P1767:R1767,S1767:AG1767)),0)</f>
        <v>4</v>
      </c>
      <c r="F1767" s="7">
        <f>IF(R1767&gt;0,RANK(R1767,(P1767:R1767,S1767:AG1767)),0)</f>
        <v>1</v>
      </c>
      <c r="G1767" s="7">
        <f>IF(S1767&gt;0,RANK(S1767,(P1767:R1767,S1767:AG1767)),0)</f>
        <v>2</v>
      </c>
      <c r="H1767" s="48">
        <f t="shared" si="985"/>
        <v>2442</v>
      </c>
      <c r="I1767" s="163">
        <f t="shared" si="1000"/>
        <v>0.62889518413597734</v>
      </c>
      <c r="J1767" s="2"/>
      <c r="K1767" s="2">
        <f t="shared" si="986"/>
        <v>0</v>
      </c>
      <c r="L1767" s="2">
        <f t="shared" si="987"/>
        <v>5.4081895441668811E-2</v>
      </c>
      <c r="M1767" s="2">
        <f t="shared" si="988"/>
        <v>0.73705897501931494</v>
      </c>
      <c r="N1767" s="2">
        <f t="shared" si="989"/>
        <v>0.10816379088333762</v>
      </c>
      <c r="O1767" s="2">
        <f t="shared" si="990"/>
        <v>0.10069533865567858</v>
      </c>
      <c r="Q1767" s="1">
        <v>210</v>
      </c>
      <c r="R1767" s="1">
        <v>2862</v>
      </c>
      <c r="S1767" s="1">
        <v>420</v>
      </c>
      <c r="T1767" s="1">
        <v>358</v>
      </c>
      <c r="AA1767">
        <v>33</v>
      </c>
      <c r="AI1767" s="7">
        <f t="shared" si="991"/>
        <v>3</v>
      </c>
      <c r="AJ1767" s="7">
        <f t="shared" si="992"/>
        <v>0</v>
      </c>
      <c r="AK1767" s="7">
        <f t="shared" si="993"/>
        <v>0</v>
      </c>
      <c r="AL1767" s="7">
        <f t="shared" si="994"/>
        <v>0</v>
      </c>
      <c r="AM1767" s="2">
        <f t="shared" si="995"/>
        <v>9.2196755086273494E-2</v>
      </c>
      <c r="AN1767" s="2">
        <f t="shared" si="996"/>
        <v>0</v>
      </c>
      <c r="AO1767" s="2">
        <f t="shared" si="997"/>
        <v>0</v>
      </c>
      <c r="AP1767" s="2">
        <f t="shared" si="998"/>
        <v>0</v>
      </c>
      <c r="AR1767" t="str">
        <f t="shared" si="982"/>
        <v>Malheur</v>
      </c>
      <c r="AS1767" t="s">
        <v>1363</v>
      </c>
      <c r="AT1767">
        <v>2</v>
      </c>
      <c r="AV1767" s="91">
        <v>41</v>
      </c>
      <c r="AW1767" s="93">
        <v>45</v>
      </c>
      <c r="AX1767" s="99">
        <f t="shared" si="999"/>
        <v>41045</v>
      </c>
      <c r="AZ1767" s="7" t="s">
        <v>3053</v>
      </c>
      <c r="BA1767" t="s">
        <v>3290</v>
      </c>
    </row>
    <row r="1768" spans="1:53" hidden="1" outlineLevel="1">
      <c r="A1768" t="s">
        <v>1322</v>
      </c>
      <c r="B1768" t="s">
        <v>1363</v>
      </c>
      <c r="C1768" s="1">
        <f t="shared" si="984"/>
        <v>20340</v>
      </c>
      <c r="D1768" s="7">
        <f>IF(P1768&gt;0,RANK(P1768,(P1768:R1768,S1768:AG1768)),0)</f>
        <v>0</v>
      </c>
      <c r="E1768" s="7">
        <f>IF(Q1768&gt;0,RANK(Q1768,(P1768:R1768,S1768:AG1768)),0)</f>
        <v>4</v>
      </c>
      <c r="F1768" s="7">
        <f>IF(R1768&gt;0,RANK(R1768,(P1768:R1768,S1768:AG1768)),0)</f>
        <v>1</v>
      </c>
      <c r="G1768" s="7">
        <f>IF(S1768&gt;0,RANK(S1768,(P1768:R1768,S1768:AG1768)),0)</f>
        <v>3</v>
      </c>
      <c r="H1768" s="48">
        <f t="shared" si="985"/>
        <v>11826</v>
      </c>
      <c r="I1768" s="163">
        <f t="shared" si="1000"/>
        <v>0.58141592920353979</v>
      </c>
      <c r="J1768" s="2"/>
      <c r="K1768" s="2">
        <f t="shared" si="986"/>
        <v>0</v>
      </c>
      <c r="L1768" s="2">
        <f t="shared" si="987"/>
        <v>5.3490658800393311E-2</v>
      </c>
      <c r="M1768" s="2">
        <f t="shared" si="988"/>
        <v>0.69759095378564406</v>
      </c>
      <c r="N1768" s="2">
        <f t="shared" si="989"/>
        <v>0.11214355948869223</v>
      </c>
      <c r="O1768" s="2">
        <f t="shared" si="990"/>
        <v>0.13677482792527043</v>
      </c>
      <c r="Q1768" s="1">
        <v>1088</v>
      </c>
      <c r="R1768" s="1">
        <v>14189</v>
      </c>
      <c r="S1768" s="1">
        <v>2281</v>
      </c>
      <c r="T1768" s="1">
        <v>2363</v>
      </c>
      <c r="AA1768" s="1">
        <v>419</v>
      </c>
      <c r="AI1768" s="7">
        <f t="shared" si="991"/>
        <v>2</v>
      </c>
      <c r="AJ1768" s="7">
        <f t="shared" si="992"/>
        <v>0</v>
      </c>
      <c r="AK1768" s="7">
        <f t="shared" si="993"/>
        <v>0</v>
      </c>
      <c r="AL1768" s="7">
        <f t="shared" si="994"/>
        <v>0</v>
      </c>
      <c r="AM1768" s="2">
        <f t="shared" si="995"/>
        <v>0.11617502458210423</v>
      </c>
      <c r="AN1768" s="2">
        <f t="shared" si="996"/>
        <v>0</v>
      </c>
      <c r="AO1768" s="2">
        <f t="shared" si="997"/>
        <v>0</v>
      </c>
      <c r="AP1768" s="2">
        <f t="shared" si="998"/>
        <v>0</v>
      </c>
      <c r="AR1768" t="str">
        <f t="shared" si="982"/>
        <v>Marion</v>
      </c>
      <c r="AS1768" t="s">
        <v>1363</v>
      </c>
      <c r="AT1768">
        <v>5</v>
      </c>
      <c r="AV1768" s="91">
        <v>41</v>
      </c>
      <c r="AW1768" s="93">
        <v>47</v>
      </c>
      <c r="AX1768" s="99">
        <f t="shared" si="999"/>
        <v>41047</v>
      </c>
      <c r="AZ1768" s="7" t="s">
        <v>3053</v>
      </c>
      <c r="BA1768" t="s">
        <v>3290</v>
      </c>
    </row>
    <row r="1769" spans="1:53" hidden="1" outlineLevel="1">
      <c r="A1769" t="s">
        <v>1401</v>
      </c>
      <c r="B1769" t="s">
        <v>1363</v>
      </c>
      <c r="C1769" s="1">
        <f t="shared" si="984"/>
        <v>1096</v>
      </c>
      <c r="D1769" s="7">
        <f>IF(P1769&gt;0,RANK(P1769,(P1769:R1769,S1769:AG1769)),0)</f>
        <v>0</v>
      </c>
      <c r="E1769" s="7">
        <f>IF(Q1769&gt;0,RANK(Q1769,(P1769:R1769,S1769:AG1769)),0)</f>
        <v>4</v>
      </c>
      <c r="F1769" s="7">
        <f>IF(R1769&gt;0,RANK(R1769,(P1769:R1769,S1769:AG1769)),0)</f>
        <v>1</v>
      </c>
      <c r="G1769" s="7">
        <f>IF(S1769&gt;0,RANK(S1769,(P1769:R1769,S1769:AG1769)),0)</f>
        <v>3</v>
      </c>
      <c r="H1769" s="48">
        <f t="shared" si="985"/>
        <v>624</v>
      </c>
      <c r="I1769" s="163">
        <f t="shared" si="1000"/>
        <v>0.56934306569343063</v>
      </c>
      <c r="J1769" s="2"/>
      <c r="K1769" s="2">
        <f t="shared" si="986"/>
        <v>0</v>
      </c>
      <c r="L1769" s="2">
        <f t="shared" si="987"/>
        <v>6.6605839416058396E-2</v>
      </c>
      <c r="M1769" s="2">
        <f t="shared" si="988"/>
        <v>0.69525547445255476</v>
      </c>
      <c r="N1769" s="2">
        <f t="shared" si="989"/>
        <v>0.10583941605839416</v>
      </c>
      <c r="O1769" s="2">
        <f t="shared" si="990"/>
        <v>0.13229927007299275</v>
      </c>
      <c r="Q1769" s="1">
        <v>73</v>
      </c>
      <c r="R1769" s="1">
        <v>762</v>
      </c>
      <c r="S1769" s="1">
        <v>116</v>
      </c>
      <c r="T1769" s="1">
        <v>138</v>
      </c>
      <c r="AA1769">
        <v>7</v>
      </c>
      <c r="AI1769" s="7">
        <f t="shared" si="991"/>
        <v>2</v>
      </c>
      <c r="AJ1769" s="7">
        <f t="shared" si="992"/>
        <v>0</v>
      </c>
      <c r="AK1769" s="7">
        <f t="shared" si="993"/>
        <v>0</v>
      </c>
      <c r="AL1769" s="7">
        <f t="shared" si="994"/>
        <v>0</v>
      </c>
      <c r="AM1769" s="2">
        <f t="shared" si="995"/>
        <v>0.1259124087591241</v>
      </c>
      <c r="AN1769" s="2">
        <f t="shared" si="996"/>
        <v>0</v>
      </c>
      <c r="AO1769" s="2">
        <f t="shared" si="997"/>
        <v>0</v>
      </c>
      <c r="AP1769" s="2">
        <f t="shared" si="998"/>
        <v>0</v>
      </c>
      <c r="AR1769" t="str">
        <f t="shared" si="982"/>
        <v>Morrow</v>
      </c>
      <c r="AS1769" t="s">
        <v>1363</v>
      </c>
      <c r="AT1769">
        <v>2</v>
      </c>
      <c r="AV1769" s="91">
        <v>41</v>
      </c>
      <c r="AW1769" s="93">
        <v>49</v>
      </c>
      <c r="AX1769" s="99">
        <f t="shared" si="999"/>
        <v>41049</v>
      </c>
      <c r="AZ1769" s="7" t="s">
        <v>3053</v>
      </c>
      <c r="BA1769" t="s">
        <v>3290</v>
      </c>
    </row>
    <row r="1770" spans="1:53" hidden="1" outlineLevel="1">
      <c r="A1770" t="s">
        <v>1398</v>
      </c>
      <c r="B1770" t="s">
        <v>1363</v>
      </c>
      <c r="C1770" s="1">
        <f t="shared" si="984"/>
        <v>26743</v>
      </c>
      <c r="D1770" s="7">
        <f>IF(P1770&gt;0,RANK(P1770,(P1770:R1770,S1770:AG1770)),0)</f>
        <v>0</v>
      </c>
      <c r="E1770" s="7">
        <f>IF(Q1770&gt;0,RANK(Q1770,(P1770:R1770,S1770:AG1770)),0)</f>
        <v>4</v>
      </c>
      <c r="F1770" s="7">
        <f>IF(R1770&gt;0,RANK(R1770,(P1770:R1770,S1770:AG1770)),0)</f>
        <v>1</v>
      </c>
      <c r="G1770" s="7">
        <f>IF(S1770&gt;0,RANK(S1770,(P1770:R1770,S1770:AG1770)),0)</f>
        <v>2</v>
      </c>
      <c r="H1770" s="48">
        <f t="shared" si="985"/>
        <v>13932</v>
      </c>
      <c r="I1770" s="163">
        <f t="shared" si="1000"/>
        <v>0.52095875556220317</v>
      </c>
      <c r="J1770" s="2"/>
      <c r="K1770" s="2">
        <f t="shared" si="986"/>
        <v>0</v>
      </c>
      <c r="L1770" s="2">
        <f t="shared" si="987"/>
        <v>4.6890775156115616E-2</v>
      </c>
      <c r="M1770" s="2">
        <f t="shared" si="988"/>
        <v>0.67767266200501064</v>
      </c>
      <c r="N1770" s="2">
        <f t="shared" si="989"/>
        <v>0.15671390644280747</v>
      </c>
      <c r="O1770" s="2">
        <f t="shared" si="990"/>
        <v>0.11872265639606627</v>
      </c>
      <c r="Q1770" s="1">
        <v>1254</v>
      </c>
      <c r="R1770" s="1">
        <v>18123</v>
      </c>
      <c r="S1770" s="1">
        <v>4191</v>
      </c>
      <c r="T1770" s="1">
        <v>2381</v>
      </c>
      <c r="AA1770" s="1">
        <v>794</v>
      </c>
      <c r="AI1770" s="7">
        <f t="shared" si="991"/>
        <v>3</v>
      </c>
      <c r="AJ1770" s="7">
        <f t="shared" si="992"/>
        <v>0</v>
      </c>
      <c r="AK1770" s="7">
        <f t="shared" si="993"/>
        <v>0</v>
      </c>
      <c r="AL1770" s="7">
        <f t="shared" si="994"/>
        <v>0</v>
      </c>
      <c r="AM1770" s="2">
        <f t="shared" si="995"/>
        <v>8.9032644056388582E-2</v>
      </c>
      <c r="AN1770" s="2">
        <f t="shared" si="996"/>
        <v>0</v>
      </c>
      <c r="AO1770" s="2">
        <f t="shared" si="997"/>
        <v>0</v>
      </c>
      <c r="AP1770" s="2">
        <f t="shared" si="998"/>
        <v>0</v>
      </c>
      <c r="AR1770" t="str">
        <f t="shared" si="982"/>
        <v>Multnomah</v>
      </c>
      <c r="AS1770" t="s">
        <v>1363</v>
      </c>
      <c r="AV1770" s="91">
        <v>41</v>
      </c>
      <c r="AW1770" s="93">
        <v>51</v>
      </c>
      <c r="AX1770" s="99">
        <f t="shared" si="999"/>
        <v>41051</v>
      </c>
      <c r="AZ1770" s="7" t="s">
        <v>3053</v>
      </c>
      <c r="BA1770" t="s">
        <v>3290</v>
      </c>
    </row>
    <row r="1771" spans="1:53" hidden="1" outlineLevel="1">
      <c r="A1771" t="s">
        <v>3027</v>
      </c>
      <c r="B1771" t="s">
        <v>1363</v>
      </c>
      <c r="C1771" s="1">
        <f t="shared" si="984"/>
        <v>6847</v>
      </c>
      <c r="D1771" s="7">
        <f>IF(P1771&gt;0,RANK(P1771,(P1771:R1771,S1771:AG1771)),0)</f>
        <v>0</v>
      </c>
      <c r="E1771" s="7">
        <f>IF(Q1771&gt;0,RANK(Q1771,(P1771:R1771,S1771:AG1771)),0)</f>
        <v>4</v>
      </c>
      <c r="F1771" s="7">
        <f>IF(R1771&gt;0,RANK(R1771,(P1771:R1771,S1771:AG1771)),0)</f>
        <v>1</v>
      </c>
      <c r="G1771" s="7">
        <f>IF(S1771&gt;0,RANK(S1771,(P1771:R1771,S1771:AG1771)),0)</f>
        <v>2</v>
      </c>
      <c r="H1771" s="48">
        <f t="shared" si="985"/>
        <v>4047</v>
      </c>
      <c r="I1771" s="163">
        <f t="shared" si="1000"/>
        <v>0.59106177888126188</v>
      </c>
      <c r="J1771" s="2"/>
      <c r="K1771" s="2">
        <f t="shared" si="986"/>
        <v>0</v>
      </c>
      <c r="L1771" s="2">
        <f t="shared" si="987"/>
        <v>5.5936906674455965E-2</v>
      </c>
      <c r="M1771" s="2">
        <f t="shared" si="988"/>
        <v>0.7076091719001022</v>
      </c>
      <c r="N1771" s="2">
        <f t="shared" si="989"/>
        <v>0.11654739301884037</v>
      </c>
      <c r="O1771" s="2">
        <f t="shared" si="990"/>
        <v>0.11990652840660149</v>
      </c>
      <c r="Q1771" s="1">
        <v>383</v>
      </c>
      <c r="R1771" s="1">
        <v>4845</v>
      </c>
      <c r="S1771" s="1">
        <v>798</v>
      </c>
      <c r="T1771" s="1">
        <v>760</v>
      </c>
      <c r="AA1771">
        <v>61</v>
      </c>
      <c r="AI1771" s="7">
        <f t="shared" si="991"/>
        <v>3</v>
      </c>
      <c r="AJ1771" s="7">
        <f t="shared" si="992"/>
        <v>0</v>
      </c>
      <c r="AK1771" s="7">
        <f t="shared" si="993"/>
        <v>0</v>
      </c>
      <c r="AL1771" s="7">
        <f t="shared" si="994"/>
        <v>0</v>
      </c>
      <c r="AM1771" s="2">
        <f t="shared" si="995"/>
        <v>0.11099751716080035</v>
      </c>
      <c r="AN1771" s="2">
        <f t="shared" si="996"/>
        <v>0</v>
      </c>
      <c r="AO1771" s="2">
        <f t="shared" si="997"/>
        <v>0</v>
      </c>
      <c r="AP1771" s="2">
        <f t="shared" si="998"/>
        <v>0</v>
      </c>
      <c r="AR1771" t="str">
        <f t="shared" si="982"/>
        <v>Polk</v>
      </c>
      <c r="AS1771" t="s">
        <v>1363</v>
      </c>
      <c r="AT1771">
        <v>5</v>
      </c>
      <c r="AV1771" s="91">
        <v>41</v>
      </c>
      <c r="AW1771" s="93">
        <v>53</v>
      </c>
      <c r="AX1771" s="99">
        <f t="shared" si="999"/>
        <v>41053</v>
      </c>
      <c r="AZ1771" s="7" t="s">
        <v>3053</v>
      </c>
      <c r="BA1771" t="s">
        <v>3290</v>
      </c>
    </row>
    <row r="1772" spans="1:53" hidden="1" outlineLevel="1">
      <c r="A1772" t="s">
        <v>1773</v>
      </c>
      <c r="B1772" t="s">
        <v>1363</v>
      </c>
      <c r="C1772" s="1">
        <f t="shared" si="984"/>
        <v>363</v>
      </c>
      <c r="D1772" s="7">
        <f>IF(P1772&gt;0,RANK(P1772,(P1772:R1772,S1772:AG1772)),0)</f>
        <v>0</v>
      </c>
      <c r="E1772" s="7">
        <f>IF(Q1772&gt;0,RANK(Q1772,(P1772:R1772,S1772:AG1772)),0)</f>
        <v>4</v>
      </c>
      <c r="F1772" s="7">
        <f>IF(R1772&gt;0,RANK(R1772,(P1772:R1772,S1772:AG1772)),0)</f>
        <v>1</v>
      </c>
      <c r="G1772" s="7">
        <f>IF(S1772&gt;0,RANK(S1772,(P1772:R1772,S1772:AG1772)),0)</f>
        <v>3</v>
      </c>
      <c r="H1772" s="48">
        <f t="shared" si="985"/>
        <v>210</v>
      </c>
      <c r="I1772" s="163">
        <f t="shared" si="1000"/>
        <v>0.57851239669421484</v>
      </c>
      <c r="J1772" s="2"/>
      <c r="K1772" s="2">
        <f t="shared" si="986"/>
        <v>0</v>
      </c>
      <c r="L1772" s="2">
        <f t="shared" si="987"/>
        <v>6.6115702479338845E-2</v>
      </c>
      <c r="M1772" s="2">
        <f t="shared" si="988"/>
        <v>0.69696969696969702</v>
      </c>
      <c r="N1772" s="2">
        <f t="shared" si="989"/>
        <v>0.11019283746556474</v>
      </c>
      <c r="O1772" s="2">
        <f t="shared" si="990"/>
        <v>0.1267217630853994</v>
      </c>
      <c r="Q1772" s="1">
        <v>24</v>
      </c>
      <c r="R1772" s="1">
        <v>253</v>
      </c>
      <c r="S1772" s="1">
        <v>40</v>
      </c>
      <c r="T1772" s="1">
        <v>43</v>
      </c>
      <c r="AA1772">
        <v>3</v>
      </c>
      <c r="AI1772" s="7">
        <f t="shared" si="991"/>
        <v>2</v>
      </c>
      <c r="AJ1772" s="7">
        <f t="shared" si="992"/>
        <v>0</v>
      </c>
      <c r="AK1772" s="7">
        <f t="shared" si="993"/>
        <v>0</v>
      </c>
      <c r="AL1772" s="7">
        <f t="shared" si="994"/>
        <v>0</v>
      </c>
      <c r="AM1772" s="2">
        <f t="shared" si="995"/>
        <v>0.1184573002754821</v>
      </c>
      <c r="AN1772" s="2">
        <f t="shared" si="996"/>
        <v>0</v>
      </c>
      <c r="AO1772" s="2">
        <f t="shared" si="997"/>
        <v>0</v>
      </c>
      <c r="AP1772" s="2">
        <f t="shared" si="998"/>
        <v>0</v>
      </c>
      <c r="AR1772" t="str">
        <f t="shared" si="982"/>
        <v>Sherman</v>
      </c>
      <c r="AS1772" t="s">
        <v>1363</v>
      </c>
      <c r="AT1772">
        <v>2</v>
      </c>
      <c r="AV1772" s="91">
        <v>41</v>
      </c>
      <c r="AW1772" s="93">
        <v>55</v>
      </c>
      <c r="AX1772" s="99">
        <f t="shared" si="999"/>
        <v>41055</v>
      </c>
      <c r="AZ1772" s="7" t="s">
        <v>3053</v>
      </c>
      <c r="BA1772" t="s">
        <v>3290</v>
      </c>
    </row>
    <row r="1773" spans="1:53" hidden="1" outlineLevel="1">
      <c r="A1773" t="s">
        <v>527</v>
      </c>
      <c r="B1773" t="s">
        <v>1363</v>
      </c>
      <c r="C1773" s="1">
        <f t="shared" si="984"/>
        <v>2779</v>
      </c>
      <c r="D1773" s="7">
        <f>IF(P1773&gt;0,RANK(P1773,(P1773:R1773,S1773:AG1773)),0)</f>
        <v>0</v>
      </c>
      <c r="E1773" s="7">
        <f>IF(Q1773&gt;0,RANK(Q1773,(P1773:R1773,S1773:AG1773)),0)</f>
        <v>4</v>
      </c>
      <c r="F1773" s="7">
        <f>IF(R1773&gt;0,RANK(R1773,(P1773:R1773,S1773:AG1773)),0)</f>
        <v>1</v>
      </c>
      <c r="G1773" s="7">
        <f>IF(S1773&gt;0,RANK(S1773,(P1773:R1773,S1773:AG1773)),0)</f>
        <v>2</v>
      </c>
      <c r="H1773" s="48">
        <f t="shared" si="985"/>
        <v>1319</v>
      </c>
      <c r="I1773" s="163">
        <f t="shared" si="1000"/>
        <v>0.47463116228859303</v>
      </c>
      <c r="J1773" s="2"/>
      <c r="K1773" s="2">
        <f t="shared" si="986"/>
        <v>0</v>
      </c>
      <c r="L1773" s="2">
        <f t="shared" si="987"/>
        <v>6.0453400503778336E-2</v>
      </c>
      <c r="M1773" s="2">
        <f t="shared" si="988"/>
        <v>0.65599136379992806</v>
      </c>
      <c r="N1773" s="2">
        <f t="shared" si="989"/>
        <v>0.181360201511335</v>
      </c>
      <c r="O1773" s="2">
        <f t="shared" si="990"/>
        <v>0.10219503418495859</v>
      </c>
      <c r="Q1773" s="1">
        <v>168</v>
      </c>
      <c r="R1773" s="1">
        <v>1823</v>
      </c>
      <c r="S1773" s="1">
        <v>504</v>
      </c>
      <c r="T1773" s="1">
        <v>243</v>
      </c>
      <c r="AA1773">
        <v>41</v>
      </c>
      <c r="AI1773" s="7">
        <f t="shared" si="991"/>
        <v>3</v>
      </c>
      <c r="AJ1773" s="7">
        <f t="shared" si="992"/>
        <v>0</v>
      </c>
      <c r="AK1773" s="7">
        <f t="shared" si="993"/>
        <v>0</v>
      </c>
      <c r="AL1773" s="7">
        <f t="shared" si="994"/>
        <v>0</v>
      </c>
      <c r="AM1773" s="2">
        <f t="shared" si="995"/>
        <v>8.7441525728679387E-2</v>
      </c>
      <c r="AN1773" s="2">
        <f t="shared" si="996"/>
        <v>0</v>
      </c>
      <c r="AO1773" s="2">
        <f t="shared" si="997"/>
        <v>0</v>
      </c>
      <c r="AP1773" s="2">
        <f t="shared" si="998"/>
        <v>0</v>
      </c>
      <c r="AR1773" t="str">
        <f t="shared" si="982"/>
        <v>Tillamook</v>
      </c>
      <c r="AS1773" t="s">
        <v>1363</v>
      </c>
      <c r="AT1773">
        <v>5</v>
      </c>
      <c r="AV1773" s="91">
        <v>41</v>
      </c>
      <c r="AW1773" s="93">
        <v>57</v>
      </c>
      <c r="AX1773" s="99">
        <f t="shared" si="999"/>
        <v>41057</v>
      </c>
      <c r="AZ1773" s="7" t="s">
        <v>3053</v>
      </c>
      <c r="BA1773" t="s">
        <v>3290</v>
      </c>
    </row>
    <row r="1774" spans="1:53" hidden="1" outlineLevel="1">
      <c r="A1774" t="s">
        <v>786</v>
      </c>
      <c r="B1774" t="s">
        <v>1363</v>
      </c>
      <c r="C1774" s="1">
        <f t="shared" si="984"/>
        <v>6277</v>
      </c>
      <c r="D1774" s="7">
        <f>IF(P1774&gt;0,RANK(P1774,(P1774:R1774,S1774:AG1774)),0)</f>
        <v>0</v>
      </c>
      <c r="E1774" s="7">
        <f>IF(Q1774&gt;0,RANK(Q1774,(P1774:R1774,S1774:AG1774)),0)</f>
        <v>4</v>
      </c>
      <c r="F1774" s="7">
        <f>IF(R1774&gt;0,RANK(R1774,(P1774:R1774,S1774:AG1774)),0)</f>
        <v>1</v>
      </c>
      <c r="G1774" s="7">
        <f>IF(S1774&gt;0,RANK(S1774,(P1774:R1774,S1774:AG1774)),0)</f>
        <v>2</v>
      </c>
      <c r="H1774" s="48">
        <f t="shared" si="985"/>
        <v>3879</v>
      </c>
      <c r="I1774" s="163">
        <f t="shared" si="1000"/>
        <v>0.617970368010196</v>
      </c>
      <c r="J1774" s="2"/>
      <c r="K1774" s="2">
        <f t="shared" si="986"/>
        <v>0</v>
      </c>
      <c r="L1774" s="2">
        <f t="shared" si="987"/>
        <v>6.6273697626254582E-2</v>
      </c>
      <c r="M1774" s="2">
        <f t="shared" si="988"/>
        <v>0.72534650310657955</v>
      </c>
      <c r="N1774" s="2">
        <f t="shared" si="989"/>
        <v>0.10737613509638362</v>
      </c>
      <c r="O1774" s="2">
        <f t="shared" si="990"/>
        <v>0.10100366417078226</v>
      </c>
      <c r="Q1774" s="1">
        <v>416</v>
      </c>
      <c r="R1774" s="1">
        <v>4553</v>
      </c>
      <c r="S1774" s="1">
        <v>674</v>
      </c>
      <c r="T1774" s="1">
        <v>566</v>
      </c>
      <c r="AA1774">
        <v>68</v>
      </c>
      <c r="AI1774" s="7">
        <f t="shared" si="991"/>
        <v>3</v>
      </c>
      <c r="AJ1774" s="7">
        <f t="shared" si="992"/>
        <v>0</v>
      </c>
      <c r="AK1774" s="7">
        <f t="shared" si="993"/>
        <v>0</v>
      </c>
      <c r="AL1774" s="7">
        <f t="shared" si="994"/>
        <v>0</v>
      </c>
      <c r="AM1774" s="2">
        <f t="shared" si="995"/>
        <v>9.0170463597259831E-2</v>
      </c>
      <c r="AN1774" s="2">
        <f t="shared" si="996"/>
        <v>0</v>
      </c>
      <c r="AO1774" s="2">
        <f t="shared" si="997"/>
        <v>0</v>
      </c>
      <c r="AP1774" s="2">
        <f t="shared" si="998"/>
        <v>0</v>
      </c>
      <c r="AR1774" t="str">
        <f t="shared" si="982"/>
        <v>Umatilla</v>
      </c>
      <c r="AS1774" t="s">
        <v>1363</v>
      </c>
      <c r="AT1774">
        <v>2</v>
      </c>
      <c r="AV1774" s="91">
        <v>41</v>
      </c>
      <c r="AW1774" s="93">
        <v>59</v>
      </c>
      <c r="AX1774" s="99">
        <f t="shared" si="999"/>
        <v>41059</v>
      </c>
      <c r="AZ1774" s="7" t="s">
        <v>3053</v>
      </c>
      <c r="BA1774" t="s">
        <v>3290</v>
      </c>
    </row>
    <row r="1775" spans="1:53" hidden="1" outlineLevel="1">
      <c r="A1775" t="s">
        <v>3341</v>
      </c>
      <c r="B1775" t="s">
        <v>1363</v>
      </c>
      <c r="C1775" s="1">
        <f t="shared" si="984"/>
        <v>3653</v>
      </c>
      <c r="D1775" s="7">
        <f>IF(P1775&gt;0,RANK(P1775,(P1775:R1775,S1775:AG1775)),0)</f>
        <v>0</v>
      </c>
      <c r="E1775" s="7">
        <f>IF(Q1775&gt;0,RANK(Q1775,(P1775:R1775,S1775:AG1775)),0)</f>
        <v>4</v>
      </c>
      <c r="F1775" s="7">
        <f>IF(R1775&gt;0,RANK(R1775,(P1775:R1775,S1775:AG1775)),0)</f>
        <v>1</v>
      </c>
      <c r="G1775" s="7">
        <f>IF(S1775&gt;0,RANK(S1775,(P1775:R1775,S1775:AG1775)),0)</f>
        <v>2</v>
      </c>
      <c r="H1775" s="48">
        <f t="shared" si="985"/>
        <v>2147</v>
      </c>
      <c r="I1775" s="163">
        <f t="shared" si="1000"/>
        <v>0.58773610730906101</v>
      </c>
      <c r="J1775" s="2"/>
      <c r="K1775" s="2">
        <f t="shared" si="986"/>
        <v>0</v>
      </c>
      <c r="L1775" s="2">
        <f t="shared" si="987"/>
        <v>6.5699425130030117E-2</v>
      </c>
      <c r="M1775" s="2">
        <f t="shared" si="988"/>
        <v>0.71037503421845061</v>
      </c>
      <c r="N1775" s="2">
        <f t="shared" si="989"/>
        <v>0.12263892690938955</v>
      </c>
      <c r="O1775" s="2">
        <f t="shared" si="990"/>
        <v>0.10128661374212972</v>
      </c>
      <c r="Q1775" s="1">
        <v>240</v>
      </c>
      <c r="R1775" s="1">
        <v>2595</v>
      </c>
      <c r="S1775" s="1">
        <v>448</v>
      </c>
      <c r="T1775" s="1">
        <v>333</v>
      </c>
      <c r="AA1775">
        <v>37</v>
      </c>
      <c r="AI1775" s="7">
        <f t="shared" si="991"/>
        <v>3</v>
      </c>
      <c r="AJ1775" s="7">
        <f t="shared" si="992"/>
        <v>0</v>
      </c>
      <c r="AK1775" s="7">
        <f t="shared" si="993"/>
        <v>0</v>
      </c>
      <c r="AL1775" s="7">
        <f t="shared" si="994"/>
        <v>0</v>
      </c>
      <c r="AM1775" s="2">
        <f t="shared" si="995"/>
        <v>9.1157952367916781E-2</v>
      </c>
      <c r="AN1775" s="2">
        <f t="shared" si="996"/>
        <v>0</v>
      </c>
      <c r="AO1775" s="2">
        <f t="shared" si="997"/>
        <v>0</v>
      </c>
      <c r="AP1775" s="2">
        <f t="shared" si="998"/>
        <v>0</v>
      </c>
      <c r="AR1775" t="str">
        <f t="shared" si="982"/>
        <v>Union</v>
      </c>
      <c r="AS1775" t="s">
        <v>1363</v>
      </c>
      <c r="AT1775">
        <v>2</v>
      </c>
      <c r="AV1775" s="91">
        <v>41</v>
      </c>
      <c r="AW1775" s="93">
        <v>61</v>
      </c>
      <c r="AX1775" s="99">
        <f t="shared" si="999"/>
        <v>41061</v>
      </c>
      <c r="AZ1775" s="7" t="s">
        <v>3053</v>
      </c>
      <c r="BA1775" t="s">
        <v>3290</v>
      </c>
    </row>
    <row r="1776" spans="1:53" hidden="1" outlineLevel="1">
      <c r="A1776" t="s">
        <v>234</v>
      </c>
      <c r="B1776" t="s">
        <v>1363</v>
      </c>
      <c r="C1776" s="1">
        <f t="shared" si="984"/>
        <v>1704</v>
      </c>
      <c r="D1776" s="7">
        <f>IF(P1776&gt;0,RANK(P1776,(P1776:R1776,S1776:AG1776)),0)</f>
        <v>0</v>
      </c>
      <c r="E1776" s="7">
        <f>IF(Q1776&gt;0,RANK(Q1776,(P1776:R1776,S1776:AG1776)),0)</f>
        <v>4</v>
      </c>
      <c r="F1776" s="7">
        <f>IF(R1776&gt;0,RANK(R1776,(P1776:R1776,S1776:AG1776)),0)</f>
        <v>1</v>
      </c>
      <c r="G1776" s="7">
        <f>IF(S1776&gt;0,RANK(S1776,(P1776:R1776,S1776:AG1776)),0)</f>
        <v>2</v>
      </c>
      <c r="H1776" s="48">
        <f t="shared" si="985"/>
        <v>851</v>
      </c>
      <c r="I1776" s="163">
        <f t="shared" si="1000"/>
        <v>0.49941314553990612</v>
      </c>
      <c r="J1776" s="2"/>
      <c r="K1776" s="2">
        <f t="shared" si="986"/>
        <v>0</v>
      </c>
      <c r="L1776" s="2">
        <f t="shared" si="987"/>
        <v>5.7511737089201875E-2</v>
      </c>
      <c r="M1776" s="2">
        <f t="shared" si="988"/>
        <v>0.6731220657276995</v>
      </c>
      <c r="N1776" s="2">
        <f t="shared" si="989"/>
        <v>0.17370892018779344</v>
      </c>
      <c r="O1776" s="2">
        <f t="shared" si="990"/>
        <v>9.5657276995305185E-2</v>
      </c>
      <c r="Q1776" s="1">
        <v>98</v>
      </c>
      <c r="R1776" s="1">
        <v>1147</v>
      </c>
      <c r="S1776" s="1">
        <v>296</v>
      </c>
      <c r="T1776" s="1">
        <v>134</v>
      </c>
      <c r="AA1776">
        <v>29</v>
      </c>
      <c r="AI1776" s="7">
        <f t="shared" si="991"/>
        <v>3</v>
      </c>
      <c r="AJ1776" s="7">
        <f t="shared" si="992"/>
        <v>0</v>
      </c>
      <c r="AK1776" s="7">
        <f t="shared" si="993"/>
        <v>0</v>
      </c>
      <c r="AL1776" s="7">
        <f t="shared" si="994"/>
        <v>0</v>
      </c>
      <c r="AM1776" s="2">
        <f t="shared" si="995"/>
        <v>7.8638497652582157E-2</v>
      </c>
      <c r="AN1776" s="2">
        <f t="shared" si="996"/>
        <v>0</v>
      </c>
      <c r="AO1776" s="2">
        <f t="shared" si="997"/>
        <v>0</v>
      </c>
      <c r="AP1776" s="2">
        <f t="shared" si="998"/>
        <v>0</v>
      </c>
      <c r="AR1776" t="str">
        <f t="shared" si="982"/>
        <v>Wallowa</v>
      </c>
      <c r="AS1776" t="s">
        <v>1363</v>
      </c>
      <c r="AT1776">
        <v>2</v>
      </c>
      <c r="AV1776" s="91">
        <v>41</v>
      </c>
      <c r="AW1776" s="93">
        <v>63</v>
      </c>
      <c r="AX1776" s="99">
        <f t="shared" si="999"/>
        <v>41063</v>
      </c>
      <c r="AZ1776" s="7" t="s">
        <v>3053</v>
      </c>
      <c r="BA1776" t="s">
        <v>3290</v>
      </c>
    </row>
    <row r="1777" spans="1:53" hidden="1" outlineLevel="1">
      <c r="A1777" t="s">
        <v>1449</v>
      </c>
      <c r="B1777" t="s">
        <v>1363</v>
      </c>
      <c r="C1777" s="1">
        <f t="shared" si="984"/>
        <v>2091</v>
      </c>
      <c r="D1777" s="7">
        <f>IF(P1777&gt;0,RANK(P1777,(P1777:R1777,S1777:AG1777)),0)</f>
        <v>0</v>
      </c>
      <c r="E1777" s="7">
        <f>IF(Q1777&gt;0,RANK(Q1777,(P1777:R1777,S1777:AG1777)),0)</f>
        <v>4</v>
      </c>
      <c r="F1777" s="7">
        <f>IF(R1777&gt;0,RANK(R1777,(P1777:R1777,S1777:AG1777)),0)</f>
        <v>1</v>
      </c>
      <c r="G1777" s="7">
        <f>IF(S1777&gt;0,RANK(S1777,(P1777:R1777,S1777:AG1777)),0)</f>
        <v>2</v>
      </c>
      <c r="H1777" s="48">
        <f t="shared" si="985"/>
        <v>1112</v>
      </c>
      <c r="I1777" s="163">
        <f t="shared" si="1000"/>
        <v>0.53180296508847447</v>
      </c>
      <c r="J1777" s="2"/>
      <c r="K1777" s="2">
        <f t="shared" si="986"/>
        <v>0</v>
      </c>
      <c r="L1777" s="2">
        <f t="shared" si="987"/>
        <v>7.1736011477761832E-2</v>
      </c>
      <c r="M1777" s="2">
        <f t="shared" si="988"/>
        <v>0.672883787661406</v>
      </c>
      <c r="N1777" s="2">
        <f t="shared" si="989"/>
        <v>0.14108082257293161</v>
      </c>
      <c r="O1777" s="2">
        <f t="shared" si="990"/>
        <v>0.11429937828790052</v>
      </c>
      <c r="Q1777" s="1">
        <v>150</v>
      </c>
      <c r="R1777" s="1">
        <v>1407</v>
      </c>
      <c r="S1777" s="1">
        <v>295</v>
      </c>
      <c r="T1777" s="1">
        <v>207</v>
      </c>
      <c r="AA1777">
        <v>32</v>
      </c>
      <c r="AI1777" s="7">
        <f t="shared" si="991"/>
        <v>3</v>
      </c>
      <c r="AJ1777" s="7">
        <f t="shared" si="992"/>
        <v>0</v>
      </c>
      <c r="AK1777" s="7">
        <f t="shared" si="993"/>
        <v>0</v>
      </c>
      <c r="AL1777" s="7">
        <f t="shared" si="994"/>
        <v>0</v>
      </c>
      <c r="AM1777" s="2">
        <f t="shared" si="995"/>
        <v>9.8995695839311337E-2</v>
      </c>
      <c r="AN1777" s="2">
        <f t="shared" si="996"/>
        <v>0</v>
      </c>
      <c r="AO1777" s="2">
        <f t="shared" si="997"/>
        <v>0</v>
      </c>
      <c r="AP1777" s="2">
        <f t="shared" si="998"/>
        <v>0</v>
      </c>
      <c r="AR1777" t="str">
        <f t="shared" si="982"/>
        <v>Wasco</v>
      </c>
      <c r="AS1777" t="s">
        <v>1363</v>
      </c>
      <c r="AT1777">
        <v>2</v>
      </c>
      <c r="AV1777" s="91">
        <v>41</v>
      </c>
      <c r="AW1777" s="93">
        <v>65</v>
      </c>
      <c r="AX1777" s="99">
        <f t="shared" si="999"/>
        <v>41065</v>
      </c>
      <c r="AZ1777" s="7" t="s">
        <v>3053</v>
      </c>
      <c r="BA1777" t="s">
        <v>3290</v>
      </c>
    </row>
    <row r="1778" spans="1:53" hidden="1" outlineLevel="1">
      <c r="A1778" t="s">
        <v>650</v>
      </c>
      <c r="B1778" t="s">
        <v>1363</v>
      </c>
      <c r="C1778" s="1">
        <f t="shared" si="984"/>
        <v>29218</v>
      </c>
      <c r="D1778" s="7">
        <f>IF(P1778&gt;0,RANK(P1778,(P1778:R1778,S1778:AG1778)),0)</f>
        <v>0</v>
      </c>
      <c r="E1778" s="7">
        <f>IF(Q1778&gt;0,RANK(Q1778,(P1778:R1778,S1778:AG1778)),0)</f>
        <v>4</v>
      </c>
      <c r="F1778" s="7">
        <f>IF(R1778&gt;0,RANK(R1778,(P1778:R1778,S1778:AG1778)),0)</f>
        <v>1</v>
      </c>
      <c r="G1778" s="7">
        <f>IF(S1778&gt;0,RANK(S1778,(P1778:R1778,S1778:AG1778)),0)</f>
        <v>2</v>
      </c>
      <c r="H1778" s="48">
        <f t="shared" si="985"/>
        <v>16859</v>
      </c>
      <c r="I1778" s="163">
        <f t="shared" si="1000"/>
        <v>0.57700732425217327</v>
      </c>
      <c r="J1778" s="2"/>
      <c r="K1778" s="2">
        <f t="shared" si="986"/>
        <v>0</v>
      </c>
      <c r="L1778" s="2">
        <f t="shared" si="987"/>
        <v>4.308987610377165E-2</v>
      </c>
      <c r="M1778" s="2">
        <f t="shared" si="988"/>
        <v>0.71247176398110756</v>
      </c>
      <c r="N1778" s="2">
        <f t="shared" si="989"/>
        <v>0.13546443972893421</v>
      </c>
      <c r="O1778" s="2">
        <f t="shared" si="990"/>
        <v>0.10897392018618654</v>
      </c>
      <c r="Q1778" s="1">
        <v>1259</v>
      </c>
      <c r="R1778" s="1">
        <v>20817</v>
      </c>
      <c r="S1778" s="1">
        <v>3958</v>
      </c>
      <c r="T1778" s="1">
        <v>2781</v>
      </c>
      <c r="AA1778" s="1">
        <v>403</v>
      </c>
      <c r="AI1778" s="7">
        <f t="shared" si="991"/>
        <v>3</v>
      </c>
      <c r="AJ1778" s="7">
        <f t="shared" si="992"/>
        <v>0</v>
      </c>
      <c r="AK1778" s="7">
        <f t="shared" si="993"/>
        <v>0</v>
      </c>
      <c r="AL1778" s="7">
        <f t="shared" si="994"/>
        <v>0</v>
      </c>
      <c r="AM1778" s="2">
        <f t="shared" si="995"/>
        <v>9.5181052775686226E-2</v>
      </c>
      <c r="AN1778" s="2">
        <f t="shared" si="996"/>
        <v>0</v>
      </c>
      <c r="AO1778" s="2">
        <f t="shared" si="997"/>
        <v>0</v>
      </c>
      <c r="AP1778" s="2">
        <f t="shared" si="998"/>
        <v>0</v>
      </c>
      <c r="AR1778" t="str">
        <f t="shared" si="982"/>
        <v>Washington</v>
      </c>
      <c r="AS1778" t="s">
        <v>1363</v>
      </c>
      <c r="AT1778">
        <v>1</v>
      </c>
      <c r="AV1778" s="91">
        <v>41</v>
      </c>
      <c r="AW1778" s="93">
        <v>67</v>
      </c>
      <c r="AX1778" s="99">
        <f t="shared" si="999"/>
        <v>41067</v>
      </c>
      <c r="AZ1778" s="7" t="s">
        <v>3053</v>
      </c>
      <c r="BA1778" t="s">
        <v>3290</v>
      </c>
    </row>
    <row r="1779" spans="1:53" hidden="1" outlineLevel="1">
      <c r="A1779" t="s">
        <v>3364</v>
      </c>
      <c r="B1779" t="s">
        <v>1363</v>
      </c>
      <c r="C1779" s="1">
        <f t="shared" si="984"/>
        <v>319</v>
      </c>
      <c r="D1779" s="7">
        <f>IF(P1779&gt;0,RANK(P1779,(P1779:R1779,S1779:AG1779)),0)</f>
        <v>0</v>
      </c>
      <c r="E1779" s="7">
        <f>IF(Q1779&gt;0,RANK(Q1779,(P1779:R1779,S1779:AG1779)),0)</f>
        <v>4</v>
      </c>
      <c r="F1779" s="7">
        <f>IF(R1779&gt;0,RANK(R1779,(P1779:R1779,S1779:AG1779)),0)</f>
        <v>1</v>
      </c>
      <c r="G1779" s="7">
        <f>IF(S1779&gt;0,RANK(S1779,(P1779:R1779,S1779:AG1779)),0)</f>
        <v>2</v>
      </c>
      <c r="H1779" s="48">
        <f t="shared" si="985"/>
        <v>155</v>
      </c>
      <c r="I1779" s="163">
        <f t="shared" si="1000"/>
        <v>0.48589341692789967</v>
      </c>
      <c r="J1779" s="2"/>
      <c r="K1779" s="2">
        <f t="shared" si="986"/>
        <v>0</v>
      </c>
      <c r="L1779" s="2">
        <f t="shared" si="987"/>
        <v>7.8369905956112859E-2</v>
      </c>
      <c r="M1779" s="2">
        <f t="shared" si="988"/>
        <v>0.64576802507836994</v>
      </c>
      <c r="N1779" s="2">
        <f t="shared" si="989"/>
        <v>0.15987460815047022</v>
      </c>
      <c r="O1779" s="2">
        <f t="shared" si="990"/>
        <v>0.11598746081504702</v>
      </c>
      <c r="Q1779" s="1">
        <v>25</v>
      </c>
      <c r="R1779" s="1">
        <v>206</v>
      </c>
      <c r="S1779" s="1">
        <v>51</v>
      </c>
      <c r="T1779" s="1">
        <v>29</v>
      </c>
      <c r="AA1779">
        <v>8</v>
      </c>
      <c r="AI1779" s="7">
        <f t="shared" si="991"/>
        <v>3</v>
      </c>
      <c r="AJ1779" s="7">
        <f t="shared" si="992"/>
        <v>0</v>
      </c>
      <c r="AK1779" s="7">
        <f t="shared" si="993"/>
        <v>0</v>
      </c>
      <c r="AL1779" s="7">
        <f t="shared" si="994"/>
        <v>0</v>
      </c>
      <c r="AM1779" s="2">
        <f t="shared" si="995"/>
        <v>9.0909090909090912E-2</v>
      </c>
      <c r="AN1779" s="2">
        <f t="shared" si="996"/>
        <v>0</v>
      </c>
      <c r="AO1779" s="2">
        <f t="shared" si="997"/>
        <v>0</v>
      </c>
      <c r="AP1779" s="2">
        <f t="shared" si="998"/>
        <v>0</v>
      </c>
      <c r="AR1779" t="str">
        <f t="shared" si="982"/>
        <v>Wheeler</v>
      </c>
      <c r="AS1779" t="s">
        <v>1363</v>
      </c>
      <c r="AT1779">
        <v>2</v>
      </c>
      <c r="AV1779" s="91">
        <v>41</v>
      </c>
      <c r="AW1779" s="93">
        <v>69</v>
      </c>
      <c r="AX1779" s="99">
        <f t="shared" si="999"/>
        <v>41069</v>
      </c>
      <c r="AZ1779" s="7" t="s">
        <v>3053</v>
      </c>
      <c r="BA1779" t="s">
        <v>3290</v>
      </c>
    </row>
    <row r="1780" spans="1:53" hidden="1" outlineLevel="1">
      <c r="A1780" t="s">
        <v>291</v>
      </c>
      <c r="B1780" t="s">
        <v>1363</v>
      </c>
      <c r="C1780" s="1">
        <f t="shared" si="984"/>
        <v>8605</v>
      </c>
      <c r="D1780" s="7">
        <f>IF(P1780&gt;0,RANK(P1780,(P1780:R1780,S1780:AG1780)),0)</f>
        <v>0</v>
      </c>
      <c r="E1780" s="7">
        <f>IF(Q1780&gt;0,RANK(Q1780,(P1780:R1780,S1780:AG1780)),0)</f>
        <v>4</v>
      </c>
      <c r="F1780" s="7">
        <f>IF(R1780&gt;0,RANK(R1780,(P1780:R1780,S1780:AG1780)),0)</f>
        <v>1</v>
      </c>
      <c r="G1780" s="7">
        <f>IF(S1780&gt;0,RANK(S1780,(P1780:R1780,S1780:AG1780)),0)</f>
        <v>2</v>
      </c>
      <c r="H1780" s="48">
        <f t="shared" si="985"/>
        <v>4597</v>
      </c>
      <c r="I1780" s="163">
        <f t="shared" si="1000"/>
        <v>0.53422428820453227</v>
      </c>
      <c r="J1780" s="2"/>
      <c r="K1780" s="2">
        <f t="shared" si="986"/>
        <v>0</v>
      </c>
      <c r="L1780" s="2">
        <f t="shared" si="987"/>
        <v>5.8686809994189425E-2</v>
      </c>
      <c r="M1780" s="2">
        <f t="shared" si="988"/>
        <v>0.67239976757699016</v>
      </c>
      <c r="N1780" s="2">
        <f t="shared" si="989"/>
        <v>0.13817547937245786</v>
      </c>
      <c r="O1780" s="2">
        <f t="shared" si="990"/>
        <v>0.13073794305636258</v>
      </c>
      <c r="Q1780" s="1">
        <v>505</v>
      </c>
      <c r="R1780" s="1">
        <v>5786</v>
      </c>
      <c r="S1780" s="1">
        <v>1189</v>
      </c>
      <c r="T1780" s="1">
        <v>996</v>
      </c>
      <c r="AA1780">
        <v>129</v>
      </c>
      <c r="AI1780" s="7">
        <f t="shared" si="991"/>
        <v>3</v>
      </c>
      <c r="AJ1780" s="7">
        <f t="shared" si="992"/>
        <v>0</v>
      </c>
      <c r="AK1780" s="7">
        <f t="shared" si="993"/>
        <v>0</v>
      </c>
      <c r="AL1780" s="7">
        <f t="shared" si="994"/>
        <v>0</v>
      </c>
      <c r="AM1780" s="2">
        <f t="shared" si="995"/>
        <v>0.115746658919233</v>
      </c>
      <c r="AN1780" s="2">
        <f t="shared" si="996"/>
        <v>0</v>
      </c>
      <c r="AO1780" s="2">
        <f t="shared" si="997"/>
        <v>0</v>
      </c>
      <c r="AP1780" s="2">
        <f t="shared" si="998"/>
        <v>0</v>
      </c>
      <c r="AR1780" t="str">
        <f t="shared" si="982"/>
        <v>Yamhill</v>
      </c>
      <c r="AS1780" t="s">
        <v>1363</v>
      </c>
      <c r="AT1780">
        <v>1</v>
      </c>
      <c r="AV1780" s="91">
        <v>41</v>
      </c>
      <c r="AW1780" s="93">
        <v>71</v>
      </c>
      <c r="AX1780" s="99">
        <f t="shared" si="999"/>
        <v>41071</v>
      </c>
      <c r="AZ1780" s="7" t="s">
        <v>3053</v>
      </c>
      <c r="BA1780" t="s">
        <v>3290</v>
      </c>
    </row>
    <row r="1781" spans="1:53" collapsed="1">
      <c r="A1781" t="s">
        <v>2473</v>
      </c>
      <c r="B1781" t="s">
        <v>1136</v>
      </c>
      <c r="C1781" s="1">
        <f t="shared" si="984"/>
        <v>287955</v>
      </c>
      <c r="D1781" s="7">
        <f>IF(P1781&gt;0,RANK(P1781,(P1781:R1781,S1781:AG1781)),0)</f>
        <v>0</v>
      </c>
      <c r="E1781" s="7">
        <f>IF(Q1781&gt;0,RANK(Q1781,(P1781:R1781,S1781:AG1781)),0)</f>
        <v>4</v>
      </c>
      <c r="F1781" s="7">
        <f>IF(R1781&gt;0,RANK(R1781,(P1781:R1781,S1781:AG1781)),0)</f>
        <v>1</v>
      </c>
      <c r="G1781" s="7">
        <f>IF(S1781&gt;0,RANK(S1781,(P1781:R1781,S1781:AG1781)),0)</f>
        <v>2</v>
      </c>
      <c r="H1781" s="48">
        <f t="shared" si="985"/>
        <v>167366</v>
      </c>
      <c r="I1781" s="163">
        <f t="shared" si="1000"/>
        <v>0.58122276050077271</v>
      </c>
      <c r="J1781" s="2"/>
      <c r="K1781" s="2">
        <f t="shared" si="986"/>
        <v>0</v>
      </c>
      <c r="L1781" s="2">
        <f t="shared" si="987"/>
        <v>5.3657689569550797E-2</v>
      </c>
      <c r="M1781" s="2">
        <f t="shared" si="988"/>
        <v>0.70905523432480766</v>
      </c>
      <c r="N1781" s="2">
        <f t="shared" si="989"/>
        <v>0.12783247382403501</v>
      </c>
      <c r="O1781" s="2">
        <f t="shared" si="990"/>
        <v>0.10945460228160658</v>
      </c>
      <c r="Q1781" s="1">
        <f>SUM(Q1745:Q1780)</f>
        <v>15451</v>
      </c>
      <c r="R1781" s="1">
        <f>SUM(R1745:R1780)</f>
        <v>204176</v>
      </c>
      <c r="S1781" s="1">
        <f>SUM(S1745:S1780)</f>
        <v>36810</v>
      </c>
      <c r="T1781" s="1">
        <f>SUM(T1745:T1780)</f>
        <v>27042</v>
      </c>
      <c r="AA1781" s="1">
        <f>SUM(AA1745:AA1780)</f>
        <v>4476</v>
      </c>
      <c r="AI1781" s="7">
        <f t="shared" si="991"/>
        <v>3</v>
      </c>
      <c r="AJ1781" s="7">
        <f t="shared" si="992"/>
        <v>0</v>
      </c>
      <c r="AK1781" s="7">
        <f t="shared" si="993"/>
        <v>0</v>
      </c>
      <c r="AL1781" s="7">
        <f t="shared" si="994"/>
        <v>0</v>
      </c>
      <c r="AM1781" s="2">
        <f t="shared" si="995"/>
        <v>9.3910506850028649E-2</v>
      </c>
      <c r="AN1781" s="2">
        <f t="shared" si="996"/>
        <v>0</v>
      </c>
      <c r="AO1781" s="2">
        <f t="shared" si="997"/>
        <v>0</v>
      </c>
      <c r="AP1781" s="2">
        <f t="shared" si="998"/>
        <v>0</v>
      </c>
      <c r="AR1781" t="str">
        <f t="shared" si="982"/>
        <v>Oregon</v>
      </c>
      <c r="AS1781" t="s">
        <v>1136</v>
      </c>
      <c r="AV1781" s="91">
        <v>41</v>
      </c>
      <c r="AW1781" s="93"/>
      <c r="AX1781" s="91">
        <v>41</v>
      </c>
      <c r="AZ1781" s="7" t="s">
        <v>1662</v>
      </c>
      <c r="BA1781" t="s">
        <v>3290</v>
      </c>
    </row>
    <row r="1782" spans="1:53">
      <c r="C1782" s="1"/>
      <c r="E1782" s="7"/>
      <c r="F1782" s="7"/>
      <c r="G1782" s="7"/>
      <c r="H1782" s="48"/>
      <c r="I1782" s="163"/>
      <c r="J1782" s="2"/>
      <c r="AI1782" s="7"/>
      <c r="AJ1782" s="7"/>
      <c r="AK1782" s="7"/>
      <c r="AL1782" s="7"/>
      <c r="AV1782" s="91"/>
      <c r="AW1782" s="93"/>
    </row>
    <row r="1783" spans="1:53" hidden="1" outlineLevel="1">
      <c r="A1783" t="s">
        <v>645</v>
      </c>
      <c r="B1783" t="s">
        <v>2056</v>
      </c>
      <c r="C1783" s="1">
        <f t="shared" ref="C1783:C1814" si="1001">SUM(P1783:AG1783)</f>
        <v>9176</v>
      </c>
      <c r="D1783" s="7">
        <f>IF(P1783&gt;0,RANK(P1783,(P1783:R1783,S1783:AG1783)),0)</f>
        <v>0</v>
      </c>
      <c r="E1783" s="7">
        <f>IF(Q1783&gt;0,RANK(Q1783,(P1783:R1783,S1783:AG1783)),0)</f>
        <v>4</v>
      </c>
      <c r="F1783" s="7">
        <f>IF(R1783&gt;0,RANK(R1783,(P1783:R1783,S1783:AG1783)),0)</f>
        <v>1</v>
      </c>
      <c r="G1783" s="7">
        <f>IF(S1783&gt;0,RANK(S1783,(P1783:R1783,S1783:AG1783)),0)</f>
        <v>3</v>
      </c>
      <c r="H1783" s="48">
        <f t="shared" ref="H1783:H1814" si="1002">MAX(P1783:Y1783)-LARGE(P1783:Y1783,2)</f>
        <v>3582</v>
      </c>
      <c r="I1783" s="163">
        <f t="shared" si="1000"/>
        <v>0.39036617262423712</v>
      </c>
      <c r="J1783" s="2"/>
      <c r="K1783" s="2">
        <f t="shared" ref="K1783:K1814" si="1003">IF($C1783=0,"-",P1783/$C1783)</f>
        <v>0</v>
      </c>
      <c r="L1783" s="2">
        <f t="shared" ref="L1783:L1814" si="1004">IF($C1783=0,"-",Q1783/$C1783)</f>
        <v>0.11922406277244987</v>
      </c>
      <c r="M1783" s="2">
        <f t="shared" si="988"/>
        <v>0.56876634699215345</v>
      </c>
      <c r="N1783" s="2">
        <f t="shared" si="989"/>
        <v>0.12641673931996514</v>
      </c>
      <c r="O1783" s="2">
        <f t="shared" si="990"/>
        <v>0.18559285091543151</v>
      </c>
      <c r="Q1783" s="1">
        <v>1094</v>
      </c>
      <c r="R1783" s="1">
        <v>5219</v>
      </c>
      <c r="S1783" s="1">
        <v>1160</v>
      </c>
      <c r="T1783" s="1">
        <v>1637</v>
      </c>
      <c r="AA1783" s="144">
        <v>66</v>
      </c>
      <c r="AI1783" s="7">
        <f t="shared" ref="AI1783:AI1814" si="1005">IF(T1783&gt;0,RANK(T1783,(P1783:Z1783)),0)</f>
        <v>2</v>
      </c>
      <c r="AJ1783" s="7">
        <f t="shared" ref="AJ1783:AJ1814" si="1006">IF(U1783&gt;0,RANK(U1783,(P1783:Z1783)),0)</f>
        <v>0</v>
      </c>
      <c r="AK1783" s="7">
        <f t="shared" ref="AK1783:AK1814" si="1007">IF(V1783&gt;0,RANK(V1783,(P1783:Z1783)),0)</f>
        <v>0</v>
      </c>
      <c r="AL1783" s="7">
        <f t="shared" ref="AL1783:AL1814" si="1008">IF(W1783&gt;0,RANK(W1783,(P1783:Z1783)),0)</f>
        <v>0</v>
      </c>
      <c r="AM1783" s="2">
        <f t="shared" ref="AM1783:AM1814" si="1009">IF($C1783=0,"-",T1783/$C1783)</f>
        <v>0.1784001743679163</v>
      </c>
      <c r="AN1783" s="2">
        <f t="shared" ref="AN1783:AN1814" si="1010">IF($C1783=0,"-",U1783/$C1783)</f>
        <v>0</v>
      </c>
      <c r="AO1783" s="2">
        <f t="shared" ref="AO1783:AO1814" si="1011">IF($C1783=0,"-",V1783/$C1783)</f>
        <v>0</v>
      </c>
      <c r="AP1783" s="2">
        <f t="shared" ref="AP1783:AP1814" si="1012">IF($C1783=0,"-",W1783/$C1783)</f>
        <v>0</v>
      </c>
      <c r="AR1783" t="str">
        <f t="shared" si="982"/>
        <v>Adams</v>
      </c>
      <c r="AS1783" t="s">
        <v>2056</v>
      </c>
      <c r="AT1783" s="48">
        <v>4</v>
      </c>
      <c r="AV1783" s="91">
        <v>42</v>
      </c>
      <c r="AW1783" s="93">
        <v>1</v>
      </c>
      <c r="AX1783" s="99">
        <f t="shared" ref="AX1783:AX1814" si="1013">AV1783*1000+AW1783</f>
        <v>42001</v>
      </c>
      <c r="AZ1783" s="7" t="s">
        <v>3053</v>
      </c>
      <c r="BA1783" t="s">
        <v>3290</v>
      </c>
    </row>
    <row r="1784" spans="1:53" hidden="1" outlineLevel="1">
      <c r="A1784" t="s">
        <v>1310</v>
      </c>
      <c r="B1784" t="s">
        <v>2056</v>
      </c>
      <c r="C1784" s="1">
        <f t="shared" si="1001"/>
        <v>63350</v>
      </c>
      <c r="D1784" s="7">
        <f>IF(P1784&gt;0,RANK(P1784,(P1784:R1784,S1784:AG1784)),0)</f>
        <v>0</v>
      </c>
      <c r="E1784" s="7">
        <f>IF(Q1784&gt;0,RANK(Q1784,(P1784:R1784,S1784:AG1784)),0)</f>
        <v>4</v>
      </c>
      <c r="F1784" s="7">
        <f>IF(R1784&gt;0,RANK(R1784,(P1784:R1784,S1784:AG1784)),0)</f>
        <v>1</v>
      </c>
      <c r="G1784" s="7">
        <f>IF(S1784&gt;0,RANK(S1784,(P1784:R1784,S1784:AG1784)),0)</f>
        <v>3</v>
      </c>
      <c r="H1784" s="48">
        <f t="shared" si="1002"/>
        <v>26176</v>
      </c>
      <c r="I1784" s="163">
        <f t="shared" si="1000"/>
        <v>0.41319652722967642</v>
      </c>
      <c r="J1784" s="2"/>
      <c r="K1784" s="2">
        <f t="shared" si="1003"/>
        <v>0</v>
      </c>
      <c r="L1784" s="2">
        <f t="shared" si="1004"/>
        <v>8.9076558800315703E-2</v>
      </c>
      <c r="M1784" s="2">
        <f t="shared" si="988"/>
        <v>0.59510655090765585</v>
      </c>
      <c r="N1784" s="2">
        <f t="shared" si="989"/>
        <v>0.12767166535122337</v>
      </c>
      <c r="O1784" s="2">
        <f t="shared" si="990"/>
        <v>0.18814522494080504</v>
      </c>
      <c r="Q1784" s="1">
        <v>5643</v>
      </c>
      <c r="R1784" s="1">
        <v>37700</v>
      </c>
      <c r="S1784" s="1">
        <v>8088</v>
      </c>
      <c r="T1784" s="1">
        <v>11524</v>
      </c>
      <c r="AA1784" s="1">
        <v>395</v>
      </c>
      <c r="AI1784" s="7">
        <f t="shared" si="1005"/>
        <v>2</v>
      </c>
      <c r="AJ1784" s="7">
        <f t="shared" si="1006"/>
        <v>0</v>
      </c>
      <c r="AK1784" s="7">
        <f t="shared" si="1007"/>
        <v>0</v>
      </c>
      <c r="AL1784" s="7">
        <f t="shared" si="1008"/>
        <v>0</v>
      </c>
      <c r="AM1784" s="2">
        <f t="shared" si="1009"/>
        <v>0.18191002367797948</v>
      </c>
      <c r="AN1784" s="2">
        <f t="shared" si="1010"/>
        <v>0</v>
      </c>
      <c r="AO1784" s="2">
        <f t="shared" si="1011"/>
        <v>0</v>
      </c>
      <c r="AP1784" s="2">
        <f t="shared" si="1012"/>
        <v>0</v>
      </c>
      <c r="AR1784" t="str">
        <f t="shared" si="982"/>
        <v>Allegheny</v>
      </c>
      <c r="AS1784" t="s">
        <v>2056</v>
      </c>
      <c r="AT1784" s="48"/>
      <c r="AV1784" s="91">
        <v>42</v>
      </c>
      <c r="AW1784" s="93">
        <v>3</v>
      </c>
      <c r="AX1784" s="99">
        <f t="shared" si="1013"/>
        <v>42003</v>
      </c>
      <c r="AZ1784" s="7" t="s">
        <v>3053</v>
      </c>
      <c r="BA1784" t="s">
        <v>3290</v>
      </c>
    </row>
    <row r="1785" spans="1:53" hidden="1" outlineLevel="1">
      <c r="A1785" t="s">
        <v>1818</v>
      </c>
      <c r="B1785" t="s">
        <v>2056</v>
      </c>
      <c r="C1785" s="1">
        <f t="shared" si="1001"/>
        <v>6665</v>
      </c>
      <c r="D1785" s="7">
        <f>IF(P1785&gt;0,RANK(P1785,(P1785:R1785,S1785:AG1785)),0)</f>
        <v>0</v>
      </c>
      <c r="E1785" s="7">
        <f>IF(Q1785&gt;0,RANK(Q1785,(P1785:R1785,S1785:AG1785)),0)</f>
        <v>4</v>
      </c>
      <c r="F1785" s="7">
        <f>IF(R1785&gt;0,RANK(R1785,(P1785:R1785,S1785:AG1785)),0)</f>
        <v>1</v>
      </c>
      <c r="G1785" s="7">
        <f>IF(S1785&gt;0,RANK(S1785,(P1785:R1785,S1785:AG1785)),0)</f>
        <v>3</v>
      </c>
      <c r="H1785" s="48">
        <f t="shared" si="1002"/>
        <v>1704</v>
      </c>
      <c r="I1785" s="163">
        <f t="shared" si="1000"/>
        <v>0.25566391597899474</v>
      </c>
      <c r="J1785" s="2"/>
      <c r="K1785" s="2">
        <f t="shared" si="1003"/>
        <v>0</v>
      </c>
      <c r="L1785" s="2">
        <f t="shared" si="1004"/>
        <v>9.5873968492123027E-2</v>
      </c>
      <c r="M1785" s="2">
        <f t="shared" si="988"/>
        <v>0.51627906976744187</v>
      </c>
      <c r="N1785" s="2">
        <f t="shared" si="989"/>
        <v>0.12723180795198799</v>
      </c>
      <c r="O1785" s="2">
        <f t="shared" si="990"/>
        <v>0.26061515378844713</v>
      </c>
      <c r="Q1785" s="1">
        <v>639</v>
      </c>
      <c r="R1785" s="1">
        <v>3441</v>
      </c>
      <c r="S1785" s="1">
        <v>848</v>
      </c>
      <c r="T1785" s="1">
        <v>1737</v>
      </c>
      <c r="AI1785" s="7">
        <f t="shared" si="1005"/>
        <v>2</v>
      </c>
      <c r="AJ1785" s="7">
        <f t="shared" si="1006"/>
        <v>0</v>
      </c>
      <c r="AK1785" s="7">
        <f t="shared" si="1007"/>
        <v>0</v>
      </c>
      <c r="AL1785" s="7">
        <f t="shared" si="1008"/>
        <v>0</v>
      </c>
      <c r="AM1785" s="2">
        <f t="shared" si="1009"/>
        <v>0.26061515378844713</v>
      </c>
      <c r="AN1785" s="2">
        <f t="shared" si="1010"/>
        <v>0</v>
      </c>
      <c r="AO1785" s="2">
        <f t="shared" si="1011"/>
        <v>0</v>
      </c>
      <c r="AP1785" s="2">
        <f t="shared" si="1012"/>
        <v>0</v>
      </c>
      <c r="AR1785" t="str">
        <f t="shared" si="982"/>
        <v>Armstrong</v>
      </c>
      <c r="AS1785" t="s">
        <v>2056</v>
      </c>
      <c r="AT1785" s="48">
        <v>3</v>
      </c>
      <c r="AV1785" s="91">
        <v>42</v>
      </c>
      <c r="AW1785" s="93">
        <v>5</v>
      </c>
      <c r="AX1785" s="99">
        <f t="shared" si="1013"/>
        <v>42005</v>
      </c>
      <c r="AZ1785" s="7" t="s">
        <v>3053</v>
      </c>
      <c r="BA1785" t="s">
        <v>3290</v>
      </c>
    </row>
    <row r="1786" spans="1:53" hidden="1" outlineLevel="1">
      <c r="A1786" t="s">
        <v>1855</v>
      </c>
      <c r="B1786" t="s">
        <v>2056</v>
      </c>
      <c r="C1786" s="1">
        <f t="shared" si="1001"/>
        <v>9950</v>
      </c>
      <c r="D1786" s="7">
        <f>IF(P1786&gt;0,RANK(P1786,(P1786:R1786,S1786:AG1786)),0)</f>
        <v>0</v>
      </c>
      <c r="E1786" s="7">
        <f>IF(Q1786&gt;0,RANK(Q1786,(P1786:R1786,S1786:AG1786)),0)</f>
        <v>4</v>
      </c>
      <c r="F1786" s="7">
        <f>IF(R1786&gt;0,RANK(R1786,(P1786:R1786,S1786:AG1786)),0)</f>
        <v>1</v>
      </c>
      <c r="G1786" s="7">
        <f>IF(S1786&gt;0,RANK(S1786,(P1786:R1786,S1786:AG1786)),0)</f>
        <v>3</v>
      </c>
      <c r="H1786" s="48">
        <f t="shared" si="1002"/>
        <v>2581</v>
      </c>
      <c r="I1786" s="163">
        <f t="shared" si="1000"/>
        <v>0.2593969849246231</v>
      </c>
      <c r="J1786" s="2"/>
      <c r="K1786" s="2">
        <f t="shared" si="1003"/>
        <v>0</v>
      </c>
      <c r="L1786" s="2">
        <f t="shared" si="1004"/>
        <v>0.10110552763819096</v>
      </c>
      <c r="M1786" s="2">
        <f t="shared" si="988"/>
        <v>0.5085427135678392</v>
      </c>
      <c r="N1786" s="2">
        <f t="shared" si="989"/>
        <v>0.13256281407035175</v>
      </c>
      <c r="O1786" s="2">
        <f t="shared" si="990"/>
        <v>0.25778894472361813</v>
      </c>
      <c r="Q1786" s="1">
        <v>1006</v>
      </c>
      <c r="R1786" s="1">
        <v>5060</v>
      </c>
      <c r="S1786" s="1">
        <v>1319</v>
      </c>
      <c r="T1786" s="1">
        <v>2479</v>
      </c>
      <c r="AA1786" s="1">
        <v>86</v>
      </c>
      <c r="AI1786" s="7">
        <f t="shared" si="1005"/>
        <v>2</v>
      </c>
      <c r="AJ1786" s="7">
        <f t="shared" si="1006"/>
        <v>0</v>
      </c>
      <c r="AK1786" s="7">
        <f t="shared" si="1007"/>
        <v>0</v>
      </c>
      <c r="AL1786" s="7">
        <f t="shared" si="1008"/>
        <v>0</v>
      </c>
      <c r="AM1786" s="2">
        <f t="shared" si="1009"/>
        <v>0.24914572864321607</v>
      </c>
      <c r="AN1786" s="2">
        <f t="shared" si="1010"/>
        <v>0</v>
      </c>
      <c r="AO1786" s="2">
        <f t="shared" si="1011"/>
        <v>0</v>
      </c>
      <c r="AP1786" s="2">
        <f t="shared" si="1012"/>
        <v>0</v>
      </c>
      <c r="AR1786" t="str">
        <f t="shared" si="982"/>
        <v>Beaver</v>
      </c>
      <c r="AS1786" t="s">
        <v>2056</v>
      </c>
      <c r="AT1786" s="48">
        <v>12</v>
      </c>
      <c r="AV1786" s="91">
        <v>42</v>
      </c>
      <c r="AW1786" s="93">
        <v>7</v>
      </c>
      <c r="AX1786" s="99">
        <f t="shared" si="1013"/>
        <v>42007</v>
      </c>
      <c r="AZ1786" s="7" t="s">
        <v>3053</v>
      </c>
      <c r="BA1786" t="s">
        <v>3290</v>
      </c>
    </row>
    <row r="1787" spans="1:53" hidden="1" outlineLevel="1">
      <c r="A1787" t="s">
        <v>1078</v>
      </c>
      <c r="B1787" t="s">
        <v>2056</v>
      </c>
      <c r="C1787" s="1">
        <f t="shared" si="1001"/>
        <v>5026</v>
      </c>
      <c r="D1787" s="7">
        <f>IF(P1787&gt;0,RANK(P1787,(P1787:R1787,S1787:AG1787)),0)</f>
        <v>0</v>
      </c>
      <c r="E1787" s="7">
        <f>IF(Q1787&gt;0,RANK(Q1787,(P1787:R1787,S1787:AG1787)),0)</f>
        <v>3</v>
      </c>
      <c r="F1787" s="7">
        <f>IF(R1787&gt;0,RANK(R1787,(P1787:R1787,S1787:AG1787)),0)</f>
        <v>1</v>
      </c>
      <c r="G1787" s="7">
        <f>IF(S1787&gt;0,RANK(S1787,(P1787:R1787,S1787:AG1787)),0)</f>
        <v>4</v>
      </c>
      <c r="H1787" s="48">
        <f t="shared" si="1002"/>
        <v>1403</v>
      </c>
      <c r="I1787" s="163">
        <f t="shared" si="1000"/>
        <v>0.27914842817349783</v>
      </c>
      <c r="J1787" s="2"/>
      <c r="K1787" s="2">
        <f t="shared" si="1003"/>
        <v>0</v>
      </c>
      <c r="L1787" s="2">
        <f t="shared" si="1004"/>
        <v>0.13808197373656983</v>
      </c>
      <c r="M1787" s="2">
        <f t="shared" si="988"/>
        <v>0.53223239156386792</v>
      </c>
      <c r="N1787" s="2">
        <f t="shared" si="989"/>
        <v>7.2025467568643059E-2</v>
      </c>
      <c r="O1787" s="2">
        <f t="shared" si="990"/>
        <v>0.25766016713091922</v>
      </c>
      <c r="P1787" s="1">
        <v>0</v>
      </c>
      <c r="Q1787" s="1">
        <v>694</v>
      </c>
      <c r="R1787" s="1">
        <v>2675</v>
      </c>
      <c r="S1787" s="1">
        <v>362</v>
      </c>
      <c r="T1787" s="1">
        <v>1272</v>
      </c>
      <c r="U1787" s="1">
        <v>1</v>
      </c>
      <c r="V1787" s="1">
        <v>2</v>
      </c>
      <c r="AA1787" s="1">
        <v>20</v>
      </c>
      <c r="AC1787" s="1">
        <v>0</v>
      </c>
      <c r="AD1787" s="1">
        <v>0</v>
      </c>
      <c r="AE1787" s="1">
        <v>0</v>
      </c>
      <c r="AF1787" s="1">
        <v>0</v>
      </c>
      <c r="AI1787" s="7">
        <f t="shared" si="1005"/>
        <v>2</v>
      </c>
      <c r="AJ1787" s="7">
        <f t="shared" si="1006"/>
        <v>6</v>
      </c>
      <c r="AK1787" s="7">
        <f t="shared" si="1007"/>
        <v>5</v>
      </c>
      <c r="AL1787" s="7">
        <f t="shared" si="1008"/>
        <v>0</v>
      </c>
      <c r="AM1787" s="2">
        <f t="shared" si="1009"/>
        <v>0.25308396339037009</v>
      </c>
      <c r="AN1787" s="2">
        <f t="shared" si="1010"/>
        <v>1.9896538002387584E-4</v>
      </c>
      <c r="AO1787" s="2">
        <f t="shared" si="1011"/>
        <v>3.9793076004775168E-4</v>
      </c>
      <c r="AP1787" s="2">
        <f t="shared" si="1012"/>
        <v>0</v>
      </c>
      <c r="AR1787" t="str">
        <f t="shared" si="982"/>
        <v>Bedford</v>
      </c>
      <c r="AS1787" t="s">
        <v>2056</v>
      </c>
      <c r="AT1787" s="48">
        <v>9</v>
      </c>
      <c r="AV1787" s="91">
        <v>42</v>
      </c>
      <c r="AW1787" s="93">
        <v>9</v>
      </c>
      <c r="AX1787" s="99">
        <f t="shared" si="1013"/>
        <v>42009</v>
      </c>
      <c r="AZ1787" s="7" t="s">
        <v>3053</v>
      </c>
      <c r="BA1787" t="s">
        <v>3290</v>
      </c>
    </row>
    <row r="1788" spans="1:53" hidden="1" outlineLevel="1">
      <c r="A1788" t="s">
        <v>2652</v>
      </c>
      <c r="B1788" t="s">
        <v>2056</v>
      </c>
      <c r="C1788" s="1">
        <f t="shared" si="1001"/>
        <v>25276</v>
      </c>
      <c r="D1788" s="7">
        <f>IF(P1788&gt;0,RANK(P1788,(P1788:R1788,S1788:AG1788)),0)</f>
        <v>6</v>
      </c>
      <c r="E1788" s="7">
        <f>IF(Q1788&gt;0,RANK(Q1788,(P1788:R1788,S1788:AG1788)),0)</f>
        <v>4</v>
      </c>
      <c r="F1788" s="7">
        <f>IF(R1788&gt;0,RANK(R1788,(P1788:R1788,S1788:AG1788)),0)</f>
        <v>1</v>
      </c>
      <c r="G1788" s="7">
        <f>IF(S1788&gt;0,RANK(S1788,(P1788:R1788,S1788:AG1788)),0)</f>
        <v>3</v>
      </c>
      <c r="H1788" s="48">
        <f t="shared" si="1002"/>
        <v>9638</v>
      </c>
      <c r="I1788" s="163">
        <f t="shared" si="1000"/>
        <v>0.38131033391359392</v>
      </c>
      <c r="J1788" s="2"/>
      <c r="K1788" s="2">
        <f t="shared" si="1003"/>
        <v>1.9781611014401011E-4</v>
      </c>
      <c r="L1788" s="2">
        <f t="shared" si="1004"/>
        <v>0.11018357335021364</v>
      </c>
      <c r="M1788" s="2">
        <f t="shared" si="988"/>
        <v>0.55269821174236433</v>
      </c>
      <c r="N1788" s="2">
        <f t="shared" si="989"/>
        <v>0.16430606108561482</v>
      </c>
      <c r="O1788" s="2">
        <f t="shared" si="990"/>
        <v>0.17261433771166315</v>
      </c>
      <c r="P1788" s="1">
        <v>5</v>
      </c>
      <c r="Q1788" s="1">
        <v>2785</v>
      </c>
      <c r="R1788" s="1">
        <v>13970</v>
      </c>
      <c r="S1788" s="1">
        <v>4153</v>
      </c>
      <c r="T1788" s="1">
        <v>4332</v>
      </c>
      <c r="U1788" s="1">
        <v>0</v>
      </c>
      <c r="V1788" s="1">
        <v>0</v>
      </c>
      <c r="AA1788" s="1">
        <v>30</v>
      </c>
      <c r="AC1788" s="1">
        <v>1</v>
      </c>
      <c r="AD1788" s="1">
        <v>0</v>
      </c>
      <c r="AE1788" s="1">
        <v>0</v>
      </c>
      <c r="AF1788" s="1">
        <v>0</v>
      </c>
      <c r="AI1788" s="7">
        <f t="shared" si="1005"/>
        <v>2</v>
      </c>
      <c r="AJ1788" s="7">
        <f t="shared" si="1006"/>
        <v>0</v>
      </c>
      <c r="AK1788" s="7">
        <f t="shared" si="1007"/>
        <v>0</v>
      </c>
      <c r="AL1788" s="7">
        <f t="shared" si="1008"/>
        <v>0</v>
      </c>
      <c r="AM1788" s="2">
        <f t="shared" si="1009"/>
        <v>0.17138787782877038</v>
      </c>
      <c r="AN1788" s="2">
        <f t="shared" si="1010"/>
        <v>0</v>
      </c>
      <c r="AO1788" s="2">
        <f t="shared" si="1011"/>
        <v>0</v>
      </c>
      <c r="AP1788" s="2">
        <f t="shared" si="1012"/>
        <v>0</v>
      </c>
      <c r="AR1788" t="str">
        <f t="shared" si="982"/>
        <v>Berks</v>
      </c>
      <c r="AS1788" t="s">
        <v>2056</v>
      </c>
      <c r="AT1788" s="48"/>
      <c r="AV1788" s="91">
        <v>42</v>
      </c>
      <c r="AW1788" s="93">
        <v>11</v>
      </c>
      <c r="AX1788" s="99">
        <f t="shared" si="1013"/>
        <v>42011</v>
      </c>
      <c r="AZ1788" s="7" t="s">
        <v>3053</v>
      </c>
      <c r="BA1788" t="s">
        <v>3290</v>
      </c>
    </row>
    <row r="1789" spans="1:53" hidden="1" outlineLevel="1">
      <c r="A1789" t="s">
        <v>2831</v>
      </c>
      <c r="B1789" t="s">
        <v>2056</v>
      </c>
      <c r="C1789" s="1">
        <f t="shared" si="1001"/>
        <v>12355</v>
      </c>
      <c r="D1789" s="7">
        <f>IF(P1789&gt;0,RANK(P1789,(P1789:R1789,S1789:AG1789)),0)</f>
        <v>6</v>
      </c>
      <c r="E1789" s="7">
        <f>IF(Q1789&gt;0,RANK(Q1789,(P1789:R1789,S1789:AG1789)),0)</f>
        <v>4</v>
      </c>
      <c r="F1789" s="7">
        <f>IF(R1789&gt;0,RANK(R1789,(P1789:R1789,S1789:AG1789)),0)</f>
        <v>1</v>
      </c>
      <c r="G1789" s="7">
        <f>IF(S1789&gt;0,RANK(S1789,(P1789:R1789,S1789:AG1789)),0)</f>
        <v>3</v>
      </c>
      <c r="H1789" s="48">
        <f t="shared" si="1002"/>
        <v>4457</v>
      </c>
      <c r="I1789" s="163">
        <f t="shared" si="1000"/>
        <v>0.36074463779846216</v>
      </c>
      <c r="J1789" s="2"/>
      <c r="K1789" s="2">
        <f t="shared" si="1003"/>
        <v>1.6187778227438285E-4</v>
      </c>
      <c r="L1789" s="2">
        <f t="shared" si="1004"/>
        <v>9.9878591663294214E-2</v>
      </c>
      <c r="M1789" s="2">
        <f t="shared" si="988"/>
        <v>0.57531363820315662</v>
      </c>
      <c r="N1789" s="2">
        <f t="shared" si="989"/>
        <v>0.10675839740995548</v>
      </c>
      <c r="O1789" s="2">
        <f t="shared" si="990"/>
        <v>0.21788749494131937</v>
      </c>
      <c r="P1789" s="1">
        <v>2</v>
      </c>
      <c r="Q1789" s="1">
        <v>1234</v>
      </c>
      <c r="R1789" s="1">
        <v>7108</v>
      </c>
      <c r="S1789" s="1">
        <v>1319</v>
      </c>
      <c r="T1789" s="1">
        <v>2651</v>
      </c>
      <c r="U1789" s="1">
        <v>1</v>
      </c>
      <c r="V1789" s="1">
        <v>0</v>
      </c>
      <c r="AA1789" s="1">
        <v>39</v>
      </c>
      <c r="AC1789" s="1">
        <v>0</v>
      </c>
      <c r="AD1789" s="1">
        <v>0</v>
      </c>
      <c r="AE1789" s="1">
        <v>1</v>
      </c>
      <c r="AF1789" s="1">
        <v>0</v>
      </c>
      <c r="AI1789" s="7">
        <f t="shared" si="1005"/>
        <v>2</v>
      </c>
      <c r="AJ1789" s="7">
        <f t="shared" si="1006"/>
        <v>6</v>
      </c>
      <c r="AK1789" s="7">
        <f t="shared" si="1007"/>
        <v>0</v>
      </c>
      <c r="AL1789" s="7">
        <f t="shared" si="1008"/>
        <v>0</v>
      </c>
      <c r="AM1789" s="2">
        <f t="shared" si="1009"/>
        <v>0.21456900040469445</v>
      </c>
      <c r="AN1789" s="2">
        <f t="shared" si="1010"/>
        <v>8.0938891137191427E-5</v>
      </c>
      <c r="AO1789" s="2">
        <f t="shared" si="1011"/>
        <v>0</v>
      </c>
      <c r="AP1789" s="2">
        <f t="shared" si="1012"/>
        <v>0</v>
      </c>
      <c r="AR1789" t="str">
        <f t="shared" si="982"/>
        <v>Blair</v>
      </c>
      <c r="AS1789" t="s">
        <v>2056</v>
      </c>
      <c r="AT1789" s="48">
        <v>9</v>
      </c>
      <c r="AV1789" s="91">
        <v>42</v>
      </c>
      <c r="AW1789" s="93">
        <v>13</v>
      </c>
      <c r="AX1789" s="99">
        <f t="shared" si="1013"/>
        <v>42013</v>
      </c>
      <c r="AZ1789" s="7" t="s">
        <v>3053</v>
      </c>
      <c r="BA1789" t="s">
        <v>3290</v>
      </c>
    </row>
    <row r="1790" spans="1:53" hidden="1" outlineLevel="1">
      <c r="A1790" t="s">
        <v>2268</v>
      </c>
      <c r="B1790" t="s">
        <v>2056</v>
      </c>
      <c r="C1790" s="1">
        <f t="shared" si="1001"/>
        <v>5624</v>
      </c>
      <c r="D1790" s="7">
        <f>IF(P1790&gt;0,RANK(P1790,(P1790:R1790,S1790:AG1790)),0)</f>
        <v>0</v>
      </c>
      <c r="E1790" s="7">
        <f>IF(Q1790&gt;0,RANK(Q1790,(P1790:R1790,S1790:AG1790)),0)</f>
        <v>4</v>
      </c>
      <c r="F1790" s="7">
        <f>IF(R1790&gt;0,RANK(R1790,(P1790:R1790,S1790:AG1790)),0)</f>
        <v>1</v>
      </c>
      <c r="G1790" s="7">
        <f>IF(S1790&gt;0,RANK(S1790,(P1790:R1790,S1790:AG1790)),0)</f>
        <v>3</v>
      </c>
      <c r="H1790" s="48">
        <f t="shared" si="1002"/>
        <v>1389</v>
      </c>
      <c r="I1790" s="163">
        <f t="shared" si="1000"/>
        <v>0.24697724039829302</v>
      </c>
      <c r="J1790" s="2"/>
      <c r="K1790" s="2">
        <f t="shared" si="1003"/>
        <v>0</v>
      </c>
      <c r="L1790" s="2">
        <f t="shared" si="1004"/>
        <v>9.939544807965861E-2</v>
      </c>
      <c r="M1790" s="2">
        <f t="shared" si="988"/>
        <v>0.48577524893314367</v>
      </c>
      <c r="N1790" s="2">
        <f t="shared" si="989"/>
        <v>0.1641180654338549</v>
      </c>
      <c r="O1790" s="2">
        <f t="shared" si="990"/>
        <v>0.25071123755334279</v>
      </c>
      <c r="Q1790" s="1">
        <v>559</v>
      </c>
      <c r="R1790" s="1">
        <v>2732</v>
      </c>
      <c r="S1790" s="1">
        <v>923</v>
      </c>
      <c r="T1790" s="1">
        <v>1343</v>
      </c>
      <c r="AA1790" s="149">
        <v>67</v>
      </c>
      <c r="AI1790" s="7">
        <f t="shared" si="1005"/>
        <v>2</v>
      </c>
      <c r="AJ1790" s="7">
        <f t="shared" si="1006"/>
        <v>0</v>
      </c>
      <c r="AK1790" s="7">
        <f t="shared" si="1007"/>
        <v>0</v>
      </c>
      <c r="AL1790" s="7">
        <f t="shared" si="1008"/>
        <v>0</v>
      </c>
      <c r="AM1790" s="2">
        <f t="shared" si="1009"/>
        <v>0.23879800853485064</v>
      </c>
      <c r="AN1790" s="2">
        <f t="shared" si="1010"/>
        <v>0</v>
      </c>
      <c r="AO1790" s="2">
        <f t="shared" si="1011"/>
        <v>0</v>
      </c>
      <c r="AP1790" s="2">
        <f t="shared" si="1012"/>
        <v>0</v>
      </c>
      <c r="AR1790" t="str">
        <f t="shared" si="982"/>
        <v>Bradford</v>
      </c>
      <c r="AS1790" t="s">
        <v>2056</v>
      </c>
      <c r="AT1790" s="48">
        <v>10</v>
      </c>
      <c r="AV1790" s="91">
        <v>42</v>
      </c>
      <c r="AW1790" s="93">
        <v>15</v>
      </c>
      <c r="AX1790" s="99">
        <f t="shared" si="1013"/>
        <v>42015</v>
      </c>
      <c r="AZ1790" s="7" t="s">
        <v>3053</v>
      </c>
      <c r="BA1790" t="s">
        <v>3290</v>
      </c>
    </row>
    <row r="1791" spans="1:53" hidden="1" outlineLevel="1">
      <c r="A1791" t="s">
        <v>299</v>
      </c>
      <c r="B1791" t="s">
        <v>2056</v>
      </c>
      <c r="C1791" s="1">
        <f t="shared" si="1001"/>
        <v>41600</v>
      </c>
      <c r="D1791" s="7">
        <f>IF(P1791&gt;0,RANK(P1791,(P1791:R1791,S1791:AG1791)),0)</f>
        <v>0</v>
      </c>
      <c r="E1791" s="7">
        <f>IF(Q1791&gt;0,RANK(Q1791,(P1791:R1791,S1791:AG1791)),0)</f>
        <v>4</v>
      </c>
      <c r="F1791" s="7">
        <f>IF(R1791&gt;0,RANK(R1791,(P1791:R1791,S1791:AG1791)),0)</f>
        <v>1</v>
      </c>
      <c r="G1791" s="7">
        <f>IF(S1791&gt;0,RANK(S1791,(P1791:R1791,S1791:AG1791)),0)</f>
        <v>2</v>
      </c>
      <c r="H1791" s="48">
        <f t="shared" si="1002"/>
        <v>22170</v>
      </c>
      <c r="I1791" s="163">
        <f t="shared" si="1000"/>
        <v>0.53293269230769236</v>
      </c>
      <c r="J1791" s="2"/>
      <c r="K1791" s="2">
        <f t="shared" si="1003"/>
        <v>0</v>
      </c>
      <c r="L1791" s="2">
        <f t="shared" si="1004"/>
        <v>8.4519230769230763E-2</v>
      </c>
      <c r="M1791" s="2">
        <f t="shared" si="988"/>
        <v>0.66612980769230767</v>
      </c>
      <c r="N1791" s="2">
        <f t="shared" si="989"/>
        <v>0.13319711538461537</v>
      </c>
      <c r="O1791" s="2">
        <f t="shared" si="990"/>
        <v>0.11615384615384622</v>
      </c>
      <c r="Q1791" s="1">
        <v>3516</v>
      </c>
      <c r="R1791" s="1">
        <v>27711</v>
      </c>
      <c r="S1791" s="1">
        <v>5541</v>
      </c>
      <c r="T1791" s="1">
        <v>4832</v>
      </c>
      <c r="AI1791" s="7">
        <f t="shared" si="1005"/>
        <v>3</v>
      </c>
      <c r="AJ1791" s="7">
        <f t="shared" si="1006"/>
        <v>0</v>
      </c>
      <c r="AK1791" s="7">
        <f t="shared" si="1007"/>
        <v>0</v>
      </c>
      <c r="AL1791" s="7">
        <f t="shared" si="1008"/>
        <v>0</v>
      </c>
      <c r="AM1791" s="2">
        <f t="shared" si="1009"/>
        <v>0.11615384615384615</v>
      </c>
      <c r="AN1791" s="2">
        <f t="shared" si="1010"/>
        <v>0</v>
      </c>
      <c r="AO1791" s="2">
        <f t="shared" si="1011"/>
        <v>0</v>
      </c>
      <c r="AP1791" s="2">
        <f t="shared" si="1012"/>
        <v>0</v>
      </c>
      <c r="AR1791" t="str">
        <f t="shared" si="982"/>
        <v>Bucks</v>
      </c>
      <c r="AS1791" t="s">
        <v>2056</v>
      </c>
      <c r="AT1791" s="48">
        <v>8</v>
      </c>
      <c r="AV1791" s="91">
        <v>42</v>
      </c>
      <c r="AW1791" s="93">
        <v>17</v>
      </c>
      <c r="AX1791" s="99">
        <f t="shared" si="1013"/>
        <v>42017</v>
      </c>
      <c r="AZ1791" s="7" t="s">
        <v>3053</v>
      </c>
      <c r="BA1791" t="s">
        <v>3290</v>
      </c>
    </row>
    <row r="1792" spans="1:53" hidden="1" outlineLevel="1">
      <c r="A1792" t="s">
        <v>626</v>
      </c>
      <c r="B1792" t="s">
        <v>2056</v>
      </c>
      <c r="C1792" s="1">
        <f t="shared" si="1001"/>
        <v>16678</v>
      </c>
      <c r="D1792" s="7">
        <f>IF(P1792&gt;0,RANK(P1792,(P1792:R1792,S1792:AG1792)),0)</f>
        <v>0</v>
      </c>
      <c r="E1792" s="7">
        <f>IF(Q1792&gt;0,RANK(Q1792,(P1792:R1792,S1792:AG1792)),0)</f>
        <v>4</v>
      </c>
      <c r="F1792" s="7">
        <f>IF(R1792&gt;0,RANK(R1792,(P1792:R1792,S1792:AG1792)),0)</f>
        <v>1</v>
      </c>
      <c r="G1792" s="7">
        <f>IF(S1792&gt;0,RANK(S1792,(P1792:R1792,S1792:AG1792)),0)</f>
        <v>3</v>
      </c>
      <c r="H1792" s="48">
        <f t="shared" si="1002"/>
        <v>4455</v>
      </c>
      <c r="I1792" s="163">
        <f t="shared" si="1000"/>
        <v>0.26711835951552942</v>
      </c>
      <c r="J1792" s="2"/>
      <c r="K1792" s="2">
        <f t="shared" si="1003"/>
        <v>0</v>
      </c>
      <c r="L1792" s="2">
        <f t="shared" si="1004"/>
        <v>0.10336970859815325</v>
      </c>
      <c r="M1792" s="2">
        <f t="shared" si="988"/>
        <v>0.52092577047607624</v>
      </c>
      <c r="N1792" s="2">
        <f t="shared" si="989"/>
        <v>0.11716033097493704</v>
      </c>
      <c r="O1792" s="2">
        <f t="shared" si="990"/>
        <v>0.25854418995083339</v>
      </c>
      <c r="Q1792" s="1">
        <v>1724</v>
      </c>
      <c r="R1792" s="1">
        <v>8688</v>
      </c>
      <c r="S1792" s="1">
        <v>1954</v>
      </c>
      <c r="T1792" s="1">
        <v>4233</v>
      </c>
      <c r="AA1792" s="1">
        <v>79</v>
      </c>
      <c r="AI1792" s="7">
        <f t="shared" si="1005"/>
        <v>2</v>
      </c>
      <c r="AJ1792" s="7">
        <f t="shared" si="1006"/>
        <v>0</v>
      </c>
      <c r="AK1792" s="7">
        <f t="shared" si="1007"/>
        <v>0</v>
      </c>
      <c r="AL1792" s="7">
        <f t="shared" si="1008"/>
        <v>0</v>
      </c>
      <c r="AM1792" s="2">
        <f t="shared" si="1009"/>
        <v>0.25380741096054682</v>
      </c>
      <c r="AN1792" s="2">
        <f t="shared" si="1010"/>
        <v>0</v>
      </c>
      <c r="AO1792" s="2">
        <f t="shared" si="1011"/>
        <v>0</v>
      </c>
      <c r="AP1792" s="2">
        <f t="shared" si="1012"/>
        <v>0</v>
      </c>
      <c r="AR1792" t="str">
        <f t="shared" si="982"/>
        <v>Butler</v>
      </c>
      <c r="AS1792" t="s">
        <v>2056</v>
      </c>
      <c r="AT1792" s="48">
        <v>3</v>
      </c>
      <c r="AV1792" s="91">
        <v>42</v>
      </c>
      <c r="AW1792" s="93">
        <v>19</v>
      </c>
      <c r="AX1792" s="99">
        <f t="shared" si="1013"/>
        <v>42019</v>
      </c>
      <c r="AZ1792" s="7" t="s">
        <v>3053</v>
      </c>
      <c r="BA1792" t="s">
        <v>3290</v>
      </c>
    </row>
    <row r="1793" spans="1:53" hidden="1" outlineLevel="1">
      <c r="A1793" t="s">
        <v>2453</v>
      </c>
      <c r="B1793" t="s">
        <v>2056</v>
      </c>
      <c r="C1793" s="1">
        <f t="shared" si="1001"/>
        <v>8504</v>
      </c>
      <c r="D1793" s="7">
        <f>IF(P1793&gt;0,RANK(P1793,(P1793:R1793,S1793:AG1793)),0)</f>
        <v>0</v>
      </c>
      <c r="E1793" s="7">
        <f>IF(Q1793&gt;0,RANK(Q1793,(P1793:R1793,S1793:AG1793)),0)</f>
        <v>4</v>
      </c>
      <c r="F1793" s="7">
        <f>IF(R1793&gt;0,RANK(R1793,(P1793:R1793,S1793:AG1793)),0)</f>
        <v>1</v>
      </c>
      <c r="G1793" s="7">
        <f>IF(S1793&gt;0,RANK(S1793,(P1793:R1793,S1793:AG1793)),0)</f>
        <v>3</v>
      </c>
      <c r="H1793" s="48">
        <f t="shared" si="1002"/>
        <v>2908</v>
      </c>
      <c r="I1793" s="163">
        <f t="shared" si="1000"/>
        <v>0.34195672624647228</v>
      </c>
      <c r="J1793" s="2"/>
      <c r="K1793" s="2">
        <f t="shared" si="1003"/>
        <v>0</v>
      </c>
      <c r="L1793" s="2">
        <f t="shared" si="1004"/>
        <v>9.5014111006585134E-2</v>
      </c>
      <c r="M1793" s="2">
        <f t="shared" si="988"/>
        <v>0.57243650047036687</v>
      </c>
      <c r="N1793" s="2">
        <f t="shared" si="989"/>
        <v>0.10206961429915334</v>
      </c>
      <c r="O1793" s="2">
        <f t="shared" si="990"/>
        <v>0.2304797742238946</v>
      </c>
      <c r="Q1793" s="1">
        <v>808</v>
      </c>
      <c r="R1793" s="1">
        <v>4868</v>
      </c>
      <c r="S1793" s="1">
        <v>868</v>
      </c>
      <c r="T1793" s="1">
        <v>1960</v>
      </c>
      <c r="AI1793" s="7">
        <f t="shared" si="1005"/>
        <v>2</v>
      </c>
      <c r="AJ1793" s="7">
        <f t="shared" si="1006"/>
        <v>0</v>
      </c>
      <c r="AK1793" s="7">
        <f t="shared" si="1007"/>
        <v>0</v>
      </c>
      <c r="AL1793" s="7">
        <f t="shared" si="1008"/>
        <v>0</v>
      </c>
      <c r="AM1793" s="2">
        <f t="shared" si="1009"/>
        <v>0.23047977422389465</v>
      </c>
      <c r="AN1793" s="2">
        <f t="shared" si="1010"/>
        <v>0</v>
      </c>
      <c r="AO1793" s="2">
        <f t="shared" si="1011"/>
        <v>0</v>
      </c>
      <c r="AP1793" s="2">
        <f t="shared" si="1012"/>
        <v>0</v>
      </c>
      <c r="AR1793" t="str">
        <f t="shared" si="982"/>
        <v>Cambria</v>
      </c>
      <c r="AS1793" t="s">
        <v>2056</v>
      </c>
      <c r="AT1793" s="48"/>
      <c r="AV1793" s="91">
        <v>42</v>
      </c>
      <c r="AW1793" s="93">
        <v>21</v>
      </c>
      <c r="AX1793" s="99">
        <f t="shared" si="1013"/>
        <v>42021</v>
      </c>
      <c r="AZ1793" s="7" t="s">
        <v>3053</v>
      </c>
      <c r="BA1793" t="s">
        <v>3290</v>
      </c>
    </row>
    <row r="1794" spans="1:53" hidden="1" outlineLevel="1">
      <c r="A1794" t="s">
        <v>2025</v>
      </c>
      <c r="B1794" t="s">
        <v>2056</v>
      </c>
      <c r="C1794" s="1">
        <f t="shared" si="1001"/>
        <v>502</v>
      </c>
      <c r="D1794" s="7">
        <f>IF(P1794&gt;0,RANK(P1794,(P1794:R1794,S1794:AG1794)),0)</f>
        <v>0</v>
      </c>
      <c r="E1794" s="7">
        <f>IF(Q1794&gt;0,RANK(Q1794,(P1794:R1794,S1794:AG1794)),0)</f>
        <v>4</v>
      </c>
      <c r="F1794" s="7">
        <f>IF(R1794&gt;0,RANK(R1794,(P1794:R1794,S1794:AG1794)),0)</f>
        <v>1</v>
      </c>
      <c r="G1794" s="7">
        <f>IF(S1794&gt;0,RANK(S1794,(P1794:R1794,S1794:AG1794)),0)</f>
        <v>3</v>
      </c>
      <c r="H1794" s="48">
        <f t="shared" si="1002"/>
        <v>165</v>
      </c>
      <c r="I1794" s="163">
        <f t="shared" si="1000"/>
        <v>0.32868525896414341</v>
      </c>
      <c r="J1794" s="2"/>
      <c r="K1794" s="2">
        <f t="shared" si="1003"/>
        <v>0</v>
      </c>
      <c r="L1794" s="2">
        <f t="shared" si="1004"/>
        <v>7.370517928286853E-2</v>
      </c>
      <c r="M1794" s="2">
        <f t="shared" si="988"/>
        <v>0.56972111553784865</v>
      </c>
      <c r="N1794" s="2">
        <f t="shared" si="989"/>
        <v>0.11553784860557768</v>
      </c>
      <c r="O1794" s="2">
        <f t="shared" si="990"/>
        <v>0.24103585657370508</v>
      </c>
      <c r="Q1794" s="1">
        <v>37</v>
      </c>
      <c r="R1794" s="1">
        <v>286</v>
      </c>
      <c r="S1794" s="1">
        <v>58</v>
      </c>
      <c r="T1794" s="1">
        <v>121</v>
      </c>
      <c r="AI1794" s="7">
        <f t="shared" si="1005"/>
        <v>2</v>
      </c>
      <c r="AJ1794" s="7">
        <f t="shared" si="1006"/>
        <v>0</v>
      </c>
      <c r="AK1794" s="7">
        <f t="shared" si="1007"/>
        <v>0</v>
      </c>
      <c r="AL1794" s="7">
        <f t="shared" si="1008"/>
        <v>0</v>
      </c>
      <c r="AM1794" s="2">
        <f t="shared" si="1009"/>
        <v>0.24103585657370519</v>
      </c>
      <c r="AN1794" s="2">
        <f t="shared" si="1010"/>
        <v>0</v>
      </c>
      <c r="AO1794" s="2">
        <f t="shared" si="1011"/>
        <v>0</v>
      </c>
      <c r="AP1794" s="2">
        <f t="shared" si="1012"/>
        <v>0</v>
      </c>
      <c r="AR1794" t="str">
        <f t="shared" si="982"/>
        <v>Cameron</v>
      </c>
      <c r="AS1794" t="s">
        <v>2056</v>
      </c>
      <c r="AT1794" s="48">
        <v>5</v>
      </c>
      <c r="AV1794" s="91">
        <v>42</v>
      </c>
      <c r="AW1794" s="93">
        <v>23</v>
      </c>
      <c r="AX1794" s="99">
        <f t="shared" si="1013"/>
        <v>42023</v>
      </c>
      <c r="AZ1794" s="7" t="s">
        <v>3053</v>
      </c>
      <c r="BA1794" t="s">
        <v>3290</v>
      </c>
    </row>
    <row r="1795" spans="1:53" hidden="1" outlineLevel="1">
      <c r="A1795" t="s">
        <v>1703</v>
      </c>
      <c r="B1795" t="s">
        <v>2056</v>
      </c>
      <c r="C1795" s="1">
        <f t="shared" si="1001"/>
        <v>4203</v>
      </c>
      <c r="D1795" s="7">
        <f>IF(P1795&gt;0,RANK(P1795,(P1795:R1795,S1795:AG1795)),0)</f>
        <v>0</v>
      </c>
      <c r="E1795" s="7">
        <f>IF(Q1795&gt;0,RANK(Q1795,(P1795:R1795,S1795:AG1795)),0)</f>
        <v>4</v>
      </c>
      <c r="F1795" s="7">
        <f>IF(R1795&gt;0,RANK(R1795,(P1795:R1795,S1795:AG1795)),0)</f>
        <v>1</v>
      </c>
      <c r="G1795" s="7">
        <f>IF(S1795&gt;0,RANK(S1795,(P1795:R1795,S1795:AG1795)),0)</f>
        <v>3</v>
      </c>
      <c r="H1795" s="48">
        <f t="shared" si="1002"/>
        <v>1548</v>
      </c>
      <c r="I1795" s="163">
        <f t="shared" si="1000"/>
        <v>0.3683083511777302</v>
      </c>
      <c r="J1795" s="2"/>
      <c r="K1795" s="2">
        <f t="shared" si="1003"/>
        <v>0</v>
      </c>
      <c r="L1795" s="2">
        <f t="shared" si="1004"/>
        <v>9.2790863668807996E-2</v>
      </c>
      <c r="M1795" s="2">
        <f t="shared" si="988"/>
        <v>0.56745182012847961</v>
      </c>
      <c r="N1795" s="2">
        <f t="shared" si="989"/>
        <v>0.13609326671425173</v>
      </c>
      <c r="O1795" s="2">
        <f t="shared" si="990"/>
        <v>0.2036640494884607</v>
      </c>
      <c r="Q1795" s="1">
        <v>390</v>
      </c>
      <c r="R1795" s="1">
        <v>2385</v>
      </c>
      <c r="S1795" s="1">
        <v>572</v>
      </c>
      <c r="T1795" s="1">
        <v>837</v>
      </c>
      <c r="AA1795" s="149">
        <v>19</v>
      </c>
      <c r="AI1795" s="7">
        <f t="shared" si="1005"/>
        <v>2</v>
      </c>
      <c r="AJ1795" s="7">
        <f t="shared" si="1006"/>
        <v>0</v>
      </c>
      <c r="AK1795" s="7">
        <f t="shared" si="1007"/>
        <v>0</v>
      </c>
      <c r="AL1795" s="7">
        <f t="shared" si="1008"/>
        <v>0</v>
      </c>
      <c r="AM1795" s="2">
        <f t="shared" si="1009"/>
        <v>0.19914346895074947</v>
      </c>
      <c r="AN1795" s="2">
        <f t="shared" si="1010"/>
        <v>0</v>
      </c>
      <c r="AO1795" s="2">
        <f t="shared" si="1011"/>
        <v>0</v>
      </c>
      <c r="AP1795" s="2">
        <f t="shared" si="1012"/>
        <v>0</v>
      </c>
      <c r="AR1795" t="str">
        <f t="shared" si="982"/>
        <v>Carbon</v>
      </c>
      <c r="AS1795" t="s">
        <v>2056</v>
      </c>
      <c r="AT1795" s="48"/>
      <c r="AV1795" s="91">
        <v>42</v>
      </c>
      <c r="AW1795" s="93">
        <v>25</v>
      </c>
      <c r="AX1795" s="99">
        <f t="shared" si="1013"/>
        <v>42025</v>
      </c>
      <c r="AZ1795" s="7" t="s">
        <v>3053</v>
      </c>
      <c r="BA1795" t="s">
        <v>3290</v>
      </c>
    </row>
    <row r="1796" spans="1:53" hidden="1" outlineLevel="1">
      <c r="A1796" t="s">
        <v>2217</v>
      </c>
      <c r="B1796" t="s">
        <v>2056</v>
      </c>
      <c r="C1796" s="1">
        <f t="shared" si="1001"/>
        <v>10440</v>
      </c>
      <c r="D1796" s="7">
        <f>IF(P1796&gt;0,RANK(P1796,(P1796:R1796,S1796:AG1796)),0)</f>
        <v>6</v>
      </c>
      <c r="E1796" s="7">
        <f>IF(Q1796&gt;0,RANK(Q1796,(P1796:R1796,S1796:AG1796)),0)</f>
        <v>4</v>
      </c>
      <c r="F1796" s="7">
        <f>IF(R1796&gt;0,RANK(R1796,(P1796:R1796,S1796:AG1796)),0)</f>
        <v>1</v>
      </c>
      <c r="G1796" s="7">
        <f>IF(S1796&gt;0,RANK(S1796,(P1796:R1796,S1796:AG1796)),0)</f>
        <v>3</v>
      </c>
      <c r="H1796" s="48">
        <f t="shared" si="1002"/>
        <v>3877</v>
      </c>
      <c r="I1796" s="163">
        <f t="shared" si="1000"/>
        <v>0.37136015325670496</v>
      </c>
      <c r="J1796" s="2"/>
      <c r="K1796" s="2">
        <f t="shared" si="1003"/>
        <v>3.8314176245210729E-4</v>
      </c>
      <c r="L1796" s="2">
        <f t="shared" si="1004"/>
        <v>0.11226053639846743</v>
      </c>
      <c r="M1796" s="2">
        <f t="shared" si="988"/>
        <v>0.5514367816091954</v>
      </c>
      <c r="N1796" s="2">
        <f t="shared" si="989"/>
        <v>0.14779693486590037</v>
      </c>
      <c r="O1796" s="2">
        <f t="shared" si="990"/>
        <v>0.18812260536398465</v>
      </c>
      <c r="P1796" s="1">
        <v>4</v>
      </c>
      <c r="Q1796" s="1">
        <v>1172</v>
      </c>
      <c r="R1796" s="1">
        <v>5757</v>
      </c>
      <c r="S1796" s="1">
        <v>1543</v>
      </c>
      <c r="T1796" s="1">
        <v>1880</v>
      </c>
      <c r="U1796" s="1">
        <v>0</v>
      </c>
      <c r="V1796" s="1">
        <v>0</v>
      </c>
      <c r="AA1796" s="1">
        <f>88-P1796-U1796-V1796-AC1796-AE1796-AF1796-AD1796</f>
        <v>80</v>
      </c>
      <c r="AC1796" s="1">
        <v>0</v>
      </c>
      <c r="AD1796" s="1">
        <v>1</v>
      </c>
      <c r="AE1796" s="1">
        <v>3</v>
      </c>
      <c r="AF1796" s="1">
        <v>0</v>
      </c>
      <c r="AI1796" s="7">
        <f t="shared" si="1005"/>
        <v>2</v>
      </c>
      <c r="AJ1796" s="7">
        <f t="shared" si="1006"/>
        <v>0</v>
      </c>
      <c r="AK1796" s="7">
        <f t="shared" si="1007"/>
        <v>0</v>
      </c>
      <c r="AL1796" s="7">
        <f t="shared" si="1008"/>
        <v>0</v>
      </c>
      <c r="AM1796" s="2">
        <f t="shared" si="1009"/>
        <v>0.18007662835249041</v>
      </c>
      <c r="AN1796" s="2">
        <f t="shared" si="1010"/>
        <v>0</v>
      </c>
      <c r="AO1796" s="2">
        <f t="shared" si="1011"/>
        <v>0</v>
      </c>
      <c r="AP1796" s="2">
        <f t="shared" si="1012"/>
        <v>0</v>
      </c>
      <c r="AR1796" t="str">
        <f t="shared" si="982"/>
        <v>Centre</v>
      </c>
      <c r="AS1796" t="s">
        <v>2056</v>
      </c>
      <c r="AT1796" s="48">
        <v>5</v>
      </c>
      <c r="AV1796" s="91">
        <v>42</v>
      </c>
      <c r="AW1796" s="93">
        <v>27</v>
      </c>
      <c r="AX1796" s="99">
        <f t="shared" si="1013"/>
        <v>42027</v>
      </c>
      <c r="AZ1796" s="7" t="s">
        <v>3053</v>
      </c>
      <c r="BA1796" t="s">
        <v>3290</v>
      </c>
    </row>
    <row r="1797" spans="1:53" hidden="1" outlineLevel="1">
      <c r="A1797" t="s">
        <v>2218</v>
      </c>
      <c r="B1797" t="s">
        <v>2056</v>
      </c>
      <c r="C1797" s="1">
        <f t="shared" si="1001"/>
        <v>37655</v>
      </c>
      <c r="D1797" s="7">
        <f>IF(P1797&gt;0,RANK(P1797,(P1797:R1797,S1797:AG1797)),0)</f>
        <v>0</v>
      </c>
      <c r="E1797" s="7">
        <f>IF(Q1797&gt;0,RANK(Q1797,(P1797:R1797,S1797:AG1797)),0)</f>
        <v>4</v>
      </c>
      <c r="F1797" s="7">
        <f>IF(R1797&gt;0,RANK(R1797,(P1797:R1797,S1797:AG1797)),0)</f>
        <v>1</v>
      </c>
      <c r="G1797" s="7">
        <f>IF(S1797&gt;0,RANK(S1797,(P1797:R1797,S1797:AG1797)),0)</f>
        <v>2</v>
      </c>
      <c r="H1797" s="48">
        <f t="shared" si="1002"/>
        <v>19145</v>
      </c>
      <c r="I1797" s="163">
        <f t="shared" si="1000"/>
        <v>0.50843181516398883</v>
      </c>
      <c r="J1797" s="2"/>
      <c r="K1797" s="2">
        <f t="shared" si="1003"/>
        <v>0</v>
      </c>
      <c r="L1797" s="2">
        <f t="shared" si="1004"/>
        <v>7.6935333952994289E-2</v>
      </c>
      <c r="M1797" s="2">
        <f t="shared" si="988"/>
        <v>0.65000663922453861</v>
      </c>
      <c r="N1797" s="2">
        <f t="shared" si="989"/>
        <v>0.14157482406054972</v>
      </c>
      <c r="O1797" s="2">
        <f t="shared" si="990"/>
        <v>0.13148320276191733</v>
      </c>
      <c r="Q1797" s="1">
        <v>2897</v>
      </c>
      <c r="R1797" s="1">
        <v>24476</v>
      </c>
      <c r="S1797" s="1">
        <v>5331</v>
      </c>
      <c r="T1797" s="1">
        <v>4657</v>
      </c>
      <c r="AA1797" s="1">
        <v>294</v>
      </c>
      <c r="AI1797" s="7">
        <f t="shared" si="1005"/>
        <v>3</v>
      </c>
      <c r="AJ1797" s="7">
        <f t="shared" si="1006"/>
        <v>0</v>
      </c>
      <c r="AK1797" s="7">
        <f t="shared" si="1007"/>
        <v>0</v>
      </c>
      <c r="AL1797" s="7">
        <f t="shared" si="1008"/>
        <v>0</v>
      </c>
      <c r="AM1797" s="2">
        <f t="shared" si="1009"/>
        <v>0.12367547470455451</v>
      </c>
      <c r="AN1797" s="2">
        <f t="shared" si="1010"/>
        <v>0</v>
      </c>
      <c r="AO1797" s="2">
        <f t="shared" si="1011"/>
        <v>0</v>
      </c>
      <c r="AP1797" s="2">
        <f t="shared" si="1012"/>
        <v>0</v>
      </c>
      <c r="AR1797" t="str">
        <f t="shared" si="982"/>
        <v>Chester</v>
      </c>
      <c r="AS1797" t="s">
        <v>2056</v>
      </c>
      <c r="AT1797" s="48"/>
      <c r="AV1797" s="91">
        <v>42</v>
      </c>
      <c r="AW1797" s="93">
        <v>29</v>
      </c>
      <c r="AX1797" s="99">
        <f t="shared" si="1013"/>
        <v>42029</v>
      </c>
      <c r="AZ1797" s="7" t="s">
        <v>3053</v>
      </c>
      <c r="BA1797" t="s">
        <v>3290</v>
      </c>
    </row>
    <row r="1798" spans="1:53" hidden="1" outlineLevel="1">
      <c r="A1798" t="s">
        <v>1717</v>
      </c>
      <c r="B1798" t="s">
        <v>2056</v>
      </c>
      <c r="C1798" s="1">
        <f t="shared" si="1001"/>
        <v>3949</v>
      </c>
      <c r="D1798" s="7">
        <f>IF(P1798&gt;0,RANK(P1798,(P1798:R1798,S1798:AG1798)),0)</f>
        <v>0</v>
      </c>
      <c r="E1798" s="7">
        <f>IF(Q1798&gt;0,RANK(Q1798,(P1798:R1798,S1798:AG1798)),0)</f>
        <v>4</v>
      </c>
      <c r="F1798" s="7">
        <f>IF(R1798&gt;0,RANK(R1798,(P1798:R1798,S1798:AG1798)),0)</f>
        <v>1</v>
      </c>
      <c r="G1798" s="7">
        <f>IF(S1798&gt;0,RANK(S1798,(P1798:R1798,S1798:AG1798)),0)</f>
        <v>3</v>
      </c>
      <c r="H1798" s="48">
        <f t="shared" si="1002"/>
        <v>814</v>
      </c>
      <c r="I1798" s="163">
        <f t="shared" si="1000"/>
        <v>0.20612813370473537</v>
      </c>
      <c r="J1798" s="2"/>
      <c r="K1798" s="2">
        <f t="shared" si="1003"/>
        <v>0</v>
      </c>
      <c r="L1798" s="2">
        <f t="shared" si="1004"/>
        <v>9.7493036211699163E-2</v>
      </c>
      <c r="M1798" s="2">
        <f t="shared" si="988"/>
        <v>0.48391997974170675</v>
      </c>
      <c r="N1798" s="2">
        <f t="shared" si="989"/>
        <v>0.13395796404152951</v>
      </c>
      <c r="O1798" s="2">
        <f t="shared" si="990"/>
        <v>0.28462902000506463</v>
      </c>
      <c r="Q1798" s="1">
        <v>385</v>
      </c>
      <c r="R1798" s="1">
        <v>1911</v>
      </c>
      <c r="S1798" s="1">
        <v>529</v>
      </c>
      <c r="T1798" s="1">
        <v>1097</v>
      </c>
      <c r="AA1798" s="144">
        <v>27</v>
      </c>
      <c r="AI1798" s="7">
        <f t="shared" si="1005"/>
        <v>2</v>
      </c>
      <c r="AJ1798" s="7">
        <f t="shared" si="1006"/>
        <v>0</v>
      </c>
      <c r="AK1798" s="7">
        <f t="shared" si="1007"/>
        <v>0</v>
      </c>
      <c r="AL1798" s="7">
        <f t="shared" si="1008"/>
        <v>0</v>
      </c>
      <c r="AM1798" s="2">
        <f t="shared" si="1009"/>
        <v>0.27779184603697138</v>
      </c>
      <c r="AN1798" s="2">
        <f t="shared" si="1010"/>
        <v>0</v>
      </c>
      <c r="AO1798" s="2">
        <f t="shared" si="1011"/>
        <v>0</v>
      </c>
      <c r="AP1798" s="2">
        <f t="shared" si="1012"/>
        <v>0</v>
      </c>
      <c r="AR1798" t="str">
        <f t="shared" si="982"/>
        <v>Clarion</v>
      </c>
      <c r="AS1798" t="s">
        <v>2056</v>
      </c>
      <c r="AT1798" s="48"/>
      <c r="AV1798" s="91">
        <v>42</v>
      </c>
      <c r="AW1798" s="93">
        <v>31</v>
      </c>
      <c r="AX1798" s="99">
        <f t="shared" si="1013"/>
        <v>42031</v>
      </c>
      <c r="AZ1798" s="7" t="s">
        <v>3053</v>
      </c>
      <c r="BA1798" t="s">
        <v>3290</v>
      </c>
    </row>
    <row r="1799" spans="1:53" hidden="1" outlineLevel="1">
      <c r="A1799" t="s">
        <v>1344</v>
      </c>
      <c r="B1799" t="s">
        <v>2056</v>
      </c>
      <c r="C1799" s="1">
        <f t="shared" si="1001"/>
        <v>6370</v>
      </c>
      <c r="D1799" s="7">
        <f>IF(P1799&gt;0,RANK(P1799,(P1799:R1799,S1799:AG1799)),0)</f>
        <v>0</v>
      </c>
      <c r="E1799" s="7">
        <f>IF(Q1799&gt;0,RANK(Q1799,(P1799:R1799,S1799:AG1799)),0)</f>
        <v>4</v>
      </c>
      <c r="F1799" s="7">
        <f>IF(R1799&gt;0,RANK(R1799,(P1799:R1799,S1799:AG1799)),0)</f>
        <v>1</v>
      </c>
      <c r="G1799" s="7">
        <f>IF(S1799&gt;0,RANK(S1799,(P1799:R1799,S1799:AG1799)),0)</f>
        <v>3</v>
      </c>
      <c r="H1799" s="48">
        <f t="shared" si="1002"/>
        <v>1677</v>
      </c>
      <c r="I1799" s="163">
        <f t="shared" si="1000"/>
        <v>0.26326530612244897</v>
      </c>
      <c r="J1799" s="2"/>
      <c r="K1799" s="2">
        <f t="shared" si="1003"/>
        <v>0</v>
      </c>
      <c r="L1799" s="2">
        <f t="shared" si="1004"/>
        <v>0.12025117739403454</v>
      </c>
      <c r="M1799" s="2">
        <f t="shared" si="988"/>
        <v>0.50643642072213502</v>
      </c>
      <c r="N1799" s="2">
        <f t="shared" si="989"/>
        <v>0.12370486656200942</v>
      </c>
      <c r="O1799" s="2">
        <f t="shared" si="990"/>
        <v>0.24960753532182101</v>
      </c>
      <c r="Q1799" s="1">
        <v>766</v>
      </c>
      <c r="R1799" s="1">
        <v>3226</v>
      </c>
      <c r="S1799" s="1">
        <v>788</v>
      </c>
      <c r="T1799" s="1">
        <v>1549</v>
      </c>
      <c r="AA1799" s="1">
        <v>41</v>
      </c>
      <c r="AI1799" s="7">
        <f t="shared" si="1005"/>
        <v>2</v>
      </c>
      <c r="AJ1799" s="7">
        <f t="shared" si="1006"/>
        <v>0</v>
      </c>
      <c r="AK1799" s="7">
        <f t="shared" si="1007"/>
        <v>0</v>
      </c>
      <c r="AL1799" s="7">
        <f t="shared" si="1008"/>
        <v>0</v>
      </c>
      <c r="AM1799" s="2">
        <f t="shared" si="1009"/>
        <v>0.24317111459968602</v>
      </c>
      <c r="AN1799" s="2">
        <f t="shared" si="1010"/>
        <v>0</v>
      </c>
      <c r="AO1799" s="2">
        <f t="shared" si="1011"/>
        <v>0</v>
      </c>
      <c r="AP1799" s="2">
        <f t="shared" si="1012"/>
        <v>0</v>
      </c>
      <c r="AR1799" t="str">
        <f t="shared" si="982"/>
        <v>Clearfield</v>
      </c>
      <c r="AS1799" t="s">
        <v>2056</v>
      </c>
      <c r="AT1799" s="48">
        <v>5</v>
      </c>
      <c r="AV1799" s="91">
        <v>42</v>
      </c>
      <c r="AW1799" s="93">
        <v>33</v>
      </c>
      <c r="AX1799" s="99">
        <f t="shared" si="1013"/>
        <v>42033</v>
      </c>
      <c r="AZ1799" s="7" t="s">
        <v>3053</v>
      </c>
      <c r="BA1799" t="s">
        <v>3290</v>
      </c>
    </row>
    <row r="1800" spans="1:53" hidden="1" outlineLevel="1">
      <c r="A1800" t="s">
        <v>2325</v>
      </c>
      <c r="B1800" t="s">
        <v>2056</v>
      </c>
      <c r="C1800" s="1">
        <f t="shared" si="1001"/>
        <v>2310</v>
      </c>
      <c r="D1800" s="7">
        <f>IF(P1800&gt;0,RANK(P1800,(P1800:R1800,S1800:AG1800)),0)</f>
        <v>0</v>
      </c>
      <c r="E1800" s="7">
        <f>IF(Q1800&gt;0,RANK(Q1800,(P1800:R1800,S1800:AG1800)),0)</f>
        <v>4</v>
      </c>
      <c r="F1800" s="7">
        <f>IF(R1800&gt;0,RANK(R1800,(P1800:R1800,S1800:AG1800)),0)</f>
        <v>1</v>
      </c>
      <c r="G1800" s="7">
        <f>IF(S1800&gt;0,RANK(S1800,(P1800:R1800,S1800:AG1800)),0)</f>
        <v>3</v>
      </c>
      <c r="H1800" s="48">
        <f t="shared" si="1002"/>
        <v>683</v>
      </c>
      <c r="I1800" s="163">
        <f t="shared" si="1000"/>
        <v>0.2956709956709957</v>
      </c>
      <c r="J1800" s="2"/>
      <c r="K1800" s="2">
        <f t="shared" si="1003"/>
        <v>0</v>
      </c>
      <c r="L1800" s="2">
        <f t="shared" si="1004"/>
        <v>0.11774891774891776</v>
      </c>
      <c r="M1800" s="2">
        <f t="shared" si="988"/>
        <v>0.52770562770562768</v>
      </c>
      <c r="N1800" s="2">
        <f t="shared" si="989"/>
        <v>0.11818181818181818</v>
      </c>
      <c r="O1800" s="2">
        <f t="shared" si="990"/>
        <v>0.23636363636363644</v>
      </c>
      <c r="Q1800" s="1">
        <v>272</v>
      </c>
      <c r="R1800" s="1">
        <v>1219</v>
      </c>
      <c r="S1800" s="1">
        <v>273</v>
      </c>
      <c r="T1800" s="1">
        <v>536</v>
      </c>
      <c r="AA1800" s="149">
        <v>10</v>
      </c>
      <c r="AI1800" s="7">
        <f t="shared" si="1005"/>
        <v>2</v>
      </c>
      <c r="AJ1800" s="7">
        <f t="shared" si="1006"/>
        <v>0</v>
      </c>
      <c r="AK1800" s="7">
        <f t="shared" si="1007"/>
        <v>0</v>
      </c>
      <c r="AL1800" s="7">
        <f t="shared" si="1008"/>
        <v>0</v>
      </c>
      <c r="AM1800" s="2">
        <f t="shared" si="1009"/>
        <v>0.23203463203463204</v>
      </c>
      <c r="AN1800" s="2">
        <f t="shared" si="1010"/>
        <v>0</v>
      </c>
      <c r="AO1800" s="2">
        <f t="shared" si="1011"/>
        <v>0</v>
      </c>
      <c r="AP1800" s="2">
        <f t="shared" si="1012"/>
        <v>0</v>
      </c>
      <c r="AR1800" t="str">
        <f t="shared" si="982"/>
        <v>Clinton</v>
      </c>
      <c r="AS1800" t="s">
        <v>2056</v>
      </c>
      <c r="AT1800" s="48">
        <v>5</v>
      </c>
      <c r="AV1800" s="91">
        <v>42</v>
      </c>
      <c r="AW1800" s="93">
        <v>35</v>
      </c>
      <c r="AX1800" s="99">
        <f t="shared" si="1013"/>
        <v>42035</v>
      </c>
      <c r="AZ1800" s="7" t="s">
        <v>3053</v>
      </c>
      <c r="BA1800" t="s">
        <v>3290</v>
      </c>
    </row>
    <row r="1801" spans="1:53" hidden="1" outlineLevel="1">
      <c r="A1801" t="s">
        <v>3248</v>
      </c>
      <c r="B1801" t="s">
        <v>2056</v>
      </c>
      <c r="C1801" s="1">
        <f t="shared" si="1001"/>
        <v>4375</v>
      </c>
      <c r="D1801" s="7">
        <f>IF(P1801&gt;0,RANK(P1801,(P1801:R1801,S1801:AG1801)),0)</f>
        <v>0</v>
      </c>
      <c r="E1801" s="7">
        <f>IF(Q1801&gt;0,RANK(Q1801,(P1801:R1801,S1801:AG1801)),0)</f>
        <v>4</v>
      </c>
      <c r="F1801" s="7">
        <f>IF(R1801&gt;0,RANK(R1801,(P1801:R1801,S1801:AG1801)),0)</f>
        <v>1</v>
      </c>
      <c r="G1801" s="7">
        <f>IF(S1801&gt;0,RANK(S1801,(P1801:R1801,S1801:AG1801)),0)</f>
        <v>3</v>
      </c>
      <c r="H1801" s="48">
        <f t="shared" si="1002"/>
        <v>1522</v>
      </c>
      <c r="I1801" s="163">
        <f t="shared" si="1000"/>
        <v>0.3478857142857143</v>
      </c>
      <c r="J1801" s="2"/>
      <c r="K1801" s="2">
        <f t="shared" si="1003"/>
        <v>0</v>
      </c>
      <c r="L1801" s="2">
        <f t="shared" si="1004"/>
        <v>0.1024</v>
      </c>
      <c r="M1801" s="2">
        <f t="shared" si="988"/>
        <v>0.54148571428571424</v>
      </c>
      <c r="N1801" s="2">
        <f t="shared" si="989"/>
        <v>0.15428571428571428</v>
      </c>
      <c r="O1801" s="2">
        <f t="shared" si="990"/>
        <v>0.20182857142857144</v>
      </c>
      <c r="Q1801" s="1">
        <v>448</v>
      </c>
      <c r="R1801" s="1">
        <v>2369</v>
      </c>
      <c r="S1801" s="1">
        <v>675</v>
      </c>
      <c r="T1801" s="1">
        <v>847</v>
      </c>
      <c r="AA1801" s="149">
        <v>36</v>
      </c>
      <c r="AI1801" s="7">
        <f t="shared" si="1005"/>
        <v>2</v>
      </c>
      <c r="AJ1801" s="7">
        <f t="shared" si="1006"/>
        <v>0</v>
      </c>
      <c r="AK1801" s="7">
        <f t="shared" si="1007"/>
        <v>0</v>
      </c>
      <c r="AL1801" s="7">
        <f t="shared" si="1008"/>
        <v>0</v>
      </c>
      <c r="AM1801" s="2">
        <f t="shared" si="1009"/>
        <v>0.19359999999999999</v>
      </c>
      <c r="AN1801" s="2">
        <f t="shared" si="1010"/>
        <v>0</v>
      </c>
      <c r="AO1801" s="2">
        <f t="shared" si="1011"/>
        <v>0</v>
      </c>
      <c r="AP1801" s="2">
        <f t="shared" si="1012"/>
        <v>0</v>
      </c>
      <c r="AR1801" t="str">
        <f t="shared" si="982"/>
        <v>Columbia</v>
      </c>
      <c r="AS1801" t="s">
        <v>2056</v>
      </c>
      <c r="AT1801" s="48">
        <v>11</v>
      </c>
      <c r="AV1801" s="91">
        <v>42</v>
      </c>
      <c r="AW1801" s="93">
        <v>37</v>
      </c>
      <c r="AX1801" s="99">
        <f t="shared" si="1013"/>
        <v>42037</v>
      </c>
      <c r="AZ1801" s="7" t="s">
        <v>3053</v>
      </c>
      <c r="BA1801" t="s">
        <v>3290</v>
      </c>
    </row>
    <row r="1802" spans="1:53" hidden="1" outlineLevel="1">
      <c r="A1802" t="s">
        <v>2771</v>
      </c>
      <c r="B1802" t="s">
        <v>2056</v>
      </c>
      <c r="C1802" s="1">
        <f t="shared" si="1001"/>
        <v>7230</v>
      </c>
      <c r="D1802" s="7">
        <f>IF(P1802&gt;0,RANK(P1802,(P1802:R1802,S1802:AG1802)),0)</f>
        <v>0</v>
      </c>
      <c r="E1802" s="7">
        <f>IF(Q1802&gt;0,RANK(Q1802,(P1802:R1802,S1802:AG1802)),0)</f>
        <v>4</v>
      </c>
      <c r="F1802" s="7">
        <f>IF(R1802&gt;0,RANK(R1802,(P1802:R1802,S1802:AG1802)),0)</f>
        <v>1</v>
      </c>
      <c r="G1802" s="7">
        <f>IF(S1802&gt;0,RANK(S1802,(P1802:R1802,S1802:AG1802)),0)</f>
        <v>3</v>
      </c>
      <c r="H1802" s="48">
        <f t="shared" si="1002"/>
        <v>1766</v>
      </c>
      <c r="I1802" s="163">
        <f t="shared" si="1000"/>
        <v>0.24426002766251728</v>
      </c>
      <c r="J1802" s="2"/>
      <c r="K1802" s="2">
        <f t="shared" si="1003"/>
        <v>0</v>
      </c>
      <c r="L1802" s="2">
        <f t="shared" si="1004"/>
        <v>0.10719225449515905</v>
      </c>
      <c r="M1802" s="2">
        <f t="shared" si="988"/>
        <v>0.48934993084370676</v>
      </c>
      <c r="N1802" s="2">
        <f t="shared" si="989"/>
        <v>0.15380359612724759</v>
      </c>
      <c r="O1802" s="2">
        <f t="shared" si="990"/>
        <v>0.24965421853388664</v>
      </c>
      <c r="Q1802" s="1">
        <v>775</v>
      </c>
      <c r="R1802" s="1">
        <v>3538</v>
      </c>
      <c r="S1802" s="1">
        <v>1112</v>
      </c>
      <c r="T1802" s="1">
        <v>1772</v>
      </c>
      <c r="AA1802" s="149">
        <v>33</v>
      </c>
      <c r="AI1802" s="7">
        <f t="shared" si="1005"/>
        <v>2</v>
      </c>
      <c r="AJ1802" s="7">
        <f t="shared" si="1006"/>
        <v>0</v>
      </c>
      <c r="AK1802" s="7">
        <f t="shared" si="1007"/>
        <v>0</v>
      </c>
      <c r="AL1802" s="7">
        <f t="shared" si="1008"/>
        <v>0</v>
      </c>
      <c r="AM1802" s="2">
        <f t="shared" si="1009"/>
        <v>0.24508990318118948</v>
      </c>
      <c r="AN1802" s="2">
        <f t="shared" si="1010"/>
        <v>0</v>
      </c>
      <c r="AO1802" s="2">
        <f t="shared" si="1011"/>
        <v>0</v>
      </c>
      <c r="AP1802" s="2">
        <f t="shared" si="1012"/>
        <v>0</v>
      </c>
      <c r="AR1802" t="str">
        <f t="shared" si="982"/>
        <v>Crawford</v>
      </c>
      <c r="AS1802" t="s">
        <v>2056</v>
      </c>
      <c r="AT1802" s="48"/>
      <c r="AV1802" s="91">
        <v>42</v>
      </c>
      <c r="AW1802" s="93">
        <v>39</v>
      </c>
      <c r="AX1802" s="99">
        <f t="shared" si="1013"/>
        <v>42039</v>
      </c>
      <c r="AZ1802" s="7" t="s">
        <v>3053</v>
      </c>
      <c r="BA1802" t="s">
        <v>3290</v>
      </c>
    </row>
    <row r="1803" spans="1:53" hidden="1" outlineLevel="1">
      <c r="A1803" t="s">
        <v>2243</v>
      </c>
      <c r="B1803" t="s">
        <v>2056</v>
      </c>
      <c r="C1803" s="1">
        <f t="shared" si="1001"/>
        <v>27148</v>
      </c>
      <c r="D1803" s="7">
        <f>IF(P1803&gt;0,RANK(P1803,(P1803:R1803,S1803:AG1803)),0)</f>
        <v>0</v>
      </c>
      <c r="E1803" s="7">
        <f>IF(Q1803&gt;0,RANK(Q1803,(P1803:R1803,S1803:AG1803)),0)</f>
        <v>3</v>
      </c>
      <c r="F1803" s="7">
        <f>IF(R1803&gt;0,RANK(R1803,(P1803:R1803,S1803:AG1803)),0)</f>
        <v>1</v>
      </c>
      <c r="G1803" s="7">
        <f>IF(S1803&gt;0,RANK(S1803,(P1803:R1803,S1803:AG1803)),0)</f>
        <v>4</v>
      </c>
      <c r="H1803" s="48">
        <f t="shared" si="1002"/>
        <v>11141</v>
      </c>
      <c r="I1803" s="163">
        <f t="shared" si="1000"/>
        <v>0.41038013850007365</v>
      </c>
      <c r="J1803" s="2"/>
      <c r="K1803" s="2">
        <f t="shared" si="1003"/>
        <v>0</v>
      </c>
      <c r="L1803" s="2">
        <f t="shared" si="1004"/>
        <v>0.13124355385295416</v>
      </c>
      <c r="M1803" s="2">
        <f t="shared" si="988"/>
        <v>0.5776484455576838</v>
      </c>
      <c r="N1803" s="2">
        <f t="shared" si="989"/>
        <v>0.11676734934433476</v>
      </c>
      <c r="O1803" s="2">
        <f t="shared" si="990"/>
        <v>0.17434065124502729</v>
      </c>
      <c r="Q1803" s="1">
        <v>3563</v>
      </c>
      <c r="R1803" s="1">
        <v>15682</v>
      </c>
      <c r="S1803" s="1">
        <v>3170</v>
      </c>
      <c r="T1803" s="1">
        <v>4541</v>
      </c>
      <c r="AA1803" s="149">
        <v>192</v>
      </c>
      <c r="AI1803" s="7">
        <f t="shared" si="1005"/>
        <v>2</v>
      </c>
      <c r="AJ1803" s="7">
        <f t="shared" si="1006"/>
        <v>0</v>
      </c>
      <c r="AK1803" s="7">
        <f t="shared" si="1007"/>
        <v>0</v>
      </c>
      <c r="AL1803" s="7">
        <f t="shared" si="1008"/>
        <v>0</v>
      </c>
      <c r="AM1803" s="2">
        <f t="shared" si="1009"/>
        <v>0.16726830705761014</v>
      </c>
      <c r="AN1803" s="2">
        <f t="shared" si="1010"/>
        <v>0</v>
      </c>
      <c r="AO1803" s="2">
        <f t="shared" si="1011"/>
        <v>0</v>
      </c>
      <c r="AP1803" s="2">
        <f t="shared" si="1012"/>
        <v>0</v>
      </c>
      <c r="AR1803" t="str">
        <f t="shared" ref="AR1803:AR1850" si="1014">A1803</f>
        <v>Cumberland</v>
      </c>
      <c r="AS1803" t="s">
        <v>2056</v>
      </c>
      <c r="AT1803" s="48"/>
      <c r="AV1803" s="91">
        <v>42</v>
      </c>
      <c r="AW1803" s="93">
        <v>41</v>
      </c>
      <c r="AX1803" s="99">
        <f t="shared" si="1013"/>
        <v>42041</v>
      </c>
      <c r="AZ1803" s="7" t="s">
        <v>3053</v>
      </c>
      <c r="BA1803" t="s">
        <v>3290</v>
      </c>
    </row>
    <row r="1804" spans="1:53" hidden="1" outlineLevel="1">
      <c r="A1804" t="s">
        <v>1765</v>
      </c>
      <c r="B1804" t="s">
        <v>2056</v>
      </c>
      <c r="C1804" s="1">
        <f t="shared" si="1001"/>
        <v>25140</v>
      </c>
      <c r="D1804" s="7">
        <f>IF(P1804&gt;0,RANK(P1804,(P1804:R1804,S1804:AG1804)),0)</f>
        <v>0</v>
      </c>
      <c r="E1804" s="7">
        <f>IF(Q1804&gt;0,RANK(Q1804,(P1804:R1804,S1804:AG1804)),0)</f>
        <v>3</v>
      </c>
      <c r="F1804" s="7">
        <f>IF(R1804&gt;0,RANK(R1804,(P1804:R1804,S1804:AG1804)),0)</f>
        <v>1</v>
      </c>
      <c r="G1804" s="7">
        <f>IF(S1804&gt;0,RANK(S1804,(P1804:R1804,S1804:AG1804)),0)</f>
        <v>4</v>
      </c>
      <c r="H1804" s="48">
        <f t="shared" si="1002"/>
        <v>9125</v>
      </c>
      <c r="I1804" s="163">
        <f t="shared" si="1000"/>
        <v>0.36296738265712014</v>
      </c>
      <c r="J1804" s="2"/>
      <c r="K1804" s="2">
        <f t="shared" si="1003"/>
        <v>0</v>
      </c>
      <c r="L1804" s="2">
        <f t="shared" si="1004"/>
        <v>0.16026252983293557</v>
      </c>
      <c r="M1804" s="2">
        <f t="shared" si="988"/>
        <v>0.53512330946698483</v>
      </c>
      <c r="N1804" s="2">
        <f t="shared" si="989"/>
        <v>0.12967382657120127</v>
      </c>
      <c r="O1804" s="2">
        <f t="shared" si="990"/>
        <v>0.17494033412887836</v>
      </c>
      <c r="Q1804" s="1">
        <v>4029</v>
      </c>
      <c r="R1804" s="1">
        <v>13453</v>
      </c>
      <c r="S1804" s="1">
        <v>3260</v>
      </c>
      <c r="T1804" s="1">
        <v>4328</v>
      </c>
      <c r="AA1804" s="1">
        <v>70</v>
      </c>
      <c r="AI1804" s="7">
        <f t="shared" si="1005"/>
        <v>2</v>
      </c>
      <c r="AJ1804" s="7">
        <f t="shared" si="1006"/>
        <v>0</v>
      </c>
      <c r="AK1804" s="7">
        <f t="shared" si="1007"/>
        <v>0</v>
      </c>
      <c r="AL1804" s="7">
        <f t="shared" si="1008"/>
        <v>0</v>
      </c>
      <c r="AM1804" s="2">
        <f t="shared" si="1009"/>
        <v>0.17215592680986475</v>
      </c>
      <c r="AN1804" s="2">
        <f t="shared" si="1010"/>
        <v>0</v>
      </c>
      <c r="AO1804" s="2">
        <f t="shared" si="1011"/>
        <v>0</v>
      </c>
      <c r="AP1804" s="2">
        <f t="shared" si="1012"/>
        <v>0</v>
      </c>
      <c r="AR1804" t="str">
        <f t="shared" si="1014"/>
        <v>Dauphin</v>
      </c>
      <c r="AS1804" t="s">
        <v>2056</v>
      </c>
      <c r="AT1804" s="48"/>
      <c r="AV1804" s="91">
        <v>42</v>
      </c>
      <c r="AW1804" s="93">
        <v>43</v>
      </c>
      <c r="AX1804" s="99">
        <f t="shared" si="1013"/>
        <v>42043</v>
      </c>
      <c r="AZ1804" s="7" t="s">
        <v>3053</v>
      </c>
      <c r="BA1804" t="s">
        <v>3290</v>
      </c>
    </row>
    <row r="1805" spans="1:53" hidden="1" outlineLevel="1">
      <c r="A1805" t="s">
        <v>1745</v>
      </c>
      <c r="B1805" t="s">
        <v>2056</v>
      </c>
      <c r="C1805" s="1">
        <f t="shared" si="1001"/>
        <v>43939</v>
      </c>
      <c r="D1805" s="7">
        <f>IF(P1805&gt;0,RANK(P1805,(P1805:R1805,S1805:AG1805)),0)</f>
        <v>0</v>
      </c>
      <c r="E1805" s="7">
        <f>IF(Q1805&gt;0,RANK(Q1805,(P1805:R1805,S1805:AG1805)),0)</f>
        <v>4</v>
      </c>
      <c r="F1805" s="7">
        <f>IF(R1805&gt;0,RANK(R1805,(P1805:R1805,S1805:AG1805)),0)</f>
        <v>1</v>
      </c>
      <c r="G1805" s="7">
        <f>IF(S1805&gt;0,RANK(S1805,(P1805:R1805,S1805:AG1805)),0)</f>
        <v>2</v>
      </c>
      <c r="H1805" s="48">
        <f t="shared" si="1002"/>
        <v>22753</v>
      </c>
      <c r="I1805" s="163">
        <f t="shared" si="1000"/>
        <v>0.51783153917931679</v>
      </c>
      <c r="J1805" s="2"/>
      <c r="K1805" s="2">
        <f t="shared" si="1003"/>
        <v>0</v>
      </c>
      <c r="L1805" s="2">
        <f t="shared" si="1004"/>
        <v>7.8244839436491506E-2</v>
      </c>
      <c r="M1805" s="2">
        <f t="shared" si="988"/>
        <v>0.65433896993559248</v>
      </c>
      <c r="N1805" s="2">
        <f t="shared" si="989"/>
        <v>0.13650743075627575</v>
      </c>
      <c r="O1805" s="2">
        <f t="shared" si="990"/>
        <v>0.13090875987164025</v>
      </c>
      <c r="Q1805" s="1">
        <v>3438</v>
      </c>
      <c r="R1805" s="1">
        <v>28751</v>
      </c>
      <c r="S1805" s="1">
        <v>5998</v>
      </c>
      <c r="T1805" s="1">
        <v>5671</v>
      </c>
      <c r="AA1805" s="1">
        <v>81</v>
      </c>
      <c r="AI1805" s="7">
        <f t="shared" si="1005"/>
        <v>3</v>
      </c>
      <c r="AJ1805" s="7">
        <f t="shared" si="1006"/>
        <v>0</v>
      </c>
      <c r="AK1805" s="7">
        <f t="shared" si="1007"/>
        <v>0</v>
      </c>
      <c r="AL1805" s="7">
        <f t="shared" si="1008"/>
        <v>0</v>
      </c>
      <c r="AM1805" s="2">
        <f t="shared" si="1009"/>
        <v>0.12906529506816267</v>
      </c>
      <c r="AN1805" s="2">
        <f t="shared" si="1010"/>
        <v>0</v>
      </c>
      <c r="AO1805" s="2">
        <f t="shared" si="1011"/>
        <v>0</v>
      </c>
      <c r="AP1805" s="2">
        <f t="shared" si="1012"/>
        <v>0</v>
      </c>
      <c r="AR1805" t="str">
        <f t="shared" si="1014"/>
        <v>Delaware</v>
      </c>
      <c r="AS1805" t="s">
        <v>2056</v>
      </c>
      <c r="AT1805" s="48"/>
      <c r="AV1805" s="91">
        <v>42</v>
      </c>
      <c r="AW1805" s="93">
        <v>45</v>
      </c>
      <c r="AX1805" s="99">
        <f t="shared" si="1013"/>
        <v>42045</v>
      </c>
      <c r="AZ1805" s="7" t="s">
        <v>3053</v>
      </c>
      <c r="BA1805" t="s">
        <v>3290</v>
      </c>
    </row>
    <row r="1806" spans="1:53" hidden="1" outlineLevel="1">
      <c r="A1806" t="s">
        <v>1788</v>
      </c>
      <c r="B1806" t="s">
        <v>2056</v>
      </c>
      <c r="C1806" s="1">
        <f t="shared" si="1001"/>
        <v>2119</v>
      </c>
      <c r="D1806" s="7">
        <f>IF(P1806&gt;0,RANK(P1806,(P1806:R1806,S1806:AG1806)),0)</f>
        <v>0</v>
      </c>
      <c r="E1806" s="7">
        <f>IF(Q1806&gt;0,RANK(Q1806,(P1806:R1806,S1806:AG1806)),0)</f>
        <v>4</v>
      </c>
      <c r="F1806" s="7">
        <f>IF(R1806&gt;0,RANK(R1806,(P1806:R1806,S1806:AG1806)),0)</f>
        <v>1</v>
      </c>
      <c r="G1806" s="7">
        <f>IF(S1806&gt;0,RANK(S1806,(P1806:R1806,S1806:AG1806)),0)</f>
        <v>3</v>
      </c>
      <c r="H1806" s="48">
        <f t="shared" si="1002"/>
        <v>669</v>
      </c>
      <c r="I1806" s="163">
        <f t="shared" si="1000"/>
        <v>0.31571495988673903</v>
      </c>
      <c r="J1806" s="2"/>
      <c r="K1806" s="2">
        <f t="shared" si="1003"/>
        <v>0</v>
      </c>
      <c r="L1806" s="2">
        <f t="shared" si="1004"/>
        <v>9.815950920245399E-2</v>
      </c>
      <c r="M1806" s="2">
        <f t="shared" si="988"/>
        <v>0.54884379424256724</v>
      </c>
      <c r="N1806" s="2">
        <f t="shared" si="989"/>
        <v>0.11373289287399717</v>
      </c>
      <c r="O1806" s="2">
        <f t="shared" si="990"/>
        <v>0.2392638036809816</v>
      </c>
      <c r="Q1806" s="1">
        <v>208</v>
      </c>
      <c r="R1806" s="1">
        <v>1163</v>
      </c>
      <c r="S1806" s="1">
        <v>241</v>
      </c>
      <c r="T1806" s="1">
        <v>494</v>
      </c>
      <c r="AA1806" s="149">
        <v>13</v>
      </c>
      <c r="AI1806" s="7">
        <f t="shared" si="1005"/>
        <v>2</v>
      </c>
      <c r="AJ1806" s="7">
        <f t="shared" si="1006"/>
        <v>0</v>
      </c>
      <c r="AK1806" s="7">
        <f t="shared" si="1007"/>
        <v>0</v>
      </c>
      <c r="AL1806" s="7">
        <f t="shared" si="1008"/>
        <v>0</v>
      </c>
      <c r="AM1806" s="2">
        <f t="shared" si="1009"/>
        <v>0.23312883435582821</v>
      </c>
      <c r="AN1806" s="2">
        <f t="shared" si="1010"/>
        <v>0</v>
      </c>
      <c r="AO1806" s="2">
        <f t="shared" si="1011"/>
        <v>0</v>
      </c>
      <c r="AP1806" s="2">
        <f t="shared" si="1012"/>
        <v>0</v>
      </c>
      <c r="AR1806" t="str">
        <f t="shared" si="1014"/>
        <v>Elk</v>
      </c>
      <c r="AS1806" t="s">
        <v>2056</v>
      </c>
      <c r="AT1806" s="48">
        <v>5</v>
      </c>
      <c r="AV1806" s="91">
        <v>42</v>
      </c>
      <c r="AW1806" s="93">
        <v>47</v>
      </c>
      <c r="AX1806" s="99">
        <f t="shared" si="1013"/>
        <v>42047</v>
      </c>
      <c r="AZ1806" s="7" t="s">
        <v>3053</v>
      </c>
      <c r="BA1806" t="s">
        <v>3290</v>
      </c>
    </row>
    <row r="1807" spans="1:53" hidden="1" outlineLevel="1">
      <c r="A1807" t="s">
        <v>182</v>
      </c>
      <c r="B1807" t="s">
        <v>2056</v>
      </c>
      <c r="C1807" s="1">
        <f t="shared" si="1001"/>
        <v>16579</v>
      </c>
      <c r="D1807" s="7">
        <f>IF(P1807&gt;0,RANK(P1807,(P1807:R1807,S1807:AG1807)),0)</f>
        <v>7</v>
      </c>
      <c r="E1807" s="7">
        <f>IF(Q1807&gt;0,RANK(Q1807,(P1807:R1807,S1807:AG1807)),0)</f>
        <v>4</v>
      </c>
      <c r="F1807" s="7">
        <f>IF(R1807&gt;0,RANK(R1807,(P1807:R1807,S1807:AG1807)),0)</f>
        <v>1</v>
      </c>
      <c r="G1807" s="7">
        <f>IF(S1807&gt;0,RANK(S1807,(P1807:R1807,S1807:AG1807)),0)</f>
        <v>3</v>
      </c>
      <c r="H1807" s="48">
        <f t="shared" si="1002"/>
        <v>4787</v>
      </c>
      <c r="I1807" s="163">
        <f t="shared" si="1000"/>
        <v>0.28873876590867964</v>
      </c>
      <c r="J1807" s="2"/>
      <c r="K1807" s="2">
        <f t="shared" si="1003"/>
        <v>3.0158634417033596E-4</v>
      </c>
      <c r="L1807" s="2">
        <f t="shared" si="1004"/>
        <v>9.1018758670607394E-2</v>
      </c>
      <c r="M1807" s="2">
        <f t="shared" si="988"/>
        <v>0.51794438747813498</v>
      </c>
      <c r="N1807" s="2">
        <f t="shared" si="989"/>
        <v>0.15555823632305929</v>
      </c>
      <c r="O1807" s="2">
        <f t="shared" si="990"/>
        <v>0.23517703118402802</v>
      </c>
      <c r="P1807" s="1">
        <v>5</v>
      </c>
      <c r="Q1807" s="1">
        <v>1509</v>
      </c>
      <c r="R1807" s="1">
        <v>8587</v>
      </c>
      <c r="S1807" s="1">
        <v>2579</v>
      </c>
      <c r="T1807" s="1">
        <v>3800</v>
      </c>
      <c r="U1807" s="1">
        <v>1</v>
      </c>
      <c r="V1807" s="1">
        <v>0</v>
      </c>
      <c r="AA1807" s="1">
        <f>104-P1807-U1807-V1807-AC1807-AE1807-AF1807</f>
        <v>85</v>
      </c>
      <c r="AC1807" s="1">
        <v>0</v>
      </c>
      <c r="AD1807" s="1">
        <v>0</v>
      </c>
      <c r="AE1807" s="1">
        <v>13</v>
      </c>
      <c r="AF1807" s="1">
        <v>0</v>
      </c>
      <c r="AI1807" s="7">
        <f t="shared" si="1005"/>
        <v>2</v>
      </c>
      <c r="AJ1807" s="7">
        <f t="shared" si="1006"/>
        <v>6</v>
      </c>
      <c r="AK1807" s="7">
        <f t="shared" si="1007"/>
        <v>0</v>
      </c>
      <c r="AL1807" s="7">
        <f t="shared" si="1008"/>
        <v>0</v>
      </c>
      <c r="AM1807" s="2">
        <f t="shared" si="1009"/>
        <v>0.22920562156945534</v>
      </c>
      <c r="AN1807" s="2">
        <f t="shared" si="1010"/>
        <v>6.0317268834067196E-5</v>
      </c>
      <c r="AO1807" s="2">
        <f t="shared" si="1011"/>
        <v>0</v>
      </c>
      <c r="AP1807" s="2">
        <f t="shared" si="1012"/>
        <v>0</v>
      </c>
      <c r="AR1807" t="str">
        <f t="shared" si="1014"/>
        <v>Erie</v>
      </c>
      <c r="AS1807" t="s">
        <v>2056</v>
      </c>
      <c r="AT1807" s="48"/>
      <c r="AV1807" s="91">
        <v>42</v>
      </c>
      <c r="AW1807" s="93">
        <v>49</v>
      </c>
      <c r="AX1807" s="99">
        <f t="shared" si="1013"/>
        <v>42049</v>
      </c>
      <c r="AZ1807" s="7" t="s">
        <v>3053</v>
      </c>
      <c r="BA1807" t="s">
        <v>3290</v>
      </c>
    </row>
    <row r="1808" spans="1:53" hidden="1" outlineLevel="1">
      <c r="A1808" t="s">
        <v>30</v>
      </c>
      <c r="B1808" t="s">
        <v>2056</v>
      </c>
      <c r="C1808" s="1">
        <f t="shared" si="1001"/>
        <v>4701</v>
      </c>
      <c r="D1808" s="7">
        <f>IF(P1808&gt;0,RANK(P1808,(P1808:R1808,S1808:AG1808)),0)</f>
        <v>0</v>
      </c>
      <c r="E1808" s="7">
        <f>IF(Q1808&gt;0,RANK(Q1808,(P1808:R1808,S1808:AG1808)),0)</f>
        <v>4</v>
      </c>
      <c r="F1808" s="7">
        <f>IF(R1808&gt;0,RANK(R1808,(P1808:R1808,S1808:AG1808)),0)</f>
        <v>1</v>
      </c>
      <c r="G1808" s="7">
        <f>IF(S1808&gt;0,RANK(S1808,(P1808:R1808,S1808:AG1808)),0)</f>
        <v>3</v>
      </c>
      <c r="H1808" s="48">
        <f t="shared" si="1002"/>
        <v>1477</v>
      </c>
      <c r="I1808" s="163">
        <f t="shared" si="1000"/>
        <v>0.31418847053818338</v>
      </c>
      <c r="J1808" s="2"/>
      <c r="K1808" s="2">
        <f t="shared" si="1003"/>
        <v>0</v>
      </c>
      <c r="L1808" s="2">
        <f t="shared" si="1004"/>
        <v>0.1150818974686237</v>
      </c>
      <c r="M1808" s="2">
        <f t="shared" ref="M1808:M1850" si="1015">IF($C1808=0,"-",R1808/$C1808)</f>
        <v>0.53882152733460964</v>
      </c>
      <c r="N1808" s="2">
        <f t="shared" ref="N1808:N1850" si="1016">IF($C1808=0,"-",S1808/$C1808)</f>
        <v>0.11720910444586258</v>
      </c>
      <c r="O1808" s="2">
        <f t="shared" ref="O1808:O1850" si="1017">IF(C1808=0,"-",(1-K1808-L1808-M1808-N1808))</f>
        <v>0.22888747075090404</v>
      </c>
      <c r="P1808" s="1">
        <v>0</v>
      </c>
      <c r="Q1808" s="1">
        <v>541</v>
      </c>
      <c r="R1808" s="1">
        <v>2533</v>
      </c>
      <c r="S1808" s="1">
        <v>551</v>
      </c>
      <c r="T1808" s="1">
        <v>1056</v>
      </c>
      <c r="U1808" s="1">
        <v>0</v>
      </c>
      <c r="V1808" s="1">
        <v>0</v>
      </c>
      <c r="AA1808" s="1">
        <v>20</v>
      </c>
      <c r="AC1808" s="1">
        <v>0</v>
      </c>
      <c r="AD1808" s="1">
        <v>0</v>
      </c>
      <c r="AE1808" s="1">
        <v>0</v>
      </c>
      <c r="AF1808" s="1">
        <v>0</v>
      </c>
      <c r="AI1808" s="7">
        <f t="shared" si="1005"/>
        <v>2</v>
      </c>
      <c r="AJ1808" s="7">
        <f t="shared" si="1006"/>
        <v>0</v>
      </c>
      <c r="AK1808" s="7">
        <f t="shared" si="1007"/>
        <v>0</v>
      </c>
      <c r="AL1808" s="7">
        <f t="shared" si="1008"/>
        <v>0</v>
      </c>
      <c r="AM1808" s="2">
        <f t="shared" si="1009"/>
        <v>0.22463305679642628</v>
      </c>
      <c r="AN1808" s="2">
        <f t="shared" si="1010"/>
        <v>0</v>
      </c>
      <c r="AO1808" s="2">
        <f t="shared" si="1011"/>
        <v>0</v>
      </c>
      <c r="AP1808" s="2">
        <f t="shared" si="1012"/>
        <v>0</v>
      </c>
      <c r="AR1808" t="str">
        <f t="shared" si="1014"/>
        <v>Fayette</v>
      </c>
      <c r="AS1808" t="s">
        <v>2056</v>
      </c>
      <c r="AT1808" s="48">
        <v>9</v>
      </c>
      <c r="AV1808" s="91">
        <v>42</v>
      </c>
      <c r="AW1808" s="93">
        <v>51</v>
      </c>
      <c r="AX1808" s="99">
        <f t="shared" si="1013"/>
        <v>42051</v>
      </c>
      <c r="AZ1808" s="7" t="s">
        <v>3053</v>
      </c>
      <c r="BA1808" t="s">
        <v>3290</v>
      </c>
    </row>
    <row r="1809" spans="1:53" hidden="1" outlineLevel="1">
      <c r="A1809" t="s">
        <v>1014</v>
      </c>
      <c r="B1809" t="s">
        <v>2056</v>
      </c>
      <c r="C1809" s="1">
        <f t="shared" si="1001"/>
        <v>549</v>
      </c>
      <c r="D1809" s="7">
        <f>IF(P1809&gt;0,RANK(P1809,(P1809:R1809,S1809:AG1809)),0)</f>
        <v>0</v>
      </c>
      <c r="E1809" s="7">
        <f>IF(Q1809&gt;0,RANK(Q1809,(P1809:R1809,S1809:AG1809)),0)</f>
        <v>4</v>
      </c>
      <c r="F1809" s="7">
        <f>IF(R1809&gt;0,RANK(R1809,(P1809:R1809,S1809:AG1809)),0)</f>
        <v>1</v>
      </c>
      <c r="G1809" s="7">
        <f>IF(S1809&gt;0,RANK(S1809,(P1809:R1809,S1809:AG1809)),0)</f>
        <v>3</v>
      </c>
      <c r="H1809" s="48">
        <f t="shared" si="1002"/>
        <v>154</v>
      </c>
      <c r="I1809" s="163">
        <f t="shared" si="1000"/>
        <v>0.28051001821493626</v>
      </c>
      <c r="J1809" s="2"/>
      <c r="K1809" s="2">
        <f t="shared" si="1003"/>
        <v>0</v>
      </c>
      <c r="L1809" s="2">
        <f t="shared" si="1004"/>
        <v>0.1111111111111111</v>
      </c>
      <c r="M1809" s="2">
        <f t="shared" si="1015"/>
        <v>0.51548269581056472</v>
      </c>
      <c r="N1809" s="2">
        <f t="shared" si="1016"/>
        <v>0.12750455373406194</v>
      </c>
      <c r="O1809" s="2">
        <f t="shared" si="1017"/>
        <v>0.24590163934426218</v>
      </c>
      <c r="P1809" s="1">
        <v>0</v>
      </c>
      <c r="Q1809" s="1">
        <v>61</v>
      </c>
      <c r="R1809" s="1">
        <v>283</v>
      </c>
      <c r="S1809" s="1">
        <v>70</v>
      </c>
      <c r="T1809" s="1">
        <v>129</v>
      </c>
      <c r="U1809" s="1">
        <v>0</v>
      </c>
      <c r="V1809" s="1">
        <v>0</v>
      </c>
      <c r="AA1809" s="149">
        <v>5</v>
      </c>
      <c r="AC1809" s="1">
        <v>0</v>
      </c>
      <c r="AD1809" s="1">
        <v>0</v>
      </c>
      <c r="AE1809" s="1">
        <v>1</v>
      </c>
      <c r="AF1809" s="1">
        <v>0</v>
      </c>
      <c r="AI1809" s="7">
        <f t="shared" si="1005"/>
        <v>2</v>
      </c>
      <c r="AJ1809" s="7">
        <f t="shared" si="1006"/>
        <v>0</v>
      </c>
      <c r="AK1809" s="7">
        <f t="shared" si="1007"/>
        <v>0</v>
      </c>
      <c r="AL1809" s="7">
        <f t="shared" si="1008"/>
        <v>0</v>
      </c>
      <c r="AM1809" s="2">
        <f t="shared" si="1009"/>
        <v>0.23497267759562843</v>
      </c>
      <c r="AN1809" s="2">
        <f t="shared" si="1010"/>
        <v>0</v>
      </c>
      <c r="AO1809" s="2">
        <f t="shared" si="1011"/>
        <v>0</v>
      </c>
      <c r="AP1809" s="2">
        <f t="shared" si="1012"/>
        <v>0</v>
      </c>
      <c r="AR1809" t="str">
        <f t="shared" si="1014"/>
        <v>Forest</v>
      </c>
      <c r="AS1809" t="s">
        <v>2056</v>
      </c>
      <c r="AT1809" s="48">
        <v>5</v>
      </c>
      <c r="AV1809" s="91">
        <v>42</v>
      </c>
      <c r="AW1809" s="93">
        <v>53</v>
      </c>
      <c r="AX1809" s="99">
        <f t="shared" si="1013"/>
        <v>42053</v>
      </c>
      <c r="AZ1809" s="7" t="s">
        <v>3053</v>
      </c>
      <c r="BA1809" t="s">
        <v>3290</v>
      </c>
    </row>
    <row r="1810" spans="1:53" hidden="1" outlineLevel="1">
      <c r="A1810" t="s">
        <v>2477</v>
      </c>
      <c r="B1810" t="s">
        <v>2056</v>
      </c>
      <c r="C1810" s="1">
        <f t="shared" si="1001"/>
        <v>13055</v>
      </c>
      <c r="D1810" s="7">
        <f>IF(P1810&gt;0,RANK(P1810,(P1810:R1810,S1810:AG1810)),0)</f>
        <v>0</v>
      </c>
      <c r="E1810" s="7">
        <f>IF(Q1810&gt;0,RANK(Q1810,(P1810:R1810,S1810:AG1810)),0)</f>
        <v>4</v>
      </c>
      <c r="F1810" s="7">
        <f>IF(R1810&gt;0,RANK(R1810,(P1810:R1810,S1810:AG1810)),0)</f>
        <v>1</v>
      </c>
      <c r="G1810" s="7">
        <f>IF(S1810&gt;0,RANK(S1810,(P1810:R1810,S1810:AG1810)),0)</f>
        <v>3</v>
      </c>
      <c r="H1810" s="48">
        <f t="shared" si="1002"/>
        <v>5570</v>
      </c>
      <c r="I1810" s="163">
        <f t="shared" si="1000"/>
        <v>0.42665645346610492</v>
      </c>
      <c r="J1810" s="2"/>
      <c r="K1810" s="2">
        <f t="shared" si="1003"/>
        <v>0</v>
      </c>
      <c r="L1810" s="2">
        <f t="shared" si="1004"/>
        <v>0.11022596706242818</v>
      </c>
      <c r="M1810" s="2">
        <f t="shared" si="1015"/>
        <v>0.59854461891995403</v>
      </c>
      <c r="N1810" s="2">
        <f t="shared" si="1016"/>
        <v>0.11137495212562237</v>
      </c>
      <c r="O1810" s="2">
        <f t="shared" si="1017"/>
        <v>0.17985446189199544</v>
      </c>
      <c r="Q1810" s="1">
        <v>1439</v>
      </c>
      <c r="R1810" s="1">
        <v>7814</v>
      </c>
      <c r="S1810" s="1">
        <v>1454</v>
      </c>
      <c r="T1810" s="1">
        <v>2244</v>
      </c>
      <c r="AA1810" s="1">
        <v>104</v>
      </c>
      <c r="AI1810" s="7">
        <f t="shared" si="1005"/>
        <v>2</v>
      </c>
      <c r="AJ1810" s="7">
        <f t="shared" si="1006"/>
        <v>0</v>
      </c>
      <c r="AK1810" s="7">
        <f t="shared" si="1007"/>
        <v>0</v>
      </c>
      <c r="AL1810" s="7">
        <f t="shared" si="1008"/>
        <v>0</v>
      </c>
      <c r="AM1810" s="2">
        <f t="shared" si="1009"/>
        <v>0.17188816545384911</v>
      </c>
      <c r="AN1810" s="2">
        <f t="shared" si="1010"/>
        <v>0</v>
      </c>
      <c r="AO1810" s="2">
        <f t="shared" si="1011"/>
        <v>0</v>
      </c>
      <c r="AP1810" s="2">
        <f t="shared" si="1012"/>
        <v>0</v>
      </c>
      <c r="AR1810" t="str">
        <f t="shared" si="1014"/>
        <v>Franklin</v>
      </c>
      <c r="AS1810" t="s">
        <v>2056</v>
      </c>
      <c r="AT1810" s="48">
        <v>9</v>
      </c>
      <c r="AV1810" s="91">
        <v>42</v>
      </c>
      <c r="AW1810" s="93">
        <v>55</v>
      </c>
      <c r="AX1810" s="99">
        <f t="shared" si="1013"/>
        <v>42055</v>
      </c>
      <c r="AZ1810" s="7" t="s">
        <v>3053</v>
      </c>
      <c r="BA1810" t="s">
        <v>3290</v>
      </c>
    </row>
    <row r="1811" spans="1:53" hidden="1" outlineLevel="1">
      <c r="A1811" t="s">
        <v>3325</v>
      </c>
      <c r="B1811" t="s">
        <v>2056</v>
      </c>
      <c r="C1811" s="1">
        <f t="shared" si="1001"/>
        <v>1356</v>
      </c>
      <c r="D1811" s="7">
        <f>IF(P1811&gt;0,RANK(P1811,(P1811:R1811,S1811:AG1811)),0)</f>
        <v>0</v>
      </c>
      <c r="E1811" s="7">
        <f>IF(Q1811&gt;0,RANK(Q1811,(P1811:R1811,S1811:AG1811)),0)</f>
        <v>3</v>
      </c>
      <c r="F1811" s="7">
        <f>IF(R1811&gt;0,RANK(R1811,(P1811:R1811,S1811:AG1811)),0)</f>
        <v>1</v>
      </c>
      <c r="G1811" s="7">
        <f>IF(S1811&gt;0,RANK(S1811,(P1811:R1811,S1811:AG1811)),0)</f>
        <v>4</v>
      </c>
      <c r="H1811" s="48">
        <f t="shared" si="1002"/>
        <v>332</v>
      </c>
      <c r="I1811" s="163">
        <f t="shared" ref="I1811:I1850" si="1018">H1811/C1811</f>
        <v>0.24483775811209441</v>
      </c>
      <c r="J1811" s="2"/>
      <c r="K1811" s="2">
        <f t="shared" si="1003"/>
        <v>0</v>
      </c>
      <c r="L1811" s="2">
        <f t="shared" si="1004"/>
        <v>0.12684365781710916</v>
      </c>
      <c r="M1811" s="2">
        <f t="shared" si="1015"/>
        <v>0.49483775811209441</v>
      </c>
      <c r="N1811" s="2">
        <f t="shared" si="1016"/>
        <v>0.12315634218289086</v>
      </c>
      <c r="O1811" s="2">
        <f t="shared" si="1017"/>
        <v>0.25516224188790559</v>
      </c>
      <c r="Q1811" s="1">
        <v>172</v>
      </c>
      <c r="R1811" s="1">
        <v>671</v>
      </c>
      <c r="S1811" s="1">
        <v>167</v>
      </c>
      <c r="T1811" s="1">
        <v>339</v>
      </c>
      <c r="AA1811" s="1">
        <v>7</v>
      </c>
      <c r="AI1811" s="7">
        <f t="shared" si="1005"/>
        <v>2</v>
      </c>
      <c r="AJ1811" s="7">
        <f t="shared" si="1006"/>
        <v>0</v>
      </c>
      <c r="AK1811" s="7">
        <f t="shared" si="1007"/>
        <v>0</v>
      </c>
      <c r="AL1811" s="7">
        <f t="shared" si="1008"/>
        <v>0</v>
      </c>
      <c r="AM1811" s="2">
        <f t="shared" si="1009"/>
        <v>0.25</v>
      </c>
      <c r="AN1811" s="2">
        <f t="shared" si="1010"/>
        <v>0</v>
      </c>
      <c r="AO1811" s="2">
        <f t="shared" si="1011"/>
        <v>0</v>
      </c>
      <c r="AP1811" s="2">
        <f t="shared" si="1012"/>
        <v>0</v>
      </c>
      <c r="AR1811" t="str">
        <f t="shared" si="1014"/>
        <v>Fulton</v>
      </c>
      <c r="AS1811" t="s">
        <v>2056</v>
      </c>
      <c r="AT1811" s="48">
        <v>9</v>
      </c>
      <c r="AV1811" s="91">
        <v>42</v>
      </c>
      <c r="AW1811" s="93">
        <v>57</v>
      </c>
      <c r="AX1811" s="99">
        <f t="shared" si="1013"/>
        <v>42057</v>
      </c>
      <c r="AZ1811" s="7" t="s">
        <v>3053</v>
      </c>
      <c r="BA1811" t="s">
        <v>3290</v>
      </c>
    </row>
    <row r="1812" spans="1:53" hidden="1" outlineLevel="1">
      <c r="A1812" t="s">
        <v>1339</v>
      </c>
      <c r="B1812" t="s">
        <v>2056</v>
      </c>
      <c r="C1812" s="1">
        <f t="shared" si="1001"/>
        <v>1961</v>
      </c>
      <c r="D1812" s="7">
        <f>IF(P1812&gt;0,RANK(P1812,(P1812:R1812,S1812:AG1812)),0)</f>
        <v>0</v>
      </c>
      <c r="E1812" s="7">
        <f>IF(Q1812&gt;0,RANK(Q1812,(P1812:R1812,S1812:AG1812)),0)</f>
        <v>3</v>
      </c>
      <c r="F1812" s="7">
        <f>IF(R1812&gt;0,RANK(R1812,(P1812:R1812,S1812:AG1812)),0)</f>
        <v>1</v>
      </c>
      <c r="G1812" s="7">
        <f>IF(S1812&gt;0,RANK(S1812,(P1812:R1812,S1812:AG1812)),0)</f>
        <v>4</v>
      </c>
      <c r="H1812" s="48">
        <f t="shared" si="1002"/>
        <v>567</v>
      </c>
      <c r="I1812" s="163">
        <f t="shared" si="1018"/>
        <v>0.28913819479857217</v>
      </c>
      <c r="J1812" s="2"/>
      <c r="K1812" s="2">
        <f t="shared" si="1003"/>
        <v>0</v>
      </c>
      <c r="L1812" s="2">
        <f t="shared" si="1004"/>
        <v>0.12391636919938807</v>
      </c>
      <c r="M1812" s="2">
        <f t="shared" si="1015"/>
        <v>0.52167261601223869</v>
      </c>
      <c r="N1812" s="2">
        <f t="shared" si="1016"/>
        <v>0.11014788373278939</v>
      </c>
      <c r="O1812" s="2">
        <f t="shared" si="1017"/>
        <v>0.24426313105558384</v>
      </c>
      <c r="Q1812" s="1">
        <v>243</v>
      </c>
      <c r="R1812" s="1">
        <v>1023</v>
      </c>
      <c r="S1812" s="1">
        <v>216</v>
      </c>
      <c r="T1812" s="1">
        <v>456</v>
      </c>
      <c r="AA1812" s="1">
        <v>23</v>
      </c>
      <c r="AI1812" s="7">
        <f t="shared" si="1005"/>
        <v>2</v>
      </c>
      <c r="AJ1812" s="7">
        <f t="shared" si="1006"/>
        <v>0</v>
      </c>
      <c r="AK1812" s="7">
        <f t="shared" si="1007"/>
        <v>0</v>
      </c>
      <c r="AL1812" s="7">
        <f t="shared" si="1008"/>
        <v>0</v>
      </c>
      <c r="AM1812" s="2">
        <f t="shared" si="1009"/>
        <v>0.23253442121366649</v>
      </c>
      <c r="AN1812" s="2">
        <f t="shared" si="1010"/>
        <v>0</v>
      </c>
      <c r="AO1812" s="2">
        <f t="shared" si="1011"/>
        <v>0</v>
      </c>
      <c r="AP1812" s="2">
        <f t="shared" si="1012"/>
        <v>0</v>
      </c>
      <c r="AR1812" t="str">
        <f t="shared" si="1014"/>
        <v>Greene</v>
      </c>
      <c r="AS1812" t="s">
        <v>2056</v>
      </c>
      <c r="AT1812" s="48"/>
      <c r="AV1812" s="91">
        <v>42</v>
      </c>
      <c r="AW1812" s="93">
        <v>59</v>
      </c>
      <c r="AX1812" s="99">
        <f t="shared" si="1013"/>
        <v>42059</v>
      </c>
      <c r="AZ1812" s="7" t="s">
        <v>3053</v>
      </c>
      <c r="BA1812" t="s">
        <v>3290</v>
      </c>
    </row>
    <row r="1813" spans="1:53" hidden="1" outlineLevel="1">
      <c r="A1813" t="s">
        <v>271</v>
      </c>
      <c r="B1813" t="s">
        <v>2056</v>
      </c>
      <c r="C1813" s="1">
        <f t="shared" si="1001"/>
        <v>3917</v>
      </c>
      <c r="D1813" s="7">
        <f>IF(P1813&gt;0,RANK(P1813,(P1813:R1813,S1813:AG1813)),0)</f>
        <v>0</v>
      </c>
      <c r="E1813" s="7">
        <f>IF(Q1813&gt;0,RANK(Q1813,(P1813:R1813,S1813:AG1813)),0)</f>
        <v>3</v>
      </c>
      <c r="F1813" s="7">
        <f>IF(R1813&gt;0,RANK(R1813,(P1813:R1813,S1813:AG1813)),0)</f>
        <v>1</v>
      </c>
      <c r="G1813" s="7">
        <f>IF(S1813&gt;0,RANK(S1813,(P1813:R1813,S1813:AG1813)),0)</f>
        <v>4</v>
      </c>
      <c r="H1813" s="48">
        <f t="shared" si="1002"/>
        <v>1335</v>
      </c>
      <c r="I1813" s="163">
        <f t="shared" si="1018"/>
        <v>0.34082205769721724</v>
      </c>
      <c r="J1813" s="2"/>
      <c r="K1813" s="2">
        <f t="shared" si="1003"/>
        <v>0</v>
      </c>
      <c r="L1813" s="2">
        <f t="shared" si="1004"/>
        <v>0.1279040081695175</v>
      </c>
      <c r="M1813" s="2">
        <f t="shared" si="1015"/>
        <v>0.55654837886137354</v>
      </c>
      <c r="N1813" s="2">
        <f t="shared" si="1016"/>
        <v>9.1651774317079396E-2</v>
      </c>
      <c r="O1813" s="2">
        <f t="shared" si="1017"/>
        <v>0.22389583865202956</v>
      </c>
      <c r="Q1813" s="1">
        <v>501</v>
      </c>
      <c r="R1813" s="1">
        <v>2180</v>
      </c>
      <c r="S1813" s="1">
        <v>359</v>
      </c>
      <c r="T1813" s="1">
        <v>845</v>
      </c>
      <c r="AA1813" s="1">
        <v>32</v>
      </c>
      <c r="AI1813" s="7">
        <f t="shared" si="1005"/>
        <v>2</v>
      </c>
      <c r="AJ1813" s="7">
        <f t="shared" si="1006"/>
        <v>0</v>
      </c>
      <c r="AK1813" s="7">
        <f t="shared" si="1007"/>
        <v>0</v>
      </c>
      <c r="AL1813" s="7">
        <f t="shared" si="1008"/>
        <v>0</v>
      </c>
      <c r="AM1813" s="2">
        <f t="shared" si="1009"/>
        <v>0.21572632116415624</v>
      </c>
      <c r="AN1813" s="2">
        <f t="shared" si="1010"/>
        <v>0</v>
      </c>
      <c r="AO1813" s="2">
        <f t="shared" si="1011"/>
        <v>0</v>
      </c>
      <c r="AP1813" s="2">
        <f t="shared" si="1012"/>
        <v>0</v>
      </c>
      <c r="AR1813" t="str">
        <f t="shared" si="1014"/>
        <v>Huntingdon</v>
      </c>
      <c r="AS1813" t="s">
        <v>2056</v>
      </c>
      <c r="AT1813" s="48"/>
      <c r="AV1813" s="91">
        <v>42</v>
      </c>
      <c r="AW1813" s="93">
        <v>61</v>
      </c>
      <c r="AX1813" s="99">
        <f t="shared" si="1013"/>
        <v>42061</v>
      </c>
      <c r="AZ1813" s="7" t="s">
        <v>3053</v>
      </c>
      <c r="BA1813" t="s">
        <v>3290</v>
      </c>
    </row>
    <row r="1814" spans="1:53" hidden="1" outlineLevel="1">
      <c r="A1814" t="s">
        <v>300</v>
      </c>
      <c r="B1814" t="s">
        <v>2056</v>
      </c>
      <c r="C1814" s="1">
        <f t="shared" si="1001"/>
        <v>6709</v>
      </c>
      <c r="D1814" s="7">
        <f>IF(P1814&gt;0,RANK(P1814,(P1814:R1814,S1814:AG1814)),0)</f>
        <v>0</v>
      </c>
      <c r="E1814" s="7">
        <f>IF(Q1814&gt;0,RANK(Q1814,(P1814:R1814,S1814:AG1814)),0)</f>
        <v>3</v>
      </c>
      <c r="F1814" s="7">
        <f>IF(R1814&gt;0,RANK(R1814,(P1814:R1814,S1814:AG1814)),0)</f>
        <v>1</v>
      </c>
      <c r="G1814" s="7">
        <f>IF(S1814&gt;0,RANK(S1814,(P1814:R1814,S1814:AG1814)),0)</f>
        <v>4</v>
      </c>
      <c r="H1814" s="48">
        <f t="shared" si="1002"/>
        <v>1861</v>
      </c>
      <c r="I1814" s="163">
        <f t="shared" si="1018"/>
        <v>0.27738858250111792</v>
      </c>
      <c r="J1814" s="2"/>
      <c r="K1814" s="2">
        <f t="shared" si="1003"/>
        <v>0</v>
      </c>
      <c r="L1814" s="2">
        <f t="shared" si="1004"/>
        <v>0.11611268445371889</v>
      </c>
      <c r="M1814" s="2">
        <f t="shared" si="1015"/>
        <v>0.52600983753167385</v>
      </c>
      <c r="N1814" s="2">
        <f t="shared" si="1016"/>
        <v>0.10925622298405127</v>
      </c>
      <c r="O1814" s="2">
        <f t="shared" si="1017"/>
        <v>0.24862125503055596</v>
      </c>
      <c r="Q1814" s="1">
        <v>779</v>
      </c>
      <c r="R1814" s="1">
        <v>3529</v>
      </c>
      <c r="S1814" s="1">
        <v>733</v>
      </c>
      <c r="T1814" s="1">
        <v>1668</v>
      </c>
      <c r="AI1814" s="7">
        <f t="shared" si="1005"/>
        <v>2</v>
      </c>
      <c r="AJ1814" s="7">
        <f t="shared" si="1006"/>
        <v>0</v>
      </c>
      <c r="AK1814" s="7">
        <f t="shared" si="1007"/>
        <v>0</v>
      </c>
      <c r="AL1814" s="7">
        <f t="shared" si="1008"/>
        <v>0</v>
      </c>
      <c r="AM1814" s="2">
        <f t="shared" si="1009"/>
        <v>0.24862125503055596</v>
      </c>
      <c r="AN1814" s="2">
        <f t="shared" si="1010"/>
        <v>0</v>
      </c>
      <c r="AO1814" s="2">
        <f t="shared" si="1011"/>
        <v>0</v>
      </c>
      <c r="AP1814" s="2">
        <f t="shared" si="1012"/>
        <v>0</v>
      </c>
      <c r="AR1814" t="str">
        <f t="shared" si="1014"/>
        <v>Indiana</v>
      </c>
      <c r="AS1814" t="s">
        <v>2056</v>
      </c>
      <c r="AT1814" s="48">
        <v>9</v>
      </c>
      <c r="AV1814" s="91">
        <v>42</v>
      </c>
      <c r="AW1814" s="93">
        <v>63</v>
      </c>
      <c r="AX1814" s="99">
        <f t="shared" si="1013"/>
        <v>42063</v>
      </c>
      <c r="AZ1814" s="7" t="s">
        <v>3053</v>
      </c>
      <c r="BA1814" t="s">
        <v>3290</v>
      </c>
    </row>
    <row r="1815" spans="1:53" hidden="1" outlineLevel="1">
      <c r="A1815" t="s">
        <v>2535</v>
      </c>
      <c r="B1815" t="s">
        <v>2056</v>
      </c>
      <c r="C1815" s="1">
        <f t="shared" ref="C1815:C1850" si="1019">SUM(P1815:AG1815)</f>
        <v>5236</v>
      </c>
      <c r="D1815" s="7">
        <f>IF(P1815&gt;0,RANK(P1815,(P1815:R1815,S1815:AG1815)),0)</f>
        <v>0</v>
      </c>
      <c r="E1815" s="7">
        <f>IF(Q1815&gt;0,RANK(Q1815,(P1815:R1815,S1815:AG1815)),0)</f>
        <v>4</v>
      </c>
      <c r="F1815" s="7">
        <f>IF(R1815&gt;0,RANK(R1815,(P1815:R1815,S1815:AG1815)),0)</f>
        <v>1</v>
      </c>
      <c r="G1815" s="7">
        <f>IF(S1815&gt;0,RANK(S1815,(P1815:R1815,S1815:AG1815)),0)</f>
        <v>3</v>
      </c>
      <c r="H1815" s="48">
        <f t="shared" ref="H1815:H1850" si="1020">MAX(P1815:Y1815)-LARGE(P1815:Y1815,2)</f>
        <v>1537</v>
      </c>
      <c r="I1815" s="163">
        <f t="shared" si="1018"/>
        <v>0.29354469060351412</v>
      </c>
      <c r="J1815" s="2"/>
      <c r="K1815" s="2">
        <f t="shared" ref="K1815:K1850" si="1021">IF($C1815=0,"-",P1815/$C1815)</f>
        <v>0</v>
      </c>
      <c r="L1815" s="2">
        <f t="shared" ref="L1815:L1850" si="1022">IF($C1815=0,"-",Q1815/$C1815)</f>
        <v>0.10084033613445378</v>
      </c>
      <c r="M1815" s="2">
        <f t="shared" si="1015"/>
        <v>0.53896103896103897</v>
      </c>
      <c r="N1815" s="2">
        <f t="shared" si="1016"/>
        <v>0.10771581359816654</v>
      </c>
      <c r="O1815" s="2">
        <f t="shared" si="1017"/>
        <v>0.25248281130634076</v>
      </c>
      <c r="Q1815" s="1">
        <v>528</v>
      </c>
      <c r="R1815" s="1">
        <v>2822</v>
      </c>
      <c r="S1815" s="1">
        <v>564</v>
      </c>
      <c r="T1815" s="1">
        <v>1285</v>
      </c>
      <c r="AA1815" s="149">
        <v>37</v>
      </c>
      <c r="AI1815" s="7">
        <f t="shared" ref="AI1815:AI1850" si="1023">IF(T1815&gt;0,RANK(T1815,(P1815:Z1815)),0)</f>
        <v>2</v>
      </c>
      <c r="AJ1815" s="7">
        <f t="shared" ref="AJ1815:AJ1850" si="1024">IF(U1815&gt;0,RANK(U1815,(P1815:Z1815)),0)</f>
        <v>0</v>
      </c>
      <c r="AK1815" s="7">
        <f t="shared" ref="AK1815:AK1850" si="1025">IF(V1815&gt;0,RANK(V1815,(P1815:Z1815)),0)</f>
        <v>0</v>
      </c>
      <c r="AL1815" s="7">
        <f t="shared" ref="AL1815:AL1850" si="1026">IF(W1815&gt;0,RANK(W1815,(P1815:Z1815)),0)</f>
        <v>0</v>
      </c>
      <c r="AM1815" s="2">
        <f t="shared" ref="AM1815:AM1850" si="1027">IF($C1815=0,"-",T1815/$C1815)</f>
        <v>0.24541634835752482</v>
      </c>
      <c r="AN1815" s="2">
        <f t="shared" ref="AN1815:AN1850" si="1028">IF($C1815=0,"-",U1815/$C1815)</f>
        <v>0</v>
      </c>
      <c r="AO1815" s="2">
        <f t="shared" ref="AO1815:AO1850" si="1029">IF($C1815=0,"-",V1815/$C1815)</f>
        <v>0</v>
      </c>
      <c r="AP1815" s="2">
        <f t="shared" ref="AP1815:AP1850" si="1030">IF($C1815=0,"-",W1815/$C1815)</f>
        <v>0</v>
      </c>
      <c r="AR1815" t="str">
        <f t="shared" si="1014"/>
        <v>Jefferson</v>
      </c>
      <c r="AS1815" t="s">
        <v>2056</v>
      </c>
      <c r="AT1815" s="48">
        <v>5</v>
      </c>
      <c r="AV1815" s="91">
        <v>42</v>
      </c>
      <c r="AW1815" s="93">
        <v>65</v>
      </c>
      <c r="AX1815" s="99">
        <f t="shared" ref="AX1815:AX1846" si="1031">AV1815*1000+AW1815</f>
        <v>42065</v>
      </c>
      <c r="AZ1815" s="7" t="s">
        <v>3053</v>
      </c>
      <c r="BA1815" t="s">
        <v>3290</v>
      </c>
    </row>
    <row r="1816" spans="1:53" hidden="1" outlineLevel="1">
      <c r="A1816" t="s">
        <v>1392</v>
      </c>
      <c r="B1816" t="s">
        <v>2056</v>
      </c>
      <c r="C1816" s="1">
        <f t="shared" si="1019"/>
        <v>2916</v>
      </c>
      <c r="D1816" s="7">
        <f>IF(P1816&gt;0,RANK(P1816,(P1816:R1816,S1816:AG1816)),0)</f>
        <v>0</v>
      </c>
      <c r="E1816" s="7">
        <f>IF(Q1816&gt;0,RANK(Q1816,(P1816:R1816,S1816:AG1816)),0)</f>
        <v>3</v>
      </c>
      <c r="F1816" s="7">
        <f>IF(R1816&gt;0,RANK(R1816,(P1816:R1816,S1816:AG1816)),0)</f>
        <v>1</v>
      </c>
      <c r="G1816" s="7">
        <f>IF(S1816&gt;0,RANK(S1816,(P1816:R1816,S1816:AG1816)),0)</f>
        <v>4</v>
      </c>
      <c r="H1816" s="48">
        <f t="shared" si="1020"/>
        <v>606</v>
      </c>
      <c r="I1816" s="163">
        <f t="shared" si="1018"/>
        <v>0.20781893004115226</v>
      </c>
      <c r="J1816" s="2"/>
      <c r="K1816" s="2">
        <f t="shared" si="1021"/>
        <v>0</v>
      </c>
      <c r="L1816" s="2">
        <f t="shared" si="1022"/>
        <v>0.15672153635116598</v>
      </c>
      <c r="M1816" s="2">
        <f t="shared" si="1015"/>
        <v>0.45816186556927296</v>
      </c>
      <c r="N1816" s="2">
        <f t="shared" si="1016"/>
        <v>0.12791495198902605</v>
      </c>
      <c r="O1816" s="2">
        <f t="shared" si="1017"/>
        <v>0.25720164609053497</v>
      </c>
      <c r="Q1816" s="1">
        <v>457</v>
      </c>
      <c r="R1816" s="1">
        <v>1336</v>
      </c>
      <c r="S1816" s="1">
        <v>373</v>
      </c>
      <c r="T1816" s="1">
        <v>730</v>
      </c>
      <c r="AA1816" s="149">
        <v>20</v>
      </c>
      <c r="AI1816" s="7">
        <f t="shared" si="1023"/>
        <v>2</v>
      </c>
      <c r="AJ1816" s="7">
        <f t="shared" si="1024"/>
        <v>0</v>
      </c>
      <c r="AK1816" s="7">
        <f t="shared" si="1025"/>
        <v>0</v>
      </c>
      <c r="AL1816" s="7">
        <f t="shared" si="1026"/>
        <v>0</v>
      </c>
      <c r="AM1816" s="2">
        <f t="shared" si="1027"/>
        <v>0.2503429355281207</v>
      </c>
      <c r="AN1816" s="2">
        <f t="shared" si="1028"/>
        <v>0</v>
      </c>
      <c r="AO1816" s="2">
        <f t="shared" si="1029"/>
        <v>0</v>
      </c>
      <c r="AP1816" s="2">
        <f t="shared" si="1030"/>
        <v>0</v>
      </c>
      <c r="AR1816" t="str">
        <f t="shared" si="1014"/>
        <v>Juniata</v>
      </c>
      <c r="AS1816" t="s">
        <v>2056</v>
      </c>
      <c r="AT1816" s="48">
        <v>10</v>
      </c>
      <c r="AV1816" s="91">
        <v>42</v>
      </c>
      <c r="AW1816" s="93">
        <v>67</v>
      </c>
      <c r="AX1816" s="99">
        <f t="shared" si="1031"/>
        <v>42067</v>
      </c>
      <c r="AZ1816" s="7" t="s">
        <v>3053</v>
      </c>
      <c r="BA1816" t="s">
        <v>3290</v>
      </c>
    </row>
    <row r="1817" spans="1:53" hidden="1" outlineLevel="1">
      <c r="A1817" t="s">
        <v>2429</v>
      </c>
      <c r="B1817" t="s">
        <v>2056</v>
      </c>
      <c r="C1817" s="1">
        <f t="shared" si="1019"/>
        <v>8892</v>
      </c>
      <c r="D1817" s="7">
        <f>IF(P1817&gt;0,RANK(P1817,(P1817:R1817,S1817:AG1817)),0)</f>
        <v>0</v>
      </c>
      <c r="E1817" s="7">
        <f>IF(Q1817&gt;0,RANK(Q1817,(P1817:R1817,S1817:AG1817)),0)</f>
        <v>4</v>
      </c>
      <c r="F1817" s="7">
        <f>IF(R1817&gt;0,RANK(R1817,(P1817:R1817,S1817:AG1817)),0)</f>
        <v>1</v>
      </c>
      <c r="G1817" s="7">
        <f>IF(S1817&gt;0,RANK(S1817,(P1817:R1817,S1817:AG1817)),0)</f>
        <v>3</v>
      </c>
      <c r="H1817" s="48">
        <f t="shared" si="1020"/>
        <v>3124</v>
      </c>
      <c r="I1817" s="163">
        <f t="shared" si="1018"/>
        <v>0.35132703553756184</v>
      </c>
      <c r="J1817" s="2"/>
      <c r="K1817" s="2">
        <f t="shared" si="1021"/>
        <v>0</v>
      </c>
      <c r="L1817" s="2">
        <f t="shared" si="1022"/>
        <v>8.3445793972109758E-2</v>
      </c>
      <c r="M1817" s="2">
        <f t="shared" si="1015"/>
        <v>0.56432748538011701</v>
      </c>
      <c r="N1817" s="2">
        <f t="shared" si="1016"/>
        <v>0.1277552856500225</v>
      </c>
      <c r="O1817" s="2">
        <f t="shared" si="1017"/>
        <v>0.22447143499775077</v>
      </c>
      <c r="Q1817" s="1">
        <v>742</v>
      </c>
      <c r="R1817" s="1">
        <v>5018</v>
      </c>
      <c r="S1817" s="1">
        <v>1136</v>
      </c>
      <c r="T1817" s="1">
        <v>1894</v>
      </c>
      <c r="AA1817" s="1">
        <v>102</v>
      </c>
      <c r="AI1817" s="7">
        <f t="shared" si="1023"/>
        <v>2</v>
      </c>
      <c r="AJ1817" s="7">
        <f t="shared" si="1024"/>
        <v>0</v>
      </c>
      <c r="AK1817" s="7">
        <f t="shared" si="1025"/>
        <v>0</v>
      </c>
      <c r="AL1817" s="7">
        <f t="shared" si="1026"/>
        <v>0</v>
      </c>
      <c r="AM1817" s="2">
        <f t="shared" si="1027"/>
        <v>0.21300044984255512</v>
      </c>
      <c r="AN1817" s="2">
        <f t="shared" si="1028"/>
        <v>0</v>
      </c>
      <c r="AO1817" s="2">
        <f t="shared" si="1029"/>
        <v>0</v>
      </c>
      <c r="AP1817" s="2">
        <f t="shared" si="1030"/>
        <v>0</v>
      </c>
      <c r="AR1817" t="str">
        <f t="shared" si="1014"/>
        <v>Lackawanna</v>
      </c>
      <c r="AS1817" t="s">
        <v>2056</v>
      </c>
      <c r="AT1817" s="48"/>
      <c r="AV1817" s="91">
        <v>42</v>
      </c>
      <c r="AW1817" s="93">
        <v>69</v>
      </c>
      <c r="AX1817" s="99">
        <f t="shared" si="1031"/>
        <v>42069</v>
      </c>
      <c r="AZ1817" s="7" t="s">
        <v>3053</v>
      </c>
      <c r="BA1817" t="s">
        <v>3290</v>
      </c>
    </row>
    <row r="1818" spans="1:53" hidden="1" outlineLevel="1">
      <c r="A1818" t="s">
        <v>1844</v>
      </c>
      <c r="B1818" t="s">
        <v>2056</v>
      </c>
      <c r="C1818" s="1">
        <f t="shared" si="1019"/>
        <v>43314</v>
      </c>
      <c r="D1818" s="7">
        <f>IF(P1818&gt;0,RANK(P1818,(P1818:R1818,S1818:AG1818)),0)</f>
        <v>6</v>
      </c>
      <c r="E1818" s="7">
        <f>IF(Q1818&gt;0,RANK(Q1818,(P1818:R1818,S1818:AG1818)),0)</f>
        <v>4</v>
      </c>
      <c r="F1818" s="7">
        <f>IF(R1818&gt;0,RANK(R1818,(P1818:R1818,S1818:AG1818)),0)</f>
        <v>1</v>
      </c>
      <c r="G1818" s="7">
        <f>IF(S1818&gt;0,RANK(S1818,(P1818:R1818,S1818:AG1818)),0)</f>
        <v>3</v>
      </c>
      <c r="H1818" s="48">
        <f t="shared" si="1020"/>
        <v>16405</v>
      </c>
      <c r="I1818" s="163">
        <f t="shared" si="1018"/>
        <v>0.37874590201782332</v>
      </c>
      <c r="J1818" s="2"/>
      <c r="K1818" s="2">
        <f t="shared" si="1021"/>
        <v>5.3100614120145915E-4</v>
      </c>
      <c r="L1818" s="2">
        <f t="shared" si="1022"/>
        <v>0.12520201320589186</v>
      </c>
      <c r="M1818" s="2">
        <f t="shared" si="1015"/>
        <v>0.55129981068476708</v>
      </c>
      <c r="N1818" s="2">
        <f t="shared" si="1016"/>
        <v>0.14771205614812763</v>
      </c>
      <c r="O1818" s="2">
        <f t="shared" si="1017"/>
        <v>0.17525511382001194</v>
      </c>
      <c r="P1818" s="1">
        <v>23</v>
      </c>
      <c r="Q1818" s="1">
        <v>5423</v>
      </c>
      <c r="R1818" s="1">
        <v>23879</v>
      </c>
      <c r="S1818" s="1">
        <v>6398</v>
      </c>
      <c r="T1818" s="1">
        <v>7474</v>
      </c>
      <c r="U1818" s="1">
        <v>3</v>
      </c>
      <c r="V1818" s="1">
        <v>3</v>
      </c>
      <c r="AA1818" s="1">
        <f>140-P1818-U1818-V1818-AC1818-AE1818-AF1818</f>
        <v>106</v>
      </c>
      <c r="AC1818" s="1">
        <v>3</v>
      </c>
      <c r="AD1818" s="1">
        <v>0</v>
      </c>
      <c r="AE1818" s="1">
        <v>1</v>
      </c>
      <c r="AF1818" s="1">
        <v>1</v>
      </c>
      <c r="AI1818" s="7">
        <f t="shared" si="1023"/>
        <v>2</v>
      </c>
      <c r="AJ1818" s="7">
        <f t="shared" si="1024"/>
        <v>6</v>
      </c>
      <c r="AK1818" s="7">
        <f t="shared" si="1025"/>
        <v>6</v>
      </c>
      <c r="AL1818" s="7">
        <f t="shared" si="1026"/>
        <v>0</v>
      </c>
      <c r="AM1818" s="2">
        <f t="shared" si="1027"/>
        <v>0.1725539086669437</v>
      </c>
      <c r="AN1818" s="2">
        <f t="shared" si="1028"/>
        <v>6.9261670591494673E-5</v>
      </c>
      <c r="AO1818" s="2">
        <f t="shared" si="1029"/>
        <v>6.9261670591494673E-5</v>
      </c>
      <c r="AP1818" s="2">
        <f t="shared" si="1030"/>
        <v>0</v>
      </c>
      <c r="AR1818" t="str">
        <f t="shared" si="1014"/>
        <v>Lancaster</v>
      </c>
      <c r="AS1818" t="s">
        <v>2056</v>
      </c>
      <c r="AT1818" s="48"/>
      <c r="AV1818" s="91">
        <v>42</v>
      </c>
      <c r="AW1818" s="93">
        <v>71</v>
      </c>
      <c r="AX1818" s="99">
        <f t="shared" si="1031"/>
        <v>42071</v>
      </c>
      <c r="AZ1818" s="7" t="s">
        <v>3053</v>
      </c>
      <c r="BA1818" t="s">
        <v>3290</v>
      </c>
    </row>
    <row r="1819" spans="1:53" hidden="1" outlineLevel="1">
      <c r="A1819" t="s">
        <v>646</v>
      </c>
      <c r="B1819" t="s">
        <v>2056</v>
      </c>
      <c r="C1819" s="1">
        <f t="shared" si="1019"/>
        <v>5646</v>
      </c>
      <c r="D1819" s="7">
        <f>IF(P1819&gt;0,RANK(P1819,(P1819:R1819,S1819:AG1819)),0)</f>
        <v>0</v>
      </c>
      <c r="E1819" s="7">
        <f>IF(Q1819&gt;0,RANK(Q1819,(P1819:R1819,S1819:AG1819)),0)</f>
        <v>4</v>
      </c>
      <c r="F1819" s="7">
        <f>IF(R1819&gt;0,RANK(R1819,(P1819:R1819,S1819:AG1819)),0)</f>
        <v>1</v>
      </c>
      <c r="G1819" s="7">
        <f>IF(S1819&gt;0,RANK(S1819,(P1819:R1819,S1819:AG1819)),0)</f>
        <v>3</v>
      </c>
      <c r="H1819" s="48">
        <f t="shared" si="1020"/>
        <v>1615</v>
      </c>
      <c r="I1819" s="163">
        <f t="shared" si="1018"/>
        <v>0.28604321643641517</v>
      </c>
      <c r="J1819" s="2"/>
      <c r="K1819" s="2">
        <f t="shared" si="1021"/>
        <v>0</v>
      </c>
      <c r="L1819" s="2">
        <f t="shared" si="1022"/>
        <v>9.9185263903648596E-2</v>
      </c>
      <c r="M1819" s="2">
        <f t="shared" si="1015"/>
        <v>0.53329791002479632</v>
      </c>
      <c r="N1819" s="2">
        <f t="shared" si="1016"/>
        <v>0.11388593694651081</v>
      </c>
      <c r="O1819" s="2">
        <f t="shared" si="1017"/>
        <v>0.25363088912504428</v>
      </c>
      <c r="Q1819" s="1">
        <v>560</v>
      </c>
      <c r="R1819" s="1">
        <v>3011</v>
      </c>
      <c r="S1819" s="1">
        <v>643</v>
      </c>
      <c r="T1819" s="1">
        <v>1396</v>
      </c>
      <c r="AA1819" s="149">
        <v>36</v>
      </c>
      <c r="AI1819" s="7">
        <f t="shared" si="1023"/>
        <v>2</v>
      </c>
      <c r="AJ1819" s="7">
        <f t="shared" si="1024"/>
        <v>0</v>
      </c>
      <c r="AK1819" s="7">
        <f t="shared" si="1025"/>
        <v>0</v>
      </c>
      <c r="AL1819" s="7">
        <f t="shared" si="1026"/>
        <v>0</v>
      </c>
      <c r="AM1819" s="2">
        <f t="shared" si="1027"/>
        <v>0.24725469358838115</v>
      </c>
      <c r="AN1819" s="2">
        <f t="shared" si="1028"/>
        <v>0</v>
      </c>
      <c r="AO1819" s="2">
        <f t="shared" si="1029"/>
        <v>0</v>
      </c>
      <c r="AP1819" s="2">
        <f t="shared" si="1030"/>
        <v>0</v>
      </c>
      <c r="AR1819" t="str">
        <f t="shared" si="1014"/>
        <v>Lawrence</v>
      </c>
      <c r="AS1819" t="s">
        <v>2056</v>
      </c>
      <c r="AT1819" s="48"/>
      <c r="AV1819" s="91">
        <v>42</v>
      </c>
      <c r="AW1819" s="93">
        <v>73</v>
      </c>
      <c r="AX1819" s="99">
        <f t="shared" si="1031"/>
        <v>42073</v>
      </c>
      <c r="AZ1819" s="7" t="s">
        <v>3053</v>
      </c>
      <c r="BA1819" t="s">
        <v>3290</v>
      </c>
    </row>
    <row r="1820" spans="1:53" hidden="1" outlineLevel="1">
      <c r="A1820" t="s">
        <v>2430</v>
      </c>
      <c r="B1820" t="s">
        <v>2056</v>
      </c>
      <c r="C1820" s="1">
        <f t="shared" si="1019"/>
        <v>13313</v>
      </c>
      <c r="D1820" s="7">
        <f>IF(P1820&gt;0,RANK(P1820,(P1820:R1820,S1820:AG1820)),0)</f>
        <v>0</v>
      </c>
      <c r="E1820" s="7">
        <f>IF(Q1820&gt;0,RANK(Q1820,(P1820:R1820,S1820:AG1820)),0)</f>
        <v>3</v>
      </c>
      <c r="F1820" s="7">
        <f>IF(R1820&gt;0,RANK(R1820,(P1820:R1820,S1820:AG1820)),0)</f>
        <v>1</v>
      </c>
      <c r="G1820" s="7">
        <f>IF(S1820&gt;0,RANK(S1820,(P1820:R1820,S1820:AG1820)),0)</f>
        <v>4</v>
      </c>
      <c r="H1820" s="48">
        <f t="shared" si="1020"/>
        <v>4565</v>
      </c>
      <c r="I1820" s="163">
        <f t="shared" si="1018"/>
        <v>0.34289791932697361</v>
      </c>
      <c r="J1820" s="2"/>
      <c r="K1820" s="2">
        <f t="shared" si="1021"/>
        <v>0</v>
      </c>
      <c r="L1820" s="2">
        <f t="shared" si="1022"/>
        <v>0.15405994141065124</v>
      </c>
      <c r="M1820" s="2">
        <f t="shared" si="1015"/>
        <v>0.52850597160670021</v>
      </c>
      <c r="N1820" s="2">
        <f t="shared" si="1016"/>
        <v>0.12731916172162547</v>
      </c>
      <c r="O1820" s="2">
        <f t="shared" si="1017"/>
        <v>0.19011492526102305</v>
      </c>
      <c r="Q1820" s="1">
        <v>2051</v>
      </c>
      <c r="R1820" s="1">
        <v>7036</v>
      </c>
      <c r="S1820" s="1">
        <v>1695</v>
      </c>
      <c r="T1820" s="1">
        <v>2471</v>
      </c>
      <c r="AA1820" s="1">
        <v>60</v>
      </c>
      <c r="AI1820" s="7">
        <f t="shared" si="1023"/>
        <v>2</v>
      </c>
      <c r="AJ1820" s="7">
        <f t="shared" si="1024"/>
        <v>0</v>
      </c>
      <c r="AK1820" s="7">
        <f t="shared" si="1025"/>
        <v>0</v>
      </c>
      <c r="AL1820" s="7">
        <f t="shared" si="1026"/>
        <v>0</v>
      </c>
      <c r="AM1820" s="2">
        <f t="shared" si="1027"/>
        <v>0.18560805227972657</v>
      </c>
      <c r="AN1820" s="2">
        <f t="shared" si="1028"/>
        <v>0</v>
      </c>
      <c r="AO1820" s="2">
        <f t="shared" si="1029"/>
        <v>0</v>
      </c>
      <c r="AP1820" s="2">
        <f t="shared" si="1030"/>
        <v>0</v>
      </c>
      <c r="AR1820" t="str">
        <f t="shared" si="1014"/>
        <v>Lebanon</v>
      </c>
      <c r="AS1820" t="s">
        <v>2056</v>
      </c>
      <c r="AT1820" s="48"/>
      <c r="AV1820" s="91">
        <v>42</v>
      </c>
      <c r="AW1820" s="93">
        <v>75</v>
      </c>
      <c r="AX1820" s="99">
        <f t="shared" si="1031"/>
        <v>42075</v>
      </c>
      <c r="AZ1820" s="7" t="s">
        <v>3053</v>
      </c>
      <c r="BA1820" t="s">
        <v>3290</v>
      </c>
    </row>
    <row r="1821" spans="1:53" hidden="1" outlineLevel="1">
      <c r="A1821" t="s">
        <v>1158</v>
      </c>
      <c r="B1821" t="s">
        <v>2056</v>
      </c>
      <c r="C1821" s="1">
        <f t="shared" si="1019"/>
        <v>18265</v>
      </c>
      <c r="D1821" s="7">
        <f>IF(P1821&gt;0,RANK(P1821,(P1821:R1821,S1821:AG1821)),0)</f>
        <v>0</v>
      </c>
      <c r="E1821" s="7">
        <f>IF(Q1821&gt;0,RANK(Q1821,(P1821:R1821,S1821:AG1821)),0)</f>
        <v>4</v>
      </c>
      <c r="F1821" s="7">
        <f>IF(R1821&gt;0,RANK(R1821,(P1821:R1821,S1821:AG1821)),0)</f>
        <v>1</v>
      </c>
      <c r="G1821" s="7">
        <f>IF(S1821&gt;0,RANK(S1821,(P1821:R1821,S1821:AG1821)),0)</f>
        <v>3</v>
      </c>
      <c r="H1821" s="48">
        <f t="shared" si="1020"/>
        <v>7898</v>
      </c>
      <c r="I1821" s="163">
        <f t="shared" si="1018"/>
        <v>0.43241171639748155</v>
      </c>
      <c r="J1821" s="2"/>
      <c r="K1821" s="2">
        <f t="shared" si="1021"/>
        <v>0</v>
      </c>
      <c r="L1821" s="2">
        <f t="shared" si="1022"/>
        <v>0.10002737476047084</v>
      </c>
      <c r="M1821" s="2">
        <f t="shared" si="1015"/>
        <v>0.60569395017793592</v>
      </c>
      <c r="N1821" s="2">
        <f t="shared" si="1016"/>
        <v>0.11990145086230496</v>
      </c>
      <c r="O1821" s="2">
        <f t="shared" si="1017"/>
        <v>0.17437722419928825</v>
      </c>
      <c r="Q1821" s="1">
        <v>1827</v>
      </c>
      <c r="R1821" s="1">
        <v>11063</v>
      </c>
      <c r="S1821" s="1">
        <v>2190</v>
      </c>
      <c r="T1821" s="1">
        <v>3165</v>
      </c>
      <c r="AA1821" s="1">
        <v>20</v>
      </c>
      <c r="AI1821" s="7">
        <f t="shared" si="1023"/>
        <v>2</v>
      </c>
      <c r="AJ1821" s="7">
        <f t="shared" si="1024"/>
        <v>0</v>
      </c>
      <c r="AK1821" s="7">
        <f t="shared" si="1025"/>
        <v>0</v>
      </c>
      <c r="AL1821" s="7">
        <f t="shared" si="1026"/>
        <v>0</v>
      </c>
      <c r="AM1821" s="2">
        <f t="shared" si="1027"/>
        <v>0.17328223378045443</v>
      </c>
      <c r="AN1821" s="2">
        <f t="shared" si="1028"/>
        <v>0</v>
      </c>
      <c r="AO1821" s="2">
        <f t="shared" si="1029"/>
        <v>0</v>
      </c>
      <c r="AP1821" s="2">
        <f t="shared" si="1030"/>
        <v>0</v>
      </c>
      <c r="AR1821" t="str">
        <f t="shared" si="1014"/>
        <v>Lehigh</v>
      </c>
      <c r="AS1821" t="s">
        <v>2056</v>
      </c>
      <c r="AT1821" s="48">
        <v>15</v>
      </c>
      <c r="AV1821" s="91">
        <v>42</v>
      </c>
      <c r="AW1821" s="93">
        <v>77</v>
      </c>
      <c r="AX1821" s="99">
        <f t="shared" si="1031"/>
        <v>42077</v>
      </c>
      <c r="AZ1821" s="7" t="s">
        <v>3053</v>
      </c>
      <c r="BA1821" t="s">
        <v>3290</v>
      </c>
    </row>
    <row r="1822" spans="1:53" hidden="1" outlineLevel="1">
      <c r="A1822" t="s">
        <v>2295</v>
      </c>
      <c r="B1822" t="s">
        <v>2056</v>
      </c>
      <c r="C1822" s="1">
        <f t="shared" si="1019"/>
        <v>16564</v>
      </c>
      <c r="D1822" s="7">
        <f>IF(P1822&gt;0,RANK(P1822,(P1822:R1822,S1822:AG1822)),0)</f>
        <v>0</v>
      </c>
      <c r="E1822" s="7">
        <f>IF(Q1822&gt;0,RANK(Q1822,(P1822:R1822,S1822:AG1822)),0)</f>
        <v>4</v>
      </c>
      <c r="F1822" s="7">
        <f>IF(R1822&gt;0,RANK(R1822,(P1822:R1822,S1822:AG1822)),0)</f>
        <v>1</v>
      </c>
      <c r="G1822" s="7">
        <f>IF(S1822&gt;0,RANK(S1822,(P1822:R1822,S1822:AG1822)),0)</f>
        <v>3</v>
      </c>
      <c r="H1822" s="48">
        <f t="shared" si="1020"/>
        <v>5473</v>
      </c>
      <c r="I1822" s="163">
        <f t="shared" si="1018"/>
        <v>0.33041535860903165</v>
      </c>
      <c r="J1822" s="2"/>
      <c r="K1822" s="2">
        <f t="shared" si="1021"/>
        <v>0</v>
      </c>
      <c r="L1822" s="2">
        <f t="shared" si="1022"/>
        <v>9.0135233035498669E-2</v>
      </c>
      <c r="M1822" s="2">
        <f t="shared" si="1015"/>
        <v>0.54419222410045887</v>
      </c>
      <c r="N1822" s="2">
        <f t="shared" si="1016"/>
        <v>0.14489253803429122</v>
      </c>
      <c r="O1822" s="2">
        <f t="shared" si="1017"/>
        <v>0.22078000482975127</v>
      </c>
      <c r="Q1822" s="1">
        <v>1493</v>
      </c>
      <c r="R1822" s="1">
        <v>9014</v>
      </c>
      <c r="S1822" s="1">
        <v>2400</v>
      </c>
      <c r="T1822" s="1">
        <v>3541</v>
      </c>
      <c r="AA1822" s="1">
        <v>116</v>
      </c>
      <c r="AI1822" s="7">
        <f t="shared" si="1023"/>
        <v>2</v>
      </c>
      <c r="AJ1822" s="7">
        <f t="shared" si="1024"/>
        <v>0</v>
      </c>
      <c r="AK1822" s="7">
        <f t="shared" si="1025"/>
        <v>0</v>
      </c>
      <c r="AL1822" s="7">
        <f t="shared" si="1026"/>
        <v>0</v>
      </c>
      <c r="AM1822" s="2">
        <f t="shared" si="1027"/>
        <v>0.21377686549142719</v>
      </c>
      <c r="AN1822" s="2">
        <f t="shared" si="1028"/>
        <v>0</v>
      </c>
      <c r="AO1822" s="2">
        <f t="shared" si="1029"/>
        <v>0</v>
      </c>
      <c r="AP1822" s="2">
        <f t="shared" si="1030"/>
        <v>0</v>
      </c>
      <c r="AR1822" t="str">
        <f t="shared" si="1014"/>
        <v>Luzerne</v>
      </c>
      <c r="AS1822" t="s">
        <v>2056</v>
      </c>
      <c r="AT1822" s="48"/>
      <c r="AV1822" s="91">
        <v>42</v>
      </c>
      <c r="AW1822" s="93">
        <v>79</v>
      </c>
      <c r="AX1822" s="99">
        <f t="shared" si="1031"/>
        <v>42079</v>
      </c>
      <c r="AZ1822" s="7" t="s">
        <v>3053</v>
      </c>
      <c r="BA1822" t="s">
        <v>3290</v>
      </c>
    </row>
    <row r="1823" spans="1:53" hidden="1" outlineLevel="1">
      <c r="A1823" t="s">
        <v>3041</v>
      </c>
      <c r="B1823" t="s">
        <v>2056</v>
      </c>
      <c r="C1823" s="1">
        <f t="shared" si="1019"/>
        <v>11429</v>
      </c>
      <c r="D1823" s="7">
        <f>IF(P1823&gt;0,RANK(P1823,(P1823:R1823,S1823:AG1823)),0)</f>
        <v>0</v>
      </c>
      <c r="E1823" s="7">
        <f>IF(Q1823&gt;0,RANK(Q1823,(P1823:R1823,S1823:AG1823)),0)</f>
        <v>4</v>
      </c>
      <c r="F1823" s="7">
        <f>IF(R1823&gt;0,RANK(R1823,(P1823:R1823,S1823:AG1823)),0)</f>
        <v>1</v>
      </c>
      <c r="G1823" s="7">
        <f>IF(S1823&gt;0,RANK(S1823,(P1823:R1823,S1823:AG1823)),0)</f>
        <v>3</v>
      </c>
      <c r="H1823" s="48">
        <f t="shared" si="1020"/>
        <v>3775</v>
      </c>
      <c r="I1823" s="163">
        <f t="shared" si="1018"/>
        <v>0.33030011374573454</v>
      </c>
      <c r="J1823" s="2"/>
      <c r="K1823" s="2">
        <f t="shared" si="1021"/>
        <v>0</v>
      </c>
      <c r="L1823" s="2">
        <f t="shared" si="1022"/>
        <v>0.10945839531017587</v>
      </c>
      <c r="M1823" s="2">
        <f t="shared" si="1015"/>
        <v>0.54492956514130719</v>
      </c>
      <c r="N1823" s="2">
        <f t="shared" si="1016"/>
        <v>0.12625776533379998</v>
      </c>
      <c r="O1823" s="2">
        <f t="shared" si="1017"/>
        <v>0.21935427421471695</v>
      </c>
      <c r="Q1823" s="1">
        <v>1251</v>
      </c>
      <c r="R1823" s="1">
        <v>6228</v>
      </c>
      <c r="S1823" s="1">
        <v>1443</v>
      </c>
      <c r="T1823" s="1">
        <v>2453</v>
      </c>
      <c r="AA1823" s="1">
        <v>54</v>
      </c>
      <c r="AI1823" s="7">
        <f t="shared" si="1023"/>
        <v>2</v>
      </c>
      <c r="AJ1823" s="7">
        <f t="shared" si="1024"/>
        <v>0</v>
      </c>
      <c r="AK1823" s="7">
        <f t="shared" si="1025"/>
        <v>0</v>
      </c>
      <c r="AL1823" s="7">
        <f t="shared" si="1026"/>
        <v>0</v>
      </c>
      <c r="AM1823" s="2">
        <f t="shared" si="1027"/>
        <v>0.21462945139557266</v>
      </c>
      <c r="AN1823" s="2">
        <f t="shared" si="1028"/>
        <v>0</v>
      </c>
      <c r="AO1823" s="2">
        <f t="shared" si="1029"/>
        <v>0</v>
      </c>
      <c r="AP1823" s="2">
        <f t="shared" si="1030"/>
        <v>0</v>
      </c>
      <c r="AR1823" t="str">
        <f t="shared" si="1014"/>
        <v>Lycoming</v>
      </c>
      <c r="AS1823" t="s">
        <v>2056</v>
      </c>
      <c r="AT1823" s="48">
        <v>10</v>
      </c>
      <c r="AV1823" s="91">
        <v>42</v>
      </c>
      <c r="AW1823" s="93">
        <v>81</v>
      </c>
      <c r="AX1823" s="99">
        <f t="shared" si="1031"/>
        <v>42081</v>
      </c>
      <c r="AZ1823" s="7" t="s">
        <v>3053</v>
      </c>
      <c r="BA1823" t="s">
        <v>3290</v>
      </c>
    </row>
    <row r="1824" spans="1:53" hidden="1" outlineLevel="1">
      <c r="A1824" t="s">
        <v>3042</v>
      </c>
      <c r="B1824" t="s">
        <v>2056</v>
      </c>
      <c r="C1824" s="1">
        <f t="shared" si="1019"/>
        <v>3101</v>
      </c>
      <c r="D1824" s="7">
        <f>IF(P1824&gt;0,RANK(P1824,(P1824:R1824,S1824:AG1824)),0)</f>
        <v>0</v>
      </c>
      <c r="E1824" s="7">
        <f>IF(Q1824&gt;0,RANK(Q1824,(P1824:R1824,S1824:AG1824)),0)</f>
        <v>4</v>
      </c>
      <c r="F1824" s="7">
        <f>IF(R1824&gt;0,RANK(R1824,(P1824:R1824,S1824:AG1824)),0)</f>
        <v>1</v>
      </c>
      <c r="G1824" s="7">
        <f>IF(S1824&gt;0,RANK(S1824,(P1824:R1824,S1824:AG1824)),0)</f>
        <v>3</v>
      </c>
      <c r="H1824" s="48">
        <f t="shared" si="1020"/>
        <v>999</v>
      </c>
      <c r="I1824" s="163">
        <f t="shared" si="1018"/>
        <v>0.32215414382457269</v>
      </c>
      <c r="J1824" s="2"/>
      <c r="K1824" s="2">
        <f t="shared" si="1021"/>
        <v>0</v>
      </c>
      <c r="L1824" s="2">
        <f t="shared" si="1022"/>
        <v>0.11802644308287649</v>
      </c>
      <c r="M1824" s="2">
        <f t="shared" si="1015"/>
        <v>0.5253144147049339</v>
      </c>
      <c r="N1824" s="2">
        <f t="shared" si="1016"/>
        <v>0.15059658174782328</v>
      </c>
      <c r="O1824" s="2">
        <f t="shared" si="1017"/>
        <v>0.20606256046436636</v>
      </c>
      <c r="Q1824" s="1">
        <v>366</v>
      </c>
      <c r="R1824" s="1">
        <v>1629</v>
      </c>
      <c r="S1824" s="1">
        <v>467</v>
      </c>
      <c r="T1824" s="1">
        <v>630</v>
      </c>
      <c r="AA1824" s="1">
        <v>9</v>
      </c>
      <c r="AI1824" s="7">
        <f t="shared" si="1023"/>
        <v>2</v>
      </c>
      <c r="AJ1824" s="7">
        <f t="shared" si="1024"/>
        <v>0</v>
      </c>
      <c r="AK1824" s="7">
        <f t="shared" si="1025"/>
        <v>0</v>
      </c>
      <c r="AL1824" s="7">
        <f t="shared" si="1026"/>
        <v>0</v>
      </c>
      <c r="AM1824" s="2">
        <f t="shared" si="1027"/>
        <v>0.20316027088036118</v>
      </c>
      <c r="AN1824" s="2">
        <f t="shared" si="1028"/>
        <v>0</v>
      </c>
      <c r="AO1824" s="2">
        <f t="shared" si="1029"/>
        <v>0</v>
      </c>
      <c r="AP1824" s="2">
        <f t="shared" si="1030"/>
        <v>0</v>
      </c>
      <c r="AR1824" t="str">
        <f t="shared" si="1014"/>
        <v>McKean</v>
      </c>
      <c r="AS1824" t="s">
        <v>2056</v>
      </c>
      <c r="AT1824" s="48">
        <v>5</v>
      </c>
      <c r="AV1824" s="91">
        <v>42</v>
      </c>
      <c r="AW1824" s="93">
        <v>83</v>
      </c>
      <c r="AX1824" s="99">
        <f t="shared" si="1031"/>
        <v>42083</v>
      </c>
      <c r="AZ1824" s="7" t="s">
        <v>3053</v>
      </c>
      <c r="BA1824" t="s">
        <v>3290</v>
      </c>
    </row>
    <row r="1825" spans="1:53" hidden="1" outlineLevel="1">
      <c r="A1825" t="s">
        <v>672</v>
      </c>
      <c r="B1825" t="s">
        <v>2056</v>
      </c>
      <c r="C1825" s="1">
        <f t="shared" si="1019"/>
        <v>7356</v>
      </c>
      <c r="D1825" s="7">
        <f>IF(P1825&gt;0,RANK(P1825,(P1825:R1825,S1825:AG1825)),0)</f>
        <v>0</v>
      </c>
      <c r="E1825" s="7">
        <f>IF(Q1825&gt;0,RANK(Q1825,(P1825:R1825,S1825:AG1825)),0)</f>
        <v>4</v>
      </c>
      <c r="F1825" s="7">
        <f>IF(R1825&gt;0,RANK(R1825,(P1825:R1825,S1825:AG1825)),0)</f>
        <v>1</v>
      </c>
      <c r="G1825" s="7">
        <f>IF(S1825&gt;0,RANK(S1825,(P1825:R1825,S1825:AG1825)),0)</f>
        <v>3</v>
      </c>
      <c r="H1825" s="48">
        <f t="shared" si="1020"/>
        <v>2346</v>
      </c>
      <c r="I1825" s="163">
        <f t="shared" si="1018"/>
        <v>0.31892332789559541</v>
      </c>
      <c r="J1825" s="2"/>
      <c r="K1825" s="2">
        <f t="shared" si="1021"/>
        <v>0</v>
      </c>
      <c r="L1825" s="2">
        <f t="shared" si="1022"/>
        <v>0.11405655247417075</v>
      </c>
      <c r="M1825" s="2">
        <f t="shared" si="1015"/>
        <v>0.53412180532898312</v>
      </c>
      <c r="N1825" s="2">
        <f t="shared" si="1016"/>
        <v>0.13132137030995106</v>
      </c>
      <c r="O1825" s="2">
        <f t="shared" si="1017"/>
        <v>0.22050027188689503</v>
      </c>
      <c r="Q1825" s="1">
        <v>839</v>
      </c>
      <c r="R1825" s="1">
        <v>3929</v>
      </c>
      <c r="S1825" s="1">
        <v>966</v>
      </c>
      <c r="T1825" s="1">
        <v>1583</v>
      </c>
      <c r="AA1825" s="1">
        <v>39</v>
      </c>
      <c r="AI1825" s="7">
        <f t="shared" si="1023"/>
        <v>2</v>
      </c>
      <c r="AJ1825" s="7">
        <f t="shared" si="1024"/>
        <v>0</v>
      </c>
      <c r="AK1825" s="7">
        <f t="shared" si="1025"/>
        <v>0</v>
      </c>
      <c r="AL1825" s="7">
        <f t="shared" si="1026"/>
        <v>0</v>
      </c>
      <c r="AM1825" s="2">
        <f t="shared" si="1027"/>
        <v>0.21519847743338771</v>
      </c>
      <c r="AN1825" s="2">
        <f t="shared" si="1028"/>
        <v>0</v>
      </c>
      <c r="AO1825" s="2">
        <f t="shared" si="1029"/>
        <v>0</v>
      </c>
      <c r="AP1825" s="2">
        <f t="shared" si="1030"/>
        <v>0</v>
      </c>
      <c r="AR1825" t="str">
        <f t="shared" si="1014"/>
        <v>Mercer</v>
      </c>
      <c r="AS1825" t="s">
        <v>2056</v>
      </c>
      <c r="AT1825" s="48">
        <v>3</v>
      </c>
      <c r="AV1825" s="91">
        <v>42</v>
      </c>
      <c r="AW1825" s="93">
        <v>85</v>
      </c>
      <c r="AX1825" s="99">
        <f t="shared" si="1031"/>
        <v>42085</v>
      </c>
      <c r="AZ1825" s="7" t="s">
        <v>3053</v>
      </c>
      <c r="BA1825" t="s">
        <v>3290</v>
      </c>
    </row>
    <row r="1826" spans="1:53" hidden="1" outlineLevel="1">
      <c r="A1826" t="s">
        <v>1694</v>
      </c>
      <c r="B1826" t="s">
        <v>2056</v>
      </c>
      <c r="C1826" s="1">
        <f t="shared" si="1019"/>
        <v>4175</v>
      </c>
      <c r="D1826" s="7">
        <f>IF(P1826&gt;0,RANK(P1826,(P1826:R1826,S1826:AG1826)),0)</f>
        <v>0</v>
      </c>
      <c r="E1826" s="7">
        <f>IF(Q1826&gt;0,RANK(Q1826,(P1826:R1826,S1826:AG1826)),0)</f>
        <v>3</v>
      </c>
      <c r="F1826" s="7">
        <f>IF(R1826&gt;0,RANK(R1826,(P1826:R1826,S1826:AG1826)),0)</f>
        <v>1</v>
      </c>
      <c r="G1826" s="7">
        <f>IF(S1826&gt;0,RANK(S1826,(P1826:R1826,S1826:AG1826)),0)</f>
        <v>4</v>
      </c>
      <c r="H1826" s="48">
        <f t="shared" si="1020"/>
        <v>1550</v>
      </c>
      <c r="I1826" s="163">
        <f t="shared" si="1018"/>
        <v>0.3712574850299401</v>
      </c>
      <c r="J1826" s="2"/>
      <c r="K1826" s="2">
        <f t="shared" si="1021"/>
        <v>0</v>
      </c>
      <c r="L1826" s="2">
        <f t="shared" si="1022"/>
        <v>0.16502994011976047</v>
      </c>
      <c r="M1826" s="2">
        <f t="shared" si="1015"/>
        <v>0.55544910179640716</v>
      </c>
      <c r="N1826" s="2">
        <f t="shared" si="1016"/>
        <v>9.3173652694610781E-2</v>
      </c>
      <c r="O1826" s="2">
        <f t="shared" si="1017"/>
        <v>0.18634730538922159</v>
      </c>
      <c r="Q1826" s="1">
        <v>689</v>
      </c>
      <c r="R1826" s="1">
        <v>2319</v>
      </c>
      <c r="S1826" s="1">
        <v>389</v>
      </c>
      <c r="T1826" s="1">
        <v>769</v>
      </c>
      <c r="AA1826" s="149">
        <v>9</v>
      </c>
      <c r="AI1826" s="7">
        <f t="shared" si="1023"/>
        <v>2</v>
      </c>
      <c r="AJ1826" s="7">
        <f t="shared" si="1024"/>
        <v>0</v>
      </c>
      <c r="AK1826" s="7">
        <f t="shared" si="1025"/>
        <v>0</v>
      </c>
      <c r="AL1826" s="7">
        <f t="shared" si="1026"/>
        <v>0</v>
      </c>
      <c r="AM1826" s="2">
        <f t="shared" si="1027"/>
        <v>0.18419161676646706</v>
      </c>
      <c r="AN1826" s="2">
        <f t="shared" si="1028"/>
        <v>0</v>
      </c>
      <c r="AO1826" s="2">
        <f t="shared" si="1029"/>
        <v>0</v>
      </c>
      <c r="AP1826" s="2">
        <f t="shared" si="1030"/>
        <v>0</v>
      </c>
      <c r="AR1826" t="str">
        <f t="shared" si="1014"/>
        <v>Mifflin</v>
      </c>
      <c r="AS1826" t="s">
        <v>2056</v>
      </c>
      <c r="AT1826" s="48">
        <v>10</v>
      </c>
      <c r="AV1826" s="91">
        <v>42</v>
      </c>
      <c r="AW1826" s="93">
        <v>87</v>
      </c>
      <c r="AX1826" s="99">
        <f t="shared" si="1031"/>
        <v>42087</v>
      </c>
      <c r="AZ1826" s="7" t="s">
        <v>3053</v>
      </c>
      <c r="BA1826" t="s">
        <v>3290</v>
      </c>
    </row>
    <row r="1827" spans="1:53" hidden="1" outlineLevel="1">
      <c r="A1827" t="s">
        <v>350</v>
      </c>
      <c r="B1827" t="s">
        <v>2056</v>
      </c>
      <c r="C1827" s="1">
        <f t="shared" si="1019"/>
        <v>6805</v>
      </c>
      <c r="D1827" s="7">
        <f>IF(P1827&gt;0,RANK(P1827,(P1827:R1827,S1827:AG1827)),0)</f>
        <v>0</v>
      </c>
      <c r="E1827" s="7">
        <f>IF(Q1827&gt;0,RANK(Q1827,(P1827:R1827,S1827:AG1827)),0)</f>
        <v>4</v>
      </c>
      <c r="F1827" s="7">
        <f>IF(R1827&gt;0,RANK(R1827,(P1827:R1827,S1827:AG1827)),0)</f>
        <v>1</v>
      </c>
      <c r="G1827" s="7">
        <f>IF(S1827&gt;0,RANK(S1827,(P1827:R1827,S1827:AG1827)),0)</f>
        <v>3</v>
      </c>
      <c r="H1827" s="48">
        <f t="shared" si="1020"/>
        <v>2866</v>
      </c>
      <c r="I1827" s="163">
        <f t="shared" si="1018"/>
        <v>0.42116091109478326</v>
      </c>
      <c r="J1827" s="2"/>
      <c r="K1827" s="2">
        <f t="shared" si="1021"/>
        <v>0</v>
      </c>
      <c r="L1827" s="2">
        <f t="shared" si="1022"/>
        <v>0.11623806024981631</v>
      </c>
      <c r="M1827" s="2">
        <f t="shared" si="1015"/>
        <v>0.57810433504775904</v>
      </c>
      <c r="N1827" s="2">
        <f t="shared" si="1016"/>
        <v>0.14739162380602497</v>
      </c>
      <c r="O1827" s="2">
        <f t="shared" si="1017"/>
        <v>0.15826598089639968</v>
      </c>
      <c r="P1827" s="1">
        <v>0</v>
      </c>
      <c r="Q1827" s="1">
        <v>791</v>
      </c>
      <c r="R1827" s="1">
        <v>3934</v>
      </c>
      <c r="S1827" s="1">
        <v>1003</v>
      </c>
      <c r="T1827" s="1">
        <v>1068</v>
      </c>
      <c r="U1827" s="1">
        <v>0</v>
      </c>
      <c r="V1827" s="1">
        <v>0</v>
      </c>
      <c r="AA1827" s="1">
        <v>9</v>
      </c>
      <c r="AC1827" s="1">
        <v>0</v>
      </c>
      <c r="AD1827" s="1">
        <v>0</v>
      </c>
      <c r="AE1827" s="1">
        <v>0</v>
      </c>
      <c r="AF1827" s="1">
        <v>0</v>
      </c>
      <c r="AI1827" s="7">
        <f t="shared" si="1023"/>
        <v>2</v>
      </c>
      <c r="AJ1827" s="7">
        <f t="shared" si="1024"/>
        <v>0</v>
      </c>
      <c r="AK1827" s="7">
        <f t="shared" si="1025"/>
        <v>0</v>
      </c>
      <c r="AL1827" s="7">
        <f t="shared" si="1026"/>
        <v>0</v>
      </c>
      <c r="AM1827" s="2">
        <f t="shared" si="1027"/>
        <v>0.15694342395297575</v>
      </c>
      <c r="AN1827" s="2">
        <f t="shared" si="1028"/>
        <v>0</v>
      </c>
      <c r="AO1827" s="2">
        <f t="shared" si="1029"/>
        <v>0</v>
      </c>
      <c r="AP1827" s="2">
        <f t="shared" si="1030"/>
        <v>0</v>
      </c>
      <c r="AR1827" t="str">
        <f t="shared" si="1014"/>
        <v>Monroe</v>
      </c>
      <c r="AS1827" t="s">
        <v>2056</v>
      </c>
      <c r="AT1827" s="48"/>
      <c r="AV1827" s="91">
        <v>42</v>
      </c>
      <c r="AW1827" s="93">
        <v>89</v>
      </c>
      <c r="AX1827" s="99">
        <f t="shared" si="1031"/>
        <v>42089</v>
      </c>
      <c r="AZ1827" s="7" t="s">
        <v>3053</v>
      </c>
      <c r="BA1827" t="s">
        <v>3290</v>
      </c>
    </row>
    <row r="1828" spans="1:53" hidden="1" outlineLevel="1">
      <c r="A1828" t="s">
        <v>402</v>
      </c>
      <c r="B1828" t="s">
        <v>2056</v>
      </c>
      <c r="C1828" s="1">
        <f t="shared" si="1019"/>
        <v>48369</v>
      </c>
      <c r="D1828" s="7">
        <f>IF(P1828&gt;0,RANK(P1828,(P1828:R1828,S1828:AG1828)),0)</f>
        <v>0</v>
      </c>
      <c r="E1828" s="7">
        <f>IF(Q1828&gt;0,RANK(Q1828,(P1828:R1828,S1828:AG1828)),0)</f>
        <v>4</v>
      </c>
      <c r="F1828" s="7">
        <f>IF(R1828&gt;0,RANK(R1828,(P1828:R1828,S1828:AG1828)),0)</f>
        <v>1</v>
      </c>
      <c r="G1828" s="7">
        <f>IF(S1828&gt;0,RANK(S1828,(P1828:R1828,S1828:AG1828)),0)</f>
        <v>3</v>
      </c>
      <c r="H1828" s="48">
        <f t="shared" si="1020"/>
        <v>25786</v>
      </c>
      <c r="I1828" s="163">
        <f t="shared" si="1018"/>
        <v>0.5331100498253013</v>
      </c>
      <c r="J1828" s="2"/>
      <c r="K1828" s="2">
        <f t="shared" si="1021"/>
        <v>0</v>
      </c>
      <c r="L1828" s="2">
        <f t="shared" si="1022"/>
        <v>7.0561723417891631E-2</v>
      </c>
      <c r="M1828" s="2">
        <f t="shared" si="1015"/>
        <v>0.66391697161405028</v>
      </c>
      <c r="N1828" s="2">
        <f t="shared" si="1016"/>
        <v>0.12954578345634601</v>
      </c>
      <c r="O1828" s="2">
        <f t="shared" si="1017"/>
        <v>0.13597552151171202</v>
      </c>
      <c r="Q1828" s="1">
        <v>3413</v>
      </c>
      <c r="R1828" s="1">
        <v>32113</v>
      </c>
      <c r="S1828" s="1">
        <v>6266</v>
      </c>
      <c r="T1828" s="1">
        <v>6327</v>
      </c>
      <c r="AA1828" s="1">
        <v>250</v>
      </c>
      <c r="AI1828" s="7">
        <f t="shared" si="1023"/>
        <v>2</v>
      </c>
      <c r="AJ1828" s="7">
        <f t="shared" si="1024"/>
        <v>0</v>
      </c>
      <c r="AK1828" s="7">
        <f t="shared" si="1025"/>
        <v>0</v>
      </c>
      <c r="AL1828" s="7">
        <f t="shared" si="1026"/>
        <v>0</v>
      </c>
      <c r="AM1828" s="2">
        <f t="shared" si="1027"/>
        <v>0.130806921788749</v>
      </c>
      <c r="AN1828" s="2">
        <f t="shared" si="1028"/>
        <v>0</v>
      </c>
      <c r="AO1828" s="2">
        <f t="shared" si="1029"/>
        <v>0</v>
      </c>
      <c r="AP1828" s="2">
        <f t="shared" si="1030"/>
        <v>0</v>
      </c>
      <c r="AR1828" t="str">
        <f t="shared" si="1014"/>
        <v>Montgomery</v>
      </c>
      <c r="AS1828" t="s">
        <v>2056</v>
      </c>
      <c r="AT1828" s="48"/>
      <c r="AV1828" s="91">
        <v>42</v>
      </c>
      <c r="AW1828" s="93">
        <v>91</v>
      </c>
      <c r="AX1828" s="99">
        <f t="shared" si="1031"/>
        <v>42091</v>
      </c>
      <c r="AZ1828" s="7" t="s">
        <v>3053</v>
      </c>
      <c r="BA1828" t="s">
        <v>3290</v>
      </c>
    </row>
    <row r="1829" spans="1:53" hidden="1" outlineLevel="1">
      <c r="A1829" t="s">
        <v>2892</v>
      </c>
      <c r="B1829" t="s">
        <v>2056</v>
      </c>
      <c r="C1829" s="1">
        <f t="shared" si="1019"/>
        <v>1435</v>
      </c>
      <c r="D1829" s="7">
        <f>IF(P1829&gt;0,RANK(P1829,(P1829:R1829,S1829:AG1829)),0)</f>
        <v>0</v>
      </c>
      <c r="E1829" s="7">
        <f>IF(Q1829&gt;0,RANK(Q1829,(P1829:R1829,S1829:AG1829)),0)</f>
        <v>4</v>
      </c>
      <c r="F1829" s="7">
        <f>IF(R1829&gt;0,RANK(R1829,(P1829:R1829,S1829:AG1829)),0)</f>
        <v>1</v>
      </c>
      <c r="G1829" s="7">
        <f>IF(S1829&gt;0,RANK(S1829,(P1829:R1829,S1829:AG1829)),0)</f>
        <v>3</v>
      </c>
      <c r="H1829" s="48">
        <f t="shared" si="1020"/>
        <v>523</v>
      </c>
      <c r="I1829" s="163">
        <f t="shared" si="1018"/>
        <v>0.36445993031358886</v>
      </c>
      <c r="J1829" s="2"/>
      <c r="K1829" s="2">
        <f t="shared" si="1021"/>
        <v>0</v>
      </c>
      <c r="L1829" s="2">
        <f t="shared" si="1022"/>
        <v>0.1024390243902439</v>
      </c>
      <c r="M1829" s="2">
        <f t="shared" si="1015"/>
        <v>0.56794425087108014</v>
      </c>
      <c r="N1829" s="2">
        <f t="shared" si="1016"/>
        <v>0.12613240418118468</v>
      </c>
      <c r="O1829" s="2">
        <f t="shared" si="1017"/>
        <v>0.2034843205574913</v>
      </c>
      <c r="Q1829" s="1">
        <v>147</v>
      </c>
      <c r="R1829" s="1">
        <v>815</v>
      </c>
      <c r="S1829" s="1">
        <v>181</v>
      </c>
      <c r="T1829" s="1">
        <v>292</v>
      </c>
      <c r="AA1829" s="1" t="s">
        <v>2093</v>
      </c>
      <c r="AI1829" s="7">
        <f t="shared" si="1023"/>
        <v>2</v>
      </c>
      <c r="AJ1829" s="7">
        <f t="shared" si="1024"/>
        <v>0</v>
      </c>
      <c r="AK1829" s="7">
        <f t="shared" si="1025"/>
        <v>0</v>
      </c>
      <c r="AL1829" s="7">
        <f t="shared" si="1026"/>
        <v>0</v>
      </c>
      <c r="AM1829" s="2">
        <f t="shared" si="1027"/>
        <v>0.2034843205574913</v>
      </c>
      <c r="AN1829" s="2">
        <f t="shared" si="1028"/>
        <v>0</v>
      </c>
      <c r="AO1829" s="2">
        <f t="shared" si="1029"/>
        <v>0</v>
      </c>
      <c r="AP1829" s="2">
        <f t="shared" si="1030"/>
        <v>0</v>
      </c>
      <c r="AR1829" t="str">
        <f t="shared" si="1014"/>
        <v>Montour</v>
      </c>
      <c r="AS1829" t="s">
        <v>2056</v>
      </c>
      <c r="AT1829" s="48">
        <v>11</v>
      </c>
      <c r="AV1829" s="91">
        <v>42</v>
      </c>
      <c r="AW1829" s="93">
        <v>93</v>
      </c>
      <c r="AX1829" s="99">
        <f t="shared" si="1031"/>
        <v>42093</v>
      </c>
      <c r="AZ1829" s="7" t="s">
        <v>3053</v>
      </c>
      <c r="BA1829" t="s">
        <v>3290</v>
      </c>
    </row>
    <row r="1830" spans="1:53" hidden="1" outlineLevel="1">
      <c r="A1830" t="s">
        <v>2811</v>
      </c>
      <c r="B1830" t="s">
        <v>2056</v>
      </c>
      <c r="C1830" s="1">
        <f t="shared" si="1019"/>
        <v>12997</v>
      </c>
      <c r="D1830" s="7">
        <f>IF(P1830&gt;0,RANK(P1830,(P1830:R1830,S1830:AG1830)),0)</f>
        <v>0</v>
      </c>
      <c r="E1830" s="7">
        <f>IF(Q1830&gt;0,RANK(Q1830,(P1830:R1830,S1830:AG1830)),0)</f>
        <v>4</v>
      </c>
      <c r="F1830" s="7">
        <f>IF(R1830&gt;0,RANK(R1830,(P1830:R1830,S1830:AG1830)),0)</f>
        <v>1</v>
      </c>
      <c r="G1830" s="7">
        <f>IF(S1830&gt;0,RANK(S1830,(P1830:R1830,S1830:AG1830)),0)</f>
        <v>3</v>
      </c>
      <c r="H1830" s="48">
        <f t="shared" si="1020"/>
        <v>6028</v>
      </c>
      <c r="I1830" s="163">
        <f t="shared" si="1018"/>
        <v>0.46379933830884051</v>
      </c>
      <c r="J1830" s="2"/>
      <c r="K1830" s="2">
        <f t="shared" si="1021"/>
        <v>0</v>
      </c>
      <c r="L1830" s="2">
        <f t="shared" si="1022"/>
        <v>0.11256443794721858</v>
      </c>
      <c r="M1830" s="2">
        <f t="shared" si="1015"/>
        <v>0.61468031084096331</v>
      </c>
      <c r="N1830" s="2">
        <f t="shared" si="1016"/>
        <v>0.11802723705470493</v>
      </c>
      <c r="O1830" s="2">
        <f t="shared" si="1017"/>
        <v>0.15472801415711318</v>
      </c>
      <c r="Q1830" s="1">
        <v>1463</v>
      </c>
      <c r="R1830" s="1">
        <v>7989</v>
      </c>
      <c r="S1830" s="1">
        <v>1534</v>
      </c>
      <c r="T1830" s="1">
        <v>1961</v>
      </c>
      <c r="AA1830" s="1">
        <v>50</v>
      </c>
      <c r="AI1830" s="7">
        <f t="shared" si="1023"/>
        <v>2</v>
      </c>
      <c r="AJ1830" s="7">
        <f t="shared" si="1024"/>
        <v>0</v>
      </c>
      <c r="AK1830" s="7">
        <f t="shared" si="1025"/>
        <v>0</v>
      </c>
      <c r="AL1830" s="7">
        <f t="shared" si="1026"/>
        <v>0</v>
      </c>
      <c r="AM1830" s="2">
        <f t="shared" si="1027"/>
        <v>0.15088097253212279</v>
      </c>
      <c r="AN1830" s="2">
        <f t="shared" si="1028"/>
        <v>0</v>
      </c>
      <c r="AO1830" s="2">
        <f t="shared" si="1029"/>
        <v>0</v>
      </c>
      <c r="AP1830" s="2">
        <f t="shared" si="1030"/>
        <v>0</v>
      </c>
      <c r="AR1830" t="str">
        <f t="shared" si="1014"/>
        <v>Northampton</v>
      </c>
      <c r="AS1830" t="s">
        <v>2056</v>
      </c>
      <c r="AT1830" s="48"/>
      <c r="AV1830" s="91">
        <v>42</v>
      </c>
      <c r="AW1830" s="93">
        <v>95</v>
      </c>
      <c r="AX1830" s="99">
        <f t="shared" si="1031"/>
        <v>42095</v>
      </c>
      <c r="AZ1830" s="7" t="s">
        <v>3053</v>
      </c>
      <c r="BA1830" t="s">
        <v>3290</v>
      </c>
    </row>
    <row r="1831" spans="1:53" hidden="1" outlineLevel="1">
      <c r="A1831" t="s">
        <v>2300</v>
      </c>
      <c r="B1831" t="s">
        <v>2056</v>
      </c>
      <c r="C1831" s="1">
        <f t="shared" si="1019"/>
        <v>6513</v>
      </c>
      <c r="D1831" s="7">
        <f>IF(P1831&gt;0,RANK(P1831,(P1831:R1831,S1831:AG1831)),0)</f>
        <v>0</v>
      </c>
      <c r="E1831" s="7">
        <f>IF(Q1831&gt;0,RANK(Q1831,(P1831:R1831,S1831:AG1831)),0)</f>
        <v>4</v>
      </c>
      <c r="F1831" s="7">
        <f>IF(R1831&gt;0,RANK(R1831,(P1831:R1831,S1831:AG1831)),0)</f>
        <v>1</v>
      </c>
      <c r="G1831" s="7">
        <f>IF(S1831&gt;0,RANK(S1831,(P1831:R1831,S1831:AG1831)),0)</f>
        <v>3</v>
      </c>
      <c r="H1831" s="48">
        <f t="shared" si="1020"/>
        <v>1621</v>
      </c>
      <c r="I1831" s="163">
        <f t="shared" si="1018"/>
        <v>0.24888684170121295</v>
      </c>
      <c r="J1831" s="2"/>
      <c r="K1831" s="2">
        <f t="shared" si="1021"/>
        <v>0</v>
      </c>
      <c r="L1831" s="2">
        <f t="shared" si="1022"/>
        <v>0.1110087517273146</v>
      </c>
      <c r="M1831" s="2">
        <f t="shared" si="1015"/>
        <v>0.49393520651005679</v>
      </c>
      <c r="N1831" s="2">
        <f t="shared" si="1016"/>
        <v>0.15000767695378475</v>
      </c>
      <c r="O1831" s="2">
        <f t="shared" si="1017"/>
        <v>0.24504836480884384</v>
      </c>
      <c r="Q1831" s="1">
        <v>723</v>
      </c>
      <c r="R1831" s="1">
        <v>3217</v>
      </c>
      <c r="S1831" s="1">
        <v>977</v>
      </c>
      <c r="T1831" s="1">
        <v>1596</v>
      </c>
      <c r="AI1831" s="7">
        <f t="shared" si="1023"/>
        <v>2</v>
      </c>
      <c r="AJ1831" s="7">
        <f t="shared" si="1024"/>
        <v>0</v>
      </c>
      <c r="AK1831" s="7">
        <f t="shared" si="1025"/>
        <v>0</v>
      </c>
      <c r="AL1831" s="7">
        <f t="shared" si="1026"/>
        <v>0</v>
      </c>
      <c r="AM1831" s="2">
        <f t="shared" si="1027"/>
        <v>0.24504836480884384</v>
      </c>
      <c r="AN1831" s="2">
        <f t="shared" si="1028"/>
        <v>0</v>
      </c>
      <c r="AO1831" s="2">
        <f t="shared" si="1029"/>
        <v>0</v>
      </c>
      <c r="AP1831" s="2">
        <f t="shared" si="1030"/>
        <v>0</v>
      </c>
      <c r="AR1831" t="str">
        <f t="shared" si="1014"/>
        <v>Northumberland</v>
      </c>
      <c r="AS1831" t="s">
        <v>2056</v>
      </c>
      <c r="AT1831" s="48"/>
      <c r="AV1831" s="91">
        <v>42</v>
      </c>
      <c r="AW1831" s="93">
        <v>97</v>
      </c>
      <c r="AX1831" s="99">
        <f t="shared" si="1031"/>
        <v>42097</v>
      </c>
      <c r="AZ1831" s="7" t="s">
        <v>3053</v>
      </c>
      <c r="BA1831" t="s">
        <v>3290</v>
      </c>
    </row>
    <row r="1832" spans="1:53" hidden="1" outlineLevel="1">
      <c r="A1832" t="s">
        <v>155</v>
      </c>
      <c r="B1832" t="s">
        <v>2056</v>
      </c>
      <c r="C1832" s="1">
        <f t="shared" si="1019"/>
        <v>5394</v>
      </c>
      <c r="D1832" s="7">
        <f>IF(P1832&gt;0,RANK(P1832,(P1832:R1832,S1832:AG1832)),0)</f>
        <v>0</v>
      </c>
      <c r="E1832" s="7">
        <f>IF(Q1832&gt;0,RANK(Q1832,(P1832:R1832,S1832:AG1832)),0)</f>
        <v>3</v>
      </c>
      <c r="F1832" s="7">
        <f>IF(R1832&gt;0,RANK(R1832,(P1832:R1832,S1832:AG1832)),0)</f>
        <v>1</v>
      </c>
      <c r="G1832" s="7">
        <f>IF(S1832&gt;0,RANK(S1832,(P1832:R1832,S1832:AG1832)),0)</f>
        <v>4</v>
      </c>
      <c r="H1832" s="48">
        <f t="shared" si="1020"/>
        <v>1300</v>
      </c>
      <c r="I1832" s="163">
        <f t="shared" si="1018"/>
        <v>0.2410085279940675</v>
      </c>
      <c r="J1832" s="2"/>
      <c r="K1832" s="2">
        <f t="shared" si="1021"/>
        <v>0</v>
      </c>
      <c r="L1832" s="2">
        <f t="shared" si="1022"/>
        <v>0.16518353726362625</v>
      </c>
      <c r="M1832" s="2">
        <f t="shared" si="1015"/>
        <v>0.45847237671486835</v>
      </c>
      <c r="N1832" s="2">
        <f t="shared" si="1016"/>
        <v>0.15257693733778271</v>
      </c>
      <c r="O1832" s="2">
        <f t="shared" si="1017"/>
        <v>0.22376714868372272</v>
      </c>
      <c r="Q1832" s="1">
        <v>891</v>
      </c>
      <c r="R1832" s="1">
        <v>2473</v>
      </c>
      <c r="S1832" s="1">
        <v>823</v>
      </c>
      <c r="T1832" s="1">
        <v>1173</v>
      </c>
      <c r="AA1832" s="149">
        <v>34</v>
      </c>
      <c r="AI1832" s="7">
        <f t="shared" si="1023"/>
        <v>2</v>
      </c>
      <c r="AJ1832" s="7">
        <f t="shared" si="1024"/>
        <v>0</v>
      </c>
      <c r="AK1832" s="7">
        <f t="shared" si="1025"/>
        <v>0</v>
      </c>
      <c r="AL1832" s="7">
        <f t="shared" si="1026"/>
        <v>0</v>
      </c>
      <c r="AM1832" s="2">
        <f t="shared" si="1027"/>
        <v>0.21746384872080088</v>
      </c>
      <c r="AN1832" s="2">
        <f t="shared" si="1028"/>
        <v>0</v>
      </c>
      <c r="AO1832" s="2">
        <f t="shared" si="1029"/>
        <v>0</v>
      </c>
      <c r="AP1832" s="2">
        <f t="shared" si="1030"/>
        <v>0</v>
      </c>
      <c r="AR1832" t="str">
        <f t="shared" si="1014"/>
        <v>Perry</v>
      </c>
      <c r="AS1832" t="s">
        <v>2056</v>
      </c>
      <c r="AT1832" s="48"/>
      <c r="AV1832" s="91">
        <v>42</v>
      </c>
      <c r="AW1832" s="93">
        <v>99</v>
      </c>
      <c r="AX1832" s="99">
        <f t="shared" si="1031"/>
        <v>42099</v>
      </c>
      <c r="AZ1832" s="7" t="s">
        <v>3053</v>
      </c>
      <c r="BA1832" t="s">
        <v>3290</v>
      </c>
    </row>
    <row r="1833" spans="1:53" hidden="1" outlineLevel="1">
      <c r="A1833" t="s">
        <v>1639</v>
      </c>
      <c r="B1833" t="s">
        <v>2056</v>
      </c>
      <c r="C1833" s="1">
        <f t="shared" si="1019"/>
        <v>19364</v>
      </c>
      <c r="D1833" s="7">
        <f>IF(P1833&gt;0,RANK(P1833,(P1833:R1833,S1833:AG1833)),0)</f>
        <v>0</v>
      </c>
      <c r="E1833" s="7">
        <f>IF(Q1833&gt;0,RANK(Q1833,(P1833:R1833,S1833:AG1833)),0)</f>
        <v>4</v>
      </c>
      <c r="F1833" s="7">
        <f>IF(R1833&gt;0,RANK(R1833,(P1833:R1833,S1833:AG1833)),0)</f>
        <v>1</v>
      </c>
      <c r="G1833" s="7">
        <f>IF(S1833&gt;0,RANK(S1833,(P1833:R1833,S1833:AG1833)),0)</f>
        <v>2</v>
      </c>
      <c r="H1833" s="48">
        <f t="shared" si="1020"/>
        <v>9674</v>
      </c>
      <c r="I1833" s="163">
        <f t="shared" si="1018"/>
        <v>0.49958686221854987</v>
      </c>
      <c r="J1833" s="2"/>
      <c r="K1833" s="2">
        <f t="shared" si="1021"/>
        <v>0</v>
      </c>
      <c r="L1833" s="2">
        <f t="shared" si="1022"/>
        <v>0.10447221648419748</v>
      </c>
      <c r="M1833" s="2">
        <f t="shared" si="1015"/>
        <v>0.63793637678165671</v>
      </c>
      <c r="N1833" s="2">
        <f t="shared" si="1016"/>
        <v>0.13834951456310679</v>
      </c>
      <c r="O1833" s="2">
        <f t="shared" si="1017"/>
        <v>0.11924189217103903</v>
      </c>
      <c r="Q1833" s="1">
        <v>2023</v>
      </c>
      <c r="R1833" s="1">
        <v>12353</v>
      </c>
      <c r="S1833" s="1">
        <v>2679</v>
      </c>
      <c r="T1833" s="1">
        <v>2278</v>
      </c>
      <c r="AA1833" s="1">
        <v>31</v>
      </c>
      <c r="AI1833" s="7">
        <f t="shared" si="1023"/>
        <v>3</v>
      </c>
      <c r="AJ1833" s="7">
        <f t="shared" si="1024"/>
        <v>0</v>
      </c>
      <c r="AK1833" s="7">
        <f t="shared" si="1025"/>
        <v>0</v>
      </c>
      <c r="AL1833" s="7">
        <f t="shared" si="1026"/>
        <v>0</v>
      </c>
      <c r="AM1833" s="2">
        <f t="shared" si="1027"/>
        <v>0.11764098326791986</v>
      </c>
      <c r="AN1833" s="2">
        <f t="shared" si="1028"/>
        <v>0</v>
      </c>
      <c r="AO1833" s="2">
        <f t="shared" si="1029"/>
        <v>0</v>
      </c>
      <c r="AP1833" s="2">
        <f t="shared" si="1030"/>
        <v>0</v>
      </c>
      <c r="AR1833" t="str">
        <f t="shared" si="1014"/>
        <v>Philadelphia</v>
      </c>
      <c r="AS1833" t="s">
        <v>2056</v>
      </c>
      <c r="AT1833" s="48"/>
      <c r="AV1833" s="91">
        <v>42</v>
      </c>
      <c r="AW1833" s="93">
        <v>101</v>
      </c>
      <c r="AX1833" s="99">
        <f t="shared" si="1031"/>
        <v>42101</v>
      </c>
      <c r="AZ1833" s="7" t="s">
        <v>3053</v>
      </c>
      <c r="BA1833" t="s">
        <v>3290</v>
      </c>
    </row>
    <row r="1834" spans="1:53" hidden="1" outlineLevel="1">
      <c r="A1834" t="s">
        <v>1768</v>
      </c>
      <c r="B1834" t="s">
        <v>2056</v>
      </c>
      <c r="C1834" s="1">
        <f t="shared" si="1019"/>
        <v>2946</v>
      </c>
      <c r="D1834" s="7">
        <f>IF(P1834&gt;0,RANK(P1834,(P1834:R1834,S1834:AG1834)),0)</f>
        <v>0</v>
      </c>
      <c r="E1834" s="7">
        <f>IF(Q1834&gt;0,RANK(Q1834,(P1834:R1834,S1834:AG1834)),0)</f>
        <v>4</v>
      </c>
      <c r="F1834" s="7">
        <f>IF(R1834&gt;0,RANK(R1834,(P1834:R1834,S1834:AG1834)),0)</f>
        <v>1</v>
      </c>
      <c r="G1834" s="7">
        <f>IF(S1834&gt;0,RANK(S1834,(P1834:R1834,S1834:AG1834)),0)</f>
        <v>3</v>
      </c>
      <c r="H1834" s="48">
        <f t="shared" si="1020"/>
        <v>1469</v>
      </c>
      <c r="I1834" s="163">
        <f t="shared" si="1018"/>
        <v>0.49864222674813308</v>
      </c>
      <c r="J1834" s="2"/>
      <c r="K1834" s="2">
        <f t="shared" si="1021"/>
        <v>0</v>
      </c>
      <c r="L1834" s="2">
        <f t="shared" si="1022"/>
        <v>0.11235573659198914</v>
      </c>
      <c r="M1834" s="2">
        <f t="shared" si="1015"/>
        <v>0.63645621181262724</v>
      </c>
      <c r="N1834" s="2">
        <f t="shared" si="1016"/>
        <v>0.11337406653088934</v>
      </c>
      <c r="O1834" s="2">
        <f t="shared" si="1017"/>
        <v>0.13781398506449427</v>
      </c>
      <c r="Q1834" s="1">
        <v>331</v>
      </c>
      <c r="R1834" s="1">
        <v>1875</v>
      </c>
      <c r="S1834" s="1">
        <v>334</v>
      </c>
      <c r="T1834" s="1">
        <v>406</v>
      </c>
      <c r="AI1834" s="7">
        <f t="shared" si="1023"/>
        <v>2</v>
      </c>
      <c r="AJ1834" s="7">
        <f t="shared" si="1024"/>
        <v>0</v>
      </c>
      <c r="AK1834" s="7">
        <f t="shared" si="1025"/>
        <v>0</v>
      </c>
      <c r="AL1834" s="7">
        <f t="shared" si="1026"/>
        <v>0</v>
      </c>
      <c r="AM1834" s="2">
        <f t="shared" si="1027"/>
        <v>0.13781398506449424</v>
      </c>
      <c r="AN1834" s="2">
        <f t="shared" si="1028"/>
        <v>0</v>
      </c>
      <c r="AO1834" s="2">
        <f t="shared" si="1029"/>
        <v>0</v>
      </c>
      <c r="AP1834" s="2">
        <f t="shared" si="1030"/>
        <v>0</v>
      </c>
      <c r="AR1834" t="str">
        <f t="shared" si="1014"/>
        <v>Pike</v>
      </c>
      <c r="AS1834" t="s">
        <v>2056</v>
      </c>
      <c r="AT1834" s="48">
        <v>10</v>
      </c>
      <c r="AV1834" s="91">
        <v>42</v>
      </c>
      <c r="AW1834" s="93">
        <v>103</v>
      </c>
      <c r="AX1834" s="99">
        <f t="shared" si="1031"/>
        <v>42103</v>
      </c>
      <c r="AZ1834" s="7" t="s">
        <v>3053</v>
      </c>
      <c r="BA1834" t="s">
        <v>3290</v>
      </c>
    </row>
    <row r="1835" spans="1:53" hidden="1" outlineLevel="1">
      <c r="A1835" t="s">
        <v>2982</v>
      </c>
      <c r="B1835" t="s">
        <v>2056</v>
      </c>
      <c r="C1835" s="1">
        <f t="shared" si="1019"/>
        <v>2154</v>
      </c>
      <c r="D1835" s="7">
        <f>IF(P1835&gt;0,RANK(P1835,(P1835:R1835,S1835:AG1835)),0)</f>
        <v>0</v>
      </c>
      <c r="E1835" s="7">
        <f>IF(Q1835&gt;0,RANK(Q1835,(P1835:R1835,S1835:AG1835)),0)</f>
        <v>4</v>
      </c>
      <c r="F1835" s="7">
        <f>IF(R1835&gt;0,RANK(R1835,(P1835:R1835,S1835:AG1835)),0)</f>
        <v>1</v>
      </c>
      <c r="G1835" s="7">
        <f>IF(S1835&gt;0,RANK(S1835,(P1835:R1835,S1835:AG1835)),0)</f>
        <v>3</v>
      </c>
      <c r="H1835" s="48">
        <f t="shared" si="1020"/>
        <v>386</v>
      </c>
      <c r="I1835" s="163">
        <f t="shared" si="1018"/>
        <v>0.17920148560817084</v>
      </c>
      <c r="J1835" s="2"/>
      <c r="K1835" s="2">
        <f t="shared" si="1021"/>
        <v>0</v>
      </c>
      <c r="L1835" s="2">
        <f t="shared" si="1022"/>
        <v>8.7743732590529241E-2</v>
      </c>
      <c r="M1835" s="2">
        <f t="shared" si="1015"/>
        <v>0.46518105849582175</v>
      </c>
      <c r="N1835" s="2">
        <f t="shared" si="1016"/>
        <v>0.16109563602599813</v>
      </c>
      <c r="O1835" s="2">
        <f t="shared" si="1017"/>
        <v>0.28597957288765086</v>
      </c>
      <c r="Q1835" s="1">
        <v>189</v>
      </c>
      <c r="R1835" s="1">
        <v>1002</v>
      </c>
      <c r="S1835" s="1">
        <v>347</v>
      </c>
      <c r="T1835" s="1">
        <v>616</v>
      </c>
      <c r="AI1835" s="7">
        <f t="shared" si="1023"/>
        <v>2</v>
      </c>
      <c r="AJ1835" s="7">
        <f t="shared" si="1024"/>
        <v>0</v>
      </c>
      <c r="AK1835" s="7">
        <f t="shared" si="1025"/>
        <v>0</v>
      </c>
      <c r="AL1835" s="7">
        <f t="shared" si="1026"/>
        <v>0</v>
      </c>
      <c r="AM1835" s="2">
        <f t="shared" si="1027"/>
        <v>0.28597957288765086</v>
      </c>
      <c r="AN1835" s="2">
        <f t="shared" si="1028"/>
        <v>0</v>
      </c>
      <c r="AO1835" s="2">
        <f t="shared" si="1029"/>
        <v>0</v>
      </c>
      <c r="AP1835" s="2">
        <f t="shared" si="1030"/>
        <v>0</v>
      </c>
      <c r="AR1835" t="str">
        <f t="shared" si="1014"/>
        <v>Potter</v>
      </c>
      <c r="AS1835" t="s">
        <v>2056</v>
      </c>
      <c r="AT1835" s="48">
        <v>5</v>
      </c>
      <c r="AV1835" s="91">
        <v>42</v>
      </c>
      <c r="AW1835" s="93">
        <v>105</v>
      </c>
      <c r="AX1835" s="99">
        <f t="shared" si="1031"/>
        <v>42105</v>
      </c>
      <c r="AZ1835" s="7" t="s">
        <v>3053</v>
      </c>
      <c r="BA1835" t="s">
        <v>3290</v>
      </c>
    </row>
    <row r="1836" spans="1:53" hidden="1" outlineLevel="1">
      <c r="A1836" t="s">
        <v>1403</v>
      </c>
      <c r="B1836" t="s">
        <v>2056</v>
      </c>
      <c r="C1836" s="1">
        <f t="shared" si="1019"/>
        <v>15982</v>
      </c>
      <c r="D1836" s="7">
        <f>IF(P1836&gt;0,RANK(P1836,(P1836:R1836,S1836:AG1836)),0)</f>
        <v>6</v>
      </c>
      <c r="E1836" s="7">
        <f>IF(Q1836&gt;0,RANK(Q1836,(P1836:R1836,S1836:AG1836)),0)</f>
        <v>4</v>
      </c>
      <c r="F1836" s="7">
        <f>IF(R1836&gt;0,RANK(R1836,(P1836:R1836,S1836:AG1836)),0)</f>
        <v>1</v>
      </c>
      <c r="G1836" s="7">
        <f>IF(S1836&gt;0,RANK(S1836,(P1836:R1836,S1836:AG1836)),0)</f>
        <v>3</v>
      </c>
      <c r="H1836" s="48">
        <f t="shared" si="1020"/>
        <v>4784</v>
      </c>
      <c r="I1836" s="163">
        <f t="shared" si="1018"/>
        <v>0.29933675384807906</v>
      </c>
      <c r="J1836" s="2"/>
      <c r="K1836" s="2">
        <f t="shared" si="1021"/>
        <v>1.8771117507195595E-4</v>
      </c>
      <c r="L1836" s="2">
        <f t="shared" si="1022"/>
        <v>9.5607558503316231E-2</v>
      </c>
      <c r="M1836" s="2">
        <f t="shared" si="1015"/>
        <v>0.52978350644475036</v>
      </c>
      <c r="N1836" s="2">
        <f t="shared" si="1016"/>
        <v>0.13346264547616069</v>
      </c>
      <c r="O1836" s="2">
        <f t="shared" si="1017"/>
        <v>0.2409585784007007</v>
      </c>
      <c r="P1836" s="1">
        <v>3</v>
      </c>
      <c r="Q1836" s="1">
        <v>1528</v>
      </c>
      <c r="R1836" s="1">
        <v>8467</v>
      </c>
      <c r="S1836" s="1">
        <v>2133</v>
      </c>
      <c r="T1836" s="1">
        <v>3683</v>
      </c>
      <c r="AA1836" s="1">
        <f>97+4+2+2+2+2+2+2+53</f>
        <v>166</v>
      </c>
      <c r="AC1836" s="1">
        <v>2</v>
      </c>
      <c r="AI1836" s="7">
        <f t="shared" si="1023"/>
        <v>2</v>
      </c>
      <c r="AJ1836" s="7">
        <f t="shared" si="1024"/>
        <v>0</v>
      </c>
      <c r="AK1836" s="7">
        <f t="shared" si="1025"/>
        <v>0</v>
      </c>
      <c r="AL1836" s="7">
        <f t="shared" si="1026"/>
        <v>0</v>
      </c>
      <c r="AM1836" s="2">
        <f t="shared" si="1027"/>
        <v>0.23044675259667124</v>
      </c>
      <c r="AN1836" s="2">
        <f t="shared" si="1028"/>
        <v>0</v>
      </c>
      <c r="AO1836" s="2">
        <f t="shared" si="1029"/>
        <v>0</v>
      </c>
      <c r="AP1836" s="2">
        <f t="shared" si="1030"/>
        <v>0</v>
      </c>
      <c r="AR1836" t="str">
        <f t="shared" si="1014"/>
        <v>Schuylkill</v>
      </c>
      <c r="AS1836" t="s">
        <v>2056</v>
      </c>
      <c r="AT1836" s="48">
        <v>17</v>
      </c>
      <c r="AV1836" s="91">
        <v>42</v>
      </c>
      <c r="AW1836" s="93">
        <v>107</v>
      </c>
      <c r="AX1836" s="99">
        <f t="shared" si="1031"/>
        <v>42107</v>
      </c>
      <c r="AZ1836" s="7" t="s">
        <v>3053</v>
      </c>
      <c r="BA1836" t="s">
        <v>3290</v>
      </c>
    </row>
    <row r="1837" spans="1:53" hidden="1" outlineLevel="1">
      <c r="A1837" t="s">
        <v>1417</v>
      </c>
      <c r="B1837" t="s">
        <v>2056</v>
      </c>
      <c r="C1837" s="1">
        <f t="shared" si="1019"/>
        <v>3818</v>
      </c>
      <c r="D1837" s="7">
        <f>IF(P1837&gt;0,RANK(P1837,(P1837:R1837,S1837:AG1837)),0)</f>
        <v>0</v>
      </c>
      <c r="E1837" s="7">
        <f>IF(Q1837&gt;0,RANK(Q1837,(P1837:R1837,S1837:AG1837)),0)</f>
        <v>3</v>
      </c>
      <c r="F1837" s="7">
        <f>IF(R1837&gt;0,RANK(R1837,(P1837:R1837,S1837:AG1837)),0)</f>
        <v>1</v>
      </c>
      <c r="G1837" s="7">
        <f>IF(S1837&gt;0,RANK(S1837,(P1837:R1837,S1837:AG1837)),0)</f>
        <v>4</v>
      </c>
      <c r="H1837" s="48">
        <f t="shared" si="1020"/>
        <v>790</v>
      </c>
      <c r="I1837" s="163">
        <f t="shared" si="1018"/>
        <v>0.2069146149816658</v>
      </c>
      <c r="J1837" s="2"/>
      <c r="K1837" s="2">
        <f t="shared" si="1021"/>
        <v>0</v>
      </c>
      <c r="L1837" s="2">
        <f t="shared" si="1022"/>
        <v>0.11812467260345731</v>
      </c>
      <c r="M1837" s="2">
        <f t="shared" si="1015"/>
        <v>0.48140387637506549</v>
      </c>
      <c r="N1837" s="2">
        <f t="shared" si="1016"/>
        <v>0.11733892090099529</v>
      </c>
      <c r="O1837" s="2">
        <f t="shared" si="1017"/>
        <v>0.28313253012048195</v>
      </c>
      <c r="Q1837" s="1">
        <v>451</v>
      </c>
      <c r="R1837" s="1">
        <v>1838</v>
      </c>
      <c r="S1837" s="1">
        <v>448</v>
      </c>
      <c r="T1837" s="1">
        <v>1048</v>
      </c>
      <c r="AA1837" s="149">
        <v>33</v>
      </c>
      <c r="AI1837" s="7">
        <f t="shared" si="1023"/>
        <v>2</v>
      </c>
      <c r="AJ1837" s="7">
        <f t="shared" si="1024"/>
        <v>0</v>
      </c>
      <c r="AK1837" s="7">
        <f t="shared" si="1025"/>
        <v>0</v>
      </c>
      <c r="AL1837" s="7">
        <f t="shared" si="1026"/>
        <v>0</v>
      </c>
      <c r="AM1837" s="2">
        <f t="shared" si="1027"/>
        <v>0.27448926139339969</v>
      </c>
      <c r="AN1837" s="2">
        <f t="shared" si="1028"/>
        <v>0</v>
      </c>
      <c r="AO1837" s="2">
        <f t="shared" si="1029"/>
        <v>0</v>
      </c>
      <c r="AP1837" s="2">
        <f t="shared" si="1030"/>
        <v>0</v>
      </c>
      <c r="AR1837" t="str">
        <f t="shared" si="1014"/>
        <v>Snyder</v>
      </c>
      <c r="AS1837" t="s">
        <v>2056</v>
      </c>
      <c r="AT1837" s="48">
        <v>10</v>
      </c>
      <c r="AV1837" s="91">
        <v>42</v>
      </c>
      <c r="AW1837" s="93">
        <v>109</v>
      </c>
      <c r="AX1837" s="99">
        <f t="shared" si="1031"/>
        <v>42109</v>
      </c>
      <c r="AZ1837" s="7" t="s">
        <v>3053</v>
      </c>
      <c r="BA1837" t="s">
        <v>3290</v>
      </c>
    </row>
    <row r="1838" spans="1:53" hidden="1" outlineLevel="1">
      <c r="A1838" t="s">
        <v>419</v>
      </c>
      <c r="B1838" t="s">
        <v>2056</v>
      </c>
      <c r="C1838" s="1">
        <f t="shared" si="1019"/>
        <v>7718</v>
      </c>
      <c r="D1838" s="7">
        <f>IF(P1838&gt;0,RANK(P1838,(P1838:R1838,S1838:AG1838)),0)</f>
        <v>0</v>
      </c>
      <c r="E1838" s="7">
        <f>IF(Q1838&gt;0,RANK(Q1838,(P1838:R1838,S1838:AG1838)),0)</f>
        <v>3</v>
      </c>
      <c r="F1838" s="7">
        <f>IF(R1838&gt;0,RANK(R1838,(P1838:R1838,S1838:AG1838)),0)</f>
        <v>1</v>
      </c>
      <c r="G1838" s="7">
        <f>IF(S1838&gt;0,RANK(S1838,(P1838:R1838,S1838:AG1838)),0)</f>
        <v>4</v>
      </c>
      <c r="H1838" s="48">
        <f t="shared" si="1020"/>
        <v>1888</v>
      </c>
      <c r="I1838" s="163">
        <f t="shared" si="1018"/>
        <v>0.24462295931588496</v>
      </c>
      <c r="J1838" s="2"/>
      <c r="K1838" s="2">
        <f t="shared" si="1021"/>
        <v>0</v>
      </c>
      <c r="L1838" s="2">
        <f t="shared" si="1022"/>
        <v>0.11376004146151852</v>
      </c>
      <c r="M1838" s="2">
        <f t="shared" si="1015"/>
        <v>0.51036537963202899</v>
      </c>
      <c r="N1838" s="2">
        <f t="shared" si="1016"/>
        <v>0.11013215859030837</v>
      </c>
      <c r="O1838" s="2">
        <f t="shared" si="1017"/>
        <v>0.26574242031614415</v>
      </c>
      <c r="Q1838" s="1">
        <v>878</v>
      </c>
      <c r="R1838" s="1">
        <v>3939</v>
      </c>
      <c r="S1838" s="1">
        <v>850</v>
      </c>
      <c r="T1838" s="1">
        <v>2051</v>
      </c>
      <c r="AI1838" s="7">
        <f t="shared" si="1023"/>
        <v>2</v>
      </c>
      <c r="AJ1838" s="7">
        <f t="shared" si="1024"/>
        <v>0</v>
      </c>
      <c r="AK1838" s="7">
        <f t="shared" si="1025"/>
        <v>0</v>
      </c>
      <c r="AL1838" s="7">
        <f t="shared" si="1026"/>
        <v>0</v>
      </c>
      <c r="AM1838" s="2">
        <f t="shared" si="1027"/>
        <v>0.26574242031614409</v>
      </c>
      <c r="AN1838" s="2">
        <f t="shared" si="1028"/>
        <v>0</v>
      </c>
      <c r="AO1838" s="2">
        <f t="shared" si="1029"/>
        <v>0</v>
      </c>
      <c r="AP1838" s="2">
        <f t="shared" si="1030"/>
        <v>0</v>
      </c>
      <c r="AR1838" t="str">
        <f t="shared" si="1014"/>
        <v>Somerset</v>
      </c>
      <c r="AS1838" t="s">
        <v>2056</v>
      </c>
      <c r="AT1838" s="48"/>
      <c r="AV1838" s="91">
        <v>42</v>
      </c>
      <c r="AW1838" s="93">
        <v>111</v>
      </c>
      <c r="AX1838" s="99">
        <f t="shared" si="1031"/>
        <v>42111</v>
      </c>
      <c r="AZ1838" s="7" t="s">
        <v>3053</v>
      </c>
      <c r="BA1838" t="s">
        <v>3290</v>
      </c>
    </row>
    <row r="1839" spans="1:53" hidden="1" outlineLevel="1">
      <c r="A1839" t="s">
        <v>164</v>
      </c>
      <c r="B1839" t="s">
        <v>2056</v>
      </c>
      <c r="C1839" s="1">
        <f t="shared" si="1019"/>
        <v>787</v>
      </c>
      <c r="D1839" s="7">
        <f>IF(P1839&gt;0,RANK(P1839,(P1839:R1839,S1839:AG1839)),0)</f>
        <v>0</v>
      </c>
      <c r="E1839" s="7">
        <f>IF(Q1839&gt;0,RANK(Q1839,(P1839:R1839,S1839:AG1839)),0)</f>
        <v>4</v>
      </c>
      <c r="F1839" s="7">
        <f>IF(R1839&gt;0,RANK(R1839,(P1839:R1839,S1839:AG1839)),0)</f>
        <v>1</v>
      </c>
      <c r="G1839" s="7">
        <f>IF(S1839&gt;0,RANK(S1839,(P1839:R1839,S1839:AG1839)),0)</f>
        <v>3</v>
      </c>
      <c r="H1839" s="48">
        <f t="shared" si="1020"/>
        <v>232</v>
      </c>
      <c r="I1839" s="163">
        <f t="shared" si="1018"/>
        <v>0.29479034307496821</v>
      </c>
      <c r="J1839" s="2"/>
      <c r="K1839" s="2">
        <f t="shared" si="1021"/>
        <v>0</v>
      </c>
      <c r="L1839" s="2">
        <f t="shared" si="1022"/>
        <v>8.5133418043202028E-2</v>
      </c>
      <c r="M1839" s="2">
        <f t="shared" si="1015"/>
        <v>0.54256670902160098</v>
      </c>
      <c r="N1839" s="2">
        <f t="shared" si="1016"/>
        <v>0.12452350698856417</v>
      </c>
      <c r="O1839" s="2">
        <f t="shared" si="1017"/>
        <v>0.24777636594663277</v>
      </c>
      <c r="Q1839" s="1">
        <v>67</v>
      </c>
      <c r="R1839" s="1">
        <v>427</v>
      </c>
      <c r="S1839" s="1">
        <v>98</v>
      </c>
      <c r="T1839" s="1">
        <v>195</v>
      </c>
      <c r="AI1839" s="7">
        <f t="shared" si="1023"/>
        <v>2</v>
      </c>
      <c r="AJ1839" s="7">
        <f t="shared" si="1024"/>
        <v>0</v>
      </c>
      <c r="AK1839" s="7">
        <f t="shared" si="1025"/>
        <v>0</v>
      </c>
      <c r="AL1839" s="7">
        <f t="shared" si="1026"/>
        <v>0</v>
      </c>
      <c r="AM1839" s="2">
        <f t="shared" si="1027"/>
        <v>0.24777636594663277</v>
      </c>
      <c r="AN1839" s="2">
        <f t="shared" si="1028"/>
        <v>0</v>
      </c>
      <c r="AO1839" s="2">
        <f t="shared" si="1029"/>
        <v>0</v>
      </c>
      <c r="AP1839" s="2">
        <f t="shared" si="1030"/>
        <v>0</v>
      </c>
      <c r="AR1839" t="str">
        <f t="shared" si="1014"/>
        <v>Sullivan</v>
      </c>
      <c r="AS1839" t="s">
        <v>2056</v>
      </c>
      <c r="AT1839" s="48">
        <v>10</v>
      </c>
      <c r="AV1839" s="91">
        <v>42</v>
      </c>
      <c r="AW1839" s="93">
        <v>113</v>
      </c>
      <c r="AX1839" s="99">
        <f t="shared" si="1031"/>
        <v>42113</v>
      </c>
      <c r="AZ1839" s="7" t="s">
        <v>3053</v>
      </c>
      <c r="BA1839" t="s">
        <v>3290</v>
      </c>
    </row>
    <row r="1840" spans="1:53" hidden="1" outlineLevel="1">
      <c r="A1840" t="s">
        <v>1036</v>
      </c>
      <c r="B1840" t="s">
        <v>2056</v>
      </c>
      <c r="C1840" s="1">
        <f t="shared" si="1019"/>
        <v>4444</v>
      </c>
      <c r="D1840" s="7">
        <f>IF(P1840&gt;0,RANK(P1840,(P1840:R1840,S1840:AG1840)),0)</f>
        <v>0</v>
      </c>
      <c r="E1840" s="7">
        <f>IF(Q1840&gt;0,RANK(Q1840,(P1840:R1840,S1840:AG1840)),0)</f>
        <v>4</v>
      </c>
      <c r="F1840" s="7">
        <f>IF(R1840&gt;0,RANK(R1840,(P1840:R1840,S1840:AG1840)),0)</f>
        <v>1</v>
      </c>
      <c r="G1840" s="7">
        <f>IF(S1840&gt;0,RANK(S1840,(P1840:R1840,S1840:AG1840)),0)</f>
        <v>3</v>
      </c>
      <c r="H1840" s="48">
        <f t="shared" si="1020"/>
        <v>1353</v>
      </c>
      <c r="I1840" s="163">
        <f t="shared" si="1018"/>
        <v>0.30445544554455445</v>
      </c>
      <c r="J1840" s="2"/>
      <c r="K1840" s="2">
        <f t="shared" si="1021"/>
        <v>0</v>
      </c>
      <c r="L1840" s="2">
        <f t="shared" si="1022"/>
        <v>0.10463546354635464</v>
      </c>
      <c r="M1840" s="2">
        <f t="shared" si="1015"/>
        <v>0.52542754275427539</v>
      </c>
      <c r="N1840" s="2">
        <f t="shared" si="1016"/>
        <v>0.14176417641764177</v>
      </c>
      <c r="O1840" s="2">
        <f t="shared" si="1017"/>
        <v>0.22817281728172817</v>
      </c>
      <c r="Q1840" s="1">
        <v>465</v>
      </c>
      <c r="R1840" s="1">
        <v>2335</v>
      </c>
      <c r="S1840" s="1">
        <v>630</v>
      </c>
      <c r="T1840" s="1">
        <v>982</v>
      </c>
      <c r="AA1840" s="149">
        <v>32</v>
      </c>
      <c r="AI1840" s="7">
        <f t="shared" si="1023"/>
        <v>2</v>
      </c>
      <c r="AJ1840" s="7">
        <f t="shared" si="1024"/>
        <v>0</v>
      </c>
      <c r="AK1840" s="7">
        <f t="shared" si="1025"/>
        <v>0</v>
      </c>
      <c r="AL1840" s="7">
        <f t="shared" si="1026"/>
        <v>0</v>
      </c>
      <c r="AM1840" s="2">
        <f t="shared" si="1027"/>
        <v>0.22097209720972097</v>
      </c>
      <c r="AN1840" s="2">
        <f t="shared" si="1028"/>
        <v>0</v>
      </c>
      <c r="AO1840" s="2">
        <f t="shared" si="1029"/>
        <v>0</v>
      </c>
      <c r="AP1840" s="2">
        <f t="shared" si="1030"/>
        <v>0</v>
      </c>
      <c r="AR1840" t="str">
        <f t="shared" si="1014"/>
        <v>Susquehanna</v>
      </c>
      <c r="AS1840" t="s">
        <v>2056</v>
      </c>
      <c r="AT1840" s="48">
        <v>10</v>
      </c>
      <c r="AV1840" s="91">
        <v>42</v>
      </c>
      <c r="AW1840" s="93">
        <v>115</v>
      </c>
      <c r="AX1840" s="99">
        <f t="shared" si="1031"/>
        <v>42115</v>
      </c>
      <c r="AZ1840" s="7" t="s">
        <v>3053</v>
      </c>
      <c r="BA1840" t="s">
        <v>3290</v>
      </c>
    </row>
    <row r="1841" spans="1:53" hidden="1" outlineLevel="1">
      <c r="A1841" t="s">
        <v>2482</v>
      </c>
      <c r="B1841" t="s">
        <v>2056</v>
      </c>
      <c r="C1841" s="1">
        <f t="shared" si="1019"/>
        <v>4254</v>
      </c>
      <c r="D1841" s="7">
        <f>IF(P1841&gt;0,RANK(P1841,(P1841:R1841,S1841:AG1841)),0)</f>
        <v>0</v>
      </c>
      <c r="E1841" s="7">
        <f>IF(Q1841&gt;0,RANK(Q1841,(P1841:R1841,S1841:AG1841)),0)</f>
        <v>4</v>
      </c>
      <c r="F1841" s="7">
        <f>IF(R1841&gt;0,RANK(R1841,(P1841:R1841,S1841:AG1841)),0)</f>
        <v>1</v>
      </c>
      <c r="G1841" s="7">
        <f>IF(S1841&gt;0,RANK(S1841,(P1841:R1841,S1841:AG1841)),0)</f>
        <v>3</v>
      </c>
      <c r="H1841" s="48">
        <f t="shared" si="1020"/>
        <v>1180</v>
      </c>
      <c r="I1841" s="163">
        <f t="shared" si="1018"/>
        <v>0.27738598965679362</v>
      </c>
      <c r="J1841" s="2"/>
      <c r="K1841" s="2">
        <f t="shared" si="1021"/>
        <v>0</v>
      </c>
      <c r="L1841" s="2">
        <f t="shared" si="1022"/>
        <v>0.11024917724494593</v>
      </c>
      <c r="M1841" s="2">
        <f t="shared" si="1015"/>
        <v>0.49929478138222849</v>
      </c>
      <c r="N1841" s="2">
        <f t="shared" si="1016"/>
        <v>0.16055477197931359</v>
      </c>
      <c r="O1841" s="2">
        <f t="shared" si="1017"/>
        <v>0.22990126939351205</v>
      </c>
      <c r="Q1841" s="1">
        <v>469</v>
      </c>
      <c r="R1841" s="1">
        <v>2124</v>
      </c>
      <c r="S1841" s="1">
        <v>683</v>
      </c>
      <c r="T1841" s="1">
        <v>944</v>
      </c>
      <c r="AA1841" s="1">
        <v>34</v>
      </c>
      <c r="AI1841" s="7">
        <f t="shared" si="1023"/>
        <v>2</v>
      </c>
      <c r="AJ1841" s="7">
        <f t="shared" si="1024"/>
        <v>0</v>
      </c>
      <c r="AK1841" s="7">
        <f t="shared" si="1025"/>
        <v>0</v>
      </c>
      <c r="AL1841" s="7">
        <f t="shared" si="1026"/>
        <v>0</v>
      </c>
      <c r="AM1841" s="2">
        <f t="shared" si="1027"/>
        <v>0.22190879172543487</v>
      </c>
      <c r="AN1841" s="2">
        <f t="shared" si="1028"/>
        <v>0</v>
      </c>
      <c r="AO1841" s="2">
        <f t="shared" si="1029"/>
        <v>0</v>
      </c>
      <c r="AP1841" s="2">
        <f t="shared" si="1030"/>
        <v>0</v>
      </c>
      <c r="AR1841" t="str">
        <f t="shared" si="1014"/>
        <v>Tioga</v>
      </c>
      <c r="AS1841" t="s">
        <v>2056</v>
      </c>
      <c r="AT1841" s="48"/>
      <c r="AV1841" s="91">
        <v>42</v>
      </c>
      <c r="AW1841" s="93">
        <v>117</v>
      </c>
      <c r="AX1841" s="99">
        <f t="shared" si="1031"/>
        <v>42117</v>
      </c>
      <c r="AZ1841" s="7" t="s">
        <v>3053</v>
      </c>
      <c r="BA1841" t="s">
        <v>3290</v>
      </c>
    </row>
    <row r="1842" spans="1:53" hidden="1" outlineLevel="1">
      <c r="A1842" t="s">
        <v>3341</v>
      </c>
      <c r="B1842" t="s">
        <v>2056</v>
      </c>
      <c r="C1842" s="1">
        <f t="shared" si="1019"/>
        <v>3519</v>
      </c>
      <c r="D1842" s="7">
        <f>IF(P1842&gt;0,RANK(P1842,(P1842:R1842,S1842:AG1842)),0)</f>
        <v>0</v>
      </c>
      <c r="E1842" s="7">
        <f>IF(Q1842&gt;0,RANK(Q1842,(P1842:R1842,S1842:AG1842)),0)</f>
        <v>4</v>
      </c>
      <c r="F1842" s="7">
        <f>IF(R1842&gt;0,RANK(R1842,(P1842:R1842,S1842:AG1842)),0)</f>
        <v>1</v>
      </c>
      <c r="G1842" s="7">
        <f>IF(S1842&gt;0,RANK(S1842,(P1842:R1842,S1842:AG1842)),0)</f>
        <v>3</v>
      </c>
      <c r="H1842" s="48">
        <f t="shared" si="1020"/>
        <v>879</v>
      </c>
      <c r="I1842" s="163">
        <f t="shared" si="1018"/>
        <v>0.24978687127024723</v>
      </c>
      <c r="J1842" s="2"/>
      <c r="K1842" s="2">
        <f t="shared" si="1021"/>
        <v>0</v>
      </c>
      <c r="L1842" s="2">
        <f t="shared" si="1022"/>
        <v>0.10287013356067065</v>
      </c>
      <c r="M1842" s="2">
        <f t="shared" si="1015"/>
        <v>0.51321398124467177</v>
      </c>
      <c r="N1842" s="2">
        <f t="shared" si="1016"/>
        <v>0.12048877522023302</v>
      </c>
      <c r="O1842" s="2">
        <f t="shared" si="1017"/>
        <v>0.26342710997442453</v>
      </c>
      <c r="Q1842" s="1">
        <v>362</v>
      </c>
      <c r="R1842" s="1">
        <v>1806</v>
      </c>
      <c r="S1842" s="1">
        <v>424</v>
      </c>
      <c r="T1842" s="1">
        <v>927</v>
      </c>
      <c r="AI1842" s="7">
        <f t="shared" si="1023"/>
        <v>2</v>
      </c>
      <c r="AJ1842" s="7">
        <f t="shared" si="1024"/>
        <v>0</v>
      </c>
      <c r="AK1842" s="7">
        <f t="shared" si="1025"/>
        <v>0</v>
      </c>
      <c r="AL1842" s="7">
        <f t="shared" si="1026"/>
        <v>0</v>
      </c>
      <c r="AM1842" s="2">
        <f t="shared" si="1027"/>
        <v>0.26342710997442453</v>
      </c>
      <c r="AN1842" s="2">
        <f t="shared" si="1028"/>
        <v>0</v>
      </c>
      <c r="AO1842" s="2">
        <f t="shared" si="1029"/>
        <v>0</v>
      </c>
      <c r="AP1842" s="2">
        <f t="shared" si="1030"/>
        <v>0</v>
      </c>
      <c r="AR1842" t="str">
        <f t="shared" si="1014"/>
        <v>Union</v>
      </c>
      <c r="AS1842" t="s">
        <v>2056</v>
      </c>
      <c r="AT1842" s="48">
        <v>10</v>
      </c>
      <c r="AV1842" s="91">
        <v>42</v>
      </c>
      <c r="AW1842" s="93">
        <v>119</v>
      </c>
      <c r="AX1842" s="99">
        <f t="shared" si="1031"/>
        <v>42119</v>
      </c>
      <c r="AZ1842" s="7" t="s">
        <v>3053</v>
      </c>
      <c r="BA1842" t="s">
        <v>3290</v>
      </c>
    </row>
    <row r="1843" spans="1:53" hidden="1" outlineLevel="1">
      <c r="A1843" t="s">
        <v>141</v>
      </c>
      <c r="B1843" t="s">
        <v>2056</v>
      </c>
      <c r="C1843" s="1">
        <f t="shared" si="1019"/>
        <v>5514</v>
      </c>
      <c r="D1843" s="7">
        <f>IF(P1843&gt;0,RANK(P1843,(P1843:R1843,S1843:AG1843)),0)</f>
        <v>0</v>
      </c>
      <c r="E1843" s="7">
        <f>IF(Q1843&gt;0,RANK(Q1843,(P1843:R1843,S1843:AG1843)),0)</f>
        <v>4</v>
      </c>
      <c r="F1843" s="7">
        <f>IF(R1843&gt;0,RANK(R1843,(P1843:R1843,S1843:AG1843)),0)</f>
        <v>1</v>
      </c>
      <c r="G1843" s="7">
        <f>IF(S1843&gt;0,RANK(S1843,(P1843:R1843,S1843:AG1843)),0)</f>
        <v>3</v>
      </c>
      <c r="H1843" s="48">
        <f t="shared" si="1020"/>
        <v>1291</v>
      </c>
      <c r="I1843" s="163">
        <f t="shared" si="1018"/>
        <v>0.23413130214000724</v>
      </c>
      <c r="J1843" s="2"/>
      <c r="K1843" s="2">
        <f t="shared" si="1021"/>
        <v>0</v>
      </c>
      <c r="L1843" s="2">
        <f t="shared" si="1022"/>
        <v>0.10554951033732318</v>
      </c>
      <c r="M1843" s="2">
        <f t="shared" si="1015"/>
        <v>0.49220166848023211</v>
      </c>
      <c r="N1843" s="2">
        <f t="shared" si="1016"/>
        <v>0.13910047152702212</v>
      </c>
      <c r="O1843" s="2">
        <f t="shared" si="1017"/>
        <v>0.26314834965542255</v>
      </c>
      <c r="Q1843" s="1">
        <v>582</v>
      </c>
      <c r="R1843" s="1">
        <v>2714</v>
      </c>
      <c r="S1843" s="1">
        <v>767</v>
      </c>
      <c r="T1843" s="1">
        <v>1423</v>
      </c>
      <c r="AA1843" s="1">
        <v>28</v>
      </c>
      <c r="AI1843" s="7">
        <f t="shared" si="1023"/>
        <v>2</v>
      </c>
      <c r="AJ1843" s="7">
        <f t="shared" si="1024"/>
        <v>0</v>
      </c>
      <c r="AK1843" s="7">
        <f t="shared" si="1025"/>
        <v>0</v>
      </c>
      <c r="AL1843" s="7">
        <f t="shared" si="1026"/>
        <v>0</v>
      </c>
      <c r="AM1843" s="2">
        <f t="shared" si="1027"/>
        <v>0.2580703663402249</v>
      </c>
      <c r="AN1843" s="2">
        <f t="shared" si="1028"/>
        <v>0</v>
      </c>
      <c r="AO1843" s="2">
        <f t="shared" si="1029"/>
        <v>0</v>
      </c>
      <c r="AP1843" s="2">
        <f t="shared" si="1030"/>
        <v>0</v>
      </c>
      <c r="AR1843" t="str">
        <f t="shared" si="1014"/>
        <v>Venango</v>
      </c>
      <c r="AS1843" t="s">
        <v>2056</v>
      </c>
      <c r="AT1843" s="48">
        <v>5</v>
      </c>
      <c r="AV1843" s="91">
        <v>42</v>
      </c>
      <c r="AW1843" s="93">
        <v>121</v>
      </c>
      <c r="AX1843" s="99">
        <f t="shared" si="1031"/>
        <v>42121</v>
      </c>
      <c r="AZ1843" s="7" t="s">
        <v>3053</v>
      </c>
      <c r="BA1843" t="s">
        <v>3290</v>
      </c>
    </row>
    <row r="1844" spans="1:53" hidden="1" outlineLevel="1">
      <c r="A1844" t="s">
        <v>1171</v>
      </c>
      <c r="B1844" t="s">
        <v>2056</v>
      </c>
      <c r="C1844" s="1">
        <f t="shared" si="1019"/>
        <v>3193</v>
      </c>
      <c r="D1844" s="7">
        <f>IF(P1844&gt;0,RANK(P1844,(P1844:R1844,S1844:AG1844)),0)</f>
        <v>0</v>
      </c>
      <c r="E1844" s="7">
        <f>IF(Q1844&gt;0,RANK(Q1844,(P1844:R1844,S1844:AG1844)),0)</f>
        <v>4</v>
      </c>
      <c r="F1844" s="7">
        <f>IF(R1844&gt;0,RANK(R1844,(P1844:R1844,S1844:AG1844)),0)</f>
        <v>1</v>
      </c>
      <c r="G1844" s="7">
        <f>IF(S1844&gt;0,RANK(S1844,(P1844:R1844,S1844:AG1844)),0)</f>
        <v>3</v>
      </c>
      <c r="H1844" s="48">
        <f t="shared" si="1020"/>
        <v>1039</v>
      </c>
      <c r="I1844" s="163">
        <f t="shared" si="1018"/>
        <v>0.32539931099279673</v>
      </c>
      <c r="J1844" s="2"/>
      <c r="K1844" s="2">
        <f t="shared" si="1021"/>
        <v>0</v>
      </c>
      <c r="L1844" s="2">
        <f t="shared" si="1022"/>
        <v>0.10241152521139994</v>
      </c>
      <c r="M1844" s="2">
        <f t="shared" si="1015"/>
        <v>0.53210147196993418</v>
      </c>
      <c r="N1844" s="2">
        <f t="shared" si="1016"/>
        <v>0.15878484184152836</v>
      </c>
      <c r="O1844" s="2">
        <f t="shared" si="1017"/>
        <v>0.20670216097713751</v>
      </c>
      <c r="Q1844" s="1">
        <v>327</v>
      </c>
      <c r="R1844" s="1">
        <v>1699</v>
      </c>
      <c r="S1844" s="1">
        <v>507</v>
      </c>
      <c r="T1844" s="1">
        <v>660</v>
      </c>
      <c r="AI1844" s="7">
        <f t="shared" si="1023"/>
        <v>2</v>
      </c>
      <c r="AJ1844" s="7">
        <f t="shared" si="1024"/>
        <v>0</v>
      </c>
      <c r="AK1844" s="7">
        <f t="shared" si="1025"/>
        <v>0</v>
      </c>
      <c r="AL1844" s="7">
        <f t="shared" si="1026"/>
        <v>0</v>
      </c>
      <c r="AM1844" s="2">
        <f t="shared" si="1027"/>
        <v>0.20670216097713748</v>
      </c>
      <c r="AN1844" s="2">
        <f t="shared" si="1028"/>
        <v>0</v>
      </c>
      <c r="AO1844" s="2">
        <f t="shared" si="1029"/>
        <v>0</v>
      </c>
      <c r="AP1844" s="2">
        <f t="shared" si="1030"/>
        <v>0</v>
      </c>
      <c r="AR1844" t="str">
        <f t="shared" si="1014"/>
        <v>Warren</v>
      </c>
      <c r="AS1844" t="s">
        <v>2056</v>
      </c>
      <c r="AT1844" s="48">
        <v>5</v>
      </c>
      <c r="AV1844" s="91">
        <v>42</v>
      </c>
      <c r="AW1844" s="93">
        <v>123</v>
      </c>
      <c r="AX1844" s="99">
        <f t="shared" si="1031"/>
        <v>42123</v>
      </c>
      <c r="AZ1844" s="7" t="s">
        <v>3053</v>
      </c>
      <c r="BA1844" t="s">
        <v>3290</v>
      </c>
    </row>
    <row r="1845" spans="1:53" hidden="1" outlineLevel="1">
      <c r="A1845" t="s">
        <v>650</v>
      </c>
      <c r="B1845" t="s">
        <v>2056</v>
      </c>
      <c r="C1845" s="1">
        <f t="shared" si="1019"/>
        <v>13379</v>
      </c>
      <c r="D1845" s="7">
        <f>IF(P1845&gt;0,RANK(P1845,(P1845:R1845,S1845:AG1845)),0)</f>
        <v>0</v>
      </c>
      <c r="E1845" s="7">
        <f>IF(Q1845&gt;0,RANK(Q1845,(P1845:R1845,S1845:AG1845)),0)</f>
        <v>4</v>
      </c>
      <c r="F1845" s="7">
        <f>IF(R1845&gt;0,RANK(R1845,(P1845:R1845,S1845:AG1845)),0)</f>
        <v>1</v>
      </c>
      <c r="G1845" s="7">
        <f>IF(S1845&gt;0,RANK(S1845,(P1845:R1845,S1845:AG1845)),0)</f>
        <v>3</v>
      </c>
      <c r="H1845" s="48">
        <f t="shared" si="1020"/>
        <v>4881</v>
      </c>
      <c r="I1845" s="163">
        <f t="shared" si="1018"/>
        <v>0.36482547275581134</v>
      </c>
      <c r="J1845" s="2"/>
      <c r="K1845" s="2">
        <f t="shared" si="1021"/>
        <v>0</v>
      </c>
      <c r="L1845" s="2">
        <f t="shared" si="1022"/>
        <v>9.8886314373271542E-2</v>
      </c>
      <c r="M1845" s="2">
        <f t="shared" si="1015"/>
        <v>0.57081994169967865</v>
      </c>
      <c r="N1845" s="2">
        <f t="shared" si="1016"/>
        <v>0.11787129082891099</v>
      </c>
      <c r="O1845" s="2">
        <f t="shared" si="1017"/>
        <v>0.21242245309813881</v>
      </c>
      <c r="Q1845" s="1">
        <v>1323</v>
      </c>
      <c r="R1845" s="1">
        <v>7637</v>
      </c>
      <c r="S1845" s="1">
        <v>1577</v>
      </c>
      <c r="T1845" s="1">
        <v>2756</v>
      </c>
      <c r="AA1845" s="1">
        <v>86</v>
      </c>
      <c r="AI1845" s="7">
        <f t="shared" si="1023"/>
        <v>2</v>
      </c>
      <c r="AJ1845" s="7">
        <f t="shared" si="1024"/>
        <v>0</v>
      </c>
      <c r="AK1845" s="7">
        <f t="shared" si="1025"/>
        <v>0</v>
      </c>
      <c r="AL1845" s="7">
        <f t="shared" si="1026"/>
        <v>0</v>
      </c>
      <c r="AM1845" s="2">
        <f t="shared" si="1027"/>
        <v>0.20599446894386725</v>
      </c>
      <c r="AN1845" s="2">
        <f t="shared" si="1028"/>
        <v>0</v>
      </c>
      <c r="AO1845" s="2">
        <f t="shared" si="1029"/>
        <v>0</v>
      </c>
      <c r="AP1845" s="2">
        <f t="shared" si="1030"/>
        <v>0</v>
      </c>
      <c r="AR1845" t="str">
        <f t="shared" si="1014"/>
        <v>Washington</v>
      </c>
      <c r="AS1845" t="s">
        <v>2056</v>
      </c>
      <c r="AT1845" s="48"/>
      <c r="AV1845" s="91">
        <v>42</v>
      </c>
      <c r="AW1845" s="93">
        <v>125</v>
      </c>
      <c r="AX1845" s="99">
        <f t="shared" si="1031"/>
        <v>42125</v>
      </c>
      <c r="AZ1845" s="7" t="s">
        <v>3053</v>
      </c>
      <c r="BA1845" t="s">
        <v>3290</v>
      </c>
    </row>
    <row r="1846" spans="1:53" hidden="1" outlineLevel="1">
      <c r="A1846" t="s">
        <v>2200</v>
      </c>
      <c r="B1846" t="s">
        <v>2056</v>
      </c>
      <c r="C1846" s="1">
        <f t="shared" si="1019"/>
        <v>4653</v>
      </c>
      <c r="D1846" s="7">
        <f>IF(P1846&gt;0,RANK(P1846,(P1846:R1846,S1846:AG1846)),0)</f>
        <v>0</v>
      </c>
      <c r="E1846" s="7">
        <f>IF(Q1846&gt;0,RANK(Q1846,(P1846:R1846,S1846:AG1846)),0)</f>
        <v>3</v>
      </c>
      <c r="F1846" s="7">
        <f>IF(R1846&gt;0,RANK(R1846,(P1846:R1846,S1846:AG1846)),0)</f>
        <v>1</v>
      </c>
      <c r="G1846" s="7">
        <f>IF(S1846&gt;0,RANK(S1846,(P1846:R1846,S1846:AG1846)),0)</f>
        <v>4</v>
      </c>
      <c r="H1846" s="48">
        <f t="shared" si="1020"/>
        <v>1519</v>
      </c>
      <c r="I1846" s="163">
        <f t="shared" si="1018"/>
        <v>0.32645604986030519</v>
      </c>
      <c r="J1846" s="2"/>
      <c r="K1846" s="2">
        <f t="shared" si="1021"/>
        <v>0</v>
      </c>
      <c r="L1846" s="2">
        <f t="shared" si="1022"/>
        <v>0.10896196002578981</v>
      </c>
      <c r="M1846" s="2">
        <f t="shared" si="1015"/>
        <v>0.55469589512142703</v>
      </c>
      <c r="N1846" s="2">
        <f t="shared" si="1016"/>
        <v>0.10810229959166129</v>
      </c>
      <c r="O1846" s="2">
        <f t="shared" si="1017"/>
        <v>0.22823984526112184</v>
      </c>
      <c r="Q1846" s="1">
        <v>507</v>
      </c>
      <c r="R1846" s="1">
        <v>2581</v>
      </c>
      <c r="S1846" s="1">
        <v>503</v>
      </c>
      <c r="T1846" s="1">
        <v>1062</v>
      </c>
      <c r="AI1846" s="7">
        <f t="shared" si="1023"/>
        <v>2</v>
      </c>
      <c r="AJ1846" s="7">
        <f t="shared" si="1024"/>
        <v>0</v>
      </c>
      <c r="AK1846" s="7">
        <f t="shared" si="1025"/>
        <v>0</v>
      </c>
      <c r="AL1846" s="7">
        <f t="shared" si="1026"/>
        <v>0</v>
      </c>
      <c r="AM1846" s="2">
        <f t="shared" si="1027"/>
        <v>0.22823984526112184</v>
      </c>
      <c r="AN1846" s="2">
        <f t="shared" si="1028"/>
        <v>0</v>
      </c>
      <c r="AO1846" s="2">
        <f t="shared" si="1029"/>
        <v>0</v>
      </c>
      <c r="AP1846" s="2">
        <f t="shared" si="1030"/>
        <v>0</v>
      </c>
      <c r="AR1846" t="str">
        <f t="shared" si="1014"/>
        <v>Wayne</v>
      </c>
      <c r="AS1846" t="s">
        <v>2056</v>
      </c>
      <c r="AT1846" s="48">
        <v>10</v>
      </c>
      <c r="AV1846" s="91">
        <v>42</v>
      </c>
      <c r="AW1846" s="93">
        <v>127</v>
      </c>
      <c r="AX1846" s="99">
        <f t="shared" si="1031"/>
        <v>42127</v>
      </c>
      <c r="AZ1846" s="7" t="s">
        <v>3053</v>
      </c>
      <c r="BA1846" t="s">
        <v>3290</v>
      </c>
    </row>
    <row r="1847" spans="1:53" hidden="1" outlineLevel="1">
      <c r="A1847" t="s">
        <v>1380</v>
      </c>
      <c r="B1847" t="s">
        <v>2056</v>
      </c>
      <c r="C1847" s="1">
        <f t="shared" si="1019"/>
        <v>25036</v>
      </c>
      <c r="D1847" s="7">
        <f>IF(P1847&gt;0,RANK(P1847,(P1847:R1847,S1847:AG1847)),0)</f>
        <v>0</v>
      </c>
      <c r="E1847" s="7">
        <f>IF(Q1847&gt;0,RANK(Q1847,(P1847:R1847,S1847:AG1847)),0)</f>
        <v>4</v>
      </c>
      <c r="F1847" s="7">
        <f>IF(R1847&gt;0,RANK(R1847,(P1847:R1847,S1847:AG1847)),0)</f>
        <v>1</v>
      </c>
      <c r="G1847" s="7">
        <f>IF(S1847&gt;0,RANK(S1847,(P1847:R1847,S1847:AG1847)),0)</f>
        <v>3</v>
      </c>
      <c r="H1847" s="48">
        <f t="shared" si="1020"/>
        <v>9536</v>
      </c>
      <c r="I1847" s="163">
        <f t="shared" si="1018"/>
        <v>0.38089151621664802</v>
      </c>
      <c r="J1847" s="2"/>
      <c r="K1847" s="2">
        <f t="shared" si="1021"/>
        <v>0</v>
      </c>
      <c r="L1847" s="2">
        <f t="shared" si="1022"/>
        <v>0.10748522128135485</v>
      </c>
      <c r="M1847" s="2">
        <f t="shared" si="1015"/>
        <v>0.58044416040901103</v>
      </c>
      <c r="N1847" s="2">
        <f t="shared" si="1016"/>
        <v>0.11251797411727113</v>
      </c>
      <c r="O1847" s="2">
        <f t="shared" si="1017"/>
        <v>0.19955264419236299</v>
      </c>
      <c r="Q1847" s="1">
        <v>2691</v>
      </c>
      <c r="R1847" s="1">
        <v>14532</v>
      </c>
      <c r="S1847" s="1">
        <v>2817</v>
      </c>
      <c r="T1847" s="1">
        <v>4996</v>
      </c>
      <c r="AI1847" s="7">
        <f t="shared" si="1023"/>
        <v>2</v>
      </c>
      <c r="AJ1847" s="7">
        <f t="shared" si="1024"/>
        <v>0</v>
      </c>
      <c r="AK1847" s="7">
        <f t="shared" si="1025"/>
        <v>0</v>
      </c>
      <c r="AL1847" s="7">
        <f t="shared" si="1026"/>
        <v>0</v>
      </c>
      <c r="AM1847" s="2">
        <f t="shared" si="1027"/>
        <v>0.19955264419236299</v>
      </c>
      <c r="AN1847" s="2">
        <f t="shared" si="1028"/>
        <v>0</v>
      </c>
      <c r="AO1847" s="2">
        <f t="shared" si="1029"/>
        <v>0</v>
      </c>
      <c r="AP1847" s="2">
        <f t="shared" si="1030"/>
        <v>0</v>
      </c>
      <c r="AR1847" t="str">
        <f t="shared" si="1014"/>
        <v>Westmoreland</v>
      </c>
      <c r="AS1847" t="s">
        <v>2056</v>
      </c>
      <c r="AT1847" s="48"/>
      <c r="AV1847" s="91">
        <v>42</v>
      </c>
      <c r="AW1847" s="93">
        <v>129</v>
      </c>
      <c r="AX1847" s="99">
        <f>AV1847*1000+AW1847</f>
        <v>42129</v>
      </c>
      <c r="AZ1847" s="7" t="s">
        <v>3053</v>
      </c>
      <c r="BA1847" t="s">
        <v>3290</v>
      </c>
    </row>
    <row r="1848" spans="1:53" hidden="1" outlineLevel="1">
      <c r="A1848" t="s">
        <v>1367</v>
      </c>
      <c r="B1848" t="s">
        <v>2056</v>
      </c>
      <c r="C1848" s="1">
        <f t="shared" si="1019"/>
        <v>3088</v>
      </c>
      <c r="D1848" s="7">
        <f>IF(P1848&gt;0,RANK(P1848,(P1848:R1848,S1848:AG1848)),0)</f>
        <v>0</v>
      </c>
      <c r="E1848" s="7">
        <f>IF(Q1848&gt;0,RANK(Q1848,(P1848:R1848,S1848:AG1848)),0)</f>
        <v>4</v>
      </c>
      <c r="F1848" s="7">
        <f>IF(R1848&gt;0,RANK(R1848,(P1848:R1848,S1848:AG1848)),0)</f>
        <v>1</v>
      </c>
      <c r="G1848" s="7">
        <f>IF(S1848&gt;0,RANK(S1848,(P1848:R1848,S1848:AG1848)),0)</f>
        <v>3</v>
      </c>
      <c r="H1848" s="48">
        <f t="shared" si="1020"/>
        <v>877</v>
      </c>
      <c r="I1848" s="163">
        <f t="shared" si="1018"/>
        <v>0.28400259067357514</v>
      </c>
      <c r="J1848" s="2"/>
      <c r="K1848" s="2">
        <f t="shared" si="1021"/>
        <v>0</v>
      </c>
      <c r="L1848" s="2">
        <f t="shared" si="1022"/>
        <v>9.4559585492227982E-2</v>
      </c>
      <c r="M1848" s="2">
        <f t="shared" si="1015"/>
        <v>0.51392487046632129</v>
      </c>
      <c r="N1848" s="2">
        <f t="shared" si="1016"/>
        <v>0.15835492227979275</v>
      </c>
      <c r="O1848" s="2">
        <f t="shared" si="1017"/>
        <v>0.23316062176165797</v>
      </c>
      <c r="Q1848" s="1">
        <v>292</v>
      </c>
      <c r="R1848" s="1">
        <v>1587</v>
      </c>
      <c r="S1848" s="1">
        <v>489</v>
      </c>
      <c r="T1848" s="1">
        <v>710</v>
      </c>
      <c r="AA1848" s="149">
        <v>10</v>
      </c>
      <c r="AI1848" s="7">
        <f t="shared" si="1023"/>
        <v>2</v>
      </c>
      <c r="AJ1848" s="7">
        <f t="shared" si="1024"/>
        <v>0</v>
      </c>
      <c r="AK1848" s="7">
        <f t="shared" si="1025"/>
        <v>0</v>
      </c>
      <c r="AL1848" s="7">
        <f t="shared" si="1026"/>
        <v>0</v>
      </c>
      <c r="AM1848" s="2">
        <f t="shared" si="1027"/>
        <v>0.22992227979274613</v>
      </c>
      <c r="AN1848" s="2">
        <f t="shared" si="1028"/>
        <v>0</v>
      </c>
      <c r="AO1848" s="2">
        <f t="shared" si="1029"/>
        <v>0</v>
      </c>
      <c r="AP1848" s="2">
        <f t="shared" si="1030"/>
        <v>0</v>
      </c>
      <c r="AR1848" t="str">
        <f t="shared" si="1014"/>
        <v>Wyoming</v>
      </c>
      <c r="AS1848" t="s">
        <v>2056</v>
      </c>
      <c r="AT1848" s="48">
        <v>11</v>
      </c>
      <c r="AV1848" s="91">
        <v>42</v>
      </c>
      <c r="AW1848" s="93">
        <v>131</v>
      </c>
      <c r="AX1848" s="99">
        <f>AV1848*1000+AW1848</f>
        <v>42131</v>
      </c>
      <c r="AZ1848" s="7" t="s">
        <v>3053</v>
      </c>
      <c r="BA1848" t="s">
        <v>3290</v>
      </c>
    </row>
    <row r="1849" spans="1:53" hidden="1" outlineLevel="1">
      <c r="A1849" t="s">
        <v>959</v>
      </c>
      <c r="B1849" t="s">
        <v>2056</v>
      </c>
      <c r="C1849" s="1">
        <f t="shared" si="1019"/>
        <v>41726</v>
      </c>
      <c r="D1849" s="7">
        <f>IF(P1849&gt;0,RANK(P1849,(P1849:R1849,S1849:AG1849)),0)</f>
        <v>0</v>
      </c>
      <c r="E1849" s="7">
        <f>IF(Q1849&gt;0,RANK(Q1849,(P1849:R1849,S1849:AG1849)),0)</f>
        <v>4</v>
      </c>
      <c r="F1849" s="7">
        <f>IF(R1849&gt;0,RANK(R1849,(P1849:R1849,S1849:AG1849)),0)</f>
        <v>1</v>
      </c>
      <c r="G1849" s="7">
        <f>IF(S1849&gt;0,RANK(S1849,(P1849:R1849,S1849:AG1849)),0)</f>
        <v>3</v>
      </c>
      <c r="H1849" s="48">
        <f t="shared" si="1020"/>
        <v>15981</v>
      </c>
      <c r="I1849" s="163">
        <f t="shared" si="1018"/>
        <v>0.38299860997938934</v>
      </c>
      <c r="J1849" s="2"/>
      <c r="K1849" s="2">
        <f t="shared" si="1021"/>
        <v>0</v>
      </c>
      <c r="L1849" s="2">
        <f t="shared" si="1022"/>
        <v>0.12153093994152327</v>
      </c>
      <c r="M1849" s="2">
        <f t="shared" si="1015"/>
        <v>0.56619374011407753</v>
      </c>
      <c r="N1849" s="2">
        <f t="shared" si="1016"/>
        <v>0.12462253750659061</v>
      </c>
      <c r="O1849" s="2">
        <f t="shared" si="1017"/>
        <v>0.18765278243780856</v>
      </c>
      <c r="Q1849" s="1">
        <v>5071</v>
      </c>
      <c r="R1849" s="1">
        <v>23625</v>
      </c>
      <c r="S1849" s="1">
        <v>5200</v>
      </c>
      <c r="T1849" s="1">
        <v>7644</v>
      </c>
      <c r="AA1849" s="1">
        <v>186</v>
      </c>
      <c r="AI1849" s="7">
        <f t="shared" si="1023"/>
        <v>2</v>
      </c>
      <c r="AJ1849" s="7">
        <f t="shared" si="1024"/>
        <v>0</v>
      </c>
      <c r="AK1849" s="7">
        <f t="shared" si="1025"/>
        <v>0</v>
      </c>
      <c r="AL1849" s="7">
        <f t="shared" si="1026"/>
        <v>0</v>
      </c>
      <c r="AM1849" s="2">
        <f t="shared" si="1027"/>
        <v>0.18319513013468822</v>
      </c>
      <c r="AN1849" s="2">
        <f t="shared" si="1028"/>
        <v>0</v>
      </c>
      <c r="AO1849" s="2">
        <f t="shared" si="1029"/>
        <v>0</v>
      </c>
      <c r="AP1849" s="2">
        <f t="shared" si="1030"/>
        <v>0</v>
      </c>
      <c r="AR1849" t="str">
        <f t="shared" si="1014"/>
        <v>York</v>
      </c>
      <c r="AS1849" t="s">
        <v>2056</v>
      </c>
      <c r="AT1849" s="48">
        <v>4</v>
      </c>
      <c r="AV1849" s="91">
        <v>42</v>
      </c>
      <c r="AW1849" s="93">
        <v>133</v>
      </c>
      <c r="AX1849" s="99">
        <f>AV1849*1000+AW1849</f>
        <v>42133</v>
      </c>
      <c r="AZ1849" s="7" t="s">
        <v>3053</v>
      </c>
      <c r="BA1849" t="s">
        <v>3290</v>
      </c>
    </row>
    <row r="1850" spans="1:53" collapsed="1">
      <c r="A1850" t="s">
        <v>2086</v>
      </c>
      <c r="B1850" t="s">
        <v>1136</v>
      </c>
      <c r="C1850" s="1">
        <f t="shared" si="1019"/>
        <v>811706</v>
      </c>
      <c r="D1850" s="7">
        <f>IF(P1850&gt;0,RANK(P1850,(P1850:R1850,S1850:AG1850)),0)</f>
        <v>6</v>
      </c>
      <c r="E1850" s="7">
        <f>IF(Q1850&gt;0,RANK(Q1850,(P1850:R1850,S1850:AG1850)),0)</f>
        <v>4</v>
      </c>
      <c r="F1850" s="7">
        <f>IF(R1850&gt;0,RANK(R1850,(P1850:R1850,S1850:AG1850)),0)</f>
        <v>1</v>
      </c>
      <c r="G1850" s="7">
        <f>IF(S1850&gt;0,RANK(S1850,(P1850:R1850,S1850:AG1850)),0)</f>
        <v>3</v>
      </c>
      <c r="H1850" s="48">
        <f t="shared" si="1020"/>
        <v>319318</v>
      </c>
      <c r="I1850" s="163">
        <f t="shared" si="1018"/>
        <v>0.39339120321889948</v>
      </c>
      <c r="J1850" s="2"/>
      <c r="K1850" s="2">
        <f t="shared" si="1021"/>
        <v>5.1742872419324235E-5</v>
      </c>
      <c r="L1850" s="2">
        <f t="shared" si="1022"/>
        <v>0.10414731442172412</v>
      </c>
      <c r="M1850" s="2">
        <f t="shared" si="1015"/>
        <v>0.57702419348877554</v>
      </c>
      <c r="N1850" s="2">
        <f t="shared" si="1016"/>
        <v>0.13077148622777213</v>
      </c>
      <c r="O1850" s="2">
        <f t="shared" si="1017"/>
        <v>0.18800526298930897</v>
      </c>
      <c r="P1850" s="1">
        <f t="shared" ref="P1850:V1850" si="1032">SUM(P1783:P1849)</f>
        <v>42</v>
      </c>
      <c r="Q1850" s="1">
        <f t="shared" si="1032"/>
        <v>84537</v>
      </c>
      <c r="R1850" s="1">
        <f t="shared" si="1032"/>
        <v>468374</v>
      </c>
      <c r="S1850" s="1">
        <f t="shared" si="1032"/>
        <v>106148</v>
      </c>
      <c r="T1850" s="1">
        <f t="shared" si="1032"/>
        <v>149056</v>
      </c>
      <c r="U1850" s="1">
        <f t="shared" si="1032"/>
        <v>6</v>
      </c>
      <c r="V1850" s="1">
        <f t="shared" si="1032"/>
        <v>5</v>
      </c>
      <c r="AA1850" s="1">
        <f>SUM(AA1783:AA1849)</f>
        <v>3511</v>
      </c>
      <c r="AC1850" s="1">
        <f>SUM(AC1783:AC1849)</f>
        <v>6</v>
      </c>
      <c r="AD1850" s="1">
        <f>SUM(AD1783:AD1849)</f>
        <v>1</v>
      </c>
      <c r="AE1850" s="1">
        <f>SUM(AE1783:AE1849)</f>
        <v>19</v>
      </c>
      <c r="AF1850" s="1">
        <f>SUM(AF1783:AF1849)</f>
        <v>1</v>
      </c>
      <c r="AI1850" s="7">
        <f t="shared" si="1023"/>
        <v>2</v>
      </c>
      <c r="AJ1850" s="7">
        <f t="shared" si="1024"/>
        <v>6</v>
      </c>
      <c r="AK1850" s="7">
        <f t="shared" si="1025"/>
        <v>7</v>
      </c>
      <c r="AL1850" s="7">
        <f t="shared" si="1026"/>
        <v>0</v>
      </c>
      <c r="AM1850" s="2">
        <f t="shared" si="1027"/>
        <v>0.18363299026987603</v>
      </c>
      <c r="AN1850" s="2">
        <f t="shared" si="1028"/>
        <v>7.3918389170463197E-6</v>
      </c>
      <c r="AO1850" s="2">
        <f t="shared" si="1029"/>
        <v>6.1598657642052666E-6</v>
      </c>
      <c r="AP1850" s="2">
        <f t="shared" si="1030"/>
        <v>0</v>
      </c>
      <c r="AR1850" t="str">
        <f t="shared" si="1014"/>
        <v>Pennsylvania</v>
      </c>
      <c r="AS1850" t="s">
        <v>1136</v>
      </c>
      <c r="AV1850" s="91">
        <v>42</v>
      </c>
      <c r="AW1850" s="93"/>
      <c r="AX1850" s="91">
        <v>42</v>
      </c>
      <c r="AZ1850" s="7" t="s">
        <v>1662</v>
      </c>
      <c r="BA1850" t="s">
        <v>3290</v>
      </c>
    </row>
    <row r="1851" spans="1:53">
      <c r="C1851" s="1"/>
      <c r="E1851" s="7"/>
      <c r="F1851" s="7"/>
      <c r="G1851" s="7"/>
      <c r="H1851" s="48"/>
      <c r="I1851" s="163"/>
      <c r="J1851" s="2"/>
      <c r="AI1851" s="1"/>
      <c r="AJ1851" s="1"/>
      <c r="AK1851" s="1"/>
      <c r="AL1851" s="1"/>
      <c r="AM1851" s="1"/>
      <c r="AN1851" s="1"/>
      <c r="AO1851" s="1"/>
      <c r="AP1851" s="1"/>
      <c r="AV1851" s="91"/>
      <c r="AW1851" s="93"/>
      <c r="BA1851" s="148"/>
    </row>
    <row r="1852" spans="1:53" hidden="1" outlineLevel="1">
      <c r="A1852" t="s">
        <v>1340</v>
      </c>
      <c r="B1852" t="s">
        <v>3298</v>
      </c>
      <c r="C1852" s="1">
        <f t="shared" ref="C1852:C1915" si="1033">SUM(P1852:AG1852)</f>
        <v>848</v>
      </c>
      <c r="D1852" s="7">
        <f>IF(P1852&gt;0,RANK(P1852,(P1852:R1852,S1852:AG1852)),0)</f>
        <v>0</v>
      </c>
      <c r="E1852" s="7">
        <f>IF(Q1852&gt;0,RANK(Q1852,(P1852:R1852,S1852:AG1852)),0)</f>
        <v>5</v>
      </c>
      <c r="F1852" s="7">
        <f>IF(R1852&gt;0,RANK(R1852,(P1852:R1852,S1852:AG1852)),0)</f>
        <v>1</v>
      </c>
      <c r="G1852" s="7">
        <f>IF(S1852&gt;0,RANK(S1852,(P1852:R1852,S1852:AG1852)),0)</f>
        <v>3</v>
      </c>
      <c r="H1852" s="48">
        <f t="shared" ref="H1852:H1915" si="1034">MAX(P1852:Y1852)-LARGE(P1852:Y1852,2)</f>
        <v>468</v>
      </c>
      <c r="I1852" s="163">
        <f t="shared" ref="I1852:I1915" si="1035">H1852/C1852</f>
        <v>0.55188679245283023</v>
      </c>
      <c r="J1852" s="2"/>
      <c r="K1852" s="2">
        <f t="shared" ref="K1852:K1915" si="1036">IF($C1852=0,"-",P1852/$C1852)</f>
        <v>0</v>
      </c>
      <c r="L1852" s="2">
        <f t="shared" ref="L1852:L1915" si="1037">IF($C1852=0,"-",Q1852/$C1852)</f>
        <v>2.8301886792452831E-2</v>
      </c>
      <c r="M1852" s="2">
        <f t="shared" ref="M1852:M1915" si="1038">IF($C1852=0,"-",R1852/$C1852)</f>
        <v>0.70518867924528306</v>
      </c>
      <c r="N1852" s="2">
        <f t="shared" ref="N1852:N1915" si="1039">IF($C1852=0,"-",S1852/$C1852)</f>
        <v>5.3066037735849059E-2</v>
      </c>
      <c r="O1852" s="2">
        <f t="shared" ref="O1852:O1915" si="1040">IF(C1852=0,"-",(1-K1852-L1852-M1852-N1852))</f>
        <v>0.21344339622641506</v>
      </c>
      <c r="Q1852" s="1">
        <v>24</v>
      </c>
      <c r="R1852" s="1">
        <v>598</v>
      </c>
      <c r="S1852" s="1">
        <v>45</v>
      </c>
      <c r="T1852" s="1">
        <v>130</v>
      </c>
      <c r="AC1852" s="1">
        <v>27</v>
      </c>
      <c r="AD1852" s="1">
        <v>24</v>
      </c>
      <c r="AI1852" s="7">
        <f t="shared" ref="AI1852:AI1883" si="1041">IF(T1852&gt;0,RANK(T1852,(P1852:Z1852)),0)</f>
        <v>2</v>
      </c>
      <c r="AJ1852" s="7">
        <f t="shared" ref="AJ1852:AJ1883" si="1042">IF(U1852&gt;0,RANK(U1852,(P1852:Z1852)),0)</f>
        <v>0</v>
      </c>
      <c r="AK1852" s="7">
        <f t="shared" ref="AK1852:AK1883" si="1043">IF(V1852&gt;0,RANK(V1852,(P1852:Z1852)),0)</f>
        <v>0</v>
      </c>
      <c r="AL1852" s="7">
        <f t="shared" ref="AL1852:AL1883" si="1044">IF(W1852&gt;0,RANK(W1852,(P1852:Z1852)),0)</f>
        <v>0</v>
      </c>
      <c r="AM1852" s="2">
        <f t="shared" ref="AM1852:AM1883" si="1045">IF($C1852=0,"-",T1852/$C1852)</f>
        <v>0.15330188679245282</v>
      </c>
      <c r="AN1852" s="2">
        <f t="shared" ref="AN1852:AN1883" si="1046">IF($C1852=0,"-",U1852/$C1852)</f>
        <v>0</v>
      </c>
      <c r="AO1852" s="2">
        <f t="shared" ref="AO1852:AO1883" si="1047">IF($C1852=0,"-",V1852/$C1852)</f>
        <v>0</v>
      </c>
      <c r="AP1852" s="2">
        <f t="shared" ref="AP1852:AP1883" si="1048">IF($C1852=0,"-",W1852/$C1852)</f>
        <v>0</v>
      </c>
      <c r="AR1852" t="str">
        <f t="shared" ref="AR1852:AR1883" si="1049">A1852</f>
        <v>Adjuntas</v>
      </c>
      <c r="AS1852" t="s">
        <v>3298</v>
      </c>
      <c r="AV1852" s="91">
        <v>72</v>
      </c>
      <c r="AW1852" s="93">
        <v>1</v>
      </c>
      <c r="AX1852" s="99">
        <f t="shared" ref="AX1852:AX1883" si="1050">AV1852*1000+AW1852</f>
        <v>72001</v>
      </c>
      <c r="AZ1852" s="7" t="s">
        <v>1101</v>
      </c>
      <c r="BA1852" s="148" t="s">
        <v>3290</v>
      </c>
    </row>
    <row r="1853" spans="1:53" hidden="1" outlineLevel="1">
      <c r="A1853" t="s">
        <v>2117</v>
      </c>
      <c r="B1853" t="s">
        <v>3298</v>
      </c>
      <c r="C1853" s="1">
        <f t="shared" si="1033"/>
        <v>1728</v>
      </c>
      <c r="D1853" s="7">
        <f>IF(P1853&gt;0,RANK(P1853,(P1853:R1853,S1853:AG1853)),0)</f>
        <v>0</v>
      </c>
      <c r="E1853" s="7">
        <f>IF(Q1853&gt;0,RANK(Q1853,(P1853:R1853,S1853:AG1853)),0)</f>
        <v>5</v>
      </c>
      <c r="F1853" s="7">
        <f>IF(R1853&gt;0,RANK(R1853,(P1853:R1853,S1853:AG1853)),0)</f>
        <v>1</v>
      </c>
      <c r="G1853" s="7">
        <f>IF(S1853&gt;0,RANK(S1853,(P1853:R1853,S1853:AG1853)),0)</f>
        <v>3</v>
      </c>
      <c r="H1853" s="48">
        <f t="shared" si="1034"/>
        <v>1299</v>
      </c>
      <c r="I1853" s="163">
        <f t="shared" si="1035"/>
        <v>0.75173611111111116</v>
      </c>
      <c r="J1853" s="2"/>
      <c r="K1853" s="2">
        <f t="shared" si="1036"/>
        <v>0</v>
      </c>
      <c r="L1853" s="2">
        <f t="shared" si="1037"/>
        <v>1.5625E-2</v>
      </c>
      <c r="M1853" s="2">
        <f t="shared" si="1038"/>
        <v>0.84201388888888884</v>
      </c>
      <c r="N1853" s="2">
        <f t="shared" si="1039"/>
        <v>1.8518518518518517E-2</v>
      </c>
      <c r="O1853" s="2">
        <f t="shared" si="1040"/>
        <v>0.12384259259259264</v>
      </c>
      <c r="Q1853" s="1">
        <v>27</v>
      </c>
      <c r="R1853" s="1">
        <v>1455</v>
      </c>
      <c r="S1853" s="1">
        <v>32</v>
      </c>
      <c r="T1853" s="1">
        <v>156</v>
      </c>
      <c r="AC1853" s="1">
        <v>31</v>
      </c>
      <c r="AD1853" s="1">
        <v>27</v>
      </c>
      <c r="AI1853" s="7">
        <f t="shared" si="1041"/>
        <v>2</v>
      </c>
      <c r="AJ1853" s="7">
        <f t="shared" si="1042"/>
        <v>0</v>
      </c>
      <c r="AK1853" s="7">
        <f t="shared" si="1043"/>
        <v>0</v>
      </c>
      <c r="AL1853" s="7">
        <f t="shared" si="1044"/>
        <v>0</v>
      </c>
      <c r="AM1853" s="2">
        <f t="shared" si="1045"/>
        <v>9.0277777777777776E-2</v>
      </c>
      <c r="AN1853" s="2">
        <f t="shared" si="1046"/>
        <v>0</v>
      </c>
      <c r="AO1853" s="2">
        <f t="shared" si="1047"/>
        <v>0</v>
      </c>
      <c r="AP1853" s="2">
        <f t="shared" si="1048"/>
        <v>0</v>
      </c>
      <c r="AR1853" t="str">
        <f t="shared" si="1049"/>
        <v>Aguada</v>
      </c>
      <c r="AS1853" t="s">
        <v>3298</v>
      </c>
      <c r="AV1853" s="91">
        <v>72</v>
      </c>
      <c r="AW1853" s="93">
        <v>3</v>
      </c>
      <c r="AX1853" s="99">
        <f t="shared" si="1050"/>
        <v>72003</v>
      </c>
      <c r="AZ1853" s="7" t="s">
        <v>1101</v>
      </c>
      <c r="BA1853" s="148" t="s">
        <v>3290</v>
      </c>
    </row>
    <row r="1854" spans="1:53" hidden="1" outlineLevel="1">
      <c r="A1854" t="s">
        <v>2450</v>
      </c>
      <c r="B1854" t="s">
        <v>3298</v>
      </c>
      <c r="C1854" s="1">
        <f t="shared" si="1033"/>
        <v>2014</v>
      </c>
      <c r="D1854" s="7">
        <f>IF(P1854&gt;0,RANK(P1854,(P1854:R1854,S1854:AG1854)),0)</f>
        <v>0</v>
      </c>
      <c r="E1854" s="7">
        <f>IF(Q1854&gt;0,RANK(Q1854,(P1854:R1854,S1854:AG1854)),0)</f>
        <v>3</v>
      </c>
      <c r="F1854" s="7">
        <f>IF(R1854&gt;0,RANK(R1854,(P1854:R1854,S1854:AG1854)),0)</f>
        <v>1</v>
      </c>
      <c r="G1854" s="7">
        <f>IF(S1854&gt;0,RANK(S1854,(P1854:R1854,S1854:AG1854)),0)</f>
        <v>5</v>
      </c>
      <c r="H1854" s="48">
        <f t="shared" si="1034"/>
        <v>1387</v>
      </c>
      <c r="I1854" s="163">
        <f t="shared" si="1035"/>
        <v>0.68867924528301883</v>
      </c>
      <c r="J1854" s="2"/>
      <c r="K1854" s="2">
        <f t="shared" si="1036"/>
        <v>0</v>
      </c>
      <c r="L1854" s="2">
        <f t="shared" si="1037"/>
        <v>4.667328699106256E-2</v>
      </c>
      <c r="M1854" s="2">
        <f t="shared" si="1038"/>
        <v>0.79443892750744782</v>
      </c>
      <c r="N1854" s="2">
        <f t="shared" si="1039"/>
        <v>2.0357497517378351E-2</v>
      </c>
      <c r="O1854" s="2">
        <f t="shared" si="1040"/>
        <v>0.13853028798411127</v>
      </c>
      <c r="Q1854" s="1">
        <v>94</v>
      </c>
      <c r="R1854" s="1">
        <v>1600</v>
      </c>
      <c r="S1854" s="1">
        <v>41</v>
      </c>
      <c r="T1854" s="1">
        <v>213</v>
      </c>
      <c r="AC1854" s="1">
        <v>47</v>
      </c>
      <c r="AD1854" s="1">
        <v>19</v>
      </c>
      <c r="AI1854" s="7">
        <f t="shared" si="1041"/>
        <v>2</v>
      </c>
      <c r="AJ1854" s="7">
        <f t="shared" si="1042"/>
        <v>0</v>
      </c>
      <c r="AK1854" s="7">
        <f t="shared" si="1043"/>
        <v>0</v>
      </c>
      <c r="AL1854" s="7">
        <f t="shared" si="1044"/>
        <v>0</v>
      </c>
      <c r="AM1854" s="2">
        <f t="shared" si="1045"/>
        <v>0.105759682224429</v>
      </c>
      <c r="AN1854" s="2">
        <f t="shared" si="1046"/>
        <v>0</v>
      </c>
      <c r="AO1854" s="2">
        <f t="shared" si="1047"/>
        <v>0</v>
      </c>
      <c r="AP1854" s="2">
        <f t="shared" si="1048"/>
        <v>0</v>
      </c>
      <c r="AR1854" t="str">
        <f t="shared" si="1049"/>
        <v>Aguadilla</v>
      </c>
      <c r="AS1854" t="s">
        <v>3298</v>
      </c>
      <c r="AV1854" s="91">
        <v>72</v>
      </c>
      <c r="AW1854" s="93">
        <v>5</v>
      </c>
      <c r="AX1854" s="99">
        <f t="shared" si="1050"/>
        <v>72005</v>
      </c>
      <c r="AZ1854" s="7" t="s">
        <v>1101</v>
      </c>
      <c r="BA1854" s="148" t="s">
        <v>3290</v>
      </c>
    </row>
    <row r="1855" spans="1:53" hidden="1" outlineLevel="1">
      <c r="A1855" t="s">
        <v>353</v>
      </c>
      <c r="B1855" t="s">
        <v>3298</v>
      </c>
      <c r="C1855" s="1">
        <f t="shared" si="1033"/>
        <v>868</v>
      </c>
      <c r="D1855" s="7">
        <f>IF(P1855&gt;0,RANK(P1855,(P1855:R1855,S1855:AG1855)),0)</f>
        <v>0</v>
      </c>
      <c r="E1855" s="7">
        <f>IF(Q1855&gt;0,RANK(Q1855,(P1855:R1855,S1855:AG1855)),0)</f>
        <v>4</v>
      </c>
      <c r="F1855" s="7">
        <f>IF(R1855&gt;0,RANK(R1855,(P1855:R1855,S1855:AG1855)),0)</f>
        <v>1</v>
      </c>
      <c r="G1855" s="7">
        <f>IF(S1855&gt;0,RANK(S1855,(P1855:R1855,S1855:AG1855)),0)</f>
        <v>6</v>
      </c>
      <c r="H1855" s="48">
        <f t="shared" si="1034"/>
        <v>637</v>
      </c>
      <c r="I1855" s="163">
        <f t="shared" si="1035"/>
        <v>0.7338709677419355</v>
      </c>
      <c r="J1855" s="2"/>
      <c r="K1855" s="2">
        <f t="shared" si="1036"/>
        <v>0</v>
      </c>
      <c r="L1855" s="2">
        <f t="shared" si="1037"/>
        <v>1.6129032258064516E-2</v>
      </c>
      <c r="M1855" s="2">
        <f t="shared" si="1038"/>
        <v>0.8375576036866359</v>
      </c>
      <c r="N1855" s="2">
        <f t="shared" si="1039"/>
        <v>9.2165898617511521E-3</v>
      </c>
      <c r="O1855" s="2">
        <f t="shared" si="1040"/>
        <v>0.13709677419354846</v>
      </c>
      <c r="Q1855" s="1">
        <v>14</v>
      </c>
      <c r="R1855" s="1">
        <v>727</v>
      </c>
      <c r="S1855" s="1">
        <v>8</v>
      </c>
      <c r="T1855" s="1">
        <v>90</v>
      </c>
      <c r="AC1855" s="1">
        <v>16</v>
      </c>
      <c r="AD1855" s="1">
        <v>13</v>
      </c>
      <c r="AI1855" s="7">
        <f t="shared" si="1041"/>
        <v>2</v>
      </c>
      <c r="AJ1855" s="7">
        <f t="shared" si="1042"/>
        <v>0</v>
      </c>
      <c r="AK1855" s="7">
        <f t="shared" si="1043"/>
        <v>0</v>
      </c>
      <c r="AL1855" s="7">
        <f t="shared" si="1044"/>
        <v>0</v>
      </c>
      <c r="AM1855" s="2">
        <f t="shared" si="1045"/>
        <v>0.10368663594470046</v>
      </c>
      <c r="AN1855" s="2">
        <f t="shared" si="1046"/>
        <v>0</v>
      </c>
      <c r="AO1855" s="2">
        <f t="shared" si="1047"/>
        <v>0</v>
      </c>
      <c r="AP1855" s="2">
        <f t="shared" si="1048"/>
        <v>0</v>
      </c>
      <c r="AR1855" t="str">
        <f t="shared" si="1049"/>
        <v>Aguas Buenas</v>
      </c>
      <c r="AS1855" t="s">
        <v>3298</v>
      </c>
      <c r="AV1855" s="91">
        <v>72</v>
      </c>
      <c r="AW1855" s="93">
        <v>7</v>
      </c>
      <c r="AX1855" s="99">
        <f t="shared" si="1050"/>
        <v>72007</v>
      </c>
      <c r="AZ1855" s="7" t="s">
        <v>1101</v>
      </c>
      <c r="BA1855" s="148" t="s">
        <v>3290</v>
      </c>
    </row>
    <row r="1856" spans="1:53" hidden="1" outlineLevel="1">
      <c r="A1856" t="s">
        <v>940</v>
      </c>
      <c r="B1856" t="s">
        <v>3298</v>
      </c>
      <c r="C1856" s="1">
        <f t="shared" si="1033"/>
        <v>730</v>
      </c>
      <c r="D1856" s="7">
        <f>IF(P1856&gt;0,RANK(P1856,(P1856:R1856,S1856:AG1856)),0)</f>
        <v>0</v>
      </c>
      <c r="E1856" s="7">
        <f>IF(Q1856&gt;0,RANK(Q1856,(P1856:R1856,S1856:AG1856)),0)</f>
        <v>3</v>
      </c>
      <c r="F1856" s="7">
        <f>IF(R1856&gt;0,RANK(R1856,(P1856:R1856,S1856:AG1856)),0)</f>
        <v>1</v>
      </c>
      <c r="G1856" s="7">
        <f>IF(S1856&gt;0,RANK(S1856,(P1856:R1856,S1856:AG1856)),0)</f>
        <v>6</v>
      </c>
      <c r="H1856" s="48">
        <f t="shared" si="1034"/>
        <v>621</v>
      </c>
      <c r="I1856" s="163">
        <f t="shared" si="1035"/>
        <v>0.85068493150684932</v>
      </c>
      <c r="J1856" s="2"/>
      <c r="K1856" s="2">
        <f t="shared" si="1036"/>
        <v>0</v>
      </c>
      <c r="L1856" s="2">
        <f t="shared" si="1037"/>
        <v>1.9178082191780823E-2</v>
      </c>
      <c r="M1856" s="2">
        <f t="shared" si="1038"/>
        <v>0.89589041095890409</v>
      </c>
      <c r="N1856" s="2">
        <f t="shared" si="1039"/>
        <v>6.8493150684931503E-3</v>
      </c>
      <c r="O1856" s="2">
        <f t="shared" si="1040"/>
        <v>7.8082191780821902E-2</v>
      </c>
      <c r="Q1856" s="1">
        <v>14</v>
      </c>
      <c r="R1856" s="1">
        <v>654</v>
      </c>
      <c r="S1856" s="1">
        <v>5</v>
      </c>
      <c r="T1856" s="1">
        <v>33</v>
      </c>
      <c r="AC1856" s="1">
        <v>14</v>
      </c>
      <c r="AD1856" s="1">
        <v>10</v>
      </c>
      <c r="AI1856" s="7">
        <f t="shared" si="1041"/>
        <v>2</v>
      </c>
      <c r="AJ1856" s="7">
        <f t="shared" si="1042"/>
        <v>0</v>
      </c>
      <c r="AK1856" s="7">
        <f t="shared" si="1043"/>
        <v>0</v>
      </c>
      <c r="AL1856" s="7">
        <f t="shared" si="1044"/>
        <v>0</v>
      </c>
      <c r="AM1856" s="2">
        <f t="shared" si="1045"/>
        <v>4.5205479452054796E-2</v>
      </c>
      <c r="AN1856" s="2">
        <f t="shared" si="1046"/>
        <v>0</v>
      </c>
      <c r="AO1856" s="2">
        <f t="shared" si="1047"/>
        <v>0</v>
      </c>
      <c r="AP1856" s="2">
        <f t="shared" si="1048"/>
        <v>0</v>
      </c>
      <c r="AR1856" t="str">
        <f t="shared" si="1049"/>
        <v>Aibonito</v>
      </c>
      <c r="AS1856" t="s">
        <v>3298</v>
      </c>
      <c r="AV1856" s="91">
        <v>72</v>
      </c>
      <c r="AW1856" s="93">
        <v>9</v>
      </c>
      <c r="AX1856" s="99">
        <f t="shared" si="1050"/>
        <v>72009</v>
      </c>
      <c r="AZ1856" s="7" t="s">
        <v>1101</v>
      </c>
      <c r="BA1856" s="148" t="s">
        <v>3290</v>
      </c>
    </row>
    <row r="1857" spans="1:53" hidden="1" outlineLevel="1">
      <c r="A1857" t="s">
        <v>2336</v>
      </c>
      <c r="B1857" t="s">
        <v>3298</v>
      </c>
      <c r="C1857" s="1">
        <f t="shared" si="1033"/>
        <v>1642</v>
      </c>
      <c r="D1857" s="7">
        <f>IF(P1857&gt;0,RANK(P1857,(P1857:R1857,S1857:AG1857)),0)</f>
        <v>0</v>
      </c>
      <c r="E1857" s="7">
        <f>IF(Q1857&gt;0,RANK(Q1857,(P1857:R1857,S1857:AG1857)),0)</f>
        <v>4</v>
      </c>
      <c r="F1857" s="7">
        <f>IF(R1857&gt;0,RANK(R1857,(P1857:R1857,S1857:AG1857)),0)</f>
        <v>1</v>
      </c>
      <c r="G1857" s="7">
        <f>IF(S1857&gt;0,RANK(S1857,(P1857:R1857,S1857:AG1857)),0)</f>
        <v>6</v>
      </c>
      <c r="H1857" s="48">
        <f t="shared" si="1034"/>
        <v>1303</v>
      </c>
      <c r="I1857" s="163">
        <f t="shared" si="1035"/>
        <v>0.79354445797807549</v>
      </c>
      <c r="J1857" s="2"/>
      <c r="K1857" s="2">
        <f t="shared" si="1036"/>
        <v>0</v>
      </c>
      <c r="L1857" s="2">
        <f t="shared" si="1037"/>
        <v>2.3142509135200974E-2</v>
      </c>
      <c r="M1857" s="2">
        <f t="shared" si="1038"/>
        <v>0.86114494518879414</v>
      </c>
      <c r="N1857" s="2">
        <f t="shared" si="1039"/>
        <v>7.9171741778319114E-3</v>
      </c>
      <c r="O1857" s="2">
        <f t="shared" si="1040"/>
        <v>0.10779537149817295</v>
      </c>
      <c r="Q1857" s="1">
        <v>38</v>
      </c>
      <c r="R1857" s="1">
        <v>1414</v>
      </c>
      <c r="S1857" s="1">
        <v>13</v>
      </c>
      <c r="T1857" s="1">
        <v>111</v>
      </c>
      <c r="AC1857" s="1">
        <v>23</v>
      </c>
      <c r="AD1857" s="1">
        <v>43</v>
      </c>
      <c r="AI1857" s="7">
        <f t="shared" si="1041"/>
        <v>2</v>
      </c>
      <c r="AJ1857" s="7">
        <f t="shared" si="1042"/>
        <v>0</v>
      </c>
      <c r="AK1857" s="7">
        <f t="shared" si="1043"/>
        <v>0</v>
      </c>
      <c r="AL1857" s="7">
        <f t="shared" si="1044"/>
        <v>0</v>
      </c>
      <c r="AM1857" s="2">
        <f t="shared" si="1045"/>
        <v>6.7600487210718638E-2</v>
      </c>
      <c r="AN1857" s="2">
        <f t="shared" si="1046"/>
        <v>0</v>
      </c>
      <c r="AO1857" s="2">
        <f t="shared" si="1047"/>
        <v>0</v>
      </c>
      <c r="AP1857" s="2">
        <f t="shared" si="1048"/>
        <v>0</v>
      </c>
      <c r="AR1857" t="str">
        <f t="shared" si="1049"/>
        <v>Añasco</v>
      </c>
      <c r="AS1857" t="s">
        <v>3298</v>
      </c>
      <c r="AV1857" s="91">
        <v>72</v>
      </c>
      <c r="AW1857" s="93">
        <v>11</v>
      </c>
      <c r="AX1857" s="99">
        <f t="shared" si="1050"/>
        <v>72011</v>
      </c>
      <c r="AZ1857" s="7" t="s">
        <v>1101</v>
      </c>
      <c r="BA1857" s="148" t="s">
        <v>3290</v>
      </c>
    </row>
    <row r="1858" spans="1:53" hidden="1" outlineLevel="1">
      <c r="A1858" t="s">
        <v>978</v>
      </c>
      <c r="B1858" t="s">
        <v>3298</v>
      </c>
      <c r="C1858" s="1">
        <f t="shared" si="1033"/>
        <v>3686</v>
      </c>
      <c r="D1858" s="7">
        <f>IF(P1858&gt;0,RANK(P1858,(P1858:R1858,S1858:AG1858)),0)</f>
        <v>0</v>
      </c>
      <c r="E1858" s="7">
        <f>IF(Q1858&gt;0,RANK(Q1858,(P1858:R1858,S1858:AG1858)),0)</f>
        <v>4</v>
      </c>
      <c r="F1858" s="7">
        <f>IF(R1858&gt;0,RANK(R1858,(P1858:R1858,S1858:AG1858)),0)</f>
        <v>1</v>
      </c>
      <c r="G1858" s="7">
        <f>IF(S1858&gt;0,RANK(S1858,(P1858:R1858,S1858:AG1858)),0)</f>
        <v>5</v>
      </c>
      <c r="H1858" s="48">
        <f t="shared" si="1034"/>
        <v>2758</v>
      </c>
      <c r="I1858" s="163">
        <f t="shared" si="1035"/>
        <v>0.74823657080846451</v>
      </c>
      <c r="J1858" s="2"/>
      <c r="K1858" s="2">
        <f t="shared" si="1036"/>
        <v>0</v>
      </c>
      <c r="L1858" s="2">
        <f t="shared" si="1037"/>
        <v>2.0618556701030927E-2</v>
      </c>
      <c r="M1858" s="2">
        <f t="shared" si="1038"/>
        <v>0.83830710797612584</v>
      </c>
      <c r="N1858" s="2">
        <f t="shared" si="1039"/>
        <v>1.2750949538795442E-2</v>
      </c>
      <c r="O1858" s="2">
        <f t="shared" si="1040"/>
        <v>0.12832338578404776</v>
      </c>
      <c r="Q1858" s="1">
        <v>76</v>
      </c>
      <c r="R1858" s="1">
        <v>3090</v>
      </c>
      <c r="S1858" s="1">
        <v>47</v>
      </c>
      <c r="T1858" s="1">
        <v>332</v>
      </c>
      <c r="AC1858" s="1">
        <v>98</v>
      </c>
      <c r="AD1858" s="1">
        <v>43</v>
      </c>
      <c r="AI1858" s="7">
        <f t="shared" si="1041"/>
        <v>2</v>
      </c>
      <c r="AJ1858" s="7">
        <f t="shared" si="1042"/>
        <v>0</v>
      </c>
      <c r="AK1858" s="7">
        <f t="shared" si="1043"/>
        <v>0</v>
      </c>
      <c r="AL1858" s="7">
        <f t="shared" si="1044"/>
        <v>0</v>
      </c>
      <c r="AM1858" s="2">
        <f t="shared" si="1045"/>
        <v>9.0070537167661419E-2</v>
      </c>
      <c r="AN1858" s="2">
        <f t="shared" si="1046"/>
        <v>0</v>
      </c>
      <c r="AO1858" s="2">
        <f t="shared" si="1047"/>
        <v>0</v>
      </c>
      <c r="AP1858" s="2">
        <f t="shared" si="1048"/>
        <v>0</v>
      </c>
      <c r="AR1858" t="str">
        <f t="shared" si="1049"/>
        <v>Arecibo</v>
      </c>
      <c r="AS1858" t="s">
        <v>3298</v>
      </c>
      <c r="AV1858" s="91">
        <v>72</v>
      </c>
      <c r="AW1858" s="93">
        <v>13</v>
      </c>
      <c r="AX1858" s="99">
        <f t="shared" si="1050"/>
        <v>72013</v>
      </c>
      <c r="AZ1858" s="7" t="s">
        <v>1101</v>
      </c>
      <c r="BA1858" s="148" t="s">
        <v>3290</v>
      </c>
    </row>
    <row r="1859" spans="1:53" hidden="1" outlineLevel="1">
      <c r="A1859" t="s">
        <v>979</v>
      </c>
      <c r="B1859" t="s">
        <v>3298</v>
      </c>
      <c r="C1859" s="1">
        <f t="shared" si="1033"/>
        <v>772</v>
      </c>
      <c r="D1859" s="7">
        <f>IF(P1859&gt;0,RANK(P1859,(P1859:R1859,S1859:AG1859)),0)</f>
        <v>0</v>
      </c>
      <c r="E1859" s="7">
        <f>IF(Q1859&gt;0,RANK(Q1859,(P1859:R1859,S1859:AG1859)),0)</f>
        <v>5</v>
      </c>
      <c r="F1859" s="7">
        <f>IF(R1859&gt;0,RANK(R1859,(P1859:R1859,S1859:AG1859)),0)</f>
        <v>1</v>
      </c>
      <c r="G1859" s="7">
        <f>IF(S1859&gt;0,RANK(S1859,(P1859:R1859,S1859:AG1859)),0)</f>
        <v>6</v>
      </c>
      <c r="H1859" s="48">
        <f t="shared" si="1034"/>
        <v>622</v>
      </c>
      <c r="I1859" s="163">
        <f t="shared" si="1035"/>
        <v>0.80569948186528495</v>
      </c>
      <c r="J1859" s="2"/>
      <c r="K1859" s="2">
        <f t="shared" si="1036"/>
        <v>0</v>
      </c>
      <c r="L1859" s="2">
        <f t="shared" si="1037"/>
        <v>1.5544041450777202E-2</v>
      </c>
      <c r="M1859" s="2">
        <f t="shared" si="1038"/>
        <v>0.86658031088082899</v>
      </c>
      <c r="N1859" s="2">
        <f t="shared" si="1039"/>
        <v>9.0673575129533671E-3</v>
      </c>
      <c r="O1859" s="2">
        <f t="shared" si="1040"/>
        <v>0.10880829015544038</v>
      </c>
      <c r="Q1859" s="1">
        <v>12</v>
      </c>
      <c r="R1859" s="1">
        <v>669</v>
      </c>
      <c r="S1859" s="1">
        <v>7</v>
      </c>
      <c r="T1859" s="1">
        <v>47</v>
      </c>
      <c r="AC1859" s="1">
        <v>22</v>
      </c>
      <c r="AD1859" s="1">
        <v>15</v>
      </c>
      <c r="AI1859" s="7">
        <f t="shared" si="1041"/>
        <v>2</v>
      </c>
      <c r="AJ1859" s="7">
        <f t="shared" si="1042"/>
        <v>0</v>
      </c>
      <c r="AK1859" s="7">
        <f t="shared" si="1043"/>
        <v>0</v>
      </c>
      <c r="AL1859" s="7">
        <f t="shared" si="1044"/>
        <v>0</v>
      </c>
      <c r="AM1859" s="2">
        <f t="shared" si="1045"/>
        <v>6.0880829015544043E-2</v>
      </c>
      <c r="AN1859" s="2">
        <f t="shared" si="1046"/>
        <v>0</v>
      </c>
      <c r="AO1859" s="2">
        <f t="shared" si="1047"/>
        <v>0</v>
      </c>
      <c r="AP1859" s="2">
        <f t="shared" si="1048"/>
        <v>0</v>
      </c>
      <c r="AR1859" t="str">
        <f t="shared" si="1049"/>
        <v>Arroyo</v>
      </c>
      <c r="AS1859" t="s">
        <v>3298</v>
      </c>
      <c r="AV1859" s="91">
        <v>72</v>
      </c>
      <c r="AW1859" s="93">
        <v>15</v>
      </c>
      <c r="AX1859" s="99">
        <f t="shared" si="1050"/>
        <v>72015</v>
      </c>
      <c r="AZ1859" s="7" t="s">
        <v>1101</v>
      </c>
      <c r="BA1859" s="148" t="s">
        <v>3290</v>
      </c>
    </row>
    <row r="1860" spans="1:53" hidden="1" outlineLevel="1">
      <c r="A1860" t="s">
        <v>1599</v>
      </c>
      <c r="B1860" t="s">
        <v>3298</v>
      </c>
      <c r="C1860" s="1">
        <f t="shared" si="1033"/>
        <v>372</v>
      </c>
      <c r="D1860" s="7">
        <f>IF(P1860&gt;0,RANK(P1860,(P1860:R1860,S1860:AG1860)),0)</f>
        <v>0</v>
      </c>
      <c r="E1860" s="7">
        <f>IF(Q1860&gt;0,RANK(Q1860,(P1860:R1860,S1860:AG1860)),0)</f>
        <v>4</v>
      </c>
      <c r="F1860" s="7">
        <f>IF(R1860&gt;0,RANK(R1860,(P1860:R1860,S1860:AG1860)),0)</f>
        <v>1</v>
      </c>
      <c r="G1860" s="7">
        <f>IF(S1860&gt;0,RANK(S1860,(P1860:R1860,S1860:AG1860)),0)</f>
        <v>6</v>
      </c>
      <c r="H1860" s="48">
        <f t="shared" si="1034"/>
        <v>296</v>
      </c>
      <c r="I1860" s="163">
        <f t="shared" si="1035"/>
        <v>0.79569892473118276</v>
      </c>
      <c r="J1860" s="2"/>
      <c r="K1860" s="2">
        <f t="shared" si="1036"/>
        <v>0</v>
      </c>
      <c r="L1860" s="2">
        <f t="shared" si="1037"/>
        <v>1.8817204301075269E-2</v>
      </c>
      <c r="M1860" s="2">
        <f t="shared" si="1038"/>
        <v>0.87365591397849462</v>
      </c>
      <c r="N1860" s="2">
        <f t="shared" si="1039"/>
        <v>2.6881720430107529E-3</v>
      </c>
      <c r="O1860" s="2">
        <f t="shared" si="1040"/>
        <v>0.10483870967741937</v>
      </c>
      <c r="Q1860" s="1">
        <v>7</v>
      </c>
      <c r="R1860" s="1">
        <v>325</v>
      </c>
      <c r="S1860" s="1">
        <v>1</v>
      </c>
      <c r="T1860" s="1">
        <v>29</v>
      </c>
      <c r="AC1860" s="1">
        <v>8</v>
      </c>
      <c r="AD1860" s="1">
        <v>2</v>
      </c>
      <c r="AI1860" s="7">
        <f t="shared" si="1041"/>
        <v>2</v>
      </c>
      <c r="AJ1860" s="7">
        <f t="shared" si="1042"/>
        <v>0</v>
      </c>
      <c r="AK1860" s="7">
        <f t="shared" si="1043"/>
        <v>0</v>
      </c>
      <c r="AL1860" s="7">
        <f t="shared" si="1044"/>
        <v>0</v>
      </c>
      <c r="AM1860" s="2">
        <f t="shared" si="1045"/>
        <v>7.7956989247311828E-2</v>
      </c>
      <c r="AN1860" s="2">
        <f t="shared" si="1046"/>
        <v>0</v>
      </c>
      <c r="AO1860" s="2">
        <f t="shared" si="1047"/>
        <v>0</v>
      </c>
      <c r="AP1860" s="2">
        <f t="shared" si="1048"/>
        <v>0</v>
      </c>
      <c r="AR1860" t="str">
        <f t="shared" si="1049"/>
        <v>Barceloneta</v>
      </c>
      <c r="AS1860" t="s">
        <v>3298</v>
      </c>
      <c r="AV1860" s="91">
        <v>72</v>
      </c>
      <c r="AW1860" s="93">
        <v>17</v>
      </c>
      <c r="AX1860" s="99">
        <f t="shared" si="1050"/>
        <v>72017</v>
      </c>
      <c r="AZ1860" s="7" t="s">
        <v>1101</v>
      </c>
      <c r="BA1860" s="148" t="s">
        <v>3290</v>
      </c>
    </row>
    <row r="1861" spans="1:53" hidden="1" outlineLevel="1">
      <c r="A1861" t="s">
        <v>717</v>
      </c>
      <c r="B1861" t="s">
        <v>3298</v>
      </c>
      <c r="C1861" s="1">
        <f t="shared" si="1033"/>
        <v>795</v>
      </c>
      <c r="D1861" s="7">
        <f>IF(P1861&gt;0,RANK(P1861,(P1861:R1861,S1861:AG1861)),0)</f>
        <v>0</v>
      </c>
      <c r="E1861" s="7">
        <f>IF(Q1861&gt;0,RANK(Q1861,(P1861:R1861,S1861:AG1861)),0)</f>
        <v>3</v>
      </c>
      <c r="F1861" s="7">
        <f>IF(R1861&gt;0,RANK(R1861,(P1861:R1861,S1861:AG1861)),0)</f>
        <v>1</v>
      </c>
      <c r="G1861" s="7">
        <f>IF(S1861&gt;0,RANK(S1861,(P1861:R1861,S1861:AG1861)),0)</f>
        <v>4</v>
      </c>
      <c r="H1861" s="48">
        <f t="shared" si="1034"/>
        <v>704</v>
      </c>
      <c r="I1861" s="163">
        <f t="shared" si="1035"/>
        <v>0.88553459119496858</v>
      </c>
      <c r="J1861" s="2"/>
      <c r="K1861" s="2">
        <f t="shared" si="1036"/>
        <v>0</v>
      </c>
      <c r="L1861" s="2">
        <f t="shared" si="1037"/>
        <v>1.2578616352201259E-2</v>
      </c>
      <c r="M1861" s="2">
        <f t="shared" si="1038"/>
        <v>0.92452830188679247</v>
      </c>
      <c r="N1861" s="2">
        <f t="shared" si="1039"/>
        <v>8.8050314465408803E-3</v>
      </c>
      <c r="O1861" s="2">
        <f t="shared" si="1040"/>
        <v>5.4088050314465397E-2</v>
      </c>
      <c r="Q1861" s="1">
        <v>10</v>
      </c>
      <c r="R1861" s="1">
        <v>735</v>
      </c>
      <c r="S1861" s="1">
        <v>7</v>
      </c>
      <c r="T1861" s="1">
        <v>31</v>
      </c>
      <c r="AC1861" s="1">
        <v>7</v>
      </c>
      <c r="AD1861" s="1">
        <v>5</v>
      </c>
      <c r="AI1861" s="7">
        <f t="shared" si="1041"/>
        <v>2</v>
      </c>
      <c r="AJ1861" s="7">
        <f t="shared" si="1042"/>
        <v>0</v>
      </c>
      <c r="AK1861" s="7">
        <f t="shared" si="1043"/>
        <v>0</v>
      </c>
      <c r="AL1861" s="7">
        <f t="shared" si="1044"/>
        <v>0</v>
      </c>
      <c r="AM1861" s="2">
        <f t="shared" si="1045"/>
        <v>3.8993710691823898E-2</v>
      </c>
      <c r="AN1861" s="2">
        <f t="shared" si="1046"/>
        <v>0</v>
      </c>
      <c r="AO1861" s="2">
        <f t="shared" si="1047"/>
        <v>0</v>
      </c>
      <c r="AP1861" s="2">
        <f t="shared" si="1048"/>
        <v>0</v>
      </c>
      <c r="AR1861" t="str">
        <f t="shared" si="1049"/>
        <v>Barranquitas</v>
      </c>
      <c r="AS1861" t="s">
        <v>3298</v>
      </c>
      <c r="AV1861" s="91">
        <v>72</v>
      </c>
      <c r="AW1861" s="93">
        <v>19</v>
      </c>
      <c r="AX1861" s="99">
        <f t="shared" si="1050"/>
        <v>72019</v>
      </c>
      <c r="AZ1861" s="7" t="s">
        <v>1101</v>
      </c>
      <c r="BA1861" s="148" t="s">
        <v>3290</v>
      </c>
    </row>
    <row r="1862" spans="1:53" hidden="1" outlineLevel="1">
      <c r="A1862" t="s">
        <v>1596</v>
      </c>
      <c r="B1862" t="s">
        <v>3298</v>
      </c>
      <c r="C1862" s="1">
        <f t="shared" si="1033"/>
        <v>7350</v>
      </c>
      <c r="D1862" s="7">
        <f>IF(P1862&gt;0,RANK(P1862,(P1862:R1862,S1862:AG1862)),0)</f>
        <v>0</v>
      </c>
      <c r="E1862" s="7">
        <f>IF(Q1862&gt;0,RANK(Q1862,(P1862:R1862,S1862:AG1862)),0)</f>
        <v>4</v>
      </c>
      <c r="F1862" s="7">
        <f>IF(R1862&gt;0,RANK(R1862,(P1862:R1862,S1862:AG1862)),0)</f>
        <v>1</v>
      </c>
      <c r="G1862" s="7">
        <f>IF(S1862&gt;0,RANK(S1862,(P1862:R1862,S1862:AG1862)),0)</f>
        <v>6</v>
      </c>
      <c r="H1862" s="48">
        <f t="shared" si="1034"/>
        <v>5766</v>
      </c>
      <c r="I1862" s="163">
        <f t="shared" si="1035"/>
        <v>0.78448979591836732</v>
      </c>
      <c r="J1862" s="2"/>
      <c r="K1862" s="2">
        <f t="shared" si="1036"/>
        <v>0</v>
      </c>
      <c r="L1862" s="2">
        <f t="shared" si="1037"/>
        <v>1.7006802721088437E-2</v>
      </c>
      <c r="M1862" s="2">
        <f t="shared" si="1038"/>
        <v>0.86204081632653062</v>
      </c>
      <c r="N1862" s="2">
        <f t="shared" si="1039"/>
        <v>1.1836734693877551E-2</v>
      </c>
      <c r="O1862" s="2">
        <f t="shared" si="1040"/>
        <v>0.10911564625850337</v>
      </c>
      <c r="Q1862" s="1">
        <v>125</v>
      </c>
      <c r="R1862" s="1">
        <v>6336</v>
      </c>
      <c r="S1862" s="1">
        <v>87</v>
      </c>
      <c r="T1862" s="1">
        <v>570</v>
      </c>
      <c r="AC1862" s="1">
        <v>139</v>
      </c>
      <c r="AD1862" s="1">
        <v>93</v>
      </c>
      <c r="AI1862" s="7">
        <f t="shared" si="1041"/>
        <v>2</v>
      </c>
      <c r="AJ1862" s="7">
        <f t="shared" si="1042"/>
        <v>0</v>
      </c>
      <c r="AK1862" s="7">
        <f t="shared" si="1043"/>
        <v>0</v>
      </c>
      <c r="AL1862" s="7">
        <f t="shared" si="1044"/>
        <v>0</v>
      </c>
      <c r="AM1862" s="2">
        <f t="shared" si="1045"/>
        <v>7.7551020408163265E-2</v>
      </c>
      <c r="AN1862" s="2">
        <f t="shared" si="1046"/>
        <v>0</v>
      </c>
      <c r="AO1862" s="2">
        <f t="shared" si="1047"/>
        <v>0</v>
      </c>
      <c r="AP1862" s="2">
        <f t="shared" si="1048"/>
        <v>0</v>
      </c>
      <c r="AR1862" t="str">
        <f t="shared" si="1049"/>
        <v>Bayamón</v>
      </c>
      <c r="AS1862" t="s">
        <v>3298</v>
      </c>
      <c r="AV1862" s="91">
        <v>72</v>
      </c>
      <c r="AW1862" s="93">
        <v>21</v>
      </c>
      <c r="AX1862" s="99">
        <f t="shared" si="1050"/>
        <v>72021</v>
      </c>
      <c r="AZ1862" s="7" t="s">
        <v>1101</v>
      </c>
      <c r="BA1862" s="148" t="s">
        <v>3290</v>
      </c>
    </row>
    <row r="1863" spans="1:53" hidden="1" outlineLevel="1">
      <c r="A1863" t="s">
        <v>813</v>
      </c>
      <c r="B1863" t="s">
        <v>3298</v>
      </c>
      <c r="C1863" s="1">
        <f t="shared" si="1033"/>
        <v>1753</v>
      </c>
      <c r="D1863" s="7">
        <f>IF(P1863&gt;0,RANK(P1863,(P1863:R1863,S1863:AG1863)),0)</f>
        <v>0</v>
      </c>
      <c r="E1863" s="7">
        <f>IF(Q1863&gt;0,RANK(Q1863,(P1863:R1863,S1863:AG1863)),0)</f>
        <v>3</v>
      </c>
      <c r="F1863" s="7">
        <f>IF(R1863&gt;0,RANK(R1863,(P1863:R1863,S1863:AG1863)),0)</f>
        <v>1</v>
      </c>
      <c r="G1863" s="7">
        <f>IF(S1863&gt;0,RANK(S1863,(P1863:R1863,S1863:AG1863)),0)</f>
        <v>6</v>
      </c>
      <c r="H1863" s="48">
        <f t="shared" si="1034"/>
        <v>1323</v>
      </c>
      <c r="I1863" s="163">
        <f t="shared" si="1035"/>
        <v>0.75470621791215065</v>
      </c>
      <c r="J1863" s="2"/>
      <c r="K1863" s="2">
        <f t="shared" si="1036"/>
        <v>0</v>
      </c>
      <c r="L1863" s="2">
        <f t="shared" si="1037"/>
        <v>1.5972618368511125E-2</v>
      </c>
      <c r="M1863" s="2">
        <f t="shared" si="1038"/>
        <v>0.8522532800912721</v>
      </c>
      <c r="N1863" s="2">
        <f t="shared" si="1039"/>
        <v>7.9863091842555627E-3</v>
      </c>
      <c r="O1863" s="2">
        <f t="shared" si="1040"/>
        <v>0.12378779235596117</v>
      </c>
      <c r="Q1863" s="1">
        <v>28</v>
      </c>
      <c r="R1863" s="1">
        <v>1494</v>
      </c>
      <c r="S1863" s="1">
        <v>14</v>
      </c>
      <c r="T1863" s="1">
        <v>171</v>
      </c>
      <c r="AC1863" s="1">
        <v>25</v>
      </c>
      <c r="AD1863" s="1">
        <v>21</v>
      </c>
      <c r="AI1863" s="7">
        <f t="shared" si="1041"/>
        <v>2</v>
      </c>
      <c r="AJ1863" s="7">
        <f t="shared" si="1042"/>
        <v>0</v>
      </c>
      <c r="AK1863" s="7">
        <f t="shared" si="1043"/>
        <v>0</v>
      </c>
      <c r="AL1863" s="7">
        <f t="shared" si="1044"/>
        <v>0</v>
      </c>
      <c r="AM1863" s="2">
        <f t="shared" si="1045"/>
        <v>9.7547062179121499E-2</v>
      </c>
      <c r="AN1863" s="2">
        <f t="shared" si="1046"/>
        <v>0</v>
      </c>
      <c r="AO1863" s="2">
        <f t="shared" si="1047"/>
        <v>0</v>
      </c>
      <c r="AP1863" s="2">
        <f t="shared" si="1048"/>
        <v>0</v>
      </c>
      <c r="AR1863" t="str">
        <f t="shared" si="1049"/>
        <v>Cabo Rojo</v>
      </c>
      <c r="AS1863" t="s">
        <v>3298</v>
      </c>
      <c r="AV1863" s="91">
        <v>72</v>
      </c>
      <c r="AW1863" s="93">
        <v>23</v>
      </c>
      <c r="AX1863" s="99">
        <f t="shared" si="1050"/>
        <v>72023</v>
      </c>
      <c r="AZ1863" s="7" t="s">
        <v>1101</v>
      </c>
      <c r="BA1863" s="148" t="s">
        <v>3290</v>
      </c>
    </row>
    <row r="1864" spans="1:53" hidden="1" outlineLevel="1">
      <c r="A1864" t="s">
        <v>2489</v>
      </c>
      <c r="B1864" t="s">
        <v>3298</v>
      </c>
      <c r="C1864" s="1">
        <f t="shared" si="1033"/>
        <v>3338</v>
      </c>
      <c r="D1864" s="7">
        <f>IF(P1864&gt;0,RANK(P1864,(P1864:R1864,S1864:AG1864)),0)</f>
        <v>0</v>
      </c>
      <c r="E1864" s="7">
        <f>IF(Q1864&gt;0,RANK(Q1864,(P1864:R1864,S1864:AG1864)),0)</f>
        <v>3</v>
      </c>
      <c r="F1864" s="7">
        <f>IF(R1864&gt;0,RANK(R1864,(P1864:R1864,S1864:AG1864)),0)</f>
        <v>1</v>
      </c>
      <c r="G1864" s="7">
        <f>IF(S1864&gt;0,RANK(S1864,(P1864:R1864,S1864:AG1864)),0)</f>
        <v>6</v>
      </c>
      <c r="H1864" s="48">
        <f t="shared" si="1034"/>
        <v>2520</v>
      </c>
      <c r="I1864" s="163">
        <f t="shared" si="1035"/>
        <v>0.75494307968843621</v>
      </c>
      <c r="J1864" s="2"/>
      <c r="K1864" s="2">
        <f t="shared" si="1036"/>
        <v>0</v>
      </c>
      <c r="L1864" s="2">
        <f t="shared" si="1037"/>
        <v>1.8573996405032954E-2</v>
      </c>
      <c r="M1864" s="2">
        <f t="shared" si="1038"/>
        <v>0.84631515877771124</v>
      </c>
      <c r="N1864" s="2">
        <f t="shared" si="1039"/>
        <v>1.078490113840623E-2</v>
      </c>
      <c r="O1864" s="2">
        <f t="shared" si="1040"/>
        <v>0.12432594367884954</v>
      </c>
      <c r="Q1864" s="1">
        <v>62</v>
      </c>
      <c r="R1864" s="1">
        <v>2825</v>
      </c>
      <c r="S1864" s="1">
        <v>36</v>
      </c>
      <c r="T1864" s="1">
        <v>305</v>
      </c>
      <c r="AC1864" s="1">
        <v>61</v>
      </c>
      <c r="AD1864" s="1">
        <v>49</v>
      </c>
      <c r="AI1864" s="7">
        <f t="shared" si="1041"/>
        <v>2</v>
      </c>
      <c r="AJ1864" s="7">
        <f t="shared" si="1042"/>
        <v>0</v>
      </c>
      <c r="AK1864" s="7">
        <f t="shared" si="1043"/>
        <v>0</v>
      </c>
      <c r="AL1864" s="7">
        <f t="shared" si="1044"/>
        <v>0</v>
      </c>
      <c r="AM1864" s="2">
        <f t="shared" si="1045"/>
        <v>9.1372079089275013E-2</v>
      </c>
      <c r="AN1864" s="2">
        <f t="shared" si="1046"/>
        <v>0</v>
      </c>
      <c r="AO1864" s="2">
        <f t="shared" si="1047"/>
        <v>0</v>
      </c>
      <c r="AP1864" s="2">
        <f t="shared" si="1048"/>
        <v>0</v>
      </c>
      <c r="AR1864" t="str">
        <f t="shared" si="1049"/>
        <v>Caguas</v>
      </c>
      <c r="AS1864" t="s">
        <v>3298</v>
      </c>
      <c r="AV1864" s="91">
        <v>72</v>
      </c>
      <c r="AW1864" s="93">
        <v>25</v>
      </c>
      <c r="AX1864" s="99">
        <f t="shared" si="1050"/>
        <v>72025</v>
      </c>
      <c r="AZ1864" s="7" t="s">
        <v>1101</v>
      </c>
      <c r="BA1864" s="148" t="s">
        <v>3290</v>
      </c>
    </row>
    <row r="1865" spans="1:53" hidden="1" outlineLevel="1">
      <c r="A1865" t="s">
        <v>2690</v>
      </c>
      <c r="B1865" t="s">
        <v>3298</v>
      </c>
      <c r="C1865" s="1">
        <f t="shared" si="1033"/>
        <v>1654</v>
      </c>
      <c r="D1865" s="7">
        <f>IF(P1865&gt;0,RANK(P1865,(P1865:R1865,S1865:AG1865)),0)</f>
        <v>0</v>
      </c>
      <c r="E1865" s="7">
        <f>IF(Q1865&gt;0,RANK(Q1865,(P1865:R1865,S1865:AG1865)),0)</f>
        <v>3</v>
      </c>
      <c r="F1865" s="7">
        <f>IF(R1865&gt;0,RANK(R1865,(P1865:R1865,S1865:AG1865)),0)</f>
        <v>1</v>
      </c>
      <c r="G1865" s="7">
        <f>IF(S1865&gt;0,RANK(S1865,(P1865:R1865,S1865:AG1865)),0)</f>
        <v>6</v>
      </c>
      <c r="H1865" s="48">
        <f t="shared" si="1034"/>
        <v>1232</v>
      </c>
      <c r="I1865" s="163">
        <f t="shared" si="1035"/>
        <v>0.74486094316807738</v>
      </c>
      <c r="J1865" s="2"/>
      <c r="K1865" s="2">
        <f t="shared" si="1036"/>
        <v>0</v>
      </c>
      <c r="L1865" s="2">
        <f t="shared" si="1037"/>
        <v>2.4788391777509067E-2</v>
      </c>
      <c r="M1865" s="2">
        <f t="shared" si="1038"/>
        <v>0.83555018137847648</v>
      </c>
      <c r="N1865" s="2">
        <f t="shared" si="1039"/>
        <v>5.4413542926239422E-3</v>
      </c>
      <c r="O1865" s="2">
        <f t="shared" si="1040"/>
        <v>0.13422007255139057</v>
      </c>
      <c r="Q1865" s="1">
        <v>41</v>
      </c>
      <c r="R1865" s="1">
        <v>1382</v>
      </c>
      <c r="S1865" s="1">
        <v>9</v>
      </c>
      <c r="T1865" s="1">
        <v>150</v>
      </c>
      <c r="AC1865" s="1">
        <v>41</v>
      </c>
      <c r="AD1865" s="1">
        <v>31</v>
      </c>
      <c r="AI1865" s="7">
        <f t="shared" si="1041"/>
        <v>2</v>
      </c>
      <c r="AJ1865" s="7">
        <f t="shared" si="1042"/>
        <v>0</v>
      </c>
      <c r="AK1865" s="7">
        <f t="shared" si="1043"/>
        <v>0</v>
      </c>
      <c r="AL1865" s="7">
        <f t="shared" si="1044"/>
        <v>0</v>
      </c>
      <c r="AM1865" s="2">
        <f t="shared" si="1045"/>
        <v>9.0689238210399037E-2</v>
      </c>
      <c r="AN1865" s="2">
        <f t="shared" si="1046"/>
        <v>0</v>
      </c>
      <c r="AO1865" s="2">
        <f t="shared" si="1047"/>
        <v>0</v>
      </c>
      <c r="AP1865" s="2">
        <f t="shared" si="1048"/>
        <v>0</v>
      </c>
      <c r="AR1865" t="str">
        <f t="shared" si="1049"/>
        <v>Camuy</v>
      </c>
      <c r="AS1865" t="s">
        <v>3298</v>
      </c>
      <c r="AV1865" s="91">
        <v>72</v>
      </c>
      <c r="AW1865" s="93">
        <v>27</v>
      </c>
      <c r="AX1865" s="99">
        <f t="shared" si="1050"/>
        <v>72027</v>
      </c>
      <c r="AZ1865" s="7" t="s">
        <v>1101</v>
      </c>
      <c r="BA1865" s="148" t="s">
        <v>3290</v>
      </c>
    </row>
    <row r="1866" spans="1:53" hidden="1" outlineLevel="1">
      <c r="A1866" t="s">
        <v>2691</v>
      </c>
      <c r="B1866" t="s">
        <v>3298</v>
      </c>
      <c r="C1866" s="1">
        <f t="shared" si="1033"/>
        <v>1122</v>
      </c>
      <c r="D1866" s="7">
        <f>IF(P1866&gt;0,RANK(P1866,(P1866:R1866,S1866:AG1866)),0)</f>
        <v>0</v>
      </c>
      <c r="E1866" s="7">
        <f>IF(Q1866&gt;0,RANK(Q1866,(P1866:R1866,S1866:AG1866)),0)</f>
        <v>3</v>
      </c>
      <c r="F1866" s="7">
        <f>IF(R1866&gt;0,RANK(R1866,(P1866:R1866,S1866:AG1866)),0)</f>
        <v>1</v>
      </c>
      <c r="G1866" s="7">
        <f>IF(S1866&gt;0,RANK(S1866,(P1866:R1866,S1866:AG1866)),0)</f>
        <v>6</v>
      </c>
      <c r="H1866" s="48">
        <f t="shared" si="1034"/>
        <v>816</v>
      </c>
      <c r="I1866" s="163">
        <f t="shared" si="1035"/>
        <v>0.72727272727272729</v>
      </c>
      <c r="J1866" s="2"/>
      <c r="K1866" s="2">
        <f t="shared" si="1036"/>
        <v>0</v>
      </c>
      <c r="L1866" s="2">
        <f t="shared" si="1037"/>
        <v>2.4955436720142603E-2</v>
      </c>
      <c r="M1866" s="2">
        <f t="shared" si="1038"/>
        <v>0.82263814616755793</v>
      </c>
      <c r="N1866" s="2">
        <f t="shared" si="1039"/>
        <v>1.5151515151515152E-2</v>
      </c>
      <c r="O1866" s="2">
        <f t="shared" si="1040"/>
        <v>0.13725490196078438</v>
      </c>
      <c r="Q1866" s="1">
        <v>28</v>
      </c>
      <c r="R1866" s="1">
        <v>923</v>
      </c>
      <c r="S1866" s="1">
        <v>17</v>
      </c>
      <c r="T1866" s="1">
        <v>107</v>
      </c>
      <c r="AC1866" s="1">
        <v>22</v>
      </c>
      <c r="AD1866" s="1">
        <v>25</v>
      </c>
      <c r="AI1866" s="7">
        <f t="shared" si="1041"/>
        <v>2</v>
      </c>
      <c r="AJ1866" s="7">
        <f t="shared" si="1042"/>
        <v>0</v>
      </c>
      <c r="AK1866" s="7">
        <f t="shared" si="1043"/>
        <v>0</v>
      </c>
      <c r="AL1866" s="7">
        <f t="shared" si="1044"/>
        <v>0</v>
      </c>
      <c r="AM1866" s="2">
        <f t="shared" si="1045"/>
        <v>9.5365418894830661E-2</v>
      </c>
      <c r="AN1866" s="2">
        <f t="shared" si="1046"/>
        <v>0</v>
      </c>
      <c r="AO1866" s="2">
        <f t="shared" si="1047"/>
        <v>0</v>
      </c>
      <c r="AP1866" s="2">
        <f t="shared" si="1048"/>
        <v>0</v>
      </c>
      <c r="AR1866" t="str">
        <f t="shared" si="1049"/>
        <v>Canóvanas</v>
      </c>
      <c r="AS1866" t="s">
        <v>3298</v>
      </c>
      <c r="AV1866" s="91">
        <v>72</v>
      </c>
      <c r="AW1866" s="93">
        <v>29</v>
      </c>
      <c r="AX1866" s="99">
        <f t="shared" si="1050"/>
        <v>72029</v>
      </c>
      <c r="AZ1866" s="7" t="s">
        <v>1101</v>
      </c>
      <c r="BA1866" s="148" t="s">
        <v>3290</v>
      </c>
    </row>
    <row r="1867" spans="1:53" hidden="1" outlineLevel="1">
      <c r="A1867" t="s">
        <v>2692</v>
      </c>
      <c r="B1867" t="s">
        <v>3298</v>
      </c>
      <c r="C1867" s="1">
        <f t="shared" si="1033"/>
        <v>3996</v>
      </c>
      <c r="D1867" s="7">
        <f>IF(P1867&gt;0,RANK(P1867,(P1867:R1867,S1867:AG1867)),0)</f>
        <v>0</v>
      </c>
      <c r="E1867" s="7">
        <f>IF(Q1867&gt;0,RANK(Q1867,(P1867:R1867,S1867:AG1867)),0)</f>
        <v>5</v>
      </c>
      <c r="F1867" s="7">
        <f>IF(R1867&gt;0,RANK(R1867,(P1867:R1867,S1867:AG1867)),0)</f>
        <v>1</v>
      </c>
      <c r="G1867" s="7">
        <f>IF(S1867&gt;0,RANK(S1867,(P1867:R1867,S1867:AG1867)),0)</f>
        <v>4</v>
      </c>
      <c r="H1867" s="48">
        <f t="shared" si="1034"/>
        <v>3046</v>
      </c>
      <c r="I1867" s="163">
        <f t="shared" si="1035"/>
        <v>0.76226226226226224</v>
      </c>
      <c r="J1867" s="2"/>
      <c r="K1867" s="2">
        <f t="shared" si="1036"/>
        <v>0</v>
      </c>
      <c r="L1867" s="2">
        <f t="shared" si="1037"/>
        <v>1.2512512512512513E-2</v>
      </c>
      <c r="M1867" s="2">
        <f t="shared" si="1038"/>
        <v>0.85610610610610616</v>
      </c>
      <c r="N1867" s="2">
        <f t="shared" si="1039"/>
        <v>1.3013013013013013E-2</v>
      </c>
      <c r="O1867" s="2">
        <f t="shared" si="1040"/>
        <v>0.11836836836836832</v>
      </c>
      <c r="Q1867" s="1">
        <v>50</v>
      </c>
      <c r="R1867" s="1">
        <v>3421</v>
      </c>
      <c r="S1867" s="1">
        <v>52</v>
      </c>
      <c r="T1867" s="1">
        <v>375</v>
      </c>
      <c r="AC1867" s="1">
        <v>57</v>
      </c>
      <c r="AD1867" s="1">
        <v>41</v>
      </c>
      <c r="AI1867" s="7">
        <f t="shared" si="1041"/>
        <v>2</v>
      </c>
      <c r="AJ1867" s="7">
        <f t="shared" si="1042"/>
        <v>0</v>
      </c>
      <c r="AK1867" s="7">
        <f t="shared" si="1043"/>
        <v>0</v>
      </c>
      <c r="AL1867" s="7">
        <f t="shared" si="1044"/>
        <v>0</v>
      </c>
      <c r="AM1867" s="2">
        <f t="shared" si="1045"/>
        <v>9.3843843843843838E-2</v>
      </c>
      <c r="AN1867" s="2">
        <f t="shared" si="1046"/>
        <v>0</v>
      </c>
      <c r="AO1867" s="2">
        <f t="shared" si="1047"/>
        <v>0</v>
      </c>
      <c r="AP1867" s="2">
        <f t="shared" si="1048"/>
        <v>0</v>
      </c>
      <c r="AR1867" t="str">
        <f t="shared" si="1049"/>
        <v>Carolina</v>
      </c>
      <c r="AS1867" t="s">
        <v>3298</v>
      </c>
      <c r="AV1867" s="91">
        <v>72</v>
      </c>
      <c r="AW1867" s="93">
        <v>31</v>
      </c>
      <c r="AX1867" s="99">
        <f t="shared" si="1050"/>
        <v>72031</v>
      </c>
      <c r="AZ1867" s="7" t="s">
        <v>1101</v>
      </c>
      <c r="BA1867" s="148" t="s">
        <v>3290</v>
      </c>
    </row>
    <row r="1868" spans="1:53" hidden="1" outlineLevel="1">
      <c r="A1868" t="s">
        <v>32</v>
      </c>
      <c r="B1868" t="s">
        <v>3298</v>
      </c>
      <c r="C1868" s="1">
        <f t="shared" si="1033"/>
        <v>770</v>
      </c>
      <c r="D1868" s="7">
        <f>IF(P1868&gt;0,RANK(P1868,(P1868:R1868,S1868:AG1868)),0)</f>
        <v>0</v>
      </c>
      <c r="E1868" s="7">
        <f>IF(Q1868&gt;0,RANK(Q1868,(P1868:R1868,S1868:AG1868)),0)</f>
        <v>5</v>
      </c>
      <c r="F1868" s="7">
        <f>IF(R1868&gt;0,RANK(R1868,(P1868:R1868,S1868:AG1868)),0)</f>
        <v>1</v>
      </c>
      <c r="G1868" s="7">
        <f>IF(S1868&gt;0,RANK(S1868,(P1868:R1868,S1868:AG1868)),0)</f>
        <v>5</v>
      </c>
      <c r="H1868" s="48">
        <f t="shared" si="1034"/>
        <v>575</v>
      </c>
      <c r="I1868" s="163">
        <f t="shared" si="1035"/>
        <v>0.74675324675324672</v>
      </c>
      <c r="J1868" s="2"/>
      <c r="K1868" s="2">
        <f t="shared" si="1036"/>
        <v>0</v>
      </c>
      <c r="L1868" s="2">
        <f t="shared" si="1037"/>
        <v>1.038961038961039E-2</v>
      </c>
      <c r="M1868" s="2">
        <f t="shared" si="1038"/>
        <v>0.84545454545454546</v>
      </c>
      <c r="N1868" s="2">
        <f t="shared" si="1039"/>
        <v>1.038961038961039E-2</v>
      </c>
      <c r="O1868" s="2">
        <f t="shared" si="1040"/>
        <v>0.13376623376623376</v>
      </c>
      <c r="Q1868" s="1">
        <v>8</v>
      </c>
      <c r="R1868" s="1">
        <v>651</v>
      </c>
      <c r="S1868" s="1">
        <v>8</v>
      </c>
      <c r="T1868" s="1">
        <v>76</v>
      </c>
      <c r="AC1868" s="1">
        <v>16</v>
      </c>
      <c r="AD1868" s="1">
        <v>11</v>
      </c>
      <c r="AI1868" s="7">
        <f t="shared" si="1041"/>
        <v>2</v>
      </c>
      <c r="AJ1868" s="7">
        <f t="shared" si="1042"/>
        <v>0</v>
      </c>
      <c r="AK1868" s="7">
        <f t="shared" si="1043"/>
        <v>0</v>
      </c>
      <c r="AL1868" s="7">
        <f t="shared" si="1044"/>
        <v>0</v>
      </c>
      <c r="AM1868" s="2">
        <f t="shared" si="1045"/>
        <v>9.8701298701298706E-2</v>
      </c>
      <c r="AN1868" s="2">
        <f t="shared" si="1046"/>
        <v>0</v>
      </c>
      <c r="AO1868" s="2">
        <f t="shared" si="1047"/>
        <v>0</v>
      </c>
      <c r="AP1868" s="2">
        <f t="shared" si="1048"/>
        <v>0</v>
      </c>
      <c r="AR1868" t="str">
        <f t="shared" si="1049"/>
        <v>Cataño</v>
      </c>
      <c r="AS1868" t="s">
        <v>3298</v>
      </c>
      <c r="AV1868" s="91">
        <v>72</v>
      </c>
      <c r="AW1868" s="93">
        <v>33</v>
      </c>
      <c r="AX1868" s="99">
        <f t="shared" si="1050"/>
        <v>72033</v>
      </c>
      <c r="AZ1868" s="7" t="s">
        <v>1101</v>
      </c>
      <c r="BA1868" s="148" t="s">
        <v>3290</v>
      </c>
    </row>
    <row r="1869" spans="1:53" hidden="1" outlineLevel="1">
      <c r="A1869" t="s">
        <v>167</v>
      </c>
      <c r="B1869" t="s">
        <v>3298</v>
      </c>
      <c r="C1869" s="1">
        <f t="shared" si="1033"/>
        <v>900</v>
      </c>
      <c r="D1869" s="7">
        <f>IF(P1869&gt;0,RANK(P1869,(P1869:R1869,S1869:AG1869)),0)</f>
        <v>0</v>
      </c>
      <c r="E1869" s="7">
        <f>IF(Q1869&gt;0,RANK(Q1869,(P1869:R1869,S1869:AG1869)),0)</f>
        <v>4</v>
      </c>
      <c r="F1869" s="7">
        <f>IF(R1869&gt;0,RANK(R1869,(P1869:R1869,S1869:AG1869)),0)</f>
        <v>1</v>
      </c>
      <c r="G1869" s="7">
        <f>IF(S1869&gt;0,RANK(S1869,(P1869:R1869,S1869:AG1869)),0)</f>
        <v>6</v>
      </c>
      <c r="H1869" s="48">
        <f t="shared" si="1034"/>
        <v>691</v>
      </c>
      <c r="I1869" s="163">
        <f t="shared" si="1035"/>
        <v>0.76777777777777778</v>
      </c>
      <c r="J1869" s="2"/>
      <c r="K1869" s="2">
        <f t="shared" si="1036"/>
        <v>0</v>
      </c>
      <c r="L1869" s="2">
        <f t="shared" si="1037"/>
        <v>1.6666666666666666E-2</v>
      </c>
      <c r="M1869" s="2">
        <f t="shared" si="1038"/>
        <v>0.85333333333333339</v>
      </c>
      <c r="N1869" s="2">
        <f t="shared" si="1039"/>
        <v>0.01</v>
      </c>
      <c r="O1869" s="2">
        <f t="shared" si="1040"/>
        <v>0.1199999999999999</v>
      </c>
      <c r="Q1869" s="1">
        <v>15</v>
      </c>
      <c r="R1869" s="1">
        <v>768</v>
      </c>
      <c r="S1869" s="1">
        <v>9</v>
      </c>
      <c r="T1869" s="1">
        <v>77</v>
      </c>
      <c r="AC1869" s="1">
        <v>18</v>
      </c>
      <c r="AD1869" s="1">
        <v>13</v>
      </c>
      <c r="AI1869" s="7">
        <f t="shared" si="1041"/>
        <v>2</v>
      </c>
      <c r="AJ1869" s="7">
        <f t="shared" si="1042"/>
        <v>0</v>
      </c>
      <c r="AK1869" s="7">
        <f t="shared" si="1043"/>
        <v>0</v>
      </c>
      <c r="AL1869" s="7">
        <f t="shared" si="1044"/>
        <v>0</v>
      </c>
      <c r="AM1869" s="2">
        <f t="shared" si="1045"/>
        <v>8.5555555555555551E-2</v>
      </c>
      <c r="AN1869" s="2">
        <f t="shared" si="1046"/>
        <v>0</v>
      </c>
      <c r="AO1869" s="2">
        <f t="shared" si="1047"/>
        <v>0</v>
      </c>
      <c r="AP1869" s="2">
        <f t="shared" si="1048"/>
        <v>0</v>
      </c>
      <c r="AR1869" t="str">
        <f t="shared" si="1049"/>
        <v>Cayey</v>
      </c>
      <c r="AS1869" t="s">
        <v>3298</v>
      </c>
      <c r="AV1869" s="91">
        <v>72</v>
      </c>
      <c r="AW1869" s="93">
        <v>35</v>
      </c>
      <c r="AX1869" s="99">
        <f t="shared" si="1050"/>
        <v>72035</v>
      </c>
      <c r="AZ1869" s="7" t="s">
        <v>1101</v>
      </c>
      <c r="BA1869" s="148" t="s">
        <v>3290</v>
      </c>
    </row>
    <row r="1870" spans="1:53" hidden="1" outlineLevel="1">
      <c r="A1870" t="s">
        <v>2681</v>
      </c>
      <c r="B1870" t="s">
        <v>3298</v>
      </c>
      <c r="C1870" s="1">
        <f t="shared" si="1033"/>
        <v>240</v>
      </c>
      <c r="D1870" s="7">
        <f>IF(P1870&gt;0,RANK(P1870,(P1870:R1870,S1870:AG1870)),0)</f>
        <v>0</v>
      </c>
      <c r="E1870" s="7">
        <f>IF(Q1870&gt;0,RANK(Q1870,(P1870:R1870,S1870:AG1870)),0)</f>
        <v>3</v>
      </c>
      <c r="F1870" s="7">
        <f>IF(R1870&gt;0,RANK(R1870,(P1870:R1870,S1870:AG1870)),0)</f>
        <v>1</v>
      </c>
      <c r="G1870" s="7">
        <f>IF(S1870&gt;0,RANK(S1870,(P1870:R1870,S1870:AG1870)),0)</f>
        <v>6</v>
      </c>
      <c r="H1870" s="48">
        <f t="shared" si="1034"/>
        <v>135</v>
      </c>
      <c r="I1870" s="163">
        <f t="shared" si="1035"/>
        <v>0.5625</v>
      </c>
      <c r="J1870" s="2"/>
      <c r="K1870" s="2">
        <f t="shared" si="1036"/>
        <v>0</v>
      </c>
      <c r="L1870" s="2">
        <f t="shared" si="1037"/>
        <v>4.1666666666666664E-2</v>
      </c>
      <c r="M1870" s="2">
        <f t="shared" si="1038"/>
        <v>0.73333333333333328</v>
      </c>
      <c r="N1870" s="2">
        <f t="shared" si="1039"/>
        <v>1.2500000000000001E-2</v>
      </c>
      <c r="O1870" s="2">
        <f t="shared" si="1040"/>
        <v>0.21250000000000008</v>
      </c>
      <c r="Q1870" s="1">
        <v>10</v>
      </c>
      <c r="R1870" s="1">
        <v>176</v>
      </c>
      <c r="S1870" s="1">
        <v>3</v>
      </c>
      <c r="T1870" s="1">
        <v>41</v>
      </c>
      <c r="AC1870" s="1">
        <v>5</v>
      </c>
      <c r="AD1870" s="1">
        <v>5</v>
      </c>
      <c r="AI1870" s="7">
        <f t="shared" si="1041"/>
        <v>2</v>
      </c>
      <c r="AJ1870" s="7">
        <f t="shared" si="1042"/>
        <v>0</v>
      </c>
      <c r="AK1870" s="7">
        <f t="shared" si="1043"/>
        <v>0</v>
      </c>
      <c r="AL1870" s="7">
        <f t="shared" si="1044"/>
        <v>0</v>
      </c>
      <c r="AM1870" s="2">
        <f t="shared" si="1045"/>
        <v>0.17083333333333334</v>
      </c>
      <c r="AN1870" s="2">
        <f t="shared" si="1046"/>
        <v>0</v>
      </c>
      <c r="AO1870" s="2">
        <f t="shared" si="1047"/>
        <v>0</v>
      </c>
      <c r="AP1870" s="2">
        <f t="shared" si="1048"/>
        <v>0</v>
      </c>
      <c r="AR1870" t="str">
        <f t="shared" si="1049"/>
        <v>Ceiba</v>
      </c>
      <c r="AS1870" t="s">
        <v>3298</v>
      </c>
      <c r="AV1870" s="91">
        <v>72</v>
      </c>
      <c r="AW1870" s="93">
        <v>37</v>
      </c>
      <c r="AX1870" s="99">
        <f t="shared" si="1050"/>
        <v>72037</v>
      </c>
      <c r="AZ1870" s="7" t="s">
        <v>1101</v>
      </c>
      <c r="BA1870" s="148" t="s">
        <v>3290</v>
      </c>
    </row>
    <row r="1871" spans="1:53" hidden="1" outlineLevel="1">
      <c r="A1871" t="s">
        <v>2720</v>
      </c>
      <c r="B1871" t="s">
        <v>3298</v>
      </c>
      <c r="C1871" s="1">
        <f t="shared" si="1033"/>
        <v>730</v>
      </c>
      <c r="D1871" s="7">
        <f>IF(P1871&gt;0,RANK(P1871,(P1871:R1871,S1871:AG1871)),0)</f>
        <v>0</v>
      </c>
      <c r="E1871" s="7">
        <f>IF(Q1871&gt;0,RANK(Q1871,(P1871:R1871,S1871:AG1871)),0)</f>
        <v>5</v>
      </c>
      <c r="F1871" s="7">
        <f>IF(R1871&gt;0,RANK(R1871,(P1871:R1871,S1871:AG1871)),0)</f>
        <v>1</v>
      </c>
      <c r="G1871" s="7">
        <f>IF(S1871&gt;0,RANK(S1871,(P1871:R1871,S1871:AG1871)),0)</f>
        <v>6</v>
      </c>
      <c r="H1871" s="48">
        <f t="shared" si="1034"/>
        <v>539</v>
      </c>
      <c r="I1871" s="163">
        <f t="shared" si="1035"/>
        <v>0.73835616438356166</v>
      </c>
      <c r="J1871" s="2"/>
      <c r="K1871" s="2">
        <f t="shared" si="1036"/>
        <v>0</v>
      </c>
      <c r="L1871" s="2">
        <f t="shared" si="1037"/>
        <v>2.0547945205479451E-2</v>
      </c>
      <c r="M1871" s="2">
        <f t="shared" si="1038"/>
        <v>0.80684931506849311</v>
      </c>
      <c r="N1871" s="2">
        <f t="shared" si="1039"/>
        <v>1.9178082191780823E-2</v>
      </c>
      <c r="O1871" s="2">
        <f t="shared" si="1040"/>
        <v>0.15342465753424664</v>
      </c>
      <c r="Q1871" s="1">
        <v>15</v>
      </c>
      <c r="R1871" s="1">
        <v>589</v>
      </c>
      <c r="S1871" s="1">
        <v>14</v>
      </c>
      <c r="T1871" s="1">
        <v>50</v>
      </c>
      <c r="AC1871" s="1">
        <v>43</v>
      </c>
      <c r="AD1871" s="1">
        <v>19</v>
      </c>
      <c r="AI1871" s="7">
        <f t="shared" si="1041"/>
        <v>2</v>
      </c>
      <c r="AJ1871" s="7">
        <f t="shared" si="1042"/>
        <v>0</v>
      </c>
      <c r="AK1871" s="7">
        <f t="shared" si="1043"/>
        <v>0</v>
      </c>
      <c r="AL1871" s="7">
        <f t="shared" si="1044"/>
        <v>0</v>
      </c>
      <c r="AM1871" s="2">
        <f t="shared" si="1045"/>
        <v>6.8493150684931503E-2</v>
      </c>
      <c r="AN1871" s="2">
        <f t="shared" si="1046"/>
        <v>0</v>
      </c>
      <c r="AO1871" s="2">
        <f t="shared" si="1047"/>
        <v>0</v>
      </c>
      <c r="AP1871" s="2">
        <f t="shared" si="1048"/>
        <v>0</v>
      </c>
      <c r="AR1871" t="str">
        <f t="shared" si="1049"/>
        <v>Ciales</v>
      </c>
      <c r="AS1871" t="s">
        <v>3298</v>
      </c>
      <c r="AV1871" s="91">
        <v>72</v>
      </c>
      <c r="AW1871" s="93">
        <v>39</v>
      </c>
      <c r="AX1871" s="99">
        <f t="shared" si="1050"/>
        <v>72039</v>
      </c>
      <c r="AZ1871" s="7" t="s">
        <v>1101</v>
      </c>
      <c r="BA1871" s="148" t="s">
        <v>3290</v>
      </c>
    </row>
    <row r="1872" spans="1:53" hidden="1" outlineLevel="1">
      <c r="A1872" t="s">
        <v>3326</v>
      </c>
      <c r="B1872" t="s">
        <v>3298</v>
      </c>
      <c r="C1872" s="1">
        <f t="shared" si="1033"/>
        <v>1495</v>
      </c>
      <c r="D1872" s="7">
        <f>IF(P1872&gt;0,RANK(P1872,(P1872:R1872,S1872:AG1872)),0)</f>
        <v>0</v>
      </c>
      <c r="E1872" s="7">
        <f>IF(Q1872&gt;0,RANK(Q1872,(P1872:R1872,S1872:AG1872)),0)</f>
        <v>5</v>
      </c>
      <c r="F1872" s="7">
        <f>IF(R1872&gt;0,RANK(R1872,(P1872:R1872,S1872:AG1872)),0)</f>
        <v>1</v>
      </c>
      <c r="G1872" s="7">
        <f>IF(S1872&gt;0,RANK(S1872,(P1872:R1872,S1872:AG1872)),0)</f>
        <v>6</v>
      </c>
      <c r="H1872" s="48">
        <f t="shared" si="1034"/>
        <v>1052</v>
      </c>
      <c r="I1872" s="163">
        <f t="shared" si="1035"/>
        <v>0.70367892976588631</v>
      </c>
      <c r="J1872" s="2"/>
      <c r="K1872" s="2">
        <f t="shared" si="1036"/>
        <v>0</v>
      </c>
      <c r="L1872" s="2">
        <f t="shared" si="1037"/>
        <v>2.3411371237458192E-2</v>
      </c>
      <c r="M1872" s="2">
        <f t="shared" si="1038"/>
        <v>0.80535117056856187</v>
      </c>
      <c r="N1872" s="2">
        <f t="shared" si="1039"/>
        <v>1.2040133779264214E-2</v>
      </c>
      <c r="O1872" s="2">
        <f t="shared" si="1040"/>
        <v>0.15919732441471574</v>
      </c>
      <c r="Q1872" s="1">
        <v>35</v>
      </c>
      <c r="R1872" s="1">
        <v>1204</v>
      </c>
      <c r="S1872" s="1">
        <v>18</v>
      </c>
      <c r="T1872" s="1">
        <v>152</v>
      </c>
      <c r="AC1872" s="1">
        <v>50</v>
      </c>
      <c r="AD1872" s="1">
        <v>36</v>
      </c>
      <c r="AI1872" s="7">
        <f t="shared" si="1041"/>
        <v>2</v>
      </c>
      <c r="AJ1872" s="7">
        <f t="shared" si="1042"/>
        <v>0</v>
      </c>
      <c r="AK1872" s="7">
        <f t="shared" si="1043"/>
        <v>0</v>
      </c>
      <c r="AL1872" s="7">
        <f t="shared" si="1044"/>
        <v>0</v>
      </c>
      <c r="AM1872" s="2">
        <f t="shared" si="1045"/>
        <v>0.10167224080267559</v>
      </c>
      <c r="AN1872" s="2">
        <f t="shared" si="1046"/>
        <v>0</v>
      </c>
      <c r="AO1872" s="2">
        <f t="shared" si="1047"/>
        <v>0</v>
      </c>
      <c r="AP1872" s="2">
        <f t="shared" si="1048"/>
        <v>0</v>
      </c>
      <c r="AR1872" t="str">
        <f t="shared" si="1049"/>
        <v>Cidra</v>
      </c>
      <c r="AS1872" t="s">
        <v>3298</v>
      </c>
      <c r="AV1872" s="91">
        <v>72</v>
      </c>
      <c r="AW1872" s="93">
        <v>41</v>
      </c>
      <c r="AX1872" s="99">
        <f t="shared" si="1050"/>
        <v>72041</v>
      </c>
      <c r="AZ1872" s="7" t="s">
        <v>1101</v>
      </c>
      <c r="BA1872" s="148" t="s">
        <v>3290</v>
      </c>
    </row>
    <row r="1873" spans="1:53" hidden="1" outlineLevel="1">
      <c r="A1873" t="s">
        <v>3327</v>
      </c>
      <c r="B1873" t="s">
        <v>3298</v>
      </c>
      <c r="C1873" s="1">
        <f t="shared" si="1033"/>
        <v>1626</v>
      </c>
      <c r="D1873" s="7">
        <f>IF(P1873&gt;0,RANK(P1873,(P1873:R1873,S1873:AG1873)),0)</f>
        <v>0</v>
      </c>
      <c r="E1873" s="7">
        <f>IF(Q1873&gt;0,RANK(Q1873,(P1873:R1873,S1873:AG1873)),0)</f>
        <v>3</v>
      </c>
      <c r="F1873" s="7">
        <f>IF(R1873&gt;0,RANK(R1873,(P1873:R1873,S1873:AG1873)),0)</f>
        <v>1</v>
      </c>
      <c r="G1873" s="7">
        <f>IF(S1873&gt;0,RANK(S1873,(P1873:R1873,S1873:AG1873)),0)</f>
        <v>6</v>
      </c>
      <c r="H1873" s="48">
        <f t="shared" si="1034"/>
        <v>1369</v>
      </c>
      <c r="I1873" s="163">
        <f t="shared" si="1035"/>
        <v>0.84194341943419437</v>
      </c>
      <c r="J1873" s="2"/>
      <c r="K1873" s="2">
        <f t="shared" si="1036"/>
        <v>0</v>
      </c>
      <c r="L1873" s="2">
        <f t="shared" si="1037"/>
        <v>1.8450184501845018E-2</v>
      </c>
      <c r="M1873" s="2">
        <f t="shared" si="1038"/>
        <v>0.89360393603936039</v>
      </c>
      <c r="N1873" s="2">
        <f t="shared" si="1039"/>
        <v>6.7650676506765071E-3</v>
      </c>
      <c r="O1873" s="2">
        <f t="shared" si="1040"/>
        <v>8.1180811808118106E-2</v>
      </c>
      <c r="Q1873" s="1">
        <v>30</v>
      </c>
      <c r="R1873" s="1">
        <v>1453</v>
      </c>
      <c r="S1873" s="1">
        <v>11</v>
      </c>
      <c r="T1873" s="1">
        <v>84</v>
      </c>
      <c r="AC1873" s="1">
        <v>28</v>
      </c>
      <c r="AD1873" s="1">
        <v>20</v>
      </c>
      <c r="AI1873" s="7">
        <f t="shared" si="1041"/>
        <v>2</v>
      </c>
      <c r="AJ1873" s="7">
        <f t="shared" si="1042"/>
        <v>0</v>
      </c>
      <c r="AK1873" s="7">
        <f t="shared" si="1043"/>
        <v>0</v>
      </c>
      <c r="AL1873" s="7">
        <f t="shared" si="1044"/>
        <v>0</v>
      </c>
      <c r="AM1873" s="2">
        <f t="shared" si="1045"/>
        <v>5.1660516605166053E-2</v>
      </c>
      <c r="AN1873" s="2">
        <f t="shared" si="1046"/>
        <v>0</v>
      </c>
      <c r="AO1873" s="2">
        <f t="shared" si="1047"/>
        <v>0</v>
      </c>
      <c r="AP1873" s="2">
        <f t="shared" si="1048"/>
        <v>0</v>
      </c>
      <c r="AR1873" t="str">
        <f t="shared" si="1049"/>
        <v>Coamo</v>
      </c>
      <c r="AS1873" t="s">
        <v>3298</v>
      </c>
      <c r="AV1873" s="91">
        <v>72</v>
      </c>
      <c r="AW1873" s="93">
        <v>43</v>
      </c>
      <c r="AX1873" s="99">
        <f t="shared" si="1050"/>
        <v>72043</v>
      </c>
      <c r="AZ1873" s="7" t="s">
        <v>1101</v>
      </c>
      <c r="BA1873" s="148" t="s">
        <v>3290</v>
      </c>
    </row>
    <row r="1874" spans="1:53" hidden="1" outlineLevel="1">
      <c r="A1874" t="s">
        <v>1693</v>
      </c>
      <c r="B1874" t="s">
        <v>3298</v>
      </c>
      <c r="C1874" s="1">
        <f t="shared" si="1033"/>
        <v>783</v>
      </c>
      <c r="D1874" s="7">
        <f>IF(P1874&gt;0,RANK(P1874,(P1874:R1874,S1874:AG1874)),0)</f>
        <v>0</v>
      </c>
      <c r="E1874" s="7">
        <f>IF(Q1874&gt;0,RANK(Q1874,(P1874:R1874,S1874:AG1874)),0)</f>
        <v>6</v>
      </c>
      <c r="F1874" s="7">
        <f>IF(R1874&gt;0,RANK(R1874,(P1874:R1874,S1874:AG1874)),0)</f>
        <v>1</v>
      </c>
      <c r="G1874" s="7">
        <f>IF(S1874&gt;0,RANK(S1874,(P1874:R1874,S1874:AG1874)),0)</f>
        <v>5</v>
      </c>
      <c r="H1874" s="48">
        <f t="shared" si="1034"/>
        <v>571</v>
      </c>
      <c r="I1874" s="163">
        <f t="shared" si="1035"/>
        <v>0.7292464878671775</v>
      </c>
      <c r="J1874" s="2"/>
      <c r="K1874" s="2">
        <f t="shared" si="1036"/>
        <v>0</v>
      </c>
      <c r="L1874" s="2">
        <f t="shared" si="1037"/>
        <v>1.7879948914431672E-2</v>
      </c>
      <c r="M1874" s="2">
        <f t="shared" si="1038"/>
        <v>0.82247765006385698</v>
      </c>
      <c r="N1874" s="2">
        <f t="shared" si="1039"/>
        <v>1.9157088122605363E-2</v>
      </c>
      <c r="O1874" s="2">
        <f t="shared" si="1040"/>
        <v>0.14048531289910599</v>
      </c>
      <c r="Q1874" s="1">
        <v>14</v>
      </c>
      <c r="R1874" s="1">
        <v>644</v>
      </c>
      <c r="S1874" s="1">
        <v>15</v>
      </c>
      <c r="T1874" s="1">
        <v>73</v>
      </c>
      <c r="AC1874" s="1">
        <v>20</v>
      </c>
      <c r="AD1874" s="1">
        <v>17</v>
      </c>
      <c r="AI1874" s="7">
        <f t="shared" si="1041"/>
        <v>2</v>
      </c>
      <c r="AJ1874" s="7">
        <f t="shared" si="1042"/>
        <v>0</v>
      </c>
      <c r="AK1874" s="7">
        <f t="shared" si="1043"/>
        <v>0</v>
      </c>
      <c r="AL1874" s="7">
        <f t="shared" si="1044"/>
        <v>0</v>
      </c>
      <c r="AM1874" s="2">
        <f t="shared" si="1045"/>
        <v>9.3231162196679443E-2</v>
      </c>
      <c r="AN1874" s="2">
        <f t="shared" si="1046"/>
        <v>0</v>
      </c>
      <c r="AO1874" s="2">
        <f t="shared" si="1047"/>
        <v>0</v>
      </c>
      <c r="AP1874" s="2">
        <f t="shared" si="1048"/>
        <v>0</v>
      </c>
      <c r="AR1874" t="str">
        <f t="shared" si="1049"/>
        <v>Comerío</v>
      </c>
      <c r="AS1874" t="s">
        <v>3298</v>
      </c>
      <c r="AV1874" s="91">
        <v>72</v>
      </c>
      <c r="AW1874" s="93">
        <v>45</v>
      </c>
      <c r="AX1874" s="99">
        <f t="shared" si="1050"/>
        <v>72045</v>
      </c>
      <c r="AZ1874" s="7" t="s">
        <v>1101</v>
      </c>
      <c r="BA1874" s="148" t="s">
        <v>3290</v>
      </c>
    </row>
    <row r="1875" spans="1:53" hidden="1" outlineLevel="1">
      <c r="A1875" t="s">
        <v>1323</v>
      </c>
      <c r="B1875" t="s">
        <v>3298</v>
      </c>
      <c r="C1875" s="1">
        <f t="shared" si="1033"/>
        <v>1328</v>
      </c>
      <c r="D1875" s="7">
        <f>IF(P1875&gt;0,RANK(P1875,(P1875:R1875,S1875:AG1875)),0)</f>
        <v>0</v>
      </c>
      <c r="E1875" s="7">
        <f>IF(Q1875&gt;0,RANK(Q1875,(P1875:R1875,S1875:AG1875)),0)</f>
        <v>4</v>
      </c>
      <c r="F1875" s="7">
        <f>IF(R1875&gt;0,RANK(R1875,(P1875:R1875,S1875:AG1875)),0)</f>
        <v>1</v>
      </c>
      <c r="G1875" s="7">
        <f>IF(S1875&gt;0,RANK(S1875,(P1875:R1875,S1875:AG1875)),0)</f>
        <v>0</v>
      </c>
      <c r="H1875" s="48">
        <f t="shared" si="1034"/>
        <v>1166</v>
      </c>
      <c r="I1875" s="163">
        <f t="shared" si="1035"/>
        <v>0.87801204819277112</v>
      </c>
      <c r="J1875" s="2"/>
      <c r="K1875" s="2">
        <f t="shared" si="1036"/>
        <v>0</v>
      </c>
      <c r="L1875" s="2">
        <f t="shared" si="1037"/>
        <v>9.7891566265060244E-3</v>
      </c>
      <c r="M1875" s="2">
        <f t="shared" si="1038"/>
        <v>0.92018072289156627</v>
      </c>
      <c r="N1875" s="2">
        <f t="shared" si="1039"/>
        <v>0</v>
      </c>
      <c r="O1875" s="2">
        <f t="shared" si="1040"/>
        <v>7.0030120481927693E-2</v>
      </c>
      <c r="Q1875" s="1">
        <v>13</v>
      </c>
      <c r="R1875" s="1">
        <v>1222</v>
      </c>
      <c r="S1875" s="1">
        <v>0</v>
      </c>
      <c r="T1875" s="1">
        <v>56</v>
      </c>
      <c r="AC1875" s="1">
        <v>25</v>
      </c>
      <c r="AD1875" s="1">
        <v>12</v>
      </c>
      <c r="AI1875" s="7">
        <f t="shared" si="1041"/>
        <v>2</v>
      </c>
      <c r="AJ1875" s="7">
        <f t="shared" si="1042"/>
        <v>0</v>
      </c>
      <c r="AK1875" s="7">
        <f t="shared" si="1043"/>
        <v>0</v>
      </c>
      <c r="AL1875" s="7">
        <f t="shared" si="1044"/>
        <v>0</v>
      </c>
      <c r="AM1875" s="2">
        <f t="shared" si="1045"/>
        <v>4.2168674698795178E-2</v>
      </c>
      <c r="AN1875" s="2">
        <f t="shared" si="1046"/>
        <v>0</v>
      </c>
      <c r="AO1875" s="2">
        <f t="shared" si="1047"/>
        <v>0</v>
      </c>
      <c r="AP1875" s="2">
        <f t="shared" si="1048"/>
        <v>0</v>
      </c>
      <c r="AR1875" t="str">
        <f t="shared" si="1049"/>
        <v>Corozal</v>
      </c>
      <c r="AS1875" t="s">
        <v>3298</v>
      </c>
      <c r="AV1875" s="91">
        <v>72</v>
      </c>
      <c r="AW1875" s="93">
        <v>47</v>
      </c>
      <c r="AX1875" s="99">
        <f t="shared" si="1050"/>
        <v>72047</v>
      </c>
      <c r="AZ1875" s="7" t="s">
        <v>1101</v>
      </c>
      <c r="BA1875" s="148" t="s">
        <v>3290</v>
      </c>
    </row>
    <row r="1876" spans="1:53" hidden="1" outlineLevel="1">
      <c r="A1876" t="s">
        <v>3028</v>
      </c>
      <c r="B1876" t="s">
        <v>3298</v>
      </c>
      <c r="C1876" s="1">
        <f t="shared" si="1033"/>
        <v>113</v>
      </c>
      <c r="D1876" s="7">
        <f>IF(P1876&gt;0,RANK(P1876,(P1876:R1876,S1876:AG1876)),0)</f>
        <v>0</v>
      </c>
      <c r="E1876" s="7">
        <f>IF(Q1876&gt;0,RANK(Q1876,(P1876:R1876,S1876:AG1876)),0)</f>
        <v>0</v>
      </c>
      <c r="F1876" s="7">
        <f>IF(R1876&gt;0,RANK(R1876,(P1876:R1876,S1876:AG1876)),0)</f>
        <v>1</v>
      </c>
      <c r="G1876" s="7">
        <f>IF(S1876&gt;0,RANK(S1876,(P1876:R1876,S1876:AG1876)),0)</f>
        <v>3</v>
      </c>
      <c r="H1876" s="48">
        <f t="shared" si="1034"/>
        <v>77</v>
      </c>
      <c r="I1876" s="163">
        <f t="shared" si="1035"/>
        <v>0.68141592920353977</v>
      </c>
      <c r="J1876" s="2"/>
      <c r="K1876" s="2">
        <f t="shared" si="1036"/>
        <v>0</v>
      </c>
      <c r="L1876" s="2">
        <f t="shared" si="1037"/>
        <v>0</v>
      </c>
      <c r="M1876" s="2">
        <f t="shared" si="1038"/>
        <v>0.81415929203539827</v>
      </c>
      <c r="N1876" s="2">
        <f t="shared" si="1039"/>
        <v>3.5398230088495575E-2</v>
      </c>
      <c r="O1876" s="2">
        <f t="shared" si="1040"/>
        <v>0.15044247787610615</v>
      </c>
      <c r="Q1876" s="1">
        <v>0</v>
      </c>
      <c r="R1876" s="1">
        <v>92</v>
      </c>
      <c r="S1876" s="1">
        <v>4</v>
      </c>
      <c r="T1876" s="1">
        <v>15</v>
      </c>
      <c r="AC1876" s="1">
        <v>2</v>
      </c>
      <c r="AD1876" s="1">
        <v>0</v>
      </c>
      <c r="AI1876" s="7">
        <f t="shared" si="1041"/>
        <v>2</v>
      </c>
      <c r="AJ1876" s="7">
        <f t="shared" si="1042"/>
        <v>0</v>
      </c>
      <c r="AK1876" s="7">
        <f t="shared" si="1043"/>
        <v>0</v>
      </c>
      <c r="AL1876" s="7">
        <f t="shared" si="1044"/>
        <v>0</v>
      </c>
      <c r="AM1876" s="2">
        <f t="shared" si="1045"/>
        <v>0.13274336283185842</v>
      </c>
      <c r="AN1876" s="2">
        <f t="shared" si="1046"/>
        <v>0</v>
      </c>
      <c r="AO1876" s="2">
        <f t="shared" si="1047"/>
        <v>0</v>
      </c>
      <c r="AP1876" s="2">
        <f t="shared" si="1048"/>
        <v>0</v>
      </c>
      <c r="AR1876" t="str">
        <f t="shared" si="1049"/>
        <v>Culebra</v>
      </c>
      <c r="AS1876" t="s">
        <v>3298</v>
      </c>
      <c r="AV1876" s="91">
        <v>72</v>
      </c>
      <c r="AW1876" s="93">
        <v>49</v>
      </c>
      <c r="AX1876" s="99">
        <f t="shared" si="1050"/>
        <v>72049</v>
      </c>
      <c r="AZ1876" s="7" t="s">
        <v>1101</v>
      </c>
      <c r="BA1876" s="148" t="s">
        <v>3290</v>
      </c>
    </row>
    <row r="1877" spans="1:53" hidden="1" outlineLevel="1">
      <c r="A1877" t="s">
        <v>2593</v>
      </c>
      <c r="B1877" t="s">
        <v>3298</v>
      </c>
      <c r="C1877" s="1">
        <f t="shared" si="1033"/>
        <v>921</v>
      </c>
      <c r="D1877" s="7">
        <f>IF(P1877&gt;0,RANK(P1877,(P1877:R1877,S1877:AG1877)),0)</f>
        <v>0</v>
      </c>
      <c r="E1877" s="7">
        <f>IF(Q1877&gt;0,RANK(Q1877,(P1877:R1877,S1877:AG1877)),0)</f>
        <v>3</v>
      </c>
      <c r="F1877" s="7">
        <f>IF(R1877&gt;0,RANK(R1877,(P1877:R1877,S1877:AG1877)),0)</f>
        <v>1</v>
      </c>
      <c r="G1877" s="7">
        <f>IF(S1877&gt;0,RANK(S1877,(P1877:R1877,S1877:AG1877)),0)</f>
        <v>6</v>
      </c>
      <c r="H1877" s="48">
        <f t="shared" si="1034"/>
        <v>747</v>
      </c>
      <c r="I1877" s="163">
        <f t="shared" si="1035"/>
        <v>0.81107491856677527</v>
      </c>
      <c r="J1877" s="2"/>
      <c r="K1877" s="2">
        <f t="shared" si="1036"/>
        <v>0</v>
      </c>
      <c r="L1877" s="2">
        <f t="shared" si="1037"/>
        <v>1.5200868621064061E-2</v>
      </c>
      <c r="M1877" s="2">
        <f t="shared" si="1038"/>
        <v>0.88382193268186748</v>
      </c>
      <c r="N1877" s="2">
        <f t="shared" si="1039"/>
        <v>7.6004343105320303E-3</v>
      </c>
      <c r="O1877" s="2">
        <f t="shared" si="1040"/>
        <v>9.3376764386536415E-2</v>
      </c>
      <c r="Q1877" s="1">
        <v>14</v>
      </c>
      <c r="R1877" s="1">
        <v>814</v>
      </c>
      <c r="S1877" s="1">
        <v>7</v>
      </c>
      <c r="T1877" s="1">
        <v>67</v>
      </c>
      <c r="AC1877" s="1">
        <v>11</v>
      </c>
      <c r="AD1877" s="1">
        <v>8</v>
      </c>
      <c r="AI1877" s="7">
        <f t="shared" si="1041"/>
        <v>2</v>
      </c>
      <c r="AJ1877" s="7">
        <f t="shared" si="1042"/>
        <v>0</v>
      </c>
      <c r="AK1877" s="7">
        <f t="shared" si="1043"/>
        <v>0</v>
      </c>
      <c r="AL1877" s="7">
        <f t="shared" si="1044"/>
        <v>0</v>
      </c>
      <c r="AM1877" s="2">
        <f t="shared" si="1045"/>
        <v>7.2747014115092296E-2</v>
      </c>
      <c r="AN1877" s="2">
        <f t="shared" si="1046"/>
        <v>0</v>
      </c>
      <c r="AO1877" s="2">
        <f t="shared" si="1047"/>
        <v>0</v>
      </c>
      <c r="AP1877" s="2">
        <f t="shared" si="1048"/>
        <v>0</v>
      </c>
      <c r="AR1877" t="str">
        <f t="shared" si="1049"/>
        <v>Dorado</v>
      </c>
      <c r="AS1877" t="s">
        <v>3298</v>
      </c>
      <c r="AV1877" s="91">
        <v>72</v>
      </c>
      <c r="AW1877" s="93">
        <v>51</v>
      </c>
      <c r="AX1877" s="99">
        <f t="shared" si="1050"/>
        <v>72051</v>
      </c>
      <c r="AZ1877" s="7" t="s">
        <v>1101</v>
      </c>
      <c r="BA1877" s="148" t="s">
        <v>3290</v>
      </c>
    </row>
    <row r="1878" spans="1:53" hidden="1" outlineLevel="1">
      <c r="A1878" t="s">
        <v>2115</v>
      </c>
      <c r="B1878" t="s">
        <v>3298</v>
      </c>
      <c r="C1878" s="1">
        <f t="shared" si="1033"/>
        <v>756</v>
      </c>
      <c r="D1878" s="7">
        <f>IF(P1878&gt;0,RANK(P1878,(P1878:R1878,S1878:AG1878)),0)</f>
        <v>0</v>
      </c>
      <c r="E1878" s="7">
        <f>IF(Q1878&gt;0,RANK(Q1878,(P1878:R1878,S1878:AG1878)),0)</f>
        <v>4</v>
      </c>
      <c r="F1878" s="7">
        <f>IF(R1878&gt;0,RANK(R1878,(P1878:R1878,S1878:AG1878)),0)</f>
        <v>1</v>
      </c>
      <c r="G1878" s="7">
        <f>IF(S1878&gt;0,RANK(S1878,(P1878:R1878,S1878:AG1878)),0)</f>
        <v>6</v>
      </c>
      <c r="H1878" s="48">
        <f t="shared" si="1034"/>
        <v>421</v>
      </c>
      <c r="I1878" s="163">
        <f t="shared" si="1035"/>
        <v>0.55687830687830686</v>
      </c>
      <c r="J1878" s="2"/>
      <c r="K1878" s="2">
        <f t="shared" si="1036"/>
        <v>0</v>
      </c>
      <c r="L1878" s="2">
        <f t="shared" si="1037"/>
        <v>3.5714285714285712E-2</v>
      </c>
      <c r="M1878" s="2">
        <f t="shared" si="1038"/>
        <v>0.6785714285714286</v>
      </c>
      <c r="N1878" s="2">
        <f t="shared" si="1039"/>
        <v>1.984126984126984E-2</v>
      </c>
      <c r="O1878" s="2">
        <f t="shared" si="1040"/>
        <v>0.26587301587301587</v>
      </c>
      <c r="Q1878" s="1">
        <v>27</v>
      </c>
      <c r="R1878" s="1">
        <v>513</v>
      </c>
      <c r="S1878" s="1">
        <v>15</v>
      </c>
      <c r="T1878" s="1">
        <v>92</v>
      </c>
      <c r="AC1878" s="1">
        <v>92</v>
      </c>
      <c r="AD1878" s="1">
        <v>17</v>
      </c>
      <c r="AI1878" s="7">
        <f t="shared" si="1041"/>
        <v>2</v>
      </c>
      <c r="AJ1878" s="7">
        <f t="shared" si="1042"/>
        <v>0</v>
      </c>
      <c r="AK1878" s="7">
        <f t="shared" si="1043"/>
        <v>0</v>
      </c>
      <c r="AL1878" s="7">
        <f t="shared" si="1044"/>
        <v>0</v>
      </c>
      <c r="AM1878" s="2">
        <f t="shared" si="1045"/>
        <v>0.12169312169312169</v>
      </c>
      <c r="AN1878" s="2">
        <f t="shared" si="1046"/>
        <v>0</v>
      </c>
      <c r="AO1878" s="2">
        <f t="shared" si="1047"/>
        <v>0</v>
      </c>
      <c r="AP1878" s="2">
        <f t="shared" si="1048"/>
        <v>0</v>
      </c>
      <c r="AR1878" t="str">
        <f t="shared" si="1049"/>
        <v>Fajardo</v>
      </c>
      <c r="AS1878" t="s">
        <v>3298</v>
      </c>
      <c r="AV1878" s="91">
        <v>72</v>
      </c>
      <c r="AW1878" s="93">
        <v>53</v>
      </c>
      <c r="AX1878" s="99">
        <f t="shared" si="1050"/>
        <v>72053</v>
      </c>
      <c r="AZ1878" s="7" t="s">
        <v>1101</v>
      </c>
      <c r="BA1878" s="148" t="s">
        <v>3290</v>
      </c>
    </row>
    <row r="1879" spans="1:53" hidden="1" outlineLevel="1">
      <c r="A1879" t="s">
        <v>2870</v>
      </c>
      <c r="B1879" t="s">
        <v>3298</v>
      </c>
      <c r="C1879" s="1">
        <f t="shared" si="1033"/>
        <v>356</v>
      </c>
      <c r="D1879" s="7">
        <f>IF(P1879&gt;0,RANK(P1879,(P1879:R1879,S1879:AG1879)),0)</f>
        <v>0</v>
      </c>
      <c r="E1879" s="7">
        <f>IF(Q1879&gt;0,RANK(Q1879,(P1879:R1879,S1879:AG1879)),0)</f>
        <v>3</v>
      </c>
      <c r="F1879" s="7">
        <f>IF(R1879&gt;0,RANK(R1879,(P1879:R1879,S1879:AG1879)),0)</f>
        <v>1</v>
      </c>
      <c r="G1879" s="7">
        <f>IF(S1879&gt;0,RANK(S1879,(P1879:R1879,S1879:AG1879)),0)</f>
        <v>6</v>
      </c>
      <c r="H1879" s="48">
        <f t="shared" si="1034"/>
        <v>250</v>
      </c>
      <c r="I1879" s="163">
        <f t="shared" si="1035"/>
        <v>0.702247191011236</v>
      </c>
      <c r="J1879" s="2"/>
      <c r="K1879" s="2">
        <f t="shared" si="1036"/>
        <v>0</v>
      </c>
      <c r="L1879" s="2">
        <f t="shared" si="1037"/>
        <v>3.9325842696629212E-2</v>
      </c>
      <c r="M1879" s="2">
        <f t="shared" si="1038"/>
        <v>0.7949438202247191</v>
      </c>
      <c r="N1879" s="2">
        <f t="shared" si="1039"/>
        <v>1.1235955056179775E-2</v>
      </c>
      <c r="O1879" s="2">
        <f t="shared" si="1040"/>
        <v>0.15449438202247193</v>
      </c>
      <c r="Q1879" s="1">
        <v>14</v>
      </c>
      <c r="R1879" s="1">
        <v>283</v>
      </c>
      <c r="S1879" s="1">
        <v>4</v>
      </c>
      <c r="T1879" s="1">
        <v>33</v>
      </c>
      <c r="AC1879" s="1">
        <v>9</v>
      </c>
      <c r="AD1879" s="1">
        <v>13</v>
      </c>
      <c r="AI1879" s="7">
        <f t="shared" si="1041"/>
        <v>2</v>
      </c>
      <c r="AJ1879" s="7">
        <f t="shared" si="1042"/>
        <v>0</v>
      </c>
      <c r="AK1879" s="7">
        <f t="shared" si="1043"/>
        <v>0</v>
      </c>
      <c r="AL1879" s="7">
        <f t="shared" si="1044"/>
        <v>0</v>
      </c>
      <c r="AM1879" s="2">
        <f t="shared" si="1045"/>
        <v>9.269662921348315E-2</v>
      </c>
      <c r="AN1879" s="2">
        <f t="shared" si="1046"/>
        <v>0</v>
      </c>
      <c r="AO1879" s="2">
        <f t="shared" si="1047"/>
        <v>0</v>
      </c>
      <c r="AP1879" s="2">
        <f t="shared" si="1048"/>
        <v>0</v>
      </c>
      <c r="AR1879" t="str">
        <f t="shared" si="1049"/>
        <v>Florida</v>
      </c>
      <c r="AS1879" t="s">
        <v>3298</v>
      </c>
      <c r="AV1879" s="91">
        <v>72</v>
      </c>
      <c r="AW1879" s="93">
        <v>54</v>
      </c>
      <c r="AX1879" s="99">
        <f t="shared" si="1050"/>
        <v>72054</v>
      </c>
      <c r="AZ1879" s="7" t="s">
        <v>1101</v>
      </c>
      <c r="BA1879" s="148" t="s">
        <v>3290</v>
      </c>
    </row>
    <row r="1880" spans="1:53" hidden="1" outlineLevel="1">
      <c r="A1880" t="s">
        <v>2348</v>
      </c>
      <c r="B1880" t="s">
        <v>3298</v>
      </c>
      <c r="C1880" s="1">
        <f t="shared" si="1033"/>
        <v>1080</v>
      </c>
      <c r="D1880" s="7">
        <f>IF(P1880&gt;0,RANK(P1880,(P1880:R1880,S1880:AG1880)),0)</f>
        <v>0</v>
      </c>
      <c r="E1880" s="7">
        <f>IF(Q1880&gt;0,RANK(Q1880,(P1880:R1880,S1880:AG1880)),0)</f>
        <v>4</v>
      </c>
      <c r="F1880" s="7">
        <f>IF(R1880&gt;0,RANK(R1880,(P1880:R1880,S1880:AG1880)),0)</f>
        <v>1</v>
      </c>
      <c r="G1880" s="7">
        <f>IF(S1880&gt;0,RANK(S1880,(P1880:R1880,S1880:AG1880)),0)</f>
        <v>6</v>
      </c>
      <c r="H1880" s="48">
        <f t="shared" si="1034"/>
        <v>943</v>
      </c>
      <c r="I1880" s="163">
        <f t="shared" si="1035"/>
        <v>0.87314814814814812</v>
      </c>
      <c r="J1880" s="2"/>
      <c r="K1880" s="2">
        <f t="shared" si="1036"/>
        <v>0</v>
      </c>
      <c r="L1880" s="2">
        <f t="shared" si="1037"/>
        <v>1.1111111111111112E-2</v>
      </c>
      <c r="M1880" s="2">
        <f t="shared" si="1038"/>
        <v>0.91851851851851851</v>
      </c>
      <c r="N1880" s="2">
        <f t="shared" si="1039"/>
        <v>2.7777777777777779E-3</v>
      </c>
      <c r="O1880" s="2">
        <f t="shared" si="1040"/>
        <v>6.7592592592592635E-2</v>
      </c>
      <c r="Q1880" s="1">
        <v>12</v>
      </c>
      <c r="R1880" s="1">
        <v>992</v>
      </c>
      <c r="S1880" s="1">
        <v>3</v>
      </c>
      <c r="T1880" s="1">
        <v>49</v>
      </c>
      <c r="AC1880" s="1">
        <v>13</v>
      </c>
      <c r="AD1880" s="1">
        <v>11</v>
      </c>
      <c r="AI1880" s="7">
        <f t="shared" si="1041"/>
        <v>2</v>
      </c>
      <c r="AJ1880" s="7">
        <f t="shared" si="1042"/>
        <v>0</v>
      </c>
      <c r="AK1880" s="7">
        <f t="shared" si="1043"/>
        <v>0</v>
      </c>
      <c r="AL1880" s="7">
        <f t="shared" si="1044"/>
        <v>0</v>
      </c>
      <c r="AM1880" s="2">
        <f t="shared" si="1045"/>
        <v>4.5370370370370373E-2</v>
      </c>
      <c r="AN1880" s="2">
        <f t="shared" si="1046"/>
        <v>0</v>
      </c>
      <c r="AO1880" s="2">
        <f t="shared" si="1047"/>
        <v>0</v>
      </c>
      <c r="AP1880" s="2">
        <f t="shared" si="1048"/>
        <v>0</v>
      </c>
      <c r="AR1880" t="str">
        <f t="shared" si="1049"/>
        <v>Guánica</v>
      </c>
      <c r="AS1880" t="s">
        <v>3298</v>
      </c>
      <c r="AV1880" s="91">
        <v>72</v>
      </c>
      <c r="AW1880" s="93">
        <v>55</v>
      </c>
      <c r="AX1880" s="99">
        <f t="shared" si="1050"/>
        <v>72055</v>
      </c>
      <c r="AZ1880" s="7" t="s">
        <v>1101</v>
      </c>
      <c r="BA1880" s="148" t="s">
        <v>3290</v>
      </c>
    </row>
    <row r="1881" spans="1:53" hidden="1" outlineLevel="1">
      <c r="A1881" t="s">
        <v>279</v>
      </c>
      <c r="B1881" t="s">
        <v>3298</v>
      </c>
      <c r="C1881" s="1">
        <f t="shared" si="1033"/>
        <v>1102</v>
      </c>
      <c r="D1881" s="7">
        <f>IF(P1881&gt;0,RANK(P1881,(P1881:R1881,S1881:AG1881)),0)</f>
        <v>0</v>
      </c>
      <c r="E1881" s="7">
        <f>IF(Q1881&gt;0,RANK(Q1881,(P1881:R1881,S1881:AG1881)),0)</f>
        <v>4</v>
      </c>
      <c r="F1881" s="7">
        <f>IF(R1881&gt;0,RANK(R1881,(P1881:R1881,S1881:AG1881)),0)</f>
        <v>1</v>
      </c>
      <c r="G1881" s="7">
        <f>IF(S1881&gt;0,RANK(S1881,(P1881:R1881,S1881:AG1881)),0)</f>
        <v>6</v>
      </c>
      <c r="H1881" s="48">
        <f t="shared" si="1034"/>
        <v>855</v>
      </c>
      <c r="I1881" s="163">
        <f t="shared" si="1035"/>
        <v>0.77586206896551724</v>
      </c>
      <c r="J1881" s="2"/>
      <c r="K1881" s="2">
        <f t="shared" si="1036"/>
        <v>0</v>
      </c>
      <c r="L1881" s="2">
        <f t="shared" si="1037"/>
        <v>2.0871143375680582E-2</v>
      </c>
      <c r="M1881" s="2">
        <f t="shared" si="1038"/>
        <v>0.85299455535390201</v>
      </c>
      <c r="N1881" s="2">
        <f t="shared" si="1039"/>
        <v>9.9818511796733213E-3</v>
      </c>
      <c r="O1881" s="2">
        <f t="shared" si="1040"/>
        <v>0.11615245009074404</v>
      </c>
      <c r="Q1881" s="1">
        <v>23</v>
      </c>
      <c r="R1881" s="1">
        <v>940</v>
      </c>
      <c r="S1881" s="1">
        <v>11</v>
      </c>
      <c r="T1881" s="1">
        <v>85</v>
      </c>
      <c r="AC1881" s="1">
        <v>29</v>
      </c>
      <c r="AD1881" s="1">
        <v>14</v>
      </c>
      <c r="AI1881" s="7">
        <f t="shared" si="1041"/>
        <v>2</v>
      </c>
      <c r="AJ1881" s="7">
        <f t="shared" si="1042"/>
        <v>0</v>
      </c>
      <c r="AK1881" s="7">
        <f t="shared" si="1043"/>
        <v>0</v>
      </c>
      <c r="AL1881" s="7">
        <f t="shared" si="1044"/>
        <v>0</v>
      </c>
      <c r="AM1881" s="2">
        <f t="shared" si="1045"/>
        <v>7.7132486388384755E-2</v>
      </c>
      <c r="AN1881" s="2">
        <f t="shared" si="1046"/>
        <v>0</v>
      </c>
      <c r="AO1881" s="2">
        <f t="shared" si="1047"/>
        <v>0</v>
      </c>
      <c r="AP1881" s="2">
        <f t="shared" si="1048"/>
        <v>0</v>
      </c>
      <c r="AR1881" t="str">
        <f t="shared" si="1049"/>
        <v>Guayama</v>
      </c>
      <c r="AS1881" t="s">
        <v>3298</v>
      </c>
      <c r="AV1881" s="91">
        <v>72</v>
      </c>
      <c r="AW1881" s="93">
        <v>57</v>
      </c>
      <c r="AX1881" s="99">
        <f t="shared" si="1050"/>
        <v>72057</v>
      </c>
      <c r="AZ1881" s="7" t="s">
        <v>1101</v>
      </c>
      <c r="BA1881" s="148" t="s">
        <v>3290</v>
      </c>
    </row>
    <row r="1882" spans="1:53" hidden="1" outlineLevel="1">
      <c r="A1882" t="s">
        <v>2577</v>
      </c>
      <c r="B1882" t="s">
        <v>3298</v>
      </c>
      <c r="C1882" s="1">
        <f t="shared" si="1033"/>
        <v>942</v>
      </c>
      <c r="D1882" s="7">
        <f>IF(P1882&gt;0,RANK(P1882,(P1882:R1882,S1882:AG1882)),0)</f>
        <v>0</v>
      </c>
      <c r="E1882" s="7">
        <f>IF(Q1882&gt;0,RANK(Q1882,(P1882:R1882,S1882:AG1882)),0)</f>
        <v>5</v>
      </c>
      <c r="F1882" s="7">
        <f>IF(R1882&gt;0,RANK(R1882,(P1882:R1882,S1882:AG1882)),0)</f>
        <v>1</v>
      </c>
      <c r="G1882" s="7">
        <f>IF(S1882&gt;0,RANK(S1882,(P1882:R1882,S1882:AG1882)),0)</f>
        <v>3</v>
      </c>
      <c r="H1882" s="48">
        <f t="shared" si="1034"/>
        <v>712</v>
      </c>
      <c r="I1882" s="163">
        <f t="shared" si="1035"/>
        <v>0.75583864118895971</v>
      </c>
      <c r="J1882" s="2"/>
      <c r="K1882" s="2">
        <f t="shared" si="1036"/>
        <v>0</v>
      </c>
      <c r="L1882" s="2">
        <f t="shared" si="1037"/>
        <v>2.6539278131634821E-2</v>
      </c>
      <c r="M1882" s="2">
        <f t="shared" si="1038"/>
        <v>0.82165605095541405</v>
      </c>
      <c r="N1882" s="2">
        <f t="shared" si="1039"/>
        <v>3.6093418259023353E-2</v>
      </c>
      <c r="O1882" s="2">
        <f t="shared" si="1040"/>
        <v>0.11571125265392779</v>
      </c>
      <c r="Q1882" s="1">
        <v>25</v>
      </c>
      <c r="R1882" s="1">
        <v>774</v>
      </c>
      <c r="S1882" s="1">
        <v>34</v>
      </c>
      <c r="T1882" s="1">
        <v>62</v>
      </c>
      <c r="AC1882" s="1">
        <v>29</v>
      </c>
      <c r="AD1882" s="1">
        <v>18</v>
      </c>
      <c r="AI1882" s="7">
        <f t="shared" si="1041"/>
        <v>2</v>
      </c>
      <c r="AJ1882" s="7">
        <f t="shared" si="1042"/>
        <v>0</v>
      </c>
      <c r="AK1882" s="7">
        <f t="shared" si="1043"/>
        <v>0</v>
      </c>
      <c r="AL1882" s="7">
        <f t="shared" si="1044"/>
        <v>0</v>
      </c>
      <c r="AM1882" s="2">
        <f t="shared" si="1045"/>
        <v>6.5817409766454352E-2</v>
      </c>
      <c r="AN1882" s="2">
        <f t="shared" si="1046"/>
        <v>0</v>
      </c>
      <c r="AO1882" s="2">
        <f t="shared" si="1047"/>
        <v>0</v>
      </c>
      <c r="AP1882" s="2">
        <f t="shared" si="1048"/>
        <v>0</v>
      </c>
      <c r="AR1882" t="str">
        <f t="shared" si="1049"/>
        <v>Guayanilla</v>
      </c>
      <c r="AS1882" t="s">
        <v>3298</v>
      </c>
      <c r="AV1882" s="91">
        <v>72</v>
      </c>
      <c r="AW1882" s="93">
        <v>59</v>
      </c>
      <c r="AX1882" s="99">
        <f t="shared" si="1050"/>
        <v>72059</v>
      </c>
      <c r="AZ1882" s="7" t="s">
        <v>1101</v>
      </c>
      <c r="BA1882" s="148" t="s">
        <v>3290</v>
      </c>
    </row>
    <row r="1883" spans="1:53" hidden="1" outlineLevel="1">
      <c r="A1883" t="s">
        <v>2578</v>
      </c>
      <c r="B1883" t="s">
        <v>3298</v>
      </c>
      <c r="C1883" s="1">
        <f t="shared" si="1033"/>
        <v>4311</v>
      </c>
      <c r="D1883" s="7">
        <f>IF(P1883&gt;0,RANK(P1883,(P1883:R1883,S1883:AG1883)),0)</f>
        <v>0</v>
      </c>
      <c r="E1883" s="7">
        <f>IF(Q1883&gt;0,RANK(Q1883,(P1883:R1883,S1883:AG1883)),0)</f>
        <v>4</v>
      </c>
      <c r="F1883" s="7">
        <f>IF(R1883&gt;0,RANK(R1883,(P1883:R1883,S1883:AG1883)),0)</f>
        <v>1</v>
      </c>
      <c r="G1883" s="7">
        <f>IF(S1883&gt;0,RANK(S1883,(P1883:R1883,S1883:AG1883)),0)</f>
        <v>5</v>
      </c>
      <c r="H1883" s="48">
        <f t="shared" si="1034"/>
        <v>3363</v>
      </c>
      <c r="I1883" s="163">
        <f t="shared" si="1035"/>
        <v>0.78009742519137093</v>
      </c>
      <c r="J1883" s="2"/>
      <c r="K1883" s="2">
        <f t="shared" si="1036"/>
        <v>0</v>
      </c>
      <c r="L1883" s="2">
        <f t="shared" si="1037"/>
        <v>1.3917884481558803E-2</v>
      </c>
      <c r="M1883" s="2">
        <f t="shared" si="1038"/>
        <v>0.86360473208072375</v>
      </c>
      <c r="N1883" s="2">
        <f t="shared" si="1039"/>
        <v>1.2526096033402923E-2</v>
      </c>
      <c r="O1883" s="2">
        <f t="shared" si="1040"/>
        <v>0.10995128740431449</v>
      </c>
      <c r="Q1883" s="1">
        <v>60</v>
      </c>
      <c r="R1883" s="1">
        <v>3723</v>
      </c>
      <c r="S1883" s="1">
        <v>54</v>
      </c>
      <c r="T1883" s="1">
        <v>360</v>
      </c>
      <c r="AC1883" s="1">
        <v>71</v>
      </c>
      <c r="AD1883" s="1">
        <v>43</v>
      </c>
      <c r="AI1883" s="7">
        <f t="shared" si="1041"/>
        <v>2</v>
      </c>
      <c r="AJ1883" s="7">
        <f t="shared" si="1042"/>
        <v>0</v>
      </c>
      <c r="AK1883" s="7">
        <f t="shared" si="1043"/>
        <v>0</v>
      </c>
      <c r="AL1883" s="7">
        <f t="shared" si="1044"/>
        <v>0</v>
      </c>
      <c r="AM1883" s="2">
        <f t="shared" si="1045"/>
        <v>8.3507306889352817E-2</v>
      </c>
      <c r="AN1883" s="2">
        <f t="shared" si="1046"/>
        <v>0</v>
      </c>
      <c r="AO1883" s="2">
        <f t="shared" si="1047"/>
        <v>0</v>
      </c>
      <c r="AP1883" s="2">
        <f t="shared" si="1048"/>
        <v>0</v>
      </c>
      <c r="AR1883" t="str">
        <f t="shared" si="1049"/>
        <v>Guaynabo</v>
      </c>
      <c r="AS1883" t="s">
        <v>3298</v>
      </c>
      <c r="AV1883" s="91">
        <v>72</v>
      </c>
      <c r="AW1883" s="93">
        <v>61</v>
      </c>
      <c r="AX1883" s="99">
        <f t="shared" si="1050"/>
        <v>72061</v>
      </c>
      <c r="AZ1883" s="7" t="s">
        <v>1101</v>
      </c>
      <c r="BA1883" s="148" t="s">
        <v>3290</v>
      </c>
    </row>
    <row r="1884" spans="1:53" hidden="1" outlineLevel="1">
      <c r="A1884" t="s">
        <v>2351</v>
      </c>
      <c r="B1884" t="s">
        <v>3298</v>
      </c>
      <c r="C1884" s="1">
        <f t="shared" si="1033"/>
        <v>1245</v>
      </c>
      <c r="D1884" s="7">
        <f>IF(P1884&gt;0,RANK(P1884,(P1884:R1884,S1884:AG1884)),0)</f>
        <v>0</v>
      </c>
      <c r="E1884" s="7">
        <f>IF(Q1884&gt;0,RANK(Q1884,(P1884:R1884,S1884:AG1884)),0)</f>
        <v>4</v>
      </c>
      <c r="F1884" s="7">
        <f>IF(R1884&gt;0,RANK(R1884,(P1884:R1884,S1884:AG1884)),0)</f>
        <v>1</v>
      </c>
      <c r="G1884" s="7">
        <f>IF(S1884&gt;0,RANK(S1884,(P1884:R1884,S1884:AG1884)),0)</f>
        <v>6</v>
      </c>
      <c r="H1884" s="48">
        <f t="shared" si="1034"/>
        <v>975</v>
      </c>
      <c r="I1884" s="163">
        <f t="shared" si="1035"/>
        <v>0.7831325301204819</v>
      </c>
      <c r="J1884" s="2"/>
      <c r="K1884" s="2">
        <f t="shared" si="1036"/>
        <v>0</v>
      </c>
      <c r="L1884" s="2">
        <f t="shared" si="1037"/>
        <v>1.6064257028112448E-2</v>
      </c>
      <c r="M1884" s="2">
        <f t="shared" si="1038"/>
        <v>0.86265060240963853</v>
      </c>
      <c r="N1884" s="2">
        <f t="shared" si="1039"/>
        <v>9.6385542168674707E-3</v>
      </c>
      <c r="O1884" s="2">
        <f t="shared" si="1040"/>
        <v>0.11164658634538156</v>
      </c>
      <c r="Q1884" s="1">
        <v>20</v>
      </c>
      <c r="R1884" s="1">
        <v>1074</v>
      </c>
      <c r="S1884" s="1">
        <v>12</v>
      </c>
      <c r="T1884" s="1">
        <v>99</v>
      </c>
      <c r="AC1884" s="1">
        <v>26</v>
      </c>
      <c r="AD1884" s="1">
        <v>14</v>
      </c>
      <c r="AI1884" s="7">
        <f t="shared" ref="AI1884:AI1913" si="1051">IF(T1884&gt;0,RANK(T1884,(P1884:Z1884)),0)</f>
        <v>2</v>
      </c>
      <c r="AJ1884" s="7">
        <f t="shared" ref="AJ1884:AJ1913" si="1052">IF(U1884&gt;0,RANK(U1884,(P1884:Z1884)),0)</f>
        <v>0</v>
      </c>
      <c r="AK1884" s="7">
        <f t="shared" ref="AK1884:AK1913" si="1053">IF(V1884&gt;0,RANK(V1884,(P1884:Z1884)),0)</f>
        <v>0</v>
      </c>
      <c r="AL1884" s="7">
        <f t="shared" ref="AL1884:AL1913" si="1054">IF(W1884&gt;0,RANK(W1884,(P1884:Z1884)),0)</f>
        <v>0</v>
      </c>
      <c r="AM1884" s="2">
        <f t="shared" ref="AM1884:AM1915" si="1055">IF($C1884=0,"-",T1884/$C1884)</f>
        <v>7.9518072289156624E-2</v>
      </c>
      <c r="AN1884" s="2">
        <f t="shared" ref="AN1884:AN1915" si="1056">IF($C1884=0,"-",U1884/$C1884)</f>
        <v>0</v>
      </c>
      <c r="AO1884" s="2">
        <f t="shared" ref="AO1884:AO1915" si="1057">IF($C1884=0,"-",V1884/$C1884)</f>
        <v>0</v>
      </c>
      <c r="AP1884" s="2">
        <f t="shared" ref="AP1884:AP1915" si="1058">IF($C1884=0,"-",W1884/$C1884)</f>
        <v>0</v>
      </c>
      <c r="AR1884" t="str">
        <f t="shared" ref="AR1884:AR1915" si="1059">A1884</f>
        <v>Gurabo</v>
      </c>
      <c r="AS1884" t="s">
        <v>3298</v>
      </c>
      <c r="AV1884" s="91">
        <v>72</v>
      </c>
      <c r="AW1884" s="93">
        <v>63</v>
      </c>
      <c r="AX1884" s="99">
        <f t="shared" ref="AX1884:AX1915" si="1060">AV1884*1000+AW1884</f>
        <v>72063</v>
      </c>
      <c r="AZ1884" s="7" t="s">
        <v>1101</v>
      </c>
      <c r="BA1884" s="148" t="s">
        <v>3290</v>
      </c>
    </row>
    <row r="1885" spans="1:53" hidden="1" outlineLevel="1">
      <c r="A1885" t="s">
        <v>1533</v>
      </c>
      <c r="B1885" t="s">
        <v>3298</v>
      </c>
      <c r="C1885" s="1">
        <f t="shared" si="1033"/>
        <v>1408</v>
      </c>
      <c r="D1885" s="7">
        <f>IF(P1885&gt;0,RANK(P1885,(P1885:R1885,S1885:AG1885)),0)</f>
        <v>0</v>
      </c>
      <c r="E1885" s="7">
        <f>IF(Q1885&gt;0,RANK(Q1885,(P1885:R1885,S1885:AG1885)),0)</f>
        <v>3</v>
      </c>
      <c r="F1885" s="7">
        <f>IF(R1885&gt;0,RANK(R1885,(P1885:R1885,S1885:AG1885)),0)</f>
        <v>1</v>
      </c>
      <c r="G1885" s="7">
        <f>IF(S1885&gt;0,RANK(S1885,(P1885:R1885,S1885:AG1885)),0)</f>
        <v>5</v>
      </c>
      <c r="H1885" s="48">
        <f t="shared" si="1034"/>
        <v>1093</v>
      </c>
      <c r="I1885" s="163">
        <f t="shared" si="1035"/>
        <v>0.77627840909090906</v>
      </c>
      <c r="J1885" s="2"/>
      <c r="K1885" s="2">
        <f t="shared" si="1036"/>
        <v>0</v>
      </c>
      <c r="L1885" s="2">
        <f t="shared" si="1037"/>
        <v>1.775568181818182E-2</v>
      </c>
      <c r="M1885" s="2">
        <f t="shared" si="1038"/>
        <v>0.86292613636363635</v>
      </c>
      <c r="N1885" s="2">
        <f t="shared" si="1039"/>
        <v>1.065340909090909E-2</v>
      </c>
      <c r="O1885" s="2">
        <f t="shared" si="1040"/>
        <v>0.10866477272727279</v>
      </c>
      <c r="Q1885" s="1">
        <v>25</v>
      </c>
      <c r="R1885" s="1">
        <v>1215</v>
      </c>
      <c r="S1885" s="1">
        <v>15</v>
      </c>
      <c r="T1885" s="1">
        <v>122</v>
      </c>
      <c r="AC1885" s="1">
        <v>19</v>
      </c>
      <c r="AD1885" s="1">
        <v>12</v>
      </c>
      <c r="AI1885" s="7">
        <f t="shared" si="1051"/>
        <v>2</v>
      </c>
      <c r="AJ1885" s="7">
        <f t="shared" si="1052"/>
        <v>0</v>
      </c>
      <c r="AK1885" s="7">
        <f t="shared" si="1053"/>
        <v>0</v>
      </c>
      <c r="AL1885" s="7">
        <f t="shared" si="1054"/>
        <v>0</v>
      </c>
      <c r="AM1885" s="2">
        <f t="shared" si="1055"/>
        <v>8.6647727272727279E-2</v>
      </c>
      <c r="AN1885" s="2">
        <f t="shared" si="1056"/>
        <v>0</v>
      </c>
      <c r="AO1885" s="2">
        <f t="shared" si="1057"/>
        <v>0</v>
      </c>
      <c r="AP1885" s="2">
        <f t="shared" si="1058"/>
        <v>0</v>
      </c>
      <c r="AR1885" t="str">
        <f t="shared" si="1059"/>
        <v>Hatillo</v>
      </c>
      <c r="AS1885" t="s">
        <v>3298</v>
      </c>
      <c r="AV1885" s="91">
        <v>72</v>
      </c>
      <c r="AW1885" s="93">
        <v>65</v>
      </c>
      <c r="AX1885" s="99">
        <f t="shared" si="1060"/>
        <v>72065</v>
      </c>
      <c r="AZ1885" s="7" t="s">
        <v>1101</v>
      </c>
      <c r="BA1885" s="148" t="s">
        <v>3290</v>
      </c>
    </row>
    <row r="1886" spans="1:53" hidden="1" outlineLevel="1">
      <c r="A1886" t="s">
        <v>2574</v>
      </c>
      <c r="B1886" t="s">
        <v>3298</v>
      </c>
      <c r="C1886" s="1">
        <f t="shared" si="1033"/>
        <v>574</v>
      </c>
      <c r="D1886" s="7">
        <f>IF(P1886&gt;0,RANK(P1886,(P1886:R1886,S1886:AG1886)),0)</f>
        <v>0</v>
      </c>
      <c r="E1886" s="7">
        <f>IF(Q1886&gt;0,RANK(Q1886,(P1886:R1886,S1886:AG1886)),0)</f>
        <v>3</v>
      </c>
      <c r="F1886" s="7">
        <f>IF(R1886&gt;0,RANK(R1886,(P1886:R1886,S1886:AG1886)),0)</f>
        <v>1</v>
      </c>
      <c r="G1886" s="7">
        <f>IF(S1886&gt;0,RANK(S1886,(P1886:R1886,S1886:AG1886)),0)</f>
        <v>6</v>
      </c>
      <c r="H1886" s="48">
        <f t="shared" si="1034"/>
        <v>411</v>
      </c>
      <c r="I1886" s="163">
        <f t="shared" si="1035"/>
        <v>0.71602787456445993</v>
      </c>
      <c r="J1886" s="2"/>
      <c r="K1886" s="2">
        <f t="shared" si="1036"/>
        <v>0</v>
      </c>
      <c r="L1886" s="2">
        <f t="shared" si="1037"/>
        <v>4.0069686411149823E-2</v>
      </c>
      <c r="M1886" s="2">
        <f t="shared" si="1038"/>
        <v>0.81533101045296164</v>
      </c>
      <c r="N1886" s="2">
        <f t="shared" si="1039"/>
        <v>1.0452961672473868E-2</v>
      </c>
      <c r="O1886" s="2">
        <f t="shared" si="1040"/>
        <v>0.13414634146341467</v>
      </c>
      <c r="Q1886" s="1">
        <v>23</v>
      </c>
      <c r="R1886" s="1">
        <v>468</v>
      </c>
      <c r="S1886" s="1">
        <v>6</v>
      </c>
      <c r="T1886" s="1">
        <v>57</v>
      </c>
      <c r="AC1886" s="1">
        <v>10</v>
      </c>
      <c r="AD1886" s="1">
        <v>10</v>
      </c>
      <c r="AI1886" s="7">
        <f t="shared" si="1051"/>
        <v>2</v>
      </c>
      <c r="AJ1886" s="7">
        <f t="shared" si="1052"/>
        <v>0</v>
      </c>
      <c r="AK1886" s="7">
        <f t="shared" si="1053"/>
        <v>0</v>
      </c>
      <c r="AL1886" s="7">
        <f t="shared" si="1054"/>
        <v>0</v>
      </c>
      <c r="AM1886" s="2">
        <f t="shared" si="1055"/>
        <v>9.9303135888501745E-2</v>
      </c>
      <c r="AN1886" s="2">
        <f t="shared" si="1056"/>
        <v>0</v>
      </c>
      <c r="AO1886" s="2">
        <f t="shared" si="1057"/>
        <v>0</v>
      </c>
      <c r="AP1886" s="2">
        <f t="shared" si="1058"/>
        <v>0</v>
      </c>
      <c r="AR1886" t="str">
        <f t="shared" si="1059"/>
        <v>Hormigueros</v>
      </c>
      <c r="AS1886" t="s">
        <v>3298</v>
      </c>
      <c r="AV1886" s="91">
        <v>72</v>
      </c>
      <c r="AW1886" s="93">
        <v>67</v>
      </c>
      <c r="AX1886" s="99">
        <f t="shared" si="1060"/>
        <v>72067</v>
      </c>
      <c r="AZ1886" s="7" t="s">
        <v>1101</v>
      </c>
      <c r="BA1886" s="148" t="s">
        <v>3290</v>
      </c>
    </row>
    <row r="1887" spans="1:53" hidden="1" outlineLevel="1">
      <c r="A1887" t="s">
        <v>796</v>
      </c>
      <c r="B1887" t="s">
        <v>3298</v>
      </c>
      <c r="C1887" s="1">
        <f t="shared" si="1033"/>
        <v>684</v>
      </c>
      <c r="D1887" s="7">
        <f>IF(P1887&gt;0,RANK(P1887,(P1887:R1887,S1887:AG1887)),0)</f>
        <v>0</v>
      </c>
      <c r="E1887" s="7">
        <f>IF(Q1887&gt;0,RANK(Q1887,(P1887:R1887,S1887:AG1887)),0)</f>
        <v>3</v>
      </c>
      <c r="F1887" s="7">
        <f>IF(R1887&gt;0,RANK(R1887,(P1887:R1887,S1887:AG1887)),0)</f>
        <v>1</v>
      </c>
      <c r="G1887" s="7">
        <f>IF(S1887&gt;0,RANK(S1887,(P1887:R1887,S1887:AG1887)),0)</f>
        <v>6</v>
      </c>
      <c r="H1887" s="48">
        <f t="shared" si="1034"/>
        <v>504</v>
      </c>
      <c r="I1887" s="163">
        <f t="shared" si="1035"/>
        <v>0.73684210526315785</v>
      </c>
      <c r="J1887" s="2"/>
      <c r="K1887" s="2">
        <f t="shared" si="1036"/>
        <v>0</v>
      </c>
      <c r="L1887" s="2">
        <f t="shared" si="1037"/>
        <v>2.4853801169590642E-2</v>
      </c>
      <c r="M1887" s="2">
        <f t="shared" si="1038"/>
        <v>0.83333333333333337</v>
      </c>
      <c r="N1887" s="2">
        <f t="shared" si="1039"/>
        <v>1.1695906432748537E-2</v>
      </c>
      <c r="O1887" s="2">
        <f t="shared" si="1040"/>
        <v>0.13011695906432741</v>
      </c>
      <c r="Q1887" s="1">
        <v>17</v>
      </c>
      <c r="R1887" s="1">
        <v>570</v>
      </c>
      <c r="S1887" s="1">
        <v>8</v>
      </c>
      <c r="T1887" s="1">
        <v>66</v>
      </c>
      <c r="AC1887" s="1">
        <v>13</v>
      </c>
      <c r="AD1887" s="1">
        <v>10</v>
      </c>
      <c r="AI1887" s="7">
        <f t="shared" si="1051"/>
        <v>2</v>
      </c>
      <c r="AJ1887" s="7">
        <f t="shared" si="1052"/>
        <v>0</v>
      </c>
      <c r="AK1887" s="7">
        <f t="shared" si="1053"/>
        <v>0</v>
      </c>
      <c r="AL1887" s="7">
        <f t="shared" si="1054"/>
        <v>0</v>
      </c>
      <c r="AM1887" s="2">
        <f t="shared" si="1055"/>
        <v>9.6491228070175433E-2</v>
      </c>
      <c r="AN1887" s="2">
        <f t="shared" si="1056"/>
        <v>0</v>
      </c>
      <c r="AO1887" s="2">
        <f t="shared" si="1057"/>
        <v>0</v>
      </c>
      <c r="AP1887" s="2">
        <f t="shared" si="1058"/>
        <v>0</v>
      </c>
      <c r="AR1887" t="str">
        <f t="shared" si="1059"/>
        <v>Humacao</v>
      </c>
      <c r="AS1887" t="s">
        <v>3298</v>
      </c>
      <c r="AV1887" s="91">
        <v>72</v>
      </c>
      <c r="AW1887" s="93">
        <v>69</v>
      </c>
      <c r="AX1887" s="99">
        <f t="shared" si="1060"/>
        <v>72069</v>
      </c>
      <c r="AZ1887" s="7" t="s">
        <v>1101</v>
      </c>
      <c r="BA1887" s="148" t="s">
        <v>3290</v>
      </c>
    </row>
    <row r="1888" spans="1:53" hidden="1" outlineLevel="1">
      <c r="A1888" t="s">
        <v>1529</v>
      </c>
      <c r="B1888" t="s">
        <v>3298</v>
      </c>
      <c r="C1888" s="1">
        <f t="shared" si="1033"/>
        <v>2184</v>
      </c>
      <c r="D1888" s="7">
        <f>IF(P1888&gt;0,RANK(P1888,(P1888:R1888,S1888:AG1888)),0)</f>
        <v>0</v>
      </c>
      <c r="E1888" s="7">
        <f>IF(Q1888&gt;0,RANK(Q1888,(P1888:R1888,S1888:AG1888)),0)</f>
        <v>3</v>
      </c>
      <c r="F1888" s="7">
        <f>IF(R1888&gt;0,RANK(R1888,(P1888:R1888,S1888:AG1888)),0)</f>
        <v>1</v>
      </c>
      <c r="G1888" s="7">
        <f>IF(S1888&gt;0,RANK(S1888,(P1888:R1888,S1888:AG1888)),0)</f>
        <v>4</v>
      </c>
      <c r="H1888" s="48">
        <f t="shared" si="1034"/>
        <v>1830</v>
      </c>
      <c r="I1888" s="163">
        <f t="shared" si="1035"/>
        <v>0.83791208791208793</v>
      </c>
      <c r="J1888" s="2"/>
      <c r="K1888" s="2">
        <f t="shared" si="1036"/>
        <v>0</v>
      </c>
      <c r="L1888" s="2">
        <f t="shared" si="1037"/>
        <v>1.4194139194139194E-2</v>
      </c>
      <c r="M1888" s="2">
        <f t="shared" si="1038"/>
        <v>0.89835164835164838</v>
      </c>
      <c r="N1888" s="2">
        <f t="shared" si="1039"/>
        <v>9.6153846153846159E-3</v>
      </c>
      <c r="O1888" s="2">
        <f t="shared" si="1040"/>
        <v>7.7838827838827868E-2</v>
      </c>
      <c r="Q1888" s="1">
        <v>31</v>
      </c>
      <c r="R1888" s="1">
        <v>1962</v>
      </c>
      <c r="S1888" s="1">
        <v>21</v>
      </c>
      <c r="T1888" s="1">
        <v>132</v>
      </c>
      <c r="AC1888" s="1">
        <v>21</v>
      </c>
      <c r="AD1888" s="1">
        <v>17</v>
      </c>
      <c r="AI1888" s="7">
        <f t="shared" si="1051"/>
        <v>2</v>
      </c>
      <c r="AJ1888" s="7">
        <f t="shared" si="1052"/>
        <v>0</v>
      </c>
      <c r="AK1888" s="7">
        <f t="shared" si="1053"/>
        <v>0</v>
      </c>
      <c r="AL1888" s="7">
        <f t="shared" si="1054"/>
        <v>0</v>
      </c>
      <c r="AM1888" s="2">
        <f t="shared" si="1055"/>
        <v>6.043956043956044E-2</v>
      </c>
      <c r="AN1888" s="2">
        <f t="shared" si="1056"/>
        <v>0</v>
      </c>
      <c r="AO1888" s="2">
        <f t="shared" si="1057"/>
        <v>0</v>
      </c>
      <c r="AP1888" s="2">
        <f t="shared" si="1058"/>
        <v>0</v>
      </c>
      <c r="AR1888" t="str">
        <f t="shared" si="1059"/>
        <v>Isabela</v>
      </c>
      <c r="AS1888" t="s">
        <v>3298</v>
      </c>
      <c r="AV1888" s="91">
        <v>72</v>
      </c>
      <c r="AW1888" s="93">
        <v>71</v>
      </c>
      <c r="AX1888" s="99">
        <f t="shared" si="1060"/>
        <v>72071</v>
      </c>
      <c r="AZ1888" s="7" t="s">
        <v>1101</v>
      </c>
      <c r="BA1888" s="148" t="s">
        <v>3290</v>
      </c>
    </row>
    <row r="1889" spans="1:53" hidden="1" outlineLevel="1">
      <c r="A1889" t="s">
        <v>697</v>
      </c>
      <c r="B1889" t="s">
        <v>3298</v>
      </c>
      <c r="C1889" s="1">
        <f t="shared" si="1033"/>
        <v>875</v>
      </c>
      <c r="D1889" s="7">
        <f>IF(P1889&gt;0,RANK(P1889,(P1889:R1889,S1889:AG1889)),0)</f>
        <v>0</v>
      </c>
      <c r="E1889" s="7">
        <f>IF(Q1889&gt;0,RANK(Q1889,(P1889:R1889,S1889:AG1889)),0)</f>
        <v>3</v>
      </c>
      <c r="F1889" s="7">
        <f>IF(R1889&gt;0,RANK(R1889,(P1889:R1889,S1889:AG1889)),0)</f>
        <v>1</v>
      </c>
      <c r="G1889" s="7">
        <f>IF(S1889&gt;0,RANK(S1889,(P1889:R1889,S1889:AG1889)),0)</f>
        <v>6</v>
      </c>
      <c r="H1889" s="48">
        <f t="shared" si="1034"/>
        <v>808</v>
      </c>
      <c r="I1889" s="163">
        <f t="shared" si="1035"/>
        <v>0.92342857142857138</v>
      </c>
      <c r="J1889" s="2"/>
      <c r="K1889" s="2">
        <f t="shared" si="1036"/>
        <v>0</v>
      </c>
      <c r="L1889" s="2">
        <f t="shared" si="1037"/>
        <v>8.0000000000000002E-3</v>
      </c>
      <c r="M1889" s="2">
        <f t="shared" si="1038"/>
        <v>0.95085714285714285</v>
      </c>
      <c r="N1889" s="2">
        <f t="shared" si="1039"/>
        <v>3.4285714285714284E-3</v>
      </c>
      <c r="O1889" s="2">
        <f t="shared" si="1040"/>
        <v>3.7714285714285721E-2</v>
      </c>
      <c r="Q1889" s="1">
        <v>7</v>
      </c>
      <c r="R1889" s="1">
        <v>832</v>
      </c>
      <c r="S1889" s="1">
        <v>3</v>
      </c>
      <c r="T1889" s="1">
        <v>24</v>
      </c>
      <c r="AC1889" s="1">
        <v>4</v>
      </c>
      <c r="AD1889" s="1">
        <v>5</v>
      </c>
      <c r="AI1889" s="7">
        <f t="shared" si="1051"/>
        <v>2</v>
      </c>
      <c r="AJ1889" s="7">
        <f t="shared" si="1052"/>
        <v>0</v>
      </c>
      <c r="AK1889" s="7">
        <f t="shared" si="1053"/>
        <v>0</v>
      </c>
      <c r="AL1889" s="7">
        <f t="shared" si="1054"/>
        <v>0</v>
      </c>
      <c r="AM1889" s="2">
        <f t="shared" si="1055"/>
        <v>2.7428571428571427E-2</v>
      </c>
      <c r="AN1889" s="2">
        <f t="shared" si="1056"/>
        <v>0</v>
      </c>
      <c r="AO1889" s="2">
        <f t="shared" si="1057"/>
        <v>0</v>
      </c>
      <c r="AP1889" s="2">
        <f t="shared" si="1058"/>
        <v>0</v>
      </c>
      <c r="AR1889" t="str">
        <f t="shared" si="1059"/>
        <v>Jayuya</v>
      </c>
      <c r="AS1889" t="s">
        <v>3298</v>
      </c>
      <c r="AV1889" s="91">
        <v>72</v>
      </c>
      <c r="AW1889" s="93">
        <v>73</v>
      </c>
      <c r="AX1889" s="99">
        <f t="shared" si="1060"/>
        <v>72073</v>
      </c>
      <c r="AZ1889" s="7" t="s">
        <v>1101</v>
      </c>
      <c r="BA1889" s="148" t="s">
        <v>3290</v>
      </c>
    </row>
    <row r="1890" spans="1:53" hidden="1" outlineLevel="1">
      <c r="A1890" t="s">
        <v>219</v>
      </c>
      <c r="B1890" t="s">
        <v>3298</v>
      </c>
      <c r="C1890" s="1">
        <f t="shared" si="1033"/>
        <v>1639</v>
      </c>
      <c r="D1890" s="7">
        <f>IF(P1890&gt;0,RANK(P1890,(P1890:R1890,S1890:AG1890)),0)</f>
        <v>0</v>
      </c>
      <c r="E1890" s="7">
        <f>IF(Q1890&gt;0,RANK(Q1890,(P1890:R1890,S1890:AG1890)),0)</f>
        <v>3</v>
      </c>
      <c r="F1890" s="7">
        <f>IF(R1890&gt;0,RANK(R1890,(P1890:R1890,S1890:AG1890)),0)</f>
        <v>1</v>
      </c>
      <c r="G1890" s="7">
        <f>IF(S1890&gt;0,RANK(S1890,(P1890:R1890,S1890:AG1890)),0)</f>
        <v>5</v>
      </c>
      <c r="H1890" s="48">
        <f t="shared" si="1034"/>
        <v>1309</v>
      </c>
      <c r="I1890" s="163">
        <f t="shared" si="1035"/>
        <v>0.79865771812080533</v>
      </c>
      <c r="J1890" s="2"/>
      <c r="K1890" s="2">
        <f t="shared" si="1036"/>
        <v>0</v>
      </c>
      <c r="L1890" s="2">
        <f t="shared" si="1037"/>
        <v>1.7083587553386213E-2</v>
      </c>
      <c r="M1890" s="2">
        <f t="shared" si="1038"/>
        <v>0.87370347773032342</v>
      </c>
      <c r="N1890" s="2">
        <f t="shared" si="1039"/>
        <v>8.5417937766931063E-3</v>
      </c>
      <c r="O1890" s="2">
        <f t="shared" si="1040"/>
        <v>0.10067114093959724</v>
      </c>
      <c r="Q1890" s="1">
        <v>28</v>
      </c>
      <c r="R1890" s="1">
        <v>1432</v>
      </c>
      <c r="S1890" s="1">
        <v>14</v>
      </c>
      <c r="T1890" s="1">
        <v>123</v>
      </c>
      <c r="AC1890" s="1">
        <v>28</v>
      </c>
      <c r="AD1890" s="1">
        <v>14</v>
      </c>
      <c r="AI1890" s="7">
        <f t="shared" si="1051"/>
        <v>2</v>
      </c>
      <c r="AJ1890" s="7">
        <f t="shared" si="1052"/>
        <v>0</v>
      </c>
      <c r="AK1890" s="7">
        <f t="shared" si="1053"/>
        <v>0</v>
      </c>
      <c r="AL1890" s="7">
        <f t="shared" si="1054"/>
        <v>0</v>
      </c>
      <c r="AM1890" s="2">
        <f t="shared" si="1055"/>
        <v>7.5045759609517995E-2</v>
      </c>
      <c r="AN1890" s="2">
        <f t="shared" si="1056"/>
        <v>0</v>
      </c>
      <c r="AO1890" s="2">
        <f t="shared" si="1057"/>
        <v>0</v>
      </c>
      <c r="AP1890" s="2">
        <f t="shared" si="1058"/>
        <v>0</v>
      </c>
      <c r="AR1890" t="str">
        <f t="shared" si="1059"/>
        <v>Juana Díaz</v>
      </c>
      <c r="AS1890" t="s">
        <v>3298</v>
      </c>
      <c r="AV1890" s="91">
        <v>72</v>
      </c>
      <c r="AW1890" s="93">
        <v>75</v>
      </c>
      <c r="AX1890" s="99">
        <f t="shared" si="1060"/>
        <v>72075</v>
      </c>
      <c r="AZ1890" s="7" t="s">
        <v>1101</v>
      </c>
      <c r="BA1890" s="148" t="s">
        <v>3290</v>
      </c>
    </row>
    <row r="1891" spans="1:53" hidden="1" outlineLevel="1">
      <c r="A1891" t="s">
        <v>1317</v>
      </c>
      <c r="B1891" t="s">
        <v>3298</v>
      </c>
      <c r="C1891" s="1">
        <f t="shared" si="1033"/>
        <v>1000</v>
      </c>
      <c r="D1891" s="7">
        <f>IF(P1891&gt;0,RANK(P1891,(P1891:R1891,S1891:AG1891)),0)</f>
        <v>0</v>
      </c>
      <c r="E1891" s="7">
        <f>IF(Q1891&gt;0,RANK(Q1891,(P1891:R1891,S1891:AG1891)),0)</f>
        <v>4</v>
      </c>
      <c r="F1891" s="7">
        <f>IF(R1891&gt;0,RANK(R1891,(P1891:R1891,S1891:AG1891)),0)</f>
        <v>1</v>
      </c>
      <c r="G1891" s="7">
        <f>IF(S1891&gt;0,RANK(S1891,(P1891:R1891,S1891:AG1891)),0)</f>
        <v>6</v>
      </c>
      <c r="H1891" s="48">
        <f t="shared" si="1034"/>
        <v>819</v>
      </c>
      <c r="I1891" s="163">
        <f t="shared" si="1035"/>
        <v>0.81899999999999995</v>
      </c>
      <c r="J1891" s="2"/>
      <c r="K1891" s="2">
        <f t="shared" si="1036"/>
        <v>0</v>
      </c>
      <c r="L1891" s="2">
        <f t="shared" si="1037"/>
        <v>1.7000000000000001E-2</v>
      </c>
      <c r="M1891" s="2">
        <f t="shared" si="1038"/>
        <v>0.88100000000000001</v>
      </c>
      <c r="N1891" s="2">
        <f t="shared" si="1039"/>
        <v>6.0000000000000001E-3</v>
      </c>
      <c r="O1891" s="2">
        <f t="shared" si="1040"/>
        <v>9.5999999999999974E-2</v>
      </c>
      <c r="Q1891" s="1">
        <v>17</v>
      </c>
      <c r="R1891" s="1">
        <v>881</v>
      </c>
      <c r="S1891" s="1">
        <v>6</v>
      </c>
      <c r="T1891" s="1">
        <v>62</v>
      </c>
      <c r="AC1891" s="1">
        <v>19</v>
      </c>
      <c r="AD1891" s="1">
        <v>15</v>
      </c>
      <c r="AI1891" s="7">
        <f t="shared" si="1051"/>
        <v>2</v>
      </c>
      <c r="AJ1891" s="7">
        <f t="shared" si="1052"/>
        <v>0</v>
      </c>
      <c r="AK1891" s="7">
        <f t="shared" si="1053"/>
        <v>0</v>
      </c>
      <c r="AL1891" s="7">
        <f t="shared" si="1054"/>
        <v>0</v>
      </c>
      <c r="AM1891" s="2">
        <f t="shared" si="1055"/>
        <v>6.2E-2</v>
      </c>
      <c r="AN1891" s="2">
        <f t="shared" si="1056"/>
        <v>0</v>
      </c>
      <c r="AO1891" s="2">
        <f t="shared" si="1057"/>
        <v>0</v>
      </c>
      <c r="AP1891" s="2">
        <f t="shared" si="1058"/>
        <v>0</v>
      </c>
      <c r="AR1891" t="str">
        <f t="shared" si="1059"/>
        <v>Juncos</v>
      </c>
      <c r="AS1891" t="s">
        <v>3298</v>
      </c>
      <c r="AV1891" s="91">
        <v>72</v>
      </c>
      <c r="AW1891" s="93">
        <v>77</v>
      </c>
      <c r="AX1891" s="99">
        <f t="shared" si="1060"/>
        <v>72077</v>
      </c>
      <c r="AZ1891" s="7" t="s">
        <v>1101</v>
      </c>
      <c r="BA1891" s="148" t="s">
        <v>3290</v>
      </c>
    </row>
    <row r="1892" spans="1:53" hidden="1" outlineLevel="1">
      <c r="A1892" t="s">
        <v>2472</v>
      </c>
      <c r="B1892" t="s">
        <v>3298</v>
      </c>
      <c r="C1892" s="1">
        <f t="shared" si="1033"/>
        <v>899</v>
      </c>
      <c r="D1892" s="7">
        <f>IF(P1892&gt;0,RANK(P1892,(P1892:R1892,S1892:AG1892)),0)</f>
        <v>0</v>
      </c>
      <c r="E1892" s="7">
        <f>IF(Q1892&gt;0,RANK(Q1892,(P1892:R1892,S1892:AG1892)),0)</f>
        <v>3</v>
      </c>
      <c r="F1892" s="7">
        <f>IF(R1892&gt;0,RANK(R1892,(P1892:R1892,S1892:AG1892)),0)</f>
        <v>1</v>
      </c>
      <c r="G1892" s="7">
        <f>IF(S1892&gt;0,RANK(S1892,(P1892:R1892,S1892:AG1892)),0)</f>
        <v>6</v>
      </c>
      <c r="H1892" s="48">
        <f t="shared" si="1034"/>
        <v>679</v>
      </c>
      <c r="I1892" s="163">
        <f t="shared" si="1035"/>
        <v>0.75528364849833152</v>
      </c>
      <c r="J1892" s="2"/>
      <c r="K1892" s="2">
        <f t="shared" si="1036"/>
        <v>0</v>
      </c>
      <c r="L1892" s="2">
        <f t="shared" si="1037"/>
        <v>2.8921023359288096E-2</v>
      </c>
      <c r="M1892" s="2">
        <f t="shared" si="1038"/>
        <v>0.83870967741935487</v>
      </c>
      <c r="N1892" s="2">
        <f t="shared" si="1039"/>
        <v>8.8987764182424916E-3</v>
      </c>
      <c r="O1892" s="2">
        <f t="shared" si="1040"/>
        <v>0.12347052280311449</v>
      </c>
      <c r="Q1892" s="1">
        <v>26</v>
      </c>
      <c r="R1892" s="1">
        <v>754</v>
      </c>
      <c r="S1892" s="1">
        <v>8</v>
      </c>
      <c r="T1892" s="1">
        <v>75</v>
      </c>
      <c r="AC1892" s="1">
        <v>18</v>
      </c>
      <c r="AD1892" s="1">
        <v>18</v>
      </c>
      <c r="AI1892" s="7">
        <f t="shared" si="1051"/>
        <v>2</v>
      </c>
      <c r="AJ1892" s="7">
        <f t="shared" si="1052"/>
        <v>0</v>
      </c>
      <c r="AK1892" s="7">
        <f t="shared" si="1053"/>
        <v>0</v>
      </c>
      <c r="AL1892" s="7">
        <f t="shared" si="1054"/>
        <v>0</v>
      </c>
      <c r="AM1892" s="2">
        <f t="shared" si="1055"/>
        <v>8.3426028921023354E-2</v>
      </c>
      <c r="AN1892" s="2">
        <f t="shared" si="1056"/>
        <v>0</v>
      </c>
      <c r="AO1892" s="2">
        <f t="shared" si="1057"/>
        <v>0</v>
      </c>
      <c r="AP1892" s="2">
        <f t="shared" si="1058"/>
        <v>0</v>
      </c>
      <c r="AR1892" t="str">
        <f t="shared" si="1059"/>
        <v>Lajas</v>
      </c>
      <c r="AS1892" t="s">
        <v>3298</v>
      </c>
      <c r="AV1892" s="91">
        <v>72</v>
      </c>
      <c r="AW1892" s="93">
        <v>79</v>
      </c>
      <c r="AX1892" s="99">
        <f t="shared" si="1060"/>
        <v>72079</v>
      </c>
      <c r="AZ1892" s="7" t="s">
        <v>1101</v>
      </c>
      <c r="BA1892" s="148" t="s">
        <v>3290</v>
      </c>
    </row>
    <row r="1893" spans="1:53" hidden="1" outlineLevel="1">
      <c r="A1893" t="s">
        <v>1700</v>
      </c>
      <c r="B1893" t="s">
        <v>3298</v>
      </c>
      <c r="C1893" s="1">
        <f t="shared" si="1033"/>
        <v>1350</v>
      </c>
      <c r="D1893" s="7">
        <f>IF(P1893&gt;0,RANK(P1893,(P1893:R1893,S1893:AG1893)),0)</f>
        <v>0</v>
      </c>
      <c r="E1893" s="7">
        <f>IF(Q1893&gt;0,RANK(Q1893,(P1893:R1893,S1893:AG1893)),0)</f>
        <v>3</v>
      </c>
      <c r="F1893" s="7">
        <f>IF(R1893&gt;0,RANK(R1893,(P1893:R1893,S1893:AG1893)),0)</f>
        <v>1</v>
      </c>
      <c r="G1893" s="7">
        <f>IF(S1893&gt;0,RANK(S1893,(P1893:R1893,S1893:AG1893)),0)</f>
        <v>6</v>
      </c>
      <c r="H1893" s="48">
        <f t="shared" si="1034"/>
        <v>1089</v>
      </c>
      <c r="I1893" s="163">
        <f t="shared" si="1035"/>
        <v>0.80666666666666664</v>
      </c>
      <c r="J1893" s="2"/>
      <c r="K1893" s="2">
        <f t="shared" si="1036"/>
        <v>0</v>
      </c>
      <c r="L1893" s="2">
        <f t="shared" si="1037"/>
        <v>3.1851851851851853E-2</v>
      </c>
      <c r="M1893" s="2">
        <f t="shared" si="1038"/>
        <v>0.8674074074074074</v>
      </c>
      <c r="N1893" s="2">
        <f t="shared" si="1039"/>
        <v>5.9259259259259256E-3</v>
      </c>
      <c r="O1893" s="2">
        <f t="shared" si="1040"/>
        <v>9.4814814814814866E-2</v>
      </c>
      <c r="Q1893" s="1">
        <v>43</v>
      </c>
      <c r="R1893" s="1">
        <v>1171</v>
      </c>
      <c r="S1893" s="1">
        <v>8</v>
      </c>
      <c r="T1893" s="1">
        <v>82</v>
      </c>
      <c r="AC1893" s="1">
        <v>26</v>
      </c>
      <c r="AD1893" s="1">
        <v>20</v>
      </c>
      <c r="AI1893" s="7">
        <f t="shared" si="1051"/>
        <v>2</v>
      </c>
      <c r="AJ1893" s="7">
        <f t="shared" si="1052"/>
        <v>0</v>
      </c>
      <c r="AK1893" s="7">
        <f t="shared" si="1053"/>
        <v>0</v>
      </c>
      <c r="AL1893" s="7">
        <f t="shared" si="1054"/>
        <v>0</v>
      </c>
      <c r="AM1893" s="2">
        <f t="shared" si="1055"/>
        <v>6.0740740740740741E-2</v>
      </c>
      <c r="AN1893" s="2">
        <f t="shared" si="1056"/>
        <v>0</v>
      </c>
      <c r="AO1893" s="2">
        <f t="shared" si="1057"/>
        <v>0</v>
      </c>
      <c r="AP1893" s="2">
        <f t="shared" si="1058"/>
        <v>0</v>
      </c>
      <c r="AR1893" t="str">
        <f t="shared" si="1059"/>
        <v>Lares</v>
      </c>
      <c r="AS1893" t="s">
        <v>3298</v>
      </c>
      <c r="AV1893" s="91">
        <v>72</v>
      </c>
      <c r="AW1893" s="93">
        <v>81</v>
      </c>
      <c r="AX1893" s="99">
        <f t="shared" si="1060"/>
        <v>72081</v>
      </c>
      <c r="AZ1893" s="7" t="s">
        <v>1101</v>
      </c>
      <c r="BA1893" s="148" t="s">
        <v>3290</v>
      </c>
    </row>
    <row r="1894" spans="1:53" hidden="1" outlineLevel="1">
      <c r="A1894" t="s">
        <v>767</v>
      </c>
      <c r="B1894" t="s">
        <v>3298</v>
      </c>
      <c r="C1894" s="1">
        <f t="shared" si="1033"/>
        <v>807</v>
      </c>
      <c r="D1894" s="7">
        <f>IF(P1894&gt;0,RANK(P1894,(P1894:R1894,S1894:AG1894)),0)</f>
        <v>0</v>
      </c>
      <c r="E1894" s="7">
        <f>IF(Q1894&gt;0,RANK(Q1894,(P1894:R1894,S1894:AG1894)),0)</f>
        <v>6</v>
      </c>
      <c r="F1894" s="7">
        <f>IF(R1894&gt;0,RANK(R1894,(P1894:R1894,S1894:AG1894)),0)</f>
        <v>1</v>
      </c>
      <c r="G1894" s="7">
        <f>IF(S1894&gt;0,RANK(S1894,(P1894:R1894,S1894:AG1894)),0)</f>
        <v>5</v>
      </c>
      <c r="H1894" s="48">
        <f t="shared" si="1034"/>
        <v>732</v>
      </c>
      <c r="I1894" s="163">
        <f t="shared" si="1035"/>
        <v>0.90706319702602234</v>
      </c>
      <c r="J1894" s="2"/>
      <c r="K1894" s="2">
        <f t="shared" si="1036"/>
        <v>0</v>
      </c>
      <c r="L1894" s="2">
        <f t="shared" si="1037"/>
        <v>1.2391573729863693E-3</v>
      </c>
      <c r="M1894" s="2">
        <f t="shared" si="1038"/>
        <v>0.9392812887236679</v>
      </c>
      <c r="N1894" s="2">
        <f t="shared" si="1039"/>
        <v>7.4349442379182153E-3</v>
      </c>
      <c r="O1894" s="2">
        <f t="shared" si="1040"/>
        <v>5.2044609665427483E-2</v>
      </c>
      <c r="Q1894" s="1">
        <v>1</v>
      </c>
      <c r="R1894" s="1">
        <v>758</v>
      </c>
      <c r="S1894" s="1">
        <v>6</v>
      </c>
      <c r="T1894" s="1">
        <v>26</v>
      </c>
      <c r="AC1894" s="1">
        <v>9</v>
      </c>
      <c r="AD1894" s="1">
        <v>7</v>
      </c>
      <c r="AI1894" s="7">
        <f t="shared" si="1051"/>
        <v>2</v>
      </c>
      <c r="AJ1894" s="7">
        <f t="shared" si="1052"/>
        <v>0</v>
      </c>
      <c r="AK1894" s="7">
        <f t="shared" si="1053"/>
        <v>0</v>
      </c>
      <c r="AL1894" s="7">
        <f t="shared" si="1054"/>
        <v>0</v>
      </c>
      <c r="AM1894" s="2">
        <f t="shared" si="1055"/>
        <v>3.2218091697645598E-2</v>
      </c>
      <c r="AN1894" s="2">
        <f t="shared" si="1056"/>
        <v>0</v>
      </c>
      <c r="AO1894" s="2">
        <f t="shared" si="1057"/>
        <v>0</v>
      </c>
      <c r="AP1894" s="2">
        <f t="shared" si="1058"/>
        <v>0</v>
      </c>
      <c r="AR1894" t="str">
        <f t="shared" si="1059"/>
        <v>Las Marías</v>
      </c>
      <c r="AS1894" t="s">
        <v>3298</v>
      </c>
      <c r="AV1894" s="91">
        <v>72</v>
      </c>
      <c r="AW1894" s="93">
        <v>83</v>
      </c>
      <c r="AX1894" s="99">
        <f t="shared" si="1060"/>
        <v>72083</v>
      </c>
      <c r="AZ1894" s="7" t="s">
        <v>1101</v>
      </c>
      <c r="BA1894" s="148" t="s">
        <v>3290</v>
      </c>
    </row>
    <row r="1895" spans="1:53" hidden="1" outlineLevel="1">
      <c r="A1895" t="s">
        <v>123</v>
      </c>
      <c r="B1895" t="s">
        <v>3298</v>
      </c>
      <c r="C1895" s="1">
        <f t="shared" si="1033"/>
        <v>1192</v>
      </c>
      <c r="D1895" s="7">
        <f>IF(P1895&gt;0,RANK(P1895,(P1895:R1895,S1895:AG1895)),0)</f>
        <v>0</v>
      </c>
      <c r="E1895" s="7">
        <f>IF(Q1895&gt;0,RANK(Q1895,(P1895:R1895,S1895:AG1895)),0)</f>
        <v>5</v>
      </c>
      <c r="F1895" s="7">
        <f>IF(R1895&gt;0,RANK(R1895,(P1895:R1895,S1895:AG1895)),0)</f>
        <v>1</v>
      </c>
      <c r="G1895" s="7">
        <f>IF(S1895&gt;0,RANK(S1895,(P1895:R1895,S1895:AG1895)),0)</f>
        <v>4</v>
      </c>
      <c r="H1895" s="48">
        <f t="shared" si="1034"/>
        <v>844</v>
      </c>
      <c r="I1895" s="163">
        <f t="shared" si="1035"/>
        <v>0.70805369127516782</v>
      </c>
      <c r="J1895" s="2"/>
      <c r="K1895" s="2">
        <f t="shared" si="1036"/>
        <v>0</v>
      </c>
      <c r="L1895" s="2">
        <f t="shared" si="1037"/>
        <v>2.0134228187919462E-2</v>
      </c>
      <c r="M1895" s="2">
        <f t="shared" si="1038"/>
        <v>0.80704697986577179</v>
      </c>
      <c r="N1895" s="2">
        <f t="shared" si="1039"/>
        <v>2.1812080536912751E-2</v>
      </c>
      <c r="O1895" s="2">
        <f t="shared" si="1040"/>
        <v>0.15100671140939603</v>
      </c>
      <c r="Q1895" s="1">
        <v>24</v>
      </c>
      <c r="R1895" s="1">
        <v>962</v>
      </c>
      <c r="S1895" s="1">
        <v>26</v>
      </c>
      <c r="T1895" s="1">
        <v>118</v>
      </c>
      <c r="AC1895" s="1">
        <v>45</v>
      </c>
      <c r="AD1895" s="1">
        <v>17</v>
      </c>
      <c r="AI1895" s="7">
        <f t="shared" si="1051"/>
        <v>2</v>
      </c>
      <c r="AJ1895" s="7">
        <f t="shared" si="1052"/>
        <v>0</v>
      </c>
      <c r="AK1895" s="7">
        <f t="shared" si="1053"/>
        <v>0</v>
      </c>
      <c r="AL1895" s="7">
        <f t="shared" si="1054"/>
        <v>0</v>
      </c>
      <c r="AM1895" s="2">
        <f t="shared" si="1055"/>
        <v>9.8993288590604023E-2</v>
      </c>
      <c r="AN1895" s="2">
        <f t="shared" si="1056"/>
        <v>0</v>
      </c>
      <c r="AO1895" s="2">
        <f t="shared" si="1057"/>
        <v>0</v>
      </c>
      <c r="AP1895" s="2">
        <f t="shared" si="1058"/>
        <v>0</v>
      </c>
      <c r="AR1895" t="str">
        <f t="shared" si="1059"/>
        <v>Las Piedras</v>
      </c>
      <c r="AS1895" t="s">
        <v>3298</v>
      </c>
      <c r="AV1895" s="91">
        <v>72</v>
      </c>
      <c r="AW1895" s="93">
        <v>85</v>
      </c>
      <c r="AX1895" s="99">
        <f t="shared" si="1060"/>
        <v>72085</v>
      </c>
      <c r="AZ1895" s="7" t="s">
        <v>1101</v>
      </c>
      <c r="BA1895" s="148" t="s">
        <v>3290</v>
      </c>
    </row>
    <row r="1896" spans="1:53" hidden="1" outlineLevel="1">
      <c r="A1896" t="s">
        <v>124</v>
      </c>
      <c r="B1896" t="s">
        <v>3298</v>
      </c>
      <c r="C1896" s="1">
        <f t="shared" si="1033"/>
        <v>456</v>
      </c>
      <c r="D1896" s="7">
        <f>IF(P1896&gt;0,RANK(P1896,(P1896:R1896,S1896:AG1896)),0)</f>
        <v>0</v>
      </c>
      <c r="E1896" s="7">
        <f>IF(Q1896&gt;0,RANK(Q1896,(P1896:R1896,S1896:AG1896)),0)</f>
        <v>5</v>
      </c>
      <c r="F1896" s="7">
        <f>IF(R1896&gt;0,RANK(R1896,(P1896:R1896,S1896:AG1896)),0)</f>
        <v>1</v>
      </c>
      <c r="G1896" s="7">
        <f>IF(S1896&gt;0,RANK(S1896,(P1896:R1896,S1896:AG1896)),0)</f>
        <v>6</v>
      </c>
      <c r="H1896" s="48">
        <f t="shared" si="1034"/>
        <v>300</v>
      </c>
      <c r="I1896" s="163">
        <f t="shared" si="1035"/>
        <v>0.65789473684210531</v>
      </c>
      <c r="J1896" s="2"/>
      <c r="K1896" s="2">
        <f t="shared" si="1036"/>
        <v>0</v>
      </c>
      <c r="L1896" s="2">
        <f t="shared" si="1037"/>
        <v>3.2894736842105261E-2</v>
      </c>
      <c r="M1896" s="2">
        <f t="shared" si="1038"/>
        <v>0.75877192982456143</v>
      </c>
      <c r="N1896" s="2">
        <f t="shared" si="1039"/>
        <v>1.3157894736842105E-2</v>
      </c>
      <c r="O1896" s="2">
        <f t="shared" si="1040"/>
        <v>0.19517543859649117</v>
      </c>
      <c r="Q1896" s="1">
        <v>15</v>
      </c>
      <c r="R1896" s="1">
        <v>346</v>
      </c>
      <c r="S1896" s="1">
        <v>6</v>
      </c>
      <c r="T1896" s="1">
        <v>46</v>
      </c>
      <c r="AC1896" s="1">
        <v>26</v>
      </c>
      <c r="AD1896" s="1">
        <v>17</v>
      </c>
      <c r="AI1896" s="7">
        <f t="shared" si="1051"/>
        <v>2</v>
      </c>
      <c r="AJ1896" s="7">
        <f t="shared" si="1052"/>
        <v>0</v>
      </c>
      <c r="AK1896" s="7">
        <f t="shared" si="1053"/>
        <v>0</v>
      </c>
      <c r="AL1896" s="7">
        <f t="shared" si="1054"/>
        <v>0</v>
      </c>
      <c r="AM1896" s="2">
        <f t="shared" si="1055"/>
        <v>0.10087719298245613</v>
      </c>
      <c r="AN1896" s="2">
        <f t="shared" si="1056"/>
        <v>0</v>
      </c>
      <c r="AO1896" s="2">
        <f t="shared" si="1057"/>
        <v>0</v>
      </c>
      <c r="AP1896" s="2">
        <f t="shared" si="1058"/>
        <v>0</v>
      </c>
      <c r="AR1896" t="str">
        <f t="shared" si="1059"/>
        <v>Loíza</v>
      </c>
      <c r="AS1896" t="s">
        <v>3298</v>
      </c>
      <c r="AV1896" s="91">
        <v>72</v>
      </c>
      <c r="AW1896" s="93">
        <v>87</v>
      </c>
      <c r="AX1896" s="99">
        <f t="shared" si="1060"/>
        <v>72087</v>
      </c>
      <c r="AZ1896" s="7" t="s">
        <v>1101</v>
      </c>
      <c r="BA1896" s="148" t="s">
        <v>3290</v>
      </c>
    </row>
    <row r="1897" spans="1:53" hidden="1" outlineLevel="1">
      <c r="A1897" t="s">
        <v>3019</v>
      </c>
      <c r="B1897" t="s">
        <v>3298</v>
      </c>
      <c r="C1897" s="1">
        <f t="shared" si="1033"/>
        <v>611</v>
      </c>
      <c r="D1897" s="7">
        <f>IF(P1897&gt;0,RANK(P1897,(P1897:R1897,S1897:AG1897)),0)</f>
        <v>0</v>
      </c>
      <c r="E1897" s="7">
        <f>IF(Q1897&gt;0,RANK(Q1897,(P1897:R1897,S1897:AG1897)),0)</f>
        <v>3</v>
      </c>
      <c r="F1897" s="7">
        <f>IF(R1897&gt;0,RANK(R1897,(P1897:R1897,S1897:AG1897)),0)</f>
        <v>1</v>
      </c>
      <c r="G1897" s="7">
        <f>IF(S1897&gt;0,RANK(S1897,(P1897:R1897,S1897:AG1897)),0)</f>
        <v>6</v>
      </c>
      <c r="H1897" s="48">
        <f t="shared" si="1034"/>
        <v>392</v>
      </c>
      <c r="I1897" s="163">
        <f t="shared" si="1035"/>
        <v>0.64157119476268409</v>
      </c>
      <c r="J1897" s="2"/>
      <c r="K1897" s="2">
        <f t="shared" si="1036"/>
        <v>0</v>
      </c>
      <c r="L1897" s="2">
        <f t="shared" si="1037"/>
        <v>3.4369885433715219E-2</v>
      </c>
      <c r="M1897" s="2">
        <f t="shared" si="1038"/>
        <v>0.7675941080196399</v>
      </c>
      <c r="N1897" s="2">
        <f t="shared" si="1039"/>
        <v>1.8003273322422259E-2</v>
      </c>
      <c r="O1897" s="2">
        <f t="shared" si="1040"/>
        <v>0.18003273322422261</v>
      </c>
      <c r="Q1897" s="1">
        <v>21</v>
      </c>
      <c r="R1897" s="1">
        <v>469</v>
      </c>
      <c r="S1897" s="1">
        <v>11</v>
      </c>
      <c r="T1897" s="1">
        <v>77</v>
      </c>
      <c r="AC1897" s="1">
        <v>19</v>
      </c>
      <c r="AD1897" s="1">
        <v>14</v>
      </c>
      <c r="AI1897" s="7">
        <f t="shared" si="1051"/>
        <v>2</v>
      </c>
      <c r="AJ1897" s="7">
        <f t="shared" si="1052"/>
        <v>0</v>
      </c>
      <c r="AK1897" s="7">
        <f t="shared" si="1053"/>
        <v>0</v>
      </c>
      <c r="AL1897" s="7">
        <f t="shared" si="1054"/>
        <v>0</v>
      </c>
      <c r="AM1897" s="2">
        <f t="shared" si="1055"/>
        <v>0.1260229132569558</v>
      </c>
      <c r="AN1897" s="2">
        <f t="shared" si="1056"/>
        <v>0</v>
      </c>
      <c r="AO1897" s="2">
        <f t="shared" si="1057"/>
        <v>0</v>
      </c>
      <c r="AP1897" s="2">
        <f t="shared" si="1058"/>
        <v>0</v>
      </c>
      <c r="AR1897" t="str">
        <f t="shared" si="1059"/>
        <v>Luquillo</v>
      </c>
      <c r="AS1897" t="s">
        <v>3298</v>
      </c>
      <c r="AV1897" s="91">
        <v>72</v>
      </c>
      <c r="AW1897" s="93">
        <v>89</v>
      </c>
      <c r="AX1897" s="99">
        <f t="shared" si="1060"/>
        <v>72089</v>
      </c>
      <c r="AZ1897" s="7" t="s">
        <v>1101</v>
      </c>
      <c r="BA1897" s="148" t="s">
        <v>3290</v>
      </c>
    </row>
    <row r="1898" spans="1:53" hidden="1" outlineLevel="1">
      <c r="A1898" t="s">
        <v>2224</v>
      </c>
      <c r="B1898" t="s">
        <v>3298</v>
      </c>
      <c r="C1898" s="1">
        <f t="shared" si="1033"/>
        <v>1250</v>
      </c>
      <c r="D1898" s="7">
        <f>IF(P1898&gt;0,RANK(P1898,(P1898:R1898,S1898:AG1898)),0)</f>
        <v>0</v>
      </c>
      <c r="E1898" s="7">
        <f>IF(Q1898&gt;0,RANK(Q1898,(P1898:R1898,S1898:AG1898)),0)</f>
        <v>4</v>
      </c>
      <c r="F1898" s="7">
        <f>IF(R1898&gt;0,RANK(R1898,(P1898:R1898,S1898:AG1898)),0)</f>
        <v>1</v>
      </c>
      <c r="G1898" s="7">
        <f>IF(S1898&gt;0,RANK(S1898,(P1898:R1898,S1898:AG1898)),0)</f>
        <v>5</v>
      </c>
      <c r="H1898" s="48">
        <f t="shared" si="1034"/>
        <v>889</v>
      </c>
      <c r="I1898" s="163">
        <f t="shared" si="1035"/>
        <v>0.71120000000000005</v>
      </c>
      <c r="J1898" s="2"/>
      <c r="K1898" s="2">
        <f t="shared" si="1036"/>
        <v>0</v>
      </c>
      <c r="L1898" s="2">
        <f t="shared" si="1037"/>
        <v>0.02</v>
      </c>
      <c r="M1898" s="2">
        <f t="shared" si="1038"/>
        <v>0.81759999999999999</v>
      </c>
      <c r="N1898" s="2">
        <f t="shared" si="1039"/>
        <v>1.7600000000000001E-2</v>
      </c>
      <c r="O1898" s="2">
        <f t="shared" si="1040"/>
        <v>0.14479999999999998</v>
      </c>
      <c r="Q1898" s="1">
        <v>25</v>
      </c>
      <c r="R1898" s="1">
        <v>1022</v>
      </c>
      <c r="S1898" s="1">
        <v>22</v>
      </c>
      <c r="T1898" s="1">
        <v>133</v>
      </c>
      <c r="AC1898" s="1">
        <v>31</v>
      </c>
      <c r="AD1898" s="1">
        <v>17</v>
      </c>
      <c r="AI1898" s="7">
        <f t="shared" si="1051"/>
        <v>2</v>
      </c>
      <c r="AJ1898" s="7">
        <f t="shared" si="1052"/>
        <v>0</v>
      </c>
      <c r="AK1898" s="7">
        <f t="shared" si="1053"/>
        <v>0</v>
      </c>
      <c r="AL1898" s="7">
        <f t="shared" si="1054"/>
        <v>0</v>
      </c>
      <c r="AM1898" s="2">
        <f t="shared" si="1055"/>
        <v>0.10639999999999999</v>
      </c>
      <c r="AN1898" s="2">
        <f t="shared" si="1056"/>
        <v>0</v>
      </c>
      <c r="AO1898" s="2">
        <f t="shared" si="1057"/>
        <v>0</v>
      </c>
      <c r="AP1898" s="2">
        <f t="shared" si="1058"/>
        <v>0</v>
      </c>
      <c r="AR1898" t="str">
        <f t="shared" si="1059"/>
        <v>Manatí</v>
      </c>
      <c r="AS1898" t="s">
        <v>3298</v>
      </c>
      <c r="AV1898" s="91">
        <v>72</v>
      </c>
      <c r="AW1898" s="93">
        <v>91</v>
      </c>
      <c r="AX1898" s="99">
        <f t="shared" si="1060"/>
        <v>72091</v>
      </c>
      <c r="AZ1898" s="7" t="s">
        <v>1101</v>
      </c>
      <c r="BA1898" s="148" t="s">
        <v>3290</v>
      </c>
    </row>
    <row r="1899" spans="1:53" hidden="1" outlineLevel="1">
      <c r="A1899" t="s">
        <v>414</v>
      </c>
      <c r="B1899" t="s">
        <v>3298</v>
      </c>
      <c r="C1899" s="1">
        <f t="shared" si="1033"/>
        <v>339</v>
      </c>
      <c r="D1899" s="7">
        <f>IF(P1899&gt;0,RANK(P1899,(P1899:R1899,S1899:AG1899)),0)</f>
        <v>0</v>
      </c>
      <c r="E1899" s="7">
        <f>IF(Q1899&gt;0,RANK(Q1899,(P1899:R1899,S1899:AG1899)),0)</f>
        <v>4</v>
      </c>
      <c r="F1899" s="7">
        <f>IF(R1899&gt;0,RANK(R1899,(P1899:R1899,S1899:AG1899)),0)</f>
        <v>1</v>
      </c>
      <c r="G1899" s="7">
        <f>IF(S1899&gt;0,RANK(S1899,(P1899:R1899,S1899:AG1899)),0)</f>
        <v>0</v>
      </c>
      <c r="H1899" s="48">
        <f t="shared" si="1034"/>
        <v>303</v>
      </c>
      <c r="I1899" s="163">
        <f t="shared" si="1035"/>
        <v>0.89380530973451322</v>
      </c>
      <c r="J1899" s="2"/>
      <c r="K1899" s="2">
        <f t="shared" si="1036"/>
        <v>0</v>
      </c>
      <c r="L1899" s="2">
        <f t="shared" si="1037"/>
        <v>1.4749262536873156E-2</v>
      </c>
      <c r="M1899" s="2">
        <f t="shared" si="1038"/>
        <v>0.92330383480825962</v>
      </c>
      <c r="N1899" s="2">
        <f t="shared" si="1039"/>
        <v>0</v>
      </c>
      <c r="O1899" s="2">
        <f t="shared" si="1040"/>
        <v>6.1946902654867242E-2</v>
      </c>
      <c r="Q1899" s="1">
        <v>5</v>
      </c>
      <c r="R1899" s="1">
        <v>313</v>
      </c>
      <c r="S1899" s="1">
        <v>0</v>
      </c>
      <c r="T1899" s="1">
        <v>10</v>
      </c>
      <c r="AC1899" s="1">
        <v>9</v>
      </c>
      <c r="AD1899" s="1">
        <v>2</v>
      </c>
      <c r="AI1899" s="7">
        <f t="shared" si="1051"/>
        <v>2</v>
      </c>
      <c r="AJ1899" s="7">
        <f t="shared" si="1052"/>
        <v>0</v>
      </c>
      <c r="AK1899" s="7">
        <f t="shared" si="1053"/>
        <v>0</v>
      </c>
      <c r="AL1899" s="7">
        <f t="shared" si="1054"/>
        <v>0</v>
      </c>
      <c r="AM1899" s="2">
        <f t="shared" si="1055"/>
        <v>2.9498525073746312E-2</v>
      </c>
      <c r="AN1899" s="2">
        <f t="shared" si="1056"/>
        <v>0</v>
      </c>
      <c r="AO1899" s="2">
        <f t="shared" si="1057"/>
        <v>0</v>
      </c>
      <c r="AP1899" s="2">
        <f t="shared" si="1058"/>
        <v>0</v>
      </c>
      <c r="AR1899" t="str">
        <f t="shared" si="1059"/>
        <v>Maricao</v>
      </c>
      <c r="AS1899" t="s">
        <v>3298</v>
      </c>
      <c r="AV1899" s="91">
        <v>72</v>
      </c>
      <c r="AW1899" s="93">
        <v>93</v>
      </c>
      <c r="AX1899" s="99">
        <f t="shared" si="1060"/>
        <v>72093</v>
      </c>
      <c r="AZ1899" s="7" t="s">
        <v>1101</v>
      </c>
      <c r="BA1899" s="148" t="s">
        <v>3290</v>
      </c>
    </row>
    <row r="1900" spans="1:53" hidden="1" outlineLevel="1">
      <c r="A1900" t="s">
        <v>60</v>
      </c>
      <c r="B1900" t="s">
        <v>3298</v>
      </c>
      <c r="C1900" s="1">
        <f t="shared" si="1033"/>
        <v>373</v>
      </c>
      <c r="D1900" s="7">
        <f>IF(P1900&gt;0,RANK(P1900,(P1900:R1900,S1900:AG1900)),0)</f>
        <v>0</v>
      </c>
      <c r="E1900" s="7">
        <f>IF(Q1900&gt;0,RANK(Q1900,(P1900:R1900,S1900:AG1900)),0)</f>
        <v>3</v>
      </c>
      <c r="F1900" s="7">
        <f>IF(R1900&gt;0,RANK(R1900,(P1900:R1900,S1900:AG1900)),0)</f>
        <v>1</v>
      </c>
      <c r="G1900" s="7">
        <f>IF(S1900&gt;0,RANK(S1900,(P1900:R1900,S1900:AG1900)),0)</f>
        <v>6</v>
      </c>
      <c r="H1900" s="48">
        <f t="shared" si="1034"/>
        <v>302</v>
      </c>
      <c r="I1900" s="163">
        <f t="shared" si="1035"/>
        <v>0.80965147453083108</v>
      </c>
      <c r="J1900" s="2"/>
      <c r="K1900" s="2">
        <f t="shared" si="1036"/>
        <v>0</v>
      </c>
      <c r="L1900" s="2">
        <f t="shared" si="1037"/>
        <v>2.9490616621983913E-2</v>
      </c>
      <c r="M1900" s="2">
        <f t="shared" si="1038"/>
        <v>0.87399463806970512</v>
      </c>
      <c r="N1900" s="2">
        <f t="shared" si="1039"/>
        <v>2.6809651474530832E-3</v>
      </c>
      <c r="O1900" s="2">
        <f t="shared" si="1040"/>
        <v>9.383378016085786E-2</v>
      </c>
      <c r="Q1900" s="1">
        <v>11</v>
      </c>
      <c r="R1900" s="1">
        <v>326</v>
      </c>
      <c r="S1900" s="1">
        <v>1</v>
      </c>
      <c r="T1900" s="1">
        <v>24</v>
      </c>
      <c r="AC1900" s="1">
        <v>5</v>
      </c>
      <c r="AD1900" s="1">
        <v>6</v>
      </c>
      <c r="AI1900" s="7">
        <f t="shared" si="1051"/>
        <v>2</v>
      </c>
      <c r="AJ1900" s="7">
        <f t="shared" si="1052"/>
        <v>0</v>
      </c>
      <c r="AK1900" s="7">
        <f t="shared" si="1053"/>
        <v>0</v>
      </c>
      <c r="AL1900" s="7">
        <f t="shared" si="1054"/>
        <v>0</v>
      </c>
      <c r="AM1900" s="2">
        <f t="shared" si="1055"/>
        <v>6.4343163538873996E-2</v>
      </c>
      <c r="AN1900" s="2">
        <f t="shared" si="1056"/>
        <v>0</v>
      </c>
      <c r="AO1900" s="2">
        <f t="shared" si="1057"/>
        <v>0</v>
      </c>
      <c r="AP1900" s="2">
        <f t="shared" si="1058"/>
        <v>0</v>
      </c>
      <c r="AR1900" t="str">
        <f t="shared" si="1059"/>
        <v>Maunabo</v>
      </c>
      <c r="AS1900" t="s">
        <v>3298</v>
      </c>
      <c r="AV1900" s="91">
        <v>72</v>
      </c>
      <c r="AW1900" s="93">
        <v>95</v>
      </c>
      <c r="AX1900" s="99">
        <f t="shared" si="1060"/>
        <v>72095</v>
      </c>
      <c r="AZ1900" s="7" t="s">
        <v>1101</v>
      </c>
      <c r="BA1900" s="148" t="s">
        <v>3290</v>
      </c>
    </row>
    <row r="1901" spans="1:53" hidden="1" outlineLevel="1">
      <c r="A1901" t="s">
        <v>926</v>
      </c>
      <c r="B1901" t="s">
        <v>3298</v>
      </c>
      <c r="C1901" s="1">
        <f t="shared" si="1033"/>
        <v>2043</v>
      </c>
      <c r="D1901" s="7">
        <f>IF(P1901&gt;0,RANK(P1901,(P1901:R1901,S1901:AG1901)),0)</f>
        <v>0</v>
      </c>
      <c r="E1901" s="7">
        <f>IF(Q1901&gt;0,RANK(Q1901,(P1901:R1901,S1901:AG1901)),0)</f>
        <v>4</v>
      </c>
      <c r="F1901" s="7">
        <f>IF(R1901&gt;0,RANK(R1901,(P1901:R1901,S1901:AG1901)),0)</f>
        <v>1</v>
      </c>
      <c r="G1901" s="7">
        <f>IF(S1901&gt;0,RANK(S1901,(P1901:R1901,S1901:AG1901)),0)</f>
        <v>5</v>
      </c>
      <c r="H1901" s="48">
        <f t="shared" si="1034"/>
        <v>1619</v>
      </c>
      <c r="I1901" s="163">
        <f t="shared" si="1035"/>
        <v>0.79246206558981891</v>
      </c>
      <c r="J1901" s="2"/>
      <c r="K1901" s="2">
        <f t="shared" si="1036"/>
        <v>0</v>
      </c>
      <c r="L1901" s="2">
        <f t="shared" si="1037"/>
        <v>1.5173764072442487E-2</v>
      </c>
      <c r="M1901" s="2">
        <f t="shared" si="1038"/>
        <v>0.86882036221243275</v>
      </c>
      <c r="N1901" s="2">
        <f t="shared" si="1039"/>
        <v>1.0279001468428781E-2</v>
      </c>
      <c r="O1901" s="2">
        <f t="shared" si="1040"/>
        <v>0.10572687224669594</v>
      </c>
      <c r="Q1901" s="1">
        <v>31</v>
      </c>
      <c r="R1901" s="1">
        <v>1775</v>
      </c>
      <c r="S1901" s="1">
        <v>21</v>
      </c>
      <c r="T1901" s="1">
        <v>156</v>
      </c>
      <c r="AC1901" s="1">
        <v>41</v>
      </c>
      <c r="AD1901" s="1">
        <v>19</v>
      </c>
      <c r="AI1901" s="7">
        <f t="shared" si="1051"/>
        <v>2</v>
      </c>
      <c r="AJ1901" s="7">
        <f t="shared" si="1052"/>
        <v>0</v>
      </c>
      <c r="AK1901" s="7">
        <f t="shared" si="1053"/>
        <v>0</v>
      </c>
      <c r="AL1901" s="7">
        <f t="shared" si="1054"/>
        <v>0</v>
      </c>
      <c r="AM1901" s="2">
        <f t="shared" si="1055"/>
        <v>7.63582966226138E-2</v>
      </c>
      <c r="AN1901" s="2">
        <f t="shared" si="1056"/>
        <v>0</v>
      </c>
      <c r="AO1901" s="2">
        <f t="shared" si="1057"/>
        <v>0</v>
      </c>
      <c r="AP1901" s="2">
        <f t="shared" si="1058"/>
        <v>0</v>
      </c>
      <c r="AR1901" t="str">
        <f t="shared" si="1059"/>
        <v>Mayagüez</v>
      </c>
      <c r="AS1901" t="s">
        <v>3298</v>
      </c>
      <c r="AV1901" s="91">
        <v>72</v>
      </c>
      <c r="AW1901" s="93">
        <v>97</v>
      </c>
      <c r="AX1901" s="99">
        <f t="shared" si="1060"/>
        <v>72097</v>
      </c>
      <c r="AZ1901" s="7" t="s">
        <v>1101</v>
      </c>
      <c r="BA1901" s="148" t="s">
        <v>3290</v>
      </c>
    </row>
    <row r="1902" spans="1:53" hidden="1" outlineLevel="1">
      <c r="A1902" t="s">
        <v>676</v>
      </c>
      <c r="B1902" t="s">
        <v>3298</v>
      </c>
      <c r="C1902" s="1">
        <f t="shared" si="1033"/>
        <v>2306</v>
      </c>
      <c r="D1902" s="7">
        <f>IF(P1902&gt;0,RANK(P1902,(P1902:R1902,S1902:AG1902)),0)</f>
        <v>0</v>
      </c>
      <c r="E1902" s="7">
        <f>IF(Q1902&gt;0,RANK(Q1902,(P1902:R1902,S1902:AG1902)),0)</f>
        <v>3</v>
      </c>
      <c r="F1902" s="7">
        <f>IF(R1902&gt;0,RANK(R1902,(P1902:R1902,S1902:AG1902)),0)</f>
        <v>1</v>
      </c>
      <c r="G1902" s="7">
        <f>IF(S1902&gt;0,RANK(S1902,(P1902:R1902,S1902:AG1902)),0)</f>
        <v>6</v>
      </c>
      <c r="H1902" s="48">
        <f t="shared" si="1034"/>
        <v>1778</v>
      </c>
      <c r="I1902" s="163">
        <f t="shared" si="1035"/>
        <v>0.7710320901994796</v>
      </c>
      <c r="J1902" s="2"/>
      <c r="K1902" s="2">
        <f t="shared" si="1036"/>
        <v>0</v>
      </c>
      <c r="L1902" s="2">
        <f t="shared" si="1037"/>
        <v>1.5177797051170859E-2</v>
      </c>
      <c r="M1902" s="2">
        <f t="shared" si="1038"/>
        <v>0.85689505637467478</v>
      </c>
      <c r="N1902" s="2">
        <f t="shared" si="1039"/>
        <v>1.3009540329575022E-2</v>
      </c>
      <c r="O1902" s="2">
        <f t="shared" si="1040"/>
        <v>0.11491760624457936</v>
      </c>
      <c r="Q1902" s="1">
        <v>35</v>
      </c>
      <c r="R1902" s="1">
        <v>1976</v>
      </c>
      <c r="S1902" s="1">
        <v>30</v>
      </c>
      <c r="T1902" s="1">
        <v>198</v>
      </c>
      <c r="AC1902" s="1">
        <v>33</v>
      </c>
      <c r="AD1902" s="1">
        <v>34</v>
      </c>
      <c r="AI1902" s="7">
        <f t="shared" si="1051"/>
        <v>2</v>
      </c>
      <c r="AJ1902" s="7">
        <f t="shared" si="1052"/>
        <v>0</v>
      </c>
      <c r="AK1902" s="7">
        <f t="shared" si="1053"/>
        <v>0</v>
      </c>
      <c r="AL1902" s="7">
        <f t="shared" si="1054"/>
        <v>0</v>
      </c>
      <c r="AM1902" s="2">
        <f t="shared" si="1055"/>
        <v>8.5862966175195149E-2</v>
      </c>
      <c r="AN1902" s="2">
        <f t="shared" si="1056"/>
        <v>0</v>
      </c>
      <c r="AO1902" s="2">
        <f t="shared" si="1057"/>
        <v>0</v>
      </c>
      <c r="AP1902" s="2">
        <f t="shared" si="1058"/>
        <v>0</v>
      </c>
      <c r="AR1902" t="str">
        <f t="shared" si="1059"/>
        <v>Moca</v>
      </c>
      <c r="AS1902" t="s">
        <v>3298</v>
      </c>
      <c r="AV1902" s="91">
        <v>72</v>
      </c>
      <c r="AW1902" s="93">
        <v>99</v>
      </c>
      <c r="AX1902" s="99">
        <f t="shared" si="1060"/>
        <v>72099</v>
      </c>
      <c r="AZ1902" s="7" t="s">
        <v>1101</v>
      </c>
      <c r="BA1902" s="148" t="s">
        <v>3290</v>
      </c>
    </row>
    <row r="1903" spans="1:53" hidden="1" outlineLevel="1">
      <c r="A1903" t="s">
        <v>1719</v>
      </c>
      <c r="B1903" t="s">
        <v>3298</v>
      </c>
      <c r="C1903" s="1">
        <f t="shared" si="1033"/>
        <v>1729</v>
      </c>
      <c r="D1903" s="7">
        <f>IF(P1903&gt;0,RANK(P1903,(P1903:R1903,S1903:AG1903)),0)</f>
        <v>0</v>
      </c>
      <c r="E1903" s="7">
        <f>IF(Q1903&gt;0,RANK(Q1903,(P1903:R1903,S1903:AG1903)),0)</f>
        <v>4</v>
      </c>
      <c r="F1903" s="7">
        <f>IF(R1903&gt;0,RANK(R1903,(P1903:R1903,S1903:AG1903)),0)</f>
        <v>1</v>
      </c>
      <c r="G1903" s="7">
        <f>IF(S1903&gt;0,RANK(S1903,(P1903:R1903,S1903:AG1903)),0)</f>
        <v>6</v>
      </c>
      <c r="H1903" s="48">
        <f t="shared" si="1034"/>
        <v>1502</v>
      </c>
      <c r="I1903" s="163">
        <f t="shared" si="1035"/>
        <v>0.86871023713128981</v>
      </c>
      <c r="J1903" s="2"/>
      <c r="K1903" s="2">
        <f t="shared" si="1036"/>
        <v>0</v>
      </c>
      <c r="L1903" s="2">
        <f t="shared" si="1037"/>
        <v>1.0410641989589358E-2</v>
      </c>
      <c r="M1903" s="2">
        <f t="shared" si="1038"/>
        <v>0.91787160208212837</v>
      </c>
      <c r="N1903" s="2">
        <f t="shared" si="1039"/>
        <v>2.3134759976865238E-3</v>
      </c>
      <c r="O1903" s="2">
        <f t="shared" si="1040"/>
        <v>6.9404279930595697E-2</v>
      </c>
      <c r="Q1903" s="1">
        <v>18</v>
      </c>
      <c r="R1903" s="1">
        <v>1587</v>
      </c>
      <c r="S1903" s="1">
        <v>4</v>
      </c>
      <c r="T1903" s="1">
        <v>85</v>
      </c>
      <c r="AC1903" s="1">
        <v>15</v>
      </c>
      <c r="AD1903" s="1">
        <v>20</v>
      </c>
      <c r="AI1903" s="7">
        <f t="shared" si="1051"/>
        <v>2</v>
      </c>
      <c r="AJ1903" s="7">
        <f t="shared" si="1052"/>
        <v>0</v>
      </c>
      <c r="AK1903" s="7">
        <f t="shared" si="1053"/>
        <v>0</v>
      </c>
      <c r="AL1903" s="7">
        <f t="shared" si="1054"/>
        <v>0</v>
      </c>
      <c r="AM1903" s="2">
        <f t="shared" si="1055"/>
        <v>4.9161364950838636E-2</v>
      </c>
      <c r="AN1903" s="2">
        <f t="shared" si="1056"/>
        <v>0</v>
      </c>
      <c r="AO1903" s="2">
        <f t="shared" si="1057"/>
        <v>0</v>
      </c>
      <c r="AP1903" s="2">
        <f t="shared" si="1058"/>
        <v>0</v>
      </c>
      <c r="AR1903" t="str">
        <f t="shared" si="1059"/>
        <v>Morovis</v>
      </c>
      <c r="AS1903" t="s">
        <v>3298</v>
      </c>
      <c r="AV1903" s="91">
        <v>72</v>
      </c>
      <c r="AW1903" s="93">
        <v>101</v>
      </c>
      <c r="AX1903" s="99">
        <f t="shared" si="1060"/>
        <v>72101</v>
      </c>
      <c r="AZ1903" s="7" t="s">
        <v>1101</v>
      </c>
      <c r="BA1903" s="148" t="s">
        <v>3290</v>
      </c>
    </row>
    <row r="1904" spans="1:53" hidden="1" outlineLevel="1">
      <c r="A1904" t="s">
        <v>713</v>
      </c>
      <c r="B1904" t="s">
        <v>3298</v>
      </c>
      <c r="C1904" s="1">
        <f t="shared" si="1033"/>
        <v>418</v>
      </c>
      <c r="D1904" s="7">
        <f>IF(P1904&gt;0,RANK(P1904,(P1904:R1904,S1904:AG1904)),0)</f>
        <v>0</v>
      </c>
      <c r="E1904" s="7">
        <f>IF(Q1904&gt;0,RANK(Q1904,(P1904:R1904,S1904:AG1904)),0)</f>
        <v>5</v>
      </c>
      <c r="F1904" s="7">
        <f>IF(R1904&gt;0,RANK(R1904,(P1904:R1904,S1904:AG1904)),0)</f>
        <v>1</v>
      </c>
      <c r="G1904" s="7">
        <f>IF(S1904&gt;0,RANK(S1904,(P1904:R1904,S1904:AG1904)),0)</f>
        <v>4</v>
      </c>
      <c r="H1904" s="48">
        <f t="shared" si="1034"/>
        <v>284</v>
      </c>
      <c r="I1904" s="163">
        <f t="shared" si="1035"/>
        <v>0.67942583732057416</v>
      </c>
      <c r="J1904" s="2"/>
      <c r="K1904" s="2">
        <f t="shared" si="1036"/>
        <v>0</v>
      </c>
      <c r="L1904" s="2">
        <f t="shared" si="1037"/>
        <v>2.8708133971291867E-2</v>
      </c>
      <c r="M1904" s="2">
        <f t="shared" si="1038"/>
        <v>0.78229665071770338</v>
      </c>
      <c r="N1904" s="2">
        <f t="shared" si="1039"/>
        <v>3.1100478468899521E-2</v>
      </c>
      <c r="O1904" s="2">
        <f t="shared" si="1040"/>
        <v>0.1578947368421052</v>
      </c>
      <c r="Q1904" s="1">
        <v>12</v>
      </c>
      <c r="R1904" s="1">
        <v>327</v>
      </c>
      <c r="S1904" s="1">
        <v>13</v>
      </c>
      <c r="T1904" s="1">
        <v>43</v>
      </c>
      <c r="AC1904" s="1">
        <v>22</v>
      </c>
      <c r="AD1904" s="1">
        <v>1</v>
      </c>
      <c r="AI1904" s="7">
        <f t="shared" si="1051"/>
        <v>2</v>
      </c>
      <c r="AJ1904" s="7">
        <f t="shared" si="1052"/>
        <v>0</v>
      </c>
      <c r="AK1904" s="7">
        <f t="shared" si="1053"/>
        <v>0</v>
      </c>
      <c r="AL1904" s="7">
        <f t="shared" si="1054"/>
        <v>0</v>
      </c>
      <c r="AM1904" s="2">
        <f t="shared" si="1055"/>
        <v>0.10287081339712918</v>
      </c>
      <c r="AN1904" s="2">
        <f t="shared" si="1056"/>
        <v>0</v>
      </c>
      <c r="AO1904" s="2">
        <f t="shared" si="1057"/>
        <v>0</v>
      </c>
      <c r="AP1904" s="2">
        <f t="shared" si="1058"/>
        <v>0</v>
      </c>
      <c r="AR1904" t="str">
        <f t="shared" si="1059"/>
        <v>Naguabo</v>
      </c>
      <c r="AS1904" t="s">
        <v>3298</v>
      </c>
      <c r="AV1904" s="91">
        <v>72</v>
      </c>
      <c r="AW1904" s="93">
        <v>103</v>
      </c>
      <c r="AX1904" s="99">
        <f t="shared" si="1060"/>
        <v>72103</v>
      </c>
      <c r="AZ1904" s="7" t="s">
        <v>1101</v>
      </c>
      <c r="BA1904" s="148" t="s">
        <v>3290</v>
      </c>
    </row>
    <row r="1905" spans="1:53" hidden="1" outlineLevel="1">
      <c r="A1905" t="s">
        <v>714</v>
      </c>
      <c r="B1905" t="s">
        <v>3298</v>
      </c>
      <c r="C1905" s="1">
        <f t="shared" si="1033"/>
        <v>1325</v>
      </c>
      <c r="D1905" s="7">
        <f>IF(P1905&gt;0,RANK(P1905,(P1905:R1905,S1905:AG1905)),0)</f>
        <v>0</v>
      </c>
      <c r="E1905" s="7">
        <f>IF(Q1905&gt;0,RANK(Q1905,(P1905:R1905,S1905:AG1905)),0)</f>
        <v>3</v>
      </c>
      <c r="F1905" s="7">
        <f>IF(R1905&gt;0,RANK(R1905,(P1905:R1905,S1905:AG1905)),0)</f>
        <v>1</v>
      </c>
      <c r="G1905" s="7">
        <f>IF(S1905&gt;0,RANK(S1905,(P1905:R1905,S1905:AG1905)),0)</f>
        <v>6</v>
      </c>
      <c r="H1905" s="48">
        <f t="shared" si="1034"/>
        <v>1182</v>
      </c>
      <c r="I1905" s="163">
        <f t="shared" si="1035"/>
        <v>0.89207547169811319</v>
      </c>
      <c r="J1905" s="2"/>
      <c r="K1905" s="2">
        <f t="shared" si="1036"/>
        <v>0</v>
      </c>
      <c r="L1905" s="2">
        <f t="shared" si="1037"/>
        <v>1.9622641509433963E-2</v>
      </c>
      <c r="M1905" s="2">
        <f t="shared" si="1038"/>
        <v>0.92</v>
      </c>
      <c r="N1905" s="2">
        <f t="shared" si="1039"/>
        <v>1.5094339622641509E-3</v>
      </c>
      <c r="O1905" s="2">
        <f t="shared" si="1040"/>
        <v>5.8867924528301876E-2</v>
      </c>
      <c r="Q1905" s="1">
        <v>26</v>
      </c>
      <c r="R1905" s="1">
        <v>1219</v>
      </c>
      <c r="S1905" s="1">
        <v>2</v>
      </c>
      <c r="T1905" s="1">
        <v>37</v>
      </c>
      <c r="AC1905" s="1">
        <v>25</v>
      </c>
      <c r="AD1905" s="1">
        <v>16</v>
      </c>
      <c r="AI1905" s="7">
        <f t="shared" si="1051"/>
        <v>2</v>
      </c>
      <c r="AJ1905" s="7">
        <f t="shared" si="1052"/>
        <v>0</v>
      </c>
      <c r="AK1905" s="7">
        <f t="shared" si="1053"/>
        <v>0</v>
      </c>
      <c r="AL1905" s="7">
        <f t="shared" si="1054"/>
        <v>0</v>
      </c>
      <c r="AM1905" s="2">
        <f t="shared" si="1055"/>
        <v>2.7924528301886794E-2</v>
      </c>
      <c r="AN1905" s="2">
        <f t="shared" si="1056"/>
        <v>0</v>
      </c>
      <c r="AO1905" s="2">
        <f t="shared" si="1057"/>
        <v>0</v>
      </c>
      <c r="AP1905" s="2">
        <f t="shared" si="1058"/>
        <v>0</v>
      </c>
      <c r="AR1905" t="str">
        <f t="shared" si="1059"/>
        <v>Naranjito</v>
      </c>
      <c r="AS1905" t="s">
        <v>3298</v>
      </c>
      <c r="AV1905" s="91">
        <v>72</v>
      </c>
      <c r="AW1905" s="93">
        <v>105</v>
      </c>
      <c r="AX1905" s="99">
        <f t="shared" si="1060"/>
        <v>72105</v>
      </c>
      <c r="AZ1905" s="7" t="s">
        <v>1101</v>
      </c>
      <c r="BA1905" s="148" t="s">
        <v>3290</v>
      </c>
    </row>
    <row r="1906" spans="1:53" hidden="1" outlineLevel="1">
      <c r="A1906" t="s">
        <v>213</v>
      </c>
      <c r="B1906" t="s">
        <v>3298</v>
      </c>
      <c r="C1906" s="1">
        <f t="shared" si="1033"/>
        <v>940</v>
      </c>
      <c r="D1906" s="7">
        <f>IF(P1906&gt;0,RANK(P1906,(P1906:R1906,S1906:AG1906)),0)</f>
        <v>0</v>
      </c>
      <c r="E1906" s="7">
        <f>IF(Q1906&gt;0,RANK(Q1906,(P1906:R1906,S1906:AG1906)),0)</f>
        <v>5</v>
      </c>
      <c r="F1906" s="7">
        <f>IF(R1906&gt;0,RANK(R1906,(P1906:R1906,S1906:AG1906)),0)</f>
        <v>1</v>
      </c>
      <c r="G1906" s="7">
        <f>IF(S1906&gt;0,RANK(S1906,(P1906:R1906,S1906:AG1906)),0)</f>
        <v>6</v>
      </c>
      <c r="H1906" s="48">
        <f t="shared" si="1034"/>
        <v>708</v>
      </c>
      <c r="I1906" s="163">
        <f t="shared" si="1035"/>
        <v>0.7531914893617021</v>
      </c>
      <c r="J1906" s="2"/>
      <c r="K1906" s="2">
        <f t="shared" si="1036"/>
        <v>0</v>
      </c>
      <c r="L1906" s="2">
        <f t="shared" si="1037"/>
        <v>1.5957446808510637E-2</v>
      </c>
      <c r="M1906" s="2">
        <f t="shared" si="1038"/>
        <v>0.84361702127659577</v>
      </c>
      <c r="N1906" s="2">
        <f t="shared" si="1039"/>
        <v>5.3191489361702126E-3</v>
      </c>
      <c r="O1906" s="2">
        <f t="shared" si="1040"/>
        <v>0.13510638297872338</v>
      </c>
      <c r="Q1906" s="1">
        <v>15</v>
      </c>
      <c r="R1906" s="1">
        <v>793</v>
      </c>
      <c r="S1906" s="1">
        <v>5</v>
      </c>
      <c r="T1906" s="1">
        <v>85</v>
      </c>
      <c r="AC1906" s="1">
        <v>25</v>
      </c>
      <c r="AD1906" s="1">
        <v>17</v>
      </c>
      <c r="AI1906" s="7">
        <f t="shared" si="1051"/>
        <v>2</v>
      </c>
      <c r="AJ1906" s="7">
        <f t="shared" si="1052"/>
        <v>0</v>
      </c>
      <c r="AK1906" s="7">
        <f t="shared" si="1053"/>
        <v>0</v>
      </c>
      <c r="AL1906" s="7">
        <f t="shared" si="1054"/>
        <v>0</v>
      </c>
      <c r="AM1906" s="2">
        <f t="shared" si="1055"/>
        <v>9.0425531914893623E-2</v>
      </c>
      <c r="AN1906" s="2">
        <f t="shared" si="1056"/>
        <v>0</v>
      </c>
      <c r="AO1906" s="2">
        <f t="shared" si="1057"/>
        <v>0</v>
      </c>
      <c r="AP1906" s="2">
        <f t="shared" si="1058"/>
        <v>0</v>
      </c>
      <c r="AR1906" t="str">
        <f t="shared" si="1059"/>
        <v>Orocovis</v>
      </c>
      <c r="AS1906" t="s">
        <v>3298</v>
      </c>
      <c r="AV1906" s="91">
        <v>72</v>
      </c>
      <c r="AW1906" s="93">
        <v>107</v>
      </c>
      <c r="AX1906" s="99">
        <f t="shared" si="1060"/>
        <v>72107</v>
      </c>
      <c r="AZ1906" s="7" t="s">
        <v>1101</v>
      </c>
      <c r="BA1906" s="148" t="s">
        <v>3290</v>
      </c>
    </row>
    <row r="1907" spans="1:53" hidden="1" outlineLevel="1">
      <c r="A1907" t="s">
        <v>1053</v>
      </c>
      <c r="B1907" t="s">
        <v>3298</v>
      </c>
      <c r="C1907" s="1">
        <f t="shared" si="1033"/>
        <v>304</v>
      </c>
      <c r="D1907" s="7">
        <f>IF(P1907&gt;0,RANK(P1907,(P1907:R1907,S1907:AG1907)),0)</f>
        <v>0</v>
      </c>
      <c r="E1907" s="7">
        <f>IF(Q1907&gt;0,RANK(Q1907,(P1907:R1907,S1907:AG1907)),0)</f>
        <v>3</v>
      </c>
      <c r="F1907" s="7">
        <f>IF(R1907&gt;0,RANK(R1907,(P1907:R1907,S1907:AG1907)),0)</f>
        <v>1</v>
      </c>
      <c r="G1907" s="7">
        <f>IF(S1907&gt;0,RANK(S1907,(P1907:R1907,S1907:AG1907)),0)</f>
        <v>5</v>
      </c>
      <c r="H1907" s="48">
        <f t="shared" si="1034"/>
        <v>217</v>
      </c>
      <c r="I1907" s="163">
        <f t="shared" si="1035"/>
        <v>0.71381578947368418</v>
      </c>
      <c r="J1907" s="2"/>
      <c r="K1907" s="2">
        <f t="shared" si="1036"/>
        <v>0</v>
      </c>
      <c r="L1907" s="2">
        <f t="shared" si="1037"/>
        <v>2.9605263157894735E-2</v>
      </c>
      <c r="M1907" s="2">
        <f t="shared" si="1038"/>
        <v>0.81907894736842102</v>
      </c>
      <c r="N1907" s="2">
        <f t="shared" si="1039"/>
        <v>1.6447368421052631E-2</v>
      </c>
      <c r="O1907" s="2">
        <f t="shared" si="1040"/>
        <v>0.13486842105263167</v>
      </c>
      <c r="Q1907" s="1">
        <v>9</v>
      </c>
      <c r="R1907" s="1">
        <v>249</v>
      </c>
      <c r="S1907" s="1">
        <v>5</v>
      </c>
      <c r="T1907" s="1">
        <v>32</v>
      </c>
      <c r="AC1907" s="1">
        <v>0</v>
      </c>
      <c r="AD1907" s="1">
        <v>9</v>
      </c>
      <c r="AI1907" s="7">
        <f t="shared" si="1051"/>
        <v>2</v>
      </c>
      <c r="AJ1907" s="7">
        <f t="shared" si="1052"/>
        <v>0</v>
      </c>
      <c r="AK1907" s="7">
        <f t="shared" si="1053"/>
        <v>0</v>
      </c>
      <c r="AL1907" s="7">
        <f t="shared" si="1054"/>
        <v>0</v>
      </c>
      <c r="AM1907" s="2">
        <f t="shared" si="1055"/>
        <v>0.10526315789473684</v>
      </c>
      <c r="AN1907" s="2">
        <f t="shared" si="1056"/>
        <v>0</v>
      </c>
      <c r="AO1907" s="2">
        <f t="shared" si="1057"/>
        <v>0</v>
      </c>
      <c r="AP1907" s="2">
        <f t="shared" si="1058"/>
        <v>0</v>
      </c>
      <c r="AR1907" t="str">
        <f t="shared" si="1059"/>
        <v>Patillas</v>
      </c>
      <c r="AS1907" t="s">
        <v>3298</v>
      </c>
      <c r="AV1907" s="91">
        <v>72</v>
      </c>
      <c r="AW1907" s="93">
        <v>109</v>
      </c>
      <c r="AX1907" s="99">
        <f t="shared" si="1060"/>
        <v>72109</v>
      </c>
      <c r="AZ1907" s="7" t="s">
        <v>1101</v>
      </c>
      <c r="BA1907" s="148" t="s">
        <v>3290</v>
      </c>
    </row>
    <row r="1908" spans="1:53" hidden="1" outlineLevel="1">
      <c r="A1908" t="s">
        <v>460</v>
      </c>
      <c r="B1908" t="s">
        <v>3298</v>
      </c>
      <c r="C1908" s="1">
        <f t="shared" si="1033"/>
        <v>1053</v>
      </c>
      <c r="D1908" s="7">
        <f>IF(P1908&gt;0,RANK(P1908,(P1908:R1908,S1908:AG1908)),0)</f>
        <v>0</v>
      </c>
      <c r="E1908" s="7">
        <f>IF(Q1908&gt;0,RANK(Q1908,(P1908:R1908,S1908:AG1908)),0)</f>
        <v>5</v>
      </c>
      <c r="F1908" s="7">
        <f>IF(R1908&gt;0,RANK(R1908,(P1908:R1908,S1908:AG1908)),0)</f>
        <v>1</v>
      </c>
      <c r="G1908" s="7">
        <f>IF(S1908&gt;0,RANK(S1908,(P1908:R1908,S1908:AG1908)),0)</f>
        <v>4</v>
      </c>
      <c r="H1908" s="48">
        <f t="shared" si="1034"/>
        <v>848</v>
      </c>
      <c r="I1908" s="163">
        <f t="shared" si="1035"/>
        <v>0.80531813865147195</v>
      </c>
      <c r="J1908" s="2"/>
      <c r="K1908" s="2">
        <f t="shared" si="1036"/>
        <v>0</v>
      </c>
      <c r="L1908" s="2">
        <f t="shared" si="1037"/>
        <v>1.5194681861348529E-2</v>
      </c>
      <c r="M1908" s="2">
        <f t="shared" si="1038"/>
        <v>0.87369420702754041</v>
      </c>
      <c r="N1908" s="2">
        <f t="shared" si="1039"/>
        <v>1.6144349477682812E-2</v>
      </c>
      <c r="O1908" s="2">
        <f t="shared" si="1040"/>
        <v>9.4966761633428237E-2</v>
      </c>
      <c r="Q1908" s="1">
        <v>16</v>
      </c>
      <c r="R1908" s="1">
        <v>920</v>
      </c>
      <c r="S1908" s="1">
        <v>17</v>
      </c>
      <c r="T1908" s="1">
        <v>72</v>
      </c>
      <c r="AC1908" s="1">
        <v>23</v>
      </c>
      <c r="AD1908" s="1">
        <v>5</v>
      </c>
      <c r="AI1908" s="7">
        <f t="shared" si="1051"/>
        <v>2</v>
      </c>
      <c r="AJ1908" s="7">
        <f t="shared" si="1052"/>
        <v>0</v>
      </c>
      <c r="AK1908" s="7">
        <f t="shared" si="1053"/>
        <v>0</v>
      </c>
      <c r="AL1908" s="7">
        <f t="shared" si="1054"/>
        <v>0</v>
      </c>
      <c r="AM1908" s="2">
        <f t="shared" si="1055"/>
        <v>6.8376068376068383E-2</v>
      </c>
      <c r="AN1908" s="2">
        <f t="shared" si="1056"/>
        <v>0</v>
      </c>
      <c r="AO1908" s="2">
        <f t="shared" si="1057"/>
        <v>0</v>
      </c>
      <c r="AP1908" s="2">
        <f t="shared" si="1058"/>
        <v>0</v>
      </c>
      <c r="AR1908" t="str">
        <f t="shared" si="1059"/>
        <v>Peñuelas</v>
      </c>
      <c r="AS1908" t="s">
        <v>3298</v>
      </c>
      <c r="AV1908" s="91">
        <v>72</v>
      </c>
      <c r="AW1908" s="93">
        <v>111</v>
      </c>
      <c r="AX1908" s="99">
        <f t="shared" si="1060"/>
        <v>72111</v>
      </c>
      <c r="AZ1908" s="7" t="s">
        <v>1101</v>
      </c>
      <c r="BA1908" s="148" t="s">
        <v>3290</v>
      </c>
    </row>
    <row r="1909" spans="1:53" hidden="1" outlineLevel="1">
      <c r="A1909" t="s">
        <v>461</v>
      </c>
      <c r="B1909" t="s">
        <v>3298</v>
      </c>
      <c r="C1909" s="1">
        <f t="shared" si="1033"/>
        <v>5451</v>
      </c>
      <c r="D1909" s="7">
        <f>IF(P1909&gt;0,RANK(P1909,(P1909:R1909,S1909:AG1909)),0)</f>
        <v>0</v>
      </c>
      <c r="E1909" s="7">
        <f>IF(Q1909&gt;0,RANK(Q1909,(P1909:R1909,S1909:AG1909)),0)</f>
        <v>3</v>
      </c>
      <c r="F1909" s="7">
        <f>IF(R1909&gt;0,RANK(R1909,(P1909:R1909,S1909:AG1909)),0)</f>
        <v>1</v>
      </c>
      <c r="G1909" s="7">
        <f>IF(S1909&gt;0,RANK(S1909,(P1909:R1909,S1909:AG1909)),0)</f>
        <v>6</v>
      </c>
      <c r="H1909" s="48">
        <f t="shared" si="1034"/>
        <v>3989</v>
      </c>
      <c r="I1909" s="163">
        <f t="shared" si="1035"/>
        <v>0.7317923316822601</v>
      </c>
      <c r="J1909" s="2"/>
      <c r="K1909" s="2">
        <f t="shared" si="1036"/>
        <v>0</v>
      </c>
      <c r="L1909" s="2">
        <f t="shared" si="1037"/>
        <v>2.6233718583746103E-2</v>
      </c>
      <c r="M1909" s="2">
        <f t="shared" si="1038"/>
        <v>0.82737112456430018</v>
      </c>
      <c r="N1909" s="2">
        <f t="shared" si="1039"/>
        <v>1.4492753623188406E-2</v>
      </c>
      <c r="O1909" s="2">
        <f t="shared" si="1040"/>
        <v>0.13190240322876529</v>
      </c>
      <c r="Q1909" s="1">
        <v>143</v>
      </c>
      <c r="R1909" s="1">
        <v>4510</v>
      </c>
      <c r="S1909" s="1">
        <v>79</v>
      </c>
      <c r="T1909" s="1">
        <v>521</v>
      </c>
      <c r="AC1909" s="1">
        <v>113</v>
      </c>
      <c r="AD1909" s="1">
        <v>85</v>
      </c>
      <c r="AI1909" s="7">
        <f t="shared" si="1051"/>
        <v>2</v>
      </c>
      <c r="AJ1909" s="7">
        <f t="shared" si="1052"/>
        <v>0</v>
      </c>
      <c r="AK1909" s="7">
        <f t="shared" si="1053"/>
        <v>0</v>
      </c>
      <c r="AL1909" s="7">
        <f t="shared" si="1054"/>
        <v>0</v>
      </c>
      <c r="AM1909" s="2">
        <f t="shared" si="1055"/>
        <v>9.5578792882039992E-2</v>
      </c>
      <c r="AN1909" s="2">
        <f t="shared" si="1056"/>
        <v>0</v>
      </c>
      <c r="AO1909" s="2">
        <f t="shared" si="1057"/>
        <v>0</v>
      </c>
      <c r="AP1909" s="2">
        <f t="shared" si="1058"/>
        <v>0</v>
      </c>
      <c r="AR1909" t="str">
        <f t="shared" si="1059"/>
        <v>Ponce</v>
      </c>
      <c r="AS1909" t="s">
        <v>3298</v>
      </c>
      <c r="AV1909" s="91">
        <v>72</v>
      </c>
      <c r="AW1909" s="93">
        <v>113</v>
      </c>
      <c r="AX1909" s="99">
        <f t="shared" si="1060"/>
        <v>72113</v>
      </c>
      <c r="AZ1909" s="7" t="s">
        <v>1101</v>
      </c>
      <c r="BA1909" s="148" t="s">
        <v>3290</v>
      </c>
    </row>
    <row r="1910" spans="1:53" hidden="1" outlineLevel="1">
      <c r="A1910" t="s">
        <v>218</v>
      </c>
      <c r="B1910" t="s">
        <v>3298</v>
      </c>
      <c r="C1910" s="1">
        <f t="shared" si="1033"/>
        <v>1087</v>
      </c>
      <c r="D1910" s="7">
        <f>IF(P1910&gt;0,RANK(P1910,(P1910:R1910,S1910:AG1910)),0)</f>
        <v>0</v>
      </c>
      <c r="E1910" s="7">
        <f>IF(Q1910&gt;0,RANK(Q1910,(P1910:R1910,S1910:AG1910)),0)</f>
        <v>4</v>
      </c>
      <c r="F1910" s="7">
        <f>IF(R1910&gt;0,RANK(R1910,(P1910:R1910,S1910:AG1910)),0)</f>
        <v>1</v>
      </c>
      <c r="G1910" s="7">
        <f>IF(S1910&gt;0,RANK(S1910,(P1910:R1910,S1910:AG1910)),0)</f>
        <v>5</v>
      </c>
      <c r="H1910" s="48">
        <f t="shared" si="1034"/>
        <v>891</v>
      </c>
      <c r="I1910" s="163">
        <f t="shared" si="1035"/>
        <v>0.81968721251149956</v>
      </c>
      <c r="J1910" s="2"/>
      <c r="K1910" s="2">
        <f t="shared" si="1036"/>
        <v>0</v>
      </c>
      <c r="L1910" s="2">
        <f t="shared" si="1037"/>
        <v>1.8399264029438821E-2</v>
      </c>
      <c r="M1910" s="2">
        <f t="shared" si="1038"/>
        <v>0.88040478380864762</v>
      </c>
      <c r="N1910" s="2">
        <f t="shared" si="1039"/>
        <v>1.1959521619135235E-2</v>
      </c>
      <c r="O1910" s="2">
        <f t="shared" si="1040"/>
        <v>8.9236430542778342E-2</v>
      </c>
      <c r="Q1910" s="1">
        <v>20</v>
      </c>
      <c r="R1910" s="1">
        <v>957</v>
      </c>
      <c r="S1910" s="1">
        <v>13</v>
      </c>
      <c r="T1910" s="1">
        <v>66</v>
      </c>
      <c r="AC1910" s="1">
        <v>22</v>
      </c>
      <c r="AD1910" s="1">
        <v>9</v>
      </c>
      <c r="AI1910" s="7">
        <f t="shared" si="1051"/>
        <v>2</v>
      </c>
      <c r="AJ1910" s="7">
        <f t="shared" si="1052"/>
        <v>0</v>
      </c>
      <c r="AK1910" s="7">
        <f t="shared" si="1053"/>
        <v>0</v>
      </c>
      <c r="AL1910" s="7">
        <f t="shared" si="1054"/>
        <v>0</v>
      </c>
      <c r="AM1910" s="2">
        <f t="shared" si="1055"/>
        <v>6.0717571297148117E-2</v>
      </c>
      <c r="AN1910" s="2">
        <f t="shared" si="1056"/>
        <v>0</v>
      </c>
      <c r="AO1910" s="2">
        <f t="shared" si="1057"/>
        <v>0</v>
      </c>
      <c r="AP1910" s="2">
        <f t="shared" si="1058"/>
        <v>0</v>
      </c>
      <c r="AR1910" t="str">
        <f t="shared" si="1059"/>
        <v>Quebradillas</v>
      </c>
      <c r="AS1910" t="s">
        <v>3298</v>
      </c>
      <c r="AV1910" s="91">
        <v>72</v>
      </c>
      <c r="AW1910" s="93">
        <v>115</v>
      </c>
      <c r="AX1910" s="99">
        <f t="shared" si="1060"/>
        <v>72115</v>
      </c>
      <c r="AZ1910" s="7" t="s">
        <v>1101</v>
      </c>
      <c r="BA1910" s="148" t="s">
        <v>3290</v>
      </c>
    </row>
    <row r="1911" spans="1:53" hidden="1" outlineLevel="1">
      <c r="A1911" t="s">
        <v>1489</v>
      </c>
      <c r="B1911" t="s">
        <v>3298</v>
      </c>
      <c r="C1911" s="1">
        <f t="shared" si="1033"/>
        <v>629</v>
      </c>
      <c r="D1911" s="7">
        <f>IF(P1911&gt;0,RANK(P1911,(P1911:R1911,S1911:AG1911)),0)</f>
        <v>0</v>
      </c>
      <c r="E1911" s="7">
        <f>IF(Q1911&gt;0,RANK(Q1911,(P1911:R1911,S1911:AG1911)),0)</f>
        <v>5</v>
      </c>
      <c r="F1911" s="7">
        <f>IF(R1911&gt;0,RANK(R1911,(P1911:R1911,S1911:AG1911)),0)</f>
        <v>1</v>
      </c>
      <c r="G1911" s="7">
        <f>IF(S1911&gt;0,RANK(S1911,(P1911:R1911,S1911:AG1911)),0)</f>
        <v>6</v>
      </c>
      <c r="H1911" s="48">
        <f t="shared" si="1034"/>
        <v>447</v>
      </c>
      <c r="I1911" s="163">
        <f t="shared" si="1035"/>
        <v>0.71065182829888707</v>
      </c>
      <c r="J1911" s="2"/>
      <c r="K1911" s="2">
        <f t="shared" si="1036"/>
        <v>0</v>
      </c>
      <c r="L1911" s="2">
        <f t="shared" si="1037"/>
        <v>1.7488076311605722E-2</v>
      </c>
      <c r="M1911" s="2">
        <f t="shared" si="1038"/>
        <v>0.81399046104928463</v>
      </c>
      <c r="N1911" s="2">
        <f t="shared" si="1039"/>
        <v>1.1128775834658187E-2</v>
      </c>
      <c r="O1911" s="2">
        <f t="shared" si="1040"/>
        <v>0.15739268680445143</v>
      </c>
      <c r="Q1911" s="1">
        <v>11</v>
      </c>
      <c r="R1911" s="1">
        <v>512</v>
      </c>
      <c r="S1911" s="1">
        <v>7</v>
      </c>
      <c r="T1911" s="1">
        <v>65</v>
      </c>
      <c r="AC1911" s="1">
        <v>20</v>
      </c>
      <c r="AD1911" s="1">
        <v>14</v>
      </c>
      <c r="AI1911" s="7">
        <f t="shared" si="1051"/>
        <v>2</v>
      </c>
      <c r="AJ1911" s="7">
        <f t="shared" si="1052"/>
        <v>0</v>
      </c>
      <c r="AK1911" s="7">
        <f t="shared" si="1053"/>
        <v>0</v>
      </c>
      <c r="AL1911" s="7">
        <f t="shared" si="1054"/>
        <v>0</v>
      </c>
      <c r="AM1911" s="2">
        <f t="shared" si="1055"/>
        <v>0.10333863275039745</v>
      </c>
      <c r="AN1911" s="2">
        <f t="shared" si="1056"/>
        <v>0</v>
      </c>
      <c r="AO1911" s="2">
        <f t="shared" si="1057"/>
        <v>0</v>
      </c>
      <c r="AP1911" s="2">
        <f t="shared" si="1058"/>
        <v>0</v>
      </c>
      <c r="AR1911" t="str">
        <f t="shared" si="1059"/>
        <v>Rincón</v>
      </c>
      <c r="AS1911" t="s">
        <v>3298</v>
      </c>
      <c r="AV1911" s="91">
        <v>72</v>
      </c>
      <c r="AW1911" s="93">
        <v>117</v>
      </c>
      <c r="AX1911" s="99">
        <f t="shared" si="1060"/>
        <v>72117</v>
      </c>
      <c r="AZ1911" s="7" t="s">
        <v>1101</v>
      </c>
      <c r="BA1911" s="148" t="s">
        <v>3290</v>
      </c>
    </row>
    <row r="1912" spans="1:53" hidden="1" outlineLevel="1">
      <c r="A1912" t="s">
        <v>354</v>
      </c>
      <c r="B1912" t="s">
        <v>3298</v>
      </c>
      <c r="C1912" s="1">
        <f t="shared" si="1033"/>
        <v>1371</v>
      </c>
      <c r="D1912" s="7">
        <f>IF(P1912&gt;0,RANK(P1912,(P1912:R1912,S1912:AG1912)),0)</f>
        <v>0</v>
      </c>
      <c r="E1912" s="7">
        <f>IF(Q1912&gt;0,RANK(Q1912,(P1912:R1912,S1912:AG1912)),0)</f>
        <v>4</v>
      </c>
      <c r="F1912" s="7">
        <f>IF(R1912&gt;0,RANK(R1912,(P1912:R1912,S1912:AG1912)),0)</f>
        <v>1</v>
      </c>
      <c r="G1912" s="7">
        <f>IF(S1912&gt;0,RANK(S1912,(P1912:R1912,S1912:AG1912)),0)</f>
        <v>6</v>
      </c>
      <c r="H1912" s="48">
        <f t="shared" si="1034"/>
        <v>980</v>
      </c>
      <c r="I1912" s="163">
        <f t="shared" si="1035"/>
        <v>0.71480671043034283</v>
      </c>
      <c r="J1912" s="2"/>
      <c r="K1912" s="2">
        <f t="shared" si="1036"/>
        <v>0</v>
      </c>
      <c r="L1912" s="2">
        <f t="shared" si="1037"/>
        <v>2.4070021881838075E-2</v>
      </c>
      <c r="M1912" s="2">
        <f t="shared" si="1038"/>
        <v>0.81327498176513491</v>
      </c>
      <c r="N1912" s="2">
        <f t="shared" si="1039"/>
        <v>1.5317286652078774E-2</v>
      </c>
      <c r="O1912" s="2">
        <f t="shared" si="1040"/>
        <v>0.14733770970094828</v>
      </c>
      <c r="Q1912" s="1">
        <v>33</v>
      </c>
      <c r="R1912" s="1">
        <v>1115</v>
      </c>
      <c r="S1912" s="1">
        <v>21</v>
      </c>
      <c r="T1912" s="1">
        <v>135</v>
      </c>
      <c r="AC1912" s="1">
        <v>31</v>
      </c>
      <c r="AD1912" s="1">
        <v>36</v>
      </c>
      <c r="AI1912" s="7">
        <f t="shared" si="1051"/>
        <v>2</v>
      </c>
      <c r="AJ1912" s="7">
        <f t="shared" si="1052"/>
        <v>0</v>
      </c>
      <c r="AK1912" s="7">
        <f t="shared" si="1053"/>
        <v>0</v>
      </c>
      <c r="AL1912" s="7">
        <f t="shared" si="1054"/>
        <v>0</v>
      </c>
      <c r="AM1912" s="2">
        <f t="shared" si="1055"/>
        <v>9.8468271334792121E-2</v>
      </c>
      <c r="AN1912" s="2">
        <f t="shared" si="1056"/>
        <v>0</v>
      </c>
      <c r="AO1912" s="2">
        <f t="shared" si="1057"/>
        <v>0</v>
      </c>
      <c r="AP1912" s="2">
        <f t="shared" si="1058"/>
        <v>0</v>
      </c>
      <c r="AR1912" t="str">
        <f t="shared" si="1059"/>
        <v>Río Grande</v>
      </c>
      <c r="AS1912" t="s">
        <v>3298</v>
      </c>
      <c r="AV1912" s="91">
        <v>72</v>
      </c>
      <c r="AW1912" s="93">
        <v>119</v>
      </c>
      <c r="AX1912" s="99">
        <f t="shared" si="1060"/>
        <v>72119</v>
      </c>
      <c r="AZ1912" s="7" t="s">
        <v>1101</v>
      </c>
      <c r="BA1912" s="148" t="s">
        <v>3290</v>
      </c>
    </row>
    <row r="1913" spans="1:53" hidden="1" outlineLevel="1">
      <c r="A1913" t="s">
        <v>1571</v>
      </c>
      <c r="B1913" t="s">
        <v>3298</v>
      </c>
      <c r="C1913" s="1">
        <f t="shared" si="1033"/>
        <v>852</v>
      </c>
      <c r="D1913" s="7">
        <f>IF(P1913&gt;0,RANK(P1913,(P1913:R1913,S1913:AG1913)),0)</f>
        <v>0</v>
      </c>
      <c r="E1913" s="7">
        <f>IF(Q1913&gt;0,RANK(Q1913,(P1913:R1913,S1913:AG1913)),0)</f>
        <v>3</v>
      </c>
      <c r="F1913" s="7">
        <f>IF(R1913&gt;0,RANK(R1913,(P1913:R1913,S1913:AG1913)),0)</f>
        <v>1</v>
      </c>
      <c r="G1913" s="7">
        <f>IF(S1913&gt;0,RANK(S1913,(P1913:R1913,S1913:AG1913)),0)</f>
        <v>6</v>
      </c>
      <c r="H1913" s="48">
        <f t="shared" si="1034"/>
        <v>703</v>
      </c>
      <c r="I1913" s="163">
        <f t="shared" si="1035"/>
        <v>0.82511737089201875</v>
      </c>
      <c r="J1913" s="2"/>
      <c r="K1913" s="2">
        <f t="shared" si="1036"/>
        <v>0</v>
      </c>
      <c r="L1913" s="2">
        <f t="shared" si="1037"/>
        <v>1.5258215962441314E-2</v>
      </c>
      <c r="M1913" s="2">
        <f t="shared" si="1038"/>
        <v>0.88849765258215962</v>
      </c>
      <c r="N1913" s="2">
        <f t="shared" si="1039"/>
        <v>7.0422535211267607E-3</v>
      </c>
      <c r="O1913" s="2">
        <f t="shared" si="1040"/>
        <v>8.9201877934272242E-2</v>
      </c>
      <c r="Q1913" s="1">
        <v>13</v>
      </c>
      <c r="R1913" s="1">
        <v>757</v>
      </c>
      <c r="S1913" s="1">
        <v>6</v>
      </c>
      <c r="T1913" s="1">
        <v>54</v>
      </c>
      <c r="AC1913" s="1">
        <v>11</v>
      </c>
      <c r="AD1913" s="1">
        <v>11</v>
      </c>
      <c r="AI1913" s="7">
        <f t="shared" si="1051"/>
        <v>2</v>
      </c>
      <c r="AJ1913" s="7">
        <f t="shared" si="1052"/>
        <v>0</v>
      </c>
      <c r="AK1913" s="7">
        <f t="shared" si="1053"/>
        <v>0</v>
      </c>
      <c r="AL1913" s="7">
        <f t="shared" si="1054"/>
        <v>0</v>
      </c>
      <c r="AM1913" s="2">
        <f t="shared" si="1055"/>
        <v>6.3380281690140844E-2</v>
      </c>
      <c r="AN1913" s="2">
        <f t="shared" si="1056"/>
        <v>0</v>
      </c>
      <c r="AO1913" s="2">
        <f t="shared" si="1057"/>
        <v>0</v>
      </c>
      <c r="AP1913" s="2">
        <f t="shared" si="1058"/>
        <v>0</v>
      </c>
      <c r="AR1913" t="str">
        <f t="shared" si="1059"/>
        <v>Sabana Grande</v>
      </c>
      <c r="AS1913" t="s">
        <v>3298</v>
      </c>
      <c r="AV1913" s="91">
        <v>72</v>
      </c>
      <c r="AW1913" s="93">
        <v>121</v>
      </c>
      <c r="AX1913" s="99">
        <f t="shared" si="1060"/>
        <v>72121</v>
      </c>
      <c r="AZ1913" s="7" t="s">
        <v>1101</v>
      </c>
      <c r="BA1913" s="148" t="s">
        <v>3290</v>
      </c>
    </row>
    <row r="1914" spans="1:53" hidden="1" outlineLevel="1">
      <c r="A1914" t="s">
        <v>1346</v>
      </c>
      <c r="B1914" t="s">
        <v>3298</v>
      </c>
      <c r="C1914" s="1">
        <f t="shared" si="1033"/>
        <v>1191</v>
      </c>
      <c r="D1914" s="7">
        <f>IF(P1914&gt;0,RANK(P1914,(P1914:R1914,S1914:AG1914)),0)</f>
        <v>0</v>
      </c>
      <c r="E1914" s="7">
        <f>IF(Q1914&gt;0,RANK(Q1914,(P1914:R1914,S1914:AG1914)),0)</f>
        <v>4</v>
      </c>
      <c r="F1914" s="7">
        <f>IF(R1914&gt;0,RANK(R1914,(P1914:R1914,S1914:AG1914)),0)</f>
        <v>1</v>
      </c>
      <c r="G1914" s="7">
        <f>IF(S1914&gt;0,RANK(S1914,(P1914:R1914,S1914:AG1914)),0)</f>
        <v>6</v>
      </c>
      <c r="H1914" s="48">
        <f t="shared" si="1034"/>
        <v>843</v>
      </c>
      <c r="I1914" s="163">
        <f t="shared" si="1035"/>
        <v>0.70780856423173799</v>
      </c>
      <c r="J1914" s="2"/>
      <c r="K1914" s="2">
        <f t="shared" si="1036"/>
        <v>0</v>
      </c>
      <c r="L1914" s="2">
        <f t="shared" si="1037"/>
        <v>2.0990764063811923E-2</v>
      </c>
      <c r="M1914" s="2">
        <f t="shared" si="1038"/>
        <v>0.8144416456759026</v>
      </c>
      <c r="N1914" s="2">
        <f t="shared" si="1039"/>
        <v>1.4273719563392108E-2</v>
      </c>
      <c r="O1914" s="2">
        <f t="shared" si="1040"/>
        <v>0.15029387069689334</v>
      </c>
      <c r="Q1914" s="1">
        <v>25</v>
      </c>
      <c r="R1914" s="1">
        <v>970</v>
      </c>
      <c r="S1914" s="1">
        <v>17</v>
      </c>
      <c r="T1914" s="1">
        <v>127</v>
      </c>
      <c r="AC1914" s="1">
        <v>31</v>
      </c>
      <c r="AD1914" s="1">
        <v>21</v>
      </c>
      <c r="AI1914" s="7">
        <f t="shared" ref="AI1914:AI1930" si="1061">IF(T1914&gt;0,RANK(T1914,(P1914:Z1914)),0)</f>
        <v>2</v>
      </c>
      <c r="AJ1914" s="7">
        <f t="shared" ref="AJ1914:AJ1930" si="1062">IF(U1914&gt;0,RANK(U1914,(P1914:Z1914)),0)</f>
        <v>0</v>
      </c>
      <c r="AK1914" s="7">
        <f t="shared" ref="AK1914:AK1930" si="1063">IF(V1914&gt;0,RANK(V1914,(P1914:Z1914)),0)</f>
        <v>0</v>
      </c>
      <c r="AL1914" s="7">
        <f t="shared" ref="AL1914:AL1930" si="1064">IF(W1914&gt;0,RANK(W1914,(P1914:Z1914)),0)</f>
        <v>0</v>
      </c>
      <c r="AM1914" s="2">
        <f t="shared" si="1055"/>
        <v>0.10663308144416457</v>
      </c>
      <c r="AN1914" s="2">
        <f t="shared" si="1056"/>
        <v>0</v>
      </c>
      <c r="AO1914" s="2">
        <f t="shared" si="1057"/>
        <v>0</v>
      </c>
      <c r="AP1914" s="2">
        <f t="shared" si="1058"/>
        <v>0</v>
      </c>
      <c r="AR1914" t="str">
        <f t="shared" si="1059"/>
        <v>Salinas</v>
      </c>
      <c r="AS1914" t="s">
        <v>3298</v>
      </c>
      <c r="AV1914" s="91">
        <v>72</v>
      </c>
      <c r="AW1914" s="93">
        <v>123</v>
      </c>
      <c r="AX1914" s="99">
        <f t="shared" si="1060"/>
        <v>72123</v>
      </c>
      <c r="AZ1914" s="7" t="s">
        <v>1101</v>
      </c>
      <c r="BA1914" s="148" t="s">
        <v>3290</v>
      </c>
    </row>
    <row r="1915" spans="1:53" hidden="1" outlineLevel="1">
      <c r="A1915" t="s">
        <v>52</v>
      </c>
      <c r="B1915" t="s">
        <v>3298</v>
      </c>
      <c r="C1915" s="1">
        <f t="shared" si="1033"/>
        <v>1215</v>
      </c>
      <c r="D1915" s="7">
        <f>IF(P1915&gt;0,RANK(P1915,(P1915:R1915,S1915:AG1915)),0)</f>
        <v>0</v>
      </c>
      <c r="E1915" s="7">
        <f>IF(Q1915&gt;0,RANK(Q1915,(P1915:R1915,S1915:AG1915)),0)</f>
        <v>3</v>
      </c>
      <c r="F1915" s="7">
        <f>IF(R1915&gt;0,RANK(R1915,(P1915:R1915,S1915:AG1915)),0)</f>
        <v>1</v>
      </c>
      <c r="G1915" s="7">
        <f>IF(S1915&gt;0,RANK(S1915,(P1915:R1915,S1915:AG1915)),0)</f>
        <v>6</v>
      </c>
      <c r="H1915" s="48">
        <f t="shared" si="1034"/>
        <v>899</v>
      </c>
      <c r="I1915" s="163">
        <f t="shared" si="1035"/>
        <v>0.73991769547325104</v>
      </c>
      <c r="J1915" s="2"/>
      <c r="K1915" s="2">
        <f t="shared" si="1036"/>
        <v>0</v>
      </c>
      <c r="L1915" s="2">
        <f t="shared" si="1037"/>
        <v>2.5514403292181069E-2</v>
      </c>
      <c r="M1915" s="2">
        <f t="shared" si="1038"/>
        <v>0.83374485596707815</v>
      </c>
      <c r="N1915" s="2">
        <f t="shared" si="1039"/>
        <v>1.1522633744855968E-2</v>
      </c>
      <c r="O1915" s="2">
        <f t="shared" si="1040"/>
        <v>0.12921810699588487</v>
      </c>
      <c r="Q1915" s="1">
        <v>31</v>
      </c>
      <c r="R1915" s="1">
        <v>1013</v>
      </c>
      <c r="S1915" s="1">
        <v>14</v>
      </c>
      <c r="T1915" s="1">
        <v>114</v>
      </c>
      <c r="AC1915" s="1">
        <v>25</v>
      </c>
      <c r="AD1915" s="1">
        <v>18</v>
      </c>
      <c r="AI1915" s="7">
        <f t="shared" si="1061"/>
        <v>2</v>
      </c>
      <c r="AJ1915" s="7">
        <f t="shared" si="1062"/>
        <v>0</v>
      </c>
      <c r="AK1915" s="7">
        <f t="shared" si="1063"/>
        <v>0</v>
      </c>
      <c r="AL1915" s="7">
        <f t="shared" si="1064"/>
        <v>0</v>
      </c>
      <c r="AM1915" s="2">
        <f t="shared" si="1055"/>
        <v>9.3827160493827166E-2</v>
      </c>
      <c r="AN1915" s="2">
        <f t="shared" si="1056"/>
        <v>0</v>
      </c>
      <c r="AO1915" s="2">
        <f t="shared" si="1057"/>
        <v>0</v>
      </c>
      <c r="AP1915" s="2">
        <f t="shared" si="1058"/>
        <v>0</v>
      </c>
      <c r="AR1915" t="str">
        <f t="shared" si="1059"/>
        <v>San Germán</v>
      </c>
      <c r="AS1915" t="s">
        <v>3298</v>
      </c>
      <c r="AV1915" s="91">
        <v>72</v>
      </c>
      <c r="AW1915" s="93">
        <v>125</v>
      </c>
      <c r="AX1915" s="99">
        <f t="shared" si="1060"/>
        <v>72125</v>
      </c>
      <c r="AZ1915" s="7" t="s">
        <v>1101</v>
      </c>
      <c r="BA1915" s="148" t="s">
        <v>3290</v>
      </c>
    </row>
    <row r="1916" spans="1:53" hidden="1" outlineLevel="1">
      <c r="A1916" t="s">
        <v>1553</v>
      </c>
      <c r="B1916" t="s">
        <v>3298</v>
      </c>
      <c r="C1916" s="1">
        <f t="shared" ref="C1916:C1929" si="1065">SUM(P1916:AG1916)</f>
        <v>14109</v>
      </c>
      <c r="D1916" s="7">
        <f>IF(P1916&gt;0,RANK(P1916,(P1916:R1916,S1916:AG1916)),0)</f>
        <v>0</v>
      </c>
      <c r="E1916" s="7">
        <f>IF(Q1916&gt;0,RANK(Q1916,(P1916:R1916,S1916:AG1916)),0)</f>
        <v>3</v>
      </c>
      <c r="F1916" s="7">
        <f>IF(R1916&gt;0,RANK(R1916,(P1916:R1916,S1916:AG1916)),0)</f>
        <v>1</v>
      </c>
      <c r="G1916" s="7">
        <f>IF(S1916&gt;0,RANK(S1916,(P1916:R1916,S1916:AG1916)),0)</f>
        <v>5</v>
      </c>
      <c r="H1916" s="48">
        <f t="shared" ref="H1916:H1929" si="1066">MAX(P1916:Y1916)-LARGE(P1916:Y1916,2)</f>
        <v>9743</v>
      </c>
      <c r="I1916" s="163">
        <f t="shared" ref="I1916:I1929" si="1067">H1916/C1916</f>
        <v>0.69055212984619752</v>
      </c>
      <c r="J1916" s="2"/>
      <c r="K1916" s="2">
        <f t="shared" ref="K1916:K1929" si="1068">IF($C1916=0,"-",P1916/$C1916)</f>
        <v>0</v>
      </c>
      <c r="L1916" s="2">
        <f t="shared" ref="L1916:L1929" si="1069">IF($C1916=0,"-",Q1916/$C1916)</f>
        <v>3.0193493514777802E-2</v>
      </c>
      <c r="M1916" s="2">
        <f t="shared" ref="M1916:M1929" si="1070">IF($C1916=0,"-",R1916/$C1916)</f>
        <v>0.7992061804521936</v>
      </c>
      <c r="N1916" s="2">
        <f t="shared" ref="N1916:N1929" si="1071">IF($C1916=0,"-",S1916/$C1916)</f>
        <v>1.9845488695159119E-2</v>
      </c>
      <c r="O1916" s="2">
        <f t="shared" ref="O1916:O1929" si="1072">IF(C1916=0,"-",(1-K1916-L1916-M1916-N1916))</f>
        <v>0.15075483733786943</v>
      </c>
      <c r="Q1916" s="1">
        <v>426</v>
      </c>
      <c r="R1916" s="1">
        <v>11276</v>
      </c>
      <c r="S1916" s="1">
        <v>280</v>
      </c>
      <c r="T1916" s="1">
        <v>1533</v>
      </c>
      <c r="AC1916" s="1">
        <v>273</v>
      </c>
      <c r="AD1916" s="1">
        <v>321</v>
      </c>
      <c r="AI1916" s="7">
        <f t="shared" si="1061"/>
        <v>2</v>
      </c>
      <c r="AJ1916" s="7">
        <f t="shared" si="1062"/>
        <v>0</v>
      </c>
      <c r="AK1916" s="7">
        <f t="shared" si="1063"/>
        <v>0</v>
      </c>
      <c r="AL1916" s="7">
        <f t="shared" si="1064"/>
        <v>0</v>
      </c>
      <c r="AM1916" s="2">
        <f t="shared" ref="AM1916:AM1930" si="1073">IF($C1916=0,"-",T1916/$C1916)</f>
        <v>0.10865405060599617</v>
      </c>
      <c r="AN1916" s="2">
        <f t="shared" ref="AN1916:AN1930" si="1074">IF($C1916=0,"-",U1916/$C1916)</f>
        <v>0</v>
      </c>
      <c r="AO1916" s="2">
        <f t="shared" ref="AO1916:AO1930" si="1075">IF($C1916=0,"-",V1916/$C1916)</f>
        <v>0</v>
      </c>
      <c r="AP1916" s="2">
        <f t="shared" ref="AP1916:AP1930" si="1076">IF($C1916=0,"-",W1916/$C1916)</f>
        <v>0</v>
      </c>
      <c r="AR1916" t="str">
        <f t="shared" ref="AR1916:AR1930" si="1077">A1916</f>
        <v>San Juan</v>
      </c>
      <c r="AS1916" t="s">
        <v>3298</v>
      </c>
      <c r="AV1916" s="91">
        <v>72</v>
      </c>
      <c r="AW1916" s="93">
        <v>127</v>
      </c>
      <c r="AX1916" s="99">
        <f t="shared" ref="AX1916:AX1929" si="1078">AV1916*1000+AW1916</f>
        <v>72127</v>
      </c>
      <c r="AZ1916" s="7" t="s">
        <v>1101</v>
      </c>
      <c r="BA1916" s="148" t="s">
        <v>3290</v>
      </c>
    </row>
    <row r="1917" spans="1:53" hidden="1" outlineLevel="1">
      <c r="A1917" t="s">
        <v>771</v>
      </c>
      <c r="B1917" t="s">
        <v>3298</v>
      </c>
      <c r="C1917" s="1">
        <f t="shared" si="1065"/>
        <v>1598</v>
      </c>
      <c r="D1917" s="7">
        <f>IF(P1917&gt;0,RANK(P1917,(P1917:R1917,S1917:AG1917)),0)</f>
        <v>0</v>
      </c>
      <c r="E1917" s="7">
        <f>IF(Q1917&gt;0,RANK(Q1917,(P1917:R1917,S1917:AG1917)),0)</f>
        <v>5</v>
      </c>
      <c r="F1917" s="7">
        <f>IF(R1917&gt;0,RANK(R1917,(P1917:R1917,S1917:AG1917)),0)</f>
        <v>1</v>
      </c>
      <c r="G1917" s="7">
        <f>IF(S1917&gt;0,RANK(S1917,(P1917:R1917,S1917:AG1917)),0)</f>
        <v>6</v>
      </c>
      <c r="H1917" s="48">
        <f t="shared" si="1066"/>
        <v>1096</v>
      </c>
      <c r="I1917" s="163">
        <f t="shared" si="1067"/>
        <v>0.68585732165206503</v>
      </c>
      <c r="J1917" s="2"/>
      <c r="K1917" s="2">
        <f t="shared" si="1068"/>
        <v>0</v>
      </c>
      <c r="L1917" s="2">
        <f t="shared" si="1069"/>
        <v>1.0638297872340425E-2</v>
      </c>
      <c r="M1917" s="2">
        <f t="shared" si="1070"/>
        <v>0.81914893617021278</v>
      </c>
      <c r="N1917" s="2">
        <f t="shared" si="1071"/>
        <v>6.2578222778473091E-3</v>
      </c>
      <c r="O1917" s="2">
        <f t="shared" si="1072"/>
        <v>0.16395494367959954</v>
      </c>
      <c r="Q1917" s="1">
        <v>17</v>
      </c>
      <c r="R1917" s="1">
        <v>1309</v>
      </c>
      <c r="S1917" s="1">
        <v>10</v>
      </c>
      <c r="T1917" s="1">
        <v>213</v>
      </c>
      <c r="AC1917" s="1">
        <v>31</v>
      </c>
      <c r="AD1917" s="1">
        <v>18</v>
      </c>
      <c r="AI1917" s="7">
        <f t="shared" si="1061"/>
        <v>2</v>
      </c>
      <c r="AJ1917" s="7">
        <f t="shared" si="1062"/>
        <v>0</v>
      </c>
      <c r="AK1917" s="7">
        <f t="shared" si="1063"/>
        <v>0</v>
      </c>
      <c r="AL1917" s="7">
        <f t="shared" si="1064"/>
        <v>0</v>
      </c>
      <c r="AM1917" s="2">
        <f t="shared" si="1073"/>
        <v>0.13329161451814769</v>
      </c>
      <c r="AN1917" s="2">
        <f t="shared" si="1074"/>
        <v>0</v>
      </c>
      <c r="AO1917" s="2">
        <f t="shared" si="1075"/>
        <v>0</v>
      </c>
      <c r="AP1917" s="2">
        <f t="shared" si="1076"/>
        <v>0</v>
      </c>
      <c r="AR1917" t="str">
        <f t="shared" si="1077"/>
        <v>San Lorenzo</v>
      </c>
      <c r="AS1917" t="s">
        <v>3298</v>
      </c>
      <c r="AV1917" s="91">
        <v>72</v>
      </c>
      <c r="AW1917" s="93">
        <v>129</v>
      </c>
      <c r="AX1917" s="99">
        <f t="shared" si="1078"/>
        <v>72129</v>
      </c>
      <c r="AZ1917" s="7" t="s">
        <v>1101</v>
      </c>
      <c r="BA1917" s="148" t="s">
        <v>3290</v>
      </c>
    </row>
    <row r="1918" spans="1:53" hidden="1" outlineLevel="1">
      <c r="A1918" t="s">
        <v>2438</v>
      </c>
      <c r="B1918" t="s">
        <v>3298</v>
      </c>
      <c r="C1918" s="1">
        <f t="shared" si="1065"/>
        <v>2002</v>
      </c>
      <c r="D1918" s="7">
        <f>IF(P1918&gt;0,RANK(P1918,(P1918:R1918,S1918:AG1918)),0)</f>
        <v>0</v>
      </c>
      <c r="E1918" s="7">
        <f>IF(Q1918&gt;0,RANK(Q1918,(P1918:R1918,S1918:AG1918)),0)</f>
        <v>4</v>
      </c>
      <c r="F1918" s="7">
        <f>IF(R1918&gt;0,RANK(R1918,(P1918:R1918,S1918:AG1918)),0)</f>
        <v>1</v>
      </c>
      <c r="G1918" s="7">
        <f>IF(S1918&gt;0,RANK(S1918,(P1918:R1918,S1918:AG1918)),0)</f>
        <v>5</v>
      </c>
      <c r="H1918" s="48">
        <f t="shared" si="1066"/>
        <v>1460</v>
      </c>
      <c r="I1918" s="163">
        <f t="shared" si="1067"/>
        <v>0.72927072927072922</v>
      </c>
      <c r="J1918" s="2"/>
      <c r="K1918" s="2">
        <f t="shared" si="1068"/>
        <v>0</v>
      </c>
      <c r="L1918" s="2">
        <f t="shared" si="1069"/>
        <v>1.7482517482517484E-2</v>
      </c>
      <c r="M1918" s="2">
        <f t="shared" si="1070"/>
        <v>0.83466533466533466</v>
      </c>
      <c r="N1918" s="2">
        <f t="shared" si="1071"/>
        <v>1.1988011988011988E-2</v>
      </c>
      <c r="O1918" s="2">
        <f t="shared" si="1072"/>
        <v>0.13586413586413584</v>
      </c>
      <c r="Q1918" s="1">
        <v>35</v>
      </c>
      <c r="R1918" s="1">
        <v>1671</v>
      </c>
      <c r="S1918" s="1">
        <v>24</v>
      </c>
      <c r="T1918" s="1">
        <v>211</v>
      </c>
      <c r="AC1918" s="1">
        <v>37</v>
      </c>
      <c r="AD1918" s="1">
        <v>24</v>
      </c>
      <c r="AI1918" s="7">
        <f t="shared" si="1061"/>
        <v>2</v>
      </c>
      <c r="AJ1918" s="7">
        <f t="shared" si="1062"/>
        <v>0</v>
      </c>
      <c r="AK1918" s="7">
        <f t="shared" si="1063"/>
        <v>0</v>
      </c>
      <c r="AL1918" s="7">
        <f t="shared" si="1064"/>
        <v>0</v>
      </c>
      <c r="AM1918" s="2">
        <f t="shared" si="1073"/>
        <v>0.10539460539460539</v>
      </c>
      <c r="AN1918" s="2">
        <f t="shared" si="1074"/>
        <v>0</v>
      </c>
      <c r="AO1918" s="2">
        <f t="shared" si="1075"/>
        <v>0</v>
      </c>
      <c r="AP1918" s="2">
        <f t="shared" si="1076"/>
        <v>0</v>
      </c>
      <c r="AR1918" t="str">
        <f t="shared" si="1077"/>
        <v>San Sebastián</v>
      </c>
      <c r="AS1918" t="s">
        <v>3298</v>
      </c>
      <c r="AV1918" s="91">
        <v>72</v>
      </c>
      <c r="AW1918" s="93">
        <v>131</v>
      </c>
      <c r="AX1918" s="99">
        <f t="shared" si="1078"/>
        <v>72131</v>
      </c>
      <c r="AZ1918" s="7" t="s">
        <v>1101</v>
      </c>
      <c r="BA1918" s="148" t="s">
        <v>3290</v>
      </c>
    </row>
    <row r="1919" spans="1:53" hidden="1" outlineLevel="1">
      <c r="A1919" t="s">
        <v>686</v>
      </c>
      <c r="B1919" t="s">
        <v>3298</v>
      </c>
      <c r="C1919" s="1">
        <f t="shared" si="1065"/>
        <v>857</v>
      </c>
      <c r="D1919" s="7">
        <f>IF(P1919&gt;0,RANK(P1919,(P1919:R1919,S1919:AG1919)),0)</f>
        <v>0</v>
      </c>
      <c r="E1919" s="7">
        <f>IF(Q1919&gt;0,RANK(Q1919,(P1919:R1919,S1919:AG1919)),0)</f>
        <v>3</v>
      </c>
      <c r="F1919" s="7">
        <f>IF(R1919&gt;0,RANK(R1919,(P1919:R1919,S1919:AG1919)),0)</f>
        <v>1</v>
      </c>
      <c r="G1919" s="7">
        <f>IF(S1919&gt;0,RANK(S1919,(P1919:R1919,S1919:AG1919)),0)</f>
        <v>6</v>
      </c>
      <c r="H1919" s="48">
        <f t="shared" si="1066"/>
        <v>666</v>
      </c>
      <c r="I1919" s="163">
        <f t="shared" si="1067"/>
        <v>0.77712952158693116</v>
      </c>
      <c r="J1919" s="2"/>
      <c r="K1919" s="2">
        <f t="shared" si="1068"/>
        <v>0</v>
      </c>
      <c r="L1919" s="2">
        <f t="shared" si="1069"/>
        <v>2.4504084014002333E-2</v>
      </c>
      <c r="M1919" s="2">
        <f t="shared" si="1070"/>
        <v>0.85530921820303385</v>
      </c>
      <c r="N1919" s="2">
        <f t="shared" si="1071"/>
        <v>1.2835472578763127E-2</v>
      </c>
      <c r="O1919" s="2">
        <f t="shared" si="1072"/>
        <v>0.10735122520420075</v>
      </c>
      <c r="Q1919" s="1">
        <v>21</v>
      </c>
      <c r="R1919" s="1">
        <v>733</v>
      </c>
      <c r="S1919" s="1">
        <v>11</v>
      </c>
      <c r="T1919" s="1">
        <v>67</v>
      </c>
      <c r="AC1919" s="1">
        <v>13</v>
      </c>
      <c r="AD1919" s="1">
        <v>12</v>
      </c>
      <c r="AI1919" s="7">
        <f t="shared" si="1061"/>
        <v>2</v>
      </c>
      <c r="AJ1919" s="7">
        <f t="shared" si="1062"/>
        <v>0</v>
      </c>
      <c r="AK1919" s="7">
        <f t="shared" si="1063"/>
        <v>0</v>
      </c>
      <c r="AL1919" s="7">
        <f t="shared" si="1064"/>
        <v>0</v>
      </c>
      <c r="AM1919" s="2">
        <f t="shared" si="1073"/>
        <v>7.817969661610269E-2</v>
      </c>
      <c r="AN1919" s="2">
        <f t="shared" si="1074"/>
        <v>0</v>
      </c>
      <c r="AO1919" s="2">
        <f t="shared" si="1075"/>
        <v>0</v>
      </c>
      <c r="AP1919" s="2">
        <f t="shared" si="1076"/>
        <v>0</v>
      </c>
      <c r="AR1919" t="str">
        <f t="shared" si="1077"/>
        <v>Santa Isabel</v>
      </c>
      <c r="AS1919" t="s">
        <v>3298</v>
      </c>
      <c r="AV1919" s="91">
        <v>72</v>
      </c>
      <c r="AW1919" s="93">
        <v>133</v>
      </c>
      <c r="AX1919" s="99">
        <f t="shared" si="1078"/>
        <v>72133</v>
      </c>
      <c r="AZ1919" s="7" t="s">
        <v>1101</v>
      </c>
      <c r="BA1919" s="148" t="s">
        <v>3290</v>
      </c>
    </row>
    <row r="1920" spans="1:53" hidden="1" outlineLevel="1">
      <c r="A1920" t="s">
        <v>1481</v>
      </c>
      <c r="B1920" t="s">
        <v>3298</v>
      </c>
      <c r="C1920" s="1">
        <f t="shared" si="1065"/>
        <v>1731</v>
      </c>
      <c r="D1920" s="7">
        <f>IF(P1920&gt;0,RANK(P1920,(P1920:R1920,S1920:AG1920)),0)</f>
        <v>0</v>
      </c>
      <c r="E1920" s="7">
        <f>IF(Q1920&gt;0,RANK(Q1920,(P1920:R1920,S1920:AG1920)),0)</f>
        <v>4</v>
      </c>
      <c r="F1920" s="7">
        <f>IF(R1920&gt;0,RANK(R1920,(P1920:R1920,S1920:AG1920)),0)</f>
        <v>1</v>
      </c>
      <c r="G1920" s="7">
        <f>IF(S1920&gt;0,RANK(S1920,(P1920:R1920,S1920:AG1920)),0)</f>
        <v>6</v>
      </c>
      <c r="H1920" s="48">
        <f t="shared" si="1066"/>
        <v>1291</v>
      </c>
      <c r="I1920" s="163">
        <f t="shared" si="1067"/>
        <v>0.74581166955517042</v>
      </c>
      <c r="J1920" s="2"/>
      <c r="K1920" s="2">
        <f t="shared" si="1068"/>
        <v>0</v>
      </c>
      <c r="L1920" s="2">
        <f t="shared" si="1069"/>
        <v>1.6175621028307337E-2</v>
      </c>
      <c r="M1920" s="2">
        <f t="shared" si="1070"/>
        <v>0.84055459272097055</v>
      </c>
      <c r="N1920" s="2">
        <f t="shared" si="1071"/>
        <v>1.1554015020219527E-2</v>
      </c>
      <c r="O1920" s="2">
        <f t="shared" si="1072"/>
        <v>0.13171577123050254</v>
      </c>
      <c r="Q1920" s="1">
        <v>28</v>
      </c>
      <c r="R1920" s="1">
        <v>1455</v>
      </c>
      <c r="S1920" s="1">
        <v>20</v>
      </c>
      <c r="T1920" s="1">
        <v>164</v>
      </c>
      <c r="AC1920" s="1">
        <v>37</v>
      </c>
      <c r="AD1920" s="1">
        <v>27</v>
      </c>
      <c r="AI1920" s="7">
        <f t="shared" si="1061"/>
        <v>2</v>
      </c>
      <c r="AJ1920" s="7">
        <f t="shared" si="1062"/>
        <v>0</v>
      </c>
      <c r="AK1920" s="7">
        <f t="shared" si="1063"/>
        <v>0</v>
      </c>
      <c r="AL1920" s="7">
        <f t="shared" si="1064"/>
        <v>0</v>
      </c>
      <c r="AM1920" s="2">
        <f t="shared" si="1073"/>
        <v>9.4742923165800116E-2</v>
      </c>
      <c r="AN1920" s="2">
        <f t="shared" si="1074"/>
        <v>0</v>
      </c>
      <c r="AO1920" s="2">
        <f t="shared" si="1075"/>
        <v>0</v>
      </c>
      <c r="AP1920" s="2">
        <f t="shared" si="1076"/>
        <v>0</v>
      </c>
      <c r="AR1920" t="str">
        <f t="shared" si="1077"/>
        <v>Toa Alta</v>
      </c>
      <c r="AS1920" t="s">
        <v>3298</v>
      </c>
      <c r="AV1920" s="91">
        <v>72</v>
      </c>
      <c r="AW1920" s="93">
        <v>135</v>
      </c>
      <c r="AX1920" s="99">
        <f t="shared" si="1078"/>
        <v>72135</v>
      </c>
      <c r="AZ1920" s="7" t="s">
        <v>1101</v>
      </c>
      <c r="BA1920" s="148" t="s">
        <v>3290</v>
      </c>
    </row>
    <row r="1921" spans="1:53" hidden="1" outlineLevel="1">
      <c r="A1921" t="s">
        <v>1485</v>
      </c>
      <c r="B1921" t="s">
        <v>3298</v>
      </c>
      <c r="C1921" s="1">
        <f t="shared" si="1065"/>
        <v>3017</v>
      </c>
      <c r="D1921" s="7">
        <f>IF(P1921&gt;0,RANK(P1921,(P1921:R1921,S1921:AG1921)),0)</f>
        <v>0</v>
      </c>
      <c r="E1921" s="7">
        <f>IF(Q1921&gt;0,RANK(Q1921,(P1921:R1921,S1921:AG1921)),0)</f>
        <v>3</v>
      </c>
      <c r="F1921" s="7">
        <f>IF(R1921&gt;0,RANK(R1921,(P1921:R1921,S1921:AG1921)),0)</f>
        <v>1</v>
      </c>
      <c r="G1921" s="7">
        <f>IF(S1921&gt;0,RANK(S1921,(P1921:R1921,S1921:AG1921)),0)</f>
        <v>6</v>
      </c>
      <c r="H1921" s="48">
        <f t="shared" si="1066"/>
        <v>2294</v>
      </c>
      <c r="I1921" s="163">
        <f t="shared" si="1067"/>
        <v>0.76035797149486239</v>
      </c>
      <c r="J1921" s="2"/>
      <c r="K1921" s="2">
        <f t="shared" si="1068"/>
        <v>0</v>
      </c>
      <c r="L1921" s="2">
        <f t="shared" si="1069"/>
        <v>1.9555850182300299E-2</v>
      </c>
      <c r="M1921" s="2">
        <f t="shared" si="1070"/>
        <v>0.84620483924428236</v>
      </c>
      <c r="N1921" s="2">
        <f t="shared" si="1071"/>
        <v>1.3258203513423931E-2</v>
      </c>
      <c r="O1921" s="2">
        <f t="shared" si="1072"/>
        <v>0.12098110705999338</v>
      </c>
      <c r="Q1921" s="1">
        <v>59</v>
      </c>
      <c r="R1921" s="1">
        <v>2553</v>
      </c>
      <c r="S1921" s="1">
        <v>40</v>
      </c>
      <c r="T1921" s="1">
        <v>259</v>
      </c>
      <c r="AC1921" s="1">
        <v>55</v>
      </c>
      <c r="AD1921" s="1">
        <v>51</v>
      </c>
      <c r="AI1921" s="7">
        <f t="shared" si="1061"/>
        <v>2</v>
      </c>
      <c r="AJ1921" s="7">
        <f t="shared" si="1062"/>
        <v>0</v>
      </c>
      <c r="AK1921" s="7">
        <f t="shared" si="1063"/>
        <v>0</v>
      </c>
      <c r="AL1921" s="7">
        <f t="shared" si="1064"/>
        <v>0</v>
      </c>
      <c r="AM1921" s="2">
        <f t="shared" si="1073"/>
        <v>8.584686774941995E-2</v>
      </c>
      <c r="AN1921" s="2">
        <f t="shared" si="1074"/>
        <v>0</v>
      </c>
      <c r="AO1921" s="2">
        <f t="shared" si="1075"/>
        <v>0</v>
      </c>
      <c r="AP1921" s="2">
        <f t="shared" si="1076"/>
        <v>0</v>
      </c>
      <c r="AR1921" t="str">
        <f t="shared" si="1077"/>
        <v>Toa Baja</v>
      </c>
      <c r="AS1921" t="s">
        <v>3298</v>
      </c>
      <c r="AV1921" s="91">
        <v>72</v>
      </c>
      <c r="AW1921" s="93">
        <v>137</v>
      </c>
      <c r="AX1921" s="99">
        <f t="shared" si="1078"/>
        <v>72137</v>
      </c>
      <c r="AZ1921" s="7" t="s">
        <v>1101</v>
      </c>
      <c r="BA1921" s="148" t="s">
        <v>3290</v>
      </c>
    </row>
    <row r="1922" spans="1:53" hidden="1" outlineLevel="1">
      <c r="A1922" t="s">
        <v>1479</v>
      </c>
      <c r="B1922" t="s">
        <v>3298</v>
      </c>
      <c r="C1922" s="1">
        <f t="shared" si="1065"/>
        <v>1909</v>
      </c>
      <c r="D1922" s="7">
        <f>IF(P1922&gt;0,RANK(P1922,(P1922:R1922,S1922:AG1922)),0)</f>
        <v>0</v>
      </c>
      <c r="E1922" s="7">
        <f>IF(Q1922&gt;0,RANK(Q1922,(P1922:R1922,S1922:AG1922)),0)</f>
        <v>3</v>
      </c>
      <c r="F1922" s="7">
        <f>IF(R1922&gt;0,RANK(R1922,(P1922:R1922,S1922:AG1922)),0)</f>
        <v>1</v>
      </c>
      <c r="G1922" s="7">
        <f>IF(S1922&gt;0,RANK(S1922,(P1922:R1922,S1922:AG1922)),0)</f>
        <v>5</v>
      </c>
      <c r="H1922" s="48">
        <f t="shared" si="1066"/>
        <v>1507</v>
      </c>
      <c r="I1922" s="163">
        <f t="shared" si="1067"/>
        <v>0.78941854374017806</v>
      </c>
      <c r="J1922" s="2"/>
      <c r="K1922" s="2">
        <f t="shared" si="1068"/>
        <v>0</v>
      </c>
      <c r="L1922" s="2">
        <f t="shared" si="1069"/>
        <v>1.9381875327396544E-2</v>
      </c>
      <c r="M1922" s="2">
        <f t="shared" si="1070"/>
        <v>0.86380303823991622</v>
      </c>
      <c r="N1922" s="2">
        <f t="shared" si="1071"/>
        <v>1.676270298585647E-2</v>
      </c>
      <c r="O1922" s="2">
        <f t="shared" si="1072"/>
        <v>0.10005238344683076</v>
      </c>
      <c r="Q1922" s="1">
        <v>37</v>
      </c>
      <c r="R1922" s="1">
        <v>1649</v>
      </c>
      <c r="S1922" s="1">
        <v>32</v>
      </c>
      <c r="T1922" s="1">
        <v>142</v>
      </c>
      <c r="AC1922" s="1">
        <v>35</v>
      </c>
      <c r="AD1922" s="1">
        <v>14</v>
      </c>
      <c r="AI1922" s="7">
        <f t="shared" si="1061"/>
        <v>2</v>
      </c>
      <c r="AJ1922" s="7">
        <f t="shared" si="1062"/>
        <v>0</v>
      </c>
      <c r="AK1922" s="7">
        <f t="shared" si="1063"/>
        <v>0</v>
      </c>
      <c r="AL1922" s="7">
        <f t="shared" si="1064"/>
        <v>0</v>
      </c>
      <c r="AM1922" s="2">
        <f t="shared" si="1073"/>
        <v>7.438449449973808E-2</v>
      </c>
      <c r="AN1922" s="2">
        <f t="shared" si="1074"/>
        <v>0</v>
      </c>
      <c r="AO1922" s="2">
        <f t="shared" si="1075"/>
        <v>0</v>
      </c>
      <c r="AP1922" s="2">
        <f t="shared" si="1076"/>
        <v>0</v>
      </c>
      <c r="AR1922" t="str">
        <f t="shared" si="1077"/>
        <v>Trujillo Alto</v>
      </c>
      <c r="AS1922" t="s">
        <v>3298</v>
      </c>
      <c r="AV1922" s="91">
        <v>72</v>
      </c>
      <c r="AW1922" s="93">
        <v>139</v>
      </c>
      <c r="AX1922" s="99">
        <f t="shared" si="1078"/>
        <v>72139</v>
      </c>
      <c r="AZ1922" s="7" t="s">
        <v>1101</v>
      </c>
      <c r="BA1922" s="148" t="s">
        <v>3290</v>
      </c>
    </row>
    <row r="1923" spans="1:53" hidden="1" outlineLevel="1">
      <c r="A1923" t="s">
        <v>1572</v>
      </c>
      <c r="B1923" t="s">
        <v>3298</v>
      </c>
      <c r="C1923" s="1">
        <f t="shared" si="1065"/>
        <v>1588</v>
      </c>
      <c r="D1923" s="7">
        <f>IF(P1923&gt;0,RANK(P1923,(P1923:R1923,S1923:AG1923)),0)</f>
        <v>0</v>
      </c>
      <c r="E1923" s="7">
        <f>IF(Q1923&gt;0,RANK(Q1923,(P1923:R1923,S1923:AG1923)),0)</f>
        <v>4</v>
      </c>
      <c r="F1923" s="7">
        <f>IF(R1923&gt;0,RANK(R1923,(P1923:R1923,S1923:AG1923)),0)</f>
        <v>1</v>
      </c>
      <c r="G1923" s="7">
        <f>IF(S1923&gt;0,RANK(S1923,(P1923:R1923,S1923:AG1923)),0)</f>
        <v>5</v>
      </c>
      <c r="H1923" s="48">
        <f t="shared" si="1066"/>
        <v>1182</v>
      </c>
      <c r="I1923" s="163">
        <f t="shared" si="1067"/>
        <v>0.74433249370277077</v>
      </c>
      <c r="J1923" s="2"/>
      <c r="K1923" s="2">
        <f t="shared" si="1068"/>
        <v>0</v>
      </c>
      <c r="L1923" s="2">
        <f t="shared" si="1069"/>
        <v>2.3299748110831235E-2</v>
      </c>
      <c r="M1923" s="2">
        <f t="shared" si="1070"/>
        <v>0.82745591939546603</v>
      </c>
      <c r="N1923" s="2">
        <f t="shared" si="1071"/>
        <v>1.8891687657430732E-2</v>
      </c>
      <c r="O1923" s="2">
        <f t="shared" si="1072"/>
        <v>0.13035264483627199</v>
      </c>
      <c r="Q1923" s="1">
        <v>37</v>
      </c>
      <c r="R1923" s="1">
        <v>1314</v>
      </c>
      <c r="S1923" s="1">
        <v>30</v>
      </c>
      <c r="T1923" s="1">
        <v>132</v>
      </c>
      <c r="AC1923" s="1">
        <v>49</v>
      </c>
      <c r="AD1923" s="1">
        <v>26</v>
      </c>
      <c r="AI1923" s="7">
        <f t="shared" si="1061"/>
        <v>2</v>
      </c>
      <c r="AJ1923" s="7">
        <f t="shared" si="1062"/>
        <v>0</v>
      </c>
      <c r="AK1923" s="7">
        <f t="shared" si="1063"/>
        <v>0</v>
      </c>
      <c r="AL1923" s="7">
        <f t="shared" si="1064"/>
        <v>0</v>
      </c>
      <c r="AM1923" s="2">
        <f t="shared" si="1073"/>
        <v>8.3123425692695208E-2</v>
      </c>
      <c r="AN1923" s="2">
        <f t="shared" si="1074"/>
        <v>0</v>
      </c>
      <c r="AO1923" s="2">
        <f t="shared" si="1075"/>
        <v>0</v>
      </c>
      <c r="AP1923" s="2">
        <f t="shared" si="1076"/>
        <v>0</v>
      </c>
      <c r="AR1923" t="str">
        <f t="shared" si="1077"/>
        <v>Utuado</v>
      </c>
      <c r="AS1923" t="s">
        <v>3298</v>
      </c>
      <c r="AV1923" s="91">
        <v>72</v>
      </c>
      <c r="AW1923" s="93">
        <v>141</v>
      </c>
      <c r="AX1923" s="99">
        <f t="shared" si="1078"/>
        <v>72141</v>
      </c>
      <c r="AZ1923" s="7" t="s">
        <v>1101</v>
      </c>
      <c r="BA1923" s="148" t="s">
        <v>3290</v>
      </c>
    </row>
    <row r="1924" spans="1:53" hidden="1" outlineLevel="1">
      <c r="A1924" t="s">
        <v>3297</v>
      </c>
      <c r="B1924" t="s">
        <v>3298</v>
      </c>
      <c r="C1924" s="1">
        <f t="shared" si="1065"/>
        <v>1297</v>
      </c>
      <c r="D1924" s="7">
        <f>IF(P1924&gt;0,RANK(P1924,(P1924:R1924,S1924:AG1924)),0)</f>
        <v>0</v>
      </c>
      <c r="E1924" s="7">
        <f>IF(Q1924&gt;0,RANK(Q1924,(P1924:R1924,S1924:AG1924)),0)</f>
        <v>3</v>
      </c>
      <c r="F1924" s="7">
        <f>IF(R1924&gt;0,RANK(R1924,(P1924:R1924,S1924:AG1924)),0)</f>
        <v>1</v>
      </c>
      <c r="G1924" s="7">
        <f>IF(S1924&gt;0,RANK(S1924,(P1924:R1924,S1924:AG1924)),0)</f>
        <v>6</v>
      </c>
      <c r="H1924" s="48">
        <f t="shared" si="1066"/>
        <v>1037</v>
      </c>
      <c r="I1924" s="163">
        <f t="shared" si="1067"/>
        <v>0.79953739398612178</v>
      </c>
      <c r="J1924" s="2"/>
      <c r="K1924" s="2">
        <f t="shared" si="1068"/>
        <v>0</v>
      </c>
      <c r="L1924" s="2">
        <f t="shared" si="1069"/>
        <v>2.0046260601387818E-2</v>
      </c>
      <c r="M1924" s="2">
        <f t="shared" si="1070"/>
        <v>0.86892829606784883</v>
      </c>
      <c r="N1924" s="2">
        <f t="shared" si="1071"/>
        <v>8.4811102544333078E-3</v>
      </c>
      <c r="O1924" s="2">
        <f t="shared" si="1072"/>
        <v>0.10254433307633005</v>
      </c>
      <c r="Q1924" s="1">
        <v>26</v>
      </c>
      <c r="R1924" s="1">
        <v>1127</v>
      </c>
      <c r="S1924" s="1">
        <v>11</v>
      </c>
      <c r="T1924" s="1">
        <v>90</v>
      </c>
      <c r="AC1924" s="1">
        <v>23</v>
      </c>
      <c r="AD1924" s="1">
        <v>20</v>
      </c>
      <c r="AI1924" s="7">
        <f t="shared" si="1061"/>
        <v>2</v>
      </c>
      <c r="AJ1924" s="7">
        <f t="shared" si="1062"/>
        <v>0</v>
      </c>
      <c r="AK1924" s="7">
        <f t="shared" si="1063"/>
        <v>0</v>
      </c>
      <c r="AL1924" s="7">
        <f t="shared" si="1064"/>
        <v>0</v>
      </c>
      <c r="AM1924" s="2">
        <f t="shared" si="1073"/>
        <v>6.939090208172706E-2</v>
      </c>
      <c r="AN1924" s="2">
        <f t="shared" si="1074"/>
        <v>0</v>
      </c>
      <c r="AO1924" s="2">
        <f t="shared" si="1075"/>
        <v>0</v>
      </c>
      <c r="AP1924" s="2">
        <f t="shared" si="1076"/>
        <v>0</v>
      </c>
      <c r="AR1924" t="str">
        <f t="shared" si="1077"/>
        <v>Vega Alta</v>
      </c>
      <c r="AS1924" t="s">
        <v>3298</v>
      </c>
      <c r="AV1924" s="91">
        <v>72</v>
      </c>
      <c r="AW1924" s="93">
        <v>143</v>
      </c>
      <c r="AX1924" s="99">
        <f t="shared" si="1078"/>
        <v>72143</v>
      </c>
      <c r="AZ1924" s="7" t="s">
        <v>1101</v>
      </c>
      <c r="BA1924" s="148" t="s">
        <v>3290</v>
      </c>
    </row>
    <row r="1925" spans="1:53" hidden="1" outlineLevel="1">
      <c r="A1925" t="s">
        <v>411</v>
      </c>
      <c r="B1925" t="s">
        <v>3298</v>
      </c>
      <c r="C1925" s="1">
        <f t="shared" si="1065"/>
        <v>1205</v>
      </c>
      <c r="D1925" s="7">
        <f>IF(P1925&gt;0,RANK(P1925,(P1925:R1925,S1925:AG1925)),0)</f>
        <v>0</v>
      </c>
      <c r="E1925" s="7">
        <f>IF(Q1925&gt;0,RANK(Q1925,(P1925:R1925,S1925:AG1925)),0)</f>
        <v>3</v>
      </c>
      <c r="F1925" s="7">
        <f>IF(R1925&gt;0,RANK(R1925,(P1925:R1925,S1925:AG1925)),0)</f>
        <v>1</v>
      </c>
      <c r="G1925" s="7">
        <f>IF(S1925&gt;0,RANK(S1925,(P1925:R1925,S1925:AG1925)),0)</f>
        <v>5</v>
      </c>
      <c r="H1925" s="48">
        <f t="shared" si="1066"/>
        <v>881</v>
      </c>
      <c r="I1925" s="163">
        <f t="shared" si="1067"/>
        <v>0.73112033195020742</v>
      </c>
      <c r="J1925" s="2"/>
      <c r="K1925" s="2">
        <f t="shared" si="1068"/>
        <v>0</v>
      </c>
      <c r="L1925" s="2">
        <f t="shared" si="1069"/>
        <v>2.1576763485477178E-2</v>
      </c>
      <c r="M1925" s="2">
        <f t="shared" si="1070"/>
        <v>0.8340248962655602</v>
      </c>
      <c r="N1925" s="2">
        <f t="shared" si="1071"/>
        <v>1.2448132780082987E-2</v>
      </c>
      <c r="O1925" s="2">
        <f t="shared" si="1072"/>
        <v>0.13195020746887959</v>
      </c>
      <c r="Q1925" s="1">
        <v>26</v>
      </c>
      <c r="R1925" s="1">
        <v>1005</v>
      </c>
      <c r="S1925" s="1">
        <v>15</v>
      </c>
      <c r="T1925" s="1">
        <v>124</v>
      </c>
      <c r="AC1925" s="1">
        <v>24</v>
      </c>
      <c r="AD1925" s="1">
        <v>11</v>
      </c>
      <c r="AI1925" s="7">
        <f t="shared" si="1061"/>
        <v>2</v>
      </c>
      <c r="AJ1925" s="7">
        <f t="shared" si="1062"/>
        <v>0</v>
      </c>
      <c r="AK1925" s="7">
        <f t="shared" si="1063"/>
        <v>0</v>
      </c>
      <c r="AL1925" s="7">
        <f t="shared" si="1064"/>
        <v>0</v>
      </c>
      <c r="AM1925" s="2">
        <f t="shared" si="1073"/>
        <v>0.10290456431535269</v>
      </c>
      <c r="AN1925" s="2">
        <f t="shared" si="1074"/>
        <v>0</v>
      </c>
      <c r="AO1925" s="2">
        <f t="shared" si="1075"/>
        <v>0</v>
      </c>
      <c r="AP1925" s="2">
        <f t="shared" si="1076"/>
        <v>0</v>
      </c>
      <c r="AR1925" t="str">
        <f t="shared" si="1077"/>
        <v>Vega Baja</v>
      </c>
      <c r="AS1925" t="s">
        <v>3298</v>
      </c>
      <c r="AV1925" s="91">
        <v>72</v>
      </c>
      <c r="AW1925" s="93">
        <v>145</v>
      </c>
      <c r="AX1925" s="99">
        <f t="shared" si="1078"/>
        <v>72145</v>
      </c>
      <c r="AZ1925" s="7" t="s">
        <v>1101</v>
      </c>
      <c r="BA1925" s="148" t="s">
        <v>3290</v>
      </c>
    </row>
    <row r="1926" spans="1:53" hidden="1" outlineLevel="1">
      <c r="A1926" t="s">
        <v>412</v>
      </c>
      <c r="B1926" t="s">
        <v>3298</v>
      </c>
      <c r="C1926" s="1">
        <f t="shared" si="1065"/>
        <v>128</v>
      </c>
      <c r="D1926" s="7">
        <f>IF(P1926&gt;0,RANK(P1926,(P1926:R1926,S1926:AG1926)),0)</f>
        <v>0</v>
      </c>
      <c r="E1926" s="7">
        <f>IF(Q1926&gt;0,RANK(Q1926,(P1926:R1926,S1926:AG1926)),0)</f>
        <v>0</v>
      </c>
      <c r="F1926" s="7">
        <f>IF(R1926&gt;0,RANK(R1926,(P1926:R1926,S1926:AG1926)),0)</f>
        <v>1</v>
      </c>
      <c r="G1926" s="7">
        <f>IF(S1926&gt;0,RANK(S1926,(P1926:R1926,S1926:AG1926)),0)</f>
        <v>3</v>
      </c>
      <c r="H1926" s="48">
        <f t="shared" si="1066"/>
        <v>101</v>
      </c>
      <c r="I1926" s="163">
        <f t="shared" si="1067"/>
        <v>0.7890625</v>
      </c>
      <c r="J1926" s="2"/>
      <c r="K1926" s="2">
        <f t="shared" si="1068"/>
        <v>0</v>
      </c>
      <c r="L1926" s="2">
        <f t="shared" si="1069"/>
        <v>0</v>
      </c>
      <c r="M1926" s="2">
        <f t="shared" si="1070"/>
        <v>0.875</v>
      </c>
      <c r="N1926" s="2">
        <f t="shared" si="1071"/>
        <v>1.5625E-2</v>
      </c>
      <c r="O1926" s="2">
        <f t="shared" si="1072"/>
        <v>0.109375</v>
      </c>
      <c r="Q1926" s="1">
        <v>0</v>
      </c>
      <c r="R1926" s="1">
        <v>112</v>
      </c>
      <c r="S1926" s="1">
        <v>2</v>
      </c>
      <c r="T1926" s="1">
        <v>11</v>
      </c>
      <c r="AC1926" s="1">
        <v>2</v>
      </c>
      <c r="AD1926" s="1">
        <v>1</v>
      </c>
      <c r="AI1926" s="7">
        <f t="shared" si="1061"/>
        <v>2</v>
      </c>
      <c r="AJ1926" s="7">
        <f t="shared" si="1062"/>
        <v>0</v>
      </c>
      <c r="AK1926" s="7">
        <f t="shared" si="1063"/>
        <v>0</v>
      </c>
      <c r="AL1926" s="7">
        <f t="shared" si="1064"/>
        <v>0</v>
      </c>
      <c r="AM1926" s="2">
        <f t="shared" si="1073"/>
        <v>8.59375E-2</v>
      </c>
      <c r="AN1926" s="2">
        <f t="shared" si="1074"/>
        <v>0</v>
      </c>
      <c r="AO1926" s="2">
        <f t="shared" si="1075"/>
        <v>0</v>
      </c>
      <c r="AP1926" s="2">
        <f t="shared" si="1076"/>
        <v>0</v>
      </c>
      <c r="AR1926" t="str">
        <f t="shared" si="1077"/>
        <v>Vieques</v>
      </c>
      <c r="AS1926" t="s">
        <v>3298</v>
      </c>
      <c r="AV1926" s="91">
        <v>72</v>
      </c>
      <c r="AW1926" s="93">
        <v>147</v>
      </c>
      <c r="AX1926" s="99">
        <f t="shared" si="1078"/>
        <v>72147</v>
      </c>
      <c r="AZ1926" s="7" t="s">
        <v>1101</v>
      </c>
      <c r="BA1926" s="148" t="s">
        <v>3290</v>
      </c>
    </row>
    <row r="1927" spans="1:53" hidden="1" outlineLevel="1">
      <c r="A1927" t="s">
        <v>11</v>
      </c>
      <c r="B1927" t="s">
        <v>3298</v>
      </c>
      <c r="C1927" s="1">
        <f t="shared" si="1065"/>
        <v>1906</v>
      </c>
      <c r="D1927" s="7">
        <f>IF(P1927&gt;0,RANK(P1927,(P1927:R1927,S1927:AG1927)),0)</f>
        <v>0</v>
      </c>
      <c r="E1927" s="7">
        <f>IF(Q1927&gt;0,RANK(Q1927,(P1927:R1927,S1927:AG1927)),0)</f>
        <v>3</v>
      </c>
      <c r="F1927" s="7">
        <f>IF(R1927&gt;0,RANK(R1927,(P1927:R1927,S1927:AG1927)),0)</f>
        <v>1</v>
      </c>
      <c r="G1927" s="7">
        <f>IF(S1927&gt;0,RANK(S1927,(P1927:R1927,S1927:AG1927)),0)</f>
        <v>6</v>
      </c>
      <c r="H1927" s="48">
        <f t="shared" si="1066"/>
        <v>1715</v>
      </c>
      <c r="I1927" s="163">
        <f t="shared" si="1067"/>
        <v>0.89979013641133265</v>
      </c>
      <c r="J1927" s="2"/>
      <c r="K1927" s="2">
        <f t="shared" si="1068"/>
        <v>0</v>
      </c>
      <c r="L1927" s="2">
        <f t="shared" si="1069"/>
        <v>9.4438614900314802E-3</v>
      </c>
      <c r="M1927" s="2">
        <f t="shared" si="1070"/>
        <v>0.93336831059811121</v>
      </c>
      <c r="N1927" s="2">
        <f t="shared" si="1071"/>
        <v>5.246589716684155E-3</v>
      </c>
      <c r="O1927" s="2">
        <f t="shared" si="1072"/>
        <v>5.1941238195173128E-2</v>
      </c>
      <c r="Q1927" s="1">
        <v>18</v>
      </c>
      <c r="R1927" s="1">
        <v>1779</v>
      </c>
      <c r="S1927" s="1">
        <v>10</v>
      </c>
      <c r="T1927" s="1">
        <v>64</v>
      </c>
      <c r="AC1927" s="1">
        <v>18</v>
      </c>
      <c r="AD1927" s="1">
        <v>17</v>
      </c>
      <c r="AI1927" s="7">
        <f t="shared" si="1061"/>
        <v>2</v>
      </c>
      <c r="AJ1927" s="7">
        <f t="shared" si="1062"/>
        <v>0</v>
      </c>
      <c r="AK1927" s="7">
        <f t="shared" si="1063"/>
        <v>0</v>
      </c>
      <c r="AL1927" s="7">
        <f t="shared" si="1064"/>
        <v>0</v>
      </c>
      <c r="AM1927" s="2">
        <f t="shared" si="1073"/>
        <v>3.3578174186778595E-2</v>
      </c>
      <c r="AN1927" s="2">
        <f t="shared" si="1074"/>
        <v>0</v>
      </c>
      <c r="AO1927" s="2">
        <f t="shared" si="1075"/>
        <v>0</v>
      </c>
      <c r="AP1927" s="2">
        <f t="shared" si="1076"/>
        <v>0</v>
      </c>
      <c r="AR1927" t="str">
        <f t="shared" si="1077"/>
        <v>Villalba</v>
      </c>
      <c r="AS1927" t="s">
        <v>3298</v>
      </c>
      <c r="AV1927" s="91">
        <v>72</v>
      </c>
      <c r="AW1927" s="93">
        <v>149</v>
      </c>
      <c r="AX1927" s="99">
        <f t="shared" si="1078"/>
        <v>72149</v>
      </c>
      <c r="AZ1927" s="7" t="s">
        <v>1101</v>
      </c>
      <c r="BA1927" s="148" t="s">
        <v>3290</v>
      </c>
    </row>
    <row r="1928" spans="1:53" hidden="1" outlineLevel="1">
      <c r="A1928" t="s">
        <v>12</v>
      </c>
      <c r="B1928" t="s">
        <v>3298</v>
      </c>
      <c r="C1928" s="1">
        <f t="shared" si="1065"/>
        <v>1492</v>
      </c>
      <c r="D1928" s="7">
        <f>IF(P1928&gt;0,RANK(P1928,(P1928:R1928,S1928:AG1928)),0)</f>
        <v>0</v>
      </c>
      <c r="E1928" s="7">
        <f>IF(Q1928&gt;0,RANK(Q1928,(P1928:R1928,S1928:AG1928)),0)</f>
        <v>4</v>
      </c>
      <c r="F1928" s="7">
        <f>IF(R1928&gt;0,RANK(R1928,(P1928:R1928,S1928:AG1928)),0)</f>
        <v>1</v>
      </c>
      <c r="G1928" s="7">
        <f>IF(S1928&gt;0,RANK(S1928,(P1928:R1928,S1928:AG1928)),0)</f>
        <v>6</v>
      </c>
      <c r="H1928" s="48">
        <f t="shared" si="1066"/>
        <v>1243</v>
      </c>
      <c r="I1928" s="163">
        <f t="shared" si="1067"/>
        <v>0.83310991957104563</v>
      </c>
      <c r="J1928" s="2"/>
      <c r="K1928" s="2">
        <f t="shared" si="1068"/>
        <v>0</v>
      </c>
      <c r="L1928" s="2">
        <f t="shared" si="1069"/>
        <v>1.8096514745308313E-2</v>
      </c>
      <c r="M1928" s="2">
        <f t="shared" si="1070"/>
        <v>0.88873994638069709</v>
      </c>
      <c r="N1928" s="2">
        <f t="shared" si="1071"/>
        <v>4.6916890080428951E-3</v>
      </c>
      <c r="O1928" s="2">
        <f t="shared" si="1072"/>
        <v>8.8471849865951746E-2</v>
      </c>
      <c r="Q1928" s="1">
        <v>27</v>
      </c>
      <c r="R1928" s="1">
        <v>1326</v>
      </c>
      <c r="S1928" s="1">
        <v>7</v>
      </c>
      <c r="T1928" s="1">
        <v>83</v>
      </c>
      <c r="AC1928" s="1">
        <v>29</v>
      </c>
      <c r="AD1928" s="1">
        <v>20</v>
      </c>
      <c r="AI1928" s="7">
        <f t="shared" si="1061"/>
        <v>2</v>
      </c>
      <c r="AJ1928" s="7">
        <f t="shared" si="1062"/>
        <v>0</v>
      </c>
      <c r="AK1928" s="7">
        <f t="shared" si="1063"/>
        <v>0</v>
      </c>
      <c r="AL1928" s="7">
        <f t="shared" si="1064"/>
        <v>0</v>
      </c>
      <c r="AM1928" s="2">
        <f t="shared" si="1073"/>
        <v>5.5630026809651477E-2</v>
      </c>
      <c r="AN1928" s="2">
        <f t="shared" si="1074"/>
        <v>0</v>
      </c>
      <c r="AO1928" s="2">
        <f t="shared" si="1075"/>
        <v>0</v>
      </c>
      <c r="AP1928" s="2">
        <f t="shared" si="1076"/>
        <v>0</v>
      </c>
      <c r="AR1928" t="str">
        <f t="shared" si="1077"/>
        <v>Yabucoa</v>
      </c>
      <c r="AS1928" t="s">
        <v>3298</v>
      </c>
      <c r="AV1928" s="91">
        <v>72</v>
      </c>
      <c r="AW1928" s="93">
        <v>151</v>
      </c>
      <c r="AX1928" s="99">
        <f t="shared" si="1078"/>
        <v>72151</v>
      </c>
      <c r="AZ1928" s="7" t="s">
        <v>1101</v>
      </c>
      <c r="BA1928" s="148" t="s">
        <v>3290</v>
      </c>
    </row>
    <row r="1929" spans="1:53" hidden="1" outlineLevel="1">
      <c r="A1929" t="s">
        <v>410</v>
      </c>
      <c r="B1929" t="s">
        <v>3298</v>
      </c>
      <c r="C1929" s="1">
        <f t="shared" si="1065"/>
        <v>3264</v>
      </c>
      <c r="D1929" s="7">
        <f>IF(P1929&gt;0,RANK(P1929,(P1929:R1929,S1929:AG1929)),0)</f>
        <v>0</v>
      </c>
      <c r="E1929" s="7">
        <f>IF(Q1929&gt;0,RANK(Q1929,(P1929:R1929,S1929:AG1929)),0)</f>
        <v>3</v>
      </c>
      <c r="F1929" s="7">
        <f>IF(R1929&gt;0,RANK(R1929,(P1929:R1929,S1929:AG1929)),0)</f>
        <v>1</v>
      </c>
      <c r="G1929" s="7">
        <f>IF(S1929&gt;0,RANK(S1929,(P1929:R1929,S1929:AG1929)),0)</f>
        <v>5</v>
      </c>
      <c r="H1929" s="48">
        <f t="shared" si="1066"/>
        <v>3029</v>
      </c>
      <c r="I1929" s="163">
        <f t="shared" si="1067"/>
        <v>0.92800245098039214</v>
      </c>
      <c r="J1929" s="2"/>
      <c r="K1929" s="2">
        <f t="shared" si="1068"/>
        <v>0</v>
      </c>
      <c r="L1929" s="2">
        <f t="shared" si="1069"/>
        <v>8.8848039215686271E-3</v>
      </c>
      <c r="M1929" s="2">
        <f t="shared" si="1070"/>
        <v>0.95067401960784315</v>
      </c>
      <c r="N1929" s="2">
        <f t="shared" si="1071"/>
        <v>5.5147058823529415E-3</v>
      </c>
      <c r="O1929" s="2">
        <f t="shared" si="1072"/>
        <v>3.492647058823526E-2</v>
      </c>
      <c r="Q1929" s="1">
        <v>29</v>
      </c>
      <c r="R1929" s="1">
        <v>3103</v>
      </c>
      <c r="S1929" s="1">
        <v>18</v>
      </c>
      <c r="T1929" s="1">
        <v>74</v>
      </c>
      <c r="AC1929" s="1">
        <v>25</v>
      </c>
      <c r="AD1929" s="1">
        <v>15</v>
      </c>
      <c r="AI1929" s="7">
        <f t="shared" si="1061"/>
        <v>2</v>
      </c>
      <c r="AJ1929" s="7">
        <f t="shared" si="1062"/>
        <v>0</v>
      </c>
      <c r="AK1929" s="7">
        <f t="shared" si="1063"/>
        <v>0</v>
      </c>
      <c r="AL1929" s="7">
        <f t="shared" si="1064"/>
        <v>0</v>
      </c>
      <c r="AM1929" s="2">
        <f t="shared" si="1073"/>
        <v>2.267156862745098E-2</v>
      </c>
      <c r="AN1929" s="2">
        <f t="shared" si="1074"/>
        <v>0</v>
      </c>
      <c r="AO1929" s="2">
        <f t="shared" si="1075"/>
        <v>0</v>
      </c>
      <c r="AP1929" s="2">
        <f t="shared" si="1076"/>
        <v>0</v>
      </c>
      <c r="AR1929" t="str">
        <f t="shared" si="1077"/>
        <v>Yauco</v>
      </c>
      <c r="AS1929" t="s">
        <v>3298</v>
      </c>
      <c r="AV1929" s="91">
        <v>72</v>
      </c>
      <c r="AW1929" s="93">
        <v>153</v>
      </c>
      <c r="AX1929" s="99">
        <f t="shared" si="1078"/>
        <v>72153</v>
      </c>
      <c r="AZ1929" s="7" t="s">
        <v>1101</v>
      </c>
      <c r="BA1929" s="148" t="s">
        <v>3290</v>
      </c>
    </row>
    <row r="1930" spans="1:53" collapsed="1">
      <c r="A1930" t="s">
        <v>2516</v>
      </c>
      <c r="B1930" t="s">
        <v>1136</v>
      </c>
      <c r="C1930" s="1">
        <f>SUM(P1930:AG1930)</f>
        <v>125024</v>
      </c>
      <c r="D1930" s="7">
        <f>IF(P1930&gt;0,RANK(P1930,(P1930:R1930,S1930:AG1930)),0)</f>
        <v>0</v>
      </c>
      <c r="E1930" s="7">
        <f>IF(Q1930&gt;0,RANK(Q1930,(P1930:R1930,S1930:AG1930)),0)</f>
        <v>3</v>
      </c>
      <c r="F1930" s="7">
        <f>IF(R1930&gt;0,RANK(R1930,(P1930:R1930,S1930:AG1930)),0)</f>
        <v>1</v>
      </c>
      <c r="G1930" s="7">
        <f>IF(S1930&gt;0,RANK(S1930,(P1930:R1930,S1930:AG1930)),0)</f>
        <v>6</v>
      </c>
      <c r="H1930" s="48">
        <f>MAX(P1930:Y1930)-LARGE(P1930:Y1930,2)</f>
        <v>95678</v>
      </c>
      <c r="I1930" s="163">
        <f>H1930/C1930</f>
        <v>0.76527706680317376</v>
      </c>
      <c r="J1930" s="2"/>
      <c r="K1930" s="2">
        <f>IF($C1930=0,"-",P1930/$C1930)</f>
        <v>0</v>
      </c>
      <c r="L1930" s="2">
        <f>IF($C1930=0,"-",Q1930/$C1930)</f>
        <v>2.0220117737394419E-2</v>
      </c>
      <c r="M1930" s="2">
        <f>IF($C1930=0,"-",R1930/$C1930)</f>
        <v>0.84890101100588689</v>
      </c>
      <c r="N1930" s="2">
        <f>IF($C1930=0,"-",S1930/$C1930)</f>
        <v>1.2541592014333249E-2</v>
      </c>
      <c r="O1930" s="2">
        <f>IF(C1930=0,"-",(1-K1930-L1930-M1930-N1930))</f>
        <v>0.11833727924238546</v>
      </c>
      <c r="Q1930" s="1">
        <f>SUM(Q1852:Q1929)</f>
        <v>2528</v>
      </c>
      <c r="R1930" s="1">
        <f>SUM(R1852:R1929)</f>
        <v>106133</v>
      </c>
      <c r="S1930" s="1">
        <f>SUM(S1852:S1929)</f>
        <v>1568</v>
      </c>
      <c r="T1930" s="1">
        <f>SUM(T1852:T1929)</f>
        <v>10455</v>
      </c>
      <c r="U1930" s="76"/>
      <c r="AA1930" s="76"/>
      <c r="AC1930" s="1">
        <f>SUM(AC1852:AC1929)</f>
        <v>2515</v>
      </c>
      <c r="AD1930" s="1">
        <f>SUM(AD1852:AD1929)</f>
        <v>1825</v>
      </c>
      <c r="AI1930" s="7">
        <f t="shared" si="1061"/>
        <v>2</v>
      </c>
      <c r="AJ1930" s="7">
        <f t="shared" si="1062"/>
        <v>0</v>
      </c>
      <c r="AK1930" s="7">
        <f t="shared" si="1063"/>
        <v>0</v>
      </c>
      <c r="AL1930" s="7">
        <f t="shared" si="1064"/>
        <v>0</v>
      </c>
      <c r="AM1930" s="2">
        <f t="shared" si="1073"/>
        <v>8.3623944202713074E-2</v>
      </c>
      <c r="AN1930" s="2">
        <f t="shared" si="1074"/>
        <v>0</v>
      </c>
      <c r="AO1930" s="2">
        <f t="shared" si="1075"/>
        <v>0</v>
      </c>
      <c r="AP1930" s="2">
        <f t="shared" si="1076"/>
        <v>0</v>
      </c>
      <c r="AR1930" t="str">
        <f t="shared" si="1077"/>
        <v>Puerto Rico</v>
      </c>
      <c r="AS1930" t="s">
        <v>1136</v>
      </c>
      <c r="AV1930" s="91">
        <v>72</v>
      </c>
      <c r="AW1930" s="93"/>
      <c r="AX1930" s="91">
        <v>72</v>
      </c>
      <c r="AZ1930" s="7" t="s">
        <v>2737</v>
      </c>
      <c r="BA1930" t="s">
        <v>3290</v>
      </c>
    </row>
    <row r="1931" spans="1:53">
      <c r="C1931" s="1"/>
      <c r="E1931" s="7"/>
      <c r="F1931" s="7"/>
      <c r="G1931" s="7"/>
      <c r="H1931" s="48"/>
      <c r="I1931" s="163"/>
      <c r="J1931" s="2"/>
      <c r="AI1931" s="7"/>
      <c r="AJ1931" s="7"/>
      <c r="AK1931" s="7"/>
      <c r="AL1931" s="7"/>
      <c r="AV1931" s="91"/>
      <c r="AW1931" s="93"/>
    </row>
    <row r="1932" spans="1:53" hidden="1" outlineLevel="1">
      <c r="A1932" t="s">
        <v>2858</v>
      </c>
      <c r="B1932" t="s">
        <v>2235</v>
      </c>
      <c r="C1932" s="1">
        <f t="shared" ref="C1932:C1938" si="1079">SUM(P1932:AG1932)</f>
        <v>918</v>
      </c>
      <c r="D1932" s="7">
        <f>IF(P1932&gt;0,RANK(P1932,(P1932:R1932,S1932:AG1932)),0)</f>
        <v>0</v>
      </c>
      <c r="E1932" s="7">
        <f>IF(Q1932&gt;0,RANK(Q1932,(P1932:R1932,S1932:AG1932)),0)</f>
        <v>4</v>
      </c>
      <c r="F1932" s="7">
        <f>IF(R1932&gt;0,RANK(R1932,(P1932:R1932,S1932:AG1932)),0)</f>
        <v>1</v>
      </c>
      <c r="G1932" s="7">
        <f>IF(S1932&gt;0,RANK(S1932,(P1932:R1932,S1932:AG1932)),0)</f>
        <v>2</v>
      </c>
      <c r="H1932" s="48">
        <f t="shared" ref="H1932:H1938" si="1080">MAX(P1932:Y1932)-LARGE(P1932:Y1932,2)</f>
        <v>483</v>
      </c>
      <c r="I1932" s="163">
        <f t="shared" ref="I1932:I1938" si="1081">H1932/C1932</f>
        <v>0.52614379084967322</v>
      </c>
      <c r="J1932" s="2"/>
      <c r="K1932" s="2">
        <f t="shared" ref="K1932:N1938" si="1082">IF($C1932=0,"-",P1932/$C1932)</f>
        <v>0</v>
      </c>
      <c r="L1932" s="2">
        <f t="shared" si="1082"/>
        <v>3.7037037037037035E-2</v>
      </c>
      <c r="M1932" s="2">
        <f t="shared" si="1082"/>
        <v>0.71241830065359479</v>
      </c>
      <c r="N1932" s="2">
        <f t="shared" si="1082"/>
        <v>0.18627450980392157</v>
      </c>
      <c r="O1932" s="2">
        <f t="shared" ref="O1932:O1938" si="1083">IF(C1932=0,"-",(1-K1932-L1932-M1932))</f>
        <v>0.25054466230936823</v>
      </c>
      <c r="Q1932" s="1">
        <f>SUMIF(Town!$AR$1289:$AR$1328,$AX1932,Town!Q$1289:Q$1328)</f>
        <v>34</v>
      </c>
      <c r="R1932" s="1">
        <f>SUMIF(Town!$AR$1289:$AR$1328,$AX1932,Town!R$1289:R$1328)</f>
        <v>654</v>
      </c>
      <c r="S1932" s="1">
        <f>SUMIF(Town!$AR$1289:$AR$1328,$AX1932,Town!S$1289:S$1328)</f>
        <v>171</v>
      </c>
      <c r="T1932" s="1">
        <f>SUMIF(Town!$AR$1289:$AR$1328,$AX1932,Town!T$1289:T$1328)</f>
        <v>51</v>
      </c>
      <c r="W1932" s="1">
        <f>SUMIF(Town!$AR$1289:$AR$1328,$AX1932,Town!W$1289:W$1328)</f>
        <v>0</v>
      </c>
      <c r="Y1932" s="1">
        <f>SUMIF(Town!$AR$1289:$AR$1328,$AX1932,Town!Y$1289:Y$1328)</f>
        <v>4</v>
      </c>
      <c r="AA1932" s="1">
        <f>SUMIF(Town!$AR$1289:$AR$1328,$AX1932,Town!AA$1289:AA$1328)</f>
        <v>2</v>
      </c>
      <c r="AC1932" s="1">
        <f>SUMIF(Town!$AR$1289:$AR$1328,$AX1932,Town!AC$1289:AC$1328)</f>
        <v>2</v>
      </c>
      <c r="AI1932" s="7">
        <f t="shared" ref="AI1932:AI1938" si="1084">IF(T1932&gt;0,RANK(T1932,(P1932:Z1932)),0)</f>
        <v>3</v>
      </c>
      <c r="AJ1932" s="7">
        <f t="shared" ref="AJ1932:AJ1938" si="1085">IF(U1932&gt;0,RANK(U1932,(P1932:Z1932)),0)</f>
        <v>0</v>
      </c>
      <c r="AK1932" s="7">
        <f t="shared" ref="AK1932:AK1938" si="1086">IF(V1932&gt;0,RANK(V1932,(P1932:Z1932)),0)</f>
        <v>0</v>
      </c>
      <c r="AL1932" s="7">
        <f t="shared" ref="AL1932:AL1938" si="1087">IF(W1932&gt;0,RANK(W1932,(P1932:Z1932)),0)</f>
        <v>0</v>
      </c>
      <c r="AM1932" s="2">
        <f t="shared" ref="AM1932:AM1938" si="1088">IF($C1932=0,"-",T1932/$C1932)</f>
        <v>5.5555555555555552E-2</v>
      </c>
      <c r="AN1932" s="2">
        <f t="shared" ref="AN1932:AO1937" si="1089">IF($C1932=0,"-",U1932/$C1932)</f>
        <v>0</v>
      </c>
      <c r="AO1932" s="2">
        <f t="shared" si="1089"/>
        <v>0</v>
      </c>
      <c r="AP1932" s="2">
        <f t="shared" ref="AP1932:AP1938" si="1090">IF($C1932=0,"-",W1932/$C1932)</f>
        <v>0</v>
      </c>
      <c r="AR1932" t="str">
        <f t="shared" ref="AR1932:AR1938" si="1091">A1932</f>
        <v>Bristol</v>
      </c>
      <c r="AS1932" t="s">
        <v>2235</v>
      </c>
      <c r="AT1932">
        <v>1</v>
      </c>
      <c r="AV1932" s="91">
        <v>44</v>
      </c>
      <c r="AW1932" s="93">
        <v>1</v>
      </c>
      <c r="AX1932" s="99">
        <f t="shared" ref="AX1932:AX1937" si="1092">AV1932*1000+AW1932</f>
        <v>44001</v>
      </c>
      <c r="AZ1932" s="7" t="s">
        <v>3053</v>
      </c>
      <c r="BA1932" t="s">
        <v>3290</v>
      </c>
    </row>
    <row r="1933" spans="1:53" hidden="1" outlineLevel="1">
      <c r="A1933" t="s">
        <v>1877</v>
      </c>
      <c r="B1933" t="s">
        <v>2235</v>
      </c>
      <c r="C1933" s="1">
        <f t="shared" si="1079"/>
        <v>2767</v>
      </c>
      <c r="D1933" s="7">
        <f>IF(P1933&gt;0,RANK(P1933,(P1933:R1933,S1933:AG1933)),0)</f>
        <v>0</v>
      </c>
      <c r="E1933" s="7">
        <f>IF(Q1933&gt;0,RANK(Q1933,(P1933:R1933,S1933:AG1933)),0)</f>
        <v>3</v>
      </c>
      <c r="F1933" s="7">
        <f>IF(R1933&gt;0,RANK(R1933,(P1933:R1933,S1933:AG1933)),0)</f>
        <v>1</v>
      </c>
      <c r="G1933" s="7">
        <f>IF(S1933&gt;0,RANK(S1933,(P1933:R1933,S1933:AG1933)),0)</f>
        <v>2</v>
      </c>
      <c r="H1933" s="48">
        <f t="shared" si="1080"/>
        <v>1011</v>
      </c>
      <c r="I1933" s="163">
        <f t="shared" si="1081"/>
        <v>0.3653776653415251</v>
      </c>
      <c r="J1933" s="2"/>
      <c r="K1933" s="2">
        <f t="shared" si="1082"/>
        <v>0</v>
      </c>
      <c r="L1933" s="2">
        <f t="shared" si="1082"/>
        <v>5.7824358511022765E-2</v>
      </c>
      <c r="M1933" s="2">
        <f t="shared" si="1082"/>
        <v>0.62305746295627029</v>
      </c>
      <c r="N1933" s="2">
        <f t="shared" si="1082"/>
        <v>0.25767979761474519</v>
      </c>
      <c r="O1933" s="2">
        <f t="shared" si="1083"/>
        <v>0.31911817853270696</v>
      </c>
      <c r="Q1933" s="1">
        <f>SUMIF(Town!$AR$1289:$AR$1328,$AX1933,Town!Q$1289:Q$1328)</f>
        <v>160</v>
      </c>
      <c r="R1933" s="1">
        <f>SUMIF(Town!$AR$1289:$AR$1328,$AX1933,Town!R$1289:R$1328)</f>
        <v>1724</v>
      </c>
      <c r="S1933" s="1">
        <f>SUMIF(Town!$AR$1289:$AR$1328,$AX1933,Town!S$1289:S$1328)</f>
        <v>713</v>
      </c>
      <c r="T1933" s="1">
        <f>SUMIF(Town!$AR$1289:$AR$1328,$AX1933,Town!T$1289:T$1328)</f>
        <v>141</v>
      </c>
      <c r="W1933" s="1">
        <f>SUMIF(Town!$AR$1289:$AR$1328,$AX1933,Town!W$1289:W$1328)</f>
        <v>0</v>
      </c>
      <c r="Y1933" s="1">
        <f>SUMIF(Town!$AR$1289:$AR$1328,$AX1933,Town!Y$1289:Y$1328)</f>
        <v>13</v>
      </c>
      <c r="AA1933" s="1">
        <f>SUMIF(Town!$AR$1289:$AR$1328,$AX1933,Town!AA$1289:AA$1328)</f>
        <v>8</v>
      </c>
      <c r="AC1933" s="1">
        <f>SUMIF(Town!$AR$1289:$AR$1328,$AX1933,Town!AC$1289:AC$1328)</f>
        <v>8</v>
      </c>
      <c r="AI1933" s="7">
        <f t="shared" si="1084"/>
        <v>4</v>
      </c>
      <c r="AJ1933" s="7">
        <f t="shared" si="1085"/>
        <v>0</v>
      </c>
      <c r="AK1933" s="7">
        <f t="shared" si="1086"/>
        <v>0</v>
      </c>
      <c r="AL1933" s="7">
        <f t="shared" si="1087"/>
        <v>0</v>
      </c>
      <c r="AM1933" s="2">
        <f t="shared" si="1088"/>
        <v>5.0957715937838814E-2</v>
      </c>
      <c r="AN1933" s="2">
        <f t="shared" si="1089"/>
        <v>0</v>
      </c>
      <c r="AO1933" s="2">
        <f t="shared" si="1089"/>
        <v>0</v>
      </c>
      <c r="AP1933" s="2">
        <f t="shared" si="1090"/>
        <v>0</v>
      </c>
      <c r="AR1933" t="str">
        <f t="shared" si="1091"/>
        <v>Kent</v>
      </c>
      <c r="AS1933" t="s">
        <v>2235</v>
      </c>
      <c r="AT1933">
        <v>2</v>
      </c>
      <c r="AV1933" s="91">
        <v>44</v>
      </c>
      <c r="AW1933" s="93">
        <v>3</v>
      </c>
      <c r="AX1933" s="99">
        <f t="shared" si="1092"/>
        <v>44003</v>
      </c>
      <c r="AZ1933" s="7" t="s">
        <v>3053</v>
      </c>
      <c r="BA1933" t="s">
        <v>3290</v>
      </c>
    </row>
    <row r="1934" spans="1:53" hidden="1" outlineLevel="1">
      <c r="A1934" t="s">
        <v>594</v>
      </c>
      <c r="B1934" t="s">
        <v>2235</v>
      </c>
      <c r="C1934" s="1">
        <f t="shared" si="1079"/>
        <v>1916</v>
      </c>
      <c r="D1934" s="7">
        <f>IF(P1934&gt;0,RANK(P1934,(P1934:R1934,S1934:AG1934)),0)</f>
        <v>0</v>
      </c>
      <c r="E1934" s="7">
        <f>IF(Q1934&gt;0,RANK(Q1934,(P1934:R1934,S1934:AG1934)),0)</f>
        <v>4</v>
      </c>
      <c r="F1934" s="7">
        <f>IF(R1934&gt;0,RANK(R1934,(P1934:R1934,S1934:AG1934)),0)</f>
        <v>1</v>
      </c>
      <c r="G1934" s="7">
        <f>IF(S1934&gt;0,RANK(S1934,(P1934:R1934,S1934:AG1934)),0)</f>
        <v>2</v>
      </c>
      <c r="H1934" s="48">
        <f t="shared" si="1080"/>
        <v>984</v>
      </c>
      <c r="I1934" s="163">
        <f t="shared" si="1081"/>
        <v>0.51356993736951984</v>
      </c>
      <c r="J1934" s="2"/>
      <c r="K1934" s="2">
        <f t="shared" si="1082"/>
        <v>0</v>
      </c>
      <c r="L1934" s="2">
        <f t="shared" si="1082"/>
        <v>5.2713987473903968E-2</v>
      </c>
      <c r="M1934" s="2">
        <f t="shared" si="1082"/>
        <v>0.69467640918580376</v>
      </c>
      <c r="N1934" s="2">
        <f t="shared" si="1082"/>
        <v>0.18110647181628392</v>
      </c>
      <c r="O1934" s="2">
        <f t="shared" si="1083"/>
        <v>0.25260960334029225</v>
      </c>
      <c r="Q1934" s="1">
        <f>SUMIF(Town!$AR$1289:$AR$1328,$AX1934,Town!Q$1289:Q$1328)</f>
        <v>101</v>
      </c>
      <c r="R1934" s="1">
        <f>SUMIF(Town!$AR$1289:$AR$1328,$AX1934,Town!R$1289:R$1328)</f>
        <v>1331</v>
      </c>
      <c r="S1934" s="1">
        <f>SUMIF(Town!$AR$1289:$AR$1328,$AX1934,Town!S$1289:S$1328)</f>
        <v>347</v>
      </c>
      <c r="T1934" s="1">
        <f>SUMIF(Town!$AR$1289:$AR$1328,$AX1934,Town!T$1289:T$1328)</f>
        <v>111</v>
      </c>
      <c r="W1934" s="1">
        <f>SUMIF(Town!$AR$1289:$AR$1328,$AX1934,Town!W$1289:W$1328)</f>
        <v>0</v>
      </c>
      <c r="Y1934" s="1">
        <f>SUMIF(Town!$AR$1289:$AR$1328,$AX1934,Town!Y$1289:Y$1328)</f>
        <v>16</v>
      </c>
      <c r="AA1934" s="1">
        <f>SUMIF(Town!$AR$1289:$AR$1328,$AX1934,Town!AA$1289:AA$1328)</f>
        <v>8</v>
      </c>
      <c r="AC1934" s="1">
        <f>SUMIF(Town!$AR$1289:$AR$1328,$AX1934,Town!AC$1289:AC$1328)</f>
        <v>2</v>
      </c>
      <c r="AI1934" s="7">
        <f t="shared" si="1084"/>
        <v>3</v>
      </c>
      <c r="AJ1934" s="7">
        <f t="shared" si="1085"/>
        <v>0</v>
      </c>
      <c r="AK1934" s="7">
        <f t="shared" si="1086"/>
        <v>0</v>
      </c>
      <c r="AL1934" s="7">
        <f t="shared" si="1087"/>
        <v>0</v>
      </c>
      <c r="AM1934" s="2">
        <f t="shared" si="1088"/>
        <v>5.793319415448852E-2</v>
      </c>
      <c r="AN1934" s="2">
        <f t="shared" si="1089"/>
        <v>0</v>
      </c>
      <c r="AO1934" s="2">
        <f t="shared" si="1089"/>
        <v>0</v>
      </c>
      <c r="AP1934" s="2">
        <f t="shared" si="1090"/>
        <v>0</v>
      </c>
      <c r="AR1934" t="str">
        <f t="shared" si="1091"/>
        <v>Newport</v>
      </c>
      <c r="AS1934" t="s">
        <v>2235</v>
      </c>
      <c r="AT1934">
        <v>1</v>
      </c>
      <c r="AV1934" s="91">
        <v>44</v>
      </c>
      <c r="AW1934" s="93">
        <v>5</v>
      </c>
      <c r="AX1934" s="99">
        <f t="shared" si="1092"/>
        <v>44005</v>
      </c>
      <c r="AZ1934" s="7" t="s">
        <v>3053</v>
      </c>
      <c r="BA1934" t="s">
        <v>3290</v>
      </c>
    </row>
    <row r="1935" spans="1:53" hidden="1" outlineLevel="1">
      <c r="A1935" t="s">
        <v>949</v>
      </c>
      <c r="B1935" t="s">
        <v>2235</v>
      </c>
      <c r="C1935" s="1">
        <f t="shared" si="1079"/>
        <v>5607</v>
      </c>
      <c r="D1935" s="7">
        <f>IF(P1935&gt;0,RANK(P1935,(P1935:R1935,S1935:AG1935)),0)</f>
        <v>0</v>
      </c>
      <c r="E1935" s="7">
        <f>IF(Q1935&gt;0,RANK(Q1935,(P1935:R1935,S1935:AG1935)),0)</f>
        <v>3</v>
      </c>
      <c r="F1935" s="7">
        <f>IF(R1935&gt;0,RANK(R1935,(P1935:R1935,S1935:AG1935)),0)</f>
        <v>1</v>
      </c>
      <c r="G1935" s="7">
        <f>IF(S1935&gt;0,RANK(S1935,(P1935:R1935,S1935:AG1935)),0)</f>
        <v>2</v>
      </c>
      <c r="H1935" s="48">
        <f t="shared" si="1080"/>
        <v>1940</v>
      </c>
      <c r="I1935" s="163">
        <f t="shared" si="1081"/>
        <v>0.34599607633315499</v>
      </c>
      <c r="J1935" s="2"/>
      <c r="K1935" s="2">
        <f t="shared" si="1082"/>
        <v>0</v>
      </c>
      <c r="L1935" s="2">
        <f t="shared" si="1082"/>
        <v>6.4027108970929197E-2</v>
      </c>
      <c r="M1935" s="2">
        <f t="shared" si="1082"/>
        <v>0.60888175494917063</v>
      </c>
      <c r="N1935" s="2">
        <f t="shared" si="1082"/>
        <v>0.26288567861601569</v>
      </c>
      <c r="O1935" s="2">
        <f t="shared" si="1083"/>
        <v>0.32709113607990015</v>
      </c>
      <c r="Q1935" s="1">
        <f>SUMIF(Town!$AR$1289:$AR$1328,$AX1935,Town!Q$1289:Q$1328)</f>
        <v>359</v>
      </c>
      <c r="R1935" s="1">
        <f>SUMIF(Town!$AR$1289:$AR$1328,$AX1935,Town!R$1289:R$1328)</f>
        <v>3414</v>
      </c>
      <c r="S1935" s="1">
        <f>SUMIF(Town!$AR$1289:$AR$1328,$AX1935,Town!S$1289:S$1328)</f>
        <v>1474</v>
      </c>
      <c r="T1935" s="1">
        <f>SUMIF(Town!$AR$1289:$AR$1328,$AX1935,Town!T$1289:T$1328)</f>
        <v>303</v>
      </c>
      <c r="W1935" s="1">
        <f>SUMIF(Town!$AR$1289:$AR$1328,$AX1935,Town!W$1289:W$1328)</f>
        <v>0</v>
      </c>
      <c r="Y1935" s="1">
        <f>SUMIF(Town!$AR$1289:$AR$1328,$AX1935,Town!Y$1289:Y$1328)</f>
        <v>27</v>
      </c>
      <c r="AA1935" s="1">
        <f>SUMIF(Town!$AR$1289:$AR$1328,$AX1935,Town!AA$1289:AA$1328)</f>
        <v>12</v>
      </c>
      <c r="AC1935" s="1">
        <f>SUMIF(Town!$AR$1289:$AR$1328,$AX1935,Town!AC$1289:AC$1328)</f>
        <v>18</v>
      </c>
      <c r="AI1935" s="7">
        <f t="shared" si="1084"/>
        <v>4</v>
      </c>
      <c r="AJ1935" s="7">
        <f t="shared" si="1085"/>
        <v>0</v>
      </c>
      <c r="AK1935" s="7">
        <f t="shared" si="1086"/>
        <v>0</v>
      </c>
      <c r="AL1935" s="7">
        <f t="shared" si="1087"/>
        <v>0</v>
      </c>
      <c r="AM1935" s="2">
        <f t="shared" si="1088"/>
        <v>5.403959336543606E-2</v>
      </c>
      <c r="AN1935" s="2">
        <f t="shared" si="1089"/>
        <v>0</v>
      </c>
      <c r="AO1935" s="2">
        <f t="shared" si="1089"/>
        <v>0</v>
      </c>
      <c r="AP1935" s="2">
        <f t="shared" si="1090"/>
        <v>0</v>
      </c>
      <c r="AR1935" t="str">
        <f t="shared" si="1091"/>
        <v>Providence</v>
      </c>
      <c r="AS1935" t="s">
        <v>2235</v>
      </c>
      <c r="AV1935" s="91">
        <v>44</v>
      </c>
      <c r="AW1935" s="93">
        <v>7</v>
      </c>
      <c r="AX1935" s="99">
        <f t="shared" si="1092"/>
        <v>44007</v>
      </c>
      <c r="AZ1935" s="7" t="s">
        <v>3053</v>
      </c>
      <c r="BA1935" t="s">
        <v>3290</v>
      </c>
    </row>
    <row r="1936" spans="1:53" hidden="1" outlineLevel="1">
      <c r="A1936" t="s">
        <v>650</v>
      </c>
      <c r="B1936" t="s">
        <v>2235</v>
      </c>
      <c r="C1936" s="1">
        <f t="shared" si="1079"/>
        <v>2652</v>
      </c>
      <c r="D1936" s="7">
        <f>IF(P1936&gt;0,RANK(P1936,(P1936:R1936,S1936:AG1936)),0)</f>
        <v>0</v>
      </c>
      <c r="E1936" s="7">
        <f>IF(Q1936&gt;0,RANK(Q1936,(P1936:R1936,S1936:AG1936)),0)</f>
        <v>3</v>
      </c>
      <c r="F1936" s="7">
        <f>IF(R1936&gt;0,RANK(R1936,(P1936:R1936,S1936:AG1936)),0)</f>
        <v>1</v>
      </c>
      <c r="G1936" s="7">
        <f>IF(S1936&gt;0,RANK(S1936,(P1936:R1936,S1936:AG1936)),0)</f>
        <v>2</v>
      </c>
      <c r="H1936" s="48">
        <f t="shared" si="1080"/>
        <v>883</v>
      </c>
      <c r="I1936" s="163">
        <f t="shared" si="1081"/>
        <v>0.33295625942684764</v>
      </c>
      <c r="J1936" s="2"/>
      <c r="K1936" s="2">
        <f t="shared" si="1082"/>
        <v>0</v>
      </c>
      <c r="L1936" s="2">
        <f t="shared" si="1082"/>
        <v>7.1266968325791852E-2</v>
      </c>
      <c r="M1936" s="2">
        <f t="shared" si="1082"/>
        <v>0.6029411764705882</v>
      </c>
      <c r="N1936" s="2">
        <f t="shared" si="1082"/>
        <v>0.26998491704374056</v>
      </c>
      <c r="O1936" s="2">
        <f t="shared" si="1083"/>
        <v>0.32579185520361997</v>
      </c>
      <c r="Q1936" s="1">
        <f>SUMIF(Town!$AR$1289:$AR$1328,$AX1936,Town!Q$1289:Q$1328)</f>
        <v>189</v>
      </c>
      <c r="R1936" s="1">
        <f>SUMIF(Town!$AR$1289:$AR$1328,$AX1936,Town!R$1289:R$1328)</f>
        <v>1599</v>
      </c>
      <c r="S1936" s="1">
        <f>SUMIF(Town!$AR$1289:$AR$1328,$AX1936,Town!S$1289:S$1328)</f>
        <v>716</v>
      </c>
      <c r="T1936" s="1">
        <f>SUMIF(Town!$AR$1289:$AR$1328,$AX1936,Town!T$1289:T$1328)</f>
        <v>123</v>
      </c>
      <c r="W1936" s="1">
        <f>SUMIF(Town!$AR$1289:$AR$1328,$AX1936,Town!W$1289:W$1328)</f>
        <v>0</v>
      </c>
      <c r="Y1936" s="1">
        <f>SUMIF(Town!$AR$1289:$AR$1328,$AX1936,Town!Y$1289:Y$1328)</f>
        <v>18</v>
      </c>
      <c r="AA1936" s="1">
        <f>SUMIF(Town!$AR$1289:$AR$1328,$AX1936,Town!AA$1289:AA$1328)</f>
        <v>6</v>
      </c>
      <c r="AC1936" s="1">
        <f>SUMIF(Town!$AR$1289:$AR$1328,$AX1936,Town!AC$1289:AC$1328)</f>
        <v>1</v>
      </c>
      <c r="AI1936" s="7">
        <f t="shared" si="1084"/>
        <v>4</v>
      </c>
      <c r="AJ1936" s="7">
        <f t="shared" si="1085"/>
        <v>0</v>
      </c>
      <c r="AK1936" s="7">
        <f t="shared" si="1086"/>
        <v>0</v>
      </c>
      <c r="AL1936" s="7">
        <f t="shared" si="1087"/>
        <v>0</v>
      </c>
      <c r="AM1936" s="2">
        <f t="shared" si="1088"/>
        <v>4.6380090497737558E-2</v>
      </c>
      <c r="AN1936" s="2">
        <f t="shared" si="1089"/>
        <v>0</v>
      </c>
      <c r="AO1936" s="2">
        <f t="shared" si="1089"/>
        <v>0</v>
      </c>
      <c r="AP1936" s="2">
        <f t="shared" si="1090"/>
        <v>0</v>
      </c>
      <c r="AR1936" t="str">
        <f t="shared" si="1091"/>
        <v>Washington</v>
      </c>
      <c r="AS1936" t="s">
        <v>2235</v>
      </c>
      <c r="AT1936">
        <v>2</v>
      </c>
      <c r="AV1936" s="91">
        <v>44</v>
      </c>
      <c r="AW1936" s="93">
        <v>9</v>
      </c>
      <c r="AX1936" s="99">
        <f t="shared" si="1092"/>
        <v>44009</v>
      </c>
      <c r="AZ1936" s="7" t="s">
        <v>3053</v>
      </c>
      <c r="BA1936" t="s">
        <v>3290</v>
      </c>
    </row>
    <row r="1937" spans="1:53" hidden="1" outlineLevel="1">
      <c r="A1937" t="s">
        <v>2279</v>
      </c>
      <c r="B1937" t="s">
        <v>2235</v>
      </c>
      <c r="C1937" s="1">
        <f>SUM(P1937:AG1937)</f>
        <v>704</v>
      </c>
      <c r="D1937" s="7">
        <f>IF(P1937&gt;0,RANK(P1937,(P1937:R1937,S1937:AG1937)),0)</f>
        <v>0</v>
      </c>
      <c r="E1937" s="7">
        <f>IF(Q1937&gt;0,RANK(Q1937,(P1937:R1937,S1937:AG1937)),0)</f>
        <v>5</v>
      </c>
      <c r="F1937" s="7">
        <f>IF(R1937&gt;0,RANK(R1937,(P1937:R1937,S1937:AG1937)),0)</f>
        <v>1</v>
      </c>
      <c r="G1937" s="7">
        <f>IF(S1937&gt;0,RANK(S1937,(P1937:R1937,S1937:AG1937)),0)</f>
        <v>4</v>
      </c>
      <c r="H1937" s="48">
        <f>MAX(P1937:Y1937)-LARGE(P1937:Y1937,2)</f>
        <v>360</v>
      </c>
      <c r="I1937" s="163">
        <f t="shared" si="1081"/>
        <v>0.51136363636363635</v>
      </c>
      <c r="J1937" s="2"/>
      <c r="K1937" s="2">
        <f>IF($C1937=0,"-",P1937/$C1937)</f>
        <v>0</v>
      </c>
      <c r="L1937" s="2">
        <f>IF($C1937=0,"-",Q1937/$C1937)</f>
        <v>5.2556818181818184E-2</v>
      </c>
      <c r="M1937" s="2">
        <f>IF($C1937=0,"-",R1937/$C1937)</f>
        <v>0.64772727272727271</v>
      </c>
      <c r="N1937" s="2">
        <f>IF($C1937=0,"-",S1937/$C1937)</f>
        <v>7.3863636363636367E-2</v>
      </c>
      <c r="O1937" s="2">
        <f>IF(C1937=0,"-",(1-K1937-L1937-M1937))</f>
        <v>0.29971590909090906</v>
      </c>
      <c r="Q1937" s="1">
        <f>SUMIF(Town!$AR$1289:$AR$1328,$AX1937,Town!Q$1289:Q$1328)</f>
        <v>37</v>
      </c>
      <c r="R1937" s="1">
        <f>SUMIF(Town!$AR$1289:$AR$1328,$AX1937,Town!R$1289:R$1328)</f>
        <v>456</v>
      </c>
      <c r="S1937" s="1">
        <f>SUMIF(Town!$AR$1289:$AR$1328,$AX1937,Town!S$1289:S$1328)</f>
        <v>52</v>
      </c>
      <c r="T1937" s="1">
        <f>SUMIF(Town!$AR$1289:$AR$1328,$AX1937,Town!T$1289:T$1328)</f>
        <v>96</v>
      </c>
      <c r="W1937" s="1">
        <f>SUMIF(Town!$AR$1289:$AR$1328,$AX1937,Town!W$1289:W$1328)</f>
        <v>0</v>
      </c>
      <c r="Y1937" s="1">
        <f>SUMIF(Town!$AR$1289:$AR$1328,$AX1937,Town!Y$1289:Y$1328)</f>
        <v>53</v>
      </c>
      <c r="AA1937" s="1">
        <f>SUMIF(Town!$AR$1289:$AR$1328,$AX1937,Town!AA$1289:AA$1328)</f>
        <v>1</v>
      </c>
      <c r="AC1937" s="1">
        <f>SUMIF(Town!$AR$1289:$AR$1328,$AX1937,Town!AC$1289:AC$1328)</f>
        <v>9</v>
      </c>
      <c r="AH1937" s="7">
        <f>IF(S1937&gt;0,RANK(S1937,(O1937:Y1937)),0)</f>
        <v>4</v>
      </c>
      <c r="AI1937" s="7">
        <f>IF(T1937&gt;0,RANK(T1937,(O1937:Y1937)),0)</f>
        <v>2</v>
      </c>
      <c r="AJ1937" s="7">
        <f>IF(U1937&gt;0,RANK(U1937,(O1937:Y1937)),0)</f>
        <v>0</v>
      </c>
      <c r="AK1937" s="7">
        <f>IF(V1937&gt;0,RANK(V1937,(O1937:Y1937)),0)</f>
        <v>0</v>
      </c>
      <c r="AL1937" s="2">
        <f>IF($C1937=0,"-",S1937/$C1937)</f>
        <v>7.3863636363636367E-2</v>
      </c>
      <c r="AM1937" s="2">
        <f t="shared" si="1088"/>
        <v>0.13636363636363635</v>
      </c>
      <c r="AN1937" s="2">
        <f>IF($C1937=0,"-",U1937/$C1937)</f>
        <v>0</v>
      </c>
      <c r="AO1937" s="2">
        <f t="shared" si="1089"/>
        <v>0</v>
      </c>
      <c r="AP1937" s="2">
        <f t="shared" si="1090"/>
        <v>0</v>
      </c>
      <c r="AR1937" t="str">
        <f t="shared" si="1091"/>
        <v>Mail Ballots</v>
      </c>
      <c r="AS1937" t="s">
        <v>2235</v>
      </c>
      <c r="AV1937" s="91">
        <v>44</v>
      </c>
      <c r="AW1937" s="93">
        <v>99</v>
      </c>
      <c r="AX1937" s="99">
        <f t="shared" si="1092"/>
        <v>44099</v>
      </c>
      <c r="BA1937" t="s">
        <v>3290</v>
      </c>
    </row>
    <row r="1938" spans="1:53" collapsed="1">
      <c r="A1938" t="s">
        <v>3239</v>
      </c>
      <c r="B1938" t="s">
        <v>1136</v>
      </c>
      <c r="C1938" s="1">
        <f t="shared" si="1079"/>
        <v>14564</v>
      </c>
      <c r="D1938" s="7">
        <f>IF(P1938&gt;0,RANK(P1938,(P1938:R1938,S1938:AG1938)),0)</f>
        <v>0</v>
      </c>
      <c r="E1938" s="7">
        <f>IF(Q1938&gt;0,RANK(Q1938,(P1938:R1938,S1938:AG1938)),0)</f>
        <v>3</v>
      </c>
      <c r="F1938" s="7">
        <f>IF(R1938&gt;0,RANK(R1938,(P1938:R1938,S1938:AG1938)),0)</f>
        <v>1</v>
      </c>
      <c r="G1938" s="7">
        <f>IF(S1938&gt;0,RANK(S1938,(P1938:R1938,S1938:AG1938)),0)</f>
        <v>2</v>
      </c>
      <c r="H1938" s="48">
        <f t="shared" si="1080"/>
        <v>5705</v>
      </c>
      <c r="I1938" s="163">
        <f t="shared" si="1081"/>
        <v>0.39171930788244985</v>
      </c>
      <c r="J1938" s="2"/>
      <c r="K1938" s="2">
        <f t="shared" si="1082"/>
        <v>0</v>
      </c>
      <c r="L1938" s="2">
        <f t="shared" si="1082"/>
        <v>6.0422960725075532E-2</v>
      </c>
      <c r="M1938" s="2">
        <f t="shared" si="1082"/>
        <v>0.63018401538039004</v>
      </c>
      <c r="N1938" s="2">
        <f t="shared" si="1082"/>
        <v>0.23846470749794013</v>
      </c>
      <c r="O1938" s="2">
        <f t="shared" si="1083"/>
        <v>0.30939302389453438</v>
      </c>
      <c r="Q1938" s="1">
        <f t="shared" ref="Q1938:AC1938" si="1093">SUM(Q1932:Q1937)</f>
        <v>880</v>
      </c>
      <c r="R1938" s="1">
        <f t="shared" si="1093"/>
        <v>9178</v>
      </c>
      <c r="S1938" s="1">
        <f t="shared" si="1093"/>
        <v>3473</v>
      </c>
      <c r="T1938" s="1">
        <f t="shared" si="1093"/>
        <v>825</v>
      </c>
      <c r="W1938" s="1">
        <f t="shared" si="1093"/>
        <v>0</v>
      </c>
      <c r="Y1938" s="1">
        <f t="shared" si="1093"/>
        <v>131</v>
      </c>
      <c r="AA1938" s="1">
        <f t="shared" si="1093"/>
        <v>37</v>
      </c>
      <c r="AC1938" s="1">
        <f t="shared" si="1093"/>
        <v>40</v>
      </c>
      <c r="AI1938" s="7">
        <f t="shared" si="1084"/>
        <v>4</v>
      </c>
      <c r="AJ1938" s="7">
        <f t="shared" si="1085"/>
        <v>0</v>
      </c>
      <c r="AK1938" s="7">
        <f t="shared" si="1086"/>
        <v>0</v>
      </c>
      <c r="AL1938" s="7">
        <f t="shared" si="1087"/>
        <v>0</v>
      </c>
      <c r="AM1938" s="2">
        <f t="shared" si="1088"/>
        <v>5.6646525679758308E-2</v>
      </c>
      <c r="AN1938" s="2">
        <f>IF($C1938=0,"-",U1938/$C1938)</f>
        <v>0</v>
      </c>
      <c r="AO1938" s="2">
        <f>IF($C1938=0,"-",V1938/$C1938)</f>
        <v>0</v>
      </c>
      <c r="AP1938" s="2">
        <f t="shared" si="1090"/>
        <v>0</v>
      </c>
      <c r="AR1938" t="str">
        <f t="shared" si="1091"/>
        <v>Rhode Island</v>
      </c>
      <c r="AS1938" t="s">
        <v>1136</v>
      </c>
      <c r="AV1938" s="91">
        <v>44</v>
      </c>
      <c r="AW1938" s="93"/>
      <c r="AX1938" s="91">
        <v>44</v>
      </c>
      <c r="AZ1938" s="7" t="s">
        <v>1662</v>
      </c>
      <c r="BA1938" t="s">
        <v>3290</v>
      </c>
    </row>
    <row r="1939" spans="1:53">
      <c r="C1939" s="1"/>
      <c r="E1939" s="7"/>
      <c r="F1939" s="7"/>
      <c r="G1939" s="7"/>
      <c r="H1939" s="48"/>
      <c r="I1939" s="163"/>
      <c r="J1939" s="2"/>
      <c r="AI1939" s="7"/>
      <c r="AJ1939" s="7"/>
      <c r="AK1939" s="7"/>
      <c r="AL1939" s="7"/>
      <c r="AV1939" s="91"/>
      <c r="AW1939" s="93"/>
    </row>
    <row r="1940" spans="1:53" hidden="1" outlineLevel="1">
      <c r="A1940" t="s">
        <v>857</v>
      </c>
      <c r="B1940" t="s">
        <v>1657</v>
      </c>
      <c r="C1940" s="1">
        <f t="shared" ref="C1940:C1986" si="1094">SUM(P1940:AG1940)</f>
        <v>3039</v>
      </c>
      <c r="D1940" s="7">
        <f>IF(P1940&gt;0,RANK(P1940,(P1940:R1940,S1940:AG1940)),0)</f>
        <v>8</v>
      </c>
      <c r="E1940" s="7">
        <f>IF(Q1940&gt;0,RANK(Q1940,(P1940:R1940,S1940:AG1940)),0)</f>
        <v>1</v>
      </c>
      <c r="F1940" s="7">
        <f>IF(R1940&gt;0,RANK(R1940,(P1940:R1940,S1940:AG1940)),0)</f>
        <v>3</v>
      </c>
      <c r="G1940" s="7">
        <f>IF(S1940&gt;0,RANK(S1940,(P1940:R1940,S1940:AG1940)),0)</f>
        <v>2</v>
      </c>
      <c r="H1940" s="48">
        <f t="shared" ref="H1940:H1986" si="1095">MAX(P1940:Y1940)-LARGE(P1940:Y1940,2)</f>
        <v>626</v>
      </c>
      <c r="I1940" s="163">
        <f t="shared" ref="I1940:I1986" si="1096">H1940/C1940</f>
        <v>0.20598881210924647</v>
      </c>
      <c r="J1940" s="2"/>
      <c r="K1940" s="2">
        <f t="shared" ref="K1940:K1986" si="1097">IF($C1940=0,"-",P1940/$C1940)</f>
        <v>3.2905561039815728E-4</v>
      </c>
      <c r="L1940" s="2">
        <f t="shared" ref="L1940:L1986" si="1098">IF($C1940=0,"-",Q1940/$C1940)</f>
        <v>0.42810134912800263</v>
      </c>
      <c r="M1940" s="2">
        <f t="shared" ref="M1940:M1986" si="1099">IF($C1940=0,"-",R1940/$C1940)</f>
        <v>0.17933530766699574</v>
      </c>
      <c r="N1940" s="2">
        <f t="shared" ref="N1940:N1986" si="1100">IF($C1940=0,"-",S1940/$C1940)</f>
        <v>0.22211253701875616</v>
      </c>
      <c r="O1940" s="2">
        <f t="shared" ref="O1940:O1986" si="1101">IF(C1940=0,"-",(1-K1940-L1940-M1940-N1940))</f>
        <v>0.17012175057584722</v>
      </c>
      <c r="P1940" s="1">
        <v>1</v>
      </c>
      <c r="Q1940" s="1">
        <v>1301</v>
      </c>
      <c r="R1940" s="1">
        <v>545</v>
      </c>
      <c r="S1940" s="1">
        <v>675</v>
      </c>
      <c r="T1940" s="1">
        <v>476</v>
      </c>
      <c r="U1940" s="1">
        <v>22</v>
      </c>
      <c r="V1940" s="1">
        <v>2</v>
      </c>
      <c r="AE1940" s="1">
        <v>16</v>
      </c>
      <c r="AF1940" s="1">
        <v>1</v>
      </c>
      <c r="AI1940" s="7">
        <f t="shared" ref="AI1940:AI1986" si="1102">IF(T1940&gt;0,RANK(T1940,(P1940:Z1940)),0)</f>
        <v>4</v>
      </c>
      <c r="AJ1940" s="7">
        <f t="shared" ref="AJ1940:AJ1986" si="1103">IF(U1940&gt;0,RANK(U1940,(P1940:Z1940)),0)</f>
        <v>5</v>
      </c>
      <c r="AK1940" s="7">
        <f t="shared" ref="AK1940:AK1986" si="1104">IF(V1940&gt;0,RANK(V1940,(P1940:Z1940)),0)</f>
        <v>6</v>
      </c>
      <c r="AL1940" s="7">
        <f t="shared" ref="AL1940:AL1986" si="1105">IF(W1940&gt;0,RANK(W1940,(P1940:Z1940)),0)</f>
        <v>0</v>
      </c>
      <c r="AM1940" s="2">
        <f t="shared" ref="AM1940:AM1986" si="1106">IF($C1940=0,"-",T1940/$C1940)</f>
        <v>0.15663047054952287</v>
      </c>
      <c r="AN1940" s="2">
        <f t="shared" ref="AN1940:AN1986" si="1107">IF($C1940=0,"-",U1940/$C1940)</f>
        <v>7.2392234287594606E-3</v>
      </c>
      <c r="AO1940" s="2">
        <f t="shared" ref="AO1940:AO1986" si="1108">IF($C1940=0,"-",V1940/$C1940)</f>
        <v>6.5811122079631457E-4</v>
      </c>
      <c r="AP1940" s="2">
        <f t="shared" ref="AP1940:AP1986" si="1109">IF($C1940=0,"-",W1940/$C1940)</f>
        <v>0</v>
      </c>
      <c r="AR1940" t="str">
        <f t="shared" ref="AR1940:AR1946" si="1110">A1940</f>
        <v>Abbeville</v>
      </c>
      <c r="AS1940" t="s">
        <v>1657</v>
      </c>
      <c r="AT1940">
        <v>3</v>
      </c>
      <c r="AV1940" s="91">
        <v>45</v>
      </c>
      <c r="AW1940" s="93">
        <v>1</v>
      </c>
      <c r="AX1940" s="99">
        <f t="shared" ref="AX1940:AX1985" si="1111">AV1940*1000+AW1940</f>
        <v>45001</v>
      </c>
      <c r="AZ1940" s="7" t="s">
        <v>3053</v>
      </c>
      <c r="BA1940" t="s">
        <v>3290</v>
      </c>
    </row>
    <row r="1941" spans="1:53" hidden="1" outlineLevel="1">
      <c r="A1941" t="s">
        <v>2949</v>
      </c>
      <c r="B1941" t="s">
        <v>1657</v>
      </c>
      <c r="C1941" s="1">
        <f t="shared" si="1094"/>
        <v>24377</v>
      </c>
      <c r="D1941" s="7">
        <f>IF(P1941&gt;0,RANK(P1941,(P1941:R1941,S1941:AG1941)),0)</f>
        <v>7</v>
      </c>
      <c r="E1941" s="7">
        <f>IF(Q1941&gt;0,RANK(Q1941,(P1941:R1941,S1941:AG1941)),0)</f>
        <v>1</v>
      </c>
      <c r="F1941" s="7">
        <f>IF(R1941&gt;0,RANK(R1941,(P1941:R1941,S1941:AG1941)),0)</f>
        <v>2</v>
      </c>
      <c r="G1941" s="7">
        <f>IF(S1941&gt;0,RANK(S1941,(P1941:R1941,S1941:AG1941)),0)</f>
        <v>4</v>
      </c>
      <c r="H1941" s="48">
        <f t="shared" si="1095"/>
        <v>5815</v>
      </c>
      <c r="I1941" s="163">
        <f t="shared" si="1096"/>
        <v>0.23854452967961604</v>
      </c>
      <c r="J1941" s="2"/>
      <c r="K1941" s="2">
        <f t="shared" si="1097"/>
        <v>2.6254256061041146E-3</v>
      </c>
      <c r="L1941" s="2">
        <f t="shared" si="1098"/>
        <v>0.49333388029700126</v>
      </c>
      <c r="M1941" s="2">
        <f t="shared" si="1099"/>
        <v>0.25478935061738522</v>
      </c>
      <c r="N1941" s="2">
        <f t="shared" si="1100"/>
        <v>9.9355950281002581E-2</v>
      </c>
      <c r="O1941" s="2">
        <f t="shared" si="1101"/>
        <v>0.14989539319850687</v>
      </c>
      <c r="P1941" s="1">
        <v>64</v>
      </c>
      <c r="Q1941" s="1">
        <v>12026</v>
      </c>
      <c r="R1941" s="1">
        <v>6211</v>
      </c>
      <c r="S1941" s="1">
        <v>2422</v>
      </c>
      <c r="T1941" s="1">
        <v>3337</v>
      </c>
      <c r="U1941" s="1">
        <v>81</v>
      </c>
      <c r="V1941" s="1">
        <v>25</v>
      </c>
      <c r="AE1941" s="1">
        <v>207</v>
      </c>
      <c r="AF1941" s="1">
        <v>4</v>
      </c>
      <c r="AI1941" s="7">
        <f t="shared" si="1102"/>
        <v>3</v>
      </c>
      <c r="AJ1941" s="7">
        <f t="shared" si="1103"/>
        <v>5</v>
      </c>
      <c r="AK1941" s="7">
        <f t="shared" si="1104"/>
        <v>7</v>
      </c>
      <c r="AL1941" s="7">
        <f t="shared" si="1105"/>
        <v>0</v>
      </c>
      <c r="AM1941" s="2">
        <f t="shared" si="1106"/>
        <v>0.13689133199327236</v>
      </c>
      <c r="AN1941" s="2">
        <f t="shared" si="1107"/>
        <v>3.32280428272552E-3</v>
      </c>
      <c r="AO1941" s="2">
        <f t="shared" si="1108"/>
        <v>1.0255568773844198E-3</v>
      </c>
      <c r="AP1941" s="2">
        <f t="shared" si="1109"/>
        <v>0</v>
      </c>
      <c r="AR1941" t="str">
        <f t="shared" si="1110"/>
        <v>Aiken</v>
      </c>
      <c r="AS1941" t="s">
        <v>1657</v>
      </c>
      <c r="AT1941">
        <v>2</v>
      </c>
      <c r="AV1941" s="91">
        <v>45</v>
      </c>
      <c r="AW1941" s="93">
        <v>3</v>
      </c>
      <c r="AX1941" s="99">
        <f t="shared" si="1111"/>
        <v>45003</v>
      </c>
      <c r="AZ1941" s="7" t="s">
        <v>3053</v>
      </c>
      <c r="BA1941" t="s">
        <v>3290</v>
      </c>
    </row>
    <row r="1942" spans="1:53" hidden="1" outlineLevel="1">
      <c r="A1942" t="s">
        <v>1247</v>
      </c>
      <c r="B1942" t="s">
        <v>1657</v>
      </c>
      <c r="C1942" s="1">
        <f t="shared" si="1094"/>
        <v>348</v>
      </c>
      <c r="D1942" s="7">
        <f>IF(P1942&gt;0,RANK(P1942,(P1942:R1942,S1942:AG1942)),0)</f>
        <v>0</v>
      </c>
      <c r="E1942" s="7">
        <f>IF(Q1942&gt;0,RANK(Q1942,(P1942:R1942,S1942:AG1942)),0)</f>
        <v>1</v>
      </c>
      <c r="F1942" s="7">
        <f>IF(R1942&gt;0,RANK(R1942,(P1942:R1942,S1942:AG1942)),0)</f>
        <v>2</v>
      </c>
      <c r="G1942" s="7">
        <f>IF(S1942&gt;0,RANK(S1942,(P1942:R1942,S1942:AG1942)),0)</f>
        <v>4</v>
      </c>
      <c r="H1942" s="48">
        <f t="shared" si="1095"/>
        <v>87</v>
      </c>
      <c r="I1942" s="163">
        <f t="shared" si="1096"/>
        <v>0.25</v>
      </c>
      <c r="J1942" s="2"/>
      <c r="K1942" s="2">
        <f t="shared" si="1097"/>
        <v>0</v>
      </c>
      <c r="L1942" s="2">
        <f t="shared" si="1098"/>
        <v>0.5114942528735632</v>
      </c>
      <c r="M1942" s="2">
        <f t="shared" si="1099"/>
        <v>0.2614942528735632</v>
      </c>
      <c r="N1942" s="2">
        <f t="shared" si="1100"/>
        <v>6.8965517241379309E-2</v>
      </c>
      <c r="O1942" s="2">
        <f t="shared" si="1101"/>
        <v>0.15804597701149428</v>
      </c>
      <c r="P1942" s="1">
        <v>0</v>
      </c>
      <c r="Q1942" s="1">
        <v>178</v>
      </c>
      <c r="R1942" s="1">
        <v>91</v>
      </c>
      <c r="S1942" s="1">
        <v>24</v>
      </c>
      <c r="T1942" s="1">
        <v>42</v>
      </c>
      <c r="U1942" s="1">
        <v>5</v>
      </c>
      <c r="V1942" s="1">
        <v>4</v>
      </c>
      <c r="AE1942" s="1">
        <v>4</v>
      </c>
      <c r="AF1942" s="1">
        <v>0</v>
      </c>
      <c r="AI1942" s="7">
        <f t="shared" si="1102"/>
        <v>3</v>
      </c>
      <c r="AJ1942" s="7">
        <f t="shared" si="1103"/>
        <v>5</v>
      </c>
      <c r="AK1942" s="7">
        <f t="shared" si="1104"/>
        <v>6</v>
      </c>
      <c r="AL1942" s="7">
        <f t="shared" si="1105"/>
        <v>0</v>
      </c>
      <c r="AM1942" s="2">
        <f t="shared" si="1106"/>
        <v>0.1206896551724138</v>
      </c>
      <c r="AN1942" s="2">
        <f t="shared" si="1107"/>
        <v>1.4367816091954023E-2</v>
      </c>
      <c r="AO1942" s="2">
        <f t="shared" si="1108"/>
        <v>1.1494252873563218E-2</v>
      </c>
      <c r="AP1942" s="2">
        <f t="shared" si="1109"/>
        <v>0</v>
      </c>
      <c r="AR1942" t="str">
        <f t="shared" si="1110"/>
        <v>Allendale</v>
      </c>
      <c r="AS1942" t="s">
        <v>1657</v>
      </c>
      <c r="AT1942">
        <v>6</v>
      </c>
      <c r="AV1942" s="91">
        <v>45</v>
      </c>
      <c r="AW1942" s="93">
        <v>5</v>
      </c>
      <c r="AX1942" s="99">
        <f t="shared" si="1111"/>
        <v>45005</v>
      </c>
      <c r="AZ1942" s="7" t="s">
        <v>3053</v>
      </c>
      <c r="BA1942" t="s">
        <v>3290</v>
      </c>
    </row>
    <row r="1943" spans="1:53" hidden="1" outlineLevel="1">
      <c r="A1943" t="s">
        <v>1258</v>
      </c>
      <c r="B1943" t="s">
        <v>1657</v>
      </c>
      <c r="C1943" s="1">
        <f t="shared" si="1094"/>
        <v>27455</v>
      </c>
      <c r="D1943" s="7">
        <f>IF(P1943&gt;0,RANK(P1943,(P1943:R1943,S1943:AG1943)),0)</f>
        <v>7</v>
      </c>
      <c r="E1943" s="7">
        <f>IF(Q1943&gt;0,RANK(Q1943,(P1943:R1943,S1943:AG1943)),0)</f>
        <v>1</v>
      </c>
      <c r="F1943" s="7">
        <f>IF(R1943&gt;0,RANK(R1943,(P1943:R1943,S1943:AG1943)),0)</f>
        <v>2</v>
      </c>
      <c r="G1943" s="7">
        <f>IF(S1943&gt;0,RANK(S1943,(P1943:R1943,S1943:AG1943)),0)</f>
        <v>3</v>
      </c>
      <c r="H1943" s="48">
        <f t="shared" si="1095"/>
        <v>6043</v>
      </c>
      <c r="I1943" s="163">
        <f t="shared" si="1096"/>
        <v>0.220105627390275</v>
      </c>
      <c r="J1943" s="2"/>
      <c r="K1943" s="2">
        <f t="shared" si="1097"/>
        <v>1.1655436168275359E-3</v>
      </c>
      <c r="L1943" s="2">
        <f t="shared" si="1098"/>
        <v>0.43594973593152431</v>
      </c>
      <c r="M1943" s="2">
        <f t="shared" si="1099"/>
        <v>0.21584410854124933</v>
      </c>
      <c r="N1943" s="2">
        <f t="shared" si="1100"/>
        <v>0.17144418138772538</v>
      </c>
      <c r="O1943" s="2">
        <f t="shared" si="1101"/>
        <v>0.17559643052267343</v>
      </c>
      <c r="P1943" s="1">
        <v>32</v>
      </c>
      <c r="Q1943" s="1">
        <v>11969</v>
      </c>
      <c r="R1943" s="1">
        <v>5926</v>
      </c>
      <c r="S1943" s="1">
        <v>4707</v>
      </c>
      <c r="T1943" s="1">
        <v>4508</v>
      </c>
      <c r="U1943" s="1">
        <v>120</v>
      </c>
      <c r="V1943" s="1">
        <v>9</v>
      </c>
      <c r="AE1943" s="1">
        <v>178</v>
      </c>
      <c r="AF1943" s="1">
        <v>6</v>
      </c>
      <c r="AI1943" s="7">
        <f t="shared" si="1102"/>
        <v>4</v>
      </c>
      <c r="AJ1943" s="7">
        <f t="shared" si="1103"/>
        <v>5</v>
      </c>
      <c r="AK1943" s="7">
        <f t="shared" si="1104"/>
        <v>7</v>
      </c>
      <c r="AL1943" s="7">
        <f t="shared" si="1105"/>
        <v>0</v>
      </c>
      <c r="AM1943" s="2">
        <f t="shared" si="1106"/>
        <v>0.16419595702057913</v>
      </c>
      <c r="AN1943" s="2">
        <f t="shared" si="1107"/>
        <v>4.3707885631032598E-3</v>
      </c>
      <c r="AO1943" s="2">
        <f t="shared" si="1108"/>
        <v>3.2780914223274449E-4</v>
      </c>
      <c r="AP1943" s="2">
        <f t="shared" si="1109"/>
        <v>0</v>
      </c>
      <c r="AR1943" t="str">
        <f t="shared" si="1110"/>
        <v>Anderson</v>
      </c>
      <c r="AS1943" t="s">
        <v>1657</v>
      </c>
      <c r="AT1943">
        <v>3</v>
      </c>
      <c r="AV1943" s="91">
        <v>45</v>
      </c>
      <c r="AW1943" s="93">
        <v>7</v>
      </c>
      <c r="AX1943" s="99">
        <f t="shared" si="1111"/>
        <v>45007</v>
      </c>
      <c r="AZ1943" s="7" t="s">
        <v>3053</v>
      </c>
      <c r="BA1943" t="s">
        <v>3290</v>
      </c>
    </row>
    <row r="1944" spans="1:53" hidden="1" outlineLevel="1">
      <c r="A1944" t="s">
        <v>792</v>
      </c>
      <c r="B1944" t="s">
        <v>1657</v>
      </c>
      <c r="C1944" s="1">
        <f t="shared" si="1094"/>
        <v>994</v>
      </c>
      <c r="D1944" s="7">
        <f>IF(P1944&gt;0,RANK(P1944,(P1944:R1944,S1944:AG1944)),0)</f>
        <v>8</v>
      </c>
      <c r="E1944" s="7">
        <f>IF(Q1944&gt;0,RANK(Q1944,(P1944:R1944,S1944:AG1944)),0)</f>
        <v>1</v>
      </c>
      <c r="F1944" s="7">
        <f>IF(R1944&gt;0,RANK(R1944,(P1944:R1944,S1944:AG1944)),0)</f>
        <v>2</v>
      </c>
      <c r="G1944" s="7">
        <f>IF(S1944&gt;0,RANK(S1944,(P1944:R1944,S1944:AG1944)),0)</f>
        <v>4</v>
      </c>
      <c r="H1944" s="48">
        <f t="shared" si="1095"/>
        <v>250</v>
      </c>
      <c r="I1944" s="163">
        <f t="shared" si="1096"/>
        <v>0.25150905432595572</v>
      </c>
      <c r="J1944" s="2"/>
      <c r="K1944" s="2">
        <f t="shared" si="1097"/>
        <v>2.012072434607646E-3</v>
      </c>
      <c r="L1944" s="2">
        <f t="shared" si="1098"/>
        <v>0.51509054325955739</v>
      </c>
      <c r="M1944" s="2">
        <f t="shared" si="1099"/>
        <v>0.26358148893360162</v>
      </c>
      <c r="N1944" s="2">
        <f t="shared" si="1100"/>
        <v>8.249496981891348E-2</v>
      </c>
      <c r="O1944" s="2">
        <f t="shared" si="1101"/>
        <v>0.13682092555331987</v>
      </c>
      <c r="P1944" s="1">
        <v>2</v>
      </c>
      <c r="Q1944" s="1">
        <v>512</v>
      </c>
      <c r="R1944" s="1">
        <v>262</v>
      </c>
      <c r="S1944" s="1">
        <v>82</v>
      </c>
      <c r="T1944" s="1">
        <v>118</v>
      </c>
      <c r="U1944" s="1">
        <v>7</v>
      </c>
      <c r="V1944" s="1">
        <v>3</v>
      </c>
      <c r="AE1944" s="1">
        <v>7</v>
      </c>
      <c r="AF1944" s="1">
        <v>1</v>
      </c>
      <c r="AI1944" s="7">
        <f t="shared" si="1102"/>
        <v>3</v>
      </c>
      <c r="AJ1944" s="7">
        <f t="shared" si="1103"/>
        <v>5</v>
      </c>
      <c r="AK1944" s="7">
        <f t="shared" si="1104"/>
        <v>6</v>
      </c>
      <c r="AL1944" s="7">
        <f t="shared" si="1105"/>
        <v>0</v>
      </c>
      <c r="AM1944" s="2">
        <f t="shared" si="1106"/>
        <v>0.11871227364185111</v>
      </c>
      <c r="AN1944" s="2">
        <f t="shared" si="1107"/>
        <v>7.0422535211267607E-3</v>
      </c>
      <c r="AO1944" s="2">
        <f t="shared" si="1108"/>
        <v>3.0181086519114686E-3</v>
      </c>
      <c r="AP1944" s="2">
        <f t="shared" si="1109"/>
        <v>0</v>
      </c>
      <c r="AR1944" t="str">
        <f t="shared" si="1110"/>
        <v>Bamberg</v>
      </c>
      <c r="AS1944" t="s">
        <v>1657</v>
      </c>
      <c r="AT1944" s="136">
        <v>6</v>
      </c>
      <c r="AV1944" s="91">
        <v>45</v>
      </c>
      <c r="AW1944" s="93">
        <v>9</v>
      </c>
      <c r="AX1944" s="99">
        <f t="shared" si="1111"/>
        <v>45009</v>
      </c>
      <c r="AZ1944" s="7" t="s">
        <v>3053</v>
      </c>
      <c r="BA1944" t="s">
        <v>3290</v>
      </c>
    </row>
    <row r="1945" spans="1:53" hidden="1" outlineLevel="1">
      <c r="A1945" t="s">
        <v>16</v>
      </c>
      <c r="B1945" t="s">
        <v>1657</v>
      </c>
      <c r="C1945" s="1">
        <f t="shared" si="1094"/>
        <v>1955</v>
      </c>
      <c r="D1945" s="7">
        <f>IF(P1945&gt;0,RANK(P1945,(P1945:R1945,S1945:AG1945)),0)</f>
        <v>7</v>
      </c>
      <c r="E1945" s="7">
        <f>IF(Q1945&gt;0,RANK(Q1945,(P1945:R1945,S1945:AG1945)),0)</f>
        <v>1</v>
      </c>
      <c r="F1945" s="7">
        <f>IF(R1945&gt;0,RANK(R1945,(P1945:R1945,S1945:AG1945)),0)</f>
        <v>2</v>
      </c>
      <c r="G1945" s="7">
        <f>IF(S1945&gt;0,RANK(S1945,(P1945:R1945,S1945:AG1945)),0)</f>
        <v>4</v>
      </c>
      <c r="H1945" s="48">
        <f t="shared" si="1095"/>
        <v>635</v>
      </c>
      <c r="I1945" s="163">
        <f t="shared" si="1096"/>
        <v>0.32480818414322249</v>
      </c>
      <c r="J1945" s="2"/>
      <c r="K1945" s="2">
        <f t="shared" si="1097"/>
        <v>1.0230179028132991E-3</v>
      </c>
      <c r="L1945" s="2">
        <f t="shared" si="1098"/>
        <v>0.54936061381074164</v>
      </c>
      <c r="M1945" s="2">
        <f t="shared" si="1099"/>
        <v>0.22455242966751918</v>
      </c>
      <c r="N1945" s="2">
        <f t="shared" si="1100"/>
        <v>7.2122762148337599E-2</v>
      </c>
      <c r="O1945" s="2">
        <f t="shared" si="1101"/>
        <v>0.15294117647058825</v>
      </c>
      <c r="P1945" s="1">
        <v>2</v>
      </c>
      <c r="Q1945" s="1">
        <v>1074</v>
      </c>
      <c r="R1945" s="1">
        <v>439</v>
      </c>
      <c r="S1945" s="1">
        <v>141</v>
      </c>
      <c r="T1945" s="1">
        <v>273</v>
      </c>
      <c r="U1945" s="1">
        <v>15</v>
      </c>
      <c r="V1945" s="1">
        <v>2</v>
      </c>
      <c r="AE1945" s="1">
        <v>9</v>
      </c>
      <c r="AF1945" s="1">
        <v>0</v>
      </c>
      <c r="AI1945" s="7">
        <f t="shared" si="1102"/>
        <v>3</v>
      </c>
      <c r="AJ1945" s="7">
        <f t="shared" si="1103"/>
        <v>5</v>
      </c>
      <c r="AK1945" s="7">
        <f t="shared" si="1104"/>
        <v>6</v>
      </c>
      <c r="AL1945" s="7">
        <f t="shared" si="1105"/>
        <v>0</v>
      </c>
      <c r="AM1945" s="2">
        <f t="shared" si="1106"/>
        <v>0.13964194373401534</v>
      </c>
      <c r="AN1945" s="2">
        <f t="shared" si="1107"/>
        <v>7.6726342710997444E-3</v>
      </c>
      <c r="AO1945" s="2">
        <f t="shared" si="1108"/>
        <v>1.0230179028132991E-3</v>
      </c>
      <c r="AP1945" s="2">
        <f t="shared" si="1109"/>
        <v>0</v>
      </c>
      <c r="AR1945" t="str">
        <f t="shared" si="1110"/>
        <v>Barnwell</v>
      </c>
      <c r="AS1945" t="s">
        <v>1657</v>
      </c>
      <c r="AT1945">
        <v>2</v>
      </c>
      <c r="AV1945" s="91">
        <v>45</v>
      </c>
      <c r="AW1945" s="93">
        <v>11</v>
      </c>
      <c r="AX1945" s="99">
        <f t="shared" si="1111"/>
        <v>45011</v>
      </c>
      <c r="AZ1945" s="7" t="s">
        <v>3053</v>
      </c>
      <c r="BA1945" t="s">
        <v>3290</v>
      </c>
    </row>
    <row r="1946" spans="1:53" hidden="1" outlineLevel="1">
      <c r="A1946" t="s">
        <v>17</v>
      </c>
      <c r="B1946" t="s">
        <v>1657</v>
      </c>
      <c r="C1946" s="1">
        <f t="shared" si="1094"/>
        <v>27317</v>
      </c>
      <c r="D1946" s="7">
        <f>IF(P1946&gt;0,RANK(P1946,(P1946:R1946,S1946:AG1946)),0)</f>
        <v>6</v>
      </c>
      <c r="E1946" s="7">
        <f>IF(Q1946&gt;0,RANK(Q1946,(P1946:R1946,S1946:AG1946)),0)</f>
        <v>2</v>
      </c>
      <c r="F1946" s="7">
        <f>IF(R1946&gt;0,RANK(R1946,(P1946:R1946,S1946:AG1946)),0)</f>
        <v>1</v>
      </c>
      <c r="G1946" s="7">
        <f>IF(S1946&gt;0,RANK(S1946,(P1946:R1946,S1946:AG1946)),0)</f>
        <v>4</v>
      </c>
      <c r="H1946" s="48">
        <f t="shared" si="1095"/>
        <v>2084</v>
      </c>
      <c r="I1946" s="163">
        <f t="shared" si="1096"/>
        <v>7.6289490061134099E-2</v>
      </c>
      <c r="J1946" s="2"/>
      <c r="K1946" s="2">
        <f t="shared" si="1097"/>
        <v>4.9053702822418272E-3</v>
      </c>
      <c r="L1946" s="2">
        <f t="shared" si="1098"/>
        <v>0.35333308928506058</v>
      </c>
      <c r="M1946" s="2">
        <f t="shared" si="1099"/>
        <v>0.42962257934619469</v>
      </c>
      <c r="N1946" s="2">
        <f t="shared" si="1100"/>
        <v>6.8968041878683606E-2</v>
      </c>
      <c r="O1946" s="2">
        <f t="shared" si="1101"/>
        <v>0.14317091920781932</v>
      </c>
      <c r="P1946" s="1">
        <v>134</v>
      </c>
      <c r="Q1946" s="1">
        <v>9652</v>
      </c>
      <c r="R1946" s="1">
        <v>11736</v>
      </c>
      <c r="S1946" s="1">
        <v>1884</v>
      </c>
      <c r="T1946" s="1">
        <v>3477</v>
      </c>
      <c r="U1946" s="1">
        <v>73</v>
      </c>
      <c r="V1946" s="1">
        <v>23</v>
      </c>
      <c r="AE1946" s="1">
        <v>325</v>
      </c>
      <c r="AF1946" s="1">
        <v>13</v>
      </c>
      <c r="AI1946" s="7">
        <f t="shared" si="1102"/>
        <v>3</v>
      </c>
      <c r="AJ1946" s="7">
        <f t="shared" si="1103"/>
        <v>6</v>
      </c>
      <c r="AK1946" s="7">
        <f t="shared" si="1104"/>
        <v>7</v>
      </c>
      <c r="AL1946" s="7">
        <f t="shared" si="1105"/>
        <v>0</v>
      </c>
      <c r="AM1946" s="2">
        <f t="shared" si="1106"/>
        <v>0.12728337665190176</v>
      </c>
      <c r="AN1946" s="2">
        <f t="shared" si="1107"/>
        <v>2.6723285865944283E-3</v>
      </c>
      <c r="AO1946" s="2">
        <f t="shared" si="1108"/>
        <v>8.4196654098180621E-4</v>
      </c>
      <c r="AP1946" s="2">
        <f t="shared" si="1109"/>
        <v>0</v>
      </c>
      <c r="AR1946" t="str">
        <f t="shared" si="1110"/>
        <v>Beaufort</v>
      </c>
      <c r="AS1946" t="s">
        <v>1657</v>
      </c>
      <c r="AV1946" s="91">
        <v>45</v>
      </c>
      <c r="AW1946" s="93">
        <v>13</v>
      </c>
      <c r="AX1946" s="99">
        <f t="shared" si="1111"/>
        <v>45013</v>
      </c>
      <c r="AZ1946" s="7" t="s">
        <v>3053</v>
      </c>
      <c r="BA1946" t="s">
        <v>3290</v>
      </c>
    </row>
    <row r="1947" spans="1:53" hidden="1" outlineLevel="1">
      <c r="A1947" t="s">
        <v>2286</v>
      </c>
      <c r="B1947" t="s">
        <v>1657</v>
      </c>
      <c r="C1947" s="1">
        <f t="shared" si="1094"/>
        <v>20973</v>
      </c>
      <c r="D1947" s="7">
        <f>IF(P1947&gt;0,RANK(P1947,(P1947:R1947,S1947:AG1947)),0)</f>
        <v>7</v>
      </c>
      <c r="E1947" s="7">
        <f>IF(Q1947&gt;0,RANK(Q1947,(P1947:R1947,S1947:AG1947)),0)</f>
        <v>1</v>
      </c>
      <c r="F1947" s="7">
        <f>IF(R1947&gt;0,RANK(R1947,(P1947:R1947,S1947:AG1947)),0)</f>
        <v>2</v>
      </c>
      <c r="G1947" s="7">
        <f>IF(S1947&gt;0,RANK(S1947,(P1947:R1947,S1947:AG1947)),0)</f>
        <v>4</v>
      </c>
      <c r="H1947" s="48">
        <f t="shared" si="1095"/>
        <v>2071</v>
      </c>
      <c r="I1947" s="163">
        <f t="shared" si="1096"/>
        <v>9.8746006770609837E-2</v>
      </c>
      <c r="J1947" s="2"/>
      <c r="K1947" s="2">
        <f t="shared" si="1097"/>
        <v>1.382730176894102E-3</v>
      </c>
      <c r="L1947" s="2">
        <f t="shared" si="1098"/>
        <v>0.36637581652600965</v>
      </c>
      <c r="M1947" s="2">
        <f t="shared" si="1099"/>
        <v>0.26762980975539979</v>
      </c>
      <c r="N1947" s="2">
        <f t="shared" si="1100"/>
        <v>0.13197921136699567</v>
      </c>
      <c r="O1947" s="2">
        <f t="shared" si="1101"/>
        <v>0.23263243217470089</v>
      </c>
      <c r="P1947" s="1">
        <v>29</v>
      </c>
      <c r="Q1947" s="1">
        <v>7684</v>
      </c>
      <c r="R1947" s="1">
        <v>5613</v>
      </c>
      <c r="S1947" s="1">
        <v>2768</v>
      </c>
      <c r="T1947" s="1">
        <v>4528</v>
      </c>
      <c r="U1947" s="1">
        <v>94</v>
      </c>
      <c r="V1947" s="1">
        <v>19</v>
      </c>
      <c r="AE1947" s="1">
        <v>229</v>
      </c>
      <c r="AF1947" s="1">
        <v>9</v>
      </c>
      <c r="AI1947" s="7">
        <f t="shared" si="1102"/>
        <v>3</v>
      </c>
      <c r="AJ1947" s="7">
        <f t="shared" si="1103"/>
        <v>5</v>
      </c>
      <c r="AK1947" s="7">
        <f t="shared" si="1104"/>
        <v>7</v>
      </c>
      <c r="AL1947" s="7">
        <f t="shared" si="1105"/>
        <v>0</v>
      </c>
      <c r="AM1947" s="2">
        <f t="shared" si="1106"/>
        <v>0.21589662899918943</v>
      </c>
      <c r="AN1947" s="2">
        <f t="shared" si="1107"/>
        <v>4.4819529871739858E-3</v>
      </c>
      <c r="AO1947" s="2">
        <f t="shared" si="1108"/>
        <v>9.0592666762027367E-4</v>
      </c>
      <c r="AP1947" s="2">
        <f t="shared" si="1109"/>
        <v>0</v>
      </c>
      <c r="AR1947" t="str">
        <f t="shared" ref="AR1947:AR2010" si="1112">A1947</f>
        <v>Berkeley</v>
      </c>
      <c r="AS1947" t="s">
        <v>1657</v>
      </c>
      <c r="AV1947" s="91">
        <v>45</v>
      </c>
      <c r="AW1947" s="93">
        <v>15</v>
      </c>
      <c r="AX1947" s="99">
        <f t="shared" si="1111"/>
        <v>45015</v>
      </c>
      <c r="AZ1947" s="7" t="s">
        <v>3053</v>
      </c>
      <c r="BA1947" t="s">
        <v>3290</v>
      </c>
    </row>
    <row r="1948" spans="1:53" hidden="1" outlineLevel="1">
      <c r="A1948" t="s">
        <v>1973</v>
      </c>
      <c r="B1948" t="s">
        <v>1657</v>
      </c>
      <c r="C1948" s="1">
        <f t="shared" si="1094"/>
        <v>1882</v>
      </c>
      <c r="D1948" s="7">
        <f>IF(P1948&gt;0,RANK(P1948,(P1948:R1948,S1948:AG1948)),0)</f>
        <v>7</v>
      </c>
      <c r="E1948" s="7">
        <f>IF(Q1948&gt;0,RANK(Q1948,(P1948:R1948,S1948:AG1948)),0)</f>
        <v>1</v>
      </c>
      <c r="F1948" s="7">
        <f>IF(R1948&gt;0,RANK(R1948,(P1948:R1948,S1948:AG1948)),0)</f>
        <v>2</v>
      </c>
      <c r="G1948" s="7">
        <f>IF(S1948&gt;0,RANK(S1948,(P1948:R1948,S1948:AG1948)),0)</f>
        <v>4</v>
      </c>
      <c r="H1948" s="48">
        <f t="shared" si="1095"/>
        <v>362</v>
      </c>
      <c r="I1948" s="163">
        <f t="shared" si="1096"/>
        <v>0.19234856535600425</v>
      </c>
      <c r="J1948" s="2"/>
      <c r="K1948" s="2">
        <f t="shared" si="1097"/>
        <v>2.1253985122210413E-3</v>
      </c>
      <c r="L1948" s="2">
        <f t="shared" si="1098"/>
        <v>0.44473963868225291</v>
      </c>
      <c r="M1948" s="2">
        <f t="shared" si="1099"/>
        <v>0.25239107332624866</v>
      </c>
      <c r="N1948" s="2">
        <f t="shared" si="1100"/>
        <v>0.14399574920297556</v>
      </c>
      <c r="O1948" s="2">
        <f t="shared" si="1101"/>
        <v>0.15674814027630177</v>
      </c>
      <c r="P1948" s="1">
        <v>4</v>
      </c>
      <c r="Q1948" s="1">
        <v>837</v>
      </c>
      <c r="R1948" s="1">
        <v>475</v>
      </c>
      <c r="S1948" s="1">
        <v>271</v>
      </c>
      <c r="T1948" s="1">
        <v>274</v>
      </c>
      <c r="U1948" s="1">
        <v>6</v>
      </c>
      <c r="V1948" s="1">
        <v>0</v>
      </c>
      <c r="AE1948" s="1">
        <v>13</v>
      </c>
      <c r="AF1948" s="1">
        <v>2</v>
      </c>
      <c r="AI1948" s="7">
        <f t="shared" si="1102"/>
        <v>3</v>
      </c>
      <c r="AJ1948" s="7">
        <f t="shared" si="1103"/>
        <v>5</v>
      </c>
      <c r="AK1948" s="7">
        <f t="shared" si="1104"/>
        <v>0</v>
      </c>
      <c r="AL1948" s="7">
        <f t="shared" si="1105"/>
        <v>0</v>
      </c>
      <c r="AM1948" s="2">
        <f t="shared" si="1106"/>
        <v>0.14558979808714134</v>
      </c>
      <c r="AN1948" s="2">
        <f t="shared" si="1107"/>
        <v>3.188097768331562E-3</v>
      </c>
      <c r="AO1948" s="2">
        <f t="shared" si="1108"/>
        <v>0</v>
      </c>
      <c r="AP1948" s="2">
        <f t="shared" si="1109"/>
        <v>0</v>
      </c>
      <c r="AR1948" t="str">
        <f t="shared" si="1112"/>
        <v>Calhoun</v>
      </c>
      <c r="AS1948" t="s">
        <v>1657</v>
      </c>
      <c r="AT1948">
        <v>6</v>
      </c>
      <c r="AV1948" s="91">
        <v>45</v>
      </c>
      <c r="AW1948" s="93">
        <v>17</v>
      </c>
      <c r="AX1948" s="99">
        <f t="shared" si="1111"/>
        <v>45017</v>
      </c>
      <c r="AZ1948" s="7" t="s">
        <v>3053</v>
      </c>
      <c r="BA1948" t="s">
        <v>3290</v>
      </c>
    </row>
    <row r="1949" spans="1:53" hidden="1" outlineLevel="1">
      <c r="A1949" t="s">
        <v>3130</v>
      </c>
      <c r="B1949" t="s">
        <v>1657</v>
      </c>
      <c r="C1949" s="1">
        <f t="shared" si="1094"/>
        <v>47013</v>
      </c>
      <c r="D1949" s="7">
        <f>IF(P1949&gt;0,RANK(P1949,(P1949:R1949,S1949:AG1949)),0)</f>
        <v>7</v>
      </c>
      <c r="E1949" s="7">
        <f>IF(Q1949&gt;0,RANK(Q1949,(P1949:R1949,S1949:AG1949)),0)</f>
        <v>2</v>
      </c>
      <c r="F1949" s="7">
        <f>IF(R1949&gt;0,RANK(R1949,(P1949:R1949,S1949:AG1949)),0)</f>
        <v>1</v>
      </c>
      <c r="G1949" s="7">
        <f>IF(S1949&gt;0,RANK(S1949,(P1949:R1949,S1949:AG1949)),0)</f>
        <v>4</v>
      </c>
      <c r="H1949" s="48">
        <f t="shared" si="1095"/>
        <v>1619</v>
      </c>
      <c r="I1949" s="163">
        <f t="shared" si="1096"/>
        <v>3.4437283304617872E-2</v>
      </c>
      <c r="J1949" s="2"/>
      <c r="K1949" s="2">
        <f t="shared" si="1097"/>
        <v>2.6588390445196008E-3</v>
      </c>
      <c r="L1949" s="2">
        <f t="shared" si="1098"/>
        <v>0.32565460617276071</v>
      </c>
      <c r="M1949" s="2">
        <f t="shared" si="1099"/>
        <v>0.36009188947737858</v>
      </c>
      <c r="N1949" s="2">
        <f t="shared" si="1100"/>
        <v>0.13911045880926554</v>
      </c>
      <c r="O1949" s="2">
        <f t="shared" si="1101"/>
        <v>0.17248420649607565</v>
      </c>
      <c r="P1949" s="1">
        <v>125</v>
      </c>
      <c r="Q1949" s="1">
        <v>15310</v>
      </c>
      <c r="R1949" s="1">
        <v>16929</v>
      </c>
      <c r="S1949" s="1">
        <v>6540</v>
      </c>
      <c r="T1949" s="1">
        <v>6850</v>
      </c>
      <c r="U1949" s="1">
        <v>130</v>
      </c>
      <c r="V1949" s="1">
        <v>25</v>
      </c>
      <c r="AE1949" s="1">
        <v>1090</v>
      </c>
      <c r="AF1949" s="1">
        <v>14</v>
      </c>
      <c r="AI1949" s="7">
        <f t="shared" si="1102"/>
        <v>3</v>
      </c>
      <c r="AJ1949" s="7">
        <f t="shared" si="1103"/>
        <v>5</v>
      </c>
      <c r="AK1949" s="7">
        <f t="shared" si="1104"/>
        <v>7</v>
      </c>
      <c r="AL1949" s="7">
        <f t="shared" si="1105"/>
        <v>0</v>
      </c>
      <c r="AM1949" s="2">
        <f t="shared" si="1106"/>
        <v>0.14570437963967414</v>
      </c>
      <c r="AN1949" s="2">
        <f t="shared" si="1107"/>
        <v>2.765192606300385E-3</v>
      </c>
      <c r="AO1949" s="2">
        <f t="shared" si="1108"/>
        <v>5.3176780890392024E-4</v>
      </c>
      <c r="AP1949" s="2">
        <f t="shared" si="1109"/>
        <v>0</v>
      </c>
      <c r="AR1949" t="str">
        <f t="shared" si="1112"/>
        <v>Charleston</v>
      </c>
      <c r="AS1949" t="s">
        <v>1657</v>
      </c>
      <c r="AV1949" s="91">
        <v>45</v>
      </c>
      <c r="AW1949" s="93">
        <v>19</v>
      </c>
      <c r="AX1949" s="99">
        <f t="shared" si="1111"/>
        <v>45019</v>
      </c>
      <c r="AZ1949" s="7" t="s">
        <v>3053</v>
      </c>
      <c r="BA1949" t="s">
        <v>3290</v>
      </c>
    </row>
    <row r="1950" spans="1:53" hidden="1" outlineLevel="1">
      <c r="A1950" t="s">
        <v>10</v>
      </c>
      <c r="B1950" t="s">
        <v>1657</v>
      </c>
      <c r="C1950" s="1">
        <f t="shared" si="1094"/>
        <v>6878</v>
      </c>
      <c r="D1950" s="7">
        <f>IF(P1950&gt;0,RANK(P1950,(P1950:R1950,S1950:AG1950)),0)</f>
        <v>7</v>
      </c>
      <c r="E1950" s="7">
        <f>IF(Q1950&gt;0,RANK(Q1950,(P1950:R1950,S1950:AG1950)),0)</f>
        <v>1</v>
      </c>
      <c r="F1950" s="7">
        <f>IF(R1950&gt;0,RANK(R1950,(P1950:R1950,S1950:AG1950)),0)</f>
        <v>3</v>
      </c>
      <c r="G1950" s="7">
        <f>IF(S1950&gt;0,RANK(S1950,(P1950:R1950,S1950:AG1950)),0)</f>
        <v>4</v>
      </c>
      <c r="H1950" s="48">
        <f t="shared" si="1095"/>
        <v>1430</v>
      </c>
      <c r="I1950" s="163">
        <f t="shared" si="1096"/>
        <v>0.20790927595231171</v>
      </c>
      <c r="J1950" s="2"/>
      <c r="K1950" s="2">
        <f t="shared" si="1097"/>
        <v>1.0177377144518756E-3</v>
      </c>
      <c r="L1950" s="2">
        <f t="shared" si="1098"/>
        <v>0.42134341378307649</v>
      </c>
      <c r="M1950" s="2">
        <f t="shared" si="1099"/>
        <v>0.1891538237859843</v>
      </c>
      <c r="N1950" s="2">
        <f t="shared" si="1100"/>
        <v>0.16269264321023552</v>
      </c>
      <c r="O1950" s="2">
        <f t="shared" si="1101"/>
        <v>0.22579238150625175</v>
      </c>
      <c r="P1950" s="1">
        <v>7</v>
      </c>
      <c r="Q1950" s="1">
        <v>2898</v>
      </c>
      <c r="R1950" s="1">
        <v>1301</v>
      </c>
      <c r="S1950" s="1">
        <v>1119</v>
      </c>
      <c r="T1950" s="1">
        <v>1468</v>
      </c>
      <c r="U1950" s="1">
        <v>52</v>
      </c>
      <c r="V1950" s="1">
        <v>5</v>
      </c>
      <c r="AE1950" s="1">
        <v>26</v>
      </c>
      <c r="AF1950" s="1">
        <v>2</v>
      </c>
      <c r="AI1950" s="7">
        <f t="shared" si="1102"/>
        <v>2</v>
      </c>
      <c r="AJ1950" s="7">
        <f t="shared" si="1103"/>
        <v>5</v>
      </c>
      <c r="AK1950" s="7">
        <f t="shared" si="1104"/>
        <v>7</v>
      </c>
      <c r="AL1950" s="7">
        <f t="shared" si="1105"/>
        <v>0</v>
      </c>
      <c r="AM1950" s="2">
        <f t="shared" si="1106"/>
        <v>0.21343413783076476</v>
      </c>
      <c r="AN1950" s="2">
        <f t="shared" si="1107"/>
        <v>7.5603373073567896E-3</v>
      </c>
      <c r="AO1950" s="2">
        <f t="shared" si="1108"/>
        <v>7.2695551032276825E-4</v>
      </c>
      <c r="AP1950" s="2">
        <f t="shared" si="1109"/>
        <v>0</v>
      </c>
      <c r="AR1950" t="str">
        <f t="shared" si="1112"/>
        <v>Cherokee</v>
      </c>
      <c r="AS1950" t="s">
        <v>1657</v>
      </c>
      <c r="AT1950">
        <v>5</v>
      </c>
      <c r="AV1950" s="91">
        <v>45</v>
      </c>
      <c r="AW1950" s="93">
        <v>21</v>
      </c>
      <c r="AX1950" s="99">
        <f t="shared" si="1111"/>
        <v>45021</v>
      </c>
      <c r="AZ1950" s="7" t="s">
        <v>3053</v>
      </c>
      <c r="BA1950" t="s">
        <v>3290</v>
      </c>
    </row>
    <row r="1951" spans="1:53" hidden="1" outlineLevel="1">
      <c r="A1951" t="s">
        <v>2218</v>
      </c>
      <c r="B1951" t="s">
        <v>1657</v>
      </c>
      <c r="C1951" s="1">
        <f t="shared" si="1094"/>
        <v>2779</v>
      </c>
      <c r="D1951" s="7">
        <f>IF(P1951&gt;0,RANK(P1951,(P1951:R1951,S1951:AG1951)),0)</f>
        <v>8</v>
      </c>
      <c r="E1951" s="7">
        <f>IF(Q1951&gt;0,RANK(Q1951,(P1951:R1951,S1951:AG1951)),0)</f>
        <v>1</v>
      </c>
      <c r="F1951" s="7">
        <f>IF(R1951&gt;0,RANK(R1951,(P1951:R1951,S1951:AG1951)),0)</f>
        <v>3</v>
      </c>
      <c r="G1951" s="7">
        <f>IF(S1951&gt;0,RANK(S1951,(P1951:R1951,S1951:AG1951)),0)</f>
        <v>4</v>
      </c>
      <c r="H1951" s="48">
        <f t="shared" si="1095"/>
        <v>757</v>
      </c>
      <c r="I1951" s="163">
        <f t="shared" si="1096"/>
        <v>0.27240014393666789</v>
      </c>
      <c r="J1951" s="2"/>
      <c r="K1951" s="2">
        <f t="shared" si="1097"/>
        <v>1.0795250089960418E-3</v>
      </c>
      <c r="L1951" s="2">
        <f t="shared" si="1098"/>
        <v>0.47822957898524648</v>
      </c>
      <c r="M1951" s="2">
        <f t="shared" si="1099"/>
        <v>0.19467434328895286</v>
      </c>
      <c r="N1951" s="2">
        <f t="shared" si="1100"/>
        <v>0.10543360921194675</v>
      </c>
      <c r="O1951" s="2">
        <f t="shared" si="1101"/>
        <v>0.22058294350485788</v>
      </c>
      <c r="P1951" s="1">
        <v>3</v>
      </c>
      <c r="Q1951" s="1">
        <v>1329</v>
      </c>
      <c r="R1951" s="1">
        <v>541</v>
      </c>
      <c r="S1951" s="1">
        <v>293</v>
      </c>
      <c r="T1951" s="1">
        <v>572</v>
      </c>
      <c r="U1951" s="1">
        <v>12</v>
      </c>
      <c r="V1951" s="1">
        <v>4</v>
      </c>
      <c r="AE1951" s="1">
        <v>22</v>
      </c>
      <c r="AF1951" s="1">
        <v>3</v>
      </c>
      <c r="AI1951" s="7">
        <f t="shared" si="1102"/>
        <v>2</v>
      </c>
      <c r="AJ1951" s="7">
        <f t="shared" si="1103"/>
        <v>5</v>
      </c>
      <c r="AK1951" s="7">
        <f t="shared" si="1104"/>
        <v>6</v>
      </c>
      <c r="AL1951" s="7">
        <f t="shared" si="1105"/>
        <v>0</v>
      </c>
      <c r="AM1951" s="2">
        <f t="shared" si="1106"/>
        <v>0.20582943504857862</v>
      </c>
      <c r="AN1951" s="2">
        <f t="shared" si="1107"/>
        <v>4.3181000359841671E-3</v>
      </c>
      <c r="AO1951" s="2">
        <f t="shared" si="1108"/>
        <v>1.4393666786613889E-3</v>
      </c>
      <c r="AP1951" s="2">
        <f t="shared" si="1109"/>
        <v>0</v>
      </c>
      <c r="AR1951" t="str">
        <f t="shared" si="1112"/>
        <v>Chester</v>
      </c>
      <c r="AS1951" t="s">
        <v>1657</v>
      </c>
      <c r="AT1951">
        <v>5</v>
      </c>
      <c r="AV1951" s="91">
        <v>45</v>
      </c>
      <c r="AW1951" s="93">
        <v>23</v>
      </c>
      <c r="AX1951" s="99">
        <f t="shared" si="1111"/>
        <v>45023</v>
      </c>
      <c r="AZ1951" s="7" t="s">
        <v>3053</v>
      </c>
      <c r="BA1951" t="s">
        <v>3290</v>
      </c>
    </row>
    <row r="1952" spans="1:53" hidden="1" outlineLevel="1">
      <c r="A1952" s="9" t="s">
        <v>2379</v>
      </c>
      <c r="B1952" t="s">
        <v>1657</v>
      </c>
      <c r="C1952" s="1">
        <f t="shared" si="1094"/>
        <v>3198</v>
      </c>
      <c r="D1952" s="7">
        <f>IF(P1952&gt;0,RANK(P1952,(P1952:R1952,S1952:AG1952)),0)</f>
        <v>6</v>
      </c>
      <c r="E1952" s="7">
        <f>IF(Q1952&gt;0,RANK(Q1952,(P1952:R1952,S1952:AG1952)),0)</f>
        <v>1</v>
      </c>
      <c r="F1952" s="7">
        <f>IF(R1952&gt;0,RANK(R1952,(P1952:R1952,S1952:AG1952)),0)</f>
        <v>2</v>
      </c>
      <c r="G1952" s="7">
        <f>IF(S1952&gt;0,RANK(S1952,(P1952:R1952,S1952:AG1952)),0)</f>
        <v>4</v>
      </c>
      <c r="H1952" s="48">
        <f t="shared" si="1095"/>
        <v>867</v>
      </c>
      <c r="I1952" s="163">
        <f t="shared" si="1096"/>
        <v>0.27110694183864914</v>
      </c>
      <c r="J1952" s="2"/>
      <c r="K1952" s="2">
        <f t="shared" si="1097"/>
        <v>1.876172607879925E-3</v>
      </c>
      <c r="L1952" s="2">
        <f t="shared" si="1098"/>
        <v>0.48999374609130708</v>
      </c>
      <c r="M1952" s="2">
        <f t="shared" si="1099"/>
        <v>0.21888680425265791</v>
      </c>
      <c r="N1952" s="2">
        <f t="shared" si="1100"/>
        <v>7.629768605378362E-2</v>
      </c>
      <c r="O1952" s="2">
        <f t="shared" si="1101"/>
        <v>0.21294559099437138</v>
      </c>
      <c r="P1952" s="1">
        <v>6</v>
      </c>
      <c r="Q1952" s="1">
        <v>1567</v>
      </c>
      <c r="R1952" s="1">
        <v>700</v>
      </c>
      <c r="S1952" s="1">
        <v>244</v>
      </c>
      <c r="T1952" s="1">
        <v>646</v>
      </c>
      <c r="U1952" s="1">
        <v>26</v>
      </c>
      <c r="V1952" s="1">
        <v>2</v>
      </c>
      <c r="AE1952" s="1">
        <v>6</v>
      </c>
      <c r="AF1952" s="1">
        <v>1</v>
      </c>
      <c r="AI1952" s="7">
        <f t="shared" si="1102"/>
        <v>3</v>
      </c>
      <c r="AJ1952" s="7">
        <f t="shared" si="1103"/>
        <v>5</v>
      </c>
      <c r="AK1952" s="7">
        <f t="shared" si="1104"/>
        <v>7</v>
      </c>
      <c r="AL1952" s="7">
        <f t="shared" si="1105"/>
        <v>0</v>
      </c>
      <c r="AM1952" s="2">
        <f t="shared" si="1106"/>
        <v>0.20200125078173858</v>
      </c>
      <c r="AN1952" s="2">
        <f t="shared" si="1107"/>
        <v>8.130081300813009E-3</v>
      </c>
      <c r="AO1952" s="2">
        <f t="shared" si="1108"/>
        <v>6.2539086929330832E-4</v>
      </c>
      <c r="AP1952" s="2">
        <f t="shared" si="1109"/>
        <v>0</v>
      </c>
      <c r="AR1952" t="str">
        <f t="shared" si="1112"/>
        <v>Chesterfield</v>
      </c>
      <c r="AS1952" t="s">
        <v>1657</v>
      </c>
      <c r="AT1952">
        <v>7</v>
      </c>
      <c r="AV1952" s="91">
        <v>45</v>
      </c>
      <c r="AW1952" s="93">
        <v>25</v>
      </c>
      <c r="AX1952" s="99">
        <f t="shared" si="1111"/>
        <v>45025</v>
      </c>
      <c r="AZ1952" s="7" t="s">
        <v>3053</v>
      </c>
      <c r="BA1952" t="s">
        <v>3290</v>
      </c>
    </row>
    <row r="1953" spans="1:53" hidden="1" outlineLevel="1">
      <c r="A1953" s="9" t="s">
        <v>212</v>
      </c>
      <c r="B1953" t="s">
        <v>1657</v>
      </c>
      <c r="C1953" s="1">
        <f t="shared" si="1094"/>
        <v>3452</v>
      </c>
      <c r="D1953" s="7">
        <f>IF(P1953&gt;0,RANK(P1953,(P1953:R1953,S1953:AG1953)),0)</f>
        <v>8</v>
      </c>
      <c r="E1953" s="7">
        <f>IF(Q1953&gt;0,RANK(Q1953,(P1953:R1953,S1953:AG1953)),0)</f>
        <v>1</v>
      </c>
      <c r="F1953" s="7">
        <f>IF(R1953&gt;0,RANK(R1953,(P1953:R1953,S1953:AG1953)),0)</f>
        <v>2</v>
      </c>
      <c r="G1953" s="7">
        <f>IF(S1953&gt;0,RANK(S1953,(P1953:R1953,S1953:AG1953)),0)</f>
        <v>4</v>
      </c>
      <c r="H1953" s="48">
        <f t="shared" si="1095"/>
        <v>711</v>
      </c>
      <c r="I1953" s="163">
        <f t="shared" si="1096"/>
        <v>0.20596755504055619</v>
      </c>
      <c r="J1953" s="2"/>
      <c r="K1953" s="2">
        <f t="shared" si="1097"/>
        <v>2.8968713789107763E-4</v>
      </c>
      <c r="L1953" s="2">
        <f t="shared" si="1098"/>
        <v>0.48580533024333722</v>
      </c>
      <c r="M1953" s="2">
        <f t="shared" si="1099"/>
        <v>0.27983777520278097</v>
      </c>
      <c r="N1953" s="2">
        <f t="shared" si="1100"/>
        <v>7.8215527230590956E-2</v>
      </c>
      <c r="O1953" s="2">
        <f t="shared" si="1101"/>
        <v>0.15585168018539969</v>
      </c>
      <c r="P1953" s="1">
        <v>1</v>
      </c>
      <c r="Q1953" s="1">
        <v>1677</v>
      </c>
      <c r="R1953" s="1">
        <v>966</v>
      </c>
      <c r="S1953" s="1">
        <v>270</v>
      </c>
      <c r="T1953" s="1">
        <v>504</v>
      </c>
      <c r="U1953" s="1">
        <v>16</v>
      </c>
      <c r="V1953" s="1">
        <v>1</v>
      </c>
      <c r="AE1953" s="1">
        <v>15</v>
      </c>
      <c r="AF1953" s="1">
        <v>2</v>
      </c>
      <c r="AI1953" s="7">
        <f t="shared" si="1102"/>
        <v>3</v>
      </c>
      <c r="AJ1953" s="7">
        <f t="shared" si="1103"/>
        <v>5</v>
      </c>
      <c r="AK1953" s="7">
        <f t="shared" si="1104"/>
        <v>6</v>
      </c>
      <c r="AL1953" s="7">
        <f t="shared" si="1105"/>
        <v>0</v>
      </c>
      <c r="AM1953" s="2">
        <f t="shared" si="1106"/>
        <v>0.14600231749710313</v>
      </c>
      <c r="AN1953" s="2">
        <f t="shared" si="1107"/>
        <v>4.6349942062572421E-3</v>
      </c>
      <c r="AO1953" s="2">
        <f t="shared" si="1108"/>
        <v>2.8968713789107763E-4</v>
      </c>
      <c r="AP1953" s="2">
        <f t="shared" si="1109"/>
        <v>0</v>
      </c>
      <c r="AR1953" t="str">
        <f t="shared" si="1112"/>
        <v>Clarendon</v>
      </c>
      <c r="AS1953" t="s">
        <v>1657</v>
      </c>
      <c r="AT1953" s="136">
        <v>6</v>
      </c>
      <c r="AV1953" s="91">
        <v>45</v>
      </c>
      <c r="AW1953" s="93">
        <v>27</v>
      </c>
      <c r="AX1953" s="99">
        <f t="shared" si="1111"/>
        <v>45027</v>
      </c>
      <c r="AZ1953" s="7" t="s">
        <v>3053</v>
      </c>
      <c r="BA1953" t="s">
        <v>3290</v>
      </c>
    </row>
    <row r="1954" spans="1:53" hidden="1" outlineLevel="1">
      <c r="A1954" s="9" t="s">
        <v>1131</v>
      </c>
      <c r="B1954" t="s">
        <v>1657</v>
      </c>
      <c r="C1954" s="1">
        <f t="shared" si="1094"/>
        <v>4317</v>
      </c>
      <c r="D1954" s="7">
        <f>IF(P1954&gt;0,RANK(P1954,(P1954:R1954,S1954:AG1954)),0)</f>
        <v>7</v>
      </c>
      <c r="E1954" s="7">
        <f>IF(Q1954&gt;0,RANK(Q1954,(P1954:R1954,S1954:AG1954)),0)</f>
        <v>1</v>
      </c>
      <c r="F1954" s="7">
        <f>IF(R1954&gt;0,RANK(R1954,(P1954:R1954,S1954:AG1954)),0)</f>
        <v>2</v>
      </c>
      <c r="G1954" s="7">
        <f>IF(S1954&gt;0,RANK(S1954,(P1954:R1954,S1954:AG1954)),0)</f>
        <v>4</v>
      </c>
      <c r="H1954" s="48">
        <f t="shared" si="1095"/>
        <v>1063</v>
      </c>
      <c r="I1954" s="163">
        <f t="shared" si="1096"/>
        <v>0.2462358119064165</v>
      </c>
      <c r="J1954" s="2"/>
      <c r="K1954" s="2">
        <f t="shared" si="1097"/>
        <v>1.8531387537641881E-3</v>
      </c>
      <c r="L1954" s="2">
        <f t="shared" si="1098"/>
        <v>0.47162381283298588</v>
      </c>
      <c r="M1954" s="2">
        <f t="shared" si="1099"/>
        <v>0.22538800092656938</v>
      </c>
      <c r="N1954" s="2">
        <f t="shared" si="1100"/>
        <v>0.10099606208014825</v>
      </c>
      <c r="O1954" s="2">
        <f t="shared" si="1101"/>
        <v>0.20013898540653227</v>
      </c>
      <c r="P1954" s="1">
        <v>8</v>
      </c>
      <c r="Q1954" s="1">
        <v>2036</v>
      </c>
      <c r="R1954" s="1">
        <v>973</v>
      </c>
      <c r="S1954" s="1">
        <v>436</v>
      </c>
      <c r="T1954" s="1">
        <v>785</v>
      </c>
      <c r="U1954" s="1">
        <v>39</v>
      </c>
      <c r="V1954" s="1">
        <v>6</v>
      </c>
      <c r="AE1954" s="1">
        <v>33</v>
      </c>
      <c r="AF1954" s="1">
        <v>1</v>
      </c>
      <c r="AI1954" s="7">
        <f t="shared" si="1102"/>
        <v>3</v>
      </c>
      <c r="AJ1954" s="7">
        <f t="shared" si="1103"/>
        <v>5</v>
      </c>
      <c r="AK1954" s="7">
        <f t="shared" si="1104"/>
        <v>7</v>
      </c>
      <c r="AL1954" s="7">
        <f t="shared" si="1105"/>
        <v>0</v>
      </c>
      <c r="AM1954" s="2">
        <f t="shared" si="1106"/>
        <v>0.18183924021311096</v>
      </c>
      <c r="AN1954" s="2">
        <f t="shared" si="1107"/>
        <v>9.0340514246004169E-3</v>
      </c>
      <c r="AO1954" s="2">
        <f t="shared" si="1108"/>
        <v>1.389854065323141E-3</v>
      </c>
      <c r="AP1954" s="2">
        <f t="shared" si="1109"/>
        <v>0</v>
      </c>
      <c r="AR1954" t="str">
        <f t="shared" si="1112"/>
        <v>Colleton</v>
      </c>
      <c r="AS1954" t="s">
        <v>1657</v>
      </c>
      <c r="AV1954" s="91">
        <v>45</v>
      </c>
      <c r="AW1954" s="93">
        <v>29</v>
      </c>
      <c r="AX1954" s="99">
        <f t="shared" si="1111"/>
        <v>45029</v>
      </c>
      <c r="AZ1954" s="7" t="s">
        <v>3053</v>
      </c>
      <c r="BA1954" t="s">
        <v>3290</v>
      </c>
    </row>
    <row r="1955" spans="1:53" hidden="1" outlineLevel="1">
      <c r="A1955" s="9" t="s">
        <v>3006</v>
      </c>
      <c r="B1955" t="s">
        <v>1657</v>
      </c>
      <c r="C1955" s="1">
        <f t="shared" si="1094"/>
        <v>6930</v>
      </c>
      <c r="D1955" s="7">
        <f>IF(P1955&gt;0,RANK(P1955,(P1955:R1955,S1955:AG1955)),0)</f>
        <v>7</v>
      </c>
      <c r="E1955" s="7">
        <f>IF(Q1955&gt;0,RANK(Q1955,(P1955:R1955,S1955:AG1955)),0)</f>
        <v>1</v>
      </c>
      <c r="F1955" s="7">
        <f>IF(R1955&gt;0,RANK(R1955,(P1955:R1955,S1955:AG1955)),0)</f>
        <v>2</v>
      </c>
      <c r="G1955" s="7">
        <f>IF(S1955&gt;0,RANK(S1955,(P1955:R1955,S1955:AG1955)),0)</f>
        <v>4</v>
      </c>
      <c r="H1955" s="48">
        <f t="shared" si="1095"/>
        <v>1722</v>
      </c>
      <c r="I1955" s="163">
        <f t="shared" si="1096"/>
        <v>0.24848484848484848</v>
      </c>
      <c r="J1955" s="2"/>
      <c r="K1955" s="2">
        <f t="shared" si="1097"/>
        <v>1.443001443001443E-3</v>
      </c>
      <c r="L1955" s="2">
        <f t="shared" si="1098"/>
        <v>0.48816738816738819</v>
      </c>
      <c r="M1955" s="2">
        <f t="shared" si="1099"/>
        <v>0.23968253968253969</v>
      </c>
      <c r="N1955" s="2">
        <f t="shared" si="1100"/>
        <v>9.8989898989898989E-2</v>
      </c>
      <c r="O1955" s="2">
        <f t="shared" si="1101"/>
        <v>0.17171717171717168</v>
      </c>
      <c r="P1955" s="1">
        <v>10</v>
      </c>
      <c r="Q1955" s="1">
        <v>3383</v>
      </c>
      <c r="R1955" s="1">
        <v>1661</v>
      </c>
      <c r="S1955" s="1">
        <v>686</v>
      </c>
      <c r="T1955" s="1">
        <v>1108</v>
      </c>
      <c r="U1955" s="1">
        <v>30</v>
      </c>
      <c r="V1955" s="1">
        <v>9</v>
      </c>
      <c r="AE1955" s="1">
        <v>39</v>
      </c>
      <c r="AF1955" s="1">
        <v>4</v>
      </c>
      <c r="AI1955" s="7">
        <f t="shared" si="1102"/>
        <v>3</v>
      </c>
      <c r="AJ1955" s="7">
        <f t="shared" si="1103"/>
        <v>5</v>
      </c>
      <c r="AK1955" s="7">
        <f t="shared" si="1104"/>
        <v>7</v>
      </c>
      <c r="AL1955" s="7">
        <f t="shared" si="1105"/>
        <v>0</v>
      </c>
      <c r="AM1955" s="2">
        <f t="shared" si="1106"/>
        <v>0.15988455988455988</v>
      </c>
      <c r="AN1955" s="2">
        <f t="shared" si="1107"/>
        <v>4.329004329004329E-3</v>
      </c>
      <c r="AO1955" s="2">
        <f t="shared" si="1108"/>
        <v>1.2987012987012987E-3</v>
      </c>
      <c r="AP1955" s="2">
        <f t="shared" si="1109"/>
        <v>0</v>
      </c>
      <c r="AR1955" t="str">
        <f t="shared" si="1112"/>
        <v>Darlington</v>
      </c>
      <c r="AS1955" t="s">
        <v>1657</v>
      </c>
      <c r="AT1955" s="136">
        <v>7</v>
      </c>
      <c r="AV1955" s="91">
        <v>45</v>
      </c>
      <c r="AW1955" s="93">
        <v>31</v>
      </c>
      <c r="AX1955" s="99">
        <f t="shared" si="1111"/>
        <v>45031</v>
      </c>
      <c r="AZ1955" s="7" t="s">
        <v>3053</v>
      </c>
      <c r="BA1955" t="s">
        <v>3290</v>
      </c>
    </row>
    <row r="1956" spans="1:53" hidden="1" outlineLevel="1">
      <c r="A1956" s="9" t="s">
        <v>2925</v>
      </c>
      <c r="B1956" t="s">
        <v>1657</v>
      </c>
      <c r="C1956" s="1">
        <f t="shared" si="1094"/>
        <v>1951</v>
      </c>
      <c r="D1956" s="7">
        <f>IF(P1956&gt;0,RANK(P1956,(P1956:R1956,S1956:AG1956)),0)</f>
        <v>8</v>
      </c>
      <c r="E1956" s="7">
        <f>IF(Q1956&gt;0,RANK(Q1956,(P1956:R1956,S1956:AG1956)),0)</f>
        <v>1</v>
      </c>
      <c r="F1956" s="7">
        <f>IF(R1956&gt;0,RANK(R1956,(P1956:R1956,S1956:AG1956)),0)</f>
        <v>2</v>
      </c>
      <c r="G1956" s="7">
        <f>IF(S1956&gt;0,RANK(S1956,(P1956:R1956,S1956:AG1956)),0)</f>
        <v>4</v>
      </c>
      <c r="H1956" s="48">
        <f t="shared" si="1095"/>
        <v>649</v>
      </c>
      <c r="I1956" s="163">
        <f t="shared" si="1096"/>
        <v>0.33264992311635061</v>
      </c>
      <c r="J1956" s="2"/>
      <c r="K1956" s="2">
        <f t="shared" si="1097"/>
        <v>5.1255766273705791E-4</v>
      </c>
      <c r="L1956" s="2">
        <f t="shared" si="1098"/>
        <v>0.5438236801640185</v>
      </c>
      <c r="M1956" s="2">
        <f t="shared" si="1099"/>
        <v>0.21117375704766786</v>
      </c>
      <c r="N1956" s="2">
        <f t="shared" si="1100"/>
        <v>6.6119938493080468E-2</v>
      </c>
      <c r="O1956" s="2">
        <f t="shared" si="1101"/>
        <v>0.1783700666324961</v>
      </c>
      <c r="P1956" s="1">
        <v>1</v>
      </c>
      <c r="Q1956" s="1">
        <v>1061</v>
      </c>
      <c r="R1956" s="1">
        <v>412</v>
      </c>
      <c r="S1956" s="1">
        <v>129</v>
      </c>
      <c r="T1956" s="1">
        <v>323</v>
      </c>
      <c r="U1956" s="1">
        <v>8</v>
      </c>
      <c r="V1956" s="1">
        <v>5</v>
      </c>
      <c r="AE1956" s="1">
        <v>12</v>
      </c>
      <c r="AF1956" s="1">
        <v>0</v>
      </c>
      <c r="AI1956" s="7">
        <f t="shared" si="1102"/>
        <v>3</v>
      </c>
      <c r="AJ1956" s="7">
        <f t="shared" si="1103"/>
        <v>5</v>
      </c>
      <c r="AK1956" s="7">
        <f t="shared" si="1104"/>
        <v>6</v>
      </c>
      <c r="AL1956" s="7">
        <f t="shared" si="1105"/>
        <v>0</v>
      </c>
      <c r="AM1956" s="2">
        <f t="shared" si="1106"/>
        <v>0.16555612506406972</v>
      </c>
      <c r="AN1956" s="2">
        <f t="shared" si="1107"/>
        <v>4.1004613018964632E-3</v>
      </c>
      <c r="AO1956" s="2">
        <f t="shared" si="1108"/>
        <v>2.5627883136852894E-3</v>
      </c>
      <c r="AP1956" s="2">
        <f t="shared" si="1109"/>
        <v>0</v>
      </c>
      <c r="AR1956" t="str">
        <f t="shared" si="1112"/>
        <v>Dillon</v>
      </c>
      <c r="AS1956" t="s">
        <v>1657</v>
      </c>
      <c r="AT1956" s="136">
        <v>7</v>
      </c>
      <c r="AV1956" s="91">
        <v>45</v>
      </c>
      <c r="AW1956" s="93">
        <v>33</v>
      </c>
      <c r="AX1956" s="99">
        <f t="shared" si="1111"/>
        <v>45033</v>
      </c>
      <c r="AZ1956" s="7" t="s">
        <v>3053</v>
      </c>
      <c r="BA1956" t="s">
        <v>3290</v>
      </c>
    </row>
    <row r="1957" spans="1:53" hidden="1" outlineLevel="1">
      <c r="A1957" s="9" t="s">
        <v>1821</v>
      </c>
      <c r="B1957" t="s">
        <v>1657</v>
      </c>
      <c r="C1957" s="1">
        <f t="shared" si="1094"/>
        <v>17931</v>
      </c>
      <c r="D1957" s="7">
        <f>IF(P1957&gt;0,RANK(P1957,(P1957:R1957,S1957:AG1957)),0)</f>
        <v>7</v>
      </c>
      <c r="E1957" s="7">
        <f>IF(Q1957&gt;0,RANK(Q1957,(P1957:R1957,S1957:AG1957)),0)</f>
        <v>1</v>
      </c>
      <c r="F1957" s="7">
        <f>IF(R1957&gt;0,RANK(R1957,(P1957:R1957,S1957:AG1957)),0)</f>
        <v>2</v>
      </c>
      <c r="G1957" s="7">
        <f>IF(S1957&gt;0,RANK(S1957,(P1957:R1957,S1957:AG1957)),0)</f>
        <v>4</v>
      </c>
      <c r="H1957" s="48">
        <f t="shared" si="1095"/>
        <v>1665</v>
      </c>
      <c r="I1957" s="163">
        <f t="shared" si="1096"/>
        <v>9.2855947799899613E-2</v>
      </c>
      <c r="J1957" s="2"/>
      <c r="K1957" s="2">
        <f t="shared" si="1097"/>
        <v>1.6730801405387319E-3</v>
      </c>
      <c r="L1957" s="2">
        <f t="shared" si="1098"/>
        <v>0.36763147621437736</v>
      </c>
      <c r="M1957" s="2">
        <f t="shared" si="1099"/>
        <v>0.27477552841447772</v>
      </c>
      <c r="N1957" s="2">
        <f t="shared" si="1100"/>
        <v>0.12815793876526685</v>
      </c>
      <c r="O1957" s="2">
        <f t="shared" si="1101"/>
        <v>0.22776197646533944</v>
      </c>
      <c r="P1957" s="1">
        <v>30</v>
      </c>
      <c r="Q1957" s="1">
        <v>6592</v>
      </c>
      <c r="R1957" s="1">
        <v>4927</v>
      </c>
      <c r="S1957" s="1">
        <v>2298</v>
      </c>
      <c r="T1957" s="1">
        <v>3777</v>
      </c>
      <c r="U1957" s="1">
        <v>77</v>
      </c>
      <c r="V1957" s="1">
        <v>21</v>
      </c>
      <c r="AE1957" s="1">
        <v>199</v>
      </c>
      <c r="AF1957" s="1">
        <v>10</v>
      </c>
      <c r="AI1957" s="7">
        <f t="shared" si="1102"/>
        <v>3</v>
      </c>
      <c r="AJ1957" s="7">
        <f t="shared" si="1103"/>
        <v>5</v>
      </c>
      <c r="AK1957" s="7">
        <f t="shared" si="1104"/>
        <v>7</v>
      </c>
      <c r="AL1957" s="7">
        <f t="shared" si="1105"/>
        <v>0</v>
      </c>
      <c r="AM1957" s="2">
        <f t="shared" si="1106"/>
        <v>0.21064078969382632</v>
      </c>
      <c r="AN1957" s="2">
        <f t="shared" si="1107"/>
        <v>4.2942390273827446E-3</v>
      </c>
      <c r="AO1957" s="2">
        <f t="shared" si="1108"/>
        <v>1.1711560983771122E-3</v>
      </c>
      <c r="AP1957" s="2">
        <f t="shared" si="1109"/>
        <v>0</v>
      </c>
      <c r="AR1957" t="str">
        <f t="shared" si="1112"/>
        <v>Dorchester</v>
      </c>
      <c r="AS1957" t="s">
        <v>1657</v>
      </c>
      <c r="AV1957" s="91">
        <v>45</v>
      </c>
      <c r="AW1957" s="93">
        <v>35</v>
      </c>
      <c r="AX1957" s="99">
        <f t="shared" si="1111"/>
        <v>45035</v>
      </c>
      <c r="AZ1957" s="7" t="s">
        <v>3053</v>
      </c>
      <c r="BA1957" t="s">
        <v>3290</v>
      </c>
    </row>
    <row r="1958" spans="1:53" hidden="1" outlineLevel="1">
      <c r="A1958" s="9" t="s">
        <v>1868</v>
      </c>
      <c r="B1958" t="s">
        <v>1657</v>
      </c>
      <c r="C1958" s="1">
        <f t="shared" si="1094"/>
        <v>3489</v>
      </c>
      <c r="D1958" s="7">
        <f>IF(P1958&gt;0,RANK(P1958,(P1958:R1958,S1958:AG1958)),0)</f>
        <v>7</v>
      </c>
      <c r="E1958" s="7">
        <f>IF(Q1958&gt;0,RANK(Q1958,(P1958:R1958,S1958:AG1958)),0)</f>
        <v>1</v>
      </c>
      <c r="F1958" s="7">
        <f>IF(R1958&gt;0,RANK(R1958,(P1958:R1958,S1958:AG1958)),0)</f>
        <v>2</v>
      </c>
      <c r="G1958" s="7">
        <f>IF(S1958&gt;0,RANK(S1958,(P1958:R1958,S1958:AG1958)),0)</f>
        <v>4</v>
      </c>
      <c r="H1958" s="48">
        <f t="shared" si="1095"/>
        <v>1458</v>
      </c>
      <c r="I1958" s="163">
        <f t="shared" si="1096"/>
        <v>0.41788478073946689</v>
      </c>
      <c r="J1958" s="2"/>
      <c r="K1958" s="2">
        <f t="shared" si="1097"/>
        <v>5.7323015190599027E-4</v>
      </c>
      <c r="L1958" s="2">
        <f t="shared" si="1098"/>
        <v>0.60275150472914873</v>
      </c>
      <c r="M1958" s="2">
        <f t="shared" si="1099"/>
        <v>0.18486672398968185</v>
      </c>
      <c r="N1958" s="2">
        <f t="shared" si="1100"/>
        <v>8.3978217254227577E-2</v>
      </c>
      <c r="O1958" s="2">
        <f t="shared" si="1101"/>
        <v>0.12783032387503582</v>
      </c>
      <c r="P1958" s="1">
        <v>2</v>
      </c>
      <c r="Q1958" s="1">
        <v>2103</v>
      </c>
      <c r="R1958" s="1">
        <v>645</v>
      </c>
      <c r="S1958" s="1">
        <v>293</v>
      </c>
      <c r="T1958" s="1">
        <v>412</v>
      </c>
      <c r="U1958" s="1">
        <v>11</v>
      </c>
      <c r="V1958" s="1">
        <v>2</v>
      </c>
      <c r="AE1958" s="1">
        <v>20</v>
      </c>
      <c r="AF1958" s="1">
        <v>1</v>
      </c>
      <c r="AI1958" s="7">
        <f t="shared" si="1102"/>
        <v>3</v>
      </c>
      <c r="AJ1958" s="7">
        <f t="shared" si="1103"/>
        <v>5</v>
      </c>
      <c r="AK1958" s="7">
        <f t="shared" si="1104"/>
        <v>6</v>
      </c>
      <c r="AL1958" s="7">
        <f t="shared" si="1105"/>
        <v>0</v>
      </c>
      <c r="AM1958" s="2">
        <f t="shared" si="1106"/>
        <v>0.11808541129263399</v>
      </c>
      <c r="AN1958" s="2">
        <f t="shared" si="1107"/>
        <v>3.1527658354829464E-3</v>
      </c>
      <c r="AO1958" s="2">
        <f t="shared" si="1108"/>
        <v>5.7323015190599027E-4</v>
      </c>
      <c r="AP1958" s="2">
        <f t="shared" si="1109"/>
        <v>0</v>
      </c>
      <c r="AR1958" t="str">
        <f t="shared" si="1112"/>
        <v>Edgefield</v>
      </c>
      <c r="AS1958" t="s">
        <v>1657</v>
      </c>
      <c r="AT1958">
        <v>3</v>
      </c>
      <c r="AV1958" s="91">
        <v>45</v>
      </c>
      <c r="AW1958" s="93">
        <v>37</v>
      </c>
      <c r="AX1958" s="99">
        <f t="shared" si="1111"/>
        <v>45037</v>
      </c>
      <c r="AZ1958" s="7" t="s">
        <v>3053</v>
      </c>
      <c r="BA1958" t="s">
        <v>3290</v>
      </c>
    </row>
    <row r="1959" spans="1:53" hidden="1" outlineLevel="1">
      <c r="A1959" s="9" t="s">
        <v>18</v>
      </c>
      <c r="B1959" t="s">
        <v>1657</v>
      </c>
      <c r="C1959" s="1">
        <f t="shared" si="1094"/>
        <v>2276</v>
      </c>
      <c r="D1959" s="7">
        <f>IF(P1959&gt;0,RANK(P1959,(P1959:R1959,S1959:AG1959)),0)</f>
        <v>7</v>
      </c>
      <c r="E1959" s="7">
        <f>IF(Q1959&gt;0,RANK(Q1959,(P1959:R1959,S1959:AG1959)),0)</f>
        <v>1</v>
      </c>
      <c r="F1959" s="7">
        <f>IF(R1959&gt;0,RANK(R1959,(P1959:R1959,S1959:AG1959)),0)</f>
        <v>2</v>
      </c>
      <c r="G1959" s="7">
        <f>IF(S1959&gt;0,RANK(S1959,(P1959:R1959,S1959:AG1959)),0)</f>
        <v>4</v>
      </c>
      <c r="H1959" s="48">
        <f t="shared" si="1095"/>
        <v>281</v>
      </c>
      <c r="I1959" s="163">
        <f t="shared" si="1096"/>
        <v>0.1234622144112478</v>
      </c>
      <c r="J1959" s="2"/>
      <c r="K1959" s="2">
        <f t="shared" si="1097"/>
        <v>8.7873462214411243E-4</v>
      </c>
      <c r="L1959" s="2">
        <f t="shared" si="1098"/>
        <v>0.41388400702987699</v>
      </c>
      <c r="M1959" s="2">
        <f t="shared" si="1099"/>
        <v>0.29042179261862916</v>
      </c>
      <c r="N1959" s="2">
        <f t="shared" si="1100"/>
        <v>0.11159929701230228</v>
      </c>
      <c r="O1959" s="2">
        <f t="shared" si="1101"/>
        <v>0.18321616871704735</v>
      </c>
      <c r="P1959" s="1">
        <v>2</v>
      </c>
      <c r="Q1959" s="1">
        <v>942</v>
      </c>
      <c r="R1959" s="1">
        <v>661</v>
      </c>
      <c r="S1959" s="1">
        <v>254</v>
      </c>
      <c r="T1959" s="1">
        <v>388</v>
      </c>
      <c r="U1959" s="1">
        <v>18</v>
      </c>
      <c r="V1959" s="1">
        <v>2</v>
      </c>
      <c r="AE1959" s="1">
        <v>8</v>
      </c>
      <c r="AF1959" s="1">
        <v>1</v>
      </c>
      <c r="AI1959" s="7">
        <f t="shared" si="1102"/>
        <v>3</v>
      </c>
      <c r="AJ1959" s="7">
        <f t="shared" si="1103"/>
        <v>5</v>
      </c>
      <c r="AK1959" s="7">
        <f t="shared" si="1104"/>
        <v>6</v>
      </c>
      <c r="AL1959" s="7">
        <f t="shared" si="1105"/>
        <v>0</v>
      </c>
      <c r="AM1959" s="2">
        <f t="shared" si="1106"/>
        <v>0.17047451669595781</v>
      </c>
      <c r="AN1959" s="2">
        <f t="shared" si="1107"/>
        <v>7.9086115992970125E-3</v>
      </c>
      <c r="AO1959" s="2">
        <f t="shared" si="1108"/>
        <v>8.7873462214411243E-4</v>
      </c>
      <c r="AP1959" s="2">
        <f t="shared" si="1109"/>
        <v>0</v>
      </c>
      <c r="AR1959" t="str">
        <f t="shared" si="1112"/>
        <v>Fairfield</v>
      </c>
      <c r="AS1959" t="s">
        <v>1657</v>
      </c>
      <c r="AT1959">
        <v>5</v>
      </c>
      <c r="AV1959" s="91">
        <v>45</v>
      </c>
      <c r="AW1959" s="93">
        <v>39</v>
      </c>
      <c r="AX1959" s="99">
        <f t="shared" si="1111"/>
        <v>45039</v>
      </c>
      <c r="AZ1959" s="7" t="s">
        <v>3053</v>
      </c>
      <c r="BA1959" t="s">
        <v>3290</v>
      </c>
    </row>
    <row r="1960" spans="1:53" hidden="1" outlineLevel="1">
      <c r="A1960" s="9" t="s">
        <v>3029</v>
      </c>
      <c r="B1960" t="s">
        <v>1657</v>
      </c>
      <c r="C1960" s="1">
        <f t="shared" si="1094"/>
        <v>14880</v>
      </c>
      <c r="D1960" s="7">
        <f>IF(P1960&gt;0,RANK(P1960,(P1960:R1960,S1960:AG1960)),0)</f>
        <v>7</v>
      </c>
      <c r="E1960" s="7">
        <f>IF(Q1960&gt;0,RANK(Q1960,(P1960:R1960,S1960:AG1960)),0)</f>
        <v>1</v>
      </c>
      <c r="F1960" s="7">
        <f>IF(R1960&gt;0,RANK(R1960,(P1960:R1960,S1960:AG1960)),0)</f>
        <v>2</v>
      </c>
      <c r="G1960" s="7">
        <f>IF(S1960&gt;0,RANK(S1960,(P1960:R1960,S1960:AG1960)),0)</f>
        <v>4</v>
      </c>
      <c r="H1960" s="48">
        <f t="shared" si="1095"/>
        <v>4107</v>
      </c>
      <c r="I1960" s="163">
        <f t="shared" si="1096"/>
        <v>0.27600806451612903</v>
      </c>
      <c r="J1960" s="2"/>
      <c r="K1960" s="2">
        <f t="shared" si="1097"/>
        <v>1.6129032258064516E-3</v>
      </c>
      <c r="L1960" s="2">
        <f t="shared" si="1098"/>
        <v>0.51337365591397854</v>
      </c>
      <c r="M1960" s="2">
        <f t="shared" si="1099"/>
        <v>0.23736559139784946</v>
      </c>
      <c r="N1960" s="2">
        <f t="shared" si="1100"/>
        <v>8.1451612903225806E-2</v>
      </c>
      <c r="O1960" s="2">
        <f t="shared" si="1101"/>
        <v>0.16619623655913976</v>
      </c>
      <c r="P1960" s="1">
        <v>24</v>
      </c>
      <c r="Q1960" s="1">
        <v>7639</v>
      </c>
      <c r="R1960" s="1">
        <v>3532</v>
      </c>
      <c r="S1960" s="1">
        <v>1212</v>
      </c>
      <c r="T1960" s="1">
        <v>2292</v>
      </c>
      <c r="U1960" s="1">
        <v>72</v>
      </c>
      <c r="V1960" s="1">
        <v>20</v>
      </c>
      <c r="AE1960" s="1">
        <v>82</v>
      </c>
      <c r="AF1960" s="1">
        <v>7</v>
      </c>
      <c r="AI1960" s="7">
        <f t="shared" si="1102"/>
        <v>3</v>
      </c>
      <c r="AJ1960" s="7">
        <f t="shared" si="1103"/>
        <v>5</v>
      </c>
      <c r="AK1960" s="7">
        <f t="shared" si="1104"/>
        <v>7</v>
      </c>
      <c r="AL1960" s="7">
        <f t="shared" si="1105"/>
        <v>0</v>
      </c>
      <c r="AM1960" s="2">
        <f t="shared" si="1106"/>
        <v>0.15403225806451612</v>
      </c>
      <c r="AN1960" s="2">
        <f t="shared" si="1107"/>
        <v>4.8387096774193551E-3</v>
      </c>
      <c r="AO1960" s="2">
        <f t="shared" si="1108"/>
        <v>1.3440860215053765E-3</v>
      </c>
      <c r="AP1960" s="2">
        <f t="shared" si="1109"/>
        <v>0</v>
      </c>
      <c r="AR1960" t="str">
        <f t="shared" si="1112"/>
        <v>Florence</v>
      </c>
      <c r="AS1960" t="s">
        <v>1657</v>
      </c>
      <c r="AT1960" s="136"/>
      <c r="AV1960" s="91">
        <v>45</v>
      </c>
      <c r="AW1960" s="93">
        <v>41</v>
      </c>
      <c r="AX1960" s="99">
        <f t="shared" si="1111"/>
        <v>45041</v>
      </c>
      <c r="AZ1960" s="7" t="s">
        <v>3053</v>
      </c>
      <c r="BA1960" t="s">
        <v>3290</v>
      </c>
    </row>
    <row r="1961" spans="1:53" hidden="1" outlineLevel="1">
      <c r="A1961" s="9" t="s">
        <v>464</v>
      </c>
      <c r="B1961" t="s">
        <v>1657</v>
      </c>
      <c r="C1961" s="1">
        <f t="shared" si="1094"/>
        <v>9633</v>
      </c>
      <c r="D1961" s="7">
        <f>IF(P1961&gt;0,RANK(P1961,(P1961:R1961,S1961:AG1961)),0)</f>
        <v>7</v>
      </c>
      <c r="E1961" s="7">
        <f>IF(Q1961&gt;0,RANK(Q1961,(P1961:R1961,S1961:AG1961)),0)</f>
        <v>1</v>
      </c>
      <c r="F1961" s="7">
        <f>IF(R1961&gt;0,RANK(R1961,(P1961:R1961,S1961:AG1961)),0)</f>
        <v>2</v>
      </c>
      <c r="G1961" s="7">
        <f>IF(S1961&gt;0,RANK(S1961,(P1961:R1961,S1961:AG1961)),0)</f>
        <v>4</v>
      </c>
      <c r="H1961" s="48">
        <f t="shared" si="1095"/>
        <v>1146</v>
      </c>
      <c r="I1961" s="163">
        <f t="shared" si="1096"/>
        <v>0.11896605418872626</v>
      </c>
      <c r="J1961" s="2"/>
      <c r="K1961" s="2">
        <f t="shared" si="1097"/>
        <v>3.1142946122703209E-3</v>
      </c>
      <c r="L1961" s="2">
        <f t="shared" si="1098"/>
        <v>0.4555174919547389</v>
      </c>
      <c r="M1961" s="2">
        <f t="shared" si="1099"/>
        <v>0.33655143776601265</v>
      </c>
      <c r="N1961" s="2">
        <f t="shared" si="1100"/>
        <v>7.0798297518945286E-2</v>
      </c>
      <c r="O1961" s="2">
        <f t="shared" si="1101"/>
        <v>0.13401847814803286</v>
      </c>
      <c r="P1961" s="1">
        <v>30</v>
      </c>
      <c r="Q1961" s="1">
        <v>4388</v>
      </c>
      <c r="R1961" s="1">
        <v>3242</v>
      </c>
      <c r="S1961" s="1">
        <v>682</v>
      </c>
      <c r="T1961" s="1">
        <v>1148</v>
      </c>
      <c r="U1961" s="1">
        <v>40</v>
      </c>
      <c r="V1961" s="1">
        <v>8</v>
      </c>
      <c r="AE1961" s="1">
        <v>91</v>
      </c>
      <c r="AF1961" s="1">
        <v>4</v>
      </c>
      <c r="AI1961" s="7">
        <f t="shared" si="1102"/>
        <v>3</v>
      </c>
      <c r="AJ1961" s="7">
        <f t="shared" si="1103"/>
        <v>5</v>
      </c>
      <c r="AK1961" s="7">
        <f t="shared" si="1104"/>
        <v>7</v>
      </c>
      <c r="AL1961" s="7">
        <f t="shared" si="1105"/>
        <v>0</v>
      </c>
      <c r="AM1961" s="2">
        <f t="shared" si="1106"/>
        <v>0.11917367382954427</v>
      </c>
      <c r="AN1961" s="2">
        <f t="shared" si="1107"/>
        <v>4.1523928163604276E-3</v>
      </c>
      <c r="AO1961" s="2">
        <f t="shared" si="1108"/>
        <v>8.304785632720855E-4</v>
      </c>
      <c r="AP1961" s="2">
        <f t="shared" si="1109"/>
        <v>0</v>
      </c>
      <c r="AR1961" t="str">
        <f t="shared" si="1112"/>
        <v>Georgetown</v>
      </c>
      <c r="AS1961" t="s">
        <v>1657</v>
      </c>
      <c r="AT1961" s="136">
        <v>7</v>
      </c>
      <c r="AV1961" s="91">
        <v>45</v>
      </c>
      <c r="AW1961" s="93">
        <v>43</v>
      </c>
      <c r="AX1961" s="99">
        <f t="shared" si="1111"/>
        <v>45043</v>
      </c>
      <c r="AZ1961" s="7" t="s">
        <v>3053</v>
      </c>
      <c r="BA1961" t="s">
        <v>3290</v>
      </c>
    </row>
    <row r="1962" spans="1:53" hidden="1" outlineLevel="1">
      <c r="A1962" s="9" t="s">
        <v>977</v>
      </c>
      <c r="B1962" t="s">
        <v>1657</v>
      </c>
      <c r="C1962" s="1">
        <f t="shared" si="1094"/>
        <v>77270</v>
      </c>
      <c r="D1962" s="7">
        <f>IF(P1962&gt;0,RANK(P1962,(P1962:R1962,S1962:AG1962)),0)</f>
        <v>7</v>
      </c>
      <c r="E1962" s="7">
        <f>IF(Q1962&gt;0,RANK(Q1962,(P1962:R1962,S1962:AG1962)),0)</f>
        <v>1</v>
      </c>
      <c r="F1962" s="7">
        <f>IF(R1962&gt;0,RANK(R1962,(P1962:R1962,S1962:AG1962)),0)</f>
        <v>2</v>
      </c>
      <c r="G1962" s="7">
        <f>IF(S1962&gt;0,RANK(S1962,(P1962:R1962,S1962:AG1962)),0)</f>
        <v>4</v>
      </c>
      <c r="H1962" s="48">
        <f t="shared" si="1095"/>
        <v>11033</v>
      </c>
      <c r="I1962" s="163">
        <f t="shared" si="1096"/>
        <v>0.14278503947198137</v>
      </c>
      <c r="J1962" s="2"/>
      <c r="K1962" s="2">
        <f t="shared" si="1097"/>
        <v>1.7600621198395237E-3</v>
      </c>
      <c r="L1962" s="2">
        <f t="shared" si="1098"/>
        <v>0.39681635822440792</v>
      </c>
      <c r="M1962" s="2">
        <f t="shared" si="1099"/>
        <v>0.25403131875242657</v>
      </c>
      <c r="N1962" s="2">
        <f t="shared" si="1100"/>
        <v>0.15713731072861395</v>
      </c>
      <c r="O1962" s="2">
        <f t="shared" si="1101"/>
        <v>0.19025495017471203</v>
      </c>
      <c r="P1962" s="1">
        <v>136</v>
      </c>
      <c r="Q1962" s="1">
        <v>30662</v>
      </c>
      <c r="R1962" s="1">
        <v>19629</v>
      </c>
      <c r="S1962" s="1">
        <v>12142</v>
      </c>
      <c r="T1962" s="1">
        <v>13577</v>
      </c>
      <c r="U1962" s="1">
        <v>247</v>
      </c>
      <c r="V1962" s="1">
        <v>49</v>
      </c>
      <c r="AE1962" s="1">
        <v>792</v>
      </c>
      <c r="AF1962" s="1">
        <v>36</v>
      </c>
      <c r="AI1962" s="7">
        <f t="shared" si="1102"/>
        <v>3</v>
      </c>
      <c r="AJ1962" s="7">
        <f t="shared" si="1103"/>
        <v>5</v>
      </c>
      <c r="AK1962" s="7">
        <f t="shared" si="1104"/>
        <v>7</v>
      </c>
      <c r="AL1962" s="7">
        <f t="shared" si="1105"/>
        <v>0</v>
      </c>
      <c r="AM1962" s="2">
        <f t="shared" si="1106"/>
        <v>0.17570855441956776</v>
      </c>
      <c r="AN1962" s="2">
        <f t="shared" si="1107"/>
        <v>3.1965834088261941E-3</v>
      </c>
      <c r="AO1962" s="2">
        <f t="shared" si="1108"/>
        <v>6.3414002847159308E-4</v>
      </c>
      <c r="AP1962" s="2">
        <f t="shared" si="1109"/>
        <v>0</v>
      </c>
      <c r="AR1962" t="str">
        <f t="shared" si="1112"/>
        <v>Greenville</v>
      </c>
      <c r="AS1962" t="s">
        <v>1657</v>
      </c>
      <c r="AV1962" s="91">
        <v>45</v>
      </c>
      <c r="AW1962" s="93">
        <v>45</v>
      </c>
      <c r="AX1962" s="99">
        <f t="shared" si="1111"/>
        <v>45045</v>
      </c>
      <c r="AZ1962" s="7" t="s">
        <v>3053</v>
      </c>
      <c r="BA1962" t="s">
        <v>3290</v>
      </c>
    </row>
    <row r="1963" spans="1:53" hidden="1" outlineLevel="1">
      <c r="A1963" s="9" t="s">
        <v>3315</v>
      </c>
      <c r="B1963" t="s">
        <v>1657</v>
      </c>
      <c r="C1963" s="1">
        <f t="shared" si="1094"/>
        <v>9060</v>
      </c>
      <c r="D1963" s="7">
        <f>IF(P1963&gt;0,RANK(P1963,(P1963:R1963,S1963:AG1963)),0)</f>
        <v>7</v>
      </c>
      <c r="E1963" s="7">
        <f>IF(Q1963&gt;0,RANK(Q1963,(P1963:R1963,S1963:AG1963)),0)</f>
        <v>1</v>
      </c>
      <c r="F1963" s="7">
        <f>IF(R1963&gt;0,RANK(R1963,(P1963:R1963,S1963:AG1963)),0)</f>
        <v>2</v>
      </c>
      <c r="G1963" s="7">
        <f>IF(S1963&gt;0,RANK(S1963,(P1963:R1963,S1963:AG1963)),0)</f>
        <v>3</v>
      </c>
      <c r="H1963" s="48">
        <f t="shared" si="1095"/>
        <v>1706</v>
      </c>
      <c r="I1963" s="163">
        <f t="shared" si="1096"/>
        <v>0.18830022075055189</v>
      </c>
      <c r="J1963" s="2"/>
      <c r="K1963" s="2">
        <f t="shared" si="1097"/>
        <v>9.9337748344370861E-4</v>
      </c>
      <c r="L1963" s="2">
        <f t="shared" si="1098"/>
        <v>0.42549668874172186</v>
      </c>
      <c r="M1963" s="2">
        <f t="shared" si="1099"/>
        <v>0.23719646799116997</v>
      </c>
      <c r="N1963" s="2">
        <f t="shared" si="1100"/>
        <v>0.16611479028697571</v>
      </c>
      <c r="O1963" s="2">
        <f t="shared" si="1101"/>
        <v>0.17019867549668868</v>
      </c>
      <c r="P1963" s="1">
        <v>9</v>
      </c>
      <c r="Q1963" s="1">
        <v>3855</v>
      </c>
      <c r="R1963" s="1">
        <v>2149</v>
      </c>
      <c r="S1963" s="1">
        <v>1505</v>
      </c>
      <c r="T1963" s="1">
        <v>1397</v>
      </c>
      <c r="U1963" s="1">
        <v>77</v>
      </c>
      <c r="V1963" s="1">
        <v>7</v>
      </c>
      <c r="AE1963" s="1">
        <v>58</v>
      </c>
      <c r="AF1963" s="1">
        <v>3</v>
      </c>
      <c r="AI1963" s="7">
        <f t="shared" si="1102"/>
        <v>4</v>
      </c>
      <c r="AJ1963" s="7">
        <f t="shared" si="1103"/>
        <v>5</v>
      </c>
      <c r="AK1963" s="7">
        <f t="shared" si="1104"/>
        <v>7</v>
      </c>
      <c r="AL1963" s="7">
        <f t="shared" si="1105"/>
        <v>0</v>
      </c>
      <c r="AM1963" s="2">
        <f t="shared" si="1106"/>
        <v>0.15419426048565121</v>
      </c>
      <c r="AN1963" s="2">
        <f t="shared" si="1107"/>
        <v>8.4988962472406174E-3</v>
      </c>
      <c r="AO1963" s="2">
        <f t="shared" si="1108"/>
        <v>7.7262693156732892E-4</v>
      </c>
      <c r="AP1963" s="2">
        <f t="shared" si="1109"/>
        <v>0</v>
      </c>
      <c r="AR1963" t="str">
        <f t="shared" si="1112"/>
        <v>Greenwood</v>
      </c>
      <c r="AS1963" t="s">
        <v>1657</v>
      </c>
      <c r="AT1963">
        <v>3</v>
      </c>
      <c r="AV1963" s="91">
        <v>45</v>
      </c>
      <c r="AW1963" s="93">
        <v>47</v>
      </c>
      <c r="AX1963" s="99">
        <f t="shared" si="1111"/>
        <v>45047</v>
      </c>
      <c r="AZ1963" s="7" t="s">
        <v>3053</v>
      </c>
      <c r="BA1963" t="s">
        <v>3290</v>
      </c>
    </row>
    <row r="1964" spans="1:53" hidden="1" outlineLevel="1">
      <c r="A1964" s="9" t="s">
        <v>276</v>
      </c>
      <c r="B1964" t="s">
        <v>1657</v>
      </c>
      <c r="C1964" s="1">
        <f t="shared" si="1094"/>
        <v>1141</v>
      </c>
      <c r="D1964" s="7">
        <f>IF(P1964&gt;0,RANK(P1964,(P1964:R1964,S1964:AG1964)),0)</f>
        <v>7</v>
      </c>
      <c r="E1964" s="7">
        <f>IF(Q1964&gt;0,RANK(Q1964,(P1964:R1964,S1964:AG1964)),0)</f>
        <v>1</v>
      </c>
      <c r="F1964" s="7">
        <f>IF(R1964&gt;0,RANK(R1964,(P1964:R1964,S1964:AG1964)),0)</f>
        <v>2</v>
      </c>
      <c r="G1964" s="7">
        <f>IF(S1964&gt;0,RANK(S1964,(P1964:R1964,S1964:AG1964)),0)</f>
        <v>4</v>
      </c>
      <c r="H1964" s="48">
        <f t="shared" si="1095"/>
        <v>314</v>
      </c>
      <c r="I1964" s="163">
        <f t="shared" si="1096"/>
        <v>0.27519719544259419</v>
      </c>
      <c r="J1964" s="2"/>
      <c r="K1964" s="2">
        <f t="shared" si="1097"/>
        <v>8.7642418930762491E-4</v>
      </c>
      <c r="L1964" s="2">
        <f t="shared" si="1098"/>
        <v>0.50832602979842245</v>
      </c>
      <c r="M1964" s="2">
        <f t="shared" si="1099"/>
        <v>0.23312883435582821</v>
      </c>
      <c r="N1964" s="2">
        <f t="shared" si="1100"/>
        <v>8.0631025416301488E-2</v>
      </c>
      <c r="O1964" s="2">
        <f t="shared" si="1101"/>
        <v>0.17703768624014019</v>
      </c>
      <c r="P1964" s="1">
        <v>1</v>
      </c>
      <c r="Q1964" s="1">
        <v>580</v>
      </c>
      <c r="R1964" s="1">
        <v>266</v>
      </c>
      <c r="S1964" s="1">
        <v>92</v>
      </c>
      <c r="T1964" s="1">
        <v>179</v>
      </c>
      <c r="U1964" s="1">
        <v>13</v>
      </c>
      <c r="V1964" s="1">
        <v>1</v>
      </c>
      <c r="AE1964" s="1">
        <v>8</v>
      </c>
      <c r="AF1964" s="1">
        <v>1</v>
      </c>
      <c r="AI1964" s="7">
        <f t="shared" si="1102"/>
        <v>3</v>
      </c>
      <c r="AJ1964" s="7">
        <f t="shared" si="1103"/>
        <v>5</v>
      </c>
      <c r="AK1964" s="7">
        <f t="shared" si="1104"/>
        <v>6</v>
      </c>
      <c r="AL1964" s="7">
        <f t="shared" si="1105"/>
        <v>0</v>
      </c>
      <c r="AM1964" s="2">
        <f t="shared" si="1106"/>
        <v>0.15687992988606486</v>
      </c>
      <c r="AN1964" s="2">
        <f t="shared" si="1107"/>
        <v>1.1393514460999123E-2</v>
      </c>
      <c r="AO1964" s="2">
        <f t="shared" si="1108"/>
        <v>8.7642418930762491E-4</v>
      </c>
      <c r="AP1964" s="2">
        <f t="shared" si="1109"/>
        <v>0</v>
      </c>
      <c r="AR1964" t="str">
        <f t="shared" si="1112"/>
        <v>Hampton</v>
      </c>
      <c r="AS1964" t="s">
        <v>1657</v>
      </c>
      <c r="AT1964" s="136">
        <v>6</v>
      </c>
      <c r="AV1964" s="91">
        <v>45</v>
      </c>
      <c r="AW1964" s="93">
        <v>49</v>
      </c>
      <c r="AX1964" s="99">
        <f t="shared" si="1111"/>
        <v>45049</v>
      </c>
      <c r="AZ1964" s="7" t="s">
        <v>3053</v>
      </c>
      <c r="BA1964" t="s">
        <v>3290</v>
      </c>
    </row>
    <row r="1965" spans="1:53" hidden="1" outlineLevel="1">
      <c r="A1965" s="9" t="s">
        <v>1840</v>
      </c>
      <c r="B1965" t="s">
        <v>1657</v>
      </c>
      <c r="C1965" s="1">
        <f t="shared" si="1094"/>
        <v>40671</v>
      </c>
      <c r="D1965" s="7">
        <f>IF(P1965&gt;0,RANK(P1965,(P1965:R1965,S1965:AG1965)),0)</f>
        <v>7</v>
      </c>
      <c r="E1965" s="7">
        <f>IF(Q1965&gt;0,RANK(Q1965,(P1965:R1965,S1965:AG1965)),0)</f>
        <v>1</v>
      </c>
      <c r="F1965" s="7">
        <f>IF(R1965&gt;0,RANK(R1965,(P1965:R1965,S1965:AG1965)),0)</f>
        <v>2</v>
      </c>
      <c r="G1965" s="7">
        <f>IF(S1965&gt;0,RANK(S1965,(P1965:R1965,S1965:AG1965)),0)</f>
        <v>4</v>
      </c>
      <c r="H1965" s="48">
        <f t="shared" si="1095"/>
        <v>6370</v>
      </c>
      <c r="I1965" s="163">
        <f t="shared" si="1096"/>
        <v>0.15662265496299574</v>
      </c>
      <c r="J1965" s="2"/>
      <c r="K1965" s="2">
        <f t="shared" si="1097"/>
        <v>1.5736028128150279E-3</v>
      </c>
      <c r="L1965" s="2">
        <f t="shared" si="1098"/>
        <v>0.45656610361191019</v>
      </c>
      <c r="M1965" s="2">
        <f t="shared" si="1099"/>
        <v>0.29994344864891448</v>
      </c>
      <c r="N1965" s="2">
        <f t="shared" si="1100"/>
        <v>9.7858424921934542E-2</v>
      </c>
      <c r="O1965" s="2">
        <f t="shared" si="1101"/>
        <v>0.14405842000442576</v>
      </c>
      <c r="P1965" s="1">
        <v>64</v>
      </c>
      <c r="Q1965" s="1">
        <v>18569</v>
      </c>
      <c r="R1965" s="1">
        <v>12199</v>
      </c>
      <c r="S1965" s="1">
        <v>3980</v>
      </c>
      <c r="T1965" s="1">
        <v>5248</v>
      </c>
      <c r="U1965" s="1">
        <v>188</v>
      </c>
      <c r="V1965" s="1">
        <v>39</v>
      </c>
      <c r="AE1965" s="1">
        <v>371</v>
      </c>
      <c r="AF1965" s="1">
        <v>13</v>
      </c>
      <c r="AI1965" s="7">
        <f t="shared" si="1102"/>
        <v>3</v>
      </c>
      <c r="AJ1965" s="7">
        <f t="shared" si="1103"/>
        <v>5</v>
      </c>
      <c r="AK1965" s="7">
        <f t="shared" si="1104"/>
        <v>7</v>
      </c>
      <c r="AL1965" s="7">
        <f t="shared" si="1105"/>
        <v>0</v>
      </c>
      <c r="AM1965" s="2">
        <f t="shared" si="1106"/>
        <v>0.12903543065083228</v>
      </c>
      <c r="AN1965" s="2">
        <f t="shared" si="1107"/>
        <v>4.6224582626441446E-3</v>
      </c>
      <c r="AO1965" s="2">
        <f t="shared" si="1108"/>
        <v>9.5891421405915761E-4</v>
      </c>
      <c r="AP1965" s="2">
        <f t="shared" si="1109"/>
        <v>0</v>
      </c>
      <c r="AR1965" t="str">
        <f t="shared" si="1112"/>
        <v>Horry</v>
      </c>
      <c r="AS1965" t="s">
        <v>1657</v>
      </c>
      <c r="AT1965" s="136">
        <v>7</v>
      </c>
      <c r="AV1965" s="91">
        <v>45</v>
      </c>
      <c r="AW1965" s="93">
        <v>51</v>
      </c>
      <c r="AX1965" s="99">
        <f t="shared" si="1111"/>
        <v>45051</v>
      </c>
      <c r="AZ1965" s="7" t="s">
        <v>3053</v>
      </c>
      <c r="BA1965" t="s">
        <v>3290</v>
      </c>
    </row>
    <row r="1966" spans="1:53" hidden="1" outlineLevel="1">
      <c r="A1966" s="9" t="s">
        <v>1372</v>
      </c>
      <c r="B1966" t="s">
        <v>1657</v>
      </c>
      <c r="C1966" s="1">
        <f t="shared" si="1094"/>
        <v>1838</v>
      </c>
      <c r="D1966" s="7">
        <f>IF(P1966&gt;0,RANK(P1966,(P1966:R1966,S1966:AG1966)),0)</f>
        <v>7</v>
      </c>
      <c r="E1966" s="7">
        <f>IF(Q1966&gt;0,RANK(Q1966,(P1966:R1966,S1966:AG1966)),0)</f>
        <v>1</v>
      </c>
      <c r="F1966" s="7">
        <f>IF(R1966&gt;0,RANK(R1966,(P1966:R1966,S1966:AG1966)),0)</f>
        <v>2</v>
      </c>
      <c r="G1966" s="7">
        <f>IF(S1966&gt;0,RANK(S1966,(P1966:R1966,S1966:AG1966)),0)</f>
        <v>4</v>
      </c>
      <c r="H1966" s="48">
        <f t="shared" si="1095"/>
        <v>325</v>
      </c>
      <c r="I1966" s="163">
        <f t="shared" si="1096"/>
        <v>0.17682263329706202</v>
      </c>
      <c r="J1966" s="2"/>
      <c r="K1966" s="2">
        <f t="shared" si="1097"/>
        <v>2.720348204570185E-3</v>
      </c>
      <c r="L1966" s="2">
        <f t="shared" si="1098"/>
        <v>0.46626768226332971</v>
      </c>
      <c r="M1966" s="2">
        <f t="shared" si="1099"/>
        <v>0.28944504896626766</v>
      </c>
      <c r="N1966" s="2">
        <f t="shared" si="1100"/>
        <v>6.2023939064200215E-2</v>
      </c>
      <c r="O1966" s="2">
        <f t="shared" si="1101"/>
        <v>0.17954298150163217</v>
      </c>
      <c r="P1966" s="1">
        <v>5</v>
      </c>
      <c r="Q1966" s="1">
        <v>857</v>
      </c>
      <c r="R1966" s="1">
        <v>532</v>
      </c>
      <c r="S1966" s="1">
        <v>114</v>
      </c>
      <c r="T1966" s="1">
        <v>293</v>
      </c>
      <c r="U1966" s="1">
        <v>12</v>
      </c>
      <c r="V1966" s="1">
        <v>3</v>
      </c>
      <c r="AE1966" s="1">
        <v>21</v>
      </c>
      <c r="AF1966" s="1">
        <v>1</v>
      </c>
      <c r="AI1966" s="7">
        <f t="shared" si="1102"/>
        <v>3</v>
      </c>
      <c r="AJ1966" s="7">
        <f t="shared" si="1103"/>
        <v>5</v>
      </c>
      <c r="AK1966" s="7">
        <f t="shared" si="1104"/>
        <v>7</v>
      </c>
      <c r="AL1966" s="7">
        <f t="shared" si="1105"/>
        <v>0</v>
      </c>
      <c r="AM1966" s="2">
        <f t="shared" si="1106"/>
        <v>0.15941240478781285</v>
      </c>
      <c r="AN1966" s="2">
        <f t="shared" si="1107"/>
        <v>6.5288356909684441E-3</v>
      </c>
      <c r="AO1966" s="2">
        <f t="shared" si="1108"/>
        <v>1.632208922742111E-3</v>
      </c>
      <c r="AP1966" s="2">
        <f t="shared" si="1109"/>
        <v>0</v>
      </c>
      <c r="AR1966" t="str">
        <f t="shared" si="1112"/>
        <v>Jasper</v>
      </c>
      <c r="AS1966" t="s">
        <v>1657</v>
      </c>
      <c r="AT1966" s="136">
        <v>6</v>
      </c>
      <c r="AV1966" s="91">
        <v>45</v>
      </c>
      <c r="AW1966" s="93">
        <v>53</v>
      </c>
      <c r="AX1966" s="99">
        <f t="shared" si="1111"/>
        <v>45053</v>
      </c>
      <c r="AZ1966" s="7" t="s">
        <v>3053</v>
      </c>
      <c r="BA1966" t="s">
        <v>3290</v>
      </c>
    </row>
    <row r="1967" spans="1:53" hidden="1" outlineLevel="1">
      <c r="A1967" s="9" t="s">
        <v>1914</v>
      </c>
      <c r="B1967" t="s">
        <v>1657</v>
      </c>
      <c r="C1967" s="1">
        <f t="shared" si="1094"/>
        <v>8653</v>
      </c>
      <c r="D1967" s="7">
        <f>IF(P1967&gt;0,RANK(P1967,(P1967:R1967,S1967:AG1967)),0)</f>
        <v>7</v>
      </c>
      <c r="E1967" s="7">
        <f>IF(Q1967&gt;0,RANK(Q1967,(P1967:R1967,S1967:AG1967)),0)</f>
        <v>1</v>
      </c>
      <c r="F1967" s="7">
        <f>IF(R1967&gt;0,RANK(R1967,(P1967:R1967,S1967:AG1967)),0)</f>
        <v>2</v>
      </c>
      <c r="G1967" s="7">
        <f>IF(S1967&gt;0,RANK(S1967,(P1967:R1967,S1967:AG1967)),0)</f>
        <v>4</v>
      </c>
      <c r="H1967" s="48">
        <f t="shared" si="1095"/>
        <v>602</v>
      </c>
      <c r="I1967" s="163">
        <f t="shared" si="1096"/>
        <v>6.9571246966370043E-2</v>
      </c>
      <c r="J1967" s="2"/>
      <c r="K1967" s="2">
        <f t="shared" si="1097"/>
        <v>9.245348434069109E-4</v>
      </c>
      <c r="L1967" s="2">
        <f t="shared" si="1098"/>
        <v>0.37882815208598175</v>
      </c>
      <c r="M1967" s="2">
        <f t="shared" si="1099"/>
        <v>0.30925690511961168</v>
      </c>
      <c r="N1967" s="2">
        <f t="shared" si="1100"/>
        <v>0.1433029007280712</v>
      </c>
      <c r="O1967" s="2">
        <f t="shared" si="1101"/>
        <v>0.16768750722292844</v>
      </c>
      <c r="P1967" s="1">
        <v>8</v>
      </c>
      <c r="Q1967" s="1">
        <v>3278</v>
      </c>
      <c r="R1967" s="1">
        <v>2676</v>
      </c>
      <c r="S1967" s="1">
        <v>1240</v>
      </c>
      <c r="T1967" s="1">
        <v>1369</v>
      </c>
      <c r="U1967" s="1">
        <v>35</v>
      </c>
      <c r="V1967" s="1">
        <v>6</v>
      </c>
      <c r="AE1967" s="1">
        <v>41</v>
      </c>
      <c r="AF1967" s="1">
        <v>0</v>
      </c>
      <c r="AI1967" s="7">
        <f t="shared" si="1102"/>
        <v>3</v>
      </c>
      <c r="AJ1967" s="7">
        <f t="shared" si="1103"/>
        <v>5</v>
      </c>
      <c r="AK1967" s="7">
        <f t="shared" si="1104"/>
        <v>7</v>
      </c>
      <c r="AL1967" s="7">
        <f t="shared" si="1105"/>
        <v>0</v>
      </c>
      <c r="AM1967" s="2">
        <f t="shared" si="1106"/>
        <v>0.15821102507800763</v>
      </c>
      <c r="AN1967" s="2">
        <f t="shared" si="1107"/>
        <v>4.044839939905235E-3</v>
      </c>
      <c r="AO1967" s="2">
        <f t="shared" si="1108"/>
        <v>6.9340113255518315E-4</v>
      </c>
      <c r="AP1967" s="2">
        <f t="shared" si="1109"/>
        <v>0</v>
      </c>
      <c r="AR1967" t="str">
        <f t="shared" si="1112"/>
        <v>Kershaw</v>
      </c>
      <c r="AS1967" t="s">
        <v>1657</v>
      </c>
      <c r="AT1967">
        <v>5</v>
      </c>
      <c r="AV1967" s="91">
        <v>45</v>
      </c>
      <c r="AW1967" s="93">
        <v>55</v>
      </c>
      <c r="AX1967" s="99">
        <f t="shared" si="1111"/>
        <v>45055</v>
      </c>
      <c r="AZ1967" s="7" t="s">
        <v>3053</v>
      </c>
      <c r="BA1967" t="s">
        <v>3290</v>
      </c>
    </row>
    <row r="1968" spans="1:53" hidden="1" outlineLevel="1">
      <c r="A1968" s="9" t="s">
        <v>1844</v>
      </c>
      <c r="B1968" t="s">
        <v>1657</v>
      </c>
      <c r="C1968" s="1">
        <f t="shared" si="1094"/>
        <v>8944</v>
      </c>
      <c r="D1968" s="7">
        <f>IF(P1968&gt;0,RANK(P1968,(P1968:R1968,S1968:AG1968)),0)</f>
        <v>7</v>
      </c>
      <c r="E1968" s="7">
        <f>IF(Q1968&gt;0,RANK(Q1968,(P1968:R1968,S1968:AG1968)),0)</f>
        <v>1</v>
      </c>
      <c r="F1968" s="7">
        <f>IF(R1968&gt;0,RANK(R1968,(P1968:R1968,S1968:AG1968)),0)</f>
        <v>3</v>
      </c>
      <c r="G1968" s="7">
        <f>IF(S1968&gt;0,RANK(S1968,(P1968:R1968,S1968:AG1968)),0)</f>
        <v>4</v>
      </c>
      <c r="H1968" s="48">
        <f t="shared" si="1095"/>
        <v>1793</v>
      </c>
      <c r="I1968" s="163">
        <f t="shared" si="1096"/>
        <v>0.2004695885509839</v>
      </c>
      <c r="J1968" s="2"/>
      <c r="K1968" s="2">
        <f t="shared" si="1097"/>
        <v>1.2298747763864043E-3</v>
      </c>
      <c r="L1968" s="2">
        <f t="shared" si="1098"/>
        <v>0.43213327370304117</v>
      </c>
      <c r="M1968" s="2">
        <f t="shared" si="1099"/>
        <v>0.22652057245080501</v>
      </c>
      <c r="N1968" s="2">
        <f t="shared" si="1100"/>
        <v>9.6489266547406083E-2</v>
      </c>
      <c r="O1968" s="2">
        <f t="shared" si="1101"/>
        <v>0.2436270125223613</v>
      </c>
      <c r="P1968" s="1">
        <v>11</v>
      </c>
      <c r="Q1968" s="1">
        <v>3865</v>
      </c>
      <c r="R1968" s="1">
        <v>2026</v>
      </c>
      <c r="S1968" s="1">
        <v>863</v>
      </c>
      <c r="T1968" s="1">
        <v>2072</v>
      </c>
      <c r="U1968" s="1">
        <v>41</v>
      </c>
      <c r="V1968" s="1">
        <v>5</v>
      </c>
      <c r="AE1968" s="1">
        <v>59</v>
      </c>
      <c r="AF1968" s="1">
        <v>2</v>
      </c>
      <c r="AI1968" s="7">
        <f t="shared" si="1102"/>
        <v>2</v>
      </c>
      <c r="AJ1968" s="7">
        <f t="shared" si="1103"/>
        <v>5</v>
      </c>
      <c r="AK1968" s="7">
        <f t="shared" si="1104"/>
        <v>7</v>
      </c>
      <c r="AL1968" s="7">
        <f t="shared" si="1105"/>
        <v>0</v>
      </c>
      <c r="AM1968" s="2">
        <f t="shared" si="1106"/>
        <v>0.23166368515205724</v>
      </c>
      <c r="AN1968" s="2">
        <f t="shared" si="1107"/>
        <v>4.5840787119856884E-3</v>
      </c>
      <c r="AO1968" s="2">
        <f t="shared" si="1108"/>
        <v>5.5903398926654738E-4</v>
      </c>
      <c r="AP1968" s="2">
        <f t="shared" si="1109"/>
        <v>0</v>
      </c>
      <c r="AR1968" t="str">
        <f t="shared" si="1112"/>
        <v>Lancaster</v>
      </c>
      <c r="AS1968" t="s">
        <v>1657</v>
      </c>
      <c r="AT1968">
        <v>5</v>
      </c>
      <c r="AV1968" s="91">
        <v>45</v>
      </c>
      <c r="AW1968" s="93">
        <v>57</v>
      </c>
      <c r="AX1968" s="99">
        <f t="shared" si="1111"/>
        <v>45057</v>
      </c>
      <c r="AZ1968" s="7" t="s">
        <v>3053</v>
      </c>
      <c r="BA1968" t="s">
        <v>3290</v>
      </c>
    </row>
    <row r="1969" spans="1:53" hidden="1" outlineLevel="1">
      <c r="A1969" s="9" t="s">
        <v>459</v>
      </c>
      <c r="B1969" t="s">
        <v>1657</v>
      </c>
      <c r="C1969" s="1">
        <f t="shared" si="1094"/>
        <v>7882</v>
      </c>
      <c r="D1969" s="7">
        <f>IF(P1969&gt;0,RANK(P1969,(P1969:R1969,S1969:AG1969)),0)</f>
        <v>7</v>
      </c>
      <c r="E1969" s="7">
        <f>IF(Q1969&gt;0,RANK(Q1969,(P1969:R1969,S1969:AG1969)),0)</f>
        <v>1</v>
      </c>
      <c r="F1969" s="7">
        <f>IF(R1969&gt;0,RANK(R1969,(P1969:R1969,S1969:AG1969)),0)</f>
        <v>2</v>
      </c>
      <c r="G1969" s="7">
        <f>IF(S1969&gt;0,RANK(S1969,(P1969:R1969,S1969:AG1969)),0)</f>
        <v>4</v>
      </c>
      <c r="H1969" s="48">
        <f t="shared" si="1095"/>
        <v>1717</v>
      </c>
      <c r="I1969" s="163">
        <f t="shared" si="1096"/>
        <v>0.21783811215427556</v>
      </c>
      <c r="J1969" s="2"/>
      <c r="K1969" s="2">
        <f t="shared" si="1097"/>
        <v>1.6493275818320224E-3</v>
      </c>
      <c r="L1969" s="2">
        <f t="shared" si="1098"/>
        <v>0.41829484902309061</v>
      </c>
      <c r="M1969" s="2">
        <f t="shared" si="1099"/>
        <v>0.20045673686881502</v>
      </c>
      <c r="N1969" s="2">
        <f t="shared" si="1100"/>
        <v>0.18320223293580309</v>
      </c>
      <c r="O1969" s="2">
        <f t="shared" si="1101"/>
        <v>0.1963968535904593</v>
      </c>
      <c r="P1969" s="1">
        <v>13</v>
      </c>
      <c r="Q1969" s="1">
        <v>3297</v>
      </c>
      <c r="R1969" s="1">
        <v>1580</v>
      </c>
      <c r="S1969" s="1">
        <v>1444</v>
      </c>
      <c r="T1969" s="1">
        <v>1458</v>
      </c>
      <c r="U1969" s="1">
        <v>37</v>
      </c>
      <c r="V1969" s="1">
        <v>12</v>
      </c>
      <c r="AE1969" s="1">
        <v>41</v>
      </c>
      <c r="AF1969" s="1">
        <v>0</v>
      </c>
      <c r="AI1969" s="7">
        <f t="shared" si="1102"/>
        <v>3</v>
      </c>
      <c r="AJ1969" s="7">
        <f t="shared" si="1103"/>
        <v>5</v>
      </c>
      <c r="AK1969" s="7">
        <f t="shared" si="1104"/>
        <v>7</v>
      </c>
      <c r="AL1969" s="7">
        <f t="shared" si="1105"/>
        <v>0</v>
      </c>
      <c r="AM1969" s="2">
        <f t="shared" si="1106"/>
        <v>0.18497843187008373</v>
      </c>
      <c r="AN1969" s="2">
        <f t="shared" si="1107"/>
        <v>4.694240040598833E-3</v>
      </c>
      <c r="AO1969" s="2">
        <f t="shared" si="1108"/>
        <v>1.5224562293834052E-3</v>
      </c>
      <c r="AP1969" s="2">
        <f t="shared" si="1109"/>
        <v>0</v>
      </c>
      <c r="AR1969" t="str">
        <f t="shared" si="1112"/>
        <v>Laurens</v>
      </c>
      <c r="AS1969" t="s">
        <v>1657</v>
      </c>
      <c r="AT1969">
        <v>3</v>
      </c>
      <c r="AV1969" s="91">
        <v>45</v>
      </c>
      <c r="AW1969" s="93">
        <v>59</v>
      </c>
      <c r="AX1969" s="99">
        <f t="shared" si="1111"/>
        <v>45059</v>
      </c>
      <c r="AZ1969" s="7" t="s">
        <v>3053</v>
      </c>
      <c r="BA1969" t="s">
        <v>3290</v>
      </c>
    </row>
    <row r="1970" spans="1:53" hidden="1" outlineLevel="1">
      <c r="A1970" s="9" t="s">
        <v>647</v>
      </c>
      <c r="B1970" t="s">
        <v>1657</v>
      </c>
      <c r="C1970" s="1">
        <f t="shared" si="1094"/>
        <v>1312</v>
      </c>
      <c r="D1970" s="7">
        <f>IF(P1970&gt;0,RANK(P1970,(P1970:R1970,S1970:AG1970)),0)</f>
        <v>8</v>
      </c>
      <c r="E1970" s="7">
        <f>IF(Q1970&gt;0,RANK(Q1970,(P1970:R1970,S1970:AG1970)),0)</f>
        <v>1</v>
      </c>
      <c r="F1970" s="7">
        <f>IF(R1970&gt;0,RANK(R1970,(P1970:R1970,S1970:AG1970)),0)</f>
        <v>2</v>
      </c>
      <c r="G1970" s="7">
        <f>IF(S1970&gt;0,RANK(S1970,(P1970:R1970,S1970:AG1970)),0)</f>
        <v>4</v>
      </c>
      <c r="H1970" s="48">
        <f t="shared" si="1095"/>
        <v>272</v>
      </c>
      <c r="I1970" s="163">
        <f t="shared" si="1096"/>
        <v>0.2073170731707317</v>
      </c>
      <c r="J1970" s="2"/>
      <c r="K1970" s="2">
        <f t="shared" si="1097"/>
        <v>7.6219512195121954E-4</v>
      </c>
      <c r="L1970" s="2">
        <f t="shared" si="1098"/>
        <v>0.45045731707317072</v>
      </c>
      <c r="M1970" s="2">
        <f t="shared" si="1099"/>
        <v>0.24314024390243902</v>
      </c>
      <c r="N1970" s="2">
        <f t="shared" si="1100"/>
        <v>0.11890243902439024</v>
      </c>
      <c r="O1970" s="2">
        <f t="shared" si="1101"/>
        <v>0.18673780487804881</v>
      </c>
      <c r="P1970" s="1">
        <v>1</v>
      </c>
      <c r="Q1970" s="1">
        <v>591</v>
      </c>
      <c r="R1970" s="1">
        <v>319</v>
      </c>
      <c r="S1970" s="1">
        <v>156</v>
      </c>
      <c r="T1970" s="1">
        <v>227</v>
      </c>
      <c r="U1970" s="1">
        <v>10</v>
      </c>
      <c r="V1970" s="1">
        <v>1</v>
      </c>
      <c r="AE1970" s="1">
        <v>5</v>
      </c>
      <c r="AF1970" s="1">
        <v>2</v>
      </c>
      <c r="AI1970" s="7">
        <f t="shared" si="1102"/>
        <v>3</v>
      </c>
      <c r="AJ1970" s="7">
        <f t="shared" si="1103"/>
        <v>5</v>
      </c>
      <c r="AK1970" s="7">
        <f t="shared" si="1104"/>
        <v>6</v>
      </c>
      <c r="AL1970" s="7">
        <f t="shared" si="1105"/>
        <v>0</v>
      </c>
      <c r="AM1970" s="2">
        <f t="shared" si="1106"/>
        <v>0.17301829268292682</v>
      </c>
      <c r="AN1970" s="2">
        <f t="shared" si="1107"/>
        <v>7.621951219512195E-3</v>
      </c>
      <c r="AO1970" s="2">
        <f t="shared" si="1108"/>
        <v>7.6219512195121954E-4</v>
      </c>
      <c r="AP1970" s="2">
        <f t="shared" si="1109"/>
        <v>0</v>
      </c>
      <c r="AR1970" t="str">
        <f t="shared" si="1112"/>
        <v>Lee</v>
      </c>
      <c r="AS1970" t="s">
        <v>1657</v>
      </c>
      <c r="AT1970">
        <v>5</v>
      </c>
      <c r="AV1970" s="91">
        <v>45</v>
      </c>
      <c r="AW1970" s="93">
        <v>61</v>
      </c>
      <c r="AX1970" s="99">
        <f t="shared" si="1111"/>
        <v>45061</v>
      </c>
      <c r="AZ1970" s="7" t="s">
        <v>3053</v>
      </c>
      <c r="BA1970" t="s">
        <v>3290</v>
      </c>
    </row>
    <row r="1971" spans="1:53" hidden="1" outlineLevel="1">
      <c r="A1971" s="9" t="s">
        <v>556</v>
      </c>
      <c r="B1971" t="s">
        <v>1657</v>
      </c>
      <c r="C1971" s="1">
        <f t="shared" si="1094"/>
        <v>43968</v>
      </c>
      <c r="D1971" s="7">
        <f>IF(P1971&gt;0,RANK(P1971,(P1971:R1971,S1971:AG1971)),0)</f>
        <v>7</v>
      </c>
      <c r="E1971" s="7">
        <f>IF(Q1971&gt;0,RANK(Q1971,(P1971:R1971,S1971:AG1971)),0)</f>
        <v>1</v>
      </c>
      <c r="F1971" s="7">
        <f>IF(R1971&gt;0,RANK(R1971,(P1971:R1971,S1971:AG1971)),0)</f>
        <v>2</v>
      </c>
      <c r="G1971" s="7">
        <f>IF(S1971&gt;0,RANK(S1971,(P1971:R1971,S1971:AG1971)),0)</f>
        <v>4</v>
      </c>
      <c r="H1971" s="48">
        <f t="shared" si="1095"/>
        <v>2574</v>
      </c>
      <c r="I1971" s="163">
        <f t="shared" si="1096"/>
        <v>5.8542576419213975E-2</v>
      </c>
      <c r="J1971" s="2"/>
      <c r="K1971" s="2">
        <f t="shared" si="1097"/>
        <v>1.5238355167394469E-3</v>
      </c>
      <c r="L1971" s="2">
        <f t="shared" si="1098"/>
        <v>0.36549308588064044</v>
      </c>
      <c r="M1971" s="2">
        <f t="shared" si="1099"/>
        <v>0.30695050946142649</v>
      </c>
      <c r="N1971" s="2">
        <f t="shared" si="1100"/>
        <v>0.13289210334788937</v>
      </c>
      <c r="O1971" s="2">
        <f t="shared" si="1101"/>
        <v>0.19314046579330429</v>
      </c>
      <c r="P1971" s="1">
        <v>67</v>
      </c>
      <c r="Q1971" s="1">
        <v>16070</v>
      </c>
      <c r="R1971" s="1">
        <v>13496</v>
      </c>
      <c r="S1971" s="1">
        <v>5843</v>
      </c>
      <c r="T1971" s="1">
        <v>7921</v>
      </c>
      <c r="U1971" s="1">
        <v>169</v>
      </c>
      <c r="V1971" s="1">
        <v>28</v>
      </c>
      <c r="AE1971" s="1">
        <v>357</v>
      </c>
      <c r="AF1971" s="1">
        <v>17</v>
      </c>
      <c r="AI1971" s="7">
        <f t="shared" si="1102"/>
        <v>3</v>
      </c>
      <c r="AJ1971" s="7">
        <f t="shared" si="1103"/>
        <v>5</v>
      </c>
      <c r="AK1971" s="7">
        <f t="shared" si="1104"/>
        <v>7</v>
      </c>
      <c r="AL1971" s="7">
        <f t="shared" si="1105"/>
        <v>0</v>
      </c>
      <c r="AM1971" s="2">
        <f t="shared" si="1106"/>
        <v>0.1801537481804949</v>
      </c>
      <c r="AN1971" s="2">
        <f t="shared" si="1107"/>
        <v>3.8437045123726346E-3</v>
      </c>
      <c r="AO1971" s="2">
        <f t="shared" si="1108"/>
        <v>6.3682678311499272E-4</v>
      </c>
      <c r="AP1971" s="2">
        <f t="shared" si="1109"/>
        <v>0</v>
      </c>
      <c r="AR1971" t="str">
        <f t="shared" si="1112"/>
        <v>Lexington</v>
      </c>
      <c r="AS1971" t="s">
        <v>1657</v>
      </c>
      <c r="AT1971">
        <v>2</v>
      </c>
      <c r="AV1971" s="91">
        <v>45</v>
      </c>
      <c r="AW1971" s="93">
        <v>63</v>
      </c>
      <c r="AX1971" s="99">
        <f t="shared" si="1111"/>
        <v>45063</v>
      </c>
      <c r="AZ1971" s="7" t="s">
        <v>3053</v>
      </c>
      <c r="BA1971" t="s">
        <v>3290</v>
      </c>
    </row>
    <row r="1972" spans="1:53" hidden="1" outlineLevel="1">
      <c r="A1972" s="9" t="s">
        <v>1054</v>
      </c>
      <c r="B1972" t="s">
        <v>1657</v>
      </c>
      <c r="C1972" s="1">
        <f t="shared" si="1094"/>
        <v>1533</v>
      </c>
      <c r="D1972" s="7">
        <f>IF(P1972&gt;0,RANK(P1972,(P1972:R1972,S1972:AG1972)),0)</f>
        <v>6</v>
      </c>
      <c r="E1972" s="7">
        <f>IF(Q1972&gt;0,RANK(Q1972,(P1972:R1972,S1972:AG1972)),0)</f>
        <v>1</v>
      </c>
      <c r="F1972" s="7">
        <f>IF(R1972&gt;0,RANK(R1972,(P1972:R1972,S1972:AG1972)),0)</f>
        <v>2</v>
      </c>
      <c r="G1972" s="7">
        <f>IF(S1972&gt;0,RANK(S1972,(P1972:R1972,S1972:AG1972)),0)</f>
        <v>4</v>
      </c>
      <c r="H1972" s="48">
        <f t="shared" si="1095"/>
        <v>287</v>
      </c>
      <c r="I1972" s="163">
        <f t="shared" si="1096"/>
        <v>0.18721461187214611</v>
      </c>
      <c r="J1972" s="2"/>
      <c r="K1972" s="2">
        <f t="shared" si="1097"/>
        <v>3.2615786040443573E-3</v>
      </c>
      <c r="L1972" s="2">
        <f t="shared" si="1098"/>
        <v>0.50554468362687544</v>
      </c>
      <c r="M1972" s="2">
        <f t="shared" si="1099"/>
        <v>0.31833007175472927</v>
      </c>
      <c r="N1972" s="2">
        <f t="shared" si="1100"/>
        <v>6.718851924331376E-2</v>
      </c>
      <c r="O1972" s="2">
        <f t="shared" si="1101"/>
        <v>0.10567514677103712</v>
      </c>
      <c r="P1972" s="1">
        <v>5</v>
      </c>
      <c r="Q1972" s="1">
        <v>775</v>
      </c>
      <c r="R1972" s="1">
        <v>488</v>
      </c>
      <c r="S1972" s="1">
        <v>103</v>
      </c>
      <c r="T1972" s="1">
        <v>144</v>
      </c>
      <c r="U1972" s="1">
        <v>11</v>
      </c>
      <c r="V1972" s="1">
        <v>1</v>
      </c>
      <c r="AE1972" s="1">
        <v>5</v>
      </c>
      <c r="AF1972" s="1">
        <v>1</v>
      </c>
      <c r="AI1972" s="7">
        <f t="shared" si="1102"/>
        <v>3</v>
      </c>
      <c r="AJ1972" s="7">
        <f t="shared" si="1103"/>
        <v>5</v>
      </c>
      <c r="AK1972" s="7">
        <f t="shared" si="1104"/>
        <v>7</v>
      </c>
      <c r="AL1972" s="7">
        <f t="shared" si="1105"/>
        <v>0</v>
      </c>
      <c r="AM1972" s="2">
        <f t="shared" si="1106"/>
        <v>9.393346379647749E-2</v>
      </c>
      <c r="AN1972" s="2">
        <f t="shared" si="1107"/>
        <v>7.175472928897586E-3</v>
      </c>
      <c r="AO1972" s="2">
        <f t="shared" si="1108"/>
        <v>6.5231572080887146E-4</v>
      </c>
      <c r="AP1972" s="2">
        <f t="shared" si="1109"/>
        <v>0</v>
      </c>
      <c r="AR1972" t="str">
        <f t="shared" si="1112"/>
        <v>McCormick</v>
      </c>
      <c r="AS1972" t="s">
        <v>1657</v>
      </c>
      <c r="AT1972">
        <v>3</v>
      </c>
      <c r="AV1972" s="91">
        <v>45</v>
      </c>
      <c r="AW1972" s="93">
        <v>65</v>
      </c>
      <c r="AX1972" s="99">
        <f t="shared" si="1111"/>
        <v>45065</v>
      </c>
      <c r="AZ1972" s="7" t="s">
        <v>3053</v>
      </c>
      <c r="BA1972" t="s">
        <v>3290</v>
      </c>
    </row>
    <row r="1973" spans="1:53" hidden="1" outlineLevel="1">
      <c r="A1973" s="9" t="s">
        <v>1322</v>
      </c>
      <c r="B1973" t="s">
        <v>1657</v>
      </c>
      <c r="C1973" s="1">
        <f t="shared" si="1094"/>
        <v>2238</v>
      </c>
      <c r="D1973" s="7">
        <f>IF(P1973&gt;0,RANK(P1973,(P1973:R1973,S1973:AG1973)),0)</f>
        <v>6</v>
      </c>
      <c r="E1973" s="7">
        <f>IF(Q1973&gt;0,RANK(Q1973,(P1973:R1973,S1973:AG1973)),0)</f>
        <v>1</v>
      </c>
      <c r="F1973" s="7">
        <f>IF(R1973&gt;0,RANK(R1973,(P1973:R1973,S1973:AG1973)),0)</f>
        <v>2</v>
      </c>
      <c r="G1973" s="7">
        <f>IF(S1973&gt;0,RANK(S1973,(P1973:R1973,S1973:AG1973)),0)</f>
        <v>4</v>
      </c>
      <c r="H1973" s="48">
        <f t="shared" si="1095"/>
        <v>595</v>
      </c>
      <c r="I1973" s="163">
        <f t="shared" si="1096"/>
        <v>0.26586237712243072</v>
      </c>
      <c r="J1973" s="2"/>
      <c r="K1973" s="2">
        <f t="shared" si="1097"/>
        <v>2.6809651474530832E-3</v>
      </c>
      <c r="L1973" s="2">
        <f t="shared" si="1098"/>
        <v>0.52234137622877574</v>
      </c>
      <c r="M1973" s="2">
        <f t="shared" si="1099"/>
        <v>0.25647899910634497</v>
      </c>
      <c r="N1973" s="2">
        <f t="shared" si="1100"/>
        <v>8.623771224307418E-2</v>
      </c>
      <c r="O1973" s="2">
        <f t="shared" si="1101"/>
        <v>0.132260947274352</v>
      </c>
      <c r="P1973" s="1">
        <v>6</v>
      </c>
      <c r="Q1973" s="1">
        <v>1169</v>
      </c>
      <c r="R1973" s="1">
        <v>574</v>
      </c>
      <c r="S1973" s="1">
        <v>193</v>
      </c>
      <c r="T1973" s="1">
        <v>285</v>
      </c>
      <c r="U1973" s="1">
        <v>2</v>
      </c>
      <c r="V1973" s="1">
        <v>2</v>
      </c>
      <c r="AE1973" s="1">
        <v>7</v>
      </c>
      <c r="AF1973" s="1">
        <v>0</v>
      </c>
      <c r="AI1973" s="7">
        <f t="shared" si="1102"/>
        <v>3</v>
      </c>
      <c r="AJ1973" s="7">
        <f t="shared" si="1103"/>
        <v>6</v>
      </c>
      <c r="AK1973" s="7">
        <f t="shared" si="1104"/>
        <v>6</v>
      </c>
      <c r="AL1973" s="7">
        <f t="shared" si="1105"/>
        <v>0</v>
      </c>
      <c r="AM1973" s="2">
        <f t="shared" si="1106"/>
        <v>0.12734584450402145</v>
      </c>
      <c r="AN1973" s="2">
        <f t="shared" si="1107"/>
        <v>8.9365504915102768E-4</v>
      </c>
      <c r="AO1973" s="2">
        <f t="shared" si="1108"/>
        <v>8.9365504915102768E-4</v>
      </c>
      <c r="AP1973" s="2">
        <f t="shared" si="1109"/>
        <v>0</v>
      </c>
      <c r="AR1973" t="str">
        <f t="shared" si="1112"/>
        <v>Marion</v>
      </c>
      <c r="AS1973" t="s">
        <v>1657</v>
      </c>
      <c r="AT1973" s="136">
        <v>7</v>
      </c>
      <c r="AV1973" s="91">
        <v>45</v>
      </c>
      <c r="AW1973" s="93">
        <v>67</v>
      </c>
      <c r="AX1973" s="99">
        <f t="shared" si="1111"/>
        <v>45067</v>
      </c>
      <c r="AZ1973" s="7" t="s">
        <v>3053</v>
      </c>
      <c r="BA1973" t="s">
        <v>3290</v>
      </c>
    </row>
    <row r="1974" spans="1:53" hidden="1" outlineLevel="1">
      <c r="A1974" s="9" t="s">
        <v>6</v>
      </c>
      <c r="B1974" t="s">
        <v>1657</v>
      </c>
      <c r="C1974" s="1">
        <f t="shared" si="1094"/>
        <v>1305</v>
      </c>
      <c r="D1974" s="7">
        <f>IF(P1974&gt;0,RANK(P1974,(P1974:R1974,S1974:AG1974)),0)</f>
        <v>8</v>
      </c>
      <c r="E1974" s="7">
        <f>IF(Q1974&gt;0,RANK(Q1974,(P1974:R1974,S1974:AG1974)),0)</f>
        <v>1</v>
      </c>
      <c r="F1974" s="7">
        <f>IF(R1974&gt;0,RANK(R1974,(P1974:R1974,S1974:AG1974)),0)</f>
        <v>2</v>
      </c>
      <c r="G1974" s="7">
        <f>IF(S1974&gt;0,RANK(S1974,(P1974:R1974,S1974:AG1974)),0)</f>
        <v>4</v>
      </c>
      <c r="H1974" s="48">
        <f t="shared" si="1095"/>
        <v>319</v>
      </c>
      <c r="I1974" s="163">
        <f t="shared" si="1096"/>
        <v>0.24444444444444444</v>
      </c>
      <c r="J1974" s="2"/>
      <c r="K1974" s="2">
        <f t="shared" si="1097"/>
        <v>3.0651340996168583E-3</v>
      </c>
      <c r="L1974" s="2">
        <f t="shared" si="1098"/>
        <v>0.4796934865900383</v>
      </c>
      <c r="M1974" s="2">
        <f t="shared" si="1099"/>
        <v>0.23524904214559386</v>
      </c>
      <c r="N1974" s="2">
        <f t="shared" si="1100"/>
        <v>7.7394636015325674E-2</v>
      </c>
      <c r="O1974" s="2">
        <f t="shared" si="1101"/>
        <v>0.20459770114942535</v>
      </c>
      <c r="P1974" s="1">
        <v>4</v>
      </c>
      <c r="Q1974" s="1">
        <v>626</v>
      </c>
      <c r="R1974" s="1">
        <v>307</v>
      </c>
      <c r="S1974" s="1">
        <v>101</v>
      </c>
      <c r="T1974" s="1">
        <v>243</v>
      </c>
      <c r="U1974" s="1">
        <v>12</v>
      </c>
      <c r="V1974" s="1">
        <v>6</v>
      </c>
      <c r="AE1974" s="1">
        <v>6</v>
      </c>
      <c r="AF1974" s="1">
        <v>0</v>
      </c>
      <c r="AI1974" s="7">
        <f t="shared" si="1102"/>
        <v>3</v>
      </c>
      <c r="AJ1974" s="7">
        <f t="shared" si="1103"/>
        <v>5</v>
      </c>
      <c r="AK1974" s="7">
        <f t="shared" si="1104"/>
        <v>6</v>
      </c>
      <c r="AL1974" s="7">
        <f t="shared" si="1105"/>
        <v>0</v>
      </c>
      <c r="AM1974" s="2">
        <f t="shared" si="1106"/>
        <v>0.18620689655172415</v>
      </c>
      <c r="AN1974" s="2">
        <f t="shared" si="1107"/>
        <v>9.1954022988505746E-3</v>
      </c>
      <c r="AO1974" s="2">
        <f t="shared" si="1108"/>
        <v>4.5977011494252873E-3</v>
      </c>
      <c r="AP1974" s="2">
        <f t="shared" si="1109"/>
        <v>0</v>
      </c>
      <c r="AR1974" t="str">
        <f t="shared" si="1112"/>
        <v>Marlboro</v>
      </c>
      <c r="AS1974" t="s">
        <v>1657</v>
      </c>
      <c r="AT1974" s="136">
        <v>7</v>
      </c>
      <c r="AV1974" s="91">
        <v>45</v>
      </c>
      <c r="AW1974" s="93">
        <v>69</v>
      </c>
      <c r="AX1974" s="99">
        <f t="shared" si="1111"/>
        <v>45069</v>
      </c>
      <c r="AZ1974" s="7" t="s">
        <v>3053</v>
      </c>
      <c r="BA1974" t="s">
        <v>3290</v>
      </c>
    </row>
    <row r="1975" spans="1:53" hidden="1" outlineLevel="1">
      <c r="A1975" s="9" t="s">
        <v>950</v>
      </c>
      <c r="B1975" t="s">
        <v>1657</v>
      </c>
      <c r="C1975" s="1">
        <f t="shared" si="1094"/>
        <v>4813</v>
      </c>
      <c r="D1975" s="7">
        <f>IF(P1975&gt;0,RANK(P1975,(P1975:R1975,S1975:AG1975)),0)</f>
        <v>7</v>
      </c>
      <c r="E1975" s="7">
        <f>IF(Q1975&gt;0,RANK(Q1975,(P1975:R1975,S1975:AG1975)),0)</f>
        <v>1</v>
      </c>
      <c r="F1975" s="7">
        <f>IF(R1975&gt;0,RANK(R1975,(P1975:R1975,S1975:AG1975)),0)</f>
        <v>2</v>
      </c>
      <c r="G1975" s="7">
        <f>IF(S1975&gt;0,RANK(S1975,(P1975:R1975,S1975:AG1975)),0)</f>
        <v>4</v>
      </c>
      <c r="H1975" s="48">
        <f t="shared" si="1095"/>
        <v>689</v>
      </c>
      <c r="I1975" s="163">
        <f t="shared" si="1096"/>
        <v>0.14315395803033451</v>
      </c>
      <c r="J1975" s="2"/>
      <c r="K1975" s="2">
        <f t="shared" si="1097"/>
        <v>1.8699355911074174E-3</v>
      </c>
      <c r="L1975" s="2">
        <f t="shared" si="1098"/>
        <v>0.42800747974236442</v>
      </c>
      <c r="M1975" s="2">
        <f t="shared" si="1099"/>
        <v>0.28485352171202993</v>
      </c>
      <c r="N1975" s="2">
        <f t="shared" si="1100"/>
        <v>0.12964886765011427</v>
      </c>
      <c r="O1975" s="2">
        <f t="shared" si="1101"/>
        <v>0.15562019530438401</v>
      </c>
      <c r="P1975" s="1">
        <v>9</v>
      </c>
      <c r="Q1975" s="1">
        <v>2060</v>
      </c>
      <c r="R1975" s="1">
        <v>1371</v>
      </c>
      <c r="S1975" s="1">
        <v>624</v>
      </c>
      <c r="T1975" s="1">
        <v>698</v>
      </c>
      <c r="U1975" s="1">
        <v>31</v>
      </c>
      <c r="V1975" s="1">
        <v>1</v>
      </c>
      <c r="AE1975" s="1">
        <v>18</v>
      </c>
      <c r="AF1975" s="1">
        <v>1</v>
      </c>
      <c r="AI1975" s="7">
        <f t="shared" si="1102"/>
        <v>3</v>
      </c>
      <c r="AJ1975" s="7">
        <f t="shared" si="1103"/>
        <v>5</v>
      </c>
      <c r="AK1975" s="7">
        <f t="shared" si="1104"/>
        <v>7</v>
      </c>
      <c r="AL1975" s="7">
        <f t="shared" si="1105"/>
        <v>0</v>
      </c>
      <c r="AM1975" s="2">
        <f t="shared" si="1106"/>
        <v>0.14502389362144194</v>
      </c>
      <c r="AN1975" s="2">
        <f t="shared" si="1107"/>
        <v>6.4408892582588822E-3</v>
      </c>
      <c r="AO1975" s="2">
        <f t="shared" si="1108"/>
        <v>2.0777062123415748E-4</v>
      </c>
      <c r="AP1975" s="2">
        <f t="shared" si="1109"/>
        <v>0</v>
      </c>
      <c r="AR1975" t="str">
        <f t="shared" si="1112"/>
        <v>Newberry</v>
      </c>
      <c r="AS1975" t="s">
        <v>1657</v>
      </c>
      <c r="AV1975" s="91">
        <v>45</v>
      </c>
      <c r="AW1975" s="93">
        <v>71</v>
      </c>
      <c r="AX1975" s="99">
        <f t="shared" si="1111"/>
        <v>45071</v>
      </c>
      <c r="AZ1975" s="7" t="s">
        <v>3053</v>
      </c>
      <c r="BA1975" t="s">
        <v>3290</v>
      </c>
    </row>
    <row r="1976" spans="1:53" hidden="1" outlineLevel="1">
      <c r="A1976" s="9" t="s">
        <v>2568</v>
      </c>
      <c r="B1976" t="s">
        <v>1657</v>
      </c>
      <c r="C1976" s="1">
        <f t="shared" si="1094"/>
        <v>12882</v>
      </c>
      <c r="D1976" s="7">
        <f>IF(P1976&gt;0,RANK(P1976,(P1976:R1976,S1976:AG1976)),0)</f>
        <v>7</v>
      </c>
      <c r="E1976" s="7">
        <f>IF(Q1976&gt;0,RANK(Q1976,(P1976:R1976,S1976:AG1976)),0)</f>
        <v>1</v>
      </c>
      <c r="F1976" s="7">
        <f>IF(R1976&gt;0,RANK(R1976,(P1976:R1976,S1976:AG1976)),0)</f>
        <v>2</v>
      </c>
      <c r="G1976" s="7">
        <f>IF(S1976&gt;0,RANK(S1976,(P1976:R1976,S1976:AG1976)),0)</f>
        <v>4</v>
      </c>
      <c r="H1976" s="48">
        <f t="shared" si="1095"/>
        <v>1398</v>
      </c>
      <c r="I1976" s="163">
        <f t="shared" si="1096"/>
        <v>0.10852352119236143</v>
      </c>
      <c r="J1976" s="2"/>
      <c r="K1976" s="2">
        <f t="shared" si="1097"/>
        <v>2.5617140195621797E-3</v>
      </c>
      <c r="L1976" s="2">
        <f t="shared" si="1098"/>
        <v>0.37727061015370283</v>
      </c>
      <c r="M1976" s="2">
        <f t="shared" si="1099"/>
        <v>0.26874708896134142</v>
      </c>
      <c r="N1976" s="2">
        <f t="shared" si="1100"/>
        <v>0.15921440770066761</v>
      </c>
      <c r="O1976" s="2">
        <f t="shared" si="1101"/>
        <v>0.1922061791647259</v>
      </c>
      <c r="P1976" s="1">
        <v>33</v>
      </c>
      <c r="Q1976" s="1">
        <v>4860</v>
      </c>
      <c r="R1976" s="1">
        <v>3462</v>
      </c>
      <c r="S1976" s="1">
        <v>2051</v>
      </c>
      <c r="T1976" s="1">
        <v>2221</v>
      </c>
      <c r="U1976" s="1">
        <v>78</v>
      </c>
      <c r="V1976" s="1">
        <v>11</v>
      </c>
      <c r="AE1976" s="1">
        <v>164</v>
      </c>
      <c r="AF1976" s="1">
        <v>2</v>
      </c>
      <c r="AI1976" s="7">
        <f t="shared" si="1102"/>
        <v>3</v>
      </c>
      <c r="AJ1976" s="7">
        <f t="shared" si="1103"/>
        <v>5</v>
      </c>
      <c r="AK1976" s="7">
        <f t="shared" si="1104"/>
        <v>7</v>
      </c>
      <c r="AL1976" s="7">
        <f t="shared" si="1105"/>
        <v>0</v>
      </c>
      <c r="AM1976" s="2">
        <f t="shared" si="1106"/>
        <v>0.17241111628629094</v>
      </c>
      <c r="AN1976" s="2">
        <f t="shared" si="1107"/>
        <v>6.0549604098742429E-3</v>
      </c>
      <c r="AO1976" s="2">
        <f t="shared" si="1108"/>
        <v>8.5390467318739326E-4</v>
      </c>
      <c r="AP1976" s="2">
        <f t="shared" si="1109"/>
        <v>0</v>
      </c>
      <c r="AR1976" t="str">
        <f t="shared" si="1112"/>
        <v>Oconee</v>
      </c>
      <c r="AS1976" t="s">
        <v>1657</v>
      </c>
      <c r="AT1976">
        <v>3</v>
      </c>
      <c r="AV1976" s="91">
        <v>45</v>
      </c>
      <c r="AW1976" s="93">
        <v>73</v>
      </c>
      <c r="AX1976" s="99">
        <f t="shared" si="1111"/>
        <v>45073</v>
      </c>
      <c r="AZ1976" s="7" t="s">
        <v>3053</v>
      </c>
      <c r="BA1976" t="s">
        <v>3290</v>
      </c>
    </row>
    <row r="1977" spans="1:53" hidden="1" outlineLevel="1">
      <c r="A1977" s="9" t="s">
        <v>576</v>
      </c>
      <c r="B1977" t="s">
        <v>1657</v>
      </c>
      <c r="C1977" s="1">
        <f t="shared" si="1094"/>
        <v>6126</v>
      </c>
      <c r="D1977" s="7">
        <f>IF(P1977&gt;0,RANK(P1977,(P1977:R1977,S1977:AG1977)),0)</f>
        <v>7</v>
      </c>
      <c r="E1977" s="7">
        <f>IF(Q1977&gt;0,RANK(Q1977,(P1977:R1977,S1977:AG1977)),0)</f>
        <v>1</v>
      </c>
      <c r="F1977" s="7">
        <f>IF(R1977&gt;0,RANK(R1977,(P1977:R1977,S1977:AG1977)),0)</f>
        <v>2</v>
      </c>
      <c r="G1977" s="7">
        <f>IF(S1977&gt;0,RANK(S1977,(P1977:R1977,S1977:AG1977)),0)</f>
        <v>4</v>
      </c>
      <c r="H1977" s="48">
        <f t="shared" si="1095"/>
        <v>1296</v>
      </c>
      <c r="I1977" s="163">
        <f t="shared" si="1096"/>
        <v>0.21155729676787463</v>
      </c>
      <c r="J1977" s="2"/>
      <c r="K1977" s="2">
        <f t="shared" si="1097"/>
        <v>1.4691478942213516E-3</v>
      </c>
      <c r="L1977" s="2">
        <f t="shared" si="1098"/>
        <v>0.47143323539014037</v>
      </c>
      <c r="M1977" s="2">
        <f t="shared" si="1099"/>
        <v>0.25987593862226577</v>
      </c>
      <c r="N1977" s="2">
        <f t="shared" si="1100"/>
        <v>0.11345086516487105</v>
      </c>
      <c r="O1977" s="2">
        <f t="shared" si="1101"/>
        <v>0.15377081292850145</v>
      </c>
      <c r="P1977" s="1">
        <v>9</v>
      </c>
      <c r="Q1977" s="1">
        <v>2888</v>
      </c>
      <c r="R1977" s="1">
        <v>1592</v>
      </c>
      <c r="S1977" s="1">
        <v>695</v>
      </c>
      <c r="T1977" s="1">
        <v>876</v>
      </c>
      <c r="U1977" s="1">
        <v>29</v>
      </c>
      <c r="V1977" s="1">
        <v>6</v>
      </c>
      <c r="AE1977" s="1">
        <v>30</v>
      </c>
      <c r="AF1977" s="1">
        <v>1</v>
      </c>
      <c r="AI1977" s="7">
        <f t="shared" si="1102"/>
        <v>3</v>
      </c>
      <c r="AJ1977" s="7">
        <f t="shared" si="1103"/>
        <v>5</v>
      </c>
      <c r="AK1977" s="7">
        <f t="shared" si="1104"/>
        <v>7</v>
      </c>
      <c r="AL1977" s="7">
        <f t="shared" si="1105"/>
        <v>0</v>
      </c>
      <c r="AM1977" s="2">
        <f t="shared" si="1106"/>
        <v>0.14299706170421156</v>
      </c>
      <c r="AN1977" s="2">
        <f t="shared" si="1107"/>
        <v>4.7339209924910216E-3</v>
      </c>
      <c r="AO1977" s="2">
        <f t="shared" si="1108"/>
        <v>9.7943192948090111E-4</v>
      </c>
      <c r="AP1977" s="2">
        <f t="shared" si="1109"/>
        <v>0</v>
      </c>
      <c r="AR1977" t="str">
        <f t="shared" si="1112"/>
        <v>Orangeburg</v>
      </c>
      <c r="AS1977" t="s">
        <v>1657</v>
      </c>
      <c r="AV1977" s="91">
        <v>45</v>
      </c>
      <c r="AW1977" s="93">
        <v>75</v>
      </c>
      <c r="AX1977" s="99">
        <f t="shared" si="1111"/>
        <v>45075</v>
      </c>
      <c r="AZ1977" s="7" t="s">
        <v>3053</v>
      </c>
      <c r="BA1977" t="s">
        <v>3290</v>
      </c>
    </row>
    <row r="1978" spans="1:53" hidden="1" outlineLevel="1">
      <c r="A1978" s="9" t="s">
        <v>1767</v>
      </c>
      <c r="B1978" t="s">
        <v>1657</v>
      </c>
      <c r="C1978" s="1">
        <f t="shared" si="1094"/>
        <v>18797</v>
      </c>
      <c r="D1978" s="7">
        <f>IF(P1978&gt;0,RANK(P1978,(P1978:R1978,S1978:AG1978)),0)</f>
        <v>7</v>
      </c>
      <c r="E1978" s="7">
        <f>IF(Q1978&gt;0,RANK(Q1978,(P1978:R1978,S1978:AG1978)),0)</f>
        <v>1</v>
      </c>
      <c r="F1978" s="7">
        <f>IF(R1978&gt;0,RANK(R1978,(P1978:R1978,S1978:AG1978)),0)</f>
        <v>2</v>
      </c>
      <c r="G1978" s="7">
        <f>IF(S1978&gt;0,RANK(S1978,(P1978:R1978,S1978:AG1978)),0)</f>
        <v>4</v>
      </c>
      <c r="H1978" s="48">
        <f t="shared" si="1095"/>
        <v>3944</v>
      </c>
      <c r="I1978" s="163">
        <f t="shared" si="1096"/>
        <v>0.20982071607171357</v>
      </c>
      <c r="J1978" s="2"/>
      <c r="K1978" s="2">
        <f t="shared" si="1097"/>
        <v>1.9151992339203063E-3</v>
      </c>
      <c r="L1978" s="2">
        <f t="shared" si="1098"/>
        <v>0.41996063201574718</v>
      </c>
      <c r="M1978" s="2">
        <f t="shared" si="1099"/>
        <v>0.21013991594403361</v>
      </c>
      <c r="N1978" s="2">
        <f t="shared" si="1100"/>
        <v>0.17529392988242803</v>
      </c>
      <c r="O1978" s="2">
        <f t="shared" si="1101"/>
        <v>0.19269032292387084</v>
      </c>
      <c r="P1978" s="1">
        <v>36</v>
      </c>
      <c r="Q1978" s="1">
        <v>7894</v>
      </c>
      <c r="R1978" s="1">
        <v>3950</v>
      </c>
      <c r="S1978" s="1">
        <v>3295</v>
      </c>
      <c r="T1978" s="1">
        <v>3322</v>
      </c>
      <c r="U1978" s="1">
        <v>83</v>
      </c>
      <c r="V1978" s="1">
        <v>12</v>
      </c>
      <c r="AE1978" s="48">
        <v>197</v>
      </c>
      <c r="AF1978" s="1">
        <v>8</v>
      </c>
      <c r="AG1978" s="48"/>
      <c r="AI1978" s="7">
        <f t="shared" si="1102"/>
        <v>3</v>
      </c>
      <c r="AJ1978" s="7">
        <f t="shared" si="1103"/>
        <v>5</v>
      </c>
      <c r="AK1978" s="7">
        <f t="shared" si="1104"/>
        <v>7</v>
      </c>
      <c r="AL1978" s="7">
        <f t="shared" si="1105"/>
        <v>0</v>
      </c>
      <c r="AM1978" s="2">
        <f t="shared" si="1106"/>
        <v>0.17673032930786828</v>
      </c>
      <c r="AN1978" s="2">
        <f t="shared" si="1107"/>
        <v>4.4155982337607067E-3</v>
      </c>
      <c r="AO1978" s="2">
        <f t="shared" si="1108"/>
        <v>6.3839974464010218E-4</v>
      </c>
      <c r="AP1978" s="2">
        <f t="shared" si="1109"/>
        <v>0</v>
      </c>
      <c r="AR1978" t="str">
        <f t="shared" si="1112"/>
        <v>Pickens</v>
      </c>
      <c r="AS1978" t="s">
        <v>1657</v>
      </c>
      <c r="AT1978">
        <v>3</v>
      </c>
      <c r="AV1978" s="91">
        <v>45</v>
      </c>
      <c r="AW1978" s="93">
        <v>77</v>
      </c>
      <c r="AX1978" s="99">
        <f t="shared" si="1111"/>
        <v>45077</v>
      </c>
      <c r="AZ1978" s="7" t="s">
        <v>3053</v>
      </c>
      <c r="BA1978" t="s">
        <v>3290</v>
      </c>
    </row>
    <row r="1979" spans="1:53" hidden="1" outlineLevel="1">
      <c r="A1979" s="9" t="s">
        <v>1738</v>
      </c>
      <c r="B1979" t="s">
        <v>1657</v>
      </c>
      <c r="C1979" s="1">
        <f t="shared" si="1094"/>
        <v>35358</v>
      </c>
      <c r="D1979" s="7">
        <f>IF(P1979&gt;0,RANK(P1979,(P1979:R1979,S1979:AG1979)),0)</f>
        <v>7</v>
      </c>
      <c r="E1979" s="7">
        <f>IF(Q1979&gt;0,RANK(Q1979,(P1979:R1979,S1979:AG1979)),0)</f>
        <v>2</v>
      </c>
      <c r="F1979" s="7">
        <f>IF(R1979&gt;0,RANK(R1979,(P1979:R1979,S1979:AG1979)),0)</f>
        <v>1</v>
      </c>
      <c r="G1979" s="7">
        <f>IF(S1979&gt;0,RANK(S1979,(P1979:R1979,S1979:AG1979)),0)</f>
        <v>4</v>
      </c>
      <c r="H1979" s="48">
        <f t="shared" si="1095"/>
        <v>2272</v>
      </c>
      <c r="I1979" s="163">
        <f t="shared" si="1096"/>
        <v>6.4257028112449793E-2</v>
      </c>
      <c r="J1979" s="2"/>
      <c r="K1979" s="2">
        <f t="shared" si="1097"/>
        <v>3.3090106906499238E-3</v>
      </c>
      <c r="L1979" s="2">
        <f t="shared" si="1098"/>
        <v>0.31520447989139655</v>
      </c>
      <c r="M1979" s="2">
        <f t="shared" si="1099"/>
        <v>0.37946150800384637</v>
      </c>
      <c r="N1979" s="2">
        <f t="shared" si="1100"/>
        <v>0.12755246337462525</v>
      </c>
      <c r="O1979" s="2">
        <f t="shared" si="1101"/>
        <v>0.1744725380394819</v>
      </c>
      <c r="P1979" s="1">
        <v>117</v>
      </c>
      <c r="Q1979" s="1">
        <v>11145</v>
      </c>
      <c r="R1979" s="1">
        <v>13417</v>
      </c>
      <c r="S1979" s="1">
        <v>4510</v>
      </c>
      <c r="T1979" s="1">
        <v>5227</v>
      </c>
      <c r="U1979" s="1">
        <v>124</v>
      </c>
      <c r="V1979" s="48">
        <v>25</v>
      </c>
      <c r="AE1979" s="1">
        <v>779</v>
      </c>
      <c r="AF1979" s="1">
        <v>14</v>
      </c>
      <c r="AI1979" s="7">
        <f t="shared" si="1102"/>
        <v>3</v>
      </c>
      <c r="AJ1979" s="7">
        <f t="shared" si="1103"/>
        <v>5</v>
      </c>
      <c r="AK1979" s="7">
        <f t="shared" si="1104"/>
        <v>7</v>
      </c>
      <c r="AL1979" s="7">
        <f t="shared" si="1105"/>
        <v>0</v>
      </c>
      <c r="AM1979" s="2">
        <f t="shared" si="1106"/>
        <v>0.14783075965835171</v>
      </c>
      <c r="AN1979" s="2">
        <f t="shared" si="1107"/>
        <v>3.5069856892358166E-3</v>
      </c>
      <c r="AO1979" s="2">
        <f t="shared" si="1108"/>
        <v>7.0705356637818884E-4</v>
      </c>
      <c r="AP1979" s="2">
        <f t="shared" si="1109"/>
        <v>0</v>
      </c>
      <c r="AR1979" t="str">
        <f t="shared" si="1112"/>
        <v>Richland</v>
      </c>
      <c r="AS1979" t="s">
        <v>1657</v>
      </c>
      <c r="AV1979" s="91">
        <v>45</v>
      </c>
      <c r="AW1979" s="93">
        <v>79</v>
      </c>
      <c r="AX1979" s="99">
        <f t="shared" si="1111"/>
        <v>45079</v>
      </c>
      <c r="AZ1979" s="7" t="s">
        <v>3053</v>
      </c>
      <c r="BA1979" t="s">
        <v>3290</v>
      </c>
    </row>
    <row r="1980" spans="1:53" hidden="1" outlineLevel="1">
      <c r="A1980" s="9" t="s">
        <v>156</v>
      </c>
      <c r="B1980" t="s">
        <v>1657</v>
      </c>
      <c r="C1980" s="1">
        <f t="shared" si="1094"/>
        <v>2675</v>
      </c>
      <c r="D1980" s="7">
        <f>IF(P1980&gt;0,RANK(P1980,(P1980:R1980,S1980:AG1980)),0)</f>
        <v>7</v>
      </c>
      <c r="E1980" s="7">
        <f>IF(Q1980&gt;0,RANK(Q1980,(P1980:R1980,S1980:AG1980)),0)</f>
        <v>1</v>
      </c>
      <c r="F1980" s="7">
        <f>IF(R1980&gt;0,RANK(R1980,(P1980:R1980,S1980:AG1980)),0)</f>
        <v>2</v>
      </c>
      <c r="G1980" s="7">
        <f>IF(S1980&gt;0,RANK(S1980,(P1980:R1980,S1980:AG1980)),0)</f>
        <v>4</v>
      </c>
      <c r="H1980" s="48">
        <f t="shared" si="1095"/>
        <v>633</v>
      </c>
      <c r="I1980" s="163">
        <f t="shared" si="1096"/>
        <v>0.2366355140186916</v>
      </c>
      <c r="J1980" s="2"/>
      <c r="K1980" s="2">
        <f t="shared" si="1097"/>
        <v>1.1214953271028037E-3</v>
      </c>
      <c r="L1980" s="2">
        <f t="shared" si="1098"/>
        <v>0.47401869158878507</v>
      </c>
      <c r="M1980" s="2">
        <f t="shared" si="1099"/>
        <v>0.23738317757009345</v>
      </c>
      <c r="N1980" s="2">
        <f t="shared" si="1100"/>
        <v>0.10542056074766355</v>
      </c>
      <c r="O1980" s="2">
        <f t="shared" si="1101"/>
        <v>0.18205607476635516</v>
      </c>
      <c r="P1980" s="1">
        <v>3</v>
      </c>
      <c r="Q1980" s="1">
        <v>1268</v>
      </c>
      <c r="R1980" s="1">
        <v>635</v>
      </c>
      <c r="S1980" s="1">
        <v>282</v>
      </c>
      <c r="T1980" s="1">
        <v>460</v>
      </c>
      <c r="U1980" s="1">
        <v>15</v>
      </c>
      <c r="V1980" s="1">
        <v>1</v>
      </c>
      <c r="AE1980" s="1">
        <v>10</v>
      </c>
      <c r="AF1980" s="1">
        <v>1</v>
      </c>
      <c r="AI1980" s="7">
        <f t="shared" si="1102"/>
        <v>3</v>
      </c>
      <c r="AJ1980" s="7">
        <f t="shared" si="1103"/>
        <v>5</v>
      </c>
      <c r="AK1980" s="7">
        <f t="shared" si="1104"/>
        <v>7</v>
      </c>
      <c r="AL1980" s="7">
        <f t="shared" si="1105"/>
        <v>0</v>
      </c>
      <c r="AM1980" s="2">
        <f t="shared" si="1106"/>
        <v>0.17196261682242991</v>
      </c>
      <c r="AN1980" s="2">
        <f t="shared" si="1107"/>
        <v>5.6074766355140183E-3</v>
      </c>
      <c r="AO1980" s="2">
        <f t="shared" si="1108"/>
        <v>3.7383177570093456E-4</v>
      </c>
      <c r="AP1980" s="2">
        <f t="shared" si="1109"/>
        <v>0</v>
      </c>
      <c r="AR1980" t="str">
        <f t="shared" si="1112"/>
        <v>Saluda</v>
      </c>
      <c r="AS1980" t="s">
        <v>1657</v>
      </c>
      <c r="AT1980">
        <v>3</v>
      </c>
      <c r="AV1980" s="91">
        <v>45</v>
      </c>
      <c r="AW1980" s="93">
        <v>81</v>
      </c>
      <c r="AX1980" s="99">
        <f t="shared" si="1111"/>
        <v>45081</v>
      </c>
      <c r="AZ1980" s="7" t="s">
        <v>3053</v>
      </c>
      <c r="BA1980" t="s">
        <v>3290</v>
      </c>
    </row>
    <row r="1981" spans="1:53" hidden="1" outlineLevel="1">
      <c r="A1981" s="9" t="s">
        <v>1477</v>
      </c>
      <c r="B1981" t="s">
        <v>1657</v>
      </c>
      <c r="C1981" s="1">
        <f t="shared" si="1094"/>
        <v>38216</v>
      </c>
      <c r="D1981" s="7">
        <f>IF(P1981&gt;0,RANK(P1981,(P1981:R1981,S1981:AG1981)),0)</f>
        <v>7</v>
      </c>
      <c r="E1981" s="7">
        <f>IF(Q1981&gt;0,RANK(Q1981,(P1981:R1981,S1981:AG1981)),0)</f>
        <v>1</v>
      </c>
      <c r="F1981" s="7">
        <f>IF(R1981&gt;0,RANK(R1981,(P1981:R1981,S1981:AG1981)),0)</f>
        <v>2</v>
      </c>
      <c r="G1981" s="7">
        <f>IF(S1981&gt;0,RANK(S1981,(P1981:R1981,S1981:AG1981)),0)</f>
        <v>4</v>
      </c>
      <c r="H1981" s="48">
        <f t="shared" si="1095"/>
        <v>6802</v>
      </c>
      <c r="I1981" s="163">
        <f t="shared" si="1096"/>
        <v>0.17798827716139837</v>
      </c>
      <c r="J1981" s="2"/>
      <c r="K1981" s="2">
        <f t="shared" si="1097"/>
        <v>1.3345195729537367E-3</v>
      </c>
      <c r="L1981" s="2">
        <f t="shared" si="1098"/>
        <v>0.40056520828972159</v>
      </c>
      <c r="M1981" s="2">
        <f t="shared" si="1099"/>
        <v>0.22257693112832322</v>
      </c>
      <c r="N1981" s="2">
        <f t="shared" si="1100"/>
        <v>0.15483043751308354</v>
      </c>
      <c r="O1981" s="2">
        <f t="shared" si="1101"/>
        <v>0.220692903495918</v>
      </c>
      <c r="P1981" s="1">
        <v>51</v>
      </c>
      <c r="Q1981" s="1">
        <v>15308</v>
      </c>
      <c r="R1981" s="1">
        <v>8506</v>
      </c>
      <c r="S1981" s="1">
        <v>5917</v>
      </c>
      <c r="T1981" s="1">
        <v>7893</v>
      </c>
      <c r="U1981" s="1">
        <v>170</v>
      </c>
      <c r="V1981" s="1">
        <v>29</v>
      </c>
      <c r="AE1981" s="1">
        <v>330</v>
      </c>
      <c r="AF1981" s="1">
        <v>12</v>
      </c>
      <c r="AI1981" s="7">
        <f t="shared" si="1102"/>
        <v>3</v>
      </c>
      <c r="AJ1981" s="7">
        <f t="shared" si="1103"/>
        <v>5</v>
      </c>
      <c r="AK1981" s="7">
        <f t="shared" si="1104"/>
        <v>7</v>
      </c>
      <c r="AL1981" s="7">
        <f t="shared" si="1105"/>
        <v>0</v>
      </c>
      <c r="AM1981" s="2">
        <f t="shared" si="1106"/>
        <v>0.20653652920242829</v>
      </c>
      <c r="AN1981" s="2">
        <f t="shared" si="1107"/>
        <v>4.4483985765124559E-3</v>
      </c>
      <c r="AO1981" s="2">
        <f t="shared" si="1108"/>
        <v>7.588444630521248E-4</v>
      </c>
      <c r="AP1981" s="2">
        <f t="shared" si="1109"/>
        <v>0</v>
      </c>
      <c r="AR1981" t="str">
        <f t="shared" si="1112"/>
        <v>Spartanburg</v>
      </c>
      <c r="AS1981" t="s">
        <v>1657</v>
      </c>
      <c r="AV1981" s="91">
        <v>45</v>
      </c>
      <c r="AW1981" s="93">
        <v>83</v>
      </c>
      <c r="AX1981" s="99">
        <f t="shared" si="1111"/>
        <v>45083</v>
      </c>
      <c r="AZ1981" s="7" t="s">
        <v>3053</v>
      </c>
      <c r="BA1981" t="s">
        <v>3290</v>
      </c>
    </row>
    <row r="1982" spans="1:53" hidden="1" outlineLevel="1">
      <c r="A1982" t="s">
        <v>1123</v>
      </c>
      <c r="B1982" t="s">
        <v>1657</v>
      </c>
      <c r="C1982" s="1">
        <f t="shared" si="1094"/>
        <v>9289</v>
      </c>
      <c r="D1982" s="7">
        <f>IF(P1982&gt;0,RANK(P1982,(P1982:R1982,S1982:AG1982)),0)</f>
        <v>7</v>
      </c>
      <c r="E1982" s="7">
        <f>IF(Q1982&gt;0,RANK(Q1982,(P1982:R1982,S1982:AG1982)),0)</f>
        <v>1</v>
      </c>
      <c r="F1982" s="7">
        <f>IF(R1982&gt;0,RANK(R1982,(P1982:R1982,S1982:AG1982)),0)</f>
        <v>2</v>
      </c>
      <c r="G1982" s="7">
        <f>IF(S1982&gt;0,RANK(S1982,(P1982:R1982,S1982:AG1982)),0)</f>
        <v>4</v>
      </c>
      <c r="H1982" s="48">
        <f t="shared" si="1095"/>
        <v>674</v>
      </c>
      <c r="I1982" s="163">
        <f t="shared" si="1096"/>
        <v>7.2558940682527717E-2</v>
      </c>
      <c r="J1982" s="2"/>
      <c r="K1982" s="2">
        <f t="shared" si="1097"/>
        <v>1.0765421466250404E-3</v>
      </c>
      <c r="L1982" s="2">
        <f t="shared" si="1098"/>
        <v>0.39272257508881475</v>
      </c>
      <c r="M1982" s="2">
        <f t="shared" si="1099"/>
        <v>0.32016363440628698</v>
      </c>
      <c r="N1982" s="2">
        <f t="shared" si="1100"/>
        <v>0.1010873075680913</v>
      </c>
      <c r="O1982" s="2">
        <f t="shared" si="1101"/>
        <v>0.1849499407901819</v>
      </c>
      <c r="P1982" s="1">
        <v>10</v>
      </c>
      <c r="Q1982" s="1">
        <v>3648</v>
      </c>
      <c r="R1982" s="1">
        <v>2974</v>
      </c>
      <c r="S1982" s="1">
        <v>939</v>
      </c>
      <c r="T1982" s="1">
        <v>1589</v>
      </c>
      <c r="U1982" s="1">
        <v>53</v>
      </c>
      <c r="V1982" s="1">
        <v>10</v>
      </c>
      <c r="AE1982" s="1">
        <v>63</v>
      </c>
      <c r="AF1982" s="1">
        <v>3</v>
      </c>
      <c r="AI1982" s="7">
        <f t="shared" si="1102"/>
        <v>3</v>
      </c>
      <c r="AJ1982" s="7">
        <f t="shared" si="1103"/>
        <v>5</v>
      </c>
      <c r="AK1982" s="7">
        <f t="shared" si="1104"/>
        <v>6</v>
      </c>
      <c r="AL1982" s="7">
        <f t="shared" si="1105"/>
        <v>0</v>
      </c>
      <c r="AM1982" s="2">
        <f t="shared" si="1106"/>
        <v>0.1710625470987189</v>
      </c>
      <c r="AN1982" s="2">
        <f t="shared" si="1107"/>
        <v>5.705673377112714E-3</v>
      </c>
      <c r="AO1982" s="2">
        <f t="shared" si="1108"/>
        <v>1.0765421466250404E-3</v>
      </c>
      <c r="AP1982" s="2">
        <f t="shared" si="1109"/>
        <v>0</v>
      </c>
      <c r="AR1982" t="str">
        <f t="shared" si="1112"/>
        <v>Sumter</v>
      </c>
      <c r="AS1982" t="s">
        <v>1657</v>
      </c>
      <c r="AV1982" s="91">
        <v>45</v>
      </c>
      <c r="AW1982" s="93">
        <v>85</v>
      </c>
      <c r="AX1982" s="99">
        <f t="shared" si="1111"/>
        <v>45085</v>
      </c>
      <c r="AZ1982" s="7" t="s">
        <v>3053</v>
      </c>
      <c r="BA1982" t="s">
        <v>3290</v>
      </c>
    </row>
    <row r="1983" spans="1:53" hidden="1" outlineLevel="1">
      <c r="A1983" t="s">
        <v>3341</v>
      </c>
      <c r="B1983" t="s">
        <v>1657</v>
      </c>
      <c r="C1983" s="1">
        <f t="shared" si="1094"/>
        <v>2874</v>
      </c>
      <c r="D1983" s="7">
        <f>IF(P1983&gt;0,RANK(P1983,(P1983:R1983,S1983:AG1983)),0)</f>
        <v>7</v>
      </c>
      <c r="E1983" s="7">
        <f>IF(Q1983&gt;0,RANK(Q1983,(P1983:R1983,S1983:AG1983)),0)</f>
        <v>1</v>
      </c>
      <c r="F1983" s="7">
        <f>IF(R1983&gt;0,RANK(R1983,(P1983:R1983,S1983:AG1983)),0)</f>
        <v>3</v>
      </c>
      <c r="G1983" s="7">
        <f>IF(S1983&gt;0,RANK(S1983,(P1983:R1983,S1983:AG1983)),0)</f>
        <v>4</v>
      </c>
      <c r="H1983" s="48">
        <f t="shared" si="1095"/>
        <v>750</v>
      </c>
      <c r="I1983" s="163">
        <f t="shared" si="1096"/>
        <v>0.26096033402922758</v>
      </c>
      <c r="J1983" s="2"/>
      <c r="K1983" s="2">
        <f t="shared" si="1097"/>
        <v>2.0876826722338203E-3</v>
      </c>
      <c r="L1983" s="2">
        <f t="shared" si="1098"/>
        <v>0.45546276965901183</v>
      </c>
      <c r="M1983" s="2">
        <f t="shared" si="1099"/>
        <v>0.1732776617954071</v>
      </c>
      <c r="N1983" s="2">
        <f t="shared" si="1100"/>
        <v>0.15970772442588727</v>
      </c>
      <c r="O1983" s="2">
        <f t="shared" si="1101"/>
        <v>0.20946416144745994</v>
      </c>
      <c r="P1983" s="1">
        <v>6</v>
      </c>
      <c r="Q1983" s="1">
        <v>1309</v>
      </c>
      <c r="R1983" s="1">
        <v>498</v>
      </c>
      <c r="S1983" s="1">
        <v>459</v>
      </c>
      <c r="T1983" s="1">
        <v>559</v>
      </c>
      <c r="U1983" s="1">
        <v>27</v>
      </c>
      <c r="V1983" s="1">
        <v>2</v>
      </c>
      <c r="AE1983" s="1">
        <v>14</v>
      </c>
      <c r="AF1983" s="1">
        <v>0</v>
      </c>
      <c r="AI1983" s="7">
        <f t="shared" si="1102"/>
        <v>2</v>
      </c>
      <c r="AJ1983" s="7">
        <f t="shared" si="1103"/>
        <v>5</v>
      </c>
      <c r="AK1983" s="7">
        <f t="shared" si="1104"/>
        <v>7</v>
      </c>
      <c r="AL1983" s="7">
        <f t="shared" si="1105"/>
        <v>0</v>
      </c>
      <c r="AM1983" s="2">
        <f t="shared" si="1106"/>
        <v>0.19450243562978428</v>
      </c>
      <c r="AN1983" s="2">
        <f t="shared" si="1107"/>
        <v>9.3945720250521916E-3</v>
      </c>
      <c r="AO1983" s="2">
        <f t="shared" si="1108"/>
        <v>6.9589422407794019E-4</v>
      </c>
      <c r="AP1983" s="2">
        <f t="shared" si="1109"/>
        <v>0</v>
      </c>
      <c r="AR1983" t="str">
        <f t="shared" si="1112"/>
        <v>Union</v>
      </c>
      <c r="AS1983" t="s">
        <v>1657</v>
      </c>
      <c r="AT1983">
        <v>5</v>
      </c>
      <c r="AV1983" s="91">
        <v>45</v>
      </c>
      <c r="AW1983" s="93">
        <v>87</v>
      </c>
      <c r="AX1983" s="99">
        <f t="shared" si="1111"/>
        <v>45087</v>
      </c>
      <c r="AZ1983" s="7" t="s">
        <v>3053</v>
      </c>
      <c r="BA1983" t="s">
        <v>3290</v>
      </c>
    </row>
    <row r="1984" spans="1:53" hidden="1" outlineLevel="1">
      <c r="A1984" t="s">
        <v>663</v>
      </c>
      <c r="B1984" t="s">
        <v>1657</v>
      </c>
      <c r="C1984" s="1">
        <f t="shared" si="1094"/>
        <v>2247</v>
      </c>
      <c r="D1984" s="7">
        <f>IF(P1984&gt;0,RANK(P1984,(P1984:R1984,S1984:AG1984)),0)</f>
        <v>8</v>
      </c>
      <c r="E1984" s="7">
        <f>IF(Q1984&gt;0,RANK(Q1984,(P1984:R1984,S1984:AG1984)),0)</f>
        <v>1</v>
      </c>
      <c r="F1984" s="7">
        <f>IF(R1984&gt;0,RANK(R1984,(P1984:R1984,S1984:AG1984)),0)</f>
        <v>2</v>
      </c>
      <c r="G1984" s="7">
        <f>IF(S1984&gt;0,RANK(S1984,(P1984:R1984,S1984:AG1984)),0)</f>
        <v>4</v>
      </c>
      <c r="H1984" s="48">
        <f t="shared" si="1095"/>
        <v>779</v>
      </c>
      <c r="I1984" s="163">
        <f t="shared" si="1096"/>
        <v>0.34668446817979526</v>
      </c>
      <c r="J1984" s="2"/>
      <c r="K1984" s="2">
        <f t="shared" si="1097"/>
        <v>1.3351134846461949E-3</v>
      </c>
      <c r="L1984" s="2">
        <f t="shared" si="1098"/>
        <v>0.56742323097463288</v>
      </c>
      <c r="M1984" s="2">
        <f t="shared" si="1099"/>
        <v>0.22073876279483756</v>
      </c>
      <c r="N1984" s="2">
        <f t="shared" si="1100"/>
        <v>5.9635068980863376E-2</v>
      </c>
      <c r="O1984" s="2">
        <f t="shared" si="1101"/>
        <v>0.15086782376501998</v>
      </c>
      <c r="P1984" s="1">
        <v>3</v>
      </c>
      <c r="Q1984" s="1">
        <v>1275</v>
      </c>
      <c r="R1984" s="1">
        <v>496</v>
      </c>
      <c r="S1984" s="1">
        <v>134</v>
      </c>
      <c r="T1984" s="1">
        <v>311</v>
      </c>
      <c r="U1984" s="1">
        <v>16</v>
      </c>
      <c r="V1984" s="1">
        <v>5</v>
      </c>
      <c r="AE1984" s="1">
        <v>6</v>
      </c>
      <c r="AF1984" s="1">
        <v>1</v>
      </c>
      <c r="AI1984" s="7">
        <f t="shared" si="1102"/>
        <v>3</v>
      </c>
      <c r="AJ1984" s="7">
        <f t="shared" si="1103"/>
        <v>5</v>
      </c>
      <c r="AK1984" s="7">
        <f t="shared" si="1104"/>
        <v>6</v>
      </c>
      <c r="AL1984" s="7">
        <f t="shared" si="1105"/>
        <v>0</v>
      </c>
      <c r="AM1984" s="2">
        <f t="shared" si="1106"/>
        <v>0.13840676457498888</v>
      </c>
      <c r="AN1984" s="2">
        <f t="shared" si="1107"/>
        <v>7.1206052514463727E-3</v>
      </c>
      <c r="AO1984" s="2">
        <f t="shared" si="1108"/>
        <v>2.2251891410769915E-3</v>
      </c>
      <c r="AP1984" s="2">
        <f t="shared" si="1109"/>
        <v>0</v>
      </c>
      <c r="AR1984" t="str">
        <f t="shared" si="1112"/>
        <v>Williamsburg</v>
      </c>
      <c r="AS1984" t="s">
        <v>1657</v>
      </c>
      <c r="AT1984" s="136">
        <v>6</v>
      </c>
      <c r="AV1984" s="91">
        <v>45</v>
      </c>
      <c r="AW1984" s="93">
        <v>89</v>
      </c>
      <c r="AX1984" s="99">
        <f t="shared" si="1111"/>
        <v>45089</v>
      </c>
      <c r="AZ1984" s="7" t="s">
        <v>3053</v>
      </c>
      <c r="BA1984" t="s">
        <v>3290</v>
      </c>
    </row>
    <row r="1985" spans="1:53" hidden="1" outlineLevel="1">
      <c r="A1985" t="s">
        <v>959</v>
      </c>
      <c r="B1985" t="s">
        <v>1657</v>
      </c>
      <c r="C1985" s="1">
        <f t="shared" si="1094"/>
        <v>31611</v>
      </c>
      <c r="D1985" s="7">
        <f>IF(P1985&gt;0,RANK(P1985,(P1985:R1985,S1985:AG1985)),0)</f>
        <v>7</v>
      </c>
      <c r="E1985" s="7">
        <f>IF(Q1985&gt;0,RANK(Q1985,(P1985:R1985,S1985:AG1985)),0)</f>
        <v>1</v>
      </c>
      <c r="F1985" s="7">
        <f>IF(R1985&gt;0,RANK(R1985,(P1985:R1985,S1985:AG1985)),0)</f>
        <v>3</v>
      </c>
      <c r="G1985" s="7">
        <f>IF(S1985&gt;0,RANK(S1985,(P1985:R1985,S1985:AG1985)),0)</f>
        <v>4</v>
      </c>
      <c r="H1985" s="48">
        <f t="shared" si="1095"/>
        <v>4458</v>
      </c>
      <c r="I1985" s="163">
        <f t="shared" si="1096"/>
        <v>0.14102685773939452</v>
      </c>
      <c r="J1985" s="2"/>
      <c r="K1985" s="2">
        <f t="shared" si="1097"/>
        <v>1.5500933219448926E-3</v>
      </c>
      <c r="L1985" s="2">
        <f t="shared" si="1098"/>
        <v>0.38144949542880641</v>
      </c>
      <c r="M1985" s="2">
        <f t="shared" si="1099"/>
        <v>0.22754737274999209</v>
      </c>
      <c r="N1985" s="2">
        <f t="shared" si="1100"/>
        <v>0.13438360064534496</v>
      </c>
      <c r="O1985" s="2">
        <f t="shared" si="1101"/>
        <v>0.25506943785391156</v>
      </c>
      <c r="P1985" s="1">
        <v>49</v>
      </c>
      <c r="Q1985" s="1">
        <v>12058</v>
      </c>
      <c r="R1985" s="1">
        <v>7193</v>
      </c>
      <c r="S1985" s="1">
        <v>4248</v>
      </c>
      <c r="T1985" s="1">
        <v>7600</v>
      </c>
      <c r="U1985" s="1">
        <v>100</v>
      </c>
      <c r="V1985" s="1">
        <v>32</v>
      </c>
      <c r="AE1985" s="48">
        <v>325</v>
      </c>
      <c r="AF1985" s="1">
        <v>6</v>
      </c>
      <c r="AG1985" s="48"/>
      <c r="AI1985" s="7">
        <f t="shared" si="1102"/>
        <v>2</v>
      </c>
      <c r="AJ1985" s="7">
        <f t="shared" si="1103"/>
        <v>5</v>
      </c>
      <c r="AK1985" s="7">
        <f t="shared" si="1104"/>
        <v>7</v>
      </c>
      <c r="AL1985" s="7">
        <f t="shared" si="1105"/>
        <v>0</v>
      </c>
      <c r="AM1985" s="2">
        <f t="shared" si="1106"/>
        <v>0.24042263768941191</v>
      </c>
      <c r="AN1985" s="2">
        <f t="shared" si="1107"/>
        <v>3.1634557590712094E-3</v>
      </c>
      <c r="AO1985" s="2">
        <f t="shared" si="1108"/>
        <v>1.0123058429027871E-3</v>
      </c>
      <c r="AP1985" s="2">
        <f t="shared" si="1109"/>
        <v>0</v>
      </c>
      <c r="AR1985" t="str">
        <f t="shared" si="1112"/>
        <v>York</v>
      </c>
      <c r="AS1985" t="s">
        <v>1657</v>
      </c>
      <c r="AT1985">
        <v>5</v>
      </c>
      <c r="AV1985" s="91">
        <v>45</v>
      </c>
      <c r="AW1985" s="93">
        <v>91</v>
      </c>
      <c r="AX1985" s="99">
        <f t="shared" si="1111"/>
        <v>45091</v>
      </c>
      <c r="AZ1985" s="7" t="s">
        <v>3053</v>
      </c>
      <c r="BA1985" t="s">
        <v>3290</v>
      </c>
    </row>
    <row r="1986" spans="1:53" collapsed="1">
      <c r="A1986" t="s">
        <v>1654</v>
      </c>
      <c r="B1986" t="s">
        <v>1136</v>
      </c>
      <c r="C1986" s="1">
        <f t="shared" si="1094"/>
        <v>603770</v>
      </c>
      <c r="D1986" s="7">
        <f>IF(P1986&gt;0,RANK(P1986,(P1986:R1986,S1986:AG1986)),0)</f>
        <v>7</v>
      </c>
      <c r="E1986" s="7">
        <f>IF(Q1986&gt;0,RANK(Q1986,(P1986:R1986,S1986:AG1986)),0)</f>
        <v>1</v>
      </c>
      <c r="F1986" s="7">
        <f>IF(R1986&gt;0,RANK(R1986,(P1986:R1986,S1986:AG1986)),0)</f>
        <v>2</v>
      </c>
      <c r="G1986" s="7">
        <f>IF(S1986&gt;0,RANK(S1986,(P1986:R1986,S1986:AG1986)),0)</f>
        <v>4</v>
      </c>
      <c r="H1986" s="48">
        <f t="shared" si="1095"/>
        <v>75942</v>
      </c>
      <c r="I1986" s="163">
        <f t="shared" si="1096"/>
        <v>0.12577968431687564</v>
      </c>
      <c r="J1986" s="2"/>
      <c r="K1986" s="2">
        <f t="shared" si="1097"/>
        <v>1.9427927853321628E-3</v>
      </c>
      <c r="L1986" s="2">
        <f t="shared" si="1098"/>
        <v>0.40423505639564733</v>
      </c>
      <c r="M1986" s="2">
        <f t="shared" si="1099"/>
        <v>0.27845537207877169</v>
      </c>
      <c r="N1986" s="2">
        <f t="shared" si="1100"/>
        <v>0.12978452059559104</v>
      </c>
      <c r="O1986" s="2">
        <f t="shared" si="1101"/>
        <v>0.18558225814465773</v>
      </c>
      <c r="P1986" s="48">
        <f t="shared" ref="P1986:V1986" si="1113">SUM(P1940:P1985)</f>
        <v>1173</v>
      </c>
      <c r="Q1986" s="48">
        <f t="shared" si="1113"/>
        <v>244065</v>
      </c>
      <c r="R1986" s="48">
        <f t="shared" si="1113"/>
        <v>168123</v>
      </c>
      <c r="S1986" s="48">
        <f t="shared" si="1113"/>
        <v>78360</v>
      </c>
      <c r="T1986" s="48">
        <f t="shared" si="1113"/>
        <v>102475</v>
      </c>
      <c r="U1986" s="48">
        <f t="shared" si="1113"/>
        <v>2534</v>
      </c>
      <c r="V1986" s="48">
        <f t="shared" si="1113"/>
        <v>491</v>
      </c>
      <c r="W1986" s="48"/>
      <c r="X1986" s="48"/>
      <c r="Y1986" s="48"/>
      <c r="Z1986" s="48"/>
      <c r="AA1986" s="48"/>
      <c r="AC1986" s="48"/>
      <c r="AD1986" s="48"/>
      <c r="AE1986" s="48">
        <f>SUM(AE1940:AE1985)</f>
        <v>6338</v>
      </c>
      <c r="AF1986" s="48">
        <f>SUM(AF1940:AF1985)</f>
        <v>211</v>
      </c>
      <c r="AG1986" s="48"/>
      <c r="AI1986" s="7">
        <f t="shared" si="1102"/>
        <v>3</v>
      </c>
      <c r="AJ1986" s="7">
        <f t="shared" si="1103"/>
        <v>5</v>
      </c>
      <c r="AK1986" s="7">
        <f t="shared" si="1104"/>
        <v>7</v>
      </c>
      <c r="AL1986" s="7">
        <f t="shared" si="1105"/>
        <v>0</v>
      </c>
      <c r="AM1986" s="2">
        <f t="shared" si="1106"/>
        <v>0.16972522649353231</v>
      </c>
      <c r="AN1986" s="2">
        <f t="shared" si="1107"/>
        <v>4.1969624194643654E-3</v>
      </c>
      <c r="AO1986" s="2">
        <f t="shared" si="1108"/>
        <v>8.1322357851499748E-4</v>
      </c>
      <c r="AP1986" s="2">
        <f t="shared" si="1109"/>
        <v>0</v>
      </c>
      <c r="AR1986" t="str">
        <f t="shared" si="1112"/>
        <v>South Carolina</v>
      </c>
      <c r="AS1986" t="s">
        <v>1136</v>
      </c>
      <c r="AV1986" s="91">
        <v>45</v>
      </c>
      <c r="AW1986" s="93"/>
      <c r="AX1986" s="91">
        <v>45</v>
      </c>
      <c r="AZ1986" s="7" t="s">
        <v>1662</v>
      </c>
      <c r="BA1986" t="s">
        <v>3290</v>
      </c>
    </row>
    <row r="1987" spans="1:53">
      <c r="C1987" s="1"/>
      <c r="E1987" s="7"/>
      <c r="F1987" s="7"/>
      <c r="G1987" s="7"/>
      <c r="H1987" s="48"/>
      <c r="I1987" s="163"/>
      <c r="J1987" s="2"/>
      <c r="V1987" s="48"/>
      <c r="AI1987" s="7"/>
      <c r="AJ1987" s="7"/>
      <c r="AK1987" s="7"/>
      <c r="AL1987" s="7"/>
      <c r="AV1987" s="91"/>
      <c r="AW1987" s="93"/>
    </row>
    <row r="1988" spans="1:53" hidden="1" outlineLevel="1">
      <c r="A1988" t="s">
        <v>1523</v>
      </c>
      <c r="B1988" t="s">
        <v>90</v>
      </c>
      <c r="C1988" s="1">
        <f t="shared" ref="C1988:C2019" si="1114">SUM(P1988:AG1988)</f>
        <v>207</v>
      </c>
      <c r="D1988" s="7">
        <f>IF(P1988&gt;0,RANK(P1988,(P1988:R1988,S1988:AG1988)),0)</f>
        <v>0</v>
      </c>
      <c r="E1988" s="7">
        <f>IF(Q1988&gt;0,RANK(Q1988,(P1988:R1988,S1988:AG1988)),0)</f>
        <v>4</v>
      </c>
      <c r="F1988" s="7">
        <f>IF(R1988&gt;0,RANK(R1988,(P1988:R1988,S1988:AG1988)),0)</f>
        <v>1</v>
      </c>
      <c r="G1988" s="7">
        <f>IF(S1988&gt;0,RANK(S1988,(P1988:R1988,S1988:AG1988)),0)</f>
        <v>3</v>
      </c>
      <c r="H1988" s="48">
        <f t="shared" ref="H1988:H2019" si="1115">MAX(P1988:Y1988)-LARGE(P1988:Y1988,2)</f>
        <v>79</v>
      </c>
      <c r="I1988" s="163">
        <f t="shared" ref="I1988:I2003" si="1116">H1988/C1988</f>
        <v>0.38164251207729466</v>
      </c>
      <c r="J1988" s="2"/>
      <c r="K1988" s="2">
        <f t="shared" ref="K1988:K2019" si="1117">IF($C1988=0,"-",P1988/$C1988)</f>
        <v>0</v>
      </c>
      <c r="L1988" s="2">
        <f t="shared" ref="L1988:L2019" si="1118">IF($C1988=0,"-",Q1988/$C1988)</f>
        <v>7.7294685990338161E-2</v>
      </c>
      <c r="M1988" s="2">
        <f t="shared" ref="M1988:M2019" si="1119">IF($C1988=0,"-",R1988/$C1988)</f>
        <v>0.57971014492753625</v>
      </c>
      <c r="N1988" s="2">
        <f t="shared" ref="N1988:N2051" si="1120">IF($C1988=0,"-",S1988/$C1988)</f>
        <v>8.6956521739130432E-2</v>
      </c>
      <c r="O1988" s="2">
        <f t="shared" ref="O1988:O2051" si="1121">IF(C1988=0,"-",(1-K1988-L1988-M1988-N1988))</f>
        <v>0.25603864734299514</v>
      </c>
      <c r="Q1988" s="1">
        <v>16</v>
      </c>
      <c r="R1988" s="1">
        <v>120</v>
      </c>
      <c r="S1988" s="1">
        <v>18</v>
      </c>
      <c r="T1988" s="1">
        <v>41</v>
      </c>
      <c r="Y1988" s="1">
        <v>12</v>
      </c>
      <c r="AI1988" s="7">
        <f t="shared" ref="AI1988:AI2019" si="1122">IF(T1988&gt;0,RANK(T1988,(P1988:Z1988)),0)</f>
        <v>2</v>
      </c>
      <c r="AJ1988" s="7">
        <f t="shared" ref="AJ1988:AJ2019" si="1123">IF(U1988&gt;0,RANK(U1988,(P1988:Z1988)),0)</f>
        <v>0</v>
      </c>
      <c r="AK1988" s="7">
        <f t="shared" ref="AK1988:AK2019" si="1124">IF(V1988&gt;0,RANK(V1988,(P1988:Z1988)),0)</f>
        <v>0</v>
      </c>
      <c r="AL1988" s="7">
        <f t="shared" ref="AL1988:AL2019" si="1125">IF(W1988&gt;0,RANK(W1988,(P1988:Z1988)),0)</f>
        <v>0</v>
      </c>
      <c r="AM1988" s="2">
        <f t="shared" ref="AM1988:AM2019" si="1126">IF($C1988=0,"-",T1988/$C1988)</f>
        <v>0.19806763285024154</v>
      </c>
      <c r="AN1988" s="2">
        <f t="shared" ref="AN1988:AN2019" si="1127">IF($C1988=0,"-",U1988/$C1988)</f>
        <v>0</v>
      </c>
      <c r="AO1988" s="2">
        <f t="shared" ref="AO1988:AO2019" si="1128">IF($C1988=0,"-",V1988/$C1988)</f>
        <v>0</v>
      </c>
      <c r="AP1988" s="2">
        <f t="shared" ref="AP1988:AP2019" si="1129">IF($C1988=0,"-",W1988/$C1988)</f>
        <v>0</v>
      </c>
      <c r="AR1988" t="str">
        <f t="shared" si="1112"/>
        <v>Aurora</v>
      </c>
      <c r="AS1988" t="s">
        <v>90</v>
      </c>
      <c r="AT1988">
        <v>1</v>
      </c>
      <c r="AV1988" s="91">
        <v>46</v>
      </c>
      <c r="AW1988" s="93">
        <v>3</v>
      </c>
      <c r="AX1988" s="99">
        <f t="shared" ref="AX1988:AX2019" si="1130">AV1988*1000+AW1988</f>
        <v>46003</v>
      </c>
      <c r="AZ1988" s="7" t="s">
        <v>3053</v>
      </c>
      <c r="BA1988" t="s">
        <v>3290</v>
      </c>
    </row>
    <row r="1989" spans="1:53" hidden="1" outlineLevel="1">
      <c r="A1989" t="s">
        <v>2367</v>
      </c>
      <c r="B1989" t="s">
        <v>90</v>
      </c>
      <c r="C1989" s="1">
        <f t="shared" si="1114"/>
        <v>815</v>
      </c>
      <c r="D1989" s="7">
        <f>IF(P1989&gt;0,RANK(P1989,(P1989:R1989,S1989:AG1989)),0)</f>
        <v>0</v>
      </c>
      <c r="E1989" s="7">
        <f>IF(Q1989&gt;0,RANK(Q1989,(P1989:R1989,S1989:AG1989)),0)</f>
        <v>5</v>
      </c>
      <c r="F1989" s="7">
        <f>IF(R1989&gt;0,RANK(R1989,(P1989:R1989,S1989:AG1989)),0)</f>
        <v>1</v>
      </c>
      <c r="G1989" s="7">
        <f>IF(S1989&gt;0,RANK(S1989,(P1989:R1989,S1989:AG1989)),0)</f>
        <v>3</v>
      </c>
      <c r="H1989" s="48">
        <f t="shared" si="1115"/>
        <v>451</v>
      </c>
      <c r="I1989" s="163">
        <f t="shared" si="1116"/>
        <v>0.55337423312883438</v>
      </c>
      <c r="J1989" s="2"/>
      <c r="K1989" s="2">
        <f t="shared" si="1117"/>
        <v>0</v>
      </c>
      <c r="L1989" s="2">
        <f t="shared" si="1118"/>
        <v>3.5582822085889573E-2</v>
      </c>
      <c r="M1989" s="2">
        <f t="shared" si="1119"/>
        <v>0.68711656441717794</v>
      </c>
      <c r="N1989" s="2">
        <f t="shared" si="1120"/>
        <v>8.8343558282208592E-2</v>
      </c>
      <c r="O1989" s="2">
        <f t="shared" si="1121"/>
        <v>0.18895705521472389</v>
      </c>
      <c r="Q1989" s="1">
        <v>29</v>
      </c>
      <c r="R1989" s="1">
        <v>560</v>
      </c>
      <c r="S1989" s="1">
        <v>72</v>
      </c>
      <c r="T1989" s="1">
        <v>109</v>
      </c>
      <c r="Y1989" s="1">
        <v>45</v>
      </c>
      <c r="AI1989" s="7">
        <f t="shared" si="1122"/>
        <v>2</v>
      </c>
      <c r="AJ1989" s="7">
        <f t="shared" si="1123"/>
        <v>0</v>
      </c>
      <c r="AK1989" s="7">
        <f t="shared" si="1124"/>
        <v>0</v>
      </c>
      <c r="AL1989" s="7">
        <f t="shared" si="1125"/>
        <v>0</v>
      </c>
      <c r="AM1989" s="2">
        <f t="shared" si="1126"/>
        <v>0.13374233128834356</v>
      </c>
      <c r="AN1989" s="2">
        <f t="shared" si="1127"/>
        <v>0</v>
      </c>
      <c r="AO1989" s="2">
        <f t="shared" si="1128"/>
        <v>0</v>
      </c>
      <c r="AP1989" s="2">
        <f t="shared" si="1129"/>
        <v>0</v>
      </c>
      <c r="AR1989" t="str">
        <f t="shared" si="1112"/>
        <v>Beadle</v>
      </c>
      <c r="AS1989" t="s">
        <v>90</v>
      </c>
      <c r="AT1989" s="162">
        <v>1</v>
      </c>
      <c r="AV1989" s="91">
        <v>46</v>
      </c>
      <c r="AW1989" s="93">
        <v>5</v>
      </c>
      <c r="AX1989" s="99">
        <f t="shared" si="1130"/>
        <v>46005</v>
      </c>
      <c r="AZ1989" s="7" t="s">
        <v>3053</v>
      </c>
      <c r="BA1989" t="s">
        <v>3290</v>
      </c>
    </row>
    <row r="1990" spans="1:53" hidden="1" outlineLevel="1">
      <c r="A1990" t="s">
        <v>1539</v>
      </c>
      <c r="B1990" t="s">
        <v>90</v>
      </c>
      <c r="C1990" s="1">
        <f t="shared" si="1114"/>
        <v>79</v>
      </c>
      <c r="D1990" s="7">
        <f>IF(P1990&gt;0,RANK(P1990,(P1990:R1990,S1990:AG1990)),0)</f>
        <v>0</v>
      </c>
      <c r="E1990" s="7">
        <f>IF(Q1990&gt;0,RANK(Q1990,(P1990:R1990,S1990:AG1990)),0)</f>
        <v>5</v>
      </c>
      <c r="F1990" s="7">
        <f>IF(R1990&gt;0,RANK(R1990,(P1990:R1990,S1990:AG1990)),0)</f>
        <v>1</v>
      </c>
      <c r="G1990" s="7">
        <f>IF(S1990&gt;0,RANK(S1990,(P1990:R1990,S1990:AG1990)),0)</f>
        <v>3</v>
      </c>
      <c r="H1990" s="48">
        <f t="shared" si="1115"/>
        <v>52</v>
      </c>
      <c r="I1990" s="163">
        <f t="shared" si="1116"/>
        <v>0.65822784810126578</v>
      </c>
      <c r="J1990" s="2"/>
      <c r="K1990" s="2">
        <f t="shared" si="1117"/>
        <v>0</v>
      </c>
      <c r="L1990" s="2">
        <f t="shared" si="1118"/>
        <v>2.5316455696202531E-2</v>
      </c>
      <c r="M1990" s="2">
        <f t="shared" si="1119"/>
        <v>0.759493670886076</v>
      </c>
      <c r="N1990" s="2">
        <f t="shared" si="1120"/>
        <v>7.5949367088607597E-2</v>
      </c>
      <c r="O1990" s="2">
        <f t="shared" si="1121"/>
        <v>0.13924050632911383</v>
      </c>
      <c r="Q1990" s="1">
        <v>2</v>
      </c>
      <c r="R1990" s="1">
        <v>60</v>
      </c>
      <c r="S1990" s="1">
        <v>6</v>
      </c>
      <c r="T1990" s="1">
        <v>8</v>
      </c>
      <c r="Y1990" s="1">
        <v>3</v>
      </c>
      <c r="AI1990" s="7">
        <f t="shared" si="1122"/>
        <v>2</v>
      </c>
      <c r="AJ1990" s="7">
        <f t="shared" si="1123"/>
        <v>0</v>
      </c>
      <c r="AK1990" s="7">
        <f t="shared" si="1124"/>
        <v>0</v>
      </c>
      <c r="AL1990" s="7">
        <f t="shared" si="1125"/>
        <v>0</v>
      </c>
      <c r="AM1990" s="2">
        <f t="shared" si="1126"/>
        <v>0.10126582278481013</v>
      </c>
      <c r="AN1990" s="2">
        <f t="shared" si="1127"/>
        <v>0</v>
      </c>
      <c r="AO1990" s="2">
        <f t="shared" si="1128"/>
        <v>0</v>
      </c>
      <c r="AP1990" s="2">
        <f t="shared" si="1129"/>
        <v>0</v>
      </c>
      <c r="AR1990" t="str">
        <f t="shared" si="1112"/>
        <v>Bennett</v>
      </c>
      <c r="AS1990" t="s">
        <v>90</v>
      </c>
      <c r="AT1990" s="162">
        <v>1</v>
      </c>
      <c r="AV1990" s="91">
        <v>46</v>
      </c>
      <c r="AW1990" s="93">
        <v>7</v>
      </c>
      <c r="AX1990" s="99">
        <f t="shared" si="1130"/>
        <v>46007</v>
      </c>
      <c r="AZ1990" s="7" t="s">
        <v>3053</v>
      </c>
      <c r="BA1990" t="s">
        <v>3290</v>
      </c>
    </row>
    <row r="1991" spans="1:53" hidden="1" outlineLevel="1">
      <c r="A1991" t="s">
        <v>1540</v>
      </c>
      <c r="B1991" t="s">
        <v>90</v>
      </c>
      <c r="C1991" s="1">
        <f t="shared" si="1114"/>
        <v>342</v>
      </c>
      <c r="D1991" s="7">
        <f>IF(P1991&gt;0,RANK(P1991,(P1991:R1991,S1991:AG1991)),0)</f>
        <v>0</v>
      </c>
      <c r="E1991" s="7">
        <f>IF(Q1991&gt;0,RANK(Q1991,(P1991:R1991,S1991:AG1991)),0)</f>
        <v>5</v>
      </c>
      <c r="F1991" s="7">
        <f>IF(R1991&gt;0,RANK(R1991,(P1991:R1991,S1991:AG1991)),0)</f>
        <v>1</v>
      </c>
      <c r="G1991" s="7">
        <f>IF(S1991&gt;0,RANK(S1991,(P1991:R1991,S1991:AG1991)),0)</f>
        <v>2</v>
      </c>
      <c r="H1991" s="48">
        <f t="shared" si="1115"/>
        <v>135</v>
      </c>
      <c r="I1991" s="163">
        <f t="shared" si="1116"/>
        <v>0.39473684210526316</v>
      </c>
      <c r="J1991" s="2"/>
      <c r="K1991" s="2">
        <f t="shared" si="1117"/>
        <v>0</v>
      </c>
      <c r="L1991" s="2">
        <f t="shared" si="1118"/>
        <v>4.6783625730994149E-2</v>
      </c>
      <c r="M1991" s="2">
        <f t="shared" si="1119"/>
        <v>0.57017543859649122</v>
      </c>
      <c r="N1991" s="2">
        <f t="shared" si="1120"/>
        <v>0.17543859649122806</v>
      </c>
      <c r="O1991" s="2">
        <f t="shared" si="1121"/>
        <v>0.20760233918128657</v>
      </c>
      <c r="Q1991" s="1">
        <v>16</v>
      </c>
      <c r="R1991" s="1">
        <v>195</v>
      </c>
      <c r="S1991" s="1">
        <v>60</v>
      </c>
      <c r="T1991" s="1">
        <v>51</v>
      </c>
      <c r="Y1991" s="1">
        <v>20</v>
      </c>
      <c r="AI1991" s="7">
        <f t="shared" si="1122"/>
        <v>3</v>
      </c>
      <c r="AJ1991" s="7">
        <f t="shared" si="1123"/>
        <v>0</v>
      </c>
      <c r="AK1991" s="7">
        <f t="shared" si="1124"/>
        <v>0</v>
      </c>
      <c r="AL1991" s="7">
        <f t="shared" si="1125"/>
        <v>0</v>
      </c>
      <c r="AM1991" s="2">
        <f t="shared" si="1126"/>
        <v>0.14912280701754385</v>
      </c>
      <c r="AN1991" s="2">
        <f t="shared" si="1127"/>
        <v>0</v>
      </c>
      <c r="AO1991" s="2">
        <f t="shared" si="1128"/>
        <v>0</v>
      </c>
      <c r="AP1991" s="2">
        <f t="shared" si="1129"/>
        <v>0</v>
      </c>
      <c r="AR1991" t="str">
        <f t="shared" si="1112"/>
        <v>Bon Homme</v>
      </c>
      <c r="AS1991" t="s">
        <v>90</v>
      </c>
      <c r="AT1991" s="162">
        <v>1</v>
      </c>
      <c r="AV1991" s="91">
        <v>46</v>
      </c>
      <c r="AW1991" s="93">
        <v>9</v>
      </c>
      <c r="AX1991" s="99">
        <f t="shared" si="1130"/>
        <v>46009</v>
      </c>
      <c r="AZ1991" s="7" t="s">
        <v>3053</v>
      </c>
      <c r="BA1991" t="s">
        <v>3290</v>
      </c>
    </row>
    <row r="1992" spans="1:53" hidden="1" outlineLevel="1">
      <c r="A1992" t="s">
        <v>3135</v>
      </c>
      <c r="B1992" t="s">
        <v>90</v>
      </c>
      <c r="C1992" s="1">
        <f t="shared" si="1114"/>
        <v>811</v>
      </c>
      <c r="D1992" s="7">
        <f>IF(P1992&gt;0,RANK(P1992,(P1992:R1992,S1992:AG1992)),0)</f>
        <v>0</v>
      </c>
      <c r="E1992" s="7">
        <f>IF(Q1992&gt;0,RANK(Q1992,(P1992:R1992,S1992:AG1992)),0)</f>
        <v>5</v>
      </c>
      <c r="F1992" s="7">
        <f>IF(R1992&gt;0,RANK(R1992,(P1992:R1992,S1992:AG1992)),0)</f>
        <v>1</v>
      </c>
      <c r="G1992" s="7">
        <f>IF(S1992&gt;0,RANK(S1992,(P1992:R1992,S1992:AG1992)),0)</f>
        <v>2</v>
      </c>
      <c r="H1992" s="48">
        <f t="shared" si="1115"/>
        <v>342</v>
      </c>
      <c r="I1992" s="163">
        <f t="shared" si="1116"/>
        <v>0.42170160295930947</v>
      </c>
      <c r="J1992" s="2"/>
      <c r="K1992" s="2">
        <f t="shared" si="1117"/>
        <v>0</v>
      </c>
      <c r="L1992" s="2">
        <f t="shared" si="1118"/>
        <v>4.6855733662145502E-2</v>
      </c>
      <c r="M1992" s="2">
        <f t="shared" si="1119"/>
        <v>0.58939580764488286</v>
      </c>
      <c r="N1992" s="2">
        <f t="shared" si="1120"/>
        <v>0.16769420468557336</v>
      </c>
      <c r="O1992" s="2">
        <f t="shared" si="1121"/>
        <v>0.19605425400739832</v>
      </c>
      <c r="Q1992" s="1">
        <v>38</v>
      </c>
      <c r="R1992" s="1">
        <v>478</v>
      </c>
      <c r="S1992" s="1">
        <v>136</v>
      </c>
      <c r="T1992" s="1">
        <v>108</v>
      </c>
      <c r="Y1992" s="1">
        <v>51</v>
      </c>
      <c r="AI1992" s="7">
        <f t="shared" si="1122"/>
        <v>3</v>
      </c>
      <c r="AJ1992" s="7">
        <f t="shared" si="1123"/>
        <v>0</v>
      </c>
      <c r="AK1992" s="7">
        <f t="shared" si="1124"/>
        <v>0</v>
      </c>
      <c r="AL1992" s="7">
        <f t="shared" si="1125"/>
        <v>0</v>
      </c>
      <c r="AM1992" s="2">
        <f t="shared" si="1126"/>
        <v>0.13316892725030827</v>
      </c>
      <c r="AN1992" s="2">
        <f t="shared" si="1127"/>
        <v>0</v>
      </c>
      <c r="AO1992" s="2">
        <f t="shared" si="1128"/>
        <v>0</v>
      </c>
      <c r="AP1992" s="2">
        <f t="shared" si="1129"/>
        <v>0</v>
      </c>
      <c r="AR1992" t="str">
        <f t="shared" si="1112"/>
        <v>Brookings</v>
      </c>
      <c r="AS1992" t="s">
        <v>90</v>
      </c>
      <c r="AT1992" s="162">
        <v>1</v>
      </c>
      <c r="AV1992" s="91">
        <v>46</v>
      </c>
      <c r="AW1992" s="93">
        <v>11</v>
      </c>
      <c r="AX1992" s="99">
        <f t="shared" si="1130"/>
        <v>46011</v>
      </c>
      <c r="AZ1992" s="7" t="s">
        <v>3053</v>
      </c>
      <c r="BA1992" t="s">
        <v>3290</v>
      </c>
    </row>
    <row r="1993" spans="1:53" hidden="1" outlineLevel="1">
      <c r="A1993" t="s">
        <v>2705</v>
      </c>
      <c r="B1993" t="s">
        <v>90</v>
      </c>
      <c r="C1993" s="1">
        <f t="shared" si="1114"/>
        <v>1629</v>
      </c>
      <c r="D1993" s="7">
        <f>IF(P1993&gt;0,RANK(P1993,(P1993:R1993,S1993:AG1993)),0)</f>
        <v>0</v>
      </c>
      <c r="E1993" s="7">
        <f>IF(Q1993&gt;0,RANK(Q1993,(P1993:R1993,S1993:AG1993)),0)</f>
        <v>5</v>
      </c>
      <c r="F1993" s="7">
        <f>IF(R1993&gt;0,RANK(R1993,(P1993:R1993,S1993:AG1993)),0)</f>
        <v>1</v>
      </c>
      <c r="G1993" s="7">
        <f>IF(S1993&gt;0,RANK(S1993,(P1993:R1993,S1993:AG1993)),0)</f>
        <v>2</v>
      </c>
      <c r="H1993" s="48">
        <f t="shared" si="1115"/>
        <v>827</v>
      </c>
      <c r="I1993" s="163">
        <f t="shared" si="1116"/>
        <v>0.50767341927562926</v>
      </c>
      <c r="J1993" s="2"/>
      <c r="K1993" s="2">
        <f t="shared" si="1117"/>
        <v>0</v>
      </c>
      <c r="L1993" s="2">
        <f t="shared" si="1118"/>
        <v>3.2535297728667895E-2</v>
      </c>
      <c r="M1993" s="2">
        <f t="shared" si="1119"/>
        <v>0.66298342541436461</v>
      </c>
      <c r="N1993" s="2">
        <f t="shared" si="1120"/>
        <v>0.15531000613873541</v>
      </c>
      <c r="O1993" s="2">
        <f t="shared" si="1121"/>
        <v>0.14917127071823205</v>
      </c>
      <c r="Q1993" s="1">
        <v>53</v>
      </c>
      <c r="R1993" s="1">
        <v>1080</v>
      </c>
      <c r="S1993" s="1">
        <v>253</v>
      </c>
      <c r="T1993" s="1">
        <v>168</v>
      </c>
      <c r="Y1993" s="1">
        <v>75</v>
      </c>
      <c r="AI1993" s="7">
        <f t="shared" si="1122"/>
        <v>3</v>
      </c>
      <c r="AJ1993" s="7">
        <f t="shared" si="1123"/>
        <v>0</v>
      </c>
      <c r="AK1993" s="7">
        <f t="shared" si="1124"/>
        <v>0</v>
      </c>
      <c r="AL1993" s="7">
        <f t="shared" si="1125"/>
        <v>0</v>
      </c>
      <c r="AM1993" s="2">
        <f t="shared" si="1126"/>
        <v>0.10313075506445672</v>
      </c>
      <c r="AN1993" s="2">
        <f t="shared" si="1127"/>
        <v>0</v>
      </c>
      <c r="AO1993" s="2">
        <f t="shared" si="1128"/>
        <v>0</v>
      </c>
      <c r="AP1993" s="2">
        <f t="shared" si="1129"/>
        <v>0</v>
      </c>
      <c r="AR1993" t="str">
        <f t="shared" si="1112"/>
        <v>Brown</v>
      </c>
      <c r="AS1993" t="s">
        <v>90</v>
      </c>
      <c r="AT1993" s="162">
        <v>1</v>
      </c>
      <c r="AV1993" s="91">
        <v>46</v>
      </c>
      <c r="AW1993" s="93">
        <v>13</v>
      </c>
      <c r="AX1993" s="99">
        <f t="shared" si="1130"/>
        <v>46013</v>
      </c>
      <c r="AZ1993" s="7" t="s">
        <v>3053</v>
      </c>
      <c r="BA1993" t="s">
        <v>3290</v>
      </c>
    </row>
    <row r="1994" spans="1:53" hidden="1" outlineLevel="1">
      <c r="A1994" t="s">
        <v>2613</v>
      </c>
      <c r="B1994" t="s">
        <v>90</v>
      </c>
      <c r="C1994" s="1">
        <f t="shared" si="1114"/>
        <v>121</v>
      </c>
      <c r="D1994" s="7">
        <f>IF(P1994&gt;0,RANK(P1994,(P1994:R1994,S1994:AG1994)),0)</f>
        <v>0</v>
      </c>
      <c r="E1994" s="7">
        <f>IF(Q1994&gt;0,RANK(Q1994,(P1994:R1994,S1994:AG1994)),0)</f>
        <v>4</v>
      </c>
      <c r="F1994" s="7">
        <f>IF(R1994&gt;0,RANK(R1994,(P1994:R1994,S1994:AG1994)),0)</f>
        <v>1</v>
      </c>
      <c r="G1994" s="7">
        <f>IF(S1994&gt;0,RANK(S1994,(P1994:R1994,S1994:AG1994)),0)</f>
        <v>2</v>
      </c>
      <c r="H1994" s="48">
        <f t="shared" si="1115"/>
        <v>65</v>
      </c>
      <c r="I1994" s="163">
        <f t="shared" si="1116"/>
        <v>0.53719008264462809</v>
      </c>
      <c r="J1994" s="2"/>
      <c r="K1994" s="2">
        <f t="shared" si="1117"/>
        <v>0</v>
      </c>
      <c r="L1994" s="2">
        <f t="shared" si="1118"/>
        <v>4.9586776859504134E-2</v>
      </c>
      <c r="M1994" s="2">
        <f t="shared" si="1119"/>
        <v>0.68595041322314054</v>
      </c>
      <c r="N1994" s="2">
        <f t="shared" si="1120"/>
        <v>0.1487603305785124</v>
      </c>
      <c r="O1994" s="2">
        <f t="shared" si="1121"/>
        <v>0.11570247933884287</v>
      </c>
      <c r="Q1994" s="1">
        <v>6</v>
      </c>
      <c r="R1994" s="1">
        <v>83</v>
      </c>
      <c r="S1994" s="1">
        <v>18</v>
      </c>
      <c r="T1994" s="1">
        <v>11</v>
      </c>
      <c r="Y1994" s="1">
        <v>3</v>
      </c>
      <c r="AI1994" s="7">
        <f t="shared" si="1122"/>
        <v>3</v>
      </c>
      <c r="AJ1994" s="7">
        <f t="shared" si="1123"/>
        <v>0</v>
      </c>
      <c r="AK1994" s="7">
        <f t="shared" si="1124"/>
        <v>0</v>
      </c>
      <c r="AL1994" s="7">
        <f t="shared" si="1125"/>
        <v>0</v>
      </c>
      <c r="AM1994" s="2">
        <f t="shared" si="1126"/>
        <v>9.0909090909090912E-2</v>
      </c>
      <c r="AN1994" s="2">
        <f t="shared" si="1127"/>
        <v>0</v>
      </c>
      <c r="AO1994" s="2">
        <f t="shared" si="1128"/>
        <v>0</v>
      </c>
      <c r="AP1994" s="2">
        <f t="shared" si="1129"/>
        <v>0</v>
      </c>
      <c r="AR1994" t="str">
        <f t="shared" si="1112"/>
        <v>Brule</v>
      </c>
      <c r="AS1994" t="s">
        <v>90</v>
      </c>
      <c r="AT1994" s="162">
        <v>1</v>
      </c>
      <c r="AV1994" s="91">
        <v>46</v>
      </c>
      <c r="AW1994" s="93">
        <v>15</v>
      </c>
      <c r="AX1994" s="99">
        <f t="shared" si="1130"/>
        <v>46015</v>
      </c>
      <c r="AZ1994" s="7" t="s">
        <v>3053</v>
      </c>
      <c r="BA1994" t="s">
        <v>3290</v>
      </c>
    </row>
    <row r="1995" spans="1:53" hidden="1" outlineLevel="1">
      <c r="A1995" t="s">
        <v>2581</v>
      </c>
      <c r="B1995" t="s">
        <v>90</v>
      </c>
      <c r="C1995" s="1">
        <f t="shared" si="1114"/>
        <v>37</v>
      </c>
      <c r="D1995" s="7">
        <f>IF(P1995&gt;0,RANK(P1995,(P1995:R1995,S1995:AG1995)),0)</f>
        <v>0</v>
      </c>
      <c r="E1995" s="7">
        <f>IF(Q1995&gt;0,RANK(Q1995,(P1995:R1995,S1995:AG1995)),0)</f>
        <v>0</v>
      </c>
      <c r="F1995" s="7">
        <f>IF(R1995&gt;0,RANK(R1995,(P1995:R1995,S1995:AG1995)),0)</f>
        <v>1</v>
      </c>
      <c r="G1995" s="7">
        <f>IF(S1995&gt;0,RANK(S1995,(P1995:R1995,S1995:AG1995)),0)</f>
        <v>2</v>
      </c>
      <c r="H1995" s="48">
        <f t="shared" si="1115"/>
        <v>5</v>
      </c>
      <c r="I1995" s="163">
        <f t="shared" si="1116"/>
        <v>0.13513513513513514</v>
      </c>
      <c r="J1995" s="2"/>
      <c r="K1995" s="2">
        <f t="shared" si="1117"/>
        <v>0</v>
      </c>
      <c r="L1995" s="2">
        <f t="shared" si="1118"/>
        <v>0</v>
      </c>
      <c r="M1995" s="2">
        <f t="shared" si="1119"/>
        <v>0.48648648648648651</v>
      </c>
      <c r="N1995" s="2">
        <f t="shared" si="1120"/>
        <v>0.35135135135135137</v>
      </c>
      <c r="O1995" s="2">
        <f t="shared" si="1121"/>
        <v>0.16216216216216212</v>
      </c>
      <c r="Q1995" s="1">
        <v>0</v>
      </c>
      <c r="R1995" s="1">
        <v>18</v>
      </c>
      <c r="S1995" s="1">
        <v>13</v>
      </c>
      <c r="T1995" s="1">
        <v>6</v>
      </c>
      <c r="Y1995" s="1">
        <v>0</v>
      </c>
      <c r="AI1995" s="7">
        <f t="shared" si="1122"/>
        <v>3</v>
      </c>
      <c r="AJ1995" s="7">
        <f t="shared" si="1123"/>
        <v>0</v>
      </c>
      <c r="AK1995" s="7">
        <f t="shared" si="1124"/>
        <v>0</v>
      </c>
      <c r="AL1995" s="7">
        <f t="shared" si="1125"/>
        <v>0</v>
      </c>
      <c r="AM1995" s="2">
        <f t="shared" si="1126"/>
        <v>0.16216216216216217</v>
      </c>
      <c r="AN1995" s="2">
        <f t="shared" si="1127"/>
        <v>0</v>
      </c>
      <c r="AO1995" s="2">
        <f t="shared" si="1128"/>
        <v>0</v>
      </c>
      <c r="AP1995" s="2">
        <f t="shared" si="1129"/>
        <v>0</v>
      </c>
      <c r="AR1995" t="str">
        <f t="shared" si="1112"/>
        <v>Buffalo</v>
      </c>
      <c r="AS1995" t="s">
        <v>90</v>
      </c>
      <c r="AT1995" s="162">
        <v>1</v>
      </c>
      <c r="AV1995" s="91">
        <v>46</v>
      </c>
      <c r="AW1995" s="93">
        <v>17</v>
      </c>
      <c r="AX1995" s="99">
        <f t="shared" si="1130"/>
        <v>46017</v>
      </c>
      <c r="AZ1995" s="7" t="s">
        <v>3053</v>
      </c>
      <c r="BA1995" t="s">
        <v>3290</v>
      </c>
    </row>
    <row r="1996" spans="1:53" hidden="1" outlineLevel="1">
      <c r="A1996" t="s">
        <v>1249</v>
      </c>
      <c r="B1996" t="s">
        <v>90</v>
      </c>
      <c r="C1996" s="1">
        <f t="shared" si="1114"/>
        <v>1075</v>
      </c>
      <c r="D1996" s="7">
        <f>IF(P1996&gt;0,RANK(P1996,(P1996:R1996,S1996:AG1996)),0)</f>
        <v>0</v>
      </c>
      <c r="E1996" s="7">
        <f>IF(Q1996&gt;0,RANK(Q1996,(P1996:R1996,S1996:AG1996)),0)</f>
        <v>5</v>
      </c>
      <c r="F1996" s="7">
        <f>IF(R1996&gt;0,RANK(R1996,(P1996:R1996,S1996:AG1996)),0)</f>
        <v>1</v>
      </c>
      <c r="G1996" s="7">
        <f>IF(S1996&gt;0,RANK(S1996,(P1996:R1996,S1996:AG1996)),0)</f>
        <v>2</v>
      </c>
      <c r="H1996" s="48">
        <f t="shared" si="1115"/>
        <v>468</v>
      </c>
      <c r="I1996" s="163">
        <f t="shared" si="1116"/>
        <v>0.43534883720930234</v>
      </c>
      <c r="J1996" s="2"/>
      <c r="K1996" s="2">
        <f t="shared" si="1117"/>
        <v>0</v>
      </c>
      <c r="L1996" s="2">
        <f t="shared" si="1118"/>
        <v>3.4418604651162789E-2</v>
      </c>
      <c r="M1996" s="2">
        <f t="shared" si="1119"/>
        <v>0.62790697674418605</v>
      </c>
      <c r="N1996" s="2">
        <f t="shared" si="1120"/>
        <v>0.19255813953488371</v>
      </c>
      <c r="O1996" s="2">
        <f t="shared" si="1121"/>
        <v>0.14511627906976748</v>
      </c>
      <c r="Q1996" s="1">
        <v>37</v>
      </c>
      <c r="R1996" s="1">
        <v>675</v>
      </c>
      <c r="S1996" s="1">
        <v>207</v>
      </c>
      <c r="T1996" s="1">
        <v>106</v>
      </c>
      <c r="Y1996" s="1">
        <v>50</v>
      </c>
      <c r="AI1996" s="7">
        <f t="shared" si="1122"/>
        <v>3</v>
      </c>
      <c r="AJ1996" s="7">
        <f t="shared" si="1123"/>
        <v>0</v>
      </c>
      <c r="AK1996" s="7">
        <f t="shared" si="1124"/>
        <v>0</v>
      </c>
      <c r="AL1996" s="7">
        <f t="shared" si="1125"/>
        <v>0</v>
      </c>
      <c r="AM1996" s="2">
        <f t="shared" si="1126"/>
        <v>9.8604651162790699E-2</v>
      </c>
      <c r="AN1996" s="2">
        <f t="shared" si="1127"/>
        <v>0</v>
      </c>
      <c r="AO1996" s="2">
        <f t="shared" si="1128"/>
        <v>0</v>
      </c>
      <c r="AP1996" s="2">
        <f t="shared" si="1129"/>
        <v>0</v>
      </c>
      <c r="AR1996" t="str">
        <f t="shared" si="1112"/>
        <v>Butte</v>
      </c>
      <c r="AS1996" t="s">
        <v>90</v>
      </c>
      <c r="AT1996" s="162">
        <v>1</v>
      </c>
      <c r="AV1996" s="91">
        <v>46</v>
      </c>
      <c r="AW1996" s="93">
        <v>19</v>
      </c>
      <c r="AX1996" s="99">
        <f t="shared" si="1130"/>
        <v>46019</v>
      </c>
      <c r="AZ1996" s="7" t="s">
        <v>3053</v>
      </c>
      <c r="BA1996" t="s">
        <v>3290</v>
      </c>
    </row>
    <row r="1997" spans="1:53" hidden="1" outlineLevel="1">
      <c r="A1997" t="s">
        <v>428</v>
      </c>
      <c r="B1997" t="s">
        <v>90</v>
      </c>
      <c r="C1997" s="1">
        <f t="shared" si="1114"/>
        <v>176</v>
      </c>
      <c r="D1997" s="7">
        <f>IF(P1997&gt;0,RANK(P1997,(P1997:R1997,S1997:AG1997)),0)</f>
        <v>0</v>
      </c>
      <c r="E1997" s="7">
        <f>IF(Q1997&gt;0,RANK(Q1997,(P1997:R1997,S1997:AG1997)),0)</f>
        <v>5</v>
      </c>
      <c r="F1997" s="7">
        <f>IF(R1997&gt;0,RANK(R1997,(P1997:R1997,S1997:AG1997)),0)</f>
        <v>1</v>
      </c>
      <c r="G1997" s="7">
        <f>IF(S1997&gt;0,RANK(S1997,(P1997:R1997,S1997:AG1997)),0)</f>
        <v>3</v>
      </c>
      <c r="H1997" s="48">
        <f t="shared" si="1115"/>
        <v>67</v>
      </c>
      <c r="I1997" s="163">
        <f t="shared" si="1116"/>
        <v>0.38068181818181818</v>
      </c>
      <c r="J1997" s="2"/>
      <c r="K1997" s="2">
        <f t="shared" si="1117"/>
        <v>0</v>
      </c>
      <c r="L1997" s="2">
        <f t="shared" si="1118"/>
        <v>3.4090909090909088E-2</v>
      </c>
      <c r="M1997" s="2">
        <f t="shared" si="1119"/>
        <v>0.57954545454545459</v>
      </c>
      <c r="N1997" s="2">
        <f t="shared" si="1120"/>
        <v>0.13068181818181818</v>
      </c>
      <c r="O1997" s="2">
        <f t="shared" si="1121"/>
        <v>0.25568181818181818</v>
      </c>
      <c r="Q1997" s="1">
        <v>6</v>
      </c>
      <c r="R1997" s="1">
        <v>102</v>
      </c>
      <c r="S1997" s="1">
        <v>23</v>
      </c>
      <c r="T1997" s="1">
        <v>35</v>
      </c>
      <c r="Y1997" s="1">
        <v>10</v>
      </c>
      <c r="AI1997" s="7">
        <f t="shared" si="1122"/>
        <v>2</v>
      </c>
      <c r="AJ1997" s="7">
        <f t="shared" si="1123"/>
        <v>0</v>
      </c>
      <c r="AK1997" s="7">
        <f t="shared" si="1124"/>
        <v>0</v>
      </c>
      <c r="AL1997" s="7">
        <f t="shared" si="1125"/>
        <v>0</v>
      </c>
      <c r="AM1997" s="2">
        <f t="shared" si="1126"/>
        <v>0.19886363636363635</v>
      </c>
      <c r="AN1997" s="2">
        <f t="shared" si="1127"/>
        <v>0</v>
      </c>
      <c r="AO1997" s="2">
        <f t="shared" si="1128"/>
        <v>0</v>
      </c>
      <c r="AP1997" s="2">
        <f t="shared" si="1129"/>
        <v>0</v>
      </c>
      <c r="AR1997" t="str">
        <f t="shared" si="1112"/>
        <v>Campbell</v>
      </c>
      <c r="AS1997" t="s">
        <v>90</v>
      </c>
      <c r="AT1997" s="162">
        <v>1</v>
      </c>
      <c r="AV1997" s="91">
        <v>46</v>
      </c>
      <c r="AW1997" s="93">
        <v>21</v>
      </c>
      <c r="AX1997" s="99">
        <f t="shared" si="1130"/>
        <v>46021</v>
      </c>
      <c r="AZ1997" s="7" t="s">
        <v>3053</v>
      </c>
      <c r="BA1997" t="s">
        <v>3290</v>
      </c>
    </row>
    <row r="1998" spans="1:53" hidden="1" outlineLevel="1">
      <c r="A1998" t="s">
        <v>1950</v>
      </c>
      <c r="B1998" t="s">
        <v>90</v>
      </c>
      <c r="C1998" s="1">
        <f t="shared" si="1114"/>
        <v>664</v>
      </c>
      <c r="D1998" s="7">
        <f>IF(P1998&gt;0,RANK(P1998,(P1998:R1998,S1998:AG1998)),0)</f>
        <v>0</v>
      </c>
      <c r="E1998" s="7">
        <f>IF(Q1998&gt;0,RANK(Q1998,(P1998:R1998,S1998:AG1998)),0)</f>
        <v>5</v>
      </c>
      <c r="F1998" s="7">
        <f>IF(R1998&gt;0,RANK(R1998,(P1998:R1998,S1998:AG1998)),0)</f>
        <v>1</v>
      </c>
      <c r="G1998" s="7">
        <f>IF(S1998&gt;0,RANK(S1998,(P1998:R1998,S1998:AG1998)),0)</f>
        <v>3</v>
      </c>
      <c r="H1998" s="48">
        <f t="shared" si="1115"/>
        <v>378</v>
      </c>
      <c r="I1998" s="163">
        <f t="shared" si="1116"/>
        <v>0.56927710843373491</v>
      </c>
      <c r="J1998" s="2"/>
      <c r="K1998" s="2">
        <f t="shared" si="1117"/>
        <v>0</v>
      </c>
      <c r="L1998" s="2">
        <f t="shared" si="1118"/>
        <v>3.313253012048193E-2</v>
      </c>
      <c r="M1998" s="2">
        <f t="shared" si="1119"/>
        <v>0.70933734939759041</v>
      </c>
      <c r="N1998" s="2">
        <f t="shared" si="1120"/>
        <v>7.6807228915662648E-2</v>
      </c>
      <c r="O1998" s="2">
        <f t="shared" si="1121"/>
        <v>0.18072289156626503</v>
      </c>
      <c r="Q1998" s="1">
        <v>22</v>
      </c>
      <c r="R1998" s="1">
        <v>471</v>
      </c>
      <c r="S1998" s="1">
        <v>51</v>
      </c>
      <c r="T1998" s="1">
        <v>93</v>
      </c>
      <c r="Y1998" s="1">
        <v>27</v>
      </c>
      <c r="AI1998" s="7">
        <f t="shared" si="1122"/>
        <v>2</v>
      </c>
      <c r="AJ1998" s="7">
        <f t="shared" si="1123"/>
        <v>0</v>
      </c>
      <c r="AK1998" s="7">
        <f t="shared" si="1124"/>
        <v>0</v>
      </c>
      <c r="AL1998" s="7">
        <f t="shared" si="1125"/>
        <v>0</v>
      </c>
      <c r="AM1998" s="2">
        <f t="shared" si="1126"/>
        <v>0.14006024096385541</v>
      </c>
      <c r="AN1998" s="2">
        <f t="shared" si="1127"/>
        <v>0</v>
      </c>
      <c r="AO1998" s="2">
        <f t="shared" si="1128"/>
        <v>0</v>
      </c>
      <c r="AP1998" s="2">
        <f t="shared" si="1129"/>
        <v>0</v>
      </c>
      <c r="AR1998" t="str">
        <f t="shared" si="1112"/>
        <v>Charles Mix</v>
      </c>
      <c r="AS1998" t="s">
        <v>90</v>
      </c>
      <c r="AT1998" s="162">
        <v>1</v>
      </c>
      <c r="AV1998" s="91">
        <v>46</v>
      </c>
      <c r="AW1998" s="93">
        <v>23</v>
      </c>
      <c r="AX1998" s="99">
        <f t="shared" si="1130"/>
        <v>46023</v>
      </c>
      <c r="AZ1998" s="7" t="s">
        <v>3053</v>
      </c>
      <c r="BA1998" t="s">
        <v>3290</v>
      </c>
    </row>
    <row r="1999" spans="1:53" hidden="1" outlineLevel="1">
      <c r="A1999" t="s">
        <v>97</v>
      </c>
      <c r="B1999" t="s">
        <v>90</v>
      </c>
      <c r="C1999" s="1">
        <f t="shared" si="1114"/>
        <v>271</v>
      </c>
      <c r="D1999" s="7">
        <f>IF(P1999&gt;0,RANK(P1999,(P1999:R1999,S1999:AG1999)),0)</f>
        <v>0</v>
      </c>
      <c r="E1999" s="7">
        <f>IF(Q1999&gt;0,RANK(Q1999,(P1999:R1999,S1999:AG1999)),0)</f>
        <v>4</v>
      </c>
      <c r="F1999" s="7">
        <f>IF(R1999&gt;0,RANK(R1999,(P1999:R1999,S1999:AG1999)),0)</f>
        <v>1</v>
      </c>
      <c r="G1999" s="7">
        <f>IF(S1999&gt;0,RANK(S1999,(P1999:R1999,S1999:AG1999)),0)</f>
        <v>2</v>
      </c>
      <c r="H1999" s="48">
        <f t="shared" si="1115"/>
        <v>137</v>
      </c>
      <c r="I1999" s="163">
        <f t="shared" si="1116"/>
        <v>0.50553505535055354</v>
      </c>
      <c r="J1999" s="2"/>
      <c r="K1999" s="2">
        <f t="shared" si="1117"/>
        <v>0</v>
      </c>
      <c r="L1999" s="2">
        <f t="shared" si="1118"/>
        <v>5.1660516605166053E-2</v>
      </c>
      <c r="M1999" s="2">
        <f t="shared" si="1119"/>
        <v>0.64944649446494462</v>
      </c>
      <c r="N1999" s="2">
        <f t="shared" si="1120"/>
        <v>0.14391143911439114</v>
      </c>
      <c r="O1999" s="2">
        <f t="shared" si="1121"/>
        <v>0.15498154981549822</v>
      </c>
      <c r="Q1999" s="1">
        <v>14</v>
      </c>
      <c r="R1999" s="1">
        <v>176</v>
      </c>
      <c r="S1999" s="1">
        <v>39</v>
      </c>
      <c r="T1999" s="1">
        <v>28</v>
      </c>
      <c r="Y1999" s="1">
        <v>14</v>
      </c>
      <c r="AI1999" s="7">
        <f t="shared" si="1122"/>
        <v>3</v>
      </c>
      <c r="AJ1999" s="7">
        <f t="shared" si="1123"/>
        <v>0</v>
      </c>
      <c r="AK1999" s="7">
        <f t="shared" si="1124"/>
        <v>0</v>
      </c>
      <c r="AL1999" s="7">
        <f t="shared" si="1125"/>
        <v>0</v>
      </c>
      <c r="AM1999" s="2">
        <f t="shared" si="1126"/>
        <v>0.10332103321033211</v>
      </c>
      <c r="AN1999" s="2">
        <f t="shared" si="1127"/>
        <v>0</v>
      </c>
      <c r="AO1999" s="2">
        <f t="shared" si="1128"/>
        <v>0</v>
      </c>
      <c r="AP1999" s="2">
        <f t="shared" si="1129"/>
        <v>0</v>
      </c>
      <c r="AR1999" t="str">
        <f t="shared" si="1112"/>
        <v>Clark</v>
      </c>
      <c r="AS1999" t="s">
        <v>90</v>
      </c>
      <c r="AT1999" s="162">
        <v>1</v>
      </c>
      <c r="AV1999" s="91">
        <v>46</v>
      </c>
      <c r="AW1999" s="93">
        <v>25</v>
      </c>
      <c r="AX1999" s="99">
        <f t="shared" si="1130"/>
        <v>46025</v>
      </c>
      <c r="AZ1999" s="7" t="s">
        <v>3053</v>
      </c>
      <c r="BA1999" t="s">
        <v>3290</v>
      </c>
    </row>
    <row r="2000" spans="1:53" hidden="1" outlineLevel="1">
      <c r="A2000" t="s">
        <v>1222</v>
      </c>
      <c r="B2000" t="s">
        <v>90</v>
      </c>
      <c r="C2000" s="1">
        <f t="shared" si="1114"/>
        <v>360</v>
      </c>
      <c r="D2000" s="7">
        <f>IF(P2000&gt;0,RANK(P2000,(P2000:R2000,S2000:AG2000)),0)</f>
        <v>0</v>
      </c>
      <c r="E2000" s="7">
        <f>IF(Q2000&gt;0,RANK(Q2000,(P2000:R2000,S2000:AG2000)),0)</f>
        <v>5</v>
      </c>
      <c r="F2000" s="7">
        <f>IF(R2000&gt;0,RANK(R2000,(P2000:R2000,S2000:AG2000)),0)</f>
        <v>1</v>
      </c>
      <c r="G2000" s="7">
        <f>IF(S2000&gt;0,RANK(S2000,(P2000:R2000,S2000:AG2000)),0)</f>
        <v>2</v>
      </c>
      <c r="H2000" s="48">
        <f t="shared" si="1115"/>
        <v>182</v>
      </c>
      <c r="I2000" s="163">
        <f t="shared" si="1116"/>
        <v>0.50555555555555554</v>
      </c>
      <c r="J2000" s="2"/>
      <c r="K2000" s="2">
        <f t="shared" si="1117"/>
        <v>0</v>
      </c>
      <c r="L2000" s="2">
        <f t="shared" si="1118"/>
        <v>3.0555555555555555E-2</v>
      </c>
      <c r="M2000" s="2">
        <f t="shared" si="1119"/>
        <v>0.64444444444444449</v>
      </c>
      <c r="N2000" s="2">
        <f t="shared" si="1120"/>
        <v>0.1388888888888889</v>
      </c>
      <c r="O2000" s="2">
        <f t="shared" si="1121"/>
        <v>0.18611111111111106</v>
      </c>
      <c r="Q2000" s="1">
        <v>11</v>
      </c>
      <c r="R2000" s="1">
        <v>232</v>
      </c>
      <c r="S2000" s="1">
        <v>50</v>
      </c>
      <c r="T2000" s="1">
        <v>35</v>
      </c>
      <c r="Y2000" s="1">
        <v>32</v>
      </c>
      <c r="AI2000" s="7">
        <f t="shared" si="1122"/>
        <v>3</v>
      </c>
      <c r="AJ2000" s="7">
        <f t="shared" si="1123"/>
        <v>0</v>
      </c>
      <c r="AK2000" s="7">
        <f t="shared" si="1124"/>
        <v>0</v>
      </c>
      <c r="AL2000" s="7">
        <f t="shared" si="1125"/>
        <v>0</v>
      </c>
      <c r="AM2000" s="2">
        <f t="shared" si="1126"/>
        <v>9.7222222222222224E-2</v>
      </c>
      <c r="AN2000" s="2">
        <f t="shared" si="1127"/>
        <v>0</v>
      </c>
      <c r="AO2000" s="2">
        <f t="shared" si="1128"/>
        <v>0</v>
      </c>
      <c r="AP2000" s="2">
        <f t="shared" si="1129"/>
        <v>0</v>
      </c>
      <c r="AR2000" t="str">
        <f t="shared" si="1112"/>
        <v>Clay</v>
      </c>
      <c r="AS2000" t="s">
        <v>90</v>
      </c>
      <c r="AT2000" s="162">
        <v>1</v>
      </c>
      <c r="AV2000" s="91">
        <v>46</v>
      </c>
      <c r="AW2000" s="93">
        <v>27</v>
      </c>
      <c r="AX2000" s="99">
        <f t="shared" si="1130"/>
        <v>46027</v>
      </c>
      <c r="AZ2000" s="7" t="s">
        <v>3053</v>
      </c>
      <c r="BA2000" t="s">
        <v>3290</v>
      </c>
    </row>
    <row r="2001" spans="1:53" hidden="1" outlineLevel="1">
      <c r="A2001" t="s">
        <v>1219</v>
      </c>
      <c r="B2001" t="s">
        <v>90</v>
      </c>
      <c r="C2001" s="1">
        <f t="shared" si="1114"/>
        <v>700</v>
      </c>
      <c r="D2001" s="7">
        <f>IF(P2001&gt;0,RANK(P2001,(P2001:R2001,S2001:AG2001)),0)</f>
        <v>0</v>
      </c>
      <c r="E2001" s="7">
        <f>IF(Q2001&gt;0,RANK(Q2001,(P2001:R2001,S2001:AG2001)),0)</f>
        <v>5</v>
      </c>
      <c r="F2001" s="7">
        <f>IF(R2001&gt;0,RANK(R2001,(P2001:R2001,S2001:AG2001)),0)</f>
        <v>1</v>
      </c>
      <c r="G2001" s="7">
        <f>IF(S2001&gt;0,RANK(S2001,(P2001:R2001,S2001:AG2001)),0)</f>
        <v>3</v>
      </c>
      <c r="H2001" s="48">
        <f t="shared" si="1115"/>
        <v>368</v>
      </c>
      <c r="I2001" s="163">
        <f t="shared" si="1116"/>
        <v>0.52571428571428569</v>
      </c>
      <c r="J2001" s="2"/>
      <c r="K2001" s="2">
        <f t="shared" si="1117"/>
        <v>0</v>
      </c>
      <c r="L2001" s="2">
        <f t="shared" si="1118"/>
        <v>0.03</v>
      </c>
      <c r="M2001" s="2">
        <f t="shared" si="1119"/>
        <v>0.67285714285714282</v>
      </c>
      <c r="N2001" s="2">
        <f t="shared" si="1120"/>
        <v>0.11428571428571428</v>
      </c>
      <c r="O2001" s="2">
        <f t="shared" si="1121"/>
        <v>0.18285714285714288</v>
      </c>
      <c r="Q2001" s="1">
        <v>21</v>
      </c>
      <c r="R2001" s="1">
        <v>471</v>
      </c>
      <c r="S2001" s="1">
        <v>80</v>
      </c>
      <c r="T2001" s="1">
        <v>103</v>
      </c>
      <c r="Y2001" s="1">
        <v>25</v>
      </c>
      <c r="AI2001" s="7">
        <f t="shared" si="1122"/>
        <v>2</v>
      </c>
      <c r="AJ2001" s="7">
        <f t="shared" si="1123"/>
        <v>0</v>
      </c>
      <c r="AK2001" s="7">
        <f t="shared" si="1124"/>
        <v>0</v>
      </c>
      <c r="AL2001" s="7">
        <f t="shared" si="1125"/>
        <v>0</v>
      </c>
      <c r="AM2001" s="2">
        <f t="shared" si="1126"/>
        <v>0.14714285714285713</v>
      </c>
      <c r="AN2001" s="2">
        <f t="shared" si="1127"/>
        <v>0</v>
      </c>
      <c r="AO2001" s="2">
        <f t="shared" si="1128"/>
        <v>0</v>
      </c>
      <c r="AP2001" s="2">
        <f t="shared" si="1129"/>
        <v>0</v>
      </c>
      <c r="AR2001" t="str">
        <f t="shared" si="1112"/>
        <v>Codington</v>
      </c>
      <c r="AS2001" t="s">
        <v>90</v>
      </c>
      <c r="AT2001" s="162">
        <v>1</v>
      </c>
      <c r="AV2001" s="91">
        <v>46</v>
      </c>
      <c r="AW2001" s="93">
        <v>29</v>
      </c>
      <c r="AX2001" s="99">
        <f t="shared" si="1130"/>
        <v>46029</v>
      </c>
      <c r="AZ2001" s="7" t="s">
        <v>3053</v>
      </c>
      <c r="BA2001" t="s">
        <v>3290</v>
      </c>
    </row>
    <row r="2002" spans="1:53" hidden="1" outlineLevel="1">
      <c r="A2002" t="s">
        <v>1207</v>
      </c>
      <c r="B2002" t="s">
        <v>90</v>
      </c>
      <c r="C2002" s="1">
        <f t="shared" si="1114"/>
        <v>99</v>
      </c>
      <c r="D2002" s="7">
        <f>IF(P2002&gt;0,RANK(P2002,(P2002:R2002,S2002:AG2002)),0)</f>
        <v>0</v>
      </c>
      <c r="E2002" s="7">
        <f>IF(Q2002&gt;0,RANK(Q2002,(P2002:R2002,S2002:AG2002)),0)</f>
        <v>5</v>
      </c>
      <c r="F2002" s="7">
        <f>IF(R2002&gt;0,RANK(R2002,(P2002:R2002,S2002:AG2002)),0)</f>
        <v>1</v>
      </c>
      <c r="G2002" s="7">
        <f>IF(S2002&gt;0,RANK(S2002,(P2002:R2002,S2002:AG2002)),0)</f>
        <v>2</v>
      </c>
      <c r="H2002" s="48">
        <f t="shared" si="1115"/>
        <v>34</v>
      </c>
      <c r="I2002" s="163">
        <f t="shared" si="1116"/>
        <v>0.34343434343434343</v>
      </c>
      <c r="J2002" s="2"/>
      <c r="K2002" s="2">
        <f t="shared" si="1117"/>
        <v>0</v>
      </c>
      <c r="L2002" s="2">
        <f t="shared" si="1118"/>
        <v>6.0606060606060608E-2</v>
      </c>
      <c r="M2002" s="2">
        <f t="shared" si="1119"/>
        <v>0.5252525252525253</v>
      </c>
      <c r="N2002" s="2">
        <f t="shared" si="1120"/>
        <v>0.18181818181818182</v>
      </c>
      <c r="O2002" s="2">
        <f t="shared" si="1121"/>
        <v>0.23232323232323232</v>
      </c>
      <c r="Q2002" s="1">
        <v>6</v>
      </c>
      <c r="R2002" s="1">
        <v>52</v>
      </c>
      <c r="S2002" s="1">
        <v>18</v>
      </c>
      <c r="T2002" s="1">
        <v>15</v>
      </c>
      <c r="Y2002" s="1">
        <v>8</v>
      </c>
      <c r="AI2002" s="7">
        <f t="shared" si="1122"/>
        <v>3</v>
      </c>
      <c r="AJ2002" s="7">
        <f t="shared" si="1123"/>
        <v>0</v>
      </c>
      <c r="AK2002" s="7">
        <f t="shared" si="1124"/>
        <v>0</v>
      </c>
      <c r="AL2002" s="7">
        <f t="shared" si="1125"/>
        <v>0</v>
      </c>
      <c r="AM2002" s="2">
        <f t="shared" si="1126"/>
        <v>0.15151515151515152</v>
      </c>
      <c r="AN2002" s="2">
        <f t="shared" si="1127"/>
        <v>0</v>
      </c>
      <c r="AO2002" s="2">
        <f t="shared" si="1128"/>
        <v>0</v>
      </c>
      <c r="AP2002" s="2">
        <f t="shared" si="1129"/>
        <v>0</v>
      </c>
      <c r="AR2002" t="str">
        <f t="shared" si="1112"/>
        <v>Corson</v>
      </c>
      <c r="AS2002" t="s">
        <v>90</v>
      </c>
      <c r="AT2002" s="162">
        <v>1</v>
      </c>
      <c r="AV2002" s="91">
        <v>46</v>
      </c>
      <c r="AW2002" s="93">
        <v>31</v>
      </c>
      <c r="AX2002" s="99">
        <f t="shared" si="1130"/>
        <v>46031</v>
      </c>
      <c r="AZ2002" s="7" t="s">
        <v>3053</v>
      </c>
      <c r="BA2002" t="s">
        <v>3290</v>
      </c>
    </row>
    <row r="2003" spans="1:53" hidden="1" outlineLevel="1">
      <c r="A2003" t="s">
        <v>1267</v>
      </c>
      <c r="B2003" t="s">
        <v>90</v>
      </c>
      <c r="C2003" s="1">
        <f t="shared" si="1114"/>
        <v>1143</v>
      </c>
      <c r="D2003" s="7">
        <f>IF(P2003&gt;0,RANK(P2003,(P2003:R2003,S2003:AG2003)),0)</f>
        <v>0</v>
      </c>
      <c r="E2003" s="7">
        <f>IF(Q2003&gt;0,RANK(Q2003,(P2003:R2003,S2003:AG2003)),0)</f>
        <v>4</v>
      </c>
      <c r="F2003" s="7">
        <f>IF(R2003&gt;0,RANK(R2003,(P2003:R2003,S2003:AG2003)),0)</f>
        <v>1</v>
      </c>
      <c r="G2003" s="7">
        <f>IF(S2003&gt;0,RANK(S2003,(P2003:R2003,S2003:AG2003)),0)</f>
        <v>2</v>
      </c>
      <c r="H2003" s="48">
        <f t="shared" si="1115"/>
        <v>616</v>
      </c>
      <c r="I2003" s="163">
        <f t="shared" si="1116"/>
        <v>0.53893263342082243</v>
      </c>
      <c r="J2003" s="2"/>
      <c r="K2003" s="2">
        <f t="shared" si="1117"/>
        <v>0</v>
      </c>
      <c r="L2003" s="2">
        <f t="shared" si="1118"/>
        <v>5.2493438320209973E-2</v>
      </c>
      <c r="M2003" s="2">
        <f t="shared" si="1119"/>
        <v>0.67629046369203849</v>
      </c>
      <c r="N2003" s="2">
        <f t="shared" si="1120"/>
        <v>0.13735783027121609</v>
      </c>
      <c r="O2003" s="2">
        <f t="shared" si="1121"/>
        <v>0.13385826771653539</v>
      </c>
      <c r="Q2003" s="1">
        <v>60</v>
      </c>
      <c r="R2003" s="1">
        <v>773</v>
      </c>
      <c r="S2003" s="1">
        <v>157</v>
      </c>
      <c r="T2003" s="1">
        <v>97</v>
      </c>
      <c r="Y2003" s="1">
        <v>56</v>
      </c>
      <c r="AI2003" s="7">
        <f t="shared" si="1122"/>
        <v>3</v>
      </c>
      <c r="AJ2003" s="7">
        <f t="shared" si="1123"/>
        <v>0</v>
      </c>
      <c r="AK2003" s="7">
        <f t="shared" si="1124"/>
        <v>0</v>
      </c>
      <c r="AL2003" s="7">
        <f t="shared" si="1125"/>
        <v>0</v>
      </c>
      <c r="AM2003" s="2">
        <f t="shared" si="1126"/>
        <v>8.4864391951006118E-2</v>
      </c>
      <c r="AN2003" s="2">
        <f t="shared" si="1127"/>
        <v>0</v>
      </c>
      <c r="AO2003" s="2">
        <f t="shared" si="1128"/>
        <v>0</v>
      </c>
      <c r="AP2003" s="2">
        <f t="shared" si="1129"/>
        <v>0</v>
      </c>
      <c r="AR2003" t="str">
        <f t="shared" si="1112"/>
        <v>Custer</v>
      </c>
      <c r="AS2003" t="s">
        <v>90</v>
      </c>
      <c r="AT2003" s="162">
        <v>1</v>
      </c>
      <c r="AV2003" s="91">
        <v>46</v>
      </c>
      <c r="AW2003" s="93">
        <v>33</v>
      </c>
      <c r="AX2003" s="99">
        <f t="shared" si="1130"/>
        <v>46033</v>
      </c>
      <c r="AZ2003" s="7" t="s">
        <v>3053</v>
      </c>
      <c r="BA2003" t="s">
        <v>3290</v>
      </c>
    </row>
    <row r="2004" spans="1:53" hidden="1" outlineLevel="1">
      <c r="A2004" t="s">
        <v>288</v>
      </c>
      <c r="B2004" t="s">
        <v>90</v>
      </c>
      <c r="C2004" s="1">
        <f t="shared" si="1114"/>
        <v>2040</v>
      </c>
      <c r="D2004" s="7">
        <f>IF(P2004&gt;0,RANK(P2004,(P2004:R2004,S2004:AG2004)),0)</f>
        <v>0</v>
      </c>
      <c r="E2004" s="7">
        <f>IF(Q2004&gt;0,RANK(Q2004,(P2004:R2004,S2004:AG2004)),0)</f>
        <v>5</v>
      </c>
      <c r="F2004" s="7">
        <f>IF(R2004&gt;0,RANK(R2004,(P2004:R2004,S2004:AG2004)),0)</f>
        <v>1</v>
      </c>
      <c r="G2004" s="7">
        <f>IF(S2004&gt;0,RANK(S2004,(P2004:R2004,S2004:AG2004)),0)</f>
        <v>3</v>
      </c>
      <c r="H2004" s="48">
        <f t="shared" si="1115"/>
        <v>1274</v>
      </c>
      <c r="I2004" s="163">
        <f t="shared" ref="I2004:I2067" si="1131">H2004/C2004</f>
        <v>0.62450980392156863</v>
      </c>
      <c r="J2004" s="2"/>
      <c r="K2004" s="2">
        <f t="shared" si="1117"/>
        <v>0</v>
      </c>
      <c r="L2004" s="2">
        <f t="shared" si="1118"/>
        <v>3.6764705882352942E-2</v>
      </c>
      <c r="M2004" s="2">
        <f t="shared" si="1119"/>
        <v>0.72401960784313724</v>
      </c>
      <c r="N2004" s="2">
        <f t="shared" si="1120"/>
        <v>9.4607843137254899E-2</v>
      </c>
      <c r="O2004" s="2">
        <f t="shared" si="1121"/>
        <v>0.14460784313725494</v>
      </c>
      <c r="Q2004" s="1">
        <v>75</v>
      </c>
      <c r="R2004" s="1">
        <v>1477</v>
      </c>
      <c r="S2004" s="1">
        <v>193</v>
      </c>
      <c r="T2004" s="1">
        <v>203</v>
      </c>
      <c r="Y2004" s="1">
        <v>92</v>
      </c>
      <c r="AI2004" s="7">
        <f t="shared" si="1122"/>
        <v>2</v>
      </c>
      <c r="AJ2004" s="7">
        <f t="shared" si="1123"/>
        <v>0</v>
      </c>
      <c r="AK2004" s="7">
        <f t="shared" si="1124"/>
        <v>0</v>
      </c>
      <c r="AL2004" s="7">
        <f t="shared" si="1125"/>
        <v>0</v>
      </c>
      <c r="AM2004" s="2">
        <f t="shared" si="1126"/>
        <v>9.9509803921568621E-2</v>
      </c>
      <c r="AN2004" s="2">
        <f t="shared" si="1127"/>
        <v>0</v>
      </c>
      <c r="AO2004" s="2">
        <f t="shared" si="1128"/>
        <v>0</v>
      </c>
      <c r="AP2004" s="2">
        <f t="shared" si="1129"/>
        <v>0</v>
      </c>
      <c r="AR2004" t="str">
        <f t="shared" si="1112"/>
        <v>Davison</v>
      </c>
      <c r="AS2004" t="s">
        <v>90</v>
      </c>
      <c r="AT2004" s="162">
        <v>1</v>
      </c>
      <c r="AV2004" s="91">
        <v>46</v>
      </c>
      <c r="AW2004" s="93">
        <v>35</v>
      </c>
      <c r="AX2004" s="99">
        <f t="shared" si="1130"/>
        <v>46035</v>
      </c>
      <c r="AZ2004" s="7" t="s">
        <v>3053</v>
      </c>
      <c r="BA2004" t="s">
        <v>3290</v>
      </c>
    </row>
    <row r="2005" spans="1:53" hidden="1" outlineLevel="1">
      <c r="A2005" t="s">
        <v>2711</v>
      </c>
      <c r="B2005" t="s">
        <v>90</v>
      </c>
      <c r="C2005" s="1">
        <f t="shared" si="1114"/>
        <v>226</v>
      </c>
      <c r="D2005" s="7">
        <f>IF(P2005&gt;0,RANK(P2005,(P2005:R2005,S2005:AG2005)),0)</f>
        <v>0</v>
      </c>
      <c r="E2005" s="7">
        <f>IF(Q2005&gt;0,RANK(Q2005,(P2005:R2005,S2005:AG2005)),0)</f>
        <v>5</v>
      </c>
      <c r="F2005" s="7">
        <f>IF(R2005&gt;0,RANK(R2005,(P2005:R2005,S2005:AG2005)),0)</f>
        <v>1</v>
      </c>
      <c r="G2005" s="7">
        <f>IF(S2005&gt;0,RANK(S2005,(P2005:R2005,S2005:AG2005)),0)</f>
        <v>3</v>
      </c>
      <c r="H2005" s="48">
        <f t="shared" si="1115"/>
        <v>96</v>
      </c>
      <c r="I2005" s="163">
        <f t="shared" si="1131"/>
        <v>0.4247787610619469</v>
      </c>
      <c r="J2005" s="2"/>
      <c r="K2005" s="2">
        <f t="shared" si="1117"/>
        <v>0</v>
      </c>
      <c r="L2005" s="2">
        <f t="shared" si="1118"/>
        <v>2.6548672566371681E-2</v>
      </c>
      <c r="M2005" s="2">
        <f t="shared" si="1119"/>
        <v>0.61946902654867253</v>
      </c>
      <c r="N2005" s="2">
        <f t="shared" si="1120"/>
        <v>0.11061946902654868</v>
      </c>
      <c r="O2005" s="2">
        <f t="shared" si="1121"/>
        <v>0.24336283185840707</v>
      </c>
      <c r="Q2005" s="1">
        <v>6</v>
      </c>
      <c r="R2005" s="1">
        <v>140</v>
      </c>
      <c r="S2005" s="1">
        <v>25</v>
      </c>
      <c r="T2005" s="1">
        <v>44</v>
      </c>
      <c r="Y2005" s="1">
        <v>11</v>
      </c>
      <c r="AI2005" s="7">
        <f t="shared" si="1122"/>
        <v>2</v>
      </c>
      <c r="AJ2005" s="7">
        <f t="shared" si="1123"/>
        <v>0</v>
      </c>
      <c r="AK2005" s="7">
        <f t="shared" si="1124"/>
        <v>0</v>
      </c>
      <c r="AL2005" s="7">
        <f t="shared" si="1125"/>
        <v>0</v>
      </c>
      <c r="AM2005" s="2">
        <f t="shared" si="1126"/>
        <v>0.19469026548672566</v>
      </c>
      <c r="AN2005" s="2">
        <f t="shared" si="1127"/>
        <v>0</v>
      </c>
      <c r="AO2005" s="2">
        <f t="shared" si="1128"/>
        <v>0</v>
      </c>
      <c r="AP2005" s="2">
        <f t="shared" si="1129"/>
        <v>0</v>
      </c>
      <c r="AR2005" t="str">
        <f t="shared" si="1112"/>
        <v>Day</v>
      </c>
      <c r="AS2005" t="s">
        <v>90</v>
      </c>
      <c r="AT2005" s="162">
        <v>1</v>
      </c>
      <c r="AV2005" s="91">
        <v>46</v>
      </c>
      <c r="AW2005" s="93">
        <v>37</v>
      </c>
      <c r="AX2005" s="99">
        <f t="shared" si="1130"/>
        <v>46037</v>
      </c>
      <c r="AZ2005" s="7" t="s">
        <v>3053</v>
      </c>
      <c r="BA2005" t="s">
        <v>3290</v>
      </c>
    </row>
    <row r="2006" spans="1:53" hidden="1" outlineLevel="1">
      <c r="A2006" t="s">
        <v>810</v>
      </c>
      <c r="B2006" t="s">
        <v>90</v>
      </c>
      <c r="C2006" s="1">
        <f t="shared" si="1114"/>
        <v>312</v>
      </c>
      <c r="D2006" s="7">
        <f>IF(P2006&gt;0,RANK(P2006,(P2006:R2006,S2006:AG2006)),0)</f>
        <v>0</v>
      </c>
      <c r="E2006" s="7">
        <f>IF(Q2006&gt;0,RANK(Q2006,(P2006:R2006,S2006:AG2006)),0)</f>
        <v>5</v>
      </c>
      <c r="F2006" s="7">
        <f>IF(R2006&gt;0,RANK(R2006,(P2006:R2006,S2006:AG2006)),0)</f>
        <v>1</v>
      </c>
      <c r="G2006" s="7">
        <f>IF(S2006&gt;0,RANK(S2006,(P2006:R2006,S2006:AG2006)),0)</f>
        <v>2</v>
      </c>
      <c r="H2006" s="48">
        <f t="shared" si="1115"/>
        <v>148</v>
      </c>
      <c r="I2006" s="163">
        <f t="shared" si="1131"/>
        <v>0.47435897435897434</v>
      </c>
      <c r="J2006" s="2"/>
      <c r="K2006" s="2">
        <f t="shared" si="1117"/>
        <v>0</v>
      </c>
      <c r="L2006" s="2">
        <f t="shared" si="1118"/>
        <v>4.1666666666666664E-2</v>
      </c>
      <c r="M2006" s="2">
        <f t="shared" si="1119"/>
        <v>0.61538461538461542</v>
      </c>
      <c r="N2006" s="2">
        <f t="shared" si="1120"/>
        <v>0.14102564102564102</v>
      </c>
      <c r="O2006" s="2">
        <f t="shared" si="1121"/>
        <v>0.20192307692307693</v>
      </c>
      <c r="Q2006" s="1">
        <v>13</v>
      </c>
      <c r="R2006" s="1">
        <v>192</v>
      </c>
      <c r="S2006" s="1">
        <v>44</v>
      </c>
      <c r="T2006" s="1">
        <v>42</v>
      </c>
      <c r="Y2006" s="1">
        <v>21</v>
      </c>
      <c r="AI2006" s="7">
        <f t="shared" si="1122"/>
        <v>3</v>
      </c>
      <c r="AJ2006" s="7">
        <f t="shared" si="1123"/>
        <v>0</v>
      </c>
      <c r="AK2006" s="7">
        <f t="shared" si="1124"/>
        <v>0</v>
      </c>
      <c r="AL2006" s="7">
        <f t="shared" si="1125"/>
        <v>0</v>
      </c>
      <c r="AM2006" s="2">
        <f t="shared" si="1126"/>
        <v>0.13461538461538461</v>
      </c>
      <c r="AN2006" s="2">
        <f t="shared" si="1127"/>
        <v>0</v>
      </c>
      <c r="AO2006" s="2">
        <f t="shared" si="1128"/>
        <v>0</v>
      </c>
      <c r="AP2006" s="2">
        <f t="shared" si="1129"/>
        <v>0</v>
      </c>
      <c r="AR2006" t="str">
        <f t="shared" si="1112"/>
        <v>Deuel</v>
      </c>
      <c r="AS2006" t="s">
        <v>90</v>
      </c>
      <c r="AT2006" s="162">
        <v>1</v>
      </c>
      <c r="AV2006" s="91">
        <v>46</v>
      </c>
      <c r="AW2006" s="93">
        <v>39</v>
      </c>
      <c r="AX2006" s="99">
        <f t="shared" si="1130"/>
        <v>46039</v>
      </c>
      <c r="AZ2006" s="7" t="s">
        <v>3053</v>
      </c>
      <c r="BA2006" t="s">
        <v>3290</v>
      </c>
    </row>
    <row r="2007" spans="1:53" hidden="1" outlineLevel="1">
      <c r="A2007" t="s">
        <v>638</v>
      </c>
      <c r="B2007" t="s">
        <v>90</v>
      </c>
      <c r="C2007" s="1">
        <f t="shared" si="1114"/>
        <v>144</v>
      </c>
      <c r="D2007" s="7">
        <f>IF(P2007&gt;0,RANK(P2007,(P2007:R2007,S2007:AG2007)),0)</f>
        <v>0</v>
      </c>
      <c r="E2007" s="7">
        <f>IF(Q2007&gt;0,RANK(Q2007,(P2007:R2007,S2007:AG2007)),0)</f>
        <v>5</v>
      </c>
      <c r="F2007" s="7">
        <f>IF(R2007&gt;0,RANK(R2007,(P2007:R2007,S2007:AG2007)),0)</f>
        <v>1</v>
      </c>
      <c r="G2007" s="7">
        <f>IF(S2007&gt;0,RANK(S2007,(P2007:R2007,S2007:AG2007)),0)</f>
        <v>2</v>
      </c>
      <c r="H2007" s="48">
        <f t="shared" si="1115"/>
        <v>68</v>
      </c>
      <c r="I2007" s="163">
        <f t="shared" si="1131"/>
        <v>0.47222222222222221</v>
      </c>
      <c r="J2007" s="2"/>
      <c r="K2007" s="2">
        <f t="shared" si="1117"/>
        <v>0</v>
      </c>
      <c r="L2007" s="2">
        <f t="shared" si="1118"/>
        <v>4.8611111111111112E-2</v>
      </c>
      <c r="M2007" s="2">
        <f t="shared" si="1119"/>
        <v>0.61805555555555558</v>
      </c>
      <c r="N2007" s="2">
        <f t="shared" si="1120"/>
        <v>0.14583333333333334</v>
      </c>
      <c r="O2007" s="2">
        <f t="shared" si="1121"/>
        <v>0.18749999999999992</v>
      </c>
      <c r="Q2007" s="1">
        <v>7</v>
      </c>
      <c r="R2007" s="1">
        <v>89</v>
      </c>
      <c r="S2007" s="1">
        <v>21</v>
      </c>
      <c r="T2007" s="1">
        <v>18</v>
      </c>
      <c r="Y2007" s="1">
        <v>9</v>
      </c>
      <c r="AI2007" s="7">
        <f t="shared" si="1122"/>
        <v>3</v>
      </c>
      <c r="AJ2007" s="7">
        <f t="shared" si="1123"/>
        <v>0</v>
      </c>
      <c r="AK2007" s="7">
        <f t="shared" si="1124"/>
        <v>0</v>
      </c>
      <c r="AL2007" s="7">
        <f t="shared" si="1125"/>
        <v>0</v>
      </c>
      <c r="AM2007" s="2">
        <f t="shared" si="1126"/>
        <v>0.125</v>
      </c>
      <c r="AN2007" s="2">
        <f t="shared" si="1127"/>
        <v>0</v>
      </c>
      <c r="AO2007" s="2">
        <f t="shared" si="1128"/>
        <v>0</v>
      </c>
      <c r="AP2007" s="2">
        <f t="shared" si="1129"/>
        <v>0</v>
      </c>
      <c r="AR2007" t="str">
        <f t="shared" si="1112"/>
        <v>Dewey</v>
      </c>
      <c r="AS2007" t="s">
        <v>90</v>
      </c>
      <c r="AT2007" s="162">
        <v>1</v>
      </c>
      <c r="AV2007" s="91">
        <v>46</v>
      </c>
      <c r="AW2007" s="93">
        <v>41</v>
      </c>
      <c r="AX2007" s="99">
        <f t="shared" si="1130"/>
        <v>46041</v>
      </c>
      <c r="AZ2007" s="7" t="s">
        <v>3053</v>
      </c>
      <c r="BA2007" t="s">
        <v>3290</v>
      </c>
    </row>
    <row r="2008" spans="1:53" hidden="1" outlineLevel="1">
      <c r="A2008" t="s">
        <v>325</v>
      </c>
      <c r="B2008" t="s">
        <v>90</v>
      </c>
      <c r="C2008" s="1">
        <f t="shared" si="1114"/>
        <v>609</v>
      </c>
      <c r="D2008" s="7">
        <f>IF(P2008&gt;0,RANK(P2008,(P2008:R2008,S2008:AG2008)),0)</f>
        <v>0</v>
      </c>
      <c r="E2008" s="7">
        <f>IF(Q2008&gt;0,RANK(Q2008,(P2008:R2008,S2008:AG2008)),0)</f>
        <v>5</v>
      </c>
      <c r="F2008" s="7">
        <f>IF(R2008&gt;0,RANK(R2008,(P2008:R2008,S2008:AG2008)),0)</f>
        <v>1</v>
      </c>
      <c r="G2008" s="7">
        <f>IF(S2008&gt;0,RANK(S2008,(P2008:R2008,S2008:AG2008)),0)</f>
        <v>3</v>
      </c>
      <c r="H2008" s="48">
        <f t="shared" si="1115"/>
        <v>247</v>
      </c>
      <c r="I2008" s="163">
        <f t="shared" si="1131"/>
        <v>0.40558292282430214</v>
      </c>
      <c r="J2008" s="2"/>
      <c r="K2008" s="2">
        <f t="shared" si="1117"/>
        <v>0</v>
      </c>
      <c r="L2008" s="2">
        <f t="shared" si="1118"/>
        <v>3.9408866995073892E-2</v>
      </c>
      <c r="M2008" s="2">
        <f t="shared" si="1119"/>
        <v>0.5977011494252874</v>
      </c>
      <c r="N2008" s="2">
        <f t="shared" si="1120"/>
        <v>0.10673234811165845</v>
      </c>
      <c r="O2008" s="2">
        <f t="shared" si="1121"/>
        <v>0.25615763546798032</v>
      </c>
      <c r="Q2008" s="1">
        <v>24</v>
      </c>
      <c r="R2008" s="1">
        <v>364</v>
      </c>
      <c r="S2008" s="1">
        <v>65</v>
      </c>
      <c r="T2008" s="1">
        <v>117</v>
      </c>
      <c r="Y2008" s="1">
        <v>39</v>
      </c>
      <c r="AI2008" s="7">
        <f t="shared" si="1122"/>
        <v>2</v>
      </c>
      <c r="AJ2008" s="7">
        <f t="shared" si="1123"/>
        <v>0</v>
      </c>
      <c r="AK2008" s="7">
        <f t="shared" si="1124"/>
        <v>0</v>
      </c>
      <c r="AL2008" s="7">
        <f t="shared" si="1125"/>
        <v>0</v>
      </c>
      <c r="AM2008" s="2">
        <f t="shared" si="1126"/>
        <v>0.19211822660098521</v>
      </c>
      <c r="AN2008" s="2">
        <f t="shared" si="1127"/>
        <v>0</v>
      </c>
      <c r="AO2008" s="2">
        <f t="shared" si="1128"/>
        <v>0</v>
      </c>
      <c r="AP2008" s="2">
        <f t="shared" si="1129"/>
        <v>0</v>
      </c>
      <c r="AR2008" t="str">
        <f t="shared" si="1112"/>
        <v>Douglas</v>
      </c>
      <c r="AS2008" t="s">
        <v>90</v>
      </c>
      <c r="AT2008" s="162">
        <v>1</v>
      </c>
      <c r="AV2008" s="91">
        <v>46</v>
      </c>
      <c r="AW2008" s="93">
        <v>43</v>
      </c>
      <c r="AX2008" s="99">
        <f t="shared" si="1130"/>
        <v>46043</v>
      </c>
      <c r="AZ2008" s="7" t="s">
        <v>3053</v>
      </c>
      <c r="BA2008" t="s">
        <v>3290</v>
      </c>
    </row>
    <row r="2009" spans="1:53" hidden="1" outlineLevel="1">
      <c r="A2009" t="s">
        <v>1918</v>
      </c>
      <c r="B2009" t="s">
        <v>90</v>
      </c>
      <c r="C2009" s="1">
        <f t="shared" si="1114"/>
        <v>138</v>
      </c>
      <c r="D2009" s="7">
        <f>IF(P2009&gt;0,RANK(P2009,(P2009:R2009,S2009:AG2009)),0)</f>
        <v>0</v>
      </c>
      <c r="E2009" s="7">
        <f>IF(Q2009&gt;0,RANK(Q2009,(P2009:R2009,S2009:AG2009)),0)</f>
        <v>5</v>
      </c>
      <c r="F2009" s="7">
        <f>IF(R2009&gt;0,RANK(R2009,(P2009:R2009,S2009:AG2009)),0)</f>
        <v>1</v>
      </c>
      <c r="G2009" s="7">
        <f>IF(S2009&gt;0,RANK(S2009,(P2009:R2009,S2009:AG2009)),0)</f>
        <v>3</v>
      </c>
      <c r="H2009" s="48">
        <f t="shared" si="1115"/>
        <v>79</v>
      </c>
      <c r="I2009" s="163">
        <f t="shared" si="1131"/>
        <v>0.57246376811594202</v>
      </c>
      <c r="J2009" s="2"/>
      <c r="K2009" s="2">
        <f t="shared" si="1117"/>
        <v>0</v>
      </c>
      <c r="L2009" s="2">
        <f t="shared" si="1118"/>
        <v>4.3478260869565216E-2</v>
      </c>
      <c r="M2009" s="2">
        <f t="shared" si="1119"/>
        <v>0.71014492753623193</v>
      </c>
      <c r="N2009" s="2">
        <f t="shared" si="1120"/>
        <v>5.7971014492753624E-2</v>
      </c>
      <c r="O2009" s="2">
        <f t="shared" si="1121"/>
        <v>0.18840579710144925</v>
      </c>
      <c r="Q2009" s="1">
        <v>6</v>
      </c>
      <c r="R2009" s="1">
        <v>98</v>
      </c>
      <c r="S2009" s="1">
        <v>8</v>
      </c>
      <c r="T2009" s="1">
        <v>19</v>
      </c>
      <c r="Y2009" s="1">
        <v>7</v>
      </c>
      <c r="AI2009" s="7">
        <f t="shared" si="1122"/>
        <v>2</v>
      </c>
      <c r="AJ2009" s="7">
        <f t="shared" si="1123"/>
        <v>0</v>
      </c>
      <c r="AK2009" s="7">
        <f t="shared" si="1124"/>
        <v>0</v>
      </c>
      <c r="AL2009" s="7">
        <f t="shared" si="1125"/>
        <v>0</v>
      </c>
      <c r="AM2009" s="2">
        <f t="shared" si="1126"/>
        <v>0.13768115942028986</v>
      </c>
      <c r="AN2009" s="2">
        <f t="shared" si="1127"/>
        <v>0</v>
      </c>
      <c r="AO2009" s="2">
        <f t="shared" si="1128"/>
        <v>0</v>
      </c>
      <c r="AP2009" s="2">
        <f t="shared" si="1129"/>
        <v>0</v>
      </c>
      <c r="AR2009" t="str">
        <f t="shared" si="1112"/>
        <v>Edmunds</v>
      </c>
      <c r="AS2009" t="s">
        <v>90</v>
      </c>
      <c r="AT2009" s="162">
        <v>1</v>
      </c>
      <c r="AV2009" s="91">
        <v>46</v>
      </c>
      <c r="AW2009" s="93">
        <v>45</v>
      </c>
      <c r="AX2009" s="99">
        <f t="shared" si="1130"/>
        <v>46045</v>
      </c>
      <c r="AZ2009" s="7" t="s">
        <v>3053</v>
      </c>
      <c r="BA2009" t="s">
        <v>3290</v>
      </c>
    </row>
    <row r="2010" spans="1:53" hidden="1" outlineLevel="1">
      <c r="A2010" t="s">
        <v>2649</v>
      </c>
      <c r="B2010" t="s">
        <v>90</v>
      </c>
      <c r="C2010" s="1">
        <f t="shared" si="1114"/>
        <v>990</v>
      </c>
      <c r="D2010" s="7">
        <f>IF(P2010&gt;0,RANK(P2010,(P2010:R2010,S2010:AG2010)),0)</f>
        <v>0</v>
      </c>
      <c r="E2010" s="7">
        <f>IF(Q2010&gt;0,RANK(Q2010,(P2010:R2010,S2010:AG2010)),0)</f>
        <v>5</v>
      </c>
      <c r="F2010" s="7">
        <f>IF(R2010&gt;0,RANK(R2010,(P2010:R2010,S2010:AG2010)),0)</f>
        <v>1</v>
      </c>
      <c r="G2010" s="7">
        <f>IF(S2010&gt;0,RANK(S2010,(P2010:R2010,S2010:AG2010)),0)</f>
        <v>2</v>
      </c>
      <c r="H2010" s="48">
        <f t="shared" si="1115"/>
        <v>421</v>
      </c>
      <c r="I2010" s="163">
        <f t="shared" si="1131"/>
        <v>0.42525252525252527</v>
      </c>
      <c r="J2010" s="2"/>
      <c r="K2010" s="2">
        <f t="shared" si="1117"/>
        <v>0</v>
      </c>
      <c r="L2010" s="2">
        <f t="shared" si="1118"/>
        <v>6.9696969696969702E-2</v>
      </c>
      <c r="M2010" s="2">
        <f t="shared" si="1119"/>
        <v>0.58787878787878789</v>
      </c>
      <c r="N2010" s="2">
        <f t="shared" si="1120"/>
        <v>0.16262626262626262</v>
      </c>
      <c r="O2010" s="2">
        <f t="shared" si="1121"/>
        <v>0.17979797979797979</v>
      </c>
      <c r="Q2010" s="1">
        <v>69</v>
      </c>
      <c r="R2010" s="1">
        <v>582</v>
      </c>
      <c r="S2010" s="1">
        <v>161</v>
      </c>
      <c r="T2010" s="1">
        <v>105</v>
      </c>
      <c r="Y2010" s="1">
        <v>73</v>
      </c>
      <c r="AI2010" s="7">
        <f t="shared" si="1122"/>
        <v>3</v>
      </c>
      <c r="AJ2010" s="7">
        <f t="shared" si="1123"/>
        <v>0</v>
      </c>
      <c r="AK2010" s="7">
        <f t="shared" si="1124"/>
        <v>0</v>
      </c>
      <c r="AL2010" s="7">
        <f t="shared" si="1125"/>
        <v>0</v>
      </c>
      <c r="AM2010" s="2">
        <f t="shared" si="1126"/>
        <v>0.10606060606060606</v>
      </c>
      <c r="AN2010" s="2">
        <f t="shared" si="1127"/>
        <v>0</v>
      </c>
      <c r="AO2010" s="2">
        <f t="shared" si="1128"/>
        <v>0</v>
      </c>
      <c r="AP2010" s="2">
        <f t="shared" si="1129"/>
        <v>0</v>
      </c>
      <c r="AR2010" t="str">
        <f t="shared" si="1112"/>
        <v>Fall River</v>
      </c>
      <c r="AS2010" t="s">
        <v>90</v>
      </c>
      <c r="AT2010" s="162">
        <v>1</v>
      </c>
      <c r="AV2010" s="91">
        <v>46</v>
      </c>
      <c r="AW2010" s="93">
        <v>47</v>
      </c>
      <c r="AX2010" s="99">
        <f t="shared" si="1130"/>
        <v>46047</v>
      </c>
      <c r="AZ2010" s="7" t="s">
        <v>3053</v>
      </c>
      <c r="BA2010" t="s">
        <v>3290</v>
      </c>
    </row>
    <row r="2011" spans="1:53" hidden="1" outlineLevel="1">
      <c r="A2011" t="s">
        <v>3255</v>
      </c>
      <c r="B2011" t="s">
        <v>90</v>
      </c>
      <c r="C2011" s="1">
        <f t="shared" si="1114"/>
        <v>242</v>
      </c>
      <c r="D2011" s="7">
        <f>IF(P2011&gt;0,RANK(P2011,(P2011:R2011,S2011:AG2011)),0)</f>
        <v>0</v>
      </c>
      <c r="E2011" s="7">
        <f>IF(Q2011&gt;0,RANK(Q2011,(P2011:R2011,S2011:AG2011)),0)</f>
        <v>4</v>
      </c>
      <c r="F2011" s="7">
        <f>IF(R2011&gt;0,RANK(R2011,(P2011:R2011,S2011:AG2011)),0)</f>
        <v>1</v>
      </c>
      <c r="G2011" s="7">
        <f>IF(S2011&gt;0,RANK(S2011,(P2011:R2011,S2011:AG2011)),0)</f>
        <v>3</v>
      </c>
      <c r="H2011" s="48">
        <f t="shared" si="1115"/>
        <v>86</v>
      </c>
      <c r="I2011" s="163">
        <f t="shared" si="1131"/>
        <v>0.35537190082644626</v>
      </c>
      <c r="J2011" s="2"/>
      <c r="K2011" s="2">
        <f t="shared" si="1117"/>
        <v>0</v>
      </c>
      <c r="L2011" s="2">
        <f t="shared" si="1118"/>
        <v>9.9173553719008267E-2</v>
      </c>
      <c r="M2011" s="2">
        <f t="shared" si="1119"/>
        <v>0.53719008264462809</v>
      </c>
      <c r="N2011" s="2">
        <f t="shared" si="1120"/>
        <v>0.11983471074380166</v>
      </c>
      <c r="O2011" s="2">
        <f t="shared" si="1121"/>
        <v>0.243801652892562</v>
      </c>
      <c r="Q2011" s="1">
        <v>24</v>
      </c>
      <c r="R2011" s="1">
        <v>130</v>
      </c>
      <c r="S2011" s="1">
        <v>29</v>
      </c>
      <c r="T2011" s="1">
        <v>44</v>
      </c>
      <c r="Y2011" s="1">
        <v>15</v>
      </c>
      <c r="AI2011" s="7">
        <f t="shared" si="1122"/>
        <v>2</v>
      </c>
      <c r="AJ2011" s="7">
        <f t="shared" si="1123"/>
        <v>0</v>
      </c>
      <c r="AK2011" s="7">
        <f t="shared" si="1124"/>
        <v>0</v>
      </c>
      <c r="AL2011" s="7">
        <f t="shared" si="1125"/>
        <v>0</v>
      </c>
      <c r="AM2011" s="2">
        <f t="shared" si="1126"/>
        <v>0.18181818181818182</v>
      </c>
      <c r="AN2011" s="2">
        <f t="shared" si="1127"/>
        <v>0</v>
      </c>
      <c r="AO2011" s="2">
        <f t="shared" si="1128"/>
        <v>0</v>
      </c>
      <c r="AP2011" s="2">
        <f t="shared" si="1129"/>
        <v>0</v>
      </c>
      <c r="AR2011" t="str">
        <f t="shared" ref="AR2011:AR2074" si="1132">A2011</f>
        <v>Faulk</v>
      </c>
      <c r="AS2011" t="s">
        <v>90</v>
      </c>
      <c r="AT2011" s="162">
        <v>1</v>
      </c>
      <c r="AV2011" s="91">
        <v>46</v>
      </c>
      <c r="AW2011" s="93">
        <v>49</v>
      </c>
      <c r="AX2011" s="99">
        <f t="shared" si="1130"/>
        <v>46049</v>
      </c>
      <c r="AZ2011" s="7" t="s">
        <v>3053</v>
      </c>
      <c r="BA2011" t="s">
        <v>3290</v>
      </c>
    </row>
    <row r="2012" spans="1:53" hidden="1" outlineLevel="1">
      <c r="A2012" t="s">
        <v>2109</v>
      </c>
      <c r="B2012" t="s">
        <v>90</v>
      </c>
      <c r="C2012" s="1">
        <f t="shared" si="1114"/>
        <v>605</v>
      </c>
      <c r="D2012" s="7">
        <f>IF(P2012&gt;0,RANK(P2012,(P2012:R2012,S2012:AG2012)),0)</f>
        <v>0</v>
      </c>
      <c r="E2012" s="7">
        <f>IF(Q2012&gt;0,RANK(Q2012,(P2012:R2012,S2012:AG2012)),0)</f>
        <v>5</v>
      </c>
      <c r="F2012" s="7">
        <f>IF(R2012&gt;0,RANK(R2012,(P2012:R2012,S2012:AG2012)),0)</f>
        <v>1</v>
      </c>
      <c r="G2012" s="7">
        <f>IF(S2012&gt;0,RANK(S2012,(P2012:R2012,S2012:AG2012)),0)</f>
        <v>3</v>
      </c>
      <c r="H2012" s="48">
        <f t="shared" si="1115"/>
        <v>285</v>
      </c>
      <c r="I2012" s="163">
        <f t="shared" si="1131"/>
        <v>0.47107438016528924</v>
      </c>
      <c r="J2012" s="2"/>
      <c r="K2012" s="2">
        <f t="shared" si="1117"/>
        <v>0</v>
      </c>
      <c r="L2012" s="2">
        <f t="shared" si="1118"/>
        <v>3.6363636363636362E-2</v>
      </c>
      <c r="M2012" s="2">
        <f t="shared" si="1119"/>
        <v>0.63471074380165293</v>
      </c>
      <c r="N2012" s="2">
        <f t="shared" si="1120"/>
        <v>0.10578512396694215</v>
      </c>
      <c r="O2012" s="2">
        <f t="shared" si="1121"/>
        <v>0.22314049586776855</v>
      </c>
      <c r="Q2012" s="1">
        <v>22</v>
      </c>
      <c r="R2012" s="1">
        <v>384</v>
      </c>
      <c r="S2012" s="1">
        <v>64</v>
      </c>
      <c r="T2012" s="1">
        <v>99</v>
      </c>
      <c r="Y2012" s="1">
        <v>36</v>
      </c>
      <c r="AI2012" s="7">
        <f t="shared" si="1122"/>
        <v>2</v>
      </c>
      <c r="AJ2012" s="7">
        <f t="shared" si="1123"/>
        <v>0</v>
      </c>
      <c r="AK2012" s="7">
        <f t="shared" si="1124"/>
        <v>0</v>
      </c>
      <c r="AL2012" s="7">
        <f t="shared" si="1125"/>
        <v>0</v>
      </c>
      <c r="AM2012" s="2">
        <f t="shared" si="1126"/>
        <v>0.16363636363636364</v>
      </c>
      <c r="AN2012" s="2">
        <f t="shared" si="1127"/>
        <v>0</v>
      </c>
      <c r="AO2012" s="2">
        <f t="shared" si="1128"/>
        <v>0</v>
      </c>
      <c r="AP2012" s="2">
        <f t="shared" si="1129"/>
        <v>0</v>
      </c>
      <c r="AR2012" t="str">
        <f t="shared" si="1132"/>
        <v>Grant</v>
      </c>
      <c r="AS2012" t="s">
        <v>90</v>
      </c>
      <c r="AT2012" s="162">
        <v>1</v>
      </c>
      <c r="AV2012" s="91">
        <v>46</v>
      </c>
      <c r="AW2012" s="93">
        <v>51</v>
      </c>
      <c r="AX2012" s="99">
        <f t="shared" si="1130"/>
        <v>46051</v>
      </c>
      <c r="AZ2012" s="7" t="s">
        <v>3053</v>
      </c>
      <c r="BA2012" t="s">
        <v>3290</v>
      </c>
    </row>
    <row r="2013" spans="1:53" hidden="1" outlineLevel="1">
      <c r="A2013" t="s">
        <v>3256</v>
      </c>
      <c r="B2013" t="s">
        <v>90</v>
      </c>
      <c r="C2013" s="1">
        <f t="shared" si="1114"/>
        <v>174</v>
      </c>
      <c r="D2013" s="7">
        <f>IF(P2013&gt;0,RANK(P2013,(P2013:R2013,S2013:AG2013)),0)</f>
        <v>0</v>
      </c>
      <c r="E2013" s="7">
        <f>IF(Q2013&gt;0,RANK(Q2013,(P2013:R2013,S2013:AG2013)),0)</f>
        <v>4</v>
      </c>
      <c r="F2013" s="7">
        <f>IF(R2013&gt;0,RANK(R2013,(P2013:R2013,S2013:AG2013)),0)</f>
        <v>1</v>
      </c>
      <c r="G2013" s="7">
        <f>IF(S2013&gt;0,RANK(S2013,(P2013:R2013,S2013:AG2013)),0)</f>
        <v>3</v>
      </c>
      <c r="H2013" s="48">
        <f t="shared" si="1115"/>
        <v>99</v>
      </c>
      <c r="I2013" s="163">
        <f t="shared" si="1131"/>
        <v>0.56896551724137934</v>
      </c>
      <c r="J2013" s="2"/>
      <c r="K2013" s="2">
        <f t="shared" si="1117"/>
        <v>0</v>
      </c>
      <c r="L2013" s="2">
        <f t="shared" si="1118"/>
        <v>4.5977011494252873E-2</v>
      </c>
      <c r="M2013" s="2">
        <f t="shared" si="1119"/>
        <v>0.68965517241379315</v>
      </c>
      <c r="N2013" s="2">
        <f t="shared" si="1120"/>
        <v>9.7701149425287362E-2</v>
      </c>
      <c r="O2013" s="2">
        <f t="shared" si="1121"/>
        <v>0.16666666666666669</v>
      </c>
      <c r="Q2013" s="1">
        <v>8</v>
      </c>
      <c r="R2013" s="1">
        <v>120</v>
      </c>
      <c r="S2013" s="1">
        <v>17</v>
      </c>
      <c r="T2013" s="1">
        <v>21</v>
      </c>
      <c r="Y2013" s="1">
        <v>8</v>
      </c>
      <c r="AI2013" s="7">
        <f t="shared" si="1122"/>
        <v>2</v>
      </c>
      <c r="AJ2013" s="7">
        <f t="shared" si="1123"/>
        <v>0</v>
      </c>
      <c r="AK2013" s="7">
        <f t="shared" si="1124"/>
        <v>0</v>
      </c>
      <c r="AL2013" s="7">
        <f t="shared" si="1125"/>
        <v>0</v>
      </c>
      <c r="AM2013" s="2">
        <f t="shared" si="1126"/>
        <v>0.1206896551724138</v>
      </c>
      <c r="AN2013" s="2">
        <f t="shared" si="1127"/>
        <v>0</v>
      </c>
      <c r="AO2013" s="2">
        <f t="shared" si="1128"/>
        <v>0</v>
      </c>
      <c r="AP2013" s="2">
        <f t="shared" si="1129"/>
        <v>0</v>
      </c>
      <c r="AR2013" t="str">
        <f t="shared" si="1132"/>
        <v>Gregory</v>
      </c>
      <c r="AS2013" t="s">
        <v>90</v>
      </c>
      <c r="AT2013" s="162">
        <v>1</v>
      </c>
      <c r="AV2013" s="91">
        <v>46</v>
      </c>
      <c r="AW2013" s="93">
        <v>53</v>
      </c>
      <c r="AX2013" s="99">
        <f t="shared" si="1130"/>
        <v>46053</v>
      </c>
      <c r="AZ2013" s="7" t="s">
        <v>3053</v>
      </c>
      <c r="BA2013" t="s">
        <v>3290</v>
      </c>
    </row>
    <row r="2014" spans="1:53" hidden="1" outlineLevel="1">
      <c r="A2014" t="s">
        <v>3257</v>
      </c>
      <c r="B2014" t="s">
        <v>90</v>
      </c>
      <c r="C2014" s="1">
        <f t="shared" si="1114"/>
        <v>264</v>
      </c>
      <c r="D2014" s="7">
        <f>IF(P2014&gt;0,RANK(P2014,(P2014:R2014,S2014:AG2014)),0)</f>
        <v>0</v>
      </c>
      <c r="E2014" s="7">
        <f>IF(Q2014&gt;0,RANK(Q2014,(P2014:R2014,S2014:AG2014)),0)</f>
        <v>4</v>
      </c>
      <c r="F2014" s="7">
        <f>IF(R2014&gt;0,RANK(R2014,(P2014:R2014,S2014:AG2014)),0)</f>
        <v>1</v>
      </c>
      <c r="G2014" s="7">
        <f>IF(S2014&gt;0,RANK(S2014,(P2014:R2014,S2014:AG2014)),0)</f>
        <v>3</v>
      </c>
      <c r="H2014" s="48">
        <f t="shared" si="1115"/>
        <v>153</v>
      </c>
      <c r="I2014" s="163">
        <f t="shared" si="1131"/>
        <v>0.57954545454545459</v>
      </c>
      <c r="J2014" s="2"/>
      <c r="K2014" s="2">
        <f t="shared" si="1117"/>
        <v>0</v>
      </c>
      <c r="L2014" s="2">
        <f t="shared" si="1118"/>
        <v>4.924242424242424E-2</v>
      </c>
      <c r="M2014" s="2">
        <f t="shared" si="1119"/>
        <v>0.69696969696969702</v>
      </c>
      <c r="N2014" s="2">
        <f t="shared" si="1120"/>
        <v>9.0909090909090912E-2</v>
      </c>
      <c r="O2014" s="2">
        <f t="shared" si="1121"/>
        <v>0.16287878787878787</v>
      </c>
      <c r="Q2014" s="1">
        <v>13</v>
      </c>
      <c r="R2014" s="1">
        <v>184</v>
      </c>
      <c r="S2014" s="1">
        <v>24</v>
      </c>
      <c r="T2014" s="1">
        <v>31</v>
      </c>
      <c r="Y2014" s="1">
        <v>12</v>
      </c>
      <c r="AI2014" s="7">
        <f t="shared" si="1122"/>
        <v>2</v>
      </c>
      <c r="AJ2014" s="7">
        <f t="shared" si="1123"/>
        <v>0</v>
      </c>
      <c r="AK2014" s="7">
        <f t="shared" si="1124"/>
        <v>0</v>
      </c>
      <c r="AL2014" s="7">
        <f t="shared" si="1125"/>
        <v>0</v>
      </c>
      <c r="AM2014" s="2">
        <f t="shared" si="1126"/>
        <v>0.11742424242424243</v>
      </c>
      <c r="AN2014" s="2">
        <f t="shared" si="1127"/>
        <v>0</v>
      </c>
      <c r="AO2014" s="2">
        <f t="shared" si="1128"/>
        <v>0</v>
      </c>
      <c r="AP2014" s="2">
        <f t="shared" si="1129"/>
        <v>0</v>
      </c>
      <c r="AR2014" t="str">
        <f t="shared" si="1132"/>
        <v>Haakon</v>
      </c>
      <c r="AS2014" t="s">
        <v>90</v>
      </c>
      <c r="AT2014" s="162">
        <v>1</v>
      </c>
      <c r="AV2014" s="91">
        <v>46</v>
      </c>
      <c r="AW2014" s="93">
        <v>55</v>
      </c>
      <c r="AX2014" s="99">
        <f t="shared" si="1130"/>
        <v>46055</v>
      </c>
      <c r="AZ2014" s="7" t="s">
        <v>3053</v>
      </c>
      <c r="BA2014" t="s">
        <v>3290</v>
      </c>
    </row>
    <row r="2015" spans="1:53" hidden="1" outlineLevel="1">
      <c r="A2015" t="s">
        <v>1967</v>
      </c>
      <c r="B2015" t="s">
        <v>90</v>
      </c>
      <c r="C2015" s="1">
        <f t="shared" si="1114"/>
        <v>368</v>
      </c>
      <c r="D2015" s="7">
        <f>IF(P2015&gt;0,RANK(P2015,(P2015:R2015,S2015:AG2015)),0)</f>
        <v>0</v>
      </c>
      <c r="E2015" s="7">
        <f>IF(Q2015&gt;0,RANK(Q2015,(P2015:R2015,S2015:AG2015)),0)</f>
        <v>4</v>
      </c>
      <c r="F2015" s="7">
        <f>IF(R2015&gt;0,RANK(R2015,(P2015:R2015,S2015:AG2015)),0)</f>
        <v>1</v>
      </c>
      <c r="G2015" s="7">
        <f>IF(S2015&gt;0,RANK(S2015,(P2015:R2015,S2015:AG2015)),0)</f>
        <v>2</v>
      </c>
      <c r="H2015" s="48">
        <f t="shared" si="1115"/>
        <v>148</v>
      </c>
      <c r="I2015" s="163">
        <f t="shared" si="1131"/>
        <v>0.40217391304347827</v>
      </c>
      <c r="J2015" s="2"/>
      <c r="K2015" s="2">
        <f t="shared" si="1117"/>
        <v>0</v>
      </c>
      <c r="L2015" s="2">
        <f t="shared" si="1118"/>
        <v>3.8043478260869568E-2</v>
      </c>
      <c r="M2015" s="2">
        <f t="shared" si="1119"/>
        <v>0.57880434782608692</v>
      </c>
      <c r="N2015" s="2">
        <f t="shared" si="1120"/>
        <v>0.1766304347826087</v>
      </c>
      <c r="O2015" s="2">
        <f t="shared" si="1121"/>
        <v>0.20652173913043476</v>
      </c>
      <c r="Q2015" s="1">
        <v>14</v>
      </c>
      <c r="R2015" s="1">
        <v>213</v>
      </c>
      <c r="S2015" s="1">
        <v>65</v>
      </c>
      <c r="T2015" s="1">
        <v>62</v>
      </c>
      <c r="Y2015" s="1">
        <v>14</v>
      </c>
      <c r="AI2015" s="7">
        <f t="shared" si="1122"/>
        <v>3</v>
      </c>
      <c r="AJ2015" s="7">
        <f t="shared" si="1123"/>
        <v>0</v>
      </c>
      <c r="AK2015" s="7">
        <f t="shared" si="1124"/>
        <v>0</v>
      </c>
      <c r="AL2015" s="7">
        <f t="shared" si="1125"/>
        <v>0</v>
      </c>
      <c r="AM2015" s="2">
        <f t="shared" si="1126"/>
        <v>0.16847826086956522</v>
      </c>
      <c r="AN2015" s="2">
        <f t="shared" si="1127"/>
        <v>0</v>
      </c>
      <c r="AO2015" s="2">
        <f t="shared" si="1128"/>
        <v>0</v>
      </c>
      <c r="AP2015" s="2">
        <f t="shared" si="1129"/>
        <v>0</v>
      </c>
      <c r="AR2015" t="str">
        <f t="shared" si="1132"/>
        <v>Hamlin</v>
      </c>
      <c r="AS2015" t="s">
        <v>90</v>
      </c>
      <c r="AT2015" s="162">
        <v>1</v>
      </c>
      <c r="AV2015" s="91">
        <v>46</v>
      </c>
      <c r="AW2015" s="93">
        <v>57</v>
      </c>
      <c r="AX2015" s="99">
        <f t="shared" si="1130"/>
        <v>46057</v>
      </c>
      <c r="AZ2015" s="7" t="s">
        <v>3053</v>
      </c>
      <c r="BA2015" t="s">
        <v>3290</v>
      </c>
    </row>
    <row r="2016" spans="1:53" hidden="1" outlineLevel="1">
      <c r="A2016" t="s">
        <v>1857</v>
      </c>
      <c r="B2016" t="s">
        <v>90</v>
      </c>
      <c r="C2016" s="1">
        <f t="shared" si="1114"/>
        <v>185</v>
      </c>
      <c r="D2016" s="7">
        <f>IF(P2016&gt;0,RANK(P2016,(P2016:R2016,S2016:AG2016)),0)</f>
        <v>0</v>
      </c>
      <c r="E2016" s="7">
        <f>IF(Q2016&gt;0,RANK(Q2016,(P2016:R2016,S2016:AG2016)),0)</f>
        <v>4</v>
      </c>
      <c r="F2016" s="7">
        <f>IF(R2016&gt;0,RANK(R2016,(P2016:R2016,S2016:AG2016)),0)</f>
        <v>1</v>
      </c>
      <c r="G2016" s="7">
        <f>IF(S2016&gt;0,RANK(S2016,(P2016:R2016,S2016:AG2016)),0)</f>
        <v>3</v>
      </c>
      <c r="H2016" s="48">
        <f t="shared" si="1115"/>
        <v>88</v>
      </c>
      <c r="I2016" s="163">
        <f t="shared" si="1131"/>
        <v>0.4756756756756757</v>
      </c>
      <c r="J2016" s="2"/>
      <c r="K2016" s="2">
        <f t="shared" si="1117"/>
        <v>0</v>
      </c>
      <c r="L2016" s="2">
        <f t="shared" si="1118"/>
        <v>4.3243243243243246E-2</v>
      </c>
      <c r="M2016" s="2">
        <f t="shared" si="1119"/>
        <v>0.6594594594594595</v>
      </c>
      <c r="N2016" s="2">
        <f t="shared" si="1120"/>
        <v>8.1081081081081086E-2</v>
      </c>
      <c r="O2016" s="2">
        <f t="shared" si="1121"/>
        <v>0.21621621621621617</v>
      </c>
      <c r="Q2016" s="1">
        <v>8</v>
      </c>
      <c r="R2016" s="1">
        <v>122</v>
      </c>
      <c r="S2016" s="1">
        <v>15</v>
      </c>
      <c r="T2016" s="1">
        <v>34</v>
      </c>
      <c r="Y2016" s="1">
        <v>6</v>
      </c>
      <c r="AI2016" s="7">
        <f t="shared" si="1122"/>
        <v>2</v>
      </c>
      <c r="AJ2016" s="7">
        <f t="shared" si="1123"/>
        <v>0</v>
      </c>
      <c r="AK2016" s="7">
        <f t="shared" si="1124"/>
        <v>0</v>
      </c>
      <c r="AL2016" s="7">
        <f t="shared" si="1125"/>
        <v>0</v>
      </c>
      <c r="AM2016" s="2">
        <f t="shared" si="1126"/>
        <v>0.18378378378378379</v>
      </c>
      <c r="AN2016" s="2">
        <f t="shared" si="1127"/>
        <v>0</v>
      </c>
      <c r="AO2016" s="2">
        <f t="shared" si="1128"/>
        <v>0</v>
      </c>
      <c r="AP2016" s="2">
        <f t="shared" si="1129"/>
        <v>0</v>
      </c>
      <c r="AR2016" t="str">
        <f t="shared" si="1132"/>
        <v>Hand</v>
      </c>
      <c r="AS2016" t="s">
        <v>90</v>
      </c>
      <c r="AT2016" s="162">
        <v>1</v>
      </c>
      <c r="AV2016" s="91">
        <v>46</v>
      </c>
      <c r="AW2016" s="93">
        <v>59</v>
      </c>
      <c r="AX2016" s="99">
        <f t="shared" si="1130"/>
        <v>46059</v>
      </c>
      <c r="AZ2016" s="7" t="s">
        <v>3053</v>
      </c>
      <c r="BA2016" t="s">
        <v>3290</v>
      </c>
    </row>
    <row r="2017" spans="1:53" hidden="1" outlineLevel="1">
      <c r="A2017" t="s">
        <v>2422</v>
      </c>
      <c r="B2017" t="s">
        <v>90</v>
      </c>
      <c r="C2017" s="1">
        <f t="shared" si="1114"/>
        <v>357</v>
      </c>
      <c r="D2017" s="7">
        <f>IF(P2017&gt;0,RANK(P2017,(P2017:R2017,S2017:AG2017)),0)</f>
        <v>0</v>
      </c>
      <c r="E2017" s="7">
        <f>IF(Q2017&gt;0,RANK(Q2017,(P2017:R2017,S2017:AG2017)),0)</f>
        <v>4</v>
      </c>
      <c r="F2017" s="7">
        <f>IF(R2017&gt;0,RANK(R2017,(P2017:R2017,S2017:AG2017)),0)</f>
        <v>1</v>
      </c>
      <c r="G2017" s="7">
        <f>IF(S2017&gt;0,RANK(S2017,(P2017:R2017,S2017:AG2017)),0)</f>
        <v>2</v>
      </c>
      <c r="H2017" s="48">
        <f t="shared" si="1115"/>
        <v>195</v>
      </c>
      <c r="I2017" s="163">
        <f t="shared" si="1131"/>
        <v>0.54621848739495793</v>
      </c>
      <c r="J2017" s="2"/>
      <c r="K2017" s="2">
        <f t="shared" si="1117"/>
        <v>0</v>
      </c>
      <c r="L2017" s="2">
        <f t="shared" si="1118"/>
        <v>2.5210084033613446E-2</v>
      </c>
      <c r="M2017" s="2">
        <f t="shared" si="1119"/>
        <v>0.68067226890756305</v>
      </c>
      <c r="N2017" s="2">
        <f t="shared" si="1120"/>
        <v>0.13445378151260504</v>
      </c>
      <c r="O2017" s="2">
        <f t="shared" si="1121"/>
        <v>0.15966386554621845</v>
      </c>
      <c r="Q2017" s="1">
        <v>9</v>
      </c>
      <c r="R2017" s="1">
        <v>243</v>
      </c>
      <c r="S2017" s="1">
        <v>48</v>
      </c>
      <c r="T2017" s="1">
        <v>48</v>
      </c>
      <c r="Y2017" s="1">
        <v>9</v>
      </c>
      <c r="AI2017" s="7">
        <f t="shared" si="1122"/>
        <v>2</v>
      </c>
      <c r="AJ2017" s="7">
        <f t="shared" si="1123"/>
        <v>0</v>
      </c>
      <c r="AK2017" s="7">
        <f t="shared" si="1124"/>
        <v>0</v>
      </c>
      <c r="AL2017" s="7">
        <f t="shared" si="1125"/>
        <v>0</v>
      </c>
      <c r="AM2017" s="2">
        <f t="shared" si="1126"/>
        <v>0.13445378151260504</v>
      </c>
      <c r="AN2017" s="2">
        <f t="shared" si="1127"/>
        <v>0</v>
      </c>
      <c r="AO2017" s="2">
        <f t="shared" si="1128"/>
        <v>0</v>
      </c>
      <c r="AP2017" s="2">
        <f t="shared" si="1129"/>
        <v>0</v>
      </c>
      <c r="AR2017" t="str">
        <f t="shared" si="1132"/>
        <v>Hanson</v>
      </c>
      <c r="AS2017" t="s">
        <v>90</v>
      </c>
      <c r="AT2017" s="162">
        <v>1</v>
      </c>
      <c r="AV2017" s="91">
        <v>46</v>
      </c>
      <c r="AW2017" s="93">
        <v>61</v>
      </c>
      <c r="AX2017" s="99">
        <f t="shared" si="1130"/>
        <v>46061</v>
      </c>
      <c r="AZ2017" s="7" t="s">
        <v>3053</v>
      </c>
      <c r="BA2017" t="s">
        <v>3290</v>
      </c>
    </row>
    <row r="2018" spans="1:53" hidden="1" outlineLevel="1">
      <c r="A2018" t="s">
        <v>1205</v>
      </c>
      <c r="B2018" t="s">
        <v>90</v>
      </c>
      <c r="C2018" s="1">
        <f t="shared" si="1114"/>
        <v>314</v>
      </c>
      <c r="D2018" s="7">
        <f>IF(P2018&gt;0,RANK(P2018,(P2018:R2018,S2018:AG2018)),0)</f>
        <v>0</v>
      </c>
      <c r="E2018" s="7">
        <f>IF(Q2018&gt;0,RANK(Q2018,(P2018:R2018,S2018:AG2018)),0)</f>
        <v>5</v>
      </c>
      <c r="F2018" s="7">
        <f>IF(R2018&gt;0,RANK(R2018,(P2018:R2018,S2018:AG2018)),0)</f>
        <v>1</v>
      </c>
      <c r="G2018" s="7">
        <f>IF(S2018&gt;0,RANK(S2018,(P2018:R2018,S2018:AG2018)),0)</f>
        <v>2</v>
      </c>
      <c r="H2018" s="48">
        <f t="shared" si="1115"/>
        <v>131</v>
      </c>
      <c r="I2018" s="163">
        <f t="shared" si="1131"/>
        <v>0.41719745222929938</v>
      </c>
      <c r="J2018" s="2"/>
      <c r="K2018" s="2">
        <f t="shared" si="1117"/>
        <v>0</v>
      </c>
      <c r="L2018" s="2">
        <f t="shared" si="1118"/>
        <v>4.1401273885350316E-2</v>
      </c>
      <c r="M2018" s="2">
        <f t="shared" si="1119"/>
        <v>0.59554140127388533</v>
      </c>
      <c r="N2018" s="2">
        <f t="shared" si="1120"/>
        <v>0.17834394904458598</v>
      </c>
      <c r="O2018" s="2">
        <f t="shared" si="1121"/>
        <v>0.18471337579617839</v>
      </c>
      <c r="Q2018" s="1">
        <v>13</v>
      </c>
      <c r="R2018" s="1">
        <v>187</v>
      </c>
      <c r="S2018" s="1">
        <v>56</v>
      </c>
      <c r="T2018" s="1">
        <v>44</v>
      </c>
      <c r="Y2018" s="1">
        <v>14</v>
      </c>
      <c r="AI2018" s="7">
        <f t="shared" si="1122"/>
        <v>3</v>
      </c>
      <c r="AJ2018" s="7">
        <f t="shared" si="1123"/>
        <v>0</v>
      </c>
      <c r="AK2018" s="7">
        <f t="shared" si="1124"/>
        <v>0</v>
      </c>
      <c r="AL2018" s="7">
        <f t="shared" si="1125"/>
        <v>0</v>
      </c>
      <c r="AM2018" s="2">
        <f t="shared" si="1126"/>
        <v>0.14012738853503184</v>
      </c>
      <c r="AN2018" s="2">
        <f t="shared" si="1127"/>
        <v>0</v>
      </c>
      <c r="AO2018" s="2">
        <f t="shared" si="1128"/>
        <v>0</v>
      </c>
      <c r="AP2018" s="2">
        <f t="shared" si="1129"/>
        <v>0</v>
      </c>
      <c r="AR2018" t="str">
        <f t="shared" si="1132"/>
        <v>Harding</v>
      </c>
      <c r="AS2018" t="s">
        <v>90</v>
      </c>
      <c r="AT2018" s="162">
        <v>1</v>
      </c>
      <c r="AV2018" s="91">
        <v>46</v>
      </c>
      <c r="AW2018" s="93">
        <v>63</v>
      </c>
      <c r="AX2018" s="99">
        <f t="shared" si="1130"/>
        <v>46063</v>
      </c>
      <c r="AZ2018" s="7" t="s">
        <v>3053</v>
      </c>
      <c r="BA2018" t="s">
        <v>3290</v>
      </c>
    </row>
    <row r="2019" spans="1:53" hidden="1" outlineLevel="1">
      <c r="A2019" t="s">
        <v>2742</v>
      </c>
      <c r="B2019" t="s">
        <v>90</v>
      </c>
      <c r="C2019" s="1">
        <f t="shared" si="1114"/>
        <v>2644</v>
      </c>
      <c r="D2019" s="7">
        <f>IF(P2019&gt;0,RANK(P2019,(P2019:R2019,S2019:AG2019)),0)</f>
        <v>0</v>
      </c>
      <c r="E2019" s="7">
        <f>IF(Q2019&gt;0,RANK(Q2019,(P2019:R2019,S2019:AG2019)),0)</f>
        <v>5</v>
      </c>
      <c r="F2019" s="7">
        <f>IF(R2019&gt;0,RANK(R2019,(P2019:R2019,S2019:AG2019)),0)</f>
        <v>1</v>
      </c>
      <c r="G2019" s="7">
        <f>IF(S2019&gt;0,RANK(S2019,(P2019:R2019,S2019:AG2019)),0)</f>
        <v>4</v>
      </c>
      <c r="H2019" s="48">
        <f t="shared" si="1115"/>
        <v>1495</v>
      </c>
      <c r="I2019" s="163">
        <f t="shared" si="1131"/>
        <v>0.56543116490166412</v>
      </c>
      <c r="J2019" s="2"/>
      <c r="K2019" s="2">
        <f t="shared" si="1117"/>
        <v>0</v>
      </c>
      <c r="L2019" s="2">
        <f t="shared" si="1118"/>
        <v>3.6308623298033284E-2</v>
      </c>
      <c r="M2019" s="2">
        <f t="shared" si="1119"/>
        <v>0.67095310136157338</v>
      </c>
      <c r="N2019" s="2">
        <f t="shared" si="1120"/>
        <v>9.1906202723146743E-2</v>
      </c>
      <c r="O2019" s="2">
        <f t="shared" si="1121"/>
        <v>0.20083207261724656</v>
      </c>
      <c r="Q2019" s="1">
        <v>96</v>
      </c>
      <c r="R2019" s="1">
        <v>1774</v>
      </c>
      <c r="S2019" s="1">
        <v>243</v>
      </c>
      <c r="T2019" s="1">
        <v>279</v>
      </c>
      <c r="Y2019" s="1">
        <v>252</v>
      </c>
      <c r="AI2019" s="7">
        <f t="shared" si="1122"/>
        <v>2</v>
      </c>
      <c r="AJ2019" s="7">
        <f t="shared" si="1123"/>
        <v>0</v>
      </c>
      <c r="AK2019" s="7">
        <f t="shared" si="1124"/>
        <v>0</v>
      </c>
      <c r="AL2019" s="7">
        <f t="shared" si="1125"/>
        <v>0</v>
      </c>
      <c r="AM2019" s="2">
        <f t="shared" si="1126"/>
        <v>0.10552193645990923</v>
      </c>
      <c r="AN2019" s="2">
        <f t="shared" si="1127"/>
        <v>0</v>
      </c>
      <c r="AO2019" s="2">
        <f t="shared" si="1128"/>
        <v>0</v>
      </c>
      <c r="AP2019" s="2">
        <f t="shared" si="1129"/>
        <v>0</v>
      </c>
      <c r="AR2019" t="str">
        <f t="shared" si="1132"/>
        <v>Hughes</v>
      </c>
      <c r="AS2019" t="s">
        <v>90</v>
      </c>
      <c r="AT2019" s="162">
        <v>1</v>
      </c>
      <c r="AV2019" s="91">
        <v>46</v>
      </c>
      <c r="AW2019" s="93">
        <v>65</v>
      </c>
      <c r="AX2019" s="99">
        <f t="shared" si="1130"/>
        <v>46065</v>
      </c>
      <c r="AZ2019" s="7" t="s">
        <v>3053</v>
      </c>
      <c r="BA2019" t="s">
        <v>3290</v>
      </c>
    </row>
    <row r="2020" spans="1:53" hidden="1" outlineLevel="1">
      <c r="A2020" t="s">
        <v>3218</v>
      </c>
      <c r="B2020" t="s">
        <v>90</v>
      </c>
      <c r="C2020" s="1">
        <f t="shared" ref="C2020:C2054" si="1133">SUM(P2020:AG2020)</f>
        <v>786</v>
      </c>
      <c r="D2020" s="7">
        <f>IF(P2020&gt;0,RANK(P2020,(P2020:R2020,S2020:AG2020)),0)</f>
        <v>0</v>
      </c>
      <c r="E2020" s="7">
        <f>IF(Q2020&gt;0,RANK(Q2020,(P2020:R2020,S2020:AG2020)),0)</f>
        <v>5</v>
      </c>
      <c r="F2020" s="7">
        <f>IF(R2020&gt;0,RANK(R2020,(P2020:R2020,S2020:AG2020)),0)</f>
        <v>1</v>
      </c>
      <c r="G2020" s="7">
        <f>IF(S2020&gt;0,RANK(S2020,(P2020:R2020,S2020:AG2020)),0)</f>
        <v>3</v>
      </c>
      <c r="H2020" s="48">
        <f t="shared" ref="H2020:H2054" si="1134">MAX(P2020:Y2020)-LARGE(P2020:Y2020,2)</f>
        <v>331</v>
      </c>
      <c r="I2020" s="163">
        <f t="shared" si="1131"/>
        <v>0.42111959287531808</v>
      </c>
      <c r="J2020" s="2"/>
      <c r="K2020" s="2">
        <f t="shared" ref="K2020:K2054" si="1135">IF($C2020=0,"-",P2020/$C2020)</f>
        <v>0</v>
      </c>
      <c r="L2020" s="2">
        <f t="shared" ref="L2020:L2054" si="1136">IF($C2020=0,"-",Q2020/$C2020)</f>
        <v>3.1806615776081425E-2</v>
      </c>
      <c r="M2020" s="2">
        <f t="shared" ref="M2020:M2054" si="1137">IF($C2020=0,"-",R2020/$C2020)</f>
        <v>0.61577608142493634</v>
      </c>
      <c r="N2020" s="2">
        <f t="shared" si="1120"/>
        <v>0.11068702290076336</v>
      </c>
      <c r="O2020" s="2">
        <f t="shared" si="1121"/>
        <v>0.24173027989821882</v>
      </c>
      <c r="Q2020" s="1">
        <v>25</v>
      </c>
      <c r="R2020" s="1">
        <v>484</v>
      </c>
      <c r="S2020" s="1">
        <v>87</v>
      </c>
      <c r="T2020" s="1">
        <v>153</v>
      </c>
      <c r="Y2020" s="1">
        <v>37</v>
      </c>
      <c r="AI2020" s="7">
        <f t="shared" ref="AI2020:AI2054" si="1138">IF(T2020&gt;0,RANK(T2020,(P2020:Z2020)),0)</f>
        <v>2</v>
      </c>
      <c r="AJ2020" s="7">
        <f t="shared" ref="AJ2020:AJ2054" si="1139">IF(U2020&gt;0,RANK(U2020,(P2020:Z2020)),0)</f>
        <v>0</v>
      </c>
      <c r="AK2020" s="7">
        <f t="shared" ref="AK2020:AK2054" si="1140">IF(V2020&gt;0,RANK(V2020,(P2020:Z2020)),0)</f>
        <v>0</v>
      </c>
      <c r="AL2020" s="7">
        <f t="shared" ref="AL2020:AL2054" si="1141">IF(W2020&gt;0,RANK(W2020,(P2020:Z2020)),0)</f>
        <v>0</v>
      </c>
      <c r="AM2020" s="2">
        <f t="shared" ref="AM2020:AM2054" si="1142">IF($C2020=0,"-",T2020/$C2020)</f>
        <v>0.19465648854961831</v>
      </c>
      <c r="AN2020" s="2">
        <f t="shared" ref="AN2020:AN2054" si="1143">IF($C2020=0,"-",U2020/$C2020)</f>
        <v>0</v>
      </c>
      <c r="AO2020" s="2">
        <f t="shared" ref="AO2020:AO2054" si="1144">IF($C2020=0,"-",V2020/$C2020)</f>
        <v>0</v>
      </c>
      <c r="AP2020" s="2">
        <f t="shared" ref="AP2020:AP2054" si="1145">IF($C2020=0,"-",W2020/$C2020)</f>
        <v>0</v>
      </c>
      <c r="AR2020" t="str">
        <f t="shared" si="1132"/>
        <v>Hutchinson</v>
      </c>
      <c r="AS2020" t="s">
        <v>90</v>
      </c>
      <c r="AT2020" s="162">
        <v>1</v>
      </c>
      <c r="AV2020" s="91">
        <v>46</v>
      </c>
      <c r="AW2020" s="93">
        <v>67</v>
      </c>
      <c r="AX2020" s="99">
        <f t="shared" ref="AX2020:AX2051" si="1146">AV2020*1000+AW2020</f>
        <v>46067</v>
      </c>
      <c r="AZ2020" s="7" t="s">
        <v>3053</v>
      </c>
      <c r="BA2020" t="s">
        <v>3290</v>
      </c>
    </row>
    <row r="2021" spans="1:53" hidden="1" outlineLevel="1">
      <c r="A2021" t="s">
        <v>3005</v>
      </c>
      <c r="B2021" t="s">
        <v>90</v>
      </c>
      <c r="C2021" s="1">
        <f t="shared" si="1133"/>
        <v>175</v>
      </c>
      <c r="D2021" s="7">
        <f>IF(P2021&gt;0,RANK(P2021,(P2021:R2021,S2021:AG2021)),0)</f>
        <v>0</v>
      </c>
      <c r="E2021" s="7">
        <f>IF(Q2021&gt;0,RANK(Q2021,(P2021:R2021,S2021:AG2021)),0)</f>
        <v>4</v>
      </c>
      <c r="F2021" s="7">
        <f>IF(R2021&gt;0,RANK(R2021,(P2021:R2021,S2021:AG2021)),0)</f>
        <v>1</v>
      </c>
      <c r="G2021" s="7">
        <f>IF(S2021&gt;0,RANK(S2021,(P2021:R2021,S2021:AG2021)),0)</f>
        <v>2</v>
      </c>
      <c r="H2021" s="48">
        <f t="shared" si="1134"/>
        <v>89</v>
      </c>
      <c r="I2021" s="163">
        <f t="shared" si="1131"/>
        <v>0.50857142857142856</v>
      </c>
      <c r="J2021" s="2"/>
      <c r="K2021" s="2">
        <f t="shared" si="1135"/>
        <v>0</v>
      </c>
      <c r="L2021" s="2">
        <f t="shared" si="1136"/>
        <v>5.7142857142857141E-2</v>
      </c>
      <c r="M2021" s="2">
        <f t="shared" si="1137"/>
        <v>0.66285714285714281</v>
      </c>
      <c r="N2021" s="2">
        <f t="shared" si="1120"/>
        <v>0.15428571428571428</v>
      </c>
      <c r="O2021" s="2">
        <f t="shared" si="1121"/>
        <v>0.12571428571428575</v>
      </c>
      <c r="Q2021" s="1">
        <v>10</v>
      </c>
      <c r="R2021" s="1">
        <v>116</v>
      </c>
      <c r="S2021" s="1">
        <v>27</v>
      </c>
      <c r="T2021" s="1">
        <v>16</v>
      </c>
      <c r="Y2021" s="1">
        <v>6</v>
      </c>
      <c r="AI2021" s="7">
        <f t="shared" si="1138"/>
        <v>3</v>
      </c>
      <c r="AJ2021" s="7">
        <f t="shared" si="1139"/>
        <v>0</v>
      </c>
      <c r="AK2021" s="7">
        <f t="shared" si="1140"/>
        <v>0</v>
      </c>
      <c r="AL2021" s="7">
        <f t="shared" si="1141"/>
        <v>0</v>
      </c>
      <c r="AM2021" s="2">
        <f t="shared" si="1142"/>
        <v>9.1428571428571428E-2</v>
      </c>
      <c r="AN2021" s="2">
        <f t="shared" si="1143"/>
        <v>0</v>
      </c>
      <c r="AO2021" s="2">
        <f t="shared" si="1144"/>
        <v>0</v>
      </c>
      <c r="AP2021" s="2">
        <f t="shared" si="1145"/>
        <v>0</v>
      </c>
      <c r="AR2021" t="str">
        <f t="shared" si="1132"/>
        <v>Hyde</v>
      </c>
      <c r="AS2021" t="s">
        <v>90</v>
      </c>
      <c r="AT2021" s="162">
        <v>1</v>
      </c>
      <c r="AV2021" s="91">
        <v>46</v>
      </c>
      <c r="AW2021" s="93">
        <v>69</v>
      </c>
      <c r="AX2021" s="99">
        <f t="shared" si="1146"/>
        <v>46069</v>
      </c>
      <c r="AZ2021" s="7" t="s">
        <v>3053</v>
      </c>
      <c r="BA2021" t="s">
        <v>3290</v>
      </c>
    </row>
    <row r="2022" spans="1:53" hidden="1" outlineLevel="1">
      <c r="A2022" t="s">
        <v>3116</v>
      </c>
      <c r="B2022" t="s">
        <v>90</v>
      </c>
      <c r="C2022" s="1">
        <f t="shared" si="1133"/>
        <v>115</v>
      </c>
      <c r="D2022" s="7">
        <f>IF(P2022&gt;0,RANK(P2022,(P2022:R2022,S2022:AG2022)),0)</f>
        <v>0</v>
      </c>
      <c r="E2022" s="7">
        <f>IF(Q2022&gt;0,RANK(Q2022,(P2022:R2022,S2022:AG2022)),0)</f>
        <v>4</v>
      </c>
      <c r="F2022" s="7">
        <f>IF(R2022&gt;0,RANK(R2022,(P2022:R2022,S2022:AG2022)),0)</f>
        <v>1</v>
      </c>
      <c r="G2022" s="7">
        <f>IF(S2022&gt;0,RANK(S2022,(P2022:R2022,S2022:AG2022)),0)</f>
        <v>3</v>
      </c>
      <c r="H2022" s="48">
        <f t="shared" si="1134"/>
        <v>48</v>
      </c>
      <c r="I2022" s="163">
        <f t="shared" si="1131"/>
        <v>0.41739130434782606</v>
      </c>
      <c r="J2022" s="2"/>
      <c r="K2022" s="2">
        <f t="shared" si="1135"/>
        <v>0</v>
      </c>
      <c r="L2022" s="2">
        <f t="shared" si="1136"/>
        <v>4.3478260869565216E-2</v>
      </c>
      <c r="M2022" s="2">
        <f t="shared" si="1137"/>
        <v>0.60869565217391308</v>
      </c>
      <c r="N2022" s="2">
        <f t="shared" si="1120"/>
        <v>0.13043478260869565</v>
      </c>
      <c r="O2022" s="2">
        <f t="shared" si="1121"/>
        <v>0.21739130434782608</v>
      </c>
      <c r="Q2022" s="1">
        <v>5</v>
      </c>
      <c r="R2022" s="1">
        <v>70</v>
      </c>
      <c r="S2022" s="1">
        <v>15</v>
      </c>
      <c r="T2022" s="1">
        <v>22</v>
      </c>
      <c r="Y2022" s="1">
        <v>3</v>
      </c>
      <c r="AI2022" s="7">
        <f t="shared" si="1138"/>
        <v>2</v>
      </c>
      <c r="AJ2022" s="7">
        <f t="shared" si="1139"/>
        <v>0</v>
      </c>
      <c r="AK2022" s="7">
        <f t="shared" si="1140"/>
        <v>0</v>
      </c>
      <c r="AL2022" s="7">
        <f t="shared" si="1141"/>
        <v>0</v>
      </c>
      <c r="AM2022" s="2">
        <f t="shared" si="1142"/>
        <v>0.19130434782608696</v>
      </c>
      <c r="AN2022" s="2">
        <f t="shared" si="1143"/>
        <v>0</v>
      </c>
      <c r="AO2022" s="2">
        <f t="shared" si="1144"/>
        <v>0</v>
      </c>
      <c r="AP2022" s="2">
        <f t="shared" si="1145"/>
        <v>0</v>
      </c>
      <c r="AR2022" t="str">
        <f t="shared" si="1132"/>
        <v>Jackson</v>
      </c>
      <c r="AS2022" t="s">
        <v>90</v>
      </c>
      <c r="AT2022" s="162">
        <v>1</v>
      </c>
      <c r="AV2022" s="91">
        <v>46</v>
      </c>
      <c r="AW2022" s="93">
        <v>71</v>
      </c>
      <c r="AX2022" s="99">
        <f t="shared" si="1146"/>
        <v>46071</v>
      </c>
      <c r="AZ2022" s="7" t="s">
        <v>3053</v>
      </c>
      <c r="BA2022" t="s">
        <v>3290</v>
      </c>
    </row>
    <row r="2023" spans="1:53" hidden="1" outlineLevel="1">
      <c r="A2023" t="s">
        <v>2616</v>
      </c>
      <c r="B2023" t="s">
        <v>90</v>
      </c>
      <c r="C2023" s="1">
        <f t="shared" si="1133"/>
        <v>299</v>
      </c>
      <c r="D2023" s="7">
        <f>IF(P2023&gt;0,RANK(P2023,(P2023:R2023,S2023:AG2023)),0)</f>
        <v>0</v>
      </c>
      <c r="E2023" s="7">
        <f>IF(Q2023&gt;0,RANK(Q2023,(P2023:R2023,S2023:AG2023)),0)</f>
        <v>5</v>
      </c>
      <c r="F2023" s="7">
        <f>IF(R2023&gt;0,RANK(R2023,(P2023:R2023,S2023:AG2023)),0)</f>
        <v>1</v>
      </c>
      <c r="G2023" s="7">
        <f>IF(S2023&gt;0,RANK(S2023,(P2023:R2023,S2023:AG2023)),0)</f>
        <v>3</v>
      </c>
      <c r="H2023" s="48">
        <f t="shared" si="1134"/>
        <v>152</v>
      </c>
      <c r="I2023" s="163">
        <f t="shared" si="1131"/>
        <v>0.50836120401337792</v>
      </c>
      <c r="J2023" s="2"/>
      <c r="K2023" s="2">
        <f t="shared" si="1135"/>
        <v>0</v>
      </c>
      <c r="L2023" s="2">
        <f t="shared" si="1136"/>
        <v>3.678929765886288E-2</v>
      </c>
      <c r="M2023" s="2">
        <f t="shared" si="1137"/>
        <v>0.66220735785953178</v>
      </c>
      <c r="N2023" s="2">
        <f t="shared" si="1120"/>
        <v>8.3612040133779264E-2</v>
      </c>
      <c r="O2023" s="2">
        <f t="shared" si="1121"/>
        <v>0.21739130434782611</v>
      </c>
      <c r="Q2023" s="1">
        <v>11</v>
      </c>
      <c r="R2023" s="1">
        <v>198</v>
      </c>
      <c r="S2023" s="1">
        <v>25</v>
      </c>
      <c r="T2023" s="1">
        <v>46</v>
      </c>
      <c r="Y2023" s="1">
        <v>19</v>
      </c>
      <c r="AI2023" s="7">
        <f t="shared" si="1138"/>
        <v>2</v>
      </c>
      <c r="AJ2023" s="7">
        <f t="shared" si="1139"/>
        <v>0</v>
      </c>
      <c r="AK2023" s="7">
        <f t="shared" si="1140"/>
        <v>0</v>
      </c>
      <c r="AL2023" s="7">
        <f t="shared" si="1141"/>
        <v>0</v>
      </c>
      <c r="AM2023" s="2">
        <f t="shared" si="1142"/>
        <v>0.15384615384615385</v>
      </c>
      <c r="AN2023" s="2">
        <f t="shared" si="1143"/>
        <v>0</v>
      </c>
      <c r="AO2023" s="2">
        <f t="shared" si="1144"/>
        <v>0</v>
      </c>
      <c r="AP2023" s="2">
        <f t="shared" si="1145"/>
        <v>0</v>
      </c>
      <c r="AR2023" t="str">
        <f t="shared" si="1132"/>
        <v>Jerauld</v>
      </c>
      <c r="AS2023" t="s">
        <v>90</v>
      </c>
      <c r="AT2023" s="162">
        <v>1</v>
      </c>
      <c r="AV2023" s="91">
        <v>46</v>
      </c>
      <c r="AW2023" s="93">
        <v>73</v>
      </c>
      <c r="AX2023" s="99">
        <f t="shared" si="1146"/>
        <v>46073</v>
      </c>
      <c r="AZ2023" s="7" t="s">
        <v>3053</v>
      </c>
      <c r="BA2023" t="s">
        <v>3290</v>
      </c>
    </row>
    <row r="2024" spans="1:53" hidden="1" outlineLevel="1">
      <c r="A2024" t="s">
        <v>362</v>
      </c>
      <c r="B2024" t="s">
        <v>90</v>
      </c>
      <c r="C2024" s="1">
        <f t="shared" si="1133"/>
        <v>299</v>
      </c>
      <c r="D2024" s="7">
        <f>IF(P2024&gt;0,RANK(P2024,(P2024:R2024,S2024:AG2024)),0)</f>
        <v>0</v>
      </c>
      <c r="E2024" s="7">
        <f>IF(Q2024&gt;0,RANK(Q2024,(P2024:R2024,S2024:AG2024)),0)</f>
        <v>5</v>
      </c>
      <c r="F2024" s="7">
        <f>IF(R2024&gt;0,RANK(R2024,(P2024:R2024,S2024:AG2024)),0)</f>
        <v>1</v>
      </c>
      <c r="G2024" s="7">
        <f>IF(S2024&gt;0,RANK(S2024,(P2024:R2024,S2024:AG2024)),0)</f>
        <v>3</v>
      </c>
      <c r="H2024" s="48">
        <f t="shared" si="1134"/>
        <v>189</v>
      </c>
      <c r="I2024" s="163">
        <f t="shared" si="1131"/>
        <v>0.63210702341137126</v>
      </c>
      <c r="J2024" s="2"/>
      <c r="K2024" s="2">
        <f t="shared" si="1135"/>
        <v>0</v>
      </c>
      <c r="L2024" s="2">
        <f t="shared" si="1136"/>
        <v>5.016722408026756E-2</v>
      </c>
      <c r="M2024" s="2">
        <f t="shared" si="1137"/>
        <v>0.71906354515050164</v>
      </c>
      <c r="N2024" s="2">
        <f t="shared" si="1120"/>
        <v>7.6923076923076927E-2</v>
      </c>
      <c r="O2024" s="2">
        <f t="shared" si="1121"/>
        <v>0.15384615384615391</v>
      </c>
      <c r="Q2024" s="1">
        <v>15</v>
      </c>
      <c r="R2024" s="1">
        <v>215</v>
      </c>
      <c r="S2024" s="1">
        <v>23</v>
      </c>
      <c r="T2024" s="1">
        <v>26</v>
      </c>
      <c r="Y2024" s="1">
        <v>20</v>
      </c>
      <c r="AI2024" s="7">
        <f t="shared" si="1138"/>
        <v>2</v>
      </c>
      <c r="AJ2024" s="7">
        <f t="shared" si="1139"/>
        <v>0</v>
      </c>
      <c r="AK2024" s="7">
        <f t="shared" si="1140"/>
        <v>0</v>
      </c>
      <c r="AL2024" s="7">
        <f t="shared" si="1141"/>
        <v>0</v>
      </c>
      <c r="AM2024" s="2">
        <f t="shared" si="1142"/>
        <v>8.6956521739130432E-2</v>
      </c>
      <c r="AN2024" s="2">
        <f t="shared" si="1143"/>
        <v>0</v>
      </c>
      <c r="AO2024" s="2">
        <f t="shared" si="1144"/>
        <v>0</v>
      </c>
      <c r="AP2024" s="2">
        <f t="shared" si="1145"/>
        <v>0</v>
      </c>
      <c r="AR2024" t="str">
        <f t="shared" si="1132"/>
        <v>Jones</v>
      </c>
      <c r="AS2024" t="s">
        <v>90</v>
      </c>
      <c r="AT2024" s="162">
        <v>1</v>
      </c>
      <c r="AV2024" s="91">
        <v>46</v>
      </c>
      <c r="AW2024" s="93">
        <v>75</v>
      </c>
      <c r="AX2024" s="99">
        <f t="shared" si="1146"/>
        <v>46075</v>
      </c>
      <c r="AZ2024" s="7" t="s">
        <v>3053</v>
      </c>
      <c r="BA2024" t="s">
        <v>3290</v>
      </c>
    </row>
    <row r="2025" spans="1:53" hidden="1" outlineLevel="1">
      <c r="A2025" t="s">
        <v>1471</v>
      </c>
      <c r="B2025" t="s">
        <v>90</v>
      </c>
      <c r="C2025" s="1">
        <f t="shared" si="1133"/>
        <v>439</v>
      </c>
      <c r="D2025" s="7">
        <f>IF(P2025&gt;0,RANK(P2025,(P2025:R2025,S2025:AG2025)),0)</f>
        <v>0</v>
      </c>
      <c r="E2025" s="7">
        <f>IF(Q2025&gt;0,RANK(Q2025,(P2025:R2025,S2025:AG2025)),0)</f>
        <v>5</v>
      </c>
      <c r="F2025" s="7">
        <f>IF(R2025&gt;0,RANK(R2025,(P2025:R2025,S2025:AG2025)),0)</f>
        <v>1</v>
      </c>
      <c r="G2025" s="7">
        <f>IF(S2025&gt;0,RANK(S2025,(P2025:R2025,S2025:AG2025)),0)</f>
        <v>2</v>
      </c>
      <c r="H2025" s="48">
        <f t="shared" si="1134"/>
        <v>193</v>
      </c>
      <c r="I2025" s="163">
        <f t="shared" si="1131"/>
        <v>0.43963553530751709</v>
      </c>
      <c r="J2025" s="2"/>
      <c r="K2025" s="2">
        <f t="shared" si="1135"/>
        <v>0</v>
      </c>
      <c r="L2025" s="2">
        <f t="shared" si="1136"/>
        <v>4.328018223234624E-2</v>
      </c>
      <c r="M2025" s="2">
        <f t="shared" si="1137"/>
        <v>0.60136674259681089</v>
      </c>
      <c r="N2025" s="2">
        <f t="shared" si="1120"/>
        <v>0.16173120728929385</v>
      </c>
      <c r="O2025" s="2">
        <f t="shared" si="1121"/>
        <v>0.19362186788154906</v>
      </c>
      <c r="Q2025" s="1">
        <v>19</v>
      </c>
      <c r="R2025" s="1">
        <v>264</v>
      </c>
      <c r="S2025" s="1">
        <v>71</v>
      </c>
      <c r="T2025" s="1">
        <v>55</v>
      </c>
      <c r="Y2025" s="1">
        <v>30</v>
      </c>
      <c r="AI2025" s="7">
        <f t="shared" si="1138"/>
        <v>3</v>
      </c>
      <c r="AJ2025" s="7">
        <f t="shared" si="1139"/>
        <v>0</v>
      </c>
      <c r="AK2025" s="7">
        <f t="shared" si="1140"/>
        <v>0</v>
      </c>
      <c r="AL2025" s="7">
        <f t="shared" si="1141"/>
        <v>0</v>
      </c>
      <c r="AM2025" s="2">
        <f t="shared" si="1142"/>
        <v>0.12528473804100229</v>
      </c>
      <c r="AN2025" s="2">
        <f t="shared" si="1143"/>
        <v>0</v>
      </c>
      <c r="AO2025" s="2">
        <f t="shared" si="1144"/>
        <v>0</v>
      </c>
      <c r="AP2025" s="2">
        <f t="shared" si="1145"/>
        <v>0</v>
      </c>
      <c r="AR2025" t="str">
        <f t="shared" si="1132"/>
        <v>Kingsbury</v>
      </c>
      <c r="AS2025" t="s">
        <v>90</v>
      </c>
      <c r="AT2025" s="162">
        <v>1</v>
      </c>
      <c r="AV2025" s="91">
        <v>46</v>
      </c>
      <c r="AW2025" s="93">
        <v>77</v>
      </c>
      <c r="AX2025" s="99">
        <f t="shared" si="1146"/>
        <v>46077</v>
      </c>
      <c r="AZ2025" s="7" t="s">
        <v>3053</v>
      </c>
      <c r="BA2025" t="s">
        <v>3290</v>
      </c>
    </row>
    <row r="2026" spans="1:53" hidden="1" outlineLevel="1">
      <c r="A2026" t="s">
        <v>2466</v>
      </c>
      <c r="B2026" t="s">
        <v>90</v>
      </c>
      <c r="C2026" s="1">
        <f t="shared" si="1133"/>
        <v>342</v>
      </c>
      <c r="D2026" s="7">
        <f>IF(P2026&gt;0,RANK(P2026,(P2026:R2026,S2026:AG2026)),0)</f>
        <v>0</v>
      </c>
      <c r="E2026" s="7">
        <f>IF(Q2026&gt;0,RANK(Q2026,(P2026:R2026,S2026:AG2026)),0)</f>
        <v>5</v>
      </c>
      <c r="F2026" s="7">
        <f>IF(R2026&gt;0,RANK(R2026,(P2026:R2026,S2026:AG2026)),0)</f>
        <v>1</v>
      </c>
      <c r="G2026" s="7">
        <f>IF(S2026&gt;0,RANK(S2026,(P2026:R2026,S2026:AG2026)),0)</f>
        <v>2</v>
      </c>
      <c r="H2026" s="48">
        <f t="shared" si="1134"/>
        <v>198</v>
      </c>
      <c r="I2026" s="163">
        <f t="shared" si="1131"/>
        <v>0.57894736842105265</v>
      </c>
      <c r="J2026" s="2"/>
      <c r="K2026" s="2">
        <f t="shared" si="1135"/>
        <v>0</v>
      </c>
      <c r="L2026" s="2">
        <f t="shared" si="1136"/>
        <v>2.9239766081871343E-2</v>
      </c>
      <c r="M2026" s="2">
        <f t="shared" si="1137"/>
        <v>0.71345029239766078</v>
      </c>
      <c r="N2026" s="2">
        <f t="shared" si="1120"/>
        <v>0.13450292397660818</v>
      </c>
      <c r="O2026" s="2">
        <f t="shared" si="1121"/>
        <v>0.12280701754385975</v>
      </c>
      <c r="Q2026" s="1">
        <v>10</v>
      </c>
      <c r="R2026" s="1">
        <v>244</v>
      </c>
      <c r="S2026" s="1">
        <v>46</v>
      </c>
      <c r="T2026" s="1">
        <v>25</v>
      </c>
      <c r="Y2026" s="1">
        <v>17</v>
      </c>
      <c r="AI2026" s="7">
        <f t="shared" si="1138"/>
        <v>3</v>
      </c>
      <c r="AJ2026" s="7">
        <f t="shared" si="1139"/>
        <v>0</v>
      </c>
      <c r="AK2026" s="7">
        <f t="shared" si="1140"/>
        <v>0</v>
      </c>
      <c r="AL2026" s="7">
        <f t="shared" si="1141"/>
        <v>0</v>
      </c>
      <c r="AM2026" s="2">
        <f t="shared" si="1142"/>
        <v>7.3099415204678359E-2</v>
      </c>
      <c r="AN2026" s="2">
        <f t="shared" si="1143"/>
        <v>0</v>
      </c>
      <c r="AO2026" s="2">
        <f t="shared" si="1144"/>
        <v>0</v>
      </c>
      <c r="AP2026" s="2">
        <f t="shared" si="1145"/>
        <v>0</v>
      </c>
      <c r="AR2026" t="str">
        <f t="shared" si="1132"/>
        <v>Lake</v>
      </c>
      <c r="AS2026" t="s">
        <v>90</v>
      </c>
      <c r="AT2026" s="162">
        <v>1</v>
      </c>
      <c r="AV2026" s="91">
        <v>46</v>
      </c>
      <c r="AW2026" s="93">
        <v>79</v>
      </c>
      <c r="AX2026" s="99">
        <f t="shared" si="1146"/>
        <v>46079</v>
      </c>
      <c r="AZ2026" s="7" t="s">
        <v>3053</v>
      </c>
      <c r="BA2026" t="s">
        <v>3290</v>
      </c>
    </row>
    <row r="2027" spans="1:53" hidden="1" outlineLevel="1">
      <c r="A2027" t="s">
        <v>646</v>
      </c>
      <c r="B2027" t="s">
        <v>90</v>
      </c>
      <c r="C2027" s="1">
        <f t="shared" si="1133"/>
        <v>2432</v>
      </c>
      <c r="D2027" s="7">
        <f>IF(P2027&gt;0,RANK(P2027,(P2027:R2027,S2027:AG2027)),0)</f>
        <v>0</v>
      </c>
      <c r="E2027" s="7">
        <f>IF(Q2027&gt;0,RANK(Q2027,(P2027:R2027,S2027:AG2027)),0)</f>
        <v>5</v>
      </c>
      <c r="F2027" s="7">
        <f>IF(R2027&gt;0,RANK(R2027,(P2027:R2027,S2027:AG2027)),0)</f>
        <v>1</v>
      </c>
      <c r="G2027" s="7">
        <f>IF(S2027&gt;0,RANK(S2027,(P2027:R2027,S2027:AG2027)),0)</f>
        <v>2</v>
      </c>
      <c r="H2027" s="48">
        <f t="shared" si="1134"/>
        <v>1304</v>
      </c>
      <c r="I2027" s="163">
        <f t="shared" si="1131"/>
        <v>0.53618421052631582</v>
      </c>
      <c r="J2027" s="2"/>
      <c r="K2027" s="2">
        <f t="shared" si="1135"/>
        <v>0</v>
      </c>
      <c r="L2027" s="2">
        <f t="shared" si="1136"/>
        <v>4.235197368421053E-2</v>
      </c>
      <c r="M2027" s="2">
        <f t="shared" si="1137"/>
        <v>0.67023026315789469</v>
      </c>
      <c r="N2027" s="2">
        <f t="shared" si="1120"/>
        <v>0.13404605263157895</v>
      </c>
      <c r="O2027" s="2">
        <f t="shared" si="1121"/>
        <v>0.15337171052631585</v>
      </c>
      <c r="Q2027" s="1">
        <v>103</v>
      </c>
      <c r="R2027" s="1">
        <v>1630</v>
      </c>
      <c r="S2027" s="1">
        <v>326</v>
      </c>
      <c r="T2027" s="1">
        <v>191</v>
      </c>
      <c r="Y2027" s="1">
        <v>182</v>
      </c>
      <c r="AI2027" s="7">
        <f t="shared" si="1138"/>
        <v>3</v>
      </c>
      <c r="AJ2027" s="7">
        <f t="shared" si="1139"/>
        <v>0</v>
      </c>
      <c r="AK2027" s="7">
        <f t="shared" si="1140"/>
        <v>0</v>
      </c>
      <c r="AL2027" s="7">
        <f t="shared" si="1141"/>
        <v>0</v>
      </c>
      <c r="AM2027" s="2">
        <f t="shared" si="1142"/>
        <v>7.8536184210526314E-2</v>
      </c>
      <c r="AN2027" s="2">
        <f t="shared" si="1143"/>
        <v>0</v>
      </c>
      <c r="AO2027" s="2">
        <f t="shared" si="1144"/>
        <v>0</v>
      </c>
      <c r="AP2027" s="2">
        <f t="shared" si="1145"/>
        <v>0</v>
      </c>
      <c r="AR2027" t="str">
        <f t="shared" si="1132"/>
        <v>Lawrence</v>
      </c>
      <c r="AS2027" t="s">
        <v>90</v>
      </c>
      <c r="AT2027" s="162">
        <v>1</v>
      </c>
      <c r="AV2027" s="91">
        <v>46</v>
      </c>
      <c r="AW2027" s="93">
        <v>81</v>
      </c>
      <c r="AX2027" s="99">
        <f t="shared" si="1146"/>
        <v>46081</v>
      </c>
      <c r="AZ2027" s="7" t="s">
        <v>3053</v>
      </c>
      <c r="BA2027" t="s">
        <v>3290</v>
      </c>
    </row>
    <row r="2028" spans="1:53" hidden="1" outlineLevel="1">
      <c r="A2028" t="s">
        <v>229</v>
      </c>
      <c r="B2028" t="s">
        <v>90</v>
      </c>
      <c r="C2028" s="1">
        <f t="shared" si="1133"/>
        <v>3211</v>
      </c>
      <c r="D2028" s="7">
        <f>IF(P2028&gt;0,RANK(P2028,(P2028:R2028,S2028:AG2028)),0)</f>
        <v>0</v>
      </c>
      <c r="E2028" s="7">
        <f>IF(Q2028&gt;0,RANK(Q2028,(P2028:R2028,S2028:AG2028)),0)</f>
        <v>5</v>
      </c>
      <c r="F2028" s="7">
        <f>IF(R2028&gt;0,RANK(R2028,(P2028:R2028,S2028:AG2028)),0)</f>
        <v>1</v>
      </c>
      <c r="G2028" s="7">
        <f>IF(S2028&gt;0,RANK(S2028,(P2028:R2028,S2028:AG2028)),0)</f>
        <v>3</v>
      </c>
      <c r="H2028" s="48">
        <f t="shared" si="1134"/>
        <v>1886</v>
      </c>
      <c r="I2028" s="163">
        <f t="shared" si="1131"/>
        <v>0.58735596387418254</v>
      </c>
      <c r="J2028" s="2"/>
      <c r="K2028" s="2">
        <f t="shared" si="1135"/>
        <v>0</v>
      </c>
      <c r="L2028" s="2">
        <f t="shared" si="1136"/>
        <v>3.1142946122703206E-2</v>
      </c>
      <c r="M2028" s="2">
        <f t="shared" si="1137"/>
        <v>0.70009342883836811</v>
      </c>
      <c r="N2028" s="2">
        <f t="shared" si="1120"/>
        <v>0.10464029897228277</v>
      </c>
      <c r="O2028" s="2">
        <f t="shared" si="1121"/>
        <v>0.16412332606664592</v>
      </c>
      <c r="Q2028" s="1">
        <v>100</v>
      </c>
      <c r="R2028" s="1">
        <v>2248</v>
      </c>
      <c r="S2028" s="1">
        <v>336</v>
      </c>
      <c r="T2028" s="1">
        <v>362</v>
      </c>
      <c r="Y2028" s="1">
        <v>165</v>
      </c>
      <c r="AI2028" s="7">
        <f t="shared" si="1138"/>
        <v>2</v>
      </c>
      <c r="AJ2028" s="7">
        <f t="shared" si="1139"/>
        <v>0</v>
      </c>
      <c r="AK2028" s="7">
        <f t="shared" si="1140"/>
        <v>0</v>
      </c>
      <c r="AL2028" s="7">
        <f t="shared" si="1141"/>
        <v>0</v>
      </c>
      <c r="AM2028" s="2">
        <f t="shared" si="1142"/>
        <v>0.11273746496418562</v>
      </c>
      <c r="AN2028" s="2">
        <f t="shared" si="1143"/>
        <v>0</v>
      </c>
      <c r="AO2028" s="2">
        <f t="shared" si="1144"/>
        <v>0</v>
      </c>
      <c r="AP2028" s="2">
        <f t="shared" si="1145"/>
        <v>0</v>
      </c>
      <c r="AR2028" t="str">
        <f t="shared" si="1132"/>
        <v>Lincoln</v>
      </c>
      <c r="AS2028" t="s">
        <v>90</v>
      </c>
      <c r="AT2028" s="162">
        <v>1</v>
      </c>
      <c r="AV2028" s="91">
        <v>46</v>
      </c>
      <c r="AW2028" s="93">
        <v>83</v>
      </c>
      <c r="AX2028" s="99">
        <f t="shared" si="1146"/>
        <v>46083</v>
      </c>
      <c r="AZ2028" s="7" t="s">
        <v>3053</v>
      </c>
      <c r="BA2028" t="s">
        <v>3290</v>
      </c>
    </row>
    <row r="2029" spans="1:53" hidden="1" outlineLevel="1">
      <c r="A2029" t="s">
        <v>846</v>
      </c>
      <c r="B2029" t="s">
        <v>90</v>
      </c>
      <c r="C2029" s="1">
        <f t="shared" si="1133"/>
        <v>319</v>
      </c>
      <c r="D2029" s="7">
        <f>IF(P2029&gt;0,RANK(P2029,(P2029:R2029,S2029:AG2029)),0)</f>
        <v>0</v>
      </c>
      <c r="E2029" s="7">
        <f>IF(Q2029&gt;0,RANK(Q2029,(P2029:R2029,S2029:AG2029)),0)</f>
        <v>5</v>
      </c>
      <c r="F2029" s="7">
        <f>IF(R2029&gt;0,RANK(R2029,(P2029:R2029,S2029:AG2029)),0)</f>
        <v>1</v>
      </c>
      <c r="G2029" s="7">
        <f>IF(S2029&gt;0,RANK(S2029,(P2029:R2029,S2029:AG2029)),0)</f>
        <v>3</v>
      </c>
      <c r="H2029" s="48">
        <f t="shared" si="1134"/>
        <v>173</v>
      </c>
      <c r="I2029" s="163">
        <f t="shared" si="1131"/>
        <v>0.54231974921630099</v>
      </c>
      <c r="J2029" s="2"/>
      <c r="K2029" s="2">
        <f t="shared" si="1135"/>
        <v>0</v>
      </c>
      <c r="L2029" s="2">
        <f t="shared" si="1136"/>
        <v>3.7617554858934171E-2</v>
      </c>
      <c r="M2029" s="2">
        <f t="shared" si="1137"/>
        <v>0.67084639498432597</v>
      </c>
      <c r="N2029" s="2">
        <f t="shared" si="1120"/>
        <v>0.11912225705329153</v>
      </c>
      <c r="O2029" s="2">
        <f t="shared" si="1121"/>
        <v>0.17241379310344834</v>
      </c>
      <c r="Q2029" s="1">
        <v>12</v>
      </c>
      <c r="R2029" s="1">
        <v>214</v>
      </c>
      <c r="S2029" s="1">
        <v>38</v>
      </c>
      <c r="T2029" s="1">
        <v>41</v>
      </c>
      <c r="Y2029" s="1">
        <v>14</v>
      </c>
      <c r="AI2029" s="7">
        <f t="shared" si="1138"/>
        <v>2</v>
      </c>
      <c r="AJ2029" s="7">
        <f t="shared" si="1139"/>
        <v>0</v>
      </c>
      <c r="AK2029" s="7">
        <f t="shared" si="1140"/>
        <v>0</v>
      </c>
      <c r="AL2029" s="7">
        <f t="shared" si="1141"/>
        <v>0</v>
      </c>
      <c r="AM2029" s="2">
        <f t="shared" si="1142"/>
        <v>0.12852664576802508</v>
      </c>
      <c r="AN2029" s="2">
        <f t="shared" si="1143"/>
        <v>0</v>
      </c>
      <c r="AO2029" s="2">
        <f t="shared" si="1144"/>
        <v>0</v>
      </c>
      <c r="AP2029" s="2">
        <f t="shared" si="1145"/>
        <v>0</v>
      </c>
      <c r="AR2029" t="str">
        <f t="shared" si="1132"/>
        <v>Lyman</v>
      </c>
      <c r="AS2029" t="s">
        <v>90</v>
      </c>
      <c r="AT2029" s="162">
        <v>1</v>
      </c>
      <c r="AV2029" s="91">
        <v>46</v>
      </c>
      <c r="AW2029" s="93">
        <v>85</v>
      </c>
      <c r="AX2029" s="99">
        <f t="shared" si="1146"/>
        <v>46085</v>
      </c>
      <c r="AZ2029" s="7" t="s">
        <v>3053</v>
      </c>
      <c r="BA2029" t="s">
        <v>3290</v>
      </c>
    </row>
    <row r="2030" spans="1:53" hidden="1" outlineLevel="1">
      <c r="A2030" t="s">
        <v>1169</v>
      </c>
      <c r="B2030" t="s">
        <v>90</v>
      </c>
      <c r="C2030" s="1">
        <f t="shared" si="1133"/>
        <v>432</v>
      </c>
      <c r="D2030" s="7">
        <f>IF(P2030&gt;0,RANK(P2030,(P2030:R2030,S2030:AG2030)),0)</f>
        <v>0</v>
      </c>
      <c r="E2030" s="7">
        <f>IF(Q2030&gt;0,RANK(Q2030,(P2030:R2030,S2030:AG2030)),0)</f>
        <v>5</v>
      </c>
      <c r="F2030" s="7">
        <f>IF(R2030&gt;0,RANK(R2030,(P2030:R2030,S2030:AG2030)),0)</f>
        <v>1</v>
      </c>
      <c r="G2030" s="7">
        <f>IF(S2030&gt;0,RANK(S2030,(P2030:R2030,S2030:AG2030)),0)</f>
        <v>3</v>
      </c>
      <c r="H2030" s="48">
        <f t="shared" si="1134"/>
        <v>173</v>
      </c>
      <c r="I2030" s="163">
        <f t="shared" si="1131"/>
        <v>0.40046296296296297</v>
      </c>
      <c r="J2030" s="2"/>
      <c r="K2030" s="2">
        <f t="shared" si="1135"/>
        <v>0</v>
      </c>
      <c r="L2030" s="2">
        <f t="shared" si="1136"/>
        <v>4.3981481481481483E-2</v>
      </c>
      <c r="M2030" s="2">
        <f t="shared" si="1137"/>
        <v>0.5625</v>
      </c>
      <c r="N2030" s="2">
        <f t="shared" si="1120"/>
        <v>0.15740740740740741</v>
      </c>
      <c r="O2030" s="2">
        <f t="shared" si="1121"/>
        <v>0.23611111111111108</v>
      </c>
      <c r="Q2030" s="1">
        <v>19</v>
      </c>
      <c r="R2030" s="1">
        <v>243</v>
      </c>
      <c r="S2030" s="1">
        <v>68</v>
      </c>
      <c r="T2030" s="1">
        <v>70</v>
      </c>
      <c r="Y2030" s="1">
        <v>32</v>
      </c>
      <c r="AI2030" s="7">
        <f t="shared" si="1138"/>
        <v>2</v>
      </c>
      <c r="AJ2030" s="7">
        <f t="shared" si="1139"/>
        <v>0</v>
      </c>
      <c r="AK2030" s="7">
        <f t="shared" si="1140"/>
        <v>0</v>
      </c>
      <c r="AL2030" s="7">
        <f t="shared" si="1141"/>
        <v>0</v>
      </c>
      <c r="AM2030" s="2">
        <f t="shared" si="1142"/>
        <v>0.16203703703703703</v>
      </c>
      <c r="AN2030" s="2">
        <f t="shared" si="1143"/>
        <v>0</v>
      </c>
      <c r="AO2030" s="2">
        <f t="shared" si="1144"/>
        <v>0</v>
      </c>
      <c r="AP2030" s="2">
        <f t="shared" si="1145"/>
        <v>0</v>
      </c>
      <c r="AR2030" t="str">
        <f t="shared" si="1132"/>
        <v>McCook</v>
      </c>
      <c r="AS2030" t="s">
        <v>90</v>
      </c>
      <c r="AT2030" s="162">
        <v>1</v>
      </c>
      <c r="AV2030" s="91">
        <v>46</v>
      </c>
      <c r="AW2030" s="93">
        <v>87</v>
      </c>
      <c r="AX2030" s="99">
        <f t="shared" si="1146"/>
        <v>46087</v>
      </c>
      <c r="AZ2030" s="7" t="s">
        <v>3053</v>
      </c>
      <c r="BA2030" t="s">
        <v>3290</v>
      </c>
    </row>
    <row r="2031" spans="1:53" hidden="1" outlineLevel="1">
      <c r="A2031" t="s">
        <v>532</v>
      </c>
      <c r="B2031" t="s">
        <v>90</v>
      </c>
      <c r="C2031" s="1">
        <f t="shared" si="1133"/>
        <v>302</v>
      </c>
      <c r="D2031" s="7">
        <f>IF(P2031&gt;0,RANK(P2031,(P2031:R2031,S2031:AG2031)),0)</f>
        <v>0</v>
      </c>
      <c r="E2031" s="7">
        <f>IF(Q2031&gt;0,RANK(Q2031,(P2031:R2031,S2031:AG2031)),0)</f>
        <v>5</v>
      </c>
      <c r="F2031" s="7">
        <f>IF(R2031&gt;0,RANK(R2031,(P2031:R2031,S2031:AG2031)),0)</f>
        <v>1</v>
      </c>
      <c r="G2031" s="7">
        <f>IF(S2031&gt;0,RANK(S2031,(P2031:R2031,S2031:AG2031)),0)</f>
        <v>3</v>
      </c>
      <c r="H2031" s="48">
        <f t="shared" si="1134"/>
        <v>172</v>
      </c>
      <c r="I2031" s="163">
        <f t="shared" si="1131"/>
        <v>0.56953642384105962</v>
      </c>
      <c r="J2031" s="2"/>
      <c r="K2031" s="2">
        <f t="shared" si="1135"/>
        <v>0</v>
      </c>
      <c r="L2031" s="2">
        <f t="shared" si="1136"/>
        <v>9.9337748344370865E-3</v>
      </c>
      <c r="M2031" s="2">
        <f t="shared" si="1137"/>
        <v>0.71192052980132448</v>
      </c>
      <c r="N2031" s="2">
        <f t="shared" si="1120"/>
        <v>8.9403973509933773E-2</v>
      </c>
      <c r="O2031" s="2">
        <f t="shared" si="1121"/>
        <v>0.1887417218543046</v>
      </c>
      <c r="Q2031" s="1">
        <v>3</v>
      </c>
      <c r="R2031" s="1">
        <v>215</v>
      </c>
      <c r="S2031" s="1">
        <v>27</v>
      </c>
      <c r="T2031" s="1">
        <v>43</v>
      </c>
      <c r="Y2031" s="1">
        <v>14</v>
      </c>
      <c r="AI2031" s="7">
        <f t="shared" si="1138"/>
        <v>2</v>
      </c>
      <c r="AJ2031" s="7">
        <f t="shared" si="1139"/>
        <v>0</v>
      </c>
      <c r="AK2031" s="7">
        <f t="shared" si="1140"/>
        <v>0</v>
      </c>
      <c r="AL2031" s="7">
        <f t="shared" si="1141"/>
        <v>0</v>
      </c>
      <c r="AM2031" s="2">
        <f t="shared" si="1142"/>
        <v>0.14238410596026491</v>
      </c>
      <c r="AN2031" s="2">
        <f t="shared" si="1143"/>
        <v>0</v>
      </c>
      <c r="AO2031" s="2">
        <f t="shared" si="1144"/>
        <v>0</v>
      </c>
      <c r="AP2031" s="2">
        <f t="shared" si="1145"/>
        <v>0</v>
      </c>
      <c r="AR2031" t="str">
        <f t="shared" si="1132"/>
        <v>McPherson</v>
      </c>
      <c r="AS2031" t="s">
        <v>90</v>
      </c>
      <c r="AT2031" s="162">
        <v>1</v>
      </c>
      <c r="AV2031" s="91">
        <v>46</v>
      </c>
      <c r="AW2031" s="93">
        <v>89</v>
      </c>
      <c r="AX2031" s="99">
        <f t="shared" si="1146"/>
        <v>46089</v>
      </c>
      <c r="AZ2031" s="7" t="s">
        <v>3053</v>
      </c>
      <c r="BA2031" t="s">
        <v>3290</v>
      </c>
    </row>
    <row r="2032" spans="1:53" hidden="1" outlineLevel="1">
      <c r="A2032" t="s">
        <v>1060</v>
      </c>
      <c r="B2032" t="s">
        <v>90</v>
      </c>
      <c r="C2032" s="1">
        <f t="shared" si="1133"/>
        <v>129</v>
      </c>
      <c r="D2032" s="7">
        <f>IF(P2032&gt;0,RANK(P2032,(P2032:R2032,S2032:AG2032)),0)</f>
        <v>0</v>
      </c>
      <c r="E2032" s="7">
        <f>IF(Q2032&gt;0,RANK(Q2032,(P2032:R2032,S2032:AG2032)),0)</f>
        <v>3</v>
      </c>
      <c r="F2032" s="7">
        <f>IF(R2032&gt;0,RANK(R2032,(P2032:R2032,S2032:AG2032)),0)</f>
        <v>1</v>
      </c>
      <c r="G2032" s="7">
        <f>IF(S2032&gt;0,RANK(S2032,(P2032:R2032,S2032:AG2032)),0)</f>
        <v>4</v>
      </c>
      <c r="H2032" s="48">
        <f t="shared" si="1134"/>
        <v>60</v>
      </c>
      <c r="I2032" s="163">
        <f t="shared" si="1131"/>
        <v>0.46511627906976744</v>
      </c>
      <c r="J2032" s="2"/>
      <c r="K2032" s="2">
        <f t="shared" si="1135"/>
        <v>0</v>
      </c>
      <c r="L2032" s="2">
        <f t="shared" si="1136"/>
        <v>6.9767441860465115E-2</v>
      </c>
      <c r="M2032" s="2">
        <f t="shared" si="1137"/>
        <v>0.64341085271317833</v>
      </c>
      <c r="N2032" s="2">
        <f t="shared" si="1120"/>
        <v>6.2015503875968991E-2</v>
      </c>
      <c r="O2032" s="2">
        <f t="shared" si="1121"/>
        <v>0.22480620155038755</v>
      </c>
      <c r="Q2032" s="1">
        <v>9</v>
      </c>
      <c r="R2032" s="1">
        <v>83</v>
      </c>
      <c r="S2032" s="1">
        <v>8</v>
      </c>
      <c r="T2032" s="1">
        <v>23</v>
      </c>
      <c r="Y2032" s="1">
        <v>6</v>
      </c>
      <c r="AI2032" s="7">
        <f t="shared" si="1138"/>
        <v>2</v>
      </c>
      <c r="AJ2032" s="7">
        <f t="shared" si="1139"/>
        <v>0</v>
      </c>
      <c r="AK2032" s="7">
        <f t="shared" si="1140"/>
        <v>0</v>
      </c>
      <c r="AL2032" s="7">
        <f t="shared" si="1141"/>
        <v>0</v>
      </c>
      <c r="AM2032" s="2">
        <f t="shared" si="1142"/>
        <v>0.17829457364341086</v>
      </c>
      <c r="AN2032" s="2">
        <f t="shared" si="1143"/>
        <v>0</v>
      </c>
      <c r="AO2032" s="2">
        <f t="shared" si="1144"/>
        <v>0</v>
      </c>
      <c r="AP2032" s="2">
        <f t="shared" si="1145"/>
        <v>0</v>
      </c>
      <c r="AR2032" t="str">
        <f t="shared" si="1132"/>
        <v>Marshall</v>
      </c>
      <c r="AS2032" t="s">
        <v>90</v>
      </c>
      <c r="AT2032" s="162">
        <v>1</v>
      </c>
      <c r="AV2032" s="91">
        <v>46</v>
      </c>
      <c r="AW2032" s="93">
        <v>91</v>
      </c>
      <c r="AX2032" s="99">
        <f t="shared" si="1146"/>
        <v>46091</v>
      </c>
      <c r="AZ2032" s="7" t="s">
        <v>3053</v>
      </c>
      <c r="BA2032" t="s">
        <v>3290</v>
      </c>
    </row>
    <row r="2033" spans="1:53" hidden="1" outlineLevel="1">
      <c r="A2033" t="s">
        <v>1279</v>
      </c>
      <c r="B2033" t="s">
        <v>90</v>
      </c>
      <c r="C2033" s="1">
        <f t="shared" si="1133"/>
        <v>2070</v>
      </c>
      <c r="D2033" s="7">
        <f>IF(P2033&gt;0,RANK(P2033,(P2033:R2033,S2033:AG2033)),0)</f>
        <v>0</v>
      </c>
      <c r="E2033" s="7">
        <f>IF(Q2033&gt;0,RANK(Q2033,(P2033:R2033,S2033:AG2033)),0)</f>
        <v>5</v>
      </c>
      <c r="F2033" s="7">
        <f>IF(R2033&gt;0,RANK(R2033,(P2033:R2033,S2033:AG2033)),0)</f>
        <v>1</v>
      </c>
      <c r="G2033" s="7">
        <f>IF(S2033&gt;0,RANK(S2033,(P2033:R2033,S2033:AG2033)),0)</f>
        <v>2</v>
      </c>
      <c r="H2033" s="48">
        <f t="shared" si="1134"/>
        <v>859</v>
      </c>
      <c r="I2033" s="163">
        <f t="shared" si="1131"/>
        <v>0.41497584541062804</v>
      </c>
      <c r="J2033" s="2"/>
      <c r="K2033" s="2">
        <f t="shared" si="1135"/>
        <v>0</v>
      </c>
      <c r="L2033" s="2">
        <f t="shared" si="1136"/>
        <v>4.3961352657004828E-2</v>
      </c>
      <c r="M2033" s="2">
        <f t="shared" si="1137"/>
        <v>0.59951690821256043</v>
      </c>
      <c r="N2033" s="2">
        <f t="shared" si="1120"/>
        <v>0.18454106280193236</v>
      </c>
      <c r="O2033" s="2">
        <f t="shared" si="1121"/>
        <v>0.17198067632850236</v>
      </c>
      <c r="Q2033" s="1">
        <v>91</v>
      </c>
      <c r="R2033" s="1">
        <v>1241</v>
      </c>
      <c r="S2033" s="1">
        <v>382</v>
      </c>
      <c r="T2033" s="1">
        <v>242</v>
      </c>
      <c r="Y2033" s="1">
        <v>114</v>
      </c>
      <c r="AI2033" s="7">
        <f t="shared" si="1138"/>
        <v>3</v>
      </c>
      <c r="AJ2033" s="7">
        <f t="shared" si="1139"/>
        <v>0</v>
      </c>
      <c r="AK2033" s="7">
        <f t="shared" si="1140"/>
        <v>0</v>
      </c>
      <c r="AL2033" s="7">
        <f t="shared" si="1141"/>
        <v>0</v>
      </c>
      <c r="AM2033" s="2">
        <f t="shared" si="1142"/>
        <v>0.11690821256038647</v>
      </c>
      <c r="AN2033" s="2">
        <f t="shared" si="1143"/>
        <v>0</v>
      </c>
      <c r="AO2033" s="2">
        <f t="shared" si="1144"/>
        <v>0</v>
      </c>
      <c r="AP2033" s="2">
        <f t="shared" si="1145"/>
        <v>0</v>
      </c>
      <c r="AR2033" t="str">
        <f t="shared" si="1132"/>
        <v>Meade</v>
      </c>
      <c r="AS2033" t="s">
        <v>90</v>
      </c>
      <c r="AT2033" s="162">
        <v>1</v>
      </c>
      <c r="AV2033" s="91">
        <v>46</v>
      </c>
      <c r="AW2033" s="93">
        <v>93</v>
      </c>
      <c r="AX2033" s="99">
        <f t="shared" si="1146"/>
        <v>46093</v>
      </c>
      <c r="AZ2033" s="7" t="s">
        <v>3053</v>
      </c>
      <c r="BA2033" t="s">
        <v>3290</v>
      </c>
    </row>
    <row r="2034" spans="1:53" hidden="1" outlineLevel="1">
      <c r="A2034" t="s">
        <v>499</v>
      </c>
      <c r="B2034" t="s">
        <v>90</v>
      </c>
      <c r="C2034" s="1">
        <f t="shared" si="1133"/>
        <v>76</v>
      </c>
      <c r="D2034" s="7">
        <f>IF(P2034&gt;0,RANK(P2034,(P2034:R2034,S2034:AG2034)),0)</f>
        <v>0</v>
      </c>
      <c r="E2034" s="7">
        <f>IF(Q2034&gt;0,RANK(Q2034,(P2034:R2034,S2034:AG2034)),0)</f>
        <v>4</v>
      </c>
      <c r="F2034" s="7">
        <f>IF(R2034&gt;0,RANK(R2034,(P2034:R2034,S2034:AG2034)),0)</f>
        <v>1</v>
      </c>
      <c r="G2034" s="7">
        <f>IF(S2034&gt;0,RANK(S2034,(P2034:R2034,S2034:AG2034)),0)</f>
        <v>2</v>
      </c>
      <c r="H2034" s="48">
        <f t="shared" si="1134"/>
        <v>24</v>
      </c>
      <c r="I2034" s="163">
        <f t="shared" si="1131"/>
        <v>0.31578947368421051</v>
      </c>
      <c r="J2034" s="2"/>
      <c r="K2034" s="2">
        <f t="shared" si="1135"/>
        <v>0</v>
      </c>
      <c r="L2034" s="2">
        <f t="shared" si="1136"/>
        <v>6.5789473684210523E-2</v>
      </c>
      <c r="M2034" s="2">
        <f t="shared" si="1137"/>
        <v>0.53947368421052633</v>
      </c>
      <c r="N2034" s="2">
        <f t="shared" si="1120"/>
        <v>0.22368421052631579</v>
      </c>
      <c r="O2034" s="2">
        <f t="shared" si="1121"/>
        <v>0.17105263157894737</v>
      </c>
      <c r="Q2034" s="1">
        <v>5</v>
      </c>
      <c r="R2034" s="1">
        <v>41</v>
      </c>
      <c r="S2034" s="1">
        <v>17</v>
      </c>
      <c r="T2034" s="1">
        <v>12</v>
      </c>
      <c r="Y2034" s="1">
        <v>1</v>
      </c>
      <c r="AI2034" s="7">
        <f t="shared" si="1138"/>
        <v>3</v>
      </c>
      <c r="AJ2034" s="7">
        <f t="shared" si="1139"/>
        <v>0</v>
      </c>
      <c r="AK2034" s="7">
        <f t="shared" si="1140"/>
        <v>0</v>
      </c>
      <c r="AL2034" s="7">
        <f t="shared" si="1141"/>
        <v>0</v>
      </c>
      <c r="AM2034" s="2">
        <f t="shared" si="1142"/>
        <v>0.15789473684210525</v>
      </c>
      <c r="AN2034" s="2">
        <f t="shared" si="1143"/>
        <v>0</v>
      </c>
      <c r="AO2034" s="2">
        <f t="shared" si="1144"/>
        <v>0</v>
      </c>
      <c r="AP2034" s="2">
        <f t="shared" si="1145"/>
        <v>0</v>
      </c>
      <c r="AR2034" t="str">
        <f t="shared" si="1132"/>
        <v>Mellette</v>
      </c>
      <c r="AS2034" t="s">
        <v>90</v>
      </c>
      <c r="AT2034" s="162">
        <v>1</v>
      </c>
      <c r="AV2034" s="91">
        <v>46</v>
      </c>
      <c r="AW2034" s="93">
        <v>95</v>
      </c>
      <c r="AX2034" s="99">
        <f t="shared" si="1146"/>
        <v>46095</v>
      </c>
      <c r="AZ2034" s="7" t="s">
        <v>3053</v>
      </c>
      <c r="BA2034" t="s">
        <v>3290</v>
      </c>
    </row>
    <row r="2035" spans="1:53" hidden="1" outlineLevel="1">
      <c r="A2035" t="s">
        <v>2687</v>
      </c>
      <c r="B2035" t="s">
        <v>90</v>
      </c>
      <c r="C2035" s="1">
        <f t="shared" si="1133"/>
        <v>106</v>
      </c>
      <c r="D2035" s="7">
        <f>IF(P2035&gt;0,RANK(P2035,(P2035:R2035,S2035:AG2035)),0)</f>
        <v>0</v>
      </c>
      <c r="E2035" s="7">
        <f>IF(Q2035&gt;0,RANK(Q2035,(P2035:R2035,S2035:AG2035)),0)</f>
        <v>4</v>
      </c>
      <c r="F2035" s="7">
        <f>IF(R2035&gt;0,RANK(R2035,(P2035:R2035,S2035:AG2035)),0)</f>
        <v>1</v>
      </c>
      <c r="G2035" s="7">
        <f>IF(S2035&gt;0,RANK(S2035,(P2035:R2035,S2035:AG2035)),0)</f>
        <v>2</v>
      </c>
      <c r="H2035" s="48">
        <f t="shared" si="1134"/>
        <v>46</v>
      </c>
      <c r="I2035" s="163">
        <f t="shared" si="1131"/>
        <v>0.43396226415094341</v>
      </c>
      <c r="J2035" s="2"/>
      <c r="K2035" s="2">
        <f t="shared" si="1135"/>
        <v>0</v>
      </c>
      <c r="L2035" s="2">
        <f t="shared" si="1136"/>
        <v>6.6037735849056603E-2</v>
      </c>
      <c r="M2035" s="2">
        <f t="shared" si="1137"/>
        <v>0.59433962264150941</v>
      </c>
      <c r="N2035" s="2">
        <f t="shared" si="1120"/>
        <v>0.16037735849056603</v>
      </c>
      <c r="O2035" s="2">
        <f t="shared" si="1121"/>
        <v>0.17924528301886797</v>
      </c>
      <c r="Q2035" s="1">
        <v>7</v>
      </c>
      <c r="R2035" s="1">
        <v>63</v>
      </c>
      <c r="S2035" s="1">
        <v>17</v>
      </c>
      <c r="T2035" s="1">
        <v>15</v>
      </c>
      <c r="Y2035" s="1">
        <v>4</v>
      </c>
      <c r="AI2035" s="7">
        <f t="shared" si="1138"/>
        <v>3</v>
      </c>
      <c r="AJ2035" s="7">
        <f t="shared" si="1139"/>
        <v>0</v>
      </c>
      <c r="AK2035" s="7">
        <f t="shared" si="1140"/>
        <v>0</v>
      </c>
      <c r="AL2035" s="7">
        <f t="shared" si="1141"/>
        <v>0</v>
      </c>
      <c r="AM2035" s="2">
        <f t="shared" si="1142"/>
        <v>0.14150943396226415</v>
      </c>
      <c r="AN2035" s="2">
        <f t="shared" si="1143"/>
        <v>0</v>
      </c>
      <c r="AO2035" s="2">
        <f t="shared" si="1144"/>
        <v>0</v>
      </c>
      <c r="AP2035" s="2">
        <f t="shared" si="1145"/>
        <v>0</v>
      </c>
      <c r="AR2035" t="str">
        <f t="shared" si="1132"/>
        <v>Miner</v>
      </c>
      <c r="AS2035" t="s">
        <v>90</v>
      </c>
      <c r="AT2035" s="162">
        <v>1</v>
      </c>
      <c r="AV2035" s="91">
        <v>46</v>
      </c>
      <c r="AW2035" s="93">
        <v>97</v>
      </c>
      <c r="AX2035" s="99">
        <f t="shared" si="1146"/>
        <v>46097</v>
      </c>
      <c r="AZ2035" s="7" t="s">
        <v>3053</v>
      </c>
      <c r="BA2035" t="s">
        <v>3290</v>
      </c>
    </row>
    <row r="2036" spans="1:53" hidden="1" outlineLevel="1">
      <c r="A2036" t="s">
        <v>306</v>
      </c>
      <c r="B2036" t="s">
        <v>90</v>
      </c>
      <c r="C2036" s="1">
        <f t="shared" si="1133"/>
        <v>7351</v>
      </c>
      <c r="D2036" s="7">
        <f>IF(P2036&gt;0,RANK(P2036,(P2036:R2036,S2036:AG2036)),0)</f>
        <v>0</v>
      </c>
      <c r="E2036" s="7">
        <f>IF(Q2036&gt;0,RANK(Q2036,(P2036:R2036,S2036:AG2036)),0)</f>
        <v>5</v>
      </c>
      <c r="F2036" s="7">
        <f>IF(R2036&gt;0,RANK(R2036,(P2036:R2036,S2036:AG2036)),0)</f>
        <v>1</v>
      </c>
      <c r="G2036" s="7">
        <f>IF(S2036&gt;0,RANK(S2036,(P2036:R2036,S2036:AG2036)),0)</f>
        <v>2</v>
      </c>
      <c r="H2036" s="48">
        <f t="shared" si="1134"/>
        <v>3894</v>
      </c>
      <c r="I2036" s="163">
        <f t="shared" si="1131"/>
        <v>0.52972384709563325</v>
      </c>
      <c r="J2036" s="2"/>
      <c r="K2036" s="2">
        <f t="shared" si="1135"/>
        <v>0</v>
      </c>
      <c r="L2036" s="2">
        <f t="shared" si="1136"/>
        <v>2.8975649571486871E-2</v>
      </c>
      <c r="M2036" s="2">
        <f t="shared" si="1137"/>
        <v>0.68670929125289071</v>
      </c>
      <c r="N2036" s="2">
        <f t="shared" si="1120"/>
        <v>0.15698544415725751</v>
      </c>
      <c r="O2036" s="2">
        <f t="shared" si="1121"/>
        <v>0.12732961501836487</v>
      </c>
      <c r="Q2036" s="1">
        <v>213</v>
      </c>
      <c r="R2036" s="1">
        <v>5048</v>
      </c>
      <c r="S2036" s="1">
        <v>1154</v>
      </c>
      <c r="T2036" s="1">
        <v>681</v>
      </c>
      <c r="Y2036" s="1">
        <v>255</v>
      </c>
      <c r="AI2036" s="7">
        <f t="shared" si="1138"/>
        <v>3</v>
      </c>
      <c r="AJ2036" s="7">
        <f t="shared" si="1139"/>
        <v>0</v>
      </c>
      <c r="AK2036" s="7">
        <f t="shared" si="1140"/>
        <v>0</v>
      </c>
      <c r="AL2036" s="7">
        <f t="shared" si="1141"/>
        <v>0</v>
      </c>
      <c r="AM2036" s="2">
        <f t="shared" si="1142"/>
        <v>9.26404570806693E-2</v>
      </c>
      <c r="AN2036" s="2">
        <f t="shared" si="1143"/>
        <v>0</v>
      </c>
      <c r="AO2036" s="2">
        <f t="shared" si="1144"/>
        <v>0</v>
      </c>
      <c r="AP2036" s="2">
        <f t="shared" si="1145"/>
        <v>0</v>
      </c>
      <c r="AR2036" t="str">
        <f t="shared" si="1132"/>
        <v>Minnehaha</v>
      </c>
      <c r="AS2036" t="s">
        <v>90</v>
      </c>
      <c r="AT2036" s="162">
        <v>1</v>
      </c>
      <c r="AV2036" s="91">
        <v>46</v>
      </c>
      <c r="AW2036" s="93">
        <v>99</v>
      </c>
      <c r="AX2036" s="99">
        <f t="shared" si="1146"/>
        <v>46099</v>
      </c>
      <c r="AZ2036" s="7" t="s">
        <v>3053</v>
      </c>
      <c r="BA2036" t="s">
        <v>3290</v>
      </c>
    </row>
    <row r="2037" spans="1:53" hidden="1" outlineLevel="1">
      <c r="A2037" t="s">
        <v>105</v>
      </c>
      <c r="B2037" t="s">
        <v>90</v>
      </c>
      <c r="C2037" s="1">
        <f t="shared" si="1133"/>
        <v>123</v>
      </c>
      <c r="D2037" s="7">
        <f>IF(P2037&gt;0,RANK(P2037,(P2037:R2037,S2037:AG2037)),0)</f>
        <v>0</v>
      </c>
      <c r="E2037" s="7">
        <f>IF(Q2037&gt;0,RANK(Q2037,(P2037:R2037,S2037:AG2037)),0)</f>
        <v>5</v>
      </c>
      <c r="F2037" s="7">
        <f>IF(R2037&gt;0,RANK(R2037,(P2037:R2037,S2037:AG2037)),0)</f>
        <v>1</v>
      </c>
      <c r="G2037" s="7">
        <f>IF(S2037&gt;0,RANK(S2037,(P2037:R2037,S2037:AG2037)),0)</f>
        <v>3</v>
      </c>
      <c r="H2037" s="48">
        <f t="shared" si="1134"/>
        <v>37</v>
      </c>
      <c r="I2037" s="163">
        <f t="shared" si="1131"/>
        <v>0.30081300813008133</v>
      </c>
      <c r="J2037" s="2"/>
      <c r="K2037" s="2">
        <f t="shared" si="1135"/>
        <v>0</v>
      </c>
      <c r="L2037" s="2">
        <f t="shared" si="1136"/>
        <v>2.4390243902439025E-2</v>
      </c>
      <c r="M2037" s="2">
        <f t="shared" si="1137"/>
        <v>0.54471544715447151</v>
      </c>
      <c r="N2037" s="2">
        <f t="shared" si="1120"/>
        <v>0.12195121951219512</v>
      </c>
      <c r="O2037" s="2">
        <f t="shared" si="1121"/>
        <v>0.30894308943089432</v>
      </c>
      <c r="Q2037" s="1">
        <v>3</v>
      </c>
      <c r="R2037" s="1">
        <v>67</v>
      </c>
      <c r="S2037" s="1">
        <v>15</v>
      </c>
      <c r="T2037" s="1">
        <v>30</v>
      </c>
      <c r="Y2037" s="1">
        <v>8</v>
      </c>
      <c r="AI2037" s="7">
        <f t="shared" si="1138"/>
        <v>2</v>
      </c>
      <c r="AJ2037" s="7">
        <f t="shared" si="1139"/>
        <v>0</v>
      </c>
      <c r="AK2037" s="7">
        <f t="shared" si="1140"/>
        <v>0</v>
      </c>
      <c r="AL2037" s="7">
        <f t="shared" si="1141"/>
        <v>0</v>
      </c>
      <c r="AM2037" s="2">
        <f t="shared" si="1142"/>
        <v>0.24390243902439024</v>
      </c>
      <c r="AN2037" s="2">
        <f t="shared" si="1143"/>
        <v>0</v>
      </c>
      <c r="AO2037" s="2">
        <f t="shared" si="1144"/>
        <v>0</v>
      </c>
      <c r="AP2037" s="2">
        <f t="shared" si="1145"/>
        <v>0</v>
      </c>
      <c r="AR2037" t="str">
        <f t="shared" si="1132"/>
        <v>Moody</v>
      </c>
      <c r="AS2037" t="s">
        <v>90</v>
      </c>
      <c r="AT2037" s="162">
        <v>1</v>
      </c>
      <c r="AV2037" s="91">
        <v>46</v>
      </c>
      <c r="AW2037" s="93">
        <v>101</v>
      </c>
      <c r="AX2037" s="99">
        <f t="shared" si="1146"/>
        <v>46101</v>
      </c>
      <c r="AZ2037" s="7" t="s">
        <v>3053</v>
      </c>
      <c r="BA2037" t="s">
        <v>3290</v>
      </c>
    </row>
    <row r="2038" spans="1:53" hidden="1" outlineLevel="1">
      <c r="A2038" t="s">
        <v>352</v>
      </c>
      <c r="B2038" t="s">
        <v>90</v>
      </c>
      <c r="C2038" s="1">
        <f t="shared" si="1133"/>
        <v>8369</v>
      </c>
      <c r="D2038" s="7">
        <f>IF(P2038&gt;0,RANK(P2038,(P2038:R2038,S2038:AG2038)),0)</f>
        <v>0</v>
      </c>
      <c r="E2038" s="7">
        <f>IF(Q2038&gt;0,RANK(Q2038,(P2038:R2038,S2038:AG2038)),0)</f>
        <v>5</v>
      </c>
      <c r="F2038" s="7">
        <f>IF(R2038&gt;0,RANK(R2038,(P2038:R2038,S2038:AG2038)),0)</f>
        <v>1</v>
      </c>
      <c r="G2038" s="7">
        <f>IF(S2038&gt;0,RANK(S2038,(P2038:R2038,S2038:AG2038)),0)</f>
        <v>3</v>
      </c>
      <c r="H2038" s="48">
        <f t="shared" si="1134"/>
        <v>4778</v>
      </c>
      <c r="I2038" s="163">
        <f t="shared" si="1131"/>
        <v>0.57091647747640095</v>
      </c>
      <c r="J2038" s="2"/>
      <c r="K2038" s="2">
        <f t="shared" si="1135"/>
        <v>0</v>
      </c>
      <c r="L2038" s="2">
        <f t="shared" si="1136"/>
        <v>4.0148165850161309E-2</v>
      </c>
      <c r="M2038" s="2">
        <f t="shared" si="1137"/>
        <v>0.68120444497550481</v>
      </c>
      <c r="N2038" s="2">
        <f t="shared" si="1120"/>
        <v>0.10837615007766759</v>
      </c>
      <c r="O2038" s="2">
        <f t="shared" si="1121"/>
        <v>0.17027123909666625</v>
      </c>
      <c r="Q2038" s="1">
        <v>336</v>
      </c>
      <c r="R2038" s="1">
        <v>5701</v>
      </c>
      <c r="S2038" s="1">
        <v>907</v>
      </c>
      <c r="T2038" s="1">
        <v>923</v>
      </c>
      <c r="Y2038" s="1">
        <v>502</v>
      </c>
      <c r="AI2038" s="7">
        <f t="shared" si="1138"/>
        <v>2</v>
      </c>
      <c r="AJ2038" s="7">
        <f t="shared" si="1139"/>
        <v>0</v>
      </c>
      <c r="AK2038" s="7">
        <f t="shared" si="1140"/>
        <v>0</v>
      </c>
      <c r="AL2038" s="7">
        <f t="shared" si="1141"/>
        <v>0</v>
      </c>
      <c r="AM2038" s="2">
        <f t="shared" si="1142"/>
        <v>0.11028796749910384</v>
      </c>
      <c r="AN2038" s="2">
        <f t="shared" si="1143"/>
        <v>0</v>
      </c>
      <c r="AO2038" s="2">
        <f t="shared" si="1144"/>
        <v>0</v>
      </c>
      <c r="AP2038" s="2">
        <f t="shared" si="1145"/>
        <v>0</v>
      </c>
      <c r="AR2038" t="str">
        <f t="shared" si="1132"/>
        <v>Pennington</v>
      </c>
      <c r="AS2038" t="s">
        <v>90</v>
      </c>
      <c r="AT2038" s="162">
        <v>1</v>
      </c>
      <c r="AV2038" s="91">
        <v>46</v>
      </c>
      <c r="AW2038" s="93">
        <v>103</v>
      </c>
      <c r="AX2038" s="99">
        <f t="shared" si="1146"/>
        <v>46103</v>
      </c>
      <c r="AZ2038" s="7" t="s">
        <v>3053</v>
      </c>
      <c r="BA2038" t="s">
        <v>3290</v>
      </c>
    </row>
    <row r="2039" spans="1:53" hidden="1" outlineLevel="1">
      <c r="A2039" t="s">
        <v>1044</v>
      </c>
      <c r="B2039" t="s">
        <v>90</v>
      </c>
      <c r="C2039" s="1">
        <f t="shared" si="1133"/>
        <v>276</v>
      </c>
      <c r="D2039" s="7">
        <f>IF(P2039&gt;0,RANK(P2039,(P2039:R2039,S2039:AG2039)),0)</f>
        <v>0</v>
      </c>
      <c r="E2039" s="7">
        <f>IF(Q2039&gt;0,RANK(Q2039,(P2039:R2039,S2039:AG2039)),0)</f>
        <v>4</v>
      </c>
      <c r="F2039" s="7">
        <f>IF(R2039&gt;0,RANK(R2039,(P2039:R2039,S2039:AG2039)),0)</f>
        <v>1</v>
      </c>
      <c r="G2039" s="7">
        <f>IF(S2039&gt;0,RANK(S2039,(P2039:R2039,S2039:AG2039)),0)</f>
        <v>2</v>
      </c>
      <c r="H2039" s="48">
        <f t="shared" si="1134"/>
        <v>46</v>
      </c>
      <c r="I2039" s="163">
        <f t="shared" si="1131"/>
        <v>0.16666666666666666</v>
      </c>
      <c r="J2039" s="2"/>
      <c r="K2039" s="2">
        <f t="shared" si="1135"/>
        <v>0</v>
      </c>
      <c r="L2039" s="2">
        <f t="shared" si="1136"/>
        <v>3.6231884057971016E-2</v>
      </c>
      <c r="M2039" s="2">
        <f t="shared" si="1137"/>
        <v>0.48188405797101447</v>
      </c>
      <c r="N2039" s="2">
        <f t="shared" si="1120"/>
        <v>0.31521739130434784</v>
      </c>
      <c r="O2039" s="2">
        <f t="shared" si="1121"/>
        <v>0.16666666666666663</v>
      </c>
      <c r="Q2039" s="1">
        <v>10</v>
      </c>
      <c r="R2039" s="1">
        <v>133</v>
      </c>
      <c r="S2039" s="1">
        <v>87</v>
      </c>
      <c r="T2039" s="1">
        <v>36</v>
      </c>
      <c r="Y2039" s="1">
        <v>10</v>
      </c>
      <c r="AI2039" s="7">
        <f t="shared" si="1138"/>
        <v>3</v>
      </c>
      <c r="AJ2039" s="7">
        <f t="shared" si="1139"/>
        <v>0</v>
      </c>
      <c r="AK2039" s="7">
        <f t="shared" si="1140"/>
        <v>0</v>
      </c>
      <c r="AL2039" s="7">
        <f t="shared" si="1141"/>
        <v>0</v>
      </c>
      <c r="AM2039" s="2">
        <f t="shared" si="1142"/>
        <v>0.13043478260869565</v>
      </c>
      <c r="AN2039" s="2">
        <f t="shared" si="1143"/>
        <v>0</v>
      </c>
      <c r="AO2039" s="2">
        <f t="shared" si="1144"/>
        <v>0</v>
      </c>
      <c r="AP2039" s="2">
        <f t="shared" si="1145"/>
        <v>0</v>
      </c>
      <c r="AR2039" t="str">
        <f t="shared" si="1132"/>
        <v>Perkins</v>
      </c>
      <c r="AS2039" t="s">
        <v>90</v>
      </c>
      <c r="AT2039" s="162">
        <v>1</v>
      </c>
      <c r="AV2039" s="91">
        <v>46</v>
      </c>
      <c r="AW2039" s="93">
        <v>105</v>
      </c>
      <c r="AX2039" s="99">
        <f t="shared" si="1146"/>
        <v>46105</v>
      </c>
      <c r="AZ2039" s="7" t="s">
        <v>3053</v>
      </c>
      <c r="BA2039" t="s">
        <v>3290</v>
      </c>
    </row>
    <row r="2040" spans="1:53" hidden="1" outlineLevel="1">
      <c r="A2040" t="s">
        <v>2982</v>
      </c>
      <c r="B2040" t="s">
        <v>90</v>
      </c>
      <c r="C2040" s="1">
        <f t="shared" si="1133"/>
        <v>714</v>
      </c>
      <c r="D2040" s="7">
        <f>IF(P2040&gt;0,RANK(P2040,(P2040:R2040,S2040:AG2040)),0)</f>
        <v>0</v>
      </c>
      <c r="E2040" s="7">
        <f>IF(Q2040&gt;0,RANK(Q2040,(P2040:R2040,S2040:AG2040)),0)</f>
        <v>4</v>
      </c>
      <c r="F2040" s="7">
        <f>IF(R2040&gt;0,RANK(R2040,(P2040:R2040,S2040:AG2040)),0)</f>
        <v>1</v>
      </c>
      <c r="G2040" s="7">
        <f>IF(S2040&gt;0,RANK(S2040,(P2040:R2040,S2040:AG2040)),0)</f>
        <v>3</v>
      </c>
      <c r="H2040" s="48">
        <f t="shared" si="1134"/>
        <v>391</v>
      </c>
      <c r="I2040" s="163">
        <f t="shared" si="1131"/>
        <v>0.54761904761904767</v>
      </c>
      <c r="J2040" s="2"/>
      <c r="K2040" s="2">
        <f t="shared" si="1135"/>
        <v>0</v>
      </c>
      <c r="L2040" s="2">
        <f t="shared" si="1136"/>
        <v>5.6022408963585436E-2</v>
      </c>
      <c r="M2040" s="2">
        <f t="shared" si="1137"/>
        <v>0.67927170868347342</v>
      </c>
      <c r="N2040" s="2">
        <f t="shared" si="1120"/>
        <v>8.4033613445378158E-2</v>
      </c>
      <c r="O2040" s="2">
        <f t="shared" si="1121"/>
        <v>0.18067226890756297</v>
      </c>
      <c r="Q2040" s="1">
        <v>40</v>
      </c>
      <c r="R2040" s="1">
        <v>485</v>
      </c>
      <c r="S2040" s="1">
        <v>60</v>
      </c>
      <c r="T2040" s="1">
        <v>94</v>
      </c>
      <c r="Y2040" s="1">
        <v>35</v>
      </c>
      <c r="AI2040" s="7">
        <f t="shared" si="1138"/>
        <v>2</v>
      </c>
      <c r="AJ2040" s="7">
        <f t="shared" si="1139"/>
        <v>0</v>
      </c>
      <c r="AK2040" s="7">
        <f t="shared" si="1140"/>
        <v>0</v>
      </c>
      <c r="AL2040" s="7">
        <f t="shared" si="1141"/>
        <v>0</v>
      </c>
      <c r="AM2040" s="2">
        <f t="shared" si="1142"/>
        <v>0.13165266106442577</v>
      </c>
      <c r="AN2040" s="2">
        <f t="shared" si="1143"/>
        <v>0</v>
      </c>
      <c r="AO2040" s="2">
        <f t="shared" si="1144"/>
        <v>0</v>
      </c>
      <c r="AP2040" s="2">
        <f t="shared" si="1145"/>
        <v>0</v>
      </c>
      <c r="AR2040" t="str">
        <f t="shared" si="1132"/>
        <v>Potter</v>
      </c>
      <c r="AS2040" t="s">
        <v>90</v>
      </c>
      <c r="AT2040" s="162">
        <v>1</v>
      </c>
      <c r="AV2040" s="91">
        <v>46</v>
      </c>
      <c r="AW2040" s="93">
        <v>107</v>
      </c>
      <c r="AX2040" s="99">
        <f t="shared" si="1146"/>
        <v>46107</v>
      </c>
      <c r="AZ2040" s="7" t="s">
        <v>3053</v>
      </c>
      <c r="BA2040" t="s">
        <v>3290</v>
      </c>
    </row>
    <row r="2041" spans="1:53" hidden="1" outlineLevel="1">
      <c r="A2041" t="s">
        <v>791</v>
      </c>
      <c r="B2041" t="s">
        <v>90</v>
      </c>
      <c r="C2041" s="1">
        <f t="shared" si="1133"/>
        <v>186</v>
      </c>
      <c r="D2041" s="7">
        <f>IF(P2041&gt;0,RANK(P2041,(P2041:R2041,S2041:AG2041)),0)</f>
        <v>0</v>
      </c>
      <c r="E2041" s="7">
        <f>IF(Q2041&gt;0,RANK(Q2041,(P2041:R2041,S2041:AG2041)),0)</f>
        <v>5</v>
      </c>
      <c r="F2041" s="7">
        <f>IF(R2041&gt;0,RANK(R2041,(P2041:R2041,S2041:AG2041)),0)</f>
        <v>1</v>
      </c>
      <c r="G2041" s="7">
        <f>IF(S2041&gt;0,RANK(S2041,(P2041:R2041,S2041:AG2041)),0)</f>
        <v>3</v>
      </c>
      <c r="H2041" s="48">
        <f t="shared" si="1134"/>
        <v>95</v>
      </c>
      <c r="I2041" s="163">
        <f t="shared" si="1131"/>
        <v>0.510752688172043</v>
      </c>
      <c r="J2041" s="2"/>
      <c r="K2041" s="2">
        <f t="shared" si="1135"/>
        <v>0</v>
      </c>
      <c r="L2041" s="2">
        <f t="shared" si="1136"/>
        <v>2.1505376344086023E-2</v>
      </c>
      <c r="M2041" s="2">
        <f t="shared" si="1137"/>
        <v>0.67204301075268813</v>
      </c>
      <c r="N2041" s="2">
        <f t="shared" si="1120"/>
        <v>0.10215053763440861</v>
      </c>
      <c r="O2041" s="2">
        <f t="shared" si="1121"/>
        <v>0.20430107526881724</v>
      </c>
      <c r="Q2041" s="1">
        <v>4</v>
      </c>
      <c r="R2041" s="1">
        <v>125</v>
      </c>
      <c r="S2041" s="1">
        <v>19</v>
      </c>
      <c r="T2041" s="1">
        <v>30</v>
      </c>
      <c r="Y2041" s="1">
        <v>8</v>
      </c>
      <c r="AI2041" s="7">
        <f t="shared" si="1138"/>
        <v>2</v>
      </c>
      <c r="AJ2041" s="7">
        <f t="shared" si="1139"/>
        <v>0</v>
      </c>
      <c r="AK2041" s="7">
        <f t="shared" si="1140"/>
        <v>0</v>
      </c>
      <c r="AL2041" s="7">
        <f t="shared" si="1141"/>
        <v>0</v>
      </c>
      <c r="AM2041" s="2">
        <f t="shared" si="1142"/>
        <v>0.16129032258064516</v>
      </c>
      <c r="AN2041" s="2">
        <f t="shared" si="1143"/>
        <v>0</v>
      </c>
      <c r="AO2041" s="2">
        <f t="shared" si="1144"/>
        <v>0</v>
      </c>
      <c r="AP2041" s="2">
        <f t="shared" si="1145"/>
        <v>0</v>
      </c>
      <c r="AR2041" t="str">
        <f t="shared" si="1132"/>
        <v>Roberts</v>
      </c>
      <c r="AS2041" t="s">
        <v>90</v>
      </c>
      <c r="AT2041" s="162">
        <v>1</v>
      </c>
      <c r="AV2041" s="91">
        <v>46</v>
      </c>
      <c r="AW2041" s="93">
        <v>109</v>
      </c>
      <c r="AX2041" s="99">
        <f t="shared" si="1146"/>
        <v>46109</v>
      </c>
      <c r="AZ2041" s="7" t="s">
        <v>3053</v>
      </c>
      <c r="BA2041" t="s">
        <v>3290</v>
      </c>
    </row>
    <row r="2042" spans="1:53" hidden="1" outlineLevel="1">
      <c r="A2042" t="s">
        <v>2193</v>
      </c>
      <c r="B2042" t="s">
        <v>90</v>
      </c>
      <c r="C2042" s="1">
        <f t="shared" si="1133"/>
        <v>86</v>
      </c>
      <c r="D2042" s="7">
        <f>IF(P2042&gt;0,RANK(P2042,(P2042:R2042,S2042:AG2042)),0)</f>
        <v>0</v>
      </c>
      <c r="E2042" s="7">
        <f>IF(Q2042&gt;0,RANK(Q2042,(P2042:R2042,S2042:AG2042)),0)</f>
        <v>4</v>
      </c>
      <c r="F2042" s="7">
        <f>IF(R2042&gt;0,RANK(R2042,(P2042:R2042,S2042:AG2042)),0)</f>
        <v>1</v>
      </c>
      <c r="G2042" s="7">
        <f>IF(S2042&gt;0,RANK(S2042,(P2042:R2042,S2042:AG2042)),0)</f>
        <v>2</v>
      </c>
      <c r="H2042" s="48">
        <f t="shared" si="1134"/>
        <v>51</v>
      </c>
      <c r="I2042" s="163">
        <f t="shared" si="1131"/>
        <v>0.59302325581395354</v>
      </c>
      <c r="J2042" s="2"/>
      <c r="K2042" s="2">
        <f t="shared" si="1135"/>
        <v>0</v>
      </c>
      <c r="L2042" s="2">
        <f t="shared" si="1136"/>
        <v>8.1395348837209308E-2</v>
      </c>
      <c r="M2042" s="2">
        <f t="shared" si="1137"/>
        <v>0.69767441860465118</v>
      </c>
      <c r="N2042" s="2">
        <f t="shared" si="1120"/>
        <v>0.10465116279069768</v>
      </c>
      <c r="O2042" s="2">
        <f t="shared" si="1121"/>
        <v>0.1162790697674418</v>
      </c>
      <c r="Q2042" s="1">
        <v>7</v>
      </c>
      <c r="R2042" s="1">
        <v>60</v>
      </c>
      <c r="S2042" s="1">
        <v>9</v>
      </c>
      <c r="T2042" s="1">
        <v>8</v>
      </c>
      <c r="Y2042" s="1">
        <v>2</v>
      </c>
      <c r="AI2042" s="7">
        <f t="shared" si="1138"/>
        <v>3</v>
      </c>
      <c r="AJ2042" s="7">
        <f t="shared" si="1139"/>
        <v>0</v>
      </c>
      <c r="AK2042" s="7">
        <f t="shared" si="1140"/>
        <v>0</v>
      </c>
      <c r="AL2042" s="7">
        <f t="shared" si="1141"/>
        <v>0</v>
      </c>
      <c r="AM2042" s="2">
        <f t="shared" si="1142"/>
        <v>9.3023255813953487E-2</v>
      </c>
      <c r="AN2042" s="2">
        <f t="shared" si="1143"/>
        <v>0</v>
      </c>
      <c r="AO2042" s="2">
        <f t="shared" si="1144"/>
        <v>0</v>
      </c>
      <c r="AP2042" s="2">
        <f t="shared" si="1145"/>
        <v>0</v>
      </c>
      <c r="AR2042" t="str">
        <f t="shared" si="1132"/>
        <v>Sanborn</v>
      </c>
      <c r="AS2042" t="s">
        <v>90</v>
      </c>
      <c r="AT2042" s="162">
        <v>1</v>
      </c>
      <c r="AV2042" s="91">
        <v>46</v>
      </c>
      <c r="AW2042" s="93">
        <v>111</v>
      </c>
      <c r="AX2042" s="99">
        <f t="shared" si="1146"/>
        <v>46111</v>
      </c>
      <c r="AZ2042" s="7" t="s">
        <v>3053</v>
      </c>
      <c r="BA2042" t="s">
        <v>3290</v>
      </c>
    </row>
    <row r="2043" spans="1:53" hidden="1" outlineLevel="1">
      <c r="A2043" t="s">
        <v>2606</v>
      </c>
      <c r="B2043" t="s">
        <v>90</v>
      </c>
      <c r="C2043" s="1">
        <f t="shared" si="1133"/>
        <v>27</v>
      </c>
      <c r="D2043" s="7">
        <f>IF(P2043&gt;0,RANK(P2043,(P2043:R2043,S2043:AG2043)),0)</f>
        <v>0</v>
      </c>
      <c r="E2043" s="7">
        <f>IF(Q2043&gt;0,RANK(Q2043,(P2043:R2043,S2043:AG2043)),0)</f>
        <v>2</v>
      </c>
      <c r="F2043" s="7">
        <f>IF(R2043&gt;0,RANK(R2043,(P2043:R2043,S2043:AG2043)),0)</f>
        <v>1</v>
      </c>
      <c r="G2043" s="7">
        <f>IF(S2043&gt;0,RANK(S2043,(P2043:R2043,S2043:AG2043)),0)</f>
        <v>3</v>
      </c>
      <c r="H2043" s="48">
        <f t="shared" si="1134"/>
        <v>17</v>
      </c>
      <c r="I2043" s="163">
        <f t="shared" si="1131"/>
        <v>0.62962962962962965</v>
      </c>
      <c r="J2043" s="2"/>
      <c r="K2043" s="2">
        <f t="shared" si="1135"/>
        <v>0</v>
      </c>
      <c r="L2043" s="2">
        <f t="shared" si="1136"/>
        <v>0.1111111111111111</v>
      </c>
      <c r="M2043" s="2">
        <f t="shared" si="1137"/>
        <v>0.7407407407407407</v>
      </c>
      <c r="N2043" s="2">
        <f t="shared" si="1120"/>
        <v>7.407407407407407E-2</v>
      </c>
      <c r="O2043" s="2">
        <f t="shared" si="1121"/>
        <v>7.407407407407407E-2</v>
      </c>
      <c r="Q2043" s="1">
        <v>3</v>
      </c>
      <c r="R2043" s="1">
        <v>20</v>
      </c>
      <c r="S2043" s="1">
        <v>2</v>
      </c>
      <c r="T2043" s="1">
        <v>1</v>
      </c>
      <c r="Y2043" s="1">
        <v>1</v>
      </c>
      <c r="AI2043" s="7">
        <f t="shared" si="1138"/>
        <v>4</v>
      </c>
      <c r="AJ2043" s="7">
        <f t="shared" si="1139"/>
        <v>0</v>
      </c>
      <c r="AK2043" s="7">
        <f t="shared" si="1140"/>
        <v>0</v>
      </c>
      <c r="AL2043" s="7">
        <f t="shared" si="1141"/>
        <v>0</v>
      </c>
      <c r="AM2043" s="2">
        <f t="shared" si="1142"/>
        <v>3.7037037037037035E-2</v>
      </c>
      <c r="AN2043" s="2">
        <f t="shared" si="1143"/>
        <v>0</v>
      </c>
      <c r="AO2043" s="2">
        <f t="shared" si="1144"/>
        <v>0</v>
      </c>
      <c r="AP2043" s="2">
        <f t="shared" si="1145"/>
        <v>0</v>
      </c>
      <c r="AR2043" t="str">
        <f t="shared" si="1132"/>
        <v>Shannon</v>
      </c>
      <c r="AS2043" t="s">
        <v>90</v>
      </c>
      <c r="AT2043" s="162">
        <v>1</v>
      </c>
      <c r="AV2043" s="91">
        <v>46</v>
      </c>
      <c r="AW2043" s="93">
        <v>113</v>
      </c>
      <c r="AX2043" s="99">
        <f t="shared" si="1146"/>
        <v>46113</v>
      </c>
      <c r="AZ2043" s="7" t="s">
        <v>3053</v>
      </c>
      <c r="BA2043" t="s">
        <v>3290</v>
      </c>
    </row>
    <row r="2044" spans="1:53" hidden="1" outlineLevel="1">
      <c r="A2044" t="s">
        <v>205</v>
      </c>
      <c r="B2044" t="s">
        <v>90</v>
      </c>
      <c r="C2044" s="1">
        <f t="shared" si="1133"/>
        <v>420</v>
      </c>
      <c r="D2044" s="7">
        <f>IF(P2044&gt;0,RANK(P2044,(P2044:R2044,S2044:AG2044)),0)</f>
        <v>0</v>
      </c>
      <c r="E2044" s="7">
        <f>IF(Q2044&gt;0,RANK(Q2044,(P2044:R2044,S2044:AG2044)),0)</f>
        <v>5</v>
      </c>
      <c r="F2044" s="7">
        <f>IF(R2044&gt;0,RANK(R2044,(P2044:R2044,S2044:AG2044)),0)</f>
        <v>1</v>
      </c>
      <c r="G2044" s="7">
        <f>IF(S2044&gt;0,RANK(S2044,(P2044:R2044,S2044:AG2044)),0)</f>
        <v>3</v>
      </c>
      <c r="H2044" s="48">
        <f t="shared" si="1134"/>
        <v>199</v>
      </c>
      <c r="I2044" s="163">
        <f t="shared" si="1131"/>
        <v>0.47380952380952379</v>
      </c>
      <c r="J2044" s="2"/>
      <c r="K2044" s="2">
        <f t="shared" si="1135"/>
        <v>0</v>
      </c>
      <c r="L2044" s="2">
        <f t="shared" si="1136"/>
        <v>5.4761904761904762E-2</v>
      </c>
      <c r="M2044" s="2">
        <f t="shared" si="1137"/>
        <v>0.60952380952380958</v>
      </c>
      <c r="N2044" s="2">
        <f t="shared" si="1120"/>
        <v>0.11428571428571428</v>
      </c>
      <c r="O2044" s="2">
        <f t="shared" si="1121"/>
        <v>0.22142857142857136</v>
      </c>
      <c r="Q2044" s="1">
        <v>23</v>
      </c>
      <c r="R2044" s="1">
        <v>256</v>
      </c>
      <c r="S2044" s="1">
        <v>48</v>
      </c>
      <c r="T2044" s="1">
        <v>57</v>
      </c>
      <c r="Y2044" s="1">
        <v>36</v>
      </c>
      <c r="AI2044" s="7">
        <f t="shared" si="1138"/>
        <v>2</v>
      </c>
      <c r="AJ2044" s="7">
        <f t="shared" si="1139"/>
        <v>0</v>
      </c>
      <c r="AK2044" s="7">
        <f t="shared" si="1140"/>
        <v>0</v>
      </c>
      <c r="AL2044" s="7">
        <f t="shared" si="1141"/>
        <v>0</v>
      </c>
      <c r="AM2044" s="2">
        <f t="shared" si="1142"/>
        <v>0.1357142857142857</v>
      </c>
      <c r="AN2044" s="2">
        <f t="shared" si="1143"/>
        <v>0</v>
      </c>
      <c r="AO2044" s="2">
        <f t="shared" si="1144"/>
        <v>0</v>
      </c>
      <c r="AP2044" s="2">
        <f t="shared" si="1145"/>
        <v>0</v>
      </c>
      <c r="AR2044" t="str">
        <f t="shared" si="1132"/>
        <v>Spink</v>
      </c>
      <c r="AS2044" t="s">
        <v>90</v>
      </c>
      <c r="AT2044" s="162">
        <v>1</v>
      </c>
      <c r="AV2044" s="91">
        <v>46</v>
      </c>
      <c r="AW2044" s="93">
        <v>115</v>
      </c>
      <c r="AX2044" s="99">
        <f t="shared" si="1146"/>
        <v>46115</v>
      </c>
      <c r="AZ2044" s="7" t="s">
        <v>3053</v>
      </c>
      <c r="BA2044" t="s">
        <v>3290</v>
      </c>
    </row>
    <row r="2045" spans="1:53" hidden="1" outlineLevel="1">
      <c r="A2045" t="s">
        <v>1949</v>
      </c>
      <c r="B2045" t="s">
        <v>90</v>
      </c>
      <c r="C2045" s="1">
        <f t="shared" si="1133"/>
        <v>522</v>
      </c>
      <c r="D2045" s="7">
        <f>IF(P2045&gt;0,RANK(P2045,(P2045:R2045,S2045:AG2045)),0)</f>
        <v>0</v>
      </c>
      <c r="E2045" s="7">
        <f>IF(Q2045&gt;0,RANK(Q2045,(P2045:R2045,S2045:AG2045)),0)</f>
        <v>5</v>
      </c>
      <c r="F2045" s="7">
        <f>IF(R2045&gt;0,RANK(R2045,(P2045:R2045,S2045:AG2045)),0)</f>
        <v>1</v>
      </c>
      <c r="G2045" s="7">
        <f>IF(S2045&gt;0,RANK(S2045,(P2045:R2045,S2045:AG2045)),0)</f>
        <v>2</v>
      </c>
      <c r="H2045" s="48">
        <f t="shared" si="1134"/>
        <v>262</v>
      </c>
      <c r="I2045" s="163">
        <f t="shared" si="1131"/>
        <v>0.50191570881226055</v>
      </c>
      <c r="J2045" s="2"/>
      <c r="K2045" s="2">
        <f t="shared" si="1135"/>
        <v>0</v>
      </c>
      <c r="L2045" s="2">
        <f t="shared" si="1136"/>
        <v>7.0881226053639848E-2</v>
      </c>
      <c r="M2045" s="2">
        <f t="shared" si="1137"/>
        <v>0.62835249042145591</v>
      </c>
      <c r="N2045" s="2">
        <f t="shared" si="1120"/>
        <v>0.12643678160919541</v>
      </c>
      <c r="O2045" s="2">
        <f t="shared" si="1121"/>
        <v>0.17432950191570878</v>
      </c>
      <c r="Q2045" s="1">
        <v>37</v>
      </c>
      <c r="R2045" s="1">
        <v>328</v>
      </c>
      <c r="S2045" s="1">
        <v>66</v>
      </c>
      <c r="T2045" s="1">
        <v>52</v>
      </c>
      <c r="Y2045" s="1">
        <v>39</v>
      </c>
      <c r="AI2045" s="7">
        <f t="shared" si="1138"/>
        <v>3</v>
      </c>
      <c r="AJ2045" s="7">
        <f t="shared" si="1139"/>
        <v>0</v>
      </c>
      <c r="AK2045" s="7">
        <f t="shared" si="1140"/>
        <v>0</v>
      </c>
      <c r="AL2045" s="7">
        <f t="shared" si="1141"/>
        <v>0</v>
      </c>
      <c r="AM2045" s="2">
        <f t="shared" si="1142"/>
        <v>9.9616858237547887E-2</v>
      </c>
      <c r="AN2045" s="2">
        <f t="shared" si="1143"/>
        <v>0</v>
      </c>
      <c r="AO2045" s="2">
        <f t="shared" si="1144"/>
        <v>0</v>
      </c>
      <c r="AP2045" s="2">
        <f t="shared" si="1145"/>
        <v>0</v>
      </c>
      <c r="AR2045" t="str">
        <f t="shared" si="1132"/>
        <v>Stanley</v>
      </c>
      <c r="AS2045" t="s">
        <v>90</v>
      </c>
      <c r="AT2045" s="162">
        <v>1</v>
      </c>
      <c r="AV2045" s="91">
        <v>46</v>
      </c>
      <c r="AW2045" s="93">
        <v>117</v>
      </c>
      <c r="AX2045" s="99">
        <f t="shared" si="1146"/>
        <v>46117</v>
      </c>
      <c r="AZ2045" s="7" t="s">
        <v>3053</v>
      </c>
      <c r="BA2045" t="s">
        <v>3290</v>
      </c>
    </row>
    <row r="2046" spans="1:53" hidden="1" outlineLevel="1">
      <c r="A2046" t="s">
        <v>1957</v>
      </c>
      <c r="B2046" t="s">
        <v>90</v>
      </c>
      <c r="C2046" s="1">
        <f t="shared" si="1133"/>
        <v>298</v>
      </c>
      <c r="D2046" s="7">
        <f>IF(P2046&gt;0,RANK(P2046,(P2046:R2046,S2046:AG2046)),0)</f>
        <v>0</v>
      </c>
      <c r="E2046" s="7">
        <f>IF(Q2046&gt;0,RANK(Q2046,(P2046:R2046,S2046:AG2046)),0)</f>
        <v>4</v>
      </c>
      <c r="F2046" s="7">
        <f>IF(R2046&gt;0,RANK(R2046,(P2046:R2046,S2046:AG2046)),0)</f>
        <v>1</v>
      </c>
      <c r="G2046" s="7">
        <f>IF(S2046&gt;0,RANK(S2046,(P2046:R2046,S2046:AG2046)),0)</f>
        <v>3</v>
      </c>
      <c r="H2046" s="48">
        <f t="shared" si="1134"/>
        <v>171</v>
      </c>
      <c r="I2046" s="163">
        <f t="shared" si="1131"/>
        <v>0.5738255033557047</v>
      </c>
      <c r="J2046" s="2"/>
      <c r="K2046" s="2">
        <f t="shared" si="1135"/>
        <v>0</v>
      </c>
      <c r="L2046" s="2">
        <f t="shared" si="1136"/>
        <v>4.3624161073825503E-2</v>
      </c>
      <c r="M2046" s="2">
        <f t="shared" si="1137"/>
        <v>0.68791946308724827</v>
      </c>
      <c r="N2046" s="2">
        <f t="shared" si="1120"/>
        <v>0.11073825503355705</v>
      </c>
      <c r="O2046" s="2">
        <f t="shared" si="1121"/>
        <v>0.15771812080536918</v>
      </c>
      <c r="Q2046" s="1">
        <v>13</v>
      </c>
      <c r="R2046" s="1">
        <v>205</v>
      </c>
      <c r="S2046" s="1">
        <v>33</v>
      </c>
      <c r="T2046" s="1">
        <v>34</v>
      </c>
      <c r="Y2046" s="1">
        <v>13</v>
      </c>
      <c r="AI2046" s="7">
        <f t="shared" si="1138"/>
        <v>2</v>
      </c>
      <c r="AJ2046" s="7">
        <f t="shared" si="1139"/>
        <v>0</v>
      </c>
      <c r="AK2046" s="7">
        <f t="shared" si="1140"/>
        <v>0</v>
      </c>
      <c r="AL2046" s="7">
        <f t="shared" si="1141"/>
        <v>0</v>
      </c>
      <c r="AM2046" s="2">
        <f t="shared" si="1142"/>
        <v>0.11409395973154363</v>
      </c>
      <c r="AN2046" s="2">
        <f t="shared" si="1143"/>
        <v>0</v>
      </c>
      <c r="AO2046" s="2">
        <f t="shared" si="1144"/>
        <v>0</v>
      </c>
      <c r="AP2046" s="2">
        <f t="shared" si="1145"/>
        <v>0</v>
      </c>
      <c r="AR2046" t="str">
        <f t="shared" si="1132"/>
        <v>Sully</v>
      </c>
      <c r="AS2046" t="s">
        <v>90</v>
      </c>
      <c r="AT2046" s="162">
        <v>1</v>
      </c>
      <c r="AV2046" s="91">
        <v>46</v>
      </c>
      <c r="AW2046" s="93">
        <v>119</v>
      </c>
      <c r="AX2046" s="99">
        <f t="shared" si="1146"/>
        <v>46119</v>
      </c>
      <c r="AZ2046" s="7" t="s">
        <v>3053</v>
      </c>
      <c r="BA2046" t="s">
        <v>3290</v>
      </c>
    </row>
    <row r="2047" spans="1:53" hidden="1" outlineLevel="1">
      <c r="A2047" t="s">
        <v>237</v>
      </c>
      <c r="B2047" t="s">
        <v>90</v>
      </c>
      <c r="C2047" s="1">
        <f t="shared" si="1133"/>
        <v>80</v>
      </c>
      <c r="D2047" s="7">
        <f>IF(P2047&gt;0,RANK(P2047,(P2047:R2047,S2047:AG2047)),0)</f>
        <v>0</v>
      </c>
      <c r="E2047" s="7">
        <f>IF(Q2047&gt;0,RANK(Q2047,(P2047:R2047,S2047:AG2047)),0)</f>
        <v>5</v>
      </c>
      <c r="F2047" s="7">
        <f>IF(R2047&gt;0,RANK(R2047,(P2047:R2047,S2047:AG2047)),0)</f>
        <v>1</v>
      </c>
      <c r="G2047" s="7">
        <f>IF(S2047&gt;0,RANK(S2047,(P2047:R2047,S2047:AG2047)),0)</f>
        <v>2</v>
      </c>
      <c r="H2047" s="48">
        <f t="shared" si="1134"/>
        <v>32</v>
      </c>
      <c r="I2047" s="163">
        <f t="shared" si="1131"/>
        <v>0.4</v>
      </c>
      <c r="J2047" s="2"/>
      <c r="K2047" s="2">
        <f t="shared" si="1135"/>
        <v>0</v>
      </c>
      <c r="L2047" s="2">
        <f t="shared" si="1136"/>
        <v>0.05</v>
      </c>
      <c r="M2047" s="2">
        <f t="shared" si="1137"/>
        <v>0.57499999999999996</v>
      </c>
      <c r="N2047" s="2">
        <f t="shared" si="1120"/>
        <v>0.17499999999999999</v>
      </c>
      <c r="O2047" s="2">
        <f t="shared" si="1121"/>
        <v>0.2</v>
      </c>
      <c r="Q2047" s="1">
        <v>4</v>
      </c>
      <c r="R2047" s="1">
        <v>46</v>
      </c>
      <c r="S2047" s="1">
        <v>14</v>
      </c>
      <c r="T2047" s="1">
        <v>10</v>
      </c>
      <c r="Y2047" s="1">
        <v>6</v>
      </c>
      <c r="AI2047" s="7">
        <f t="shared" si="1138"/>
        <v>3</v>
      </c>
      <c r="AJ2047" s="7">
        <f t="shared" si="1139"/>
        <v>0</v>
      </c>
      <c r="AK2047" s="7">
        <f t="shared" si="1140"/>
        <v>0</v>
      </c>
      <c r="AL2047" s="7">
        <f t="shared" si="1141"/>
        <v>0</v>
      </c>
      <c r="AM2047" s="2">
        <f t="shared" si="1142"/>
        <v>0.125</v>
      </c>
      <c r="AN2047" s="2">
        <f t="shared" si="1143"/>
        <v>0</v>
      </c>
      <c r="AO2047" s="2">
        <f t="shared" si="1144"/>
        <v>0</v>
      </c>
      <c r="AP2047" s="2">
        <f t="shared" si="1145"/>
        <v>0</v>
      </c>
      <c r="AR2047" t="str">
        <f t="shared" si="1132"/>
        <v>Todd</v>
      </c>
      <c r="AS2047" t="s">
        <v>90</v>
      </c>
      <c r="AT2047" s="162">
        <v>1</v>
      </c>
      <c r="AV2047" s="91">
        <v>46</v>
      </c>
      <c r="AW2047" s="93">
        <v>121</v>
      </c>
      <c r="AX2047" s="99">
        <f t="shared" si="1146"/>
        <v>46121</v>
      </c>
      <c r="AZ2047" s="7" t="s">
        <v>3053</v>
      </c>
      <c r="BA2047" t="s">
        <v>3290</v>
      </c>
    </row>
    <row r="2048" spans="1:53" hidden="1" outlineLevel="1">
      <c r="A2048" t="s">
        <v>2678</v>
      </c>
      <c r="B2048" t="s">
        <v>90</v>
      </c>
      <c r="C2048" s="1">
        <f t="shared" si="1133"/>
        <v>280</v>
      </c>
      <c r="D2048" s="7">
        <f>IF(P2048&gt;0,RANK(P2048,(P2048:R2048,S2048:AG2048)),0)</f>
        <v>0</v>
      </c>
      <c r="E2048" s="7">
        <f>IF(Q2048&gt;0,RANK(Q2048,(P2048:R2048,S2048:AG2048)),0)</f>
        <v>5</v>
      </c>
      <c r="F2048" s="7">
        <f>IF(R2048&gt;0,RANK(R2048,(P2048:R2048,S2048:AG2048)),0)</f>
        <v>1</v>
      </c>
      <c r="G2048" s="7">
        <f>IF(S2048&gt;0,RANK(S2048,(P2048:R2048,S2048:AG2048)),0)</f>
        <v>3</v>
      </c>
      <c r="H2048" s="48">
        <f t="shared" si="1134"/>
        <v>154</v>
      </c>
      <c r="I2048" s="163">
        <f t="shared" si="1131"/>
        <v>0.55000000000000004</v>
      </c>
      <c r="J2048" s="2"/>
      <c r="K2048" s="2">
        <f t="shared" si="1135"/>
        <v>0</v>
      </c>
      <c r="L2048" s="2">
        <f t="shared" si="1136"/>
        <v>0.05</v>
      </c>
      <c r="M2048" s="2">
        <f t="shared" si="1137"/>
        <v>0.67142857142857137</v>
      </c>
      <c r="N2048" s="2">
        <f t="shared" si="1120"/>
        <v>9.6428571428571433E-2</v>
      </c>
      <c r="O2048" s="2">
        <f t="shared" si="1121"/>
        <v>0.18214285714285716</v>
      </c>
      <c r="Q2048" s="1">
        <v>14</v>
      </c>
      <c r="R2048" s="1">
        <v>188</v>
      </c>
      <c r="S2048" s="1">
        <v>27</v>
      </c>
      <c r="T2048" s="1">
        <v>34</v>
      </c>
      <c r="Y2048" s="1">
        <v>17</v>
      </c>
      <c r="AI2048" s="7">
        <f t="shared" si="1138"/>
        <v>2</v>
      </c>
      <c r="AJ2048" s="7">
        <f t="shared" si="1139"/>
        <v>0</v>
      </c>
      <c r="AK2048" s="7">
        <f t="shared" si="1140"/>
        <v>0</v>
      </c>
      <c r="AL2048" s="7">
        <f t="shared" si="1141"/>
        <v>0</v>
      </c>
      <c r="AM2048" s="2">
        <f t="shared" si="1142"/>
        <v>0.12142857142857143</v>
      </c>
      <c r="AN2048" s="2">
        <f t="shared" si="1143"/>
        <v>0</v>
      </c>
      <c r="AO2048" s="2">
        <f t="shared" si="1144"/>
        <v>0</v>
      </c>
      <c r="AP2048" s="2">
        <f t="shared" si="1145"/>
        <v>0</v>
      </c>
      <c r="AR2048" t="str">
        <f t="shared" si="1132"/>
        <v>Tripp</v>
      </c>
      <c r="AS2048" t="s">
        <v>90</v>
      </c>
      <c r="AT2048" s="162">
        <v>1</v>
      </c>
      <c r="AV2048" s="91">
        <v>46</v>
      </c>
      <c r="AW2048" s="93">
        <v>123</v>
      </c>
      <c r="AX2048" s="99">
        <f t="shared" si="1146"/>
        <v>46123</v>
      </c>
      <c r="AZ2048" s="7" t="s">
        <v>3053</v>
      </c>
      <c r="BA2048" t="s">
        <v>3290</v>
      </c>
    </row>
    <row r="2049" spans="1:56" hidden="1" outlineLevel="1">
      <c r="A2049" t="s">
        <v>2475</v>
      </c>
      <c r="B2049" t="s">
        <v>90</v>
      </c>
      <c r="C2049" s="1">
        <f t="shared" si="1133"/>
        <v>493</v>
      </c>
      <c r="D2049" s="7">
        <f>IF(P2049&gt;0,RANK(P2049,(P2049:R2049,S2049:AG2049)),0)</f>
        <v>0</v>
      </c>
      <c r="E2049" s="7">
        <f>IF(Q2049&gt;0,RANK(Q2049,(P2049:R2049,S2049:AG2049)),0)</f>
        <v>5</v>
      </c>
      <c r="F2049" s="7">
        <f>IF(R2049&gt;0,RANK(R2049,(P2049:R2049,S2049:AG2049)),0)</f>
        <v>1</v>
      </c>
      <c r="G2049" s="7">
        <f>IF(S2049&gt;0,RANK(S2049,(P2049:R2049,S2049:AG2049)),0)</f>
        <v>2</v>
      </c>
      <c r="H2049" s="48">
        <f t="shared" si="1134"/>
        <v>164</v>
      </c>
      <c r="I2049" s="163">
        <f t="shared" si="1131"/>
        <v>0.33265720081135902</v>
      </c>
      <c r="J2049" s="2"/>
      <c r="K2049" s="2">
        <f t="shared" si="1135"/>
        <v>0</v>
      </c>
      <c r="L2049" s="2">
        <f t="shared" si="1136"/>
        <v>5.2738336713995942E-2</v>
      </c>
      <c r="M2049" s="2">
        <f t="shared" si="1137"/>
        <v>0.55983772819472621</v>
      </c>
      <c r="N2049" s="2">
        <f t="shared" si="1120"/>
        <v>0.22718052738336714</v>
      </c>
      <c r="O2049" s="2">
        <f t="shared" si="1121"/>
        <v>0.16024340770791068</v>
      </c>
      <c r="Q2049" s="1">
        <v>26</v>
      </c>
      <c r="R2049" s="1">
        <v>276</v>
      </c>
      <c r="S2049" s="1">
        <v>112</v>
      </c>
      <c r="T2049" s="1">
        <v>52</v>
      </c>
      <c r="Y2049" s="1">
        <v>27</v>
      </c>
      <c r="AI2049" s="7">
        <f t="shared" si="1138"/>
        <v>3</v>
      </c>
      <c r="AJ2049" s="7">
        <f t="shared" si="1139"/>
        <v>0</v>
      </c>
      <c r="AK2049" s="7">
        <f t="shared" si="1140"/>
        <v>0</v>
      </c>
      <c r="AL2049" s="7">
        <f t="shared" si="1141"/>
        <v>0</v>
      </c>
      <c r="AM2049" s="2">
        <f t="shared" si="1142"/>
        <v>0.10547667342799188</v>
      </c>
      <c r="AN2049" s="2">
        <f t="shared" si="1143"/>
        <v>0</v>
      </c>
      <c r="AO2049" s="2">
        <f t="shared" si="1144"/>
        <v>0</v>
      </c>
      <c r="AP2049" s="2">
        <f t="shared" si="1145"/>
        <v>0</v>
      </c>
      <c r="AR2049" t="str">
        <f t="shared" si="1132"/>
        <v>Turner</v>
      </c>
      <c r="AS2049" t="s">
        <v>90</v>
      </c>
      <c r="AT2049" s="162">
        <v>1</v>
      </c>
      <c r="AV2049" s="91">
        <v>46</v>
      </c>
      <c r="AW2049" s="93">
        <v>125</v>
      </c>
      <c r="AX2049" s="99">
        <f t="shared" si="1146"/>
        <v>46125</v>
      </c>
      <c r="AZ2049" s="7" t="s">
        <v>3053</v>
      </c>
      <c r="BA2049" t="s">
        <v>3290</v>
      </c>
    </row>
    <row r="2050" spans="1:56" hidden="1" outlineLevel="1">
      <c r="A2050" t="s">
        <v>3341</v>
      </c>
      <c r="B2050" t="s">
        <v>90</v>
      </c>
      <c r="C2050" s="1">
        <f t="shared" si="1133"/>
        <v>588</v>
      </c>
      <c r="D2050" s="7">
        <f>IF(P2050&gt;0,RANK(P2050,(P2050:R2050,S2050:AG2050)),0)</f>
        <v>0</v>
      </c>
      <c r="E2050" s="7">
        <f>IF(Q2050&gt;0,RANK(Q2050,(P2050:R2050,S2050:AG2050)),0)</f>
        <v>4</v>
      </c>
      <c r="F2050" s="7">
        <f>IF(R2050&gt;0,RANK(R2050,(P2050:R2050,S2050:AG2050)),0)</f>
        <v>1</v>
      </c>
      <c r="G2050" s="7">
        <f>IF(S2050&gt;0,RANK(S2050,(P2050:R2050,S2050:AG2050)),0)</f>
        <v>3</v>
      </c>
      <c r="H2050" s="48">
        <f t="shared" si="1134"/>
        <v>335</v>
      </c>
      <c r="I2050" s="163">
        <f t="shared" si="1131"/>
        <v>0.56972789115646261</v>
      </c>
      <c r="J2050" s="2"/>
      <c r="K2050" s="2">
        <f t="shared" si="1135"/>
        <v>0</v>
      </c>
      <c r="L2050" s="2">
        <f t="shared" si="1136"/>
        <v>4.2517006802721087E-2</v>
      </c>
      <c r="M2050" s="2">
        <f t="shared" si="1137"/>
        <v>0.70068027210884354</v>
      </c>
      <c r="N2050" s="2">
        <f t="shared" si="1120"/>
        <v>9.8639455782312924E-2</v>
      </c>
      <c r="O2050" s="2">
        <f t="shared" si="1121"/>
        <v>0.15816326530612246</v>
      </c>
      <c r="Q2050" s="1">
        <v>25</v>
      </c>
      <c r="R2050" s="1">
        <v>412</v>
      </c>
      <c r="S2050" s="1">
        <v>58</v>
      </c>
      <c r="T2050" s="1">
        <v>77</v>
      </c>
      <c r="Y2050" s="1">
        <v>16</v>
      </c>
      <c r="AI2050" s="7">
        <f t="shared" si="1138"/>
        <v>2</v>
      </c>
      <c r="AJ2050" s="7">
        <f t="shared" si="1139"/>
        <v>0</v>
      </c>
      <c r="AK2050" s="7">
        <f t="shared" si="1140"/>
        <v>0</v>
      </c>
      <c r="AL2050" s="7">
        <f t="shared" si="1141"/>
        <v>0</v>
      </c>
      <c r="AM2050" s="2">
        <f t="shared" si="1142"/>
        <v>0.13095238095238096</v>
      </c>
      <c r="AN2050" s="2">
        <f t="shared" si="1143"/>
        <v>0</v>
      </c>
      <c r="AO2050" s="2">
        <f t="shared" si="1144"/>
        <v>0</v>
      </c>
      <c r="AP2050" s="2">
        <f t="shared" si="1145"/>
        <v>0</v>
      </c>
      <c r="AR2050" t="str">
        <f t="shared" si="1132"/>
        <v>Union</v>
      </c>
      <c r="AS2050" t="s">
        <v>90</v>
      </c>
      <c r="AT2050" s="162">
        <v>1</v>
      </c>
      <c r="AV2050" s="91">
        <v>46</v>
      </c>
      <c r="AW2050" s="93">
        <v>127</v>
      </c>
      <c r="AX2050" s="99">
        <f t="shared" si="1146"/>
        <v>46127</v>
      </c>
      <c r="AZ2050" s="7" t="s">
        <v>3053</v>
      </c>
      <c r="BA2050" t="s">
        <v>3290</v>
      </c>
    </row>
    <row r="2051" spans="1:56" hidden="1" outlineLevel="1">
      <c r="A2051" t="s">
        <v>483</v>
      </c>
      <c r="B2051" t="s">
        <v>90</v>
      </c>
      <c r="C2051" s="1">
        <f t="shared" si="1133"/>
        <v>419</v>
      </c>
      <c r="D2051" s="7">
        <f>IF(P2051&gt;0,RANK(P2051,(P2051:R2051,S2051:AG2051)),0)</f>
        <v>0</v>
      </c>
      <c r="E2051" s="7">
        <f>IF(Q2051&gt;0,RANK(Q2051,(P2051:R2051,S2051:AG2051)),0)</f>
        <v>4</v>
      </c>
      <c r="F2051" s="7">
        <f>IF(R2051&gt;0,RANK(R2051,(P2051:R2051,S2051:AG2051)),0)</f>
        <v>1</v>
      </c>
      <c r="G2051" s="7">
        <f>IF(S2051&gt;0,RANK(S2051,(P2051:R2051,S2051:AG2051)),0)</f>
        <v>3</v>
      </c>
      <c r="H2051" s="48">
        <f t="shared" si="1134"/>
        <v>262</v>
      </c>
      <c r="I2051" s="163">
        <f t="shared" si="1131"/>
        <v>0.62529832935560858</v>
      </c>
      <c r="J2051" s="2"/>
      <c r="K2051" s="2">
        <f t="shared" si="1135"/>
        <v>0</v>
      </c>
      <c r="L2051" s="2">
        <f t="shared" si="1136"/>
        <v>5.4892601431980909E-2</v>
      </c>
      <c r="M2051" s="2">
        <f t="shared" si="1137"/>
        <v>0.7183770883054893</v>
      </c>
      <c r="N2051" s="2">
        <f t="shared" si="1120"/>
        <v>9.0692124105011929E-2</v>
      </c>
      <c r="O2051" s="2">
        <f t="shared" si="1121"/>
        <v>0.13603818615751784</v>
      </c>
      <c r="Q2051" s="1">
        <v>23</v>
      </c>
      <c r="R2051" s="1">
        <v>301</v>
      </c>
      <c r="S2051" s="1">
        <v>38</v>
      </c>
      <c r="T2051" s="1">
        <v>39</v>
      </c>
      <c r="Y2051" s="1">
        <v>18</v>
      </c>
      <c r="AI2051" s="7">
        <f t="shared" si="1138"/>
        <v>2</v>
      </c>
      <c r="AJ2051" s="7">
        <f t="shared" si="1139"/>
        <v>0</v>
      </c>
      <c r="AK2051" s="7">
        <f t="shared" si="1140"/>
        <v>0</v>
      </c>
      <c r="AL2051" s="7">
        <f t="shared" si="1141"/>
        <v>0</v>
      </c>
      <c r="AM2051" s="2">
        <f t="shared" si="1142"/>
        <v>9.3078758949880672E-2</v>
      </c>
      <c r="AN2051" s="2">
        <f t="shared" si="1143"/>
        <v>0</v>
      </c>
      <c r="AO2051" s="2">
        <f t="shared" si="1144"/>
        <v>0</v>
      </c>
      <c r="AP2051" s="2">
        <f t="shared" si="1145"/>
        <v>0</v>
      </c>
      <c r="AR2051" t="str">
        <f t="shared" si="1132"/>
        <v>Walworth</v>
      </c>
      <c r="AS2051" t="s">
        <v>90</v>
      </c>
      <c r="AT2051" s="162">
        <v>1</v>
      </c>
      <c r="AV2051" s="91">
        <v>46</v>
      </c>
      <c r="AW2051" s="93">
        <v>129</v>
      </c>
      <c r="AX2051" s="99">
        <f t="shared" si="1146"/>
        <v>46129</v>
      </c>
      <c r="AZ2051" s="7" t="s">
        <v>3053</v>
      </c>
      <c r="BA2051" t="s">
        <v>3290</v>
      </c>
    </row>
    <row r="2052" spans="1:56" hidden="1" outlineLevel="1">
      <c r="A2052" t="s">
        <v>3038</v>
      </c>
      <c r="B2052" t="s">
        <v>90</v>
      </c>
      <c r="C2052" s="1">
        <f t="shared" si="1133"/>
        <v>1198</v>
      </c>
      <c r="D2052" s="7">
        <f>IF(P2052&gt;0,RANK(P2052,(P2052:R2052,S2052:AG2052)),0)</f>
        <v>0</v>
      </c>
      <c r="E2052" s="7">
        <f>IF(Q2052&gt;0,RANK(Q2052,(P2052:R2052,S2052:AG2052)),0)</f>
        <v>5</v>
      </c>
      <c r="F2052" s="7">
        <f>IF(R2052&gt;0,RANK(R2052,(P2052:R2052,S2052:AG2052)),0)</f>
        <v>1</v>
      </c>
      <c r="G2052" s="7">
        <f>IF(S2052&gt;0,RANK(S2052,(P2052:R2052,S2052:AG2052)),0)</f>
        <v>2</v>
      </c>
      <c r="H2052" s="48">
        <f t="shared" si="1134"/>
        <v>570</v>
      </c>
      <c r="I2052" s="163">
        <f t="shared" si="1131"/>
        <v>0.47579298831385641</v>
      </c>
      <c r="J2052" s="2"/>
      <c r="K2052" s="2">
        <f t="shared" si="1135"/>
        <v>0</v>
      </c>
      <c r="L2052" s="2">
        <f t="shared" si="1136"/>
        <v>2.5876460767946578E-2</v>
      </c>
      <c r="M2052" s="2">
        <f t="shared" si="1137"/>
        <v>0.64774624373956591</v>
      </c>
      <c r="N2052" s="2">
        <f>IF($C2052=0,"-",S2052/$C2052)</f>
        <v>0.17195325542570952</v>
      </c>
      <c r="O2052" s="2">
        <f>IF(C2052=0,"-",(1-K2052-L2052-M2052-N2052))</f>
        <v>0.15442404006677798</v>
      </c>
      <c r="Q2052" s="1">
        <v>31</v>
      </c>
      <c r="R2052" s="1">
        <v>776</v>
      </c>
      <c r="S2052" s="1">
        <v>206</v>
      </c>
      <c r="T2052" s="1">
        <v>120</v>
      </c>
      <c r="Y2052" s="1">
        <v>65</v>
      </c>
      <c r="AI2052" s="7">
        <f t="shared" si="1138"/>
        <v>3</v>
      </c>
      <c r="AJ2052" s="7">
        <f t="shared" si="1139"/>
        <v>0</v>
      </c>
      <c r="AK2052" s="7">
        <f t="shared" si="1140"/>
        <v>0</v>
      </c>
      <c r="AL2052" s="7">
        <f t="shared" si="1141"/>
        <v>0</v>
      </c>
      <c r="AM2052" s="2">
        <f t="shared" si="1142"/>
        <v>0.1001669449081803</v>
      </c>
      <c r="AN2052" s="2">
        <f t="shared" si="1143"/>
        <v>0</v>
      </c>
      <c r="AO2052" s="2">
        <f t="shared" si="1144"/>
        <v>0</v>
      </c>
      <c r="AP2052" s="2">
        <f t="shared" si="1145"/>
        <v>0</v>
      </c>
      <c r="AR2052" t="str">
        <f t="shared" si="1132"/>
        <v>Yankton</v>
      </c>
      <c r="AS2052" t="s">
        <v>90</v>
      </c>
      <c r="AT2052" s="162">
        <v>1</v>
      </c>
      <c r="AV2052" s="91">
        <v>46</v>
      </c>
      <c r="AW2052" s="93">
        <v>135</v>
      </c>
      <c r="AX2052" s="99">
        <f>AV2052*1000+AW2052</f>
        <v>46135</v>
      </c>
      <c r="AZ2052" s="7" t="s">
        <v>3053</v>
      </c>
      <c r="BA2052" t="s">
        <v>3290</v>
      </c>
    </row>
    <row r="2053" spans="1:56" hidden="1" outlineLevel="1">
      <c r="A2053" t="s">
        <v>670</v>
      </c>
      <c r="B2053" t="s">
        <v>90</v>
      </c>
      <c r="C2053" s="1">
        <f t="shared" si="1133"/>
        <v>42</v>
      </c>
      <c r="D2053" s="7">
        <f>IF(P2053&gt;0,RANK(P2053,(P2053:R2053,S2053:AG2053)),0)</f>
        <v>0</v>
      </c>
      <c r="E2053" s="7">
        <f>IF(Q2053&gt;0,RANK(Q2053,(P2053:R2053,S2053:AG2053)),0)</f>
        <v>3</v>
      </c>
      <c r="F2053" s="7">
        <f>IF(R2053&gt;0,RANK(R2053,(P2053:R2053,S2053:AG2053)),0)</f>
        <v>1</v>
      </c>
      <c r="G2053" s="7">
        <f>IF(S2053&gt;0,RANK(S2053,(P2053:R2053,S2053:AG2053)),0)</f>
        <v>2</v>
      </c>
      <c r="H2053" s="48">
        <f t="shared" si="1134"/>
        <v>21</v>
      </c>
      <c r="I2053" s="163">
        <f t="shared" si="1131"/>
        <v>0.5</v>
      </c>
      <c r="J2053" s="2"/>
      <c r="K2053" s="2">
        <f t="shared" si="1135"/>
        <v>0</v>
      </c>
      <c r="L2053" s="2">
        <f t="shared" si="1136"/>
        <v>2.3809523809523808E-2</v>
      </c>
      <c r="M2053" s="2">
        <f t="shared" si="1137"/>
        <v>0.73809523809523814</v>
      </c>
      <c r="N2053" s="2">
        <f>IF($C2053=0,"-",S2053/$C2053)</f>
        <v>0.23809523809523808</v>
      </c>
      <c r="O2053" s="2">
        <f>IF(C2053=0,"-",(1-K2053-L2053-M2053-N2053))</f>
        <v>-5.5511151231257827E-17</v>
      </c>
      <c r="Q2053" s="1">
        <v>1</v>
      </c>
      <c r="R2053" s="1">
        <v>31</v>
      </c>
      <c r="S2053" s="1">
        <v>10</v>
      </c>
      <c r="T2053" s="1">
        <v>0</v>
      </c>
      <c r="Y2053" s="1">
        <v>0</v>
      </c>
      <c r="AI2053" s="7">
        <f t="shared" si="1138"/>
        <v>0</v>
      </c>
      <c r="AJ2053" s="7">
        <f t="shared" si="1139"/>
        <v>0</v>
      </c>
      <c r="AK2053" s="7">
        <f t="shared" si="1140"/>
        <v>0</v>
      </c>
      <c r="AL2053" s="7">
        <f t="shared" si="1141"/>
        <v>0</v>
      </c>
      <c r="AM2053" s="2">
        <f t="shared" si="1142"/>
        <v>0</v>
      </c>
      <c r="AN2053" s="2">
        <f t="shared" si="1143"/>
        <v>0</v>
      </c>
      <c r="AO2053" s="2">
        <f t="shared" si="1144"/>
        <v>0</v>
      </c>
      <c r="AP2053" s="2">
        <f t="shared" si="1145"/>
        <v>0</v>
      </c>
      <c r="AR2053" t="str">
        <f t="shared" si="1132"/>
        <v>Ziebach</v>
      </c>
      <c r="AS2053" t="s">
        <v>90</v>
      </c>
      <c r="AT2053" s="162">
        <v>1</v>
      </c>
      <c r="AV2053" s="91">
        <v>46</v>
      </c>
      <c r="AW2053" s="93">
        <v>137</v>
      </c>
      <c r="AX2053" s="99">
        <f>AV2053*1000+AW2053</f>
        <v>46137</v>
      </c>
      <c r="AZ2053" s="7" t="s">
        <v>3053</v>
      </c>
      <c r="BA2053" t="s">
        <v>3290</v>
      </c>
    </row>
    <row r="2054" spans="1:56" collapsed="1">
      <c r="A2054" t="s">
        <v>1142</v>
      </c>
      <c r="B2054" t="s">
        <v>1136</v>
      </c>
      <c r="C2054" s="1">
        <f t="shared" si="1133"/>
        <v>51145</v>
      </c>
      <c r="D2054" s="7">
        <f>IF(P2054&gt;0,RANK(P2054,(P2054:R2054,S2054:AG2054)),0)</f>
        <v>0</v>
      </c>
      <c r="E2054" s="7">
        <f>IF(Q2054&gt;0,RANK(Q2054,(P2054:R2054,S2054:AG2054)),0)</f>
        <v>5</v>
      </c>
      <c r="F2054" s="7">
        <f>IF(R2054&gt;0,RANK(R2054,(P2054:R2054,S2054:AG2054)),0)</f>
        <v>1</v>
      </c>
      <c r="G2054" s="7">
        <f>IF(S2054&gt;0,RANK(S2054,(P2054:R2054,S2054:AG2054)),0)</f>
        <v>2</v>
      </c>
      <c r="H2054" s="48">
        <f t="shared" si="1134"/>
        <v>27215</v>
      </c>
      <c r="I2054" s="163">
        <f t="shared" si="1131"/>
        <v>0.53211457620490765</v>
      </c>
      <c r="J2054" s="2"/>
      <c r="K2054" s="2">
        <f t="shared" si="1135"/>
        <v>0</v>
      </c>
      <c r="L2054" s="2">
        <f t="shared" si="1136"/>
        <v>3.9124059047805262E-2</v>
      </c>
      <c r="M2054" s="2">
        <f t="shared" si="1137"/>
        <v>0.6622739270700948</v>
      </c>
      <c r="N2054" s="2">
        <f>IF($C2054=0,"-",S2054/$C2054)</f>
        <v>0.13015935086518721</v>
      </c>
      <c r="O2054" s="2">
        <f>IF(C2054=0,"-",(1-K2054-L2054-M2054-N2054))</f>
        <v>0.16844266301691274</v>
      </c>
      <c r="Q2054" s="1">
        <f>SUM(Q1988:Q2053)</f>
        <v>2001</v>
      </c>
      <c r="R2054" s="1">
        <f>SUM(R1988:R2053)</f>
        <v>33872</v>
      </c>
      <c r="S2054" s="1">
        <f>SUM(S1988:S2053)</f>
        <v>6657</v>
      </c>
      <c r="T2054" s="1">
        <f>SUM(T1988:T2053)</f>
        <v>5844</v>
      </c>
      <c r="Y2054" s="1">
        <f>SUM(Y1988:Y2053)</f>
        <v>2771</v>
      </c>
      <c r="AI2054" s="7">
        <f t="shared" si="1138"/>
        <v>3</v>
      </c>
      <c r="AJ2054" s="7">
        <f t="shared" si="1139"/>
        <v>0</v>
      </c>
      <c r="AK2054" s="7">
        <f t="shared" si="1140"/>
        <v>0</v>
      </c>
      <c r="AL2054" s="7">
        <f t="shared" si="1141"/>
        <v>0</v>
      </c>
      <c r="AM2054" s="2">
        <f t="shared" si="1142"/>
        <v>0.11426336885326034</v>
      </c>
      <c r="AN2054" s="2">
        <f t="shared" si="1143"/>
        <v>0</v>
      </c>
      <c r="AO2054" s="2">
        <f t="shared" si="1144"/>
        <v>0</v>
      </c>
      <c r="AP2054" s="2">
        <f t="shared" si="1145"/>
        <v>0</v>
      </c>
      <c r="AR2054" t="str">
        <f t="shared" si="1132"/>
        <v>South Dakota</v>
      </c>
      <c r="AS2054" t="s">
        <v>1136</v>
      </c>
      <c r="AV2054" s="91">
        <v>46</v>
      </c>
      <c r="AW2054" s="93"/>
      <c r="AX2054" s="91">
        <v>46</v>
      </c>
      <c r="AZ2054" s="7" t="s">
        <v>1662</v>
      </c>
      <c r="BA2054" t="s">
        <v>3290</v>
      </c>
      <c r="BB2054" s="162"/>
      <c r="BC2054" s="162"/>
      <c r="BD2054" s="162"/>
    </row>
    <row r="2055" spans="1:56">
      <c r="C2055" s="1"/>
      <c r="E2055" s="7"/>
      <c r="F2055" s="7"/>
      <c r="G2055" s="7"/>
      <c r="H2055" s="48"/>
      <c r="I2055" s="163"/>
      <c r="J2055" s="2"/>
      <c r="AI2055" s="7"/>
      <c r="AJ2055" s="7"/>
      <c r="AK2055" s="7"/>
      <c r="AL2055" s="7"/>
      <c r="AV2055" s="91"/>
      <c r="AW2055" s="93"/>
      <c r="BB2055" s="162"/>
      <c r="BC2055" s="162"/>
      <c r="BD2055" s="162"/>
    </row>
    <row r="2056" spans="1:56" s="1" customFormat="1" hidden="1" outlineLevel="1">
      <c r="A2056" t="s">
        <v>1258</v>
      </c>
      <c r="B2056" t="s">
        <v>13</v>
      </c>
      <c r="C2056" s="1">
        <f t="shared" ref="C2056:C2087" si="1147">SUM(P2056:AG2056)</f>
        <v>7755</v>
      </c>
      <c r="D2056" s="7">
        <f>IF(P2056&gt;0,RANK(P2056,(P2056:R2056,S2056:AG2056)),0)</f>
        <v>7</v>
      </c>
      <c r="E2056" s="7">
        <f>IF(Q2056&gt;0,RANK(Q2056,(P2056:R2056,S2056:AG2056)),0)</f>
        <v>3</v>
      </c>
      <c r="F2056" s="7">
        <f>IF(R2056&gt;0,RANK(R2056,(P2056:R2056,S2056:AG2056)),0)</f>
        <v>2</v>
      </c>
      <c r="G2056" s="7">
        <f>IF(S2056&gt;0,RANK(S2056,(P2056:R2056,S2056:AG2056)),0)</f>
        <v>4</v>
      </c>
      <c r="H2056" s="48">
        <f t="shared" ref="H2056:H2087" si="1148">MAX(P2056:Y2056)-LARGE(P2056:Y2056,2)</f>
        <v>507</v>
      </c>
      <c r="I2056" s="163">
        <f t="shared" si="1131"/>
        <v>6.5377176015473881E-2</v>
      </c>
      <c r="J2056" s="2"/>
      <c r="K2056" s="2">
        <f t="shared" ref="K2056:K2087" si="1149">IF($C2056=0,"-",P2056/$C2056)</f>
        <v>4.6421663442940036E-3</v>
      </c>
      <c r="L2056" s="2">
        <f t="shared" ref="L2056:L2087" si="1150">IF($C2056=0,"-",Q2056/$C2056)</f>
        <v>0.21792392005157962</v>
      </c>
      <c r="M2056" s="2">
        <f t="shared" ref="M2056:M2087" si="1151">IF($C2056=0,"-",R2056/$C2056)</f>
        <v>0.29916183107672467</v>
      </c>
      <c r="N2056" s="2">
        <f t="shared" ref="N2056:N2119" si="1152">IF($C2056=0,"-",S2056/$C2056)</f>
        <v>9.2714377820760793E-2</v>
      </c>
      <c r="O2056" s="2">
        <f t="shared" ref="O2056:O2119" si="1153">IF(C2056=0,"-",(1-K2056-L2056-M2056-N2056))</f>
        <v>0.38555770470664091</v>
      </c>
      <c r="P2056" s="1">
        <v>36</v>
      </c>
      <c r="Q2056" s="1">
        <v>1690</v>
      </c>
      <c r="R2056" s="1">
        <v>2320</v>
      </c>
      <c r="S2056" s="1">
        <v>719</v>
      </c>
      <c r="T2056" s="1">
        <v>2827</v>
      </c>
      <c r="U2056" s="1">
        <v>32</v>
      </c>
      <c r="V2056" s="1">
        <v>39</v>
      </c>
      <c r="Y2056" s="1">
        <v>65</v>
      </c>
      <c r="AC2056" s="1">
        <v>17</v>
      </c>
      <c r="AF2056" s="1">
        <v>10</v>
      </c>
      <c r="AI2056" s="7">
        <f t="shared" ref="AI2056:AI2087" si="1154">IF(T2056&gt;0,RANK(T2056,(P2056:Z2056)),0)</f>
        <v>1</v>
      </c>
      <c r="AJ2056" s="7">
        <f t="shared" ref="AJ2056:AJ2087" si="1155">IF(U2056&gt;0,RANK(U2056,(P2056:Z2056)),0)</f>
        <v>8</v>
      </c>
      <c r="AK2056" s="7">
        <f t="shared" ref="AK2056:AK2087" si="1156">IF(V2056&gt;0,RANK(V2056,(P2056:Z2056)),0)</f>
        <v>6</v>
      </c>
      <c r="AL2056" s="7">
        <f t="shared" ref="AL2056:AL2087" si="1157">IF(W2056&gt;0,RANK(W2056,(P2056:Z2056)),0)</f>
        <v>0</v>
      </c>
      <c r="AM2056" s="2">
        <f t="shared" ref="AM2056:AM2087" si="1158">IF($C2056=0,"-",T2056/$C2056)</f>
        <v>0.36453900709219861</v>
      </c>
      <c r="AN2056" s="2">
        <f t="shared" ref="AN2056:AN2087" si="1159">IF($C2056=0,"-",U2056/$C2056)</f>
        <v>4.1263700838168925E-3</v>
      </c>
      <c r="AO2056" s="2">
        <f t="shared" ref="AO2056:AO2087" si="1160">IF($C2056=0,"-",V2056/$C2056)</f>
        <v>5.0290135396518377E-3</v>
      </c>
      <c r="AP2056" s="2">
        <f t="shared" ref="AP2056:AP2087" si="1161">IF($C2056=0,"-",W2056/$C2056)</f>
        <v>0</v>
      </c>
      <c r="AQ2056" s="2"/>
      <c r="AR2056" t="str">
        <f t="shared" si="1132"/>
        <v>Anderson</v>
      </c>
      <c r="AS2056" t="s">
        <v>13</v>
      </c>
      <c r="AT2056" s="162">
        <v>3</v>
      </c>
      <c r="AV2056" s="91">
        <v>47</v>
      </c>
      <c r="AW2056" s="93">
        <v>1</v>
      </c>
      <c r="AX2056" s="99">
        <f t="shared" ref="AX2056:AX2087" si="1162">AV2056*1000+AW2056</f>
        <v>47001</v>
      </c>
      <c r="AZ2056" s="7" t="s">
        <v>3053</v>
      </c>
      <c r="BA2056" t="s">
        <v>3290</v>
      </c>
      <c r="BB2056" s="162"/>
      <c r="BC2056" s="162"/>
      <c r="BD2056" s="162"/>
    </row>
    <row r="2057" spans="1:56" s="1" customFormat="1" hidden="1" outlineLevel="1">
      <c r="A2057" t="s">
        <v>1078</v>
      </c>
      <c r="B2057" t="s">
        <v>13</v>
      </c>
      <c r="C2057" s="1">
        <f t="shared" si="1147"/>
        <v>3449</v>
      </c>
      <c r="D2057" s="7">
        <f>IF(P2057&gt;0,RANK(P2057,(P2057:R2057,S2057:AG2057)),0)</f>
        <v>10</v>
      </c>
      <c r="E2057" s="7">
        <f>IF(Q2057&gt;0,RANK(Q2057,(P2057:R2057,S2057:AG2057)),0)</f>
        <v>2</v>
      </c>
      <c r="F2057" s="7">
        <f>IF(R2057&gt;0,RANK(R2057,(P2057:R2057,S2057:AG2057)),0)</f>
        <v>3</v>
      </c>
      <c r="G2057" s="7">
        <f>IF(S2057&gt;0,RANK(S2057,(P2057:R2057,S2057:AG2057)),0)</f>
        <v>4</v>
      </c>
      <c r="H2057" s="48">
        <f t="shared" si="1148"/>
        <v>462</v>
      </c>
      <c r="I2057" s="163">
        <f t="shared" si="1131"/>
        <v>0.13395187010727747</v>
      </c>
      <c r="J2057" s="2"/>
      <c r="K2057" s="2">
        <f t="shared" si="1149"/>
        <v>2.8993911278631486E-4</v>
      </c>
      <c r="L2057" s="2">
        <f t="shared" si="1150"/>
        <v>0.27747173093650335</v>
      </c>
      <c r="M2057" s="2">
        <f t="shared" si="1151"/>
        <v>0.24267903740214555</v>
      </c>
      <c r="N2057" s="2">
        <f t="shared" si="1152"/>
        <v>5.8567700782835602E-2</v>
      </c>
      <c r="O2057" s="2">
        <f t="shared" si="1153"/>
        <v>0.4209915917657292</v>
      </c>
      <c r="P2057" s="1">
        <v>1</v>
      </c>
      <c r="Q2057" s="1">
        <v>957</v>
      </c>
      <c r="R2057" s="1">
        <v>837</v>
      </c>
      <c r="S2057" s="1">
        <v>202</v>
      </c>
      <c r="T2057" s="1">
        <v>1419</v>
      </c>
      <c r="U2057" s="1">
        <v>11</v>
      </c>
      <c r="V2057" s="1">
        <v>6</v>
      </c>
      <c r="Y2057" s="1">
        <v>6</v>
      </c>
      <c r="AC2057" s="1">
        <v>6</v>
      </c>
      <c r="AF2057" s="1">
        <v>4</v>
      </c>
      <c r="AI2057" s="7">
        <f t="shared" si="1154"/>
        <v>1</v>
      </c>
      <c r="AJ2057" s="7">
        <f t="shared" si="1155"/>
        <v>5</v>
      </c>
      <c r="AK2057" s="7">
        <f t="shared" si="1156"/>
        <v>6</v>
      </c>
      <c r="AL2057" s="7">
        <f t="shared" si="1157"/>
        <v>0</v>
      </c>
      <c r="AM2057" s="2">
        <f t="shared" si="1158"/>
        <v>0.41142360104378078</v>
      </c>
      <c r="AN2057" s="2">
        <f t="shared" si="1159"/>
        <v>3.1893302406494637E-3</v>
      </c>
      <c r="AO2057" s="2">
        <f t="shared" si="1160"/>
        <v>1.7396346767178893E-3</v>
      </c>
      <c r="AP2057" s="2">
        <f t="shared" si="1161"/>
        <v>0</v>
      </c>
      <c r="AQ2057" s="2"/>
      <c r="AR2057" t="str">
        <f t="shared" si="1132"/>
        <v>Bedford</v>
      </c>
      <c r="AS2057" t="s">
        <v>13</v>
      </c>
      <c r="AT2057" s="162">
        <v>4</v>
      </c>
      <c r="AV2057" s="91">
        <v>47</v>
      </c>
      <c r="AW2057" s="93">
        <v>3</v>
      </c>
      <c r="AX2057" s="99">
        <f t="shared" si="1162"/>
        <v>47003</v>
      </c>
      <c r="AZ2057" s="7" t="s">
        <v>3053</v>
      </c>
      <c r="BA2057" t="s">
        <v>3290</v>
      </c>
      <c r="BB2057" s="162"/>
      <c r="BC2057" s="162"/>
      <c r="BD2057" s="162"/>
    </row>
    <row r="2058" spans="1:56" s="1" customFormat="1" hidden="1" outlineLevel="1">
      <c r="A2058" t="s">
        <v>1187</v>
      </c>
      <c r="B2058" t="s">
        <v>13</v>
      </c>
      <c r="C2058" s="1">
        <f t="shared" si="1147"/>
        <v>1051</v>
      </c>
      <c r="D2058" s="7">
        <f>IF(P2058&gt;0,RANK(P2058,(P2058:R2058,S2058:AG2058)),0)</f>
        <v>0</v>
      </c>
      <c r="E2058" s="7">
        <f>IF(Q2058&gt;0,RANK(Q2058,(P2058:R2058,S2058:AG2058)),0)</f>
        <v>3</v>
      </c>
      <c r="F2058" s="7">
        <f>IF(R2058&gt;0,RANK(R2058,(P2058:R2058,S2058:AG2058)),0)</f>
        <v>2</v>
      </c>
      <c r="G2058" s="7">
        <f>IF(S2058&gt;0,RANK(S2058,(P2058:R2058,S2058:AG2058)),0)</f>
        <v>4</v>
      </c>
      <c r="H2058" s="48">
        <f t="shared" si="1148"/>
        <v>251</v>
      </c>
      <c r="I2058" s="163">
        <f t="shared" si="1131"/>
        <v>0.23882017126546146</v>
      </c>
      <c r="J2058" s="2"/>
      <c r="K2058" s="2">
        <f t="shared" si="1149"/>
        <v>0</v>
      </c>
      <c r="L2058" s="2">
        <f t="shared" si="1150"/>
        <v>0.21693625118934348</v>
      </c>
      <c r="M2058" s="2">
        <f t="shared" si="1151"/>
        <v>0.22930542340627974</v>
      </c>
      <c r="N2058" s="2">
        <f t="shared" si="1152"/>
        <v>7.4215033301617508E-2</v>
      </c>
      <c r="O2058" s="2">
        <f t="shared" si="1153"/>
        <v>0.47954329210275926</v>
      </c>
      <c r="P2058" s="1">
        <v>0</v>
      </c>
      <c r="Q2058" s="1">
        <v>228</v>
      </c>
      <c r="R2058" s="1">
        <v>241</v>
      </c>
      <c r="S2058" s="1">
        <v>78</v>
      </c>
      <c r="T2058" s="1">
        <v>492</v>
      </c>
      <c r="U2058" s="1">
        <v>3</v>
      </c>
      <c r="V2058" s="1">
        <v>3</v>
      </c>
      <c r="Y2058" s="1">
        <v>5</v>
      </c>
      <c r="AC2058" s="1">
        <v>1</v>
      </c>
      <c r="AF2058" s="1">
        <v>0</v>
      </c>
      <c r="AI2058" s="7">
        <f t="shared" si="1154"/>
        <v>1</v>
      </c>
      <c r="AJ2058" s="7">
        <f t="shared" si="1155"/>
        <v>6</v>
      </c>
      <c r="AK2058" s="7">
        <f t="shared" si="1156"/>
        <v>6</v>
      </c>
      <c r="AL2058" s="7">
        <f t="shared" si="1157"/>
        <v>0</v>
      </c>
      <c r="AM2058" s="2">
        <f t="shared" si="1158"/>
        <v>0.4681255946717412</v>
      </c>
      <c r="AN2058" s="2">
        <f t="shared" si="1159"/>
        <v>2.8544243577545195E-3</v>
      </c>
      <c r="AO2058" s="2">
        <f t="shared" si="1160"/>
        <v>2.8544243577545195E-3</v>
      </c>
      <c r="AP2058" s="2">
        <f t="shared" si="1161"/>
        <v>0</v>
      </c>
      <c r="AQ2058" s="2"/>
      <c r="AR2058" t="str">
        <f t="shared" si="1132"/>
        <v>Benton</v>
      </c>
      <c r="AS2058" t="s">
        <v>13</v>
      </c>
      <c r="AV2058" s="91">
        <v>47</v>
      </c>
      <c r="AW2058" s="93">
        <v>5</v>
      </c>
      <c r="AX2058" s="99">
        <f t="shared" si="1162"/>
        <v>47005</v>
      </c>
      <c r="AZ2058" s="7" t="s">
        <v>3053</v>
      </c>
      <c r="BA2058" t="s">
        <v>3290</v>
      </c>
      <c r="BB2058" s="162"/>
      <c r="BC2058" s="162"/>
      <c r="BD2058" s="162"/>
    </row>
    <row r="2059" spans="1:56" s="1" customFormat="1" hidden="1" outlineLevel="1">
      <c r="A2059" t="s">
        <v>2311</v>
      </c>
      <c r="B2059" t="s">
        <v>13</v>
      </c>
      <c r="C2059" s="1">
        <f t="shared" si="1147"/>
        <v>1534</v>
      </c>
      <c r="D2059" s="7">
        <f>IF(P2059&gt;0,RANK(P2059,(P2059:R2059,S2059:AG2059)),0)</f>
        <v>8</v>
      </c>
      <c r="E2059" s="7">
        <f>IF(Q2059&gt;0,RANK(Q2059,(P2059:R2059,S2059:AG2059)),0)</f>
        <v>2</v>
      </c>
      <c r="F2059" s="7">
        <f>IF(R2059&gt;0,RANK(R2059,(P2059:R2059,S2059:AG2059)),0)</f>
        <v>3</v>
      </c>
      <c r="G2059" s="7">
        <f>IF(S2059&gt;0,RANK(S2059,(P2059:R2059,S2059:AG2059)),0)</f>
        <v>4</v>
      </c>
      <c r="H2059" s="48">
        <f t="shared" si="1148"/>
        <v>61</v>
      </c>
      <c r="I2059" s="163">
        <f t="shared" si="1131"/>
        <v>3.9765319426336376E-2</v>
      </c>
      <c r="J2059" s="2"/>
      <c r="K2059" s="2">
        <f t="shared" si="1149"/>
        <v>4.5632333767926985E-3</v>
      </c>
      <c r="L2059" s="2">
        <f t="shared" si="1150"/>
        <v>0.30964797913950454</v>
      </c>
      <c r="M2059" s="2">
        <f t="shared" si="1151"/>
        <v>0.20273794002607562</v>
      </c>
      <c r="N2059" s="2">
        <f t="shared" si="1152"/>
        <v>9.9087353324641456E-2</v>
      </c>
      <c r="O2059" s="2">
        <f t="shared" si="1153"/>
        <v>0.38396349413298569</v>
      </c>
      <c r="P2059" s="1">
        <v>7</v>
      </c>
      <c r="Q2059" s="1">
        <v>475</v>
      </c>
      <c r="R2059" s="1">
        <v>311</v>
      </c>
      <c r="S2059" s="1">
        <v>152</v>
      </c>
      <c r="T2059" s="1">
        <v>536</v>
      </c>
      <c r="U2059" s="1">
        <v>9</v>
      </c>
      <c r="V2059" s="1">
        <v>11</v>
      </c>
      <c r="Y2059" s="1">
        <v>24</v>
      </c>
      <c r="AC2059" s="1">
        <v>4</v>
      </c>
      <c r="AF2059" s="1">
        <v>5</v>
      </c>
      <c r="AI2059" s="7">
        <f t="shared" si="1154"/>
        <v>1</v>
      </c>
      <c r="AJ2059" s="7">
        <f t="shared" si="1155"/>
        <v>7</v>
      </c>
      <c r="AK2059" s="7">
        <f t="shared" si="1156"/>
        <v>6</v>
      </c>
      <c r="AL2059" s="7">
        <f t="shared" si="1157"/>
        <v>0</v>
      </c>
      <c r="AM2059" s="2">
        <f t="shared" si="1158"/>
        <v>0.34941329856584091</v>
      </c>
      <c r="AN2059" s="2">
        <f t="shared" si="1159"/>
        <v>5.8670143415906128E-3</v>
      </c>
      <c r="AO2059" s="2">
        <f t="shared" si="1160"/>
        <v>7.1707953063885263E-3</v>
      </c>
      <c r="AP2059" s="2">
        <f t="shared" si="1161"/>
        <v>0</v>
      </c>
      <c r="AQ2059" s="2"/>
      <c r="AR2059" t="str">
        <f t="shared" si="1132"/>
        <v>Bledsoe</v>
      </c>
      <c r="AS2059" t="s">
        <v>13</v>
      </c>
      <c r="AT2059">
        <v>4</v>
      </c>
      <c r="AV2059" s="91">
        <v>47</v>
      </c>
      <c r="AW2059" s="93">
        <v>7</v>
      </c>
      <c r="AX2059" s="99">
        <f t="shared" si="1162"/>
        <v>47007</v>
      </c>
      <c r="AZ2059" s="7" t="s">
        <v>3053</v>
      </c>
      <c r="BA2059" t="s">
        <v>3290</v>
      </c>
      <c r="BB2059" s="162"/>
      <c r="BC2059" s="162"/>
      <c r="BD2059" s="162"/>
    </row>
    <row r="2060" spans="1:56" s="1" customFormat="1" hidden="1" outlineLevel="1">
      <c r="A2060" t="s">
        <v>865</v>
      </c>
      <c r="B2060" t="s">
        <v>13</v>
      </c>
      <c r="C2060" s="1">
        <f t="shared" si="1147"/>
        <v>14538</v>
      </c>
      <c r="D2060" s="7">
        <f>IF(P2060&gt;0,RANK(P2060,(P2060:R2060,S2060:AG2060)),0)</f>
        <v>8</v>
      </c>
      <c r="E2060" s="7">
        <f>IF(Q2060&gt;0,RANK(Q2060,(P2060:R2060,S2060:AG2060)),0)</f>
        <v>3</v>
      </c>
      <c r="F2060" s="7">
        <f>IF(R2060&gt;0,RANK(R2060,(P2060:R2060,S2060:AG2060)),0)</f>
        <v>2</v>
      </c>
      <c r="G2060" s="7">
        <f>IF(S2060&gt;0,RANK(S2060,(P2060:R2060,S2060:AG2060)),0)</f>
        <v>4</v>
      </c>
      <c r="H2060" s="48">
        <f t="shared" si="1148"/>
        <v>529</v>
      </c>
      <c r="I2060" s="163">
        <f t="shared" si="1131"/>
        <v>3.6387398541752651E-2</v>
      </c>
      <c r="J2060" s="2"/>
      <c r="K2060" s="2">
        <f t="shared" si="1149"/>
        <v>2.5450543403494289E-3</v>
      </c>
      <c r="L2060" s="2">
        <f t="shared" si="1150"/>
        <v>0.24129866556610263</v>
      </c>
      <c r="M2060" s="2">
        <f t="shared" si="1151"/>
        <v>0.29756500206355757</v>
      </c>
      <c r="N2060" s="2">
        <f t="shared" si="1152"/>
        <v>0.10682349704223415</v>
      </c>
      <c r="O2060" s="2">
        <f t="shared" si="1153"/>
        <v>0.35176778098775624</v>
      </c>
      <c r="P2060" s="1">
        <v>37</v>
      </c>
      <c r="Q2060" s="1">
        <v>3508</v>
      </c>
      <c r="R2060" s="1">
        <v>4326</v>
      </c>
      <c r="S2060" s="1">
        <v>1553</v>
      </c>
      <c r="T2060" s="1">
        <v>4855</v>
      </c>
      <c r="U2060" s="1">
        <v>56</v>
      </c>
      <c r="V2060" s="1">
        <v>71</v>
      </c>
      <c r="Y2060" s="1">
        <v>87</v>
      </c>
      <c r="AC2060" s="1">
        <v>31</v>
      </c>
      <c r="AF2060" s="1">
        <v>14</v>
      </c>
      <c r="AI2060" s="7">
        <f t="shared" si="1154"/>
        <v>1</v>
      </c>
      <c r="AJ2060" s="7">
        <f t="shared" si="1155"/>
        <v>7</v>
      </c>
      <c r="AK2060" s="7">
        <f t="shared" si="1156"/>
        <v>6</v>
      </c>
      <c r="AL2060" s="7">
        <f t="shared" si="1157"/>
        <v>0</v>
      </c>
      <c r="AM2060" s="2">
        <f t="shared" si="1158"/>
        <v>0.33395240060531023</v>
      </c>
      <c r="AN2060" s="2">
        <f t="shared" si="1159"/>
        <v>3.851974136745082E-3</v>
      </c>
      <c r="AO2060" s="2">
        <f t="shared" si="1160"/>
        <v>4.8837529233732285E-3</v>
      </c>
      <c r="AP2060" s="2">
        <f t="shared" si="1161"/>
        <v>0</v>
      </c>
      <c r="AQ2060" s="2"/>
      <c r="AR2060" t="str">
        <f t="shared" si="1132"/>
        <v>Blount</v>
      </c>
      <c r="AS2060" t="s">
        <v>13</v>
      </c>
      <c r="AT2060" s="162">
        <v>2</v>
      </c>
      <c r="AV2060" s="91">
        <v>47</v>
      </c>
      <c r="AW2060" s="93">
        <v>9</v>
      </c>
      <c r="AX2060" s="99">
        <f t="shared" si="1162"/>
        <v>47009</v>
      </c>
      <c r="AZ2060" s="7" t="s">
        <v>3053</v>
      </c>
      <c r="BA2060" t="s">
        <v>3290</v>
      </c>
      <c r="BB2060" s="162"/>
      <c r="BC2060" s="162"/>
      <c r="BD2060" s="162"/>
    </row>
    <row r="2061" spans="1:56" s="1" customFormat="1" hidden="1" outlineLevel="1">
      <c r="A2061" t="s">
        <v>1045</v>
      </c>
      <c r="B2061" t="s">
        <v>13</v>
      </c>
      <c r="C2061" s="1">
        <f t="shared" si="1147"/>
        <v>10430</v>
      </c>
      <c r="D2061" s="7">
        <f>IF(P2061&gt;0,RANK(P2061,(P2061:R2061,S2061:AG2061)),0)</f>
        <v>9</v>
      </c>
      <c r="E2061" s="7">
        <f>IF(Q2061&gt;0,RANK(Q2061,(P2061:R2061,S2061:AG2061)),0)</f>
        <v>2</v>
      </c>
      <c r="F2061" s="7">
        <f>IF(R2061&gt;0,RANK(R2061,(P2061:R2061,S2061:AG2061)),0)</f>
        <v>3</v>
      </c>
      <c r="G2061" s="7">
        <f>IF(S2061&gt;0,RANK(S2061,(P2061:R2061,S2061:AG2061)),0)</f>
        <v>4</v>
      </c>
      <c r="H2061" s="48">
        <f t="shared" si="1148"/>
        <v>1297</v>
      </c>
      <c r="I2061" s="163">
        <f t="shared" si="1131"/>
        <v>0.12435282837967401</v>
      </c>
      <c r="J2061" s="2"/>
      <c r="K2061" s="2">
        <f t="shared" si="1149"/>
        <v>1.2464046021093001E-3</v>
      </c>
      <c r="L2061" s="2">
        <f t="shared" si="1150"/>
        <v>0.27372962607861939</v>
      </c>
      <c r="M2061" s="2">
        <f t="shared" si="1151"/>
        <v>0.22531160115052731</v>
      </c>
      <c r="N2061" s="2">
        <f t="shared" si="1152"/>
        <v>8.859060402684564E-2</v>
      </c>
      <c r="O2061" s="2">
        <f t="shared" si="1153"/>
        <v>0.41112176414189833</v>
      </c>
      <c r="P2061" s="1">
        <v>13</v>
      </c>
      <c r="Q2061" s="1">
        <v>2855</v>
      </c>
      <c r="R2061" s="1">
        <v>2350</v>
      </c>
      <c r="S2061" s="1">
        <v>924</v>
      </c>
      <c r="T2061" s="1">
        <v>4152</v>
      </c>
      <c r="U2061" s="1">
        <v>49</v>
      </c>
      <c r="V2061" s="1">
        <v>22</v>
      </c>
      <c r="Y2061" s="1">
        <v>43</v>
      </c>
      <c r="AC2061" s="1">
        <v>14</v>
      </c>
      <c r="AF2061" s="1">
        <v>8</v>
      </c>
      <c r="AI2061" s="7">
        <f t="shared" si="1154"/>
        <v>1</v>
      </c>
      <c r="AJ2061" s="7">
        <f t="shared" si="1155"/>
        <v>5</v>
      </c>
      <c r="AK2061" s="7">
        <f t="shared" si="1156"/>
        <v>7</v>
      </c>
      <c r="AL2061" s="7">
        <f t="shared" si="1157"/>
        <v>0</v>
      </c>
      <c r="AM2061" s="2">
        <f t="shared" si="1158"/>
        <v>0.39808245445829338</v>
      </c>
      <c r="AN2061" s="2">
        <f t="shared" si="1159"/>
        <v>4.6979865771812077E-3</v>
      </c>
      <c r="AO2061" s="2">
        <f t="shared" si="1160"/>
        <v>2.1093000958772772E-3</v>
      </c>
      <c r="AP2061" s="2">
        <f t="shared" si="1161"/>
        <v>0</v>
      </c>
      <c r="AQ2061" s="2"/>
      <c r="AR2061" t="str">
        <f t="shared" si="1132"/>
        <v>Bradley</v>
      </c>
      <c r="AS2061" t="s">
        <v>13</v>
      </c>
      <c r="AV2061" s="91">
        <v>47</v>
      </c>
      <c r="AW2061" s="93">
        <v>11</v>
      </c>
      <c r="AX2061" s="99">
        <f t="shared" si="1162"/>
        <v>47011</v>
      </c>
      <c r="AZ2061" s="7" t="s">
        <v>3053</v>
      </c>
      <c r="BA2061" t="s">
        <v>3290</v>
      </c>
      <c r="BB2061" s="162"/>
      <c r="BC2061" s="162"/>
      <c r="BD2061" s="162"/>
    </row>
    <row r="2062" spans="1:56" s="1" customFormat="1" hidden="1" outlineLevel="1">
      <c r="A2062" t="s">
        <v>428</v>
      </c>
      <c r="B2062" t="s">
        <v>13</v>
      </c>
      <c r="C2062" s="1">
        <f t="shared" si="1147"/>
        <v>3160</v>
      </c>
      <c r="D2062" s="7">
        <f>IF(P2062&gt;0,RANK(P2062,(P2062:R2062,S2062:AG2062)),0)</f>
        <v>8</v>
      </c>
      <c r="E2062" s="7">
        <f>IF(Q2062&gt;0,RANK(Q2062,(P2062:R2062,S2062:AG2062)),0)</f>
        <v>3</v>
      </c>
      <c r="F2062" s="7">
        <f>IF(R2062&gt;0,RANK(R2062,(P2062:R2062,S2062:AG2062)),0)</f>
        <v>2</v>
      </c>
      <c r="G2062" s="7">
        <f>IF(S2062&gt;0,RANK(S2062,(P2062:R2062,S2062:AG2062)),0)</f>
        <v>4</v>
      </c>
      <c r="H2062" s="48">
        <f t="shared" si="1148"/>
        <v>324</v>
      </c>
      <c r="I2062" s="163">
        <f t="shared" si="1131"/>
        <v>0.10253164556962026</v>
      </c>
      <c r="J2062" s="2"/>
      <c r="K2062" s="2">
        <f t="shared" si="1149"/>
        <v>1.8987341772151898E-3</v>
      </c>
      <c r="L2062" s="2">
        <f t="shared" si="1150"/>
        <v>0.23132911392405064</v>
      </c>
      <c r="M2062" s="2">
        <f t="shared" si="1151"/>
        <v>0.28639240506329117</v>
      </c>
      <c r="N2062" s="2">
        <f t="shared" si="1152"/>
        <v>7.4050632911392411E-2</v>
      </c>
      <c r="O2062" s="2">
        <f t="shared" si="1153"/>
        <v>0.40632911392405058</v>
      </c>
      <c r="P2062" s="1">
        <v>6</v>
      </c>
      <c r="Q2062" s="1">
        <v>731</v>
      </c>
      <c r="R2062" s="1">
        <v>905</v>
      </c>
      <c r="S2062" s="1">
        <v>234</v>
      </c>
      <c r="T2062" s="1">
        <v>1229</v>
      </c>
      <c r="U2062" s="1">
        <v>10</v>
      </c>
      <c r="V2062" s="1">
        <v>13</v>
      </c>
      <c r="Y2062" s="1">
        <v>24</v>
      </c>
      <c r="AC2062" s="1">
        <v>4</v>
      </c>
      <c r="AF2062" s="1">
        <v>4</v>
      </c>
      <c r="AI2062" s="7">
        <f t="shared" si="1154"/>
        <v>1</v>
      </c>
      <c r="AJ2062" s="7">
        <f t="shared" si="1155"/>
        <v>7</v>
      </c>
      <c r="AK2062" s="7">
        <f t="shared" si="1156"/>
        <v>6</v>
      </c>
      <c r="AL2062" s="7">
        <f t="shared" si="1157"/>
        <v>0</v>
      </c>
      <c r="AM2062" s="2">
        <f t="shared" si="1158"/>
        <v>0.38892405063291141</v>
      </c>
      <c r="AN2062" s="2">
        <f t="shared" si="1159"/>
        <v>3.1645569620253164E-3</v>
      </c>
      <c r="AO2062" s="2">
        <f t="shared" si="1160"/>
        <v>4.1139240506329116E-3</v>
      </c>
      <c r="AP2062" s="2">
        <f t="shared" si="1161"/>
        <v>0</v>
      </c>
      <c r="AQ2062" s="2"/>
      <c r="AR2062" t="str">
        <f t="shared" si="1132"/>
        <v>Campbell</v>
      </c>
      <c r="AS2062" t="s">
        <v>13</v>
      </c>
      <c r="AV2062" s="91">
        <v>47</v>
      </c>
      <c r="AW2062" s="93">
        <v>13</v>
      </c>
      <c r="AX2062" s="99">
        <f t="shared" si="1162"/>
        <v>47013</v>
      </c>
      <c r="AZ2062" s="7" t="s">
        <v>3053</v>
      </c>
      <c r="BA2062" t="s">
        <v>3290</v>
      </c>
      <c r="BB2062" s="162"/>
      <c r="BC2062" s="162"/>
      <c r="BD2062" s="162"/>
    </row>
    <row r="2063" spans="1:56" s="1" customFormat="1" hidden="1" outlineLevel="1">
      <c r="A2063" t="s">
        <v>684</v>
      </c>
      <c r="B2063" t="s">
        <v>13</v>
      </c>
      <c r="C2063" s="1">
        <f t="shared" si="1147"/>
        <v>1296</v>
      </c>
      <c r="D2063" s="7">
        <f>IF(P2063&gt;0,RANK(P2063,(P2063:R2063,S2063:AG2063)),0)</f>
        <v>8</v>
      </c>
      <c r="E2063" s="7">
        <f>IF(Q2063&gt;0,RANK(Q2063,(P2063:R2063,S2063:AG2063)),0)</f>
        <v>2</v>
      </c>
      <c r="F2063" s="7">
        <f>IF(R2063&gt;0,RANK(R2063,(P2063:R2063,S2063:AG2063)),0)</f>
        <v>2</v>
      </c>
      <c r="G2063" s="7">
        <f>IF(S2063&gt;0,RANK(S2063,(P2063:R2063,S2063:AG2063)),0)</f>
        <v>4</v>
      </c>
      <c r="H2063" s="48">
        <f t="shared" si="1148"/>
        <v>300</v>
      </c>
      <c r="I2063" s="163">
        <f t="shared" si="1131"/>
        <v>0.23148148148148148</v>
      </c>
      <c r="J2063" s="2"/>
      <c r="K2063" s="2">
        <f t="shared" si="1149"/>
        <v>7.716049382716049E-4</v>
      </c>
      <c r="L2063" s="2">
        <f t="shared" si="1150"/>
        <v>0.21373456790123457</v>
      </c>
      <c r="M2063" s="2">
        <f t="shared" si="1151"/>
        <v>0.21373456790123457</v>
      </c>
      <c r="N2063" s="2">
        <f t="shared" si="1152"/>
        <v>0.11033950617283951</v>
      </c>
      <c r="O2063" s="2">
        <f t="shared" si="1153"/>
        <v>0.4614197530864198</v>
      </c>
      <c r="P2063" s="1">
        <v>1</v>
      </c>
      <c r="Q2063" s="1">
        <v>277</v>
      </c>
      <c r="R2063" s="1">
        <v>277</v>
      </c>
      <c r="S2063" s="1">
        <v>143</v>
      </c>
      <c r="T2063" s="1">
        <v>577</v>
      </c>
      <c r="U2063" s="1">
        <v>3</v>
      </c>
      <c r="V2063" s="1">
        <v>7</v>
      </c>
      <c r="Y2063" s="1">
        <v>10</v>
      </c>
      <c r="AC2063" s="1">
        <v>0</v>
      </c>
      <c r="AF2063" s="1">
        <v>1</v>
      </c>
      <c r="AI2063" s="7">
        <f t="shared" si="1154"/>
        <v>1</v>
      </c>
      <c r="AJ2063" s="7">
        <f t="shared" si="1155"/>
        <v>7</v>
      </c>
      <c r="AK2063" s="7">
        <f t="shared" si="1156"/>
        <v>6</v>
      </c>
      <c r="AL2063" s="7">
        <f t="shared" si="1157"/>
        <v>0</v>
      </c>
      <c r="AM2063" s="2">
        <f t="shared" si="1158"/>
        <v>0.44521604938271603</v>
      </c>
      <c r="AN2063" s="2">
        <f t="shared" si="1159"/>
        <v>2.3148148148148147E-3</v>
      </c>
      <c r="AO2063" s="2">
        <f t="shared" si="1160"/>
        <v>5.4012345679012343E-3</v>
      </c>
      <c r="AP2063" s="2">
        <f t="shared" si="1161"/>
        <v>0</v>
      </c>
      <c r="AQ2063" s="2"/>
      <c r="AR2063" t="str">
        <f t="shared" si="1132"/>
        <v>Cannon</v>
      </c>
      <c r="AS2063" t="s">
        <v>13</v>
      </c>
      <c r="AT2063" s="162">
        <v>6</v>
      </c>
      <c r="AV2063" s="91">
        <v>47</v>
      </c>
      <c r="AW2063" s="93">
        <v>15</v>
      </c>
      <c r="AX2063" s="99">
        <f t="shared" si="1162"/>
        <v>47015</v>
      </c>
      <c r="AZ2063" s="7" t="s">
        <v>3053</v>
      </c>
      <c r="BA2063" t="s">
        <v>3290</v>
      </c>
      <c r="BB2063" s="162"/>
      <c r="BC2063" s="162"/>
      <c r="BD2063" s="162"/>
    </row>
    <row r="2064" spans="1:56" s="1" customFormat="1" hidden="1" outlineLevel="1">
      <c r="A2064" t="s">
        <v>1837</v>
      </c>
      <c r="B2064" t="s">
        <v>13</v>
      </c>
      <c r="C2064" s="1">
        <f t="shared" si="1147"/>
        <v>2108</v>
      </c>
      <c r="D2064" s="7">
        <f>IF(P2064&gt;0,RANK(P2064,(P2064:R2064,S2064:AG2064)),0)</f>
        <v>10</v>
      </c>
      <c r="E2064" s="7">
        <f>IF(Q2064&gt;0,RANK(Q2064,(P2064:R2064,S2064:AG2064)),0)</f>
        <v>2</v>
      </c>
      <c r="F2064" s="7">
        <f>IF(R2064&gt;0,RANK(R2064,(P2064:R2064,S2064:AG2064)),0)</f>
        <v>3</v>
      </c>
      <c r="G2064" s="7">
        <f>IF(S2064&gt;0,RANK(S2064,(P2064:R2064,S2064:AG2064)),0)</f>
        <v>4</v>
      </c>
      <c r="H2064" s="48">
        <f t="shared" si="1148"/>
        <v>324</v>
      </c>
      <c r="I2064" s="163">
        <f t="shared" si="1131"/>
        <v>0.15370018975332067</v>
      </c>
      <c r="J2064" s="2"/>
      <c r="K2064" s="2">
        <f t="shared" si="1149"/>
        <v>9.4876660341555979E-4</v>
      </c>
      <c r="L2064" s="2">
        <f t="shared" si="1150"/>
        <v>0.25996204933586337</v>
      </c>
      <c r="M2064" s="2">
        <f t="shared" si="1151"/>
        <v>0.21774193548387097</v>
      </c>
      <c r="N2064" s="2">
        <f t="shared" si="1152"/>
        <v>9.2030360531309294E-2</v>
      </c>
      <c r="O2064" s="2">
        <f t="shared" si="1153"/>
        <v>0.42931688804554069</v>
      </c>
      <c r="P2064" s="1">
        <v>2</v>
      </c>
      <c r="Q2064" s="1">
        <v>548</v>
      </c>
      <c r="R2064" s="1">
        <v>459</v>
      </c>
      <c r="S2064" s="1">
        <v>194</v>
      </c>
      <c r="T2064" s="1">
        <v>872</v>
      </c>
      <c r="U2064" s="1">
        <v>12</v>
      </c>
      <c r="V2064" s="1">
        <v>11</v>
      </c>
      <c r="Y2064" s="1">
        <v>3</v>
      </c>
      <c r="AC2064" s="1">
        <v>3</v>
      </c>
      <c r="AF2064" s="1">
        <v>4</v>
      </c>
      <c r="AI2064" s="7">
        <f t="shared" si="1154"/>
        <v>1</v>
      </c>
      <c r="AJ2064" s="7">
        <f t="shared" si="1155"/>
        <v>5</v>
      </c>
      <c r="AK2064" s="7">
        <f t="shared" si="1156"/>
        <v>6</v>
      </c>
      <c r="AL2064" s="7">
        <f t="shared" si="1157"/>
        <v>0</v>
      </c>
      <c r="AM2064" s="2">
        <f t="shared" si="1158"/>
        <v>0.41366223908918404</v>
      </c>
      <c r="AN2064" s="2">
        <f t="shared" si="1159"/>
        <v>5.6925996204933585E-3</v>
      </c>
      <c r="AO2064" s="2">
        <f t="shared" si="1160"/>
        <v>5.218216318785579E-3</v>
      </c>
      <c r="AP2064" s="2">
        <f t="shared" si="1161"/>
        <v>0</v>
      </c>
      <c r="AQ2064" s="2"/>
      <c r="AR2064" t="str">
        <f t="shared" si="1132"/>
        <v>Carroll</v>
      </c>
      <c r="AS2064" t="s">
        <v>13</v>
      </c>
      <c r="AT2064" s="162">
        <v>8</v>
      </c>
      <c r="AV2064" s="91">
        <v>47</v>
      </c>
      <c r="AW2064" s="93">
        <v>17</v>
      </c>
      <c r="AX2064" s="99">
        <f t="shared" si="1162"/>
        <v>47017</v>
      </c>
      <c r="AZ2064" s="7" t="s">
        <v>3053</v>
      </c>
      <c r="BA2064" t="s">
        <v>3290</v>
      </c>
      <c r="BB2064" s="162"/>
      <c r="BC2064" s="162"/>
      <c r="BD2064" s="162"/>
    </row>
    <row r="2065" spans="1:56" s="1" customFormat="1" hidden="1" outlineLevel="1">
      <c r="A2065" t="s">
        <v>574</v>
      </c>
      <c r="B2065" t="s">
        <v>13</v>
      </c>
      <c r="C2065" s="1">
        <f t="shared" si="1147"/>
        <v>6265</v>
      </c>
      <c r="D2065" s="7">
        <f>IF(P2065&gt;0,RANK(P2065,(P2065:R2065,S2065:AG2065)),0)</f>
        <v>9</v>
      </c>
      <c r="E2065" s="7">
        <f>IF(Q2065&gt;0,RANK(Q2065,(P2065:R2065,S2065:AG2065)),0)</f>
        <v>2</v>
      </c>
      <c r="F2065" s="7">
        <f>IF(R2065&gt;0,RANK(R2065,(P2065:R2065,S2065:AG2065)),0)</f>
        <v>3</v>
      </c>
      <c r="G2065" s="7">
        <f>IF(S2065&gt;0,RANK(S2065,(P2065:R2065,S2065:AG2065)),0)</f>
        <v>4</v>
      </c>
      <c r="H2065" s="48">
        <f t="shared" si="1148"/>
        <v>443</v>
      </c>
      <c r="I2065" s="163">
        <f t="shared" si="1131"/>
        <v>7.0710295291300879E-2</v>
      </c>
      <c r="J2065" s="2"/>
      <c r="K2065" s="2">
        <f t="shared" si="1149"/>
        <v>1.2769353551476455E-3</v>
      </c>
      <c r="L2065" s="2">
        <f t="shared" si="1150"/>
        <v>0.30215482841181163</v>
      </c>
      <c r="M2065" s="2">
        <f t="shared" si="1151"/>
        <v>0.22777334397446131</v>
      </c>
      <c r="N2065" s="2">
        <f t="shared" si="1152"/>
        <v>8.1404628890662412E-2</v>
      </c>
      <c r="O2065" s="2">
        <f t="shared" si="1153"/>
        <v>0.38739026336791704</v>
      </c>
      <c r="P2065" s="1">
        <v>8</v>
      </c>
      <c r="Q2065" s="1">
        <v>1893</v>
      </c>
      <c r="R2065" s="1">
        <v>1427</v>
      </c>
      <c r="S2065" s="1">
        <v>510</v>
      </c>
      <c r="T2065" s="1">
        <v>2336</v>
      </c>
      <c r="U2065" s="1">
        <v>32</v>
      </c>
      <c r="V2065" s="1">
        <v>19</v>
      </c>
      <c r="Y2065" s="1">
        <v>20</v>
      </c>
      <c r="AC2065" s="1">
        <v>15</v>
      </c>
      <c r="AF2065" s="1">
        <v>5</v>
      </c>
      <c r="AI2065" s="7">
        <f t="shared" si="1154"/>
        <v>1</v>
      </c>
      <c r="AJ2065" s="7">
        <f t="shared" si="1155"/>
        <v>5</v>
      </c>
      <c r="AK2065" s="7">
        <f t="shared" si="1156"/>
        <v>7</v>
      </c>
      <c r="AL2065" s="7">
        <f t="shared" si="1157"/>
        <v>0</v>
      </c>
      <c r="AM2065" s="2">
        <f t="shared" si="1158"/>
        <v>0.37286512370311253</v>
      </c>
      <c r="AN2065" s="2">
        <f t="shared" si="1159"/>
        <v>5.1077414205905822E-3</v>
      </c>
      <c r="AO2065" s="2">
        <f t="shared" si="1160"/>
        <v>3.0327214684756584E-3</v>
      </c>
      <c r="AP2065" s="2">
        <f t="shared" si="1161"/>
        <v>0</v>
      </c>
      <c r="AQ2065" s="2"/>
      <c r="AR2065" t="str">
        <f t="shared" si="1132"/>
        <v>Carter</v>
      </c>
      <c r="AS2065" t="s">
        <v>13</v>
      </c>
      <c r="AT2065" s="162">
        <v>1</v>
      </c>
      <c r="AV2065" s="91">
        <v>47</v>
      </c>
      <c r="AW2065" s="93">
        <v>19</v>
      </c>
      <c r="AX2065" s="99">
        <f t="shared" si="1162"/>
        <v>47019</v>
      </c>
      <c r="AZ2065" s="7" t="s">
        <v>3053</v>
      </c>
      <c r="BA2065" t="s">
        <v>3290</v>
      </c>
      <c r="BB2065" s="162"/>
      <c r="BC2065" s="162"/>
      <c r="BD2065" s="162"/>
    </row>
    <row r="2066" spans="1:56" s="1" customFormat="1" hidden="1" outlineLevel="1">
      <c r="A2066" t="s">
        <v>819</v>
      </c>
      <c r="B2066" t="s">
        <v>13</v>
      </c>
      <c r="C2066" s="1">
        <f t="shared" si="1147"/>
        <v>3378</v>
      </c>
      <c r="D2066" s="7">
        <f>IF(P2066&gt;0,RANK(P2066,(P2066:R2066,S2066:AG2066)),0)</f>
        <v>9</v>
      </c>
      <c r="E2066" s="7">
        <f>IF(Q2066&gt;0,RANK(Q2066,(P2066:R2066,S2066:AG2066)),0)</f>
        <v>2</v>
      </c>
      <c r="F2066" s="7">
        <f>IF(R2066&gt;0,RANK(R2066,(P2066:R2066,S2066:AG2066)),0)</f>
        <v>3</v>
      </c>
      <c r="G2066" s="7">
        <f>IF(S2066&gt;0,RANK(S2066,(P2066:R2066,S2066:AG2066)),0)</f>
        <v>4</v>
      </c>
      <c r="H2066" s="48">
        <f t="shared" si="1148"/>
        <v>541</v>
      </c>
      <c r="I2066" s="163">
        <f t="shared" si="1131"/>
        <v>0.16015393724097099</v>
      </c>
      <c r="J2066" s="2"/>
      <c r="K2066" s="2">
        <f t="shared" si="1149"/>
        <v>2.0722320899940793E-3</v>
      </c>
      <c r="L2066" s="2">
        <f t="shared" si="1150"/>
        <v>0.27146240378922437</v>
      </c>
      <c r="M2066" s="2">
        <f t="shared" si="1151"/>
        <v>0.19182948490230906</v>
      </c>
      <c r="N2066" s="2">
        <f t="shared" si="1152"/>
        <v>8.9994079336885732E-2</v>
      </c>
      <c r="O2066" s="2">
        <f t="shared" si="1153"/>
        <v>0.4446417998815867</v>
      </c>
      <c r="P2066" s="1">
        <v>7</v>
      </c>
      <c r="Q2066" s="1">
        <v>917</v>
      </c>
      <c r="R2066" s="1">
        <v>648</v>
      </c>
      <c r="S2066" s="1">
        <v>304</v>
      </c>
      <c r="T2066" s="1">
        <v>1458</v>
      </c>
      <c r="U2066" s="1">
        <v>9</v>
      </c>
      <c r="V2066" s="1">
        <v>13</v>
      </c>
      <c r="Y2066" s="1">
        <v>9</v>
      </c>
      <c r="AC2066" s="1">
        <v>9</v>
      </c>
      <c r="AF2066" s="1">
        <v>4</v>
      </c>
      <c r="AI2066" s="7">
        <f t="shared" si="1154"/>
        <v>1</v>
      </c>
      <c r="AJ2066" s="7">
        <f t="shared" si="1155"/>
        <v>6</v>
      </c>
      <c r="AK2066" s="7">
        <f t="shared" si="1156"/>
        <v>5</v>
      </c>
      <c r="AL2066" s="7">
        <f t="shared" si="1157"/>
        <v>0</v>
      </c>
      <c r="AM2066" s="2">
        <f t="shared" si="1158"/>
        <v>0.43161634103019536</v>
      </c>
      <c r="AN2066" s="2">
        <f t="shared" si="1159"/>
        <v>2.6642984014209592E-3</v>
      </c>
      <c r="AO2066" s="2">
        <f t="shared" si="1160"/>
        <v>3.8484310242747188E-3</v>
      </c>
      <c r="AP2066" s="2">
        <f t="shared" si="1161"/>
        <v>0</v>
      </c>
      <c r="AQ2066" s="2"/>
      <c r="AR2066" t="str">
        <f t="shared" si="1132"/>
        <v>Cheatham</v>
      </c>
      <c r="AS2066" t="s">
        <v>13</v>
      </c>
      <c r="AV2066" s="91">
        <v>47</v>
      </c>
      <c r="AW2066" s="93">
        <v>21</v>
      </c>
      <c r="AX2066" s="99">
        <f t="shared" si="1162"/>
        <v>47021</v>
      </c>
      <c r="AZ2066" s="7" t="s">
        <v>3053</v>
      </c>
      <c r="BA2066" t="s">
        <v>3290</v>
      </c>
      <c r="BB2066" s="162"/>
      <c r="BC2066" s="162"/>
      <c r="BD2066" s="162"/>
    </row>
    <row r="2067" spans="1:56" s="1" customFormat="1" hidden="1" outlineLevel="1">
      <c r="A2067" t="s">
        <v>2218</v>
      </c>
      <c r="B2067" t="s">
        <v>13</v>
      </c>
      <c r="C2067" s="1">
        <f t="shared" si="1147"/>
        <v>1417</v>
      </c>
      <c r="D2067" s="7">
        <f>IF(P2067&gt;0,RANK(P2067,(P2067:R2067,S2067:AG2067)),0)</f>
        <v>0</v>
      </c>
      <c r="E2067" s="7">
        <f>IF(Q2067&gt;0,RANK(Q2067,(P2067:R2067,S2067:AG2067)),0)</f>
        <v>2</v>
      </c>
      <c r="F2067" s="7">
        <f>IF(R2067&gt;0,RANK(R2067,(P2067:R2067,S2067:AG2067)),0)</f>
        <v>3</v>
      </c>
      <c r="G2067" s="7">
        <f>IF(S2067&gt;0,RANK(S2067,(P2067:R2067,S2067:AG2067)),0)</f>
        <v>4</v>
      </c>
      <c r="H2067" s="48">
        <f t="shared" si="1148"/>
        <v>351</v>
      </c>
      <c r="I2067" s="163">
        <f t="shared" si="1131"/>
        <v>0.24770642201834864</v>
      </c>
      <c r="J2067" s="2"/>
      <c r="K2067" s="2">
        <f t="shared" si="1149"/>
        <v>0</v>
      </c>
      <c r="L2067" s="2">
        <f t="shared" si="1150"/>
        <v>0.21877205363443897</v>
      </c>
      <c r="M2067" s="2">
        <f t="shared" si="1151"/>
        <v>0.20748059280169373</v>
      </c>
      <c r="N2067" s="2">
        <f t="shared" si="1152"/>
        <v>9.7388849682427669E-2</v>
      </c>
      <c r="O2067" s="2">
        <f t="shared" si="1153"/>
        <v>0.47635850388143963</v>
      </c>
      <c r="P2067" s="1">
        <v>0</v>
      </c>
      <c r="Q2067" s="1">
        <v>310</v>
      </c>
      <c r="R2067" s="1">
        <v>294</v>
      </c>
      <c r="S2067" s="1">
        <v>138</v>
      </c>
      <c r="T2067" s="1">
        <v>661</v>
      </c>
      <c r="U2067" s="1">
        <v>5</v>
      </c>
      <c r="V2067" s="1">
        <v>7</v>
      </c>
      <c r="Y2067" s="1">
        <v>2</v>
      </c>
      <c r="AC2067" s="1">
        <v>0</v>
      </c>
      <c r="AF2067" s="1">
        <v>0</v>
      </c>
      <c r="AI2067" s="7">
        <f t="shared" si="1154"/>
        <v>1</v>
      </c>
      <c r="AJ2067" s="7">
        <f t="shared" si="1155"/>
        <v>6</v>
      </c>
      <c r="AK2067" s="7">
        <f t="shared" si="1156"/>
        <v>5</v>
      </c>
      <c r="AL2067" s="7">
        <f t="shared" si="1157"/>
        <v>0</v>
      </c>
      <c r="AM2067" s="2">
        <f t="shared" si="1158"/>
        <v>0.46647847565278761</v>
      </c>
      <c r="AN2067" s="2">
        <f t="shared" si="1159"/>
        <v>3.5285815102328866E-3</v>
      </c>
      <c r="AO2067" s="2">
        <f t="shared" si="1160"/>
        <v>4.9400141143260412E-3</v>
      </c>
      <c r="AP2067" s="2">
        <f t="shared" si="1161"/>
        <v>0</v>
      </c>
      <c r="AQ2067" s="2"/>
      <c r="AR2067" t="str">
        <f t="shared" si="1132"/>
        <v>Chester</v>
      </c>
      <c r="AS2067" t="s">
        <v>13</v>
      </c>
      <c r="AT2067" s="162">
        <v>7</v>
      </c>
      <c r="AV2067" s="91">
        <v>47</v>
      </c>
      <c r="AW2067" s="93">
        <v>23</v>
      </c>
      <c r="AX2067" s="99">
        <f t="shared" si="1162"/>
        <v>47023</v>
      </c>
      <c r="AZ2067" s="7" t="s">
        <v>3053</v>
      </c>
      <c r="BA2067" t="s">
        <v>3290</v>
      </c>
      <c r="BB2067" s="162"/>
      <c r="BC2067" s="162"/>
      <c r="BD2067" s="162"/>
    </row>
    <row r="2068" spans="1:56" hidden="1" outlineLevel="1">
      <c r="A2068" t="s">
        <v>2399</v>
      </c>
      <c r="B2068" t="s">
        <v>13</v>
      </c>
      <c r="C2068" s="1">
        <f t="shared" si="1147"/>
        <v>2204</v>
      </c>
      <c r="D2068" s="7">
        <f>IF(P2068&gt;0,RANK(P2068,(P2068:R2068,S2068:AG2068)),0)</f>
        <v>9</v>
      </c>
      <c r="E2068" s="7">
        <f>IF(Q2068&gt;0,RANK(Q2068,(P2068:R2068,S2068:AG2068)),0)</f>
        <v>3</v>
      </c>
      <c r="F2068" s="7">
        <f>IF(R2068&gt;0,RANK(R2068,(P2068:R2068,S2068:AG2068)),0)</f>
        <v>2</v>
      </c>
      <c r="G2068" s="7">
        <f>IF(S2068&gt;0,RANK(S2068,(P2068:R2068,S2068:AG2068)),0)</f>
        <v>4</v>
      </c>
      <c r="H2068" s="48">
        <f t="shared" si="1148"/>
        <v>118</v>
      </c>
      <c r="I2068" s="163">
        <f t="shared" ref="I2068:I2131" si="1163">H2068/C2068</f>
        <v>5.3539019963702361E-2</v>
      </c>
      <c r="J2068" s="2"/>
      <c r="K2068" s="2">
        <f t="shared" si="1149"/>
        <v>2.2686025408348459E-3</v>
      </c>
      <c r="L2068" s="2">
        <f t="shared" si="1150"/>
        <v>0.24228675136116151</v>
      </c>
      <c r="M2068" s="2">
        <f t="shared" si="1151"/>
        <v>0.3044464609800363</v>
      </c>
      <c r="N2068" s="2">
        <f t="shared" si="1152"/>
        <v>7.7586206896551727E-2</v>
      </c>
      <c r="O2068" s="2">
        <f t="shared" si="1153"/>
        <v>0.37341197822141564</v>
      </c>
      <c r="P2068" s="1">
        <v>5</v>
      </c>
      <c r="Q2068" s="1">
        <v>534</v>
      </c>
      <c r="R2068" s="1">
        <v>671</v>
      </c>
      <c r="S2068" s="1">
        <v>171</v>
      </c>
      <c r="T2068" s="1">
        <v>789</v>
      </c>
      <c r="U2068" s="1">
        <v>7</v>
      </c>
      <c r="V2068" s="1">
        <v>14</v>
      </c>
      <c r="Y2068" s="1">
        <v>6</v>
      </c>
      <c r="AC2068" s="1">
        <v>7</v>
      </c>
      <c r="AF2068" s="1">
        <v>0</v>
      </c>
      <c r="AI2068" s="7">
        <f t="shared" si="1154"/>
        <v>1</v>
      </c>
      <c r="AJ2068" s="7">
        <f t="shared" si="1155"/>
        <v>6</v>
      </c>
      <c r="AK2068" s="7">
        <f t="shared" si="1156"/>
        <v>5</v>
      </c>
      <c r="AL2068" s="7">
        <f t="shared" si="1157"/>
        <v>0</v>
      </c>
      <c r="AM2068" s="2">
        <f t="shared" si="1158"/>
        <v>0.35798548094373867</v>
      </c>
      <c r="AN2068" s="2">
        <f t="shared" si="1159"/>
        <v>3.1760435571687841E-3</v>
      </c>
      <c r="AO2068" s="2">
        <f t="shared" si="1160"/>
        <v>6.3520871143375682E-3</v>
      </c>
      <c r="AP2068" s="2">
        <f t="shared" si="1161"/>
        <v>0</v>
      </c>
      <c r="AR2068" t="str">
        <f t="shared" si="1132"/>
        <v>Claiborne</v>
      </c>
      <c r="AS2068" t="s">
        <v>13</v>
      </c>
      <c r="AT2068">
        <v>2</v>
      </c>
      <c r="AV2068" s="91">
        <v>47</v>
      </c>
      <c r="AW2068" s="93">
        <v>25</v>
      </c>
      <c r="AX2068" s="99">
        <f t="shared" si="1162"/>
        <v>47025</v>
      </c>
      <c r="AZ2068" s="7" t="s">
        <v>3053</v>
      </c>
      <c r="BA2068" t="s">
        <v>3290</v>
      </c>
      <c r="BB2068" s="162"/>
      <c r="BC2068" s="162"/>
      <c r="BD2068" s="162"/>
    </row>
    <row r="2069" spans="1:56" hidden="1" outlineLevel="1">
      <c r="A2069" t="s">
        <v>1222</v>
      </c>
      <c r="B2069" t="s">
        <v>13</v>
      </c>
      <c r="C2069" s="1">
        <f t="shared" si="1147"/>
        <v>491</v>
      </c>
      <c r="D2069" s="7">
        <f>IF(P2069&gt;0,RANK(P2069,(P2069:R2069,S2069:AG2069)),0)</f>
        <v>0</v>
      </c>
      <c r="E2069" s="7">
        <f>IF(Q2069&gt;0,RANK(Q2069,(P2069:R2069,S2069:AG2069)),0)</f>
        <v>2</v>
      </c>
      <c r="F2069" s="7">
        <f>IF(R2069&gt;0,RANK(R2069,(P2069:R2069,S2069:AG2069)),0)</f>
        <v>3</v>
      </c>
      <c r="G2069" s="7">
        <f>IF(S2069&gt;0,RANK(S2069,(P2069:R2069,S2069:AG2069)),0)</f>
        <v>4</v>
      </c>
      <c r="H2069" s="48">
        <f t="shared" si="1148"/>
        <v>53</v>
      </c>
      <c r="I2069" s="163">
        <f t="shared" si="1163"/>
        <v>0.1079429735234216</v>
      </c>
      <c r="J2069" s="2"/>
      <c r="K2069" s="2">
        <f t="shared" si="1149"/>
        <v>0</v>
      </c>
      <c r="L2069" s="2">
        <f t="shared" si="1150"/>
        <v>0.29327902240325865</v>
      </c>
      <c r="M2069" s="2">
        <f t="shared" si="1151"/>
        <v>0.20162932790224034</v>
      </c>
      <c r="N2069" s="2">
        <f t="shared" si="1152"/>
        <v>9.5723014256619138E-2</v>
      </c>
      <c r="O2069" s="2">
        <f t="shared" si="1153"/>
        <v>0.40936863543788193</v>
      </c>
      <c r="P2069" s="1">
        <v>0</v>
      </c>
      <c r="Q2069" s="1">
        <v>144</v>
      </c>
      <c r="R2069" s="1">
        <v>99</v>
      </c>
      <c r="S2069" s="1">
        <v>47</v>
      </c>
      <c r="T2069" s="1">
        <v>197</v>
      </c>
      <c r="U2069" s="1">
        <v>3</v>
      </c>
      <c r="V2069" s="1">
        <v>0</v>
      </c>
      <c r="Y2069" s="1">
        <v>0</v>
      </c>
      <c r="AC2069" s="1">
        <v>1</v>
      </c>
      <c r="AF2069" s="1">
        <v>0</v>
      </c>
      <c r="AI2069" s="7">
        <f t="shared" si="1154"/>
        <v>1</v>
      </c>
      <c r="AJ2069" s="7">
        <f t="shared" si="1155"/>
        <v>5</v>
      </c>
      <c r="AK2069" s="7">
        <f t="shared" si="1156"/>
        <v>0</v>
      </c>
      <c r="AL2069" s="7">
        <f t="shared" si="1157"/>
        <v>0</v>
      </c>
      <c r="AM2069" s="2">
        <f t="shared" si="1158"/>
        <v>0.40122199592668023</v>
      </c>
      <c r="AN2069" s="2">
        <f t="shared" si="1159"/>
        <v>6.1099796334012219E-3</v>
      </c>
      <c r="AO2069" s="2">
        <f t="shared" si="1160"/>
        <v>0</v>
      </c>
      <c r="AP2069" s="2">
        <f t="shared" si="1161"/>
        <v>0</v>
      </c>
      <c r="AR2069" t="str">
        <f t="shared" si="1132"/>
        <v>Clay</v>
      </c>
      <c r="AS2069" t="s">
        <v>13</v>
      </c>
      <c r="AT2069" s="162">
        <v>6</v>
      </c>
      <c r="AV2069" s="91">
        <v>47</v>
      </c>
      <c r="AW2069" s="93">
        <v>27</v>
      </c>
      <c r="AX2069" s="99">
        <f t="shared" si="1162"/>
        <v>47027</v>
      </c>
      <c r="AZ2069" s="7" t="s">
        <v>3053</v>
      </c>
      <c r="BA2069" t="s">
        <v>3290</v>
      </c>
      <c r="BB2069" s="162"/>
      <c r="BC2069" s="162"/>
      <c r="BD2069" s="162"/>
    </row>
    <row r="2070" spans="1:56" hidden="1" outlineLevel="1">
      <c r="A2070" t="s">
        <v>2066</v>
      </c>
      <c r="B2070" t="s">
        <v>13</v>
      </c>
      <c r="C2070" s="1">
        <f t="shared" si="1147"/>
        <v>3742</v>
      </c>
      <c r="D2070" s="7">
        <f>IF(P2070&gt;0,RANK(P2070,(P2070:R2070,S2070:AG2070)),0)</f>
        <v>8</v>
      </c>
      <c r="E2070" s="7">
        <f>IF(Q2070&gt;0,RANK(Q2070,(P2070:R2070,S2070:AG2070)),0)</f>
        <v>3</v>
      </c>
      <c r="F2070" s="7">
        <f>IF(R2070&gt;0,RANK(R2070,(P2070:R2070,S2070:AG2070)),0)</f>
        <v>2</v>
      </c>
      <c r="G2070" s="7">
        <f>IF(S2070&gt;0,RANK(S2070,(P2070:R2070,S2070:AG2070)),0)</f>
        <v>4</v>
      </c>
      <c r="H2070" s="48">
        <f t="shared" si="1148"/>
        <v>340</v>
      </c>
      <c r="I2070" s="163">
        <f t="shared" si="1163"/>
        <v>9.0860502405130952E-2</v>
      </c>
      <c r="J2070" s="2"/>
      <c r="K2070" s="2">
        <f t="shared" si="1149"/>
        <v>2.9396044895777661E-3</v>
      </c>
      <c r="L2070" s="2">
        <f t="shared" si="1150"/>
        <v>0.22902191341528594</v>
      </c>
      <c r="M2070" s="2">
        <f t="shared" si="1151"/>
        <v>0.28033137359700694</v>
      </c>
      <c r="N2070" s="2">
        <f t="shared" si="1152"/>
        <v>8.4714056654195624E-2</v>
      </c>
      <c r="O2070" s="2">
        <f t="shared" si="1153"/>
        <v>0.40299305184393369</v>
      </c>
      <c r="P2070" s="1">
        <v>11</v>
      </c>
      <c r="Q2070" s="1">
        <v>857</v>
      </c>
      <c r="R2070" s="1">
        <v>1049</v>
      </c>
      <c r="S2070" s="1">
        <v>317</v>
      </c>
      <c r="T2070" s="1">
        <v>1389</v>
      </c>
      <c r="U2070" s="1">
        <v>30</v>
      </c>
      <c r="V2070" s="1">
        <v>18</v>
      </c>
      <c r="Y2070" s="1">
        <v>50</v>
      </c>
      <c r="AC2070" s="1">
        <v>10</v>
      </c>
      <c r="AF2070" s="1">
        <v>11</v>
      </c>
      <c r="AI2070" s="7">
        <f t="shared" si="1154"/>
        <v>1</v>
      </c>
      <c r="AJ2070" s="7">
        <f t="shared" si="1155"/>
        <v>6</v>
      </c>
      <c r="AK2070" s="7">
        <f t="shared" si="1156"/>
        <v>7</v>
      </c>
      <c r="AL2070" s="7">
        <f t="shared" si="1157"/>
        <v>0</v>
      </c>
      <c r="AM2070" s="2">
        <f t="shared" si="1158"/>
        <v>0.37119187600213788</v>
      </c>
      <c r="AN2070" s="2">
        <f t="shared" si="1159"/>
        <v>8.0171031533939063E-3</v>
      </c>
      <c r="AO2070" s="2">
        <f t="shared" si="1160"/>
        <v>4.8102618920363438E-3</v>
      </c>
      <c r="AP2070" s="2">
        <f t="shared" si="1161"/>
        <v>0</v>
      </c>
      <c r="AR2070" t="str">
        <f t="shared" si="1132"/>
        <v>Cocke</v>
      </c>
      <c r="AS2070" t="s">
        <v>13</v>
      </c>
      <c r="AT2070">
        <v>1</v>
      </c>
      <c r="AV2070" s="91">
        <v>47</v>
      </c>
      <c r="AW2070" s="93">
        <v>29</v>
      </c>
      <c r="AX2070" s="99">
        <f t="shared" si="1162"/>
        <v>47029</v>
      </c>
      <c r="AZ2070" s="7" t="s">
        <v>3053</v>
      </c>
      <c r="BA2070" t="s">
        <v>3290</v>
      </c>
      <c r="BB2070" s="162"/>
      <c r="BC2070" s="162"/>
      <c r="BD2070" s="162"/>
    </row>
    <row r="2071" spans="1:56" hidden="1" outlineLevel="1">
      <c r="A2071" t="s">
        <v>900</v>
      </c>
      <c r="B2071" t="s">
        <v>13</v>
      </c>
      <c r="C2071" s="1">
        <f t="shared" si="1147"/>
        <v>5021</v>
      </c>
      <c r="D2071" s="7">
        <f>IF(P2071&gt;0,RANK(P2071,(P2071:R2071,S2071:AG2071)),0)</f>
        <v>7</v>
      </c>
      <c r="E2071" s="7">
        <f>IF(Q2071&gt;0,RANK(Q2071,(P2071:R2071,S2071:AG2071)),0)</f>
        <v>2</v>
      </c>
      <c r="F2071" s="7">
        <f>IF(R2071&gt;0,RANK(R2071,(P2071:R2071,S2071:AG2071)),0)</f>
        <v>3</v>
      </c>
      <c r="G2071" s="7">
        <f>IF(S2071&gt;0,RANK(S2071,(P2071:R2071,S2071:AG2071)),0)</f>
        <v>4</v>
      </c>
      <c r="H2071" s="48">
        <f t="shared" si="1148"/>
        <v>650</v>
      </c>
      <c r="I2071" s="163">
        <f t="shared" si="1163"/>
        <v>0.12945628360884287</v>
      </c>
      <c r="J2071" s="2"/>
      <c r="K2071" s="2">
        <f t="shared" si="1149"/>
        <v>1.1949810794662419E-3</v>
      </c>
      <c r="L2071" s="2">
        <f t="shared" si="1150"/>
        <v>0.25931089424417447</v>
      </c>
      <c r="M2071" s="2">
        <f t="shared" si="1151"/>
        <v>0.24756024696275641</v>
      </c>
      <c r="N2071" s="2">
        <f t="shared" si="1152"/>
        <v>9.5000995817566228E-2</v>
      </c>
      <c r="O2071" s="2">
        <f t="shared" si="1153"/>
        <v>0.3969328818960367</v>
      </c>
      <c r="P2071" s="1">
        <v>6</v>
      </c>
      <c r="Q2071" s="1">
        <v>1302</v>
      </c>
      <c r="R2071" s="1">
        <v>1243</v>
      </c>
      <c r="S2071" s="1">
        <v>477</v>
      </c>
      <c r="T2071" s="1">
        <v>1952</v>
      </c>
      <c r="U2071" s="1">
        <v>8</v>
      </c>
      <c r="V2071" s="1">
        <v>6</v>
      </c>
      <c r="Y2071" s="1">
        <v>17</v>
      </c>
      <c r="AC2071" s="1">
        <v>5</v>
      </c>
      <c r="AF2071" s="1">
        <v>5</v>
      </c>
      <c r="AI2071" s="7">
        <f t="shared" si="1154"/>
        <v>1</v>
      </c>
      <c r="AJ2071" s="7">
        <f t="shared" si="1155"/>
        <v>6</v>
      </c>
      <c r="AK2071" s="7">
        <f t="shared" si="1156"/>
        <v>7</v>
      </c>
      <c r="AL2071" s="7">
        <f t="shared" si="1157"/>
        <v>0</v>
      </c>
      <c r="AM2071" s="2">
        <f t="shared" si="1158"/>
        <v>0.38876717785301734</v>
      </c>
      <c r="AN2071" s="2">
        <f t="shared" si="1159"/>
        <v>1.593308105954989E-3</v>
      </c>
      <c r="AO2071" s="2">
        <f t="shared" si="1160"/>
        <v>1.1949810794662419E-3</v>
      </c>
      <c r="AP2071" s="2">
        <f t="shared" si="1161"/>
        <v>0</v>
      </c>
      <c r="AR2071" t="str">
        <f t="shared" si="1132"/>
        <v>Coffee</v>
      </c>
      <c r="AS2071" t="s">
        <v>13</v>
      </c>
      <c r="AT2071" s="162">
        <v>6</v>
      </c>
      <c r="AV2071" s="91">
        <v>47</v>
      </c>
      <c r="AW2071" s="93">
        <v>31</v>
      </c>
      <c r="AX2071" s="99">
        <f t="shared" si="1162"/>
        <v>47031</v>
      </c>
      <c r="AZ2071" s="7" t="s">
        <v>3053</v>
      </c>
      <c r="BA2071" t="s">
        <v>3290</v>
      </c>
      <c r="BB2071" s="162"/>
      <c r="BC2071" s="162"/>
      <c r="BD2071" s="162"/>
    </row>
    <row r="2072" spans="1:56" hidden="1" outlineLevel="1">
      <c r="A2072" t="s">
        <v>559</v>
      </c>
      <c r="B2072" t="s">
        <v>13</v>
      </c>
      <c r="C2072" s="1">
        <f t="shared" si="1147"/>
        <v>1578</v>
      </c>
      <c r="D2072" s="7">
        <f>IF(P2072&gt;0,RANK(P2072,(P2072:R2072,S2072:AG2072)),0)</f>
        <v>8</v>
      </c>
      <c r="E2072" s="7">
        <f>IF(Q2072&gt;0,RANK(Q2072,(P2072:R2072,S2072:AG2072)),0)</f>
        <v>3</v>
      </c>
      <c r="F2072" s="7">
        <f>IF(R2072&gt;0,RANK(R2072,(P2072:R2072,S2072:AG2072)),0)</f>
        <v>2</v>
      </c>
      <c r="G2072" s="7">
        <f>IF(S2072&gt;0,RANK(S2072,(P2072:R2072,S2072:AG2072)),0)</f>
        <v>4</v>
      </c>
      <c r="H2072" s="48">
        <f t="shared" si="1148"/>
        <v>340</v>
      </c>
      <c r="I2072" s="163">
        <f t="shared" si="1163"/>
        <v>0.21546261089987326</v>
      </c>
      <c r="J2072" s="2"/>
      <c r="K2072" s="2">
        <f t="shared" si="1149"/>
        <v>3.1685678073510772E-3</v>
      </c>
      <c r="L2072" s="2">
        <f t="shared" si="1150"/>
        <v>0.21863117870722434</v>
      </c>
      <c r="M2072" s="2">
        <f t="shared" si="1151"/>
        <v>0.22623574144486691</v>
      </c>
      <c r="N2072" s="2">
        <f t="shared" si="1152"/>
        <v>8.4917617237008872E-2</v>
      </c>
      <c r="O2072" s="2">
        <f t="shared" si="1153"/>
        <v>0.46704689480354877</v>
      </c>
      <c r="P2072" s="1">
        <v>5</v>
      </c>
      <c r="Q2072" s="1">
        <v>345</v>
      </c>
      <c r="R2072" s="1">
        <v>357</v>
      </c>
      <c r="S2072" s="1">
        <v>134</v>
      </c>
      <c r="T2072" s="1">
        <v>697</v>
      </c>
      <c r="U2072" s="1">
        <v>6</v>
      </c>
      <c r="V2072" s="1">
        <v>9</v>
      </c>
      <c r="Y2072" s="1">
        <v>18</v>
      </c>
      <c r="AC2072" s="1">
        <v>4</v>
      </c>
      <c r="AF2072" s="1">
        <v>3</v>
      </c>
      <c r="AI2072" s="7">
        <f t="shared" si="1154"/>
        <v>1</v>
      </c>
      <c r="AJ2072" s="7">
        <f t="shared" si="1155"/>
        <v>7</v>
      </c>
      <c r="AK2072" s="7">
        <f t="shared" si="1156"/>
        <v>6</v>
      </c>
      <c r="AL2072" s="7">
        <f t="shared" si="1157"/>
        <v>0</v>
      </c>
      <c r="AM2072" s="2">
        <f t="shared" si="1158"/>
        <v>0.4416983523447402</v>
      </c>
      <c r="AN2072" s="2">
        <f t="shared" si="1159"/>
        <v>3.8022813688212928E-3</v>
      </c>
      <c r="AO2072" s="2">
        <f t="shared" si="1160"/>
        <v>5.7034220532319393E-3</v>
      </c>
      <c r="AP2072" s="2">
        <f t="shared" si="1161"/>
        <v>0</v>
      </c>
      <c r="AR2072" t="str">
        <f t="shared" si="1132"/>
        <v>Crockett</v>
      </c>
      <c r="AS2072" t="s">
        <v>13</v>
      </c>
      <c r="AT2072" s="162">
        <v>8</v>
      </c>
      <c r="AV2072" s="91">
        <v>47</v>
      </c>
      <c r="AW2072" s="93">
        <v>33</v>
      </c>
      <c r="AX2072" s="99">
        <f t="shared" si="1162"/>
        <v>47033</v>
      </c>
      <c r="AZ2072" s="7" t="s">
        <v>3053</v>
      </c>
      <c r="BA2072" t="s">
        <v>3290</v>
      </c>
      <c r="BB2072" s="162"/>
      <c r="BC2072" s="162"/>
      <c r="BD2072" s="162"/>
    </row>
    <row r="2073" spans="1:56" hidden="1" outlineLevel="1">
      <c r="A2073" t="s">
        <v>2243</v>
      </c>
      <c r="B2073" t="s">
        <v>13</v>
      </c>
      <c r="C2073" s="1">
        <f t="shared" si="1147"/>
        <v>9183</v>
      </c>
      <c r="D2073" s="7">
        <f>IF(P2073&gt;0,RANK(P2073,(P2073:R2073,S2073:AG2073)),0)</f>
        <v>8</v>
      </c>
      <c r="E2073" s="7">
        <f>IF(Q2073&gt;0,RANK(Q2073,(P2073:R2073,S2073:AG2073)),0)</f>
        <v>3</v>
      </c>
      <c r="F2073" s="7">
        <f>IF(R2073&gt;0,RANK(R2073,(P2073:R2073,S2073:AG2073)),0)</f>
        <v>2</v>
      </c>
      <c r="G2073" s="7">
        <f>IF(S2073&gt;0,RANK(S2073,(P2073:R2073,S2073:AG2073)),0)</f>
        <v>4</v>
      </c>
      <c r="H2073" s="48">
        <f t="shared" si="1148"/>
        <v>453</v>
      </c>
      <c r="I2073" s="163">
        <f t="shared" si="1163"/>
        <v>4.933028422084286E-2</v>
      </c>
      <c r="J2073" s="2"/>
      <c r="K2073" s="2">
        <f t="shared" si="1149"/>
        <v>2.6135249918327343E-3</v>
      </c>
      <c r="L2073" s="2">
        <f t="shared" si="1150"/>
        <v>0.22846564303604486</v>
      </c>
      <c r="M2073" s="2">
        <f t="shared" si="1151"/>
        <v>0.31373189589458783</v>
      </c>
      <c r="N2073" s="2">
        <f t="shared" si="1152"/>
        <v>7.4921049765871717E-2</v>
      </c>
      <c r="O2073" s="2">
        <f t="shared" si="1153"/>
        <v>0.38026788631166281</v>
      </c>
      <c r="P2073" s="1">
        <v>24</v>
      </c>
      <c r="Q2073" s="1">
        <v>2098</v>
      </c>
      <c r="R2073" s="1">
        <v>2881</v>
      </c>
      <c r="S2073" s="1">
        <v>688</v>
      </c>
      <c r="T2073" s="1">
        <v>3334</v>
      </c>
      <c r="U2073" s="1">
        <v>34</v>
      </c>
      <c r="V2073" s="1">
        <v>28</v>
      </c>
      <c r="Y2073" s="1">
        <v>68</v>
      </c>
      <c r="AC2073" s="1">
        <v>22</v>
      </c>
      <c r="AF2073" s="1">
        <v>6</v>
      </c>
      <c r="AI2073" s="7">
        <f t="shared" si="1154"/>
        <v>1</v>
      </c>
      <c r="AJ2073" s="7">
        <f t="shared" si="1155"/>
        <v>6</v>
      </c>
      <c r="AK2073" s="7">
        <f t="shared" si="1156"/>
        <v>7</v>
      </c>
      <c r="AL2073" s="7">
        <f t="shared" si="1157"/>
        <v>0</v>
      </c>
      <c r="AM2073" s="2">
        <f t="shared" si="1158"/>
        <v>0.36306218011543068</v>
      </c>
      <c r="AN2073" s="2">
        <f t="shared" si="1159"/>
        <v>3.702493738429707E-3</v>
      </c>
      <c r="AO2073" s="2">
        <f t="shared" si="1160"/>
        <v>3.0491124904715233E-3</v>
      </c>
      <c r="AP2073" s="2">
        <f t="shared" si="1161"/>
        <v>0</v>
      </c>
      <c r="AR2073" t="str">
        <f t="shared" si="1132"/>
        <v>Cumberland</v>
      </c>
      <c r="AS2073" t="s">
        <v>13</v>
      </c>
      <c r="AT2073" s="162">
        <v>6</v>
      </c>
      <c r="AV2073" s="91">
        <v>47</v>
      </c>
      <c r="AW2073" s="93">
        <v>35</v>
      </c>
      <c r="AX2073" s="99">
        <f t="shared" si="1162"/>
        <v>47035</v>
      </c>
      <c r="AZ2073" s="7" t="s">
        <v>3053</v>
      </c>
      <c r="BA2073" t="s">
        <v>3290</v>
      </c>
      <c r="BB2073" s="162"/>
      <c r="BC2073" s="162"/>
      <c r="BD2073" s="162"/>
    </row>
    <row r="2074" spans="1:56" hidden="1" outlineLevel="1">
      <c r="A2074" t="s">
        <v>109</v>
      </c>
      <c r="B2074" t="s">
        <v>13</v>
      </c>
      <c r="C2074" s="1">
        <f t="shared" si="1147"/>
        <v>35558</v>
      </c>
      <c r="D2074" s="7">
        <f>IF(P2074&gt;0,RANK(P2074,(P2074:R2074,S2074:AG2074)),0)</f>
        <v>7</v>
      </c>
      <c r="E2074" s="7">
        <f>IF(Q2074&gt;0,RANK(Q2074,(P2074:R2074,S2074:AG2074)),0)</f>
        <v>3</v>
      </c>
      <c r="F2074" s="7">
        <f>IF(R2074&gt;0,RANK(R2074,(P2074:R2074,S2074:AG2074)),0)</f>
        <v>1</v>
      </c>
      <c r="G2074" s="7">
        <f>IF(S2074&gt;0,RANK(S2074,(P2074:R2074,S2074:AG2074)),0)</f>
        <v>4</v>
      </c>
      <c r="H2074" s="48">
        <f t="shared" si="1148"/>
        <v>833</v>
      </c>
      <c r="I2074" s="163">
        <f t="shared" si="1163"/>
        <v>2.3426514427133133E-2</v>
      </c>
      <c r="J2074" s="2"/>
      <c r="K2074" s="2">
        <f t="shared" si="1149"/>
        <v>1.8842454581247539E-3</v>
      </c>
      <c r="L2074" s="2">
        <f t="shared" si="1150"/>
        <v>0.24095843410765511</v>
      </c>
      <c r="M2074" s="2">
        <f t="shared" si="1151"/>
        <v>0.33064289330108554</v>
      </c>
      <c r="N2074" s="2">
        <f t="shared" si="1152"/>
        <v>0.11032679003318521</v>
      </c>
      <c r="O2074" s="2">
        <f t="shared" si="1153"/>
        <v>0.31618763709994935</v>
      </c>
      <c r="P2074" s="1">
        <v>67</v>
      </c>
      <c r="Q2074" s="1">
        <v>8568</v>
      </c>
      <c r="R2074" s="1">
        <v>11757</v>
      </c>
      <c r="S2074" s="1">
        <v>3923</v>
      </c>
      <c r="T2074" s="1">
        <v>10924</v>
      </c>
      <c r="U2074" s="1">
        <v>55</v>
      </c>
      <c r="V2074" s="1">
        <v>78</v>
      </c>
      <c r="Y2074" s="1">
        <v>116</v>
      </c>
      <c r="AC2074" s="1">
        <v>50</v>
      </c>
      <c r="AF2074" s="1">
        <v>20</v>
      </c>
      <c r="AI2074" s="7">
        <f t="shared" si="1154"/>
        <v>2</v>
      </c>
      <c r="AJ2074" s="7">
        <f t="shared" si="1155"/>
        <v>8</v>
      </c>
      <c r="AK2074" s="7">
        <f t="shared" si="1156"/>
        <v>6</v>
      </c>
      <c r="AL2074" s="7">
        <f t="shared" si="1157"/>
        <v>0</v>
      </c>
      <c r="AM2074" s="2">
        <f t="shared" si="1158"/>
        <v>0.30721637887395242</v>
      </c>
      <c r="AN2074" s="2">
        <f t="shared" si="1159"/>
        <v>1.5467686596546488E-3</v>
      </c>
      <c r="AO2074" s="2">
        <f t="shared" si="1160"/>
        <v>2.1935991900556835E-3</v>
      </c>
      <c r="AP2074" s="2">
        <f t="shared" si="1161"/>
        <v>0</v>
      </c>
      <c r="AR2074" t="str">
        <f t="shared" si="1132"/>
        <v>Davidson</v>
      </c>
      <c r="AS2074" t="s">
        <v>13</v>
      </c>
      <c r="AT2074">
        <v>5</v>
      </c>
      <c r="AV2074" s="91">
        <v>47</v>
      </c>
      <c r="AW2074" s="93">
        <v>37</v>
      </c>
      <c r="AX2074" s="99">
        <f t="shared" si="1162"/>
        <v>47037</v>
      </c>
      <c r="AZ2074" s="7" t="s">
        <v>3053</v>
      </c>
      <c r="BA2074" t="s">
        <v>3290</v>
      </c>
      <c r="BB2074" s="162"/>
      <c r="BC2074" s="162"/>
      <c r="BD2074" s="162"/>
    </row>
    <row r="2075" spans="1:56" hidden="1" outlineLevel="1">
      <c r="A2075" t="s">
        <v>583</v>
      </c>
      <c r="B2075" t="s">
        <v>13</v>
      </c>
      <c r="C2075" s="1">
        <f t="shared" si="1147"/>
        <v>909</v>
      </c>
      <c r="D2075" s="7">
        <f>IF(P2075&gt;0,RANK(P2075,(P2075:R2075,S2075:AG2075)),0)</f>
        <v>8</v>
      </c>
      <c r="E2075" s="7">
        <f>IF(Q2075&gt;0,RANK(Q2075,(P2075:R2075,S2075:AG2075)),0)</f>
        <v>2</v>
      </c>
      <c r="F2075" s="7">
        <f>IF(R2075&gt;0,RANK(R2075,(P2075:R2075,S2075:AG2075)),0)</f>
        <v>3</v>
      </c>
      <c r="G2075" s="7">
        <f>IF(S2075&gt;0,RANK(S2075,(P2075:R2075,S2075:AG2075)),0)</f>
        <v>4</v>
      </c>
      <c r="H2075" s="48">
        <f t="shared" si="1148"/>
        <v>81</v>
      </c>
      <c r="I2075" s="163">
        <f t="shared" si="1163"/>
        <v>8.9108910891089105E-2</v>
      </c>
      <c r="J2075" s="2"/>
      <c r="K2075" s="2">
        <f t="shared" si="1149"/>
        <v>2.2002200220022001E-3</v>
      </c>
      <c r="L2075" s="2">
        <f t="shared" si="1150"/>
        <v>0.25082508250825081</v>
      </c>
      <c r="M2075" s="2">
        <f t="shared" si="1151"/>
        <v>0.23872387238723872</v>
      </c>
      <c r="N2075" s="2">
        <f t="shared" si="1152"/>
        <v>0.15401540154015403</v>
      </c>
      <c r="O2075" s="2">
        <f t="shared" si="1153"/>
        <v>0.35423542354235438</v>
      </c>
      <c r="P2075" s="1">
        <v>2</v>
      </c>
      <c r="Q2075" s="1">
        <v>228</v>
      </c>
      <c r="R2075" s="1">
        <v>217</v>
      </c>
      <c r="S2075" s="1">
        <v>140</v>
      </c>
      <c r="T2075" s="1">
        <v>309</v>
      </c>
      <c r="U2075" s="1">
        <v>3</v>
      </c>
      <c r="V2075" s="1">
        <v>2</v>
      </c>
      <c r="Y2075" s="1">
        <v>3</v>
      </c>
      <c r="AC2075" s="1">
        <v>1</v>
      </c>
      <c r="AF2075" s="1">
        <v>4</v>
      </c>
      <c r="AI2075" s="7">
        <f t="shared" si="1154"/>
        <v>1</v>
      </c>
      <c r="AJ2075" s="7">
        <f t="shared" si="1155"/>
        <v>5</v>
      </c>
      <c r="AK2075" s="7">
        <f t="shared" si="1156"/>
        <v>7</v>
      </c>
      <c r="AL2075" s="7">
        <f t="shared" si="1157"/>
        <v>0</v>
      </c>
      <c r="AM2075" s="2">
        <f t="shared" si="1158"/>
        <v>0.33993399339933994</v>
      </c>
      <c r="AN2075" s="2">
        <f t="shared" si="1159"/>
        <v>3.3003300330033004E-3</v>
      </c>
      <c r="AO2075" s="2">
        <f t="shared" si="1160"/>
        <v>2.2002200220022001E-3</v>
      </c>
      <c r="AP2075" s="2">
        <f t="shared" si="1161"/>
        <v>0</v>
      </c>
      <c r="AR2075" t="str">
        <f t="shared" ref="AR2075:AR2138" si="1164">A2075</f>
        <v>Decatur</v>
      </c>
      <c r="AS2075" t="s">
        <v>13</v>
      </c>
      <c r="AT2075" s="162">
        <v>7</v>
      </c>
      <c r="AV2075" s="91">
        <v>47</v>
      </c>
      <c r="AW2075" s="93">
        <v>39</v>
      </c>
      <c r="AX2075" s="99">
        <f t="shared" si="1162"/>
        <v>47039</v>
      </c>
      <c r="AZ2075" s="7" t="s">
        <v>3053</v>
      </c>
      <c r="BA2075" t="s">
        <v>3290</v>
      </c>
      <c r="BB2075" s="162"/>
      <c r="BC2075" s="162"/>
      <c r="BD2075" s="162"/>
    </row>
    <row r="2076" spans="1:56" hidden="1" outlineLevel="1">
      <c r="A2076" t="s">
        <v>255</v>
      </c>
      <c r="B2076" t="s">
        <v>13</v>
      </c>
      <c r="C2076" s="1">
        <f t="shared" si="1147"/>
        <v>1337</v>
      </c>
      <c r="D2076" s="7">
        <f>IF(P2076&gt;0,RANK(P2076,(P2076:R2076,S2076:AG2076)),0)</f>
        <v>0</v>
      </c>
      <c r="E2076" s="7">
        <f>IF(Q2076&gt;0,RANK(Q2076,(P2076:R2076,S2076:AG2076)),0)</f>
        <v>2</v>
      </c>
      <c r="F2076" s="7">
        <f>IF(R2076&gt;0,RANK(R2076,(P2076:R2076,S2076:AG2076)),0)</f>
        <v>3</v>
      </c>
      <c r="G2076" s="7">
        <f>IF(S2076&gt;0,RANK(S2076,(P2076:R2076,S2076:AG2076)),0)</f>
        <v>4</v>
      </c>
      <c r="H2076" s="48">
        <f t="shared" si="1148"/>
        <v>80</v>
      </c>
      <c r="I2076" s="163">
        <f t="shared" si="1163"/>
        <v>5.9835452505609572E-2</v>
      </c>
      <c r="J2076" s="2"/>
      <c r="K2076" s="2">
        <f t="shared" si="1149"/>
        <v>0</v>
      </c>
      <c r="L2076" s="2">
        <f t="shared" si="1150"/>
        <v>0.30441286462228873</v>
      </c>
      <c r="M2076" s="2">
        <f t="shared" si="1151"/>
        <v>0.23635003739715782</v>
      </c>
      <c r="N2076" s="2">
        <f t="shared" si="1152"/>
        <v>8.00299177262528E-2</v>
      </c>
      <c r="O2076" s="2">
        <f t="shared" si="1153"/>
        <v>0.37920718025430061</v>
      </c>
      <c r="P2076" s="1">
        <v>0</v>
      </c>
      <c r="Q2076" s="1">
        <v>407</v>
      </c>
      <c r="R2076" s="1">
        <v>316</v>
      </c>
      <c r="S2076" s="1">
        <v>107</v>
      </c>
      <c r="T2076" s="1">
        <v>487</v>
      </c>
      <c r="U2076" s="1">
        <v>8</v>
      </c>
      <c r="V2076" s="1">
        <v>3</v>
      </c>
      <c r="Y2076" s="1">
        <v>6</v>
      </c>
      <c r="AC2076" s="1">
        <v>2</v>
      </c>
      <c r="AF2076" s="1">
        <v>1</v>
      </c>
      <c r="AI2076" s="7">
        <f t="shared" si="1154"/>
        <v>1</v>
      </c>
      <c r="AJ2076" s="7">
        <f t="shared" si="1155"/>
        <v>5</v>
      </c>
      <c r="AK2076" s="7">
        <f t="shared" si="1156"/>
        <v>7</v>
      </c>
      <c r="AL2076" s="7">
        <f t="shared" si="1157"/>
        <v>0</v>
      </c>
      <c r="AM2076" s="2">
        <f t="shared" si="1158"/>
        <v>0.36424831712789829</v>
      </c>
      <c r="AN2076" s="2">
        <f t="shared" si="1159"/>
        <v>5.9835452505609572E-3</v>
      </c>
      <c r="AO2076" s="2">
        <f t="shared" si="1160"/>
        <v>2.243829468960359E-3</v>
      </c>
      <c r="AP2076" s="2">
        <f t="shared" si="1161"/>
        <v>0</v>
      </c>
      <c r="AR2076" t="str">
        <f t="shared" si="1164"/>
        <v>DeKalb</v>
      </c>
      <c r="AS2076" t="s">
        <v>13</v>
      </c>
      <c r="AT2076" s="162">
        <v>6</v>
      </c>
      <c r="AV2076" s="91">
        <v>47</v>
      </c>
      <c r="AW2076" s="93">
        <v>41</v>
      </c>
      <c r="AX2076" s="99">
        <f t="shared" si="1162"/>
        <v>47041</v>
      </c>
      <c r="AZ2076" s="7" t="s">
        <v>3053</v>
      </c>
      <c r="BA2076" t="s">
        <v>3290</v>
      </c>
      <c r="BB2076" s="162"/>
      <c r="BC2076" s="162"/>
      <c r="BD2076" s="162"/>
    </row>
    <row r="2077" spans="1:56" hidden="1" outlineLevel="1">
      <c r="A2077" t="s">
        <v>314</v>
      </c>
      <c r="B2077" t="s">
        <v>13</v>
      </c>
      <c r="C2077" s="1">
        <f t="shared" si="1147"/>
        <v>4104</v>
      </c>
      <c r="D2077" s="7">
        <f>IF(P2077&gt;0,RANK(P2077,(P2077:R2077,S2077:AG2077)),0)</f>
        <v>8</v>
      </c>
      <c r="E2077" s="7">
        <f>IF(Q2077&gt;0,RANK(Q2077,(P2077:R2077,S2077:AG2077)),0)</f>
        <v>2</v>
      </c>
      <c r="F2077" s="7">
        <f>IF(R2077&gt;0,RANK(R2077,(P2077:R2077,S2077:AG2077)),0)</f>
        <v>3</v>
      </c>
      <c r="G2077" s="7">
        <f>IF(S2077&gt;0,RANK(S2077,(P2077:R2077,S2077:AG2077)),0)</f>
        <v>4</v>
      </c>
      <c r="H2077" s="48">
        <f t="shared" si="1148"/>
        <v>751</v>
      </c>
      <c r="I2077" s="163">
        <f t="shared" si="1163"/>
        <v>0.18299220272904484</v>
      </c>
      <c r="J2077" s="2"/>
      <c r="K2077" s="2">
        <f t="shared" si="1149"/>
        <v>1.705653021442495E-3</v>
      </c>
      <c r="L2077" s="2">
        <f t="shared" si="1150"/>
        <v>0.24902534113060429</v>
      </c>
      <c r="M2077" s="2">
        <f t="shared" si="1151"/>
        <v>0.21783625730994152</v>
      </c>
      <c r="N2077" s="2">
        <f t="shared" si="1152"/>
        <v>8.8206627680311886E-2</v>
      </c>
      <c r="O2077" s="2">
        <f t="shared" si="1153"/>
        <v>0.4432261208576998</v>
      </c>
      <c r="P2077" s="1">
        <v>7</v>
      </c>
      <c r="Q2077" s="1">
        <v>1022</v>
      </c>
      <c r="R2077" s="1">
        <v>894</v>
      </c>
      <c r="S2077" s="1">
        <v>362</v>
      </c>
      <c r="T2077" s="1">
        <v>1773</v>
      </c>
      <c r="U2077" s="1">
        <v>13</v>
      </c>
      <c r="V2077" s="1">
        <v>14</v>
      </c>
      <c r="Y2077" s="1">
        <v>12</v>
      </c>
      <c r="AC2077" s="1">
        <v>4</v>
      </c>
      <c r="AF2077" s="1">
        <v>3</v>
      </c>
      <c r="AI2077" s="7">
        <f t="shared" si="1154"/>
        <v>1</v>
      </c>
      <c r="AJ2077" s="7">
        <f t="shared" si="1155"/>
        <v>6</v>
      </c>
      <c r="AK2077" s="7">
        <f t="shared" si="1156"/>
        <v>5</v>
      </c>
      <c r="AL2077" s="7">
        <f t="shared" si="1157"/>
        <v>0</v>
      </c>
      <c r="AM2077" s="2">
        <f t="shared" si="1158"/>
        <v>0.43201754385964913</v>
      </c>
      <c r="AN2077" s="2">
        <f t="shared" si="1159"/>
        <v>3.1676413255360622E-3</v>
      </c>
      <c r="AO2077" s="2">
        <f t="shared" si="1160"/>
        <v>3.4113060428849901E-3</v>
      </c>
      <c r="AP2077" s="2">
        <f t="shared" si="1161"/>
        <v>0</v>
      </c>
      <c r="AR2077" t="str">
        <f t="shared" si="1164"/>
        <v>Dickson</v>
      </c>
      <c r="AS2077" t="s">
        <v>13</v>
      </c>
      <c r="AT2077">
        <v>5</v>
      </c>
      <c r="AV2077" s="91">
        <v>47</v>
      </c>
      <c r="AW2077" s="93">
        <v>43</v>
      </c>
      <c r="AX2077" s="99">
        <f t="shared" si="1162"/>
        <v>47043</v>
      </c>
      <c r="AZ2077" s="7" t="s">
        <v>3053</v>
      </c>
      <c r="BA2077" t="s">
        <v>3290</v>
      </c>
      <c r="BB2077" s="162"/>
      <c r="BC2077" s="162"/>
      <c r="BD2077" s="162"/>
    </row>
    <row r="2078" spans="1:56" hidden="1" outlineLevel="1">
      <c r="A2078" t="s">
        <v>368</v>
      </c>
      <c r="B2078" t="s">
        <v>13</v>
      </c>
      <c r="C2078" s="1">
        <f t="shared" si="1147"/>
        <v>2851</v>
      </c>
      <c r="D2078" s="7">
        <f>IF(P2078&gt;0,RANK(P2078,(P2078:R2078,S2078:AG2078)),0)</f>
        <v>8</v>
      </c>
      <c r="E2078" s="7">
        <f>IF(Q2078&gt;0,RANK(Q2078,(P2078:R2078,S2078:AG2078)),0)</f>
        <v>2</v>
      </c>
      <c r="F2078" s="7">
        <f>IF(R2078&gt;0,RANK(R2078,(P2078:R2078,S2078:AG2078)),0)</f>
        <v>3</v>
      </c>
      <c r="G2078" s="7">
        <f>IF(S2078&gt;0,RANK(S2078,(P2078:R2078,S2078:AG2078)),0)</f>
        <v>4</v>
      </c>
      <c r="H2078" s="48">
        <f t="shared" si="1148"/>
        <v>525</v>
      </c>
      <c r="I2078" s="163">
        <f t="shared" si="1163"/>
        <v>0.18414591371448616</v>
      </c>
      <c r="J2078" s="2"/>
      <c r="K2078" s="2">
        <f t="shared" si="1149"/>
        <v>2.8060329708874078E-3</v>
      </c>
      <c r="L2078" s="2">
        <f t="shared" si="1150"/>
        <v>0.25885654156436338</v>
      </c>
      <c r="M2078" s="2">
        <f t="shared" si="1151"/>
        <v>0.22202735882146615</v>
      </c>
      <c r="N2078" s="2">
        <f t="shared" si="1152"/>
        <v>6.1031217116801123E-2</v>
      </c>
      <c r="O2078" s="2">
        <f t="shared" si="1153"/>
        <v>0.4552788495264819</v>
      </c>
      <c r="P2078" s="1">
        <v>8</v>
      </c>
      <c r="Q2078" s="1">
        <v>738</v>
      </c>
      <c r="R2078" s="1">
        <v>633</v>
      </c>
      <c r="S2078" s="1">
        <v>174</v>
      </c>
      <c r="T2078" s="1">
        <v>1263</v>
      </c>
      <c r="U2078" s="1">
        <v>11</v>
      </c>
      <c r="V2078" s="1">
        <v>9</v>
      </c>
      <c r="Y2078" s="1">
        <v>10</v>
      </c>
      <c r="AC2078" s="1">
        <v>3</v>
      </c>
      <c r="AF2078" s="1">
        <v>2</v>
      </c>
      <c r="AI2078" s="7">
        <f t="shared" si="1154"/>
        <v>1</v>
      </c>
      <c r="AJ2078" s="7">
        <f t="shared" si="1155"/>
        <v>5</v>
      </c>
      <c r="AK2078" s="7">
        <f t="shared" si="1156"/>
        <v>7</v>
      </c>
      <c r="AL2078" s="7">
        <f t="shared" si="1157"/>
        <v>0</v>
      </c>
      <c r="AM2078" s="2">
        <f t="shared" si="1158"/>
        <v>0.44300245527884952</v>
      </c>
      <c r="AN2078" s="2">
        <f t="shared" si="1159"/>
        <v>3.858295334970186E-3</v>
      </c>
      <c r="AO2078" s="2">
        <f t="shared" si="1160"/>
        <v>3.1567870922483338E-3</v>
      </c>
      <c r="AP2078" s="2">
        <f t="shared" si="1161"/>
        <v>0</v>
      </c>
      <c r="AR2078" t="str">
        <f t="shared" si="1164"/>
        <v>Dyer</v>
      </c>
      <c r="AS2078" t="s">
        <v>13</v>
      </c>
      <c r="AT2078" s="162">
        <v>8</v>
      </c>
      <c r="AV2078" s="91">
        <v>47</v>
      </c>
      <c r="AW2078" s="93">
        <v>45</v>
      </c>
      <c r="AX2078" s="99">
        <f t="shared" si="1162"/>
        <v>47045</v>
      </c>
      <c r="AZ2078" s="7" t="s">
        <v>3053</v>
      </c>
      <c r="BA2078" t="s">
        <v>3290</v>
      </c>
      <c r="BB2078" s="162"/>
      <c r="BC2078" s="162"/>
      <c r="BD2078" s="162"/>
    </row>
    <row r="2079" spans="1:56" hidden="1" outlineLevel="1">
      <c r="A2079" t="s">
        <v>30</v>
      </c>
      <c r="B2079" t="s">
        <v>13</v>
      </c>
      <c r="C2079" s="1">
        <f t="shared" si="1147"/>
        <v>4560</v>
      </c>
      <c r="D2079" s="7">
        <f>IF(P2079&gt;0,RANK(P2079,(P2079:R2079,S2079:AG2079)),0)</f>
        <v>8</v>
      </c>
      <c r="E2079" s="7">
        <f>IF(Q2079&gt;0,RANK(Q2079,(P2079:R2079,S2079:AG2079)),0)</f>
        <v>3</v>
      </c>
      <c r="F2079" s="7">
        <f>IF(R2079&gt;0,RANK(R2079,(P2079:R2079,S2079:AG2079)),0)</f>
        <v>2</v>
      </c>
      <c r="G2079" s="7">
        <f>IF(S2079&gt;0,RANK(S2079,(P2079:R2079,S2079:AG2079)),0)</f>
        <v>4</v>
      </c>
      <c r="H2079" s="48">
        <f t="shared" si="1148"/>
        <v>936</v>
      </c>
      <c r="I2079" s="163">
        <f t="shared" si="1163"/>
        <v>0.20526315789473684</v>
      </c>
      <c r="J2079" s="2"/>
      <c r="K2079" s="2">
        <f t="shared" si="1149"/>
        <v>1.3157894736842105E-3</v>
      </c>
      <c r="L2079" s="2">
        <f t="shared" si="1150"/>
        <v>0.22456140350877193</v>
      </c>
      <c r="M2079" s="2">
        <f t="shared" si="1151"/>
        <v>0.24078947368421053</v>
      </c>
      <c r="N2079" s="2">
        <f t="shared" si="1152"/>
        <v>7.9166666666666663E-2</v>
      </c>
      <c r="O2079" s="2">
        <f t="shared" si="1153"/>
        <v>0.45416666666666666</v>
      </c>
      <c r="P2079" s="1">
        <v>6</v>
      </c>
      <c r="Q2079" s="1">
        <v>1024</v>
      </c>
      <c r="R2079" s="1">
        <v>1098</v>
      </c>
      <c r="S2079" s="1">
        <v>361</v>
      </c>
      <c r="T2079" s="1">
        <v>2034</v>
      </c>
      <c r="U2079" s="1">
        <v>16</v>
      </c>
      <c r="V2079" s="1">
        <v>7</v>
      </c>
      <c r="Y2079" s="1">
        <v>9</v>
      </c>
      <c r="AC2079" s="1">
        <v>5</v>
      </c>
      <c r="AF2079" s="1">
        <v>0</v>
      </c>
      <c r="AI2079" s="7">
        <f t="shared" si="1154"/>
        <v>1</v>
      </c>
      <c r="AJ2079" s="7">
        <f t="shared" si="1155"/>
        <v>5</v>
      </c>
      <c r="AK2079" s="7">
        <f t="shared" si="1156"/>
        <v>7</v>
      </c>
      <c r="AL2079" s="7">
        <f t="shared" si="1157"/>
        <v>0</v>
      </c>
      <c r="AM2079" s="2">
        <f t="shared" si="1158"/>
        <v>0.44605263157894737</v>
      </c>
      <c r="AN2079" s="2">
        <f t="shared" si="1159"/>
        <v>3.5087719298245615E-3</v>
      </c>
      <c r="AO2079" s="2">
        <f t="shared" si="1160"/>
        <v>1.5350877192982456E-3</v>
      </c>
      <c r="AP2079" s="2">
        <f t="shared" si="1161"/>
        <v>0</v>
      </c>
      <c r="AR2079" t="str">
        <f t="shared" si="1164"/>
        <v>Fayette</v>
      </c>
      <c r="AS2079" t="s">
        <v>13</v>
      </c>
      <c r="AT2079" s="162">
        <v>8</v>
      </c>
      <c r="AV2079" s="91">
        <v>47</v>
      </c>
      <c r="AW2079" s="93">
        <v>47</v>
      </c>
      <c r="AX2079" s="99">
        <f t="shared" si="1162"/>
        <v>47047</v>
      </c>
      <c r="AZ2079" s="7" t="s">
        <v>3053</v>
      </c>
      <c r="BA2079" t="s">
        <v>3290</v>
      </c>
      <c r="BB2079" s="162"/>
      <c r="BC2079" s="162"/>
      <c r="BD2079" s="162"/>
    </row>
    <row r="2080" spans="1:56" hidden="1" outlineLevel="1">
      <c r="A2080" t="s">
        <v>2584</v>
      </c>
      <c r="B2080" t="s">
        <v>13</v>
      </c>
      <c r="C2080" s="1">
        <f t="shared" si="1147"/>
        <v>1608</v>
      </c>
      <c r="D2080" s="7">
        <f>IF(P2080&gt;0,RANK(P2080,(P2080:R2080,S2080:AG2080)),0)</f>
        <v>9</v>
      </c>
      <c r="E2080" s="7">
        <f>IF(Q2080&gt;0,RANK(Q2080,(P2080:R2080,S2080:AG2080)),0)</f>
        <v>3</v>
      </c>
      <c r="F2080" s="7">
        <f>IF(R2080&gt;0,RANK(R2080,(P2080:R2080,S2080:AG2080)),0)</f>
        <v>2</v>
      </c>
      <c r="G2080" s="7">
        <f>IF(S2080&gt;0,RANK(S2080,(P2080:R2080,S2080:AG2080)),0)</f>
        <v>4</v>
      </c>
      <c r="H2080" s="48">
        <f t="shared" si="1148"/>
        <v>234</v>
      </c>
      <c r="I2080" s="163">
        <f t="shared" si="1163"/>
        <v>0.1455223880597015</v>
      </c>
      <c r="J2080" s="2"/>
      <c r="K2080" s="2">
        <f t="shared" si="1149"/>
        <v>1.8656716417910447E-3</v>
      </c>
      <c r="L2080" s="2">
        <f t="shared" si="1150"/>
        <v>0.23258706467661691</v>
      </c>
      <c r="M2080" s="2">
        <f t="shared" si="1151"/>
        <v>0.27052238805970147</v>
      </c>
      <c r="N2080" s="2">
        <f t="shared" si="1152"/>
        <v>6.2189054726368161E-2</v>
      </c>
      <c r="O2080" s="2">
        <f t="shared" si="1153"/>
        <v>0.43283582089552236</v>
      </c>
      <c r="P2080" s="1">
        <v>3</v>
      </c>
      <c r="Q2080" s="1">
        <v>374</v>
      </c>
      <c r="R2080" s="1">
        <v>435</v>
      </c>
      <c r="S2080" s="1">
        <v>100</v>
      </c>
      <c r="T2080" s="1">
        <v>669</v>
      </c>
      <c r="U2080" s="1">
        <v>8</v>
      </c>
      <c r="V2080" s="1">
        <v>4</v>
      </c>
      <c r="Y2080" s="1">
        <v>7</v>
      </c>
      <c r="AC2080" s="1">
        <v>5</v>
      </c>
      <c r="AF2080" s="1">
        <v>3</v>
      </c>
      <c r="AI2080" s="7">
        <f t="shared" si="1154"/>
        <v>1</v>
      </c>
      <c r="AJ2080" s="7">
        <f t="shared" si="1155"/>
        <v>5</v>
      </c>
      <c r="AK2080" s="7">
        <f t="shared" si="1156"/>
        <v>7</v>
      </c>
      <c r="AL2080" s="7">
        <f t="shared" si="1157"/>
        <v>0</v>
      </c>
      <c r="AM2080" s="2">
        <f t="shared" si="1158"/>
        <v>0.41604477611940299</v>
      </c>
      <c r="AN2080" s="2">
        <f t="shared" si="1159"/>
        <v>4.9751243781094526E-3</v>
      </c>
      <c r="AO2080" s="2">
        <f t="shared" si="1160"/>
        <v>2.4875621890547263E-3</v>
      </c>
      <c r="AP2080" s="2">
        <f t="shared" si="1161"/>
        <v>0</v>
      </c>
      <c r="AR2080" t="str">
        <f t="shared" si="1164"/>
        <v>Fentress</v>
      </c>
      <c r="AS2080" t="s">
        <v>13</v>
      </c>
      <c r="AT2080" s="162">
        <v>6</v>
      </c>
      <c r="AV2080" s="91">
        <v>47</v>
      </c>
      <c r="AW2080" s="93">
        <v>49</v>
      </c>
      <c r="AX2080" s="99">
        <f t="shared" si="1162"/>
        <v>47049</v>
      </c>
      <c r="AZ2080" s="7" t="s">
        <v>3053</v>
      </c>
      <c r="BA2080" t="s">
        <v>3290</v>
      </c>
      <c r="BB2080" s="162"/>
      <c r="BC2080" s="162"/>
      <c r="BD2080" s="162"/>
    </row>
    <row r="2081" spans="1:56" hidden="1" outlineLevel="1">
      <c r="A2081" t="s">
        <v>2477</v>
      </c>
      <c r="B2081" t="s">
        <v>13</v>
      </c>
      <c r="C2081" s="1">
        <f t="shared" si="1147"/>
        <v>4166</v>
      </c>
      <c r="D2081" s="7">
        <f>IF(P2081&gt;0,RANK(P2081,(P2081:R2081,S2081:AG2081)),0)</f>
        <v>8</v>
      </c>
      <c r="E2081" s="7">
        <f>IF(Q2081&gt;0,RANK(Q2081,(P2081:R2081,S2081:AG2081)),0)</f>
        <v>2</v>
      </c>
      <c r="F2081" s="7">
        <f>IF(R2081&gt;0,RANK(R2081,(P2081:R2081,S2081:AG2081)),0)</f>
        <v>3</v>
      </c>
      <c r="G2081" s="7">
        <f>IF(S2081&gt;0,RANK(S2081,(P2081:R2081,S2081:AG2081)),0)</f>
        <v>4</v>
      </c>
      <c r="H2081" s="48">
        <f t="shared" si="1148"/>
        <v>576</v>
      </c>
      <c r="I2081" s="163">
        <f t="shared" si="1163"/>
        <v>0.13826212193951032</v>
      </c>
      <c r="J2081" s="2"/>
      <c r="K2081" s="2">
        <f t="shared" si="1149"/>
        <v>1.6802688430148825E-3</v>
      </c>
      <c r="L2081" s="2">
        <f t="shared" si="1150"/>
        <v>0.26212193951032164</v>
      </c>
      <c r="M2081" s="2">
        <f t="shared" si="1151"/>
        <v>0.24363898223715794</v>
      </c>
      <c r="N2081" s="2">
        <f t="shared" si="1152"/>
        <v>7.8732597215554492E-2</v>
      </c>
      <c r="O2081" s="2">
        <f t="shared" si="1153"/>
        <v>0.4138262121939511</v>
      </c>
      <c r="P2081" s="1">
        <v>7</v>
      </c>
      <c r="Q2081" s="1">
        <v>1092</v>
      </c>
      <c r="R2081" s="1">
        <v>1015</v>
      </c>
      <c r="S2081" s="1">
        <v>328</v>
      </c>
      <c r="T2081" s="1">
        <v>1668</v>
      </c>
      <c r="U2081" s="1">
        <v>12</v>
      </c>
      <c r="V2081" s="1">
        <v>9</v>
      </c>
      <c r="Y2081" s="1">
        <v>25</v>
      </c>
      <c r="AC2081" s="1">
        <v>6</v>
      </c>
      <c r="AF2081" s="1">
        <v>4</v>
      </c>
      <c r="AI2081" s="7">
        <f t="shared" si="1154"/>
        <v>1</v>
      </c>
      <c r="AJ2081" s="7">
        <f t="shared" si="1155"/>
        <v>6</v>
      </c>
      <c r="AK2081" s="7">
        <f t="shared" si="1156"/>
        <v>7</v>
      </c>
      <c r="AL2081" s="7">
        <f t="shared" si="1157"/>
        <v>0</v>
      </c>
      <c r="AM2081" s="2">
        <f t="shared" si="1158"/>
        <v>0.40038406144983196</v>
      </c>
      <c r="AN2081" s="2">
        <f t="shared" si="1159"/>
        <v>2.8804608737397984E-3</v>
      </c>
      <c r="AO2081" s="2">
        <f t="shared" si="1160"/>
        <v>2.1603456553048487E-3</v>
      </c>
      <c r="AP2081" s="2">
        <f t="shared" si="1161"/>
        <v>0</v>
      </c>
      <c r="AR2081" t="str">
        <f t="shared" si="1164"/>
        <v>Franklin</v>
      </c>
      <c r="AS2081" t="s">
        <v>13</v>
      </c>
      <c r="AT2081" s="162">
        <v>4</v>
      </c>
      <c r="AV2081" s="91">
        <v>47</v>
      </c>
      <c r="AW2081" s="93">
        <v>51</v>
      </c>
      <c r="AX2081" s="99">
        <f t="shared" si="1162"/>
        <v>47051</v>
      </c>
      <c r="AZ2081" s="7" t="s">
        <v>3053</v>
      </c>
      <c r="BA2081" t="s">
        <v>3290</v>
      </c>
      <c r="BB2081" s="162"/>
      <c r="BC2081" s="162"/>
      <c r="BD2081" s="162"/>
    </row>
    <row r="2082" spans="1:56" hidden="1" outlineLevel="1">
      <c r="A2082" t="s">
        <v>2522</v>
      </c>
      <c r="B2082" t="s">
        <v>13</v>
      </c>
      <c r="C2082" s="1">
        <f t="shared" si="1147"/>
        <v>4512</v>
      </c>
      <c r="D2082" s="7">
        <f>IF(P2082&gt;0,RANK(P2082,(P2082:R2082,S2082:AG2082)),0)</f>
        <v>9</v>
      </c>
      <c r="E2082" s="7">
        <f>IF(Q2082&gt;0,RANK(Q2082,(P2082:R2082,S2082:AG2082)),0)</f>
        <v>2</v>
      </c>
      <c r="F2082" s="7">
        <f>IF(R2082&gt;0,RANK(R2082,(P2082:R2082,S2082:AG2082)),0)</f>
        <v>3</v>
      </c>
      <c r="G2082" s="7">
        <f>IF(S2082&gt;0,RANK(S2082,(P2082:R2082,S2082:AG2082)),0)</f>
        <v>4</v>
      </c>
      <c r="H2082" s="48">
        <f t="shared" si="1148"/>
        <v>907</v>
      </c>
      <c r="I2082" s="163">
        <f t="shared" si="1163"/>
        <v>0.20101950354609929</v>
      </c>
      <c r="J2082" s="2"/>
      <c r="K2082" s="2">
        <f t="shared" si="1149"/>
        <v>4.4326241134751772E-4</v>
      </c>
      <c r="L2082" s="2">
        <f t="shared" si="1150"/>
        <v>0.24113475177304963</v>
      </c>
      <c r="M2082" s="2">
        <f t="shared" si="1151"/>
        <v>0.21010638297872342</v>
      </c>
      <c r="N2082" s="2">
        <f t="shared" si="1152"/>
        <v>9.3306737588652489E-2</v>
      </c>
      <c r="O2082" s="2">
        <f t="shared" si="1153"/>
        <v>0.45500886524822692</v>
      </c>
      <c r="P2082" s="1">
        <v>2</v>
      </c>
      <c r="Q2082" s="1">
        <v>1088</v>
      </c>
      <c r="R2082" s="1">
        <v>948</v>
      </c>
      <c r="S2082" s="1">
        <v>421</v>
      </c>
      <c r="T2082" s="1">
        <v>1995</v>
      </c>
      <c r="U2082" s="1">
        <v>16</v>
      </c>
      <c r="V2082" s="1">
        <v>15</v>
      </c>
      <c r="Y2082" s="1">
        <v>19</v>
      </c>
      <c r="AC2082" s="1">
        <v>6</v>
      </c>
      <c r="AF2082" s="1">
        <v>2</v>
      </c>
      <c r="AI2082" s="7">
        <f t="shared" si="1154"/>
        <v>1</v>
      </c>
      <c r="AJ2082" s="7">
        <f t="shared" si="1155"/>
        <v>6</v>
      </c>
      <c r="AK2082" s="7">
        <f t="shared" si="1156"/>
        <v>7</v>
      </c>
      <c r="AL2082" s="7">
        <f t="shared" si="1157"/>
        <v>0</v>
      </c>
      <c r="AM2082" s="2">
        <f t="shared" si="1158"/>
        <v>0.44215425531914893</v>
      </c>
      <c r="AN2082" s="2">
        <f t="shared" si="1159"/>
        <v>3.5460992907801418E-3</v>
      </c>
      <c r="AO2082" s="2">
        <f t="shared" si="1160"/>
        <v>3.324468085106383E-3</v>
      </c>
      <c r="AP2082" s="2">
        <f t="shared" si="1161"/>
        <v>0</v>
      </c>
      <c r="AR2082" t="str">
        <f t="shared" si="1164"/>
        <v>Gibson</v>
      </c>
      <c r="AS2082" t="s">
        <v>13</v>
      </c>
      <c r="AT2082" s="162">
        <v>8</v>
      </c>
      <c r="AV2082" s="91">
        <v>47</v>
      </c>
      <c r="AW2082" s="93">
        <v>53</v>
      </c>
      <c r="AX2082" s="99">
        <f t="shared" si="1162"/>
        <v>47053</v>
      </c>
      <c r="AZ2082" s="7" t="s">
        <v>3053</v>
      </c>
      <c r="BA2082" t="s">
        <v>3290</v>
      </c>
      <c r="BB2082" s="162"/>
      <c r="BC2082" s="162"/>
      <c r="BD2082" s="162"/>
    </row>
    <row r="2083" spans="1:56" hidden="1" outlineLevel="1">
      <c r="A2083" t="s">
        <v>2585</v>
      </c>
      <c r="B2083" t="s">
        <v>13</v>
      </c>
      <c r="C2083" s="1">
        <f t="shared" si="1147"/>
        <v>2181</v>
      </c>
      <c r="D2083" s="7">
        <f>IF(P2083&gt;0,RANK(P2083,(P2083:R2083,S2083:AG2083)),0)</f>
        <v>8</v>
      </c>
      <c r="E2083" s="7">
        <f>IF(Q2083&gt;0,RANK(Q2083,(P2083:R2083,S2083:AG2083)),0)</f>
        <v>2</v>
      </c>
      <c r="F2083" s="7">
        <f>IF(R2083&gt;0,RANK(R2083,(P2083:R2083,S2083:AG2083)),0)</f>
        <v>3</v>
      </c>
      <c r="G2083" s="7">
        <f>IF(S2083&gt;0,RANK(S2083,(P2083:R2083,S2083:AG2083)),0)</f>
        <v>4</v>
      </c>
      <c r="H2083" s="48">
        <f t="shared" si="1148"/>
        <v>206</v>
      </c>
      <c r="I2083" s="163">
        <f t="shared" si="1163"/>
        <v>9.4452086198991286E-2</v>
      </c>
      <c r="J2083" s="2"/>
      <c r="K2083" s="2">
        <f t="shared" si="1149"/>
        <v>4.5850527281063731E-4</v>
      </c>
      <c r="L2083" s="2">
        <f t="shared" si="1150"/>
        <v>0.29390187987161853</v>
      </c>
      <c r="M2083" s="2">
        <f t="shared" si="1151"/>
        <v>0.22420907840440166</v>
      </c>
      <c r="N2083" s="2">
        <f t="shared" si="1152"/>
        <v>8.2530949105914714E-2</v>
      </c>
      <c r="O2083" s="2">
        <f t="shared" si="1153"/>
        <v>0.39889958734525444</v>
      </c>
      <c r="P2083" s="1">
        <v>1</v>
      </c>
      <c r="Q2083" s="1">
        <v>641</v>
      </c>
      <c r="R2083" s="1">
        <v>489</v>
      </c>
      <c r="S2083" s="1">
        <v>180</v>
      </c>
      <c r="T2083" s="1">
        <v>847</v>
      </c>
      <c r="U2083" s="1">
        <v>6</v>
      </c>
      <c r="V2083" s="1">
        <v>8</v>
      </c>
      <c r="Y2083" s="1">
        <v>8</v>
      </c>
      <c r="AC2083" s="1">
        <v>0</v>
      </c>
      <c r="AF2083" s="1">
        <v>1</v>
      </c>
      <c r="AI2083" s="7">
        <f t="shared" si="1154"/>
        <v>1</v>
      </c>
      <c r="AJ2083" s="7">
        <f t="shared" si="1155"/>
        <v>7</v>
      </c>
      <c r="AK2083" s="7">
        <f t="shared" si="1156"/>
        <v>5</v>
      </c>
      <c r="AL2083" s="7">
        <f t="shared" si="1157"/>
        <v>0</v>
      </c>
      <c r="AM2083" s="2">
        <f t="shared" si="1158"/>
        <v>0.38835396607060979</v>
      </c>
      <c r="AN2083" s="2">
        <f t="shared" si="1159"/>
        <v>2.751031636863824E-3</v>
      </c>
      <c r="AO2083" s="2">
        <f t="shared" si="1160"/>
        <v>3.6680421824850985E-3</v>
      </c>
      <c r="AP2083" s="2">
        <f t="shared" si="1161"/>
        <v>0</v>
      </c>
      <c r="AR2083" t="str">
        <f t="shared" si="1164"/>
        <v>Giles</v>
      </c>
      <c r="AS2083" t="s">
        <v>13</v>
      </c>
      <c r="AT2083" s="162">
        <v>7</v>
      </c>
      <c r="AV2083" s="91">
        <v>47</v>
      </c>
      <c r="AW2083" s="93">
        <v>55</v>
      </c>
      <c r="AX2083" s="99">
        <f t="shared" si="1162"/>
        <v>47055</v>
      </c>
      <c r="AZ2083" s="7" t="s">
        <v>3053</v>
      </c>
      <c r="BA2083" t="s">
        <v>3290</v>
      </c>
      <c r="BB2083" s="162"/>
      <c r="BC2083" s="162"/>
      <c r="BD2083" s="162"/>
    </row>
    <row r="2084" spans="1:56" hidden="1" outlineLevel="1">
      <c r="A2084" t="s">
        <v>2441</v>
      </c>
      <c r="B2084" t="s">
        <v>13</v>
      </c>
      <c r="C2084" s="1">
        <f t="shared" si="1147"/>
        <v>2174</v>
      </c>
      <c r="D2084" s="7">
        <f>IF(P2084&gt;0,RANK(P2084,(P2084:R2084,S2084:AG2084)),0)</f>
        <v>8</v>
      </c>
      <c r="E2084" s="7">
        <f>IF(Q2084&gt;0,RANK(Q2084,(P2084:R2084,S2084:AG2084)),0)</f>
        <v>3</v>
      </c>
      <c r="F2084" s="7">
        <f>IF(R2084&gt;0,RANK(R2084,(P2084:R2084,S2084:AG2084)),0)</f>
        <v>2</v>
      </c>
      <c r="G2084" s="7">
        <f>IF(S2084&gt;0,RANK(S2084,(P2084:R2084,S2084:AG2084)),0)</f>
        <v>4</v>
      </c>
      <c r="H2084" s="48">
        <f t="shared" si="1148"/>
        <v>281</v>
      </c>
      <c r="I2084" s="163">
        <f t="shared" si="1163"/>
        <v>0.12925482980680772</v>
      </c>
      <c r="J2084" s="2"/>
      <c r="K2084" s="2">
        <f t="shared" si="1149"/>
        <v>3.6798528058877645E-3</v>
      </c>
      <c r="L2084" s="2">
        <f t="shared" si="1150"/>
        <v>0.23643054277828887</v>
      </c>
      <c r="M2084" s="2">
        <f t="shared" si="1151"/>
        <v>0.26540938362465499</v>
      </c>
      <c r="N2084" s="2">
        <f t="shared" si="1152"/>
        <v>7.4057037718491259E-2</v>
      </c>
      <c r="O2084" s="2">
        <f t="shared" si="1153"/>
        <v>0.42042318307267706</v>
      </c>
      <c r="P2084" s="1">
        <v>8</v>
      </c>
      <c r="Q2084" s="1">
        <v>514</v>
      </c>
      <c r="R2084" s="1">
        <v>577</v>
      </c>
      <c r="S2084" s="1">
        <v>161</v>
      </c>
      <c r="T2084" s="1">
        <v>858</v>
      </c>
      <c r="U2084" s="1">
        <v>17</v>
      </c>
      <c r="V2084" s="1">
        <v>20</v>
      </c>
      <c r="Y2084" s="1">
        <v>12</v>
      </c>
      <c r="AC2084" s="1">
        <v>2</v>
      </c>
      <c r="AF2084" s="1">
        <v>5</v>
      </c>
      <c r="AI2084" s="7">
        <f t="shared" si="1154"/>
        <v>1</v>
      </c>
      <c r="AJ2084" s="7">
        <f t="shared" si="1155"/>
        <v>6</v>
      </c>
      <c r="AK2084" s="7">
        <f t="shared" si="1156"/>
        <v>5</v>
      </c>
      <c r="AL2084" s="7">
        <f t="shared" si="1157"/>
        <v>0</v>
      </c>
      <c r="AM2084" s="2">
        <f t="shared" si="1158"/>
        <v>0.39466421343146274</v>
      </c>
      <c r="AN2084" s="2">
        <f t="shared" si="1159"/>
        <v>7.8196872125115002E-3</v>
      </c>
      <c r="AO2084" s="2">
        <f t="shared" si="1160"/>
        <v>9.1996320147194107E-3</v>
      </c>
      <c r="AP2084" s="2">
        <f t="shared" si="1161"/>
        <v>0</v>
      </c>
      <c r="AR2084" t="str">
        <f t="shared" si="1164"/>
        <v>Grainger</v>
      </c>
      <c r="AS2084" t="s">
        <v>13</v>
      </c>
      <c r="AT2084" s="162">
        <v>2</v>
      </c>
      <c r="AV2084" s="91">
        <v>47</v>
      </c>
      <c r="AW2084" s="93">
        <v>57</v>
      </c>
      <c r="AX2084" s="99">
        <f t="shared" si="1162"/>
        <v>47057</v>
      </c>
      <c r="AZ2084" s="7" t="s">
        <v>3053</v>
      </c>
      <c r="BA2084" t="s">
        <v>3290</v>
      </c>
      <c r="BB2084" s="162"/>
      <c r="BC2084" s="162"/>
      <c r="BD2084" s="162"/>
    </row>
    <row r="2085" spans="1:56" hidden="1" outlineLevel="1">
      <c r="A2085" t="s">
        <v>1339</v>
      </c>
      <c r="B2085" t="s">
        <v>13</v>
      </c>
      <c r="C2085" s="1">
        <f t="shared" si="1147"/>
        <v>8015</v>
      </c>
      <c r="D2085" s="7">
        <f>IF(P2085&gt;0,RANK(P2085,(P2085:R2085,S2085:AG2085)),0)</f>
        <v>9</v>
      </c>
      <c r="E2085" s="7">
        <f>IF(Q2085&gt;0,RANK(Q2085,(P2085:R2085,S2085:AG2085)),0)</f>
        <v>3</v>
      </c>
      <c r="F2085" s="7">
        <f>IF(R2085&gt;0,RANK(R2085,(P2085:R2085,S2085:AG2085)),0)</f>
        <v>2</v>
      </c>
      <c r="G2085" s="7">
        <f>IF(S2085&gt;0,RANK(S2085,(P2085:R2085,S2085:AG2085)),0)</f>
        <v>4</v>
      </c>
      <c r="H2085" s="48">
        <f t="shared" si="1148"/>
        <v>769</v>
      </c>
      <c r="I2085" s="163">
        <f t="shared" si="1163"/>
        <v>9.5945102932002493E-2</v>
      </c>
      <c r="J2085" s="2"/>
      <c r="K2085" s="2">
        <f t="shared" si="1149"/>
        <v>1.7467248908296944E-3</v>
      </c>
      <c r="L2085" s="2">
        <f t="shared" si="1150"/>
        <v>0.25190268247036807</v>
      </c>
      <c r="M2085" s="2">
        <f t="shared" si="1151"/>
        <v>0.26512788521522146</v>
      </c>
      <c r="N2085" s="2">
        <f t="shared" si="1152"/>
        <v>9.9812850904553968E-2</v>
      </c>
      <c r="O2085" s="2">
        <f t="shared" si="1153"/>
        <v>0.38140985651902681</v>
      </c>
      <c r="P2085" s="1">
        <v>14</v>
      </c>
      <c r="Q2085" s="1">
        <v>2019</v>
      </c>
      <c r="R2085" s="1">
        <v>2125</v>
      </c>
      <c r="S2085" s="1">
        <v>800</v>
      </c>
      <c r="T2085" s="1">
        <v>2894</v>
      </c>
      <c r="U2085" s="1">
        <v>33</v>
      </c>
      <c r="V2085" s="1">
        <v>26</v>
      </c>
      <c r="Y2085" s="1">
        <v>73</v>
      </c>
      <c r="AC2085" s="1">
        <v>17</v>
      </c>
      <c r="AF2085" s="1">
        <v>14</v>
      </c>
      <c r="AI2085" s="7">
        <f t="shared" si="1154"/>
        <v>1</v>
      </c>
      <c r="AJ2085" s="7">
        <f t="shared" si="1155"/>
        <v>6</v>
      </c>
      <c r="AK2085" s="7">
        <f t="shared" si="1156"/>
        <v>7</v>
      </c>
      <c r="AL2085" s="7">
        <f t="shared" si="1157"/>
        <v>0</v>
      </c>
      <c r="AM2085" s="2">
        <f t="shared" si="1158"/>
        <v>0.36107298814722394</v>
      </c>
      <c r="AN2085" s="2">
        <f t="shared" si="1159"/>
        <v>4.1172800998128508E-3</v>
      </c>
      <c r="AO2085" s="2">
        <f t="shared" si="1160"/>
        <v>3.2439176543980039E-3</v>
      </c>
      <c r="AP2085" s="2">
        <f t="shared" si="1161"/>
        <v>0</v>
      </c>
      <c r="AR2085" t="str">
        <f t="shared" si="1164"/>
        <v>Greene</v>
      </c>
      <c r="AS2085" t="s">
        <v>13</v>
      </c>
      <c r="AT2085" s="162">
        <v>1</v>
      </c>
      <c r="AV2085" s="91">
        <v>47</v>
      </c>
      <c r="AW2085" s="93">
        <v>59</v>
      </c>
      <c r="AX2085" s="99">
        <f t="shared" si="1162"/>
        <v>47059</v>
      </c>
      <c r="AZ2085" s="7" t="s">
        <v>3053</v>
      </c>
      <c r="BA2085" t="s">
        <v>3290</v>
      </c>
      <c r="BB2085" s="162"/>
      <c r="BC2085" s="162"/>
      <c r="BD2085" s="162"/>
    </row>
    <row r="2086" spans="1:56" hidden="1" outlineLevel="1">
      <c r="A2086" t="s">
        <v>2290</v>
      </c>
      <c r="B2086" t="s">
        <v>13</v>
      </c>
      <c r="C2086" s="1">
        <f t="shared" si="1147"/>
        <v>839</v>
      </c>
      <c r="D2086" s="7">
        <f>IF(P2086&gt;0,RANK(P2086,(P2086:R2086,S2086:AG2086)),0)</f>
        <v>9</v>
      </c>
      <c r="E2086" s="7">
        <f>IF(Q2086&gt;0,RANK(Q2086,(P2086:R2086,S2086:AG2086)),0)</f>
        <v>2</v>
      </c>
      <c r="F2086" s="7">
        <f>IF(R2086&gt;0,RANK(R2086,(P2086:R2086,S2086:AG2086)),0)</f>
        <v>3</v>
      </c>
      <c r="G2086" s="7">
        <f>IF(S2086&gt;0,RANK(S2086,(P2086:R2086,S2086:AG2086)),0)</f>
        <v>4</v>
      </c>
      <c r="H2086" s="48">
        <f t="shared" si="1148"/>
        <v>27</v>
      </c>
      <c r="I2086" s="163">
        <f t="shared" si="1163"/>
        <v>3.2181168057210968E-2</v>
      </c>
      <c r="J2086" s="2"/>
      <c r="K2086" s="2">
        <f t="shared" si="1149"/>
        <v>1.1918951132300357E-3</v>
      </c>
      <c r="L2086" s="2">
        <f t="shared" si="1150"/>
        <v>0.31227651966626935</v>
      </c>
      <c r="M2086" s="2">
        <f t="shared" si="1151"/>
        <v>0.25148986889153757</v>
      </c>
      <c r="N2086" s="2">
        <f t="shared" si="1152"/>
        <v>7.1513706793802145E-2</v>
      </c>
      <c r="O2086" s="2">
        <f t="shared" si="1153"/>
        <v>0.3635280095351609</v>
      </c>
      <c r="P2086" s="1">
        <v>1</v>
      </c>
      <c r="Q2086" s="1">
        <v>262</v>
      </c>
      <c r="R2086" s="1">
        <v>211</v>
      </c>
      <c r="S2086" s="1">
        <v>60</v>
      </c>
      <c r="T2086" s="1">
        <v>289</v>
      </c>
      <c r="U2086" s="1">
        <v>4</v>
      </c>
      <c r="V2086" s="1">
        <v>3</v>
      </c>
      <c r="Y2086" s="1">
        <v>6</v>
      </c>
      <c r="AC2086" s="1">
        <v>3</v>
      </c>
      <c r="AF2086" s="1">
        <v>0</v>
      </c>
      <c r="AI2086" s="7">
        <f t="shared" si="1154"/>
        <v>1</v>
      </c>
      <c r="AJ2086" s="7">
        <f t="shared" si="1155"/>
        <v>6</v>
      </c>
      <c r="AK2086" s="7">
        <f t="shared" si="1156"/>
        <v>7</v>
      </c>
      <c r="AL2086" s="7">
        <f t="shared" si="1157"/>
        <v>0</v>
      </c>
      <c r="AM2086" s="2">
        <f t="shared" si="1158"/>
        <v>0.34445768772348034</v>
      </c>
      <c r="AN2086" s="2">
        <f t="shared" si="1159"/>
        <v>4.7675804529201428E-3</v>
      </c>
      <c r="AO2086" s="2">
        <f t="shared" si="1160"/>
        <v>3.5756853396901071E-3</v>
      </c>
      <c r="AP2086" s="2">
        <f t="shared" si="1161"/>
        <v>0</v>
      </c>
      <c r="AR2086" t="str">
        <f t="shared" si="1164"/>
        <v>Grundy</v>
      </c>
      <c r="AS2086" t="s">
        <v>13</v>
      </c>
      <c r="AT2086" s="162">
        <v>4</v>
      </c>
      <c r="AV2086" s="91">
        <v>47</v>
      </c>
      <c r="AW2086" s="93">
        <v>61</v>
      </c>
      <c r="AX2086" s="99">
        <f t="shared" si="1162"/>
        <v>47061</v>
      </c>
      <c r="AZ2086" s="7" t="s">
        <v>3053</v>
      </c>
      <c r="BA2086" t="s">
        <v>3290</v>
      </c>
      <c r="BB2086" s="162"/>
      <c r="BC2086" s="162"/>
      <c r="BD2086" s="162"/>
    </row>
    <row r="2087" spans="1:56" hidden="1" outlineLevel="1">
      <c r="A2087" t="s">
        <v>2214</v>
      </c>
      <c r="B2087" t="s">
        <v>13</v>
      </c>
      <c r="C2087" s="1">
        <f t="shared" si="1147"/>
        <v>5955</v>
      </c>
      <c r="D2087" s="7">
        <f>IF(P2087&gt;0,RANK(P2087,(P2087:R2087,S2087:AG2087)),0)</f>
        <v>8</v>
      </c>
      <c r="E2087" s="7">
        <f>IF(Q2087&gt;0,RANK(Q2087,(P2087:R2087,S2087:AG2087)),0)</f>
        <v>3</v>
      </c>
      <c r="F2087" s="7">
        <f>IF(R2087&gt;0,RANK(R2087,(P2087:R2087,S2087:AG2087)),0)</f>
        <v>2</v>
      </c>
      <c r="G2087" s="7">
        <f>IF(S2087&gt;0,RANK(S2087,(P2087:R2087,S2087:AG2087)),0)</f>
        <v>4</v>
      </c>
      <c r="H2087" s="48">
        <f t="shared" si="1148"/>
        <v>565</v>
      </c>
      <c r="I2087" s="163">
        <f t="shared" si="1163"/>
        <v>9.4878253568429896E-2</v>
      </c>
      <c r="J2087" s="2"/>
      <c r="K2087" s="2">
        <f t="shared" si="1149"/>
        <v>2.3509655751469353E-3</v>
      </c>
      <c r="L2087" s="2">
        <f t="shared" si="1150"/>
        <v>0.22770780856423173</v>
      </c>
      <c r="M2087" s="2">
        <f t="shared" si="1151"/>
        <v>0.27875734676742231</v>
      </c>
      <c r="N2087" s="2">
        <f t="shared" si="1152"/>
        <v>0.10125944584382872</v>
      </c>
      <c r="O2087" s="2">
        <f t="shared" si="1153"/>
        <v>0.38992443324937026</v>
      </c>
      <c r="P2087" s="1">
        <v>14</v>
      </c>
      <c r="Q2087" s="1">
        <v>1356</v>
      </c>
      <c r="R2087" s="1">
        <v>1660</v>
      </c>
      <c r="S2087" s="1">
        <v>603</v>
      </c>
      <c r="T2087" s="1">
        <v>2225</v>
      </c>
      <c r="U2087" s="1">
        <v>23</v>
      </c>
      <c r="V2087" s="1">
        <v>24</v>
      </c>
      <c r="Y2087" s="1">
        <v>28</v>
      </c>
      <c r="AC2087" s="1">
        <v>8</v>
      </c>
      <c r="AF2087" s="1">
        <v>14</v>
      </c>
      <c r="AI2087" s="7">
        <f t="shared" si="1154"/>
        <v>1</v>
      </c>
      <c r="AJ2087" s="7">
        <f t="shared" si="1155"/>
        <v>7</v>
      </c>
      <c r="AK2087" s="7">
        <f t="shared" si="1156"/>
        <v>6</v>
      </c>
      <c r="AL2087" s="7">
        <f t="shared" si="1157"/>
        <v>0</v>
      </c>
      <c r="AM2087" s="2">
        <f t="shared" si="1158"/>
        <v>0.37363560033585225</v>
      </c>
      <c r="AN2087" s="2">
        <f t="shared" si="1159"/>
        <v>3.8623005877413937E-3</v>
      </c>
      <c r="AO2087" s="2">
        <f t="shared" si="1160"/>
        <v>4.0302267002518891E-3</v>
      </c>
      <c r="AP2087" s="2">
        <f t="shared" si="1161"/>
        <v>0</v>
      </c>
      <c r="AR2087" t="str">
        <f t="shared" si="1164"/>
        <v>Hamblen</v>
      </c>
      <c r="AS2087" t="s">
        <v>13</v>
      </c>
      <c r="AT2087" s="162">
        <v>1</v>
      </c>
      <c r="AV2087" s="91">
        <v>47</v>
      </c>
      <c r="AW2087" s="93">
        <v>63</v>
      </c>
      <c r="AX2087" s="99">
        <f t="shared" si="1162"/>
        <v>47063</v>
      </c>
      <c r="AZ2087" s="7" t="s">
        <v>3053</v>
      </c>
      <c r="BA2087" t="s">
        <v>3290</v>
      </c>
      <c r="BB2087" s="162"/>
      <c r="BC2087" s="162"/>
      <c r="BD2087" s="162"/>
    </row>
    <row r="2088" spans="1:56" hidden="1" outlineLevel="1">
      <c r="A2088" t="s">
        <v>1110</v>
      </c>
      <c r="B2088" t="s">
        <v>13</v>
      </c>
      <c r="C2088" s="1">
        <f t="shared" ref="C2088:C2119" si="1165">SUM(P2088:AG2088)</f>
        <v>32336</v>
      </c>
      <c r="D2088" s="7">
        <f>IF(P2088&gt;0,RANK(P2088,(P2088:R2088,S2088:AG2088)),0)</f>
        <v>7</v>
      </c>
      <c r="E2088" s="7">
        <f>IF(Q2088&gt;0,RANK(Q2088,(P2088:R2088,S2088:AG2088)),0)</f>
        <v>3</v>
      </c>
      <c r="F2088" s="7">
        <f>IF(R2088&gt;0,RANK(R2088,(P2088:R2088,S2088:AG2088)),0)</f>
        <v>2</v>
      </c>
      <c r="G2088" s="7">
        <f>IF(S2088&gt;0,RANK(S2088,(P2088:R2088,S2088:AG2088)),0)</f>
        <v>4</v>
      </c>
      <c r="H2088" s="48">
        <f t="shared" ref="H2088:H2119" si="1166">MAX(P2088:Y2088)-LARGE(P2088:Y2088,2)</f>
        <v>842</v>
      </c>
      <c r="I2088" s="163">
        <f t="shared" si="1163"/>
        <v>2.6039089559623949E-2</v>
      </c>
      <c r="J2088" s="2"/>
      <c r="K2088" s="2">
        <f t="shared" ref="K2088:K2119" si="1167">IF($C2088=0,"-",P2088/$C2088)</f>
        <v>1.7627412172191983E-3</v>
      </c>
      <c r="L2088" s="2">
        <f t="shared" ref="L2088:L2119" si="1168">IF($C2088=0,"-",Q2088/$C2088)</f>
        <v>0.27678129638792676</v>
      </c>
      <c r="M2088" s="2">
        <f t="shared" ref="M2088:M2119" si="1169">IF($C2088=0,"-",R2088/$C2088)</f>
        <v>0.28942973775358732</v>
      </c>
      <c r="N2088" s="2">
        <f t="shared" si="1152"/>
        <v>0.10471301335972291</v>
      </c>
      <c r="O2088" s="2">
        <f t="shared" si="1153"/>
        <v>0.32731321128154378</v>
      </c>
      <c r="P2088" s="1">
        <v>57</v>
      </c>
      <c r="Q2088" s="1">
        <v>8950</v>
      </c>
      <c r="R2088" s="1">
        <v>9359</v>
      </c>
      <c r="S2088" s="1">
        <v>3386</v>
      </c>
      <c r="T2088" s="1">
        <v>10201</v>
      </c>
      <c r="U2088" s="1">
        <v>57</v>
      </c>
      <c r="V2088" s="1">
        <v>63</v>
      </c>
      <c r="Y2088" s="1">
        <v>193</v>
      </c>
      <c r="AC2088" s="1">
        <v>50</v>
      </c>
      <c r="AF2088" s="1">
        <v>20</v>
      </c>
      <c r="AI2088" s="7">
        <f t="shared" ref="AI2088:AI2119" si="1170">IF(T2088&gt;0,RANK(T2088,(P2088:Z2088)),0)</f>
        <v>1</v>
      </c>
      <c r="AJ2088" s="7">
        <f t="shared" ref="AJ2088:AJ2119" si="1171">IF(U2088&gt;0,RANK(U2088,(P2088:Z2088)),0)</f>
        <v>7</v>
      </c>
      <c r="AK2088" s="7">
        <f t="shared" ref="AK2088:AK2119" si="1172">IF(V2088&gt;0,RANK(V2088,(P2088:Z2088)),0)</f>
        <v>6</v>
      </c>
      <c r="AL2088" s="7">
        <f t="shared" ref="AL2088:AL2119" si="1173">IF(W2088&gt;0,RANK(W2088,(P2088:Z2088)),0)</f>
        <v>0</v>
      </c>
      <c r="AM2088" s="2">
        <f t="shared" ref="AM2088:AM2119" si="1174">IF($C2088=0,"-",T2088/$C2088)</f>
        <v>0.3154688273132113</v>
      </c>
      <c r="AN2088" s="2">
        <f t="shared" ref="AN2088:AN2119" si="1175">IF($C2088=0,"-",U2088/$C2088)</f>
        <v>1.7627412172191983E-3</v>
      </c>
      <c r="AO2088" s="2">
        <f t="shared" ref="AO2088:AO2119" si="1176">IF($C2088=0,"-",V2088/$C2088)</f>
        <v>1.9482929242949035E-3</v>
      </c>
      <c r="AP2088" s="2">
        <f t="shared" ref="AP2088:AP2119" si="1177">IF($C2088=0,"-",W2088/$C2088)</f>
        <v>0</v>
      </c>
      <c r="AR2088" t="str">
        <f t="shared" si="1164"/>
        <v>Hamilton</v>
      </c>
      <c r="AS2088" t="s">
        <v>13</v>
      </c>
      <c r="AT2088">
        <v>3</v>
      </c>
      <c r="AV2088" s="91">
        <v>47</v>
      </c>
      <c r="AW2088" s="93">
        <v>65</v>
      </c>
      <c r="AX2088" s="99">
        <f t="shared" ref="AX2088:AX2119" si="1178">AV2088*1000+AW2088</f>
        <v>47065</v>
      </c>
      <c r="AZ2088" s="7" t="s">
        <v>3053</v>
      </c>
      <c r="BA2088" t="s">
        <v>3290</v>
      </c>
      <c r="BB2088" s="162"/>
      <c r="BC2088" s="162"/>
      <c r="BD2088" s="162"/>
    </row>
    <row r="2089" spans="1:56" hidden="1" outlineLevel="1">
      <c r="A2089" t="s">
        <v>703</v>
      </c>
      <c r="B2089" t="s">
        <v>13</v>
      </c>
      <c r="C2089" s="1">
        <f t="shared" si="1165"/>
        <v>593</v>
      </c>
      <c r="D2089" s="7">
        <f>IF(P2089&gt;0,RANK(P2089,(P2089:R2089,S2089:AG2089)),0)</f>
        <v>9</v>
      </c>
      <c r="E2089" s="7">
        <f>IF(Q2089&gt;0,RANK(Q2089,(P2089:R2089,S2089:AG2089)),0)</f>
        <v>3</v>
      </c>
      <c r="F2089" s="7">
        <f>IF(R2089&gt;0,RANK(R2089,(P2089:R2089,S2089:AG2089)),0)</f>
        <v>2</v>
      </c>
      <c r="G2089" s="7">
        <f>IF(S2089&gt;0,RANK(S2089,(P2089:R2089,S2089:AG2089)),0)</f>
        <v>4</v>
      </c>
      <c r="H2089" s="48">
        <f t="shared" si="1166"/>
        <v>107</v>
      </c>
      <c r="I2089" s="163">
        <f t="shared" si="1163"/>
        <v>0.18043844856661045</v>
      </c>
      <c r="J2089" s="2"/>
      <c r="K2089" s="2">
        <f t="shared" si="1167"/>
        <v>1.6863406408094434E-3</v>
      </c>
      <c r="L2089" s="2">
        <f t="shared" si="1168"/>
        <v>0.18043844856661045</v>
      </c>
      <c r="M2089" s="2">
        <f t="shared" si="1169"/>
        <v>0.2327150084317032</v>
      </c>
      <c r="N2089" s="2">
        <f t="shared" si="1152"/>
        <v>0.15177065767284992</v>
      </c>
      <c r="O2089" s="2">
        <f t="shared" si="1153"/>
        <v>0.43338954468802704</v>
      </c>
      <c r="P2089" s="1">
        <v>1</v>
      </c>
      <c r="Q2089" s="1">
        <v>107</v>
      </c>
      <c r="R2089" s="1">
        <v>138</v>
      </c>
      <c r="S2089" s="1">
        <v>90</v>
      </c>
      <c r="T2089" s="1">
        <v>245</v>
      </c>
      <c r="U2089" s="1">
        <v>1</v>
      </c>
      <c r="V2089" s="1">
        <v>5</v>
      </c>
      <c r="Y2089" s="1">
        <v>2</v>
      </c>
      <c r="AC2089" s="1">
        <v>2</v>
      </c>
      <c r="AF2089" s="1">
        <v>2</v>
      </c>
      <c r="AI2089" s="7">
        <f t="shared" si="1170"/>
        <v>1</v>
      </c>
      <c r="AJ2089" s="7">
        <f t="shared" si="1171"/>
        <v>7</v>
      </c>
      <c r="AK2089" s="7">
        <f t="shared" si="1172"/>
        <v>5</v>
      </c>
      <c r="AL2089" s="7">
        <f t="shared" si="1173"/>
        <v>0</v>
      </c>
      <c r="AM2089" s="2">
        <f t="shared" si="1174"/>
        <v>0.41315345699831368</v>
      </c>
      <c r="AN2089" s="2">
        <f t="shared" si="1175"/>
        <v>1.6863406408094434E-3</v>
      </c>
      <c r="AO2089" s="2">
        <f t="shared" si="1176"/>
        <v>8.4317032040472171E-3</v>
      </c>
      <c r="AP2089" s="2">
        <f t="shared" si="1177"/>
        <v>0</v>
      </c>
      <c r="AR2089" t="str">
        <f t="shared" si="1164"/>
        <v>Hancock</v>
      </c>
      <c r="AS2089" t="s">
        <v>13</v>
      </c>
      <c r="AT2089" s="162">
        <v>1</v>
      </c>
      <c r="AV2089" s="91">
        <v>47</v>
      </c>
      <c r="AW2089" s="93">
        <v>67</v>
      </c>
      <c r="AX2089" s="99">
        <f t="shared" si="1178"/>
        <v>47067</v>
      </c>
      <c r="AZ2089" s="7" t="s">
        <v>3053</v>
      </c>
      <c r="BA2089" t="s">
        <v>3290</v>
      </c>
      <c r="BB2089" s="162"/>
      <c r="BC2089" s="162"/>
      <c r="BD2089" s="162"/>
    </row>
    <row r="2090" spans="1:56" hidden="1" outlineLevel="1">
      <c r="A2090" t="s">
        <v>316</v>
      </c>
      <c r="B2090" t="s">
        <v>13</v>
      </c>
      <c r="C2090" s="1">
        <f t="shared" si="1165"/>
        <v>1444</v>
      </c>
      <c r="D2090" s="7">
        <f>IF(P2090&gt;0,RANK(P2090,(P2090:R2090,S2090:AG2090)),0)</f>
        <v>8</v>
      </c>
      <c r="E2090" s="7">
        <f>IF(Q2090&gt;0,RANK(Q2090,(P2090:R2090,S2090:AG2090)),0)</f>
        <v>3</v>
      </c>
      <c r="F2090" s="7">
        <f>IF(R2090&gt;0,RANK(R2090,(P2090:R2090,S2090:AG2090)),0)</f>
        <v>2</v>
      </c>
      <c r="G2090" s="7">
        <f>IF(S2090&gt;0,RANK(S2090,(P2090:R2090,S2090:AG2090)),0)</f>
        <v>4</v>
      </c>
      <c r="H2090" s="48">
        <f t="shared" si="1166"/>
        <v>220</v>
      </c>
      <c r="I2090" s="163">
        <f t="shared" si="1163"/>
        <v>0.1523545706371191</v>
      </c>
      <c r="J2090" s="2"/>
      <c r="K2090" s="2">
        <f t="shared" si="1167"/>
        <v>4.1551246537396124E-3</v>
      </c>
      <c r="L2090" s="2">
        <f t="shared" si="1168"/>
        <v>0.23337950138504154</v>
      </c>
      <c r="M2090" s="2">
        <f t="shared" si="1169"/>
        <v>0.24445983379501385</v>
      </c>
      <c r="N2090" s="2">
        <f t="shared" si="1152"/>
        <v>9.4182825484764546E-2</v>
      </c>
      <c r="O2090" s="2">
        <f t="shared" si="1153"/>
        <v>0.42382271468144039</v>
      </c>
      <c r="P2090" s="1">
        <v>6</v>
      </c>
      <c r="Q2090" s="1">
        <v>337</v>
      </c>
      <c r="R2090" s="1">
        <v>353</v>
      </c>
      <c r="S2090" s="1">
        <v>136</v>
      </c>
      <c r="T2090" s="1">
        <v>573</v>
      </c>
      <c r="U2090" s="1">
        <v>9</v>
      </c>
      <c r="V2090" s="1">
        <v>11</v>
      </c>
      <c r="Y2090" s="1">
        <v>10</v>
      </c>
      <c r="AC2090" s="1">
        <v>4</v>
      </c>
      <c r="AF2090" s="1">
        <v>5</v>
      </c>
      <c r="AI2090" s="7">
        <f t="shared" si="1170"/>
        <v>1</v>
      </c>
      <c r="AJ2090" s="7">
        <f t="shared" si="1171"/>
        <v>7</v>
      </c>
      <c r="AK2090" s="7">
        <f t="shared" si="1172"/>
        <v>5</v>
      </c>
      <c r="AL2090" s="7">
        <f t="shared" si="1173"/>
        <v>0</v>
      </c>
      <c r="AM2090" s="2">
        <f t="shared" si="1174"/>
        <v>0.39681440443213295</v>
      </c>
      <c r="AN2090" s="2">
        <f t="shared" si="1175"/>
        <v>6.2326869806094186E-3</v>
      </c>
      <c r="AO2090" s="2">
        <f t="shared" si="1176"/>
        <v>7.6177285318559558E-3</v>
      </c>
      <c r="AP2090" s="2">
        <f t="shared" si="1177"/>
        <v>0</v>
      </c>
      <c r="AR2090" t="str">
        <f t="shared" si="1164"/>
        <v>Hardeman</v>
      </c>
      <c r="AS2090" t="s">
        <v>13</v>
      </c>
      <c r="AT2090">
        <v>7</v>
      </c>
      <c r="AV2090" s="91">
        <v>47</v>
      </c>
      <c r="AW2090" s="93">
        <v>69</v>
      </c>
      <c r="AX2090" s="99">
        <f t="shared" si="1178"/>
        <v>47069</v>
      </c>
      <c r="AZ2090" s="7" t="s">
        <v>3053</v>
      </c>
      <c r="BA2090" t="s">
        <v>3290</v>
      </c>
      <c r="BB2090" s="162"/>
      <c r="BC2090" s="162"/>
      <c r="BD2090" s="162"/>
    </row>
    <row r="2091" spans="1:56" hidden="1" outlineLevel="1">
      <c r="A2091" t="s">
        <v>103</v>
      </c>
      <c r="B2091" t="s">
        <v>13</v>
      </c>
      <c r="C2091" s="1">
        <f t="shared" si="1165"/>
        <v>2288</v>
      </c>
      <c r="D2091" s="7">
        <f>IF(P2091&gt;0,RANK(P2091,(P2091:R2091,S2091:AG2091)),0)</f>
        <v>8</v>
      </c>
      <c r="E2091" s="7">
        <f>IF(Q2091&gt;0,RANK(Q2091,(P2091:R2091,S2091:AG2091)),0)</f>
        <v>3</v>
      </c>
      <c r="F2091" s="7">
        <f>IF(R2091&gt;0,RANK(R2091,(P2091:R2091,S2091:AG2091)),0)</f>
        <v>2</v>
      </c>
      <c r="G2091" s="7">
        <f>IF(S2091&gt;0,RANK(S2091,(P2091:R2091,S2091:AG2091)),0)</f>
        <v>4</v>
      </c>
      <c r="H2091" s="48">
        <f t="shared" si="1166"/>
        <v>257</v>
      </c>
      <c r="I2091" s="163">
        <f t="shared" si="1163"/>
        <v>0.11232517482517483</v>
      </c>
      <c r="J2091" s="2"/>
      <c r="K2091" s="2">
        <f t="shared" si="1167"/>
        <v>8.7412587412587413E-4</v>
      </c>
      <c r="L2091" s="2">
        <f t="shared" si="1168"/>
        <v>0.25699300699300698</v>
      </c>
      <c r="M2091" s="2">
        <f t="shared" si="1169"/>
        <v>0.26180069930069932</v>
      </c>
      <c r="N2091" s="2">
        <f t="shared" si="1152"/>
        <v>9.3531468531468528E-2</v>
      </c>
      <c r="O2091" s="2">
        <f t="shared" si="1153"/>
        <v>0.38680069930069932</v>
      </c>
      <c r="P2091" s="1">
        <v>2</v>
      </c>
      <c r="Q2091" s="1">
        <v>588</v>
      </c>
      <c r="R2091" s="1">
        <v>599</v>
      </c>
      <c r="S2091" s="1">
        <v>214</v>
      </c>
      <c r="T2091" s="1">
        <v>856</v>
      </c>
      <c r="U2091" s="1">
        <v>11</v>
      </c>
      <c r="V2091" s="1">
        <v>13</v>
      </c>
      <c r="Y2091" s="1">
        <v>1</v>
      </c>
      <c r="AC2091" s="1">
        <v>0</v>
      </c>
      <c r="AF2091" s="1">
        <v>4</v>
      </c>
      <c r="AI2091" s="7">
        <f t="shared" si="1170"/>
        <v>1</v>
      </c>
      <c r="AJ2091" s="7">
        <f t="shared" si="1171"/>
        <v>6</v>
      </c>
      <c r="AK2091" s="7">
        <f t="shared" si="1172"/>
        <v>5</v>
      </c>
      <c r="AL2091" s="7">
        <f t="shared" si="1173"/>
        <v>0</v>
      </c>
      <c r="AM2091" s="2">
        <f t="shared" si="1174"/>
        <v>0.37412587412587411</v>
      </c>
      <c r="AN2091" s="2">
        <f t="shared" si="1175"/>
        <v>4.807692307692308E-3</v>
      </c>
      <c r="AO2091" s="2">
        <f t="shared" si="1176"/>
        <v>5.681818181818182E-3</v>
      </c>
      <c r="AP2091" s="2">
        <f t="shared" si="1177"/>
        <v>0</v>
      </c>
      <c r="AR2091" t="str">
        <f t="shared" si="1164"/>
        <v>Hardin</v>
      </c>
      <c r="AS2091" t="s">
        <v>13</v>
      </c>
      <c r="AT2091" s="162">
        <v>7</v>
      </c>
      <c r="AV2091" s="91">
        <v>47</v>
      </c>
      <c r="AW2091" s="93">
        <v>71</v>
      </c>
      <c r="AX2091" s="99">
        <f t="shared" si="1178"/>
        <v>47071</v>
      </c>
      <c r="AZ2091" s="7" t="s">
        <v>3053</v>
      </c>
      <c r="BA2091" t="s">
        <v>3290</v>
      </c>
      <c r="BB2091" s="162"/>
      <c r="BC2091" s="162"/>
      <c r="BD2091" s="162"/>
    </row>
    <row r="2092" spans="1:56" hidden="1" outlineLevel="1">
      <c r="A2092" t="s">
        <v>1852</v>
      </c>
      <c r="B2092" t="s">
        <v>13</v>
      </c>
      <c r="C2092" s="1">
        <f t="shared" si="1165"/>
        <v>8358</v>
      </c>
      <c r="D2092" s="7">
        <f>IF(P2092&gt;0,RANK(P2092,(P2092:R2092,S2092:AG2092)),0)</f>
        <v>8</v>
      </c>
      <c r="E2092" s="7">
        <f>IF(Q2092&gt;0,RANK(Q2092,(P2092:R2092,S2092:AG2092)),0)</f>
        <v>2</v>
      </c>
      <c r="F2092" s="7">
        <f>IF(R2092&gt;0,RANK(R2092,(P2092:R2092,S2092:AG2092)),0)</f>
        <v>3</v>
      </c>
      <c r="G2092" s="7">
        <f>IF(S2092&gt;0,RANK(S2092,(P2092:R2092,S2092:AG2092)),0)</f>
        <v>4</v>
      </c>
      <c r="H2092" s="48">
        <f t="shared" si="1166"/>
        <v>437</v>
      </c>
      <c r="I2092" s="163">
        <f t="shared" si="1163"/>
        <v>5.2285235702321131E-2</v>
      </c>
      <c r="J2092" s="2"/>
      <c r="K2092" s="2">
        <f t="shared" si="1167"/>
        <v>3.4697296003828666E-3</v>
      </c>
      <c r="L2092" s="2">
        <f t="shared" si="1168"/>
        <v>0.26669059583632448</v>
      </c>
      <c r="M2092" s="2">
        <f t="shared" si="1169"/>
        <v>0.25687963627662119</v>
      </c>
      <c r="N2092" s="2">
        <f t="shared" si="1152"/>
        <v>0.10636515912897822</v>
      </c>
      <c r="O2092" s="2">
        <f t="shared" si="1153"/>
        <v>0.36659487915769329</v>
      </c>
      <c r="P2092" s="1">
        <v>29</v>
      </c>
      <c r="Q2092" s="1">
        <v>2229</v>
      </c>
      <c r="R2092" s="1">
        <v>2147</v>
      </c>
      <c r="S2092" s="1">
        <v>889</v>
      </c>
      <c r="T2092" s="1">
        <v>2666</v>
      </c>
      <c r="U2092" s="1">
        <v>67</v>
      </c>
      <c r="V2092" s="1">
        <v>48</v>
      </c>
      <c r="Y2092" s="1">
        <v>245</v>
      </c>
      <c r="AC2092" s="1">
        <v>26</v>
      </c>
      <c r="AF2092" s="1">
        <v>12</v>
      </c>
      <c r="AI2092" s="7">
        <f t="shared" si="1170"/>
        <v>1</v>
      </c>
      <c r="AJ2092" s="7">
        <f t="shared" si="1171"/>
        <v>6</v>
      </c>
      <c r="AK2092" s="7">
        <f t="shared" si="1172"/>
        <v>7</v>
      </c>
      <c r="AL2092" s="7">
        <f t="shared" si="1173"/>
        <v>0</v>
      </c>
      <c r="AM2092" s="2">
        <f t="shared" si="1174"/>
        <v>0.31897583153864562</v>
      </c>
      <c r="AN2092" s="2">
        <f t="shared" si="1175"/>
        <v>8.0162718353673119E-3</v>
      </c>
      <c r="AO2092" s="2">
        <f t="shared" si="1176"/>
        <v>5.7430007178750899E-3</v>
      </c>
      <c r="AP2092" s="2">
        <f t="shared" si="1177"/>
        <v>0</v>
      </c>
      <c r="AR2092" t="str">
        <f t="shared" si="1164"/>
        <v>Hawkins</v>
      </c>
      <c r="AS2092" t="s">
        <v>13</v>
      </c>
      <c r="AT2092" s="162">
        <v>1</v>
      </c>
      <c r="AV2092" s="91">
        <v>47</v>
      </c>
      <c r="AW2092" s="93">
        <v>73</v>
      </c>
      <c r="AX2092" s="99">
        <f t="shared" si="1178"/>
        <v>47073</v>
      </c>
      <c r="AZ2092" s="7" t="s">
        <v>3053</v>
      </c>
      <c r="BA2092" t="s">
        <v>3290</v>
      </c>
      <c r="BB2092" s="162"/>
      <c r="BC2092" s="162"/>
      <c r="BD2092" s="162"/>
    </row>
    <row r="2093" spans="1:56" hidden="1" outlineLevel="1">
      <c r="A2093" t="s">
        <v>20</v>
      </c>
      <c r="B2093" t="s">
        <v>13</v>
      </c>
      <c r="C2093" s="1">
        <f t="shared" si="1165"/>
        <v>854</v>
      </c>
      <c r="D2093" s="7">
        <f>IF(P2093&gt;0,RANK(P2093,(P2093:R2093,S2093:AG2093)),0)</f>
        <v>6</v>
      </c>
      <c r="E2093" s="7">
        <f>IF(Q2093&gt;0,RANK(Q2093,(P2093:R2093,S2093:AG2093)),0)</f>
        <v>3</v>
      </c>
      <c r="F2093" s="7">
        <f>IF(R2093&gt;0,RANK(R2093,(P2093:R2093,S2093:AG2093)),0)</f>
        <v>2</v>
      </c>
      <c r="G2093" s="7">
        <f>IF(S2093&gt;0,RANK(S2093,(P2093:R2093,S2093:AG2093)),0)</f>
        <v>4</v>
      </c>
      <c r="H2093" s="48">
        <f t="shared" si="1166"/>
        <v>266</v>
      </c>
      <c r="I2093" s="163">
        <f t="shared" si="1163"/>
        <v>0.31147540983606559</v>
      </c>
      <c r="J2093" s="2"/>
      <c r="K2093" s="2">
        <f t="shared" si="1167"/>
        <v>2.34192037470726E-3</v>
      </c>
      <c r="L2093" s="2">
        <f t="shared" si="1168"/>
        <v>0.19789227166276346</v>
      </c>
      <c r="M2093" s="2">
        <f t="shared" si="1169"/>
        <v>0.22014051522248243</v>
      </c>
      <c r="N2093" s="2">
        <f t="shared" si="1152"/>
        <v>3.9812646370023422E-2</v>
      </c>
      <c r="O2093" s="2">
        <f t="shared" si="1153"/>
        <v>0.53981264637002335</v>
      </c>
      <c r="P2093" s="1">
        <v>2</v>
      </c>
      <c r="Q2093" s="1">
        <v>169</v>
      </c>
      <c r="R2093" s="1">
        <v>188</v>
      </c>
      <c r="S2093" s="1">
        <v>34</v>
      </c>
      <c r="T2093" s="1">
        <v>454</v>
      </c>
      <c r="U2093" s="1">
        <v>2</v>
      </c>
      <c r="V2093" s="1">
        <v>4</v>
      </c>
      <c r="Y2093" s="1">
        <v>1</v>
      </c>
      <c r="AC2093" s="1">
        <v>0</v>
      </c>
      <c r="AF2093" s="1">
        <v>0</v>
      </c>
      <c r="AI2093" s="7">
        <f t="shared" si="1170"/>
        <v>1</v>
      </c>
      <c r="AJ2093" s="7">
        <f t="shared" si="1171"/>
        <v>6</v>
      </c>
      <c r="AK2093" s="7">
        <f t="shared" si="1172"/>
        <v>5</v>
      </c>
      <c r="AL2093" s="7">
        <f t="shared" si="1173"/>
        <v>0</v>
      </c>
      <c r="AM2093" s="2">
        <f t="shared" si="1174"/>
        <v>0.53161592505854804</v>
      </c>
      <c r="AN2093" s="2">
        <f t="shared" si="1175"/>
        <v>2.34192037470726E-3</v>
      </c>
      <c r="AO2093" s="2">
        <f t="shared" si="1176"/>
        <v>4.6838407494145199E-3</v>
      </c>
      <c r="AP2093" s="2">
        <f t="shared" si="1177"/>
        <v>0</v>
      </c>
      <c r="AR2093" t="str">
        <f t="shared" si="1164"/>
        <v>Haywood</v>
      </c>
      <c r="AS2093" t="s">
        <v>13</v>
      </c>
      <c r="AT2093" s="162">
        <v>8</v>
      </c>
      <c r="AV2093" s="91">
        <v>47</v>
      </c>
      <c r="AW2093" s="93">
        <v>75</v>
      </c>
      <c r="AX2093" s="99">
        <f t="shared" si="1178"/>
        <v>47075</v>
      </c>
      <c r="AZ2093" s="7" t="s">
        <v>3053</v>
      </c>
      <c r="BA2093" t="s">
        <v>3290</v>
      </c>
      <c r="BB2093" s="162"/>
      <c r="BC2093" s="162"/>
      <c r="BD2093" s="162"/>
    </row>
    <row r="2094" spans="1:56" hidden="1" outlineLevel="1">
      <c r="A2094" t="s">
        <v>1451</v>
      </c>
      <c r="B2094" t="s">
        <v>13</v>
      </c>
      <c r="C2094" s="1">
        <f t="shared" si="1165"/>
        <v>4707</v>
      </c>
      <c r="D2094" s="7">
        <f>IF(P2094&gt;0,RANK(P2094,(P2094:R2094,S2094:AG2094)),0)</f>
        <v>9</v>
      </c>
      <c r="E2094" s="7">
        <f>IF(Q2094&gt;0,RANK(Q2094,(P2094:R2094,S2094:AG2094)),0)</f>
        <v>3</v>
      </c>
      <c r="F2094" s="7">
        <f>IF(R2094&gt;0,RANK(R2094,(P2094:R2094,S2094:AG2094)),0)</f>
        <v>2</v>
      </c>
      <c r="G2094" s="7">
        <f>IF(S2094&gt;0,RANK(S2094,(P2094:R2094,S2094:AG2094)),0)</f>
        <v>4</v>
      </c>
      <c r="H2094" s="48">
        <f t="shared" si="1166"/>
        <v>818</v>
      </c>
      <c r="I2094" s="163">
        <f t="shared" si="1163"/>
        <v>0.17378372636498832</v>
      </c>
      <c r="J2094" s="2"/>
      <c r="K2094" s="2">
        <f t="shared" si="1167"/>
        <v>4.4614404079031233E-3</v>
      </c>
      <c r="L2094" s="2">
        <f t="shared" si="1168"/>
        <v>0.19375398342893563</v>
      </c>
      <c r="M2094" s="2">
        <f t="shared" si="1169"/>
        <v>0.21797323135755259</v>
      </c>
      <c r="N2094" s="2">
        <f t="shared" si="1152"/>
        <v>0.1183343955810495</v>
      </c>
      <c r="O2094" s="2">
        <f t="shared" si="1153"/>
        <v>0.46547694922455907</v>
      </c>
      <c r="P2094" s="1">
        <v>21</v>
      </c>
      <c r="Q2094" s="1">
        <v>912</v>
      </c>
      <c r="R2094" s="1">
        <v>1026</v>
      </c>
      <c r="S2094" s="1">
        <v>557</v>
      </c>
      <c r="T2094" s="1">
        <v>1844</v>
      </c>
      <c r="U2094" s="1">
        <v>54</v>
      </c>
      <c r="V2094" s="1">
        <v>59</v>
      </c>
      <c r="Y2094" s="1">
        <v>169</v>
      </c>
      <c r="AC2094" s="1">
        <v>16</v>
      </c>
      <c r="AF2094" s="1">
        <v>49</v>
      </c>
      <c r="AI2094" s="7">
        <f t="shared" si="1170"/>
        <v>1</v>
      </c>
      <c r="AJ2094" s="7">
        <f t="shared" si="1171"/>
        <v>7</v>
      </c>
      <c r="AK2094" s="7">
        <f t="shared" si="1172"/>
        <v>6</v>
      </c>
      <c r="AL2094" s="7">
        <f t="shared" si="1173"/>
        <v>0</v>
      </c>
      <c r="AM2094" s="2">
        <f t="shared" si="1174"/>
        <v>0.39175695772254088</v>
      </c>
      <c r="AN2094" s="2">
        <f t="shared" si="1175"/>
        <v>1.1472275334608031E-2</v>
      </c>
      <c r="AO2094" s="2">
        <f t="shared" si="1176"/>
        <v>1.2534523050775442E-2</v>
      </c>
      <c r="AP2094" s="2">
        <f t="shared" si="1177"/>
        <v>0</v>
      </c>
      <c r="AR2094" t="str">
        <f t="shared" si="1164"/>
        <v>Henderson</v>
      </c>
      <c r="AS2094" t="s">
        <v>13</v>
      </c>
      <c r="AT2094" s="162">
        <v>7</v>
      </c>
      <c r="AV2094" s="91">
        <v>47</v>
      </c>
      <c r="AW2094" s="93">
        <v>77</v>
      </c>
      <c r="AX2094" s="99">
        <f t="shared" si="1178"/>
        <v>47077</v>
      </c>
      <c r="AZ2094" s="7" t="s">
        <v>3053</v>
      </c>
      <c r="BA2094" t="s">
        <v>3290</v>
      </c>
      <c r="BB2094" s="162"/>
      <c r="BC2094" s="162"/>
      <c r="BD2094" s="162"/>
    </row>
    <row r="2095" spans="1:56" hidden="1" outlineLevel="1">
      <c r="A2095" t="s">
        <v>2146</v>
      </c>
      <c r="B2095" t="s">
        <v>13</v>
      </c>
      <c r="C2095" s="1">
        <f t="shared" si="1165"/>
        <v>2385</v>
      </c>
      <c r="D2095" s="7">
        <f>IF(P2095&gt;0,RANK(P2095,(P2095:R2095,S2095:AG2095)),0)</f>
        <v>9</v>
      </c>
      <c r="E2095" s="7">
        <f>IF(Q2095&gt;0,RANK(Q2095,(P2095:R2095,S2095:AG2095)),0)</f>
        <v>3</v>
      </c>
      <c r="F2095" s="7">
        <f>IF(R2095&gt;0,RANK(R2095,(P2095:R2095,S2095:AG2095)),0)</f>
        <v>2</v>
      </c>
      <c r="G2095" s="7">
        <f>IF(S2095&gt;0,RANK(S2095,(P2095:R2095,S2095:AG2095)),0)</f>
        <v>4</v>
      </c>
      <c r="H2095" s="48">
        <f t="shared" si="1166"/>
        <v>336</v>
      </c>
      <c r="I2095" s="163">
        <f t="shared" si="1163"/>
        <v>0.14088050314465408</v>
      </c>
      <c r="J2095" s="2"/>
      <c r="K2095" s="2">
        <f t="shared" si="1167"/>
        <v>1.2578616352201257E-3</v>
      </c>
      <c r="L2095" s="2">
        <f t="shared" si="1168"/>
        <v>0.2448637316561845</v>
      </c>
      <c r="M2095" s="2">
        <f t="shared" si="1169"/>
        <v>0.25786163522012578</v>
      </c>
      <c r="N2095" s="2">
        <f t="shared" si="1152"/>
        <v>8.385744234800839E-2</v>
      </c>
      <c r="O2095" s="2">
        <f t="shared" si="1153"/>
        <v>0.41215932914046122</v>
      </c>
      <c r="P2095" s="1">
        <v>3</v>
      </c>
      <c r="Q2095" s="1">
        <v>584</v>
      </c>
      <c r="R2095" s="1">
        <v>615</v>
      </c>
      <c r="S2095" s="1">
        <v>200</v>
      </c>
      <c r="T2095" s="1">
        <v>951</v>
      </c>
      <c r="U2095" s="1">
        <v>9</v>
      </c>
      <c r="V2095" s="1">
        <v>9</v>
      </c>
      <c r="Y2095" s="1">
        <v>8</v>
      </c>
      <c r="AC2095" s="1">
        <v>5</v>
      </c>
      <c r="AF2095" s="1">
        <v>1</v>
      </c>
      <c r="AI2095" s="7">
        <f t="shared" si="1170"/>
        <v>1</v>
      </c>
      <c r="AJ2095" s="7">
        <f t="shared" si="1171"/>
        <v>5</v>
      </c>
      <c r="AK2095" s="7">
        <f t="shared" si="1172"/>
        <v>5</v>
      </c>
      <c r="AL2095" s="7">
        <f t="shared" si="1173"/>
        <v>0</v>
      </c>
      <c r="AM2095" s="2">
        <f t="shared" si="1174"/>
        <v>0.3987421383647799</v>
      </c>
      <c r="AN2095" s="2">
        <f t="shared" si="1175"/>
        <v>3.7735849056603774E-3</v>
      </c>
      <c r="AO2095" s="2">
        <f t="shared" si="1176"/>
        <v>3.7735849056603774E-3</v>
      </c>
      <c r="AP2095" s="2">
        <f t="shared" si="1177"/>
        <v>0</v>
      </c>
      <c r="AR2095" t="str">
        <f t="shared" si="1164"/>
        <v>Henry</v>
      </c>
      <c r="AS2095" t="s">
        <v>13</v>
      </c>
      <c r="AT2095" s="162">
        <v>8</v>
      </c>
      <c r="AV2095" s="91">
        <v>47</v>
      </c>
      <c r="AW2095" s="93">
        <v>79</v>
      </c>
      <c r="AX2095" s="99">
        <f t="shared" si="1178"/>
        <v>47079</v>
      </c>
      <c r="AZ2095" s="7" t="s">
        <v>3053</v>
      </c>
      <c r="BA2095" t="s">
        <v>3290</v>
      </c>
      <c r="BB2095" s="162"/>
      <c r="BC2095" s="162"/>
      <c r="BD2095" s="162"/>
    </row>
    <row r="2096" spans="1:56" hidden="1" outlineLevel="1">
      <c r="A2096" t="s">
        <v>298</v>
      </c>
      <c r="B2096" t="s">
        <v>13</v>
      </c>
      <c r="C2096" s="1">
        <f t="shared" si="1165"/>
        <v>1811</v>
      </c>
      <c r="D2096" s="7">
        <f>IF(P2096&gt;0,RANK(P2096,(P2096:R2096,S2096:AG2096)),0)</f>
        <v>9</v>
      </c>
      <c r="E2096" s="7">
        <f>IF(Q2096&gt;0,RANK(Q2096,(P2096:R2096,S2096:AG2096)),0)</f>
        <v>2</v>
      </c>
      <c r="F2096" s="7">
        <f>IF(R2096&gt;0,RANK(R2096,(P2096:R2096,S2096:AG2096)),0)</f>
        <v>3</v>
      </c>
      <c r="G2096" s="7">
        <f>IF(S2096&gt;0,RANK(S2096,(P2096:R2096,S2096:AG2096)),0)</f>
        <v>4</v>
      </c>
      <c r="H2096" s="48">
        <f t="shared" si="1166"/>
        <v>326</v>
      </c>
      <c r="I2096" s="163">
        <f t="shared" si="1163"/>
        <v>0.1800110436223081</v>
      </c>
      <c r="J2096" s="2"/>
      <c r="K2096" s="2">
        <f t="shared" si="1167"/>
        <v>1.6565433462175593E-3</v>
      </c>
      <c r="L2096" s="2">
        <f t="shared" si="1168"/>
        <v>0.25400331308669244</v>
      </c>
      <c r="M2096" s="2">
        <f t="shared" si="1169"/>
        <v>0.18111540585311983</v>
      </c>
      <c r="N2096" s="2">
        <f t="shared" si="1152"/>
        <v>0.1060187741579238</v>
      </c>
      <c r="O2096" s="2">
        <f t="shared" si="1153"/>
        <v>0.45720596355604637</v>
      </c>
      <c r="P2096" s="1">
        <v>3</v>
      </c>
      <c r="Q2096" s="1">
        <v>460</v>
      </c>
      <c r="R2096" s="1">
        <v>328</v>
      </c>
      <c r="S2096" s="1">
        <v>192</v>
      </c>
      <c r="T2096" s="1">
        <v>786</v>
      </c>
      <c r="U2096" s="1">
        <v>10</v>
      </c>
      <c r="V2096" s="1">
        <v>11</v>
      </c>
      <c r="Y2096" s="1">
        <v>10</v>
      </c>
      <c r="AC2096" s="1">
        <v>3</v>
      </c>
      <c r="AF2096" s="1">
        <v>8</v>
      </c>
      <c r="AI2096" s="7">
        <f t="shared" si="1170"/>
        <v>1</v>
      </c>
      <c r="AJ2096" s="7">
        <f t="shared" si="1171"/>
        <v>6</v>
      </c>
      <c r="AK2096" s="7">
        <f t="shared" si="1172"/>
        <v>5</v>
      </c>
      <c r="AL2096" s="7">
        <f t="shared" si="1173"/>
        <v>0</v>
      </c>
      <c r="AM2096" s="2">
        <f t="shared" si="1174"/>
        <v>0.43401435670900057</v>
      </c>
      <c r="AN2096" s="2">
        <f t="shared" si="1175"/>
        <v>5.5218111540585313E-3</v>
      </c>
      <c r="AO2096" s="2">
        <f t="shared" si="1176"/>
        <v>6.0739922694643842E-3</v>
      </c>
      <c r="AP2096" s="2">
        <f t="shared" si="1177"/>
        <v>0</v>
      </c>
      <c r="AR2096" t="str">
        <f t="shared" si="1164"/>
        <v>Hickman</v>
      </c>
      <c r="AS2096" t="s">
        <v>13</v>
      </c>
      <c r="AT2096" s="162">
        <v>7</v>
      </c>
      <c r="AV2096" s="91">
        <v>47</v>
      </c>
      <c r="AW2096" s="93">
        <v>81</v>
      </c>
      <c r="AX2096" s="99">
        <f t="shared" si="1178"/>
        <v>47081</v>
      </c>
      <c r="AZ2096" s="7" t="s">
        <v>3053</v>
      </c>
      <c r="BA2096" t="s">
        <v>3290</v>
      </c>
      <c r="BB2096" s="162"/>
      <c r="BC2096" s="162"/>
      <c r="BD2096" s="162"/>
    </row>
    <row r="2097" spans="1:56" hidden="1" outlineLevel="1">
      <c r="A2097" t="s">
        <v>2147</v>
      </c>
      <c r="B2097" t="s">
        <v>13</v>
      </c>
      <c r="C2097" s="1">
        <f t="shared" si="1165"/>
        <v>534</v>
      </c>
      <c r="D2097" s="7">
        <f>IF(P2097&gt;0,RANK(P2097,(P2097:R2097,S2097:AG2097)),0)</f>
        <v>8</v>
      </c>
      <c r="E2097" s="7">
        <f>IF(Q2097&gt;0,RANK(Q2097,(P2097:R2097,S2097:AG2097)),0)</f>
        <v>2</v>
      </c>
      <c r="F2097" s="7">
        <f>IF(R2097&gt;0,RANK(R2097,(P2097:R2097,S2097:AG2097)),0)</f>
        <v>3</v>
      </c>
      <c r="G2097" s="7">
        <f>IF(S2097&gt;0,RANK(S2097,(P2097:R2097,S2097:AG2097)),0)</f>
        <v>4</v>
      </c>
      <c r="H2097" s="48">
        <f t="shared" si="1166"/>
        <v>98</v>
      </c>
      <c r="I2097" s="163">
        <f t="shared" si="1163"/>
        <v>0.18352059925093633</v>
      </c>
      <c r="J2097" s="2"/>
      <c r="K2097" s="2">
        <f t="shared" si="1167"/>
        <v>3.7453183520599251E-3</v>
      </c>
      <c r="L2097" s="2">
        <f t="shared" si="1168"/>
        <v>0.23595505617977527</v>
      </c>
      <c r="M2097" s="2">
        <f t="shared" si="1169"/>
        <v>0.21910112359550563</v>
      </c>
      <c r="N2097" s="2">
        <f t="shared" si="1152"/>
        <v>9.3632958801498134E-2</v>
      </c>
      <c r="O2097" s="2">
        <f t="shared" si="1153"/>
        <v>0.44756554307116103</v>
      </c>
      <c r="P2097" s="1">
        <v>2</v>
      </c>
      <c r="Q2097" s="1">
        <v>126</v>
      </c>
      <c r="R2097" s="1">
        <v>117</v>
      </c>
      <c r="S2097" s="1">
        <v>50</v>
      </c>
      <c r="T2097" s="1">
        <v>224</v>
      </c>
      <c r="U2097" s="1">
        <v>5</v>
      </c>
      <c r="V2097" s="1">
        <v>3</v>
      </c>
      <c r="Y2097" s="1">
        <v>6</v>
      </c>
      <c r="AC2097" s="1">
        <v>1</v>
      </c>
      <c r="AF2097" s="1">
        <v>0</v>
      </c>
      <c r="AI2097" s="7">
        <f t="shared" si="1170"/>
        <v>1</v>
      </c>
      <c r="AJ2097" s="7">
        <f t="shared" si="1171"/>
        <v>6</v>
      </c>
      <c r="AK2097" s="7">
        <f t="shared" si="1172"/>
        <v>7</v>
      </c>
      <c r="AL2097" s="7">
        <f t="shared" si="1173"/>
        <v>0</v>
      </c>
      <c r="AM2097" s="2">
        <f t="shared" si="1174"/>
        <v>0.41947565543071164</v>
      </c>
      <c r="AN2097" s="2">
        <f t="shared" si="1175"/>
        <v>9.3632958801498131E-3</v>
      </c>
      <c r="AO2097" s="2">
        <f t="shared" si="1176"/>
        <v>5.6179775280898875E-3</v>
      </c>
      <c r="AP2097" s="2">
        <f t="shared" si="1177"/>
        <v>0</v>
      </c>
      <c r="AR2097" t="str">
        <f t="shared" si="1164"/>
        <v>Houston</v>
      </c>
      <c r="AS2097" t="s">
        <v>13</v>
      </c>
      <c r="AT2097" s="162">
        <v>7</v>
      </c>
      <c r="AV2097" s="91">
        <v>47</v>
      </c>
      <c r="AW2097" s="93">
        <v>83</v>
      </c>
      <c r="AX2097" s="99">
        <f t="shared" si="1178"/>
        <v>47083</v>
      </c>
      <c r="AZ2097" s="7" t="s">
        <v>3053</v>
      </c>
      <c r="BA2097" t="s">
        <v>3290</v>
      </c>
      <c r="BB2097" s="162"/>
      <c r="BC2097" s="162"/>
      <c r="BD2097" s="162"/>
    </row>
    <row r="2098" spans="1:56" hidden="1" outlineLevel="1">
      <c r="A2098" t="s">
        <v>1920</v>
      </c>
      <c r="B2098" t="s">
        <v>13</v>
      </c>
      <c r="C2098" s="1">
        <f t="shared" si="1165"/>
        <v>1276</v>
      </c>
      <c r="D2098" s="7">
        <f>IF(P2098&gt;0,RANK(P2098,(P2098:R2098,S2098:AG2098)),0)</f>
        <v>8</v>
      </c>
      <c r="E2098" s="7">
        <f>IF(Q2098&gt;0,RANK(Q2098,(P2098:R2098,S2098:AG2098)),0)</f>
        <v>2</v>
      </c>
      <c r="F2098" s="7">
        <f>IF(R2098&gt;0,RANK(R2098,(P2098:R2098,S2098:AG2098)),0)</f>
        <v>3</v>
      </c>
      <c r="G2098" s="7">
        <f>IF(S2098&gt;0,RANK(S2098,(P2098:R2098,S2098:AG2098)),0)</f>
        <v>4</v>
      </c>
      <c r="H2098" s="48">
        <f t="shared" si="1166"/>
        <v>315</v>
      </c>
      <c r="I2098" s="163">
        <f t="shared" si="1163"/>
        <v>0.2468652037617555</v>
      </c>
      <c r="J2098" s="2"/>
      <c r="K2098" s="2">
        <f t="shared" si="1167"/>
        <v>2.3510971786833857E-3</v>
      </c>
      <c r="L2098" s="2">
        <f t="shared" si="1168"/>
        <v>0.23275862068965517</v>
      </c>
      <c r="M2098" s="2">
        <f t="shared" si="1169"/>
        <v>0.18652037617554859</v>
      </c>
      <c r="N2098" s="2">
        <f t="shared" si="1152"/>
        <v>8.5423197492163011E-2</v>
      </c>
      <c r="O2098" s="2">
        <f t="shared" si="1153"/>
        <v>0.49294670846394983</v>
      </c>
      <c r="P2098" s="1">
        <v>3</v>
      </c>
      <c r="Q2098" s="1">
        <v>297</v>
      </c>
      <c r="R2098" s="1">
        <v>238</v>
      </c>
      <c r="S2098" s="1">
        <v>109</v>
      </c>
      <c r="T2098" s="1">
        <v>612</v>
      </c>
      <c r="U2098" s="1">
        <v>6</v>
      </c>
      <c r="V2098" s="1">
        <v>4</v>
      </c>
      <c r="Y2098" s="1">
        <v>6</v>
      </c>
      <c r="AC2098" s="1">
        <v>0</v>
      </c>
      <c r="AF2098" s="1">
        <v>1</v>
      </c>
      <c r="AI2098" s="7">
        <f t="shared" si="1170"/>
        <v>1</v>
      </c>
      <c r="AJ2098" s="7">
        <f t="shared" si="1171"/>
        <v>5</v>
      </c>
      <c r="AK2098" s="7">
        <f t="shared" si="1172"/>
        <v>7</v>
      </c>
      <c r="AL2098" s="7">
        <f t="shared" si="1173"/>
        <v>0</v>
      </c>
      <c r="AM2098" s="2">
        <f t="shared" si="1174"/>
        <v>0.47962382445141066</v>
      </c>
      <c r="AN2098" s="2">
        <f t="shared" si="1175"/>
        <v>4.7021943573667714E-3</v>
      </c>
      <c r="AO2098" s="2">
        <f t="shared" si="1176"/>
        <v>3.134796238244514E-3</v>
      </c>
      <c r="AP2098" s="2">
        <f t="shared" si="1177"/>
        <v>0</v>
      </c>
      <c r="AR2098" t="str">
        <f t="shared" si="1164"/>
        <v>Humphreys</v>
      </c>
      <c r="AS2098" t="s">
        <v>13</v>
      </c>
      <c r="AT2098" s="162">
        <v>7</v>
      </c>
      <c r="AV2098" s="91">
        <v>47</v>
      </c>
      <c r="AW2098" s="93">
        <v>85</v>
      </c>
      <c r="AX2098" s="99">
        <f t="shared" si="1178"/>
        <v>47085</v>
      </c>
      <c r="AZ2098" s="7" t="s">
        <v>3053</v>
      </c>
      <c r="BA2098" t="s">
        <v>3290</v>
      </c>
      <c r="BB2098" s="162"/>
      <c r="BC2098" s="162"/>
      <c r="BD2098" s="162"/>
    </row>
    <row r="2099" spans="1:56" hidden="1" outlineLevel="1">
      <c r="A2099" t="s">
        <v>3116</v>
      </c>
      <c r="B2099" t="s">
        <v>13</v>
      </c>
      <c r="C2099" s="1">
        <f t="shared" si="1165"/>
        <v>966</v>
      </c>
      <c r="D2099" s="7">
        <f>IF(P2099&gt;0,RANK(P2099,(P2099:R2099,S2099:AG2099)),0)</f>
        <v>9</v>
      </c>
      <c r="E2099" s="7">
        <f>IF(Q2099&gt;0,RANK(Q2099,(P2099:R2099,S2099:AG2099)),0)</f>
        <v>2</v>
      </c>
      <c r="F2099" s="7">
        <f>IF(R2099&gt;0,RANK(R2099,(P2099:R2099,S2099:AG2099)),0)</f>
        <v>3</v>
      </c>
      <c r="G2099" s="7">
        <f>IF(S2099&gt;0,RANK(S2099,(P2099:R2099,S2099:AG2099)),0)</f>
        <v>4</v>
      </c>
      <c r="H2099" s="48">
        <f t="shared" si="1166"/>
        <v>168</v>
      </c>
      <c r="I2099" s="163">
        <f t="shared" si="1163"/>
        <v>0.17391304347826086</v>
      </c>
      <c r="J2099" s="2"/>
      <c r="K2099" s="2">
        <f t="shared" si="1167"/>
        <v>1.0351966873706005E-3</v>
      </c>
      <c r="L2099" s="2">
        <f t="shared" si="1168"/>
        <v>0.25362318840579712</v>
      </c>
      <c r="M2099" s="2">
        <f t="shared" si="1169"/>
        <v>0.21428571428571427</v>
      </c>
      <c r="N2099" s="2">
        <f t="shared" si="1152"/>
        <v>8.6956521739130432E-2</v>
      </c>
      <c r="O2099" s="2">
        <f t="shared" si="1153"/>
        <v>0.44409937888198753</v>
      </c>
      <c r="P2099" s="1">
        <v>1</v>
      </c>
      <c r="Q2099" s="1">
        <v>245</v>
      </c>
      <c r="R2099" s="1">
        <v>207</v>
      </c>
      <c r="S2099" s="1">
        <v>84</v>
      </c>
      <c r="T2099" s="1">
        <v>413</v>
      </c>
      <c r="U2099" s="1">
        <v>6</v>
      </c>
      <c r="V2099" s="1">
        <v>5</v>
      </c>
      <c r="Y2099" s="1">
        <v>2</v>
      </c>
      <c r="AC2099" s="1">
        <v>0</v>
      </c>
      <c r="AF2099" s="1">
        <v>3</v>
      </c>
      <c r="AI2099" s="7">
        <f t="shared" si="1170"/>
        <v>1</v>
      </c>
      <c r="AJ2099" s="7">
        <f t="shared" si="1171"/>
        <v>5</v>
      </c>
      <c r="AK2099" s="7">
        <f t="shared" si="1172"/>
        <v>6</v>
      </c>
      <c r="AL2099" s="7">
        <f t="shared" si="1173"/>
        <v>0</v>
      </c>
      <c r="AM2099" s="2">
        <f t="shared" si="1174"/>
        <v>0.42753623188405798</v>
      </c>
      <c r="AN2099" s="2">
        <f t="shared" si="1175"/>
        <v>6.2111801242236021E-3</v>
      </c>
      <c r="AO2099" s="2">
        <f t="shared" si="1176"/>
        <v>5.175983436853002E-3</v>
      </c>
      <c r="AP2099" s="2">
        <f t="shared" si="1177"/>
        <v>0</v>
      </c>
      <c r="AR2099" t="str">
        <f t="shared" si="1164"/>
        <v>Jackson</v>
      </c>
      <c r="AS2099" t="s">
        <v>13</v>
      </c>
      <c r="AT2099" s="162">
        <v>6</v>
      </c>
      <c r="AV2099" s="91">
        <v>47</v>
      </c>
      <c r="AW2099" s="93">
        <v>87</v>
      </c>
      <c r="AX2099" s="99">
        <f t="shared" si="1178"/>
        <v>47087</v>
      </c>
      <c r="AZ2099" s="7" t="s">
        <v>3053</v>
      </c>
      <c r="BA2099" t="s">
        <v>3290</v>
      </c>
      <c r="BB2099" s="162"/>
      <c r="BC2099" s="162"/>
      <c r="BD2099" s="162"/>
    </row>
    <row r="2100" spans="1:56" hidden="1" outlineLevel="1">
      <c r="A2100" t="s">
        <v>2535</v>
      </c>
      <c r="B2100" t="s">
        <v>13</v>
      </c>
      <c r="C2100" s="1">
        <f t="shared" si="1165"/>
        <v>5326</v>
      </c>
      <c r="D2100" s="7">
        <f>IF(P2100&gt;0,RANK(P2100,(P2100:R2100,S2100:AG2100)),0)</f>
        <v>9</v>
      </c>
      <c r="E2100" s="7">
        <f>IF(Q2100&gt;0,RANK(Q2100,(P2100:R2100,S2100:AG2100)),0)</f>
        <v>3</v>
      </c>
      <c r="F2100" s="7">
        <f>IF(R2100&gt;0,RANK(R2100,(P2100:R2100,S2100:AG2100)),0)</f>
        <v>2</v>
      </c>
      <c r="G2100" s="7">
        <f>IF(S2100&gt;0,RANK(S2100,(P2100:R2100,S2100:AG2100)),0)</f>
        <v>4</v>
      </c>
      <c r="H2100" s="48">
        <f t="shared" si="1166"/>
        <v>497</v>
      </c>
      <c r="I2100" s="163">
        <f t="shared" si="1163"/>
        <v>9.3315809237701844E-2</v>
      </c>
      <c r="J2100" s="2"/>
      <c r="K2100" s="2">
        <f t="shared" si="1167"/>
        <v>7.5103266992114157E-4</v>
      </c>
      <c r="L2100" s="2">
        <f t="shared" si="1168"/>
        <v>0.25760420578295157</v>
      </c>
      <c r="M2100" s="2">
        <f t="shared" si="1169"/>
        <v>0.26868193766428838</v>
      </c>
      <c r="N2100" s="2">
        <f t="shared" si="1152"/>
        <v>9.7822005257228686E-2</v>
      </c>
      <c r="O2100" s="2">
        <f t="shared" si="1153"/>
        <v>0.37514081862561027</v>
      </c>
      <c r="P2100" s="1">
        <v>4</v>
      </c>
      <c r="Q2100" s="1">
        <v>1372</v>
      </c>
      <c r="R2100" s="1">
        <v>1431</v>
      </c>
      <c r="S2100" s="1">
        <v>521</v>
      </c>
      <c r="T2100" s="1">
        <v>1928</v>
      </c>
      <c r="U2100" s="1">
        <v>20</v>
      </c>
      <c r="V2100" s="1">
        <v>11</v>
      </c>
      <c r="Y2100" s="1">
        <v>29</v>
      </c>
      <c r="AC2100" s="1">
        <v>8</v>
      </c>
      <c r="AF2100" s="1">
        <v>2</v>
      </c>
      <c r="AI2100" s="7">
        <f t="shared" si="1170"/>
        <v>1</v>
      </c>
      <c r="AJ2100" s="7">
        <f t="shared" si="1171"/>
        <v>6</v>
      </c>
      <c r="AK2100" s="7">
        <f t="shared" si="1172"/>
        <v>7</v>
      </c>
      <c r="AL2100" s="7">
        <f t="shared" si="1173"/>
        <v>0</v>
      </c>
      <c r="AM2100" s="2">
        <f t="shared" si="1174"/>
        <v>0.36199774690199021</v>
      </c>
      <c r="AN2100" s="2">
        <f t="shared" si="1175"/>
        <v>3.7551633496057078E-3</v>
      </c>
      <c r="AO2100" s="2">
        <f t="shared" si="1176"/>
        <v>2.0653398422831393E-3</v>
      </c>
      <c r="AP2100" s="2">
        <f t="shared" si="1177"/>
        <v>0</v>
      </c>
      <c r="AR2100" t="str">
        <f t="shared" si="1164"/>
        <v>Jefferson</v>
      </c>
      <c r="AS2100" t="s">
        <v>13</v>
      </c>
      <c r="AV2100" s="91">
        <v>47</v>
      </c>
      <c r="AW2100" s="93">
        <v>89</v>
      </c>
      <c r="AX2100" s="99">
        <f t="shared" si="1178"/>
        <v>47089</v>
      </c>
      <c r="AZ2100" s="7" t="s">
        <v>3053</v>
      </c>
      <c r="BA2100" t="s">
        <v>3290</v>
      </c>
      <c r="BB2100" s="162"/>
      <c r="BC2100" s="162"/>
      <c r="BD2100" s="162"/>
    </row>
    <row r="2101" spans="1:56" hidden="1" outlineLevel="1">
      <c r="A2101" t="s">
        <v>1995</v>
      </c>
      <c r="B2101" t="s">
        <v>13</v>
      </c>
      <c r="C2101" s="1">
        <f t="shared" si="1165"/>
        <v>1975</v>
      </c>
      <c r="D2101" s="7">
        <f>IF(P2101&gt;0,RANK(P2101,(P2101:R2101,S2101:AG2101)),0)</f>
        <v>9</v>
      </c>
      <c r="E2101" s="7">
        <f>IF(Q2101&gt;0,RANK(Q2101,(P2101:R2101,S2101:AG2101)),0)</f>
        <v>3</v>
      </c>
      <c r="F2101" s="7">
        <f>IF(R2101&gt;0,RANK(R2101,(P2101:R2101,S2101:AG2101)),0)</f>
        <v>2</v>
      </c>
      <c r="G2101" s="7">
        <f>IF(S2101&gt;0,RANK(S2101,(P2101:R2101,S2101:AG2101)),0)</f>
        <v>4</v>
      </c>
      <c r="H2101" s="48">
        <f t="shared" si="1166"/>
        <v>331</v>
      </c>
      <c r="I2101" s="163">
        <f t="shared" si="1163"/>
        <v>0.16759493670886075</v>
      </c>
      <c r="J2101" s="2"/>
      <c r="K2101" s="2">
        <f t="shared" si="1167"/>
        <v>2.0253164556962027E-3</v>
      </c>
      <c r="L2101" s="2">
        <f t="shared" si="1168"/>
        <v>0.24253164556962026</v>
      </c>
      <c r="M2101" s="2">
        <f t="shared" si="1169"/>
        <v>0.24658227848101266</v>
      </c>
      <c r="N2101" s="2">
        <f t="shared" si="1152"/>
        <v>7.848101265822785E-2</v>
      </c>
      <c r="O2101" s="2">
        <f t="shared" si="1153"/>
        <v>0.430379746835443</v>
      </c>
      <c r="P2101" s="1">
        <v>4</v>
      </c>
      <c r="Q2101" s="1">
        <v>479</v>
      </c>
      <c r="R2101" s="1">
        <v>487</v>
      </c>
      <c r="S2101" s="1">
        <v>155</v>
      </c>
      <c r="T2101" s="1">
        <v>818</v>
      </c>
      <c r="U2101" s="1">
        <v>10</v>
      </c>
      <c r="V2101" s="1">
        <v>6</v>
      </c>
      <c r="Y2101" s="1">
        <v>8</v>
      </c>
      <c r="AC2101" s="1">
        <v>5</v>
      </c>
      <c r="AF2101" s="1">
        <v>3</v>
      </c>
      <c r="AI2101" s="7">
        <f t="shared" si="1170"/>
        <v>1</v>
      </c>
      <c r="AJ2101" s="7">
        <f t="shared" si="1171"/>
        <v>5</v>
      </c>
      <c r="AK2101" s="7">
        <f t="shared" si="1172"/>
        <v>7</v>
      </c>
      <c r="AL2101" s="7">
        <f t="shared" si="1173"/>
        <v>0</v>
      </c>
      <c r="AM2101" s="2">
        <f t="shared" si="1174"/>
        <v>0.41417721518987344</v>
      </c>
      <c r="AN2101" s="2">
        <f t="shared" si="1175"/>
        <v>5.0632911392405064E-3</v>
      </c>
      <c r="AO2101" s="2">
        <f t="shared" si="1176"/>
        <v>3.0379746835443038E-3</v>
      </c>
      <c r="AP2101" s="2">
        <f t="shared" si="1177"/>
        <v>0</v>
      </c>
      <c r="AR2101" t="str">
        <f t="shared" si="1164"/>
        <v>Johnson</v>
      </c>
      <c r="AS2101" t="s">
        <v>13</v>
      </c>
      <c r="AT2101" s="162">
        <v>1</v>
      </c>
      <c r="AV2101" s="91">
        <v>47</v>
      </c>
      <c r="AW2101" s="93">
        <v>91</v>
      </c>
      <c r="AX2101" s="99">
        <f t="shared" si="1178"/>
        <v>47091</v>
      </c>
      <c r="AZ2101" s="7" t="s">
        <v>3053</v>
      </c>
      <c r="BA2101" t="s">
        <v>3290</v>
      </c>
      <c r="BB2101" s="162"/>
      <c r="BC2101" s="162"/>
      <c r="BD2101" s="162"/>
    </row>
    <row r="2102" spans="1:56" hidden="1" outlineLevel="1">
      <c r="A2102" t="s">
        <v>802</v>
      </c>
      <c r="B2102" t="s">
        <v>13</v>
      </c>
      <c r="C2102" s="1">
        <f t="shared" si="1165"/>
        <v>45643</v>
      </c>
      <c r="D2102" s="7">
        <f>IF(P2102&gt;0,RANK(P2102,(P2102:R2102,S2102:AG2102)),0)</f>
        <v>6</v>
      </c>
      <c r="E2102" s="7">
        <f>IF(Q2102&gt;0,RANK(Q2102,(P2102:R2102,S2102:AG2102)),0)</f>
        <v>3</v>
      </c>
      <c r="F2102" s="7">
        <f>IF(R2102&gt;0,RANK(R2102,(P2102:R2102,S2102:AG2102)),0)</f>
        <v>2</v>
      </c>
      <c r="G2102" s="7">
        <f>IF(S2102&gt;0,RANK(S2102,(P2102:R2102,S2102:AG2102)),0)</f>
        <v>4</v>
      </c>
      <c r="H2102" s="48">
        <f t="shared" si="1166"/>
        <v>366</v>
      </c>
      <c r="I2102" s="163">
        <f t="shared" si="1163"/>
        <v>8.0187542449006426E-3</v>
      </c>
      <c r="J2102" s="2"/>
      <c r="K2102" s="2">
        <f t="shared" si="1167"/>
        <v>5.5868369739061853E-3</v>
      </c>
      <c r="L2102" s="2">
        <f t="shared" si="1168"/>
        <v>0.19440001752733169</v>
      </c>
      <c r="M2102" s="2">
        <f t="shared" si="1169"/>
        <v>0.33661240496899852</v>
      </c>
      <c r="N2102" s="2">
        <f t="shared" si="1152"/>
        <v>0.10014679140284381</v>
      </c>
      <c r="O2102" s="2">
        <f t="shared" si="1153"/>
        <v>0.36325394912691977</v>
      </c>
      <c r="P2102" s="1">
        <v>255</v>
      </c>
      <c r="Q2102" s="1">
        <v>8873</v>
      </c>
      <c r="R2102" s="1">
        <v>15364</v>
      </c>
      <c r="S2102" s="1">
        <v>4571</v>
      </c>
      <c r="T2102" s="1">
        <v>15730</v>
      </c>
      <c r="U2102" s="1">
        <v>139</v>
      </c>
      <c r="V2102" s="1">
        <v>187</v>
      </c>
      <c r="Y2102" s="1">
        <v>392</v>
      </c>
      <c r="AC2102" s="1">
        <v>84</v>
      </c>
      <c r="AF2102" s="1">
        <v>48</v>
      </c>
      <c r="AI2102" s="7">
        <f t="shared" si="1170"/>
        <v>1</v>
      </c>
      <c r="AJ2102" s="7">
        <f t="shared" si="1171"/>
        <v>8</v>
      </c>
      <c r="AK2102" s="7">
        <f t="shared" si="1172"/>
        <v>7</v>
      </c>
      <c r="AL2102" s="7">
        <f t="shared" si="1173"/>
        <v>0</v>
      </c>
      <c r="AM2102" s="2">
        <f t="shared" si="1174"/>
        <v>0.3446311592138992</v>
      </c>
      <c r="AN2102" s="2">
        <f t="shared" si="1175"/>
        <v>3.0453738798939594E-3</v>
      </c>
      <c r="AO2102" s="2">
        <f t="shared" si="1176"/>
        <v>4.0970137808645354E-3</v>
      </c>
      <c r="AP2102" s="2">
        <f t="shared" si="1177"/>
        <v>0</v>
      </c>
      <c r="AR2102" t="str">
        <f t="shared" si="1164"/>
        <v>Knox</v>
      </c>
      <c r="AS2102" t="s">
        <v>13</v>
      </c>
      <c r="AT2102" s="162">
        <v>2</v>
      </c>
      <c r="AV2102" s="91">
        <v>47</v>
      </c>
      <c r="AW2102" s="93">
        <v>93</v>
      </c>
      <c r="AX2102" s="99">
        <f t="shared" si="1178"/>
        <v>47093</v>
      </c>
      <c r="AZ2102" s="7" t="s">
        <v>3053</v>
      </c>
      <c r="BA2102" t="s">
        <v>3290</v>
      </c>
      <c r="BB2102" s="162"/>
      <c r="BC2102" s="162"/>
      <c r="BD2102" s="162"/>
    </row>
    <row r="2103" spans="1:56" hidden="1" outlineLevel="1">
      <c r="A2103" t="s">
        <v>2466</v>
      </c>
      <c r="B2103" t="s">
        <v>13</v>
      </c>
      <c r="C2103" s="1">
        <f t="shared" si="1165"/>
        <v>250</v>
      </c>
      <c r="D2103" s="7">
        <f>IF(P2103&gt;0,RANK(P2103,(P2103:R2103,S2103:AG2103)),0)</f>
        <v>0</v>
      </c>
      <c r="E2103" s="7">
        <f>IF(Q2103&gt;0,RANK(Q2103,(P2103:R2103,S2103:AG2103)),0)</f>
        <v>2</v>
      </c>
      <c r="F2103" s="7">
        <f>IF(R2103&gt;0,RANK(R2103,(P2103:R2103,S2103:AG2103)),0)</f>
        <v>3</v>
      </c>
      <c r="G2103" s="7">
        <f>IF(S2103&gt;0,RANK(S2103,(P2103:R2103,S2103:AG2103)),0)</f>
        <v>4</v>
      </c>
      <c r="H2103" s="48">
        <f t="shared" si="1166"/>
        <v>36</v>
      </c>
      <c r="I2103" s="163">
        <f t="shared" si="1163"/>
        <v>0.14399999999999999</v>
      </c>
      <c r="J2103" s="2"/>
      <c r="K2103" s="2">
        <f t="shared" si="1167"/>
        <v>0</v>
      </c>
      <c r="L2103" s="2">
        <f t="shared" si="1168"/>
        <v>0.28399999999999997</v>
      </c>
      <c r="M2103" s="2">
        <f t="shared" si="1169"/>
        <v>0.22</v>
      </c>
      <c r="N2103" s="2">
        <f t="shared" si="1152"/>
        <v>3.2000000000000001E-2</v>
      </c>
      <c r="O2103" s="2">
        <f t="shared" si="1153"/>
        <v>0.46399999999999997</v>
      </c>
      <c r="P2103" s="1">
        <v>0</v>
      </c>
      <c r="Q2103" s="1">
        <v>71</v>
      </c>
      <c r="R2103" s="1">
        <v>55</v>
      </c>
      <c r="S2103" s="1">
        <v>8</v>
      </c>
      <c r="T2103" s="1">
        <v>107</v>
      </c>
      <c r="U2103" s="1">
        <v>0</v>
      </c>
      <c r="V2103" s="1">
        <v>5</v>
      </c>
      <c r="Y2103" s="1">
        <v>2</v>
      </c>
      <c r="AC2103" s="1">
        <v>2</v>
      </c>
      <c r="AF2103" s="1">
        <v>0</v>
      </c>
      <c r="AI2103" s="7">
        <f t="shared" si="1170"/>
        <v>1</v>
      </c>
      <c r="AJ2103" s="7">
        <f t="shared" si="1171"/>
        <v>0</v>
      </c>
      <c r="AK2103" s="7">
        <f t="shared" si="1172"/>
        <v>5</v>
      </c>
      <c r="AL2103" s="7">
        <f t="shared" si="1173"/>
        <v>0</v>
      </c>
      <c r="AM2103" s="2">
        <f t="shared" si="1174"/>
        <v>0.42799999999999999</v>
      </c>
      <c r="AN2103" s="2">
        <f t="shared" si="1175"/>
        <v>0</v>
      </c>
      <c r="AO2103" s="2">
        <f t="shared" si="1176"/>
        <v>0.02</v>
      </c>
      <c r="AP2103" s="2">
        <f t="shared" si="1177"/>
        <v>0</v>
      </c>
      <c r="AR2103" t="str">
        <f t="shared" si="1164"/>
        <v>Lake</v>
      </c>
      <c r="AS2103" t="s">
        <v>13</v>
      </c>
      <c r="AT2103">
        <v>8</v>
      </c>
      <c r="AV2103" s="91">
        <v>47</v>
      </c>
      <c r="AW2103" s="93">
        <v>95</v>
      </c>
      <c r="AX2103" s="99">
        <f t="shared" si="1178"/>
        <v>47095</v>
      </c>
      <c r="AZ2103" s="7" t="s">
        <v>3053</v>
      </c>
      <c r="BA2103" t="s">
        <v>3290</v>
      </c>
      <c r="BB2103" s="162"/>
      <c r="BC2103" s="162"/>
      <c r="BD2103" s="162"/>
    </row>
    <row r="2104" spans="1:56" hidden="1" outlineLevel="1">
      <c r="A2104" t="s">
        <v>3265</v>
      </c>
      <c r="B2104" t="s">
        <v>13</v>
      </c>
      <c r="C2104" s="1">
        <f t="shared" si="1165"/>
        <v>1231</v>
      </c>
      <c r="D2104" s="7">
        <f>IF(P2104&gt;0,RANK(P2104,(P2104:R2104,S2104:AG2104)),0)</f>
        <v>8</v>
      </c>
      <c r="E2104" s="7">
        <f>IF(Q2104&gt;0,RANK(Q2104,(P2104:R2104,S2104:AG2104)),0)</f>
        <v>2</v>
      </c>
      <c r="F2104" s="7">
        <f>IF(R2104&gt;0,RANK(R2104,(P2104:R2104,S2104:AG2104)),0)</f>
        <v>3</v>
      </c>
      <c r="G2104" s="7">
        <f>IF(S2104&gt;0,RANK(S2104,(P2104:R2104,S2104:AG2104)),0)</f>
        <v>4</v>
      </c>
      <c r="H2104" s="48">
        <f t="shared" si="1166"/>
        <v>304</v>
      </c>
      <c r="I2104" s="163">
        <f t="shared" si="1163"/>
        <v>0.24695369618196589</v>
      </c>
      <c r="J2104" s="2"/>
      <c r="K2104" s="2">
        <f t="shared" si="1167"/>
        <v>1.6246953696181965E-3</v>
      </c>
      <c r="L2104" s="2">
        <f t="shared" si="1168"/>
        <v>0.24939073923639318</v>
      </c>
      <c r="M2104" s="2">
        <f t="shared" si="1169"/>
        <v>0.18440292445166531</v>
      </c>
      <c r="N2104" s="2">
        <f t="shared" si="1152"/>
        <v>5.686433793663688E-2</v>
      </c>
      <c r="O2104" s="2">
        <f t="shared" si="1153"/>
        <v>0.5077173030056864</v>
      </c>
      <c r="P2104" s="1">
        <v>2</v>
      </c>
      <c r="Q2104" s="1">
        <v>307</v>
      </c>
      <c r="R2104" s="1">
        <v>227</v>
      </c>
      <c r="S2104" s="1">
        <v>70</v>
      </c>
      <c r="T2104" s="1">
        <v>611</v>
      </c>
      <c r="U2104" s="1">
        <v>6</v>
      </c>
      <c r="V2104" s="1">
        <v>3</v>
      </c>
      <c r="Y2104" s="1">
        <v>2</v>
      </c>
      <c r="AC2104" s="1">
        <v>3</v>
      </c>
      <c r="AF2104" s="1">
        <v>0</v>
      </c>
      <c r="AI2104" s="7">
        <f t="shared" si="1170"/>
        <v>1</v>
      </c>
      <c r="AJ2104" s="7">
        <f t="shared" si="1171"/>
        <v>5</v>
      </c>
      <c r="AK2104" s="7">
        <f t="shared" si="1172"/>
        <v>6</v>
      </c>
      <c r="AL2104" s="7">
        <f t="shared" si="1173"/>
        <v>0</v>
      </c>
      <c r="AM2104" s="2">
        <f t="shared" si="1174"/>
        <v>0.49634443541835904</v>
      </c>
      <c r="AN2104" s="2">
        <f t="shared" si="1175"/>
        <v>4.87408610885459E-3</v>
      </c>
      <c r="AO2104" s="2">
        <f t="shared" si="1176"/>
        <v>2.437043054427295E-3</v>
      </c>
      <c r="AP2104" s="2">
        <f t="shared" si="1177"/>
        <v>0</v>
      </c>
      <c r="AR2104" t="str">
        <f t="shared" si="1164"/>
        <v>Lauderdale</v>
      </c>
      <c r="AS2104" t="s">
        <v>13</v>
      </c>
      <c r="AT2104" s="162">
        <v>8</v>
      </c>
      <c r="AV2104" s="91">
        <v>47</v>
      </c>
      <c r="AW2104" s="93">
        <v>97</v>
      </c>
      <c r="AX2104" s="99">
        <f t="shared" si="1178"/>
        <v>47097</v>
      </c>
      <c r="AZ2104" s="7" t="s">
        <v>3053</v>
      </c>
      <c r="BA2104" t="s">
        <v>3290</v>
      </c>
      <c r="BB2104" s="162"/>
      <c r="BC2104" s="162"/>
      <c r="BD2104" s="162"/>
    </row>
    <row r="2105" spans="1:56" hidden="1" outlineLevel="1">
      <c r="A2105" t="s">
        <v>646</v>
      </c>
      <c r="B2105" t="s">
        <v>13</v>
      </c>
      <c r="C2105" s="1">
        <f t="shared" si="1165"/>
        <v>3197</v>
      </c>
      <c r="D2105" s="7">
        <f>IF(P2105&gt;0,RANK(P2105,(P2105:R2105,S2105:AG2105)),0)</f>
        <v>7</v>
      </c>
      <c r="E2105" s="7">
        <f>IF(Q2105&gt;0,RANK(Q2105,(P2105:R2105,S2105:AG2105)),0)</f>
        <v>2</v>
      </c>
      <c r="F2105" s="7">
        <f>IF(R2105&gt;0,RANK(R2105,(P2105:R2105,S2105:AG2105)),0)</f>
        <v>3</v>
      </c>
      <c r="G2105" s="7">
        <f>IF(S2105&gt;0,RANK(S2105,(P2105:R2105,S2105:AG2105)),0)</f>
        <v>4</v>
      </c>
      <c r="H2105" s="48">
        <f t="shared" si="1166"/>
        <v>687</v>
      </c>
      <c r="I2105" s="163">
        <f t="shared" si="1163"/>
        <v>0.21488895839849859</v>
      </c>
      <c r="J2105" s="2"/>
      <c r="K2105" s="2">
        <f t="shared" si="1167"/>
        <v>1.5639662183296842E-3</v>
      </c>
      <c r="L2105" s="2">
        <f t="shared" si="1168"/>
        <v>0.24522990303409448</v>
      </c>
      <c r="M2105" s="2">
        <f t="shared" si="1169"/>
        <v>0.21770409759149204</v>
      </c>
      <c r="N2105" s="2">
        <f t="shared" si="1152"/>
        <v>6.7876133875508282E-2</v>
      </c>
      <c r="O2105" s="2">
        <f t="shared" si="1153"/>
        <v>0.46762589928057563</v>
      </c>
      <c r="P2105" s="1">
        <v>5</v>
      </c>
      <c r="Q2105" s="1">
        <v>784</v>
      </c>
      <c r="R2105" s="1">
        <v>696</v>
      </c>
      <c r="S2105" s="1">
        <v>217</v>
      </c>
      <c r="T2105" s="1">
        <v>1471</v>
      </c>
      <c r="U2105" s="1">
        <v>10</v>
      </c>
      <c r="V2105" s="1">
        <v>9</v>
      </c>
      <c r="Y2105" s="1">
        <v>2</v>
      </c>
      <c r="AC2105" s="1">
        <v>3</v>
      </c>
      <c r="AF2105" s="1">
        <v>0</v>
      </c>
      <c r="AI2105" s="7">
        <f t="shared" si="1170"/>
        <v>1</v>
      </c>
      <c r="AJ2105" s="7">
        <f t="shared" si="1171"/>
        <v>5</v>
      </c>
      <c r="AK2105" s="7">
        <f t="shared" si="1172"/>
        <v>6</v>
      </c>
      <c r="AL2105" s="7">
        <f t="shared" si="1173"/>
        <v>0</v>
      </c>
      <c r="AM2105" s="2">
        <f t="shared" si="1174"/>
        <v>0.46011886143259306</v>
      </c>
      <c r="AN2105" s="2">
        <f t="shared" si="1175"/>
        <v>3.1279324366593683E-3</v>
      </c>
      <c r="AO2105" s="2">
        <f t="shared" si="1176"/>
        <v>2.8151391929934315E-3</v>
      </c>
      <c r="AP2105" s="2">
        <f t="shared" si="1177"/>
        <v>0</v>
      </c>
      <c r="AR2105" t="str">
        <f t="shared" si="1164"/>
        <v>Lawrence</v>
      </c>
      <c r="AS2105" t="s">
        <v>13</v>
      </c>
      <c r="AT2105" s="162">
        <v>7</v>
      </c>
      <c r="AV2105" s="91">
        <v>47</v>
      </c>
      <c r="AW2105" s="93">
        <v>99</v>
      </c>
      <c r="AX2105" s="99">
        <f t="shared" si="1178"/>
        <v>47099</v>
      </c>
      <c r="AZ2105" s="7" t="s">
        <v>3053</v>
      </c>
      <c r="BA2105" t="s">
        <v>3290</v>
      </c>
      <c r="BB2105" s="162"/>
      <c r="BC2105" s="162"/>
      <c r="BD2105" s="162"/>
    </row>
    <row r="2106" spans="1:56" hidden="1" outlineLevel="1">
      <c r="A2106" t="s">
        <v>3016</v>
      </c>
      <c r="B2106" t="s">
        <v>13</v>
      </c>
      <c r="C2106" s="1">
        <f t="shared" si="1165"/>
        <v>1067</v>
      </c>
      <c r="D2106" s="7">
        <f>IF(P2106&gt;0,RANK(P2106,(P2106:R2106,S2106:AG2106)),0)</f>
        <v>7</v>
      </c>
      <c r="E2106" s="7">
        <f>IF(Q2106&gt;0,RANK(Q2106,(P2106:R2106,S2106:AG2106)),0)</f>
        <v>2</v>
      </c>
      <c r="F2106" s="7">
        <f>IF(R2106&gt;0,RANK(R2106,(P2106:R2106,S2106:AG2106)),0)</f>
        <v>3</v>
      </c>
      <c r="G2106" s="7">
        <f>IF(S2106&gt;0,RANK(S2106,(P2106:R2106,S2106:AG2106)),0)</f>
        <v>4</v>
      </c>
      <c r="H2106" s="48">
        <f t="shared" si="1166"/>
        <v>257</v>
      </c>
      <c r="I2106" s="163">
        <f t="shared" si="1163"/>
        <v>0.24086223055295219</v>
      </c>
      <c r="J2106" s="2"/>
      <c r="K2106" s="2">
        <f t="shared" si="1167"/>
        <v>3.7488284910965324E-3</v>
      </c>
      <c r="L2106" s="2">
        <f t="shared" si="1168"/>
        <v>0.22586691658856609</v>
      </c>
      <c r="M2106" s="2">
        <f t="shared" si="1169"/>
        <v>0.18088097469540768</v>
      </c>
      <c r="N2106" s="2">
        <f t="shared" si="1152"/>
        <v>0.1049671977507029</v>
      </c>
      <c r="O2106" s="2">
        <f t="shared" si="1153"/>
        <v>0.48453608247422691</v>
      </c>
      <c r="P2106" s="1">
        <v>4</v>
      </c>
      <c r="Q2106" s="1">
        <v>241</v>
      </c>
      <c r="R2106" s="1">
        <v>193</v>
      </c>
      <c r="S2106" s="1">
        <v>112</v>
      </c>
      <c r="T2106" s="1">
        <v>498</v>
      </c>
      <c r="U2106" s="1">
        <v>3</v>
      </c>
      <c r="V2106" s="1">
        <v>8</v>
      </c>
      <c r="Y2106" s="1">
        <v>6</v>
      </c>
      <c r="AC2106" s="1">
        <v>0</v>
      </c>
      <c r="AF2106" s="1">
        <v>2</v>
      </c>
      <c r="AI2106" s="7">
        <f t="shared" si="1170"/>
        <v>1</v>
      </c>
      <c r="AJ2106" s="7">
        <f t="shared" si="1171"/>
        <v>8</v>
      </c>
      <c r="AK2106" s="7">
        <f t="shared" si="1172"/>
        <v>5</v>
      </c>
      <c r="AL2106" s="7">
        <f t="shared" si="1173"/>
        <v>0</v>
      </c>
      <c r="AM2106" s="2">
        <f t="shared" si="1174"/>
        <v>0.46672914714151825</v>
      </c>
      <c r="AN2106" s="2">
        <f t="shared" si="1175"/>
        <v>2.8116213683223993E-3</v>
      </c>
      <c r="AO2106" s="2">
        <f t="shared" si="1176"/>
        <v>7.4976569821930648E-3</v>
      </c>
      <c r="AP2106" s="2">
        <f t="shared" si="1177"/>
        <v>0</v>
      </c>
      <c r="AR2106" t="str">
        <f t="shared" si="1164"/>
        <v>Lewis</v>
      </c>
      <c r="AS2106" t="s">
        <v>13</v>
      </c>
      <c r="AT2106" s="162">
        <v>7</v>
      </c>
      <c r="AV2106" s="91">
        <v>47</v>
      </c>
      <c r="AW2106" s="93">
        <v>101</v>
      </c>
      <c r="AX2106" s="99">
        <f t="shared" si="1178"/>
        <v>47101</v>
      </c>
      <c r="AZ2106" s="7" t="s">
        <v>3053</v>
      </c>
      <c r="BA2106" t="s">
        <v>3290</v>
      </c>
      <c r="BB2106" s="162"/>
      <c r="BC2106" s="162"/>
      <c r="BD2106" s="162"/>
    </row>
    <row r="2107" spans="1:56" hidden="1" outlineLevel="1">
      <c r="A2107" t="s">
        <v>229</v>
      </c>
      <c r="B2107" t="s">
        <v>13</v>
      </c>
      <c r="C2107" s="1">
        <f t="shared" si="1165"/>
        <v>3060</v>
      </c>
      <c r="D2107" s="7">
        <f>IF(P2107&gt;0,RANK(P2107,(P2107:R2107,S2107:AG2107)),0)</f>
        <v>8</v>
      </c>
      <c r="E2107" s="7">
        <f>IF(Q2107&gt;0,RANK(Q2107,(P2107:R2107,S2107:AG2107)),0)</f>
        <v>2</v>
      </c>
      <c r="F2107" s="7">
        <f>IF(R2107&gt;0,RANK(R2107,(P2107:R2107,S2107:AG2107)),0)</f>
        <v>3</v>
      </c>
      <c r="G2107" s="7">
        <f>IF(S2107&gt;0,RANK(S2107,(P2107:R2107,S2107:AG2107)),0)</f>
        <v>4</v>
      </c>
      <c r="H2107" s="48">
        <f t="shared" si="1166"/>
        <v>525</v>
      </c>
      <c r="I2107" s="163">
        <f t="shared" si="1163"/>
        <v>0.17156862745098039</v>
      </c>
      <c r="J2107" s="2"/>
      <c r="K2107" s="2">
        <f t="shared" si="1167"/>
        <v>9.8039215686274508E-4</v>
      </c>
      <c r="L2107" s="2">
        <f t="shared" si="1168"/>
        <v>0.25326797385620914</v>
      </c>
      <c r="M2107" s="2">
        <f t="shared" si="1169"/>
        <v>0.22156862745098038</v>
      </c>
      <c r="N2107" s="2">
        <f t="shared" si="1152"/>
        <v>9.2810457516339873E-2</v>
      </c>
      <c r="O2107" s="2">
        <f t="shared" si="1153"/>
        <v>0.43137254901960786</v>
      </c>
      <c r="P2107" s="1">
        <v>3</v>
      </c>
      <c r="Q2107" s="1">
        <v>775</v>
      </c>
      <c r="R2107" s="1">
        <v>678</v>
      </c>
      <c r="S2107" s="1">
        <v>284</v>
      </c>
      <c r="T2107" s="1">
        <v>1300</v>
      </c>
      <c r="U2107" s="1">
        <v>8</v>
      </c>
      <c r="V2107" s="1">
        <v>4</v>
      </c>
      <c r="Y2107" s="1">
        <v>6</v>
      </c>
      <c r="AC2107" s="1">
        <v>2</v>
      </c>
      <c r="AF2107" s="1">
        <v>0</v>
      </c>
      <c r="AI2107" s="7">
        <f t="shared" si="1170"/>
        <v>1</v>
      </c>
      <c r="AJ2107" s="7">
        <f t="shared" si="1171"/>
        <v>5</v>
      </c>
      <c r="AK2107" s="7">
        <f t="shared" si="1172"/>
        <v>7</v>
      </c>
      <c r="AL2107" s="7">
        <f t="shared" si="1173"/>
        <v>0</v>
      </c>
      <c r="AM2107" s="2">
        <f t="shared" si="1174"/>
        <v>0.42483660130718953</v>
      </c>
      <c r="AN2107" s="2">
        <f t="shared" si="1175"/>
        <v>2.6143790849673201E-3</v>
      </c>
      <c r="AO2107" s="2">
        <f t="shared" si="1176"/>
        <v>1.30718954248366E-3</v>
      </c>
      <c r="AP2107" s="2">
        <f t="shared" si="1177"/>
        <v>0</v>
      </c>
      <c r="AR2107" t="str">
        <f t="shared" si="1164"/>
        <v>Lincoln</v>
      </c>
      <c r="AS2107" t="s">
        <v>13</v>
      </c>
      <c r="AT2107" s="162">
        <v>4</v>
      </c>
      <c r="AV2107" s="91">
        <v>47</v>
      </c>
      <c r="AW2107" s="93">
        <v>103</v>
      </c>
      <c r="AX2107" s="99">
        <f t="shared" si="1178"/>
        <v>47103</v>
      </c>
      <c r="AZ2107" s="7" t="s">
        <v>3053</v>
      </c>
      <c r="BA2107" t="s">
        <v>3290</v>
      </c>
      <c r="BB2107" s="162"/>
      <c r="BC2107" s="162"/>
      <c r="BD2107" s="162"/>
    </row>
    <row r="2108" spans="1:56" hidden="1" outlineLevel="1">
      <c r="A2108" t="s">
        <v>1878</v>
      </c>
      <c r="B2108" t="s">
        <v>13</v>
      </c>
      <c r="C2108" s="1">
        <f t="shared" si="1165"/>
        <v>7686</v>
      </c>
      <c r="D2108" s="7">
        <f>IF(P2108&gt;0,RANK(P2108,(P2108:R2108,S2108:AG2108)),0)</f>
        <v>8</v>
      </c>
      <c r="E2108" s="7">
        <f>IF(Q2108&gt;0,RANK(Q2108,(P2108:R2108,S2108:AG2108)),0)</f>
        <v>3</v>
      </c>
      <c r="F2108" s="7">
        <f>IF(R2108&gt;0,RANK(R2108,(P2108:R2108,S2108:AG2108)),0)</f>
        <v>1</v>
      </c>
      <c r="G2108" s="7">
        <f>IF(S2108&gt;0,RANK(S2108,(P2108:R2108,S2108:AG2108)),0)</f>
        <v>4</v>
      </c>
      <c r="H2108" s="48">
        <f t="shared" si="1166"/>
        <v>119</v>
      </c>
      <c r="I2108" s="163">
        <f t="shared" si="1163"/>
        <v>1.5482695810564663E-2</v>
      </c>
      <c r="J2108" s="2"/>
      <c r="K2108" s="2">
        <f t="shared" si="1167"/>
        <v>4.4236273744470466E-3</v>
      </c>
      <c r="L2108" s="2">
        <f t="shared" si="1168"/>
        <v>0.20153525891230809</v>
      </c>
      <c r="M2108" s="2">
        <f t="shared" si="1169"/>
        <v>0.35844392401769448</v>
      </c>
      <c r="N2108" s="2">
        <f t="shared" si="1152"/>
        <v>6.6354410616705703E-2</v>
      </c>
      <c r="O2108" s="2">
        <f t="shared" si="1153"/>
        <v>0.36924277907884473</v>
      </c>
      <c r="P2108" s="1">
        <v>34</v>
      </c>
      <c r="Q2108" s="1">
        <v>1549</v>
      </c>
      <c r="R2108" s="1">
        <v>2755</v>
      </c>
      <c r="S2108" s="1">
        <v>510</v>
      </c>
      <c r="T2108" s="1">
        <v>2636</v>
      </c>
      <c r="U2108" s="1">
        <v>57</v>
      </c>
      <c r="V2108" s="1">
        <v>41</v>
      </c>
      <c r="Y2108" s="1">
        <v>67</v>
      </c>
      <c r="AC2108" s="1">
        <v>20</v>
      </c>
      <c r="AF2108" s="1">
        <v>17</v>
      </c>
      <c r="AI2108" s="7">
        <f t="shared" si="1170"/>
        <v>2</v>
      </c>
      <c r="AJ2108" s="7">
        <f t="shared" si="1171"/>
        <v>6</v>
      </c>
      <c r="AK2108" s="7">
        <f t="shared" si="1172"/>
        <v>7</v>
      </c>
      <c r="AL2108" s="7">
        <f t="shared" si="1173"/>
        <v>0</v>
      </c>
      <c r="AM2108" s="2">
        <f t="shared" si="1174"/>
        <v>0.34296122820712982</v>
      </c>
      <c r="AN2108" s="2">
        <f t="shared" si="1175"/>
        <v>7.4160811865729903E-3</v>
      </c>
      <c r="AO2108" s="2">
        <f t="shared" si="1176"/>
        <v>5.3343741868332037E-3</v>
      </c>
      <c r="AP2108" s="2">
        <f t="shared" si="1177"/>
        <v>0</v>
      </c>
      <c r="AR2108" t="str">
        <f t="shared" si="1164"/>
        <v>Loudon</v>
      </c>
      <c r="AS2108" t="s">
        <v>13</v>
      </c>
      <c r="AT2108" s="162">
        <v>2</v>
      </c>
      <c r="AV2108" s="91">
        <v>47</v>
      </c>
      <c r="AW2108" s="93">
        <v>105</v>
      </c>
      <c r="AX2108" s="99">
        <f t="shared" si="1178"/>
        <v>47105</v>
      </c>
      <c r="AZ2108" s="7" t="s">
        <v>3053</v>
      </c>
      <c r="BA2108" t="s">
        <v>3290</v>
      </c>
      <c r="BB2108" s="162"/>
      <c r="BC2108" s="162"/>
      <c r="BD2108" s="162"/>
    </row>
    <row r="2109" spans="1:56" hidden="1" outlineLevel="1">
      <c r="A2109" t="s">
        <v>1092</v>
      </c>
      <c r="B2109" t="s">
        <v>13</v>
      </c>
      <c r="C2109" s="1">
        <f t="shared" si="1165"/>
        <v>6104</v>
      </c>
      <c r="D2109" s="7">
        <f>IF(P2109&gt;0,RANK(P2109,(P2109:R2109,S2109:AG2109)),0)</f>
        <v>9</v>
      </c>
      <c r="E2109" s="7">
        <f>IF(Q2109&gt;0,RANK(Q2109,(P2109:R2109,S2109:AG2109)),0)</f>
        <v>3</v>
      </c>
      <c r="F2109" s="7">
        <f>IF(R2109&gt;0,RANK(R2109,(P2109:R2109,S2109:AG2109)),0)</f>
        <v>2</v>
      </c>
      <c r="G2109" s="7">
        <f>IF(S2109&gt;0,RANK(S2109,(P2109:R2109,S2109:AG2109)),0)</f>
        <v>4</v>
      </c>
      <c r="H2109" s="48">
        <f t="shared" si="1166"/>
        <v>908</v>
      </c>
      <c r="I2109" s="163">
        <f t="shared" si="1163"/>
        <v>0.14875491480996067</v>
      </c>
      <c r="J2109" s="2"/>
      <c r="K2109" s="2">
        <f t="shared" si="1167"/>
        <v>2.4574049803407602E-3</v>
      </c>
      <c r="L2109" s="2">
        <f t="shared" si="1168"/>
        <v>0.24230013106159895</v>
      </c>
      <c r="M2109" s="2">
        <f t="shared" si="1169"/>
        <v>0.24377457404980341</v>
      </c>
      <c r="N2109" s="2">
        <f t="shared" si="1152"/>
        <v>9.0104849279161209E-2</v>
      </c>
      <c r="O2109" s="2">
        <f t="shared" si="1153"/>
        <v>0.42136304062909569</v>
      </c>
      <c r="P2109" s="1">
        <v>15</v>
      </c>
      <c r="Q2109" s="1">
        <v>1479</v>
      </c>
      <c r="R2109" s="1">
        <v>1488</v>
      </c>
      <c r="S2109" s="1">
        <v>550</v>
      </c>
      <c r="T2109" s="1">
        <v>2396</v>
      </c>
      <c r="U2109" s="1">
        <v>32</v>
      </c>
      <c r="V2109" s="1">
        <v>39</v>
      </c>
      <c r="Y2109" s="1">
        <v>72</v>
      </c>
      <c r="AC2109" s="1">
        <v>20</v>
      </c>
      <c r="AF2109" s="1">
        <v>13</v>
      </c>
      <c r="AI2109" s="7">
        <f t="shared" si="1170"/>
        <v>1</v>
      </c>
      <c r="AJ2109" s="7">
        <f t="shared" si="1171"/>
        <v>7</v>
      </c>
      <c r="AK2109" s="7">
        <f t="shared" si="1172"/>
        <v>6</v>
      </c>
      <c r="AL2109" s="7">
        <f t="shared" si="1173"/>
        <v>0</v>
      </c>
      <c r="AM2109" s="2">
        <f t="shared" si="1174"/>
        <v>0.39252948885976408</v>
      </c>
      <c r="AN2109" s="2">
        <f t="shared" si="1175"/>
        <v>5.2424639580602884E-3</v>
      </c>
      <c r="AO2109" s="2">
        <f t="shared" si="1176"/>
        <v>6.3892529488859765E-3</v>
      </c>
      <c r="AP2109" s="2">
        <f t="shared" si="1177"/>
        <v>0</v>
      </c>
      <c r="AR2109" t="str">
        <f t="shared" si="1164"/>
        <v>McMinn</v>
      </c>
      <c r="AS2109" t="s">
        <v>13</v>
      </c>
      <c r="AT2109" s="162">
        <v>3</v>
      </c>
      <c r="AV2109" s="91">
        <v>47</v>
      </c>
      <c r="AW2109" s="93">
        <v>107</v>
      </c>
      <c r="AX2109" s="99">
        <f t="shared" si="1178"/>
        <v>47107</v>
      </c>
      <c r="AZ2109" s="7" t="s">
        <v>3053</v>
      </c>
      <c r="BA2109" t="s">
        <v>3290</v>
      </c>
      <c r="BB2109" s="162"/>
      <c r="BC2109" s="162"/>
      <c r="BD2109" s="162"/>
    </row>
    <row r="2110" spans="1:56" hidden="1" outlineLevel="1">
      <c r="A2110" t="s">
        <v>1290</v>
      </c>
      <c r="B2110" t="s">
        <v>13</v>
      </c>
      <c r="C2110" s="1">
        <f t="shared" si="1165"/>
        <v>2233</v>
      </c>
      <c r="D2110" s="7">
        <f>IF(P2110&gt;0,RANK(P2110,(P2110:R2110,S2110:AG2110)),0)</f>
        <v>6</v>
      </c>
      <c r="E2110" s="7">
        <f>IF(Q2110&gt;0,RANK(Q2110,(P2110:R2110,S2110:AG2110)),0)</f>
        <v>2</v>
      </c>
      <c r="F2110" s="7">
        <f>IF(R2110&gt;0,RANK(R2110,(P2110:R2110,S2110:AG2110)),0)</f>
        <v>3</v>
      </c>
      <c r="G2110" s="7">
        <f>IF(S2110&gt;0,RANK(S2110,(P2110:R2110,S2110:AG2110)),0)</f>
        <v>4</v>
      </c>
      <c r="H2110" s="48">
        <f t="shared" si="1166"/>
        <v>376</v>
      </c>
      <c r="I2110" s="163">
        <f t="shared" si="1163"/>
        <v>0.16838334079713391</v>
      </c>
      <c r="J2110" s="2"/>
      <c r="K2110" s="2">
        <f t="shared" si="1167"/>
        <v>1.7913121361397223E-3</v>
      </c>
      <c r="L2110" s="2">
        <f t="shared" si="1168"/>
        <v>0.26153157187639947</v>
      </c>
      <c r="M2110" s="2">
        <f t="shared" si="1169"/>
        <v>0.21047917599641738</v>
      </c>
      <c r="N2110" s="2">
        <f t="shared" si="1152"/>
        <v>8.9117778772951184E-2</v>
      </c>
      <c r="O2110" s="2">
        <f t="shared" si="1153"/>
        <v>0.43708016121809218</v>
      </c>
      <c r="P2110" s="1">
        <v>4</v>
      </c>
      <c r="Q2110" s="1">
        <v>584</v>
      </c>
      <c r="R2110" s="1">
        <v>470</v>
      </c>
      <c r="S2110" s="1">
        <v>199</v>
      </c>
      <c r="T2110" s="1">
        <v>960</v>
      </c>
      <c r="U2110" s="1">
        <v>4</v>
      </c>
      <c r="V2110" s="1">
        <v>3</v>
      </c>
      <c r="Y2110" s="1">
        <v>5</v>
      </c>
      <c r="AC2110" s="1">
        <v>2</v>
      </c>
      <c r="AF2110" s="1">
        <v>2</v>
      </c>
      <c r="AI2110" s="7">
        <f t="shared" si="1170"/>
        <v>1</v>
      </c>
      <c r="AJ2110" s="7">
        <f t="shared" si="1171"/>
        <v>6</v>
      </c>
      <c r="AK2110" s="7">
        <f t="shared" si="1172"/>
        <v>8</v>
      </c>
      <c r="AL2110" s="7">
        <f t="shared" si="1173"/>
        <v>0</v>
      </c>
      <c r="AM2110" s="2">
        <f t="shared" si="1174"/>
        <v>0.42991491267353338</v>
      </c>
      <c r="AN2110" s="2">
        <f t="shared" si="1175"/>
        <v>1.7913121361397223E-3</v>
      </c>
      <c r="AO2110" s="2">
        <f t="shared" si="1176"/>
        <v>1.3434841021047917E-3</v>
      </c>
      <c r="AP2110" s="2">
        <f t="shared" si="1177"/>
        <v>0</v>
      </c>
      <c r="AR2110" t="str">
        <f t="shared" si="1164"/>
        <v>McNairy</v>
      </c>
      <c r="AS2110" t="s">
        <v>13</v>
      </c>
      <c r="AT2110" s="162">
        <v>7</v>
      </c>
      <c r="AV2110" s="91">
        <v>47</v>
      </c>
      <c r="AW2110" s="93">
        <v>109</v>
      </c>
      <c r="AX2110" s="99">
        <f t="shared" si="1178"/>
        <v>47109</v>
      </c>
      <c r="AZ2110" s="7" t="s">
        <v>3053</v>
      </c>
      <c r="BA2110" t="s">
        <v>3290</v>
      </c>
      <c r="BB2110" s="162"/>
      <c r="BC2110" s="162"/>
      <c r="BD2110" s="162"/>
    </row>
    <row r="2111" spans="1:56" hidden="1" outlineLevel="1">
      <c r="A2111" t="s">
        <v>270</v>
      </c>
      <c r="B2111" t="s">
        <v>13</v>
      </c>
      <c r="C2111" s="1">
        <f t="shared" si="1165"/>
        <v>2072</v>
      </c>
      <c r="D2111" s="7">
        <f>IF(P2111&gt;0,RANK(P2111,(P2111:R2111,S2111:AG2111)),0)</f>
        <v>8</v>
      </c>
      <c r="E2111" s="7">
        <f>IF(Q2111&gt;0,RANK(Q2111,(P2111:R2111,S2111:AG2111)),0)</f>
        <v>2</v>
      </c>
      <c r="F2111" s="7">
        <f>IF(R2111&gt;0,RANK(R2111,(P2111:R2111,S2111:AG2111)),0)</f>
        <v>3</v>
      </c>
      <c r="G2111" s="7">
        <f>IF(S2111&gt;0,RANK(S2111,(P2111:R2111,S2111:AG2111)),0)</f>
        <v>4</v>
      </c>
      <c r="H2111" s="48">
        <f t="shared" si="1166"/>
        <v>570</v>
      </c>
      <c r="I2111" s="163">
        <f t="shared" si="1163"/>
        <v>0.2750965250965251</v>
      </c>
      <c r="J2111" s="2"/>
      <c r="K2111" s="2">
        <f t="shared" si="1167"/>
        <v>1.9305019305019305E-3</v>
      </c>
      <c r="L2111" s="2">
        <f t="shared" si="1168"/>
        <v>0.22393822393822393</v>
      </c>
      <c r="M2111" s="2">
        <f t="shared" si="1169"/>
        <v>0.18725868725868725</v>
      </c>
      <c r="N2111" s="2">
        <f t="shared" si="1152"/>
        <v>6.9498069498069498E-2</v>
      </c>
      <c r="O2111" s="2">
        <f t="shared" si="1153"/>
        <v>0.51737451737451745</v>
      </c>
      <c r="P2111" s="1">
        <v>4</v>
      </c>
      <c r="Q2111" s="1">
        <v>464</v>
      </c>
      <c r="R2111" s="1">
        <v>388</v>
      </c>
      <c r="S2111" s="1">
        <v>144</v>
      </c>
      <c r="T2111" s="1">
        <v>1034</v>
      </c>
      <c r="U2111" s="1">
        <v>12</v>
      </c>
      <c r="V2111" s="1">
        <v>7</v>
      </c>
      <c r="Y2111" s="1">
        <v>14</v>
      </c>
      <c r="AC2111" s="1">
        <v>4</v>
      </c>
      <c r="AF2111" s="1">
        <v>1</v>
      </c>
      <c r="AI2111" s="7">
        <f t="shared" si="1170"/>
        <v>1</v>
      </c>
      <c r="AJ2111" s="7">
        <f t="shared" si="1171"/>
        <v>6</v>
      </c>
      <c r="AK2111" s="7">
        <f t="shared" si="1172"/>
        <v>7</v>
      </c>
      <c r="AL2111" s="7">
        <f t="shared" si="1173"/>
        <v>0</v>
      </c>
      <c r="AM2111" s="2">
        <f t="shared" si="1174"/>
        <v>0.49903474903474904</v>
      </c>
      <c r="AN2111" s="2">
        <f t="shared" si="1175"/>
        <v>5.7915057915057912E-3</v>
      </c>
      <c r="AO2111" s="2">
        <f t="shared" si="1176"/>
        <v>3.3783783783783786E-3</v>
      </c>
      <c r="AP2111" s="2">
        <f t="shared" si="1177"/>
        <v>0</v>
      </c>
      <c r="AR2111" t="str">
        <f t="shared" si="1164"/>
        <v>Macon</v>
      </c>
      <c r="AS2111" t="s">
        <v>13</v>
      </c>
      <c r="AT2111" s="162">
        <v>6</v>
      </c>
      <c r="AV2111" s="91">
        <v>47</v>
      </c>
      <c r="AW2111" s="93">
        <v>111</v>
      </c>
      <c r="AX2111" s="99">
        <f t="shared" si="1178"/>
        <v>47111</v>
      </c>
      <c r="AZ2111" s="7" t="s">
        <v>3053</v>
      </c>
      <c r="BA2111" t="s">
        <v>3290</v>
      </c>
      <c r="BB2111" s="162"/>
      <c r="BC2111" s="162"/>
      <c r="BD2111" s="162"/>
    </row>
    <row r="2112" spans="1:56" hidden="1" outlineLevel="1">
      <c r="A2112" t="s">
        <v>1421</v>
      </c>
      <c r="B2112" t="s">
        <v>13</v>
      </c>
      <c r="C2112" s="1">
        <f t="shared" si="1165"/>
        <v>7363</v>
      </c>
      <c r="D2112" s="7">
        <f>IF(P2112&gt;0,RANK(P2112,(P2112:R2112,S2112:AG2112)),0)</f>
        <v>9</v>
      </c>
      <c r="E2112" s="7">
        <f>IF(Q2112&gt;0,RANK(Q2112,(P2112:R2112,S2112:AG2112)),0)</f>
        <v>3</v>
      </c>
      <c r="F2112" s="7">
        <f>IF(R2112&gt;0,RANK(R2112,(P2112:R2112,S2112:AG2112)),0)</f>
        <v>2</v>
      </c>
      <c r="G2112" s="7">
        <f>IF(S2112&gt;0,RANK(S2112,(P2112:R2112,S2112:AG2112)),0)</f>
        <v>4</v>
      </c>
      <c r="H2112" s="48">
        <f t="shared" si="1166"/>
        <v>1077</v>
      </c>
      <c r="I2112" s="163">
        <f t="shared" si="1163"/>
        <v>0.14627190004074425</v>
      </c>
      <c r="J2112" s="2"/>
      <c r="K2112" s="2">
        <f t="shared" si="1167"/>
        <v>9.5069944316175474E-4</v>
      </c>
      <c r="L2112" s="2">
        <f t="shared" si="1168"/>
        <v>0.23210647833763412</v>
      </c>
      <c r="M2112" s="2">
        <f t="shared" si="1169"/>
        <v>0.26225723210647833</v>
      </c>
      <c r="N2112" s="2">
        <f t="shared" si="1152"/>
        <v>8.4748064647562141E-2</v>
      </c>
      <c r="O2112" s="2">
        <f t="shared" si="1153"/>
        <v>0.41993752546516372</v>
      </c>
      <c r="P2112" s="1">
        <v>7</v>
      </c>
      <c r="Q2112" s="1">
        <v>1709</v>
      </c>
      <c r="R2112" s="1">
        <v>1931</v>
      </c>
      <c r="S2112" s="1">
        <v>624</v>
      </c>
      <c r="T2112" s="1">
        <v>3008</v>
      </c>
      <c r="U2112" s="1">
        <v>23</v>
      </c>
      <c r="V2112" s="1">
        <v>32</v>
      </c>
      <c r="Y2112" s="1">
        <v>18</v>
      </c>
      <c r="AC2112" s="1">
        <v>3</v>
      </c>
      <c r="AF2112" s="1">
        <v>8</v>
      </c>
      <c r="AI2112" s="7">
        <f t="shared" si="1170"/>
        <v>1</v>
      </c>
      <c r="AJ2112" s="7">
        <f t="shared" si="1171"/>
        <v>6</v>
      </c>
      <c r="AK2112" s="7">
        <f t="shared" si="1172"/>
        <v>5</v>
      </c>
      <c r="AL2112" s="7">
        <f t="shared" si="1173"/>
        <v>0</v>
      </c>
      <c r="AM2112" s="2">
        <f t="shared" si="1174"/>
        <v>0.40852913214722258</v>
      </c>
      <c r="AN2112" s="2">
        <f t="shared" si="1175"/>
        <v>3.1237267418171939E-3</v>
      </c>
      <c r="AO2112" s="2">
        <f t="shared" si="1176"/>
        <v>4.3460545973108789E-3</v>
      </c>
      <c r="AP2112" s="2">
        <f t="shared" si="1177"/>
        <v>0</v>
      </c>
      <c r="AR2112" t="str">
        <f t="shared" si="1164"/>
        <v>Madison</v>
      </c>
      <c r="AS2112" t="s">
        <v>13</v>
      </c>
      <c r="AT2112" s="162">
        <v>8</v>
      </c>
      <c r="AV2112" s="91">
        <v>47</v>
      </c>
      <c r="AW2112" s="93">
        <v>113</v>
      </c>
      <c r="AX2112" s="99">
        <f t="shared" si="1178"/>
        <v>47113</v>
      </c>
      <c r="AZ2112" s="7" t="s">
        <v>3053</v>
      </c>
      <c r="BA2112" t="s">
        <v>3290</v>
      </c>
      <c r="BB2112" s="162"/>
      <c r="BC2112" s="162"/>
      <c r="BD2112" s="162"/>
    </row>
    <row r="2113" spans="1:56" hidden="1" outlineLevel="1">
      <c r="A2113" t="s">
        <v>1322</v>
      </c>
      <c r="B2113" t="s">
        <v>13</v>
      </c>
      <c r="C2113" s="1">
        <f t="shared" si="1165"/>
        <v>2146</v>
      </c>
      <c r="D2113" s="7">
        <f>IF(P2113&gt;0,RANK(P2113,(P2113:R2113,S2113:AG2113)),0)</f>
        <v>10</v>
      </c>
      <c r="E2113" s="7">
        <f>IF(Q2113&gt;0,RANK(Q2113,(P2113:R2113,S2113:AG2113)),0)</f>
        <v>1</v>
      </c>
      <c r="F2113" s="7">
        <f>IF(R2113&gt;0,RANK(R2113,(P2113:R2113,S2113:AG2113)),0)</f>
        <v>3</v>
      </c>
      <c r="G2113" s="7">
        <f>IF(S2113&gt;0,RANK(S2113,(P2113:R2113,S2113:AG2113)),0)</f>
        <v>4</v>
      </c>
      <c r="H2113" s="48">
        <f t="shared" si="1166"/>
        <v>54</v>
      </c>
      <c r="I2113" s="163">
        <f t="shared" si="1163"/>
        <v>2.5163094128611369E-2</v>
      </c>
      <c r="J2113" s="2"/>
      <c r="K2113" s="2">
        <f t="shared" si="1167"/>
        <v>1.863932898415657E-3</v>
      </c>
      <c r="L2113" s="2">
        <f t="shared" si="1168"/>
        <v>0.33131407269338303</v>
      </c>
      <c r="M2113" s="2">
        <f t="shared" si="1169"/>
        <v>0.24091332712022367</v>
      </c>
      <c r="N2113" s="2">
        <f t="shared" si="1152"/>
        <v>9.366262814538677E-2</v>
      </c>
      <c r="O2113" s="2">
        <f t="shared" si="1153"/>
        <v>0.33224603914259077</v>
      </c>
      <c r="P2113" s="1">
        <v>4</v>
      </c>
      <c r="Q2113" s="1">
        <v>711</v>
      </c>
      <c r="R2113" s="1">
        <v>517</v>
      </c>
      <c r="S2113" s="1">
        <v>201</v>
      </c>
      <c r="T2113" s="1">
        <v>657</v>
      </c>
      <c r="U2113" s="1">
        <v>14</v>
      </c>
      <c r="V2113" s="1">
        <v>14</v>
      </c>
      <c r="Y2113" s="1">
        <v>17</v>
      </c>
      <c r="AC2113" s="1">
        <v>6</v>
      </c>
      <c r="AF2113" s="1">
        <v>5</v>
      </c>
      <c r="AI2113" s="7">
        <f t="shared" si="1170"/>
        <v>2</v>
      </c>
      <c r="AJ2113" s="7">
        <f t="shared" si="1171"/>
        <v>6</v>
      </c>
      <c r="AK2113" s="7">
        <f t="shared" si="1172"/>
        <v>6</v>
      </c>
      <c r="AL2113" s="7">
        <f t="shared" si="1173"/>
        <v>0</v>
      </c>
      <c r="AM2113" s="2">
        <f t="shared" si="1174"/>
        <v>0.30615097856477169</v>
      </c>
      <c r="AN2113" s="2">
        <f t="shared" si="1175"/>
        <v>6.5237651444547996E-3</v>
      </c>
      <c r="AO2113" s="2">
        <f t="shared" si="1176"/>
        <v>6.5237651444547996E-3</v>
      </c>
      <c r="AP2113" s="2">
        <f t="shared" si="1177"/>
        <v>0</v>
      </c>
      <c r="AR2113" t="str">
        <f t="shared" si="1164"/>
        <v>Marion</v>
      </c>
      <c r="AS2113" t="s">
        <v>13</v>
      </c>
      <c r="AT2113" s="162">
        <v>4</v>
      </c>
      <c r="AV2113" s="91">
        <v>47</v>
      </c>
      <c r="AW2113" s="93">
        <v>115</v>
      </c>
      <c r="AX2113" s="99">
        <f t="shared" si="1178"/>
        <v>47115</v>
      </c>
      <c r="AZ2113" s="7" t="s">
        <v>3053</v>
      </c>
      <c r="BA2113" t="s">
        <v>3290</v>
      </c>
      <c r="BB2113" s="162"/>
      <c r="BC2113" s="162"/>
      <c r="BD2113" s="162"/>
    </row>
    <row r="2114" spans="1:56" hidden="1" outlineLevel="1">
      <c r="A2114" t="s">
        <v>1060</v>
      </c>
      <c r="B2114" t="s">
        <v>13</v>
      </c>
      <c r="C2114" s="1">
        <f t="shared" si="1165"/>
        <v>2354</v>
      </c>
      <c r="D2114" s="7">
        <f>IF(P2114&gt;0,RANK(P2114,(P2114:R2114,S2114:AG2114)),0)</f>
        <v>6</v>
      </c>
      <c r="E2114" s="7">
        <f>IF(Q2114&gt;0,RANK(Q2114,(P2114:R2114,S2114:AG2114)),0)</f>
        <v>2</v>
      </c>
      <c r="F2114" s="7">
        <f>IF(R2114&gt;0,RANK(R2114,(P2114:R2114,S2114:AG2114)),0)</f>
        <v>3</v>
      </c>
      <c r="G2114" s="7">
        <f>IF(S2114&gt;0,RANK(S2114,(P2114:R2114,S2114:AG2114)),0)</f>
        <v>4</v>
      </c>
      <c r="H2114" s="48">
        <f t="shared" si="1166"/>
        <v>375</v>
      </c>
      <c r="I2114" s="163">
        <f t="shared" si="1163"/>
        <v>0.15930331350892099</v>
      </c>
      <c r="J2114" s="2"/>
      <c r="K2114" s="2">
        <f t="shared" si="1167"/>
        <v>3.8232795242141037E-3</v>
      </c>
      <c r="L2114" s="2">
        <f t="shared" si="1168"/>
        <v>0.24766355140186916</v>
      </c>
      <c r="M2114" s="2">
        <f t="shared" si="1169"/>
        <v>0.23491928632115547</v>
      </c>
      <c r="N2114" s="2">
        <f t="shared" si="1152"/>
        <v>9.5581988105352594E-2</v>
      </c>
      <c r="O2114" s="2">
        <f t="shared" si="1153"/>
        <v>0.41801189464740873</v>
      </c>
      <c r="P2114" s="1">
        <v>9</v>
      </c>
      <c r="Q2114" s="1">
        <v>583</v>
      </c>
      <c r="R2114" s="1">
        <v>553</v>
      </c>
      <c r="S2114" s="1">
        <v>225</v>
      </c>
      <c r="T2114" s="1">
        <v>958</v>
      </c>
      <c r="U2114" s="1">
        <v>5</v>
      </c>
      <c r="V2114" s="1">
        <v>4</v>
      </c>
      <c r="Y2114" s="1">
        <v>11</v>
      </c>
      <c r="AC2114" s="1">
        <v>4</v>
      </c>
      <c r="AF2114" s="1">
        <v>2</v>
      </c>
      <c r="AI2114" s="7">
        <f t="shared" si="1170"/>
        <v>1</v>
      </c>
      <c r="AJ2114" s="7">
        <f t="shared" si="1171"/>
        <v>7</v>
      </c>
      <c r="AK2114" s="7">
        <f t="shared" si="1172"/>
        <v>8</v>
      </c>
      <c r="AL2114" s="7">
        <f t="shared" si="1173"/>
        <v>0</v>
      </c>
      <c r="AM2114" s="2">
        <f t="shared" si="1174"/>
        <v>0.40696686491079015</v>
      </c>
      <c r="AN2114" s="2">
        <f t="shared" si="1175"/>
        <v>2.1240441801189465E-3</v>
      </c>
      <c r="AO2114" s="2">
        <f t="shared" si="1176"/>
        <v>1.6992353440951572E-3</v>
      </c>
      <c r="AP2114" s="2">
        <f t="shared" si="1177"/>
        <v>0</v>
      </c>
      <c r="AR2114" t="str">
        <f t="shared" si="1164"/>
        <v>Marshall</v>
      </c>
      <c r="AS2114" t="s">
        <v>13</v>
      </c>
      <c r="AT2114">
        <v>4</v>
      </c>
      <c r="AV2114" s="91">
        <v>47</v>
      </c>
      <c r="AW2114" s="93">
        <v>117</v>
      </c>
      <c r="AX2114" s="99">
        <f t="shared" si="1178"/>
        <v>47117</v>
      </c>
      <c r="AZ2114" s="7" t="s">
        <v>3053</v>
      </c>
      <c r="BA2114" t="s">
        <v>3290</v>
      </c>
      <c r="BB2114" s="162"/>
      <c r="BC2114" s="162"/>
      <c r="BD2114" s="162"/>
    </row>
    <row r="2115" spans="1:56" hidden="1" outlineLevel="1">
      <c r="A2115" t="s">
        <v>1879</v>
      </c>
      <c r="B2115" t="s">
        <v>13</v>
      </c>
      <c r="C2115" s="1">
        <f t="shared" si="1165"/>
        <v>10395</v>
      </c>
      <c r="D2115" s="7">
        <f>IF(P2115&gt;0,RANK(P2115,(P2115:R2115,S2115:AG2115)),0)</f>
        <v>9</v>
      </c>
      <c r="E2115" s="7">
        <f>IF(Q2115&gt;0,RANK(Q2115,(P2115:R2115,S2115:AG2115)),0)</f>
        <v>3</v>
      </c>
      <c r="F2115" s="7">
        <f>IF(R2115&gt;0,RANK(R2115,(P2115:R2115,S2115:AG2115)),0)</f>
        <v>2</v>
      </c>
      <c r="G2115" s="7">
        <f>IF(S2115&gt;0,RANK(S2115,(P2115:R2115,S2115:AG2115)),0)</f>
        <v>4</v>
      </c>
      <c r="H2115" s="48">
        <f t="shared" si="1166"/>
        <v>1607</v>
      </c>
      <c r="I2115" s="163">
        <f t="shared" si="1163"/>
        <v>0.15459355459355459</v>
      </c>
      <c r="J2115" s="2"/>
      <c r="K2115" s="2">
        <f t="shared" si="1167"/>
        <v>1.0582010582010583E-3</v>
      </c>
      <c r="L2115" s="2">
        <f t="shared" si="1168"/>
        <v>0.23367003367003367</v>
      </c>
      <c r="M2115" s="2">
        <f t="shared" si="1169"/>
        <v>0.24482924482924484</v>
      </c>
      <c r="N2115" s="2">
        <f t="shared" si="1152"/>
        <v>0.10043290043290043</v>
      </c>
      <c r="O2115" s="2">
        <f t="shared" si="1153"/>
        <v>0.42000962000961994</v>
      </c>
      <c r="P2115" s="1">
        <v>11</v>
      </c>
      <c r="Q2115" s="1">
        <v>2429</v>
      </c>
      <c r="R2115" s="1">
        <v>2545</v>
      </c>
      <c r="S2115" s="1">
        <v>1044</v>
      </c>
      <c r="T2115" s="1">
        <v>4152</v>
      </c>
      <c r="U2115" s="1">
        <v>42</v>
      </c>
      <c r="V2115" s="1">
        <v>27</v>
      </c>
      <c r="Y2115" s="1">
        <v>118</v>
      </c>
      <c r="AC2115" s="1">
        <v>18</v>
      </c>
      <c r="AF2115" s="1">
        <v>9</v>
      </c>
      <c r="AI2115" s="7">
        <f t="shared" si="1170"/>
        <v>1</v>
      </c>
      <c r="AJ2115" s="7">
        <f t="shared" si="1171"/>
        <v>6</v>
      </c>
      <c r="AK2115" s="7">
        <f t="shared" si="1172"/>
        <v>7</v>
      </c>
      <c r="AL2115" s="7">
        <f t="shared" si="1173"/>
        <v>0</v>
      </c>
      <c r="AM2115" s="2">
        <f t="shared" si="1174"/>
        <v>0.3994227994227994</v>
      </c>
      <c r="AN2115" s="2">
        <f t="shared" si="1175"/>
        <v>4.0404040404040404E-3</v>
      </c>
      <c r="AO2115" s="2">
        <f t="shared" si="1176"/>
        <v>2.5974025974025974E-3</v>
      </c>
      <c r="AP2115" s="2">
        <f t="shared" si="1177"/>
        <v>0</v>
      </c>
      <c r="AR2115" t="str">
        <f t="shared" si="1164"/>
        <v>Maury</v>
      </c>
      <c r="AS2115" t="s">
        <v>13</v>
      </c>
      <c r="AV2115" s="91">
        <v>47</v>
      </c>
      <c r="AW2115" s="93">
        <v>119</v>
      </c>
      <c r="AX2115" s="99">
        <f t="shared" si="1178"/>
        <v>47119</v>
      </c>
      <c r="AZ2115" s="7" t="s">
        <v>3053</v>
      </c>
      <c r="BA2115" t="s">
        <v>3290</v>
      </c>
      <c r="BB2115" s="162"/>
      <c r="BC2115" s="162"/>
      <c r="BD2115" s="162"/>
    </row>
    <row r="2116" spans="1:56" hidden="1" outlineLevel="1">
      <c r="A2116" t="s">
        <v>1147</v>
      </c>
      <c r="B2116" t="s">
        <v>13</v>
      </c>
      <c r="C2116" s="1">
        <f t="shared" si="1165"/>
        <v>1346</v>
      </c>
      <c r="D2116" s="7">
        <f>IF(P2116&gt;0,RANK(P2116,(P2116:R2116,S2116:AG2116)),0)</f>
        <v>9</v>
      </c>
      <c r="E2116" s="7">
        <f>IF(Q2116&gt;0,RANK(Q2116,(P2116:R2116,S2116:AG2116)),0)</f>
        <v>2</v>
      </c>
      <c r="F2116" s="7">
        <f>IF(R2116&gt;0,RANK(R2116,(P2116:R2116,S2116:AG2116)),0)</f>
        <v>3</v>
      </c>
      <c r="G2116" s="7">
        <f>IF(S2116&gt;0,RANK(S2116,(P2116:R2116,S2116:AG2116)),0)</f>
        <v>4</v>
      </c>
      <c r="H2116" s="48">
        <f t="shared" si="1166"/>
        <v>151</v>
      </c>
      <c r="I2116" s="163">
        <f t="shared" si="1163"/>
        <v>0.11218424962852898</v>
      </c>
      <c r="J2116" s="2"/>
      <c r="K2116" s="2">
        <f t="shared" si="1167"/>
        <v>1.4858841010401188E-3</v>
      </c>
      <c r="L2116" s="2">
        <f t="shared" si="1168"/>
        <v>0.26820208023774145</v>
      </c>
      <c r="M2116" s="2">
        <f t="shared" si="1169"/>
        <v>0.24219910846953938</v>
      </c>
      <c r="N2116" s="2">
        <f t="shared" si="1152"/>
        <v>7.9494799405646355E-2</v>
      </c>
      <c r="O2116" s="2">
        <f t="shared" si="1153"/>
        <v>0.40861812778603274</v>
      </c>
      <c r="P2116" s="1">
        <v>2</v>
      </c>
      <c r="Q2116" s="1">
        <v>361</v>
      </c>
      <c r="R2116" s="1">
        <v>326</v>
      </c>
      <c r="S2116" s="1">
        <v>107</v>
      </c>
      <c r="T2116" s="1">
        <v>512</v>
      </c>
      <c r="U2116" s="1">
        <v>9</v>
      </c>
      <c r="V2116" s="1">
        <v>10</v>
      </c>
      <c r="Y2116" s="1">
        <v>13</v>
      </c>
      <c r="AC2116" s="1">
        <v>4</v>
      </c>
      <c r="AF2116" s="1">
        <v>2</v>
      </c>
      <c r="AI2116" s="7">
        <f t="shared" si="1170"/>
        <v>1</v>
      </c>
      <c r="AJ2116" s="7">
        <f t="shared" si="1171"/>
        <v>7</v>
      </c>
      <c r="AK2116" s="7">
        <f t="shared" si="1172"/>
        <v>6</v>
      </c>
      <c r="AL2116" s="7">
        <f t="shared" si="1173"/>
        <v>0</v>
      </c>
      <c r="AM2116" s="2">
        <f t="shared" si="1174"/>
        <v>0.38038632986627041</v>
      </c>
      <c r="AN2116" s="2">
        <f t="shared" si="1175"/>
        <v>6.6864784546805346E-3</v>
      </c>
      <c r="AO2116" s="2">
        <f t="shared" si="1176"/>
        <v>7.429420505200594E-3</v>
      </c>
      <c r="AP2116" s="2">
        <f t="shared" si="1177"/>
        <v>0</v>
      </c>
      <c r="AR2116" t="str">
        <f t="shared" si="1164"/>
        <v>Meigs</v>
      </c>
      <c r="AS2116" t="s">
        <v>13</v>
      </c>
      <c r="AT2116">
        <v>4</v>
      </c>
      <c r="AV2116" s="91">
        <v>47</v>
      </c>
      <c r="AW2116" s="93">
        <v>121</v>
      </c>
      <c r="AX2116" s="99">
        <f t="shared" si="1178"/>
        <v>47121</v>
      </c>
      <c r="AZ2116" s="7" t="s">
        <v>3053</v>
      </c>
      <c r="BA2116" t="s">
        <v>3290</v>
      </c>
      <c r="BB2116" s="162"/>
      <c r="BC2116" s="162"/>
      <c r="BD2116" s="162"/>
    </row>
    <row r="2117" spans="1:56" hidden="1" outlineLevel="1">
      <c r="A2117" t="s">
        <v>350</v>
      </c>
      <c r="B2117" t="s">
        <v>13</v>
      </c>
      <c r="C2117" s="1">
        <f t="shared" si="1165"/>
        <v>3908</v>
      </c>
      <c r="D2117" s="7">
        <f>IF(P2117&gt;0,RANK(P2117,(P2117:R2117,S2117:AG2117)),0)</f>
        <v>10</v>
      </c>
      <c r="E2117" s="7">
        <f>IF(Q2117&gt;0,RANK(Q2117,(P2117:R2117,S2117:AG2117)),0)</f>
        <v>3</v>
      </c>
      <c r="F2117" s="7">
        <f>IF(R2117&gt;0,RANK(R2117,(P2117:R2117,S2117:AG2117)),0)</f>
        <v>2</v>
      </c>
      <c r="G2117" s="7">
        <f>IF(S2117&gt;0,RANK(S2117,(P2117:R2117,S2117:AG2117)),0)</f>
        <v>4</v>
      </c>
      <c r="H2117" s="48">
        <f t="shared" si="1166"/>
        <v>146</v>
      </c>
      <c r="I2117" s="163">
        <f t="shared" si="1163"/>
        <v>3.7359263050153531E-2</v>
      </c>
      <c r="J2117" s="2"/>
      <c r="K2117" s="2">
        <f t="shared" si="1167"/>
        <v>1.0235414534288639E-3</v>
      </c>
      <c r="L2117" s="2">
        <f t="shared" si="1168"/>
        <v>0.25742067553735926</v>
      </c>
      <c r="M2117" s="2">
        <f t="shared" si="1169"/>
        <v>0.30655066530194475</v>
      </c>
      <c r="N2117" s="2">
        <f t="shared" si="1152"/>
        <v>7.3694984646878195E-2</v>
      </c>
      <c r="O2117" s="2">
        <f t="shared" si="1153"/>
        <v>0.36131013306038895</v>
      </c>
      <c r="P2117" s="1">
        <v>4</v>
      </c>
      <c r="Q2117" s="1">
        <v>1006</v>
      </c>
      <c r="R2117" s="1">
        <v>1198</v>
      </c>
      <c r="S2117" s="1">
        <v>288</v>
      </c>
      <c r="T2117" s="1">
        <v>1344</v>
      </c>
      <c r="U2117" s="1">
        <v>19</v>
      </c>
      <c r="V2117" s="1">
        <v>24</v>
      </c>
      <c r="Y2117" s="1">
        <v>10</v>
      </c>
      <c r="AC2117" s="1">
        <v>8</v>
      </c>
      <c r="AF2117" s="1">
        <v>7</v>
      </c>
      <c r="AI2117" s="7">
        <f t="shared" si="1170"/>
        <v>1</v>
      </c>
      <c r="AJ2117" s="7">
        <f t="shared" si="1171"/>
        <v>6</v>
      </c>
      <c r="AK2117" s="7">
        <f t="shared" si="1172"/>
        <v>5</v>
      </c>
      <c r="AL2117" s="7">
        <f t="shared" si="1173"/>
        <v>0</v>
      </c>
      <c r="AM2117" s="2">
        <f t="shared" si="1174"/>
        <v>0.34390992835209827</v>
      </c>
      <c r="AN2117" s="2">
        <f t="shared" si="1175"/>
        <v>4.861821903787103E-3</v>
      </c>
      <c r="AO2117" s="2">
        <f t="shared" si="1176"/>
        <v>6.1412487205731829E-3</v>
      </c>
      <c r="AP2117" s="2">
        <f t="shared" si="1177"/>
        <v>0</v>
      </c>
      <c r="AR2117" t="str">
        <f t="shared" si="1164"/>
        <v>Monroe</v>
      </c>
      <c r="AS2117" t="s">
        <v>13</v>
      </c>
      <c r="AT2117" s="162">
        <v>3</v>
      </c>
      <c r="AV2117" s="91">
        <v>47</v>
      </c>
      <c r="AW2117" s="93">
        <v>123</v>
      </c>
      <c r="AX2117" s="99">
        <f t="shared" si="1178"/>
        <v>47123</v>
      </c>
      <c r="AZ2117" s="7" t="s">
        <v>3053</v>
      </c>
      <c r="BA2117" t="s">
        <v>3290</v>
      </c>
      <c r="BB2117" s="162"/>
      <c r="BC2117" s="162"/>
      <c r="BD2117" s="162"/>
    </row>
    <row r="2118" spans="1:56" hidden="1" outlineLevel="1">
      <c r="A2118" t="s">
        <v>402</v>
      </c>
      <c r="B2118" t="s">
        <v>13</v>
      </c>
      <c r="C2118" s="1">
        <f t="shared" si="1165"/>
        <v>9372</v>
      </c>
      <c r="D2118" s="7">
        <f>IF(P2118&gt;0,RANK(P2118,(P2118:R2118,S2118:AG2118)),0)</f>
        <v>8</v>
      </c>
      <c r="E2118" s="7">
        <f>IF(Q2118&gt;0,RANK(Q2118,(P2118:R2118,S2118:AG2118)),0)</f>
        <v>3</v>
      </c>
      <c r="F2118" s="7">
        <f>IF(R2118&gt;0,RANK(R2118,(P2118:R2118,S2118:AG2118)),0)</f>
        <v>2</v>
      </c>
      <c r="G2118" s="7">
        <f>IF(S2118&gt;0,RANK(S2118,(P2118:R2118,S2118:AG2118)),0)</f>
        <v>4</v>
      </c>
      <c r="H2118" s="48">
        <f t="shared" si="1166"/>
        <v>751</v>
      </c>
      <c r="I2118" s="163">
        <f t="shared" si="1163"/>
        <v>8.0132309005548435E-2</v>
      </c>
      <c r="J2118" s="2"/>
      <c r="K2118" s="2">
        <f t="shared" si="1167"/>
        <v>2.134016218523261E-3</v>
      </c>
      <c r="L2118" s="2">
        <f t="shared" si="1168"/>
        <v>0.21820315834400342</v>
      </c>
      <c r="M2118" s="2">
        <f t="shared" si="1169"/>
        <v>0.29246692274861291</v>
      </c>
      <c r="N2118" s="2">
        <f t="shared" si="1152"/>
        <v>0.1018992744344857</v>
      </c>
      <c r="O2118" s="2">
        <f t="shared" si="1153"/>
        <v>0.38529662825437472</v>
      </c>
      <c r="P2118" s="1">
        <v>20</v>
      </c>
      <c r="Q2118" s="1">
        <v>2045</v>
      </c>
      <c r="R2118" s="1">
        <v>2741</v>
      </c>
      <c r="S2118" s="1">
        <v>955</v>
      </c>
      <c r="T2118" s="1">
        <v>3492</v>
      </c>
      <c r="U2118" s="1">
        <v>36</v>
      </c>
      <c r="V2118" s="1">
        <v>32</v>
      </c>
      <c r="Y2118" s="1">
        <v>33</v>
      </c>
      <c r="AC2118" s="1">
        <v>12</v>
      </c>
      <c r="AF2118" s="1">
        <v>6</v>
      </c>
      <c r="AI2118" s="7">
        <f t="shared" si="1170"/>
        <v>1</v>
      </c>
      <c r="AJ2118" s="7">
        <f t="shared" si="1171"/>
        <v>5</v>
      </c>
      <c r="AK2118" s="7">
        <f t="shared" si="1172"/>
        <v>7</v>
      </c>
      <c r="AL2118" s="7">
        <f t="shared" si="1173"/>
        <v>0</v>
      </c>
      <c r="AM2118" s="2">
        <f t="shared" si="1174"/>
        <v>0.37259923175416132</v>
      </c>
      <c r="AN2118" s="2">
        <f t="shared" si="1175"/>
        <v>3.8412291933418692E-3</v>
      </c>
      <c r="AO2118" s="2">
        <f t="shared" si="1176"/>
        <v>3.4144259496372174E-3</v>
      </c>
      <c r="AP2118" s="2">
        <f t="shared" si="1177"/>
        <v>0</v>
      </c>
      <c r="AR2118" t="str">
        <f t="shared" si="1164"/>
        <v>Montgomery</v>
      </c>
      <c r="AS2118" t="s">
        <v>13</v>
      </c>
      <c r="AT2118" s="162">
        <v>7</v>
      </c>
      <c r="AV2118" s="91">
        <v>47</v>
      </c>
      <c r="AW2118" s="93">
        <v>125</v>
      </c>
      <c r="AX2118" s="99">
        <f t="shared" si="1178"/>
        <v>47125</v>
      </c>
      <c r="AZ2118" s="7" t="s">
        <v>3053</v>
      </c>
      <c r="BA2118" t="s">
        <v>3290</v>
      </c>
      <c r="BB2118" s="162"/>
      <c r="BC2118" s="162"/>
      <c r="BD2118" s="162"/>
    </row>
    <row r="2119" spans="1:56" hidden="1" outlineLevel="1">
      <c r="A2119" t="s">
        <v>1037</v>
      </c>
      <c r="B2119" t="s">
        <v>13</v>
      </c>
      <c r="C2119" s="1">
        <f t="shared" si="1165"/>
        <v>763</v>
      </c>
      <c r="D2119" s="7">
        <f>IF(P2119&gt;0,RANK(P2119,(P2119:R2119,S2119:AG2119)),0)</f>
        <v>0</v>
      </c>
      <c r="E2119" s="7">
        <f>IF(Q2119&gt;0,RANK(Q2119,(P2119:R2119,S2119:AG2119)),0)</f>
        <v>2</v>
      </c>
      <c r="F2119" s="7">
        <f>IF(R2119&gt;0,RANK(R2119,(P2119:R2119,S2119:AG2119)),0)</f>
        <v>3</v>
      </c>
      <c r="G2119" s="7">
        <f>IF(S2119&gt;0,RANK(S2119,(P2119:R2119,S2119:AG2119)),0)</f>
        <v>4</v>
      </c>
      <c r="H2119" s="48">
        <f t="shared" si="1166"/>
        <v>120</v>
      </c>
      <c r="I2119" s="163">
        <f t="shared" si="1163"/>
        <v>0.15727391874180865</v>
      </c>
      <c r="J2119" s="2"/>
      <c r="K2119" s="2">
        <f t="shared" si="1167"/>
        <v>0</v>
      </c>
      <c r="L2119" s="2">
        <f t="shared" si="1168"/>
        <v>0.27129750982961992</v>
      </c>
      <c r="M2119" s="2">
        <f t="shared" si="1169"/>
        <v>0.21363040629095675</v>
      </c>
      <c r="N2119" s="2">
        <f t="shared" si="1152"/>
        <v>7.9947575360419396E-2</v>
      </c>
      <c r="O2119" s="2">
        <f t="shared" si="1153"/>
        <v>0.43512450851900386</v>
      </c>
      <c r="P2119" s="1">
        <v>0</v>
      </c>
      <c r="Q2119" s="1">
        <v>207</v>
      </c>
      <c r="R2119" s="1">
        <v>163</v>
      </c>
      <c r="S2119" s="1">
        <v>61</v>
      </c>
      <c r="T2119" s="1">
        <v>327</v>
      </c>
      <c r="U2119" s="1">
        <v>1</v>
      </c>
      <c r="V2119" s="1">
        <v>1</v>
      </c>
      <c r="Y2119" s="1">
        <v>2</v>
      </c>
      <c r="AC2119" s="1">
        <v>1</v>
      </c>
      <c r="AF2119" s="1">
        <v>0</v>
      </c>
      <c r="AI2119" s="7">
        <f t="shared" si="1170"/>
        <v>1</v>
      </c>
      <c r="AJ2119" s="7">
        <f t="shared" si="1171"/>
        <v>6</v>
      </c>
      <c r="AK2119" s="7">
        <f t="shared" si="1172"/>
        <v>6</v>
      </c>
      <c r="AL2119" s="7">
        <f t="shared" si="1173"/>
        <v>0</v>
      </c>
      <c r="AM2119" s="2">
        <f t="shared" si="1174"/>
        <v>0.42857142857142855</v>
      </c>
      <c r="AN2119" s="2">
        <f t="shared" si="1175"/>
        <v>1.3106159895150721E-3</v>
      </c>
      <c r="AO2119" s="2">
        <f t="shared" si="1176"/>
        <v>1.3106159895150721E-3</v>
      </c>
      <c r="AP2119" s="2">
        <f t="shared" si="1177"/>
        <v>0</v>
      </c>
      <c r="AR2119" t="str">
        <f t="shared" si="1164"/>
        <v>Moore</v>
      </c>
      <c r="AS2119" t="s">
        <v>13</v>
      </c>
      <c r="AT2119" s="162">
        <v>4</v>
      </c>
      <c r="AV2119" s="91">
        <v>47</v>
      </c>
      <c r="AW2119" s="93">
        <v>127</v>
      </c>
      <c r="AX2119" s="99">
        <f t="shared" si="1178"/>
        <v>47127</v>
      </c>
      <c r="AZ2119" s="7" t="s">
        <v>3053</v>
      </c>
      <c r="BA2119" t="s">
        <v>3290</v>
      </c>
      <c r="BB2119" s="162"/>
      <c r="BC2119" s="162"/>
      <c r="BD2119" s="162"/>
    </row>
    <row r="2120" spans="1:56" hidden="1" outlineLevel="1">
      <c r="A2120" t="s">
        <v>374</v>
      </c>
      <c r="B2120" t="s">
        <v>13</v>
      </c>
      <c r="C2120" s="1">
        <f t="shared" ref="C2120:C2151" si="1179">SUM(P2120:AG2120)</f>
        <v>1386</v>
      </c>
      <c r="D2120" s="7">
        <f>IF(P2120&gt;0,RANK(P2120,(P2120:R2120,S2120:AG2120)),0)</f>
        <v>8</v>
      </c>
      <c r="E2120" s="7">
        <f>IF(Q2120&gt;0,RANK(Q2120,(P2120:R2120,S2120:AG2120)),0)</f>
        <v>2</v>
      </c>
      <c r="F2120" s="7">
        <f>IF(R2120&gt;0,RANK(R2120,(P2120:R2120,S2120:AG2120)),0)</f>
        <v>3</v>
      </c>
      <c r="G2120" s="7">
        <f>IF(S2120&gt;0,RANK(S2120,(P2120:R2120,S2120:AG2120)),0)</f>
        <v>4</v>
      </c>
      <c r="H2120" s="48">
        <f t="shared" ref="H2120:H2151" si="1180">MAX(P2120:Y2120)-LARGE(P2120:Y2120,2)</f>
        <v>199</v>
      </c>
      <c r="I2120" s="163">
        <f t="shared" si="1163"/>
        <v>0.14357864357864358</v>
      </c>
      <c r="J2120" s="2"/>
      <c r="K2120" s="2">
        <f t="shared" ref="K2120:K2151" si="1181">IF($C2120=0,"-",P2120/$C2120)</f>
        <v>2.886002886002886E-3</v>
      </c>
      <c r="L2120" s="2">
        <f t="shared" ref="L2120:L2151" si="1182">IF($C2120=0,"-",Q2120/$C2120)</f>
        <v>0.26406926406926406</v>
      </c>
      <c r="M2120" s="2">
        <f t="shared" ref="M2120:M2151" si="1183">IF($C2120=0,"-",R2120/$C2120)</f>
        <v>0.21933621933621933</v>
      </c>
      <c r="N2120" s="2">
        <f t="shared" ref="N2120:N2151" si="1184">IF($C2120=0,"-",S2120/$C2120)</f>
        <v>8.8744588744588751E-2</v>
      </c>
      <c r="O2120" s="2">
        <f t="shared" ref="O2120:O2151" si="1185">IF(C2120=0,"-",(1-K2120-L2120-M2120-N2120))</f>
        <v>0.42496392496392482</v>
      </c>
      <c r="P2120" s="1">
        <v>4</v>
      </c>
      <c r="Q2120" s="1">
        <v>366</v>
      </c>
      <c r="R2120" s="1">
        <v>304</v>
      </c>
      <c r="S2120" s="1">
        <v>123</v>
      </c>
      <c r="T2120" s="1">
        <v>565</v>
      </c>
      <c r="U2120" s="1">
        <v>6</v>
      </c>
      <c r="V2120" s="1">
        <v>9</v>
      </c>
      <c r="Y2120" s="1">
        <v>8</v>
      </c>
      <c r="AC2120" s="1">
        <v>0</v>
      </c>
      <c r="AF2120" s="1">
        <v>1</v>
      </c>
      <c r="AI2120" s="7">
        <f t="shared" ref="AI2120:AI2151" si="1186">IF(T2120&gt;0,RANK(T2120,(P2120:Z2120)),0)</f>
        <v>1</v>
      </c>
      <c r="AJ2120" s="7">
        <f t="shared" ref="AJ2120:AJ2151" si="1187">IF(U2120&gt;0,RANK(U2120,(P2120:Z2120)),0)</f>
        <v>7</v>
      </c>
      <c r="AK2120" s="7">
        <f t="shared" ref="AK2120:AK2151" si="1188">IF(V2120&gt;0,RANK(V2120,(P2120:Z2120)),0)</f>
        <v>5</v>
      </c>
      <c r="AL2120" s="7">
        <f t="shared" ref="AL2120:AL2151" si="1189">IF(W2120&gt;0,RANK(W2120,(P2120:Z2120)),0)</f>
        <v>0</v>
      </c>
      <c r="AM2120" s="2">
        <f t="shared" ref="AM2120:AM2151" si="1190">IF($C2120=0,"-",T2120/$C2120)</f>
        <v>0.40764790764790765</v>
      </c>
      <c r="AN2120" s="2">
        <f t="shared" ref="AN2120:AN2151" si="1191">IF($C2120=0,"-",U2120/$C2120)</f>
        <v>4.329004329004329E-3</v>
      </c>
      <c r="AO2120" s="2">
        <f t="shared" ref="AO2120:AO2151" si="1192">IF($C2120=0,"-",V2120/$C2120)</f>
        <v>6.4935064935064939E-3</v>
      </c>
      <c r="AP2120" s="2">
        <f t="shared" ref="AP2120:AP2151" si="1193">IF($C2120=0,"-",W2120/$C2120)</f>
        <v>0</v>
      </c>
      <c r="AR2120" t="str">
        <f t="shared" si="1164"/>
        <v>Morgan</v>
      </c>
      <c r="AS2120" t="s">
        <v>13</v>
      </c>
      <c r="AT2120" s="162">
        <v>3</v>
      </c>
      <c r="AV2120" s="91">
        <v>47</v>
      </c>
      <c r="AW2120" s="93">
        <v>129</v>
      </c>
      <c r="AX2120" s="99">
        <f t="shared" ref="AX2120:AX2150" si="1194">AV2120*1000+AW2120</f>
        <v>47129</v>
      </c>
      <c r="AZ2120" s="7" t="s">
        <v>3053</v>
      </c>
      <c r="BA2120" t="s">
        <v>3290</v>
      </c>
      <c r="BB2120" s="162"/>
      <c r="BC2120" s="162"/>
      <c r="BD2120" s="162"/>
    </row>
    <row r="2121" spans="1:56" hidden="1" outlineLevel="1">
      <c r="A2121" t="s">
        <v>1283</v>
      </c>
      <c r="B2121" t="s">
        <v>13</v>
      </c>
      <c r="C2121" s="1">
        <f t="shared" si="1179"/>
        <v>2325</v>
      </c>
      <c r="D2121" s="7">
        <f>IF(P2121&gt;0,RANK(P2121,(P2121:R2121,S2121:AG2121)),0)</f>
        <v>9</v>
      </c>
      <c r="E2121" s="7">
        <f>IF(Q2121&gt;0,RANK(Q2121,(P2121:R2121,S2121:AG2121)),0)</f>
        <v>2</v>
      </c>
      <c r="F2121" s="7">
        <f>IF(R2121&gt;0,RANK(R2121,(P2121:R2121,S2121:AG2121)),0)</f>
        <v>3</v>
      </c>
      <c r="G2121" s="7">
        <f>IF(S2121&gt;0,RANK(S2121,(P2121:R2121,S2121:AG2121)),0)</f>
        <v>4</v>
      </c>
      <c r="H2121" s="48">
        <f t="shared" si="1180"/>
        <v>610</v>
      </c>
      <c r="I2121" s="163">
        <f t="shared" si="1163"/>
        <v>0.26236559139784948</v>
      </c>
      <c r="J2121" s="2"/>
      <c r="K2121" s="2">
        <f t="shared" si="1181"/>
        <v>8.6021505376344086E-4</v>
      </c>
      <c r="L2121" s="2">
        <f t="shared" si="1182"/>
        <v>0.23397849462365591</v>
      </c>
      <c r="M2121" s="2">
        <f t="shared" si="1183"/>
        <v>0.19913978494623655</v>
      </c>
      <c r="N2121" s="2">
        <f t="shared" si="1184"/>
        <v>5.9784946236559139E-2</v>
      </c>
      <c r="O2121" s="2">
        <f t="shared" si="1185"/>
        <v>0.50623655913978494</v>
      </c>
      <c r="P2121" s="1">
        <v>2</v>
      </c>
      <c r="Q2121" s="1">
        <v>544</v>
      </c>
      <c r="R2121" s="1">
        <v>463</v>
      </c>
      <c r="S2121" s="1">
        <v>139</v>
      </c>
      <c r="T2121" s="1">
        <v>1154</v>
      </c>
      <c r="U2121" s="1">
        <v>6</v>
      </c>
      <c r="V2121" s="1">
        <v>6</v>
      </c>
      <c r="Y2121" s="1">
        <v>7</v>
      </c>
      <c r="AC2121" s="1">
        <v>4</v>
      </c>
      <c r="AF2121" s="1">
        <v>0</v>
      </c>
      <c r="AI2121" s="7">
        <f t="shared" si="1186"/>
        <v>1</v>
      </c>
      <c r="AJ2121" s="7">
        <f t="shared" si="1187"/>
        <v>6</v>
      </c>
      <c r="AK2121" s="7">
        <f t="shared" si="1188"/>
        <v>6</v>
      </c>
      <c r="AL2121" s="7">
        <f t="shared" si="1189"/>
        <v>0</v>
      </c>
      <c r="AM2121" s="2">
        <f t="shared" si="1190"/>
        <v>0.49634408602150537</v>
      </c>
      <c r="AN2121" s="2">
        <f t="shared" si="1191"/>
        <v>2.5806451612903226E-3</v>
      </c>
      <c r="AO2121" s="2">
        <f t="shared" si="1192"/>
        <v>2.5806451612903226E-3</v>
      </c>
      <c r="AP2121" s="2">
        <f t="shared" si="1193"/>
        <v>0</v>
      </c>
      <c r="AR2121" t="str">
        <f t="shared" si="1164"/>
        <v>Obion</v>
      </c>
      <c r="AS2121" t="s">
        <v>13</v>
      </c>
      <c r="AT2121" s="162">
        <v>8</v>
      </c>
      <c r="AV2121" s="91">
        <v>47</v>
      </c>
      <c r="AW2121" s="93">
        <v>131</v>
      </c>
      <c r="AX2121" s="99">
        <f t="shared" si="1194"/>
        <v>47131</v>
      </c>
      <c r="AZ2121" s="7" t="s">
        <v>3053</v>
      </c>
      <c r="BA2121" t="s">
        <v>3290</v>
      </c>
      <c r="BB2121" s="162"/>
      <c r="BC2121" s="162"/>
      <c r="BD2121" s="162"/>
    </row>
    <row r="2122" spans="1:56" hidden="1" outlineLevel="1">
      <c r="A2122" t="s">
        <v>175</v>
      </c>
      <c r="B2122" t="s">
        <v>13</v>
      </c>
      <c r="C2122" s="1">
        <f t="shared" si="1179"/>
        <v>2002</v>
      </c>
      <c r="D2122" s="7">
        <f>IF(P2122&gt;0,RANK(P2122,(P2122:R2122,S2122:AG2122)),0)</f>
        <v>10</v>
      </c>
      <c r="E2122" s="7">
        <f>IF(Q2122&gt;0,RANK(Q2122,(P2122:R2122,S2122:AG2122)),0)</f>
        <v>3</v>
      </c>
      <c r="F2122" s="7">
        <f>IF(R2122&gt;0,RANK(R2122,(P2122:R2122,S2122:AG2122)),0)</f>
        <v>2</v>
      </c>
      <c r="G2122" s="7">
        <f>IF(S2122&gt;0,RANK(S2122,(P2122:R2122,S2122:AG2122)),0)</f>
        <v>4</v>
      </c>
      <c r="H2122" s="48">
        <f t="shared" si="1180"/>
        <v>518</v>
      </c>
      <c r="I2122" s="163">
        <f t="shared" si="1163"/>
        <v>0.25874125874125875</v>
      </c>
      <c r="J2122" s="2"/>
      <c r="K2122" s="2">
        <f t="shared" si="1181"/>
        <v>9.99000999000999E-4</v>
      </c>
      <c r="L2122" s="2">
        <f t="shared" si="1182"/>
        <v>0.20279720279720279</v>
      </c>
      <c r="M2122" s="2">
        <f t="shared" si="1183"/>
        <v>0.21328671328671328</v>
      </c>
      <c r="N2122" s="2">
        <f t="shared" si="1184"/>
        <v>8.191808191808192E-2</v>
      </c>
      <c r="O2122" s="2">
        <f t="shared" si="1185"/>
        <v>0.50099900099900097</v>
      </c>
      <c r="P2122" s="1">
        <v>2</v>
      </c>
      <c r="Q2122" s="1">
        <v>406</v>
      </c>
      <c r="R2122" s="1">
        <v>427</v>
      </c>
      <c r="S2122" s="1">
        <v>164</v>
      </c>
      <c r="T2122" s="1">
        <v>945</v>
      </c>
      <c r="U2122" s="1">
        <v>21</v>
      </c>
      <c r="V2122" s="1">
        <v>7</v>
      </c>
      <c r="Y2122" s="1">
        <v>20</v>
      </c>
      <c r="AC2122" s="1">
        <v>6</v>
      </c>
      <c r="AF2122" s="1">
        <v>4</v>
      </c>
      <c r="AI2122" s="7">
        <f t="shared" si="1186"/>
        <v>1</v>
      </c>
      <c r="AJ2122" s="7">
        <f t="shared" si="1187"/>
        <v>5</v>
      </c>
      <c r="AK2122" s="7">
        <f t="shared" si="1188"/>
        <v>7</v>
      </c>
      <c r="AL2122" s="7">
        <f t="shared" si="1189"/>
        <v>0</v>
      </c>
      <c r="AM2122" s="2">
        <f t="shared" si="1190"/>
        <v>0.47202797202797203</v>
      </c>
      <c r="AN2122" s="2">
        <f t="shared" si="1191"/>
        <v>1.048951048951049E-2</v>
      </c>
      <c r="AO2122" s="2">
        <f t="shared" si="1192"/>
        <v>3.4965034965034965E-3</v>
      </c>
      <c r="AP2122" s="2">
        <f t="shared" si="1193"/>
        <v>0</v>
      </c>
      <c r="AR2122" t="str">
        <f t="shared" si="1164"/>
        <v>Overton</v>
      </c>
      <c r="AS2122" t="s">
        <v>13</v>
      </c>
      <c r="AT2122" s="162">
        <v>6</v>
      </c>
      <c r="AV2122" s="91">
        <v>47</v>
      </c>
      <c r="AW2122" s="93">
        <v>133</v>
      </c>
      <c r="AX2122" s="99">
        <f t="shared" si="1194"/>
        <v>47133</v>
      </c>
      <c r="AZ2122" s="7" t="s">
        <v>3053</v>
      </c>
      <c r="BA2122" t="s">
        <v>3290</v>
      </c>
      <c r="BB2122" s="162"/>
      <c r="BC2122" s="162"/>
      <c r="BD2122" s="162"/>
    </row>
    <row r="2123" spans="1:56" hidden="1" outlineLevel="1">
      <c r="A2123" t="s">
        <v>155</v>
      </c>
      <c r="B2123" t="s">
        <v>13</v>
      </c>
      <c r="C2123" s="1">
        <f t="shared" si="1179"/>
        <v>538</v>
      </c>
      <c r="D2123" s="7">
        <f>IF(P2123&gt;0,RANK(P2123,(P2123:R2123,S2123:AG2123)),0)</f>
        <v>0</v>
      </c>
      <c r="E2123" s="7">
        <f>IF(Q2123&gt;0,RANK(Q2123,(P2123:R2123,S2123:AG2123)),0)</f>
        <v>3</v>
      </c>
      <c r="F2123" s="7">
        <f>IF(R2123&gt;0,RANK(R2123,(P2123:R2123,S2123:AG2123)),0)</f>
        <v>2</v>
      </c>
      <c r="G2123" s="7">
        <f>IF(S2123&gt;0,RANK(S2123,(P2123:R2123,S2123:AG2123)),0)</f>
        <v>4</v>
      </c>
      <c r="H2123" s="48">
        <f t="shared" si="1180"/>
        <v>77</v>
      </c>
      <c r="I2123" s="163">
        <f t="shared" si="1163"/>
        <v>0.14312267657992564</v>
      </c>
      <c r="J2123" s="2"/>
      <c r="K2123" s="2">
        <f t="shared" si="1181"/>
        <v>0</v>
      </c>
      <c r="L2123" s="2">
        <f t="shared" si="1182"/>
        <v>0.20446096654275092</v>
      </c>
      <c r="M2123" s="2">
        <f t="shared" si="1183"/>
        <v>0.25092936802973975</v>
      </c>
      <c r="N2123" s="2">
        <f t="shared" si="1184"/>
        <v>0.13568773234200743</v>
      </c>
      <c r="O2123" s="2">
        <f t="shared" si="1185"/>
        <v>0.4089219330855019</v>
      </c>
      <c r="P2123" s="1">
        <v>0</v>
      </c>
      <c r="Q2123" s="1">
        <v>110</v>
      </c>
      <c r="R2123" s="1">
        <v>135</v>
      </c>
      <c r="S2123" s="1">
        <v>73</v>
      </c>
      <c r="T2123" s="1">
        <v>212</v>
      </c>
      <c r="U2123" s="1">
        <v>3</v>
      </c>
      <c r="V2123" s="1">
        <v>1</v>
      </c>
      <c r="Y2123" s="1">
        <v>3</v>
      </c>
      <c r="AC2123" s="1">
        <v>1</v>
      </c>
      <c r="AF2123" s="1">
        <v>0</v>
      </c>
      <c r="AI2123" s="7">
        <f t="shared" si="1186"/>
        <v>1</v>
      </c>
      <c r="AJ2123" s="7">
        <f t="shared" si="1187"/>
        <v>5</v>
      </c>
      <c r="AK2123" s="7">
        <f t="shared" si="1188"/>
        <v>7</v>
      </c>
      <c r="AL2123" s="7">
        <f t="shared" si="1189"/>
        <v>0</v>
      </c>
      <c r="AM2123" s="2">
        <f t="shared" si="1190"/>
        <v>0.39405204460966542</v>
      </c>
      <c r="AN2123" s="2">
        <f t="shared" si="1191"/>
        <v>5.5762081784386614E-3</v>
      </c>
      <c r="AO2123" s="2">
        <f t="shared" si="1192"/>
        <v>1.8587360594795538E-3</v>
      </c>
      <c r="AP2123" s="2">
        <f t="shared" si="1193"/>
        <v>0</v>
      </c>
      <c r="AR2123" t="str">
        <f t="shared" si="1164"/>
        <v>Perry</v>
      </c>
      <c r="AS2123" t="s">
        <v>13</v>
      </c>
      <c r="AT2123" s="162">
        <v>7</v>
      </c>
      <c r="AV2123" s="91">
        <v>47</v>
      </c>
      <c r="AW2123" s="93">
        <v>135</v>
      </c>
      <c r="AX2123" s="99">
        <f t="shared" si="1194"/>
        <v>47135</v>
      </c>
      <c r="AZ2123" s="7" t="s">
        <v>3053</v>
      </c>
      <c r="BA2123" t="s">
        <v>3290</v>
      </c>
      <c r="BB2123" s="162"/>
      <c r="BC2123" s="162"/>
      <c r="BD2123" s="162"/>
    </row>
    <row r="2124" spans="1:56" hidden="1" outlineLevel="1">
      <c r="A2124" t="s">
        <v>2671</v>
      </c>
      <c r="B2124" t="s">
        <v>13</v>
      </c>
      <c r="C2124" s="1">
        <f t="shared" si="1179"/>
        <v>1021</v>
      </c>
      <c r="D2124" s="7">
        <f>IF(P2124&gt;0,RANK(P2124,(P2124:R2124,S2124:AG2124)),0)</f>
        <v>9</v>
      </c>
      <c r="E2124" s="7">
        <f>IF(Q2124&gt;0,RANK(Q2124,(P2124:R2124,S2124:AG2124)),0)</f>
        <v>2</v>
      </c>
      <c r="F2124" s="7">
        <f>IF(R2124&gt;0,RANK(R2124,(P2124:R2124,S2124:AG2124)),0)</f>
        <v>3</v>
      </c>
      <c r="G2124" s="7">
        <f>IF(S2124&gt;0,RANK(S2124,(P2124:R2124,S2124:AG2124)),0)</f>
        <v>4</v>
      </c>
      <c r="H2124" s="48">
        <f t="shared" si="1180"/>
        <v>185</v>
      </c>
      <c r="I2124" s="163">
        <f t="shared" si="1163"/>
        <v>0.1811949069539667</v>
      </c>
      <c r="J2124" s="2"/>
      <c r="K2124" s="2">
        <f t="shared" si="1181"/>
        <v>1.9588638589618022E-3</v>
      </c>
      <c r="L2124" s="2">
        <f t="shared" si="1182"/>
        <v>0.25073457394711068</v>
      </c>
      <c r="M2124" s="2">
        <f t="shared" si="1183"/>
        <v>0.22331047992164543</v>
      </c>
      <c r="N2124" s="2">
        <f t="shared" si="1184"/>
        <v>5.8765915768854066E-2</v>
      </c>
      <c r="O2124" s="2">
        <f t="shared" si="1185"/>
        <v>0.46523016650342797</v>
      </c>
      <c r="P2124" s="1">
        <v>2</v>
      </c>
      <c r="Q2124" s="1">
        <v>256</v>
      </c>
      <c r="R2124" s="1">
        <v>228</v>
      </c>
      <c r="S2124" s="1">
        <v>60</v>
      </c>
      <c r="T2124" s="1">
        <v>441</v>
      </c>
      <c r="U2124" s="1">
        <v>7</v>
      </c>
      <c r="V2124" s="1">
        <v>3</v>
      </c>
      <c r="Y2124" s="1">
        <v>18</v>
      </c>
      <c r="AC2124" s="1">
        <v>4</v>
      </c>
      <c r="AF2124" s="1">
        <v>2</v>
      </c>
      <c r="AI2124" s="7">
        <f t="shared" si="1186"/>
        <v>1</v>
      </c>
      <c r="AJ2124" s="7">
        <f t="shared" si="1187"/>
        <v>6</v>
      </c>
      <c r="AK2124" s="7">
        <f t="shared" si="1188"/>
        <v>7</v>
      </c>
      <c r="AL2124" s="7">
        <f t="shared" si="1189"/>
        <v>0</v>
      </c>
      <c r="AM2124" s="2">
        <f t="shared" si="1190"/>
        <v>0.43192948090107736</v>
      </c>
      <c r="AN2124" s="2">
        <f t="shared" si="1191"/>
        <v>6.8560235063663075E-3</v>
      </c>
      <c r="AO2124" s="2">
        <f t="shared" si="1192"/>
        <v>2.9382957884427031E-3</v>
      </c>
      <c r="AP2124" s="2">
        <f t="shared" si="1193"/>
        <v>0</v>
      </c>
      <c r="AR2124" t="str">
        <f t="shared" si="1164"/>
        <v>Pickett</v>
      </c>
      <c r="AS2124" t="s">
        <v>13</v>
      </c>
      <c r="AT2124" s="162">
        <v>6</v>
      </c>
      <c r="AV2124" s="91">
        <v>47</v>
      </c>
      <c r="AW2124" s="93">
        <v>137</v>
      </c>
      <c r="AX2124" s="99">
        <f t="shared" si="1194"/>
        <v>47137</v>
      </c>
      <c r="AZ2124" s="7" t="s">
        <v>3053</v>
      </c>
      <c r="BA2124" t="s">
        <v>3290</v>
      </c>
      <c r="BB2124" s="162"/>
      <c r="BC2124" s="162"/>
      <c r="BD2124" s="162"/>
    </row>
    <row r="2125" spans="1:56" hidden="1" outlineLevel="1">
      <c r="A2125" t="s">
        <v>3027</v>
      </c>
      <c r="B2125" t="s">
        <v>13</v>
      </c>
      <c r="C2125" s="1">
        <f t="shared" si="1179"/>
        <v>1335</v>
      </c>
      <c r="D2125" s="7">
        <f>IF(P2125&gt;0,RANK(P2125,(P2125:R2125,S2125:AG2125)),0)</f>
        <v>8</v>
      </c>
      <c r="E2125" s="7">
        <f>IF(Q2125&gt;0,RANK(Q2125,(P2125:R2125,S2125:AG2125)),0)</f>
        <v>1</v>
      </c>
      <c r="F2125" s="7">
        <f>IF(R2125&gt;0,RANK(R2125,(P2125:R2125,S2125:AG2125)),0)</f>
        <v>3</v>
      </c>
      <c r="G2125" s="7">
        <f>IF(S2125&gt;0,RANK(S2125,(P2125:R2125,S2125:AG2125)),0)</f>
        <v>4</v>
      </c>
      <c r="H2125" s="48">
        <f t="shared" si="1180"/>
        <v>8</v>
      </c>
      <c r="I2125" s="163">
        <f t="shared" si="1163"/>
        <v>5.9925093632958804E-3</v>
      </c>
      <c r="J2125" s="2"/>
      <c r="K2125" s="2">
        <f t="shared" si="1181"/>
        <v>3.7453183520599251E-3</v>
      </c>
      <c r="L2125" s="2">
        <f t="shared" si="1182"/>
        <v>0.32734082397003744</v>
      </c>
      <c r="M2125" s="2">
        <f t="shared" si="1183"/>
        <v>0.20973782771535582</v>
      </c>
      <c r="N2125" s="2">
        <f t="shared" si="1184"/>
        <v>0.11385767790262172</v>
      </c>
      <c r="O2125" s="2">
        <f t="shared" si="1185"/>
        <v>0.345318352059925</v>
      </c>
      <c r="P2125" s="1">
        <v>5</v>
      </c>
      <c r="Q2125" s="1">
        <v>437</v>
      </c>
      <c r="R2125" s="1">
        <v>280</v>
      </c>
      <c r="S2125" s="1">
        <v>152</v>
      </c>
      <c r="T2125" s="1">
        <v>429</v>
      </c>
      <c r="U2125" s="1">
        <v>6</v>
      </c>
      <c r="V2125" s="1">
        <v>11</v>
      </c>
      <c r="Y2125" s="1">
        <v>12</v>
      </c>
      <c r="AC2125" s="1">
        <v>3</v>
      </c>
      <c r="AF2125" s="1">
        <v>0</v>
      </c>
      <c r="AI2125" s="7">
        <f t="shared" si="1186"/>
        <v>2</v>
      </c>
      <c r="AJ2125" s="7">
        <f t="shared" si="1187"/>
        <v>7</v>
      </c>
      <c r="AK2125" s="7">
        <f t="shared" si="1188"/>
        <v>6</v>
      </c>
      <c r="AL2125" s="7">
        <f t="shared" si="1189"/>
        <v>0</v>
      </c>
      <c r="AM2125" s="2">
        <f t="shared" si="1190"/>
        <v>0.32134831460674157</v>
      </c>
      <c r="AN2125" s="2">
        <f t="shared" si="1191"/>
        <v>4.4943820224719105E-3</v>
      </c>
      <c r="AO2125" s="2">
        <f t="shared" si="1192"/>
        <v>8.2397003745318352E-3</v>
      </c>
      <c r="AP2125" s="2">
        <f t="shared" si="1193"/>
        <v>0</v>
      </c>
      <c r="AR2125" t="str">
        <f t="shared" si="1164"/>
        <v>Polk</v>
      </c>
      <c r="AS2125" t="s">
        <v>13</v>
      </c>
      <c r="AT2125" s="162">
        <v>3</v>
      </c>
      <c r="AV2125" s="91">
        <v>47</v>
      </c>
      <c r="AW2125" s="93">
        <v>139</v>
      </c>
      <c r="AX2125" s="99">
        <f t="shared" si="1194"/>
        <v>47139</v>
      </c>
      <c r="AZ2125" s="7" t="s">
        <v>3053</v>
      </c>
      <c r="BA2125" t="s">
        <v>3290</v>
      </c>
      <c r="BB2125" s="162"/>
      <c r="BC2125" s="162"/>
      <c r="BD2125" s="162"/>
    </row>
    <row r="2126" spans="1:56" hidden="1" outlineLevel="1">
      <c r="A2126" t="s">
        <v>617</v>
      </c>
      <c r="B2126" t="s">
        <v>13</v>
      </c>
      <c r="C2126" s="1">
        <f t="shared" si="1179"/>
        <v>5753</v>
      </c>
      <c r="D2126" s="7">
        <f>IF(P2126&gt;0,RANK(P2126,(P2126:R2126,S2126:AG2126)),0)</f>
        <v>10</v>
      </c>
      <c r="E2126" s="7">
        <f>IF(Q2126&gt;0,RANK(Q2126,(P2126:R2126,S2126:AG2126)),0)</f>
        <v>3</v>
      </c>
      <c r="F2126" s="7">
        <f>IF(R2126&gt;0,RANK(R2126,(P2126:R2126,S2126:AG2126)),0)</f>
        <v>2</v>
      </c>
      <c r="G2126" s="7">
        <f>IF(S2126&gt;0,RANK(S2126,(P2126:R2126,S2126:AG2126)),0)</f>
        <v>4</v>
      </c>
      <c r="H2126" s="48">
        <f t="shared" si="1180"/>
        <v>975</v>
      </c>
      <c r="I2126" s="163">
        <f t="shared" si="1163"/>
        <v>0.16947679471580046</v>
      </c>
      <c r="J2126" s="2"/>
      <c r="K2126" s="2">
        <f t="shared" si="1181"/>
        <v>1.0429341213280027E-3</v>
      </c>
      <c r="L2126" s="2">
        <f t="shared" si="1182"/>
        <v>0.20910829132626454</v>
      </c>
      <c r="M2126" s="2">
        <f t="shared" si="1183"/>
        <v>0.25951677385711802</v>
      </c>
      <c r="N2126" s="2">
        <f t="shared" si="1184"/>
        <v>9.1778202676864248E-2</v>
      </c>
      <c r="O2126" s="2">
        <f t="shared" si="1185"/>
        <v>0.43855379801842514</v>
      </c>
      <c r="P2126" s="1">
        <v>6</v>
      </c>
      <c r="Q2126" s="1">
        <v>1203</v>
      </c>
      <c r="R2126" s="1">
        <v>1493</v>
      </c>
      <c r="S2126" s="1">
        <v>528</v>
      </c>
      <c r="T2126" s="1">
        <v>2468</v>
      </c>
      <c r="U2126" s="1">
        <v>22</v>
      </c>
      <c r="V2126" s="1">
        <v>11</v>
      </c>
      <c r="Y2126" s="1">
        <v>8</v>
      </c>
      <c r="AC2126" s="1">
        <v>7</v>
      </c>
      <c r="AF2126" s="1">
        <v>7</v>
      </c>
      <c r="AI2126" s="7">
        <f t="shared" si="1186"/>
        <v>1</v>
      </c>
      <c r="AJ2126" s="7">
        <f t="shared" si="1187"/>
        <v>5</v>
      </c>
      <c r="AK2126" s="7">
        <f t="shared" si="1188"/>
        <v>6</v>
      </c>
      <c r="AL2126" s="7">
        <f t="shared" si="1189"/>
        <v>0</v>
      </c>
      <c r="AM2126" s="2">
        <f t="shared" si="1190"/>
        <v>0.42899356857291848</v>
      </c>
      <c r="AN2126" s="2">
        <f t="shared" si="1191"/>
        <v>3.8240917782026767E-3</v>
      </c>
      <c r="AO2126" s="2">
        <f t="shared" si="1192"/>
        <v>1.9120458891013384E-3</v>
      </c>
      <c r="AP2126" s="2">
        <f t="shared" si="1193"/>
        <v>0</v>
      </c>
      <c r="AR2126" t="str">
        <f t="shared" si="1164"/>
        <v>Putnam</v>
      </c>
      <c r="AS2126" t="s">
        <v>13</v>
      </c>
      <c r="AT2126">
        <v>6</v>
      </c>
      <c r="AV2126" s="91">
        <v>47</v>
      </c>
      <c r="AW2126" s="93">
        <v>141</v>
      </c>
      <c r="AX2126" s="99">
        <f t="shared" si="1194"/>
        <v>47141</v>
      </c>
      <c r="AZ2126" s="7" t="s">
        <v>3053</v>
      </c>
      <c r="BA2126" t="s">
        <v>3290</v>
      </c>
      <c r="BB2126" s="162"/>
      <c r="BC2126" s="162"/>
      <c r="BD2126" s="162"/>
    </row>
    <row r="2127" spans="1:56" hidden="1" outlineLevel="1">
      <c r="A2127" t="s">
        <v>1452</v>
      </c>
      <c r="B2127" t="s">
        <v>13</v>
      </c>
      <c r="C2127" s="1">
        <f t="shared" si="1179"/>
        <v>3677</v>
      </c>
      <c r="D2127" s="7">
        <f>IF(P2127&gt;0,RANK(P2127,(P2127:R2127,S2127:AG2127)),0)</f>
        <v>8</v>
      </c>
      <c r="E2127" s="7">
        <f>IF(Q2127&gt;0,RANK(Q2127,(P2127:R2127,S2127:AG2127)),0)</f>
        <v>2</v>
      </c>
      <c r="F2127" s="7">
        <f>IF(R2127&gt;0,RANK(R2127,(P2127:R2127,S2127:AG2127)),0)</f>
        <v>3</v>
      </c>
      <c r="G2127" s="7">
        <f>IF(S2127&gt;0,RANK(S2127,(P2127:R2127,S2127:AG2127)),0)</f>
        <v>4</v>
      </c>
      <c r="H2127" s="48">
        <f t="shared" si="1180"/>
        <v>385</v>
      </c>
      <c r="I2127" s="163">
        <f t="shared" si="1163"/>
        <v>0.10470492249116127</v>
      </c>
      <c r="J2127" s="2"/>
      <c r="K2127" s="2">
        <f t="shared" si="1181"/>
        <v>4.3513734022300786E-3</v>
      </c>
      <c r="L2127" s="2">
        <f t="shared" si="1182"/>
        <v>0.26488985586075603</v>
      </c>
      <c r="M2127" s="2">
        <f t="shared" si="1183"/>
        <v>0.21865651346206147</v>
      </c>
      <c r="N2127" s="2">
        <f t="shared" si="1184"/>
        <v>0.11395159097090019</v>
      </c>
      <c r="O2127" s="2">
        <f t="shared" si="1185"/>
        <v>0.3981506663040521</v>
      </c>
      <c r="P2127" s="1">
        <v>16</v>
      </c>
      <c r="Q2127" s="1">
        <v>974</v>
      </c>
      <c r="R2127" s="1">
        <v>804</v>
      </c>
      <c r="S2127" s="1">
        <v>419</v>
      </c>
      <c r="T2127" s="1">
        <v>1359</v>
      </c>
      <c r="U2127" s="1">
        <v>19</v>
      </c>
      <c r="V2127" s="1">
        <v>34</v>
      </c>
      <c r="Y2127" s="1">
        <v>45</v>
      </c>
      <c r="AC2127" s="1">
        <v>4</v>
      </c>
      <c r="AF2127" s="1">
        <v>3</v>
      </c>
      <c r="AI2127" s="7">
        <f t="shared" si="1186"/>
        <v>1</v>
      </c>
      <c r="AJ2127" s="7">
        <f t="shared" si="1187"/>
        <v>7</v>
      </c>
      <c r="AK2127" s="7">
        <f t="shared" si="1188"/>
        <v>6</v>
      </c>
      <c r="AL2127" s="7">
        <f t="shared" si="1189"/>
        <v>0</v>
      </c>
      <c r="AM2127" s="2">
        <f t="shared" si="1190"/>
        <v>0.36959477835191734</v>
      </c>
      <c r="AN2127" s="2">
        <f t="shared" si="1191"/>
        <v>5.1672559151482184E-3</v>
      </c>
      <c r="AO2127" s="2">
        <f t="shared" si="1192"/>
        <v>9.2466684797389183E-3</v>
      </c>
      <c r="AP2127" s="2">
        <f t="shared" si="1193"/>
        <v>0</v>
      </c>
      <c r="AR2127" t="str">
        <f t="shared" si="1164"/>
        <v>Rhea</v>
      </c>
      <c r="AS2127" t="s">
        <v>13</v>
      </c>
      <c r="AT2127">
        <v>4</v>
      </c>
      <c r="AV2127" s="91">
        <v>47</v>
      </c>
      <c r="AW2127" s="93">
        <v>143</v>
      </c>
      <c r="AX2127" s="99">
        <f t="shared" si="1194"/>
        <v>47143</v>
      </c>
      <c r="AZ2127" s="7" t="s">
        <v>3053</v>
      </c>
      <c r="BA2127" t="s">
        <v>3290</v>
      </c>
      <c r="BB2127" s="162"/>
      <c r="BC2127" s="162"/>
      <c r="BD2127" s="162"/>
    </row>
    <row r="2128" spans="1:56" hidden="1" outlineLevel="1">
      <c r="A2128" t="s">
        <v>2458</v>
      </c>
      <c r="B2128" t="s">
        <v>13</v>
      </c>
      <c r="C2128" s="1">
        <f t="shared" si="1179"/>
        <v>5344</v>
      </c>
      <c r="D2128" s="7">
        <f>IF(P2128&gt;0,RANK(P2128,(P2128:R2128,S2128:AG2128)),0)</f>
        <v>6</v>
      </c>
      <c r="E2128" s="7">
        <f>IF(Q2128&gt;0,RANK(Q2128,(P2128:R2128,S2128:AG2128)),0)</f>
        <v>3</v>
      </c>
      <c r="F2128" s="7">
        <f>IF(R2128&gt;0,RANK(R2128,(P2128:R2128,S2128:AG2128)),0)</f>
        <v>2</v>
      </c>
      <c r="G2128" s="7">
        <f>IF(S2128&gt;0,RANK(S2128,(P2128:R2128,S2128:AG2128)),0)</f>
        <v>4</v>
      </c>
      <c r="H2128" s="48">
        <f t="shared" si="1180"/>
        <v>312</v>
      </c>
      <c r="I2128" s="163">
        <f t="shared" si="1163"/>
        <v>5.8383233532934134E-2</v>
      </c>
      <c r="J2128" s="2"/>
      <c r="K2128" s="2">
        <f t="shared" si="1181"/>
        <v>3.1811377245508981E-3</v>
      </c>
      <c r="L2128" s="2">
        <f t="shared" si="1182"/>
        <v>0.25074850299401197</v>
      </c>
      <c r="M2128" s="2">
        <f t="shared" si="1183"/>
        <v>0.29266467065868262</v>
      </c>
      <c r="N2128" s="2">
        <f t="shared" si="1184"/>
        <v>8.514221556886227E-2</v>
      </c>
      <c r="O2128" s="2">
        <f t="shared" si="1185"/>
        <v>0.36826347305389229</v>
      </c>
      <c r="P2128" s="1">
        <v>17</v>
      </c>
      <c r="Q2128" s="1">
        <v>1340</v>
      </c>
      <c r="R2128" s="1">
        <v>1564</v>
      </c>
      <c r="S2128" s="1">
        <v>455</v>
      </c>
      <c r="T2128" s="1">
        <v>1876</v>
      </c>
      <c r="U2128" s="1">
        <v>15</v>
      </c>
      <c r="V2128" s="1">
        <v>43</v>
      </c>
      <c r="Y2128" s="1">
        <v>16</v>
      </c>
      <c r="AC2128" s="1">
        <v>9</v>
      </c>
      <c r="AF2128" s="1">
        <v>9</v>
      </c>
      <c r="AI2128" s="7">
        <f t="shared" si="1186"/>
        <v>1</v>
      </c>
      <c r="AJ2128" s="7">
        <f t="shared" si="1187"/>
        <v>8</v>
      </c>
      <c r="AK2128" s="7">
        <f t="shared" si="1188"/>
        <v>5</v>
      </c>
      <c r="AL2128" s="7">
        <f t="shared" si="1189"/>
        <v>0</v>
      </c>
      <c r="AM2128" s="2">
        <f t="shared" si="1190"/>
        <v>0.35104790419161674</v>
      </c>
      <c r="AN2128" s="2">
        <f t="shared" si="1191"/>
        <v>2.8068862275449102E-3</v>
      </c>
      <c r="AO2128" s="2">
        <f t="shared" si="1192"/>
        <v>8.0464071856287418E-3</v>
      </c>
      <c r="AP2128" s="2">
        <f t="shared" si="1193"/>
        <v>0</v>
      </c>
      <c r="AR2128" t="str">
        <f t="shared" si="1164"/>
        <v>Roane</v>
      </c>
      <c r="AS2128" t="s">
        <v>13</v>
      </c>
      <c r="AT2128" s="162">
        <v>3</v>
      </c>
      <c r="AV2128" s="91">
        <v>47</v>
      </c>
      <c r="AW2128" s="93">
        <v>145</v>
      </c>
      <c r="AX2128" s="99">
        <f t="shared" si="1194"/>
        <v>47145</v>
      </c>
      <c r="AZ2128" s="7" t="s">
        <v>3053</v>
      </c>
      <c r="BA2128" t="s">
        <v>3290</v>
      </c>
      <c r="BB2128" s="162"/>
      <c r="BC2128" s="162"/>
      <c r="BD2128" s="162"/>
    </row>
    <row r="2129" spans="1:56" hidden="1" outlineLevel="1">
      <c r="A2129" t="s">
        <v>1230</v>
      </c>
      <c r="B2129" t="s">
        <v>13</v>
      </c>
      <c r="C2129" s="1">
        <f t="shared" si="1179"/>
        <v>5775</v>
      </c>
      <c r="D2129" s="7">
        <f>IF(P2129&gt;0,RANK(P2129,(P2129:R2129,S2129:AG2129)),0)</f>
        <v>9</v>
      </c>
      <c r="E2129" s="7">
        <f>IF(Q2129&gt;0,RANK(Q2129,(P2129:R2129,S2129:AG2129)),0)</f>
        <v>2</v>
      </c>
      <c r="F2129" s="7">
        <f>IF(R2129&gt;0,RANK(R2129,(P2129:R2129,S2129:AG2129)),0)</f>
        <v>3</v>
      </c>
      <c r="G2129" s="7">
        <f>IF(S2129&gt;0,RANK(S2129,(P2129:R2129,S2129:AG2129)),0)</f>
        <v>4</v>
      </c>
      <c r="H2129" s="48">
        <f t="shared" si="1180"/>
        <v>1119</v>
      </c>
      <c r="I2129" s="163">
        <f t="shared" si="1163"/>
        <v>0.19376623376623375</v>
      </c>
      <c r="J2129" s="2"/>
      <c r="K2129" s="2">
        <f t="shared" si="1181"/>
        <v>6.9264069264069264E-4</v>
      </c>
      <c r="L2129" s="2">
        <f t="shared" si="1182"/>
        <v>0.26095238095238094</v>
      </c>
      <c r="M2129" s="2">
        <f t="shared" si="1183"/>
        <v>0.19688311688311688</v>
      </c>
      <c r="N2129" s="2">
        <f t="shared" si="1184"/>
        <v>7.8268398268398265E-2</v>
      </c>
      <c r="O2129" s="2">
        <f t="shared" si="1185"/>
        <v>0.46320346320346317</v>
      </c>
      <c r="P2129" s="1">
        <v>4</v>
      </c>
      <c r="Q2129" s="1">
        <v>1507</v>
      </c>
      <c r="R2129" s="1">
        <v>1137</v>
      </c>
      <c r="S2129" s="1">
        <v>452</v>
      </c>
      <c r="T2129" s="1">
        <v>2626</v>
      </c>
      <c r="U2129" s="1">
        <v>15</v>
      </c>
      <c r="V2129" s="1">
        <v>12</v>
      </c>
      <c r="Y2129" s="1">
        <v>13</v>
      </c>
      <c r="AC2129" s="1">
        <v>9</v>
      </c>
      <c r="AF2129" s="1">
        <v>0</v>
      </c>
      <c r="AI2129" s="7">
        <f t="shared" si="1186"/>
        <v>1</v>
      </c>
      <c r="AJ2129" s="7">
        <f t="shared" si="1187"/>
        <v>5</v>
      </c>
      <c r="AK2129" s="7">
        <f t="shared" si="1188"/>
        <v>7</v>
      </c>
      <c r="AL2129" s="7">
        <f t="shared" si="1189"/>
        <v>0</v>
      </c>
      <c r="AM2129" s="2">
        <f t="shared" si="1190"/>
        <v>0.45471861471861474</v>
      </c>
      <c r="AN2129" s="2">
        <f t="shared" si="1191"/>
        <v>2.5974025974025974E-3</v>
      </c>
      <c r="AO2129" s="2">
        <f t="shared" si="1192"/>
        <v>2.0779220779220779E-3</v>
      </c>
      <c r="AP2129" s="2">
        <f t="shared" si="1193"/>
        <v>0</v>
      </c>
      <c r="AR2129" t="str">
        <f t="shared" si="1164"/>
        <v>Robertson</v>
      </c>
      <c r="AS2129" t="s">
        <v>13</v>
      </c>
      <c r="AT2129">
        <v>6</v>
      </c>
      <c r="AV2129" s="91">
        <v>47</v>
      </c>
      <c r="AW2129" s="93">
        <v>147</v>
      </c>
      <c r="AX2129" s="99">
        <f t="shared" si="1194"/>
        <v>47147</v>
      </c>
      <c r="AZ2129" s="7" t="s">
        <v>3053</v>
      </c>
      <c r="BA2129" t="s">
        <v>3290</v>
      </c>
      <c r="BB2129" s="162"/>
      <c r="BC2129" s="162"/>
      <c r="BD2129" s="162"/>
    </row>
    <row r="2130" spans="1:56" hidden="1" outlineLevel="1">
      <c r="A2130" t="s">
        <v>2670</v>
      </c>
      <c r="B2130" t="s">
        <v>13</v>
      </c>
      <c r="C2130" s="1">
        <f t="shared" si="1179"/>
        <v>22710</v>
      </c>
      <c r="D2130" s="7">
        <f>IF(P2130&gt;0,RANK(P2130,(P2130:R2130,S2130:AG2130)),0)</f>
        <v>8</v>
      </c>
      <c r="E2130" s="7">
        <f>IF(Q2130&gt;0,RANK(Q2130,(P2130:R2130,S2130:AG2130)),0)</f>
        <v>3</v>
      </c>
      <c r="F2130" s="7">
        <f>IF(R2130&gt;0,RANK(R2130,(P2130:R2130,S2130:AG2130)),0)</f>
        <v>2</v>
      </c>
      <c r="G2130" s="7">
        <f>IF(S2130&gt;0,RANK(S2130,(P2130:R2130,S2130:AG2130)),0)</f>
        <v>4</v>
      </c>
      <c r="H2130" s="48">
        <f t="shared" si="1180"/>
        <v>3864</v>
      </c>
      <c r="I2130" s="163">
        <f t="shared" si="1163"/>
        <v>0.17014531043593131</v>
      </c>
      <c r="J2130" s="2"/>
      <c r="K2130" s="2">
        <f t="shared" si="1181"/>
        <v>1.4971378247468075E-3</v>
      </c>
      <c r="L2130" s="2">
        <f t="shared" si="1182"/>
        <v>0.23549097313958609</v>
      </c>
      <c r="M2130" s="2">
        <f t="shared" si="1183"/>
        <v>0.24319682959048877</v>
      </c>
      <c r="N2130" s="2">
        <f t="shared" si="1184"/>
        <v>9.357111404667548E-2</v>
      </c>
      <c r="O2130" s="2">
        <f t="shared" si="1185"/>
        <v>0.42624394539850274</v>
      </c>
      <c r="P2130" s="1">
        <v>34</v>
      </c>
      <c r="Q2130" s="1">
        <v>5348</v>
      </c>
      <c r="R2130" s="1">
        <v>5523</v>
      </c>
      <c r="S2130" s="1">
        <v>2125</v>
      </c>
      <c r="T2130" s="1">
        <v>9387</v>
      </c>
      <c r="U2130" s="1">
        <v>83</v>
      </c>
      <c r="V2130" s="1">
        <v>46</v>
      </c>
      <c r="Y2130" s="1">
        <v>118</v>
      </c>
      <c r="AC2130" s="1">
        <v>28</v>
      </c>
      <c r="AF2130" s="1">
        <v>18</v>
      </c>
      <c r="AI2130" s="7">
        <f t="shared" si="1186"/>
        <v>1</v>
      </c>
      <c r="AJ2130" s="7">
        <f t="shared" si="1187"/>
        <v>6</v>
      </c>
      <c r="AK2130" s="7">
        <f t="shared" si="1188"/>
        <v>7</v>
      </c>
      <c r="AL2130" s="7">
        <f t="shared" si="1189"/>
        <v>0</v>
      </c>
      <c r="AM2130" s="2">
        <f t="shared" si="1190"/>
        <v>0.41334214002642006</v>
      </c>
      <c r="AN2130" s="2">
        <f t="shared" si="1191"/>
        <v>3.6547776309995596E-3</v>
      </c>
      <c r="AO2130" s="2">
        <f t="shared" si="1192"/>
        <v>2.0255394099515634E-3</v>
      </c>
      <c r="AP2130" s="2">
        <f t="shared" si="1193"/>
        <v>0</v>
      </c>
      <c r="AR2130" t="str">
        <f t="shared" si="1164"/>
        <v>Rutherford</v>
      </c>
      <c r="AS2130" t="s">
        <v>13</v>
      </c>
      <c r="AT2130" s="162">
        <v>4</v>
      </c>
      <c r="AV2130" s="91">
        <v>47</v>
      </c>
      <c r="AW2130" s="93">
        <v>149</v>
      </c>
      <c r="AX2130" s="99">
        <f t="shared" si="1194"/>
        <v>47149</v>
      </c>
      <c r="AZ2130" s="7" t="s">
        <v>3053</v>
      </c>
      <c r="BA2130" t="s">
        <v>3290</v>
      </c>
      <c r="BB2130" s="162"/>
      <c r="BC2130" s="162"/>
      <c r="BD2130" s="162"/>
    </row>
    <row r="2131" spans="1:56" hidden="1" outlineLevel="1">
      <c r="A2131" t="s">
        <v>1034</v>
      </c>
      <c r="B2131" t="s">
        <v>13</v>
      </c>
      <c r="C2131" s="1">
        <f t="shared" si="1179"/>
        <v>2331</v>
      </c>
      <c r="D2131" s="7">
        <f>IF(P2131&gt;0,RANK(P2131,(P2131:R2131,S2131:AG2131)),0)</f>
        <v>8</v>
      </c>
      <c r="E2131" s="7">
        <f>IF(Q2131&gt;0,RANK(Q2131,(P2131:R2131,S2131:AG2131)),0)</f>
        <v>3</v>
      </c>
      <c r="F2131" s="7">
        <f>IF(R2131&gt;0,RANK(R2131,(P2131:R2131,S2131:AG2131)),0)</f>
        <v>2</v>
      </c>
      <c r="G2131" s="7">
        <f>IF(S2131&gt;0,RANK(S2131,(P2131:R2131,S2131:AG2131)),0)</f>
        <v>4</v>
      </c>
      <c r="H2131" s="48">
        <f t="shared" si="1180"/>
        <v>313</v>
      </c>
      <c r="I2131" s="163">
        <f t="shared" si="1163"/>
        <v>0.13427713427713428</v>
      </c>
      <c r="J2131" s="2"/>
      <c r="K2131" s="2">
        <f t="shared" si="1181"/>
        <v>2.1450021450021449E-3</v>
      </c>
      <c r="L2131" s="2">
        <f t="shared" si="1182"/>
        <v>0.23938223938223938</v>
      </c>
      <c r="M2131" s="2">
        <f t="shared" si="1183"/>
        <v>0.26426426426426425</v>
      </c>
      <c r="N2131" s="2">
        <f t="shared" si="1184"/>
        <v>7.3359073359073365E-2</v>
      </c>
      <c r="O2131" s="2">
        <f t="shared" si="1185"/>
        <v>0.4208494208494209</v>
      </c>
      <c r="P2131" s="1">
        <v>5</v>
      </c>
      <c r="Q2131" s="1">
        <v>558</v>
      </c>
      <c r="R2131" s="1">
        <v>616</v>
      </c>
      <c r="S2131" s="1">
        <v>171</v>
      </c>
      <c r="T2131" s="1">
        <v>929</v>
      </c>
      <c r="U2131" s="1">
        <v>13</v>
      </c>
      <c r="V2131" s="1">
        <v>17</v>
      </c>
      <c r="Y2131" s="1">
        <v>15</v>
      </c>
      <c r="AC2131" s="1">
        <v>4</v>
      </c>
      <c r="AF2131" s="1">
        <v>3</v>
      </c>
      <c r="AI2131" s="7">
        <f t="shared" si="1186"/>
        <v>1</v>
      </c>
      <c r="AJ2131" s="7">
        <f t="shared" si="1187"/>
        <v>7</v>
      </c>
      <c r="AK2131" s="7">
        <f t="shared" si="1188"/>
        <v>5</v>
      </c>
      <c r="AL2131" s="7">
        <f t="shared" si="1189"/>
        <v>0</v>
      </c>
      <c r="AM2131" s="2">
        <f t="shared" si="1190"/>
        <v>0.39854139854139853</v>
      </c>
      <c r="AN2131" s="2">
        <f t="shared" si="1191"/>
        <v>5.5770055770055773E-3</v>
      </c>
      <c r="AO2131" s="2">
        <f t="shared" si="1192"/>
        <v>7.2930072930072927E-3</v>
      </c>
      <c r="AP2131" s="2">
        <f t="shared" si="1193"/>
        <v>0</v>
      </c>
      <c r="AR2131" t="str">
        <f t="shared" si="1164"/>
        <v>Scott</v>
      </c>
      <c r="AS2131" t="s">
        <v>13</v>
      </c>
      <c r="AT2131" s="162">
        <v>3</v>
      </c>
      <c r="AV2131" s="91">
        <v>47</v>
      </c>
      <c r="AW2131" s="93">
        <v>151</v>
      </c>
      <c r="AX2131" s="99">
        <f t="shared" si="1194"/>
        <v>47151</v>
      </c>
      <c r="AZ2131" s="7" t="s">
        <v>3053</v>
      </c>
      <c r="BA2131" t="s">
        <v>3290</v>
      </c>
      <c r="BB2131" s="162"/>
      <c r="BC2131" s="162"/>
      <c r="BD2131" s="162"/>
    </row>
    <row r="2132" spans="1:56" hidden="1" outlineLevel="1">
      <c r="A2132" t="s">
        <v>2098</v>
      </c>
      <c r="B2132" t="s">
        <v>13</v>
      </c>
      <c r="C2132" s="1">
        <f t="shared" si="1179"/>
        <v>1440</v>
      </c>
      <c r="D2132" s="7">
        <f>IF(P2132&gt;0,RANK(P2132,(P2132:R2132,S2132:AG2132)),0)</f>
        <v>8</v>
      </c>
      <c r="E2132" s="7">
        <f>IF(Q2132&gt;0,RANK(Q2132,(P2132:R2132,S2132:AG2132)),0)</f>
        <v>2</v>
      </c>
      <c r="F2132" s="7">
        <f>IF(R2132&gt;0,RANK(R2132,(P2132:R2132,S2132:AG2132)),0)</f>
        <v>3</v>
      </c>
      <c r="G2132" s="7">
        <f>IF(S2132&gt;0,RANK(S2132,(P2132:R2132,S2132:AG2132)),0)</f>
        <v>4</v>
      </c>
      <c r="H2132" s="48">
        <f t="shared" si="1180"/>
        <v>96</v>
      </c>
      <c r="I2132" s="163">
        <f t="shared" ref="I2132:I2195" si="1195">H2132/C2132</f>
        <v>6.6666666666666666E-2</v>
      </c>
      <c r="J2132" s="2"/>
      <c r="K2132" s="2">
        <f t="shared" si="1181"/>
        <v>2.0833333333333333E-3</v>
      </c>
      <c r="L2132" s="2">
        <f t="shared" si="1182"/>
        <v>0.28888888888888886</v>
      </c>
      <c r="M2132" s="2">
        <f t="shared" si="1183"/>
        <v>0.24513888888888888</v>
      </c>
      <c r="N2132" s="2">
        <f t="shared" si="1184"/>
        <v>9.2361111111111116E-2</v>
      </c>
      <c r="O2132" s="2">
        <f t="shared" si="1185"/>
        <v>0.37152777777777779</v>
      </c>
      <c r="P2132" s="1">
        <v>3</v>
      </c>
      <c r="Q2132" s="1">
        <v>416</v>
      </c>
      <c r="R2132" s="1">
        <v>353</v>
      </c>
      <c r="S2132" s="1">
        <v>133</v>
      </c>
      <c r="T2132" s="1">
        <v>512</v>
      </c>
      <c r="U2132" s="1">
        <v>5</v>
      </c>
      <c r="V2132" s="1">
        <v>6</v>
      </c>
      <c r="Y2132" s="1">
        <v>10</v>
      </c>
      <c r="AC2132" s="1">
        <v>2</v>
      </c>
      <c r="AF2132" s="1">
        <v>0</v>
      </c>
      <c r="AI2132" s="7">
        <f t="shared" si="1186"/>
        <v>1</v>
      </c>
      <c r="AJ2132" s="7">
        <f t="shared" si="1187"/>
        <v>7</v>
      </c>
      <c r="AK2132" s="7">
        <f t="shared" si="1188"/>
        <v>6</v>
      </c>
      <c r="AL2132" s="7">
        <f t="shared" si="1189"/>
        <v>0</v>
      </c>
      <c r="AM2132" s="2">
        <f t="shared" si="1190"/>
        <v>0.35555555555555557</v>
      </c>
      <c r="AN2132" s="2">
        <f t="shared" si="1191"/>
        <v>3.472222222222222E-3</v>
      </c>
      <c r="AO2132" s="2">
        <f t="shared" si="1192"/>
        <v>4.1666666666666666E-3</v>
      </c>
      <c r="AP2132" s="2">
        <f t="shared" si="1193"/>
        <v>0</v>
      </c>
      <c r="AR2132" t="str">
        <f t="shared" si="1164"/>
        <v>Sequatchie</v>
      </c>
      <c r="AS2132" t="s">
        <v>13</v>
      </c>
      <c r="AT2132" s="162">
        <v>4</v>
      </c>
      <c r="AV2132" s="91">
        <v>47</v>
      </c>
      <c r="AW2132" s="93">
        <v>153</v>
      </c>
      <c r="AX2132" s="99">
        <f t="shared" si="1194"/>
        <v>47153</v>
      </c>
      <c r="AZ2132" s="7" t="s">
        <v>3053</v>
      </c>
      <c r="BA2132" t="s">
        <v>3290</v>
      </c>
      <c r="BB2132" s="162"/>
      <c r="BC2132" s="162"/>
      <c r="BD2132" s="162"/>
    </row>
    <row r="2133" spans="1:56" hidden="1" outlineLevel="1">
      <c r="A2133" t="s">
        <v>1702</v>
      </c>
      <c r="B2133" t="s">
        <v>13</v>
      </c>
      <c r="C2133" s="1">
        <f t="shared" si="1179"/>
        <v>12508</v>
      </c>
      <c r="D2133" s="7">
        <f>IF(P2133&gt;0,RANK(P2133,(P2133:R2133,S2133:AG2133)),0)</f>
        <v>8</v>
      </c>
      <c r="E2133" s="7">
        <f>IF(Q2133&gt;0,RANK(Q2133,(P2133:R2133,S2133:AG2133)),0)</f>
        <v>3</v>
      </c>
      <c r="F2133" s="7">
        <f>IF(R2133&gt;0,RANK(R2133,(P2133:R2133,S2133:AG2133)),0)</f>
        <v>2</v>
      </c>
      <c r="G2133" s="7">
        <f>IF(S2133&gt;0,RANK(S2133,(P2133:R2133,S2133:AG2133)),0)</f>
        <v>4</v>
      </c>
      <c r="H2133" s="48">
        <f t="shared" si="1180"/>
        <v>795</v>
      </c>
      <c r="I2133" s="163">
        <f t="shared" si="1195"/>
        <v>6.3559322033898302E-2</v>
      </c>
      <c r="J2133" s="2"/>
      <c r="K2133" s="2">
        <f t="shared" si="1181"/>
        <v>2.6383114806523824E-3</v>
      </c>
      <c r="L2133" s="2">
        <f t="shared" si="1182"/>
        <v>0.22489606651742886</v>
      </c>
      <c r="M2133" s="2">
        <f t="shared" si="1183"/>
        <v>0.29349216501439079</v>
      </c>
      <c r="N2133" s="2">
        <f t="shared" si="1184"/>
        <v>8.5465302206587782E-2</v>
      </c>
      <c r="O2133" s="2">
        <f t="shared" si="1185"/>
        <v>0.39350815478094014</v>
      </c>
      <c r="P2133" s="1">
        <v>33</v>
      </c>
      <c r="Q2133" s="1">
        <v>2813</v>
      </c>
      <c r="R2133" s="1">
        <v>3671</v>
      </c>
      <c r="S2133" s="1">
        <v>1069</v>
      </c>
      <c r="T2133" s="1">
        <v>4466</v>
      </c>
      <c r="U2133" s="1">
        <v>71</v>
      </c>
      <c r="V2133" s="1">
        <v>58</v>
      </c>
      <c r="Y2133" s="1">
        <v>271</v>
      </c>
      <c r="AC2133" s="1">
        <v>24</v>
      </c>
      <c r="AF2133" s="1">
        <v>32</v>
      </c>
      <c r="AI2133" s="7">
        <f t="shared" si="1186"/>
        <v>1</v>
      </c>
      <c r="AJ2133" s="7">
        <f t="shared" si="1187"/>
        <v>6</v>
      </c>
      <c r="AK2133" s="7">
        <f t="shared" si="1188"/>
        <v>7</v>
      </c>
      <c r="AL2133" s="7">
        <f t="shared" si="1189"/>
        <v>0</v>
      </c>
      <c r="AM2133" s="2">
        <f t="shared" si="1190"/>
        <v>0.3570514870482891</v>
      </c>
      <c r="AN2133" s="2">
        <f t="shared" si="1191"/>
        <v>5.6763671250399748E-3</v>
      </c>
      <c r="AO2133" s="2">
        <f t="shared" si="1192"/>
        <v>4.6370322993284302E-3</v>
      </c>
      <c r="AP2133" s="2">
        <f t="shared" si="1193"/>
        <v>0</v>
      </c>
      <c r="AR2133" t="str">
        <f t="shared" si="1164"/>
        <v>Sevier</v>
      </c>
      <c r="AS2133" t="s">
        <v>13</v>
      </c>
      <c r="AT2133" s="162">
        <v>1</v>
      </c>
      <c r="AV2133" s="91">
        <v>47</v>
      </c>
      <c r="AW2133" s="93">
        <v>155</v>
      </c>
      <c r="AX2133" s="99">
        <f t="shared" si="1194"/>
        <v>47155</v>
      </c>
      <c r="AZ2133" s="7" t="s">
        <v>3053</v>
      </c>
      <c r="BA2133" t="s">
        <v>3290</v>
      </c>
      <c r="BB2133" s="162"/>
      <c r="BC2133" s="162"/>
      <c r="BD2133" s="162"/>
    </row>
    <row r="2134" spans="1:56" hidden="1" outlineLevel="1">
      <c r="A2134" t="s">
        <v>1493</v>
      </c>
      <c r="B2134" t="s">
        <v>13</v>
      </c>
      <c r="C2134" s="1">
        <f t="shared" si="1179"/>
        <v>48822</v>
      </c>
      <c r="D2134" s="7">
        <f>IF(P2134&gt;0,RANK(P2134,(P2134:R2134,S2134:AG2134)),0)</f>
        <v>8</v>
      </c>
      <c r="E2134" s="7">
        <f>IF(Q2134&gt;0,RANK(Q2134,(P2134:R2134,S2134:AG2134)),0)</f>
        <v>3</v>
      </c>
      <c r="F2134" s="7">
        <f>IF(R2134&gt;0,RANK(R2134,(P2134:R2134,S2134:AG2134)),0)</f>
        <v>2</v>
      </c>
      <c r="G2134" s="7">
        <f>IF(S2134&gt;0,RANK(S2134,(P2134:R2134,S2134:AG2134)),0)</f>
        <v>4</v>
      </c>
      <c r="H2134" s="48">
        <f t="shared" si="1180"/>
        <v>1565</v>
      </c>
      <c r="I2134" s="163">
        <f t="shared" si="1195"/>
        <v>3.205522100692311E-2</v>
      </c>
      <c r="J2134" s="2"/>
      <c r="K2134" s="2">
        <f t="shared" si="1181"/>
        <v>1.8229486706812504E-3</v>
      </c>
      <c r="L2134" s="2">
        <f t="shared" si="1182"/>
        <v>0.19249518659620662</v>
      </c>
      <c r="M2134" s="2">
        <f t="shared" si="1183"/>
        <v>0.3421818032854041</v>
      </c>
      <c r="N2134" s="2">
        <f t="shared" si="1184"/>
        <v>7.8816926795297199E-2</v>
      </c>
      <c r="O2134" s="2">
        <f t="shared" si="1185"/>
        <v>0.38468313465241077</v>
      </c>
      <c r="P2134" s="1">
        <v>89</v>
      </c>
      <c r="Q2134" s="1">
        <v>9398</v>
      </c>
      <c r="R2134" s="1">
        <v>16706</v>
      </c>
      <c r="S2134" s="1">
        <v>3848</v>
      </c>
      <c r="T2134" s="1">
        <v>18271</v>
      </c>
      <c r="U2134" s="1">
        <v>125</v>
      </c>
      <c r="V2134" s="1">
        <v>99</v>
      </c>
      <c r="Y2134" s="1">
        <v>207</v>
      </c>
      <c r="AC2134" s="1">
        <v>53</v>
      </c>
      <c r="AF2134" s="1">
        <v>26</v>
      </c>
      <c r="AI2134" s="7">
        <f t="shared" si="1186"/>
        <v>1</v>
      </c>
      <c r="AJ2134" s="7">
        <f t="shared" si="1187"/>
        <v>6</v>
      </c>
      <c r="AK2134" s="7">
        <f t="shared" si="1188"/>
        <v>7</v>
      </c>
      <c r="AL2134" s="7">
        <f t="shared" si="1189"/>
        <v>0</v>
      </c>
      <c r="AM2134" s="2">
        <f t="shared" si="1190"/>
        <v>0.37423702429232725</v>
      </c>
      <c r="AN2134" s="2">
        <f t="shared" si="1191"/>
        <v>2.5603211666871493E-3</v>
      </c>
      <c r="AO2134" s="2">
        <f t="shared" si="1192"/>
        <v>2.0277743640162221E-3</v>
      </c>
      <c r="AP2134" s="2">
        <f t="shared" si="1193"/>
        <v>0</v>
      </c>
      <c r="AR2134" t="str">
        <f t="shared" si="1164"/>
        <v>Shelby</v>
      </c>
      <c r="AS2134" t="s">
        <v>13</v>
      </c>
      <c r="AV2134" s="91">
        <v>47</v>
      </c>
      <c r="AW2134" s="93">
        <v>157</v>
      </c>
      <c r="AX2134" s="99">
        <f t="shared" si="1194"/>
        <v>47157</v>
      </c>
      <c r="AZ2134" s="7" t="s">
        <v>3053</v>
      </c>
      <c r="BA2134" t="s">
        <v>3290</v>
      </c>
      <c r="BB2134" s="162"/>
      <c r="BC2134" s="162"/>
      <c r="BD2134" s="162"/>
    </row>
    <row r="2135" spans="1:56" hidden="1" outlineLevel="1">
      <c r="A2135" t="s">
        <v>2014</v>
      </c>
      <c r="B2135" t="s">
        <v>13</v>
      </c>
      <c r="C2135" s="1">
        <f t="shared" si="1179"/>
        <v>1641</v>
      </c>
      <c r="D2135" s="7">
        <f>IF(P2135&gt;0,RANK(P2135,(P2135:R2135,S2135:AG2135)),0)</f>
        <v>8</v>
      </c>
      <c r="E2135" s="7">
        <f>IF(Q2135&gt;0,RANK(Q2135,(P2135:R2135,S2135:AG2135)),0)</f>
        <v>2</v>
      </c>
      <c r="F2135" s="7">
        <f>IF(R2135&gt;0,RANK(R2135,(P2135:R2135,S2135:AG2135)),0)</f>
        <v>3</v>
      </c>
      <c r="G2135" s="7">
        <f>IF(S2135&gt;0,RANK(S2135,(P2135:R2135,S2135:AG2135)),0)</f>
        <v>4</v>
      </c>
      <c r="H2135" s="48">
        <f t="shared" si="1180"/>
        <v>384</v>
      </c>
      <c r="I2135" s="163">
        <f t="shared" si="1195"/>
        <v>0.2340036563071298</v>
      </c>
      <c r="J2135" s="2"/>
      <c r="K2135" s="2">
        <f t="shared" si="1181"/>
        <v>1.8281535648994515E-3</v>
      </c>
      <c r="L2135" s="2">
        <f t="shared" si="1182"/>
        <v>0.23887873248019501</v>
      </c>
      <c r="M2135" s="2">
        <f t="shared" si="1183"/>
        <v>0.19195612431444242</v>
      </c>
      <c r="N2135" s="2">
        <f t="shared" si="1184"/>
        <v>7.9829372333942716E-2</v>
      </c>
      <c r="O2135" s="2">
        <f t="shared" si="1185"/>
        <v>0.48750761730652048</v>
      </c>
      <c r="P2135" s="1">
        <v>3</v>
      </c>
      <c r="Q2135" s="1">
        <v>392</v>
      </c>
      <c r="R2135" s="1">
        <v>315</v>
      </c>
      <c r="S2135" s="1">
        <v>131</v>
      </c>
      <c r="T2135" s="1">
        <v>776</v>
      </c>
      <c r="U2135" s="1">
        <v>10</v>
      </c>
      <c r="V2135" s="1">
        <v>5</v>
      </c>
      <c r="Y2135" s="1">
        <v>7</v>
      </c>
      <c r="AC2135" s="1">
        <v>0</v>
      </c>
      <c r="AF2135" s="1">
        <v>2</v>
      </c>
      <c r="AI2135" s="7">
        <f t="shared" si="1186"/>
        <v>1</v>
      </c>
      <c r="AJ2135" s="7">
        <f t="shared" si="1187"/>
        <v>5</v>
      </c>
      <c r="AK2135" s="7">
        <f t="shared" si="1188"/>
        <v>7</v>
      </c>
      <c r="AL2135" s="7">
        <f t="shared" si="1189"/>
        <v>0</v>
      </c>
      <c r="AM2135" s="2">
        <f t="shared" si="1190"/>
        <v>0.4728823887873248</v>
      </c>
      <c r="AN2135" s="2">
        <f t="shared" si="1191"/>
        <v>6.0938452163315053E-3</v>
      </c>
      <c r="AO2135" s="2">
        <f t="shared" si="1192"/>
        <v>3.0469226081657527E-3</v>
      </c>
      <c r="AP2135" s="2">
        <f t="shared" si="1193"/>
        <v>0</v>
      </c>
      <c r="AR2135" t="str">
        <f t="shared" si="1164"/>
        <v>Smith</v>
      </c>
      <c r="AS2135" t="s">
        <v>13</v>
      </c>
      <c r="AT2135" s="162">
        <v>6</v>
      </c>
      <c r="AV2135" s="91">
        <v>47</v>
      </c>
      <c r="AW2135" s="93">
        <v>159</v>
      </c>
      <c r="AX2135" s="99">
        <f t="shared" si="1194"/>
        <v>47159</v>
      </c>
      <c r="AZ2135" s="7" t="s">
        <v>3053</v>
      </c>
      <c r="BA2135" t="s">
        <v>3290</v>
      </c>
      <c r="BB2135" s="162"/>
      <c r="BC2135" s="162"/>
      <c r="BD2135" s="162"/>
    </row>
    <row r="2136" spans="1:56" hidden="1" outlineLevel="1">
      <c r="A2136" t="s">
        <v>265</v>
      </c>
      <c r="B2136" t="s">
        <v>13</v>
      </c>
      <c r="C2136" s="1">
        <f t="shared" si="1179"/>
        <v>1150</v>
      </c>
      <c r="D2136" s="7">
        <f>IF(P2136&gt;0,RANK(P2136,(P2136:R2136,S2136:AG2136)),0)</f>
        <v>6</v>
      </c>
      <c r="E2136" s="7">
        <f>IF(Q2136&gt;0,RANK(Q2136,(P2136:R2136,S2136:AG2136)),0)</f>
        <v>3</v>
      </c>
      <c r="F2136" s="7">
        <f>IF(R2136&gt;0,RANK(R2136,(P2136:R2136,S2136:AG2136)),0)</f>
        <v>2</v>
      </c>
      <c r="G2136" s="7">
        <f>IF(S2136&gt;0,RANK(S2136,(P2136:R2136,S2136:AG2136)),0)</f>
        <v>4</v>
      </c>
      <c r="H2136" s="48">
        <f t="shared" si="1180"/>
        <v>231</v>
      </c>
      <c r="I2136" s="163">
        <f t="shared" si="1195"/>
        <v>0.2008695652173913</v>
      </c>
      <c r="J2136" s="2"/>
      <c r="K2136" s="2">
        <f t="shared" si="1181"/>
        <v>2.6086956521739132E-3</v>
      </c>
      <c r="L2136" s="2">
        <f t="shared" si="1182"/>
        <v>0.21130434782608695</v>
      </c>
      <c r="M2136" s="2">
        <f t="shared" si="1183"/>
        <v>0.23391304347826086</v>
      </c>
      <c r="N2136" s="2">
        <f t="shared" si="1184"/>
        <v>0.10086956521739131</v>
      </c>
      <c r="O2136" s="2">
        <f t="shared" si="1185"/>
        <v>0.45130434782608686</v>
      </c>
      <c r="P2136" s="1">
        <v>3</v>
      </c>
      <c r="Q2136" s="1">
        <v>243</v>
      </c>
      <c r="R2136" s="1">
        <v>269</v>
      </c>
      <c r="S2136" s="1">
        <v>116</v>
      </c>
      <c r="T2136" s="1">
        <v>500</v>
      </c>
      <c r="U2136" s="1">
        <v>3</v>
      </c>
      <c r="V2136" s="1">
        <v>2</v>
      </c>
      <c r="Y2136" s="1">
        <v>9</v>
      </c>
      <c r="AC2136" s="1">
        <v>3</v>
      </c>
      <c r="AF2136" s="1">
        <v>2</v>
      </c>
      <c r="AI2136" s="7">
        <f t="shared" si="1186"/>
        <v>1</v>
      </c>
      <c r="AJ2136" s="7">
        <f t="shared" si="1187"/>
        <v>6</v>
      </c>
      <c r="AK2136" s="7">
        <f t="shared" si="1188"/>
        <v>8</v>
      </c>
      <c r="AL2136" s="7">
        <f t="shared" si="1189"/>
        <v>0</v>
      </c>
      <c r="AM2136" s="2">
        <f t="shared" si="1190"/>
        <v>0.43478260869565216</v>
      </c>
      <c r="AN2136" s="2">
        <f t="shared" si="1191"/>
        <v>2.6086956521739132E-3</v>
      </c>
      <c r="AO2136" s="2">
        <f t="shared" si="1192"/>
        <v>1.7391304347826088E-3</v>
      </c>
      <c r="AP2136" s="2">
        <f t="shared" si="1193"/>
        <v>0</v>
      </c>
      <c r="AR2136" t="str">
        <f t="shared" si="1164"/>
        <v>Stewart</v>
      </c>
      <c r="AS2136" t="s">
        <v>13</v>
      </c>
      <c r="AT2136" s="162">
        <v>7</v>
      </c>
      <c r="AV2136" s="91">
        <v>47</v>
      </c>
      <c r="AW2136" s="93">
        <v>161</v>
      </c>
      <c r="AX2136" s="99">
        <f t="shared" si="1194"/>
        <v>47161</v>
      </c>
      <c r="AZ2136" s="7" t="s">
        <v>3053</v>
      </c>
      <c r="BA2136" t="s">
        <v>3290</v>
      </c>
      <c r="BB2136" s="162"/>
      <c r="BC2136" s="162"/>
      <c r="BD2136" s="162"/>
    </row>
    <row r="2137" spans="1:56" hidden="1" outlineLevel="1">
      <c r="A2137" t="s">
        <v>164</v>
      </c>
      <c r="B2137" t="s">
        <v>13</v>
      </c>
      <c r="C2137" s="1">
        <f t="shared" si="1179"/>
        <v>13623</v>
      </c>
      <c r="D2137" s="7">
        <f>IF(P2137&gt;0,RANK(P2137,(P2137:R2137,S2137:AG2137)),0)</f>
        <v>8</v>
      </c>
      <c r="E2137" s="7">
        <f>IF(Q2137&gt;0,RANK(Q2137,(P2137:R2137,S2137:AG2137)),0)</f>
        <v>2</v>
      </c>
      <c r="F2137" s="7">
        <f>IF(R2137&gt;0,RANK(R2137,(P2137:R2137,S2137:AG2137)),0)</f>
        <v>3</v>
      </c>
      <c r="G2137" s="7">
        <f>IF(S2137&gt;0,RANK(S2137,(P2137:R2137,S2137:AG2137)),0)</f>
        <v>4</v>
      </c>
      <c r="H2137" s="48">
        <f t="shared" si="1180"/>
        <v>29</v>
      </c>
      <c r="I2137" s="163">
        <f t="shared" si="1195"/>
        <v>2.1287528444542316E-3</v>
      </c>
      <c r="J2137" s="2"/>
      <c r="K2137" s="2">
        <f t="shared" si="1181"/>
        <v>2.3489686559494973E-3</v>
      </c>
      <c r="L2137" s="2">
        <f t="shared" si="1182"/>
        <v>0.30991705204433678</v>
      </c>
      <c r="M2137" s="2">
        <f t="shared" si="1183"/>
        <v>0.27071863759817955</v>
      </c>
      <c r="N2137" s="2">
        <f t="shared" si="1184"/>
        <v>9.0288482713058796E-2</v>
      </c>
      <c r="O2137" s="2">
        <f t="shared" si="1185"/>
        <v>0.32672685898847537</v>
      </c>
      <c r="P2137" s="1">
        <v>32</v>
      </c>
      <c r="Q2137" s="1">
        <v>4222</v>
      </c>
      <c r="R2137" s="1">
        <v>3688</v>
      </c>
      <c r="S2137" s="1">
        <v>1230</v>
      </c>
      <c r="T2137" s="1">
        <v>4251</v>
      </c>
      <c r="U2137" s="1">
        <v>47</v>
      </c>
      <c r="V2137" s="1">
        <v>76</v>
      </c>
      <c r="Y2137" s="1">
        <v>40</v>
      </c>
      <c r="AC2137" s="1">
        <v>20</v>
      </c>
      <c r="AF2137" s="1">
        <v>17</v>
      </c>
      <c r="AI2137" s="7">
        <f t="shared" si="1186"/>
        <v>1</v>
      </c>
      <c r="AJ2137" s="7">
        <f t="shared" si="1187"/>
        <v>6</v>
      </c>
      <c r="AK2137" s="7">
        <f t="shared" si="1188"/>
        <v>5</v>
      </c>
      <c r="AL2137" s="7">
        <f t="shared" si="1189"/>
        <v>0</v>
      </c>
      <c r="AM2137" s="2">
        <f t="shared" si="1190"/>
        <v>0.31204580488879102</v>
      </c>
      <c r="AN2137" s="2">
        <f t="shared" si="1191"/>
        <v>3.450047713425824E-3</v>
      </c>
      <c r="AO2137" s="2">
        <f t="shared" si="1192"/>
        <v>5.5788005578800556E-3</v>
      </c>
      <c r="AP2137" s="2">
        <f t="shared" si="1193"/>
        <v>0</v>
      </c>
      <c r="AR2137" t="str">
        <f t="shared" si="1164"/>
        <v>Sullivan</v>
      </c>
      <c r="AS2137" t="s">
        <v>13</v>
      </c>
      <c r="AT2137" s="162">
        <v>1</v>
      </c>
      <c r="AV2137" s="91">
        <v>47</v>
      </c>
      <c r="AW2137" s="93">
        <v>163</v>
      </c>
      <c r="AX2137" s="99">
        <f t="shared" si="1194"/>
        <v>47163</v>
      </c>
      <c r="AZ2137" s="7" t="s">
        <v>3053</v>
      </c>
      <c r="BA2137" t="s">
        <v>3290</v>
      </c>
      <c r="BB2137" s="162"/>
      <c r="BC2137" s="162"/>
      <c r="BD2137" s="162"/>
    </row>
    <row r="2138" spans="1:56" hidden="1" outlineLevel="1">
      <c r="A2138" t="s">
        <v>1887</v>
      </c>
      <c r="B2138" t="s">
        <v>13</v>
      </c>
      <c r="C2138" s="1">
        <f t="shared" si="1179"/>
        <v>18198</v>
      </c>
      <c r="D2138" s="7">
        <f>IF(P2138&gt;0,RANK(P2138,(P2138:R2138,S2138:AG2138)),0)</f>
        <v>8</v>
      </c>
      <c r="E2138" s="7">
        <f>IF(Q2138&gt;0,RANK(Q2138,(P2138:R2138,S2138:AG2138)),0)</f>
        <v>3</v>
      </c>
      <c r="F2138" s="7">
        <f>IF(R2138&gt;0,RANK(R2138,(P2138:R2138,S2138:AG2138)),0)</f>
        <v>2</v>
      </c>
      <c r="G2138" s="7">
        <f>IF(S2138&gt;0,RANK(S2138,(P2138:R2138,S2138:AG2138)),0)</f>
        <v>4</v>
      </c>
      <c r="H2138" s="48">
        <f t="shared" si="1180"/>
        <v>1898</v>
      </c>
      <c r="I2138" s="163">
        <f t="shared" si="1195"/>
        <v>0.10429717551379272</v>
      </c>
      <c r="J2138" s="2"/>
      <c r="K2138" s="2">
        <f t="shared" si="1181"/>
        <v>1.6485328058028356E-3</v>
      </c>
      <c r="L2138" s="2">
        <f t="shared" si="1182"/>
        <v>0.26024837894274094</v>
      </c>
      <c r="M2138" s="2">
        <f t="shared" si="1183"/>
        <v>0.27398615232443124</v>
      </c>
      <c r="N2138" s="2">
        <f t="shared" si="1184"/>
        <v>7.2975052203538851E-2</v>
      </c>
      <c r="O2138" s="2">
        <f t="shared" si="1185"/>
        <v>0.39114188372348624</v>
      </c>
      <c r="P2138" s="1">
        <v>30</v>
      </c>
      <c r="Q2138" s="1">
        <v>4736</v>
      </c>
      <c r="R2138" s="1">
        <v>4986</v>
      </c>
      <c r="S2138" s="1">
        <v>1328</v>
      </c>
      <c r="T2138" s="1">
        <v>6884</v>
      </c>
      <c r="U2138" s="1">
        <v>59</v>
      </c>
      <c r="V2138" s="1">
        <v>58</v>
      </c>
      <c r="Y2138" s="1">
        <v>84</v>
      </c>
      <c r="AC2138" s="1">
        <v>24</v>
      </c>
      <c r="AF2138" s="1">
        <v>9</v>
      </c>
      <c r="AI2138" s="7">
        <f t="shared" si="1186"/>
        <v>1</v>
      </c>
      <c r="AJ2138" s="7">
        <f t="shared" si="1187"/>
        <v>6</v>
      </c>
      <c r="AK2138" s="7">
        <f t="shared" si="1188"/>
        <v>7</v>
      </c>
      <c r="AL2138" s="7">
        <f t="shared" si="1189"/>
        <v>0</v>
      </c>
      <c r="AM2138" s="2">
        <f t="shared" si="1190"/>
        <v>0.37828332783822399</v>
      </c>
      <c r="AN2138" s="2">
        <f t="shared" si="1191"/>
        <v>3.2421145180789096E-3</v>
      </c>
      <c r="AO2138" s="2">
        <f t="shared" si="1192"/>
        <v>3.1871634245521484E-3</v>
      </c>
      <c r="AP2138" s="2">
        <f t="shared" si="1193"/>
        <v>0</v>
      </c>
      <c r="AR2138" t="str">
        <f t="shared" si="1164"/>
        <v>Sumner</v>
      </c>
      <c r="AS2138" t="s">
        <v>13</v>
      </c>
      <c r="AT2138" s="162">
        <v>6</v>
      </c>
      <c r="AV2138" s="91">
        <v>47</v>
      </c>
      <c r="AW2138" s="93">
        <v>165</v>
      </c>
      <c r="AX2138" s="99">
        <f t="shared" si="1194"/>
        <v>47165</v>
      </c>
      <c r="AZ2138" s="7" t="s">
        <v>3053</v>
      </c>
      <c r="BA2138" t="s">
        <v>3290</v>
      </c>
      <c r="BB2138" s="162"/>
      <c r="BC2138" s="162"/>
      <c r="BD2138" s="162"/>
    </row>
    <row r="2139" spans="1:56" hidden="1" outlineLevel="1">
      <c r="A2139" t="s">
        <v>956</v>
      </c>
      <c r="B2139" t="s">
        <v>13</v>
      </c>
      <c r="C2139" s="1">
        <f t="shared" si="1179"/>
        <v>4737</v>
      </c>
      <c r="D2139" s="7">
        <f>IF(P2139&gt;0,RANK(P2139,(P2139:R2139,S2139:AG2139)),0)</f>
        <v>9</v>
      </c>
      <c r="E2139" s="7">
        <f>IF(Q2139&gt;0,RANK(Q2139,(P2139:R2139,S2139:AG2139)),0)</f>
        <v>2</v>
      </c>
      <c r="F2139" s="7">
        <f>IF(R2139&gt;0,RANK(R2139,(P2139:R2139,S2139:AG2139)),0)</f>
        <v>3</v>
      </c>
      <c r="G2139" s="7">
        <f>IF(S2139&gt;0,RANK(S2139,(P2139:R2139,S2139:AG2139)),0)</f>
        <v>4</v>
      </c>
      <c r="H2139" s="48">
        <f t="shared" si="1180"/>
        <v>1291</v>
      </c>
      <c r="I2139" s="163">
        <f t="shared" si="1195"/>
        <v>0.27253535993244671</v>
      </c>
      <c r="J2139" s="2"/>
      <c r="K2139" s="2">
        <f t="shared" si="1181"/>
        <v>8.4441629723453664E-4</v>
      </c>
      <c r="L2139" s="2">
        <f t="shared" si="1182"/>
        <v>0.21997044542959679</v>
      </c>
      <c r="M2139" s="2">
        <f t="shared" si="1183"/>
        <v>0.20392653578214059</v>
      </c>
      <c r="N2139" s="2">
        <f t="shared" si="1184"/>
        <v>7.1775385264935612E-2</v>
      </c>
      <c r="O2139" s="2">
        <f t="shared" si="1185"/>
        <v>0.50348321722609246</v>
      </c>
      <c r="P2139" s="1">
        <v>4</v>
      </c>
      <c r="Q2139" s="1">
        <v>1042</v>
      </c>
      <c r="R2139" s="1">
        <v>966</v>
      </c>
      <c r="S2139" s="1">
        <v>340</v>
      </c>
      <c r="T2139" s="1">
        <v>2333</v>
      </c>
      <c r="U2139" s="1">
        <v>15</v>
      </c>
      <c r="V2139" s="1">
        <v>13</v>
      </c>
      <c r="Y2139" s="1">
        <v>15</v>
      </c>
      <c r="AC2139" s="1">
        <v>5</v>
      </c>
      <c r="AF2139" s="1">
        <v>4</v>
      </c>
      <c r="AI2139" s="7">
        <f t="shared" si="1186"/>
        <v>1</v>
      </c>
      <c r="AJ2139" s="7">
        <f t="shared" si="1187"/>
        <v>5</v>
      </c>
      <c r="AK2139" s="7">
        <f t="shared" si="1188"/>
        <v>7</v>
      </c>
      <c r="AL2139" s="7">
        <f t="shared" si="1189"/>
        <v>0</v>
      </c>
      <c r="AM2139" s="2">
        <f t="shared" si="1190"/>
        <v>0.49250580536204347</v>
      </c>
      <c r="AN2139" s="2">
        <f t="shared" si="1191"/>
        <v>3.1665611146295125E-3</v>
      </c>
      <c r="AO2139" s="2">
        <f t="shared" si="1192"/>
        <v>2.744352966012244E-3</v>
      </c>
      <c r="AP2139" s="2">
        <f t="shared" si="1193"/>
        <v>0</v>
      </c>
      <c r="AR2139" t="str">
        <f t="shared" ref="AR2139:AR2202" si="1196">A2139</f>
        <v>Tipton</v>
      </c>
      <c r="AS2139" t="s">
        <v>13</v>
      </c>
      <c r="AT2139" s="162">
        <v>8</v>
      </c>
      <c r="AV2139" s="91">
        <v>47</v>
      </c>
      <c r="AW2139" s="93">
        <v>167</v>
      </c>
      <c r="AX2139" s="99">
        <f t="shared" si="1194"/>
        <v>47167</v>
      </c>
      <c r="AZ2139" s="7" t="s">
        <v>3053</v>
      </c>
      <c r="BA2139" t="s">
        <v>3290</v>
      </c>
      <c r="BB2139" s="162"/>
      <c r="BC2139" s="162"/>
      <c r="BD2139" s="162"/>
    </row>
    <row r="2140" spans="1:56" hidden="1" outlineLevel="1">
      <c r="A2140" t="s">
        <v>1829</v>
      </c>
      <c r="B2140" t="s">
        <v>13</v>
      </c>
      <c r="C2140" s="1">
        <f t="shared" si="1179"/>
        <v>603</v>
      </c>
      <c r="D2140" s="7">
        <f>IF(P2140&gt;0,RANK(P2140,(P2140:R2140,S2140:AG2140)),0)</f>
        <v>9</v>
      </c>
      <c r="E2140" s="7">
        <f>IF(Q2140&gt;0,RANK(Q2140,(P2140:R2140,S2140:AG2140)),0)</f>
        <v>2</v>
      </c>
      <c r="F2140" s="7">
        <f>IF(R2140&gt;0,RANK(R2140,(P2140:R2140,S2140:AG2140)),0)</f>
        <v>3</v>
      </c>
      <c r="G2140" s="7">
        <f>IF(S2140&gt;0,RANK(S2140,(P2140:R2140,S2140:AG2140)),0)</f>
        <v>4</v>
      </c>
      <c r="H2140" s="48">
        <f t="shared" si="1180"/>
        <v>106</v>
      </c>
      <c r="I2140" s="163">
        <f t="shared" si="1195"/>
        <v>0.175787728026534</v>
      </c>
      <c r="J2140" s="2"/>
      <c r="K2140" s="2">
        <f t="shared" si="1181"/>
        <v>1.658374792703151E-3</v>
      </c>
      <c r="L2140" s="2">
        <f t="shared" si="1182"/>
        <v>0.26533996683250416</v>
      </c>
      <c r="M2140" s="2">
        <f t="shared" si="1183"/>
        <v>0.15920398009950248</v>
      </c>
      <c r="N2140" s="2">
        <f t="shared" si="1184"/>
        <v>0.11608623548922056</v>
      </c>
      <c r="O2140" s="2">
        <f t="shared" si="1185"/>
        <v>0.45771144278606968</v>
      </c>
      <c r="P2140" s="1">
        <v>1</v>
      </c>
      <c r="Q2140" s="1">
        <v>160</v>
      </c>
      <c r="R2140" s="1">
        <v>96</v>
      </c>
      <c r="S2140" s="1">
        <v>70</v>
      </c>
      <c r="T2140" s="1">
        <v>266</v>
      </c>
      <c r="U2140" s="1">
        <v>2</v>
      </c>
      <c r="V2140" s="1">
        <v>2</v>
      </c>
      <c r="Y2140" s="1">
        <v>3</v>
      </c>
      <c r="AC2140" s="1">
        <v>1</v>
      </c>
      <c r="AF2140" s="1">
        <v>2</v>
      </c>
      <c r="AI2140" s="7">
        <f t="shared" si="1186"/>
        <v>1</v>
      </c>
      <c r="AJ2140" s="7">
        <f t="shared" si="1187"/>
        <v>6</v>
      </c>
      <c r="AK2140" s="7">
        <f t="shared" si="1188"/>
        <v>6</v>
      </c>
      <c r="AL2140" s="7">
        <f t="shared" si="1189"/>
        <v>0</v>
      </c>
      <c r="AM2140" s="2">
        <f t="shared" si="1190"/>
        <v>0.44112769485903813</v>
      </c>
      <c r="AN2140" s="2">
        <f t="shared" si="1191"/>
        <v>3.3167495854063019E-3</v>
      </c>
      <c r="AO2140" s="2">
        <f t="shared" si="1192"/>
        <v>3.3167495854063019E-3</v>
      </c>
      <c r="AP2140" s="2">
        <f t="shared" si="1193"/>
        <v>0</v>
      </c>
      <c r="AR2140" t="str">
        <f t="shared" si="1196"/>
        <v>Trousdale</v>
      </c>
      <c r="AS2140" t="s">
        <v>13</v>
      </c>
      <c r="AT2140" s="162">
        <v>6</v>
      </c>
      <c r="AV2140" s="91">
        <v>47</v>
      </c>
      <c r="AW2140" s="93">
        <v>169</v>
      </c>
      <c r="AX2140" s="99">
        <f t="shared" si="1194"/>
        <v>47169</v>
      </c>
      <c r="AZ2140" s="7" t="s">
        <v>3053</v>
      </c>
      <c r="BA2140" t="s">
        <v>3290</v>
      </c>
      <c r="BB2140" s="162"/>
      <c r="BC2140" s="162"/>
      <c r="BD2140" s="162"/>
    </row>
    <row r="2141" spans="1:56" hidden="1" outlineLevel="1">
      <c r="A2141" t="s">
        <v>1830</v>
      </c>
      <c r="B2141" t="s">
        <v>13</v>
      </c>
      <c r="C2141" s="1">
        <f t="shared" si="1179"/>
        <v>2677</v>
      </c>
      <c r="D2141" s="7">
        <f>IF(P2141&gt;0,RANK(P2141,(P2141:R2141,S2141:AG2141)),0)</f>
        <v>8</v>
      </c>
      <c r="E2141" s="7">
        <f>IF(Q2141&gt;0,RANK(Q2141,(P2141:R2141,S2141:AG2141)),0)</f>
        <v>2</v>
      </c>
      <c r="F2141" s="7">
        <f>IF(R2141&gt;0,RANK(R2141,(P2141:R2141,S2141:AG2141)),0)</f>
        <v>3</v>
      </c>
      <c r="G2141" s="7">
        <f>IF(S2141&gt;0,RANK(S2141,(P2141:R2141,S2141:AG2141)),0)</f>
        <v>4</v>
      </c>
      <c r="H2141" s="48">
        <f t="shared" si="1180"/>
        <v>359</v>
      </c>
      <c r="I2141" s="163">
        <f t="shared" si="1195"/>
        <v>0.13410534180052297</v>
      </c>
      <c r="J2141" s="2"/>
      <c r="K2141" s="2">
        <f t="shared" si="1181"/>
        <v>3.3619723571161747E-3</v>
      </c>
      <c r="L2141" s="2">
        <f t="shared" si="1182"/>
        <v>0.2461710870377288</v>
      </c>
      <c r="M2141" s="2">
        <f t="shared" si="1183"/>
        <v>0.23160254015689205</v>
      </c>
      <c r="N2141" s="2">
        <f t="shared" si="1184"/>
        <v>9.8991408292865152E-2</v>
      </c>
      <c r="O2141" s="2">
        <f t="shared" si="1185"/>
        <v>0.41987299215539775</v>
      </c>
      <c r="P2141" s="1">
        <v>9</v>
      </c>
      <c r="Q2141" s="1">
        <v>659</v>
      </c>
      <c r="R2141" s="1">
        <v>620</v>
      </c>
      <c r="S2141" s="1">
        <v>265</v>
      </c>
      <c r="T2141" s="1">
        <v>1018</v>
      </c>
      <c r="U2141" s="1">
        <v>15</v>
      </c>
      <c r="V2141" s="1">
        <v>11</v>
      </c>
      <c r="Y2141" s="1">
        <v>66</v>
      </c>
      <c r="AC2141" s="1">
        <v>8</v>
      </c>
      <c r="AF2141" s="1">
        <v>6</v>
      </c>
      <c r="AI2141" s="7">
        <f t="shared" si="1186"/>
        <v>1</v>
      </c>
      <c r="AJ2141" s="7">
        <f t="shared" si="1187"/>
        <v>6</v>
      </c>
      <c r="AK2141" s="7">
        <f t="shared" si="1188"/>
        <v>7</v>
      </c>
      <c r="AL2141" s="7">
        <f t="shared" si="1189"/>
        <v>0</v>
      </c>
      <c r="AM2141" s="2">
        <f t="shared" si="1190"/>
        <v>0.3802764288382518</v>
      </c>
      <c r="AN2141" s="2">
        <f t="shared" si="1191"/>
        <v>5.6032872618602915E-3</v>
      </c>
      <c r="AO2141" s="2">
        <f t="shared" si="1192"/>
        <v>4.1090773253642139E-3</v>
      </c>
      <c r="AP2141" s="2">
        <f t="shared" si="1193"/>
        <v>0</v>
      </c>
      <c r="AR2141" t="str">
        <f t="shared" si="1196"/>
        <v>Unicoi</v>
      </c>
      <c r="AS2141" t="s">
        <v>13</v>
      </c>
      <c r="AT2141" s="162">
        <v>1</v>
      </c>
      <c r="AV2141" s="91">
        <v>47</v>
      </c>
      <c r="AW2141" s="93">
        <v>171</v>
      </c>
      <c r="AX2141" s="99">
        <f t="shared" si="1194"/>
        <v>47171</v>
      </c>
      <c r="AZ2141" s="7" t="s">
        <v>3053</v>
      </c>
      <c r="BA2141" t="s">
        <v>3290</v>
      </c>
      <c r="BB2141" s="162"/>
      <c r="BC2141" s="162"/>
      <c r="BD2141" s="162"/>
    </row>
    <row r="2142" spans="1:56" hidden="1" outlineLevel="1">
      <c r="A2142" t="s">
        <v>3341</v>
      </c>
      <c r="B2142" t="s">
        <v>13</v>
      </c>
      <c r="C2142" s="1">
        <f t="shared" si="1179"/>
        <v>1445</v>
      </c>
      <c r="D2142" s="7">
        <f>IF(P2142&gt;0,RANK(P2142,(P2142:R2142,S2142:AG2142)),0)</f>
        <v>7</v>
      </c>
      <c r="E2142" s="7">
        <f>IF(Q2142&gt;0,RANK(Q2142,(P2142:R2142,S2142:AG2142)),0)</f>
        <v>3</v>
      </c>
      <c r="F2142" s="7">
        <f>IF(R2142&gt;0,RANK(R2142,(P2142:R2142,S2142:AG2142)),0)</f>
        <v>2</v>
      </c>
      <c r="G2142" s="7">
        <f>IF(S2142&gt;0,RANK(S2142,(P2142:R2142,S2142:AG2142)),0)</f>
        <v>4</v>
      </c>
      <c r="H2142" s="48">
        <f t="shared" si="1180"/>
        <v>100</v>
      </c>
      <c r="I2142" s="163">
        <f t="shared" si="1195"/>
        <v>6.9204152249134954E-2</v>
      </c>
      <c r="J2142" s="2"/>
      <c r="K2142" s="2">
        <f t="shared" si="1181"/>
        <v>2.0761245674740486E-3</v>
      </c>
      <c r="L2142" s="2">
        <f t="shared" si="1182"/>
        <v>0.27335640138408307</v>
      </c>
      <c r="M2142" s="2">
        <f t="shared" si="1183"/>
        <v>0.28304498269896194</v>
      </c>
      <c r="N2142" s="2">
        <f t="shared" si="1184"/>
        <v>7.8200692041522496E-2</v>
      </c>
      <c r="O2142" s="2">
        <f t="shared" si="1185"/>
        <v>0.36332179930795849</v>
      </c>
      <c r="P2142" s="1">
        <v>3</v>
      </c>
      <c r="Q2142" s="1">
        <v>395</v>
      </c>
      <c r="R2142" s="1">
        <v>409</v>
      </c>
      <c r="S2142" s="1">
        <v>113</v>
      </c>
      <c r="T2142" s="1">
        <v>509</v>
      </c>
      <c r="U2142" s="1">
        <v>3</v>
      </c>
      <c r="V2142" s="1">
        <v>4</v>
      </c>
      <c r="Y2142" s="1">
        <v>6</v>
      </c>
      <c r="AC2142" s="1">
        <v>2</v>
      </c>
      <c r="AF2142" s="1">
        <v>1</v>
      </c>
      <c r="AI2142" s="7">
        <f t="shared" si="1186"/>
        <v>1</v>
      </c>
      <c r="AJ2142" s="7">
        <f t="shared" si="1187"/>
        <v>7</v>
      </c>
      <c r="AK2142" s="7">
        <f t="shared" si="1188"/>
        <v>6</v>
      </c>
      <c r="AL2142" s="7">
        <f t="shared" si="1189"/>
        <v>0</v>
      </c>
      <c r="AM2142" s="2">
        <f t="shared" si="1190"/>
        <v>0.3522491349480969</v>
      </c>
      <c r="AN2142" s="2">
        <f t="shared" si="1191"/>
        <v>2.0761245674740486E-3</v>
      </c>
      <c r="AO2142" s="2">
        <f t="shared" si="1192"/>
        <v>2.7681660899653978E-3</v>
      </c>
      <c r="AP2142" s="2">
        <f t="shared" si="1193"/>
        <v>0</v>
      </c>
      <c r="AR2142" t="str">
        <f t="shared" si="1196"/>
        <v>Union</v>
      </c>
      <c r="AS2142" t="s">
        <v>13</v>
      </c>
      <c r="AT2142" s="162">
        <v>3</v>
      </c>
      <c r="AV2142" s="91">
        <v>47</v>
      </c>
      <c r="AW2142" s="93">
        <v>173</v>
      </c>
      <c r="AX2142" s="99">
        <f t="shared" si="1194"/>
        <v>47173</v>
      </c>
      <c r="AZ2142" s="7" t="s">
        <v>3053</v>
      </c>
      <c r="BA2142" t="s">
        <v>3290</v>
      </c>
      <c r="BB2142" s="162"/>
      <c r="BC2142" s="162"/>
      <c r="BD2142" s="162"/>
    </row>
    <row r="2143" spans="1:56" hidden="1" outlineLevel="1">
      <c r="A2143" t="s">
        <v>620</v>
      </c>
      <c r="B2143" t="s">
        <v>13</v>
      </c>
      <c r="C2143" s="1">
        <f t="shared" si="1179"/>
        <v>465</v>
      </c>
      <c r="D2143" s="7">
        <f>IF(P2143&gt;0,RANK(P2143,(P2143:R2143,S2143:AG2143)),0)</f>
        <v>8</v>
      </c>
      <c r="E2143" s="7">
        <f>IF(Q2143&gt;0,RANK(Q2143,(P2143:R2143,S2143:AG2143)),0)</f>
        <v>2</v>
      </c>
      <c r="F2143" s="7">
        <f>IF(R2143&gt;0,RANK(R2143,(P2143:R2143,S2143:AG2143)),0)</f>
        <v>3</v>
      </c>
      <c r="G2143" s="7">
        <f>IF(S2143&gt;0,RANK(S2143,(P2143:R2143,S2143:AG2143)),0)</f>
        <v>4</v>
      </c>
      <c r="H2143" s="48">
        <f t="shared" si="1180"/>
        <v>25</v>
      </c>
      <c r="I2143" s="163">
        <f t="shared" si="1195"/>
        <v>5.3763440860215055E-2</v>
      </c>
      <c r="J2143" s="2"/>
      <c r="K2143" s="2">
        <f t="shared" si="1181"/>
        <v>2.1505376344086021E-3</v>
      </c>
      <c r="L2143" s="2">
        <f t="shared" si="1182"/>
        <v>0.29677419354838708</v>
      </c>
      <c r="M2143" s="2">
        <f t="shared" si="1183"/>
        <v>0.22365591397849463</v>
      </c>
      <c r="N2143" s="2">
        <f t="shared" si="1184"/>
        <v>0.10752688172043011</v>
      </c>
      <c r="O2143" s="2">
        <f t="shared" si="1185"/>
        <v>0.36989247311827955</v>
      </c>
      <c r="P2143" s="1">
        <v>1</v>
      </c>
      <c r="Q2143" s="1">
        <v>138</v>
      </c>
      <c r="R2143" s="1">
        <v>104</v>
      </c>
      <c r="S2143" s="1">
        <v>50</v>
      </c>
      <c r="T2143" s="1">
        <v>163</v>
      </c>
      <c r="U2143" s="1">
        <v>1</v>
      </c>
      <c r="V2143" s="1">
        <v>2</v>
      </c>
      <c r="Y2143" s="1">
        <v>2</v>
      </c>
      <c r="AC2143" s="1">
        <v>3</v>
      </c>
      <c r="AF2143" s="1">
        <v>1</v>
      </c>
      <c r="AI2143" s="7">
        <f t="shared" si="1186"/>
        <v>1</v>
      </c>
      <c r="AJ2143" s="7">
        <f t="shared" si="1187"/>
        <v>7</v>
      </c>
      <c r="AK2143" s="7">
        <f t="shared" si="1188"/>
        <v>5</v>
      </c>
      <c r="AL2143" s="7">
        <f t="shared" si="1189"/>
        <v>0</v>
      </c>
      <c r="AM2143" s="2">
        <f t="shared" si="1190"/>
        <v>0.35053763440860214</v>
      </c>
      <c r="AN2143" s="2">
        <f t="shared" si="1191"/>
        <v>2.1505376344086021E-3</v>
      </c>
      <c r="AO2143" s="2">
        <f t="shared" si="1192"/>
        <v>4.3010752688172043E-3</v>
      </c>
      <c r="AP2143" s="2">
        <f t="shared" si="1193"/>
        <v>0</v>
      </c>
      <c r="AR2143" t="str">
        <f t="shared" si="1196"/>
        <v>Van Buren</v>
      </c>
      <c r="AS2143" t="s">
        <v>13</v>
      </c>
      <c r="AT2143" s="162"/>
      <c r="AV2143" s="91">
        <v>47</v>
      </c>
      <c r="AW2143" s="93">
        <v>175</v>
      </c>
      <c r="AX2143" s="99">
        <f t="shared" si="1194"/>
        <v>47175</v>
      </c>
      <c r="AZ2143" s="7" t="s">
        <v>3053</v>
      </c>
      <c r="BA2143" t="s">
        <v>3290</v>
      </c>
      <c r="BB2143" s="162"/>
      <c r="BC2143" s="162"/>
      <c r="BD2143" s="162"/>
    </row>
    <row r="2144" spans="1:56" hidden="1" outlineLevel="1">
      <c r="A2144" t="s">
        <v>1171</v>
      </c>
      <c r="B2144" t="s">
        <v>13</v>
      </c>
      <c r="C2144" s="1">
        <f t="shared" si="1179"/>
        <v>2903</v>
      </c>
      <c r="D2144" s="7">
        <f>IF(P2144&gt;0,RANK(P2144,(P2144:R2144,S2144:AG2144)),0)</f>
        <v>8</v>
      </c>
      <c r="E2144" s="7">
        <f>IF(Q2144&gt;0,RANK(Q2144,(P2144:R2144,S2144:AG2144)),0)</f>
        <v>2</v>
      </c>
      <c r="F2144" s="7">
        <f>IF(R2144&gt;0,RANK(R2144,(P2144:R2144,S2144:AG2144)),0)</f>
        <v>3</v>
      </c>
      <c r="G2144" s="7">
        <f>IF(S2144&gt;0,RANK(S2144,(P2144:R2144,S2144:AG2144)),0)</f>
        <v>4</v>
      </c>
      <c r="H2144" s="48">
        <f t="shared" si="1180"/>
        <v>519</v>
      </c>
      <c r="I2144" s="163">
        <f t="shared" si="1195"/>
        <v>0.17878057182225285</v>
      </c>
      <c r="J2144" s="2"/>
      <c r="K2144" s="2">
        <f t="shared" si="1181"/>
        <v>1.7223561832586979E-3</v>
      </c>
      <c r="L2144" s="2">
        <f t="shared" si="1182"/>
        <v>0.23734068205304856</v>
      </c>
      <c r="M2144" s="2">
        <f t="shared" si="1183"/>
        <v>0.23424044092318291</v>
      </c>
      <c r="N2144" s="2">
        <f t="shared" si="1184"/>
        <v>8.4739924216327936E-2</v>
      </c>
      <c r="O2144" s="2">
        <f t="shared" si="1185"/>
        <v>0.44195659662418196</v>
      </c>
      <c r="P2144" s="1">
        <v>5</v>
      </c>
      <c r="Q2144" s="1">
        <v>689</v>
      </c>
      <c r="R2144" s="1">
        <v>680</v>
      </c>
      <c r="S2144" s="1">
        <v>246</v>
      </c>
      <c r="T2144" s="1">
        <v>1208</v>
      </c>
      <c r="U2144" s="1">
        <v>29</v>
      </c>
      <c r="V2144" s="1">
        <v>15</v>
      </c>
      <c r="Y2144" s="1">
        <v>23</v>
      </c>
      <c r="AC2144" s="1">
        <v>5</v>
      </c>
      <c r="AF2144" s="1">
        <v>3</v>
      </c>
      <c r="AI2144" s="7">
        <f t="shared" si="1186"/>
        <v>1</v>
      </c>
      <c r="AJ2144" s="7">
        <f t="shared" si="1187"/>
        <v>5</v>
      </c>
      <c r="AK2144" s="7">
        <f t="shared" si="1188"/>
        <v>7</v>
      </c>
      <c r="AL2144" s="7">
        <f t="shared" si="1189"/>
        <v>0</v>
      </c>
      <c r="AM2144" s="2">
        <f t="shared" si="1190"/>
        <v>0.41612125387530141</v>
      </c>
      <c r="AN2144" s="2">
        <f t="shared" si="1191"/>
        <v>9.9896658629004473E-3</v>
      </c>
      <c r="AO2144" s="2">
        <f t="shared" si="1192"/>
        <v>5.1670685497760939E-3</v>
      </c>
      <c r="AP2144" s="2">
        <f t="shared" si="1193"/>
        <v>0</v>
      </c>
      <c r="AR2144" t="str">
        <f t="shared" si="1196"/>
        <v>Warren</v>
      </c>
      <c r="AS2144" t="s">
        <v>13</v>
      </c>
      <c r="AT2144" s="162">
        <v>4</v>
      </c>
      <c r="AV2144" s="91">
        <v>47</v>
      </c>
      <c r="AW2144" s="93">
        <v>177</v>
      </c>
      <c r="AX2144" s="99">
        <f t="shared" si="1194"/>
        <v>47177</v>
      </c>
      <c r="AZ2144" s="7" t="s">
        <v>3053</v>
      </c>
      <c r="BA2144" t="s">
        <v>3290</v>
      </c>
      <c r="BB2144" s="162"/>
      <c r="BC2144" s="162"/>
      <c r="BD2144" s="162"/>
    </row>
    <row r="2145" spans="1:62" hidden="1" outlineLevel="1">
      <c r="A2145" t="s">
        <v>650</v>
      </c>
      <c r="B2145" t="s">
        <v>13</v>
      </c>
      <c r="C2145" s="1">
        <f t="shared" si="1179"/>
        <v>12422</v>
      </c>
      <c r="D2145" s="7">
        <f>IF(P2145&gt;0,RANK(P2145,(P2145:R2145,S2145:AG2145)),0)</f>
        <v>9</v>
      </c>
      <c r="E2145" s="7">
        <f>IF(Q2145&gt;0,RANK(Q2145,(P2145:R2145,S2145:AG2145)),0)</f>
        <v>2</v>
      </c>
      <c r="F2145" s="7">
        <f>IF(R2145&gt;0,RANK(R2145,(P2145:R2145,S2145:AG2145)),0)</f>
        <v>3</v>
      </c>
      <c r="G2145" s="7">
        <f>IF(S2145&gt;0,RANK(S2145,(P2145:R2145,S2145:AG2145)),0)</f>
        <v>4</v>
      </c>
      <c r="H2145" s="48">
        <f t="shared" si="1180"/>
        <v>670</v>
      </c>
      <c r="I2145" s="163">
        <f t="shared" si="1195"/>
        <v>5.3936564160360648E-2</v>
      </c>
      <c r="J2145" s="2"/>
      <c r="K2145" s="2">
        <f t="shared" si="1181"/>
        <v>1.4490420222186442E-3</v>
      </c>
      <c r="L2145" s="2">
        <f t="shared" si="1182"/>
        <v>0.28159716631782322</v>
      </c>
      <c r="M2145" s="2">
        <f t="shared" si="1183"/>
        <v>0.26984382547093866</v>
      </c>
      <c r="N2145" s="2">
        <f t="shared" si="1184"/>
        <v>0.10183545322814362</v>
      </c>
      <c r="O2145" s="2">
        <f t="shared" si="1185"/>
        <v>0.34527451296087591</v>
      </c>
      <c r="P2145" s="1">
        <v>18</v>
      </c>
      <c r="Q2145" s="1">
        <v>3498</v>
      </c>
      <c r="R2145" s="1">
        <v>3352</v>
      </c>
      <c r="S2145" s="1">
        <v>1265</v>
      </c>
      <c r="T2145" s="1">
        <v>4168</v>
      </c>
      <c r="U2145" s="1">
        <v>27</v>
      </c>
      <c r="V2145" s="1">
        <v>34</v>
      </c>
      <c r="Y2145" s="1">
        <v>29</v>
      </c>
      <c r="AC2145" s="1">
        <v>23</v>
      </c>
      <c r="AF2145" s="1">
        <v>8</v>
      </c>
      <c r="AI2145" s="7">
        <f t="shared" si="1186"/>
        <v>1</v>
      </c>
      <c r="AJ2145" s="7">
        <f t="shared" si="1187"/>
        <v>7</v>
      </c>
      <c r="AK2145" s="7">
        <f t="shared" si="1188"/>
        <v>5</v>
      </c>
      <c r="AL2145" s="7">
        <f t="shared" si="1189"/>
        <v>0</v>
      </c>
      <c r="AM2145" s="2">
        <f t="shared" si="1190"/>
        <v>0.33553373047818386</v>
      </c>
      <c r="AN2145" s="2">
        <f t="shared" si="1191"/>
        <v>2.1735630333279666E-3</v>
      </c>
      <c r="AO2145" s="2">
        <f t="shared" si="1192"/>
        <v>2.7370793753018837E-3</v>
      </c>
      <c r="AP2145" s="2">
        <f t="shared" si="1193"/>
        <v>0</v>
      </c>
      <c r="AR2145" t="str">
        <f t="shared" si="1196"/>
        <v>Washington</v>
      </c>
      <c r="AS2145" t="s">
        <v>13</v>
      </c>
      <c r="AT2145" s="162">
        <v>1</v>
      </c>
      <c r="AV2145" s="91">
        <v>47</v>
      </c>
      <c r="AW2145" s="93">
        <v>179</v>
      </c>
      <c r="AX2145" s="99">
        <f t="shared" si="1194"/>
        <v>47179</v>
      </c>
      <c r="AZ2145" s="7" t="s">
        <v>3053</v>
      </c>
      <c r="BA2145" t="s">
        <v>3290</v>
      </c>
      <c r="BB2145" s="162"/>
      <c r="BC2145" s="162"/>
      <c r="BD2145" s="162"/>
    </row>
    <row r="2146" spans="1:62" hidden="1" outlineLevel="1">
      <c r="A2146" t="s">
        <v>2200</v>
      </c>
      <c r="B2146" t="s">
        <v>13</v>
      </c>
      <c r="C2146" s="1">
        <f t="shared" si="1179"/>
        <v>1137</v>
      </c>
      <c r="D2146" s="7">
        <f>IF(P2146&gt;0,RANK(P2146,(P2146:R2146,S2146:AG2146)),0)</f>
        <v>9</v>
      </c>
      <c r="E2146" s="7">
        <f>IF(Q2146&gt;0,RANK(Q2146,(P2146:R2146,S2146:AG2146)),0)</f>
        <v>3</v>
      </c>
      <c r="F2146" s="7">
        <f>IF(R2146&gt;0,RANK(R2146,(P2146:R2146,S2146:AG2146)),0)</f>
        <v>2</v>
      </c>
      <c r="G2146" s="7">
        <f>IF(S2146&gt;0,RANK(S2146,(P2146:R2146,S2146:AG2146)),0)</f>
        <v>4</v>
      </c>
      <c r="H2146" s="48">
        <f t="shared" si="1180"/>
        <v>155</v>
      </c>
      <c r="I2146" s="163">
        <f t="shared" si="1195"/>
        <v>0.13632365875109939</v>
      </c>
      <c r="J2146" s="2"/>
      <c r="K2146" s="2">
        <f t="shared" si="1181"/>
        <v>1.7590149516270889E-3</v>
      </c>
      <c r="L2146" s="2">
        <f t="shared" si="1182"/>
        <v>0.21459982409850484</v>
      </c>
      <c r="M2146" s="2">
        <f t="shared" si="1183"/>
        <v>0.2832014072119613</v>
      </c>
      <c r="N2146" s="2">
        <f t="shared" si="1184"/>
        <v>6.4204045734388746E-2</v>
      </c>
      <c r="O2146" s="2">
        <f t="shared" si="1185"/>
        <v>0.43623570800351796</v>
      </c>
      <c r="P2146" s="1">
        <v>2</v>
      </c>
      <c r="Q2146" s="1">
        <v>244</v>
      </c>
      <c r="R2146" s="1">
        <v>322</v>
      </c>
      <c r="S2146" s="1">
        <v>73</v>
      </c>
      <c r="T2146" s="1">
        <v>477</v>
      </c>
      <c r="U2146" s="1">
        <v>7</v>
      </c>
      <c r="V2146" s="1">
        <v>3</v>
      </c>
      <c r="Y2146" s="1">
        <v>6</v>
      </c>
      <c r="AC2146" s="1">
        <v>3</v>
      </c>
      <c r="AF2146" s="1">
        <v>0</v>
      </c>
      <c r="AI2146" s="7">
        <f t="shared" si="1186"/>
        <v>1</v>
      </c>
      <c r="AJ2146" s="7">
        <f t="shared" si="1187"/>
        <v>5</v>
      </c>
      <c r="AK2146" s="7">
        <f t="shared" si="1188"/>
        <v>7</v>
      </c>
      <c r="AL2146" s="7">
        <f t="shared" si="1189"/>
        <v>0</v>
      </c>
      <c r="AM2146" s="2">
        <f t="shared" si="1190"/>
        <v>0.41952506596306066</v>
      </c>
      <c r="AN2146" s="2">
        <f t="shared" si="1191"/>
        <v>6.156552330694811E-3</v>
      </c>
      <c r="AO2146" s="2">
        <f t="shared" si="1192"/>
        <v>2.6385224274406332E-3</v>
      </c>
      <c r="AP2146" s="2">
        <f t="shared" si="1193"/>
        <v>0</v>
      </c>
      <c r="AR2146" t="str">
        <f t="shared" si="1196"/>
        <v>Wayne</v>
      </c>
      <c r="AS2146" t="s">
        <v>13</v>
      </c>
      <c r="AT2146" s="162">
        <v>7</v>
      </c>
      <c r="AV2146" s="91">
        <v>47</v>
      </c>
      <c r="AW2146" s="93">
        <v>181</v>
      </c>
      <c r="AX2146" s="99">
        <f t="shared" si="1194"/>
        <v>47181</v>
      </c>
      <c r="AZ2146" s="7" t="s">
        <v>3053</v>
      </c>
      <c r="BA2146" t="s">
        <v>3290</v>
      </c>
      <c r="BB2146" s="162"/>
      <c r="BC2146" s="162"/>
      <c r="BD2146" s="162"/>
    </row>
    <row r="2147" spans="1:62" hidden="1" outlineLevel="1">
      <c r="A2147" t="s">
        <v>489</v>
      </c>
      <c r="B2147" t="s">
        <v>13</v>
      </c>
      <c r="C2147" s="1">
        <f t="shared" si="1179"/>
        <v>2313</v>
      </c>
      <c r="D2147" s="7">
        <f>IF(P2147&gt;0,RANK(P2147,(P2147:R2147,S2147:AG2147)),0)</f>
        <v>10</v>
      </c>
      <c r="E2147" s="7">
        <f>IF(Q2147&gt;0,RANK(Q2147,(P2147:R2147,S2147:AG2147)),0)</f>
        <v>2</v>
      </c>
      <c r="F2147" s="7">
        <f>IF(R2147&gt;0,RANK(R2147,(P2147:R2147,S2147:AG2147)),0)</f>
        <v>3</v>
      </c>
      <c r="G2147" s="7">
        <f>IF(S2147&gt;0,RANK(S2147,(P2147:R2147,S2147:AG2147)),0)</f>
        <v>4</v>
      </c>
      <c r="H2147" s="48">
        <f t="shared" si="1180"/>
        <v>505</v>
      </c>
      <c r="I2147" s="163">
        <f t="shared" si="1195"/>
        <v>0.21833117163856464</v>
      </c>
      <c r="J2147" s="2"/>
      <c r="K2147" s="2">
        <f t="shared" si="1181"/>
        <v>4.3233895373973193E-4</v>
      </c>
      <c r="L2147" s="2">
        <f t="shared" si="1182"/>
        <v>0.24427150886294854</v>
      </c>
      <c r="M2147" s="2">
        <f t="shared" si="1183"/>
        <v>0.20968439256377</v>
      </c>
      <c r="N2147" s="2">
        <f t="shared" si="1184"/>
        <v>7.3065283182014704E-2</v>
      </c>
      <c r="O2147" s="2">
        <f t="shared" si="1185"/>
        <v>0.47254647643752695</v>
      </c>
      <c r="P2147" s="1">
        <v>1</v>
      </c>
      <c r="Q2147" s="1">
        <v>565</v>
      </c>
      <c r="R2147" s="1">
        <v>485</v>
      </c>
      <c r="S2147" s="1">
        <v>169</v>
      </c>
      <c r="T2147" s="1">
        <v>1070</v>
      </c>
      <c r="U2147" s="1">
        <v>8</v>
      </c>
      <c r="V2147" s="1">
        <v>5</v>
      </c>
      <c r="Y2147" s="1">
        <v>3</v>
      </c>
      <c r="AC2147" s="1">
        <v>5</v>
      </c>
      <c r="AF2147" s="1">
        <v>2</v>
      </c>
      <c r="AI2147" s="7">
        <f t="shared" si="1186"/>
        <v>1</v>
      </c>
      <c r="AJ2147" s="7">
        <f t="shared" si="1187"/>
        <v>5</v>
      </c>
      <c r="AK2147" s="7">
        <f t="shared" si="1188"/>
        <v>6</v>
      </c>
      <c r="AL2147" s="7">
        <f t="shared" si="1189"/>
        <v>0</v>
      </c>
      <c r="AM2147" s="2">
        <f t="shared" si="1190"/>
        <v>0.46260268050151321</v>
      </c>
      <c r="AN2147" s="2">
        <f t="shared" si="1191"/>
        <v>3.4587116299178555E-3</v>
      </c>
      <c r="AO2147" s="2">
        <f t="shared" si="1192"/>
        <v>2.1616947686986599E-3</v>
      </c>
      <c r="AP2147" s="2">
        <f t="shared" si="1193"/>
        <v>0</v>
      </c>
      <c r="AR2147" t="str">
        <f t="shared" si="1196"/>
        <v>Weakley</v>
      </c>
      <c r="AS2147" t="s">
        <v>13</v>
      </c>
      <c r="AT2147" s="162">
        <v>8</v>
      </c>
      <c r="AV2147" s="91">
        <v>47</v>
      </c>
      <c r="AW2147" s="93">
        <v>183</v>
      </c>
      <c r="AX2147" s="99">
        <f t="shared" si="1194"/>
        <v>47183</v>
      </c>
      <c r="AZ2147" s="7" t="s">
        <v>3053</v>
      </c>
      <c r="BA2147" t="s">
        <v>3290</v>
      </c>
      <c r="BB2147" s="162"/>
      <c r="BC2147" s="162"/>
      <c r="BD2147" s="162"/>
    </row>
    <row r="2148" spans="1:62" hidden="1" outlineLevel="1">
      <c r="A2148" t="s">
        <v>2953</v>
      </c>
      <c r="B2148" t="s">
        <v>13</v>
      </c>
      <c r="C2148" s="1">
        <f t="shared" si="1179"/>
        <v>2206</v>
      </c>
      <c r="D2148" s="7">
        <f>IF(P2148&gt;0,RANK(P2148,(P2148:R2148,S2148:AG2148)),0)</f>
        <v>8</v>
      </c>
      <c r="E2148" s="7">
        <f>IF(Q2148&gt;0,RANK(Q2148,(P2148:R2148,S2148:AG2148)),0)</f>
        <v>2</v>
      </c>
      <c r="F2148" s="7">
        <f>IF(R2148&gt;0,RANK(R2148,(P2148:R2148,S2148:AG2148)),0)</f>
        <v>3</v>
      </c>
      <c r="G2148" s="7">
        <f>IF(S2148&gt;0,RANK(S2148,(P2148:R2148,S2148:AG2148)),0)</f>
        <v>4</v>
      </c>
      <c r="H2148" s="48">
        <f t="shared" si="1180"/>
        <v>412</v>
      </c>
      <c r="I2148" s="163">
        <f t="shared" si="1195"/>
        <v>0.18676337262012693</v>
      </c>
      <c r="J2148" s="2"/>
      <c r="K2148" s="2">
        <f t="shared" si="1181"/>
        <v>2.7198549410698096E-3</v>
      </c>
      <c r="L2148" s="2">
        <f t="shared" si="1182"/>
        <v>0.2497733454215775</v>
      </c>
      <c r="M2148" s="2">
        <f t="shared" si="1183"/>
        <v>0.19764279238440616</v>
      </c>
      <c r="N2148" s="2">
        <f t="shared" si="1184"/>
        <v>9.6554850407978246E-2</v>
      </c>
      <c r="O2148" s="2">
        <f t="shared" si="1185"/>
        <v>0.45330915684496825</v>
      </c>
      <c r="P2148" s="1">
        <v>6</v>
      </c>
      <c r="Q2148" s="1">
        <v>551</v>
      </c>
      <c r="R2148" s="1">
        <v>436</v>
      </c>
      <c r="S2148" s="1">
        <v>213</v>
      </c>
      <c r="T2148" s="1">
        <v>963</v>
      </c>
      <c r="U2148" s="1">
        <v>8</v>
      </c>
      <c r="V2148" s="1">
        <v>13</v>
      </c>
      <c r="Y2148" s="1">
        <v>10</v>
      </c>
      <c r="AC2148" s="1">
        <v>3</v>
      </c>
      <c r="AF2148" s="1">
        <v>3</v>
      </c>
      <c r="AI2148" s="7">
        <f t="shared" si="1186"/>
        <v>1</v>
      </c>
      <c r="AJ2148" s="7">
        <f t="shared" si="1187"/>
        <v>7</v>
      </c>
      <c r="AK2148" s="7">
        <f t="shared" si="1188"/>
        <v>5</v>
      </c>
      <c r="AL2148" s="7">
        <f t="shared" si="1189"/>
        <v>0</v>
      </c>
      <c r="AM2148" s="2">
        <f t="shared" si="1190"/>
        <v>0.43653671804170446</v>
      </c>
      <c r="AN2148" s="2">
        <f t="shared" si="1191"/>
        <v>3.6264732547597461E-3</v>
      </c>
      <c r="AO2148" s="2">
        <f t="shared" si="1192"/>
        <v>5.8930190389845875E-3</v>
      </c>
      <c r="AP2148" s="2">
        <f t="shared" si="1193"/>
        <v>0</v>
      </c>
      <c r="AR2148" t="str">
        <f t="shared" si="1196"/>
        <v>White</v>
      </c>
      <c r="AS2148" t="s">
        <v>13</v>
      </c>
      <c r="AT2148" s="162">
        <v>6</v>
      </c>
      <c r="AV2148" s="91">
        <v>47</v>
      </c>
      <c r="AW2148" s="93">
        <v>185</v>
      </c>
      <c r="AX2148" s="99">
        <f t="shared" si="1194"/>
        <v>47185</v>
      </c>
      <c r="AZ2148" s="7" t="s">
        <v>3053</v>
      </c>
      <c r="BA2148" t="s">
        <v>3290</v>
      </c>
      <c r="BB2148" s="162"/>
      <c r="BC2148" s="162"/>
      <c r="BD2148" s="162"/>
    </row>
    <row r="2149" spans="1:62" hidden="1" outlineLevel="1">
      <c r="A2149" t="s">
        <v>42</v>
      </c>
      <c r="B2149" t="s">
        <v>13</v>
      </c>
      <c r="C2149" s="1">
        <f t="shared" si="1179"/>
        <v>26985</v>
      </c>
      <c r="D2149" s="7">
        <f>IF(P2149&gt;0,RANK(P2149,(P2149:R2149,S2149:AG2149)),0)</f>
        <v>6</v>
      </c>
      <c r="E2149" s="7">
        <f>IF(Q2149&gt;0,RANK(Q2149,(P2149:R2149,S2149:AG2149)),0)</f>
        <v>3</v>
      </c>
      <c r="F2149" s="7">
        <f>IF(R2149&gt;0,RANK(R2149,(P2149:R2149,S2149:AG2149)),0)</f>
        <v>1</v>
      </c>
      <c r="G2149" s="7">
        <f>IF(S2149&gt;0,RANK(S2149,(P2149:R2149,S2149:AG2149)),0)</f>
        <v>4</v>
      </c>
      <c r="H2149" s="48">
        <f t="shared" si="1180"/>
        <v>866</v>
      </c>
      <c r="I2149" s="163">
        <f t="shared" si="1195"/>
        <v>3.2091902909023529E-2</v>
      </c>
      <c r="J2149" s="2"/>
      <c r="K2149" s="2">
        <f t="shared" si="1181"/>
        <v>2.0011117287381877E-3</v>
      </c>
      <c r="L2149" s="2">
        <f t="shared" si="1182"/>
        <v>0.22712618121178432</v>
      </c>
      <c r="M2149" s="2">
        <f t="shared" si="1183"/>
        <v>0.35553085047248473</v>
      </c>
      <c r="N2149" s="2">
        <f t="shared" si="1184"/>
        <v>8.1082082638502875E-2</v>
      </c>
      <c r="O2149" s="2">
        <f t="shared" si="1185"/>
        <v>0.33425977394848994</v>
      </c>
      <c r="P2149" s="1">
        <v>54</v>
      </c>
      <c r="Q2149" s="1">
        <v>6129</v>
      </c>
      <c r="R2149" s="1">
        <v>9594</v>
      </c>
      <c r="S2149" s="1">
        <v>2188</v>
      </c>
      <c r="T2149" s="1">
        <v>8728</v>
      </c>
      <c r="U2149" s="1">
        <v>49</v>
      </c>
      <c r="V2149" s="1">
        <v>42</v>
      </c>
      <c r="Y2149" s="1">
        <v>170</v>
      </c>
      <c r="AC2149" s="1">
        <v>23</v>
      </c>
      <c r="AF2149" s="1">
        <v>8</v>
      </c>
      <c r="AI2149" s="7">
        <f t="shared" si="1186"/>
        <v>2</v>
      </c>
      <c r="AJ2149" s="7">
        <f t="shared" si="1187"/>
        <v>7</v>
      </c>
      <c r="AK2149" s="7">
        <f t="shared" si="1188"/>
        <v>8</v>
      </c>
      <c r="AL2149" s="7">
        <f t="shared" si="1189"/>
        <v>0</v>
      </c>
      <c r="AM2149" s="2">
        <f t="shared" si="1190"/>
        <v>0.3234389475634612</v>
      </c>
      <c r="AN2149" s="2">
        <f t="shared" si="1191"/>
        <v>1.8158236057068742E-3</v>
      </c>
      <c r="AO2149" s="2">
        <f t="shared" si="1192"/>
        <v>1.5564202334630351E-3</v>
      </c>
      <c r="AP2149" s="2">
        <f t="shared" si="1193"/>
        <v>0</v>
      </c>
      <c r="AR2149" t="str">
        <f t="shared" si="1196"/>
        <v>Williamson</v>
      </c>
      <c r="AS2149" t="s">
        <v>13</v>
      </c>
      <c r="AT2149" s="162">
        <v>7</v>
      </c>
      <c r="AV2149" s="91">
        <v>47</v>
      </c>
      <c r="AW2149" s="93">
        <v>187</v>
      </c>
      <c r="AX2149" s="99">
        <f t="shared" si="1194"/>
        <v>47187</v>
      </c>
      <c r="AZ2149" s="7" t="s">
        <v>3053</v>
      </c>
      <c r="BA2149" t="s">
        <v>3290</v>
      </c>
      <c r="BB2149" s="162"/>
      <c r="BC2149" s="162"/>
      <c r="BD2149" s="162"/>
    </row>
    <row r="2150" spans="1:62" hidden="1" outlineLevel="1">
      <c r="A2150" t="s">
        <v>268</v>
      </c>
      <c r="B2150" t="s">
        <v>13</v>
      </c>
      <c r="C2150" s="1">
        <f t="shared" si="1179"/>
        <v>12689</v>
      </c>
      <c r="D2150" s="7">
        <f>IF(P2150&gt;0,RANK(P2150,(P2150:R2150,S2150:AG2150)),0)</f>
        <v>8</v>
      </c>
      <c r="E2150" s="7">
        <f>IF(Q2150&gt;0,RANK(Q2150,(P2150:R2150,S2150:AG2150)),0)</f>
        <v>2</v>
      </c>
      <c r="F2150" s="7">
        <f>IF(R2150&gt;0,RANK(R2150,(P2150:R2150,S2150:AG2150)),0)</f>
        <v>3</v>
      </c>
      <c r="G2150" s="7">
        <f>IF(S2150&gt;0,RANK(S2150,(P2150:R2150,S2150:AG2150)),0)</f>
        <v>4</v>
      </c>
      <c r="H2150" s="48">
        <f t="shared" si="1180"/>
        <v>1569</v>
      </c>
      <c r="I2150" s="163">
        <f t="shared" si="1195"/>
        <v>0.1236504058633462</v>
      </c>
      <c r="J2150" s="2"/>
      <c r="K2150" s="2">
        <f t="shared" si="1181"/>
        <v>1.1821262510836156E-3</v>
      </c>
      <c r="L2150" s="2">
        <f t="shared" si="1182"/>
        <v>0.27701158483726063</v>
      </c>
      <c r="M2150" s="2">
        <f t="shared" si="1183"/>
        <v>0.23744975963432893</v>
      </c>
      <c r="N2150" s="2">
        <f t="shared" si="1184"/>
        <v>7.5340846402395772E-2</v>
      </c>
      <c r="O2150" s="2">
        <f t="shared" si="1185"/>
        <v>0.40901568287493106</v>
      </c>
      <c r="P2150" s="1">
        <v>15</v>
      </c>
      <c r="Q2150" s="1">
        <v>3515</v>
      </c>
      <c r="R2150" s="1">
        <v>3013</v>
      </c>
      <c r="S2150" s="1">
        <v>956</v>
      </c>
      <c r="T2150" s="1">
        <v>5084</v>
      </c>
      <c r="U2150" s="1">
        <v>35</v>
      </c>
      <c r="V2150" s="1">
        <v>26</v>
      </c>
      <c r="Y2150" s="1">
        <v>21</v>
      </c>
      <c r="AC2150" s="1">
        <v>14</v>
      </c>
      <c r="AF2150" s="1">
        <v>10</v>
      </c>
      <c r="AI2150" s="7">
        <f t="shared" si="1186"/>
        <v>1</v>
      </c>
      <c r="AJ2150" s="7">
        <f t="shared" si="1187"/>
        <v>5</v>
      </c>
      <c r="AK2150" s="7">
        <f t="shared" si="1188"/>
        <v>6</v>
      </c>
      <c r="AL2150" s="7">
        <f t="shared" si="1189"/>
        <v>0</v>
      </c>
      <c r="AM2150" s="2">
        <f t="shared" si="1190"/>
        <v>0.40066199070060682</v>
      </c>
      <c r="AN2150" s="2">
        <f t="shared" si="1191"/>
        <v>2.7582945858617702E-3</v>
      </c>
      <c r="AO2150" s="2">
        <f t="shared" si="1192"/>
        <v>2.0490188352116005E-3</v>
      </c>
      <c r="AP2150" s="2">
        <f t="shared" si="1193"/>
        <v>0</v>
      </c>
      <c r="AR2150" t="str">
        <f t="shared" si="1196"/>
        <v>Wilson</v>
      </c>
      <c r="AS2150" t="s">
        <v>13</v>
      </c>
      <c r="AT2150" s="162">
        <v>6</v>
      </c>
      <c r="AV2150" s="91">
        <v>47</v>
      </c>
      <c r="AW2150" s="93">
        <v>189</v>
      </c>
      <c r="AX2150" s="99">
        <f t="shared" si="1194"/>
        <v>47189</v>
      </c>
      <c r="AZ2150" s="7" t="s">
        <v>3053</v>
      </c>
      <c r="BA2150" t="s">
        <v>3290</v>
      </c>
      <c r="BB2150" s="162"/>
      <c r="BC2150" s="162"/>
    </row>
    <row r="2151" spans="1:62" collapsed="1">
      <c r="A2151" t="s">
        <v>3113</v>
      </c>
      <c r="B2151" t="s">
        <v>1136</v>
      </c>
      <c r="C2151" s="1">
        <f t="shared" si="1179"/>
        <v>554573</v>
      </c>
      <c r="D2151" s="7">
        <f>IF(P2151&gt;0,RANK(P2151,(P2151:R2151,S2151:AG2151)),0)</f>
        <v>8</v>
      </c>
      <c r="E2151" s="7">
        <f>IF(Q2151&gt;0,RANK(Q2151,(P2151:R2151,S2151:AG2151)),0)</f>
        <v>3</v>
      </c>
      <c r="F2151" s="7">
        <f>IF(R2151&gt;0,RANK(R2151,(P2151:R2151,S2151:AG2151)),0)</f>
        <v>2</v>
      </c>
      <c r="G2151" s="7">
        <f>IF(S2151&gt;0,RANK(S2151,(P2151:R2151,S2151:AG2151)),0)</f>
        <v>4</v>
      </c>
      <c r="H2151" s="48">
        <f t="shared" si="1180"/>
        <v>50179</v>
      </c>
      <c r="I2151" s="163">
        <f t="shared" si="1195"/>
        <v>9.0482226866435977E-2</v>
      </c>
      <c r="J2151" s="2"/>
      <c r="K2151" s="2">
        <f t="shared" si="1181"/>
        <v>2.2341513200245956E-3</v>
      </c>
      <c r="L2151" s="2">
        <f t="shared" si="1182"/>
        <v>0.2396239990046396</v>
      </c>
      <c r="M2151" s="2">
        <f t="shared" si="1183"/>
        <v>0.28063032278888445</v>
      </c>
      <c r="N2151" s="2">
        <f t="shared" si="1184"/>
        <v>9.0440753516669581E-2</v>
      </c>
      <c r="O2151" s="2">
        <f t="shared" si="1185"/>
        <v>0.3870707733697818</v>
      </c>
      <c r="P2151" s="1">
        <f t="shared" ref="P2151:U2151" si="1197">SUM(P2056:P2150)</f>
        <v>1239</v>
      </c>
      <c r="Q2151" s="1">
        <f t="shared" si="1197"/>
        <v>132889</v>
      </c>
      <c r="R2151" s="1">
        <f t="shared" si="1197"/>
        <v>155630</v>
      </c>
      <c r="S2151" s="1">
        <f t="shared" si="1197"/>
        <v>50156</v>
      </c>
      <c r="T2151" s="1">
        <f t="shared" si="1197"/>
        <v>205809</v>
      </c>
      <c r="U2151" s="1">
        <f t="shared" si="1197"/>
        <v>1966</v>
      </c>
      <c r="V2151" s="1">
        <f>SUM(V2056:V2150)</f>
        <v>1895</v>
      </c>
      <c r="Y2151" s="1">
        <f>SUM(Y2056:Y2150)</f>
        <v>3536</v>
      </c>
      <c r="AC2151" s="1">
        <f>SUM(AC2056:AC2150)</f>
        <v>881</v>
      </c>
      <c r="AF2151" s="1">
        <f>SUM(AF2056:AF2150)</f>
        <v>572</v>
      </c>
      <c r="AI2151" s="7">
        <f t="shared" si="1186"/>
        <v>1</v>
      </c>
      <c r="AJ2151" s="7">
        <f t="shared" si="1187"/>
        <v>6</v>
      </c>
      <c r="AK2151" s="7">
        <f t="shared" si="1188"/>
        <v>7</v>
      </c>
      <c r="AL2151" s="7">
        <f t="shared" si="1189"/>
        <v>0</v>
      </c>
      <c r="AM2151" s="2">
        <f t="shared" si="1190"/>
        <v>0.37111254965532042</v>
      </c>
      <c r="AN2151" s="2">
        <f t="shared" si="1191"/>
        <v>3.5450698104667914E-3</v>
      </c>
      <c r="AO2151" s="2">
        <f t="shared" si="1192"/>
        <v>3.4170433829270449E-3</v>
      </c>
      <c r="AP2151" s="2">
        <f t="shared" si="1193"/>
        <v>0</v>
      </c>
      <c r="AR2151" t="str">
        <f t="shared" si="1196"/>
        <v>Tennessee</v>
      </c>
      <c r="AS2151" t="s">
        <v>1136</v>
      </c>
      <c r="AV2151" s="91">
        <v>47</v>
      </c>
      <c r="AW2151" s="93"/>
      <c r="AX2151" s="91">
        <v>47</v>
      </c>
      <c r="AZ2151" s="7" t="s">
        <v>1662</v>
      </c>
      <c r="BA2151" t="s">
        <v>3290</v>
      </c>
    </row>
    <row r="2152" spans="1:62">
      <c r="C2152" s="1"/>
      <c r="E2152" s="7"/>
      <c r="F2152" s="7"/>
      <c r="G2152" s="7"/>
      <c r="H2152" s="48"/>
      <c r="I2152" s="163"/>
      <c r="J2152" s="2"/>
      <c r="AI2152" s="7"/>
      <c r="AJ2152" s="7"/>
      <c r="AK2152" s="7"/>
      <c r="AL2152" s="7"/>
      <c r="AV2152" s="91"/>
      <c r="AW2152" s="93"/>
    </row>
    <row r="2153" spans="1:62" hidden="1" outlineLevel="1">
      <c r="A2153" t="s">
        <v>1258</v>
      </c>
      <c r="B2153" t="s">
        <v>2</v>
      </c>
      <c r="C2153" s="1">
        <f t="shared" ref="C2153:C2216" si="1198">SUM(P2153:AG2153)</f>
        <v>4654</v>
      </c>
      <c r="D2153" s="7">
        <f>IF(P2153&gt;0,RANK(P2153,(P2153:R2153,S2153:AG2153)),0)</f>
        <v>9</v>
      </c>
      <c r="E2153" s="7">
        <f>IF(Q2153&gt;0,RANK(Q2153,(P2153:R2153,S2153:AG2153)),0)</f>
        <v>4</v>
      </c>
      <c r="F2153" s="7">
        <f>IF(R2153&gt;0,RANK(R2153,(P2153:R2153,S2153:AG2153)),0)</f>
        <v>1</v>
      </c>
      <c r="G2153" s="7">
        <f>IF(S2153&gt;0,RANK(S2153,(P2153:R2153,S2153:AG2153)),0)</f>
        <v>2</v>
      </c>
      <c r="H2153" s="48">
        <f t="shared" ref="H2153:H2216" si="1199">MAX(P2153:Y2153)-LARGE(P2153:Y2153,2)</f>
        <v>2789</v>
      </c>
      <c r="I2153" s="163">
        <f t="shared" si="1195"/>
        <v>0.59926944563816076</v>
      </c>
      <c r="J2153" s="2"/>
      <c r="K2153" s="2">
        <f t="shared" ref="K2153:K2216" si="1200">IF($C2153=0,"-",P2153/$C2153)</f>
        <v>1.9338203695745595E-3</v>
      </c>
      <c r="L2153" s="2">
        <f t="shared" ref="L2153:L2216" si="1201">IF($C2153=0,"-",Q2153/$C2153)</f>
        <v>5.1568543188654919E-2</v>
      </c>
      <c r="M2153" s="2">
        <f t="shared" ref="M2153:M2216" si="1202">IF($C2153=0,"-",R2153/$C2153)</f>
        <v>0.70885259991405247</v>
      </c>
      <c r="N2153" s="2">
        <f t="shared" ref="N2153:N2216" si="1203">IF($C2153=0,"-",S2153/$C2153)</f>
        <v>0.1095831542758917</v>
      </c>
      <c r="O2153" s="2">
        <f t="shared" ref="O2153:O2216" si="1204">IF(C2153=0,"-",(1-K2153-L2153-M2153-N2153))</f>
        <v>0.12806188225182635</v>
      </c>
      <c r="P2153" s="1">
        <v>9</v>
      </c>
      <c r="Q2153" s="1">
        <v>240</v>
      </c>
      <c r="R2153" s="1">
        <v>3299</v>
      </c>
      <c r="S2153" s="1">
        <v>510</v>
      </c>
      <c r="T2153" s="1">
        <v>332</v>
      </c>
      <c r="V2153" s="1">
        <v>32</v>
      </c>
      <c r="Y2153" s="1">
        <v>189</v>
      </c>
      <c r="Z2153" s="1">
        <f t="shared" ref="Z2153:Z2216" si="1205">BJ2153</f>
        <v>16</v>
      </c>
      <c r="AC2153" s="1">
        <v>27</v>
      </c>
      <c r="AI2153" s="7">
        <f t="shared" ref="AI2153:AI2216" si="1206">IF(T2153&gt;0,RANK(T2153,(P2153:Z2153)),0)</f>
        <v>3</v>
      </c>
      <c r="AJ2153" s="7">
        <f t="shared" ref="AJ2153:AJ2216" si="1207">IF(U2153&gt;0,RANK(U2153,(P2153:Z2153)),0)</f>
        <v>0</v>
      </c>
      <c r="AK2153" s="7">
        <f t="shared" ref="AK2153:AK2216" si="1208">IF(V2153&gt;0,RANK(V2153,(P2153:Z2153)),0)</f>
        <v>6</v>
      </c>
      <c r="AL2153" s="7">
        <f t="shared" ref="AL2153:AL2216" si="1209">IF(W2153&gt;0,RANK(W2153,(P2153:Z2153)),0)</f>
        <v>0</v>
      </c>
      <c r="AM2153" s="2">
        <f t="shared" ref="AM2153:AM2216" si="1210">IF($C2153=0,"-",T2153/$C2153)</f>
        <v>7.133648474430597E-2</v>
      </c>
      <c r="AN2153" s="2">
        <f t="shared" ref="AN2153:AN2216" si="1211">IF($C2153=0,"-",U2153/$C2153)</f>
        <v>0</v>
      </c>
      <c r="AO2153" s="2">
        <f t="shared" ref="AO2153:AO2216" si="1212">IF($C2153=0,"-",V2153/$C2153)</f>
        <v>6.8758057584873229E-3</v>
      </c>
      <c r="AP2153" s="2">
        <f t="shared" ref="AP2153:AP2216" si="1213">IF($C2153=0,"-",W2153/$C2153)</f>
        <v>0</v>
      </c>
      <c r="AR2153" t="str">
        <f t="shared" si="1196"/>
        <v>Anderson</v>
      </c>
      <c r="AS2153" t="s">
        <v>2</v>
      </c>
      <c r="AT2153">
        <v>5</v>
      </c>
      <c r="AV2153" s="91">
        <v>48</v>
      </c>
      <c r="AW2153" s="93">
        <v>1</v>
      </c>
      <c r="AX2153" s="99">
        <f t="shared" ref="AX2153:AX2216" si="1214">AV2153*1000+AW2153</f>
        <v>48001</v>
      </c>
      <c r="AZ2153" s="7" t="s">
        <v>3053</v>
      </c>
      <c r="BA2153" t="s">
        <v>3290</v>
      </c>
      <c r="BJ2153">
        <v>16</v>
      </c>
    </row>
    <row r="2154" spans="1:62" hidden="1" outlineLevel="1">
      <c r="A2154" t="s">
        <v>2564</v>
      </c>
      <c r="B2154" t="s">
        <v>2</v>
      </c>
      <c r="C2154" s="1">
        <f t="shared" si="1198"/>
        <v>1090</v>
      </c>
      <c r="D2154" s="7">
        <f>IF(P2154&gt;0,RANK(P2154,(P2154:R2154,S2154:AG2154)),0)</f>
        <v>9</v>
      </c>
      <c r="E2154" s="7">
        <f>IF(Q2154&gt;0,RANK(Q2154,(P2154:R2154,S2154:AG2154)),0)</f>
        <v>3</v>
      </c>
      <c r="F2154" s="7">
        <f>IF(R2154&gt;0,RANK(R2154,(P2154:R2154,S2154:AG2154)),0)</f>
        <v>1</v>
      </c>
      <c r="G2154" s="7">
        <f>IF(S2154&gt;0,RANK(S2154,(P2154:R2154,S2154:AG2154)),0)</f>
        <v>4</v>
      </c>
      <c r="H2154" s="48">
        <f t="shared" si="1199"/>
        <v>661</v>
      </c>
      <c r="I2154" s="163">
        <f t="shared" si="1195"/>
        <v>0.60642201834862386</v>
      </c>
      <c r="J2154" s="2"/>
      <c r="K2154" s="2">
        <f t="shared" si="1200"/>
        <v>1.834862385321101E-3</v>
      </c>
      <c r="L2154" s="2">
        <f t="shared" si="1201"/>
        <v>7.7981651376146793E-2</v>
      </c>
      <c r="M2154" s="2">
        <f t="shared" si="1202"/>
        <v>0.69816513761467891</v>
      </c>
      <c r="N2154" s="2">
        <f t="shared" si="1203"/>
        <v>6.4220183486238536E-2</v>
      </c>
      <c r="O2154" s="2">
        <f t="shared" si="1204"/>
        <v>0.15779816513761474</v>
      </c>
      <c r="P2154" s="1">
        <v>2</v>
      </c>
      <c r="Q2154" s="1">
        <v>85</v>
      </c>
      <c r="R2154" s="1">
        <v>761</v>
      </c>
      <c r="S2154" s="1">
        <v>70</v>
      </c>
      <c r="T2154" s="1">
        <v>100</v>
      </c>
      <c r="V2154" s="1">
        <v>18</v>
      </c>
      <c r="Y2154" s="1">
        <v>40</v>
      </c>
      <c r="Z2154" s="1">
        <f t="shared" si="1205"/>
        <v>7</v>
      </c>
      <c r="AC2154" s="1">
        <v>7</v>
      </c>
      <c r="AI2154" s="7">
        <f t="shared" si="1206"/>
        <v>2</v>
      </c>
      <c r="AJ2154" s="7">
        <f t="shared" si="1207"/>
        <v>0</v>
      </c>
      <c r="AK2154" s="7">
        <f t="shared" si="1208"/>
        <v>6</v>
      </c>
      <c r="AL2154" s="7">
        <f t="shared" si="1209"/>
        <v>0</v>
      </c>
      <c r="AM2154" s="2">
        <f t="shared" si="1210"/>
        <v>9.1743119266055051E-2</v>
      </c>
      <c r="AN2154" s="2">
        <f t="shared" si="1211"/>
        <v>0</v>
      </c>
      <c r="AO2154" s="2">
        <f t="shared" si="1212"/>
        <v>1.6513761467889909E-2</v>
      </c>
      <c r="AP2154" s="2">
        <f t="shared" si="1213"/>
        <v>0</v>
      </c>
      <c r="AR2154" t="str">
        <f t="shared" si="1196"/>
        <v>Andrews</v>
      </c>
      <c r="AS2154" t="s">
        <v>2</v>
      </c>
      <c r="AT2154" s="162">
        <v>11</v>
      </c>
      <c r="AV2154" s="91">
        <v>48</v>
      </c>
      <c r="AW2154" s="93">
        <v>3</v>
      </c>
      <c r="AX2154" s="99">
        <f t="shared" si="1214"/>
        <v>48003</v>
      </c>
      <c r="AZ2154" s="7" t="s">
        <v>3053</v>
      </c>
      <c r="BA2154" t="s">
        <v>3290</v>
      </c>
      <c r="BJ2154">
        <v>7</v>
      </c>
    </row>
    <row r="2155" spans="1:62" hidden="1" outlineLevel="1">
      <c r="A2155" t="s">
        <v>176</v>
      </c>
      <c r="B2155" t="s">
        <v>2</v>
      </c>
      <c r="C2155" s="1">
        <f t="shared" si="1198"/>
        <v>10709</v>
      </c>
      <c r="D2155" s="7">
        <f>IF(P2155&gt;0,RANK(P2155,(P2155:R2155,S2155:AG2155)),0)</f>
        <v>8</v>
      </c>
      <c r="E2155" s="7">
        <f>IF(Q2155&gt;0,RANK(Q2155,(P2155:R2155,S2155:AG2155)),0)</f>
        <v>5</v>
      </c>
      <c r="F2155" s="7">
        <f>IF(R2155&gt;0,RANK(R2155,(P2155:R2155,S2155:AG2155)),0)</f>
        <v>1</v>
      </c>
      <c r="G2155" s="7">
        <f>IF(S2155&gt;0,RANK(S2155,(P2155:R2155,S2155:AG2155)),0)</f>
        <v>2</v>
      </c>
      <c r="H2155" s="48">
        <f t="shared" si="1199"/>
        <v>6289</v>
      </c>
      <c r="I2155" s="163">
        <f t="shared" si="1195"/>
        <v>0.58726304977122046</v>
      </c>
      <c r="J2155" s="2"/>
      <c r="K2155" s="2">
        <f t="shared" si="1200"/>
        <v>5.416005229246428E-3</v>
      </c>
      <c r="L2155" s="2">
        <f t="shared" si="1201"/>
        <v>4.0526659818843964E-2</v>
      </c>
      <c r="M2155" s="2">
        <f t="shared" si="1202"/>
        <v>0.68335045289009244</v>
      </c>
      <c r="N2155" s="2">
        <f t="shared" si="1203"/>
        <v>9.6087403118871983E-2</v>
      </c>
      <c r="O2155" s="2">
        <f t="shared" si="1204"/>
        <v>0.17461947894294516</v>
      </c>
      <c r="P2155" s="1">
        <v>58</v>
      </c>
      <c r="Q2155" s="1">
        <v>434</v>
      </c>
      <c r="R2155" s="1">
        <v>7318</v>
      </c>
      <c r="S2155" s="1">
        <v>1029</v>
      </c>
      <c r="T2155" s="1">
        <v>884</v>
      </c>
      <c r="V2155" s="1">
        <v>96</v>
      </c>
      <c r="Y2155" s="1">
        <v>744</v>
      </c>
      <c r="Z2155" s="1">
        <f t="shared" si="1205"/>
        <v>55</v>
      </c>
      <c r="AC2155" s="1">
        <v>91</v>
      </c>
      <c r="AI2155" s="7">
        <f t="shared" si="1206"/>
        <v>3</v>
      </c>
      <c r="AJ2155" s="7">
        <f t="shared" si="1207"/>
        <v>0</v>
      </c>
      <c r="AK2155" s="7">
        <f t="shared" si="1208"/>
        <v>6</v>
      </c>
      <c r="AL2155" s="7">
        <f t="shared" si="1209"/>
        <v>0</v>
      </c>
      <c r="AM2155" s="2">
        <f t="shared" si="1210"/>
        <v>8.2547390045755911E-2</v>
      </c>
      <c r="AN2155" s="2">
        <f t="shared" si="1211"/>
        <v>0</v>
      </c>
      <c r="AO2155" s="2">
        <f t="shared" si="1212"/>
        <v>8.9644224484078817E-3</v>
      </c>
      <c r="AP2155" s="2">
        <f t="shared" si="1213"/>
        <v>0</v>
      </c>
      <c r="AR2155" t="str">
        <f t="shared" si="1196"/>
        <v>Angelina</v>
      </c>
      <c r="AS2155" t="s">
        <v>2</v>
      </c>
      <c r="AT2155" s="162">
        <v>1</v>
      </c>
      <c r="AV2155" s="91">
        <v>48</v>
      </c>
      <c r="AW2155" s="93">
        <v>5</v>
      </c>
      <c r="AX2155" s="99">
        <f t="shared" si="1214"/>
        <v>48005</v>
      </c>
      <c r="AZ2155" s="7" t="s">
        <v>3053</v>
      </c>
      <c r="BA2155" t="s">
        <v>3290</v>
      </c>
      <c r="BJ2155">
        <v>55</v>
      </c>
    </row>
    <row r="2156" spans="1:62" hidden="1" outlineLevel="1">
      <c r="A2156" t="s">
        <v>431</v>
      </c>
      <c r="B2156" t="s">
        <v>2</v>
      </c>
      <c r="C2156" s="1">
        <f t="shared" si="1198"/>
        <v>3271</v>
      </c>
      <c r="D2156" s="7">
        <f>IF(P2156&gt;0,RANK(P2156,(P2156:R2156,S2156:AG2156)),0)</f>
        <v>6</v>
      </c>
      <c r="E2156" s="7">
        <f>IF(Q2156&gt;0,RANK(Q2156,(P2156:R2156,S2156:AG2156)),0)</f>
        <v>5</v>
      </c>
      <c r="F2156" s="7">
        <f>IF(R2156&gt;0,RANK(R2156,(P2156:R2156,S2156:AG2156)),0)</f>
        <v>1</v>
      </c>
      <c r="G2156" s="7">
        <f>IF(S2156&gt;0,RANK(S2156,(P2156:R2156,S2156:AG2156)),0)</f>
        <v>2</v>
      </c>
      <c r="H2156" s="48">
        <f t="shared" si="1199"/>
        <v>1878</v>
      </c>
      <c r="I2156" s="163">
        <f t="shared" si="1195"/>
        <v>0.57413634974014061</v>
      </c>
      <c r="J2156" s="2"/>
      <c r="K2156" s="2">
        <f t="shared" si="1200"/>
        <v>7.6429226536227452E-3</v>
      </c>
      <c r="L2156" s="2">
        <f t="shared" si="1201"/>
        <v>4.1577499235707735E-2</v>
      </c>
      <c r="M2156" s="2">
        <f t="shared" si="1202"/>
        <v>0.6961173952919596</v>
      </c>
      <c r="N2156" s="2">
        <f t="shared" si="1203"/>
        <v>0.12198104555181902</v>
      </c>
      <c r="O2156" s="2">
        <f t="shared" si="1204"/>
        <v>0.13268113726689088</v>
      </c>
      <c r="P2156" s="1">
        <v>25</v>
      </c>
      <c r="Q2156" s="1">
        <v>136</v>
      </c>
      <c r="R2156" s="1">
        <v>2277</v>
      </c>
      <c r="S2156" s="1">
        <v>399</v>
      </c>
      <c r="T2156" s="1">
        <v>208</v>
      </c>
      <c r="V2156" s="1">
        <v>19</v>
      </c>
      <c r="Y2156" s="1">
        <v>190</v>
      </c>
      <c r="Z2156" s="1">
        <f t="shared" si="1205"/>
        <v>5</v>
      </c>
      <c r="AC2156" s="1">
        <v>12</v>
      </c>
      <c r="AI2156" s="7">
        <f t="shared" si="1206"/>
        <v>3</v>
      </c>
      <c r="AJ2156" s="7">
        <f t="shared" si="1207"/>
        <v>0</v>
      </c>
      <c r="AK2156" s="7">
        <f t="shared" si="1208"/>
        <v>7</v>
      </c>
      <c r="AL2156" s="7">
        <f t="shared" si="1209"/>
        <v>0</v>
      </c>
      <c r="AM2156" s="2">
        <f t="shared" si="1210"/>
        <v>6.3589116478141236E-2</v>
      </c>
      <c r="AN2156" s="2">
        <f t="shared" si="1211"/>
        <v>0</v>
      </c>
      <c r="AO2156" s="2">
        <f t="shared" si="1212"/>
        <v>5.8086212167532862E-3</v>
      </c>
      <c r="AP2156" s="2">
        <f t="shared" si="1213"/>
        <v>0</v>
      </c>
      <c r="AR2156" t="str">
        <f t="shared" si="1196"/>
        <v>Aransas</v>
      </c>
      <c r="AS2156" t="s">
        <v>2</v>
      </c>
      <c r="AT2156" s="162">
        <v>27</v>
      </c>
      <c r="AV2156" s="91">
        <v>48</v>
      </c>
      <c r="AW2156" s="93">
        <v>7</v>
      </c>
      <c r="AX2156" s="99">
        <f t="shared" si="1214"/>
        <v>48007</v>
      </c>
      <c r="AZ2156" s="7" t="s">
        <v>3053</v>
      </c>
      <c r="BA2156" t="s">
        <v>3290</v>
      </c>
      <c r="BJ2156">
        <v>5</v>
      </c>
    </row>
    <row r="2157" spans="1:62" hidden="1" outlineLevel="1">
      <c r="A2157" t="s">
        <v>3117</v>
      </c>
      <c r="B2157" t="s">
        <v>2</v>
      </c>
      <c r="C2157" s="1">
        <f t="shared" si="1198"/>
        <v>1422</v>
      </c>
      <c r="D2157" s="7">
        <f>IF(P2157&gt;0,RANK(P2157,(P2157:R2157,S2157:AG2157)),0)</f>
        <v>8</v>
      </c>
      <c r="E2157" s="7">
        <f>IF(Q2157&gt;0,RANK(Q2157,(P2157:R2157,S2157:AG2157)),0)</f>
        <v>5</v>
      </c>
      <c r="F2157" s="7">
        <f>IF(R2157&gt;0,RANK(R2157,(P2157:R2157,S2157:AG2157)),0)</f>
        <v>1</v>
      </c>
      <c r="G2157" s="7">
        <f>IF(S2157&gt;0,RANK(S2157,(P2157:R2157,S2157:AG2157)),0)</f>
        <v>3</v>
      </c>
      <c r="H2157" s="48">
        <f t="shared" si="1199"/>
        <v>770</v>
      </c>
      <c r="I2157" s="163">
        <f t="shared" si="1195"/>
        <v>0.54149085794655416</v>
      </c>
      <c r="J2157" s="2"/>
      <c r="K2157" s="2">
        <f t="shared" si="1200"/>
        <v>3.5161744022503515E-3</v>
      </c>
      <c r="L2157" s="2">
        <f t="shared" si="1201"/>
        <v>4.7819971870604779E-2</v>
      </c>
      <c r="M2157" s="2">
        <f t="shared" si="1202"/>
        <v>0.6722925457102672</v>
      </c>
      <c r="N2157" s="2">
        <f t="shared" si="1203"/>
        <v>7.3839662447257384E-2</v>
      </c>
      <c r="O2157" s="2">
        <f t="shared" si="1204"/>
        <v>0.20253164556962022</v>
      </c>
      <c r="P2157" s="1">
        <v>5</v>
      </c>
      <c r="Q2157" s="1">
        <v>68</v>
      </c>
      <c r="R2157" s="1">
        <v>956</v>
      </c>
      <c r="S2157" s="1">
        <v>105</v>
      </c>
      <c r="T2157" s="1">
        <v>186</v>
      </c>
      <c r="V2157" s="1">
        <v>13</v>
      </c>
      <c r="Y2157" s="1">
        <v>81</v>
      </c>
      <c r="Z2157" s="1">
        <f t="shared" si="1205"/>
        <v>6</v>
      </c>
      <c r="AC2157" s="1">
        <v>2</v>
      </c>
      <c r="AI2157" s="7">
        <f t="shared" si="1206"/>
        <v>2</v>
      </c>
      <c r="AJ2157" s="7">
        <f t="shared" si="1207"/>
        <v>0</v>
      </c>
      <c r="AK2157" s="7">
        <f t="shared" si="1208"/>
        <v>6</v>
      </c>
      <c r="AL2157" s="7">
        <f t="shared" si="1209"/>
        <v>0</v>
      </c>
      <c r="AM2157" s="2">
        <f t="shared" si="1210"/>
        <v>0.13080168776371309</v>
      </c>
      <c r="AN2157" s="2">
        <f t="shared" si="1211"/>
        <v>0</v>
      </c>
      <c r="AO2157" s="2">
        <f t="shared" si="1212"/>
        <v>9.1420534458509142E-3</v>
      </c>
      <c r="AP2157" s="2">
        <f t="shared" si="1213"/>
        <v>0</v>
      </c>
      <c r="AR2157" t="str">
        <f t="shared" si="1196"/>
        <v>Archer</v>
      </c>
      <c r="AS2157" t="s">
        <v>2</v>
      </c>
      <c r="AT2157" s="162">
        <v>13</v>
      </c>
      <c r="AV2157" s="91">
        <v>48</v>
      </c>
      <c r="AW2157" s="93">
        <v>9</v>
      </c>
      <c r="AX2157" s="99">
        <f t="shared" si="1214"/>
        <v>48009</v>
      </c>
      <c r="AZ2157" s="7" t="s">
        <v>3053</v>
      </c>
      <c r="BA2157" t="s">
        <v>3290</v>
      </c>
      <c r="BJ2157">
        <v>6</v>
      </c>
    </row>
    <row r="2158" spans="1:62" hidden="1" outlineLevel="1">
      <c r="A2158" t="s">
        <v>1818</v>
      </c>
      <c r="B2158" t="s">
        <v>2</v>
      </c>
      <c r="C2158" s="1">
        <f t="shared" si="1198"/>
        <v>356</v>
      </c>
      <c r="D2158" s="7">
        <f>IF(P2158&gt;0,RANK(P2158,(P2158:R2158,S2158:AG2158)),0)</f>
        <v>7</v>
      </c>
      <c r="E2158" s="7">
        <f>IF(Q2158&gt;0,RANK(Q2158,(P2158:R2158,S2158:AG2158)),0)</f>
        <v>5</v>
      </c>
      <c r="F2158" s="7">
        <f>IF(R2158&gt;0,RANK(R2158,(P2158:R2158,S2158:AG2158)),0)</f>
        <v>1</v>
      </c>
      <c r="G2158" s="7">
        <f>IF(S2158&gt;0,RANK(S2158,(P2158:R2158,S2158:AG2158)),0)</f>
        <v>2</v>
      </c>
      <c r="H2158" s="48">
        <f t="shared" si="1199"/>
        <v>178</v>
      </c>
      <c r="I2158" s="163">
        <f t="shared" si="1195"/>
        <v>0.5</v>
      </c>
      <c r="J2158" s="2"/>
      <c r="K2158" s="2">
        <f t="shared" si="1200"/>
        <v>5.6179775280898875E-3</v>
      </c>
      <c r="L2158" s="2">
        <f t="shared" si="1201"/>
        <v>3.0898876404494381E-2</v>
      </c>
      <c r="M2158" s="2">
        <f t="shared" si="1202"/>
        <v>0.6348314606741573</v>
      </c>
      <c r="N2158" s="2">
        <f t="shared" si="1203"/>
        <v>0.1348314606741573</v>
      </c>
      <c r="O2158" s="2">
        <f t="shared" si="1204"/>
        <v>0.1938202247191011</v>
      </c>
      <c r="P2158" s="1">
        <v>2</v>
      </c>
      <c r="Q2158" s="1">
        <v>11</v>
      </c>
      <c r="R2158" s="1">
        <v>226</v>
      </c>
      <c r="S2158" s="1">
        <v>48</v>
      </c>
      <c r="T2158" s="1">
        <v>39</v>
      </c>
      <c r="V2158" s="1">
        <v>5</v>
      </c>
      <c r="Y2158" s="1">
        <v>22</v>
      </c>
      <c r="Z2158" s="1">
        <f t="shared" si="1205"/>
        <v>1</v>
      </c>
      <c r="AC2158" s="1">
        <v>2</v>
      </c>
      <c r="AI2158" s="7">
        <f t="shared" si="1206"/>
        <v>3</v>
      </c>
      <c r="AJ2158" s="7">
        <f t="shared" si="1207"/>
        <v>0</v>
      </c>
      <c r="AK2158" s="7">
        <f t="shared" si="1208"/>
        <v>6</v>
      </c>
      <c r="AL2158" s="7">
        <f t="shared" si="1209"/>
        <v>0</v>
      </c>
      <c r="AM2158" s="2">
        <f t="shared" si="1210"/>
        <v>0.10955056179775281</v>
      </c>
      <c r="AN2158" s="2">
        <f t="shared" si="1211"/>
        <v>0</v>
      </c>
      <c r="AO2158" s="2">
        <f t="shared" si="1212"/>
        <v>1.4044943820224719E-2</v>
      </c>
      <c r="AP2158" s="2">
        <f t="shared" si="1213"/>
        <v>0</v>
      </c>
      <c r="AR2158" t="str">
        <f t="shared" si="1196"/>
        <v>Armstrong</v>
      </c>
      <c r="AS2158" t="s">
        <v>2</v>
      </c>
      <c r="AT2158" s="162">
        <v>13</v>
      </c>
      <c r="AV2158" s="91">
        <v>48</v>
      </c>
      <c r="AW2158" s="93">
        <v>11</v>
      </c>
      <c r="AX2158" s="99">
        <f t="shared" si="1214"/>
        <v>48011</v>
      </c>
      <c r="AZ2158" s="7" t="s">
        <v>3053</v>
      </c>
      <c r="BA2158" t="s">
        <v>3290</v>
      </c>
      <c r="BJ2158">
        <v>1</v>
      </c>
    </row>
    <row r="2159" spans="1:62" hidden="1" outlineLevel="1">
      <c r="A2159" t="s">
        <v>2540</v>
      </c>
      <c r="B2159" t="s">
        <v>2</v>
      </c>
      <c r="C2159" s="1">
        <f t="shared" si="1198"/>
        <v>2630</v>
      </c>
      <c r="D2159" s="7">
        <f>IF(P2159&gt;0,RANK(P2159,(P2159:R2159,S2159:AG2159)),0)</f>
        <v>9</v>
      </c>
      <c r="E2159" s="7">
        <f>IF(Q2159&gt;0,RANK(Q2159,(P2159:R2159,S2159:AG2159)),0)</f>
        <v>5</v>
      </c>
      <c r="F2159" s="7">
        <f>IF(R2159&gt;0,RANK(R2159,(P2159:R2159,S2159:AG2159)),0)</f>
        <v>1</v>
      </c>
      <c r="G2159" s="7">
        <f>IF(S2159&gt;0,RANK(S2159,(P2159:R2159,S2159:AG2159)),0)</f>
        <v>2</v>
      </c>
      <c r="H2159" s="48">
        <f t="shared" si="1199"/>
        <v>1484</v>
      </c>
      <c r="I2159" s="163">
        <f t="shared" si="1195"/>
        <v>0.56425855513307988</v>
      </c>
      <c r="J2159" s="2"/>
      <c r="K2159" s="2">
        <f t="shared" si="1200"/>
        <v>1.1406844106463879E-3</v>
      </c>
      <c r="L2159" s="2">
        <f t="shared" si="1201"/>
        <v>6.9201520912547526E-2</v>
      </c>
      <c r="M2159" s="2">
        <f t="shared" si="1202"/>
        <v>0.66083650190114074</v>
      </c>
      <c r="N2159" s="2">
        <f t="shared" si="1203"/>
        <v>9.6577946768060835E-2</v>
      </c>
      <c r="O2159" s="2">
        <f t="shared" si="1204"/>
        <v>0.17224334600760452</v>
      </c>
      <c r="P2159" s="1">
        <v>3</v>
      </c>
      <c r="Q2159" s="1">
        <v>182</v>
      </c>
      <c r="R2159" s="1">
        <v>1738</v>
      </c>
      <c r="S2159" s="1">
        <v>254</v>
      </c>
      <c r="T2159" s="1">
        <v>207</v>
      </c>
      <c r="V2159" s="1">
        <v>28</v>
      </c>
      <c r="Y2159" s="1">
        <v>203</v>
      </c>
      <c r="Z2159" s="1">
        <f t="shared" si="1205"/>
        <v>9</v>
      </c>
      <c r="AC2159" s="1">
        <v>6</v>
      </c>
      <c r="AI2159" s="7">
        <f t="shared" si="1206"/>
        <v>3</v>
      </c>
      <c r="AJ2159" s="7">
        <f t="shared" si="1207"/>
        <v>0</v>
      </c>
      <c r="AK2159" s="7">
        <f t="shared" si="1208"/>
        <v>6</v>
      </c>
      <c r="AL2159" s="7">
        <f t="shared" si="1209"/>
        <v>0</v>
      </c>
      <c r="AM2159" s="2">
        <f t="shared" si="1210"/>
        <v>7.8707224334600756E-2</v>
      </c>
      <c r="AN2159" s="2">
        <f t="shared" si="1211"/>
        <v>0</v>
      </c>
      <c r="AO2159" s="2">
        <f t="shared" si="1212"/>
        <v>1.064638783269962E-2</v>
      </c>
      <c r="AP2159" s="2">
        <f t="shared" si="1213"/>
        <v>0</v>
      </c>
      <c r="AR2159" t="str">
        <f t="shared" si="1196"/>
        <v>Atascosa</v>
      </c>
      <c r="AS2159" t="s">
        <v>2</v>
      </c>
      <c r="AT2159" s="162">
        <v>28</v>
      </c>
      <c r="AV2159" s="91">
        <v>48</v>
      </c>
      <c r="AW2159" s="93">
        <v>13</v>
      </c>
      <c r="AX2159" s="99">
        <f t="shared" si="1214"/>
        <v>48013</v>
      </c>
      <c r="AZ2159" s="7" t="s">
        <v>3053</v>
      </c>
      <c r="BA2159" t="s">
        <v>3290</v>
      </c>
      <c r="BJ2159">
        <v>9</v>
      </c>
    </row>
    <row r="2160" spans="1:62" hidden="1" outlineLevel="1">
      <c r="A2160" t="s">
        <v>2837</v>
      </c>
      <c r="B2160" t="s">
        <v>2</v>
      </c>
      <c r="C2160" s="1">
        <f t="shared" si="1198"/>
        <v>4364</v>
      </c>
      <c r="D2160" s="7">
        <f>IF(P2160&gt;0,RANK(P2160,(P2160:R2160,S2160:AG2160)),0)</f>
        <v>8</v>
      </c>
      <c r="E2160" s="7">
        <f>IF(Q2160&gt;0,RANK(Q2160,(P2160:R2160,S2160:AG2160)),0)</f>
        <v>4</v>
      </c>
      <c r="F2160" s="7">
        <f>IF(R2160&gt;0,RANK(R2160,(P2160:R2160,S2160:AG2160)),0)</f>
        <v>1</v>
      </c>
      <c r="G2160" s="7">
        <f>IF(S2160&gt;0,RANK(S2160,(P2160:R2160,S2160:AG2160)),0)</f>
        <v>2</v>
      </c>
      <c r="H2160" s="48">
        <f t="shared" si="1199"/>
        <v>2027</v>
      </c>
      <c r="I2160" s="163">
        <f t="shared" si="1195"/>
        <v>0.46448212648945919</v>
      </c>
      <c r="J2160" s="2"/>
      <c r="K2160" s="2">
        <f t="shared" si="1200"/>
        <v>3.6663611365719525E-3</v>
      </c>
      <c r="L2160" s="2">
        <f t="shared" si="1201"/>
        <v>5.4078826764436295E-2</v>
      </c>
      <c r="M2160" s="2">
        <f t="shared" si="1202"/>
        <v>0.6400091659028414</v>
      </c>
      <c r="N2160" s="2">
        <f t="shared" si="1203"/>
        <v>0.17552703941338221</v>
      </c>
      <c r="O2160" s="2">
        <f t="shared" si="1204"/>
        <v>0.12671860678276814</v>
      </c>
      <c r="P2160" s="1">
        <v>16</v>
      </c>
      <c r="Q2160" s="1">
        <v>236</v>
      </c>
      <c r="R2160" s="1">
        <v>2793</v>
      </c>
      <c r="S2160" s="1">
        <v>766</v>
      </c>
      <c r="T2160" s="1">
        <v>320</v>
      </c>
      <c r="V2160" s="1">
        <v>42</v>
      </c>
      <c r="Y2160" s="1">
        <v>160</v>
      </c>
      <c r="Z2160" s="1">
        <f t="shared" si="1205"/>
        <v>18</v>
      </c>
      <c r="AC2160" s="1">
        <v>13</v>
      </c>
      <c r="AI2160" s="7">
        <f t="shared" si="1206"/>
        <v>3</v>
      </c>
      <c r="AJ2160" s="7">
        <f t="shared" si="1207"/>
        <v>0</v>
      </c>
      <c r="AK2160" s="7">
        <f t="shared" si="1208"/>
        <v>6</v>
      </c>
      <c r="AL2160" s="7">
        <f t="shared" si="1209"/>
        <v>0</v>
      </c>
      <c r="AM2160" s="2">
        <f t="shared" si="1210"/>
        <v>7.3327222731439046E-2</v>
      </c>
      <c r="AN2160" s="2">
        <f t="shared" si="1211"/>
        <v>0</v>
      </c>
      <c r="AO2160" s="2">
        <f t="shared" si="1212"/>
        <v>9.6241979835013751E-3</v>
      </c>
      <c r="AP2160" s="2">
        <f t="shared" si="1213"/>
        <v>0</v>
      </c>
      <c r="AR2160" t="str">
        <f t="shared" si="1196"/>
        <v>Austin</v>
      </c>
      <c r="AS2160" t="s">
        <v>2</v>
      </c>
      <c r="AT2160" s="162">
        <v>10</v>
      </c>
      <c r="AV2160" s="91">
        <v>48</v>
      </c>
      <c r="AW2160" s="93">
        <v>15</v>
      </c>
      <c r="AX2160" s="99">
        <f t="shared" si="1214"/>
        <v>48015</v>
      </c>
      <c r="AZ2160" s="7" t="s">
        <v>3053</v>
      </c>
      <c r="BA2160" t="s">
        <v>3290</v>
      </c>
      <c r="BJ2160">
        <v>18</v>
      </c>
    </row>
    <row r="2161" spans="1:62" hidden="1" outlineLevel="1">
      <c r="A2161" t="s">
        <v>2326</v>
      </c>
      <c r="B2161" t="s">
        <v>2</v>
      </c>
      <c r="C2161" s="1">
        <f t="shared" si="1198"/>
        <v>719</v>
      </c>
      <c r="D2161" s="7">
        <f>IF(P2161&gt;0,RANK(P2161,(P2161:R2161,S2161:AG2161)),0)</f>
        <v>8</v>
      </c>
      <c r="E2161" s="7">
        <f>IF(Q2161&gt;0,RANK(Q2161,(P2161:R2161,S2161:AG2161)),0)</f>
        <v>4</v>
      </c>
      <c r="F2161" s="7">
        <f>IF(R2161&gt;0,RANK(R2161,(P2161:R2161,S2161:AG2161)),0)</f>
        <v>1</v>
      </c>
      <c r="G2161" s="7">
        <f>IF(S2161&gt;0,RANK(S2161,(P2161:R2161,S2161:AG2161)),0)</f>
        <v>2</v>
      </c>
      <c r="H2161" s="48">
        <f t="shared" si="1199"/>
        <v>457</v>
      </c>
      <c r="I2161" s="163">
        <f t="shared" si="1195"/>
        <v>0.63560500695410294</v>
      </c>
      <c r="J2161" s="2"/>
      <c r="K2161" s="2">
        <f t="shared" si="1200"/>
        <v>2.7816411682892906E-3</v>
      </c>
      <c r="L2161" s="2">
        <f t="shared" si="1201"/>
        <v>6.258692628650904E-2</v>
      </c>
      <c r="M2161" s="2">
        <f t="shared" si="1202"/>
        <v>0.71766342141863704</v>
      </c>
      <c r="N2161" s="2">
        <f t="shared" si="1203"/>
        <v>8.2058414464534074E-2</v>
      </c>
      <c r="O2161" s="2">
        <f t="shared" si="1204"/>
        <v>0.13490959666203053</v>
      </c>
      <c r="P2161" s="1">
        <v>2</v>
      </c>
      <c r="Q2161" s="1">
        <v>45</v>
      </c>
      <c r="R2161" s="1">
        <v>516</v>
      </c>
      <c r="S2161" s="1">
        <v>59</v>
      </c>
      <c r="T2161" s="1">
        <v>47</v>
      </c>
      <c r="V2161" s="1">
        <v>4</v>
      </c>
      <c r="Y2161" s="1">
        <v>36</v>
      </c>
      <c r="Z2161" s="1">
        <f t="shared" si="1205"/>
        <v>9</v>
      </c>
      <c r="AC2161" s="1">
        <v>1</v>
      </c>
      <c r="AI2161" s="7">
        <f t="shared" si="1206"/>
        <v>3</v>
      </c>
      <c r="AJ2161" s="7">
        <f t="shared" si="1207"/>
        <v>0</v>
      </c>
      <c r="AK2161" s="7">
        <f t="shared" si="1208"/>
        <v>7</v>
      </c>
      <c r="AL2161" s="7">
        <f t="shared" si="1209"/>
        <v>0</v>
      </c>
      <c r="AM2161" s="2">
        <f t="shared" si="1210"/>
        <v>6.5368567454798326E-2</v>
      </c>
      <c r="AN2161" s="2">
        <f t="shared" si="1211"/>
        <v>0</v>
      </c>
      <c r="AO2161" s="2">
        <f t="shared" si="1212"/>
        <v>5.5632823365785811E-3</v>
      </c>
      <c r="AP2161" s="2">
        <f t="shared" si="1213"/>
        <v>0</v>
      </c>
      <c r="AR2161" t="str">
        <f t="shared" si="1196"/>
        <v>Bailey</v>
      </c>
      <c r="AS2161" t="s">
        <v>2</v>
      </c>
      <c r="AT2161" s="162">
        <v>19</v>
      </c>
      <c r="AV2161" s="91">
        <v>48</v>
      </c>
      <c r="AW2161" s="93">
        <v>17</v>
      </c>
      <c r="AX2161" s="99">
        <f t="shared" si="1214"/>
        <v>48017</v>
      </c>
      <c r="AZ2161" s="7" t="s">
        <v>3053</v>
      </c>
      <c r="BA2161" t="s">
        <v>3290</v>
      </c>
      <c r="BJ2161">
        <v>9</v>
      </c>
    </row>
    <row r="2162" spans="1:62" hidden="1" outlineLevel="1">
      <c r="A2162" t="s">
        <v>420</v>
      </c>
      <c r="B2162" t="s">
        <v>2</v>
      </c>
      <c r="C2162" s="1">
        <f t="shared" si="1198"/>
        <v>4084</v>
      </c>
      <c r="D2162" s="7">
        <f>IF(P2162&gt;0,RANK(P2162,(P2162:R2162,S2162:AG2162)),0)</f>
        <v>9</v>
      </c>
      <c r="E2162" s="7">
        <f>IF(Q2162&gt;0,RANK(Q2162,(P2162:R2162,S2162:AG2162)),0)</f>
        <v>5</v>
      </c>
      <c r="F2162" s="7">
        <f>IF(R2162&gt;0,RANK(R2162,(P2162:R2162,S2162:AG2162)),0)</f>
        <v>1</v>
      </c>
      <c r="G2162" s="7">
        <f>IF(S2162&gt;0,RANK(S2162,(P2162:R2162,S2162:AG2162)),0)</f>
        <v>2</v>
      </c>
      <c r="H2162" s="48">
        <f t="shared" si="1199"/>
        <v>2184</v>
      </c>
      <c r="I2162" s="163">
        <f t="shared" si="1195"/>
        <v>0.53476983349657203</v>
      </c>
      <c r="J2162" s="2"/>
      <c r="K2162" s="2">
        <f t="shared" si="1200"/>
        <v>4.4074436826640551E-3</v>
      </c>
      <c r="L2162" s="2">
        <f t="shared" si="1201"/>
        <v>4.3339862879529872E-2</v>
      </c>
      <c r="M2162" s="2">
        <f t="shared" si="1202"/>
        <v>0.66405484818805094</v>
      </c>
      <c r="N2162" s="2">
        <f t="shared" si="1203"/>
        <v>0.12928501469147893</v>
      </c>
      <c r="O2162" s="2">
        <f t="shared" si="1204"/>
        <v>0.15891283055827618</v>
      </c>
      <c r="P2162" s="1">
        <v>18</v>
      </c>
      <c r="Q2162" s="1">
        <v>177</v>
      </c>
      <c r="R2162" s="1">
        <v>2712</v>
      </c>
      <c r="S2162" s="1">
        <v>528</v>
      </c>
      <c r="T2162" s="1">
        <v>245</v>
      </c>
      <c r="V2162" s="1">
        <v>34</v>
      </c>
      <c r="Y2162" s="1">
        <v>305</v>
      </c>
      <c r="Z2162" s="1">
        <f t="shared" si="1205"/>
        <v>38</v>
      </c>
      <c r="AC2162" s="1">
        <v>27</v>
      </c>
      <c r="AI2162" s="7">
        <f t="shared" si="1206"/>
        <v>4</v>
      </c>
      <c r="AJ2162" s="7">
        <f t="shared" si="1207"/>
        <v>0</v>
      </c>
      <c r="AK2162" s="7">
        <f t="shared" si="1208"/>
        <v>7</v>
      </c>
      <c r="AL2162" s="7">
        <f t="shared" si="1209"/>
        <v>0</v>
      </c>
      <c r="AM2162" s="2">
        <f t="shared" si="1210"/>
        <v>5.9990205680705191E-2</v>
      </c>
      <c r="AN2162" s="2">
        <f t="shared" si="1211"/>
        <v>0</v>
      </c>
      <c r="AO2162" s="2">
        <f t="shared" si="1212"/>
        <v>8.3251714005876595E-3</v>
      </c>
      <c r="AP2162" s="2">
        <f t="shared" si="1213"/>
        <v>0</v>
      </c>
      <c r="AR2162" t="str">
        <f t="shared" si="1196"/>
        <v>Bandera</v>
      </c>
      <c r="AS2162" t="s">
        <v>2</v>
      </c>
      <c r="AT2162" s="162">
        <v>21</v>
      </c>
      <c r="AV2162" s="91">
        <v>48</v>
      </c>
      <c r="AW2162" s="93">
        <v>19</v>
      </c>
      <c r="AX2162" s="99">
        <f t="shared" si="1214"/>
        <v>48019</v>
      </c>
      <c r="AZ2162" s="7" t="s">
        <v>3053</v>
      </c>
      <c r="BA2162" t="s">
        <v>3290</v>
      </c>
      <c r="BJ2162">
        <v>38</v>
      </c>
    </row>
    <row r="2163" spans="1:62" hidden="1" outlineLevel="1">
      <c r="A2163" t="s">
        <v>421</v>
      </c>
      <c r="B2163" t="s">
        <v>2</v>
      </c>
      <c r="C2163" s="1">
        <f t="shared" si="1198"/>
        <v>4934</v>
      </c>
      <c r="D2163" s="7">
        <f>IF(P2163&gt;0,RANK(P2163,(P2163:R2163,S2163:AG2163)),0)</f>
        <v>7</v>
      </c>
      <c r="E2163" s="7">
        <f>IF(Q2163&gt;0,RANK(Q2163,(P2163:R2163,S2163:AG2163)),0)</f>
        <v>4</v>
      </c>
      <c r="F2163" s="7">
        <f>IF(R2163&gt;0,RANK(R2163,(P2163:R2163,S2163:AG2163)),0)</f>
        <v>1</v>
      </c>
      <c r="G2163" s="7">
        <f>IF(S2163&gt;0,RANK(S2163,(P2163:R2163,S2163:AG2163)),0)</f>
        <v>2</v>
      </c>
      <c r="H2163" s="48">
        <f t="shared" si="1199"/>
        <v>1906</v>
      </c>
      <c r="I2163" s="163">
        <f t="shared" si="1195"/>
        <v>0.3862991487636806</v>
      </c>
      <c r="J2163" s="2"/>
      <c r="K2163" s="2">
        <f t="shared" si="1200"/>
        <v>2.837454398054317E-3</v>
      </c>
      <c r="L2163" s="2">
        <f t="shared" si="1201"/>
        <v>4.1143088771787593E-2</v>
      </c>
      <c r="M2163" s="2">
        <f t="shared" si="1202"/>
        <v>0.62140251317389539</v>
      </c>
      <c r="N2163" s="2">
        <f t="shared" si="1203"/>
        <v>0.23510336441021484</v>
      </c>
      <c r="O2163" s="2">
        <f t="shared" si="1204"/>
        <v>9.9513579246047867E-2</v>
      </c>
      <c r="P2163" s="1">
        <v>14</v>
      </c>
      <c r="Q2163" s="1">
        <v>203</v>
      </c>
      <c r="R2163" s="1">
        <v>3066</v>
      </c>
      <c r="S2163" s="1">
        <v>1160</v>
      </c>
      <c r="T2163" s="1">
        <v>258</v>
      </c>
      <c r="V2163" s="1">
        <v>56</v>
      </c>
      <c r="Y2163" s="1">
        <v>157</v>
      </c>
      <c r="Z2163" s="1">
        <f t="shared" si="1205"/>
        <v>7</v>
      </c>
      <c r="AC2163" s="1">
        <v>13</v>
      </c>
      <c r="AI2163" s="7">
        <f t="shared" si="1206"/>
        <v>3</v>
      </c>
      <c r="AJ2163" s="7">
        <f t="shared" si="1207"/>
        <v>0</v>
      </c>
      <c r="AK2163" s="7">
        <f t="shared" si="1208"/>
        <v>6</v>
      </c>
      <c r="AL2163" s="7">
        <f t="shared" si="1209"/>
        <v>0</v>
      </c>
      <c r="AM2163" s="2">
        <f t="shared" si="1210"/>
        <v>5.2290231049858124E-2</v>
      </c>
      <c r="AN2163" s="2">
        <f t="shared" si="1211"/>
        <v>0</v>
      </c>
      <c r="AO2163" s="2">
        <f t="shared" si="1212"/>
        <v>1.1349817592217268E-2</v>
      </c>
      <c r="AP2163" s="2">
        <f t="shared" si="1213"/>
        <v>0</v>
      </c>
      <c r="AR2163" t="str">
        <f t="shared" si="1196"/>
        <v>Bastrop</v>
      </c>
      <c r="AS2163" t="s">
        <v>2</v>
      </c>
      <c r="AT2163" s="162"/>
      <c r="AV2163" s="91">
        <v>48</v>
      </c>
      <c r="AW2163" s="93">
        <v>21</v>
      </c>
      <c r="AX2163" s="99">
        <f t="shared" si="1214"/>
        <v>48021</v>
      </c>
      <c r="AZ2163" s="7" t="s">
        <v>3053</v>
      </c>
      <c r="BA2163" t="s">
        <v>3290</v>
      </c>
      <c r="BJ2163">
        <v>7</v>
      </c>
    </row>
    <row r="2164" spans="1:62" hidden="1" outlineLevel="1">
      <c r="A2164" t="s">
        <v>2610</v>
      </c>
      <c r="B2164" t="s">
        <v>2</v>
      </c>
      <c r="C2164" s="1">
        <f t="shared" si="1198"/>
        <v>221</v>
      </c>
      <c r="D2164" s="7">
        <f>IF(P2164&gt;0,RANK(P2164,(P2164:R2164,S2164:AG2164)),0)</f>
        <v>0</v>
      </c>
      <c r="E2164" s="7">
        <f>IF(Q2164&gt;0,RANK(Q2164,(P2164:R2164,S2164:AG2164)),0)</f>
        <v>4</v>
      </c>
      <c r="F2164" s="7">
        <f>IF(R2164&gt;0,RANK(R2164,(P2164:R2164,S2164:AG2164)),0)</f>
        <v>1</v>
      </c>
      <c r="G2164" s="7">
        <f>IF(S2164&gt;0,RANK(S2164,(P2164:R2164,S2164:AG2164)),0)</f>
        <v>2</v>
      </c>
      <c r="H2164" s="48">
        <f t="shared" si="1199"/>
        <v>150</v>
      </c>
      <c r="I2164" s="163">
        <f t="shared" si="1195"/>
        <v>0.67873303167420818</v>
      </c>
      <c r="J2164" s="2"/>
      <c r="K2164" s="2">
        <f t="shared" si="1200"/>
        <v>0</v>
      </c>
      <c r="L2164" s="2">
        <f t="shared" si="1201"/>
        <v>4.072398190045249E-2</v>
      </c>
      <c r="M2164" s="2">
        <f t="shared" si="1202"/>
        <v>0.77828054298642535</v>
      </c>
      <c r="N2164" s="2">
        <f t="shared" si="1203"/>
        <v>9.9547511312217188E-2</v>
      </c>
      <c r="O2164" s="2">
        <f t="shared" si="1204"/>
        <v>8.1447963800905007E-2</v>
      </c>
      <c r="P2164" s="1">
        <v>0</v>
      </c>
      <c r="Q2164" s="1">
        <v>9</v>
      </c>
      <c r="R2164" s="1">
        <v>172</v>
      </c>
      <c r="S2164" s="1">
        <v>22</v>
      </c>
      <c r="T2164" s="1">
        <v>14</v>
      </c>
      <c r="V2164" s="1">
        <v>1</v>
      </c>
      <c r="Y2164" s="1">
        <v>2</v>
      </c>
      <c r="Z2164" s="1">
        <f t="shared" si="1205"/>
        <v>1</v>
      </c>
      <c r="AC2164" s="1">
        <v>0</v>
      </c>
      <c r="AI2164" s="7">
        <f t="shared" si="1206"/>
        <v>3</v>
      </c>
      <c r="AJ2164" s="7">
        <f t="shared" si="1207"/>
        <v>0</v>
      </c>
      <c r="AK2164" s="7">
        <f t="shared" si="1208"/>
        <v>6</v>
      </c>
      <c r="AL2164" s="7">
        <f t="shared" si="1209"/>
        <v>0</v>
      </c>
      <c r="AM2164" s="2">
        <f t="shared" si="1210"/>
        <v>6.3348416289592757E-2</v>
      </c>
      <c r="AN2164" s="2">
        <f t="shared" si="1211"/>
        <v>0</v>
      </c>
      <c r="AO2164" s="2">
        <f t="shared" si="1212"/>
        <v>4.5248868778280547E-3</v>
      </c>
      <c r="AP2164" s="2">
        <f t="shared" si="1213"/>
        <v>0</v>
      </c>
      <c r="AR2164" t="str">
        <f t="shared" si="1196"/>
        <v>Baylor</v>
      </c>
      <c r="AS2164" t="s">
        <v>2</v>
      </c>
      <c r="AT2164" s="162">
        <v>13</v>
      </c>
      <c r="AV2164" s="91">
        <v>48</v>
      </c>
      <c r="AW2164" s="93">
        <v>23</v>
      </c>
      <c r="AX2164" s="99">
        <f t="shared" si="1214"/>
        <v>48023</v>
      </c>
      <c r="AZ2164" s="7" t="s">
        <v>3053</v>
      </c>
      <c r="BA2164" t="s">
        <v>3290</v>
      </c>
      <c r="BJ2164">
        <v>1</v>
      </c>
    </row>
    <row r="2165" spans="1:62" hidden="1" outlineLevel="1">
      <c r="A2165" t="s">
        <v>2131</v>
      </c>
      <c r="B2165" t="s">
        <v>2</v>
      </c>
      <c r="C2165" s="1">
        <f t="shared" si="1198"/>
        <v>1635</v>
      </c>
      <c r="D2165" s="7">
        <f>IF(P2165&gt;0,RANK(P2165,(P2165:R2165,S2165:AG2165)),0)</f>
        <v>9</v>
      </c>
      <c r="E2165" s="7">
        <f>IF(Q2165&gt;0,RANK(Q2165,(P2165:R2165,S2165:AG2165)),0)</f>
        <v>4</v>
      </c>
      <c r="F2165" s="7">
        <f>IF(R2165&gt;0,RANK(R2165,(P2165:R2165,S2165:AG2165)),0)</f>
        <v>1</v>
      </c>
      <c r="G2165" s="7">
        <f>IF(S2165&gt;0,RANK(S2165,(P2165:R2165,S2165:AG2165)),0)</f>
        <v>2</v>
      </c>
      <c r="H2165" s="48">
        <f t="shared" si="1199"/>
        <v>1121</v>
      </c>
      <c r="I2165" s="163">
        <f t="shared" si="1195"/>
        <v>0.68562691131498466</v>
      </c>
      <c r="J2165" s="2"/>
      <c r="K2165" s="2">
        <f t="shared" si="1200"/>
        <v>6.116207951070336E-4</v>
      </c>
      <c r="L2165" s="2">
        <f t="shared" si="1201"/>
        <v>4.5259938837920489E-2</v>
      </c>
      <c r="M2165" s="2">
        <f t="shared" si="1202"/>
        <v>0.75718654434250765</v>
      </c>
      <c r="N2165" s="2">
        <f t="shared" si="1203"/>
        <v>7.155963302752294E-2</v>
      </c>
      <c r="O2165" s="2">
        <f t="shared" si="1204"/>
        <v>0.12538226299694194</v>
      </c>
      <c r="P2165" s="1">
        <v>1</v>
      </c>
      <c r="Q2165" s="1">
        <v>74</v>
      </c>
      <c r="R2165" s="1">
        <v>1238</v>
      </c>
      <c r="S2165" s="1">
        <v>117</v>
      </c>
      <c r="T2165" s="1">
        <v>109</v>
      </c>
      <c r="V2165" s="1">
        <v>16</v>
      </c>
      <c r="Y2165" s="1">
        <v>68</v>
      </c>
      <c r="Z2165" s="1">
        <f t="shared" si="1205"/>
        <v>6</v>
      </c>
      <c r="AC2165" s="1">
        <v>6</v>
      </c>
      <c r="AI2165" s="7">
        <f t="shared" si="1206"/>
        <v>3</v>
      </c>
      <c r="AJ2165" s="7">
        <f t="shared" si="1207"/>
        <v>0</v>
      </c>
      <c r="AK2165" s="7">
        <f t="shared" si="1208"/>
        <v>6</v>
      </c>
      <c r="AL2165" s="7">
        <f t="shared" si="1209"/>
        <v>0</v>
      </c>
      <c r="AM2165" s="2">
        <f t="shared" si="1210"/>
        <v>6.6666666666666666E-2</v>
      </c>
      <c r="AN2165" s="2">
        <f t="shared" si="1211"/>
        <v>0</v>
      </c>
      <c r="AO2165" s="2">
        <f t="shared" si="1212"/>
        <v>9.7859327217125376E-3</v>
      </c>
      <c r="AP2165" s="2">
        <f t="shared" si="1213"/>
        <v>0</v>
      </c>
      <c r="AR2165" t="str">
        <f t="shared" si="1196"/>
        <v>Bee</v>
      </c>
      <c r="AS2165" t="s">
        <v>2</v>
      </c>
      <c r="AT2165" s="162">
        <v>34</v>
      </c>
      <c r="AV2165" s="91">
        <v>48</v>
      </c>
      <c r="AW2165" s="93">
        <v>25</v>
      </c>
      <c r="AX2165" s="99">
        <f t="shared" si="1214"/>
        <v>48025</v>
      </c>
      <c r="AZ2165" s="7" t="s">
        <v>3053</v>
      </c>
      <c r="BA2165" t="s">
        <v>3290</v>
      </c>
      <c r="BJ2165">
        <v>6</v>
      </c>
    </row>
    <row r="2166" spans="1:62" hidden="1" outlineLevel="1">
      <c r="A2166" t="s">
        <v>2556</v>
      </c>
      <c r="B2166" t="s">
        <v>2</v>
      </c>
      <c r="C2166" s="1">
        <f t="shared" si="1198"/>
        <v>16904</v>
      </c>
      <c r="D2166" s="7">
        <f>IF(P2166&gt;0,RANK(P2166,(P2166:R2166,S2166:AG2166)),0)</f>
        <v>7</v>
      </c>
      <c r="E2166" s="7">
        <f>IF(Q2166&gt;0,RANK(Q2166,(P2166:R2166,S2166:AG2166)),0)</f>
        <v>4</v>
      </c>
      <c r="F2166" s="7">
        <f>IF(R2166&gt;0,RANK(R2166,(P2166:R2166,S2166:AG2166)),0)</f>
        <v>1</v>
      </c>
      <c r="G2166" s="7">
        <f>IF(S2166&gt;0,RANK(S2166,(P2166:R2166,S2166:AG2166)),0)</f>
        <v>2</v>
      </c>
      <c r="H2166" s="48">
        <f t="shared" si="1199"/>
        <v>10155</v>
      </c>
      <c r="I2166" s="163">
        <f t="shared" si="1195"/>
        <v>0.60074538570752489</v>
      </c>
      <c r="J2166" s="2"/>
      <c r="K2166" s="2">
        <f t="shared" si="1200"/>
        <v>4.6734500709891148E-3</v>
      </c>
      <c r="L2166" s="2">
        <f t="shared" si="1201"/>
        <v>5.2827733080927593E-2</v>
      </c>
      <c r="M2166" s="2">
        <f t="shared" si="1202"/>
        <v>0.70693327023189778</v>
      </c>
      <c r="N2166" s="2">
        <f t="shared" si="1203"/>
        <v>0.10618788452437293</v>
      </c>
      <c r="O2166" s="2">
        <f t="shared" si="1204"/>
        <v>0.12937766209181262</v>
      </c>
      <c r="P2166" s="1">
        <v>79</v>
      </c>
      <c r="Q2166" s="1">
        <v>893</v>
      </c>
      <c r="R2166" s="1">
        <v>11950</v>
      </c>
      <c r="S2166" s="1">
        <v>1795</v>
      </c>
      <c r="T2166" s="1">
        <v>1247</v>
      </c>
      <c r="V2166" s="1">
        <v>137</v>
      </c>
      <c r="Y2166" s="1">
        <v>737</v>
      </c>
      <c r="Z2166" s="1">
        <f t="shared" si="1205"/>
        <v>35</v>
      </c>
      <c r="AC2166" s="1">
        <v>31</v>
      </c>
      <c r="AI2166" s="7">
        <f t="shared" si="1206"/>
        <v>3</v>
      </c>
      <c r="AJ2166" s="7">
        <f t="shared" si="1207"/>
        <v>0</v>
      </c>
      <c r="AK2166" s="7">
        <f t="shared" si="1208"/>
        <v>6</v>
      </c>
      <c r="AL2166" s="7">
        <f t="shared" si="1209"/>
        <v>0</v>
      </c>
      <c r="AM2166" s="2">
        <f t="shared" si="1210"/>
        <v>7.3769522006625649E-2</v>
      </c>
      <c r="AN2166" s="2">
        <f t="shared" si="1211"/>
        <v>0</v>
      </c>
      <c r="AO2166" s="2">
        <f t="shared" si="1212"/>
        <v>8.1045906294368204E-3</v>
      </c>
      <c r="AP2166" s="2">
        <f t="shared" si="1213"/>
        <v>0</v>
      </c>
      <c r="AR2166" t="str">
        <f t="shared" si="1196"/>
        <v>Bell</v>
      </c>
      <c r="AS2166" t="s">
        <v>2</v>
      </c>
      <c r="AT2166" s="162"/>
      <c r="AV2166" s="91">
        <v>48</v>
      </c>
      <c r="AW2166" s="93">
        <v>27</v>
      </c>
      <c r="AX2166" s="99">
        <f t="shared" si="1214"/>
        <v>48027</v>
      </c>
      <c r="AZ2166" s="7" t="s">
        <v>3053</v>
      </c>
      <c r="BA2166" t="s">
        <v>3290</v>
      </c>
      <c r="BJ2166">
        <v>35</v>
      </c>
    </row>
    <row r="2167" spans="1:62" hidden="1" outlineLevel="1">
      <c r="A2167" t="s">
        <v>2908</v>
      </c>
      <c r="B2167" t="s">
        <v>2</v>
      </c>
      <c r="C2167" s="1">
        <f t="shared" si="1198"/>
        <v>64834</v>
      </c>
      <c r="D2167" s="7">
        <f>IF(P2167&gt;0,RANK(P2167,(P2167:R2167,S2167:AG2167)),0)</f>
        <v>6</v>
      </c>
      <c r="E2167" s="7">
        <f>IF(Q2167&gt;0,RANK(Q2167,(P2167:R2167,S2167:AG2167)),0)</f>
        <v>4</v>
      </c>
      <c r="F2167" s="7">
        <f>IF(R2167&gt;0,RANK(R2167,(P2167:R2167,S2167:AG2167)),0)</f>
        <v>1</v>
      </c>
      <c r="G2167" s="7">
        <f>IF(S2167&gt;0,RANK(S2167,(P2167:R2167,S2167:AG2167)),0)</f>
        <v>2</v>
      </c>
      <c r="H2167" s="48">
        <f t="shared" si="1199"/>
        <v>42077</v>
      </c>
      <c r="I2167" s="163">
        <f t="shared" si="1195"/>
        <v>0.64899589721442452</v>
      </c>
      <c r="J2167" s="2"/>
      <c r="K2167" s="2">
        <f t="shared" si="1200"/>
        <v>9.1772835240768735E-3</v>
      </c>
      <c r="L2167" s="2">
        <f t="shared" si="1201"/>
        <v>4.0056143381559058E-2</v>
      </c>
      <c r="M2167" s="2">
        <f t="shared" si="1202"/>
        <v>0.74516457414319648</v>
      </c>
      <c r="N2167" s="2">
        <f t="shared" si="1203"/>
        <v>9.6168676928771943E-2</v>
      </c>
      <c r="O2167" s="2">
        <f t="shared" si="1204"/>
        <v>0.10943332202239565</v>
      </c>
      <c r="P2167" s="1">
        <v>595</v>
      </c>
      <c r="Q2167" s="1">
        <v>2597</v>
      </c>
      <c r="R2167" s="1">
        <v>48312</v>
      </c>
      <c r="S2167" s="1">
        <v>6235</v>
      </c>
      <c r="T2167" s="1">
        <v>4437</v>
      </c>
      <c r="V2167" s="1">
        <v>520</v>
      </c>
      <c r="Y2167" s="1">
        <v>1864</v>
      </c>
      <c r="Z2167" s="1">
        <f t="shared" si="1205"/>
        <v>95</v>
      </c>
      <c r="AC2167" s="1">
        <v>179</v>
      </c>
      <c r="AI2167" s="7">
        <f t="shared" si="1206"/>
        <v>3</v>
      </c>
      <c r="AJ2167" s="7">
        <f t="shared" si="1207"/>
        <v>0</v>
      </c>
      <c r="AK2167" s="7">
        <f t="shared" si="1208"/>
        <v>7</v>
      </c>
      <c r="AL2167" s="7">
        <f t="shared" si="1209"/>
        <v>0</v>
      </c>
      <c r="AM2167" s="2">
        <f t="shared" si="1210"/>
        <v>6.8436314279544677E-2</v>
      </c>
      <c r="AN2167" s="2">
        <f t="shared" si="1211"/>
        <v>0</v>
      </c>
      <c r="AO2167" s="2">
        <f t="shared" si="1212"/>
        <v>8.0204830798655032E-3</v>
      </c>
      <c r="AP2167" s="2">
        <f t="shared" si="1213"/>
        <v>0</v>
      </c>
      <c r="AR2167" t="str">
        <f t="shared" si="1196"/>
        <v>Bexar</v>
      </c>
      <c r="AS2167" t="s">
        <v>2</v>
      </c>
      <c r="AT2167" s="162"/>
      <c r="AV2167" s="91">
        <v>48</v>
      </c>
      <c r="AW2167" s="93">
        <v>29</v>
      </c>
      <c r="AX2167" s="99">
        <f t="shared" si="1214"/>
        <v>48029</v>
      </c>
      <c r="AZ2167" s="7" t="s">
        <v>3053</v>
      </c>
      <c r="BA2167" t="s">
        <v>3290</v>
      </c>
      <c r="BJ2167">
        <v>95</v>
      </c>
    </row>
    <row r="2168" spans="1:62" hidden="1" outlineLevel="1">
      <c r="A2168" t="s">
        <v>2383</v>
      </c>
      <c r="B2168" t="s">
        <v>2</v>
      </c>
      <c r="C2168" s="1">
        <f t="shared" si="1198"/>
        <v>1904</v>
      </c>
      <c r="D2168" s="7">
        <f>IF(P2168&gt;0,RANK(P2168,(P2168:R2168,S2168:AG2168)),0)</f>
        <v>7</v>
      </c>
      <c r="E2168" s="7">
        <f>IF(Q2168&gt;0,RANK(Q2168,(P2168:R2168,S2168:AG2168)),0)</f>
        <v>4</v>
      </c>
      <c r="F2168" s="7">
        <f>IF(R2168&gt;0,RANK(R2168,(P2168:R2168,S2168:AG2168)),0)</f>
        <v>1</v>
      </c>
      <c r="G2168" s="7">
        <f>IF(S2168&gt;0,RANK(S2168,(P2168:R2168,S2168:AG2168)),0)</f>
        <v>2</v>
      </c>
      <c r="H2168" s="48">
        <f t="shared" si="1199"/>
        <v>815</v>
      </c>
      <c r="I2168" s="163">
        <f t="shared" si="1195"/>
        <v>0.42804621848739494</v>
      </c>
      <c r="J2168" s="2"/>
      <c r="K2168" s="2">
        <f t="shared" si="1200"/>
        <v>5.2521008403361349E-3</v>
      </c>
      <c r="L2168" s="2">
        <f t="shared" si="1201"/>
        <v>4.779411764705882E-2</v>
      </c>
      <c r="M2168" s="2">
        <f t="shared" si="1202"/>
        <v>0.62342436974789917</v>
      </c>
      <c r="N2168" s="2">
        <f t="shared" si="1203"/>
        <v>0.1953781512605042</v>
      </c>
      <c r="O2168" s="2">
        <f t="shared" si="1204"/>
        <v>0.12815126050420164</v>
      </c>
      <c r="P2168" s="1">
        <v>10</v>
      </c>
      <c r="Q2168" s="1">
        <v>91</v>
      </c>
      <c r="R2168" s="1">
        <v>1187</v>
      </c>
      <c r="S2168" s="1">
        <v>372</v>
      </c>
      <c r="T2168" s="1">
        <v>91</v>
      </c>
      <c r="V2168" s="1">
        <v>26</v>
      </c>
      <c r="Y2168" s="1">
        <v>116</v>
      </c>
      <c r="Z2168" s="1">
        <f t="shared" si="1205"/>
        <v>5</v>
      </c>
      <c r="AC2168" s="1">
        <v>6</v>
      </c>
      <c r="AI2168" s="7">
        <f t="shared" si="1206"/>
        <v>4</v>
      </c>
      <c r="AJ2168" s="7">
        <f t="shared" si="1207"/>
        <v>0</v>
      </c>
      <c r="AK2168" s="7">
        <f t="shared" si="1208"/>
        <v>6</v>
      </c>
      <c r="AL2168" s="7">
        <f t="shared" si="1209"/>
        <v>0</v>
      </c>
      <c r="AM2168" s="2">
        <f t="shared" si="1210"/>
        <v>4.779411764705882E-2</v>
      </c>
      <c r="AN2168" s="2">
        <f t="shared" si="1211"/>
        <v>0</v>
      </c>
      <c r="AO2168" s="2">
        <f t="shared" si="1212"/>
        <v>1.365546218487395E-2</v>
      </c>
      <c r="AP2168" s="2">
        <f t="shared" si="1213"/>
        <v>0</v>
      </c>
      <c r="AR2168" t="str">
        <f t="shared" si="1196"/>
        <v>Blanco</v>
      </c>
      <c r="AS2168" t="s">
        <v>2</v>
      </c>
      <c r="AT2168" s="162">
        <v>21</v>
      </c>
      <c r="AV2168" s="91">
        <v>48</v>
      </c>
      <c r="AW2168" s="93">
        <v>31</v>
      </c>
      <c r="AX2168" s="99">
        <f t="shared" si="1214"/>
        <v>48031</v>
      </c>
      <c r="AZ2168" s="7" t="s">
        <v>3053</v>
      </c>
      <c r="BA2168" t="s">
        <v>3290</v>
      </c>
      <c r="BJ2168">
        <v>5</v>
      </c>
    </row>
    <row r="2169" spans="1:62" hidden="1" outlineLevel="1">
      <c r="A2169" t="s">
        <v>2369</v>
      </c>
      <c r="B2169" t="s">
        <v>2</v>
      </c>
      <c r="C2169" s="1">
        <f t="shared" si="1198"/>
        <v>111</v>
      </c>
      <c r="D2169" s="7">
        <f>IF(P2169&gt;0,RANK(P2169,(P2169:R2169,S2169:AG2169)),0)</f>
        <v>0</v>
      </c>
      <c r="E2169" s="7">
        <f>IF(Q2169&gt;0,RANK(Q2169,(P2169:R2169,S2169:AG2169)),0)</f>
        <v>2</v>
      </c>
      <c r="F2169" s="7">
        <f>IF(R2169&gt;0,RANK(R2169,(P2169:R2169,S2169:AG2169)),0)</f>
        <v>1</v>
      </c>
      <c r="G2169" s="7">
        <f>IF(S2169&gt;0,RANK(S2169,(P2169:R2169,S2169:AG2169)),0)</f>
        <v>4</v>
      </c>
      <c r="H2169" s="48">
        <f t="shared" si="1199"/>
        <v>53</v>
      </c>
      <c r="I2169" s="163">
        <f t="shared" si="1195"/>
        <v>0.47747747747747749</v>
      </c>
      <c r="J2169" s="2"/>
      <c r="K2169" s="2">
        <f t="shared" si="1200"/>
        <v>0</v>
      </c>
      <c r="L2169" s="2">
        <f t="shared" si="1201"/>
        <v>0.14414414414414414</v>
      </c>
      <c r="M2169" s="2">
        <f t="shared" si="1202"/>
        <v>0.6216216216216216</v>
      </c>
      <c r="N2169" s="2">
        <f t="shared" si="1203"/>
        <v>4.5045045045045043E-2</v>
      </c>
      <c r="O2169" s="2">
        <f t="shared" si="1204"/>
        <v>0.18918918918918926</v>
      </c>
      <c r="P2169" s="1">
        <v>0</v>
      </c>
      <c r="Q2169" s="1">
        <v>16</v>
      </c>
      <c r="R2169" s="1">
        <v>69</v>
      </c>
      <c r="S2169" s="1">
        <v>5</v>
      </c>
      <c r="T2169" s="1">
        <v>16</v>
      </c>
      <c r="V2169" s="1">
        <v>2</v>
      </c>
      <c r="Y2169" s="1">
        <v>2</v>
      </c>
      <c r="Z2169" s="1">
        <f t="shared" si="1205"/>
        <v>0</v>
      </c>
      <c r="AC2169" s="1">
        <v>1</v>
      </c>
      <c r="AI2169" s="7">
        <f t="shared" si="1206"/>
        <v>2</v>
      </c>
      <c r="AJ2169" s="7">
        <f t="shared" si="1207"/>
        <v>0</v>
      </c>
      <c r="AK2169" s="7">
        <f t="shared" si="1208"/>
        <v>5</v>
      </c>
      <c r="AL2169" s="7">
        <f t="shared" si="1209"/>
        <v>0</v>
      </c>
      <c r="AM2169" s="2">
        <f t="shared" si="1210"/>
        <v>0.14414414414414414</v>
      </c>
      <c r="AN2169" s="2">
        <f t="shared" si="1211"/>
        <v>0</v>
      </c>
      <c r="AO2169" s="2">
        <f t="shared" si="1212"/>
        <v>1.8018018018018018E-2</v>
      </c>
      <c r="AP2169" s="2">
        <f t="shared" si="1213"/>
        <v>0</v>
      </c>
      <c r="AR2169" t="str">
        <f t="shared" si="1196"/>
        <v>Borden</v>
      </c>
      <c r="AS2169" t="s">
        <v>2</v>
      </c>
      <c r="AT2169" s="162">
        <v>19</v>
      </c>
      <c r="AV2169" s="91">
        <v>48</v>
      </c>
      <c r="AW2169" s="93">
        <v>33</v>
      </c>
      <c r="AX2169" s="99">
        <f t="shared" si="1214"/>
        <v>48033</v>
      </c>
      <c r="AZ2169" s="7" t="s">
        <v>3053</v>
      </c>
      <c r="BA2169" t="s">
        <v>3290</v>
      </c>
      <c r="BJ2169">
        <v>0</v>
      </c>
    </row>
    <row r="2170" spans="1:62" hidden="1" outlineLevel="1">
      <c r="A2170" t="s">
        <v>1870</v>
      </c>
      <c r="B2170" t="s">
        <v>2</v>
      </c>
      <c r="C2170" s="1">
        <f t="shared" si="1198"/>
        <v>2552</v>
      </c>
      <c r="D2170" s="7">
        <f>IF(P2170&gt;0,RANK(P2170,(P2170:R2170,S2170:AG2170)),0)</f>
        <v>7</v>
      </c>
      <c r="E2170" s="7">
        <f>IF(Q2170&gt;0,RANK(Q2170,(P2170:R2170,S2170:AG2170)),0)</f>
        <v>4</v>
      </c>
      <c r="F2170" s="7">
        <f>IF(R2170&gt;0,RANK(R2170,(P2170:R2170,S2170:AG2170)),0)</f>
        <v>1</v>
      </c>
      <c r="G2170" s="7">
        <f>IF(S2170&gt;0,RANK(S2170,(P2170:R2170,S2170:AG2170)),0)</f>
        <v>2</v>
      </c>
      <c r="H2170" s="48">
        <f t="shared" si="1199"/>
        <v>1431</v>
      </c>
      <c r="I2170" s="163">
        <f t="shared" si="1195"/>
        <v>0.56073667711598751</v>
      </c>
      <c r="J2170" s="2"/>
      <c r="K2170" s="2">
        <f t="shared" si="1200"/>
        <v>6.6614420062695925E-3</v>
      </c>
      <c r="L2170" s="2">
        <f t="shared" si="1201"/>
        <v>5.2507836990595615E-2</v>
      </c>
      <c r="M2170" s="2">
        <f t="shared" si="1202"/>
        <v>0.68221003134796243</v>
      </c>
      <c r="N2170" s="2">
        <f t="shared" si="1203"/>
        <v>0.12147335423197492</v>
      </c>
      <c r="O2170" s="2">
        <f t="shared" si="1204"/>
        <v>0.13714733542319746</v>
      </c>
      <c r="P2170" s="1">
        <v>17</v>
      </c>
      <c r="Q2170" s="1">
        <v>134</v>
      </c>
      <c r="R2170" s="1">
        <v>1741</v>
      </c>
      <c r="S2170" s="1">
        <v>310</v>
      </c>
      <c r="T2170" s="1">
        <v>219</v>
      </c>
      <c r="V2170" s="1">
        <v>20</v>
      </c>
      <c r="Y2170" s="1">
        <v>100</v>
      </c>
      <c r="Z2170" s="1">
        <f t="shared" si="1205"/>
        <v>4</v>
      </c>
      <c r="AC2170" s="1">
        <v>7</v>
      </c>
      <c r="AI2170" s="7">
        <f t="shared" si="1206"/>
        <v>3</v>
      </c>
      <c r="AJ2170" s="7">
        <f t="shared" si="1207"/>
        <v>0</v>
      </c>
      <c r="AK2170" s="7">
        <f t="shared" si="1208"/>
        <v>6</v>
      </c>
      <c r="AL2170" s="7">
        <f t="shared" si="1209"/>
        <v>0</v>
      </c>
      <c r="AM2170" s="2">
        <f t="shared" si="1210"/>
        <v>8.5815047021943577E-2</v>
      </c>
      <c r="AN2170" s="2">
        <f t="shared" si="1211"/>
        <v>0</v>
      </c>
      <c r="AO2170" s="2">
        <f t="shared" si="1212"/>
        <v>7.8369905956112845E-3</v>
      </c>
      <c r="AP2170" s="2">
        <f t="shared" si="1213"/>
        <v>0</v>
      </c>
      <c r="AR2170" t="str">
        <f t="shared" si="1196"/>
        <v>Bosque</v>
      </c>
      <c r="AS2170" t="s">
        <v>2</v>
      </c>
      <c r="AT2170" s="162">
        <v>25</v>
      </c>
      <c r="AV2170" s="91">
        <v>48</v>
      </c>
      <c r="AW2170" s="93">
        <v>35</v>
      </c>
      <c r="AX2170" s="99">
        <f t="shared" si="1214"/>
        <v>48035</v>
      </c>
      <c r="AZ2170" s="7" t="s">
        <v>3053</v>
      </c>
      <c r="BA2170" t="s">
        <v>3290</v>
      </c>
      <c r="BJ2170">
        <v>4</v>
      </c>
    </row>
    <row r="2171" spans="1:62" hidden="1" outlineLevel="1">
      <c r="A2171" t="s">
        <v>1908</v>
      </c>
      <c r="B2171" t="s">
        <v>2</v>
      </c>
      <c r="C2171" s="1">
        <f t="shared" si="1198"/>
        <v>7860</v>
      </c>
      <c r="D2171" s="7">
        <f>IF(P2171&gt;0,RANK(P2171,(P2171:R2171,S2171:AG2171)),0)</f>
        <v>8</v>
      </c>
      <c r="E2171" s="7">
        <f>IF(Q2171&gt;0,RANK(Q2171,(P2171:R2171,S2171:AG2171)),0)</f>
        <v>4</v>
      </c>
      <c r="F2171" s="7">
        <f>IF(R2171&gt;0,RANK(R2171,(P2171:R2171,S2171:AG2171)),0)</f>
        <v>1</v>
      </c>
      <c r="G2171" s="7">
        <f>IF(S2171&gt;0,RANK(S2171,(P2171:R2171,S2171:AG2171)),0)</f>
        <v>3</v>
      </c>
      <c r="H2171" s="48">
        <f t="shared" si="1199"/>
        <v>4926</v>
      </c>
      <c r="I2171" s="163">
        <f t="shared" si="1195"/>
        <v>0.62671755725190836</v>
      </c>
      <c r="J2171" s="2"/>
      <c r="K2171" s="2">
        <f t="shared" si="1200"/>
        <v>4.3256997455470734E-3</v>
      </c>
      <c r="L2171" s="2">
        <f t="shared" si="1201"/>
        <v>5.5089058524173028E-2</v>
      </c>
      <c r="M2171" s="2">
        <f t="shared" si="1202"/>
        <v>0.71234096692111959</v>
      </c>
      <c r="N2171" s="2">
        <f t="shared" si="1203"/>
        <v>7.6208651399491095E-2</v>
      </c>
      <c r="O2171" s="2">
        <f t="shared" si="1204"/>
        <v>0.15203562340966922</v>
      </c>
      <c r="P2171" s="1">
        <v>34</v>
      </c>
      <c r="Q2171" s="1">
        <v>433</v>
      </c>
      <c r="R2171" s="1">
        <v>5599</v>
      </c>
      <c r="S2171" s="1">
        <v>599</v>
      </c>
      <c r="T2171" s="1">
        <v>673</v>
      </c>
      <c r="V2171" s="1">
        <v>56</v>
      </c>
      <c r="Y2171" s="1">
        <v>327</v>
      </c>
      <c r="Z2171" s="1">
        <f t="shared" si="1205"/>
        <v>19</v>
      </c>
      <c r="AC2171" s="1">
        <v>120</v>
      </c>
      <c r="AI2171" s="7">
        <f t="shared" si="1206"/>
        <v>2</v>
      </c>
      <c r="AJ2171" s="7">
        <f t="shared" si="1207"/>
        <v>0</v>
      </c>
      <c r="AK2171" s="7">
        <f t="shared" si="1208"/>
        <v>6</v>
      </c>
      <c r="AL2171" s="7">
        <f t="shared" si="1209"/>
        <v>0</v>
      </c>
      <c r="AM2171" s="2">
        <f t="shared" si="1210"/>
        <v>8.5623409669211198E-2</v>
      </c>
      <c r="AN2171" s="2">
        <f t="shared" si="1211"/>
        <v>0</v>
      </c>
      <c r="AO2171" s="2">
        <f t="shared" si="1212"/>
        <v>7.1246819338422395E-3</v>
      </c>
      <c r="AP2171" s="2">
        <f t="shared" si="1213"/>
        <v>0</v>
      </c>
      <c r="AR2171" t="str">
        <f t="shared" si="1196"/>
        <v>Bowie</v>
      </c>
      <c r="AS2171" t="s">
        <v>2</v>
      </c>
      <c r="AT2171" s="162">
        <v>4</v>
      </c>
      <c r="AV2171" s="91">
        <v>48</v>
      </c>
      <c r="AW2171" s="93">
        <v>37</v>
      </c>
      <c r="AX2171" s="99">
        <f t="shared" si="1214"/>
        <v>48037</v>
      </c>
      <c r="AZ2171" s="7" t="s">
        <v>3053</v>
      </c>
      <c r="BA2171" t="s">
        <v>3290</v>
      </c>
      <c r="BJ2171">
        <v>19</v>
      </c>
    </row>
    <row r="2172" spans="1:62" hidden="1" outlineLevel="1">
      <c r="A2172" t="s">
        <v>1498</v>
      </c>
      <c r="B2172" t="s">
        <v>2</v>
      </c>
      <c r="C2172" s="1">
        <f t="shared" si="1198"/>
        <v>22896</v>
      </c>
      <c r="D2172" s="7">
        <f>IF(P2172&gt;0,RANK(P2172,(P2172:R2172,S2172:AG2172)),0)</f>
        <v>7</v>
      </c>
      <c r="E2172" s="7">
        <f>IF(Q2172&gt;0,RANK(Q2172,(P2172:R2172,S2172:AG2172)),0)</f>
        <v>4</v>
      </c>
      <c r="F2172" s="7">
        <f>IF(R2172&gt;0,RANK(R2172,(P2172:R2172,S2172:AG2172)),0)</f>
        <v>1</v>
      </c>
      <c r="G2172" s="7">
        <f>IF(S2172&gt;0,RANK(S2172,(P2172:R2172,S2172:AG2172)),0)</f>
        <v>2</v>
      </c>
      <c r="H2172" s="48">
        <f t="shared" si="1199"/>
        <v>7955</v>
      </c>
      <c r="I2172" s="163">
        <f t="shared" si="1195"/>
        <v>0.34744060097833684</v>
      </c>
      <c r="J2172" s="2"/>
      <c r="K2172" s="2">
        <f t="shared" si="1200"/>
        <v>4.2802236198462617E-3</v>
      </c>
      <c r="L2172" s="2">
        <f t="shared" si="1201"/>
        <v>3.6207197763801539E-2</v>
      </c>
      <c r="M2172" s="2">
        <f t="shared" si="1202"/>
        <v>0.59896925227113906</v>
      </c>
      <c r="N2172" s="2">
        <f t="shared" si="1203"/>
        <v>0.25152865129280222</v>
      </c>
      <c r="O2172" s="2">
        <f t="shared" si="1204"/>
        <v>0.10901467505241091</v>
      </c>
      <c r="P2172" s="1">
        <v>98</v>
      </c>
      <c r="Q2172" s="1">
        <v>829</v>
      </c>
      <c r="R2172" s="1">
        <v>13714</v>
      </c>
      <c r="S2172" s="1">
        <v>5759</v>
      </c>
      <c r="T2172" s="1">
        <v>1674</v>
      </c>
      <c r="V2172" s="1">
        <v>162</v>
      </c>
      <c r="Y2172" s="1">
        <v>599</v>
      </c>
      <c r="Z2172" s="1">
        <f t="shared" si="1205"/>
        <v>28</v>
      </c>
      <c r="AC2172" s="1">
        <v>33</v>
      </c>
      <c r="AI2172" s="7">
        <f t="shared" si="1206"/>
        <v>3</v>
      </c>
      <c r="AJ2172" s="7">
        <f t="shared" si="1207"/>
        <v>0</v>
      </c>
      <c r="AK2172" s="7">
        <f t="shared" si="1208"/>
        <v>6</v>
      </c>
      <c r="AL2172" s="7">
        <f t="shared" si="1209"/>
        <v>0</v>
      </c>
      <c r="AM2172" s="2">
        <f t="shared" si="1210"/>
        <v>7.3113207547169809E-2</v>
      </c>
      <c r="AN2172" s="2">
        <f t="shared" si="1211"/>
        <v>0</v>
      </c>
      <c r="AO2172" s="2">
        <f t="shared" si="1212"/>
        <v>7.0754716981132077E-3</v>
      </c>
      <c r="AP2172" s="2">
        <f t="shared" si="1213"/>
        <v>0</v>
      </c>
      <c r="AR2172" t="str">
        <f t="shared" si="1196"/>
        <v>Brazoria</v>
      </c>
      <c r="AS2172" t="s">
        <v>2</v>
      </c>
      <c r="AT2172" s="162"/>
      <c r="AV2172" s="91">
        <v>48</v>
      </c>
      <c r="AW2172" s="93">
        <v>39</v>
      </c>
      <c r="AX2172" s="99">
        <f t="shared" si="1214"/>
        <v>48039</v>
      </c>
      <c r="AZ2172" s="7" t="s">
        <v>3053</v>
      </c>
      <c r="BA2172" t="s">
        <v>3290</v>
      </c>
      <c r="BJ2172">
        <v>28</v>
      </c>
    </row>
    <row r="2173" spans="1:62" hidden="1" outlineLevel="1">
      <c r="A2173" t="s">
        <v>1977</v>
      </c>
      <c r="B2173" t="s">
        <v>2</v>
      </c>
      <c r="C2173" s="1">
        <f t="shared" si="1198"/>
        <v>13225</v>
      </c>
      <c r="D2173" s="7">
        <f>IF(P2173&gt;0,RANK(P2173,(P2173:R2173,S2173:AG2173)),0)</f>
        <v>7</v>
      </c>
      <c r="E2173" s="7">
        <f>IF(Q2173&gt;0,RANK(Q2173,(P2173:R2173,S2173:AG2173)),0)</f>
        <v>4</v>
      </c>
      <c r="F2173" s="7">
        <f>IF(R2173&gt;0,RANK(R2173,(P2173:R2173,S2173:AG2173)),0)</f>
        <v>1</v>
      </c>
      <c r="G2173" s="7">
        <f>IF(S2173&gt;0,RANK(S2173,(P2173:R2173,S2173:AG2173)),0)</f>
        <v>2</v>
      </c>
      <c r="H2173" s="48">
        <f t="shared" si="1199"/>
        <v>6727</v>
      </c>
      <c r="I2173" s="163">
        <f t="shared" si="1195"/>
        <v>0.50865784499054822</v>
      </c>
      <c r="J2173" s="2"/>
      <c r="K2173" s="2">
        <f t="shared" si="1200"/>
        <v>1.1266540642722117E-2</v>
      </c>
      <c r="L2173" s="2">
        <f t="shared" si="1201"/>
        <v>4.8998109640831761E-2</v>
      </c>
      <c r="M2173" s="2">
        <f t="shared" si="1202"/>
        <v>0.65035916824196593</v>
      </c>
      <c r="N2173" s="2">
        <f t="shared" si="1203"/>
        <v>0.14170132325141777</v>
      </c>
      <c r="O2173" s="2">
        <f t="shared" si="1204"/>
        <v>0.14767485822306242</v>
      </c>
      <c r="P2173" s="1">
        <v>149</v>
      </c>
      <c r="Q2173" s="1">
        <v>648</v>
      </c>
      <c r="R2173" s="1">
        <v>8601</v>
      </c>
      <c r="S2173" s="1">
        <v>1874</v>
      </c>
      <c r="T2173" s="1">
        <v>1108</v>
      </c>
      <c r="V2173" s="1">
        <v>179</v>
      </c>
      <c r="Y2173" s="1">
        <v>580</v>
      </c>
      <c r="Z2173" s="1">
        <f t="shared" si="1205"/>
        <v>38</v>
      </c>
      <c r="AC2173" s="1">
        <v>48</v>
      </c>
      <c r="AI2173" s="7">
        <f t="shared" si="1206"/>
        <v>3</v>
      </c>
      <c r="AJ2173" s="7">
        <f t="shared" si="1207"/>
        <v>0</v>
      </c>
      <c r="AK2173" s="7">
        <f t="shared" si="1208"/>
        <v>6</v>
      </c>
      <c r="AL2173" s="7">
        <f t="shared" si="1209"/>
        <v>0</v>
      </c>
      <c r="AM2173" s="2">
        <f t="shared" si="1210"/>
        <v>8.3780718336483928E-2</v>
      </c>
      <c r="AN2173" s="2">
        <f t="shared" si="1211"/>
        <v>0</v>
      </c>
      <c r="AO2173" s="2">
        <f t="shared" si="1212"/>
        <v>1.3534971644612476E-2</v>
      </c>
      <c r="AP2173" s="2">
        <f t="shared" si="1213"/>
        <v>0</v>
      </c>
      <c r="AR2173" t="str">
        <f t="shared" si="1196"/>
        <v>Brazos</v>
      </c>
      <c r="AS2173" t="s">
        <v>2</v>
      </c>
      <c r="AT2173" s="162">
        <v>17</v>
      </c>
      <c r="AV2173" s="91">
        <v>48</v>
      </c>
      <c r="AW2173" s="93">
        <v>41</v>
      </c>
      <c r="AX2173" s="99">
        <f t="shared" si="1214"/>
        <v>48041</v>
      </c>
      <c r="AZ2173" s="7" t="s">
        <v>3053</v>
      </c>
      <c r="BA2173" t="s">
        <v>3290</v>
      </c>
      <c r="BJ2173">
        <v>38</v>
      </c>
    </row>
    <row r="2174" spans="1:62" hidden="1" outlineLevel="1">
      <c r="A2174" t="s">
        <v>2897</v>
      </c>
      <c r="B2174" t="s">
        <v>2</v>
      </c>
      <c r="C2174" s="1">
        <f t="shared" si="1198"/>
        <v>534</v>
      </c>
      <c r="D2174" s="7">
        <f>IF(P2174&gt;0,RANK(P2174,(P2174:R2174,S2174:AG2174)),0)</f>
        <v>6</v>
      </c>
      <c r="E2174" s="7">
        <f>IF(Q2174&gt;0,RANK(Q2174,(P2174:R2174,S2174:AG2174)),0)</f>
        <v>3</v>
      </c>
      <c r="F2174" s="7">
        <f>IF(R2174&gt;0,RANK(R2174,(P2174:R2174,S2174:AG2174)),0)</f>
        <v>1</v>
      </c>
      <c r="G2174" s="7">
        <f>IF(S2174&gt;0,RANK(S2174,(P2174:R2174,S2174:AG2174)),0)</f>
        <v>2</v>
      </c>
      <c r="H2174" s="48">
        <f t="shared" si="1199"/>
        <v>201</v>
      </c>
      <c r="I2174" s="163">
        <f t="shared" si="1195"/>
        <v>0.37640449438202245</v>
      </c>
      <c r="J2174" s="2"/>
      <c r="K2174" s="2">
        <f t="shared" si="1200"/>
        <v>1.8726591760299626E-3</v>
      </c>
      <c r="L2174" s="2">
        <f t="shared" si="1201"/>
        <v>6.1797752808988762E-2</v>
      </c>
      <c r="M2174" s="2">
        <f t="shared" si="1202"/>
        <v>0.61985018726591756</v>
      </c>
      <c r="N2174" s="2">
        <f t="shared" si="1203"/>
        <v>0.24344569288389514</v>
      </c>
      <c r="O2174" s="2">
        <f t="shared" si="1204"/>
        <v>7.3033707865168523E-2</v>
      </c>
      <c r="P2174" s="1">
        <v>1</v>
      </c>
      <c r="Q2174" s="1">
        <v>33</v>
      </c>
      <c r="R2174" s="1">
        <v>331</v>
      </c>
      <c r="S2174" s="1">
        <v>130</v>
      </c>
      <c r="T2174" s="1">
        <v>23</v>
      </c>
      <c r="V2174" s="1">
        <v>1</v>
      </c>
      <c r="Y2174" s="1">
        <v>14</v>
      </c>
      <c r="Z2174" s="1">
        <f t="shared" si="1205"/>
        <v>0</v>
      </c>
      <c r="AC2174" s="1">
        <v>1</v>
      </c>
      <c r="AI2174" s="7">
        <f t="shared" si="1206"/>
        <v>4</v>
      </c>
      <c r="AJ2174" s="7">
        <f t="shared" si="1207"/>
        <v>0</v>
      </c>
      <c r="AK2174" s="7">
        <f t="shared" si="1208"/>
        <v>6</v>
      </c>
      <c r="AL2174" s="7">
        <f t="shared" si="1209"/>
        <v>0</v>
      </c>
      <c r="AM2174" s="2">
        <f t="shared" si="1210"/>
        <v>4.307116104868914E-2</v>
      </c>
      <c r="AN2174" s="2">
        <f t="shared" si="1211"/>
        <v>0</v>
      </c>
      <c r="AO2174" s="2">
        <f t="shared" si="1212"/>
        <v>1.8726591760299626E-3</v>
      </c>
      <c r="AP2174" s="2">
        <f t="shared" si="1213"/>
        <v>0</v>
      </c>
      <c r="AR2174" t="str">
        <f t="shared" si="1196"/>
        <v>Brewster</v>
      </c>
      <c r="AS2174" t="s">
        <v>2</v>
      </c>
      <c r="AT2174" s="162">
        <v>23</v>
      </c>
      <c r="AV2174" s="91">
        <v>48</v>
      </c>
      <c r="AW2174" s="93">
        <v>43</v>
      </c>
      <c r="AX2174" s="99">
        <f t="shared" si="1214"/>
        <v>48043</v>
      </c>
      <c r="AZ2174" s="7" t="s">
        <v>3053</v>
      </c>
      <c r="BA2174" t="s">
        <v>3290</v>
      </c>
      <c r="BJ2174">
        <v>0</v>
      </c>
    </row>
    <row r="2175" spans="1:62" hidden="1" outlineLevel="1">
      <c r="A2175" t="s">
        <v>2898</v>
      </c>
      <c r="B2175" t="s">
        <v>2</v>
      </c>
      <c r="C2175" s="1">
        <f t="shared" si="1198"/>
        <v>388</v>
      </c>
      <c r="D2175" s="7">
        <f>IF(P2175&gt;0,RANK(P2175,(P2175:R2175,S2175:AG2175)),0)</f>
        <v>7</v>
      </c>
      <c r="E2175" s="7">
        <f>IF(Q2175&gt;0,RANK(Q2175,(P2175:R2175,S2175:AG2175)),0)</f>
        <v>5</v>
      </c>
      <c r="F2175" s="7">
        <f>IF(R2175&gt;0,RANK(R2175,(P2175:R2175,S2175:AG2175)),0)</f>
        <v>1</v>
      </c>
      <c r="G2175" s="7">
        <f>IF(S2175&gt;0,RANK(S2175,(P2175:R2175,S2175:AG2175)),0)</f>
        <v>3</v>
      </c>
      <c r="H2175" s="48">
        <f t="shared" si="1199"/>
        <v>201</v>
      </c>
      <c r="I2175" s="163">
        <f t="shared" si="1195"/>
        <v>0.51804123711340211</v>
      </c>
      <c r="J2175" s="2"/>
      <c r="K2175" s="2">
        <f t="shared" si="1200"/>
        <v>7.7319587628865982E-3</v>
      </c>
      <c r="L2175" s="2">
        <f t="shared" si="1201"/>
        <v>6.7010309278350513E-2</v>
      </c>
      <c r="M2175" s="2">
        <f t="shared" si="1202"/>
        <v>0.61340206185567014</v>
      </c>
      <c r="N2175" s="2">
        <f t="shared" si="1203"/>
        <v>8.505154639175258E-2</v>
      </c>
      <c r="O2175" s="2">
        <f t="shared" si="1204"/>
        <v>0.22680412371134021</v>
      </c>
      <c r="P2175" s="1">
        <v>3</v>
      </c>
      <c r="Q2175" s="1">
        <v>26</v>
      </c>
      <c r="R2175" s="1">
        <v>238</v>
      </c>
      <c r="S2175" s="1">
        <v>33</v>
      </c>
      <c r="T2175" s="1">
        <v>33</v>
      </c>
      <c r="V2175" s="1">
        <v>3</v>
      </c>
      <c r="Y2175" s="1">
        <v>37</v>
      </c>
      <c r="Z2175" s="1">
        <f t="shared" si="1205"/>
        <v>13</v>
      </c>
      <c r="AC2175" s="1">
        <v>2</v>
      </c>
      <c r="AI2175" s="7">
        <f t="shared" si="1206"/>
        <v>3</v>
      </c>
      <c r="AJ2175" s="7">
        <f t="shared" si="1207"/>
        <v>0</v>
      </c>
      <c r="AK2175" s="7">
        <f t="shared" si="1208"/>
        <v>7</v>
      </c>
      <c r="AL2175" s="7">
        <f t="shared" si="1209"/>
        <v>0</v>
      </c>
      <c r="AM2175" s="2">
        <f t="shared" si="1210"/>
        <v>8.505154639175258E-2</v>
      </c>
      <c r="AN2175" s="2">
        <f t="shared" si="1211"/>
        <v>0</v>
      </c>
      <c r="AO2175" s="2">
        <f t="shared" si="1212"/>
        <v>7.7319587628865982E-3</v>
      </c>
      <c r="AP2175" s="2">
        <f t="shared" si="1213"/>
        <v>0</v>
      </c>
      <c r="AR2175" t="str">
        <f t="shared" si="1196"/>
        <v>Briscoe</v>
      </c>
      <c r="AS2175" t="s">
        <v>2</v>
      </c>
      <c r="AT2175" s="162">
        <v>13</v>
      </c>
      <c r="AV2175" s="91">
        <v>48</v>
      </c>
      <c r="AW2175" s="93">
        <v>45</v>
      </c>
      <c r="AX2175" s="99">
        <f t="shared" si="1214"/>
        <v>48045</v>
      </c>
      <c r="AZ2175" s="7" t="s">
        <v>3053</v>
      </c>
      <c r="BA2175" t="s">
        <v>3290</v>
      </c>
      <c r="BJ2175">
        <v>13</v>
      </c>
    </row>
    <row r="2176" spans="1:62" hidden="1" outlineLevel="1">
      <c r="A2176" t="s">
        <v>3268</v>
      </c>
      <c r="B2176" t="s">
        <v>2</v>
      </c>
      <c r="C2176" s="1">
        <f t="shared" si="1198"/>
        <v>0</v>
      </c>
      <c r="D2176" s="7">
        <f>IF(P2176&gt;0,RANK(P2176,(P2176:R2176,S2176:AG2176)),0)</f>
        <v>0</v>
      </c>
      <c r="E2176" s="7">
        <f>IF(Q2176&gt;0,RANK(Q2176,(P2176:R2176,S2176:AG2176)),0)</f>
        <v>0</v>
      </c>
      <c r="F2176" s="7">
        <f>IF(R2176&gt;0,RANK(R2176,(P2176:R2176,S2176:AG2176)),0)</f>
        <v>0</v>
      </c>
      <c r="G2176" s="7">
        <f>IF(S2176&gt;0,RANK(S2176,(P2176:R2176,S2176:AG2176)),0)</f>
        <v>0</v>
      </c>
      <c r="H2176" s="48">
        <f t="shared" si="1199"/>
        <v>0</v>
      </c>
      <c r="I2176" s="163" t="e">
        <f t="shared" si="1195"/>
        <v>#DIV/0!</v>
      </c>
      <c r="J2176" s="2"/>
      <c r="K2176" s="2" t="str">
        <f t="shared" si="1200"/>
        <v>-</v>
      </c>
      <c r="L2176" s="2" t="str">
        <f t="shared" si="1201"/>
        <v>-</v>
      </c>
      <c r="M2176" s="2" t="str">
        <f t="shared" si="1202"/>
        <v>-</v>
      </c>
      <c r="N2176" s="2" t="str">
        <f t="shared" si="1203"/>
        <v>-</v>
      </c>
      <c r="O2176" s="2" t="str">
        <f t="shared" si="1204"/>
        <v>-</v>
      </c>
      <c r="P2176" s="1">
        <v>0</v>
      </c>
      <c r="Q2176" s="1">
        <v>0</v>
      </c>
      <c r="R2176" s="1">
        <v>0</v>
      </c>
      <c r="S2176" s="1">
        <v>0</v>
      </c>
      <c r="T2176" s="1">
        <v>0</v>
      </c>
      <c r="V2176" s="1">
        <v>0</v>
      </c>
      <c r="Y2176" s="1">
        <v>0</v>
      </c>
      <c r="Z2176" s="1">
        <f t="shared" si="1205"/>
        <v>0</v>
      </c>
      <c r="AC2176" s="1">
        <v>0</v>
      </c>
      <c r="AI2176" s="7">
        <f t="shared" si="1206"/>
        <v>0</v>
      </c>
      <c r="AJ2176" s="7">
        <f t="shared" si="1207"/>
        <v>0</v>
      </c>
      <c r="AK2176" s="7">
        <f t="shared" si="1208"/>
        <v>0</v>
      </c>
      <c r="AL2176" s="7">
        <f t="shared" si="1209"/>
        <v>0</v>
      </c>
      <c r="AM2176" s="2" t="str">
        <f t="shared" si="1210"/>
        <v>-</v>
      </c>
      <c r="AN2176" s="2" t="str">
        <f t="shared" si="1211"/>
        <v>-</v>
      </c>
      <c r="AO2176" s="2" t="str">
        <f t="shared" si="1212"/>
        <v>-</v>
      </c>
      <c r="AP2176" s="2" t="str">
        <f t="shared" si="1213"/>
        <v>-</v>
      </c>
      <c r="AR2176" t="str">
        <f t="shared" si="1196"/>
        <v>Brooks</v>
      </c>
      <c r="AS2176" t="s">
        <v>2</v>
      </c>
      <c r="AT2176" s="162">
        <v>15</v>
      </c>
      <c r="AV2176" s="91">
        <v>48</v>
      </c>
      <c r="AW2176" s="93">
        <v>47</v>
      </c>
      <c r="AX2176" s="99">
        <f t="shared" si="1214"/>
        <v>48047</v>
      </c>
      <c r="AZ2176" s="7" t="s">
        <v>3053</v>
      </c>
      <c r="BA2176" t="s">
        <v>3290</v>
      </c>
      <c r="BJ2176">
        <v>0</v>
      </c>
    </row>
    <row r="2177" spans="1:62" hidden="1" outlineLevel="1">
      <c r="A2177" t="s">
        <v>2705</v>
      </c>
      <c r="B2177" t="s">
        <v>2</v>
      </c>
      <c r="C2177" s="1">
        <f t="shared" si="1198"/>
        <v>5071</v>
      </c>
      <c r="D2177" s="7">
        <f>IF(P2177&gt;0,RANK(P2177,(P2177:R2177,S2177:AG2177)),0)</f>
        <v>7</v>
      </c>
      <c r="E2177" s="7">
        <f>IF(Q2177&gt;0,RANK(Q2177,(P2177:R2177,S2177:AG2177)),0)</f>
        <v>4</v>
      </c>
      <c r="F2177" s="7">
        <f>IF(R2177&gt;0,RANK(R2177,(P2177:R2177,S2177:AG2177)),0)</f>
        <v>1</v>
      </c>
      <c r="G2177" s="7">
        <f>IF(S2177&gt;0,RANK(S2177,(P2177:R2177,S2177:AG2177)),0)</f>
        <v>2</v>
      </c>
      <c r="H2177" s="48">
        <f t="shared" si="1199"/>
        <v>3102</v>
      </c>
      <c r="I2177" s="163">
        <f t="shared" si="1195"/>
        <v>0.61171366594360088</v>
      </c>
      <c r="J2177" s="2"/>
      <c r="K2177" s="2">
        <f t="shared" si="1200"/>
        <v>4.5355945572865316E-3</v>
      </c>
      <c r="L2177" s="2">
        <f t="shared" si="1201"/>
        <v>5.4229934924078092E-2</v>
      </c>
      <c r="M2177" s="2">
        <f t="shared" si="1202"/>
        <v>0.70853874975350029</v>
      </c>
      <c r="N2177" s="2">
        <f t="shared" si="1203"/>
        <v>9.6825083809899432E-2</v>
      </c>
      <c r="O2177" s="2">
        <f t="shared" si="1204"/>
        <v>0.13587063695523557</v>
      </c>
      <c r="P2177" s="1">
        <v>23</v>
      </c>
      <c r="Q2177" s="1">
        <v>275</v>
      </c>
      <c r="R2177" s="1">
        <v>3593</v>
      </c>
      <c r="S2177" s="1">
        <v>491</v>
      </c>
      <c r="T2177" s="1">
        <v>380</v>
      </c>
      <c r="V2177" s="1">
        <v>42</v>
      </c>
      <c r="Y2177" s="1">
        <v>242</v>
      </c>
      <c r="Z2177" s="1">
        <f t="shared" si="1205"/>
        <v>13</v>
      </c>
      <c r="AC2177" s="1">
        <v>12</v>
      </c>
      <c r="AI2177" s="7">
        <f t="shared" si="1206"/>
        <v>3</v>
      </c>
      <c r="AJ2177" s="7">
        <f t="shared" si="1207"/>
        <v>0</v>
      </c>
      <c r="AK2177" s="7">
        <f t="shared" si="1208"/>
        <v>6</v>
      </c>
      <c r="AL2177" s="7">
        <f t="shared" si="1209"/>
        <v>0</v>
      </c>
      <c r="AM2177" s="2">
        <f t="shared" si="1210"/>
        <v>7.4935910076907905E-2</v>
      </c>
      <c r="AN2177" s="2">
        <f t="shared" si="1211"/>
        <v>0</v>
      </c>
      <c r="AO2177" s="2">
        <f t="shared" si="1212"/>
        <v>8.2823900611319265E-3</v>
      </c>
      <c r="AP2177" s="2">
        <f t="shared" si="1213"/>
        <v>0</v>
      </c>
      <c r="AR2177" t="str">
        <f t="shared" si="1196"/>
        <v>Brown</v>
      </c>
      <c r="AS2177" t="s">
        <v>2</v>
      </c>
      <c r="AT2177" s="162">
        <v>11</v>
      </c>
      <c r="AV2177" s="91">
        <v>48</v>
      </c>
      <c r="AW2177" s="93">
        <v>49</v>
      </c>
      <c r="AX2177" s="99">
        <f t="shared" si="1214"/>
        <v>48049</v>
      </c>
      <c r="AZ2177" s="7" t="s">
        <v>3053</v>
      </c>
      <c r="BA2177" t="s">
        <v>3290</v>
      </c>
      <c r="BJ2177">
        <v>13</v>
      </c>
    </row>
    <row r="2178" spans="1:62" hidden="1" outlineLevel="1">
      <c r="A2178" t="s">
        <v>118</v>
      </c>
      <c r="B2178" t="s">
        <v>2</v>
      </c>
      <c r="C2178" s="1">
        <f t="shared" si="1198"/>
        <v>1412</v>
      </c>
      <c r="D2178" s="7">
        <f>IF(P2178&gt;0,RANK(P2178,(P2178:R2178,S2178:AG2178)),0)</f>
        <v>7</v>
      </c>
      <c r="E2178" s="7">
        <f>IF(Q2178&gt;0,RANK(Q2178,(P2178:R2178,S2178:AG2178)),0)</f>
        <v>4</v>
      </c>
      <c r="F2178" s="7">
        <f>IF(R2178&gt;0,RANK(R2178,(P2178:R2178,S2178:AG2178)),0)</f>
        <v>1</v>
      </c>
      <c r="G2178" s="7">
        <f>IF(S2178&gt;0,RANK(S2178,(P2178:R2178,S2178:AG2178)),0)</f>
        <v>2</v>
      </c>
      <c r="H2178" s="48">
        <f t="shared" si="1199"/>
        <v>793</v>
      </c>
      <c r="I2178" s="163">
        <f t="shared" si="1195"/>
        <v>0.56161473087818692</v>
      </c>
      <c r="J2178" s="2"/>
      <c r="K2178" s="2">
        <f t="shared" si="1200"/>
        <v>4.9575070821529744E-3</v>
      </c>
      <c r="L2178" s="2">
        <f t="shared" si="1201"/>
        <v>6.7280453257790362E-2</v>
      </c>
      <c r="M2178" s="2">
        <f t="shared" si="1202"/>
        <v>0.68130311614730876</v>
      </c>
      <c r="N2178" s="2">
        <f t="shared" si="1203"/>
        <v>0.11968838526912182</v>
      </c>
      <c r="O2178" s="2">
        <f t="shared" si="1204"/>
        <v>0.12677053824362619</v>
      </c>
      <c r="P2178" s="1">
        <v>7</v>
      </c>
      <c r="Q2178" s="1">
        <v>95</v>
      </c>
      <c r="R2178" s="1">
        <v>962</v>
      </c>
      <c r="S2178" s="1">
        <v>169</v>
      </c>
      <c r="T2178" s="1">
        <v>112</v>
      </c>
      <c r="V2178" s="1">
        <v>14</v>
      </c>
      <c r="Y2178" s="1">
        <v>50</v>
      </c>
      <c r="Z2178" s="1">
        <f t="shared" si="1205"/>
        <v>1</v>
      </c>
      <c r="AC2178" s="1">
        <v>2</v>
      </c>
      <c r="AI2178" s="7">
        <f t="shared" si="1206"/>
        <v>3</v>
      </c>
      <c r="AJ2178" s="7">
        <f t="shared" si="1207"/>
        <v>0</v>
      </c>
      <c r="AK2178" s="7">
        <f t="shared" si="1208"/>
        <v>6</v>
      </c>
      <c r="AL2178" s="7">
        <f t="shared" si="1209"/>
        <v>0</v>
      </c>
      <c r="AM2178" s="2">
        <f t="shared" si="1210"/>
        <v>7.9320113314447591E-2</v>
      </c>
      <c r="AN2178" s="2">
        <f t="shared" si="1211"/>
        <v>0</v>
      </c>
      <c r="AO2178" s="2">
        <f t="shared" si="1212"/>
        <v>9.9150141643059488E-3</v>
      </c>
      <c r="AP2178" s="2">
        <f t="shared" si="1213"/>
        <v>0</v>
      </c>
      <c r="AR2178" t="str">
        <f t="shared" si="1196"/>
        <v>Burleson</v>
      </c>
      <c r="AS2178" t="s">
        <v>2</v>
      </c>
      <c r="AT2178" s="162">
        <v>17</v>
      </c>
      <c r="AV2178" s="91">
        <v>48</v>
      </c>
      <c r="AW2178" s="93">
        <v>51</v>
      </c>
      <c r="AX2178" s="99">
        <f t="shared" si="1214"/>
        <v>48051</v>
      </c>
      <c r="AZ2178" s="7" t="s">
        <v>3053</v>
      </c>
      <c r="BA2178" t="s">
        <v>3290</v>
      </c>
      <c r="BJ2178">
        <v>1</v>
      </c>
    </row>
    <row r="2179" spans="1:62" hidden="1" outlineLevel="1">
      <c r="A2179" t="s">
        <v>1415</v>
      </c>
      <c r="B2179" t="s">
        <v>2</v>
      </c>
      <c r="C2179" s="1">
        <f t="shared" si="1198"/>
        <v>6074</v>
      </c>
      <c r="D2179" s="7">
        <f>IF(P2179&gt;0,RANK(P2179,(P2179:R2179,S2179:AG2179)),0)</f>
        <v>7</v>
      </c>
      <c r="E2179" s="7">
        <f>IF(Q2179&gt;0,RANK(Q2179,(P2179:R2179,S2179:AG2179)),0)</f>
        <v>4</v>
      </c>
      <c r="F2179" s="7">
        <f>IF(R2179&gt;0,RANK(R2179,(P2179:R2179,S2179:AG2179)),0)</f>
        <v>1</v>
      </c>
      <c r="G2179" s="7">
        <f>IF(S2179&gt;0,RANK(S2179,(P2179:R2179,S2179:AG2179)),0)</f>
        <v>2</v>
      </c>
      <c r="H2179" s="48">
        <f t="shared" si="1199"/>
        <v>3230</v>
      </c>
      <c r="I2179" s="163">
        <f t="shared" si="1195"/>
        <v>0.53177477774119197</v>
      </c>
      <c r="J2179" s="2"/>
      <c r="K2179" s="2">
        <f t="shared" si="1200"/>
        <v>3.6219953901876854E-3</v>
      </c>
      <c r="L2179" s="2">
        <f t="shared" si="1201"/>
        <v>4.7250576226539345E-2</v>
      </c>
      <c r="M2179" s="2">
        <f t="shared" si="1202"/>
        <v>0.67912413566019103</v>
      </c>
      <c r="N2179" s="2">
        <f t="shared" si="1203"/>
        <v>0.147349357918999</v>
      </c>
      <c r="O2179" s="2">
        <f t="shared" si="1204"/>
        <v>0.12265393480408288</v>
      </c>
      <c r="P2179" s="1">
        <v>22</v>
      </c>
      <c r="Q2179" s="1">
        <v>287</v>
      </c>
      <c r="R2179" s="1">
        <v>4125</v>
      </c>
      <c r="S2179" s="1">
        <v>895</v>
      </c>
      <c r="T2179" s="1">
        <v>412</v>
      </c>
      <c r="V2179" s="1">
        <v>39</v>
      </c>
      <c r="Y2179" s="1">
        <v>271</v>
      </c>
      <c r="Z2179" s="1">
        <f t="shared" si="1205"/>
        <v>8</v>
      </c>
      <c r="AC2179" s="1">
        <v>15</v>
      </c>
      <c r="AI2179" s="7">
        <f t="shared" si="1206"/>
        <v>3</v>
      </c>
      <c r="AJ2179" s="7">
        <f t="shared" si="1207"/>
        <v>0</v>
      </c>
      <c r="AK2179" s="7">
        <f t="shared" si="1208"/>
        <v>6</v>
      </c>
      <c r="AL2179" s="7">
        <f t="shared" si="1209"/>
        <v>0</v>
      </c>
      <c r="AM2179" s="2">
        <f t="shared" si="1210"/>
        <v>6.7830095488969372E-2</v>
      </c>
      <c r="AN2179" s="2">
        <f t="shared" si="1211"/>
        <v>0</v>
      </c>
      <c r="AO2179" s="2">
        <f t="shared" si="1212"/>
        <v>6.4208100098781693E-3</v>
      </c>
      <c r="AP2179" s="2">
        <f t="shared" si="1213"/>
        <v>0</v>
      </c>
      <c r="AR2179" t="str">
        <f t="shared" si="1196"/>
        <v>Burnet</v>
      </c>
      <c r="AS2179" t="s">
        <v>2</v>
      </c>
      <c r="AT2179" s="162">
        <v>25</v>
      </c>
      <c r="AV2179" s="91">
        <v>48</v>
      </c>
      <c r="AW2179" s="93">
        <v>53</v>
      </c>
      <c r="AX2179" s="99">
        <f t="shared" si="1214"/>
        <v>48053</v>
      </c>
      <c r="AZ2179" s="7" t="s">
        <v>3053</v>
      </c>
      <c r="BA2179" t="s">
        <v>3290</v>
      </c>
      <c r="BJ2179">
        <v>8</v>
      </c>
    </row>
    <row r="2180" spans="1:62" hidden="1" outlineLevel="1">
      <c r="A2180" t="s">
        <v>471</v>
      </c>
      <c r="B2180" t="s">
        <v>2</v>
      </c>
      <c r="C2180" s="1">
        <f t="shared" si="1198"/>
        <v>1845</v>
      </c>
      <c r="D2180" s="7">
        <f>IF(P2180&gt;0,RANK(P2180,(P2180:R2180,S2180:AG2180)),0)</f>
        <v>6</v>
      </c>
      <c r="E2180" s="7">
        <f>IF(Q2180&gt;0,RANK(Q2180,(P2180:R2180,S2180:AG2180)),0)</f>
        <v>4</v>
      </c>
      <c r="F2180" s="7">
        <f>IF(R2180&gt;0,RANK(R2180,(P2180:R2180,S2180:AG2180)),0)</f>
        <v>1</v>
      </c>
      <c r="G2180" s="7">
        <f>IF(S2180&gt;0,RANK(S2180,(P2180:R2180,S2180:AG2180)),0)</f>
        <v>2</v>
      </c>
      <c r="H2180" s="48">
        <f t="shared" si="1199"/>
        <v>810</v>
      </c>
      <c r="I2180" s="163">
        <f t="shared" si="1195"/>
        <v>0.43902439024390244</v>
      </c>
      <c r="J2180" s="2"/>
      <c r="K2180" s="2">
        <f t="shared" si="1200"/>
        <v>7.046070460704607E-3</v>
      </c>
      <c r="L2180" s="2">
        <f t="shared" si="1201"/>
        <v>4.2276422764227641E-2</v>
      </c>
      <c r="M2180" s="2">
        <f t="shared" si="1202"/>
        <v>0.63577235772357721</v>
      </c>
      <c r="N2180" s="2">
        <f t="shared" si="1203"/>
        <v>0.1967479674796748</v>
      </c>
      <c r="O2180" s="2">
        <f t="shared" si="1204"/>
        <v>0.11815718157181579</v>
      </c>
      <c r="P2180" s="1">
        <v>13</v>
      </c>
      <c r="Q2180" s="1">
        <v>78</v>
      </c>
      <c r="R2180" s="1">
        <v>1173</v>
      </c>
      <c r="S2180" s="1">
        <v>363</v>
      </c>
      <c r="T2180" s="1">
        <v>122</v>
      </c>
      <c r="V2180" s="1">
        <v>11</v>
      </c>
      <c r="Y2180" s="1">
        <v>75</v>
      </c>
      <c r="Z2180" s="1">
        <f t="shared" si="1205"/>
        <v>3</v>
      </c>
      <c r="AC2180" s="1">
        <v>7</v>
      </c>
      <c r="AI2180" s="7">
        <f t="shared" si="1206"/>
        <v>3</v>
      </c>
      <c r="AJ2180" s="7">
        <f t="shared" si="1207"/>
        <v>0</v>
      </c>
      <c r="AK2180" s="7">
        <f t="shared" si="1208"/>
        <v>7</v>
      </c>
      <c r="AL2180" s="7">
        <f t="shared" si="1209"/>
        <v>0</v>
      </c>
      <c r="AM2180" s="2">
        <f t="shared" si="1210"/>
        <v>6.6124661246612468E-2</v>
      </c>
      <c r="AN2180" s="2">
        <f t="shared" si="1211"/>
        <v>0</v>
      </c>
      <c r="AO2180" s="2">
        <f t="shared" si="1212"/>
        <v>5.962059620596206E-3</v>
      </c>
      <c r="AP2180" s="2">
        <f t="shared" si="1213"/>
        <v>0</v>
      </c>
      <c r="AR2180" t="str">
        <f t="shared" si="1196"/>
        <v>Caldwell</v>
      </c>
      <c r="AS2180" t="s">
        <v>2</v>
      </c>
      <c r="AT2180" s="162"/>
      <c r="AV2180" s="91">
        <v>48</v>
      </c>
      <c r="AW2180" s="93">
        <v>55</v>
      </c>
      <c r="AX2180" s="99">
        <f t="shared" si="1214"/>
        <v>48055</v>
      </c>
      <c r="AZ2180" s="7" t="s">
        <v>3053</v>
      </c>
      <c r="BA2180" t="s">
        <v>3290</v>
      </c>
      <c r="BJ2180">
        <v>3</v>
      </c>
    </row>
    <row r="2181" spans="1:62" hidden="1" outlineLevel="1">
      <c r="A2181" t="s">
        <v>1973</v>
      </c>
      <c r="B2181" t="s">
        <v>2</v>
      </c>
      <c r="C2181" s="1">
        <f t="shared" si="1198"/>
        <v>965</v>
      </c>
      <c r="D2181" s="7">
        <f>IF(P2181&gt;0,RANK(P2181,(P2181:R2181,S2181:AG2181)),0)</f>
        <v>7</v>
      </c>
      <c r="E2181" s="7">
        <f>IF(Q2181&gt;0,RANK(Q2181,(P2181:R2181,S2181:AG2181)),0)</f>
        <v>3</v>
      </c>
      <c r="F2181" s="7">
        <f>IF(R2181&gt;0,RANK(R2181,(P2181:R2181,S2181:AG2181)),0)</f>
        <v>1</v>
      </c>
      <c r="G2181" s="7">
        <f>IF(S2181&gt;0,RANK(S2181,(P2181:R2181,S2181:AG2181)),0)</f>
        <v>2</v>
      </c>
      <c r="H2181" s="48">
        <f t="shared" si="1199"/>
        <v>444</v>
      </c>
      <c r="I2181" s="163">
        <f t="shared" si="1195"/>
        <v>0.46010362694300516</v>
      </c>
      <c r="J2181" s="2"/>
      <c r="K2181" s="2">
        <f t="shared" si="1200"/>
        <v>6.2176165803108805E-3</v>
      </c>
      <c r="L2181" s="2">
        <f t="shared" si="1201"/>
        <v>5.0777202072538857E-2</v>
      </c>
      <c r="M2181" s="2">
        <f t="shared" si="1202"/>
        <v>0.66321243523316065</v>
      </c>
      <c r="N2181" s="2">
        <f t="shared" si="1203"/>
        <v>0.20310880829015543</v>
      </c>
      <c r="O2181" s="2">
        <f t="shared" si="1204"/>
        <v>7.6683937823834203E-2</v>
      </c>
      <c r="P2181" s="1">
        <v>6</v>
      </c>
      <c r="Q2181" s="1">
        <v>49</v>
      </c>
      <c r="R2181" s="1">
        <v>640</v>
      </c>
      <c r="S2181" s="1">
        <v>196</v>
      </c>
      <c r="T2181" s="1">
        <v>39</v>
      </c>
      <c r="V2181" s="1">
        <v>7</v>
      </c>
      <c r="Y2181" s="1">
        <v>23</v>
      </c>
      <c r="Z2181" s="1">
        <f t="shared" si="1205"/>
        <v>1</v>
      </c>
      <c r="AC2181" s="1">
        <v>4</v>
      </c>
      <c r="AI2181" s="7">
        <f t="shared" si="1206"/>
        <v>4</v>
      </c>
      <c r="AJ2181" s="7">
        <f t="shared" si="1207"/>
        <v>0</v>
      </c>
      <c r="AK2181" s="7">
        <f t="shared" si="1208"/>
        <v>6</v>
      </c>
      <c r="AL2181" s="7">
        <f t="shared" si="1209"/>
        <v>0</v>
      </c>
      <c r="AM2181" s="2">
        <f t="shared" si="1210"/>
        <v>4.0414507772020727E-2</v>
      </c>
      <c r="AN2181" s="2">
        <f t="shared" si="1211"/>
        <v>0</v>
      </c>
      <c r="AO2181" s="2">
        <f t="shared" si="1212"/>
        <v>7.2538860103626944E-3</v>
      </c>
      <c r="AP2181" s="2">
        <f t="shared" si="1213"/>
        <v>0</v>
      </c>
      <c r="AR2181" t="str">
        <f t="shared" si="1196"/>
        <v>Calhoun</v>
      </c>
      <c r="AS2181" t="s">
        <v>2</v>
      </c>
      <c r="AT2181" s="162">
        <v>27</v>
      </c>
      <c r="AV2181" s="91">
        <v>48</v>
      </c>
      <c r="AW2181" s="93">
        <v>57</v>
      </c>
      <c r="AX2181" s="99">
        <f t="shared" si="1214"/>
        <v>48057</v>
      </c>
      <c r="AZ2181" s="7" t="s">
        <v>3053</v>
      </c>
      <c r="BA2181" t="s">
        <v>3290</v>
      </c>
      <c r="BJ2181">
        <v>1</v>
      </c>
    </row>
    <row r="2182" spans="1:62" hidden="1" outlineLevel="1">
      <c r="A2182" t="s">
        <v>946</v>
      </c>
      <c r="B2182" t="s">
        <v>2</v>
      </c>
      <c r="C2182" s="1">
        <f t="shared" si="1198"/>
        <v>2150</v>
      </c>
      <c r="D2182" s="7">
        <f>IF(P2182&gt;0,RANK(P2182,(P2182:R2182,S2182:AG2182)),0)</f>
        <v>9</v>
      </c>
      <c r="E2182" s="7">
        <f>IF(Q2182&gt;0,RANK(Q2182,(P2182:R2182,S2182:AG2182)),0)</f>
        <v>5</v>
      </c>
      <c r="F2182" s="7">
        <f>IF(R2182&gt;0,RANK(R2182,(P2182:R2182,S2182:AG2182)),0)</f>
        <v>1</v>
      </c>
      <c r="G2182" s="7">
        <f>IF(S2182&gt;0,RANK(S2182,(P2182:R2182,S2182:AG2182)),0)</f>
        <v>2</v>
      </c>
      <c r="H2182" s="48">
        <f t="shared" si="1199"/>
        <v>1173</v>
      </c>
      <c r="I2182" s="163">
        <f t="shared" si="1195"/>
        <v>0.54558139534883721</v>
      </c>
      <c r="J2182" s="2"/>
      <c r="K2182" s="2">
        <f t="shared" si="1200"/>
        <v>1.3953488372093023E-3</v>
      </c>
      <c r="L2182" s="2">
        <f t="shared" si="1201"/>
        <v>5.3023255813953486E-2</v>
      </c>
      <c r="M2182" s="2">
        <f t="shared" si="1202"/>
        <v>0.64790697674418607</v>
      </c>
      <c r="N2182" s="2">
        <f t="shared" si="1203"/>
        <v>0.10232558139534884</v>
      </c>
      <c r="O2182" s="2">
        <f t="shared" si="1204"/>
        <v>0.19534883720930232</v>
      </c>
      <c r="P2182" s="1">
        <v>3</v>
      </c>
      <c r="Q2182" s="1">
        <v>114</v>
      </c>
      <c r="R2182" s="1">
        <v>1393</v>
      </c>
      <c r="S2182" s="1">
        <v>220</v>
      </c>
      <c r="T2182" s="1">
        <v>157</v>
      </c>
      <c r="V2182" s="1">
        <v>23</v>
      </c>
      <c r="Y2182" s="1">
        <v>212</v>
      </c>
      <c r="Z2182" s="1">
        <f t="shared" si="1205"/>
        <v>8</v>
      </c>
      <c r="AC2182" s="1">
        <v>20</v>
      </c>
      <c r="AI2182" s="7">
        <f t="shared" si="1206"/>
        <v>4</v>
      </c>
      <c r="AJ2182" s="7">
        <f t="shared" si="1207"/>
        <v>0</v>
      </c>
      <c r="AK2182" s="7">
        <f t="shared" si="1208"/>
        <v>6</v>
      </c>
      <c r="AL2182" s="7">
        <f t="shared" si="1209"/>
        <v>0</v>
      </c>
      <c r="AM2182" s="2">
        <f t="shared" si="1210"/>
        <v>7.3023255813953483E-2</v>
      </c>
      <c r="AN2182" s="2">
        <f t="shared" si="1211"/>
        <v>0</v>
      </c>
      <c r="AO2182" s="2">
        <f t="shared" si="1212"/>
        <v>1.0697674418604652E-2</v>
      </c>
      <c r="AP2182" s="2">
        <f t="shared" si="1213"/>
        <v>0</v>
      </c>
      <c r="AR2182" t="str">
        <f t="shared" si="1196"/>
        <v>Callahan</v>
      </c>
      <c r="AS2182" t="s">
        <v>2</v>
      </c>
      <c r="AT2182" s="162">
        <v>11</v>
      </c>
      <c r="AV2182" s="91">
        <v>48</v>
      </c>
      <c r="AW2182" s="93">
        <v>59</v>
      </c>
      <c r="AX2182" s="99">
        <f t="shared" si="1214"/>
        <v>48059</v>
      </c>
      <c r="AZ2182" s="7" t="s">
        <v>3053</v>
      </c>
      <c r="BA2182" t="s">
        <v>3290</v>
      </c>
      <c r="BJ2182">
        <v>8</v>
      </c>
    </row>
    <row r="2183" spans="1:62" hidden="1" outlineLevel="1">
      <c r="A2183" t="s">
        <v>2025</v>
      </c>
      <c r="B2183" t="s">
        <v>2</v>
      </c>
      <c r="C2183" s="1">
        <f t="shared" si="1198"/>
        <v>5311</v>
      </c>
      <c r="D2183" s="7">
        <f>IF(P2183&gt;0,RANK(P2183,(P2183:R2183,S2183:AG2183)),0)</f>
        <v>9</v>
      </c>
      <c r="E2183" s="7">
        <f>IF(Q2183&gt;0,RANK(Q2183,(P2183:R2183,S2183:AG2183)),0)</f>
        <v>5</v>
      </c>
      <c r="F2183" s="7">
        <f>IF(R2183&gt;0,RANK(R2183,(P2183:R2183,S2183:AG2183)),0)</f>
        <v>1</v>
      </c>
      <c r="G2183" s="7">
        <f>IF(S2183&gt;0,RANK(S2183,(P2183:R2183,S2183:AG2183)),0)</f>
        <v>2</v>
      </c>
      <c r="H2183" s="48">
        <f t="shared" si="1199"/>
        <v>3157</v>
      </c>
      <c r="I2183" s="163">
        <f t="shared" si="1195"/>
        <v>0.59442666164564117</v>
      </c>
      <c r="J2183" s="2"/>
      <c r="K2183" s="2">
        <f t="shared" si="1200"/>
        <v>3.9540576162681229E-3</v>
      </c>
      <c r="L2183" s="2">
        <f t="shared" si="1201"/>
        <v>3.9917153078516288E-2</v>
      </c>
      <c r="M2183" s="2">
        <f t="shared" si="1202"/>
        <v>0.70269252494822065</v>
      </c>
      <c r="N2183" s="2">
        <f t="shared" si="1203"/>
        <v>0.10826586330257955</v>
      </c>
      <c r="O2183" s="2">
        <f t="shared" si="1204"/>
        <v>0.14517040105441542</v>
      </c>
      <c r="P2183" s="1">
        <v>21</v>
      </c>
      <c r="Q2183" s="1">
        <v>212</v>
      </c>
      <c r="R2183" s="1">
        <v>3732</v>
      </c>
      <c r="S2183" s="1">
        <v>575</v>
      </c>
      <c r="T2183" s="1">
        <v>363</v>
      </c>
      <c r="V2183" s="1">
        <v>76</v>
      </c>
      <c r="Y2183" s="1">
        <v>229</v>
      </c>
      <c r="Z2183" s="1">
        <f t="shared" si="1205"/>
        <v>73</v>
      </c>
      <c r="AC2183" s="1">
        <v>30</v>
      </c>
      <c r="AI2183" s="7">
        <f t="shared" si="1206"/>
        <v>3</v>
      </c>
      <c r="AJ2183" s="7">
        <f t="shared" si="1207"/>
        <v>0</v>
      </c>
      <c r="AK2183" s="7">
        <f t="shared" si="1208"/>
        <v>6</v>
      </c>
      <c r="AL2183" s="7">
        <f t="shared" si="1209"/>
        <v>0</v>
      </c>
      <c r="AM2183" s="2">
        <f t="shared" si="1210"/>
        <v>6.8348710224063261E-2</v>
      </c>
      <c r="AN2183" s="2">
        <f t="shared" si="1211"/>
        <v>0</v>
      </c>
      <c r="AO2183" s="2">
        <f t="shared" si="1212"/>
        <v>1.4309922801732254E-2</v>
      </c>
      <c r="AP2183" s="2">
        <f t="shared" si="1213"/>
        <v>0</v>
      </c>
      <c r="AR2183" t="str">
        <f t="shared" si="1196"/>
        <v>Cameron</v>
      </c>
      <c r="AS2183" t="s">
        <v>2</v>
      </c>
      <c r="AT2183" s="162">
        <v>34</v>
      </c>
      <c r="AV2183" s="91">
        <v>48</v>
      </c>
      <c r="AW2183" s="93">
        <v>61</v>
      </c>
      <c r="AX2183" s="99">
        <f t="shared" si="1214"/>
        <v>48061</v>
      </c>
      <c r="AZ2183" s="7" t="s">
        <v>3053</v>
      </c>
      <c r="BA2183" t="s">
        <v>3290</v>
      </c>
      <c r="BJ2183">
        <v>73</v>
      </c>
    </row>
    <row r="2184" spans="1:62" hidden="1" outlineLevel="1">
      <c r="A2184" t="s">
        <v>991</v>
      </c>
      <c r="B2184" t="s">
        <v>2</v>
      </c>
      <c r="C2184" s="1">
        <f t="shared" si="1198"/>
        <v>743</v>
      </c>
      <c r="D2184" s="7">
        <f>IF(P2184&gt;0,RANK(P2184,(P2184:R2184,S2184:AG2184)),0)</f>
        <v>8</v>
      </c>
      <c r="E2184" s="7">
        <f>IF(Q2184&gt;0,RANK(Q2184,(P2184:R2184,S2184:AG2184)),0)</f>
        <v>3</v>
      </c>
      <c r="F2184" s="7">
        <f>IF(R2184&gt;0,RANK(R2184,(P2184:R2184,S2184:AG2184)),0)</f>
        <v>1</v>
      </c>
      <c r="G2184" s="7">
        <f>IF(S2184&gt;0,RANK(S2184,(P2184:R2184,S2184:AG2184)),0)</f>
        <v>4</v>
      </c>
      <c r="H2184" s="48">
        <f t="shared" si="1199"/>
        <v>496</v>
      </c>
      <c r="I2184" s="163">
        <f t="shared" si="1195"/>
        <v>0.66756393001345893</v>
      </c>
      <c r="J2184" s="2"/>
      <c r="K2184" s="2">
        <f t="shared" si="1200"/>
        <v>2.6917900403768506E-3</v>
      </c>
      <c r="L2184" s="2">
        <f t="shared" si="1201"/>
        <v>6.1911170928667561E-2</v>
      </c>
      <c r="M2184" s="2">
        <f t="shared" si="1202"/>
        <v>0.7550471063257066</v>
      </c>
      <c r="N2184" s="2">
        <f t="shared" si="1203"/>
        <v>5.2489905787348586E-2</v>
      </c>
      <c r="O2184" s="2">
        <f t="shared" si="1204"/>
        <v>0.12786002691790033</v>
      </c>
      <c r="P2184" s="1">
        <v>2</v>
      </c>
      <c r="Q2184" s="1">
        <v>46</v>
      </c>
      <c r="R2184" s="1">
        <v>561</v>
      </c>
      <c r="S2184" s="1">
        <v>39</v>
      </c>
      <c r="T2184" s="1">
        <v>65</v>
      </c>
      <c r="V2184" s="1">
        <v>3</v>
      </c>
      <c r="Y2184" s="1">
        <v>23</v>
      </c>
      <c r="Z2184" s="1">
        <f t="shared" si="1205"/>
        <v>1</v>
      </c>
      <c r="AC2184" s="1">
        <v>3</v>
      </c>
      <c r="AI2184" s="7">
        <f t="shared" si="1206"/>
        <v>2</v>
      </c>
      <c r="AJ2184" s="7">
        <f t="shared" si="1207"/>
        <v>0</v>
      </c>
      <c r="AK2184" s="7">
        <f t="shared" si="1208"/>
        <v>6</v>
      </c>
      <c r="AL2184" s="7">
        <f t="shared" si="1209"/>
        <v>0</v>
      </c>
      <c r="AM2184" s="2">
        <f t="shared" si="1210"/>
        <v>8.748317631224764E-2</v>
      </c>
      <c r="AN2184" s="2">
        <f t="shared" si="1211"/>
        <v>0</v>
      </c>
      <c r="AO2184" s="2">
        <f t="shared" si="1212"/>
        <v>4.0376850605652759E-3</v>
      </c>
      <c r="AP2184" s="2">
        <f t="shared" si="1213"/>
        <v>0</v>
      </c>
      <c r="AR2184" t="str">
        <f t="shared" si="1196"/>
        <v>Camp</v>
      </c>
      <c r="AS2184" t="s">
        <v>2</v>
      </c>
      <c r="AT2184" s="162">
        <v>4</v>
      </c>
      <c r="AV2184" s="91">
        <v>48</v>
      </c>
      <c r="AW2184" s="93">
        <v>63</v>
      </c>
      <c r="AX2184" s="99">
        <f t="shared" si="1214"/>
        <v>48063</v>
      </c>
      <c r="AZ2184" s="7" t="s">
        <v>3053</v>
      </c>
      <c r="BA2184" t="s">
        <v>3290</v>
      </c>
      <c r="BJ2184">
        <v>1</v>
      </c>
    </row>
    <row r="2185" spans="1:62" hidden="1" outlineLevel="1">
      <c r="A2185" t="s">
        <v>2777</v>
      </c>
      <c r="B2185" t="s">
        <v>2</v>
      </c>
      <c r="C2185" s="1">
        <f t="shared" si="1198"/>
        <v>1101</v>
      </c>
      <c r="D2185" s="7">
        <f>IF(P2185&gt;0,RANK(P2185,(P2185:R2185,S2185:AG2185)),0)</f>
        <v>7</v>
      </c>
      <c r="E2185" s="7">
        <f>IF(Q2185&gt;0,RANK(Q2185,(P2185:R2185,S2185:AG2185)),0)</f>
        <v>5</v>
      </c>
      <c r="F2185" s="7">
        <f>IF(R2185&gt;0,RANK(R2185,(P2185:R2185,S2185:AG2185)),0)</f>
        <v>1</v>
      </c>
      <c r="G2185" s="7">
        <f>IF(S2185&gt;0,RANK(S2185,(P2185:R2185,S2185:AG2185)),0)</f>
        <v>3</v>
      </c>
      <c r="H2185" s="48">
        <f t="shared" si="1199"/>
        <v>630</v>
      </c>
      <c r="I2185" s="163">
        <f t="shared" si="1195"/>
        <v>0.57220708446866486</v>
      </c>
      <c r="J2185" s="2"/>
      <c r="K2185" s="2">
        <f t="shared" si="1200"/>
        <v>4.5413260672116261E-3</v>
      </c>
      <c r="L2185" s="2">
        <f t="shared" si="1201"/>
        <v>4.9046321525885561E-2</v>
      </c>
      <c r="M2185" s="2">
        <f t="shared" si="1202"/>
        <v>0.67665758401453224</v>
      </c>
      <c r="N2185" s="2">
        <f t="shared" si="1203"/>
        <v>9.445958219800181E-2</v>
      </c>
      <c r="O2185" s="2">
        <f t="shared" si="1204"/>
        <v>0.17529518619436874</v>
      </c>
      <c r="P2185" s="1">
        <v>5</v>
      </c>
      <c r="Q2185" s="1">
        <v>54</v>
      </c>
      <c r="R2185" s="1">
        <v>745</v>
      </c>
      <c r="S2185" s="1">
        <v>104</v>
      </c>
      <c r="T2185" s="1">
        <v>115</v>
      </c>
      <c r="V2185" s="1">
        <v>13</v>
      </c>
      <c r="Y2185" s="1">
        <v>58</v>
      </c>
      <c r="Z2185" s="1">
        <f t="shared" si="1205"/>
        <v>5</v>
      </c>
      <c r="AC2185" s="1">
        <v>2</v>
      </c>
      <c r="AI2185" s="7">
        <f t="shared" si="1206"/>
        <v>2</v>
      </c>
      <c r="AJ2185" s="7">
        <f t="shared" si="1207"/>
        <v>0</v>
      </c>
      <c r="AK2185" s="7">
        <f t="shared" si="1208"/>
        <v>6</v>
      </c>
      <c r="AL2185" s="7">
        <f t="shared" si="1209"/>
        <v>0</v>
      </c>
      <c r="AM2185" s="2">
        <f t="shared" si="1210"/>
        <v>0.1044504995458674</v>
      </c>
      <c r="AN2185" s="2">
        <f t="shared" si="1211"/>
        <v>0</v>
      </c>
      <c r="AO2185" s="2">
        <f t="shared" si="1212"/>
        <v>1.1807447774750226E-2</v>
      </c>
      <c r="AP2185" s="2">
        <f t="shared" si="1213"/>
        <v>0</v>
      </c>
      <c r="AR2185" t="str">
        <f t="shared" si="1196"/>
        <v>Carson</v>
      </c>
      <c r="AS2185" t="s">
        <v>2</v>
      </c>
      <c r="AT2185" s="162">
        <v>13</v>
      </c>
      <c r="AV2185" s="91">
        <v>48</v>
      </c>
      <c r="AW2185" s="93">
        <v>65</v>
      </c>
      <c r="AX2185" s="99">
        <f t="shared" si="1214"/>
        <v>48065</v>
      </c>
      <c r="AZ2185" s="7" t="s">
        <v>3053</v>
      </c>
      <c r="BA2185" t="s">
        <v>3290</v>
      </c>
      <c r="BJ2185">
        <v>5</v>
      </c>
    </row>
    <row r="2186" spans="1:62" hidden="1" outlineLevel="1">
      <c r="A2186" t="s">
        <v>1447</v>
      </c>
      <c r="B2186" t="s">
        <v>2</v>
      </c>
      <c r="C2186" s="1">
        <f t="shared" si="1198"/>
        <v>2369</v>
      </c>
      <c r="D2186" s="7">
        <f>IF(P2186&gt;0,RANK(P2186,(P2186:R2186,S2186:AG2186)),0)</f>
        <v>9</v>
      </c>
      <c r="E2186" s="7">
        <f>IF(Q2186&gt;0,RANK(Q2186,(P2186:R2186,S2186:AG2186)),0)</f>
        <v>5</v>
      </c>
      <c r="F2186" s="7">
        <f>IF(R2186&gt;0,RANK(R2186,(P2186:R2186,S2186:AG2186)),0)</f>
        <v>1</v>
      </c>
      <c r="G2186" s="7">
        <f>IF(S2186&gt;0,RANK(S2186,(P2186:R2186,S2186:AG2186)),0)</f>
        <v>3</v>
      </c>
      <c r="H2186" s="48">
        <f t="shared" si="1199"/>
        <v>1500</v>
      </c>
      <c r="I2186" s="163">
        <f t="shared" si="1195"/>
        <v>0.63317855635289155</v>
      </c>
      <c r="J2186" s="2"/>
      <c r="K2186" s="2">
        <f t="shared" si="1200"/>
        <v>4.2211903756859433E-4</v>
      </c>
      <c r="L2186" s="2">
        <f t="shared" si="1201"/>
        <v>3.7568594343604898E-2</v>
      </c>
      <c r="M2186" s="2">
        <f t="shared" si="1202"/>
        <v>0.71844660194174759</v>
      </c>
      <c r="N2186" s="2">
        <f t="shared" si="1203"/>
        <v>7.7669902912621352E-2</v>
      </c>
      <c r="O2186" s="2">
        <f t="shared" si="1204"/>
        <v>0.16589278176445751</v>
      </c>
      <c r="P2186" s="1">
        <v>1</v>
      </c>
      <c r="Q2186" s="1">
        <v>89</v>
      </c>
      <c r="R2186" s="1">
        <v>1702</v>
      </c>
      <c r="S2186" s="1">
        <v>184</v>
      </c>
      <c r="T2186" s="1">
        <v>202</v>
      </c>
      <c r="V2186" s="1">
        <v>15</v>
      </c>
      <c r="Y2186" s="1">
        <v>102</v>
      </c>
      <c r="Z2186" s="1">
        <f t="shared" si="1205"/>
        <v>37</v>
      </c>
      <c r="AC2186" s="1">
        <v>37</v>
      </c>
      <c r="AI2186" s="7">
        <f t="shared" si="1206"/>
        <v>2</v>
      </c>
      <c r="AJ2186" s="7">
        <f t="shared" si="1207"/>
        <v>0</v>
      </c>
      <c r="AK2186" s="7">
        <f t="shared" si="1208"/>
        <v>7</v>
      </c>
      <c r="AL2186" s="7">
        <f t="shared" si="1209"/>
        <v>0</v>
      </c>
      <c r="AM2186" s="2">
        <f t="shared" si="1210"/>
        <v>8.5268045588856062E-2</v>
      </c>
      <c r="AN2186" s="2">
        <f t="shared" si="1211"/>
        <v>0</v>
      </c>
      <c r="AO2186" s="2">
        <f t="shared" si="1212"/>
        <v>6.3317855635289149E-3</v>
      </c>
      <c r="AP2186" s="2">
        <f t="shared" si="1213"/>
        <v>0</v>
      </c>
      <c r="AR2186" t="str">
        <f t="shared" si="1196"/>
        <v>Cass</v>
      </c>
      <c r="AS2186" t="s">
        <v>2</v>
      </c>
      <c r="AT2186" s="162">
        <v>4</v>
      </c>
      <c r="AV2186" s="91">
        <v>48</v>
      </c>
      <c r="AW2186" s="93">
        <v>67</v>
      </c>
      <c r="AX2186" s="99">
        <f t="shared" si="1214"/>
        <v>48067</v>
      </c>
      <c r="AZ2186" s="7" t="s">
        <v>3053</v>
      </c>
      <c r="BA2186" t="s">
        <v>3290</v>
      </c>
      <c r="BJ2186">
        <v>37</v>
      </c>
    </row>
    <row r="2187" spans="1:62" hidden="1" outlineLevel="1">
      <c r="A2187" t="s">
        <v>2778</v>
      </c>
      <c r="B2187" t="s">
        <v>2</v>
      </c>
      <c r="C2187" s="1">
        <f t="shared" si="1198"/>
        <v>761</v>
      </c>
      <c r="D2187" s="7">
        <f>IF(P2187&gt;0,RANK(P2187,(P2187:R2187,S2187:AG2187)),0)</f>
        <v>8</v>
      </c>
      <c r="E2187" s="7">
        <f>IF(Q2187&gt;0,RANK(Q2187,(P2187:R2187,S2187:AG2187)),0)</f>
        <v>4</v>
      </c>
      <c r="F2187" s="7">
        <f>IF(R2187&gt;0,RANK(R2187,(P2187:R2187,S2187:AG2187)),0)</f>
        <v>1</v>
      </c>
      <c r="G2187" s="7">
        <f>IF(S2187&gt;0,RANK(S2187,(P2187:R2187,S2187:AG2187)),0)</f>
        <v>3</v>
      </c>
      <c r="H2187" s="48">
        <f t="shared" si="1199"/>
        <v>420</v>
      </c>
      <c r="I2187" s="163">
        <f t="shared" si="1195"/>
        <v>0.55190538764783181</v>
      </c>
      <c r="J2187" s="2"/>
      <c r="K2187" s="2">
        <f t="shared" si="1200"/>
        <v>5.2562417871222077E-3</v>
      </c>
      <c r="L2187" s="2">
        <f t="shared" si="1201"/>
        <v>4.862023653088042E-2</v>
      </c>
      <c r="M2187" s="2">
        <f t="shared" si="1202"/>
        <v>0.68462549277266749</v>
      </c>
      <c r="N2187" s="2">
        <f t="shared" si="1203"/>
        <v>8.2785808147174775E-2</v>
      </c>
      <c r="O2187" s="2">
        <f t="shared" si="1204"/>
        <v>0.17871222076215504</v>
      </c>
      <c r="P2187" s="1">
        <v>4</v>
      </c>
      <c r="Q2187" s="1">
        <v>37</v>
      </c>
      <c r="R2187" s="1">
        <v>521</v>
      </c>
      <c r="S2187" s="1">
        <v>63</v>
      </c>
      <c r="T2187" s="1">
        <v>101</v>
      </c>
      <c r="V2187" s="1">
        <v>14</v>
      </c>
      <c r="Y2187" s="1">
        <v>0</v>
      </c>
      <c r="Z2187" s="1">
        <f t="shared" si="1205"/>
        <v>9</v>
      </c>
      <c r="AC2187" s="1">
        <v>12</v>
      </c>
      <c r="AI2187" s="7">
        <f t="shared" si="1206"/>
        <v>2</v>
      </c>
      <c r="AJ2187" s="7">
        <f t="shared" si="1207"/>
        <v>0</v>
      </c>
      <c r="AK2187" s="7">
        <f t="shared" si="1208"/>
        <v>5</v>
      </c>
      <c r="AL2187" s="7">
        <f t="shared" si="1209"/>
        <v>0</v>
      </c>
      <c r="AM2187" s="2">
        <f t="shared" si="1210"/>
        <v>0.13272010512483573</v>
      </c>
      <c r="AN2187" s="2">
        <f t="shared" si="1211"/>
        <v>0</v>
      </c>
      <c r="AO2187" s="2">
        <f t="shared" si="1212"/>
        <v>1.8396846254927726E-2</v>
      </c>
      <c r="AP2187" s="2">
        <f t="shared" si="1213"/>
        <v>0</v>
      </c>
      <c r="AR2187" t="str">
        <f t="shared" si="1196"/>
        <v>Castro</v>
      </c>
      <c r="AS2187" t="s">
        <v>2</v>
      </c>
      <c r="AT2187" s="162">
        <v>19</v>
      </c>
      <c r="AV2187" s="91">
        <v>48</v>
      </c>
      <c r="AW2187" s="93">
        <v>69</v>
      </c>
      <c r="AX2187" s="99">
        <f t="shared" si="1214"/>
        <v>48069</v>
      </c>
      <c r="AZ2187" s="7" t="s">
        <v>3053</v>
      </c>
      <c r="BA2187" t="s">
        <v>3290</v>
      </c>
      <c r="BJ2187">
        <v>9</v>
      </c>
    </row>
    <row r="2188" spans="1:62" hidden="1" outlineLevel="1">
      <c r="A2188" t="s">
        <v>3266</v>
      </c>
      <c r="B2188" t="s">
        <v>2</v>
      </c>
      <c r="C2188" s="1">
        <f t="shared" si="1198"/>
        <v>5129</v>
      </c>
      <c r="D2188" s="7">
        <f>IF(P2188&gt;0,RANK(P2188,(P2188:R2188,S2188:AG2188)),0)</f>
        <v>7</v>
      </c>
      <c r="E2188" s="7">
        <f>IF(Q2188&gt;0,RANK(Q2188,(P2188:R2188,S2188:AG2188)),0)</f>
        <v>4</v>
      </c>
      <c r="F2188" s="7">
        <f>IF(R2188&gt;0,RANK(R2188,(P2188:R2188,S2188:AG2188)),0)</f>
        <v>1</v>
      </c>
      <c r="G2188" s="7">
        <f>IF(S2188&gt;0,RANK(S2188,(P2188:R2188,S2188:AG2188)),0)</f>
        <v>2</v>
      </c>
      <c r="H2188" s="48">
        <f t="shared" si="1199"/>
        <v>2215</v>
      </c>
      <c r="I2188" s="163">
        <f t="shared" si="1195"/>
        <v>0.43185806200038995</v>
      </c>
      <c r="J2188" s="2"/>
      <c r="K2188" s="2">
        <f t="shared" si="1200"/>
        <v>7.0189120686293622E-3</v>
      </c>
      <c r="L2188" s="2">
        <f t="shared" si="1201"/>
        <v>5.1666991616299472E-2</v>
      </c>
      <c r="M2188" s="2">
        <f t="shared" si="1202"/>
        <v>0.61688438292064729</v>
      </c>
      <c r="N2188" s="2">
        <f t="shared" si="1203"/>
        <v>0.18502632092025736</v>
      </c>
      <c r="O2188" s="2">
        <f t="shared" si="1204"/>
        <v>0.13940339247416647</v>
      </c>
      <c r="P2188" s="1">
        <v>36</v>
      </c>
      <c r="Q2188" s="1">
        <v>265</v>
      </c>
      <c r="R2188" s="1">
        <v>3164</v>
      </c>
      <c r="S2188" s="1">
        <v>949</v>
      </c>
      <c r="T2188" s="1">
        <v>383</v>
      </c>
      <c r="V2188" s="1">
        <v>61</v>
      </c>
      <c r="Y2188" s="1">
        <v>234</v>
      </c>
      <c r="Z2188" s="1">
        <f t="shared" si="1205"/>
        <v>16</v>
      </c>
      <c r="AC2188" s="1">
        <v>21</v>
      </c>
      <c r="AI2188" s="7">
        <f t="shared" si="1206"/>
        <v>3</v>
      </c>
      <c r="AJ2188" s="7">
        <f t="shared" si="1207"/>
        <v>0</v>
      </c>
      <c r="AK2188" s="7">
        <f t="shared" si="1208"/>
        <v>6</v>
      </c>
      <c r="AL2188" s="7">
        <f t="shared" si="1209"/>
        <v>0</v>
      </c>
      <c r="AM2188" s="2">
        <f t="shared" si="1210"/>
        <v>7.4673425619029052E-2</v>
      </c>
      <c r="AN2188" s="2">
        <f t="shared" si="1211"/>
        <v>0</v>
      </c>
      <c r="AO2188" s="2">
        <f t="shared" si="1212"/>
        <v>1.1893156560733087E-2</v>
      </c>
      <c r="AP2188" s="2">
        <f t="shared" si="1213"/>
        <v>0</v>
      </c>
      <c r="AR2188" t="str">
        <f t="shared" si="1196"/>
        <v>Chambers</v>
      </c>
      <c r="AS2188" t="s">
        <v>2</v>
      </c>
      <c r="AT2188" s="162">
        <v>36</v>
      </c>
      <c r="AV2188" s="91">
        <v>48</v>
      </c>
      <c r="AW2188" s="93">
        <v>71</v>
      </c>
      <c r="AX2188" s="99">
        <f t="shared" si="1214"/>
        <v>48071</v>
      </c>
      <c r="AZ2188" s="7" t="s">
        <v>3053</v>
      </c>
      <c r="BA2188" t="s">
        <v>3290</v>
      </c>
      <c r="BJ2188">
        <v>16</v>
      </c>
    </row>
    <row r="2189" spans="1:62" hidden="1" outlineLevel="1">
      <c r="A2189" t="s">
        <v>10</v>
      </c>
      <c r="B2189" t="s">
        <v>2</v>
      </c>
      <c r="C2189" s="1">
        <f t="shared" si="1198"/>
        <v>5675</v>
      </c>
      <c r="D2189" s="7">
        <f>IF(P2189&gt;0,RANK(P2189,(P2189:R2189,S2189:AG2189)),0)</f>
        <v>9</v>
      </c>
      <c r="E2189" s="7">
        <f>IF(Q2189&gt;0,RANK(Q2189,(P2189:R2189,S2189:AG2189)),0)</f>
        <v>5</v>
      </c>
      <c r="F2189" s="7">
        <f>IF(R2189&gt;0,RANK(R2189,(P2189:R2189,S2189:AG2189)),0)</f>
        <v>1</v>
      </c>
      <c r="G2189" s="7">
        <f>IF(S2189&gt;0,RANK(S2189,(P2189:R2189,S2189:AG2189)),0)</f>
        <v>2</v>
      </c>
      <c r="H2189" s="48">
        <f t="shared" si="1199"/>
        <v>3308</v>
      </c>
      <c r="I2189" s="163">
        <f t="shared" si="1195"/>
        <v>0.58290748898678413</v>
      </c>
      <c r="J2189" s="2"/>
      <c r="K2189" s="2">
        <f t="shared" si="1200"/>
        <v>1.4096916299559472E-3</v>
      </c>
      <c r="L2189" s="2">
        <f t="shared" si="1201"/>
        <v>4.1233480176211451E-2</v>
      </c>
      <c r="M2189" s="2">
        <f t="shared" si="1202"/>
        <v>0.69074889867841405</v>
      </c>
      <c r="N2189" s="2">
        <f t="shared" si="1203"/>
        <v>0.10784140969162996</v>
      </c>
      <c r="O2189" s="2">
        <f t="shared" si="1204"/>
        <v>0.15876651982378859</v>
      </c>
      <c r="P2189" s="1">
        <v>8</v>
      </c>
      <c r="Q2189" s="1">
        <v>234</v>
      </c>
      <c r="R2189" s="1">
        <v>3920</v>
      </c>
      <c r="S2189" s="1">
        <v>612</v>
      </c>
      <c r="T2189" s="1">
        <v>472</v>
      </c>
      <c r="V2189" s="1">
        <v>43</v>
      </c>
      <c r="Y2189" s="1">
        <v>353</v>
      </c>
      <c r="Z2189" s="1">
        <f t="shared" si="1205"/>
        <v>14</v>
      </c>
      <c r="AC2189" s="1">
        <v>19</v>
      </c>
      <c r="AI2189" s="7">
        <f t="shared" si="1206"/>
        <v>3</v>
      </c>
      <c r="AJ2189" s="7">
        <f t="shared" si="1207"/>
        <v>0</v>
      </c>
      <c r="AK2189" s="7">
        <f t="shared" si="1208"/>
        <v>6</v>
      </c>
      <c r="AL2189" s="7">
        <f t="shared" si="1209"/>
        <v>0</v>
      </c>
      <c r="AM2189" s="2">
        <f t="shared" si="1210"/>
        <v>8.3171806167400886E-2</v>
      </c>
      <c r="AN2189" s="2">
        <f t="shared" si="1211"/>
        <v>0</v>
      </c>
      <c r="AO2189" s="2">
        <f t="shared" si="1212"/>
        <v>7.5770925110132158E-3</v>
      </c>
      <c r="AP2189" s="2">
        <f t="shared" si="1213"/>
        <v>0</v>
      </c>
      <c r="AR2189" t="str">
        <f t="shared" si="1196"/>
        <v>Cherokee</v>
      </c>
      <c r="AS2189" t="s">
        <v>2</v>
      </c>
      <c r="AT2189" s="162">
        <v>5</v>
      </c>
      <c r="AV2189" s="91">
        <v>48</v>
      </c>
      <c r="AW2189" s="93">
        <v>73</v>
      </c>
      <c r="AX2189" s="99">
        <f t="shared" si="1214"/>
        <v>48073</v>
      </c>
      <c r="AZ2189" s="7" t="s">
        <v>3053</v>
      </c>
      <c r="BA2189" t="s">
        <v>3290</v>
      </c>
      <c r="BJ2189">
        <v>14</v>
      </c>
    </row>
    <row r="2190" spans="1:62" hidden="1" outlineLevel="1">
      <c r="A2190" t="s">
        <v>386</v>
      </c>
      <c r="B2190" t="s">
        <v>2</v>
      </c>
      <c r="C2190" s="1">
        <f t="shared" si="1198"/>
        <v>675</v>
      </c>
      <c r="D2190" s="7">
        <f>IF(P2190&gt;0,RANK(P2190,(P2190:R2190,S2190:AG2190)),0)</f>
        <v>8</v>
      </c>
      <c r="E2190" s="7">
        <f>IF(Q2190&gt;0,RANK(Q2190,(P2190:R2190,S2190:AG2190)),0)</f>
        <v>4</v>
      </c>
      <c r="F2190" s="7">
        <f>IF(R2190&gt;0,RANK(R2190,(P2190:R2190,S2190:AG2190)),0)</f>
        <v>1</v>
      </c>
      <c r="G2190" s="7">
        <f>IF(S2190&gt;0,RANK(S2190,(P2190:R2190,S2190:AG2190)),0)</f>
        <v>5</v>
      </c>
      <c r="H2190" s="48">
        <f t="shared" si="1199"/>
        <v>436</v>
      </c>
      <c r="I2190" s="163">
        <f t="shared" si="1195"/>
        <v>0.6459259259259259</v>
      </c>
      <c r="J2190" s="2"/>
      <c r="K2190" s="2">
        <f t="shared" si="1200"/>
        <v>2.9629629629629628E-3</v>
      </c>
      <c r="L2190" s="2">
        <f t="shared" si="1201"/>
        <v>5.0370370370370371E-2</v>
      </c>
      <c r="M2190" s="2">
        <f t="shared" si="1202"/>
        <v>0.73481481481481481</v>
      </c>
      <c r="N2190" s="2">
        <f t="shared" si="1203"/>
        <v>4.4444444444444446E-2</v>
      </c>
      <c r="O2190" s="2">
        <f t="shared" si="1204"/>
        <v>0.16740740740740739</v>
      </c>
      <c r="P2190" s="1">
        <v>2</v>
      </c>
      <c r="Q2190" s="1">
        <v>34</v>
      </c>
      <c r="R2190" s="1">
        <v>496</v>
      </c>
      <c r="S2190" s="1">
        <v>30</v>
      </c>
      <c r="T2190" s="1">
        <v>60</v>
      </c>
      <c r="V2190" s="1">
        <v>7</v>
      </c>
      <c r="Y2190" s="1">
        <v>42</v>
      </c>
      <c r="Z2190" s="1">
        <f t="shared" si="1205"/>
        <v>1</v>
      </c>
      <c r="AC2190" s="1">
        <v>3</v>
      </c>
      <c r="AI2190" s="7">
        <f t="shared" si="1206"/>
        <v>2</v>
      </c>
      <c r="AJ2190" s="7">
        <f t="shared" si="1207"/>
        <v>0</v>
      </c>
      <c r="AK2190" s="7">
        <f t="shared" si="1208"/>
        <v>6</v>
      </c>
      <c r="AL2190" s="7">
        <f t="shared" si="1209"/>
        <v>0</v>
      </c>
      <c r="AM2190" s="2">
        <f t="shared" si="1210"/>
        <v>8.8888888888888892E-2</v>
      </c>
      <c r="AN2190" s="2">
        <f t="shared" si="1211"/>
        <v>0</v>
      </c>
      <c r="AO2190" s="2">
        <f t="shared" si="1212"/>
        <v>1.037037037037037E-2</v>
      </c>
      <c r="AP2190" s="2">
        <f t="shared" si="1213"/>
        <v>0</v>
      </c>
      <c r="AR2190" t="str">
        <f t="shared" si="1196"/>
        <v>Childress</v>
      </c>
      <c r="AS2190" t="s">
        <v>2</v>
      </c>
      <c r="AT2190" s="162">
        <v>13</v>
      </c>
      <c r="AV2190" s="91">
        <v>48</v>
      </c>
      <c r="AW2190" s="93">
        <v>75</v>
      </c>
      <c r="AX2190" s="99">
        <f t="shared" si="1214"/>
        <v>48075</v>
      </c>
      <c r="AZ2190" s="7" t="s">
        <v>3053</v>
      </c>
      <c r="BA2190" t="s">
        <v>3290</v>
      </c>
      <c r="BJ2190">
        <v>1</v>
      </c>
    </row>
    <row r="2191" spans="1:62" hidden="1" outlineLevel="1">
      <c r="A2191" t="s">
        <v>1222</v>
      </c>
      <c r="B2191" t="s">
        <v>2</v>
      </c>
      <c r="C2191" s="1">
        <f t="shared" si="1198"/>
        <v>1817</v>
      </c>
      <c r="D2191" s="7">
        <f>IF(P2191&gt;0,RANK(P2191,(P2191:R2191,S2191:AG2191)),0)</f>
        <v>9</v>
      </c>
      <c r="E2191" s="7">
        <f>IF(Q2191&gt;0,RANK(Q2191,(P2191:R2191,S2191:AG2191)),0)</f>
        <v>5</v>
      </c>
      <c r="F2191" s="7">
        <f>IF(R2191&gt;0,RANK(R2191,(P2191:R2191,S2191:AG2191)),0)</f>
        <v>1</v>
      </c>
      <c r="G2191" s="7">
        <f>IF(S2191&gt;0,RANK(S2191,(P2191:R2191,S2191:AG2191)),0)</f>
        <v>3</v>
      </c>
      <c r="H2191" s="48">
        <f t="shared" si="1199"/>
        <v>1129</v>
      </c>
      <c r="I2191" s="163">
        <f t="shared" si="1195"/>
        <v>0.6213538800220143</v>
      </c>
      <c r="J2191" s="2"/>
      <c r="K2191" s="2">
        <f t="shared" si="1200"/>
        <v>2.2014309301045679E-3</v>
      </c>
      <c r="L2191" s="2">
        <f t="shared" si="1201"/>
        <v>4.6780407264722067E-2</v>
      </c>
      <c r="M2191" s="2">
        <f t="shared" si="1202"/>
        <v>0.70280682443588327</v>
      </c>
      <c r="N2191" s="2">
        <f t="shared" si="1203"/>
        <v>7.9251513483764441E-2</v>
      </c>
      <c r="O2191" s="2">
        <f t="shared" si="1204"/>
        <v>0.16895982388552558</v>
      </c>
      <c r="P2191" s="1">
        <v>4</v>
      </c>
      <c r="Q2191" s="1">
        <v>85</v>
      </c>
      <c r="R2191" s="1">
        <v>1277</v>
      </c>
      <c r="S2191" s="1">
        <v>144</v>
      </c>
      <c r="T2191" s="1">
        <v>148</v>
      </c>
      <c r="V2191" s="1">
        <v>21</v>
      </c>
      <c r="Y2191" s="1">
        <v>123</v>
      </c>
      <c r="Z2191" s="1">
        <f t="shared" si="1205"/>
        <v>5</v>
      </c>
      <c r="AC2191" s="1">
        <v>10</v>
      </c>
      <c r="AI2191" s="7">
        <f t="shared" si="1206"/>
        <v>2</v>
      </c>
      <c r="AJ2191" s="7">
        <f t="shared" si="1207"/>
        <v>0</v>
      </c>
      <c r="AK2191" s="7">
        <f t="shared" si="1208"/>
        <v>6</v>
      </c>
      <c r="AL2191" s="7">
        <f t="shared" si="1209"/>
        <v>0</v>
      </c>
      <c r="AM2191" s="2">
        <f t="shared" si="1210"/>
        <v>8.1452944413869022E-2</v>
      </c>
      <c r="AN2191" s="2">
        <f t="shared" si="1211"/>
        <v>0</v>
      </c>
      <c r="AO2191" s="2">
        <f t="shared" si="1212"/>
        <v>1.1557512383048982E-2</v>
      </c>
      <c r="AP2191" s="2">
        <f t="shared" si="1213"/>
        <v>0</v>
      </c>
      <c r="AR2191" t="str">
        <f t="shared" si="1196"/>
        <v>Clay</v>
      </c>
      <c r="AS2191" t="s">
        <v>2</v>
      </c>
      <c r="AT2191" s="162">
        <v>13</v>
      </c>
      <c r="AV2191" s="91">
        <v>48</v>
      </c>
      <c r="AW2191" s="93">
        <v>77</v>
      </c>
      <c r="AX2191" s="99">
        <f t="shared" si="1214"/>
        <v>48077</v>
      </c>
      <c r="AZ2191" s="7" t="s">
        <v>3053</v>
      </c>
      <c r="BA2191" t="s">
        <v>3290</v>
      </c>
      <c r="BJ2191">
        <v>5</v>
      </c>
    </row>
    <row r="2192" spans="1:62" hidden="1" outlineLevel="1">
      <c r="A2192" t="s">
        <v>628</v>
      </c>
      <c r="B2192" t="s">
        <v>2</v>
      </c>
      <c r="C2192" s="1">
        <f t="shared" si="1198"/>
        <v>634</v>
      </c>
      <c r="D2192" s="7">
        <f>IF(P2192&gt;0,RANK(P2192,(P2192:R2192,S2192:AG2192)),0)</f>
        <v>9</v>
      </c>
      <c r="E2192" s="7">
        <f>IF(Q2192&gt;0,RANK(Q2192,(P2192:R2192,S2192:AG2192)),0)</f>
        <v>5</v>
      </c>
      <c r="F2192" s="7">
        <f>IF(R2192&gt;0,RANK(R2192,(P2192:R2192,S2192:AG2192)),0)</f>
        <v>1</v>
      </c>
      <c r="G2192" s="7">
        <f>IF(S2192&gt;0,RANK(S2192,(P2192:R2192,S2192:AG2192)),0)</f>
        <v>4</v>
      </c>
      <c r="H2192" s="48">
        <f t="shared" si="1199"/>
        <v>286</v>
      </c>
      <c r="I2192" s="163">
        <f t="shared" si="1195"/>
        <v>0.45110410094637227</v>
      </c>
      <c r="J2192" s="2"/>
      <c r="K2192" s="2">
        <f t="shared" si="1200"/>
        <v>6.3091482649842269E-3</v>
      </c>
      <c r="L2192" s="2">
        <f t="shared" si="1201"/>
        <v>6.9400630914826497E-2</v>
      </c>
      <c r="M2192" s="2">
        <f t="shared" si="1202"/>
        <v>0.56309148264984232</v>
      </c>
      <c r="N2192" s="2">
        <f t="shared" si="1203"/>
        <v>8.9905362776025233E-2</v>
      </c>
      <c r="O2192" s="2">
        <f t="shared" si="1204"/>
        <v>0.27129337539432175</v>
      </c>
      <c r="P2192" s="1">
        <v>4</v>
      </c>
      <c r="Q2192" s="1">
        <v>44</v>
      </c>
      <c r="R2192" s="1">
        <v>357</v>
      </c>
      <c r="S2192" s="1">
        <v>57</v>
      </c>
      <c r="T2192" s="1">
        <v>71</v>
      </c>
      <c r="V2192" s="1">
        <v>9</v>
      </c>
      <c r="Y2192" s="1">
        <v>67</v>
      </c>
      <c r="Z2192" s="1">
        <f t="shared" si="1205"/>
        <v>18</v>
      </c>
      <c r="AC2192" s="1">
        <v>7</v>
      </c>
      <c r="AI2192" s="7">
        <f t="shared" si="1206"/>
        <v>2</v>
      </c>
      <c r="AJ2192" s="7">
        <f t="shared" si="1207"/>
        <v>0</v>
      </c>
      <c r="AK2192" s="7">
        <f t="shared" si="1208"/>
        <v>7</v>
      </c>
      <c r="AL2192" s="7">
        <f t="shared" si="1209"/>
        <v>0</v>
      </c>
      <c r="AM2192" s="2">
        <f t="shared" si="1210"/>
        <v>0.11198738170347003</v>
      </c>
      <c r="AN2192" s="2">
        <f t="shared" si="1211"/>
        <v>0</v>
      </c>
      <c r="AO2192" s="2">
        <f t="shared" si="1212"/>
        <v>1.4195583596214511E-2</v>
      </c>
      <c r="AP2192" s="2">
        <f t="shared" si="1213"/>
        <v>0</v>
      </c>
      <c r="AR2192" t="str">
        <f t="shared" si="1196"/>
        <v>Cochran</v>
      </c>
      <c r="AS2192" t="s">
        <v>2</v>
      </c>
      <c r="AT2192" s="162">
        <v>19</v>
      </c>
      <c r="AV2192" s="91">
        <v>48</v>
      </c>
      <c r="AW2192" s="93">
        <v>79</v>
      </c>
      <c r="AX2192" s="99">
        <f t="shared" si="1214"/>
        <v>48079</v>
      </c>
      <c r="AZ2192" s="7" t="s">
        <v>3053</v>
      </c>
      <c r="BA2192" t="s">
        <v>3290</v>
      </c>
      <c r="BJ2192">
        <v>18</v>
      </c>
    </row>
    <row r="2193" spans="1:62" hidden="1" outlineLevel="1">
      <c r="A2193" t="s">
        <v>1107</v>
      </c>
      <c r="B2193" t="s">
        <v>2</v>
      </c>
      <c r="C2193" s="1">
        <f t="shared" si="1198"/>
        <v>547</v>
      </c>
      <c r="D2193" s="7">
        <f>IF(P2193&gt;0,RANK(P2193,(P2193:R2193,S2193:AG2193)),0)</f>
        <v>0</v>
      </c>
      <c r="E2193" s="7">
        <f>IF(Q2193&gt;0,RANK(Q2193,(P2193:R2193,S2193:AG2193)),0)</f>
        <v>5</v>
      </c>
      <c r="F2193" s="7">
        <f>IF(R2193&gt;0,RANK(R2193,(P2193:R2193,S2193:AG2193)),0)</f>
        <v>1</v>
      </c>
      <c r="G2193" s="7">
        <f>IF(S2193&gt;0,RANK(S2193,(P2193:R2193,S2193:AG2193)),0)</f>
        <v>3</v>
      </c>
      <c r="H2193" s="48">
        <f t="shared" si="1199"/>
        <v>359</v>
      </c>
      <c r="I2193" s="163">
        <f t="shared" si="1195"/>
        <v>0.65630712979890315</v>
      </c>
      <c r="J2193" s="2"/>
      <c r="K2193" s="2">
        <f t="shared" si="1200"/>
        <v>0</v>
      </c>
      <c r="L2193" s="2">
        <f t="shared" si="1201"/>
        <v>4.5703839122486288E-2</v>
      </c>
      <c r="M2193" s="2">
        <f t="shared" si="1202"/>
        <v>0.73491773308957953</v>
      </c>
      <c r="N2193" s="2">
        <f t="shared" si="1203"/>
        <v>7.3126142595978064E-2</v>
      </c>
      <c r="O2193" s="2">
        <f t="shared" si="1204"/>
        <v>0.1462522851919561</v>
      </c>
      <c r="P2193" s="1">
        <v>0</v>
      </c>
      <c r="Q2193" s="1">
        <v>25</v>
      </c>
      <c r="R2193" s="1">
        <v>402</v>
      </c>
      <c r="S2193" s="1">
        <v>40</v>
      </c>
      <c r="T2193" s="1">
        <v>30</v>
      </c>
      <c r="V2193" s="1">
        <v>6</v>
      </c>
      <c r="Y2193" s="1">
        <v>43</v>
      </c>
      <c r="Z2193" s="1">
        <f t="shared" si="1205"/>
        <v>1</v>
      </c>
      <c r="AC2193" s="1">
        <v>0</v>
      </c>
      <c r="AI2193" s="7">
        <f t="shared" si="1206"/>
        <v>4</v>
      </c>
      <c r="AJ2193" s="7">
        <f t="shared" si="1207"/>
        <v>0</v>
      </c>
      <c r="AK2193" s="7">
        <f t="shared" si="1208"/>
        <v>6</v>
      </c>
      <c r="AL2193" s="7">
        <f t="shared" si="1209"/>
        <v>0</v>
      </c>
      <c r="AM2193" s="2">
        <f t="shared" si="1210"/>
        <v>5.4844606946983544E-2</v>
      </c>
      <c r="AN2193" s="2">
        <f t="shared" si="1211"/>
        <v>0</v>
      </c>
      <c r="AO2193" s="2">
        <f t="shared" si="1212"/>
        <v>1.0968921389396709E-2</v>
      </c>
      <c r="AP2193" s="2">
        <f t="shared" si="1213"/>
        <v>0</v>
      </c>
      <c r="AR2193" t="str">
        <f t="shared" si="1196"/>
        <v>Coke</v>
      </c>
      <c r="AS2193" t="s">
        <v>2</v>
      </c>
      <c r="AT2193" s="162">
        <v>11</v>
      </c>
      <c r="AV2193" s="91">
        <v>48</v>
      </c>
      <c r="AW2193" s="93">
        <v>81</v>
      </c>
      <c r="AX2193" s="99">
        <f t="shared" si="1214"/>
        <v>48081</v>
      </c>
      <c r="AZ2193" s="7" t="s">
        <v>3053</v>
      </c>
      <c r="BA2193" t="s">
        <v>3290</v>
      </c>
      <c r="BJ2193">
        <v>1</v>
      </c>
    </row>
    <row r="2194" spans="1:62" hidden="1" outlineLevel="1">
      <c r="A2194" t="s">
        <v>1590</v>
      </c>
      <c r="B2194" t="s">
        <v>2</v>
      </c>
      <c r="C2194" s="1">
        <f t="shared" si="1198"/>
        <v>750</v>
      </c>
      <c r="D2194" s="7">
        <f>IF(P2194&gt;0,RANK(P2194,(P2194:R2194,S2194:AG2194)),0)</f>
        <v>7</v>
      </c>
      <c r="E2194" s="7">
        <f>IF(Q2194&gt;0,RANK(Q2194,(P2194:R2194,S2194:AG2194)),0)</f>
        <v>4</v>
      </c>
      <c r="F2194" s="7">
        <f>IF(R2194&gt;0,RANK(R2194,(P2194:R2194,S2194:AG2194)),0)</f>
        <v>1</v>
      </c>
      <c r="G2194" s="7">
        <f>IF(S2194&gt;0,RANK(S2194,(P2194:R2194,S2194:AG2194)),0)</f>
        <v>2</v>
      </c>
      <c r="H2194" s="48">
        <f t="shared" si="1199"/>
        <v>559</v>
      </c>
      <c r="I2194" s="163">
        <f t="shared" si="1195"/>
        <v>0.74533333333333329</v>
      </c>
      <c r="J2194" s="2"/>
      <c r="K2194" s="2">
        <f t="shared" si="1200"/>
        <v>2.6666666666666666E-3</v>
      </c>
      <c r="L2194" s="2">
        <f t="shared" si="1201"/>
        <v>3.8666666666666669E-2</v>
      </c>
      <c r="M2194" s="2">
        <f t="shared" si="1202"/>
        <v>0.81733333333333336</v>
      </c>
      <c r="N2194" s="2">
        <f t="shared" si="1203"/>
        <v>7.1999999999999995E-2</v>
      </c>
      <c r="O2194" s="2">
        <f t="shared" si="1204"/>
        <v>6.9333333333333316E-2</v>
      </c>
      <c r="P2194" s="1">
        <v>2</v>
      </c>
      <c r="Q2194" s="1">
        <v>29</v>
      </c>
      <c r="R2194" s="1">
        <v>613</v>
      </c>
      <c r="S2194" s="1">
        <v>54</v>
      </c>
      <c r="T2194" s="1">
        <v>44</v>
      </c>
      <c r="V2194" s="1">
        <v>3</v>
      </c>
      <c r="Y2194" s="1">
        <v>0</v>
      </c>
      <c r="Z2194" s="1">
        <f t="shared" si="1205"/>
        <v>2</v>
      </c>
      <c r="AC2194" s="1">
        <v>3</v>
      </c>
      <c r="AI2194" s="7">
        <f t="shared" si="1206"/>
        <v>3</v>
      </c>
      <c r="AJ2194" s="7">
        <f t="shared" si="1207"/>
        <v>0</v>
      </c>
      <c r="AK2194" s="7">
        <f t="shared" si="1208"/>
        <v>5</v>
      </c>
      <c r="AL2194" s="7">
        <f t="shared" si="1209"/>
        <v>0</v>
      </c>
      <c r="AM2194" s="2">
        <f t="shared" si="1210"/>
        <v>5.8666666666666666E-2</v>
      </c>
      <c r="AN2194" s="2">
        <f t="shared" si="1211"/>
        <v>0</v>
      </c>
      <c r="AO2194" s="2">
        <f t="shared" si="1212"/>
        <v>4.0000000000000001E-3</v>
      </c>
      <c r="AP2194" s="2">
        <f t="shared" si="1213"/>
        <v>0</v>
      </c>
      <c r="AR2194" t="str">
        <f t="shared" si="1196"/>
        <v>Coleman</v>
      </c>
      <c r="AS2194" t="s">
        <v>2</v>
      </c>
      <c r="AT2194" s="162">
        <v>11</v>
      </c>
      <c r="AV2194" s="91">
        <v>48</v>
      </c>
      <c r="AW2194" s="93">
        <v>83</v>
      </c>
      <c r="AX2194" s="99">
        <f t="shared" si="1214"/>
        <v>48083</v>
      </c>
      <c r="AZ2194" s="7" t="s">
        <v>3053</v>
      </c>
      <c r="BA2194" t="s">
        <v>3290</v>
      </c>
      <c r="BJ2194">
        <v>2</v>
      </c>
    </row>
    <row r="2195" spans="1:62" hidden="1" outlineLevel="1">
      <c r="A2195" t="s">
        <v>2440</v>
      </c>
      <c r="B2195" t="s">
        <v>2</v>
      </c>
      <c r="C2195" s="1">
        <f t="shared" si="1198"/>
        <v>48376</v>
      </c>
      <c r="D2195" s="7">
        <f>IF(P2195&gt;0,RANK(P2195,(P2195:R2195,S2195:AG2195)),0)</f>
        <v>7</v>
      </c>
      <c r="E2195" s="7">
        <f>IF(Q2195&gt;0,RANK(Q2195,(P2195:R2195,S2195:AG2195)),0)</f>
        <v>4</v>
      </c>
      <c r="F2195" s="7">
        <f>IF(R2195&gt;0,RANK(R2195,(P2195:R2195,S2195:AG2195)),0)</f>
        <v>1</v>
      </c>
      <c r="G2195" s="7">
        <f>IF(S2195&gt;0,RANK(S2195,(P2195:R2195,S2195:AG2195)),0)</f>
        <v>3</v>
      </c>
      <c r="H2195" s="48">
        <f t="shared" si="1199"/>
        <v>29345</v>
      </c>
      <c r="I2195" s="163">
        <f t="shared" si="1195"/>
        <v>0.60660244749462544</v>
      </c>
      <c r="J2195" s="2"/>
      <c r="K2195" s="2">
        <f t="shared" si="1200"/>
        <v>6.1600793782040685E-3</v>
      </c>
      <c r="L2195" s="2">
        <f t="shared" si="1201"/>
        <v>3.863486026128659E-2</v>
      </c>
      <c r="M2195" s="2">
        <f t="shared" si="1202"/>
        <v>0.70787167190342315</v>
      </c>
      <c r="N2195" s="2">
        <f t="shared" si="1203"/>
        <v>0.10064908218951546</v>
      </c>
      <c r="O2195" s="2">
        <f t="shared" si="1204"/>
        <v>0.14668430626757073</v>
      </c>
      <c r="P2195" s="1">
        <v>298</v>
      </c>
      <c r="Q2195" s="1">
        <v>1869</v>
      </c>
      <c r="R2195" s="1">
        <v>34244</v>
      </c>
      <c r="S2195" s="1">
        <v>4869</v>
      </c>
      <c r="T2195" s="1">
        <v>4899</v>
      </c>
      <c r="V2195" s="1">
        <v>329</v>
      </c>
      <c r="Y2195" s="1">
        <v>1609</v>
      </c>
      <c r="Z2195" s="1">
        <f t="shared" si="1205"/>
        <v>70</v>
      </c>
      <c r="AC2195" s="1">
        <v>189</v>
      </c>
      <c r="AI2195" s="7">
        <f t="shared" si="1206"/>
        <v>2</v>
      </c>
      <c r="AJ2195" s="7">
        <f t="shared" si="1207"/>
        <v>0</v>
      </c>
      <c r="AK2195" s="7">
        <f t="shared" si="1208"/>
        <v>6</v>
      </c>
      <c r="AL2195" s="7">
        <f t="shared" si="1209"/>
        <v>0</v>
      </c>
      <c r="AM2195" s="2">
        <f t="shared" si="1210"/>
        <v>0.10126922440879775</v>
      </c>
      <c r="AN2195" s="2">
        <f t="shared" si="1211"/>
        <v>0</v>
      </c>
      <c r="AO2195" s="2">
        <f t="shared" si="1212"/>
        <v>6.8008930047957668E-3</v>
      </c>
      <c r="AP2195" s="2">
        <f t="shared" si="1213"/>
        <v>0</v>
      </c>
      <c r="AR2195" t="str">
        <f t="shared" si="1196"/>
        <v>Collin</v>
      </c>
      <c r="AS2195" t="s">
        <v>2</v>
      </c>
      <c r="AT2195" s="162"/>
      <c r="AV2195" s="91">
        <v>48</v>
      </c>
      <c r="AW2195" s="93">
        <v>85</v>
      </c>
      <c r="AX2195" s="99">
        <f t="shared" si="1214"/>
        <v>48085</v>
      </c>
      <c r="AZ2195" s="7" t="s">
        <v>3053</v>
      </c>
      <c r="BA2195" t="s">
        <v>3290</v>
      </c>
      <c r="BJ2195">
        <v>70</v>
      </c>
    </row>
    <row r="2196" spans="1:62" hidden="1" outlineLevel="1">
      <c r="A2196" t="s">
        <v>55</v>
      </c>
      <c r="B2196" t="s">
        <v>2</v>
      </c>
      <c r="C2196" s="1">
        <f t="shared" si="1198"/>
        <v>258</v>
      </c>
      <c r="D2196" s="7">
        <f>IF(P2196&gt;0,RANK(P2196,(P2196:R2196,S2196:AG2196)),0)</f>
        <v>9</v>
      </c>
      <c r="E2196" s="7">
        <f>IF(Q2196&gt;0,RANK(Q2196,(P2196:R2196,S2196:AG2196)),0)</f>
        <v>4</v>
      </c>
      <c r="F2196" s="7">
        <f>IF(R2196&gt;0,RANK(R2196,(P2196:R2196,S2196:AG2196)),0)</f>
        <v>1</v>
      </c>
      <c r="G2196" s="7">
        <f>IF(S2196&gt;0,RANK(S2196,(P2196:R2196,S2196:AG2196)),0)</f>
        <v>3</v>
      </c>
      <c r="H2196" s="48">
        <f t="shared" si="1199"/>
        <v>159</v>
      </c>
      <c r="I2196" s="163">
        <f t="shared" ref="I2196:I2259" si="1215">H2196/C2196</f>
        <v>0.61627906976744184</v>
      </c>
      <c r="J2196" s="2"/>
      <c r="K2196" s="2">
        <f t="shared" si="1200"/>
        <v>3.875968992248062E-3</v>
      </c>
      <c r="L2196" s="2">
        <f t="shared" si="1201"/>
        <v>5.8139534883720929E-2</v>
      </c>
      <c r="M2196" s="2">
        <f t="shared" si="1202"/>
        <v>0.69379844961240311</v>
      </c>
      <c r="N2196" s="2">
        <f t="shared" si="1203"/>
        <v>6.9767441860465115E-2</v>
      </c>
      <c r="O2196" s="2">
        <f t="shared" si="1204"/>
        <v>0.17441860465116277</v>
      </c>
      <c r="P2196" s="1">
        <v>1</v>
      </c>
      <c r="Q2196" s="1">
        <v>15</v>
      </c>
      <c r="R2196" s="1">
        <v>179</v>
      </c>
      <c r="S2196" s="1">
        <v>18</v>
      </c>
      <c r="T2196" s="1">
        <v>20</v>
      </c>
      <c r="V2196" s="1">
        <v>2</v>
      </c>
      <c r="Y2196" s="1">
        <v>15</v>
      </c>
      <c r="Z2196" s="1">
        <f t="shared" si="1205"/>
        <v>5</v>
      </c>
      <c r="AC2196" s="1">
        <v>3</v>
      </c>
      <c r="AI2196" s="7">
        <f t="shared" si="1206"/>
        <v>2</v>
      </c>
      <c r="AJ2196" s="7">
        <f t="shared" si="1207"/>
        <v>0</v>
      </c>
      <c r="AK2196" s="7">
        <f t="shared" si="1208"/>
        <v>7</v>
      </c>
      <c r="AL2196" s="7">
        <f t="shared" si="1209"/>
        <v>0</v>
      </c>
      <c r="AM2196" s="2">
        <f t="shared" si="1210"/>
        <v>7.7519379844961239E-2</v>
      </c>
      <c r="AN2196" s="2">
        <f t="shared" si="1211"/>
        <v>0</v>
      </c>
      <c r="AO2196" s="2">
        <f t="shared" si="1212"/>
        <v>7.7519379844961239E-3</v>
      </c>
      <c r="AP2196" s="2">
        <f t="shared" si="1213"/>
        <v>0</v>
      </c>
      <c r="AR2196" t="str">
        <f t="shared" si="1196"/>
        <v>Collingsworth</v>
      </c>
      <c r="AS2196" t="s">
        <v>2</v>
      </c>
      <c r="AT2196" s="162">
        <v>13</v>
      </c>
      <c r="AV2196" s="91">
        <v>48</v>
      </c>
      <c r="AW2196" s="93">
        <v>87</v>
      </c>
      <c r="AX2196" s="99">
        <f t="shared" si="1214"/>
        <v>48087</v>
      </c>
      <c r="AZ2196" s="7" t="s">
        <v>3053</v>
      </c>
      <c r="BA2196" t="s">
        <v>3290</v>
      </c>
      <c r="BJ2196">
        <v>5</v>
      </c>
    </row>
    <row r="2197" spans="1:62" hidden="1" outlineLevel="1">
      <c r="A2197" t="s">
        <v>636</v>
      </c>
      <c r="B2197" t="s">
        <v>2</v>
      </c>
      <c r="C2197" s="1">
        <f t="shared" si="1198"/>
        <v>3004</v>
      </c>
      <c r="D2197" s="7">
        <f>IF(P2197&gt;0,RANK(P2197,(P2197:R2197,S2197:AG2197)),0)</f>
        <v>8</v>
      </c>
      <c r="E2197" s="7">
        <f>IF(Q2197&gt;0,RANK(Q2197,(P2197:R2197,S2197:AG2197)),0)</f>
        <v>4</v>
      </c>
      <c r="F2197" s="7">
        <f>IF(R2197&gt;0,RANK(R2197,(P2197:R2197,S2197:AG2197)),0)</f>
        <v>1</v>
      </c>
      <c r="G2197" s="7">
        <f>IF(S2197&gt;0,RANK(S2197,(P2197:R2197,S2197:AG2197)),0)</f>
        <v>2</v>
      </c>
      <c r="H2197" s="48">
        <f t="shared" si="1199"/>
        <v>1475</v>
      </c>
      <c r="I2197" s="163">
        <f t="shared" si="1215"/>
        <v>0.49101198402130491</v>
      </c>
      <c r="J2197" s="2"/>
      <c r="K2197" s="2">
        <f t="shared" si="1200"/>
        <v>2.6631158455392811E-3</v>
      </c>
      <c r="L2197" s="2">
        <f t="shared" si="1201"/>
        <v>5.2263648468708387E-2</v>
      </c>
      <c r="M2197" s="2">
        <f t="shared" si="1202"/>
        <v>0.66045272969374169</v>
      </c>
      <c r="N2197" s="2">
        <f t="shared" si="1203"/>
        <v>0.16944074567243675</v>
      </c>
      <c r="O2197" s="2">
        <f t="shared" si="1204"/>
        <v>0.11517976031957397</v>
      </c>
      <c r="P2197" s="1">
        <v>8</v>
      </c>
      <c r="Q2197" s="1">
        <v>157</v>
      </c>
      <c r="R2197" s="1">
        <v>1984</v>
      </c>
      <c r="S2197" s="1">
        <v>509</v>
      </c>
      <c r="T2197" s="1">
        <v>186</v>
      </c>
      <c r="V2197" s="1">
        <v>15</v>
      </c>
      <c r="Y2197" s="1">
        <v>128</v>
      </c>
      <c r="Z2197" s="1">
        <f t="shared" si="1205"/>
        <v>10</v>
      </c>
      <c r="AC2197" s="1">
        <v>7</v>
      </c>
      <c r="AI2197" s="7">
        <f t="shared" si="1206"/>
        <v>3</v>
      </c>
      <c r="AJ2197" s="7">
        <f t="shared" si="1207"/>
        <v>0</v>
      </c>
      <c r="AK2197" s="7">
        <f t="shared" si="1208"/>
        <v>6</v>
      </c>
      <c r="AL2197" s="7">
        <f t="shared" si="1209"/>
        <v>0</v>
      </c>
      <c r="AM2197" s="2">
        <f t="shared" si="1210"/>
        <v>6.1917443408788284E-2</v>
      </c>
      <c r="AN2197" s="2">
        <f t="shared" si="1211"/>
        <v>0</v>
      </c>
      <c r="AO2197" s="2">
        <f t="shared" si="1212"/>
        <v>4.9933422103861516E-3</v>
      </c>
      <c r="AP2197" s="2">
        <f t="shared" si="1213"/>
        <v>0</v>
      </c>
      <c r="AR2197" t="str">
        <f t="shared" si="1196"/>
        <v>Colorado</v>
      </c>
      <c r="AS2197" t="s">
        <v>2</v>
      </c>
      <c r="AT2197" s="162">
        <v>10</v>
      </c>
      <c r="AV2197" s="91">
        <v>48</v>
      </c>
      <c r="AW2197" s="93">
        <v>89</v>
      </c>
      <c r="AX2197" s="99">
        <f t="shared" si="1214"/>
        <v>48089</v>
      </c>
      <c r="AZ2197" s="7" t="s">
        <v>3053</v>
      </c>
      <c r="BA2197" t="s">
        <v>3290</v>
      </c>
      <c r="BJ2197">
        <v>10</v>
      </c>
    </row>
    <row r="2198" spans="1:62" hidden="1" outlineLevel="1">
      <c r="A2198" t="s">
        <v>1186</v>
      </c>
      <c r="B2198" t="s">
        <v>2</v>
      </c>
      <c r="C2198" s="1">
        <f t="shared" si="1198"/>
        <v>13938</v>
      </c>
      <c r="D2198" s="7">
        <f>IF(P2198&gt;0,RANK(P2198,(P2198:R2198,S2198:AG2198)),0)</f>
        <v>7</v>
      </c>
      <c r="E2198" s="7">
        <f>IF(Q2198&gt;0,RANK(Q2198,(P2198:R2198,S2198:AG2198)),0)</f>
        <v>4</v>
      </c>
      <c r="F2198" s="7">
        <f>IF(R2198&gt;0,RANK(R2198,(P2198:R2198,S2198:AG2198)),0)</f>
        <v>1</v>
      </c>
      <c r="G2198" s="7">
        <f>IF(S2198&gt;0,RANK(S2198,(P2198:R2198,S2198:AG2198)),0)</f>
        <v>2</v>
      </c>
      <c r="H2198" s="48">
        <f t="shared" si="1199"/>
        <v>8889</v>
      </c>
      <c r="I2198" s="163">
        <f t="shared" si="1215"/>
        <v>0.63775290572535515</v>
      </c>
      <c r="J2198" s="2"/>
      <c r="K2198" s="2">
        <f t="shared" si="1200"/>
        <v>5.8114507102884202E-3</v>
      </c>
      <c r="L2198" s="2">
        <f t="shared" si="1201"/>
        <v>4.0967140192280101E-2</v>
      </c>
      <c r="M2198" s="2">
        <f t="shared" si="1202"/>
        <v>0.73834122542689051</v>
      </c>
      <c r="N2198" s="2">
        <f t="shared" si="1203"/>
        <v>0.10058831970153537</v>
      </c>
      <c r="O2198" s="2">
        <f t="shared" si="1204"/>
        <v>0.11429186396900559</v>
      </c>
      <c r="P2198" s="1">
        <v>81</v>
      </c>
      <c r="Q2198" s="1">
        <v>571</v>
      </c>
      <c r="R2198" s="1">
        <v>10291</v>
      </c>
      <c r="S2198" s="1">
        <v>1402</v>
      </c>
      <c r="T2198" s="1">
        <v>1103</v>
      </c>
      <c r="V2198" s="1">
        <v>114</v>
      </c>
      <c r="Y2198" s="1">
        <v>283</v>
      </c>
      <c r="Z2198" s="1">
        <f t="shared" si="1205"/>
        <v>16</v>
      </c>
      <c r="AC2198" s="1">
        <v>77</v>
      </c>
      <c r="AI2198" s="7">
        <f t="shared" si="1206"/>
        <v>3</v>
      </c>
      <c r="AJ2198" s="7">
        <f t="shared" si="1207"/>
        <v>0</v>
      </c>
      <c r="AK2198" s="7">
        <f t="shared" si="1208"/>
        <v>6</v>
      </c>
      <c r="AL2198" s="7">
        <f t="shared" si="1209"/>
        <v>0</v>
      </c>
      <c r="AM2198" s="2">
        <f t="shared" si="1210"/>
        <v>7.9136174487013919E-2</v>
      </c>
      <c r="AN2198" s="2">
        <f t="shared" si="1211"/>
        <v>0</v>
      </c>
      <c r="AO2198" s="2">
        <f t="shared" si="1212"/>
        <v>8.1790787774429618E-3</v>
      </c>
      <c r="AP2198" s="2">
        <f t="shared" si="1213"/>
        <v>0</v>
      </c>
      <c r="AR2198" t="str">
        <f t="shared" si="1196"/>
        <v>Comal</v>
      </c>
      <c r="AS2198" t="s">
        <v>2</v>
      </c>
      <c r="AT2198" s="162"/>
      <c r="AV2198" s="91">
        <v>48</v>
      </c>
      <c r="AW2198" s="93">
        <v>91</v>
      </c>
      <c r="AX2198" s="99">
        <f t="shared" si="1214"/>
        <v>48091</v>
      </c>
      <c r="AZ2198" s="7" t="s">
        <v>3053</v>
      </c>
      <c r="BA2198" t="s">
        <v>3290</v>
      </c>
      <c r="BJ2198">
        <v>16</v>
      </c>
    </row>
    <row r="2199" spans="1:62" hidden="1" outlineLevel="1">
      <c r="A2199" t="s">
        <v>1504</v>
      </c>
      <c r="B2199" t="s">
        <v>2</v>
      </c>
      <c r="C2199" s="1">
        <f t="shared" si="1198"/>
        <v>1868</v>
      </c>
      <c r="D2199" s="7">
        <f>IF(P2199&gt;0,RANK(P2199,(P2199:R2199,S2199:AG2199)),0)</f>
        <v>9</v>
      </c>
      <c r="E2199" s="7">
        <f>IF(Q2199&gt;0,RANK(Q2199,(P2199:R2199,S2199:AG2199)),0)</f>
        <v>5</v>
      </c>
      <c r="F2199" s="7">
        <f>IF(R2199&gt;0,RANK(R2199,(P2199:R2199,S2199:AG2199)),0)</f>
        <v>1</v>
      </c>
      <c r="G2199" s="7">
        <f>IF(S2199&gt;0,RANK(S2199,(P2199:R2199,S2199:AG2199)),0)</f>
        <v>2</v>
      </c>
      <c r="H2199" s="48">
        <f t="shared" si="1199"/>
        <v>978</v>
      </c>
      <c r="I2199" s="163">
        <f t="shared" si="1215"/>
        <v>0.52355460385438968</v>
      </c>
      <c r="J2199" s="2"/>
      <c r="K2199" s="2">
        <f t="shared" si="1200"/>
        <v>3.7473233404710922E-3</v>
      </c>
      <c r="L2199" s="2">
        <f t="shared" si="1201"/>
        <v>6.2098501070663809E-2</v>
      </c>
      <c r="M2199" s="2">
        <f t="shared" si="1202"/>
        <v>0.6498929336188437</v>
      </c>
      <c r="N2199" s="2">
        <f t="shared" si="1203"/>
        <v>0.12633832976445397</v>
      </c>
      <c r="O2199" s="2">
        <f t="shared" si="1204"/>
        <v>0.15792291220556737</v>
      </c>
      <c r="P2199" s="1">
        <v>7</v>
      </c>
      <c r="Q2199" s="1">
        <v>116</v>
      </c>
      <c r="R2199" s="1">
        <v>1214</v>
      </c>
      <c r="S2199" s="1">
        <v>236</v>
      </c>
      <c r="T2199" s="1">
        <v>135</v>
      </c>
      <c r="V2199" s="1">
        <v>15</v>
      </c>
      <c r="Y2199" s="1">
        <v>129</v>
      </c>
      <c r="Z2199" s="1">
        <f t="shared" si="1205"/>
        <v>8</v>
      </c>
      <c r="AC2199" s="1">
        <v>8</v>
      </c>
      <c r="AI2199" s="7">
        <f t="shared" si="1206"/>
        <v>3</v>
      </c>
      <c r="AJ2199" s="7">
        <f t="shared" si="1207"/>
        <v>0</v>
      </c>
      <c r="AK2199" s="7">
        <f t="shared" si="1208"/>
        <v>6</v>
      </c>
      <c r="AL2199" s="7">
        <f t="shared" si="1209"/>
        <v>0</v>
      </c>
      <c r="AM2199" s="2">
        <f t="shared" si="1210"/>
        <v>7.2269807280513923E-2</v>
      </c>
      <c r="AN2199" s="2">
        <f t="shared" si="1211"/>
        <v>0</v>
      </c>
      <c r="AO2199" s="2">
        <f t="shared" si="1212"/>
        <v>8.0299785867237686E-3</v>
      </c>
      <c r="AP2199" s="2">
        <f t="shared" si="1213"/>
        <v>0</v>
      </c>
      <c r="AR2199" t="str">
        <f t="shared" si="1196"/>
        <v>Comanche</v>
      </c>
      <c r="AS2199" t="s">
        <v>2</v>
      </c>
      <c r="AT2199" s="162">
        <v>11</v>
      </c>
      <c r="AV2199" s="91">
        <v>48</v>
      </c>
      <c r="AW2199" s="93">
        <v>93</v>
      </c>
      <c r="AX2199" s="99">
        <f t="shared" si="1214"/>
        <v>48093</v>
      </c>
      <c r="AZ2199" s="7" t="s">
        <v>3053</v>
      </c>
      <c r="BA2199" t="s">
        <v>3290</v>
      </c>
      <c r="BJ2199">
        <v>8</v>
      </c>
    </row>
    <row r="2200" spans="1:62" hidden="1" outlineLevel="1">
      <c r="A2200" t="s">
        <v>1208</v>
      </c>
      <c r="B2200" t="s">
        <v>2</v>
      </c>
      <c r="C2200" s="1">
        <f t="shared" si="1198"/>
        <v>411</v>
      </c>
      <c r="D2200" s="7">
        <f>IF(P2200&gt;0,RANK(P2200,(P2200:R2200,S2200:AG2200)),0)</f>
        <v>7</v>
      </c>
      <c r="E2200" s="7">
        <f>IF(Q2200&gt;0,RANK(Q2200,(P2200:R2200,S2200:AG2200)),0)</f>
        <v>2</v>
      </c>
      <c r="F2200" s="7">
        <f>IF(R2200&gt;0,RANK(R2200,(P2200:R2200,S2200:AG2200)),0)</f>
        <v>1</v>
      </c>
      <c r="G2200" s="7">
        <f>IF(S2200&gt;0,RANK(S2200,(P2200:R2200,S2200:AG2200)),0)</f>
        <v>2</v>
      </c>
      <c r="H2200" s="48">
        <f t="shared" si="1199"/>
        <v>250</v>
      </c>
      <c r="I2200" s="163">
        <f t="shared" si="1215"/>
        <v>0.6082725060827251</v>
      </c>
      <c r="J2200" s="2"/>
      <c r="K2200" s="2">
        <f t="shared" si="1200"/>
        <v>2.4330900243309003E-3</v>
      </c>
      <c r="L2200" s="2">
        <f t="shared" si="1201"/>
        <v>8.5158150851581502E-2</v>
      </c>
      <c r="M2200" s="2">
        <f t="shared" si="1202"/>
        <v>0.69343065693430661</v>
      </c>
      <c r="N2200" s="2">
        <f t="shared" si="1203"/>
        <v>8.5158150851581502E-2</v>
      </c>
      <c r="O2200" s="2">
        <f t="shared" si="1204"/>
        <v>0.13381995133819946</v>
      </c>
      <c r="P2200" s="1">
        <v>1</v>
      </c>
      <c r="Q2200" s="1">
        <v>35</v>
      </c>
      <c r="R2200" s="1">
        <v>285</v>
      </c>
      <c r="S2200" s="1">
        <v>35</v>
      </c>
      <c r="T2200" s="1">
        <v>21</v>
      </c>
      <c r="V2200" s="1">
        <v>2</v>
      </c>
      <c r="Y2200" s="1">
        <v>31</v>
      </c>
      <c r="Z2200" s="1">
        <f t="shared" si="1205"/>
        <v>1</v>
      </c>
      <c r="AC2200" s="1">
        <v>0</v>
      </c>
      <c r="AI2200" s="7">
        <f t="shared" si="1206"/>
        <v>5</v>
      </c>
      <c r="AJ2200" s="7">
        <f t="shared" si="1207"/>
        <v>0</v>
      </c>
      <c r="AK2200" s="7">
        <f t="shared" si="1208"/>
        <v>6</v>
      </c>
      <c r="AL2200" s="7">
        <f t="shared" si="1209"/>
        <v>0</v>
      </c>
      <c r="AM2200" s="2">
        <f t="shared" si="1210"/>
        <v>5.1094890510948905E-2</v>
      </c>
      <c r="AN2200" s="2">
        <f t="shared" si="1211"/>
        <v>0</v>
      </c>
      <c r="AO2200" s="2">
        <f t="shared" si="1212"/>
        <v>4.8661800486618006E-3</v>
      </c>
      <c r="AP2200" s="2">
        <f t="shared" si="1213"/>
        <v>0</v>
      </c>
      <c r="AR2200" t="str">
        <f t="shared" si="1196"/>
        <v>Concho</v>
      </c>
      <c r="AS2200" t="s">
        <v>2</v>
      </c>
      <c r="AT2200" s="162">
        <v>11</v>
      </c>
      <c r="AV2200" s="91">
        <v>48</v>
      </c>
      <c r="AW2200" s="93">
        <v>95</v>
      </c>
      <c r="AX2200" s="99">
        <f t="shared" si="1214"/>
        <v>48095</v>
      </c>
      <c r="AZ2200" s="7" t="s">
        <v>3053</v>
      </c>
      <c r="BA2200" t="s">
        <v>3290</v>
      </c>
      <c r="BJ2200">
        <v>1</v>
      </c>
    </row>
    <row r="2201" spans="1:62" hidden="1" outlineLevel="1">
      <c r="A2201" t="s">
        <v>2164</v>
      </c>
      <c r="B2201" t="s">
        <v>2</v>
      </c>
      <c r="C2201" s="1">
        <f t="shared" si="1198"/>
        <v>5278</v>
      </c>
      <c r="D2201" s="7">
        <f>IF(P2201&gt;0,RANK(P2201,(P2201:R2201,S2201:AG2201)),0)</f>
        <v>7</v>
      </c>
      <c r="E2201" s="7">
        <f>IF(Q2201&gt;0,RANK(Q2201,(P2201:R2201,S2201:AG2201)),0)</f>
        <v>4</v>
      </c>
      <c r="F2201" s="7">
        <f>IF(R2201&gt;0,RANK(R2201,(P2201:R2201,S2201:AG2201)),0)</f>
        <v>1</v>
      </c>
      <c r="G2201" s="7">
        <f>IF(S2201&gt;0,RANK(S2201,(P2201:R2201,S2201:AG2201)),0)</f>
        <v>2</v>
      </c>
      <c r="H2201" s="48">
        <f t="shared" si="1199"/>
        <v>2960</v>
      </c>
      <c r="I2201" s="163">
        <f t="shared" si="1215"/>
        <v>0.56081849185297461</v>
      </c>
      <c r="J2201" s="2"/>
      <c r="K2201" s="2">
        <f t="shared" si="1200"/>
        <v>3.7893141341417205E-3</v>
      </c>
      <c r="L2201" s="2">
        <f t="shared" si="1201"/>
        <v>6.2144751799924215E-2</v>
      </c>
      <c r="M2201" s="2">
        <f t="shared" si="1202"/>
        <v>0.67715043577112544</v>
      </c>
      <c r="N2201" s="2">
        <f t="shared" si="1203"/>
        <v>0.11633194391815081</v>
      </c>
      <c r="O2201" s="2">
        <f t="shared" si="1204"/>
        <v>0.14058355437665782</v>
      </c>
      <c r="P2201" s="1">
        <v>20</v>
      </c>
      <c r="Q2201" s="1">
        <v>328</v>
      </c>
      <c r="R2201" s="1">
        <v>3574</v>
      </c>
      <c r="S2201" s="1">
        <v>614</v>
      </c>
      <c r="T2201" s="1">
        <v>442</v>
      </c>
      <c r="V2201" s="1">
        <v>32</v>
      </c>
      <c r="Y2201" s="1">
        <v>239</v>
      </c>
      <c r="Z2201" s="1">
        <f t="shared" si="1205"/>
        <v>10</v>
      </c>
      <c r="AC2201" s="1">
        <v>19</v>
      </c>
      <c r="AI2201" s="7">
        <f t="shared" si="1206"/>
        <v>3</v>
      </c>
      <c r="AJ2201" s="7">
        <f t="shared" si="1207"/>
        <v>0</v>
      </c>
      <c r="AK2201" s="7">
        <f t="shared" si="1208"/>
        <v>6</v>
      </c>
      <c r="AL2201" s="7">
        <f t="shared" si="1209"/>
        <v>0</v>
      </c>
      <c r="AM2201" s="2">
        <f t="shared" si="1210"/>
        <v>8.3743842364532015E-2</v>
      </c>
      <c r="AN2201" s="2">
        <f t="shared" si="1211"/>
        <v>0</v>
      </c>
      <c r="AO2201" s="2">
        <f t="shared" si="1212"/>
        <v>6.0629026146267525E-3</v>
      </c>
      <c r="AP2201" s="2">
        <f t="shared" si="1213"/>
        <v>0</v>
      </c>
      <c r="AR2201" t="str">
        <f t="shared" si="1196"/>
        <v>Cooke</v>
      </c>
      <c r="AS2201" t="s">
        <v>2</v>
      </c>
      <c r="AT2201" s="162">
        <v>13</v>
      </c>
      <c r="AV2201" s="91">
        <v>48</v>
      </c>
      <c r="AW2201" s="93">
        <v>97</v>
      </c>
      <c r="AX2201" s="99">
        <f t="shared" si="1214"/>
        <v>48097</v>
      </c>
      <c r="AZ2201" s="7" t="s">
        <v>3053</v>
      </c>
      <c r="BA2201" t="s">
        <v>3290</v>
      </c>
      <c r="BJ2201">
        <v>10</v>
      </c>
    </row>
    <row r="2202" spans="1:62" hidden="1" outlineLevel="1">
      <c r="A2202" t="s">
        <v>608</v>
      </c>
      <c r="B2202" t="s">
        <v>2</v>
      </c>
      <c r="C2202" s="1">
        <f t="shared" si="1198"/>
        <v>4965</v>
      </c>
      <c r="D2202" s="7">
        <f>IF(P2202&gt;0,RANK(P2202,(P2202:R2202,S2202:AG2202)),0)</f>
        <v>9</v>
      </c>
      <c r="E2202" s="7">
        <f>IF(Q2202&gt;0,RANK(Q2202,(P2202:R2202,S2202:AG2202)),0)</f>
        <v>5</v>
      </c>
      <c r="F2202" s="7">
        <f>IF(R2202&gt;0,RANK(R2202,(P2202:R2202,S2202:AG2202)),0)</f>
        <v>1</v>
      </c>
      <c r="G2202" s="7">
        <f>IF(S2202&gt;0,RANK(S2202,(P2202:R2202,S2202:AG2202)),0)</f>
        <v>2</v>
      </c>
      <c r="H2202" s="48">
        <f t="shared" si="1199"/>
        <v>2671</v>
      </c>
      <c r="I2202" s="163">
        <f t="shared" si="1215"/>
        <v>0.53796576032225574</v>
      </c>
      <c r="J2202" s="2"/>
      <c r="K2202" s="2">
        <f t="shared" si="1200"/>
        <v>3.8267875125881168E-3</v>
      </c>
      <c r="L2202" s="2">
        <f t="shared" si="1201"/>
        <v>5.0755287009063448E-2</v>
      </c>
      <c r="M2202" s="2">
        <f t="shared" si="1202"/>
        <v>0.64793554884189331</v>
      </c>
      <c r="N2202" s="2">
        <f t="shared" si="1203"/>
        <v>0.10996978851963746</v>
      </c>
      <c r="O2202" s="2">
        <f t="shared" si="1204"/>
        <v>0.1875125881168177</v>
      </c>
      <c r="P2202" s="1">
        <v>19</v>
      </c>
      <c r="Q2202" s="1">
        <v>252</v>
      </c>
      <c r="R2202" s="1">
        <v>3217</v>
      </c>
      <c r="S2202" s="1">
        <v>546</v>
      </c>
      <c r="T2202" s="1">
        <v>400</v>
      </c>
      <c r="V2202" s="1">
        <v>58</v>
      </c>
      <c r="Y2202" s="1">
        <v>410</v>
      </c>
      <c r="Z2202" s="1">
        <f t="shared" si="1205"/>
        <v>38</v>
      </c>
      <c r="AC2202" s="1">
        <v>25</v>
      </c>
      <c r="AI2202" s="7">
        <f t="shared" si="1206"/>
        <v>4</v>
      </c>
      <c r="AJ2202" s="7">
        <f t="shared" si="1207"/>
        <v>0</v>
      </c>
      <c r="AK2202" s="7">
        <f t="shared" si="1208"/>
        <v>6</v>
      </c>
      <c r="AL2202" s="7">
        <f t="shared" si="1209"/>
        <v>0</v>
      </c>
      <c r="AM2202" s="2">
        <f t="shared" si="1210"/>
        <v>8.0563947633434038E-2</v>
      </c>
      <c r="AN2202" s="2">
        <f t="shared" si="1211"/>
        <v>0</v>
      </c>
      <c r="AO2202" s="2">
        <f t="shared" si="1212"/>
        <v>1.1681772406847936E-2</v>
      </c>
      <c r="AP2202" s="2">
        <f t="shared" si="1213"/>
        <v>0</v>
      </c>
      <c r="AR2202" t="str">
        <f t="shared" si="1196"/>
        <v>Coryell</v>
      </c>
      <c r="AS2202" t="s">
        <v>2</v>
      </c>
      <c r="AT2202" s="162">
        <v>25</v>
      </c>
      <c r="AV2202" s="91">
        <v>48</v>
      </c>
      <c r="AW2202" s="93">
        <v>99</v>
      </c>
      <c r="AX2202" s="99">
        <f t="shared" si="1214"/>
        <v>48099</v>
      </c>
      <c r="AZ2202" s="7" t="s">
        <v>3053</v>
      </c>
      <c r="BA2202" t="s">
        <v>3290</v>
      </c>
      <c r="BJ2202">
        <v>38</v>
      </c>
    </row>
    <row r="2203" spans="1:62" hidden="1" outlineLevel="1">
      <c r="A2203" t="s">
        <v>609</v>
      </c>
      <c r="B2203" t="s">
        <v>2</v>
      </c>
      <c r="C2203" s="1">
        <f t="shared" si="1198"/>
        <v>219</v>
      </c>
      <c r="D2203" s="7">
        <f>IF(P2203&gt;0,RANK(P2203,(P2203:R2203,S2203:AG2203)),0)</f>
        <v>0</v>
      </c>
      <c r="E2203" s="7">
        <f>IF(Q2203&gt;0,RANK(Q2203,(P2203:R2203,S2203:AG2203)),0)</f>
        <v>3</v>
      </c>
      <c r="F2203" s="7">
        <f>IF(R2203&gt;0,RANK(R2203,(P2203:R2203,S2203:AG2203)),0)</f>
        <v>1</v>
      </c>
      <c r="G2203" s="7">
        <f>IF(S2203&gt;0,RANK(S2203,(P2203:R2203,S2203:AG2203)),0)</f>
        <v>2</v>
      </c>
      <c r="H2203" s="48">
        <f t="shared" si="1199"/>
        <v>121</v>
      </c>
      <c r="I2203" s="163">
        <f t="shared" si="1215"/>
        <v>0.55251141552511418</v>
      </c>
      <c r="J2203" s="2"/>
      <c r="K2203" s="2">
        <f t="shared" si="1200"/>
        <v>0</v>
      </c>
      <c r="L2203" s="2">
        <f t="shared" si="1201"/>
        <v>8.6757990867579904E-2</v>
      </c>
      <c r="M2203" s="2">
        <f t="shared" si="1202"/>
        <v>0.64840182648401823</v>
      </c>
      <c r="N2203" s="2">
        <f t="shared" si="1203"/>
        <v>9.5890410958904104E-2</v>
      </c>
      <c r="O2203" s="2">
        <f t="shared" si="1204"/>
        <v>0.16894977168949771</v>
      </c>
      <c r="P2203" s="1">
        <v>0</v>
      </c>
      <c r="Q2203" s="1">
        <v>19</v>
      </c>
      <c r="R2203" s="1">
        <v>142</v>
      </c>
      <c r="S2203" s="1">
        <v>21</v>
      </c>
      <c r="T2203" s="1">
        <v>16</v>
      </c>
      <c r="V2203" s="1">
        <v>8</v>
      </c>
      <c r="Y2203" s="1">
        <v>12</v>
      </c>
      <c r="Z2203" s="1">
        <f t="shared" si="1205"/>
        <v>1</v>
      </c>
      <c r="AC2203" s="1">
        <v>0</v>
      </c>
      <c r="AI2203" s="7">
        <f t="shared" si="1206"/>
        <v>4</v>
      </c>
      <c r="AJ2203" s="7">
        <f t="shared" si="1207"/>
        <v>0</v>
      </c>
      <c r="AK2203" s="7">
        <f t="shared" si="1208"/>
        <v>6</v>
      </c>
      <c r="AL2203" s="7">
        <f t="shared" si="1209"/>
        <v>0</v>
      </c>
      <c r="AM2203" s="2">
        <f t="shared" si="1210"/>
        <v>7.3059360730593603E-2</v>
      </c>
      <c r="AN2203" s="2">
        <f t="shared" si="1211"/>
        <v>0</v>
      </c>
      <c r="AO2203" s="2">
        <f t="shared" si="1212"/>
        <v>3.6529680365296802E-2</v>
      </c>
      <c r="AP2203" s="2">
        <f t="shared" si="1213"/>
        <v>0</v>
      </c>
      <c r="AR2203" t="str">
        <f t="shared" ref="AR2203:AR2266" si="1216">A2203</f>
        <v>Cottle</v>
      </c>
      <c r="AS2203" t="s">
        <v>2</v>
      </c>
      <c r="AT2203" s="162">
        <v>13</v>
      </c>
      <c r="AV2203" s="91">
        <v>48</v>
      </c>
      <c r="AW2203" s="93">
        <v>101</v>
      </c>
      <c r="AX2203" s="99">
        <f t="shared" si="1214"/>
        <v>48101</v>
      </c>
      <c r="AZ2203" s="7" t="s">
        <v>3053</v>
      </c>
      <c r="BA2203" t="s">
        <v>3290</v>
      </c>
      <c r="BJ2203">
        <v>1</v>
      </c>
    </row>
    <row r="2204" spans="1:62" hidden="1" outlineLevel="1">
      <c r="A2204" t="s">
        <v>1124</v>
      </c>
      <c r="B2204" t="s">
        <v>2</v>
      </c>
      <c r="C2204" s="1">
        <f t="shared" si="1198"/>
        <v>474</v>
      </c>
      <c r="D2204" s="7">
        <f>IF(P2204&gt;0,RANK(P2204,(P2204:R2204,S2204:AG2204)),0)</f>
        <v>8</v>
      </c>
      <c r="E2204" s="7">
        <f>IF(Q2204&gt;0,RANK(Q2204,(P2204:R2204,S2204:AG2204)),0)</f>
        <v>2</v>
      </c>
      <c r="F2204" s="7">
        <f>IF(R2204&gt;0,RANK(R2204,(P2204:R2204,S2204:AG2204)),0)</f>
        <v>1</v>
      </c>
      <c r="G2204" s="7">
        <f>IF(S2204&gt;0,RANK(S2204,(P2204:R2204,S2204:AG2204)),0)</f>
        <v>4</v>
      </c>
      <c r="H2204" s="48">
        <f t="shared" si="1199"/>
        <v>257</v>
      </c>
      <c r="I2204" s="163">
        <f t="shared" si="1215"/>
        <v>0.54219409282700426</v>
      </c>
      <c r="J2204" s="2"/>
      <c r="K2204" s="2">
        <f t="shared" si="1200"/>
        <v>4.2194092827004216E-3</v>
      </c>
      <c r="L2204" s="2">
        <f t="shared" si="1201"/>
        <v>0.10126582278481013</v>
      </c>
      <c r="M2204" s="2">
        <f t="shared" si="1202"/>
        <v>0.64345991561181437</v>
      </c>
      <c r="N2204" s="2">
        <f t="shared" si="1203"/>
        <v>8.4388185654008435E-2</v>
      </c>
      <c r="O2204" s="2">
        <f t="shared" si="1204"/>
        <v>0.16666666666666671</v>
      </c>
      <c r="P2204" s="1">
        <v>2</v>
      </c>
      <c r="Q2204" s="1">
        <v>48</v>
      </c>
      <c r="R2204" s="1">
        <v>305</v>
      </c>
      <c r="S2204" s="1">
        <v>40</v>
      </c>
      <c r="T2204" s="1">
        <v>43</v>
      </c>
      <c r="V2204" s="1">
        <v>6</v>
      </c>
      <c r="Y2204" s="1">
        <v>25</v>
      </c>
      <c r="Z2204" s="1">
        <f t="shared" si="1205"/>
        <v>3</v>
      </c>
      <c r="AC2204" s="1">
        <v>2</v>
      </c>
      <c r="AI2204" s="7">
        <f t="shared" si="1206"/>
        <v>3</v>
      </c>
      <c r="AJ2204" s="7">
        <f t="shared" si="1207"/>
        <v>0</v>
      </c>
      <c r="AK2204" s="7">
        <f t="shared" si="1208"/>
        <v>6</v>
      </c>
      <c r="AL2204" s="7">
        <f t="shared" si="1209"/>
        <v>0</v>
      </c>
      <c r="AM2204" s="2">
        <f t="shared" si="1210"/>
        <v>9.0717299578059074E-2</v>
      </c>
      <c r="AN2204" s="2">
        <f t="shared" si="1211"/>
        <v>0</v>
      </c>
      <c r="AO2204" s="2">
        <f t="shared" si="1212"/>
        <v>1.2658227848101266E-2</v>
      </c>
      <c r="AP2204" s="2">
        <f t="shared" si="1213"/>
        <v>0</v>
      </c>
      <c r="AR2204" t="str">
        <f t="shared" si="1216"/>
        <v>Crane</v>
      </c>
      <c r="AS2204" t="s">
        <v>2</v>
      </c>
      <c r="AT2204" s="162">
        <v>23</v>
      </c>
      <c r="AV2204" s="91">
        <v>48</v>
      </c>
      <c r="AW2204" s="93">
        <v>103</v>
      </c>
      <c r="AX2204" s="99">
        <f t="shared" si="1214"/>
        <v>48103</v>
      </c>
      <c r="AZ2204" s="7" t="s">
        <v>3053</v>
      </c>
      <c r="BA2204" t="s">
        <v>3290</v>
      </c>
      <c r="BJ2204">
        <v>3</v>
      </c>
    </row>
    <row r="2205" spans="1:62" hidden="1" outlineLevel="1">
      <c r="A2205" t="s">
        <v>559</v>
      </c>
      <c r="B2205" t="s">
        <v>2</v>
      </c>
      <c r="C2205" s="1">
        <f t="shared" si="1198"/>
        <v>15</v>
      </c>
      <c r="D2205" s="7">
        <f>IF(P2205&gt;0,RANK(P2205,(P2205:R2205,S2205:AG2205)),0)</f>
        <v>0</v>
      </c>
      <c r="E2205" s="7">
        <f>IF(Q2205&gt;0,RANK(Q2205,(P2205:R2205,S2205:AG2205)),0)</f>
        <v>0</v>
      </c>
      <c r="F2205" s="7">
        <f>IF(R2205&gt;0,RANK(R2205,(P2205:R2205,S2205:AG2205)),0)</f>
        <v>1</v>
      </c>
      <c r="G2205" s="7">
        <f>IF(S2205&gt;0,RANK(S2205,(P2205:R2205,S2205:AG2205)),0)</f>
        <v>2</v>
      </c>
      <c r="H2205" s="48">
        <f t="shared" si="1199"/>
        <v>8</v>
      </c>
      <c r="I2205" s="163">
        <f t="shared" si="1215"/>
        <v>0.53333333333333333</v>
      </c>
      <c r="J2205" s="2"/>
      <c r="K2205" s="2">
        <f t="shared" si="1200"/>
        <v>0</v>
      </c>
      <c r="L2205" s="2">
        <f t="shared" si="1201"/>
        <v>0</v>
      </c>
      <c r="M2205" s="2">
        <f t="shared" si="1202"/>
        <v>0.66666666666666663</v>
      </c>
      <c r="N2205" s="2">
        <f t="shared" si="1203"/>
        <v>0.13333333333333333</v>
      </c>
      <c r="O2205" s="2">
        <f t="shared" si="1204"/>
        <v>0.20000000000000004</v>
      </c>
      <c r="P2205" s="1">
        <v>0</v>
      </c>
      <c r="Q2205" s="1">
        <v>0</v>
      </c>
      <c r="R2205" s="1">
        <v>10</v>
      </c>
      <c r="S2205" s="1">
        <v>2</v>
      </c>
      <c r="T2205" s="1">
        <v>1</v>
      </c>
      <c r="V2205" s="1">
        <v>0</v>
      </c>
      <c r="Y2205" s="1">
        <v>2</v>
      </c>
      <c r="Z2205" s="1">
        <f t="shared" si="1205"/>
        <v>0</v>
      </c>
      <c r="AC2205" s="1">
        <v>0</v>
      </c>
      <c r="AI2205" s="7">
        <f t="shared" si="1206"/>
        <v>4</v>
      </c>
      <c r="AJ2205" s="7">
        <f t="shared" si="1207"/>
        <v>0</v>
      </c>
      <c r="AK2205" s="7">
        <f t="shared" si="1208"/>
        <v>0</v>
      </c>
      <c r="AL2205" s="7">
        <f t="shared" si="1209"/>
        <v>0</v>
      </c>
      <c r="AM2205" s="2">
        <f t="shared" si="1210"/>
        <v>6.6666666666666666E-2</v>
      </c>
      <c r="AN2205" s="2">
        <f t="shared" si="1211"/>
        <v>0</v>
      </c>
      <c r="AO2205" s="2">
        <f t="shared" si="1212"/>
        <v>0</v>
      </c>
      <c r="AP2205" s="2">
        <f t="shared" si="1213"/>
        <v>0</v>
      </c>
      <c r="AR2205" t="str">
        <f t="shared" si="1216"/>
        <v>Crockett</v>
      </c>
      <c r="AS2205" t="s">
        <v>2</v>
      </c>
      <c r="AT2205" s="162">
        <v>23</v>
      </c>
      <c r="AV2205" s="91">
        <v>48</v>
      </c>
      <c r="AW2205" s="93">
        <v>105</v>
      </c>
      <c r="AX2205" s="99">
        <f t="shared" si="1214"/>
        <v>48105</v>
      </c>
      <c r="AZ2205" s="7" t="s">
        <v>3053</v>
      </c>
      <c r="BA2205" t="s">
        <v>3290</v>
      </c>
      <c r="BJ2205">
        <v>0</v>
      </c>
    </row>
    <row r="2206" spans="1:62" hidden="1" outlineLevel="1">
      <c r="A2206" t="s">
        <v>364</v>
      </c>
      <c r="B2206" t="s">
        <v>2</v>
      </c>
      <c r="C2206" s="1">
        <f t="shared" si="1198"/>
        <v>403</v>
      </c>
      <c r="D2206" s="7">
        <f>IF(P2206&gt;0,RANK(P2206,(P2206:R2206,S2206:AG2206)),0)</f>
        <v>8</v>
      </c>
      <c r="E2206" s="7">
        <f>IF(Q2206&gt;0,RANK(Q2206,(P2206:R2206,S2206:AG2206)),0)</f>
        <v>3</v>
      </c>
      <c r="F2206" s="7">
        <f>IF(R2206&gt;0,RANK(R2206,(P2206:R2206,S2206:AG2206)),0)</f>
        <v>1</v>
      </c>
      <c r="G2206" s="7">
        <f>IF(S2206&gt;0,RANK(S2206,(P2206:R2206,S2206:AG2206)),0)</f>
        <v>4</v>
      </c>
      <c r="H2206" s="48">
        <f t="shared" si="1199"/>
        <v>241</v>
      </c>
      <c r="I2206" s="163">
        <f t="shared" si="1215"/>
        <v>0.59801488833746896</v>
      </c>
      <c r="J2206" s="2"/>
      <c r="K2206" s="2">
        <f t="shared" si="1200"/>
        <v>2.4813895781637717E-3</v>
      </c>
      <c r="L2206" s="2">
        <f t="shared" si="1201"/>
        <v>7.9404466501240695E-2</v>
      </c>
      <c r="M2206" s="2">
        <f t="shared" si="1202"/>
        <v>0.68238213399503722</v>
      </c>
      <c r="N2206" s="2">
        <f t="shared" si="1203"/>
        <v>7.1960297766749379E-2</v>
      </c>
      <c r="O2206" s="2">
        <f t="shared" si="1204"/>
        <v>0.16377171215880892</v>
      </c>
      <c r="P2206" s="1">
        <v>1</v>
      </c>
      <c r="Q2206" s="1">
        <v>32</v>
      </c>
      <c r="R2206" s="1">
        <v>275</v>
      </c>
      <c r="S2206" s="1">
        <v>29</v>
      </c>
      <c r="T2206" s="1">
        <v>34</v>
      </c>
      <c r="V2206" s="1">
        <v>3</v>
      </c>
      <c r="Y2206" s="1">
        <v>26</v>
      </c>
      <c r="Z2206" s="1">
        <f t="shared" si="1205"/>
        <v>1</v>
      </c>
      <c r="AC2206" s="1">
        <v>2</v>
      </c>
      <c r="AI2206" s="7">
        <f t="shared" si="1206"/>
        <v>2</v>
      </c>
      <c r="AJ2206" s="7">
        <f t="shared" si="1207"/>
        <v>0</v>
      </c>
      <c r="AK2206" s="7">
        <f t="shared" si="1208"/>
        <v>6</v>
      </c>
      <c r="AL2206" s="7">
        <f t="shared" si="1209"/>
        <v>0</v>
      </c>
      <c r="AM2206" s="2">
        <f t="shared" si="1210"/>
        <v>8.4367245657568243E-2</v>
      </c>
      <c r="AN2206" s="2">
        <f t="shared" si="1211"/>
        <v>0</v>
      </c>
      <c r="AO2206" s="2">
        <f t="shared" si="1212"/>
        <v>7.4441687344913151E-3</v>
      </c>
      <c r="AP2206" s="2">
        <f t="shared" si="1213"/>
        <v>0</v>
      </c>
      <c r="AR2206" t="str">
        <f t="shared" si="1216"/>
        <v>Crosby</v>
      </c>
      <c r="AS2206" t="s">
        <v>2</v>
      </c>
      <c r="AT2206" s="162">
        <v>19</v>
      </c>
      <c r="AV2206" s="91">
        <v>48</v>
      </c>
      <c r="AW2206" s="93">
        <v>107</v>
      </c>
      <c r="AX2206" s="99">
        <f t="shared" si="1214"/>
        <v>48107</v>
      </c>
      <c r="AZ2206" s="7" t="s">
        <v>3053</v>
      </c>
      <c r="BA2206" t="s">
        <v>3290</v>
      </c>
      <c r="BJ2206">
        <v>1</v>
      </c>
    </row>
    <row r="2207" spans="1:62" hidden="1" outlineLevel="1">
      <c r="A2207" t="s">
        <v>2608</v>
      </c>
      <c r="B2207" t="s">
        <v>2</v>
      </c>
      <c r="C2207" s="1">
        <f t="shared" si="1198"/>
        <v>20</v>
      </c>
      <c r="D2207" s="7">
        <f>IF(P2207&gt;0,RANK(P2207,(P2207:R2207,S2207:AG2207)),0)</f>
        <v>0</v>
      </c>
      <c r="E2207" s="7">
        <f>IF(Q2207&gt;0,RANK(Q2207,(P2207:R2207,S2207:AG2207)),0)</f>
        <v>3</v>
      </c>
      <c r="F2207" s="7">
        <f>IF(R2207&gt;0,RANK(R2207,(P2207:R2207,S2207:AG2207)),0)</f>
        <v>1</v>
      </c>
      <c r="G2207" s="7">
        <f>IF(S2207&gt;0,RANK(S2207,(P2207:R2207,S2207:AG2207)),0)</f>
        <v>3</v>
      </c>
      <c r="H2207" s="48">
        <f t="shared" si="1199"/>
        <v>4</v>
      </c>
      <c r="I2207" s="163">
        <f t="shared" si="1215"/>
        <v>0.2</v>
      </c>
      <c r="J2207" s="2"/>
      <c r="K2207" s="2">
        <f t="shared" si="1200"/>
        <v>0</v>
      </c>
      <c r="L2207" s="2">
        <f t="shared" si="1201"/>
        <v>0.1</v>
      </c>
      <c r="M2207" s="2">
        <f t="shared" si="1202"/>
        <v>0.45</v>
      </c>
      <c r="N2207" s="2">
        <f t="shared" si="1203"/>
        <v>0.1</v>
      </c>
      <c r="O2207" s="2">
        <f t="shared" si="1204"/>
        <v>0.35</v>
      </c>
      <c r="P2207" s="1">
        <v>0</v>
      </c>
      <c r="Q2207" s="1">
        <v>2</v>
      </c>
      <c r="R2207" s="1">
        <v>9</v>
      </c>
      <c r="S2207" s="1">
        <v>2</v>
      </c>
      <c r="T2207" s="1">
        <v>5</v>
      </c>
      <c r="V2207" s="1">
        <v>1</v>
      </c>
      <c r="Y2207" s="1">
        <v>1</v>
      </c>
      <c r="Z2207" s="1">
        <f t="shared" si="1205"/>
        <v>0</v>
      </c>
      <c r="AC2207" s="1">
        <v>0</v>
      </c>
      <c r="AI2207" s="7">
        <f t="shared" si="1206"/>
        <v>2</v>
      </c>
      <c r="AJ2207" s="7">
        <f t="shared" si="1207"/>
        <v>0</v>
      </c>
      <c r="AK2207" s="7">
        <f t="shared" si="1208"/>
        <v>5</v>
      </c>
      <c r="AL2207" s="7">
        <f t="shared" si="1209"/>
        <v>0</v>
      </c>
      <c r="AM2207" s="2">
        <f t="shared" si="1210"/>
        <v>0.25</v>
      </c>
      <c r="AN2207" s="2">
        <f t="shared" si="1211"/>
        <v>0</v>
      </c>
      <c r="AO2207" s="2">
        <f t="shared" si="1212"/>
        <v>0.05</v>
      </c>
      <c r="AP2207" s="2">
        <f t="shared" si="1213"/>
        <v>0</v>
      </c>
      <c r="AR2207" t="str">
        <f t="shared" si="1216"/>
        <v>Culberson</v>
      </c>
      <c r="AS2207" t="s">
        <v>2</v>
      </c>
      <c r="AT2207" s="162">
        <v>23</v>
      </c>
      <c r="AV2207" s="91">
        <v>48</v>
      </c>
      <c r="AW2207" s="93">
        <v>109</v>
      </c>
      <c r="AX2207" s="99">
        <f t="shared" si="1214"/>
        <v>48109</v>
      </c>
      <c r="AZ2207" s="7" t="s">
        <v>3053</v>
      </c>
      <c r="BA2207" t="s">
        <v>3290</v>
      </c>
      <c r="BJ2207">
        <v>0</v>
      </c>
    </row>
    <row r="2208" spans="1:62" hidden="1" outlineLevel="1">
      <c r="A2208" t="s">
        <v>2048</v>
      </c>
      <c r="B2208" t="s">
        <v>2</v>
      </c>
      <c r="C2208" s="1">
        <f t="shared" si="1198"/>
        <v>440</v>
      </c>
      <c r="D2208" s="7">
        <f>IF(P2208&gt;0,RANK(P2208,(P2208:R2208,S2208:AG2208)),0)</f>
        <v>9</v>
      </c>
      <c r="E2208" s="7">
        <f>IF(Q2208&gt;0,RANK(Q2208,(P2208:R2208,S2208:AG2208)),0)</f>
        <v>4</v>
      </c>
      <c r="F2208" s="7">
        <f>IF(R2208&gt;0,RANK(R2208,(P2208:R2208,S2208:AG2208)),0)</f>
        <v>1</v>
      </c>
      <c r="G2208" s="7">
        <f>IF(S2208&gt;0,RANK(S2208,(P2208:R2208,S2208:AG2208)),0)</f>
        <v>2</v>
      </c>
      <c r="H2208" s="48">
        <f t="shared" si="1199"/>
        <v>258</v>
      </c>
      <c r="I2208" s="163">
        <f t="shared" si="1215"/>
        <v>0.58636363636363631</v>
      </c>
      <c r="J2208" s="2"/>
      <c r="K2208" s="2">
        <f t="shared" si="1200"/>
        <v>4.5454545454545452E-3</v>
      </c>
      <c r="L2208" s="2">
        <f t="shared" si="1201"/>
        <v>4.7727272727272729E-2</v>
      </c>
      <c r="M2208" s="2">
        <f t="shared" si="1202"/>
        <v>0.69090909090909092</v>
      </c>
      <c r="N2208" s="2">
        <f t="shared" si="1203"/>
        <v>0.10454545454545454</v>
      </c>
      <c r="O2208" s="2">
        <f t="shared" si="1204"/>
        <v>0.15227272727272728</v>
      </c>
      <c r="P2208" s="1">
        <v>2</v>
      </c>
      <c r="Q2208" s="1">
        <v>21</v>
      </c>
      <c r="R2208" s="1">
        <v>304</v>
      </c>
      <c r="S2208" s="1">
        <v>46</v>
      </c>
      <c r="T2208" s="1">
        <v>37</v>
      </c>
      <c r="V2208" s="1">
        <v>4</v>
      </c>
      <c r="Y2208" s="1">
        <v>19</v>
      </c>
      <c r="Z2208" s="1">
        <f t="shared" si="1205"/>
        <v>4</v>
      </c>
      <c r="AC2208" s="1">
        <v>3</v>
      </c>
      <c r="AI2208" s="7">
        <f t="shared" si="1206"/>
        <v>3</v>
      </c>
      <c r="AJ2208" s="7">
        <f t="shared" si="1207"/>
        <v>0</v>
      </c>
      <c r="AK2208" s="7">
        <f t="shared" si="1208"/>
        <v>6</v>
      </c>
      <c r="AL2208" s="7">
        <f t="shared" si="1209"/>
        <v>0</v>
      </c>
      <c r="AM2208" s="2">
        <f t="shared" si="1210"/>
        <v>8.4090909090909091E-2</v>
      </c>
      <c r="AN2208" s="2">
        <f t="shared" si="1211"/>
        <v>0</v>
      </c>
      <c r="AO2208" s="2">
        <f t="shared" si="1212"/>
        <v>9.0909090909090905E-3</v>
      </c>
      <c r="AP2208" s="2">
        <f t="shared" si="1213"/>
        <v>0</v>
      </c>
      <c r="AR2208" t="str">
        <f t="shared" si="1216"/>
        <v>Dallam</v>
      </c>
      <c r="AS2208" t="s">
        <v>2</v>
      </c>
      <c r="AT2208" s="162">
        <v>13</v>
      </c>
      <c r="AV2208" s="91">
        <v>48</v>
      </c>
      <c r="AW2208" s="93">
        <v>111</v>
      </c>
      <c r="AX2208" s="99">
        <f t="shared" si="1214"/>
        <v>48111</v>
      </c>
      <c r="AZ2208" s="7" t="s">
        <v>3053</v>
      </c>
      <c r="BA2208" t="s">
        <v>3290</v>
      </c>
      <c r="BJ2208">
        <v>4</v>
      </c>
    </row>
    <row r="2209" spans="1:62" hidden="1" outlineLevel="1">
      <c r="A2209" t="s">
        <v>254</v>
      </c>
      <c r="B2209" t="s">
        <v>2</v>
      </c>
      <c r="C2209" s="1">
        <f t="shared" si="1198"/>
        <v>75598</v>
      </c>
      <c r="D2209" s="7">
        <f>IF(P2209&gt;0,RANK(P2209,(P2209:R2209,S2209:AG2209)),0)</f>
        <v>6</v>
      </c>
      <c r="E2209" s="7">
        <f>IF(Q2209&gt;0,RANK(Q2209,(P2209:R2209,S2209:AG2209)),0)</f>
        <v>4</v>
      </c>
      <c r="F2209" s="7">
        <f>IF(R2209&gt;0,RANK(R2209,(P2209:R2209,S2209:AG2209)),0)</f>
        <v>1</v>
      </c>
      <c r="G2209" s="7">
        <f>IF(S2209&gt;0,RANK(S2209,(P2209:R2209,S2209:AG2209)),0)</f>
        <v>2</v>
      </c>
      <c r="H2209" s="48">
        <f t="shared" si="1199"/>
        <v>47383</v>
      </c>
      <c r="I2209" s="163">
        <f t="shared" si="1215"/>
        <v>0.62677584063070446</v>
      </c>
      <c r="J2209" s="2"/>
      <c r="K2209" s="2">
        <f t="shared" si="1200"/>
        <v>6.8784888489113469E-3</v>
      </c>
      <c r="L2209" s="2">
        <f t="shared" si="1201"/>
        <v>4.631074896161274E-2</v>
      </c>
      <c r="M2209" s="2">
        <f t="shared" si="1202"/>
        <v>0.72807481679409514</v>
      </c>
      <c r="N2209" s="2">
        <f t="shared" si="1203"/>
        <v>0.10129897616339056</v>
      </c>
      <c r="O2209" s="2">
        <f t="shared" si="1204"/>
        <v>0.11743696923199021</v>
      </c>
      <c r="P2209" s="1">
        <v>520</v>
      </c>
      <c r="Q2209" s="1">
        <v>3501</v>
      </c>
      <c r="R2209" s="1">
        <v>55041</v>
      </c>
      <c r="S2209" s="1">
        <v>7658</v>
      </c>
      <c r="T2209" s="1">
        <v>5925</v>
      </c>
      <c r="V2209" s="1">
        <v>484</v>
      </c>
      <c r="Y2209" s="1">
        <v>2209</v>
      </c>
      <c r="Z2209" s="1">
        <f t="shared" si="1205"/>
        <v>115</v>
      </c>
      <c r="AC2209" s="1">
        <v>145</v>
      </c>
      <c r="AI2209" s="7">
        <f t="shared" si="1206"/>
        <v>3</v>
      </c>
      <c r="AJ2209" s="7">
        <f t="shared" si="1207"/>
        <v>0</v>
      </c>
      <c r="AK2209" s="7">
        <f t="shared" si="1208"/>
        <v>7</v>
      </c>
      <c r="AL2209" s="7">
        <f t="shared" si="1209"/>
        <v>0</v>
      </c>
      <c r="AM2209" s="2">
        <f t="shared" si="1210"/>
        <v>7.8375089288076405E-2</v>
      </c>
      <c r="AN2209" s="2">
        <f t="shared" si="1211"/>
        <v>0</v>
      </c>
      <c r="AO2209" s="2">
        <f t="shared" si="1212"/>
        <v>6.4022857747559458E-3</v>
      </c>
      <c r="AP2209" s="2">
        <f t="shared" si="1213"/>
        <v>0</v>
      </c>
      <c r="AR2209" t="str">
        <f t="shared" si="1216"/>
        <v>Dallas</v>
      </c>
      <c r="AS2209" t="s">
        <v>2</v>
      </c>
      <c r="AT2209" s="162"/>
      <c r="AV2209" s="91">
        <v>48</v>
      </c>
      <c r="AW2209" s="93">
        <v>113</v>
      </c>
      <c r="AX2209" s="99">
        <f t="shared" si="1214"/>
        <v>48113</v>
      </c>
      <c r="AZ2209" s="7" t="s">
        <v>3053</v>
      </c>
      <c r="BA2209" t="s">
        <v>3290</v>
      </c>
      <c r="BJ2209">
        <v>115</v>
      </c>
    </row>
    <row r="2210" spans="1:62" hidden="1" outlineLevel="1">
      <c r="A2210" t="s">
        <v>2587</v>
      </c>
      <c r="B2210" t="s">
        <v>2</v>
      </c>
      <c r="C2210" s="1">
        <f t="shared" si="1198"/>
        <v>1097</v>
      </c>
      <c r="D2210" s="7">
        <f>IF(P2210&gt;0,RANK(P2210,(P2210:R2210,S2210:AG2210)),0)</f>
        <v>9</v>
      </c>
      <c r="E2210" s="7">
        <f>IF(Q2210&gt;0,RANK(Q2210,(P2210:R2210,S2210:AG2210)),0)</f>
        <v>4</v>
      </c>
      <c r="F2210" s="7">
        <f>IF(R2210&gt;0,RANK(R2210,(P2210:R2210,S2210:AG2210)),0)</f>
        <v>1</v>
      </c>
      <c r="G2210" s="7">
        <f>IF(S2210&gt;0,RANK(S2210,(P2210:R2210,S2210:AG2210)),0)</f>
        <v>5</v>
      </c>
      <c r="H2210" s="48">
        <f t="shared" si="1199"/>
        <v>643</v>
      </c>
      <c r="I2210" s="163">
        <f t="shared" si="1215"/>
        <v>0.58614402917046493</v>
      </c>
      <c r="J2210" s="2"/>
      <c r="K2210" s="2">
        <f t="shared" si="1200"/>
        <v>2.7347310847766638E-3</v>
      </c>
      <c r="L2210" s="2">
        <f t="shared" si="1201"/>
        <v>6.6545123062898809E-2</v>
      </c>
      <c r="M2210" s="2">
        <f t="shared" si="1202"/>
        <v>0.68459434822242482</v>
      </c>
      <c r="N2210" s="2">
        <f t="shared" si="1203"/>
        <v>5.8340929808568823E-2</v>
      </c>
      <c r="O2210" s="2">
        <f t="shared" si="1204"/>
        <v>0.18778486782133091</v>
      </c>
      <c r="P2210" s="1">
        <v>3</v>
      </c>
      <c r="Q2210" s="1">
        <v>73</v>
      </c>
      <c r="R2210" s="1">
        <v>751</v>
      </c>
      <c r="S2210" s="1">
        <v>64</v>
      </c>
      <c r="T2210" s="1">
        <v>108</v>
      </c>
      <c r="V2210" s="1">
        <v>9</v>
      </c>
      <c r="Y2210" s="1">
        <v>75</v>
      </c>
      <c r="Z2210" s="1">
        <f t="shared" si="1205"/>
        <v>6</v>
      </c>
      <c r="AC2210" s="1">
        <v>8</v>
      </c>
      <c r="AI2210" s="7">
        <f t="shared" si="1206"/>
        <v>2</v>
      </c>
      <c r="AJ2210" s="7">
        <f t="shared" si="1207"/>
        <v>0</v>
      </c>
      <c r="AK2210" s="7">
        <f t="shared" si="1208"/>
        <v>6</v>
      </c>
      <c r="AL2210" s="7">
        <f t="shared" si="1209"/>
        <v>0</v>
      </c>
      <c r="AM2210" s="2">
        <f t="shared" si="1210"/>
        <v>9.8450319051959889E-2</v>
      </c>
      <c r="AN2210" s="2">
        <f t="shared" si="1211"/>
        <v>0</v>
      </c>
      <c r="AO2210" s="2">
        <f t="shared" si="1212"/>
        <v>8.2041932543299913E-3</v>
      </c>
      <c r="AP2210" s="2">
        <f t="shared" si="1213"/>
        <v>0</v>
      </c>
      <c r="AR2210" t="str">
        <f t="shared" si="1216"/>
        <v>Dawson</v>
      </c>
      <c r="AS2210" t="s">
        <v>2</v>
      </c>
      <c r="AT2210" s="162">
        <v>11</v>
      </c>
      <c r="AV2210" s="91">
        <v>48</v>
      </c>
      <c r="AW2210" s="93">
        <v>115</v>
      </c>
      <c r="AX2210" s="99">
        <f t="shared" si="1214"/>
        <v>48115</v>
      </c>
      <c r="AZ2210" s="7" t="s">
        <v>3053</v>
      </c>
      <c r="BA2210" t="s">
        <v>3290</v>
      </c>
      <c r="BJ2210">
        <v>6</v>
      </c>
    </row>
    <row r="2211" spans="1:62" hidden="1" outlineLevel="1">
      <c r="A2211" t="s">
        <v>2385</v>
      </c>
      <c r="B2211" t="s">
        <v>2</v>
      </c>
      <c r="C2211" s="1">
        <f t="shared" si="1198"/>
        <v>1240</v>
      </c>
      <c r="D2211" s="7">
        <f>IF(P2211&gt;0,RANK(P2211,(P2211:R2211,S2211:AG2211)),0)</f>
        <v>9</v>
      </c>
      <c r="E2211" s="7">
        <f>IF(Q2211&gt;0,RANK(Q2211,(P2211:R2211,S2211:AG2211)),0)</f>
        <v>4</v>
      </c>
      <c r="F2211" s="7">
        <f>IF(R2211&gt;0,RANK(R2211,(P2211:R2211,S2211:AG2211)),0)</f>
        <v>1</v>
      </c>
      <c r="G2211" s="7">
        <f>IF(S2211&gt;0,RANK(S2211,(P2211:R2211,S2211:AG2211)),0)</f>
        <v>5</v>
      </c>
      <c r="H2211" s="48">
        <f t="shared" si="1199"/>
        <v>737</v>
      </c>
      <c r="I2211" s="163">
        <f t="shared" si="1215"/>
        <v>0.59435483870967742</v>
      </c>
      <c r="J2211" s="2"/>
      <c r="K2211" s="2">
        <f t="shared" si="1200"/>
        <v>1.6129032258064516E-3</v>
      </c>
      <c r="L2211" s="2">
        <f t="shared" si="1201"/>
        <v>6.3709677419354835E-2</v>
      </c>
      <c r="M2211" s="2">
        <f t="shared" si="1202"/>
        <v>0.67983870967741933</v>
      </c>
      <c r="N2211" s="2">
        <f t="shared" si="1203"/>
        <v>6.1290322580645158E-2</v>
      </c>
      <c r="O2211" s="2">
        <f t="shared" si="1204"/>
        <v>0.19354838709677424</v>
      </c>
      <c r="P2211" s="1">
        <v>2</v>
      </c>
      <c r="Q2211" s="1">
        <v>79</v>
      </c>
      <c r="R2211" s="1">
        <v>843</v>
      </c>
      <c r="S2211" s="1">
        <v>76</v>
      </c>
      <c r="T2211" s="1">
        <v>100</v>
      </c>
      <c r="V2211" s="1">
        <v>16</v>
      </c>
      <c r="Y2211" s="1">
        <v>106</v>
      </c>
      <c r="Z2211" s="1">
        <f t="shared" si="1205"/>
        <v>6</v>
      </c>
      <c r="AC2211" s="1">
        <v>12</v>
      </c>
      <c r="AI2211" s="7">
        <f t="shared" si="1206"/>
        <v>3</v>
      </c>
      <c r="AJ2211" s="7">
        <f t="shared" si="1207"/>
        <v>0</v>
      </c>
      <c r="AK2211" s="7">
        <f t="shared" si="1208"/>
        <v>6</v>
      </c>
      <c r="AL2211" s="7">
        <f t="shared" si="1209"/>
        <v>0</v>
      </c>
      <c r="AM2211" s="2">
        <f t="shared" si="1210"/>
        <v>8.0645161290322578E-2</v>
      </c>
      <c r="AN2211" s="2">
        <f t="shared" si="1211"/>
        <v>0</v>
      </c>
      <c r="AO2211" s="2">
        <f t="shared" si="1212"/>
        <v>1.2903225806451613E-2</v>
      </c>
      <c r="AP2211" s="2">
        <f t="shared" si="1213"/>
        <v>0</v>
      </c>
      <c r="AR2211" t="str">
        <f t="shared" si="1216"/>
        <v>Deaf Smith</v>
      </c>
      <c r="AS2211" t="s">
        <v>2</v>
      </c>
      <c r="AT2211" s="162">
        <v>13</v>
      </c>
      <c r="AV2211" s="91">
        <v>48</v>
      </c>
      <c r="AW2211" s="93">
        <v>117</v>
      </c>
      <c r="AX2211" s="99">
        <f t="shared" si="1214"/>
        <v>48117</v>
      </c>
      <c r="AZ2211" s="7" t="s">
        <v>3053</v>
      </c>
      <c r="BA2211" t="s">
        <v>3290</v>
      </c>
      <c r="BJ2211">
        <v>6</v>
      </c>
    </row>
    <row r="2212" spans="1:62" hidden="1" outlineLevel="1">
      <c r="A2212" t="s">
        <v>2333</v>
      </c>
      <c r="B2212" t="s">
        <v>2</v>
      </c>
      <c r="C2212" s="1">
        <f t="shared" si="1198"/>
        <v>925</v>
      </c>
      <c r="D2212" s="7">
        <f>IF(P2212&gt;0,RANK(P2212,(P2212:R2212,S2212:AG2212)),0)</f>
        <v>8</v>
      </c>
      <c r="E2212" s="7">
        <f>IF(Q2212&gt;0,RANK(Q2212,(P2212:R2212,S2212:AG2212)),0)</f>
        <v>5</v>
      </c>
      <c r="F2212" s="7">
        <f>IF(R2212&gt;0,RANK(R2212,(P2212:R2212,S2212:AG2212)),0)</f>
        <v>1</v>
      </c>
      <c r="G2212" s="7">
        <f>IF(S2212&gt;0,RANK(S2212,(P2212:R2212,S2212:AG2212)),0)</f>
        <v>3</v>
      </c>
      <c r="H2212" s="48">
        <f t="shared" si="1199"/>
        <v>418</v>
      </c>
      <c r="I2212" s="163">
        <f t="shared" si="1215"/>
        <v>0.45189189189189188</v>
      </c>
      <c r="J2212" s="2"/>
      <c r="K2212" s="2">
        <f t="shared" si="1200"/>
        <v>4.3243243243243244E-3</v>
      </c>
      <c r="L2212" s="2">
        <f t="shared" si="1201"/>
        <v>5.8378378378378379E-2</v>
      </c>
      <c r="M2212" s="2">
        <f t="shared" si="1202"/>
        <v>0.57729729729729728</v>
      </c>
      <c r="N2212" s="2">
        <f t="shared" si="1203"/>
        <v>0.12108108108108108</v>
      </c>
      <c r="O2212" s="2">
        <f t="shared" si="1204"/>
        <v>0.23891891891891903</v>
      </c>
      <c r="P2212" s="1">
        <v>4</v>
      </c>
      <c r="Q2212" s="1">
        <v>54</v>
      </c>
      <c r="R2212" s="1">
        <v>534</v>
      </c>
      <c r="S2212" s="1">
        <v>112</v>
      </c>
      <c r="T2212" s="1">
        <v>88</v>
      </c>
      <c r="V2212" s="1">
        <v>7</v>
      </c>
      <c r="Y2212" s="1">
        <v>116</v>
      </c>
      <c r="Z2212" s="1">
        <f t="shared" si="1205"/>
        <v>6</v>
      </c>
      <c r="AC2212" s="1">
        <v>4</v>
      </c>
      <c r="AI2212" s="7">
        <f t="shared" si="1206"/>
        <v>4</v>
      </c>
      <c r="AJ2212" s="7">
        <f t="shared" si="1207"/>
        <v>0</v>
      </c>
      <c r="AK2212" s="7">
        <f t="shared" si="1208"/>
        <v>6</v>
      </c>
      <c r="AL2212" s="7">
        <f t="shared" si="1209"/>
        <v>0</v>
      </c>
      <c r="AM2212" s="2">
        <f t="shared" si="1210"/>
        <v>9.5135135135135135E-2</v>
      </c>
      <c r="AN2212" s="2">
        <f t="shared" si="1211"/>
        <v>0</v>
      </c>
      <c r="AO2212" s="2">
        <f t="shared" si="1212"/>
        <v>7.5675675675675675E-3</v>
      </c>
      <c r="AP2212" s="2">
        <f t="shared" si="1213"/>
        <v>0</v>
      </c>
      <c r="AR2212" t="str">
        <f t="shared" si="1216"/>
        <v>Delta</v>
      </c>
      <c r="AS2212" t="s">
        <v>2</v>
      </c>
      <c r="AT2212" s="162">
        <v>4</v>
      </c>
      <c r="AV2212" s="91">
        <v>48</v>
      </c>
      <c r="AW2212" s="93">
        <v>119</v>
      </c>
      <c r="AX2212" s="99">
        <f t="shared" si="1214"/>
        <v>48119</v>
      </c>
      <c r="AZ2212" s="7" t="s">
        <v>3053</v>
      </c>
      <c r="BA2212" t="s">
        <v>3290</v>
      </c>
      <c r="BJ2212">
        <v>6</v>
      </c>
    </row>
    <row r="2213" spans="1:62" hidden="1" outlineLevel="1">
      <c r="A2213" t="s">
        <v>659</v>
      </c>
      <c r="B2213" t="s">
        <v>2</v>
      </c>
      <c r="C2213" s="1">
        <f t="shared" si="1198"/>
        <v>36696</v>
      </c>
      <c r="D2213" s="7">
        <f>IF(P2213&gt;0,RANK(P2213,(P2213:R2213,S2213:AG2213)),0)</f>
        <v>7</v>
      </c>
      <c r="E2213" s="7">
        <f>IF(Q2213&gt;0,RANK(Q2213,(P2213:R2213,S2213:AG2213)),0)</f>
        <v>4</v>
      </c>
      <c r="F2213" s="7">
        <f>IF(R2213&gt;0,RANK(R2213,(P2213:R2213,S2213:AG2213)),0)</f>
        <v>1</v>
      </c>
      <c r="G2213" s="7">
        <f>IF(S2213&gt;0,RANK(S2213,(P2213:R2213,S2213:AG2213)),0)</f>
        <v>2</v>
      </c>
      <c r="H2213" s="48">
        <f t="shared" si="1199"/>
        <v>21792</v>
      </c>
      <c r="I2213" s="163">
        <f t="shared" si="1215"/>
        <v>0.59385219097449315</v>
      </c>
      <c r="J2213" s="2"/>
      <c r="K2213" s="2">
        <f t="shared" si="1200"/>
        <v>6.2677131022454763E-3</v>
      </c>
      <c r="L2213" s="2">
        <f t="shared" si="1201"/>
        <v>4.4500763025942885E-2</v>
      </c>
      <c r="M2213" s="2">
        <f t="shared" si="1202"/>
        <v>0.69786897754523658</v>
      </c>
      <c r="N2213" s="2">
        <f t="shared" si="1203"/>
        <v>0.10401678657074341</v>
      </c>
      <c r="O2213" s="2">
        <f t="shared" si="1204"/>
        <v>0.14734575975583164</v>
      </c>
      <c r="P2213" s="1">
        <v>230</v>
      </c>
      <c r="Q2213" s="1">
        <v>1633</v>
      </c>
      <c r="R2213" s="1">
        <v>25609</v>
      </c>
      <c r="S2213" s="1">
        <v>3817</v>
      </c>
      <c r="T2213" s="1">
        <v>3647</v>
      </c>
      <c r="V2213" s="1">
        <v>339</v>
      </c>
      <c r="Y2213" s="1">
        <v>1196</v>
      </c>
      <c r="Z2213" s="1">
        <f t="shared" si="1205"/>
        <v>148</v>
      </c>
      <c r="AC2213" s="1">
        <v>77</v>
      </c>
      <c r="AI2213" s="7">
        <f t="shared" si="1206"/>
        <v>3</v>
      </c>
      <c r="AJ2213" s="7">
        <f t="shared" si="1207"/>
        <v>0</v>
      </c>
      <c r="AK2213" s="7">
        <f t="shared" si="1208"/>
        <v>6</v>
      </c>
      <c r="AL2213" s="7">
        <f t="shared" si="1209"/>
        <v>0</v>
      </c>
      <c r="AM2213" s="2">
        <f t="shared" si="1210"/>
        <v>9.9384129060388057E-2</v>
      </c>
      <c r="AN2213" s="2">
        <f t="shared" si="1211"/>
        <v>0</v>
      </c>
      <c r="AO2213" s="2">
        <f t="shared" si="1212"/>
        <v>9.2380640941792016E-3</v>
      </c>
      <c r="AP2213" s="2">
        <f t="shared" si="1213"/>
        <v>0</v>
      </c>
      <c r="AR2213" t="str">
        <f t="shared" si="1216"/>
        <v>Denton</v>
      </c>
      <c r="AS2213" t="s">
        <v>2</v>
      </c>
      <c r="AT2213" s="162"/>
      <c r="AV2213" s="91">
        <v>48</v>
      </c>
      <c r="AW2213" s="93">
        <v>121</v>
      </c>
      <c r="AX2213" s="99">
        <f t="shared" si="1214"/>
        <v>48121</v>
      </c>
      <c r="AZ2213" s="7" t="s">
        <v>3053</v>
      </c>
      <c r="BA2213" t="s">
        <v>3290</v>
      </c>
      <c r="BJ2213">
        <v>148</v>
      </c>
    </row>
    <row r="2214" spans="1:62" hidden="1" outlineLevel="1">
      <c r="A2214" t="s">
        <v>822</v>
      </c>
      <c r="B2214" t="s">
        <v>2</v>
      </c>
      <c r="C2214" s="1">
        <f t="shared" si="1198"/>
        <v>1619</v>
      </c>
      <c r="D2214" s="7">
        <f>IF(P2214&gt;0,RANK(P2214,(P2214:R2214,S2214:AG2214)),0)</f>
        <v>7</v>
      </c>
      <c r="E2214" s="7">
        <f>IF(Q2214&gt;0,RANK(Q2214,(P2214:R2214,S2214:AG2214)),0)</f>
        <v>4</v>
      </c>
      <c r="F2214" s="7">
        <f>IF(R2214&gt;0,RANK(R2214,(P2214:R2214,S2214:AG2214)),0)</f>
        <v>1</v>
      </c>
      <c r="G2214" s="7">
        <f>IF(S2214&gt;0,RANK(S2214,(P2214:R2214,S2214:AG2214)),0)</f>
        <v>2</v>
      </c>
      <c r="H2214" s="48">
        <f t="shared" si="1199"/>
        <v>944</v>
      </c>
      <c r="I2214" s="163">
        <f t="shared" si="1215"/>
        <v>0.58307597282273005</v>
      </c>
      <c r="J2214" s="2"/>
      <c r="K2214" s="2">
        <f t="shared" si="1200"/>
        <v>4.3236565781346508E-3</v>
      </c>
      <c r="L2214" s="2">
        <f t="shared" si="1201"/>
        <v>3.7059913526868438E-2</v>
      </c>
      <c r="M2214" s="2">
        <f t="shared" si="1202"/>
        <v>0.71957998764669551</v>
      </c>
      <c r="N2214" s="2">
        <f t="shared" si="1203"/>
        <v>0.1365040148239654</v>
      </c>
      <c r="O2214" s="2">
        <f t="shared" si="1204"/>
        <v>0.10253242742433605</v>
      </c>
      <c r="P2214" s="1">
        <v>7</v>
      </c>
      <c r="Q2214" s="1">
        <v>60</v>
      </c>
      <c r="R2214" s="1">
        <v>1165</v>
      </c>
      <c r="S2214" s="1">
        <v>221</v>
      </c>
      <c r="T2214" s="1">
        <v>98</v>
      </c>
      <c r="V2214" s="1">
        <v>17</v>
      </c>
      <c r="Y2214" s="1">
        <v>42</v>
      </c>
      <c r="Z2214" s="1">
        <f t="shared" si="1205"/>
        <v>6</v>
      </c>
      <c r="AC2214" s="1">
        <v>3</v>
      </c>
      <c r="AI2214" s="7">
        <f t="shared" si="1206"/>
        <v>3</v>
      </c>
      <c r="AJ2214" s="7">
        <f t="shared" si="1207"/>
        <v>0</v>
      </c>
      <c r="AK2214" s="7">
        <f t="shared" si="1208"/>
        <v>6</v>
      </c>
      <c r="AL2214" s="7">
        <f t="shared" si="1209"/>
        <v>0</v>
      </c>
      <c r="AM2214" s="2">
        <f t="shared" si="1210"/>
        <v>6.0531192093885113E-2</v>
      </c>
      <c r="AN2214" s="2">
        <f t="shared" si="1211"/>
        <v>0</v>
      </c>
      <c r="AO2214" s="2">
        <f t="shared" si="1212"/>
        <v>1.0500308832612723E-2</v>
      </c>
      <c r="AP2214" s="2">
        <f t="shared" si="1213"/>
        <v>0</v>
      </c>
      <c r="AR2214" t="str">
        <f t="shared" si="1216"/>
        <v>Dewitt</v>
      </c>
      <c r="AS2214" t="s">
        <v>2</v>
      </c>
      <c r="AT2214" s="162">
        <v>34</v>
      </c>
      <c r="AV2214" s="91">
        <v>48</v>
      </c>
      <c r="AW2214" s="93">
        <v>123</v>
      </c>
      <c r="AX2214" s="99">
        <f t="shared" si="1214"/>
        <v>48123</v>
      </c>
      <c r="AZ2214" s="7" t="s">
        <v>3053</v>
      </c>
      <c r="BA2214" t="s">
        <v>3290</v>
      </c>
      <c r="BJ2214">
        <v>6</v>
      </c>
    </row>
    <row r="2215" spans="1:62" hidden="1" outlineLevel="1">
      <c r="A2215" t="s">
        <v>823</v>
      </c>
      <c r="B2215" t="s">
        <v>2</v>
      </c>
      <c r="C2215" s="1">
        <f t="shared" si="1198"/>
        <v>299</v>
      </c>
      <c r="D2215" s="7">
        <f>IF(P2215&gt;0,RANK(P2215,(P2215:R2215,S2215:AG2215)),0)</f>
        <v>7</v>
      </c>
      <c r="E2215" s="7">
        <f>IF(Q2215&gt;0,RANK(Q2215,(P2215:R2215,S2215:AG2215)),0)</f>
        <v>3</v>
      </c>
      <c r="F2215" s="7">
        <f>IF(R2215&gt;0,RANK(R2215,(P2215:R2215,S2215:AG2215)),0)</f>
        <v>1</v>
      </c>
      <c r="G2215" s="7">
        <f>IF(S2215&gt;0,RANK(S2215,(P2215:R2215,S2215:AG2215)),0)</f>
        <v>4</v>
      </c>
      <c r="H2215" s="48">
        <f t="shared" si="1199"/>
        <v>186</v>
      </c>
      <c r="I2215" s="163">
        <f t="shared" si="1215"/>
        <v>0.62207357859531776</v>
      </c>
      <c r="J2215" s="2"/>
      <c r="K2215" s="2">
        <f t="shared" si="1200"/>
        <v>3.3444816053511705E-3</v>
      </c>
      <c r="L2215" s="2">
        <f t="shared" si="1201"/>
        <v>6.354515050167224E-2</v>
      </c>
      <c r="M2215" s="2">
        <f t="shared" si="1202"/>
        <v>0.71571906354515047</v>
      </c>
      <c r="N2215" s="2">
        <f t="shared" si="1203"/>
        <v>6.0200668896321072E-2</v>
      </c>
      <c r="O2215" s="2">
        <f t="shared" si="1204"/>
        <v>0.15719063545150508</v>
      </c>
      <c r="P2215" s="1">
        <v>1</v>
      </c>
      <c r="Q2215" s="1">
        <v>19</v>
      </c>
      <c r="R2215" s="1">
        <v>214</v>
      </c>
      <c r="S2215" s="1">
        <v>18</v>
      </c>
      <c r="T2215" s="1">
        <v>28</v>
      </c>
      <c r="V2215" s="1">
        <v>2</v>
      </c>
      <c r="Y2215" s="1">
        <v>16</v>
      </c>
      <c r="Z2215" s="1">
        <f t="shared" si="1205"/>
        <v>1</v>
      </c>
      <c r="AC2215" s="1">
        <v>0</v>
      </c>
      <c r="AI2215" s="7">
        <f t="shared" si="1206"/>
        <v>2</v>
      </c>
      <c r="AJ2215" s="7">
        <f t="shared" si="1207"/>
        <v>0</v>
      </c>
      <c r="AK2215" s="7">
        <f t="shared" si="1208"/>
        <v>6</v>
      </c>
      <c r="AL2215" s="7">
        <f t="shared" si="1209"/>
        <v>0</v>
      </c>
      <c r="AM2215" s="2">
        <f t="shared" si="1210"/>
        <v>9.3645484949832769E-2</v>
      </c>
      <c r="AN2215" s="2">
        <f t="shared" si="1211"/>
        <v>0</v>
      </c>
      <c r="AO2215" s="2">
        <f t="shared" si="1212"/>
        <v>6.688963210702341E-3</v>
      </c>
      <c r="AP2215" s="2">
        <f t="shared" si="1213"/>
        <v>0</v>
      </c>
      <c r="AR2215" t="str">
        <f t="shared" si="1216"/>
        <v>Dickens</v>
      </c>
      <c r="AS2215" t="s">
        <v>2</v>
      </c>
      <c r="AT2215" s="162">
        <v>13</v>
      </c>
      <c r="AV2215" s="91">
        <v>48</v>
      </c>
      <c r="AW2215" s="93">
        <v>125</v>
      </c>
      <c r="AX2215" s="99">
        <f t="shared" si="1214"/>
        <v>48125</v>
      </c>
      <c r="AZ2215" s="7" t="s">
        <v>3053</v>
      </c>
      <c r="BA2215" t="s">
        <v>3290</v>
      </c>
      <c r="BJ2215">
        <v>1</v>
      </c>
    </row>
    <row r="2216" spans="1:62" hidden="1" outlineLevel="1">
      <c r="A2216" t="s">
        <v>1201</v>
      </c>
      <c r="B2216" t="s">
        <v>2</v>
      </c>
      <c r="C2216" s="1">
        <f t="shared" si="1198"/>
        <v>33</v>
      </c>
      <c r="D2216" s="7">
        <f>IF(P2216&gt;0,RANK(P2216,(P2216:R2216,S2216:AG2216)),0)</f>
        <v>0</v>
      </c>
      <c r="E2216" s="7">
        <f>IF(Q2216&gt;0,RANK(Q2216,(P2216:R2216,S2216:AG2216)),0)</f>
        <v>4</v>
      </c>
      <c r="F2216" s="7">
        <f>IF(R2216&gt;0,RANK(R2216,(P2216:R2216,S2216:AG2216)),0)</f>
        <v>1</v>
      </c>
      <c r="G2216" s="7">
        <f>IF(S2216&gt;0,RANK(S2216,(P2216:R2216,S2216:AG2216)),0)</f>
        <v>2</v>
      </c>
      <c r="H2216" s="48">
        <f t="shared" si="1199"/>
        <v>25</v>
      </c>
      <c r="I2216" s="163">
        <f t="shared" si="1215"/>
        <v>0.75757575757575757</v>
      </c>
      <c r="J2216" s="2"/>
      <c r="K2216" s="2">
        <f t="shared" si="1200"/>
        <v>0</v>
      </c>
      <c r="L2216" s="2">
        <f t="shared" si="1201"/>
        <v>3.0303030303030304E-2</v>
      </c>
      <c r="M2216" s="2">
        <f t="shared" si="1202"/>
        <v>0.81818181818181823</v>
      </c>
      <c r="N2216" s="2">
        <f t="shared" si="1203"/>
        <v>6.0606060606060608E-2</v>
      </c>
      <c r="O2216" s="2">
        <f t="shared" si="1204"/>
        <v>9.0909090909090884E-2</v>
      </c>
      <c r="P2216" s="1">
        <v>0</v>
      </c>
      <c r="Q2216" s="1">
        <v>1</v>
      </c>
      <c r="R2216" s="1">
        <v>27</v>
      </c>
      <c r="S2216" s="1">
        <v>2</v>
      </c>
      <c r="T2216" s="1">
        <v>2</v>
      </c>
      <c r="V2216" s="1">
        <v>0</v>
      </c>
      <c r="Y2216" s="1">
        <v>0</v>
      </c>
      <c r="Z2216" s="1">
        <f t="shared" si="1205"/>
        <v>1</v>
      </c>
      <c r="AC2216" s="1">
        <v>0</v>
      </c>
      <c r="AI2216" s="7">
        <f t="shared" si="1206"/>
        <v>2</v>
      </c>
      <c r="AJ2216" s="7">
        <f t="shared" si="1207"/>
        <v>0</v>
      </c>
      <c r="AK2216" s="7">
        <f t="shared" si="1208"/>
        <v>0</v>
      </c>
      <c r="AL2216" s="7">
        <f t="shared" si="1209"/>
        <v>0</v>
      </c>
      <c r="AM2216" s="2">
        <f t="shared" si="1210"/>
        <v>6.0606060606060608E-2</v>
      </c>
      <c r="AN2216" s="2">
        <f t="shared" si="1211"/>
        <v>0</v>
      </c>
      <c r="AO2216" s="2">
        <f t="shared" si="1212"/>
        <v>0</v>
      </c>
      <c r="AP2216" s="2">
        <f t="shared" si="1213"/>
        <v>0</v>
      </c>
      <c r="AR2216" t="str">
        <f t="shared" si="1216"/>
        <v>Dimmit</v>
      </c>
      <c r="AS2216" t="s">
        <v>2</v>
      </c>
      <c r="AT2216" s="162">
        <v>23</v>
      </c>
      <c r="AV2216" s="91">
        <v>48</v>
      </c>
      <c r="AW2216" s="93">
        <v>127</v>
      </c>
      <c r="AX2216" s="99">
        <f t="shared" si="1214"/>
        <v>48127</v>
      </c>
      <c r="AZ2216" s="7" t="s">
        <v>3053</v>
      </c>
      <c r="BA2216" t="s">
        <v>3290</v>
      </c>
      <c r="BJ2216">
        <v>1</v>
      </c>
    </row>
    <row r="2217" spans="1:62" hidden="1" outlineLevel="1">
      <c r="A2217" t="s">
        <v>1462</v>
      </c>
      <c r="B2217" t="s">
        <v>2</v>
      </c>
      <c r="C2217" s="1">
        <f t="shared" ref="C2217:C2280" si="1217">SUM(P2217:AG2217)</f>
        <v>506</v>
      </c>
      <c r="D2217" s="7">
        <f>IF(P2217&gt;0,RANK(P2217,(P2217:R2217,S2217:AG2217)),0)</f>
        <v>0</v>
      </c>
      <c r="E2217" s="7">
        <f>IF(Q2217&gt;0,RANK(Q2217,(P2217:R2217,S2217:AG2217)),0)</f>
        <v>4</v>
      </c>
      <c r="F2217" s="7">
        <f>IF(R2217&gt;0,RANK(R2217,(P2217:R2217,S2217:AG2217)),0)</f>
        <v>1</v>
      </c>
      <c r="G2217" s="7">
        <f>IF(S2217&gt;0,RANK(S2217,(P2217:R2217,S2217:AG2217)),0)</f>
        <v>2</v>
      </c>
      <c r="H2217" s="48">
        <f t="shared" ref="H2217:H2280" si="1218">MAX(P2217:Y2217)-LARGE(P2217:Y2217,2)</f>
        <v>340</v>
      </c>
      <c r="I2217" s="163">
        <f t="shared" si="1215"/>
        <v>0.67193675889328064</v>
      </c>
      <c r="J2217" s="2"/>
      <c r="K2217" s="2">
        <f t="shared" ref="K2217:K2280" si="1219">IF($C2217=0,"-",P2217/$C2217)</f>
        <v>0</v>
      </c>
      <c r="L2217" s="2">
        <f t="shared" ref="L2217:L2280" si="1220">IF($C2217=0,"-",Q2217/$C2217)</f>
        <v>4.7430830039525688E-2</v>
      </c>
      <c r="M2217" s="2">
        <f t="shared" ref="M2217:M2280" si="1221">IF($C2217=0,"-",R2217/$C2217)</f>
        <v>0.75889328063241102</v>
      </c>
      <c r="N2217" s="2">
        <f t="shared" ref="N2217:N2280" si="1222">IF($C2217=0,"-",S2217/$C2217)</f>
        <v>8.6956521739130432E-2</v>
      </c>
      <c r="O2217" s="2">
        <f t="shared" ref="O2217:O2280" si="1223">IF(C2217=0,"-",(1-K2217-L2217-M2217-N2217))</f>
        <v>0.10671936758893291</v>
      </c>
      <c r="P2217" s="1">
        <v>0</v>
      </c>
      <c r="Q2217" s="1">
        <v>24</v>
      </c>
      <c r="R2217" s="1">
        <v>384</v>
      </c>
      <c r="S2217" s="1">
        <v>44</v>
      </c>
      <c r="T2217" s="1">
        <v>32</v>
      </c>
      <c r="V2217" s="1">
        <v>4</v>
      </c>
      <c r="Y2217" s="1">
        <v>17</v>
      </c>
      <c r="Z2217" s="1">
        <f t="shared" ref="Z2217:Z2280" si="1224">BJ2217</f>
        <v>1</v>
      </c>
      <c r="AC2217" s="1">
        <v>0</v>
      </c>
      <c r="AI2217" s="7">
        <f t="shared" ref="AI2217:AI2280" si="1225">IF(T2217&gt;0,RANK(T2217,(P2217:Z2217)),0)</f>
        <v>3</v>
      </c>
      <c r="AJ2217" s="7">
        <f t="shared" ref="AJ2217:AJ2280" si="1226">IF(U2217&gt;0,RANK(U2217,(P2217:Z2217)),0)</f>
        <v>0</v>
      </c>
      <c r="AK2217" s="7">
        <f t="shared" ref="AK2217:AK2280" si="1227">IF(V2217&gt;0,RANK(V2217,(P2217:Z2217)),0)</f>
        <v>6</v>
      </c>
      <c r="AL2217" s="7">
        <f t="shared" ref="AL2217:AL2280" si="1228">IF(W2217&gt;0,RANK(W2217,(P2217:Z2217)),0)</f>
        <v>0</v>
      </c>
      <c r="AM2217" s="2">
        <f t="shared" ref="AM2217:AM2280" si="1229">IF($C2217=0,"-",T2217/$C2217)</f>
        <v>6.3241106719367585E-2</v>
      </c>
      <c r="AN2217" s="2">
        <f t="shared" ref="AN2217:AN2280" si="1230">IF($C2217=0,"-",U2217/$C2217)</f>
        <v>0</v>
      </c>
      <c r="AO2217" s="2">
        <f t="shared" ref="AO2217:AO2280" si="1231">IF($C2217=0,"-",V2217/$C2217)</f>
        <v>7.9051383399209481E-3</v>
      </c>
      <c r="AP2217" s="2">
        <f t="shared" ref="AP2217:AP2280" si="1232">IF($C2217=0,"-",W2217/$C2217)</f>
        <v>0</v>
      </c>
      <c r="AR2217" t="str">
        <f t="shared" si="1216"/>
        <v>Donley</v>
      </c>
      <c r="AS2217" t="s">
        <v>2</v>
      </c>
      <c r="AT2217" s="162">
        <v>13</v>
      </c>
      <c r="AV2217" s="91">
        <v>48</v>
      </c>
      <c r="AW2217" s="93">
        <v>129</v>
      </c>
      <c r="AX2217" s="99">
        <f t="shared" ref="AX2217:AX2280" si="1233">AV2217*1000+AW2217</f>
        <v>48129</v>
      </c>
      <c r="AZ2217" s="7" t="s">
        <v>3053</v>
      </c>
      <c r="BA2217" t="s">
        <v>3290</v>
      </c>
      <c r="BJ2217">
        <v>1</v>
      </c>
    </row>
    <row r="2218" spans="1:62" hidden="1" outlineLevel="1">
      <c r="A2218" t="s">
        <v>3251</v>
      </c>
      <c r="B2218" t="s">
        <v>2</v>
      </c>
      <c r="C2218" s="1">
        <f t="shared" si="1217"/>
        <v>0</v>
      </c>
      <c r="D2218" s="7">
        <f>IF(P2218&gt;0,RANK(P2218,(P2218:R2218,S2218:AG2218)),0)</f>
        <v>0</v>
      </c>
      <c r="E2218" s="7">
        <f>IF(Q2218&gt;0,RANK(Q2218,(P2218:R2218,S2218:AG2218)),0)</f>
        <v>0</v>
      </c>
      <c r="F2218" s="7">
        <f>IF(R2218&gt;0,RANK(R2218,(P2218:R2218,S2218:AG2218)),0)</f>
        <v>0</v>
      </c>
      <c r="G2218" s="7">
        <f>IF(S2218&gt;0,RANK(S2218,(P2218:R2218,S2218:AG2218)),0)</f>
        <v>0</v>
      </c>
      <c r="H2218" s="48">
        <f t="shared" si="1218"/>
        <v>0</v>
      </c>
      <c r="I2218" s="163" t="e">
        <f t="shared" si="1215"/>
        <v>#DIV/0!</v>
      </c>
      <c r="J2218" s="2"/>
      <c r="K2218" s="2" t="str">
        <f t="shared" si="1219"/>
        <v>-</v>
      </c>
      <c r="L2218" s="2" t="str">
        <f t="shared" si="1220"/>
        <v>-</v>
      </c>
      <c r="M2218" s="2" t="str">
        <f t="shared" si="1221"/>
        <v>-</v>
      </c>
      <c r="N2218" s="2" t="str">
        <f t="shared" si="1222"/>
        <v>-</v>
      </c>
      <c r="O2218" s="2" t="str">
        <f t="shared" si="1223"/>
        <v>-</v>
      </c>
      <c r="P2218" s="1">
        <v>0</v>
      </c>
      <c r="Q2218" s="1">
        <v>0</v>
      </c>
      <c r="R2218" s="1">
        <v>0</v>
      </c>
      <c r="S2218" s="1">
        <v>0</v>
      </c>
      <c r="T2218" s="1">
        <v>0</v>
      </c>
      <c r="V2218" s="1">
        <v>0</v>
      </c>
      <c r="Y2218" s="1">
        <v>0</v>
      </c>
      <c r="Z2218" s="1">
        <f t="shared" si="1224"/>
        <v>0</v>
      </c>
      <c r="AC2218" s="1">
        <v>0</v>
      </c>
      <c r="AI2218" s="7">
        <f t="shared" si="1225"/>
        <v>0</v>
      </c>
      <c r="AJ2218" s="7">
        <f t="shared" si="1226"/>
        <v>0</v>
      </c>
      <c r="AK2218" s="7">
        <f t="shared" si="1227"/>
        <v>0</v>
      </c>
      <c r="AL2218" s="7">
        <f t="shared" si="1228"/>
        <v>0</v>
      </c>
      <c r="AM2218" s="2" t="str">
        <f t="shared" si="1229"/>
        <v>-</v>
      </c>
      <c r="AN2218" s="2" t="str">
        <f t="shared" si="1230"/>
        <v>-</v>
      </c>
      <c r="AO2218" s="2" t="str">
        <f t="shared" si="1231"/>
        <v>-</v>
      </c>
      <c r="AP2218" s="2" t="str">
        <f t="shared" si="1232"/>
        <v>-</v>
      </c>
      <c r="AR2218" t="str">
        <f t="shared" si="1216"/>
        <v>Duval</v>
      </c>
      <c r="AS2218" t="s">
        <v>2</v>
      </c>
      <c r="AT2218" s="162">
        <v>15</v>
      </c>
      <c r="AV2218" s="91">
        <v>48</v>
      </c>
      <c r="AW2218" s="93">
        <v>131</v>
      </c>
      <c r="AX2218" s="99">
        <f t="shared" si="1233"/>
        <v>48131</v>
      </c>
      <c r="AZ2218" s="7" t="s">
        <v>3053</v>
      </c>
      <c r="BA2218" t="s">
        <v>3290</v>
      </c>
      <c r="BJ2218">
        <v>0</v>
      </c>
    </row>
    <row r="2219" spans="1:62" hidden="1" outlineLevel="1">
      <c r="A2219" t="s">
        <v>1592</v>
      </c>
      <c r="B2219" t="s">
        <v>2</v>
      </c>
      <c r="C2219" s="1">
        <f t="shared" si="1217"/>
        <v>1622</v>
      </c>
      <c r="D2219" s="7">
        <f>IF(P2219&gt;0,RANK(P2219,(P2219:R2219,S2219:AG2219)),0)</f>
        <v>8</v>
      </c>
      <c r="E2219" s="7">
        <f>IF(Q2219&gt;0,RANK(Q2219,(P2219:R2219,S2219:AG2219)),0)</f>
        <v>4</v>
      </c>
      <c r="F2219" s="7">
        <f>IF(R2219&gt;0,RANK(R2219,(P2219:R2219,S2219:AG2219)),0)</f>
        <v>1</v>
      </c>
      <c r="G2219" s="7">
        <f>IF(S2219&gt;0,RANK(S2219,(P2219:R2219,S2219:AG2219)),0)</f>
        <v>3</v>
      </c>
      <c r="H2219" s="48">
        <f t="shared" si="1218"/>
        <v>982</v>
      </c>
      <c r="I2219" s="163">
        <f t="shared" si="1215"/>
        <v>0.60542540073982742</v>
      </c>
      <c r="J2219" s="2"/>
      <c r="K2219" s="2">
        <f t="shared" si="1219"/>
        <v>3.0826140567200987E-3</v>
      </c>
      <c r="L2219" s="2">
        <f t="shared" si="1220"/>
        <v>6.1652281134401972E-2</v>
      </c>
      <c r="M2219" s="2">
        <f t="shared" si="1221"/>
        <v>0.69728729963008629</v>
      </c>
      <c r="N2219" s="2">
        <f t="shared" si="1222"/>
        <v>8.6929716399506779E-2</v>
      </c>
      <c r="O2219" s="2">
        <f t="shared" si="1223"/>
        <v>0.15104808877928486</v>
      </c>
      <c r="P2219" s="1">
        <v>5</v>
      </c>
      <c r="Q2219" s="1">
        <v>100</v>
      </c>
      <c r="R2219" s="1">
        <v>1131</v>
      </c>
      <c r="S2219" s="1">
        <v>141</v>
      </c>
      <c r="T2219" s="1">
        <v>149</v>
      </c>
      <c r="V2219" s="1">
        <v>14</v>
      </c>
      <c r="Y2219" s="1">
        <v>69</v>
      </c>
      <c r="Z2219" s="1">
        <f t="shared" si="1224"/>
        <v>12</v>
      </c>
      <c r="AC2219" s="1">
        <v>1</v>
      </c>
      <c r="AI2219" s="7">
        <f t="shared" si="1225"/>
        <v>2</v>
      </c>
      <c r="AJ2219" s="7">
        <f t="shared" si="1226"/>
        <v>0</v>
      </c>
      <c r="AK2219" s="7">
        <f t="shared" si="1227"/>
        <v>6</v>
      </c>
      <c r="AL2219" s="7">
        <f t="shared" si="1228"/>
        <v>0</v>
      </c>
      <c r="AM2219" s="2">
        <f t="shared" si="1229"/>
        <v>9.1861898890258933E-2</v>
      </c>
      <c r="AN2219" s="2">
        <f t="shared" si="1230"/>
        <v>0</v>
      </c>
      <c r="AO2219" s="2">
        <f t="shared" si="1231"/>
        <v>8.6313193588162754E-3</v>
      </c>
      <c r="AP2219" s="2">
        <f t="shared" si="1232"/>
        <v>0</v>
      </c>
      <c r="AR2219" t="str">
        <f t="shared" si="1216"/>
        <v>Eastland</v>
      </c>
      <c r="AS2219" t="s">
        <v>2</v>
      </c>
      <c r="AT2219" s="162">
        <v>11</v>
      </c>
      <c r="AV2219" s="91">
        <v>48</v>
      </c>
      <c r="AW2219" s="93">
        <v>133</v>
      </c>
      <c r="AX2219" s="99">
        <f t="shared" si="1233"/>
        <v>48133</v>
      </c>
      <c r="AZ2219" s="7" t="s">
        <v>3053</v>
      </c>
      <c r="BA2219" t="s">
        <v>3290</v>
      </c>
      <c r="BJ2219">
        <v>12</v>
      </c>
    </row>
    <row r="2220" spans="1:62" hidden="1" outlineLevel="1">
      <c r="A2220" t="s">
        <v>331</v>
      </c>
      <c r="B2220" t="s">
        <v>2</v>
      </c>
      <c r="C2220" s="1">
        <f t="shared" si="1217"/>
        <v>11098</v>
      </c>
      <c r="D2220" s="7">
        <f>IF(P2220&gt;0,RANK(P2220,(P2220:R2220,S2220:AG2220)),0)</f>
        <v>7</v>
      </c>
      <c r="E2220" s="7">
        <f>IF(Q2220&gt;0,RANK(Q2220,(P2220:R2220,S2220:AG2220)),0)</f>
        <v>5</v>
      </c>
      <c r="F2220" s="7">
        <f>IF(R2220&gt;0,RANK(R2220,(P2220:R2220,S2220:AG2220)),0)</f>
        <v>1</v>
      </c>
      <c r="G2220" s="7">
        <f>IF(S2220&gt;0,RANK(S2220,(P2220:R2220,S2220:AG2220)),0)</f>
        <v>3</v>
      </c>
      <c r="H2220" s="48">
        <f t="shared" si="1218"/>
        <v>6548</v>
      </c>
      <c r="I2220" s="163">
        <f t="shared" si="1215"/>
        <v>0.59001621913858349</v>
      </c>
      <c r="J2220" s="2"/>
      <c r="K2220" s="2">
        <f t="shared" si="1219"/>
        <v>7.3887186880519009E-3</v>
      </c>
      <c r="L2220" s="2">
        <f t="shared" si="1220"/>
        <v>7.3616867904126873E-2</v>
      </c>
      <c r="M2220" s="2">
        <f t="shared" si="1221"/>
        <v>0.67066138042890611</v>
      </c>
      <c r="N2220" s="2">
        <f t="shared" si="1222"/>
        <v>7.5328888087943774E-2</v>
      </c>
      <c r="O2220" s="2">
        <f t="shared" si="1223"/>
        <v>0.1730041448909713</v>
      </c>
      <c r="P2220" s="1">
        <v>82</v>
      </c>
      <c r="Q2220" s="1">
        <v>817</v>
      </c>
      <c r="R2220" s="1">
        <v>7443</v>
      </c>
      <c r="S2220" s="1">
        <v>836</v>
      </c>
      <c r="T2220" s="1">
        <v>826</v>
      </c>
      <c r="V2220" s="1">
        <v>120</v>
      </c>
      <c r="Y2220" s="1">
        <v>895</v>
      </c>
      <c r="Z2220" s="1">
        <f t="shared" si="1224"/>
        <v>38</v>
      </c>
      <c r="AC2220" s="1">
        <v>41</v>
      </c>
      <c r="AI2220" s="7">
        <f t="shared" si="1225"/>
        <v>4</v>
      </c>
      <c r="AJ2220" s="7">
        <f t="shared" si="1226"/>
        <v>0</v>
      </c>
      <c r="AK2220" s="7">
        <f t="shared" si="1227"/>
        <v>6</v>
      </c>
      <c r="AL2220" s="7">
        <f t="shared" si="1228"/>
        <v>0</v>
      </c>
      <c r="AM2220" s="2">
        <f t="shared" si="1229"/>
        <v>7.4427824833303291E-2</v>
      </c>
      <c r="AN2220" s="2">
        <f t="shared" si="1230"/>
        <v>0</v>
      </c>
      <c r="AO2220" s="2">
        <f t="shared" si="1231"/>
        <v>1.0812759055685709E-2</v>
      </c>
      <c r="AP2220" s="2">
        <f t="shared" si="1232"/>
        <v>0</v>
      </c>
      <c r="AR2220" t="str">
        <f t="shared" si="1216"/>
        <v>Ector</v>
      </c>
      <c r="AS2220" t="s">
        <v>2</v>
      </c>
      <c r="AT2220" s="162">
        <v>11</v>
      </c>
      <c r="AV2220" s="91">
        <v>48</v>
      </c>
      <c r="AW2220" s="93">
        <v>135</v>
      </c>
      <c r="AX2220" s="99">
        <f t="shared" si="1233"/>
        <v>48135</v>
      </c>
      <c r="AZ2220" s="7" t="s">
        <v>3053</v>
      </c>
      <c r="BA2220" t="s">
        <v>3290</v>
      </c>
      <c r="BJ2220">
        <v>38</v>
      </c>
    </row>
    <row r="2221" spans="1:62" hidden="1" outlineLevel="1">
      <c r="A2221" t="s">
        <v>1787</v>
      </c>
      <c r="B2221" t="s">
        <v>2</v>
      </c>
      <c r="C2221" s="1">
        <f t="shared" si="1217"/>
        <v>621</v>
      </c>
      <c r="D2221" s="7">
        <f>IF(P2221&gt;0,RANK(P2221,(P2221:R2221,S2221:AG2221)),0)</f>
        <v>8</v>
      </c>
      <c r="E2221" s="7">
        <f>IF(Q2221&gt;0,RANK(Q2221,(P2221:R2221,S2221:AG2221)),0)</f>
        <v>4</v>
      </c>
      <c r="F2221" s="7">
        <f>IF(R2221&gt;0,RANK(R2221,(P2221:R2221,S2221:AG2221)),0)</f>
        <v>1</v>
      </c>
      <c r="G2221" s="7">
        <f>IF(S2221&gt;0,RANK(S2221,(P2221:R2221,S2221:AG2221)),0)</f>
        <v>2</v>
      </c>
      <c r="H2221" s="48">
        <f t="shared" si="1218"/>
        <v>343</v>
      </c>
      <c r="I2221" s="163">
        <f t="shared" si="1215"/>
        <v>0.55233494363929148</v>
      </c>
      <c r="J2221" s="2"/>
      <c r="K2221" s="2">
        <f t="shared" si="1219"/>
        <v>1.1272141706924315E-2</v>
      </c>
      <c r="L2221" s="2">
        <f t="shared" si="1220"/>
        <v>5.3140096618357488E-2</v>
      </c>
      <c r="M2221" s="2">
        <f t="shared" si="1221"/>
        <v>0.65861513687600648</v>
      </c>
      <c r="N2221" s="2">
        <f t="shared" si="1222"/>
        <v>0.10628019323671498</v>
      </c>
      <c r="O2221" s="2">
        <f t="shared" si="1223"/>
        <v>0.17069243156199668</v>
      </c>
      <c r="P2221" s="1">
        <v>7</v>
      </c>
      <c r="Q2221" s="1">
        <v>33</v>
      </c>
      <c r="R2221" s="1">
        <v>409</v>
      </c>
      <c r="S2221" s="1">
        <v>66</v>
      </c>
      <c r="T2221" s="1">
        <v>29</v>
      </c>
      <c r="V2221" s="1">
        <v>7</v>
      </c>
      <c r="Y2221" s="1">
        <v>36</v>
      </c>
      <c r="Z2221" s="1">
        <f t="shared" si="1224"/>
        <v>25</v>
      </c>
      <c r="AC2221" s="1">
        <v>9</v>
      </c>
      <c r="AI2221" s="7">
        <f t="shared" si="1225"/>
        <v>5</v>
      </c>
      <c r="AJ2221" s="7">
        <f t="shared" si="1226"/>
        <v>0</v>
      </c>
      <c r="AK2221" s="7">
        <f t="shared" si="1227"/>
        <v>7</v>
      </c>
      <c r="AL2221" s="7">
        <f t="shared" si="1228"/>
        <v>0</v>
      </c>
      <c r="AM2221" s="2">
        <f t="shared" si="1229"/>
        <v>4.6698872785829307E-2</v>
      </c>
      <c r="AN2221" s="2">
        <f t="shared" si="1230"/>
        <v>0</v>
      </c>
      <c r="AO2221" s="2">
        <f t="shared" si="1231"/>
        <v>1.1272141706924315E-2</v>
      </c>
      <c r="AP2221" s="2">
        <f t="shared" si="1232"/>
        <v>0</v>
      </c>
      <c r="AR2221" t="str">
        <f t="shared" si="1216"/>
        <v>Edwards</v>
      </c>
      <c r="AS2221" t="s">
        <v>2</v>
      </c>
      <c r="AT2221" s="162">
        <v>23</v>
      </c>
      <c r="AV2221" s="91">
        <v>48</v>
      </c>
      <c r="AW2221" s="93">
        <v>137</v>
      </c>
      <c r="AX2221" s="99">
        <f t="shared" si="1233"/>
        <v>48137</v>
      </c>
      <c r="AZ2221" s="7" t="s">
        <v>3053</v>
      </c>
      <c r="BA2221" t="s">
        <v>3290</v>
      </c>
      <c r="BJ2221">
        <v>25</v>
      </c>
    </row>
    <row r="2222" spans="1:62" hidden="1" outlineLevel="1">
      <c r="A2222" t="s">
        <v>2249</v>
      </c>
      <c r="B2222" t="s">
        <v>2</v>
      </c>
      <c r="C2222" s="1">
        <f t="shared" si="1217"/>
        <v>11556</v>
      </c>
      <c r="D2222" s="7">
        <f>IF(P2222&gt;0,RANK(P2222,(P2222:R2222,S2222:AG2222)),0)</f>
        <v>9</v>
      </c>
      <c r="E2222" s="7">
        <f>IF(Q2222&gt;0,RANK(Q2222,(P2222:R2222,S2222:AG2222)),0)</f>
        <v>5</v>
      </c>
      <c r="F2222" s="7">
        <f>IF(R2222&gt;0,RANK(R2222,(P2222:R2222,S2222:AG2222)),0)</f>
        <v>1</v>
      </c>
      <c r="G2222" s="7">
        <f>IF(S2222&gt;0,RANK(S2222,(P2222:R2222,S2222:AG2222)),0)</f>
        <v>2</v>
      </c>
      <c r="H2222" s="48">
        <f t="shared" si="1218"/>
        <v>7008</v>
      </c>
      <c r="I2222" s="163">
        <f t="shared" si="1215"/>
        <v>0.60643821391484942</v>
      </c>
      <c r="J2222" s="2"/>
      <c r="K2222" s="2">
        <f t="shared" si="1219"/>
        <v>2.7691242644513675E-3</v>
      </c>
      <c r="L2222" s="2">
        <f t="shared" si="1220"/>
        <v>4.3267566632052612E-2</v>
      </c>
      <c r="M2222" s="2">
        <f t="shared" si="1221"/>
        <v>0.70751124956732436</v>
      </c>
      <c r="N2222" s="2">
        <f t="shared" si="1222"/>
        <v>0.1010730356524749</v>
      </c>
      <c r="O2222" s="2">
        <f t="shared" si="1223"/>
        <v>0.14537902388369678</v>
      </c>
      <c r="P2222" s="1">
        <v>32</v>
      </c>
      <c r="Q2222" s="1">
        <v>500</v>
      </c>
      <c r="R2222" s="1">
        <v>8176</v>
      </c>
      <c r="S2222" s="1">
        <v>1168</v>
      </c>
      <c r="T2222" s="1">
        <v>849</v>
      </c>
      <c r="V2222" s="1">
        <v>192</v>
      </c>
      <c r="Y2222" s="1">
        <v>532</v>
      </c>
      <c r="Z2222" s="1">
        <f t="shared" si="1224"/>
        <v>55</v>
      </c>
      <c r="AC2222" s="1">
        <v>52</v>
      </c>
      <c r="AI2222" s="7">
        <f t="shared" si="1225"/>
        <v>3</v>
      </c>
      <c r="AJ2222" s="7">
        <f t="shared" si="1226"/>
        <v>0</v>
      </c>
      <c r="AK2222" s="7">
        <f t="shared" si="1227"/>
        <v>6</v>
      </c>
      <c r="AL2222" s="7">
        <f t="shared" si="1228"/>
        <v>0</v>
      </c>
      <c r="AM2222" s="2">
        <f t="shared" si="1229"/>
        <v>7.3468328141225336E-2</v>
      </c>
      <c r="AN2222" s="2">
        <f t="shared" si="1230"/>
        <v>0</v>
      </c>
      <c r="AO2222" s="2">
        <f t="shared" si="1231"/>
        <v>1.6614745586708203E-2</v>
      </c>
      <c r="AP2222" s="2">
        <f t="shared" si="1232"/>
        <v>0</v>
      </c>
      <c r="AR2222" t="str">
        <f t="shared" si="1216"/>
        <v>El Paso</v>
      </c>
      <c r="AS2222" t="s">
        <v>2</v>
      </c>
      <c r="AT2222" s="162"/>
      <c r="AV2222" s="91">
        <v>48</v>
      </c>
      <c r="AW2222" s="93">
        <v>141</v>
      </c>
      <c r="AX2222" s="99">
        <f t="shared" si="1233"/>
        <v>48141</v>
      </c>
      <c r="AZ2222" s="7" t="s">
        <v>3053</v>
      </c>
      <c r="BA2222" t="s">
        <v>3290</v>
      </c>
      <c r="BJ2222">
        <v>55</v>
      </c>
    </row>
    <row r="2223" spans="1:62" hidden="1" outlineLevel="1">
      <c r="A2223" t="s">
        <v>2160</v>
      </c>
      <c r="B2223" t="s">
        <v>2</v>
      </c>
      <c r="C2223" s="1">
        <f t="shared" si="1217"/>
        <v>13384</v>
      </c>
      <c r="D2223" s="7">
        <f>IF(P2223&gt;0,RANK(P2223,(P2223:R2223,S2223:AG2223)),0)</f>
        <v>7</v>
      </c>
      <c r="E2223" s="7">
        <f>IF(Q2223&gt;0,RANK(Q2223,(P2223:R2223,S2223:AG2223)),0)</f>
        <v>5</v>
      </c>
      <c r="F2223" s="7">
        <f>IF(R2223&gt;0,RANK(R2223,(P2223:R2223,S2223:AG2223)),0)</f>
        <v>1</v>
      </c>
      <c r="G2223" s="7">
        <f>IF(S2223&gt;0,RANK(S2223,(P2223:R2223,S2223:AG2223)),0)</f>
        <v>2</v>
      </c>
      <c r="H2223" s="48">
        <f t="shared" si="1218"/>
        <v>7512</v>
      </c>
      <c r="I2223" s="163">
        <f t="shared" si="1215"/>
        <v>0.56126718469814707</v>
      </c>
      <c r="J2223" s="2"/>
      <c r="K2223" s="2">
        <f t="shared" si="1219"/>
        <v>3.0633592349073521E-3</v>
      </c>
      <c r="L2223" s="2">
        <f t="shared" si="1220"/>
        <v>4.1616855947399882E-2</v>
      </c>
      <c r="M2223" s="2">
        <f t="shared" si="1221"/>
        <v>0.67931858936043032</v>
      </c>
      <c r="N2223" s="2">
        <f t="shared" si="1222"/>
        <v>0.11805140466228332</v>
      </c>
      <c r="O2223" s="2">
        <f t="shared" si="1223"/>
        <v>0.15794979079497923</v>
      </c>
      <c r="P2223" s="1">
        <v>41</v>
      </c>
      <c r="Q2223" s="1">
        <v>557</v>
      </c>
      <c r="R2223" s="1">
        <v>9092</v>
      </c>
      <c r="S2223" s="1">
        <v>1580</v>
      </c>
      <c r="T2223" s="1">
        <v>1378</v>
      </c>
      <c r="V2223" s="1">
        <v>124</v>
      </c>
      <c r="Y2223" s="1">
        <v>563</v>
      </c>
      <c r="Z2223" s="1">
        <f t="shared" si="1224"/>
        <v>32</v>
      </c>
      <c r="AC2223" s="1">
        <v>17</v>
      </c>
      <c r="AI2223" s="7">
        <f t="shared" si="1225"/>
        <v>3</v>
      </c>
      <c r="AJ2223" s="7">
        <f t="shared" si="1226"/>
        <v>0</v>
      </c>
      <c r="AK2223" s="7">
        <f t="shared" si="1227"/>
        <v>6</v>
      </c>
      <c r="AL2223" s="7">
        <f t="shared" si="1228"/>
        <v>0</v>
      </c>
      <c r="AM2223" s="2">
        <f t="shared" si="1229"/>
        <v>0.1029587567244471</v>
      </c>
      <c r="AN2223" s="2">
        <f t="shared" si="1230"/>
        <v>0</v>
      </c>
      <c r="AO2223" s="2">
        <f t="shared" si="1231"/>
        <v>9.2647937836222351E-3</v>
      </c>
      <c r="AP2223" s="2">
        <f t="shared" si="1232"/>
        <v>0</v>
      </c>
      <c r="AR2223" t="str">
        <f t="shared" si="1216"/>
        <v>Ellis</v>
      </c>
      <c r="AS2223" t="s">
        <v>2</v>
      </c>
      <c r="AT2223" s="162">
        <v>6</v>
      </c>
      <c r="AV2223" s="91">
        <v>48</v>
      </c>
      <c r="AW2223" s="93">
        <v>139</v>
      </c>
      <c r="AX2223" s="99">
        <f t="shared" si="1233"/>
        <v>48139</v>
      </c>
      <c r="AZ2223" s="7" t="s">
        <v>3053</v>
      </c>
      <c r="BA2223" t="s">
        <v>3290</v>
      </c>
      <c r="BJ2223">
        <v>32</v>
      </c>
    </row>
    <row r="2224" spans="1:62" hidden="1" outlineLevel="1">
      <c r="A2224" t="s">
        <v>2353</v>
      </c>
      <c r="B2224" t="s">
        <v>2</v>
      </c>
      <c r="C2224" s="1">
        <f t="shared" si="1217"/>
        <v>4327</v>
      </c>
      <c r="D2224" s="7">
        <f>IF(P2224&gt;0,RANK(P2224,(P2224:R2224,S2224:AG2224)),0)</f>
        <v>7</v>
      </c>
      <c r="E2224" s="7">
        <f>IF(Q2224&gt;0,RANK(Q2224,(P2224:R2224,S2224:AG2224)),0)</f>
        <v>5</v>
      </c>
      <c r="F2224" s="7">
        <f>IF(R2224&gt;0,RANK(R2224,(P2224:R2224,S2224:AG2224)),0)</f>
        <v>1</v>
      </c>
      <c r="G2224" s="7">
        <f>IF(S2224&gt;0,RANK(S2224,(P2224:R2224,S2224:AG2224)),0)</f>
        <v>3</v>
      </c>
      <c r="H2224" s="48">
        <f t="shared" si="1218"/>
        <v>2124</v>
      </c>
      <c r="I2224" s="163">
        <f t="shared" si="1215"/>
        <v>0.49087127339958403</v>
      </c>
      <c r="J2224" s="2"/>
      <c r="K2224" s="2">
        <f t="shared" si="1219"/>
        <v>4.6221400508435406E-3</v>
      </c>
      <c r="L2224" s="2">
        <f t="shared" si="1220"/>
        <v>5.9394499653339497E-2</v>
      </c>
      <c r="M2224" s="2">
        <f t="shared" si="1221"/>
        <v>0.61728680379015488</v>
      </c>
      <c r="N2224" s="2">
        <f t="shared" si="1222"/>
        <v>0.11046914721516062</v>
      </c>
      <c r="O2224" s="2">
        <f t="shared" si="1223"/>
        <v>0.20822740929050149</v>
      </c>
      <c r="P2224" s="1">
        <v>20</v>
      </c>
      <c r="Q2224" s="1">
        <v>257</v>
      </c>
      <c r="R2224" s="1">
        <v>2671</v>
      </c>
      <c r="S2224" s="1">
        <v>478</v>
      </c>
      <c r="T2224" s="1">
        <v>547</v>
      </c>
      <c r="V2224" s="1">
        <v>31</v>
      </c>
      <c r="Y2224" s="1">
        <v>300</v>
      </c>
      <c r="Z2224" s="1">
        <f t="shared" si="1224"/>
        <v>14</v>
      </c>
      <c r="AC2224" s="1">
        <v>9</v>
      </c>
      <c r="AI2224" s="7">
        <f t="shared" si="1225"/>
        <v>2</v>
      </c>
      <c r="AJ2224" s="7">
        <f t="shared" si="1226"/>
        <v>0</v>
      </c>
      <c r="AK2224" s="7">
        <f t="shared" si="1227"/>
        <v>6</v>
      </c>
      <c r="AL2224" s="7">
        <f t="shared" si="1228"/>
        <v>0</v>
      </c>
      <c r="AM2224" s="2">
        <f t="shared" si="1229"/>
        <v>0.12641553039057082</v>
      </c>
      <c r="AN2224" s="2">
        <f t="shared" si="1230"/>
        <v>0</v>
      </c>
      <c r="AO2224" s="2">
        <f t="shared" si="1231"/>
        <v>7.1643170788074882E-3</v>
      </c>
      <c r="AP2224" s="2">
        <f t="shared" si="1232"/>
        <v>0</v>
      </c>
      <c r="AR2224" t="str">
        <f t="shared" si="1216"/>
        <v>Erath</v>
      </c>
      <c r="AS2224" t="s">
        <v>2</v>
      </c>
      <c r="AT2224" s="162"/>
      <c r="AV2224" s="91">
        <v>48</v>
      </c>
      <c r="AW2224" s="93">
        <v>143</v>
      </c>
      <c r="AX2224" s="99">
        <f t="shared" si="1233"/>
        <v>48143</v>
      </c>
      <c r="AZ2224" s="7" t="s">
        <v>3053</v>
      </c>
      <c r="BA2224" t="s">
        <v>3290</v>
      </c>
      <c r="BJ2224">
        <v>14</v>
      </c>
    </row>
    <row r="2225" spans="1:62" hidden="1" outlineLevel="1">
      <c r="A2225" t="s">
        <v>3277</v>
      </c>
      <c r="B2225" t="s">
        <v>2</v>
      </c>
      <c r="C2225" s="1">
        <f t="shared" si="1217"/>
        <v>1912</v>
      </c>
      <c r="D2225" s="7">
        <f>IF(P2225&gt;0,RANK(P2225,(P2225:R2225,S2225:AG2225)),0)</f>
        <v>7</v>
      </c>
      <c r="E2225" s="7">
        <f>IF(Q2225&gt;0,RANK(Q2225,(P2225:R2225,S2225:AG2225)),0)</f>
        <v>5</v>
      </c>
      <c r="F2225" s="7">
        <f>IF(R2225&gt;0,RANK(R2225,(P2225:R2225,S2225:AG2225)),0)</f>
        <v>1</v>
      </c>
      <c r="G2225" s="7">
        <f>IF(S2225&gt;0,RANK(S2225,(P2225:R2225,S2225:AG2225)),0)</f>
        <v>2</v>
      </c>
      <c r="H2225" s="48">
        <f t="shared" si="1218"/>
        <v>1103</v>
      </c>
      <c r="I2225" s="163">
        <f t="shared" si="1215"/>
        <v>0.57688284518828448</v>
      </c>
      <c r="J2225" s="2"/>
      <c r="K2225" s="2">
        <f t="shared" si="1219"/>
        <v>4.1841004184100415E-3</v>
      </c>
      <c r="L2225" s="2">
        <f t="shared" si="1220"/>
        <v>3.7133891213389121E-2</v>
      </c>
      <c r="M2225" s="2">
        <f t="shared" si="1221"/>
        <v>0.67782426778242677</v>
      </c>
      <c r="N2225" s="2">
        <f t="shared" si="1222"/>
        <v>0.10094142259414227</v>
      </c>
      <c r="O2225" s="2">
        <f t="shared" si="1223"/>
        <v>0.1799163179916318</v>
      </c>
      <c r="P2225" s="1">
        <v>8</v>
      </c>
      <c r="Q2225" s="1">
        <v>71</v>
      </c>
      <c r="R2225" s="1">
        <v>1296</v>
      </c>
      <c r="S2225" s="1">
        <v>193</v>
      </c>
      <c r="T2225" s="1">
        <v>137</v>
      </c>
      <c r="V2225" s="1">
        <v>28</v>
      </c>
      <c r="Y2225" s="1">
        <v>171</v>
      </c>
      <c r="Z2225" s="1">
        <f t="shared" si="1224"/>
        <v>1</v>
      </c>
      <c r="AC2225" s="1">
        <v>7</v>
      </c>
      <c r="AI2225" s="7">
        <f t="shared" si="1225"/>
        <v>4</v>
      </c>
      <c r="AJ2225" s="7">
        <f t="shared" si="1226"/>
        <v>0</v>
      </c>
      <c r="AK2225" s="7">
        <f t="shared" si="1227"/>
        <v>6</v>
      </c>
      <c r="AL2225" s="7">
        <f t="shared" si="1228"/>
        <v>0</v>
      </c>
      <c r="AM2225" s="2">
        <f t="shared" si="1229"/>
        <v>7.1652719665271966E-2</v>
      </c>
      <c r="AN2225" s="2">
        <f t="shared" si="1230"/>
        <v>0</v>
      </c>
      <c r="AO2225" s="2">
        <f t="shared" si="1231"/>
        <v>1.4644351464435146E-2</v>
      </c>
      <c r="AP2225" s="2">
        <f t="shared" si="1232"/>
        <v>0</v>
      </c>
      <c r="AR2225" t="str">
        <f t="shared" si="1216"/>
        <v>Falls</v>
      </c>
      <c r="AS2225" t="s">
        <v>2</v>
      </c>
      <c r="AT2225" s="162">
        <v>17</v>
      </c>
      <c r="AV2225" s="91">
        <v>48</v>
      </c>
      <c r="AW2225" s="93">
        <v>145</v>
      </c>
      <c r="AX2225" s="99">
        <f t="shared" si="1233"/>
        <v>48145</v>
      </c>
      <c r="AZ2225" s="7" t="s">
        <v>3053</v>
      </c>
      <c r="BA2225" t="s">
        <v>3290</v>
      </c>
      <c r="BJ2225">
        <v>1</v>
      </c>
    </row>
    <row r="2226" spans="1:62" hidden="1" outlineLevel="1">
      <c r="A2226" t="s">
        <v>1083</v>
      </c>
      <c r="B2226" t="s">
        <v>2</v>
      </c>
      <c r="C2226" s="1">
        <f t="shared" si="1217"/>
        <v>2843</v>
      </c>
      <c r="D2226" s="7">
        <f>IF(P2226&gt;0,RANK(P2226,(P2226:R2226,S2226:AG2226)),0)</f>
        <v>8</v>
      </c>
      <c r="E2226" s="7">
        <f>IF(Q2226&gt;0,RANK(Q2226,(P2226:R2226,S2226:AG2226)),0)</f>
        <v>5</v>
      </c>
      <c r="F2226" s="7">
        <f>IF(R2226&gt;0,RANK(R2226,(P2226:R2226,S2226:AG2226)),0)</f>
        <v>1</v>
      </c>
      <c r="G2226" s="7">
        <f>IF(S2226&gt;0,RANK(S2226,(P2226:R2226,S2226:AG2226)),0)</f>
        <v>3</v>
      </c>
      <c r="H2226" s="48">
        <f t="shared" si="1218"/>
        <v>1381</v>
      </c>
      <c r="I2226" s="163">
        <f t="shared" si="1215"/>
        <v>0.48575448469926136</v>
      </c>
      <c r="J2226" s="2"/>
      <c r="K2226" s="2">
        <f t="shared" si="1219"/>
        <v>3.8691523039043265E-3</v>
      </c>
      <c r="L2226" s="2">
        <f t="shared" si="1220"/>
        <v>5.5575096728807595E-2</v>
      </c>
      <c r="M2226" s="2">
        <f t="shared" si="1221"/>
        <v>0.61097432289834686</v>
      </c>
      <c r="N2226" s="2">
        <f t="shared" si="1222"/>
        <v>0.11783327470981357</v>
      </c>
      <c r="O2226" s="2">
        <f t="shared" si="1223"/>
        <v>0.21174815335912772</v>
      </c>
      <c r="P2226" s="1">
        <v>11</v>
      </c>
      <c r="Q2226" s="1">
        <v>158</v>
      </c>
      <c r="R2226" s="1">
        <v>1737</v>
      </c>
      <c r="S2226" s="1">
        <v>335</v>
      </c>
      <c r="T2226" s="1">
        <v>356</v>
      </c>
      <c r="V2226" s="1">
        <v>32</v>
      </c>
      <c r="Y2226" s="1">
        <v>188</v>
      </c>
      <c r="Z2226" s="1">
        <f t="shared" si="1224"/>
        <v>16</v>
      </c>
      <c r="AC2226" s="1">
        <v>10</v>
      </c>
      <c r="AI2226" s="7">
        <f t="shared" si="1225"/>
        <v>2</v>
      </c>
      <c r="AJ2226" s="7">
        <f t="shared" si="1226"/>
        <v>0</v>
      </c>
      <c r="AK2226" s="7">
        <f t="shared" si="1227"/>
        <v>6</v>
      </c>
      <c r="AL2226" s="7">
        <f t="shared" si="1228"/>
        <v>0</v>
      </c>
      <c r="AM2226" s="2">
        <f t="shared" si="1229"/>
        <v>0.12521983819908547</v>
      </c>
      <c r="AN2226" s="2">
        <f t="shared" si="1230"/>
        <v>0</v>
      </c>
      <c r="AO2226" s="2">
        <f t="shared" si="1231"/>
        <v>1.1255715793176222E-2</v>
      </c>
      <c r="AP2226" s="2">
        <f t="shared" si="1232"/>
        <v>0</v>
      </c>
      <c r="AR2226" t="str">
        <f t="shared" si="1216"/>
        <v>Fannin</v>
      </c>
      <c r="AS2226" t="s">
        <v>2</v>
      </c>
      <c r="AT2226" s="162">
        <v>4</v>
      </c>
      <c r="AV2226" s="91">
        <v>48</v>
      </c>
      <c r="AW2226" s="93">
        <v>147</v>
      </c>
      <c r="AX2226" s="99">
        <f t="shared" si="1233"/>
        <v>48147</v>
      </c>
      <c r="AZ2226" s="7" t="s">
        <v>3053</v>
      </c>
      <c r="BA2226" t="s">
        <v>3290</v>
      </c>
      <c r="BJ2226">
        <v>16</v>
      </c>
    </row>
    <row r="2227" spans="1:62" hidden="1" outlineLevel="1">
      <c r="A2227" t="s">
        <v>30</v>
      </c>
      <c r="B2227" t="s">
        <v>2</v>
      </c>
      <c r="C2227" s="1">
        <f t="shared" si="1217"/>
        <v>3180</v>
      </c>
      <c r="D2227" s="7">
        <f>IF(P2227&gt;0,RANK(P2227,(P2227:R2227,S2227:AG2227)),0)</f>
        <v>7</v>
      </c>
      <c r="E2227" s="7">
        <f>IF(Q2227&gt;0,RANK(Q2227,(P2227:R2227,S2227:AG2227)),0)</f>
        <v>4</v>
      </c>
      <c r="F2227" s="7">
        <f>IF(R2227&gt;0,RANK(R2227,(P2227:R2227,S2227:AG2227)),0)</f>
        <v>1</v>
      </c>
      <c r="G2227" s="7">
        <f>IF(S2227&gt;0,RANK(S2227,(P2227:R2227,S2227:AG2227)),0)</f>
        <v>2</v>
      </c>
      <c r="H2227" s="48">
        <f t="shared" si="1218"/>
        <v>1652</v>
      </c>
      <c r="I2227" s="163">
        <f t="shared" si="1215"/>
        <v>0.51949685534591195</v>
      </c>
      <c r="J2227" s="2"/>
      <c r="K2227" s="2">
        <f t="shared" si="1219"/>
        <v>2.2012578616352201E-3</v>
      </c>
      <c r="L2227" s="2">
        <f t="shared" si="1220"/>
        <v>3.9937106918238992E-2</v>
      </c>
      <c r="M2227" s="2">
        <f t="shared" si="1221"/>
        <v>0.68962264150943398</v>
      </c>
      <c r="N2227" s="2">
        <f t="shared" si="1222"/>
        <v>0.170125786163522</v>
      </c>
      <c r="O2227" s="2">
        <f t="shared" si="1223"/>
        <v>9.8113207547169706E-2</v>
      </c>
      <c r="P2227" s="1">
        <v>7</v>
      </c>
      <c r="Q2227" s="1">
        <v>127</v>
      </c>
      <c r="R2227" s="1">
        <v>2193</v>
      </c>
      <c r="S2227" s="1">
        <v>541</v>
      </c>
      <c r="T2227" s="1">
        <v>188</v>
      </c>
      <c r="V2227" s="1">
        <v>21</v>
      </c>
      <c r="Y2227" s="1">
        <v>97</v>
      </c>
      <c r="Z2227" s="1">
        <f t="shared" si="1224"/>
        <v>4</v>
      </c>
      <c r="AC2227" s="1">
        <v>2</v>
      </c>
      <c r="AI2227" s="7">
        <f t="shared" si="1225"/>
        <v>3</v>
      </c>
      <c r="AJ2227" s="7">
        <f t="shared" si="1226"/>
        <v>0</v>
      </c>
      <c r="AK2227" s="7">
        <f t="shared" si="1227"/>
        <v>6</v>
      </c>
      <c r="AL2227" s="7">
        <f t="shared" si="1228"/>
        <v>0</v>
      </c>
      <c r="AM2227" s="2">
        <f t="shared" si="1229"/>
        <v>5.9119496855345913E-2</v>
      </c>
      <c r="AN2227" s="2">
        <f t="shared" si="1230"/>
        <v>0</v>
      </c>
      <c r="AO2227" s="2">
        <f t="shared" si="1231"/>
        <v>6.6037735849056606E-3</v>
      </c>
      <c r="AP2227" s="2">
        <f t="shared" si="1232"/>
        <v>0</v>
      </c>
      <c r="AR2227" t="str">
        <f t="shared" si="1216"/>
        <v>Fayette</v>
      </c>
      <c r="AS2227" t="s">
        <v>2</v>
      </c>
      <c r="AT2227" s="162">
        <v>10</v>
      </c>
      <c r="AV2227" s="91">
        <v>48</v>
      </c>
      <c r="AW2227" s="93">
        <v>149</v>
      </c>
      <c r="AX2227" s="99">
        <f t="shared" si="1233"/>
        <v>48149</v>
      </c>
      <c r="AZ2227" s="7" t="s">
        <v>3053</v>
      </c>
      <c r="BA2227" t="s">
        <v>3290</v>
      </c>
      <c r="BJ2227">
        <v>4</v>
      </c>
    </row>
    <row r="2228" spans="1:62" hidden="1" outlineLevel="1">
      <c r="A2228" t="s">
        <v>2674</v>
      </c>
      <c r="B2228" t="s">
        <v>2</v>
      </c>
      <c r="C2228" s="1">
        <f t="shared" si="1217"/>
        <v>120</v>
      </c>
      <c r="D2228" s="7">
        <f>IF(P2228&gt;0,RANK(P2228,(P2228:R2228,S2228:AG2228)),0)</f>
        <v>0</v>
      </c>
      <c r="E2228" s="7">
        <f>IF(Q2228&gt;0,RANK(Q2228,(P2228:R2228,S2228:AG2228)),0)</f>
        <v>4</v>
      </c>
      <c r="F2228" s="7">
        <f>IF(R2228&gt;0,RANK(R2228,(P2228:R2228,S2228:AG2228)),0)</f>
        <v>1</v>
      </c>
      <c r="G2228" s="7">
        <f>IF(S2228&gt;0,RANK(S2228,(P2228:R2228,S2228:AG2228)),0)</f>
        <v>3</v>
      </c>
      <c r="H2228" s="48">
        <f t="shared" si="1218"/>
        <v>67</v>
      </c>
      <c r="I2228" s="163">
        <f t="shared" si="1215"/>
        <v>0.55833333333333335</v>
      </c>
      <c r="J2228" s="2"/>
      <c r="K2228" s="2">
        <f t="shared" si="1219"/>
        <v>0</v>
      </c>
      <c r="L2228" s="2">
        <f t="shared" si="1220"/>
        <v>6.6666666666666666E-2</v>
      </c>
      <c r="M2228" s="2">
        <f t="shared" si="1221"/>
        <v>0.69166666666666665</v>
      </c>
      <c r="N2228" s="2">
        <f t="shared" si="1222"/>
        <v>7.4999999999999997E-2</v>
      </c>
      <c r="O2228" s="2">
        <f t="shared" si="1223"/>
        <v>0.16666666666666669</v>
      </c>
      <c r="P2228" s="1">
        <v>0</v>
      </c>
      <c r="Q2228" s="1">
        <v>8</v>
      </c>
      <c r="R2228" s="1">
        <v>83</v>
      </c>
      <c r="S2228" s="1">
        <v>9</v>
      </c>
      <c r="T2228" s="1">
        <v>16</v>
      </c>
      <c r="V2228" s="1">
        <v>2</v>
      </c>
      <c r="Y2228" s="1">
        <v>2</v>
      </c>
      <c r="Z2228" s="1">
        <f t="shared" si="1224"/>
        <v>0</v>
      </c>
      <c r="AC2228" s="1">
        <v>0</v>
      </c>
      <c r="AI2228" s="7">
        <f t="shared" si="1225"/>
        <v>2</v>
      </c>
      <c r="AJ2228" s="7">
        <f t="shared" si="1226"/>
        <v>0</v>
      </c>
      <c r="AK2228" s="7">
        <f t="shared" si="1227"/>
        <v>5</v>
      </c>
      <c r="AL2228" s="7">
        <f t="shared" si="1228"/>
        <v>0</v>
      </c>
      <c r="AM2228" s="2">
        <f t="shared" si="1229"/>
        <v>0.13333333333333333</v>
      </c>
      <c r="AN2228" s="2">
        <f t="shared" si="1230"/>
        <v>0</v>
      </c>
      <c r="AO2228" s="2">
        <f t="shared" si="1231"/>
        <v>1.6666666666666666E-2</v>
      </c>
      <c r="AP2228" s="2">
        <f t="shared" si="1232"/>
        <v>0</v>
      </c>
      <c r="AR2228" t="str">
        <f t="shared" si="1216"/>
        <v>Fisher</v>
      </c>
      <c r="AS2228" t="s">
        <v>2</v>
      </c>
      <c r="AT2228" s="162">
        <v>19</v>
      </c>
      <c r="AV2228" s="91">
        <v>48</v>
      </c>
      <c r="AW2228" s="93">
        <v>151</v>
      </c>
      <c r="AX2228" s="99">
        <f t="shared" si="1233"/>
        <v>48151</v>
      </c>
      <c r="AZ2228" s="7" t="s">
        <v>3053</v>
      </c>
      <c r="BA2228" t="s">
        <v>3290</v>
      </c>
      <c r="BJ2228">
        <v>0</v>
      </c>
    </row>
    <row r="2229" spans="1:62" hidden="1" outlineLevel="1">
      <c r="A2229" t="s">
        <v>3137</v>
      </c>
      <c r="B2229" t="s">
        <v>2</v>
      </c>
      <c r="C2229" s="1">
        <f t="shared" si="1217"/>
        <v>739</v>
      </c>
      <c r="D2229" s="7">
        <f>IF(P2229&gt;0,RANK(P2229,(P2229:R2229,S2229:AG2229)),0)</f>
        <v>7</v>
      </c>
      <c r="E2229" s="7">
        <f>IF(Q2229&gt;0,RANK(Q2229,(P2229:R2229,S2229:AG2229)),0)</f>
        <v>5</v>
      </c>
      <c r="F2229" s="7">
        <f>IF(R2229&gt;0,RANK(R2229,(P2229:R2229,S2229:AG2229)),0)</f>
        <v>1</v>
      </c>
      <c r="G2229" s="7">
        <f>IF(S2229&gt;0,RANK(S2229,(P2229:R2229,S2229:AG2229)),0)</f>
        <v>4</v>
      </c>
      <c r="H2229" s="48">
        <f t="shared" si="1218"/>
        <v>464</v>
      </c>
      <c r="I2229" s="163">
        <f t="shared" si="1215"/>
        <v>0.62787550744248988</v>
      </c>
      <c r="J2229" s="2"/>
      <c r="K2229" s="2">
        <f t="shared" si="1219"/>
        <v>4.0595399188092015E-3</v>
      </c>
      <c r="L2229" s="2">
        <f t="shared" si="1220"/>
        <v>5.5480378890392423E-2</v>
      </c>
      <c r="M2229" s="2">
        <f t="shared" si="1221"/>
        <v>0.71041948579161029</v>
      </c>
      <c r="N2229" s="2">
        <f t="shared" si="1222"/>
        <v>6.6305818673883632E-2</v>
      </c>
      <c r="O2229" s="2">
        <f t="shared" si="1223"/>
        <v>0.16373477672530445</v>
      </c>
      <c r="P2229" s="1">
        <v>3</v>
      </c>
      <c r="Q2229" s="1">
        <v>41</v>
      </c>
      <c r="R2229" s="1">
        <v>525</v>
      </c>
      <c r="S2229" s="1">
        <v>49</v>
      </c>
      <c r="T2229" s="1">
        <v>61</v>
      </c>
      <c r="V2229" s="1">
        <v>8</v>
      </c>
      <c r="Y2229" s="1">
        <v>50</v>
      </c>
      <c r="Z2229" s="1">
        <f t="shared" si="1224"/>
        <v>1</v>
      </c>
      <c r="AC2229" s="1">
        <v>1</v>
      </c>
      <c r="AI2229" s="7">
        <f t="shared" si="1225"/>
        <v>2</v>
      </c>
      <c r="AJ2229" s="7">
        <f t="shared" si="1226"/>
        <v>0</v>
      </c>
      <c r="AK2229" s="7">
        <f t="shared" si="1227"/>
        <v>6</v>
      </c>
      <c r="AL2229" s="7">
        <f t="shared" si="1228"/>
        <v>0</v>
      </c>
      <c r="AM2229" s="2">
        <f t="shared" si="1229"/>
        <v>8.2543978349120431E-2</v>
      </c>
      <c r="AN2229" s="2">
        <f t="shared" si="1230"/>
        <v>0</v>
      </c>
      <c r="AO2229" s="2">
        <f t="shared" si="1231"/>
        <v>1.0825439783491205E-2</v>
      </c>
      <c r="AP2229" s="2">
        <f t="shared" si="1232"/>
        <v>0</v>
      </c>
      <c r="AR2229" t="str">
        <f t="shared" si="1216"/>
        <v>Floyd</v>
      </c>
      <c r="AS2229" t="s">
        <v>2</v>
      </c>
      <c r="AT2229" s="162"/>
      <c r="AV2229" s="91">
        <v>48</v>
      </c>
      <c r="AW2229" s="93">
        <v>153</v>
      </c>
      <c r="AX2229" s="99">
        <f t="shared" si="1233"/>
        <v>48153</v>
      </c>
      <c r="AZ2229" s="7" t="s">
        <v>3053</v>
      </c>
      <c r="BA2229" t="s">
        <v>3290</v>
      </c>
      <c r="BJ2229">
        <v>1</v>
      </c>
    </row>
    <row r="2230" spans="1:62" hidden="1" outlineLevel="1">
      <c r="A2230" t="s">
        <v>1050</v>
      </c>
      <c r="B2230" t="s">
        <v>2</v>
      </c>
      <c r="C2230" s="1">
        <f t="shared" si="1217"/>
        <v>0</v>
      </c>
      <c r="D2230" s="7">
        <f>IF(P2230&gt;0,RANK(P2230,(P2230:R2230,S2230:AG2230)),0)</f>
        <v>0</v>
      </c>
      <c r="E2230" s="7">
        <f>IF(Q2230&gt;0,RANK(Q2230,(P2230:R2230,S2230:AG2230)),0)</f>
        <v>0</v>
      </c>
      <c r="F2230" s="7">
        <f>IF(R2230&gt;0,RANK(R2230,(P2230:R2230,S2230:AG2230)),0)</f>
        <v>0</v>
      </c>
      <c r="G2230" s="7">
        <f>IF(S2230&gt;0,RANK(S2230,(P2230:R2230,S2230:AG2230)),0)</f>
        <v>0</v>
      </c>
      <c r="H2230" s="48">
        <f t="shared" si="1218"/>
        <v>0</v>
      </c>
      <c r="I2230" s="163" t="e">
        <f t="shared" si="1215"/>
        <v>#DIV/0!</v>
      </c>
      <c r="J2230" s="2"/>
      <c r="K2230" s="2" t="str">
        <f t="shared" si="1219"/>
        <v>-</v>
      </c>
      <c r="L2230" s="2" t="str">
        <f t="shared" si="1220"/>
        <v>-</v>
      </c>
      <c r="M2230" s="2" t="str">
        <f t="shared" si="1221"/>
        <v>-</v>
      </c>
      <c r="N2230" s="2" t="str">
        <f t="shared" si="1222"/>
        <v>-</v>
      </c>
      <c r="O2230" s="2" t="str">
        <f t="shared" si="1223"/>
        <v>-</v>
      </c>
      <c r="P2230" s="1">
        <v>0</v>
      </c>
      <c r="Q2230" s="1">
        <v>0</v>
      </c>
      <c r="R2230" s="1">
        <v>0</v>
      </c>
      <c r="S2230" s="1">
        <v>0</v>
      </c>
      <c r="T2230" s="1">
        <v>0</v>
      </c>
      <c r="V2230" s="1">
        <v>0</v>
      </c>
      <c r="Y2230" s="1">
        <v>0</v>
      </c>
      <c r="Z2230" s="1">
        <f t="shared" si="1224"/>
        <v>0</v>
      </c>
      <c r="AC2230" s="1">
        <v>0</v>
      </c>
      <c r="AI2230" s="7">
        <f t="shared" si="1225"/>
        <v>0</v>
      </c>
      <c r="AJ2230" s="7">
        <f t="shared" si="1226"/>
        <v>0</v>
      </c>
      <c r="AK2230" s="7">
        <f t="shared" si="1227"/>
        <v>0</v>
      </c>
      <c r="AL2230" s="7">
        <f t="shared" si="1228"/>
        <v>0</v>
      </c>
      <c r="AM2230" s="2" t="str">
        <f t="shared" si="1229"/>
        <v>-</v>
      </c>
      <c r="AN2230" s="2" t="str">
        <f t="shared" si="1230"/>
        <v>-</v>
      </c>
      <c r="AO2230" s="2" t="str">
        <f t="shared" si="1231"/>
        <v>-</v>
      </c>
      <c r="AP2230" s="2" t="str">
        <f t="shared" si="1232"/>
        <v>-</v>
      </c>
      <c r="AR2230" t="str">
        <f t="shared" si="1216"/>
        <v>Foard</v>
      </c>
      <c r="AS2230" t="s">
        <v>2</v>
      </c>
      <c r="AT2230" s="162">
        <v>13</v>
      </c>
      <c r="AV2230" s="91">
        <v>48</v>
      </c>
      <c r="AW2230" s="93">
        <v>155</v>
      </c>
      <c r="AX2230" s="99">
        <f t="shared" si="1233"/>
        <v>48155</v>
      </c>
      <c r="AZ2230" s="7" t="s">
        <v>3053</v>
      </c>
      <c r="BA2230" t="s">
        <v>3290</v>
      </c>
      <c r="BJ2230">
        <v>0</v>
      </c>
    </row>
    <row r="2231" spans="1:62" hidden="1" outlineLevel="1">
      <c r="A2231" t="s">
        <v>1359</v>
      </c>
      <c r="B2231" t="s">
        <v>2</v>
      </c>
      <c r="C2231" s="1">
        <f t="shared" si="1217"/>
        <v>36749</v>
      </c>
      <c r="D2231" s="7">
        <f>IF(P2231&gt;0,RANK(P2231,(P2231:R2231,S2231:AG2231)),0)</f>
        <v>7</v>
      </c>
      <c r="E2231" s="7">
        <f>IF(Q2231&gt;0,RANK(Q2231,(P2231:R2231,S2231:AG2231)),0)</f>
        <v>4</v>
      </c>
      <c r="F2231" s="7">
        <f>IF(R2231&gt;0,RANK(R2231,(P2231:R2231,S2231:AG2231)),0)</f>
        <v>1</v>
      </c>
      <c r="G2231" s="7">
        <f>IF(S2231&gt;0,RANK(S2231,(P2231:R2231,S2231:AG2231)),0)</f>
        <v>2</v>
      </c>
      <c r="H2231" s="48">
        <f t="shared" si="1218"/>
        <v>19530</v>
      </c>
      <c r="I2231" s="163">
        <f t="shared" si="1215"/>
        <v>0.53144303246346836</v>
      </c>
      <c r="J2231" s="2"/>
      <c r="K2231" s="2">
        <f t="shared" si="1219"/>
        <v>5.7960760837029576E-3</v>
      </c>
      <c r="L2231" s="2">
        <f t="shared" si="1220"/>
        <v>5.3851805491305887E-2</v>
      </c>
      <c r="M2231" s="2">
        <f t="shared" si="1221"/>
        <v>0.66790933086614601</v>
      </c>
      <c r="N2231" s="2">
        <f t="shared" si="1222"/>
        <v>0.13646629840267763</v>
      </c>
      <c r="O2231" s="2">
        <f t="shared" si="1223"/>
        <v>0.13597648915616758</v>
      </c>
      <c r="P2231" s="1">
        <v>213</v>
      </c>
      <c r="Q2231" s="1">
        <v>1979</v>
      </c>
      <c r="R2231" s="1">
        <v>24545</v>
      </c>
      <c r="S2231" s="1">
        <v>5015</v>
      </c>
      <c r="T2231" s="1">
        <v>2671</v>
      </c>
      <c r="V2231" s="1">
        <v>294</v>
      </c>
      <c r="Y2231" s="1">
        <v>1876</v>
      </c>
      <c r="Z2231" s="1">
        <f t="shared" si="1224"/>
        <v>57</v>
      </c>
      <c r="AC2231" s="1">
        <v>99</v>
      </c>
      <c r="AI2231" s="7">
        <f t="shared" si="1225"/>
        <v>3</v>
      </c>
      <c r="AJ2231" s="7">
        <f t="shared" si="1226"/>
        <v>0</v>
      </c>
      <c r="AK2231" s="7">
        <f t="shared" si="1227"/>
        <v>6</v>
      </c>
      <c r="AL2231" s="7">
        <f t="shared" si="1228"/>
        <v>0</v>
      </c>
      <c r="AM2231" s="2">
        <f t="shared" si="1229"/>
        <v>7.2682249857138975E-2</v>
      </c>
      <c r="AN2231" s="2">
        <f t="shared" si="1230"/>
        <v>0</v>
      </c>
      <c r="AO2231" s="2">
        <f t="shared" si="1231"/>
        <v>8.000217692998449E-3</v>
      </c>
      <c r="AP2231" s="2">
        <f t="shared" si="1232"/>
        <v>0</v>
      </c>
      <c r="AR2231" t="str">
        <f t="shared" si="1216"/>
        <v>Fort Bend</v>
      </c>
      <c r="AS2231" t="s">
        <v>2</v>
      </c>
      <c r="AT2231" s="162"/>
      <c r="AV2231" s="91">
        <v>48</v>
      </c>
      <c r="AW2231" s="93">
        <v>157</v>
      </c>
      <c r="AX2231" s="99">
        <f t="shared" si="1233"/>
        <v>48157</v>
      </c>
      <c r="AZ2231" s="7" t="s">
        <v>3053</v>
      </c>
      <c r="BA2231" t="s">
        <v>3290</v>
      </c>
      <c r="BJ2231">
        <v>57</v>
      </c>
    </row>
    <row r="2232" spans="1:62" hidden="1" outlineLevel="1">
      <c r="A2232" t="s">
        <v>2477</v>
      </c>
      <c r="B2232" t="s">
        <v>2</v>
      </c>
      <c r="C2232" s="1">
        <f t="shared" si="1217"/>
        <v>1965</v>
      </c>
      <c r="D2232" s="7">
        <f>IF(P2232&gt;0,RANK(P2232,(P2232:R2232,S2232:AG2232)),0)</f>
        <v>9</v>
      </c>
      <c r="E2232" s="7">
        <f>IF(Q2232&gt;0,RANK(Q2232,(P2232:R2232,S2232:AG2232)),0)</f>
        <v>5</v>
      </c>
      <c r="F2232" s="7">
        <f>IF(R2232&gt;0,RANK(R2232,(P2232:R2232,S2232:AG2232)),0)</f>
        <v>1</v>
      </c>
      <c r="G2232" s="7">
        <f>IF(S2232&gt;0,RANK(S2232,(P2232:R2232,S2232:AG2232)),0)</f>
        <v>2</v>
      </c>
      <c r="H2232" s="48">
        <f t="shared" si="1218"/>
        <v>1047</v>
      </c>
      <c r="I2232" s="163">
        <f t="shared" si="1215"/>
        <v>0.53282442748091607</v>
      </c>
      <c r="J2232" s="2"/>
      <c r="K2232" s="2">
        <f t="shared" si="1219"/>
        <v>5.0890585241730284E-3</v>
      </c>
      <c r="L2232" s="2">
        <f t="shared" si="1220"/>
        <v>4.3256997455470736E-2</v>
      </c>
      <c r="M2232" s="2">
        <f t="shared" si="1221"/>
        <v>0.64376590330788808</v>
      </c>
      <c r="N2232" s="2">
        <f t="shared" si="1222"/>
        <v>0.11094147582697202</v>
      </c>
      <c r="O2232" s="2">
        <f t="shared" si="1223"/>
        <v>0.19694656488549611</v>
      </c>
      <c r="P2232" s="1">
        <v>10</v>
      </c>
      <c r="Q2232" s="1">
        <v>85</v>
      </c>
      <c r="R2232" s="1">
        <v>1265</v>
      </c>
      <c r="S2232" s="1">
        <v>218</v>
      </c>
      <c r="T2232" s="1">
        <v>178</v>
      </c>
      <c r="V2232" s="1">
        <v>26</v>
      </c>
      <c r="Y2232" s="1">
        <v>151</v>
      </c>
      <c r="Z2232" s="1">
        <f t="shared" si="1224"/>
        <v>11</v>
      </c>
      <c r="AC2232" s="1">
        <v>21</v>
      </c>
      <c r="AI2232" s="7">
        <f t="shared" si="1225"/>
        <v>3</v>
      </c>
      <c r="AJ2232" s="7">
        <f t="shared" si="1226"/>
        <v>0</v>
      </c>
      <c r="AK2232" s="7">
        <f t="shared" si="1227"/>
        <v>6</v>
      </c>
      <c r="AL2232" s="7">
        <f t="shared" si="1228"/>
        <v>0</v>
      </c>
      <c r="AM2232" s="2">
        <f t="shared" si="1229"/>
        <v>9.0585241730279903E-2</v>
      </c>
      <c r="AN2232" s="2">
        <f t="shared" si="1230"/>
        <v>0</v>
      </c>
      <c r="AO2232" s="2">
        <f t="shared" si="1231"/>
        <v>1.3231552162849873E-2</v>
      </c>
      <c r="AP2232" s="2">
        <f t="shared" si="1232"/>
        <v>0</v>
      </c>
      <c r="AR2232" t="str">
        <f t="shared" si="1216"/>
        <v>Franklin</v>
      </c>
      <c r="AS2232" t="s">
        <v>2</v>
      </c>
      <c r="AT2232" s="162">
        <v>4</v>
      </c>
      <c r="AV2232" s="91">
        <v>48</v>
      </c>
      <c r="AW2232" s="93">
        <v>159</v>
      </c>
      <c r="AX2232" s="99">
        <f t="shared" si="1233"/>
        <v>48159</v>
      </c>
      <c r="AZ2232" s="7" t="s">
        <v>3053</v>
      </c>
      <c r="BA2232" t="s">
        <v>3290</v>
      </c>
      <c r="BJ2232">
        <v>11</v>
      </c>
    </row>
    <row r="2233" spans="1:62" hidden="1" outlineLevel="1">
      <c r="A2233" t="s">
        <v>1416</v>
      </c>
      <c r="B2233" t="s">
        <v>2</v>
      </c>
      <c r="C2233" s="1">
        <f t="shared" si="1217"/>
        <v>2218</v>
      </c>
      <c r="D2233" s="7">
        <f>IF(P2233&gt;0,RANK(P2233,(P2233:R2233,S2233:AG2233)),0)</f>
        <v>9</v>
      </c>
      <c r="E2233" s="7">
        <f>IF(Q2233&gt;0,RANK(Q2233,(P2233:R2233,S2233:AG2233)),0)</f>
        <v>4</v>
      </c>
      <c r="F2233" s="7">
        <f>IF(R2233&gt;0,RANK(R2233,(P2233:R2233,S2233:AG2233)),0)</f>
        <v>1</v>
      </c>
      <c r="G2233" s="7">
        <f>IF(S2233&gt;0,RANK(S2233,(P2233:R2233,S2233:AG2233)),0)</f>
        <v>2</v>
      </c>
      <c r="H2233" s="48">
        <f t="shared" si="1218"/>
        <v>1437</v>
      </c>
      <c r="I2233" s="163">
        <f t="shared" si="1215"/>
        <v>0.64788097385031562</v>
      </c>
      <c r="J2233" s="2"/>
      <c r="K2233" s="2">
        <f t="shared" si="1219"/>
        <v>2.7051397655545538E-3</v>
      </c>
      <c r="L2233" s="2">
        <f t="shared" si="1220"/>
        <v>4.1478809738503153E-2</v>
      </c>
      <c r="M2233" s="2">
        <f t="shared" si="1221"/>
        <v>0.74346257889990985</v>
      </c>
      <c r="N2233" s="2">
        <f t="shared" si="1222"/>
        <v>9.5581605049594232E-2</v>
      </c>
      <c r="O2233" s="2">
        <f t="shared" si="1223"/>
        <v>0.11677186654643823</v>
      </c>
      <c r="P2233" s="1">
        <v>6</v>
      </c>
      <c r="Q2233" s="1">
        <v>92</v>
      </c>
      <c r="R2233" s="1">
        <v>1649</v>
      </c>
      <c r="S2233" s="1">
        <v>212</v>
      </c>
      <c r="T2233" s="1">
        <v>155</v>
      </c>
      <c r="V2233" s="1">
        <v>12</v>
      </c>
      <c r="Y2233" s="1">
        <v>78</v>
      </c>
      <c r="Z2233" s="1">
        <f t="shared" si="1224"/>
        <v>7</v>
      </c>
      <c r="AC2233" s="1">
        <v>7</v>
      </c>
      <c r="AI2233" s="7">
        <f t="shared" si="1225"/>
        <v>3</v>
      </c>
      <c r="AJ2233" s="7">
        <f t="shared" si="1226"/>
        <v>0</v>
      </c>
      <c r="AK2233" s="7">
        <f t="shared" si="1227"/>
        <v>6</v>
      </c>
      <c r="AL2233" s="7">
        <f t="shared" si="1228"/>
        <v>0</v>
      </c>
      <c r="AM2233" s="2">
        <f t="shared" si="1229"/>
        <v>6.9882777276825972E-2</v>
      </c>
      <c r="AN2233" s="2">
        <f t="shared" si="1230"/>
        <v>0</v>
      </c>
      <c r="AO2233" s="2">
        <f t="shared" si="1231"/>
        <v>5.4102795311091077E-3</v>
      </c>
      <c r="AP2233" s="2">
        <f t="shared" si="1232"/>
        <v>0</v>
      </c>
      <c r="AR2233" t="str">
        <f t="shared" si="1216"/>
        <v>Freestone</v>
      </c>
      <c r="AS2233" t="s">
        <v>2</v>
      </c>
      <c r="AT2233" s="162">
        <v>17</v>
      </c>
      <c r="AV2233" s="91">
        <v>48</v>
      </c>
      <c r="AW2233" s="93">
        <v>161</v>
      </c>
      <c r="AX2233" s="99">
        <f t="shared" si="1233"/>
        <v>48161</v>
      </c>
      <c r="AZ2233" s="7" t="s">
        <v>3053</v>
      </c>
      <c r="BA2233" t="s">
        <v>3290</v>
      </c>
      <c r="BJ2233">
        <v>7</v>
      </c>
    </row>
    <row r="2234" spans="1:62" hidden="1" outlineLevel="1">
      <c r="A2234" t="s">
        <v>1456</v>
      </c>
      <c r="B2234" t="s">
        <v>2</v>
      </c>
      <c r="C2234" s="1">
        <f t="shared" si="1217"/>
        <v>185</v>
      </c>
      <c r="D2234" s="7">
        <f>IF(P2234&gt;0,RANK(P2234,(P2234:R2234,S2234:AG2234)),0)</f>
        <v>0</v>
      </c>
      <c r="E2234" s="7">
        <f>IF(Q2234&gt;0,RANK(Q2234,(P2234:R2234,S2234:AG2234)),0)</f>
        <v>4</v>
      </c>
      <c r="F2234" s="7">
        <f>IF(R2234&gt;0,RANK(R2234,(P2234:R2234,S2234:AG2234)),0)</f>
        <v>1</v>
      </c>
      <c r="G2234" s="7">
        <f>IF(S2234&gt;0,RANK(S2234,(P2234:R2234,S2234:AG2234)),0)</f>
        <v>3</v>
      </c>
      <c r="H2234" s="48">
        <f t="shared" si="1218"/>
        <v>117</v>
      </c>
      <c r="I2234" s="163">
        <f t="shared" si="1215"/>
        <v>0.63243243243243241</v>
      </c>
      <c r="J2234" s="2"/>
      <c r="K2234" s="2">
        <f t="shared" si="1219"/>
        <v>0</v>
      </c>
      <c r="L2234" s="2">
        <f t="shared" si="1220"/>
        <v>5.9459459459459463E-2</v>
      </c>
      <c r="M2234" s="2">
        <f t="shared" si="1221"/>
        <v>0.74054054054054053</v>
      </c>
      <c r="N2234" s="2">
        <f t="shared" si="1222"/>
        <v>8.1081081081081086E-2</v>
      </c>
      <c r="O2234" s="2">
        <f t="shared" si="1223"/>
        <v>0.11891891891891887</v>
      </c>
      <c r="P2234" s="1">
        <v>0</v>
      </c>
      <c r="Q2234" s="1">
        <v>11</v>
      </c>
      <c r="R2234" s="1">
        <v>137</v>
      </c>
      <c r="S2234" s="1">
        <v>15</v>
      </c>
      <c r="T2234" s="1">
        <v>20</v>
      </c>
      <c r="V2234" s="1">
        <v>0</v>
      </c>
      <c r="Y2234" s="1">
        <v>2</v>
      </c>
      <c r="Z2234" s="1">
        <f t="shared" si="1224"/>
        <v>0</v>
      </c>
      <c r="AC2234" s="1">
        <v>0</v>
      </c>
      <c r="AI2234" s="7">
        <f t="shared" si="1225"/>
        <v>2</v>
      </c>
      <c r="AJ2234" s="7">
        <f t="shared" si="1226"/>
        <v>0</v>
      </c>
      <c r="AK2234" s="7">
        <f t="shared" si="1227"/>
        <v>0</v>
      </c>
      <c r="AL2234" s="7">
        <f t="shared" si="1228"/>
        <v>0</v>
      </c>
      <c r="AM2234" s="2">
        <f t="shared" si="1229"/>
        <v>0.10810810810810811</v>
      </c>
      <c r="AN2234" s="2">
        <f t="shared" si="1230"/>
        <v>0</v>
      </c>
      <c r="AO2234" s="2">
        <f t="shared" si="1231"/>
        <v>0</v>
      </c>
      <c r="AP2234" s="2">
        <f t="shared" si="1232"/>
        <v>0</v>
      </c>
      <c r="AR2234" t="str">
        <f t="shared" si="1216"/>
        <v>Frio</v>
      </c>
      <c r="AS2234" t="s">
        <v>2</v>
      </c>
      <c r="AT2234" s="162">
        <v>23</v>
      </c>
      <c r="AV2234" s="91">
        <v>48</v>
      </c>
      <c r="AW2234" s="93">
        <v>163</v>
      </c>
      <c r="AX2234" s="99">
        <f t="shared" si="1233"/>
        <v>48163</v>
      </c>
      <c r="AZ2234" s="7" t="s">
        <v>3053</v>
      </c>
      <c r="BA2234" t="s">
        <v>3290</v>
      </c>
      <c r="BJ2234">
        <v>0</v>
      </c>
    </row>
    <row r="2235" spans="1:62" hidden="1" outlineLevel="1">
      <c r="A2235" t="s">
        <v>1457</v>
      </c>
      <c r="B2235" t="s">
        <v>2</v>
      </c>
      <c r="C2235" s="1">
        <f t="shared" si="1217"/>
        <v>1792</v>
      </c>
      <c r="D2235" s="7">
        <f>IF(P2235&gt;0,RANK(P2235,(P2235:R2235,S2235:AG2235)),0)</f>
        <v>8</v>
      </c>
      <c r="E2235" s="7">
        <f>IF(Q2235&gt;0,RANK(Q2235,(P2235:R2235,S2235:AG2235)),0)</f>
        <v>5</v>
      </c>
      <c r="F2235" s="7">
        <f>IF(R2235&gt;0,RANK(R2235,(P2235:R2235,S2235:AG2235)),0)</f>
        <v>1</v>
      </c>
      <c r="G2235" s="7">
        <f>IF(S2235&gt;0,RANK(S2235,(P2235:R2235,S2235:AG2235)),0)</f>
        <v>4</v>
      </c>
      <c r="H2235" s="48">
        <f t="shared" si="1218"/>
        <v>811</v>
      </c>
      <c r="I2235" s="163">
        <f t="shared" si="1215"/>
        <v>0.4525669642857143</v>
      </c>
      <c r="J2235" s="2"/>
      <c r="K2235" s="2">
        <f t="shared" si="1219"/>
        <v>7.8125E-3</v>
      </c>
      <c r="L2235" s="2">
        <f t="shared" si="1220"/>
        <v>6.9754464285714288E-2</v>
      </c>
      <c r="M2235" s="2">
        <f t="shared" si="1221"/>
        <v>0.5809151785714286</v>
      </c>
      <c r="N2235" s="2">
        <f t="shared" si="1222"/>
        <v>8.7053571428571425E-2</v>
      </c>
      <c r="O2235" s="2">
        <f t="shared" si="1223"/>
        <v>0.2544642857142857</v>
      </c>
      <c r="P2235" s="1">
        <v>14</v>
      </c>
      <c r="Q2235" s="1">
        <v>125</v>
      </c>
      <c r="R2235" s="1">
        <v>1041</v>
      </c>
      <c r="S2235" s="1">
        <v>156</v>
      </c>
      <c r="T2235" s="1">
        <v>169</v>
      </c>
      <c r="V2235" s="1">
        <v>31</v>
      </c>
      <c r="Y2235" s="1">
        <v>230</v>
      </c>
      <c r="Z2235" s="1">
        <f t="shared" si="1224"/>
        <v>16</v>
      </c>
      <c r="AC2235" s="1">
        <v>10</v>
      </c>
      <c r="AI2235" s="7">
        <f t="shared" si="1225"/>
        <v>3</v>
      </c>
      <c r="AJ2235" s="7">
        <f t="shared" si="1226"/>
        <v>0</v>
      </c>
      <c r="AK2235" s="7">
        <f t="shared" si="1227"/>
        <v>6</v>
      </c>
      <c r="AL2235" s="7">
        <f t="shared" si="1228"/>
        <v>0</v>
      </c>
      <c r="AM2235" s="2">
        <f t="shared" si="1229"/>
        <v>9.4308035714285712E-2</v>
      </c>
      <c r="AN2235" s="2">
        <f t="shared" si="1230"/>
        <v>0</v>
      </c>
      <c r="AO2235" s="2">
        <f t="shared" si="1231"/>
        <v>1.7299107142857144E-2</v>
      </c>
      <c r="AP2235" s="2">
        <f t="shared" si="1232"/>
        <v>0</v>
      </c>
      <c r="AR2235" t="str">
        <f t="shared" si="1216"/>
        <v>Gaines</v>
      </c>
      <c r="AS2235" t="s">
        <v>2</v>
      </c>
      <c r="AT2235" s="162">
        <v>19</v>
      </c>
      <c r="AV2235" s="91">
        <v>48</v>
      </c>
      <c r="AW2235" s="93">
        <v>165</v>
      </c>
      <c r="AX2235" s="99">
        <f t="shared" si="1233"/>
        <v>48165</v>
      </c>
      <c r="AZ2235" s="7" t="s">
        <v>3053</v>
      </c>
      <c r="BA2235" t="s">
        <v>3290</v>
      </c>
      <c r="BJ2235">
        <v>16</v>
      </c>
    </row>
    <row r="2236" spans="1:62" hidden="1" outlineLevel="1">
      <c r="A2236" t="s">
        <v>1117</v>
      </c>
      <c r="B2236" t="s">
        <v>2</v>
      </c>
      <c r="C2236" s="1">
        <f t="shared" si="1217"/>
        <v>23091</v>
      </c>
      <c r="D2236" s="7">
        <f>IF(P2236&gt;0,RANK(P2236,(P2236:R2236,S2236:AG2236)),0)</f>
        <v>7</v>
      </c>
      <c r="E2236" s="7">
        <f>IF(Q2236&gt;0,RANK(Q2236,(P2236:R2236,S2236:AG2236)),0)</f>
        <v>5</v>
      </c>
      <c r="F2236" s="7">
        <f>IF(R2236&gt;0,RANK(R2236,(P2236:R2236,S2236:AG2236)),0)</f>
        <v>1</v>
      </c>
      <c r="G2236" s="7">
        <f>IF(S2236&gt;0,RANK(S2236,(P2236:R2236,S2236:AG2236)),0)</f>
        <v>2</v>
      </c>
      <c r="H2236" s="48">
        <f t="shared" si="1218"/>
        <v>10856</v>
      </c>
      <c r="I2236" s="163">
        <f t="shared" si="1215"/>
        <v>0.47013988133904983</v>
      </c>
      <c r="J2236" s="2"/>
      <c r="K2236" s="2">
        <f t="shared" si="1219"/>
        <v>4.0275431986488246E-3</v>
      </c>
      <c r="L2236" s="2">
        <f t="shared" si="1220"/>
        <v>4.5255727339656146E-2</v>
      </c>
      <c r="M2236" s="2">
        <f t="shared" si="1221"/>
        <v>0.64271794205534627</v>
      </c>
      <c r="N2236" s="2">
        <f t="shared" si="1222"/>
        <v>0.17257806071629639</v>
      </c>
      <c r="O2236" s="2">
        <f t="shared" si="1223"/>
        <v>0.1354207266900524</v>
      </c>
      <c r="P2236" s="1">
        <v>93</v>
      </c>
      <c r="Q2236" s="1">
        <v>1045</v>
      </c>
      <c r="R2236" s="1">
        <v>14841</v>
      </c>
      <c r="S2236" s="1">
        <v>3985</v>
      </c>
      <c r="T2236" s="1">
        <v>1551</v>
      </c>
      <c r="V2236" s="1">
        <v>307</v>
      </c>
      <c r="Y2236" s="1">
        <v>1193</v>
      </c>
      <c r="Z2236" s="1">
        <f t="shared" si="1224"/>
        <v>28</v>
      </c>
      <c r="AC2236" s="1">
        <v>48</v>
      </c>
      <c r="AI2236" s="7">
        <f t="shared" si="1225"/>
        <v>3</v>
      </c>
      <c r="AJ2236" s="7">
        <f t="shared" si="1226"/>
        <v>0</v>
      </c>
      <c r="AK2236" s="7">
        <f t="shared" si="1227"/>
        <v>6</v>
      </c>
      <c r="AL2236" s="7">
        <f t="shared" si="1228"/>
        <v>0</v>
      </c>
      <c r="AM2236" s="2">
        <f t="shared" si="1229"/>
        <v>6.7169026893594913E-2</v>
      </c>
      <c r="AN2236" s="2">
        <f t="shared" si="1230"/>
        <v>0</v>
      </c>
      <c r="AO2236" s="2">
        <f t="shared" si="1231"/>
        <v>1.3295223247152571E-2</v>
      </c>
      <c r="AP2236" s="2">
        <f t="shared" si="1232"/>
        <v>0</v>
      </c>
      <c r="AR2236" t="str">
        <f t="shared" si="1216"/>
        <v>Galveston</v>
      </c>
      <c r="AS2236" t="s">
        <v>2</v>
      </c>
      <c r="AT2236" s="162">
        <v>14</v>
      </c>
      <c r="AV2236" s="91">
        <v>48</v>
      </c>
      <c r="AW2236" s="93">
        <v>167</v>
      </c>
      <c r="AX2236" s="99">
        <f t="shared" si="1233"/>
        <v>48167</v>
      </c>
      <c r="AZ2236" s="7" t="s">
        <v>3053</v>
      </c>
      <c r="BA2236" t="s">
        <v>3290</v>
      </c>
      <c r="BJ2236">
        <v>28</v>
      </c>
    </row>
    <row r="2237" spans="1:62" hidden="1" outlineLevel="1">
      <c r="A2237" t="s">
        <v>2350</v>
      </c>
      <c r="B2237" t="s">
        <v>2</v>
      </c>
      <c r="C2237" s="1">
        <f t="shared" si="1217"/>
        <v>804</v>
      </c>
      <c r="D2237" s="7">
        <f>IF(P2237&gt;0,RANK(P2237,(P2237:R2237,S2237:AG2237)),0)</f>
        <v>9</v>
      </c>
      <c r="E2237" s="7">
        <f>IF(Q2237&gt;0,RANK(Q2237,(P2237:R2237,S2237:AG2237)),0)</f>
        <v>4</v>
      </c>
      <c r="F2237" s="7">
        <f>IF(R2237&gt;0,RANK(R2237,(P2237:R2237,S2237:AG2237)),0)</f>
        <v>1</v>
      </c>
      <c r="G2237" s="7">
        <f>IF(S2237&gt;0,RANK(S2237,(P2237:R2237,S2237:AG2237)),0)</f>
        <v>5</v>
      </c>
      <c r="H2237" s="48">
        <f t="shared" si="1218"/>
        <v>480</v>
      </c>
      <c r="I2237" s="163">
        <f t="shared" si="1215"/>
        <v>0.59701492537313428</v>
      </c>
      <c r="J2237" s="2"/>
      <c r="K2237" s="2">
        <f t="shared" si="1219"/>
        <v>1.2437810945273632E-3</v>
      </c>
      <c r="L2237" s="2">
        <f t="shared" si="1220"/>
        <v>6.965174129353234E-2</v>
      </c>
      <c r="M2237" s="2">
        <f t="shared" si="1221"/>
        <v>0.6840796019900498</v>
      </c>
      <c r="N2237" s="2">
        <f t="shared" si="1222"/>
        <v>5.3482587064676616E-2</v>
      </c>
      <c r="O2237" s="2">
        <f t="shared" si="1223"/>
        <v>0.19154228855721384</v>
      </c>
      <c r="P2237" s="1">
        <v>1</v>
      </c>
      <c r="Q2237" s="1">
        <v>56</v>
      </c>
      <c r="R2237" s="1">
        <v>550</v>
      </c>
      <c r="S2237" s="1">
        <v>43</v>
      </c>
      <c r="T2237" s="1">
        <v>70</v>
      </c>
      <c r="V2237" s="1">
        <v>8</v>
      </c>
      <c r="Y2237" s="1">
        <v>62</v>
      </c>
      <c r="Z2237" s="1">
        <f t="shared" si="1224"/>
        <v>8</v>
      </c>
      <c r="AC2237" s="1">
        <v>6</v>
      </c>
      <c r="AI2237" s="7">
        <f t="shared" si="1225"/>
        <v>2</v>
      </c>
      <c r="AJ2237" s="7">
        <f t="shared" si="1226"/>
        <v>0</v>
      </c>
      <c r="AK2237" s="7">
        <f t="shared" si="1227"/>
        <v>6</v>
      </c>
      <c r="AL2237" s="7">
        <f t="shared" si="1228"/>
        <v>0</v>
      </c>
      <c r="AM2237" s="2">
        <f t="shared" si="1229"/>
        <v>8.7064676616915429E-2</v>
      </c>
      <c r="AN2237" s="2">
        <f t="shared" si="1230"/>
        <v>0</v>
      </c>
      <c r="AO2237" s="2">
        <f t="shared" si="1231"/>
        <v>9.9502487562189053E-3</v>
      </c>
      <c r="AP2237" s="2">
        <f t="shared" si="1232"/>
        <v>0</v>
      </c>
      <c r="AR2237" t="str">
        <f t="shared" si="1216"/>
        <v>Garza</v>
      </c>
      <c r="AS2237" t="s">
        <v>2</v>
      </c>
      <c r="AT2237" s="162">
        <v>19</v>
      </c>
      <c r="AV2237" s="91">
        <v>48</v>
      </c>
      <c r="AW2237" s="93">
        <v>169</v>
      </c>
      <c r="AX2237" s="99">
        <f t="shared" si="1233"/>
        <v>48169</v>
      </c>
      <c r="AZ2237" s="7" t="s">
        <v>3053</v>
      </c>
      <c r="BA2237" t="s">
        <v>3290</v>
      </c>
      <c r="BJ2237">
        <v>8</v>
      </c>
    </row>
    <row r="2238" spans="1:62" hidden="1" outlineLevel="1">
      <c r="A2238" t="s">
        <v>1624</v>
      </c>
      <c r="B2238" t="s">
        <v>2</v>
      </c>
      <c r="C2238" s="1">
        <f t="shared" si="1217"/>
        <v>4775</v>
      </c>
      <c r="D2238" s="7">
        <f>IF(P2238&gt;0,RANK(P2238,(P2238:R2238,S2238:AG2238)),0)</f>
        <v>6</v>
      </c>
      <c r="E2238" s="7">
        <f>IF(Q2238&gt;0,RANK(Q2238,(P2238:R2238,S2238:AG2238)),0)</f>
        <v>4</v>
      </c>
      <c r="F2238" s="7">
        <f>IF(R2238&gt;0,RANK(R2238,(P2238:R2238,S2238:AG2238)),0)</f>
        <v>1</v>
      </c>
      <c r="G2238" s="7">
        <f>IF(S2238&gt;0,RANK(S2238,(P2238:R2238,S2238:AG2238)),0)</f>
        <v>2</v>
      </c>
      <c r="H2238" s="48">
        <f t="shared" si="1218"/>
        <v>2864</v>
      </c>
      <c r="I2238" s="163">
        <f t="shared" si="1215"/>
        <v>0.59979057591623042</v>
      </c>
      <c r="J2238" s="2"/>
      <c r="K2238" s="2">
        <f t="shared" si="1219"/>
        <v>7.1204188481675396E-3</v>
      </c>
      <c r="L2238" s="2">
        <f t="shared" si="1220"/>
        <v>4.1465968586387437E-2</v>
      </c>
      <c r="M2238" s="2">
        <f t="shared" si="1221"/>
        <v>0.72230366492146592</v>
      </c>
      <c r="N2238" s="2">
        <f t="shared" si="1222"/>
        <v>0.1225130890052356</v>
      </c>
      <c r="O2238" s="2">
        <f t="shared" si="1223"/>
        <v>0.10659685863874359</v>
      </c>
      <c r="P2238" s="1">
        <v>34</v>
      </c>
      <c r="Q2238" s="1">
        <v>198</v>
      </c>
      <c r="R2238" s="1">
        <v>3449</v>
      </c>
      <c r="S2238" s="1">
        <v>585</v>
      </c>
      <c r="T2238" s="1">
        <v>311</v>
      </c>
      <c r="V2238" s="1">
        <v>22</v>
      </c>
      <c r="Y2238" s="1">
        <v>148</v>
      </c>
      <c r="Z2238" s="1">
        <f t="shared" si="1224"/>
        <v>4</v>
      </c>
      <c r="AC2238" s="1">
        <v>24</v>
      </c>
      <c r="AI2238" s="7">
        <f t="shared" si="1225"/>
        <v>3</v>
      </c>
      <c r="AJ2238" s="7">
        <f t="shared" si="1226"/>
        <v>0</v>
      </c>
      <c r="AK2238" s="7">
        <f t="shared" si="1227"/>
        <v>7</v>
      </c>
      <c r="AL2238" s="7">
        <f t="shared" si="1228"/>
        <v>0</v>
      </c>
      <c r="AM2238" s="2">
        <f t="shared" si="1229"/>
        <v>6.5130890052356019E-2</v>
      </c>
      <c r="AN2238" s="2">
        <f t="shared" si="1230"/>
        <v>0</v>
      </c>
      <c r="AO2238" s="2">
        <f t="shared" si="1231"/>
        <v>4.6073298429319372E-3</v>
      </c>
      <c r="AP2238" s="2">
        <f t="shared" si="1232"/>
        <v>0</v>
      </c>
      <c r="AR2238" t="str">
        <f t="shared" si="1216"/>
        <v>Gillespie</v>
      </c>
      <c r="AS2238" t="s">
        <v>2</v>
      </c>
      <c r="AT2238" s="162">
        <v>21</v>
      </c>
      <c r="AV2238" s="91">
        <v>48</v>
      </c>
      <c r="AW2238" s="93">
        <v>171</v>
      </c>
      <c r="AX2238" s="99">
        <f t="shared" si="1233"/>
        <v>48171</v>
      </c>
      <c r="AZ2238" s="7" t="s">
        <v>3053</v>
      </c>
      <c r="BA2238" t="s">
        <v>3290</v>
      </c>
      <c r="BJ2238">
        <v>4</v>
      </c>
    </row>
    <row r="2239" spans="1:62" hidden="1" outlineLevel="1">
      <c r="A2239" t="s">
        <v>3302</v>
      </c>
      <c r="B2239" t="s">
        <v>2</v>
      </c>
      <c r="C2239" s="1">
        <f t="shared" si="1217"/>
        <v>178</v>
      </c>
      <c r="D2239" s="7">
        <f>IF(P2239&gt;0,RANK(P2239,(P2239:R2239,S2239:AG2239)),0)</f>
        <v>0</v>
      </c>
      <c r="E2239" s="7">
        <f>IF(Q2239&gt;0,RANK(Q2239,(P2239:R2239,S2239:AG2239)),0)</f>
        <v>3</v>
      </c>
      <c r="F2239" s="7">
        <f>IF(R2239&gt;0,RANK(R2239,(P2239:R2239,S2239:AG2239)),0)</f>
        <v>1</v>
      </c>
      <c r="G2239" s="7">
        <f>IF(S2239&gt;0,RANK(S2239,(P2239:R2239,S2239:AG2239)),0)</f>
        <v>2</v>
      </c>
      <c r="H2239" s="48">
        <f t="shared" si="1218"/>
        <v>98</v>
      </c>
      <c r="I2239" s="163">
        <f t="shared" si="1215"/>
        <v>0.550561797752809</v>
      </c>
      <c r="J2239" s="2"/>
      <c r="K2239" s="2">
        <f t="shared" si="1219"/>
        <v>0</v>
      </c>
      <c r="L2239" s="2">
        <f t="shared" si="1220"/>
        <v>0.10112359550561797</v>
      </c>
      <c r="M2239" s="2">
        <f t="shared" si="1221"/>
        <v>0.6629213483146067</v>
      </c>
      <c r="N2239" s="2">
        <f t="shared" si="1222"/>
        <v>0.11235955056179775</v>
      </c>
      <c r="O2239" s="2">
        <f t="shared" si="1223"/>
        <v>0.12359550561797755</v>
      </c>
      <c r="P2239" s="1">
        <v>0</v>
      </c>
      <c r="Q2239" s="1">
        <v>18</v>
      </c>
      <c r="R2239" s="1">
        <v>118</v>
      </c>
      <c r="S2239" s="1">
        <v>20</v>
      </c>
      <c r="T2239" s="1">
        <v>18</v>
      </c>
      <c r="V2239" s="1">
        <v>0</v>
      </c>
      <c r="Y2239" s="1">
        <v>4</v>
      </c>
      <c r="Z2239" s="1">
        <f t="shared" si="1224"/>
        <v>0</v>
      </c>
      <c r="AC2239" s="1">
        <v>0</v>
      </c>
      <c r="AI2239" s="7">
        <f t="shared" si="1225"/>
        <v>3</v>
      </c>
      <c r="AJ2239" s="7">
        <f t="shared" si="1226"/>
        <v>0</v>
      </c>
      <c r="AK2239" s="7">
        <f t="shared" si="1227"/>
        <v>0</v>
      </c>
      <c r="AL2239" s="7">
        <f t="shared" si="1228"/>
        <v>0</v>
      </c>
      <c r="AM2239" s="2">
        <f t="shared" si="1229"/>
        <v>0.10112359550561797</v>
      </c>
      <c r="AN2239" s="2">
        <f t="shared" si="1230"/>
        <v>0</v>
      </c>
      <c r="AO2239" s="2">
        <f t="shared" si="1231"/>
        <v>0</v>
      </c>
      <c r="AP2239" s="2">
        <f t="shared" si="1232"/>
        <v>0</v>
      </c>
      <c r="AR2239" t="str">
        <f t="shared" si="1216"/>
        <v>Glasscock</v>
      </c>
      <c r="AS2239" t="s">
        <v>2</v>
      </c>
      <c r="AT2239" s="162">
        <v>11</v>
      </c>
      <c r="AV2239" s="91">
        <v>48</v>
      </c>
      <c r="AW2239" s="93">
        <v>173</v>
      </c>
      <c r="AX2239" s="99">
        <f t="shared" si="1233"/>
        <v>48173</v>
      </c>
      <c r="AZ2239" s="7" t="s">
        <v>3053</v>
      </c>
      <c r="BA2239" t="s">
        <v>3290</v>
      </c>
      <c r="BJ2239">
        <v>0</v>
      </c>
    </row>
    <row r="2240" spans="1:62" hidden="1" outlineLevel="1">
      <c r="A2240" t="s">
        <v>1376</v>
      </c>
      <c r="B2240" t="s">
        <v>2</v>
      </c>
      <c r="C2240" s="1">
        <f t="shared" si="1217"/>
        <v>1094</v>
      </c>
      <c r="D2240" s="7">
        <f>IF(P2240&gt;0,RANK(P2240,(P2240:R2240,S2240:AG2240)),0)</f>
        <v>7</v>
      </c>
      <c r="E2240" s="7">
        <f>IF(Q2240&gt;0,RANK(Q2240,(P2240:R2240,S2240:AG2240)),0)</f>
        <v>5</v>
      </c>
      <c r="F2240" s="7">
        <f>IF(R2240&gt;0,RANK(R2240,(P2240:R2240,S2240:AG2240)),0)</f>
        <v>1</v>
      </c>
      <c r="G2240" s="7">
        <f>IF(S2240&gt;0,RANK(S2240,(P2240:R2240,S2240:AG2240)),0)</f>
        <v>2</v>
      </c>
      <c r="H2240" s="48">
        <f t="shared" si="1218"/>
        <v>582</v>
      </c>
      <c r="I2240" s="163">
        <f t="shared" si="1215"/>
        <v>0.53199268738574035</v>
      </c>
      <c r="J2240" s="2"/>
      <c r="K2240" s="2">
        <f t="shared" si="1219"/>
        <v>2.7422303473491772E-3</v>
      </c>
      <c r="L2240" s="2">
        <f t="shared" si="1220"/>
        <v>3.5648994515539302E-2</v>
      </c>
      <c r="M2240" s="2">
        <f t="shared" si="1221"/>
        <v>0.69195612431444242</v>
      </c>
      <c r="N2240" s="2">
        <f t="shared" si="1222"/>
        <v>0.15996343692870202</v>
      </c>
      <c r="O2240" s="2">
        <f t="shared" si="1223"/>
        <v>0.10968921389396707</v>
      </c>
      <c r="P2240" s="1">
        <v>3</v>
      </c>
      <c r="Q2240" s="1">
        <v>39</v>
      </c>
      <c r="R2240" s="1">
        <v>757</v>
      </c>
      <c r="S2240" s="1">
        <v>175</v>
      </c>
      <c r="T2240" s="1">
        <v>60</v>
      </c>
      <c r="V2240" s="1">
        <v>7</v>
      </c>
      <c r="Y2240" s="1">
        <v>50</v>
      </c>
      <c r="Z2240" s="1">
        <f t="shared" si="1224"/>
        <v>2</v>
      </c>
      <c r="AC2240" s="1">
        <v>1</v>
      </c>
      <c r="AI2240" s="7">
        <f t="shared" si="1225"/>
        <v>3</v>
      </c>
      <c r="AJ2240" s="7">
        <f t="shared" si="1226"/>
        <v>0</v>
      </c>
      <c r="AK2240" s="7">
        <f t="shared" si="1227"/>
        <v>6</v>
      </c>
      <c r="AL2240" s="7">
        <f t="shared" si="1228"/>
        <v>0</v>
      </c>
      <c r="AM2240" s="2">
        <f t="shared" si="1229"/>
        <v>5.4844606946983544E-2</v>
      </c>
      <c r="AN2240" s="2">
        <f t="shared" si="1230"/>
        <v>0</v>
      </c>
      <c r="AO2240" s="2">
        <f t="shared" si="1231"/>
        <v>6.3985374771480807E-3</v>
      </c>
      <c r="AP2240" s="2">
        <f t="shared" si="1232"/>
        <v>0</v>
      </c>
      <c r="AR2240" t="str">
        <f t="shared" si="1216"/>
        <v>Goliad</v>
      </c>
      <c r="AS2240" t="s">
        <v>2</v>
      </c>
      <c r="AT2240" s="162">
        <v>34</v>
      </c>
      <c r="AV2240" s="91">
        <v>48</v>
      </c>
      <c r="AW2240" s="93">
        <v>175</v>
      </c>
      <c r="AX2240" s="99">
        <f t="shared" si="1233"/>
        <v>48175</v>
      </c>
      <c r="AZ2240" s="7" t="s">
        <v>3053</v>
      </c>
      <c r="BA2240" t="s">
        <v>3290</v>
      </c>
      <c r="BJ2240">
        <v>2</v>
      </c>
    </row>
    <row r="2241" spans="1:62" hidden="1" outlineLevel="1">
      <c r="A2241" t="s">
        <v>2694</v>
      </c>
      <c r="B2241" t="s">
        <v>2</v>
      </c>
      <c r="C2241" s="1">
        <f t="shared" si="1217"/>
        <v>1405</v>
      </c>
      <c r="D2241" s="7">
        <f>IF(P2241&gt;0,RANK(P2241,(P2241:R2241,S2241:AG2241)),0)</f>
        <v>9</v>
      </c>
      <c r="E2241" s="7">
        <f>IF(Q2241&gt;0,RANK(Q2241,(P2241:R2241,S2241:AG2241)),0)</f>
        <v>4</v>
      </c>
      <c r="F2241" s="7">
        <f>IF(R2241&gt;0,RANK(R2241,(P2241:R2241,S2241:AG2241)),0)</f>
        <v>1</v>
      </c>
      <c r="G2241" s="7">
        <f>IF(S2241&gt;0,RANK(S2241,(P2241:R2241,S2241:AG2241)),0)</f>
        <v>2</v>
      </c>
      <c r="H2241" s="48">
        <f t="shared" si="1218"/>
        <v>853</v>
      </c>
      <c r="I2241" s="163">
        <f t="shared" si="1215"/>
        <v>0.60711743772241988</v>
      </c>
      <c r="J2241" s="2"/>
      <c r="K2241" s="2">
        <f t="shared" si="1219"/>
        <v>7.1174377224199293E-4</v>
      </c>
      <c r="L2241" s="2">
        <f t="shared" si="1220"/>
        <v>5.0533807829181494E-2</v>
      </c>
      <c r="M2241" s="2">
        <f t="shared" si="1221"/>
        <v>0.72882562277580076</v>
      </c>
      <c r="N2241" s="2">
        <f t="shared" si="1222"/>
        <v>0.12170818505338078</v>
      </c>
      <c r="O2241" s="2">
        <f t="shared" si="1223"/>
        <v>9.8220640569394932E-2</v>
      </c>
      <c r="P2241" s="1">
        <v>1</v>
      </c>
      <c r="Q2241" s="1">
        <v>71</v>
      </c>
      <c r="R2241" s="1">
        <v>1024</v>
      </c>
      <c r="S2241" s="1">
        <v>171</v>
      </c>
      <c r="T2241" s="1">
        <v>90</v>
      </c>
      <c r="V2241" s="1">
        <v>8</v>
      </c>
      <c r="Y2241" s="1">
        <v>24</v>
      </c>
      <c r="Z2241" s="1">
        <f t="shared" si="1224"/>
        <v>5</v>
      </c>
      <c r="AC2241" s="1">
        <v>11</v>
      </c>
      <c r="AI2241" s="7">
        <f t="shared" si="1225"/>
        <v>3</v>
      </c>
      <c r="AJ2241" s="7">
        <f t="shared" si="1226"/>
        <v>0</v>
      </c>
      <c r="AK2241" s="7">
        <f t="shared" si="1227"/>
        <v>6</v>
      </c>
      <c r="AL2241" s="7">
        <f t="shared" si="1228"/>
        <v>0</v>
      </c>
      <c r="AM2241" s="2">
        <f t="shared" si="1229"/>
        <v>6.4056939501779361E-2</v>
      </c>
      <c r="AN2241" s="2">
        <f t="shared" si="1230"/>
        <v>0</v>
      </c>
      <c r="AO2241" s="2">
        <f t="shared" si="1231"/>
        <v>5.6939501779359435E-3</v>
      </c>
      <c r="AP2241" s="2">
        <f t="shared" si="1232"/>
        <v>0</v>
      </c>
      <c r="AR2241" t="str">
        <f t="shared" si="1216"/>
        <v>Gonzales</v>
      </c>
      <c r="AS2241" t="s">
        <v>2</v>
      </c>
      <c r="AT2241" s="162"/>
      <c r="AV2241" s="91">
        <v>48</v>
      </c>
      <c r="AW2241" s="93">
        <v>177</v>
      </c>
      <c r="AX2241" s="99">
        <f t="shared" si="1233"/>
        <v>48177</v>
      </c>
      <c r="AZ2241" s="7" t="s">
        <v>3053</v>
      </c>
      <c r="BA2241" t="s">
        <v>3290</v>
      </c>
      <c r="BJ2241">
        <v>5</v>
      </c>
    </row>
    <row r="2242" spans="1:62" hidden="1" outlineLevel="1">
      <c r="A2242" t="s">
        <v>1994</v>
      </c>
      <c r="B2242" t="s">
        <v>2</v>
      </c>
      <c r="C2242" s="1">
        <f t="shared" si="1217"/>
        <v>3561</v>
      </c>
      <c r="D2242" s="7">
        <f>IF(P2242&gt;0,RANK(P2242,(P2242:R2242,S2242:AG2242)),0)</f>
        <v>9</v>
      </c>
      <c r="E2242" s="7">
        <f>IF(Q2242&gt;0,RANK(Q2242,(P2242:R2242,S2242:AG2242)),0)</f>
        <v>5</v>
      </c>
      <c r="F2242" s="7">
        <f>IF(R2242&gt;0,RANK(R2242,(P2242:R2242,S2242:AG2242)),0)</f>
        <v>1</v>
      </c>
      <c r="G2242" s="7">
        <f>IF(S2242&gt;0,RANK(S2242,(P2242:R2242,S2242:AG2242)),0)</f>
        <v>4</v>
      </c>
      <c r="H2242" s="48">
        <f t="shared" si="1218"/>
        <v>2124</v>
      </c>
      <c r="I2242" s="163">
        <f t="shared" si="1215"/>
        <v>0.59646166807076662</v>
      </c>
      <c r="J2242" s="2"/>
      <c r="K2242" s="2">
        <f t="shared" si="1219"/>
        <v>2.2465599550688009E-3</v>
      </c>
      <c r="L2242" s="2">
        <f t="shared" si="1220"/>
        <v>4.8301039033979219E-2</v>
      </c>
      <c r="M2242" s="2">
        <f t="shared" si="1221"/>
        <v>0.69839932603201349</v>
      </c>
      <c r="N2242" s="2">
        <f t="shared" si="1222"/>
        <v>6.2622858747542823E-2</v>
      </c>
      <c r="O2242" s="2">
        <f t="shared" si="1223"/>
        <v>0.18843021623139566</v>
      </c>
      <c r="P2242" s="1">
        <v>8</v>
      </c>
      <c r="Q2242" s="1">
        <v>172</v>
      </c>
      <c r="R2242" s="1">
        <v>2487</v>
      </c>
      <c r="S2242" s="1">
        <v>223</v>
      </c>
      <c r="T2242" s="1">
        <v>363</v>
      </c>
      <c r="V2242" s="1">
        <v>20</v>
      </c>
      <c r="Y2242" s="1">
        <v>262</v>
      </c>
      <c r="Z2242" s="1">
        <f t="shared" si="1224"/>
        <v>14</v>
      </c>
      <c r="AC2242" s="1">
        <v>12</v>
      </c>
      <c r="AI2242" s="7">
        <f t="shared" si="1225"/>
        <v>2</v>
      </c>
      <c r="AJ2242" s="7">
        <f t="shared" si="1226"/>
        <v>0</v>
      </c>
      <c r="AK2242" s="7">
        <f t="shared" si="1227"/>
        <v>6</v>
      </c>
      <c r="AL2242" s="7">
        <f t="shared" si="1228"/>
        <v>0</v>
      </c>
      <c r="AM2242" s="2">
        <f t="shared" si="1229"/>
        <v>0.10193765796124685</v>
      </c>
      <c r="AN2242" s="2">
        <f t="shared" si="1230"/>
        <v>0</v>
      </c>
      <c r="AO2242" s="2">
        <f t="shared" si="1231"/>
        <v>5.6163998876720021E-3</v>
      </c>
      <c r="AP2242" s="2">
        <f t="shared" si="1232"/>
        <v>0</v>
      </c>
      <c r="AR2242" t="str">
        <f t="shared" si="1216"/>
        <v>Gray</v>
      </c>
      <c r="AS2242" t="s">
        <v>2</v>
      </c>
      <c r="AT2242" s="162">
        <v>13</v>
      </c>
      <c r="AV2242" s="91">
        <v>48</v>
      </c>
      <c r="AW2242" s="93">
        <v>179</v>
      </c>
      <c r="AX2242" s="99">
        <f t="shared" si="1233"/>
        <v>48179</v>
      </c>
      <c r="AZ2242" s="7" t="s">
        <v>3053</v>
      </c>
      <c r="BA2242" t="s">
        <v>3290</v>
      </c>
      <c r="BJ2242">
        <v>14</v>
      </c>
    </row>
    <row r="2243" spans="1:62" hidden="1" outlineLevel="1">
      <c r="A2243" t="s">
        <v>227</v>
      </c>
      <c r="B2243" t="s">
        <v>2</v>
      </c>
      <c r="C2243" s="1">
        <f t="shared" si="1217"/>
        <v>11607</v>
      </c>
      <c r="D2243" s="7">
        <f>IF(P2243&gt;0,RANK(P2243,(P2243:R2243,S2243:AG2243)),0)</f>
        <v>7</v>
      </c>
      <c r="E2243" s="7">
        <f>IF(Q2243&gt;0,RANK(Q2243,(P2243:R2243,S2243:AG2243)),0)</f>
        <v>5</v>
      </c>
      <c r="F2243" s="7">
        <f>IF(R2243&gt;0,RANK(R2243,(P2243:R2243,S2243:AG2243)),0)</f>
        <v>1</v>
      </c>
      <c r="G2243" s="7">
        <f>IF(S2243&gt;0,RANK(S2243,(P2243:R2243,S2243:AG2243)),0)</f>
        <v>2</v>
      </c>
      <c r="H2243" s="48">
        <f t="shared" si="1218"/>
        <v>7130</v>
      </c>
      <c r="I2243" s="163">
        <f t="shared" si="1215"/>
        <v>0.61428448350133535</v>
      </c>
      <c r="J2243" s="2"/>
      <c r="K2243" s="2">
        <f t="shared" si="1219"/>
        <v>4.8246747652278795E-3</v>
      </c>
      <c r="L2243" s="2">
        <f t="shared" si="1220"/>
        <v>4.8160592745756868E-2</v>
      </c>
      <c r="M2243" s="2">
        <f t="shared" si="1221"/>
        <v>0.70517790988196782</v>
      </c>
      <c r="N2243" s="2">
        <f t="shared" si="1222"/>
        <v>9.0893426380632372E-2</v>
      </c>
      <c r="O2243" s="2">
        <f t="shared" si="1223"/>
        <v>0.15094339622641506</v>
      </c>
      <c r="P2243" s="1">
        <v>56</v>
      </c>
      <c r="Q2243" s="1">
        <v>559</v>
      </c>
      <c r="R2243" s="1">
        <v>8185</v>
      </c>
      <c r="S2243" s="1">
        <v>1055</v>
      </c>
      <c r="T2243" s="1">
        <v>999</v>
      </c>
      <c r="V2243" s="1">
        <v>81</v>
      </c>
      <c r="Y2243" s="1">
        <v>604</v>
      </c>
      <c r="Z2243" s="1">
        <f t="shared" si="1224"/>
        <v>22</v>
      </c>
      <c r="AC2243" s="1">
        <v>46</v>
      </c>
      <c r="AI2243" s="7">
        <f t="shared" si="1225"/>
        <v>3</v>
      </c>
      <c r="AJ2243" s="7">
        <f t="shared" si="1226"/>
        <v>0</v>
      </c>
      <c r="AK2243" s="7">
        <f t="shared" si="1227"/>
        <v>6</v>
      </c>
      <c r="AL2243" s="7">
        <f t="shared" si="1228"/>
        <v>0</v>
      </c>
      <c r="AM2243" s="2">
        <f t="shared" si="1229"/>
        <v>8.6068751615404504E-2</v>
      </c>
      <c r="AN2243" s="2">
        <f t="shared" si="1230"/>
        <v>0</v>
      </c>
      <c r="AO2243" s="2">
        <f t="shared" si="1231"/>
        <v>6.9785474282760404E-3</v>
      </c>
      <c r="AP2243" s="2">
        <f t="shared" si="1232"/>
        <v>0</v>
      </c>
      <c r="AR2243" t="str">
        <f t="shared" si="1216"/>
        <v>Grayson</v>
      </c>
      <c r="AS2243" t="s">
        <v>2</v>
      </c>
      <c r="AT2243" s="162">
        <v>4</v>
      </c>
      <c r="AV2243" s="91">
        <v>48</v>
      </c>
      <c r="AW2243" s="93">
        <v>181</v>
      </c>
      <c r="AX2243" s="99">
        <f t="shared" si="1233"/>
        <v>48181</v>
      </c>
      <c r="AZ2243" s="7" t="s">
        <v>3053</v>
      </c>
      <c r="BA2243" t="s">
        <v>3290</v>
      </c>
      <c r="BJ2243">
        <v>22</v>
      </c>
    </row>
    <row r="2244" spans="1:62" hidden="1" outlineLevel="1">
      <c r="A2244" t="s">
        <v>2247</v>
      </c>
      <c r="B2244" t="s">
        <v>2</v>
      </c>
      <c r="C2244" s="1">
        <f t="shared" si="1217"/>
        <v>11163</v>
      </c>
      <c r="D2244" s="7">
        <f>IF(P2244&gt;0,RANK(P2244,(P2244:R2244,S2244:AG2244)),0)</f>
        <v>8</v>
      </c>
      <c r="E2244" s="7">
        <f>IF(Q2244&gt;0,RANK(Q2244,(P2244:R2244,S2244:AG2244)),0)</f>
        <v>4</v>
      </c>
      <c r="F2244" s="7">
        <f>IF(R2244&gt;0,RANK(R2244,(P2244:R2244,S2244:AG2244)),0)</f>
        <v>1</v>
      </c>
      <c r="G2244" s="7">
        <f>IF(S2244&gt;0,RANK(S2244,(P2244:R2244,S2244:AG2244)),0)</f>
        <v>3</v>
      </c>
      <c r="H2244" s="48">
        <f t="shared" si="1218"/>
        <v>6867</v>
      </c>
      <c r="I2244" s="163">
        <f t="shared" si="1215"/>
        <v>0.61515721580220373</v>
      </c>
      <c r="J2244" s="2"/>
      <c r="K2244" s="2">
        <f t="shared" si="1219"/>
        <v>4.9269909522529787E-3</v>
      </c>
      <c r="L2244" s="2">
        <f t="shared" si="1220"/>
        <v>5.1778195825494935E-2</v>
      </c>
      <c r="M2244" s="2">
        <f t="shared" si="1221"/>
        <v>0.70599301263101322</v>
      </c>
      <c r="N2244" s="2">
        <f t="shared" si="1222"/>
        <v>8.8327510525844311E-2</v>
      </c>
      <c r="O2244" s="2">
        <f t="shared" si="1223"/>
        <v>0.14897429006539453</v>
      </c>
      <c r="P2244" s="1">
        <v>55</v>
      </c>
      <c r="Q2244" s="1">
        <v>578</v>
      </c>
      <c r="R2244" s="1">
        <v>7881</v>
      </c>
      <c r="S2244" s="1">
        <v>986</v>
      </c>
      <c r="T2244" s="1">
        <v>1014</v>
      </c>
      <c r="V2244" s="1">
        <v>87</v>
      </c>
      <c r="Y2244" s="1">
        <v>474</v>
      </c>
      <c r="Z2244" s="1">
        <f t="shared" si="1224"/>
        <v>12</v>
      </c>
      <c r="AC2244" s="1">
        <v>76</v>
      </c>
      <c r="AI2244" s="7">
        <f t="shared" si="1225"/>
        <v>2</v>
      </c>
      <c r="AJ2244" s="7">
        <f t="shared" si="1226"/>
        <v>0</v>
      </c>
      <c r="AK2244" s="7">
        <f t="shared" si="1227"/>
        <v>6</v>
      </c>
      <c r="AL2244" s="7">
        <f t="shared" si="1228"/>
        <v>0</v>
      </c>
      <c r="AM2244" s="2">
        <f t="shared" si="1229"/>
        <v>9.0835796828809462E-2</v>
      </c>
      <c r="AN2244" s="2">
        <f t="shared" si="1230"/>
        <v>0</v>
      </c>
      <c r="AO2244" s="2">
        <f t="shared" si="1231"/>
        <v>7.7936038699274388E-3</v>
      </c>
      <c r="AP2244" s="2">
        <f t="shared" si="1232"/>
        <v>0</v>
      </c>
      <c r="AR2244" t="str">
        <f t="shared" si="1216"/>
        <v>Gregg</v>
      </c>
      <c r="AS2244" t="s">
        <v>2</v>
      </c>
      <c r="AT2244" s="162">
        <v>1</v>
      </c>
      <c r="AV2244" s="91">
        <v>48</v>
      </c>
      <c r="AW2244" s="93">
        <v>183</v>
      </c>
      <c r="AX2244" s="99">
        <f t="shared" si="1233"/>
        <v>48183</v>
      </c>
      <c r="AZ2244" s="7" t="s">
        <v>3053</v>
      </c>
      <c r="BA2244" t="s">
        <v>3290</v>
      </c>
      <c r="BJ2244">
        <v>12</v>
      </c>
    </row>
    <row r="2245" spans="1:62" hidden="1" outlineLevel="1">
      <c r="A2245" t="s">
        <v>297</v>
      </c>
      <c r="B2245" t="s">
        <v>2</v>
      </c>
      <c r="C2245" s="1">
        <f t="shared" si="1217"/>
        <v>2596</v>
      </c>
      <c r="D2245" s="7">
        <f>IF(P2245&gt;0,RANK(P2245,(P2245:R2245,S2245:AG2245)),0)</f>
        <v>9</v>
      </c>
      <c r="E2245" s="7">
        <f>IF(Q2245&gt;0,RANK(Q2245,(P2245:R2245,S2245:AG2245)),0)</f>
        <v>4</v>
      </c>
      <c r="F2245" s="7">
        <f>IF(R2245&gt;0,RANK(R2245,(P2245:R2245,S2245:AG2245)),0)</f>
        <v>1</v>
      </c>
      <c r="G2245" s="7">
        <f>IF(S2245&gt;0,RANK(S2245,(P2245:R2245,S2245:AG2245)),0)</f>
        <v>2</v>
      </c>
      <c r="H2245" s="48">
        <f t="shared" si="1218"/>
        <v>1357</v>
      </c>
      <c r="I2245" s="163">
        <f t="shared" si="1215"/>
        <v>0.52272727272727271</v>
      </c>
      <c r="J2245" s="2"/>
      <c r="K2245" s="2">
        <f t="shared" si="1219"/>
        <v>1.926040061633282E-3</v>
      </c>
      <c r="L2245" s="2">
        <f t="shared" si="1220"/>
        <v>5.9707241910631738E-2</v>
      </c>
      <c r="M2245" s="2">
        <f t="shared" si="1221"/>
        <v>0.66024653312788906</v>
      </c>
      <c r="N2245" s="2">
        <f t="shared" si="1222"/>
        <v>0.13751926040061632</v>
      </c>
      <c r="O2245" s="2">
        <f t="shared" si="1223"/>
        <v>0.14060092449922959</v>
      </c>
      <c r="P2245" s="1">
        <v>5</v>
      </c>
      <c r="Q2245" s="1">
        <v>155</v>
      </c>
      <c r="R2245" s="1">
        <v>1714</v>
      </c>
      <c r="S2245" s="1">
        <v>357</v>
      </c>
      <c r="T2245" s="1">
        <v>198</v>
      </c>
      <c r="V2245" s="1">
        <v>12</v>
      </c>
      <c r="Y2245" s="1">
        <v>133</v>
      </c>
      <c r="Z2245" s="1">
        <f t="shared" si="1224"/>
        <v>13</v>
      </c>
      <c r="AC2245" s="1">
        <v>9</v>
      </c>
      <c r="AI2245" s="7">
        <f t="shared" si="1225"/>
        <v>3</v>
      </c>
      <c r="AJ2245" s="7">
        <f t="shared" si="1226"/>
        <v>0</v>
      </c>
      <c r="AK2245" s="7">
        <f t="shared" si="1227"/>
        <v>7</v>
      </c>
      <c r="AL2245" s="7">
        <f t="shared" si="1228"/>
        <v>0</v>
      </c>
      <c r="AM2245" s="2">
        <f t="shared" si="1229"/>
        <v>7.6271186440677971E-2</v>
      </c>
      <c r="AN2245" s="2">
        <f t="shared" si="1230"/>
        <v>0</v>
      </c>
      <c r="AO2245" s="2">
        <f t="shared" si="1231"/>
        <v>4.6224961479198771E-3</v>
      </c>
      <c r="AP2245" s="2">
        <f t="shared" si="1232"/>
        <v>0</v>
      </c>
      <c r="AR2245" t="str">
        <f t="shared" si="1216"/>
        <v>Grimes</v>
      </c>
      <c r="AS2245" t="s">
        <v>2</v>
      </c>
      <c r="AT2245" s="162">
        <v>8</v>
      </c>
      <c r="AV2245" s="91">
        <v>48</v>
      </c>
      <c r="AW2245" s="93">
        <v>185</v>
      </c>
      <c r="AX2245" s="99">
        <f t="shared" si="1233"/>
        <v>48185</v>
      </c>
      <c r="AZ2245" s="7" t="s">
        <v>3053</v>
      </c>
      <c r="BA2245" t="s">
        <v>3290</v>
      </c>
      <c r="BJ2245">
        <v>13</v>
      </c>
    </row>
    <row r="2246" spans="1:62" hidden="1" outlineLevel="1">
      <c r="A2246" t="s">
        <v>1204</v>
      </c>
      <c r="B2246" t="s">
        <v>2</v>
      </c>
      <c r="C2246" s="1">
        <f t="shared" si="1217"/>
        <v>11569</v>
      </c>
      <c r="D2246" s="7">
        <f>IF(P2246&gt;0,RANK(P2246,(P2246:R2246,S2246:AG2246)),0)</f>
        <v>7</v>
      </c>
      <c r="E2246" s="7">
        <f>IF(Q2246&gt;0,RANK(Q2246,(P2246:R2246,S2246:AG2246)),0)</f>
        <v>5</v>
      </c>
      <c r="F2246" s="7">
        <f>IF(R2246&gt;0,RANK(R2246,(P2246:R2246,S2246:AG2246)),0)</f>
        <v>1</v>
      </c>
      <c r="G2246" s="7">
        <f>IF(S2246&gt;0,RANK(S2246,(P2246:R2246,S2246:AG2246)),0)</f>
        <v>2</v>
      </c>
      <c r="H2246" s="48">
        <f t="shared" si="1218"/>
        <v>6891</v>
      </c>
      <c r="I2246" s="163">
        <f t="shared" si="1215"/>
        <v>0.59564353012360616</v>
      </c>
      <c r="J2246" s="2"/>
      <c r="K2246" s="2">
        <f t="shared" si="1219"/>
        <v>5.0998357680006913E-3</v>
      </c>
      <c r="L2246" s="2">
        <f t="shared" si="1220"/>
        <v>3.8551300890310315E-2</v>
      </c>
      <c r="M2246" s="2">
        <f t="shared" si="1221"/>
        <v>0.70213501599101047</v>
      </c>
      <c r="N2246" s="2">
        <f t="shared" si="1222"/>
        <v>0.10649148586740427</v>
      </c>
      <c r="O2246" s="2">
        <f t="shared" si="1223"/>
        <v>0.14772236148327428</v>
      </c>
      <c r="P2246" s="1">
        <v>59</v>
      </c>
      <c r="Q2246" s="1">
        <v>446</v>
      </c>
      <c r="R2246" s="1">
        <v>8123</v>
      </c>
      <c r="S2246" s="1">
        <v>1232</v>
      </c>
      <c r="T2246" s="1">
        <v>1027</v>
      </c>
      <c r="V2246" s="1">
        <v>96</v>
      </c>
      <c r="Y2246" s="1">
        <v>536</v>
      </c>
      <c r="Z2246" s="1">
        <f t="shared" si="1224"/>
        <v>12</v>
      </c>
      <c r="AC2246" s="1">
        <v>38</v>
      </c>
      <c r="AI2246" s="7">
        <f t="shared" si="1225"/>
        <v>3</v>
      </c>
      <c r="AJ2246" s="7">
        <f t="shared" si="1226"/>
        <v>0</v>
      </c>
      <c r="AK2246" s="7">
        <f t="shared" si="1227"/>
        <v>6</v>
      </c>
      <c r="AL2246" s="7">
        <f t="shared" si="1228"/>
        <v>0</v>
      </c>
      <c r="AM2246" s="2">
        <f t="shared" si="1229"/>
        <v>8.8771717520961191E-2</v>
      </c>
      <c r="AN2246" s="2">
        <f t="shared" si="1230"/>
        <v>0</v>
      </c>
      <c r="AO2246" s="2">
        <f t="shared" si="1231"/>
        <v>8.2980378597977359E-3</v>
      </c>
      <c r="AP2246" s="2">
        <f t="shared" si="1232"/>
        <v>0</v>
      </c>
      <c r="AR2246" t="str">
        <f t="shared" si="1216"/>
        <v>Guadalupe</v>
      </c>
      <c r="AS2246" t="s">
        <v>2</v>
      </c>
      <c r="AT2246" s="162"/>
      <c r="AV2246" s="91">
        <v>48</v>
      </c>
      <c r="AW2246" s="93">
        <v>187</v>
      </c>
      <c r="AX2246" s="99">
        <f t="shared" si="1233"/>
        <v>48187</v>
      </c>
      <c r="AZ2246" s="7" t="s">
        <v>3053</v>
      </c>
      <c r="BA2246" t="s">
        <v>3290</v>
      </c>
      <c r="BJ2246">
        <v>12</v>
      </c>
    </row>
    <row r="2247" spans="1:62" hidden="1" outlineLevel="1">
      <c r="A2247" t="s">
        <v>2813</v>
      </c>
      <c r="B2247" t="s">
        <v>2</v>
      </c>
      <c r="C2247" s="1">
        <f t="shared" si="1217"/>
        <v>2334</v>
      </c>
      <c r="D2247" s="7">
        <f>IF(P2247&gt;0,RANK(P2247,(P2247:R2247,S2247:AG2247)),0)</f>
        <v>8</v>
      </c>
      <c r="E2247" s="7">
        <f>IF(Q2247&gt;0,RANK(Q2247,(P2247:R2247,S2247:AG2247)),0)</f>
        <v>3</v>
      </c>
      <c r="F2247" s="7">
        <f>IF(R2247&gt;0,RANK(R2247,(P2247:R2247,S2247:AG2247)),0)</f>
        <v>1</v>
      </c>
      <c r="G2247" s="7">
        <f>IF(S2247&gt;0,RANK(S2247,(P2247:R2247,S2247:AG2247)),0)</f>
        <v>4</v>
      </c>
      <c r="H2247" s="48">
        <f t="shared" si="1218"/>
        <v>1365</v>
      </c>
      <c r="I2247" s="163">
        <f t="shared" si="1215"/>
        <v>0.58483290488431872</v>
      </c>
      <c r="J2247" s="2"/>
      <c r="K2247" s="2">
        <f t="shared" si="1219"/>
        <v>2.1422450728363325E-3</v>
      </c>
      <c r="L2247" s="2">
        <f t="shared" si="1220"/>
        <v>6.5552699228791769E-2</v>
      </c>
      <c r="M2247" s="2">
        <f t="shared" si="1221"/>
        <v>0.69237360754070265</v>
      </c>
      <c r="N2247" s="2">
        <f t="shared" si="1222"/>
        <v>5.9554413024850046E-2</v>
      </c>
      <c r="O2247" s="2">
        <f t="shared" si="1223"/>
        <v>0.18037703513281916</v>
      </c>
      <c r="P2247" s="1">
        <v>5</v>
      </c>
      <c r="Q2247" s="1">
        <v>153</v>
      </c>
      <c r="R2247" s="1">
        <v>1616</v>
      </c>
      <c r="S2247" s="1">
        <v>139</v>
      </c>
      <c r="T2247" s="1">
        <v>251</v>
      </c>
      <c r="V2247" s="1">
        <v>36</v>
      </c>
      <c r="Y2247" s="1">
        <v>124</v>
      </c>
      <c r="Z2247" s="1">
        <f t="shared" si="1224"/>
        <v>8</v>
      </c>
      <c r="AC2247" s="1">
        <v>2</v>
      </c>
      <c r="AI2247" s="7">
        <f t="shared" si="1225"/>
        <v>2</v>
      </c>
      <c r="AJ2247" s="7">
        <f t="shared" si="1226"/>
        <v>0</v>
      </c>
      <c r="AK2247" s="7">
        <f t="shared" si="1227"/>
        <v>6</v>
      </c>
      <c r="AL2247" s="7">
        <f t="shared" si="1228"/>
        <v>0</v>
      </c>
      <c r="AM2247" s="2">
        <f t="shared" si="1229"/>
        <v>0.10754070265638389</v>
      </c>
      <c r="AN2247" s="2">
        <f t="shared" si="1230"/>
        <v>0</v>
      </c>
      <c r="AO2247" s="2">
        <f t="shared" si="1231"/>
        <v>1.5424164524421594E-2</v>
      </c>
      <c r="AP2247" s="2">
        <f t="shared" si="1232"/>
        <v>0</v>
      </c>
      <c r="AR2247" t="str">
        <f t="shared" si="1216"/>
        <v>Hale</v>
      </c>
      <c r="AS2247" t="s">
        <v>2</v>
      </c>
      <c r="AT2247" s="162">
        <v>19</v>
      </c>
      <c r="AV2247" s="91">
        <v>48</v>
      </c>
      <c r="AW2247" s="93">
        <v>189</v>
      </c>
      <c r="AX2247" s="99">
        <f t="shared" si="1233"/>
        <v>48189</v>
      </c>
      <c r="AZ2247" s="7" t="s">
        <v>3053</v>
      </c>
      <c r="BA2247" t="s">
        <v>3290</v>
      </c>
      <c r="BJ2247">
        <v>8</v>
      </c>
    </row>
    <row r="2248" spans="1:62" hidden="1" outlineLevel="1">
      <c r="A2248" t="s">
        <v>863</v>
      </c>
      <c r="B2248" t="s">
        <v>2</v>
      </c>
      <c r="C2248" s="1">
        <f t="shared" si="1217"/>
        <v>159</v>
      </c>
      <c r="D2248" s="7">
        <f>IF(P2248&gt;0,RANK(P2248,(P2248:R2248,S2248:AG2248)),0)</f>
        <v>0</v>
      </c>
      <c r="E2248" s="7">
        <f>IF(Q2248&gt;0,RANK(Q2248,(P2248:R2248,S2248:AG2248)),0)</f>
        <v>4</v>
      </c>
      <c r="F2248" s="7">
        <f>IF(R2248&gt;0,RANK(R2248,(P2248:R2248,S2248:AG2248)),0)</f>
        <v>1</v>
      </c>
      <c r="G2248" s="7">
        <f>IF(S2248&gt;0,RANK(S2248,(P2248:R2248,S2248:AG2248)),0)</f>
        <v>3</v>
      </c>
      <c r="H2248" s="48">
        <f t="shared" si="1218"/>
        <v>97</v>
      </c>
      <c r="I2248" s="163">
        <f t="shared" si="1215"/>
        <v>0.61006289308176098</v>
      </c>
      <c r="J2248" s="2"/>
      <c r="K2248" s="2">
        <f t="shared" si="1219"/>
        <v>0</v>
      </c>
      <c r="L2248" s="2">
        <f t="shared" si="1220"/>
        <v>4.40251572327044E-2</v>
      </c>
      <c r="M2248" s="2">
        <f t="shared" si="1221"/>
        <v>0.72955974842767291</v>
      </c>
      <c r="N2248" s="2">
        <f t="shared" si="1222"/>
        <v>5.6603773584905662E-2</v>
      </c>
      <c r="O2248" s="2">
        <f t="shared" si="1223"/>
        <v>0.16981132075471705</v>
      </c>
      <c r="P2248" s="1">
        <v>0</v>
      </c>
      <c r="Q2248" s="1">
        <v>7</v>
      </c>
      <c r="R2248" s="1">
        <v>116</v>
      </c>
      <c r="S2248" s="1">
        <v>9</v>
      </c>
      <c r="T2248" s="1">
        <v>19</v>
      </c>
      <c r="V2248" s="1">
        <v>1</v>
      </c>
      <c r="Y2248" s="1">
        <v>4</v>
      </c>
      <c r="Z2248" s="1">
        <f t="shared" si="1224"/>
        <v>2</v>
      </c>
      <c r="AC2248" s="1">
        <v>1</v>
      </c>
      <c r="AI2248" s="7">
        <f t="shared" si="1225"/>
        <v>2</v>
      </c>
      <c r="AJ2248" s="7">
        <f t="shared" si="1226"/>
        <v>0</v>
      </c>
      <c r="AK2248" s="7">
        <f t="shared" si="1227"/>
        <v>7</v>
      </c>
      <c r="AL2248" s="7">
        <f t="shared" si="1228"/>
        <v>0</v>
      </c>
      <c r="AM2248" s="2">
        <f t="shared" si="1229"/>
        <v>0.11949685534591195</v>
      </c>
      <c r="AN2248" s="2">
        <f t="shared" si="1230"/>
        <v>0</v>
      </c>
      <c r="AO2248" s="2">
        <f t="shared" si="1231"/>
        <v>6.2893081761006293E-3</v>
      </c>
      <c r="AP2248" s="2">
        <f t="shared" si="1232"/>
        <v>0</v>
      </c>
      <c r="AR2248" t="str">
        <f t="shared" si="1216"/>
        <v>Hall</v>
      </c>
      <c r="AS2248" t="s">
        <v>2</v>
      </c>
      <c r="AT2248" s="162">
        <v>13</v>
      </c>
      <c r="AV2248" s="91">
        <v>48</v>
      </c>
      <c r="AW2248" s="93">
        <v>191</v>
      </c>
      <c r="AX2248" s="99">
        <f t="shared" si="1233"/>
        <v>48191</v>
      </c>
      <c r="AZ2248" s="7" t="s">
        <v>3053</v>
      </c>
      <c r="BA2248" t="s">
        <v>3290</v>
      </c>
      <c r="BJ2248">
        <v>2</v>
      </c>
    </row>
    <row r="2249" spans="1:62" hidden="1" outlineLevel="1">
      <c r="A2249" t="s">
        <v>1110</v>
      </c>
      <c r="B2249" t="s">
        <v>2</v>
      </c>
      <c r="C2249" s="1">
        <f t="shared" si="1217"/>
        <v>1773</v>
      </c>
      <c r="D2249" s="7">
        <f>IF(P2249&gt;0,RANK(P2249,(P2249:R2249,S2249:AG2249)),0)</f>
        <v>7</v>
      </c>
      <c r="E2249" s="7">
        <f>IF(Q2249&gt;0,RANK(Q2249,(P2249:R2249,S2249:AG2249)),0)</f>
        <v>5</v>
      </c>
      <c r="F2249" s="7">
        <f>IF(R2249&gt;0,RANK(R2249,(P2249:R2249,S2249:AG2249)),0)</f>
        <v>1</v>
      </c>
      <c r="G2249" s="7">
        <f>IF(S2249&gt;0,RANK(S2249,(P2249:R2249,S2249:AG2249)),0)</f>
        <v>2</v>
      </c>
      <c r="H2249" s="48">
        <f t="shared" si="1218"/>
        <v>970</v>
      </c>
      <c r="I2249" s="163">
        <f t="shared" si="1215"/>
        <v>0.54709531866892269</v>
      </c>
      <c r="J2249" s="2"/>
      <c r="K2249" s="2">
        <f t="shared" si="1219"/>
        <v>8.4602368866328256E-3</v>
      </c>
      <c r="L2249" s="2">
        <f t="shared" si="1220"/>
        <v>6.2605752961082908E-2</v>
      </c>
      <c r="M2249" s="2">
        <f t="shared" si="1221"/>
        <v>0.64241398759165258</v>
      </c>
      <c r="N2249" s="2">
        <f t="shared" si="1222"/>
        <v>9.5318668922729832E-2</v>
      </c>
      <c r="O2249" s="2">
        <f t="shared" si="1223"/>
        <v>0.19120135363790186</v>
      </c>
      <c r="P2249" s="1">
        <v>15</v>
      </c>
      <c r="Q2249" s="1">
        <v>111</v>
      </c>
      <c r="R2249" s="1">
        <v>1139</v>
      </c>
      <c r="S2249" s="1">
        <v>169</v>
      </c>
      <c r="T2249" s="1">
        <v>160</v>
      </c>
      <c r="V2249" s="1">
        <v>19</v>
      </c>
      <c r="Y2249" s="1">
        <v>137</v>
      </c>
      <c r="Z2249" s="1">
        <f t="shared" si="1224"/>
        <v>13</v>
      </c>
      <c r="AC2249" s="1">
        <v>10</v>
      </c>
      <c r="AI2249" s="7">
        <f t="shared" si="1225"/>
        <v>3</v>
      </c>
      <c r="AJ2249" s="7">
        <f t="shared" si="1226"/>
        <v>0</v>
      </c>
      <c r="AK2249" s="7">
        <f t="shared" si="1227"/>
        <v>6</v>
      </c>
      <c r="AL2249" s="7">
        <f t="shared" si="1228"/>
        <v>0</v>
      </c>
      <c r="AM2249" s="2">
        <f t="shared" si="1229"/>
        <v>9.0242526790750136E-2</v>
      </c>
      <c r="AN2249" s="2">
        <f t="shared" si="1230"/>
        <v>0</v>
      </c>
      <c r="AO2249" s="2">
        <f t="shared" si="1231"/>
        <v>1.0716300056401579E-2</v>
      </c>
      <c r="AP2249" s="2">
        <f t="shared" si="1232"/>
        <v>0</v>
      </c>
      <c r="AR2249" t="str">
        <f t="shared" si="1216"/>
        <v>Hamilton</v>
      </c>
      <c r="AS2249" t="s">
        <v>2</v>
      </c>
      <c r="AT2249" s="162">
        <v>25</v>
      </c>
      <c r="AV2249" s="91">
        <v>48</v>
      </c>
      <c r="AW2249" s="93">
        <v>193</v>
      </c>
      <c r="AX2249" s="99">
        <f t="shared" si="1233"/>
        <v>48193</v>
      </c>
      <c r="AZ2249" s="7" t="s">
        <v>3053</v>
      </c>
      <c r="BA2249" t="s">
        <v>3290</v>
      </c>
      <c r="BJ2249">
        <v>13</v>
      </c>
    </row>
    <row r="2250" spans="1:62" hidden="1" outlineLevel="1">
      <c r="A2250" t="s">
        <v>1839</v>
      </c>
      <c r="B2250" t="s">
        <v>2</v>
      </c>
      <c r="C2250" s="1">
        <f t="shared" si="1217"/>
        <v>722</v>
      </c>
      <c r="D2250" s="7">
        <f>IF(P2250&gt;0,RANK(P2250,(P2250:R2250,S2250:AG2250)),0)</f>
        <v>2</v>
      </c>
      <c r="E2250" s="7">
        <f>IF(Q2250&gt;0,RANK(Q2250,(P2250:R2250,S2250:AG2250)),0)</f>
        <v>4</v>
      </c>
      <c r="F2250" s="7">
        <f>IF(R2250&gt;0,RANK(R2250,(P2250:R2250,S2250:AG2250)),0)</f>
        <v>1</v>
      </c>
      <c r="G2250" s="7">
        <f>IF(S2250&gt;0,RANK(S2250,(P2250:R2250,S2250:AG2250)),0)</f>
        <v>5</v>
      </c>
      <c r="H2250" s="48">
        <f t="shared" si="1218"/>
        <v>428</v>
      </c>
      <c r="I2250" s="163">
        <f t="shared" si="1215"/>
        <v>0.59279778393351801</v>
      </c>
      <c r="J2250" s="2"/>
      <c r="K2250" s="2">
        <f t="shared" si="1219"/>
        <v>8.5872576177285317E-2</v>
      </c>
      <c r="L2250" s="2">
        <f t="shared" si="1220"/>
        <v>5.1246537396121887E-2</v>
      </c>
      <c r="M2250" s="2">
        <f t="shared" si="1221"/>
        <v>0.67867036011080328</v>
      </c>
      <c r="N2250" s="2">
        <f t="shared" si="1222"/>
        <v>4.9861495844875349E-2</v>
      </c>
      <c r="O2250" s="2">
        <f t="shared" si="1223"/>
        <v>0.13434903047091426</v>
      </c>
      <c r="P2250" s="1">
        <v>62</v>
      </c>
      <c r="Q2250" s="1">
        <v>37</v>
      </c>
      <c r="R2250" s="1">
        <v>490</v>
      </c>
      <c r="S2250" s="1">
        <v>36</v>
      </c>
      <c r="T2250" s="1">
        <v>62</v>
      </c>
      <c r="V2250" s="1">
        <v>7</v>
      </c>
      <c r="Y2250" s="1">
        <v>24</v>
      </c>
      <c r="Z2250" s="1">
        <f t="shared" si="1224"/>
        <v>2</v>
      </c>
      <c r="AC2250" s="1">
        <v>2</v>
      </c>
      <c r="AI2250" s="7">
        <f t="shared" si="1225"/>
        <v>2</v>
      </c>
      <c r="AJ2250" s="7">
        <f t="shared" si="1226"/>
        <v>0</v>
      </c>
      <c r="AK2250" s="7">
        <f t="shared" si="1227"/>
        <v>7</v>
      </c>
      <c r="AL2250" s="7">
        <f t="shared" si="1228"/>
        <v>0</v>
      </c>
      <c r="AM2250" s="2">
        <f t="shared" si="1229"/>
        <v>8.5872576177285317E-2</v>
      </c>
      <c r="AN2250" s="2">
        <f t="shared" si="1230"/>
        <v>0</v>
      </c>
      <c r="AO2250" s="2">
        <f t="shared" si="1231"/>
        <v>9.6952908587257611E-3</v>
      </c>
      <c r="AP2250" s="2">
        <f t="shared" si="1232"/>
        <v>0</v>
      </c>
      <c r="AR2250" t="str">
        <f t="shared" si="1216"/>
        <v>Hansford</v>
      </c>
      <c r="AS2250" t="s">
        <v>2</v>
      </c>
      <c r="AT2250" s="162">
        <v>13</v>
      </c>
      <c r="AV2250" s="91">
        <v>48</v>
      </c>
      <c r="AW2250" s="93">
        <v>195</v>
      </c>
      <c r="AX2250" s="99">
        <f t="shared" si="1233"/>
        <v>48195</v>
      </c>
      <c r="AZ2250" s="7" t="s">
        <v>3053</v>
      </c>
      <c r="BA2250" t="s">
        <v>3290</v>
      </c>
      <c r="BJ2250">
        <v>2</v>
      </c>
    </row>
    <row r="2251" spans="1:62" hidden="1" outlineLevel="1">
      <c r="A2251" t="s">
        <v>316</v>
      </c>
      <c r="B2251" t="s">
        <v>2</v>
      </c>
      <c r="C2251" s="1">
        <f t="shared" si="1217"/>
        <v>260</v>
      </c>
      <c r="D2251" s="7">
        <f>IF(P2251&gt;0,RANK(P2251,(P2251:R2251,S2251:AG2251)),0)</f>
        <v>0</v>
      </c>
      <c r="E2251" s="7">
        <f>IF(Q2251&gt;0,RANK(Q2251,(P2251:R2251,S2251:AG2251)),0)</f>
        <v>4</v>
      </c>
      <c r="F2251" s="7">
        <f>IF(R2251&gt;0,RANK(R2251,(P2251:R2251,S2251:AG2251)),0)</f>
        <v>1</v>
      </c>
      <c r="G2251" s="7">
        <f>IF(S2251&gt;0,RANK(S2251,(P2251:R2251,S2251:AG2251)),0)</f>
        <v>2</v>
      </c>
      <c r="H2251" s="48">
        <f t="shared" si="1218"/>
        <v>171</v>
      </c>
      <c r="I2251" s="163">
        <f t="shared" si="1215"/>
        <v>0.65769230769230769</v>
      </c>
      <c r="J2251" s="2"/>
      <c r="K2251" s="2">
        <f t="shared" si="1219"/>
        <v>0</v>
      </c>
      <c r="L2251" s="2">
        <f t="shared" si="1220"/>
        <v>4.6153846153846156E-2</v>
      </c>
      <c r="M2251" s="2">
        <f t="shared" si="1221"/>
        <v>0.75384615384615383</v>
      </c>
      <c r="N2251" s="2">
        <f t="shared" si="1222"/>
        <v>9.6153846153846159E-2</v>
      </c>
      <c r="O2251" s="2">
        <f t="shared" si="1223"/>
        <v>0.1038461538461538</v>
      </c>
      <c r="P2251" s="1">
        <v>0</v>
      </c>
      <c r="Q2251" s="1">
        <v>12</v>
      </c>
      <c r="R2251" s="1">
        <v>196</v>
      </c>
      <c r="S2251" s="1">
        <v>25</v>
      </c>
      <c r="T2251" s="1">
        <v>17</v>
      </c>
      <c r="V2251" s="1">
        <v>3</v>
      </c>
      <c r="Y2251" s="1">
        <v>4</v>
      </c>
      <c r="Z2251" s="1">
        <f t="shared" si="1224"/>
        <v>3</v>
      </c>
      <c r="AC2251" s="1">
        <v>0</v>
      </c>
      <c r="AI2251" s="7">
        <f t="shared" si="1225"/>
        <v>3</v>
      </c>
      <c r="AJ2251" s="7">
        <f t="shared" si="1226"/>
        <v>0</v>
      </c>
      <c r="AK2251" s="7">
        <f t="shared" si="1227"/>
        <v>6</v>
      </c>
      <c r="AL2251" s="7">
        <f t="shared" si="1228"/>
        <v>0</v>
      </c>
      <c r="AM2251" s="2">
        <f t="shared" si="1229"/>
        <v>6.5384615384615388E-2</v>
      </c>
      <c r="AN2251" s="2">
        <f t="shared" si="1230"/>
        <v>0</v>
      </c>
      <c r="AO2251" s="2">
        <f t="shared" si="1231"/>
        <v>1.1538461538461539E-2</v>
      </c>
      <c r="AP2251" s="2">
        <f t="shared" si="1232"/>
        <v>0</v>
      </c>
      <c r="AR2251" t="str">
        <f t="shared" si="1216"/>
        <v>Hardeman</v>
      </c>
      <c r="AS2251" t="s">
        <v>2</v>
      </c>
      <c r="AT2251" s="162">
        <v>13</v>
      </c>
      <c r="AV2251" s="91">
        <v>48</v>
      </c>
      <c r="AW2251" s="93">
        <v>197</v>
      </c>
      <c r="AX2251" s="99">
        <f t="shared" si="1233"/>
        <v>48197</v>
      </c>
      <c r="AZ2251" s="7" t="s">
        <v>3053</v>
      </c>
      <c r="BA2251" t="s">
        <v>3290</v>
      </c>
      <c r="BJ2251">
        <v>3</v>
      </c>
    </row>
    <row r="2252" spans="1:62" hidden="1" outlineLevel="1">
      <c r="A2252" t="s">
        <v>103</v>
      </c>
      <c r="B2252" t="s">
        <v>2</v>
      </c>
      <c r="C2252" s="1">
        <f t="shared" si="1217"/>
        <v>7463</v>
      </c>
      <c r="D2252" s="7">
        <f>IF(P2252&gt;0,RANK(P2252,(P2252:R2252,S2252:AG2252)),0)</f>
        <v>8</v>
      </c>
      <c r="E2252" s="7">
        <f>IF(Q2252&gt;0,RANK(Q2252,(P2252:R2252,S2252:AG2252)),0)</f>
        <v>4</v>
      </c>
      <c r="F2252" s="7">
        <f>IF(R2252&gt;0,RANK(R2252,(P2252:R2252,S2252:AG2252)),0)</f>
        <v>1</v>
      </c>
      <c r="G2252" s="7">
        <f>IF(S2252&gt;0,RANK(S2252,(P2252:R2252,S2252:AG2252)),0)</f>
        <v>2</v>
      </c>
      <c r="H2252" s="48">
        <f t="shared" si="1218"/>
        <v>4506</v>
      </c>
      <c r="I2252" s="163">
        <f t="shared" si="1215"/>
        <v>0.60377864129706549</v>
      </c>
      <c r="J2252" s="2"/>
      <c r="K2252" s="2">
        <f t="shared" si="1219"/>
        <v>4.6898030282728122E-3</v>
      </c>
      <c r="L2252" s="2">
        <f t="shared" si="1220"/>
        <v>6.8337129840546698E-2</v>
      </c>
      <c r="M2252" s="2">
        <f t="shared" si="1221"/>
        <v>0.69127696636741254</v>
      </c>
      <c r="N2252" s="2">
        <f t="shared" si="1222"/>
        <v>8.7498325070347049E-2</v>
      </c>
      <c r="O2252" s="2">
        <f t="shared" si="1223"/>
        <v>0.14819777569342085</v>
      </c>
      <c r="P2252" s="1">
        <v>35</v>
      </c>
      <c r="Q2252" s="1">
        <v>510</v>
      </c>
      <c r="R2252" s="1">
        <v>5159</v>
      </c>
      <c r="S2252" s="1">
        <v>653</v>
      </c>
      <c r="T2252" s="1">
        <v>532</v>
      </c>
      <c r="V2252" s="1">
        <v>62</v>
      </c>
      <c r="Y2252" s="1">
        <v>457</v>
      </c>
      <c r="Z2252" s="1">
        <f t="shared" si="1224"/>
        <v>16</v>
      </c>
      <c r="AC2252" s="1">
        <v>39</v>
      </c>
      <c r="AI2252" s="7">
        <f t="shared" si="1225"/>
        <v>3</v>
      </c>
      <c r="AJ2252" s="7">
        <f t="shared" si="1226"/>
        <v>0</v>
      </c>
      <c r="AK2252" s="7">
        <f t="shared" si="1227"/>
        <v>6</v>
      </c>
      <c r="AL2252" s="7">
        <f t="shared" si="1228"/>
        <v>0</v>
      </c>
      <c r="AM2252" s="2">
        <f t="shared" si="1229"/>
        <v>7.1285006029746745E-2</v>
      </c>
      <c r="AN2252" s="2">
        <f t="shared" si="1230"/>
        <v>0</v>
      </c>
      <c r="AO2252" s="2">
        <f t="shared" si="1231"/>
        <v>8.3076510786546966E-3</v>
      </c>
      <c r="AP2252" s="2">
        <f t="shared" si="1232"/>
        <v>0</v>
      </c>
      <c r="AR2252" t="str">
        <f t="shared" si="1216"/>
        <v>Hardin</v>
      </c>
      <c r="AS2252" t="s">
        <v>2</v>
      </c>
      <c r="AT2252" s="162">
        <v>36</v>
      </c>
      <c r="AV2252" s="91">
        <v>48</v>
      </c>
      <c r="AW2252" s="93">
        <v>199</v>
      </c>
      <c r="AX2252" s="99">
        <f t="shared" si="1233"/>
        <v>48199</v>
      </c>
      <c r="AZ2252" s="7" t="s">
        <v>3053</v>
      </c>
      <c r="BA2252" t="s">
        <v>3290</v>
      </c>
      <c r="BJ2252">
        <v>16</v>
      </c>
    </row>
    <row r="2253" spans="1:62" hidden="1" outlineLevel="1">
      <c r="A2253" t="s">
        <v>89</v>
      </c>
      <c r="B2253" t="s">
        <v>2</v>
      </c>
      <c r="C2253" s="1">
        <f t="shared" si="1217"/>
        <v>161250</v>
      </c>
      <c r="D2253" s="7">
        <f>IF(P2253&gt;0,RANK(P2253,(P2253:R2253,S2253:AG2253)),0)</f>
        <v>7</v>
      </c>
      <c r="E2253" s="7">
        <f>IF(Q2253&gt;0,RANK(Q2253,(P2253:R2253,S2253:AG2253)),0)</f>
        <v>4</v>
      </c>
      <c r="F2253" s="7">
        <f>IF(R2253&gt;0,RANK(R2253,(P2253:R2253,S2253:AG2253)),0)</f>
        <v>1</v>
      </c>
      <c r="G2253" s="7">
        <f>IF(S2253&gt;0,RANK(S2253,(P2253:R2253,S2253:AG2253)),0)</f>
        <v>2</v>
      </c>
      <c r="H2253" s="48">
        <f t="shared" si="1218"/>
        <v>89848</v>
      </c>
      <c r="I2253" s="163">
        <f t="shared" si="1215"/>
        <v>0.5571968992248062</v>
      </c>
      <c r="J2253" s="2"/>
      <c r="K2253" s="2">
        <f t="shared" si="1219"/>
        <v>7.2434108527131783E-3</v>
      </c>
      <c r="L2253" s="2">
        <f t="shared" si="1220"/>
        <v>4.8967441860465116E-2</v>
      </c>
      <c r="M2253" s="2">
        <f t="shared" si="1221"/>
        <v>0.69072868217054262</v>
      </c>
      <c r="N2253" s="2">
        <f t="shared" si="1222"/>
        <v>0.13353178294573642</v>
      </c>
      <c r="O2253" s="2">
        <f t="shared" si="1223"/>
        <v>0.11952868217054269</v>
      </c>
      <c r="P2253" s="1">
        <v>1168</v>
      </c>
      <c r="Q2253" s="1">
        <v>7896</v>
      </c>
      <c r="R2253" s="160">
        <v>111380</v>
      </c>
      <c r="S2253" s="1">
        <v>21532</v>
      </c>
      <c r="T2253" s="1">
        <v>11793</v>
      </c>
      <c r="V2253" s="1">
        <v>1322</v>
      </c>
      <c r="Y2253" s="1">
        <v>5581</v>
      </c>
      <c r="Z2253" s="1">
        <f t="shared" si="1224"/>
        <v>255</v>
      </c>
      <c r="AC2253" s="1">
        <v>323</v>
      </c>
      <c r="AI2253" s="7">
        <f t="shared" si="1225"/>
        <v>3</v>
      </c>
      <c r="AJ2253" s="7">
        <f t="shared" si="1226"/>
        <v>0</v>
      </c>
      <c r="AK2253" s="7">
        <f t="shared" si="1227"/>
        <v>6</v>
      </c>
      <c r="AL2253" s="7">
        <f t="shared" si="1228"/>
        <v>0</v>
      </c>
      <c r="AM2253" s="2">
        <f t="shared" si="1229"/>
        <v>7.313488372093023E-2</v>
      </c>
      <c r="AN2253" s="2">
        <f t="shared" si="1230"/>
        <v>0</v>
      </c>
      <c r="AO2253" s="2">
        <f t="shared" si="1231"/>
        <v>8.1984496124031005E-3</v>
      </c>
      <c r="AP2253" s="2">
        <f t="shared" si="1232"/>
        <v>0</v>
      </c>
      <c r="AR2253" t="str">
        <f t="shared" si="1216"/>
        <v>Harris</v>
      </c>
      <c r="AS2253" t="s">
        <v>2</v>
      </c>
      <c r="AT2253" s="162"/>
      <c r="AV2253" s="91">
        <v>48</v>
      </c>
      <c r="AW2253" s="93">
        <v>201</v>
      </c>
      <c r="AX2253" s="99">
        <f t="shared" si="1233"/>
        <v>48201</v>
      </c>
      <c r="AZ2253" s="7" t="s">
        <v>3053</v>
      </c>
      <c r="BA2253" t="s">
        <v>3290</v>
      </c>
      <c r="BJ2253">
        <v>255</v>
      </c>
    </row>
    <row r="2254" spans="1:62" hidden="1" outlineLevel="1">
      <c r="A2254" t="s">
        <v>1869</v>
      </c>
      <c r="B2254" t="s">
        <v>2</v>
      </c>
      <c r="C2254" s="1">
        <f t="shared" si="1217"/>
        <v>7674</v>
      </c>
      <c r="D2254" s="7">
        <f>IF(P2254&gt;0,RANK(P2254,(P2254:R2254,S2254:AG2254)),0)</f>
        <v>7</v>
      </c>
      <c r="E2254" s="7">
        <f>IF(Q2254&gt;0,RANK(Q2254,(P2254:R2254,S2254:AG2254)),0)</f>
        <v>4</v>
      </c>
      <c r="F2254" s="7">
        <f>IF(R2254&gt;0,RANK(R2254,(P2254:R2254,S2254:AG2254)),0)</f>
        <v>1</v>
      </c>
      <c r="G2254" s="7">
        <f>IF(S2254&gt;0,RANK(S2254,(P2254:R2254,S2254:AG2254)),0)</f>
        <v>2</v>
      </c>
      <c r="H2254" s="48">
        <f t="shared" si="1218"/>
        <v>4058</v>
      </c>
      <c r="I2254" s="163">
        <f t="shared" si="1215"/>
        <v>0.52879854052645292</v>
      </c>
      <c r="J2254" s="2"/>
      <c r="K2254" s="2">
        <f t="shared" si="1219"/>
        <v>8.6004691164972627E-3</v>
      </c>
      <c r="L2254" s="2">
        <f t="shared" si="1220"/>
        <v>5.1733124837112329E-2</v>
      </c>
      <c r="M2254" s="2">
        <f t="shared" si="1221"/>
        <v>0.65572061506385193</v>
      </c>
      <c r="N2254" s="2">
        <f t="shared" si="1222"/>
        <v>0.12692207453739901</v>
      </c>
      <c r="O2254" s="2">
        <f t="shared" si="1223"/>
        <v>0.15702371644513946</v>
      </c>
      <c r="P2254" s="1">
        <v>66</v>
      </c>
      <c r="Q2254" s="1">
        <v>397</v>
      </c>
      <c r="R2254" s="1">
        <v>5032</v>
      </c>
      <c r="S2254" s="1">
        <v>974</v>
      </c>
      <c r="T2254" s="1">
        <v>838</v>
      </c>
      <c r="V2254" s="1">
        <v>90</v>
      </c>
      <c r="Y2254" s="1">
        <v>0</v>
      </c>
      <c r="Z2254" s="1">
        <f t="shared" si="1224"/>
        <v>50</v>
      </c>
      <c r="AC2254" s="1">
        <v>227</v>
      </c>
      <c r="AI2254" s="7">
        <f t="shared" si="1225"/>
        <v>3</v>
      </c>
      <c r="AJ2254" s="7">
        <f t="shared" si="1226"/>
        <v>0</v>
      </c>
      <c r="AK2254" s="7">
        <f t="shared" si="1227"/>
        <v>5</v>
      </c>
      <c r="AL2254" s="7">
        <f t="shared" si="1228"/>
        <v>0</v>
      </c>
      <c r="AM2254" s="2">
        <f t="shared" si="1229"/>
        <v>0.1091998957518895</v>
      </c>
      <c r="AN2254" s="2">
        <f t="shared" si="1230"/>
        <v>0</v>
      </c>
      <c r="AO2254" s="2">
        <f t="shared" si="1231"/>
        <v>1.1727912431587178E-2</v>
      </c>
      <c r="AP2254" s="2">
        <f t="shared" si="1232"/>
        <v>0</v>
      </c>
      <c r="AR2254" t="str">
        <f t="shared" si="1216"/>
        <v>Harrison</v>
      </c>
      <c r="AS2254" t="s">
        <v>2</v>
      </c>
      <c r="AT2254" s="162">
        <v>1</v>
      </c>
      <c r="AV2254" s="91">
        <v>48</v>
      </c>
      <c r="AW2254" s="93">
        <v>203</v>
      </c>
      <c r="AX2254" s="99">
        <f t="shared" si="1233"/>
        <v>48203</v>
      </c>
      <c r="AZ2254" s="7" t="s">
        <v>3053</v>
      </c>
      <c r="BA2254" t="s">
        <v>3290</v>
      </c>
      <c r="BJ2254">
        <v>50</v>
      </c>
    </row>
    <row r="2255" spans="1:62" hidden="1" outlineLevel="1">
      <c r="A2255" t="s">
        <v>716</v>
      </c>
      <c r="B2255" t="s">
        <v>2</v>
      </c>
      <c r="C2255" s="1">
        <f t="shared" si="1217"/>
        <v>601</v>
      </c>
      <c r="D2255" s="7">
        <f>IF(P2255&gt;0,RANK(P2255,(P2255:R2255,S2255:AG2255)),0)</f>
        <v>0</v>
      </c>
      <c r="E2255" s="7">
        <f>IF(Q2255&gt;0,RANK(Q2255,(P2255:R2255,S2255:AG2255)),0)</f>
        <v>5</v>
      </c>
      <c r="F2255" s="7">
        <f>IF(R2255&gt;0,RANK(R2255,(P2255:R2255,S2255:AG2255)),0)</f>
        <v>1</v>
      </c>
      <c r="G2255" s="7">
        <f>IF(S2255&gt;0,RANK(S2255,(P2255:R2255,S2255:AG2255)),0)</f>
        <v>3</v>
      </c>
      <c r="H2255" s="48">
        <f t="shared" si="1218"/>
        <v>323</v>
      </c>
      <c r="I2255" s="163">
        <f t="shared" si="1215"/>
        <v>0.53743760399334439</v>
      </c>
      <c r="J2255" s="2"/>
      <c r="K2255" s="2">
        <f t="shared" si="1219"/>
        <v>0</v>
      </c>
      <c r="L2255" s="2">
        <f t="shared" si="1220"/>
        <v>1.8302828618968387E-2</v>
      </c>
      <c r="M2255" s="2">
        <f t="shared" si="1221"/>
        <v>0.70216306156405994</v>
      </c>
      <c r="N2255" s="2">
        <f t="shared" si="1222"/>
        <v>6.156405990016639E-2</v>
      </c>
      <c r="O2255" s="2">
        <f t="shared" si="1223"/>
        <v>0.2179700499168053</v>
      </c>
      <c r="P2255" s="1">
        <v>0</v>
      </c>
      <c r="Q2255" s="1">
        <v>11</v>
      </c>
      <c r="R2255" s="1">
        <v>422</v>
      </c>
      <c r="S2255" s="1">
        <v>37</v>
      </c>
      <c r="T2255" s="1">
        <v>99</v>
      </c>
      <c r="V2255" s="1">
        <v>7</v>
      </c>
      <c r="Y2255" s="1">
        <v>24</v>
      </c>
      <c r="Z2255" s="1">
        <f t="shared" si="1224"/>
        <v>1</v>
      </c>
      <c r="AC2255" s="1">
        <v>0</v>
      </c>
      <c r="AI2255" s="7">
        <f t="shared" si="1225"/>
        <v>2</v>
      </c>
      <c r="AJ2255" s="7">
        <f t="shared" si="1226"/>
        <v>0</v>
      </c>
      <c r="AK2255" s="7">
        <f t="shared" si="1227"/>
        <v>6</v>
      </c>
      <c r="AL2255" s="7">
        <f t="shared" si="1228"/>
        <v>0</v>
      </c>
      <c r="AM2255" s="2">
        <f t="shared" si="1229"/>
        <v>0.16472545757071547</v>
      </c>
      <c r="AN2255" s="2">
        <f t="shared" si="1230"/>
        <v>0</v>
      </c>
      <c r="AO2255" s="2">
        <f t="shared" si="1231"/>
        <v>1.1647254575707155E-2</v>
      </c>
      <c r="AP2255" s="2">
        <f t="shared" si="1232"/>
        <v>0</v>
      </c>
      <c r="AR2255" t="str">
        <f t="shared" si="1216"/>
        <v>Hartley</v>
      </c>
      <c r="AS2255" t="s">
        <v>2</v>
      </c>
      <c r="AT2255" s="162">
        <v>13</v>
      </c>
      <c r="AV2255" s="91">
        <v>48</v>
      </c>
      <c r="AW2255" s="93">
        <v>205</v>
      </c>
      <c r="AX2255" s="99">
        <f t="shared" si="1233"/>
        <v>48205</v>
      </c>
      <c r="AZ2255" s="7" t="s">
        <v>3053</v>
      </c>
      <c r="BA2255" t="s">
        <v>3290</v>
      </c>
      <c r="BJ2255">
        <v>1</v>
      </c>
    </row>
    <row r="2256" spans="1:62" hidden="1" outlineLevel="1">
      <c r="A2256" t="s">
        <v>578</v>
      </c>
      <c r="B2256" t="s">
        <v>2</v>
      </c>
      <c r="C2256" s="1">
        <f t="shared" si="1217"/>
        <v>185</v>
      </c>
      <c r="D2256" s="7">
        <f>IF(P2256&gt;0,RANK(P2256,(P2256:R2256,S2256:AG2256)),0)</f>
        <v>6</v>
      </c>
      <c r="E2256" s="7">
        <f>IF(Q2256&gt;0,RANK(Q2256,(P2256:R2256,S2256:AG2256)),0)</f>
        <v>4</v>
      </c>
      <c r="F2256" s="7">
        <f>IF(R2256&gt;0,RANK(R2256,(P2256:R2256,S2256:AG2256)),0)</f>
        <v>1</v>
      </c>
      <c r="G2256" s="7">
        <f>IF(S2256&gt;0,RANK(S2256,(P2256:R2256,S2256:AG2256)),0)</f>
        <v>3</v>
      </c>
      <c r="H2256" s="48">
        <f t="shared" si="1218"/>
        <v>94</v>
      </c>
      <c r="I2256" s="163">
        <f t="shared" si="1215"/>
        <v>0.50810810810810814</v>
      </c>
      <c r="J2256" s="2"/>
      <c r="K2256" s="2">
        <f t="shared" si="1219"/>
        <v>1.0810810810810811E-2</v>
      </c>
      <c r="L2256" s="2">
        <f t="shared" si="1220"/>
        <v>6.4864864864864868E-2</v>
      </c>
      <c r="M2256" s="2">
        <f t="shared" si="1221"/>
        <v>0.6594594594594595</v>
      </c>
      <c r="N2256" s="2">
        <f t="shared" si="1222"/>
        <v>8.6486486486486491E-2</v>
      </c>
      <c r="O2256" s="2">
        <f t="shared" si="1223"/>
        <v>0.17837837837837833</v>
      </c>
      <c r="P2256" s="1">
        <v>2</v>
      </c>
      <c r="Q2256" s="1">
        <v>12</v>
      </c>
      <c r="R2256" s="1">
        <v>122</v>
      </c>
      <c r="S2256" s="1">
        <v>16</v>
      </c>
      <c r="T2256" s="1">
        <v>28</v>
      </c>
      <c r="V2256" s="1">
        <v>0</v>
      </c>
      <c r="Y2256" s="1">
        <v>3</v>
      </c>
      <c r="Z2256" s="1">
        <f t="shared" si="1224"/>
        <v>0</v>
      </c>
      <c r="AC2256" s="1">
        <v>2</v>
      </c>
      <c r="AI2256" s="7">
        <f t="shared" si="1225"/>
        <v>2</v>
      </c>
      <c r="AJ2256" s="7">
        <f t="shared" si="1226"/>
        <v>0</v>
      </c>
      <c r="AK2256" s="7">
        <f t="shared" si="1227"/>
        <v>0</v>
      </c>
      <c r="AL2256" s="7">
        <f t="shared" si="1228"/>
        <v>0</v>
      </c>
      <c r="AM2256" s="2">
        <f t="shared" si="1229"/>
        <v>0.15135135135135136</v>
      </c>
      <c r="AN2256" s="2">
        <f t="shared" si="1230"/>
        <v>0</v>
      </c>
      <c r="AO2256" s="2">
        <f t="shared" si="1231"/>
        <v>0</v>
      </c>
      <c r="AP2256" s="2">
        <f t="shared" si="1232"/>
        <v>0</v>
      </c>
      <c r="AR2256" t="str">
        <f t="shared" si="1216"/>
        <v>Haskell</v>
      </c>
      <c r="AS2256" t="s">
        <v>2</v>
      </c>
      <c r="AT2256" s="162">
        <v>19</v>
      </c>
      <c r="AV2256" s="91">
        <v>48</v>
      </c>
      <c r="AW2256" s="93">
        <v>207</v>
      </c>
      <c r="AX2256" s="99">
        <f t="shared" si="1233"/>
        <v>48207</v>
      </c>
      <c r="AZ2256" s="7" t="s">
        <v>3053</v>
      </c>
      <c r="BA2256" t="s">
        <v>3290</v>
      </c>
      <c r="BJ2256">
        <v>0</v>
      </c>
    </row>
    <row r="2257" spans="1:62" hidden="1" outlineLevel="1">
      <c r="A2257" t="s">
        <v>563</v>
      </c>
      <c r="B2257" t="s">
        <v>2</v>
      </c>
      <c r="C2257" s="1">
        <f t="shared" si="1217"/>
        <v>10053</v>
      </c>
      <c r="D2257" s="7">
        <f>IF(P2257&gt;0,RANK(P2257,(P2257:R2257,S2257:AG2257)),0)</f>
        <v>6</v>
      </c>
      <c r="E2257" s="7">
        <f>IF(Q2257&gt;0,RANK(Q2257,(P2257:R2257,S2257:AG2257)),0)</f>
        <v>4</v>
      </c>
      <c r="F2257" s="7">
        <f>IF(R2257&gt;0,RANK(R2257,(P2257:R2257,S2257:AG2257)),0)</f>
        <v>1</v>
      </c>
      <c r="G2257" s="7">
        <f>IF(S2257&gt;0,RANK(S2257,(P2257:R2257,S2257:AG2257)),0)</f>
        <v>2</v>
      </c>
      <c r="H2257" s="48">
        <f t="shared" si="1218"/>
        <v>4215</v>
      </c>
      <c r="I2257" s="163">
        <f t="shared" si="1215"/>
        <v>0.41927782751417486</v>
      </c>
      <c r="J2257" s="2"/>
      <c r="K2257" s="2">
        <f t="shared" si="1219"/>
        <v>8.3557147120262611E-3</v>
      </c>
      <c r="L2257" s="2">
        <f t="shared" si="1220"/>
        <v>4.018700885307868E-2</v>
      </c>
      <c r="M2257" s="2">
        <f t="shared" si="1221"/>
        <v>0.63692430120362076</v>
      </c>
      <c r="N2257" s="2">
        <f t="shared" si="1222"/>
        <v>0.21764647368944592</v>
      </c>
      <c r="O2257" s="2">
        <f t="shared" si="1223"/>
        <v>9.6886501541828401E-2</v>
      </c>
      <c r="P2257" s="1">
        <v>84</v>
      </c>
      <c r="Q2257" s="1">
        <v>404</v>
      </c>
      <c r="R2257" s="1">
        <v>6403</v>
      </c>
      <c r="S2257" s="1">
        <v>2188</v>
      </c>
      <c r="T2257" s="1">
        <v>558</v>
      </c>
      <c r="V2257" s="1">
        <v>51</v>
      </c>
      <c r="Y2257" s="1">
        <v>323</v>
      </c>
      <c r="Z2257" s="1">
        <f t="shared" si="1224"/>
        <v>10</v>
      </c>
      <c r="AC2257" s="1">
        <v>32</v>
      </c>
      <c r="AI2257" s="7">
        <f t="shared" si="1225"/>
        <v>3</v>
      </c>
      <c r="AJ2257" s="7">
        <f t="shared" si="1226"/>
        <v>0</v>
      </c>
      <c r="AK2257" s="7">
        <f t="shared" si="1227"/>
        <v>7</v>
      </c>
      <c r="AL2257" s="7">
        <f t="shared" si="1228"/>
        <v>0</v>
      </c>
      <c r="AM2257" s="2">
        <f t="shared" si="1229"/>
        <v>5.550581915846016E-2</v>
      </c>
      <c r="AN2257" s="2">
        <f t="shared" si="1230"/>
        <v>0</v>
      </c>
      <c r="AO2257" s="2">
        <f t="shared" si="1231"/>
        <v>5.0731125037302297E-3</v>
      </c>
      <c r="AP2257" s="2">
        <f t="shared" si="1232"/>
        <v>0</v>
      </c>
      <c r="AR2257" t="str">
        <f t="shared" si="1216"/>
        <v>Hays</v>
      </c>
      <c r="AS2257" t="s">
        <v>2</v>
      </c>
      <c r="AT2257" s="162"/>
      <c r="AV2257" s="91">
        <v>48</v>
      </c>
      <c r="AW2257" s="93">
        <v>209</v>
      </c>
      <c r="AX2257" s="99">
        <f t="shared" si="1233"/>
        <v>48209</v>
      </c>
      <c r="AZ2257" s="7" t="s">
        <v>3053</v>
      </c>
      <c r="BA2257" t="s">
        <v>3290</v>
      </c>
      <c r="BJ2257">
        <v>10</v>
      </c>
    </row>
    <row r="2258" spans="1:62" hidden="1" outlineLevel="1">
      <c r="A2258" t="s">
        <v>1468</v>
      </c>
      <c r="B2258" t="s">
        <v>2</v>
      </c>
      <c r="C2258" s="1">
        <f t="shared" si="1217"/>
        <v>821</v>
      </c>
      <c r="D2258" s="7">
        <f>IF(P2258&gt;0,RANK(P2258,(P2258:R2258,S2258:AG2258)),0)</f>
        <v>8</v>
      </c>
      <c r="E2258" s="7">
        <f>IF(Q2258&gt;0,RANK(Q2258,(P2258:R2258,S2258:AG2258)),0)</f>
        <v>5</v>
      </c>
      <c r="F2258" s="7">
        <f>IF(R2258&gt;0,RANK(R2258,(P2258:R2258,S2258:AG2258)),0)</f>
        <v>1</v>
      </c>
      <c r="G2258" s="7">
        <f>IF(S2258&gt;0,RANK(S2258,(P2258:R2258,S2258:AG2258)),0)</f>
        <v>2</v>
      </c>
      <c r="H2258" s="48">
        <f t="shared" si="1218"/>
        <v>481</v>
      </c>
      <c r="I2258" s="163">
        <f t="shared" si="1215"/>
        <v>0.58587088915956154</v>
      </c>
      <c r="J2258" s="2"/>
      <c r="K2258" s="2">
        <f t="shared" si="1219"/>
        <v>4.8721071863580996E-3</v>
      </c>
      <c r="L2258" s="2">
        <f t="shared" si="1220"/>
        <v>4.5066991473812421E-2</v>
      </c>
      <c r="M2258" s="2">
        <f t="shared" si="1221"/>
        <v>0.68209500609013396</v>
      </c>
      <c r="N2258" s="2">
        <f t="shared" si="1222"/>
        <v>9.6224116930572479E-2</v>
      </c>
      <c r="O2258" s="2">
        <f t="shared" si="1223"/>
        <v>0.17174177831912302</v>
      </c>
      <c r="P2258" s="1">
        <v>4</v>
      </c>
      <c r="Q2258" s="1">
        <v>37</v>
      </c>
      <c r="R2258" s="1">
        <v>560</v>
      </c>
      <c r="S2258" s="1">
        <v>79</v>
      </c>
      <c r="T2258" s="1">
        <v>70</v>
      </c>
      <c r="V2258" s="1">
        <v>6</v>
      </c>
      <c r="Y2258" s="1">
        <v>55</v>
      </c>
      <c r="Z2258" s="1">
        <f t="shared" si="1224"/>
        <v>9</v>
      </c>
      <c r="AC2258" s="1">
        <v>1</v>
      </c>
      <c r="AI2258" s="7">
        <f t="shared" si="1225"/>
        <v>3</v>
      </c>
      <c r="AJ2258" s="7">
        <f t="shared" si="1226"/>
        <v>0</v>
      </c>
      <c r="AK2258" s="7">
        <f t="shared" si="1227"/>
        <v>7</v>
      </c>
      <c r="AL2258" s="7">
        <f t="shared" si="1228"/>
        <v>0</v>
      </c>
      <c r="AM2258" s="2">
        <f t="shared" si="1229"/>
        <v>8.5261875761266745E-2</v>
      </c>
      <c r="AN2258" s="2">
        <f t="shared" si="1230"/>
        <v>0</v>
      </c>
      <c r="AO2258" s="2">
        <f t="shared" si="1231"/>
        <v>7.3081607795371494E-3</v>
      </c>
      <c r="AP2258" s="2">
        <f t="shared" si="1232"/>
        <v>0</v>
      </c>
      <c r="AR2258" t="str">
        <f t="shared" si="1216"/>
        <v>Hemphill</v>
      </c>
      <c r="AS2258" t="s">
        <v>2</v>
      </c>
      <c r="AT2258" s="162">
        <v>13</v>
      </c>
      <c r="AV2258" s="91">
        <v>48</v>
      </c>
      <c r="AW2258" s="93">
        <v>211</v>
      </c>
      <c r="AX2258" s="99">
        <f t="shared" si="1233"/>
        <v>48211</v>
      </c>
      <c r="AZ2258" s="7" t="s">
        <v>3053</v>
      </c>
      <c r="BA2258" t="s">
        <v>3290</v>
      </c>
      <c r="BJ2258">
        <v>9</v>
      </c>
    </row>
    <row r="2259" spans="1:62" hidden="1" outlineLevel="1">
      <c r="A2259" t="s">
        <v>1451</v>
      </c>
      <c r="B2259" t="s">
        <v>2</v>
      </c>
      <c r="C2259" s="1">
        <f t="shared" si="1217"/>
        <v>8546</v>
      </c>
      <c r="D2259" s="7">
        <f>IF(P2259&gt;0,RANK(P2259,(P2259:R2259,S2259:AG2259)),0)</f>
        <v>7</v>
      </c>
      <c r="E2259" s="7">
        <f>IF(Q2259&gt;0,RANK(Q2259,(P2259:R2259,S2259:AG2259)),0)</f>
        <v>5</v>
      </c>
      <c r="F2259" s="7">
        <f>IF(R2259&gt;0,RANK(R2259,(P2259:R2259,S2259:AG2259)),0)</f>
        <v>1</v>
      </c>
      <c r="G2259" s="7">
        <f>IF(S2259&gt;0,RANK(S2259,(P2259:R2259,S2259:AG2259)),0)</f>
        <v>2</v>
      </c>
      <c r="H2259" s="48">
        <f t="shared" si="1218"/>
        <v>4900</v>
      </c>
      <c r="I2259" s="163">
        <f t="shared" si="1215"/>
        <v>0.57336765738357132</v>
      </c>
      <c r="J2259" s="2"/>
      <c r="K2259" s="2">
        <f t="shared" si="1219"/>
        <v>1.8722209220688041E-3</v>
      </c>
      <c r="L2259" s="2">
        <f t="shared" si="1220"/>
        <v>5.2071144395038613E-2</v>
      </c>
      <c r="M2259" s="2">
        <f t="shared" si="1221"/>
        <v>0.67575473905920902</v>
      </c>
      <c r="N2259" s="2">
        <f t="shared" si="1222"/>
        <v>0.10238708167563773</v>
      </c>
      <c r="O2259" s="2">
        <f t="shared" si="1223"/>
        <v>0.16791481394804583</v>
      </c>
      <c r="P2259" s="1">
        <v>16</v>
      </c>
      <c r="Q2259" s="1">
        <v>445</v>
      </c>
      <c r="R2259" s="1">
        <v>5775</v>
      </c>
      <c r="S2259" s="1">
        <v>875</v>
      </c>
      <c r="T2259" s="1">
        <v>871</v>
      </c>
      <c r="V2259" s="1">
        <v>54</v>
      </c>
      <c r="Y2259" s="1">
        <v>484</v>
      </c>
      <c r="Z2259" s="1">
        <f t="shared" si="1224"/>
        <v>13</v>
      </c>
      <c r="AC2259" s="1">
        <v>13</v>
      </c>
      <c r="AI2259" s="7">
        <f t="shared" si="1225"/>
        <v>3</v>
      </c>
      <c r="AJ2259" s="7">
        <f t="shared" si="1226"/>
        <v>0</v>
      </c>
      <c r="AK2259" s="7">
        <f t="shared" si="1227"/>
        <v>6</v>
      </c>
      <c r="AL2259" s="7">
        <f t="shared" si="1228"/>
        <v>0</v>
      </c>
      <c r="AM2259" s="2">
        <f t="shared" si="1229"/>
        <v>0.10191902644512052</v>
      </c>
      <c r="AN2259" s="2">
        <f t="shared" si="1230"/>
        <v>0</v>
      </c>
      <c r="AO2259" s="2">
        <f t="shared" si="1231"/>
        <v>6.3187456119822138E-3</v>
      </c>
      <c r="AP2259" s="2">
        <f t="shared" si="1232"/>
        <v>0</v>
      </c>
      <c r="AR2259" t="str">
        <f t="shared" si="1216"/>
        <v>Henderson</v>
      </c>
      <c r="AS2259" t="s">
        <v>2</v>
      </c>
      <c r="AT2259" s="162">
        <v>5</v>
      </c>
      <c r="AV2259" s="91">
        <v>48</v>
      </c>
      <c r="AW2259" s="93">
        <v>213</v>
      </c>
      <c r="AX2259" s="99">
        <f t="shared" si="1233"/>
        <v>48213</v>
      </c>
      <c r="AZ2259" s="7" t="s">
        <v>3053</v>
      </c>
      <c r="BA2259" t="s">
        <v>3290</v>
      </c>
      <c r="BJ2259">
        <v>13</v>
      </c>
    </row>
    <row r="2260" spans="1:62" hidden="1" outlineLevel="1">
      <c r="A2260" t="s">
        <v>1210</v>
      </c>
      <c r="B2260" t="s">
        <v>2</v>
      </c>
      <c r="C2260" s="1">
        <f t="shared" si="1217"/>
        <v>6401</v>
      </c>
      <c r="D2260" s="7">
        <f>IF(P2260&gt;0,RANK(P2260,(P2260:R2260,S2260:AG2260)),0)</f>
        <v>9</v>
      </c>
      <c r="E2260" s="7">
        <f>IF(Q2260&gt;0,RANK(Q2260,(P2260:R2260,S2260:AG2260)),0)</f>
        <v>4</v>
      </c>
      <c r="F2260" s="7">
        <f>IF(R2260&gt;0,RANK(R2260,(P2260:R2260,S2260:AG2260)),0)</f>
        <v>1</v>
      </c>
      <c r="G2260" s="7">
        <f>IF(S2260&gt;0,RANK(S2260,(P2260:R2260,S2260:AG2260)),0)</f>
        <v>2</v>
      </c>
      <c r="H2260" s="48">
        <f t="shared" si="1218"/>
        <v>3739</v>
      </c>
      <c r="I2260" s="163">
        <f t="shared" ref="I2260:I2323" si="1234">H2260/C2260</f>
        <v>0.58412748008123727</v>
      </c>
      <c r="J2260" s="2"/>
      <c r="K2260" s="2">
        <f t="shared" si="1219"/>
        <v>4.5305421027964383E-3</v>
      </c>
      <c r="L2260" s="2">
        <f t="shared" si="1220"/>
        <v>4.2337134822683954E-2</v>
      </c>
      <c r="M2260" s="2">
        <f t="shared" si="1221"/>
        <v>0.68708014372754256</v>
      </c>
      <c r="N2260" s="2">
        <f t="shared" si="1222"/>
        <v>0.10295266364630526</v>
      </c>
      <c r="O2260" s="2">
        <f t="shared" si="1223"/>
        <v>0.16309951570067174</v>
      </c>
      <c r="P2260" s="1">
        <v>29</v>
      </c>
      <c r="Q2260" s="1">
        <v>271</v>
      </c>
      <c r="R2260" s="1">
        <v>4398</v>
      </c>
      <c r="S2260" s="1">
        <v>659</v>
      </c>
      <c r="T2260" s="1">
        <v>490</v>
      </c>
      <c r="V2260" s="1">
        <v>140</v>
      </c>
      <c r="Y2260" s="1">
        <v>260</v>
      </c>
      <c r="Z2260" s="1">
        <f t="shared" si="1224"/>
        <v>117</v>
      </c>
      <c r="AC2260" s="1">
        <v>37</v>
      </c>
      <c r="AI2260" s="7">
        <f t="shared" si="1225"/>
        <v>3</v>
      </c>
      <c r="AJ2260" s="7">
        <f t="shared" si="1226"/>
        <v>0</v>
      </c>
      <c r="AK2260" s="7">
        <f t="shared" si="1227"/>
        <v>6</v>
      </c>
      <c r="AL2260" s="7">
        <f t="shared" si="1228"/>
        <v>0</v>
      </c>
      <c r="AM2260" s="2">
        <f t="shared" si="1229"/>
        <v>7.6550538978284649E-2</v>
      </c>
      <c r="AN2260" s="2">
        <f t="shared" si="1230"/>
        <v>0</v>
      </c>
      <c r="AO2260" s="2">
        <f t="shared" si="1231"/>
        <v>2.1871582565224184E-2</v>
      </c>
      <c r="AP2260" s="2">
        <f t="shared" si="1232"/>
        <v>0</v>
      </c>
      <c r="AR2260" t="str">
        <f t="shared" si="1216"/>
        <v>Hidalgo</v>
      </c>
      <c r="AS2260" t="s">
        <v>2</v>
      </c>
      <c r="AT2260" s="162"/>
      <c r="AV2260" s="91">
        <v>48</v>
      </c>
      <c r="AW2260" s="93">
        <v>215</v>
      </c>
      <c r="AX2260" s="99">
        <f t="shared" si="1233"/>
        <v>48215</v>
      </c>
      <c r="AZ2260" s="7" t="s">
        <v>3053</v>
      </c>
      <c r="BA2260" t="s">
        <v>3290</v>
      </c>
      <c r="BJ2260">
        <v>117</v>
      </c>
    </row>
    <row r="2261" spans="1:62" hidden="1" outlineLevel="1">
      <c r="A2261" t="s">
        <v>1214</v>
      </c>
      <c r="B2261" t="s">
        <v>2</v>
      </c>
      <c r="C2261" s="1">
        <f t="shared" si="1217"/>
        <v>4455</v>
      </c>
      <c r="D2261" s="7">
        <f>IF(P2261&gt;0,RANK(P2261,(P2261:R2261,S2261:AG2261)),0)</f>
        <v>9</v>
      </c>
      <c r="E2261" s="7">
        <f>IF(Q2261&gt;0,RANK(Q2261,(P2261:R2261,S2261:AG2261)),0)</f>
        <v>5</v>
      </c>
      <c r="F2261" s="7">
        <f>IF(R2261&gt;0,RANK(R2261,(P2261:R2261,S2261:AG2261)),0)</f>
        <v>1</v>
      </c>
      <c r="G2261" s="7">
        <f>IF(S2261&gt;0,RANK(S2261,(P2261:R2261,S2261:AG2261)),0)</f>
        <v>2</v>
      </c>
      <c r="H2261" s="48">
        <f t="shared" si="1218"/>
        <v>2193</v>
      </c>
      <c r="I2261" s="163">
        <f t="shared" si="1234"/>
        <v>0.49225589225589228</v>
      </c>
      <c r="J2261" s="2"/>
      <c r="K2261" s="2">
        <f t="shared" si="1219"/>
        <v>2.9180695847362513E-3</v>
      </c>
      <c r="L2261" s="2">
        <f t="shared" si="1220"/>
        <v>4.3322109988776655E-2</v>
      </c>
      <c r="M2261" s="2">
        <f t="shared" si="1221"/>
        <v>0.63322109988776654</v>
      </c>
      <c r="N2261" s="2">
        <f t="shared" si="1222"/>
        <v>0.14096520763187431</v>
      </c>
      <c r="O2261" s="2">
        <f t="shared" si="1223"/>
        <v>0.17957351290684626</v>
      </c>
      <c r="P2261" s="1">
        <v>13</v>
      </c>
      <c r="Q2261" s="1">
        <v>193</v>
      </c>
      <c r="R2261" s="1">
        <v>2821</v>
      </c>
      <c r="S2261" s="1">
        <v>628</v>
      </c>
      <c r="T2261" s="1">
        <v>386</v>
      </c>
      <c r="V2261" s="1">
        <v>42</v>
      </c>
      <c r="Y2261" s="1">
        <v>315</v>
      </c>
      <c r="Z2261" s="1">
        <f t="shared" si="1224"/>
        <v>32</v>
      </c>
      <c r="AC2261" s="1">
        <v>25</v>
      </c>
      <c r="AI2261" s="7">
        <f t="shared" si="1225"/>
        <v>3</v>
      </c>
      <c r="AJ2261" s="7">
        <f t="shared" si="1226"/>
        <v>0</v>
      </c>
      <c r="AK2261" s="7">
        <f t="shared" si="1227"/>
        <v>6</v>
      </c>
      <c r="AL2261" s="7">
        <f t="shared" si="1228"/>
        <v>0</v>
      </c>
      <c r="AM2261" s="2">
        <f t="shared" si="1229"/>
        <v>8.6644219977553311E-2</v>
      </c>
      <c r="AN2261" s="2">
        <f t="shared" si="1230"/>
        <v>0</v>
      </c>
      <c r="AO2261" s="2">
        <f t="shared" si="1231"/>
        <v>9.427609427609427E-3</v>
      </c>
      <c r="AP2261" s="2">
        <f t="shared" si="1232"/>
        <v>0</v>
      </c>
      <c r="AR2261" t="str">
        <f t="shared" si="1216"/>
        <v>Hill</v>
      </c>
      <c r="AS2261" t="s">
        <v>2</v>
      </c>
      <c r="AT2261" s="162">
        <v>25</v>
      </c>
      <c r="AV2261" s="91">
        <v>48</v>
      </c>
      <c r="AW2261" s="93">
        <v>217</v>
      </c>
      <c r="AX2261" s="99">
        <f t="shared" si="1233"/>
        <v>48217</v>
      </c>
      <c r="AZ2261" s="7" t="s">
        <v>3053</v>
      </c>
      <c r="BA2261" t="s">
        <v>3290</v>
      </c>
      <c r="BJ2261">
        <v>32</v>
      </c>
    </row>
    <row r="2262" spans="1:62" hidden="1" outlineLevel="1">
      <c r="A2262" t="s">
        <v>1942</v>
      </c>
      <c r="B2262" t="s">
        <v>2</v>
      </c>
      <c r="C2262" s="1">
        <f t="shared" si="1217"/>
        <v>2996</v>
      </c>
      <c r="D2262" s="7">
        <f>IF(P2262&gt;0,RANK(P2262,(P2262:R2262,S2262:AG2262)),0)</f>
        <v>9</v>
      </c>
      <c r="E2262" s="7">
        <f>IF(Q2262&gt;0,RANK(Q2262,(P2262:R2262,S2262:AG2262)),0)</f>
        <v>4</v>
      </c>
      <c r="F2262" s="7">
        <f>IF(R2262&gt;0,RANK(R2262,(P2262:R2262,S2262:AG2262)),0)</f>
        <v>1</v>
      </c>
      <c r="G2262" s="7">
        <f>IF(S2262&gt;0,RANK(S2262,(P2262:R2262,S2262:AG2262)),0)</f>
        <v>5</v>
      </c>
      <c r="H2262" s="48">
        <f t="shared" si="1218"/>
        <v>1771</v>
      </c>
      <c r="I2262" s="163">
        <f t="shared" si="1234"/>
        <v>0.59112149532710279</v>
      </c>
      <c r="J2262" s="2"/>
      <c r="K2262" s="2">
        <f t="shared" si="1219"/>
        <v>3.0040053404539386E-3</v>
      </c>
      <c r="L2262" s="2">
        <f t="shared" si="1220"/>
        <v>6.4753004005340453E-2</v>
      </c>
      <c r="M2262" s="2">
        <f t="shared" si="1221"/>
        <v>0.67323097463284376</v>
      </c>
      <c r="N2262" s="2">
        <f t="shared" si="1222"/>
        <v>6.2416555407209612E-2</v>
      </c>
      <c r="O2262" s="2">
        <f t="shared" si="1223"/>
        <v>0.1965954606141522</v>
      </c>
      <c r="P2262" s="1">
        <v>9</v>
      </c>
      <c r="Q2262" s="1">
        <v>194</v>
      </c>
      <c r="R2262" s="1">
        <v>2017</v>
      </c>
      <c r="S2262" s="1">
        <v>187</v>
      </c>
      <c r="T2262" s="1">
        <v>246</v>
      </c>
      <c r="V2262" s="1">
        <v>65</v>
      </c>
      <c r="Y2262" s="1">
        <v>245</v>
      </c>
      <c r="Z2262" s="1">
        <f t="shared" si="1224"/>
        <v>21</v>
      </c>
      <c r="AC2262" s="1">
        <v>12</v>
      </c>
      <c r="AI2262" s="7">
        <f t="shared" si="1225"/>
        <v>2</v>
      </c>
      <c r="AJ2262" s="7">
        <f t="shared" si="1226"/>
        <v>0</v>
      </c>
      <c r="AK2262" s="7">
        <f t="shared" si="1227"/>
        <v>6</v>
      </c>
      <c r="AL2262" s="7">
        <f t="shared" si="1228"/>
        <v>0</v>
      </c>
      <c r="AM2262" s="2">
        <f t="shared" si="1229"/>
        <v>8.2109479305740987E-2</v>
      </c>
      <c r="AN2262" s="2">
        <f t="shared" si="1230"/>
        <v>0</v>
      </c>
      <c r="AO2262" s="2">
        <f t="shared" si="1231"/>
        <v>2.1695594125500667E-2</v>
      </c>
      <c r="AP2262" s="2">
        <f t="shared" si="1232"/>
        <v>0</v>
      </c>
      <c r="AR2262" t="str">
        <f t="shared" si="1216"/>
        <v>Hockley</v>
      </c>
      <c r="AS2262" t="s">
        <v>2</v>
      </c>
      <c r="AT2262" s="162">
        <v>19</v>
      </c>
      <c r="AV2262" s="91">
        <v>48</v>
      </c>
      <c r="AW2262" s="93">
        <v>219</v>
      </c>
      <c r="AX2262" s="99">
        <f t="shared" si="1233"/>
        <v>48219</v>
      </c>
      <c r="AZ2262" s="7" t="s">
        <v>3053</v>
      </c>
      <c r="BA2262" t="s">
        <v>3290</v>
      </c>
      <c r="BJ2262">
        <v>21</v>
      </c>
    </row>
    <row r="2263" spans="1:62" hidden="1" outlineLevel="1">
      <c r="A2263" t="s">
        <v>637</v>
      </c>
      <c r="B2263" t="s">
        <v>2</v>
      </c>
      <c r="C2263" s="1">
        <f t="shared" si="1217"/>
        <v>6959</v>
      </c>
      <c r="D2263" s="7">
        <f>IF(P2263&gt;0,RANK(P2263,(P2263:R2263,S2263:AG2263)),0)</f>
        <v>7</v>
      </c>
      <c r="E2263" s="7">
        <f>IF(Q2263&gt;0,RANK(Q2263,(P2263:R2263,S2263:AG2263)),0)</f>
        <v>4</v>
      </c>
      <c r="F2263" s="7">
        <f>IF(R2263&gt;0,RANK(R2263,(P2263:R2263,S2263:AG2263)),0)</f>
        <v>1</v>
      </c>
      <c r="G2263" s="7">
        <f>IF(S2263&gt;0,RANK(S2263,(P2263:R2263,S2263:AG2263)),0)</f>
        <v>2</v>
      </c>
      <c r="H2263" s="48">
        <f t="shared" si="1218"/>
        <v>4569</v>
      </c>
      <c r="I2263" s="163">
        <f t="shared" si="1234"/>
        <v>0.6565598505532404</v>
      </c>
      <c r="J2263" s="2"/>
      <c r="K2263" s="2">
        <f t="shared" si="1219"/>
        <v>3.5924701824974854E-3</v>
      </c>
      <c r="L2263" s="2">
        <f t="shared" si="1220"/>
        <v>4.8857594481965798E-2</v>
      </c>
      <c r="M2263" s="2">
        <f t="shared" si="1221"/>
        <v>0.7508262681419744</v>
      </c>
      <c r="N2263" s="2">
        <f t="shared" si="1222"/>
        <v>9.4266417588734011E-2</v>
      </c>
      <c r="O2263" s="2">
        <f t="shared" si="1223"/>
        <v>0.10245724960482826</v>
      </c>
      <c r="P2263" s="1">
        <v>25</v>
      </c>
      <c r="Q2263" s="1">
        <v>340</v>
      </c>
      <c r="R2263" s="1">
        <v>5225</v>
      </c>
      <c r="S2263" s="1">
        <v>656</v>
      </c>
      <c r="T2263" s="1">
        <v>430</v>
      </c>
      <c r="V2263" s="1">
        <v>40</v>
      </c>
      <c r="Y2263" s="1">
        <v>230</v>
      </c>
      <c r="Z2263" s="1">
        <f t="shared" si="1224"/>
        <v>7</v>
      </c>
      <c r="AC2263" s="1">
        <v>6</v>
      </c>
      <c r="AI2263" s="7">
        <f t="shared" si="1225"/>
        <v>3</v>
      </c>
      <c r="AJ2263" s="7">
        <f t="shared" si="1226"/>
        <v>0</v>
      </c>
      <c r="AK2263" s="7">
        <f t="shared" si="1227"/>
        <v>6</v>
      </c>
      <c r="AL2263" s="7">
        <f t="shared" si="1228"/>
        <v>0</v>
      </c>
      <c r="AM2263" s="2">
        <f t="shared" si="1229"/>
        <v>6.1790487138956747E-2</v>
      </c>
      <c r="AN2263" s="2">
        <f t="shared" si="1230"/>
        <v>0</v>
      </c>
      <c r="AO2263" s="2">
        <f t="shared" si="1231"/>
        <v>5.7479522919959766E-3</v>
      </c>
      <c r="AP2263" s="2">
        <f t="shared" si="1232"/>
        <v>0</v>
      </c>
      <c r="AR2263" t="str">
        <f t="shared" si="1216"/>
        <v>Hood</v>
      </c>
      <c r="AS2263" t="s">
        <v>2</v>
      </c>
      <c r="AT2263" s="162">
        <v>11</v>
      </c>
      <c r="AV2263" s="91">
        <v>48</v>
      </c>
      <c r="AW2263" s="93">
        <v>221</v>
      </c>
      <c r="AX2263" s="99">
        <f t="shared" si="1233"/>
        <v>48221</v>
      </c>
      <c r="AZ2263" s="7" t="s">
        <v>3053</v>
      </c>
      <c r="BA2263" t="s">
        <v>3290</v>
      </c>
      <c r="BJ2263">
        <v>7</v>
      </c>
    </row>
    <row r="2264" spans="1:62" hidden="1" outlineLevel="1">
      <c r="A2264" t="s">
        <v>1580</v>
      </c>
      <c r="B2264" t="s">
        <v>2</v>
      </c>
      <c r="C2264" s="1">
        <f t="shared" si="1217"/>
        <v>2751</v>
      </c>
      <c r="D2264" s="7">
        <f>IF(P2264&gt;0,RANK(P2264,(P2264:R2264,S2264:AG2264)),0)</f>
        <v>8</v>
      </c>
      <c r="E2264" s="7">
        <f>IF(Q2264&gt;0,RANK(Q2264,(P2264:R2264,S2264:AG2264)),0)</f>
        <v>4</v>
      </c>
      <c r="F2264" s="7">
        <f>IF(R2264&gt;0,RANK(R2264,(P2264:R2264,S2264:AG2264)),0)</f>
        <v>1</v>
      </c>
      <c r="G2264" s="7">
        <f>IF(S2264&gt;0,RANK(S2264,(P2264:R2264,S2264:AG2264)),0)</f>
        <v>3</v>
      </c>
      <c r="H2264" s="48">
        <f t="shared" si="1218"/>
        <v>1533</v>
      </c>
      <c r="I2264" s="163">
        <f t="shared" si="1234"/>
        <v>0.5572519083969466</v>
      </c>
      <c r="J2264" s="2"/>
      <c r="K2264" s="2">
        <f t="shared" si="1219"/>
        <v>1.8175209014903672E-3</v>
      </c>
      <c r="L2264" s="2">
        <f t="shared" si="1220"/>
        <v>5.7070156306797529E-2</v>
      </c>
      <c r="M2264" s="2">
        <f t="shared" si="1221"/>
        <v>0.66521264994547435</v>
      </c>
      <c r="N2264" s="2">
        <f t="shared" si="1222"/>
        <v>0.10287168302435477</v>
      </c>
      <c r="O2264" s="2">
        <f t="shared" si="1223"/>
        <v>0.17302798982188294</v>
      </c>
      <c r="P2264" s="1">
        <v>5</v>
      </c>
      <c r="Q2264" s="1">
        <v>157</v>
      </c>
      <c r="R2264" s="1">
        <v>1830</v>
      </c>
      <c r="S2264" s="1">
        <v>283</v>
      </c>
      <c r="T2264" s="1">
        <v>297</v>
      </c>
      <c r="V2264" s="1">
        <v>19</v>
      </c>
      <c r="Y2264" s="1">
        <v>139</v>
      </c>
      <c r="Z2264" s="1">
        <f t="shared" si="1224"/>
        <v>16</v>
      </c>
      <c r="AC2264" s="1">
        <v>5</v>
      </c>
      <c r="AI2264" s="7">
        <f t="shared" si="1225"/>
        <v>2</v>
      </c>
      <c r="AJ2264" s="7">
        <f t="shared" si="1226"/>
        <v>0</v>
      </c>
      <c r="AK2264" s="7">
        <f t="shared" si="1227"/>
        <v>6</v>
      </c>
      <c r="AL2264" s="7">
        <f t="shared" si="1228"/>
        <v>0</v>
      </c>
      <c r="AM2264" s="2">
        <f t="shared" si="1229"/>
        <v>0.10796074154852781</v>
      </c>
      <c r="AN2264" s="2">
        <f t="shared" si="1230"/>
        <v>0</v>
      </c>
      <c r="AO2264" s="2">
        <f t="shared" si="1231"/>
        <v>6.9065794256633955E-3</v>
      </c>
      <c r="AP2264" s="2">
        <f t="shared" si="1232"/>
        <v>0</v>
      </c>
      <c r="AR2264" t="str">
        <f t="shared" si="1216"/>
        <v>Hopkins</v>
      </c>
      <c r="AS2264" t="s">
        <v>2</v>
      </c>
      <c r="AT2264" s="162">
        <v>4</v>
      </c>
      <c r="AV2264" s="91">
        <v>48</v>
      </c>
      <c r="AW2264" s="93">
        <v>223</v>
      </c>
      <c r="AX2264" s="99">
        <f t="shared" si="1233"/>
        <v>48223</v>
      </c>
      <c r="AZ2264" s="7" t="s">
        <v>3053</v>
      </c>
      <c r="BA2264" t="s">
        <v>3290</v>
      </c>
      <c r="BJ2264">
        <v>16</v>
      </c>
    </row>
    <row r="2265" spans="1:62" hidden="1" outlineLevel="1">
      <c r="A2265" t="s">
        <v>2147</v>
      </c>
      <c r="B2265" t="s">
        <v>2</v>
      </c>
      <c r="C2265" s="1">
        <f t="shared" si="1217"/>
        <v>3164</v>
      </c>
      <c r="D2265" s="7">
        <f>IF(P2265&gt;0,RANK(P2265,(P2265:R2265,S2265:AG2265)),0)</f>
        <v>8</v>
      </c>
      <c r="E2265" s="7">
        <f>IF(Q2265&gt;0,RANK(Q2265,(P2265:R2265,S2265:AG2265)),0)</f>
        <v>4</v>
      </c>
      <c r="F2265" s="7">
        <f>IF(R2265&gt;0,RANK(R2265,(P2265:R2265,S2265:AG2265)),0)</f>
        <v>1</v>
      </c>
      <c r="G2265" s="7">
        <f>IF(S2265&gt;0,RANK(S2265,(P2265:R2265,S2265:AG2265)),0)</f>
        <v>2</v>
      </c>
      <c r="H2265" s="48">
        <f t="shared" si="1218"/>
        <v>1982</v>
      </c>
      <c r="I2265" s="163">
        <f t="shared" si="1234"/>
        <v>0.62642225031605558</v>
      </c>
      <c r="J2265" s="2"/>
      <c r="K2265" s="2">
        <f t="shared" si="1219"/>
        <v>2.5284450063211127E-3</v>
      </c>
      <c r="L2265" s="2">
        <f t="shared" si="1220"/>
        <v>5.5625790139064477E-2</v>
      </c>
      <c r="M2265" s="2">
        <f t="shared" si="1221"/>
        <v>0.7218710493046776</v>
      </c>
      <c r="N2265" s="2">
        <f t="shared" si="1222"/>
        <v>9.5448798988621991E-2</v>
      </c>
      <c r="O2265" s="2">
        <f t="shared" si="1223"/>
        <v>0.12452591656131487</v>
      </c>
      <c r="P2265" s="1">
        <v>8</v>
      </c>
      <c r="Q2265" s="1">
        <v>176</v>
      </c>
      <c r="R2265" s="1">
        <v>2284</v>
      </c>
      <c r="S2265" s="1">
        <v>302</v>
      </c>
      <c r="T2265" s="1">
        <v>224</v>
      </c>
      <c r="V2265" s="1">
        <v>29</v>
      </c>
      <c r="Y2265" s="1">
        <v>125</v>
      </c>
      <c r="Z2265" s="1">
        <f t="shared" si="1224"/>
        <v>6</v>
      </c>
      <c r="AC2265" s="1">
        <v>10</v>
      </c>
      <c r="AI2265" s="7">
        <f t="shared" si="1225"/>
        <v>3</v>
      </c>
      <c r="AJ2265" s="7">
        <f t="shared" si="1226"/>
        <v>0</v>
      </c>
      <c r="AK2265" s="7">
        <f t="shared" si="1227"/>
        <v>6</v>
      </c>
      <c r="AL2265" s="7">
        <f t="shared" si="1228"/>
        <v>0</v>
      </c>
      <c r="AM2265" s="2">
        <f t="shared" si="1229"/>
        <v>7.0796460176991149E-2</v>
      </c>
      <c r="AN2265" s="2">
        <f t="shared" si="1230"/>
        <v>0</v>
      </c>
      <c r="AO2265" s="2">
        <f t="shared" si="1231"/>
        <v>9.165613147914033E-3</v>
      </c>
      <c r="AP2265" s="2">
        <f t="shared" si="1232"/>
        <v>0</v>
      </c>
      <c r="AR2265" t="str">
        <f t="shared" si="1216"/>
        <v>Houston</v>
      </c>
      <c r="AS2265" t="s">
        <v>2</v>
      </c>
      <c r="AT2265" s="162">
        <v>8</v>
      </c>
      <c r="AV2265" s="91">
        <v>48</v>
      </c>
      <c r="AW2265" s="93">
        <v>225</v>
      </c>
      <c r="AX2265" s="99">
        <f t="shared" si="1233"/>
        <v>48225</v>
      </c>
      <c r="AZ2265" s="7" t="s">
        <v>3053</v>
      </c>
      <c r="BA2265" t="s">
        <v>3290</v>
      </c>
      <c r="BJ2265">
        <v>6</v>
      </c>
    </row>
    <row r="2266" spans="1:62" hidden="1" outlineLevel="1">
      <c r="A2266" t="s">
        <v>1164</v>
      </c>
      <c r="B2266" t="s">
        <v>2</v>
      </c>
      <c r="C2266" s="1">
        <f t="shared" si="1217"/>
        <v>2175</v>
      </c>
      <c r="D2266" s="7">
        <f>IF(P2266&gt;0,RANK(P2266,(P2266:R2266,S2266:AG2266)),0)</f>
        <v>9</v>
      </c>
      <c r="E2266" s="7">
        <f>IF(Q2266&gt;0,RANK(Q2266,(P2266:R2266,S2266:AG2266)),0)</f>
        <v>4</v>
      </c>
      <c r="F2266" s="7">
        <f>IF(R2266&gt;0,RANK(R2266,(P2266:R2266,S2266:AG2266)),0)</f>
        <v>1</v>
      </c>
      <c r="G2266" s="7">
        <f>IF(S2266&gt;0,RANK(S2266,(P2266:R2266,S2266:AG2266)),0)</f>
        <v>2</v>
      </c>
      <c r="H2266" s="48">
        <f t="shared" si="1218"/>
        <v>1379</v>
      </c>
      <c r="I2266" s="163">
        <f t="shared" si="1234"/>
        <v>0.63402298850574712</v>
      </c>
      <c r="J2266" s="2"/>
      <c r="K2266" s="2">
        <f t="shared" si="1219"/>
        <v>2.7586206896551722E-3</v>
      </c>
      <c r="L2266" s="2">
        <f t="shared" si="1220"/>
        <v>6.620689655172414E-2</v>
      </c>
      <c r="M2266" s="2">
        <f t="shared" si="1221"/>
        <v>0.7158620689655173</v>
      </c>
      <c r="N2266" s="2">
        <f t="shared" si="1222"/>
        <v>8.1839080459770119E-2</v>
      </c>
      <c r="O2266" s="2">
        <f t="shared" si="1223"/>
        <v>0.13333333333333325</v>
      </c>
      <c r="P2266" s="1">
        <v>6</v>
      </c>
      <c r="Q2266" s="1">
        <v>144</v>
      </c>
      <c r="R2266" s="1">
        <v>1557</v>
      </c>
      <c r="S2266" s="1">
        <v>178</v>
      </c>
      <c r="T2266" s="1">
        <v>147</v>
      </c>
      <c r="V2266" s="1">
        <v>16</v>
      </c>
      <c r="Y2266" s="1">
        <v>108</v>
      </c>
      <c r="Z2266" s="1">
        <f t="shared" si="1224"/>
        <v>8</v>
      </c>
      <c r="AC2266" s="1">
        <v>11</v>
      </c>
      <c r="AI2266" s="7">
        <f t="shared" si="1225"/>
        <v>3</v>
      </c>
      <c r="AJ2266" s="7">
        <f t="shared" si="1226"/>
        <v>0</v>
      </c>
      <c r="AK2266" s="7">
        <f t="shared" si="1227"/>
        <v>6</v>
      </c>
      <c r="AL2266" s="7">
        <f t="shared" si="1228"/>
        <v>0</v>
      </c>
      <c r="AM2266" s="2">
        <f t="shared" si="1229"/>
        <v>6.7586206896551718E-2</v>
      </c>
      <c r="AN2266" s="2">
        <f t="shared" si="1230"/>
        <v>0</v>
      </c>
      <c r="AO2266" s="2">
        <f t="shared" si="1231"/>
        <v>7.3563218390804595E-3</v>
      </c>
      <c r="AP2266" s="2">
        <f t="shared" si="1232"/>
        <v>0</v>
      </c>
      <c r="AR2266" t="str">
        <f t="shared" si="1216"/>
        <v>Howard</v>
      </c>
      <c r="AS2266" t="s">
        <v>2</v>
      </c>
      <c r="AT2266" s="162">
        <v>19</v>
      </c>
      <c r="AV2266" s="91">
        <v>48</v>
      </c>
      <c r="AW2266" s="93">
        <v>227</v>
      </c>
      <c r="AX2266" s="99">
        <f t="shared" si="1233"/>
        <v>48227</v>
      </c>
      <c r="AZ2266" s="7" t="s">
        <v>3053</v>
      </c>
      <c r="BA2266" t="s">
        <v>3290</v>
      </c>
      <c r="BJ2266">
        <v>8</v>
      </c>
    </row>
    <row r="2267" spans="1:62" hidden="1" outlineLevel="1">
      <c r="A2267" t="s">
        <v>2455</v>
      </c>
      <c r="B2267" t="s">
        <v>2</v>
      </c>
      <c r="C2267" s="1">
        <f t="shared" si="1217"/>
        <v>10</v>
      </c>
      <c r="D2267" s="7">
        <f>IF(P2267&gt;0,RANK(P2267,(P2267:R2267,S2267:AG2267)),0)</f>
        <v>0</v>
      </c>
      <c r="E2267" s="7">
        <f>IF(Q2267&gt;0,RANK(Q2267,(P2267:R2267,S2267:AG2267)),0)</f>
        <v>0</v>
      </c>
      <c r="F2267" s="7">
        <f>IF(R2267&gt;0,RANK(R2267,(P2267:R2267,S2267:AG2267)),0)</f>
        <v>1</v>
      </c>
      <c r="G2267" s="7">
        <f>IF(S2267&gt;0,RANK(S2267,(P2267:R2267,S2267:AG2267)),0)</f>
        <v>2</v>
      </c>
      <c r="H2267" s="48">
        <f t="shared" si="1218"/>
        <v>3</v>
      </c>
      <c r="I2267" s="163">
        <f t="shared" si="1234"/>
        <v>0.3</v>
      </c>
      <c r="J2267" s="2"/>
      <c r="K2267" s="2">
        <f t="shared" si="1219"/>
        <v>0</v>
      </c>
      <c r="L2267" s="2">
        <f t="shared" si="1220"/>
        <v>0</v>
      </c>
      <c r="M2267" s="2">
        <f t="shared" si="1221"/>
        <v>0.5</v>
      </c>
      <c r="N2267" s="2">
        <f t="shared" si="1222"/>
        <v>0.2</v>
      </c>
      <c r="O2267" s="2">
        <f t="shared" si="1223"/>
        <v>0.3</v>
      </c>
      <c r="P2267" s="1">
        <v>0</v>
      </c>
      <c r="Q2267" s="1">
        <v>0</v>
      </c>
      <c r="R2267" s="1">
        <v>5</v>
      </c>
      <c r="S2267" s="1">
        <v>2</v>
      </c>
      <c r="T2267" s="1">
        <v>1</v>
      </c>
      <c r="V2267" s="1">
        <v>1</v>
      </c>
      <c r="Y2267" s="1">
        <v>1</v>
      </c>
      <c r="Z2267" s="1">
        <f t="shared" si="1224"/>
        <v>0</v>
      </c>
      <c r="AC2267" s="1">
        <v>0</v>
      </c>
      <c r="AI2267" s="7">
        <f t="shared" si="1225"/>
        <v>3</v>
      </c>
      <c r="AJ2267" s="7">
        <f t="shared" si="1226"/>
        <v>0</v>
      </c>
      <c r="AK2267" s="7">
        <f t="shared" si="1227"/>
        <v>3</v>
      </c>
      <c r="AL2267" s="7">
        <f t="shared" si="1228"/>
        <v>0</v>
      </c>
      <c r="AM2267" s="2">
        <f t="shared" si="1229"/>
        <v>0.1</v>
      </c>
      <c r="AN2267" s="2">
        <f t="shared" si="1230"/>
        <v>0</v>
      </c>
      <c r="AO2267" s="2">
        <f t="shared" si="1231"/>
        <v>0.1</v>
      </c>
      <c r="AP2267" s="2">
        <f t="shared" si="1232"/>
        <v>0</v>
      </c>
      <c r="AR2267" t="str">
        <f t="shared" ref="AR2267:AR2330" si="1235">A2267</f>
        <v>Hudspeth</v>
      </c>
      <c r="AS2267" t="s">
        <v>2</v>
      </c>
      <c r="AT2267" s="162">
        <v>23</v>
      </c>
      <c r="AV2267" s="91">
        <v>48</v>
      </c>
      <c r="AW2267" s="93">
        <v>229</v>
      </c>
      <c r="AX2267" s="99">
        <f t="shared" si="1233"/>
        <v>48229</v>
      </c>
      <c r="AZ2267" s="7" t="s">
        <v>3053</v>
      </c>
      <c r="BA2267" t="s">
        <v>3290</v>
      </c>
      <c r="BJ2267">
        <v>0</v>
      </c>
    </row>
    <row r="2268" spans="1:62" hidden="1" outlineLevel="1">
      <c r="A2268" t="s">
        <v>497</v>
      </c>
      <c r="B2268" t="s">
        <v>2</v>
      </c>
      <c r="C2268" s="1">
        <f t="shared" si="1217"/>
        <v>9688</v>
      </c>
      <c r="D2268" s="7">
        <f>IF(P2268&gt;0,RANK(P2268,(P2268:R2268,S2268:AG2268)),0)</f>
        <v>7</v>
      </c>
      <c r="E2268" s="7">
        <f>IF(Q2268&gt;0,RANK(Q2268,(P2268:R2268,S2268:AG2268)),0)</f>
        <v>5</v>
      </c>
      <c r="F2268" s="7">
        <f>IF(R2268&gt;0,RANK(R2268,(P2268:R2268,S2268:AG2268)),0)</f>
        <v>1</v>
      </c>
      <c r="G2268" s="7">
        <f>IF(S2268&gt;0,RANK(S2268,(P2268:R2268,S2268:AG2268)),0)</f>
        <v>2</v>
      </c>
      <c r="H2268" s="48">
        <f t="shared" si="1218"/>
        <v>4905</v>
      </c>
      <c r="I2268" s="163">
        <f t="shared" si="1234"/>
        <v>0.50629644921552441</v>
      </c>
      <c r="J2268" s="2"/>
      <c r="K2268" s="2">
        <f t="shared" si="1219"/>
        <v>4.1288191577208916E-3</v>
      </c>
      <c r="L2268" s="2">
        <f t="shared" si="1220"/>
        <v>5.2745664739884394E-2</v>
      </c>
      <c r="M2268" s="2">
        <f t="shared" si="1221"/>
        <v>0.64750206440957891</v>
      </c>
      <c r="N2268" s="2">
        <f t="shared" si="1222"/>
        <v>0.1412056151940545</v>
      </c>
      <c r="O2268" s="2">
        <f t="shared" si="1223"/>
        <v>0.15441783649876129</v>
      </c>
      <c r="P2268" s="1">
        <v>40</v>
      </c>
      <c r="Q2268" s="1">
        <v>511</v>
      </c>
      <c r="R2268" s="1">
        <v>6273</v>
      </c>
      <c r="S2268" s="1">
        <v>1368</v>
      </c>
      <c r="T2268" s="1">
        <v>814</v>
      </c>
      <c r="V2268" s="1">
        <v>69</v>
      </c>
      <c r="Y2268" s="1">
        <v>571</v>
      </c>
      <c r="Z2268" s="1">
        <f t="shared" si="1224"/>
        <v>26</v>
      </c>
      <c r="AC2268" s="1">
        <v>16</v>
      </c>
      <c r="AI2268" s="7">
        <f t="shared" si="1225"/>
        <v>3</v>
      </c>
      <c r="AJ2268" s="7">
        <f t="shared" si="1226"/>
        <v>0</v>
      </c>
      <c r="AK2268" s="7">
        <f t="shared" si="1227"/>
        <v>6</v>
      </c>
      <c r="AL2268" s="7">
        <f t="shared" si="1228"/>
        <v>0</v>
      </c>
      <c r="AM2268" s="2">
        <f t="shared" si="1229"/>
        <v>8.4021469859620154E-2</v>
      </c>
      <c r="AN2268" s="2">
        <f t="shared" si="1230"/>
        <v>0</v>
      </c>
      <c r="AO2268" s="2">
        <f t="shared" si="1231"/>
        <v>7.1222130470685388E-3</v>
      </c>
      <c r="AP2268" s="2">
        <f t="shared" si="1232"/>
        <v>0</v>
      </c>
      <c r="AR2268" t="str">
        <f t="shared" si="1235"/>
        <v>Hunt</v>
      </c>
      <c r="AS2268" t="s">
        <v>2</v>
      </c>
      <c r="AT2268" s="162">
        <v>4</v>
      </c>
      <c r="AV2268" s="91">
        <v>48</v>
      </c>
      <c r="AW2268" s="93">
        <v>231</v>
      </c>
      <c r="AX2268" s="99">
        <f t="shared" si="1233"/>
        <v>48231</v>
      </c>
      <c r="AZ2268" s="7" t="s">
        <v>3053</v>
      </c>
      <c r="BA2268" t="s">
        <v>3290</v>
      </c>
      <c r="BJ2268">
        <v>26</v>
      </c>
    </row>
    <row r="2269" spans="1:62" hidden="1" outlineLevel="1">
      <c r="A2269" t="s">
        <v>3218</v>
      </c>
      <c r="B2269" t="s">
        <v>2</v>
      </c>
      <c r="C2269" s="1">
        <f t="shared" si="1217"/>
        <v>2669</v>
      </c>
      <c r="D2269" s="7">
        <f>IF(P2269&gt;0,RANK(P2269,(P2269:R2269,S2269:AG2269)),0)</f>
        <v>8</v>
      </c>
      <c r="E2269" s="7">
        <f>IF(Q2269&gt;0,RANK(Q2269,(P2269:R2269,S2269:AG2269)),0)</f>
        <v>4</v>
      </c>
      <c r="F2269" s="7">
        <f>IF(R2269&gt;0,RANK(R2269,(P2269:R2269,S2269:AG2269)),0)</f>
        <v>1</v>
      </c>
      <c r="G2269" s="7">
        <f>IF(S2269&gt;0,RANK(S2269,(P2269:R2269,S2269:AG2269)),0)</f>
        <v>3</v>
      </c>
      <c r="H2269" s="48">
        <f t="shared" si="1218"/>
        <v>1724</v>
      </c>
      <c r="I2269" s="163">
        <f t="shared" si="1234"/>
        <v>0.64593480704383666</v>
      </c>
      <c r="J2269" s="2"/>
      <c r="K2269" s="2">
        <f t="shared" si="1219"/>
        <v>1.8733608092918695E-3</v>
      </c>
      <c r="L2269" s="2">
        <f t="shared" si="1220"/>
        <v>5.1330086174597229E-2</v>
      </c>
      <c r="M2269" s="2">
        <f t="shared" si="1221"/>
        <v>0.73360809291869611</v>
      </c>
      <c r="N2269" s="2">
        <f t="shared" si="1222"/>
        <v>6.7066316972648934E-2</v>
      </c>
      <c r="O2269" s="2">
        <f t="shared" si="1223"/>
        <v>0.14612214312476585</v>
      </c>
      <c r="P2269" s="1">
        <v>5</v>
      </c>
      <c r="Q2269" s="1">
        <v>137</v>
      </c>
      <c r="R2269" s="1">
        <v>1958</v>
      </c>
      <c r="S2269" s="1">
        <v>179</v>
      </c>
      <c r="T2269" s="1">
        <v>234</v>
      </c>
      <c r="V2269" s="1">
        <v>22</v>
      </c>
      <c r="Y2269" s="1">
        <v>126</v>
      </c>
      <c r="Z2269" s="1">
        <f t="shared" si="1224"/>
        <v>6</v>
      </c>
      <c r="AC2269" s="1">
        <v>2</v>
      </c>
      <c r="AI2269" s="7">
        <f t="shared" si="1225"/>
        <v>2</v>
      </c>
      <c r="AJ2269" s="7">
        <f t="shared" si="1226"/>
        <v>0</v>
      </c>
      <c r="AK2269" s="7">
        <f t="shared" si="1227"/>
        <v>6</v>
      </c>
      <c r="AL2269" s="7">
        <f t="shared" si="1228"/>
        <v>0</v>
      </c>
      <c r="AM2269" s="2">
        <f t="shared" si="1229"/>
        <v>8.7673285874859494E-2</v>
      </c>
      <c r="AN2269" s="2">
        <f t="shared" si="1230"/>
        <v>0</v>
      </c>
      <c r="AO2269" s="2">
        <f t="shared" si="1231"/>
        <v>8.2427875608842259E-3</v>
      </c>
      <c r="AP2269" s="2">
        <f t="shared" si="1232"/>
        <v>0</v>
      </c>
      <c r="AR2269" t="str">
        <f t="shared" si="1235"/>
        <v>Hutchinson</v>
      </c>
      <c r="AS2269" t="s">
        <v>2</v>
      </c>
      <c r="AT2269" s="162">
        <v>13</v>
      </c>
      <c r="AV2269" s="91">
        <v>48</v>
      </c>
      <c r="AW2269" s="93">
        <v>233</v>
      </c>
      <c r="AX2269" s="99">
        <f t="shared" si="1233"/>
        <v>48233</v>
      </c>
      <c r="AZ2269" s="7" t="s">
        <v>3053</v>
      </c>
      <c r="BA2269" t="s">
        <v>3290</v>
      </c>
      <c r="BJ2269">
        <v>6</v>
      </c>
    </row>
    <row r="2270" spans="1:62" hidden="1" outlineLevel="1">
      <c r="A2270" t="s">
        <v>3310</v>
      </c>
      <c r="B2270" t="s">
        <v>2</v>
      </c>
      <c r="C2270" s="1">
        <f t="shared" si="1217"/>
        <v>519</v>
      </c>
      <c r="D2270" s="7">
        <f>IF(P2270&gt;0,RANK(P2270,(P2270:R2270,S2270:AG2270)),0)</f>
        <v>8</v>
      </c>
      <c r="E2270" s="7">
        <f>IF(Q2270&gt;0,RANK(Q2270,(P2270:R2270,S2270:AG2270)),0)</f>
        <v>5</v>
      </c>
      <c r="F2270" s="7">
        <f>IF(R2270&gt;0,RANK(R2270,(P2270:R2270,S2270:AG2270)),0)</f>
        <v>1</v>
      </c>
      <c r="G2270" s="7">
        <f>IF(S2270&gt;0,RANK(S2270,(P2270:R2270,S2270:AG2270)),0)</f>
        <v>2</v>
      </c>
      <c r="H2270" s="48">
        <f t="shared" si="1218"/>
        <v>277</v>
      </c>
      <c r="I2270" s="163">
        <f t="shared" si="1234"/>
        <v>0.53371868978805392</v>
      </c>
      <c r="J2270" s="2"/>
      <c r="K2270" s="2">
        <f t="shared" si="1219"/>
        <v>3.8535645472061657E-3</v>
      </c>
      <c r="L2270" s="2">
        <f t="shared" si="1220"/>
        <v>5.5876685934489405E-2</v>
      </c>
      <c r="M2270" s="2">
        <f t="shared" si="1221"/>
        <v>0.63969171483622356</v>
      </c>
      <c r="N2270" s="2">
        <f t="shared" si="1222"/>
        <v>0.10597302504816955</v>
      </c>
      <c r="O2270" s="2">
        <f t="shared" si="1223"/>
        <v>0.19460500963391134</v>
      </c>
      <c r="P2270" s="1">
        <v>2</v>
      </c>
      <c r="Q2270" s="1">
        <v>29</v>
      </c>
      <c r="R2270" s="1">
        <v>332</v>
      </c>
      <c r="S2270" s="1">
        <v>55</v>
      </c>
      <c r="T2270" s="1">
        <v>44</v>
      </c>
      <c r="V2270" s="1">
        <v>6</v>
      </c>
      <c r="Y2270" s="1">
        <v>46</v>
      </c>
      <c r="Z2270" s="1">
        <f t="shared" si="1224"/>
        <v>2</v>
      </c>
      <c r="AC2270" s="1">
        <v>3</v>
      </c>
      <c r="AI2270" s="7">
        <f t="shared" si="1225"/>
        <v>4</v>
      </c>
      <c r="AJ2270" s="7">
        <f t="shared" si="1226"/>
        <v>0</v>
      </c>
      <c r="AK2270" s="7">
        <f t="shared" si="1227"/>
        <v>6</v>
      </c>
      <c r="AL2270" s="7">
        <f t="shared" si="1228"/>
        <v>0</v>
      </c>
      <c r="AM2270" s="2">
        <f t="shared" si="1229"/>
        <v>8.477842003853564E-2</v>
      </c>
      <c r="AN2270" s="2">
        <f t="shared" si="1230"/>
        <v>0</v>
      </c>
      <c r="AO2270" s="2">
        <f t="shared" si="1231"/>
        <v>1.1560693641618497E-2</v>
      </c>
      <c r="AP2270" s="2">
        <f t="shared" si="1232"/>
        <v>0</v>
      </c>
      <c r="AR2270" t="str">
        <f t="shared" si="1235"/>
        <v>Irion</v>
      </c>
      <c r="AS2270" t="s">
        <v>2</v>
      </c>
      <c r="AT2270" s="162">
        <v>11</v>
      </c>
      <c r="AV2270" s="91">
        <v>48</v>
      </c>
      <c r="AW2270" s="93">
        <v>235</v>
      </c>
      <c r="AX2270" s="99">
        <f t="shared" si="1233"/>
        <v>48235</v>
      </c>
      <c r="AZ2270" s="7" t="s">
        <v>3053</v>
      </c>
      <c r="BA2270" t="s">
        <v>3290</v>
      </c>
      <c r="BJ2270">
        <v>2</v>
      </c>
    </row>
    <row r="2271" spans="1:62" hidden="1" outlineLevel="1">
      <c r="A2271" t="s">
        <v>1532</v>
      </c>
      <c r="B2271" t="s">
        <v>2</v>
      </c>
      <c r="C2271" s="1">
        <f t="shared" si="1217"/>
        <v>740</v>
      </c>
      <c r="D2271" s="7">
        <f>IF(P2271&gt;0,RANK(P2271,(P2271:R2271,S2271:AG2271)),0)</f>
        <v>7</v>
      </c>
      <c r="E2271" s="7">
        <f>IF(Q2271&gt;0,RANK(Q2271,(P2271:R2271,S2271:AG2271)),0)</f>
        <v>4</v>
      </c>
      <c r="F2271" s="7">
        <f>IF(R2271&gt;0,RANK(R2271,(P2271:R2271,S2271:AG2271)),0)</f>
        <v>1</v>
      </c>
      <c r="G2271" s="7">
        <f>IF(S2271&gt;0,RANK(S2271,(P2271:R2271,S2271:AG2271)),0)</f>
        <v>3</v>
      </c>
      <c r="H2271" s="48">
        <f t="shared" si="1218"/>
        <v>426</v>
      </c>
      <c r="I2271" s="163">
        <f t="shared" si="1234"/>
        <v>0.57567567567567568</v>
      </c>
      <c r="J2271" s="2"/>
      <c r="K2271" s="2">
        <f t="shared" si="1219"/>
        <v>4.0540540540540543E-3</v>
      </c>
      <c r="L2271" s="2">
        <f t="shared" si="1220"/>
        <v>4.72972972972973E-2</v>
      </c>
      <c r="M2271" s="2">
        <f t="shared" si="1221"/>
        <v>0.69459459459459461</v>
      </c>
      <c r="N2271" s="2">
        <f t="shared" si="1222"/>
        <v>7.567567567567568E-2</v>
      </c>
      <c r="O2271" s="2">
        <f t="shared" si="1223"/>
        <v>0.17837837837837844</v>
      </c>
      <c r="P2271" s="1">
        <v>3</v>
      </c>
      <c r="Q2271" s="1">
        <v>35</v>
      </c>
      <c r="R2271" s="1">
        <v>514</v>
      </c>
      <c r="S2271" s="1">
        <v>56</v>
      </c>
      <c r="T2271" s="1">
        <v>88</v>
      </c>
      <c r="V2271" s="1">
        <v>5</v>
      </c>
      <c r="Y2271" s="1">
        <v>33</v>
      </c>
      <c r="Z2271" s="1">
        <f t="shared" si="1224"/>
        <v>3</v>
      </c>
      <c r="AC2271" s="1">
        <v>3</v>
      </c>
      <c r="AI2271" s="7">
        <f t="shared" si="1225"/>
        <v>2</v>
      </c>
      <c r="AJ2271" s="7">
        <f t="shared" si="1226"/>
        <v>0</v>
      </c>
      <c r="AK2271" s="7">
        <f t="shared" si="1227"/>
        <v>6</v>
      </c>
      <c r="AL2271" s="7">
        <f t="shared" si="1228"/>
        <v>0</v>
      </c>
      <c r="AM2271" s="2">
        <f t="shared" si="1229"/>
        <v>0.11891891891891893</v>
      </c>
      <c r="AN2271" s="2">
        <f t="shared" si="1230"/>
        <v>0</v>
      </c>
      <c r="AO2271" s="2">
        <f t="shared" si="1231"/>
        <v>6.7567567567567571E-3</v>
      </c>
      <c r="AP2271" s="2">
        <f t="shared" si="1232"/>
        <v>0</v>
      </c>
      <c r="AR2271" t="str">
        <f t="shared" si="1235"/>
        <v>Jack</v>
      </c>
      <c r="AS2271" t="s">
        <v>2</v>
      </c>
      <c r="AT2271" s="162">
        <v>13</v>
      </c>
      <c r="AV2271" s="91">
        <v>48</v>
      </c>
      <c r="AW2271" s="93">
        <v>237</v>
      </c>
      <c r="AX2271" s="99">
        <f t="shared" si="1233"/>
        <v>48237</v>
      </c>
      <c r="AZ2271" s="7" t="s">
        <v>3053</v>
      </c>
      <c r="BA2271" t="s">
        <v>3290</v>
      </c>
      <c r="BJ2271">
        <v>3</v>
      </c>
    </row>
    <row r="2272" spans="1:62" hidden="1" outlineLevel="1">
      <c r="A2272" t="s">
        <v>3116</v>
      </c>
      <c r="B2272" t="s">
        <v>2</v>
      </c>
      <c r="C2272" s="1">
        <f t="shared" si="1217"/>
        <v>1279</v>
      </c>
      <c r="D2272" s="7">
        <f>IF(P2272&gt;0,RANK(P2272,(P2272:R2272,S2272:AG2272)),0)</f>
        <v>8</v>
      </c>
      <c r="E2272" s="7">
        <f>IF(Q2272&gt;0,RANK(Q2272,(P2272:R2272,S2272:AG2272)),0)</f>
        <v>3</v>
      </c>
      <c r="F2272" s="7">
        <f>IF(R2272&gt;0,RANK(R2272,(P2272:R2272,S2272:AG2272)),0)</f>
        <v>1</v>
      </c>
      <c r="G2272" s="7">
        <f>IF(S2272&gt;0,RANK(S2272,(P2272:R2272,S2272:AG2272)),0)</f>
        <v>2</v>
      </c>
      <c r="H2272" s="48">
        <f t="shared" si="1218"/>
        <v>607</v>
      </c>
      <c r="I2272" s="163">
        <f t="shared" si="1234"/>
        <v>0.47458952306489444</v>
      </c>
      <c r="J2272" s="2"/>
      <c r="K2272" s="2">
        <f t="shared" si="1219"/>
        <v>7.8186082877247849E-4</v>
      </c>
      <c r="L2272" s="2">
        <f t="shared" si="1220"/>
        <v>6.1767005473025799E-2</v>
      </c>
      <c r="M2272" s="2">
        <f t="shared" si="1221"/>
        <v>0.65129007036747455</v>
      </c>
      <c r="N2272" s="2">
        <f t="shared" si="1222"/>
        <v>0.17670054730258014</v>
      </c>
      <c r="O2272" s="2">
        <f t="shared" si="1223"/>
        <v>0.10946051602814696</v>
      </c>
      <c r="P2272" s="1">
        <v>1</v>
      </c>
      <c r="Q2272" s="1">
        <v>79</v>
      </c>
      <c r="R2272" s="1">
        <v>833</v>
      </c>
      <c r="S2272" s="1">
        <v>226</v>
      </c>
      <c r="T2272" s="1">
        <v>77</v>
      </c>
      <c r="V2272" s="1">
        <v>12</v>
      </c>
      <c r="Y2272" s="1">
        <v>49</v>
      </c>
      <c r="Z2272" s="1">
        <f t="shared" si="1224"/>
        <v>0</v>
      </c>
      <c r="AC2272" s="1">
        <v>2</v>
      </c>
      <c r="AI2272" s="7">
        <f t="shared" si="1225"/>
        <v>4</v>
      </c>
      <c r="AJ2272" s="7">
        <f t="shared" si="1226"/>
        <v>0</v>
      </c>
      <c r="AK2272" s="7">
        <f t="shared" si="1227"/>
        <v>6</v>
      </c>
      <c r="AL2272" s="7">
        <f t="shared" si="1228"/>
        <v>0</v>
      </c>
      <c r="AM2272" s="2">
        <f t="shared" si="1229"/>
        <v>6.0203283815480846E-2</v>
      </c>
      <c r="AN2272" s="2">
        <f t="shared" si="1230"/>
        <v>0</v>
      </c>
      <c r="AO2272" s="2">
        <f t="shared" si="1231"/>
        <v>9.3823299452697427E-3</v>
      </c>
      <c r="AP2272" s="2">
        <f t="shared" si="1232"/>
        <v>0</v>
      </c>
      <c r="AR2272" t="str">
        <f t="shared" si="1235"/>
        <v>Jackson</v>
      </c>
      <c r="AS2272" t="s">
        <v>2</v>
      </c>
      <c r="AT2272" s="162">
        <v>27</v>
      </c>
      <c r="AV2272" s="91">
        <v>48</v>
      </c>
      <c r="AW2272" s="93">
        <v>239</v>
      </c>
      <c r="AX2272" s="99">
        <f t="shared" si="1233"/>
        <v>48239</v>
      </c>
      <c r="AZ2272" s="7" t="s">
        <v>3053</v>
      </c>
      <c r="BA2272" t="s">
        <v>3290</v>
      </c>
      <c r="BJ2272">
        <v>0</v>
      </c>
    </row>
    <row r="2273" spans="1:62" hidden="1" outlineLevel="1">
      <c r="A2273" t="s">
        <v>1372</v>
      </c>
      <c r="B2273" t="s">
        <v>2</v>
      </c>
      <c r="C2273" s="1">
        <f t="shared" si="1217"/>
        <v>2986</v>
      </c>
      <c r="D2273" s="7">
        <f>IF(P2273&gt;0,RANK(P2273,(P2273:R2273,S2273:AG2273)),0)</f>
        <v>7</v>
      </c>
      <c r="E2273" s="7">
        <f>IF(Q2273&gt;0,RANK(Q2273,(P2273:R2273,S2273:AG2273)),0)</f>
        <v>4</v>
      </c>
      <c r="F2273" s="7">
        <f>IF(R2273&gt;0,RANK(R2273,(P2273:R2273,S2273:AG2273)),0)</f>
        <v>1</v>
      </c>
      <c r="G2273" s="7">
        <f>IF(S2273&gt;0,RANK(S2273,(P2273:R2273,S2273:AG2273)),0)</f>
        <v>2</v>
      </c>
      <c r="H2273" s="48">
        <f t="shared" si="1218"/>
        <v>1927</v>
      </c>
      <c r="I2273" s="163">
        <f t="shared" si="1234"/>
        <v>0.645344943067649</v>
      </c>
      <c r="J2273" s="2"/>
      <c r="K2273" s="2">
        <f t="shared" si="1219"/>
        <v>4.3536503683858007E-3</v>
      </c>
      <c r="L2273" s="2">
        <f t="shared" si="1220"/>
        <v>5.4588077695914269E-2</v>
      </c>
      <c r="M2273" s="2">
        <f t="shared" si="1221"/>
        <v>0.73275284661754858</v>
      </c>
      <c r="N2273" s="2">
        <f t="shared" si="1222"/>
        <v>8.7407903549899538E-2</v>
      </c>
      <c r="O2273" s="2">
        <f t="shared" si="1223"/>
        <v>0.1208975217682519</v>
      </c>
      <c r="P2273" s="1">
        <v>13</v>
      </c>
      <c r="Q2273" s="1">
        <v>163</v>
      </c>
      <c r="R2273" s="1">
        <v>2188</v>
      </c>
      <c r="S2273" s="1">
        <v>261</v>
      </c>
      <c r="T2273" s="1">
        <v>226</v>
      </c>
      <c r="V2273" s="1">
        <v>16</v>
      </c>
      <c r="Y2273" s="1">
        <v>109</v>
      </c>
      <c r="Z2273" s="1">
        <f t="shared" si="1224"/>
        <v>3</v>
      </c>
      <c r="AC2273" s="1">
        <v>7</v>
      </c>
      <c r="AI2273" s="7">
        <f t="shared" si="1225"/>
        <v>3</v>
      </c>
      <c r="AJ2273" s="7">
        <f t="shared" si="1226"/>
        <v>0</v>
      </c>
      <c r="AK2273" s="7">
        <f t="shared" si="1227"/>
        <v>6</v>
      </c>
      <c r="AL2273" s="7">
        <f t="shared" si="1228"/>
        <v>0</v>
      </c>
      <c r="AM2273" s="2">
        <f t="shared" si="1229"/>
        <v>7.5686537173476218E-2</v>
      </c>
      <c r="AN2273" s="2">
        <f t="shared" si="1230"/>
        <v>0</v>
      </c>
      <c r="AO2273" s="2">
        <f t="shared" si="1231"/>
        <v>5.3583389149363695E-3</v>
      </c>
      <c r="AP2273" s="2">
        <f t="shared" si="1232"/>
        <v>0</v>
      </c>
      <c r="AR2273" t="str">
        <f t="shared" si="1235"/>
        <v>Jasper</v>
      </c>
      <c r="AS2273" t="s">
        <v>2</v>
      </c>
      <c r="AT2273" s="162">
        <v>36</v>
      </c>
      <c r="AV2273" s="91">
        <v>48</v>
      </c>
      <c r="AW2273" s="93">
        <v>241</v>
      </c>
      <c r="AX2273" s="99">
        <f t="shared" si="1233"/>
        <v>48241</v>
      </c>
      <c r="AZ2273" s="7" t="s">
        <v>3053</v>
      </c>
      <c r="BA2273" t="s">
        <v>3290</v>
      </c>
      <c r="BJ2273">
        <v>3</v>
      </c>
    </row>
    <row r="2274" spans="1:62" hidden="1" outlineLevel="1">
      <c r="A2274" t="s">
        <v>2236</v>
      </c>
      <c r="B2274" t="s">
        <v>2</v>
      </c>
      <c r="C2274" s="1">
        <f t="shared" si="1217"/>
        <v>194</v>
      </c>
      <c r="D2274" s="7">
        <f>IF(P2274&gt;0,RANK(P2274,(P2274:R2274,S2274:AG2274)),0)</f>
        <v>0</v>
      </c>
      <c r="E2274" s="7">
        <f>IF(Q2274&gt;0,RANK(Q2274,(P2274:R2274,S2274:AG2274)),0)</f>
        <v>3</v>
      </c>
      <c r="F2274" s="7">
        <f>IF(R2274&gt;0,RANK(R2274,(P2274:R2274,S2274:AG2274)),0)</f>
        <v>1</v>
      </c>
      <c r="G2274" s="7">
        <f>IF(S2274&gt;0,RANK(S2274,(P2274:R2274,S2274:AG2274)),0)</f>
        <v>2</v>
      </c>
      <c r="H2274" s="48">
        <f t="shared" si="1218"/>
        <v>94</v>
      </c>
      <c r="I2274" s="163">
        <f t="shared" si="1234"/>
        <v>0.4845360824742268</v>
      </c>
      <c r="J2274" s="2"/>
      <c r="K2274" s="2">
        <f t="shared" si="1219"/>
        <v>0</v>
      </c>
      <c r="L2274" s="2">
        <f t="shared" si="1220"/>
        <v>5.1546391752577317E-2</v>
      </c>
      <c r="M2274" s="2">
        <f t="shared" si="1221"/>
        <v>0.67525773195876293</v>
      </c>
      <c r="N2274" s="2">
        <f t="shared" si="1222"/>
        <v>0.19072164948453607</v>
      </c>
      <c r="O2274" s="2">
        <f t="shared" si="1223"/>
        <v>8.247422680412364E-2</v>
      </c>
      <c r="P2274" s="1">
        <v>0</v>
      </c>
      <c r="Q2274" s="1">
        <v>10</v>
      </c>
      <c r="R2274" s="1">
        <v>131</v>
      </c>
      <c r="S2274" s="1">
        <v>37</v>
      </c>
      <c r="T2274" s="1">
        <v>4</v>
      </c>
      <c r="V2274" s="1">
        <v>4</v>
      </c>
      <c r="Y2274" s="1">
        <v>6</v>
      </c>
      <c r="Z2274" s="1">
        <f t="shared" si="1224"/>
        <v>1</v>
      </c>
      <c r="AC2274" s="1">
        <v>1</v>
      </c>
      <c r="AI2274" s="7">
        <f t="shared" si="1225"/>
        <v>5</v>
      </c>
      <c r="AJ2274" s="7">
        <f t="shared" si="1226"/>
        <v>0</v>
      </c>
      <c r="AK2274" s="7">
        <f t="shared" si="1227"/>
        <v>5</v>
      </c>
      <c r="AL2274" s="7">
        <f t="shared" si="1228"/>
        <v>0</v>
      </c>
      <c r="AM2274" s="2">
        <f t="shared" si="1229"/>
        <v>2.0618556701030927E-2</v>
      </c>
      <c r="AN2274" s="2">
        <f t="shared" si="1230"/>
        <v>0</v>
      </c>
      <c r="AO2274" s="2">
        <f t="shared" si="1231"/>
        <v>2.0618556701030927E-2</v>
      </c>
      <c r="AP2274" s="2">
        <f t="shared" si="1232"/>
        <v>0</v>
      </c>
      <c r="AR2274" t="str">
        <f t="shared" si="1235"/>
        <v>Jeff Davis</v>
      </c>
      <c r="AS2274" t="s">
        <v>2</v>
      </c>
      <c r="AT2274" s="162">
        <v>23</v>
      </c>
      <c r="AV2274" s="91">
        <v>48</v>
      </c>
      <c r="AW2274" s="93">
        <v>243</v>
      </c>
      <c r="AX2274" s="99">
        <f t="shared" si="1233"/>
        <v>48243</v>
      </c>
      <c r="AZ2274" s="7" t="s">
        <v>3053</v>
      </c>
      <c r="BA2274" t="s">
        <v>3290</v>
      </c>
      <c r="BJ2274">
        <v>1</v>
      </c>
    </row>
    <row r="2275" spans="1:62" hidden="1" outlineLevel="1">
      <c r="A2275" t="s">
        <v>2535</v>
      </c>
      <c r="B2275" t="s">
        <v>2</v>
      </c>
      <c r="C2275" s="1">
        <f t="shared" si="1217"/>
        <v>11482</v>
      </c>
      <c r="D2275" s="7">
        <f>IF(P2275&gt;0,RANK(P2275,(P2275:R2275,S2275:AG2275)),0)</f>
        <v>6</v>
      </c>
      <c r="E2275" s="7">
        <f>IF(Q2275&gt;0,RANK(Q2275,(P2275:R2275,S2275:AG2275)),0)</f>
        <v>4</v>
      </c>
      <c r="F2275" s="7">
        <f>IF(R2275&gt;0,RANK(R2275,(P2275:R2275,S2275:AG2275)),0)</f>
        <v>1</v>
      </c>
      <c r="G2275" s="7">
        <f>IF(S2275&gt;0,RANK(S2275,(P2275:R2275,S2275:AG2275)),0)</f>
        <v>2</v>
      </c>
      <c r="H2275" s="48">
        <f t="shared" si="1218"/>
        <v>7607</v>
      </c>
      <c r="I2275" s="163">
        <f t="shared" si="1234"/>
        <v>0.66251524124716943</v>
      </c>
      <c r="J2275" s="2"/>
      <c r="K2275" s="2">
        <f t="shared" si="1219"/>
        <v>8.6221912558787674E-3</v>
      </c>
      <c r="L2275" s="2">
        <f t="shared" si="1220"/>
        <v>5.2168611740114966E-2</v>
      </c>
      <c r="M2275" s="2">
        <f t="shared" si="1221"/>
        <v>0.7453405330081867</v>
      </c>
      <c r="N2275" s="2">
        <f t="shared" si="1222"/>
        <v>8.2825291761017245E-2</v>
      </c>
      <c r="O2275" s="2">
        <f t="shared" si="1223"/>
        <v>0.11104337223480223</v>
      </c>
      <c r="P2275" s="1">
        <v>99</v>
      </c>
      <c r="Q2275" s="1">
        <v>599</v>
      </c>
      <c r="R2275" s="1">
        <v>8558</v>
      </c>
      <c r="S2275" s="1">
        <v>951</v>
      </c>
      <c r="T2275" s="1">
        <v>876</v>
      </c>
      <c r="V2275" s="1">
        <v>63</v>
      </c>
      <c r="Y2275" s="1">
        <v>287</v>
      </c>
      <c r="Z2275" s="1">
        <f t="shared" si="1224"/>
        <v>26</v>
      </c>
      <c r="AC2275" s="1">
        <v>23</v>
      </c>
      <c r="AI2275" s="7">
        <f t="shared" si="1225"/>
        <v>3</v>
      </c>
      <c r="AJ2275" s="7">
        <f t="shared" si="1226"/>
        <v>0</v>
      </c>
      <c r="AK2275" s="7">
        <f t="shared" si="1227"/>
        <v>7</v>
      </c>
      <c r="AL2275" s="7">
        <f t="shared" si="1228"/>
        <v>0</v>
      </c>
      <c r="AM2275" s="2">
        <f t="shared" si="1229"/>
        <v>7.6293328688381817E-2</v>
      </c>
      <c r="AN2275" s="2">
        <f t="shared" si="1230"/>
        <v>0</v>
      </c>
      <c r="AO2275" s="2">
        <f t="shared" si="1231"/>
        <v>5.4868489810137606E-3</v>
      </c>
      <c r="AP2275" s="2">
        <f t="shared" si="1232"/>
        <v>0</v>
      </c>
      <c r="AR2275" t="str">
        <f t="shared" si="1235"/>
        <v>Jefferson</v>
      </c>
      <c r="AS2275" t="s">
        <v>2</v>
      </c>
      <c r="AT2275" s="162">
        <v>14</v>
      </c>
      <c r="AV2275" s="91">
        <v>48</v>
      </c>
      <c r="AW2275" s="93">
        <v>245</v>
      </c>
      <c r="AX2275" s="99">
        <f t="shared" si="1233"/>
        <v>48245</v>
      </c>
      <c r="AZ2275" s="7" t="s">
        <v>3053</v>
      </c>
      <c r="BA2275" t="s">
        <v>3290</v>
      </c>
      <c r="BJ2275">
        <v>26</v>
      </c>
    </row>
    <row r="2276" spans="1:62" hidden="1" outlineLevel="1">
      <c r="A2276" t="s">
        <v>529</v>
      </c>
      <c r="B2276" t="s">
        <v>2</v>
      </c>
      <c r="C2276" s="1">
        <f t="shared" si="1217"/>
        <v>10</v>
      </c>
      <c r="D2276" s="7">
        <f>IF(P2276&gt;0,RANK(P2276,(P2276:R2276,S2276:AG2276)),0)</f>
        <v>0</v>
      </c>
      <c r="E2276" s="7">
        <f>IF(Q2276&gt;0,RANK(Q2276,(P2276:R2276,S2276:AG2276)),0)</f>
        <v>0</v>
      </c>
      <c r="F2276" s="7">
        <f>IF(R2276&gt;0,RANK(R2276,(P2276:R2276,S2276:AG2276)),0)</f>
        <v>1</v>
      </c>
      <c r="G2276" s="7">
        <f>IF(S2276&gt;0,RANK(S2276,(P2276:R2276,S2276:AG2276)),0)</f>
        <v>0</v>
      </c>
      <c r="H2276" s="48">
        <f t="shared" si="1218"/>
        <v>8</v>
      </c>
      <c r="I2276" s="163">
        <f t="shared" si="1234"/>
        <v>0.8</v>
      </c>
      <c r="J2276" s="2"/>
      <c r="K2276" s="2">
        <f t="shared" si="1219"/>
        <v>0</v>
      </c>
      <c r="L2276" s="2">
        <f t="shared" si="1220"/>
        <v>0</v>
      </c>
      <c r="M2276" s="2">
        <f t="shared" si="1221"/>
        <v>0.9</v>
      </c>
      <c r="N2276" s="2">
        <f t="shared" si="1222"/>
        <v>0</v>
      </c>
      <c r="O2276" s="2">
        <f t="shared" si="1223"/>
        <v>9.9999999999999978E-2</v>
      </c>
      <c r="P2276" s="1">
        <v>0</v>
      </c>
      <c r="Q2276" s="1">
        <v>0</v>
      </c>
      <c r="R2276" s="1">
        <v>9</v>
      </c>
      <c r="S2276" s="1">
        <v>0</v>
      </c>
      <c r="T2276" s="1">
        <v>1</v>
      </c>
      <c r="V2276" s="1">
        <v>0</v>
      </c>
      <c r="Y2276" s="1">
        <v>0</v>
      </c>
      <c r="Z2276" s="1">
        <f t="shared" si="1224"/>
        <v>0</v>
      </c>
      <c r="AC2276" s="1">
        <v>0</v>
      </c>
      <c r="AI2276" s="7">
        <f t="shared" si="1225"/>
        <v>2</v>
      </c>
      <c r="AJ2276" s="7">
        <f t="shared" si="1226"/>
        <v>0</v>
      </c>
      <c r="AK2276" s="7">
        <f t="shared" si="1227"/>
        <v>0</v>
      </c>
      <c r="AL2276" s="7">
        <f t="shared" si="1228"/>
        <v>0</v>
      </c>
      <c r="AM2276" s="2">
        <f t="shared" si="1229"/>
        <v>0.1</v>
      </c>
      <c r="AN2276" s="2">
        <f t="shared" si="1230"/>
        <v>0</v>
      </c>
      <c r="AO2276" s="2">
        <f t="shared" si="1231"/>
        <v>0</v>
      </c>
      <c r="AP2276" s="2">
        <f t="shared" si="1232"/>
        <v>0</v>
      </c>
      <c r="AR2276" t="str">
        <f t="shared" si="1235"/>
        <v>Jim Hogg</v>
      </c>
      <c r="AS2276" t="s">
        <v>2</v>
      </c>
      <c r="AT2276" s="162">
        <v>15</v>
      </c>
      <c r="AV2276" s="91">
        <v>48</v>
      </c>
      <c r="AW2276" s="93">
        <v>247</v>
      </c>
      <c r="AX2276" s="99">
        <f t="shared" si="1233"/>
        <v>48247</v>
      </c>
      <c r="AZ2276" s="7" t="s">
        <v>3053</v>
      </c>
      <c r="BA2276" t="s">
        <v>3290</v>
      </c>
      <c r="BJ2276">
        <v>0</v>
      </c>
    </row>
    <row r="2277" spans="1:62" hidden="1" outlineLevel="1">
      <c r="A2277" t="s">
        <v>669</v>
      </c>
      <c r="B2277" t="s">
        <v>2</v>
      </c>
      <c r="C2277" s="1">
        <f t="shared" si="1217"/>
        <v>879</v>
      </c>
      <c r="D2277" s="7">
        <f>IF(P2277&gt;0,RANK(P2277,(P2277:R2277,S2277:AG2277)),0)</f>
        <v>9</v>
      </c>
      <c r="E2277" s="7">
        <f>IF(Q2277&gt;0,RANK(Q2277,(P2277:R2277,S2277:AG2277)),0)</f>
        <v>5</v>
      </c>
      <c r="F2277" s="7">
        <f>IF(R2277&gt;0,RANK(R2277,(P2277:R2277,S2277:AG2277)),0)</f>
        <v>1</v>
      </c>
      <c r="G2277" s="7">
        <f>IF(S2277&gt;0,RANK(S2277,(P2277:R2277,S2277:AG2277)),0)</f>
        <v>2</v>
      </c>
      <c r="H2277" s="48">
        <f t="shared" si="1218"/>
        <v>561</v>
      </c>
      <c r="I2277" s="163">
        <f t="shared" si="1234"/>
        <v>0.63822525597269619</v>
      </c>
      <c r="J2277" s="2"/>
      <c r="K2277" s="2">
        <f t="shared" si="1219"/>
        <v>3.4129692832764505E-3</v>
      </c>
      <c r="L2277" s="2">
        <f t="shared" si="1220"/>
        <v>4.3230944254835042E-2</v>
      </c>
      <c r="M2277" s="2">
        <f t="shared" si="1221"/>
        <v>0.72468714448236637</v>
      </c>
      <c r="N2277" s="2">
        <f t="shared" si="1222"/>
        <v>8.6461888509670085E-2</v>
      </c>
      <c r="O2277" s="2">
        <f t="shared" si="1223"/>
        <v>0.14220705346985196</v>
      </c>
      <c r="P2277" s="1">
        <v>3</v>
      </c>
      <c r="Q2277" s="1">
        <v>38</v>
      </c>
      <c r="R2277" s="1">
        <v>637</v>
      </c>
      <c r="S2277" s="1">
        <v>76</v>
      </c>
      <c r="T2277" s="1">
        <v>54</v>
      </c>
      <c r="V2277" s="1">
        <v>11</v>
      </c>
      <c r="Y2277" s="1">
        <v>47</v>
      </c>
      <c r="Z2277" s="1">
        <f t="shared" si="1224"/>
        <v>8</v>
      </c>
      <c r="AC2277" s="1">
        <v>5</v>
      </c>
      <c r="AI2277" s="7">
        <f t="shared" si="1225"/>
        <v>3</v>
      </c>
      <c r="AJ2277" s="7">
        <f t="shared" si="1226"/>
        <v>0</v>
      </c>
      <c r="AK2277" s="7">
        <f t="shared" si="1227"/>
        <v>6</v>
      </c>
      <c r="AL2277" s="7">
        <f t="shared" si="1228"/>
        <v>0</v>
      </c>
      <c r="AM2277" s="2">
        <f t="shared" si="1229"/>
        <v>6.1433447098976107E-2</v>
      </c>
      <c r="AN2277" s="2">
        <f t="shared" si="1230"/>
        <v>0</v>
      </c>
      <c r="AO2277" s="2">
        <f t="shared" si="1231"/>
        <v>1.2514220705346985E-2</v>
      </c>
      <c r="AP2277" s="2">
        <f t="shared" si="1232"/>
        <v>0</v>
      </c>
      <c r="AR2277" t="str">
        <f t="shared" si="1235"/>
        <v>Jim Wells</v>
      </c>
      <c r="AS2277" t="s">
        <v>2</v>
      </c>
      <c r="AT2277" s="162">
        <v>34</v>
      </c>
      <c r="AV2277" s="91">
        <v>48</v>
      </c>
      <c r="AW2277" s="93">
        <v>249</v>
      </c>
      <c r="AX2277" s="99">
        <f t="shared" si="1233"/>
        <v>48249</v>
      </c>
      <c r="AZ2277" s="7" t="s">
        <v>3053</v>
      </c>
      <c r="BA2277" t="s">
        <v>3290</v>
      </c>
      <c r="BJ2277">
        <v>8</v>
      </c>
    </row>
    <row r="2278" spans="1:62" hidden="1" outlineLevel="1">
      <c r="A2278" t="s">
        <v>1995</v>
      </c>
      <c r="B2278" t="s">
        <v>2</v>
      </c>
      <c r="C2278" s="1">
        <f t="shared" si="1217"/>
        <v>10655</v>
      </c>
      <c r="D2278" s="7">
        <f>IF(P2278&gt;0,RANK(P2278,(P2278:R2278,S2278:AG2278)),0)</f>
        <v>8</v>
      </c>
      <c r="E2278" s="7">
        <f>IF(Q2278&gt;0,RANK(Q2278,(P2278:R2278,S2278:AG2278)),0)</f>
        <v>4</v>
      </c>
      <c r="F2278" s="7">
        <f>IF(R2278&gt;0,RANK(R2278,(P2278:R2278,S2278:AG2278)),0)</f>
        <v>1</v>
      </c>
      <c r="G2278" s="7">
        <f>IF(S2278&gt;0,RANK(S2278,(P2278:R2278,S2278:AG2278)),0)</f>
        <v>2</v>
      </c>
      <c r="H2278" s="48">
        <f t="shared" si="1218"/>
        <v>5964</v>
      </c>
      <c r="I2278" s="163">
        <f t="shared" si="1234"/>
        <v>0.55973721257625531</v>
      </c>
      <c r="J2278" s="2"/>
      <c r="K2278" s="2">
        <f t="shared" si="1219"/>
        <v>2.9094321914594086E-3</v>
      </c>
      <c r="L2278" s="2">
        <f t="shared" si="1220"/>
        <v>4.9835757860159549E-2</v>
      </c>
      <c r="M2278" s="2">
        <f t="shared" si="1221"/>
        <v>0.67799155326137961</v>
      </c>
      <c r="N2278" s="2">
        <f t="shared" si="1222"/>
        <v>0.11825434068512436</v>
      </c>
      <c r="O2278" s="2">
        <f t="shared" si="1223"/>
        <v>0.15100891600187699</v>
      </c>
      <c r="P2278" s="1">
        <v>31</v>
      </c>
      <c r="Q2278" s="1">
        <v>531</v>
      </c>
      <c r="R2278" s="1">
        <v>7224</v>
      </c>
      <c r="S2278" s="1">
        <v>1260</v>
      </c>
      <c r="T2278" s="1">
        <v>1018</v>
      </c>
      <c r="V2278" s="1">
        <v>102</v>
      </c>
      <c r="Y2278" s="1">
        <v>421</v>
      </c>
      <c r="Z2278" s="1">
        <f t="shared" si="1224"/>
        <v>27</v>
      </c>
      <c r="AC2278" s="1">
        <v>41</v>
      </c>
      <c r="AI2278" s="7">
        <f t="shared" si="1225"/>
        <v>3</v>
      </c>
      <c r="AJ2278" s="7">
        <f t="shared" si="1226"/>
        <v>0</v>
      </c>
      <c r="AK2278" s="7">
        <f t="shared" si="1227"/>
        <v>6</v>
      </c>
      <c r="AL2278" s="7">
        <f t="shared" si="1228"/>
        <v>0</v>
      </c>
      <c r="AM2278" s="2">
        <f t="shared" si="1229"/>
        <v>9.5541999061473482E-2</v>
      </c>
      <c r="AN2278" s="2">
        <f t="shared" si="1230"/>
        <v>0</v>
      </c>
      <c r="AO2278" s="2">
        <f t="shared" si="1231"/>
        <v>9.572970436414828E-3</v>
      </c>
      <c r="AP2278" s="2">
        <f t="shared" si="1232"/>
        <v>0</v>
      </c>
      <c r="AR2278" t="str">
        <f t="shared" si="1235"/>
        <v>Johnson</v>
      </c>
      <c r="AS2278" t="s">
        <v>2</v>
      </c>
      <c r="AT2278" s="162">
        <v>25</v>
      </c>
      <c r="AV2278" s="91">
        <v>48</v>
      </c>
      <c r="AW2278" s="93">
        <v>251</v>
      </c>
      <c r="AX2278" s="99">
        <f t="shared" si="1233"/>
        <v>48251</v>
      </c>
      <c r="AZ2278" s="7" t="s">
        <v>3053</v>
      </c>
      <c r="BA2278" t="s">
        <v>3290</v>
      </c>
      <c r="BJ2278">
        <v>27</v>
      </c>
    </row>
    <row r="2279" spans="1:62" hidden="1" outlineLevel="1">
      <c r="A2279" t="s">
        <v>362</v>
      </c>
      <c r="B2279" t="s">
        <v>2</v>
      </c>
      <c r="C2279" s="1">
        <f t="shared" si="1217"/>
        <v>1046</v>
      </c>
      <c r="D2279" s="7">
        <f>IF(P2279&gt;0,RANK(P2279,(P2279:R2279,S2279:AG2279)),0)</f>
        <v>8</v>
      </c>
      <c r="E2279" s="7">
        <f>IF(Q2279&gt;0,RANK(Q2279,(P2279:R2279,S2279:AG2279)),0)</f>
        <v>5</v>
      </c>
      <c r="F2279" s="7">
        <f>IF(R2279&gt;0,RANK(R2279,(P2279:R2279,S2279:AG2279)),0)</f>
        <v>1</v>
      </c>
      <c r="G2279" s="7">
        <f>IF(S2279&gt;0,RANK(S2279,(P2279:R2279,S2279:AG2279)),0)</f>
        <v>2</v>
      </c>
      <c r="H2279" s="48">
        <f t="shared" si="1218"/>
        <v>550</v>
      </c>
      <c r="I2279" s="163">
        <f t="shared" si="1234"/>
        <v>0.52581261950286806</v>
      </c>
      <c r="J2279" s="2"/>
      <c r="K2279" s="2">
        <f t="shared" si="1219"/>
        <v>9.5602294455066918E-4</v>
      </c>
      <c r="L2279" s="2">
        <f t="shared" si="1220"/>
        <v>4.5889101338432124E-2</v>
      </c>
      <c r="M2279" s="2">
        <f t="shared" si="1221"/>
        <v>0.65583173996175903</v>
      </c>
      <c r="N2279" s="2">
        <f t="shared" si="1222"/>
        <v>0.13001912045889102</v>
      </c>
      <c r="O2279" s="2">
        <f t="shared" si="1223"/>
        <v>0.16730401529636713</v>
      </c>
      <c r="P2279" s="1">
        <v>1</v>
      </c>
      <c r="Q2279" s="1">
        <v>48</v>
      </c>
      <c r="R2279" s="1">
        <v>686</v>
      </c>
      <c r="S2279" s="1">
        <v>136</v>
      </c>
      <c r="T2279" s="1">
        <v>100</v>
      </c>
      <c r="V2279" s="1">
        <v>15</v>
      </c>
      <c r="Y2279" s="1">
        <v>54</v>
      </c>
      <c r="Z2279" s="1">
        <f t="shared" si="1224"/>
        <v>5</v>
      </c>
      <c r="AC2279" s="1">
        <v>1</v>
      </c>
      <c r="AI2279" s="7">
        <f t="shared" si="1225"/>
        <v>3</v>
      </c>
      <c r="AJ2279" s="7">
        <f t="shared" si="1226"/>
        <v>0</v>
      </c>
      <c r="AK2279" s="7">
        <f t="shared" si="1227"/>
        <v>6</v>
      </c>
      <c r="AL2279" s="7">
        <f t="shared" si="1228"/>
        <v>0</v>
      </c>
      <c r="AM2279" s="2">
        <f t="shared" si="1229"/>
        <v>9.5602294455066919E-2</v>
      </c>
      <c r="AN2279" s="2">
        <f t="shared" si="1230"/>
        <v>0</v>
      </c>
      <c r="AO2279" s="2">
        <f t="shared" si="1231"/>
        <v>1.4340344168260038E-2</v>
      </c>
      <c r="AP2279" s="2">
        <f t="shared" si="1232"/>
        <v>0</v>
      </c>
      <c r="AR2279" t="str">
        <f t="shared" si="1235"/>
        <v>Jones</v>
      </c>
      <c r="AS2279" t="s">
        <v>2</v>
      </c>
      <c r="AT2279" s="162">
        <v>19</v>
      </c>
      <c r="AV2279" s="91">
        <v>48</v>
      </c>
      <c r="AW2279" s="93">
        <v>253</v>
      </c>
      <c r="AX2279" s="99">
        <f t="shared" si="1233"/>
        <v>48253</v>
      </c>
      <c r="AZ2279" s="7" t="s">
        <v>3053</v>
      </c>
      <c r="BA2279" t="s">
        <v>3290</v>
      </c>
      <c r="BJ2279">
        <v>5</v>
      </c>
    </row>
    <row r="2280" spans="1:62" hidden="1" outlineLevel="1">
      <c r="A2280" t="s">
        <v>1423</v>
      </c>
      <c r="B2280" t="s">
        <v>2</v>
      </c>
      <c r="C2280" s="1">
        <f t="shared" si="1217"/>
        <v>323</v>
      </c>
      <c r="D2280" s="7">
        <f>IF(P2280&gt;0,RANK(P2280,(P2280:R2280,S2280:AG2280)),0)</f>
        <v>0</v>
      </c>
      <c r="E2280" s="7">
        <f>IF(Q2280&gt;0,RANK(Q2280,(P2280:R2280,S2280:AG2280)),0)</f>
        <v>4</v>
      </c>
      <c r="F2280" s="7">
        <f>IF(R2280&gt;0,RANK(R2280,(P2280:R2280,S2280:AG2280)),0)</f>
        <v>1</v>
      </c>
      <c r="G2280" s="7">
        <f>IF(S2280&gt;0,RANK(S2280,(P2280:R2280,S2280:AG2280)),0)</f>
        <v>2</v>
      </c>
      <c r="H2280" s="48">
        <f t="shared" si="1218"/>
        <v>189</v>
      </c>
      <c r="I2280" s="163">
        <f t="shared" si="1234"/>
        <v>0.5851393188854489</v>
      </c>
      <c r="J2280" s="2"/>
      <c r="K2280" s="2">
        <f t="shared" si="1219"/>
        <v>0</v>
      </c>
      <c r="L2280" s="2">
        <f t="shared" si="1220"/>
        <v>4.3343653250773995E-2</v>
      </c>
      <c r="M2280" s="2">
        <f t="shared" si="1221"/>
        <v>0.70897832817337458</v>
      </c>
      <c r="N2280" s="2">
        <f t="shared" si="1222"/>
        <v>0.1238390092879257</v>
      </c>
      <c r="O2280" s="2">
        <f t="shared" si="1223"/>
        <v>0.12383900928792567</v>
      </c>
      <c r="P2280" s="1">
        <v>0</v>
      </c>
      <c r="Q2280" s="1">
        <v>14</v>
      </c>
      <c r="R2280" s="1">
        <v>229</v>
      </c>
      <c r="S2280" s="1">
        <v>40</v>
      </c>
      <c r="T2280" s="1">
        <v>26</v>
      </c>
      <c r="V2280" s="1">
        <v>8</v>
      </c>
      <c r="Y2280" s="1">
        <v>5</v>
      </c>
      <c r="Z2280" s="1">
        <f t="shared" si="1224"/>
        <v>0</v>
      </c>
      <c r="AC2280" s="1">
        <v>1</v>
      </c>
      <c r="AI2280" s="7">
        <f t="shared" si="1225"/>
        <v>3</v>
      </c>
      <c r="AJ2280" s="7">
        <f t="shared" si="1226"/>
        <v>0</v>
      </c>
      <c r="AK2280" s="7">
        <f t="shared" si="1227"/>
        <v>5</v>
      </c>
      <c r="AL2280" s="7">
        <f t="shared" si="1228"/>
        <v>0</v>
      </c>
      <c r="AM2280" s="2">
        <f t="shared" si="1229"/>
        <v>8.0495356037151702E-2</v>
      </c>
      <c r="AN2280" s="2">
        <f t="shared" si="1230"/>
        <v>0</v>
      </c>
      <c r="AO2280" s="2">
        <f t="shared" si="1231"/>
        <v>2.4767801857585141E-2</v>
      </c>
      <c r="AP2280" s="2">
        <f t="shared" si="1232"/>
        <v>0</v>
      </c>
      <c r="AR2280" t="str">
        <f t="shared" si="1235"/>
        <v>Karnes</v>
      </c>
      <c r="AS2280" t="s">
        <v>2</v>
      </c>
      <c r="AT2280" s="162">
        <v>15</v>
      </c>
      <c r="AV2280" s="91">
        <v>48</v>
      </c>
      <c r="AW2280" s="93">
        <v>255</v>
      </c>
      <c r="AX2280" s="99">
        <f t="shared" si="1233"/>
        <v>48255</v>
      </c>
      <c r="AZ2280" s="7" t="s">
        <v>3053</v>
      </c>
      <c r="BA2280" t="s">
        <v>3290</v>
      </c>
      <c r="BJ2280">
        <v>0</v>
      </c>
    </row>
    <row r="2281" spans="1:62" hidden="1" outlineLevel="1">
      <c r="A2281" t="s">
        <v>1098</v>
      </c>
      <c r="B2281" t="s">
        <v>2</v>
      </c>
      <c r="C2281" s="1">
        <f t="shared" ref="C2281:C2344" si="1236">SUM(P2281:AG2281)</f>
        <v>8581</v>
      </c>
      <c r="D2281" s="7">
        <f>IF(P2281&gt;0,RANK(P2281,(P2281:R2281,S2281:AG2281)),0)</f>
        <v>9</v>
      </c>
      <c r="E2281" s="7">
        <f>IF(Q2281&gt;0,RANK(Q2281,(P2281:R2281,S2281:AG2281)),0)</f>
        <v>5</v>
      </c>
      <c r="F2281" s="7">
        <f>IF(R2281&gt;0,RANK(R2281,(P2281:R2281,S2281:AG2281)),0)</f>
        <v>1</v>
      </c>
      <c r="G2281" s="7">
        <f>IF(S2281&gt;0,RANK(S2281,(P2281:R2281,S2281:AG2281)),0)</f>
        <v>2</v>
      </c>
      <c r="H2281" s="48">
        <f t="shared" ref="H2281:H2344" si="1237">MAX(P2281:Y2281)-LARGE(P2281:Y2281,2)</f>
        <v>4537</v>
      </c>
      <c r="I2281" s="163">
        <f t="shared" si="1234"/>
        <v>0.52872625568115605</v>
      </c>
      <c r="J2281" s="2"/>
      <c r="K2281" s="2">
        <f t="shared" ref="K2281:K2344" si="1238">IF($C2281=0,"-",P2281/$C2281)</f>
        <v>1.2819018762382007E-3</v>
      </c>
      <c r="L2281" s="2">
        <f t="shared" ref="L2281:L2344" si="1239">IF($C2281=0,"-",Q2281/$C2281)</f>
        <v>4.5682321407761337E-2</v>
      </c>
      <c r="M2281" s="2">
        <f t="shared" ref="M2281:M2344" si="1240">IF($C2281=0,"-",R2281/$C2281)</f>
        <v>0.6429320592005594</v>
      </c>
      <c r="N2281" s="2">
        <f t="shared" ref="N2281:N2344" si="1241">IF($C2281=0,"-",S2281/$C2281)</f>
        <v>0.11420580351940333</v>
      </c>
      <c r="O2281" s="2">
        <f t="shared" ref="O2281:O2344" si="1242">IF(C2281=0,"-",(1-K2281-L2281-M2281-N2281))</f>
        <v>0.19589791399603773</v>
      </c>
      <c r="P2281" s="1">
        <v>11</v>
      </c>
      <c r="Q2281" s="1">
        <v>392</v>
      </c>
      <c r="R2281" s="1">
        <v>5517</v>
      </c>
      <c r="S2281" s="1">
        <v>980</v>
      </c>
      <c r="T2281" s="1">
        <v>927</v>
      </c>
      <c r="V2281" s="1">
        <v>78</v>
      </c>
      <c r="Y2281" s="1">
        <v>628</v>
      </c>
      <c r="Z2281" s="1">
        <f t="shared" ref="Z2281:Z2344" si="1243">BJ2281</f>
        <v>14</v>
      </c>
      <c r="AC2281" s="1">
        <v>34</v>
      </c>
      <c r="AI2281" s="7">
        <f t="shared" ref="AI2281:AI2344" si="1244">IF(T2281&gt;0,RANK(T2281,(P2281:Z2281)),0)</f>
        <v>3</v>
      </c>
      <c r="AJ2281" s="7">
        <f t="shared" ref="AJ2281:AJ2344" si="1245">IF(U2281&gt;0,RANK(U2281,(P2281:Z2281)),0)</f>
        <v>0</v>
      </c>
      <c r="AK2281" s="7">
        <f t="shared" ref="AK2281:AK2344" si="1246">IF(V2281&gt;0,RANK(V2281,(P2281:Z2281)),0)</f>
        <v>6</v>
      </c>
      <c r="AL2281" s="7">
        <f t="shared" ref="AL2281:AL2344" si="1247">IF(W2281&gt;0,RANK(W2281,(P2281:Z2281)),0)</f>
        <v>0</v>
      </c>
      <c r="AM2281" s="2">
        <f t="shared" ref="AM2281:AM2344" si="1248">IF($C2281=0,"-",T2281/$C2281)</f>
        <v>0.10802936720661928</v>
      </c>
      <c r="AN2281" s="2">
        <f t="shared" ref="AN2281:AN2344" si="1249">IF($C2281=0,"-",U2281/$C2281)</f>
        <v>0</v>
      </c>
      <c r="AO2281" s="2">
        <f t="shared" ref="AO2281:AO2344" si="1250">IF($C2281=0,"-",V2281/$C2281)</f>
        <v>9.0898496678708772E-3</v>
      </c>
      <c r="AP2281" s="2">
        <f t="shared" ref="AP2281:AP2344" si="1251">IF($C2281=0,"-",W2281/$C2281)</f>
        <v>0</v>
      </c>
      <c r="AR2281" t="str">
        <f t="shared" si="1235"/>
        <v>Kaufman</v>
      </c>
      <c r="AS2281" t="s">
        <v>2</v>
      </c>
      <c r="AT2281" s="162">
        <v>5</v>
      </c>
      <c r="AV2281" s="91">
        <v>48</v>
      </c>
      <c r="AW2281" s="93">
        <v>257</v>
      </c>
      <c r="AX2281" s="99">
        <f t="shared" ref="AX2281:AX2344" si="1252">AV2281*1000+AW2281</f>
        <v>48257</v>
      </c>
      <c r="AZ2281" s="7" t="s">
        <v>3053</v>
      </c>
      <c r="BA2281" t="s">
        <v>3290</v>
      </c>
      <c r="BJ2281">
        <v>14</v>
      </c>
    </row>
    <row r="2282" spans="1:62" hidden="1" outlineLevel="1">
      <c r="A2282" t="s">
        <v>852</v>
      </c>
      <c r="B2282" t="s">
        <v>2</v>
      </c>
      <c r="C2282" s="1">
        <f t="shared" si="1236"/>
        <v>6881</v>
      </c>
      <c r="D2282" s="7">
        <f>IF(P2282&gt;0,RANK(P2282,(P2282:R2282,S2282:AG2282)),0)</f>
        <v>7</v>
      </c>
      <c r="E2282" s="7">
        <f>IF(Q2282&gt;0,RANK(Q2282,(P2282:R2282,S2282:AG2282)),0)</f>
        <v>5</v>
      </c>
      <c r="F2282" s="7">
        <f>IF(R2282&gt;0,RANK(R2282,(P2282:R2282,S2282:AG2282)),0)</f>
        <v>1</v>
      </c>
      <c r="G2282" s="7">
        <f>IF(S2282&gt;0,RANK(S2282,(P2282:R2282,S2282:AG2282)),0)</f>
        <v>2</v>
      </c>
      <c r="H2282" s="48">
        <f t="shared" si="1237"/>
        <v>3994</v>
      </c>
      <c r="I2282" s="163">
        <f t="shared" si="1234"/>
        <v>0.58043888969626511</v>
      </c>
      <c r="J2282" s="2"/>
      <c r="K2282" s="2">
        <f t="shared" si="1238"/>
        <v>7.4117134137480015E-3</v>
      </c>
      <c r="L2282" s="2">
        <f t="shared" si="1239"/>
        <v>4.4034297340502834E-2</v>
      </c>
      <c r="M2282" s="2">
        <f t="shared" si="1240"/>
        <v>0.70236884173811942</v>
      </c>
      <c r="N2282" s="2">
        <f t="shared" si="1241"/>
        <v>0.12192995204185438</v>
      </c>
      <c r="O2282" s="2">
        <f t="shared" si="1242"/>
        <v>0.12425519546577539</v>
      </c>
      <c r="P2282" s="1">
        <v>51</v>
      </c>
      <c r="Q2282" s="1">
        <v>303</v>
      </c>
      <c r="R2282" s="1">
        <v>4833</v>
      </c>
      <c r="S2282" s="1">
        <v>839</v>
      </c>
      <c r="T2282" s="1">
        <v>419</v>
      </c>
      <c r="V2282" s="1">
        <v>52</v>
      </c>
      <c r="Y2282" s="1">
        <v>353</v>
      </c>
      <c r="Z2282" s="1">
        <f t="shared" si="1243"/>
        <v>9</v>
      </c>
      <c r="AC2282" s="1">
        <v>22</v>
      </c>
      <c r="AI2282" s="7">
        <f t="shared" si="1244"/>
        <v>3</v>
      </c>
      <c r="AJ2282" s="7">
        <f t="shared" si="1245"/>
        <v>0</v>
      </c>
      <c r="AK2282" s="7">
        <f t="shared" si="1246"/>
        <v>6</v>
      </c>
      <c r="AL2282" s="7">
        <f t="shared" si="1247"/>
        <v>0</v>
      </c>
      <c r="AM2282" s="2">
        <f t="shared" si="1248"/>
        <v>6.0892312163929659E-2</v>
      </c>
      <c r="AN2282" s="2">
        <f t="shared" si="1249"/>
        <v>0</v>
      </c>
      <c r="AO2282" s="2">
        <f t="shared" si="1250"/>
        <v>7.5570411277430605E-3</v>
      </c>
      <c r="AP2282" s="2">
        <f t="shared" si="1251"/>
        <v>0</v>
      </c>
      <c r="AR2282" t="str">
        <f t="shared" si="1235"/>
        <v>Kendall</v>
      </c>
      <c r="AS2282" t="s">
        <v>2</v>
      </c>
      <c r="AT2282" s="162">
        <v>21</v>
      </c>
      <c r="AV2282" s="91">
        <v>48</v>
      </c>
      <c r="AW2282" s="93">
        <v>259</v>
      </c>
      <c r="AX2282" s="99">
        <f t="shared" si="1252"/>
        <v>48259</v>
      </c>
      <c r="AZ2282" s="7" t="s">
        <v>3053</v>
      </c>
      <c r="BA2282" t="s">
        <v>3290</v>
      </c>
      <c r="BJ2282">
        <v>9</v>
      </c>
    </row>
    <row r="2283" spans="1:62" hidden="1" outlineLevel="1">
      <c r="A2283" t="s">
        <v>451</v>
      </c>
      <c r="B2283" t="s">
        <v>2</v>
      </c>
      <c r="C2283" s="1">
        <f t="shared" si="1236"/>
        <v>18</v>
      </c>
      <c r="D2283" s="7">
        <f>IF(P2283&gt;0,RANK(P2283,(P2283:R2283,S2283:AG2283)),0)</f>
        <v>0</v>
      </c>
      <c r="E2283" s="7">
        <f>IF(Q2283&gt;0,RANK(Q2283,(P2283:R2283,S2283:AG2283)),0)</f>
        <v>2</v>
      </c>
      <c r="F2283" s="7">
        <f>IF(R2283&gt;0,RANK(R2283,(P2283:R2283,S2283:AG2283)),0)</f>
        <v>1</v>
      </c>
      <c r="G2283" s="7">
        <f>IF(S2283&gt;0,RANK(S2283,(P2283:R2283,S2283:AG2283)),0)</f>
        <v>2</v>
      </c>
      <c r="H2283" s="48">
        <f t="shared" si="1237"/>
        <v>14</v>
      </c>
      <c r="I2283" s="163">
        <f t="shared" si="1234"/>
        <v>0.77777777777777779</v>
      </c>
      <c r="J2283" s="2"/>
      <c r="K2283" s="2">
        <f t="shared" si="1238"/>
        <v>0</v>
      </c>
      <c r="L2283" s="2">
        <f t="shared" si="1239"/>
        <v>5.5555555555555552E-2</v>
      </c>
      <c r="M2283" s="2">
        <f t="shared" si="1240"/>
        <v>0.83333333333333337</v>
      </c>
      <c r="N2283" s="2">
        <f t="shared" si="1241"/>
        <v>5.5555555555555552E-2</v>
      </c>
      <c r="O2283" s="2">
        <f t="shared" si="1242"/>
        <v>5.5555555555555497E-2</v>
      </c>
      <c r="P2283" s="1">
        <v>0</v>
      </c>
      <c r="Q2283" s="1">
        <v>1</v>
      </c>
      <c r="R2283" s="1">
        <v>15</v>
      </c>
      <c r="S2283" s="1">
        <v>1</v>
      </c>
      <c r="T2283" s="1">
        <v>0</v>
      </c>
      <c r="V2283" s="1">
        <v>0</v>
      </c>
      <c r="Y2283" s="1">
        <v>1</v>
      </c>
      <c r="Z2283" s="1">
        <f t="shared" si="1243"/>
        <v>0</v>
      </c>
      <c r="AC2283" s="1">
        <v>0</v>
      </c>
      <c r="AI2283" s="7">
        <f t="shared" si="1244"/>
        <v>0</v>
      </c>
      <c r="AJ2283" s="7">
        <f t="shared" si="1245"/>
        <v>0</v>
      </c>
      <c r="AK2283" s="7">
        <f t="shared" si="1246"/>
        <v>0</v>
      </c>
      <c r="AL2283" s="7">
        <f t="shared" si="1247"/>
        <v>0</v>
      </c>
      <c r="AM2283" s="2">
        <f t="shared" si="1248"/>
        <v>0</v>
      </c>
      <c r="AN2283" s="2">
        <f t="shared" si="1249"/>
        <v>0</v>
      </c>
      <c r="AO2283" s="2">
        <f t="shared" si="1250"/>
        <v>0</v>
      </c>
      <c r="AP2283" s="2">
        <f t="shared" si="1251"/>
        <v>0</v>
      </c>
      <c r="AR2283" t="str">
        <f t="shared" si="1235"/>
        <v>Kenedy</v>
      </c>
      <c r="AS2283" t="s">
        <v>2</v>
      </c>
      <c r="AT2283" s="162">
        <v>34</v>
      </c>
      <c r="AV2283" s="91">
        <v>48</v>
      </c>
      <c r="AW2283" s="93">
        <v>261</v>
      </c>
      <c r="AX2283" s="99">
        <f t="shared" si="1252"/>
        <v>48261</v>
      </c>
      <c r="AZ2283" s="7" t="s">
        <v>3053</v>
      </c>
      <c r="BA2283" t="s">
        <v>3290</v>
      </c>
      <c r="BJ2283">
        <v>0</v>
      </c>
    </row>
    <row r="2284" spans="1:62" hidden="1" outlineLevel="1">
      <c r="A2284" t="s">
        <v>1877</v>
      </c>
      <c r="B2284" t="s">
        <v>2</v>
      </c>
      <c r="C2284" s="1">
        <f t="shared" si="1236"/>
        <v>77</v>
      </c>
      <c r="D2284" s="7">
        <f>IF(P2284&gt;0,RANK(P2284,(P2284:R2284,S2284:AG2284)),0)</f>
        <v>0</v>
      </c>
      <c r="E2284" s="7">
        <f>IF(Q2284&gt;0,RANK(Q2284,(P2284:R2284,S2284:AG2284)),0)</f>
        <v>4</v>
      </c>
      <c r="F2284" s="7">
        <f>IF(R2284&gt;0,RANK(R2284,(P2284:R2284,S2284:AG2284)),0)</f>
        <v>1</v>
      </c>
      <c r="G2284" s="7">
        <f>IF(S2284&gt;0,RANK(S2284,(P2284:R2284,S2284:AG2284)),0)</f>
        <v>2</v>
      </c>
      <c r="H2284" s="48">
        <f t="shared" si="1237"/>
        <v>43</v>
      </c>
      <c r="I2284" s="163">
        <f t="shared" si="1234"/>
        <v>0.55844155844155841</v>
      </c>
      <c r="J2284" s="2"/>
      <c r="K2284" s="2">
        <f t="shared" si="1238"/>
        <v>0</v>
      </c>
      <c r="L2284" s="2">
        <f t="shared" si="1239"/>
        <v>6.4935064935064929E-2</v>
      </c>
      <c r="M2284" s="2">
        <f t="shared" si="1240"/>
        <v>0.66233766233766234</v>
      </c>
      <c r="N2284" s="2">
        <f t="shared" si="1241"/>
        <v>0.1038961038961039</v>
      </c>
      <c r="O2284" s="2">
        <f t="shared" si="1242"/>
        <v>0.1688311688311688</v>
      </c>
      <c r="P2284" s="1">
        <v>0</v>
      </c>
      <c r="Q2284" s="1">
        <v>5</v>
      </c>
      <c r="R2284" s="1">
        <v>51</v>
      </c>
      <c r="S2284" s="1">
        <v>8</v>
      </c>
      <c r="T2284" s="1">
        <v>8</v>
      </c>
      <c r="V2284" s="1">
        <v>2</v>
      </c>
      <c r="Y2284" s="1">
        <v>3</v>
      </c>
      <c r="Z2284" s="1">
        <f t="shared" si="1243"/>
        <v>0</v>
      </c>
      <c r="AC2284" s="1">
        <v>0</v>
      </c>
      <c r="AI2284" s="7">
        <f t="shared" si="1244"/>
        <v>2</v>
      </c>
      <c r="AJ2284" s="7">
        <f t="shared" si="1245"/>
        <v>0</v>
      </c>
      <c r="AK2284" s="7">
        <f t="shared" si="1246"/>
        <v>6</v>
      </c>
      <c r="AL2284" s="7">
        <f t="shared" si="1247"/>
        <v>0</v>
      </c>
      <c r="AM2284" s="2">
        <f t="shared" si="1248"/>
        <v>0.1038961038961039</v>
      </c>
      <c r="AN2284" s="2">
        <f t="shared" si="1249"/>
        <v>0</v>
      </c>
      <c r="AO2284" s="2">
        <f t="shared" si="1250"/>
        <v>2.5974025974025976E-2</v>
      </c>
      <c r="AP2284" s="2">
        <f t="shared" si="1251"/>
        <v>0</v>
      </c>
      <c r="AR2284" t="str">
        <f t="shared" si="1235"/>
        <v>Kent</v>
      </c>
      <c r="AS2284" t="s">
        <v>2</v>
      </c>
      <c r="AT2284" s="162">
        <v>19</v>
      </c>
      <c r="AV2284" s="91">
        <v>48</v>
      </c>
      <c r="AW2284" s="93">
        <v>263</v>
      </c>
      <c r="AX2284" s="99">
        <f t="shared" si="1252"/>
        <v>48263</v>
      </c>
      <c r="AZ2284" s="7" t="s">
        <v>3053</v>
      </c>
      <c r="BA2284" t="s">
        <v>3290</v>
      </c>
      <c r="BJ2284">
        <v>0</v>
      </c>
    </row>
    <row r="2285" spans="1:62" hidden="1" outlineLevel="1">
      <c r="A2285" t="s">
        <v>233</v>
      </c>
      <c r="B2285" t="s">
        <v>2</v>
      </c>
      <c r="C2285" s="1">
        <f t="shared" si="1236"/>
        <v>8808</v>
      </c>
      <c r="D2285" s="7">
        <f>IF(P2285&gt;0,RANK(P2285,(P2285:R2285,S2285:AG2285)),0)</f>
        <v>6</v>
      </c>
      <c r="E2285" s="7">
        <f>IF(Q2285&gt;0,RANK(Q2285,(P2285:R2285,S2285:AG2285)),0)</f>
        <v>5</v>
      </c>
      <c r="F2285" s="7">
        <f>IF(R2285&gt;0,RANK(R2285,(P2285:R2285,S2285:AG2285)),0)</f>
        <v>1</v>
      </c>
      <c r="G2285" s="7">
        <f>IF(S2285&gt;0,RANK(S2285,(P2285:R2285,S2285:AG2285)),0)</f>
        <v>2</v>
      </c>
      <c r="H2285" s="48">
        <f t="shared" si="1237"/>
        <v>5579</v>
      </c>
      <c r="I2285" s="163">
        <f t="shared" si="1234"/>
        <v>0.63340145322434149</v>
      </c>
      <c r="J2285" s="2"/>
      <c r="K2285" s="2">
        <f t="shared" si="1238"/>
        <v>6.0172570390554046E-3</v>
      </c>
      <c r="L2285" s="2">
        <f t="shared" si="1239"/>
        <v>4.7343324250681197E-2</v>
      </c>
      <c r="M2285" s="2">
        <f t="shared" si="1240"/>
        <v>0.7287693006357856</v>
      </c>
      <c r="N2285" s="2">
        <f t="shared" si="1241"/>
        <v>9.5367847411444148E-2</v>
      </c>
      <c r="O2285" s="2">
        <f t="shared" si="1242"/>
        <v>0.12250227066303361</v>
      </c>
      <c r="P2285" s="1">
        <v>53</v>
      </c>
      <c r="Q2285" s="1">
        <v>417</v>
      </c>
      <c r="R2285" s="1">
        <v>6419</v>
      </c>
      <c r="S2285" s="1">
        <v>840</v>
      </c>
      <c r="T2285" s="1">
        <v>427</v>
      </c>
      <c r="V2285" s="1">
        <v>52</v>
      </c>
      <c r="Y2285" s="1">
        <v>558</v>
      </c>
      <c r="Z2285" s="1">
        <f t="shared" si="1243"/>
        <v>15</v>
      </c>
      <c r="AC2285" s="1">
        <v>27</v>
      </c>
      <c r="AI2285" s="7">
        <f t="shared" si="1244"/>
        <v>4</v>
      </c>
      <c r="AJ2285" s="7">
        <f t="shared" si="1245"/>
        <v>0</v>
      </c>
      <c r="AK2285" s="7">
        <f t="shared" si="1246"/>
        <v>7</v>
      </c>
      <c r="AL2285" s="7">
        <f t="shared" si="1247"/>
        <v>0</v>
      </c>
      <c r="AM2285" s="2">
        <f t="shared" si="1248"/>
        <v>4.8478655767484106E-2</v>
      </c>
      <c r="AN2285" s="2">
        <f t="shared" si="1249"/>
        <v>0</v>
      </c>
      <c r="AO2285" s="2">
        <f t="shared" si="1250"/>
        <v>5.9037238873751131E-3</v>
      </c>
      <c r="AP2285" s="2">
        <f t="shared" si="1251"/>
        <v>0</v>
      </c>
      <c r="AR2285" t="str">
        <f t="shared" si="1235"/>
        <v>Kerr</v>
      </c>
      <c r="AS2285" t="s">
        <v>2</v>
      </c>
      <c r="AT2285" s="162">
        <v>21</v>
      </c>
      <c r="AV2285" s="91">
        <v>48</v>
      </c>
      <c r="AW2285" s="93">
        <v>265</v>
      </c>
      <c r="AX2285" s="99">
        <f t="shared" si="1252"/>
        <v>48265</v>
      </c>
      <c r="AZ2285" s="7" t="s">
        <v>3053</v>
      </c>
      <c r="BA2285" t="s">
        <v>3290</v>
      </c>
      <c r="BJ2285">
        <v>15</v>
      </c>
    </row>
    <row r="2286" spans="1:62" hidden="1" outlineLevel="1">
      <c r="A2286" t="s">
        <v>45</v>
      </c>
      <c r="B2286" t="s">
        <v>2</v>
      </c>
      <c r="C2286" s="1">
        <f t="shared" si="1236"/>
        <v>1344</v>
      </c>
      <c r="D2286" s="7">
        <f>IF(P2286&gt;0,RANK(P2286,(P2286:R2286,S2286:AG2286)),0)</f>
        <v>9</v>
      </c>
      <c r="E2286" s="7">
        <f>IF(Q2286&gt;0,RANK(Q2286,(P2286:R2286,S2286:AG2286)),0)</f>
        <v>5</v>
      </c>
      <c r="F2286" s="7">
        <f>IF(R2286&gt;0,RANK(R2286,(P2286:R2286,S2286:AG2286)),0)</f>
        <v>1</v>
      </c>
      <c r="G2286" s="7">
        <f>IF(S2286&gt;0,RANK(S2286,(P2286:R2286,S2286:AG2286)),0)</f>
        <v>3</v>
      </c>
      <c r="H2286" s="48">
        <f t="shared" si="1237"/>
        <v>702</v>
      </c>
      <c r="I2286" s="163">
        <f t="shared" si="1234"/>
        <v>0.5223214285714286</v>
      </c>
      <c r="J2286" s="2"/>
      <c r="K2286" s="2">
        <f t="shared" si="1238"/>
        <v>2.976190476190476E-3</v>
      </c>
      <c r="L2286" s="2">
        <f t="shared" si="1239"/>
        <v>4.836309523809524E-2</v>
      </c>
      <c r="M2286" s="2">
        <f t="shared" si="1240"/>
        <v>0.64583333333333337</v>
      </c>
      <c r="N2286" s="2">
        <f t="shared" si="1241"/>
        <v>9.5982142857142863E-2</v>
      </c>
      <c r="O2286" s="2">
        <f t="shared" si="1242"/>
        <v>0.20684523809523808</v>
      </c>
      <c r="P2286" s="1">
        <v>4</v>
      </c>
      <c r="Q2286" s="1">
        <v>65</v>
      </c>
      <c r="R2286" s="1">
        <v>868</v>
      </c>
      <c r="S2286" s="1">
        <v>129</v>
      </c>
      <c r="T2286" s="1">
        <v>77</v>
      </c>
      <c r="V2286" s="1">
        <v>15</v>
      </c>
      <c r="Y2286" s="1">
        <v>166</v>
      </c>
      <c r="Z2286" s="1">
        <f t="shared" si="1243"/>
        <v>11</v>
      </c>
      <c r="AC2286" s="1">
        <v>9</v>
      </c>
      <c r="AI2286" s="7">
        <f t="shared" si="1244"/>
        <v>4</v>
      </c>
      <c r="AJ2286" s="7">
        <f t="shared" si="1245"/>
        <v>0</v>
      </c>
      <c r="AK2286" s="7">
        <f t="shared" si="1246"/>
        <v>6</v>
      </c>
      <c r="AL2286" s="7">
        <f t="shared" si="1247"/>
        <v>0</v>
      </c>
      <c r="AM2286" s="2">
        <f t="shared" si="1248"/>
        <v>5.7291666666666664E-2</v>
      </c>
      <c r="AN2286" s="2">
        <f t="shared" si="1249"/>
        <v>0</v>
      </c>
      <c r="AO2286" s="2">
        <f t="shared" si="1250"/>
        <v>1.1160714285714286E-2</v>
      </c>
      <c r="AP2286" s="2">
        <f t="shared" si="1251"/>
        <v>0</v>
      </c>
      <c r="AR2286" t="str">
        <f t="shared" si="1235"/>
        <v>Kimble</v>
      </c>
      <c r="AS2286" t="s">
        <v>2</v>
      </c>
      <c r="AT2286" s="162">
        <v>11</v>
      </c>
      <c r="AV2286" s="91">
        <v>48</v>
      </c>
      <c r="AW2286" s="93">
        <v>267</v>
      </c>
      <c r="AX2286" s="99">
        <f t="shared" si="1252"/>
        <v>48267</v>
      </c>
      <c r="AZ2286" s="7" t="s">
        <v>3053</v>
      </c>
      <c r="BA2286" t="s">
        <v>3290</v>
      </c>
      <c r="BJ2286">
        <v>11</v>
      </c>
    </row>
    <row r="2287" spans="1:62" hidden="1" outlineLevel="1">
      <c r="A2287" t="s">
        <v>1319</v>
      </c>
      <c r="B2287" t="s">
        <v>2</v>
      </c>
      <c r="C2287" s="1">
        <f t="shared" si="1236"/>
        <v>54</v>
      </c>
      <c r="D2287" s="7">
        <f>IF(P2287&gt;0,RANK(P2287,(P2287:R2287,S2287:AG2287)),0)</f>
        <v>0</v>
      </c>
      <c r="E2287" s="7">
        <f>IF(Q2287&gt;0,RANK(Q2287,(P2287:R2287,S2287:AG2287)),0)</f>
        <v>4</v>
      </c>
      <c r="F2287" s="7">
        <f>IF(R2287&gt;0,RANK(R2287,(P2287:R2287,S2287:AG2287)),0)</f>
        <v>1</v>
      </c>
      <c r="G2287" s="7">
        <f>IF(S2287&gt;0,RANK(S2287,(P2287:R2287,S2287:AG2287)),0)</f>
        <v>2</v>
      </c>
      <c r="H2287" s="48">
        <f t="shared" si="1237"/>
        <v>16</v>
      </c>
      <c r="I2287" s="163">
        <f t="shared" si="1234"/>
        <v>0.29629629629629628</v>
      </c>
      <c r="J2287" s="2"/>
      <c r="K2287" s="2">
        <f t="shared" si="1238"/>
        <v>0</v>
      </c>
      <c r="L2287" s="2">
        <f t="shared" si="1239"/>
        <v>7.407407407407407E-2</v>
      </c>
      <c r="M2287" s="2">
        <f t="shared" si="1240"/>
        <v>0.51851851851851849</v>
      </c>
      <c r="N2287" s="2">
        <f t="shared" si="1241"/>
        <v>0.22222222222222221</v>
      </c>
      <c r="O2287" s="2">
        <f t="shared" si="1242"/>
        <v>0.18518518518518523</v>
      </c>
      <c r="P2287" s="1">
        <v>0</v>
      </c>
      <c r="Q2287" s="1">
        <v>4</v>
      </c>
      <c r="R2287" s="1">
        <v>28</v>
      </c>
      <c r="S2287" s="1">
        <v>12</v>
      </c>
      <c r="T2287" s="1">
        <v>7</v>
      </c>
      <c r="V2287" s="1">
        <v>2</v>
      </c>
      <c r="Y2287" s="1">
        <v>0</v>
      </c>
      <c r="Z2287" s="1">
        <f t="shared" si="1243"/>
        <v>1</v>
      </c>
      <c r="AC2287" s="1">
        <v>0</v>
      </c>
      <c r="AI2287" s="7">
        <f t="shared" si="1244"/>
        <v>3</v>
      </c>
      <c r="AJ2287" s="7">
        <f t="shared" si="1245"/>
        <v>0</v>
      </c>
      <c r="AK2287" s="7">
        <f t="shared" si="1246"/>
        <v>5</v>
      </c>
      <c r="AL2287" s="7">
        <f t="shared" si="1247"/>
        <v>0</v>
      </c>
      <c r="AM2287" s="2">
        <f t="shared" si="1248"/>
        <v>0.12962962962962962</v>
      </c>
      <c r="AN2287" s="2">
        <f t="shared" si="1249"/>
        <v>0</v>
      </c>
      <c r="AO2287" s="2">
        <f t="shared" si="1250"/>
        <v>3.7037037037037035E-2</v>
      </c>
      <c r="AP2287" s="2">
        <f t="shared" si="1251"/>
        <v>0</v>
      </c>
      <c r="AR2287" t="str">
        <f t="shared" si="1235"/>
        <v>King</v>
      </c>
      <c r="AS2287" t="s">
        <v>2</v>
      </c>
      <c r="AT2287" s="162">
        <v>13</v>
      </c>
      <c r="AV2287" s="91">
        <v>48</v>
      </c>
      <c r="AW2287" s="93">
        <v>269</v>
      </c>
      <c r="AX2287" s="99">
        <f t="shared" si="1252"/>
        <v>48269</v>
      </c>
      <c r="AZ2287" s="7" t="s">
        <v>3053</v>
      </c>
      <c r="BA2287" t="s">
        <v>3290</v>
      </c>
      <c r="BJ2287">
        <v>1</v>
      </c>
    </row>
    <row r="2288" spans="1:62" hidden="1" outlineLevel="1">
      <c r="A2288" t="s">
        <v>2454</v>
      </c>
      <c r="B2288" t="s">
        <v>2</v>
      </c>
      <c r="C2288" s="1">
        <f t="shared" si="1236"/>
        <v>246</v>
      </c>
      <c r="D2288" s="7">
        <f>IF(P2288&gt;0,RANK(P2288,(P2288:R2288,S2288:AG2288)),0)</f>
        <v>8</v>
      </c>
      <c r="E2288" s="7">
        <f>IF(Q2288&gt;0,RANK(Q2288,(P2288:R2288,S2288:AG2288)),0)</f>
        <v>3</v>
      </c>
      <c r="F2288" s="7">
        <f>IF(R2288&gt;0,RANK(R2288,(P2288:R2288,S2288:AG2288)),0)</f>
        <v>1</v>
      </c>
      <c r="G2288" s="7">
        <f>IF(S2288&gt;0,RANK(S2288,(P2288:R2288,S2288:AG2288)),0)</f>
        <v>2</v>
      </c>
      <c r="H2288" s="48">
        <f t="shared" si="1237"/>
        <v>133</v>
      </c>
      <c r="I2288" s="163">
        <f t="shared" si="1234"/>
        <v>0.54065040650406504</v>
      </c>
      <c r="J2288" s="2"/>
      <c r="K2288" s="2">
        <f t="shared" si="1238"/>
        <v>4.0650406504065045E-3</v>
      </c>
      <c r="L2288" s="2">
        <f t="shared" si="1239"/>
        <v>6.910569105691057E-2</v>
      </c>
      <c r="M2288" s="2">
        <f t="shared" si="1240"/>
        <v>0.68699186991869921</v>
      </c>
      <c r="N2288" s="2">
        <f t="shared" si="1241"/>
        <v>0.14634146341463414</v>
      </c>
      <c r="O2288" s="2">
        <f t="shared" si="1242"/>
        <v>9.349593495934963E-2</v>
      </c>
      <c r="P2288" s="1">
        <v>1</v>
      </c>
      <c r="Q2288" s="1">
        <v>17</v>
      </c>
      <c r="R2288" s="1">
        <v>169</v>
      </c>
      <c r="S2288" s="1">
        <v>36</v>
      </c>
      <c r="T2288" s="1">
        <v>15</v>
      </c>
      <c r="V2288" s="1">
        <v>2</v>
      </c>
      <c r="Y2288" s="1">
        <v>3</v>
      </c>
      <c r="Z2288" s="1">
        <f t="shared" si="1243"/>
        <v>1</v>
      </c>
      <c r="AC2288" s="1">
        <v>2</v>
      </c>
      <c r="AI2288" s="7">
        <f t="shared" si="1244"/>
        <v>4</v>
      </c>
      <c r="AJ2288" s="7">
        <f t="shared" si="1245"/>
        <v>0</v>
      </c>
      <c r="AK2288" s="7">
        <f t="shared" si="1246"/>
        <v>6</v>
      </c>
      <c r="AL2288" s="7">
        <f t="shared" si="1247"/>
        <v>0</v>
      </c>
      <c r="AM2288" s="2">
        <f t="shared" si="1248"/>
        <v>6.097560975609756E-2</v>
      </c>
      <c r="AN2288" s="2">
        <f t="shared" si="1249"/>
        <v>0</v>
      </c>
      <c r="AO2288" s="2">
        <f t="shared" si="1250"/>
        <v>8.130081300813009E-3</v>
      </c>
      <c r="AP2288" s="2">
        <f t="shared" si="1251"/>
        <v>0</v>
      </c>
      <c r="AR2288" t="str">
        <f t="shared" si="1235"/>
        <v>Kinney</v>
      </c>
      <c r="AS2288" t="s">
        <v>2</v>
      </c>
      <c r="AT2288" s="162">
        <v>23</v>
      </c>
      <c r="AV2288" s="91">
        <v>48</v>
      </c>
      <c r="AW2288" s="93">
        <v>271</v>
      </c>
      <c r="AX2288" s="99">
        <f t="shared" si="1252"/>
        <v>48271</v>
      </c>
      <c r="AZ2288" s="7" t="s">
        <v>3053</v>
      </c>
      <c r="BA2288" t="s">
        <v>3290</v>
      </c>
      <c r="BJ2288">
        <v>1</v>
      </c>
    </row>
    <row r="2289" spans="1:62" hidden="1" outlineLevel="1">
      <c r="A2289" t="s">
        <v>2571</v>
      </c>
      <c r="B2289" t="s">
        <v>2</v>
      </c>
      <c r="C2289" s="1">
        <f t="shared" si="1236"/>
        <v>1304</v>
      </c>
      <c r="D2289" s="7">
        <f>IF(P2289&gt;0,RANK(P2289,(P2289:R2289,S2289:AG2289)),0)</f>
        <v>8</v>
      </c>
      <c r="E2289" s="7">
        <f>IF(Q2289&gt;0,RANK(Q2289,(P2289:R2289,S2289:AG2289)),0)</f>
        <v>5</v>
      </c>
      <c r="F2289" s="7">
        <f>IF(R2289&gt;0,RANK(R2289,(P2289:R2289,S2289:AG2289)),0)</f>
        <v>1</v>
      </c>
      <c r="G2289" s="7">
        <f>IF(S2289&gt;0,RANK(S2289,(P2289:R2289,S2289:AG2289)),0)</f>
        <v>2</v>
      </c>
      <c r="H2289" s="48">
        <f t="shared" si="1237"/>
        <v>753</v>
      </c>
      <c r="I2289" s="163">
        <f t="shared" si="1234"/>
        <v>0.5774539877300614</v>
      </c>
      <c r="J2289" s="2"/>
      <c r="K2289" s="2">
        <f t="shared" si="1238"/>
        <v>3.0674846625766872E-3</v>
      </c>
      <c r="L2289" s="2">
        <f t="shared" si="1239"/>
        <v>4.1411042944785273E-2</v>
      </c>
      <c r="M2289" s="2">
        <f t="shared" si="1240"/>
        <v>0.69401840490797551</v>
      </c>
      <c r="N2289" s="2">
        <f t="shared" si="1241"/>
        <v>0.1165644171779141</v>
      </c>
      <c r="O2289" s="2">
        <f t="shared" si="1242"/>
        <v>0.14493865030674846</v>
      </c>
      <c r="P2289" s="1">
        <v>4</v>
      </c>
      <c r="Q2289" s="1">
        <v>54</v>
      </c>
      <c r="R2289" s="1">
        <v>905</v>
      </c>
      <c r="S2289" s="1">
        <v>152</v>
      </c>
      <c r="T2289" s="1">
        <v>114</v>
      </c>
      <c r="V2289" s="1">
        <v>12</v>
      </c>
      <c r="Y2289" s="1">
        <v>55</v>
      </c>
      <c r="Z2289" s="1">
        <f t="shared" si="1243"/>
        <v>5</v>
      </c>
      <c r="AC2289" s="1">
        <v>3</v>
      </c>
      <c r="AI2289" s="7">
        <f t="shared" si="1244"/>
        <v>3</v>
      </c>
      <c r="AJ2289" s="7">
        <f t="shared" si="1245"/>
        <v>0</v>
      </c>
      <c r="AK2289" s="7">
        <f t="shared" si="1246"/>
        <v>6</v>
      </c>
      <c r="AL2289" s="7">
        <f t="shared" si="1247"/>
        <v>0</v>
      </c>
      <c r="AM2289" s="2">
        <f t="shared" si="1248"/>
        <v>8.7423312883435578E-2</v>
      </c>
      <c r="AN2289" s="2">
        <f t="shared" si="1249"/>
        <v>0</v>
      </c>
      <c r="AO2289" s="2">
        <f t="shared" si="1250"/>
        <v>9.202453987730062E-3</v>
      </c>
      <c r="AP2289" s="2">
        <f t="shared" si="1251"/>
        <v>0</v>
      </c>
      <c r="AR2289" t="str">
        <f t="shared" si="1235"/>
        <v>Kleberg</v>
      </c>
      <c r="AS2289" t="s">
        <v>2</v>
      </c>
      <c r="AT2289" s="162">
        <v>34</v>
      </c>
      <c r="AV2289" s="91">
        <v>48</v>
      </c>
      <c r="AW2289" s="93">
        <v>273</v>
      </c>
      <c r="AX2289" s="99">
        <f t="shared" si="1252"/>
        <v>48273</v>
      </c>
      <c r="AZ2289" s="7" t="s">
        <v>3053</v>
      </c>
      <c r="BA2289" t="s">
        <v>3290</v>
      </c>
      <c r="BJ2289">
        <v>5</v>
      </c>
    </row>
    <row r="2290" spans="1:62" hidden="1" outlineLevel="1">
      <c r="A2290" t="s">
        <v>802</v>
      </c>
      <c r="B2290" t="s">
        <v>2</v>
      </c>
      <c r="C2290" s="1">
        <f t="shared" si="1236"/>
        <v>185</v>
      </c>
      <c r="D2290" s="7">
        <f>IF(P2290&gt;0,RANK(P2290,(P2290:R2290,S2290:AG2290)),0)</f>
        <v>0</v>
      </c>
      <c r="E2290" s="7">
        <f>IF(Q2290&gt;0,RANK(Q2290,(P2290:R2290,S2290:AG2290)),0)</f>
        <v>4</v>
      </c>
      <c r="F2290" s="7">
        <f>IF(R2290&gt;0,RANK(R2290,(P2290:R2290,S2290:AG2290)),0)</f>
        <v>1</v>
      </c>
      <c r="G2290" s="7">
        <f>IF(S2290&gt;0,RANK(S2290,(P2290:R2290,S2290:AG2290)),0)</f>
        <v>3</v>
      </c>
      <c r="H2290" s="48">
        <f t="shared" si="1237"/>
        <v>89</v>
      </c>
      <c r="I2290" s="163">
        <f t="shared" si="1234"/>
        <v>0.48108108108108111</v>
      </c>
      <c r="J2290" s="2"/>
      <c r="K2290" s="2">
        <f t="shared" si="1238"/>
        <v>0</v>
      </c>
      <c r="L2290" s="2">
        <f t="shared" si="1239"/>
        <v>5.9459459459459463E-2</v>
      </c>
      <c r="M2290" s="2">
        <f t="shared" si="1240"/>
        <v>0.64324324324324322</v>
      </c>
      <c r="N2290" s="2">
        <f t="shared" si="1241"/>
        <v>0.10270270270270271</v>
      </c>
      <c r="O2290" s="2">
        <f t="shared" si="1242"/>
        <v>0.19459459459459455</v>
      </c>
      <c r="P2290" s="1">
        <v>0</v>
      </c>
      <c r="Q2290" s="1">
        <v>11</v>
      </c>
      <c r="R2290" s="1">
        <v>119</v>
      </c>
      <c r="S2290" s="1">
        <v>19</v>
      </c>
      <c r="T2290" s="1">
        <v>30</v>
      </c>
      <c r="V2290" s="1">
        <v>0</v>
      </c>
      <c r="Y2290" s="1">
        <v>4</v>
      </c>
      <c r="Z2290" s="1">
        <f t="shared" si="1243"/>
        <v>1</v>
      </c>
      <c r="AC2290" s="1">
        <v>1</v>
      </c>
      <c r="AI2290" s="7">
        <f t="shared" si="1244"/>
        <v>2</v>
      </c>
      <c r="AJ2290" s="7">
        <f t="shared" si="1245"/>
        <v>0</v>
      </c>
      <c r="AK2290" s="7">
        <f t="shared" si="1246"/>
        <v>0</v>
      </c>
      <c r="AL2290" s="7">
        <f t="shared" si="1247"/>
        <v>0</v>
      </c>
      <c r="AM2290" s="2">
        <f t="shared" si="1248"/>
        <v>0.16216216216216217</v>
      </c>
      <c r="AN2290" s="2">
        <f t="shared" si="1249"/>
        <v>0</v>
      </c>
      <c r="AO2290" s="2">
        <f t="shared" si="1250"/>
        <v>0</v>
      </c>
      <c r="AP2290" s="2">
        <f t="shared" si="1251"/>
        <v>0</v>
      </c>
      <c r="AR2290" t="str">
        <f t="shared" si="1235"/>
        <v>Knox</v>
      </c>
      <c r="AS2290" t="s">
        <v>2</v>
      </c>
      <c r="AT2290" s="162">
        <v>13</v>
      </c>
      <c r="AV2290" s="91">
        <v>48</v>
      </c>
      <c r="AW2290" s="93">
        <v>275</v>
      </c>
      <c r="AX2290" s="99">
        <f t="shared" si="1252"/>
        <v>48275</v>
      </c>
      <c r="AZ2290" s="7" t="s">
        <v>3053</v>
      </c>
      <c r="BA2290" t="s">
        <v>3290</v>
      </c>
      <c r="BJ2290">
        <v>1</v>
      </c>
    </row>
    <row r="2291" spans="1:62" hidden="1" outlineLevel="1">
      <c r="A2291" t="s">
        <v>2933</v>
      </c>
      <c r="B2291" t="s">
        <v>2</v>
      </c>
      <c r="C2291" s="1">
        <f t="shared" si="1236"/>
        <v>6783</v>
      </c>
      <c r="D2291" s="7">
        <f>IF(P2291&gt;0,RANK(P2291,(P2291:R2291,S2291:AG2291)),0)</f>
        <v>9</v>
      </c>
      <c r="E2291" s="7">
        <f>IF(Q2291&gt;0,RANK(Q2291,(P2291:R2291,S2291:AG2291)),0)</f>
        <v>5</v>
      </c>
      <c r="F2291" s="7">
        <f>IF(R2291&gt;0,RANK(R2291,(P2291:R2291,S2291:AG2291)),0)</f>
        <v>1</v>
      </c>
      <c r="G2291" s="7">
        <f>IF(S2291&gt;0,RANK(S2291,(P2291:R2291,S2291:AG2291)),0)</f>
        <v>2</v>
      </c>
      <c r="H2291" s="48">
        <f t="shared" si="1237"/>
        <v>3867</v>
      </c>
      <c r="I2291" s="163">
        <f t="shared" si="1234"/>
        <v>0.5701017249004865</v>
      </c>
      <c r="J2291" s="2"/>
      <c r="K2291" s="2">
        <f t="shared" si="1238"/>
        <v>3.6856848002358839E-3</v>
      </c>
      <c r="L2291" s="2">
        <f t="shared" si="1239"/>
        <v>5.3663570691434466E-2</v>
      </c>
      <c r="M2291" s="2">
        <f t="shared" si="1240"/>
        <v>0.66769865841073273</v>
      </c>
      <c r="N2291" s="2">
        <f t="shared" si="1241"/>
        <v>9.7596933510246203E-2</v>
      </c>
      <c r="O2291" s="2">
        <f t="shared" si="1242"/>
        <v>0.17735515258735071</v>
      </c>
      <c r="P2291" s="1">
        <v>25</v>
      </c>
      <c r="Q2291" s="1">
        <v>364</v>
      </c>
      <c r="R2291" s="1">
        <v>4529</v>
      </c>
      <c r="S2291" s="1">
        <v>662</v>
      </c>
      <c r="T2291" s="1">
        <v>600</v>
      </c>
      <c r="V2291" s="1">
        <v>48</v>
      </c>
      <c r="Y2291" s="1">
        <v>492</v>
      </c>
      <c r="Z2291" s="1">
        <f t="shared" si="1243"/>
        <v>33</v>
      </c>
      <c r="AC2291" s="1">
        <v>30</v>
      </c>
      <c r="AI2291" s="7">
        <f t="shared" si="1244"/>
        <v>3</v>
      </c>
      <c r="AJ2291" s="7">
        <f t="shared" si="1245"/>
        <v>0</v>
      </c>
      <c r="AK2291" s="7">
        <f t="shared" si="1246"/>
        <v>6</v>
      </c>
      <c r="AL2291" s="7">
        <f t="shared" si="1247"/>
        <v>0</v>
      </c>
      <c r="AM2291" s="2">
        <f t="shared" si="1248"/>
        <v>8.845643520566121E-2</v>
      </c>
      <c r="AN2291" s="2">
        <f t="shared" si="1249"/>
        <v>0</v>
      </c>
      <c r="AO2291" s="2">
        <f t="shared" si="1250"/>
        <v>7.0765148164528974E-3</v>
      </c>
      <c r="AP2291" s="2">
        <f t="shared" si="1251"/>
        <v>0</v>
      </c>
      <c r="AR2291" t="str">
        <f t="shared" si="1235"/>
        <v>Lamar</v>
      </c>
      <c r="AS2291" t="s">
        <v>2</v>
      </c>
      <c r="AT2291" s="162">
        <v>4</v>
      </c>
      <c r="AV2291" s="91">
        <v>48</v>
      </c>
      <c r="AW2291" s="93">
        <v>277</v>
      </c>
      <c r="AX2291" s="99">
        <f t="shared" si="1252"/>
        <v>48277</v>
      </c>
      <c r="AZ2291" s="7" t="s">
        <v>3053</v>
      </c>
      <c r="BA2291" t="s">
        <v>3290</v>
      </c>
      <c r="BJ2291">
        <v>33</v>
      </c>
    </row>
    <row r="2292" spans="1:62" hidden="1" outlineLevel="1">
      <c r="A2292" t="s">
        <v>1964</v>
      </c>
      <c r="B2292" t="s">
        <v>2</v>
      </c>
      <c r="C2292" s="1">
        <f t="shared" si="1236"/>
        <v>1182</v>
      </c>
      <c r="D2292" s="7">
        <f>IF(P2292&gt;0,RANK(P2292,(P2292:R2292,S2292:AG2292)),0)</f>
        <v>6</v>
      </c>
      <c r="E2292" s="7">
        <f>IF(Q2292&gt;0,RANK(Q2292,(P2292:R2292,S2292:AG2292)),0)</f>
        <v>3</v>
      </c>
      <c r="F2292" s="7">
        <f>IF(R2292&gt;0,RANK(R2292,(P2292:R2292,S2292:AG2292)),0)</f>
        <v>1</v>
      </c>
      <c r="G2292" s="7">
        <f>IF(S2292&gt;0,RANK(S2292,(P2292:R2292,S2292:AG2292)),0)</f>
        <v>4</v>
      </c>
      <c r="H2292" s="48">
        <f t="shared" si="1237"/>
        <v>720</v>
      </c>
      <c r="I2292" s="163">
        <f t="shared" si="1234"/>
        <v>0.6091370558375635</v>
      </c>
      <c r="J2292" s="2"/>
      <c r="K2292" s="2">
        <f t="shared" si="1238"/>
        <v>5.9221658206429781E-3</v>
      </c>
      <c r="L2292" s="2">
        <f t="shared" si="1239"/>
        <v>8.2064297800338415E-2</v>
      </c>
      <c r="M2292" s="2">
        <f t="shared" si="1240"/>
        <v>0.69204737732656518</v>
      </c>
      <c r="N2292" s="2">
        <f t="shared" si="1241"/>
        <v>6.8527918781725886E-2</v>
      </c>
      <c r="O2292" s="2">
        <f t="shared" si="1242"/>
        <v>0.15143824027072755</v>
      </c>
      <c r="P2292" s="1">
        <v>7</v>
      </c>
      <c r="Q2292" s="1">
        <v>97</v>
      </c>
      <c r="R2292" s="1">
        <v>818</v>
      </c>
      <c r="S2292" s="1">
        <v>81</v>
      </c>
      <c r="T2292" s="1">
        <v>98</v>
      </c>
      <c r="V2292" s="1">
        <v>4</v>
      </c>
      <c r="Y2292" s="1">
        <v>66</v>
      </c>
      <c r="Z2292" s="1">
        <f t="shared" si="1243"/>
        <v>5</v>
      </c>
      <c r="AC2292" s="1">
        <v>6</v>
      </c>
      <c r="AI2292" s="7">
        <f t="shared" si="1244"/>
        <v>2</v>
      </c>
      <c r="AJ2292" s="7">
        <f t="shared" si="1245"/>
        <v>0</v>
      </c>
      <c r="AK2292" s="7">
        <f t="shared" si="1246"/>
        <v>8</v>
      </c>
      <c r="AL2292" s="7">
        <f t="shared" si="1247"/>
        <v>0</v>
      </c>
      <c r="AM2292" s="2">
        <f t="shared" si="1248"/>
        <v>8.2910321489001695E-2</v>
      </c>
      <c r="AN2292" s="2">
        <f t="shared" si="1249"/>
        <v>0</v>
      </c>
      <c r="AO2292" s="2">
        <f t="shared" si="1250"/>
        <v>3.3840947546531302E-3</v>
      </c>
      <c r="AP2292" s="2">
        <f t="shared" si="1251"/>
        <v>0</v>
      </c>
      <c r="AR2292" t="str">
        <f t="shared" si="1235"/>
        <v>Lamb</v>
      </c>
      <c r="AS2292" t="s">
        <v>2</v>
      </c>
      <c r="AT2292" s="162">
        <v>19</v>
      </c>
      <c r="AV2292" s="91">
        <v>48</v>
      </c>
      <c r="AW2292" s="93">
        <v>279</v>
      </c>
      <c r="AX2292" s="99">
        <f t="shared" si="1252"/>
        <v>48279</v>
      </c>
      <c r="AZ2292" s="7" t="s">
        <v>3053</v>
      </c>
      <c r="BA2292" t="s">
        <v>3290</v>
      </c>
      <c r="BJ2292">
        <v>5</v>
      </c>
    </row>
    <row r="2293" spans="1:62" hidden="1" outlineLevel="1">
      <c r="A2293" t="s">
        <v>1666</v>
      </c>
      <c r="B2293" t="s">
        <v>2</v>
      </c>
      <c r="C2293" s="1">
        <f t="shared" si="1236"/>
        <v>1787</v>
      </c>
      <c r="D2293" s="7">
        <f>IF(P2293&gt;0,RANK(P2293,(P2293:R2293,S2293:AG2293)),0)</f>
        <v>7</v>
      </c>
      <c r="E2293" s="7">
        <f>IF(Q2293&gt;0,RANK(Q2293,(P2293:R2293,S2293:AG2293)),0)</f>
        <v>4</v>
      </c>
      <c r="F2293" s="7">
        <f>IF(R2293&gt;0,RANK(R2293,(P2293:R2293,S2293:AG2293)),0)</f>
        <v>1</v>
      </c>
      <c r="G2293" s="7">
        <f>IF(S2293&gt;0,RANK(S2293,(P2293:R2293,S2293:AG2293)),0)</f>
        <v>2</v>
      </c>
      <c r="H2293" s="48">
        <f t="shared" si="1237"/>
        <v>1053</v>
      </c>
      <c r="I2293" s="163">
        <f t="shared" si="1234"/>
        <v>0.58925573587017344</v>
      </c>
      <c r="J2293" s="2"/>
      <c r="K2293" s="2">
        <f t="shared" si="1238"/>
        <v>4.4767767207610524E-3</v>
      </c>
      <c r="L2293" s="2">
        <f t="shared" si="1239"/>
        <v>5.9317291550083938E-2</v>
      </c>
      <c r="M2293" s="2">
        <f t="shared" si="1240"/>
        <v>0.68886401790710683</v>
      </c>
      <c r="N2293" s="2">
        <f t="shared" si="1241"/>
        <v>9.9608282036933407E-2</v>
      </c>
      <c r="O2293" s="2">
        <f t="shared" si="1242"/>
        <v>0.14773363178511478</v>
      </c>
      <c r="P2293" s="1">
        <v>8</v>
      </c>
      <c r="Q2293" s="1">
        <v>106</v>
      </c>
      <c r="R2293" s="1">
        <v>1231</v>
      </c>
      <c r="S2293" s="1">
        <v>178</v>
      </c>
      <c r="T2293" s="1">
        <v>168</v>
      </c>
      <c r="V2293" s="1">
        <v>11</v>
      </c>
      <c r="Y2293" s="1">
        <v>77</v>
      </c>
      <c r="Z2293" s="1">
        <f t="shared" si="1243"/>
        <v>5</v>
      </c>
      <c r="AC2293" s="1">
        <v>3</v>
      </c>
      <c r="AI2293" s="7">
        <f t="shared" si="1244"/>
        <v>3</v>
      </c>
      <c r="AJ2293" s="7">
        <f t="shared" si="1245"/>
        <v>0</v>
      </c>
      <c r="AK2293" s="7">
        <f t="shared" si="1246"/>
        <v>6</v>
      </c>
      <c r="AL2293" s="7">
        <f t="shared" si="1247"/>
        <v>0</v>
      </c>
      <c r="AM2293" s="2">
        <f t="shared" si="1248"/>
        <v>9.4012311135982088E-2</v>
      </c>
      <c r="AN2293" s="2">
        <f t="shared" si="1249"/>
        <v>0</v>
      </c>
      <c r="AO2293" s="2">
        <f t="shared" si="1250"/>
        <v>6.155567991046447E-3</v>
      </c>
      <c r="AP2293" s="2">
        <f t="shared" si="1251"/>
        <v>0</v>
      </c>
      <c r="AR2293" t="str">
        <f t="shared" si="1235"/>
        <v>Lampasas</v>
      </c>
      <c r="AS2293" t="s">
        <v>2</v>
      </c>
      <c r="AT2293" s="162">
        <v>25</v>
      </c>
      <c r="AV2293" s="91">
        <v>48</v>
      </c>
      <c r="AW2293" s="93">
        <v>281</v>
      </c>
      <c r="AX2293" s="99">
        <f t="shared" si="1252"/>
        <v>48281</v>
      </c>
      <c r="AZ2293" s="7" t="s">
        <v>3053</v>
      </c>
      <c r="BA2293" t="s">
        <v>3290</v>
      </c>
      <c r="BJ2293">
        <v>5</v>
      </c>
    </row>
    <row r="2294" spans="1:62" hidden="1" outlineLevel="1">
      <c r="A2294" t="s">
        <v>1687</v>
      </c>
      <c r="B2294" t="s">
        <v>2</v>
      </c>
      <c r="C2294" s="1">
        <f t="shared" si="1236"/>
        <v>0</v>
      </c>
      <c r="D2294" s="7">
        <f>IF(P2294&gt;0,RANK(P2294,(P2294:R2294,S2294:AG2294)),0)</f>
        <v>0</v>
      </c>
      <c r="E2294" s="7">
        <f>IF(Q2294&gt;0,RANK(Q2294,(P2294:R2294,S2294:AG2294)),0)</f>
        <v>0</v>
      </c>
      <c r="F2294" s="7">
        <f>IF(R2294&gt;0,RANK(R2294,(P2294:R2294,S2294:AG2294)),0)</f>
        <v>0</v>
      </c>
      <c r="G2294" s="7">
        <f>IF(S2294&gt;0,RANK(S2294,(P2294:R2294,S2294:AG2294)),0)</f>
        <v>0</v>
      </c>
      <c r="H2294" s="48">
        <f t="shared" si="1237"/>
        <v>0</v>
      </c>
      <c r="I2294" s="163" t="e">
        <f t="shared" si="1234"/>
        <v>#DIV/0!</v>
      </c>
      <c r="J2294" s="2"/>
      <c r="K2294" s="2" t="str">
        <f t="shared" si="1238"/>
        <v>-</v>
      </c>
      <c r="L2294" s="2" t="str">
        <f t="shared" si="1239"/>
        <v>-</v>
      </c>
      <c r="M2294" s="2" t="str">
        <f t="shared" si="1240"/>
        <v>-</v>
      </c>
      <c r="N2294" s="2" t="str">
        <f t="shared" si="1241"/>
        <v>-</v>
      </c>
      <c r="O2294" s="2" t="str">
        <f t="shared" si="1242"/>
        <v>-</v>
      </c>
      <c r="P2294" s="1">
        <v>0</v>
      </c>
      <c r="Q2294" s="1">
        <v>0</v>
      </c>
      <c r="R2294" s="1">
        <v>0</v>
      </c>
      <c r="S2294" s="1">
        <v>0</v>
      </c>
      <c r="T2294" s="1">
        <v>0</v>
      </c>
      <c r="V2294" s="1">
        <v>0</v>
      </c>
      <c r="Y2294" s="1">
        <v>0</v>
      </c>
      <c r="Z2294" s="1">
        <f t="shared" si="1243"/>
        <v>0</v>
      </c>
      <c r="AC2294" s="1">
        <v>0</v>
      </c>
      <c r="AI2294" s="7">
        <f t="shared" si="1244"/>
        <v>0</v>
      </c>
      <c r="AJ2294" s="7">
        <f t="shared" si="1245"/>
        <v>0</v>
      </c>
      <c r="AK2294" s="7">
        <f t="shared" si="1246"/>
        <v>0</v>
      </c>
      <c r="AL2294" s="7">
        <f t="shared" si="1247"/>
        <v>0</v>
      </c>
      <c r="AM2294" s="2" t="str">
        <f t="shared" si="1248"/>
        <v>-</v>
      </c>
      <c r="AN2294" s="2" t="str">
        <f t="shared" si="1249"/>
        <v>-</v>
      </c>
      <c r="AO2294" s="2" t="str">
        <f t="shared" si="1250"/>
        <v>-</v>
      </c>
      <c r="AP2294" s="2" t="str">
        <f t="shared" si="1251"/>
        <v>-</v>
      </c>
      <c r="AR2294" t="str">
        <f>A2294</f>
        <v>La Salle</v>
      </c>
      <c r="AS2294" t="s">
        <v>2</v>
      </c>
      <c r="AT2294" s="162"/>
      <c r="AV2294" s="91">
        <v>48</v>
      </c>
      <c r="AW2294" s="93">
        <v>283</v>
      </c>
      <c r="AX2294" s="99">
        <f t="shared" si="1252"/>
        <v>48283</v>
      </c>
      <c r="AZ2294" s="7" t="s">
        <v>3053</v>
      </c>
      <c r="BA2294" t="s">
        <v>3290</v>
      </c>
      <c r="BJ2294">
        <v>0</v>
      </c>
    </row>
    <row r="2295" spans="1:62" hidden="1" outlineLevel="1">
      <c r="A2295" t="s">
        <v>2638</v>
      </c>
      <c r="B2295" t="s">
        <v>2</v>
      </c>
      <c r="C2295" s="1">
        <f t="shared" si="1236"/>
        <v>2082</v>
      </c>
      <c r="D2295" s="7">
        <f>IF(P2295&gt;0,RANK(P2295,(P2295:R2295,S2295:AG2295)),0)</f>
        <v>6</v>
      </c>
      <c r="E2295" s="7">
        <f>IF(Q2295&gt;0,RANK(Q2295,(P2295:R2295,S2295:AG2295)),0)</f>
        <v>4</v>
      </c>
      <c r="F2295" s="7">
        <f>IF(R2295&gt;0,RANK(R2295,(P2295:R2295,S2295:AG2295)),0)</f>
        <v>1</v>
      </c>
      <c r="G2295" s="7">
        <f>IF(S2295&gt;0,RANK(S2295,(P2295:R2295,S2295:AG2295)),0)</f>
        <v>2</v>
      </c>
      <c r="H2295" s="48">
        <f t="shared" si="1237"/>
        <v>1026</v>
      </c>
      <c r="I2295" s="163">
        <f t="shared" si="1234"/>
        <v>0.49279538904899134</v>
      </c>
      <c r="J2295" s="2"/>
      <c r="K2295" s="2">
        <f t="shared" si="1238"/>
        <v>2.881844380403458E-3</v>
      </c>
      <c r="L2295" s="2">
        <f t="shared" si="1239"/>
        <v>5.0912584053794431E-2</v>
      </c>
      <c r="M2295" s="2">
        <f t="shared" si="1240"/>
        <v>0.67387127761767529</v>
      </c>
      <c r="N2295" s="2">
        <f t="shared" si="1241"/>
        <v>0.18107588856868395</v>
      </c>
      <c r="O2295" s="2">
        <f t="shared" si="1242"/>
        <v>9.1258405379442853E-2</v>
      </c>
      <c r="P2295" s="1">
        <v>6</v>
      </c>
      <c r="Q2295" s="1">
        <v>106</v>
      </c>
      <c r="R2295" s="1">
        <v>1403</v>
      </c>
      <c r="S2295" s="1">
        <v>377</v>
      </c>
      <c r="T2295" s="1">
        <v>146</v>
      </c>
      <c r="V2295" s="1">
        <v>5</v>
      </c>
      <c r="Y2295" s="1">
        <v>34</v>
      </c>
      <c r="Z2295" s="1">
        <f t="shared" si="1243"/>
        <v>3</v>
      </c>
      <c r="AC2295" s="1">
        <v>2</v>
      </c>
      <c r="AI2295" s="7">
        <f t="shared" si="1244"/>
        <v>3</v>
      </c>
      <c r="AJ2295" s="7">
        <f t="shared" si="1245"/>
        <v>0</v>
      </c>
      <c r="AK2295" s="7">
        <f t="shared" si="1246"/>
        <v>7</v>
      </c>
      <c r="AL2295" s="7">
        <f t="shared" si="1247"/>
        <v>0</v>
      </c>
      <c r="AM2295" s="2">
        <f t="shared" si="1248"/>
        <v>7.0124879923150821E-2</v>
      </c>
      <c r="AN2295" s="2">
        <f t="shared" si="1249"/>
        <v>0</v>
      </c>
      <c r="AO2295" s="2">
        <f t="shared" si="1250"/>
        <v>2.4015369836695487E-3</v>
      </c>
      <c r="AP2295" s="2">
        <f t="shared" si="1251"/>
        <v>0</v>
      </c>
      <c r="AR2295" t="str">
        <f t="shared" si="1235"/>
        <v>Lavaca</v>
      </c>
      <c r="AS2295" t="s">
        <v>2</v>
      </c>
      <c r="AT2295" s="162">
        <v>27</v>
      </c>
      <c r="AV2295" s="91">
        <v>48</v>
      </c>
      <c r="AW2295" s="93">
        <v>285</v>
      </c>
      <c r="AX2295" s="99">
        <f t="shared" si="1252"/>
        <v>48285</v>
      </c>
      <c r="AZ2295" s="7" t="s">
        <v>3053</v>
      </c>
      <c r="BA2295" t="s">
        <v>3290</v>
      </c>
      <c r="BJ2295">
        <v>3</v>
      </c>
    </row>
    <row r="2296" spans="1:62" hidden="1" outlineLevel="1">
      <c r="A2296" t="s">
        <v>647</v>
      </c>
      <c r="B2296" t="s">
        <v>2</v>
      </c>
      <c r="C2296" s="1">
        <f t="shared" si="1236"/>
        <v>1149</v>
      </c>
      <c r="D2296" s="7">
        <f>IF(P2296&gt;0,RANK(P2296,(P2296:R2296,S2296:AG2296)),0)</f>
        <v>7</v>
      </c>
      <c r="E2296" s="7">
        <f>IF(Q2296&gt;0,RANK(Q2296,(P2296:R2296,S2296:AG2296)),0)</f>
        <v>4</v>
      </c>
      <c r="F2296" s="7">
        <f>IF(R2296&gt;0,RANK(R2296,(P2296:R2296,S2296:AG2296)),0)</f>
        <v>1</v>
      </c>
      <c r="G2296" s="7">
        <f>IF(S2296&gt;0,RANK(S2296,(P2296:R2296,S2296:AG2296)),0)</f>
        <v>2</v>
      </c>
      <c r="H2296" s="48">
        <f t="shared" si="1237"/>
        <v>555</v>
      </c>
      <c r="I2296" s="163">
        <f t="shared" si="1234"/>
        <v>0.48302872062663188</v>
      </c>
      <c r="J2296" s="2"/>
      <c r="K2296" s="2">
        <f t="shared" si="1238"/>
        <v>1.7406440382941688E-3</v>
      </c>
      <c r="L2296" s="2">
        <f t="shared" si="1239"/>
        <v>3.8294168842471714E-2</v>
      </c>
      <c r="M2296" s="2">
        <f t="shared" si="1240"/>
        <v>0.67536988685813748</v>
      </c>
      <c r="N2296" s="2">
        <f t="shared" si="1241"/>
        <v>0.19234116623150566</v>
      </c>
      <c r="O2296" s="2">
        <f t="shared" si="1242"/>
        <v>9.2254134029590928E-2</v>
      </c>
      <c r="P2296" s="1">
        <v>2</v>
      </c>
      <c r="Q2296" s="1">
        <v>44</v>
      </c>
      <c r="R2296" s="1">
        <v>776</v>
      </c>
      <c r="S2296" s="1">
        <v>221</v>
      </c>
      <c r="T2296" s="1">
        <v>67</v>
      </c>
      <c r="V2296" s="1">
        <v>7</v>
      </c>
      <c r="Y2296" s="1">
        <v>29</v>
      </c>
      <c r="Z2296" s="1">
        <f t="shared" si="1243"/>
        <v>2</v>
      </c>
      <c r="AC2296" s="1">
        <v>1</v>
      </c>
      <c r="AI2296" s="7">
        <f t="shared" si="1244"/>
        <v>3</v>
      </c>
      <c r="AJ2296" s="7">
        <f t="shared" si="1245"/>
        <v>0</v>
      </c>
      <c r="AK2296" s="7">
        <f t="shared" si="1246"/>
        <v>6</v>
      </c>
      <c r="AL2296" s="7">
        <f t="shared" si="1247"/>
        <v>0</v>
      </c>
      <c r="AM2296" s="2">
        <f t="shared" si="1248"/>
        <v>5.8311575282854654E-2</v>
      </c>
      <c r="AN2296" s="2">
        <f t="shared" si="1249"/>
        <v>0</v>
      </c>
      <c r="AO2296" s="2">
        <f t="shared" si="1250"/>
        <v>6.0922541340295913E-3</v>
      </c>
      <c r="AP2296" s="2">
        <f t="shared" si="1251"/>
        <v>0</v>
      </c>
      <c r="AR2296" t="str">
        <f t="shared" si="1235"/>
        <v>Lee</v>
      </c>
      <c r="AS2296" t="s">
        <v>2</v>
      </c>
      <c r="AT2296" s="162"/>
      <c r="AV2296" s="91">
        <v>48</v>
      </c>
      <c r="AW2296" s="93">
        <v>287</v>
      </c>
      <c r="AX2296" s="99">
        <f t="shared" si="1252"/>
        <v>48287</v>
      </c>
      <c r="AZ2296" s="7" t="s">
        <v>3053</v>
      </c>
      <c r="BA2296" t="s">
        <v>3290</v>
      </c>
      <c r="BJ2296">
        <v>2</v>
      </c>
    </row>
    <row r="2297" spans="1:62" hidden="1" outlineLevel="1">
      <c r="A2297" t="s">
        <v>1615</v>
      </c>
      <c r="B2297" t="s">
        <v>2</v>
      </c>
      <c r="C2297" s="1">
        <f t="shared" si="1236"/>
        <v>3546</v>
      </c>
      <c r="D2297" s="7">
        <f>IF(P2297&gt;0,RANK(P2297,(P2297:R2297,S2297:AG2297)),0)</f>
        <v>9</v>
      </c>
      <c r="E2297" s="7">
        <f>IF(Q2297&gt;0,RANK(Q2297,(P2297:R2297,S2297:AG2297)),0)</f>
        <v>5</v>
      </c>
      <c r="F2297" s="7">
        <f>IF(R2297&gt;0,RANK(R2297,(P2297:R2297,S2297:AG2297)),0)</f>
        <v>1</v>
      </c>
      <c r="G2297" s="7">
        <f>IF(S2297&gt;0,RANK(S2297,(P2297:R2297,S2297:AG2297)),0)</f>
        <v>2</v>
      </c>
      <c r="H2297" s="48">
        <f t="shared" si="1237"/>
        <v>2108</v>
      </c>
      <c r="I2297" s="163">
        <f t="shared" si="1234"/>
        <v>0.59447264523406651</v>
      </c>
      <c r="J2297" s="2"/>
      <c r="K2297" s="2">
        <f t="shared" si="1238"/>
        <v>1.9740552735476595E-3</v>
      </c>
      <c r="L2297" s="2">
        <f t="shared" si="1239"/>
        <v>5.0479413423575863E-2</v>
      </c>
      <c r="M2297" s="2">
        <f t="shared" si="1240"/>
        <v>0.70389170896785114</v>
      </c>
      <c r="N2297" s="2">
        <f t="shared" si="1241"/>
        <v>0.10941906373378454</v>
      </c>
      <c r="O2297" s="2">
        <f t="shared" si="1242"/>
        <v>0.13423575860124079</v>
      </c>
      <c r="P2297" s="1">
        <v>7</v>
      </c>
      <c r="Q2297" s="1">
        <v>179</v>
      </c>
      <c r="R2297" s="1">
        <v>2496</v>
      </c>
      <c r="S2297" s="1">
        <v>388</v>
      </c>
      <c r="T2297" s="1">
        <v>224</v>
      </c>
      <c r="V2297" s="1">
        <v>14</v>
      </c>
      <c r="Y2297" s="1">
        <v>196</v>
      </c>
      <c r="Z2297" s="1">
        <f t="shared" si="1243"/>
        <v>30</v>
      </c>
      <c r="AC2297" s="1">
        <v>12</v>
      </c>
      <c r="AI2297" s="7">
        <f t="shared" si="1244"/>
        <v>3</v>
      </c>
      <c r="AJ2297" s="7">
        <f t="shared" si="1245"/>
        <v>0</v>
      </c>
      <c r="AK2297" s="7">
        <f t="shared" si="1246"/>
        <v>7</v>
      </c>
      <c r="AL2297" s="7">
        <f t="shared" si="1247"/>
        <v>0</v>
      </c>
      <c r="AM2297" s="2">
        <f t="shared" si="1248"/>
        <v>6.3169768753525105E-2</v>
      </c>
      <c r="AN2297" s="2">
        <f t="shared" si="1249"/>
        <v>0</v>
      </c>
      <c r="AO2297" s="2">
        <f t="shared" si="1250"/>
        <v>3.948110547095319E-3</v>
      </c>
      <c r="AP2297" s="2">
        <f t="shared" si="1251"/>
        <v>0</v>
      </c>
      <c r="AR2297" t="str">
        <f t="shared" si="1235"/>
        <v>Leon</v>
      </c>
      <c r="AS2297" t="s">
        <v>2</v>
      </c>
      <c r="AT2297" s="162"/>
      <c r="AV2297" s="91">
        <v>48</v>
      </c>
      <c r="AW2297" s="93">
        <v>289</v>
      </c>
      <c r="AX2297" s="99">
        <f t="shared" si="1252"/>
        <v>48289</v>
      </c>
      <c r="AZ2297" s="7" t="s">
        <v>3053</v>
      </c>
      <c r="BA2297" t="s">
        <v>3290</v>
      </c>
      <c r="BJ2297">
        <v>30</v>
      </c>
    </row>
    <row r="2298" spans="1:62" hidden="1" outlineLevel="1">
      <c r="A2298" t="s">
        <v>215</v>
      </c>
      <c r="B2298" t="s">
        <v>2</v>
      </c>
      <c r="C2298" s="1">
        <f t="shared" si="1236"/>
        <v>7679</v>
      </c>
      <c r="D2298" s="7">
        <f>IF(P2298&gt;0,RANK(P2298,(P2298:R2298,S2298:AG2298)),0)</f>
        <v>8</v>
      </c>
      <c r="E2298" s="7">
        <f>IF(Q2298&gt;0,RANK(Q2298,(P2298:R2298,S2298:AG2298)),0)</f>
        <v>5</v>
      </c>
      <c r="F2298" s="7">
        <f>IF(R2298&gt;0,RANK(R2298,(P2298:R2298,S2298:AG2298)),0)</f>
        <v>1</v>
      </c>
      <c r="G2298" s="7">
        <f>IF(S2298&gt;0,RANK(S2298,(P2298:R2298,S2298:AG2298)),0)</f>
        <v>2</v>
      </c>
      <c r="H2298" s="48">
        <f t="shared" si="1237"/>
        <v>3393</v>
      </c>
      <c r="I2298" s="163">
        <f t="shared" si="1234"/>
        <v>0.44185440812605808</v>
      </c>
      <c r="J2298" s="2"/>
      <c r="K2298" s="2">
        <f t="shared" si="1238"/>
        <v>6.6414897773147547E-3</v>
      </c>
      <c r="L2298" s="2">
        <f t="shared" si="1239"/>
        <v>4.5448626123193121E-2</v>
      </c>
      <c r="M2298" s="2">
        <f t="shared" si="1240"/>
        <v>0.6052871467639015</v>
      </c>
      <c r="N2298" s="2">
        <f t="shared" si="1241"/>
        <v>0.16343273863784347</v>
      </c>
      <c r="O2298" s="2">
        <f t="shared" si="1242"/>
        <v>0.17918999869774721</v>
      </c>
      <c r="P2298" s="1">
        <v>51</v>
      </c>
      <c r="Q2298" s="1">
        <v>349</v>
      </c>
      <c r="R2298" s="1">
        <v>4648</v>
      </c>
      <c r="S2298" s="1">
        <v>1255</v>
      </c>
      <c r="T2298" s="1">
        <v>578</v>
      </c>
      <c r="V2298" s="1">
        <v>70</v>
      </c>
      <c r="Y2298" s="1">
        <v>620</v>
      </c>
      <c r="Z2298" s="1">
        <f t="shared" si="1243"/>
        <v>51</v>
      </c>
      <c r="AC2298" s="1">
        <v>57</v>
      </c>
      <c r="AI2298" s="7">
        <f t="shared" si="1244"/>
        <v>4</v>
      </c>
      <c r="AJ2298" s="7">
        <f t="shared" si="1245"/>
        <v>0</v>
      </c>
      <c r="AK2298" s="7">
        <f t="shared" si="1246"/>
        <v>6</v>
      </c>
      <c r="AL2298" s="7">
        <f t="shared" si="1247"/>
        <v>0</v>
      </c>
      <c r="AM2298" s="2">
        <f t="shared" si="1248"/>
        <v>7.5270217476233886E-2</v>
      </c>
      <c r="AN2298" s="2">
        <f t="shared" si="1249"/>
        <v>0</v>
      </c>
      <c r="AO2298" s="2">
        <f t="shared" si="1250"/>
        <v>9.1157702825888781E-3</v>
      </c>
      <c r="AP2298" s="2">
        <f t="shared" si="1251"/>
        <v>0</v>
      </c>
      <c r="AR2298" t="str">
        <f t="shared" si="1235"/>
        <v>Liberty</v>
      </c>
      <c r="AS2298" t="s">
        <v>2</v>
      </c>
      <c r="AT2298" s="162">
        <v>36</v>
      </c>
      <c r="AV2298" s="91">
        <v>48</v>
      </c>
      <c r="AW2298" s="93">
        <v>291</v>
      </c>
      <c r="AX2298" s="99">
        <f t="shared" si="1252"/>
        <v>48291</v>
      </c>
      <c r="AZ2298" s="7" t="s">
        <v>3053</v>
      </c>
      <c r="BA2298" t="s">
        <v>3290</v>
      </c>
      <c r="BJ2298">
        <v>51</v>
      </c>
    </row>
    <row r="2299" spans="1:62" hidden="1" outlineLevel="1">
      <c r="A2299" t="s">
        <v>3305</v>
      </c>
      <c r="B2299" t="s">
        <v>2</v>
      </c>
      <c r="C2299" s="1">
        <f t="shared" si="1236"/>
        <v>2093</v>
      </c>
      <c r="D2299" s="7">
        <f>IF(P2299&gt;0,RANK(P2299,(P2299:R2299,S2299:AG2299)),0)</f>
        <v>9</v>
      </c>
      <c r="E2299" s="7">
        <f>IF(Q2299&gt;0,RANK(Q2299,(P2299:R2299,S2299:AG2299)),0)</f>
        <v>5</v>
      </c>
      <c r="F2299" s="7">
        <f>IF(R2299&gt;0,RANK(R2299,(P2299:R2299,S2299:AG2299)),0)</f>
        <v>1</v>
      </c>
      <c r="G2299" s="7">
        <f>IF(S2299&gt;0,RANK(S2299,(P2299:R2299,S2299:AG2299)),0)</f>
        <v>2</v>
      </c>
      <c r="H2299" s="48">
        <f t="shared" si="1237"/>
        <v>1374</v>
      </c>
      <c r="I2299" s="163">
        <f t="shared" si="1234"/>
        <v>0.65647396082178688</v>
      </c>
      <c r="J2299" s="2"/>
      <c r="K2299" s="2">
        <f t="shared" si="1238"/>
        <v>3.3444816053511705E-3</v>
      </c>
      <c r="L2299" s="2">
        <f t="shared" si="1239"/>
        <v>3.9178213091256568E-2</v>
      </c>
      <c r="M2299" s="2">
        <f t="shared" si="1240"/>
        <v>0.73674151935021504</v>
      </c>
      <c r="N2299" s="2">
        <f t="shared" si="1241"/>
        <v>8.0267558528428096E-2</v>
      </c>
      <c r="O2299" s="2">
        <f t="shared" si="1242"/>
        <v>0.14046822742474913</v>
      </c>
      <c r="P2299" s="1">
        <v>7</v>
      </c>
      <c r="Q2299" s="1">
        <v>82</v>
      </c>
      <c r="R2299" s="1">
        <v>1542</v>
      </c>
      <c r="S2299" s="1">
        <v>168</v>
      </c>
      <c r="T2299" s="1">
        <v>148</v>
      </c>
      <c r="V2299" s="1">
        <v>29</v>
      </c>
      <c r="Y2299" s="1">
        <v>99</v>
      </c>
      <c r="Z2299" s="1">
        <f t="shared" si="1243"/>
        <v>9</v>
      </c>
      <c r="AC2299" s="1">
        <v>9</v>
      </c>
      <c r="AI2299" s="7">
        <f t="shared" si="1244"/>
        <v>3</v>
      </c>
      <c r="AJ2299" s="7">
        <f t="shared" si="1245"/>
        <v>0</v>
      </c>
      <c r="AK2299" s="7">
        <f t="shared" si="1246"/>
        <v>6</v>
      </c>
      <c r="AL2299" s="7">
        <f t="shared" si="1247"/>
        <v>0</v>
      </c>
      <c r="AM2299" s="2">
        <f t="shared" si="1248"/>
        <v>7.0711896798853327E-2</v>
      </c>
      <c r="AN2299" s="2">
        <f t="shared" si="1249"/>
        <v>0</v>
      </c>
      <c r="AO2299" s="2">
        <f t="shared" si="1250"/>
        <v>1.385570950788342E-2</v>
      </c>
      <c r="AP2299" s="2">
        <f t="shared" si="1251"/>
        <v>0</v>
      </c>
      <c r="AR2299" t="str">
        <f t="shared" si="1235"/>
        <v>Limestone</v>
      </c>
      <c r="AS2299" t="s">
        <v>2</v>
      </c>
      <c r="AT2299" s="162">
        <v>17</v>
      </c>
      <c r="AV2299" s="91">
        <v>48</v>
      </c>
      <c r="AW2299" s="93">
        <v>293</v>
      </c>
      <c r="AX2299" s="99">
        <f t="shared" si="1252"/>
        <v>48293</v>
      </c>
      <c r="AZ2299" s="7" t="s">
        <v>3053</v>
      </c>
      <c r="BA2299" t="s">
        <v>3290</v>
      </c>
      <c r="BJ2299">
        <v>9</v>
      </c>
    </row>
    <row r="2300" spans="1:62" hidden="1" outlineLevel="1">
      <c r="A2300" t="s">
        <v>2219</v>
      </c>
      <c r="B2300" t="s">
        <v>2</v>
      </c>
      <c r="C2300" s="1">
        <f t="shared" si="1236"/>
        <v>669</v>
      </c>
      <c r="D2300" s="7">
        <f>IF(P2300&gt;0,RANK(P2300,(P2300:R2300,S2300:AG2300)),0)</f>
        <v>9</v>
      </c>
      <c r="E2300" s="7">
        <f>IF(Q2300&gt;0,RANK(Q2300,(P2300:R2300,S2300:AG2300)),0)</f>
        <v>5</v>
      </c>
      <c r="F2300" s="7">
        <f>IF(R2300&gt;0,RANK(R2300,(P2300:R2300,S2300:AG2300)),0)</f>
        <v>1</v>
      </c>
      <c r="G2300" s="7">
        <f>IF(S2300&gt;0,RANK(S2300,(P2300:R2300,S2300:AG2300)),0)</f>
        <v>2</v>
      </c>
      <c r="H2300" s="48">
        <f t="shared" si="1237"/>
        <v>389</v>
      </c>
      <c r="I2300" s="163">
        <f t="shared" si="1234"/>
        <v>0.58146487294469362</v>
      </c>
      <c r="J2300" s="2"/>
      <c r="K2300" s="2">
        <f t="shared" si="1238"/>
        <v>2.9895366218236174E-3</v>
      </c>
      <c r="L2300" s="2">
        <f t="shared" si="1239"/>
        <v>4.0358744394618833E-2</v>
      </c>
      <c r="M2300" s="2">
        <f t="shared" si="1240"/>
        <v>0.67563527653213751</v>
      </c>
      <c r="N2300" s="2">
        <f t="shared" si="1241"/>
        <v>9.417040358744394E-2</v>
      </c>
      <c r="O2300" s="2">
        <f t="shared" si="1242"/>
        <v>0.18684603886397605</v>
      </c>
      <c r="P2300" s="1">
        <v>2</v>
      </c>
      <c r="Q2300" s="1">
        <v>27</v>
      </c>
      <c r="R2300" s="1">
        <v>452</v>
      </c>
      <c r="S2300" s="1">
        <v>63</v>
      </c>
      <c r="T2300" s="1">
        <v>62</v>
      </c>
      <c r="V2300" s="1">
        <v>8</v>
      </c>
      <c r="Y2300" s="1">
        <v>49</v>
      </c>
      <c r="Z2300" s="1">
        <f t="shared" si="1243"/>
        <v>3</v>
      </c>
      <c r="AC2300" s="1">
        <v>3</v>
      </c>
      <c r="AI2300" s="7">
        <f t="shared" si="1244"/>
        <v>3</v>
      </c>
      <c r="AJ2300" s="7">
        <f t="shared" si="1245"/>
        <v>0</v>
      </c>
      <c r="AK2300" s="7">
        <f t="shared" si="1246"/>
        <v>6</v>
      </c>
      <c r="AL2300" s="7">
        <f t="shared" si="1247"/>
        <v>0</v>
      </c>
      <c r="AM2300" s="2">
        <f t="shared" si="1248"/>
        <v>9.2675635276532137E-2</v>
      </c>
      <c r="AN2300" s="2">
        <f t="shared" si="1249"/>
        <v>0</v>
      </c>
      <c r="AO2300" s="2">
        <f t="shared" si="1250"/>
        <v>1.195814648729447E-2</v>
      </c>
      <c r="AP2300" s="2">
        <f t="shared" si="1251"/>
        <v>0</v>
      </c>
      <c r="AR2300" t="str">
        <f t="shared" si="1235"/>
        <v>Lipscomb</v>
      </c>
      <c r="AS2300" t="s">
        <v>2</v>
      </c>
      <c r="AT2300" s="162">
        <v>13</v>
      </c>
      <c r="AV2300" s="91">
        <v>48</v>
      </c>
      <c r="AW2300" s="93">
        <v>295</v>
      </c>
      <c r="AX2300" s="99">
        <f t="shared" si="1252"/>
        <v>48295</v>
      </c>
      <c r="AZ2300" s="7" t="s">
        <v>3053</v>
      </c>
      <c r="BA2300" t="s">
        <v>3290</v>
      </c>
      <c r="BJ2300">
        <v>3</v>
      </c>
    </row>
    <row r="2301" spans="1:62" hidden="1" outlineLevel="1">
      <c r="A2301" t="s">
        <v>1391</v>
      </c>
      <c r="B2301" t="s">
        <v>2</v>
      </c>
      <c r="C2301" s="1">
        <f t="shared" si="1236"/>
        <v>936</v>
      </c>
      <c r="D2301" s="7">
        <f>IF(P2301&gt;0,RANK(P2301,(P2301:R2301,S2301:AG2301)),0)</f>
        <v>8</v>
      </c>
      <c r="E2301" s="7">
        <f>IF(Q2301&gt;0,RANK(Q2301,(P2301:R2301,S2301:AG2301)),0)</f>
        <v>4</v>
      </c>
      <c r="F2301" s="7">
        <f>IF(R2301&gt;0,RANK(R2301,(P2301:R2301,S2301:AG2301)),0)</f>
        <v>1</v>
      </c>
      <c r="G2301" s="7">
        <f>IF(S2301&gt;0,RANK(S2301,(P2301:R2301,S2301:AG2301)),0)</f>
        <v>2</v>
      </c>
      <c r="H2301" s="48">
        <f t="shared" si="1237"/>
        <v>608</v>
      </c>
      <c r="I2301" s="163">
        <f t="shared" si="1234"/>
        <v>0.6495726495726496</v>
      </c>
      <c r="J2301" s="2"/>
      <c r="K2301" s="2">
        <f t="shared" si="1238"/>
        <v>2.136752136752137E-3</v>
      </c>
      <c r="L2301" s="2">
        <f t="shared" si="1239"/>
        <v>4.5940170940170943E-2</v>
      </c>
      <c r="M2301" s="2">
        <f t="shared" si="1240"/>
        <v>0.74145299145299148</v>
      </c>
      <c r="N2301" s="2">
        <f t="shared" si="1241"/>
        <v>9.1880341880341887E-2</v>
      </c>
      <c r="O2301" s="2">
        <f t="shared" si="1242"/>
        <v>0.1185897435897435</v>
      </c>
      <c r="P2301" s="1">
        <v>2</v>
      </c>
      <c r="Q2301" s="1">
        <v>43</v>
      </c>
      <c r="R2301" s="1">
        <v>694</v>
      </c>
      <c r="S2301" s="1">
        <v>86</v>
      </c>
      <c r="T2301" s="1">
        <v>79</v>
      </c>
      <c r="V2301" s="1">
        <v>8</v>
      </c>
      <c r="Y2301" s="1">
        <v>19</v>
      </c>
      <c r="Z2301" s="1">
        <f t="shared" si="1243"/>
        <v>4</v>
      </c>
      <c r="AC2301" s="1">
        <v>1</v>
      </c>
      <c r="AI2301" s="7">
        <f t="shared" si="1244"/>
        <v>3</v>
      </c>
      <c r="AJ2301" s="7">
        <f t="shared" si="1245"/>
        <v>0</v>
      </c>
      <c r="AK2301" s="7">
        <f t="shared" si="1246"/>
        <v>6</v>
      </c>
      <c r="AL2301" s="7">
        <f t="shared" si="1247"/>
        <v>0</v>
      </c>
      <c r="AM2301" s="2">
        <f t="shared" si="1248"/>
        <v>8.4401709401709407E-2</v>
      </c>
      <c r="AN2301" s="2">
        <f t="shared" si="1249"/>
        <v>0</v>
      </c>
      <c r="AO2301" s="2">
        <f t="shared" si="1250"/>
        <v>8.5470085470085479E-3</v>
      </c>
      <c r="AP2301" s="2">
        <f t="shared" si="1251"/>
        <v>0</v>
      </c>
      <c r="AR2301" t="str">
        <f t="shared" si="1235"/>
        <v>Live Oak</v>
      </c>
      <c r="AS2301" t="s">
        <v>2</v>
      </c>
      <c r="AT2301" s="162">
        <v>15</v>
      </c>
      <c r="AV2301" s="91">
        <v>48</v>
      </c>
      <c r="AW2301" s="93">
        <v>297</v>
      </c>
      <c r="AX2301" s="99">
        <f t="shared" si="1252"/>
        <v>48297</v>
      </c>
      <c r="AZ2301" s="7" t="s">
        <v>3053</v>
      </c>
      <c r="BA2301" t="s">
        <v>3290</v>
      </c>
      <c r="BJ2301">
        <v>4</v>
      </c>
    </row>
    <row r="2302" spans="1:62" hidden="1" outlineLevel="1">
      <c r="A2302" t="s">
        <v>701</v>
      </c>
      <c r="B2302" t="s">
        <v>2</v>
      </c>
      <c r="C2302" s="1">
        <f t="shared" si="1236"/>
        <v>3823</v>
      </c>
      <c r="D2302" s="7">
        <f>IF(P2302&gt;0,RANK(P2302,(P2302:R2302,S2302:AG2302)),0)</f>
        <v>7</v>
      </c>
      <c r="E2302" s="7">
        <f>IF(Q2302&gt;0,RANK(Q2302,(P2302:R2302,S2302:AG2302)),0)</f>
        <v>4</v>
      </c>
      <c r="F2302" s="7">
        <f>IF(R2302&gt;0,RANK(R2302,(P2302:R2302,S2302:AG2302)),0)</f>
        <v>1</v>
      </c>
      <c r="G2302" s="7">
        <f>IF(S2302&gt;0,RANK(S2302,(P2302:R2302,S2302:AG2302)),0)</f>
        <v>2</v>
      </c>
      <c r="H2302" s="48">
        <f t="shared" si="1237"/>
        <v>2467</v>
      </c>
      <c r="I2302" s="163">
        <f t="shared" si="1234"/>
        <v>0.64530473450170023</v>
      </c>
      <c r="J2302" s="2"/>
      <c r="K2302" s="2">
        <f t="shared" si="1238"/>
        <v>4.7083442322783152E-3</v>
      </c>
      <c r="L2302" s="2">
        <f t="shared" si="1239"/>
        <v>3.7405179178655504E-2</v>
      </c>
      <c r="M2302" s="2">
        <f t="shared" si="1240"/>
        <v>0.75438137588281451</v>
      </c>
      <c r="N2302" s="2">
        <f t="shared" si="1241"/>
        <v>0.10907664138111431</v>
      </c>
      <c r="O2302" s="2">
        <f t="shared" si="1242"/>
        <v>9.4428459325137409E-2</v>
      </c>
      <c r="P2302" s="1">
        <v>18</v>
      </c>
      <c r="Q2302" s="1">
        <v>143</v>
      </c>
      <c r="R2302" s="1">
        <v>2884</v>
      </c>
      <c r="S2302" s="1">
        <v>417</v>
      </c>
      <c r="T2302" s="1">
        <v>197</v>
      </c>
      <c r="V2302" s="1">
        <v>32</v>
      </c>
      <c r="Y2302" s="1">
        <v>115</v>
      </c>
      <c r="Z2302" s="1">
        <f t="shared" si="1243"/>
        <v>9</v>
      </c>
      <c r="AC2302" s="1">
        <v>8</v>
      </c>
      <c r="AI2302" s="7">
        <f t="shared" si="1244"/>
        <v>3</v>
      </c>
      <c r="AJ2302" s="7">
        <f t="shared" si="1245"/>
        <v>0</v>
      </c>
      <c r="AK2302" s="7">
        <f t="shared" si="1246"/>
        <v>6</v>
      </c>
      <c r="AL2302" s="7">
        <f t="shared" si="1247"/>
        <v>0</v>
      </c>
      <c r="AM2302" s="2">
        <f t="shared" si="1248"/>
        <v>5.153021187549045E-2</v>
      </c>
      <c r="AN2302" s="2">
        <f t="shared" si="1249"/>
        <v>0</v>
      </c>
      <c r="AO2302" s="2">
        <f t="shared" si="1250"/>
        <v>8.37038974627256E-3</v>
      </c>
      <c r="AP2302" s="2">
        <f t="shared" si="1251"/>
        <v>0</v>
      </c>
      <c r="AR2302" t="str">
        <f t="shared" si="1235"/>
        <v>Llano</v>
      </c>
      <c r="AS2302" t="s">
        <v>2</v>
      </c>
      <c r="AT2302" s="162">
        <v>11</v>
      </c>
      <c r="AV2302" s="91">
        <v>48</v>
      </c>
      <c r="AW2302" s="93">
        <v>299</v>
      </c>
      <c r="AX2302" s="99">
        <f t="shared" si="1252"/>
        <v>48299</v>
      </c>
      <c r="AZ2302" s="7" t="s">
        <v>3053</v>
      </c>
      <c r="BA2302" t="s">
        <v>3290</v>
      </c>
      <c r="BJ2302">
        <v>9</v>
      </c>
    </row>
    <row r="2303" spans="1:62" hidden="1" outlineLevel="1">
      <c r="A2303" t="s">
        <v>1058</v>
      </c>
      <c r="B2303" t="s">
        <v>2</v>
      </c>
      <c r="C2303" s="1">
        <f t="shared" si="1236"/>
        <v>9</v>
      </c>
      <c r="D2303" s="7">
        <f>IF(P2303&gt;0,RANK(P2303,(P2303:R2303,S2303:AG2303)),0)</f>
        <v>0</v>
      </c>
      <c r="E2303" s="7">
        <f>IF(Q2303&gt;0,RANK(Q2303,(P2303:R2303,S2303:AG2303)),0)</f>
        <v>0</v>
      </c>
      <c r="F2303" s="7">
        <f>IF(R2303&gt;0,RANK(R2303,(P2303:R2303,S2303:AG2303)),0)</f>
        <v>1</v>
      </c>
      <c r="G2303" s="7">
        <f>IF(S2303&gt;0,RANK(S2303,(P2303:R2303,S2303:AG2303)),0)</f>
        <v>0</v>
      </c>
      <c r="H2303" s="48">
        <f t="shared" si="1237"/>
        <v>3</v>
      </c>
      <c r="I2303" s="163">
        <f t="shared" si="1234"/>
        <v>0.33333333333333331</v>
      </c>
      <c r="J2303" s="2"/>
      <c r="K2303" s="2">
        <f t="shared" si="1238"/>
        <v>0</v>
      </c>
      <c r="L2303" s="2">
        <f t="shared" si="1239"/>
        <v>0</v>
      </c>
      <c r="M2303" s="2">
        <f t="shared" si="1240"/>
        <v>0.66666666666666663</v>
      </c>
      <c r="N2303" s="2">
        <f t="shared" si="1241"/>
        <v>0</v>
      </c>
      <c r="O2303" s="2">
        <f t="shared" si="1242"/>
        <v>0.33333333333333337</v>
      </c>
      <c r="P2303" s="1">
        <v>0</v>
      </c>
      <c r="Q2303" s="1">
        <v>0</v>
      </c>
      <c r="R2303" s="1">
        <v>6</v>
      </c>
      <c r="S2303" s="1">
        <v>0</v>
      </c>
      <c r="T2303" s="1">
        <v>3</v>
      </c>
      <c r="V2303" s="1">
        <v>0</v>
      </c>
      <c r="Y2303" s="1">
        <v>0</v>
      </c>
      <c r="Z2303" s="1">
        <f t="shared" si="1243"/>
        <v>0</v>
      </c>
      <c r="AC2303" s="1">
        <v>0</v>
      </c>
      <c r="AI2303" s="7">
        <f t="shared" si="1244"/>
        <v>2</v>
      </c>
      <c r="AJ2303" s="7">
        <f t="shared" si="1245"/>
        <v>0</v>
      </c>
      <c r="AK2303" s="7">
        <f t="shared" si="1246"/>
        <v>0</v>
      </c>
      <c r="AL2303" s="7">
        <f t="shared" si="1247"/>
        <v>0</v>
      </c>
      <c r="AM2303" s="2">
        <f t="shared" si="1248"/>
        <v>0.33333333333333331</v>
      </c>
      <c r="AN2303" s="2">
        <f t="shared" si="1249"/>
        <v>0</v>
      </c>
      <c r="AO2303" s="2">
        <f t="shared" si="1250"/>
        <v>0</v>
      </c>
      <c r="AP2303" s="2">
        <f t="shared" si="1251"/>
        <v>0</v>
      </c>
      <c r="AR2303" t="str">
        <f t="shared" si="1235"/>
        <v>Loving</v>
      </c>
      <c r="AS2303" t="s">
        <v>2</v>
      </c>
      <c r="AT2303" s="162">
        <v>23</v>
      </c>
      <c r="AV2303" s="91">
        <v>48</v>
      </c>
      <c r="AW2303" s="93">
        <v>301</v>
      </c>
      <c r="AX2303" s="99">
        <f t="shared" si="1252"/>
        <v>48301</v>
      </c>
      <c r="AZ2303" s="7" t="s">
        <v>3053</v>
      </c>
      <c r="BA2303" t="s">
        <v>3290</v>
      </c>
      <c r="BJ2303">
        <v>0</v>
      </c>
    </row>
    <row r="2304" spans="1:62" hidden="1" outlineLevel="1">
      <c r="A2304" t="s">
        <v>1294</v>
      </c>
      <c r="B2304" t="s">
        <v>2</v>
      </c>
      <c r="C2304" s="1">
        <f t="shared" si="1236"/>
        <v>24281</v>
      </c>
      <c r="D2304" s="7">
        <f>IF(P2304&gt;0,RANK(P2304,(P2304:R2304,S2304:AG2304)),0)</f>
        <v>7</v>
      </c>
      <c r="E2304" s="7">
        <f>IF(Q2304&gt;0,RANK(Q2304,(P2304:R2304,S2304:AG2304)),0)</f>
        <v>4</v>
      </c>
      <c r="F2304" s="7">
        <f>IF(R2304&gt;0,RANK(R2304,(P2304:R2304,S2304:AG2304)),0)</f>
        <v>1</v>
      </c>
      <c r="G2304" s="7">
        <f>IF(S2304&gt;0,RANK(S2304,(P2304:R2304,S2304:AG2304)),0)</f>
        <v>3</v>
      </c>
      <c r="H2304" s="48">
        <f t="shared" si="1237"/>
        <v>14852</v>
      </c>
      <c r="I2304" s="163">
        <f t="shared" si="1234"/>
        <v>0.61167167744326845</v>
      </c>
      <c r="J2304" s="2"/>
      <c r="K2304" s="2">
        <f t="shared" si="1238"/>
        <v>6.2600387133973064E-3</v>
      </c>
      <c r="L2304" s="2">
        <f t="shared" si="1239"/>
        <v>4.9586096124541824E-2</v>
      </c>
      <c r="M2304" s="2">
        <f t="shared" si="1240"/>
        <v>0.70446027758329555</v>
      </c>
      <c r="N2304" s="2">
        <f t="shared" si="1241"/>
        <v>8.4057493513446727E-2</v>
      </c>
      <c r="O2304" s="2">
        <f t="shared" si="1242"/>
        <v>0.15563609406531864</v>
      </c>
      <c r="P2304" s="1">
        <v>152</v>
      </c>
      <c r="Q2304" s="1">
        <v>1204</v>
      </c>
      <c r="R2304" s="1">
        <v>17105</v>
      </c>
      <c r="S2304" s="1">
        <v>2041</v>
      </c>
      <c r="T2304" s="1">
        <v>2253</v>
      </c>
      <c r="V2304" s="1">
        <v>353</v>
      </c>
      <c r="Y2304" s="1">
        <v>1069</v>
      </c>
      <c r="Z2304" s="1">
        <f t="shared" si="1243"/>
        <v>46</v>
      </c>
      <c r="AC2304" s="1">
        <v>58</v>
      </c>
      <c r="AI2304" s="7">
        <f t="shared" si="1244"/>
        <v>2</v>
      </c>
      <c r="AJ2304" s="7">
        <f t="shared" si="1245"/>
        <v>0</v>
      </c>
      <c r="AK2304" s="7">
        <f t="shared" si="1246"/>
        <v>6</v>
      </c>
      <c r="AL2304" s="7">
        <f t="shared" si="1247"/>
        <v>0</v>
      </c>
      <c r="AM2304" s="2">
        <f t="shared" si="1248"/>
        <v>9.2788600140027183E-2</v>
      </c>
      <c r="AN2304" s="2">
        <f t="shared" si="1249"/>
        <v>0</v>
      </c>
      <c r="AO2304" s="2">
        <f t="shared" si="1250"/>
        <v>1.453811622256085E-2</v>
      </c>
      <c r="AP2304" s="2">
        <f t="shared" si="1251"/>
        <v>0</v>
      </c>
      <c r="AR2304" t="str">
        <f t="shared" si="1235"/>
        <v>Lubbock</v>
      </c>
      <c r="AS2304" t="s">
        <v>2</v>
      </c>
      <c r="AT2304" s="162">
        <v>19</v>
      </c>
      <c r="AV2304" s="91">
        <v>48</v>
      </c>
      <c r="AW2304" s="93">
        <v>303</v>
      </c>
      <c r="AX2304" s="99">
        <f t="shared" si="1252"/>
        <v>48303</v>
      </c>
      <c r="AZ2304" s="7" t="s">
        <v>3053</v>
      </c>
      <c r="BA2304" t="s">
        <v>3290</v>
      </c>
      <c r="BJ2304">
        <v>46</v>
      </c>
    </row>
    <row r="2305" spans="1:62" hidden="1" outlineLevel="1">
      <c r="A2305" t="s">
        <v>269</v>
      </c>
      <c r="B2305" t="s">
        <v>2</v>
      </c>
      <c r="C2305" s="1">
        <f t="shared" si="1236"/>
        <v>596</v>
      </c>
      <c r="D2305" s="7">
        <f>IF(P2305&gt;0,RANK(P2305,(P2305:R2305,S2305:AG2305)),0)</f>
        <v>0</v>
      </c>
      <c r="E2305" s="7">
        <f>IF(Q2305&gt;0,RANK(Q2305,(P2305:R2305,S2305:AG2305)),0)</f>
        <v>3</v>
      </c>
      <c r="F2305" s="7">
        <f>IF(R2305&gt;0,RANK(R2305,(P2305:R2305,S2305:AG2305)),0)</f>
        <v>1</v>
      </c>
      <c r="G2305" s="7">
        <f>IF(S2305&gt;0,RANK(S2305,(P2305:R2305,S2305:AG2305)),0)</f>
        <v>4</v>
      </c>
      <c r="H2305" s="48">
        <f t="shared" si="1237"/>
        <v>322</v>
      </c>
      <c r="I2305" s="163">
        <f t="shared" si="1234"/>
        <v>0.54026845637583898</v>
      </c>
      <c r="J2305" s="2"/>
      <c r="K2305" s="2">
        <f t="shared" si="1238"/>
        <v>0</v>
      </c>
      <c r="L2305" s="2">
        <f t="shared" si="1239"/>
        <v>7.7181208053691275E-2</v>
      </c>
      <c r="M2305" s="2">
        <f t="shared" si="1240"/>
        <v>0.66275167785234901</v>
      </c>
      <c r="N2305" s="2">
        <f t="shared" si="1241"/>
        <v>7.3825503355704702E-2</v>
      </c>
      <c r="O2305" s="2">
        <f t="shared" si="1242"/>
        <v>0.18624161073825496</v>
      </c>
      <c r="P2305" s="1">
        <v>0</v>
      </c>
      <c r="Q2305" s="1">
        <v>46</v>
      </c>
      <c r="R2305" s="1">
        <v>395</v>
      </c>
      <c r="S2305" s="1">
        <v>44</v>
      </c>
      <c r="T2305" s="1">
        <v>73</v>
      </c>
      <c r="V2305" s="1">
        <v>7</v>
      </c>
      <c r="Y2305" s="1">
        <v>26</v>
      </c>
      <c r="Z2305" s="1">
        <f t="shared" si="1243"/>
        <v>5</v>
      </c>
      <c r="AC2305" s="1">
        <v>0</v>
      </c>
      <c r="AI2305" s="7">
        <f t="shared" si="1244"/>
        <v>2</v>
      </c>
      <c r="AJ2305" s="7">
        <f t="shared" si="1245"/>
        <v>0</v>
      </c>
      <c r="AK2305" s="7">
        <f t="shared" si="1246"/>
        <v>6</v>
      </c>
      <c r="AL2305" s="7">
        <f t="shared" si="1247"/>
        <v>0</v>
      </c>
      <c r="AM2305" s="2">
        <f t="shared" si="1248"/>
        <v>0.12248322147651007</v>
      </c>
      <c r="AN2305" s="2">
        <f t="shared" si="1249"/>
        <v>0</v>
      </c>
      <c r="AO2305" s="2">
        <f t="shared" si="1250"/>
        <v>1.1744966442953021E-2</v>
      </c>
      <c r="AP2305" s="2">
        <f t="shared" si="1251"/>
        <v>0</v>
      </c>
      <c r="AR2305" t="str">
        <f t="shared" si="1235"/>
        <v>Lynn</v>
      </c>
      <c r="AS2305" t="s">
        <v>2</v>
      </c>
      <c r="AT2305" s="162">
        <v>19</v>
      </c>
      <c r="AV2305" s="91">
        <v>48</v>
      </c>
      <c r="AW2305" s="93">
        <v>305</v>
      </c>
      <c r="AX2305" s="99">
        <f t="shared" si="1252"/>
        <v>48305</v>
      </c>
      <c r="AZ2305" s="7" t="s">
        <v>3053</v>
      </c>
      <c r="BA2305" t="s">
        <v>3290</v>
      </c>
      <c r="BJ2305">
        <v>5</v>
      </c>
    </row>
    <row r="2306" spans="1:62" hidden="1" outlineLevel="1">
      <c r="A2306" t="s">
        <v>502</v>
      </c>
      <c r="B2306" t="s">
        <v>2</v>
      </c>
      <c r="C2306" s="1">
        <f t="shared" si="1236"/>
        <v>1495</v>
      </c>
      <c r="D2306" s="7">
        <f>IF(P2306&gt;0,RANK(P2306,(P2306:R2306,S2306:AG2306)),0)</f>
        <v>9</v>
      </c>
      <c r="E2306" s="7">
        <f>IF(Q2306&gt;0,RANK(Q2306,(P2306:R2306,S2306:AG2306)),0)</f>
        <v>4</v>
      </c>
      <c r="F2306" s="7">
        <f>IF(R2306&gt;0,RANK(R2306,(P2306:R2306,S2306:AG2306)),0)</f>
        <v>1</v>
      </c>
      <c r="G2306" s="7">
        <f>IF(S2306&gt;0,RANK(S2306,(P2306:R2306,S2306:AG2306)),0)</f>
        <v>2</v>
      </c>
      <c r="H2306" s="48">
        <f t="shared" si="1237"/>
        <v>797</v>
      </c>
      <c r="I2306" s="163">
        <f t="shared" si="1234"/>
        <v>0.53311036789297661</v>
      </c>
      <c r="J2306" s="2"/>
      <c r="K2306" s="2">
        <f t="shared" si="1238"/>
        <v>1.3377926421404682E-3</v>
      </c>
      <c r="L2306" s="2">
        <f t="shared" si="1239"/>
        <v>5.2173913043478258E-2</v>
      </c>
      <c r="M2306" s="2">
        <f t="shared" si="1240"/>
        <v>0.67357859531772579</v>
      </c>
      <c r="N2306" s="2">
        <f t="shared" si="1241"/>
        <v>0.14046822742474915</v>
      </c>
      <c r="O2306" s="2">
        <f t="shared" si="1242"/>
        <v>0.13244147157190625</v>
      </c>
      <c r="P2306" s="1">
        <v>2</v>
      </c>
      <c r="Q2306" s="1">
        <v>78</v>
      </c>
      <c r="R2306" s="1">
        <v>1007</v>
      </c>
      <c r="S2306" s="1">
        <v>210</v>
      </c>
      <c r="T2306" s="1">
        <v>73</v>
      </c>
      <c r="V2306" s="1">
        <v>10</v>
      </c>
      <c r="Y2306" s="1">
        <v>96</v>
      </c>
      <c r="Z2306" s="1">
        <f t="shared" si="1243"/>
        <v>15</v>
      </c>
      <c r="AC2306" s="1">
        <v>4</v>
      </c>
      <c r="AI2306" s="7">
        <f t="shared" si="1244"/>
        <v>5</v>
      </c>
      <c r="AJ2306" s="7">
        <f t="shared" si="1245"/>
        <v>0</v>
      </c>
      <c r="AK2306" s="7">
        <f t="shared" si="1246"/>
        <v>7</v>
      </c>
      <c r="AL2306" s="7">
        <f t="shared" si="1247"/>
        <v>0</v>
      </c>
      <c r="AM2306" s="2">
        <f t="shared" si="1248"/>
        <v>4.882943143812709E-2</v>
      </c>
      <c r="AN2306" s="2">
        <f t="shared" si="1249"/>
        <v>0</v>
      </c>
      <c r="AO2306" s="2">
        <f t="shared" si="1250"/>
        <v>6.688963210702341E-3</v>
      </c>
      <c r="AP2306" s="2">
        <f t="shared" si="1251"/>
        <v>0</v>
      </c>
      <c r="AR2306" t="str">
        <f t="shared" si="1235"/>
        <v>McCulloch</v>
      </c>
      <c r="AS2306" t="s">
        <v>2</v>
      </c>
      <c r="AT2306" s="162">
        <v>11</v>
      </c>
      <c r="AV2306" s="91">
        <v>48</v>
      </c>
      <c r="AW2306" s="93">
        <v>307</v>
      </c>
      <c r="AX2306" s="99">
        <f t="shared" si="1252"/>
        <v>48307</v>
      </c>
      <c r="AZ2306" s="7" t="s">
        <v>3053</v>
      </c>
      <c r="BA2306" t="s">
        <v>3290</v>
      </c>
      <c r="BJ2306">
        <v>15</v>
      </c>
    </row>
    <row r="2307" spans="1:62" hidden="1" outlineLevel="1">
      <c r="A2307" t="s">
        <v>498</v>
      </c>
      <c r="B2307" t="s">
        <v>2</v>
      </c>
      <c r="C2307" s="1">
        <f t="shared" si="1236"/>
        <v>21439</v>
      </c>
      <c r="D2307" s="7">
        <f>IF(P2307&gt;0,RANK(P2307,(P2307:R2307,S2307:AG2307)),0)</f>
        <v>7</v>
      </c>
      <c r="E2307" s="7">
        <f>IF(Q2307&gt;0,RANK(Q2307,(P2307:R2307,S2307:AG2307)),0)</f>
        <v>4</v>
      </c>
      <c r="F2307" s="7">
        <f>IF(R2307&gt;0,RANK(R2307,(P2307:R2307,S2307:AG2307)),0)</f>
        <v>1</v>
      </c>
      <c r="G2307" s="7">
        <f>IF(S2307&gt;0,RANK(S2307,(P2307:R2307,S2307:AG2307)),0)</f>
        <v>3</v>
      </c>
      <c r="H2307" s="48">
        <f t="shared" si="1237"/>
        <v>12935</v>
      </c>
      <c r="I2307" s="163">
        <f t="shared" si="1234"/>
        <v>0.60333970800876902</v>
      </c>
      <c r="J2307" s="2"/>
      <c r="K2307" s="2">
        <f t="shared" si="1238"/>
        <v>6.5767992910117073E-3</v>
      </c>
      <c r="L2307" s="2">
        <f t="shared" si="1239"/>
        <v>5.8398246186855733E-2</v>
      </c>
      <c r="M2307" s="2">
        <f t="shared" si="1240"/>
        <v>0.69084378935584678</v>
      </c>
      <c r="N2307" s="2">
        <f t="shared" si="1241"/>
        <v>8.6104762348990158E-2</v>
      </c>
      <c r="O2307" s="2">
        <f t="shared" si="1242"/>
        <v>0.15807640281729557</v>
      </c>
      <c r="P2307" s="1">
        <v>141</v>
      </c>
      <c r="Q2307" s="1">
        <v>1252</v>
      </c>
      <c r="R2307" s="1">
        <v>14811</v>
      </c>
      <c r="S2307" s="1">
        <v>1846</v>
      </c>
      <c r="T2307" s="1">
        <v>1876</v>
      </c>
      <c r="V2307" s="1">
        <v>156</v>
      </c>
      <c r="Y2307" s="1">
        <v>1245</v>
      </c>
      <c r="Z2307" s="1">
        <f t="shared" si="1243"/>
        <v>49</v>
      </c>
      <c r="AC2307" s="1">
        <v>63</v>
      </c>
      <c r="AI2307" s="7">
        <f t="shared" si="1244"/>
        <v>2</v>
      </c>
      <c r="AJ2307" s="7">
        <f t="shared" si="1245"/>
        <v>0</v>
      </c>
      <c r="AK2307" s="7">
        <f t="shared" si="1246"/>
        <v>6</v>
      </c>
      <c r="AL2307" s="7">
        <f t="shared" si="1247"/>
        <v>0</v>
      </c>
      <c r="AM2307" s="2">
        <f t="shared" si="1248"/>
        <v>8.7504081347077753E-2</v>
      </c>
      <c r="AN2307" s="2">
        <f t="shared" si="1249"/>
        <v>0</v>
      </c>
      <c r="AO2307" s="2">
        <f t="shared" si="1250"/>
        <v>7.2764587900555067E-3</v>
      </c>
      <c r="AP2307" s="2">
        <f t="shared" si="1251"/>
        <v>0</v>
      </c>
      <c r="AR2307" t="str">
        <f t="shared" si="1235"/>
        <v>McLennan</v>
      </c>
      <c r="AS2307" t="s">
        <v>2</v>
      </c>
      <c r="AT2307" s="162">
        <v>17</v>
      </c>
      <c r="AV2307" s="91">
        <v>48</v>
      </c>
      <c r="AW2307" s="93">
        <v>309</v>
      </c>
      <c r="AX2307" s="99">
        <f t="shared" si="1252"/>
        <v>48309</v>
      </c>
      <c r="AZ2307" s="7" t="s">
        <v>3053</v>
      </c>
      <c r="BA2307" t="s">
        <v>3290</v>
      </c>
      <c r="BJ2307">
        <v>49</v>
      </c>
    </row>
    <row r="2308" spans="1:62" hidden="1" outlineLevel="1">
      <c r="A2308" t="s">
        <v>541</v>
      </c>
      <c r="B2308" t="s">
        <v>2</v>
      </c>
      <c r="C2308" s="1">
        <f t="shared" si="1236"/>
        <v>79</v>
      </c>
      <c r="D2308" s="7">
        <f>IF(P2308&gt;0,RANK(P2308,(P2308:R2308,S2308:AG2308)),0)</f>
        <v>0</v>
      </c>
      <c r="E2308" s="7">
        <f>IF(Q2308&gt;0,RANK(Q2308,(P2308:R2308,S2308:AG2308)),0)</f>
        <v>4</v>
      </c>
      <c r="F2308" s="7">
        <f>IF(R2308&gt;0,RANK(R2308,(P2308:R2308,S2308:AG2308)),0)</f>
        <v>1</v>
      </c>
      <c r="G2308" s="7">
        <f>IF(S2308&gt;0,RANK(S2308,(P2308:R2308,S2308:AG2308)),0)</f>
        <v>2</v>
      </c>
      <c r="H2308" s="48">
        <f t="shared" si="1237"/>
        <v>45</v>
      </c>
      <c r="I2308" s="163">
        <f t="shared" si="1234"/>
        <v>0.569620253164557</v>
      </c>
      <c r="J2308" s="2"/>
      <c r="K2308" s="2">
        <f t="shared" si="1238"/>
        <v>0</v>
      </c>
      <c r="L2308" s="2">
        <f t="shared" si="1239"/>
        <v>1.2658227848101266E-2</v>
      </c>
      <c r="M2308" s="2">
        <f t="shared" si="1240"/>
        <v>0.72151898734177211</v>
      </c>
      <c r="N2308" s="2">
        <f t="shared" si="1241"/>
        <v>0.15189873417721519</v>
      </c>
      <c r="O2308" s="2">
        <f t="shared" si="1242"/>
        <v>0.11392405063291147</v>
      </c>
      <c r="P2308" s="1">
        <v>0</v>
      </c>
      <c r="Q2308" s="1">
        <v>1</v>
      </c>
      <c r="R2308" s="1">
        <v>57</v>
      </c>
      <c r="S2308" s="1">
        <v>12</v>
      </c>
      <c r="T2308" s="1">
        <v>7</v>
      </c>
      <c r="V2308" s="1">
        <v>0</v>
      </c>
      <c r="Y2308" s="1">
        <v>1</v>
      </c>
      <c r="Z2308" s="1">
        <f t="shared" si="1243"/>
        <v>0</v>
      </c>
      <c r="AC2308" s="1">
        <v>1</v>
      </c>
      <c r="AI2308" s="7">
        <f t="shared" si="1244"/>
        <v>3</v>
      </c>
      <c r="AJ2308" s="7">
        <f t="shared" si="1245"/>
        <v>0</v>
      </c>
      <c r="AK2308" s="7">
        <f t="shared" si="1246"/>
        <v>0</v>
      </c>
      <c r="AL2308" s="7">
        <f t="shared" si="1247"/>
        <v>0</v>
      </c>
      <c r="AM2308" s="2">
        <f t="shared" si="1248"/>
        <v>8.8607594936708861E-2</v>
      </c>
      <c r="AN2308" s="2">
        <f t="shared" si="1249"/>
        <v>0</v>
      </c>
      <c r="AO2308" s="2">
        <f t="shared" si="1250"/>
        <v>0</v>
      </c>
      <c r="AP2308" s="2">
        <f t="shared" si="1251"/>
        <v>0</v>
      </c>
      <c r="AR2308" t="str">
        <f t="shared" si="1235"/>
        <v>McMullen</v>
      </c>
      <c r="AS2308" t="s">
        <v>2</v>
      </c>
      <c r="AT2308" s="162">
        <v>28</v>
      </c>
      <c r="AV2308" s="91">
        <v>48</v>
      </c>
      <c r="AW2308" s="93">
        <v>311</v>
      </c>
      <c r="AX2308" s="99">
        <f t="shared" si="1252"/>
        <v>48311</v>
      </c>
      <c r="AZ2308" s="7" t="s">
        <v>3053</v>
      </c>
      <c r="BA2308" t="s">
        <v>3290</v>
      </c>
      <c r="BJ2308">
        <v>0</v>
      </c>
    </row>
    <row r="2309" spans="1:62" hidden="1" outlineLevel="1">
      <c r="A2309" t="s">
        <v>1421</v>
      </c>
      <c r="B2309" t="s">
        <v>2</v>
      </c>
      <c r="C2309" s="1">
        <f t="shared" si="1236"/>
        <v>1332</v>
      </c>
      <c r="D2309" s="7">
        <f>IF(P2309&gt;0,RANK(P2309,(P2309:R2309,S2309:AG2309)),0)</f>
        <v>9</v>
      </c>
      <c r="E2309" s="7">
        <f>IF(Q2309&gt;0,RANK(Q2309,(P2309:R2309,S2309:AG2309)),0)</f>
        <v>5</v>
      </c>
      <c r="F2309" s="7">
        <f>IF(R2309&gt;0,RANK(R2309,(P2309:R2309,S2309:AG2309)),0)</f>
        <v>1</v>
      </c>
      <c r="G2309" s="7">
        <f>IF(S2309&gt;0,RANK(S2309,(P2309:R2309,S2309:AG2309)),0)</f>
        <v>2</v>
      </c>
      <c r="H2309" s="48">
        <f t="shared" si="1237"/>
        <v>825</v>
      </c>
      <c r="I2309" s="163">
        <f t="shared" si="1234"/>
        <v>0.61936936936936937</v>
      </c>
      <c r="J2309" s="2"/>
      <c r="K2309" s="2">
        <f t="shared" si="1238"/>
        <v>3.003003003003003E-3</v>
      </c>
      <c r="L2309" s="2">
        <f t="shared" si="1239"/>
        <v>4.954954954954955E-2</v>
      </c>
      <c r="M2309" s="2">
        <f t="shared" si="1240"/>
        <v>0.71621621621621623</v>
      </c>
      <c r="N2309" s="2">
        <f t="shared" si="1241"/>
        <v>9.6846846846846843E-2</v>
      </c>
      <c r="O2309" s="2">
        <f t="shared" si="1242"/>
        <v>0.13438438438438427</v>
      </c>
      <c r="P2309" s="1">
        <v>4</v>
      </c>
      <c r="Q2309" s="1">
        <v>66</v>
      </c>
      <c r="R2309" s="1">
        <v>954</v>
      </c>
      <c r="S2309" s="1">
        <v>129</v>
      </c>
      <c r="T2309" s="1">
        <v>82</v>
      </c>
      <c r="V2309" s="1">
        <v>8</v>
      </c>
      <c r="Y2309" s="1">
        <v>74</v>
      </c>
      <c r="Z2309" s="1">
        <f t="shared" si="1243"/>
        <v>10</v>
      </c>
      <c r="AC2309" s="1">
        <v>5</v>
      </c>
      <c r="AI2309" s="7">
        <f t="shared" si="1244"/>
        <v>3</v>
      </c>
      <c r="AJ2309" s="7">
        <f t="shared" si="1245"/>
        <v>0</v>
      </c>
      <c r="AK2309" s="7">
        <f t="shared" si="1246"/>
        <v>7</v>
      </c>
      <c r="AL2309" s="7">
        <f t="shared" si="1247"/>
        <v>0</v>
      </c>
      <c r="AM2309" s="2">
        <f t="shared" si="1248"/>
        <v>6.1561561561561562E-2</v>
      </c>
      <c r="AN2309" s="2">
        <f t="shared" si="1249"/>
        <v>0</v>
      </c>
      <c r="AO2309" s="2">
        <f t="shared" si="1250"/>
        <v>6.006006006006006E-3</v>
      </c>
      <c r="AP2309" s="2">
        <f t="shared" si="1251"/>
        <v>0</v>
      </c>
      <c r="AR2309" t="str">
        <f t="shared" si="1235"/>
        <v>Madison</v>
      </c>
      <c r="AS2309" t="s">
        <v>2</v>
      </c>
      <c r="AT2309" s="162">
        <v>8</v>
      </c>
      <c r="AV2309" s="91">
        <v>48</v>
      </c>
      <c r="AW2309" s="93">
        <v>313</v>
      </c>
      <c r="AX2309" s="99">
        <f t="shared" si="1252"/>
        <v>48313</v>
      </c>
      <c r="AZ2309" s="7" t="s">
        <v>3053</v>
      </c>
      <c r="BA2309" t="s">
        <v>3290</v>
      </c>
      <c r="BJ2309">
        <v>10</v>
      </c>
    </row>
    <row r="2310" spans="1:62" hidden="1" outlineLevel="1">
      <c r="A2310" t="s">
        <v>1322</v>
      </c>
      <c r="B2310" t="s">
        <v>2</v>
      </c>
      <c r="C2310" s="1">
        <f t="shared" si="1236"/>
        <v>648</v>
      </c>
      <c r="D2310" s="7">
        <f>IF(P2310&gt;0,RANK(P2310,(P2310:R2310,S2310:AG2310)),0)</f>
        <v>0</v>
      </c>
      <c r="E2310" s="7">
        <f>IF(Q2310&gt;0,RANK(Q2310,(P2310:R2310,S2310:AG2310)),0)</f>
        <v>4</v>
      </c>
      <c r="F2310" s="7">
        <f>IF(R2310&gt;0,RANK(R2310,(P2310:R2310,S2310:AG2310)),0)</f>
        <v>1</v>
      </c>
      <c r="G2310" s="7">
        <f>IF(S2310&gt;0,RANK(S2310,(P2310:R2310,S2310:AG2310)),0)</f>
        <v>2</v>
      </c>
      <c r="H2310" s="48">
        <f t="shared" si="1237"/>
        <v>306</v>
      </c>
      <c r="I2310" s="163">
        <f t="shared" si="1234"/>
        <v>0.47222222222222221</v>
      </c>
      <c r="J2310" s="2"/>
      <c r="K2310" s="2">
        <f t="shared" si="1238"/>
        <v>0</v>
      </c>
      <c r="L2310" s="2">
        <f t="shared" si="1239"/>
        <v>5.4012345679012343E-2</v>
      </c>
      <c r="M2310" s="2">
        <f t="shared" si="1240"/>
        <v>0.63271604938271608</v>
      </c>
      <c r="N2310" s="2">
        <f t="shared" si="1241"/>
        <v>0.16049382716049382</v>
      </c>
      <c r="O2310" s="2">
        <f t="shared" si="1242"/>
        <v>0.15277777777777773</v>
      </c>
      <c r="P2310" s="1">
        <v>0</v>
      </c>
      <c r="Q2310" s="1">
        <v>35</v>
      </c>
      <c r="R2310" s="1">
        <v>410</v>
      </c>
      <c r="S2310" s="1">
        <v>104</v>
      </c>
      <c r="T2310" s="1">
        <v>57</v>
      </c>
      <c r="V2310" s="1">
        <v>5</v>
      </c>
      <c r="Y2310" s="1">
        <v>24</v>
      </c>
      <c r="Z2310" s="1">
        <f t="shared" si="1243"/>
        <v>3</v>
      </c>
      <c r="AC2310" s="1">
        <v>10</v>
      </c>
      <c r="AI2310" s="7">
        <f t="shared" si="1244"/>
        <v>3</v>
      </c>
      <c r="AJ2310" s="7">
        <f t="shared" si="1245"/>
        <v>0</v>
      </c>
      <c r="AK2310" s="7">
        <f t="shared" si="1246"/>
        <v>6</v>
      </c>
      <c r="AL2310" s="7">
        <f t="shared" si="1247"/>
        <v>0</v>
      </c>
      <c r="AM2310" s="2">
        <f t="shared" si="1248"/>
        <v>8.7962962962962965E-2</v>
      </c>
      <c r="AN2310" s="2">
        <f t="shared" si="1249"/>
        <v>0</v>
      </c>
      <c r="AO2310" s="2">
        <f t="shared" si="1250"/>
        <v>7.716049382716049E-3</v>
      </c>
      <c r="AP2310" s="2">
        <f t="shared" si="1251"/>
        <v>0</v>
      </c>
      <c r="AR2310" t="str">
        <f t="shared" si="1235"/>
        <v>Marion</v>
      </c>
      <c r="AS2310" t="s">
        <v>2</v>
      </c>
      <c r="AT2310" s="162">
        <v>4</v>
      </c>
      <c r="AV2310" s="91">
        <v>48</v>
      </c>
      <c r="AW2310" s="93">
        <v>315</v>
      </c>
      <c r="AX2310" s="99">
        <f t="shared" si="1252"/>
        <v>48315</v>
      </c>
      <c r="AZ2310" s="7" t="s">
        <v>3053</v>
      </c>
      <c r="BA2310" t="s">
        <v>3290</v>
      </c>
      <c r="BJ2310">
        <v>3</v>
      </c>
    </row>
    <row r="2311" spans="1:62" hidden="1" outlineLevel="1">
      <c r="A2311" t="s">
        <v>953</v>
      </c>
      <c r="B2311" t="s">
        <v>2</v>
      </c>
      <c r="C2311" s="1">
        <f t="shared" si="1236"/>
        <v>507</v>
      </c>
      <c r="D2311" s="7">
        <f>IF(P2311&gt;0,RANK(P2311,(P2311:R2311,S2311:AG2311)),0)</f>
        <v>8</v>
      </c>
      <c r="E2311" s="7">
        <f>IF(Q2311&gt;0,RANK(Q2311,(P2311:R2311,S2311:AG2311)),0)</f>
        <v>3</v>
      </c>
      <c r="F2311" s="7">
        <f>IF(R2311&gt;0,RANK(R2311,(P2311:R2311,S2311:AG2311)),0)</f>
        <v>1</v>
      </c>
      <c r="G2311" s="7">
        <f>IF(S2311&gt;0,RANK(S2311,(P2311:R2311,S2311:AG2311)),0)</f>
        <v>4</v>
      </c>
      <c r="H2311" s="48">
        <f t="shared" si="1237"/>
        <v>299</v>
      </c>
      <c r="I2311" s="163">
        <f t="shared" si="1234"/>
        <v>0.58974358974358976</v>
      </c>
      <c r="J2311" s="2"/>
      <c r="K2311" s="2">
        <f t="shared" si="1238"/>
        <v>1.9723865877712033E-3</v>
      </c>
      <c r="L2311" s="2">
        <f t="shared" si="1239"/>
        <v>7.2978303747534515E-2</v>
      </c>
      <c r="M2311" s="2">
        <f t="shared" si="1240"/>
        <v>0.68047337278106512</v>
      </c>
      <c r="N2311" s="2">
        <f t="shared" si="1241"/>
        <v>6.5088757396449703E-2</v>
      </c>
      <c r="O2311" s="2">
        <f t="shared" si="1242"/>
        <v>0.1794871794871794</v>
      </c>
      <c r="P2311" s="1">
        <v>1</v>
      </c>
      <c r="Q2311" s="1">
        <v>37</v>
      </c>
      <c r="R2311" s="1">
        <v>345</v>
      </c>
      <c r="S2311" s="1">
        <v>33</v>
      </c>
      <c r="T2311" s="1">
        <v>46</v>
      </c>
      <c r="V2311" s="1">
        <v>8</v>
      </c>
      <c r="Y2311" s="1">
        <v>33</v>
      </c>
      <c r="Z2311" s="1">
        <f t="shared" si="1243"/>
        <v>3</v>
      </c>
      <c r="AC2311" s="1">
        <v>1</v>
      </c>
      <c r="AI2311" s="7">
        <f t="shared" si="1244"/>
        <v>2</v>
      </c>
      <c r="AJ2311" s="7">
        <f t="shared" si="1245"/>
        <v>0</v>
      </c>
      <c r="AK2311" s="7">
        <f t="shared" si="1246"/>
        <v>6</v>
      </c>
      <c r="AL2311" s="7">
        <f t="shared" si="1247"/>
        <v>0</v>
      </c>
      <c r="AM2311" s="2">
        <f t="shared" si="1248"/>
        <v>9.0729783037475351E-2</v>
      </c>
      <c r="AN2311" s="2">
        <f t="shared" si="1249"/>
        <v>0</v>
      </c>
      <c r="AO2311" s="2">
        <f t="shared" si="1250"/>
        <v>1.5779092702169626E-2</v>
      </c>
      <c r="AP2311" s="2">
        <f t="shared" si="1251"/>
        <v>0</v>
      </c>
      <c r="AR2311" t="str">
        <f t="shared" si="1235"/>
        <v>Martin</v>
      </c>
      <c r="AS2311" t="s">
        <v>2</v>
      </c>
      <c r="AT2311" s="162">
        <v>11</v>
      </c>
      <c r="AV2311" s="91">
        <v>48</v>
      </c>
      <c r="AW2311" s="93">
        <v>317</v>
      </c>
      <c r="AX2311" s="99">
        <f t="shared" si="1252"/>
        <v>48317</v>
      </c>
      <c r="AZ2311" s="7" t="s">
        <v>3053</v>
      </c>
      <c r="BA2311" t="s">
        <v>3290</v>
      </c>
      <c r="BJ2311">
        <v>3</v>
      </c>
    </row>
    <row r="2312" spans="1:62" hidden="1" outlineLevel="1">
      <c r="A2312" t="s">
        <v>1551</v>
      </c>
      <c r="B2312" t="s">
        <v>2</v>
      </c>
      <c r="C2312" s="1">
        <f t="shared" si="1236"/>
        <v>650</v>
      </c>
      <c r="D2312" s="7">
        <f>IF(P2312&gt;0,RANK(P2312,(P2312:R2312,S2312:AG2312)),0)</f>
        <v>7</v>
      </c>
      <c r="E2312" s="7">
        <f>IF(Q2312&gt;0,RANK(Q2312,(P2312:R2312,S2312:AG2312)),0)</f>
        <v>4</v>
      </c>
      <c r="F2312" s="7">
        <f>IF(R2312&gt;0,RANK(R2312,(P2312:R2312,S2312:AG2312)),0)</f>
        <v>1</v>
      </c>
      <c r="G2312" s="7">
        <f>IF(S2312&gt;0,RANK(S2312,(P2312:R2312,S2312:AG2312)),0)</f>
        <v>2</v>
      </c>
      <c r="H2312" s="48">
        <f t="shared" si="1237"/>
        <v>391</v>
      </c>
      <c r="I2312" s="163">
        <f t="shared" si="1234"/>
        <v>0.60153846153846158</v>
      </c>
      <c r="J2312" s="2"/>
      <c r="K2312" s="2">
        <f t="shared" si="1238"/>
        <v>1.5384615384615385E-3</v>
      </c>
      <c r="L2312" s="2">
        <f t="shared" si="1239"/>
        <v>4.1538461538461538E-2</v>
      </c>
      <c r="M2312" s="2">
        <f t="shared" si="1240"/>
        <v>0.72461538461538466</v>
      </c>
      <c r="N2312" s="2">
        <f t="shared" si="1241"/>
        <v>0.12307692307692308</v>
      </c>
      <c r="O2312" s="2">
        <f t="shared" si="1242"/>
        <v>0.10923076923076924</v>
      </c>
      <c r="P2312" s="1">
        <v>1</v>
      </c>
      <c r="Q2312" s="1">
        <v>27</v>
      </c>
      <c r="R2312" s="1">
        <v>471</v>
      </c>
      <c r="S2312" s="1">
        <v>80</v>
      </c>
      <c r="T2312" s="1">
        <v>44</v>
      </c>
      <c r="V2312" s="1">
        <v>7</v>
      </c>
      <c r="Y2312" s="1">
        <v>18</v>
      </c>
      <c r="Z2312" s="1">
        <f t="shared" si="1243"/>
        <v>1</v>
      </c>
      <c r="AC2312" s="1">
        <v>1</v>
      </c>
      <c r="AI2312" s="7">
        <f t="shared" si="1244"/>
        <v>3</v>
      </c>
      <c r="AJ2312" s="7">
        <f t="shared" si="1245"/>
        <v>0</v>
      </c>
      <c r="AK2312" s="7">
        <f t="shared" si="1246"/>
        <v>6</v>
      </c>
      <c r="AL2312" s="7">
        <f t="shared" si="1247"/>
        <v>0</v>
      </c>
      <c r="AM2312" s="2">
        <f t="shared" si="1248"/>
        <v>6.7692307692307691E-2</v>
      </c>
      <c r="AN2312" s="2">
        <f t="shared" si="1249"/>
        <v>0</v>
      </c>
      <c r="AO2312" s="2">
        <f t="shared" si="1250"/>
        <v>1.0769230769230769E-2</v>
      </c>
      <c r="AP2312" s="2">
        <f t="shared" si="1251"/>
        <v>0</v>
      </c>
      <c r="AR2312" t="str">
        <f t="shared" si="1235"/>
        <v>Mason</v>
      </c>
      <c r="AS2312" t="s">
        <v>2</v>
      </c>
      <c r="AT2312" s="162">
        <v>11</v>
      </c>
      <c r="AV2312" s="91">
        <v>48</v>
      </c>
      <c r="AW2312" s="93">
        <v>319</v>
      </c>
      <c r="AX2312" s="99">
        <f t="shared" si="1252"/>
        <v>48319</v>
      </c>
      <c r="AZ2312" s="7" t="s">
        <v>3053</v>
      </c>
      <c r="BA2312" t="s">
        <v>3290</v>
      </c>
      <c r="BJ2312">
        <v>1</v>
      </c>
    </row>
    <row r="2313" spans="1:62" hidden="1" outlineLevel="1">
      <c r="A2313" t="s">
        <v>3303</v>
      </c>
      <c r="B2313" t="s">
        <v>2</v>
      </c>
      <c r="C2313" s="1">
        <f t="shared" si="1236"/>
        <v>2397</v>
      </c>
      <c r="D2313" s="7">
        <f>IF(P2313&gt;0,RANK(P2313,(P2313:R2313,S2313:AG2313)),0)</f>
        <v>7</v>
      </c>
      <c r="E2313" s="7">
        <f>IF(Q2313&gt;0,RANK(Q2313,(P2313:R2313,S2313:AG2313)),0)</f>
        <v>4</v>
      </c>
      <c r="F2313" s="7">
        <f>IF(R2313&gt;0,RANK(R2313,(P2313:R2313,S2313:AG2313)),0)</f>
        <v>1</v>
      </c>
      <c r="G2313" s="7">
        <f>IF(S2313&gt;0,RANK(S2313,(P2313:R2313,S2313:AG2313)),0)</f>
        <v>2</v>
      </c>
      <c r="H2313" s="48">
        <f t="shared" si="1237"/>
        <v>996</v>
      </c>
      <c r="I2313" s="163">
        <f t="shared" si="1234"/>
        <v>0.41551939924906134</v>
      </c>
      <c r="J2313" s="2"/>
      <c r="K2313" s="2">
        <f t="shared" si="1238"/>
        <v>2.9203170629954109E-3</v>
      </c>
      <c r="L2313" s="2">
        <f t="shared" si="1239"/>
        <v>4.7976637463496036E-2</v>
      </c>
      <c r="M2313" s="2">
        <f t="shared" si="1240"/>
        <v>0.63829787234042556</v>
      </c>
      <c r="N2313" s="2">
        <f t="shared" si="1241"/>
        <v>0.2227784730913642</v>
      </c>
      <c r="O2313" s="2">
        <f t="shared" si="1242"/>
        <v>8.8026700041718781E-2</v>
      </c>
      <c r="P2313" s="1">
        <v>7</v>
      </c>
      <c r="Q2313" s="1">
        <v>115</v>
      </c>
      <c r="R2313" s="1">
        <v>1530</v>
      </c>
      <c r="S2313" s="1">
        <v>534</v>
      </c>
      <c r="T2313" s="1">
        <v>137</v>
      </c>
      <c r="V2313" s="1">
        <v>12</v>
      </c>
      <c r="Y2313" s="1">
        <v>52</v>
      </c>
      <c r="Z2313" s="1">
        <f t="shared" si="1243"/>
        <v>5</v>
      </c>
      <c r="AC2313" s="1">
        <v>5</v>
      </c>
      <c r="AI2313" s="7">
        <f t="shared" si="1244"/>
        <v>3</v>
      </c>
      <c r="AJ2313" s="7">
        <f t="shared" si="1245"/>
        <v>0</v>
      </c>
      <c r="AK2313" s="7">
        <f t="shared" si="1246"/>
        <v>6</v>
      </c>
      <c r="AL2313" s="7">
        <f t="shared" si="1247"/>
        <v>0</v>
      </c>
      <c r="AM2313" s="2">
        <f t="shared" si="1248"/>
        <v>5.715477680433876E-2</v>
      </c>
      <c r="AN2313" s="2">
        <f t="shared" si="1249"/>
        <v>0</v>
      </c>
      <c r="AO2313" s="2">
        <f t="shared" si="1250"/>
        <v>5.0062578222778474E-3</v>
      </c>
      <c r="AP2313" s="2">
        <f t="shared" si="1251"/>
        <v>0</v>
      </c>
      <c r="AR2313" t="str">
        <f t="shared" si="1235"/>
        <v>Matagorda</v>
      </c>
      <c r="AS2313" t="s">
        <v>2</v>
      </c>
      <c r="AT2313" s="162">
        <v>27</v>
      </c>
      <c r="AV2313" s="91">
        <v>48</v>
      </c>
      <c r="AW2313" s="93">
        <v>321</v>
      </c>
      <c r="AX2313" s="99">
        <f t="shared" si="1252"/>
        <v>48321</v>
      </c>
      <c r="AZ2313" s="7" t="s">
        <v>3053</v>
      </c>
      <c r="BA2313" t="s">
        <v>3290</v>
      </c>
      <c r="BJ2313">
        <v>5</v>
      </c>
    </row>
    <row r="2314" spans="1:62" hidden="1" outlineLevel="1">
      <c r="A2314" t="s">
        <v>834</v>
      </c>
      <c r="B2314" t="s">
        <v>2</v>
      </c>
      <c r="C2314" s="1">
        <f t="shared" si="1236"/>
        <v>64</v>
      </c>
      <c r="D2314" s="7">
        <f>IF(P2314&gt;0,RANK(P2314,(P2314:R2314,S2314:AG2314)),0)</f>
        <v>0</v>
      </c>
      <c r="E2314" s="7">
        <f>IF(Q2314&gt;0,RANK(Q2314,(P2314:R2314,S2314:AG2314)),0)</f>
        <v>0</v>
      </c>
      <c r="F2314" s="7">
        <f>IF(R2314&gt;0,RANK(R2314,(P2314:R2314,S2314:AG2314)),0)</f>
        <v>1</v>
      </c>
      <c r="G2314" s="7">
        <f>IF(S2314&gt;0,RANK(S2314,(P2314:R2314,S2314:AG2314)),0)</f>
        <v>2</v>
      </c>
      <c r="H2314" s="48">
        <f t="shared" si="1237"/>
        <v>35</v>
      </c>
      <c r="I2314" s="163">
        <f t="shared" si="1234"/>
        <v>0.546875</v>
      </c>
      <c r="J2314" s="2"/>
      <c r="K2314" s="2">
        <f t="shared" si="1238"/>
        <v>0</v>
      </c>
      <c r="L2314" s="2">
        <f t="shared" si="1239"/>
        <v>0</v>
      </c>
      <c r="M2314" s="2">
        <f t="shared" si="1240"/>
        <v>0.703125</v>
      </c>
      <c r="N2314" s="2">
        <f t="shared" si="1241"/>
        <v>0.15625</v>
      </c>
      <c r="O2314" s="2">
        <f t="shared" si="1242"/>
        <v>0.140625</v>
      </c>
      <c r="P2314" s="1">
        <v>0</v>
      </c>
      <c r="Q2314" s="1">
        <v>0</v>
      </c>
      <c r="R2314" s="1">
        <v>45</v>
      </c>
      <c r="S2314" s="1">
        <v>10</v>
      </c>
      <c r="T2314" s="1">
        <v>7</v>
      </c>
      <c r="V2314" s="1">
        <v>1</v>
      </c>
      <c r="Y2314" s="1">
        <v>0</v>
      </c>
      <c r="Z2314" s="1">
        <f t="shared" si="1243"/>
        <v>1</v>
      </c>
      <c r="AC2314" s="1">
        <v>0</v>
      </c>
      <c r="AI2314" s="7">
        <f t="shared" si="1244"/>
        <v>3</v>
      </c>
      <c r="AJ2314" s="7">
        <f t="shared" si="1245"/>
        <v>0</v>
      </c>
      <c r="AK2314" s="7">
        <f t="shared" si="1246"/>
        <v>4</v>
      </c>
      <c r="AL2314" s="7">
        <f t="shared" si="1247"/>
        <v>0</v>
      </c>
      <c r="AM2314" s="2">
        <f t="shared" si="1248"/>
        <v>0.109375</v>
      </c>
      <c r="AN2314" s="2">
        <f t="shared" si="1249"/>
        <v>0</v>
      </c>
      <c r="AO2314" s="2">
        <f t="shared" si="1250"/>
        <v>1.5625E-2</v>
      </c>
      <c r="AP2314" s="2">
        <f t="shared" si="1251"/>
        <v>0</v>
      </c>
      <c r="AR2314" t="str">
        <f t="shared" si="1235"/>
        <v>Maverick</v>
      </c>
      <c r="AS2314" t="s">
        <v>2</v>
      </c>
      <c r="AT2314" s="162">
        <v>23</v>
      </c>
      <c r="AV2314" s="91">
        <v>48</v>
      </c>
      <c r="AW2314" s="93">
        <v>323</v>
      </c>
      <c r="AX2314" s="99">
        <f t="shared" si="1252"/>
        <v>48323</v>
      </c>
      <c r="AZ2314" s="7" t="s">
        <v>3053</v>
      </c>
      <c r="BA2314" t="s">
        <v>3290</v>
      </c>
      <c r="BJ2314">
        <v>1</v>
      </c>
    </row>
    <row r="2315" spans="1:62" hidden="1" outlineLevel="1">
      <c r="A2315" t="s">
        <v>168</v>
      </c>
      <c r="B2315" t="s">
        <v>2</v>
      </c>
      <c r="C2315" s="1">
        <f t="shared" si="1236"/>
        <v>4501</v>
      </c>
      <c r="D2315" s="7">
        <f>IF(P2315&gt;0,RANK(P2315,(P2315:R2315,S2315:AG2315)),0)</f>
        <v>9</v>
      </c>
      <c r="E2315" s="7">
        <f>IF(Q2315&gt;0,RANK(Q2315,(P2315:R2315,S2315:AG2315)),0)</f>
        <v>5</v>
      </c>
      <c r="F2315" s="7">
        <f>IF(R2315&gt;0,RANK(R2315,(P2315:R2315,S2315:AG2315)),0)</f>
        <v>1</v>
      </c>
      <c r="G2315" s="7">
        <f>IF(S2315&gt;0,RANK(S2315,(P2315:R2315,S2315:AG2315)),0)</f>
        <v>2</v>
      </c>
      <c r="H2315" s="48">
        <f t="shared" si="1237"/>
        <v>2724</v>
      </c>
      <c r="I2315" s="163">
        <f t="shared" si="1234"/>
        <v>0.60519884470117746</v>
      </c>
      <c r="J2315" s="2"/>
      <c r="K2315" s="2">
        <f t="shared" si="1238"/>
        <v>1.3330371028660297E-3</v>
      </c>
      <c r="L2315" s="2">
        <f t="shared" si="1239"/>
        <v>4.2657187291712952E-2</v>
      </c>
      <c r="M2315" s="2">
        <f t="shared" si="1240"/>
        <v>0.70650966451899577</v>
      </c>
      <c r="N2315" s="2">
        <f t="shared" si="1241"/>
        <v>0.10131081981781827</v>
      </c>
      <c r="O2315" s="2">
        <f t="shared" si="1242"/>
        <v>0.14818929126860697</v>
      </c>
      <c r="P2315" s="1">
        <v>6</v>
      </c>
      <c r="Q2315" s="1">
        <v>192</v>
      </c>
      <c r="R2315" s="1">
        <v>3180</v>
      </c>
      <c r="S2315" s="1">
        <v>456</v>
      </c>
      <c r="T2315" s="1">
        <v>394</v>
      </c>
      <c r="V2315" s="1">
        <v>25</v>
      </c>
      <c r="Y2315" s="1">
        <v>223</v>
      </c>
      <c r="Z2315" s="1">
        <f t="shared" si="1243"/>
        <v>13</v>
      </c>
      <c r="AC2315" s="1">
        <v>12</v>
      </c>
      <c r="AI2315" s="7">
        <f t="shared" si="1244"/>
        <v>3</v>
      </c>
      <c r="AJ2315" s="7">
        <f t="shared" si="1245"/>
        <v>0</v>
      </c>
      <c r="AK2315" s="7">
        <f t="shared" si="1246"/>
        <v>6</v>
      </c>
      <c r="AL2315" s="7">
        <f t="shared" si="1247"/>
        <v>0</v>
      </c>
      <c r="AM2315" s="2">
        <f t="shared" si="1248"/>
        <v>8.7536103088202616E-2</v>
      </c>
      <c r="AN2315" s="2">
        <f t="shared" si="1249"/>
        <v>0</v>
      </c>
      <c r="AO2315" s="2">
        <f t="shared" si="1250"/>
        <v>5.5543212619417904E-3</v>
      </c>
      <c r="AP2315" s="2">
        <f t="shared" si="1251"/>
        <v>0</v>
      </c>
      <c r="AR2315" t="str">
        <f t="shared" si="1235"/>
        <v>Medina</v>
      </c>
      <c r="AS2315" t="s">
        <v>2</v>
      </c>
      <c r="AT2315" s="162">
        <v>23</v>
      </c>
      <c r="AV2315" s="91">
        <v>48</v>
      </c>
      <c r="AW2315" s="93">
        <v>325</v>
      </c>
      <c r="AX2315" s="99">
        <f t="shared" si="1252"/>
        <v>48325</v>
      </c>
      <c r="AZ2315" s="7" t="s">
        <v>3053</v>
      </c>
      <c r="BA2315" t="s">
        <v>3290</v>
      </c>
      <c r="BJ2315">
        <v>13</v>
      </c>
    </row>
    <row r="2316" spans="1:62" hidden="1" outlineLevel="1">
      <c r="A2316" t="s">
        <v>3011</v>
      </c>
      <c r="B2316" t="s">
        <v>2</v>
      </c>
      <c r="C2316" s="1">
        <f t="shared" si="1236"/>
        <v>500</v>
      </c>
      <c r="D2316" s="7">
        <f>IF(P2316&gt;0,RANK(P2316,(P2316:R2316,S2316:AG2316)),0)</f>
        <v>9</v>
      </c>
      <c r="E2316" s="7">
        <f>IF(Q2316&gt;0,RANK(Q2316,(P2316:R2316,S2316:AG2316)),0)</f>
        <v>5</v>
      </c>
      <c r="F2316" s="7">
        <f>IF(R2316&gt;0,RANK(R2316,(P2316:R2316,S2316:AG2316)),0)</f>
        <v>1</v>
      </c>
      <c r="G2316" s="7">
        <f>IF(S2316&gt;0,RANK(S2316,(P2316:R2316,S2316:AG2316)),0)</f>
        <v>2</v>
      </c>
      <c r="H2316" s="48">
        <f t="shared" si="1237"/>
        <v>253</v>
      </c>
      <c r="I2316" s="163">
        <f t="shared" si="1234"/>
        <v>0.50600000000000001</v>
      </c>
      <c r="J2316" s="2"/>
      <c r="K2316" s="2">
        <f t="shared" si="1238"/>
        <v>4.0000000000000001E-3</v>
      </c>
      <c r="L2316" s="2">
        <f t="shared" si="1239"/>
        <v>5.1999999999999998E-2</v>
      </c>
      <c r="M2316" s="2">
        <f t="shared" si="1240"/>
        <v>0.61599999999999999</v>
      </c>
      <c r="N2316" s="2">
        <f t="shared" si="1241"/>
        <v>0.11</v>
      </c>
      <c r="O2316" s="2">
        <f t="shared" si="1242"/>
        <v>0.21799999999999997</v>
      </c>
      <c r="P2316" s="1">
        <v>2</v>
      </c>
      <c r="Q2316" s="1">
        <v>26</v>
      </c>
      <c r="R2316" s="1">
        <v>308</v>
      </c>
      <c r="S2316" s="1">
        <v>55</v>
      </c>
      <c r="T2316" s="1">
        <v>34</v>
      </c>
      <c r="V2316" s="1">
        <v>13</v>
      </c>
      <c r="Y2316" s="1">
        <v>55</v>
      </c>
      <c r="Z2316" s="1">
        <f t="shared" si="1243"/>
        <v>3</v>
      </c>
      <c r="AC2316" s="1">
        <v>4</v>
      </c>
      <c r="AI2316" s="7">
        <f t="shared" si="1244"/>
        <v>4</v>
      </c>
      <c r="AJ2316" s="7">
        <f t="shared" si="1245"/>
        <v>0</v>
      </c>
      <c r="AK2316" s="7">
        <f t="shared" si="1246"/>
        <v>6</v>
      </c>
      <c r="AL2316" s="7">
        <f t="shared" si="1247"/>
        <v>0</v>
      </c>
      <c r="AM2316" s="2">
        <f t="shared" si="1248"/>
        <v>6.8000000000000005E-2</v>
      </c>
      <c r="AN2316" s="2">
        <f t="shared" si="1249"/>
        <v>0</v>
      </c>
      <c r="AO2316" s="2">
        <f t="shared" si="1250"/>
        <v>2.5999999999999999E-2</v>
      </c>
      <c r="AP2316" s="2">
        <f t="shared" si="1251"/>
        <v>0</v>
      </c>
      <c r="AR2316" t="str">
        <f t="shared" si="1235"/>
        <v>Menard</v>
      </c>
      <c r="AS2316" t="s">
        <v>2</v>
      </c>
      <c r="AT2316" s="162">
        <v>11</v>
      </c>
      <c r="AV2316" s="91">
        <v>48</v>
      </c>
      <c r="AW2316" s="93">
        <v>327</v>
      </c>
      <c r="AX2316" s="99">
        <f t="shared" si="1252"/>
        <v>48327</v>
      </c>
      <c r="AZ2316" s="7" t="s">
        <v>3053</v>
      </c>
      <c r="BA2316" t="s">
        <v>3290</v>
      </c>
      <c r="BJ2316">
        <v>3</v>
      </c>
    </row>
    <row r="2317" spans="1:62" hidden="1" outlineLevel="1">
      <c r="A2317" t="s">
        <v>2470</v>
      </c>
      <c r="B2317" t="s">
        <v>2</v>
      </c>
      <c r="C2317" s="1">
        <f t="shared" si="1236"/>
        <v>11515</v>
      </c>
      <c r="D2317" s="7">
        <f>IF(P2317&gt;0,RANK(P2317,(P2317:R2317,S2317:AG2317)),0)</f>
        <v>7</v>
      </c>
      <c r="E2317" s="7">
        <f>IF(Q2317&gt;0,RANK(Q2317,(P2317:R2317,S2317:AG2317)),0)</f>
        <v>4</v>
      </c>
      <c r="F2317" s="7">
        <f>IF(R2317&gt;0,RANK(R2317,(P2317:R2317,S2317:AG2317)),0)</f>
        <v>1</v>
      </c>
      <c r="G2317" s="7">
        <f>IF(S2317&gt;0,RANK(S2317,(P2317:R2317,S2317:AG2317)),0)</f>
        <v>2</v>
      </c>
      <c r="H2317" s="48">
        <f t="shared" si="1237"/>
        <v>7750</v>
      </c>
      <c r="I2317" s="163">
        <f t="shared" si="1234"/>
        <v>0.6730351715154147</v>
      </c>
      <c r="J2317" s="2"/>
      <c r="K2317" s="2">
        <f t="shared" si="1238"/>
        <v>5.7316543638732086E-3</v>
      </c>
      <c r="L2317" s="2">
        <f t="shared" si="1239"/>
        <v>6.5566652192792008E-2</v>
      </c>
      <c r="M2317" s="2">
        <f t="shared" si="1240"/>
        <v>0.74858879722101601</v>
      </c>
      <c r="N2317" s="2">
        <f t="shared" si="1241"/>
        <v>7.5553625705601396E-2</v>
      </c>
      <c r="O2317" s="2">
        <f t="shared" si="1242"/>
        <v>0.10455927051671735</v>
      </c>
      <c r="P2317" s="1">
        <v>66</v>
      </c>
      <c r="Q2317" s="1">
        <v>755</v>
      </c>
      <c r="R2317" s="1">
        <v>8620</v>
      </c>
      <c r="S2317" s="1">
        <v>870</v>
      </c>
      <c r="T2317" s="1">
        <v>812</v>
      </c>
      <c r="V2317" s="1">
        <v>73</v>
      </c>
      <c r="Y2317" s="1">
        <v>292</v>
      </c>
      <c r="Z2317" s="1">
        <f t="shared" si="1243"/>
        <v>11</v>
      </c>
      <c r="AC2317" s="1">
        <v>16</v>
      </c>
      <c r="AI2317" s="7">
        <f t="shared" si="1244"/>
        <v>3</v>
      </c>
      <c r="AJ2317" s="7">
        <f t="shared" si="1245"/>
        <v>0</v>
      </c>
      <c r="AK2317" s="7">
        <f t="shared" si="1246"/>
        <v>6</v>
      </c>
      <c r="AL2317" s="7">
        <f t="shared" si="1247"/>
        <v>0</v>
      </c>
      <c r="AM2317" s="2">
        <f t="shared" si="1248"/>
        <v>7.0516717325227962E-2</v>
      </c>
      <c r="AN2317" s="2">
        <f t="shared" si="1249"/>
        <v>0</v>
      </c>
      <c r="AO2317" s="2">
        <f t="shared" si="1250"/>
        <v>6.3395570994355189E-3</v>
      </c>
      <c r="AP2317" s="2">
        <f t="shared" si="1251"/>
        <v>0</v>
      </c>
      <c r="AR2317" t="str">
        <f t="shared" si="1235"/>
        <v>Midland</v>
      </c>
      <c r="AS2317" t="s">
        <v>2</v>
      </c>
      <c r="AT2317" s="162">
        <v>11</v>
      </c>
      <c r="AV2317" s="91">
        <v>48</v>
      </c>
      <c r="AW2317" s="93">
        <v>329</v>
      </c>
      <c r="AX2317" s="99">
        <f t="shared" si="1252"/>
        <v>48329</v>
      </c>
      <c r="AZ2317" s="7" t="s">
        <v>3053</v>
      </c>
      <c r="BA2317" t="s">
        <v>3290</v>
      </c>
      <c r="BJ2317">
        <v>11</v>
      </c>
    </row>
    <row r="2318" spans="1:62" hidden="1" outlineLevel="1">
      <c r="A2318" t="s">
        <v>784</v>
      </c>
      <c r="B2318" t="s">
        <v>2</v>
      </c>
      <c r="C2318" s="1">
        <f t="shared" si="1236"/>
        <v>2972</v>
      </c>
      <c r="D2318" s="7">
        <f>IF(P2318&gt;0,RANK(P2318,(P2318:R2318,S2318:AG2318)),0)</f>
        <v>7</v>
      </c>
      <c r="E2318" s="7">
        <f>IF(Q2318&gt;0,RANK(Q2318,(P2318:R2318,S2318:AG2318)),0)</f>
        <v>5</v>
      </c>
      <c r="F2318" s="7">
        <f>IF(R2318&gt;0,RANK(R2318,(P2318:R2318,S2318:AG2318)),0)</f>
        <v>1</v>
      </c>
      <c r="G2318" s="7">
        <f>IF(S2318&gt;0,RANK(S2318,(P2318:R2318,S2318:AG2318)),0)</f>
        <v>2</v>
      </c>
      <c r="H2318" s="48">
        <f t="shared" si="1237"/>
        <v>1384</v>
      </c>
      <c r="I2318" s="163">
        <f t="shared" si="1234"/>
        <v>0.46567967698519513</v>
      </c>
      <c r="J2318" s="2"/>
      <c r="K2318" s="2">
        <f t="shared" si="1238"/>
        <v>5.7200538358008072E-3</v>
      </c>
      <c r="L2318" s="2">
        <f t="shared" si="1239"/>
        <v>5.7537012113055182E-2</v>
      </c>
      <c r="M2318" s="2">
        <f t="shared" si="1240"/>
        <v>0.60666218034993269</v>
      </c>
      <c r="N2318" s="2">
        <f t="shared" si="1241"/>
        <v>0.14098250336473755</v>
      </c>
      <c r="O2318" s="2">
        <f t="shared" si="1242"/>
        <v>0.18909825033647382</v>
      </c>
      <c r="P2318" s="1">
        <v>17</v>
      </c>
      <c r="Q2318" s="1">
        <v>171</v>
      </c>
      <c r="R2318" s="1">
        <v>1803</v>
      </c>
      <c r="S2318" s="1">
        <v>419</v>
      </c>
      <c r="T2318" s="1">
        <v>231</v>
      </c>
      <c r="V2318" s="1">
        <v>38</v>
      </c>
      <c r="Y2318" s="1">
        <v>260</v>
      </c>
      <c r="Z2318" s="1">
        <f t="shared" si="1243"/>
        <v>17</v>
      </c>
      <c r="AC2318" s="1">
        <v>16</v>
      </c>
      <c r="AI2318" s="7">
        <f t="shared" si="1244"/>
        <v>4</v>
      </c>
      <c r="AJ2318" s="7">
        <f t="shared" si="1245"/>
        <v>0</v>
      </c>
      <c r="AK2318" s="7">
        <f t="shared" si="1246"/>
        <v>6</v>
      </c>
      <c r="AL2318" s="7">
        <f t="shared" si="1247"/>
        <v>0</v>
      </c>
      <c r="AM2318" s="2">
        <f t="shared" si="1248"/>
        <v>7.772543741588156E-2</v>
      </c>
      <c r="AN2318" s="2">
        <f t="shared" si="1249"/>
        <v>0</v>
      </c>
      <c r="AO2318" s="2">
        <f t="shared" si="1250"/>
        <v>1.278600269179004E-2</v>
      </c>
      <c r="AP2318" s="2">
        <f t="shared" si="1251"/>
        <v>0</v>
      </c>
      <c r="AR2318" t="str">
        <f t="shared" si="1235"/>
        <v>Milam</v>
      </c>
      <c r="AS2318" t="s">
        <v>2</v>
      </c>
      <c r="AT2318" s="162">
        <v>17</v>
      </c>
      <c r="AV2318" s="91">
        <v>48</v>
      </c>
      <c r="AW2318" s="93">
        <v>331</v>
      </c>
      <c r="AX2318" s="99">
        <f t="shared" si="1252"/>
        <v>48331</v>
      </c>
      <c r="AZ2318" s="7" t="s">
        <v>3053</v>
      </c>
      <c r="BA2318" t="s">
        <v>3290</v>
      </c>
      <c r="BJ2318">
        <v>17</v>
      </c>
    </row>
    <row r="2319" spans="1:62" hidden="1" outlineLevel="1">
      <c r="A2319" t="s">
        <v>526</v>
      </c>
      <c r="B2319" t="s">
        <v>2</v>
      </c>
      <c r="C2319" s="1">
        <f t="shared" si="1236"/>
        <v>1148</v>
      </c>
      <c r="D2319" s="7">
        <f>IF(P2319&gt;0,RANK(P2319,(P2319:R2319,S2319:AG2319)),0)</f>
        <v>8</v>
      </c>
      <c r="E2319" s="7">
        <f>IF(Q2319&gt;0,RANK(Q2319,(P2319:R2319,S2319:AG2319)),0)</f>
        <v>5</v>
      </c>
      <c r="F2319" s="7">
        <f>IF(R2319&gt;0,RANK(R2319,(P2319:R2319,S2319:AG2319)),0)</f>
        <v>1</v>
      </c>
      <c r="G2319" s="7">
        <f>IF(S2319&gt;0,RANK(S2319,(P2319:R2319,S2319:AG2319)),0)</f>
        <v>2</v>
      </c>
      <c r="H2319" s="48">
        <f t="shared" si="1237"/>
        <v>640</v>
      </c>
      <c r="I2319" s="163">
        <f t="shared" si="1234"/>
        <v>0.55749128919860624</v>
      </c>
      <c r="J2319" s="2"/>
      <c r="K2319" s="2">
        <f t="shared" si="1238"/>
        <v>2.6132404181184671E-3</v>
      </c>
      <c r="L2319" s="2">
        <f t="shared" si="1239"/>
        <v>4.9651567944250873E-2</v>
      </c>
      <c r="M2319" s="2">
        <f t="shared" si="1240"/>
        <v>0.66550522648083621</v>
      </c>
      <c r="N2319" s="2">
        <f t="shared" si="1241"/>
        <v>0.10801393728222997</v>
      </c>
      <c r="O2319" s="2">
        <f t="shared" si="1242"/>
        <v>0.17421602787456447</v>
      </c>
      <c r="P2319" s="1">
        <v>3</v>
      </c>
      <c r="Q2319" s="1">
        <v>57</v>
      </c>
      <c r="R2319" s="1">
        <v>764</v>
      </c>
      <c r="S2319" s="1">
        <v>124</v>
      </c>
      <c r="T2319" s="1">
        <v>81</v>
      </c>
      <c r="V2319" s="1">
        <v>12</v>
      </c>
      <c r="Y2319" s="1">
        <v>97</v>
      </c>
      <c r="Z2319" s="1">
        <f t="shared" si="1243"/>
        <v>3</v>
      </c>
      <c r="AC2319" s="1">
        <v>7</v>
      </c>
      <c r="AI2319" s="7">
        <f t="shared" si="1244"/>
        <v>4</v>
      </c>
      <c r="AJ2319" s="7">
        <f t="shared" si="1245"/>
        <v>0</v>
      </c>
      <c r="AK2319" s="7">
        <f t="shared" si="1246"/>
        <v>6</v>
      </c>
      <c r="AL2319" s="7">
        <f t="shared" si="1247"/>
        <v>0</v>
      </c>
      <c r="AM2319" s="2">
        <f t="shared" si="1248"/>
        <v>7.0557491289198609E-2</v>
      </c>
      <c r="AN2319" s="2">
        <f t="shared" si="1249"/>
        <v>0</v>
      </c>
      <c r="AO2319" s="2">
        <f t="shared" si="1250"/>
        <v>1.0452961672473868E-2</v>
      </c>
      <c r="AP2319" s="2">
        <f t="shared" si="1251"/>
        <v>0</v>
      </c>
      <c r="AR2319" t="str">
        <f t="shared" si="1235"/>
        <v>Mills</v>
      </c>
      <c r="AS2319" t="s">
        <v>2</v>
      </c>
      <c r="AT2319" s="162">
        <v>11</v>
      </c>
      <c r="AV2319" s="91">
        <v>48</v>
      </c>
      <c r="AW2319" s="93">
        <v>333</v>
      </c>
      <c r="AX2319" s="99">
        <f t="shared" si="1252"/>
        <v>48333</v>
      </c>
      <c r="AZ2319" s="7" t="s">
        <v>3053</v>
      </c>
      <c r="BA2319" t="s">
        <v>3290</v>
      </c>
      <c r="BJ2319">
        <v>3</v>
      </c>
    </row>
    <row r="2320" spans="1:62" hidden="1" outlineLevel="1">
      <c r="A2320" t="s">
        <v>390</v>
      </c>
      <c r="B2320" t="s">
        <v>2</v>
      </c>
      <c r="C2320" s="1">
        <f t="shared" si="1236"/>
        <v>411</v>
      </c>
      <c r="D2320" s="7">
        <f>IF(P2320&gt;0,RANK(P2320,(P2320:R2320,S2320:AG2320)),0)</f>
        <v>0</v>
      </c>
      <c r="E2320" s="7">
        <f>IF(Q2320&gt;0,RANK(Q2320,(P2320:R2320,S2320:AG2320)),0)</f>
        <v>3</v>
      </c>
      <c r="F2320" s="7">
        <f>IF(R2320&gt;0,RANK(R2320,(P2320:R2320,S2320:AG2320)),0)</f>
        <v>1</v>
      </c>
      <c r="G2320" s="7">
        <f>IF(S2320&gt;0,RANK(S2320,(P2320:R2320,S2320:AG2320)),0)</f>
        <v>2</v>
      </c>
      <c r="H2320" s="48">
        <f t="shared" si="1237"/>
        <v>218</v>
      </c>
      <c r="I2320" s="163">
        <f t="shared" si="1234"/>
        <v>0.53041362530413627</v>
      </c>
      <c r="J2320" s="2"/>
      <c r="K2320" s="2">
        <f t="shared" si="1238"/>
        <v>0</v>
      </c>
      <c r="L2320" s="2">
        <f t="shared" si="1239"/>
        <v>7.785888077858881E-2</v>
      </c>
      <c r="M2320" s="2">
        <f t="shared" si="1240"/>
        <v>0.66180048661800484</v>
      </c>
      <c r="N2320" s="2">
        <f t="shared" si="1241"/>
        <v>0.13138686131386862</v>
      </c>
      <c r="O2320" s="2">
        <f t="shared" si="1242"/>
        <v>0.12895377128953772</v>
      </c>
      <c r="P2320" s="1">
        <v>0</v>
      </c>
      <c r="Q2320" s="1">
        <v>32</v>
      </c>
      <c r="R2320" s="1">
        <v>272</v>
      </c>
      <c r="S2320" s="1">
        <v>54</v>
      </c>
      <c r="T2320" s="1">
        <v>29</v>
      </c>
      <c r="V2320" s="1">
        <v>3</v>
      </c>
      <c r="Y2320" s="1">
        <v>17</v>
      </c>
      <c r="Z2320" s="1">
        <f t="shared" si="1243"/>
        <v>3</v>
      </c>
      <c r="AC2320" s="1">
        <v>1</v>
      </c>
      <c r="AI2320" s="7">
        <f t="shared" si="1244"/>
        <v>4</v>
      </c>
      <c r="AJ2320" s="7">
        <f t="shared" si="1245"/>
        <v>0</v>
      </c>
      <c r="AK2320" s="7">
        <f t="shared" si="1246"/>
        <v>6</v>
      </c>
      <c r="AL2320" s="7">
        <f t="shared" si="1247"/>
        <v>0</v>
      </c>
      <c r="AM2320" s="2">
        <f t="shared" si="1248"/>
        <v>7.0559610705596104E-2</v>
      </c>
      <c r="AN2320" s="2">
        <f t="shared" si="1249"/>
        <v>0</v>
      </c>
      <c r="AO2320" s="2">
        <f t="shared" si="1250"/>
        <v>7.2992700729927005E-3</v>
      </c>
      <c r="AP2320" s="2">
        <f t="shared" si="1251"/>
        <v>0</v>
      </c>
      <c r="AR2320" t="str">
        <f t="shared" si="1235"/>
        <v>Mitchell</v>
      </c>
      <c r="AS2320" t="s">
        <v>2</v>
      </c>
      <c r="AT2320" s="162">
        <v>11</v>
      </c>
      <c r="AV2320" s="91">
        <v>48</v>
      </c>
      <c r="AW2320" s="93">
        <v>335</v>
      </c>
      <c r="AX2320" s="99">
        <f t="shared" si="1252"/>
        <v>48335</v>
      </c>
      <c r="AZ2320" s="7" t="s">
        <v>3053</v>
      </c>
      <c r="BA2320" t="s">
        <v>3290</v>
      </c>
      <c r="BJ2320">
        <v>3</v>
      </c>
    </row>
    <row r="2321" spans="1:62" hidden="1" outlineLevel="1">
      <c r="A2321" t="s">
        <v>589</v>
      </c>
      <c r="B2321" t="s">
        <v>2</v>
      </c>
      <c r="C2321" s="1">
        <f t="shared" si="1236"/>
        <v>3575</v>
      </c>
      <c r="D2321" s="7">
        <f>IF(P2321&gt;0,RANK(P2321,(P2321:R2321,S2321:AG2321)),0)</f>
        <v>7</v>
      </c>
      <c r="E2321" s="7">
        <f>IF(Q2321&gt;0,RANK(Q2321,(P2321:R2321,S2321:AG2321)),0)</f>
        <v>5</v>
      </c>
      <c r="F2321" s="7">
        <f>IF(R2321&gt;0,RANK(R2321,(P2321:R2321,S2321:AG2321)),0)</f>
        <v>1</v>
      </c>
      <c r="G2321" s="7">
        <f>IF(S2321&gt;0,RANK(S2321,(P2321:R2321,S2321:AG2321)),0)</f>
        <v>2</v>
      </c>
      <c r="H2321" s="48">
        <f t="shared" si="1237"/>
        <v>1972</v>
      </c>
      <c r="I2321" s="163">
        <f t="shared" si="1234"/>
        <v>0.55160839160839159</v>
      </c>
      <c r="J2321" s="2"/>
      <c r="K2321" s="2">
        <f t="shared" si="1238"/>
        <v>5.8741258741258741E-3</v>
      </c>
      <c r="L2321" s="2">
        <f t="shared" si="1239"/>
        <v>5.2307692307692305E-2</v>
      </c>
      <c r="M2321" s="2">
        <f t="shared" si="1240"/>
        <v>0.65678321678321683</v>
      </c>
      <c r="N2321" s="2">
        <f t="shared" si="1241"/>
        <v>0.10517482517482518</v>
      </c>
      <c r="O2321" s="2">
        <f t="shared" si="1242"/>
        <v>0.17986013986013988</v>
      </c>
      <c r="P2321" s="1">
        <v>21</v>
      </c>
      <c r="Q2321" s="1">
        <v>187</v>
      </c>
      <c r="R2321" s="1">
        <v>2348</v>
      </c>
      <c r="S2321" s="1">
        <v>376</v>
      </c>
      <c r="T2321" s="1">
        <v>290</v>
      </c>
      <c r="V2321" s="1">
        <v>33</v>
      </c>
      <c r="Y2321" s="1">
        <v>291</v>
      </c>
      <c r="Z2321" s="1">
        <f t="shared" si="1243"/>
        <v>15</v>
      </c>
      <c r="AC2321" s="1">
        <v>14</v>
      </c>
      <c r="AI2321" s="7">
        <f t="shared" si="1244"/>
        <v>4</v>
      </c>
      <c r="AJ2321" s="7">
        <f t="shared" si="1245"/>
        <v>0</v>
      </c>
      <c r="AK2321" s="7">
        <f t="shared" si="1246"/>
        <v>6</v>
      </c>
      <c r="AL2321" s="7">
        <f t="shared" si="1247"/>
        <v>0</v>
      </c>
      <c r="AM2321" s="2">
        <f t="shared" si="1248"/>
        <v>8.1118881118881117E-2</v>
      </c>
      <c r="AN2321" s="2">
        <f t="shared" si="1249"/>
        <v>0</v>
      </c>
      <c r="AO2321" s="2">
        <f t="shared" si="1250"/>
        <v>9.2307692307692316E-3</v>
      </c>
      <c r="AP2321" s="2">
        <f t="shared" si="1251"/>
        <v>0</v>
      </c>
      <c r="AR2321" t="str">
        <f t="shared" si="1235"/>
        <v>Montague</v>
      </c>
      <c r="AS2321" t="s">
        <v>2</v>
      </c>
      <c r="AT2321" s="162">
        <v>13</v>
      </c>
      <c r="AV2321" s="91">
        <v>48</v>
      </c>
      <c r="AW2321" s="93">
        <v>337</v>
      </c>
      <c r="AX2321" s="99">
        <f t="shared" si="1252"/>
        <v>48337</v>
      </c>
      <c r="AZ2321" s="7" t="s">
        <v>3053</v>
      </c>
      <c r="BA2321" t="s">
        <v>3290</v>
      </c>
      <c r="BJ2321">
        <v>15</v>
      </c>
    </row>
    <row r="2322" spans="1:62" hidden="1" outlineLevel="1">
      <c r="A2322" t="s">
        <v>402</v>
      </c>
      <c r="B2322" t="s">
        <v>2</v>
      </c>
      <c r="C2322" s="1">
        <f t="shared" si="1236"/>
        <v>45138</v>
      </c>
      <c r="D2322" s="7">
        <f>IF(P2322&gt;0,RANK(P2322,(P2322:R2322,S2322:AG2322)),0)</f>
        <v>7</v>
      </c>
      <c r="E2322" s="7">
        <f>IF(Q2322&gt;0,RANK(Q2322,(P2322:R2322,S2322:AG2322)),0)</f>
        <v>4</v>
      </c>
      <c r="F2322" s="7">
        <f>IF(R2322&gt;0,RANK(R2322,(P2322:R2322,S2322:AG2322)),0)</f>
        <v>1</v>
      </c>
      <c r="G2322" s="7">
        <f>IF(S2322&gt;0,RANK(S2322,(P2322:R2322,S2322:AG2322)),0)</f>
        <v>2</v>
      </c>
      <c r="H2322" s="48">
        <f t="shared" si="1237"/>
        <v>26204</v>
      </c>
      <c r="I2322" s="163">
        <f t="shared" si="1234"/>
        <v>0.58053081660685013</v>
      </c>
      <c r="J2322" s="2"/>
      <c r="K2322" s="2">
        <f t="shared" si="1238"/>
        <v>5.7379591475032127E-3</v>
      </c>
      <c r="L2322" s="2">
        <f t="shared" si="1239"/>
        <v>5.8598077008285704E-2</v>
      </c>
      <c r="M2322" s="2">
        <f t="shared" si="1240"/>
        <v>0.69883468474456112</v>
      </c>
      <c r="N2322" s="2">
        <f t="shared" si="1241"/>
        <v>0.11830386813771102</v>
      </c>
      <c r="O2322" s="2">
        <f t="shared" si="1242"/>
        <v>0.118525410961939</v>
      </c>
      <c r="P2322" s="1">
        <v>259</v>
      </c>
      <c r="Q2322" s="1">
        <v>2645</v>
      </c>
      <c r="R2322" s="1">
        <v>31544</v>
      </c>
      <c r="S2322" s="1">
        <v>5340</v>
      </c>
      <c r="T2322" s="1">
        <v>3212</v>
      </c>
      <c r="V2322" s="1">
        <v>313</v>
      </c>
      <c r="Y2322" s="1">
        <v>1715</v>
      </c>
      <c r="Z2322" s="1">
        <f t="shared" si="1243"/>
        <v>36</v>
      </c>
      <c r="AC2322" s="1">
        <v>74</v>
      </c>
      <c r="AI2322" s="7">
        <f t="shared" si="1244"/>
        <v>3</v>
      </c>
      <c r="AJ2322" s="7">
        <f t="shared" si="1245"/>
        <v>0</v>
      </c>
      <c r="AK2322" s="7">
        <f t="shared" si="1246"/>
        <v>6</v>
      </c>
      <c r="AL2322" s="7">
        <f t="shared" si="1247"/>
        <v>0</v>
      </c>
      <c r="AM2322" s="2">
        <f t="shared" si="1248"/>
        <v>7.1159555142008946E-2</v>
      </c>
      <c r="AN2322" s="2">
        <f t="shared" si="1249"/>
        <v>0</v>
      </c>
      <c r="AO2322" s="2">
        <f t="shared" si="1250"/>
        <v>6.9342903983339978E-3</v>
      </c>
      <c r="AP2322" s="2">
        <f t="shared" si="1251"/>
        <v>0</v>
      </c>
      <c r="AR2322" t="str">
        <f t="shared" si="1235"/>
        <v>Montgomery</v>
      </c>
      <c r="AS2322" t="s">
        <v>2</v>
      </c>
      <c r="AT2322" s="162">
        <v>8</v>
      </c>
      <c r="AV2322" s="91">
        <v>48</v>
      </c>
      <c r="AW2322" s="93">
        <v>339</v>
      </c>
      <c r="AX2322" s="99">
        <f t="shared" si="1252"/>
        <v>48339</v>
      </c>
      <c r="AZ2322" s="7" t="s">
        <v>3053</v>
      </c>
      <c r="BA2322" t="s">
        <v>3290</v>
      </c>
      <c r="BJ2322">
        <v>36</v>
      </c>
    </row>
    <row r="2323" spans="1:62" hidden="1" outlineLevel="1">
      <c r="A2323" t="s">
        <v>1037</v>
      </c>
      <c r="B2323" t="s">
        <v>2</v>
      </c>
      <c r="C2323" s="1">
        <f t="shared" si="1236"/>
        <v>1301</v>
      </c>
      <c r="D2323" s="7">
        <f>IF(P2323&gt;0,RANK(P2323,(P2323:R2323,S2323:AG2323)),0)</f>
        <v>8</v>
      </c>
      <c r="E2323" s="7">
        <f>IF(Q2323&gt;0,RANK(Q2323,(P2323:R2323,S2323:AG2323)),0)</f>
        <v>4</v>
      </c>
      <c r="F2323" s="7">
        <f>IF(R2323&gt;0,RANK(R2323,(P2323:R2323,S2323:AG2323)),0)</f>
        <v>1</v>
      </c>
      <c r="G2323" s="7">
        <f>IF(S2323&gt;0,RANK(S2323,(P2323:R2323,S2323:AG2323)),0)</f>
        <v>3</v>
      </c>
      <c r="H2323" s="48">
        <f t="shared" si="1237"/>
        <v>771</v>
      </c>
      <c r="I2323" s="163">
        <f t="shared" si="1234"/>
        <v>0.59262106072252119</v>
      </c>
      <c r="J2323" s="2"/>
      <c r="K2323" s="2">
        <f t="shared" si="1238"/>
        <v>3.0745580322828594E-3</v>
      </c>
      <c r="L2323" s="2">
        <f t="shared" si="1239"/>
        <v>5.9185242121445041E-2</v>
      </c>
      <c r="M2323" s="2">
        <f t="shared" si="1240"/>
        <v>0.69869331283627978</v>
      </c>
      <c r="N2323" s="2">
        <f t="shared" si="1241"/>
        <v>6.9946195234435043E-2</v>
      </c>
      <c r="O2323" s="2">
        <f t="shared" si="1242"/>
        <v>0.16910069177555728</v>
      </c>
      <c r="P2323" s="1">
        <v>4</v>
      </c>
      <c r="Q2323" s="1">
        <v>77</v>
      </c>
      <c r="R2323" s="1">
        <v>909</v>
      </c>
      <c r="S2323" s="1">
        <v>91</v>
      </c>
      <c r="T2323" s="1">
        <v>138</v>
      </c>
      <c r="V2323" s="1">
        <v>11</v>
      </c>
      <c r="Y2323" s="1">
        <v>59</v>
      </c>
      <c r="Z2323" s="1">
        <f t="shared" si="1243"/>
        <v>9</v>
      </c>
      <c r="AC2323" s="1">
        <v>3</v>
      </c>
      <c r="AI2323" s="7">
        <f t="shared" si="1244"/>
        <v>2</v>
      </c>
      <c r="AJ2323" s="7">
        <f t="shared" si="1245"/>
        <v>0</v>
      </c>
      <c r="AK2323" s="7">
        <f t="shared" si="1246"/>
        <v>6</v>
      </c>
      <c r="AL2323" s="7">
        <f t="shared" si="1247"/>
        <v>0</v>
      </c>
      <c r="AM2323" s="2">
        <f t="shared" si="1248"/>
        <v>0.10607225211375865</v>
      </c>
      <c r="AN2323" s="2">
        <f t="shared" si="1249"/>
        <v>0</v>
      </c>
      <c r="AO2323" s="2">
        <f t="shared" si="1250"/>
        <v>8.4550345887778634E-3</v>
      </c>
      <c r="AP2323" s="2">
        <f t="shared" si="1251"/>
        <v>0</v>
      </c>
      <c r="AR2323" t="str">
        <f t="shared" si="1235"/>
        <v>Moore</v>
      </c>
      <c r="AS2323" t="s">
        <v>2</v>
      </c>
      <c r="AT2323" s="162">
        <v>13</v>
      </c>
      <c r="AV2323" s="91">
        <v>48</v>
      </c>
      <c r="AW2323" s="93">
        <v>341</v>
      </c>
      <c r="AX2323" s="99">
        <f t="shared" si="1252"/>
        <v>48341</v>
      </c>
      <c r="AZ2323" s="7" t="s">
        <v>3053</v>
      </c>
      <c r="BA2323" t="s">
        <v>3290</v>
      </c>
      <c r="BJ2323">
        <v>9</v>
      </c>
    </row>
    <row r="2324" spans="1:62" hidden="1" outlineLevel="1">
      <c r="A2324" t="s">
        <v>3304</v>
      </c>
      <c r="B2324" t="s">
        <v>2</v>
      </c>
      <c r="C2324" s="1">
        <f t="shared" si="1236"/>
        <v>454</v>
      </c>
      <c r="D2324" s="7">
        <f>IF(P2324&gt;0,RANK(P2324,(P2324:R2324,S2324:AG2324)),0)</f>
        <v>6</v>
      </c>
      <c r="E2324" s="7">
        <f>IF(Q2324&gt;0,RANK(Q2324,(P2324:R2324,S2324:AG2324)),0)</f>
        <v>4</v>
      </c>
      <c r="F2324" s="7">
        <f>IF(R2324&gt;0,RANK(R2324,(P2324:R2324,S2324:AG2324)),0)</f>
        <v>1</v>
      </c>
      <c r="G2324" s="7">
        <f>IF(S2324&gt;0,RANK(S2324,(P2324:R2324,S2324:AG2324)),0)</f>
        <v>2</v>
      </c>
      <c r="H2324" s="48">
        <f t="shared" si="1237"/>
        <v>274</v>
      </c>
      <c r="I2324" s="163">
        <f t="shared" ref="I2324:I2387" si="1253">H2324/C2324</f>
        <v>0.6035242290748899</v>
      </c>
      <c r="J2324" s="2"/>
      <c r="K2324" s="2">
        <f t="shared" si="1238"/>
        <v>1.1013215859030838E-2</v>
      </c>
      <c r="L2324" s="2">
        <f t="shared" si="1239"/>
        <v>5.5066079295154183E-2</v>
      </c>
      <c r="M2324" s="2">
        <f t="shared" si="1240"/>
        <v>0.71585903083700442</v>
      </c>
      <c r="N2324" s="2">
        <f t="shared" si="1241"/>
        <v>0.11233480176211454</v>
      </c>
      <c r="O2324" s="2">
        <f t="shared" si="1242"/>
        <v>0.10572687224669607</v>
      </c>
      <c r="P2324" s="1">
        <v>5</v>
      </c>
      <c r="Q2324" s="1">
        <v>25</v>
      </c>
      <c r="R2324" s="1">
        <v>325</v>
      </c>
      <c r="S2324" s="1">
        <v>51</v>
      </c>
      <c r="T2324" s="1">
        <v>31</v>
      </c>
      <c r="V2324" s="1">
        <v>3</v>
      </c>
      <c r="Y2324" s="1">
        <v>8</v>
      </c>
      <c r="Z2324" s="1">
        <f t="shared" si="1243"/>
        <v>1</v>
      </c>
      <c r="AC2324" s="1">
        <v>5</v>
      </c>
      <c r="AI2324" s="7">
        <f t="shared" si="1244"/>
        <v>3</v>
      </c>
      <c r="AJ2324" s="7">
        <f t="shared" si="1245"/>
        <v>0</v>
      </c>
      <c r="AK2324" s="7">
        <f t="shared" si="1246"/>
        <v>7</v>
      </c>
      <c r="AL2324" s="7">
        <f t="shared" si="1247"/>
        <v>0</v>
      </c>
      <c r="AM2324" s="2">
        <f t="shared" si="1248"/>
        <v>6.8281938325991193E-2</v>
      </c>
      <c r="AN2324" s="2">
        <f t="shared" si="1249"/>
        <v>0</v>
      </c>
      <c r="AO2324" s="2">
        <f t="shared" si="1250"/>
        <v>6.6079295154185024E-3</v>
      </c>
      <c r="AP2324" s="2">
        <f t="shared" si="1251"/>
        <v>0</v>
      </c>
      <c r="AR2324" t="str">
        <f t="shared" si="1235"/>
        <v>Morris</v>
      </c>
      <c r="AS2324" t="s">
        <v>2</v>
      </c>
      <c r="AT2324" s="162">
        <v>4</v>
      </c>
      <c r="AV2324" s="91">
        <v>48</v>
      </c>
      <c r="AW2324" s="93">
        <v>343</v>
      </c>
      <c r="AX2324" s="99">
        <f t="shared" si="1252"/>
        <v>48343</v>
      </c>
      <c r="AZ2324" s="7" t="s">
        <v>3053</v>
      </c>
      <c r="BA2324" t="s">
        <v>3290</v>
      </c>
      <c r="BJ2324">
        <v>1</v>
      </c>
    </row>
    <row r="2325" spans="1:62" hidden="1" outlineLevel="1">
      <c r="A2325" t="s">
        <v>1012</v>
      </c>
      <c r="B2325" t="s">
        <v>2</v>
      </c>
      <c r="C2325" s="1">
        <f t="shared" si="1236"/>
        <v>254</v>
      </c>
      <c r="D2325" s="7">
        <f>IF(P2325&gt;0,RANK(P2325,(P2325:R2325,S2325:AG2325)),0)</f>
        <v>0</v>
      </c>
      <c r="E2325" s="7">
        <f>IF(Q2325&gt;0,RANK(Q2325,(P2325:R2325,S2325:AG2325)),0)</f>
        <v>5</v>
      </c>
      <c r="F2325" s="7">
        <f>IF(R2325&gt;0,RANK(R2325,(P2325:R2325,S2325:AG2325)),0)</f>
        <v>1</v>
      </c>
      <c r="G2325" s="7">
        <f>IF(S2325&gt;0,RANK(S2325,(P2325:R2325,S2325:AG2325)),0)</f>
        <v>3</v>
      </c>
      <c r="H2325" s="48">
        <f t="shared" si="1237"/>
        <v>152</v>
      </c>
      <c r="I2325" s="163">
        <f t="shared" si="1253"/>
        <v>0.59842519685039375</v>
      </c>
      <c r="J2325" s="2"/>
      <c r="K2325" s="2">
        <f t="shared" si="1238"/>
        <v>0</v>
      </c>
      <c r="L2325" s="2">
        <f t="shared" si="1239"/>
        <v>4.3307086614173228E-2</v>
      </c>
      <c r="M2325" s="2">
        <f t="shared" si="1240"/>
        <v>0.69291338582677164</v>
      </c>
      <c r="N2325" s="2">
        <f t="shared" si="1241"/>
        <v>7.4803149606299218E-2</v>
      </c>
      <c r="O2325" s="2">
        <f t="shared" si="1242"/>
        <v>0.18897637795275588</v>
      </c>
      <c r="P2325" s="1">
        <v>0</v>
      </c>
      <c r="Q2325" s="1">
        <v>11</v>
      </c>
      <c r="R2325" s="1">
        <v>176</v>
      </c>
      <c r="S2325" s="1">
        <v>19</v>
      </c>
      <c r="T2325" s="1">
        <v>24</v>
      </c>
      <c r="V2325" s="1">
        <v>4</v>
      </c>
      <c r="Y2325" s="1">
        <v>19</v>
      </c>
      <c r="Z2325" s="1">
        <f t="shared" si="1243"/>
        <v>1</v>
      </c>
      <c r="AC2325" s="1">
        <v>0</v>
      </c>
      <c r="AI2325" s="7">
        <f t="shared" si="1244"/>
        <v>2</v>
      </c>
      <c r="AJ2325" s="7">
        <f t="shared" si="1245"/>
        <v>0</v>
      </c>
      <c r="AK2325" s="7">
        <f t="shared" si="1246"/>
        <v>6</v>
      </c>
      <c r="AL2325" s="7">
        <f t="shared" si="1247"/>
        <v>0</v>
      </c>
      <c r="AM2325" s="2">
        <f t="shared" si="1248"/>
        <v>9.4488188976377951E-2</v>
      </c>
      <c r="AN2325" s="2">
        <f t="shared" si="1249"/>
        <v>0</v>
      </c>
      <c r="AO2325" s="2">
        <f t="shared" si="1250"/>
        <v>1.5748031496062992E-2</v>
      </c>
      <c r="AP2325" s="2">
        <f t="shared" si="1251"/>
        <v>0</v>
      </c>
      <c r="AR2325" t="str">
        <f t="shared" si="1235"/>
        <v>Motley</v>
      </c>
      <c r="AS2325" t="s">
        <v>2</v>
      </c>
      <c r="AT2325" s="162">
        <v>13</v>
      </c>
      <c r="AV2325" s="91">
        <v>48</v>
      </c>
      <c r="AW2325" s="93">
        <v>345</v>
      </c>
      <c r="AX2325" s="99">
        <f t="shared" si="1252"/>
        <v>48345</v>
      </c>
      <c r="AZ2325" s="7" t="s">
        <v>3053</v>
      </c>
      <c r="BA2325" t="s">
        <v>3290</v>
      </c>
      <c r="BJ2325">
        <v>1</v>
      </c>
    </row>
    <row r="2326" spans="1:62" hidden="1" outlineLevel="1">
      <c r="A2326" t="s">
        <v>2501</v>
      </c>
      <c r="B2326" t="s">
        <v>2</v>
      </c>
      <c r="C2326" s="1">
        <f t="shared" si="1236"/>
        <v>8099</v>
      </c>
      <c r="D2326" s="7">
        <f>IF(P2326&gt;0,RANK(P2326,(P2326:R2326,S2326:AG2326)),0)</f>
        <v>8</v>
      </c>
      <c r="E2326" s="7">
        <f>IF(Q2326&gt;0,RANK(Q2326,(P2326:R2326,S2326:AG2326)),0)</f>
        <v>5</v>
      </c>
      <c r="F2326" s="7">
        <f>IF(R2326&gt;0,RANK(R2326,(P2326:R2326,S2326:AG2326)),0)</f>
        <v>1</v>
      </c>
      <c r="G2326" s="7">
        <f>IF(S2326&gt;0,RANK(S2326,(P2326:R2326,S2326:AG2326)),0)</f>
        <v>2</v>
      </c>
      <c r="H2326" s="48">
        <f t="shared" si="1237"/>
        <v>4357</v>
      </c>
      <c r="I2326" s="163">
        <f t="shared" si="1253"/>
        <v>0.53796765032720084</v>
      </c>
      <c r="J2326" s="2"/>
      <c r="K2326" s="2">
        <f t="shared" si="1238"/>
        <v>4.1980491418693667E-3</v>
      </c>
      <c r="L2326" s="2">
        <f t="shared" si="1239"/>
        <v>4.5067292258303492E-2</v>
      </c>
      <c r="M2326" s="2">
        <f t="shared" si="1240"/>
        <v>0.65020372885541422</v>
      </c>
      <c r="N2326" s="2">
        <f t="shared" si="1241"/>
        <v>0.11223607852821336</v>
      </c>
      <c r="O2326" s="2">
        <f t="shared" si="1242"/>
        <v>0.18829485121619949</v>
      </c>
      <c r="P2326" s="1">
        <v>34</v>
      </c>
      <c r="Q2326" s="1">
        <v>365</v>
      </c>
      <c r="R2326" s="1">
        <v>5266</v>
      </c>
      <c r="S2326" s="1">
        <v>909</v>
      </c>
      <c r="T2326" s="1">
        <v>670</v>
      </c>
      <c r="V2326" s="1">
        <v>54</v>
      </c>
      <c r="Y2326" s="1">
        <v>716</v>
      </c>
      <c r="Z2326" s="1">
        <f t="shared" si="1243"/>
        <v>27</v>
      </c>
      <c r="AC2326" s="1">
        <v>58</v>
      </c>
      <c r="AI2326" s="7">
        <f t="shared" si="1244"/>
        <v>4</v>
      </c>
      <c r="AJ2326" s="7">
        <f t="shared" si="1245"/>
        <v>0</v>
      </c>
      <c r="AK2326" s="7">
        <f t="shared" si="1246"/>
        <v>6</v>
      </c>
      <c r="AL2326" s="7">
        <f t="shared" si="1247"/>
        <v>0</v>
      </c>
      <c r="AM2326" s="2">
        <f t="shared" si="1248"/>
        <v>8.2726262501543399E-2</v>
      </c>
      <c r="AN2326" s="2">
        <f t="shared" si="1249"/>
        <v>0</v>
      </c>
      <c r="AO2326" s="2">
        <f t="shared" si="1250"/>
        <v>6.6674898135572289E-3</v>
      </c>
      <c r="AP2326" s="2">
        <f t="shared" si="1251"/>
        <v>0</v>
      </c>
      <c r="AR2326" t="str">
        <f t="shared" si="1235"/>
        <v>Nacogdoches</v>
      </c>
      <c r="AS2326" t="s">
        <v>2</v>
      </c>
      <c r="AT2326" s="162">
        <v>1</v>
      </c>
      <c r="AV2326" s="91">
        <v>48</v>
      </c>
      <c r="AW2326" s="93">
        <v>347</v>
      </c>
      <c r="AX2326" s="99">
        <f t="shared" si="1252"/>
        <v>48347</v>
      </c>
      <c r="AZ2326" s="7" t="s">
        <v>3053</v>
      </c>
      <c r="BA2326" t="s">
        <v>3290</v>
      </c>
      <c r="BJ2326">
        <v>27</v>
      </c>
    </row>
    <row r="2327" spans="1:62" hidden="1" outlineLevel="1">
      <c r="A2327" t="s">
        <v>3319</v>
      </c>
      <c r="B2327" t="s">
        <v>2</v>
      </c>
      <c r="C2327" s="1">
        <f t="shared" si="1236"/>
        <v>5435</v>
      </c>
      <c r="D2327" s="7">
        <f>IF(P2327&gt;0,RANK(P2327,(P2327:R2327,S2327:AG2327)),0)</f>
        <v>8</v>
      </c>
      <c r="E2327" s="7">
        <f>IF(Q2327&gt;0,RANK(Q2327,(P2327:R2327,S2327:AG2327)),0)</f>
        <v>5</v>
      </c>
      <c r="F2327" s="7">
        <f>IF(R2327&gt;0,RANK(R2327,(P2327:R2327,S2327:AG2327)),0)</f>
        <v>1</v>
      </c>
      <c r="G2327" s="7">
        <f>IF(S2327&gt;0,RANK(S2327,(P2327:R2327,S2327:AG2327)),0)</f>
        <v>2</v>
      </c>
      <c r="H2327" s="48">
        <f t="shared" si="1237"/>
        <v>3212</v>
      </c>
      <c r="I2327" s="163">
        <f t="shared" si="1253"/>
        <v>0.59098436062557502</v>
      </c>
      <c r="J2327" s="2"/>
      <c r="K2327" s="2">
        <f t="shared" si="1238"/>
        <v>5.5197792088316471E-3</v>
      </c>
      <c r="L2327" s="2">
        <f t="shared" si="1239"/>
        <v>5.1149954001839928E-2</v>
      </c>
      <c r="M2327" s="2">
        <f t="shared" si="1240"/>
        <v>0.6931002759889604</v>
      </c>
      <c r="N2327" s="2">
        <f t="shared" si="1241"/>
        <v>0.10211591536338546</v>
      </c>
      <c r="O2327" s="2">
        <f t="shared" si="1242"/>
        <v>0.14811407543698255</v>
      </c>
      <c r="P2327" s="1">
        <v>30</v>
      </c>
      <c r="Q2327" s="1">
        <v>278</v>
      </c>
      <c r="R2327" s="1">
        <v>3767</v>
      </c>
      <c r="S2327" s="1">
        <v>555</v>
      </c>
      <c r="T2327" s="1">
        <v>365</v>
      </c>
      <c r="V2327" s="1">
        <v>38</v>
      </c>
      <c r="Y2327" s="1">
        <v>352</v>
      </c>
      <c r="Z2327" s="1">
        <f t="shared" si="1243"/>
        <v>32</v>
      </c>
      <c r="AC2327" s="1">
        <v>18</v>
      </c>
      <c r="AI2327" s="7">
        <f t="shared" si="1244"/>
        <v>3</v>
      </c>
      <c r="AJ2327" s="7">
        <f t="shared" si="1245"/>
        <v>0</v>
      </c>
      <c r="AK2327" s="7">
        <f t="shared" si="1246"/>
        <v>6</v>
      </c>
      <c r="AL2327" s="7">
        <f t="shared" si="1247"/>
        <v>0</v>
      </c>
      <c r="AM2327" s="2">
        <f t="shared" si="1248"/>
        <v>6.7157313707451705E-2</v>
      </c>
      <c r="AN2327" s="2">
        <f t="shared" si="1249"/>
        <v>0</v>
      </c>
      <c r="AO2327" s="2">
        <f t="shared" si="1250"/>
        <v>6.9917203311867524E-3</v>
      </c>
      <c r="AP2327" s="2">
        <f t="shared" si="1251"/>
        <v>0</v>
      </c>
      <c r="AR2327" t="str">
        <f t="shared" si="1235"/>
        <v>Navarro</v>
      </c>
      <c r="AS2327" t="s">
        <v>2</v>
      </c>
      <c r="AT2327" s="162">
        <v>6</v>
      </c>
      <c r="AV2327" s="91">
        <v>48</v>
      </c>
      <c r="AW2327" s="93">
        <v>349</v>
      </c>
      <c r="AX2327" s="99">
        <f t="shared" si="1252"/>
        <v>48349</v>
      </c>
      <c r="AZ2327" s="7" t="s">
        <v>3053</v>
      </c>
      <c r="BA2327" t="s">
        <v>3290</v>
      </c>
      <c r="BJ2327">
        <v>32</v>
      </c>
    </row>
    <row r="2328" spans="1:62" hidden="1" outlineLevel="1">
      <c r="A2328" t="s">
        <v>2567</v>
      </c>
      <c r="B2328" t="s">
        <v>2</v>
      </c>
      <c r="C2328" s="1">
        <f t="shared" si="1236"/>
        <v>408</v>
      </c>
      <c r="D2328" s="7">
        <f>IF(P2328&gt;0,RANK(P2328,(P2328:R2328,S2328:AG2328)),0)</f>
        <v>0</v>
      </c>
      <c r="E2328" s="7">
        <f>IF(Q2328&gt;0,RANK(Q2328,(P2328:R2328,S2328:AG2328)),0)</f>
        <v>4</v>
      </c>
      <c r="F2328" s="7">
        <f>IF(R2328&gt;0,RANK(R2328,(P2328:R2328,S2328:AG2328)),0)</f>
        <v>1</v>
      </c>
      <c r="G2328" s="7">
        <f>IF(S2328&gt;0,RANK(S2328,(P2328:R2328,S2328:AG2328)),0)</f>
        <v>2</v>
      </c>
      <c r="H2328" s="48">
        <f t="shared" si="1237"/>
        <v>255</v>
      </c>
      <c r="I2328" s="163">
        <f t="shared" si="1253"/>
        <v>0.625</v>
      </c>
      <c r="J2328" s="2"/>
      <c r="K2328" s="2">
        <f t="shared" si="1238"/>
        <v>0</v>
      </c>
      <c r="L2328" s="2">
        <f t="shared" si="1239"/>
        <v>4.1666666666666664E-2</v>
      </c>
      <c r="M2328" s="2">
        <f t="shared" si="1240"/>
        <v>0.75</v>
      </c>
      <c r="N2328" s="2">
        <f t="shared" si="1241"/>
        <v>0.125</v>
      </c>
      <c r="O2328" s="2">
        <f t="shared" si="1242"/>
        <v>8.333333333333337E-2</v>
      </c>
      <c r="P2328" s="1">
        <v>0</v>
      </c>
      <c r="Q2328" s="1">
        <v>17</v>
      </c>
      <c r="R2328" s="1">
        <v>306</v>
      </c>
      <c r="S2328" s="1">
        <v>51</v>
      </c>
      <c r="T2328" s="1">
        <v>25</v>
      </c>
      <c r="V2328" s="1">
        <v>2</v>
      </c>
      <c r="Y2328" s="1">
        <v>5</v>
      </c>
      <c r="Z2328" s="1">
        <f t="shared" si="1243"/>
        <v>2</v>
      </c>
      <c r="AC2328" s="1">
        <v>0</v>
      </c>
      <c r="AI2328" s="7">
        <f t="shared" si="1244"/>
        <v>3</v>
      </c>
      <c r="AJ2328" s="7">
        <f t="shared" si="1245"/>
        <v>0</v>
      </c>
      <c r="AK2328" s="7">
        <f t="shared" si="1246"/>
        <v>6</v>
      </c>
      <c r="AL2328" s="7">
        <f t="shared" si="1247"/>
        <v>0</v>
      </c>
      <c r="AM2328" s="2">
        <f t="shared" si="1248"/>
        <v>6.1274509803921566E-2</v>
      </c>
      <c r="AN2328" s="2">
        <f t="shared" si="1249"/>
        <v>0</v>
      </c>
      <c r="AO2328" s="2">
        <f t="shared" si="1250"/>
        <v>4.9019607843137254E-3</v>
      </c>
      <c r="AP2328" s="2">
        <f t="shared" si="1251"/>
        <v>0</v>
      </c>
      <c r="AR2328" t="str">
        <f t="shared" si="1235"/>
        <v>Newton</v>
      </c>
      <c r="AS2328" t="s">
        <v>2</v>
      </c>
      <c r="AT2328" s="162">
        <v>36</v>
      </c>
      <c r="AV2328" s="91">
        <v>48</v>
      </c>
      <c r="AW2328" s="93">
        <v>351</v>
      </c>
      <c r="AX2328" s="99">
        <f t="shared" si="1252"/>
        <v>48351</v>
      </c>
      <c r="AZ2328" s="7" t="s">
        <v>3053</v>
      </c>
      <c r="BA2328" t="s">
        <v>3290</v>
      </c>
      <c r="BJ2328">
        <v>2</v>
      </c>
    </row>
    <row r="2329" spans="1:62" hidden="1" outlineLevel="1">
      <c r="A2329" t="s">
        <v>2841</v>
      </c>
      <c r="B2329" t="s">
        <v>2</v>
      </c>
      <c r="C2329" s="1">
        <f t="shared" si="1236"/>
        <v>733</v>
      </c>
      <c r="D2329" s="7">
        <f>IF(P2329&gt;0,RANK(P2329,(P2329:R2329,S2329:AG2329)),0)</f>
        <v>7</v>
      </c>
      <c r="E2329" s="7">
        <f>IF(Q2329&gt;0,RANK(Q2329,(P2329:R2329,S2329:AG2329)),0)</f>
        <v>4</v>
      </c>
      <c r="F2329" s="7">
        <f>IF(R2329&gt;0,RANK(R2329,(P2329:R2329,S2329:AG2329)),0)</f>
        <v>1</v>
      </c>
      <c r="G2329" s="7">
        <f>IF(S2329&gt;0,RANK(S2329,(P2329:R2329,S2329:AG2329)),0)</f>
        <v>2</v>
      </c>
      <c r="H2329" s="48">
        <f t="shared" si="1237"/>
        <v>490</v>
      </c>
      <c r="I2329" s="163">
        <f t="shared" si="1253"/>
        <v>0.66848567530695768</v>
      </c>
      <c r="J2329" s="2"/>
      <c r="K2329" s="2">
        <f t="shared" si="1238"/>
        <v>2.7285129604365621E-3</v>
      </c>
      <c r="L2329" s="2">
        <f t="shared" si="1239"/>
        <v>6.1391541609822645E-2</v>
      </c>
      <c r="M2329" s="2">
        <f t="shared" si="1240"/>
        <v>0.75306957708049116</v>
      </c>
      <c r="N2329" s="2">
        <f t="shared" si="1241"/>
        <v>8.4583901773533421E-2</v>
      </c>
      <c r="O2329" s="2">
        <f t="shared" si="1242"/>
        <v>9.8226466575716265E-2</v>
      </c>
      <c r="P2329" s="1">
        <v>2</v>
      </c>
      <c r="Q2329" s="1">
        <v>45</v>
      </c>
      <c r="R2329" s="1">
        <v>552</v>
      </c>
      <c r="S2329" s="1">
        <v>62</v>
      </c>
      <c r="T2329" s="1">
        <v>46</v>
      </c>
      <c r="V2329" s="1">
        <v>4</v>
      </c>
      <c r="Y2329" s="1">
        <v>19</v>
      </c>
      <c r="Z2329" s="1">
        <f t="shared" si="1243"/>
        <v>2</v>
      </c>
      <c r="AC2329" s="1">
        <v>1</v>
      </c>
      <c r="AI2329" s="7">
        <f t="shared" si="1244"/>
        <v>3</v>
      </c>
      <c r="AJ2329" s="7">
        <f t="shared" si="1245"/>
        <v>0</v>
      </c>
      <c r="AK2329" s="7">
        <f t="shared" si="1246"/>
        <v>6</v>
      </c>
      <c r="AL2329" s="7">
        <f t="shared" si="1247"/>
        <v>0</v>
      </c>
      <c r="AM2329" s="2">
        <f t="shared" si="1248"/>
        <v>6.2755798090040935E-2</v>
      </c>
      <c r="AN2329" s="2">
        <f t="shared" si="1249"/>
        <v>0</v>
      </c>
      <c r="AO2329" s="2">
        <f t="shared" si="1250"/>
        <v>5.4570259208731242E-3</v>
      </c>
      <c r="AP2329" s="2">
        <f t="shared" si="1251"/>
        <v>0</v>
      </c>
      <c r="AR2329" t="str">
        <f t="shared" si="1235"/>
        <v>Nolan</v>
      </c>
      <c r="AS2329" t="s">
        <v>2</v>
      </c>
      <c r="AT2329" s="162">
        <v>19</v>
      </c>
      <c r="AV2329" s="91">
        <v>48</v>
      </c>
      <c r="AW2329" s="93">
        <v>353</v>
      </c>
      <c r="AX2329" s="99">
        <f t="shared" si="1252"/>
        <v>48353</v>
      </c>
      <c r="AZ2329" s="7" t="s">
        <v>3053</v>
      </c>
      <c r="BA2329" t="s">
        <v>3290</v>
      </c>
      <c r="BJ2329">
        <v>2</v>
      </c>
    </row>
    <row r="2330" spans="1:62" hidden="1" outlineLevel="1">
      <c r="A2330" t="s">
        <v>3242</v>
      </c>
      <c r="B2330" t="s">
        <v>2</v>
      </c>
      <c r="C2330" s="1">
        <f t="shared" si="1236"/>
        <v>13543</v>
      </c>
      <c r="D2330" s="7">
        <f>IF(P2330&gt;0,RANK(P2330,(P2330:R2330,S2330:AG2330)),0)</f>
        <v>7</v>
      </c>
      <c r="E2330" s="7">
        <f>IF(Q2330&gt;0,RANK(Q2330,(P2330:R2330,S2330:AG2330)),0)</f>
        <v>4</v>
      </c>
      <c r="F2330" s="7">
        <f>IF(R2330&gt;0,RANK(R2330,(P2330:R2330,S2330:AG2330)),0)</f>
        <v>1</v>
      </c>
      <c r="G2330" s="7">
        <f>IF(S2330&gt;0,RANK(S2330,(P2330:R2330,S2330:AG2330)),0)</f>
        <v>2</v>
      </c>
      <c r="H2330" s="48">
        <f t="shared" si="1237"/>
        <v>9078</v>
      </c>
      <c r="I2330" s="163">
        <f t="shared" si="1253"/>
        <v>0.67030938492210002</v>
      </c>
      <c r="J2330" s="2"/>
      <c r="K2330" s="2">
        <f t="shared" si="1238"/>
        <v>3.5442664106918702E-3</v>
      </c>
      <c r="L2330" s="2">
        <f t="shared" si="1239"/>
        <v>3.9060769401166658E-2</v>
      </c>
      <c r="M2330" s="2">
        <f t="shared" si="1240"/>
        <v>0.76467547810677106</v>
      </c>
      <c r="N2330" s="2">
        <f t="shared" si="1241"/>
        <v>9.4366093184671054E-2</v>
      </c>
      <c r="O2330" s="2">
        <f t="shared" si="1242"/>
        <v>9.8353392896699407E-2</v>
      </c>
      <c r="P2330" s="1">
        <v>48</v>
      </c>
      <c r="Q2330" s="1">
        <v>529</v>
      </c>
      <c r="R2330" s="1">
        <v>10356</v>
      </c>
      <c r="S2330" s="1">
        <v>1278</v>
      </c>
      <c r="T2330" s="1">
        <v>790</v>
      </c>
      <c r="V2330" s="1">
        <v>117</v>
      </c>
      <c r="Y2330" s="1">
        <v>380</v>
      </c>
      <c r="Z2330" s="1">
        <f t="shared" si="1243"/>
        <v>14</v>
      </c>
      <c r="AC2330" s="1">
        <v>31</v>
      </c>
      <c r="AI2330" s="7">
        <f t="shared" si="1244"/>
        <v>3</v>
      </c>
      <c r="AJ2330" s="7">
        <f t="shared" si="1245"/>
        <v>0</v>
      </c>
      <c r="AK2330" s="7">
        <f t="shared" si="1246"/>
        <v>6</v>
      </c>
      <c r="AL2330" s="7">
        <f t="shared" si="1247"/>
        <v>0</v>
      </c>
      <c r="AM2330" s="2">
        <f t="shared" si="1248"/>
        <v>5.8332718009303702E-2</v>
      </c>
      <c r="AN2330" s="2">
        <f t="shared" si="1249"/>
        <v>0</v>
      </c>
      <c r="AO2330" s="2">
        <f t="shared" si="1250"/>
        <v>8.6391493760614342E-3</v>
      </c>
      <c r="AP2330" s="2">
        <f t="shared" si="1251"/>
        <v>0</v>
      </c>
      <c r="AR2330" t="str">
        <f t="shared" si="1235"/>
        <v>Nueces</v>
      </c>
      <c r="AS2330" t="s">
        <v>2</v>
      </c>
      <c r="AT2330" s="162">
        <v>27</v>
      </c>
      <c r="AV2330" s="91">
        <v>48</v>
      </c>
      <c r="AW2330" s="93">
        <v>355</v>
      </c>
      <c r="AX2330" s="99">
        <f t="shared" si="1252"/>
        <v>48355</v>
      </c>
      <c r="AZ2330" s="7" t="s">
        <v>3053</v>
      </c>
      <c r="BA2330" t="s">
        <v>3290</v>
      </c>
      <c r="BJ2330">
        <v>14</v>
      </c>
    </row>
    <row r="2331" spans="1:62" hidden="1" outlineLevel="1">
      <c r="A2331" t="s">
        <v>2764</v>
      </c>
      <c r="B2331" t="s">
        <v>2</v>
      </c>
      <c r="C2331" s="1">
        <f t="shared" si="1236"/>
        <v>1486</v>
      </c>
      <c r="D2331" s="7">
        <f>IF(P2331&gt;0,RANK(P2331,(P2331:R2331,S2331:AG2331)),0)</f>
        <v>8</v>
      </c>
      <c r="E2331" s="7">
        <f>IF(Q2331&gt;0,RANK(Q2331,(P2331:R2331,S2331:AG2331)),0)</f>
        <v>3</v>
      </c>
      <c r="F2331" s="7">
        <f>IF(R2331&gt;0,RANK(R2331,(P2331:R2331,S2331:AG2331)),0)</f>
        <v>1</v>
      </c>
      <c r="G2331" s="7">
        <f>IF(S2331&gt;0,RANK(S2331,(P2331:R2331,S2331:AG2331)),0)</f>
        <v>5</v>
      </c>
      <c r="H2331" s="48">
        <f t="shared" si="1237"/>
        <v>872</v>
      </c>
      <c r="I2331" s="163">
        <f t="shared" si="1253"/>
        <v>0.58681022880215339</v>
      </c>
      <c r="J2331" s="2"/>
      <c r="K2331" s="2">
        <f t="shared" si="1238"/>
        <v>2.018842530282638E-3</v>
      </c>
      <c r="L2331" s="2">
        <f t="shared" si="1239"/>
        <v>7.7388963660834462E-2</v>
      </c>
      <c r="M2331" s="2">
        <f t="shared" si="1240"/>
        <v>0.69515477792732172</v>
      </c>
      <c r="N2331" s="2">
        <f t="shared" si="1241"/>
        <v>4.7779273216689101E-2</v>
      </c>
      <c r="O2331" s="2">
        <f t="shared" si="1242"/>
        <v>0.17765814266487209</v>
      </c>
      <c r="P2331" s="1">
        <v>3</v>
      </c>
      <c r="Q2331" s="1">
        <v>115</v>
      </c>
      <c r="R2331" s="1">
        <v>1033</v>
      </c>
      <c r="S2331" s="1">
        <v>71</v>
      </c>
      <c r="T2331" s="1">
        <v>161</v>
      </c>
      <c r="V2331" s="1">
        <v>16</v>
      </c>
      <c r="Y2331" s="1">
        <v>75</v>
      </c>
      <c r="Z2331" s="1">
        <f t="shared" si="1243"/>
        <v>9</v>
      </c>
      <c r="AC2331" s="1">
        <v>3</v>
      </c>
      <c r="AI2331" s="7">
        <f t="shared" si="1244"/>
        <v>2</v>
      </c>
      <c r="AJ2331" s="7">
        <f t="shared" si="1245"/>
        <v>0</v>
      </c>
      <c r="AK2331" s="7">
        <f t="shared" si="1246"/>
        <v>6</v>
      </c>
      <c r="AL2331" s="7">
        <f t="shared" si="1247"/>
        <v>0</v>
      </c>
      <c r="AM2331" s="2">
        <f t="shared" si="1248"/>
        <v>0.10834454912516824</v>
      </c>
      <c r="AN2331" s="2">
        <f t="shared" si="1249"/>
        <v>0</v>
      </c>
      <c r="AO2331" s="2">
        <f t="shared" si="1250"/>
        <v>1.0767160161507403E-2</v>
      </c>
      <c r="AP2331" s="2">
        <f t="shared" si="1251"/>
        <v>0</v>
      </c>
      <c r="AR2331" t="str">
        <f t="shared" ref="AR2331:AR2394" si="1254">A2331</f>
        <v>Ochiltree</v>
      </c>
      <c r="AS2331" t="s">
        <v>2</v>
      </c>
      <c r="AT2331" s="162">
        <v>13</v>
      </c>
      <c r="AV2331" s="91">
        <v>48</v>
      </c>
      <c r="AW2331" s="93">
        <v>357</v>
      </c>
      <c r="AX2331" s="99">
        <f t="shared" si="1252"/>
        <v>48357</v>
      </c>
      <c r="AZ2331" s="7" t="s">
        <v>3053</v>
      </c>
      <c r="BA2331" t="s">
        <v>3290</v>
      </c>
      <c r="BJ2331">
        <v>9</v>
      </c>
    </row>
    <row r="2332" spans="1:62" hidden="1" outlineLevel="1">
      <c r="A2332" t="s">
        <v>2575</v>
      </c>
      <c r="B2332" t="s">
        <v>2</v>
      </c>
      <c r="C2332" s="1">
        <f t="shared" si="1236"/>
        <v>252</v>
      </c>
      <c r="D2332" s="7">
        <f>IF(P2332&gt;0,RANK(P2332,(P2332:R2332,S2332:AG2332)),0)</f>
        <v>7</v>
      </c>
      <c r="E2332" s="7">
        <f>IF(Q2332&gt;0,RANK(Q2332,(P2332:R2332,S2332:AG2332)),0)</f>
        <v>5</v>
      </c>
      <c r="F2332" s="7">
        <f>IF(R2332&gt;0,RANK(R2332,(P2332:R2332,S2332:AG2332)),0)</f>
        <v>1</v>
      </c>
      <c r="G2332" s="7">
        <f>IF(S2332&gt;0,RANK(S2332,(P2332:R2332,S2332:AG2332)),0)</f>
        <v>3</v>
      </c>
      <c r="H2332" s="48">
        <f t="shared" si="1237"/>
        <v>151</v>
      </c>
      <c r="I2332" s="163">
        <f t="shared" si="1253"/>
        <v>0.59920634920634919</v>
      </c>
      <c r="J2332" s="2"/>
      <c r="K2332" s="2">
        <f t="shared" si="1238"/>
        <v>7.9365079365079361E-3</v>
      </c>
      <c r="L2332" s="2">
        <f t="shared" si="1239"/>
        <v>3.1746031746031744E-2</v>
      </c>
      <c r="M2332" s="2">
        <f t="shared" si="1240"/>
        <v>0.69841269841269837</v>
      </c>
      <c r="N2332" s="2">
        <f t="shared" si="1241"/>
        <v>8.3333333333333329E-2</v>
      </c>
      <c r="O2332" s="2">
        <f t="shared" si="1242"/>
        <v>0.17857142857142866</v>
      </c>
      <c r="P2332" s="1">
        <v>2</v>
      </c>
      <c r="Q2332" s="1">
        <v>8</v>
      </c>
      <c r="R2332" s="1">
        <v>176</v>
      </c>
      <c r="S2332" s="1">
        <v>21</v>
      </c>
      <c r="T2332" s="1">
        <v>25</v>
      </c>
      <c r="V2332" s="1">
        <v>6</v>
      </c>
      <c r="Y2332" s="1">
        <v>14</v>
      </c>
      <c r="Z2332" s="1">
        <f t="shared" si="1243"/>
        <v>0</v>
      </c>
      <c r="AC2332" s="1">
        <v>0</v>
      </c>
      <c r="AI2332" s="7">
        <f t="shared" si="1244"/>
        <v>2</v>
      </c>
      <c r="AJ2332" s="7">
        <f t="shared" si="1245"/>
        <v>0</v>
      </c>
      <c r="AK2332" s="7">
        <f t="shared" si="1246"/>
        <v>6</v>
      </c>
      <c r="AL2332" s="7">
        <f t="shared" si="1247"/>
        <v>0</v>
      </c>
      <c r="AM2332" s="2">
        <f t="shared" si="1248"/>
        <v>9.9206349206349201E-2</v>
      </c>
      <c r="AN2332" s="2">
        <f t="shared" si="1249"/>
        <v>0</v>
      </c>
      <c r="AO2332" s="2">
        <f t="shared" si="1250"/>
        <v>2.3809523809523808E-2</v>
      </c>
      <c r="AP2332" s="2">
        <f t="shared" si="1251"/>
        <v>0</v>
      </c>
      <c r="AR2332" t="str">
        <f t="shared" si="1254"/>
        <v>Oldham</v>
      </c>
      <c r="AS2332" t="s">
        <v>2</v>
      </c>
      <c r="AT2332" s="162">
        <v>13</v>
      </c>
      <c r="AV2332" s="91">
        <v>48</v>
      </c>
      <c r="AW2332" s="93">
        <v>359</v>
      </c>
      <c r="AX2332" s="99">
        <f t="shared" si="1252"/>
        <v>48359</v>
      </c>
      <c r="AZ2332" s="7" t="s">
        <v>3053</v>
      </c>
      <c r="BA2332" t="s">
        <v>3290</v>
      </c>
      <c r="BJ2332">
        <v>0</v>
      </c>
    </row>
    <row r="2333" spans="1:62" hidden="1" outlineLevel="1">
      <c r="A2333" t="s">
        <v>1445</v>
      </c>
      <c r="B2333" t="s">
        <v>2</v>
      </c>
      <c r="C2333" s="1">
        <f t="shared" si="1236"/>
        <v>8308</v>
      </c>
      <c r="D2333" s="7">
        <f>IF(P2333&gt;0,RANK(P2333,(P2333:R2333,S2333:AG2333)),0)</f>
        <v>7</v>
      </c>
      <c r="E2333" s="7">
        <f>IF(Q2333&gt;0,RANK(Q2333,(P2333:R2333,S2333:AG2333)),0)</f>
        <v>4</v>
      </c>
      <c r="F2333" s="7">
        <f>IF(R2333&gt;0,RANK(R2333,(P2333:R2333,S2333:AG2333)),0)</f>
        <v>1</v>
      </c>
      <c r="G2333" s="7">
        <f>IF(S2333&gt;0,RANK(S2333,(P2333:R2333,S2333:AG2333)),0)</f>
        <v>2</v>
      </c>
      <c r="H2333" s="48">
        <f t="shared" si="1237"/>
        <v>5311</v>
      </c>
      <c r="I2333" s="163">
        <f t="shared" si="1253"/>
        <v>0.63926336061627342</v>
      </c>
      <c r="J2333" s="2"/>
      <c r="K2333" s="2">
        <f t="shared" si="1238"/>
        <v>6.4997592681752528E-3</v>
      </c>
      <c r="L2333" s="2">
        <f t="shared" si="1239"/>
        <v>4.6822339913336543E-2</v>
      </c>
      <c r="M2333" s="2">
        <f t="shared" si="1240"/>
        <v>0.72737120847376024</v>
      </c>
      <c r="N2333" s="2">
        <f t="shared" si="1241"/>
        <v>8.8107847857486765E-2</v>
      </c>
      <c r="O2333" s="2">
        <f t="shared" si="1242"/>
        <v>0.13119884448724123</v>
      </c>
      <c r="P2333" s="1">
        <v>54</v>
      </c>
      <c r="Q2333" s="1">
        <v>389</v>
      </c>
      <c r="R2333" s="1">
        <v>6043</v>
      </c>
      <c r="S2333" s="1">
        <v>732</v>
      </c>
      <c r="T2333" s="1">
        <v>680</v>
      </c>
      <c r="V2333" s="1">
        <v>59</v>
      </c>
      <c r="Y2333" s="1">
        <v>318</v>
      </c>
      <c r="Z2333" s="1">
        <f t="shared" si="1243"/>
        <v>20</v>
      </c>
      <c r="AC2333" s="1">
        <v>13</v>
      </c>
      <c r="AI2333" s="7">
        <f t="shared" si="1244"/>
        <v>3</v>
      </c>
      <c r="AJ2333" s="7">
        <f t="shared" si="1245"/>
        <v>0</v>
      </c>
      <c r="AK2333" s="7">
        <f t="shared" si="1246"/>
        <v>6</v>
      </c>
      <c r="AL2333" s="7">
        <f t="shared" si="1247"/>
        <v>0</v>
      </c>
      <c r="AM2333" s="2">
        <f t="shared" si="1248"/>
        <v>8.1848820414058734E-2</v>
      </c>
      <c r="AN2333" s="2">
        <f t="shared" si="1249"/>
        <v>0</v>
      </c>
      <c r="AO2333" s="2">
        <f t="shared" si="1250"/>
        <v>7.1015888300433316E-3</v>
      </c>
      <c r="AP2333" s="2">
        <f t="shared" si="1251"/>
        <v>0</v>
      </c>
      <c r="AR2333" t="str">
        <f t="shared" si="1254"/>
        <v>Orange</v>
      </c>
      <c r="AS2333" t="s">
        <v>2</v>
      </c>
      <c r="AT2333" s="162">
        <v>36</v>
      </c>
      <c r="AV2333" s="91">
        <v>48</v>
      </c>
      <c r="AW2333" s="93">
        <v>361</v>
      </c>
      <c r="AX2333" s="99">
        <f t="shared" si="1252"/>
        <v>48361</v>
      </c>
      <c r="AZ2333" s="7" t="s">
        <v>3053</v>
      </c>
      <c r="BA2333" t="s">
        <v>3290</v>
      </c>
      <c r="BJ2333">
        <v>20</v>
      </c>
    </row>
    <row r="2334" spans="1:62" hidden="1" outlineLevel="1">
      <c r="A2334" t="s">
        <v>2765</v>
      </c>
      <c r="B2334" t="s">
        <v>2</v>
      </c>
      <c r="C2334" s="1">
        <f t="shared" si="1236"/>
        <v>4115</v>
      </c>
      <c r="D2334" s="7">
        <f>IF(P2334&gt;0,RANK(P2334,(P2334:R2334,S2334:AG2334)),0)</f>
        <v>8</v>
      </c>
      <c r="E2334" s="7">
        <f>IF(Q2334&gt;0,RANK(Q2334,(P2334:R2334,S2334:AG2334)),0)</f>
        <v>5</v>
      </c>
      <c r="F2334" s="7">
        <f>IF(R2334&gt;0,RANK(R2334,(P2334:R2334,S2334:AG2334)),0)</f>
        <v>1</v>
      </c>
      <c r="G2334" s="7">
        <f>IF(S2334&gt;0,RANK(S2334,(P2334:R2334,S2334:AG2334)),0)</f>
        <v>2</v>
      </c>
      <c r="H2334" s="48">
        <f t="shared" si="1237"/>
        <v>2301</v>
      </c>
      <c r="I2334" s="163">
        <f t="shared" si="1253"/>
        <v>0.55917375455650065</v>
      </c>
      <c r="J2334" s="2"/>
      <c r="K2334" s="2">
        <f t="shared" si="1238"/>
        <v>4.617253948967193E-3</v>
      </c>
      <c r="L2334" s="2">
        <f t="shared" si="1239"/>
        <v>5.0789793438639125E-2</v>
      </c>
      <c r="M2334" s="2">
        <f t="shared" si="1240"/>
        <v>0.67095990279465367</v>
      </c>
      <c r="N2334" s="2">
        <f t="shared" si="1241"/>
        <v>0.1117861482381531</v>
      </c>
      <c r="O2334" s="2">
        <f t="shared" si="1242"/>
        <v>0.16184690157958698</v>
      </c>
      <c r="P2334" s="1">
        <v>19</v>
      </c>
      <c r="Q2334" s="1">
        <v>209</v>
      </c>
      <c r="R2334" s="1">
        <v>2761</v>
      </c>
      <c r="S2334" s="1">
        <v>460</v>
      </c>
      <c r="T2334" s="1">
        <v>280</v>
      </c>
      <c r="V2334" s="1">
        <v>40</v>
      </c>
      <c r="Y2334" s="1">
        <v>298</v>
      </c>
      <c r="Z2334" s="1">
        <f t="shared" si="1243"/>
        <v>31</v>
      </c>
      <c r="AC2334" s="1">
        <v>17</v>
      </c>
      <c r="AI2334" s="7">
        <f t="shared" si="1244"/>
        <v>4</v>
      </c>
      <c r="AJ2334" s="7">
        <f t="shared" si="1245"/>
        <v>0</v>
      </c>
      <c r="AK2334" s="7">
        <f t="shared" si="1246"/>
        <v>6</v>
      </c>
      <c r="AL2334" s="7">
        <f t="shared" si="1247"/>
        <v>0</v>
      </c>
      <c r="AM2334" s="2">
        <f t="shared" si="1248"/>
        <v>6.8043742405832316E-2</v>
      </c>
      <c r="AN2334" s="2">
        <f t="shared" si="1249"/>
        <v>0</v>
      </c>
      <c r="AO2334" s="2">
        <f t="shared" si="1250"/>
        <v>9.7205346294046164E-3</v>
      </c>
      <c r="AP2334" s="2">
        <f t="shared" si="1251"/>
        <v>0</v>
      </c>
      <c r="AR2334" t="str">
        <f t="shared" si="1254"/>
        <v>Palo Pinto</v>
      </c>
      <c r="AS2334" t="s">
        <v>2</v>
      </c>
      <c r="AT2334" s="162">
        <v>11</v>
      </c>
      <c r="AV2334" s="91">
        <v>48</v>
      </c>
      <c r="AW2334" s="93">
        <v>363</v>
      </c>
      <c r="AX2334" s="99">
        <f t="shared" si="1252"/>
        <v>48363</v>
      </c>
      <c r="AZ2334" s="7" t="s">
        <v>3053</v>
      </c>
      <c r="BA2334" t="s">
        <v>3290</v>
      </c>
      <c r="BJ2334">
        <v>31</v>
      </c>
    </row>
    <row r="2335" spans="1:62" hidden="1" outlineLevel="1">
      <c r="A2335" t="s">
        <v>673</v>
      </c>
      <c r="B2335" t="s">
        <v>2</v>
      </c>
      <c r="C2335" s="1">
        <f t="shared" si="1236"/>
        <v>2867</v>
      </c>
      <c r="D2335" s="7">
        <f>IF(P2335&gt;0,RANK(P2335,(P2335:R2335,S2335:AG2335)),0)</f>
        <v>8</v>
      </c>
      <c r="E2335" s="7">
        <f>IF(Q2335&gt;0,RANK(Q2335,(P2335:R2335,S2335:AG2335)),0)</f>
        <v>4</v>
      </c>
      <c r="F2335" s="7">
        <f>IF(R2335&gt;0,RANK(R2335,(P2335:R2335,S2335:AG2335)),0)</f>
        <v>1</v>
      </c>
      <c r="G2335" s="7">
        <f>IF(S2335&gt;0,RANK(S2335,(P2335:R2335,S2335:AG2335)),0)</f>
        <v>3</v>
      </c>
      <c r="H2335" s="48">
        <f t="shared" si="1237"/>
        <v>1810</v>
      </c>
      <c r="I2335" s="163">
        <f t="shared" si="1253"/>
        <v>0.63132193930938263</v>
      </c>
      <c r="J2335" s="2"/>
      <c r="K2335" s="2">
        <f t="shared" si="1238"/>
        <v>3.4879665155214509E-3</v>
      </c>
      <c r="L2335" s="2">
        <f t="shared" si="1239"/>
        <v>4.2204394837809557E-2</v>
      </c>
      <c r="M2335" s="2">
        <f t="shared" si="1240"/>
        <v>0.71642832228810605</v>
      </c>
      <c r="N2335" s="2">
        <f t="shared" si="1241"/>
        <v>8.092082316009766E-2</v>
      </c>
      <c r="O2335" s="2">
        <f t="shared" si="1242"/>
        <v>0.1569584931984653</v>
      </c>
      <c r="P2335" s="1">
        <v>10</v>
      </c>
      <c r="Q2335" s="1">
        <v>121</v>
      </c>
      <c r="R2335" s="1">
        <v>2054</v>
      </c>
      <c r="S2335" s="1">
        <v>232</v>
      </c>
      <c r="T2335" s="1">
        <v>244</v>
      </c>
      <c r="V2335" s="1">
        <v>20</v>
      </c>
      <c r="Y2335" s="1">
        <v>112</v>
      </c>
      <c r="Z2335" s="1">
        <f t="shared" si="1243"/>
        <v>4</v>
      </c>
      <c r="AC2335" s="1">
        <v>70</v>
      </c>
      <c r="AI2335" s="7">
        <f t="shared" si="1244"/>
        <v>2</v>
      </c>
      <c r="AJ2335" s="7">
        <f t="shared" si="1245"/>
        <v>0</v>
      </c>
      <c r="AK2335" s="7">
        <f t="shared" si="1246"/>
        <v>6</v>
      </c>
      <c r="AL2335" s="7">
        <f t="shared" si="1247"/>
        <v>0</v>
      </c>
      <c r="AM2335" s="2">
        <f t="shared" si="1248"/>
        <v>8.5106382978723402E-2</v>
      </c>
      <c r="AN2335" s="2">
        <f t="shared" si="1249"/>
        <v>0</v>
      </c>
      <c r="AO2335" s="2">
        <f t="shared" si="1250"/>
        <v>6.9759330310429019E-3</v>
      </c>
      <c r="AP2335" s="2">
        <f t="shared" si="1251"/>
        <v>0</v>
      </c>
      <c r="AR2335" t="str">
        <f t="shared" si="1254"/>
        <v>Panola</v>
      </c>
      <c r="AS2335" t="s">
        <v>2</v>
      </c>
      <c r="AT2335" s="162">
        <v>1</v>
      </c>
      <c r="AV2335" s="91">
        <v>48</v>
      </c>
      <c r="AW2335" s="93">
        <v>365</v>
      </c>
      <c r="AX2335" s="99">
        <f t="shared" si="1252"/>
        <v>48365</v>
      </c>
      <c r="AZ2335" s="7" t="s">
        <v>3053</v>
      </c>
      <c r="BA2335" t="s">
        <v>3290</v>
      </c>
      <c r="BJ2335">
        <v>4</v>
      </c>
    </row>
    <row r="2336" spans="1:62" hidden="1" outlineLevel="1">
      <c r="A2336" t="s">
        <v>2381</v>
      </c>
      <c r="B2336" t="s">
        <v>2</v>
      </c>
      <c r="C2336" s="1">
        <f t="shared" si="1236"/>
        <v>12620</v>
      </c>
      <c r="D2336" s="7">
        <f>IF(P2336&gt;0,RANK(P2336,(P2336:R2336,S2336:AG2336)),0)</f>
        <v>7</v>
      </c>
      <c r="E2336" s="7">
        <f>IF(Q2336&gt;0,RANK(Q2336,(P2336:R2336,S2336:AG2336)),0)</f>
        <v>5</v>
      </c>
      <c r="F2336" s="7">
        <f>IF(R2336&gt;0,RANK(R2336,(P2336:R2336,S2336:AG2336)),0)</f>
        <v>1</v>
      </c>
      <c r="G2336" s="7">
        <f>IF(S2336&gt;0,RANK(S2336,(P2336:R2336,S2336:AG2336)),0)</f>
        <v>2</v>
      </c>
      <c r="H2336" s="48">
        <f t="shared" si="1237"/>
        <v>6857</v>
      </c>
      <c r="I2336" s="163">
        <f t="shared" si="1253"/>
        <v>0.54334389857369259</v>
      </c>
      <c r="J2336" s="2"/>
      <c r="K2336" s="2">
        <f t="shared" si="1238"/>
        <v>6.5768621236133125E-3</v>
      </c>
      <c r="L2336" s="2">
        <f t="shared" si="1239"/>
        <v>4.8573692551505544E-2</v>
      </c>
      <c r="M2336" s="2">
        <f t="shared" si="1240"/>
        <v>0.65594294770206019</v>
      </c>
      <c r="N2336" s="2">
        <f t="shared" si="1241"/>
        <v>0.11259904912836767</v>
      </c>
      <c r="O2336" s="2">
        <f t="shared" si="1242"/>
        <v>0.17630744849445329</v>
      </c>
      <c r="P2336" s="1">
        <v>83</v>
      </c>
      <c r="Q2336" s="1">
        <v>613</v>
      </c>
      <c r="R2336" s="1">
        <v>8278</v>
      </c>
      <c r="S2336" s="1">
        <v>1421</v>
      </c>
      <c r="T2336" s="1">
        <v>1395</v>
      </c>
      <c r="V2336" s="1">
        <v>108</v>
      </c>
      <c r="Y2336" s="1">
        <v>664</v>
      </c>
      <c r="Z2336" s="1">
        <f t="shared" si="1243"/>
        <v>22</v>
      </c>
      <c r="AC2336" s="1">
        <v>36</v>
      </c>
      <c r="AI2336" s="7">
        <f t="shared" si="1244"/>
        <v>3</v>
      </c>
      <c r="AJ2336" s="7">
        <f t="shared" si="1245"/>
        <v>0</v>
      </c>
      <c r="AK2336" s="7">
        <f t="shared" si="1246"/>
        <v>6</v>
      </c>
      <c r="AL2336" s="7">
        <f t="shared" si="1247"/>
        <v>0</v>
      </c>
      <c r="AM2336" s="2">
        <f t="shared" si="1248"/>
        <v>0.11053882725832012</v>
      </c>
      <c r="AN2336" s="2">
        <f t="shared" si="1249"/>
        <v>0</v>
      </c>
      <c r="AO2336" s="2">
        <f t="shared" si="1250"/>
        <v>8.5578446909667198E-3</v>
      </c>
      <c r="AP2336" s="2">
        <f t="shared" si="1251"/>
        <v>0</v>
      </c>
      <c r="AR2336" t="str">
        <f t="shared" si="1254"/>
        <v>Parker</v>
      </c>
      <c r="AS2336" t="s">
        <v>2</v>
      </c>
      <c r="AT2336" s="162">
        <v>12</v>
      </c>
      <c r="AV2336" s="91">
        <v>48</v>
      </c>
      <c r="AW2336" s="93">
        <v>367</v>
      </c>
      <c r="AX2336" s="99">
        <f t="shared" si="1252"/>
        <v>48367</v>
      </c>
      <c r="AZ2336" s="7" t="s">
        <v>3053</v>
      </c>
      <c r="BA2336" t="s">
        <v>3290</v>
      </c>
      <c r="BJ2336">
        <v>22</v>
      </c>
    </row>
    <row r="2337" spans="1:62" hidden="1" outlineLevel="1">
      <c r="A2337" t="s">
        <v>2916</v>
      </c>
      <c r="B2337" t="s">
        <v>2</v>
      </c>
      <c r="C2337" s="1">
        <f t="shared" si="1236"/>
        <v>806</v>
      </c>
      <c r="D2337" s="7">
        <f>IF(P2337&gt;0,RANK(P2337,(P2337:R2337,S2337:AG2337)),0)</f>
        <v>0</v>
      </c>
      <c r="E2337" s="7">
        <f>IF(Q2337&gt;0,RANK(Q2337,(P2337:R2337,S2337:AG2337)),0)</f>
        <v>4</v>
      </c>
      <c r="F2337" s="7">
        <f>IF(R2337&gt;0,RANK(R2337,(P2337:R2337,S2337:AG2337)),0)</f>
        <v>1</v>
      </c>
      <c r="G2337" s="7">
        <f>IF(S2337&gt;0,RANK(S2337,(P2337:R2337,S2337:AG2337)),0)</f>
        <v>3</v>
      </c>
      <c r="H2337" s="48">
        <f t="shared" si="1237"/>
        <v>586</v>
      </c>
      <c r="I2337" s="163">
        <f t="shared" si="1253"/>
        <v>0.72704714640198509</v>
      </c>
      <c r="J2337" s="2"/>
      <c r="K2337" s="2">
        <f t="shared" si="1238"/>
        <v>0</v>
      </c>
      <c r="L2337" s="2">
        <f t="shared" si="1239"/>
        <v>4.2183622828784122E-2</v>
      </c>
      <c r="M2337" s="2">
        <f t="shared" si="1240"/>
        <v>0.794044665012407</v>
      </c>
      <c r="N2337" s="2">
        <f t="shared" si="1241"/>
        <v>6.0794044665012405E-2</v>
      </c>
      <c r="O2337" s="2">
        <f t="shared" si="1242"/>
        <v>0.10297766749379653</v>
      </c>
      <c r="P2337" s="1">
        <v>0</v>
      </c>
      <c r="Q2337" s="1">
        <v>34</v>
      </c>
      <c r="R2337" s="1">
        <v>640</v>
      </c>
      <c r="S2337" s="1">
        <v>49</v>
      </c>
      <c r="T2337" s="1">
        <v>54</v>
      </c>
      <c r="V2337" s="1">
        <v>7</v>
      </c>
      <c r="Y2337" s="1">
        <v>22</v>
      </c>
      <c r="Z2337" s="1">
        <f t="shared" si="1243"/>
        <v>0</v>
      </c>
      <c r="AC2337" s="1">
        <v>0</v>
      </c>
      <c r="AI2337" s="7">
        <f t="shared" si="1244"/>
        <v>2</v>
      </c>
      <c r="AJ2337" s="7">
        <f t="shared" si="1245"/>
        <v>0</v>
      </c>
      <c r="AK2337" s="7">
        <f t="shared" si="1246"/>
        <v>6</v>
      </c>
      <c r="AL2337" s="7">
        <f t="shared" si="1247"/>
        <v>0</v>
      </c>
      <c r="AM2337" s="2">
        <f t="shared" si="1248"/>
        <v>6.699751861042183E-2</v>
      </c>
      <c r="AN2337" s="2">
        <f t="shared" si="1249"/>
        <v>0</v>
      </c>
      <c r="AO2337" s="2">
        <f t="shared" si="1250"/>
        <v>8.6848635235732014E-3</v>
      </c>
      <c r="AP2337" s="2">
        <f t="shared" si="1251"/>
        <v>0</v>
      </c>
      <c r="AR2337" t="str">
        <f t="shared" si="1254"/>
        <v>Parmer</v>
      </c>
      <c r="AS2337" t="s">
        <v>2</v>
      </c>
      <c r="AT2337" s="162">
        <v>19</v>
      </c>
      <c r="AV2337" s="91">
        <v>48</v>
      </c>
      <c r="AW2337" s="93">
        <v>369</v>
      </c>
      <c r="AX2337" s="99">
        <f t="shared" si="1252"/>
        <v>48369</v>
      </c>
      <c r="AZ2337" s="7" t="s">
        <v>3053</v>
      </c>
      <c r="BA2337" t="s">
        <v>3290</v>
      </c>
      <c r="BJ2337">
        <v>0</v>
      </c>
    </row>
    <row r="2338" spans="1:62" hidden="1" outlineLevel="1">
      <c r="A2338" t="s">
        <v>2190</v>
      </c>
      <c r="B2338" t="s">
        <v>2</v>
      </c>
      <c r="C2338" s="1">
        <f t="shared" si="1236"/>
        <v>539</v>
      </c>
      <c r="D2338" s="7">
        <f>IF(P2338&gt;0,RANK(P2338,(P2338:R2338,S2338:AG2338)),0)</f>
        <v>8</v>
      </c>
      <c r="E2338" s="7">
        <f>IF(Q2338&gt;0,RANK(Q2338,(P2338:R2338,S2338:AG2338)),0)</f>
        <v>4</v>
      </c>
      <c r="F2338" s="7">
        <f>IF(R2338&gt;0,RANK(R2338,(P2338:R2338,S2338:AG2338)),0)</f>
        <v>1</v>
      </c>
      <c r="G2338" s="7">
        <f>IF(S2338&gt;0,RANK(S2338,(P2338:R2338,S2338:AG2338)),0)</f>
        <v>3</v>
      </c>
      <c r="H2338" s="48">
        <f t="shared" si="1237"/>
        <v>349</v>
      </c>
      <c r="I2338" s="163">
        <f t="shared" si="1253"/>
        <v>0.64749536178107603</v>
      </c>
      <c r="J2338" s="2"/>
      <c r="K2338" s="2">
        <f t="shared" si="1238"/>
        <v>3.7105751391465678E-3</v>
      </c>
      <c r="L2338" s="2">
        <f t="shared" si="1239"/>
        <v>7.050092764378478E-2</v>
      </c>
      <c r="M2338" s="2">
        <f t="shared" si="1240"/>
        <v>0.72356215213358066</v>
      </c>
      <c r="N2338" s="2">
        <f t="shared" si="1241"/>
        <v>7.4211502782931357E-2</v>
      </c>
      <c r="O2338" s="2">
        <f t="shared" si="1242"/>
        <v>0.12801484230055665</v>
      </c>
      <c r="P2338" s="1">
        <v>2</v>
      </c>
      <c r="Q2338" s="1">
        <v>38</v>
      </c>
      <c r="R2338" s="1">
        <v>390</v>
      </c>
      <c r="S2338" s="1">
        <v>40</v>
      </c>
      <c r="T2338" s="1">
        <v>41</v>
      </c>
      <c r="V2338" s="1">
        <v>5</v>
      </c>
      <c r="Y2338" s="1">
        <v>18</v>
      </c>
      <c r="Z2338" s="1">
        <f t="shared" si="1243"/>
        <v>3</v>
      </c>
      <c r="AC2338" s="1">
        <v>2</v>
      </c>
      <c r="AI2338" s="7">
        <f t="shared" si="1244"/>
        <v>2</v>
      </c>
      <c r="AJ2338" s="7">
        <f t="shared" si="1245"/>
        <v>0</v>
      </c>
      <c r="AK2338" s="7">
        <f t="shared" si="1246"/>
        <v>6</v>
      </c>
      <c r="AL2338" s="7">
        <f t="shared" si="1247"/>
        <v>0</v>
      </c>
      <c r="AM2338" s="2">
        <f t="shared" si="1248"/>
        <v>7.6066790352504632E-2</v>
      </c>
      <c r="AN2338" s="2">
        <f t="shared" si="1249"/>
        <v>0</v>
      </c>
      <c r="AO2338" s="2">
        <f t="shared" si="1250"/>
        <v>9.2764378478664197E-3</v>
      </c>
      <c r="AP2338" s="2">
        <f t="shared" si="1251"/>
        <v>0</v>
      </c>
      <c r="AR2338" t="str">
        <f t="shared" si="1254"/>
        <v>Pecos</v>
      </c>
      <c r="AS2338" t="s">
        <v>2</v>
      </c>
      <c r="AT2338" s="162">
        <v>23</v>
      </c>
      <c r="AV2338" s="91">
        <v>48</v>
      </c>
      <c r="AW2338" s="93">
        <v>371</v>
      </c>
      <c r="AX2338" s="99">
        <f t="shared" si="1252"/>
        <v>48371</v>
      </c>
      <c r="AZ2338" s="7" t="s">
        <v>3053</v>
      </c>
      <c r="BA2338" t="s">
        <v>3290</v>
      </c>
      <c r="BJ2338">
        <v>3</v>
      </c>
    </row>
    <row r="2339" spans="1:62" hidden="1" outlineLevel="1">
      <c r="A2339" t="s">
        <v>3027</v>
      </c>
      <c r="B2339" t="s">
        <v>2</v>
      </c>
      <c r="C2339" s="1">
        <f t="shared" si="1236"/>
        <v>5230</v>
      </c>
      <c r="D2339" s="7">
        <f>IF(P2339&gt;0,RANK(P2339,(P2339:R2339,S2339:AG2339)),0)</f>
        <v>8</v>
      </c>
      <c r="E2339" s="7">
        <f>IF(Q2339&gt;0,RANK(Q2339,(P2339:R2339,S2339:AG2339)),0)</f>
        <v>5</v>
      </c>
      <c r="F2339" s="7">
        <f>IF(R2339&gt;0,RANK(R2339,(P2339:R2339,S2339:AG2339)),0)</f>
        <v>1</v>
      </c>
      <c r="G2339" s="7">
        <f>IF(S2339&gt;0,RANK(S2339,(P2339:R2339,S2339:AG2339)),0)</f>
        <v>2</v>
      </c>
      <c r="H2339" s="48">
        <f t="shared" si="1237"/>
        <v>3134</v>
      </c>
      <c r="I2339" s="163">
        <f t="shared" si="1253"/>
        <v>0.59923518164435952</v>
      </c>
      <c r="J2339" s="2"/>
      <c r="K2339" s="2">
        <f t="shared" si="1238"/>
        <v>4.3977055449330787E-3</v>
      </c>
      <c r="L2339" s="2">
        <f t="shared" si="1239"/>
        <v>3.9579349904397702E-2</v>
      </c>
      <c r="M2339" s="2">
        <f t="shared" si="1240"/>
        <v>0.71510516252390055</v>
      </c>
      <c r="N2339" s="2">
        <f t="shared" si="1241"/>
        <v>0.1158699808795411</v>
      </c>
      <c r="O2339" s="2">
        <f t="shared" si="1242"/>
        <v>0.12504780114722752</v>
      </c>
      <c r="P2339" s="1">
        <v>23</v>
      </c>
      <c r="Q2339" s="1">
        <v>207</v>
      </c>
      <c r="R2339" s="1">
        <v>3740</v>
      </c>
      <c r="S2339" s="1">
        <v>606</v>
      </c>
      <c r="T2339" s="1">
        <v>318</v>
      </c>
      <c r="V2339" s="1">
        <v>62</v>
      </c>
      <c r="Y2339" s="1">
        <v>235</v>
      </c>
      <c r="Z2339" s="1">
        <f t="shared" si="1243"/>
        <v>14</v>
      </c>
      <c r="AC2339" s="1">
        <v>25</v>
      </c>
      <c r="AI2339" s="7">
        <f t="shared" si="1244"/>
        <v>3</v>
      </c>
      <c r="AJ2339" s="7">
        <f t="shared" si="1245"/>
        <v>0</v>
      </c>
      <c r="AK2339" s="7">
        <f t="shared" si="1246"/>
        <v>6</v>
      </c>
      <c r="AL2339" s="7">
        <f t="shared" si="1247"/>
        <v>0</v>
      </c>
      <c r="AM2339" s="2">
        <f t="shared" si="1248"/>
        <v>6.0803059273422562E-2</v>
      </c>
      <c r="AN2339" s="2">
        <f t="shared" si="1249"/>
        <v>0</v>
      </c>
      <c r="AO2339" s="2">
        <f t="shared" si="1250"/>
        <v>1.1854684512428298E-2</v>
      </c>
      <c r="AP2339" s="2">
        <f t="shared" si="1251"/>
        <v>0</v>
      </c>
      <c r="AR2339" t="str">
        <f t="shared" si="1254"/>
        <v>Polk</v>
      </c>
      <c r="AS2339" t="s">
        <v>2</v>
      </c>
      <c r="AT2339" s="162">
        <v>36</v>
      </c>
      <c r="AV2339" s="91">
        <v>48</v>
      </c>
      <c r="AW2339" s="93">
        <v>373</v>
      </c>
      <c r="AX2339" s="99">
        <f t="shared" si="1252"/>
        <v>48373</v>
      </c>
      <c r="AZ2339" s="7" t="s">
        <v>3053</v>
      </c>
      <c r="BA2339" t="s">
        <v>3290</v>
      </c>
      <c r="BJ2339">
        <v>14</v>
      </c>
    </row>
    <row r="2340" spans="1:62" hidden="1" outlineLevel="1">
      <c r="A2340" t="s">
        <v>2982</v>
      </c>
      <c r="B2340" t="s">
        <v>2</v>
      </c>
      <c r="C2340" s="1">
        <f t="shared" si="1236"/>
        <v>5408</v>
      </c>
      <c r="D2340" s="7">
        <f>IF(P2340&gt;0,RANK(P2340,(P2340:R2340,S2340:AG2340)),0)</f>
        <v>7</v>
      </c>
      <c r="E2340" s="7">
        <f>IF(Q2340&gt;0,RANK(Q2340,(P2340:R2340,S2340:AG2340)),0)</f>
        <v>5</v>
      </c>
      <c r="F2340" s="7">
        <f>IF(R2340&gt;0,RANK(R2340,(P2340:R2340,S2340:AG2340)),0)</f>
        <v>1</v>
      </c>
      <c r="G2340" s="7">
        <f>IF(S2340&gt;0,RANK(S2340,(P2340:R2340,S2340:AG2340)),0)</f>
        <v>2</v>
      </c>
      <c r="H2340" s="48">
        <f t="shared" si="1237"/>
        <v>3589</v>
      </c>
      <c r="I2340" s="163">
        <f t="shared" si="1253"/>
        <v>0.66364644970414199</v>
      </c>
      <c r="J2340" s="2"/>
      <c r="K2340" s="2">
        <f t="shared" si="1238"/>
        <v>5.732248520710059E-3</v>
      </c>
      <c r="L2340" s="2">
        <f t="shared" si="1239"/>
        <v>3.2359467455621301E-2</v>
      </c>
      <c r="M2340" s="2">
        <f t="shared" si="1240"/>
        <v>0.74870562130177509</v>
      </c>
      <c r="N2340" s="2">
        <f t="shared" si="1241"/>
        <v>8.505917159763314E-2</v>
      </c>
      <c r="O2340" s="2">
        <f t="shared" si="1242"/>
        <v>0.12814349112426032</v>
      </c>
      <c r="P2340" s="1">
        <v>31</v>
      </c>
      <c r="Q2340" s="1">
        <v>175</v>
      </c>
      <c r="R2340" s="1">
        <v>4049</v>
      </c>
      <c r="S2340" s="1">
        <v>460</v>
      </c>
      <c r="T2340" s="1">
        <v>428</v>
      </c>
      <c r="V2340" s="1">
        <v>60</v>
      </c>
      <c r="Y2340" s="1">
        <v>177</v>
      </c>
      <c r="Z2340" s="1">
        <f t="shared" si="1243"/>
        <v>15</v>
      </c>
      <c r="AC2340" s="1">
        <v>13</v>
      </c>
      <c r="AI2340" s="7">
        <f t="shared" si="1244"/>
        <v>3</v>
      </c>
      <c r="AJ2340" s="7">
        <f t="shared" si="1245"/>
        <v>0</v>
      </c>
      <c r="AK2340" s="7">
        <f t="shared" si="1246"/>
        <v>6</v>
      </c>
      <c r="AL2340" s="7">
        <f t="shared" si="1247"/>
        <v>0</v>
      </c>
      <c r="AM2340" s="2">
        <f t="shared" si="1248"/>
        <v>7.9142011834319528E-2</v>
      </c>
      <c r="AN2340" s="2">
        <f t="shared" si="1249"/>
        <v>0</v>
      </c>
      <c r="AO2340" s="2">
        <f t="shared" si="1250"/>
        <v>1.1094674556213017E-2</v>
      </c>
      <c r="AP2340" s="2">
        <f t="shared" si="1251"/>
        <v>0</v>
      </c>
      <c r="AR2340" t="str">
        <f t="shared" si="1254"/>
        <v>Potter</v>
      </c>
      <c r="AS2340" t="s">
        <v>2</v>
      </c>
      <c r="AT2340" s="162">
        <v>13</v>
      </c>
      <c r="AV2340" s="91">
        <v>48</v>
      </c>
      <c r="AW2340" s="93">
        <v>375</v>
      </c>
      <c r="AX2340" s="99">
        <f t="shared" si="1252"/>
        <v>48375</v>
      </c>
      <c r="AZ2340" s="7" t="s">
        <v>3053</v>
      </c>
      <c r="BA2340" t="s">
        <v>3290</v>
      </c>
      <c r="BJ2340">
        <v>15</v>
      </c>
    </row>
    <row r="2341" spans="1:62" hidden="1" outlineLevel="1">
      <c r="A2341" t="s">
        <v>293</v>
      </c>
      <c r="B2341" t="s">
        <v>2</v>
      </c>
      <c r="C2341" s="1">
        <f t="shared" si="1236"/>
        <v>12</v>
      </c>
      <c r="D2341" s="7">
        <f>IF(P2341&gt;0,RANK(P2341,(P2341:R2341,S2341:AG2341)),0)</f>
        <v>0</v>
      </c>
      <c r="E2341" s="7">
        <f>IF(Q2341&gt;0,RANK(Q2341,(P2341:R2341,S2341:AG2341)),0)</f>
        <v>0</v>
      </c>
      <c r="F2341" s="7">
        <f>IF(R2341&gt;0,RANK(R2341,(P2341:R2341,S2341:AG2341)),0)</f>
        <v>1</v>
      </c>
      <c r="G2341" s="7">
        <f>IF(S2341&gt;0,RANK(S2341,(P2341:R2341,S2341:AG2341)),0)</f>
        <v>2</v>
      </c>
      <c r="H2341" s="48">
        <f t="shared" si="1237"/>
        <v>6</v>
      </c>
      <c r="I2341" s="163">
        <f t="shared" si="1253"/>
        <v>0.5</v>
      </c>
      <c r="J2341" s="2"/>
      <c r="K2341" s="2">
        <f t="shared" si="1238"/>
        <v>0</v>
      </c>
      <c r="L2341" s="2">
        <f t="shared" si="1239"/>
        <v>0</v>
      </c>
      <c r="M2341" s="2">
        <f t="shared" si="1240"/>
        <v>0.66666666666666663</v>
      </c>
      <c r="N2341" s="2">
        <f t="shared" si="1241"/>
        <v>0.16666666666666666</v>
      </c>
      <c r="O2341" s="2">
        <f t="shared" si="1242"/>
        <v>0.16666666666666671</v>
      </c>
      <c r="P2341" s="1">
        <v>0</v>
      </c>
      <c r="Q2341" s="1">
        <v>0</v>
      </c>
      <c r="R2341" s="1">
        <v>8</v>
      </c>
      <c r="S2341" s="1">
        <v>2</v>
      </c>
      <c r="T2341" s="1">
        <v>1</v>
      </c>
      <c r="V2341" s="1">
        <v>0</v>
      </c>
      <c r="Y2341" s="1">
        <v>1</v>
      </c>
      <c r="Z2341" s="1">
        <f t="shared" si="1243"/>
        <v>0</v>
      </c>
      <c r="AC2341" s="1">
        <v>0</v>
      </c>
      <c r="AI2341" s="7">
        <f t="shared" si="1244"/>
        <v>3</v>
      </c>
      <c r="AJ2341" s="7">
        <f t="shared" si="1245"/>
        <v>0</v>
      </c>
      <c r="AK2341" s="7">
        <f t="shared" si="1246"/>
        <v>0</v>
      </c>
      <c r="AL2341" s="7">
        <f t="shared" si="1247"/>
        <v>0</v>
      </c>
      <c r="AM2341" s="2">
        <f t="shared" si="1248"/>
        <v>8.3333333333333329E-2</v>
      </c>
      <c r="AN2341" s="2">
        <f t="shared" si="1249"/>
        <v>0</v>
      </c>
      <c r="AO2341" s="2">
        <f t="shared" si="1250"/>
        <v>0</v>
      </c>
      <c r="AP2341" s="2">
        <f t="shared" si="1251"/>
        <v>0</v>
      </c>
      <c r="AR2341" t="str">
        <f t="shared" si="1254"/>
        <v>Presidio</v>
      </c>
      <c r="AS2341" t="s">
        <v>2</v>
      </c>
      <c r="AT2341" s="162">
        <v>23</v>
      </c>
      <c r="AV2341" s="91">
        <v>48</v>
      </c>
      <c r="AW2341" s="93">
        <v>377</v>
      </c>
      <c r="AX2341" s="99">
        <f t="shared" si="1252"/>
        <v>48377</v>
      </c>
      <c r="AZ2341" s="7" t="s">
        <v>3053</v>
      </c>
      <c r="BA2341" t="s">
        <v>3290</v>
      </c>
      <c r="BJ2341">
        <v>0</v>
      </c>
    </row>
    <row r="2342" spans="1:62" hidden="1" outlineLevel="1">
      <c r="A2342" t="s">
        <v>718</v>
      </c>
      <c r="B2342" t="s">
        <v>2</v>
      </c>
      <c r="C2342" s="1">
        <f t="shared" si="1236"/>
        <v>1288</v>
      </c>
      <c r="D2342" s="7">
        <f>IF(P2342&gt;0,RANK(P2342,(P2342:R2342,S2342:AG2342)),0)</f>
        <v>6</v>
      </c>
      <c r="E2342" s="7">
        <f>IF(Q2342&gt;0,RANK(Q2342,(P2342:R2342,S2342:AG2342)),0)</f>
        <v>5</v>
      </c>
      <c r="F2342" s="7">
        <f>IF(R2342&gt;0,RANK(R2342,(P2342:R2342,S2342:AG2342)),0)</f>
        <v>1</v>
      </c>
      <c r="G2342" s="7">
        <f>IF(S2342&gt;0,RANK(S2342,(P2342:R2342,S2342:AG2342)),0)</f>
        <v>2</v>
      </c>
      <c r="H2342" s="48">
        <f t="shared" si="1237"/>
        <v>720</v>
      </c>
      <c r="I2342" s="163">
        <f t="shared" si="1253"/>
        <v>0.55900621118012417</v>
      </c>
      <c r="J2342" s="2"/>
      <c r="K2342" s="2">
        <f t="shared" si="1238"/>
        <v>8.5403726708074539E-3</v>
      </c>
      <c r="L2342" s="2">
        <f t="shared" si="1239"/>
        <v>5.2018633540372672E-2</v>
      </c>
      <c r="M2342" s="2">
        <f t="shared" si="1240"/>
        <v>0.66614906832298137</v>
      </c>
      <c r="N2342" s="2">
        <f t="shared" si="1241"/>
        <v>0.10714285714285714</v>
      </c>
      <c r="O2342" s="2">
        <f t="shared" si="1242"/>
        <v>0.16614906832298143</v>
      </c>
      <c r="P2342" s="1">
        <v>11</v>
      </c>
      <c r="Q2342" s="1">
        <v>67</v>
      </c>
      <c r="R2342" s="1">
        <v>858</v>
      </c>
      <c r="S2342" s="1">
        <v>138</v>
      </c>
      <c r="T2342" s="1">
        <v>122</v>
      </c>
      <c r="V2342" s="1">
        <v>6</v>
      </c>
      <c r="Y2342" s="1">
        <v>81</v>
      </c>
      <c r="Z2342" s="1">
        <f t="shared" si="1243"/>
        <v>2</v>
      </c>
      <c r="AC2342" s="1">
        <v>3</v>
      </c>
      <c r="AI2342" s="7">
        <f t="shared" si="1244"/>
        <v>3</v>
      </c>
      <c r="AJ2342" s="7">
        <f t="shared" si="1245"/>
        <v>0</v>
      </c>
      <c r="AK2342" s="7">
        <f t="shared" si="1246"/>
        <v>7</v>
      </c>
      <c r="AL2342" s="7">
        <f t="shared" si="1247"/>
        <v>0</v>
      </c>
      <c r="AM2342" s="2">
        <f t="shared" si="1248"/>
        <v>9.4720496894409936E-2</v>
      </c>
      <c r="AN2342" s="2">
        <f t="shared" si="1249"/>
        <v>0</v>
      </c>
      <c r="AO2342" s="2">
        <f t="shared" si="1250"/>
        <v>4.658385093167702E-3</v>
      </c>
      <c r="AP2342" s="2">
        <f t="shared" si="1251"/>
        <v>0</v>
      </c>
      <c r="AR2342" t="str">
        <f t="shared" si="1254"/>
        <v>Rains</v>
      </c>
      <c r="AS2342" t="s">
        <v>2</v>
      </c>
      <c r="AT2342" s="162">
        <v>4</v>
      </c>
      <c r="AV2342" s="91">
        <v>48</v>
      </c>
      <c r="AW2342" s="93">
        <v>379</v>
      </c>
      <c r="AX2342" s="99">
        <f t="shared" si="1252"/>
        <v>48379</v>
      </c>
      <c r="AZ2342" s="7" t="s">
        <v>3053</v>
      </c>
      <c r="BA2342" t="s">
        <v>3290</v>
      </c>
      <c r="BJ2342">
        <v>2</v>
      </c>
    </row>
    <row r="2343" spans="1:62" hidden="1" outlineLevel="1">
      <c r="A2343" t="s">
        <v>1343</v>
      </c>
      <c r="B2343" t="s">
        <v>2</v>
      </c>
      <c r="C2343" s="1">
        <f t="shared" si="1236"/>
        <v>12235</v>
      </c>
      <c r="D2343" s="7">
        <f>IF(P2343&gt;0,RANK(P2343,(P2343:R2343,S2343:AG2343)),0)</f>
        <v>7</v>
      </c>
      <c r="E2343" s="7">
        <f>IF(Q2343&gt;0,RANK(Q2343,(P2343:R2343,S2343:AG2343)),0)</f>
        <v>4</v>
      </c>
      <c r="F2343" s="7">
        <f>IF(R2343&gt;0,RANK(R2343,(P2343:R2343,S2343:AG2343)),0)</f>
        <v>1</v>
      </c>
      <c r="G2343" s="7">
        <f>IF(S2343&gt;0,RANK(S2343,(P2343:R2343,S2343:AG2343)),0)</f>
        <v>3</v>
      </c>
      <c r="H2343" s="48">
        <f t="shared" si="1237"/>
        <v>7612</v>
      </c>
      <c r="I2343" s="163">
        <f t="shared" si="1253"/>
        <v>0.62214957090314671</v>
      </c>
      <c r="J2343" s="2"/>
      <c r="K2343" s="2">
        <f t="shared" si="1238"/>
        <v>3.1875766244380873E-3</v>
      </c>
      <c r="L2343" s="2">
        <f t="shared" si="1239"/>
        <v>4.4135676338373515E-2</v>
      </c>
      <c r="M2343" s="2">
        <f t="shared" si="1240"/>
        <v>0.72055578259092767</v>
      </c>
      <c r="N2343" s="2">
        <f t="shared" si="1241"/>
        <v>8.4102983244789542E-2</v>
      </c>
      <c r="O2343" s="2">
        <f t="shared" si="1242"/>
        <v>0.14801798120147108</v>
      </c>
      <c r="P2343" s="1">
        <v>39</v>
      </c>
      <c r="Q2343" s="1">
        <v>540</v>
      </c>
      <c r="R2343" s="1">
        <v>8816</v>
      </c>
      <c r="S2343" s="1">
        <v>1029</v>
      </c>
      <c r="T2343" s="1">
        <v>1204</v>
      </c>
      <c r="V2343" s="1">
        <v>103</v>
      </c>
      <c r="Y2343" s="1">
        <v>467</v>
      </c>
      <c r="Z2343" s="1">
        <f t="shared" si="1243"/>
        <v>16</v>
      </c>
      <c r="AC2343" s="1">
        <v>21</v>
      </c>
      <c r="AI2343" s="7">
        <f t="shared" si="1244"/>
        <v>2</v>
      </c>
      <c r="AJ2343" s="7">
        <f t="shared" si="1245"/>
        <v>0</v>
      </c>
      <c r="AK2343" s="7">
        <f t="shared" si="1246"/>
        <v>6</v>
      </c>
      <c r="AL2343" s="7">
        <f t="shared" si="1247"/>
        <v>0</v>
      </c>
      <c r="AM2343" s="2">
        <f t="shared" si="1248"/>
        <v>9.8406211687780951E-2</v>
      </c>
      <c r="AN2343" s="2">
        <f t="shared" si="1249"/>
        <v>0</v>
      </c>
      <c r="AO2343" s="2">
        <f t="shared" si="1250"/>
        <v>8.4184715978749495E-3</v>
      </c>
      <c r="AP2343" s="2">
        <f t="shared" si="1251"/>
        <v>0</v>
      </c>
      <c r="AR2343" t="str">
        <f t="shared" si="1254"/>
        <v>Randall</v>
      </c>
      <c r="AS2343" t="s">
        <v>2</v>
      </c>
      <c r="AT2343" s="162">
        <v>13</v>
      </c>
      <c r="AV2343" s="91">
        <v>48</v>
      </c>
      <c r="AW2343" s="93">
        <v>381</v>
      </c>
      <c r="AX2343" s="99">
        <f t="shared" si="1252"/>
        <v>48381</v>
      </c>
      <c r="AZ2343" s="7" t="s">
        <v>3053</v>
      </c>
      <c r="BA2343" t="s">
        <v>3290</v>
      </c>
      <c r="BJ2343">
        <v>16</v>
      </c>
    </row>
    <row r="2344" spans="1:62" hidden="1" outlineLevel="1">
      <c r="A2344" t="s">
        <v>359</v>
      </c>
      <c r="B2344" t="s">
        <v>2</v>
      </c>
      <c r="C2344" s="1">
        <f t="shared" si="1236"/>
        <v>656</v>
      </c>
      <c r="D2344" s="7">
        <f>IF(P2344&gt;0,RANK(P2344,(P2344:R2344,S2344:AG2344)),0)</f>
        <v>9</v>
      </c>
      <c r="E2344" s="7">
        <f>IF(Q2344&gt;0,RANK(Q2344,(P2344:R2344,S2344:AG2344)),0)</f>
        <v>5</v>
      </c>
      <c r="F2344" s="7">
        <f>IF(R2344&gt;0,RANK(R2344,(P2344:R2344,S2344:AG2344)),0)</f>
        <v>1</v>
      </c>
      <c r="G2344" s="7">
        <f>IF(S2344&gt;0,RANK(S2344,(P2344:R2344,S2344:AG2344)),0)</f>
        <v>3</v>
      </c>
      <c r="H2344" s="48">
        <f t="shared" si="1237"/>
        <v>271</v>
      </c>
      <c r="I2344" s="163">
        <f t="shared" si="1253"/>
        <v>0.41310975609756095</v>
      </c>
      <c r="J2344" s="2"/>
      <c r="K2344" s="2">
        <f t="shared" si="1238"/>
        <v>7.621951219512195E-3</v>
      </c>
      <c r="L2344" s="2">
        <f t="shared" si="1239"/>
        <v>3.8109756097560975E-2</v>
      </c>
      <c r="M2344" s="2">
        <f t="shared" si="1240"/>
        <v>0.5777439024390244</v>
      </c>
      <c r="N2344" s="2">
        <f t="shared" si="1241"/>
        <v>7.621951219512195E-2</v>
      </c>
      <c r="O2344" s="2">
        <f t="shared" si="1242"/>
        <v>0.30030487804878053</v>
      </c>
      <c r="P2344" s="1">
        <v>5</v>
      </c>
      <c r="Q2344" s="1">
        <v>25</v>
      </c>
      <c r="R2344" s="1">
        <v>379</v>
      </c>
      <c r="S2344" s="1">
        <v>50</v>
      </c>
      <c r="T2344" s="1">
        <v>45</v>
      </c>
      <c r="V2344" s="1">
        <v>14</v>
      </c>
      <c r="Y2344" s="1">
        <v>108</v>
      </c>
      <c r="Z2344" s="1">
        <f t="shared" si="1243"/>
        <v>9</v>
      </c>
      <c r="AC2344" s="1">
        <v>21</v>
      </c>
      <c r="AI2344" s="7">
        <f t="shared" si="1244"/>
        <v>4</v>
      </c>
      <c r="AJ2344" s="7">
        <f t="shared" si="1245"/>
        <v>0</v>
      </c>
      <c r="AK2344" s="7">
        <f t="shared" si="1246"/>
        <v>6</v>
      </c>
      <c r="AL2344" s="7">
        <f t="shared" si="1247"/>
        <v>0</v>
      </c>
      <c r="AM2344" s="2">
        <f t="shared" si="1248"/>
        <v>6.8597560975609762E-2</v>
      </c>
      <c r="AN2344" s="2">
        <f t="shared" si="1249"/>
        <v>0</v>
      </c>
      <c r="AO2344" s="2">
        <f t="shared" si="1250"/>
        <v>2.1341463414634148E-2</v>
      </c>
      <c r="AP2344" s="2">
        <f t="shared" si="1251"/>
        <v>0</v>
      </c>
      <c r="AR2344" t="str">
        <f t="shared" si="1254"/>
        <v>Reagan</v>
      </c>
      <c r="AS2344" t="s">
        <v>2</v>
      </c>
      <c r="AT2344" s="162">
        <v>23</v>
      </c>
      <c r="AV2344" s="91">
        <v>48</v>
      </c>
      <c r="AW2344" s="93">
        <v>383</v>
      </c>
      <c r="AX2344" s="99">
        <f t="shared" si="1252"/>
        <v>48383</v>
      </c>
      <c r="AZ2344" s="7" t="s">
        <v>3053</v>
      </c>
      <c r="BA2344" t="s">
        <v>3290</v>
      </c>
      <c r="BJ2344">
        <v>9</v>
      </c>
    </row>
    <row r="2345" spans="1:62" hidden="1" outlineLevel="1">
      <c r="A2345" t="s">
        <v>360</v>
      </c>
      <c r="B2345" t="s">
        <v>2</v>
      </c>
      <c r="C2345" s="1">
        <f t="shared" ref="C2345:C2407" si="1255">SUM(P2345:AG2345)</f>
        <v>602</v>
      </c>
      <c r="D2345" s="7">
        <f>IF(P2345&gt;0,RANK(P2345,(P2345:R2345,S2345:AG2345)),0)</f>
        <v>7</v>
      </c>
      <c r="E2345" s="7">
        <f>IF(Q2345&gt;0,RANK(Q2345,(P2345:R2345,S2345:AG2345)),0)</f>
        <v>3</v>
      </c>
      <c r="F2345" s="7">
        <f>IF(R2345&gt;0,RANK(R2345,(P2345:R2345,S2345:AG2345)),0)</f>
        <v>1</v>
      </c>
      <c r="G2345" s="7">
        <f>IF(S2345&gt;0,RANK(S2345,(P2345:R2345,S2345:AG2345)),0)</f>
        <v>2</v>
      </c>
      <c r="H2345" s="48">
        <f t="shared" ref="H2345:H2407" si="1256">MAX(P2345:Y2345)-LARGE(P2345:Y2345,2)</f>
        <v>386</v>
      </c>
      <c r="I2345" s="163">
        <f t="shared" si="1253"/>
        <v>0.64119601328903653</v>
      </c>
      <c r="J2345" s="2"/>
      <c r="K2345" s="2">
        <f t="shared" ref="K2345:K2407" si="1257">IF($C2345=0,"-",P2345/$C2345)</f>
        <v>6.6445182724252493E-3</v>
      </c>
      <c r="L2345" s="2">
        <f t="shared" ref="L2345:L2407" si="1258">IF($C2345=0,"-",Q2345/$C2345)</f>
        <v>5.4817275747508304E-2</v>
      </c>
      <c r="M2345" s="2">
        <f t="shared" ref="M2345:M2407" si="1259">IF($C2345=0,"-",R2345/$C2345)</f>
        <v>0.73920265780730898</v>
      </c>
      <c r="N2345" s="2">
        <f t="shared" ref="N2345:N2407" si="1260">IF($C2345=0,"-",S2345/$C2345)</f>
        <v>9.8006644518272429E-2</v>
      </c>
      <c r="O2345" s="2">
        <f t="shared" ref="O2345:O2407" si="1261">IF(C2345=0,"-",(1-K2345-L2345-M2345-N2345))</f>
        <v>0.10132890365448502</v>
      </c>
      <c r="P2345" s="1">
        <v>4</v>
      </c>
      <c r="Q2345" s="1">
        <v>33</v>
      </c>
      <c r="R2345" s="1">
        <v>445</v>
      </c>
      <c r="S2345" s="1">
        <v>59</v>
      </c>
      <c r="T2345" s="1">
        <v>29</v>
      </c>
      <c r="V2345" s="1">
        <v>9</v>
      </c>
      <c r="Y2345" s="1">
        <v>19</v>
      </c>
      <c r="Z2345" s="1">
        <f t="shared" ref="Z2345:Z2405" si="1262">BJ2345</f>
        <v>4</v>
      </c>
      <c r="AC2345" s="1">
        <v>0</v>
      </c>
      <c r="AI2345" s="7">
        <f t="shared" ref="AI2345:AI2407" si="1263">IF(T2345&gt;0,RANK(T2345,(P2345:Z2345)),0)</f>
        <v>4</v>
      </c>
      <c r="AJ2345" s="7">
        <f t="shared" ref="AJ2345:AJ2407" si="1264">IF(U2345&gt;0,RANK(U2345,(P2345:Z2345)),0)</f>
        <v>0</v>
      </c>
      <c r="AK2345" s="7">
        <f t="shared" ref="AK2345:AK2407" si="1265">IF(V2345&gt;0,RANK(V2345,(P2345:Z2345)),0)</f>
        <v>6</v>
      </c>
      <c r="AL2345" s="7">
        <f t="shared" ref="AL2345:AL2407" si="1266">IF(W2345&gt;0,RANK(W2345,(P2345:Z2345)),0)</f>
        <v>0</v>
      </c>
      <c r="AM2345" s="2">
        <f t="shared" ref="AM2345:AM2407" si="1267">IF($C2345=0,"-",T2345/$C2345)</f>
        <v>4.817275747508306E-2</v>
      </c>
      <c r="AN2345" s="2">
        <f t="shared" ref="AN2345:AN2407" si="1268">IF($C2345=0,"-",U2345/$C2345)</f>
        <v>0</v>
      </c>
      <c r="AO2345" s="2">
        <f t="shared" ref="AO2345:AO2407" si="1269">IF($C2345=0,"-",V2345/$C2345)</f>
        <v>1.4950166112956811E-2</v>
      </c>
      <c r="AP2345" s="2">
        <f t="shared" ref="AP2345:AP2407" si="1270">IF($C2345=0,"-",W2345/$C2345)</f>
        <v>0</v>
      </c>
      <c r="AR2345" t="str">
        <f t="shared" si="1254"/>
        <v>Real</v>
      </c>
      <c r="AS2345" t="s">
        <v>2</v>
      </c>
      <c r="AT2345" s="162">
        <v>21</v>
      </c>
      <c r="AV2345" s="91">
        <v>48</v>
      </c>
      <c r="AW2345" s="93">
        <v>385</v>
      </c>
      <c r="AX2345" s="99">
        <f t="shared" ref="AX2345:AX2406" si="1271">AV2345*1000+AW2345</f>
        <v>48385</v>
      </c>
      <c r="AZ2345" s="7" t="s">
        <v>3053</v>
      </c>
      <c r="BA2345" t="s">
        <v>3290</v>
      </c>
      <c r="BJ2345">
        <v>4</v>
      </c>
    </row>
    <row r="2346" spans="1:62" hidden="1" outlineLevel="1">
      <c r="A2346" t="s">
        <v>2548</v>
      </c>
      <c r="B2346" t="s">
        <v>2</v>
      </c>
      <c r="C2346" s="1">
        <f t="shared" si="1255"/>
        <v>1404</v>
      </c>
      <c r="D2346" s="7">
        <f>IF(P2346&gt;0,RANK(P2346,(P2346:R2346,S2346:AG2346)),0)</f>
        <v>9</v>
      </c>
      <c r="E2346" s="7">
        <f>IF(Q2346&gt;0,RANK(Q2346,(P2346:R2346,S2346:AG2346)),0)</f>
        <v>5</v>
      </c>
      <c r="F2346" s="7">
        <f>IF(R2346&gt;0,RANK(R2346,(P2346:R2346,S2346:AG2346)),0)</f>
        <v>1</v>
      </c>
      <c r="G2346" s="7">
        <f>IF(S2346&gt;0,RANK(S2346,(P2346:R2346,S2346:AG2346)),0)</f>
        <v>2</v>
      </c>
      <c r="H2346" s="48">
        <f t="shared" si="1256"/>
        <v>778</v>
      </c>
      <c r="I2346" s="163">
        <f t="shared" si="1253"/>
        <v>0.55413105413105412</v>
      </c>
      <c r="J2346" s="2"/>
      <c r="K2346" s="2">
        <f t="shared" si="1257"/>
        <v>4.2735042735042739E-3</v>
      </c>
      <c r="L2346" s="2">
        <f t="shared" si="1258"/>
        <v>5.6267806267806267E-2</v>
      </c>
      <c r="M2346" s="2">
        <f t="shared" si="1259"/>
        <v>0.66381766381766383</v>
      </c>
      <c r="N2346" s="2">
        <f t="shared" si="1260"/>
        <v>0.10968660968660969</v>
      </c>
      <c r="O2346" s="2">
        <f t="shared" si="1261"/>
        <v>0.16595441595441596</v>
      </c>
      <c r="P2346" s="1">
        <v>6</v>
      </c>
      <c r="Q2346" s="1">
        <v>79</v>
      </c>
      <c r="R2346" s="1">
        <v>932</v>
      </c>
      <c r="S2346" s="1">
        <v>154</v>
      </c>
      <c r="T2346" s="1">
        <v>123</v>
      </c>
      <c r="V2346" s="1">
        <v>11</v>
      </c>
      <c r="Y2346" s="1">
        <v>81</v>
      </c>
      <c r="Z2346" s="1">
        <f t="shared" si="1262"/>
        <v>7</v>
      </c>
      <c r="AC2346" s="1">
        <v>11</v>
      </c>
      <c r="AI2346" s="7">
        <f t="shared" si="1263"/>
        <v>3</v>
      </c>
      <c r="AJ2346" s="7">
        <f t="shared" si="1264"/>
        <v>0</v>
      </c>
      <c r="AK2346" s="7">
        <f t="shared" si="1265"/>
        <v>6</v>
      </c>
      <c r="AL2346" s="7">
        <f t="shared" si="1266"/>
        <v>0</v>
      </c>
      <c r="AM2346" s="2">
        <f t="shared" si="1267"/>
        <v>8.7606837606837601E-2</v>
      </c>
      <c r="AN2346" s="2">
        <f t="shared" si="1268"/>
        <v>0</v>
      </c>
      <c r="AO2346" s="2">
        <f t="shared" si="1269"/>
        <v>7.8347578347578353E-3</v>
      </c>
      <c r="AP2346" s="2">
        <f t="shared" si="1270"/>
        <v>0</v>
      </c>
      <c r="AR2346" t="str">
        <f t="shared" si="1254"/>
        <v>Red River</v>
      </c>
      <c r="AS2346" t="s">
        <v>2</v>
      </c>
      <c r="AT2346" s="162">
        <v>4</v>
      </c>
      <c r="AV2346" s="91">
        <v>48</v>
      </c>
      <c r="AW2346" s="93">
        <v>387</v>
      </c>
      <c r="AX2346" s="99">
        <f t="shared" si="1271"/>
        <v>48387</v>
      </c>
      <c r="AZ2346" s="7" t="s">
        <v>3053</v>
      </c>
      <c r="BA2346" t="s">
        <v>3290</v>
      </c>
      <c r="BJ2346">
        <v>7</v>
      </c>
    </row>
    <row r="2347" spans="1:62" hidden="1" outlineLevel="1">
      <c r="A2347" t="s">
        <v>1055</v>
      </c>
      <c r="B2347" t="s">
        <v>2</v>
      </c>
      <c r="C2347" s="1">
        <f t="shared" si="1255"/>
        <v>29</v>
      </c>
      <c r="D2347" s="7">
        <f>IF(P2347&gt;0,RANK(P2347,(P2347:R2347,S2347:AG2347)),0)</f>
        <v>0</v>
      </c>
      <c r="E2347" s="7">
        <f>IF(Q2347&gt;0,RANK(Q2347,(P2347:R2347,S2347:AG2347)),0)</f>
        <v>3</v>
      </c>
      <c r="F2347" s="7">
        <f>IF(R2347&gt;0,RANK(R2347,(P2347:R2347,S2347:AG2347)),0)</f>
        <v>1</v>
      </c>
      <c r="G2347" s="7">
        <f>IF(S2347&gt;0,RANK(S2347,(P2347:R2347,S2347:AG2347)),0)</f>
        <v>3</v>
      </c>
      <c r="H2347" s="48">
        <f t="shared" si="1256"/>
        <v>16</v>
      </c>
      <c r="I2347" s="163">
        <f t="shared" si="1253"/>
        <v>0.55172413793103448</v>
      </c>
      <c r="J2347" s="2"/>
      <c r="K2347" s="2">
        <f t="shared" si="1257"/>
        <v>0</v>
      </c>
      <c r="L2347" s="2">
        <f t="shared" si="1258"/>
        <v>6.8965517241379309E-2</v>
      </c>
      <c r="M2347" s="2">
        <f t="shared" si="1259"/>
        <v>0.65517241379310343</v>
      </c>
      <c r="N2347" s="2">
        <f t="shared" si="1260"/>
        <v>6.8965517241379309E-2</v>
      </c>
      <c r="O2347" s="2">
        <f t="shared" si="1261"/>
        <v>0.20689655172413793</v>
      </c>
      <c r="P2347" s="1">
        <v>0</v>
      </c>
      <c r="Q2347" s="1">
        <v>2</v>
      </c>
      <c r="R2347" s="1">
        <v>19</v>
      </c>
      <c r="S2347" s="1">
        <v>2</v>
      </c>
      <c r="T2347" s="1">
        <v>3</v>
      </c>
      <c r="V2347" s="1">
        <v>2</v>
      </c>
      <c r="Y2347" s="1">
        <v>1</v>
      </c>
      <c r="Z2347" s="1">
        <f t="shared" si="1262"/>
        <v>0</v>
      </c>
      <c r="AC2347" s="1">
        <v>0</v>
      </c>
      <c r="AI2347" s="7">
        <f t="shared" si="1263"/>
        <v>2</v>
      </c>
      <c r="AJ2347" s="7">
        <f t="shared" si="1264"/>
        <v>0</v>
      </c>
      <c r="AK2347" s="7">
        <f t="shared" si="1265"/>
        <v>3</v>
      </c>
      <c r="AL2347" s="7">
        <f t="shared" si="1266"/>
        <v>0</v>
      </c>
      <c r="AM2347" s="2">
        <f t="shared" si="1267"/>
        <v>0.10344827586206896</v>
      </c>
      <c r="AN2347" s="2">
        <f t="shared" si="1268"/>
        <v>0</v>
      </c>
      <c r="AO2347" s="2">
        <f t="shared" si="1269"/>
        <v>6.8965517241379309E-2</v>
      </c>
      <c r="AP2347" s="2">
        <f t="shared" si="1270"/>
        <v>0</v>
      </c>
      <c r="AR2347" t="str">
        <f t="shared" si="1254"/>
        <v>Reeves</v>
      </c>
      <c r="AS2347" t="s">
        <v>2</v>
      </c>
      <c r="AT2347" s="162">
        <v>23</v>
      </c>
      <c r="AV2347" s="91">
        <v>48</v>
      </c>
      <c r="AW2347" s="93">
        <v>389</v>
      </c>
      <c r="AX2347" s="99">
        <f t="shared" si="1271"/>
        <v>48389</v>
      </c>
      <c r="AZ2347" s="7" t="s">
        <v>3053</v>
      </c>
      <c r="BA2347" t="s">
        <v>3290</v>
      </c>
      <c r="BJ2347">
        <v>0</v>
      </c>
    </row>
    <row r="2348" spans="1:62" hidden="1" outlineLevel="1">
      <c r="A2348" t="s">
        <v>5</v>
      </c>
      <c r="B2348" t="s">
        <v>2</v>
      </c>
      <c r="C2348" s="1">
        <f t="shared" si="1255"/>
        <v>414</v>
      </c>
      <c r="D2348" s="7">
        <f>IF(P2348&gt;0,RANK(P2348,(P2348:R2348,S2348:AG2348)),0)</f>
        <v>0</v>
      </c>
      <c r="E2348" s="7">
        <f>IF(Q2348&gt;0,RANK(Q2348,(P2348:R2348,S2348:AG2348)),0)</f>
        <v>3</v>
      </c>
      <c r="F2348" s="7">
        <f>IF(R2348&gt;0,RANK(R2348,(P2348:R2348,S2348:AG2348)),0)</f>
        <v>1</v>
      </c>
      <c r="G2348" s="7">
        <f>IF(S2348&gt;0,RANK(S2348,(P2348:R2348,S2348:AG2348)),0)</f>
        <v>2</v>
      </c>
      <c r="H2348" s="48">
        <f t="shared" si="1256"/>
        <v>227</v>
      </c>
      <c r="I2348" s="163">
        <f t="shared" si="1253"/>
        <v>0.54830917874396135</v>
      </c>
      <c r="J2348" s="2"/>
      <c r="K2348" s="2">
        <f t="shared" si="1257"/>
        <v>0</v>
      </c>
      <c r="L2348" s="2">
        <f t="shared" si="1258"/>
        <v>7.9710144927536225E-2</v>
      </c>
      <c r="M2348" s="2">
        <f t="shared" si="1259"/>
        <v>0.68599033816425126</v>
      </c>
      <c r="N2348" s="2">
        <f t="shared" si="1260"/>
        <v>0.13768115942028986</v>
      </c>
      <c r="O2348" s="2">
        <f t="shared" si="1261"/>
        <v>9.6618357487922635E-2</v>
      </c>
      <c r="P2348" s="1">
        <v>0</v>
      </c>
      <c r="Q2348" s="1">
        <v>33</v>
      </c>
      <c r="R2348" s="1">
        <v>284</v>
      </c>
      <c r="S2348" s="1">
        <v>57</v>
      </c>
      <c r="T2348" s="1">
        <v>20</v>
      </c>
      <c r="V2348" s="1">
        <v>2</v>
      </c>
      <c r="Y2348" s="1">
        <v>17</v>
      </c>
      <c r="Z2348" s="1">
        <f t="shared" si="1262"/>
        <v>1</v>
      </c>
      <c r="AC2348" s="1">
        <v>0</v>
      </c>
      <c r="AI2348" s="7">
        <f t="shared" si="1263"/>
        <v>4</v>
      </c>
      <c r="AJ2348" s="7">
        <f t="shared" si="1264"/>
        <v>0</v>
      </c>
      <c r="AK2348" s="7">
        <f t="shared" si="1265"/>
        <v>6</v>
      </c>
      <c r="AL2348" s="7">
        <f t="shared" si="1266"/>
        <v>0</v>
      </c>
      <c r="AM2348" s="2">
        <f t="shared" si="1267"/>
        <v>4.8309178743961352E-2</v>
      </c>
      <c r="AN2348" s="2">
        <f t="shared" si="1268"/>
        <v>0</v>
      </c>
      <c r="AO2348" s="2">
        <f t="shared" si="1269"/>
        <v>4.830917874396135E-3</v>
      </c>
      <c r="AP2348" s="2">
        <f t="shared" si="1270"/>
        <v>0</v>
      </c>
      <c r="AR2348" t="str">
        <f t="shared" si="1254"/>
        <v>Refugio</v>
      </c>
      <c r="AS2348" t="s">
        <v>2</v>
      </c>
      <c r="AT2348" s="162">
        <v>27</v>
      </c>
      <c r="AV2348" s="91">
        <v>48</v>
      </c>
      <c r="AW2348" s="93">
        <v>391</v>
      </c>
      <c r="AX2348" s="99">
        <f t="shared" si="1271"/>
        <v>48391</v>
      </c>
      <c r="AZ2348" s="7" t="s">
        <v>3053</v>
      </c>
      <c r="BA2348" t="s">
        <v>3290</v>
      </c>
      <c r="BJ2348">
        <v>1</v>
      </c>
    </row>
    <row r="2349" spans="1:62" hidden="1" outlineLevel="1">
      <c r="A2349" t="s">
        <v>791</v>
      </c>
      <c r="B2349" t="s">
        <v>2</v>
      </c>
      <c r="C2349" s="1">
        <f t="shared" si="1255"/>
        <v>225</v>
      </c>
      <c r="D2349" s="7">
        <f>IF(P2349&gt;0,RANK(P2349,(P2349:R2349,S2349:AG2349)),0)</f>
        <v>0</v>
      </c>
      <c r="E2349" s="7">
        <f>IF(Q2349&gt;0,RANK(Q2349,(P2349:R2349,S2349:AG2349)),0)</f>
        <v>5</v>
      </c>
      <c r="F2349" s="7">
        <f>IF(R2349&gt;0,RANK(R2349,(P2349:R2349,S2349:AG2349)),0)</f>
        <v>1</v>
      </c>
      <c r="G2349" s="7">
        <f>IF(S2349&gt;0,RANK(S2349,(P2349:R2349,S2349:AG2349)),0)</f>
        <v>4</v>
      </c>
      <c r="H2349" s="48">
        <f t="shared" si="1256"/>
        <v>127</v>
      </c>
      <c r="I2349" s="163">
        <f t="shared" si="1253"/>
        <v>0.56444444444444442</v>
      </c>
      <c r="J2349" s="2"/>
      <c r="K2349" s="2">
        <f t="shared" si="1257"/>
        <v>0</v>
      </c>
      <c r="L2349" s="2">
        <f t="shared" si="1258"/>
        <v>5.3333333333333337E-2</v>
      </c>
      <c r="M2349" s="2">
        <f t="shared" si="1259"/>
        <v>0.6711111111111111</v>
      </c>
      <c r="N2349" s="2">
        <f t="shared" si="1260"/>
        <v>6.222222222222222E-2</v>
      </c>
      <c r="O2349" s="2">
        <f t="shared" si="1261"/>
        <v>0.21333333333333332</v>
      </c>
      <c r="P2349" s="1">
        <v>0</v>
      </c>
      <c r="Q2349" s="1">
        <v>12</v>
      </c>
      <c r="R2349" s="1">
        <v>151</v>
      </c>
      <c r="S2349" s="1">
        <v>14</v>
      </c>
      <c r="T2349" s="1">
        <v>24</v>
      </c>
      <c r="V2349" s="1">
        <v>2</v>
      </c>
      <c r="Y2349" s="1">
        <v>20</v>
      </c>
      <c r="Z2349" s="1">
        <f t="shared" si="1262"/>
        <v>1</v>
      </c>
      <c r="AC2349" s="1">
        <v>1</v>
      </c>
      <c r="AI2349" s="7">
        <f t="shared" si="1263"/>
        <v>2</v>
      </c>
      <c r="AJ2349" s="7">
        <f t="shared" si="1264"/>
        <v>0</v>
      </c>
      <c r="AK2349" s="7">
        <f t="shared" si="1265"/>
        <v>6</v>
      </c>
      <c r="AL2349" s="7">
        <f t="shared" si="1266"/>
        <v>0</v>
      </c>
      <c r="AM2349" s="2">
        <f t="shared" si="1267"/>
        <v>0.10666666666666667</v>
      </c>
      <c r="AN2349" s="2">
        <f t="shared" si="1268"/>
        <v>0</v>
      </c>
      <c r="AO2349" s="2">
        <f t="shared" si="1269"/>
        <v>8.8888888888888889E-3</v>
      </c>
      <c r="AP2349" s="2">
        <f t="shared" si="1270"/>
        <v>0</v>
      </c>
      <c r="AR2349" t="str">
        <f t="shared" si="1254"/>
        <v>Roberts</v>
      </c>
      <c r="AS2349" t="s">
        <v>2</v>
      </c>
      <c r="AT2349" s="162">
        <v>13</v>
      </c>
      <c r="AV2349" s="91">
        <v>48</v>
      </c>
      <c r="AW2349" s="93">
        <v>393</v>
      </c>
      <c r="AX2349" s="99">
        <f t="shared" si="1271"/>
        <v>48393</v>
      </c>
      <c r="AZ2349" s="7" t="s">
        <v>3053</v>
      </c>
      <c r="BA2349" t="s">
        <v>3290</v>
      </c>
      <c r="BJ2349">
        <v>1</v>
      </c>
    </row>
    <row r="2350" spans="1:62" hidden="1" outlineLevel="1">
      <c r="A2350" t="s">
        <v>1230</v>
      </c>
      <c r="B2350" t="s">
        <v>2</v>
      </c>
      <c r="C2350" s="1">
        <f t="shared" si="1255"/>
        <v>1421</v>
      </c>
      <c r="D2350" s="7">
        <f>IF(P2350&gt;0,RANK(P2350,(P2350:R2350,S2350:AG2350)),0)</f>
        <v>9</v>
      </c>
      <c r="E2350" s="7">
        <f>IF(Q2350&gt;0,RANK(Q2350,(P2350:R2350,S2350:AG2350)),0)</f>
        <v>4</v>
      </c>
      <c r="F2350" s="7">
        <f>IF(R2350&gt;0,RANK(R2350,(P2350:R2350,S2350:AG2350)),0)</f>
        <v>1</v>
      </c>
      <c r="G2350" s="7">
        <f>IF(S2350&gt;0,RANK(S2350,(P2350:R2350,S2350:AG2350)),0)</f>
        <v>2</v>
      </c>
      <c r="H2350" s="48">
        <f t="shared" si="1256"/>
        <v>878</v>
      </c>
      <c r="I2350" s="163">
        <f t="shared" si="1253"/>
        <v>0.61787473610133714</v>
      </c>
      <c r="J2350" s="2"/>
      <c r="K2350" s="2">
        <f t="shared" si="1257"/>
        <v>7.0372976776917663E-4</v>
      </c>
      <c r="L2350" s="2">
        <f t="shared" si="1258"/>
        <v>4.5742434904996479E-2</v>
      </c>
      <c r="M2350" s="2">
        <f t="shared" si="1259"/>
        <v>0.72413793103448276</v>
      </c>
      <c r="N2350" s="2">
        <f t="shared" si="1260"/>
        <v>0.10626319493314568</v>
      </c>
      <c r="O2350" s="2">
        <f t="shared" si="1261"/>
        <v>0.12315270935960582</v>
      </c>
      <c r="P2350" s="1">
        <v>1</v>
      </c>
      <c r="Q2350" s="1">
        <v>65</v>
      </c>
      <c r="R2350" s="1">
        <v>1029</v>
      </c>
      <c r="S2350" s="1">
        <v>151</v>
      </c>
      <c r="T2350" s="1">
        <v>110</v>
      </c>
      <c r="V2350" s="1">
        <v>7</v>
      </c>
      <c r="Y2350" s="1">
        <v>46</v>
      </c>
      <c r="Z2350" s="1">
        <f t="shared" si="1262"/>
        <v>5</v>
      </c>
      <c r="AC2350" s="1">
        <v>7</v>
      </c>
      <c r="AI2350" s="7">
        <f t="shared" si="1263"/>
        <v>3</v>
      </c>
      <c r="AJ2350" s="7">
        <f t="shared" si="1264"/>
        <v>0</v>
      </c>
      <c r="AK2350" s="7">
        <f t="shared" si="1265"/>
        <v>6</v>
      </c>
      <c r="AL2350" s="7">
        <f t="shared" si="1266"/>
        <v>0</v>
      </c>
      <c r="AM2350" s="2">
        <f t="shared" si="1267"/>
        <v>7.7410274454609435E-2</v>
      </c>
      <c r="AN2350" s="2">
        <f t="shared" si="1268"/>
        <v>0</v>
      </c>
      <c r="AO2350" s="2">
        <f t="shared" si="1269"/>
        <v>4.9261083743842365E-3</v>
      </c>
      <c r="AP2350" s="2">
        <f t="shared" si="1270"/>
        <v>0</v>
      </c>
      <c r="AR2350" t="str">
        <f t="shared" si="1254"/>
        <v>Robertson</v>
      </c>
      <c r="AS2350" t="s">
        <v>2</v>
      </c>
      <c r="AT2350" s="162">
        <v>17</v>
      </c>
      <c r="AV2350" s="91">
        <v>48</v>
      </c>
      <c r="AW2350" s="93">
        <v>395</v>
      </c>
      <c r="AX2350" s="99">
        <f t="shared" si="1271"/>
        <v>48395</v>
      </c>
      <c r="AZ2350" s="7" t="s">
        <v>3053</v>
      </c>
      <c r="BA2350" t="s">
        <v>3290</v>
      </c>
      <c r="BJ2350">
        <v>5</v>
      </c>
    </row>
    <row r="2351" spans="1:62" hidden="1" outlineLevel="1">
      <c r="A2351" t="s">
        <v>188</v>
      </c>
      <c r="B2351" t="s">
        <v>2</v>
      </c>
      <c r="C2351" s="1">
        <f t="shared" si="1255"/>
        <v>8299</v>
      </c>
      <c r="D2351" s="7">
        <f>IF(P2351&gt;0,RANK(P2351,(P2351:R2351,S2351:AG2351)),0)</f>
        <v>7</v>
      </c>
      <c r="E2351" s="7">
        <f>IF(Q2351&gt;0,RANK(Q2351,(P2351:R2351,S2351:AG2351)),0)</f>
        <v>4</v>
      </c>
      <c r="F2351" s="7">
        <f>IF(R2351&gt;0,RANK(R2351,(P2351:R2351,S2351:AG2351)),0)</f>
        <v>1</v>
      </c>
      <c r="G2351" s="7">
        <f>IF(S2351&gt;0,RANK(S2351,(P2351:R2351,S2351:AG2351)),0)</f>
        <v>2</v>
      </c>
      <c r="H2351" s="48">
        <f t="shared" si="1256"/>
        <v>5079</v>
      </c>
      <c r="I2351" s="163">
        <f t="shared" si="1253"/>
        <v>0.61200144595734429</v>
      </c>
      <c r="J2351" s="2"/>
      <c r="K2351" s="2">
        <f t="shared" si="1257"/>
        <v>4.9403542595493431E-3</v>
      </c>
      <c r="L2351" s="2">
        <f t="shared" si="1258"/>
        <v>3.9522834076394744E-2</v>
      </c>
      <c r="M2351" s="2">
        <f t="shared" si="1259"/>
        <v>0.71912278587781664</v>
      </c>
      <c r="N2351" s="2">
        <f t="shared" si="1260"/>
        <v>0.10712133992047235</v>
      </c>
      <c r="O2351" s="2">
        <f t="shared" si="1261"/>
        <v>0.12929268586576692</v>
      </c>
      <c r="P2351" s="1">
        <v>41</v>
      </c>
      <c r="Q2351" s="1">
        <v>328</v>
      </c>
      <c r="R2351" s="1">
        <v>5968</v>
      </c>
      <c r="S2351" s="1">
        <v>889</v>
      </c>
      <c r="T2351" s="1">
        <v>761</v>
      </c>
      <c r="V2351" s="1">
        <v>45</v>
      </c>
      <c r="Y2351" s="1">
        <v>246</v>
      </c>
      <c r="Z2351" s="1">
        <f t="shared" si="1262"/>
        <v>7</v>
      </c>
      <c r="AC2351" s="1">
        <v>14</v>
      </c>
      <c r="AI2351" s="7">
        <f t="shared" si="1263"/>
        <v>3</v>
      </c>
      <c r="AJ2351" s="7">
        <f t="shared" si="1264"/>
        <v>0</v>
      </c>
      <c r="AK2351" s="7">
        <f t="shared" si="1265"/>
        <v>6</v>
      </c>
      <c r="AL2351" s="7">
        <f t="shared" si="1266"/>
        <v>0</v>
      </c>
      <c r="AM2351" s="2">
        <f t="shared" si="1267"/>
        <v>9.1697794915050007E-2</v>
      </c>
      <c r="AN2351" s="2">
        <f t="shared" si="1268"/>
        <v>0</v>
      </c>
      <c r="AO2351" s="2">
        <f t="shared" si="1269"/>
        <v>5.4223400409687912E-3</v>
      </c>
      <c r="AP2351" s="2">
        <f t="shared" si="1270"/>
        <v>0</v>
      </c>
      <c r="AR2351" t="str">
        <f t="shared" si="1254"/>
        <v>Rockwall</v>
      </c>
      <c r="AS2351" t="s">
        <v>2</v>
      </c>
      <c r="AT2351" s="162">
        <v>4</v>
      </c>
      <c r="AV2351" s="91">
        <v>48</v>
      </c>
      <c r="AW2351" s="93">
        <v>397</v>
      </c>
      <c r="AX2351" s="99">
        <f t="shared" si="1271"/>
        <v>48397</v>
      </c>
      <c r="AZ2351" s="7" t="s">
        <v>3053</v>
      </c>
      <c r="BA2351" t="s">
        <v>3290</v>
      </c>
      <c r="BJ2351">
        <v>7</v>
      </c>
    </row>
    <row r="2352" spans="1:62" hidden="1" outlineLevel="1">
      <c r="A2352" t="s">
        <v>1491</v>
      </c>
      <c r="B2352" t="s">
        <v>2</v>
      </c>
      <c r="C2352" s="1">
        <f t="shared" si="1255"/>
        <v>1292</v>
      </c>
      <c r="D2352" s="7">
        <f>IF(P2352&gt;0,RANK(P2352,(P2352:R2352,S2352:AG2352)),0)</f>
        <v>8</v>
      </c>
      <c r="E2352" s="7">
        <f>IF(Q2352&gt;0,RANK(Q2352,(P2352:R2352,S2352:AG2352)),0)</f>
        <v>5</v>
      </c>
      <c r="F2352" s="7">
        <f>IF(R2352&gt;0,RANK(R2352,(P2352:R2352,S2352:AG2352)),0)</f>
        <v>1</v>
      </c>
      <c r="G2352" s="7">
        <f>IF(S2352&gt;0,RANK(S2352,(P2352:R2352,S2352:AG2352)),0)</f>
        <v>2</v>
      </c>
      <c r="H2352" s="48">
        <f t="shared" si="1256"/>
        <v>846</v>
      </c>
      <c r="I2352" s="163">
        <f t="shared" si="1253"/>
        <v>0.65479876160990713</v>
      </c>
      <c r="J2352" s="2"/>
      <c r="K2352" s="2">
        <f t="shared" si="1257"/>
        <v>1.5479876160990713E-3</v>
      </c>
      <c r="L2352" s="2">
        <f t="shared" si="1258"/>
        <v>3.637770897832817E-2</v>
      </c>
      <c r="M2352" s="2">
        <f t="shared" si="1259"/>
        <v>0.73374613003095979</v>
      </c>
      <c r="N2352" s="2">
        <f t="shared" si="1260"/>
        <v>7.8947368421052627E-2</v>
      </c>
      <c r="O2352" s="2">
        <f t="shared" si="1261"/>
        <v>0.14938080495356035</v>
      </c>
      <c r="P2352" s="1">
        <v>2</v>
      </c>
      <c r="Q2352" s="1">
        <v>47</v>
      </c>
      <c r="R2352" s="1">
        <v>948</v>
      </c>
      <c r="S2352" s="1">
        <v>102</v>
      </c>
      <c r="T2352" s="1">
        <v>99</v>
      </c>
      <c r="V2352" s="1">
        <v>17</v>
      </c>
      <c r="Y2352" s="1">
        <v>73</v>
      </c>
      <c r="Z2352" s="1">
        <f t="shared" si="1262"/>
        <v>3</v>
      </c>
      <c r="AC2352" s="1">
        <v>1</v>
      </c>
      <c r="AI2352" s="7">
        <f t="shared" si="1263"/>
        <v>3</v>
      </c>
      <c r="AJ2352" s="7">
        <f t="shared" si="1264"/>
        <v>0</v>
      </c>
      <c r="AK2352" s="7">
        <f t="shared" si="1265"/>
        <v>6</v>
      </c>
      <c r="AL2352" s="7">
        <f t="shared" si="1266"/>
        <v>0</v>
      </c>
      <c r="AM2352" s="2">
        <f t="shared" si="1267"/>
        <v>7.6625386996904021E-2</v>
      </c>
      <c r="AN2352" s="2">
        <f t="shared" si="1268"/>
        <v>0</v>
      </c>
      <c r="AO2352" s="2">
        <f t="shared" si="1269"/>
        <v>1.3157894736842105E-2</v>
      </c>
      <c r="AP2352" s="2">
        <f t="shared" si="1270"/>
        <v>0</v>
      </c>
      <c r="AR2352" t="str">
        <f t="shared" si="1254"/>
        <v>Runnels</v>
      </c>
      <c r="AS2352" t="s">
        <v>2</v>
      </c>
      <c r="AT2352" s="162">
        <v>11</v>
      </c>
      <c r="AV2352" s="91">
        <v>48</v>
      </c>
      <c r="AW2352" s="93">
        <v>399</v>
      </c>
      <c r="AX2352" s="99">
        <f t="shared" si="1271"/>
        <v>48399</v>
      </c>
      <c r="AZ2352" s="7" t="s">
        <v>3053</v>
      </c>
      <c r="BA2352" t="s">
        <v>3290</v>
      </c>
      <c r="BJ2352">
        <v>3</v>
      </c>
    </row>
    <row r="2353" spans="1:62" hidden="1" outlineLevel="1">
      <c r="A2353" t="s">
        <v>26</v>
      </c>
      <c r="B2353" t="s">
        <v>2</v>
      </c>
      <c r="C2353" s="1">
        <f t="shared" si="1255"/>
        <v>6006</v>
      </c>
      <c r="D2353" s="7">
        <f>IF(P2353&gt;0,RANK(P2353,(P2353:R2353,S2353:AG2353)),0)</f>
        <v>8</v>
      </c>
      <c r="E2353" s="7">
        <f>IF(Q2353&gt;0,RANK(Q2353,(P2353:R2353,S2353:AG2353)),0)</f>
        <v>5</v>
      </c>
      <c r="F2353" s="7">
        <f>IF(R2353&gt;0,RANK(R2353,(P2353:R2353,S2353:AG2353)),0)</f>
        <v>1</v>
      </c>
      <c r="G2353" s="7">
        <f>IF(S2353&gt;0,RANK(S2353,(P2353:R2353,S2353:AG2353)),0)</f>
        <v>2</v>
      </c>
      <c r="H2353" s="48">
        <f t="shared" si="1256"/>
        <v>3330</v>
      </c>
      <c r="I2353" s="163">
        <f t="shared" si="1253"/>
        <v>0.55444555444555443</v>
      </c>
      <c r="J2353" s="2"/>
      <c r="K2353" s="2">
        <f t="shared" si="1257"/>
        <v>3.8295038295038295E-3</v>
      </c>
      <c r="L2353" s="2">
        <f t="shared" si="1258"/>
        <v>5.2114552114552112E-2</v>
      </c>
      <c r="M2353" s="2">
        <f t="shared" si="1259"/>
        <v>0.66433566433566438</v>
      </c>
      <c r="N2353" s="2">
        <f t="shared" si="1260"/>
        <v>0.10989010989010989</v>
      </c>
      <c r="O2353" s="2">
        <f t="shared" si="1261"/>
        <v>0.1698301698301698</v>
      </c>
      <c r="P2353" s="1">
        <v>23</v>
      </c>
      <c r="Q2353" s="1">
        <v>313</v>
      </c>
      <c r="R2353" s="1">
        <v>3990</v>
      </c>
      <c r="S2353" s="1">
        <v>660</v>
      </c>
      <c r="T2353" s="1">
        <v>563</v>
      </c>
      <c r="V2353" s="1">
        <v>43</v>
      </c>
      <c r="Y2353" s="1">
        <v>349</v>
      </c>
      <c r="Z2353" s="1">
        <f t="shared" si="1262"/>
        <v>15</v>
      </c>
      <c r="AC2353" s="1">
        <v>50</v>
      </c>
      <c r="AI2353" s="7">
        <f t="shared" si="1263"/>
        <v>3</v>
      </c>
      <c r="AJ2353" s="7">
        <f t="shared" si="1264"/>
        <v>0</v>
      </c>
      <c r="AK2353" s="7">
        <f t="shared" si="1265"/>
        <v>6</v>
      </c>
      <c r="AL2353" s="7">
        <f t="shared" si="1266"/>
        <v>0</v>
      </c>
      <c r="AM2353" s="2">
        <f t="shared" si="1267"/>
        <v>9.3739593739593743E-2</v>
      </c>
      <c r="AN2353" s="2">
        <f t="shared" si="1268"/>
        <v>0</v>
      </c>
      <c r="AO2353" s="2">
        <f t="shared" si="1269"/>
        <v>7.1595071595071599E-3</v>
      </c>
      <c r="AP2353" s="2">
        <f t="shared" si="1270"/>
        <v>0</v>
      </c>
      <c r="AR2353" t="str">
        <f t="shared" si="1254"/>
        <v>Rusk</v>
      </c>
      <c r="AS2353" t="s">
        <v>2</v>
      </c>
      <c r="AT2353" s="162">
        <v>1</v>
      </c>
      <c r="AV2353" s="91">
        <v>48</v>
      </c>
      <c r="AW2353" s="93">
        <v>401</v>
      </c>
      <c r="AX2353" s="99">
        <f t="shared" si="1271"/>
        <v>48401</v>
      </c>
      <c r="AZ2353" s="7" t="s">
        <v>3053</v>
      </c>
      <c r="BA2353" t="s">
        <v>3290</v>
      </c>
      <c r="BJ2353">
        <v>15</v>
      </c>
    </row>
    <row r="2354" spans="1:62" hidden="1" outlineLevel="1">
      <c r="A2354" t="s">
        <v>1172</v>
      </c>
      <c r="B2354" t="s">
        <v>2</v>
      </c>
      <c r="C2354" s="1">
        <f t="shared" si="1255"/>
        <v>1095</v>
      </c>
      <c r="D2354" s="7">
        <f>IF(P2354&gt;0,RANK(P2354,(P2354:R2354,S2354:AG2354)),0)</f>
        <v>8</v>
      </c>
      <c r="E2354" s="7">
        <f>IF(Q2354&gt;0,RANK(Q2354,(P2354:R2354,S2354:AG2354)),0)</f>
        <v>4</v>
      </c>
      <c r="F2354" s="7">
        <f>IF(R2354&gt;0,RANK(R2354,(P2354:R2354,S2354:AG2354)),0)</f>
        <v>1</v>
      </c>
      <c r="G2354" s="7">
        <f>IF(S2354&gt;0,RANK(S2354,(P2354:R2354,S2354:AG2354)),0)</f>
        <v>2</v>
      </c>
      <c r="H2354" s="48">
        <f t="shared" si="1256"/>
        <v>737</v>
      </c>
      <c r="I2354" s="163">
        <f t="shared" si="1253"/>
        <v>0.67305936073059358</v>
      </c>
      <c r="J2354" s="2"/>
      <c r="K2354" s="2">
        <f t="shared" si="1257"/>
        <v>3.6529680365296802E-3</v>
      </c>
      <c r="L2354" s="2">
        <f t="shared" si="1258"/>
        <v>3.1050228310502283E-2</v>
      </c>
      <c r="M2354" s="2">
        <f t="shared" si="1259"/>
        <v>0.76986301369863008</v>
      </c>
      <c r="N2354" s="2">
        <f t="shared" si="1260"/>
        <v>9.680365296803653E-2</v>
      </c>
      <c r="O2354" s="2">
        <f t="shared" si="1261"/>
        <v>9.8630136986301381E-2</v>
      </c>
      <c r="P2354" s="1">
        <v>4</v>
      </c>
      <c r="Q2354" s="1">
        <v>34</v>
      </c>
      <c r="R2354" s="1">
        <v>843</v>
      </c>
      <c r="S2354" s="1">
        <v>106</v>
      </c>
      <c r="T2354" s="1">
        <v>68</v>
      </c>
      <c r="V2354" s="1">
        <v>6</v>
      </c>
      <c r="Y2354" s="1">
        <v>26</v>
      </c>
      <c r="Z2354" s="1">
        <f t="shared" si="1262"/>
        <v>2</v>
      </c>
      <c r="AC2354" s="1">
        <v>6</v>
      </c>
      <c r="AI2354" s="7">
        <f t="shared" si="1263"/>
        <v>3</v>
      </c>
      <c r="AJ2354" s="7">
        <f t="shared" si="1264"/>
        <v>0</v>
      </c>
      <c r="AK2354" s="7">
        <f t="shared" si="1265"/>
        <v>6</v>
      </c>
      <c r="AL2354" s="7">
        <f t="shared" si="1266"/>
        <v>0</v>
      </c>
      <c r="AM2354" s="2">
        <f t="shared" si="1267"/>
        <v>6.2100456621004566E-2</v>
      </c>
      <c r="AN2354" s="2">
        <f t="shared" si="1268"/>
        <v>0</v>
      </c>
      <c r="AO2354" s="2">
        <f t="shared" si="1269"/>
        <v>5.4794520547945206E-3</v>
      </c>
      <c r="AP2354" s="2">
        <f t="shared" si="1270"/>
        <v>0</v>
      </c>
      <c r="AR2354" t="str">
        <f t="shared" si="1254"/>
        <v>Sabine</v>
      </c>
      <c r="AS2354" t="s">
        <v>2</v>
      </c>
      <c r="AT2354" s="162">
        <v>1</v>
      </c>
      <c r="AV2354" s="91">
        <v>48</v>
      </c>
      <c r="AW2354" s="93">
        <v>403</v>
      </c>
      <c r="AX2354" s="99">
        <f t="shared" si="1271"/>
        <v>48403</v>
      </c>
      <c r="AZ2354" s="7" t="s">
        <v>3053</v>
      </c>
      <c r="BA2354" t="s">
        <v>3290</v>
      </c>
      <c r="BJ2354">
        <v>2</v>
      </c>
    </row>
    <row r="2355" spans="1:62" hidden="1" outlineLevel="1">
      <c r="A2355" t="s">
        <v>733</v>
      </c>
      <c r="B2355" t="s">
        <v>2</v>
      </c>
      <c r="C2355" s="1">
        <f t="shared" si="1255"/>
        <v>357</v>
      </c>
      <c r="D2355" s="7">
        <f>IF(P2355&gt;0,RANK(P2355,(P2355:R2355,S2355:AG2355)),0)</f>
        <v>0</v>
      </c>
      <c r="E2355" s="7">
        <f>IF(Q2355&gt;0,RANK(Q2355,(P2355:R2355,S2355:AG2355)),0)</f>
        <v>4</v>
      </c>
      <c r="F2355" s="7">
        <f>IF(R2355&gt;0,RANK(R2355,(P2355:R2355,S2355:AG2355)),0)</f>
        <v>1</v>
      </c>
      <c r="G2355" s="7">
        <f>IF(S2355&gt;0,RANK(S2355,(P2355:R2355,S2355:AG2355)),0)</f>
        <v>2</v>
      </c>
      <c r="H2355" s="48">
        <f t="shared" si="1256"/>
        <v>203</v>
      </c>
      <c r="I2355" s="163">
        <f t="shared" si="1253"/>
        <v>0.56862745098039214</v>
      </c>
      <c r="J2355" s="2"/>
      <c r="K2355" s="2">
        <f t="shared" si="1257"/>
        <v>0</v>
      </c>
      <c r="L2355" s="2">
        <f t="shared" si="1258"/>
        <v>6.7226890756302518E-2</v>
      </c>
      <c r="M2355" s="2">
        <f t="shared" si="1259"/>
        <v>0.68907563025210083</v>
      </c>
      <c r="N2355" s="2">
        <f t="shared" si="1260"/>
        <v>0.12044817927170869</v>
      </c>
      <c r="O2355" s="2">
        <f t="shared" si="1261"/>
        <v>0.12324929971988798</v>
      </c>
      <c r="P2355" s="1">
        <v>0</v>
      </c>
      <c r="Q2355" s="1">
        <v>24</v>
      </c>
      <c r="R2355" s="1">
        <v>246</v>
      </c>
      <c r="S2355" s="1">
        <v>43</v>
      </c>
      <c r="T2355" s="1">
        <v>28</v>
      </c>
      <c r="V2355" s="1">
        <v>4</v>
      </c>
      <c r="Y2355" s="1">
        <v>8</v>
      </c>
      <c r="Z2355" s="1">
        <f t="shared" si="1262"/>
        <v>2</v>
      </c>
      <c r="AC2355" s="1">
        <v>2</v>
      </c>
      <c r="AI2355" s="7">
        <f t="shared" si="1263"/>
        <v>3</v>
      </c>
      <c r="AJ2355" s="7">
        <f t="shared" si="1264"/>
        <v>0</v>
      </c>
      <c r="AK2355" s="7">
        <f t="shared" si="1265"/>
        <v>6</v>
      </c>
      <c r="AL2355" s="7">
        <f t="shared" si="1266"/>
        <v>0</v>
      </c>
      <c r="AM2355" s="2">
        <f t="shared" si="1267"/>
        <v>7.8431372549019607E-2</v>
      </c>
      <c r="AN2355" s="2">
        <f t="shared" si="1268"/>
        <v>0</v>
      </c>
      <c r="AO2355" s="2">
        <f t="shared" si="1269"/>
        <v>1.1204481792717087E-2</v>
      </c>
      <c r="AP2355" s="2">
        <f t="shared" si="1270"/>
        <v>0</v>
      </c>
      <c r="AR2355" t="str">
        <f t="shared" si="1254"/>
        <v>San Augustine</v>
      </c>
      <c r="AS2355" t="s">
        <v>2</v>
      </c>
      <c r="AT2355" s="162">
        <v>1</v>
      </c>
      <c r="AV2355" s="91">
        <v>48</v>
      </c>
      <c r="AW2355" s="93">
        <v>405</v>
      </c>
      <c r="AX2355" s="99">
        <f t="shared" si="1271"/>
        <v>48405</v>
      </c>
      <c r="AZ2355" s="7" t="s">
        <v>3053</v>
      </c>
      <c r="BA2355" t="s">
        <v>3290</v>
      </c>
      <c r="BJ2355">
        <v>2</v>
      </c>
    </row>
    <row r="2356" spans="1:62" hidden="1" outlineLevel="1">
      <c r="A2356" t="s">
        <v>242</v>
      </c>
      <c r="B2356" t="s">
        <v>2</v>
      </c>
      <c r="C2356" s="1">
        <f t="shared" si="1255"/>
        <v>1977</v>
      </c>
      <c r="D2356" s="7">
        <f>IF(P2356&gt;0,RANK(P2356,(P2356:R2356,S2356:AG2356)),0)</f>
        <v>8</v>
      </c>
      <c r="E2356" s="7">
        <f>IF(Q2356&gt;0,RANK(Q2356,(P2356:R2356,S2356:AG2356)),0)</f>
        <v>4</v>
      </c>
      <c r="F2356" s="7">
        <f>IF(R2356&gt;0,RANK(R2356,(P2356:R2356,S2356:AG2356)),0)</f>
        <v>1</v>
      </c>
      <c r="G2356" s="7">
        <f>IF(S2356&gt;0,RANK(S2356,(P2356:R2356,S2356:AG2356)),0)</f>
        <v>2</v>
      </c>
      <c r="H2356" s="48">
        <f t="shared" si="1256"/>
        <v>1055</v>
      </c>
      <c r="I2356" s="163">
        <f t="shared" si="1253"/>
        <v>0.53363682346990393</v>
      </c>
      <c r="J2356" s="2"/>
      <c r="K2356" s="2">
        <f t="shared" si="1257"/>
        <v>4.0465351542741529E-3</v>
      </c>
      <c r="L2356" s="2">
        <f t="shared" si="1258"/>
        <v>4.8052604957005564E-2</v>
      </c>
      <c r="M2356" s="2">
        <f t="shared" si="1259"/>
        <v>0.67981790591805769</v>
      </c>
      <c r="N2356" s="2">
        <f t="shared" si="1260"/>
        <v>0.14618108244815378</v>
      </c>
      <c r="O2356" s="2">
        <f t="shared" si="1261"/>
        <v>0.12190187152250884</v>
      </c>
      <c r="P2356" s="1">
        <v>8</v>
      </c>
      <c r="Q2356" s="1">
        <v>95</v>
      </c>
      <c r="R2356" s="1">
        <v>1344</v>
      </c>
      <c r="S2356" s="1">
        <v>289</v>
      </c>
      <c r="T2356" s="1">
        <v>147</v>
      </c>
      <c r="V2356" s="1">
        <v>14</v>
      </c>
      <c r="Y2356" s="1">
        <v>55</v>
      </c>
      <c r="Z2356" s="1">
        <f t="shared" si="1262"/>
        <v>20</v>
      </c>
      <c r="AC2356" s="1">
        <v>5</v>
      </c>
      <c r="AI2356" s="7">
        <f t="shared" si="1263"/>
        <v>3</v>
      </c>
      <c r="AJ2356" s="7">
        <f t="shared" si="1264"/>
        <v>0</v>
      </c>
      <c r="AK2356" s="7">
        <f t="shared" si="1265"/>
        <v>7</v>
      </c>
      <c r="AL2356" s="7">
        <f t="shared" si="1266"/>
        <v>0</v>
      </c>
      <c r="AM2356" s="2">
        <f t="shared" si="1267"/>
        <v>7.4355083459787558E-2</v>
      </c>
      <c r="AN2356" s="2">
        <f t="shared" si="1268"/>
        <v>0</v>
      </c>
      <c r="AO2356" s="2">
        <f t="shared" si="1269"/>
        <v>7.0814365199797676E-3</v>
      </c>
      <c r="AP2356" s="2">
        <f t="shared" si="1270"/>
        <v>0</v>
      </c>
      <c r="AR2356" t="str">
        <f t="shared" si="1254"/>
        <v>San Jacinto</v>
      </c>
      <c r="AS2356" t="s">
        <v>2</v>
      </c>
      <c r="AT2356" s="162">
        <v>8</v>
      </c>
      <c r="AV2356" s="91">
        <v>48</v>
      </c>
      <c r="AW2356" s="93">
        <v>407</v>
      </c>
      <c r="AX2356" s="99">
        <f t="shared" si="1271"/>
        <v>48407</v>
      </c>
      <c r="AZ2356" s="7" t="s">
        <v>3053</v>
      </c>
      <c r="BA2356" t="s">
        <v>3290</v>
      </c>
      <c r="BJ2356">
        <v>20</v>
      </c>
    </row>
    <row r="2357" spans="1:62" hidden="1" outlineLevel="1">
      <c r="A2357" t="s">
        <v>2796</v>
      </c>
      <c r="B2357" t="s">
        <v>2</v>
      </c>
      <c r="C2357" s="1">
        <f t="shared" si="1255"/>
        <v>3349</v>
      </c>
      <c r="D2357" s="7">
        <f>IF(P2357&gt;0,RANK(P2357,(P2357:R2357,S2357:AG2357)),0)</f>
        <v>7</v>
      </c>
      <c r="E2357" s="7">
        <f>IF(Q2357&gt;0,RANK(Q2357,(P2357:R2357,S2357:AG2357)),0)</f>
        <v>4</v>
      </c>
      <c r="F2357" s="7">
        <f>IF(R2357&gt;0,RANK(R2357,(P2357:R2357,S2357:AG2357)),0)</f>
        <v>1</v>
      </c>
      <c r="G2357" s="7">
        <f>IF(S2357&gt;0,RANK(S2357,(P2357:R2357,S2357:AG2357)),0)</f>
        <v>2</v>
      </c>
      <c r="H2357" s="48">
        <f t="shared" si="1256"/>
        <v>2122</v>
      </c>
      <c r="I2357" s="163">
        <f t="shared" si="1253"/>
        <v>0.63362197670946552</v>
      </c>
      <c r="J2357" s="2"/>
      <c r="K2357" s="2">
        <f t="shared" si="1257"/>
        <v>3.8817557479844732E-3</v>
      </c>
      <c r="L2357" s="2">
        <f t="shared" si="1258"/>
        <v>5.2254404299790981E-2</v>
      </c>
      <c r="M2357" s="2">
        <f t="shared" si="1259"/>
        <v>0.72529113168109882</v>
      </c>
      <c r="N2357" s="2">
        <f t="shared" si="1260"/>
        <v>9.1669154971633318E-2</v>
      </c>
      <c r="O2357" s="2">
        <f t="shared" si="1261"/>
        <v>0.12690355329949243</v>
      </c>
      <c r="P2357" s="1">
        <v>13</v>
      </c>
      <c r="Q2357" s="1">
        <v>175</v>
      </c>
      <c r="R2357" s="1">
        <v>2429</v>
      </c>
      <c r="S2357" s="1">
        <v>307</v>
      </c>
      <c r="T2357" s="1">
        <v>274</v>
      </c>
      <c r="V2357" s="1">
        <v>27</v>
      </c>
      <c r="Y2357" s="1">
        <v>113</v>
      </c>
      <c r="Z2357" s="1">
        <f t="shared" si="1262"/>
        <v>4</v>
      </c>
      <c r="AC2357" s="1">
        <v>7</v>
      </c>
      <c r="AI2357" s="7">
        <f t="shared" si="1263"/>
        <v>3</v>
      </c>
      <c r="AJ2357" s="7">
        <f t="shared" si="1264"/>
        <v>0</v>
      </c>
      <c r="AK2357" s="7">
        <f t="shared" si="1265"/>
        <v>6</v>
      </c>
      <c r="AL2357" s="7">
        <f t="shared" si="1266"/>
        <v>0</v>
      </c>
      <c r="AM2357" s="2">
        <f t="shared" si="1267"/>
        <v>8.1815467303672743E-2</v>
      </c>
      <c r="AN2357" s="2">
        <f t="shared" si="1268"/>
        <v>0</v>
      </c>
      <c r="AO2357" s="2">
        <f t="shared" si="1269"/>
        <v>8.0621080919677512E-3</v>
      </c>
      <c r="AP2357" s="2">
        <f t="shared" si="1270"/>
        <v>0</v>
      </c>
      <c r="AR2357" t="str">
        <f t="shared" si="1254"/>
        <v>San Patricio</v>
      </c>
      <c r="AS2357" t="s">
        <v>2</v>
      </c>
      <c r="AT2357" s="162"/>
      <c r="AV2357" s="91">
        <v>48</v>
      </c>
      <c r="AW2357" s="93">
        <v>409</v>
      </c>
      <c r="AX2357" s="99">
        <f t="shared" si="1271"/>
        <v>48409</v>
      </c>
      <c r="AZ2357" s="7" t="s">
        <v>3053</v>
      </c>
      <c r="BA2357" t="s">
        <v>3290</v>
      </c>
      <c r="BJ2357">
        <v>4</v>
      </c>
    </row>
    <row r="2358" spans="1:62" hidden="1" outlineLevel="1">
      <c r="A2358" t="s">
        <v>426</v>
      </c>
      <c r="B2358" t="s">
        <v>2</v>
      </c>
      <c r="C2358" s="1">
        <f t="shared" si="1255"/>
        <v>1613</v>
      </c>
      <c r="D2358" s="7">
        <f>IF(P2358&gt;0,RANK(P2358,(P2358:R2358,S2358:AG2358)),0)</f>
        <v>9</v>
      </c>
      <c r="E2358" s="7">
        <f>IF(Q2358&gt;0,RANK(Q2358,(P2358:R2358,S2358:AG2358)),0)</f>
        <v>5</v>
      </c>
      <c r="F2358" s="7">
        <f>IF(R2358&gt;0,RANK(R2358,(P2358:R2358,S2358:AG2358)),0)</f>
        <v>1</v>
      </c>
      <c r="G2358" s="7">
        <f>IF(S2358&gt;0,RANK(S2358,(P2358:R2358,S2358:AG2358)),0)</f>
        <v>2</v>
      </c>
      <c r="H2358" s="48">
        <f t="shared" si="1256"/>
        <v>809</v>
      </c>
      <c r="I2358" s="163">
        <f t="shared" si="1253"/>
        <v>0.50154990700557966</v>
      </c>
      <c r="J2358" s="2"/>
      <c r="K2358" s="2">
        <f t="shared" si="1257"/>
        <v>5.5796652200867944E-3</v>
      </c>
      <c r="L2358" s="2">
        <f t="shared" si="1258"/>
        <v>4.4017358958462489E-2</v>
      </c>
      <c r="M2358" s="2">
        <f t="shared" si="1259"/>
        <v>0.63918164910105391</v>
      </c>
      <c r="N2358" s="2">
        <f t="shared" si="1260"/>
        <v>0.13763174209547427</v>
      </c>
      <c r="O2358" s="2">
        <f t="shared" si="1261"/>
        <v>0.17358958462492255</v>
      </c>
      <c r="P2358" s="1">
        <v>9</v>
      </c>
      <c r="Q2358" s="1">
        <v>71</v>
      </c>
      <c r="R2358" s="1">
        <v>1031</v>
      </c>
      <c r="S2358" s="1">
        <v>222</v>
      </c>
      <c r="T2358" s="1">
        <v>117</v>
      </c>
      <c r="V2358" s="1">
        <v>31</v>
      </c>
      <c r="Y2358" s="1">
        <v>101</v>
      </c>
      <c r="Z2358" s="1">
        <f t="shared" si="1262"/>
        <v>21</v>
      </c>
      <c r="AC2358" s="1">
        <v>10</v>
      </c>
      <c r="AI2358" s="7">
        <f t="shared" si="1263"/>
        <v>3</v>
      </c>
      <c r="AJ2358" s="7">
        <f t="shared" si="1264"/>
        <v>0</v>
      </c>
      <c r="AK2358" s="7">
        <f t="shared" si="1265"/>
        <v>6</v>
      </c>
      <c r="AL2358" s="7">
        <f t="shared" si="1266"/>
        <v>0</v>
      </c>
      <c r="AM2358" s="2">
        <f t="shared" si="1267"/>
        <v>7.253564786112833E-2</v>
      </c>
      <c r="AN2358" s="2">
        <f t="shared" si="1268"/>
        <v>0</v>
      </c>
      <c r="AO2358" s="2">
        <f t="shared" si="1269"/>
        <v>1.9218846869187848E-2</v>
      </c>
      <c r="AP2358" s="2">
        <f t="shared" si="1270"/>
        <v>0</v>
      </c>
      <c r="AR2358" t="str">
        <f t="shared" si="1254"/>
        <v>San Saba</v>
      </c>
      <c r="AS2358" t="s">
        <v>2</v>
      </c>
      <c r="AT2358" s="162">
        <v>11</v>
      </c>
      <c r="AV2358" s="91">
        <v>48</v>
      </c>
      <c r="AW2358" s="93">
        <v>411</v>
      </c>
      <c r="AX2358" s="99">
        <f t="shared" si="1271"/>
        <v>48411</v>
      </c>
      <c r="AZ2358" s="7" t="s">
        <v>3053</v>
      </c>
      <c r="BA2358" t="s">
        <v>3290</v>
      </c>
      <c r="BJ2358">
        <v>21</v>
      </c>
    </row>
    <row r="2359" spans="1:62" hidden="1" outlineLevel="1">
      <c r="A2359" t="s">
        <v>1440</v>
      </c>
      <c r="B2359" t="s">
        <v>2</v>
      </c>
      <c r="C2359" s="1">
        <f t="shared" si="1255"/>
        <v>239</v>
      </c>
      <c r="D2359" s="7">
        <f>IF(P2359&gt;0,RANK(P2359,(P2359:R2359,S2359:AG2359)),0)</f>
        <v>0</v>
      </c>
      <c r="E2359" s="7">
        <f>IF(Q2359&gt;0,RANK(Q2359,(P2359:R2359,S2359:AG2359)),0)</f>
        <v>4</v>
      </c>
      <c r="F2359" s="7">
        <f>IF(R2359&gt;0,RANK(R2359,(P2359:R2359,S2359:AG2359)),0)</f>
        <v>1</v>
      </c>
      <c r="G2359" s="7">
        <f>IF(S2359&gt;0,RANK(S2359,(P2359:R2359,S2359:AG2359)),0)</f>
        <v>2</v>
      </c>
      <c r="H2359" s="48">
        <f t="shared" si="1256"/>
        <v>155</v>
      </c>
      <c r="I2359" s="163">
        <f t="shared" si="1253"/>
        <v>0.64853556485355646</v>
      </c>
      <c r="J2359" s="2"/>
      <c r="K2359" s="2">
        <f t="shared" si="1257"/>
        <v>0</v>
      </c>
      <c r="L2359" s="2">
        <f t="shared" si="1258"/>
        <v>6.2761506276150625E-2</v>
      </c>
      <c r="M2359" s="2">
        <f t="shared" si="1259"/>
        <v>0.7364016736401674</v>
      </c>
      <c r="N2359" s="2">
        <f t="shared" si="1260"/>
        <v>8.7866108786610872E-2</v>
      </c>
      <c r="O2359" s="2">
        <f t="shared" si="1261"/>
        <v>0.11297071129707111</v>
      </c>
      <c r="P2359" s="1">
        <v>0</v>
      </c>
      <c r="Q2359" s="1">
        <v>15</v>
      </c>
      <c r="R2359" s="1">
        <v>176</v>
      </c>
      <c r="S2359" s="1">
        <v>21</v>
      </c>
      <c r="T2359" s="1">
        <v>18</v>
      </c>
      <c r="V2359" s="1">
        <v>0</v>
      </c>
      <c r="Y2359" s="1">
        <v>7</v>
      </c>
      <c r="Z2359" s="1">
        <f t="shared" si="1262"/>
        <v>1</v>
      </c>
      <c r="AC2359" s="1">
        <v>1</v>
      </c>
      <c r="AI2359" s="7">
        <f t="shared" si="1263"/>
        <v>3</v>
      </c>
      <c r="AJ2359" s="7">
        <f t="shared" si="1264"/>
        <v>0</v>
      </c>
      <c r="AK2359" s="7">
        <f t="shared" si="1265"/>
        <v>0</v>
      </c>
      <c r="AL2359" s="7">
        <f t="shared" si="1266"/>
        <v>0</v>
      </c>
      <c r="AM2359" s="2">
        <f t="shared" si="1267"/>
        <v>7.5313807531380755E-2</v>
      </c>
      <c r="AN2359" s="2">
        <f t="shared" si="1268"/>
        <v>0</v>
      </c>
      <c r="AO2359" s="2">
        <f t="shared" si="1269"/>
        <v>0</v>
      </c>
      <c r="AP2359" s="2">
        <f t="shared" si="1270"/>
        <v>0</v>
      </c>
      <c r="AR2359" t="str">
        <f t="shared" si="1254"/>
        <v>Schleicher</v>
      </c>
      <c r="AS2359" t="s">
        <v>2</v>
      </c>
      <c r="AT2359" s="162">
        <v>23</v>
      </c>
      <c r="AV2359" s="91">
        <v>48</v>
      </c>
      <c r="AW2359" s="93">
        <v>413</v>
      </c>
      <c r="AX2359" s="99">
        <f t="shared" si="1271"/>
        <v>48413</v>
      </c>
      <c r="AZ2359" s="7" t="s">
        <v>3053</v>
      </c>
      <c r="BA2359" t="s">
        <v>3290</v>
      </c>
      <c r="BJ2359">
        <v>1</v>
      </c>
    </row>
    <row r="2360" spans="1:62" hidden="1" outlineLevel="1">
      <c r="A2360" t="s">
        <v>2015</v>
      </c>
      <c r="B2360" t="s">
        <v>2</v>
      </c>
      <c r="C2360" s="1">
        <f t="shared" si="1255"/>
        <v>2069</v>
      </c>
      <c r="D2360" s="7">
        <f>IF(P2360&gt;0,RANK(P2360,(P2360:R2360,S2360:AG2360)),0)</f>
        <v>6</v>
      </c>
      <c r="E2360" s="7">
        <f>IF(Q2360&gt;0,RANK(Q2360,(P2360:R2360,S2360:AG2360)),0)</f>
        <v>5</v>
      </c>
      <c r="F2360" s="7">
        <f>IF(R2360&gt;0,RANK(R2360,(P2360:R2360,S2360:AG2360)),0)</f>
        <v>1</v>
      </c>
      <c r="G2360" s="7">
        <f>IF(S2360&gt;0,RANK(S2360,(P2360:R2360,S2360:AG2360)),0)</f>
        <v>2</v>
      </c>
      <c r="H2360" s="48">
        <f t="shared" si="1256"/>
        <v>1310</v>
      </c>
      <c r="I2360" s="163">
        <f t="shared" si="1253"/>
        <v>0.63315611406476557</v>
      </c>
      <c r="J2360" s="2"/>
      <c r="K2360" s="2">
        <f t="shared" si="1257"/>
        <v>9.6665055582406956E-3</v>
      </c>
      <c r="L2360" s="2">
        <f t="shared" si="1258"/>
        <v>5.5582406959884E-2</v>
      </c>
      <c r="M2360" s="2">
        <f t="shared" si="1259"/>
        <v>0.71145480908651526</v>
      </c>
      <c r="N2360" s="2">
        <f t="shared" si="1260"/>
        <v>7.8298695021749631E-2</v>
      </c>
      <c r="O2360" s="2">
        <f t="shared" si="1261"/>
        <v>0.14499758337361041</v>
      </c>
      <c r="P2360" s="1">
        <v>20</v>
      </c>
      <c r="Q2360" s="1">
        <v>115</v>
      </c>
      <c r="R2360" s="1">
        <v>1472</v>
      </c>
      <c r="S2360" s="1">
        <v>162</v>
      </c>
      <c r="T2360" s="1">
        <v>140</v>
      </c>
      <c r="V2360" s="1">
        <v>13</v>
      </c>
      <c r="Y2360" s="1">
        <v>127</v>
      </c>
      <c r="Z2360" s="1">
        <f t="shared" si="1262"/>
        <v>13</v>
      </c>
      <c r="AC2360" s="1">
        <v>7</v>
      </c>
      <c r="AI2360" s="7">
        <f t="shared" si="1263"/>
        <v>3</v>
      </c>
      <c r="AJ2360" s="7">
        <f t="shared" si="1264"/>
        <v>0</v>
      </c>
      <c r="AK2360" s="7">
        <f t="shared" si="1265"/>
        <v>7</v>
      </c>
      <c r="AL2360" s="7">
        <f t="shared" si="1266"/>
        <v>0</v>
      </c>
      <c r="AM2360" s="2">
        <f t="shared" si="1267"/>
        <v>6.7665538907684869E-2</v>
      </c>
      <c r="AN2360" s="2">
        <f t="shared" si="1268"/>
        <v>0</v>
      </c>
      <c r="AO2360" s="2">
        <f t="shared" si="1269"/>
        <v>6.2832286128564523E-3</v>
      </c>
      <c r="AP2360" s="2">
        <f t="shared" si="1270"/>
        <v>0</v>
      </c>
      <c r="AR2360" t="str">
        <f t="shared" si="1254"/>
        <v>Scurry</v>
      </c>
      <c r="AS2360" t="s">
        <v>2</v>
      </c>
      <c r="AT2360" s="162">
        <v>19</v>
      </c>
      <c r="AV2360" s="91">
        <v>48</v>
      </c>
      <c r="AW2360" s="93">
        <v>415</v>
      </c>
      <c r="AX2360" s="99">
        <f t="shared" si="1271"/>
        <v>48415</v>
      </c>
      <c r="AZ2360" s="7" t="s">
        <v>3053</v>
      </c>
      <c r="BA2360" t="s">
        <v>3290</v>
      </c>
      <c r="BJ2360">
        <v>13</v>
      </c>
    </row>
    <row r="2361" spans="1:62" hidden="1" outlineLevel="1">
      <c r="A2361" t="s">
        <v>2753</v>
      </c>
      <c r="B2361" t="s">
        <v>2</v>
      </c>
      <c r="C2361" s="1">
        <f t="shared" si="1255"/>
        <v>748</v>
      </c>
      <c r="D2361" s="7">
        <f>IF(P2361&gt;0,RANK(P2361,(P2361:R2361,S2361:AG2361)),0)</f>
        <v>7</v>
      </c>
      <c r="E2361" s="7">
        <f>IF(Q2361&gt;0,RANK(Q2361,(P2361:R2361,S2361:AG2361)),0)</f>
        <v>5</v>
      </c>
      <c r="F2361" s="7">
        <f>IF(R2361&gt;0,RANK(R2361,(P2361:R2361,S2361:AG2361)),0)</f>
        <v>1</v>
      </c>
      <c r="G2361" s="7">
        <f>IF(S2361&gt;0,RANK(S2361,(P2361:R2361,S2361:AG2361)),0)</f>
        <v>4</v>
      </c>
      <c r="H2361" s="48">
        <f t="shared" si="1256"/>
        <v>449</v>
      </c>
      <c r="I2361" s="163">
        <f t="shared" si="1253"/>
        <v>0.60026737967914434</v>
      </c>
      <c r="J2361" s="2"/>
      <c r="K2361" s="2">
        <f t="shared" si="1257"/>
        <v>5.3475935828877002E-3</v>
      </c>
      <c r="L2361" s="2">
        <f t="shared" si="1258"/>
        <v>5.0802139037433157E-2</v>
      </c>
      <c r="M2361" s="2">
        <f t="shared" si="1259"/>
        <v>0.68850267379679142</v>
      </c>
      <c r="N2361" s="2">
        <f t="shared" si="1260"/>
        <v>6.8181818181818177E-2</v>
      </c>
      <c r="O2361" s="2">
        <f t="shared" si="1261"/>
        <v>0.18716577540106955</v>
      </c>
      <c r="P2361" s="1">
        <v>4</v>
      </c>
      <c r="Q2361" s="1">
        <v>38</v>
      </c>
      <c r="R2361" s="1">
        <v>515</v>
      </c>
      <c r="S2361" s="1">
        <v>51</v>
      </c>
      <c r="T2361" s="1">
        <v>59</v>
      </c>
      <c r="V2361" s="1">
        <v>4</v>
      </c>
      <c r="Y2361" s="1">
        <v>66</v>
      </c>
      <c r="Z2361" s="1">
        <f t="shared" si="1262"/>
        <v>4</v>
      </c>
      <c r="AC2361" s="1">
        <v>7</v>
      </c>
      <c r="AI2361" s="7">
        <f t="shared" si="1263"/>
        <v>3</v>
      </c>
      <c r="AJ2361" s="7">
        <f t="shared" si="1264"/>
        <v>0</v>
      </c>
      <c r="AK2361" s="7">
        <f t="shared" si="1265"/>
        <v>6</v>
      </c>
      <c r="AL2361" s="7">
        <f t="shared" si="1266"/>
        <v>0</v>
      </c>
      <c r="AM2361" s="2">
        <f t="shared" si="1267"/>
        <v>7.8877005347593579E-2</v>
      </c>
      <c r="AN2361" s="2">
        <f t="shared" si="1268"/>
        <v>0</v>
      </c>
      <c r="AO2361" s="2">
        <f t="shared" si="1269"/>
        <v>5.3475935828877002E-3</v>
      </c>
      <c r="AP2361" s="2">
        <f t="shared" si="1270"/>
        <v>0</v>
      </c>
      <c r="AR2361" t="str">
        <f t="shared" si="1254"/>
        <v>Shackelford</v>
      </c>
      <c r="AS2361" t="s">
        <v>2</v>
      </c>
      <c r="AT2361" s="162">
        <v>19</v>
      </c>
      <c r="AV2361" s="91">
        <v>48</v>
      </c>
      <c r="AW2361" s="93">
        <v>417</v>
      </c>
      <c r="AX2361" s="99">
        <f t="shared" si="1271"/>
        <v>48417</v>
      </c>
      <c r="AZ2361" s="7" t="s">
        <v>3053</v>
      </c>
      <c r="BA2361" t="s">
        <v>3290</v>
      </c>
      <c r="BJ2361">
        <v>4</v>
      </c>
    </row>
    <row r="2362" spans="1:62" hidden="1" outlineLevel="1">
      <c r="A2362" t="s">
        <v>1493</v>
      </c>
      <c r="B2362" t="s">
        <v>2</v>
      </c>
      <c r="C2362" s="1">
        <f t="shared" si="1255"/>
        <v>3521</v>
      </c>
      <c r="D2362" s="7">
        <f>IF(P2362&gt;0,RANK(P2362,(P2362:R2362,S2362:AG2362)),0)</f>
        <v>8</v>
      </c>
      <c r="E2362" s="7">
        <f>IF(Q2362&gt;0,RANK(Q2362,(P2362:R2362,S2362:AG2362)),0)</f>
        <v>4</v>
      </c>
      <c r="F2362" s="7">
        <f>IF(R2362&gt;0,RANK(R2362,(P2362:R2362,S2362:AG2362)),0)</f>
        <v>1</v>
      </c>
      <c r="G2362" s="7">
        <f>IF(S2362&gt;0,RANK(S2362,(P2362:R2362,S2362:AG2362)),0)</f>
        <v>2</v>
      </c>
      <c r="H2362" s="48">
        <f t="shared" si="1256"/>
        <v>2210</v>
      </c>
      <c r="I2362" s="163">
        <f t="shared" si="1253"/>
        <v>0.62766259585345074</v>
      </c>
      <c r="J2362" s="2"/>
      <c r="K2362" s="2">
        <f t="shared" si="1257"/>
        <v>4.8281738142573133E-3</v>
      </c>
      <c r="L2362" s="2">
        <f t="shared" si="1258"/>
        <v>4.8565748366941212E-2</v>
      </c>
      <c r="M2362" s="2">
        <f t="shared" si="1259"/>
        <v>0.71258165293950582</v>
      </c>
      <c r="N2362" s="2">
        <f t="shared" si="1260"/>
        <v>8.49190570860551E-2</v>
      </c>
      <c r="O2362" s="2">
        <f t="shared" si="1261"/>
        <v>0.14910536779324066</v>
      </c>
      <c r="P2362" s="1">
        <v>17</v>
      </c>
      <c r="Q2362" s="1">
        <v>171</v>
      </c>
      <c r="R2362" s="1">
        <v>2509</v>
      </c>
      <c r="S2362" s="1">
        <v>299</v>
      </c>
      <c r="T2362" s="1">
        <v>273</v>
      </c>
      <c r="V2362" s="1">
        <v>22</v>
      </c>
      <c r="Y2362" s="1">
        <v>158</v>
      </c>
      <c r="Z2362" s="1">
        <f t="shared" si="1262"/>
        <v>13</v>
      </c>
      <c r="AC2362" s="1">
        <v>59</v>
      </c>
      <c r="AI2362" s="7">
        <f t="shared" si="1263"/>
        <v>3</v>
      </c>
      <c r="AJ2362" s="7">
        <f t="shared" si="1264"/>
        <v>0</v>
      </c>
      <c r="AK2362" s="7">
        <f t="shared" si="1265"/>
        <v>6</v>
      </c>
      <c r="AL2362" s="7">
        <f t="shared" si="1266"/>
        <v>0</v>
      </c>
      <c r="AM2362" s="2">
        <f t="shared" si="1267"/>
        <v>7.7534791252485094E-2</v>
      </c>
      <c r="AN2362" s="2">
        <f t="shared" si="1268"/>
        <v>0</v>
      </c>
      <c r="AO2362" s="2">
        <f t="shared" si="1269"/>
        <v>6.2482249360976995E-3</v>
      </c>
      <c r="AP2362" s="2">
        <f t="shared" si="1270"/>
        <v>0</v>
      </c>
      <c r="AR2362" t="str">
        <f t="shared" si="1254"/>
        <v>Shelby</v>
      </c>
      <c r="AS2362" t="s">
        <v>2</v>
      </c>
      <c r="AT2362" s="162">
        <v>1</v>
      </c>
      <c r="AV2362" s="91">
        <v>48</v>
      </c>
      <c r="AW2362" s="93">
        <v>419</v>
      </c>
      <c r="AX2362" s="99">
        <f t="shared" si="1271"/>
        <v>48419</v>
      </c>
      <c r="AZ2362" s="7" t="s">
        <v>3053</v>
      </c>
      <c r="BA2362" t="s">
        <v>3290</v>
      </c>
      <c r="BJ2362">
        <v>13</v>
      </c>
    </row>
    <row r="2363" spans="1:62" hidden="1" outlineLevel="1">
      <c r="A2363" t="s">
        <v>1773</v>
      </c>
      <c r="B2363" t="s">
        <v>2</v>
      </c>
      <c r="C2363" s="1">
        <f t="shared" si="1255"/>
        <v>618</v>
      </c>
      <c r="D2363" s="7">
        <f>IF(P2363&gt;0,RANK(P2363,(P2363:R2363,S2363:AG2363)),0)</f>
        <v>9</v>
      </c>
      <c r="E2363" s="7">
        <f>IF(Q2363&gt;0,RANK(Q2363,(P2363:R2363,S2363:AG2363)),0)</f>
        <v>4</v>
      </c>
      <c r="F2363" s="7">
        <f>IF(R2363&gt;0,RANK(R2363,(P2363:R2363,S2363:AG2363)),0)</f>
        <v>1</v>
      </c>
      <c r="G2363" s="7">
        <f>IF(S2363&gt;0,RANK(S2363,(P2363:R2363,S2363:AG2363)),0)</f>
        <v>4</v>
      </c>
      <c r="H2363" s="48">
        <f t="shared" si="1256"/>
        <v>307</v>
      </c>
      <c r="I2363" s="163">
        <f t="shared" si="1253"/>
        <v>0.49676375404530743</v>
      </c>
      <c r="J2363" s="2"/>
      <c r="K2363" s="2">
        <f t="shared" si="1257"/>
        <v>4.8543689320388345E-3</v>
      </c>
      <c r="L2363" s="2">
        <f t="shared" si="1258"/>
        <v>7.605177993527508E-2</v>
      </c>
      <c r="M2363" s="2">
        <f t="shared" si="1259"/>
        <v>0.61003236245954695</v>
      </c>
      <c r="N2363" s="2">
        <f t="shared" si="1260"/>
        <v>7.605177993527508E-2</v>
      </c>
      <c r="O2363" s="2">
        <f t="shared" si="1261"/>
        <v>0.23300970873786403</v>
      </c>
      <c r="P2363" s="1">
        <v>3</v>
      </c>
      <c r="Q2363" s="1">
        <v>47</v>
      </c>
      <c r="R2363" s="1">
        <v>377</v>
      </c>
      <c r="S2363" s="1">
        <v>47</v>
      </c>
      <c r="T2363" s="1">
        <v>70</v>
      </c>
      <c r="V2363" s="1">
        <v>11</v>
      </c>
      <c r="Y2363" s="1">
        <v>50</v>
      </c>
      <c r="Z2363" s="1">
        <f t="shared" si="1262"/>
        <v>8</v>
      </c>
      <c r="AC2363" s="1">
        <v>5</v>
      </c>
      <c r="AI2363" s="7">
        <f t="shared" si="1263"/>
        <v>2</v>
      </c>
      <c r="AJ2363" s="7">
        <f t="shared" si="1264"/>
        <v>0</v>
      </c>
      <c r="AK2363" s="7">
        <f t="shared" si="1265"/>
        <v>6</v>
      </c>
      <c r="AL2363" s="7">
        <f t="shared" si="1266"/>
        <v>0</v>
      </c>
      <c r="AM2363" s="2">
        <f t="shared" si="1267"/>
        <v>0.11326860841423948</v>
      </c>
      <c r="AN2363" s="2">
        <f t="shared" si="1268"/>
        <v>0</v>
      </c>
      <c r="AO2363" s="2">
        <f t="shared" si="1269"/>
        <v>1.7799352750809062E-2</v>
      </c>
      <c r="AP2363" s="2">
        <f t="shared" si="1270"/>
        <v>0</v>
      </c>
      <c r="AR2363" t="str">
        <f t="shared" si="1254"/>
        <v>Sherman</v>
      </c>
      <c r="AS2363" t="s">
        <v>2</v>
      </c>
      <c r="AT2363" s="162">
        <v>13</v>
      </c>
      <c r="AV2363" s="91">
        <v>48</v>
      </c>
      <c r="AW2363" s="93">
        <v>421</v>
      </c>
      <c r="AX2363" s="99">
        <f t="shared" si="1271"/>
        <v>48421</v>
      </c>
      <c r="AZ2363" s="7" t="s">
        <v>3053</v>
      </c>
      <c r="BA2363" t="s">
        <v>3290</v>
      </c>
      <c r="BJ2363">
        <v>8</v>
      </c>
    </row>
    <row r="2364" spans="1:62" hidden="1" outlineLevel="1">
      <c r="A2364" t="s">
        <v>2014</v>
      </c>
      <c r="B2364" t="s">
        <v>2</v>
      </c>
      <c r="C2364" s="1">
        <f t="shared" si="1255"/>
        <v>26926</v>
      </c>
      <c r="D2364" s="7">
        <f>IF(P2364&gt;0,RANK(P2364,(P2364:R2364,S2364:AG2364)),0)</f>
        <v>7</v>
      </c>
      <c r="E2364" s="7">
        <f>IF(Q2364&gt;0,RANK(Q2364,(P2364:R2364,S2364:AG2364)),0)</f>
        <v>5</v>
      </c>
      <c r="F2364" s="7">
        <f>IF(R2364&gt;0,RANK(R2364,(P2364:R2364,S2364:AG2364)),0)</f>
        <v>1</v>
      </c>
      <c r="G2364" s="7">
        <f>IF(S2364&gt;0,RANK(S2364,(P2364:R2364,S2364:AG2364)),0)</f>
        <v>2</v>
      </c>
      <c r="H2364" s="48">
        <f t="shared" si="1256"/>
        <v>16588</v>
      </c>
      <c r="I2364" s="163">
        <f t="shared" si="1253"/>
        <v>0.61605882789868527</v>
      </c>
      <c r="J2364" s="2"/>
      <c r="K2364" s="2">
        <f t="shared" si="1257"/>
        <v>3.7881601426130876E-3</v>
      </c>
      <c r="L2364" s="2">
        <f t="shared" si="1258"/>
        <v>3.940429324816163E-2</v>
      </c>
      <c r="M2364" s="2">
        <f t="shared" si="1259"/>
        <v>0.71919334472257301</v>
      </c>
      <c r="N2364" s="2">
        <f t="shared" si="1260"/>
        <v>0.10313451682388769</v>
      </c>
      <c r="O2364" s="2">
        <f t="shared" si="1261"/>
        <v>0.13447968506276459</v>
      </c>
      <c r="P2364" s="1">
        <v>102</v>
      </c>
      <c r="Q2364" s="1">
        <v>1061</v>
      </c>
      <c r="R2364" s="1">
        <v>19365</v>
      </c>
      <c r="S2364" s="1">
        <v>2777</v>
      </c>
      <c r="T2364" s="1">
        <v>2119</v>
      </c>
      <c r="V2364" s="1">
        <v>213</v>
      </c>
      <c r="Y2364" s="1">
        <v>1180</v>
      </c>
      <c r="Z2364" s="1">
        <f t="shared" si="1262"/>
        <v>38</v>
      </c>
      <c r="AC2364" s="1">
        <v>71</v>
      </c>
      <c r="AI2364" s="7">
        <f t="shared" si="1263"/>
        <v>3</v>
      </c>
      <c r="AJ2364" s="7">
        <f t="shared" si="1264"/>
        <v>0</v>
      </c>
      <c r="AK2364" s="7">
        <f t="shared" si="1265"/>
        <v>6</v>
      </c>
      <c r="AL2364" s="7">
        <f t="shared" si="1266"/>
        <v>0</v>
      </c>
      <c r="AM2364" s="2">
        <f t="shared" si="1267"/>
        <v>7.8697170021540516E-2</v>
      </c>
      <c r="AN2364" s="2">
        <f t="shared" si="1268"/>
        <v>0</v>
      </c>
      <c r="AO2364" s="2">
        <f t="shared" si="1269"/>
        <v>7.9105697095743898E-3</v>
      </c>
      <c r="AP2364" s="2">
        <f t="shared" si="1270"/>
        <v>0</v>
      </c>
      <c r="AR2364" t="str">
        <f t="shared" si="1254"/>
        <v>Smith</v>
      </c>
      <c r="AS2364" t="s">
        <v>2</v>
      </c>
      <c r="AT2364" s="162">
        <v>1</v>
      </c>
      <c r="AV2364" s="91">
        <v>48</v>
      </c>
      <c r="AW2364" s="93">
        <v>423</v>
      </c>
      <c r="AX2364" s="99">
        <f t="shared" si="1271"/>
        <v>48423</v>
      </c>
      <c r="AZ2364" s="7" t="s">
        <v>3053</v>
      </c>
      <c r="BA2364" t="s">
        <v>3290</v>
      </c>
      <c r="BJ2364">
        <v>38</v>
      </c>
    </row>
    <row r="2365" spans="1:62" hidden="1" outlineLevel="1">
      <c r="A2365" t="s">
        <v>3379</v>
      </c>
      <c r="B2365" t="s">
        <v>2</v>
      </c>
      <c r="C2365" s="1">
        <f t="shared" si="1255"/>
        <v>1481</v>
      </c>
      <c r="D2365" s="7">
        <f>IF(P2365&gt;0,RANK(P2365,(P2365:R2365,S2365:AG2365)),0)</f>
        <v>8</v>
      </c>
      <c r="E2365" s="7">
        <f>IF(Q2365&gt;0,RANK(Q2365,(P2365:R2365,S2365:AG2365)),0)</f>
        <v>5</v>
      </c>
      <c r="F2365" s="7">
        <f>IF(R2365&gt;0,RANK(R2365,(P2365:R2365,S2365:AG2365)),0)</f>
        <v>1</v>
      </c>
      <c r="G2365" s="7">
        <f>IF(S2365&gt;0,RANK(S2365,(P2365:R2365,S2365:AG2365)),0)</f>
        <v>2</v>
      </c>
      <c r="H2365" s="48">
        <f t="shared" si="1256"/>
        <v>666</v>
      </c>
      <c r="I2365" s="163">
        <f t="shared" si="1253"/>
        <v>0.44969615124915596</v>
      </c>
      <c r="J2365" s="2"/>
      <c r="K2365" s="2">
        <f t="shared" si="1257"/>
        <v>3.37609723160027E-3</v>
      </c>
      <c r="L2365" s="2">
        <f t="shared" si="1258"/>
        <v>4.9966239027683997E-2</v>
      </c>
      <c r="M2365" s="2">
        <f t="shared" si="1259"/>
        <v>0.61580013504388931</v>
      </c>
      <c r="N2365" s="2">
        <f t="shared" si="1260"/>
        <v>0.16610398379473329</v>
      </c>
      <c r="O2365" s="2">
        <f t="shared" si="1261"/>
        <v>0.1647535449020931</v>
      </c>
      <c r="P2365" s="1">
        <v>5</v>
      </c>
      <c r="Q2365" s="1">
        <v>74</v>
      </c>
      <c r="R2365" s="1">
        <v>912</v>
      </c>
      <c r="S2365" s="1">
        <v>246</v>
      </c>
      <c r="T2365" s="1">
        <v>109</v>
      </c>
      <c r="V2365" s="1">
        <v>13</v>
      </c>
      <c r="Y2365" s="1">
        <v>107</v>
      </c>
      <c r="Z2365" s="1">
        <f t="shared" si="1262"/>
        <v>13</v>
      </c>
      <c r="AC2365" s="1">
        <v>2</v>
      </c>
      <c r="AI2365" s="7">
        <f t="shared" si="1263"/>
        <v>3</v>
      </c>
      <c r="AJ2365" s="7">
        <f t="shared" si="1264"/>
        <v>0</v>
      </c>
      <c r="AK2365" s="7">
        <f t="shared" si="1265"/>
        <v>6</v>
      </c>
      <c r="AL2365" s="7">
        <f t="shared" si="1266"/>
        <v>0</v>
      </c>
      <c r="AM2365" s="2">
        <f t="shared" si="1267"/>
        <v>7.3598919648885888E-2</v>
      </c>
      <c r="AN2365" s="2">
        <f t="shared" si="1268"/>
        <v>0</v>
      </c>
      <c r="AO2365" s="2">
        <f t="shared" si="1269"/>
        <v>8.7778528021607016E-3</v>
      </c>
      <c r="AP2365" s="2">
        <f t="shared" si="1270"/>
        <v>0</v>
      </c>
      <c r="AR2365" t="str">
        <f t="shared" si="1254"/>
        <v>Somervell</v>
      </c>
      <c r="AS2365" t="s">
        <v>2</v>
      </c>
      <c r="AT2365" s="162">
        <v>25</v>
      </c>
      <c r="AV2365" s="91">
        <v>48</v>
      </c>
      <c r="AW2365" s="93">
        <v>425</v>
      </c>
      <c r="AX2365" s="99">
        <f t="shared" si="1271"/>
        <v>48425</v>
      </c>
      <c r="AZ2365" s="7" t="s">
        <v>3053</v>
      </c>
      <c r="BA2365" t="s">
        <v>3290</v>
      </c>
      <c r="BJ2365">
        <v>13</v>
      </c>
    </row>
    <row r="2366" spans="1:62" hidden="1" outlineLevel="1">
      <c r="A2366" t="s">
        <v>3200</v>
      </c>
      <c r="B2366" t="s">
        <v>2</v>
      </c>
      <c r="C2366" s="1">
        <f t="shared" si="1255"/>
        <v>20</v>
      </c>
      <c r="D2366" s="7">
        <f>IF(P2366&gt;0,RANK(P2366,(P2366:R2366,S2366:AG2366)),0)</f>
        <v>0</v>
      </c>
      <c r="E2366" s="7">
        <f>IF(Q2366&gt;0,RANK(Q2366,(P2366:R2366,S2366:AG2366)),0)</f>
        <v>0</v>
      </c>
      <c r="F2366" s="7">
        <f>IF(R2366&gt;0,RANK(R2366,(P2366:R2366,S2366:AG2366)),0)</f>
        <v>1</v>
      </c>
      <c r="G2366" s="7">
        <f>IF(S2366&gt;0,RANK(S2366,(P2366:R2366,S2366:AG2366)),0)</f>
        <v>2</v>
      </c>
      <c r="H2366" s="48">
        <f t="shared" si="1256"/>
        <v>1</v>
      </c>
      <c r="I2366" s="163">
        <f t="shared" si="1253"/>
        <v>0.05</v>
      </c>
      <c r="J2366" s="2"/>
      <c r="K2366" s="2">
        <f t="shared" si="1257"/>
        <v>0</v>
      </c>
      <c r="L2366" s="2">
        <f t="shared" si="1258"/>
        <v>0</v>
      </c>
      <c r="M2366" s="2">
        <f t="shared" si="1259"/>
        <v>0.5</v>
      </c>
      <c r="N2366" s="2">
        <f t="shared" si="1260"/>
        <v>0.45</v>
      </c>
      <c r="O2366" s="2">
        <f t="shared" si="1261"/>
        <v>4.9999999999999989E-2</v>
      </c>
      <c r="P2366" s="1">
        <v>0</v>
      </c>
      <c r="Q2366" s="1">
        <v>0</v>
      </c>
      <c r="R2366" s="1">
        <v>10</v>
      </c>
      <c r="S2366" s="1">
        <v>9</v>
      </c>
      <c r="T2366" s="1">
        <v>1</v>
      </c>
      <c r="V2366" s="1">
        <v>0</v>
      </c>
      <c r="Y2366" s="1">
        <v>0</v>
      </c>
      <c r="Z2366" s="1">
        <f t="shared" si="1262"/>
        <v>0</v>
      </c>
      <c r="AC2366" s="1">
        <v>0</v>
      </c>
      <c r="AI2366" s="7">
        <f t="shared" si="1263"/>
        <v>3</v>
      </c>
      <c r="AJ2366" s="7">
        <f t="shared" si="1264"/>
        <v>0</v>
      </c>
      <c r="AK2366" s="7">
        <f t="shared" si="1265"/>
        <v>0</v>
      </c>
      <c r="AL2366" s="7">
        <f t="shared" si="1266"/>
        <v>0</v>
      </c>
      <c r="AM2366" s="2">
        <f t="shared" si="1267"/>
        <v>0.05</v>
      </c>
      <c r="AN2366" s="2">
        <f t="shared" si="1268"/>
        <v>0</v>
      </c>
      <c r="AO2366" s="2">
        <f t="shared" si="1269"/>
        <v>0</v>
      </c>
      <c r="AP2366" s="2">
        <f t="shared" si="1270"/>
        <v>0</v>
      </c>
      <c r="AR2366" t="str">
        <f t="shared" si="1254"/>
        <v>Starr</v>
      </c>
      <c r="AS2366" t="s">
        <v>2</v>
      </c>
      <c r="AT2366" s="162">
        <v>28</v>
      </c>
      <c r="AV2366" s="91">
        <v>48</v>
      </c>
      <c r="AW2366" s="93">
        <v>427</v>
      </c>
      <c r="AX2366" s="99">
        <f t="shared" si="1271"/>
        <v>48427</v>
      </c>
      <c r="AZ2366" s="7" t="s">
        <v>3053</v>
      </c>
      <c r="BA2366" t="s">
        <v>3290</v>
      </c>
      <c r="BJ2366">
        <v>0</v>
      </c>
    </row>
    <row r="2367" spans="1:62" hidden="1" outlineLevel="1">
      <c r="A2367" t="s">
        <v>2317</v>
      </c>
      <c r="B2367" t="s">
        <v>2</v>
      </c>
      <c r="C2367" s="1">
        <f t="shared" si="1255"/>
        <v>1108</v>
      </c>
      <c r="D2367" s="7">
        <f>IF(P2367&gt;0,RANK(P2367,(P2367:R2367,S2367:AG2367)),0)</f>
        <v>8</v>
      </c>
      <c r="E2367" s="7">
        <f>IF(Q2367&gt;0,RANK(Q2367,(P2367:R2367,S2367:AG2367)),0)</f>
        <v>2</v>
      </c>
      <c r="F2367" s="7">
        <f>IF(R2367&gt;0,RANK(R2367,(P2367:R2367,S2367:AG2367)),0)</f>
        <v>1</v>
      </c>
      <c r="G2367" s="7">
        <f>IF(S2367&gt;0,RANK(S2367,(P2367:R2367,S2367:AG2367)),0)</f>
        <v>3</v>
      </c>
      <c r="H2367" s="48">
        <f t="shared" si="1256"/>
        <v>694</v>
      </c>
      <c r="I2367" s="163">
        <f t="shared" si="1253"/>
        <v>0.62635379061371843</v>
      </c>
      <c r="J2367" s="2"/>
      <c r="K2367" s="2">
        <f t="shared" si="1257"/>
        <v>1.8050541516245488E-3</v>
      </c>
      <c r="L2367" s="2">
        <f t="shared" si="1258"/>
        <v>7.6714801444043315E-2</v>
      </c>
      <c r="M2367" s="2">
        <f t="shared" si="1259"/>
        <v>0.70306859205776173</v>
      </c>
      <c r="N2367" s="2">
        <f t="shared" si="1260"/>
        <v>7.4909747292418769E-2</v>
      </c>
      <c r="O2367" s="2">
        <f t="shared" si="1261"/>
        <v>0.14350180505415161</v>
      </c>
      <c r="P2367" s="1">
        <v>2</v>
      </c>
      <c r="Q2367" s="1">
        <v>85</v>
      </c>
      <c r="R2367" s="1">
        <v>779</v>
      </c>
      <c r="S2367" s="1">
        <v>83</v>
      </c>
      <c r="T2367" s="1">
        <v>83</v>
      </c>
      <c r="V2367" s="1">
        <v>9</v>
      </c>
      <c r="Y2367" s="1">
        <v>62</v>
      </c>
      <c r="Z2367" s="1">
        <f t="shared" si="1262"/>
        <v>1</v>
      </c>
      <c r="AC2367" s="1">
        <v>4</v>
      </c>
      <c r="AI2367" s="7">
        <f t="shared" si="1263"/>
        <v>3</v>
      </c>
      <c r="AJ2367" s="7">
        <f t="shared" si="1264"/>
        <v>0</v>
      </c>
      <c r="AK2367" s="7">
        <f t="shared" si="1265"/>
        <v>6</v>
      </c>
      <c r="AL2367" s="7">
        <f t="shared" si="1266"/>
        <v>0</v>
      </c>
      <c r="AM2367" s="2">
        <f t="shared" si="1267"/>
        <v>7.4909747292418769E-2</v>
      </c>
      <c r="AN2367" s="2">
        <f t="shared" si="1268"/>
        <v>0</v>
      </c>
      <c r="AO2367" s="2">
        <f t="shared" si="1269"/>
        <v>8.1227436823104685E-3</v>
      </c>
      <c r="AP2367" s="2">
        <f t="shared" si="1270"/>
        <v>0</v>
      </c>
      <c r="AR2367" t="str">
        <f t="shared" si="1254"/>
        <v>Stephens</v>
      </c>
      <c r="AS2367" t="s">
        <v>2</v>
      </c>
      <c r="AT2367" s="162"/>
      <c r="AV2367" s="91">
        <v>48</v>
      </c>
      <c r="AW2367" s="93">
        <v>429</v>
      </c>
      <c r="AX2367" s="99">
        <f t="shared" si="1271"/>
        <v>48429</v>
      </c>
      <c r="AZ2367" s="7" t="s">
        <v>3053</v>
      </c>
      <c r="BA2367" t="s">
        <v>3290</v>
      </c>
      <c r="BJ2367">
        <v>1</v>
      </c>
    </row>
    <row r="2368" spans="1:62" hidden="1" outlineLevel="1">
      <c r="A2368" t="s">
        <v>2620</v>
      </c>
      <c r="B2368" t="s">
        <v>2</v>
      </c>
      <c r="C2368" s="1">
        <f t="shared" si="1255"/>
        <v>315</v>
      </c>
      <c r="D2368" s="7">
        <f>IF(P2368&gt;0,RANK(P2368,(P2368:R2368,S2368:AG2368)),0)</f>
        <v>0</v>
      </c>
      <c r="E2368" s="7">
        <f>IF(Q2368&gt;0,RANK(Q2368,(P2368:R2368,S2368:AG2368)),0)</f>
        <v>2</v>
      </c>
      <c r="F2368" s="7">
        <f>IF(R2368&gt;0,RANK(R2368,(P2368:R2368,S2368:AG2368)),0)</f>
        <v>1</v>
      </c>
      <c r="G2368" s="7">
        <f>IF(S2368&gt;0,RANK(S2368,(P2368:R2368,S2368:AG2368)),0)</f>
        <v>5</v>
      </c>
      <c r="H2368" s="48">
        <f t="shared" si="1256"/>
        <v>183</v>
      </c>
      <c r="I2368" s="163">
        <f t="shared" si="1253"/>
        <v>0.580952380952381</v>
      </c>
      <c r="J2368" s="2"/>
      <c r="K2368" s="2">
        <f t="shared" si="1257"/>
        <v>0</v>
      </c>
      <c r="L2368" s="2">
        <f t="shared" si="1258"/>
        <v>0.1111111111111111</v>
      </c>
      <c r="M2368" s="2">
        <f t="shared" si="1259"/>
        <v>0.69206349206349205</v>
      </c>
      <c r="N2368" s="2">
        <f t="shared" si="1260"/>
        <v>4.1269841269841269E-2</v>
      </c>
      <c r="O2368" s="2">
        <f t="shared" si="1261"/>
        <v>0.15555555555555553</v>
      </c>
      <c r="P2368" s="1">
        <v>0</v>
      </c>
      <c r="Q2368" s="1">
        <v>35</v>
      </c>
      <c r="R2368" s="1">
        <v>218</v>
      </c>
      <c r="S2368" s="1">
        <v>13</v>
      </c>
      <c r="T2368" s="1">
        <v>19</v>
      </c>
      <c r="V2368" s="1">
        <v>5</v>
      </c>
      <c r="Y2368" s="1">
        <v>21</v>
      </c>
      <c r="Z2368" s="1">
        <f t="shared" si="1262"/>
        <v>2</v>
      </c>
      <c r="AC2368" s="1">
        <v>2</v>
      </c>
      <c r="AI2368" s="7">
        <f t="shared" si="1263"/>
        <v>4</v>
      </c>
      <c r="AJ2368" s="7">
        <f t="shared" si="1264"/>
        <v>0</v>
      </c>
      <c r="AK2368" s="7">
        <f t="shared" si="1265"/>
        <v>6</v>
      </c>
      <c r="AL2368" s="7">
        <f t="shared" si="1266"/>
        <v>0</v>
      </c>
      <c r="AM2368" s="2">
        <f t="shared" si="1267"/>
        <v>6.0317460317460318E-2</v>
      </c>
      <c r="AN2368" s="2">
        <f t="shared" si="1268"/>
        <v>0</v>
      </c>
      <c r="AO2368" s="2">
        <f t="shared" si="1269"/>
        <v>1.5873015873015872E-2</v>
      </c>
      <c r="AP2368" s="2">
        <f t="shared" si="1270"/>
        <v>0</v>
      </c>
      <c r="AR2368" t="str">
        <f t="shared" si="1254"/>
        <v>Sterling</v>
      </c>
      <c r="AS2368" t="s">
        <v>2</v>
      </c>
      <c r="AT2368" s="162">
        <v>11</v>
      </c>
      <c r="AV2368" s="91">
        <v>48</v>
      </c>
      <c r="AW2368" s="93">
        <v>431</v>
      </c>
      <c r="AX2368" s="99">
        <f t="shared" si="1271"/>
        <v>48431</v>
      </c>
      <c r="AZ2368" s="7" t="s">
        <v>3053</v>
      </c>
      <c r="BA2368" t="s">
        <v>3290</v>
      </c>
      <c r="BJ2368">
        <v>2</v>
      </c>
    </row>
    <row r="2369" spans="1:62" hidden="1" outlineLevel="1">
      <c r="A2369" t="s">
        <v>2621</v>
      </c>
      <c r="B2369" t="s">
        <v>2</v>
      </c>
      <c r="C2369" s="1">
        <f t="shared" si="1255"/>
        <v>82</v>
      </c>
      <c r="D2369" s="7">
        <f>IF(P2369&gt;0,RANK(P2369,(P2369:R2369,S2369:AG2369)),0)</f>
        <v>0</v>
      </c>
      <c r="E2369" s="7">
        <f>IF(Q2369&gt;0,RANK(Q2369,(P2369:R2369,S2369:AG2369)),0)</f>
        <v>4</v>
      </c>
      <c r="F2369" s="7">
        <f>IF(R2369&gt;0,RANK(R2369,(P2369:R2369,S2369:AG2369)),0)</f>
        <v>1</v>
      </c>
      <c r="G2369" s="7">
        <f>IF(S2369&gt;0,RANK(S2369,(P2369:R2369,S2369:AG2369)),0)</f>
        <v>3</v>
      </c>
      <c r="H2369" s="48">
        <f t="shared" si="1256"/>
        <v>58</v>
      </c>
      <c r="I2369" s="163">
        <f t="shared" si="1253"/>
        <v>0.70731707317073167</v>
      </c>
      <c r="J2369" s="2"/>
      <c r="K2369" s="2">
        <f t="shared" si="1257"/>
        <v>0</v>
      </c>
      <c r="L2369" s="2">
        <f t="shared" si="1258"/>
        <v>3.6585365853658534E-2</v>
      </c>
      <c r="M2369" s="2">
        <f t="shared" si="1259"/>
        <v>0.79268292682926833</v>
      </c>
      <c r="N2369" s="2">
        <f t="shared" si="1260"/>
        <v>6.097560975609756E-2</v>
      </c>
      <c r="O2369" s="2">
        <f t="shared" si="1261"/>
        <v>0.10975609756097554</v>
      </c>
      <c r="P2369" s="1">
        <v>0</v>
      </c>
      <c r="Q2369" s="1">
        <v>3</v>
      </c>
      <c r="R2369" s="1">
        <v>65</v>
      </c>
      <c r="S2369" s="1">
        <v>5</v>
      </c>
      <c r="T2369" s="1">
        <v>7</v>
      </c>
      <c r="V2369" s="1">
        <v>0</v>
      </c>
      <c r="Y2369" s="1">
        <v>2</v>
      </c>
      <c r="Z2369" s="1">
        <f t="shared" si="1262"/>
        <v>0</v>
      </c>
      <c r="AC2369" s="1">
        <v>0</v>
      </c>
      <c r="AI2369" s="7">
        <f t="shared" si="1263"/>
        <v>2</v>
      </c>
      <c r="AJ2369" s="7">
        <f t="shared" si="1264"/>
        <v>0</v>
      </c>
      <c r="AK2369" s="7">
        <f t="shared" si="1265"/>
        <v>0</v>
      </c>
      <c r="AL2369" s="7">
        <f t="shared" si="1266"/>
        <v>0</v>
      </c>
      <c r="AM2369" s="2">
        <f t="shared" si="1267"/>
        <v>8.5365853658536592E-2</v>
      </c>
      <c r="AN2369" s="2">
        <f t="shared" si="1268"/>
        <v>0</v>
      </c>
      <c r="AO2369" s="2">
        <f t="shared" si="1269"/>
        <v>0</v>
      </c>
      <c r="AP2369" s="2">
        <f t="shared" si="1270"/>
        <v>0</v>
      </c>
      <c r="AR2369" t="str">
        <f t="shared" si="1254"/>
        <v>Stonewall</v>
      </c>
      <c r="AS2369" t="s">
        <v>2</v>
      </c>
      <c r="AT2369" s="162">
        <v>19</v>
      </c>
      <c r="AV2369" s="91">
        <v>48</v>
      </c>
      <c r="AW2369" s="93">
        <v>433</v>
      </c>
      <c r="AX2369" s="99">
        <f t="shared" si="1271"/>
        <v>48433</v>
      </c>
      <c r="AZ2369" s="7" t="s">
        <v>3053</v>
      </c>
      <c r="BA2369" t="s">
        <v>3290</v>
      </c>
      <c r="BJ2369">
        <v>0</v>
      </c>
    </row>
    <row r="2370" spans="1:62" hidden="1" outlineLevel="1">
      <c r="A2370" t="s">
        <v>1031</v>
      </c>
      <c r="B2370" t="s">
        <v>2</v>
      </c>
      <c r="C2370" s="1">
        <f t="shared" si="1255"/>
        <v>248</v>
      </c>
      <c r="D2370" s="7">
        <f>IF(P2370&gt;0,RANK(P2370,(P2370:R2370,S2370:AG2370)),0)</f>
        <v>7</v>
      </c>
      <c r="E2370" s="7">
        <f>IF(Q2370&gt;0,RANK(Q2370,(P2370:R2370,S2370:AG2370)),0)</f>
        <v>2</v>
      </c>
      <c r="F2370" s="7">
        <f>IF(R2370&gt;0,RANK(R2370,(P2370:R2370,S2370:AG2370)),0)</f>
        <v>1</v>
      </c>
      <c r="G2370" s="7">
        <f>IF(S2370&gt;0,RANK(S2370,(P2370:R2370,S2370:AG2370)),0)</f>
        <v>3</v>
      </c>
      <c r="H2370" s="48">
        <f t="shared" si="1256"/>
        <v>190</v>
      </c>
      <c r="I2370" s="163">
        <f t="shared" si="1253"/>
        <v>0.7661290322580645</v>
      </c>
      <c r="J2370" s="2"/>
      <c r="K2370" s="2">
        <f t="shared" si="1257"/>
        <v>4.0322580645161289E-3</v>
      </c>
      <c r="L2370" s="2">
        <f t="shared" si="1258"/>
        <v>5.2419354838709679E-2</v>
      </c>
      <c r="M2370" s="2">
        <f t="shared" si="1259"/>
        <v>0.81854838709677424</v>
      </c>
      <c r="N2370" s="2">
        <f t="shared" si="1260"/>
        <v>4.8387096774193547E-2</v>
      </c>
      <c r="O2370" s="2">
        <f t="shared" si="1261"/>
        <v>7.6612903225806453E-2</v>
      </c>
      <c r="P2370" s="1">
        <v>1</v>
      </c>
      <c r="Q2370" s="1">
        <v>13</v>
      </c>
      <c r="R2370" s="1">
        <v>203</v>
      </c>
      <c r="S2370" s="1">
        <v>12</v>
      </c>
      <c r="T2370" s="1">
        <v>7</v>
      </c>
      <c r="V2370" s="1">
        <v>3</v>
      </c>
      <c r="Y2370" s="1">
        <v>8</v>
      </c>
      <c r="Z2370" s="1">
        <f t="shared" si="1262"/>
        <v>1</v>
      </c>
      <c r="AC2370" s="1">
        <v>0</v>
      </c>
      <c r="AI2370" s="7">
        <f t="shared" si="1263"/>
        <v>5</v>
      </c>
      <c r="AJ2370" s="7">
        <f t="shared" si="1264"/>
        <v>0</v>
      </c>
      <c r="AK2370" s="7">
        <f t="shared" si="1265"/>
        <v>6</v>
      </c>
      <c r="AL2370" s="7">
        <f t="shared" si="1266"/>
        <v>0</v>
      </c>
      <c r="AM2370" s="2">
        <f t="shared" si="1267"/>
        <v>2.8225806451612902E-2</v>
      </c>
      <c r="AN2370" s="2">
        <f t="shared" si="1268"/>
        <v>0</v>
      </c>
      <c r="AO2370" s="2">
        <f t="shared" si="1269"/>
        <v>1.2096774193548387E-2</v>
      </c>
      <c r="AP2370" s="2">
        <f t="shared" si="1270"/>
        <v>0</v>
      </c>
      <c r="AR2370" t="str">
        <f t="shared" si="1254"/>
        <v>Sutton</v>
      </c>
      <c r="AS2370" t="s">
        <v>2</v>
      </c>
      <c r="AT2370" s="162">
        <v>23</v>
      </c>
      <c r="AV2370" s="91">
        <v>48</v>
      </c>
      <c r="AW2370" s="93">
        <v>435</v>
      </c>
      <c r="AX2370" s="99">
        <f t="shared" si="1271"/>
        <v>48435</v>
      </c>
      <c r="AZ2370" s="7" t="s">
        <v>3053</v>
      </c>
      <c r="BA2370" t="s">
        <v>3290</v>
      </c>
      <c r="BJ2370">
        <v>1</v>
      </c>
    </row>
    <row r="2371" spans="1:62" hidden="1" outlineLevel="1">
      <c r="A2371" t="s">
        <v>1248</v>
      </c>
      <c r="B2371" t="s">
        <v>2</v>
      </c>
      <c r="C2371" s="1">
        <f t="shared" si="1255"/>
        <v>251</v>
      </c>
      <c r="D2371" s="7">
        <f>IF(P2371&gt;0,RANK(P2371,(P2371:R2371,S2371:AG2371)),0)</f>
        <v>0</v>
      </c>
      <c r="E2371" s="7">
        <f>IF(Q2371&gt;0,RANK(Q2371,(P2371:R2371,S2371:AG2371)),0)</f>
        <v>4</v>
      </c>
      <c r="F2371" s="7">
        <f>IF(R2371&gt;0,RANK(R2371,(P2371:R2371,S2371:AG2371)),0)</f>
        <v>1</v>
      </c>
      <c r="G2371" s="7">
        <f>IF(S2371&gt;0,RANK(S2371,(P2371:R2371,S2371:AG2371)),0)</f>
        <v>2</v>
      </c>
      <c r="H2371" s="48">
        <f t="shared" si="1256"/>
        <v>179</v>
      </c>
      <c r="I2371" s="163">
        <f t="shared" si="1253"/>
        <v>0.71314741035856577</v>
      </c>
      <c r="J2371" s="2"/>
      <c r="K2371" s="2">
        <f t="shared" si="1257"/>
        <v>0</v>
      </c>
      <c r="L2371" s="2">
        <f t="shared" si="1258"/>
        <v>5.5776892430278883E-2</v>
      </c>
      <c r="M2371" s="2">
        <f t="shared" si="1259"/>
        <v>0.78884462151394419</v>
      </c>
      <c r="N2371" s="2">
        <f t="shared" si="1260"/>
        <v>7.5697211155378488E-2</v>
      </c>
      <c r="O2371" s="2">
        <f t="shared" si="1261"/>
        <v>7.9681274900398488E-2</v>
      </c>
      <c r="P2371" s="1">
        <v>0</v>
      </c>
      <c r="Q2371" s="1">
        <v>14</v>
      </c>
      <c r="R2371" s="1">
        <v>198</v>
      </c>
      <c r="S2371" s="1">
        <v>19</v>
      </c>
      <c r="T2371" s="1">
        <v>18</v>
      </c>
      <c r="V2371" s="1">
        <v>1</v>
      </c>
      <c r="Y2371" s="1">
        <v>0</v>
      </c>
      <c r="Z2371" s="1">
        <f t="shared" si="1262"/>
        <v>0</v>
      </c>
      <c r="AC2371" s="1">
        <v>1</v>
      </c>
      <c r="AI2371" s="7">
        <f t="shared" si="1263"/>
        <v>3</v>
      </c>
      <c r="AJ2371" s="7">
        <f t="shared" si="1264"/>
        <v>0</v>
      </c>
      <c r="AK2371" s="7">
        <f t="shared" si="1265"/>
        <v>5</v>
      </c>
      <c r="AL2371" s="7">
        <f t="shared" si="1266"/>
        <v>0</v>
      </c>
      <c r="AM2371" s="2">
        <f t="shared" si="1267"/>
        <v>7.1713147410358571E-2</v>
      </c>
      <c r="AN2371" s="2">
        <f t="shared" si="1268"/>
        <v>0</v>
      </c>
      <c r="AO2371" s="2">
        <f t="shared" si="1269"/>
        <v>3.9840637450199202E-3</v>
      </c>
      <c r="AP2371" s="2">
        <f t="shared" si="1270"/>
        <v>0</v>
      </c>
      <c r="AR2371" t="str">
        <f t="shared" si="1254"/>
        <v>Swisher</v>
      </c>
      <c r="AS2371" t="s">
        <v>2</v>
      </c>
      <c r="AT2371" s="162">
        <v>13</v>
      </c>
      <c r="AV2371" s="91">
        <v>48</v>
      </c>
      <c r="AW2371" s="93">
        <v>437</v>
      </c>
      <c r="AX2371" s="99">
        <f t="shared" si="1271"/>
        <v>48437</v>
      </c>
      <c r="AZ2371" s="7" t="s">
        <v>3053</v>
      </c>
      <c r="BA2371" t="s">
        <v>3290</v>
      </c>
      <c r="BJ2371">
        <v>0</v>
      </c>
    </row>
    <row r="2372" spans="1:62" hidden="1" outlineLevel="1">
      <c r="A2372" t="s">
        <v>393</v>
      </c>
      <c r="B2372" t="s">
        <v>2</v>
      </c>
      <c r="C2372" s="1">
        <f t="shared" si="1255"/>
        <v>88016</v>
      </c>
      <c r="D2372" s="7">
        <f>IF(P2372&gt;0,RANK(P2372,(P2372:R2372,S2372:AG2372)),0)</f>
        <v>7</v>
      </c>
      <c r="E2372" s="7">
        <f>IF(Q2372&gt;0,RANK(Q2372,(P2372:R2372,S2372:AG2372)),0)</f>
        <v>4</v>
      </c>
      <c r="F2372" s="7">
        <f>IF(R2372&gt;0,RANK(R2372,(P2372:R2372,S2372:AG2372)),0)</f>
        <v>1</v>
      </c>
      <c r="G2372" s="7">
        <f>IF(S2372&gt;0,RANK(S2372,(P2372:R2372,S2372:AG2372)),0)</f>
        <v>2</v>
      </c>
      <c r="H2372" s="48">
        <f t="shared" si="1256"/>
        <v>48462</v>
      </c>
      <c r="I2372" s="163">
        <f t="shared" si="1253"/>
        <v>0.55060443555717142</v>
      </c>
      <c r="J2372" s="2"/>
      <c r="K2372" s="2">
        <f t="shared" si="1257"/>
        <v>6.5329031085257228E-3</v>
      </c>
      <c r="L2372" s="2">
        <f t="shared" si="1258"/>
        <v>4.4525995273586617E-2</v>
      </c>
      <c r="M2372" s="2">
        <f t="shared" si="1259"/>
        <v>0.67130976186147973</v>
      </c>
      <c r="N2372" s="2">
        <f t="shared" si="1260"/>
        <v>0.1207053263043083</v>
      </c>
      <c r="O2372" s="2">
        <f t="shared" si="1261"/>
        <v>0.15692601345209967</v>
      </c>
      <c r="P2372" s="1">
        <v>575</v>
      </c>
      <c r="Q2372" s="1">
        <v>3919</v>
      </c>
      <c r="R2372" s="1">
        <v>59086</v>
      </c>
      <c r="S2372" s="1">
        <v>10624</v>
      </c>
      <c r="T2372" s="1">
        <v>9656</v>
      </c>
      <c r="V2372" s="1">
        <v>767</v>
      </c>
      <c r="Y2372" s="1">
        <v>2788</v>
      </c>
      <c r="Z2372" s="1">
        <f t="shared" si="1262"/>
        <v>418</v>
      </c>
      <c r="AC2372" s="1">
        <v>183</v>
      </c>
      <c r="AI2372" s="7">
        <f t="shared" si="1263"/>
        <v>3</v>
      </c>
      <c r="AJ2372" s="7">
        <f t="shared" si="1264"/>
        <v>0</v>
      </c>
      <c r="AK2372" s="7">
        <f t="shared" si="1265"/>
        <v>6</v>
      </c>
      <c r="AL2372" s="7">
        <f t="shared" si="1266"/>
        <v>0</v>
      </c>
      <c r="AM2372" s="2">
        <f t="shared" si="1267"/>
        <v>0.10970732594073805</v>
      </c>
      <c r="AN2372" s="2">
        <f t="shared" si="1268"/>
        <v>0</v>
      </c>
      <c r="AO2372" s="2">
        <f t="shared" si="1269"/>
        <v>8.7143246682421377E-3</v>
      </c>
      <c r="AP2372" s="2">
        <f t="shared" si="1270"/>
        <v>0</v>
      </c>
      <c r="AR2372" t="str">
        <f t="shared" si="1254"/>
        <v>Tarrant</v>
      </c>
      <c r="AS2372" t="s">
        <v>2</v>
      </c>
      <c r="AT2372" s="162"/>
      <c r="AV2372" s="91">
        <v>48</v>
      </c>
      <c r="AW2372" s="93">
        <v>439</v>
      </c>
      <c r="AX2372" s="99">
        <f t="shared" si="1271"/>
        <v>48439</v>
      </c>
      <c r="AZ2372" s="7" t="s">
        <v>3053</v>
      </c>
      <c r="BA2372" t="s">
        <v>3290</v>
      </c>
      <c r="BJ2372">
        <v>418</v>
      </c>
    </row>
    <row r="2373" spans="1:62" hidden="1" outlineLevel="1">
      <c r="A2373" t="s">
        <v>3300</v>
      </c>
      <c r="B2373" t="s">
        <v>2</v>
      </c>
      <c r="C2373" s="1">
        <f t="shared" si="1255"/>
        <v>10992</v>
      </c>
      <c r="D2373" s="7">
        <f>IF(P2373&gt;0,RANK(P2373,(P2373:R2373,S2373:AG2373)),0)</f>
        <v>7</v>
      </c>
      <c r="E2373" s="7">
        <f>IF(Q2373&gt;0,RANK(Q2373,(P2373:R2373,S2373:AG2373)),0)</f>
        <v>5</v>
      </c>
      <c r="F2373" s="7">
        <f>IF(R2373&gt;0,RANK(R2373,(P2373:R2373,S2373:AG2373)),0)</f>
        <v>1</v>
      </c>
      <c r="G2373" s="7">
        <f>IF(S2373&gt;0,RANK(S2373,(P2373:R2373,S2373:AG2373)),0)</f>
        <v>2</v>
      </c>
      <c r="H2373" s="48">
        <f t="shared" si="1256"/>
        <v>6606</v>
      </c>
      <c r="I2373" s="163">
        <f t="shared" si="1253"/>
        <v>0.6009825327510917</v>
      </c>
      <c r="J2373" s="2"/>
      <c r="K2373" s="2">
        <f t="shared" si="1257"/>
        <v>7.9148471615720518E-3</v>
      </c>
      <c r="L2373" s="2">
        <f t="shared" si="1258"/>
        <v>3.9210334788937408E-2</v>
      </c>
      <c r="M2373" s="2">
        <f t="shared" si="1259"/>
        <v>0.70442139737991272</v>
      </c>
      <c r="N2373" s="2">
        <f t="shared" si="1260"/>
        <v>0.10343886462882096</v>
      </c>
      <c r="O2373" s="2">
        <f t="shared" si="1261"/>
        <v>0.1450145560407568</v>
      </c>
      <c r="P2373" s="1">
        <v>87</v>
      </c>
      <c r="Q2373" s="1">
        <v>431</v>
      </c>
      <c r="R2373" s="1">
        <v>7743</v>
      </c>
      <c r="S2373" s="1">
        <v>1137</v>
      </c>
      <c r="T2373" s="1">
        <v>798</v>
      </c>
      <c r="V2373" s="1">
        <v>96</v>
      </c>
      <c r="Y2373" s="1">
        <v>664</v>
      </c>
      <c r="Z2373" s="1">
        <f t="shared" si="1262"/>
        <v>13</v>
      </c>
      <c r="AC2373" s="1">
        <v>23</v>
      </c>
      <c r="AI2373" s="7">
        <f t="shared" si="1263"/>
        <v>3</v>
      </c>
      <c r="AJ2373" s="7">
        <f t="shared" si="1264"/>
        <v>0</v>
      </c>
      <c r="AK2373" s="7">
        <f t="shared" si="1265"/>
        <v>6</v>
      </c>
      <c r="AL2373" s="7">
        <f t="shared" si="1266"/>
        <v>0</v>
      </c>
      <c r="AM2373" s="2">
        <f t="shared" si="1267"/>
        <v>7.2598253275109173E-2</v>
      </c>
      <c r="AN2373" s="2">
        <f t="shared" si="1268"/>
        <v>0</v>
      </c>
      <c r="AO2373" s="2">
        <f t="shared" si="1269"/>
        <v>8.7336244541484712E-3</v>
      </c>
      <c r="AP2373" s="2">
        <f t="shared" si="1270"/>
        <v>0</v>
      </c>
      <c r="AR2373" t="str">
        <f t="shared" si="1254"/>
        <v>Taylor</v>
      </c>
      <c r="AS2373" t="s">
        <v>2</v>
      </c>
      <c r="AT2373" s="162">
        <v>19</v>
      </c>
      <c r="AV2373" s="91">
        <v>48</v>
      </c>
      <c r="AW2373" s="93">
        <v>441</v>
      </c>
      <c r="AX2373" s="99">
        <f t="shared" si="1271"/>
        <v>48441</v>
      </c>
      <c r="AZ2373" s="7" t="s">
        <v>3053</v>
      </c>
      <c r="BA2373" t="s">
        <v>3290</v>
      </c>
      <c r="BJ2373">
        <v>13</v>
      </c>
    </row>
    <row r="2374" spans="1:62" hidden="1" outlineLevel="1">
      <c r="A2374" t="s">
        <v>921</v>
      </c>
      <c r="B2374" t="s">
        <v>2</v>
      </c>
      <c r="C2374" s="1">
        <f t="shared" si="1255"/>
        <v>75</v>
      </c>
      <c r="D2374" s="7">
        <f>IF(P2374&gt;0,RANK(P2374,(P2374:R2374,S2374:AG2374)),0)</f>
        <v>0</v>
      </c>
      <c r="E2374" s="7">
        <f>IF(Q2374&gt;0,RANK(Q2374,(P2374:R2374,S2374:AG2374)),0)</f>
        <v>3</v>
      </c>
      <c r="F2374" s="7">
        <f>IF(R2374&gt;0,RANK(R2374,(P2374:R2374,S2374:AG2374)),0)</f>
        <v>1</v>
      </c>
      <c r="G2374" s="7">
        <f>IF(S2374&gt;0,RANK(S2374,(P2374:R2374,S2374:AG2374)),0)</f>
        <v>2</v>
      </c>
      <c r="H2374" s="48">
        <f t="shared" si="1256"/>
        <v>32</v>
      </c>
      <c r="I2374" s="163">
        <f t="shared" si="1253"/>
        <v>0.42666666666666669</v>
      </c>
      <c r="J2374" s="2"/>
      <c r="K2374" s="2">
        <f t="shared" si="1257"/>
        <v>0</v>
      </c>
      <c r="L2374" s="2">
        <f t="shared" si="1258"/>
        <v>6.6666666666666666E-2</v>
      </c>
      <c r="M2374" s="2">
        <f t="shared" si="1259"/>
        <v>0.61333333333333329</v>
      </c>
      <c r="N2374" s="2">
        <f t="shared" si="1260"/>
        <v>0.18666666666666668</v>
      </c>
      <c r="O2374" s="2">
        <f t="shared" si="1261"/>
        <v>0.13333333333333339</v>
      </c>
      <c r="P2374" s="1">
        <v>0</v>
      </c>
      <c r="Q2374" s="1">
        <v>5</v>
      </c>
      <c r="R2374" s="1">
        <v>46</v>
      </c>
      <c r="S2374" s="1">
        <v>14</v>
      </c>
      <c r="T2374" s="1">
        <v>5</v>
      </c>
      <c r="V2374" s="1">
        <v>3</v>
      </c>
      <c r="Y2374" s="1">
        <v>2</v>
      </c>
      <c r="Z2374" s="1">
        <f t="shared" si="1262"/>
        <v>0</v>
      </c>
      <c r="AC2374" s="1">
        <v>0</v>
      </c>
      <c r="AI2374" s="7">
        <f t="shared" si="1263"/>
        <v>3</v>
      </c>
      <c r="AJ2374" s="7">
        <f t="shared" si="1264"/>
        <v>0</v>
      </c>
      <c r="AK2374" s="7">
        <f t="shared" si="1265"/>
        <v>5</v>
      </c>
      <c r="AL2374" s="7">
        <f t="shared" si="1266"/>
        <v>0</v>
      </c>
      <c r="AM2374" s="2">
        <f t="shared" si="1267"/>
        <v>6.6666666666666666E-2</v>
      </c>
      <c r="AN2374" s="2">
        <f t="shared" si="1268"/>
        <v>0</v>
      </c>
      <c r="AO2374" s="2">
        <f t="shared" si="1269"/>
        <v>0.04</v>
      </c>
      <c r="AP2374" s="2">
        <f t="shared" si="1270"/>
        <v>0</v>
      </c>
      <c r="AR2374" t="str">
        <f t="shared" si="1254"/>
        <v>Terrell</v>
      </c>
      <c r="AS2374" t="s">
        <v>2</v>
      </c>
      <c r="AT2374" s="162">
        <v>23</v>
      </c>
      <c r="AV2374" s="91">
        <v>48</v>
      </c>
      <c r="AW2374" s="93">
        <v>443</v>
      </c>
      <c r="AX2374" s="99">
        <f t="shared" si="1271"/>
        <v>48443</v>
      </c>
      <c r="AZ2374" s="7" t="s">
        <v>3053</v>
      </c>
      <c r="BA2374" t="s">
        <v>3290</v>
      </c>
      <c r="BJ2374">
        <v>0</v>
      </c>
    </row>
    <row r="2375" spans="1:62" hidden="1" outlineLevel="1">
      <c r="A2375" t="s">
        <v>272</v>
      </c>
      <c r="B2375" t="s">
        <v>2</v>
      </c>
      <c r="C2375" s="1">
        <f t="shared" si="1255"/>
        <v>1329</v>
      </c>
      <c r="D2375" s="7">
        <f>IF(P2375&gt;0,RANK(P2375,(P2375:R2375,S2375:AG2375)),0)</f>
        <v>9</v>
      </c>
      <c r="E2375" s="7">
        <f>IF(Q2375&gt;0,RANK(Q2375,(P2375:R2375,S2375:AG2375)),0)</f>
        <v>5</v>
      </c>
      <c r="F2375" s="7">
        <f>IF(R2375&gt;0,RANK(R2375,(P2375:R2375,S2375:AG2375)),0)</f>
        <v>1</v>
      </c>
      <c r="G2375" s="7">
        <f>IF(S2375&gt;0,RANK(S2375,(P2375:R2375,S2375:AG2375)),0)</f>
        <v>4</v>
      </c>
      <c r="H2375" s="48">
        <f t="shared" si="1256"/>
        <v>814</v>
      </c>
      <c r="I2375" s="163">
        <f t="shared" si="1253"/>
        <v>0.61249059443190368</v>
      </c>
      <c r="J2375" s="2"/>
      <c r="K2375" s="2">
        <f t="shared" si="1257"/>
        <v>6.0195635816403309E-3</v>
      </c>
      <c r="L2375" s="2">
        <f t="shared" si="1258"/>
        <v>5.7185854025583148E-2</v>
      </c>
      <c r="M2375" s="2">
        <f t="shared" si="1259"/>
        <v>0.68773513920240781</v>
      </c>
      <c r="N2375" s="2">
        <f t="shared" si="1260"/>
        <v>6.4710308502633554E-2</v>
      </c>
      <c r="O2375" s="2">
        <f t="shared" si="1261"/>
        <v>0.18434913468773512</v>
      </c>
      <c r="P2375" s="1">
        <v>8</v>
      </c>
      <c r="Q2375" s="1">
        <v>76</v>
      </c>
      <c r="R2375" s="1">
        <v>914</v>
      </c>
      <c r="S2375" s="1">
        <v>86</v>
      </c>
      <c r="T2375" s="1">
        <v>93</v>
      </c>
      <c r="V2375" s="1">
        <v>22</v>
      </c>
      <c r="Y2375" s="1">
        <v>100</v>
      </c>
      <c r="Z2375" s="1">
        <f t="shared" si="1262"/>
        <v>15</v>
      </c>
      <c r="AC2375" s="1">
        <v>15</v>
      </c>
      <c r="AI2375" s="7">
        <f t="shared" si="1263"/>
        <v>3</v>
      </c>
      <c r="AJ2375" s="7">
        <f t="shared" si="1264"/>
        <v>0</v>
      </c>
      <c r="AK2375" s="7">
        <f t="shared" si="1265"/>
        <v>6</v>
      </c>
      <c r="AL2375" s="7">
        <f t="shared" si="1266"/>
        <v>0</v>
      </c>
      <c r="AM2375" s="2">
        <f t="shared" si="1267"/>
        <v>6.9977426636568849E-2</v>
      </c>
      <c r="AN2375" s="2">
        <f t="shared" si="1268"/>
        <v>0</v>
      </c>
      <c r="AO2375" s="2">
        <f t="shared" si="1269"/>
        <v>1.6553799849510911E-2</v>
      </c>
      <c r="AP2375" s="2">
        <f t="shared" si="1270"/>
        <v>0</v>
      </c>
      <c r="AR2375" t="str">
        <f t="shared" si="1254"/>
        <v>Terry</v>
      </c>
      <c r="AS2375" t="s">
        <v>2</v>
      </c>
      <c r="AT2375" s="162">
        <v>19</v>
      </c>
      <c r="AV2375" s="91">
        <v>48</v>
      </c>
      <c r="AW2375" s="93">
        <v>445</v>
      </c>
      <c r="AX2375" s="99">
        <f t="shared" si="1271"/>
        <v>48445</v>
      </c>
      <c r="AZ2375" s="7" t="s">
        <v>3053</v>
      </c>
      <c r="BA2375" t="s">
        <v>3290</v>
      </c>
      <c r="BJ2375">
        <v>15</v>
      </c>
    </row>
    <row r="2376" spans="1:62" hidden="1" outlineLevel="1">
      <c r="A2376" t="s">
        <v>860</v>
      </c>
      <c r="B2376" t="s">
        <v>2</v>
      </c>
      <c r="C2376" s="1">
        <f t="shared" si="1255"/>
        <v>647</v>
      </c>
      <c r="D2376" s="7">
        <f>IF(P2376&gt;0,RANK(P2376,(P2376:R2376,S2376:AG2376)),0)</f>
        <v>8</v>
      </c>
      <c r="E2376" s="7">
        <f>IF(Q2376&gt;0,RANK(Q2376,(P2376:R2376,S2376:AG2376)),0)</f>
        <v>4</v>
      </c>
      <c r="F2376" s="7">
        <f>IF(R2376&gt;0,RANK(R2376,(P2376:R2376,S2376:AG2376)),0)</f>
        <v>1</v>
      </c>
      <c r="G2376" s="7">
        <f>IF(S2376&gt;0,RANK(S2376,(P2376:R2376,S2376:AG2376)),0)</f>
        <v>5</v>
      </c>
      <c r="H2376" s="48">
        <f t="shared" si="1256"/>
        <v>336</v>
      </c>
      <c r="I2376" s="163">
        <f t="shared" si="1253"/>
        <v>0.51931993817619782</v>
      </c>
      <c r="J2376" s="2"/>
      <c r="K2376" s="2">
        <f t="shared" si="1257"/>
        <v>1.0819165378670788E-2</v>
      </c>
      <c r="L2376" s="2">
        <f t="shared" si="1258"/>
        <v>7.2642967542503864E-2</v>
      </c>
      <c r="M2376" s="2">
        <f t="shared" si="1259"/>
        <v>0.61978361669242654</v>
      </c>
      <c r="N2376" s="2">
        <f t="shared" si="1260"/>
        <v>6.3369397217928905E-2</v>
      </c>
      <c r="O2376" s="2">
        <f t="shared" si="1261"/>
        <v>0.23338485316846991</v>
      </c>
      <c r="P2376" s="1">
        <v>7</v>
      </c>
      <c r="Q2376" s="1">
        <v>47</v>
      </c>
      <c r="R2376" s="1">
        <v>401</v>
      </c>
      <c r="S2376" s="1">
        <v>41</v>
      </c>
      <c r="T2376" s="1">
        <v>64</v>
      </c>
      <c r="V2376" s="1">
        <v>10</v>
      </c>
      <c r="Y2376" s="1">
        <v>65</v>
      </c>
      <c r="Z2376" s="1">
        <f t="shared" si="1262"/>
        <v>8</v>
      </c>
      <c r="AC2376" s="1">
        <v>4</v>
      </c>
      <c r="AI2376" s="7">
        <f t="shared" si="1263"/>
        <v>3</v>
      </c>
      <c r="AJ2376" s="7">
        <f t="shared" si="1264"/>
        <v>0</v>
      </c>
      <c r="AK2376" s="7">
        <f t="shared" si="1265"/>
        <v>6</v>
      </c>
      <c r="AL2376" s="7">
        <f t="shared" si="1266"/>
        <v>0</v>
      </c>
      <c r="AM2376" s="2">
        <f t="shared" si="1267"/>
        <v>9.8918083462132919E-2</v>
      </c>
      <c r="AN2376" s="2">
        <f t="shared" si="1268"/>
        <v>0</v>
      </c>
      <c r="AO2376" s="2">
        <f t="shared" si="1269"/>
        <v>1.5455950540958269E-2</v>
      </c>
      <c r="AP2376" s="2">
        <f t="shared" si="1270"/>
        <v>0</v>
      </c>
      <c r="AR2376" t="str">
        <f t="shared" si="1254"/>
        <v>Throckmorton</v>
      </c>
      <c r="AS2376" t="s">
        <v>2</v>
      </c>
      <c r="AT2376" s="162">
        <v>19</v>
      </c>
      <c r="AV2376" s="91">
        <v>48</v>
      </c>
      <c r="AW2376" s="93">
        <v>447</v>
      </c>
      <c r="AX2376" s="99">
        <f t="shared" si="1271"/>
        <v>48447</v>
      </c>
      <c r="AZ2376" s="7" t="s">
        <v>3053</v>
      </c>
      <c r="BA2376" t="s">
        <v>3290</v>
      </c>
      <c r="BJ2376">
        <v>8</v>
      </c>
    </row>
    <row r="2377" spans="1:62" hidden="1" outlineLevel="1">
      <c r="A2377" t="s">
        <v>376</v>
      </c>
      <c r="B2377" t="s">
        <v>2</v>
      </c>
      <c r="C2377" s="1">
        <f t="shared" si="1255"/>
        <v>1527</v>
      </c>
      <c r="D2377" s="7">
        <f>IF(P2377&gt;0,RANK(P2377,(P2377:R2377,S2377:AG2377)),0)</f>
        <v>7</v>
      </c>
      <c r="E2377" s="7">
        <f>IF(Q2377&gt;0,RANK(Q2377,(P2377:R2377,S2377:AG2377)),0)</f>
        <v>4</v>
      </c>
      <c r="F2377" s="7">
        <f>IF(R2377&gt;0,RANK(R2377,(P2377:R2377,S2377:AG2377)),0)</f>
        <v>1</v>
      </c>
      <c r="G2377" s="7">
        <f>IF(S2377&gt;0,RANK(S2377,(P2377:R2377,S2377:AG2377)),0)</f>
        <v>3</v>
      </c>
      <c r="H2377" s="48">
        <f t="shared" si="1256"/>
        <v>953</v>
      </c>
      <c r="I2377" s="163">
        <f t="shared" si="1253"/>
        <v>0.62409954158480685</v>
      </c>
      <c r="J2377" s="2"/>
      <c r="K2377" s="2">
        <f t="shared" si="1257"/>
        <v>5.893909626719057E-3</v>
      </c>
      <c r="L2377" s="2">
        <f t="shared" si="1258"/>
        <v>4.9770792403405373E-2</v>
      </c>
      <c r="M2377" s="2">
        <f t="shared" si="1259"/>
        <v>0.72560576293385726</v>
      </c>
      <c r="N2377" s="2">
        <f t="shared" si="1260"/>
        <v>7.6620825147347735E-2</v>
      </c>
      <c r="O2377" s="2">
        <f t="shared" si="1261"/>
        <v>0.14210870988867058</v>
      </c>
      <c r="P2377" s="1">
        <v>9</v>
      </c>
      <c r="Q2377" s="1">
        <v>76</v>
      </c>
      <c r="R2377" s="1">
        <v>1108</v>
      </c>
      <c r="S2377" s="1">
        <v>117</v>
      </c>
      <c r="T2377" s="1">
        <v>155</v>
      </c>
      <c r="V2377" s="1">
        <v>14</v>
      </c>
      <c r="Y2377" s="1">
        <v>38</v>
      </c>
      <c r="Z2377" s="1">
        <f t="shared" si="1262"/>
        <v>4</v>
      </c>
      <c r="AC2377" s="1">
        <v>6</v>
      </c>
      <c r="AI2377" s="7">
        <f t="shared" si="1263"/>
        <v>2</v>
      </c>
      <c r="AJ2377" s="7">
        <f t="shared" si="1264"/>
        <v>0</v>
      </c>
      <c r="AK2377" s="7">
        <f t="shared" si="1265"/>
        <v>6</v>
      </c>
      <c r="AL2377" s="7">
        <f t="shared" si="1266"/>
        <v>0</v>
      </c>
      <c r="AM2377" s="2">
        <f t="shared" si="1267"/>
        <v>0.10150622134905042</v>
      </c>
      <c r="AN2377" s="2">
        <f t="shared" si="1268"/>
        <v>0</v>
      </c>
      <c r="AO2377" s="2">
        <f t="shared" si="1269"/>
        <v>9.1683038637852005E-3</v>
      </c>
      <c r="AP2377" s="2">
        <f t="shared" si="1270"/>
        <v>0</v>
      </c>
      <c r="AR2377" t="str">
        <f t="shared" si="1254"/>
        <v>Titus</v>
      </c>
      <c r="AS2377" t="s">
        <v>2</v>
      </c>
      <c r="AT2377" s="162">
        <v>4</v>
      </c>
      <c r="AV2377" s="91">
        <v>48</v>
      </c>
      <c r="AW2377" s="93">
        <v>449</v>
      </c>
      <c r="AX2377" s="99">
        <f t="shared" si="1271"/>
        <v>48449</v>
      </c>
      <c r="AZ2377" s="7" t="s">
        <v>3053</v>
      </c>
      <c r="BA2377" t="s">
        <v>3290</v>
      </c>
      <c r="BJ2377">
        <v>4</v>
      </c>
    </row>
    <row r="2378" spans="1:62" hidden="1" outlineLevel="1">
      <c r="A2378" t="s">
        <v>517</v>
      </c>
      <c r="B2378" t="s">
        <v>2</v>
      </c>
      <c r="C2378" s="1">
        <f t="shared" si="1255"/>
        <v>8762</v>
      </c>
      <c r="D2378" s="7">
        <f>IF(P2378&gt;0,RANK(P2378,(P2378:R2378,S2378:AG2378)),0)</f>
        <v>7</v>
      </c>
      <c r="E2378" s="7">
        <f>IF(Q2378&gt;0,RANK(Q2378,(P2378:R2378,S2378:AG2378)),0)</f>
        <v>5</v>
      </c>
      <c r="F2378" s="7">
        <f>IF(R2378&gt;0,RANK(R2378,(P2378:R2378,S2378:AG2378)),0)</f>
        <v>1</v>
      </c>
      <c r="G2378" s="7">
        <f>IF(S2378&gt;0,RANK(S2378,(P2378:R2378,S2378:AG2378)),0)</f>
        <v>3</v>
      </c>
      <c r="H2378" s="48">
        <f t="shared" si="1256"/>
        <v>5381</v>
      </c>
      <c r="I2378" s="163">
        <f t="shared" si="1253"/>
        <v>0.61412919424788859</v>
      </c>
      <c r="J2378" s="2"/>
      <c r="K2378" s="2">
        <f t="shared" si="1257"/>
        <v>5.1358137411549876E-3</v>
      </c>
      <c r="L2378" s="2">
        <f t="shared" si="1258"/>
        <v>4.9075553526592104E-2</v>
      </c>
      <c r="M2378" s="2">
        <f t="shared" si="1259"/>
        <v>0.70874229627938823</v>
      </c>
      <c r="N2378" s="2">
        <f t="shared" si="1260"/>
        <v>7.8406756448299475E-2</v>
      </c>
      <c r="O2378" s="2">
        <f t="shared" si="1261"/>
        <v>0.15863958000456518</v>
      </c>
      <c r="P2378" s="1">
        <v>45</v>
      </c>
      <c r="Q2378" s="1">
        <v>430</v>
      </c>
      <c r="R2378" s="1">
        <v>6210</v>
      </c>
      <c r="S2378" s="1">
        <v>687</v>
      </c>
      <c r="T2378" s="1">
        <v>829</v>
      </c>
      <c r="V2378" s="1">
        <v>68</v>
      </c>
      <c r="Y2378" s="1">
        <v>444</v>
      </c>
      <c r="Z2378" s="1">
        <f t="shared" si="1262"/>
        <v>29</v>
      </c>
      <c r="AC2378" s="1">
        <v>20</v>
      </c>
      <c r="AI2378" s="7">
        <f t="shared" si="1263"/>
        <v>2</v>
      </c>
      <c r="AJ2378" s="7">
        <f t="shared" si="1264"/>
        <v>0</v>
      </c>
      <c r="AK2378" s="7">
        <f t="shared" si="1265"/>
        <v>6</v>
      </c>
      <c r="AL2378" s="7">
        <f t="shared" si="1266"/>
        <v>0</v>
      </c>
      <c r="AM2378" s="2">
        <f t="shared" si="1267"/>
        <v>9.4613102031499655E-2</v>
      </c>
      <c r="AN2378" s="2">
        <f t="shared" si="1268"/>
        <v>0</v>
      </c>
      <c r="AO2378" s="2">
        <f t="shared" si="1269"/>
        <v>7.7607852088564253E-3</v>
      </c>
      <c r="AP2378" s="2">
        <f t="shared" si="1270"/>
        <v>0</v>
      </c>
      <c r="AR2378" t="str">
        <f t="shared" si="1254"/>
        <v>Tom Green</v>
      </c>
      <c r="AS2378" t="s">
        <v>2</v>
      </c>
      <c r="AT2378" s="162">
        <v>11</v>
      </c>
      <c r="AV2378" s="91">
        <v>48</v>
      </c>
      <c r="AW2378" s="93">
        <v>451</v>
      </c>
      <c r="AX2378" s="99">
        <f t="shared" si="1271"/>
        <v>48451</v>
      </c>
      <c r="AZ2378" s="7" t="s">
        <v>3053</v>
      </c>
      <c r="BA2378" t="s">
        <v>3290</v>
      </c>
      <c r="BJ2378">
        <v>29</v>
      </c>
    </row>
    <row r="2379" spans="1:62" hidden="1" outlineLevel="1">
      <c r="A2379" t="s">
        <v>1705</v>
      </c>
      <c r="B2379" t="s">
        <v>2</v>
      </c>
      <c r="C2379" s="1">
        <f t="shared" si="1255"/>
        <v>41780</v>
      </c>
      <c r="D2379" s="7">
        <f>IF(P2379&gt;0,RANK(P2379,(P2379:R2379,S2379:AG2379)),0)</f>
        <v>6</v>
      </c>
      <c r="E2379" s="7">
        <f>IF(Q2379&gt;0,RANK(Q2379,(P2379:R2379,S2379:AG2379)),0)</f>
        <v>4</v>
      </c>
      <c r="F2379" s="7">
        <f>IF(R2379&gt;0,RANK(R2379,(P2379:R2379,S2379:AG2379)),0)</f>
        <v>1</v>
      </c>
      <c r="G2379" s="7">
        <f>IF(S2379&gt;0,RANK(S2379,(P2379:R2379,S2379:AG2379)),0)</f>
        <v>2</v>
      </c>
      <c r="H2379" s="48">
        <f t="shared" si="1256"/>
        <v>17354</v>
      </c>
      <c r="I2379" s="163">
        <f t="shared" si="1253"/>
        <v>0.41536620392532314</v>
      </c>
      <c r="J2379" s="2"/>
      <c r="K2379" s="2">
        <f t="shared" si="1257"/>
        <v>1.6371469602680707E-2</v>
      </c>
      <c r="L2379" s="2">
        <f t="shared" si="1258"/>
        <v>3.0325514600287217E-2</v>
      </c>
      <c r="M2379" s="2">
        <f t="shared" si="1259"/>
        <v>0.64348970799425564</v>
      </c>
      <c r="N2379" s="2">
        <f t="shared" si="1260"/>
        <v>0.2281235040689325</v>
      </c>
      <c r="O2379" s="2">
        <f t="shared" si="1261"/>
        <v>8.1689803733843991E-2</v>
      </c>
      <c r="P2379" s="1">
        <v>684</v>
      </c>
      <c r="Q2379" s="1">
        <v>1267</v>
      </c>
      <c r="R2379" s="1">
        <v>26885</v>
      </c>
      <c r="S2379" s="1">
        <v>9531</v>
      </c>
      <c r="T2379" s="1">
        <v>2063</v>
      </c>
      <c r="V2379" s="1">
        <v>203</v>
      </c>
      <c r="Y2379" s="1">
        <v>990</v>
      </c>
      <c r="Z2379" s="1">
        <f t="shared" si="1262"/>
        <v>24</v>
      </c>
      <c r="AC2379" s="1">
        <v>133</v>
      </c>
      <c r="AI2379" s="7">
        <f t="shared" si="1263"/>
        <v>3</v>
      </c>
      <c r="AJ2379" s="7">
        <f t="shared" si="1264"/>
        <v>0</v>
      </c>
      <c r="AK2379" s="7">
        <f t="shared" si="1265"/>
        <v>7</v>
      </c>
      <c r="AL2379" s="7">
        <f t="shared" si="1266"/>
        <v>0</v>
      </c>
      <c r="AM2379" s="2">
        <f t="shared" si="1267"/>
        <v>4.9377692675921493E-2</v>
      </c>
      <c r="AN2379" s="2">
        <f t="shared" si="1268"/>
        <v>0</v>
      </c>
      <c r="AO2379" s="2">
        <f t="shared" si="1269"/>
        <v>4.8587841072283387E-3</v>
      </c>
      <c r="AP2379" s="2">
        <f t="shared" si="1270"/>
        <v>0</v>
      </c>
      <c r="AR2379" t="str">
        <f t="shared" si="1254"/>
        <v>Travis</v>
      </c>
      <c r="AS2379" t="s">
        <v>2</v>
      </c>
      <c r="AT2379" s="162"/>
      <c r="AV2379" s="91">
        <v>48</v>
      </c>
      <c r="AW2379" s="93">
        <v>453</v>
      </c>
      <c r="AX2379" s="99">
        <f t="shared" si="1271"/>
        <v>48453</v>
      </c>
      <c r="AZ2379" s="7" t="s">
        <v>3053</v>
      </c>
      <c r="BA2379" t="s">
        <v>3290</v>
      </c>
      <c r="BJ2379">
        <v>24</v>
      </c>
    </row>
    <row r="2380" spans="1:62" hidden="1" outlineLevel="1">
      <c r="A2380" t="s">
        <v>2775</v>
      </c>
      <c r="B2380" t="s">
        <v>2</v>
      </c>
      <c r="C2380" s="1">
        <f t="shared" si="1255"/>
        <v>1375</v>
      </c>
      <c r="D2380" s="7">
        <f>IF(P2380&gt;0,RANK(P2380,(P2380:R2380,S2380:AG2380)),0)</f>
        <v>7</v>
      </c>
      <c r="E2380" s="7">
        <f>IF(Q2380&gt;0,RANK(Q2380,(P2380:R2380,S2380:AG2380)),0)</f>
        <v>3</v>
      </c>
      <c r="F2380" s="7">
        <f>IF(R2380&gt;0,RANK(R2380,(P2380:R2380,S2380:AG2380)),0)</f>
        <v>1</v>
      </c>
      <c r="G2380" s="7">
        <f>IF(S2380&gt;0,RANK(S2380,(P2380:R2380,S2380:AG2380)),0)</f>
        <v>2</v>
      </c>
      <c r="H2380" s="48">
        <f t="shared" si="1256"/>
        <v>825</v>
      </c>
      <c r="I2380" s="163">
        <f t="shared" si="1253"/>
        <v>0.6</v>
      </c>
      <c r="J2380" s="2"/>
      <c r="K2380" s="2">
        <f t="shared" si="1257"/>
        <v>3.6363636363636364E-3</v>
      </c>
      <c r="L2380" s="2">
        <f t="shared" si="1258"/>
        <v>5.5272727272727272E-2</v>
      </c>
      <c r="M2380" s="2">
        <f t="shared" si="1259"/>
        <v>0.72799999999999998</v>
      </c>
      <c r="N2380" s="2">
        <f t="shared" si="1260"/>
        <v>0.128</v>
      </c>
      <c r="O2380" s="2">
        <f t="shared" si="1261"/>
        <v>8.5090909090909106E-2</v>
      </c>
      <c r="P2380" s="1">
        <v>5</v>
      </c>
      <c r="Q2380" s="1">
        <v>76</v>
      </c>
      <c r="R2380" s="1">
        <v>1001</v>
      </c>
      <c r="S2380" s="1">
        <v>176</v>
      </c>
      <c r="T2380" s="1">
        <v>56</v>
      </c>
      <c r="V2380" s="1">
        <v>5</v>
      </c>
      <c r="Y2380" s="1">
        <v>47</v>
      </c>
      <c r="Z2380" s="1">
        <f t="shared" si="1262"/>
        <v>7</v>
      </c>
      <c r="AC2380" s="1">
        <v>2</v>
      </c>
      <c r="AI2380" s="7">
        <f t="shared" si="1263"/>
        <v>4</v>
      </c>
      <c r="AJ2380" s="7">
        <f t="shared" si="1264"/>
        <v>0</v>
      </c>
      <c r="AK2380" s="7">
        <f t="shared" si="1265"/>
        <v>7</v>
      </c>
      <c r="AL2380" s="7">
        <f t="shared" si="1266"/>
        <v>0</v>
      </c>
      <c r="AM2380" s="2">
        <f t="shared" si="1267"/>
        <v>4.072727272727273E-2</v>
      </c>
      <c r="AN2380" s="2">
        <f t="shared" si="1268"/>
        <v>0</v>
      </c>
      <c r="AO2380" s="2">
        <f t="shared" si="1269"/>
        <v>3.6363636363636364E-3</v>
      </c>
      <c r="AP2380" s="2">
        <f t="shared" si="1270"/>
        <v>0</v>
      </c>
      <c r="AR2380" t="str">
        <f t="shared" si="1254"/>
        <v>Trinity</v>
      </c>
      <c r="AS2380" t="s">
        <v>2</v>
      </c>
      <c r="AT2380" s="162">
        <v>8</v>
      </c>
      <c r="AV2380" s="91">
        <v>48</v>
      </c>
      <c r="AW2380" s="93">
        <v>455</v>
      </c>
      <c r="AX2380" s="99">
        <f t="shared" si="1271"/>
        <v>48455</v>
      </c>
      <c r="AZ2380" s="7" t="s">
        <v>3053</v>
      </c>
      <c r="BA2380" t="s">
        <v>3290</v>
      </c>
      <c r="BJ2380">
        <v>7</v>
      </c>
    </row>
    <row r="2381" spans="1:62" hidden="1" outlineLevel="1">
      <c r="A2381" t="s">
        <v>232</v>
      </c>
      <c r="B2381" t="s">
        <v>2</v>
      </c>
      <c r="C2381" s="1">
        <f t="shared" si="1255"/>
        <v>3382</v>
      </c>
      <c r="D2381" s="7">
        <f>IF(P2381&gt;0,RANK(P2381,(P2381:R2381,S2381:AG2381)),0)</f>
        <v>8</v>
      </c>
      <c r="E2381" s="7">
        <f>IF(Q2381&gt;0,RANK(Q2381,(P2381:R2381,S2381:AG2381)),0)</f>
        <v>5</v>
      </c>
      <c r="F2381" s="7">
        <f>IF(R2381&gt;0,RANK(R2381,(P2381:R2381,S2381:AG2381)),0)</f>
        <v>1</v>
      </c>
      <c r="G2381" s="7">
        <f>IF(S2381&gt;0,RANK(S2381,(P2381:R2381,S2381:AG2381)),0)</f>
        <v>2</v>
      </c>
      <c r="H2381" s="48">
        <f t="shared" si="1256"/>
        <v>1984</v>
      </c>
      <c r="I2381" s="163">
        <f t="shared" si="1253"/>
        <v>0.58663512714370192</v>
      </c>
      <c r="J2381" s="2"/>
      <c r="K2381" s="2">
        <f t="shared" si="1257"/>
        <v>5.9136605558840925E-3</v>
      </c>
      <c r="L2381" s="2">
        <f t="shared" si="1258"/>
        <v>4.6126552335895916E-2</v>
      </c>
      <c r="M2381" s="2">
        <f t="shared" si="1259"/>
        <v>0.67918391484328799</v>
      </c>
      <c r="N2381" s="2">
        <f t="shared" si="1260"/>
        <v>9.2548787699586049E-2</v>
      </c>
      <c r="O2381" s="2">
        <f t="shared" si="1261"/>
        <v>0.176227084565346</v>
      </c>
      <c r="P2381" s="1">
        <v>20</v>
      </c>
      <c r="Q2381" s="1">
        <v>156</v>
      </c>
      <c r="R2381" s="1">
        <v>2297</v>
      </c>
      <c r="S2381" s="1">
        <v>313</v>
      </c>
      <c r="T2381" s="1">
        <v>313</v>
      </c>
      <c r="V2381" s="1">
        <v>36</v>
      </c>
      <c r="Y2381" s="1">
        <v>215</v>
      </c>
      <c r="Z2381" s="1">
        <f t="shared" si="1262"/>
        <v>21</v>
      </c>
      <c r="AC2381" s="1">
        <v>11</v>
      </c>
      <c r="AI2381" s="7">
        <f t="shared" si="1263"/>
        <v>2</v>
      </c>
      <c r="AJ2381" s="7">
        <f t="shared" si="1264"/>
        <v>0</v>
      </c>
      <c r="AK2381" s="7">
        <f t="shared" si="1265"/>
        <v>6</v>
      </c>
      <c r="AL2381" s="7">
        <f t="shared" si="1266"/>
        <v>0</v>
      </c>
      <c r="AM2381" s="2">
        <f t="shared" si="1267"/>
        <v>9.2548787699586049E-2</v>
      </c>
      <c r="AN2381" s="2">
        <f t="shared" si="1268"/>
        <v>0</v>
      </c>
      <c r="AO2381" s="2">
        <f t="shared" si="1269"/>
        <v>1.0644589000591367E-2</v>
      </c>
      <c r="AP2381" s="2">
        <f t="shared" si="1270"/>
        <v>0</v>
      </c>
      <c r="AR2381" t="str">
        <f t="shared" si="1254"/>
        <v>Tyler</v>
      </c>
      <c r="AS2381" t="s">
        <v>2</v>
      </c>
      <c r="AT2381" s="162">
        <v>36</v>
      </c>
      <c r="AV2381" s="91">
        <v>48</v>
      </c>
      <c r="AW2381" s="93">
        <v>457</v>
      </c>
      <c r="AX2381" s="99">
        <f t="shared" si="1271"/>
        <v>48457</v>
      </c>
      <c r="AZ2381" s="7" t="s">
        <v>3053</v>
      </c>
      <c r="BA2381" t="s">
        <v>3290</v>
      </c>
      <c r="BJ2381">
        <v>21</v>
      </c>
    </row>
    <row r="2382" spans="1:62" hidden="1" outlineLevel="1">
      <c r="A2382" t="s">
        <v>2634</v>
      </c>
      <c r="B2382" t="s">
        <v>2</v>
      </c>
      <c r="C2382" s="1">
        <f t="shared" si="1255"/>
        <v>5373</v>
      </c>
      <c r="D2382" s="7">
        <f>IF(P2382&gt;0,RANK(P2382,(P2382:R2382,S2382:AG2382)),0)</f>
        <v>8</v>
      </c>
      <c r="E2382" s="7">
        <f>IF(Q2382&gt;0,RANK(Q2382,(P2382:R2382,S2382:AG2382)),0)</f>
        <v>5</v>
      </c>
      <c r="F2382" s="7">
        <f>IF(R2382&gt;0,RANK(R2382,(P2382:R2382,S2382:AG2382)),0)</f>
        <v>1</v>
      </c>
      <c r="G2382" s="7">
        <f>IF(S2382&gt;0,RANK(S2382,(P2382:R2382,S2382:AG2382)),0)</f>
        <v>2</v>
      </c>
      <c r="H2382" s="48">
        <f t="shared" si="1256"/>
        <v>3101</v>
      </c>
      <c r="I2382" s="163">
        <f t="shared" si="1253"/>
        <v>0.57714498418016003</v>
      </c>
      <c r="J2382" s="2"/>
      <c r="K2382" s="2">
        <f t="shared" si="1257"/>
        <v>4.2806625721198586E-3</v>
      </c>
      <c r="L2382" s="2">
        <f t="shared" si="1258"/>
        <v>3.7781500093057883E-2</v>
      </c>
      <c r="M2382" s="2">
        <f t="shared" si="1259"/>
        <v>0.68974502140331284</v>
      </c>
      <c r="N2382" s="2">
        <f t="shared" si="1260"/>
        <v>0.1126000372231528</v>
      </c>
      <c r="O2382" s="2">
        <f t="shared" si="1261"/>
        <v>0.15559277870835653</v>
      </c>
      <c r="P2382" s="1">
        <v>23</v>
      </c>
      <c r="Q2382" s="1">
        <v>203</v>
      </c>
      <c r="R2382" s="1">
        <v>3706</v>
      </c>
      <c r="S2382" s="1">
        <v>605</v>
      </c>
      <c r="T2382" s="1">
        <v>377</v>
      </c>
      <c r="V2382" s="1">
        <v>41</v>
      </c>
      <c r="Y2382" s="1">
        <v>374</v>
      </c>
      <c r="Z2382" s="1">
        <f t="shared" si="1262"/>
        <v>19</v>
      </c>
      <c r="AC2382" s="1">
        <v>25</v>
      </c>
      <c r="AI2382" s="7">
        <f t="shared" si="1263"/>
        <v>3</v>
      </c>
      <c r="AJ2382" s="7">
        <f t="shared" si="1264"/>
        <v>0</v>
      </c>
      <c r="AK2382" s="7">
        <f t="shared" si="1265"/>
        <v>6</v>
      </c>
      <c r="AL2382" s="7">
        <f t="shared" si="1266"/>
        <v>0</v>
      </c>
      <c r="AM2382" s="2">
        <f t="shared" si="1267"/>
        <v>7.0165643029964642E-2</v>
      </c>
      <c r="AN2382" s="2">
        <f t="shared" si="1268"/>
        <v>0</v>
      </c>
      <c r="AO2382" s="2">
        <f t="shared" si="1269"/>
        <v>7.630746324213661E-3</v>
      </c>
      <c r="AP2382" s="2">
        <f t="shared" si="1270"/>
        <v>0</v>
      </c>
      <c r="AR2382" t="str">
        <f t="shared" si="1254"/>
        <v>Upshur</v>
      </c>
      <c r="AS2382" t="s">
        <v>2</v>
      </c>
      <c r="AT2382" s="162"/>
      <c r="AV2382" s="91">
        <v>48</v>
      </c>
      <c r="AW2382" s="93">
        <v>459</v>
      </c>
      <c r="AX2382" s="99">
        <f t="shared" si="1271"/>
        <v>48459</v>
      </c>
      <c r="AZ2382" s="7" t="s">
        <v>3053</v>
      </c>
      <c r="BA2382" t="s">
        <v>3290</v>
      </c>
      <c r="BJ2382">
        <v>19</v>
      </c>
    </row>
    <row r="2383" spans="1:62" hidden="1" outlineLevel="1">
      <c r="A2383" t="s">
        <v>286</v>
      </c>
      <c r="B2383" t="s">
        <v>2</v>
      </c>
      <c r="C2383" s="1">
        <f t="shared" si="1255"/>
        <v>103</v>
      </c>
      <c r="D2383" s="7">
        <f>IF(P2383&gt;0,RANK(P2383,(P2383:R2383,S2383:AG2383)),0)</f>
        <v>0</v>
      </c>
      <c r="E2383" s="7">
        <f>IF(Q2383&gt;0,RANK(Q2383,(P2383:R2383,S2383:AG2383)),0)</f>
        <v>3</v>
      </c>
      <c r="F2383" s="7">
        <f>IF(R2383&gt;0,RANK(R2383,(P2383:R2383,S2383:AG2383)),0)</f>
        <v>1</v>
      </c>
      <c r="G2383" s="7">
        <f>IF(S2383&gt;0,RANK(S2383,(P2383:R2383,S2383:AG2383)),0)</f>
        <v>5</v>
      </c>
      <c r="H2383" s="48">
        <f t="shared" si="1256"/>
        <v>56</v>
      </c>
      <c r="I2383" s="163">
        <f t="shared" si="1253"/>
        <v>0.5436893203883495</v>
      </c>
      <c r="J2383" s="2"/>
      <c r="K2383" s="2">
        <f t="shared" si="1257"/>
        <v>0</v>
      </c>
      <c r="L2383" s="2">
        <f t="shared" si="1258"/>
        <v>9.7087378640776698E-2</v>
      </c>
      <c r="M2383" s="2">
        <f t="shared" si="1259"/>
        <v>0.66019417475728159</v>
      </c>
      <c r="N2383" s="2">
        <f t="shared" si="1260"/>
        <v>3.8834951456310676E-2</v>
      </c>
      <c r="O2383" s="2">
        <f t="shared" si="1261"/>
        <v>0.20388349514563109</v>
      </c>
      <c r="P2383" s="1">
        <v>0</v>
      </c>
      <c r="Q2383" s="1">
        <v>10</v>
      </c>
      <c r="R2383" s="1">
        <v>68</v>
      </c>
      <c r="S2383" s="1">
        <v>4</v>
      </c>
      <c r="T2383" s="1">
        <v>12</v>
      </c>
      <c r="V2383" s="1">
        <v>1</v>
      </c>
      <c r="Y2383" s="1">
        <v>5</v>
      </c>
      <c r="Z2383" s="1">
        <f t="shared" si="1262"/>
        <v>3</v>
      </c>
      <c r="AC2383" s="1">
        <v>0</v>
      </c>
      <c r="AI2383" s="7">
        <f t="shared" si="1263"/>
        <v>2</v>
      </c>
      <c r="AJ2383" s="7">
        <f t="shared" si="1264"/>
        <v>0</v>
      </c>
      <c r="AK2383" s="7">
        <f t="shared" si="1265"/>
        <v>7</v>
      </c>
      <c r="AL2383" s="7">
        <f t="shared" si="1266"/>
        <v>0</v>
      </c>
      <c r="AM2383" s="2">
        <f t="shared" si="1267"/>
        <v>0.11650485436893204</v>
      </c>
      <c r="AN2383" s="2">
        <f t="shared" si="1268"/>
        <v>0</v>
      </c>
      <c r="AO2383" s="2">
        <f t="shared" si="1269"/>
        <v>9.7087378640776691E-3</v>
      </c>
      <c r="AP2383" s="2">
        <f t="shared" si="1270"/>
        <v>0</v>
      </c>
      <c r="AR2383" t="str">
        <f t="shared" si="1254"/>
        <v>Upton</v>
      </c>
      <c r="AS2383" t="s">
        <v>2</v>
      </c>
      <c r="AT2383" s="162">
        <v>23</v>
      </c>
      <c r="AV2383" s="91">
        <v>48</v>
      </c>
      <c r="AW2383" s="93">
        <v>461</v>
      </c>
      <c r="AX2383" s="99">
        <f t="shared" si="1271"/>
        <v>48461</v>
      </c>
      <c r="AZ2383" s="7" t="s">
        <v>3053</v>
      </c>
      <c r="BA2383" t="s">
        <v>3290</v>
      </c>
      <c r="BJ2383">
        <v>3</v>
      </c>
    </row>
    <row r="2384" spans="1:62" hidden="1" outlineLevel="1">
      <c r="A2384" t="s">
        <v>2559</v>
      </c>
      <c r="B2384" t="s">
        <v>2</v>
      </c>
      <c r="C2384" s="1">
        <f t="shared" si="1255"/>
        <v>1244</v>
      </c>
      <c r="D2384" s="7">
        <f>IF(P2384&gt;0,RANK(P2384,(P2384:R2384,S2384:AG2384)),0)</f>
        <v>7</v>
      </c>
      <c r="E2384" s="7">
        <f>IF(Q2384&gt;0,RANK(Q2384,(P2384:R2384,S2384:AG2384)),0)</f>
        <v>3</v>
      </c>
      <c r="F2384" s="7">
        <f>IF(R2384&gt;0,RANK(R2384,(P2384:R2384,S2384:AG2384)),0)</f>
        <v>1</v>
      </c>
      <c r="G2384" s="7">
        <f>IF(S2384&gt;0,RANK(S2384,(P2384:R2384,S2384:AG2384)),0)</f>
        <v>2</v>
      </c>
      <c r="H2384" s="48">
        <f t="shared" si="1256"/>
        <v>780</v>
      </c>
      <c r="I2384" s="163">
        <f t="shared" si="1253"/>
        <v>0.62700964630225076</v>
      </c>
      <c r="J2384" s="2"/>
      <c r="K2384" s="2">
        <f t="shared" si="1257"/>
        <v>2.4115755627009648E-3</v>
      </c>
      <c r="L2384" s="2">
        <f t="shared" si="1258"/>
        <v>7.2347266881028938E-2</v>
      </c>
      <c r="M2384" s="2">
        <f t="shared" si="1259"/>
        <v>0.72186495176848875</v>
      </c>
      <c r="N2384" s="2">
        <f t="shared" si="1260"/>
        <v>9.4855305466237938E-2</v>
      </c>
      <c r="O2384" s="2">
        <f t="shared" si="1261"/>
        <v>0.10852090032154332</v>
      </c>
      <c r="P2384" s="1">
        <v>3</v>
      </c>
      <c r="Q2384" s="1">
        <v>90</v>
      </c>
      <c r="R2384" s="1">
        <v>898</v>
      </c>
      <c r="S2384" s="1">
        <v>118</v>
      </c>
      <c r="T2384" s="1">
        <v>76</v>
      </c>
      <c r="V2384" s="1">
        <v>9</v>
      </c>
      <c r="Y2384" s="1">
        <v>46</v>
      </c>
      <c r="Z2384" s="1">
        <f t="shared" si="1262"/>
        <v>3</v>
      </c>
      <c r="AC2384" s="1">
        <v>1</v>
      </c>
      <c r="AI2384" s="7">
        <f t="shared" si="1263"/>
        <v>4</v>
      </c>
      <c r="AJ2384" s="7">
        <f t="shared" si="1264"/>
        <v>0</v>
      </c>
      <c r="AK2384" s="7">
        <f t="shared" si="1265"/>
        <v>6</v>
      </c>
      <c r="AL2384" s="7">
        <f t="shared" si="1266"/>
        <v>0</v>
      </c>
      <c r="AM2384" s="2">
        <f t="shared" si="1267"/>
        <v>6.1093247588424437E-2</v>
      </c>
      <c r="AN2384" s="2">
        <f t="shared" si="1268"/>
        <v>0</v>
      </c>
      <c r="AO2384" s="2">
        <f t="shared" si="1269"/>
        <v>7.2347266881028936E-3</v>
      </c>
      <c r="AP2384" s="2">
        <f t="shared" si="1270"/>
        <v>0</v>
      </c>
      <c r="AR2384" t="str">
        <f t="shared" si="1254"/>
        <v>Uvalde</v>
      </c>
      <c r="AS2384" t="s">
        <v>2</v>
      </c>
      <c r="AT2384" s="162">
        <v>23</v>
      </c>
      <c r="AV2384" s="91">
        <v>48</v>
      </c>
      <c r="AW2384" s="93">
        <v>463</v>
      </c>
      <c r="AX2384" s="99">
        <f t="shared" si="1271"/>
        <v>48463</v>
      </c>
      <c r="AZ2384" s="7" t="s">
        <v>3053</v>
      </c>
      <c r="BA2384" t="s">
        <v>3290</v>
      </c>
      <c r="BJ2384">
        <v>3</v>
      </c>
    </row>
    <row r="2385" spans="1:62" hidden="1" outlineLevel="1">
      <c r="A2385" t="s">
        <v>1335</v>
      </c>
      <c r="B2385" t="s">
        <v>2</v>
      </c>
      <c r="C2385" s="1">
        <f t="shared" si="1255"/>
        <v>1030</v>
      </c>
      <c r="D2385" s="7">
        <f>IF(P2385&gt;0,RANK(P2385,(P2385:R2385,S2385:AG2385)),0)</f>
        <v>8</v>
      </c>
      <c r="E2385" s="7">
        <f>IF(Q2385&gt;0,RANK(Q2385,(P2385:R2385,S2385:AG2385)),0)</f>
        <v>3</v>
      </c>
      <c r="F2385" s="7">
        <f>IF(R2385&gt;0,RANK(R2385,(P2385:R2385,S2385:AG2385)),0)</f>
        <v>1</v>
      </c>
      <c r="G2385" s="7">
        <f>IF(S2385&gt;0,RANK(S2385,(P2385:R2385,S2385:AG2385)),0)</f>
        <v>2</v>
      </c>
      <c r="H2385" s="48">
        <f t="shared" si="1256"/>
        <v>605</v>
      </c>
      <c r="I2385" s="163">
        <f t="shared" si="1253"/>
        <v>0.58737864077669899</v>
      </c>
      <c r="J2385" s="2"/>
      <c r="K2385" s="2">
        <f t="shared" si="1257"/>
        <v>3.8834951456310678E-3</v>
      </c>
      <c r="L2385" s="2">
        <f t="shared" si="1258"/>
        <v>6.4077669902912623E-2</v>
      </c>
      <c r="M2385" s="2">
        <f t="shared" si="1259"/>
        <v>0.69708737864077674</v>
      </c>
      <c r="N2385" s="2">
        <f t="shared" si="1260"/>
        <v>0.10970873786407767</v>
      </c>
      <c r="O2385" s="2">
        <f t="shared" si="1261"/>
        <v>0.12524271844660192</v>
      </c>
      <c r="P2385" s="1">
        <v>4</v>
      </c>
      <c r="Q2385" s="1">
        <v>66</v>
      </c>
      <c r="R2385" s="1">
        <v>718</v>
      </c>
      <c r="S2385" s="1">
        <v>113</v>
      </c>
      <c r="T2385" s="1">
        <v>60</v>
      </c>
      <c r="V2385" s="1">
        <v>16</v>
      </c>
      <c r="Y2385" s="1">
        <v>42</v>
      </c>
      <c r="Z2385" s="1">
        <f t="shared" si="1262"/>
        <v>7</v>
      </c>
      <c r="AC2385" s="1">
        <v>4</v>
      </c>
      <c r="AI2385" s="7">
        <f t="shared" si="1263"/>
        <v>4</v>
      </c>
      <c r="AJ2385" s="7">
        <f t="shared" si="1264"/>
        <v>0</v>
      </c>
      <c r="AK2385" s="7">
        <f t="shared" si="1265"/>
        <v>6</v>
      </c>
      <c r="AL2385" s="7">
        <f t="shared" si="1266"/>
        <v>0</v>
      </c>
      <c r="AM2385" s="2">
        <f t="shared" si="1267"/>
        <v>5.8252427184466021E-2</v>
      </c>
      <c r="AN2385" s="2">
        <f t="shared" si="1268"/>
        <v>0</v>
      </c>
      <c r="AO2385" s="2">
        <f t="shared" si="1269"/>
        <v>1.5533980582524271E-2</v>
      </c>
      <c r="AP2385" s="2">
        <f t="shared" si="1270"/>
        <v>0</v>
      </c>
      <c r="AR2385" t="str">
        <f t="shared" si="1254"/>
        <v>Val Verde</v>
      </c>
      <c r="AS2385" t="s">
        <v>2</v>
      </c>
      <c r="AT2385" s="162">
        <v>23</v>
      </c>
      <c r="AV2385" s="91">
        <v>48</v>
      </c>
      <c r="AW2385" s="93">
        <v>465</v>
      </c>
      <c r="AX2385" s="99">
        <f t="shared" si="1271"/>
        <v>48465</v>
      </c>
      <c r="AZ2385" s="7" t="s">
        <v>3053</v>
      </c>
      <c r="BA2385" t="s">
        <v>3290</v>
      </c>
      <c r="BJ2385">
        <v>7</v>
      </c>
    </row>
    <row r="2386" spans="1:62" hidden="1" outlineLevel="1">
      <c r="A2386" t="s">
        <v>551</v>
      </c>
      <c r="B2386" t="s">
        <v>2</v>
      </c>
      <c r="C2386" s="1">
        <f t="shared" si="1255"/>
        <v>7360</v>
      </c>
      <c r="D2386" s="7">
        <f>IF(P2386&gt;0,RANK(P2386,(P2386:R2386,S2386:AG2386)),0)</f>
        <v>7</v>
      </c>
      <c r="E2386" s="7">
        <f>IF(Q2386&gt;0,RANK(Q2386,(P2386:R2386,S2386:AG2386)),0)</f>
        <v>4</v>
      </c>
      <c r="F2386" s="7">
        <f>IF(R2386&gt;0,RANK(R2386,(P2386:R2386,S2386:AG2386)),0)</f>
        <v>1</v>
      </c>
      <c r="G2386" s="7">
        <f>IF(S2386&gt;0,RANK(S2386,(P2386:R2386,S2386:AG2386)),0)</f>
        <v>2</v>
      </c>
      <c r="H2386" s="48">
        <f t="shared" si="1256"/>
        <v>4120</v>
      </c>
      <c r="I2386" s="163">
        <f t="shared" si="1253"/>
        <v>0.55978260869565222</v>
      </c>
      <c r="J2386" s="2"/>
      <c r="K2386" s="2">
        <f t="shared" si="1257"/>
        <v>5.5706521739130434E-3</v>
      </c>
      <c r="L2386" s="2">
        <f t="shared" si="1258"/>
        <v>4.3478260869565216E-2</v>
      </c>
      <c r="M2386" s="2">
        <f t="shared" si="1259"/>
        <v>0.68328804347826089</v>
      </c>
      <c r="N2386" s="2">
        <f t="shared" si="1260"/>
        <v>0.1235054347826087</v>
      </c>
      <c r="O2386" s="2">
        <f t="shared" si="1261"/>
        <v>0.14415760869565217</v>
      </c>
      <c r="P2386" s="1">
        <v>41</v>
      </c>
      <c r="Q2386" s="1">
        <v>320</v>
      </c>
      <c r="R2386" s="1">
        <v>5029</v>
      </c>
      <c r="S2386" s="1">
        <v>909</v>
      </c>
      <c r="T2386" s="1">
        <v>654</v>
      </c>
      <c r="V2386" s="1">
        <v>50</v>
      </c>
      <c r="Y2386" s="1">
        <v>307</v>
      </c>
      <c r="Z2386" s="1">
        <f t="shared" si="1262"/>
        <v>26</v>
      </c>
      <c r="AC2386" s="1">
        <v>24</v>
      </c>
      <c r="AI2386" s="7">
        <f t="shared" si="1263"/>
        <v>3</v>
      </c>
      <c r="AJ2386" s="7">
        <f t="shared" si="1264"/>
        <v>0</v>
      </c>
      <c r="AK2386" s="7">
        <f t="shared" si="1265"/>
        <v>6</v>
      </c>
      <c r="AL2386" s="7">
        <f t="shared" si="1266"/>
        <v>0</v>
      </c>
      <c r="AM2386" s="2">
        <f t="shared" si="1267"/>
        <v>8.8858695652173914E-2</v>
      </c>
      <c r="AN2386" s="2">
        <f t="shared" si="1268"/>
        <v>0</v>
      </c>
      <c r="AO2386" s="2">
        <f t="shared" si="1269"/>
        <v>6.793478260869565E-3</v>
      </c>
      <c r="AP2386" s="2">
        <f t="shared" si="1270"/>
        <v>0</v>
      </c>
      <c r="AR2386" t="str">
        <f t="shared" si="1254"/>
        <v>Van Zandt</v>
      </c>
      <c r="AS2386" t="s">
        <v>2</v>
      </c>
      <c r="AT2386" s="162">
        <v>5</v>
      </c>
      <c r="AV2386" s="91">
        <v>48</v>
      </c>
      <c r="AW2386" s="93">
        <v>467</v>
      </c>
      <c r="AX2386" s="99">
        <f t="shared" si="1271"/>
        <v>48467</v>
      </c>
      <c r="AZ2386" s="7" t="s">
        <v>3053</v>
      </c>
      <c r="BA2386" t="s">
        <v>3290</v>
      </c>
      <c r="BJ2386">
        <v>26</v>
      </c>
    </row>
    <row r="2387" spans="1:62" hidden="1" outlineLevel="1">
      <c r="A2387" t="s">
        <v>2082</v>
      </c>
      <c r="B2387" t="s">
        <v>2</v>
      </c>
      <c r="C2387" s="1">
        <f t="shared" si="1255"/>
        <v>7615</v>
      </c>
      <c r="D2387" s="7">
        <f>IF(P2387&gt;0,RANK(P2387,(P2387:R2387,S2387:AG2387)),0)</f>
        <v>7</v>
      </c>
      <c r="E2387" s="7">
        <f>IF(Q2387&gt;0,RANK(Q2387,(P2387:R2387,S2387:AG2387)),0)</f>
        <v>4</v>
      </c>
      <c r="F2387" s="7">
        <f>IF(R2387&gt;0,RANK(R2387,(P2387:R2387,S2387:AG2387)),0)</f>
        <v>1</v>
      </c>
      <c r="G2387" s="7">
        <f>IF(S2387&gt;0,RANK(S2387,(P2387:R2387,S2387:AG2387)),0)</f>
        <v>2</v>
      </c>
      <c r="H2387" s="48">
        <f t="shared" si="1256"/>
        <v>3900</v>
      </c>
      <c r="I2387" s="163">
        <f t="shared" si="1253"/>
        <v>0.51214707813525939</v>
      </c>
      <c r="J2387" s="2"/>
      <c r="K2387" s="2">
        <f t="shared" si="1257"/>
        <v>2.8890347997373605E-3</v>
      </c>
      <c r="L2387" s="2">
        <f t="shared" si="1258"/>
        <v>4.1103086014445171E-2</v>
      </c>
      <c r="M2387" s="2">
        <f t="shared" si="1259"/>
        <v>0.68969139855548256</v>
      </c>
      <c r="N2387" s="2">
        <f t="shared" si="1260"/>
        <v>0.17754432042022325</v>
      </c>
      <c r="O2387" s="2">
        <f t="shared" si="1261"/>
        <v>8.8772160210111722E-2</v>
      </c>
      <c r="P2387" s="1">
        <v>22</v>
      </c>
      <c r="Q2387" s="1">
        <v>313</v>
      </c>
      <c r="R2387" s="1">
        <v>5252</v>
      </c>
      <c r="S2387" s="1">
        <v>1352</v>
      </c>
      <c r="T2387" s="1">
        <v>419</v>
      </c>
      <c r="V2387" s="1">
        <v>26</v>
      </c>
      <c r="Y2387" s="1">
        <v>215</v>
      </c>
      <c r="Z2387" s="1">
        <f t="shared" si="1262"/>
        <v>8</v>
      </c>
      <c r="AC2387" s="1">
        <v>8</v>
      </c>
      <c r="AI2387" s="7">
        <f t="shared" si="1263"/>
        <v>3</v>
      </c>
      <c r="AJ2387" s="7">
        <f t="shared" si="1264"/>
        <v>0</v>
      </c>
      <c r="AK2387" s="7">
        <f t="shared" si="1265"/>
        <v>6</v>
      </c>
      <c r="AL2387" s="7">
        <f t="shared" si="1266"/>
        <v>0</v>
      </c>
      <c r="AM2387" s="2">
        <f t="shared" si="1267"/>
        <v>5.5022980958634275E-2</v>
      </c>
      <c r="AN2387" s="2">
        <f t="shared" si="1268"/>
        <v>0</v>
      </c>
      <c r="AO2387" s="2">
        <f t="shared" si="1269"/>
        <v>3.4143138542350624E-3</v>
      </c>
      <c r="AP2387" s="2">
        <f t="shared" si="1270"/>
        <v>0</v>
      </c>
      <c r="AR2387" t="str">
        <f t="shared" si="1254"/>
        <v>Victoria</v>
      </c>
      <c r="AS2387" t="s">
        <v>2</v>
      </c>
      <c r="AT2387" s="162">
        <v>27</v>
      </c>
      <c r="AV2387" s="91">
        <v>48</v>
      </c>
      <c r="AW2387" s="93">
        <v>469</v>
      </c>
      <c r="AX2387" s="99">
        <f t="shared" si="1271"/>
        <v>48469</v>
      </c>
      <c r="AZ2387" s="7" t="s">
        <v>3053</v>
      </c>
      <c r="BA2387" t="s">
        <v>3290</v>
      </c>
      <c r="BJ2387">
        <v>8</v>
      </c>
    </row>
    <row r="2388" spans="1:62" hidden="1" outlineLevel="1">
      <c r="A2388" t="s">
        <v>370</v>
      </c>
      <c r="B2388" t="s">
        <v>2</v>
      </c>
      <c r="C2388" s="1">
        <f t="shared" si="1255"/>
        <v>5512</v>
      </c>
      <c r="D2388" s="7">
        <f>IF(P2388&gt;0,RANK(P2388,(P2388:R2388,S2388:AG2388)),0)</f>
        <v>7</v>
      </c>
      <c r="E2388" s="7">
        <f>IF(Q2388&gt;0,RANK(Q2388,(P2388:R2388,S2388:AG2388)),0)</f>
        <v>4</v>
      </c>
      <c r="F2388" s="7">
        <f>IF(R2388&gt;0,RANK(R2388,(P2388:R2388,S2388:AG2388)),0)</f>
        <v>1</v>
      </c>
      <c r="G2388" s="7">
        <f>IF(S2388&gt;0,RANK(S2388,(P2388:R2388,S2388:AG2388)),0)</f>
        <v>2</v>
      </c>
      <c r="H2388" s="48">
        <f t="shared" si="1256"/>
        <v>3196</v>
      </c>
      <c r="I2388" s="163">
        <f t="shared" ref="I2388:I2451" si="1272">H2388/C2388</f>
        <v>0.57982583454281567</v>
      </c>
      <c r="J2388" s="2"/>
      <c r="K2388" s="2">
        <f t="shared" si="1257"/>
        <v>5.4426705370101596E-3</v>
      </c>
      <c r="L2388" s="2">
        <f t="shared" si="1258"/>
        <v>4.2634252539912917E-2</v>
      </c>
      <c r="M2388" s="2">
        <f t="shared" si="1259"/>
        <v>0.7066400580551524</v>
      </c>
      <c r="N2388" s="2">
        <f t="shared" si="1260"/>
        <v>0.12681422351233673</v>
      </c>
      <c r="O2388" s="2">
        <f t="shared" si="1261"/>
        <v>0.11846879535558774</v>
      </c>
      <c r="P2388" s="1">
        <v>30</v>
      </c>
      <c r="Q2388" s="1">
        <v>235</v>
      </c>
      <c r="R2388" s="1">
        <v>3895</v>
      </c>
      <c r="S2388" s="1">
        <v>699</v>
      </c>
      <c r="T2388" s="1">
        <v>394</v>
      </c>
      <c r="V2388" s="1">
        <v>36</v>
      </c>
      <c r="Y2388" s="1">
        <v>196</v>
      </c>
      <c r="Z2388" s="1">
        <f t="shared" si="1262"/>
        <v>12</v>
      </c>
      <c r="AC2388" s="1">
        <v>15</v>
      </c>
      <c r="AI2388" s="7">
        <f t="shared" si="1263"/>
        <v>3</v>
      </c>
      <c r="AJ2388" s="7">
        <f t="shared" si="1264"/>
        <v>0</v>
      </c>
      <c r="AK2388" s="7">
        <f t="shared" si="1265"/>
        <v>6</v>
      </c>
      <c r="AL2388" s="7">
        <f t="shared" si="1266"/>
        <v>0</v>
      </c>
      <c r="AM2388" s="2">
        <f t="shared" si="1267"/>
        <v>7.1480406386066758E-2</v>
      </c>
      <c r="AN2388" s="2">
        <f t="shared" si="1268"/>
        <v>0</v>
      </c>
      <c r="AO2388" s="2">
        <f t="shared" si="1269"/>
        <v>6.5312046444121917E-3</v>
      </c>
      <c r="AP2388" s="2">
        <f t="shared" si="1270"/>
        <v>0</v>
      </c>
      <c r="AR2388" t="str">
        <f t="shared" si="1254"/>
        <v>Walker</v>
      </c>
      <c r="AS2388" t="s">
        <v>2</v>
      </c>
      <c r="AT2388" s="162">
        <v>8</v>
      </c>
      <c r="AV2388" s="91">
        <v>48</v>
      </c>
      <c r="AW2388" s="93">
        <v>471</v>
      </c>
      <c r="AX2388" s="99">
        <f t="shared" si="1271"/>
        <v>48471</v>
      </c>
      <c r="AZ2388" s="7" t="s">
        <v>3053</v>
      </c>
      <c r="BA2388" t="s">
        <v>3290</v>
      </c>
      <c r="BJ2388">
        <v>12</v>
      </c>
    </row>
    <row r="2389" spans="1:62" hidden="1" outlineLevel="1">
      <c r="A2389" t="s">
        <v>433</v>
      </c>
      <c r="B2389" t="s">
        <v>2</v>
      </c>
      <c r="C2389" s="1">
        <f t="shared" si="1255"/>
        <v>3439</v>
      </c>
      <c r="D2389" s="7">
        <f>IF(P2389&gt;0,RANK(P2389,(P2389:R2389,S2389:AG2389)),0)</f>
        <v>8</v>
      </c>
      <c r="E2389" s="7">
        <f>IF(Q2389&gt;0,RANK(Q2389,(P2389:R2389,S2389:AG2389)),0)</f>
        <v>4</v>
      </c>
      <c r="F2389" s="7">
        <f>IF(R2389&gt;0,RANK(R2389,(P2389:R2389,S2389:AG2389)),0)</f>
        <v>1</v>
      </c>
      <c r="G2389" s="7">
        <f>IF(S2389&gt;0,RANK(S2389,(P2389:R2389,S2389:AG2389)),0)</f>
        <v>2</v>
      </c>
      <c r="H2389" s="48">
        <f t="shared" si="1256"/>
        <v>1701</v>
      </c>
      <c r="I2389" s="163">
        <f t="shared" si="1272"/>
        <v>0.49462052922361149</v>
      </c>
      <c r="J2389" s="2"/>
      <c r="K2389" s="2">
        <f t="shared" si="1257"/>
        <v>2.3262576330328583E-3</v>
      </c>
      <c r="L2389" s="2">
        <f t="shared" si="1258"/>
        <v>6.1064262867112536E-2</v>
      </c>
      <c r="M2389" s="2">
        <f t="shared" si="1259"/>
        <v>0.64321023553358536</v>
      </c>
      <c r="N2389" s="2">
        <f t="shared" si="1260"/>
        <v>0.14858970630997384</v>
      </c>
      <c r="O2389" s="2">
        <f t="shared" si="1261"/>
        <v>0.14480953765629542</v>
      </c>
      <c r="P2389" s="1">
        <v>8</v>
      </c>
      <c r="Q2389" s="1">
        <v>210</v>
      </c>
      <c r="R2389" s="1">
        <v>2212</v>
      </c>
      <c r="S2389" s="1">
        <v>511</v>
      </c>
      <c r="T2389" s="1">
        <v>296</v>
      </c>
      <c r="V2389" s="1">
        <v>29</v>
      </c>
      <c r="Y2389" s="1">
        <v>145</v>
      </c>
      <c r="Z2389" s="1">
        <f t="shared" si="1262"/>
        <v>20</v>
      </c>
      <c r="AC2389" s="1">
        <v>8</v>
      </c>
      <c r="AI2389" s="7">
        <f t="shared" si="1263"/>
        <v>3</v>
      </c>
      <c r="AJ2389" s="7">
        <f t="shared" si="1264"/>
        <v>0</v>
      </c>
      <c r="AK2389" s="7">
        <f t="shared" si="1265"/>
        <v>6</v>
      </c>
      <c r="AL2389" s="7">
        <f t="shared" si="1266"/>
        <v>0</v>
      </c>
      <c r="AM2389" s="2">
        <f t="shared" si="1267"/>
        <v>8.6071532422215755E-2</v>
      </c>
      <c r="AN2389" s="2">
        <f t="shared" si="1268"/>
        <v>0</v>
      </c>
      <c r="AO2389" s="2">
        <f t="shared" si="1269"/>
        <v>8.4326839197441123E-3</v>
      </c>
      <c r="AP2389" s="2">
        <f t="shared" si="1270"/>
        <v>0</v>
      </c>
      <c r="AR2389" t="str">
        <f t="shared" si="1254"/>
        <v>Waller</v>
      </c>
      <c r="AS2389" t="s">
        <v>2</v>
      </c>
      <c r="AT2389" s="162">
        <v>10</v>
      </c>
      <c r="AV2389" s="91">
        <v>48</v>
      </c>
      <c r="AW2389" s="93">
        <v>473</v>
      </c>
      <c r="AX2389" s="99">
        <f t="shared" si="1271"/>
        <v>48473</v>
      </c>
      <c r="AZ2389" s="7" t="s">
        <v>3053</v>
      </c>
      <c r="BA2389" t="s">
        <v>3290</v>
      </c>
      <c r="BJ2389">
        <v>20</v>
      </c>
    </row>
    <row r="2390" spans="1:62" hidden="1" outlineLevel="1">
      <c r="A2390" t="s">
        <v>654</v>
      </c>
      <c r="B2390" t="s">
        <v>2</v>
      </c>
      <c r="C2390" s="1">
        <f t="shared" si="1255"/>
        <v>582</v>
      </c>
      <c r="D2390" s="7">
        <f>IF(P2390&gt;0,RANK(P2390,(P2390:R2390,S2390:AG2390)),0)</f>
        <v>6</v>
      </c>
      <c r="E2390" s="7">
        <f>IF(Q2390&gt;0,RANK(Q2390,(P2390:R2390,S2390:AG2390)),0)</f>
        <v>2</v>
      </c>
      <c r="F2390" s="7">
        <f>IF(R2390&gt;0,RANK(R2390,(P2390:R2390,S2390:AG2390)),0)</f>
        <v>1</v>
      </c>
      <c r="G2390" s="7">
        <f>IF(S2390&gt;0,RANK(S2390,(P2390:R2390,S2390:AG2390)),0)</f>
        <v>3</v>
      </c>
      <c r="H2390" s="48">
        <f t="shared" si="1256"/>
        <v>363</v>
      </c>
      <c r="I2390" s="163">
        <f t="shared" si="1272"/>
        <v>0.62371134020618557</v>
      </c>
      <c r="J2390" s="2"/>
      <c r="K2390" s="2">
        <f t="shared" si="1257"/>
        <v>5.1546391752577319E-3</v>
      </c>
      <c r="L2390" s="2">
        <f t="shared" si="1258"/>
        <v>9.6219931271477668E-2</v>
      </c>
      <c r="M2390" s="2">
        <f t="shared" si="1259"/>
        <v>0.71993127147766323</v>
      </c>
      <c r="N2390" s="2">
        <f t="shared" si="1260"/>
        <v>9.4501718213058417E-2</v>
      </c>
      <c r="O2390" s="2">
        <f t="shared" si="1261"/>
        <v>8.4192439862542989E-2</v>
      </c>
      <c r="P2390" s="1">
        <v>3</v>
      </c>
      <c r="Q2390" s="1">
        <v>56</v>
      </c>
      <c r="R2390" s="1">
        <v>419</v>
      </c>
      <c r="S2390" s="1">
        <v>55</v>
      </c>
      <c r="T2390" s="1">
        <v>34</v>
      </c>
      <c r="V2390" s="1">
        <v>1</v>
      </c>
      <c r="Y2390" s="1">
        <v>14</v>
      </c>
      <c r="Z2390" s="1">
        <f t="shared" si="1262"/>
        <v>0</v>
      </c>
      <c r="AC2390" s="1">
        <v>0</v>
      </c>
      <c r="AI2390" s="7">
        <f t="shared" si="1263"/>
        <v>4</v>
      </c>
      <c r="AJ2390" s="7">
        <f t="shared" si="1264"/>
        <v>0</v>
      </c>
      <c r="AK2390" s="7">
        <f t="shared" si="1265"/>
        <v>7</v>
      </c>
      <c r="AL2390" s="7">
        <f t="shared" si="1266"/>
        <v>0</v>
      </c>
      <c r="AM2390" s="2">
        <f t="shared" si="1267"/>
        <v>5.8419243986254296E-2</v>
      </c>
      <c r="AN2390" s="2">
        <f t="shared" si="1268"/>
        <v>0</v>
      </c>
      <c r="AO2390" s="2">
        <f t="shared" si="1269"/>
        <v>1.718213058419244E-3</v>
      </c>
      <c r="AP2390" s="2">
        <f t="shared" si="1270"/>
        <v>0</v>
      </c>
      <c r="AR2390" t="str">
        <f t="shared" si="1254"/>
        <v>Ward</v>
      </c>
      <c r="AS2390" t="s">
        <v>2</v>
      </c>
      <c r="AT2390" s="162">
        <v>23</v>
      </c>
      <c r="AV2390" s="91">
        <v>48</v>
      </c>
      <c r="AW2390" s="93">
        <v>475</v>
      </c>
      <c r="AX2390" s="99">
        <f t="shared" si="1271"/>
        <v>48475</v>
      </c>
      <c r="AZ2390" s="7" t="s">
        <v>3053</v>
      </c>
      <c r="BA2390" t="s">
        <v>3290</v>
      </c>
      <c r="BJ2390">
        <v>0</v>
      </c>
    </row>
    <row r="2391" spans="1:62" hidden="1" outlineLevel="1">
      <c r="A2391" t="s">
        <v>650</v>
      </c>
      <c r="B2391" t="s">
        <v>2</v>
      </c>
      <c r="C2391" s="1">
        <f t="shared" si="1255"/>
        <v>6090</v>
      </c>
      <c r="D2391" s="7">
        <f>IF(P2391&gt;0,RANK(P2391,(P2391:R2391,S2391:AG2391)),0)</f>
        <v>7</v>
      </c>
      <c r="E2391" s="7">
        <f>IF(Q2391&gt;0,RANK(Q2391,(P2391:R2391,S2391:AG2391)),0)</f>
        <v>5</v>
      </c>
      <c r="F2391" s="7">
        <f>IF(R2391&gt;0,RANK(R2391,(P2391:R2391,S2391:AG2391)),0)</f>
        <v>1</v>
      </c>
      <c r="G2391" s="7">
        <f>IF(S2391&gt;0,RANK(S2391,(P2391:R2391,S2391:AG2391)),0)</f>
        <v>2</v>
      </c>
      <c r="H2391" s="48">
        <f t="shared" si="1256"/>
        <v>3628</v>
      </c>
      <c r="I2391" s="163">
        <f t="shared" si="1272"/>
        <v>0.59573070607553369</v>
      </c>
      <c r="J2391" s="2"/>
      <c r="K2391" s="2">
        <f t="shared" si="1257"/>
        <v>5.0903119868637107E-3</v>
      </c>
      <c r="L2391" s="2">
        <f t="shared" si="1258"/>
        <v>3.858784893267652E-2</v>
      </c>
      <c r="M2391" s="2">
        <f t="shared" si="1259"/>
        <v>0.72068965517241379</v>
      </c>
      <c r="N2391" s="2">
        <f t="shared" si="1260"/>
        <v>0.12495894909688013</v>
      </c>
      <c r="O2391" s="2">
        <f t="shared" si="1261"/>
        <v>0.11067323481116584</v>
      </c>
      <c r="P2391" s="1">
        <v>31</v>
      </c>
      <c r="Q2391" s="1">
        <v>235</v>
      </c>
      <c r="R2391" s="1">
        <v>4389</v>
      </c>
      <c r="S2391" s="1">
        <v>761</v>
      </c>
      <c r="T2391" s="1">
        <v>339</v>
      </c>
      <c r="V2391" s="1">
        <v>32</v>
      </c>
      <c r="Y2391" s="1">
        <v>265</v>
      </c>
      <c r="Z2391" s="1">
        <f t="shared" si="1262"/>
        <v>11</v>
      </c>
      <c r="AC2391" s="1">
        <v>27</v>
      </c>
      <c r="AI2391" s="7">
        <f t="shared" si="1263"/>
        <v>3</v>
      </c>
      <c r="AJ2391" s="7">
        <f t="shared" si="1264"/>
        <v>0</v>
      </c>
      <c r="AK2391" s="7">
        <f t="shared" si="1265"/>
        <v>6</v>
      </c>
      <c r="AL2391" s="7">
        <f t="shared" si="1266"/>
        <v>0</v>
      </c>
      <c r="AM2391" s="2">
        <f t="shared" si="1267"/>
        <v>5.5665024630541869E-2</v>
      </c>
      <c r="AN2391" s="2">
        <f t="shared" si="1268"/>
        <v>0</v>
      </c>
      <c r="AO2391" s="2">
        <f t="shared" si="1269"/>
        <v>5.2545155993431857E-3</v>
      </c>
      <c r="AP2391" s="2">
        <f t="shared" si="1270"/>
        <v>0</v>
      </c>
      <c r="AR2391" t="str">
        <f t="shared" si="1254"/>
        <v>Washington</v>
      </c>
      <c r="AS2391" t="s">
        <v>2</v>
      </c>
      <c r="AT2391" s="162">
        <v>10</v>
      </c>
      <c r="AV2391" s="91">
        <v>48</v>
      </c>
      <c r="AW2391" s="93">
        <v>477</v>
      </c>
      <c r="AX2391" s="99">
        <f t="shared" si="1271"/>
        <v>48477</v>
      </c>
      <c r="AZ2391" s="7" t="s">
        <v>3053</v>
      </c>
      <c r="BA2391" t="s">
        <v>3290</v>
      </c>
      <c r="BJ2391">
        <v>11</v>
      </c>
    </row>
    <row r="2392" spans="1:62" hidden="1" outlineLevel="1">
      <c r="A2392" t="s">
        <v>1779</v>
      </c>
      <c r="B2392" t="s">
        <v>2</v>
      </c>
      <c r="C2392" s="1">
        <f t="shared" si="1255"/>
        <v>1189</v>
      </c>
      <c r="D2392" s="7">
        <f>IF(P2392&gt;0,RANK(P2392,(P2392:R2392,S2392:AG2392)),0)</f>
        <v>9</v>
      </c>
      <c r="E2392" s="7">
        <f>IF(Q2392&gt;0,RANK(Q2392,(P2392:R2392,S2392:AG2392)),0)</f>
        <v>4</v>
      </c>
      <c r="F2392" s="7">
        <f>IF(R2392&gt;0,RANK(R2392,(P2392:R2392,S2392:AG2392)),0)</f>
        <v>1</v>
      </c>
      <c r="G2392" s="7">
        <f>IF(S2392&gt;0,RANK(S2392,(P2392:R2392,S2392:AG2392)),0)</f>
        <v>2</v>
      </c>
      <c r="H2392" s="48">
        <f t="shared" si="1256"/>
        <v>437</v>
      </c>
      <c r="I2392" s="163">
        <f t="shared" si="1272"/>
        <v>0.36753574432296049</v>
      </c>
      <c r="J2392" s="2"/>
      <c r="K2392" s="2">
        <f t="shared" si="1257"/>
        <v>9.2514718250630776E-3</v>
      </c>
      <c r="L2392" s="2">
        <f t="shared" si="1258"/>
        <v>4.4575273338940284E-2</v>
      </c>
      <c r="M2392" s="2">
        <f t="shared" si="1259"/>
        <v>0.56265769554247269</v>
      </c>
      <c r="N2392" s="2">
        <f t="shared" si="1260"/>
        <v>0.1951219512195122</v>
      </c>
      <c r="O2392" s="2">
        <f t="shared" si="1261"/>
        <v>0.18839360807401179</v>
      </c>
      <c r="P2392" s="1">
        <v>11</v>
      </c>
      <c r="Q2392" s="1">
        <v>53</v>
      </c>
      <c r="R2392" s="1">
        <v>669</v>
      </c>
      <c r="S2392" s="1">
        <v>232</v>
      </c>
      <c r="T2392" s="1">
        <v>51</v>
      </c>
      <c r="V2392" s="1">
        <v>47</v>
      </c>
      <c r="Y2392" s="1">
        <v>60</v>
      </c>
      <c r="Z2392" s="1">
        <f t="shared" si="1262"/>
        <v>53</v>
      </c>
      <c r="AC2392" s="1">
        <v>13</v>
      </c>
      <c r="AI2392" s="7">
        <f t="shared" si="1263"/>
        <v>6</v>
      </c>
      <c r="AJ2392" s="7">
        <f t="shared" si="1264"/>
        <v>0</v>
      </c>
      <c r="AK2392" s="7">
        <f t="shared" si="1265"/>
        <v>7</v>
      </c>
      <c r="AL2392" s="7">
        <f t="shared" si="1266"/>
        <v>0</v>
      </c>
      <c r="AM2392" s="2">
        <f t="shared" si="1267"/>
        <v>4.289318755256518E-2</v>
      </c>
      <c r="AN2392" s="2">
        <f t="shared" si="1268"/>
        <v>0</v>
      </c>
      <c r="AO2392" s="2">
        <f t="shared" si="1269"/>
        <v>3.9529015979814973E-2</v>
      </c>
      <c r="AP2392" s="2">
        <f t="shared" si="1270"/>
        <v>0</v>
      </c>
      <c r="AR2392" t="str">
        <f t="shared" si="1254"/>
        <v>Webb</v>
      </c>
      <c r="AS2392" t="s">
        <v>2</v>
      </c>
      <c r="AT2392" s="162">
        <v>28</v>
      </c>
      <c r="AV2392" s="91">
        <v>48</v>
      </c>
      <c r="AW2392" s="93">
        <v>479</v>
      </c>
      <c r="AX2392" s="99">
        <f t="shared" si="1271"/>
        <v>48479</v>
      </c>
      <c r="AZ2392" s="7" t="s">
        <v>3053</v>
      </c>
      <c r="BA2392" t="s">
        <v>3290</v>
      </c>
      <c r="BJ2392">
        <v>53</v>
      </c>
    </row>
    <row r="2393" spans="1:62" hidden="1" outlineLevel="1">
      <c r="A2393" t="s">
        <v>152</v>
      </c>
      <c r="B2393" t="s">
        <v>2</v>
      </c>
      <c r="C2393" s="1">
        <f t="shared" si="1255"/>
        <v>4770</v>
      </c>
      <c r="D2393" s="7">
        <f>IF(P2393&gt;0,RANK(P2393,(P2393:R2393,S2393:AG2393)),0)</f>
        <v>7</v>
      </c>
      <c r="E2393" s="7">
        <f>IF(Q2393&gt;0,RANK(Q2393,(P2393:R2393,S2393:AG2393)),0)</f>
        <v>5</v>
      </c>
      <c r="F2393" s="7">
        <f>IF(R2393&gt;0,RANK(R2393,(P2393:R2393,S2393:AG2393)),0)</f>
        <v>1</v>
      </c>
      <c r="G2393" s="7">
        <f>IF(S2393&gt;0,RANK(S2393,(P2393:R2393,S2393:AG2393)),0)</f>
        <v>2</v>
      </c>
      <c r="H2393" s="48">
        <f t="shared" si="1256"/>
        <v>2144</v>
      </c>
      <c r="I2393" s="163">
        <f t="shared" si="1272"/>
        <v>0.44947589098532492</v>
      </c>
      <c r="J2393" s="2"/>
      <c r="K2393" s="2">
        <f t="shared" si="1257"/>
        <v>4.1928721174004195E-3</v>
      </c>
      <c r="L2393" s="2">
        <f t="shared" si="1258"/>
        <v>4.067085953878407E-2</v>
      </c>
      <c r="M2393" s="2">
        <f t="shared" si="1259"/>
        <v>0.64675052410901468</v>
      </c>
      <c r="N2393" s="2">
        <f t="shared" si="1260"/>
        <v>0.19727463312368973</v>
      </c>
      <c r="O2393" s="2">
        <f t="shared" si="1261"/>
        <v>0.11111111111111119</v>
      </c>
      <c r="P2393" s="1">
        <v>20</v>
      </c>
      <c r="Q2393" s="1">
        <v>194</v>
      </c>
      <c r="R2393" s="1">
        <v>3085</v>
      </c>
      <c r="S2393" s="1">
        <v>941</v>
      </c>
      <c r="T2393" s="1">
        <v>283</v>
      </c>
      <c r="V2393" s="1">
        <v>32</v>
      </c>
      <c r="Y2393" s="1">
        <v>195</v>
      </c>
      <c r="Z2393" s="1">
        <f t="shared" si="1262"/>
        <v>11</v>
      </c>
      <c r="AC2393" s="1">
        <v>9</v>
      </c>
      <c r="AI2393" s="7">
        <f t="shared" si="1263"/>
        <v>3</v>
      </c>
      <c r="AJ2393" s="7">
        <f t="shared" si="1264"/>
        <v>0</v>
      </c>
      <c r="AK2393" s="7">
        <f t="shared" si="1265"/>
        <v>6</v>
      </c>
      <c r="AL2393" s="7">
        <f t="shared" si="1266"/>
        <v>0</v>
      </c>
      <c r="AM2393" s="2">
        <f t="shared" si="1267"/>
        <v>5.9329140461215936E-2</v>
      </c>
      <c r="AN2393" s="2">
        <f t="shared" si="1268"/>
        <v>0</v>
      </c>
      <c r="AO2393" s="2">
        <f t="shared" si="1269"/>
        <v>6.7085953878406705E-3</v>
      </c>
      <c r="AP2393" s="2">
        <f t="shared" si="1270"/>
        <v>0</v>
      </c>
      <c r="AR2393" t="str">
        <f t="shared" si="1254"/>
        <v>Wharton</v>
      </c>
      <c r="AS2393" t="s">
        <v>2</v>
      </c>
      <c r="AT2393" s="162">
        <v>27</v>
      </c>
      <c r="AV2393" s="91">
        <v>48</v>
      </c>
      <c r="AW2393" s="93">
        <v>481</v>
      </c>
      <c r="AX2393" s="99">
        <f t="shared" si="1271"/>
        <v>48481</v>
      </c>
      <c r="AZ2393" s="7" t="s">
        <v>3053</v>
      </c>
      <c r="BA2393" t="s">
        <v>3290</v>
      </c>
      <c r="BJ2393">
        <v>11</v>
      </c>
    </row>
    <row r="2394" spans="1:62" hidden="1" outlineLevel="1">
      <c r="A2394" t="s">
        <v>3364</v>
      </c>
      <c r="B2394" t="s">
        <v>2</v>
      </c>
      <c r="C2394" s="1">
        <f t="shared" si="1255"/>
        <v>1398</v>
      </c>
      <c r="D2394" s="7">
        <f>IF(P2394&gt;0,RANK(P2394,(P2394:R2394,S2394:AG2394)),0)</f>
        <v>9</v>
      </c>
      <c r="E2394" s="7">
        <f>IF(Q2394&gt;0,RANK(Q2394,(P2394:R2394,S2394:AG2394)),0)</f>
        <v>5</v>
      </c>
      <c r="F2394" s="7">
        <f>IF(R2394&gt;0,RANK(R2394,(P2394:R2394,S2394:AG2394)),0)</f>
        <v>1</v>
      </c>
      <c r="G2394" s="7">
        <f>IF(S2394&gt;0,RANK(S2394,(P2394:R2394,S2394:AG2394)),0)</f>
        <v>2</v>
      </c>
      <c r="H2394" s="48">
        <f t="shared" si="1256"/>
        <v>704</v>
      </c>
      <c r="I2394" s="163">
        <f t="shared" si="1272"/>
        <v>0.50357653791130186</v>
      </c>
      <c r="J2394" s="2"/>
      <c r="K2394" s="2">
        <f t="shared" si="1257"/>
        <v>1.4306151645207439E-3</v>
      </c>
      <c r="L2394" s="2">
        <f t="shared" si="1258"/>
        <v>6.0085836909871244E-2</v>
      </c>
      <c r="M2394" s="2">
        <f t="shared" si="1259"/>
        <v>0.60872675250357655</v>
      </c>
      <c r="N2394" s="2">
        <f t="shared" si="1260"/>
        <v>0.10515021459227468</v>
      </c>
      <c r="O2394" s="2">
        <f t="shared" si="1261"/>
        <v>0.22460658082975682</v>
      </c>
      <c r="P2394" s="1">
        <v>2</v>
      </c>
      <c r="Q2394" s="1">
        <v>84</v>
      </c>
      <c r="R2394" s="1">
        <v>851</v>
      </c>
      <c r="S2394" s="1">
        <v>147</v>
      </c>
      <c r="T2394" s="1">
        <v>137</v>
      </c>
      <c r="V2394" s="1">
        <v>16</v>
      </c>
      <c r="Y2394" s="1">
        <v>146</v>
      </c>
      <c r="Z2394" s="1">
        <f t="shared" si="1262"/>
        <v>10</v>
      </c>
      <c r="AC2394" s="1">
        <v>5</v>
      </c>
      <c r="AI2394" s="7">
        <f t="shared" si="1263"/>
        <v>4</v>
      </c>
      <c r="AJ2394" s="7">
        <f t="shared" si="1264"/>
        <v>0</v>
      </c>
      <c r="AK2394" s="7">
        <f t="shared" si="1265"/>
        <v>6</v>
      </c>
      <c r="AL2394" s="7">
        <f t="shared" si="1266"/>
        <v>0</v>
      </c>
      <c r="AM2394" s="2">
        <f t="shared" si="1267"/>
        <v>9.7997138769670963E-2</v>
      </c>
      <c r="AN2394" s="2">
        <f t="shared" si="1268"/>
        <v>0</v>
      </c>
      <c r="AO2394" s="2">
        <f t="shared" si="1269"/>
        <v>1.1444921316165951E-2</v>
      </c>
      <c r="AP2394" s="2">
        <f t="shared" si="1270"/>
        <v>0</v>
      </c>
      <c r="AR2394" t="str">
        <f t="shared" si="1254"/>
        <v>Wheeler</v>
      </c>
      <c r="AS2394" t="s">
        <v>2</v>
      </c>
      <c r="AT2394" s="162">
        <v>13</v>
      </c>
      <c r="AV2394" s="91">
        <v>48</v>
      </c>
      <c r="AW2394" s="93">
        <v>483</v>
      </c>
      <c r="AX2394" s="99">
        <f t="shared" si="1271"/>
        <v>48483</v>
      </c>
      <c r="AZ2394" s="7" t="s">
        <v>3053</v>
      </c>
      <c r="BA2394" t="s">
        <v>3290</v>
      </c>
      <c r="BJ2394">
        <v>10</v>
      </c>
    </row>
    <row r="2395" spans="1:62" hidden="1" outlineLevel="1">
      <c r="A2395" t="s">
        <v>1282</v>
      </c>
      <c r="B2395" t="s">
        <v>2</v>
      </c>
      <c r="C2395" s="1">
        <f t="shared" si="1255"/>
        <v>7499</v>
      </c>
      <c r="D2395" s="7">
        <f>IF(P2395&gt;0,RANK(P2395,(P2395:R2395,S2395:AG2395)),0)</f>
        <v>7</v>
      </c>
      <c r="E2395" s="7">
        <f>IF(Q2395&gt;0,RANK(Q2395,(P2395:R2395,S2395:AG2395)),0)</f>
        <v>4</v>
      </c>
      <c r="F2395" s="7">
        <f>IF(R2395&gt;0,RANK(R2395,(P2395:R2395,S2395:AG2395)),0)</f>
        <v>1</v>
      </c>
      <c r="G2395" s="7">
        <f>IF(S2395&gt;0,RANK(S2395,(P2395:R2395,S2395:AG2395)),0)</f>
        <v>2</v>
      </c>
      <c r="H2395" s="48">
        <f t="shared" si="1256"/>
        <v>5167</v>
      </c>
      <c r="I2395" s="163">
        <f t="shared" si="1272"/>
        <v>0.68902520336044804</v>
      </c>
      <c r="J2395" s="2"/>
      <c r="K2395" s="2">
        <f t="shared" si="1257"/>
        <v>3.6004800640085347E-3</v>
      </c>
      <c r="L2395" s="2">
        <f t="shared" si="1258"/>
        <v>3.6804907320976132E-2</v>
      </c>
      <c r="M2395" s="2">
        <f t="shared" si="1259"/>
        <v>0.76596879583944522</v>
      </c>
      <c r="N2395" s="2">
        <f t="shared" si="1260"/>
        <v>7.6943592478997194E-2</v>
      </c>
      <c r="O2395" s="2">
        <f t="shared" si="1261"/>
        <v>0.11668222429657303</v>
      </c>
      <c r="P2395" s="1">
        <v>27</v>
      </c>
      <c r="Q2395" s="1">
        <v>276</v>
      </c>
      <c r="R2395" s="1">
        <v>5744</v>
      </c>
      <c r="S2395" s="1">
        <v>577</v>
      </c>
      <c r="T2395" s="1">
        <v>561</v>
      </c>
      <c r="V2395" s="1">
        <v>83</v>
      </c>
      <c r="Y2395" s="1">
        <v>209</v>
      </c>
      <c r="Z2395" s="1">
        <f t="shared" si="1262"/>
        <v>10</v>
      </c>
      <c r="AC2395" s="1">
        <v>12</v>
      </c>
      <c r="AI2395" s="7">
        <f t="shared" si="1263"/>
        <v>3</v>
      </c>
      <c r="AJ2395" s="7">
        <f t="shared" si="1264"/>
        <v>0</v>
      </c>
      <c r="AK2395" s="7">
        <f t="shared" si="1265"/>
        <v>6</v>
      </c>
      <c r="AL2395" s="7">
        <f t="shared" si="1266"/>
        <v>0</v>
      </c>
      <c r="AM2395" s="2">
        <f t="shared" si="1267"/>
        <v>7.4809974663288439E-2</v>
      </c>
      <c r="AN2395" s="2">
        <f t="shared" si="1268"/>
        <v>0</v>
      </c>
      <c r="AO2395" s="2">
        <f t="shared" si="1269"/>
        <v>1.1068142418989199E-2</v>
      </c>
      <c r="AP2395" s="2">
        <f t="shared" si="1270"/>
        <v>0</v>
      </c>
      <c r="AR2395" t="str">
        <f t="shared" ref="AR2395:AR2458" si="1273">A2395</f>
        <v>Wichita</v>
      </c>
      <c r="AS2395" t="s">
        <v>2</v>
      </c>
      <c r="AT2395" s="162">
        <v>13</v>
      </c>
      <c r="AV2395" s="91">
        <v>48</v>
      </c>
      <c r="AW2395" s="93">
        <v>485</v>
      </c>
      <c r="AX2395" s="99">
        <f t="shared" si="1271"/>
        <v>48485</v>
      </c>
      <c r="AZ2395" s="7" t="s">
        <v>3053</v>
      </c>
      <c r="BA2395" t="s">
        <v>3290</v>
      </c>
      <c r="BJ2395">
        <v>10</v>
      </c>
    </row>
    <row r="2396" spans="1:62" hidden="1" outlineLevel="1">
      <c r="A2396" t="s">
        <v>1266</v>
      </c>
      <c r="B2396" t="s">
        <v>2</v>
      </c>
      <c r="C2396" s="1">
        <f t="shared" si="1255"/>
        <v>827</v>
      </c>
      <c r="D2396" s="7">
        <f>IF(P2396&gt;0,RANK(P2396,(P2396:R2396,S2396:AG2396)),0)</f>
        <v>8</v>
      </c>
      <c r="E2396" s="7">
        <f>IF(Q2396&gt;0,RANK(Q2396,(P2396:R2396,S2396:AG2396)),0)</f>
        <v>5</v>
      </c>
      <c r="F2396" s="7">
        <f>IF(R2396&gt;0,RANK(R2396,(P2396:R2396,S2396:AG2396)),0)</f>
        <v>1</v>
      </c>
      <c r="G2396" s="7">
        <f>IF(S2396&gt;0,RANK(S2396,(P2396:R2396,S2396:AG2396)),0)</f>
        <v>3</v>
      </c>
      <c r="H2396" s="48">
        <f t="shared" si="1256"/>
        <v>504</v>
      </c>
      <c r="I2396" s="163">
        <f t="shared" si="1272"/>
        <v>0.60943168077388155</v>
      </c>
      <c r="J2396" s="2"/>
      <c r="K2396" s="2">
        <f t="shared" si="1257"/>
        <v>6.0459492140266021E-3</v>
      </c>
      <c r="L2396" s="2">
        <f t="shared" si="1258"/>
        <v>4.7158403869407499E-2</v>
      </c>
      <c r="M2396" s="2">
        <f t="shared" si="1259"/>
        <v>0.70133010882708591</v>
      </c>
      <c r="N2396" s="2">
        <f t="shared" si="1260"/>
        <v>8.222490931076179E-2</v>
      </c>
      <c r="O2396" s="2">
        <f t="shared" si="1261"/>
        <v>0.16324062877871823</v>
      </c>
      <c r="P2396" s="1">
        <v>5</v>
      </c>
      <c r="Q2396" s="1">
        <v>39</v>
      </c>
      <c r="R2396" s="1">
        <v>580</v>
      </c>
      <c r="S2396" s="1">
        <v>68</v>
      </c>
      <c r="T2396" s="1">
        <v>76</v>
      </c>
      <c r="V2396" s="1">
        <v>8</v>
      </c>
      <c r="Y2396" s="1">
        <v>40</v>
      </c>
      <c r="Z2396" s="1">
        <f t="shared" si="1262"/>
        <v>8</v>
      </c>
      <c r="AC2396" s="1">
        <v>3</v>
      </c>
      <c r="AI2396" s="7">
        <f t="shared" si="1263"/>
        <v>2</v>
      </c>
      <c r="AJ2396" s="7">
        <f t="shared" si="1264"/>
        <v>0</v>
      </c>
      <c r="AK2396" s="7">
        <f t="shared" si="1265"/>
        <v>6</v>
      </c>
      <c r="AL2396" s="7">
        <f t="shared" si="1266"/>
        <v>0</v>
      </c>
      <c r="AM2396" s="2">
        <f t="shared" si="1267"/>
        <v>9.1898428053204348E-2</v>
      </c>
      <c r="AN2396" s="2">
        <f t="shared" si="1268"/>
        <v>0</v>
      </c>
      <c r="AO2396" s="2">
        <f t="shared" si="1269"/>
        <v>9.673518742442563E-3</v>
      </c>
      <c r="AP2396" s="2">
        <f t="shared" si="1270"/>
        <v>0</v>
      </c>
      <c r="AR2396" t="str">
        <f t="shared" si="1273"/>
        <v>Wilbarger</v>
      </c>
      <c r="AS2396" t="s">
        <v>2</v>
      </c>
      <c r="AT2396" s="162">
        <v>13</v>
      </c>
      <c r="AV2396" s="91">
        <v>48</v>
      </c>
      <c r="AW2396" s="93">
        <v>487</v>
      </c>
      <c r="AX2396" s="99">
        <f t="shared" si="1271"/>
        <v>48487</v>
      </c>
      <c r="AZ2396" s="7" t="s">
        <v>3053</v>
      </c>
      <c r="BA2396" t="s">
        <v>3290</v>
      </c>
      <c r="BJ2396">
        <v>8</v>
      </c>
    </row>
    <row r="2397" spans="1:62" hidden="1" outlineLevel="1">
      <c r="A2397" t="s">
        <v>552</v>
      </c>
      <c r="B2397" t="s">
        <v>2</v>
      </c>
      <c r="C2397" s="1">
        <f t="shared" si="1255"/>
        <v>124</v>
      </c>
      <c r="D2397" s="7">
        <f>IF(P2397&gt;0,RANK(P2397,(P2397:R2397,S2397:AG2397)),0)</f>
        <v>6</v>
      </c>
      <c r="E2397" s="7">
        <f>IF(Q2397&gt;0,RANK(Q2397,(P2397:R2397,S2397:AG2397)),0)</f>
        <v>4</v>
      </c>
      <c r="F2397" s="7">
        <f>IF(R2397&gt;0,RANK(R2397,(P2397:R2397,S2397:AG2397)),0)</f>
        <v>1</v>
      </c>
      <c r="G2397" s="7">
        <f>IF(S2397&gt;0,RANK(S2397,(P2397:R2397,S2397:AG2397)),0)</f>
        <v>2</v>
      </c>
      <c r="H2397" s="48">
        <f t="shared" si="1256"/>
        <v>74</v>
      </c>
      <c r="I2397" s="163">
        <f t="shared" si="1272"/>
        <v>0.59677419354838712</v>
      </c>
      <c r="J2397" s="2"/>
      <c r="K2397" s="2">
        <f t="shared" si="1257"/>
        <v>8.0645161290322578E-3</v>
      </c>
      <c r="L2397" s="2">
        <f t="shared" si="1258"/>
        <v>4.8387096774193547E-2</v>
      </c>
      <c r="M2397" s="2">
        <f t="shared" si="1259"/>
        <v>0.70967741935483875</v>
      </c>
      <c r="N2397" s="2">
        <f t="shared" si="1260"/>
        <v>0.11290322580645161</v>
      </c>
      <c r="O2397" s="2">
        <f t="shared" si="1261"/>
        <v>0.12096774193548389</v>
      </c>
      <c r="P2397" s="1">
        <v>1</v>
      </c>
      <c r="Q2397" s="1">
        <v>6</v>
      </c>
      <c r="R2397" s="1">
        <v>88</v>
      </c>
      <c r="S2397" s="1">
        <v>14</v>
      </c>
      <c r="T2397" s="1">
        <v>8</v>
      </c>
      <c r="V2397" s="1">
        <v>5</v>
      </c>
      <c r="Y2397" s="1">
        <v>0</v>
      </c>
      <c r="Z2397" s="1">
        <f t="shared" si="1262"/>
        <v>1</v>
      </c>
      <c r="AC2397" s="1">
        <v>1</v>
      </c>
      <c r="AI2397" s="7">
        <f t="shared" si="1263"/>
        <v>3</v>
      </c>
      <c r="AJ2397" s="7">
        <f t="shared" si="1264"/>
        <v>0</v>
      </c>
      <c r="AK2397" s="7">
        <f t="shared" si="1265"/>
        <v>5</v>
      </c>
      <c r="AL2397" s="7">
        <f t="shared" si="1266"/>
        <v>0</v>
      </c>
      <c r="AM2397" s="2">
        <f t="shared" si="1267"/>
        <v>6.4516129032258063E-2</v>
      </c>
      <c r="AN2397" s="2">
        <f t="shared" si="1268"/>
        <v>0</v>
      </c>
      <c r="AO2397" s="2">
        <f t="shared" si="1269"/>
        <v>4.0322580645161289E-2</v>
      </c>
      <c r="AP2397" s="2">
        <f t="shared" si="1270"/>
        <v>0</v>
      </c>
      <c r="AR2397" t="str">
        <f t="shared" si="1273"/>
        <v>Willacy</v>
      </c>
      <c r="AS2397" t="s">
        <v>2</v>
      </c>
      <c r="AT2397" s="162">
        <v>34</v>
      </c>
      <c r="AV2397" s="91">
        <v>48</v>
      </c>
      <c r="AW2397" s="93">
        <v>489</v>
      </c>
      <c r="AX2397" s="99">
        <f t="shared" si="1271"/>
        <v>48489</v>
      </c>
      <c r="AZ2397" s="7" t="s">
        <v>3053</v>
      </c>
      <c r="BA2397" t="s">
        <v>3290</v>
      </c>
      <c r="BJ2397">
        <v>1</v>
      </c>
    </row>
    <row r="2398" spans="1:62" hidden="1" outlineLevel="1">
      <c r="A2398" t="s">
        <v>42</v>
      </c>
      <c r="B2398" t="s">
        <v>2</v>
      </c>
      <c r="C2398" s="1">
        <f t="shared" si="1255"/>
        <v>31743</v>
      </c>
      <c r="D2398" s="7">
        <f>IF(P2398&gt;0,RANK(P2398,(P2398:R2398,S2398:AG2398)),0)</f>
        <v>6</v>
      </c>
      <c r="E2398" s="7">
        <f>IF(Q2398&gt;0,RANK(Q2398,(P2398:R2398,S2398:AG2398)),0)</f>
        <v>5</v>
      </c>
      <c r="F2398" s="7">
        <f>IF(R2398&gt;0,RANK(R2398,(P2398:R2398,S2398:AG2398)),0)</f>
        <v>1</v>
      </c>
      <c r="G2398" s="7">
        <f>IF(S2398&gt;0,RANK(S2398,(P2398:R2398,S2398:AG2398)),0)</f>
        <v>2</v>
      </c>
      <c r="H2398" s="48">
        <f t="shared" si="1256"/>
        <v>15205</v>
      </c>
      <c r="I2398" s="163">
        <f t="shared" si="1272"/>
        <v>0.47900324480987932</v>
      </c>
      <c r="J2398" s="2"/>
      <c r="K2398" s="2">
        <f t="shared" si="1257"/>
        <v>1.0175471757552847E-2</v>
      </c>
      <c r="L2398" s="2">
        <f t="shared" si="1258"/>
        <v>3.5881926724002144E-2</v>
      </c>
      <c r="M2398" s="2">
        <f t="shared" si="1259"/>
        <v>0.66112213716409918</v>
      </c>
      <c r="N2398" s="2">
        <f t="shared" si="1260"/>
        <v>0.18211889235421982</v>
      </c>
      <c r="O2398" s="2">
        <f t="shared" si="1261"/>
        <v>0.11070157200012601</v>
      </c>
      <c r="P2398" s="1">
        <v>323</v>
      </c>
      <c r="Q2398" s="1">
        <v>1139</v>
      </c>
      <c r="R2398" s="1">
        <v>20986</v>
      </c>
      <c r="S2398" s="1">
        <v>5781</v>
      </c>
      <c r="T2398" s="1">
        <v>1893</v>
      </c>
      <c r="V2398" s="1">
        <v>207</v>
      </c>
      <c r="Y2398" s="1">
        <v>1251</v>
      </c>
      <c r="Z2398" s="1">
        <f t="shared" si="1262"/>
        <v>30</v>
      </c>
      <c r="AC2398" s="1">
        <v>133</v>
      </c>
      <c r="AI2398" s="7">
        <f t="shared" si="1263"/>
        <v>3</v>
      </c>
      <c r="AJ2398" s="7">
        <f t="shared" si="1264"/>
        <v>0</v>
      </c>
      <c r="AK2398" s="7">
        <f t="shared" si="1265"/>
        <v>7</v>
      </c>
      <c r="AL2398" s="7">
        <f t="shared" si="1266"/>
        <v>0</v>
      </c>
      <c r="AM2398" s="2">
        <f t="shared" si="1267"/>
        <v>5.963519516113789E-2</v>
      </c>
      <c r="AN2398" s="2">
        <f t="shared" si="1268"/>
        <v>0</v>
      </c>
      <c r="AO2398" s="2">
        <f t="shared" si="1269"/>
        <v>6.5211227672242701E-3</v>
      </c>
      <c r="AP2398" s="2">
        <f t="shared" si="1270"/>
        <v>0</v>
      </c>
      <c r="AR2398" t="str">
        <f t="shared" si="1273"/>
        <v>Williamson</v>
      </c>
      <c r="AS2398" t="s">
        <v>2</v>
      </c>
      <c r="AT2398" s="162">
        <v>31</v>
      </c>
      <c r="AV2398" s="91">
        <v>48</v>
      </c>
      <c r="AW2398" s="93">
        <v>491</v>
      </c>
      <c r="AX2398" s="99">
        <f t="shared" si="1271"/>
        <v>48491</v>
      </c>
      <c r="AZ2398" s="7" t="s">
        <v>3053</v>
      </c>
      <c r="BA2398" t="s">
        <v>3290</v>
      </c>
      <c r="BJ2398">
        <v>30</v>
      </c>
    </row>
    <row r="2399" spans="1:62" hidden="1" outlineLevel="1">
      <c r="A2399" t="s">
        <v>268</v>
      </c>
      <c r="B2399" t="s">
        <v>2</v>
      </c>
      <c r="C2399" s="1">
        <f t="shared" si="1255"/>
        <v>3397</v>
      </c>
      <c r="D2399" s="7">
        <f>IF(P2399&gt;0,RANK(P2399,(P2399:R2399,S2399:AG2399)),0)</f>
        <v>9</v>
      </c>
      <c r="E2399" s="7">
        <f>IF(Q2399&gt;0,RANK(Q2399,(P2399:R2399,S2399:AG2399)),0)</f>
        <v>4</v>
      </c>
      <c r="F2399" s="7">
        <f>IF(R2399&gt;0,RANK(R2399,(P2399:R2399,S2399:AG2399)),0)</f>
        <v>1</v>
      </c>
      <c r="G2399" s="7">
        <f>IF(S2399&gt;0,RANK(S2399,(P2399:R2399,S2399:AG2399)),0)</f>
        <v>2</v>
      </c>
      <c r="H2399" s="48">
        <f t="shared" si="1256"/>
        <v>2059</v>
      </c>
      <c r="I2399" s="163">
        <f t="shared" si="1272"/>
        <v>0.60612304974977926</v>
      </c>
      <c r="J2399" s="2"/>
      <c r="K2399" s="2">
        <f t="shared" si="1257"/>
        <v>2.0606417427141595E-3</v>
      </c>
      <c r="L2399" s="2">
        <f t="shared" si="1258"/>
        <v>4.4450986164262588E-2</v>
      </c>
      <c r="M2399" s="2">
        <f t="shared" si="1259"/>
        <v>0.70444509861642624</v>
      </c>
      <c r="N2399" s="2">
        <f t="shared" si="1260"/>
        <v>9.8322048866647041E-2</v>
      </c>
      <c r="O2399" s="2">
        <f t="shared" si="1261"/>
        <v>0.15072122460995002</v>
      </c>
      <c r="P2399" s="1">
        <v>7</v>
      </c>
      <c r="Q2399" s="1">
        <v>151</v>
      </c>
      <c r="R2399" s="1">
        <v>2393</v>
      </c>
      <c r="S2399" s="1">
        <v>334</v>
      </c>
      <c r="T2399" s="1">
        <v>299</v>
      </c>
      <c r="V2399" s="1">
        <v>37</v>
      </c>
      <c r="Y2399" s="1">
        <v>151</v>
      </c>
      <c r="Z2399" s="1">
        <f t="shared" si="1262"/>
        <v>13</v>
      </c>
      <c r="AC2399" s="1">
        <v>12</v>
      </c>
      <c r="AI2399" s="7">
        <f t="shared" si="1263"/>
        <v>3</v>
      </c>
      <c r="AJ2399" s="7">
        <f t="shared" si="1264"/>
        <v>0</v>
      </c>
      <c r="AK2399" s="7">
        <f t="shared" si="1265"/>
        <v>6</v>
      </c>
      <c r="AL2399" s="7">
        <f t="shared" si="1266"/>
        <v>0</v>
      </c>
      <c r="AM2399" s="2">
        <f t="shared" si="1267"/>
        <v>8.8018840153076247E-2</v>
      </c>
      <c r="AN2399" s="2">
        <f t="shared" si="1268"/>
        <v>0</v>
      </c>
      <c r="AO2399" s="2">
        <f t="shared" si="1269"/>
        <v>1.0891963497203415E-2</v>
      </c>
      <c r="AP2399" s="2">
        <f t="shared" si="1270"/>
        <v>0</v>
      </c>
      <c r="AR2399" t="str">
        <f t="shared" si="1273"/>
        <v>Wilson</v>
      </c>
      <c r="AS2399" t="s">
        <v>2</v>
      </c>
      <c r="AT2399" s="162"/>
      <c r="AV2399" s="91">
        <v>48</v>
      </c>
      <c r="AW2399" s="93">
        <v>493</v>
      </c>
      <c r="AX2399" s="99">
        <f t="shared" si="1271"/>
        <v>48493</v>
      </c>
      <c r="AZ2399" s="7" t="s">
        <v>3053</v>
      </c>
      <c r="BA2399" t="s">
        <v>3290</v>
      </c>
      <c r="BJ2399">
        <v>13</v>
      </c>
    </row>
    <row r="2400" spans="1:62" hidden="1" outlineLevel="1">
      <c r="A2400" t="s">
        <v>184</v>
      </c>
      <c r="B2400" t="s">
        <v>2</v>
      </c>
      <c r="C2400" s="1">
        <f t="shared" si="1255"/>
        <v>473</v>
      </c>
      <c r="D2400" s="7">
        <f>IF(P2400&gt;0,RANK(P2400,(P2400:R2400,S2400:AG2400)),0)</f>
        <v>9</v>
      </c>
      <c r="E2400" s="7">
        <f>IF(Q2400&gt;0,RANK(Q2400,(P2400:R2400,S2400:AG2400)),0)</f>
        <v>5</v>
      </c>
      <c r="F2400" s="7">
        <f>IF(R2400&gt;0,RANK(R2400,(P2400:R2400,S2400:AG2400)),0)</f>
        <v>1</v>
      </c>
      <c r="G2400" s="7">
        <f>IF(S2400&gt;0,RANK(S2400,(P2400:R2400,S2400:AG2400)),0)</f>
        <v>4</v>
      </c>
      <c r="H2400" s="48">
        <f t="shared" si="1256"/>
        <v>261</v>
      </c>
      <c r="I2400" s="163">
        <f t="shared" si="1272"/>
        <v>0.55179704016913322</v>
      </c>
      <c r="J2400" s="2"/>
      <c r="K2400" s="2">
        <f t="shared" si="1257"/>
        <v>2.1141649048625794E-3</v>
      </c>
      <c r="L2400" s="2">
        <f t="shared" si="1258"/>
        <v>5.7082452431289642E-2</v>
      </c>
      <c r="M2400" s="2">
        <f t="shared" si="1259"/>
        <v>0.65116279069767447</v>
      </c>
      <c r="N2400" s="2">
        <f t="shared" si="1260"/>
        <v>6.5539112050739964E-2</v>
      </c>
      <c r="O2400" s="2">
        <f t="shared" si="1261"/>
        <v>0.22410147991543333</v>
      </c>
      <c r="P2400" s="1">
        <v>1</v>
      </c>
      <c r="Q2400" s="1">
        <v>27</v>
      </c>
      <c r="R2400" s="1">
        <v>308</v>
      </c>
      <c r="S2400" s="1">
        <v>31</v>
      </c>
      <c r="T2400" s="1">
        <v>42</v>
      </c>
      <c r="V2400" s="1">
        <v>9</v>
      </c>
      <c r="Y2400" s="1">
        <v>47</v>
      </c>
      <c r="Z2400" s="1">
        <f t="shared" si="1262"/>
        <v>4</v>
      </c>
      <c r="AC2400" s="1">
        <v>4</v>
      </c>
      <c r="AI2400" s="7">
        <f t="shared" si="1263"/>
        <v>3</v>
      </c>
      <c r="AJ2400" s="7">
        <f t="shared" si="1264"/>
        <v>0</v>
      </c>
      <c r="AK2400" s="7">
        <f t="shared" si="1265"/>
        <v>6</v>
      </c>
      <c r="AL2400" s="7">
        <f t="shared" si="1266"/>
        <v>0</v>
      </c>
      <c r="AM2400" s="2">
        <f t="shared" si="1267"/>
        <v>8.8794926004228336E-2</v>
      </c>
      <c r="AN2400" s="2">
        <f t="shared" si="1268"/>
        <v>0</v>
      </c>
      <c r="AO2400" s="2">
        <f t="shared" si="1269"/>
        <v>1.9027484143763214E-2</v>
      </c>
      <c r="AP2400" s="2">
        <f t="shared" si="1270"/>
        <v>0</v>
      </c>
      <c r="AR2400" t="str">
        <f t="shared" si="1273"/>
        <v>Winkler</v>
      </c>
      <c r="AS2400" t="s">
        <v>2</v>
      </c>
      <c r="AT2400" s="162">
        <v>23</v>
      </c>
      <c r="AV2400" s="91">
        <v>48</v>
      </c>
      <c r="AW2400" s="93">
        <v>495</v>
      </c>
      <c r="AX2400" s="99">
        <f t="shared" si="1271"/>
        <v>48495</v>
      </c>
      <c r="AZ2400" s="7" t="s">
        <v>3053</v>
      </c>
      <c r="BA2400" t="s">
        <v>3290</v>
      </c>
      <c r="BJ2400">
        <v>4</v>
      </c>
    </row>
    <row r="2401" spans="1:62" hidden="1" outlineLevel="1">
      <c r="A2401" t="s">
        <v>736</v>
      </c>
      <c r="B2401" t="s">
        <v>2</v>
      </c>
      <c r="C2401" s="1">
        <f t="shared" si="1255"/>
        <v>4830</v>
      </c>
      <c r="D2401" s="7">
        <f>IF(P2401&gt;0,RANK(P2401,(P2401:R2401,S2401:AG2401)),0)</f>
        <v>7</v>
      </c>
      <c r="E2401" s="7">
        <f>IF(Q2401&gt;0,RANK(Q2401,(P2401:R2401,S2401:AG2401)),0)</f>
        <v>4</v>
      </c>
      <c r="F2401" s="7">
        <f>IF(R2401&gt;0,RANK(R2401,(P2401:R2401,S2401:AG2401)),0)</f>
        <v>1</v>
      </c>
      <c r="G2401" s="7">
        <f>IF(S2401&gt;0,RANK(S2401,(P2401:R2401,S2401:AG2401)),0)</f>
        <v>2</v>
      </c>
      <c r="H2401" s="48">
        <f t="shared" si="1256"/>
        <v>2548</v>
      </c>
      <c r="I2401" s="163">
        <f t="shared" si="1272"/>
        <v>0.52753623188405796</v>
      </c>
      <c r="J2401" s="2"/>
      <c r="K2401" s="2">
        <f t="shared" si="1257"/>
        <v>2.6915113871635609E-3</v>
      </c>
      <c r="L2401" s="2">
        <f t="shared" si="1258"/>
        <v>7.0393374741200831E-2</v>
      </c>
      <c r="M2401" s="2">
        <f t="shared" si="1259"/>
        <v>0.63830227743271217</v>
      </c>
      <c r="N2401" s="2">
        <f t="shared" si="1260"/>
        <v>0.11076604554865424</v>
      </c>
      <c r="O2401" s="2">
        <f t="shared" si="1261"/>
        <v>0.1778467908902692</v>
      </c>
      <c r="P2401" s="1">
        <v>13</v>
      </c>
      <c r="Q2401" s="1">
        <v>340</v>
      </c>
      <c r="R2401" s="1">
        <v>3083</v>
      </c>
      <c r="S2401" s="1">
        <v>535</v>
      </c>
      <c r="T2401" s="1">
        <v>531</v>
      </c>
      <c r="V2401" s="1">
        <v>36</v>
      </c>
      <c r="Y2401" s="1">
        <v>269</v>
      </c>
      <c r="Z2401" s="1">
        <f t="shared" si="1262"/>
        <v>11</v>
      </c>
      <c r="AC2401" s="1">
        <v>12</v>
      </c>
      <c r="AI2401" s="7">
        <f t="shared" si="1263"/>
        <v>3</v>
      </c>
      <c r="AJ2401" s="7">
        <f t="shared" si="1264"/>
        <v>0</v>
      </c>
      <c r="AK2401" s="7">
        <f t="shared" si="1265"/>
        <v>6</v>
      </c>
      <c r="AL2401" s="7">
        <f t="shared" si="1266"/>
        <v>0</v>
      </c>
      <c r="AM2401" s="2">
        <f t="shared" si="1267"/>
        <v>0.10993788819875776</v>
      </c>
      <c r="AN2401" s="2">
        <f t="shared" si="1268"/>
        <v>0</v>
      </c>
      <c r="AO2401" s="2">
        <f t="shared" si="1269"/>
        <v>7.4534161490683228E-3</v>
      </c>
      <c r="AP2401" s="2">
        <f t="shared" si="1270"/>
        <v>0</v>
      </c>
      <c r="AR2401" t="str">
        <f t="shared" si="1273"/>
        <v>Wise</v>
      </c>
      <c r="AS2401" t="s">
        <v>2</v>
      </c>
      <c r="AT2401" s="162"/>
      <c r="AV2401" s="91">
        <v>48</v>
      </c>
      <c r="AW2401" s="93">
        <v>497</v>
      </c>
      <c r="AX2401" s="99">
        <f t="shared" si="1271"/>
        <v>48497</v>
      </c>
      <c r="AZ2401" s="7" t="s">
        <v>3053</v>
      </c>
      <c r="BA2401" t="s">
        <v>3290</v>
      </c>
      <c r="BJ2401">
        <v>11</v>
      </c>
    </row>
    <row r="2402" spans="1:62" hidden="1" outlineLevel="1">
      <c r="A2402" t="s">
        <v>3377</v>
      </c>
      <c r="B2402" t="s">
        <v>2</v>
      </c>
      <c r="C2402" s="1">
        <f t="shared" si="1255"/>
        <v>7523</v>
      </c>
      <c r="D2402" s="7">
        <f>IF(P2402&gt;0,RANK(P2402,(P2402:R2402,S2402:AG2402)),0)</f>
        <v>7</v>
      </c>
      <c r="E2402" s="7">
        <f>IF(Q2402&gt;0,RANK(Q2402,(P2402:R2402,S2402:AG2402)),0)</f>
        <v>4</v>
      </c>
      <c r="F2402" s="7">
        <f>IF(R2402&gt;0,RANK(R2402,(P2402:R2402,S2402:AG2402)),0)</f>
        <v>1</v>
      </c>
      <c r="G2402" s="7">
        <f>IF(S2402&gt;0,RANK(S2402,(P2402:R2402,S2402:AG2402)),0)</f>
        <v>2</v>
      </c>
      <c r="H2402" s="48">
        <f t="shared" si="1256"/>
        <v>4663</v>
      </c>
      <c r="I2402" s="163">
        <f t="shared" si="1272"/>
        <v>0.61983251362488367</v>
      </c>
      <c r="J2402" s="2"/>
      <c r="K2402" s="2">
        <f t="shared" si="1257"/>
        <v>2.7914395852718329E-3</v>
      </c>
      <c r="L2402" s="2">
        <f t="shared" si="1258"/>
        <v>4.6391067393327129E-2</v>
      </c>
      <c r="M2402" s="2">
        <f t="shared" si="1259"/>
        <v>0.7209889671673535</v>
      </c>
      <c r="N2402" s="2">
        <f t="shared" si="1260"/>
        <v>0.10115645354246976</v>
      </c>
      <c r="O2402" s="2">
        <f t="shared" si="1261"/>
        <v>0.12867207231157779</v>
      </c>
      <c r="P2402" s="1">
        <v>21</v>
      </c>
      <c r="Q2402" s="1">
        <v>349</v>
      </c>
      <c r="R2402" s="1">
        <v>5424</v>
      </c>
      <c r="S2402" s="1">
        <v>761</v>
      </c>
      <c r="T2402" s="1">
        <v>603</v>
      </c>
      <c r="V2402" s="1">
        <v>42</v>
      </c>
      <c r="Y2402" s="1">
        <v>295</v>
      </c>
      <c r="Z2402" s="1">
        <f t="shared" si="1262"/>
        <v>13</v>
      </c>
      <c r="AC2402" s="1">
        <v>15</v>
      </c>
      <c r="AI2402" s="7">
        <f t="shared" si="1263"/>
        <v>3</v>
      </c>
      <c r="AJ2402" s="7">
        <f t="shared" si="1264"/>
        <v>0</v>
      </c>
      <c r="AK2402" s="7">
        <f t="shared" si="1265"/>
        <v>6</v>
      </c>
      <c r="AL2402" s="7">
        <f t="shared" si="1266"/>
        <v>0</v>
      </c>
      <c r="AM2402" s="2">
        <f t="shared" si="1267"/>
        <v>8.0154193805662632E-2</v>
      </c>
      <c r="AN2402" s="2">
        <f t="shared" si="1268"/>
        <v>0</v>
      </c>
      <c r="AO2402" s="2">
        <f t="shared" si="1269"/>
        <v>5.5828791705436658E-3</v>
      </c>
      <c r="AP2402" s="2">
        <f t="shared" si="1270"/>
        <v>0</v>
      </c>
      <c r="AR2402" t="str">
        <f t="shared" si="1273"/>
        <v>Wood</v>
      </c>
      <c r="AS2402" t="s">
        <v>2</v>
      </c>
      <c r="AT2402" s="162"/>
      <c r="AV2402" s="91">
        <v>48</v>
      </c>
      <c r="AW2402" s="93">
        <v>499</v>
      </c>
      <c r="AX2402" s="99">
        <f t="shared" si="1271"/>
        <v>48499</v>
      </c>
      <c r="AZ2402" s="7" t="s">
        <v>3053</v>
      </c>
      <c r="BA2402" t="s">
        <v>3290</v>
      </c>
      <c r="BJ2402">
        <v>13</v>
      </c>
    </row>
    <row r="2403" spans="1:62" hidden="1" outlineLevel="1">
      <c r="A2403" t="s">
        <v>185</v>
      </c>
      <c r="B2403" t="s">
        <v>2</v>
      </c>
      <c r="C2403" s="1">
        <f t="shared" si="1255"/>
        <v>1070</v>
      </c>
      <c r="D2403" s="7">
        <f>IF(P2403&gt;0,RANK(P2403,(P2403:R2403,S2403:AG2403)),0)</f>
        <v>8</v>
      </c>
      <c r="E2403" s="7">
        <f>IF(Q2403&gt;0,RANK(Q2403,(P2403:R2403,S2403:AG2403)),0)</f>
        <v>3</v>
      </c>
      <c r="F2403" s="7">
        <f>IF(R2403&gt;0,RANK(R2403,(P2403:R2403,S2403:AG2403)),0)</f>
        <v>1</v>
      </c>
      <c r="G2403" s="7">
        <f>IF(S2403&gt;0,RANK(S2403,(P2403:R2403,S2403:AG2403)),0)</f>
        <v>2</v>
      </c>
      <c r="H2403" s="48">
        <f t="shared" si="1256"/>
        <v>622</v>
      </c>
      <c r="I2403" s="163">
        <f t="shared" si="1272"/>
        <v>0.58130841121495325</v>
      </c>
      <c r="J2403" s="2"/>
      <c r="K2403" s="2">
        <f t="shared" si="1257"/>
        <v>3.7383177570093459E-3</v>
      </c>
      <c r="L2403" s="2">
        <f t="shared" si="1258"/>
        <v>7.7570093457943926E-2</v>
      </c>
      <c r="M2403" s="2">
        <f t="shared" si="1259"/>
        <v>0.66448598130841119</v>
      </c>
      <c r="N2403" s="2">
        <f t="shared" si="1260"/>
        <v>8.3177570093457942E-2</v>
      </c>
      <c r="O2403" s="2">
        <f t="shared" si="1261"/>
        <v>0.17102803738317751</v>
      </c>
      <c r="P2403" s="1">
        <v>4</v>
      </c>
      <c r="Q2403" s="1">
        <v>83</v>
      </c>
      <c r="R2403" s="1">
        <v>711</v>
      </c>
      <c r="S2403" s="1">
        <v>89</v>
      </c>
      <c r="T2403" s="1">
        <v>83</v>
      </c>
      <c r="V2403" s="1">
        <v>18</v>
      </c>
      <c r="Y2403" s="1">
        <v>71</v>
      </c>
      <c r="Z2403" s="1">
        <f t="shared" si="1262"/>
        <v>9</v>
      </c>
      <c r="AC2403" s="1">
        <v>2</v>
      </c>
      <c r="AI2403" s="7">
        <f t="shared" si="1263"/>
        <v>3</v>
      </c>
      <c r="AJ2403" s="7">
        <f t="shared" si="1264"/>
        <v>0</v>
      </c>
      <c r="AK2403" s="7">
        <f t="shared" si="1265"/>
        <v>6</v>
      </c>
      <c r="AL2403" s="7">
        <f t="shared" si="1266"/>
        <v>0</v>
      </c>
      <c r="AM2403" s="2">
        <f t="shared" si="1267"/>
        <v>7.7570093457943926E-2</v>
      </c>
      <c r="AN2403" s="2">
        <f t="shared" si="1268"/>
        <v>0</v>
      </c>
      <c r="AO2403" s="2">
        <f t="shared" si="1269"/>
        <v>1.6822429906542057E-2</v>
      </c>
      <c r="AP2403" s="2">
        <f t="shared" si="1270"/>
        <v>0</v>
      </c>
      <c r="AR2403" t="str">
        <f t="shared" si="1273"/>
        <v>Yoakum</v>
      </c>
      <c r="AS2403" t="s">
        <v>2</v>
      </c>
      <c r="AT2403" s="162">
        <v>19</v>
      </c>
      <c r="AV2403" s="91">
        <v>48</v>
      </c>
      <c r="AW2403" s="93">
        <v>501</v>
      </c>
      <c r="AX2403" s="99">
        <f t="shared" si="1271"/>
        <v>48501</v>
      </c>
      <c r="AZ2403" s="7" t="s">
        <v>3053</v>
      </c>
      <c r="BA2403" t="s">
        <v>3290</v>
      </c>
      <c r="BJ2403">
        <v>9</v>
      </c>
    </row>
    <row r="2404" spans="1:62" hidden="1" outlineLevel="1">
      <c r="A2404" t="s">
        <v>1341</v>
      </c>
      <c r="B2404" t="s">
        <v>2</v>
      </c>
      <c r="C2404" s="1">
        <f t="shared" si="1255"/>
        <v>2754</v>
      </c>
      <c r="D2404" s="7">
        <f>IF(P2404&gt;0,RANK(P2404,(P2404:R2404,S2404:AG2404)),0)</f>
        <v>7</v>
      </c>
      <c r="E2404" s="7">
        <f>IF(Q2404&gt;0,RANK(Q2404,(P2404:R2404,S2404:AG2404)),0)</f>
        <v>5</v>
      </c>
      <c r="F2404" s="7">
        <f>IF(R2404&gt;0,RANK(R2404,(P2404:R2404,S2404:AG2404)),0)</f>
        <v>1</v>
      </c>
      <c r="G2404" s="7">
        <f>IF(S2404&gt;0,RANK(S2404,(P2404:R2404,S2404:AG2404)),0)</f>
        <v>2</v>
      </c>
      <c r="H2404" s="48">
        <f t="shared" si="1256"/>
        <v>1822</v>
      </c>
      <c r="I2404" s="163">
        <f t="shared" si="1272"/>
        <v>0.66158315177923022</v>
      </c>
      <c r="J2404" s="2"/>
      <c r="K2404" s="2">
        <f t="shared" si="1257"/>
        <v>3.2679738562091504E-3</v>
      </c>
      <c r="L2404" s="2">
        <f t="shared" si="1258"/>
        <v>4.357298474945534E-2</v>
      </c>
      <c r="M2404" s="2">
        <f t="shared" si="1259"/>
        <v>0.7360203340595497</v>
      </c>
      <c r="N2404" s="2">
        <f t="shared" si="1260"/>
        <v>7.4437182280319536E-2</v>
      </c>
      <c r="O2404" s="2">
        <f t="shared" si="1261"/>
        <v>0.14270152505446626</v>
      </c>
      <c r="P2404" s="1">
        <v>9</v>
      </c>
      <c r="Q2404" s="1">
        <v>120</v>
      </c>
      <c r="R2404" s="1">
        <v>2027</v>
      </c>
      <c r="S2404" s="1">
        <v>205</v>
      </c>
      <c r="T2404" s="1">
        <v>189</v>
      </c>
      <c r="V2404" s="1">
        <v>33</v>
      </c>
      <c r="Y2404" s="1">
        <v>164</v>
      </c>
      <c r="Z2404" s="1">
        <f t="shared" si="1262"/>
        <v>4</v>
      </c>
      <c r="AC2404" s="1">
        <v>3</v>
      </c>
      <c r="AI2404" s="7">
        <f t="shared" si="1263"/>
        <v>3</v>
      </c>
      <c r="AJ2404" s="7">
        <f t="shared" si="1264"/>
        <v>0</v>
      </c>
      <c r="AK2404" s="7">
        <f t="shared" si="1265"/>
        <v>6</v>
      </c>
      <c r="AL2404" s="7">
        <f t="shared" si="1266"/>
        <v>0</v>
      </c>
      <c r="AM2404" s="2">
        <f t="shared" si="1267"/>
        <v>6.8627450980392163E-2</v>
      </c>
      <c r="AN2404" s="2">
        <f t="shared" si="1268"/>
        <v>0</v>
      </c>
      <c r="AO2404" s="2">
        <f t="shared" si="1269"/>
        <v>1.1982570806100218E-2</v>
      </c>
      <c r="AP2404" s="2">
        <f t="shared" si="1270"/>
        <v>0</v>
      </c>
      <c r="AR2404" t="str">
        <f t="shared" si="1273"/>
        <v>Young</v>
      </c>
      <c r="AS2404" t="s">
        <v>2</v>
      </c>
      <c r="AT2404" s="162">
        <v>19</v>
      </c>
      <c r="AV2404" s="91">
        <v>48</v>
      </c>
      <c r="AW2404" s="93">
        <v>503</v>
      </c>
      <c r="AX2404" s="99">
        <f t="shared" si="1271"/>
        <v>48503</v>
      </c>
      <c r="AZ2404" s="7" t="s">
        <v>3053</v>
      </c>
      <c r="BA2404" t="s">
        <v>3290</v>
      </c>
      <c r="BJ2404">
        <v>4</v>
      </c>
    </row>
    <row r="2405" spans="1:62" hidden="1" outlineLevel="1">
      <c r="A2405" t="s">
        <v>1381</v>
      </c>
      <c r="B2405" t="s">
        <v>2</v>
      </c>
      <c r="C2405" s="1">
        <f t="shared" si="1255"/>
        <v>21</v>
      </c>
      <c r="D2405" s="7">
        <f>IF(P2405&gt;0,RANK(P2405,(P2405:R2405,S2405:AG2405)),0)</f>
        <v>0</v>
      </c>
      <c r="E2405" s="7">
        <f>IF(Q2405&gt;0,RANK(Q2405,(P2405:R2405,S2405:AG2405)),0)</f>
        <v>0</v>
      </c>
      <c r="F2405" s="7">
        <f>IF(R2405&gt;0,RANK(R2405,(P2405:R2405,S2405:AG2405)),0)</f>
        <v>1</v>
      </c>
      <c r="G2405" s="7">
        <f>IF(S2405&gt;0,RANK(S2405,(P2405:R2405,S2405:AG2405)),0)</f>
        <v>2</v>
      </c>
      <c r="H2405" s="48">
        <f t="shared" si="1256"/>
        <v>14</v>
      </c>
      <c r="I2405" s="163">
        <f t="shared" si="1272"/>
        <v>0.66666666666666663</v>
      </c>
      <c r="J2405" s="2"/>
      <c r="K2405" s="2">
        <f t="shared" si="1257"/>
        <v>0</v>
      </c>
      <c r="L2405" s="2">
        <f t="shared" si="1258"/>
        <v>0</v>
      </c>
      <c r="M2405" s="2">
        <f t="shared" si="1259"/>
        <v>0.80952380952380953</v>
      </c>
      <c r="N2405" s="2">
        <f t="shared" si="1260"/>
        <v>0.14285714285714285</v>
      </c>
      <c r="O2405" s="2">
        <f t="shared" si="1261"/>
        <v>4.7619047619047616E-2</v>
      </c>
      <c r="P2405" s="1">
        <v>0</v>
      </c>
      <c r="Q2405" s="1">
        <v>0</v>
      </c>
      <c r="R2405" s="1">
        <v>17</v>
      </c>
      <c r="S2405" s="1">
        <v>3</v>
      </c>
      <c r="T2405" s="1">
        <v>0</v>
      </c>
      <c r="V2405" s="1">
        <v>1</v>
      </c>
      <c r="Y2405" s="1">
        <v>0</v>
      </c>
      <c r="Z2405" s="1">
        <f t="shared" si="1262"/>
        <v>0</v>
      </c>
      <c r="AC2405" s="1">
        <v>0</v>
      </c>
      <c r="AI2405" s="7">
        <f t="shared" si="1263"/>
        <v>0</v>
      </c>
      <c r="AJ2405" s="7">
        <f t="shared" si="1264"/>
        <v>0</v>
      </c>
      <c r="AK2405" s="7">
        <f t="shared" si="1265"/>
        <v>3</v>
      </c>
      <c r="AL2405" s="7">
        <f t="shared" si="1266"/>
        <v>0</v>
      </c>
      <c r="AM2405" s="2">
        <f t="shared" si="1267"/>
        <v>0</v>
      </c>
      <c r="AN2405" s="2">
        <f t="shared" si="1268"/>
        <v>0</v>
      </c>
      <c r="AO2405" s="2">
        <f t="shared" si="1269"/>
        <v>4.7619047619047616E-2</v>
      </c>
      <c r="AP2405" s="2">
        <f t="shared" si="1270"/>
        <v>0</v>
      </c>
      <c r="AR2405" t="str">
        <f t="shared" si="1273"/>
        <v>Zapata</v>
      </c>
      <c r="AS2405" t="s">
        <v>2</v>
      </c>
      <c r="AT2405" s="162">
        <v>28</v>
      </c>
      <c r="AV2405" s="91">
        <v>48</v>
      </c>
      <c r="AW2405" s="93">
        <v>505</v>
      </c>
      <c r="AX2405" s="99">
        <f t="shared" si="1271"/>
        <v>48505</v>
      </c>
      <c r="AZ2405" s="7" t="s">
        <v>3053</v>
      </c>
      <c r="BA2405" t="s">
        <v>3290</v>
      </c>
      <c r="BJ2405">
        <v>0</v>
      </c>
    </row>
    <row r="2406" spans="1:62" hidden="1" outlineLevel="1">
      <c r="A2406" t="s">
        <v>1549</v>
      </c>
      <c r="B2406" t="s">
        <v>2</v>
      </c>
      <c r="C2406" s="1">
        <f t="shared" si="1255"/>
        <v>0</v>
      </c>
      <c r="D2406" s="7">
        <f>IF(P2406&gt;0,RANK(P2406,(P2406:R2406,S2406:AG2406)),0)</f>
        <v>0</v>
      </c>
      <c r="E2406" s="7">
        <f>IF(Q2406&gt;0,RANK(Q2406,(P2406:R2406,S2406:AG2406)),0)</f>
        <v>0</v>
      </c>
      <c r="F2406" s="7">
        <f>IF(R2406&gt;0,RANK(R2406,(P2406:R2406,S2406:AG2406)),0)</f>
        <v>0</v>
      </c>
      <c r="G2406" s="7">
        <f>IF(S2406&gt;0,RANK(S2406,(P2406:R2406,S2406:AG2406)),0)</f>
        <v>0</v>
      </c>
      <c r="H2406" s="48">
        <f t="shared" si="1256"/>
        <v>0</v>
      </c>
      <c r="I2406" s="163" t="e">
        <f t="shared" si="1272"/>
        <v>#DIV/0!</v>
      </c>
      <c r="J2406" s="2"/>
      <c r="K2406" s="2" t="str">
        <f t="shared" si="1257"/>
        <v>-</v>
      </c>
      <c r="L2406" s="2" t="str">
        <f t="shared" si="1258"/>
        <v>-</v>
      </c>
      <c r="M2406" s="2" t="str">
        <f t="shared" si="1259"/>
        <v>-</v>
      </c>
      <c r="N2406" s="2" t="str">
        <f t="shared" si="1260"/>
        <v>-</v>
      </c>
      <c r="O2406" s="2" t="str">
        <f t="shared" si="1261"/>
        <v>-</v>
      </c>
      <c r="P2406" s="1">
        <v>0</v>
      </c>
      <c r="Q2406" s="1">
        <v>0</v>
      </c>
      <c r="R2406" s="1">
        <v>0</v>
      </c>
      <c r="S2406" s="1">
        <v>0</v>
      </c>
      <c r="T2406" s="1">
        <v>0</v>
      </c>
      <c r="V2406" s="1">
        <v>0</v>
      </c>
      <c r="Y2406" s="1">
        <v>0</v>
      </c>
      <c r="Z2406" s="1">
        <f>BJ2406</f>
        <v>0</v>
      </c>
      <c r="AC2406" s="1">
        <v>0</v>
      </c>
      <c r="AI2406" s="7">
        <f t="shared" si="1263"/>
        <v>0</v>
      </c>
      <c r="AJ2406" s="7">
        <f t="shared" si="1264"/>
        <v>0</v>
      </c>
      <c r="AK2406" s="7">
        <f t="shared" si="1265"/>
        <v>0</v>
      </c>
      <c r="AL2406" s="7">
        <f t="shared" si="1266"/>
        <v>0</v>
      </c>
      <c r="AM2406" s="2" t="str">
        <f t="shared" si="1267"/>
        <v>-</v>
      </c>
      <c r="AN2406" s="2" t="str">
        <f t="shared" si="1268"/>
        <v>-</v>
      </c>
      <c r="AO2406" s="2" t="str">
        <f t="shared" si="1269"/>
        <v>-</v>
      </c>
      <c r="AP2406" s="2" t="str">
        <f t="shared" si="1270"/>
        <v>-</v>
      </c>
      <c r="AR2406" t="str">
        <f t="shared" si="1273"/>
        <v>Zavala</v>
      </c>
      <c r="AS2406" t="s">
        <v>2</v>
      </c>
      <c r="AT2406" s="162">
        <v>23</v>
      </c>
      <c r="AV2406" s="91">
        <v>48</v>
      </c>
      <c r="AW2406" s="93">
        <v>507</v>
      </c>
      <c r="AX2406" s="99">
        <f t="shared" si="1271"/>
        <v>48507</v>
      </c>
      <c r="AZ2406" s="7" t="s">
        <v>3053</v>
      </c>
      <c r="BA2406" t="s">
        <v>3290</v>
      </c>
      <c r="BJ2406">
        <v>0</v>
      </c>
    </row>
    <row r="2407" spans="1:62" collapsed="1">
      <c r="A2407" t="s">
        <v>434</v>
      </c>
      <c r="B2407" t="s">
        <v>1136</v>
      </c>
      <c r="C2407" s="1">
        <f t="shared" si="1255"/>
        <v>1449477</v>
      </c>
      <c r="D2407" s="7">
        <f>IF(P2407&gt;0,RANK(P2407,(P2407:R2407,S2407:AG2407)),0)</f>
        <v>7</v>
      </c>
      <c r="E2407" s="7">
        <f>IF(Q2407&gt;0,RANK(Q2407,(P2407:R2407,S2407:AG2407)),0)</f>
        <v>4</v>
      </c>
      <c r="F2407" s="7">
        <f>IF(R2407&gt;0,RANK(R2407,(P2407:R2407,S2407:AG2407)),0)</f>
        <v>1</v>
      </c>
      <c r="G2407" s="7">
        <f>IF(S2407&gt;0,RANK(S2407,(P2407:R2407,S2407:AG2407)),0)</f>
        <v>2</v>
      </c>
      <c r="H2407" s="48">
        <f t="shared" si="1256"/>
        <v>827180</v>
      </c>
      <c r="I2407" s="163">
        <f t="shared" si="1272"/>
        <v>0.5706748020147957</v>
      </c>
      <c r="J2407" s="2"/>
      <c r="K2407" s="2">
        <f t="shared" si="1257"/>
        <v>5.9987153987265751E-3</v>
      </c>
      <c r="L2407" s="2">
        <f t="shared" si="1258"/>
        <v>4.7083879219884141E-2</v>
      </c>
      <c r="M2407" s="2">
        <f t="shared" si="1259"/>
        <v>0.6908609105215191</v>
      </c>
      <c r="N2407" s="2">
        <f t="shared" si="1260"/>
        <v>0.12018610850672345</v>
      </c>
      <c r="O2407" s="2">
        <f t="shared" si="1261"/>
        <v>0.1358703863531468</v>
      </c>
      <c r="P2407" s="1">
        <f t="shared" ref="P2407:W2407" si="1274">SUM(P2153:P2406)</f>
        <v>8695</v>
      </c>
      <c r="Q2407" s="1">
        <f t="shared" si="1274"/>
        <v>68247</v>
      </c>
      <c r="R2407" s="1">
        <f t="shared" si="1274"/>
        <v>1001387</v>
      </c>
      <c r="S2407" s="1">
        <f t="shared" si="1274"/>
        <v>174207</v>
      </c>
      <c r="T2407" s="1">
        <f t="shared" si="1274"/>
        <v>115584</v>
      </c>
      <c r="V2407" s="1">
        <f t="shared" si="1274"/>
        <v>12097</v>
      </c>
      <c r="W2407" s="1">
        <f t="shared" si="1274"/>
        <v>0</v>
      </c>
      <c r="Y2407" s="1">
        <f>SUM(Y2153:Y2406)</f>
        <v>60659</v>
      </c>
      <c r="Z2407" s="1">
        <f>SUM(Z2153:Z2406)</f>
        <v>3887</v>
      </c>
      <c r="AC2407" s="1">
        <f>SUM(AC2153:AC2406)</f>
        <v>4714</v>
      </c>
      <c r="AI2407" s="7">
        <f t="shared" si="1263"/>
        <v>3</v>
      </c>
      <c r="AJ2407" s="7">
        <f t="shared" si="1264"/>
        <v>0</v>
      </c>
      <c r="AK2407" s="7">
        <f t="shared" si="1265"/>
        <v>6</v>
      </c>
      <c r="AL2407" s="7">
        <f t="shared" si="1266"/>
        <v>0</v>
      </c>
      <c r="AM2407" s="2">
        <f t="shared" si="1267"/>
        <v>7.9741865514250998E-2</v>
      </c>
      <c r="AN2407" s="2">
        <f t="shared" si="1268"/>
        <v>0</v>
      </c>
      <c r="AO2407" s="2">
        <f t="shared" si="1269"/>
        <v>8.3457688531794576E-3</v>
      </c>
      <c r="AP2407" s="2">
        <f t="shared" si="1270"/>
        <v>0</v>
      </c>
      <c r="AR2407" t="str">
        <f t="shared" si="1273"/>
        <v>Texas</v>
      </c>
      <c r="AS2407" t="s">
        <v>1136</v>
      </c>
      <c r="AV2407" s="91">
        <v>48</v>
      </c>
      <c r="AW2407" s="93"/>
      <c r="AX2407" s="91">
        <v>48</v>
      </c>
      <c r="AZ2407" s="7" t="s">
        <v>1662</v>
      </c>
      <c r="BA2407" t="s">
        <v>3290</v>
      </c>
      <c r="BJ2407" s="1">
        <f>SUM(BJ2153:BJ2406)</f>
        <v>3887</v>
      </c>
    </row>
    <row r="2408" spans="1:62">
      <c r="C2408" s="1"/>
      <c r="E2408" s="7"/>
      <c r="F2408" s="7"/>
      <c r="G2408" s="7"/>
      <c r="H2408" s="48"/>
      <c r="I2408" s="163"/>
      <c r="J2408" s="2"/>
      <c r="AI2408" s="7"/>
      <c r="AJ2408" s="7"/>
      <c r="AK2408" s="7"/>
      <c r="AL2408" s="7"/>
      <c r="AV2408" s="91"/>
      <c r="AW2408" s="93"/>
    </row>
    <row r="2409" spans="1:62" hidden="1" outlineLevel="1">
      <c r="A2409" t="s">
        <v>1855</v>
      </c>
      <c r="B2409" t="s">
        <v>1940</v>
      </c>
      <c r="C2409" s="1">
        <f t="shared" ref="C2409:C2438" si="1275">SUM(P2409:AG2409)</f>
        <v>884</v>
      </c>
      <c r="D2409" s="7">
        <f>IF(P2409&gt;0,RANK(P2409,(P2409:R2409,S2409:AG2409)),0)</f>
        <v>0</v>
      </c>
      <c r="E2409" s="7">
        <f>IF(Q2409&gt;0,RANK(Q2409,(P2409:R2409,S2409:AG2409)),0)</f>
        <v>4</v>
      </c>
      <c r="F2409" s="7">
        <f>IF(R2409&gt;0,RANK(R2409,(P2409:R2409,S2409:AG2409)),0)</f>
        <v>1</v>
      </c>
      <c r="G2409" s="7">
        <f>IF(S2409&gt;0,RANK(S2409,(P2409:R2409,S2409:AG2409)),0)</f>
        <v>2</v>
      </c>
      <c r="H2409" s="48">
        <f t="shared" ref="H2409:H2438" si="1276">MAX(P2409:Y2409)-LARGE(P2409:Y2409,2)</f>
        <v>778</v>
      </c>
      <c r="I2409" s="163">
        <f t="shared" si="1272"/>
        <v>0.88009049773755654</v>
      </c>
      <c r="J2409" s="2"/>
      <c r="K2409" s="2">
        <f t="shared" ref="K2409:K2438" si="1277">IF($C2409=0,"-",P2409/$C2409)</f>
        <v>0</v>
      </c>
      <c r="L2409" s="2">
        <f t="shared" ref="L2409:L2438" si="1278">IF($C2409=0,"-",Q2409/$C2409)</f>
        <v>2.2624434389140274E-3</v>
      </c>
      <c r="M2409" s="2">
        <f t="shared" ref="M2409:M2438" si="1279">IF($C2409=0,"-",R2409/$C2409)</f>
        <v>0.9321266968325792</v>
      </c>
      <c r="N2409" s="2">
        <f t="shared" ref="N2409:N2472" si="1280">IF($C2409=0,"-",S2409/$C2409)</f>
        <v>5.2036199095022627E-2</v>
      </c>
      <c r="O2409" s="2">
        <f t="shared" ref="O2409:O2472" si="1281">IF(C2409=0,"-",(1-K2409-L2409-M2409-N2409))</f>
        <v>1.3574660633484149E-2</v>
      </c>
      <c r="Q2409" s="1">
        <v>2</v>
      </c>
      <c r="R2409" s="1">
        <v>824</v>
      </c>
      <c r="S2409" s="1">
        <v>46</v>
      </c>
      <c r="T2409" s="1">
        <v>11</v>
      </c>
      <c r="AD2409" s="1">
        <v>1</v>
      </c>
      <c r="AI2409" s="7">
        <f t="shared" ref="AI2409:AI2438" si="1282">IF(T2409&gt;0,RANK(T2409,(P2409:Z2409)),0)</f>
        <v>3</v>
      </c>
      <c r="AJ2409" s="7">
        <f t="shared" ref="AJ2409:AJ2438" si="1283">IF(U2409&gt;0,RANK(U2409,(P2409:Z2409)),0)</f>
        <v>0</v>
      </c>
      <c r="AK2409" s="7">
        <f t="shared" ref="AK2409:AK2438" si="1284">IF(V2409&gt;0,RANK(V2409,(P2409:Z2409)),0)</f>
        <v>0</v>
      </c>
      <c r="AL2409" s="7">
        <f t="shared" ref="AL2409:AL2438" si="1285">IF(W2409&gt;0,RANK(W2409,(P2409:Z2409)),0)</f>
        <v>0</v>
      </c>
      <c r="AM2409" s="2">
        <f t="shared" ref="AM2409:AM2438" si="1286">IF($C2409=0,"-",T2409/$C2409)</f>
        <v>1.2443438914027148E-2</v>
      </c>
      <c r="AN2409" s="2">
        <f t="shared" ref="AN2409:AN2438" si="1287">IF($C2409=0,"-",U2409/$C2409)</f>
        <v>0</v>
      </c>
      <c r="AO2409" s="2">
        <f t="shared" ref="AO2409:AO2438" si="1288">IF($C2409=0,"-",V2409/$C2409)</f>
        <v>0</v>
      </c>
      <c r="AP2409" s="2">
        <f t="shared" ref="AP2409:AP2438" si="1289">IF($C2409=0,"-",W2409/$C2409)</f>
        <v>0</v>
      </c>
      <c r="AR2409" t="str">
        <f t="shared" si="1273"/>
        <v>Beaver</v>
      </c>
      <c r="AS2409" t="s">
        <v>1940</v>
      </c>
      <c r="AT2409">
        <v>2</v>
      </c>
      <c r="AV2409" s="91">
        <v>49</v>
      </c>
      <c r="AW2409" s="93">
        <v>1</v>
      </c>
      <c r="AX2409" s="99">
        <f t="shared" ref="AX2409:AX2437" si="1290">AV2409*1000+AW2409</f>
        <v>49001</v>
      </c>
      <c r="AZ2409" s="7" t="s">
        <v>3053</v>
      </c>
      <c r="BA2409" t="s">
        <v>3290</v>
      </c>
    </row>
    <row r="2410" spans="1:62" hidden="1" outlineLevel="1">
      <c r="A2410" t="s">
        <v>966</v>
      </c>
      <c r="B2410" t="s">
        <v>1940</v>
      </c>
      <c r="C2410" s="1">
        <f t="shared" si="1275"/>
        <v>5958</v>
      </c>
      <c r="D2410" s="7">
        <f>IF(P2410&gt;0,RANK(P2410,(P2410:R2410,S2410:AG2410)),0)</f>
        <v>0</v>
      </c>
      <c r="E2410" s="7">
        <f>IF(Q2410&gt;0,RANK(Q2410,(P2410:R2410,S2410:AG2410)),0)</f>
        <v>4</v>
      </c>
      <c r="F2410" s="7">
        <f>IF(R2410&gt;0,RANK(R2410,(P2410:R2410,S2410:AG2410)),0)</f>
        <v>1</v>
      </c>
      <c r="G2410" s="7">
        <f>IF(S2410&gt;0,RANK(S2410,(P2410:R2410,S2410:AG2410)),0)</f>
        <v>2</v>
      </c>
      <c r="H2410" s="48">
        <f t="shared" si="1276"/>
        <v>5460</v>
      </c>
      <c r="I2410" s="163">
        <f t="shared" si="1272"/>
        <v>0.91641490433031214</v>
      </c>
      <c r="J2410" s="2"/>
      <c r="K2410" s="2">
        <f t="shared" si="1277"/>
        <v>0</v>
      </c>
      <c r="L2410" s="2">
        <f t="shared" si="1278"/>
        <v>4.5317220543806651E-3</v>
      </c>
      <c r="M2410" s="2">
        <f t="shared" si="1279"/>
        <v>0.94746559248069817</v>
      </c>
      <c r="N2410" s="2">
        <f t="shared" si="1280"/>
        <v>3.1050688150386037E-2</v>
      </c>
      <c r="O2410" s="2">
        <f t="shared" si="1281"/>
        <v>1.695199731453511E-2</v>
      </c>
      <c r="Q2410" s="1">
        <v>27</v>
      </c>
      <c r="R2410" s="1">
        <v>5645</v>
      </c>
      <c r="S2410" s="1">
        <v>185</v>
      </c>
      <c r="T2410" s="1">
        <v>89</v>
      </c>
      <c r="AD2410" s="1">
        <v>12</v>
      </c>
      <c r="AI2410" s="7">
        <f t="shared" si="1282"/>
        <v>3</v>
      </c>
      <c r="AJ2410" s="7">
        <f t="shared" si="1283"/>
        <v>0</v>
      </c>
      <c r="AK2410" s="7">
        <f t="shared" si="1284"/>
        <v>0</v>
      </c>
      <c r="AL2410" s="7">
        <f t="shared" si="1285"/>
        <v>0</v>
      </c>
      <c r="AM2410" s="2">
        <f t="shared" si="1286"/>
        <v>1.4937898623699227E-2</v>
      </c>
      <c r="AN2410" s="2">
        <f t="shared" si="1287"/>
        <v>0</v>
      </c>
      <c r="AO2410" s="2">
        <f t="shared" si="1288"/>
        <v>0</v>
      </c>
      <c r="AP2410" s="2">
        <f t="shared" si="1289"/>
        <v>0</v>
      </c>
      <c r="AR2410" t="str">
        <f t="shared" si="1273"/>
        <v>Box Elder</v>
      </c>
      <c r="AS2410" t="s">
        <v>1940</v>
      </c>
      <c r="AT2410">
        <v>1</v>
      </c>
      <c r="AV2410" s="91">
        <v>49</v>
      </c>
      <c r="AW2410" s="93">
        <v>3</v>
      </c>
      <c r="AX2410" s="99">
        <f t="shared" si="1290"/>
        <v>49003</v>
      </c>
      <c r="AZ2410" s="7" t="s">
        <v>3053</v>
      </c>
      <c r="BA2410" t="s">
        <v>3290</v>
      </c>
    </row>
    <row r="2411" spans="1:62" hidden="1" outlineLevel="1">
      <c r="A2411" t="s">
        <v>1742</v>
      </c>
      <c r="B2411" t="s">
        <v>1940</v>
      </c>
      <c r="C2411" s="1">
        <f t="shared" si="1275"/>
        <v>9972</v>
      </c>
      <c r="D2411" s="7">
        <f>IF(P2411&gt;0,RANK(P2411,(P2411:R2411,S2411:AG2411)),0)</f>
        <v>0</v>
      </c>
      <c r="E2411" s="7">
        <f>IF(Q2411&gt;0,RANK(Q2411,(P2411:R2411,S2411:AG2411)),0)</f>
        <v>4</v>
      </c>
      <c r="F2411" s="7">
        <f>IF(R2411&gt;0,RANK(R2411,(P2411:R2411,S2411:AG2411)),0)</f>
        <v>1</v>
      </c>
      <c r="G2411" s="7">
        <f>IF(S2411&gt;0,RANK(S2411,(P2411:R2411,S2411:AG2411)),0)</f>
        <v>2</v>
      </c>
      <c r="H2411" s="48">
        <f t="shared" si="1276"/>
        <v>8851</v>
      </c>
      <c r="I2411" s="163">
        <f t="shared" si="1272"/>
        <v>0.88758523866827121</v>
      </c>
      <c r="J2411" s="2"/>
      <c r="K2411" s="2">
        <f t="shared" si="1277"/>
        <v>0</v>
      </c>
      <c r="L2411" s="2">
        <f t="shared" si="1278"/>
        <v>3.4095467308463698E-3</v>
      </c>
      <c r="M2411" s="2">
        <f t="shared" si="1279"/>
        <v>0.93561973525872444</v>
      </c>
      <c r="N2411" s="2">
        <f t="shared" si="1280"/>
        <v>4.8034496590453273E-2</v>
      </c>
      <c r="O2411" s="2">
        <f t="shared" si="1281"/>
        <v>1.293622141997592E-2</v>
      </c>
      <c r="Q2411" s="1">
        <v>34</v>
      </c>
      <c r="R2411" s="1">
        <v>9330</v>
      </c>
      <c r="S2411" s="1">
        <v>479</v>
      </c>
      <c r="T2411" s="1">
        <v>107</v>
      </c>
      <c r="AD2411" s="1">
        <v>22</v>
      </c>
      <c r="AI2411" s="7">
        <f t="shared" si="1282"/>
        <v>3</v>
      </c>
      <c r="AJ2411" s="7">
        <f t="shared" si="1283"/>
        <v>0</v>
      </c>
      <c r="AK2411" s="7">
        <f t="shared" si="1284"/>
        <v>0</v>
      </c>
      <c r="AL2411" s="7">
        <f t="shared" si="1285"/>
        <v>0</v>
      </c>
      <c r="AM2411" s="2">
        <f t="shared" si="1286"/>
        <v>1.0730044123545928E-2</v>
      </c>
      <c r="AN2411" s="2">
        <f t="shared" si="1287"/>
        <v>0</v>
      </c>
      <c r="AO2411" s="2">
        <f t="shared" si="1288"/>
        <v>0</v>
      </c>
      <c r="AP2411" s="2">
        <f t="shared" si="1289"/>
        <v>0</v>
      </c>
      <c r="AR2411" t="str">
        <f t="shared" si="1273"/>
        <v>Cache</v>
      </c>
      <c r="AS2411" t="s">
        <v>1940</v>
      </c>
      <c r="AT2411" s="162">
        <v>1</v>
      </c>
      <c r="AV2411" s="91">
        <v>49</v>
      </c>
      <c r="AW2411" s="93">
        <v>5</v>
      </c>
      <c r="AX2411" s="99">
        <f t="shared" si="1290"/>
        <v>49005</v>
      </c>
      <c r="AZ2411" s="7" t="s">
        <v>3053</v>
      </c>
      <c r="BA2411" t="s">
        <v>3290</v>
      </c>
    </row>
    <row r="2412" spans="1:62" hidden="1" outlineLevel="1">
      <c r="A2412" t="s">
        <v>1703</v>
      </c>
      <c r="B2412" t="s">
        <v>1940</v>
      </c>
      <c r="C2412" s="1">
        <f t="shared" si="1275"/>
        <v>815</v>
      </c>
      <c r="D2412" s="7">
        <f>IF(P2412&gt;0,RANK(P2412,(P2412:R2412,S2412:AG2412)),0)</f>
        <v>0</v>
      </c>
      <c r="E2412" s="7">
        <f>IF(Q2412&gt;0,RANK(Q2412,(P2412:R2412,S2412:AG2412)),0)</f>
        <v>4</v>
      </c>
      <c r="F2412" s="7">
        <f>IF(R2412&gt;0,RANK(R2412,(P2412:R2412,S2412:AG2412)),0)</f>
        <v>1</v>
      </c>
      <c r="G2412" s="7">
        <f>IF(S2412&gt;0,RANK(S2412,(P2412:R2412,S2412:AG2412)),0)</f>
        <v>2</v>
      </c>
      <c r="H2412" s="48">
        <f t="shared" si="1276"/>
        <v>675</v>
      </c>
      <c r="I2412" s="163">
        <f t="shared" si="1272"/>
        <v>0.82822085889570551</v>
      </c>
      <c r="J2412" s="2"/>
      <c r="K2412" s="2">
        <f t="shared" si="1277"/>
        <v>0</v>
      </c>
      <c r="L2412" s="2">
        <f t="shared" si="1278"/>
        <v>1.4723926380368098E-2</v>
      </c>
      <c r="M2412" s="2">
        <f t="shared" si="1279"/>
        <v>0.89325153374233124</v>
      </c>
      <c r="N2412" s="2">
        <f t="shared" si="1280"/>
        <v>6.5030674846625766E-2</v>
      </c>
      <c r="O2412" s="2">
        <f t="shared" si="1281"/>
        <v>2.6993865030674871E-2</v>
      </c>
      <c r="Q2412" s="1">
        <v>12</v>
      </c>
      <c r="R2412" s="1">
        <v>728</v>
      </c>
      <c r="S2412" s="1">
        <v>53</v>
      </c>
      <c r="T2412" s="1">
        <v>20</v>
      </c>
      <c r="AD2412" s="1">
        <v>2</v>
      </c>
      <c r="AI2412" s="7">
        <f t="shared" si="1282"/>
        <v>3</v>
      </c>
      <c r="AJ2412" s="7">
        <f t="shared" si="1283"/>
        <v>0</v>
      </c>
      <c r="AK2412" s="7">
        <f t="shared" si="1284"/>
        <v>0</v>
      </c>
      <c r="AL2412" s="7">
        <f t="shared" si="1285"/>
        <v>0</v>
      </c>
      <c r="AM2412" s="2">
        <f t="shared" si="1286"/>
        <v>2.4539877300613498E-2</v>
      </c>
      <c r="AN2412" s="2">
        <f t="shared" si="1287"/>
        <v>0</v>
      </c>
      <c r="AO2412" s="2">
        <f t="shared" si="1288"/>
        <v>0</v>
      </c>
      <c r="AP2412" s="2">
        <f t="shared" si="1289"/>
        <v>0</v>
      </c>
      <c r="AR2412" t="str">
        <f t="shared" si="1273"/>
        <v>Carbon</v>
      </c>
      <c r="AS2412" t="s">
        <v>1940</v>
      </c>
      <c r="AT2412">
        <v>3</v>
      </c>
      <c r="AV2412" s="91">
        <v>49</v>
      </c>
      <c r="AW2412" s="93">
        <v>7</v>
      </c>
      <c r="AX2412" s="99">
        <f t="shared" si="1290"/>
        <v>49007</v>
      </c>
      <c r="AZ2412" s="7" t="s">
        <v>3053</v>
      </c>
      <c r="BA2412" t="s">
        <v>3290</v>
      </c>
    </row>
    <row r="2413" spans="1:62" hidden="1" outlineLevel="1">
      <c r="A2413" t="s">
        <v>1838</v>
      </c>
      <c r="B2413" t="s">
        <v>1940</v>
      </c>
      <c r="C2413" s="1">
        <f t="shared" si="1275"/>
        <v>151</v>
      </c>
      <c r="D2413" s="7">
        <f>IF(P2413&gt;0,RANK(P2413,(P2413:R2413,S2413:AG2413)),0)</f>
        <v>0</v>
      </c>
      <c r="E2413" s="7">
        <f>IF(Q2413&gt;0,RANK(Q2413,(P2413:R2413,S2413:AG2413)),0)</f>
        <v>0</v>
      </c>
      <c r="F2413" s="7">
        <f>IF(R2413&gt;0,RANK(R2413,(P2413:R2413,S2413:AG2413)),0)</f>
        <v>1</v>
      </c>
      <c r="G2413" s="7">
        <f>IF(S2413&gt;0,RANK(S2413,(P2413:R2413,S2413:AG2413)),0)</f>
        <v>2</v>
      </c>
      <c r="H2413" s="48">
        <f t="shared" si="1276"/>
        <v>134</v>
      </c>
      <c r="I2413" s="163">
        <f t="shared" si="1272"/>
        <v>0.88741721854304634</v>
      </c>
      <c r="J2413" s="2"/>
      <c r="K2413" s="2">
        <f t="shared" si="1277"/>
        <v>0</v>
      </c>
      <c r="L2413" s="2">
        <f t="shared" si="1278"/>
        <v>0</v>
      </c>
      <c r="M2413" s="2">
        <f t="shared" si="1279"/>
        <v>0.92715231788079466</v>
      </c>
      <c r="N2413" s="2">
        <f t="shared" si="1280"/>
        <v>3.9735099337748346E-2</v>
      </c>
      <c r="O2413" s="2">
        <f t="shared" si="1281"/>
        <v>3.3112582781456991E-2</v>
      </c>
      <c r="Q2413" s="1">
        <v>0</v>
      </c>
      <c r="R2413" s="1">
        <v>140</v>
      </c>
      <c r="S2413" s="1">
        <v>6</v>
      </c>
      <c r="T2413" s="1">
        <v>5</v>
      </c>
      <c r="AD2413" s="1">
        <v>0</v>
      </c>
      <c r="AI2413" s="7">
        <f t="shared" si="1282"/>
        <v>3</v>
      </c>
      <c r="AJ2413" s="7">
        <f t="shared" si="1283"/>
        <v>0</v>
      </c>
      <c r="AK2413" s="7">
        <f t="shared" si="1284"/>
        <v>0</v>
      </c>
      <c r="AL2413" s="7">
        <f t="shared" si="1285"/>
        <v>0</v>
      </c>
      <c r="AM2413" s="2">
        <f t="shared" si="1286"/>
        <v>3.3112582781456956E-2</v>
      </c>
      <c r="AN2413" s="2">
        <f t="shared" si="1287"/>
        <v>0</v>
      </c>
      <c r="AO2413" s="2">
        <f t="shared" si="1288"/>
        <v>0</v>
      </c>
      <c r="AP2413" s="2">
        <f t="shared" si="1289"/>
        <v>0</v>
      </c>
      <c r="AR2413" t="str">
        <f t="shared" si="1273"/>
        <v>Daggett</v>
      </c>
      <c r="AS2413" t="s">
        <v>1940</v>
      </c>
      <c r="AT2413" s="162">
        <v>1</v>
      </c>
      <c r="AV2413" s="91">
        <v>49</v>
      </c>
      <c r="AW2413" s="93">
        <v>9</v>
      </c>
      <c r="AX2413" s="99">
        <f t="shared" si="1290"/>
        <v>49009</v>
      </c>
      <c r="AZ2413" s="7" t="s">
        <v>3053</v>
      </c>
      <c r="BA2413" t="s">
        <v>3290</v>
      </c>
    </row>
    <row r="2414" spans="1:62" hidden="1" outlineLevel="1">
      <c r="A2414" t="s">
        <v>2493</v>
      </c>
      <c r="B2414" t="s">
        <v>1940</v>
      </c>
      <c r="C2414" s="1">
        <f t="shared" si="1275"/>
        <v>30652</v>
      </c>
      <c r="D2414" s="7">
        <f>IF(P2414&gt;0,RANK(P2414,(P2414:R2414,S2414:AG2414)),0)</f>
        <v>0</v>
      </c>
      <c r="E2414" s="7">
        <f>IF(Q2414&gt;0,RANK(Q2414,(P2414:R2414,S2414:AG2414)),0)</f>
        <v>4</v>
      </c>
      <c r="F2414" s="7">
        <f>IF(R2414&gt;0,RANK(R2414,(P2414:R2414,S2414:AG2414)),0)</f>
        <v>1</v>
      </c>
      <c r="G2414" s="7">
        <f>IF(S2414&gt;0,RANK(S2414,(P2414:R2414,S2414:AG2414)),0)</f>
        <v>2</v>
      </c>
      <c r="H2414" s="48">
        <f t="shared" si="1276"/>
        <v>28087</v>
      </c>
      <c r="I2414" s="163">
        <f t="shared" si="1272"/>
        <v>0.91631867414850576</v>
      </c>
      <c r="J2414" s="2"/>
      <c r="K2414" s="2">
        <f t="shared" si="1277"/>
        <v>0</v>
      </c>
      <c r="L2414" s="2">
        <f t="shared" si="1278"/>
        <v>3.8496672321545085E-3</v>
      </c>
      <c r="M2414" s="2">
        <f t="shared" si="1279"/>
        <v>0.94933446430901736</v>
      </c>
      <c r="N2414" s="2">
        <f t="shared" si="1280"/>
        <v>3.3015790160511552E-2</v>
      </c>
      <c r="O2414" s="2">
        <f t="shared" si="1281"/>
        <v>1.3800078298316573E-2</v>
      </c>
      <c r="Q2414" s="1">
        <v>118</v>
      </c>
      <c r="R2414" s="1">
        <v>29099</v>
      </c>
      <c r="S2414" s="1">
        <v>1012</v>
      </c>
      <c r="T2414" s="1">
        <v>367</v>
      </c>
      <c r="AD2414" s="1">
        <v>56</v>
      </c>
      <c r="AI2414" s="7">
        <f t="shared" si="1282"/>
        <v>3</v>
      </c>
      <c r="AJ2414" s="7">
        <f t="shared" si="1283"/>
        <v>0</v>
      </c>
      <c r="AK2414" s="7">
        <f t="shared" si="1284"/>
        <v>0</v>
      </c>
      <c r="AL2414" s="7">
        <f t="shared" si="1285"/>
        <v>0</v>
      </c>
      <c r="AM2414" s="2">
        <f t="shared" si="1286"/>
        <v>1.1973117577972073E-2</v>
      </c>
      <c r="AN2414" s="2">
        <f t="shared" si="1287"/>
        <v>0</v>
      </c>
      <c r="AO2414" s="2">
        <f t="shared" si="1288"/>
        <v>0</v>
      </c>
      <c r="AP2414" s="2">
        <f t="shared" si="1289"/>
        <v>0</v>
      </c>
      <c r="AR2414" t="str">
        <f t="shared" si="1273"/>
        <v>Davis</v>
      </c>
      <c r="AS2414" t="s">
        <v>1940</v>
      </c>
      <c r="AV2414" s="91">
        <v>49</v>
      </c>
      <c r="AW2414" s="93">
        <v>11</v>
      </c>
      <c r="AX2414" s="99">
        <f t="shared" si="1290"/>
        <v>49011</v>
      </c>
      <c r="AZ2414" s="7" t="s">
        <v>3053</v>
      </c>
      <c r="BA2414" t="s">
        <v>3290</v>
      </c>
    </row>
    <row r="2415" spans="1:62" hidden="1" outlineLevel="1">
      <c r="A2415" t="s">
        <v>1664</v>
      </c>
      <c r="B2415" t="s">
        <v>1940</v>
      </c>
      <c r="C2415" s="1">
        <f t="shared" si="1275"/>
        <v>2757</v>
      </c>
      <c r="D2415" s="7">
        <f>IF(P2415&gt;0,RANK(P2415,(P2415:R2415,S2415:AG2415)),0)</f>
        <v>0</v>
      </c>
      <c r="E2415" s="7">
        <f>IF(Q2415&gt;0,RANK(Q2415,(P2415:R2415,S2415:AG2415)),0)</f>
        <v>4</v>
      </c>
      <c r="F2415" s="7">
        <f>IF(R2415&gt;0,RANK(R2415,(P2415:R2415,S2415:AG2415)),0)</f>
        <v>1</v>
      </c>
      <c r="G2415" s="7">
        <f>IF(S2415&gt;0,RANK(S2415,(P2415:R2415,S2415:AG2415)),0)</f>
        <v>2</v>
      </c>
      <c r="H2415" s="48">
        <f t="shared" si="1276"/>
        <v>2523</v>
      </c>
      <c r="I2415" s="163">
        <f t="shared" si="1272"/>
        <v>0.91512513601741019</v>
      </c>
      <c r="J2415" s="2"/>
      <c r="K2415" s="2">
        <f t="shared" si="1277"/>
        <v>0</v>
      </c>
      <c r="L2415" s="2">
        <f t="shared" si="1278"/>
        <v>3.2644178454842221E-3</v>
      </c>
      <c r="M2415" s="2">
        <f t="shared" si="1279"/>
        <v>0.94631846209648174</v>
      </c>
      <c r="N2415" s="2">
        <f t="shared" si="1280"/>
        <v>3.1193326079071455E-2</v>
      </c>
      <c r="O2415" s="2">
        <f t="shared" si="1281"/>
        <v>1.9223793978962549E-2</v>
      </c>
      <c r="Q2415" s="1">
        <v>9</v>
      </c>
      <c r="R2415" s="1">
        <v>2609</v>
      </c>
      <c r="S2415" s="1">
        <v>86</v>
      </c>
      <c r="T2415" s="1">
        <v>51</v>
      </c>
      <c r="AD2415" s="1">
        <v>2</v>
      </c>
      <c r="AI2415" s="7">
        <f t="shared" si="1282"/>
        <v>3</v>
      </c>
      <c r="AJ2415" s="7">
        <f t="shared" si="1283"/>
        <v>0</v>
      </c>
      <c r="AK2415" s="7">
        <f t="shared" si="1284"/>
        <v>0</v>
      </c>
      <c r="AL2415" s="7">
        <f t="shared" si="1285"/>
        <v>0</v>
      </c>
      <c r="AM2415" s="2">
        <f t="shared" si="1286"/>
        <v>1.8498367791077257E-2</v>
      </c>
      <c r="AN2415" s="2">
        <f t="shared" si="1287"/>
        <v>0</v>
      </c>
      <c r="AO2415" s="2">
        <f t="shared" si="1288"/>
        <v>0</v>
      </c>
      <c r="AP2415" s="2">
        <f t="shared" si="1289"/>
        <v>0</v>
      </c>
      <c r="AR2415" t="str">
        <f t="shared" si="1273"/>
        <v>Duchesne</v>
      </c>
      <c r="AS2415" t="s">
        <v>1940</v>
      </c>
      <c r="AT2415" s="162">
        <v>1</v>
      </c>
      <c r="AV2415" s="91">
        <v>49</v>
      </c>
      <c r="AW2415" s="93">
        <v>13</v>
      </c>
      <c r="AX2415" s="99">
        <f t="shared" si="1290"/>
        <v>49013</v>
      </c>
      <c r="AZ2415" s="7" t="s">
        <v>3053</v>
      </c>
      <c r="BA2415" t="s">
        <v>3290</v>
      </c>
    </row>
    <row r="2416" spans="1:62" hidden="1" outlineLevel="1">
      <c r="A2416" t="s">
        <v>1393</v>
      </c>
      <c r="B2416" t="s">
        <v>1940</v>
      </c>
      <c r="C2416" s="1">
        <f t="shared" si="1275"/>
        <v>922</v>
      </c>
      <c r="D2416" s="7">
        <f>IF(P2416&gt;0,RANK(P2416,(P2416:R2416,S2416:AG2416)),0)</f>
        <v>0</v>
      </c>
      <c r="E2416" s="7">
        <f>IF(Q2416&gt;0,RANK(Q2416,(P2416:R2416,S2416:AG2416)),0)</f>
        <v>4</v>
      </c>
      <c r="F2416" s="7">
        <f>IF(R2416&gt;0,RANK(R2416,(P2416:R2416,S2416:AG2416)),0)</f>
        <v>1</v>
      </c>
      <c r="G2416" s="7">
        <f>IF(S2416&gt;0,RANK(S2416,(P2416:R2416,S2416:AG2416)),0)</f>
        <v>2</v>
      </c>
      <c r="H2416" s="48">
        <f t="shared" si="1276"/>
        <v>807</v>
      </c>
      <c r="I2416" s="163">
        <f t="shared" si="1272"/>
        <v>0.87527114967462039</v>
      </c>
      <c r="J2416" s="2"/>
      <c r="K2416" s="2">
        <f t="shared" si="1277"/>
        <v>0</v>
      </c>
      <c r="L2416" s="2">
        <f t="shared" si="1278"/>
        <v>4.3383947939262474E-3</v>
      </c>
      <c r="M2416" s="2">
        <f t="shared" si="1279"/>
        <v>0.92516268980477223</v>
      </c>
      <c r="N2416" s="2">
        <f t="shared" si="1280"/>
        <v>4.9891540130151846E-2</v>
      </c>
      <c r="O2416" s="2">
        <f t="shared" si="1281"/>
        <v>2.0607375271149642E-2</v>
      </c>
      <c r="Q2416" s="1">
        <v>4</v>
      </c>
      <c r="R2416" s="1">
        <v>853</v>
      </c>
      <c r="S2416" s="1">
        <v>46</v>
      </c>
      <c r="T2416" s="1">
        <v>17</v>
      </c>
      <c r="AD2416" s="1">
        <v>2</v>
      </c>
      <c r="AI2416" s="7">
        <f t="shared" si="1282"/>
        <v>3</v>
      </c>
      <c r="AJ2416" s="7">
        <f t="shared" si="1283"/>
        <v>0</v>
      </c>
      <c r="AK2416" s="7">
        <f t="shared" si="1284"/>
        <v>0</v>
      </c>
      <c r="AL2416" s="7">
        <f t="shared" si="1285"/>
        <v>0</v>
      </c>
      <c r="AM2416" s="2">
        <f t="shared" si="1286"/>
        <v>1.843817787418655E-2</v>
      </c>
      <c r="AN2416" s="2">
        <f t="shared" si="1287"/>
        <v>0</v>
      </c>
      <c r="AO2416" s="2">
        <f t="shared" si="1288"/>
        <v>0</v>
      </c>
      <c r="AP2416" s="2">
        <f t="shared" si="1289"/>
        <v>0</v>
      </c>
      <c r="AR2416" t="str">
        <f t="shared" si="1273"/>
        <v>Emery</v>
      </c>
      <c r="AS2416" t="s">
        <v>1940</v>
      </c>
      <c r="AT2416" s="162">
        <v>3</v>
      </c>
      <c r="AV2416" s="91">
        <v>49</v>
      </c>
      <c r="AW2416" s="93">
        <v>15</v>
      </c>
      <c r="AX2416" s="99">
        <f t="shared" si="1290"/>
        <v>49015</v>
      </c>
      <c r="AZ2416" s="7" t="s">
        <v>3053</v>
      </c>
      <c r="BA2416" t="s">
        <v>3290</v>
      </c>
    </row>
    <row r="2417" spans="1:53" hidden="1" outlineLevel="1">
      <c r="A2417" t="s">
        <v>2136</v>
      </c>
      <c r="B2417" t="s">
        <v>1940</v>
      </c>
      <c r="C2417" s="1">
        <f t="shared" si="1275"/>
        <v>905</v>
      </c>
      <c r="D2417" s="7">
        <f>IF(P2417&gt;0,RANK(P2417,(P2417:R2417,S2417:AG2417)),0)</f>
        <v>0</v>
      </c>
      <c r="E2417" s="7">
        <f>IF(Q2417&gt;0,RANK(Q2417,(P2417:R2417,S2417:AG2417)),0)</f>
        <v>4</v>
      </c>
      <c r="F2417" s="7">
        <f>IF(R2417&gt;0,RANK(R2417,(P2417:R2417,S2417:AG2417)),0)</f>
        <v>1</v>
      </c>
      <c r="G2417" s="7">
        <f>IF(S2417&gt;0,RANK(S2417,(P2417:R2417,S2417:AG2417)),0)</f>
        <v>2</v>
      </c>
      <c r="H2417" s="48">
        <f t="shared" si="1276"/>
        <v>825</v>
      </c>
      <c r="I2417" s="163">
        <f t="shared" si="1272"/>
        <v>0.91160220994475138</v>
      </c>
      <c r="J2417" s="2"/>
      <c r="K2417" s="2">
        <f t="shared" si="1277"/>
        <v>0</v>
      </c>
      <c r="L2417" s="2">
        <f t="shared" si="1278"/>
        <v>7.7348066298342545E-3</v>
      </c>
      <c r="M2417" s="2">
        <f t="shared" si="1279"/>
        <v>0.94143646408839776</v>
      </c>
      <c r="N2417" s="2">
        <f t="shared" si="1280"/>
        <v>2.9834254143646408E-2</v>
      </c>
      <c r="O2417" s="2">
        <f t="shared" si="1281"/>
        <v>2.0994475138121551E-2</v>
      </c>
      <c r="Q2417" s="1">
        <v>7</v>
      </c>
      <c r="R2417" s="1">
        <v>852</v>
      </c>
      <c r="S2417" s="1">
        <v>27</v>
      </c>
      <c r="T2417" s="1">
        <v>15</v>
      </c>
      <c r="AD2417" s="1">
        <v>4</v>
      </c>
      <c r="AI2417" s="7">
        <f t="shared" si="1282"/>
        <v>3</v>
      </c>
      <c r="AJ2417" s="7">
        <f t="shared" si="1283"/>
        <v>0</v>
      </c>
      <c r="AK2417" s="7">
        <f t="shared" si="1284"/>
        <v>0</v>
      </c>
      <c r="AL2417" s="7">
        <f t="shared" si="1285"/>
        <v>0</v>
      </c>
      <c r="AM2417" s="2">
        <f t="shared" si="1286"/>
        <v>1.6574585635359115E-2</v>
      </c>
      <c r="AN2417" s="2">
        <f t="shared" si="1287"/>
        <v>0</v>
      </c>
      <c r="AO2417" s="2">
        <f t="shared" si="1288"/>
        <v>0</v>
      </c>
      <c r="AP2417" s="2">
        <f t="shared" si="1289"/>
        <v>0</v>
      </c>
      <c r="AR2417" t="str">
        <f t="shared" si="1273"/>
        <v>Garfield</v>
      </c>
      <c r="AS2417" t="s">
        <v>1940</v>
      </c>
      <c r="AT2417" s="162">
        <v>2</v>
      </c>
      <c r="AV2417" s="91">
        <v>49</v>
      </c>
      <c r="AW2417" s="93">
        <v>17</v>
      </c>
      <c r="AX2417" s="99">
        <f t="shared" si="1290"/>
        <v>49017</v>
      </c>
      <c r="AZ2417" s="7" t="s">
        <v>3053</v>
      </c>
      <c r="BA2417" t="s">
        <v>3290</v>
      </c>
    </row>
    <row r="2418" spans="1:53" hidden="1" outlineLevel="1">
      <c r="A2418" t="s">
        <v>2539</v>
      </c>
      <c r="B2418" t="s">
        <v>1940</v>
      </c>
      <c r="C2418" s="1">
        <f t="shared" si="1275"/>
        <v>521</v>
      </c>
      <c r="D2418" s="7">
        <f>IF(P2418&gt;0,RANK(P2418,(P2418:R2418,S2418:AG2418)),0)</f>
        <v>0</v>
      </c>
      <c r="E2418" s="7">
        <f>IF(Q2418&gt;0,RANK(Q2418,(P2418:R2418,S2418:AG2418)),0)</f>
        <v>3</v>
      </c>
      <c r="F2418" s="7">
        <f>IF(R2418&gt;0,RANK(R2418,(P2418:R2418,S2418:AG2418)),0)</f>
        <v>1</v>
      </c>
      <c r="G2418" s="7">
        <f>IF(S2418&gt;0,RANK(S2418,(P2418:R2418,S2418:AG2418)),0)</f>
        <v>2</v>
      </c>
      <c r="H2418" s="48">
        <f t="shared" si="1276"/>
        <v>416</v>
      </c>
      <c r="I2418" s="163">
        <f t="shared" si="1272"/>
        <v>0.79846449136276387</v>
      </c>
      <c r="J2418" s="2"/>
      <c r="K2418" s="2">
        <f t="shared" si="1277"/>
        <v>0</v>
      </c>
      <c r="L2418" s="2">
        <f t="shared" si="1278"/>
        <v>3.0710172744721688E-2</v>
      </c>
      <c r="M2418" s="2">
        <f t="shared" si="1279"/>
        <v>0.87332053742802307</v>
      </c>
      <c r="N2418" s="2">
        <f t="shared" si="1280"/>
        <v>7.4856046065259113E-2</v>
      </c>
      <c r="O2418" s="2">
        <f t="shared" si="1281"/>
        <v>2.1113243761996164E-2</v>
      </c>
      <c r="Q2418" s="1">
        <v>16</v>
      </c>
      <c r="R2418" s="1">
        <v>455</v>
      </c>
      <c r="S2418" s="1">
        <v>39</v>
      </c>
      <c r="T2418" s="1">
        <v>9</v>
      </c>
      <c r="AD2418" s="1">
        <v>2</v>
      </c>
      <c r="AI2418" s="7">
        <f t="shared" si="1282"/>
        <v>4</v>
      </c>
      <c r="AJ2418" s="7">
        <f t="shared" si="1283"/>
        <v>0</v>
      </c>
      <c r="AK2418" s="7">
        <f t="shared" si="1284"/>
        <v>0</v>
      </c>
      <c r="AL2418" s="7">
        <f t="shared" si="1285"/>
        <v>0</v>
      </c>
      <c r="AM2418" s="2">
        <f t="shared" si="1286"/>
        <v>1.7274472168905951E-2</v>
      </c>
      <c r="AN2418" s="2">
        <f t="shared" si="1287"/>
        <v>0</v>
      </c>
      <c r="AO2418" s="2">
        <f t="shared" si="1288"/>
        <v>0</v>
      </c>
      <c r="AP2418" s="2">
        <f t="shared" si="1289"/>
        <v>0</v>
      </c>
      <c r="AR2418" t="str">
        <f t="shared" si="1273"/>
        <v>Grand</v>
      </c>
      <c r="AS2418" t="s">
        <v>1940</v>
      </c>
      <c r="AT2418" s="162">
        <v>3</v>
      </c>
      <c r="AV2418" s="91">
        <v>49</v>
      </c>
      <c r="AW2418" s="93">
        <v>19</v>
      </c>
      <c r="AX2418" s="99">
        <f t="shared" si="1290"/>
        <v>49019</v>
      </c>
      <c r="AZ2418" s="7" t="s">
        <v>3053</v>
      </c>
      <c r="BA2418" t="s">
        <v>3290</v>
      </c>
    </row>
    <row r="2419" spans="1:53" hidden="1" outlineLevel="1">
      <c r="A2419" t="s">
        <v>1007</v>
      </c>
      <c r="B2419" t="s">
        <v>1940</v>
      </c>
      <c r="C2419" s="1">
        <f t="shared" si="1275"/>
        <v>5857</v>
      </c>
      <c r="D2419" s="7">
        <f>IF(P2419&gt;0,RANK(P2419,(P2419:R2419,S2419:AG2419)),0)</f>
        <v>0</v>
      </c>
      <c r="E2419" s="7">
        <f>IF(Q2419&gt;0,RANK(Q2419,(P2419:R2419,S2419:AG2419)),0)</f>
        <v>4</v>
      </c>
      <c r="F2419" s="7">
        <f>IF(R2419&gt;0,RANK(R2419,(P2419:R2419,S2419:AG2419)),0)</f>
        <v>1</v>
      </c>
      <c r="G2419" s="7">
        <f>IF(S2419&gt;0,RANK(S2419,(P2419:R2419,S2419:AG2419)),0)</f>
        <v>2</v>
      </c>
      <c r="H2419" s="48">
        <f t="shared" si="1276"/>
        <v>5053</v>
      </c>
      <c r="I2419" s="163">
        <f t="shared" si="1272"/>
        <v>0.86272835922827384</v>
      </c>
      <c r="J2419" s="2"/>
      <c r="K2419" s="2">
        <f t="shared" si="1277"/>
        <v>0</v>
      </c>
      <c r="L2419" s="2">
        <f t="shared" si="1278"/>
        <v>5.4635478914119859E-3</v>
      </c>
      <c r="M2419" s="2">
        <f t="shared" si="1279"/>
        <v>0.91941266860167326</v>
      </c>
      <c r="N2419" s="2">
        <f t="shared" si="1280"/>
        <v>5.6684309373399348E-2</v>
      </c>
      <c r="O2419" s="2">
        <f t="shared" si="1281"/>
        <v>1.8439474133515384E-2</v>
      </c>
      <c r="Q2419" s="1">
        <v>32</v>
      </c>
      <c r="R2419" s="1">
        <v>5385</v>
      </c>
      <c r="S2419" s="1">
        <v>332</v>
      </c>
      <c r="T2419" s="1">
        <v>93</v>
      </c>
      <c r="AD2419" s="1">
        <v>15</v>
      </c>
      <c r="AI2419" s="7">
        <f t="shared" si="1282"/>
        <v>3</v>
      </c>
      <c r="AJ2419" s="7">
        <f t="shared" si="1283"/>
        <v>0</v>
      </c>
      <c r="AK2419" s="7">
        <f t="shared" si="1284"/>
        <v>0</v>
      </c>
      <c r="AL2419" s="7">
        <f t="shared" si="1285"/>
        <v>0</v>
      </c>
      <c r="AM2419" s="2">
        <f t="shared" si="1286"/>
        <v>1.5878436059416082E-2</v>
      </c>
      <c r="AN2419" s="2">
        <f t="shared" si="1287"/>
        <v>0</v>
      </c>
      <c r="AO2419" s="2">
        <f t="shared" si="1288"/>
        <v>0</v>
      </c>
      <c r="AP2419" s="2">
        <f t="shared" si="1289"/>
        <v>0</v>
      </c>
      <c r="AR2419" t="str">
        <f t="shared" si="1273"/>
        <v>Iron</v>
      </c>
      <c r="AS2419" t="s">
        <v>1940</v>
      </c>
      <c r="AT2419" s="162">
        <v>2</v>
      </c>
      <c r="AV2419" s="91">
        <v>49</v>
      </c>
      <c r="AW2419" s="93">
        <v>21</v>
      </c>
      <c r="AX2419" s="99">
        <f t="shared" si="1290"/>
        <v>49021</v>
      </c>
      <c r="AZ2419" s="7" t="s">
        <v>3053</v>
      </c>
      <c r="BA2419" t="s">
        <v>3290</v>
      </c>
    </row>
    <row r="2420" spans="1:53" hidden="1" outlineLevel="1">
      <c r="A2420" t="s">
        <v>503</v>
      </c>
      <c r="B2420" t="s">
        <v>1940</v>
      </c>
      <c r="C2420" s="1">
        <f t="shared" si="1275"/>
        <v>1297</v>
      </c>
      <c r="D2420" s="7">
        <f>IF(P2420&gt;0,RANK(P2420,(P2420:R2420,S2420:AG2420)),0)</f>
        <v>0</v>
      </c>
      <c r="E2420" s="7">
        <f>IF(Q2420&gt;0,RANK(Q2420,(P2420:R2420,S2420:AG2420)),0)</f>
        <v>4</v>
      </c>
      <c r="F2420" s="7">
        <f>IF(R2420&gt;0,RANK(R2420,(P2420:R2420,S2420:AG2420)),0)</f>
        <v>1</v>
      </c>
      <c r="G2420" s="7">
        <f>IF(S2420&gt;0,RANK(S2420,(P2420:R2420,S2420:AG2420)),0)</f>
        <v>2</v>
      </c>
      <c r="H2420" s="48">
        <f t="shared" si="1276"/>
        <v>1074</v>
      </c>
      <c r="I2420" s="163">
        <f t="shared" si="1272"/>
        <v>0.82806476484194291</v>
      </c>
      <c r="J2420" s="2"/>
      <c r="K2420" s="2">
        <f t="shared" si="1277"/>
        <v>0</v>
      </c>
      <c r="L2420" s="2">
        <f t="shared" si="1278"/>
        <v>5.3970701619121047E-3</v>
      </c>
      <c r="M2420" s="2">
        <f t="shared" si="1279"/>
        <v>0.90516576715497299</v>
      </c>
      <c r="N2420" s="2">
        <f t="shared" si="1280"/>
        <v>7.7101002313030076E-2</v>
      </c>
      <c r="O2420" s="2">
        <f t="shared" si="1281"/>
        <v>1.2336160370084781E-2</v>
      </c>
      <c r="Q2420" s="1">
        <v>7</v>
      </c>
      <c r="R2420" s="1">
        <v>1174</v>
      </c>
      <c r="S2420" s="1">
        <v>100</v>
      </c>
      <c r="T2420" s="1">
        <v>12</v>
      </c>
      <c r="AD2420" s="1">
        <v>4</v>
      </c>
      <c r="AI2420" s="7">
        <f t="shared" si="1282"/>
        <v>3</v>
      </c>
      <c r="AJ2420" s="7">
        <f t="shared" si="1283"/>
        <v>0</v>
      </c>
      <c r="AK2420" s="7">
        <f t="shared" si="1284"/>
        <v>0</v>
      </c>
      <c r="AL2420" s="7">
        <f t="shared" si="1285"/>
        <v>0</v>
      </c>
      <c r="AM2420" s="2">
        <f t="shared" si="1286"/>
        <v>9.2521202775636083E-3</v>
      </c>
      <c r="AN2420" s="2">
        <f t="shared" si="1287"/>
        <v>0</v>
      </c>
      <c r="AO2420" s="2">
        <f t="shared" si="1288"/>
        <v>0</v>
      </c>
      <c r="AP2420" s="2">
        <f t="shared" si="1289"/>
        <v>0</v>
      </c>
      <c r="AR2420" t="str">
        <f t="shared" si="1273"/>
        <v>Juab</v>
      </c>
      <c r="AS2420" t="s">
        <v>1940</v>
      </c>
      <c r="AV2420" s="91">
        <v>49</v>
      </c>
      <c r="AW2420" s="93">
        <v>23</v>
      </c>
      <c r="AX2420" s="99">
        <f t="shared" si="1290"/>
        <v>49023</v>
      </c>
      <c r="AZ2420" s="7" t="s">
        <v>3053</v>
      </c>
      <c r="BA2420" t="s">
        <v>3290</v>
      </c>
    </row>
    <row r="2421" spans="1:53" hidden="1" outlineLevel="1">
      <c r="A2421" t="s">
        <v>757</v>
      </c>
      <c r="B2421" t="s">
        <v>1940</v>
      </c>
      <c r="C2421" s="1">
        <f t="shared" si="1275"/>
        <v>1237</v>
      </c>
      <c r="D2421" s="7">
        <f>IF(P2421&gt;0,RANK(P2421,(P2421:R2421,S2421:AG2421)),0)</f>
        <v>0</v>
      </c>
      <c r="E2421" s="7">
        <f>IF(Q2421&gt;0,RANK(Q2421,(P2421:R2421,S2421:AG2421)),0)</f>
        <v>3</v>
      </c>
      <c r="F2421" s="7">
        <f>IF(R2421&gt;0,RANK(R2421,(P2421:R2421,S2421:AG2421)),0)</f>
        <v>1</v>
      </c>
      <c r="G2421" s="7">
        <f>IF(S2421&gt;0,RANK(S2421,(P2421:R2421,S2421:AG2421)),0)</f>
        <v>2</v>
      </c>
      <c r="H2421" s="48">
        <f t="shared" si="1276"/>
        <v>1052</v>
      </c>
      <c r="I2421" s="163">
        <f t="shared" si="1272"/>
        <v>0.85044462409054167</v>
      </c>
      <c r="J2421" s="2"/>
      <c r="K2421" s="2">
        <f t="shared" si="1277"/>
        <v>0</v>
      </c>
      <c r="L2421" s="2">
        <f t="shared" si="1278"/>
        <v>1.2126111560226353E-2</v>
      </c>
      <c r="M2421" s="2">
        <f t="shared" si="1279"/>
        <v>0.91269199676637025</v>
      </c>
      <c r="N2421" s="2">
        <f t="shared" si="1280"/>
        <v>6.2247372675828617E-2</v>
      </c>
      <c r="O2421" s="2">
        <f t="shared" si="1281"/>
        <v>1.2934518997574772E-2</v>
      </c>
      <c r="Q2421" s="1">
        <v>15</v>
      </c>
      <c r="R2421" s="1">
        <v>1129</v>
      </c>
      <c r="S2421" s="1">
        <v>77</v>
      </c>
      <c r="T2421" s="1">
        <v>11</v>
      </c>
      <c r="AD2421" s="1">
        <v>5</v>
      </c>
      <c r="AI2421" s="7">
        <f t="shared" si="1282"/>
        <v>4</v>
      </c>
      <c r="AJ2421" s="7">
        <f t="shared" si="1283"/>
        <v>0</v>
      </c>
      <c r="AK2421" s="7">
        <f t="shared" si="1284"/>
        <v>0</v>
      </c>
      <c r="AL2421" s="7">
        <f t="shared" si="1285"/>
        <v>0</v>
      </c>
      <c r="AM2421" s="2">
        <f t="shared" si="1286"/>
        <v>8.8924818108326604E-3</v>
      </c>
      <c r="AN2421" s="2">
        <f t="shared" si="1287"/>
        <v>0</v>
      </c>
      <c r="AO2421" s="2">
        <f t="shared" si="1288"/>
        <v>0</v>
      </c>
      <c r="AP2421" s="2">
        <f t="shared" si="1289"/>
        <v>0</v>
      </c>
      <c r="AR2421" t="str">
        <f t="shared" si="1273"/>
        <v>Kane</v>
      </c>
      <c r="AS2421" t="s">
        <v>1940</v>
      </c>
      <c r="AT2421" s="162">
        <v>2</v>
      </c>
      <c r="AV2421" s="91">
        <v>49</v>
      </c>
      <c r="AW2421" s="93">
        <v>25</v>
      </c>
      <c r="AX2421" s="99">
        <f t="shared" si="1290"/>
        <v>49025</v>
      </c>
      <c r="AZ2421" s="7" t="s">
        <v>3053</v>
      </c>
      <c r="BA2421" t="s">
        <v>3290</v>
      </c>
    </row>
    <row r="2422" spans="1:53" hidden="1" outlineLevel="1">
      <c r="A2422" t="s">
        <v>1951</v>
      </c>
      <c r="B2422" t="s">
        <v>1940</v>
      </c>
      <c r="C2422" s="1">
        <f t="shared" si="1275"/>
        <v>1857</v>
      </c>
      <c r="D2422" s="7">
        <f>IF(P2422&gt;0,RANK(P2422,(P2422:R2422,S2422:AG2422)),0)</f>
        <v>0</v>
      </c>
      <c r="E2422" s="7">
        <f>IF(Q2422&gt;0,RANK(Q2422,(P2422:R2422,S2422:AG2422)),0)</f>
        <v>5</v>
      </c>
      <c r="F2422" s="7">
        <f>IF(R2422&gt;0,RANK(R2422,(P2422:R2422,S2422:AG2422)),0)</f>
        <v>1</v>
      </c>
      <c r="G2422" s="7">
        <f>IF(S2422&gt;0,RANK(S2422,(P2422:R2422,S2422:AG2422)),0)</f>
        <v>2</v>
      </c>
      <c r="H2422" s="48">
        <f t="shared" si="1276"/>
        <v>1619</v>
      </c>
      <c r="I2422" s="163">
        <f t="shared" si="1272"/>
        <v>0.87183629509962302</v>
      </c>
      <c r="J2422" s="2"/>
      <c r="K2422" s="2">
        <f t="shared" si="1277"/>
        <v>0</v>
      </c>
      <c r="L2422" s="2">
        <f t="shared" si="1278"/>
        <v>4.3080236941303177E-3</v>
      </c>
      <c r="M2422" s="2">
        <f t="shared" si="1279"/>
        <v>0.92407108239095315</v>
      </c>
      <c r="N2422" s="2">
        <f t="shared" si="1280"/>
        <v>5.2234787291330104E-2</v>
      </c>
      <c r="O2422" s="2">
        <f t="shared" si="1281"/>
        <v>1.9386106623586447E-2</v>
      </c>
      <c r="Q2422" s="1">
        <v>8</v>
      </c>
      <c r="R2422" s="1">
        <v>1716</v>
      </c>
      <c r="S2422" s="1">
        <v>97</v>
      </c>
      <c r="T2422" s="1">
        <v>27</v>
      </c>
      <c r="AD2422" s="1">
        <v>9</v>
      </c>
      <c r="AI2422" s="7">
        <f t="shared" si="1282"/>
        <v>3</v>
      </c>
      <c r="AJ2422" s="7">
        <f t="shared" si="1283"/>
        <v>0</v>
      </c>
      <c r="AK2422" s="7">
        <f t="shared" si="1284"/>
        <v>0</v>
      </c>
      <c r="AL2422" s="7">
        <f t="shared" si="1285"/>
        <v>0</v>
      </c>
      <c r="AM2422" s="2">
        <f t="shared" si="1286"/>
        <v>1.4539579967689823E-2</v>
      </c>
      <c r="AN2422" s="2">
        <f t="shared" si="1287"/>
        <v>0</v>
      </c>
      <c r="AO2422" s="2">
        <f t="shared" si="1288"/>
        <v>0</v>
      </c>
      <c r="AP2422" s="2">
        <f t="shared" si="1289"/>
        <v>0</v>
      </c>
      <c r="AR2422" t="str">
        <f t="shared" si="1273"/>
        <v>Millard</v>
      </c>
      <c r="AS2422" t="s">
        <v>1940</v>
      </c>
      <c r="AT2422" s="162">
        <v>2</v>
      </c>
      <c r="AV2422" s="91">
        <v>49</v>
      </c>
      <c r="AW2422" s="93">
        <v>27</v>
      </c>
      <c r="AX2422" s="99">
        <f t="shared" si="1290"/>
        <v>49027</v>
      </c>
      <c r="AZ2422" s="7" t="s">
        <v>3053</v>
      </c>
      <c r="BA2422" t="s">
        <v>3290</v>
      </c>
    </row>
    <row r="2423" spans="1:53" hidden="1" outlineLevel="1">
      <c r="A2423" t="s">
        <v>374</v>
      </c>
      <c r="B2423" t="s">
        <v>1940</v>
      </c>
      <c r="C2423" s="1">
        <f t="shared" si="1275"/>
        <v>1321</v>
      </c>
      <c r="D2423" s="7">
        <f>IF(P2423&gt;0,RANK(P2423,(P2423:R2423,S2423:AG2423)),0)</f>
        <v>0</v>
      </c>
      <c r="E2423" s="7">
        <f>IF(Q2423&gt;0,RANK(Q2423,(P2423:R2423,S2423:AG2423)),0)</f>
        <v>4</v>
      </c>
      <c r="F2423" s="7">
        <f>IF(R2423&gt;0,RANK(R2423,(P2423:R2423,S2423:AG2423)),0)</f>
        <v>1</v>
      </c>
      <c r="G2423" s="7">
        <f>IF(S2423&gt;0,RANK(S2423,(P2423:R2423,S2423:AG2423)),0)</f>
        <v>2</v>
      </c>
      <c r="H2423" s="48">
        <f t="shared" si="1276"/>
        <v>1218</v>
      </c>
      <c r="I2423" s="163">
        <f t="shared" si="1272"/>
        <v>0.92202876608629825</v>
      </c>
      <c r="J2423" s="2"/>
      <c r="K2423" s="2">
        <f t="shared" si="1277"/>
        <v>0</v>
      </c>
      <c r="L2423" s="2">
        <f t="shared" si="1278"/>
        <v>3.7850113550340651E-3</v>
      </c>
      <c r="M2423" s="2">
        <f t="shared" si="1279"/>
        <v>0.95155185465556391</v>
      </c>
      <c r="N2423" s="2">
        <f t="shared" si="1280"/>
        <v>2.9523088569265707E-2</v>
      </c>
      <c r="O2423" s="2">
        <f t="shared" si="1281"/>
        <v>1.5140045420136319E-2</v>
      </c>
      <c r="Q2423" s="1">
        <v>5</v>
      </c>
      <c r="R2423" s="1">
        <v>1257</v>
      </c>
      <c r="S2423" s="1">
        <v>39</v>
      </c>
      <c r="T2423" s="1">
        <v>18</v>
      </c>
      <c r="AD2423" s="1">
        <v>2</v>
      </c>
      <c r="AI2423" s="7">
        <f t="shared" si="1282"/>
        <v>3</v>
      </c>
      <c r="AJ2423" s="7">
        <f t="shared" si="1283"/>
        <v>0</v>
      </c>
      <c r="AK2423" s="7">
        <f t="shared" si="1284"/>
        <v>0</v>
      </c>
      <c r="AL2423" s="7">
        <f t="shared" si="1285"/>
        <v>0</v>
      </c>
      <c r="AM2423" s="2">
        <f t="shared" si="1286"/>
        <v>1.3626040878122634E-2</v>
      </c>
      <c r="AN2423" s="2">
        <f t="shared" si="1287"/>
        <v>0</v>
      </c>
      <c r="AO2423" s="2">
        <f t="shared" si="1288"/>
        <v>0</v>
      </c>
      <c r="AP2423" s="2">
        <f t="shared" si="1289"/>
        <v>0</v>
      </c>
      <c r="AR2423" t="str">
        <f t="shared" si="1273"/>
        <v>Morgan</v>
      </c>
      <c r="AS2423" t="s">
        <v>1940</v>
      </c>
      <c r="AT2423" s="162">
        <v>1</v>
      </c>
      <c r="AV2423" s="91">
        <v>49</v>
      </c>
      <c r="AW2423" s="93">
        <v>29</v>
      </c>
      <c r="AX2423" s="99">
        <f t="shared" si="1290"/>
        <v>49029</v>
      </c>
      <c r="AZ2423" s="7" t="s">
        <v>3053</v>
      </c>
      <c r="BA2423" t="s">
        <v>3290</v>
      </c>
    </row>
    <row r="2424" spans="1:53" hidden="1" outlineLevel="1">
      <c r="A2424" t="s">
        <v>1952</v>
      </c>
      <c r="B2424" t="s">
        <v>1940</v>
      </c>
      <c r="C2424" s="1">
        <f t="shared" si="1275"/>
        <v>524</v>
      </c>
      <c r="D2424" s="7">
        <f>IF(P2424&gt;0,RANK(P2424,(P2424:R2424,S2424:AG2424)),0)</f>
        <v>0</v>
      </c>
      <c r="E2424" s="7">
        <f>IF(Q2424&gt;0,RANK(Q2424,(P2424:R2424,S2424:AG2424)),0)</f>
        <v>4</v>
      </c>
      <c r="F2424" s="7">
        <f>IF(R2424&gt;0,RANK(R2424,(P2424:R2424,S2424:AG2424)),0)</f>
        <v>1</v>
      </c>
      <c r="G2424" s="7">
        <f>IF(S2424&gt;0,RANK(S2424,(P2424:R2424,S2424:AG2424)),0)</f>
        <v>2</v>
      </c>
      <c r="H2424" s="48">
        <f t="shared" si="1276"/>
        <v>436</v>
      </c>
      <c r="I2424" s="163">
        <f t="shared" si="1272"/>
        <v>0.83206106870229013</v>
      </c>
      <c r="J2424" s="2"/>
      <c r="K2424" s="2">
        <f t="shared" si="1277"/>
        <v>0</v>
      </c>
      <c r="L2424" s="2">
        <f t="shared" si="1278"/>
        <v>2.2900763358778626E-2</v>
      </c>
      <c r="M2424" s="2">
        <f t="shared" si="1279"/>
        <v>0.89122137404580148</v>
      </c>
      <c r="N2424" s="2">
        <f t="shared" si="1280"/>
        <v>5.9160305343511452E-2</v>
      </c>
      <c r="O2424" s="2">
        <f t="shared" si="1281"/>
        <v>2.67175572519084E-2</v>
      </c>
      <c r="Q2424" s="1">
        <v>12</v>
      </c>
      <c r="R2424" s="1">
        <v>467</v>
      </c>
      <c r="S2424" s="1">
        <v>31</v>
      </c>
      <c r="T2424" s="1">
        <v>13</v>
      </c>
      <c r="AD2424" s="1">
        <v>1</v>
      </c>
      <c r="AI2424" s="7">
        <f t="shared" si="1282"/>
        <v>3</v>
      </c>
      <c r="AJ2424" s="7">
        <f t="shared" si="1283"/>
        <v>0</v>
      </c>
      <c r="AK2424" s="7">
        <f t="shared" si="1284"/>
        <v>0</v>
      </c>
      <c r="AL2424" s="7">
        <f t="shared" si="1285"/>
        <v>0</v>
      </c>
      <c r="AM2424" s="2">
        <f t="shared" si="1286"/>
        <v>2.4809160305343511E-2</v>
      </c>
      <c r="AN2424" s="2">
        <f t="shared" si="1287"/>
        <v>0</v>
      </c>
      <c r="AO2424" s="2">
        <f t="shared" si="1288"/>
        <v>0</v>
      </c>
      <c r="AP2424" s="2">
        <f t="shared" si="1289"/>
        <v>0</v>
      </c>
      <c r="AR2424" t="str">
        <f t="shared" si="1273"/>
        <v>Piute</v>
      </c>
      <c r="AS2424" t="s">
        <v>1940</v>
      </c>
      <c r="AT2424" s="162">
        <v>2</v>
      </c>
      <c r="AV2424" s="91">
        <v>49</v>
      </c>
      <c r="AW2424" s="93">
        <v>31</v>
      </c>
      <c r="AX2424" s="99">
        <f t="shared" si="1290"/>
        <v>49031</v>
      </c>
      <c r="AZ2424" s="7" t="s">
        <v>3053</v>
      </c>
      <c r="BA2424" t="s">
        <v>3290</v>
      </c>
    </row>
    <row r="2425" spans="1:53" hidden="1" outlineLevel="1">
      <c r="A2425" t="s">
        <v>1348</v>
      </c>
      <c r="B2425" t="s">
        <v>1940</v>
      </c>
      <c r="C2425" s="1">
        <f t="shared" si="1275"/>
        <v>308</v>
      </c>
      <c r="D2425" s="7">
        <f>IF(P2425&gt;0,RANK(P2425,(P2425:R2425,S2425:AG2425)),0)</f>
        <v>0</v>
      </c>
      <c r="E2425" s="7">
        <f>IF(Q2425&gt;0,RANK(Q2425,(P2425:R2425,S2425:AG2425)),0)</f>
        <v>4</v>
      </c>
      <c r="F2425" s="7">
        <f>IF(R2425&gt;0,RANK(R2425,(P2425:R2425,S2425:AG2425)),0)</f>
        <v>1</v>
      </c>
      <c r="G2425" s="7">
        <f>IF(S2425&gt;0,RANK(S2425,(P2425:R2425,S2425:AG2425)),0)</f>
        <v>2</v>
      </c>
      <c r="H2425" s="48">
        <f t="shared" si="1276"/>
        <v>293</v>
      </c>
      <c r="I2425" s="163">
        <f t="shared" si="1272"/>
        <v>0.95129870129870131</v>
      </c>
      <c r="J2425" s="2"/>
      <c r="K2425" s="2">
        <f t="shared" si="1277"/>
        <v>0</v>
      </c>
      <c r="L2425" s="2">
        <f t="shared" si="1278"/>
        <v>6.4935064935064939E-3</v>
      </c>
      <c r="M2425" s="2">
        <f t="shared" si="1279"/>
        <v>0.96753246753246758</v>
      </c>
      <c r="N2425" s="2">
        <f t="shared" si="1280"/>
        <v>1.6233766233766232E-2</v>
      </c>
      <c r="O2425" s="2">
        <f t="shared" si="1281"/>
        <v>9.7402597402597504E-3</v>
      </c>
      <c r="Q2425" s="1">
        <v>2</v>
      </c>
      <c r="R2425" s="1">
        <v>298</v>
      </c>
      <c r="S2425" s="1">
        <v>5</v>
      </c>
      <c r="T2425" s="1">
        <v>3</v>
      </c>
      <c r="AD2425" s="1">
        <v>0</v>
      </c>
      <c r="AI2425" s="7">
        <f t="shared" si="1282"/>
        <v>3</v>
      </c>
      <c r="AJ2425" s="7">
        <f t="shared" si="1283"/>
        <v>0</v>
      </c>
      <c r="AK2425" s="7">
        <f t="shared" si="1284"/>
        <v>0</v>
      </c>
      <c r="AL2425" s="7">
        <f t="shared" si="1285"/>
        <v>0</v>
      </c>
      <c r="AM2425" s="2">
        <f t="shared" si="1286"/>
        <v>9.74025974025974E-3</v>
      </c>
      <c r="AN2425" s="2">
        <f t="shared" si="1287"/>
        <v>0</v>
      </c>
      <c r="AO2425" s="2">
        <f t="shared" si="1288"/>
        <v>0</v>
      </c>
      <c r="AP2425" s="2">
        <f t="shared" si="1289"/>
        <v>0</v>
      </c>
      <c r="AR2425" t="str">
        <f t="shared" si="1273"/>
        <v>Rich</v>
      </c>
      <c r="AS2425" t="s">
        <v>1940</v>
      </c>
      <c r="AT2425" s="162">
        <v>1</v>
      </c>
      <c r="AV2425" s="91">
        <v>49</v>
      </c>
      <c r="AW2425" s="93">
        <v>33</v>
      </c>
      <c r="AX2425" s="99">
        <f t="shared" si="1290"/>
        <v>49033</v>
      </c>
      <c r="AZ2425" s="7" t="s">
        <v>3053</v>
      </c>
      <c r="BA2425" t="s">
        <v>3290</v>
      </c>
    </row>
    <row r="2426" spans="1:53" hidden="1" outlineLevel="1">
      <c r="A2426" t="s">
        <v>2439</v>
      </c>
      <c r="B2426" t="s">
        <v>1940</v>
      </c>
      <c r="C2426" s="1">
        <f t="shared" si="1275"/>
        <v>78131</v>
      </c>
      <c r="D2426" s="7">
        <f>IF(P2426&gt;0,RANK(P2426,(P2426:R2426,S2426:AG2426)),0)</f>
        <v>0</v>
      </c>
      <c r="E2426" s="7">
        <f>IF(Q2426&gt;0,RANK(Q2426,(P2426:R2426,S2426:AG2426)),0)</f>
        <v>4</v>
      </c>
      <c r="F2426" s="7">
        <f>IF(R2426&gt;0,RANK(R2426,(P2426:R2426,S2426:AG2426)),0)</f>
        <v>1</v>
      </c>
      <c r="G2426" s="7">
        <f>IF(S2426&gt;0,RANK(S2426,(P2426:R2426,S2426:AG2426)),0)</f>
        <v>2</v>
      </c>
      <c r="H2426" s="48">
        <f t="shared" si="1276"/>
        <v>67541</v>
      </c>
      <c r="I2426" s="163">
        <f t="shared" si="1272"/>
        <v>0.86445840959414322</v>
      </c>
      <c r="J2426" s="2"/>
      <c r="K2426" s="2">
        <f t="shared" si="1277"/>
        <v>0</v>
      </c>
      <c r="L2426" s="2">
        <f t="shared" si="1278"/>
        <v>5.5035773252614202E-3</v>
      </c>
      <c r="M2426" s="2">
        <f t="shared" si="1279"/>
        <v>0.91917420742087008</v>
      </c>
      <c r="N2426" s="2">
        <f t="shared" si="1280"/>
        <v>5.4715797826726906E-2</v>
      </c>
      <c r="O2426" s="2">
        <f t="shared" si="1281"/>
        <v>2.0606417427141602E-2</v>
      </c>
      <c r="Q2426" s="1">
        <v>430</v>
      </c>
      <c r="R2426" s="1">
        <v>71816</v>
      </c>
      <c r="S2426" s="1">
        <v>4275</v>
      </c>
      <c r="T2426" s="1">
        <v>1309</v>
      </c>
      <c r="AD2426" s="1">
        <v>301</v>
      </c>
      <c r="AI2426" s="7">
        <f t="shared" si="1282"/>
        <v>3</v>
      </c>
      <c r="AJ2426" s="7">
        <f t="shared" si="1283"/>
        <v>0</v>
      </c>
      <c r="AK2426" s="7">
        <f t="shared" si="1284"/>
        <v>0</v>
      </c>
      <c r="AL2426" s="7">
        <f t="shared" si="1285"/>
        <v>0</v>
      </c>
      <c r="AM2426" s="2">
        <f t="shared" si="1286"/>
        <v>1.6753913299458602E-2</v>
      </c>
      <c r="AN2426" s="2">
        <f t="shared" si="1287"/>
        <v>0</v>
      </c>
      <c r="AO2426" s="2">
        <f t="shared" si="1288"/>
        <v>0</v>
      </c>
      <c r="AP2426" s="2">
        <f t="shared" si="1289"/>
        <v>0</v>
      </c>
      <c r="AR2426" t="str">
        <f t="shared" si="1273"/>
        <v>Salt Lake</v>
      </c>
      <c r="AS2426" t="s">
        <v>1940</v>
      </c>
      <c r="AV2426" s="91">
        <v>49</v>
      </c>
      <c r="AW2426" s="93">
        <v>35</v>
      </c>
      <c r="AX2426" s="99">
        <f t="shared" si="1290"/>
        <v>49035</v>
      </c>
      <c r="AZ2426" s="7" t="s">
        <v>3053</v>
      </c>
      <c r="BA2426" t="s">
        <v>3290</v>
      </c>
    </row>
    <row r="2427" spans="1:53" hidden="1" outlineLevel="1">
      <c r="A2427" t="s">
        <v>1553</v>
      </c>
      <c r="B2427" t="s">
        <v>1940</v>
      </c>
      <c r="C2427" s="1">
        <f t="shared" si="1275"/>
        <v>900</v>
      </c>
      <c r="D2427" s="7">
        <f>IF(P2427&gt;0,RANK(P2427,(P2427:R2427,S2427:AG2427)),0)</f>
        <v>0</v>
      </c>
      <c r="E2427" s="7">
        <f>IF(Q2427&gt;0,RANK(Q2427,(P2427:R2427,S2427:AG2427)),0)</f>
        <v>4</v>
      </c>
      <c r="F2427" s="7">
        <f>IF(R2427&gt;0,RANK(R2427,(P2427:R2427,S2427:AG2427)),0)</f>
        <v>1</v>
      </c>
      <c r="G2427" s="7">
        <f>IF(S2427&gt;0,RANK(S2427,(P2427:R2427,S2427:AG2427)),0)</f>
        <v>2</v>
      </c>
      <c r="H2427" s="48">
        <f t="shared" si="1276"/>
        <v>790</v>
      </c>
      <c r="I2427" s="163">
        <f t="shared" si="1272"/>
        <v>0.87777777777777777</v>
      </c>
      <c r="J2427" s="2"/>
      <c r="K2427" s="2">
        <f t="shared" si="1277"/>
        <v>0</v>
      </c>
      <c r="L2427" s="2">
        <f t="shared" si="1278"/>
        <v>6.6666666666666671E-3</v>
      </c>
      <c r="M2427" s="2">
        <f t="shared" si="1279"/>
        <v>0.92888888888888888</v>
      </c>
      <c r="N2427" s="2">
        <f t="shared" si="1280"/>
        <v>5.1111111111111114E-2</v>
      </c>
      <c r="O2427" s="2">
        <f t="shared" si="1281"/>
        <v>1.3333333333333301E-2</v>
      </c>
      <c r="Q2427" s="1">
        <v>6</v>
      </c>
      <c r="R2427" s="1">
        <v>836</v>
      </c>
      <c r="S2427" s="1">
        <v>46</v>
      </c>
      <c r="T2427" s="1">
        <v>11</v>
      </c>
      <c r="AD2427" s="1">
        <v>1</v>
      </c>
      <c r="AI2427" s="7">
        <f t="shared" si="1282"/>
        <v>3</v>
      </c>
      <c r="AJ2427" s="7">
        <f t="shared" si="1283"/>
        <v>0</v>
      </c>
      <c r="AK2427" s="7">
        <f t="shared" si="1284"/>
        <v>0</v>
      </c>
      <c r="AL2427" s="7">
        <f t="shared" si="1285"/>
        <v>0</v>
      </c>
      <c r="AM2427" s="2">
        <f t="shared" si="1286"/>
        <v>1.2222222222222223E-2</v>
      </c>
      <c r="AN2427" s="2">
        <f t="shared" si="1287"/>
        <v>0</v>
      </c>
      <c r="AO2427" s="2">
        <f t="shared" si="1288"/>
        <v>0</v>
      </c>
      <c r="AP2427" s="2">
        <f t="shared" si="1289"/>
        <v>0</v>
      </c>
      <c r="AR2427" t="str">
        <f t="shared" si="1273"/>
        <v>San Juan</v>
      </c>
      <c r="AS2427" t="s">
        <v>1940</v>
      </c>
      <c r="AT2427" s="162">
        <v>3</v>
      </c>
      <c r="AV2427" s="91">
        <v>49</v>
      </c>
      <c r="AW2427" s="93">
        <v>37</v>
      </c>
      <c r="AX2427" s="99">
        <f t="shared" si="1290"/>
        <v>49037</v>
      </c>
      <c r="AZ2427" s="7" t="s">
        <v>3053</v>
      </c>
      <c r="BA2427" t="s">
        <v>3290</v>
      </c>
    </row>
    <row r="2428" spans="1:53" hidden="1" outlineLevel="1">
      <c r="A2428" t="s">
        <v>1175</v>
      </c>
      <c r="B2428" t="s">
        <v>1940</v>
      </c>
      <c r="C2428" s="1">
        <f t="shared" si="1275"/>
        <v>2594</v>
      </c>
      <c r="D2428" s="7">
        <f>IF(P2428&gt;0,RANK(P2428,(P2428:R2428,S2428:AG2428)),0)</f>
        <v>0</v>
      </c>
      <c r="E2428" s="7">
        <f>IF(Q2428&gt;0,RANK(Q2428,(P2428:R2428,S2428:AG2428)),0)</f>
        <v>4</v>
      </c>
      <c r="F2428" s="7">
        <f>IF(R2428&gt;0,RANK(R2428,(P2428:R2428,S2428:AG2428)),0)</f>
        <v>1</v>
      </c>
      <c r="G2428" s="7">
        <f>IF(S2428&gt;0,RANK(S2428,(P2428:R2428,S2428:AG2428)),0)</f>
        <v>2</v>
      </c>
      <c r="H2428" s="48">
        <f t="shared" si="1276"/>
        <v>2228</v>
      </c>
      <c r="I2428" s="163">
        <f t="shared" si="1272"/>
        <v>0.85890516576715492</v>
      </c>
      <c r="J2428" s="2"/>
      <c r="K2428" s="2">
        <f t="shared" si="1277"/>
        <v>0</v>
      </c>
      <c r="L2428" s="2">
        <f t="shared" si="1278"/>
        <v>3.8550501156515036E-3</v>
      </c>
      <c r="M2428" s="2">
        <f t="shared" si="1279"/>
        <v>0.91942945258288356</v>
      </c>
      <c r="N2428" s="2">
        <f t="shared" si="1280"/>
        <v>6.0524286815728606E-2</v>
      </c>
      <c r="O2428" s="2">
        <f t="shared" si="1281"/>
        <v>1.6191210485736379E-2</v>
      </c>
      <c r="Q2428" s="1">
        <v>10</v>
      </c>
      <c r="R2428" s="1">
        <v>2385</v>
      </c>
      <c r="S2428" s="1">
        <v>157</v>
      </c>
      <c r="T2428" s="1">
        <v>40</v>
      </c>
      <c r="AD2428" s="1">
        <v>2</v>
      </c>
      <c r="AI2428" s="7">
        <f t="shared" si="1282"/>
        <v>3</v>
      </c>
      <c r="AJ2428" s="7">
        <f t="shared" si="1283"/>
        <v>0</v>
      </c>
      <c r="AK2428" s="7">
        <f t="shared" si="1284"/>
        <v>0</v>
      </c>
      <c r="AL2428" s="7">
        <f t="shared" si="1285"/>
        <v>0</v>
      </c>
      <c r="AM2428" s="2">
        <f t="shared" si="1286"/>
        <v>1.5420200462606014E-2</v>
      </c>
      <c r="AN2428" s="2">
        <f t="shared" si="1287"/>
        <v>0</v>
      </c>
      <c r="AO2428" s="2">
        <f t="shared" si="1288"/>
        <v>0</v>
      </c>
      <c r="AP2428" s="2">
        <f t="shared" si="1289"/>
        <v>0</v>
      </c>
      <c r="AR2428" t="str">
        <f t="shared" si="1273"/>
        <v>Sanpete</v>
      </c>
      <c r="AS2428" t="s">
        <v>1940</v>
      </c>
      <c r="AV2428" s="91">
        <v>49</v>
      </c>
      <c r="AW2428" s="93">
        <v>39</v>
      </c>
      <c r="AX2428" s="99">
        <f t="shared" si="1290"/>
        <v>49039</v>
      </c>
      <c r="AZ2428" s="7" t="s">
        <v>3053</v>
      </c>
      <c r="BA2428" t="s">
        <v>3290</v>
      </c>
    </row>
    <row r="2429" spans="1:53" hidden="1" outlineLevel="1">
      <c r="A2429" t="s">
        <v>1702</v>
      </c>
      <c r="B2429" t="s">
        <v>1940</v>
      </c>
      <c r="C2429" s="1">
        <f t="shared" si="1275"/>
        <v>3079</v>
      </c>
      <c r="D2429" s="7">
        <f>IF(P2429&gt;0,RANK(P2429,(P2429:R2429,S2429:AG2429)),0)</f>
        <v>0</v>
      </c>
      <c r="E2429" s="7">
        <f>IF(Q2429&gt;0,RANK(Q2429,(P2429:R2429,S2429:AG2429)),0)</f>
        <v>4</v>
      </c>
      <c r="F2429" s="7">
        <f>IF(R2429&gt;0,RANK(R2429,(P2429:R2429,S2429:AG2429)),0)</f>
        <v>1</v>
      </c>
      <c r="G2429" s="7">
        <f>IF(S2429&gt;0,RANK(S2429,(P2429:R2429,S2429:AG2429)),0)</f>
        <v>2</v>
      </c>
      <c r="H2429" s="48">
        <f t="shared" si="1276"/>
        <v>2806</v>
      </c>
      <c r="I2429" s="163">
        <f t="shared" si="1272"/>
        <v>0.91133484897694061</v>
      </c>
      <c r="J2429" s="2"/>
      <c r="K2429" s="2">
        <f t="shared" si="1277"/>
        <v>0</v>
      </c>
      <c r="L2429" s="2">
        <f t="shared" si="1278"/>
        <v>3.247807729782397E-3</v>
      </c>
      <c r="M2429" s="2">
        <f t="shared" si="1279"/>
        <v>0.94348814550178628</v>
      </c>
      <c r="N2429" s="2">
        <f t="shared" si="1280"/>
        <v>3.2153296524845727E-2</v>
      </c>
      <c r="O2429" s="2">
        <f t="shared" si="1281"/>
        <v>2.1110750243585601E-2</v>
      </c>
      <c r="Q2429" s="1">
        <v>10</v>
      </c>
      <c r="R2429" s="1">
        <v>2905</v>
      </c>
      <c r="S2429" s="1">
        <v>99</v>
      </c>
      <c r="T2429" s="1">
        <v>57</v>
      </c>
      <c r="AD2429" s="1">
        <v>8</v>
      </c>
      <c r="AI2429" s="7">
        <f t="shared" si="1282"/>
        <v>3</v>
      </c>
      <c r="AJ2429" s="7">
        <f t="shared" si="1283"/>
        <v>0</v>
      </c>
      <c r="AK2429" s="7">
        <f t="shared" si="1284"/>
        <v>0</v>
      </c>
      <c r="AL2429" s="7">
        <f t="shared" si="1285"/>
        <v>0</v>
      </c>
      <c r="AM2429" s="2">
        <f t="shared" si="1286"/>
        <v>1.8512504059759662E-2</v>
      </c>
      <c r="AN2429" s="2">
        <f t="shared" si="1287"/>
        <v>0</v>
      </c>
      <c r="AO2429" s="2">
        <f t="shared" si="1288"/>
        <v>0</v>
      </c>
      <c r="AP2429" s="2">
        <f t="shared" si="1289"/>
        <v>0</v>
      </c>
      <c r="AR2429" t="str">
        <f t="shared" si="1273"/>
        <v>Sevier</v>
      </c>
      <c r="AS2429" t="s">
        <v>1940</v>
      </c>
      <c r="AT2429" s="162">
        <v>2</v>
      </c>
      <c r="AV2429" s="91">
        <v>49</v>
      </c>
      <c r="AW2429" s="93">
        <v>41</v>
      </c>
      <c r="AX2429" s="99">
        <f t="shared" si="1290"/>
        <v>49041</v>
      </c>
      <c r="AZ2429" s="7" t="s">
        <v>3053</v>
      </c>
      <c r="BA2429" t="s">
        <v>3290</v>
      </c>
    </row>
    <row r="2430" spans="1:53" hidden="1" outlineLevel="1">
      <c r="A2430" t="s">
        <v>876</v>
      </c>
      <c r="B2430" t="s">
        <v>1940</v>
      </c>
      <c r="C2430" s="1">
        <f t="shared" si="1275"/>
        <v>2727</v>
      </c>
      <c r="D2430" s="7">
        <f>IF(P2430&gt;0,RANK(P2430,(P2430:R2430,S2430:AG2430)),0)</f>
        <v>0</v>
      </c>
      <c r="E2430" s="7">
        <f>IF(Q2430&gt;0,RANK(Q2430,(P2430:R2430,S2430:AG2430)),0)</f>
        <v>4</v>
      </c>
      <c r="F2430" s="7">
        <f>IF(R2430&gt;0,RANK(R2430,(P2430:R2430,S2430:AG2430)),0)</f>
        <v>1</v>
      </c>
      <c r="G2430" s="7">
        <f>IF(S2430&gt;0,RANK(S2430,(P2430:R2430,S2430:AG2430)),0)</f>
        <v>2</v>
      </c>
      <c r="H2430" s="48">
        <f t="shared" si="1276"/>
        <v>2318</v>
      </c>
      <c r="I2430" s="163">
        <f t="shared" si="1272"/>
        <v>0.85001833516684999</v>
      </c>
      <c r="J2430" s="2"/>
      <c r="K2430" s="2">
        <f t="shared" si="1277"/>
        <v>0</v>
      </c>
      <c r="L2430" s="2">
        <f t="shared" si="1278"/>
        <v>6.6006600660066007E-3</v>
      </c>
      <c r="M2430" s="2">
        <f t="shared" si="1279"/>
        <v>0.9123579024569124</v>
      </c>
      <c r="N2430" s="2">
        <f t="shared" si="1280"/>
        <v>6.2339567290062341E-2</v>
      </c>
      <c r="O2430" s="2">
        <f t="shared" si="1281"/>
        <v>1.8701870187018695E-2</v>
      </c>
      <c r="Q2430" s="1">
        <v>18</v>
      </c>
      <c r="R2430" s="1">
        <v>2488</v>
      </c>
      <c r="S2430" s="1">
        <v>170</v>
      </c>
      <c r="T2430" s="1">
        <v>46</v>
      </c>
      <c r="AD2430" s="1">
        <v>5</v>
      </c>
      <c r="AI2430" s="7">
        <f t="shared" si="1282"/>
        <v>3</v>
      </c>
      <c r="AJ2430" s="7">
        <f t="shared" si="1283"/>
        <v>0</v>
      </c>
      <c r="AK2430" s="7">
        <f t="shared" si="1284"/>
        <v>0</v>
      </c>
      <c r="AL2430" s="7">
        <f t="shared" si="1285"/>
        <v>0</v>
      </c>
      <c r="AM2430" s="2">
        <f t="shared" si="1286"/>
        <v>1.6868353502016868E-2</v>
      </c>
      <c r="AN2430" s="2">
        <f t="shared" si="1287"/>
        <v>0</v>
      </c>
      <c r="AO2430" s="2">
        <f t="shared" si="1288"/>
        <v>0</v>
      </c>
      <c r="AP2430" s="2">
        <f t="shared" si="1289"/>
        <v>0</v>
      </c>
      <c r="AR2430" t="str">
        <f t="shared" si="1273"/>
        <v>Summit</v>
      </c>
      <c r="AS2430" t="s">
        <v>1940</v>
      </c>
      <c r="AT2430" s="162">
        <v>1</v>
      </c>
      <c r="AV2430" s="91">
        <v>49</v>
      </c>
      <c r="AW2430" s="93">
        <v>43</v>
      </c>
      <c r="AX2430" s="99">
        <f t="shared" si="1290"/>
        <v>49043</v>
      </c>
      <c r="AZ2430" s="7" t="s">
        <v>3053</v>
      </c>
      <c r="BA2430" t="s">
        <v>3290</v>
      </c>
    </row>
    <row r="2431" spans="1:53" hidden="1" outlineLevel="1">
      <c r="A2431" t="s">
        <v>409</v>
      </c>
      <c r="B2431" t="s">
        <v>1940</v>
      </c>
      <c r="C2431" s="1">
        <f t="shared" si="1275"/>
        <v>4057</v>
      </c>
      <c r="D2431" s="7">
        <f>IF(P2431&gt;0,RANK(P2431,(P2431:R2431,S2431:AG2431)),0)</f>
        <v>0</v>
      </c>
      <c r="E2431" s="7">
        <f>IF(Q2431&gt;0,RANK(Q2431,(P2431:R2431,S2431:AG2431)),0)</f>
        <v>4</v>
      </c>
      <c r="F2431" s="7">
        <f>IF(R2431&gt;0,RANK(R2431,(P2431:R2431,S2431:AG2431)),0)</f>
        <v>1</v>
      </c>
      <c r="G2431" s="7">
        <f>IF(S2431&gt;0,RANK(S2431,(P2431:R2431,S2431:AG2431)),0)</f>
        <v>2</v>
      </c>
      <c r="H2431" s="48">
        <f t="shared" si="1276"/>
        <v>3597</v>
      </c>
      <c r="I2431" s="163">
        <f t="shared" si="1272"/>
        <v>0.8866157259058417</v>
      </c>
      <c r="J2431" s="2"/>
      <c r="K2431" s="2">
        <f t="shared" si="1277"/>
        <v>0</v>
      </c>
      <c r="L2431" s="2">
        <f t="shared" si="1278"/>
        <v>5.1762385999507025E-3</v>
      </c>
      <c r="M2431" s="2">
        <f t="shared" si="1279"/>
        <v>0.93098348533399067</v>
      </c>
      <c r="N2431" s="2">
        <f t="shared" si="1280"/>
        <v>4.4367759428148877E-2</v>
      </c>
      <c r="O2431" s="2">
        <f t="shared" si="1281"/>
        <v>1.9472516637909699E-2</v>
      </c>
      <c r="Q2431" s="1">
        <v>21</v>
      </c>
      <c r="R2431" s="1">
        <v>3777</v>
      </c>
      <c r="S2431" s="1">
        <v>180</v>
      </c>
      <c r="T2431" s="1">
        <v>71</v>
      </c>
      <c r="AD2431" s="1">
        <v>8</v>
      </c>
      <c r="AI2431" s="7">
        <f t="shared" si="1282"/>
        <v>3</v>
      </c>
      <c r="AJ2431" s="7">
        <f t="shared" si="1283"/>
        <v>0</v>
      </c>
      <c r="AK2431" s="7">
        <f t="shared" si="1284"/>
        <v>0</v>
      </c>
      <c r="AL2431" s="7">
        <f t="shared" si="1285"/>
        <v>0</v>
      </c>
      <c r="AM2431" s="2">
        <f t="shared" si="1286"/>
        <v>1.7500616218880948E-2</v>
      </c>
      <c r="AN2431" s="2">
        <f t="shared" si="1287"/>
        <v>0</v>
      </c>
      <c r="AO2431" s="2">
        <f t="shared" si="1288"/>
        <v>0</v>
      </c>
      <c r="AP2431" s="2">
        <f t="shared" si="1289"/>
        <v>0</v>
      </c>
      <c r="AR2431" t="str">
        <f t="shared" si="1273"/>
        <v>Tooele</v>
      </c>
      <c r="AS2431" t="s">
        <v>1940</v>
      </c>
      <c r="AT2431" s="162">
        <v>2</v>
      </c>
      <c r="AV2431" s="91">
        <v>49</v>
      </c>
      <c r="AW2431" s="93">
        <v>45</v>
      </c>
      <c r="AX2431" s="99">
        <f t="shared" si="1290"/>
        <v>49045</v>
      </c>
      <c r="AZ2431" s="7" t="s">
        <v>3053</v>
      </c>
      <c r="BA2431" t="s">
        <v>3290</v>
      </c>
    </row>
    <row r="2432" spans="1:53" hidden="1" outlineLevel="1">
      <c r="A2432" t="s">
        <v>831</v>
      </c>
      <c r="B2432" t="s">
        <v>1940</v>
      </c>
      <c r="C2432" s="1">
        <f t="shared" si="1275"/>
        <v>2367</v>
      </c>
      <c r="D2432" s="7">
        <f>IF(P2432&gt;0,RANK(P2432,(P2432:R2432,S2432:AG2432)),0)</f>
        <v>0</v>
      </c>
      <c r="E2432" s="7">
        <f>IF(Q2432&gt;0,RANK(Q2432,(P2432:R2432,S2432:AG2432)),0)</f>
        <v>4</v>
      </c>
      <c r="F2432" s="7">
        <f>IF(R2432&gt;0,RANK(R2432,(P2432:R2432,S2432:AG2432)),0)</f>
        <v>1</v>
      </c>
      <c r="G2432" s="7">
        <f>IF(S2432&gt;0,RANK(S2432,(P2432:R2432,S2432:AG2432)),0)</f>
        <v>2</v>
      </c>
      <c r="H2432" s="48">
        <f t="shared" si="1276"/>
        <v>2153</v>
      </c>
      <c r="I2432" s="163">
        <f t="shared" si="1272"/>
        <v>0.90959019856358259</v>
      </c>
      <c r="J2432" s="2"/>
      <c r="K2432" s="2">
        <f t="shared" si="1277"/>
        <v>0</v>
      </c>
      <c r="L2432" s="2">
        <f t="shared" si="1278"/>
        <v>7.1820870299957752E-3</v>
      </c>
      <c r="M2432" s="2">
        <f t="shared" si="1279"/>
        <v>0.94000844951415297</v>
      </c>
      <c r="N2432" s="2">
        <f t="shared" si="1280"/>
        <v>3.0418250950570342E-2</v>
      </c>
      <c r="O2432" s="2">
        <f t="shared" si="1281"/>
        <v>2.2391212505280905E-2</v>
      </c>
      <c r="Q2432" s="1">
        <v>17</v>
      </c>
      <c r="R2432" s="1">
        <v>2225</v>
      </c>
      <c r="S2432" s="1">
        <v>72</v>
      </c>
      <c r="T2432" s="1">
        <v>49</v>
      </c>
      <c r="AD2432" s="1">
        <v>4</v>
      </c>
      <c r="AI2432" s="7">
        <f t="shared" si="1282"/>
        <v>3</v>
      </c>
      <c r="AJ2432" s="7">
        <f t="shared" si="1283"/>
        <v>0</v>
      </c>
      <c r="AK2432" s="7">
        <f t="shared" si="1284"/>
        <v>0</v>
      </c>
      <c r="AL2432" s="7">
        <f t="shared" si="1285"/>
        <v>0</v>
      </c>
      <c r="AM2432" s="2">
        <f t="shared" si="1286"/>
        <v>2.0701309674693705E-2</v>
      </c>
      <c r="AN2432" s="2">
        <f t="shared" si="1287"/>
        <v>0</v>
      </c>
      <c r="AO2432" s="2">
        <f t="shared" si="1288"/>
        <v>0</v>
      </c>
      <c r="AP2432" s="2">
        <f t="shared" si="1289"/>
        <v>0</v>
      </c>
      <c r="AR2432" t="str">
        <f t="shared" si="1273"/>
        <v>Uintah</v>
      </c>
      <c r="AS2432" t="s">
        <v>1940</v>
      </c>
      <c r="AT2432" s="162">
        <v>1</v>
      </c>
      <c r="AV2432" s="91">
        <v>49</v>
      </c>
      <c r="AW2432" s="93">
        <v>47</v>
      </c>
      <c r="AX2432" s="99">
        <f t="shared" si="1290"/>
        <v>49047</v>
      </c>
      <c r="AZ2432" s="7" t="s">
        <v>3053</v>
      </c>
      <c r="BA2432" t="s">
        <v>3290</v>
      </c>
    </row>
    <row r="2433" spans="1:53" hidden="1" outlineLevel="1">
      <c r="A2433" t="s">
        <v>452</v>
      </c>
      <c r="B2433" t="s">
        <v>1940</v>
      </c>
      <c r="C2433" s="1">
        <f t="shared" si="1275"/>
        <v>48362</v>
      </c>
      <c r="D2433" s="7">
        <f>IF(P2433&gt;0,RANK(P2433,(P2433:R2433,S2433:AG2433)),0)</f>
        <v>0</v>
      </c>
      <c r="E2433" s="7">
        <f>IF(Q2433&gt;0,RANK(Q2433,(P2433:R2433,S2433:AG2433)),0)</f>
        <v>4</v>
      </c>
      <c r="F2433" s="7">
        <f>IF(R2433&gt;0,RANK(R2433,(P2433:R2433,S2433:AG2433)),0)</f>
        <v>1</v>
      </c>
      <c r="G2433" s="7">
        <f>IF(S2433&gt;0,RANK(S2433,(P2433:R2433,S2433:AG2433)),0)</f>
        <v>2</v>
      </c>
      <c r="H2433" s="48">
        <f t="shared" si="1276"/>
        <v>42897</v>
      </c>
      <c r="I2433" s="163">
        <f t="shared" si="1272"/>
        <v>0.886998056325214</v>
      </c>
      <c r="J2433" s="2"/>
      <c r="K2433" s="2">
        <f t="shared" si="1277"/>
        <v>0</v>
      </c>
      <c r="L2433" s="2">
        <f t="shared" si="1278"/>
        <v>1.8816426119680741E-3</v>
      </c>
      <c r="M2433" s="2">
        <f t="shared" si="1279"/>
        <v>0.93666515032463504</v>
      </c>
      <c r="N2433" s="2">
        <f t="shared" si="1280"/>
        <v>4.9667093999421034E-2</v>
      </c>
      <c r="O2433" s="2">
        <f t="shared" si="1281"/>
        <v>1.1786113063975819E-2</v>
      </c>
      <c r="Q2433" s="1">
        <v>91</v>
      </c>
      <c r="R2433" s="1">
        <v>45299</v>
      </c>
      <c r="S2433" s="1">
        <v>2402</v>
      </c>
      <c r="T2433" s="1">
        <v>514</v>
      </c>
      <c r="AD2433" s="1">
        <v>56</v>
      </c>
      <c r="AI2433" s="7">
        <f t="shared" si="1282"/>
        <v>3</v>
      </c>
      <c r="AJ2433" s="7">
        <f t="shared" si="1283"/>
        <v>0</v>
      </c>
      <c r="AK2433" s="7">
        <f t="shared" si="1284"/>
        <v>0</v>
      </c>
      <c r="AL2433" s="7">
        <f t="shared" si="1285"/>
        <v>0</v>
      </c>
      <c r="AM2433" s="2">
        <f t="shared" si="1286"/>
        <v>1.0628179148918572E-2</v>
      </c>
      <c r="AN2433" s="2">
        <f t="shared" si="1287"/>
        <v>0</v>
      </c>
      <c r="AO2433" s="2">
        <f t="shared" si="1288"/>
        <v>0</v>
      </c>
      <c r="AP2433" s="2">
        <f t="shared" si="1289"/>
        <v>0</v>
      </c>
      <c r="AR2433" t="str">
        <f t="shared" si="1273"/>
        <v>Utah</v>
      </c>
      <c r="AS2433" t="s">
        <v>1940</v>
      </c>
      <c r="AV2433" s="91">
        <v>49</v>
      </c>
      <c r="AW2433" s="93">
        <v>49</v>
      </c>
      <c r="AX2433" s="99">
        <f t="shared" si="1290"/>
        <v>49049</v>
      </c>
      <c r="AZ2433" s="7" t="s">
        <v>3053</v>
      </c>
      <c r="BA2433" t="s">
        <v>3290</v>
      </c>
    </row>
    <row r="2434" spans="1:53" hidden="1" outlineLevel="1">
      <c r="A2434" t="s">
        <v>1948</v>
      </c>
      <c r="B2434" t="s">
        <v>1940</v>
      </c>
      <c r="C2434" s="1">
        <f t="shared" si="1275"/>
        <v>1921</v>
      </c>
      <c r="D2434" s="7">
        <f>IF(P2434&gt;0,RANK(P2434,(P2434:R2434,S2434:AG2434)),0)</f>
        <v>0</v>
      </c>
      <c r="E2434" s="7">
        <f>IF(Q2434&gt;0,RANK(Q2434,(P2434:R2434,S2434:AG2434)),0)</f>
        <v>4</v>
      </c>
      <c r="F2434" s="7">
        <f>IF(R2434&gt;0,RANK(R2434,(P2434:R2434,S2434:AG2434)),0)</f>
        <v>1</v>
      </c>
      <c r="G2434" s="7">
        <f>IF(S2434&gt;0,RANK(S2434,(P2434:R2434,S2434:AG2434)),0)</f>
        <v>2</v>
      </c>
      <c r="H2434" s="48">
        <f t="shared" si="1276"/>
        <v>1748</v>
      </c>
      <c r="I2434" s="163">
        <f t="shared" si="1272"/>
        <v>0.90994273815720983</v>
      </c>
      <c r="J2434" s="2"/>
      <c r="K2434" s="2">
        <f t="shared" si="1277"/>
        <v>0</v>
      </c>
      <c r="L2434" s="2">
        <f t="shared" si="1278"/>
        <v>2.6028110359187923E-3</v>
      </c>
      <c r="M2434" s="2">
        <f t="shared" si="1279"/>
        <v>0.94898490369599164</v>
      </c>
      <c r="N2434" s="2">
        <f t="shared" si="1280"/>
        <v>3.9042165538781884E-2</v>
      </c>
      <c r="O2434" s="2">
        <f t="shared" si="1281"/>
        <v>9.3701197293077215E-3</v>
      </c>
      <c r="Q2434" s="1">
        <v>5</v>
      </c>
      <c r="R2434" s="1">
        <v>1823</v>
      </c>
      <c r="S2434" s="1">
        <v>75</v>
      </c>
      <c r="T2434" s="1">
        <v>16</v>
      </c>
      <c r="AD2434" s="1">
        <v>2</v>
      </c>
      <c r="AI2434" s="7">
        <f t="shared" si="1282"/>
        <v>3</v>
      </c>
      <c r="AJ2434" s="7">
        <f t="shared" si="1283"/>
        <v>0</v>
      </c>
      <c r="AK2434" s="7">
        <f t="shared" si="1284"/>
        <v>0</v>
      </c>
      <c r="AL2434" s="7">
        <f t="shared" si="1285"/>
        <v>0</v>
      </c>
      <c r="AM2434" s="2">
        <f t="shared" si="1286"/>
        <v>8.3289953149401352E-3</v>
      </c>
      <c r="AN2434" s="2">
        <f t="shared" si="1287"/>
        <v>0</v>
      </c>
      <c r="AO2434" s="2">
        <f t="shared" si="1288"/>
        <v>0</v>
      </c>
      <c r="AP2434" s="2">
        <f t="shared" si="1289"/>
        <v>0</v>
      </c>
      <c r="AR2434" t="str">
        <f t="shared" si="1273"/>
        <v>Wasatch</v>
      </c>
      <c r="AS2434" t="s">
        <v>1940</v>
      </c>
      <c r="AT2434" s="162">
        <v>3</v>
      </c>
      <c r="AV2434" s="91">
        <v>49</v>
      </c>
      <c r="AW2434" s="93">
        <v>51</v>
      </c>
      <c r="AX2434" s="99">
        <f t="shared" si="1290"/>
        <v>49051</v>
      </c>
      <c r="AZ2434" s="7" t="s">
        <v>3053</v>
      </c>
      <c r="BA2434" t="s">
        <v>3290</v>
      </c>
    </row>
    <row r="2435" spans="1:53" hidden="1" outlineLevel="1">
      <c r="A2435" t="s">
        <v>650</v>
      </c>
      <c r="B2435" t="s">
        <v>1940</v>
      </c>
      <c r="C2435" s="1">
        <f t="shared" si="1275"/>
        <v>15478</v>
      </c>
      <c r="D2435" s="7">
        <f>IF(P2435&gt;0,RANK(P2435,(P2435:R2435,S2435:AG2435)),0)</f>
        <v>0</v>
      </c>
      <c r="E2435" s="7">
        <f>IF(Q2435&gt;0,RANK(Q2435,(P2435:R2435,S2435:AG2435)),0)</f>
        <v>4</v>
      </c>
      <c r="F2435" s="7">
        <f>IF(R2435&gt;0,RANK(R2435,(P2435:R2435,S2435:AG2435)),0)</f>
        <v>1</v>
      </c>
      <c r="G2435" s="7">
        <f>IF(S2435&gt;0,RANK(S2435,(P2435:R2435,S2435:AG2435)),0)</f>
        <v>2</v>
      </c>
      <c r="H2435" s="48">
        <f t="shared" si="1276"/>
        <v>13643</v>
      </c>
      <c r="I2435" s="163">
        <f t="shared" si="1272"/>
        <v>0.88144463108928806</v>
      </c>
      <c r="J2435" s="2"/>
      <c r="K2435" s="2">
        <f t="shared" si="1277"/>
        <v>0</v>
      </c>
      <c r="L2435" s="2">
        <f t="shared" si="1278"/>
        <v>7.3006848430029721E-3</v>
      </c>
      <c r="M2435" s="2">
        <f t="shared" si="1279"/>
        <v>0.92918981780591803</v>
      </c>
      <c r="N2435" s="2">
        <f t="shared" si="1280"/>
        <v>4.7745186716630056E-2</v>
      </c>
      <c r="O2435" s="2">
        <f t="shared" si="1281"/>
        <v>1.5764310634448969E-2</v>
      </c>
      <c r="Q2435" s="1">
        <v>113</v>
      </c>
      <c r="R2435" s="1">
        <v>14382</v>
      </c>
      <c r="S2435" s="1">
        <v>739</v>
      </c>
      <c r="T2435" s="1">
        <v>220</v>
      </c>
      <c r="AD2435" s="1">
        <v>24</v>
      </c>
      <c r="AI2435" s="7">
        <f t="shared" si="1282"/>
        <v>3</v>
      </c>
      <c r="AJ2435" s="7">
        <f t="shared" si="1283"/>
        <v>0</v>
      </c>
      <c r="AK2435" s="7">
        <f t="shared" si="1284"/>
        <v>0</v>
      </c>
      <c r="AL2435" s="7">
        <f t="shared" si="1285"/>
        <v>0</v>
      </c>
      <c r="AM2435" s="2">
        <f t="shared" si="1286"/>
        <v>1.4213722703191626E-2</v>
      </c>
      <c r="AN2435" s="2">
        <f t="shared" si="1287"/>
        <v>0</v>
      </c>
      <c r="AO2435" s="2">
        <f t="shared" si="1288"/>
        <v>0</v>
      </c>
      <c r="AP2435" s="2">
        <f t="shared" si="1289"/>
        <v>0</v>
      </c>
      <c r="AR2435" t="str">
        <f t="shared" si="1273"/>
        <v>Washington</v>
      </c>
      <c r="AS2435" t="s">
        <v>1940</v>
      </c>
      <c r="AT2435" s="162">
        <v>2</v>
      </c>
      <c r="AV2435" s="91">
        <v>49</v>
      </c>
      <c r="AW2435" s="93">
        <v>53</v>
      </c>
      <c r="AX2435" s="99">
        <f t="shared" si="1290"/>
        <v>49053</v>
      </c>
      <c r="AZ2435" s="7" t="s">
        <v>3053</v>
      </c>
      <c r="BA2435" t="s">
        <v>3290</v>
      </c>
    </row>
    <row r="2436" spans="1:53" hidden="1" outlineLevel="1">
      <c r="A2436" t="s">
        <v>2200</v>
      </c>
      <c r="B2436" t="s">
        <v>1940</v>
      </c>
      <c r="C2436" s="1">
        <f t="shared" si="1275"/>
        <v>454</v>
      </c>
      <c r="D2436" s="7">
        <f>IF(P2436&gt;0,RANK(P2436,(P2436:R2436,S2436:AG2436)),0)</f>
        <v>0</v>
      </c>
      <c r="E2436" s="7">
        <f>IF(Q2436&gt;0,RANK(Q2436,(P2436:R2436,S2436:AG2436)),0)</f>
        <v>4</v>
      </c>
      <c r="F2436" s="7">
        <f>IF(R2436&gt;0,RANK(R2436,(P2436:R2436,S2436:AG2436)),0)</f>
        <v>1</v>
      </c>
      <c r="G2436" s="7">
        <f>IF(S2436&gt;0,RANK(S2436,(P2436:R2436,S2436:AG2436)),0)</f>
        <v>2</v>
      </c>
      <c r="H2436" s="48">
        <f t="shared" si="1276"/>
        <v>427</v>
      </c>
      <c r="I2436" s="163">
        <f t="shared" si="1272"/>
        <v>0.94052863436123346</v>
      </c>
      <c r="J2436" s="2"/>
      <c r="K2436" s="2">
        <f t="shared" si="1277"/>
        <v>0</v>
      </c>
      <c r="L2436" s="2">
        <f t="shared" si="1278"/>
        <v>2.2026431718061676E-3</v>
      </c>
      <c r="M2436" s="2">
        <f t="shared" si="1279"/>
        <v>0.9625550660792952</v>
      </c>
      <c r="N2436" s="2">
        <f t="shared" si="1280"/>
        <v>2.2026431718061675E-2</v>
      </c>
      <c r="O2436" s="2">
        <f t="shared" si="1281"/>
        <v>1.3215859030836944E-2</v>
      </c>
      <c r="Q2436" s="1">
        <v>1</v>
      </c>
      <c r="R2436" s="1">
        <v>437</v>
      </c>
      <c r="S2436" s="1">
        <v>10</v>
      </c>
      <c r="T2436" s="1">
        <v>5</v>
      </c>
      <c r="AD2436" s="1">
        <v>1</v>
      </c>
      <c r="AI2436" s="7">
        <f t="shared" si="1282"/>
        <v>3</v>
      </c>
      <c r="AJ2436" s="7">
        <f t="shared" si="1283"/>
        <v>0</v>
      </c>
      <c r="AK2436" s="7">
        <f t="shared" si="1284"/>
        <v>0</v>
      </c>
      <c r="AL2436" s="7">
        <f t="shared" si="1285"/>
        <v>0</v>
      </c>
      <c r="AM2436" s="2">
        <f t="shared" si="1286"/>
        <v>1.1013215859030838E-2</v>
      </c>
      <c r="AN2436" s="2">
        <f t="shared" si="1287"/>
        <v>0</v>
      </c>
      <c r="AO2436" s="2">
        <f t="shared" si="1288"/>
        <v>0</v>
      </c>
      <c r="AP2436" s="2">
        <f t="shared" si="1289"/>
        <v>0</v>
      </c>
      <c r="AR2436" t="str">
        <f t="shared" si="1273"/>
        <v>Wayne</v>
      </c>
      <c r="AS2436" t="s">
        <v>1940</v>
      </c>
      <c r="AT2436" s="162">
        <v>2</v>
      </c>
      <c r="AV2436" s="91">
        <v>49</v>
      </c>
      <c r="AW2436" s="93">
        <v>55</v>
      </c>
      <c r="AX2436" s="99">
        <f t="shared" si="1290"/>
        <v>49055</v>
      </c>
      <c r="AZ2436" s="7" t="s">
        <v>3053</v>
      </c>
      <c r="BA2436" t="s">
        <v>3290</v>
      </c>
    </row>
    <row r="2437" spans="1:53" hidden="1" outlineLevel="1">
      <c r="A2437" t="s">
        <v>1972</v>
      </c>
      <c r="B2437" t="s">
        <v>1940</v>
      </c>
      <c r="C2437" s="1">
        <f t="shared" si="1275"/>
        <v>16264</v>
      </c>
      <c r="D2437" s="7">
        <f>IF(P2437&gt;0,RANK(P2437,(P2437:R2437,S2437:AG2437)),0)</f>
        <v>0</v>
      </c>
      <c r="E2437" s="7">
        <f>IF(Q2437&gt;0,RANK(Q2437,(P2437:R2437,S2437:AG2437)),0)</f>
        <v>4</v>
      </c>
      <c r="F2437" s="7">
        <f>IF(R2437&gt;0,RANK(R2437,(P2437:R2437,S2437:AG2437)),0)</f>
        <v>1</v>
      </c>
      <c r="G2437" s="7">
        <f>IF(S2437&gt;0,RANK(S2437,(P2437:R2437,S2437:AG2437)),0)</f>
        <v>2</v>
      </c>
      <c r="H2437" s="48">
        <f t="shared" si="1276"/>
        <v>14459</v>
      </c>
      <c r="I2437" s="163">
        <f t="shared" si="1272"/>
        <v>0.88901869158878499</v>
      </c>
      <c r="J2437" s="2"/>
      <c r="K2437" s="2">
        <f t="shared" si="1277"/>
        <v>0</v>
      </c>
      <c r="L2437" s="2">
        <f t="shared" si="1278"/>
        <v>7.0093457943925233E-3</v>
      </c>
      <c r="M2437" s="2">
        <f t="shared" si="1279"/>
        <v>0.92806197737333984</v>
      </c>
      <c r="N2437" s="2">
        <f t="shared" si="1280"/>
        <v>3.9043285784554842E-2</v>
      </c>
      <c r="O2437" s="2">
        <f t="shared" si="1281"/>
        <v>2.588539104771282E-2</v>
      </c>
      <c r="Q2437" s="1">
        <v>114</v>
      </c>
      <c r="R2437" s="1">
        <v>15094</v>
      </c>
      <c r="S2437" s="1">
        <v>635</v>
      </c>
      <c r="T2437" s="1">
        <v>388</v>
      </c>
      <c r="AD2437" s="1">
        <v>33</v>
      </c>
      <c r="AI2437" s="7">
        <f t="shared" si="1282"/>
        <v>3</v>
      </c>
      <c r="AJ2437" s="7">
        <f t="shared" si="1283"/>
        <v>0</v>
      </c>
      <c r="AK2437" s="7">
        <f t="shared" si="1284"/>
        <v>0</v>
      </c>
      <c r="AL2437" s="7">
        <f t="shared" si="1285"/>
        <v>0</v>
      </c>
      <c r="AM2437" s="2">
        <f t="shared" si="1286"/>
        <v>2.3856369896704376E-2</v>
      </c>
      <c r="AN2437" s="2">
        <f t="shared" si="1287"/>
        <v>0</v>
      </c>
      <c r="AO2437" s="2">
        <f t="shared" si="1288"/>
        <v>0</v>
      </c>
      <c r="AP2437" s="2">
        <f t="shared" si="1289"/>
        <v>0</v>
      </c>
      <c r="AR2437" t="str">
        <f t="shared" si="1273"/>
        <v>Weber</v>
      </c>
      <c r="AS2437" t="s">
        <v>1940</v>
      </c>
      <c r="AT2437" s="162">
        <v>1</v>
      </c>
      <c r="AV2437" s="91">
        <v>49</v>
      </c>
      <c r="AW2437" s="93">
        <v>57</v>
      </c>
      <c r="AX2437" s="99">
        <f t="shared" si="1290"/>
        <v>49057</v>
      </c>
      <c r="AZ2437" s="7" t="s">
        <v>3053</v>
      </c>
      <c r="BA2437" t="s">
        <v>3290</v>
      </c>
    </row>
    <row r="2438" spans="1:53" collapsed="1">
      <c r="A2438" t="s">
        <v>452</v>
      </c>
      <c r="B2438" t="s">
        <v>1136</v>
      </c>
      <c r="C2438" s="1">
        <f t="shared" si="1275"/>
        <v>242272</v>
      </c>
      <c r="D2438" s="7">
        <f>IF(P2438&gt;0,RANK(P2438,(P2438:R2438,S2438:AG2438)),0)</f>
        <v>0</v>
      </c>
      <c r="E2438" s="7">
        <f>IF(Q2438&gt;0,RANK(Q2438,(P2438:R2438,S2438:AG2438)),0)</f>
        <v>4</v>
      </c>
      <c r="F2438" s="7">
        <f>IF(R2438&gt;0,RANK(R2438,(P2438:R2438,S2438:AG2438)),0)</f>
        <v>1</v>
      </c>
      <c r="G2438" s="7">
        <f>IF(S2438&gt;0,RANK(S2438,(P2438:R2438,S2438:AG2438)),0)</f>
        <v>2</v>
      </c>
      <c r="H2438" s="48">
        <f t="shared" si="1276"/>
        <v>213908</v>
      </c>
      <c r="I2438" s="163">
        <f t="shared" si="1272"/>
        <v>0.8829249768854841</v>
      </c>
      <c r="J2438" s="2"/>
      <c r="K2438" s="2">
        <f t="shared" si="1277"/>
        <v>0</v>
      </c>
      <c r="L2438" s="2">
        <f t="shared" si="1278"/>
        <v>4.7302205785233128E-3</v>
      </c>
      <c r="M2438" s="2">
        <f t="shared" si="1279"/>
        <v>0.93047483819838861</v>
      </c>
      <c r="N2438" s="2">
        <f t="shared" si="1280"/>
        <v>4.7549861312904507E-2</v>
      </c>
      <c r="O2438" s="2">
        <f t="shared" si="1281"/>
        <v>1.7245079910183536E-2</v>
      </c>
      <c r="Q2438" s="1">
        <f>SUM(Q2409:Q2437)</f>
        <v>1146</v>
      </c>
      <c r="R2438" s="1">
        <f>SUM(R2409:R2437)</f>
        <v>225428</v>
      </c>
      <c r="S2438" s="1">
        <f>SUM(S2409:S2437)</f>
        <v>11520</v>
      </c>
      <c r="T2438" s="1">
        <f>SUM(T2409:T2437)</f>
        <v>3594</v>
      </c>
      <c r="AD2438" s="1">
        <f>SUM(AD2409:AD2437)</f>
        <v>584</v>
      </c>
      <c r="AI2438" s="7">
        <f t="shared" si="1282"/>
        <v>3</v>
      </c>
      <c r="AJ2438" s="7">
        <f t="shared" si="1283"/>
        <v>0</v>
      </c>
      <c r="AK2438" s="7">
        <f t="shared" si="1284"/>
        <v>0</v>
      </c>
      <c r="AL2438" s="7">
        <f t="shared" si="1285"/>
        <v>0</v>
      </c>
      <c r="AM2438" s="2">
        <f t="shared" si="1286"/>
        <v>1.4834566107515519E-2</v>
      </c>
      <c r="AN2438" s="2">
        <f t="shared" si="1287"/>
        <v>0</v>
      </c>
      <c r="AO2438" s="2">
        <f t="shared" si="1288"/>
        <v>0</v>
      </c>
      <c r="AP2438" s="2">
        <f t="shared" si="1289"/>
        <v>0</v>
      </c>
      <c r="AR2438" t="str">
        <f t="shared" si="1273"/>
        <v>Utah</v>
      </c>
      <c r="AS2438" t="s">
        <v>1136</v>
      </c>
      <c r="AV2438" s="91">
        <v>49</v>
      </c>
      <c r="AW2438" s="93"/>
      <c r="AX2438" s="91">
        <v>49</v>
      </c>
      <c r="AZ2438" s="7" t="s">
        <v>1662</v>
      </c>
      <c r="BA2438" t="s">
        <v>3290</v>
      </c>
    </row>
    <row r="2439" spans="1:53">
      <c r="C2439" s="1"/>
      <c r="E2439" s="7"/>
      <c r="F2439" s="7"/>
      <c r="G2439" s="7"/>
      <c r="H2439" s="48"/>
      <c r="I2439" s="163"/>
      <c r="J2439" s="2"/>
      <c r="AI2439" s="7"/>
      <c r="AJ2439" s="7"/>
      <c r="AK2439" s="7"/>
      <c r="AL2439" s="7"/>
      <c r="AV2439" s="91"/>
      <c r="AW2439" s="93"/>
    </row>
    <row r="2440" spans="1:53" hidden="1" outlineLevel="1">
      <c r="A2440" t="s">
        <v>1874</v>
      </c>
      <c r="B2440" t="s">
        <v>3039</v>
      </c>
      <c r="C2440" s="1">
        <f t="shared" ref="C2440:C2454" si="1291">SUM(P2440:AG2440)</f>
        <v>3812</v>
      </c>
      <c r="D2440" s="7">
        <f>IF(P2440&gt;0,RANK(P2440,(P2440:R2440,S2440:AG2440)),0)</f>
        <v>5</v>
      </c>
      <c r="E2440" s="7">
        <f>IF(Q2440&gt;0,RANK(Q2440,(P2440:R2440,S2440:AG2440)),0)</f>
        <v>4</v>
      </c>
      <c r="F2440" s="7">
        <f>IF(R2440&gt;0,RANK(R2440,(P2440:R2440,S2440:AG2440)),0)</f>
        <v>1</v>
      </c>
      <c r="G2440" s="7">
        <f>IF(S2440&gt;0,RANK(S2440,(P2440:R2440,S2440:AG2440)),0)</f>
        <v>2</v>
      </c>
      <c r="H2440" s="48">
        <f t="shared" ref="H2440:H2454" si="1292">MAX(P2440:Y2440)-LARGE(P2440:Y2440,2)</f>
        <v>397</v>
      </c>
      <c r="I2440" s="163">
        <f t="shared" si="1272"/>
        <v>0.10414480587618048</v>
      </c>
      <c r="J2440" s="2"/>
      <c r="K2440" s="2">
        <f t="shared" ref="K2440:K2454" si="1293">IF($C2440=0,"-",P2440/$C2440)</f>
        <v>2.5445960125918154E-2</v>
      </c>
      <c r="L2440" s="2">
        <f t="shared" ref="L2440:L2454" si="1294">IF($C2440=0,"-",Q2440/$C2440)</f>
        <v>8.8929695697796435E-2</v>
      </c>
      <c r="M2440" s="2">
        <f t="shared" ref="M2440:M2454" si="1295">IF($C2440=0,"-",R2440/$C2440)</f>
        <v>0.36149003147953829</v>
      </c>
      <c r="N2440" s="2">
        <f t="shared" si="1280"/>
        <v>0.25734522560335782</v>
      </c>
      <c r="O2440" s="2">
        <f t="shared" si="1281"/>
        <v>0.26678908709338933</v>
      </c>
      <c r="P2440" s="1">
        <f>SUMIF(Town!$AR$1331:$AR$1576,$AX2440,Town!P$1331:P$1576)</f>
        <v>97</v>
      </c>
      <c r="Q2440" s="1">
        <f>SUMIF(Town!$AR$1331:$AR$1576,$AX2440,Town!Q$1331:Q$1576)</f>
        <v>339</v>
      </c>
      <c r="R2440" s="1">
        <f>SUMIF(Town!$AR$1331:$AR$1576,$AX2440,Town!R$1331:R$1576)</f>
        <v>1378</v>
      </c>
      <c r="S2440" s="1">
        <f>SUMIF(Town!$AR$1331:$AR$1576,$AX2440,Town!S$1331:S$1576)</f>
        <v>981</v>
      </c>
      <c r="T2440" s="1">
        <f>SUMIF(Town!$AR$1331:$AR$1576,$AX2440,Town!T$1331:T$1576)</f>
        <v>954</v>
      </c>
      <c r="U2440" s="1">
        <f>SUMIF(Town!$AR$1331:$AR$1576,$AX2440,Town!U$1331:U$1576)</f>
        <v>44</v>
      </c>
      <c r="AA2440" s="1">
        <f>SUMIF(Town!$AR$1331:$AR$1576,$AX2440,Town!AA$1331:AA$1576)</f>
        <v>19</v>
      </c>
      <c r="AI2440" s="7">
        <f t="shared" ref="AI2440:AI2454" si="1296">IF(T2440&gt;0,RANK(T2440,(P2440:Z2440)),0)</f>
        <v>3</v>
      </c>
      <c r="AJ2440" s="7">
        <f t="shared" ref="AJ2440:AJ2454" si="1297">IF(U2440&gt;0,RANK(U2440,(P2440:Z2440)),0)</f>
        <v>6</v>
      </c>
      <c r="AK2440" s="7">
        <f t="shared" ref="AK2440:AK2454" si="1298">IF(V2440&gt;0,RANK(V2440,(P2440:Z2440)),0)</f>
        <v>0</v>
      </c>
      <c r="AL2440" s="7">
        <f t="shared" ref="AL2440:AL2454" si="1299">IF(W2440&gt;0,RANK(W2440,(P2440:Z2440)),0)</f>
        <v>0</v>
      </c>
      <c r="AM2440" s="2">
        <f t="shared" ref="AM2440:AM2454" si="1300">IF($C2440=0,"-",T2440/$C2440)</f>
        <v>0.25026232948583421</v>
      </c>
      <c r="AN2440" s="2">
        <f t="shared" ref="AN2440:AN2454" si="1301">IF($C2440=0,"-",U2440/$C2440)</f>
        <v>1.1542497376705142E-2</v>
      </c>
      <c r="AO2440" s="2">
        <f t="shared" ref="AO2440:AO2454" si="1302">IF($C2440=0,"-",V2440/$C2440)</f>
        <v>0</v>
      </c>
      <c r="AP2440" s="2">
        <f t="shared" ref="AP2440:AP2454" si="1303">IF($C2440=0,"-",W2440/$C2440)</f>
        <v>0</v>
      </c>
      <c r="AR2440" t="str">
        <f t="shared" si="1273"/>
        <v>Addison</v>
      </c>
      <c r="AS2440" t="s">
        <v>3039</v>
      </c>
      <c r="AT2440">
        <v>1</v>
      </c>
      <c r="AV2440" s="91">
        <v>50</v>
      </c>
      <c r="AW2440" s="93">
        <v>1</v>
      </c>
      <c r="AX2440" s="99">
        <f t="shared" ref="AX2440:AX2453" si="1304">AV2440*1000+AW2440</f>
        <v>50001</v>
      </c>
      <c r="AZ2440" s="7" t="s">
        <v>3053</v>
      </c>
      <c r="BA2440" t="s">
        <v>3290</v>
      </c>
    </row>
    <row r="2441" spans="1:53" hidden="1" outlineLevel="1">
      <c r="A2441" t="s">
        <v>2116</v>
      </c>
      <c r="B2441" t="s">
        <v>3039</v>
      </c>
      <c r="C2441" s="1">
        <f t="shared" si="1291"/>
        <v>3653</v>
      </c>
      <c r="D2441" s="7">
        <f>IF(P2441&gt;0,RANK(P2441,(P2441:R2441,S2441:AG2441)),0)</f>
        <v>5</v>
      </c>
      <c r="E2441" s="7">
        <f>IF(Q2441&gt;0,RANK(Q2441,(P2441:R2441,S2441:AG2441)),0)</f>
        <v>4</v>
      </c>
      <c r="F2441" s="7">
        <f>IF(R2441&gt;0,RANK(R2441,(P2441:R2441,S2441:AG2441)),0)</f>
        <v>1</v>
      </c>
      <c r="G2441" s="7">
        <f>IF(S2441&gt;0,RANK(S2441,(P2441:R2441,S2441:AG2441)),0)</f>
        <v>3</v>
      </c>
      <c r="H2441" s="48">
        <f t="shared" si="1292"/>
        <v>506</v>
      </c>
      <c r="I2441" s="163">
        <f t="shared" si="1272"/>
        <v>0.13851628798248014</v>
      </c>
      <c r="J2441" s="2"/>
      <c r="K2441" s="2">
        <f t="shared" si="1293"/>
        <v>2.5184779633178209E-2</v>
      </c>
      <c r="L2441" s="2">
        <f t="shared" si="1294"/>
        <v>0.10539282781275663</v>
      </c>
      <c r="M2441" s="2">
        <f t="shared" si="1295"/>
        <v>0.39474404598959761</v>
      </c>
      <c r="N2441" s="2">
        <f t="shared" si="1280"/>
        <v>0.20750068436901178</v>
      </c>
      <c r="O2441" s="2">
        <f t="shared" si="1281"/>
        <v>0.2671776621954558</v>
      </c>
      <c r="P2441" s="1">
        <f>SUMIF(Town!$AR$1331:$AR$1576,$AX2441,Town!P$1331:P$1576)</f>
        <v>92</v>
      </c>
      <c r="Q2441" s="1">
        <f>SUMIF(Town!$AR$1331:$AR$1576,$AX2441,Town!Q$1331:Q$1576)</f>
        <v>385</v>
      </c>
      <c r="R2441" s="1">
        <f>SUMIF(Town!$AR$1331:$AR$1576,$AX2441,Town!R$1331:R$1576)</f>
        <v>1442</v>
      </c>
      <c r="S2441" s="1">
        <f>SUMIF(Town!$AR$1331:$AR$1576,$AX2441,Town!S$1331:S$1576)</f>
        <v>758</v>
      </c>
      <c r="T2441" s="1">
        <f>SUMIF(Town!$AR$1331:$AR$1576,$AX2441,Town!T$1331:T$1576)</f>
        <v>936</v>
      </c>
      <c r="U2441" s="1">
        <f>SUMIF(Town!$AR$1331:$AR$1576,$AX2441,Town!U$1331:U$1576)</f>
        <v>26</v>
      </c>
      <c r="AA2441" s="1">
        <f>SUMIF(Town!$AR$1331:$AR$1576,$AX2441,Town!AA$1331:AA$1576)</f>
        <v>14</v>
      </c>
      <c r="AI2441" s="7">
        <f t="shared" si="1296"/>
        <v>2</v>
      </c>
      <c r="AJ2441" s="7">
        <f t="shared" si="1297"/>
        <v>6</v>
      </c>
      <c r="AK2441" s="7">
        <f t="shared" si="1298"/>
        <v>0</v>
      </c>
      <c r="AL2441" s="7">
        <f t="shared" si="1299"/>
        <v>0</v>
      </c>
      <c r="AM2441" s="2">
        <f t="shared" si="1300"/>
        <v>0.25622775800711745</v>
      </c>
      <c r="AN2441" s="2">
        <f t="shared" si="1301"/>
        <v>7.1174377224199285E-3</v>
      </c>
      <c r="AO2441" s="2">
        <f t="shared" si="1302"/>
        <v>0</v>
      </c>
      <c r="AP2441" s="2">
        <f t="shared" si="1303"/>
        <v>0</v>
      </c>
      <c r="AR2441" t="str">
        <f t="shared" si="1273"/>
        <v>Bennington</v>
      </c>
      <c r="AS2441" t="s">
        <v>3039</v>
      </c>
      <c r="AT2441" s="162">
        <v>1</v>
      </c>
      <c r="AV2441" s="91">
        <v>50</v>
      </c>
      <c r="AW2441" s="93">
        <v>3</v>
      </c>
      <c r="AX2441" s="99">
        <f t="shared" si="1304"/>
        <v>50003</v>
      </c>
      <c r="AZ2441" s="7" t="s">
        <v>3053</v>
      </c>
      <c r="BA2441" t="s">
        <v>3290</v>
      </c>
    </row>
    <row r="2442" spans="1:53" hidden="1" outlineLevel="1">
      <c r="A2442" t="s">
        <v>1850</v>
      </c>
      <c r="B2442" t="s">
        <v>3039</v>
      </c>
      <c r="C2442" s="1">
        <f t="shared" si="1291"/>
        <v>2956</v>
      </c>
      <c r="D2442" s="7">
        <f>IF(P2442&gt;0,RANK(P2442,(P2442:R2442,S2442:AG2442)),0)</f>
        <v>5</v>
      </c>
      <c r="E2442" s="7">
        <f>IF(Q2442&gt;0,RANK(Q2442,(P2442:R2442,S2442:AG2442)),0)</f>
        <v>4</v>
      </c>
      <c r="F2442" s="7">
        <f>IF(R2442&gt;0,RANK(R2442,(P2442:R2442,S2442:AG2442)),0)</f>
        <v>1</v>
      </c>
      <c r="G2442" s="7">
        <f>IF(S2442&gt;0,RANK(S2442,(P2442:R2442,S2442:AG2442)),0)</f>
        <v>2</v>
      </c>
      <c r="H2442" s="48">
        <f t="shared" si="1292"/>
        <v>273</v>
      </c>
      <c r="I2442" s="163">
        <f t="shared" si="1272"/>
        <v>9.2354533152909341E-2</v>
      </c>
      <c r="J2442" s="2"/>
      <c r="K2442" s="2">
        <f t="shared" si="1293"/>
        <v>1.2855209742895805E-2</v>
      </c>
      <c r="L2442" s="2">
        <f t="shared" si="1294"/>
        <v>7.9499323410013534E-2</v>
      </c>
      <c r="M2442" s="2">
        <f t="shared" si="1295"/>
        <v>0.38328822733423545</v>
      </c>
      <c r="N2442" s="2">
        <f t="shared" si="1280"/>
        <v>0.29093369418132614</v>
      </c>
      <c r="O2442" s="2">
        <f t="shared" si="1281"/>
        <v>0.23342354533152915</v>
      </c>
      <c r="P2442" s="1">
        <f>SUMIF(Town!$AR$1331:$AR$1576,$AX2442,Town!P$1331:P$1576)</f>
        <v>38</v>
      </c>
      <c r="Q2442" s="1">
        <f>SUMIF(Town!$AR$1331:$AR$1576,$AX2442,Town!Q$1331:Q$1576)</f>
        <v>235</v>
      </c>
      <c r="R2442" s="1">
        <f>SUMIF(Town!$AR$1331:$AR$1576,$AX2442,Town!R$1331:R$1576)</f>
        <v>1133</v>
      </c>
      <c r="S2442" s="1">
        <f>SUMIF(Town!$AR$1331:$AR$1576,$AX2442,Town!S$1331:S$1576)</f>
        <v>860</v>
      </c>
      <c r="T2442" s="1">
        <f>SUMIF(Town!$AR$1331:$AR$1576,$AX2442,Town!T$1331:T$1576)</f>
        <v>657</v>
      </c>
      <c r="U2442" s="1">
        <f>SUMIF(Town!$AR$1331:$AR$1576,$AX2442,Town!U$1331:U$1576)</f>
        <v>21</v>
      </c>
      <c r="AA2442" s="1">
        <f>SUMIF(Town!$AR$1331:$AR$1576,$AX2442,Town!AA$1331:AA$1576)</f>
        <v>12</v>
      </c>
      <c r="AI2442" s="7">
        <f t="shared" si="1296"/>
        <v>3</v>
      </c>
      <c r="AJ2442" s="7">
        <f t="shared" si="1297"/>
        <v>6</v>
      </c>
      <c r="AK2442" s="7">
        <f t="shared" si="1298"/>
        <v>0</v>
      </c>
      <c r="AL2442" s="7">
        <f t="shared" si="1299"/>
        <v>0</v>
      </c>
      <c r="AM2442" s="2">
        <f t="shared" si="1300"/>
        <v>0.22225981055480379</v>
      </c>
      <c r="AN2442" s="2">
        <f t="shared" si="1301"/>
        <v>7.104194857916103E-3</v>
      </c>
      <c r="AO2442" s="2">
        <f t="shared" si="1302"/>
        <v>0</v>
      </c>
      <c r="AP2442" s="2">
        <f t="shared" si="1303"/>
        <v>0</v>
      </c>
      <c r="AR2442" t="str">
        <f t="shared" si="1273"/>
        <v>Caledonia</v>
      </c>
      <c r="AS2442" t="s">
        <v>3039</v>
      </c>
      <c r="AT2442" s="162">
        <v>1</v>
      </c>
      <c r="AV2442" s="91">
        <v>50</v>
      </c>
      <c r="AW2442" s="93">
        <v>5</v>
      </c>
      <c r="AX2442" s="99">
        <f t="shared" si="1304"/>
        <v>50005</v>
      </c>
      <c r="AZ2442" s="7" t="s">
        <v>3053</v>
      </c>
      <c r="BA2442" t="s">
        <v>3290</v>
      </c>
    </row>
    <row r="2443" spans="1:53" hidden="1" outlineLevel="1">
      <c r="A2443" t="s">
        <v>1896</v>
      </c>
      <c r="B2443" t="s">
        <v>3039</v>
      </c>
      <c r="C2443" s="1">
        <f t="shared" si="1291"/>
        <v>13738</v>
      </c>
      <c r="D2443" s="7">
        <f>IF(P2443&gt;0,RANK(P2443,(P2443:R2443,S2443:AG2443)),0)</f>
        <v>5</v>
      </c>
      <c r="E2443" s="7">
        <f>IF(Q2443&gt;0,RANK(Q2443,(P2443:R2443,S2443:AG2443)),0)</f>
        <v>4</v>
      </c>
      <c r="F2443" s="7">
        <f>IF(R2443&gt;0,RANK(R2443,(P2443:R2443,S2443:AG2443)),0)</f>
        <v>1</v>
      </c>
      <c r="G2443" s="7">
        <f>IF(S2443&gt;0,RANK(S2443,(P2443:R2443,S2443:AG2443)),0)</f>
        <v>2</v>
      </c>
      <c r="H2443" s="48">
        <f t="shared" si="1292"/>
        <v>2237</v>
      </c>
      <c r="I2443" s="163">
        <f t="shared" si="1272"/>
        <v>0.16283301790653662</v>
      </c>
      <c r="J2443" s="2"/>
      <c r="K2443" s="2">
        <f t="shared" si="1293"/>
        <v>2.2055612170621634E-2</v>
      </c>
      <c r="L2443" s="2">
        <f t="shared" si="1294"/>
        <v>7.490173242102198E-2</v>
      </c>
      <c r="M2443" s="2">
        <f t="shared" si="1295"/>
        <v>0.40908429174552335</v>
      </c>
      <c r="N2443" s="2">
        <f t="shared" si="1280"/>
        <v>0.24625127383898676</v>
      </c>
      <c r="O2443" s="2">
        <f t="shared" si="1281"/>
        <v>0.24770708982384626</v>
      </c>
      <c r="P2443" s="1">
        <f>SUMIF(Town!$AR$1331:$AR$1576,$AX2443,Town!P$1331:P$1576)</f>
        <v>303</v>
      </c>
      <c r="Q2443" s="1">
        <f>SUMIF(Town!$AR$1331:$AR$1576,$AX2443,Town!Q$1331:Q$1576)</f>
        <v>1029</v>
      </c>
      <c r="R2443" s="1">
        <f>SUMIF(Town!$AR$1331:$AR$1576,$AX2443,Town!R$1331:R$1576)</f>
        <v>5620</v>
      </c>
      <c r="S2443" s="1">
        <f>SUMIF(Town!$AR$1331:$AR$1576,$AX2443,Town!S$1331:S$1576)</f>
        <v>3383</v>
      </c>
      <c r="T2443" s="1">
        <f>SUMIF(Town!$AR$1331:$AR$1576,$AX2443,Town!T$1331:T$1576)</f>
        <v>3184</v>
      </c>
      <c r="U2443" s="1">
        <f>SUMIF(Town!$AR$1331:$AR$1576,$AX2443,Town!U$1331:U$1576)</f>
        <v>108</v>
      </c>
      <c r="AA2443" s="1">
        <f>SUMIF(Town!$AR$1331:$AR$1576,$AX2443,Town!AA$1331:AA$1576)</f>
        <v>111</v>
      </c>
      <c r="AI2443" s="7">
        <f t="shared" si="1296"/>
        <v>3</v>
      </c>
      <c r="AJ2443" s="7">
        <f t="shared" si="1297"/>
        <v>6</v>
      </c>
      <c r="AK2443" s="7">
        <f t="shared" si="1298"/>
        <v>0</v>
      </c>
      <c r="AL2443" s="7">
        <f t="shared" si="1299"/>
        <v>0</v>
      </c>
      <c r="AM2443" s="2">
        <f t="shared" si="1300"/>
        <v>0.2317659047896346</v>
      </c>
      <c r="AN2443" s="2">
        <f t="shared" si="1301"/>
        <v>7.8614063182413738E-3</v>
      </c>
      <c r="AO2443" s="2">
        <f t="shared" si="1302"/>
        <v>0</v>
      </c>
      <c r="AP2443" s="2">
        <f t="shared" si="1303"/>
        <v>0</v>
      </c>
      <c r="AR2443" t="str">
        <f t="shared" si="1273"/>
        <v>Chittenden</v>
      </c>
      <c r="AS2443" t="s">
        <v>3039</v>
      </c>
      <c r="AT2443" s="162">
        <v>1</v>
      </c>
      <c r="AV2443" s="91">
        <v>50</v>
      </c>
      <c r="AW2443" s="93">
        <v>7</v>
      </c>
      <c r="AX2443" s="99">
        <f t="shared" si="1304"/>
        <v>50007</v>
      </c>
      <c r="AZ2443" s="7" t="s">
        <v>3053</v>
      </c>
      <c r="BA2443" t="s">
        <v>3290</v>
      </c>
    </row>
    <row r="2444" spans="1:53" hidden="1" outlineLevel="1">
      <c r="A2444" t="s">
        <v>827</v>
      </c>
      <c r="B2444" t="s">
        <v>3039</v>
      </c>
      <c r="C2444" s="1">
        <f t="shared" si="1291"/>
        <v>1099</v>
      </c>
      <c r="D2444" s="7">
        <f>IF(P2444&gt;0,RANK(P2444,(P2444:R2444,S2444:AG2444)),0)</f>
        <v>5</v>
      </c>
      <c r="E2444" s="7">
        <f>IF(Q2444&gt;0,RANK(Q2444,(P2444:R2444,S2444:AG2444)),0)</f>
        <v>4</v>
      </c>
      <c r="F2444" s="7">
        <f>IF(R2444&gt;0,RANK(R2444,(P2444:R2444,S2444:AG2444)),0)</f>
        <v>1</v>
      </c>
      <c r="G2444" s="7">
        <f>IF(S2444&gt;0,RANK(S2444,(P2444:R2444,S2444:AG2444)),0)</f>
        <v>2</v>
      </c>
      <c r="H2444" s="48">
        <f t="shared" si="1292"/>
        <v>154</v>
      </c>
      <c r="I2444" s="163">
        <f t="shared" si="1272"/>
        <v>0.14012738853503184</v>
      </c>
      <c r="J2444" s="2"/>
      <c r="K2444" s="2">
        <f t="shared" si="1293"/>
        <v>1.637852593266606E-2</v>
      </c>
      <c r="L2444" s="2">
        <f t="shared" si="1294"/>
        <v>8.8262056414922657E-2</v>
      </c>
      <c r="M2444" s="2">
        <f t="shared" si="1295"/>
        <v>0.39854413102820746</v>
      </c>
      <c r="N2444" s="2">
        <f t="shared" si="1280"/>
        <v>0.25841674249317559</v>
      </c>
      <c r="O2444" s="2">
        <f t="shared" si="1281"/>
        <v>0.23839854413102818</v>
      </c>
      <c r="P2444" s="1">
        <f>SUMIF(Town!$AR$1331:$AR$1576,$AX2444,Town!P$1331:P$1576)</f>
        <v>18</v>
      </c>
      <c r="Q2444" s="1">
        <f>SUMIF(Town!$AR$1331:$AR$1576,$AX2444,Town!Q$1331:Q$1576)</f>
        <v>97</v>
      </c>
      <c r="R2444" s="1">
        <f>SUMIF(Town!$AR$1331:$AR$1576,$AX2444,Town!R$1331:R$1576)</f>
        <v>438</v>
      </c>
      <c r="S2444" s="1">
        <f>SUMIF(Town!$AR$1331:$AR$1576,$AX2444,Town!S$1331:S$1576)</f>
        <v>284</v>
      </c>
      <c r="T2444" s="1">
        <f>SUMIF(Town!$AR$1331:$AR$1576,$AX2444,Town!T$1331:T$1576)</f>
        <v>245</v>
      </c>
      <c r="U2444" s="1">
        <f>SUMIF(Town!$AR$1331:$AR$1576,$AX2444,Town!U$1331:U$1576)</f>
        <v>14</v>
      </c>
      <c r="AA2444" s="1">
        <f>SUMIF(Town!$AR$1331:$AR$1576,$AX2444,Town!AA$1331:AA$1576)</f>
        <v>3</v>
      </c>
      <c r="AI2444" s="7">
        <f t="shared" si="1296"/>
        <v>3</v>
      </c>
      <c r="AJ2444" s="7">
        <f t="shared" si="1297"/>
        <v>6</v>
      </c>
      <c r="AK2444" s="7">
        <f t="shared" si="1298"/>
        <v>0</v>
      </c>
      <c r="AL2444" s="7">
        <f t="shared" si="1299"/>
        <v>0</v>
      </c>
      <c r="AM2444" s="2">
        <f t="shared" si="1300"/>
        <v>0.22292993630573249</v>
      </c>
      <c r="AN2444" s="2">
        <f t="shared" si="1301"/>
        <v>1.2738853503184714E-2</v>
      </c>
      <c r="AO2444" s="2">
        <f t="shared" si="1302"/>
        <v>0</v>
      </c>
      <c r="AP2444" s="2">
        <f t="shared" si="1303"/>
        <v>0</v>
      </c>
      <c r="AR2444" t="str">
        <f t="shared" si="1273"/>
        <v>Essex</v>
      </c>
      <c r="AS2444" t="s">
        <v>3039</v>
      </c>
      <c r="AT2444" s="162">
        <v>1</v>
      </c>
      <c r="AV2444" s="91">
        <v>50</v>
      </c>
      <c r="AW2444" s="93">
        <v>9</v>
      </c>
      <c r="AX2444" s="99">
        <f t="shared" si="1304"/>
        <v>50009</v>
      </c>
      <c r="AZ2444" s="7" t="s">
        <v>3053</v>
      </c>
      <c r="BA2444" t="s">
        <v>3290</v>
      </c>
    </row>
    <row r="2445" spans="1:53" hidden="1" outlineLevel="1">
      <c r="A2445" t="s">
        <v>2477</v>
      </c>
      <c r="B2445" t="s">
        <v>3039</v>
      </c>
      <c r="C2445" s="1">
        <f t="shared" si="1291"/>
        <v>4307</v>
      </c>
      <c r="D2445" s="7">
        <f>IF(P2445&gt;0,RANK(P2445,(P2445:R2445,S2445:AG2445)),0)</f>
        <v>5</v>
      </c>
      <c r="E2445" s="7">
        <f>IF(Q2445&gt;0,RANK(Q2445,(P2445:R2445,S2445:AG2445)),0)</f>
        <v>4</v>
      </c>
      <c r="F2445" s="7">
        <f>IF(R2445&gt;0,RANK(R2445,(P2445:R2445,S2445:AG2445)),0)</f>
        <v>1</v>
      </c>
      <c r="G2445" s="7">
        <f>IF(S2445&gt;0,RANK(S2445,(P2445:R2445,S2445:AG2445)),0)</f>
        <v>3</v>
      </c>
      <c r="H2445" s="48">
        <f t="shared" si="1292"/>
        <v>527</v>
      </c>
      <c r="I2445" s="163">
        <f t="shared" si="1272"/>
        <v>0.1223589505456234</v>
      </c>
      <c r="J2445" s="2"/>
      <c r="K2445" s="2">
        <f t="shared" si="1293"/>
        <v>1.2073368934293012E-2</v>
      </c>
      <c r="L2445" s="2">
        <f t="shared" si="1294"/>
        <v>9.1943348038077549E-2</v>
      </c>
      <c r="M2445" s="2">
        <f t="shared" si="1295"/>
        <v>0.3772927791966566</v>
      </c>
      <c r="N2445" s="2">
        <f t="shared" si="1280"/>
        <v>0.24703970280938009</v>
      </c>
      <c r="O2445" s="2">
        <f t="shared" si="1281"/>
        <v>0.27165080102159272</v>
      </c>
      <c r="P2445" s="1">
        <f>SUMIF(Town!$AR$1331:$AR$1576,$AX2445,Town!P$1331:P$1576)</f>
        <v>52</v>
      </c>
      <c r="Q2445" s="1">
        <f>SUMIF(Town!$AR$1331:$AR$1576,$AX2445,Town!Q$1331:Q$1576)</f>
        <v>396</v>
      </c>
      <c r="R2445" s="1">
        <f>SUMIF(Town!$AR$1331:$AR$1576,$AX2445,Town!R$1331:R$1576)</f>
        <v>1625</v>
      </c>
      <c r="S2445" s="1">
        <f>SUMIF(Town!$AR$1331:$AR$1576,$AX2445,Town!S$1331:S$1576)</f>
        <v>1064</v>
      </c>
      <c r="T2445" s="1">
        <f>SUMIF(Town!$AR$1331:$AR$1576,$AX2445,Town!T$1331:T$1576)</f>
        <v>1098</v>
      </c>
      <c r="U2445" s="1">
        <f>SUMIF(Town!$AR$1331:$AR$1576,$AX2445,Town!U$1331:U$1576)</f>
        <v>48</v>
      </c>
      <c r="AA2445" s="1">
        <f>SUMIF(Town!$AR$1331:$AR$1576,$AX2445,Town!AA$1331:AA$1576)</f>
        <v>24</v>
      </c>
      <c r="AI2445" s="7">
        <f t="shared" si="1296"/>
        <v>2</v>
      </c>
      <c r="AJ2445" s="7">
        <f t="shared" si="1297"/>
        <v>6</v>
      </c>
      <c r="AK2445" s="7">
        <f t="shared" si="1298"/>
        <v>0</v>
      </c>
      <c r="AL2445" s="7">
        <f t="shared" si="1299"/>
        <v>0</v>
      </c>
      <c r="AM2445" s="2">
        <f t="shared" si="1300"/>
        <v>0.2549338286510332</v>
      </c>
      <c r="AN2445" s="2">
        <f t="shared" si="1301"/>
        <v>1.1144648247039703E-2</v>
      </c>
      <c r="AO2445" s="2">
        <f t="shared" si="1302"/>
        <v>0</v>
      </c>
      <c r="AP2445" s="2">
        <f t="shared" si="1303"/>
        <v>0</v>
      </c>
      <c r="AR2445" t="str">
        <f t="shared" si="1273"/>
        <v>Franklin</v>
      </c>
      <c r="AS2445" t="s">
        <v>3039</v>
      </c>
      <c r="AT2445" s="162">
        <v>1</v>
      </c>
      <c r="AV2445" s="91">
        <v>50</v>
      </c>
      <c r="AW2445" s="93">
        <v>11</v>
      </c>
      <c r="AX2445" s="99">
        <f t="shared" si="1304"/>
        <v>50011</v>
      </c>
      <c r="AZ2445" s="7" t="s">
        <v>3053</v>
      </c>
      <c r="BA2445" t="s">
        <v>3290</v>
      </c>
    </row>
    <row r="2446" spans="1:53" hidden="1" outlineLevel="1">
      <c r="A2446" t="s">
        <v>2363</v>
      </c>
      <c r="B2446" t="s">
        <v>3039</v>
      </c>
      <c r="C2446" s="1">
        <f t="shared" si="1291"/>
        <v>1073</v>
      </c>
      <c r="D2446" s="7">
        <f>IF(P2446&gt;0,RANK(P2446,(P2446:R2446,S2446:AG2446)),0)</f>
        <v>5</v>
      </c>
      <c r="E2446" s="7">
        <f>IF(Q2446&gt;0,RANK(Q2446,(P2446:R2446,S2446:AG2446)),0)</f>
        <v>4</v>
      </c>
      <c r="F2446" s="7">
        <f>IF(R2446&gt;0,RANK(R2446,(P2446:R2446,S2446:AG2446)),0)</f>
        <v>1</v>
      </c>
      <c r="G2446" s="7">
        <f>IF(S2446&gt;0,RANK(S2446,(P2446:R2446,S2446:AG2446)),0)</f>
        <v>2</v>
      </c>
      <c r="H2446" s="48">
        <f t="shared" si="1292"/>
        <v>237</v>
      </c>
      <c r="I2446" s="163">
        <f t="shared" si="1272"/>
        <v>0.22087604846225536</v>
      </c>
      <c r="J2446" s="2"/>
      <c r="K2446" s="2">
        <f t="shared" si="1293"/>
        <v>2.0503261882572229E-2</v>
      </c>
      <c r="L2446" s="2">
        <f t="shared" si="1294"/>
        <v>8.6672879776328052E-2</v>
      </c>
      <c r="M2446" s="2">
        <f t="shared" si="1295"/>
        <v>0.43802423112767941</v>
      </c>
      <c r="N2446" s="2">
        <f t="shared" si="1280"/>
        <v>0.21714818266542404</v>
      </c>
      <c r="O2446" s="2">
        <f t="shared" si="1281"/>
        <v>0.23765144454799622</v>
      </c>
      <c r="P2446" s="1">
        <f>SUMIF(Town!$AR$1331:$AR$1576,$AX2446,Town!P$1331:P$1576)</f>
        <v>22</v>
      </c>
      <c r="Q2446" s="1">
        <f>SUMIF(Town!$AR$1331:$AR$1576,$AX2446,Town!Q$1331:Q$1576)</f>
        <v>93</v>
      </c>
      <c r="R2446" s="1">
        <f>SUMIF(Town!$AR$1331:$AR$1576,$AX2446,Town!R$1331:R$1576)</f>
        <v>470</v>
      </c>
      <c r="S2446" s="1">
        <f>SUMIF(Town!$AR$1331:$AR$1576,$AX2446,Town!S$1331:S$1576)</f>
        <v>233</v>
      </c>
      <c r="T2446" s="1">
        <f>SUMIF(Town!$AR$1331:$AR$1576,$AX2446,Town!T$1331:T$1576)</f>
        <v>232</v>
      </c>
      <c r="U2446" s="1">
        <f>SUMIF(Town!$AR$1331:$AR$1576,$AX2446,Town!U$1331:U$1576)</f>
        <v>11</v>
      </c>
      <c r="AA2446" s="1">
        <f>SUMIF(Town!$AR$1331:$AR$1576,$AX2446,Town!AA$1331:AA$1576)</f>
        <v>12</v>
      </c>
      <c r="AI2446" s="7">
        <f t="shared" si="1296"/>
        <v>3</v>
      </c>
      <c r="AJ2446" s="7">
        <f t="shared" si="1297"/>
        <v>6</v>
      </c>
      <c r="AK2446" s="7">
        <f t="shared" si="1298"/>
        <v>0</v>
      </c>
      <c r="AL2446" s="7">
        <f t="shared" si="1299"/>
        <v>0</v>
      </c>
      <c r="AM2446" s="2">
        <f t="shared" si="1300"/>
        <v>0.21621621621621623</v>
      </c>
      <c r="AN2446" s="2">
        <f t="shared" si="1301"/>
        <v>1.0251630941286114E-2</v>
      </c>
      <c r="AO2446" s="2">
        <f t="shared" si="1302"/>
        <v>0</v>
      </c>
      <c r="AP2446" s="2">
        <f t="shared" si="1303"/>
        <v>0</v>
      </c>
      <c r="AR2446" t="str">
        <f t="shared" si="1273"/>
        <v>Grand Isle</v>
      </c>
      <c r="AS2446" t="s">
        <v>3039</v>
      </c>
      <c r="AT2446" s="162">
        <v>1</v>
      </c>
      <c r="AV2446" s="91">
        <v>50</v>
      </c>
      <c r="AW2446" s="93">
        <v>13</v>
      </c>
      <c r="AX2446" s="99">
        <f t="shared" si="1304"/>
        <v>50013</v>
      </c>
      <c r="AZ2446" s="7" t="s">
        <v>3053</v>
      </c>
      <c r="BA2446" t="s">
        <v>3290</v>
      </c>
    </row>
    <row r="2447" spans="1:53" hidden="1" outlineLevel="1">
      <c r="A2447" t="s">
        <v>1645</v>
      </c>
      <c r="B2447" t="s">
        <v>3039</v>
      </c>
      <c r="C2447" s="1">
        <f t="shared" si="1291"/>
        <v>2136</v>
      </c>
      <c r="D2447" s="7">
        <f>IF(P2447&gt;0,RANK(P2447,(P2447:R2447,S2447:AG2447)),0)</f>
        <v>5</v>
      </c>
      <c r="E2447" s="7">
        <f>IF(Q2447&gt;0,RANK(Q2447,(P2447:R2447,S2447:AG2447)),0)</f>
        <v>4</v>
      </c>
      <c r="F2447" s="7">
        <f>IF(R2447&gt;0,RANK(R2447,(P2447:R2447,S2447:AG2447)),0)</f>
        <v>1</v>
      </c>
      <c r="G2447" s="7">
        <f>IF(S2447&gt;0,RANK(S2447,(P2447:R2447,S2447:AG2447)),0)</f>
        <v>2</v>
      </c>
      <c r="H2447" s="48">
        <f t="shared" si="1292"/>
        <v>167</v>
      </c>
      <c r="I2447" s="163">
        <f t="shared" si="1272"/>
        <v>7.8183520599250933E-2</v>
      </c>
      <c r="J2447" s="2"/>
      <c r="K2447" s="2">
        <f t="shared" si="1293"/>
        <v>2.153558052434457E-2</v>
      </c>
      <c r="L2447" s="2">
        <f t="shared" si="1294"/>
        <v>7.0692883895131092E-2</v>
      </c>
      <c r="M2447" s="2">
        <f t="shared" si="1295"/>
        <v>0.36704119850187267</v>
      </c>
      <c r="N2447" s="2">
        <f t="shared" si="1280"/>
        <v>0.28885767790262173</v>
      </c>
      <c r="O2447" s="2">
        <f t="shared" si="1281"/>
        <v>0.25187265917602997</v>
      </c>
      <c r="P2447" s="1">
        <f>SUMIF(Town!$AR$1331:$AR$1576,$AX2447,Town!P$1331:P$1576)</f>
        <v>46</v>
      </c>
      <c r="Q2447" s="1">
        <f>SUMIF(Town!$AR$1331:$AR$1576,$AX2447,Town!Q$1331:Q$1576)</f>
        <v>151</v>
      </c>
      <c r="R2447" s="1">
        <f>SUMIF(Town!$AR$1331:$AR$1576,$AX2447,Town!R$1331:R$1576)</f>
        <v>784</v>
      </c>
      <c r="S2447" s="1">
        <f>SUMIF(Town!$AR$1331:$AR$1576,$AX2447,Town!S$1331:S$1576)</f>
        <v>617</v>
      </c>
      <c r="T2447" s="1">
        <f>SUMIF(Town!$AR$1331:$AR$1576,$AX2447,Town!T$1331:T$1576)</f>
        <v>505</v>
      </c>
      <c r="U2447" s="1">
        <f>SUMIF(Town!$AR$1331:$AR$1576,$AX2447,Town!U$1331:U$1576)</f>
        <v>12</v>
      </c>
      <c r="AA2447" s="1">
        <f>SUMIF(Town!$AR$1331:$AR$1576,$AX2447,Town!AA$1331:AA$1576)</f>
        <v>21</v>
      </c>
      <c r="AI2447" s="7">
        <f t="shared" si="1296"/>
        <v>3</v>
      </c>
      <c r="AJ2447" s="7">
        <f t="shared" si="1297"/>
        <v>6</v>
      </c>
      <c r="AK2447" s="7">
        <f t="shared" si="1298"/>
        <v>0</v>
      </c>
      <c r="AL2447" s="7">
        <f t="shared" si="1299"/>
        <v>0</v>
      </c>
      <c r="AM2447" s="2">
        <f t="shared" si="1300"/>
        <v>0.23642322097378277</v>
      </c>
      <c r="AN2447" s="2">
        <f t="shared" si="1301"/>
        <v>5.6179775280898875E-3</v>
      </c>
      <c r="AO2447" s="2">
        <f t="shared" si="1302"/>
        <v>0</v>
      </c>
      <c r="AP2447" s="2">
        <f t="shared" si="1303"/>
        <v>0</v>
      </c>
      <c r="AR2447" t="str">
        <f t="shared" si="1273"/>
        <v>Lamoille</v>
      </c>
      <c r="AS2447" t="s">
        <v>3039</v>
      </c>
      <c r="AT2447" s="162">
        <v>1</v>
      </c>
      <c r="AV2447" s="91">
        <v>50</v>
      </c>
      <c r="AW2447" s="93">
        <v>15</v>
      </c>
      <c r="AX2447" s="99">
        <f t="shared" si="1304"/>
        <v>50015</v>
      </c>
      <c r="AZ2447" s="7" t="s">
        <v>3053</v>
      </c>
      <c r="BA2447" t="s">
        <v>3290</v>
      </c>
    </row>
    <row r="2448" spans="1:53" hidden="1" outlineLevel="1">
      <c r="A2448" t="s">
        <v>1445</v>
      </c>
      <c r="B2448" t="s">
        <v>3039</v>
      </c>
      <c r="C2448" s="1">
        <f t="shared" si="1291"/>
        <v>2577</v>
      </c>
      <c r="D2448" s="7">
        <f>IF(P2448&gt;0,RANK(P2448,(P2448:R2448,S2448:AG2448)),0)</f>
        <v>5</v>
      </c>
      <c r="E2448" s="7">
        <f>IF(Q2448&gt;0,RANK(Q2448,(P2448:R2448,S2448:AG2448)),0)</f>
        <v>4</v>
      </c>
      <c r="F2448" s="7">
        <f>IF(R2448&gt;0,RANK(R2448,(P2448:R2448,S2448:AG2448)),0)</f>
        <v>1</v>
      </c>
      <c r="G2448" s="7">
        <f>IF(S2448&gt;0,RANK(S2448,(P2448:R2448,S2448:AG2448)),0)</f>
        <v>3</v>
      </c>
      <c r="H2448" s="48">
        <f t="shared" si="1292"/>
        <v>321</v>
      </c>
      <c r="I2448" s="163">
        <f t="shared" si="1272"/>
        <v>0.12456344586728754</v>
      </c>
      <c r="J2448" s="2"/>
      <c r="K2448" s="2">
        <f t="shared" si="1293"/>
        <v>2.0178502134264649E-2</v>
      </c>
      <c r="L2448" s="2">
        <f t="shared" si="1294"/>
        <v>8.3430345362824995E-2</v>
      </c>
      <c r="M2448" s="2">
        <f t="shared" si="1295"/>
        <v>0.37718277066356226</v>
      </c>
      <c r="N2448" s="2">
        <f t="shared" si="1280"/>
        <v>0.25223127667830814</v>
      </c>
      <c r="O2448" s="2">
        <f t="shared" si="1281"/>
        <v>0.2669771051610399</v>
      </c>
      <c r="P2448" s="1">
        <f>SUMIF(Town!$AR$1331:$AR$1576,$AX2448,Town!P$1331:P$1576)</f>
        <v>52</v>
      </c>
      <c r="Q2448" s="1">
        <f>SUMIF(Town!$AR$1331:$AR$1576,$AX2448,Town!Q$1331:Q$1576)</f>
        <v>215</v>
      </c>
      <c r="R2448" s="1">
        <f>SUMIF(Town!$AR$1331:$AR$1576,$AX2448,Town!R$1331:R$1576)</f>
        <v>972</v>
      </c>
      <c r="S2448" s="1">
        <f>SUMIF(Town!$AR$1331:$AR$1576,$AX2448,Town!S$1331:S$1576)</f>
        <v>650</v>
      </c>
      <c r="T2448" s="1">
        <f>SUMIF(Town!$AR$1331:$AR$1576,$AX2448,Town!T$1331:T$1576)</f>
        <v>651</v>
      </c>
      <c r="U2448" s="1">
        <f>SUMIF(Town!$AR$1331:$AR$1576,$AX2448,Town!U$1331:U$1576)</f>
        <v>17</v>
      </c>
      <c r="AA2448" s="1">
        <f>SUMIF(Town!$AR$1331:$AR$1576,$AX2448,Town!AA$1331:AA$1576)</f>
        <v>20</v>
      </c>
      <c r="AI2448" s="7">
        <f t="shared" si="1296"/>
        <v>2</v>
      </c>
      <c r="AJ2448" s="7">
        <f t="shared" si="1297"/>
        <v>6</v>
      </c>
      <c r="AK2448" s="7">
        <f t="shared" si="1298"/>
        <v>0</v>
      </c>
      <c r="AL2448" s="7">
        <f t="shared" si="1299"/>
        <v>0</v>
      </c>
      <c r="AM2448" s="2">
        <f t="shared" si="1300"/>
        <v>0.25261932479627475</v>
      </c>
      <c r="AN2448" s="2">
        <f t="shared" si="1301"/>
        <v>6.5968180054326734E-3</v>
      </c>
      <c r="AO2448" s="2">
        <f t="shared" si="1302"/>
        <v>0</v>
      </c>
      <c r="AP2448" s="2">
        <f t="shared" si="1303"/>
        <v>0</v>
      </c>
      <c r="AR2448" t="str">
        <f t="shared" si="1273"/>
        <v>Orange</v>
      </c>
      <c r="AS2448" t="s">
        <v>3039</v>
      </c>
      <c r="AT2448" s="162">
        <v>1</v>
      </c>
      <c r="AV2448" s="91">
        <v>50</v>
      </c>
      <c r="AW2448" s="93">
        <v>17</v>
      </c>
      <c r="AX2448" s="99">
        <f t="shared" si="1304"/>
        <v>50017</v>
      </c>
      <c r="AZ2448" s="7" t="s">
        <v>3053</v>
      </c>
      <c r="BA2448" t="s">
        <v>3290</v>
      </c>
    </row>
    <row r="2449" spans="1:53" hidden="1" outlineLevel="1">
      <c r="A2449" t="s">
        <v>2223</v>
      </c>
      <c r="B2449" t="s">
        <v>3039</v>
      </c>
      <c r="C2449" s="1">
        <f t="shared" si="1291"/>
        <v>2416</v>
      </c>
      <c r="D2449" s="7">
        <f>IF(P2449&gt;0,RANK(P2449,(P2449:R2449,S2449:AG2449)),0)</f>
        <v>5</v>
      </c>
      <c r="E2449" s="7">
        <f>IF(Q2449&gt;0,RANK(Q2449,(P2449:R2449,S2449:AG2449)),0)</f>
        <v>4</v>
      </c>
      <c r="F2449" s="7">
        <f>IF(R2449&gt;0,RANK(R2449,(P2449:R2449,S2449:AG2449)),0)</f>
        <v>1</v>
      </c>
      <c r="G2449" s="7">
        <f>IF(S2449&gt;0,RANK(S2449,(P2449:R2449,S2449:AG2449)),0)</f>
        <v>2</v>
      </c>
      <c r="H2449" s="48">
        <f t="shared" si="1292"/>
        <v>252</v>
      </c>
      <c r="I2449" s="163">
        <f t="shared" si="1272"/>
        <v>0.10430463576158941</v>
      </c>
      <c r="J2449" s="2"/>
      <c r="K2449" s="2">
        <f t="shared" si="1293"/>
        <v>1.0347682119205299E-2</v>
      </c>
      <c r="L2449" s="2">
        <f t="shared" si="1294"/>
        <v>8.5264900662251661E-2</v>
      </c>
      <c r="M2449" s="2">
        <f t="shared" si="1295"/>
        <v>0.36713576158940397</v>
      </c>
      <c r="N2449" s="2">
        <f t="shared" si="1280"/>
        <v>0.26283112582781459</v>
      </c>
      <c r="O2449" s="2">
        <f t="shared" si="1281"/>
        <v>0.27442052980132442</v>
      </c>
      <c r="P2449" s="1">
        <f>SUMIF(Town!$AR$1331:$AR$1576,$AX2449,Town!P$1331:P$1576)</f>
        <v>25</v>
      </c>
      <c r="Q2449" s="1">
        <f>SUMIF(Town!$AR$1331:$AR$1576,$AX2449,Town!Q$1331:Q$1576)</f>
        <v>206</v>
      </c>
      <c r="R2449" s="1">
        <f>SUMIF(Town!$AR$1331:$AR$1576,$AX2449,Town!R$1331:R$1576)</f>
        <v>887</v>
      </c>
      <c r="S2449" s="1">
        <f>SUMIF(Town!$AR$1331:$AR$1576,$AX2449,Town!S$1331:S$1576)</f>
        <v>635</v>
      </c>
      <c r="T2449" s="1">
        <f>SUMIF(Town!$AR$1331:$AR$1576,$AX2449,Town!T$1331:T$1576)</f>
        <v>620</v>
      </c>
      <c r="U2449" s="1">
        <f>SUMIF(Town!$AR$1331:$AR$1576,$AX2449,Town!U$1331:U$1576)</f>
        <v>24</v>
      </c>
      <c r="AA2449" s="1">
        <f>SUMIF(Town!$AR$1331:$AR$1576,$AX2449,Town!AA$1331:AA$1576)</f>
        <v>19</v>
      </c>
      <c r="AI2449" s="7">
        <f t="shared" si="1296"/>
        <v>3</v>
      </c>
      <c r="AJ2449" s="7">
        <f t="shared" si="1297"/>
        <v>6</v>
      </c>
      <c r="AK2449" s="7">
        <f t="shared" si="1298"/>
        <v>0</v>
      </c>
      <c r="AL2449" s="7">
        <f t="shared" si="1299"/>
        <v>0</v>
      </c>
      <c r="AM2449" s="2">
        <f t="shared" si="1300"/>
        <v>0.25662251655629137</v>
      </c>
      <c r="AN2449" s="2">
        <f t="shared" si="1301"/>
        <v>9.9337748344370865E-3</v>
      </c>
      <c r="AO2449" s="2">
        <f t="shared" si="1302"/>
        <v>0</v>
      </c>
      <c r="AP2449" s="2">
        <f t="shared" si="1303"/>
        <v>0</v>
      </c>
      <c r="AR2449" t="str">
        <f t="shared" si="1273"/>
        <v>Orleans</v>
      </c>
      <c r="AS2449" t="s">
        <v>3039</v>
      </c>
      <c r="AT2449" s="162">
        <v>1</v>
      </c>
      <c r="AV2449" s="91">
        <v>50</v>
      </c>
      <c r="AW2449" s="93">
        <v>19</v>
      </c>
      <c r="AX2449" s="99">
        <f t="shared" si="1304"/>
        <v>50019</v>
      </c>
      <c r="AZ2449" s="7" t="s">
        <v>3053</v>
      </c>
      <c r="BA2449" t="s">
        <v>3290</v>
      </c>
    </row>
    <row r="2450" spans="1:53" hidden="1" outlineLevel="1">
      <c r="A2450" t="s">
        <v>848</v>
      </c>
      <c r="B2450" t="s">
        <v>3039</v>
      </c>
      <c r="C2450" s="1">
        <f t="shared" si="1291"/>
        <v>7779</v>
      </c>
      <c r="D2450" s="7">
        <f>IF(P2450&gt;0,RANK(P2450,(P2450:R2450,S2450:AG2450)),0)</f>
        <v>5</v>
      </c>
      <c r="E2450" s="7">
        <f>IF(Q2450&gt;0,RANK(Q2450,(P2450:R2450,S2450:AG2450)),0)</f>
        <v>4</v>
      </c>
      <c r="F2450" s="7">
        <f>IF(R2450&gt;0,RANK(R2450,(P2450:R2450,S2450:AG2450)),0)</f>
        <v>1</v>
      </c>
      <c r="G2450" s="7">
        <f>IF(S2450&gt;0,RANK(S2450,(P2450:R2450,S2450:AG2450)),0)</f>
        <v>2</v>
      </c>
      <c r="H2450" s="48">
        <f t="shared" si="1292"/>
        <v>1406</v>
      </c>
      <c r="I2450" s="163">
        <f t="shared" si="1272"/>
        <v>0.18074302609589921</v>
      </c>
      <c r="J2450" s="2"/>
      <c r="K2450" s="2">
        <f t="shared" si="1293"/>
        <v>1.4269186270728885E-2</v>
      </c>
      <c r="L2450" s="2">
        <f t="shared" si="1294"/>
        <v>8.4586707803059519E-2</v>
      </c>
      <c r="M2450" s="2">
        <f t="shared" si="1295"/>
        <v>0.41676308008741486</v>
      </c>
      <c r="N2450" s="2">
        <f t="shared" si="1280"/>
        <v>0.23602005399151563</v>
      </c>
      <c r="O2450" s="2">
        <f t="shared" si="1281"/>
        <v>0.24836097184728104</v>
      </c>
      <c r="P2450" s="1">
        <f>SUMIF(Town!$AR$1331:$AR$1576,$AX2450,Town!P$1331:P$1576)</f>
        <v>111</v>
      </c>
      <c r="Q2450" s="1">
        <f>SUMIF(Town!$AR$1331:$AR$1576,$AX2450,Town!Q$1331:Q$1576)</f>
        <v>658</v>
      </c>
      <c r="R2450" s="1">
        <f>SUMIF(Town!$AR$1331:$AR$1576,$AX2450,Town!R$1331:R$1576)</f>
        <v>3242</v>
      </c>
      <c r="S2450" s="1">
        <f>SUMIF(Town!$AR$1331:$AR$1576,$AX2450,Town!S$1331:S$1576)</f>
        <v>1836</v>
      </c>
      <c r="T2450" s="1">
        <f>SUMIF(Town!$AR$1331:$AR$1576,$AX2450,Town!T$1331:T$1576)</f>
        <v>1817</v>
      </c>
      <c r="U2450" s="1">
        <f>SUMIF(Town!$AR$1331:$AR$1576,$AX2450,Town!U$1331:U$1576)</f>
        <v>75</v>
      </c>
      <c r="AA2450" s="1">
        <f>SUMIF(Town!$AR$1331:$AR$1576,$AX2450,Town!AA$1331:AA$1576)</f>
        <v>40</v>
      </c>
      <c r="AI2450" s="7">
        <f t="shared" si="1296"/>
        <v>3</v>
      </c>
      <c r="AJ2450" s="7">
        <f t="shared" si="1297"/>
        <v>6</v>
      </c>
      <c r="AK2450" s="7">
        <f t="shared" si="1298"/>
        <v>0</v>
      </c>
      <c r="AL2450" s="7">
        <f t="shared" si="1299"/>
        <v>0</v>
      </c>
      <c r="AM2450" s="2">
        <f t="shared" si="1300"/>
        <v>0.23357758066589535</v>
      </c>
      <c r="AN2450" s="2">
        <f t="shared" si="1301"/>
        <v>9.6413420748168149E-3</v>
      </c>
      <c r="AO2450" s="2">
        <f t="shared" si="1302"/>
        <v>0</v>
      </c>
      <c r="AP2450" s="2">
        <f t="shared" si="1303"/>
        <v>0</v>
      </c>
      <c r="AR2450" t="str">
        <f t="shared" si="1273"/>
        <v>Rutland</v>
      </c>
      <c r="AS2450" t="s">
        <v>3039</v>
      </c>
      <c r="AT2450" s="162">
        <v>1</v>
      </c>
      <c r="AV2450" s="91">
        <v>50</v>
      </c>
      <c r="AW2450" s="93">
        <v>21</v>
      </c>
      <c r="AX2450" s="99">
        <f t="shared" si="1304"/>
        <v>50021</v>
      </c>
      <c r="AZ2450" s="7" t="s">
        <v>3053</v>
      </c>
      <c r="BA2450" t="s">
        <v>3290</v>
      </c>
    </row>
    <row r="2451" spans="1:53" hidden="1" outlineLevel="1">
      <c r="A2451" t="s">
        <v>650</v>
      </c>
      <c r="B2451" t="s">
        <v>3039</v>
      </c>
      <c r="C2451" s="1">
        <f t="shared" si="1291"/>
        <v>5928</v>
      </c>
      <c r="D2451" s="7">
        <f>IF(P2451&gt;0,RANK(P2451,(P2451:R2451,S2451:AG2451)),0)</f>
        <v>5</v>
      </c>
      <c r="E2451" s="7">
        <f>IF(Q2451&gt;0,RANK(Q2451,(P2451:R2451,S2451:AG2451)),0)</f>
        <v>4</v>
      </c>
      <c r="F2451" s="7">
        <f>IF(R2451&gt;0,RANK(R2451,(P2451:R2451,S2451:AG2451)),0)</f>
        <v>1</v>
      </c>
      <c r="G2451" s="7">
        <f>IF(S2451&gt;0,RANK(S2451,(P2451:R2451,S2451:AG2451)),0)</f>
        <v>2</v>
      </c>
      <c r="H2451" s="48">
        <f t="shared" si="1292"/>
        <v>475</v>
      </c>
      <c r="I2451" s="163">
        <f t="shared" si="1272"/>
        <v>8.0128205128205135E-2</v>
      </c>
      <c r="J2451" s="2"/>
      <c r="K2451" s="2">
        <f t="shared" si="1293"/>
        <v>1.9736842105263157E-2</v>
      </c>
      <c r="L2451" s="2">
        <f t="shared" si="1294"/>
        <v>7.5910931174089064E-2</v>
      </c>
      <c r="M2451" s="2">
        <f t="shared" si="1295"/>
        <v>0.36470985155195679</v>
      </c>
      <c r="N2451" s="2">
        <f t="shared" si="1280"/>
        <v>0.28458164642375167</v>
      </c>
      <c r="O2451" s="2">
        <f t="shared" si="1281"/>
        <v>0.25506072874493929</v>
      </c>
      <c r="P2451" s="1">
        <f>SUMIF(Town!$AR$1331:$AR$1576,$AX2451,Town!P$1331:P$1576)</f>
        <v>117</v>
      </c>
      <c r="Q2451" s="1">
        <f>SUMIF(Town!$AR$1331:$AR$1576,$AX2451,Town!Q$1331:Q$1576)</f>
        <v>450</v>
      </c>
      <c r="R2451" s="1">
        <f>SUMIF(Town!$AR$1331:$AR$1576,$AX2451,Town!R$1331:R$1576)</f>
        <v>2162</v>
      </c>
      <c r="S2451" s="1">
        <f>SUMIF(Town!$AR$1331:$AR$1576,$AX2451,Town!S$1331:S$1576)</f>
        <v>1687</v>
      </c>
      <c r="T2451" s="1">
        <f>SUMIF(Town!$AR$1331:$AR$1576,$AX2451,Town!T$1331:T$1576)</f>
        <v>1411</v>
      </c>
      <c r="U2451" s="1">
        <f>SUMIF(Town!$AR$1331:$AR$1576,$AX2451,Town!U$1331:U$1576)</f>
        <v>56</v>
      </c>
      <c r="AA2451" s="1">
        <f>SUMIF(Town!$AR$1331:$AR$1576,$AX2451,Town!AA$1331:AA$1576)</f>
        <v>45</v>
      </c>
      <c r="AI2451" s="7">
        <f t="shared" si="1296"/>
        <v>3</v>
      </c>
      <c r="AJ2451" s="7">
        <f t="shared" si="1297"/>
        <v>6</v>
      </c>
      <c r="AK2451" s="7">
        <f t="shared" si="1298"/>
        <v>0</v>
      </c>
      <c r="AL2451" s="7">
        <f t="shared" si="1299"/>
        <v>0</v>
      </c>
      <c r="AM2451" s="2">
        <f t="shared" si="1300"/>
        <v>0.2380229419703104</v>
      </c>
      <c r="AN2451" s="2">
        <f t="shared" si="1301"/>
        <v>9.4466936572199737E-3</v>
      </c>
      <c r="AO2451" s="2">
        <f t="shared" si="1302"/>
        <v>0</v>
      </c>
      <c r="AP2451" s="2">
        <f t="shared" si="1303"/>
        <v>0</v>
      </c>
      <c r="AR2451" t="str">
        <f t="shared" si="1273"/>
        <v>Washington</v>
      </c>
      <c r="AS2451" t="s">
        <v>3039</v>
      </c>
      <c r="AT2451" s="162">
        <v>1</v>
      </c>
      <c r="AV2451" s="91">
        <v>50</v>
      </c>
      <c r="AW2451" s="93">
        <v>23</v>
      </c>
      <c r="AX2451" s="99">
        <f t="shared" si="1304"/>
        <v>50023</v>
      </c>
      <c r="AZ2451" s="7" t="s">
        <v>3053</v>
      </c>
      <c r="BA2451" t="s">
        <v>3290</v>
      </c>
    </row>
    <row r="2452" spans="1:53" hidden="1" outlineLevel="1">
      <c r="A2452" t="s">
        <v>2523</v>
      </c>
      <c r="B2452" t="s">
        <v>3039</v>
      </c>
      <c r="C2452" s="1">
        <f t="shared" si="1291"/>
        <v>3684</v>
      </c>
      <c r="D2452" s="7">
        <f>IF(P2452&gt;0,RANK(P2452,(P2452:R2452,S2452:AG2452)),0)</f>
        <v>5</v>
      </c>
      <c r="E2452" s="7">
        <f>IF(Q2452&gt;0,RANK(Q2452,(P2452:R2452,S2452:AG2452)),0)</f>
        <v>4</v>
      </c>
      <c r="F2452" s="7">
        <f>IF(R2452&gt;0,RANK(R2452,(P2452:R2452,S2452:AG2452)),0)</f>
        <v>1</v>
      </c>
      <c r="G2452" s="7">
        <f>IF(S2452&gt;0,RANK(S2452,(P2452:R2452,S2452:AG2452)),0)</f>
        <v>2</v>
      </c>
      <c r="H2452" s="48">
        <f t="shared" si="1292"/>
        <v>599</v>
      </c>
      <c r="I2452" s="163">
        <f>H2452/C2452</f>
        <v>0.16259500542888164</v>
      </c>
      <c r="J2452" s="2"/>
      <c r="K2452" s="2">
        <f t="shared" si="1293"/>
        <v>2.4701411509229099E-2</v>
      </c>
      <c r="L2452" s="2">
        <f t="shared" si="1294"/>
        <v>7.1661237785016291E-2</v>
      </c>
      <c r="M2452" s="2">
        <f t="shared" si="1295"/>
        <v>0.40580890336590664</v>
      </c>
      <c r="N2452" s="2">
        <f t="shared" si="1280"/>
        <v>0.24321389793702497</v>
      </c>
      <c r="O2452" s="2">
        <f t="shared" si="1281"/>
        <v>0.25461454940282296</v>
      </c>
      <c r="P2452" s="1">
        <f>SUMIF(Town!$AR$1331:$AR$1576,$AX2452,Town!P$1331:P$1576)</f>
        <v>91</v>
      </c>
      <c r="Q2452" s="1">
        <f>SUMIF(Town!$AR$1331:$AR$1576,$AX2452,Town!Q$1331:Q$1576)</f>
        <v>264</v>
      </c>
      <c r="R2452" s="1">
        <f>SUMIF(Town!$AR$1331:$AR$1576,$AX2452,Town!R$1331:R$1576)</f>
        <v>1495</v>
      </c>
      <c r="S2452" s="1">
        <f>SUMIF(Town!$AR$1331:$AR$1576,$AX2452,Town!S$1331:S$1576)</f>
        <v>896</v>
      </c>
      <c r="T2452" s="1">
        <f>SUMIF(Town!$AR$1331:$AR$1576,$AX2452,Town!T$1331:T$1576)</f>
        <v>870</v>
      </c>
      <c r="U2452" s="1">
        <f>SUMIF(Town!$AR$1331:$AR$1576,$AX2452,Town!U$1331:U$1576)</f>
        <v>45</v>
      </c>
      <c r="AA2452" s="1">
        <f>SUMIF(Town!$AR$1331:$AR$1576,$AX2452,Town!AA$1331:AA$1576)</f>
        <v>23</v>
      </c>
      <c r="AI2452" s="7">
        <f t="shared" si="1296"/>
        <v>3</v>
      </c>
      <c r="AJ2452" s="7">
        <f t="shared" si="1297"/>
        <v>6</v>
      </c>
      <c r="AK2452" s="7">
        <f t="shared" si="1298"/>
        <v>0</v>
      </c>
      <c r="AL2452" s="7">
        <f t="shared" si="1299"/>
        <v>0</v>
      </c>
      <c r="AM2452" s="2">
        <f t="shared" si="1300"/>
        <v>0.23615635179153094</v>
      </c>
      <c r="AN2452" s="2">
        <f t="shared" si="1301"/>
        <v>1.2214983713355049E-2</v>
      </c>
      <c r="AO2452" s="2">
        <f t="shared" si="1302"/>
        <v>0</v>
      </c>
      <c r="AP2452" s="2">
        <f t="shared" si="1303"/>
        <v>0</v>
      </c>
      <c r="AR2452" t="str">
        <f t="shared" si="1273"/>
        <v>Windham</v>
      </c>
      <c r="AS2452" t="s">
        <v>3039</v>
      </c>
      <c r="AT2452" s="162">
        <v>1</v>
      </c>
      <c r="AV2452" s="91">
        <v>50</v>
      </c>
      <c r="AW2452" s="93">
        <v>25</v>
      </c>
      <c r="AX2452" s="99">
        <f t="shared" si="1304"/>
        <v>50025</v>
      </c>
      <c r="AZ2452" s="7" t="s">
        <v>3053</v>
      </c>
      <c r="BA2452" t="s">
        <v>3290</v>
      </c>
    </row>
    <row r="2453" spans="1:53" hidden="1" outlineLevel="1">
      <c r="A2453" t="s">
        <v>1890</v>
      </c>
      <c r="B2453" t="s">
        <v>3039</v>
      </c>
      <c r="C2453" s="1">
        <f t="shared" si="1291"/>
        <v>5692</v>
      </c>
      <c r="D2453" s="7">
        <f>IF(P2453&gt;0,RANK(P2453,(P2453:R2453,S2453:AG2453)),0)</f>
        <v>5</v>
      </c>
      <c r="E2453" s="7">
        <f>IF(Q2453&gt;0,RANK(Q2453,(P2453:R2453,S2453:AG2453)),0)</f>
        <v>4</v>
      </c>
      <c r="F2453" s="7">
        <f>IF(R2453&gt;0,RANK(R2453,(P2453:R2453,S2453:AG2453)),0)</f>
        <v>1</v>
      </c>
      <c r="G2453" s="7">
        <f>IF(S2453&gt;0,RANK(S2453,(P2453:R2453,S2453:AG2453)),0)</f>
        <v>2</v>
      </c>
      <c r="H2453" s="48">
        <f t="shared" si="1292"/>
        <v>853</v>
      </c>
      <c r="I2453" s="163">
        <f>H2453/C2453</f>
        <v>0.14985945186226282</v>
      </c>
      <c r="J2453" s="2"/>
      <c r="K2453" s="2">
        <f t="shared" si="1293"/>
        <v>2.3541813070976809E-2</v>
      </c>
      <c r="L2453" s="2">
        <f t="shared" si="1294"/>
        <v>7.5720309205903016E-2</v>
      </c>
      <c r="M2453" s="2">
        <f t="shared" si="1295"/>
        <v>0.41461700632466619</v>
      </c>
      <c r="N2453" s="2">
        <f t="shared" si="1280"/>
        <v>0.2647575544624034</v>
      </c>
      <c r="O2453" s="2">
        <f t="shared" si="1281"/>
        <v>0.2213633169360506</v>
      </c>
      <c r="P2453" s="1">
        <f>SUMIF(Town!$AR$1331:$AR$1576,$AX2453,Town!P$1331:P$1576)</f>
        <v>134</v>
      </c>
      <c r="Q2453" s="1">
        <f>SUMIF(Town!$AR$1331:$AR$1576,$AX2453,Town!Q$1331:Q$1576)</f>
        <v>431</v>
      </c>
      <c r="R2453" s="1">
        <f>SUMIF(Town!$AR$1331:$AR$1576,$AX2453,Town!R$1331:R$1576)</f>
        <v>2360</v>
      </c>
      <c r="S2453" s="1">
        <f>SUMIF(Town!$AR$1331:$AR$1576,$AX2453,Town!S$1331:S$1576)</f>
        <v>1507</v>
      </c>
      <c r="T2453" s="1">
        <f>SUMIF(Town!$AR$1331:$AR$1576,$AX2453,Town!T$1331:T$1576)</f>
        <v>1188</v>
      </c>
      <c r="U2453" s="1">
        <f>SUMIF(Town!$AR$1331:$AR$1576,$AX2453,Town!U$1331:U$1576)</f>
        <v>43</v>
      </c>
      <c r="AA2453" s="1">
        <f>SUMIF(Town!$AR$1331:$AR$1576,$AX2453,Town!AA$1331:AA$1576)</f>
        <v>29</v>
      </c>
      <c r="AI2453" s="7">
        <f t="shared" si="1296"/>
        <v>3</v>
      </c>
      <c r="AJ2453" s="7">
        <f t="shared" si="1297"/>
        <v>6</v>
      </c>
      <c r="AK2453" s="7">
        <f t="shared" si="1298"/>
        <v>0</v>
      </c>
      <c r="AL2453" s="7">
        <f t="shared" si="1299"/>
        <v>0</v>
      </c>
      <c r="AM2453" s="2">
        <f t="shared" si="1300"/>
        <v>0.20871398453970486</v>
      </c>
      <c r="AN2453" s="2">
        <f t="shared" si="1301"/>
        <v>7.5544624033731557E-3</v>
      </c>
      <c r="AO2453" s="2">
        <f t="shared" si="1302"/>
        <v>0</v>
      </c>
      <c r="AP2453" s="2">
        <f t="shared" si="1303"/>
        <v>0</v>
      </c>
      <c r="AR2453" t="str">
        <f t="shared" si="1273"/>
        <v>Windsor</v>
      </c>
      <c r="AS2453" t="s">
        <v>3039</v>
      </c>
      <c r="AT2453" s="162">
        <v>1</v>
      </c>
      <c r="AV2453" s="91">
        <v>50</v>
      </c>
      <c r="AW2453" s="93">
        <v>27</v>
      </c>
      <c r="AX2453" s="99">
        <f t="shared" si="1304"/>
        <v>50027</v>
      </c>
      <c r="AZ2453" s="7" t="s">
        <v>3053</v>
      </c>
      <c r="BA2453" t="s">
        <v>3290</v>
      </c>
    </row>
    <row r="2454" spans="1:53" collapsed="1">
      <c r="A2454" t="s">
        <v>292</v>
      </c>
      <c r="B2454" t="s">
        <v>1136</v>
      </c>
      <c r="C2454" s="1">
        <f t="shared" si="1291"/>
        <v>60850</v>
      </c>
      <c r="D2454" s="7">
        <f>IF(P2454&gt;0,RANK(P2454,(P2454:R2454,S2454:AG2454)),0)</f>
        <v>5</v>
      </c>
      <c r="E2454" s="7">
        <f>IF(Q2454&gt;0,RANK(Q2454,(P2454:R2454,S2454:AG2454)),0)</f>
        <v>4</v>
      </c>
      <c r="F2454" s="7">
        <f>IF(R2454&gt;0,RANK(R2454,(P2454:R2454,S2454:AG2454)),0)</f>
        <v>1</v>
      </c>
      <c r="G2454" s="7">
        <f>IF(S2454&gt;0,RANK(S2454,(P2454:R2454,S2454:AG2454)),0)</f>
        <v>2</v>
      </c>
      <c r="H2454" s="48">
        <f t="shared" si="1292"/>
        <v>8617</v>
      </c>
      <c r="I2454" s="163">
        <f>H2454/C2454</f>
        <v>0.14161051766639277</v>
      </c>
      <c r="J2454" s="2"/>
      <c r="K2454" s="2">
        <f t="shared" si="1293"/>
        <v>1.9687756778964668E-2</v>
      </c>
      <c r="L2454" s="2">
        <f t="shared" si="1294"/>
        <v>8.1331142152834837E-2</v>
      </c>
      <c r="M2454" s="2">
        <f t="shared" si="1295"/>
        <v>0.39454396055875102</v>
      </c>
      <c r="N2454" s="2">
        <f t="shared" si="1280"/>
        <v>0.25293344289235825</v>
      </c>
      <c r="O2454" s="2">
        <f t="shared" si="1281"/>
        <v>0.25150369761709118</v>
      </c>
      <c r="P2454" s="1">
        <f t="shared" ref="P2454:U2454" si="1305">SUM(P2440:P2453)</f>
        <v>1198</v>
      </c>
      <c r="Q2454" s="1">
        <f t="shared" si="1305"/>
        <v>4949</v>
      </c>
      <c r="R2454" s="1">
        <f t="shared" si="1305"/>
        <v>24008</v>
      </c>
      <c r="S2454" s="1">
        <f t="shared" si="1305"/>
        <v>15391</v>
      </c>
      <c r="T2454" s="1">
        <f t="shared" si="1305"/>
        <v>14368</v>
      </c>
      <c r="U2454" s="1">
        <f t="shared" si="1305"/>
        <v>544</v>
      </c>
      <c r="AA2454" s="1">
        <f>SUM(AA2440:AA2453)</f>
        <v>392</v>
      </c>
      <c r="AI2454" s="7">
        <f t="shared" si="1296"/>
        <v>3</v>
      </c>
      <c r="AJ2454" s="7">
        <f t="shared" si="1297"/>
        <v>6</v>
      </c>
      <c r="AK2454" s="7">
        <f t="shared" si="1298"/>
        <v>0</v>
      </c>
      <c r="AL2454" s="7">
        <f t="shared" si="1299"/>
        <v>0</v>
      </c>
      <c r="AM2454" s="2">
        <f t="shared" si="1300"/>
        <v>0.23612161051766639</v>
      </c>
      <c r="AN2454" s="2">
        <f t="shared" si="1301"/>
        <v>8.9400164338537379E-3</v>
      </c>
      <c r="AO2454" s="2">
        <f t="shared" si="1302"/>
        <v>0</v>
      </c>
      <c r="AP2454" s="2">
        <f t="shared" si="1303"/>
        <v>0</v>
      </c>
      <c r="AR2454" t="str">
        <f t="shared" si="1273"/>
        <v>Vermont</v>
      </c>
      <c r="AS2454" t="s">
        <v>1136</v>
      </c>
      <c r="AV2454" s="91">
        <v>50</v>
      </c>
      <c r="AW2454" s="93"/>
      <c r="AX2454" s="91">
        <v>50</v>
      </c>
      <c r="AZ2454" s="7" t="s">
        <v>1662</v>
      </c>
      <c r="BA2454" t="s">
        <v>3290</v>
      </c>
    </row>
    <row r="2455" spans="1:53">
      <c r="C2455" s="1"/>
      <c r="E2455" s="7"/>
      <c r="F2455" s="7"/>
      <c r="G2455" s="7"/>
      <c r="H2455" s="48"/>
      <c r="I2455" s="163"/>
      <c r="J2455" s="2"/>
      <c r="AI2455" s="7"/>
      <c r="AJ2455" s="7"/>
      <c r="AK2455" s="7"/>
      <c r="AL2455" s="7"/>
      <c r="AV2455" s="91"/>
      <c r="AW2455" s="93"/>
    </row>
    <row r="2456" spans="1:53" hidden="1" outlineLevel="1">
      <c r="A2456" t="s">
        <v>339</v>
      </c>
      <c r="B2456" t="s">
        <v>203</v>
      </c>
      <c r="C2456" s="1">
        <f t="shared" ref="C2456:C2487" si="1306">SUM(P2456:AG2456)</f>
        <v>1196</v>
      </c>
      <c r="D2456" s="7">
        <f>IF(P2456&gt;0,RANK(P2456,(P2456:R2456,S2456:AG2456)),0)</f>
        <v>0</v>
      </c>
      <c r="E2456" s="7">
        <f>IF(Q2456&gt;0,RANK(Q2456,(P2456:R2456,S2456:AG2456)),0)</f>
        <v>0</v>
      </c>
      <c r="F2456" s="7">
        <f>IF(R2456&gt;0,RANK(R2456,(P2456:R2456,S2456:AG2456)),0)</f>
        <v>1</v>
      </c>
      <c r="G2456" s="7">
        <f>IF(S2456&gt;0,RANK(S2456,(P2456:R2456,S2456:AG2456)),0)</f>
        <v>2</v>
      </c>
      <c r="H2456" s="48">
        <f t="shared" ref="H2456:H2487" si="1307">MAX(P2456:Y2456)-LARGE(P2456:Y2456,2)</f>
        <v>194</v>
      </c>
      <c r="I2456" s="163">
        <f t="shared" ref="I2456:I2519" si="1308">H2456/C2456</f>
        <v>0.16220735785953178</v>
      </c>
      <c r="J2456" s="2"/>
      <c r="K2456" s="2">
        <f t="shared" ref="K2456:K2487" si="1309">IF($C2456=0,"-",P2456/$C2456)</f>
        <v>0</v>
      </c>
      <c r="L2456" s="2">
        <f t="shared" ref="L2456:L2487" si="1310">IF($C2456=0,"-",Q2456/$C2456)</f>
        <v>0</v>
      </c>
      <c r="M2456" s="2">
        <f t="shared" ref="M2456:M2487" si="1311">IF($C2456=0,"-",R2456/$C2456)</f>
        <v>0.58110367892976589</v>
      </c>
      <c r="N2456" s="2">
        <f t="shared" si="1280"/>
        <v>0.41889632107023411</v>
      </c>
      <c r="O2456" s="2">
        <f t="shared" si="1281"/>
        <v>0</v>
      </c>
      <c r="R2456" s="1">
        <v>695</v>
      </c>
      <c r="S2456" s="1">
        <v>501</v>
      </c>
      <c r="AI2456" s="7">
        <f t="shared" ref="AI2456:AI2487" si="1312">IF(T2456&gt;0,RANK(T2456,(P2456:Z2456)),0)</f>
        <v>0</v>
      </c>
      <c r="AJ2456" s="7">
        <f t="shared" ref="AJ2456:AJ2487" si="1313">IF(U2456&gt;0,RANK(U2456,(P2456:Z2456)),0)</f>
        <v>0</v>
      </c>
      <c r="AK2456" s="7">
        <f t="shared" ref="AK2456:AK2487" si="1314">IF(V2456&gt;0,RANK(V2456,(P2456:Z2456)),0)</f>
        <v>0</v>
      </c>
      <c r="AL2456" s="7">
        <f t="shared" ref="AL2456:AL2487" si="1315">IF(W2456&gt;0,RANK(W2456,(P2456:Z2456)),0)</f>
        <v>0</v>
      </c>
      <c r="AM2456" s="2">
        <f t="shared" ref="AM2456:AM2487" si="1316">IF($C2456=0,"-",T2456/$C2456)</f>
        <v>0</v>
      </c>
      <c r="AN2456" s="2">
        <f t="shared" ref="AN2456:AN2487" si="1317">IF($C2456=0,"-",U2456/$C2456)</f>
        <v>0</v>
      </c>
      <c r="AO2456" s="2">
        <f t="shared" ref="AO2456:AO2487" si="1318">IF($C2456=0,"-",V2456/$C2456)</f>
        <v>0</v>
      </c>
      <c r="AP2456" s="2">
        <f t="shared" ref="AP2456:AP2487" si="1319">IF($C2456=0,"-",W2456/$C2456)</f>
        <v>0</v>
      </c>
      <c r="AR2456" t="str">
        <f t="shared" si="1273"/>
        <v>Accomack</v>
      </c>
      <c r="AS2456" t="s">
        <v>203</v>
      </c>
      <c r="AT2456">
        <v>2</v>
      </c>
      <c r="AV2456" s="91">
        <v>51</v>
      </c>
      <c r="AW2456" s="93">
        <v>1</v>
      </c>
      <c r="AX2456" s="99">
        <f t="shared" ref="AX2456:AX2487" si="1320">AV2456*1000+AW2456</f>
        <v>51001</v>
      </c>
      <c r="AZ2456" s="7" t="s">
        <v>3053</v>
      </c>
      <c r="BA2456" t="s">
        <v>3290</v>
      </c>
    </row>
    <row r="2457" spans="1:53" hidden="1" outlineLevel="1">
      <c r="A2457" t="s">
        <v>511</v>
      </c>
      <c r="B2457" t="s">
        <v>203</v>
      </c>
      <c r="C2457" s="1">
        <f t="shared" si="1306"/>
        <v>4294</v>
      </c>
      <c r="D2457" s="7">
        <f>IF(P2457&gt;0,RANK(P2457,(P2457:R2457,S2457:AG2457)),0)</f>
        <v>0</v>
      </c>
      <c r="E2457" s="7">
        <f>IF(Q2457&gt;0,RANK(Q2457,(P2457:R2457,S2457:AG2457)),0)</f>
        <v>0</v>
      </c>
      <c r="F2457" s="7">
        <f>IF(R2457&gt;0,RANK(R2457,(P2457:R2457,S2457:AG2457)),0)</f>
        <v>1</v>
      </c>
      <c r="G2457" s="7">
        <f>IF(S2457&gt;0,RANK(S2457,(P2457:R2457,S2457:AG2457)),0)</f>
        <v>2</v>
      </c>
      <c r="H2457" s="48">
        <f t="shared" si="1307"/>
        <v>1066</v>
      </c>
      <c r="I2457" s="163">
        <f t="shared" si="1308"/>
        <v>0.24825337680484397</v>
      </c>
      <c r="J2457" s="2"/>
      <c r="K2457" s="2">
        <f t="shared" si="1309"/>
        <v>0</v>
      </c>
      <c r="L2457" s="2">
        <f t="shared" si="1310"/>
        <v>0</v>
      </c>
      <c r="M2457" s="2">
        <f t="shared" si="1311"/>
        <v>0.62412668840242203</v>
      </c>
      <c r="N2457" s="2">
        <f t="shared" si="1280"/>
        <v>0.37587331159757803</v>
      </c>
      <c r="O2457" s="2">
        <f t="shared" si="1281"/>
        <v>-5.5511151231257827E-17</v>
      </c>
      <c r="R2457" s="1">
        <v>2680</v>
      </c>
      <c r="S2457" s="1">
        <v>1614</v>
      </c>
      <c r="AI2457" s="7">
        <f t="shared" si="1312"/>
        <v>0</v>
      </c>
      <c r="AJ2457" s="7">
        <f t="shared" si="1313"/>
        <v>0</v>
      </c>
      <c r="AK2457" s="7">
        <f t="shared" si="1314"/>
        <v>0</v>
      </c>
      <c r="AL2457" s="7">
        <f t="shared" si="1315"/>
        <v>0</v>
      </c>
      <c r="AM2457" s="2">
        <f t="shared" si="1316"/>
        <v>0</v>
      </c>
      <c r="AN2457" s="2">
        <f t="shared" si="1317"/>
        <v>0</v>
      </c>
      <c r="AO2457" s="2">
        <f t="shared" si="1318"/>
        <v>0</v>
      </c>
      <c r="AP2457" s="2">
        <f t="shared" si="1319"/>
        <v>0</v>
      </c>
      <c r="AR2457" t="str">
        <f t="shared" si="1273"/>
        <v>Albemarle</v>
      </c>
      <c r="AS2457" t="s">
        <v>203</v>
      </c>
      <c r="AT2457" s="162">
        <v>5</v>
      </c>
      <c r="AV2457" s="91">
        <v>51</v>
      </c>
      <c r="AW2457" s="93">
        <v>3</v>
      </c>
      <c r="AX2457" s="99">
        <f t="shared" si="1320"/>
        <v>51003</v>
      </c>
      <c r="AZ2457" s="7" t="s">
        <v>3053</v>
      </c>
      <c r="BA2457" t="s">
        <v>3290</v>
      </c>
    </row>
    <row r="2458" spans="1:53" hidden="1" outlineLevel="1">
      <c r="A2458" t="s">
        <v>3043</v>
      </c>
      <c r="B2458" t="s">
        <v>203</v>
      </c>
      <c r="C2458" s="1">
        <f t="shared" si="1306"/>
        <v>317</v>
      </c>
      <c r="D2458" s="7">
        <f>IF(P2458&gt;0,RANK(P2458,(P2458:R2458,S2458:AG2458)),0)</f>
        <v>0</v>
      </c>
      <c r="E2458" s="7">
        <f>IF(Q2458&gt;0,RANK(Q2458,(P2458:R2458,S2458:AG2458)),0)</f>
        <v>0</v>
      </c>
      <c r="F2458" s="7">
        <f>IF(R2458&gt;0,RANK(R2458,(P2458:R2458,S2458:AG2458)),0)</f>
        <v>1</v>
      </c>
      <c r="G2458" s="7">
        <f>IF(S2458&gt;0,RANK(S2458,(P2458:R2458,S2458:AG2458)),0)</f>
        <v>2</v>
      </c>
      <c r="H2458" s="48">
        <f t="shared" si="1307"/>
        <v>57</v>
      </c>
      <c r="I2458" s="163">
        <f t="shared" si="1308"/>
        <v>0.17981072555205047</v>
      </c>
      <c r="J2458" s="2"/>
      <c r="K2458" s="2">
        <f t="shared" si="1309"/>
        <v>0</v>
      </c>
      <c r="L2458" s="2">
        <f t="shared" si="1310"/>
        <v>0</v>
      </c>
      <c r="M2458" s="2">
        <f t="shared" si="1311"/>
        <v>0.58990536277602523</v>
      </c>
      <c r="N2458" s="2">
        <f t="shared" si="1280"/>
        <v>0.41009463722397477</v>
      </c>
      <c r="O2458" s="2">
        <f t="shared" si="1281"/>
        <v>0</v>
      </c>
      <c r="R2458" s="1">
        <v>187</v>
      </c>
      <c r="S2458" s="1">
        <v>130</v>
      </c>
      <c r="AI2458" s="7">
        <f t="shared" si="1312"/>
        <v>0</v>
      </c>
      <c r="AJ2458" s="7">
        <f t="shared" si="1313"/>
        <v>0</v>
      </c>
      <c r="AK2458" s="7">
        <f t="shared" si="1314"/>
        <v>0</v>
      </c>
      <c r="AL2458" s="7">
        <f t="shared" si="1315"/>
        <v>0</v>
      </c>
      <c r="AM2458" s="2">
        <f t="shared" si="1316"/>
        <v>0</v>
      </c>
      <c r="AN2458" s="2">
        <f t="shared" si="1317"/>
        <v>0</v>
      </c>
      <c r="AO2458" s="2">
        <f t="shared" si="1318"/>
        <v>0</v>
      </c>
      <c r="AP2458" s="2">
        <f t="shared" si="1319"/>
        <v>0</v>
      </c>
      <c r="AR2458" t="str">
        <f t="shared" si="1273"/>
        <v>Alleghany</v>
      </c>
      <c r="AS2458" t="s">
        <v>203</v>
      </c>
      <c r="AT2458" s="162">
        <v>9</v>
      </c>
      <c r="AV2458" s="91">
        <v>51</v>
      </c>
      <c r="AW2458" s="93">
        <v>5</v>
      </c>
      <c r="AX2458" s="99">
        <f t="shared" si="1320"/>
        <v>51005</v>
      </c>
      <c r="AZ2458" s="7" t="s">
        <v>3053</v>
      </c>
      <c r="BA2458" t="s">
        <v>3290</v>
      </c>
    </row>
    <row r="2459" spans="1:53" hidden="1" outlineLevel="1">
      <c r="A2459" t="s">
        <v>2413</v>
      </c>
      <c r="B2459" t="s">
        <v>203</v>
      </c>
      <c r="C2459" s="1">
        <f t="shared" si="1306"/>
        <v>377</v>
      </c>
      <c r="D2459" s="7">
        <f>IF(P2459&gt;0,RANK(P2459,(P2459:R2459,S2459:AG2459)),0)</f>
        <v>0</v>
      </c>
      <c r="E2459" s="7">
        <f>IF(Q2459&gt;0,RANK(Q2459,(P2459:R2459,S2459:AG2459)),0)</f>
        <v>0</v>
      </c>
      <c r="F2459" s="7">
        <f>IF(R2459&gt;0,RANK(R2459,(P2459:R2459,S2459:AG2459)),0)</f>
        <v>1</v>
      </c>
      <c r="G2459" s="7">
        <f>IF(S2459&gt;0,RANK(S2459,(P2459:R2459,S2459:AG2459)),0)</f>
        <v>2</v>
      </c>
      <c r="H2459" s="48">
        <f t="shared" si="1307"/>
        <v>5</v>
      </c>
      <c r="I2459" s="163">
        <f t="shared" si="1308"/>
        <v>1.3262599469496022E-2</v>
      </c>
      <c r="J2459" s="2"/>
      <c r="K2459" s="2">
        <f t="shared" si="1309"/>
        <v>0</v>
      </c>
      <c r="L2459" s="2">
        <f t="shared" si="1310"/>
        <v>0</v>
      </c>
      <c r="M2459" s="2">
        <f t="shared" si="1311"/>
        <v>0.50663129973474796</v>
      </c>
      <c r="N2459" s="2">
        <f t="shared" si="1280"/>
        <v>0.49336870026525198</v>
      </c>
      <c r="O2459" s="2">
        <f t="shared" si="1281"/>
        <v>5.5511151231257827E-17</v>
      </c>
      <c r="R2459" s="1">
        <v>191</v>
      </c>
      <c r="S2459" s="1">
        <v>186</v>
      </c>
      <c r="AI2459" s="7">
        <f t="shared" si="1312"/>
        <v>0</v>
      </c>
      <c r="AJ2459" s="7">
        <f t="shared" si="1313"/>
        <v>0</v>
      </c>
      <c r="AK2459" s="7">
        <f t="shared" si="1314"/>
        <v>0</v>
      </c>
      <c r="AL2459" s="7">
        <f t="shared" si="1315"/>
        <v>0</v>
      </c>
      <c r="AM2459" s="2">
        <f t="shared" si="1316"/>
        <v>0</v>
      </c>
      <c r="AN2459" s="2">
        <f t="shared" si="1317"/>
        <v>0</v>
      </c>
      <c r="AO2459" s="2">
        <f t="shared" si="1318"/>
        <v>0</v>
      </c>
      <c r="AP2459" s="2">
        <f t="shared" si="1319"/>
        <v>0</v>
      </c>
      <c r="AR2459" t="str">
        <f t="shared" ref="AR2459:AR2522" si="1321">A2459</f>
        <v>Amelia</v>
      </c>
      <c r="AS2459" t="s">
        <v>203</v>
      </c>
      <c r="AT2459" s="162">
        <v>4</v>
      </c>
      <c r="AV2459" s="91">
        <v>51</v>
      </c>
      <c r="AW2459" s="93">
        <v>7</v>
      </c>
      <c r="AX2459" s="99">
        <f t="shared" si="1320"/>
        <v>51007</v>
      </c>
      <c r="AZ2459" s="7" t="s">
        <v>3053</v>
      </c>
      <c r="BA2459" t="s">
        <v>3290</v>
      </c>
    </row>
    <row r="2460" spans="1:53" hidden="1" outlineLevel="1">
      <c r="A2460" t="s">
        <v>1342</v>
      </c>
      <c r="B2460" t="s">
        <v>203</v>
      </c>
      <c r="C2460" s="1">
        <f t="shared" si="1306"/>
        <v>902</v>
      </c>
      <c r="D2460" s="7">
        <f>IF(P2460&gt;0,RANK(P2460,(P2460:R2460,S2460:AG2460)),0)</f>
        <v>0</v>
      </c>
      <c r="E2460" s="7">
        <f>IF(Q2460&gt;0,RANK(Q2460,(P2460:R2460,S2460:AG2460)),0)</f>
        <v>0</v>
      </c>
      <c r="F2460" s="7">
        <f>IF(R2460&gt;0,RANK(R2460,(P2460:R2460,S2460:AG2460)),0)</f>
        <v>1</v>
      </c>
      <c r="G2460" s="7">
        <f>IF(S2460&gt;0,RANK(S2460,(P2460:R2460,S2460:AG2460)),0)</f>
        <v>2</v>
      </c>
      <c r="H2460" s="48">
        <f t="shared" si="1307"/>
        <v>134</v>
      </c>
      <c r="I2460" s="163">
        <f t="shared" si="1308"/>
        <v>0.14855875831485588</v>
      </c>
      <c r="J2460" s="2"/>
      <c r="K2460" s="2">
        <f t="shared" si="1309"/>
        <v>0</v>
      </c>
      <c r="L2460" s="2">
        <f t="shared" si="1310"/>
        <v>0</v>
      </c>
      <c r="M2460" s="2">
        <f t="shared" si="1311"/>
        <v>0.57427937915742788</v>
      </c>
      <c r="N2460" s="2">
        <f t="shared" si="1280"/>
        <v>0.42572062084257206</v>
      </c>
      <c r="O2460" s="2">
        <f t="shared" si="1281"/>
        <v>5.5511151231257827E-17</v>
      </c>
      <c r="R2460" s="1">
        <v>518</v>
      </c>
      <c r="S2460" s="1">
        <v>384</v>
      </c>
      <c r="AI2460" s="7">
        <f t="shared" si="1312"/>
        <v>0</v>
      </c>
      <c r="AJ2460" s="7">
        <f t="shared" si="1313"/>
        <v>0</v>
      </c>
      <c r="AK2460" s="7">
        <f t="shared" si="1314"/>
        <v>0</v>
      </c>
      <c r="AL2460" s="7">
        <f t="shared" si="1315"/>
        <v>0</v>
      </c>
      <c r="AM2460" s="2">
        <f t="shared" si="1316"/>
        <v>0</v>
      </c>
      <c r="AN2460" s="2">
        <f t="shared" si="1317"/>
        <v>0</v>
      </c>
      <c r="AO2460" s="2">
        <f t="shared" si="1318"/>
        <v>0</v>
      </c>
      <c r="AP2460" s="2">
        <f t="shared" si="1319"/>
        <v>0</v>
      </c>
      <c r="AR2460" t="str">
        <f t="shared" si="1321"/>
        <v>Amherst</v>
      </c>
      <c r="AS2460" t="s">
        <v>203</v>
      </c>
      <c r="AT2460" s="162">
        <v>6</v>
      </c>
      <c r="AV2460" s="91">
        <v>51</v>
      </c>
      <c r="AW2460" s="93">
        <v>9</v>
      </c>
      <c r="AX2460" s="99">
        <f t="shared" si="1320"/>
        <v>51009</v>
      </c>
      <c r="AZ2460" s="7" t="s">
        <v>3053</v>
      </c>
      <c r="BA2460" t="s">
        <v>3290</v>
      </c>
    </row>
    <row r="2461" spans="1:53" hidden="1" outlineLevel="1">
      <c r="A2461" t="s">
        <v>1118</v>
      </c>
      <c r="B2461" t="s">
        <v>203</v>
      </c>
      <c r="C2461" s="1">
        <f t="shared" si="1306"/>
        <v>506</v>
      </c>
      <c r="D2461" s="7">
        <f>IF(P2461&gt;0,RANK(P2461,(P2461:R2461,S2461:AG2461)),0)</f>
        <v>0</v>
      </c>
      <c r="E2461" s="7">
        <f>IF(Q2461&gt;0,RANK(Q2461,(P2461:R2461,S2461:AG2461)),0)</f>
        <v>0</v>
      </c>
      <c r="F2461" s="7">
        <f>IF(R2461&gt;0,RANK(R2461,(P2461:R2461,S2461:AG2461)),0)</f>
        <v>1</v>
      </c>
      <c r="G2461" s="7">
        <f>IF(S2461&gt;0,RANK(S2461,(P2461:R2461,S2461:AG2461)),0)</f>
        <v>2</v>
      </c>
      <c r="H2461" s="48">
        <f t="shared" si="1307"/>
        <v>42</v>
      </c>
      <c r="I2461" s="163">
        <f t="shared" si="1308"/>
        <v>8.3003952569169967E-2</v>
      </c>
      <c r="J2461" s="2"/>
      <c r="K2461" s="2">
        <f t="shared" si="1309"/>
        <v>0</v>
      </c>
      <c r="L2461" s="2">
        <f t="shared" si="1310"/>
        <v>0</v>
      </c>
      <c r="M2461" s="2">
        <f t="shared" si="1311"/>
        <v>0.54150197628458496</v>
      </c>
      <c r="N2461" s="2">
        <f t="shared" si="1280"/>
        <v>0.45849802371541504</v>
      </c>
      <c r="O2461" s="2">
        <f t="shared" si="1281"/>
        <v>0</v>
      </c>
      <c r="R2461" s="1">
        <v>274</v>
      </c>
      <c r="S2461" s="1">
        <v>232</v>
      </c>
      <c r="AI2461" s="7">
        <f t="shared" si="1312"/>
        <v>0</v>
      </c>
      <c r="AJ2461" s="7">
        <f t="shared" si="1313"/>
        <v>0</v>
      </c>
      <c r="AK2461" s="7">
        <f t="shared" si="1314"/>
        <v>0</v>
      </c>
      <c r="AL2461" s="7">
        <f t="shared" si="1315"/>
        <v>0</v>
      </c>
      <c r="AM2461" s="2">
        <f t="shared" si="1316"/>
        <v>0</v>
      </c>
      <c r="AN2461" s="2">
        <f t="shared" si="1317"/>
        <v>0</v>
      </c>
      <c r="AO2461" s="2">
        <f t="shared" si="1318"/>
        <v>0</v>
      </c>
      <c r="AP2461" s="2">
        <f t="shared" si="1319"/>
        <v>0</v>
      </c>
      <c r="AR2461" t="str">
        <f t="shared" si="1321"/>
        <v>Appomattox</v>
      </c>
      <c r="AS2461" t="s">
        <v>203</v>
      </c>
      <c r="AT2461" s="162">
        <v>5</v>
      </c>
      <c r="AV2461" s="91">
        <v>51</v>
      </c>
      <c r="AW2461" s="93">
        <v>11</v>
      </c>
      <c r="AX2461" s="99">
        <f t="shared" si="1320"/>
        <v>51011</v>
      </c>
      <c r="AZ2461" s="7" t="s">
        <v>3053</v>
      </c>
      <c r="BA2461" t="s">
        <v>3290</v>
      </c>
    </row>
    <row r="2462" spans="1:53" hidden="1" outlineLevel="1">
      <c r="A2462" t="s">
        <v>880</v>
      </c>
      <c r="B2462" t="s">
        <v>203</v>
      </c>
      <c r="C2462" s="1">
        <f t="shared" si="1306"/>
        <v>7563</v>
      </c>
      <c r="D2462" s="7">
        <f>IF(P2462&gt;0,RANK(P2462,(P2462:R2462,S2462:AG2462)),0)</f>
        <v>0</v>
      </c>
      <c r="E2462" s="7">
        <f>IF(Q2462&gt;0,RANK(Q2462,(P2462:R2462,S2462:AG2462)),0)</f>
        <v>0</v>
      </c>
      <c r="F2462" s="7">
        <f>IF(R2462&gt;0,RANK(R2462,(P2462:R2462,S2462:AG2462)),0)</f>
        <v>1</v>
      </c>
      <c r="G2462" s="7">
        <f>IF(S2462&gt;0,RANK(S2462,(P2462:R2462,S2462:AG2462)),0)</f>
        <v>2</v>
      </c>
      <c r="H2462" s="48">
        <f t="shared" si="1307"/>
        <v>2215</v>
      </c>
      <c r="I2462" s="163">
        <f t="shared" si="1308"/>
        <v>0.29287319846621712</v>
      </c>
      <c r="J2462" s="2"/>
      <c r="K2462" s="2">
        <f t="shared" si="1309"/>
        <v>0</v>
      </c>
      <c r="L2462" s="2">
        <f t="shared" si="1310"/>
        <v>0</v>
      </c>
      <c r="M2462" s="2">
        <f t="shared" si="1311"/>
        <v>0.64643659923310859</v>
      </c>
      <c r="N2462" s="2">
        <f t="shared" si="1280"/>
        <v>0.35356340076689147</v>
      </c>
      <c r="O2462" s="2">
        <f t="shared" si="1281"/>
        <v>-5.5511151231257827E-17</v>
      </c>
      <c r="R2462" s="1">
        <v>4889</v>
      </c>
      <c r="S2462" s="1">
        <v>2674</v>
      </c>
      <c r="AI2462" s="7">
        <f t="shared" si="1312"/>
        <v>0</v>
      </c>
      <c r="AJ2462" s="7">
        <f t="shared" si="1313"/>
        <v>0</v>
      </c>
      <c r="AK2462" s="7">
        <f t="shared" si="1314"/>
        <v>0</v>
      </c>
      <c r="AL2462" s="7">
        <f t="shared" si="1315"/>
        <v>0</v>
      </c>
      <c r="AM2462" s="2">
        <f t="shared" si="1316"/>
        <v>0</v>
      </c>
      <c r="AN2462" s="2">
        <f t="shared" si="1317"/>
        <v>0</v>
      </c>
      <c r="AO2462" s="2">
        <f t="shared" si="1318"/>
        <v>0</v>
      </c>
      <c r="AP2462" s="2">
        <f t="shared" si="1319"/>
        <v>0</v>
      </c>
      <c r="AR2462" t="str">
        <f t="shared" si="1321"/>
        <v>Arlington</v>
      </c>
      <c r="AS2462" t="s">
        <v>203</v>
      </c>
      <c r="AT2462" s="162">
        <v>8</v>
      </c>
      <c r="AV2462" s="91">
        <v>51</v>
      </c>
      <c r="AW2462" s="93">
        <v>13</v>
      </c>
      <c r="AX2462" s="99">
        <f t="shared" si="1320"/>
        <v>51013</v>
      </c>
      <c r="AZ2462" s="7" t="s">
        <v>3053</v>
      </c>
      <c r="BA2462" t="s">
        <v>3290</v>
      </c>
    </row>
    <row r="2463" spans="1:53" hidden="1" outlineLevel="1">
      <c r="A2463" t="s">
        <v>1728</v>
      </c>
      <c r="B2463" t="s">
        <v>203</v>
      </c>
      <c r="C2463" s="1">
        <f t="shared" si="1306"/>
        <v>2695</v>
      </c>
      <c r="D2463" s="7">
        <f>IF(P2463&gt;0,RANK(P2463,(P2463:R2463,S2463:AG2463)),0)</f>
        <v>0</v>
      </c>
      <c r="E2463" s="7">
        <f>IF(Q2463&gt;0,RANK(Q2463,(P2463:R2463,S2463:AG2463)),0)</f>
        <v>0</v>
      </c>
      <c r="F2463" s="7">
        <f>IF(R2463&gt;0,RANK(R2463,(P2463:R2463,S2463:AG2463)),0)</f>
        <v>1</v>
      </c>
      <c r="G2463" s="7">
        <f>IF(S2463&gt;0,RANK(S2463,(P2463:R2463,S2463:AG2463)),0)</f>
        <v>2</v>
      </c>
      <c r="H2463" s="48">
        <f t="shared" si="1307"/>
        <v>405</v>
      </c>
      <c r="I2463" s="163">
        <f t="shared" si="1308"/>
        <v>0.150278293135436</v>
      </c>
      <c r="J2463" s="2"/>
      <c r="K2463" s="2">
        <f t="shared" si="1309"/>
        <v>0</v>
      </c>
      <c r="L2463" s="2">
        <f t="shared" si="1310"/>
        <v>0</v>
      </c>
      <c r="M2463" s="2">
        <f t="shared" si="1311"/>
        <v>0.57513914656771803</v>
      </c>
      <c r="N2463" s="2">
        <f t="shared" si="1280"/>
        <v>0.42486085343228203</v>
      </c>
      <c r="O2463" s="2">
        <f t="shared" si="1281"/>
        <v>-5.5511151231257827E-17</v>
      </c>
      <c r="R2463" s="1">
        <v>1550</v>
      </c>
      <c r="S2463" s="1">
        <v>1145</v>
      </c>
      <c r="AI2463" s="7">
        <f t="shared" si="1312"/>
        <v>0</v>
      </c>
      <c r="AJ2463" s="7">
        <f t="shared" si="1313"/>
        <v>0</v>
      </c>
      <c r="AK2463" s="7">
        <f t="shared" si="1314"/>
        <v>0</v>
      </c>
      <c r="AL2463" s="7">
        <f t="shared" si="1315"/>
        <v>0</v>
      </c>
      <c r="AM2463" s="2">
        <f t="shared" si="1316"/>
        <v>0</v>
      </c>
      <c r="AN2463" s="2">
        <f t="shared" si="1317"/>
        <v>0</v>
      </c>
      <c r="AO2463" s="2">
        <f t="shared" si="1318"/>
        <v>0</v>
      </c>
      <c r="AP2463" s="2">
        <f t="shared" si="1319"/>
        <v>0</v>
      </c>
      <c r="AR2463" t="str">
        <f t="shared" si="1321"/>
        <v>Augusta</v>
      </c>
      <c r="AS2463" t="s">
        <v>203</v>
      </c>
      <c r="AT2463" s="162">
        <v>6</v>
      </c>
      <c r="AV2463" s="91">
        <v>51</v>
      </c>
      <c r="AW2463" s="93">
        <v>15</v>
      </c>
      <c r="AX2463" s="99">
        <f t="shared" si="1320"/>
        <v>51015</v>
      </c>
      <c r="AZ2463" s="7" t="s">
        <v>3053</v>
      </c>
      <c r="BA2463" t="s">
        <v>3290</v>
      </c>
    </row>
    <row r="2464" spans="1:53" hidden="1" outlineLevel="1">
      <c r="A2464" t="s">
        <v>129</v>
      </c>
      <c r="B2464" t="s">
        <v>203</v>
      </c>
      <c r="C2464" s="1">
        <f t="shared" si="1306"/>
        <v>170</v>
      </c>
      <c r="D2464" s="7">
        <f>IF(P2464&gt;0,RANK(P2464,(P2464:R2464,S2464:AG2464)),0)</f>
        <v>0</v>
      </c>
      <c r="E2464" s="7">
        <f>IF(Q2464&gt;0,RANK(Q2464,(P2464:R2464,S2464:AG2464)),0)</f>
        <v>0</v>
      </c>
      <c r="F2464" s="7">
        <f>IF(R2464&gt;0,RANK(R2464,(P2464:R2464,S2464:AG2464)),0)</f>
        <v>1</v>
      </c>
      <c r="G2464" s="7">
        <f>IF(S2464&gt;0,RANK(S2464,(P2464:R2464,S2464:AG2464)),0)</f>
        <v>2</v>
      </c>
      <c r="H2464" s="48">
        <f t="shared" si="1307"/>
        <v>44</v>
      </c>
      <c r="I2464" s="163">
        <f t="shared" si="1308"/>
        <v>0.25882352941176473</v>
      </c>
      <c r="J2464" s="2"/>
      <c r="K2464" s="2">
        <f t="shared" si="1309"/>
        <v>0</v>
      </c>
      <c r="L2464" s="2">
        <f t="shared" si="1310"/>
        <v>0</v>
      </c>
      <c r="M2464" s="2">
        <f t="shared" si="1311"/>
        <v>0.62941176470588234</v>
      </c>
      <c r="N2464" s="2">
        <f t="shared" si="1280"/>
        <v>0.37058823529411766</v>
      </c>
      <c r="O2464" s="2">
        <f t="shared" si="1281"/>
        <v>0</v>
      </c>
      <c r="R2464" s="1">
        <v>107</v>
      </c>
      <c r="S2464" s="1">
        <v>63</v>
      </c>
      <c r="AI2464" s="7">
        <f t="shared" si="1312"/>
        <v>0</v>
      </c>
      <c r="AJ2464" s="7">
        <f t="shared" si="1313"/>
        <v>0</v>
      </c>
      <c r="AK2464" s="7">
        <f t="shared" si="1314"/>
        <v>0</v>
      </c>
      <c r="AL2464" s="7">
        <f t="shared" si="1315"/>
        <v>0</v>
      </c>
      <c r="AM2464" s="2">
        <f t="shared" si="1316"/>
        <v>0</v>
      </c>
      <c r="AN2464" s="2">
        <f t="shared" si="1317"/>
        <v>0</v>
      </c>
      <c r="AO2464" s="2">
        <f t="shared" si="1318"/>
        <v>0</v>
      </c>
      <c r="AP2464" s="2">
        <f t="shared" si="1319"/>
        <v>0</v>
      </c>
      <c r="AR2464" t="str">
        <f t="shared" si="1321"/>
        <v>Bath</v>
      </c>
      <c r="AS2464" t="s">
        <v>203</v>
      </c>
      <c r="AT2464" s="162">
        <v>6</v>
      </c>
      <c r="AV2464" s="91">
        <v>51</v>
      </c>
      <c r="AW2464" s="93">
        <v>17</v>
      </c>
      <c r="AX2464" s="99">
        <f t="shared" si="1320"/>
        <v>51017</v>
      </c>
      <c r="AZ2464" s="7" t="s">
        <v>3053</v>
      </c>
      <c r="BA2464" t="s">
        <v>3290</v>
      </c>
    </row>
    <row r="2465" spans="1:53" hidden="1" outlineLevel="1">
      <c r="A2465" t="s">
        <v>1078</v>
      </c>
      <c r="B2465" t="s">
        <v>203</v>
      </c>
      <c r="C2465" s="1">
        <f t="shared" si="1306"/>
        <v>3097</v>
      </c>
      <c r="D2465" s="7">
        <f>IF(P2465&gt;0,RANK(P2465,(P2465:R2465,S2465:AG2465)),0)</f>
        <v>0</v>
      </c>
      <c r="E2465" s="7">
        <f>IF(Q2465&gt;0,RANK(Q2465,(P2465:R2465,S2465:AG2465)),0)</f>
        <v>0</v>
      </c>
      <c r="F2465" s="7">
        <f>IF(R2465&gt;0,RANK(R2465,(P2465:R2465,S2465:AG2465)),0)</f>
        <v>1</v>
      </c>
      <c r="G2465" s="7">
        <f>IF(S2465&gt;0,RANK(S2465,(P2465:R2465,S2465:AG2465)),0)</f>
        <v>2</v>
      </c>
      <c r="H2465" s="48">
        <f t="shared" si="1307"/>
        <v>467</v>
      </c>
      <c r="I2465" s="163">
        <f t="shared" si="1308"/>
        <v>0.15079108814982242</v>
      </c>
      <c r="J2465" s="2"/>
      <c r="K2465" s="2">
        <f t="shared" si="1309"/>
        <v>0</v>
      </c>
      <c r="L2465" s="2">
        <f t="shared" si="1310"/>
        <v>0</v>
      </c>
      <c r="M2465" s="2">
        <f t="shared" si="1311"/>
        <v>0.57539554407491122</v>
      </c>
      <c r="N2465" s="2">
        <f t="shared" si="1280"/>
        <v>0.42460445592508878</v>
      </c>
      <c r="O2465" s="2">
        <f t="shared" si="1281"/>
        <v>0</v>
      </c>
      <c r="R2465" s="1">
        <v>1782</v>
      </c>
      <c r="S2465" s="1">
        <v>1315</v>
      </c>
      <c r="AI2465" s="7">
        <f t="shared" si="1312"/>
        <v>0</v>
      </c>
      <c r="AJ2465" s="7">
        <f t="shared" si="1313"/>
        <v>0</v>
      </c>
      <c r="AK2465" s="7">
        <f t="shared" si="1314"/>
        <v>0</v>
      </c>
      <c r="AL2465" s="7">
        <f t="shared" si="1315"/>
        <v>0</v>
      </c>
      <c r="AM2465" s="2">
        <f t="shared" si="1316"/>
        <v>0</v>
      </c>
      <c r="AN2465" s="2">
        <f t="shared" si="1317"/>
        <v>0</v>
      </c>
      <c r="AO2465" s="2">
        <f t="shared" si="1318"/>
        <v>0</v>
      </c>
      <c r="AP2465" s="2">
        <f t="shared" si="1319"/>
        <v>0</v>
      </c>
      <c r="AR2465" t="str">
        <f t="shared" si="1321"/>
        <v>Bedford</v>
      </c>
      <c r="AS2465" t="s">
        <v>203</v>
      </c>
      <c r="AT2465" s="162"/>
      <c r="AV2465" s="91">
        <v>51</v>
      </c>
      <c r="AW2465" s="93">
        <v>19</v>
      </c>
      <c r="AX2465" s="99">
        <f t="shared" si="1320"/>
        <v>51019</v>
      </c>
      <c r="AZ2465" s="7" t="s">
        <v>3053</v>
      </c>
      <c r="BA2465" t="s">
        <v>3290</v>
      </c>
    </row>
    <row r="2466" spans="1:53" hidden="1" outlineLevel="1">
      <c r="A2466" t="s">
        <v>622</v>
      </c>
      <c r="B2466" t="s">
        <v>203</v>
      </c>
      <c r="C2466" s="1">
        <f t="shared" si="1306"/>
        <v>231</v>
      </c>
      <c r="D2466" s="7">
        <f>IF(P2466&gt;0,RANK(P2466,(P2466:R2466,S2466:AG2466)),0)</f>
        <v>0</v>
      </c>
      <c r="E2466" s="7">
        <f>IF(Q2466&gt;0,RANK(Q2466,(P2466:R2466,S2466:AG2466)),0)</f>
        <v>0</v>
      </c>
      <c r="F2466" s="7">
        <f>IF(R2466&gt;0,RANK(R2466,(P2466:R2466,S2466:AG2466)),0)</f>
        <v>1</v>
      </c>
      <c r="G2466" s="7">
        <f>IF(S2466&gt;0,RANK(S2466,(P2466:R2466,S2466:AG2466)),0)</f>
        <v>2</v>
      </c>
      <c r="H2466" s="48">
        <f t="shared" si="1307"/>
        <v>53</v>
      </c>
      <c r="I2466" s="163">
        <f t="shared" si="1308"/>
        <v>0.22943722943722944</v>
      </c>
      <c r="J2466" s="2"/>
      <c r="K2466" s="2">
        <f t="shared" si="1309"/>
        <v>0</v>
      </c>
      <c r="L2466" s="2">
        <f t="shared" si="1310"/>
        <v>0</v>
      </c>
      <c r="M2466" s="2">
        <f t="shared" si="1311"/>
        <v>0.61471861471861466</v>
      </c>
      <c r="N2466" s="2">
        <f t="shared" si="1280"/>
        <v>0.38528138528138528</v>
      </c>
      <c r="O2466" s="2">
        <f t="shared" si="1281"/>
        <v>5.5511151231257827E-17</v>
      </c>
      <c r="R2466" s="1">
        <v>142</v>
      </c>
      <c r="S2466" s="1">
        <v>89</v>
      </c>
      <c r="AI2466" s="7">
        <f t="shared" si="1312"/>
        <v>0</v>
      </c>
      <c r="AJ2466" s="7">
        <f t="shared" si="1313"/>
        <v>0</v>
      </c>
      <c r="AK2466" s="7">
        <f t="shared" si="1314"/>
        <v>0</v>
      </c>
      <c r="AL2466" s="7">
        <f t="shared" si="1315"/>
        <v>0</v>
      </c>
      <c r="AM2466" s="2">
        <f t="shared" si="1316"/>
        <v>0</v>
      </c>
      <c r="AN2466" s="2">
        <f t="shared" si="1317"/>
        <v>0</v>
      </c>
      <c r="AO2466" s="2">
        <f t="shared" si="1318"/>
        <v>0</v>
      </c>
      <c r="AP2466" s="2">
        <f t="shared" si="1319"/>
        <v>0</v>
      </c>
      <c r="AR2466" t="str">
        <f t="shared" si="1321"/>
        <v>Bland</v>
      </c>
      <c r="AS2466" t="s">
        <v>203</v>
      </c>
      <c r="AT2466" s="162">
        <v>9</v>
      </c>
      <c r="AV2466" s="91">
        <v>51</v>
      </c>
      <c r="AW2466" s="93">
        <v>21</v>
      </c>
      <c r="AX2466" s="99">
        <f t="shared" si="1320"/>
        <v>51021</v>
      </c>
      <c r="AZ2466" s="7" t="s">
        <v>3053</v>
      </c>
      <c r="BA2466" t="s">
        <v>3290</v>
      </c>
    </row>
    <row r="2467" spans="1:53" hidden="1" outlineLevel="1">
      <c r="A2467" t="s">
        <v>648</v>
      </c>
      <c r="B2467" t="s">
        <v>203</v>
      </c>
      <c r="C2467" s="1">
        <f t="shared" si="1306"/>
        <v>1286</v>
      </c>
      <c r="D2467" s="7">
        <f>IF(P2467&gt;0,RANK(P2467,(P2467:R2467,S2467:AG2467)),0)</f>
        <v>0</v>
      </c>
      <c r="E2467" s="7">
        <f>IF(Q2467&gt;0,RANK(Q2467,(P2467:R2467,S2467:AG2467)),0)</f>
        <v>0</v>
      </c>
      <c r="F2467" s="7">
        <f>IF(R2467&gt;0,RANK(R2467,(P2467:R2467,S2467:AG2467)),0)</f>
        <v>1</v>
      </c>
      <c r="G2467" s="7">
        <f>IF(S2467&gt;0,RANK(S2467,(P2467:R2467,S2467:AG2467)),0)</f>
        <v>2</v>
      </c>
      <c r="H2467" s="48">
        <f t="shared" si="1307"/>
        <v>154</v>
      </c>
      <c r="I2467" s="163">
        <f t="shared" si="1308"/>
        <v>0.11975116640746501</v>
      </c>
      <c r="J2467" s="2"/>
      <c r="K2467" s="2">
        <f t="shared" si="1309"/>
        <v>0</v>
      </c>
      <c r="L2467" s="2">
        <f t="shared" si="1310"/>
        <v>0</v>
      </c>
      <c r="M2467" s="2">
        <f t="shared" si="1311"/>
        <v>0.55987558320373254</v>
      </c>
      <c r="N2467" s="2">
        <f t="shared" si="1280"/>
        <v>0.44012441679626751</v>
      </c>
      <c r="O2467" s="2">
        <f t="shared" si="1281"/>
        <v>-5.5511151231257827E-17</v>
      </c>
      <c r="R2467" s="1">
        <v>720</v>
      </c>
      <c r="S2467" s="1">
        <v>566</v>
      </c>
      <c r="AI2467" s="7">
        <f t="shared" si="1312"/>
        <v>0</v>
      </c>
      <c r="AJ2467" s="7">
        <f t="shared" si="1313"/>
        <v>0</v>
      </c>
      <c r="AK2467" s="7">
        <f t="shared" si="1314"/>
        <v>0</v>
      </c>
      <c r="AL2467" s="7">
        <f t="shared" si="1315"/>
        <v>0</v>
      </c>
      <c r="AM2467" s="2">
        <f t="shared" si="1316"/>
        <v>0</v>
      </c>
      <c r="AN2467" s="2">
        <f t="shared" si="1317"/>
        <v>0</v>
      </c>
      <c r="AO2467" s="2">
        <f t="shared" si="1318"/>
        <v>0</v>
      </c>
      <c r="AP2467" s="2">
        <f t="shared" si="1319"/>
        <v>0</v>
      </c>
      <c r="AR2467" t="str">
        <f t="shared" si="1321"/>
        <v>Botetourt</v>
      </c>
      <c r="AS2467" t="s">
        <v>203</v>
      </c>
      <c r="AT2467" s="162">
        <v>6</v>
      </c>
      <c r="AV2467" s="91">
        <v>51</v>
      </c>
      <c r="AW2467" s="93">
        <v>23</v>
      </c>
      <c r="AX2467" s="99">
        <f t="shared" si="1320"/>
        <v>51023</v>
      </c>
      <c r="AZ2467" s="7" t="s">
        <v>3053</v>
      </c>
      <c r="BA2467" t="s">
        <v>3290</v>
      </c>
    </row>
    <row r="2468" spans="1:53" hidden="1" outlineLevel="1">
      <c r="A2468" t="s">
        <v>1980</v>
      </c>
      <c r="B2468" t="s">
        <v>203</v>
      </c>
      <c r="C2468" s="1">
        <f t="shared" si="1306"/>
        <v>264</v>
      </c>
      <c r="D2468" s="7">
        <f>IF(P2468&gt;0,RANK(P2468,(P2468:R2468,S2468:AG2468)),0)</f>
        <v>0</v>
      </c>
      <c r="E2468" s="7">
        <f>IF(Q2468&gt;0,RANK(Q2468,(P2468:R2468,S2468:AG2468)),0)</f>
        <v>0</v>
      </c>
      <c r="F2468" s="7">
        <f>IF(R2468&gt;0,RANK(R2468,(P2468:R2468,S2468:AG2468)),0)</f>
        <v>1</v>
      </c>
      <c r="G2468" s="7">
        <f>IF(S2468&gt;0,RANK(S2468,(P2468:R2468,S2468:AG2468)),0)</f>
        <v>2</v>
      </c>
      <c r="H2468" s="48">
        <f t="shared" si="1307"/>
        <v>94</v>
      </c>
      <c r="I2468" s="163">
        <f t="shared" si="1308"/>
        <v>0.35606060606060608</v>
      </c>
      <c r="J2468" s="2"/>
      <c r="K2468" s="2">
        <f t="shared" si="1309"/>
        <v>0</v>
      </c>
      <c r="L2468" s="2">
        <f t="shared" si="1310"/>
        <v>0</v>
      </c>
      <c r="M2468" s="2">
        <f t="shared" si="1311"/>
        <v>0.67803030303030298</v>
      </c>
      <c r="N2468" s="2">
        <f t="shared" si="1280"/>
        <v>0.32196969696969696</v>
      </c>
      <c r="O2468" s="2">
        <f t="shared" si="1281"/>
        <v>5.5511151231257827E-17</v>
      </c>
      <c r="R2468" s="1">
        <v>179</v>
      </c>
      <c r="S2468" s="1">
        <v>85</v>
      </c>
      <c r="AI2468" s="7">
        <f t="shared" si="1312"/>
        <v>0</v>
      </c>
      <c r="AJ2468" s="7">
        <f t="shared" si="1313"/>
        <v>0</v>
      </c>
      <c r="AK2468" s="7">
        <f t="shared" si="1314"/>
        <v>0</v>
      </c>
      <c r="AL2468" s="7">
        <f t="shared" si="1315"/>
        <v>0</v>
      </c>
      <c r="AM2468" s="2">
        <f t="shared" si="1316"/>
        <v>0</v>
      </c>
      <c r="AN2468" s="2">
        <f t="shared" si="1317"/>
        <v>0</v>
      </c>
      <c r="AO2468" s="2">
        <f t="shared" si="1318"/>
        <v>0</v>
      </c>
      <c r="AP2468" s="2">
        <f t="shared" si="1319"/>
        <v>0</v>
      </c>
      <c r="AR2468" t="str">
        <f t="shared" si="1321"/>
        <v>Brunswick</v>
      </c>
      <c r="AS2468" t="s">
        <v>203</v>
      </c>
      <c r="AT2468" s="162">
        <v>5</v>
      </c>
      <c r="AV2468" s="91">
        <v>51</v>
      </c>
      <c r="AW2468" s="93">
        <v>25</v>
      </c>
      <c r="AX2468" s="99">
        <f t="shared" si="1320"/>
        <v>51025</v>
      </c>
      <c r="AZ2468" s="7" t="s">
        <v>3053</v>
      </c>
      <c r="BA2468" t="s">
        <v>3290</v>
      </c>
    </row>
    <row r="2469" spans="1:53" hidden="1" outlineLevel="1">
      <c r="A2469" t="s">
        <v>1631</v>
      </c>
      <c r="B2469" t="s">
        <v>203</v>
      </c>
      <c r="C2469" s="1">
        <f t="shared" si="1306"/>
        <v>196</v>
      </c>
      <c r="D2469" s="7">
        <f>IF(P2469&gt;0,RANK(P2469,(P2469:R2469,S2469:AG2469)),0)</f>
        <v>0</v>
      </c>
      <c r="E2469" s="7">
        <f>IF(Q2469&gt;0,RANK(Q2469,(P2469:R2469,S2469:AG2469)),0)</f>
        <v>0</v>
      </c>
      <c r="F2469" s="7">
        <f>IF(R2469&gt;0,RANK(R2469,(P2469:R2469,S2469:AG2469)),0)</f>
        <v>1</v>
      </c>
      <c r="G2469" s="7">
        <f>IF(S2469&gt;0,RANK(S2469,(P2469:R2469,S2469:AG2469)),0)</f>
        <v>2</v>
      </c>
      <c r="H2469" s="48">
        <f t="shared" si="1307"/>
        <v>68</v>
      </c>
      <c r="I2469" s="163">
        <f t="shared" si="1308"/>
        <v>0.34693877551020408</v>
      </c>
      <c r="J2469" s="2"/>
      <c r="K2469" s="2">
        <f t="shared" si="1309"/>
        <v>0</v>
      </c>
      <c r="L2469" s="2">
        <f t="shared" si="1310"/>
        <v>0</v>
      </c>
      <c r="M2469" s="2">
        <f t="shared" si="1311"/>
        <v>0.67346938775510201</v>
      </c>
      <c r="N2469" s="2">
        <f t="shared" si="1280"/>
        <v>0.32653061224489793</v>
      </c>
      <c r="O2469" s="2">
        <f t="shared" si="1281"/>
        <v>5.5511151231257827E-17</v>
      </c>
      <c r="R2469" s="1">
        <v>132</v>
      </c>
      <c r="S2469" s="1">
        <v>64</v>
      </c>
      <c r="AI2469" s="7">
        <f t="shared" si="1312"/>
        <v>0</v>
      </c>
      <c r="AJ2469" s="7">
        <f t="shared" si="1313"/>
        <v>0</v>
      </c>
      <c r="AK2469" s="7">
        <f t="shared" si="1314"/>
        <v>0</v>
      </c>
      <c r="AL2469" s="7">
        <f t="shared" si="1315"/>
        <v>0</v>
      </c>
      <c r="AM2469" s="2">
        <f t="shared" si="1316"/>
        <v>0</v>
      </c>
      <c r="AN2469" s="2">
        <f t="shared" si="1317"/>
        <v>0</v>
      </c>
      <c r="AO2469" s="2">
        <f t="shared" si="1318"/>
        <v>0</v>
      </c>
      <c r="AP2469" s="2">
        <f t="shared" si="1319"/>
        <v>0</v>
      </c>
      <c r="AR2469" t="str">
        <f t="shared" si="1321"/>
        <v>Buchanan</v>
      </c>
      <c r="AS2469" t="s">
        <v>203</v>
      </c>
      <c r="AT2469" s="162">
        <v>9</v>
      </c>
      <c r="AV2469" s="91">
        <v>51</v>
      </c>
      <c r="AW2469" s="93">
        <v>27</v>
      </c>
      <c r="AX2469" s="99">
        <f t="shared" si="1320"/>
        <v>51027</v>
      </c>
      <c r="AZ2469" s="7" t="s">
        <v>3053</v>
      </c>
      <c r="BA2469" t="s">
        <v>3290</v>
      </c>
    </row>
    <row r="2470" spans="1:53" hidden="1" outlineLevel="1">
      <c r="A2470" t="s">
        <v>783</v>
      </c>
      <c r="B2470" t="s">
        <v>203</v>
      </c>
      <c r="C2470" s="1">
        <f t="shared" si="1306"/>
        <v>459</v>
      </c>
      <c r="D2470" s="7">
        <f>IF(P2470&gt;0,RANK(P2470,(P2470:R2470,S2470:AG2470)),0)</f>
        <v>0</v>
      </c>
      <c r="E2470" s="7">
        <f>IF(Q2470&gt;0,RANK(Q2470,(P2470:R2470,S2470:AG2470)),0)</f>
        <v>0</v>
      </c>
      <c r="F2470" s="7">
        <f>IF(R2470&gt;0,RANK(R2470,(P2470:R2470,S2470:AG2470)),0)</f>
        <v>2</v>
      </c>
      <c r="G2470" s="7">
        <f>IF(S2470&gt;0,RANK(S2470,(P2470:R2470,S2470:AG2470)),0)</f>
        <v>1</v>
      </c>
      <c r="H2470" s="48">
        <f t="shared" si="1307"/>
        <v>9</v>
      </c>
      <c r="I2470" s="163">
        <f t="shared" si="1308"/>
        <v>1.9607843137254902E-2</v>
      </c>
      <c r="J2470" s="2"/>
      <c r="K2470" s="2">
        <f t="shared" si="1309"/>
        <v>0</v>
      </c>
      <c r="L2470" s="2">
        <f t="shared" si="1310"/>
        <v>0</v>
      </c>
      <c r="M2470" s="2">
        <f t="shared" si="1311"/>
        <v>0.49019607843137253</v>
      </c>
      <c r="N2470" s="2">
        <f t="shared" si="1280"/>
        <v>0.50980392156862742</v>
      </c>
      <c r="O2470" s="2">
        <f t="shared" si="1281"/>
        <v>0</v>
      </c>
      <c r="R2470" s="1">
        <v>225</v>
      </c>
      <c r="S2470" s="1">
        <v>234</v>
      </c>
      <c r="AI2470" s="7">
        <f t="shared" si="1312"/>
        <v>0</v>
      </c>
      <c r="AJ2470" s="7">
        <f t="shared" si="1313"/>
        <v>0</v>
      </c>
      <c r="AK2470" s="7">
        <f t="shared" si="1314"/>
        <v>0</v>
      </c>
      <c r="AL2470" s="7">
        <f t="shared" si="1315"/>
        <v>0</v>
      </c>
      <c r="AM2470" s="2">
        <f t="shared" si="1316"/>
        <v>0</v>
      </c>
      <c r="AN2470" s="2">
        <f t="shared" si="1317"/>
        <v>0</v>
      </c>
      <c r="AO2470" s="2">
        <f t="shared" si="1318"/>
        <v>0</v>
      </c>
      <c r="AP2470" s="2">
        <f t="shared" si="1319"/>
        <v>0</v>
      </c>
      <c r="AR2470" t="str">
        <f t="shared" si="1321"/>
        <v>Buckingham</v>
      </c>
      <c r="AS2470" t="s">
        <v>203</v>
      </c>
      <c r="AT2470" s="162">
        <v>5</v>
      </c>
      <c r="AV2470" s="91">
        <v>51</v>
      </c>
      <c r="AW2470" s="93">
        <v>29</v>
      </c>
      <c r="AX2470" s="99">
        <f t="shared" si="1320"/>
        <v>51029</v>
      </c>
      <c r="AZ2470" s="7" t="s">
        <v>3053</v>
      </c>
      <c r="BA2470" t="s">
        <v>3290</v>
      </c>
    </row>
    <row r="2471" spans="1:53" hidden="1" outlineLevel="1">
      <c r="A2471" t="s">
        <v>428</v>
      </c>
      <c r="B2471" t="s">
        <v>203</v>
      </c>
      <c r="C2471" s="1">
        <f t="shared" si="1306"/>
        <v>1816</v>
      </c>
      <c r="D2471" s="7">
        <f>IF(P2471&gt;0,RANK(P2471,(P2471:R2471,S2471:AG2471)),0)</f>
        <v>0</v>
      </c>
      <c r="E2471" s="7">
        <f>IF(Q2471&gt;0,RANK(Q2471,(P2471:R2471,S2471:AG2471)),0)</f>
        <v>0</v>
      </c>
      <c r="F2471" s="7">
        <f>IF(R2471&gt;0,RANK(R2471,(P2471:R2471,S2471:AG2471)),0)</f>
        <v>1</v>
      </c>
      <c r="G2471" s="7">
        <f>IF(S2471&gt;0,RANK(S2471,(P2471:R2471,S2471:AG2471)),0)</f>
        <v>2</v>
      </c>
      <c r="H2471" s="48">
        <f t="shared" si="1307"/>
        <v>120</v>
      </c>
      <c r="I2471" s="163">
        <f t="shared" si="1308"/>
        <v>6.6079295154185022E-2</v>
      </c>
      <c r="J2471" s="2"/>
      <c r="K2471" s="2">
        <f t="shared" si="1309"/>
        <v>0</v>
      </c>
      <c r="L2471" s="2">
        <f t="shared" si="1310"/>
        <v>0</v>
      </c>
      <c r="M2471" s="2">
        <f t="shared" si="1311"/>
        <v>0.53303964757709255</v>
      </c>
      <c r="N2471" s="2">
        <f t="shared" si="1280"/>
        <v>0.46696035242290751</v>
      </c>
      <c r="O2471" s="2">
        <f t="shared" si="1281"/>
        <v>-5.5511151231257827E-17</v>
      </c>
      <c r="R2471" s="1">
        <v>968</v>
      </c>
      <c r="S2471" s="1">
        <v>848</v>
      </c>
      <c r="AI2471" s="7">
        <f t="shared" si="1312"/>
        <v>0</v>
      </c>
      <c r="AJ2471" s="7">
        <f t="shared" si="1313"/>
        <v>0</v>
      </c>
      <c r="AK2471" s="7">
        <f t="shared" si="1314"/>
        <v>0</v>
      </c>
      <c r="AL2471" s="7">
        <f t="shared" si="1315"/>
        <v>0</v>
      </c>
      <c r="AM2471" s="2">
        <f t="shared" si="1316"/>
        <v>0</v>
      </c>
      <c r="AN2471" s="2">
        <f t="shared" si="1317"/>
        <v>0</v>
      </c>
      <c r="AO2471" s="2">
        <f t="shared" si="1318"/>
        <v>0</v>
      </c>
      <c r="AP2471" s="2">
        <f t="shared" si="1319"/>
        <v>0</v>
      </c>
      <c r="AR2471" t="str">
        <f t="shared" si="1321"/>
        <v>Campbell</v>
      </c>
      <c r="AS2471" t="s">
        <v>203</v>
      </c>
      <c r="AT2471" s="162">
        <v>5</v>
      </c>
      <c r="AV2471" s="91">
        <v>51</v>
      </c>
      <c r="AW2471" s="93">
        <v>31</v>
      </c>
      <c r="AX2471" s="99">
        <f t="shared" si="1320"/>
        <v>51031</v>
      </c>
      <c r="AZ2471" s="7" t="s">
        <v>3053</v>
      </c>
      <c r="BA2471" t="s">
        <v>3290</v>
      </c>
    </row>
    <row r="2472" spans="1:53" hidden="1" outlineLevel="1">
      <c r="A2472" t="s">
        <v>924</v>
      </c>
      <c r="B2472" t="s">
        <v>203</v>
      </c>
      <c r="C2472" s="1">
        <f t="shared" si="1306"/>
        <v>778</v>
      </c>
      <c r="D2472" s="7">
        <f>IF(P2472&gt;0,RANK(P2472,(P2472:R2472,S2472:AG2472)),0)</f>
        <v>0</v>
      </c>
      <c r="E2472" s="7">
        <f>IF(Q2472&gt;0,RANK(Q2472,(P2472:R2472,S2472:AG2472)),0)</f>
        <v>0</v>
      </c>
      <c r="F2472" s="7">
        <f>IF(R2472&gt;0,RANK(R2472,(P2472:R2472,S2472:AG2472)),0)</f>
        <v>1</v>
      </c>
      <c r="G2472" s="7">
        <f>IF(S2472&gt;0,RANK(S2472,(P2472:R2472,S2472:AG2472)),0)</f>
        <v>2</v>
      </c>
      <c r="H2472" s="48">
        <f t="shared" si="1307"/>
        <v>32</v>
      </c>
      <c r="I2472" s="163">
        <f t="shared" si="1308"/>
        <v>4.1131105398457581E-2</v>
      </c>
      <c r="J2472" s="2"/>
      <c r="K2472" s="2">
        <f t="shared" si="1309"/>
        <v>0</v>
      </c>
      <c r="L2472" s="2">
        <f t="shared" si="1310"/>
        <v>0</v>
      </c>
      <c r="M2472" s="2">
        <f t="shared" si="1311"/>
        <v>0.52056555269922877</v>
      </c>
      <c r="N2472" s="2">
        <f t="shared" si="1280"/>
        <v>0.47943444730077123</v>
      </c>
      <c r="O2472" s="2">
        <f t="shared" si="1281"/>
        <v>0</v>
      </c>
      <c r="R2472" s="1">
        <v>405</v>
      </c>
      <c r="S2472" s="1">
        <v>373</v>
      </c>
      <c r="AI2472" s="7">
        <f t="shared" si="1312"/>
        <v>0</v>
      </c>
      <c r="AJ2472" s="7">
        <f t="shared" si="1313"/>
        <v>0</v>
      </c>
      <c r="AK2472" s="7">
        <f t="shared" si="1314"/>
        <v>0</v>
      </c>
      <c r="AL2472" s="7">
        <f t="shared" si="1315"/>
        <v>0</v>
      </c>
      <c r="AM2472" s="2">
        <f t="shared" si="1316"/>
        <v>0</v>
      </c>
      <c r="AN2472" s="2">
        <f t="shared" si="1317"/>
        <v>0</v>
      </c>
      <c r="AO2472" s="2">
        <f t="shared" si="1318"/>
        <v>0</v>
      </c>
      <c r="AP2472" s="2">
        <f t="shared" si="1319"/>
        <v>0</v>
      </c>
      <c r="AR2472" t="str">
        <f t="shared" si="1321"/>
        <v>Caroline</v>
      </c>
      <c r="AS2472" t="s">
        <v>203</v>
      </c>
      <c r="AT2472" s="162">
        <v>1</v>
      </c>
      <c r="AV2472" s="91">
        <v>51</v>
      </c>
      <c r="AW2472" s="93">
        <v>33</v>
      </c>
      <c r="AX2472" s="99">
        <f t="shared" si="1320"/>
        <v>51033</v>
      </c>
      <c r="AZ2472" s="7" t="s">
        <v>3053</v>
      </c>
      <c r="BA2472" t="s">
        <v>3290</v>
      </c>
    </row>
    <row r="2473" spans="1:53" hidden="1" outlineLevel="1">
      <c r="A2473" t="s">
        <v>1837</v>
      </c>
      <c r="B2473" t="s">
        <v>203</v>
      </c>
      <c r="C2473" s="1">
        <f t="shared" si="1306"/>
        <v>1092</v>
      </c>
      <c r="D2473" s="7">
        <f>IF(P2473&gt;0,RANK(P2473,(P2473:R2473,S2473:AG2473)),0)</f>
        <v>0</v>
      </c>
      <c r="E2473" s="7">
        <f>IF(Q2473&gt;0,RANK(Q2473,(P2473:R2473,S2473:AG2473)),0)</f>
        <v>0</v>
      </c>
      <c r="F2473" s="7">
        <f>IF(R2473&gt;0,RANK(R2473,(P2473:R2473,S2473:AG2473)),0)</f>
        <v>1</v>
      </c>
      <c r="G2473" s="7">
        <f>IF(S2473&gt;0,RANK(S2473,(P2473:R2473,S2473:AG2473)),0)</f>
        <v>2</v>
      </c>
      <c r="H2473" s="48">
        <f t="shared" si="1307"/>
        <v>170</v>
      </c>
      <c r="I2473" s="163">
        <f t="shared" si="1308"/>
        <v>0.15567765567765568</v>
      </c>
      <c r="J2473" s="2"/>
      <c r="K2473" s="2">
        <f t="shared" si="1309"/>
        <v>0</v>
      </c>
      <c r="L2473" s="2">
        <f t="shared" si="1310"/>
        <v>0</v>
      </c>
      <c r="M2473" s="2">
        <f t="shared" si="1311"/>
        <v>0.57783882783882778</v>
      </c>
      <c r="N2473" s="2">
        <f t="shared" ref="N2473:N2536" si="1322">IF($C2473=0,"-",S2473/$C2473)</f>
        <v>0.42216117216117216</v>
      </c>
      <c r="O2473" s="2">
        <f t="shared" ref="O2473:O2536" si="1323">IF(C2473=0,"-",(1-K2473-L2473-M2473-N2473))</f>
        <v>5.5511151231257827E-17</v>
      </c>
      <c r="R2473" s="1">
        <v>631</v>
      </c>
      <c r="S2473" s="1">
        <v>461</v>
      </c>
      <c r="AI2473" s="7">
        <f t="shared" si="1312"/>
        <v>0</v>
      </c>
      <c r="AJ2473" s="7">
        <f t="shared" si="1313"/>
        <v>0</v>
      </c>
      <c r="AK2473" s="7">
        <f t="shared" si="1314"/>
        <v>0</v>
      </c>
      <c r="AL2473" s="7">
        <f t="shared" si="1315"/>
        <v>0</v>
      </c>
      <c r="AM2473" s="2">
        <f t="shared" si="1316"/>
        <v>0</v>
      </c>
      <c r="AN2473" s="2">
        <f t="shared" si="1317"/>
        <v>0</v>
      </c>
      <c r="AO2473" s="2">
        <f t="shared" si="1318"/>
        <v>0</v>
      </c>
      <c r="AP2473" s="2">
        <f t="shared" si="1319"/>
        <v>0</v>
      </c>
      <c r="AR2473" t="str">
        <f t="shared" si="1321"/>
        <v>Carroll</v>
      </c>
      <c r="AS2473" t="s">
        <v>203</v>
      </c>
      <c r="AT2473" s="162">
        <v>9</v>
      </c>
      <c r="AV2473" s="91">
        <v>51</v>
      </c>
      <c r="AW2473" s="93">
        <v>35</v>
      </c>
      <c r="AX2473" s="99">
        <f t="shared" si="1320"/>
        <v>51035</v>
      </c>
      <c r="AZ2473" s="7" t="s">
        <v>3053</v>
      </c>
      <c r="BA2473" t="s">
        <v>3290</v>
      </c>
    </row>
    <row r="2474" spans="1:53" hidden="1" outlineLevel="1">
      <c r="A2474" t="s">
        <v>1059</v>
      </c>
      <c r="B2474" t="s">
        <v>203</v>
      </c>
      <c r="C2474" s="1">
        <f t="shared" si="1306"/>
        <v>138</v>
      </c>
      <c r="D2474" s="7">
        <f>IF(P2474&gt;0,RANK(P2474,(P2474:R2474,S2474:AG2474)),0)</f>
        <v>0</v>
      </c>
      <c r="E2474" s="7">
        <f>IF(Q2474&gt;0,RANK(Q2474,(P2474:R2474,S2474:AG2474)),0)</f>
        <v>0</v>
      </c>
      <c r="F2474" s="7">
        <f>IF(R2474&gt;0,RANK(R2474,(P2474:R2474,S2474:AG2474)),0)</f>
        <v>2</v>
      </c>
      <c r="G2474" s="7">
        <f>IF(S2474&gt;0,RANK(S2474,(P2474:R2474,S2474:AG2474)),0)</f>
        <v>1</v>
      </c>
      <c r="H2474" s="48">
        <f t="shared" si="1307"/>
        <v>6</v>
      </c>
      <c r="I2474" s="163">
        <f t="shared" si="1308"/>
        <v>4.3478260869565216E-2</v>
      </c>
      <c r="J2474" s="2"/>
      <c r="K2474" s="2">
        <f t="shared" si="1309"/>
        <v>0</v>
      </c>
      <c r="L2474" s="2">
        <f t="shared" si="1310"/>
        <v>0</v>
      </c>
      <c r="M2474" s="2">
        <f t="shared" si="1311"/>
        <v>0.47826086956521741</v>
      </c>
      <c r="N2474" s="2">
        <f t="shared" si="1322"/>
        <v>0.52173913043478259</v>
      </c>
      <c r="O2474" s="2">
        <f t="shared" si="1323"/>
        <v>0</v>
      </c>
      <c r="R2474" s="1">
        <v>66</v>
      </c>
      <c r="S2474" s="1">
        <v>72</v>
      </c>
      <c r="AI2474" s="7">
        <f t="shared" si="1312"/>
        <v>0</v>
      </c>
      <c r="AJ2474" s="7">
        <f t="shared" si="1313"/>
        <v>0</v>
      </c>
      <c r="AK2474" s="7">
        <f t="shared" si="1314"/>
        <v>0</v>
      </c>
      <c r="AL2474" s="7">
        <f t="shared" si="1315"/>
        <v>0</v>
      </c>
      <c r="AM2474" s="2">
        <f t="shared" si="1316"/>
        <v>0</v>
      </c>
      <c r="AN2474" s="2">
        <f t="shared" si="1317"/>
        <v>0</v>
      </c>
      <c r="AO2474" s="2">
        <f t="shared" si="1318"/>
        <v>0</v>
      </c>
      <c r="AP2474" s="2">
        <f t="shared" si="1319"/>
        <v>0</v>
      </c>
      <c r="AR2474" t="str">
        <f t="shared" si="1321"/>
        <v>Charles City</v>
      </c>
      <c r="AS2474" t="s">
        <v>203</v>
      </c>
      <c r="AT2474" s="162">
        <v>3</v>
      </c>
      <c r="AV2474" s="91">
        <v>51</v>
      </c>
      <c r="AW2474" s="93">
        <v>36</v>
      </c>
      <c r="AX2474" s="99">
        <f t="shared" si="1320"/>
        <v>51036</v>
      </c>
      <c r="AZ2474" s="7" t="s">
        <v>3053</v>
      </c>
      <c r="BA2474" t="s">
        <v>3290</v>
      </c>
    </row>
    <row r="2475" spans="1:53" hidden="1" outlineLevel="1">
      <c r="A2475" t="s">
        <v>1929</v>
      </c>
      <c r="B2475" t="s">
        <v>203</v>
      </c>
      <c r="C2475" s="1">
        <f t="shared" si="1306"/>
        <v>376</v>
      </c>
      <c r="D2475" s="7">
        <f>IF(P2475&gt;0,RANK(P2475,(P2475:R2475,S2475:AG2475)),0)</f>
        <v>0</v>
      </c>
      <c r="E2475" s="7">
        <f>IF(Q2475&gt;0,RANK(Q2475,(P2475:R2475,S2475:AG2475)),0)</f>
        <v>0</v>
      </c>
      <c r="F2475" s="7">
        <f>IF(R2475&gt;0,RANK(R2475,(P2475:R2475,S2475:AG2475)),0)</f>
        <v>1</v>
      </c>
      <c r="G2475" s="7">
        <f>IF(S2475&gt;0,RANK(S2475,(P2475:R2475,S2475:AG2475)),0)</f>
        <v>2</v>
      </c>
      <c r="H2475" s="48">
        <f t="shared" si="1307"/>
        <v>56</v>
      </c>
      <c r="I2475" s="163">
        <f t="shared" si="1308"/>
        <v>0.14893617021276595</v>
      </c>
      <c r="J2475" s="2"/>
      <c r="K2475" s="2">
        <f t="shared" si="1309"/>
        <v>0</v>
      </c>
      <c r="L2475" s="2">
        <f t="shared" si="1310"/>
        <v>0</v>
      </c>
      <c r="M2475" s="2">
        <f t="shared" si="1311"/>
        <v>0.57446808510638303</v>
      </c>
      <c r="N2475" s="2">
        <f t="shared" si="1322"/>
        <v>0.42553191489361702</v>
      </c>
      <c r="O2475" s="2">
        <f t="shared" si="1323"/>
        <v>-5.5511151231257827E-17</v>
      </c>
      <c r="R2475" s="1">
        <v>216</v>
      </c>
      <c r="S2475" s="1">
        <v>160</v>
      </c>
      <c r="AI2475" s="7">
        <f t="shared" si="1312"/>
        <v>0</v>
      </c>
      <c r="AJ2475" s="7">
        <f t="shared" si="1313"/>
        <v>0</v>
      </c>
      <c r="AK2475" s="7">
        <f t="shared" si="1314"/>
        <v>0</v>
      </c>
      <c r="AL2475" s="7">
        <f t="shared" si="1315"/>
        <v>0</v>
      </c>
      <c r="AM2475" s="2">
        <f t="shared" si="1316"/>
        <v>0</v>
      </c>
      <c r="AN2475" s="2">
        <f t="shared" si="1317"/>
        <v>0</v>
      </c>
      <c r="AO2475" s="2">
        <f t="shared" si="1318"/>
        <v>0</v>
      </c>
      <c r="AP2475" s="2">
        <f t="shared" si="1319"/>
        <v>0</v>
      </c>
      <c r="AR2475" t="str">
        <f t="shared" si="1321"/>
        <v>Charlotte</v>
      </c>
      <c r="AS2475" t="s">
        <v>203</v>
      </c>
      <c r="AT2475" s="162">
        <v>5</v>
      </c>
      <c r="AV2475" s="91">
        <v>51</v>
      </c>
      <c r="AW2475" s="93">
        <v>37</v>
      </c>
      <c r="AX2475" s="99">
        <f t="shared" si="1320"/>
        <v>51037</v>
      </c>
      <c r="AZ2475" s="7" t="s">
        <v>3053</v>
      </c>
      <c r="BA2475" t="s">
        <v>3290</v>
      </c>
    </row>
    <row r="2476" spans="1:53" hidden="1" outlineLevel="1">
      <c r="A2476" t="s">
        <v>2379</v>
      </c>
      <c r="B2476" t="s">
        <v>203</v>
      </c>
      <c r="C2476" s="1">
        <f t="shared" si="1306"/>
        <v>12495</v>
      </c>
      <c r="D2476" s="7">
        <f>IF(P2476&gt;0,RANK(P2476,(P2476:R2476,S2476:AG2476)),0)</f>
        <v>0</v>
      </c>
      <c r="E2476" s="7">
        <f>IF(Q2476&gt;0,RANK(Q2476,(P2476:R2476,S2476:AG2476)),0)</f>
        <v>0</v>
      </c>
      <c r="F2476" s="7">
        <f>IF(R2476&gt;0,RANK(R2476,(P2476:R2476,S2476:AG2476)),0)</f>
        <v>1</v>
      </c>
      <c r="G2476" s="7">
        <f>IF(S2476&gt;0,RANK(S2476,(P2476:R2476,S2476:AG2476)),0)</f>
        <v>2</v>
      </c>
      <c r="H2476" s="48">
        <f t="shared" si="1307"/>
        <v>3039</v>
      </c>
      <c r="I2476" s="163">
        <f t="shared" si="1308"/>
        <v>0.24321728691476591</v>
      </c>
      <c r="J2476" s="2"/>
      <c r="K2476" s="2">
        <f t="shared" si="1309"/>
        <v>0</v>
      </c>
      <c r="L2476" s="2">
        <f t="shared" si="1310"/>
        <v>0</v>
      </c>
      <c r="M2476" s="2">
        <f t="shared" si="1311"/>
        <v>0.62160864345738298</v>
      </c>
      <c r="N2476" s="2">
        <f t="shared" si="1322"/>
        <v>0.37839135654261707</v>
      </c>
      <c r="O2476" s="2">
        <f t="shared" si="1323"/>
        <v>-5.5511151231257827E-17</v>
      </c>
      <c r="R2476" s="1">
        <v>7767</v>
      </c>
      <c r="S2476" s="1">
        <v>4728</v>
      </c>
      <c r="AI2476" s="7">
        <f t="shared" si="1312"/>
        <v>0</v>
      </c>
      <c r="AJ2476" s="7">
        <f t="shared" si="1313"/>
        <v>0</v>
      </c>
      <c r="AK2476" s="7">
        <f t="shared" si="1314"/>
        <v>0</v>
      </c>
      <c r="AL2476" s="7">
        <f t="shared" si="1315"/>
        <v>0</v>
      </c>
      <c r="AM2476" s="2">
        <f t="shared" si="1316"/>
        <v>0</v>
      </c>
      <c r="AN2476" s="2">
        <f t="shared" si="1317"/>
        <v>0</v>
      </c>
      <c r="AO2476" s="2">
        <f t="shared" si="1318"/>
        <v>0</v>
      </c>
      <c r="AP2476" s="2">
        <f t="shared" si="1319"/>
        <v>0</v>
      </c>
      <c r="AR2476" t="str">
        <f t="shared" si="1321"/>
        <v>Chesterfield</v>
      </c>
      <c r="AS2476" t="s">
        <v>203</v>
      </c>
      <c r="AT2476" s="162"/>
      <c r="AV2476" s="91">
        <v>51</v>
      </c>
      <c r="AW2476" s="93">
        <v>41</v>
      </c>
      <c r="AX2476" s="99">
        <f t="shared" si="1320"/>
        <v>51041</v>
      </c>
      <c r="AZ2476" s="7" t="s">
        <v>3053</v>
      </c>
      <c r="BA2476" t="s">
        <v>3290</v>
      </c>
    </row>
    <row r="2477" spans="1:53" hidden="1" outlineLevel="1">
      <c r="A2477" t="s">
        <v>754</v>
      </c>
      <c r="B2477" t="s">
        <v>203</v>
      </c>
      <c r="C2477" s="1">
        <f t="shared" si="1306"/>
        <v>731</v>
      </c>
      <c r="D2477" s="7">
        <f>IF(P2477&gt;0,RANK(P2477,(P2477:R2477,S2477:AG2477)),0)</f>
        <v>0</v>
      </c>
      <c r="E2477" s="7">
        <f>IF(Q2477&gt;0,RANK(Q2477,(P2477:R2477,S2477:AG2477)),0)</f>
        <v>0</v>
      </c>
      <c r="F2477" s="7">
        <f>IF(R2477&gt;0,RANK(R2477,(P2477:R2477,S2477:AG2477)),0)</f>
        <v>1</v>
      </c>
      <c r="G2477" s="7">
        <f>IF(S2477&gt;0,RANK(S2477,(P2477:R2477,S2477:AG2477)),0)</f>
        <v>2</v>
      </c>
      <c r="H2477" s="48">
        <f t="shared" si="1307"/>
        <v>93</v>
      </c>
      <c r="I2477" s="163">
        <f t="shared" si="1308"/>
        <v>0.12722298221614228</v>
      </c>
      <c r="J2477" s="2"/>
      <c r="K2477" s="2">
        <f t="shared" si="1309"/>
        <v>0</v>
      </c>
      <c r="L2477" s="2">
        <f t="shared" si="1310"/>
        <v>0</v>
      </c>
      <c r="M2477" s="2">
        <f t="shared" si="1311"/>
        <v>0.56361149110807118</v>
      </c>
      <c r="N2477" s="2">
        <f t="shared" si="1322"/>
        <v>0.43638850889192887</v>
      </c>
      <c r="O2477" s="2">
        <f t="shared" si="1323"/>
        <v>-5.5511151231257827E-17</v>
      </c>
      <c r="R2477" s="1">
        <v>412</v>
      </c>
      <c r="S2477" s="1">
        <v>319</v>
      </c>
      <c r="AI2477" s="7">
        <f t="shared" si="1312"/>
        <v>0</v>
      </c>
      <c r="AJ2477" s="7">
        <f t="shared" si="1313"/>
        <v>0</v>
      </c>
      <c r="AK2477" s="7">
        <f t="shared" si="1314"/>
        <v>0</v>
      </c>
      <c r="AL2477" s="7">
        <f t="shared" si="1315"/>
        <v>0</v>
      </c>
      <c r="AM2477" s="2">
        <f t="shared" si="1316"/>
        <v>0</v>
      </c>
      <c r="AN2477" s="2">
        <f t="shared" si="1317"/>
        <v>0</v>
      </c>
      <c r="AO2477" s="2">
        <f t="shared" si="1318"/>
        <v>0</v>
      </c>
      <c r="AP2477" s="2">
        <f t="shared" si="1319"/>
        <v>0</v>
      </c>
      <c r="AR2477" t="str">
        <f t="shared" si="1321"/>
        <v>Clarke</v>
      </c>
      <c r="AS2477" t="s">
        <v>203</v>
      </c>
      <c r="AT2477" s="162">
        <v>10</v>
      </c>
      <c r="AV2477" s="91">
        <v>51</v>
      </c>
      <c r="AW2477" s="93">
        <v>43</v>
      </c>
      <c r="AX2477" s="99">
        <f t="shared" si="1320"/>
        <v>51043</v>
      </c>
      <c r="AZ2477" s="7" t="s">
        <v>3053</v>
      </c>
      <c r="BA2477" t="s">
        <v>3290</v>
      </c>
    </row>
    <row r="2478" spans="1:53" hidden="1" outlineLevel="1">
      <c r="A2478" t="s">
        <v>826</v>
      </c>
      <c r="B2478" t="s">
        <v>203</v>
      </c>
      <c r="C2478" s="1">
        <f t="shared" si="1306"/>
        <v>195</v>
      </c>
      <c r="D2478" s="7">
        <f>IF(P2478&gt;0,RANK(P2478,(P2478:R2478,S2478:AG2478)),0)</f>
        <v>0</v>
      </c>
      <c r="E2478" s="7">
        <f>IF(Q2478&gt;0,RANK(Q2478,(P2478:R2478,S2478:AG2478)),0)</f>
        <v>0</v>
      </c>
      <c r="F2478" s="7">
        <f>IF(R2478&gt;0,RANK(R2478,(P2478:R2478,S2478:AG2478)),0)</f>
        <v>2</v>
      </c>
      <c r="G2478" s="7">
        <f>IF(S2478&gt;0,RANK(S2478,(P2478:R2478,S2478:AG2478)),0)</f>
        <v>1</v>
      </c>
      <c r="H2478" s="48">
        <f t="shared" si="1307"/>
        <v>19</v>
      </c>
      <c r="I2478" s="163">
        <f t="shared" si="1308"/>
        <v>9.7435897435897437E-2</v>
      </c>
      <c r="J2478" s="2"/>
      <c r="K2478" s="2">
        <f t="shared" si="1309"/>
        <v>0</v>
      </c>
      <c r="L2478" s="2">
        <f t="shared" si="1310"/>
        <v>0</v>
      </c>
      <c r="M2478" s="2">
        <f t="shared" si="1311"/>
        <v>0.45128205128205129</v>
      </c>
      <c r="N2478" s="2">
        <f t="shared" si="1322"/>
        <v>0.54871794871794877</v>
      </c>
      <c r="O2478" s="2">
        <f t="shared" si="1323"/>
        <v>0</v>
      </c>
      <c r="R2478" s="1">
        <v>88</v>
      </c>
      <c r="S2478" s="1">
        <v>107</v>
      </c>
      <c r="AI2478" s="7">
        <f t="shared" si="1312"/>
        <v>0</v>
      </c>
      <c r="AJ2478" s="7">
        <f t="shared" si="1313"/>
        <v>0</v>
      </c>
      <c r="AK2478" s="7">
        <f t="shared" si="1314"/>
        <v>0</v>
      </c>
      <c r="AL2478" s="7">
        <f t="shared" si="1315"/>
        <v>0</v>
      </c>
      <c r="AM2478" s="2">
        <f t="shared" si="1316"/>
        <v>0</v>
      </c>
      <c r="AN2478" s="2">
        <f t="shared" si="1317"/>
        <v>0</v>
      </c>
      <c r="AO2478" s="2">
        <f t="shared" si="1318"/>
        <v>0</v>
      </c>
      <c r="AP2478" s="2">
        <f t="shared" si="1319"/>
        <v>0</v>
      </c>
      <c r="AR2478" t="str">
        <f t="shared" si="1321"/>
        <v>Craig</v>
      </c>
      <c r="AS2478" t="s">
        <v>203</v>
      </c>
      <c r="AT2478" s="162">
        <v>9</v>
      </c>
      <c r="AV2478" s="91">
        <v>51</v>
      </c>
      <c r="AW2478" s="93">
        <v>45</v>
      </c>
      <c r="AX2478" s="99">
        <f t="shared" si="1320"/>
        <v>51045</v>
      </c>
      <c r="AZ2478" s="7" t="s">
        <v>3053</v>
      </c>
      <c r="BA2478" t="s">
        <v>3290</v>
      </c>
    </row>
    <row r="2479" spans="1:53" hidden="1" outlineLevel="1">
      <c r="A2479" t="s">
        <v>1500</v>
      </c>
      <c r="B2479" t="s">
        <v>203</v>
      </c>
      <c r="C2479" s="1">
        <f t="shared" si="1306"/>
        <v>1760</v>
      </c>
      <c r="D2479" s="7">
        <f>IF(P2479&gt;0,RANK(P2479,(P2479:R2479,S2479:AG2479)),0)</f>
        <v>0</v>
      </c>
      <c r="E2479" s="7">
        <f>IF(Q2479&gt;0,RANK(Q2479,(P2479:R2479,S2479:AG2479)),0)</f>
        <v>0</v>
      </c>
      <c r="F2479" s="7">
        <f>IF(R2479&gt;0,RANK(R2479,(P2479:R2479,S2479:AG2479)),0)</f>
        <v>1</v>
      </c>
      <c r="G2479" s="7">
        <f>IF(S2479&gt;0,RANK(S2479,(P2479:R2479,S2479:AG2479)),0)</f>
        <v>2</v>
      </c>
      <c r="H2479" s="48">
        <f t="shared" si="1307"/>
        <v>310</v>
      </c>
      <c r="I2479" s="163">
        <f t="shared" si="1308"/>
        <v>0.17613636363636365</v>
      </c>
      <c r="J2479" s="2"/>
      <c r="K2479" s="2">
        <f t="shared" si="1309"/>
        <v>0</v>
      </c>
      <c r="L2479" s="2">
        <f t="shared" si="1310"/>
        <v>0</v>
      </c>
      <c r="M2479" s="2">
        <f t="shared" si="1311"/>
        <v>0.58806818181818177</v>
      </c>
      <c r="N2479" s="2">
        <f t="shared" si="1322"/>
        <v>0.41193181818181818</v>
      </c>
      <c r="O2479" s="2">
        <f t="shared" si="1323"/>
        <v>5.5511151231257827E-17</v>
      </c>
      <c r="R2479" s="1">
        <v>1035</v>
      </c>
      <c r="S2479" s="1">
        <v>725</v>
      </c>
      <c r="AI2479" s="7">
        <f t="shared" si="1312"/>
        <v>0</v>
      </c>
      <c r="AJ2479" s="7">
        <f t="shared" si="1313"/>
        <v>0</v>
      </c>
      <c r="AK2479" s="7">
        <f t="shared" si="1314"/>
        <v>0</v>
      </c>
      <c r="AL2479" s="7">
        <f t="shared" si="1315"/>
        <v>0</v>
      </c>
      <c r="AM2479" s="2">
        <f t="shared" si="1316"/>
        <v>0</v>
      </c>
      <c r="AN2479" s="2">
        <f t="shared" si="1317"/>
        <v>0</v>
      </c>
      <c r="AO2479" s="2">
        <f t="shared" si="1318"/>
        <v>0</v>
      </c>
      <c r="AP2479" s="2">
        <f t="shared" si="1319"/>
        <v>0</v>
      </c>
      <c r="AR2479" t="str">
        <f t="shared" si="1321"/>
        <v>Culpeper</v>
      </c>
      <c r="AS2479" t="s">
        <v>203</v>
      </c>
      <c r="AT2479" s="162">
        <v>7</v>
      </c>
      <c r="AV2479" s="91">
        <v>51</v>
      </c>
      <c r="AW2479" s="93">
        <v>47</v>
      </c>
      <c r="AX2479" s="99">
        <f t="shared" si="1320"/>
        <v>51047</v>
      </c>
      <c r="AZ2479" s="7" t="s">
        <v>3053</v>
      </c>
      <c r="BA2479" t="s">
        <v>3290</v>
      </c>
    </row>
    <row r="2480" spans="1:53" hidden="1" outlineLevel="1">
      <c r="A2480" t="s">
        <v>2243</v>
      </c>
      <c r="B2480" t="s">
        <v>203</v>
      </c>
      <c r="C2480" s="1">
        <f t="shared" si="1306"/>
        <v>347</v>
      </c>
      <c r="D2480" s="7">
        <f>IF(P2480&gt;0,RANK(P2480,(P2480:R2480,S2480:AG2480)),0)</f>
        <v>0</v>
      </c>
      <c r="E2480" s="7">
        <f>IF(Q2480&gt;0,RANK(Q2480,(P2480:R2480,S2480:AG2480)),0)</f>
        <v>0</v>
      </c>
      <c r="F2480" s="7">
        <f>IF(R2480&gt;0,RANK(R2480,(P2480:R2480,S2480:AG2480)),0)</f>
        <v>1</v>
      </c>
      <c r="G2480" s="7">
        <f>IF(S2480&gt;0,RANK(S2480,(P2480:R2480,S2480:AG2480)),0)</f>
        <v>2</v>
      </c>
      <c r="H2480" s="48">
        <f t="shared" si="1307"/>
        <v>27</v>
      </c>
      <c r="I2480" s="163">
        <f t="shared" si="1308"/>
        <v>7.7809798270893377E-2</v>
      </c>
      <c r="J2480" s="2"/>
      <c r="K2480" s="2">
        <f t="shared" si="1309"/>
        <v>0</v>
      </c>
      <c r="L2480" s="2">
        <f t="shared" si="1310"/>
        <v>0</v>
      </c>
      <c r="M2480" s="2">
        <f t="shared" si="1311"/>
        <v>0.5389048991354467</v>
      </c>
      <c r="N2480" s="2">
        <f t="shared" si="1322"/>
        <v>0.4610951008645533</v>
      </c>
      <c r="O2480" s="2">
        <f t="shared" si="1323"/>
        <v>0</v>
      </c>
      <c r="R2480" s="1">
        <v>187</v>
      </c>
      <c r="S2480" s="1">
        <v>160</v>
      </c>
      <c r="AI2480" s="7">
        <f t="shared" si="1312"/>
        <v>0</v>
      </c>
      <c r="AJ2480" s="7">
        <f t="shared" si="1313"/>
        <v>0</v>
      </c>
      <c r="AK2480" s="7">
        <f t="shared" si="1314"/>
        <v>0</v>
      </c>
      <c r="AL2480" s="7">
        <f t="shared" si="1315"/>
        <v>0</v>
      </c>
      <c r="AM2480" s="2">
        <f t="shared" si="1316"/>
        <v>0</v>
      </c>
      <c r="AN2480" s="2">
        <f t="shared" si="1317"/>
        <v>0</v>
      </c>
      <c r="AO2480" s="2">
        <f t="shared" si="1318"/>
        <v>0</v>
      </c>
      <c r="AP2480" s="2">
        <f t="shared" si="1319"/>
        <v>0</v>
      </c>
      <c r="AR2480" t="str">
        <f t="shared" si="1321"/>
        <v>Cumberland</v>
      </c>
      <c r="AS2480" t="s">
        <v>203</v>
      </c>
      <c r="AT2480" s="162">
        <v>5</v>
      </c>
      <c r="AV2480" s="91">
        <v>51</v>
      </c>
      <c r="AW2480" s="93">
        <v>49</v>
      </c>
      <c r="AX2480" s="99">
        <f t="shared" si="1320"/>
        <v>51049</v>
      </c>
      <c r="AZ2480" s="7" t="s">
        <v>3053</v>
      </c>
      <c r="BA2480" t="s">
        <v>3290</v>
      </c>
    </row>
    <row r="2481" spans="1:53" hidden="1" outlineLevel="1">
      <c r="A2481" t="s">
        <v>1668</v>
      </c>
      <c r="B2481" t="s">
        <v>203</v>
      </c>
      <c r="C2481" s="1">
        <f t="shared" si="1306"/>
        <v>222</v>
      </c>
      <c r="D2481" s="7">
        <f>IF(P2481&gt;0,RANK(P2481,(P2481:R2481,S2481:AG2481)),0)</f>
        <v>0</v>
      </c>
      <c r="E2481" s="7">
        <f>IF(Q2481&gt;0,RANK(Q2481,(P2481:R2481,S2481:AG2481)),0)</f>
        <v>0</v>
      </c>
      <c r="F2481" s="7">
        <f>IF(R2481&gt;0,RANK(R2481,(P2481:R2481,S2481:AG2481)),0)</f>
        <v>1</v>
      </c>
      <c r="G2481" s="7">
        <f>IF(S2481&gt;0,RANK(S2481,(P2481:R2481,S2481:AG2481)),0)</f>
        <v>2</v>
      </c>
      <c r="H2481" s="48">
        <f t="shared" si="1307"/>
        <v>22</v>
      </c>
      <c r="I2481" s="163">
        <f t="shared" si="1308"/>
        <v>9.90990990990991E-2</v>
      </c>
      <c r="J2481" s="2"/>
      <c r="K2481" s="2">
        <f t="shared" si="1309"/>
        <v>0</v>
      </c>
      <c r="L2481" s="2">
        <f t="shared" si="1310"/>
        <v>0</v>
      </c>
      <c r="M2481" s="2">
        <f t="shared" si="1311"/>
        <v>0.5495495495495496</v>
      </c>
      <c r="N2481" s="2">
        <f t="shared" si="1322"/>
        <v>0.45045045045045046</v>
      </c>
      <c r="O2481" s="2">
        <f t="shared" si="1323"/>
        <v>-5.5511151231257827E-17</v>
      </c>
      <c r="R2481" s="1">
        <v>122</v>
      </c>
      <c r="S2481" s="1">
        <v>100</v>
      </c>
      <c r="AI2481" s="7">
        <f t="shared" si="1312"/>
        <v>0</v>
      </c>
      <c r="AJ2481" s="7">
        <f t="shared" si="1313"/>
        <v>0</v>
      </c>
      <c r="AK2481" s="7">
        <f t="shared" si="1314"/>
        <v>0</v>
      </c>
      <c r="AL2481" s="7">
        <f t="shared" si="1315"/>
        <v>0</v>
      </c>
      <c r="AM2481" s="2">
        <f t="shared" si="1316"/>
        <v>0</v>
      </c>
      <c r="AN2481" s="2">
        <f t="shared" si="1317"/>
        <v>0</v>
      </c>
      <c r="AO2481" s="2">
        <f t="shared" si="1318"/>
        <v>0</v>
      </c>
      <c r="AP2481" s="2">
        <f t="shared" si="1319"/>
        <v>0</v>
      </c>
      <c r="AR2481" t="str">
        <f t="shared" si="1321"/>
        <v>Dickenson</v>
      </c>
      <c r="AS2481" t="s">
        <v>203</v>
      </c>
      <c r="AT2481" s="162">
        <v>9</v>
      </c>
      <c r="AV2481" s="91">
        <v>51</v>
      </c>
      <c r="AW2481" s="93">
        <v>51</v>
      </c>
      <c r="AX2481" s="99">
        <f t="shared" si="1320"/>
        <v>51051</v>
      </c>
      <c r="AZ2481" s="7" t="s">
        <v>3053</v>
      </c>
      <c r="BA2481" t="s">
        <v>3290</v>
      </c>
    </row>
    <row r="2482" spans="1:53" hidden="1" outlineLevel="1">
      <c r="A2482" t="s">
        <v>564</v>
      </c>
      <c r="B2482" t="s">
        <v>203</v>
      </c>
      <c r="C2482" s="1">
        <f t="shared" si="1306"/>
        <v>541</v>
      </c>
      <c r="D2482" s="7">
        <f>IF(P2482&gt;0,RANK(P2482,(P2482:R2482,S2482:AG2482)),0)</f>
        <v>0</v>
      </c>
      <c r="E2482" s="7">
        <f>IF(Q2482&gt;0,RANK(Q2482,(P2482:R2482,S2482:AG2482)),0)</f>
        <v>0</v>
      </c>
      <c r="F2482" s="7">
        <f>IF(R2482&gt;0,RANK(R2482,(P2482:R2482,S2482:AG2482)),0)</f>
        <v>1</v>
      </c>
      <c r="G2482" s="7">
        <f>IF(S2482&gt;0,RANK(S2482,(P2482:R2482,S2482:AG2482)),0)</f>
        <v>2</v>
      </c>
      <c r="H2482" s="48">
        <f t="shared" si="1307"/>
        <v>25</v>
      </c>
      <c r="I2482" s="163">
        <f t="shared" si="1308"/>
        <v>4.6210720887245843E-2</v>
      </c>
      <c r="J2482" s="2"/>
      <c r="K2482" s="2">
        <f t="shared" si="1309"/>
        <v>0</v>
      </c>
      <c r="L2482" s="2">
        <f t="shared" si="1310"/>
        <v>0</v>
      </c>
      <c r="M2482" s="2">
        <f t="shared" si="1311"/>
        <v>0.52310536044362288</v>
      </c>
      <c r="N2482" s="2">
        <f t="shared" si="1322"/>
        <v>0.47689463955637706</v>
      </c>
      <c r="O2482" s="2">
        <f t="shared" si="1323"/>
        <v>5.5511151231257827E-17</v>
      </c>
      <c r="R2482" s="1">
        <v>283</v>
      </c>
      <c r="S2482" s="1">
        <v>258</v>
      </c>
      <c r="AI2482" s="7">
        <f t="shared" si="1312"/>
        <v>0</v>
      </c>
      <c r="AJ2482" s="7">
        <f t="shared" si="1313"/>
        <v>0</v>
      </c>
      <c r="AK2482" s="7">
        <f t="shared" si="1314"/>
        <v>0</v>
      </c>
      <c r="AL2482" s="7">
        <f t="shared" si="1315"/>
        <v>0</v>
      </c>
      <c r="AM2482" s="2">
        <f t="shared" si="1316"/>
        <v>0</v>
      </c>
      <c r="AN2482" s="2">
        <f t="shared" si="1317"/>
        <v>0</v>
      </c>
      <c r="AO2482" s="2">
        <f t="shared" si="1318"/>
        <v>0</v>
      </c>
      <c r="AP2482" s="2">
        <f t="shared" si="1319"/>
        <v>0</v>
      </c>
      <c r="AR2482" t="str">
        <f t="shared" si="1321"/>
        <v>Dinwiddie</v>
      </c>
      <c r="AS2482" t="s">
        <v>203</v>
      </c>
      <c r="AT2482" s="162">
        <v>4</v>
      </c>
      <c r="AV2482" s="91">
        <v>51</v>
      </c>
      <c r="AW2482" s="93">
        <v>53</v>
      </c>
      <c r="AX2482" s="99">
        <f t="shared" si="1320"/>
        <v>51053</v>
      </c>
      <c r="AZ2482" s="7" t="s">
        <v>3053</v>
      </c>
      <c r="BA2482" t="s">
        <v>3290</v>
      </c>
    </row>
    <row r="2483" spans="1:53" hidden="1" outlineLevel="1">
      <c r="A2483" t="s">
        <v>827</v>
      </c>
      <c r="B2483" t="s">
        <v>203</v>
      </c>
      <c r="C2483" s="1">
        <f t="shared" si="1306"/>
        <v>367</v>
      </c>
      <c r="D2483" s="7">
        <f>IF(P2483&gt;0,RANK(P2483,(P2483:R2483,S2483:AG2483)),0)</f>
        <v>0</v>
      </c>
      <c r="E2483" s="7">
        <f>IF(Q2483&gt;0,RANK(Q2483,(P2483:R2483,S2483:AG2483)),0)</f>
        <v>0</v>
      </c>
      <c r="F2483" s="7">
        <f>IF(R2483&gt;0,RANK(R2483,(P2483:R2483,S2483:AG2483)),0)</f>
        <v>1</v>
      </c>
      <c r="G2483" s="7">
        <f>IF(S2483&gt;0,RANK(S2483,(P2483:R2483,S2483:AG2483)),0)</f>
        <v>2</v>
      </c>
      <c r="H2483" s="48">
        <f t="shared" si="1307"/>
        <v>65</v>
      </c>
      <c r="I2483" s="163">
        <f t="shared" si="1308"/>
        <v>0.17711171662125341</v>
      </c>
      <c r="J2483" s="2"/>
      <c r="K2483" s="2">
        <f t="shared" si="1309"/>
        <v>0</v>
      </c>
      <c r="L2483" s="2">
        <f t="shared" si="1310"/>
        <v>0</v>
      </c>
      <c r="M2483" s="2">
        <f t="shared" si="1311"/>
        <v>0.58855585831062673</v>
      </c>
      <c r="N2483" s="2">
        <f t="shared" si="1322"/>
        <v>0.41144414168937332</v>
      </c>
      <c r="O2483" s="2">
        <f t="shared" si="1323"/>
        <v>-5.5511151231257827E-17</v>
      </c>
      <c r="R2483" s="1">
        <v>216</v>
      </c>
      <c r="S2483" s="1">
        <v>151</v>
      </c>
      <c r="AI2483" s="7">
        <f t="shared" si="1312"/>
        <v>0</v>
      </c>
      <c r="AJ2483" s="7">
        <f t="shared" si="1313"/>
        <v>0</v>
      </c>
      <c r="AK2483" s="7">
        <f t="shared" si="1314"/>
        <v>0</v>
      </c>
      <c r="AL2483" s="7">
        <f t="shared" si="1315"/>
        <v>0</v>
      </c>
      <c r="AM2483" s="2">
        <f t="shared" si="1316"/>
        <v>0</v>
      </c>
      <c r="AN2483" s="2">
        <f t="shared" si="1317"/>
        <v>0</v>
      </c>
      <c r="AO2483" s="2">
        <f t="shared" si="1318"/>
        <v>0</v>
      </c>
      <c r="AP2483" s="2">
        <f t="shared" si="1319"/>
        <v>0</v>
      </c>
      <c r="AR2483" t="str">
        <f t="shared" si="1321"/>
        <v>Essex</v>
      </c>
      <c r="AS2483" t="s">
        <v>203</v>
      </c>
      <c r="AT2483" s="162">
        <v>1</v>
      </c>
      <c r="AV2483" s="91">
        <v>51</v>
      </c>
      <c r="AW2483" s="93">
        <v>57</v>
      </c>
      <c r="AX2483" s="99">
        <f t="shared" si="1320"/>
        <v>51057</v>
      </c>
      <c r="AZ2483" s="7" t="s">
        <v>3053</v>
      </c>
      <c r="BA2483" t="s">
        <v>3290</v>
      </c>
    </row>
    <row r="2484" spans="1:53" hidden="1" outlineLevel="1">
      <c r="A2484" t="s">
        <v>2238</v>
      </c>
      <c r="B2484" t="s">
        <v>203</v>
      </c>
      <c r="C2484" s="1">
        <f t="shared" si="1306"/>
        <v>39384</v>
      </c>
      <c r="D2484" s="7">
        <f>IF(P2484&gt;0,RANK(P2484,(P2484:R2484,S2484:AG2484)),0)</f>
        <v>0</v>
      </c>
      <c r="E2484" s="7">
        <f>IF(Q2484&gt;0,RANK(Q2484,(P2484:R2484,S2484:AG2484)),0)</f>
        <v>0</v>
      </c>
      <c r="F2484" s="7">
        <f>IF(R2484&gt;0,RANK(R2484,(P2484:R2484,S2484:AG2484)),0)</f>
        <v>1</v>
      </c>
      <c r="G2484" s="7">
        <f>IF(S2484&gt;0,RANK(S2484,(P2484:R2484,S2484:AG2484)),0)</f>
        <v>2</v>
      </c>
      <c r="H2484" s="48">
        <f t="shared" si="1307"/>
        <v>12032</v>
      </c>
      <c r="I2484" s="163">
        <f t="shared" si="1308"/>
        <v>0.3055047735120861</v>
      </c>
      <c r="J2484" s="2"/>
      <c r="K2484" s="2">
        <f t="shared" si="1309"/>
        <v>0</v>
      </c>
      <c r="L2484" s="2">
        <f t="shared" si="1310"/>
        <v>0</v>
      </c>
      <c r="M2484" s="2">
        <f t="shared" si="1311"/>
        <v>0.65275238675604308</v>
      </c>
      <c r="N2484" s="2">
        <f t="shared" si="1322"/>
        <v>0.34724761324395692</v>
      </c>
      <c r="O2484" s="2">
        <f t="shared" si="1323"/>
        <v>0</v>
      </c>
      <c r="R2484" s="1">
        <v>25708</v>
      </c>
      <c r="S2484" s="1">
        <v>13676</v>
      </c>
      <c r="AI2484" s="7">
        <f t="shared" si="1312"/>
        <v>0</v>
      </c>
      <c r="AJ2484" s="7">
        <f t="shared" si="1313"/>
        <v>0</v>
      </c>
      <c r="AK2484" s="7">
        <f t="shared" si="1314"/>
        <v>0</v>
      </c>
      <c r="AL2484" s="7">
        <f t="shared" si="1315"/>
        <v>0</v>
      </c>
      <c r="AM2484" s="2">
        <f t="shared" si="1316"/>
        <v>0</v>
      </c>
      <c r="AN2484" s="2">
        <f t="shared" si="1317"/>
        <v>0</v>
      </c>
      <c r="AO2484" s="2">
        <f t="shared" si="1318"/>
        <v>0</v>
      </c>
      <c r="AP2484" s="2">
        <f t="shared" si="1319"/>
        <v>0</v>
      </c>
      <c r="AR2484" t="str">
        <f t="shared" si="1321"/>
        <v>Fairfax</v>
      </c>
      <c r="AS2484" t="s">
        <v>203</v>
      </c>
      <c r="AT2484" s="162"/>
      <c r="AV2484" s="91">
        <v>51</v>
      </c>
      <c r="AW2484" s="93">
        <v>59</v>
      </c>
      <c r="AX2484" s="99">
        <f t="shared" si="1320"/>
        <v>51059</v>
      </c>
      <c r="AZ2484" s="7" t="s">
        <v>3053</v>
      </c>
      <c r="BA2484" t="s">
        <v>3290</v>
      </c>
    </row>
    <row r="2485" spans="1:53" hidden="1" outlineLevel="1">
      <c r="A2485" t="s">
        <v>1513</v>
      </c>
      <c r="B2485" t="s">
        <v>203</v>
      </c>
      <c r="C2485" s="1">
        <f t="shared" si="1306"/>
        <v>3127</v>
      </c>
      <c r="D2485" s="7">
        <f>IF(P2485&gt;0,RANK(P2485,(P2485:R2485,S2485:AG2485)),0)</f>
        <v>0</v>
      </c>
      <c r="E2485" s="7">
        <f>IF(Q2485&gt;0,RANK(Q2485,(P2485:R2485,S2485:AG2485)),0)</f>
        <v>0</v>
      </c>
      <c r="F2485" s="7">
        <f>IF(R2485&gt;0,RANK(R2485,(P2485:R2485,S2485:AG2485)),0)</f>
        <v>1</v>
      </c>
      <c r="G2485" s="7">
        <f>IF(S2485&gt;0,RANK(S2485,(P2485:R2485,S2485:AG2485)),0)</f>
        <v>2</v>
      </c>
      <c r="H2485" s="48">
        <f t="shared" si="1307"/>
        <v>625</v>
      </c>
      <c r="I2485" s="163">
        <f t="shared" si="1308"/>
        <v>0.19987208186760475</v>
      </c>
      <c r="J2485" s="2"/>
      <c r="K2485" s="2">
        <f t="shared" si="1309"/>
        <v>0</v>
      </c>
      <c r="L2485" s="2">
        <f t="shared" si="1310"/>
        <v>0</v>
      </c>
      <c r="M2485" s="2">
        <f t="shared" si="1311"/>
        <v>0.59993604093380237</v>
      </c>
      <c r="N2485" s="2">
        <f t="shared" si="1322"/>
        <v>0.40006395906619763</v>
      </c>
      <c r="O2485" s="2">
        <f t="shared" si="1323"/>
        <v>0</v>
      </c>
      <c r="R2485" s="1">
        <v>1876</v>
      </c>
      <c r="S2485" s="1">
        <v>1251</v>
      </c>
      <c r="AI2485" s="7">
        <f t="shared" si="1312"/>
        <v>0</v>
      </c>
      <c r="AJ2485" s="7">
        <f t="shared" si="1313"/>
        <v>0</v>
      </c>
      <c r="AK2485" s="7">
        <f t="shared" si="1314"/>
        <v>0</v>
      </c>
      <c r="AL2485" s="7">
        <f t="shared" si="1315"/>
        <v>0</v>
      </c>
      <c r="AM2485" s="2">
        <f t="shared" si="1316"/>
        <v>0</v>
      </c>
      <c r="AN2485" s="2">
        <f t="shared" si="1317"/>
        <v>0</v>
      </c>
      <c r="AO2485" s="2">
        <f t="shared" si="1318"/>
        <v>0</v>
      </c>
      <c r="AP2485" s="2">
        <f t="shared" si="1319"/>
        <v>0</v>
      </c>
      <c r="AR2485" t="str">
        <f t="shared" si="1321"/>
        <v>Fauquier</v>
      </c>
      <c r="AS2485" t="s">
        <v>203</v>
      </c>
      <c r="AT2485" s="162"/>
      <c r="AV2485" s="91">
        <v>51</v>
      </c>
      <c r="AW2485" s="93">
        <v>61</v>
      </c>
      <c r="AX2485" s="99">
        <f t="shared" si="1320"/>
        <v>51061</v>
      </c>
      <c r="AZ2485" s="7" t="s">
        <v>3053</v>
      </c>
      <c r="BA2485" t="s">
        <v>3290</v>
      </c>
    </row>
    <row r="2486" spans="1:53" hidden="1" outlineLevel="1">
      <c r="A2486" t="s">
        <v>3137</v>
      </c>
      <c r="B2486" t="s">
        <v>203</v>
      </c>
      <c r="C2486" s="1">
        <f t="shared" si="1306"/>
        <v>472</v>
      </c>
      <c r="D2486" s="7">
        <f>IF(P2486&gt;0,RANK(P2486,(P2486:R2486,S2486:AG2486)),0)</f>
        <v>0</v>
      </c>
      <c r="E2486" s="7">
        <f>IF(Q2486&gt;0,RANK(Q2486,(P2486:R2486,S2486:AG2486)),0)</f>
        <v>0</v>
      </c>
      <c r="F2486" s="7">
        <f>IF(R2486&gt;0,RANK(R2486,(P2486:R2486,S2486:AG2486)),0)</f>
        <v>2</v>
      </c>
      <c r="G2486" s="7">
        <f>IF(S2486&gt;0,RANK(S2486,(P2486:R2486,S2486:AG2486)),0)</f>
        <v>1</v>
      </c>
      <c r="H2486" s="48">
        <f t="shared" si="1307"/>
        <v>52</v>
      </c>
      <c r="I2486" s="163">
        <f t="shared" si="1308"/>
        <v>0.11016949152542373</v>
      </c>
      <c r="J2486" s="2"/>
      <c r="K2486" s="2">
        <f t="shared" si="1309"/>
        <v>0</v>
      </c>
      <c r="L2486" s="2">
        <f t="shared" si="1310"/>
        <v>0</v>
      </c>
      <c r="M2486" s="2">
        <f t="shared" si="1311"/>
        <v>0.44491525423728812</v>
      </c>
      <c r="N2486" s="2">
        <f t="shared" si="1322"/>
        <v>0.55508474576271183</v>
      </c>
      <c r="O2486" s="2">
        <f t="shared" si="1323"/>
        <v>1.1102230246251565E-16</v>
      </c>
      <c r="R2486" s="1">
        <v>210</v>
      </c>
      <c r="S2486" s="1">
        <v>262</v>
      </c>
      <c r="AI2486" s="7">
        <f t="shared" si="1312"/>
        <v>0</v>
      </c>
      <c r="AJ2486" s="7">
        <f t="shared" si="1313"/>
        <v>0</v>
      </c>
      <c r="AK2486" s="7">
        <f t="shared" si="1314"/>
        <v>0</v>
      </c>
      <c r="AL2486" s="7">
        <f t="shared" si="1315"/>
        <v>0</v>
      </c>
      <c r="AM2486" s="2">
        <f t="shared" si="1316"/>
        <v>0</v>
      </c>
      <c r="AN2486" s="2">
        <f t="shared" si="1317"/>
        <v>0</v>
      </c>
      <c r="AO2486" s="2">
        <f t="shared" si="1318"/>
        <v>0</v>
      </c>
      <c r="AP2486" s="2">
        <f t="shared" si="1319"/>
        <v>0</v>
      </c>
      <c r="AR2486" t="str">
        <f t="shared" si="1321"/>
        <v>Floyd</v>
      </c>
      <c r="AS2486" t="s">
        <v>203</v>
      </c>
      <c r="AT2486" s="162">
        <v>9</v>
      </c>
      <c r="AV2486" s="91">
        <v>51</v>
      </c>
      <c r="AW2486" s="93">
        <v>63</v>
      </c>
      <c r="AX2486" s="99">
        <f t="shared" si="1320"/>
        <v>51063</v>
      </c>
      <c r="AZ2486" s="7" t="s">
        <v>3053</v>
      </c>
      <c r="BA2486" t="s">
        <v>3290</v>
      </c>
    </row>
    <row r="2487" spans="1:53" hidden="1" outlineLevel="1">
      <c r="A2487" t="s">
        <v>84</v>
      </c>
      <c r="B2487" t="s">
        <v>203</v>
      </c>
      <c r="C2487" s="1">
        <f t="shared" si="1306"/>
        <v>876</v>
      </c>
      <c r="D2487" s="7">
        <f>IF(P2487&gt;0,RANK(P2487,(P2487:R2487,S2487:AG2487)),0)</f>
        <v>0</v>
      </c>
      <c r="E2487" s="7">
        <f>IF(Q2487&gt;0,RANK(Q2487,(P2487:R2487,S2487:AG2487)),0)</f>
        <v>0</v>
      </c>
      <c r="F2487" s="7">
        <f>IF(R2487&gt;0,RANK(R2487,(P2487:R2487,S2487:AG2487)),0)</f>
        <v>1</v>
      </c>
      <c r="G2487" s="7">
        <f>IF(S2487&gt;0,RANK(S2487,(P2487:R2487,S2487:AG2487)),0)</f>
        <v>2</v>
      </c>
      <c r="H2487" s="48">
        <f t="shared" si="1307"/>
        <v>174</v>
      </c>
      <c r="I2487" s="163">
        <f t="shared" si="1308"/>
        <v>0.19863013698630136</v>
      </c>
      <c r="J2487" s="2"/>
      <c r="K2487" s="2">
        <f t="shared" si="1309"/>
        <v>0</v>
      </c>
      <c r="L2487" s="2">
        <f t="shared" si="1310"/>
        <v>0</v>
      </c>
      <c r="M2487" s="2">
        <f t="shared" si="1311"/>
        <v>0.59931506849315064</v>
      </c>
      <c r="N2487" s="2">
        <f t="shared" si="1322"/>
        <v>0.40068493150684931</v>
      </c>
      <c r="O2487" s="2">
        <f t="shared" si="1323"/>
        <v>5.5511151231257827E-17</v>
      </c>
      <c r="R2487" s="1">
        <v>525</v>
      </c>
      <c r="S2487" s="1">
        <v>351</v>
      </c>
      <c r="AI2487" s="7">
        <f t="shared" si="1312"/>
        <v>0</v>
      </c>
      <c r="AJ2487" s="7">
        <f t="shared" si="1313"/>
        <v>0</v>
      </c>
      <c r="AK2487" s="7">
        <f t="shared" si="1314"/>
        <v>0</v>
      </c>
      <c r="AL2487" s="7">
        <f t="shared" si="1315"/>
        <v>0</v>
      </c>
      <c r="AM2487" s="2">
        <f t="shared" si="1316"/>
        <v>0</v>
      </c>
      <c r="AN2487" s="2">
        <f t="shared" si="1317"/>
        <v>0</v>
      </c>
      <c r="AO2487" s="2">
        <f t="shared" si="1318"/>
        <v>0</v>
      </c>
      <c r="AP2487" s="2">
        <f t="shared" si="1319"/>
        <v>0</v>
      </c>
      <c r="AR2487" t="str">
        <f t="shared" si="1321"/>
        <v>Fluvanna</v>
      </c>
      <c r="AS2487" t="s">
        <v>203</v>
      </c>
      <c r="AT2487" s="162">
        <v>5</v>
      </c>
      <c r="AV2487" s="91">
        <v>51</v>
      </c>
      <c r="AW2487" s="93">
        <v>65</v>
      </c>
      <c r="AX2487" s="99">
        <f t="shared" si="1320"/>
        <v>51065</v>
      </c>
      <c r="AZ2487" s="7" t="s">
        <v>3053</v>
      </c>
      <c r="BA2487" t="s">
        <v>3290</v>
      </c>
    </row>
    <row r="2488" spans="1:53" hidden="1" outlineLevel="1">
      <c r="A2488" t="s">
        <v>2477</v>
      </c>
      <c r="B2488" t="s">
        <v>203</v>
      </c>
      <c r="C2488" s="1">
        <f t="shared" ref="C2488:C2519" si="1324">SUM(P2488:AG2488)</f>
        <v>1784</v>
      </c>
      <c r="D2488" s="7">
        <f>IF(P2488&gt;0,RANK(P2488,(P2488:R2488,S2488:AG2488)),0)</f>
        <v>0</v>
      </c>
      <c r="E2488" s="7">
        <f>IF(Q2488&gt;0,RANK(Q2488,(P2488:R2488,S2488:AG2488)),0)</f>
        <v>0</v>
      </c>
      <c r="F2488" s="7">
        <f>IF(R2488&gt;0,RANK(R2488,(P2488:R2488,S2488:AG2488)),0)</f>
        <v>1</v>
      </c>
      <c r="G2488" s="7">
        <f>IF(S2488&gt;0,RANK(S2488,(P2488:R2488,S2488:AG2488)),0)</f>
        <v>2</v>
      </c>
      <c r="H2488" s="48">
        <f t="shared" ref="H2488:H2519" si="1325">MAX(P2488:Y2488)-LARGE(P2488:Y2488,2)</f>
        <v>306</v>
      </c>
      <c r="I2488" s="163">
        <f t="shared" si="1308"/>
        <v>0.17152466367713004</v>
      </c>
      <c r="J2488" s="2"/>
      <c r="K2488" s="2">
        <f t="shared" ref="K2488:K2519" si="1326">IF($C2488=0,"-",P2488/$C2488)</f>
        <v>0</v>
      </c>
      <c r="L2488" s="2">
        <f t="shared" ref="L2488:L2519" si="1327">IF($C2488=0,"-",Q2488/$C2488)</f>
        <v>0</v>
      </c>
      <c r="M2488" s="2">
        <f t="shared" ref="M2488:M2519" si="1328">IF($C2488=0,"-",R2488/$C2488)</f>
        <v>0.58576233183856508</v>
      </c>
      <c r="N2488" s="2">
        <f t="shared" si="1322"/>
        <v>0.41423766816143498</v>
      </c>
      <c r="O2488" s="2">
        <f t="shared" si="1323"/>
        <v>-5.5511151231257827E-17</v>
      </c>
      <c r="R2488" s="1">
        <v>1045</v>
      </c>
      <c r="S2488" s="1">
        <v>739</v>
      </c>
      <c r="AI2488" s="7">
        <f t="shared" ref="AI2488:AI2519" si="1329">IF(T2488&gt;0,RANK(T2488,(P2488:Z2488)),0)</f>
        <v>0</v>
      </c>
      <c r="AJ2488" s="7">
        <f t="shared" ref="AJ2488:AJ2519" si="1330">IF(U2488&gt;0,RANK(U2488,(P2488:Z2488)),0)</f>
        <v>0</v>
      </c>
      <c r="AK2488" s="7">
        <f t="shared" ref="AK2488:AK2519" si="1331">IF(V2488&gt;0,RANK(V2488,(P2488:Z2488)),0)</f>
        <v>0</v>
      </c>
      <c r="AL2488" s="7">
        <f t="shared" ref="AL2488:AL2519" si="1332">IF(W2488&gt;0,RANK(W2488,(P2488:Z2488)),0)</f>
        <v>0</v>
      </c>
      <c r="AM2488" s="2">
        <f t="shared" ref="AM2488:AM2519" si="1333">IF($C2488=0,"-",T2488/$C2488)</f>
        <v>0</v>
      </c>
      <c r="AN2488" s="2">
        <f t="shared" ref="AN2488:AN2519" si="1334">IF($C2488=0,"-",U2488/$C2488)</f>
        <v>0</v>
      </c>
      <c r="AO2488" s="2">
        <f t="shared" ref="AO2488:AO2519" si="1335">IF($C2488=0,"-",V2488/$C2488)</f>
        <v>0</v>
      </c>
      <c r="AP2488" s="2">
        <f t="shared" ref="AP2488:AP2519" si="1336">IF($C2488=0,"-",W2488/$C2488)</f>
        <v>0</v>
      </c>
      <c r="AR2488" t="str">
        <f t="shared" si="1321"/>
        <v>Franklin</v>
      </c>
      <c r="AS2488" t="s">
        <v>203</v>
      </c>
      <c r="AT2488" s="162">
        <v>5</v>
      </c>
      <c r="AV2488" s="91">
        <v>51</v>
      </c>
      <c r="AW2488" s="93">
        <v>67</v>
      </c>
      <c r="AX2488" s="99">
        <f t="shared" ref="AX2488:AX2519" si="1337">AV2488*1000+AW2488</f>
        <v>51067</v>
      </c>
      <c r="AZ2488" s="7" t="s">
        <v>3053</v>
      </c>
      <c r="BA2488" t="s">
        <v>3290</v>
      </c>
    </row>
    <row r="2489" spans="1:53" hidden="1" outlineLevel="1">
      <c r="A2489" t="s">
        <v>3149</v>
      </c>
      <c r="B2489" t="s">
        <v>203</v>
      </c>
      <c r="C2489" s="1">
        <f t="shared" si="1324"/>
        <v>2691</v>
      </c>
      <c r="D2489" s="7">
        <f>IF(P2489&gt;0,RANK(P2489,(P2489:R2489,S2489:AG2489)),0)</f>
        <v>0</v>
      </c>
      <c r="E2489" s="7">
        <f>IF(Q2489&gt;0,RANK(Q2489,(P2489:R2489,S2489:AG2489)),0)</f>
        <v>0</v>
      </c>
      <c r="F2489" s="7">
        <f>IF(R2489&gt;0,RANK(R2489,(P2489:R2489,S2489:AG2489)),0)</f>
        <v>1</v>
      </c>
      <c r="G2489" s="7">
        <f>IF(S2489&gt;0,RANK(S2489,(P2489:R2489,S2489:AG2489)),0)</f>
        <v>2</v>
      </c>
      <c r="H2489" s="48">
        <f t="shared" si="1325"/>
        <v>287</v>
      </c>
      <c r="I2489" s="163">
        <f t="shared" si="1308"/>
        <v>0.10665180230397622</v>
      </c>
      <c r="J2489" s="2"/>
      <c r="K2489" s="2">
        <f t="shared" si="1326"/>
        <v>0</v>
      </c>
      <c r="L2489" s="2">
        <f t="shared" si="1327"/>
        <v>0</v>
      </c>
      <c r="M2489" s="2">
        <f t="shared" si="1328"/>
        <v>0.5533259011519881</v>
      </c>
      <c r="N2489" s="2">
        <f t="shared" si="1322"/>
        <v>0.4466740988480119</v>
      </c>
      <c r="O2489" s="2">
        <f t="shared" si="1323"/>
        <v>0</v>
      </c>
      <c r="R2489" s="1">
        <v>1489</v>
      </c>
      <c r="S2489" s="1">
        <v>1202</v>
      </c>
      <c r="AI2489" s="7">
        <f t="shared" si="1329"/>
        <v>0</v>
      </c>
      <c r="AJ2489" s="7">
        <f t="shared" si="1330"/>
        <v>0</v>
      </c>
      <c r="AK2489" s="7">
        <f t="shared" si="1331"/>
        <v>0</v>
      </c>
      <c r="AL2489" s="7">
        <f t="shared" si="1332"/>
        <v>0</v>
      </c>
      <c r="AM2489" s="2">
        <f t="shared" si="1333"/>
        <v>0</v>
      </c>
      <c r="AN2489" s="2">
        <f t="shared" si="1334"/>
        <v>0</v>
      </c>
      <c r="AO2489" s="2">
        <f t="shared" si="1335"/>
        <v>0</v>
      </c>
      <c r="AP2489" s="2">
        <f t="shared" si="1336"/>
        <v>0</v>
      </c>
      <c r="AR2489" t="str">
        <f t="shared" si="1321"/>
        <v>Frederick</v>
      </c>
      <c r="AS2489" t="s">
        <v>203</v>
      </c>
      <c r="AT2489" s="162">
        <v>10</v>
      </c>
      <c r="AV2489" s="91">
        <v>51</v>
      </c>
      <c r="AW2489" s="93">
        <v>69</v>
      </c>
      <c r="AX2489" s="99">
        <f t="shared" si="1337"/>
        <v>51069</v>
      </c>
      <c r="AZ2489" s="7" t="s">
        <v>3053</v>
      </c>
      <c r="BA2489" t="s">
        <v>3290</v>
      </c>
    </row>
    <row r="2490" spans="1:53" hidden="1" outlineLevel="1">
      <c r="A2490" t="s">
        <v>2585</v>
      </c>
      <c r="B2490" t="s">
        <v>203</v>
      </c>
      <c r="C2490" s="1">
        <f t="shared" si="1324"/>
        <v>433</v>
      </c>
      <c r="D2490" s="7">
        <f>IF(P2490&gt;0,RANK(P2490,(P2490:R2490,S2490:AG2490)),0)</f>
        <v>0</v>
      </c>
      <c r="E2490" s="7">
        <f>IF(Q2490&gt;0,RANK(Q2490,(P2490:R2490,S2490:AG2490)),0)</f>
        <v>0</v>
      </c>
      <c r="F2490" s="7">
        <f>IF(R2490&gt;0,RANK(R2490,(P2490:R2490,S2490:AG2490)),0)</f>
        <v>1</v>
      </c>
      <c r="G2490" s="7">
        <f>IF(S2490&gt;0,RANK(S2490,(P2490:R2490,S2490:AG2490)),0)</f>
        <v>2</v>
      </c>
      <c r="H2490" s="48">
        <f t="shared" si="1325"/>
        <v>49</v>
      </c>
      <c r="I2490" s="163">
        <f t="shared" si="1308"/>
        <v>0.11316397228637413</v>
      </c>
      <c r="J2490" s="2"/>
      <c r="K2490" s="2">
        <f t="shared" si="1326"/>
        <v>0</v>
      </c>
      <c r="L2490" s="2">
        <f t="shared" si="1327"/>
        <v>0</v>
      </c>
      <c r="M2490" s="2">
        <f t="shared" si="1328"/>
        <v>0.5565819861431871</v>
      </c>
      <c r="N2490" s="2">
        <f t="shared" si="1322"/>
        <v>0.44341801385681295</v>
      </c>
      <c r="O2490" s="2">
        <f t="shared" si="1323"/>
        <v>-5.5511151231257827E-17</v>
      </c>
      <c r="R2490" s="1">
        <v>241</v>
      </c>
      <c r="S2490" s="1">
        <v>192</v>
      </c>
      <c r="AI2490" s="7">
        <f t="shared" si="1329"/>
        <v>0</v>
      </c>
      <c r="AJ2490" s="7">
        <f t="shared" si="1330"/>
        <v>0</v>
      </c>
      <c r="AK2490" s="7">
        <f t="shared" si="1331"/>
        <v>0</v>
      </c>
      <c r="AL2490" s="7">
        <f t="shared" si="1332"/>
        <v>0</v>
      </c>
      <c r="AM2490" s="2">
        <f t="shared" si="1333"/>
        <v>0</v>
      </c>
      <c r="AN2490" s="2">
        <f t="shared" si="1334"/>
        <v>0</v>
      </c>
      <c r="AO2490" s="2">
        <f t="shared" si="1335"/>
        <v>0</v>
      </c>
      <c r="AP2490" s="2">
        <f t="shared" si="1336"/>
        <v>0</v>
      </c>
      <c r="AR2490" t="str">
        <f t="shared" si="1321"/>
        <v>Giles</v>
      </c>
      <c r="AS2490" t="s">
        <v>203</v>
      </c>
      <c r="AT2490" s="162">
        <v>9</v>
      </c>
      <c r="AV2490" s="91">
        <v>51</v>
      </c>
      <c r="AW2490" s="93">
        <v>71</v>
      </c>
      <c r="AX2490" s="99">
        <f t="shared" si="1337"/>
        <v>51071</v>
      </c>
      <c r="AZ2490" s="7" t="s">
        <v>3053</v>
      </c>
      <c r="BA2490" t="s">
        <v>3290</v>
      </c>
    </row>
    <row r="2491" spans="1:53" hidden="1" outlineLevel="1">
      <c r="A2491" t="s">
        <v>1418</v>
      </c>
      <c r="B2491" t="s">
        <v>203</v>
      </c>
      <c r="C2491" s="1">
        <f t="shared" si="1324"/>
        <v>1865</v>
      </c>
      <c r="D2491" s="7">
        <f>IF(P2491&gt;0,RANK(P2491,(P2491:R2491,S2491:AG2491)),0)</f>
        <v>0</v>
      </c>
      <c r="E2491" s="7">
        <f>IF(Q2491&gt;0,RANK(Q2491,(P2491:R2491,S2491:AG2491)),0)</f>
        <v>0</v>
      </c>
      <c r="F2491" s="7">
        <f>IF(R2491&gt;0,RANK(R2491,(P2491:R2491,S2491:AG2491)),0)</f>
        <v>1</v>
      </c>
      <c r="G2491" s="7">
        <f>IF(S2491&gt;0,RANK(S2491,(P2491:R2491,S2491:AG2491)),0)</f>
        <v>2</v>
      </c>
      <c r="H2491" s="48">
        <f t="shared" si="1325"/>
        <v>169</v>
      </c>
      <c r="I2491" s="163">
        <f t="shared" si="1308"/>
        <v>9.0616621983914208E-2</v>
      </c>
      <c r="J2491" s="2"/>
      <c r="K2491" s="2">
        <f t="shared" si="1326"/>
        <v>0</v>
      </c>
      <c r="L2491" s="2">
        <f t="shared" si="1327"/>
        <v>0</v>
      </c>
      <c r="M2491" s="2">
        <f t="shared" si="1328"/>
        <v>0.54530831099195709</v>
      </c>
      <c r="N2491" s="2">
        <f t="shared" si="1322"/>
        <v>0.45469168900804291</v>
      </c>
      <c r="O2491" s="2">
        <f t="shared" si="1323"/>
        <v>0</v>
      </c>
      <c r="R2491" s="1">
        <v>1017</v>
      </c>
      <c r="S2491" s="1">
        <v>848</v>
      </c>
      <c r="AI2491" s="7">
        <f t="shared" si="1329"/>
        <v>0</v>
      </c>
      <c r="AJ2491" s="7">
        <f t="shared" si="1330"/>
        <v>0</v>
      </c>
      <c r="AK2491" s="7">
        <f t="shared" si="1331"/>
        <v>0</v>
      </c>
      <c r="AL2491" s="7">
        <f t="shared" si="1332"/>
        <v>0</v>
      </c>
      <c r="AM2491" s="2">
        <f t="shared" si="1333"/>
        <v>0</v>
      </c>
      <c r="AN2491" s="2">
        <f t="shared" si="1334"/>
        <v>0</v>
      </c>
      <c r="AO2491" s="2">
        <f t="shared" si="1335"/>
        <v>0</v>
      </c>
      <c r="AP2491" s="2">
        <f t="shared" si="1336"/>
        <v>0</v>
      </c>
      <c r="AR2491" t="str">
        <f t="shared" si="1321"/>
        <v>Gloucester</v>
      </c>
      <c r="AS2491" t="s">
        <v>203</v>
      </c>
      <c r="AT2491" s="162">
        <v>1</v>
      </c>
      <c r="AV2491" s="91">
        <v>51</v>
      </c>
      <c r="AW2491" s="93">
        <v>73</v>
      </c>
      <c r="AX2491" s="99">
        <f t="shared" si="1337"/>
        <v>51073</v>
      </c>
      <c r="AZ2491" s="7" t="s">
        <v>3053</v>
      </c>
      <c r="BA2491" t="s">
        <v>3290</v>
      </c>
    </row>
    <row r="2492" spans="1:53" hidden="1" outlineLevel="1">
      <c r="A2492" t="s">
        <v>2387</v>
      </c>
      <c r="B2492" t="s">
        <v>203</v>
      </c>
      <c r="C2492" s="1">
        <f t="shared" si="1324"/>
        <v>1426</v>
      </c>
      <c r="D2492" s="7">
        <f>IF(P2492&gt;0,RANK(P2492,(P2492:R2492,S2492:AG2492)),0)</f>
        <v>0</v>
      </c>
      <c r="E2492" s="7">
        <f>IF(Q2492&gt;0,RANK(Q2492,(P2492:R2492,S2492:AG2492)),0)</f>
        <v>0</v>
      </c>
      <c r="F2492" s="7">
        <f>IF(R2492&gt;0,RANK(R2492,(P2492:R2492,S2492:AG2492)),0)</f>
        <v>1</v>
      </c>
      <c r="G2492" s="7">
        <f>IF(S2492&gt;0,RANK(S2492,(P2492:R2492,S2492:AG2492)),0)</f>
        <v>2</v>
      </c>
      <c r="H2492" s="48">
        <f t="shared" si="1325"/>
        <v>494</v>
      </c>
      <c r="I2492" s="163">
        <f t="shared" si="1308"/>
        <v>0.34642356241234223</v>
      </c>
      <c r="J2492" s="2"/>
      <c r="K2492" s="2">
        <f t="shared" si="1326"/>
        <v>0</v>
      </c>
      <c r="L2492" s="2">
        <f t="shared" si="1327"/>
        <v>0</v>
      </c>
      <c r="M2492" s="2">
        <f t="shared" si="1328"/>
        <v>0.67321178120617109</v>
      </c>
      <c r="N2492" s="2">
        <f t="shared" si="1322"/>
        <v>0.32678821879382891</v>
      </c>
      <c r="O2492" s="2">
        <f t="shared" si="1323"/>
        <v>0</v>
      </c>
      <c r="R2492" s="1">
        <v>960</v>
      </c>
      <c r="S2492" s="1">
        <v>466</v>
      </c>
      <c r="AI2492" s="7">
        <f t="shared" si="1329"/>
        <v>0</v>
      </c>
      <c r="AJ2492" s="7">
        <f t="shared" si="1330"/>
        <v>0</v>
      </c>
      <c r="AK2492" s="7">
        <f t="shared" si="1331"/>
        <v>0</v>
      </c>
      <c r="AL2492" s="7">
        <f t="shared" si="1332"/>
        <v>0</v>
      </c>
      <c r="AM2492" s="2">
        <f t="shared" si="1333"/>
        <v>0</v>
      </c>
      <c r="AN2492" s="2">
        <f t="shared" si="1334"/>
        <v>0</v>
      </c>
      <c r="AO2492" s="2">
        <f t="shared" si="1335"/>
        <v>0</v>
      </c>
      <c r="AP2492" s="2">
        <f t="shared" si="1336"/>
        <v>0</v>
      </c>
      <c r="AR2492" t="str">
        <f t="shared" si="1321"/>
        <v>Goochland</v>
      </c>
      <c r="AS2492" t="s">
        <v>203</v>
      </c>
      <c r="AT2492" s="162">
        <v>7</v>
      </c>
      <c r="AV2492" s="91">
        <v>51</v>
      </c>
      <c r="AW2492" s="93">
        <v>75</v>
      </c>
      <c r="AX2492" s="99">
        <f t="shared" si="1337"/>
        <v>51075</v>
      </c>
      <c r="AZ2492" s="7" t="s">
        <v>3053</v>
      </c>
      <c r="BA2492" t="s">
        <v>3290</v>
      </c>
    </row>
    <row r="2493" spans="1:53" hidden="1" outlineLevel="1">
      <c r="A2493" t="s">
        <v>227</v>
      </c>
      <c r="B2493" t="s">
        <v>203</v>
      </c>
      <c r="C2493" s="1">
        <f t="shared" si="1324"/>
        <v>369</v>
      </c>
      <c r="D2493" s="7">
        <f>IF(P2493&gt;0,RANK(P2493,(P2493:R2493,S2493:AG2493)),0)</f>
        <v>0</v>
      </c>
      <c r="E2493" s="7">
        <f>IF(Q2493&gt;0,RANK(Q2493,(P2493:R2493,S2493:AG2493)),0)</f>
        <v>0</v>
      </c>
      <c r="F2493" s="7">
        <f>IF(R2493&gt;0,RANK(R2493,(P2493:R2493,S2493:AG2493)),0)</f>
        <v>1</v>
      </c>
      <c r="G2493" s="7">
        <f>IF(S2493&gt;0,RANK(S2493,(P2493:R2493,S2493:AG2493)),0)</f>
        <v>2</v>
      </c>
      <c r="H2493" s="48">
        <f t="shared" si="1325"/>
        <v>29</v>
      </c>
      <c r="I2493" s="163">
        <f t="shared" si="1308"/>
        <v>7.8590785907859076E-2</v>
      </c>
      <c r="J2493" s="2"/>
      <c r="K2493" s="2">
        <f t="shared" si="1326"/>
        <v>0</v>
      </c>
      <c r="L2493" s="2">
        <f t="shared" si="1327"/>
        <v>0</v>
      </c>
      <c r="M2493" s="2">
        <f t="shared" si="1328"/>
        <v>0.53929539295392959</v>
      </c>
      <c r="N2493" s="2">
        <f t="shared" si="1322"/>
        <v>0.46070460704607047</v>
      </c>
      <c r="O2493" s="2">
        <f t="shared" si="1323"/>
        <v>-5.5511151231257827E-17</v>
      </c>
      <c r="R2493" s="1">
        <v>199</v>
      </c>
      <c r="S2493" s="1">
        <v>170</v>
      </c>
      <c r="AI2493" s="7">
        <f t="shared" si="1329"/>
        <v>0</v>
      </c>
      <c r="AJ2493" s="7">
        <f t="shared" si="1330"/>
        <v>0</v>
      </c>
      <c r="AK2493" s="7">
        <f t="shared" si="1331"/>
        <v>0</v>
      </c>
      <c r="AL2493" s="7">
        <f t="shared" si="1332"/>
        <v>0</v>
      </c>
      <c r="AM2493" s="2">
        <f t="shared" si="1333"/>
        <v>0</v>
      </c>
      <c r="AN2493" s="2">
        <f t="shared" si="1334"/>
        <v>0</v>
      </c>
      <c r="AO2493" s="2">
        <f t="shared" si="1335"/>
        <v>0</v>
      </c>
      <c r="AP2493" s="2">
        <f t="shared" si="1336"/>
        <v>0</v>
      </c>
      <c r="AR2493" t="str">
        <f t="shared" si="1321"/>
        <v>Grayson</v>
      </c>
      <c r="AS2493" t="s">
        <v>203</v>
      </c>
      <c r="AT2493" s="162">
        <v>9</v>
      </c>
      <c r="AV2493" s="91">
        <v>51</v>
      </c>
      <c r="AW2493" s="93">
        <v>77</v>
      </c>
      <c r="AX2493" s="99">
        <f t="shared" si="1337"/>
        <v>51077</v>
      </c>
      <c r="AZ2493" s="7" t="s">
        <v>3053</v>
      </c>
      <c r="BA2493" t="s">
        <v>3290</v>
      </c>
    </row>
    <row r="2494" spans="1:53" hidden="1" outlineLevel="1">
      <c r="A2494" t="s">
        <v>1339</v>
      </c>
      <c r="B2494" t="s">
        <v>203</v>
      </c>
      <c r="C2494" s="1">
        <f t="shared" si="1324"/>
        <v>778</v>
      </c>
      <c r="D2494" s="7">
        <f>IF(P2494&gt;0,RANK(P2494,(P2494:R2494,S2494:AG2494)),0)</f>
        <v>0</v>
      </c>
      <c r="E2494" s="7">
        <f>IF(Q2494&gt;0,RANK(Q2494,(P2494:R2494,S2494:AG2494)),0)</f>
        <v>0</v>
      </c>
      <c r="F2494" s="7">
        <f>IF(R2494&gt;0,RANK(R2494,(P2494:R2494,S2494:AG2494)),0)</f>
        <v>1</v>
      </c>
      <c r="G2494" s="7">
        <f>IF(S2494&gt;0,RANK(S2494,(P2494:R2494,S2494:AG2494)),0)</f>
        <v>2</v>
      </c>
      <c r="H2494" s="48">
        <f t="shared" si="1325"/>
        <v>32</v>
      </c>
      <c r="I2494" s="163">
        <f t="shared" si="1308"/>
        <v>4.1131105398457581E-2</v>
      </c>
      <c r="J2494" s="2"/>
      <c r="K2494" s="2">
        <f t="shared" si="1326"/>
        <v>0</v>
      </c>
      <c r="L2494" s="2">
        <f t="shared" si="1327"/>
        <v>0</v>
      </c>
      <c r="M2494" s="2">
        <f t="shared" si="1328"/>
        <v>0.52056555269922877</v>
      </c>
      <c r="N2494" s="2">
        <f t="shared" si="1322"/>
        <v>0.47943444730077123</v>
      </c>
      <c r="O2494" s="2">
        <f t="shared" si="1323"/>
        <v>0</v>
      </c>
      <c r="R2494" s="1">
        <v>405</v>
      </c>
      <c r="S2494" s="1">
        <v>373</v>
      </c>
      <c r="AI2494" s="7">
        <f t="shared" si="1329"/>
        <v>0</v>
      </c>
      <c r="AJ2494" s="7">
        <f t="shared" si="1330"/>
        <v>0</v>
      </c>
      <c r="AK2494" s="7">
        <f t="shared" si="1331"/>
        <v>0</v>
      </c>
      <c r="AL2494" s="7">
        <f t="shared" si="1332"/>
        <v>0</v>
      </c>
      <c r="AM2494" s="2">
        <f t="shared" si="1333"/>
        <v>0</v>
      </c>
      <c r="AN2494" s="2">
        <f t="shared" si="1334"/>
        <v>0</v>
      </c>
      <c r="AO2494" s="2">
        <f t="shared" si="1335"/>
        <v>0</v>
      </c>
      <c r="AP2494" s="2">
        <f t="shared" si="1336"/>
        <v>0</v>
      </c>
      <c r="AR2494" t="str">
        <f t="shared" si="1321"/>
        <v>Greene</v>
      </c>
      <c r="AS2494" t="s">
        <v>203</v>
      </c>
      <c r="AT2494" s="162">
        <v>5</v>
      </c>
      <c r="AV2494" s="91">
        <v>51</v>
      </c>
      <c r="AW2494" s="93">
        <v>79</v>
      </c>
      <c r="AX2494" s="99">
        <f t="shared" si="1337"/>
        <v>51079</v>
      </c>
      <c r="AZ2494" s="7" t="s">
        <v>3053</v>
      </c>
      <c r="BA2494" t="s">
        <v>3290</v>
      </c>
    </row>
    <row r="2495" spans="1:53" hidden="1" outlineLevel="1">
      <c r="A2495" t="s">
        <v>296</v>
      </c>
      <c r="B2495" t="s">
        <v>203</v>
      </c>
      <c r="C2495" s="1">
        <f t="shared" si="1324"/>
        <v>194</v>
      </c>
      <c r="D2495" s="7">
        <f>IF(P2495&gt;0,RANK(P2495,(P2495:R2495,S2495:AG2495)),0)</f>
        <v>0</v>
      </c>
      <c r="E2495" s="7">
        <f>IF(Q2495&gt;0,RANK(Q2495,(P2495:R2495,S2495:AG2495)),0)</f>
        <v>0</v>
      </c>
      <c r="F2495" s="7">
        <f>IF(R2495&gt;0,RANK(R2495,(P2495:R2495,S2495:AG2495)),0)</f>
        <v>1</v>
      </c>
      <c r="G2495" s="7">
        <f>IF(S2495&gt;0,RANK(S2495,(P2495:R2495,S2495:AG2495)),0)</f>
        <v>2</v>
      </c>
      <c r="H2495" s="48">
        <f t="shared" si="1325"/>
        <v>70</v>
      </c>
      <c r="I2495" s="163">
        <f t="shared" si="1308"/>
        <v>0.36082474226804123</v>
      </c>
      <c r="J2495" s="2"/>
      <c r="K2495" s="2">
        <f t="shared" si="1326"/>
        <v>0</v>
      </c>
      <c r="L2495" s="2">
        <f t="shared" si="1327"/>
        <v>0</v>
      </c>
      <c r="M2495" s="2">
        <f t="shared" si="1328"/>
        <v>0.68041237113402064</v>
      </c>
      <c r="N2495" s="2">
        <f t="shared" si="1322"/>
        <v>0.31958762886597936</v>
      </c>
      <c r="O2495" s="2">
        <f t="shared" si="1323"/>
        <v>0</v>
      </c>
      <c r="R2495" s="1">
        <v>132</v>
      </c>
      <c r="S2495" s="1">
        <v>62</v>
      </c>
      <c r="AI2495" s="7">
        <f t="shared" si="1329"/>
        <v>0</v>
      </c>
      <c r="AJ2495" s="7">
        <f t="shared" si="1330"/>
        <v>0</v>
      </c>
      <c r="AK2495" s="7">
        <f t="shared" si="1331"/>
        <v>0</v>
      </c>
      <c r="AL2495" s="7">
        <f t="shared" si="1332"/>
        <v>0</v>
      </c>
      <c r="AM2495" s="2">
        <f t="shared" si="1333"/>
        <v>0</v>
      </c>
      <c r="AN2495" s="2">
        <f t="shared" si="1334"/>
        <v>0</v>
      </c>
      <c r="AO2495" s="2">
        <f t="shared" si="1335"/>
        <v>0</v>
      </c>
      <c r="AP2495" s="2">
        <f t="shared" si="1336"/>
        <v>0</v>
      </c>
      <c r="AR2495" t="str">
        <f t="shared" si="1321"/>
        <v>Greensville</v>
      </c>
      <c r="AS2495" t="s">
        <v>203</v>
      </c>
      <c r="AT2495" s="162">
        <v>4</v>
      </c>
      <c r="AV2495" s="91">
        <v>51</v>
      </c>
      <c r="AW2495" s="93">
        <v>81</v>
      </c>
      <c r="AX2495" s="99">
        <f t="shared" si="1337"/>
        <v>51081</v>
      </c>
      <c r="AZ2495" s="7" t="s">
        <v>3053</v>
      </c>
      <c r="BA2495" t="s">
        <v>3290</v>
      </c>
    </row>
    <row r="2496" spans="1:53" hidden="1" outlineLevel="1">
      <c r="A2496" t="s">
        <v>1593</v>
      </c>
      <c r="B2496" t="s">
        <v>203</v>
      </c>
      <c r="C2496" s="1">
        <f t="shared" si="1324"/>
        <v>779</v>
      </c>
      <c r="D2496" s="7">
        <f>IF(P2496&gt;0,RANK(P2496,(P2496:R2496,S2496:AG2496)),0)</f>
        <v>0</v>
      </c>
      <c r="E2496" s="7">
        <f>IF(Q2496&gt;0,RANK(Q2496,(P2496:R2496,S2496:AG2496)),0)</f>
        <v>0</v>
      </c>
      <c r="F2496" s="7">
        <f>IF(R2496&gt;0,RANK(R2496,(P2496:R2496,S2496:AG2496)),0)</f>
        <v>1</v>
      </c>
      <c r="G2496" s="7">
        <f>IF(S2496&gt;0,RANK(S2496,(P2496:R2496,S2496:AG2496)),0)</f>
        <v>2</v>
      </c>
      <c r="H2496" s="48">
        <f t="shared" si="1325"/>
        <v>161</v>
      </c>
      <c r="I2496" s="163">
        <f t="shared" si="1308"/>
        <v>0.20667522464698332</v>
      </c>
      <c r="J2496" s="2"/>
      <c r="K2496" s="2">
        <f t="shared" si="1326"/>
        <v>0</v>
      </c>
      <c r="L2496" s="2">
        <f t="shared" si="1327"/>
        <v>0</v>
      </c>
      <c r="M2496" s="2">
        <f t="shared" si="1328"/>
        <v>0.6033376123234917</v>
      </c>
      <c r="N2496" s="2">
        <f t="shared" si="1322"/>
        <v>0.39666238767650835</v>
      </c>
      <c r="O2496" s="2">
        <f t="shared" si="1323"/>
        <v>-5.5511151231257827E-17</v>
      </c>
      <c r="R2496" s="1">
        <v>470</v>
      </c>
      <c r="S2496" s="1">
        <v>309</v>
      </c>
      <c r="AI2496" s="7">
        <f t="shared" si="1329"/>
        <v>0</v>
      </c>
      <c r="AJ2496" s="7">
        <f t="shared" si="1330"/>
        <v>0</v>
      </c>
      <c r="AK2496" s="7">
        <f t="shared" si="1331"/>
        <v>0</v>
      </c>
      <c r="AL2496" s="7">
        <f t="shared" si="1332"/>
        <v>0</v>
      </c>
      <c r="AM2496" s="2">
        <f t="shared" si="1333"/>
        <v>0</v>
      </c>
      <c r="AN2496" s="2">
        <f t="shared" si="1334"/>
        <v>0</v>
      </c>
      <c r="AO2496" s="2">
        <f t="shared" si="1335"/>
        <v>0</v>
      </c>
      <c r="AP2496" s="2">
        <f t="shared" si="1336"/>
        <v>0</v>
      </c>
      <c r="AR2496" t="str">
        <f t="shared" si="1321"/>
        <v>Halifax</v>
      </c>
      <c r="AS2496" t="s">
        <v>203</v>
      </c>
      <c r="AT2496" s="162">
        <v>5</v>
      </c>
      <c r="AV2496" s="91">
        <v>51</v>
      </c>
      <c r="AW2496" s="93">
        <v>83</v>
      </c>
      <c r="AX2496" s="99">
        <f t="shared" si="1337"/>
        <v>51083</v>
      </c>
      <c r="AZ2496" s="7" t="s">
        <v>3053</v>
      </c>
      <c r="BA2496" t="s">
        <v>3290</v>
      </c>
    </row>
    <row r="2497" spans="1:53" hidden="1" outlineLevel="1">
      <c r="A2497" t="s">
        <v>690</v>
      </c>
      <c r="B2497" t="s">
        <v>203</v>
      </c>
      <c r="C2497" s="1">
        <f t="shared" si="1324"/>
        <v>5205</v>
      </c>
      <c r="D2497" s="7">
        <f>IF(P2497&gt;0,RANK(P2497,(P2497:R2497,S2497:AG2497)),0)</f>
        <v>0</v>
      </c>
      <c r="E2497" s="7">
        <f>IF(Q2497&gt;0,RANK(Q2497,(P2497:R2497,S2497:AG2497)),0)</f>
        <v>0</v>
      </c>
      <c r="F2497" s="7">
        <f>IF(R2497&gt;0,RANK(R2497,(P2497:R2497,S2497:AG2497)),0)</f>
        <v>1</v>
      </c>
      <c r="G2497" s="7">
        <f>IF(S2497&gt;0,RANK(S2497,(P2497:R2497,S2497:AG2497)),0)</f>
        <v>2</v>
      </c>
      <c r="H2497" s="48">
        <f t="shared" si="1325"/>
        <v>755</v>
      </c>
      <c r="I2497" s="163">
        <f t="shared" si="1308"/>
        <v>0.14505283381364073</v>
      </c>
      <c r="J2497" s="2"/>
      <c r="K2497" s="2">
        <f t="shared" si="1326"/>
        <v>0</v>
      </c>
      <c r="L2497" s="2">
        <f t="shared" si="1327"/>
        <v>0</v>
      </c>
      <c r="M2497" s="2">
        <f t="shared" si="1328"/>
        <v>0.57252641690682038</v>
      </c>
      <c r="N2497" s="2">
        <f t="shared" si="1322"/>
        <v>0.42747358309317962</v>
      </c>
      <c r="O2497" s="2">
        <f t="shared" si="1323"/>
        <v>0</v>
      </c>
      <c r="R2497" s="1">
        <v>2980</v>
      </c>
      <c r="S2497" s="1">
        <v>2225</v>
      </c>
      <c r="AI2497" s="7">
        <f t="shared" si="1329"/>
        <v>0</v>
      </c>
      <c r="AJ2497" s="7">
        <f t="shared" si="1330"/>
        <v>0</v>
      </c>
      <c r="AK2497" s="7">
        <f t="shared" si="1331"/>
        <v>0</v>
      </c>
      <c r="AL2497" s="7">
        <f t="shared" si="1332"/>
        <v>0</v>
      </c>
      <c r="AM2497" s="2">
        <f t="shared" si="1333"/>
        <v>0</v>
      </c>
      <c r="AN2497" s="2">
        <f t="shared" si="1334"/>
        <v>0</v>
      </c>
      <c r="AO2497" s="2">
        <f t="shared" si="1335"/>
        <v>0</v>
      </c>
      <c r="AP2497" s="2">
        <f t="shared" si="1336"/>
        <v>0</v>
      </c>
      <c r="AR2497" t="str">
        <f t="shared" si="1321"/>
        <v>Hanover</v>
      </c>
      <c r="AS2497" t="s">
        <v>203</v>
      </c>
      <c r="AT2497" s="162">
        <v>7</v>
      </c>
      <c r="AV2497" s="91">
        <v>51</v>
      </c>
      <c r="AW2497" s="93">
        <v>85</v>
      </c>
      <c r="AX2497" s="99">
        <f t="shared" si="1337"/>
        <v>51085</v>
      </c>
      <c r="AZ2497" s="7" t="s">
        <v>3053</v>
      </c>
      <c r="BA2497" t="s">
        <v>3290</v>
      </c>
    </row>
    <row r="2498" spans="1:53" hidden="1" outlineLevel="1">
      <c r="A2498" t="s">
        <v>2504</v>
      </c>
      <c r="B2498" t="s">
        <v>203</v>
      </c>
      <c r="C2498" s="1">
        <f t="shared" si="1324"/>
        <v>11832</v>
      </c>
      <c r="D2498" s="7">
        <f>IF(P2498&gt;0,RANK(P2498,(P2498:R2498,S2498:AG2498)),0)</f>
        <v>0</v>
      </c>
      <c r="E2498" s="7">
        <f>IF(Q2498&gt;0,RANK(Q2498,(P2498:R2498,S2498:AG2498)),0)</f>
        <v>0</v>
      </c>
      <c r="F2498" s="7">
        <f>IF(R2498&gt;0,RANK(R2498,(P2498:R2498,S2498:AG2498)),0)</f>
        <v>1</v>
      </c>
      <c r="G2498" s="7">
        <f>IF(S2498&gt;0,RANK(S2498,(P2498:R2498,S2498:AG2498)),0)</f>
        <v>2</v>
      </c>
      <c r="H2498" s="48">
        <f t="shared" si="1325"/>
        <v>3284</v>
      </c>
      <c r="I2498" s="163">
        <f t="shared" si="1308"/>
        <v>0.27755240027045303</v>
      </c>
      <c r="J2498" s="2"/>
      <c r="K2498" s="2">
        <f t="shared" si="1326"/>
        <v>0</v>
      </c>
      <c r="L2498" s="2">
        <f t="shared" si="1327"/>
        <v>0</v>
      </c>
      <c r="M2498" s="2">
        <f t="shared" si="1328"/>
        <v>0.63877620013522651</v>
      </c>
      <c r="N2498" s="2">
        <f t="shared" si="1322"/>
        <v>0.36122379986477349</v>
      </c>
      <c r="O2498" s="2">
        <f t="shared" si="1323"/>
        <v>0</v>
      </c>
      <c r="R2498" s="1">
        <v>7558</v>
      </c>
      <c r="S2498" s="1">
        <v>4274</v>
      </c>
      <c r="AI2498" s="7">
        <f t="shared" si="1329"/>
        <v>0</v>
      </c>
      <c r="AJ2498" s="7">
        <f t="shared" si="1330"/>
        <v>0</v>
      </c>
      <c r="AK2498" s="7">
        <f t="shared" si="1331"/>
        <v>0</v>
      </c>
      <c r="AL2498" s="7">
        <f t="shared" si="1332"/>
        <v>0</v>
      </c>
      <c r="AM2498" s="2">
        <f t="shared" si="1333"/>
        <v>0</v>
      </c>
      <c r="AN2498" s="2">
        <f t="shared" si="1334"/>
        <v>0</v>
      </c>
      <c r="AO2498" s="2">
        <f t="shared" si="1335"/>
        <v>0</v>
      </c>
      <c r="AP2498" s="2">
        <f t="shared" si="1336"/>
        <v>0</v>
      </c>
      <c r="AR2498" t="str">
        <f t="shared" si="1321"/>
        <v>Henrico</v>
      </c>
      <c r="AS2498" t="s">
        <v>203</v>
      </c>
      <c r="AT2498" s="162"/>
      <c r="AV2498" s="91">
        <v>51</v>
      </c>
      <c r="AW2498" s="93">
        <v>87</v>
      </c>
      <c r="AX2498" s="99">
        <f t="shared" si="1337"/>
        <v>51087</v>
      </c>
      <c r="AZ2498" s="7" t="s">
        <v>3053</v>
      </c>
      <c r="BA2498" t="s">
        <v>3290</v>
      </c>
    </row>
    <row r="2499" spans="1:53" hidden="1" outlineLevel="1">
      <c r="A2499" t="s">
        <v>2146</v>
      </c>
      <c r="B2499" t="s">
        <v>203</v>
      </c>
      <c r="C2499" s="1">
        <f t="shared" si="1324"/>
        <v>1111</v>
      </c>
      <c r="D2499" s="7">
        <f>IF(P2499&gt;0,RANK(P2499,(P2499:R2499,S2499:AG2499)),0)</f>
        <v>0</v>
      </c>
      <c r="E2499" s="7">
        <f>IF(Q2499&gt;0,RANK(Q2499,(P2499:R2499,S2499:AG2499)),0)</f>
        <v>0</v>
      </c>
      <c r="F2499" s="7">
        <f>IF(R2499&gt;0,RANK(R2499,(P2499:R2499,S2499:AG2499)),0)</f>
        <v>1</v>
      </c>
      <c r="G2499" s="7">
        <f>IF(S2499&gt;0,RANK(S2499,(P2499:R2499,S2499:AG2499)),0)</f>
        <v>2</v>
      </c>
      <c r="H2499" s="48">
        <f t="shared" si="1325"/>
        <v>155</v>
      </c>
      <c r="I2499" s="163">
        <f t="shared" si="1308"/>
        <v>0.1395139513951395</v>
      </c>
      <c r="J2499" s="2"/>
      <c r="K2499" s="2">
        <f t="shared" si="1326"/>
        <v>0</v>
      </c>
      <c r="L2499" s="2">
        <f t="shared" si="1327"/>
        <v>0</v>
      </c>
      <c r="M2499" s="2">
        <f t="shared" si="1328"/>
        <v>0.56975697569756978</v>
      </c>
      <c r="N2499" s="2">
        <f t="shared" si="1322"/>
        <v>0.43024302430243022</v>
      </c>
      <c r="O2499" s="2">
        <f t="shared" si="1323"/>
        <v>0</v>
      </c>
      <c r="R2499" s="1">
        <v>633</v>
      </c>
      <c r="S2499" s="1">
        <v>478</v>
      </c>
      <c r="AI2499" s="7">
        <f t="shared" si="1329"/>
        <v>0</v>
      </c>
      <c r="AJ2499" s="7">
        <f t="shared" si="1330"/>
        <v>0</v>
      </c>
      <c r="AK2499" s="7">
        <f t="shared" si="1331"/>
        <v>0</v>
      </c>
      <c r="AL2499" s="7">
        <f t="shared" si="1332"/>
        <v>0</v>
      </c>
      <c r="AM2499" s="2">
        <f t="shared" si="1333"/>
        <v>0</v>
      </c>
      <c r="AN2499" s="2">
        <f t="shared" si="1334"/>
        <v>0</v>
      </c>
      <c r="AO2499" s="2">
        <f t="shared" si="1335"/>
        <v>0</v>
      </c>
      <c r="AP2499" s="2">
        <f t="shared" si="1336"/>
        <v>0</v>
      </c>
      <c r="AR2499" t="str">
        <f t="shared" si="1321"/>
        <v>Henry</v>
      </c>
      <c r="AS2499" t="s">
        <v>203</v>
      </c>
      <c r="AT2499" s="162"/>
      <c r="AV2499" s="91">
        <v>51</v>
      </c>
      <c r="AW2499" s="93">
        <v>89</v>
      </c>
      <c r="AX2499" s="99">
        <f t="shared" si="1337"/>
        <v>51089</v>
      </c>
      <c r="AZ2499" s="7" t="s">
        <v>3053</v>
      </c>
      <c r="BA2499" t="s">
        <v>3290</v>
      </c>
    </row>
    <row r="2500" spans="1:53" hidden="1" outlineLevel="1">
      <c r="A2500" t="s">
        <v>363</v>
      </c>
      <c r="B2500" t="s">
        <v>203</v>
      </c>
      <c r="C2500" s="1">
        <f t="shared" si="1324"/>
        <v>162</v>
      </c>
      <c r="D2500" s="7">
        <f>IF(P2500&gt;0,RANK(P2500,(P2500:R2500,S2500:AG2500)),0)</f>
        <v>0</v>
      </c>
      <c r="E2500" s="7">
        <f>IF(Q2500&gt;0,RANK(Q2500,(P2500:R2500,S2500:AG2500)),0)</f>
        <v>0</v>
      </c>
      <c r="F2500" s="7">
        <f>IF(R2500&gt;0,RANK(R2500,(P2500:R2500,S2500:AG2500)),0)</f>
        <v>1</v>
      </c>
      <c r="G2500" s="7">
        <f>IF(S2500&gt;0,RANK(S2500,(P2500:R2500,S2500:AG2500)),0)</f>
        <v>2</v>
      </c>
      <c r="H2500" s="48">
        <f t="shared" si="1325"/>
        <v>8</v>
      </c>
      <c r="I2500" s="163">
        <f t="shared" si="1308"/>
        <v>4.9382716049382713E-2</v>
      </c>
      <c r="J2500" s="2"/>
      <c r="K2500" s="2">
        <f t="shared" si="1326"/>
        <v>0</v>
      </c>
      <c r="L2500" s="2">
        <f t="shared" si="1327"/>
        <v>0</v>
      </c>
      <c r="M2500" s="2">
        <f t="shared" si="1328"/>
        <v>0.52469135802469136</v>
      </c>
      <c r="N2500" s="2">
        <f t="shared" si="1322"/>
        <v>0.47530864197530864</v>
      </c>
      <c r="O2500" s="2">
        <f t="shared" si="1323"/>
        <v>0</v>
      </c>
      <c r="R2500" s="1">
        <v>85</v>
      </c>
      <c r="S2500" s="1">
        <v>77</v>
      </c>
      <c r="AI2500" s="7">
        <f t="shared" si="1329"/>
        <v>0</v>
      </c>
      <c r="AJ2500" s="7">
        <f t="shared" si="1330"/>
        <v>0</v>
      </c>
      <c r="AK2500" s="7">
        <f t="shared" si="1331"/>
        <v>0</v>
      </c>
      <c r="AL2500" s="7">
        <f t="shared" si="1332"/>
        <v>0</v>
      </c>
      <c r="AM2500" s="2">
        <f t="shared" si="1333"/>
        <v>0</v>
      </c>
      <c r="AN2500" s="2">
        <f t="shared" si="1334"/>
        <v>0</v>
      </c>
      <c r="AO2500" s="2">
        <f t="shared" si="1335"/>
        <v>0</v>
      </c>
      <c r="AP2500" s="2">
        <f t="shared" si="1336"/>
        <v>0</v>
      </c>
      <c r="AR2500" t="str">
        <f t="shared" si="1321"/>
        <v>Highland</v>
      </c>
      <c r="AS2500" t="s">
        <v>203</v>
      </c>
      <c r="AT2500" s="162">
        <v>6</v>
      </c>
      <c r="AV2500" s="91">
        <v>51</v>
      </c>
      <c r="AW2500" s="93">
        <v>91</v>
      </c>
      <c r="AX2500" s="99">
        <f t="shared" si="1337"/>
        <v>51091</v>
      </c>
      <c r="AZ2500" s="7" t="s">
        <v>3053</v>
      </c>
      <c r="BA2500" t="s">
        <v>3290</v>
      </c>
    </row>
    <row r="2501" spans="1:53" hidden="1" outlineLevel="1">
      <c r="A2501" t="s">
        <v>472</v>
      </c>
      <c r="B2501" t="s">
        <v>203</v>
      </c>
      <c r="C2501" s="1">
        <f t="shared" si="1324"/>
        <v>1487</v>
      </c>
      <c r="D2501" s="7">
        <f>IF(P2501&gt;0,RANK(P2501,(P2501:R2501,S2501:AG2501)),0)</f>
        <v>0</v>
      </c>
      <c r="E2501" s="7">
        <f>IF(Q2501&gt;0,RANK(Q2501,(P2501:R2501,S2501:AG2501)),0)</f>
        <v>0</v>
      </c>
      <c r="F2501" s="7">
        <f>IF(R2501&gt;0,RANK(R2501,(P2501:R2501,S2501:AG2501)),0)</f>
        <v>1</v>
      </c>
      <c r="G2501" s="7">
        <f>IF(S2501&gt;0,RANK(S2501,(P2501:R2501,S2501:AG2501)),0)</f>
        <v>2</v>
      </c>
      <c r="H2501" s="48">
        <f t="shared" si="1325"/>
        <v>207</v>
      </c>
      <c r="I2501" s="163">
        <f t="shared" si="1308"/>
        <v>0.13920645595158038</v>
      </c>
      <c r="J2501" s="2"/>
      <c r="K2501" s="2">
        <f t="shared" si="1326"/>
        <v>0</v>
      </c>
      <c r="L2501" s="2">
        <f t="shared" si="1327"/>
        <v>0</v>
      </c>
      <c r="M2501" s="2">
        <f t="shared" si="1328"/>
        <v>0.56960322797579022</v>
      </c>
      <c r="N2501" s="2">
        <f t="shared" si="1322"/>
        <v>0.43039677202420984</v>
      </c>
      <c r="O2501" s="2">
        <f t="shared" si="1323"/>
        <v>-5.5511151231257827E-17</v>
      </c>
      <c r="R2501" s="1">
        <v>847</v>
      </c>
      <c r="S2501" s="1">
        <v>640</v>
      </c>
      <c r="AI2501" s="7">
        <f t="shared" si="1329"/>
        <v>0</v>
      </c>
      <c r="AJ2501" s="7">
        <f t="shared" si="1330"/>
        <v>0</v>
      </c>
      <c r="AK2501" s="7">
        <f t="shared" si="1331"/>
        <v>0</v>
      </c>
      <c r="AL2501" s="7">
        <f t="shared" si="1332"/>
        <v>0</v>
      </c>
      <c r="AM2501" s="2">
        <f t="shared" si="1333"/>
        <v>0</v>
      </c>
      <c r="AN2501" s="2">
        <f t="shared" si="1334"/>
        <v>0</v>
      </c>
      <c r="AO2501" s="2">
        <f t="shared" si="1335"/>
        <v>0</v>
      </c>
      <c r="AP2501" s="2">
        <f t="shared" si="1336"/>
        <v>0</v>
      </c>
      <c r="AR2501" t="str">
        <f t="shared" si="1321"/>
        <v>Isle of Wight</v>
      </c>
      <c r="AS2501" t="s">
        <v>203</v>
      </c>
      <c r="AT2501" s="162">
        <v>4</v>
      </c>
      <c r="AV2501" s="91">
        <v>51</v>
      </c>
      <c r="AW2501" s="93">
        <v>93</v>
      </c>
      <c r="AX2501" s="99">
        <f t="shared" si="1337"/>
        <v>51093</v>
      </c>
      <c r="AZ2501" s="7" t="s">
        <v>3053</v>
      </c>
      <c r="BA2501" t="s">
        <v>3290</v>
      </c>
    </row>
    <row r="2502" spans="1:53" hidden="1" outlineLevel="1">
      <c r="A2502" t="s">
        <v>322</v>
      </c>
      <c r="B2502" t="s">
        <v>203</v>
      </c>
      <c r="C2502" s="1">
        <f t="shared" si="1324"/>
        <v>5182</v>
      </c>
      <c r="D2502" s="7">
        <f>IF(P2502&gt;0,RANK(P2502,(P2502:R2502,S2502:AG2502)),0)</f>
        <v>0</v>
      </c>
      <c r="E2502" s="7">
        <f>IF(Q2502&gt;0,RANK(Q2502,(P2502:R2502,S2502:AG2502)),0)</f>
        <v>0</v>
      </c>
      <c r="F2502" s="7">
        <f>IF(R2502&gt;0,RANK(R2502,(P2502:R2502,S2502:AG2502)),0)</f>
        <v>1</v>
      </c>
      <c r="G2502" s="7">
        <f>IF(S2502&gt;0,RANK(S2502,(P2502:R2502,S2502:AG2502)),0)</f>
        <v>2</v>
      </c>
      <c r="H2502" s="48">
        <f t="shared" si="1325"/>
        <v>2170</v>
      </c>
      <c r="I2502" s="163">
        <f t="shared" si="1308"/>
        <v>0.41875723658818986</v>
      </c>
      <c r="J2502" s="2"/>
      <c r="K2502" s="2">
        <f t="shared" si="1326"/>
        <v>0</v>
      </c>
      <c r="L2502" s="2">
        <f t="shared" si="1327"/>
        <v>0</v>
      </c>
      <c r="M2502" s="2">
        <f t="shared" si="1328"/>
        <v>0.70937861829409499</v>
      </c>
      <c r="N2502" s="2">
        <f t="shared" si="1322"/>
        <v>0.29062138170590507</v>
      </c>
      <c r="O2502" s="2">
        <f t="shared" si="1323"/>
        <v>-5.5511151231257827E-17</v>
      </c>
      <c r="R2502" s="1">
        <v>3676</v>
      </c>
      <c r="S2502" s="1">
        <v>1506</v>
      </c>
      <c r="AI2502" s="7">
        <f t="shared" si="1329"/>
        <v>0</v>
      </c>
      <c r="AJ2502" s="7">
        <f t="shared" si="1330"/>
        <v>0</v>
      </c>
      <c r="AK2502" s="7">
        <f t="shared" si="1331"/>
        <v>0</v>
      </c>
      <c r="AL2502" s="7">
        <f t="shared" si="1332"/>
        <v>0</v>
      </c>
      <c r="AM2502" s="2">
        <f t="shared" si="1333"/>
        <v>0</v>
      </c>
      <c r="AN2502" s="2">
        <f t="shared" si="1334"/>
        <v>0</v>
      </c>
      <c r="AO2502" s="2">
        <f t="shared" si="1335"/>
        <v>0</v>
      </c>
      <c r="AP2502" s="2">
        <f t="shared" si="1336"/>
        <v>0</v>
      </c>
      <c r="AR2502" t="str">
        <f t="shared" si="1321"/>
        <v>James City</v>
      </c>
      <c r="AS2502" t="s">
        <v>203</v>
      </c>
      <c r="AT2502" s="162">
        <v>1</v>
      </c>
      <c r="AV2502" s="91">
        <v>51</v>
      </c>
      <c r="AW2502" s="93">
        <v>95</v>
      </c>
      <c r="AX2502" s="99">
        <f t="shared" si="1337"/>
        <v>51095</v>
      </c>
      <c r="AZ2502" s="7" t="s">
        <v>3053</v>
      </c>
      <c r="BA2502" t="s">
        <v>3290</v>
      </c>
    </row>
    <row r="2503" spans="1:53" hidden="1" outlineLevel="1">
      <c r="A2503" t="s">
        <v>1676</v>
      </c>
      <c r="B2503" t="s">
        <v>203</v>
      </c>
      <c r="C2503" s="1">
        <f t="shared" si="1324"/>
        <v>831</v>
      </c>
      <c r="D2503" s="7">
        <f>IF(P2503&gt;0,RANK(P2503,(P2503:R2503,S2503:AG2503)),0)</f>
        <v>0</v>
      </c>
      <c r="E2503" s="7">
        <f>IF(Q2503&gt;0,RANK(Q2503,(P2503:R2503,S2503:AG2503)),0)</f>
        <v>0</v>
      </c>
      <c r="F2503" s="7">
        <f>IF(R2503&gt;0,RANK(R2503,(P2503:R2503,S2503:AG2503)),0)</f>
        <v>1</v>
      </c>
      <c r="G2503" s="7">
        <f>IF(S2503&gt;0,RANK(S2503,(P2503:R2503,S2503:AG2503)),0)</f>
        <v>2</v>
      </c>
      <c r="H2503" s="48">
        <f t="shared" si="1325"/>
        <v>3</v>
      </c>
      <c r="I2503" s="163">
        <f t="shared" si="1308"/>
        <v>3.6101083032490976E-3</v>
      </c>
      <c r="J2503" s="2"/>
      <c r="K2503" s="2">
        <f t="shared" si="1326"/>
        <v>0</v>
      </c>
      <c r="L2503" s="2">
        <f t="shared" si="1327"/>
        <v>0</v>
      </c>
      <c r="M2503" s="2">
        <f t="shared" si="1328"/>
        <v>0.50180505415162457</v>
      </c>
      <c r="N2503" s="2">
        <f t="shared" si="1322"/>
        <v>0.49819494584837543</v>
      </c>
      <c r="O2503" s="2">
        <f t="shared" si="1323"/>
        <v>0</v>
      </c>
      <c r="R2503" s="1">
        <v>417</v>
      </c>
      <c r="S2503" s="1">
        <v>414</v>
      </c>
      <c r="AI2503" s="7">
        <f t="shared" si="1329"/>
        <v>0</v>
      </c>
      <c r="AJ2503" s="7">
        <f t="shared" si="1330"/>
        <v>0</v>
      </c>
      <c r="AK2503" s="7">
        <f t="shared" si="1331"/>
        <v>0</v>
      </c>
      <c r="AL2503" s="7">
        <f t="shared" si="1332"/>
        <v>0</v>
      </c>
      <c r="AM2503" s="2">
        <f t="shared" si="1333"/>
        <v>0</v>
      </c>
      <c r="AN2503" s="2">
        <f t="shared" si="1334"/>
        <v>0</v>
      </c>
      <c r="AO2503" s="2">
        <f t="shared" si="1335"/>
        <v>0</v>
      </c>
      <c r="AP2503" s="2">
        <f t="shared" si="1336"/>
        <v>0</v>
      </c>
      <c r="AR2503" t="str">
        <f t="shared" si="1321"/>
        <v>King George</v>
      </c>
      <c r="AS2503" t="s">
        <v>203</v>
      </c>
      <c r="AT2503" s="162">
        <v>1</v>
      </c>
      <c r="AV2503" s="91">
        <v>51</v>
      </c>
      <c r="AW2503" s="93">
        <v>99</v>
      </c>
      <c r="AX2503" s="99">
        <f t="shared" si="1337"/>
        <v>51099</v>
      </c>
      <c r="AZ2503" s="7" t="s">
        <v>3053</v>
      </c>
      <c r="BA2503" t="s">
        <v>3290</v>
      </c>
    </row>
    <row r="2504" spans="1:53" hidden="1" outlineLevel="1">
      <c r="A2504" t="s">
        <v>580</v>
      </c>
      <c r="B2504" t="s">
        <v>203</v>
      </c>
      <c r="C2504" s="1">
        <f t="shared" si="1324"/>
        <v>216</v>
      </c>
      <c r="D2504" s="7">
        <f>IF(P2504&gt;0,RANK(P2504,(P2504:R2504,S2504:AG2504)),0)</f>
        <v>0</v>
      </c>
      <c r="E2504" s="7">
        <f>IF(Q2504&gt;0,RANK(Q2504,(P2504:R2504,S2504:AG2504)),0)</f>
        <v>0</v>
      </c>
      <c r="F2504" s="7">
        <f>IF(R2504&gt;0,RANK(R2504,(P2504:R2504,S2504:AG2504)),0)</f>
        <v>1</v>
      </c>
      <c r="G2504" s="7">
        <f>IF(S2504&gt;0,RANK(S2504,(P2504:R2504,S2504:AG2504)),0)</f>
        <v>2</v>
      </c>
      <c r="H2504" s="48">
        <f t="shared" si="1325"/>
        <v>6</v>
      </c>
      <c r="I2504" s="163">
        <f t="shared" si="1308"/>
        <v>2.7777777777777776E-2</v>
      </c>
      <c r="J2504" s="2"/>
      <c r="K2504" s="2">
        <f t="shared" si="1326"/>
        <v>0</v>
      </c>
      <c r="L2504" s="2">
        <f t="shared" si="1327"/>
        <v>0</v>
      </c>
      <c r="M2504" s="2">
        <f t="shared" si="1328"/>
        <v>0.51388888888888884</v>
      </c>
      <c r="N2504" s="2">
        <f t="shared" si="1322"/>
        <v>0.4861111111111111</v>
      </c>
      <c r="O2504" s="2">
        <f t="shared" si="1323"/>
        <v>5.5511151231257827E-17</v>
      </c>
      <c r="R2504" s="1">
        <v>111</v>
      </c>
      <c r="S2504" s="1">
        <v>105</v>
      </c>
      <c r="AI2504" s="7">
        <f t="shared" si="1329"/>
        <v>0</v>
      </c>
      <c r="AJ2504" s="7">
        <f t="shared" si="1330"/>
        <v>0</v>
      </c>
      <c r="AK2504" s="7">
        <f t="shared" si="1331"/>
        <v>0</v>
      </c>
      <c r="AL2504" s="7">
        <f t="shared" si="1332"/>
        <v>0</v>
      </c>
      <c r="AM2504" s="2">
        <f t="shared" si="1333"/>
        <v>0</v>
      </c>
      <c r="AN2504" s="2">
        <f t="shared" si="1334"/>
        <v>0</v>
      </c>
      <c r="AO2504" s="2">
        <f t="shared" si="1335"/>
        <v>0</v>
      </c>
      <c r="AP2504" s="2">
        <f t="shared" si="1336"/>
        <v>0</v>
      </c>
      <c r="AR2504" t="str">
        <f t="shared" si="1321"/>
        <v>King and Queen</v>
      </c>
      <c r="AS2504" t="s">
        <v>203</v>
      </c>
      <c r="AT2504" s="162">
        <v>1</v>
      </c>
      <c r="AV2504" s="91">
        <v>51</v>
      </c>
      <c r="AW2504" s="93">
        <v>97</v>
      </c>
      <c r="AX2504" s="99">
        <f t="shared" si="1337"/>
        <v>51097</v>
      </c>
      <c r="AZ2504" s="7" t="s">
        <v>3053</v>
      </c>
      <c r="BA2504" t="s">
        <v>3290</v>
      </c>
    </row>
    <row r="2505" spans="1:53" hidden="1" outlineLevel="1">
      <c r="A2505" t="s">
        <v>2459</v>
      </c>
      <c r="B2505" t="s">
        <v>203</v>
      </c>
      <c r="C2505" s="1">
        <f t="shared" si="1324"/>
        <v>589</v>
      </c>
      <c r="D2505" s="7">
        <f>IF(P2505&gt;0,RANK(P2505,(P2505:R2505,S2505:AG2505)),0)</f>
        <v>0</v>
      </c>
      <c r="E2505" s="7">
        <f>IF(Q2505&gt;0,RANK(Q2505,(P2505:R2505,S2505:AG2505)),0)</f>
        <v>0</v>
      </c>
      <c r="F2505" s="7">
        <f>IF(R2505&gt;0,RANK(R2505,(P2505:R2505,S2505:AG2505)),0)</f>
        <v>1</v>
      </c>
      <c r="G2505" s="7">
        <f>IF(S2505&gt;0,RANK(S2505,(P2505:R2505,S2505:AG2505)),0)</f>
        <v>2</v>
      </c>
      <c r="H2505" s="48">
        <f t="shared" si="1325"/>
        <v>49</v>
      </c>
      <c r="I2505" s="163">
        <f t="shared" si="1308"/>
        <v>8.3191850594227498E-2</v>
      </c>
      <c r="J2505" s="2"/>
      <c r="K2505" s="2">
        <f t="shared" si="1326"/>
        <v>0</v>
      </c>
      <c r="L2505" s="2">
        <f t="shared" si="1327"/>
        <v>0</v>
      </c>
      <c r="M2505" s="2">
        <f t="shared" si="1328"/>
        <v>0.54159592529711376</v>
      </c>
      <c r="N2505" s="2">
        <f t="shared" si="1322"/>
        <v>0.45840407470288624</v>
      </c>
      <c r="O2505" s="2">
        <f t="shared" si="1323"/>
        <v>0</v>
      </c>
      <c r="R2505" s="1">
        <v>319</v>
      </c>
      <c r="S2505" s="1">
        <v>270</v>
      </c>
      <c r="AI2505" s="7">
        <f t="shared" si="1329"/>
        <v>0</v>
      </c>
      <c r="AJ2505" s="7">
        <f t="shared" si="1330"/>
        <v>0</v>
      </c>
      <c r="AK2505" s="7">
        <f t="shared" si="1331"/>
        <v>0</v>
      </c>
      <c r="AL2505" s="7">
        <f t="shared" si="1332"/>
        <v>0</v>
      </c>
      <c r="AM2505" s="2">
        <f t="shared" si="1333"/>
        <v>0</v>
      </c>
      <c r="AN2505" s="2">
        <f t="shared" si="1334"/>
        <v>0</v>
      </c>
      <c r="AO2505" s="2">
        <f t="shared" si="1335"/>
        <v>0</v>
      </c>
      <c r="AP2505" s="2">
        <f t="shared" si="1336"/>
        <v>0</v>
      </c>
      <c r="AR2505" t="str">
        <f t="shared" si="1321"/>
        <v>King William</v>
      </c>
      <c r="AS2505" t="s">
        <v>203</v>
      </c>
      <c r="AT2505" s="162">
        <v>1</v>
      </c>
      <c r="AV2505" s="91">
        <v>51</v>
      </c>
      <c r="AW2505" s="93">
        <v>101</v>
      </c>
      <c r="AX2505" s="99">
        <f t="shared" si="1337"/>
        <v>51101</v>
      </c>
      <c r="AZ2505" s="7" t="s">
        <v>3053</v>
      </c>
      <c r="BA2505" t="s">
        <v>3290</v>
      </c>
    </row>
    <row r="2506" spans="1:53" hidden="1" outlineLevel="1">
      <c r="A2506" t="s">
        <v>1844</v>
      </c>
      <c r="B2506" t="s">
        <v>203</v>
      </c>
      <c r="C2506" s="1">
        <f t="shared" si="1324"/>
        <v>933</v>
      </c>
      <c r="D2506" s="7">
        <f>IF(P2506&gt;0,RANK(P2506,(P2506:R2506,S2506:AG2506)),0)</f>
        <v>0</v>
      </c>
      <c r="E2506" s="7">
        <f>IF(Q2506&gt;0,RANK(Q2506,(P2506:R2506,S2506:AG2506)),0)</f>
        <v>0</v>
      </c>
      <c r="F2506" s="7">
        <f>IF(R2506&gt;0,RANK(R2506,(P2506:R2506,S2506:AG2506)),0)</f>
        <v>1</v>
      </c>
      <c r="G2506" s="7">
        <f>IF(S2506&gt;0,RANK(S2506,(P2506:R2506,S2506:AG2506)),0)</f>
        <v>2</v>
      </c>
      <c r="H2506" s="48">
        <f t="shared" si="1325"/>
        <v>459</v>
      </c>
      <c r="I2506" s="163">
        <f t="shared" si="1308"/>
        <v>0.49196141479099681</v>
      </c>
      <c r="J2506" s="2"/>
      <c r="K2506" s="2">
        <f t="shared" si="1326"/>
        <v>0</v>
      </c>
      <c r="L2506" s="2">
        <f t="shared" si="1327"/>
        <v>0</v>
      </c>
      <c r="M2506" s="2">
        <f t="shared" si="1328"/>
        <v>0.74598070739549838</v>
      </c>
      <c r="N2506" s="2">
        <f t="shared" si="1322"/>
        <v>0.25401929260450162</v>
      </c>
      <c r="O2506" s="2">
        <f t="shared" si="1323"/>
        <v>0</v>
      </c>
      <c r="R2506" s="1">
        <v>696</v>
      </c>
      <c r="S2506" s="1">
        <v>237</v>
      </c>
      <c r="AI2506" s="7">
        <f t="shared" si="1329"/>
        <v>0</v>
      </c>
      <c r="AJ2506" s="7">
        <f t="shared" si="1330"/>
        <v>0</v>
      </c>
      <c r="AK2506" s="7">
        <f t="shared" si="1331"/>
        <v>0</v>
      </c>
      <c r="AL2506" s="7">
        <f t="shared" si="1332"/>
        <v>0</v>
      </c>
      <c r="AM2506" s="2">
        <f t="shared" si="1333"/>
        <v>0</v>
      </c>
      <c r="AN2506" s="2">
        <f t="shared" si="1334"/>
        <v>0</v>
      </c>
      <c r="AO2506" s="2">
        <f t="shared" si="1335"/>
        <v>0</v>
      </c>
      <c r="AP2506" s="2">
        <f t="shared" si="1336"/>
        <v>0</v>
      </c>
      <c r="AR2506" t="str">
        <f t="shared" si="1321"/>
        <v>Lancaster</v>
      </c>
      <c r="AS2506" t="s">
        <v>203</v>
      </c>
      <c r="AT2506" s="162">
        <v>1</v>
      </c>
      <c r="AV2506" s="91">
        <v>51</v>
      </c>
      <c r="AW2506" s="93">
        <v>103</v>
      </c>
      <c r="AX2506" s="99">
        <f t="shared" si="1337"/>
        <v>51103</v>
      </c>
      <c r="AZ2506" s="7" t="s">
        <v>3053</v>
      </c>
      <c r="BA2506" t="s">
        <v>3290</v>
      </c>
    </row>
    <row r="2507" spans="1:53" hidden="1" outlineLevel="1">
      <c r="A2507" t="s">
        <v>647</v>
      </c>
      <c r="B2507" t="s">
        <v>203</v>
      </c>
      <c r="C2507" s="1">
        <f t="shared" si="1324"/>
        <v>404</v>
      </c>
      <c r="D2507" s="7">
        <f>IF(P2507&gt;0,RANK(P2507,(P2507:R2507,S2507:AG2507)),0)</f>
        <v>0</v>
      </c>
      <c r="E2507" s="7">
        <f>IF(Q2507&gt;0,RANK(Q2507,(P2507:R2507,S2507:AG2507)),0)</f>
        <v>0</v>
      </c>
      <c r="F2507" s="7">
        <f>IF(R2507&gt;0,RANK(R2507,(P2507:R2507,S2507:AG2507)),0)</f>
        <v>1</v>
      </c>
      <c r="G2507" s="7">
        <f>IF(S2507&gt;0,RANK(S2507,(P2507:R2507,S2507:AG2507)),0)</f>
        <v>2</v>
      </c>
      <c r="H2507" s="48">
        <f t="shared" si="1325"/>
        <v>150</v>
      </c>
      <c r="I2507" s="163">
        <f t="shared" si="1308"/>
        <v>0.37128712871287128</v>
      </c>
      <c r="J2507" s="2"/>
      <c r="K2507" s="2">
        <f t="shared" si="1326"/>
        <v>0</v>
      </c>
      <c r="L2507" s="2">
        <f t="shared" si="1327"/>
        <v>0</v>
      </c>
      <c r="M2507" s="2">
        <f t="shared" si="1328"/>
        <v>0.6856435643564357</v>
      </c>
      <c r="N2507" s="2">
        <f t="shared" si="1322"/>
        <v>0.31435643564356436</v>
      </c>
      <c r="O2507" s="2">
        <f t="shared" si="1323"/>
        <v>-5.5511151231257827E-17</v>
      </c>
      <c r="R2507" s="1">
        <v>277</v>
      </c>
      <c r="S2507" s="1">
        <v>127</v>
      </c>
      <c r="AI2507" s="7">
        <f t="shared" si="1329"/>
        <v>0</v>
      </c>
      <c r="AJ2507" s="7">
        <f t="shared" si="1330"/>
        <v>0</v>
      </c>
      <c r="AK2507" s="7">
        <f t="shared" si="1331"/>
        <v>0</v>
      </c>
      <c r="AL2507" s="7">
        <f t="shared" si="1332"/>
        <v>0</v>
      </c>
      <c r="AM2507" s="2">
        <f t="shared" si="1333"/>
        <v>0</v>
      </c>
      <c r="AN2507" s="2">
        <f t="shared" si="1334"/>
        <v>0</v>
      </c>
      <c r="AO2507" s="2">
        <f t="shared" si="1335"/>
        <v>0</v>
      </c>
      <c r="AP2507" s="2">
        <f t="shared" si="1336"/>
        <v>0</v>
      </c>
      <c r="AR2507" t="str">
        <f t="shared" si="1321"/>
        <v>Lee</v>
      </c>
      <c r="AS2507" t="s">
        <v>203</v>
      </c>
      <c r="AT2507" s="162">
        <v>9</v>
      </c>
      <c r="AV2507" s="91">
        <v>51</v>
      </c>
      <c r="AW2507" s="93">
        <v>105</v>
      </c>
      <c r="AX2507" s="99">
        <f t="shared" si="1337"/>
        <v>51105</v>
      </c>
      <c r="AZ2507" s="7" t="s">
        <v>3053</v>
      </c>
      <c r="BA2507" t="s">
        <v>3290</v>
      </c>
    </row>
    <row r="2508" spans="1:53" hidden="1" outlineLevel="1">
      <c r="A2508" t="s">
        <v>1982</v>
      </c>
      <c r="B2508" t="s">
        <v>203</v>
      </c>
      <c r="C2508" s="1">
        <f t="shared" si="1324"/>
        <v>10811</v>
      </c>
      <c r="D2508" s="7">
        <f>IF(P2508&gt;0,RANK(P2508,(P2508:R2508,S2508:AG2508)),0)</f>
        <v>0</v>
      </c>
      <c r="E2508" s="7">
        <f>IF(Q2508&gt;0,RANK(Q2508,(P2508:R2508,S2508:AG2508)),0)</f>
        <v>0</v>
      </c>
      <c r="F2508" s="7">
        <f>IF(R2508&gt;0,RANK(R2508,(P2508:R2508,S2508:AG2508)),0)</f>
        <v>1</v>
      </c>
      <c r="G2508" s="7">
        <f>IF(S2508&gt;0,RANK(S2508,(P2508:R2508,S2508:AG2508)),0)</f>
        <v>2</v>
      </c>
      <c r="H2508" s="48">
        <f t="shared" si="1325"/>
        <v>2697</v>
      </c>
      <c r="I2508" s="163">
        <f t="shared" si="1308"/>
        <v>0.24946813430764961</v>
      </c>
      <c r="J2508" s="2"/>
      <c r="K2508" s="2">
        <f t="shared" si="1326"/>
        <v>0</v>
      </c>
      <c r="L2508" s="2">
        <f t="shared" si="1327"/>
        <v>0</v>
      </c>
      <c r="M2508" s="2">
        <f t="shared" si="1328"/>
        <v>0.62473406715382485</v>
      </c>
      <c r="N2508" s="2">
        <f t="shared" si="1322"/>
        <v>0.37526593284617521</v>
      </c>
      <c r="O2508" s="2">
        <f t="shared" si="1323"/>
        <v>-5.5511151231257827E-17</v>
      </c>
      <c r="R2508" s="1">
        <v>6754</v>
      </c>
      <c r="S2508" s="1">
        <v>4057</v>
      </c>
      <c r="AI2508" s="7">
        <f t="shared" si="1329"/>
        <v>0</v>
      </c>
      <c r="AJ2508" s="7">
        <f t="shared" si="1330"/>
        <v>0</v>
      </c>
      <c r="AK2508" s="7">
        <f t="shared" si="1331"/>
        <v>0</v>
      </c>
      <c r="AL2508" s="7">
        <f t="shared" si="1332"/>
        <v>0</v>
      </c>
      <c r="AM2508" s="2">
        <f t="shared" si="1333"/>
        <v>0</v>
      </c>
      <c r="AN2508" s="2">
        <f t="shared" si="1334"/>
        <v>0</v>
      </c>
      <c r="AO2508" s="2">
        <f t="shared" si="1335"/>
        <v>0</v>
      </c>
      <c r="AP2508" s="2">
        <f t="shared" si="1336"/>
        <v>0</v>
      </c>
      <c r="AR2508" t="str">
        <f t="shared" si="1321"/>
        <v>Loudoun</v>
      </c>
      <c r="AS2508" t="s">
        <v>203</v>
      </c>
      <c r="AT2508" s="162">
        <v>10</v>
      </c>
      <c r="AV2508" s="91">
        <v>51</v>
      </c>
      <c r="AW2508" s="93">
        <v>107</v>
      </c>
      <c r="AX2508" s="99">
        <f t="shared" si="1337"/>
        <v>51107</v>
      </c>
      <c r="AZ2508" s="7" t="s">
        <v>3053</v>
      </c>
      <c r="BA2508" t="s">
        <v>3290</v>
      </c>
    </row>
    <row r="2509" spans="1:53" hidden="1" outlineLevel="1">
      <c r="A2509" t="s">
        <v>2424</v>
      </c>
      <c r="B2509" t="s">
        <v>203</v>
      </c>
      <c r="C2509" s="1">
        <f t="shared" si="1324"/>
        <v>1170</v>
      </c>
      <c r="D2509" s="7">
        <f>IF(P2509&gt;0,RANK(P2509,(P2509:R2509,S2509:AG2509)),0)</f>
        <v>0</v>
      </c>
      <c r="E2509" s="7">
        <f>IF(Q2509&gt;0,RANK(Q2509,(P2509:R2509,S2509:AG2509)),0)</f>
        <v>0</v>
      </c>
      <c r="F2509" s="7">
        <f>IF(R2509&gt;0,RANK(R2509,(P2509:R2509,S2509:AG2509)),0)</f>
        <v>1</v>
      </c>
      <c r="G2509" s="7">
        <f>IF(S2509&gt;0,RANK(S2509,(P2509:R2509,S2509:AG2509)),0)</f>
        <v>2</v>
      </c>
      <c r="H2509" s="48">
        <f t="shared" si="1325"/>
        <v>106</v>
      </c>
      <c r="I2509" s="163">
        <f t="shared" si="1308"/>
        <v>9.0598290598290596E-2</v>
      </c>
      <c r="J2509" s="2"/>
      <c r="K2509" s="2">
        <f t="shared" si="1326"/>
        <v>0</v>
      </c>
      <c r="L2509" s="2">
        <f t="shared" si="1327"/>
        <v>0</v>
      </c>
      <c r="M2509" s="2">
        <f t="shared" si="1328"/>
        <v>0.54529914529914525</v>
      </c>
      <c r="N2509" s="2">
        <f t="shared" si="1322"/>
        <v>0.4547008547008547</v>
      </c>
      <c r="O2509" s="2">
        <f t="shared" si="1323"/>
        <v>5.5511151231257827E-17</v>
      </c>
      <c r="R2509" s="1">
        <v>638</v>
      </c>
      <c r="S2509" s="1">
        <v>532</v>
      </c>
      <c r="AI2509" s="7">
        <f t="shared" si="1329"/>
        <v>0</v>
      </c>
      <c r="AJ2509" s="7">
        <f t="shared" si="1330"/>
        <v>0</v>
      </c>
      <c r="AK2509" s="7">
        <f t="shared" si="1331"/>
        <v>0</v>
      </c>
      <c r="AL2509" s="7">
        <f t="shared" si="1332"/>
        <v>0</v>
      </c>
      <c r="AM2509" s="2">
        <f t="shared" si="1333"/>
        <v>0</v>
      </c>
      <c r="AN2509" s="2">
        <f t="shared" si="1334"/>
        <v>0</v>
      </c>
      <c r="AO2509" s="2">
        <f t="shared" si="1335"/>
        <v>0</v>
      </c>
      <c r="AP2509" s="2">
        <f t="shared" si="1336"/>
        <v>0</v>
      </c>
      <c r="AR2509" t="str">
        <f t="shared" si="1321"/>
        <v>Louisa</v>
      </c>
      <c r="AS2509" t="s">
        <v>203</v>
      </c>
      <c r="AT2509" s="162">
        <v>7</v>
      </c>
      <c r="AV2509" s="91">
        <v>51</v>
      </c>
      <c r="AW2509" s="93">
        <v>109</v>
      </c>
      <c r="AX2509" s="99">
        <f t="shared" si="1337"/>
        <v>51109</v>
      </c>
      <c r="AZ2509" s="7" t="s">
        <v>3053</v>
      </c>
      <c r="BA2509" t="s">
        <v>3290</v>
      </c>
    </row>
    <row r="2510" spans="1:53" hidden="1" outlineLevel="1">
      <c r="A2510" t="s">
        <v>1480</v>
      </c>
      <c r="B2510" t="s">
        <v>203</v>
      </c>
      <c r="C2510" s="1">
        <f t="shared" si="1324"/>
        <v>283</v>
      </c>
      <c r="D2510" s="7">
        <f>IF(P2510&gt;0,RANK(P2510,(P2510:R2510,S2510:AG2510)),0)</f>
        <v>0</v>
      </c>
      <c r="E2510" s="7">
        <f>IF(Q2510&gt;0,RANK(Q2510,(P2510:R2510,S2510:AG2510)),0)</f>
        <v>0</v>
      </c>
      <c r="F2510" s="7">
        <f>IF(R2510&gt;0,RANK(R2510,(P2510:R2510,S2510:AG2510)),0)</f>
        <v>1</v>
      </c>
      <c r="G2510" s="7">
        <f>IF(S2510&gt;0,RANK(S2510,(P2510:R2510,S2510:AG2510)),0)</f>
        <v>2</v>
      </c>
      <c r="H2510" s="48">
        <f t="shared" si="1325"/>
        <v>55</v>
      </c>
      <c r="I2510" s="163">
        <f t="shared" si="1308"/>
        <v>0.19434628975265017</v>
      </c>
      <c r="J2510" s="2"/>
      <c r="K2510" s="2">
        <f t="shared" si="1326"/>
        <v>0</v>
      </c>
      <c r="L2510" s="2">
        <f t="shared" si="1327"/>
        <v>0</v>
      </c>
      <c r="M2510" s="2">
        <f t="shared" si="1328"/>
        <v>0.59717314487632511</v>
      </c>
      <c r="N2510" s="2">
        <f t="shared" si="1322"/>
        <v>0.40282685512367489</v>
      </c>
      <c r="O2510" s="2">
        <f t="shared" si="1323"/>
        <v>0</v>
      </c>
      <c r="R2510" s="1">
        <v>169</v>
      </c>
      <c r="S2510" s="1">
        <v>114</v>
      </c>
      <c r="AI2510" s="7">
        <f t="shared" si="1329"/>
        <v>0</v>
      </c>
      <c r="AJ2510" s="7">
        <f t="shared" si="1330"/>
        <v>0</v>
      </c>
      <c r="AK2510" s="7">
        <f t="shared" si="1331"/>
        <v>0</v>
      </c>
      <c r="AL2510" s="7">
        <f t="shared" si="1332"/>
        <v>0</v>
      </c>
      <c r="AM2510" s="2">
        <f t="shared" si="1333"/>
        <v>0</v>
      </c>
      <c r="AN2510" s="2">
        <f t="shared" si="1334"/>
        <v>0</v>
      </c>
      <c r="AO2510" s="2">
        <f t="shared" si="1335"/>
        <v>0</v>
      </c>
      <c r="AP2510" s="2">
        <f t="shared" si="1336"/>
        <v>0</v>
      </c>
      <c r="AR2510" t="str">
        <f t="shared" si="1321"/>
        <v>Lunenburg</v>
      </c>
      <c r="AS2510" t="s">
        <v>203</v>
      </c>
      <c r="AT2510" s="162">
        <v>5</v>
      </c>
      <c r="AV2510" s="91">
        <v>51</v>
      </c>
      <c r="AW2510" s="93">
        <v>111</v>
      </c>
      <c r="AX2510" s="99">
        <f t="shared" si="1337"/>
        <v>51111</v>
      </c>
      <c r="AZ2510" s="7" t="s">
        <v>3053</v>
      </c>
      <c r="BA2510" t="s">
        <v>3290</v>
      </c>
    </row>
    <row r="2511" spans="1:53" hidden="1" outlineLevel="1">
      <c r="A2511" t="s">
        <v>1421</v>
      </c>
      <c r="B2511" t="s">
        <v>203</v>
      </c>
      <c r="C2511" s="1">
        <f t="shared" si="1324"/>
        <v>574</v>
      </c>
      <c r="D2511" s="7">
        <f>IF(P2511&gt;0,RANK(P2511,(P2511:R2511,S2511:AG2511)),0)</f>
        <v>0</v>
      </c>
      <c r="E2511" s="7">
        <f>IF(Q2511&gt;0,RANK(Q2511,(P2511:R2511,S2511:AG2511)),0)</f>
        <v>0</v>
      </c>
      <c r="F2511" s="7">
        <f>IF(R2511&gt;0,RANK(R2511,(P2511:R2511,S2511:AG2511)),0)</f>
        <v>1</v>
      </c>
      <c r="G2511" s="7">
        <f>IF(S2511&gt;0,RANK(S2511,(P2511:R2511,S2511:AG2511)),0)</f>
        <v>2</v>
      </c>
      <c r="H2511" s="48">
        <f t="shared" si="1325"/>
        <v>48</v>
      </c>
      <c r="I2511" s="163">
        <f t="shared" si="1308"/>
        <v>8.3623693379790948E-2</v>
      </c>
      <c r="J2511" s="2"/>
      <c r="K2511" s="2">
        <f t="shared" si="1326"/>
        <v>0</v>
      </c>
      <c r="L2511" s="2">
        <f t="shared" si="1327"/>
        <v>0</v>
      </c>
      <c r="M2511" s="2">
        <f t="shared" si="1328"/>
        <v>0.54181184668989546</v>
      </c>
      <c r="N2511" s="2">
        <f t="shared" si="1322"/>
        <v>0.45818815331010454</v>
      </c>
      <c r="O2511" s="2">
        <f t="shared" si="1323"/>
        <v>0</v>
      </c>
      <c r="R2511" s="1">
        <v>311</v>
      </c>
      <c r="S2511" s="1">
        <v>263</v>
      </c>
      <c r="AI2511" s="7">
        <f t="shared" si="1329"/>
        <v>0</v>
      </c>
      <c r="AJ2511" s="7">
        <f t="shared" si="1330"/>
        <v>0</v>
      </c>
      <c r="AK2511" s="7">
        <f t="shared" si="1331"/>
        <v>0</v>
      </c>
      <c r="AL2511" s="7">
        <f t="shared" si="1332"/>
        <v>0</v>
      </c>
      <c r="AM2511" s="2">
        <f t="shared" si="1333"/>
        <v>0</v>
      </c>
      <c r="AN2511" s="2">
        <f t="shared" si="1334"/>
        <v>0</v>
      </c>
      <c r="AO2511" s="2">
        <f t="shared" si="1335"/>
        <v>0</v>
      </c>
      <c r="AP2511" s="2">
        <f t="shared" si="1336"/>
        <v>0</v>
      </c>
      <c r="AR2511" t="str">
        <f t="shared" si="1321"/>
        <v>Madison</v>
      </c>
      <c r="AS2511" t="s">
        <v>203</v>
      </c>
      <c r="AT2511" s="162">
        <v>5</v>
      </c>
      <c r="AV2511" s="91">
        <v>51</v>
      </c>
      <c r="AW2511" s="93">
        <v>113</v>
      </c>
      <c r="AX2511" s="99">
        <f t="shared" si="1337"/>
        <v>51113</v>
      </c>
      <c r="AZ2511" s="7" t="s">
        <v>3053</v>
      </c>
      <c r="BA2511" t="s">
        <v>3290</v>
      </c>
    </row>
    <row r="2512" spans="1:53" hidden="1" outlineLevel="1">
      <c r="A2512" t="s">
        <v>1684</v>
      </c>
      <c r="B2512" t="s">
        <v>203</v>
      </c>
      <c r="C2512" s="1">
        <f t="shared" si="1324"/>
        <v>573</v>
      </c>
      <c r="D2512" s="7">
        <f>IF(P2512&gt;0,RANK(P2512,(P2512:R2512,S2512:AG2512)),0)</f>
        <v>0</v>
      </c>
      <c r="E2512" s="7">
        <f>IF(Q2512&gt;0,RANK(Q2512,(P2512:R2512,S2512:AG2512)),0)</f>
        <v>0</v>
      </c>
      <c r="F2512" s="7">
        <f>IF(R2512&gt;0,RANK(R2512,(P2512:R2512,S2512:AG2512)),0)</f>
        <v>1</v>
      </c>
      <c r="G2512" s="7">
        <f>IF(S2512&gt;0,RANK(S2512,(P2512:R2512,S2512:AG2512)),0)</f>
        <v>2</v>
      </c>
      <c r="H2512" s="48">
        <f t="shared" si="1325"/>
        <v>67</v>
      </c>
      <c r="I2512" s="163">
        <f t="shared" si="1308"/>
        <v>0.1169284467713787</v>
      </c>
      <c r="J2512" s="2"/>
      <c r="K2512" s="2">
        <f t="shared" si="1326"/>
        <v>0</v>
      </c>
      <c r="L2512" s="2">
        <f t="shared" si="1327"/>
        <v>0</v>
      </c>
      <c r="M2512" s="2">
        <f t="shared" si="1328"/>
        <v>0.55846422338568935</v>
      </c>
      <c r="N2512" s="2">
        <f t="shared" si="1322"/>
        <v>0.44153577661431065</v>
      </c>
      <c r="O2512" s="2">
        <f t="shared" si="1323"/>
        <v>0</v>
      </c>
      <c r="R2512" s="1">
        <v>320</v>
      </c>
      <c r="S2512" s="1">
        <v>253</v>
      </c>
      <c r="AI2512" s="7">
        <f t="shared" si="1329"/>
        <v>0</v>
      </c>
      <c r="AJ2512" s="7">
        <f t="shared" si="1330"/>
        <v>0</v>
      </c>
      <c r="AK2512" s="7">
        <f t="shared" si="1331"/>
        <v>0</v>
      </c>
      <c r="AL2512" s="7">
        <f t="shared" si="1332"/>
        <v>0</v>
      </c>
      <c r="AM2512" s="2">
        <f t="shared" si="1333"/>
        <v>0</v>
      </c>
      <c r="AN2512" s="2">
        <f t="shared" si="1334"/>
        <v>0</v>
      </c>
      <c r="AO2512" s="2">
        <f t="shared" si="1335"/>
        <v>0</v>
      </c>
      <c r="AP2512" s="2">
        <f t="shared" si="1336"/>
        <v>0</v>
      </c>
      <c r="AR2512" t="str">
        <f t="shared" si="1321"/>
        <v>Mathews</v>
      </c>
      <c r="AS2512" t="s">
        <v>203</v>
      </c>
      <c r="AT2512" s="162">
        <v>1</v>
      </c>
      <c r="AV2512" s="91">
        <v>51</v>
      </c>
      <c r="AW2512" s="93">
        <v>115</v>
      </c>
      <c r="AX2512" s="99">
        <f t="shared" si="1337"/>
        <v>51115</v>
      </c>
      <c r="AZ2512" s="7" t="s">
        <v>3053</v>
      </c>
      <c r="BA2512" t="s">
        <v>3290</v>
      </c>
    </row>
    <row r="2513" spans="1:53" hidden="1" outlineLevel="1">
      <c r="A2513" t="s">
        <v>262</v>
      </c>
      <c r="B2513" t="s">
        <v>203</v>
      </c>
      <c r="C2513" s="1">
        <f t="shared" si="1324"/>
        <v>786</v>
      </c>
      <c r="D2513" s="7">
        <f>IF(P2513&gt;0,RANK(P2513,(P2513:R2513,S2513:AG2513)),0)</f>
        <v>0</v>
      </c>
      <c r="E2513" s="7">
        <f>IF(Q2513&gt;0,RANK(Q2513,(P2513:R2513,S2513:AG2513)),0)</f>
        <v>0</v>
      </c>
      <c r="F2513" s="7">
        <f>IF(R2513&gt;0,RANK(R2513,(P2513:R2513,S2513:AG2513)),0)</f>
        <v>1</v>
      </c>
      <c r="G2513" s="7">
        <f>IF(S2513&gt;0,RANK(S2513,(P2513:R2513,S2513:AG2513)),0)</f>
        <v>2</v>
      </c>
      <c r="H2513" s="48">
        <f t="shared" si="1325"/>
        <v>166</v>
      </c>
      <c r="I2513" s="163">
        <f t="shared" si="1308"/>
        <v>0.21119592875318066</v>
      </c>
      <c r="J2513" s="2"/>
      <c r="K2513" s="2">
        <f t="shared" si="1326"/>
        <v>0</v>
      </c>
      <c r="L2513" s="2">
        <f t="shared" si="1327"/>
        <v>0</v>
      </c>
      <c r="M2513" s="2">
        <f t="shared" si="1328"/>
        <v>0.6055979643765903</v>
      </c>
      <c r="N2513" s="2">
        <f t="shared" si="1322"/>
        <v>0.3944020356234097</v>
      </c>
      <c r="O2513" s="2">
        <f t="shared" si="1323"/>
        <v>0</v>
      </c>
      <c r="R2513" s="1">
        <v>476</v>
      </c>
      <c r="S2513" s="1">
        <v>310</v>
      </c>
      <c r="AI2513" s="7">
        <f t="shared" si="1329"/>
        <v>0</v>
      </c>
      <c r="AJ2513" s="7">
        <f t="shared" si="1330"/>
        <v>0</v>
      </c>
      <c r="AK2513" s="7">
        <f t="shared" si="1331"/>
        <v>0</v>
      </c>
      <c r="AL2513" s="7">
        <f t="shared" si="1332"/>
        <v>0</v>
      </c>
      <c r="AM2513" s="2">
        <f t="shared" si="1333"/>
        <v>0</v>
      </c>
      <c r="AN2513" s="2">
        <f t="shared" si="1334"/>
        <v>0</v>
      </c>
      <c r="AO2513" s="2">
        <f t="shared" si="1335"/>
        <v>0</v>
      </c>
      <c r="AP2513" s="2">
        <f t="shared" si="1336"/>
        <v>0</v>
      </c>
      <c r="AR2513" t="str">
        <f t="shared" si="1321"/>
        <v>Mecklenburg</v>
      </c>
      <c r="AS2513" t="s">
        <v>203</v>
      </c>
      <c r="AT2513" s="162">
        <v>5</v>
      </c>
      <c r="AV2513" s="91">
        <v>51</v>
      </c>
      <c r="AW2513" s="93">
        <v>117</v>
      </c>
      <c r="AX2513" s="99">
        <f t="shared" si="1337"/>
        <v>51117</v>
      </c>
      <c r="AZ2513" s="7" t="s">
        <v>3053</v>
      </c>
      <c r="BA2513" t="s">
        <v>3290</v>
      </c>
    </row>
    <row r="2514" spans="1:53" hidden="1" outlineLevel="1">
      <c r="A2514" t="s">
        <v>2292</v>
      </c>
      <c r="B2514" t="s">
        <v>203</v>
      </c>
      <c r="C2514" s="1">
        <f t="shared" si="1324"/>
        <v>674</v>
      </c>
      <c r="D2514" s="7">
        <f>IF(P2514&gt;0,RANK(P2514,(P2514:R2514,S2514:AG2514)),0)</f>
        <v>0</v>
      </c>
      <c r="E2514" s="7">
        <f>IF(Q2514&gt;0,RANK(Q2514,(P2514:R2514,S2514:AG2514)),0)</f>
        <v>0</v>
      </c>
      <c r="F2514" s="7">
        <f>IF(R2514&gt;0,RANK(R2514,(P2514:R2514,S2514:AG2514)),0)</f>
        <v>1</v>
      </c>
      <c r="G2514" s="7">
        <f>IF(S2514&gt;0,RANK(S2514,(P2514:R2514,S2514:AG2514)),0)</f>
        <v>2</v>
      </c>
      <c r="H2514" s="48">
        <f t="shared" si="1325"/>
        <v>146</v>
      </c>
      <c r="I2514" s="163">
        <f t="shared" si="1308"/>
        <v>0.21661721068249259</v>
      </c>
      <c r="J2514" s="2"/>
      <c r="K2514" s="2">
        <f t="shared" si="1326"/>
        <v>0</v>
      </c>
      <c r="L2514" s="2">
        <f t="shared" si="1327"/>
        <v>0</v>
      </c>
      <c r="M2514" s="2">
        <f t="shared" si="1328"/>
        <v>0.60830860534124631</v>
      </c>
      <c r="N2514" s="2">
        <f t="shared" si="1322"/>
        <v>0.39169139465875369</v>
      </c>
      <c r="O2514" s="2">
        <f t="shared" si="1323"/>
        <v>0</v>
      </c>
      <c r="R2514" s="1">
        <v>410</v>
      </c>
      <c r="S2514" s="1">
        <v>264</v>
      </c>
      <c r="AI2514" s="7">
        <f t="shared" si="1329"/>
        <v>0</v>
      </c>
      <c r="AJ2514" s="7">
        <f t="shared" si="1330"/>
        <v>0</v>
      </c>
      <c r="AK2514" s="7">
        <f t="shared" si="1331"/>
        <v>0</v>
      </c>
      <c r="AL2514" s="7">
        <f t="shared" si="1332"/>
        <v>0</v>
      </c>
      <c r="AM2514" s="2">
        <f t="shared" si="1333"/>
        <v>0</v>
      </c>
      <c r="AN2514" s="2">
        <f t="shared" si="1334"/>
        <v>0</v>
      </c>
      <c r="AO2514" s="2">
        <f t="shared" si="1335"/>
        <v>0</v>
      </c>
      <c r="AP2514" s="2">
        <f t="shared" si="1336"/>
        <v>0</v>
      </c>
      <c r="AR2514" t="str">
        <f t="shared" si="1321"/>
        <v>Middlesex</v>
      </c>
      <c r="AS2514" t="s">
        <v>203</v>
      </c>
      <c r="AT2514" s="162">
        <v>1</v>
      </c>
      <c r="AV2514" s="91">
        <v>51</v>
      </c>
      <c r="AW2514" s="93">
        <v>119</v>
      </c>
      <c r="AX2514" s="99">
        <f t="shared" si="1337"/>
        <v>51119</v>
      </c>
      <c r="AZ2514" s="7" t="s">
        <v>3053</v>
      </c>
      <c r="BA2514" t="s">
        <v>3290</v>
      </c>
    </row>
    <row r="2515" spans="1:53" hidden="1" outlineLevel="1">
      <c r="A2515" t="s">
        <v>402</v>
      </c>
      <c r="B2515" t="s">
        <v>203</v>
      </c>
      <c r="C2515" s="1">
        <f t="shared" si="1324"/>
        <v>1972</v>
      </c>
      <c r="D2515" s="7">
        <f>IF(P2515&gt;0,RANK(P2515,(P2515:R2515,S2515:AG2515)),0)</f>
        <v>0</v>
      </c>
      <c r="E2515" s="7">
        <f>IF(Q2515&gt;0,RANK(Q2515,(P2515:R2515,S2515:AG2515)),0)</f>
        <v>0</v>
      </c>
      <c r="F2515" s="7">
        <f>IF(R2515&gt;0,RANK(R2515,(P2515:R2515,S2515:AG2515)),0)</f>
        <v>2</v>
      </c>
      <c r="G2515" s="7">
        <f>IF(S2515&gt;0,RANK(S2515,(P2515:R2515,S2515:AG2515)),0)</f>
        <v>1</v>
      </c>
      <c r="H2515" s="48">
        <f t="shared" si="1325"/>
        <v>42</v>
      </c>
      <c r="I2515" s="163">
        <f t="shared" si="1308"/>
        <v>2.1298174442190669E-2</v>
      </c>
      <c r="J2515" s="2"/>
      <c r="K2515" s="2">
        <f t="shared" si="1326"/>
        <v>0</v>
      </c>
      <c r="L2515" s="2">
        <f t="shared" si="1327"/>
        <v>0</v>
      </c>
      <c r="M2515" s="2">
        <f t="shared" si="1328"/>
        <v>0.48935091277890469</v>
      </c>
      <c r="N2515" s="2">
        <f t="shared" si="1322"/>
        <v>0.51064908722109537</v>
      </c>
      <c r="O2515" s="2">
        <f t="shared" si="1323"/>
        <v>0</v>
      </c>
      <c r="R2515" s="1">
        <v>965</v>
      </c>
      <c r="S2515" s="1">
        <v>1007</v>
      </c>
      <c r="AI2515" s="7">
        <f t="shared" si="1329"/>
        <v>0</v>
      </c>
      <c r="AJ2515" s="7">
        <f t="shared" si="1330"/>
        <v>0</v>
      </c>
      <c r="AK2515" s="7">
        <f t="shared" si="1331"/>
        <v>0</v>
      </c>
      <c r="AL2515" s="7">
        <f t="shared" si="1332"/>
        <v>0</v>
      </c>
      <c r="AM2515" s="2">
        <f t="shared" si="1333"/>
        <v>0</v>
      </c>
      <c r="AN2515" s="2">
        <f t="shared" si="1334"/>
        <v>0</v>
      </c>
      <c r="AO2515" s="2">
        <f t="shared" si="1335"/>
        <v>0</v>
      </c>
      <c r="AP2515" s="2">
        <f t="shared" si="1336"/>
        <v>0</v>
      </c>
      <c r="AR2515" t="str">
        <f t="shared" si="1321"/>
        <v>Montgomery</v>
      </c>
      <c r="AS2515" t="s">
        <v>203</v>
      </c>
      <c r="AT2515" s="162">
        <v>9</v>
      </c>
      <c r="AV2515" s="91">
        <v>51</v>
      </c>
      <c r="AW2515" s="93">
        <v>121</v>
      </c>
      <c r="AX2515" s="99">
        <f t="shared" si="1337"/>
        <v>51121</v>
      </c>
      <c r="AZ2515" s="7" t="s">
        <v>3053</v>
      </c>
      <c r="BA2515" t="s">
        <v>3290</v>
      </c>
    </row>
    <row r="2516" spans="1:53" hidden="1" outlineLevel="1">
      <c r="A2516" t="s">
        <v>204</v>
      </c>
      <c r="B2516" t="s">
        <v>203</v>
      </c>
      <c r="C2516" s="1">
        <f t="shared" si="1324"/>
        <v>685</v>
      </c>
      <c r="D2516" s="7">
        <f>IF(P2516&gt;0,RANK(P2516,(P2516:R2516,S2516:AG2516)),0)</f>
        <v>0</v>
      </c>
      <c r="E2516" s="7">
        <f>IF(Q2516&gt;0,RANK(Q2516,(P2516:R2516,S2516:AG2516)),0)</f>
        <v>0</v>
      </c>
      <c r="F2516" s="7">
        <f>IF(R2516&gt;0,RANK(R2516,(P2516:R2516,S2516:AG2516)),0)</f>
        <v>1</v>
      </c>
      <c r="G2516" s="7">
        <f>IF(S2516&gt;0,RANK(S2516,(P2516:R2516,S2516:AG2516)),0)</f>
        <v>2</v>
      </c>
      <c r="H2516" s="48">
        <f t="shared" si="1325"/>
        <v>85</v>
      </c>
      <c r="I2516" s="163">
        <f t="shared" si="1308"/>
        <v>0.12408759124087591</v>
      </c>
      <c r="J2516" s="2"/>
      <c r="K2516" s="2">
        <f t="shared" si="1326"/>
        <v>0</v>
      </c>
      <c r="L2516" s="2">
        <f t="shared" si="1327"/>
        <v>0</v>
      </c>
      <c r="M2516" s="2">
        <f t="shared" si="1328"/>
        <v>0.56204379562043794</v>
      </c>
      <c r="N2516" s="2">
        <f t="shared" si="1322"/>
        <v>0.43795620437956206</v>
      </c>
      <c r="O2516" s="2">
        <f t="shared" si="1323"/>
        <v>0</v>
      </c>
      <c r="R2516" s="1">
        <v>385</v>
      </c>
      <c r="S2516" s="1">
        <v>300</v>
      </c>
      <c r="AI2516" s="7">
        <f t="shared" si="1329"/>
        <v>0</v>
      </c>
      <c r="AJ2516" s="7">
        <f t="shared" si="1330"/>
        <v>0</v>
      </c>
      <c r="AK2516" s="7">
        <f t="shared" si="1331"/>
        <v>0</v>
      </c>
      <c r="AL2516" s="7">
        <f t="shared" si="1332"/>
        <v>0</v>
      </c>
      <c r="AM2516" s="2">
        <f t="shared" si="1333"/>
        <v>0</v>
      </c>
      <c r="AN2516" s="2">
        <f t="shared" si="1334"/>
        <v>0</v>
      </c>
      <c r="AO2516" s="2">
        <f t="shared" si="1335"/>
        <v>0</v>
      </c>
      <c r="AP2516" s="2">
        <f t="shared" si="1336"/>
        <v>0</v>
      </c>
      <c r="AR2516" t="str">
        <f t="shared" si="1321"/>
        <v>Nelson</v>
      </c>
      <c r="AS2516" t="s">
        <v>203</v>
      </c>
      <c r="AT2516" s="162">
        <v>5</v>
      </c>
      <c r="AV2516" s="91">
        <v>51</v>
      </c>
      <c r="AW2516" s="93">
        <v>125</v>
      </c>
      <c r="AX2516" s="99">
        <f t="shared" si="1337"/>
        <v>51125</v>
      </c>
      <c r="AZ2516" s="7" t="s">
        <v>3053</v>
      </c>
      <c r="BA2516" t="s">
        <v>3290</v>
      </c>
    </row>
    <row r="2517" spans="1:53" hidden="1" outlineLevel="1">
      <c r="A2517" t="s">
        <v>3193</v>
      </c>
      <c r="B2517" t="s">
        <v>203</v>
      </c>
      <c r="C2517" s="1">
        <f t="shared" si="1324"/>
        <v>986</v>
      </c>
      <c r="D2517" s="7">
        <f>IF(P2517&gt;0,RANK(P2517,(P2517:R2517,S2517:AG2517)),0)</f>
        <v>0</v>
      </c>
      <c r="E2517" s="7">
        <f>IF(Q2517&gt;0,RANK(Q2517,(P2517:R2517,S2517:AG2517)),0)</f>
        <v>0</v>
      </c>
      <c r="F2517" s="7">
        <f>IF(R2517&gt;0,RANK(R2517,(P2517:R2517,S2517:AG2517)),0)</f>
        <v>1</v>
      </c>
      <c r="G2517" s="7">
        <f>IF(S2517&gt;0,RANK(S2517,(P2517:R2517,S2517:AG2517)),0)</f>
        <v>2</v>
      </c>
      <c r="H2517" s="48">
        <f t="shared" si="1325"/>
        <v>72</v>
      </c>
      <c r="I2517" s="163">
        <f t="shared" si="1308"/>
        <v>7.3022312373225151E-2</v>
      </c>
      <c r="J2517" s="2"/>
      <c r="K2517" s="2">
        <f t="shared" si="1326"/>
        <v>0</v>
      </c>
      <c r="L2517" s="2">
        <f t="shared" si="1327"/>
        <v>0</v>
      </c>
      <c r="M2517" s="2">
        <f t="shared" si="1328"/>
        <v>0.5365111561866126</v>
      </c>
      <c r="N2517" s="2">
        <f t="shared" si="1322"/>
        <v>0.4634888438133874</v>
      </c>
      <c r="O2517" s="2">
        <f t="shared" si="1323"/>
        <v>0</v>
      </c>
      <c r="R2517" s="1">
        <v>529</v>
      </c>
      <c r="S2517" s="1">
        <v>457</v>
      </c>
      <c r="AI2517" s="7">
        <f t="shared" si="1329"/>
        <v>0</v>
      </c>
      <c r="AJ2517" s="7">
        <f t="shared" si="1330"/>
        <v>0</v>
      </c>
      <c r="AK2517" s="7">
        <f t="shared" si="1331"/>
        <v>0</v>
      </c>
      <c r="AL2517" s="7">
        <f t="shared" si="1332"/>
        <v>0</v>
      </c>
      <c r="AM2517" s="2">
        <f t="shared" si="1333"/>
        <v>0</v>
      </c>
      <c r="AN2517" s="2">
        <f t="shared" si="1334"/>
        <v>0</v>
      </c>
      <c r="AO2517" s="2">
        <f t="shared" si="1335"/>
        <v>0</v>
      </c>
      <c r="AP2517" s="2">
        <f t="shared" si="1336"/>
        <v>0</v>
      </c>
      <c r="AR2517" t="str">
        <f t="shared" si="1321"/>
        <v>New Kent</v>
      </c>
      <c r="AS2517" t="s">
        <v>203</v>
      </c>
      <c r="AT2517" s="162">
        <v>7</v>
      </c>
      <c r="AV2517" s="91">
        <v>51</v>
      </c>
      <c r="AW2517" s="93">
        <v>127</v>
      </c>
      <c r="AX2517" s="99">
        <f t="shared" si="1337"/>
        <v>51127</v>
      </c>
      <c r="AZ2517" s="7" t="s">
        <v>3053</v>
      </c>
      <c r="BA2517" t="s">
        <v>3290</v>
      </c>
    </row>
    <row r="2518" spans="1:53" hidden="1" outlineLevel="1">
      <c r="A2518" t="s">
        <v>2811</v>
      </c>
      <c r="B2518" t="s">
        <v>203</v>
      </c>
      <c r="C2518" s="1">
        <f t="shared" si="1324"/>
        <v>441</v>
      </c>
      <c r="D2518" s="7">
        <f>IF(P2518&gt;0,RANK(P2518,(P2518:R2518,S2518:AG2518)),0)</f>
        <v>0</v>
      </c>
      <c r="E2518" s="7">
        <f>IF(Q2518&gt;0,RANK(Q2518,(P2518:R2518,S2518:AG2518)),0)</f>
        <v>0</v>
      </c>
      <c r="F2518" s="7">
        <f>IF(R2518&gt;0,RANK(R2518,(P2518:R2518,S2518:AG2518)),0)</f>
        <v>1</v>
      </c>
      <c r="G2518" s="7">
        <f>IF(S2518&gt;0,RANK(S2518,(P2518:R2518,S2518:AG2518)),0)</f>
        <v>2</v>
      </c>
      <c r="H2518" s="48">
        <f t="shared" si="1325"/>
        <v>89</v>
      </c>
      <c r="I2518" s="163">
        <f t="shared" si="1308"/>
        <v>0.20181405895691609</v>
      </c>
      <c r="J2518" s="2"/>
      <c r="K2518" s="2">
        <f t="shared" si="1326"/>
        <v>0</v>
      </c>
      <c r="L2518" s="2">
        <f t="shared" si="1327"/>
        <v>0</v>
      </c>
      <c r="M2518" s="2">
        <f t="shared" si="1328"/>
        <v>0.60090702947845809</v>
      </c>
      <c r="N2518" s="2">
        <f t="shared" si="1322"/>
        <v>0.39909297052154197</v>
      </c>
      <c r="O2518" s="2">
        <f t="shared" si="1323"/>
        <v>-5.5511151231257827E-17</v>
      </c>
      <c r="R2518" s="1">
        <v>265</v>
      </c>
      <c r="S2518" s="1">
        <v>176</v>
      </c>
      <c r="AI2518" s="7">
        <f t="shared" si="1329"/>
        <v>0</v>
      </c>
      <c r="AJ2518" s="7">
        <f t="shared" si="1330"/>
        <v>0</v>
      </c>
      <c r="AK2518" s="7">
        <f t="shared" si="1331"/>
        <v>0</v>
      </c>
      <c r="AL2518" s="7">
        <f t="shared" si="1332"/>
        <v>0</v>
      </c>
      <c r="AM2518" s="2">
        <f t="shared" si="1333"/>
        <v>0</v>
      </c>
      <c r="AN2518" s="2">
        <f t="shared" si="1334"/>
        <v>0</v>
      </c>
      <c r="AO2518" s="2">
        <f t="shared" si="1335"/>
        <v>0</v>
      </c>
      <c r="AP2518" s="2">
        <f t="shared" si="1336"/>
        <v>0</v>
      </c>
      <c r="AR2518" t="str">
        <f t="shared" si="1321"/>
        <v>Northampton</v>
      </c>
      <c r="AS2518" t="s">
        <v>203</v>
      </c>
      <c r="AT2518" s="162">
        <v>2</v>
      </c>
      <c r="AV2518" s="91">
        <v>51</v>
      </c>
      <c r="AW2518" s="93">
        <v>131</v>
      </c>
      <c r="AX2518" s="99">
        <f t="shared" si="1337"/>
        <v>51131</v>
      </c>
      <c r="AZ2518" s="7" t="s">
        <v>3053</v>
      </c>
      <c r="BA2518" t="s">
        <v>3290</v>
      </c>
    </row>
    <row r="2519" spans="1:53" hidden="1" outlineLevel="1">
      <c r="A2519" t="s">
        <v>2300</v>
      </c>
      <c r="B2519" t="s">
        <v>203</v>
      </c>
      <c r="C2519" s="1">
        <f t="shared" si="1324"/>
        <v>941</v>
      </c>
      <c r="D2519" s="7">
        <f>IF(P2519&gt;0,RANK(P2519,(P2519:R2519,S2519:AG2519)),0)</f>
        <v>0</v>
      </c>
      <c r="E2519" s="7">
        <f>IF(Q2519&gt;0,RANK(Q2519,(P2519:R2519,S2519:AG2519)),0)</f>
        <v>0</v>
      </c>
      <c r="F2519" s="7">
        <f>IF(R2519&gt;0,RANK(R2519,(P2519:R2519,S2519:AG2519)),0)</f>
        <v>1</v>
      </c>
      <c r="G2519" s="7">
        <f>IF(S2519&gt;0,RANK(S2519,(P2519:R2519,S2519:AG2519)),0)</f>
        <v>2</v>
      </c>
      <c r="H2519" s="48">
        <f t="shared" si="1325"/>
        <v>429</v>
      </c>
      <c r="I2519" s="163">
        <f t="shared" si="1308"/>
        <v>0.45589798087141337</v>
      </c>
      <c r="J2519" s="2"/>
      <c r="K2519" s="2">
        <f t="shared" si="1326"/>
        <v>0</v>
      </c>
      <c r="L2519" s="2">
        <f t="shared" si="1327"/>
        <v>0</v>
      </c>
      <c r="M2519" s="2">
        <f t="shared" si="1328"/>
        <v>0.72794899043570671</v>
      </c>
      <c r="N2519" s="2">
        <f t="shared" si="1322"/>
        <v>0.27205100956429329</v>
      </c>
      <c r="O2519" s="2">
        <f t="shared" si="1323"/>
        <v>0</v>
      </c>
      <c r="R2519" s="1">
        <v>685</v>
      </c>
      <c r="S2519" s="1">
        <v>256</v>
      </c>
      <c r="AI2519" s="7">
        <f t="shared" si="1329"/>
        <v>0</v>
      </c>
      <c r="AJ2519" s="7">
        <f t="shared" si="1330"/>
        <v>0</v>
      </c>
      <c r="AK2519" s="7">
        <f t="shared" si="1331"/>
        <v>0</v>
      </c>
      <c r="AL2519" s="7">
        <f t="shared" si="1332"/>
        <v>0</v>
      </c>
      <c r="AM2519" s="2">
        <f t="shared" si="1333"/>
        <v>0</v>
      </c>
      <c r="AN2519" s="2">
        <f t="shared" si="1334"/>
        <v>0</v>
      </c>
      <c r="AO2519" s="2">
        <f t="shared" si="1335"/>
        <v>0</v>
      </c>
      <c r="AP2519" s="2">
        <f t="shared" si="1336"/>
        <v>0</v>
      </c>
      <c r="AR2519" t="str">
        <f t="shared" si="1321"/>
        <v>Northumberland</v>
      </c>
      <c r="AS2519" t="s">
        <v>203</v>
      </c>
      <c r="AT2519" s="162">
        <v>1</v>
      </c>
      <c r="AV2519" s="91">
        <v>51</v>
      </c>
      <c r="AW2519" s="93">
        <v>133</v>
      </c>
      <c r="AX2519" s="99">
        <f t="shared" si="1337"/>
        <v>51133</v>
      </c>
      <c r="AZ2519" s="7" t="s">
        <v>3053</v>
      </c>
      <c r="BA2519" t="s">
        <v>3290</v>
      </c>
    </row>
    <row r="2520" spans="1:53" hidden="1" outlineLevel="1">
      <c r="A2520" t="s">
        <v>1685</v>
      </c>
      <c r="B2520" t="s">
        <v>203</v>
      </c>
      <c r="C2520" s="1">
        <f t="shared" ref="C2520:C2551" si="1338">SUM(P2520:AG2520)</f>
        <v>395</v>
      </c>
      <c r="D2520" s="7">
        <f>IF(P2520&gt;0,RANK(P2520,(P2520:R2520,S2520:AG2520)),0)</f>
        <v>0</v>
      </c>
      <c r="E2520" s="7">
        <f>IF(Q2520&gt;0,RANK(Q2520,(P2520:R2520,S2520:AG2520)),0)</f>
        <v>0</v>
      </c>
      <c r="F2520" s="7">
        <f>IF(R2520&gt;0,RANK(R2520,(P2520:R2520,S2520:AG2520)),0)</f>
        <v>1</v>
      </c>
      <c r="G2520" s="7">
        <f>IF(S2520&gt;0,RANK(S2520,(P2520:R2520,S2520:AG2520)),0)</f>
        <v>2</v>
      </c>
      <c r="H2520" s="48">
        <f t="shared" ref="H2520:H2551" si="1339">MAX(P2520:Y2520)-LARGE(P2520:Y2520,2)</f>
        <v>51</v>
      </c>
      <c r="I2520" s="163">
        <f t="shared" ref="I2520:I2582" si="1340">H2520/C2520</f>
        <v>0.12911392405063291</v>
      </c>
      <c r="J2520" s="2"/>
      <c r="K2520" s="2">
        <f t="shared" ref="K2520:K2551" si="1341">IF($C2520=0,"-",P2520/$C2520)</f>
        <v>0</v>
      </c>
      <c r="L2520" s="2">
        <f t="shared" ref="L2520:L2551" si="1342">IF($C2520=0,"-",Q2520/$C2520)</f>
        <v>0</v>
      </c>
      <c r="M2520" s="2">
        <f t="shared" ref="M2520:M2551" si="1343">IF($C2520=0,"-",R2520/$C2520)</f>
        <v>0.56455696202531647</v>
      </c>
      <c r="N2520" s="2">
        <f t="shared" si="1322"/>
        <v>0.43544303797468353</v>
      </c>
      <c r="O2520" s="2">
        <f t="shared" si="1323"/>
        <v>0</v>
      </c>
      <c r="R2520" s="1">
        <v>223</v>
      </c>
      <c r="S2520" s="1">
        <v>172</v>
      </c>
      <c r="AI2520" s="7">
        <f t="shared" ref="AI2520:AI2551" si="1344">IF(T2520&gt;0,RANK(T2520,(P2520:Z2520)),0)</f>
        <v>0</v>
      </c>
      <c r="AJ2520" s="7">
        <f t="shared" ref="AJ2520:AJ2551" si="1345">IF(U2520&gt;0,RANK(U2520,(P2520:Z2520)),0)</f>
        <v>0</v>
      </c>
      <c r="AK2520" s="7">
        <f t="shared" ref="AK2520:AK2551" si="1346">IF(V2520&gt;0,RANK(V2520,(P2520:Z2520)),0)</f>
        <v>0</v>
      </c>
      <c r="AL2520" s="7">
        <f t="shared" ref="AL2520:AL2551" si="1347">IF(W2520&gt;0,RANK(W2520,(P2520:Z2520)),0)</f>
        <v>0</v>
      </c>
      <c r="AM2520" s="2">
        <f t="shared" ref="AM2520:AM2551" si="1348">IF($C2520=0,"-",T2520/$C2520)</f>
        <v>0</v>
      </c>
      <c r="AN2520" s="2">
        <f t="shared" ref="AN2520:AN2551" si="1349">IF($C2520=0,"-",U2520/$C2520)</f>
        <v>0</v>
      </c>
      <c r="AO2520" s="2">
        <f t="shared" ref="AO2520:AO2551" si="1350">IF($C2520=0,"-",V2520/$C2520)</f>
        <v>0</v>
      </c>
      <c r="AP2520" s="2">
        <f t="shared" ref="AP2520:AP2551" si="1351">IF($C2520=0,"-",W2520/$C2520)</f>
        <v>0</v>
      </c>
      <c r="AR2520" t="str">
        <f t="shared" si="1321"/>
        <v>Nottoway</v>
      </c>
      <c r="AS2520" t="s">
        <v>203</v>
      </c>
      <c r="AT2520" s="162">
        <v>4</v>
      </c>
      <c r="AV2520" s="91">
        <v>51</v>
      </c>
      <c r="AW2520" s="93">
        <v>135</v>
      </c>
      <c r="AX2520" s="99">
        <f t="shared" ref="AX2520:AX2551" si="1352">AV2520*1000+AW2520</f>
        <v>51135</v>
      </c>
      <c r="AZ2520" s="7" t="s">
        <v>3053</v>
      </c>
      <c r="BA2520" t="s">
        <v>3290</v>
      </c>
    </row>
    <row r="2521" spans="1:53" hidden="1" outlineLevel="1">
      <c r="A2521" t="s">
        <v>1445</v>
      </c>
      <c r="B2521" t="s">
        <v>203</v>
      </c>
      <c r="C2521" s="1">
        <f t="shared" si="1338"/>
        <v>1277</v>
      </c>
      <c r="D2521" s="7">
        <f>IF(P2521&gt;0,RANK(P2521,(P2521:R2521,S2521:AG2521)),0)</f>
        <v>0</v>
      </c>
      <c r="E2521" s="7">
        <f>IF(Q2521&gt;0,RANK(Q2521,(P2521:R2521,S2521:AG2521)),0)</f>
        <v>0</v>
      </c>
      <c r="F2521" s="7">
        <f>IF(R2521&gt;0,RANK(R2521,(P2521:R2521,S2521:AG2521)),0)</f>
        <v>1</v>
      </c>
      <c r="G2521" s="7">
        <f>IF(S2521&gt;0,RANK(S2521,(P2521:R2521,S2521:AG2521)),0)</f>
        <v>2</v>
      </c>
      <c r="H2521" s="48">
        <f t="shared" si="1339"/>
        <v>311</v>
      </c>
      <c r="I2521" s="163">
        <f t="shared" si="1340"/>
        <v>0.24353954581049334</v>
      </c>
      <c r="J2521" s="2"/>
      <c r="K2521" s="2">
        <f t="shared" si="1341"/>
        <v>0</v>
      </c>
      <c r="L2521" s="2">
        <f t="shared" si="1342"/>
        <v>0</v>
      </c>
      <c r="M2521" s="2">
        <f t="shared" si="1343"/>
        <v>0.62176977290524671</v>
      </c>
      <c r="N2521" s="2">
        <f t="shared" si="1322"/>
        <v>0.37823022709475335</v>
      </c>
      <c r="O2521" s="2">
        <f t="shared" si="1323"/>
        <v>-5.5511151231257827E-17</v>
      </c>
      <c r="R2521" s="1">
        <v>794</v>
      </c>
      <c r="S2521" s="1">
        <v>483</v>
      </c>
      <c r="AI2521" s="7">
        <f t="shared" si="1344"/>
        <v>0</v>
      </c>
      <c r="AJ2521" s="7">
        <f t="shared" si="1345"/>
        <v>0</v>
      </c>
      <c r="AK2521" s="7">
        <f t="shared" si="1346"/>
        <v>0</v>
      </c>
      <c r="AL2521" s="7">
        <f t="shared" si="1347"/>
        <v>0</v>
      </c>
      <c r="AM2521" s="2">
        <f t="shared" si="1348"/>
        <v>0</v>
      </c>
      <c r="AN2521" s="2">
        <f t="shared" si="1349"/>
        <v>0</v>
      </c>
      <c r="AO2521" s="2">
        <f t="shared" si="1350"/>
        <v>0</v>
      </c>
      <c r="AP2521" s="2">
        <f t="shared" si="1351"/>
        <v>0</v>
      </c>
      <c r="AR2521" t="str">
        <f t="shared" si="1321"/>
        <v>Orange</v>
      </c>
      <c r="AS2521" t="s">
        <v>203</v>
      </c>
      <c r="AT2521" s="162">
        <v>7</v>
      </c>
      <c r="AV2521" s="91">
        <v>51</v>
      </c>
      <c r="AW2521" s="93">
        <v>137</v>
      </c>
      <c r="AX2521" s="99">
        <f t="shared" si="1352"/>
        <v>51137</v>
      </c>
      <c r="AZ2521" s="7" t="s">
        <v>3053</v>
      </c>
      <c r="BA2521" t="s">
        <v>3290</v>
      </c>
    </row>
    <row r="2522" spans="1:53" hidden="1" outlineLevel="1">
      <c r="A2522" t="s">
        <v>2129</v>
      </c>
      <c r="B2522" t="s">
        <v>203</v>
      </c>
      <c r="C2522" s="1">
        <f t="shared" si="1338"/>
        <v>520</v>
      </c>
      <c r="D2522" s="7">
        <f>IF(P2522&gt;0,RANK(P2522,(P2522:R2522,S2522:AG2522)),0)</f>
        <v>0</v>
      </c>
      <c r="E2522" s="7">
        <f>IF(Q2522&gt;0,RANK(Q2522,(P2522:R2522,S2522:AG2522)),0)</f>
        <v>0</v>
      </c>
      <c r="F2522" s="7">
        <f>IF(R2522&gt;0,RANK(R2522,(P2522:R2522,S2522:AG2522)),0)</f>
        <v>1</v>
      </c>
      <c r="G2522" s="7">
        <f>IF(S2522&gt;0,RANK(S2522,(P2522:R2522,S2522:AG2522)),0)</f>
        <v>2</v>
      </c>
      <c r="H2522" s="48">
        <f t="shared" si="1339"/>
        <v>86</v>
      </c>
      <c r="I2522" s="163">
        <f t="shared" si="1340"/>
        <v>0.16538461538461538</v>
      </c>
      <c r="J2522" s="2"/>
      <c r="K2522" s="2">
        <f t="shared" si="1341"/>
        <v>0</v>
      </c>
      <c r="L2522" s="2">
        <f t="shared" si="1342"/>
        <v>0</v>
      </c>
      <c r="M2522" s="2">
        <f t="shared" si="1343"/>
        <v>0.58269230769230773</v>
      </c>
      <c r="N2522" s="2">
        <f t="shared" si="1322"/>
        <v>0.41730769230769232</v>
      </c>
      <c r="O2522" s="2">
        <f t="shared" si="1323"/>
        <v>-5.5511151231257827E-17</v>
      </c>
      <c r="R2522" s="1">
        <v>303</v>
      </c>
      <c r="S2522" s="1">
        <v>217</v>
      </c>
      <c r="AI2522" s="7">
        <f t="shared" si="1344"/>
        <v>0</v>
      </c>
      <c r="AJ2522" s="7">
        <f t="shared" si="1345"/>
        <v>0</v>
      </c>
      <c r="AK2522" s="7">
        <f t="shared" si="1346"/>
        <v>0</v>
      </c>
      <c r="AL2522" s="7">
        <f t="shared" si="1347"/>
        <v>0</v>
      </c>
      <c r="AM2522" s="2">
        <f t="shared" si="1348"/>
        <v>0</v>
      </c>
      <c r="AN2522" s="2">
        <f t="shared" si="1349"/>
        <v>0</v>
      </c>
      <c r="AO2522" s="2">
        <f t="shared" si="1350"/>
        <v>0</v>
      </c>
      <c r="AP2522" s="2">
        <f t="shared" si="1351"/>
        <v>0</v>
      </c>
      <c r="AR2522" t="str">
        <f t="shared" si="1321"/>
        <v>Page</v>
      </c>
      <c r="AS2522" t="s">
        <v>203</v>
      </c>
      <c r="AT2522" s="162">
        <v>6</v>
      </c>
      <c r="AV2522" s="91">
        <v>51</v>
      </c>
      <c r="AW2522" s="93">
        <v>139</v>
      </c>
      <c r="AX2522" s="99">
        <f t="shared" si="1352"/>
        <v>51139</v>
      </c>
      <c r="AZ2522" s="7" t="s">
        <v>3053</v>
      </c>
      <c r="BA2522" t="s">
        <v>3290</v>
      </c>
    </row>
    <row r="2523" spans="1:53" hidden="1" outlineLevel="1">
      <c r="A2523" t="s">
        <v>1430</v>
      </c>
      <c r="B2523" t="s">
        <v>203</v>
      </c>
      <c r="C2523" s="1">
        <f t="shared" si="1338"/>
        <v>496</v>
      </c>
      <c r="D2523" s="7">
        <f>IF(P2523&gt;0,RANK(P2523,(P2523:R2523,S2523:AG2523)),0)</f>
        <v>0</v>
      </c>
      <c r="E2523" s="7">
        <f>IF(Q2523&gt;0,RANK(Q2523,(P2523:R2523,S2523:AG2523)),0)</f>
        <v>0</v>
      </c>
      <c r="F2523" s="7">
        <f>IF(R2523&gt;0,RANK(R2523,(P2523:R2523,S2523:AG2523)),0)</f>
        <v>2</v>
      </c>
      <c r="G2523" s="7">
        <f>IF(S2523&gt;0,RANK(S2523,(P2523:R2523,S2523:AG2523)),0)</f>
        <v>1</v>
      </c>
      <c r="H2523" s="48">
        <f t="shared" si="1339"/>
        <v>14</v>
      </c>
      <c r="I2523" s="163">
        <f t="shared" si="1340"/>
        <v>2.8225806451612902E-2</v>
      </c>
      <c r="J2523" s="2"/>
      <c r="K2523" s="2">
        <f t="shared" si="1341"/>
        <v>0</v>
      </c>
      <c r="L2523" s="2">
        <f t="shared" si="1342"/>
        <v>0</v>
      </c>
      <c r="M2523" s="2">
        <f t="shared" si="1343"/>
        <v>0.48588709677419356</v>
      </c>
      <c r="N2523" s="2">
        <f t="shared" si="1322"/>
        <v>0.51411290322580649</v>
      </c>
      <c r="O2523" s="2">
        <f t="shared" si="1323"/>
        <v>0</v>
      </c>
      <c r="R2523" s="1">
        <v>241</v>
      </c>
      <c r="S2523" s="1">
        <v>255</v>
      </c>
      <c r="AI2523" s="7">
        <f t="shared" si="1344"/>
        <v>0</v>
      </c>
      <c r="AJ2523" s="7">
        <f t="shared" si="1345"/>
        <v>0</v>
      </c>
      <c r="AK2523" s="7">
        <f t="shared" si="1346"/>
        <v>0</v>
      </c>
      <c r="AL2523" s="7">
        <f t="shared" si="1347"/>
        <v>0</v>
      </c>
      <c r="AM2523" s="2">
        <f t="shared" si="1348"/>
        <v>0</v>
      </c>
      <c r="AN2523" s="2">
        <f t="shared" si="1349"/>
        <v>0</v>
      </c>
      <c r="AO2523" s="2">
        <f t="shared" si="1350"/>
        <v>0</v>
      </c>
      <c r="AP2523" s="2">
        <f t="shared" si="1351"/>
        <v>0</v>
      </c>
      <c r="AR2523" t="str">
        <f t="shared" ref="AR2523:AR2586" si="1353">A2523</f>
        <v>Patrick</v>
      </c>
      <c r="AS2523" t="s">
        <v>203</v>
      </c>
      <c r="AT2523" s="162">
        <v>9</v>
      </c>
      <c r="AV2523" s="91">
        <v>51</v>
      </c>
      <c r="AW2523" s="93">
        <v>141</v>
      </c>
      <c r="AX2523" s="99">
        <f t="shared" si="1352"/>
        <v>51141</v>
      </c>
      <c r="AZ2523" s="7" t="s">
        <v>3053</v>
      </c>
      <c r="BA2523" t="s">
        <v>3290</v>
      </c>
    </row>
    <row r="2524" spans="1:53" hidden="1" outlineLevel="1">
      <c r="A2524" t="s">
        <v>734</v>
      </c>
      <c r="B2524" t="s">
        <v>203</v>
      </c>
      <c r="C2524" s="1">
        <f t="shared" si="1338"/>
        <v>1308</v>
      </c>
      <c r="D2524" s="7">
        <f>IF(P2524&gt;0,RANK(P2524,(P2524:R2524,S2524:AG2524)),0)</f>
        <v>0</v>
      </c>
      <c r="E2524" s="7">
        <f>IF(Q2524&gt;0,RANK(Q2524,(P2524:R2524,S2524:AG2524)),0)</f>
        <v>0</v>
      </c>
      <c r="F2524" s="7">
        <f>IF(R2524&gt;0,RANK(R2524,(P2524:R2524,S2524:AG2524)),0)</f>
        <v>1</v>
      </c>
      <c r="G2524" s="7">
        <f>IF(S2524&gt;0,RANK(S2524,(P2524:R2524,S2524:AG2524)),0)</f>
        <v>2</v>
      </c>
      <c r="H2524" s="48">
        <f t="shared" si="1339"/>
        <v>366</v>
      </c>
      <c r="I2524" s="163">
        <f t="shared" si="1340"/>
        <v>0.27981651376146788</v>
      </c>
      <c r="J2524" s="2"/>
      <c r="K2524" s="2">
        <f t="shared" si="1341"/>
        <v>0</v>
      </c>
      <c r="L2524" s="2">
        <f t="shared" si="1342"/>
        <v>0</v>
      </c>
      <c r="M2524" s="2">
        <f t="shared" si="1343"/>
        <v>0.63990825688073394</v>
      </c>
      <c r="N2524" s="2">
        <f t="shared" si="1322"/>
        <v>0.36009174311926606</v>
      </c>
      <c r="O2524" s="2">
        <f t="shared" si="1323"/>
        <v>0</v>
      </c>
      <c r="R2524" s="1">
        <v>837</v>
      </c>
      <c r="S2524" s="1">
        <v>471</v>
      </c>
      <c r="AI2524" s="7">
        <f t="shared" si="1344"/>
        <v>0</v>
      </c>
      <c r="AJ2524" s="7">
        <f t="shared" si="1345"/>
        <v>0</v>
      </c>
      <c r="AK2524" s="7">
        <f t="shared" si="1346"/>
        <v>0</v>
      </c>
      <c r="AL2524" s="7">
        <f t="shared" si="1347"/>
        <v>0</v>
      </c>
      <c r="AM2524" s="2">
        <f t="shared" si="1348"/>
        <v>0</v>
      </c>
      <c r="AN2524" s="2">
        <f t="shared" si="1349"/>
        <v>0</v>
      </c>
      <c r="AO2524" s="2">
        <f t="shared" si="1350"/>
        <v>0</v>
      </c>
      <c r="AP2524" s="2">
        <f t="shared" si="1351"/>
        <v>0</v>
      </c>
      <c r="AR2524" t="str">
        <f t="shared" si="1353"/>
        <v>Pittsylvania</v>
      </c>
      <c r="AS2524" t="s">
        <v>203</v>
      </c>
      <c r="AT2524" s="162">
        <v>5</v>
      </c>
      <c r="AV2524" s="91">
        <v>51</v>
      </c>
      <c r="AW2524" s="93">
        <v>143</v>
      </c>
      <c r="AX2524" s="99">
        <f t="shared" si="1352"/>
        <v>51143</v>
      </c>
      <c r="AZ2524" s="7" t="s">
        <v>3053</v>
      </c>
      <c r="BA2524" t="s">
        <v>3290</v>
      </c>
    </row>
    <row r="2525" spans="1:53" hidden="1" outlineLevel="1">
      <c r="A2525" t="s">
        <v>735</v>
      </c>
      <c r="B2525" t="s">
        <v>203</v>
      </c>
      <c r="C2525" s="1">
        <f t="shared" si="1338"/>
        <v>1433</v>
      </c>
      <c r="D2525" s="7">
        <f>IF(P2525&gt;0,RANK(P2525,(P2525:R2525,S2525:AG2525)),0)</f>
        <v>0</v>
      </c>
      <c r="E2525" s="7">
        <f>IF(Q2525&gt;0,RANK(Q2525,(P2525:R2525,S2525:AG2525)),0)</f>
        <v>0</v>
      </c>
      <c r="F2525" s="7">
        <f>IF(R2525&gt;0,RANK(R2525,(P2525:R2525,S2525:AG2525)),0)</f>
        <v>1</v>
      </c>
      <c r="G2525" s="7">
        <f>IF(S2525&gt;0,RANK(S2525,(P2525:R2525,S2525:AG2525)),0)</f>
        <v>2</v>
      </c>
      <c r="H2525" s="48">
        <f t="shared" si="1339"/>
        <v>205</v>
      </c>
      <c r="I2525" s="163">
        <f t="shared" si="1340"/>
        <v>0.14305652477320308</v>
      </c>
      <c r="J2525" s="2"/>
      <c r="K2525" s="2">
        <f t="shared" si="1341"/>
        <v>0</v>
      </c>
      <c r="L2525" s="2">
        <f t="shared" si="1342"/>
        <v>0</v>
      </c>
      <c r="M2525" s="2">
        <f t="shared" si="1343"/>
        <v>0.57152826238660148</v>
      </c>
      <c r="N2525" s="2">
        <f t="shared" si="1322"/>
        <v>0.42847173761339846</v>
      </c>
      <c r="O2525" s="2">
        <f t="shared" si="1323"/>
        <v>5.5511151231257827E-17</v>
      </c>
      <c r="R2525" s="1">
        <v>819</v>
      </c>
      <c r="S2525" s="1">
        <v>614</v>
      </c>
      <c r="AI2525" s="7">
        <f t="shared" si="1344"/>
        <v>0</v>
      </c>
      <c r="AJ2525" s="7">
        <f t="shared" si="1345"/>
        <v>0</v>
      </c>
      <c r="AK2525" s="7">
        <f t="shared" si="1346"/>
        <v>0</v>
      </c>
      <c r="AL2525" s="7">
        <f t="shared" si="1347"/>
        <v>0</v>
      </c>
      <c r="AM2525" s="2">
        <f t="shared" si="1348"/>
        <v>0</v>
      </c>
      <c r="AN2525" s="2">
        <f t="shared" si="1349"/>
        <v>0</v>
      </c>
      <c r="AO2525" s="2">
        <f t="shared" si="1350"/>
        <v>0</v>
      </c>
      <c r="AP2525" s="2">
        <f t="shared" si="1351"/>
        <v>0</v>
      </c>
      <c r="AR2525" t="str">
        <f t="shared" si="1353"/>
        <v>Powhatan</v>
      </c>
      <c r="AS2525" t="s">
        <v>203</v>
      </c>
      <c r="AT2525" s="162">
        <v>4</v>
      </c>
      <c r="AV2525" s="91">
        <v>51</v>
      </c>
      <c r="AW2525" s="93">
        <v>145</v>
      </c>
      <c r="AX2525" s="99">
        <f t="shared" si="1352"/>
        <v>51145</v>
      </c>
      <c r="AZ2525" s="7" t="s">
        <v>3053</v>
      </c>
      <c r="BA2525" t="s">
        <v>3290</v>
      </c>
    </row>
    <row r="2526" spans="1:53" hidden="1" outlineLevel="1">
      <c r="A2526" t="s">
        <v>2880</v>
      </c>
      <c r="B2526" t="s">
        <v>203</v>
      </c>
      <c r="C2526" s="1">
        <f t="shared" si="1338"/>
        <v>482</v>
      </c>
      <c r="D2526" s="7">
        <f>IF(P2526&gt;0,RANK(P2526,(P2526:R2526,S2526:AG2526)),0)</f>
        <v>0</v>
      </c>
      <c r="E2526" s="7">
        <f>IF(Q2526&gt;0,RANK(Q2526,(P2526:R2526,S2526:AG2526)),0)</f>
        <v>0</v>
      </c>
      <c r="F2526" s="7">
        <f>IF(R2526&gt;0,RANK(R2526,(P2526:R2526,S2526:AG2526)),0)</f>
        <v>1</v>
      </c>
      <c r="G2526" s="7">
        <f>IF(S2526&gt;0,RANK(S2526,(P2526:R2526,S2526:AG2526)),0)</f>
        <v>2</v>
      </c>
      <c r="H2526" s="48">
        <f t="shared" si="1339"/>
        <v>104</v>
      </c>
      <c r="I2526" s="163">
        <f t="shared" si="1340"/>
        <v>0.21576763485477179</v>
      </c>
      <c r="J2526" s="2"/>
      <c r="K2526" s="2">
        <f t="shared" si="1341"/>
        <v>0</v>
      </c>
      <c r="L2526" s="2">
        <f t="shared" si="1342"/>
        <v>0</v>
      </c>
      <c r="M2526" s="2">
        <f t="shared" si="1343"/>
        <v>0.60788381742738584</v>
      </c>
      <c r="N2526" s="2">
        <f t="shared" si="1322"/>
        <v>0.3921161825726141</v>
      </c>
      <c r="O2526" s="2">
        <f t="shared" si="1323"/>
        <v>5.5511151231257827E-17</v>
      </c>
      <c r="R2526" s="1">
        <v>293</v>
      </c>
      <c r="S2526" s="1">
        <v>189</v>
      </c>
      <c r="AI2526" s="7">
        <f t="shared" si="1344"/>
        <v>0</v>
      </c>
      <c r="AJ2526" s="7">
        <f t="shared" si="1345"/>
        <v>0</v>
      </c>
      <c r="AK2526" s="7">
        <f t="shared" si="1346"/>
        <v>0</v>
      </c>
      <c r="AL2526" s="7">
        <f t="shared" si="1347"/>
        <v>0</v>
      </c>
      <c r="AM2526" s="2">
        <f t="shared" si="1348"/>
        <v>0</v>
      </c>
      <c r="AN2526" s="2">
        <f t="shared" si="1349"/>
        <v>0</v>
      </c>
      <c r="AO2526" s="2">
        <f t="shared" si="1350"/>
        <v>0</v>
      </c>
      <c r="AP2526" s="2">
        <f t="shared" si="1351"/>
        <v>0</v>
      </c>
      <c r="AR2526" t="str">
        <f t="shared" si="1353"/>
        <v>Prince Edward</v>
      </c>
      <c r="AS2526" t="s">
        <v>203</v>
      </c>
      <c r="AT2526" s="162">
        <v>5</v>
      </c>
      <c r="AV2526" s="91">
        <v>51</v>
      </c>
      <c r="AW2526" s="93">
        <v>147</v>
      </c>
      <c r="AX2526" s="99">
        <f t="shared" si="1352"/>
        <v>51147</v>
      </c>
      <c r="AZ2526" s="7" t="s">
        <v>3053</v>
      </c>
      <c r="BA2526" t="s">
        <v>3290</v>
      </c>
    </row>
    <row r="2527" spans="1:53" hidden="1" outlineLevel="1">
      <c r="A2527" t="s">
        <v>1245</v>
      </c>
      <c r="B2527" t="s">
        <v>203</v>
      </c>
      <c r="C2527" s="1">
        <f t="shared" si="1338"/>
        <v>936</v>
      </c>
      <c r="D2527" s="7">
        <f>IF(P2527&gt;0,RANK(P2527,(P2527:R2527,S2527:AG2527)),0)</f>
        <v>0</v>
      </c>
      <c r="E2527" s="7">
        <f>IF(Q2527&gt;0,RANK(Q2527,(P2527:R2527,S2527:AG2527)),0)</f>
        <v>0</v>
      </c>
      <c r="F2527" s="7">
        <f>IF(R2527&gt;0,RANK(R2527,(P2527:R2527,S2527:AG2527)),0)</f>
        <v>1</v>
      </c>
      <c r="G2527" s="7">
        <f>IF(S2527&gt;0,RANK(S2527,(P2527:R2527,S2527:AG2527)),0)</f>
        <v>2</v>
      </c>
      <c r="H2527" s="48">
        <f t="shared" si="1339"/>
        <v>170</v>
      </c>
      <c r="I2527" s="163">
        <f t="shared" si="1340"/>
        <v>0.18162393162393162</v>
      </c>
      <c r="J2527" s="2"/>
      <c r="K2527" s="2">
        <f t="shared" si="1341"/>
        <v>0</v>
      </c>
      <c r="L2527" s="2">
        <f t="shared" si="1342"/>
        <v>0</v>
      </c>
      <c r="M2527" s="2">
        <f t="shared" si="1343"/>
        <v>0.59081196581196582</v>
      </c>
      <c r="N2527" s="2">
        <f t="shared" si="1322"/>
        <v>0.40918803418803418</v>
      </c>
      <c r="O2527" s="2">
        <f t="shared" si="1323"/>
        <v>0</v>
      </c>
      <c r="R2527" s="1">
        <v>553</v>
      </c>
      <c r="S2527" s="1">
        <v>383</v>
      </c>
      <c r="AI2527" s="7">
        <f t="shared" si="1344"/>
        <v>0</v>
      </c>
      <c r="AJ2527" s="7">
        <f t="shared" si="1345"/>
        <v>0</v>
      </c>
      <c r="AK2527" s="7">
        <f t="shared" si="1346"/>
        <v>0</v>
      </c>
      <c r="AL2527" s="7">
        <f t="shared" si="1347"/>
        <v>0</v>
      </c>
      <c r="AM2527" s="2">
        <f t="shared" si="1348"/>
        <v>0</v>
      </c>
      <c r="AN2527" s="2">
        <f t="shared" si="1349"/>
        <v>0</v>
      </c>
      <c r="AO2527" s="2">
        <f t="shared" si="1350"/>
        <v>0</v>
      </c>
      <c r="AP2527" s="2">
        <f t="shared" si="1351"/>
        <v>0</v>
      </c>
      <c r="AR2527" t="str">
        <f t="shared" si="1353"/>
        <v>Prince George</v>
      </c>
      <c r="AS2527" t="s">
        <v>203</v>
      </c>
      <c r="AT2527" s="162"/>
      <c r="AV2527" s="91">
        <v>51</v>
      </c>
      <c r="AW2527" s="93">
        <v>149</v>
      </c>
      <c r="AX2527" s="99">
        <f t="shared" si="1352"/>
        <v>51149</v>
      </c>
      <c r="AZ2527" s="7" t="s">
        <v>3053</v>
      </c>
      <c r="BA2527" t="s">
        <v>3290</v>
      </c>
    </row>
    <row r="2528" spans="1:53" hidden="1" outlineLevel="1">
      <c r="A2528" t="s">
        <v>2389</v>
      </c>
      <c r="B2528" t="s">
        <v>203</v>
      </c>
      <c r="C2528" s="1">
        <f t="shared" si="1338"/>
        <v>11323</v>
      </c>
      <c r="D2528" s="7">
        <f>IF(P2528&gt;0,RANK(P2528,(P2528:R2528,S2528:AG2528)),0)</f>
        <v>0</v>
      </c>
      <c r="E2528" s="7">
        <f>IF(Q2528&gt;0,RANK(Q2528,(P2528:R2528,S2528:AG2528)),0)</f>
        <v>0</v>
      </c>
      <c r="F2528" s="7">
        <f>IF(R2528&gt;0,RANK(R2528,(P2528:R2528,S2528:AG2528)),0)</f>
        <v>1</v>
      </c>
      <c r="G2528" s="7">
        <f>IF(S2528&gt;0,RANK(S2528,(P2528:R2528,S2528:AG2528)),0)</f>
        <v>2</v>
      </c>
      <c r="H2528" s="48">
        <f t="shared" si="1339"/>
        <v>2469</v>
      </c>
      <c r="I2528" s="163">
        <f t="shared" si="1340"/>
        <v>0.21805175306897465</v>
      </c>
      <c r="J2528" s="2"/>
      <c r="K2528" s="2">
        <f t="shared" si="1341"/>
        <v>0</v>
      </c>
      <c r="L2528" s="2">
        <f t="shared" si="1342"/>
        <v>0</v>
      </c>
      <c r="M2528" s="2">
        <f t="shared" si="1343"/>
        <v>0.60902587653448736</v>
      </c>
      <c r="N2528" s="2">
        <f t="shared" si="1322"/>
        <v>0.39097412346551269</v>
      </c>
      <c r="O2528" s="2">
        <f t="shared" si="1323"/>
        <v>-5.5511151231257827E-17</v>
      </c>
      <c r="R2528" s="1">
        <v>6896</v>
      </c>
      <c r="S2528" s="1">
        <v>4427</v>
      </c>
      <c r="AI2528" s="7">
        <f t="shared" si="1344"/>
        <v>0</v>
      </c>
      <c r="AJ2528" s="7">
        <f t="shared" si="1345"/>
        <v>0</v>
      </c>
      <c r="AK2528" s="7">
        <f t="shared" si="1346"/>
        <v>0</v>
      </c>
      <c r="AL2528" s="7">
        <f t="shared" si="1347"/>
        <v>0</v>
      </c>
      <c r="AM2528" s="2">
        <f t="shared" si="1348"/>
        <v>0</v>
      </c>
      <c r="AN2528" s="2">
        <f t="shared" si="1349"/>
        <v>0</v>
      </c>
      <c r="AO2528" s="2">
        <f t="shared" si="1350"/>
        <v>0</v>
      </c>
      <c r="AP2528" s="2">
        <f t="shared" si="1351"/>
        <v>0</v>
      </c>
      <c r="AR2528" t="str">
        <f t="shared" si="1353"/>
        <v>Prince William</v>
      </c>
      <c r="AS2528" t="s">
        <v>203</v>
      </c>
      <c r="AT2528" s="162"/>
      <c r="AV2528" s="91">
        <v>51</v>
      </c>
      <c r="AW2528" s="93">
        <v>153</v>
      </c>
      <c r="AX2528" s="99">
        <f t="shared" si="1352"/>
        <v>51153</v>
      </c>
      <c r="AZ2528" s="7" t="s">
        <v>3053</v>
      </c>
      <c r="BA2528" t="s">
        <v>3290</v>
      </c>
    </row>
    <row r="2529" spans="1:53" hidden="1" outlineLevel="1">
      <c r="A2529" t="s">
        <v>100</v>
      </c>
      <c r="B2529" t="s">
        <v>203</v>
      </c>
      <c r="C2529" s="1">
        <f t="shared" si="1338"/>
        <v>660</v>
      </c>
      <c r="D2529" s="7">
        <f>IF(P2529&gt;0,RANK(P2529,(P2529:R2529,S2529:AG2529)),0)</f>
        <v>0</v>
      </c>
      <c r="E2529" s="7">
        <f>IF(Q2529&gt;0,RANK(Q2529,(P2529:R2529,S2529:AG2529)),0)</f>
        <v>0</v>
      </c>
      <c r="F2529" s="7">
        <f>IF(R2529&gt;0,RANK(R2529,(P2529:R2529,S2529:AG2529)),0)</f>
        <v>2</v>
      </c>
      <c r="G2529" s="7">
        <f>IF(S2529&gt;0,RANK(S2529,(P2529:R2529,S2529:AG2529)),0)</f>
        <v>1</v>
      </c>
      <c r="H2529" s="48">
        <f t="shared" si="1339"/>
        <v>8</v>
      </c>
      <c r="I2529" s="163">
        <f t="shared" si="1340"/>
        <v>1.2121212121212121E-2</v>
      </c>
      <c r="J2529" s="2"/>
      <c r="K2529" s="2">
        <f t="shared" si="1341"/>
        <v>0</v>
      </c>
      <c r="L2529" s="2">
        <f t="shared" si="1342"/>
        <v>0</v>
      </c>
      <c r="M2529" s="2">
        <f t="shared" si="1343"/>
        <v>0.49393939393939396</v>
      </c>
      <c r="N2529" s="2">
        <f t="shared" si="1322"/>
        <v>0.5060606060606061</v>
      </c>
      <c r="O2529" s="2">
        <f t="shared" si="1323"/>
        <v>0</v>
      </c>
      <c r="R2529" s="1">
        <v>326</v>
      </c>
      <c r="S2529" s="1">
        <v>334</v>
      </c>
      <c r="AI2529" s="7">
        <f t="shared" si="1344"/>
        <v>0</v>
      </c>
      <c r="AJ2529" s="7">
        <f t="shared" si="1345"/>
        <v>0</v>
      </c>
      <c r="AK2529" s="7">
        <f t="shared" si="1346"/>
        <v>0</v>
      </c>
      <c r="AL2529" s="7">
        <f t="shared" si="1347"/>
        <v>0</v>
      </c>
      <c r="AM2529" s="2">
        <f t="shared" si="1348"/>
        <v>0</v>
      </c>
      <c r="AN2529" s="2">
        <f t="shared" si="1349"/>
        <v>0</v>
      </c>
      <c r="AO2529" s="2">
        <f t="shared" si="1350"/>
        <v>0</v>
      </c>
      <c r="AP2529" s="2">
        <f t="shared" si="1351"/>
        <v>0</v>
      </c>
      <c r="AR2529" t="str">
        <f t="shared" si="1353"/>
        <v>Pulaski</v>
      </c>
      <c r="AS2529" t="s">
        <v>203</v>
      </c>
      <c r="AT2529" s="162">
        <v>9</v>
      </c>
      <c r="AV2529" s="91">
        <v>51</v>
      </c>
      <c r="AW2529" s="93">
        <v>155</v>
      </c>
      <c r="AX2529" s="99">
        <f t="shared" si="1352"/>
        <v>51155</v>
      </c>
      <c r="AZ2529" s="7" t="s">
        <v>3053</v>
      </c>
      <c r="BA2529" t="s">
        <v>3290</v>
      </c>
    </row>
    <row r="2530" spans="1:53" hidden="1" outlineLevel="1">
      <c r="A2530" t="s">
        <v>1167</v>
      </c>
      <c r="B2530" t="s">
        <v>203</v>
      </c>
      <c r="C2530" s="1">
        <f t="shared" si="1338"/>
        <v>322</v>
      </c>
      <c r="D2530" s="7">
        <f>IF(P2530&gt;0,RANK(P2530,(P2530:R2530,S2530:AG2530)),0)</f>
        <v>0</v>
      </c>
      <c r="E2530" s="7">
        <f>IF(Q2530&gt;0,RANK(Q2530,(P2530:R2530,S2530:AG2530)),0)</f>
        <v>0</v>
      </c>
      <c r="F2530" s="7">
        <f>IF(R2530&gt;0,RANK(R2530,(P2530:R2530,S2530:AG2530)),0)</f>
        <v>1</v>
      </c>
      <c r="G2530" s="7">
        <f>IF(S2530&gt;0,RANK(S2530,(P2530:R2530,S2530:AG2530)),0)</f>
        <v>2</v>
      </c>
      <c r="H2530" s="48">
        <f t="shared" si="1339"/>
        <v>40</v>
      </c>
      <c r="I2530" s="163">
        <f t="shared" si="1340"/>
        <v>0.12422360248447205</v>
      </c>
      <c r="J2530" s="2"/>
      <c r="K2530" s="2">
        <f t="shared" si="1341"/>
        <v>0</v>
      </c>
      <c r="L2530" s="2">
        <f t="shared" si="1342"/>
        <v>0</v>
      </c>
      <c r="M2530" s="2">
        <f t="shared" si="1343"/>
        <v>0.56211180124223603</v>
      </c>
      <c r="N2530" s="2">
        <f t="shared" si="1322"/>
        <v>0.43788819875776397</v>
      </c>
      <c r="O2530" s="2">
        <f t="shared" si="1323"/>
        <v>0</v>
      </c>
      <c r="R2530" s="1">
        <v>181</v>
      </c>
      <c r="S2530" s="1">
        <v>141</v>
      </c>
      <c r="AI2530" s="7">
        <f t="shared" si="1344"/>
        <v>0</v>
      </c>
      <c r="AJ2530" s="7">
        <f t="shared" si="1345"/>
        <v>0</v>
      </c>
      <c r="AK2530" s="7">
        <f t="shared" si="1346"/>
        <v>0</v>
      </c>
      <c r="AL2530" s="7">
        <f t="shared" si="1347"/>
        <v>0</v>
      </c>
      <c r="AM2530" s="2">
        <f t="shared" si="1348"/>
        <v>0</v>
      </c>
      <c r="AN2530" s="2">
        <f t="shared" si="1349"/>
        <v>0</v>
      </c>
      <c r="AO2530" s="2">
        <f t="shared" si="1350"/>
        <v>0</v>
      </c>
      <c r="AP2530" s="2">
        <f t="shared" si="1351"/>
        <v>0</v>
      </c>
      <c r="AR2530" t="str">
        <f t="shared" si="1353"/>
        <v>Rappahannock</v>
      </c>
      <c r="AS2530" t="s">
        <v>203</v>
      </c>
      <c r="AT2530" s="162">
        <v>5</v>
      </c>
      <c r="AV2530" s="91">
        <v>51</v>
      </c>
      <c r="AW2530" s="93">
        <v>157</v>
      </c>
      <c r="AX2530" s="99">
        <f t="shared" si="1352"/>
        <v>51157</v>
      </c>
      <c r="AZ2530" s="7" t="s">
        <v>3053</v>
      </c>
      <c r="BA2530" t="s">
        <v>3290</v>
      </c>
    </row>
    <row r="2531" spans="1:53" hidden="1" outlineLevel="1">
      <c r="A2531" t="s">
        <v>2416</v>
      </c>
      <c r="B2531" t="s">
        <v>203</v>
      </c>
      <c r="C2531" s="1">
        <f t="shared" si="1338"/>
        <v>262</v>
      </c>
      <c r="D2531" s="7">
        <f>IF(P2531&gt;0,RANK(P2531,(P2531:R2531,S2531:AG2531)),0)</f>
        <v>0</v>
      </c>
      <c r="E2531" s="7">
        <f>IF(Q2531&gt;0,RANK(Q2531,(P2531:R2531,S2531:AG2531)),0)</f>
        <v>0</v>
      </c>
      <c r="F2531" s="7">
        <f>IF(R2531&gt;0,RANK(R2531,(P2531:R2531,S2531:AG2531)),0)</f>
        <v>1</v>
      </c>
      <c r="G2531" s="7">
        <f>IF(S2531&gt;0,RANK(S2531,(P2531:R2531,S2531:AG2531)),0)</f>
        <v>2</v>
      </c>
      <c r="H2531" s="48">
        <f t="shared" si="1339"/>
        <v>100</v>
      </c>
      <c r="I2531" s="163">
        <f t="shared" si="1340"/>
        <v>0.38167938931297712</v>
      </c>
      <c r="J2531" s="2"/>
      <c r="K2531" s="2">
        <f t="shared" si="1341"/>
        <v>0</v>
      </c>
      <c r="L2531" s="2">
        <f t="shared" si="1342"/>
        <v>0</v>
      </c>
      <c r="M2531" s="2">
        <f t="shared" si="1343"/>
        <v>0.69083969465648853</v>
      </c>
      <c r="N2531" s="2">
        <f t="shared" si="1322"/>
        <v>0.30916030534351147</v>
      </c>
      <c r="O2531" s="2">
        <f t="shared" si="1323"/>
        <v>0</v>
      </c>
      <c r="R2531" s="1">
        <v>181</v>
      </c>
      <c r="S2531" s="1">
        <v>81</v>
      </c>
      <c r="AI2531" s="7">
        <f t="shared" si="1344"/>
        <v>0</v>
      </c>
      <c r="AJ2531" s="7">
        <f t="shared" si="1345"/>
        <v>0</v>
      </c>
      <c r="AK2531" s="7">
        <f t="shared" si="1346"/>
        <v>0</v>
      </c>
      <c r="AL2531" s="7">
        <f t="shared" si="1347"/>
        <v>0</v>
      </c>
      <c r="AM2531" s="2">
        <f t="shared" si="1348"/>
        <v>0</v>
      </c>
      <c r="AN2531" s="2">
        <f t="shared" si="1349"/>
        <v>0</v>
      </c>
      <c r="AO2531" s="2">
        <f t="shared" si="1350"/>
        <v>0</v>
      </c>
      <c r="AP2531" s="2">
        <f t="shared" si="1351"/>
        <v>0</v>
      </c>
      <c r="AR2531" t="str">
        <f t="shared" si="1353"/>
        <v>Richmond</v>
      </c>
      <c r="AS2531" t="s">
        <v>203</v>
      </c>
      <c r="AT2531" s="162">
        <v>1</v>
      </c>
      <c r="AV2531" s="91">
        <v>51</v>
      </c>
      <c r="AW2531" s="93">
        <v>159</v>
      </c>
      <c r="AX2531" s="99">
        <f t="shared" si="1352"/>
        <v>51159</v>
      </c>
      <c r="AZ2531" s="7" t="s">
        <v>3053</v>
      </c>
      <c r="BA2531" t="s">
        <v>3290</v>
      </c>
    </row>
    <row r="2532" spans="1:53" hidden="1" outlineLevel="1">
      <c r="A2532" t="s">
        <v>413</v>
      </c>
      <c r="B2532" t="s">
        <v>203</v>
      </c>
      <c r="C2532" s="1">
        <f t="shared" si="1338"/>
        <v>3638</v>
      </c>
      <c r="D2532" s="7">
        <f>IF(P2532&gt;0,RANK(P2532,(P2532:R2532,S2532:AG2532)),0)</f>
        <v>0</v>
      </c>
      <c r="E2532" s="7">
        <f>IF(Q2532&gt;0,RANK(Q2532,(P2532:R2532,S2532:AG2532)),0)</f>
        <v>0</v>
      </c>
      <c r="F2532" s="7">
        <f>IF(R2532&gt;0,RANK(R2532,(P2532:R2532,S2532:AG2532)),0)</f>
        <v>1</v>
      </c>
      <c r="G2532" s="7">
        <f>IF(S2532&gt;0,RANK(S2532,(P2532:R2532,S2532:AG2532)),0)</f>
        <v>2</v>
      </c>
      <c r="H2532" s="48">
        <f t="shared" si="1339"/>
        <v>808</v>
      </c>
      <c r="I2532" s="163">
        <f t="shared" si="1340"/>
        <v>0.22210005497526114</v>
      </c>
      <c r="J2532" s="2"/>
      <c r="K2532" s="2">
        <f t="shared" si="1341"/>
        <v>0</v>
      </c>
      <c r="L2532" s="2">
        <f t="shared" si="1342"/>
        <v>0</v>
      </c>
      <c r="M2532" s="2">
        <f t="shared" si="1343"/>
        <v>0.6110500274876306</v>
      </c>
      <c r="N2532" s="2">
        <f t="shared" si="1322"/>
        <v>0.38894997251236946</v>
      </c>
      <c r="O2532" s="2">
        <f t="shared" si="1323"/>
        <v>-5.5511151231257827E-17</v>
      </c>
      <c r="R2532" s="1">
        <v>2223</v>
      </c>
      <c r="S2532" s="1">
        <v>1415</v>
      </c>
      <c r="AI2532" s="7">
        <f t="shared" si="1344"/>
        <v>0</v>
      </c>
      <c r="AJ2532" s="7">
        <f t="shared" si="1345"/>
        <v>0</v>
      </c>
      <c r="AK2532" s="7">
        <f t="shared" si="1346"/>
        <v>0</v>
      </c>
      <c r="AL2532" s="7">
        <f t="shared" si="1347"/>
        <v>0</v>
      </c>
      <c r="AM2532" s="2">
        <f t="shared" si="1348"/>
        <v>0</v>
      </c>
      <c r="AN2532" s="2">
        <f t="shared" si="1349"/>
        <v>0</v>
      </c>
      <c r="AO2532" s="2">
        <f t="shared" si="1350"/>
        <v>0</v>
      </c>
      <c r="AP2532" s="2">
        <f t="shared" si="1351"/>
        <v>0</v>
      </c>
      <c r="AR2532" t="str">
        <f t="shared" si="1353"/>
        <v>Roanoke</v>
      </c>
      <c r="AS2532" t="s">
        <v>203</v>
      </c>
      <c r="AT2532" s="162"/>
      <c r="AV2532" s="91">
        <v>51</v>
      </c>
      <c r="AW2532" s="93">
        <v>161</v>
      </c>
      <c r="AX2532" s="99">
        <f t="shared" si="1352"/>
        <v>51161</v>
      </c>
      <c r="AZ2532" s="7" t="s">
        <v>3053</v>
      </c>
      <c r="BA2532" t="s">
        <v>3290</v>
      </c>
    </row>
    <row r="2533" spans="1:53" hidden="1" outlineLevel="1">
      <c r="A2533" t="s">
        <v>1177</v>
      </c>
      <c r="B2533" t="s">
        <v>203</v>
      </c>
      <c r="C2533" s="1">
        <f t="shared" si="1338"/>
        <v>847</v>
      </c>
      <c r="D2533" s="7">
        <f>IF(P2533&gt;0,RANK(P2533,(P2533:R2533,S2533:AG2533)),0)</f>
        <v>0</v>
      </c>
      <c r="E2533" s="7">
        <f>IF(Q2533&gt;0,RANK(Q2533,(P2533:R2533,S2533:AG2533)),0)</f>
        <v>0</v>
      </c>
      <c r="F2533" s="7">
        <f>IF(R2533&gt;0,RANK(R2533,(P2533:R2533,S2533:AG2533)),0)</f>
        <v>1</v>
      </c>
      <c r="G2533" s="7">
        <f>IF(S2533&gt;0,RANK(S2533,(P2533:R2533,S2533:AG2533)),0)</f>
        <v>2</v>
      </c>
      <c r="H2533" s="48">
        <f t="shared" si="1339"/>
        <v>187</v>
      </c>
      <c r="I2533" s="163">
        <f t="shared" si="1340"/>
        <v>0.22077922077922077</v>
      </c>
      <c r="J2533" s="2"/>
      <c r="K2533" s="2">
        <f t="shared" si="1341"/>
        <v>0</v>
      </c>
      <c r="L2533" s="2">
        <f t="shared" si="1342"/>
        <v>0</v>
      </c>
      <c r="M2533" s="2">
        <f t="shared" si="1343"/>
        <v>0.61038961038961037</v>
      </c>
      <c r="N2533" s="2">
        <f t="shared" si="1322"/>
        <v>0.38961038961038963</v>
      </c>
      <c r="O2533" s="2">
        <f t="shared" si="1323"/>
        <v>0</v>
      </c>
      <c r="R2533" s="1">
        <v>517</v>
      </c>
      <c r="S2533" s="1">
        <v>330</v>
      </c>
      <c r="AI2533" s="7">
        <f t="shared" si="1344"/>
        <v>0</v>
      </c>
      <c r="AJ2533" s="7">
        <f t="shared" si="1345"/>
        <v>0</v>
      </c>
      <c r="AK2533" s="7">
        <f t="shared" si="1346"/>
        <v>0</v>
      </c>
      <c r="AL2533" s="7">
        <f t="shared" si="1347"/>
        <v>0</v>
      </c>
      <c r="AM2533" s="2">
        <f t="shared" si="1348"/>
        <v>0</v>
      </c>
      <c r="AN2533" s="2">
        <f t="shared" si="1349"/>
        <v>0</v>
      </c>
      <c r="AO2533" s="2">
        <f t="shared" si="1350"/>
        <v>0</v>
      </c>
      <c r="AP2533" s="2">
        <f t="shared" si="1351"/>
        <v>0</v>
      </c>
      <c r="AR2533" t="str">
        <f t="shared" si="1353"/>
        <v>Rockbridge</v>
      </c>
      <c r="AS2533" t="s">
        <v>203</v>
      </c>
      <c r="AT2533" s="162">
        <v>6</v>
      </c>
      <c r="AV2533" s="91">
        <v>51</v>
      </c>
      <c r="AW2533" s="93">
        <v>163</v>
      </c>
      <c r="AX2533" s="99">
        <f t="shared" si="1352"/>
        <v>51163</v>
      </c>
      <c r="AZ2533" s="7" t="s">
        <v>3053</v>
      </c>
      <c r="BA2533" t="s">
        <v>3290</v>
      </c>
    </row>
    <row r="2534" spans="1:53" hidden="1" outlineLevel="1">
      <c r="A2534" t="s">
        <v>3115</v>
      </c>
      <c r="B2534" t="s">
        <v>203</v>
      </c>
      <c r="C2534" s="1">
        <f t="shared" si="1338"/>
        <v>2250</v>
      </c>
      <c r="D2534" s="7">
        <f>IF(P2534&gt;0,RANK(P2534,(P2534:R2534,S2534:AG2534)),0)</f>
        <v>0</v>
      </c>
      <c r="E2534" s="7">
        <f>IF(Q2534&gt;0,RANK(Q2534,(P2534:R2534,S2534:AG2534)),0)</f>
        <v>0</v>
      </c>
      <c r="F2534" s="7">
        <f>IF(R2534&gt;0,RANK(R2534,(P2534:R2534,S2534:AG2534)),0)</f>
        <v>1</v>
      </c>
      <c r="G2534" s="7">
        <f>IF(S2534&gt;0,RANK(S2534,(P2534:R2534,S2534:AG2534)),0)</f>
        <v>2</v>
      </c>
      <c r="H2534" s="48">
        <f t="shared" si="1339"/>
        <v>176</v>
      </c>
      <c r="I2534" s="163">
        <f t="shared" si="1340"/>
        <v>7.8222222222222221E-2</v>
      </c>
      <c r="J2534" s="2"/>
      <c r="K2534" s="2">
        <f t="shared" si="1341"/>
        <v>0</v>
      </c>
      <c r="L2534" s="2">
        <f t="shared" si="1342"/>
        <v>0</v>
      </c>
      <c r="M2534" s="2">
        <f t="shared" si="1343"/>
        <v>0.5391111111111111</v>
      </c>
      <c r="N2534" s="2">
        <f t="shared" si="1322"/>
        <v>0.4608888888888889</v>
      </c>
      <c r="O2534" s="2">
        <f t="shared" si="1323"/>
        <v>0</v>
      </c>
      <c r="R2534" s="1">
        <v>1213</v>
      </c>
      <c r="S2534" s="1">
        <v>1037</v>
      </c>
      <c r="AI2534" s="7">
        <f t="shared" si="1344"/>
        <v>0</v>
      </c>
      <c r="AJ2534" s="7">
        <f t="shared" si="1345"/>
        <v>0</v>
      </c>
      <c r="AK2534" s="7">
        <f t="shared" si="1346"/>
        <v>0</v>
      </c>
      <c r="AL2534" s="7">
        <f t="shared" si="1347"/>
        <v>0</v>
      </c>
      <c r="AM2534" s="2">
        <f t="shared" si="1348"/>
        <v>0</v>
      </c>
      <c r="AN2534" s="2">
        <f t="shared" si="1349"/>
        <v>0</v>
      </c>
      <c r="AO2534" s="2">
        <f t="shared" si="1350"/>
        <v>0</v>
      </c>
      <c r="AP2534" s="2">
        <f t="shared" si="1351"/>
        <v>0</v>
      </c>
      <c r="AR2534" t="str">
        <f t="shared" si="1353"/>
        <v>Rockingham</v>
      </c>
      <c r="AS2534" t="s">
        <v>203</v>
      </c>
      <c r="AT2534" s="162">
        <v>6</v>
      </c>
      <c r="AV2534" s="91">
        <v>51</v>
      </c>
      <c r="AW2534" s="93">
        <v>165</v>
      </c>
      <c r="AX2534" s="99">
        <f t="shared" si="1352"/>
        <v>51165</v>
      </c>
      <c r="AZ2534" s="7" t="s">
        <v>3053</v>
      </c>
      <c r="BA2534" t="s">
        <v>3290</v>
      </c>
    </row>
    <row r="2535" spans="1:53" hidden="1" outlineLevel="1">
      <c r="A2535" t="s">
        <v>1009</v>
      </c>
      <c r="B2535" t="s">
        <v>203</v>
      </c>
      <c r="C2535" s="1">
        <f t="shared" si="1338"/>
        <v>298</v>
      </c>
      <c r="D2535" s="7">
        <f>IF(P2535&gt;0,RANK(P2535,(P2535:R2535,S2535:AG2535)),0)</f>
        <v>0</v>
      </c>
      <c r="E2535" s="7">
        <f>IF(Q2535&gt;0,RANK(Q2535,(P2535:R2535,S2535:AG2535)),0)</f>
        <v>0</v>
      </c>
      <c r="F2535" s="7">
        <f>IF(R2535&gt;0,RANK(R2535,(P2535:R2535,S2535:AG2535)),0)</f>
        <v>1</v>
      </c>
      <c r="G2535" s="7">
        <f>IF(S2535&gt;0,RANK(S2535,(P2535:R2535,S2535:AG2535)),0)</f>
        <v>2</v>
      </c>
      <c r="H2535" s="48">
        <f t="shared" si="1339"/>
        <v>30</v>
      </c>
      <c r="I2535" s="163">
        <f t="shared" si="1340"/>
        <v>0.10067114093959731</v>
      </c>
      <c r="J2535" s="2"/>
      <c r="K2535" s="2">
        <f t="shared" si="1341"/>
        <v>0</v>
      </c>
      <c r="L2535" s="2">
        <f t="shared" si="1342"/>
        <v>0</v>
      </c>
      <c r="M2535" s="2">
        <f t="shared" si="1343"/>
        <v>0.55033557046979864</v>
      </c>
      <c r="N2535" s="2">
        <f t="shared" si="1322"/>
        <v>0.44966442953020136</v>
      </c>
      <c r="O2535" s="2">
        <f t="shared" si="1323"/>
        <v>0</v>
      </c>
      <c r="R2535" s="1">
        <v>164</v>
      </c>
      <c r="S2535" s="1">
        <v>134</v>
      </c>
      <c r="AI2535" s="7">
        <f t="shared" si="1344"/>
        <v>0</v>
      </c>
      <c r="AJ2535" s="7">
        <f t="shared" si="1345"/>
        <v>0</v>
      </c>
      <c r="AK2535" s="7">
        <f t="shared" si="1346"/>
        <v>0</v>
      </c>
      <c r="AL2535" s="7">
        <f t="shared" si="1347"/>
        <v>0</v>
      </c>
      <c r="AM2535" s="2">
        <f t="shared" si="1348"/>
        <v>0</v>
      </c>
      <c r="AN2535" s="2">
        <f t="shared" si="1349"/>
        <v>0</v>
      </c>
      <c r="AO2535" s="2">
        <f t="shared" si="1350"/>
        <v>0</v>
      </c>
      <c r="AP2535" s="2">
        <f t="shared" si="1351"/>
        <v>0</v>
      </c>
      <c r="AR2535" t="str">
        <f t="shared" si="1353"/>
        <v>Russell</v>
      </c>
      <c r="AS2535" t="s">
        <v>203</v>
      </c>
      <c r="AT2535" s="162">
        <v>9</v>
      </c>
      <c r="AV2535" s="91">
        <v>51</v>
      </c>
      <c r="AW2535" s="93">
        <v>167</v>
      </c>
      <c r="AX2535" s="99">
        <f t="shared" si="1352"/>
        <v>51167</v>
      </c>
      <c r="AZ2535" s="7" t="s">
        <v>3053</v>
      </c>
      <c r="BA2535" t="s">
        <v>3290</v>
      </c>
    </row>
    <row r="2536" spans="1:53" hidden="1" outlineLevel="1">
      <c r="A2536" t="s">
        <v>1034</v>
      </c>
      <c r="B2536" t="s">
        <v>203</v>
      </c>
      <c r="C2536" s="1">
        <f t="shared" si="1338"/>
        <v>540</v>
      </c>
      <c r="D2536" s="7">
        <f>IF(P2536&gt;0,RANK(P2536,(P2536:R2536,S2536:AG2536)),0)</f>
        <v>0</v>
      </c>
      <c r="E2536" s="7">
        <f>IF(Q2536&gt;0,RANK(Q2536,(P2536:R2536,S2536:AG2536)),0)</f>
        <v>0</v>
      </c>
      <c r="F2536" s="7">
        <f>IF(R2536&gt;0,RANK(R2536,(P2536:R2536,S2536:AG2536)),0)</f>
        <v>1</v>
      </c>
      <c r="G2536" s="7">
        <f>IF(S2536&gt;0,RANK(S2536,(P2536:R2536,S2536:AG2536)),0)</f>
        <v>2</v>
      </c>
      <c r="H2536" s="48">
        <f t="shared" si="1339"/>
        <v>122</v>
      </c>
      <c r="I2536" s="163">
        <f t="shared" si="1340"/>
        <v>0.22592592592592592</v>
      </c>
      <c r="J2536" s="2"/>
      <c r="K2536" s="2">
        <f t="shared" si="1341"/>
        <v>0</v>
      </c>
      <c r="L2536" s="2">
        <f t="shared" si="1342"/>
        <v>0</v>
      </c>
      <c r="M2536" s="2">
        <f t="shared" si="1343"/>
        <v>0.61296296296296293</v>
      </c>
      <c r="N2536" s="2">
        <f t="shared" si="1322"/>
        <v>0.38703703703703701</v>
      </c>
      <c r="O2536" s="2">
        <f t="shared" si="1323"/>
        <v>5.5511151231257827E-17</v>
      </c>
      <c r="R2536" s="1">
        <v>331</v>
      </c>
      <c r="S2536" s="1">
        <v>209</v>
      </c>
      <c r="AI2536" s="7">
        <f t="shared" si="1344"/>
        <v>0</v>
      </c>
      <c r="AJ2536" s="7">
        <f t="shared" si="1345"/>
        <v>0</v>
      </c>
      <c r="AK2536" s="7">
        <f t="shared" si="1346"/>
        <v>0</v>
      </c>
      <c r="AL2536" s="7">
        <f t="shared" si="1347"/>
        <v>0</v>
      </c>
      <c r="AM2536" s="2">
        <f t="shared" si="1348"/>
        <v>0</v>
      </c>
      <c r="AN2536" s="2">
        <f t="shared" si="1349"/>
        <v>0</v>
      </c>
      <c r="AO2536" s="2">
        <f t="shared" si="1350"/>
        <v>0</v>
      </c>
      <c r="AP2536" s="2">
        <f t="shared" si="1351"/>
        <v>0</v>
      </c>
      <c r="AR2536" t="str">
        <f t="shared" si="1353"/>
        <v>Scott</v>
      </c>
      <c r="AS2536" t="s">
        <v>203</v>
      </c>
      <c r="AT2536" s="162">
        <v>9</v>
      </c>
      <c r="AV2536" s="91">
        <v>51</v>
      </c>
      <c r="AW2536" s="93">
        <v>169</v>
      </c>
      <c r="AX2536" s="99">
        <f t="shared" si="1352"/>
        <v>51169</v>
      </c>
      <c r="AZ2536" s="7" t="s">
        <v>3053</v>
      </c>
      <c r="BA2536" t="s">
        <v>3290</v>
      </c>
    </row>
    <row r="2537" spans="1:53" hidden="1" outlineLevel="1">
      <c r="A2537" t="s">
        <v>1620</v>
      </c>
      <c r="B2537" t="s">
        <v>203</v>
      </c>
      <c r="C2537" s="1">
        <f t="shared" si="1338"/>
        <v>1504</v>
      </c>
      <c r="D2537" s="7">
        <f>IF(P2537&gt;0,RANK(P2537,(P2537:R2537,S2537:AG2537)),0)</f>
        <v>0</v>
      </c>
      <c r="E2537" s="7">
        <f>IF(Q2537&gt;0,RANK(Q2537,(P2537:R2537,S2537:AG2537)),0)</f>
        <v>0</v>
      </c>
      <c r="F2537" s="7">
        <f>IF(R2537&gt;0,RANK(R2537,(P2537:R2537,S2537:AG2537)),0)</f>
        <v>1</v>
      </c>
      <c r="G2537" s="7">
        <f>IF(S2537&gt;0,RANK(S2537,(P2537:R2537,S2537:AG2537)),0)</f>
        <v>2</v>
      </c>
      <c r="H2537" s="48">
        <f t="shared" si="1339"/>
        <v>120</v>
      </c>
      <c r="I2537" s="163">
        <f t="shared" si="1340"/>
        <v>7.9787234042553196E-2</v>
      </c>
      <c r="J2537" s="2"/>
      <c r="K2537" s="2">
        <f t="shared" si="1341"/>
        <v>0</v>
      </c>
      <c r="L2537" s="2">
        <f t="shared" si="1342"/>
        <v>0</v>
      </c>
      <c r="M2537" s="2">
        <f t="shared" si="1343"/>
        <v>0.53989361702127658</v>
      </c>
      <c r="N2537" s="2">
        <f t="shared" ref="N2537:N2590" si="1354">IF($C2537=0,"-",S2537/$C2537)</f>
        <v>0.46010638297872342</v>
      </c>
      <c r="O2537" s="2">
        <f t="shared" ref="O2537:O2590" si="1355">IF(C2537=0,"-",(1-K2537-L2537-M2537-N2537))</f>
        <v>0</v>
      </c>
      <c r="R2537" s="1">
        <v>812</v>
      </c>
      <c r="S2537" s="1">
        <v>692</v>
      </c>
      <c r="AI2537" s="7">
        <f t="shared" si="1344"/>
        <v>0</v>
      </c>
      <c r="AJ2537" s="7">
        <f t="shared" si="1345"/>
        <v>0</v>
      </c>
      <c r="AK2537" s="7">
        <f t="shared" si="1346"/>
        <v>0</v>
      </c>
      <c r="AL2537" s="7">
        <f t="shared" si="1347"/>
        <v>0</v>
      </c>
      <c r="AM2537" s="2">
        <f t="shared" si="1348"/>
        <v>0</v>
      </c>
      <c r="AN2537" s="2">
        <f t="shared" si="1349"/>
        <v>0</v>
      </c>
      <c r="AO2537" s="2">
        <f t="shared" si="1350"/>
        <v>0</v>
      </c>
      <c r="AP2537" s="2">
        <f t="shared" si="1351"/>
        <v>0</v>
      </c>
      <c r="AR2537" t="str">
        <f t="shared" si="1353"/>
        <v>Shenandoah</v>
      </c>
      <c r="AS2537" t="s">
        <v>203</v>
      </c>
      <c r="AT2537" s="162">
        <v>6</v>
      </c>
      <c r="AV2537" s="91">
        <v>51</v>
      </c>
      <c r="AW2537" s="93">
        <v>171</v>
      </c>
      <c r="AX2537" s="99">
        <f t="shared" si="1352"/>
        <v>51171</v>
      </c>
      <c r="AZ2537" s="7" t="s">
        <v>3053</v>
      </c>
      <c r="BA2537" t="s">
        <v>3290</v>
      </c>
    </row>
    <row r="2538" spans="1:53" hidden="1" outlineLevel="1">
      <c r="A2538" t="s">
        <v>473</v>
      </c>
      <c r="B2538" t="s">
        <v>203</v>
      </c>
      <c r="C2538" s="1">
        <f t="shared" si="1338"/>
        <v>588</v>
      </c>
      <c r="D2538" s="7">
        <f>IF(P2538&gt;0,RANK(P2538,(P2538:R2538,S2538:AG2538)),0)</f>
        <v>0</v>
      </c>
      <c r="E2538" s="7">
        <f>IF(Q2538&gt;0,RANK(Q2538,(P2538:R2538,S2538:AG2538)),0)</f>
        <v>0</v>
      </c>
      <c r="F2538" s="7">
        <f>IF(R2538&gt;0,RANK(R2538,(P2538:R2538,S2538:AG2538)),0)</f>
        <v>1</v>
      </c>
      <c r="G2538" s="7">
        <f>IF(S2538&gt;0,RANK(S2538,(P2538:R2538,S2538:AG2538)),0)</f>
        <v>2</v>
      </c>
      <c r="H2538" s="48">
        <f t="shared" si="1339"/>
        <v>162</v>
      </c>
      <c r="I2538" s="163">
        <f t="shared" si="1340"/>
        <v>0.27551020408163263</v>
      </c>
      <c r="J2538" s="2"/>
      <c r="K2538" s="2">
        <f t="shared" si="1341"/>
        <v>0</v>
      </c>
      <c r="L2538" s="2">
        <f t="shared" si="1342"/>
        <v>0</v>
      </c>
      <c r="M2538" s="2">
        <f t="shared" si="1343"/>
        <v>0.63775510204081631</v>
      </c>
      <c r="N2538" s="2">
        <f t="shared" si="1354"/>
        <v>0.36224489795918369</v>
      </c>
      <c r="O2538" s="2">
        <f t="shared" si="1355"/>
        <v>0</v>
      </c>
      <c r="R2538" s="1">
        <v>375</v>
      </c>
      <c r="S2538" s="1">
        <v>213</v>
      </c>
      <c r="AI2538" s="7">
        <f t="shared" si="1344"/>
        <v>0</v>
      </c>
      <c r="AJ2538" s="7">
        <f t="shared" si="1345"/>
        <v>0</v>
      </c>
      <c r="AK2538" s="7">
        <f t="shared" si="1346"/>
        <v>0</v>
      </c>
      <c r="AL2538" s="7">
        <f t="shared" si="1347"/>
        <v>0</v>
      </c>
      <c r="AM2538" s="2">
        <f t="shared" si="1348"/>
        <v>0</v>
      </c>
      <c r="AN2538" s="2">
        <f t="shared" si="1349"/>
        <v>0</v>
      </c>
      <c r="AO2538" s="2">
        <f t="shared" si="1350"/>
        <v>0</v>
      </c>
      <c r="AP2538" s="2">
        <f t="shared" si="1351"/>
        <v>0</v>
      </c>
      <c r="AR2538" t="str">
        <f t="shared" si="1353"/>
        <v>Smyth</v>
      </c>
      <c r="AS2538" t="s">
        <v>203</v>
      </c>
      <c r="AT2538" s="162">
        <v>9</v>
      </c>
      <c r="AV2538" s="91">
        <v>51</v>
      </c>
      <c r="AW2538" s="93">
        <v>173</v>
      </c>
      <c r="AX2538" s="99">
        <f t="shared" si="1352"/>
        <v>51173</v>
      </c>
      <c r="AZ2538" s="7" t="s">
        <v>3053</v>
      </c>
      <c r="BA2538" t="s">
        <v>3290</v>
      </c>
    </row>
    <row r="2539" spans="1:53" hidden="1" outlineLevel="1">
      <c r="A2539" t="s">
        <v>907</v>
      </c>
      <c r="B2539" t="s">
        <v>203</v>
      </c>
      <c r="C2539" s="1">
        <f t="shared" si="1338"/>
        <v>609</v>
      </c>
      <c r="D2539" s="7">
        <f>IF(P2539&gt;0,RANK(P2539,(P2539:R2539,S2539:AG2539)),0)</f>
        <v>0</v>
      </c>
      <c r="E2539" s="7">
        <f>IF(Q2539&gt;0,RANK(Q2539,(P2539:R2539,S2539:AG2539)),0)</f>
        <v>0</v>
      </c>
      <c r="F2539" s="7">
        <f>IF(R2539&gt;0,RANK(R2539,(P2539:R2539,S2539:AG2539)),0)</f>
        <v>1</v>
      </c>
      <c r="G2539" s="7">
        <f>IF(S2539&gt;0,RANK(S2539,(P2539:R2539,S2539:AG2539)),0)</f>
        <v>2</v>
      </c>
      <c r="H2539" s="48">
        <f t="shared" si="1339"/>
        <v>23</v>
      </c>
      <c r="I2539" s="163">
        <f t="shared" si="1340"/>
        <v>3.7766830870279149E-2</v>
      </c>
      <c r="J2539" s="2"/>
      <c r="K2539" s="2">
        <f t="shared" si="1341"/>
        <v>0</v>
      </c>
      <c r="L2539" s="2">
        <f t="shared" si="1342"/>
        <v>0</v>
      </c>
      <c r="M2539" s="2">
        <f t="shared" si="1343"/>
        <v>0.51888341543513961</v>
      </c>
      <c r="N2539" s="2">
        <f t="shared" si="1354"/>
        <v>0.48111658456486045</v>
      </c>
      <c r="O2539" s="2">
        <f t="shared" si="1355"/>
        <v>-5.5511151231257827E-17</v>
      </c>
      <c r="R2539" s="1">
        <v>316</v>
      </c>
      <c r="S2539" s="1">
        <v>293</v>
      </c>
      <c r="AI2539" s="7">
        <f t="shared" si="1344"/>
        <v>0</v>
      </c>
      <c r="AJ2539" s="7">
        <f t="shared" si="1345"/>
        <v>0</v>
      </c>
      <c r="AK2539" s="7">
        <f t="shared" si="1346"/>
        <v>0</v>
      </c>
      <c r="AL2539" s="7">
        <f t="shared" si="1347"/>
        <v>0</v>
      </c>
      <c r="AM2539" s="2">
        <f t="shared" si="1348"/>
        <v>0</v>
      </c>
      <c r="AN2539" s="2">
        <f t="shared" si="1349"/>
        <v>0</v>
      </c>
      <c r="AO2539" s="2">
        <f t="shared" si="1350"/>
        <v>0</v>
      </c>
      <c r="AP2539" s="2">
        <f t="shared" si="1351"/>
        <v>0</v>
      </c>
      <c r="AR2539" t="str">
        <f t="shared" si="1353"/>
        <v>Southampton</v>
      </c>
      <c r="AS2539" t="s">
        <v>203</v>
      </c>
      <c r="AT2539" s="162">
        <v>4</v>
      </c>
      <c r="AV2539" s="91">
        <v>51</v>
      </c>
      <c r="AW2539" s="93">
        <v>175</v>
      </c>
      <c r="AX2539" s="99">
        <f t="shared" si="1352"/>
        <v>51175</v>
      </c>
      <c r="AZ2539" s="7" t="s">
        <v>3053</v>
      </c>
      <c r="BA2539" t="s">
        <v>3290</v>
      </c>
    </row>
    <row r="2540" spans="1:53" hidden="1" outlineLevel="1">
      <c r="A2540" t="s">
        <v>855</v>
      </c>
      <c r="B2540" t="s">
        <v>203</v>
      </c>
      <c r="C2540" s="1">
        <f t="shared" si="1338"/>
        <v>3680</v>
      </c>
      <c r="D2540" s="7">
        <f>IF(P2540&gt;0,RANK(P2540,(P2540:R2540,S2540:AG2540)),0)</f>
        <v>0</v>
      </c>
      <c r="E2540" s="7">
        <f>IF(Q2540&gt;0,RANK(Q2540,(P2540:R2540,S2540:AG2540)),0)</f>
        <v>0</v>
      </c>
      <c r="F2540" s="7">
        <f>IF(R2540&gt;0,RANK(R2540,(P2540:R2540,S2540:AG2540)),0)</f>
        <v>1</v>
      </c>
      <c r="G2540" s="7">
        <f>IF(S2540&gt;0,RANK(S2540,(P2540:R2540,S2540:AG2540)),0)</f>
        <v>2</v>
      </c>
      <c r="H2540" s="48">
        <f t="shared" si="1339"/>
        <v>616</v>
      </c>
      <c r="I2540" s="163">
        <f t="shared" si="1340"/>
        <v>0.16739130434782609</v>
      </c>
      <c r="J2540" s="2"/>
      <c r="K2540" s="2">
        <f t="shared" si="1341"/>
        <v>0</v>
      </c>
      <c r="L2540" s="2">
        <f t="shared" si="1342"/>
        <v>0</v>
      </c>
      <c r="M2540" s="2">
        <f t="shared" si="1343"/>
        <v>0.58369565217391306</v>
      </c>
      <c r="N2540" s="2">
        <f t="shared" si="1354"/>
        <v>0.41630434782608694</v>
      </c>
      <c r="O2540" s="2">
        <f t="shared" si="1355"/>
        <v>0</v>
      </c>
      <c r="R2540" s="1">
        <v>2148</v>
      </c>
      <c r="S2540" s="1">
        <v>1532</v>
      </c>
      <c r="AI2540" s="7">
        <f t="shared" si="1344"/>
        <v>0</v>
      </c>
      <c r="AJ2540" s="7">
        <f t="shared" si="1345"/>
        <v>0</v>
      </c>
      <c r="AK2540" s="7">
        <f t="shared" si="1346"/>
        <v>0</v>
      </c>
      <c r="AL2540" s="7">
        <f t="shared" si="1347"/>
        <v>0</v>
      </c>
      <c r="AM2540" s="2">
        <f t="shared" si="1348"/>
        <v>0</v>
      </c>
      <c r="AN2540" s="2">
        <f t="shared" si="1349"/>
        <v>0</v>
      </c>
      <c r="AO2540" s="2">
        <f t="shared" si="1350"/>
        <v>0</v>
      </c>
      <c r="AP2540" s="2">
        <f t="shared" si="1351"/>
        <v>0</v>
      </c>
      <c r="AR2540" t="str">
        <f t="shared" si="1353"/>
        <v>Spotsylvania</v>
      </c>
      <c r="AS2540" t="s">
        <v>203</v>
      </c>
      <c r="AT2540" s="162"/>
      <c r="AV2540" s="91">
        <v>51</v>
      </c>
      <c r="AW2540" s="93">
        <v>177</v>
      </c>
      <c r="AX2540" s="99">
        <f t="shared" si="1352"/>
        <v>51177</v>
      </c>
      <c r="AZ2540" s="7" t="s">
        <v>3053</v>
      </c>
      <c r="BA2540" t="s">
        <v>3290</v>
      </c>
    </row>
    <row r="2541" spans="1:53" hidden="1" outlineLevel="1">
      <c r="A2541" t="s">
        <v>3083</v>
      </c>
      <c r="B2541" t="s">
        <v>203</v>
      </c>
      <c r="C2541" s="1">
        <f t="shared" si="1338"/>
        <v>4251</v>
      </c>
      <c r="D2541" s="7">
        <f>IF(P2541&gt;0,RANK(P2541,(P2541:R2541,S2541:AG2541)),0)</f>
        <v>0</v>
      </c>
      <c r="E2541" s="7">
        <f>IF(Q2541&gt;0,RANK(Q2541,(P2541:R2541,S2541:AG2541)),0)</f>
        <v>0</v>
      </c>
      <c r="F2541" s="7">
        <f>IF(R2541&gt;0,RANK(R2541,(P2541:R2541,S2541:AG2541)),0)</f>
        <v>1</v>
      </c>
      <c r="G2541" s="7">
        <f>IF(S2541&gt;0,RANK(S2541,(P2541:R2541,S2541:AG2541)),0)</f>
        <v>2</v>
      </c>
      <c r="H2541" s="48">
        <f t="shared" si="1339"/>
        <v>897</v>
      </c>
      <c r="I2541" s="163">
        <f t="shared" si="1340"/>
        <v>0.21100917431192662</v>
      </c>
      <c r="J2541" s="2"/>
      <c r="K2541" s="2">
        <f t="shared" si="1341"/>
        <v>0</v>
      </c>
      <c r="L2541" s="2">
        <f t="shared" si="1342"/>
        <v>0</v>
      </c>
      <c r="M2541" s="2">
        <f t="shared" si="1343"/>
        <v>0.60550458715596334</v>
      </c>
      <c r="N2541" s="2">
        <f t="shared" si="1354"/>
        <v>0.39449541284403672</v>
      </c>
      <c r="O2541" s="2">
        <f t="shared" si="1355"/>
        <v>-5.5511151231257827E-17</v>
      </c>
      <c r="R2541" s="1">
        <v>2574</v>
      </c>
      <c r="S2541" s="1">
        <v>1677</v>
      </c>
      <c r="AI2541" s="7">
        <f t="shared" si="1344"/>
        <v>0</v>
      </c>
      <c r="AJ2541" s="7">
        <f t="shared" si="1345"/>
        <v>0</v>
      </c>
      <c r="AK2541" s="7">
        <f t="shared" si="1346"/>
        <v>0</v>
      </c>
      <c r="AL2541" s="7">
        <f t="shared" si="1347"/>
        <v>0</v>
      </c>
      <c r="AM2541" s="2">
        <f t="shared" si="1348"/>
        <v>0</v>
      </c>
      <c r="AN2541" s="2">
        <f t="shared" si="1349"/>
        <v>0</v>
      </c>
      <c r="AO2541" s="2">
        <f t="shared" si="1350"/>
        <v>0</v>
      </c>
      <c r="AP2541" s="2">
        <f t="shared" si="1351"/>
        <v>0</v>
      </c>
      <c r="AR2541" t="str">
        <f t="shared" si="1353"/>
        <v>Stafford</v>
      </c>
      <c r="AS2541" t="s">
        <v>203</v>
      </c>
      <c r="AT2541" s="162">
        <v>1</v>
      </c>
      <c r="AV2541" s="91">
        <v>51</v>
      </c>
      <c r="AW2541" s="93">
        <v>179</v>
      </c>
      <c r="AX2541" s="99">
        <f t="shared" si="1352"/>
        <v>51179</v>
      </c>
      <c r="AZ2541" s="7" t="s">
        <v>3053</v>
      </c>
      <c r="BA2541" t="s">
        <v>3290</v>
      </c>
    </row>
    <row r="2542" spans="1:53" hidden="1" outlineLevel="1">
      <c r="A2542" t="s">
        <v>1125</v>
      </c>
      <c r="B2542" t="s">
        <v>203</v>
      </c>
      <c r="C2542" s="1">
        <f t="shared" si="1338"/>
        <v>241</v>
      </c>
      <c r="D2542" s="7">
        <f>IF(P2542&gt;0,RANK(P2542,(P2542:R2542,S2542:AG2542)),0)</f>
        <v>0</v>
      </c>
      <c r="E2542" s="7">
        <f>IF(Q2542&gt;0,RANK(Q2542,(P2542:R2542,S2542:AG2542)),0)</f>
        <v>0</v>
      </c>
      <c r="F2542" s="7">
        <f>IF(R2542&gt;0,RANK(R2542,(P2542:R2542,S2542:AG2542)),0)</f>
        <v>2</v>
      </c>
      <c r="G2542" s="7">
        <f>IF(S2542&gt;0,RANK(S2542,(P2542:R2542,S2542:AG2542)),0)</f>
        <v>1</v>
      </c>
      <c r="H2542" s="48">
        <f t="shared" si="1339"/>
        <v>17</v>
      </c>
      <c r="I2542" s="163">
        <f t="shared" si="1340"/>
        <v>7.0539419087136929E-2</v>
      </c>
      <c r="J2542" s="2"/>
      <c r="K2542" s="2">
        <f t="shared" si="1341"/>
        <v>0</v>
      </c>
      <c r="L2542" s="2">
        <f t="shared" si="1342"/>
        <v>0</v>
      </c>
      <c r="M2542" s="2">
        <f t="shared" si="1343"/>
        <v>0.46473029045643155</v>
      </c>
      <c r="N2542" s="2">
        <f t="shared" si="1354"/>
        <v>0.53526970954356845</v>
      </c>
      <c r="O2542" s="2">
        <f t="shared" si="1355"/>
        <v>0</v>
      </c>
      <c r="R2542" s="1">
        <v>112</v>
      </c>
      <c r="S2542" s="1">
        <v>129</v>
      </c>
      <c r="AI2542" s="7">
        <f t="shared" si="1344"/>
        <v>0</v>
      </c>
      <c r="AJ2542" s="7">
        <f t="shared" si="1345"/>
        <v>0</v>
      </c>
      <c r="AK2542" s="7">
        <f t="shared" si="1346"/>
        <v>0</v>
      </c>
      <c r="AL2542" s="7">
        <f t="shared" si="1347"/>
        <v>0</v>
      </c>
      <c r="AM2542" s="2">
        <f t="shared" si="1348"/>
        <v>0</v>
      </c>
      <c r="AN2542" s="2">
        <f t="shared" si="1349"/>
        <v>0</v>
      </c>
      <c r="AO2542" s="2">
        <f t="shared" si="1350"/>
        <v>0</v>
      </c>
      <c r="AP2542" s="2">
        <f t="shared" si="1351"/>
        <v>0</v>
      </c>
      <c r="AR2542" t="str">
        <f t="shared" si="1353"/>
        <v>Surry</v>
      </c>
      <c r="AS2542" t="s">
        <v>203</v>
      </c>
      <c r="AT2542" s="162">
        <v>3</v>
      </c>
      <c r="AV2542" s="91">
        <v>51</v>
      </c>
      <c r="AW2542" s="93">
        <v>181</v>
      </c>
      <c r="AX2542" s="99">
        <f t="shared" si="1352"/>
        <v>51181</v>
      </c>
      <c r="AZ2542" s="7" t="s">
        <v>3053</v>
      </c>
      <c r="BA2542" t="s">
        <v>3290</v>
      </c>
    </row>
    <row r="2543" spans="1:53" hidden="1" outlineLevel="1">
      <c r="A2543" t="s">
        <v>1166</v>
      </c>
      <c r="B2543" t="s">
        <v>203</v>
      </c>
      <c r="C2543" s="1">
        <f t="shared" si="1338"/>
        <v>267</v>
      </c>
      <c r="D2543" s="7">
        <f>IF(P2543&gt;0,RANK(P2543,(P2543:R2543,S2543:AG2543)),0)</f>
        <v>0</v>
      </c>
      <c r="E2543" s="7">
        <f>IF(Q2543&gt;0,RANK(Q2543,(P2543:R2543,S2543:AG2543)),0)</f>
        <v>0</v>
      </c>
      <c r="F2543" s="7">
        <f>IF(R2543&gt;0,RANK(R2543,(P2543:R2543,S2543:AG2543)),0)</f>
        <v>1</v>
      </c>
      <c r="G2543" s="7">
        <f>IF(S2543&gt;0,RANK(S2543,(P2543:R2543,S2543:AG2543)),0)</f>
        <v>2</v>
      </c>
      <c r="H2543" s="48">
        <f t="shared" si="1339"/>
        <v>67</v>
      </c>
      <c r="I2543" s="163">
        <f t="shared" si="1340"/>
        <v>0.25093632958801498</v>
      </c>
      <c r="J2543" s="2"/>
      <c r="K2543" s="2">
        <f t="shared" si="1341"/>
        <v>0</v>
      </c>
      <c r="L2543" s="2">
        <f t="shared" si="1342"/>
        <v>0</v>
      </c>
      <c r="M2543" s="2">
        <f t="shared" si="1343"/>
        <v>0.62546816479400746</v>
      </c>
      <c r="N2543" s="2">
        <f t="shared" si="1354"/>
        <v>0.37453183520599254</v>
      </c>
      <c r="O2543" s="2">
        <f t="shared" si="1355"/>
        <v>0</v>
      </c>
      <c r="R2543" s="1">
        <v>167</v>
      </c>
      <c r="S2543" s="1">
        <v>100</v>
      </c>
      <c r="AI2543" s="7">
        <f t="shared" si="1344"/>
        <v>0</v>
      </c>
      <c r="AJ2543" s="7">
        <f t="shared" si="1345"/>
        <v>0</v>
      </c>
      <c r="AK2543" s="7">
        <f t="shared" si="1346"/>
        <v>0</v>
      </c>
      <c r="AL2543" s="7">
        <f t="shared" si="1347"/>
        <v>0</v>
      </c>
      <c r="AM2543" s="2">
        <f t="shared" si="1348"/>
        <v>0</v>
      </c>
      <c r="AN2543" s="2">
        <f t="shared" si="1349"/>
        <v>0</v>
      </c>
      <c r="AO2543" s="2">
        <f t="shared" si="1350"/>
        <v>0</v>
      </c>
      <c r="AP2543" s="2">
        <f t="shared" si="1351"/>
        <v>0</v>
      </c>
      <c r="AR2543" t="str">
        <f t="shared" si="1353"/>
        <v>Sussex</v>
      </c>
      <c r="AS2543" t="s">
        <v>203</v>
      </c>
      <c r="AT2543" s="162">
        <v>4</v>
      </c>
      <c r="AV2543" s="91">
        <v>51</v>
      </c>
      <c r="AW2543" s="93">
        <v>183</v>
      </c>
      <c r="AX2543" s="99">
        <f t="shared" si="1352"/>
        <v>51183</v>
      </c>
      <c r="AZ2543" s="7" t="s">
        <v>3053</v>
      </c>
      <c r="BA2543" t="s">
        <v>3290</v>
      </c>
    </row>
    <row r="2544" spans="1:53" hidden="1" outlineLevel="1">
      <c r="A2544" t="s">
        <v>3274</v>
      </c>
      <c r="B2544" t="s">
        <v>203</v>
      </c>
      <c r="C2544" s="1">
        <f t="shared" si="1338"/>
        <v>836</v>
      </c>
      <c r="D2544" s="7">
        <f>IF(P2544&gt;0,RANK(P2544,(P2544:R2544,S2544:AG2544)),0)</f>
        <v>0</v>
      </c>
      <c r="E2544" s="7">
        <f>IF(Q2544&gt;0,RANK(Q2544,(P2544:R2544,S2544:AG2544)),0)</f>
        <v>0</v>
      </c>
      <c r="F2544" s="7">
        <f>IF(R2544&gt;0,RANK(R2544,(P2544:R2544,S2544:AG2544)),0)</f>
        <v>1</v>
      </c>
      <c r="G2544" s="7">
        <f>IF(S2544&gt;0,RANK(S2544,(P2544:R2544,S2544:AG2544)),0)</f>
        <v>2</v>
      </c>
      <c r="H2544" s="48">
        <f t="shared" si="1339"/>
        <v>246</v>
      </c>
      <c r="I2544" s="163">
        <f t="shared" si="1340"/>
        <v>0.29425837320574161</v>
      </c>
      <c r="J2544" s="2"/>
      <c r="K2544" s="2">
        <f t="shared" si="1341"/>
        <v>0</v>
      </c>
      <c r="L2544" s="2">
        <f t="shared" si="1342"/>
        <v>0</v>
      </c>
      <c r="M2544" s="2">
        <f t="shared" si="1343"/>
        <v>0.64712918660287078</v>
      </c>
      <c r="N2544" s="2">
        <f t="shared" si="1354"/>
        <v>0.35287081339712917</v>
      </c>
      <c r="O2544" s="2">
        <f t="shared" si="1355"/>
        <v>5.5511151231257827E-17</v>
      </c>
      <c r="R2544" s="1">
        <v>541</v>
      </c>
      <c r="S2544" s="1">
        <v>295</v>
      </c>
      <c r="AI2544" s="7">
        <f t="shared" si="1344"/>
        <v>0</v>
      </c>
      <c r="AJ2544" s="7">
        <f t="shared" si="1345"/>
        <v>0</v>
      </c>
      <c r="AK2544" s="7">
        <f t="shared" si="1346"/>
        <v>0</v>
      </c>
      <c r="AL2544" s="7">
        <f t="shared" si="1347"/>
        <v>0</v>
      </c>
      <c r="AM2544" s="2">
        <f t="shared" si="1348"/>
        <v>0</v>
      </c>
      <c r="AN2544" s="2">
        <f t="shared" si="1349"/>
        <v>0</v>
      </c>
      <c r="AO2544" s="2">
        <f t="shared" si="1350"/>
        <v>0</v>
      </c>
      <c r="AP2544" s="2">
        <f t="shared" si="1351"/>
        <v>0</v>
      </c>
      <c r="AR2544" t="str">
        <f t="shared" si="1353"/>
        <v>Tazewell</v>
      </c>
      <c r="AS2544" t="s">
        <v>203</v>
      </c>
      <c r="AT2544" s="162">
        <v>9</v>
      </c>
      <c r="AV2544" s="91">
        <v>51</v>
      </c>
      <c r="AW2544" s="93">
        <v>185</v>
      </c>
      <c r="AX2544" s="99">
        <f t="shared" si="1352"/>
        <v>51185</v>
      </c>
      <c r="AZ2544" s="7" t="s">
        <v>3053</v>
      </c>
      <c r="BA2544" t="s">
        <v>3290</v>
      </c>
    </row>
    <row r="2545" spans="1:53" hidden="1" outlineLevel="1">
      <c r="A2545" t="s">
        <v>1171</v>
      </c>
      <c r="B2545" t="s">
        <v>203</v>
      </c>
      <c r="C2545" s="1">
        <f t="shared" si="1338"/>
        <v>1282</v>
      </c>
      <c r="D2545" s="7">
        <f>IF(P2545&gt;0,RANK(P2545,(P2545:R2545,S2545:AG2545)),0)</f>
        <v>0</v>
      </c>
      <c r="E2545" s="7">
        <f>IF(Q2545&gt;0,RANK(Q2545,(P2545:R2545,S2545:AG2545)),0)</f>
        <v>0</v>
      </c>
      <c r="F2545" s="7">
        <f>IF(R2545&gt;0,RANK(R2545,(P2545:R2545,S2545:AG2545)),0)</f>
        <v>2</v>
      </c>
      <c r="G2545" s="7">
        <f>IF(S2545&gt;0,RANK(S2545,(P2545:R2545,S2545:AG2545)),0)</f>
        <v>1</v>
      </c>
      <c r="H2545" s="48">
        <f t="shared" si="1339"/>
        <v>226</v>
      </c>
      <c r="I2545" s="163">
        <f t="shared" si="1340"/>
        <v>0.17628705148205928</v>
      </c>
      <c r="J2545" s="2"/>
      <c r="K2545" s="2">
        <f t="shared" si="1341"/>
        <v>0</v>
      </c>
      <c r="L2545" s="2">
        <f t="shared" si="1342"/>
        <v>0</v>
      </c>
      <c r="M2545" s="2">
        <f t="shared" si="1343"/>
        <v>0.41185647425897037</v>
      </c>
      <c r="N2545" s="2">
        <f t="shared" si="1354"/>
        <v>0.58814352574102968</v>
      </c>
      <c r="O2545" s="2">
        <f t="shared" si="1355"/>
        <v>0</v>
      </c>
      <c r="R2545" s="1">
        <v>528</v>
      </c>
      <c r="S2545" s="1">
        <v>754</v>
      </c>
      <c r="AI2545" s="7">
        <f t="shared" si="1344"/>
        <v>0</v>
      </c>
      <c r="AJ2545" s="7">
        <f t="shared" si="1345"/>
        <v>0</v>
      </c>
      <c r="AK2545" s="7">
        <f t="shared" si="1346"/>
        <v>0</v>
      </c>
      <c r="AL2545" s="7">
        <f t="shared" si="1347"/>
        <v>0</v>
      </c>
      <c r="AM2545" s="2">
        <f t="shared" si="1348"/>
        <v>0</v>
      </c>
      <c r="AN2545" s="2">
        <f t="shared" si="1349"/>
        <v>0</v>
      </c>
      <c r="AO2545" s="2">
        <f t="shared" si="1350"/>
        <v>0</v>
      </c>
      <c r="AP2545" s="2">
        <f t="shared" si="1351"/>
        <v>0</v>
      </c>
      <c r="AR2545" t="str">
        <f t="shared" si="1353"/>
        <v>Warren</v>
      </c>
      <c r="AS2545" t="s">
        <v>203</v>
      </c>
      <c r="AT2545" s="162">
        <v>6</v>
      </c>
      <c r="AV2545" s="91">
        <v>51</v>
      </c>
      <c r="AW2545" s="93">
        <v>187</v>
      </c>
      <c r="AX2545" s="99">
        <f t="shared" si="1352"/>
        <v>51187</v>
      </c>
      <c r="AZ2545" s="7" t="s">
        <v>3053</v>
      </c>
      <c r="BA2545" t="s">
        <v>3290</v>
      </c>
    </row>
    <row r="2546" spans="1:53" hidden="1" outlineLevel="1">
      <c r="A2546" t="s">
        <v>650</v>
      </c>
      <c r="B2546" t="s">
        <v>203</v>
      </c>
      <c r="C2546" s="1">
        <f t="shared" si="1338"/>
        <v>1384</v>
      </c>
      <c r="D2546" s="7">
        <f>IF(P2546&gt;0,RANK(P2546,(P2546:R2546,S2546:AG2546)),0)</f>
        <v>0</v>
      </c>
      <c r="E2546" s="7">
        <f>IF(Q2546&gt;0,RANK(Q2546,(P2546:R2546,S2546:AG2546)),0)</f>
        <v>0</v>
      </c>
      <c r="F2546" s="7">
        <f>IF(R2546&gt;0,RANK(R2546,(P2546:R2546,S2546:AG2546)),0)</f>
        <v>1</v>
      </c>
      <c r="G2546" s="7">
        <f>IF(S2546&gt;0,RANK(S2546,(P2546:R2546,S2546:AG2546)),0)</f>
        <v>2</v>
      </c>
      <c r="H2546" s="48">
        <f t="shared" si="1339"/>
        <v>102</v>
      </c>
      <c r="I2546" s="163">
        <f t="shared" si="1340"/>
        <v>7.3699421965317924E-2</v>
      </c>
      <c r="J2546" s="2"/>
      <c r="K2546" s="2">
        <f t="shared" si="1341"/>
        <v>0</v>
      </c>
      <c r="L2546" s="2">
        <f t="shared" si="1342"/>
        <v>0</v>
      </c>
      <c r="M2546" s="2">
        <f t="shared" si="1343"/>
        <v>0.53684971098265899</v>
      </c>
      <c r="N2546" s="2">
        <f t="shared" si="1354"/>
        <v>0.46315028901734107</v>
      </c>
      <c r="O2546" s="2">
        <f t="shared" si="1355"/>
        <v>-5.5511151231257827E-17</v>
      </c>
      <c r="R2546" s="1">
        <v>743</v>
      </c>
      <c r="S2546" s="1">
        <v>641</v>
      </c>
      <c r="AI2546" s="7">
        <f t="shared" si="1344"/>
        <v>0</v>
      </c>
      <c r="AJ2546" s="7">
        <f t="shared" si="1345"/>
        <v>0</v>
      </c>
      <c r="AK2546" s="7">
        <f t="shared" si="1346"/>
        <v>0</v>
      </c>
      <c r="AL2546" s="7">
        <f t="shared" si="1347"/>
        <v>0</v>
      </c>
      <c r="AM2546" s="2">
        <f t="shared" si="1348"/>
        <v>0</v>
      </c>
      <c r="AN2546" s="2">
        <f t="shared" si="1349"/>
        <v>0</v>
      </c>
      <c r="AO2546" s="2">
        <f t="shared" si="1350"/>
        <v>0</v>
      </c>
      <c r="AP2546" s="2">
        <f t="shared" si="1351"/>
        <v>0</v>
      </c>
      <c r="AR2546" t="str">
        <f t="shared" si="1353"/>
        <v>Washington</v>
      </c>
      <c r="AS2546" t="s">
        <v>203</v>
      </c>
      <c r="AT2546" s="162">
        <v>9</v>
      </c>
      <c r="AV2546" s="91">
        <v>51</v>
      </c>
      <c r="AW2546" s="93">
        <v>191</v>
      </c>
      <c r="AX2546" s="99">
        <f t="shared" si="1352"/>
        <v>51191</v>
      </c>
      <c r="AZ2546" s="7" t="s">
        <v>3053</v>
      </c>
      <c r="BA2546" t="s">
        <v>3290</v>
      </c>
    </row>
    <row r="2547" spans="1:53" hidden="1" outlineLevel="1">
      <c r="A2547" t="s">
        <v>1380</v>
      </c>
      <c r="B2547" t="s">
        <v>203</v>
      </c>
      <c r="C2547" s="1">
        <f t="shared" si="1338"/>
        <v>539</v>
      </c>
      <c r="D2547" s="7">
        <f>IF(P2547&gt;0,RANK(P2547,(P2547:R2547,S2547:AG2547)),0)</f>
        <v>0</v>
      </c>
      <c r="E2547" s="7">
        <f>IF(Q2547&gt;0,RANK(Q2547,(P2547:R2547,S2547:AG2547)),0)</f>
        <v>0</v>
      </c>
      <c r="F2547" s="7">
        <f>IF(R2547&gt;0,RANK(R2547,(P2547:R2547,S2547:AG2547)),0)</f>
        <v>1</v>
      </c>
      <c r="G2547" s="7">
        <f>IF(S2547&gt;0,RANK(S2547,(P2547:R2547,S2547:AG2547)),0)</f>
        <v>2</v>
      </c>
      <c r="H2547" s="48">
        <f t="shared" si="1339"/>
        <v>123</v>
      </c>
      <c r="I2547" s="163">
        <f t="shared" si="1340"/>
        <v>0.22820037105751392</v>
      </c>
      <c r="J2547" s="2"/>
      <c r="K2547" s="2">
        <f t="shared" si="1341"/>
        <v>0</v>
      </c>
      <c r="L2547" s="2">
        <f t="shared" si="1342"/>
        <v>0</v>
      </c>
      <c r="M2547" s="2">
        <f t="shared" si="1343"/>
        <v>0.614100185528757</v>
      </c>
      <c r="N2547" s="2">
        <f t="shared" si="1354"/>
        <v>0.38589981447124305</v>
      </c>
      <c r="O2547" s="2">
        <f t="shared" si="1355"/>
        <v>-5.5511151231257827E-17</v>
      </c>
      <c r="R2547" s="1">
        <v>331</v>
      </c>
      <c r="S2547" s="1">
        <v>208</v>
      </c>
      <c r="AI2547" s="7">
        <f t="shared" si="1344"/>
        <v>0</v>
      </c>
      <c r="AJ2547" s="7">
        <f t="shared" si="1345"/>
        <v>0</v>
      </c>
      <c r="AK2547" s="7">
        <f t="shared" si="1346"/>
        <v>0</v>
      </c>
      <c r="AL2547" s="7">
        <f t="shared" si="1347"/>
        <v>0</v>
      </c>
      <c r="AM2547" s="2">
        <f t="shared" si="1348"/>
        <v>0</v>
      </c>
      <c r="AN2547" s="2">
        <f t="shared" si="1349"/>
        <v>0</v>
      </c>
      <c r="AO2547" s="2">
        <f t="shared" si="1350"/>
        <v>0</v>
      </c>
      <c r="AP2547" s="2">
        <f t="shared" si="1351"/>
        <v>0</v>
      </c>
      <c r="AR2547" t="str">
        <f t="shared" si="1353"/>
        <v>Westmoreland</v>
      </c>
      <c r="AS2547" t="s">
        <v>203</v>
      </c>
      <c r="AT2547" s="162">
        <v>1</v>
      </c>
      <c r="AV2547" s="91">
        <v>51</v>
      </c>
      <c r="AW2547" s="93">
        <v>193</v>
      </c>
      <c r="AX2547" s="99">
        <f t="shared" si="1352"/>
        <v>51193</v>
      </c>
      <c r="AZ2547" s="7" t="s">
        <v>3053</v>
      </c>
      <c r="BA2547" t="s">
        <v>3290</v>
      </c>
    </row>
    <row r="2548" spans="1:53" hidden="1" outlineLevel="1">
      <c r="A2548" t="s">
        <v>736</v>
      </c>
      <c r="B2548" t="s">
        <v>203</v>
      </c>
      <c r="C2548" s="1">
        <f t="shared" si="1338"/>
        <v>456</v>
      </c>
      <c r="D2548" s="7">
        <f>IF(P2548&gt;0,RANK(P2548,(P2548:R2548,S2548:AG2548)),0)</f>
        <v>0</v>
      </c>
      <c r="E2548" s="7">
        <f>IF(Q2548&gt;0,RANK(Q2548,(P2548:R2548,S2548:AG2548)),0)</f>
        <v>0</v>
      </c>
      <c r="F2548" s="7">
        <f>IF(R2548&gt;0,RANK(R2548,(P2548:R2548,S2548:AG2548)),0)</f>
        <v>1</v>
      </c>
      <c r="G2548" s="7">
        <f>IF(S2548&gt;0,RANK(S2548,(P2548:R2548,S2548:AG2548)),0)</f>
        <v>2</v>
      </c>
      <c r="H2548" s="48">
        <f t="shared" si="1339"/>
        <v>94</v>
      </c>
      <c r="I2548" s="163">
        <f t="shared" si="1340"/>
        <v>0.20614035087719298</v>
      </c>
      <c r="J2548" s="2"/>
      <c r="K2548" s="2">
        <f t="shared" si="1341"/>
        <v>0</v>
      </c>
      <c r="L2548" s="2">
        <f t="shared" si="1342"/>
        <v>0</v>
      </c>
      <c r="M2548" s="2">
        <f t="shared" si="1343"/>
        <v>0.60307017543859653</v>
      </c>
      <c r="N2548" s="2">
        <f t="shared" si="1354"/>
        <v>0.39692982456140352</v>
      </c>
      <c r="O2548" s="2">
        <f t="shared" si="1355"/>
        <v>-5.5511151231257827E-17</v>
      </c>
      <c r="R2548" s="1">
        <v>275</v>
      </c>
      <c r="S2548" s="1">
        <v>181</v>
      </c>
      <c r="AI2548" s="7">
        <f t="shared" si="1344"/>
        <v>0</v>
      </c>
      <c r="AJ2548" s="7">
        <f t="shared" si="1345"/>
        <v>0</v>
      </c>
      <c r="AK2548" s="7">
        <f t="shared" si="1346"/>
        <v>0</v>
      </c>
      <c r="AL2548" s="7">
        <f t="shared" si="1347"/>
        <v>0</v>
      </c>
      <c r="AM2548" s="2">
        <f t="shared" si="1348"/>
        <v>0</v>
      </c>
      <c r="AN2548" s="2">
        <f t="shared" si="1349"/>
        <v>0</v>
      </c>
      <c r="AO2548" s="2">
        <f t="shared" si="1350"/>
        <v>0</v>
      </c>
      <c r="AP2548" s="2">
        <f t="shared" si="1351"/>
        <v>0</v>
      </c>
      <c r="AR2548" t="str">
        <f t="shared" si="1353"/>
        <v>Wise</v>
      </c>
      <c r="AS2548" t="s">
        <v>203</v>
      </c>
      <c r="AT2548" s="162">
        <v>9</v>
      </c>
      <c r="AV2548" s="91">
        <v>51</v>
      </c>
      <c r="AW2548" s="93">
        <v>195</v>
      </c>
      <c r="AX2548" s="99">
        <f t="shared" si="1352"/>
        <v>51195</v>
      </c>
      <c r="AZ2548" s="7" t="s">
        <v>3053</v>
      </c>
      <c r="BA2548" t="s">
        <v>3290</v>
      </c>
    </row>
    <row r="2549" spans="1:53" hidden="1" outlineLevel="1">
      <c r="A2549" t="s">
        <v>2975</v>
      </c>
      <c r="B2549" t="s">
        <v>203</v>
      </c>
      <c r="C2549" s="1">
        <f t="shared" si="1338"/>
        <v>543</v>
      </c>
      <c r="D2549" s="7">
        <f>IF(P2549&gt;0,RANK(P2549,(P2549:R2549,S2549:AG2549)),0)</f>
        <v>0</v>
      </c>
      <c r="E2549" s="7">
        <f>IF(Q2549&gt;0,RANK(Q2549,(P2549:R2549,S2549:AG2549)),0)</f>
        <v>0</v>
      </c>
      <c r="F2549" s="7">
        <f>IF(R2549&gt;0,RANK(R2549,(P2549:R2549,S2549:AG2549)),0)</f>
        <v>1</v>
      </c>
      <c r="G2549" s="7">
        <f>IF(S2549&gt;0,RANK(S2549,(P2549:R2549,S2549:AG2549)),0)</f>
        <v>2</v>
      </c>
      <c r="H2549" s="48">
        <f t="shared" si="1339"/>
        <v>99</v>
      </c>
      <c r="I2549" s="163">
        <f t="shared" si="1340"/>
        <v>0.18232044198895028</v>
      </c>
      <c r="J2549" s="2"/>
      <c r="K2549" s="2">
        <f t="shared" si="1341"/>
        <v>0</v>
      </c>
      <c r="L2549" s="2">
        <f t="shared" si="1342"/>
        <v>0</v>
      </c>
      <c r="M2549" s="2">
        <f t="shared" si="1343"/>
        <v>0.59116022099447518</v>
      </c>
      <c r="N2549" s="2">
        <f t="shared" si="1354"/>
        <v>0.40883977900552487</v>
      </c>
      <c r="O2549" s="2">
        <f t="shared" si="1355"/>
        <v>-5.5511151231257827E-17</v>
      </c>
      <c r="R2549" s="1">
        <v>321</v>
      </c>
      <c r="S2549" s="1">
        <v>222</v>
      </c>
      <c r="AI2549" s="7">
        <f t="shared" si="1344"/>
        <v>0</v>
      </c>
      <c r="AJ2549" s="7">
        <f t="shared" si="1345"/>
        <v>0</v>
      </c>
      <c r="AK2549" s="7">
        <f t="shared" si="1346"/>
        <v>0</v>
      </c>
      <c r="AL2549" s="7">
        <f t="shared" si="1347"/>
        <v>0</v>
      </c>
      <c r="AM2549" s="2">
        <f t="shared" si="1348"/>
        <v>0</v>
      </c>
      <c r="AN2549" s="2">
        <f t="shared" si="1349"/>
        <v>0</v>
      </c>
      <c r="AO2549" s="2">
        <f t="shared" si="1350"/>
        <v>0</v>
      </c>
      <c r="AP2549" s="2">
        <f t="shared" si="1351"/>
        <v>0</v>
      </c>
      <c r="AR2549" t="str">
        <f t="shared" si="1353"/>
        <v>Wythe</v>
      </c>
      <c r="AS2549" t="s">
        <v>203</v>
      </c>
      <c r="AT2549" s="162">
        <v>9</v>
      </c>
      <c r="AV2549" s="91">
        <v>51</v>
      </c>
      <c r="AW2549" s="93">
        <v>197</v>
      </c>
      <c r="AX2549" s="99">
        <f t="shared" si="1352"/>
        <v>51197</v>
      </c>
      <c r="AZ2549" s="7" t="s">
        <v>3053</v>
      </c>
      <c r="BA2549" t="s">
        <v>3290</v>
      </c>
    </row>
    <row r="2550" spans="1:53" hidden="1" outlineLevel="1">
      <c r="A2550" t="s">
        <v>959</v>
      </c>
      <c r="B2550" t="s">
        <v>203</v>
      </c>
      <c r="C2550" s="1">
        <f t="shared" si="1338"/>
        <v>4078</v>
      </c>
      <c r="D2550" s="7">
        <f>IF(P2550&gt;0,RANK(P2550,(P2550:R2550,S2550:AG2550)),0)</f>
        <v>0</v>
      </c>
      <c r="E2550" s="7">
        <f>IF(Q2550&gt;0,RANK(Q2550,(P2550:R2550,S2550:AG2550)),0)</f>
        <v>0</v>
      </c>
      <c r="F2550" s="7">
        <f>IF(R2550&gt;0,RANK(R2550,(P2550:R2550,S2550:AG2550)),0)</f>
        <v>1</v>
      </c>
      <c r="G2550" s="7">
        <f>IF(S2550&gt;0,RANK(S2550,(P2550:R2550,S2550:AG2550)),0)</f>
        <v>2</v>
      </c>
      <c r="H2550" s="48">
        <f t="shared" si="1339"/>
        <v>622</v>
      </c>
      <c r="I2550" s="163">
        <f t="shared" si="1340"/>
        <v>0.15252574791564491</v>
      </c>
      <c r="J2550" s="2"/>
      <c r="K2550" s="2">
        <f t="shared" si="1341"/>
        <v>0</v>
      </c>
      <c r="L2550" s="2">
        <f t="shared" si="1342"/>
        <v>0</v>
      </c>
      <c r="M2550" s="2">
        <f t="shared" si="1343"/>
        <v>0.5762628739578225</v>
      </c>
      <c r="N2550" s="2">
        <f t="shared" si="1354"/>
        <v>0.42373712604217756</v>
      </c>
      <c r="O2550" s="2">
        <f t="shared" si="1355"/>
        <v>-5.5511151231257827E-17</v>
      </c>
      <c r="R2550" s="1">
        <v>2350</v>
      </c>
      <c r="S2550" s="1">
        <v>1728</v>
      </c>
      <c r="AI2550" s="7">
        <f t="shared" si="1344"/>
        <v>0</v>
      </c>
      <c r="AJ2550" s="7">
        <f t="shared" si="1345"/>
        <v>0</v>
      </c>
      <c r="AK2550" s="7">
        <f t="shared" si="1346"/>
        <v>0</v>
      </c>
      <c r="AL2550" s="7">
        <f t="shared" si="1347"/>
        <v>0</v>
      </c>
      <c r="AM2550" s="2">
        <f t="shared" si="1348"/>
        <v>0</v>
      </c>
      <c r="AN2550" s="2">
        <f t="shared" si="1349"/>
        <v>0</v>
      </c>
      <c r="AO2550" s="2">
        <f t="shared" si="1350"/>
        <v>0</v>
      </c>
      <c r="AP2550" s="2">
        <f t="shared" si="1351"/>
        <v>0</v>
      </c>
      <c r="AR2550" t="str">
        <f t="shared" si="1353"/>
        <v>York</v>
      </c>
      <c r="AS2550" t="s">
        <v>203</v>
      </c>
      <c r="AT2550" s="162">
        <v>1</v>
      </c>
      <c r="AV2550" s="91">
        <v>51</v>
      </c>
      <c r="AW2550" s="93">
        <v>199</v>
      </c>
      <c r="AX2550" s="99">
        <f t="shared" si="1352"/>
        <v>51199</v>
      </c>
      <c r="AZ2550" s="7" t="s">
        <v>3053</v>
      </c>
      <c r="BA2550" t="s">
        <v>3290</v>
      </c>
    </row>
    <row r="2551" spans="1:53" hidden="1" outlineLevel="1">
      <c r="A2551" t="s">
        <v>2382</v>
      </c>
      <c r="B2551" t="s">
        <v>203</v>
      </c>
      <c r="C2551" s="1">
        <f t="shared" si="1338"/>
        <v>5119</v>
      </c>
      <c r="D2551" s="7">
        <f>IF(P2551&gt;0,RANK(P2551,(P2551:R2551,S2551:AG2551)),0)</f>
        <v>0</v>
      </c>
      <c r="E2551" s="7">
        <f>IF(Q2551&gt;0,RANK(Q2551,(P2551:R2551,S2551:AG2551)),0)</f>
        <v>0</v>
      </c>
      <c r="F2551" s="7">
        <f>IF(R2551&gt;0,RANK(R2551,(P2551:R2551,S2551:AG2551)),0)</f>
        <v>1</v>
      </c>
      <c r="G2551" s="7">
        <f>IF(S2551&gt;0,RANK(S2551,(P2551:R2551,S2551:AG2551)),0)</f>
        <v>2</v>
      </c>
      <c r="H2551" s="48">
        <f t="shared" si="1339"/>
        <v>1795</v>
      </c>
      <c r="I2551" s="163">
        <f t="shared" si="1340"/>
        <v>0.35065442469232272</v>
      </c>
      <c r="J2551" s="2"/>
      <c r="K2551" s="2">
        <f t="shared" si="1341"/>
        <v>0</v>
      </c>
      <c r="L2551" s="2">
        <f t="shared" si="1342"/>
        <v>0</v>
      </c>
      <c r="M2551" s="2">
        <f t="shared" si="1343"/>
        <v>0.67532721234616133</v>
      </c>
      <c r="N2551" s="2">
        <f t="shared" si="1354"/>
        <v>0.32467278765383861</v>
      </c>
      <c r="O2551" s="2">
        <f t="shared" si="1355"/>
        <v>5.5511151231257827E-17</v>
      </c>
      <c r="R2551" s="1">
        <v>3457</v>
      </c>
      <c r="S2551" s="1">
        <v>1662</v>
      </c>
      <c r="AI2551" s="7">
        <f t="shared" si="1344"/>
        <v>0</v>
      </c>
      <c r="AJ2551" s="7">
        <f t="shared" si="1345"/>
        <v>0</v>
      </c>
      <c r="AK2551" s="7">
        <f t="shared" si="1346"/>
        <v>0</v>
      </c>
      <c r="AL2551" s="7">
        <f t="shared" si="1347"/>
        <v>0</v>
      </c>
      <c r="AM2551" s="2">
        <f t="shared" si="1348"/>
        <v>0</v>
      </c>
      <c r="AN2551" s="2">
        <f t="shared" si="1349"/>
        <v>0</v>
      </c>
      <c r="AO2551" s="2">
        <f t="shared" si="1350"/>
        <v>0</v>
      </c>
      <c r="AP2551" s="2">
        <f t="shared" si="1351"/>
        <v>0</v>
      </c>
      <c r="AR2551" t="str">
        <f t="shared" si="1353"/>
        <v>Alexandria</v>
      </c>
      <c r="AS2551" t="s">
        <v>203</v>
      </c>
      <c r="AT2551">
        <v>8</v>
      </c>
      <c r="AV2551" s="91">
        <v>51</v>
      </c>
      <c r="AW2551" s="93">
        <v>510</v>
      </c>
      <c r="AX2551" s="99">
        <f t="shared" si="1352"/>
        <v>51510</v>
      </c>
      <c r="AZ2551" s="7" t="s">
        <v>1057</v>
      </c>
      <c r="BA2551" t="s">
        <v>3290</v>
      </c>
    </row>
    <row r="2552" spans="1:53" hidden="1" outlineLevel="1">
      <c r="A2552" t="s">
        <v>1078</v>
      </c>
      <c r="B2552" t="s">
        <v>203</v>
      </c>
      <c r="C2552" s="1">
        <f t="shared" ref="C2552:C2582" si="1356">SUM(P2552:AG2552)</f>
        <v>186</v>
      </c>
      <c r="D2552" s="7">
        <f>IF(P2552&gt;0,RANK(P2552,(P2552:R2552,S2552:AG2552)),0)</f>
        <v>0</v>
      </c>
      <c r="E2552" s="7">
        <f>IF(Q2552&gt;0,RANK(Q2552,(P2552:R2552,S2552:AG2552)),0)</f>
        <v>0</v>
      </c>
      <c r="F2552" s="7">
        <f>IF(R2552&gt;0,RANK(R2552,(P2552:R2552,S2552:AG2552)),0)</f>
        <v>1</v>
      </c>
      <c r="G2552" s="7">
        <f>IF(S2552&gt;0,RANK(S2552,(P2552:R2552,S2552:AG2552)),0)</f>
        <v>2</v>
      </c>
      <c r="H2552" s="48">
        <f t="shared" ref="H2552:H2583" si="1357">MAX(P2552:Y2552)-LARGE(P2552:Y2552,2)</f>
        <v>20</v>
      </c>
      <c r="I2552" s="163">
        <f t="shared" si="1340"/>
        <v>0.10752688172043011</v>
      </c>
      <c r="J2552" s="2"/>
      <c r="K2552" s="2">
        <f t="shared" ref="K2552:K2582" si="1358">IF($C2552=0,"-",P2552/$C2552)</f>
        <v>0</v>
      </c>
      <c r="L2552" s="2">
        <f t="shared" ref="L2552:L2582" si="1359">IF($C2552=0,"-",Q2552/$C2552)</f>
        <v>0</v>
      </c>
      <c r="M2552" s="2">
        <f t="shared" ref="M2552:M2582" si="1360">IF($C2552=0,"-",R2552/$C2552)</f>
        <v>0.55376344086021501</v>
      </c>
      <c r="N2552" s="2">
        <f t="shared" si="1354"/>
        <v>0.44623655913978494</v>
      </c>
      <c r="O2552" s="2">
        <f t="shared" si="1355"/>
        <v>5.5511151231257827E-17</v>
      </c>
      <c r="R2552" s="1">
        <v>103</v>
      </c>
      <c r="S2552" s="1">
        <v>83</v>
      </c>
      <c r="AI2552" s="7">
        <f t="shared" ref="AI2552:AI2583" si="1361">IF(T2552&gt;0,RANK(T2552,(P2552:Z2552)),0)</f>
        <v>0</v>
      </c>
      <c r="AJ2552" s="7">
        <f t="shared" ref="AJ2552:AJ2583" si="1362">IF(U2552&gt;0,RANK(U2552,(P2552:Z2552)),0)</f>
        <v>0</v>
      </c>
      <c r="AK2552" s="7">
        <f t="shared" ref="AK2552:AK2583" si="1363">IF(V2552&gt;0,RANK(V2552,(P2552:Z2552)),0)</f>
        <v>0</v>
      </c>
      <c r="AL2552" s="7">
        <f t="shared" ref="AL2552:AL2583" si="1364">IF(W2552&gt;0,RANK(W2552,(P2552:Z2552)),0)</f>
        <v>0</v>
      </c>
      <c r="AM2552" s="2">
        <f t="shared" ref="AM2552:AM2582" si="1365">IF($C2552=0,"-",T2552/$C2552)</f>
        <v>0</v>
      </c>
      <c r="AN2552" s="2">
        <f t="shared" ref="AN2552:AN2583" si="1366">IF($C2552=0,"-",U2552/$C2552)</f>
        <v>0</v>
      </c>
      <c r="AO2552" s="2">
        <f t="shared" ref="AO2552:AO2583" si="1367">IF($C2552=0,"-",V2552/$C2552)</f>
        <v>0</v>
      </c>
      <c r="AP2552" s="2">
        <f t="shared" ref="AP2552:AP2583" si="1368">IF($C2552=0,"-",W2552/$C2552)</f>
        <v>0</v>
      </c>
      <c r="AR2552" t="str">
        <f t="shared" si="1353"/>
        <v>Bedford</v>
      </c>
      <c r="AS2552" t="s">
        <v>203</v>
      </c>
      <c r="AT2552" s="162">
        <v>5</v>
      </c>
      <c r="AV2552" s="91">
        <v>51</v>
      </c>
      <c r="AW2552" s="93">
        <v>515</v>
      </c>
      <c r="AX2552" s="99">
        <f t="shared" ref="AX2552:AX2583" si="1369">AV2552*1000+AW2552</f>
        <v>51515</v>
      </c>
      <c r="AZ2552" s="7" t="s">
        <v>1057</v>
      </c>
      <c r="BA2552" t="s">
        <v>3290</v>
      </c>
    </row>
    <row r="2553" spans="1:53" hidden="1" outlineLevel="1">
      <c r="A2553" t="s">
        <v>2858</v>
      </c>
      <c r="B2553" t="s">
        <v>203</v>
      </c>
      <c r="C2553" s="1">
        <f t="shared" si="1356"/>
        <v>548</v>
      </c>
      <c r="D2553" s="7">
        <f>IF(P2553&gt;0,RANK(P2553,(P2553:R2553,S2553:AG2553)),0)</f>
        <v>0</v>
      </c>
      <c r="E2553" s="7">
        <f>IF(Q2553&gt;0,RANK(Q2553,(P2553:R2553,S2553:AG2553)),0)</f>
        <v>0</v>
      </c>
      <c r="F2553" s="7">
        <f>IF(R2553&gt;0,RANK(R2553,(P2553:R2553,S2553:AG2553)),0)</f>
        <v>1</v>
      </c>
      <c r="G2553" s="7">
        <f>IF(S2553&gt;0,RANK(S2553,(P2553:R2553,S2553:AG2553)),0)</f>
        <v>2</v>
      </c>
      <c r="H2553" s="48">
        <f t="shared" si="1357"/>
        <v>122</v>
      </c>
      <c r="I2553" s="163">
        <f t="shared" si="1340"/>
        <v>0.22262773722627738</v>
      </c>
      <c r="J2553" s="2"/>
      <c r="K2553" s="2">
        <f t="shared" si="1358"/>
        <v>0</v>
      </c>
      <c r="L2553" s="2">
        <f t="shared" si="1359"/>
        <v>0</v>
      </c>
      <c r="M2553" s="2">
        <f t="shared" si="1360"/>
        <v>0.61131386861313863</v>
      </c>
      <c r="N2553" s="2">
        <f t="shared" si="1354"/>
        <v>0.38868613138686131</v>
      </c>
      <c r="O2553" s="2">
        <f t="shared" si="1355"/>
        <v>5.5511151231257827E-17</v>
      </c>
      <c r="R2553" s="1">
        <v>335</v>
      </c>
      <c r="S2553" s="1">
        <v>213</v>
      </c>
      <c r="AI2553" s="7">
        <f t="shared" si="1361"/>
        <v>0</v>
      </c>
      <c r="AJ2553" s="7">
        <f t="shared" si="1362"/>
        <v>0</v>
      </c>
      <c r="AK2553" s="7">
        <f t="shared" si="1363"/>
        <v>0</v>
      </c>
      <c r="AL2553" s="7">
        <f t="shared" si="1364"/>
        <v>0</v>
      </c>
      <c r="AM2553" s="2">
        <f t="shared" si="1365"/>
        <v>0</v>
      </c>
      <c r="AN2553" s="2">
        <f t="shared" si="1366"/>
        <v>0</v>
      </c>
      <c r="AO2553" s="2">
        <f t="shared" si="1367"/>
        <v>0</v>
      </c>
      <c r="AP2553" s="2">
        <f t="shared" si="1368"/>
        <v>0</v>
      </c>
      <c r="AR2553" t="str">
        <f t="shared" si="1353"/>
        <v>Bristol</v>
      </c>
      <c r="AS2553" t="s">
        <v>203</v>
      </c>
      <c r="AT2553" s="162">
        <v>9</v>
      </c>
      <c r="AV2553" s="91">
        <v>51</v>
      </c>
      <c r="AW2553" s="93">
        <v>520</v>
      </c>
      <c r="AX2553" s="99">
        <f t="shared" si="1369"/>
        <v>51520</v>
      </c>
      <c r="AZ2553" s="7" t="s">
        <v>1057</v>
      </c>
      <c r="BA2553" t="s">
        <v>3290</v>
      </c>
    </row>
    <row r="2554" spans="1:53" hidden="1" outlineLevel="1">
      <c r="A2554" t="s">
        <v>3246</v>
      </c>
      <c r="B2554" t="s">
        <v>203</v>
      </c>
      <c r="C2554" s="1">
        <f t="shared" si="1356"/>
        <v>235</v>
      </c>
      <c r="D2554" s="7">
        <f>IF(P2554&gt;0,RANK(P2554,(P2554:R2554,S2554:AG2554)),0)</f>
        <v>0</v>
      </c>
      <c r="E2554" s="7">
        <f>IF(Q2554&gt;0,RANK(Q2554,(P2554:R2554,S2554:AG2554)),0)</f>
        <v>0</v>
      </c>
      <c r="F2554" s="7">
        <f>IF(R2554&gt;0,RANK(R2554,(P2554:R2554,S2554:AG2554)),0)</f>
        <v>1</v>
      </c>
      <c r="G2554" s="7">
        <f>IF(S2554&gt;0,RANK(S2554,(P2554:R2554,S2554:AG2554)),0)</f>
        <v>2</v>
      </c>
      <c r="H2554" s="48">
        <f t="shared" si="1357"/>
        <v>97</v>
      </c>
      <c r="I2554" s="163">
        <f t="shared" si="1340"/>
        <v>0.4127659574468085</v>
      </c>
      <c r="J2554" s="2"/>
      <c r="K2554" s="2">
        <f t="shared" si="1358"/>
        <v>0</v>
      </c>
      <c r="L2554" s="2">
        <f t="shared" si="1359"/>
        <v>0</v>
      </c>
      <c r="M2554" s="2">
        <f t="shared" si="1360"/>
        <v>0.70638297872340428</v>
      </c>
      <c r="N2554" s="2">
        <f t="shared" si="1354"/>
        <v>0.29361702127659572</v>
      </c>
      <c r="O2554" s="2">
        <f t="shared" si="1355"/>
        <v>0</v>
      </c>
      <c r="R2554" s="1">
        <v>166</v>
      </c>
      <c r="S2554" s="1">
        <v>69</v>
      </c>
      <c r="AI2554" s="7">
        <f t="shared" si="1361"/>
        <v>0</v>
      </c>
      <c r="AJ2554" s="7">
        <f t="shared" si="1362"/>
        <v>0</v>
      </c>
      <c r="AK2554" s="7">
        <f t="shared" si="1363"/>
        <v>0</v>
      </c>
      <c r="AL2554" s="7">
        <f t="shared" si="1364"/>
        <v>0</v>
      </c>
      <c r="AM2554" s="2">
        <f t="shared" si="1365"/>
        <v>0</v>
      </c>
      <c r="AN2554" s="2">
        <f t="shared" si="1366"/>
        <v>0</v>
      </c>
      <c r="AO2554" s="2">
        <f t="shared" si="1367"/>
        <v>0</v>
      </c>
      <c r="AP2554" s="2">
        <f t="shared" si="1368"/>
        <v>0</v>
      </c>
      <c r="AR2554" t="str">
        <f t="shared" si="1353"/>
        <v>Buena Vista</v>
      </c>
      <c r="AS2554" t="s">
        <v>203</v>
      </c>
      <c r="AT2554" s="162">
        <v>6</v>
      </c>
      <c r="AV2554" s="91">
        <v>51</v>
      </c>
      <c r="AW2554" s="93">
        <v>530</v>
      </c>
      <c r="AX2554" s="99">
        <f t="shared" si="1369"/>
        <v>51530</v>
      </c>
      <c r="AZ2554" s="7" t="s">
        <v>1057</v>
      </c>
      <c r="BA2554" t="s">
        <v>3290</v>
      </c>
    </row>
    <row r="2555" spans="1:53" hidden="1" outlineLevel="1">
      <c r="A2555" t="s">
        <v>1028</v>
      </c>
      <c r="B2555" t="s">
        <v>203</v>
      </c>
      <c r="C2555" s="1">
        <f t="shared" si="1356"/>
        <v>746</v>
      </c>
      <c r="D2555" s="7">
        <f>IF(P2555&gt;0,RANK(P2555,(P2555:R2555,S2555:AG2555)),0)</f>
        <v>0</v>
      </c>
      <c r="E2555" s="7">
        <f>IF(Q2555&gt;0,RANK(Q2555,(P2555:R2555,S2555:AG2555)),0)</f>
        <v>0</v>
      </c>
      <c r="F2555" s="7">
        <f>IF(R2555&gt;0,RANK(R2555,(P2555:R2555,S2555:AG2555)),0)</f>
        <v>2</v>
      </c>
      <c r="G2555" s="7">
        <f>IF(S2555&gt;0,RANK(S2555,(P2555:R2555,S2555:AG2555)),0)</f>
        <v>1</v>
      </c>
      <c r="H2555" s="48">
        <f t="shared" si="1357"/>
        <v>32</v>
      </c>
      <c r="I2555" s="163">
        <f t="shared" si="1340"/>
        <v>4.2895442359249331E-2</v>
      </c>
      <c r="J2555" s="2"/>
      <c r="K2555" s="2">
        <f t="shared" si="1358"/>
        <v>0</v>
      </c>
      <c r="L2555" s="2">
        <f t="shared" si="1359"/>
        <v>0</v>
      </c>
      <c r="M2555" s="2">
        <f t="shared" si="1360"/>
        <v>0.47855227882037532</v>
      </c>
      <c r="N2555" s="2">
        <f t="shared" si="1354"/>
        <v>0.52144772117962468</v>
      </c>
      <c r="O2555" s="2">
        <f t="shared" si="1355"/>
        <v>0</v>
      </c>
      <c r="R2555" s="1">
        <v>357</v>
      </c>
      <c r="S2555" s="1">
        <v>389</v>
      </c>
      <c r="AI2555" s="7">
        <f t="shared" si="1361"/>
        <v>0</v>
      </c>
      <c r="AJ2555" s="7">
        <f t="shared" si="1362"/>
        <v>0</v>
      </c>
      <c r="AK2555" s="7">
        <f t="shared" si="1363"/>
        <v>0</v>
      </c>
      <c r="AL2555" s="7">
        <f t="shared" si="1364"/>
        <v>0</v>
      </c>
      <c r="AM2555" s="2">
        <f t="shared" si="1365"/>
        <v>0</v>
      </c>
      <c r="AN2555" s="2">
        <f t="shared" si="1366"/>
        <v>0</v>
      </c>
      <c r="AO2555" s="2">
        <f t="shared" si="1367"/>
        <v>0</v>
      </c>
      <c r="AP2555" s="2">
        <f t="shared" si="1368"/>
        <v>0</v>
      </c>
      <c r="AR2555" t="str">
        <f t="shared" si="1353"/>
        <v>Charlottesville</v>
      </c>
      <c r="AS2555" t="s">
        <v>203</v>
      </c>
      <c r="AT2555" s="162">
        <v>5</v>
      </c>
      <c r="AV2555" s="91">
        <v>51</v>
      </c>
      <c r="AW2555" s="93">
        <v>540</v>
      </c>
      <c r="AX2555" s="99">
        <f t="shared" si="1369"/>
        <v>51540</v>
      </c>
      <c r="AZ2555" s="7" t="s">
        <v>1057</v>
      </c>
      <c r="BA2555" t="s">
        <v>3290</v>
      </c>
    </row>
    <row r="2556" spans="1:53" hidden="1" outlineLevel="1">
      <c r="A2556" t="s">
        <v>3080</v>
      </c>
      <c r="B2556" t="s">
        <v>203</v>
      </c>
      <c r="C2556" s="1">
        <f t="shared" si="1356"/>
        <v>7254</v>
      </c>
      <c r="D2556" s="7">
        <f>IF(P2556&gt;0,RANK(P2556,(P2556:R2556,S2556:AG2556)),0)</f>
        <v>0</v>
      </c>
      <c r="E2556" s="7">
        <f>IF(Q2556&gt;0,RANK(Q2556,(P2556:R2556,S2556:AG2556)),0)</f>
        <v>0</v>
      </c>
      <c r="F2556" s="7">
        <f>IF(R2556&gt;0,RANK(R2556,(P2556:R2556,S2556:AG2556)),0)</f>
        <v>1</v>
      </c>
      <c r="G2556" s="7">
        <f>IF(S2556&gt;0,RANK(S2556,(P2556:R2556,S2556:AG2556)),0)</f>
        <v>2</v>
      </c>
      <c r="H2556" s="48">
        <f t="shared" si="1357"/>
        <v>626</v>
      </c>
      <c r="I2556" s="163">
        <f t="shared" si="1340"/>
        <v>8.629721532947339E-2</v>
      </c>
      <c r="J2556" s="2"/>
      <c r="K2556" s="2">
        <f t="shared" si="1358"/>
        <v>0</v>
      </c>
      <c r="L2556" s="2">
        <f t="shared" si="1359"/>
        <v>0</v>
      </c>
      <c r="M2556" s="2">
        <f t="shared" si="1360"/>
        <v>0.54314860766473672</v>
      </c>
      <c r="N2556" s="2">
        <f t="shared" si="1354"/>
        <v>0.45685139233526328</v>
      </c>
      <c r="O2556" s="2">
        <f t="shared" si="1355"/>
        <v>0</v>
      </c>
      <c r="R2556" s="1">
        <v>3940</v>
      </c>
      <c r="S2556" s="1">
        <v>3314</v>
      </c>
      <c r="AI2556" s="7">
        <f t="shared" si="1361"/>
        <v>0</v>
      </c>
      <c r="AJ2556" s="7">
        <f t="shared" si="1362"/>
        <v>0</v>
      </c>
      <c r="AK2556" s="7">
        <f t="shared" si="1363"/>
        <v>0</v>
      </c>
      <c r="AL2556" s="7">
        <f t="shared" si="1364"/>
        <v>0</v>
      </c>
      <c r="AM2556" s="2">
        <f t="shared" si="1365"/>
        <v>0</v>
      </c>
      <c r="AN2556" s="2">
        <f t="shared" si="1366"/>
        <v>0</v>
      </c>
      <c r="AO2556" s="2">
        <f t="shared" si="1367"/>
        <v>0</v>
      </c>
      <c r="AP2556" s="2">
        <f t="shared" si="1368"/>
        <v>0</v>
      </c>
      <c r="AR2556" t="str">
        <f t="shared" si="1353"/>
        <v>Chesapeake</v>
      </c>
      <c r="AS2556" t="s">
        <v>203</v>
      </c>
      <c r="AT2556" s="162">
        <v>4</v>
      </c>
      <c r="AV2556" s="91">
        <v>51</v>
      </c>
      <c r="AW2556" s="93">
        <v>550</v>
      </c>
      <c r="AX2556" s="99">
        <f t="shared" si="1369"/>
        <v>51550</v>
      </c>
      <c r="AZ2556" s="7" t="s">
        <v>1057</v>
      </c>
      <c r="BA2556" t="s">
        <v>3290</v>
      </c>
    </row>
    <row r="2557" spans="1:53" hidden="1" outlineLevel="1">
      <c r="A2557" t="s">
        <v>2648</v>
      </c>
      <c r="B2557" t="s">
        <v>203</v>
      </c>
      <c r="C2557" s="1">
        <f t="shared" si="1356"/>
        <v>835</v>
      </c>
      <c r="D2557" s="7">
        <f>IF(P2557&gt;0,RANK(P2557,(P2557:R2557,S2557:AG2557)),0)</f>
        <v>0</v>
      </c>
      <c r="E2557" s="7">
        <f>IF(Q2557&gt;0,RANK(Q2557,(P2557:R2557,S2557:AG2557)),0)</f>
        <v>0</v>
      </c>
      <c r="F2557" s="7">
        <f>IF(R2557&gt;0,RANK(R2557,(P2557:R2557,S2557:AG2557)),0)</f>
        <v>1</v>
      </c>
      <c r="G2557" s="7">
        <f>IF(S2557&gt;0,RANK(S2557,(P2557:R2557,S2557:AG2557)),0)</f>
        <v>2</v>
      </c>
      <c r="H2557" s="48">
        <f t="shared" si="1357"/>
        <v>297</v>
      </c>
      <c r="I2557" s="163">
        <f t="shared" si="1340"/>
        <v>0.35568862275449104</v>
      </c>
      <c r="J2557" s="2"/>
      <c r="K2557" s="2">
        <f t="shared" si="1358"/>
        <v>0</v>
      </c>
      <c r="L2557" s="2">
        <f t="shared" si="1359"/>
        <v>0</v>
      </c>
      <c r="M2557" s="2">
        <f t="shared" si="1360"/>
        <v>0.67784431137724555</v>
      </c>
      <c r="N2557" s="2">
        <f t="shared" si="1354"/>
        <v>0.32215568862275451</v>
      </c>
      <c r="O2557" s="2">
        <f t="shared" si="1355"/>
        <v>-5.5511151231257827E-17</v>
      </c>
      <c r="R2557" s="1">
        <v>566</v>
      </c>
      <c r="S2557" s="1">
        <v>269</v>
      </c>
      <c r="AI2557" s="7">
        <f t="shared" si="1361"/>
        <v>0</v>
      </c>
      <c r="AJ2557" s="7">
        <f t="shared" si="1362"/>
        <v>0</v>
      </c>
      <c r="AK2557" s="7">
        <f t="shared" si="1363"/>
        <v>0</v>
      </c>
      <c r="AL2557" s="7">
        <f t="shared" si="1364"/>
        <v>0</v>
      </c>
      <c r="AM2557" s="2">
        <f t="shared" si="1365"/>
        <v>0</v>
      </c>
      <c r="AN2557" s="2">
        <f t="shared" si="1366"/>
        <v>0</v>
      </c>
      <c r="AO2557" s="2">
        <f t="shared" si="1367"/>
        <v>0</v>
      </c>
      <c r="AP2557" s="2">
        <f t="shared" si="1368"/>
        <v>0</v>
      </c>
      <c r="AR2557" t="str">
        <f t="shared" si="1353"/>
        <v>Colonial Heights</v>
      </c>
      <c r="AS2557" t="s">
        <v>203</v>
      </c>
      <c r="AT2557" s="162">
        <v>4</v>
      </c>
      <c r="AV2557" s="91">
        <v>51</v>
      </c>
      <c r="AW2557" s="93">
        <v>570</v>
      </c>
      <c r="AX2557" s="99">
        <f t="shared" si="1369"/>
        <v>51570</v>
      </c>
      <c r="AZ2557" s="7" t="s">
        <v>1057</v>
      </c>
      <c r="BA2557" t="s">
        <v>3290</v>
      </c>
    </row>
    <row r="2558" spans="1:53" hidden="1" outlineLevel="1">
      <c r="A2558" t="s">
        <v>2431</v>
      </c>
      <c r="B2558" t="s">
        <v>203</v>
      </c>
      <c r="C2558" s="1">
        <f t="shared" si="1356"/>
        <v>99</v>
      </c>
      <c r="D2558" s="7">
        <f>IF(P2558&gt;0,RANK(P2558,(P2558:R2558,S2558:AG2558)),0)</f>
        <v>0</v>
      </c>
      <c r="E2558" s="7">
        <f>IF(Q2558&gt;0,RANK(Q2558,(P2558:R2558,S2558:AG2558)),0)</f>
        <v>0</v>
      </c>
      <c r="F2558" s="7">
        <f>IF(R2558&gt;0,RANK(R2558,(P2558:R2558,S2558:AG2558)),0)</f>
        <v>2</v>
      </c>
      <c r="G2558" s="7">
        <f>IF(S2558&gt;0,RANK(S2558,(P2558:R2558,S2558:AG2558)),0)</f>
        <v>1</v>
      </c>
      <c r="H2558" s="48">
        <f t="shared" si="1357"/>
        <v>1</v>
      </c>
      <c r="I2558" s="163">
        <f t="shared" si="1340"/>
        <v>1.0101010101010102E-2</v>
      </c>
      <c r="J2558" s="2"/>
      <c r="K2558" s="2">
        <f t="shared" si="1358"/>
        <v>0</v>
      </c>
      <c r="L2558" s="2">
        <f t="shared" si="1359"/>
        <v>0</v>
      </c>
      <c r="M2558" s="2">
        <f t="shared" si="1360"/>
        <v>0.49494949494949497</v>
      </c>
      <c r="N2558" s="2">
        <f t="shared" si="1354"/>
        <v>0.50505050505050508</v>
      </c>
      <c r="O2558" s="2">
        <f t="shared" si="1355"/>
        <v>-1.1102230246251565E-16</v>
      </c>
      <c r="R2558" s="1">
        <v>49</v>
      </c>
      <c r="S2558" s="1">
        <v>50</v>
      </c>
      <c r="AI2558" s="7">
        <f t="shared" si="1361"/>
        <v>0</v>
      </c>
      <c r="AJ2558" s="7">
        <f t="shared" si="1362"/>
        <v>0</v>
      </c>
      <c r="AK2558" s="7">
        <f t="shared" si="1363"/>
        <v>0</v>
      </c>
      <c r="AL2558" s="7">
        <f t="shared" si="1364"/>
        <v>0</v>
      </c>
      <c r="AM2558" s="2">
        <f t="shared" si="1365"/>
        <v>0</v>
      </c>
      <c r="AN2558" s="2">
        <f t="shared" si="1366"/>
        <v>0</v>
      </c>
      <c r="AO2558" s="2">
        <f t="shared" si="1367"/>
        <v>0</v>
      </c>
      <c r="AP2558" s="2">
        <f t="shared" si="1368"/>
        <v>0</v>
      </c>
      <c r="AR2558" t="str">
        <f t="shared" si="1353"/>
        <v>Covington</v>
      </c>
      <c r="AS2558" t="s">
        <v>203</v>
      </c>
      <c r="AT2558" s="162">
        <v>9</v>
      </c>
      <c r="AV2558" s="91">
        <v>51</v>
      </c>
      <c r="AW2558" s="93">
        <v>580</v>
      </c>
      <c r="AX2558" s="99">
        <f t="shared" si="1369"/>
        <v>51580</v>
      </c>
      <c r="AZ2558" s="7" t="s">
        <v>1057</v>
      </c>
      <c r="BA2558" t="s">
        <v>3290</v>
      </c>
    </row>
    <row r="2559" spans="1:53" hidden="1" outlineLevel="1">
      <c r="A2559" t="s">
        <v>3073</v>
      </c>
      <c r="B2559" t="s">
        <v>203</v>
      </c>
      <c r="C2559" s="1">
        <f t="shared" si="1356"/>
        <v>793</v>
      </c>
      <c r="D2559" s="7">
        <f>IF(P2559&gt;0,RANK(P2559,(P2559:R2559,S2559:AG2559)),0)</f>
        <v>0</v>
      </c>
      <c r="E2559" s="7">
        <f>IF(Q2559&gt;0,RANK(Q2559,(P2559:R2559,S2559:AG2559)),0)</f>
        <v>0</v>
      </c>
      <c r="F2559" s="7">
        <f>IF(R2559&gt;0,RANK(R2559,(P2559:R2559,S2559:AG2559)),0)</f>
        <v>1</v>
      </c>
      <c r="G2559" s="7">
        <f>IF(S2559&gt;0,RANK(S2559,(P2559:R2559,S2559:AG2559)),0)</f>
        <v>2</v>
      </c>
      <c r="H2559" s="48">
        <f t="shared" si="1357"/>
        <v>207</v>
      </c>
      <c r="I2559" s="163">
        <f t="shared" si="1340"/>
        <v>0.2610340479192938</v>
      </c>
      <c r="J2559" s="2"/>
      <c r="K2559" s="2">
        <f t="shared" si="1358"/>
        <v>0</v>
      </c>
      <c r="L2559" s="2">
        <f t="shared" si="1359"/>
        <v>0</v>
      </c>
      <c r="M2559" s="2">
        <f t="shared" si="1360"/>
        <v>0.63051702395964693</v>
      </c>
      <c r="N2559" s="2">
        <f t="shared" si="1354"/>
        <v>0.36948297604035307</v>
      </c>
      <c r="O2559" s="2">
        <f t="shared" si="1355"/>
        <v>0</v>
      </c>
      <c r="R2559" s="1">
        <v>500</v>
      </c>
      <c r="S2559" s="1">
        <v>293</v>
      </c>
      <c r="AI2559" s="7">
        <f t="shared" si="1361"/>
        <v>0</v>
      </c>
      <c r="AJ2559" s="7">
        <f t="shared" si="1362"/>
        <v>0</v>
      </c>
      <c r="AK2559" s="7">
        <f t="shared" si="1363"/>
        <v>0</v>
      </c>
      <c r="AL2559" s="7">
        <f t="shared" si="1364"/>
        <v>0</v>
      </c>
      <c r="AM2559" s="2">
        <f t="shared" si="1365"/>
        <v>0</v>
      </c>
      <c r="AN2559" s="2">
        <f t="shared" si="1366"/>
        <v>0</v>
      </c>
      <c r="AO2559" s="2">
        <f t="shared" si="1367"/>
        <v>0</v>
      </c>
      <c r="AP2559" s="2">
        <f t="shared" si="1368"/>
        <v>0</v>
      </c>
      <c r="AR2559" t="str">
        <f t="shared" si="1353"/>
        <v>Danville</v>
      </c>
      <c r="AS2559" t="s">
        <v>203</v>
      </c>
      <c r="AT2559" s="162">
        <v>5</v>
      </c>
      <c r="AV2559" s="91">
        <v>51</v>
      </c>
      <c r="AW2559" s="93">
        <v>590</v>
      </c>
      <c r="AX2559" s="99">
        <f t="shared" si="1369"/>
        <v>51590</v>
      </c>
      <c r="AZ2559" s="7" t="s">
        <v>1057</v>
      </c>
      <c r="BA2559" t="s">
        <v>3290</v>
      </c>
    </row>
    <row r="2560" spans="1:53" hidden="1" outlineLevel="1">
      <c r="A2560" t="s">
        <v>660</v>
      </c>
      <c r="B2560" t="s">
        <v>203</v>
      </c>
      <c r="C2560" s="1">
        <f t="shared" si="1356"/>
        <v>138</v>
      </c>
      <c r="D2560" s="7">
        <f>IF(P2560&gt;0,RANK(P2560,(P2560:R2560,S2560:AG2560)),0)</f>
        <v>0</v>
      </c>
      <c r="E2560" s="7">
        <f>IF(Q2560&gt;0,RANK(Q2560,(P2560:R2560,S2560:AG2560)),0)</f>
        <v>0</v>
      </c>
      <c r="F2560" s="7">
        <f>IF(R2560&gt;0,RANK(R2560,(P2560:R2560,S2560:AG2560)),0)</f>
        <v>1</v>
      </c>
      <c r="G2560" s="7">
        <f>IF(S2560&gt;0,RANK(S2560,(P2560:R2560,S2560:AG2560)),0)</f>
        <v>2</v>
      </c>
      <c r="H2560" s="48">
        <f t="shared" si="1357"/>
        <v>56</v>
      </c>
      <c r="I2560" s="163">
        <f t="shared" si="1340"/>
        <v>0.40579710144927539</v>
      </c>
      <c r="J2560" s="2"/>
      <c r="K2560" s="2">
        <f t="shared" si="1358"/>
        <v>0</v>
      </c>
      <c r="L2560" s="2">
        <f t="shared" si="1359"/>
        <v>0</v>
      </c>
      <c r="M2560" s="2">
        <f t="shared" si="1360"/>
        <v>0.70289855072463769</v>
      </c>
      <c r="N2560" s="2">
        <f t="shared" si="1354"/>
        <v>0.29710144927536231</v>
      </c>
      <c r="O2560" s="2">
        <f t="shared" si="1355"/>
        <v>0</v>
      </c>
      <c r="R2560" s="1">
        <v>97</v>
      </c>
      <c r="S2560" s="1">
        <v>41</v>
      </c>
      <c r="AI2560" s="7">
        <f t="shared" si="1361"/>
        <v>0</v>
      </c>
      <c r="AJ2560" s="7">
        <f t="shared" si="1362"/>
        <v>0</v>
      </c>
      <c r="AK2560" s="7">
        <f t="shared" si="1363"/>
        <v>0</v>
      </c>
      <c r="AL2560" s="7">
        <f t="shared" si="1364"/>
        <v>0</v>
      </c>
      <c r="AM2560" s="2">
        <f t="shared" si="1365"/>
        <v>0</v>
      </c>
      <c r="AN2560" s="2">
        <f t="shared" si="1366"/>
        <v>0</v>
      </c>
      <c r="AO2560" s="2">
        <f t="shared" si="1367"/>
        <v>0</v>
      </c>
      <c r="AP2560" s="2">
        <f t="shared" si="1368"/>
        <v>0</v>
      </c>
      <c r="AR2560" t="str">
        <f t="shared" si="1353"/>
        <v>Emporia</v>
      </c>
      <c r="AS2560" t="s">
        <v>203</v>
      </c>
      <c r="AT2560" s="162">
        <v>4</v>
      </c>
      <c r="AV2560" s="91">
        <v>51</v>
      </c>
      <c r="AW2560" s="93">
        <v>595</v>
      </c>
      <c r="AX2560" s="99">
        <f t="shared" si="1369"/>
        <v>51595</v>
      </c>
      <c r="AZ2560" s="7" t="s">
        <v>1057</v>
      </c>
      <c r="BA2560" t="s">
        <v>3290</v>
      </c>
    </row>
    <row r="2561" spans="1:53" hidden="1" outlineLevel="1">
      <c r="A2561" t="s">
        <v>2238</v>
      </c>
      <c r="B2561" t="s">
        <v>203</v>
      </c>
      <c r="C2561" s="1">
        <f t="shared" si="1356"/>
        <v>1002</v>
      </c>
      <c r="D2561" s="7">
        <f>IF(P2561&gt;0,RANK(P2561,(P2561:R2561,S2561:AG2561)),0)</f>
        <v>0</v>
      </c>
      <c r="E2561" s="7">
        <f>IF(Q2561&gt;0,RANK(Q2561,(P2561:R2561,S2561:AG2561)),0)</f>
        <v>0</v>
      </c>
      <c r="F2561" s="7">
        <f>IF(R2561&gt;0,RANK(R2561,(P2561:R2561,S2561:AG2561)),0)</f>
        <v>1</v>
      </c>
      <c r="G2561" s="7">
        <f>IF(S2561&gt;0,RANK(S2561,(P2561:R2561,S2561:AG2561)),0)</f>
        <v>2</v>
      </c>
      <c r="H2561" s="48">
        <f t="shared" si="1357"/>
        <v>206</v>
      </c>
      <c r="I2561" s="163">
        <f t="shared" si="1340"/>
        <v>0.20558882235528941</v>
      </c>
      <c r="J2561" s="2"/>
      <c r="K2561" s="2">
        <f t="shared" si="1358"/>
        <v>0</v>
      </c>
      <c r="L2561" s="2">
        <f t="shared" si="1359"/>
        <v>0</v>
      </c>
      <c r="M2561" s="2">
        <f t="shared" si="1360"/>
        <v>0.60279441117764476</v>
      </c>
      <c r="N2561" s="2">
        <f t="shared" si="1354"/>
        <v>0.39720558882235529</v>
      </c>
      <c r="O2561" s="2">
        <f t="shared" si="1355"/>
        <v>-5.5511151231257827E-17</v>
      </c>
      <c r="R2561" s="1">
        <v>604</v>
      </c>
      <c r="S2561" s="1">
        <v>398</v>
      </c>
      <c r="AI2561" s="7">
        <f t="shared" si="1361"/>
        <v>0</v>
      </c>
      <c r="AJ2561" s="7">
        <f t="shared" si="1362"/>
        <v>0</v>
      </c>
      <c r="AK2561" s="7">
        <f t="shared" si="1363"/>
        <v>0</v>
      </c>
      <c r="AL2561" s="7">
        <f t="shared" si="1364"/>
        <v>0</v>
      </c>
      <c r="AM2561" s="2">
        <f t="shared" si="1365"/>
        <v>0</v>
      </c>
      <c r="AN2561" s="2">
        <f t="shared" si="1366"/>
        <v>0</v>
      </c>
      <c r="AO2561" s="2">
        <f t="shared" si="1367"/>
        <v>0</v>
      </c>
      <c r="AP2561" s="2">
        <f t="shared" si="1368"/>
        <v>0</v>
      </c>
      <c r="AR2561" t="str">
        <f t="shared" si="1353"/>
        <v>Fairfax</v>
      </c>
      <c r="AS2561" t="s">
        <v>203</v>
      </c>
      <c r="AT2561" s="162">
        <v>11</v>
      </c>
      <c r="AV2561" s="91">
        <v>51</v>
      </c>
      <c r="AW2561" s="93">
        <v>600</v>
      </c>
      <c r="AX2561" s="99">
        <f t="shared" si="1369"/>
        <v>51600</v>
      </c>
      <c r="AZ2561" s="7" t="s">
        <v>1057</v>
      </c>
      <c r="BA2561" t="s">
        <v>3290</v>
      </c>
    </row>
    <row r="2562" spans="1:53" hidden="1" outlineLevel="1">
      <c r="A2562" t="s">
        <v>2732</v>
      </c>
      <c r="B2562" t="s">
        <v>203</v>
      </c>
      <c r="C2562" s="1">
        <f t="shared" si="1356"/>
        <v>492</v>
      </c>
      <c r="D2562" s="7">
        <f>IF(P2562&gt;0,RANK(P2562,(P2562:R2562,S2562:AG2562)),0)</f>
        <v>0</v>
      </c>
      <c r="E2562" s="7">
        <f>IF(Q2562&gt;0,RANK(Q2562,(P2562:R2562,S2562:AG2562)),0)</f>
        <v>0</v>
      </c>
      <c r="F2562" s="7">
        <f>IF(R2562&gt;0,RANK(R2562,(P2562:R2562,S2562:AG2562)),0)</f>
        <v>1</v>
      </c>
      <c r="G2562" s="7">
        <f>IF(S2562&gt;0,RANK(S2562,(P2562:R2562,S2562:AG2562)),0)</f>
        <v>2</v>
      </c>
      <c r="H2562" s="48">
        <f t="shared" si="1357"/>
        <v>136</v>
      </c>
      <c r="I2562" s="163">
        <f t="shared" si="1340"/>
        <v>0.27642276422764228</v>
      </c>
      <c r="J2562" s="2"/>
      <c r="K2562" s="2">
        <f t="shared" si="1358"/>
        <v>0</v>
      </c>
      <c r="L2562" s="2">
        <f t="shared" si="1359"/>
        <v>0</v>
      </c>
      <c r="M2562" s="2">
        <f t="shared" si="1360"/>
        <v>0.63821138211382111</v>
      </c>
      <c r="N2562" s="2">
        <f t="shared" si="1354"/>
        <v>0.36178861788617889</v>
      </c>
      <c r="O2562" s="2">
        <f t="shared" si="1355"/>
        <v>0</v>
      </c>
      <c r="R2562" s="1">
        <v>314</v>
      </c>
      <c r="S2562" s="1">
        <v>178</v>
      </c>
      <c r="AI2562" s="7">
        <f t="shared" si="1361"/>
        <v>0</v>
      </c>
      <c r="AJ2562" s="7">
        <f t="shared" si="1362"/>
        <v>0</v>
      </c>
      <c r="AK2562" s="7">
        <f t="shared" si="1363"/>
        <v>0</v>
      </c>
      <c r="AL2562" s="7">
        <f t="shared" si="1364"/>
        <v>0</v>
      </c>
      <c r="AM2562" s="2">
        <f t="shared" si="1365"/>
        <v>0</v>
      </c>
      <c r="AN2562" s="2">
        <f t="shared" si="1366"/>
        <v>0</v>
      </c>
      <c r="AO2562" s="2">
        <f t="shared" si="1367"/>
        <v>0</v>
      </c>
      <c r="AP2562" s="2">
        <f t="shared" si="1368"/>
        <v>0</v>
      </c>
      <c r="AR2562" t="str">
        <f t="shared" si="1353"/>
        <v>Falls Church</v>
      </c>
      <c r="AS2562" t="s">
        <v>203</v>
      </c>
      <c r="AT2562" s="162">
        <v>8</v>
      </c>
      <c r="AV2562" s="91">
        <v>51</v>
      </c>
      <c r="AW2562" s="93">
        <v>610</v>
      </c>
      <c r="AX2562" s="99">
        <f t="shared" si="1369"/>
        <v>51610</v>
      </c>
      <c r="AZ2562" s="7" t="s">
        <v>1057</v>
      </c>
      <c r="BA2562" t="s">
        <v>3290</v>
      </c>
    </row>
    <row r="2563" spans="1:53" hidden="1" outlineLevel="1">
      <c r="A2563" t="s">
        <v>2477</v>
      </c>
      <c r="B2563" t="s">
        <v>203</v>
      </c>
      <c r="C2563" s="1">
        <f t="shared" si="1356"/>
        <v>285</v>
      </c>
      <c r="D2563" s="7">
        <f>IF(P2563&gt;0,RANK(P2563,(P2563:R2563,S2563:AG2563)),0)</f>
        <v>0</v>
      </c>
      <c r="E2563" s="7">
        <f>IF(Q2563&gt;0,RANK(Q2563,(P2563:R2563,S2563:AG2563)),0)</f>
        <v>0</v>
      </c>
      <c r="F2563" s="7">
        <f>IF(R2563&gt;0,RANK(R2563,(P2563:R2563,S2563:AG2563)),0)</f>
        <v>1</v>
      </c>
      <c r="G2563" s="7">
        <f>IF(S2563&gt;0,RANK(S2563,(P2563:R2563,S2563:AG2563)),0)</f>
        <v>2</v>
      </c>
      <c r="H2563" s="48">
        <f t="shared" si="1357"/>
        <v>83</v>
      </c>
      <c r="I2563" s="163">
        <f t="shared" si="1340"/>
        <v>0.29122807017543861</v>
      </c>
      <c r="J2563" s="2"/>
      <c r="K2563" s="2">
        <f t="shared" si="1358"/>
        <v>0</v>
      </c>
      <c r="L2563" s="2">
        <f t="shared" si="1359"/>
        <v>0</v>
      </c>
      <c r="M2563" s="2">
        <f t="shared" si="1360"/>
        <v>0.64561403508771931</v>
      </c>
      <c r="N2563" s="2">
        <f t="shared" si="1354"/>
        <v>0.35438596491228069</v>
      </c>
      <c r="O2563" s="2">
        <f t="shared" si="1355"/>
        <v>0</v>
      </c>
      <c r="R2563" s="1">
        <v>184</v>
      </c>
      <c r="S2563" s="1">
        <v>101</v>
      </c>
      <c r="AI2563" s="7">
        <f t="shared" si="1361"/>
        <v>0</v>
      </c>
      <c r="AJ2563" s="7">
        <f t="shared" si="1362"/>
        <v>0</v>
      </c>
      <c r="AK2563" s="7">
        <f t="shared" si="1363"/>
        <v>0</v>
      </c>
      <c r="AL2563" s="7">
        <f t="shared" si="1364"/>
        <v>0</v>
      </c>
      <c r="AM2563" s="2">
        <f t="shared" si="1365"/>
        <v>0</v>
      </c>
      <c r="AN2563" s="2">
        <f t="shared" si="1366"/>
        <v>0</v>
      </c>
      <c r="AO2563" s="2">
        <f t="shared" si="1367"/>
        <v>0</v>
      </c>
      <c r="AP2563" s="2">
        <f t="shared" si="1368"/>
        <v>0</v>
      </c>
      <c r="AR2563" t="str">
        <f t="shared" si="1353"/>
        <v>Franklin</v>
      </c>
      <c r="AS2563" t="s">
        <v>203</v>
      </c>
      <c r="AT2563" s="162">
        <v>4</v>
      </c>
      <c r="AV2563" s="91">
        <v>51</v>
      </c>
      <c r="AW2563" s="93">
        <v>620</v>
      </c>
      <c r="AX2563" s="99">
        <f t="shared" si="1369"/>
        <v>51620</v>
      </c>
      <c r="AZ2563" s="7" t="s">
        <v>1057</v>
      </c>
      <c r="BA2563" t="s">
        <v>3290</v>
      </c>
    </row>
    <row r="2564" spans="1:53" hidden="1" outlineLevel="1">
      <c r="A2564" t="s">
        <v>1116</v>
      </c>
      <c r="B2564" t="s">
        <v>203</v>
      </c>
      <c r="C2564" s="1">
        <f t="shared" si="1356"/>
        <v>618</v>
      </c>
      <c r="D2564" s="7">
        <f>IF(P2564&gt;0,RANK(P2564,(P2564:R2564,S2564:AG2564)),0)</f>
        <v>0</v>
      </c>
      <c r="E2564" s="7">
        <f>IF(Q2564&gt;0,RANK(Q2564,(P2564:R2564,S2564:AG2564)),0)</f>
        <v>0</v>
      </c>
      <c r="F2564" s="7">
        <f>IF(R2564&gt;0,RANK(R2564,(P2564:R2564,S2564:AG2564)),0)</f>
        <v>1</v>
      </c>
      <c r="G2564" s="7">
        <f>IF(S2564&gt;0,RANK(S2564,(P2564:R2564,S2564:AG2564)),0)</f>
        <v>2</v>
      </c>
      <c r="H2564" s="48">
        <f t="shared" si="1357"/>
        <v>88</v>
      </c>
      <c r="I2564" s="163">
        <f t="shared" si="1340"/>
        <v>0.14239482200647249</v>
      </c>
      <c r="J2564" s="2"/>
      <c r="K2564" s="2">
        <f t="shared" si="1358"/>
        <v>0</v>
      </c>
      <c r="L2564" s="2">
        <f t="shared" si="1359"/>
        <v>0</v>
      </c>
      <c r="M2564" s="2">
        <f t="shared" si="1360"/>
        <v>0.57119741100323629</v>
      </c>
      <c r="N2564" s="2">
        <f t="shared" si="1354"/>
        <v>0.42880258899676377</v>
      </c>
      <c r="O2564" s="2">
        <f t="shared" si="1355"/>
        <v>-5.5511151231257827E-17</v>
      </c>
      <c r="R2564" s="1">
        <v>353</v>
      </c>
      <c r="S2564" s="1">
        <v>265</v>
      </c>
      <c r="AI2564" s="7">
        <f t="shared" si="1361"/>
        <v>0</v>
      </c>
      <c r="AJ2564" s="7">
        <f t="shared" si="1362"/>
        <v>0</v>
      </c>
      <c r="AK2564" s="7">
        <f t="shared" si="1363"/>
        <v>0</v>
      </c>
      <c r="AL2564" s="7">
        <f t="shared" si="1364"/>
        <v>0</v>
      </c>
      <c r="AM2564" s="2">
        <f t="shared" si="1365"/>
        <v>0</v>
      </c>
      <c r="AN2564" s="2">
        <f t="shared" si="1366"/>
        <v>0</v>
      </c>
      <c r="AO2564" s="2">
        <f t="shared" si="1367"/>
        <v>0</v>
      </c>
      <c r="AP2564" s="2">
        <f t="shared" si="1368"/>
        <v>0</v>
      </c>
      <c r="AR2564" t="str">
        <f t="shared" si="1353"/>
        <v>Fredericksburg</v>
      </c>
      <c r="AS2564" t="s">
        <v>203</v>
      </c>
      <c r="AT2564" s="162">
        <v>1</v>
      </c>
      <c r="AV2564" s="91">
        <v>51</v>
      </c>
      <c r="AW2564" s="93">
        <v>630</v>
      </c>
      <c r="AX2564" s="99">
        <f t="shared" si="1369"/>
        <v>51630</v>
      </c>
      <c r="AZ2564" s="7" t="s">
        <v>1057</v>
      </c>
      <c r="BA2564" t="s">
        <v>3290</v>
      </c>
    </row>
    <row r="2565" spans="1:53" hidden="1" outlineLevel="1">
      <c r="A2565" t="s">
        <v>2133</v>
      </c>
      <c r="B2565" t="s">
        <v>203</v>
      </c>
      <c r="C2565" s="1">
        <f t="shared" si="1356"/>
        <v>144</v>
      </c>
      <c r="D2565" s="7">
        <f>IF(P2565&gt;0,RANK(P2565,(P2565:R2565,S2565:AG2565)),0)</f>
        <v>0</v>
      </c>
      <c r="E2565" s="7">
        <f>IF(Q2565&gt;0,RANK(Q2565,(P2565:R2565,S2565:AG2565)),0)</f>
        <v>0</v>
      </c>
      <c r="F2565" s="7">
        <f>IF(R2565&gt;0,RANK(R2565,(P2565:R2565,S2565:AG2565)),0)</f>
        <v>1</v>
      </c>
      <c r="G2565" s="7">
        <f>IF(S2565&gt;0,RANK(S2565,(P2565:R2565,S2565:AG2565)),0)</f>
        <v>2</v>
      </c>
      <c r="H2565" s="48">
        <f t="shared" si="1357"/>
        <v>48</v>
      </c>
      <c r="I2565" s="163">
        <f t="shared" si="1340"/>
        <v>0.33333333333333331</v>
      </c>
      <c r="J2565" s="2"/>
      <c r="K2565" s="2">
        <f t="shared" si="1358"/>
        <v>0</v>
      </c>
      <c r="L2565" s="2">
        <f t="shared" si="1359"/>
        <v>0</v>
      </c>
      <c r="M2565" s="2">
        <f t="shared" si="1360"/>
        <v>0.66666666666666663</v>
      </c>
      <c r="N2565" s="2">
        <f t="shared" si="1354"/>
        <v>0.33333333333333331</v>
      </c>
      <c r="O2565" s="2">
        <f t="shared" si="1355"/>
        <v>5.5511151231257827E-17</v>
      </c>
      <c r="R2565" s="1">
        <v>96</v>
      </c>
      <c r="S2565" s="1">
        <v>48</v>
      </c>
      <c r="AI2565" s="7">
        <f t="shared" si="1361"/>
        <v>0</v>
      </c>
      <c r="AJ2565" s="7">
        <f t="shared" si="1362"/>
        <v>0</v>
      </c>
      <c r="AK2565" s="7">
        <f t="shared" si="1363"/>
        <v>0</v>
      </c>
      <c r="AL2565" s="7">
        <f t="shared" si="1364"/>
        <v>0</v>
      </c>
      <c r="AM2565" s="2">
        <f t="shared" si="1365"/>
        <v>0</v>
      </c>
      <c r="AN2565" s="2">
        <f t="shared" si="1366"/>
        <v>0</v>
      </c>
      <c r="AO2565" s="2">
        <f t="shared" si="1367"/>
        <v>0</v>
      </c>
      <c r="AP2565" s="2">
        <f t="shared" si="1368"/>
        <v>0</v>
      </c>
      <c r="AR2565" t="str">
        <f t="shared" si="1353"/>
        <v>Galax</v>
      </c>
      <c r="AS2565" t="s">
        <v>203</v>
      </c>
      <c r="AT2565" s="162">
        <v>9</v>
      </c>
      <c r="AV2565" s="91">
        <v>51</v>
      </c>
      <c r="AW2565" s="93">
        <v>640</v>
      </c>
      <c r="AX2565" s="99">
        <f t="shared" si="1369"/>
        <v>51640</v>
      </c>
      <c r="AZ2565" s="7" t="s">
        <v>1057</v>
      </c>
      <c r="BA2565" t="s">
        <v>3290</v>
      </c>
    </row>
    <row r="2566" spans="1:53" hidden="1" outlineLevel="1">
      <c r="A2566" t="s">
        <v>276</v>
      </c>
      <c r="B2566" t="s">
        <v>203</v>
      </c>
      <c r="C2566" s="1">
        <f t="shared" si="1356"/>
        <v>3682</v>
      </c>
      <c r="D2566" s="7">
        <f>IF(P2566&gt;0,RANK(P2566,(P2566:R2566,S2566:AG2566)),0)</f>
        <v>0</v>
      </c>
      <c r="E2566" s="7">
        <f>IF(Q2566&gt;0,RANK(Q2566,(P2566:R2566,S2566:AG2566)),0)</f>
        <v>0</v>
      </c>
      <c r="F2566" s="7">
        <f>IF(R2566&gt;0,RANK(R2566,(P2566:R2566,S2566:AG2566)),0)</f>
        <v>1</v>
      </c>
      <c r="G2566" s="7">
        <f>IF(S2566&gt;0,RANK(S2566,(P2566:R2566,S2566:AG2566)),0)</f>
        <v>2</v>
      </c>
      <c r="H2566" s="48">
        <f t="shared" si="1357"/>
        <v>22</v>
      </c>
      <c r="I2566" s="163">
        <f t="shared" si="1340"/>
        <v>5.975013579576317E-3</v>
      </c>
      <c r="J2566" s="2"/>
      <c r="K2566" s="2">
        <f t="shared" si="1358"/>
        <v>0</v>
      </c>
      <c r="L2566" s="2">
        <f t="shared" si="1359"/>
        <v>0</v>
      </c>
      <c r="M2566" s="2">
        <f t="shared" si="1360"/>
        <v>0.50298750678978821</v>
      </c>
      <c r="N2566" s="2">
        <f t="shared" si="1354"/>
        <v>0.49701249321021185</v>
      </c>
      <c r="O2566" s="2">
        <f t="shared" si="1355"/>
        <v>-5.5511151231257827E-17</v>
      </c>
      <c r="R2566" s="1">
        <v>1852</v>
      </c>
      <c r="S2566" s="1">
        <v>1830</v>
      </c>
      <c r="AI2566" s="7">
        <f t="shared" si="1361"/>
        <v>0</v>
      </c>
      <c r="AJ2566" s="7">
        <f t="shared" si="1362"/>
        <v>0</v>
      </c>
      <c r="AK2566" s="7">
        <f t="shared" si="1363"/>
        <v>0</v>
      </c>
      <c r="AL2566" s="7">
        <f t="shared" si="1364"/>
        <v>0</v>
      </c>
      <c r="AM2566" s="2">
        <f t="shared" si="1365"/>
        <v>0</v>
      </c>
      <c r="AN2566" s="2">
        <f t="shared" si="1366"/>
        <v>0</v>
      </c>
      <c r="AO2566" s="2">
        <f t="shared" si="1367"/>
        <v>0</v>
      </c>
      <c r="AP2566" s="2">
        <f t="shared" si="1368"/>
        <v>0</v>
      </c>
      <c r="AR2566" t="str">
        <f t="shared" si="1353"/>
        <v>Hampton</v>
      </c>
      <c r="AS2566" t="s">
        <v>203</v>
      </c>
      <c r="AT2566" s="162"/>
      <c r="AV2566" s="91">
        <v>51</v>
      </c>
      <c r="AW2566" s="93">
        <v>650</v>
      </c>
      <c r="AX2566" s="99">
        <f t="shared" si="1369"/>
        <v>51650</v>
      </c>
      <c r="AZ2566" s="7" t="s">
        <v>1057</v>
      </c>
      <c r="BA2566" t="s">
        <v>3290</v>
      </c>
    </row>
    <row r="2567" spans="1:53" hidden="1" outlineLevel="1">
      <c r="A2567" t="s">
        <v>2026</v>
      </c>
      <c r="B2567" t="s">
        <v>203</v>
      </c>
      <c r="C2567" s="1">
        <f t="shared" si="1356"/>
        <v>706</v>
      </c>
      <c r="D2567" s="7">
        <f>IF(P2567&gt;0,RANK(P2567,(P2567:R2567,S2567:AG2567)),0)</f>
        <v>0</v>
      </c>
      <c r="E2567" s="7">
        <f>IF(Q2567&gt;0,RANK(Q2567,(P2567:R2567,S2567:AG2567)),0)</f>
        <v>0</v>
      </c>
      <c r="F2567" s="7">
        <f>IF(R2567&gt;0,RANK(R2567,(P2567:R2567,S2567:AG2567)),0)</f>
        <v>1</v>
      </c>
      <c r="G2567" s="7">
        <f>IF(S2567&gt;0,RANK(S2567,(P2567:R2567,S2567:AG2567)),0)</f>
        <v>2</v>
      </c>
      <c r="H2567" s="48">
        <f t="shared" si="1357"/>
        <v>12</v>
      </c>
      <c r="I2567" s="163">
        <f t="shared" si="1340"/>
        <v>1.69971671388102E-2</v>
      </c>
      <c r="J2567" s="2"/>
      <c r="K2567" s="2">
        <f t="shared" si="1358"/>
        <v>0</v>
      </c>
      <c r="L2567" s="2">
        <f t="shared" si="1359"/>
        <v>0</v>
      </c>
      <c r="M2567" s="2">
        <f t="shared" si="1360"/>
        <v>0.50849858356940514</v>
      </c>
      <c r="N2567" s="2">
        <f t="shared" si="1354"/>
        <v>0.49150141643059492</v>
      </c>
      <c r="O2567" s="2">
        <f t="shared" si="1355"/>
        <v>-5.5511151231257827E-17</v>
      </c>
      <c r="R2567" s="1">
        <v>359</v>
      </c>
      <c r="S2567" s="1">
        <v>347</v>
      </c>
      <c r="AI2567" s="7">
        <f t="shared" si="1361"/>
        <v>0</v>
      </c>
      <c r="AJ2567" s="7">
        <f t="shared" si="1362"/>
        <v>0</v>
      </c>
      <c r="AK2567" s="7">
        <f t="shared" si="1363"/>
        <v>0</v>
      </c>
      <c r="AL2567" s="7">
        <f t="shared" si="1364"/>
        <v>0</v>
      </c>
      <c r="AM2567" s="2">
        <f t="shared" si="1365"/>
        <v>0</v>
      </c>
      <c r="AN2567" s="2">
        <f t="shared" si="1366"/>
        <v>0</v>
      </c>
      <c r="AO2567" s="2">
        <f t="shared" si="1367"/>
        <v>0</v>
      </c>
      <c r="AP2567" s="2">
        <f t="shared" si="1368"/>
        <v>0</v>
      </c>
      <c r="AR2567" t="str">
        <f t="shared" si="1353"/>
        <v>Harrisonburg</v>
      </c>
      <c r="AS2567" t="s">
        <v>203</v>
      </c>
      <c r="AT2567" s="162">
        <v>6</v>
      </c>
      <c r="AV2567" s="91">
        <v>51</v>
      </c>
      <c r="AW2567" s="93">
        <v>660</v>
      </c>
      <c r="AX2567" s="99">
        <f t="shared" si="1369"/>
        <v>51660</v>
      </c>
      <c r="AZ2567" s="7" t="s">
        <v>1057</v>
      </c>
      <c r="BA2567" t="s">
        <v>3290</v>
      </c>
    </row>
    <row r="2568" spans="1:53" hidden="1" outlineLevel="1">
      <c r="A2568" t="s">
        <v>981</v>
      </c>
      <c r="B2568" t="s">
        <v>203</v>
      </c>
      <c r="C2568" s="1">
        <f t="shared" si="1356"/>
        <v>525</v>
      </c>
      <c r="D2568" s="7">
        <f>IF(P2568&gt;0,RANK(P2568,(P2568:R2568,S2568:AG2568)),0)</f>
        <v>0</v>
      </c>
      <c r="E2568" s="7">
        <f>IF(Q2568&gt;0,RANK(Q2568,(P2568:R2568,S2568:AG2568)),0)</f>
        <v>0</v>
      </c>
      <c r="F2568" s="7">
        <f>IF(R2568&gt;0,RANK(R2568,(P2568:R2568,S2568:AG2568)),0)</f>
        <v>1</v>
      </c>
      <c r="G2568" s="7">
        <f>IF(S2568&gt;0,RANK(S2568,(P2568:R2568,S2568:AG2568)),0)</f>
        <v>2</v>
      </c>
      <c r="H2568" s="48">
        <f t="shared" si="1357"/>
        <v>51</v>
      </c>
      <c r="I2568" s="163">
        <f t="shared" si="1340"/>
        <v>9.7142857142857142E-2</v>
      </c>
      <c r="J2568" s="2"/>
      <c r="K2568" s="2">
        <f t="shared" si="1358"/>
        <v>0</v>
      </c>
      <c r="L2568" s="2">
        <f t="shared" si="1359"/>
        <v>0</v>
      </c>
      <c r="M2568" s="2">
        <f t="shared" si="1360"/>
        <v>0.5485714285714286</v>
      </c>
      <c r="N2568" s="2">
        <f t="shared" si="1354"/>
        <v>0.4514285714285714</v>
      </c>
      <c r="O2568" s="2">
        <f t="shared" si="1355"/>
        <v>0</v>
      </c>
      <c r="R2568" s="1">
        <v>288</v>
      </c>
      <c r="S2568" s="1">
        <v>237</v>
      </c>
      <c r="AI2568" s="7">
        <f t="shared" si="1361"/>
        <v>0</v>
      </c>
      <c r="AJ2568" s="7">
        <f t="shared" si="1362"/>
        <v>0</v>
      </c>
      <c r="AK2568" s="7">
        <f t="shared" si="1363"/>
        <v>0</v>
      </c>
      <c r="AL2568" s="7">
        <f t="shared" si="1364"/>
        <v>0</v>
      </c>
      <c r="AM2568" s="2">
        <f t="shared" si="1365"/>
        <v>0</v>
      </c>
      <c r="AN2568" s="2">
        <f t="shared" si="1366"/>
        <v>0</v>
      </c>
      <c r="AO2568" s="2">
        <f t="shared" si="1367"/>
        <v>0</v>
      </c>
      <c r="AP2568" s="2">
        <f t="shared" si="1368"/>
        <v>0</v>
      </c>
      <c r="AR2568" t="str">
        <f t="shared" si="1353"/>
        <v>Hopewell</v>
      </c>
      <c r="AS2568" t="s">
        <v>203</v>
      </c>
      <c r="AT2568" s="162">
        <v>4</v>
      </c>
      <c r="AV2568" s="91">
        <v>51</v>
      </c>
      <c r="AW2568" s="93">
        <v>670</v>
      </c>
      <c r="AX2568" s="99">
        <f t="shared" si="1369"/>
        <v>51670</v>
      </c>
      <c r="AZ2568" s="7" t="s">
        <v>1057</v>
      </c>
      <c r="BA2568" t="s">
        <v>3290</v>
      </c>
    </row>
    <row r="2569" spans="1:53" hidden="1" outlineLevel="1">
      <c r="A2569" t="s">
        <v>556</v>
      </c>
      <c r="B2569" t="s">
        <v>203</v>
      </c>
      <c r="C2569" s="1">
        <f t="shared" si="1356"/>
        <v>195</v>
      </c>
      <c r="D2569" s="7">
        <f>IF(P2569&gt;0,RANK(P2569,(P2569:R2569,S2569:AG2569)),0)</f>
        <v>0</v>
      </c>
      <c r="E2569" s="7">
        <f>IF(Q2569&gt;0,RANK(Q2569,(P2569:R2569,S2569:AG2569)),0)</f>
        <v>0</v>
      </c>
      <c r="F2569" s="7">
        <f>IF(R2569&gt;0,RANK(R2569,(P2569:R2569,S2569:AG2569)),0)</f>
        <v>1</v>
      </c>
      <c r="G2569" s="7">
        <f>IF(S2569&gt;0,RANK(S2569,(P2569:R2569,S2569:AG2569)),0)</f>
        <v>2</v>
      </c>
      <c r="H2569" s="48">
        <f t="shared" si="1357"/>
        <v>95</v>
      </c>
      <c r="I2569" s="163">
        <f t="shared" si="1340"/>
        <v>0.48717948717948717</v>
      </c>
      <c r="J2569" s="2"/>
      <c r="K2569" s="2">
        <f t="shared" si="1358"/>
        <v>0</v>
      </c>
      <c r="L2569" s="2">
        <f t="shared" si="1359"/>
        <v>0</v>
      </c>
      <c r="M2569" s="2">
        <f t="shared" si="1360"/>
        <v>0.74358974358974361</v>
      </c>
      <c r="N2569" s="2">
        <f t="shared" si="1354"/>
        <v>0.25641025641025639</v>
      </c>
      <c r="O2569" s="2">
        <f t="shared" si="1355"/>
        <v>0</v>
      </c>
      <c r="R2569" s="1">
        <v>145</v>
      </c>
      <c r="S2569" s="1">
        <v>50</v>
      </c>
      <c r="AI2569" s="7">
        <f t="shared" si="1361"/>
        <v>0</v>
      </c>
      <c r="AJ2569" s="7">
        <f t="shared" si="1362"/>
        <v>0</v>
      </c>
      <c r="AK2569" s="7">
        <f t="shared" si="1363"/>
        <v>0</v>
      </c>
      <c r="AL2569" s="7">
        <f t="shared" si="1364"/>
        <v>0</v>
      </c>
      <c r="AM2569" s="2">
        <f t="shared" si="1365"/>
        <v>0</v>
      </c>
      <c r="AN2569" s="2">
        <f t="shared" si="1366"/>
        <v>0</v>
      </c>
      <c r="AO2569" s="2">
        <f t="shared" si="1367"/>
        <v>0</v>
      </c>
      <c r="AP2569" s="2">
        <f t="shared" si="1368"/>
        <v>0</v>
      </c>
      <c r="AR2569" t="str">
        <f t="shared" si="1353"/>
        <v>Lexington</v>
      </c>
      <c r="AS2569" t="s">
        <v>203</v>
      </c>
      <c r="AT2569" s="162">
        <v>6</v>
      </c>
      <c r="AV2569" s="91">
        <v>51</v>
      </c>
      <c r="AW2569" s="93">
        <v>678</v>
      </c>
      <c r="AX2569" s="99">
        <f t="shared" si="1369"/>
        <v>51678</v>
      </c>
      <c r="AZ2569" s="7" t="s">
        <v>1057</v>
      </c>
      <c r="BA2569" t="s">
        <v>3290</v>
      </c>
    </row>
    <row r="2570" spans="1:53" hidden="1" outlineLevel="1">
      <c r="A2570" t="s">
        <v>952</v>
      </c>
      <c r="B2570" t="s">
        <v>203</v>
      </c>
      <c r="C2570" s="1">
        <f t="shared" si="1356"/>
        <v>3221</v>
      </c>
      <c r="D2570" s="7">
        <f>IF(P2570&gt;0,RANK(P2570,(P2570:R2570,S2570:AG2570)),0)</f>
        <v>0</v>
      </c>
      <c r="E2570" s="7">
        <f>IF(Q2570&gt;0,RANK(Q2570,(P2570:R2570,S2570:AG2570)),0)</f>
        <v>0</v>
      </c>
      <c r="F2570" s="7">
        <f>IF(R2570&gt;0,RANK(R2570,(P2570:R2570,S2570:AG2570)),0)</f>
        <v>2</v>
      </c>
      <c r="G2570" s="7">
        <f>IF(S2570&gt;0,RANK(S2570,(P2570:R2570,S2570:AG2570)),0)</f>
        <v>1</v>
      </c>
      <c r="H2570" s="48">
        <f t="shared" si="1357"/>
        <v>65</v>
      </c>
      <c r="I2570" s="163">
        <f t="shared" si="1340"/>
        <v>2.0180068301769636E-2</v>
      </c>
      <c r="J2570" s="2"/>
      <c r="K2570" s="2">
        <f t="shared" si="1358"/>
        <v>0</v>
      </c>
      <c r="L2570" s="2">
        <f t="shared" si="1359"/>
        <v>0</v>
      </c>
      <c r="M2570" s="2">
        <f t="shared" si="1360"/>
        <v>0.48990996584911517</v>
      </c>
      <c r="N2570" s="2">
        <f t="shared" si="1354"/>
        <v>0.51009003415088483</v>
      </c>
      <c r="O2570" s="2">
        <f t="shared" si="1355"/>
        <v>0</v>
      </c>
      <c r="R2570" s="1">
        <v>1578</v>
      </c>
      <c r="S2570" s="1">
        <v>1643</v>
      </c>
      <c r="AI2570" s="7">
        <f t="shared" si="1361"/>
        <v>0</v>
      </c>
      <c r="AJ2570" s="7">
        <f t="shared" si="1362"/>
        <v>0</v>
      </c>
      <c r="AK2570" s="7">
        <f t="shared" si="1363"/>
        <v>0</v>
      </c>
      <c r="AL2570" s="7">
        <f t="shared" si="1364"/>
        <v>0</v>
      </c>
      <c r="AM2570" s="2">
        <f t="shared" si="1365"/>
        <v>0</v>
      </c>
      <c r="AN2570" s="2">
        <f t="shared" si="1366"/>
        <v>0</v>
      </c>
      <c r="AO2570" s="2">
        <f t="shared" si="1367"/>
        <v>0</v>
      </c>
      <c r="AP2570" s="2">
        <f t="shared" si="1368"/>
        <v>0</v>
      </c>
      <c r="AR2570" t="str">
        <f t="shared" si="1353"/>
        <v>Lynchburg</v>
      </c>
      <c r="AS2570" t="s">
        <v>203</v>
      </c>
      <c r="AT2570" s="162">
        <v>6</v>
      </c>
      <c r="AV2570" s="91">
        <v>51</v>
      </c>
      <c r="AW2570" s="93">
        <v>680</v>
      </c>
      <c r="AX2570" s="99">
        <f t="shared" si="1369"/>
        <v>51680</v>
      </c>
      <c r="AZ2570" s="7" t="s">
        <v>1057</v>
      </c>
      <c r="BA2570" t="s">
        <v>3290</v>
      </c>
    </row>
    <row r="2571" spans="1:53" hidden="1" outlineLevel="1">
      <c r="A2571" t="s">
        <v>407</v>
      </c>
      <c r="B2571" t="s">
        <v>203</v>
      </c>
      <c r="C2571" s="1">
        <f t="shared" si="1356"/>
        <v>1192</v>
      </c>
      <c r="D2571" s="7">
        <f>IF(P2571&gt;0,RANK(P2571,(P2571:R2571,S2571:AG2571)),0)</f>
        <v>0</v>
      </c>
      <c r="E2571" s="7">
        <f>IF(Q2571&gt;0,RANK(Q2571,(P2571:R2571,S2571:AG2571)),0)</f>
        <v>0</v>
      </c>
      <c r="F2571" s="7">
        <f>IF(R2571&gt;0,RANK(R2571,(P2571:R2571,S2571:AG2571)),0)</f>
        <v>1</v>
      </c>
      <c r="G2571" s="7">
        <f>IF(S2571&gt;0,RANK(S2571,(P2571:R2571,S2571:AG2571)),0)</f>
        <v>2</v>
      </c>
      <c r="H2571" s="48">
        <f t="shared" si="1357"/>
        <v>92</v>
      </c>
      <c r="I2571" s="163">
        <f t="shared" si="1340"/>
        <v>7.7181208053691275E-2</v>
      </c>
      <c r="J2571" s="2"/>
      <c r="K2571" s="2">
        <f t="shared" si="1358"/>
        <v>0</v>
      </c>
      <c r="L2571" s="2">
        <f t="shared" si="1359"/>
        <v>0</v>
      </c>
      <c r="M2571" s="2">
        <f t="shared" si="1360"/>
        <v>0.53859060402684567</v>
      </c>
      <c r="N2571" s="2">
        <f t="shared" si="1354"/>
        <v>0.46140939597315433</v>
      </c>
      <c r="O2571" s="2">
        <f t="shared" si="1355"/>
        <v>0</v>
      </c>
      <c r="R2571" s="1">
        <v>642</v>
      </c>
      <c r="S2571" s="1">
        <v>550</v>
      </c>
      <c r="AI2571" s="7">
        <f t="shared" si="1361"/>
        <v>0</v>
      </c>
      <c r="AJ2571" s="7">
        <f t="shared" si="1362"/>
        <v>0</v>
      </c>
      <c r="AK2571" s="7">
        <f t="shared" si="1363"/>
        <v>0</v>
      </c>
      <c r="AL2571" s="7">
        <f t="shared" si="1364"/>
        <v>0</v>
      </c>
      <c r="AM2571" s="2">
        <f t="shared" si="1365"/>
        <v>0</v>
      </c>
      <c r="AN2571" s="2">
        <f t="shared" si="1366"/>
        <v>0</v>
      </c>
      <c r="AO2571" s="2">
        <f t="shared" si="1367"/>
        <v>0</v>
      </c>
      <c r="AP2571" s="2">
        <f t="shared" si="1368"/>
        <v>0</v>
      </c>
      <c r="AR2571" t="str">
        <f t="shared" si="1353"/>
        <v>Manassas</v>
      </c>
      <c r="AS2571" t="s">
        <v>203</v>
      </c>
      <c r="AT2571" s="162">
        <v>10</v>
      </c>
      <c r="AV2571" s="91">
        <v>51</v>
      </c>
      <c r="AW2571" s="93">
        <v>683</v>
      </c>
      <c r="AX2571" s="99">
        <f t="shared" si="1369"/>
        <v>51683</v>
      </c>
      <c r="AZ2571" s="7" t="s">
        <v>1057</v>
      </c>
      <c r="BA2571" t="s">
        <v>3290</v>
      </c>
    </row>
    <row r="2572" spans="1:53" hidden="1" outlineLevel="1">
      <c r="A2572" t="s">
        <v>408</v>
      </c>
      <c r="B2572" t="s">
        <v>203</v>
      </c>
      <c r="C2572" s="1">
        <f t="shared" si="1356"/>
        <v>206</v>
      </c>
      <c r="D2572" s="7">
        <f>IF(P2572&gt;0,RANK(P2572,(P2572:R2572,S2572:AG2572)),0)</f>
        <v>0</v>
      </c>
      <c r="E2572" s="7">
        <f>IF(Q2572&gt;0,RANK(Q2572,(P2572:R2572,S2572:AG2572)),0)</f>
        <v>0</v>
      </c>
      <c r="F2572" s="7">
        <f>IF(R2572&gt;0,RANK(R2572,(P2572:R2572,S2572:AG2572)),0)</f>
        <v>2</v>
      </c>
      <c r="G2572" s="7">
        <f>IF(S2572&gt;0,RANK(S2572,(P2572:R2572,S2572:AG2572)),0)</f>
        <v>1</v>
      </c>
      <c r="H2572" s="48">
        <f t="shared" si="1357"/>
        <v>14</v>
      </c>
      <c r="I2572" s="163">
        <f t="shared" si="1340"/>
        <v>6.7961165048543687E-2</v>
      </c>
      <c r="J2572" s="2"/>
      <c r="K2572" s="2">
        <f t="shared" si="1358"/>
        <v>0</v>
      </c>
      <c r="L2572" s="2">
        <f t="shared" si="1359"/>
        <v>0</v>
      </c>
      <c r="M2572" s="2">
        <f t="shared" si="1360"/>
        <v>0.46601941747572817</v>
      </c>
      <c r="N2572" s="2">
        <f t="shared" si="1354"/>
        <v>0.53398058252427183</v>
      </c>
      <c r="O2572" s="2">
        <f t="shared" si="1355"/>
        <v>0</v>
      </c>
      <c r="R2572" s="1">
        <v>96</v>
      </c>
      <c r="S2572" s="1">
        <v>110</v>
      </c>
      <c r="AI2572" s="7">
        <f t="shared" si="1361"/>
        <v>0</v>
      </c>
      <c r="AJ2572" s="7">
        <f t="shared" si="1362"/>
        <v>0</v>
      </c>
      <c r="AK2572" s="7">
        <f t="shared" si="1363"/>
        <v>0</v>
      </c>
      <c r="AL2572" s="7">
        <f t="shared" si="1364"/>
        <v>0</v>
      </c>
      <c r="AM2572" s="2">
        <f t="shared" si="1365"/>
        <v>0</v>
      </c>
      <c r="AN2572" s="2">
        <f t="shared" si="1366"/>
        <v>0</v>
      </c>
      <c r="AO2572" s="2">
        <f t="shared" si="1367"/>
        <v>0</v>
      </c>
      <c r="AP2572" s="2">
        <f t="shared" si="1368"/>
        <v>0</v>
      </c>
      <c r="AR2572" t="str">
        <f t="shared" si="1353"/>
        <v>Manassas Park</v>
      </c>
      <c r="AS2572" t="s">
        <v>203</v>
      </c>
      <c r="AT2572" s="162">
        <v>10</v>
      </c>
      <c r="AV2572" s="91">
        <v>51</v>
      </c>
      <c r="AW2572" s="93">
        <v>685</v>
      </c>
      <c r="AX2572" s="99">
        <f t="shared" si="1369"/>
        <v>51685</v>
      </c>
      <c r="AZ2572" s="7" t="s">
        <v>1057</v>
      </c>
      <c r="BA2572" t="s">
        <v>3290</v>
      </c>
    </row>
    <row r="2573" spans="1:53" hidden="1" outlineLevel="1">
      <c r="A2573" t="s">
        <v>649</v>
      </c>
      <c r="B2573" t="s">
        <v>203</v>
      </c>
      <c r="C2573" s="1">
        <f t="shared" si="1356"/>
        <v>355</v>
      </c>
      <c r="D2573" s="7">
        <f>IF(P2573&gt;0,RANK(P2573,(P2573:R2573,S2573:AG2573)),0)</f>
        <v>0</v>
      </c>
      <c r="E2573" s="7">
        <f>IF(Q2573&gt;0,RANK(Q2573,(P2573:R2573,S2573:AG2573)),0)</f>
        <v>0</v>
      </c>
      <c r="F2573" s="7">
        <f>IF(R2573&gt;0,RANK(R2573,(P2573:R2573,S2573:AG2573)),0)</f>
        <v>1</v>
      </c>
      <c r="G2573" s="7">
        <f>IF(S2573&gt;0,RANK(S2573,(P2573:R2573,S2573:AG2573)),0)</f>
        <v>2</v>
      </c>
      <c r="H2573" s="48">
        <f t="shared" si="1357"/>
        <v>71</v>
      </c>
      <c r="I2573" s="163">
        <f t="shared" si="1340"/>
        <v>0.2</v>
      </c>
      <c r="J2573" s="2"/>
      <c r="K2573" s="2">
        <f t="shared" si="1358"/>
        <v>0</v>
      </c>
      <c r="L2573" s="2">
        <f t="shared" si="1359"/>
        <v>0</v>
      </c>
      <c r="M2573" s="2">
        <f t="shared" si="1360"/>
        <v>0.6</v>
      </c>
      <c r="N2573" s="2">
        <f t="shared" si="1354"/>
        <v>0.4</v>
      </c>
      <c r="O2573" s="2">
        <f t="shared" si="1355"/>
        <v>0</v>
      </c>
      <c r="R2573" s="1">
        <v>213</v>
      </c>
      <c r="S2573" s="1">
        <v>142</v>
      </c>
      <c r="AI2573" s="7">
        <f t="shared" si="1361"/>
        <v>0</v>
      </c>
      <c r="AJ2573" s="7">
        <f t="shared" si="1362"/>
        <v>0</v>
      </c>
      <c r="AK2573" s="7">
        <f t="shared" si="1363"/>
        <v>0</v>
      </c>
      <c r="AL2573" s="7">
        <f t="shared" si="1364"/>
        <v>0</v>
      </c>
      <c r="AM2573" s="2">
        <f t="shared" si="1365"/>
        <v>0</v>
      </c>
      <c r="AN2573" s="2">
        <f t="shared" si="1366"/>
        <v>0</v>
      </c>
      <c r="AO2573" s="2">
        <f t="shared" si="1367"/>
        <v>0</v>
      </c>
      <c r="AP2573" s="2">
        <f t="shared" si="1368"/>
        <v>0</v>
      </c>
      <c r="AR2573" t="str">
        <f t="shared" si="1353"/>
        <v>Martinsville</v>
      </c>
      <c r="AS2573" t="s">
        <v>203</v>
      </c>
      <c r="AT2573" s="162">
        <v>9</v>
      </c>
      <c r="AV2573" s="91">
        <v>51</v>
      </c>
      <c r="AW2573" s="93">
        <v>690</v>
      </c>
      <c r="AX2573" s="99">
        <f t="shared" si="1369"/>
        <v>51690</v>
      </c>
      <c r="AZ2573" s="7" t="s">
        <v>1057</v>
      </c>
      <c r="BA2573" t="s">
        <v>3290</v>
      </c>
    </row>
    <row r="2574" spans="1:53" hidden="1" outlineLevel="1">
      <c r="A2574" t="s">
        <v>478</v>
      </c>
      <c r="B2574" t="s">
        <v>203</v>
      </c>
      <c r="C2574" s="1">
        <f t="shared" si="1356"/>
        <v>5142</v>
      </c>
      <c r="D2574" s="7">
        <f>IF(P2574&gt;0,RANK(P2574,(P2574:R2574,S2574:AG2574)),0)</f>
        <v>0</v>
      </c>
      <c r="E2574" s="7">
        <f>IF(Q2574&gt;0,RANK(Q2574,(P2574:R2574,S2574:AG2574)),0)</f>
        <v>0</v>
      </c>
      <c r="F2574" s="7">
        <f>IF(R2574&gt;0,RANK(R2574,(P2574:R2574,S2574:AG2574)),0)</f>
        <v>1</v>
      </c>
      <c r="G2574" s="7">
        <f>IF(S2574&gt;0,RANK(S2574,(P2574:R2574,S2574:AG2574)),0)</f>
        <v>2</v>
      </c>
      <c r="H2574" s="48">
        <f t="shared" si="1357"/>
        <v>496</v>
      </c>
      <c r="I2574" s="163">
        <f t="shared" si="1340"/>
        <v>9.6460521197977447E-2</v>
      </c>
      <c r="J2574" s="2"/>
      <c r="K2574" s="2">
        <f t="shared" si="1358"/>
        <v>0</v>
      </c>
      <c r="L2574" s="2">
        <f t="shared" si="1359"/>
        <v>0</v>
      </c>
      <c r="M2574" s="2">
        <f t="shared" si="1360"/>
        <v>0.54823026059898872</v>
      </c>
      <c r="N2574" s="2">
        <f t="shared" si="1354"/>
        <v>0.45176973940101128</v>
      </c>
      <c r="O2574" s="2">
        <f t="shared" si="1355"/>
        <v>0</v>
      </c>
      <c r="R2574" s="1">
        <v>2819</v>
      </c>
      <c r="S2574" s="1">
        <v>2323</v>
      </c>
      <c r="AI2574" s="7">
        <f t="shared" si="1361"/>
        <v>0</v>
      </c>
      <c r="AJ2574" s="7">
        <f t="shared" si="1362"/>
        <v>0</v>
      </c>
      <c r="AK2574" s="7">
        <f t="shared" si="1363"/>
        <v>0</v>
      </c>
      <c r="AL2574" s="7">
        <f t="shared" si="1364"/>
        <v>0</v>
      </c>
      <c r="AM2574" s="2">
        <f t="shared" si="1365"/>
        <v>0</v>
      </c>
      <c r="AN2574" s="2">
        <f t="shared" si="1366"/>
        <v>0</v>
      </c>
      <c r="AO2574" s="2">
        <f t="shared" si="1367"/>
        <v>0</v>
      </c>
      <c r="AP2574" s="2">
        <f t="shared" si="1368"/>
        <v>0</v>
      </c>
      <c r="AR2574" t="str">
        <f t="shared" si="1353"/>
        <v>Newport News</v>
      </c>
      <c r="AS2574" t="s">
        <v>203</v>
      </c>
      <c r="AT2574" s="162"/>
      <c r="AV2574" s="91">
        <v>51</v>
      </c>
      <c r="AW2574" s="93">
        <v>700</v>
      </c>
      <c r="AX2574" s="99">
        <f t="shared" si="1369"/>
        <v>51700</v>
      </c>
      <c r="AZ2574" s="7" t="s">
        <v>1057</v>
      </c>
      <c r="BA2574" t="s">
        <v>3290</v>
      </c>
    </row>
    <row r="2575" spans="1:53" hidden="1" outlineLevel="1">
      <c r="A2575" t="s">
        <v>505</v>
      </c>
      <c r="B2575" t="s">
        <v>203</v>
      </c>
      <c r="C2575" s="1">
        <f t="shared" si="1356"/>
        <v>4507</v>
      </c>
      <c r="D2575" s="7">
        <f>IF(P2575&gt;0,RANK(P2575,(P2575:R2575,S2575:AG2575)),0)</f>
        <v>0</v>
      </c>
      <c r="E2575" s="7">
        <f>IF(Q2575&gt;0,RANK(Q2575,(P2575:R2575,S2575:AG2575)),0)</f>
        <v>0</v>
      </c>
      <c r="F2575" s="7">
        <f>IF(R2575&gt;0,RANK(R2575,(P2575:R2575,S2575:AG2575)),0)</f>
        <v>2</v>
      </c>
      <c r="G2575" s="7">
        <f>IF(S2575&gt;0,RANK(S2575,(P2575:R2575,S2575:AG2575)),0)</f>
        <v>1</v>
      </c>
      <c r="H2575" s="48">
        <f t="shared" si="1357"/>
        <v>59</v>
      </c>
      <c r="I2575" s="163">
        <f t="shared" si="1340"/>
        <v>1.3090747725759929E-2</v>
      </c>
      <c r="J2575" s="2"/>
      <c r="K2575" s="2">
        <f t="shared" si="1358"/>
        <v>0</v>
      </c>
      <c r="L2575" s="2">
        <f t="shared" si="1359"/>
        <v>0</v>
      </c>
      <c r="M2575" s="2">
        <f t="shared" si="1360"/>
        <v>0.49345462613712004</v>
      </c>
      <c r="N2575" s="2">
        <f t="shared" si="1354"/>
        <v>0.50654537386288001</v>
      </c>
      <c r="O2575" s="2">
        <f t="shared" si="1355"/>
        <v>0</v>
      </c>
      <c r="R2575" s="1">
        <v>2224</v>
      </c>
      <c r="S2575" s="1">
        <v>2283</v>
      </c>
      <c r="AI2575" s="7">
        <f t="shared" si="1361"/>
        <v>0</v>
      </c>
      <c r="AJ2575" s="7">
        <f t="shared" si="1362"/>
        <v>0</v>
      </c>
      <c r="AK2575" s="7">
        <f t="shared" si="1363"/>
        <v>0</v>
      </c>
      <c r="AL2575" s="7">
        <f t="shared" si="1364"/>
        <v>0</v>
      </c>
      <c r="AM2575" s="2">
        <f t="shared" si="1365"/>
        <v>0</v>
      </c>
      <c r="AN2575" s="2">
        <f t="shared" si="1366"/>
        <v>0</v>
      </c>
      <c r="AO2575" s="2">
        <f t="shared" si="1367"/>
        <v>0</v>
      </c>
      <c r="AP2575" s="2">
        <f t="shared" si="1368"/>
        <v>0</v>
      </c>
      <c r="AR2575" t="str">
        <f t="shared" si="1353"/>
        <v>Norfolk</v>
      </c>
      <c r="AS2575" t="s">
        <v>203</v>
      </c>
      <c r="AT2575" s="162"/>
      <c r="AV2575" s="91">
        <v>51</v>
      </c>
      <c r="AW2575" s="93">
        <v>710</v>
      </c>
      <c r="AX2575" s="99">
        <f t="shared" si="1369"/>
        <v>51710</v>
      </c>
      <c r="AZ2575" s="7" t="s">
        <v>1057</v>
      </c>
      <c r="BA2575" t="s">
        <v>3290</v>
      </c>
    </row>
    <row r="2576" spans="1:53" hidden="1" outlineLevel="1">
      <c r="A2576" t="s">
        <v>2324</v>
      </c>
      <c r="B2576" t="s">
        <v>203</v>
      </c>
      <c r="C2576" s="1">
        <f t="shared" si="1356"/>
        <v>58</v>
      </c>
      <c r="D2576" s="7">
        <f>IF(P2576&gt;0,RANK(P2576,(P2576:R2576,S2576:AG2576)),0)</f>
        <v>0</v>
      </c>
      <c r="E2576" s="7">
        <f>IF(Q2576&gt;0,RANK(Q2576,(P2576:R2576,S2576:AG2576)),0)</f>
        <v>0</v>
      </c>
      <c r="F2576" s="7">
        <f>IF(R2576&gt;0,RANK(R2576,(P2576:R2576,S2576:AG2576)),0)</f>
        <v>2</v>
      </c>
      <c r="G2576" s="7">
        <f>IF(S2576&gt;0,RANK(S2576,(P2576:R2576,S2576:AG2576)),0)</f>
        <v>1</v>
      </c>
      <c r="H2576" s="48">
        <f t="shared" si="1357"/>
        <v>8</v>
      </c>
      <c r="I2576" s="163">
        <f t="shared" si="1340"/>
        <v>0.13793103448275862</v>
      </c>
      <c r="J2576" s="2"/>
      <c r="K2576" s="2">
        <f t="shared" si="1358"/>
        <v>0</v>
      </c>
      <c r="L2576" s="2">
        <f t="shared" si="1359"/>
        <v>0</v>
      </c>
      <c r="M2576" s="2">
        <f t="shared" si="1360"/>
        <v>0.43103448275862066</v>
      </c>
      <c r="N2576" s="2">
        <f t="shared" si="1354"/>
        <v>0.56896551724137934</v>
      </c>
      <c r="O2576" s="2">
        <f t="shared" si="1355"/>
        <v>0</v>
      </c>
      <c r="R2576" s="1">
        <v>25</v>
      </c>
      <c r="S2576" s="1">
        <v>33</v>
      </c>
      <c r="AI2576" s="7">
        <f t="shared" si="1361"/>
        <v>0</v>
      </c>
      <c r="AJ2576" s="7">
        <f t="shared" si="1362"/>
        <v>0</v>
      </c>
      <c r="AK2576" s="7">
        <f t="shared" si="1363"/>
        <v>0</v>
      </c>
      <c r="AL2576" s="7">
        <f t="shared" si="1364"/>
        <v>0</v>
      </c>
      <c r="AM2576" s="2">
        <f t="shared" si="1365"/>
        <v>0</v>
      </c>
      <c r="AN2576" s="2">
        <f t="shared" si="1366"/>
        <v>0</v>
      </c>
      <c r="AO2576" s="2">
        <f t="shared" si="1367"/>
        <v>0</v>
      </c>
      <c r="AP2576" s="2">
        <f t="shared" si="1368"/>
        <v>0</v>
      </c>
      <c r="AR2576" t="str">
        <f t="shared" si="1353"/>
        <v>Norton</v>
      </c>
      <c r="AS2576" t="s">
        <v>203</v>
      </c>
      <c r="AT2576" s="162">
        <v>9</v>
      </c>
      <c r="AV2576" s="91">
        <v>51</v>
      </c>
      <c r="AW2576" s="93">
        <v>720</v>
      </c>
      <c r="AX2576" s="99">
        <f t="shared" si="1369"/>
        <v>51720</v>
      </c>
      <c r="AZ2576" s="7" t="s">
        <v>1057</v>
      </c>
      <c r="BA2576" t="s">
        <v>3290</v>
      </c>
    </row>
    <row r="2577" spans="1:53" hidden="1" outlineLevel="1">
      <c r="A2577" t="s">
        <v>479</v>
      </c>
      <c r="B2577" t="s">
        <v>203</v>
      </c>
      <c r="C2577" s="1">
        <f t="shared" si="1356"/>
        <v>291</v>
      </c>
      <c r="D2577" s="7">
        <f>IF(P2577&gt;0,RANK(P2577,(P2577:R2577,S2577:AG2577)),0)</f>
        <v>0</v>
      </c>
      <c r="E2577" s="7">
        <f>IF(Q2577&gt;0,RANK(Q2577,(P2577:R2577,S2577:AG2577)),0)</f>
        <v>0</v>
      </c>
      <c r="F2577" s="7">
        <f>IF(R2577&gt;0,RANK(R2577,(P2577:R2577,S2577:AG2577)),0)</f>
        <v>1</v>
      </c>
      <c r="G2577" s="7">
        <f>IF(S2577&gt;0,RANK(S2577,(P2577:R2577,S2577:AG2577)),0)</f>
        <v>2</v>
      </c>
      <c r="H2577" s="48">
        <f t="shared" si="1357"/>
        <v>17</v>
      </c>
      <c r="I2577" s="163">
        <f t="shared" si="1340"/>
        <v>5.8419243986254296E-2</v>
      </c>
      <c r="J2577" s="2"/>
      <c r="K2577" s="2">
        <f t="shared" si="1358"/>
        <v>0</v>
      </c>
      <c r="L2577" s="2">
        <f t="shared" si="1359"/>
        <v>0</v>
      </c>
      <c r="M2577" s="2">
        <f t="shared" si="1360"/>
        <v>0.52920962199312716</v>
      </c>
      <c r="N2577" s="2">
        <f t="shared" si="1354"/>
        <v>0.47079037800687284</v>
      </c>
      <c r="O2577" s="2">
        <f t="shared" si="1355"/>
        <v>0</v>
      </c>
      <c r="R2577" s="1">
        <v>154</v>
      </c>
      <c r="S2577" s="1">
        <v>137</v>
      </c>
      <c r="AI2577" s="7">
        <f t="shared" si="1361"/>
        <v>0</v>
      </c>
      <c r="AJ2577" s="7">
        <f t="shared" si="1362"/>
        <v>0</v>
      </c>
      <c r="AK2577" s="7">
        <f t="shared" si="1363"/>
        <v>0</v>
      </c>
      <c r="AL2577" s="7">
        <f t="shared" si="1364"/>
        <v>0</v>
      </c>
      <c r="AM2577" s="2">
        <f t="shared" si="1365"/>
        <v>0</v>
      </c>
      <c r="AN2577" s="2">
        <f t="shared" si="1366"/>
        <v>0</v>
      </c>
      <c r="AO2577" s="2">
        <f t="shared" si="1367"/>
        <v>0</v>
      </c>
      <c r="AP2577" s="2">
        <f t="shared" si="1368"/>
        <v>0</v>
      </c>
      <c r="AR2577" t="str">
        <f t="shared" si="1353"/>
        <v>Petersburg</v>
      </c>
      <c r="AS2577" t="s">
        <v>203</v>
      </c>
      <c r="AT2577" s="162">
        <v>3</v>
      </c>
      <c r="AV2577" s="91">
        <v>51</v>
      </c>
      <c r="AW2577" s="93">
        <v>730</v>
      </c>
      <c r="AX2577" s="99">
        <f t="shared" si="1369"/>
        <v>51730</v>
      </c>
      <c r="AZ2577" s="7" t="s">
        <v>1057</v>
      </c>
      <c r="BA2577" t="s">
        <v>3290</v>
      </c>
    </row>
    <row r="2578" spans="1:53" hidden="1" outlineLevel="1">
      <c r="A2578" t="s">
        <v>1387</v>
      </c>
      <c r="B2578" t="s">
        <v>203</v>
      </c>
      <c r="C2578" s="1">
        <f t="shared" si="1356"/>
        <v>816</v>
      </c>
      <c r="D2578" s="7">
        <f>IF(P2578&gt;0,RANK(P2578,(P2578:R2578,S2578:AG2578)),0)</f>
        <v>0</v>
      </c>
      <c r="E2578" s="7">
        <f>IF(Q2578&gt;0,RANK(Q2578,(P2578:R2578,S2578:AG2578)),0)</f>
        <v>0</v>
      </c>
      <c r="F2578" s="7">
        <f>IF(R2578&gt;0,RANK(R2578,(P2578:R2578,S2578:AG2578)),0)</f>
        <v>1</v>
      </c>
      <c r="G2578" s="7">
        <f>IF(S2578&gt;0,RANK(S2578,(P2578:R2578,S2578:AG2578)),0)</f>
        <v>2</v>
      </c>
      <c r="H2578" s="48">
        <f t="shared" si="1357"/>
        <v>156</v>
      </c>
      <c r="I2578" s="163">
        <f t="shared" si="1340"/>
        <v>0.19117647058823528</v>
      </c>
      <c r="J2578" s="2"/>
      <c r="K2578" s="2">
        <f t="shared" si="1358"/>
        <v>0</v>
      </c>
      <c r="L2578" s="2">
        <f t="shared" si="1359"/>
        <v>0</v>
      </c>
      <c r="M2578" s="2">
        <f t="shared" si="1360"/>
        <v>0.59558823529411764</v>
      </c>
      <c r="N2578" s="2">
        <f t="shared" si="1354"/>
        <v>0.40441176470588236</v>
      </c>
      <c r="O2578" s="2">
        <f t="shared" si="1355"/>
        <v>0</v>
      </c>
      <c r="R2578" s="1">
        <v>486</v>
      </c>
      <c r="S2578" s="1">
        <v>330</v>
      </c>
      <c r="AI2578" s="7">
        <f t="shared" si="1361"/>
        <v>0</v>
      </c>
      <c r="AJ2578" s="7">
        <f t="shared" si="1362"/>
        <v>0</v>
      </c>
      <c r="AK2578" s="7">
        <f t="shared" si="1363"/>
        <v>0</v>
      </c>
      <c r="AL2578" s="7">
        <f t="shared" si="1364"/>
        <v>0</v>
      </c>
      <c r="AM2578" s="2">
        <f t="shared" si="1365"/>
        <v>0</v>
      </c>
      <c r="AN2578" s="2">
        <f t="shared" si="1366"/>
        <v>0</v>
      </c>
      <c r="AO2578" s="2">
        <f t="shared" si="1367"/>
        <v>0</v>
      </c>
      <c r="AP2578" s="2">
        <f t="shared" si="1368"/>
        <v>0</v>
      </c>
      <c r="AR2578" t="str">
        <f t="shared" si="1353"/>
        <v>Poquoson</v>
      </c>
      <c r="AS2578" t="s">
        <v>203</v>
      </c>
      <c r="AT2578" s="162">
        <v>1</v>
      </c>
      <c r="AV2578" s="91">
        <v>51</v>
      </c>
      <c r="AW2578" s="93">
        <v>735</v>
      </c>
      <c r="AX2578" s="99">
        <f t="shared" si="1369"/>
        <v>51735</v>
      </c>
      <c r="AZ2578" s="7" t="s">
        <v>1057</v>
      </c>
      <c r="BA2578" t="s">
        <v>3290</v>
      </c>
    </row>
    <row r="2579" spans="1:53" hidden="1" outlineLevel="1">
      <c r="A2579" t="s">
        <v>3156</v>
      </c>
      <c r="B2579" t="s">
        <v>203</v>
      </c>
      <c r="C2579" s="1">
        <f t="shared" si="1356"/>
        <v>2223</v>
      </c>
      <c r="D2579" s="7">
        <f>IF(P2579&gt;0,RANK(P2579,(P2579:R2579,S2579:AG2579)),0)</f>
        <v>0</v>
      </c>
      <c r="E2579" s="7">
        <f>IF(Q2579&gt;0,RANK(Q2579,(P2579:R2579,S2579:AG2579)),0)</f>
        <v>0</v>
      </c>
      <c r="F2579" s="7">
        <f>IF(R2579&gt;0,RANK(R2579,(P2579:R2579,S2579:AG2579)),0)</f>
        <v>2</v>
      </c>
      <c r="G2579" s="7">
        <f>IF(S2579&gt;0,RANK(S2579,(P2579:R2579,S2579:AG2579)),0)</f>
        <v>1</v>
      </c>
      <c r="H2579" s="48">
        <f t="shared" si="1357"/>
        <v>67</v>
      </c>
      <c r="I2579" s="163">
        <f t="shared" si="1340"/>
        <v>3.0139451192082771E-2</v>
      </c>
      <c r="J2579" s="2"/>
      <c r="K2579" s="2">
        <f t="shared" si="1358"/>
        <v>0</v>
      </c>
      <c r="L2579" s="2">
        <f t="shared" si="1359"/>
        <v>0</v>
      </c>
      <c r="M2579" s="2">
        <f t="shared" si="1360"/>
        <v>0.48493027440395864</v>
      </c>
      <c r="N2579" s="2">
        <f t="shared" si="1354"/>
        <v>0.51506972559604136</v>
      </c>
      <c r="O2579" s="2">
        <f t="shared" si="1355"/>
        <v>0</v>
      </c>
      <c r="R2579" s="1">
        <v>1078</v>
      </c>
      <c r="S2579" s="1">
        <v>1145</v>
      </c>
      <c r="AI2579" s="7">
        <f t="shared" si="1361"/>
        <v>0</v>
      </c>
      <c r="AJ2579" s="7">
        <f t="shared" si="1362"/>
        <v>0</v>
      </c>
      <c r="AK2579" s="7">
        <f t="shared" si="1363"/>
        <v>0</v>
      </c>
      <c r="AL2579" s="7">
        <f t="shared" si="1364"/>
        <v>0</v>
      </c>
      <c r="AM2579" s="2">
        <f t="shared" si="1365"/>
        <v>0</v>
      </c>
      <c r="AN2579" s="2">
        <f t="shared" si="1366"/>
        <v>0</v>
      </c>
      <c r="AO2579" s="2">
        <f t="shared" si="1367"/>
        <v>0</v>
      </c>
      <c r="AP2579" s="2">
        <f t="shared" si="1368"/>
        <v>0</v>
      </c>
      <c r="AR2579" t="str">
        <f t="shared" si="1353"/>
        <v>Portsmouth</v>
      </c>
      <c r="AS2579" t="s">
        <v>203</v>
      </c>
      <c r="AT2579" s="162">
        <v>3</v>
      </c>
      <c r="AV2579" s="91">
        <v>51</v>
      </c>
      <c r="AW2579" s="93">
        <v>740</v>
      </c>
      <c r="AX2579" s="99">
        <f t="shared" si="1369"/>
        <v>51740</v>
      </c>
      <c r="AZ2579" s="7" t="s">
        <v>1057</v>
      </c>
      <c r="BA2579" t="s">
        <v>3290</v>
      </c>
    </row>
    <row r="2580" spans="1:53" hidden="1" outlineLevel="1">
      <c r="A2580" t="s">
        <v>2175</v>
      </c>
      <c r="B2580" t="s">
        <v>203</v>
      </c>
      <c r="C2580" s="1">
        <f t="shared" si="1356"/>
        <v>291</v>
      </c>
      <c r="D2580" s="7">
        <f>IF(P2580&gt;0,RANK(P2580,(P2580:R2580,S2580:AG2580)),0)</f>
        <v>0</v>
      </c>
      <c r="E2580" s="7">
        <f>IF(Q2580&gt;0,RANK(Q2580,(P2580:R2580,S2580:AG2580)),0)</f>
        <v>0</v>
      </c>
      <c r="F2580" s="7">
        <f>IF(R2580&gt;0,RANK(R2580,(P2580:R2580,S2580:AG2580)),0)</f>
        <v>1</v>
      </c>
      <c r="G2580" s="7">
        <f>IF(S2580&gt;0,RANK(S2580,(P2580:R2580,S2580:AG2580)),0)</f>
        <v>2</v>
      </c>
      <c r="H2580" s="48">
        <f t="shared" si="1357"/>
        <v>13</v>
      </c>
      <c r="I2580" s="163">
        <f t="shared" si="1340"/>
        <v>4.4673539518900345E-2</v>
      </c>
      <c r="J2580" s="2"/>
      <c r="K2580" s="2">
        <f t="shared" si="1358"/>
        <v>0</v>
      </c>
      <c r="L2580" s="2">
        <f t="shared" si="1359"/>
        <v>0</v>
      </c>
      <c r="M2580" s="2">
        <f t="shared" si="1360"/>
        <v>0.5223367697594502</v>
      </c>
      <c r="N2580" s="2">
        <f t="shared" si="1354"/>
        <v>0.47766323024054985</v>
      </c>
      <c r="O2580" s="2">
        <f t="shared" si="1355"/>
        <v>-5.5511151231257827E-17</v>
      </c>
      <c r="R2580" s="1">
        <v>152</v>
      </c>
      <c r="S2580" s="1">
        <v>139</v>
      </c>
      <c r="AI2580" s="7">
        <f t="shared" si="1361"/>
        <v>0</v>
      </c>
      <c r="AJ2580" s="7">
        <f t="shared" si="1362"/>
        <v>0</v>
      </c>
      <c r="AK2580" s="7">
        <f t="shared" si="1363"/>
        <v>0</v>
      </c>
      <c r="AL2580" s="7">
        <f t="shared" si="1364"/>
        <v>0</v>
      </c>
      <c r="AM2580" s="2">
        <f t="shared" si="1365"/>
        <v>0</v>
      </c>
      <c r="AN2580" s="2">
        <f t="shared" si="1366"/>
        <v>0</v>
      </c>
      <c r="AO2580" s="2">
        <f t="shared" si="1367"/>
        <v>0</v>
      </c>
      <c r="AP2580" s="2">
        <f t="shared" si="1368"/>
        <v>0</v>
      </c>
      <c r="AR2580" t="str">
        <f t="shared" si="1353"/>
        <v>Radford</v>
      </c>
      <c r="AS2580" t="s">
        <v>203</v>
      </c>
      <c r="AT2580" s="162">
        <v>9</v>
      </c>
      <c r="AV2580" s="91">
        <v>51</v>
      </c>
      <c r="AW2580" s="93">
        <v>750</v>
      </c>
      <c r="AX2580" s="99">
        <f t="shared" si="1369"/>
        <v>51750</v>
      </c>
      <c r="AZ2580" s="7" t="s">
        <v>1057</v>
      </c>
      <c r="BA2580" t="s">
        <v>3290</v>
      </c>
    </row>
    <row r="2581" spans="1:53" hidden="1" outlineLevel="1">
      <c r="A2581" t="s">
        <v>2416</v>
      </c>
      <c r="B2581" t="s">
        <v>203</v>
      </c>
      <c r="C2581" s="1">
        <f t="shared" si="1356"/>
        <v>4199</v>
      </c>
      <c r="D2581" s="7">
        <f>IF(P2581&gt;0,RANK(P2581,(P2581:R2581,S2581:AG2581)),0)</f>
        <v>0</v>
      </c>
      <c r="E2581" s="7">
        <f>IF(Q2581&gt;0,RANK(Q2581,(P2581:R2581,S2581:AG2581)),0)</f>
        <v>0</v>
      </c>
      <c r="F2581" s="7">
        <f>IF(R2581&gt;0,RANK(R2581,(P2581:R2581,S2581:AG2581)),0)</f>
        <v>1</v>
      </c>
      <c r="G2581" s="7">
        <f>IF(S2581&gt;0,RANK(S2581,(P2581:R2581,S2581:AG2581)),0)</f>
        <v>2</v>
      </c>
      <c r="H2581" s="48">
        <f t="shared" si="1357"/>
        <v>107</v>
      </c>
      <c r="I2581" s="163">
        <f t="shared" si="1340"/>
        <v>2.5482257680400095E-2</v>
      </c>
      <c r="J2581" s="2"/>
      <c r="K2581" s="2">
        <f t="shared" si="1358"/>
        <v>0</v>
      </c>
      <c r="L2581" s="2">
        <f t="shared" si="1359"/>
        <v>0</v>
      </c>
      <c r="M2581" s="2">
        <f t="shared" si="1360"/>
        <v>0.51274112884020007</v>
      </c>
      <c r="N2581" s="2">
        <f t="shared" si="1354"/>
        <v>0.48725887115979993</v>
      </c>
      <c r="O2581" s="2">
        <f t="shared" si="1355"/>
        <v>0</v>
      </c>
      <c r="R2581" s="1">
        <v>2153</v>
      </c>
      <c r="S2581" s="1">
        <v>2046</v>
      </c>
      <c r="AI2581" s="7">
        <f t="shared" si="1361"/>
        <v>0</v>
      </c>
      <c r="AJ2581" s="7">
        <f t="shared" si="1362"/>
        <v>0</v>
      </c>
      <c r="AK2581" s="7">
        <f t="shared" si="1363"/>
        <v>0</v>
      </c>
      <c r="AL2581" s="7">
        <f t="shared" si="1364"/>
        <v>0</v>
      </c>
      <c r="AM2581" s="2">
        <f t="shared" si="1365"/>
        <v>0</v>
      </c>
      <c r="AN2581" s="2">
        <f t="shared" si="1366"/>
        <v>0</v>
      </c>
      <c r="AO2581" s="2">
        <f t="shared" si="1367"/>
        <v>0</v>
      </c>
      <c r="AP2581" s="2">
        <f t="shared" si="1368"/>
        <v>0</v>
      </c>
      <c r="AR2581" t="str">
        <f t="shared" si="1353"/>
        <v>Richmond</v>
      </c>
      <c r="AS2581" t="s">
        <v>203</v>
      </c>
      <c r="AT2581" s="162"/>
      <c r="AV2581" s="91">
        <v>51</v>
      </c>
      <c r="AW2581" s="93">
        <v>760</v>
      </c>
      <c r="AX2581" s="99">
        <f t="shared" si="1369"/>
        <v>51760</v>
      </c>
      <c r="AZ2581" s="7" t="s">
        <v>1057</v>
      </c>
      <c r="BA2581" t="s">
        <v>3290</v>
      </c>
    </row>
    <row r="2582" spans="1:53" hidden="1" outlineLevel="1">
      <c r="A2582" t="s">
        <v>413</v>
      </c>
      <c r="B2582" t="s">
        <v>203</v>
      </c>
      <c r="C2582" s="1">
        <f t="shared" si="1356"/>
        <v>2002</v>
      </c>
      <c r="D2582" s="7">
        <f>IF(P2582&gt;0,RANK(P2582,(P2582:R2582,S2582:AG2582)),0)</f>
        <v>0</v>
      </c>
      <c r="E2582" s="7">
        <f>IF(Q2582&gt;0,RANK(Q2582,(P2582:R2582,S2582:AG2582)),0)</f>
        <v>0</v>
      </c>
      <c r="F2582" s="7">
        <f>IF(R2582&gt;0,RANK(R2582,(P2582:R2582,S2582:AG2582)),0)</f>
        <v>1</v>
      </c>
      <c r="G2582" s="7">
        <f>IF(S2582&gt;0,RANK(S2582,(P2582:R2582,S2582:AG2582)),0)</f>
        <v>2</v>
      </c>
      <c r="H2582" s="48">
        <f t="shared" si="1357"/>
        <v>138</v>
      </c>
      <c r="I2582" s="163">
        <f t="shared" si="1340"/>
        <v>6.8931068931068928E-2</v>
      </c>
      <c r="J2582" s="2"/>
      <c r="K2582" s="2">
        <f t="shared" si="1358"/>
        <v>0</v>
      </c>
      <c r="L2582" s="2">
        <f t="shared" si="1359"/>
        <v>0</v>
      </c>
      <c r="M2582" s="2">
        <f t="shared" si="1360"/>
        <v>0.53446553446553446</v>
      </c>
      <c r="N2582" s="2">
        <f t="shared" si="1354"/>
        <v>0.46553446553446554</v>
      </c>
      <c r="O2582" s="2">
        <f t="shared" si="1355"/>
        <v>0</v>
      </c>
      <c r="R2582" s="1">
        <v>1070</v>
      </c>
      <c r="S2582" s="1">
        <v>932</v>
      </c>
      <c r="AI2582" s="7">
        <f t="shared" si="1361"/>
        <v>0</v>
      </c>
      <c r="AJ2582" s="7">
        <f t="shared" si="1362"/>
        <v>0</v>
      </c>
      <c r="AK2582" s="7">
        <f t="shared" si="1363"/>
        <v>0</v>
      </c>
      <c r="AL2582" s="7">
        <f t="shared" si="1364"/>
        <v>0</v>
      </c>
      <c r="AM2582" s="2">
        <f t="shared" si="1365"/>
        <v>0</v>
      </c>
      <c r="AN2582" s="2">
        <f t="shared" si="1366"/>
        <v>0</v>
      </c>
      <c r="AO2582" s="2">
        <f t="shared" si="1367"/>
        <v>0</v>
      </c>
      <c r="AP2582" s="2">
        <f t="shared" si="1368"/>
        <v>0</v>
      </c>
      <c r="AR2582" t="str">
        <f t="shared" si="1353"/>
        <v>Roanoke</v>
      </c>
      <c r="AS2582" t="s">
        <v>203</v>
      </c>
      <c r="AT2582" s="162">
        <v>6</v>
      </c>
      <c r="AV2582" s="91">
        <v>51</v>
      </c>
      <c r="AW2582" s="93">
        <v>770</v>
      </c>
      <c r="AX2582" s="99">
        <f t="shared" si="1369"/>
        <v>51770</v>
      </c>
      <c r="AZ2582" s="7" t="s">
        <v>1057</v>
      </c>
      <c r="BA2582" t="s">
        <v>3290</v>
      </c>
    </row>
    <row r="2583" spans="1:53" hidden="1" outlineLevel="1">
      <c r="A2583" t="s">
        <v>1885</v>
      </c>
      <c r="B2583" t="s">
        <v>203</v>
      </c>
      <c r="C2583" s="1">
        <f t="shared" ref="C2583:C2590" si="1370">SUM(P2583:AG2583)</f>
        <v>844</v>
      </c>
      <c r="D2583" s="7">
        <f>IF(P2583&gt;0,RANK(P2583,(P2583:R2583,S2583:AG2583)),0)</f>
        <v>0</v>
      </c>
      <c r="E2583" s="7">
        <f>IF(Q2583&gt;0,RANK(Q2583,(P2583:R2583,S2583:AG2583)),0)</f>
        <v>0</v>
      </c>
      <c r="F2583" s="7">
        <f>IF(R2583&gt;0,RANK(R2583,(P2583:R2583,S2583:AG2583)),0)</f>
        <v>1</v>
      </c>
      <c r="G2583" s="7">
        <f>IF(S2583&gt;0,RANK(S2583,(P2583:R2583,S2583:AG2583)),0)</f>
        <v>2</v>
      </c>
      <c r="H2583" s="48">
        <f t="shared" si="1357"/>
        <v>212</v>
      </c>
      <c r="I2583" s="163">
        <f t="shared" ref="I2583:I2605" si="1371">H2583/C2583</f>
        <v>0.25118483412322273</v>
      </c>
      <c r="J2583" s="2"/>
      <c r="K2583" s="2">
        <f t="shared" ref="K2583:K2590" si="1372">IF($C2583=0,"-",P2583/$C2583)</f>
        <v>0</v>
      </c>
      <c r="L2583" s="2">
        <f t="shared" ref="L2583:L2590" si="1373">IF($C2583=0,"-",Q2583/$C2583)</f>
        <v>0</v>
      </c>
      <c r="M2583" s="2">
        <f t="shared" ref="M2583:M2590" si="1374">IF($C2583=0,"-",R2583/$C2583)</f>
        <v>0.62559241706161139</v>
      </c>
      <c r="N2583" s="2">
        <f t="shared" si="1354"/>
        <v>0.37440758293838861</v>
      </c>
      <c r="O2583" s="2">
        <f t="shared" si="1355"/>
        <v>0</v>
      </c>
      <c r="R2583" s="1">
        <v>528</v>
      </c>
      <c r="S2583" s="1">
        <v>316</v>
      </c>
      <c r="AI2583" s="7">
        <f t="shared" si="1361"/>
        <v>0</v>
      </c>
      <c r="AJ2583" s="7">
        <f t="shared" si="1362"/>
        <v>0</v>
      </c>
      <c r="AK2583" s="7">
        <f t="shared" si="1363"/>
        <v>0</v>
      </c>
      <c r="AL2583" s="7">
        <f t="shared" si="1364"/>
        <v>0</v>
      </c>
      <c r="AM2583" s="2">
        <f t="shared" ref="AM2583:AM2590" si="1375">IF($C2583=0,"-",T2583/$C2583)</f>
        <v>0</v>
      </c>
      <c r="AN2583" s="2">
        <f t="shared" si="1366"/>
        <v>0</v>
      </c>
      <c r="AO2583" s="2">
        <f t="shared" si="1367"/>
        <v>0</v>
      </c>
      <c r="AP2583" s="2">
        <f t="shared" si="1368"/>
        <v>0</v>
      </c>
      <c r="AR2583" t="str">
        <f t="shared" si="1353"/>
        <v>Salem</v>
      </c>
      <c r="AS2583" t="s">
        <v>203</v>
      </c>
      <c r="AT2583" s="162">
        <v>9</v>
      </c>
      <c r="AV2583" s="91">
        <v>51</v>
      </c>
      <c r="AW2583" s="93">
        <v>775</v>
      </c>
      <c r="AX2583" s="99">
        <f t="shared" si="1369"/>
        <v>51775</v>
      </c>
      <c r="AZ2583" s="7" t="s">
        <v>1057</v>
      </c>
      <c r="BA2583" t="s">
        <v>3290</v>
      </c>
    </row>
    <row r="2584" spans="1:53" hidden="1" outlineLevel="1">
      <c r="A2584" t="s">
        <v>1845</v>
      </c>
      <c r="B2584" t="s">
        <v>203</v>
      </c>
      <c r="C2584" s="1">
        <f t="shared" si="1370"/>
        <v>806</v>
      </c>
      <c r="D2584" s="7">
        <f>IF(P2584&gt;0,RANK(P2584,(P2584:R2584,S2584:AG2584)),0)</f>
        <v>0</v>
      </c>
      <c r="E2584" s="7">
        <f>IF(Q2584&gt;0,RANK(Q2584,(P2584:R2584,S2584:AG2584)),0)</f>
        <v>0</v>
      </c>
      <c r="F2584" s="7">
        <f>IF(R2584&gt;0,RANK(R2584,(P2584:R2584,S2584:AG2584)),0)</f>
        <v>1</v>
      </c>
      <c r="G2584" s="7">
        <f>IF(S2584&gt;0,RANK(S2584,(P2584:R2584,S2584:AG2584)),0)</f>
        <v>2</v>
      </c>
      <c r="H2584" s="48">
        <f t="shared" ref="H2584:H2590" si="1376">MAX(P2584:Y2584)-LARGE(P2584:Y2584,2)</f>
        <v>132</v>
      </c>
      <c r="I2584" s="163">
        <f t="shared" si="1371"/>
        <v>0.16377171215880892</v>
      </c>
      <c r="J2584" s="2"/>
      <c r="K2584" s="2">
        <f t="shared" si="1372"/>
        <v>0</v>
      </c>
      <c r="L2584" s="2">
        <f t="shared" si="1373"/>
        <v>0</v>
      </c>
      <c r="M2584" s="2">
        <f t="shared" si="1374"/>
        <v>0.58188585607940446</v>
      </c>
      <c r="N2584" s="2">
        <f t="shared" si="1354"/>
        <v>0.41811414392059554</v>
      </c>
      <c r="O2584" s="2">
        <f t="shared" si="1355"/>
        <v>0</v>
      </c>
      <c r="R2584" s="1">
        <v>469</v>
      </c>
      <c r="S2584" s="1">
        <v>337</v>
      </c>
      <c r="AI2584" s="7">
        <f t="shared" ref="AI2584:AI2590" si="1377">IF(T2584&gt;0,RANK(T2584,(P2584:Z2584)),0)</f>
        <v>0</v>
      </c>
      <c r="AJ2584" s="7">
        <f t="shared" ref="AJ2584:AJ2590" si="1378">IF(U2584&gt;0,RANK(U2584,(P2584:Z2584)),0)</f>
        <v>0</v>
      </c>
      <c r="AK2584" s="7">
        <f t="shared" ref="AK2584:AK2590" si="1379">IF(V2584&gt;0,RANK(V2584,(P2584:Z2584)),0)</f>
        <v>0</v>
      </c>
      <c r="AL2584" s="7">
        <f t="shared" ref="AL2584:AL2590" si="1380">IF(W2584&gt;0,RANK(W2584,(P2584:Z2584)),0)</f>
        <v>0</v>
      </c>
      <c r="AM2584" s="2">
        <f t="shared" si="1375"/>
        <v>0</v>
      </c>
      <c r="AN2584" s="2">
        <f t="shared" ref="AN2584:AN2590" si="1381">IF($C2584=0,"-",U2584/$C2584)</f>
        <v>0</v>
      </c>
      <c r="AO2584" s="2">
        <f t="shared" ref="AO2584:AO2590" si="1382">IF($C2584=0,"-",V2584/$C2584)</f>
        <v>0</v>
      </c>
      <c r="AP2584" s="2">
        <f t="shared" ref="AP2584:AP2590" si="1383">IF($C2584=0,"-",W2584/$C2584)</f>
        <v>0</v>
      </c>
      <c r="AR2584" t="str">
        <f t="shared" si="1353"/>
        <v>Staunton</v>
      </c>
      <c r="AS2584" t="s">
        <v>203</v>
      </c>
      <c r="AT2584" s="162">
        <v>6</v>
      </c>
      <c r="AV2584" s="91">
        <v>51</v>
      </c>
      <c r="AW2584" s="93">
        <v>790</v>
      </c>
      <c r="AX2584" s="99">
        <f t="shared" ref="AX2584:AX2589" si="1384">AV2584*1000+AW2584</f>
        <v>51790</v>
      </c>
      <c r="AZ2584" s="7" t="s">
        <v>1057</v>
      </c>
      <c r="BA2584" t="s">
        <v>3290</v>
      </c>
    </row>
    <row r="2585" spans="1:53" hidden="1" outlineLevel="1">
      <c r="A2585" t="s">
        <v>2137</v>
      </c>
      <c r="B2585" t="s">
        <v>203</v>
      </c>
      <c r="C2585" s="1">
        <f t="shared" si="1370"/>
        <v>2213</v>
      </c>
      <c r="D2585" s="7">
        <f>IF(P2585&gt;0,RANK(P2585,(P2585:R2585,S2585:AG2585)),0)</f>
        <v>0</v>
      </c>
      <c r="E2585" s="7">
        <f>IF(Q2585&gt;0,RANK(Q2585,(P2585:R2585,S2585:AG2585)),0)</f>
        <v>0</v>
      </c>
      <c r="F2585" s="7">
        <f>IF(R2585&gt;0,RANK(R2585,(P2585:R2585,S2585:AG2585)),0)</f>
        <v>1</v>
      </c>
      <c r="G2585" s="7">
        <f>IF(S2585&gt;0,RANK(S2585,(P2585:R2585,S2585:AG2585)),0)</f>
        <v>2</v>
      </c>
      <c r="H2585" s="48">
        <f t="shared" si="1376"/>
        <v>267</v>
      </c>
      <c r="I2585" s="163">
        <f t="shared" si="1371"/>
        <v>0.12065070040668775</v>
      </c>
      <c r="J2585" s="2"/>
      <c r="K2585" s="2">
        <f t="shared" si="1372"/>
        <v>0</v>
      </c>
      <c r="L2585" s="2">
        <f t="shared" si="1373"/>
        <v>0</v>
      </c>
      <c r="M2585" s="2">
        <f t="shared" si="1374"/>
        <v>0.56032535020334384</v>
      </c>
      <c r="N2585" s="2">
        <f t="shared" si="1354"/>
        <v>0.4396746497966561</v>
      </c>
      <c r="O2585" s="2">
        <f t="shared" si="1355"/>
        <v>5.5511151231257827E-17</v>
      </c>
      <c r="R2585" s="1">
        <v>1240</v>
      </c>
      <c r="S2585" s="1">
        <v>973</v>
      </c>
      <c r="AI2585" s="7">
        <f t="shared" si="1377"/>
        <v>0</v>
      </c>
      <c r="AJ2585" s="7">
        <f t="shared" si="1378"/>
        <v>0</v>
      </c>
      <c r="AK2585" s="7">
        <f t="shared" si="1379"/>
        <v>0</v>
      </c>
      <c r="AL2585" s="7">
        <f t="shared" si="1380"/>
        <v>0</v>
      </c>
      <c r="AM2585" s="2">
        <f t="shared" si="1375"/>
        <v>0</v>
      </c>
      <c r="AN2585" s="2">
        <f t="shared" si="1381"/>
        <v>0</v>
      </c>
      <c r="AO2585" s="2">
        <f t="shared" si="1382"/>
        <v>0</v>
      </c>
      <c r="AP2585" s="2">
        <f t="shared" si="1383"/>
        <v>0</v>
      </c>
      <c r="AR2585" t="str">
        <f t="shared" si="1353"/>
        <v>Suffolk</v>
      </c>
      <c r="AS2585" t="s">
        <v>203</v>
      </c>
      <c r="AT2585" s="162">
        <v>4</v>
      </c>
      <c r="AV2585" s="91">
        <v>51</v>
      </c>
      <c r="AW2585" s="93">
        <v>800</v>
      </c>
      <c r="AX2585" s="99">
        <f t="shared" si="1384"/>
        <v>51800</v>
      </c>
      <c r="AZ2585" s="7" t="s">
        <v>1057</v>
      </c>
      <c r="BA2585" t="s">
        <v>3290</v>
      </c>
    </row>
    <row r="2586" spans="1:53" hidden="1" outlineLevel="1">
      <c r="A2586" t="s">
        <v>2452</v>
      </c>
      <c r="B2586" t="s">
        <v>203</v>
      </c>
      <c r="C2586" s="1">
        <f t="shared" si="1370"/>
        <v>17786</v>
      </c>
      <c r="D2586" s="7">
        <f>IF(P2586&gt;0,RANK(P2586,(P2586:R2586,S2586:AG2586)),0)</f>
        <v>0</v>
      </c>
      <c r="E2586" s="7">
        <f>IF(Q2586&gt;0,RANK(Q2586,(P2586:R2586,S2586:AG2586)),0)</f>
        <v>0</v>
      </c>
      <c r="F2586" s="7">
        <f>IF(R2586&gt;0,RANK(R2586,(P2586:R2586,S2586:AG2586)),0)</f>
        <v>1</v>
      </c>
      <c r="G2586" s="7">
        <f>IF(S2586&gt;0,RANK(S2586,(P2586:R2586,S2586:AG2586)),0)</f>
        <v>2</v>
      </c>
      <c r="H2586" s="48">
        <f t="shared" si="1376"/>
        <v>2202</v>
      </c>
      <c r="I2586" s="163">
        <f t="shared" si="1371"/>
        <v>0.12380524007646464</v>
      </c>
      <c r="J2586" s="2"/>
      <c r="K2586" s="2">
        <f t="shared" si="1372"/>
        <v>0</v>
      </c>
      <c r="L2586" s="2">
        <f t="shared" si="1373"/>
        <v>0</v>
      </c>
      <c r="M2586" s="2">
        <f t="shared" si="1374"/>
        <v>0.56190262003823233</v>
      </c>
      <c r="N2586" s="2">
        <f t="shared" si="1354"/>
        <v>0.43809737996176767</v>
      </c>
      <c r="O2586" s="2">
        <f t="shared" si="1355"/>
        <v>0</v>
      </c>
      <c r="R2586" s="1">
        <v>9994</v>
      </c>
      <c r="S2586" s="1">
        <v>7792</v>
      </c>
      <c r="AI2586" s="7">
        <f t="shared" si="1377"/>
        <v>0</v>
      </c>
      <c r="AJ2586" s="7">
        <f t="shared" si="1378"/>
        <v>0</v>
      </c>
      <c r="AK2586" s="7">
        <f t="shared" si="1379"/>
        <v>0</v>
      </c>
      <c r="AL2586" s="7">
        <f t="shared" si="1380"/>
        <v>0</v>
      </c>
      <c r="AM2586" s="2">
        <f t="shared" si="1375"/>
        <v>0</v>
      </c>
      <c r="AN2586" s="2">
        <f t="shared" si="1381"/>
        <v>0</v>
      </c>
      <c r="AO2586" s="2">
        <f t="shared" si="1382"/>
        <v>0</v>
      </c>
      <c r="AP2586" s="2">
        <f t="shared" si="1383"/>
        <v>0</v>
      </c>
      <c r="AR2586" t="str">
        <f t="shared" si="1353"/>
        <v>Virginia Beach</v>
      </c>
      <c r="AS2586" t="s">
        <v>203</v>
      </c>
      <c r="AT2586" s="162">
        <v>2</v>
      </c>
      <c r="AV2586" s="91">
        <v>51</v>
      </c>
      <c r="AW2586" s="93">
        <v>810</v>
      </c>
      <c r="AX2586" s="99">
        <f t="shared" si="1384"/>
        <v>51810</v>
      </c>
      <c r="AZ2586" s="7" t="s">
        <v>1057</v>
      </c>
      <c r="BA2586" t="s">
        <v>3290</v>
      </c>
    </row>
    <row r="2587" spans="1:53" hidden="1" outlineLevel="1">
      <c r="A2587" t="s">
        <v>850</v>
      </c>
      <c r="B2587" t="s">
        <v>203</v>
      </c>
      <c r="C2587" s="1">
        <f t="shared" si="1370"/>
        <v>759</v>
      </c>
      <c r="D2587" s="7">
        <f>IF(P2587&gt;0,RANK(P2587,(P2587:R2587,S2587:AG2587)),0)</f>
        <v>0</v>
      </c>
      <c r="E2587" s="7">
        <f>IF(Q2587&gt;0,RANK(Q2587,(P2587:R2587,S2587:AG2587)),0)</f>
        <v>0</v>
      </c>
      <c r="F2587" s="7">
        <f>IF(R2587&gt;0,RANK(R2587,(P2587:R2587,S2587:AG2587)),0)</f>
        <v>1</v>
      </c>
      <c r="G2587" s="7">
        <f>IF(S2587&gt;0,RANK(S2587,(P2587:R2587,S2587:AG2587)),0)</f>
        <v>2</v>
      </c>
      <c r="H2587" s="48">
        <f t="shared" si="1376"/>
        <v>105</v>
      </c>
      <c r="I2587" s="163">
        <f t="shared" si="1371"/>
        <v>0.13833992094861661</v>
      </c>
      <c r="J2587" s="2"/>
      <c r="K2587" s="2">
        <f t="shared" si="1372"/>
        <v>0</v>
      </c>
      <c r="L2587" s="2">
        <f t="shared" si="1373"/>
        <v>0</v>
      </c>
      <c r="M2587" s="2">
        <f t="shared" si="1374"/>
        <v>0.56916996047430835</v>
      </c>
      <c r="N2587" s="2">
        <f t="shared" si="1354"/>
        <v>0.43083003952569171</v>
      </c>
      <c r="O2587" s="2">
        <f t="shared" si="1355"/>
        <v>-5.5511151231257827E-17</v>
      </c>
      <c r="R2587" s="1">
        <v>432</v>
      </c>
      <c r="S2587" s="1">
        <v>327</v>
      </c>
      <c r="AI2587" s="7">
        <f t="shared" si="1377"/>
        <v>0</v>
      </c>
      <c r="AJ2587" s="7">
        <f t="shared" si="1378"/>
        <v>0</v>
      </c>
      <c r="AK2587" s="7">
        <f t="shared" si="1379"/>
        <v>0</v>
      </c>
      <c r="AL2587" s="7">
        <f t="shared" si="1380"/>
        <v>0</v>
      </c>
      <c r="AM2587" s="2">
        <f t="shared" si="1375"/>
        <v>0</v>
      </c>
      <c r="AN2587" s="2">
        <f t="shared" si="1381"/>
        <v>0</v>
      </c>
      <c r="AO2587" s="2">
        <f t="shared" si="1382"/>
        <v>0</v>
      </c>
      <c r="AP2587" s="2">
        <f t="shared" si="1383"/>
        <v>0</v>
      </c>
      <c r="AR2587" t="str">
        <f t="shared" ref="AR2587:AR2609" si="1385">A2587</f>
        <v>Waynesboro</v>
      </c>
      <c r="AS2587" t="s">
        <v>203</v>
      </c>
      <c r="AT2587" s="162">
        <v>6</v>
      </c>
      <c r="AV2587" s="91">
        <v>51</v>
      </c>
      <c r="AW2587" s="93">
        <v>820</v>
      </c>
      <c r="AX2587" s="99">
        <f t="shared" si="1384"/>
        <v>51820</v>
      </c>
      <c r="AZ2587" s="7" t="s">
        <v>1057</v>
      </c>
      <c r="BA2587" t="s">
        <v>3290</v>
      </c>
    </row>
    <row r="2588" spans="1:53" hidden="1" outlineLevel="1">
      <c r="A2588" t="s">
        <v>663</v>
      </c>
      <c r="B2588" t="s">
        <v>203</v>
      </c>
      <c r="C2588" s="1">
        <f t="shared" si="1370"/>
        <v>637</v>
      </c>
      <c r="D2588" s="7">
        <f>IF(P2588&gt;0,RANK(P2588,(P2588:R2588,S2588:AG2588)),0)</f>
        <v>0</v>
      </c>
      <c r="E2588" s="7">
        <f>IF(Q2588&gt;0,RANK(Q2588,(P2588:R2588,S2588:AG2588)),0)</f>
        <v>0</v>
      </c>
      <c r="F2588" s="7">
        <f>IF(R2588&gt;0,RANK(R2588,(P2588:R2588,S2588:AG2588)),0)</f>
        <v>1</v>
      </c>
      <c r="G2588" s="7">
        <f>IF(S2588&gt;0,RANK(S2588,(P2588:R2588,S2588:AG2588)),0)</f>
        <v>2</v>
      </c>
      <c r="H2588" s="48">
        <f t="shared" si="1376"/>
        <v>129</v>
      </c>
      <c r="I2588" s="163">
        <f t="shared" si="1371"/>
        <v>0.20251177394034536</v>
      </c>
      <c r="J2588" s="2"/>
      <c r="K2588" s="2">
        <f t="shared" si="1372"/>
        <v>0</v>
      </c>
      <c r="L2588" s="2">
        <f t="shared" si="1373"/>
        <v>0</v>
      </c>
      <c r="M2588" s="2">
        <f t="shared" si="1374"/>
        <v>0.60125588697017274</v>
      </c>
      <c r="N2588" s="2">
        <f t="shared" si="1354"/>
        <v>0.39874411302982732</v>
      </c>
      <c r="O2588" s="2">
        <f t="shared" si="1355"/>
        <v>-5.5511151231257827E-17</v>
      </c>
      <c r="R2588" s="1">
        <v>383</v>
      </c>
      <c r="S2588" s="1">
        <v>254</v>
      </c>
      <c r="AI2588" s="7">
        <f t="shared" si="1377"/>
        <v>0</v>
      </c>
      <c r="AJ2588" s="7">
        <f t="shared" si="1378"/>
        <v>0</v>
      </c>
      <c r="AK2588" s="7">
        <f t="shared" si="1379"/>
        <v>0</v>
      </c>
      <c r="AL2588" s="7">
        <f t="shared" si="1380"/>
        <v>0</v>
      </c>
      <c r="AM2588" s="2">
        <f t="shared" si="1375"/>
        <v>0</v>
      </c>
      <c r="AN2588" s="2">
        <f t="shared" si="1381"/>
        <v>0</v>
      </c>
      <c r="AO2588" s="2">
        <f t="shared" si="1382"/>
        <v>0</v>
      </c>
      <c r="AP2588" s="2">
        <f t="shared" si="1383"/>
        <v>0</v>
      </c>
      <c r="AR2588" t="str">
        <f t="shared" si="1385"/>
        <v>Williamsburg</v>
      </c>
      <c r="AS2588" t="s">
        <v>203</v>
      </c>
      <c r="AT2588" s="162">
        <v>1</v>
      </c>
      <c r="AV2588" s="91">
        <v>51</v>
      </c>
      <c r="AW2588" s="93">
        <v>830</v>
      </c>
      <c r="AX2588" s="99">
        <f t="shared" si="1384"/>
        <v>51830</v>
      </c>
      <c r="AZ2588" s="7" t="s">
        <v>1057</v>
      </c>
      <c r="BA2588" t="s">
        <v>3290</v>
      </c>
    </row>
    <row r="2589" spans="1:53" hidden="1" outlineLevel="1">
      <c r="A2589" t="s">
        <v>1831</v>
      </c>
      <c r="B2589" t="s">
        <v>203</v>
      </c>
      <c r="C2589" s="1">
        <f t="shared" si="1370"/>
        <v>738</v>
      </c>
      <c r="D2589" s="7">
        <f>IF(P2589&gt;0,RANK(P2589,(P2589:R2589,S2589:AG2589)),0)</f>
        <v>0</v>
      </c>
      <c r="E2589" s="7">
        <f>IF(Q2589&gt;0,RANK(Q2589,(P2589:R2589,S2589:AG2589)),0)</f>
        <v>0</v>
      </c>
      <c r="F2589" s="7">
        <f>IF(R2589&gt;0,RANK(R2589,(P2589:R2589,S2589:AG2589)),0)</f>
        <v>1</v>
      </c>
      <c r="G2589" s="7">
        <f>IF(S2589&gt;0,RANK(S2589,(P2589:R2589,S2589:AG2589)),0)</f>
        <v>2</v>
      </c>
      <c r="H2589" s="48">
        <f t="shared" si="1376"/>
        <v>222</v>
      </c>
      <c r="I2589" s="163">
        <f t="shared" si="1371"/>
        <v>0.30081300813008133</v>
      </c>
      <c r="J2589" s="2"/>
      <c r="K2589" s="2">
        <f t="shared" si="1372"/>
        <v>0</v>
      </c>
      <c r="L2589" s="2">
        <f t="shared" si="1373"/>
        <v>0</v>
      </c>
      <c r="M2589" s="2">
        <f t="shared" si="1374"/>
        <v>0.65040650406504064</v>
      </c>
      <c r="N2589" s="2">
        <f t="shared" si="1354"/>
        <v>0.34959349593495936</v>
      </c>
      <c r="O2589" s="2">
        <f t="shared" si="1355"/>
        <v>0</v>
      </c>
      <c r="R2589" s="1">
        <v>480</v>
      </c>
      <c r="S2589" s="1">
        <v>258</v>
      </c>
      <c r="AI2589" s="7">
        <f t="shared" si="1377"/>
        <v>0</v>
      </c>
      <c r="AJ2589" s="7">
        <f t="shared" si="1378"/>
        <v>0</v>
      </c>
      <c r="AK2589" s="7">
        <f t="shared" si="1379"/>
        <v>0</v>
      </c>
      <c r="AL2589" s="7">
        <f t="shared" si="1380"/>
        <v>0</v>
      </c>
      <c r="AM2589" s="2">
        <f t="shared" si="1375"/>
        <v>0</v>
      </c>
      <c r="AN2589" s="2">
        <f t="shared" si="1381"/>
        <v>0</v>
      </c>
      <c r="AO2589" s="2">
        <f t="shared" si="1382"/>
        <v>0</v>
      </c>
      <c r="AP2589" s="2">
        <f t="shared" si="1383"/>
        <v>0</v>
      </c>
      <c r="AR2589" t="str">
        <f t="shared" si="1385"/>
        <v>Winchester</v>
      </c>
      <c r="AS2589" t="s">
        <v>203</v>
      </c>
      <c r="AT2589" s="162">
        <v>10</v>
      </c>
      <c r="AV2589" s="91">
        <v>51</v>
      </c>
      <c r="AW2589" s="93">
        <v>840</v>
      </c>
      <c r="AX2589" s="99">
        <f t="shared" si="1384"/>
        <v>51840</v>
      </c>
      <c r="AZ2589" s="7" t="s">
        <v>1057</v>
      </c>
      <c r="BA2589" t="s">
        <v>3290</v>
      </c>
    </row>
    <row r="2590" spans="1:53" collapsed="1">
      <c r="A2590" t="s">
        <v>1755</v>
      </c>
      <c r="B2590" t="s">
        <v>1136</v>
      </c>
      <c r="C2590" s="1">
        <f t="shared" si="1370"/>
        <v>265570</v>
      </c>
      <c r="D2590" s="7">
        <f>IF(P2590&gt;0,RANK(P2590,(P2590:R2590,S2590:AG2590)),0)</f>
        <v>0</v>
      </c>
      <c r="E2590" s="7">
        <f>IF(Q2590&gt;0,RANK(Q2590,(P2590:R2590,S2590:AG2590)),0)</f>
        <v>0</v>
      </c>
      <c r="F2590" s="7">
        <f>IF(R2590&gt;0,RANK(R2590,(P2590:R2590,S2590:AG2590)),0)</f>
        <v>1</v>
      </c>
      <c r="G2590" s="7">
        <f>IF(S2590&gt;0,RANK(S2590,(P2590:R2590,S2590:AG2590)),0)</f>
        <v>2</v>
      </c>
      <c r="H2590" s="48">
        <f t="shared" si="1376"/>
        <v>50668</v>
      </c>
      <c r="I2590" s="163">
        <f t="shared" si="1371"/>
        <v>0.19078962232179839</v>
      </c>
      <c r="J2590" s="2"/>
      <c r="K2590" s="2">
        <f t="shared" si="1372"/>
        <v>0</v>
      </c>
      <c r="L2590" s="2">
        <f t="shared" si="1373"/>
        <v>0</v>
      </c>
      <c r="M2590" s="2">
        <f t="shared" si="1374"/>
        <v>0.59539481116089921</v>
      </c>
      <c r="N2590" s="2">
        <f t="shared" si="1354"/>
        <v>0.40460518883910079</v>
      </c>
      <c r="O2590" s="2">
        <f t="shared" si="1355"/>
        <v>0</v>
      </c>
      <c r="R2590" s="1">
        <f>SUM(R2456:R2589)</f>
        <v>158119</v>
      </c>
      <c r="S2590" s="1">
        <f>SUM(S2456:S2589)</f>
        <v>107451</v>
      </c>
      <c r="AI2590" s="7">
        <f t="shared" si="1377"/>
        <v>0</v>
      </c>
      <c r="AJ2590" s="7">
        <f t="shared" si="1378"/>
        <v>0</v>
      </c>
      <c r="AK2590" s="7">
        <f t="shared" si="1379"/>
        <v>0</v>
      </c>
      <c r="AL2590" s="7">
        <f t="shared" si="1380"/>
        <v>0</v>
      </c>
      <c r="AM2590" s="2">
        <f t="shared" si="1375"/>
        <v>0</v>
      </c>
      <c r="AN2590" s="2">
        <f t="shared" si="1381"/>
        <v>0</v>
      </c>
      <c r="AO2590" s="2">
        <f t="shared" si="1382"/>
        <v>0</v>
      </c>
      <c r="AP2590" s="2">
        <f t="shared" si="1383"/>
        <v>0</v>
      </c>
      <c r="AR2590" t="str">
        <f t="shared" si="1385"/>
        <v>Virginia</v>
      </c>
      <c r="AS2590" t="s">
        <v>1136</v>
      </c>
      <c r="AV2590" s="91">
        <v>51</v>
      </c>
      <c r="AW2590" s="93"/>
      <c r="AX2590" s="91">
        <v>51</v>
      </c>
      <c r="AZ2590" s="7" t="s">
        <v>1662</v>
      </c>
      <c r="BA2590" t="s">
        <v>3290</v>
      </c>
    </row>
    <row r="2591" spans="1:53">
      <c r="C2591" s="1"/>
      <c r="E2591" s="7"/>
      <c r="F2591" s="7"/>
      <c r="G2591" s="7"/>
      <c r="H2591" s="48"/>
      <c r="I2591" s="163"/>
      <c r="J2591" s="2"/>
      <c r="AI2591" s="7"/>
      <c r="AJ2591" s="7"/>
      <c r="AK2591" s="7"/>
      <c r="AL2591" s="7"/>
      <c r="AV2591" s="91"/>
      <c r="AW2591" s="93"/>
    </row>
    <row r="2592" spans="1:53" hidden="1" outlineLevel="1">
      <c r="A2592" t="s">
        <v>1213</v>
      </c>
      <c r="B2592" t="s">
        <v>1635</v>
      </c>
      <c r="C2592" s="1">
        <f t="shared" ref="C2592:C2623" si="1386">SUM(P2592:AG2592)</f>
        <v>1468</v>
      </c>
      <c r="D2592" s="7">
        <f>IF(P2592&gt;0,RANK(P2592,(P2592:R2592,S2592:AG2592)),0)</f>
        <v>0</v>
      </c>
      <c r="E2592" s="7">
        <f>IF(Q2592&gt;0,RANK(Q2592,(P2592:R2592,S2592:AG2592)),0)</f>
        <v>4</v>
      </c>
      <c r="F2592" s="7">
        <f>IF(R2592&gt;0,RANK(R2592,(P2592:R2592,S2592:AG2592)),0)</f>
        <v>1</v>
      </c>
      <c r="G2592" s="7">
        <f>IF(S2592&gt;0,RANK(S2592,(P2592:R2592,S2592:AG2592)),0)</f>
        <v>3</v>
      </c>
      <c r="H2592" s="48">
        <f t="shared" ref="H2592:H2623" si="1387">MAX(P2592:Y2592)-LARGE(P2592:Y2592,2)</f>
        <v>749</v>
      </c>
      <c r="I2592" s="163">
        <f t="shared" si="1371"/>
        <v>0.51021798365122617</v>
      </c>
      <c r="J2592" s="2"/>
      <c r="K2592" s="2">
        <f t="shared" ref="K2592:K2623" si="1388">IF($C2592=0,"-",P2592/$C2592)</f>
        <v>0</v>
      </c>
      <c r="L2592" s="2">
        <f t="shared" ref="L2592:L2623" si="1389">IF($C2592=0,"-",Q2592/$C2592)</f>
        <v>7.4931880108991822E-2</v>
      </c>
      <c r="M2592" s="2">
        <f t="shared" ref="M2592:M2623" si="1390">IF($C2592=0,"-",R2592/$C2592)</f>
        <v>0.6696185286103542</v>
      </c>
      <c r="N2592" s="2">
        <f t="shared" ref="N2592:N2623" si="1391">IF($C2592=0,"-",S2592/$C2592)</f>
        <v>9.196185286103542E-2</v>
      </c>
      <c r="O2592" s="2">
        <f t="shared" ref="O2592:O2623" si="1392">IF(C2592=0,"-",(1-K2592-L2592-M2592-N2592))</f>
        <v>0.16348773841961861</v>
      </c>
      <c r="Q2592" s="1">
        <v>110</v>
      </c>
      <c r="R2592" s="1">
        <v>983</v>
      </c>
      <c r="S2592" s="1">
        <v>135</v>
      </c>
      <c r="T2592" s="1">
        <v>234</v>
      </c>
      <c r="AC2592" s="1">
        <v>6</v>
      </c>
      <c r="AI2592" s="7">
        <f t="shared" ref="AI2592:AI2623" si="1393">IF(T2592&gt;0,RANK(T2592,(P2592:Z2592)),0)</f>
        <v>2</v>
      </c>
      <c r="AJ2592" s="7">
        <f t="shared" ref="AJ2592:AJ2623" si="1394">IF(U2592&gt;0,RANK(U2592,(P2592:Z2592)),0)</f>
        <v>0</v>
      </c>
      <c r="AK2592" s="7">
        <f t="shared" ref="AK2592:AK2623" si="1395">IF(V2592&gt;0,RANK(V2592,(P2592:Z2592)),0)</f>
        <v>0</v>
      </c>
      <c r="AL2592" s="7">
        <f t="shared" ref="AL2592:AL2623" si="1396">IF(W2592&gt;0,RANK(W2592,(P2592:Z2592)),0)</f>
        <v>0</v>
      </c>
      <c r="AM2592" s="2">
        <f t="shared" ref="AM2592:AM2623" si="1397">IF($C2592=0,"-",T2592/$C2592)</f>
        <v>0.15940054495912806</v>
      </c>
      <c r="AN2592" s="2">
        <f t="shared" ref="AN2592:AN2623" si="1398">IF($C2592=0,"-",U2592/$C2592)</f>
        <v>0</v>
      </c>
      <c r="AO2592" s="2">
        <f t="shared" ref="AO2592:AO2623" si="1399">IF($C2592=0,"-",V2592/$C2592)</f>
        <v>0</v>
      </c>
      <c r="AP2592" s="2">
        <f t="shared" ref="AP2592:AP2623" si="1400">IF($C2592=0,"-",W2592/$C2592)</f>
        <v>0</v>
      </c>
      <c r="AR2592" t="str">
        <f t="shared" si="1385"/>
        <v>Barbour</v>
      </c>
      <c r="AS2592" t="s">
        <v>1635</v>
      </c>
      <c r="AT2592">
        <v>1</v>
      </c>
      <c r="AV2592" s="91">
        <v>54</v>
      </c>
      <c r="AW2592" s="93">
        <v>1</v>
      </c>
      <c r="AX2592" s="99">
        <f t="shared" ref="AX2592:AX2623" si="1401">AV2592*1000+AW2592</f>
        <v>54001</v>
      </c>
      <c r="AZ2592" s="7" t="s">
        <v>3053</v>
      </c>
      <c r="BA2592" t="s">
        <v>3290</v>
      </c>
    </row>
    <row r="2593" spans="1:53" hidden="1" outlineLevel="1">
      <c r="A2593" t="s">
        <v>2286</v>
      </c>
      <c r="B2593" t="s">
        <v>1635</v>
      </c>
      <c r="C2593" s="1">
        <f t="shared" si="1386"/>
        <v>6299</v>
      </c>
      <c r="D2593" s="7">
        <f>IF(P2593&gt;0,RANK(P2593,(P2593:R2593,S2593:AG2593)),0)</f>
        <v>0</v>
      </c>
      <c r="E2593" s="7">
        <f>IF(Q2593&gt;0,RANK(Q2593,(P2593:R2593,S2593:AG2593)),0)</f>
        <v>4</v>
      </c>
      <c r="F2593" s="7">
        <f>IF(R2593&gt;0,RANK(R2593,(P2593:R2593,S2593:AG2593)),0)</f>
        <v>1</v>
      </c>
      <c r="G2593" s="7">
        <f>IF(S2593&gt;0,RANK(S2593,(P2593:R2593,S2593:AG2593)),0)</f>
        <v>2</v>
      </c>
      <c r="H2593" s="48">
        <f t="shared" si="1387"/>
        <v>3426</v>
      </c>
      <c r="I2593" s="163">
        <f t="shared" si="1371"/>
        <v>0.54389585648515637</v>
      </c>
      <c r="J2593" s="2"/>
      <c r="K2593" s="2">
        <f t="shared" si="1388"/>
        <v>0</v>
      </c>
      <c r="L2593" s="2">
        <f t="shared" si="1389"/>
        <v>4.8420384187966341E-2</v>
      </c>
      <c r="M2593" s="2">
        <f t="shared" si="1390"/>
        <v>0.69312589299888872</v>
      </c>
      <c r="N2593" s="2">
        <f t="shared" si="1391"/>
        <v>0.14923003651373234</v>
      </c>
      <c r="O2593" s="2">
        <f t="shared" si="1392"/>
        <v>0.10922368629941259</v>
      </c>
      <c r="Q2593" s="1">
        <v>305</v>
      </c>
      <c r="R2593" s="1">
        <v>4366</v>
      </c>
      <c r="S2593" s="1">
        <v>940</v>
      </c>
      <c r="T2593" s="1">
        <v>648</v>
      </c>
      <c r="AC2593" s="1">
        <v>40</v>
      </c>
      <c r="AI2593" s="7">
        <f t="shared" si="1393"/>
        <v>3</v>
      </c>
      <c r="AJ2593" s="7">
        <f t="shared" si="1394"/>
        <v>0</v>
      </c>
      <c r="AK2593" s="7">
        <f t="shared" si="1395"/>
        <v>0</v>
      </c>
      <c r="AL2593" s="7">
        <f t="shared" si="1396"/>
        <v>0</v>
      </c>
      <c r="AM2593" s="2">
        <f t="shared" si="1397"/>
        <v>0.10287347197967932</v>
      </c>
      <c r="AN2593" s="2">
        <f t="shared" si="1398"/>
        <v>0</v>
      </c>
      <c r="AO2593" s="2">
        <f t="shared" si="1399"/>
        <v>0</v>
      </c>
      <c r="AP2593" s="2">
        <f t="shared" si="1400"/>
        <v>0</v>
      </c>
      <c r="AR2593" t="str">
        <f t="shared" si="1385"/>
        <v>Berkeley</v>
      </c>
      <c r="AS2593" t="s">
        <v>1635</v>
      </c>
      <c r="AT2593">
        <v>2</v>
      </c>
      <c r="AV2593" s="91">
        <v>54</v>
      </c>
      <c r="AW2593" s="93">
        <v>3</v>
      </c>
      <c r="AX2593" s="99">
        <f t="shared" si="1401"/>
        <v>54003</v>
      </c>
      <c r="AZ2593" s="7" t="s">
        <v>3053</v>
      </c>
      <c r="BA2593" t="s">
        <v>3290</v>
      </c>
    </row>
    <row r="2594" spans="1:53" hidden="1" outlineLevel="1">
      <c r="A2594" t="s">
        <v>1847</v>
      </c>
      <c r="B2594" t="s">
        <v>1635</v>
      </c>
      <c r="C2594" s="1">
        <f t="shared" si="1386"/>
        <v>646</v>
      </c>
      <c r="D2594" s="7">
        <f>IF(P2594&gt;0,RANK(P2594,(P2594:R2594,S2594:AG2594)),0)</f>
        <v>0</v>
      </c>
      <c r="E2594" s="7">
        <f>IF(Q2594&gt;0,RANK(Q2594,(P2594:R2594,S2594:AG2594)),0)</f>
        <v>4</v>
      </c>
      <c r="F2594" s="7">
        <f>IF(R2594&gt;0,RANK(R2594,(P2594:R2594,S2594:AG2594)),0)</f>
        <v>1</v>
      </c>
      <c r="G2594" s="7">
        <f>IF(S2594&gt;0,RANK(S2594,(P2594:R2594,S2594:AG2594)),0)</f>
        <v>3</v>
      </c>
      <c r="H2594" s="48">
        <f t="shared" si="1387"/>
        <v>360</v>
      </c>
      <c r="I2594" s="163">
        <f t="shared" si="1371"/>
        <v>0.55727554179566563</v>
      </c>
      <c r="J2594" s="2"/>
      <c r="K2594" s="2">
        <f t="shared" si="1388"/>
        <v>0</v>
      </c>
      <c r="L2594" s="2">
        <f t="shared" si="1389"/>
        <v>3.4055727554179564E-2</v>
      </c>
      <c r="M2594" s="2">
        <f t="shared" si="1390"/>
        <v>0.70278637770897834</v>
      </c>
      <c r="N2594" s="2">
        <f t="shared" si="1391"/>
        <v>0.10681114551083591</v>
      </c>
      <c r="O2594" s="2">
        <f t="shared" si="1392"/>
        <v>0.15634674922600622</v>
      </c>
      <c r="Q2594" s="1">
        <v>22</v>
      </c>
      <c r="R2594" s="1">
        <v>454</v>
      </c>
      <c r="S2594" s="1">
        <v>69</v>
      </c>
      <c r="T2594" s="1">
        <v>94</v>
      </c>
      <c r="AC2594" s="1">
        <v>7</v>
      </c>
      <c r="AI2594" s="7">
        <f t="shared" si="1393"/>
        <v>2</v>
      </c>
      <c r="AJ2594" s="7">
        <f t="shared" si="1394"/>
        <v>0</v>
      </c>
      <c r="AK2594" s="7">
        <f t="shared" si="1395"/>
        <v>0</v>
      </c>
      <c r="AL2594" s="7">
        <f t="shared" si="1396"/>
        <v>0</v>
      </c>
      <c r="AM2594" s="2">
        <f t="shared" si="1397"/>
        <v>0.14551083591331268</v>
      </c>
      <c r="AN2594" s="2">
        <f t="shared" si="1398"/>
        <v>0</v>
      </c>
      <c r="AO2594" s="2">
        <f t="shared" si="1399"/>
        <v>0</v>
      </c>
      <c r="AP2594" s="2">
        <f t="shared" si="1400"/>
        <v>0</v>
      </c>
      <c r="AR2594" t="str">
        <f t="shared" si="1385"/>
        <v>Boone</v>
      </c>
      <c r="AS2594" t="s">
        <v>1635</v>
      </c>
      <c r="AT2594">
        <v>3</v>
      </c>
      <c r="AV2594" s="91">
        <v>54</v>
      </c>
      <c r="AW2594" s="93">
        <v>5</v>
      </c>
      <c r="AX2594" s="99">
        <f t="shared" si="1401"/>
        <v>54005</v>
      </c>
      <c r="AZ2594" s="7" t="s">
        <v>3053</v>
      </c>
      <c r="BA2594" t="s">
        <v>3290</v>
      </c>
    </row>
    <row r="2595" spans="1:53" hidden="1" outlineLevel="1">
      <c r="A2595" t="s">
        <v>2091</v>
      </c>
      <c r="B2595" t="s">
        <v>1635</v>
      </c>
      <c r="C2595" s="1">
        <f t="shared" si="1386"/>
        <v>583</v>
      </c>
      <c r="D2595" s="7">
        <f>IF(P2595&gt;0,RANK(P2595,(P2595:R2595,S2595:AG2595)),0)</f>
        <v>0</v>
      </c>
      <c r="E2595" s="7">
        <f>IF(Q2595&gt;0,RANK(Q2595,(P2595:R2595,S2595:AG2595)),0)</f>
        <v>4</v>
      </c>
      <c r="F2595" s="7">
        <f>IF(R2595&gt;0,RANK(R2595,(P2595:R2595,S2595:AG2595)),0)</f>
        <v>1</v>
      </c>
      <c r="G2595" s="7">
        <f>IF(S2595&gt;0,RANK(S2595,(P2595:R2595,S2595:AG2595)),0)</f>
        <v>2</v>
      </c>
      <c r="H2595" s="48">
        <f t="shared" si="1387"/>
        <v>318</v>
      </c>
      <c r="I2595" s="163">
        <f t="shared" si="1371"/>
        <v>0.54545454545454541</v>
      </c>
      <c r="J2595" s="2"/>
      <c r="K2595" s="2">
        <f t="shared" si="1388"/>
        <v>0</v>
      </c>
      <c r="L2595" s="2">
        <f t="shared" si="1389"/>
        <v>4.1166380789022301E-2</v>
      </c>
      <c r="M2595" s="2">
        <f t="shared" si="1390"/>
        <v>0.68439108061749576</v>
      </c>
      <c r="N2595" s="2">
        <f t="shared" si="1391"/>
        <v>0.13893653516295026</v>
      </c>
      <c r="O2595" s="2">
        <f t="shared" si="1392"/>
        <v>0.13550600343053162</v>
      </c>
      <c r="Q2595" s="1">
        <v>24</v>
      </c>
      <c r="R2595" s="1">
        <v>399</v>
      </c>
      <c r="S2595" s="1">
        <v>81</v>
      </c>
      <c r="T2595" s="1">
        <v>72</v>
      </c>
      <c r="AC2595" s="1">
        <v>7</v>
      </c>
      <c r="AI2595" s="7">
        <f t="shared" si="1393"/>
        <v>3</v>
      </c>
      <c r="AJ2595" s="7">
        <f t="shared" si="1394"/>
        <v>0</v>
      </c>
      <c r="AK2595" s="7">
        <f t="shared" si="1395"/>
        <v>0</v>
      </c>
      <c r="AL2595" s="7">
        <f t="shared" si="1396"/>
        <v>0</v>
      </c>
      <c r="AM2595" s="2">
        <f t="shared" si="1397"/>
        <v>0.1234991423670669</v>
      </c>
      <c r="AN2595" s="2">
        <f t="shared" si="1398"/>
        <v>0</v>
      </c>
      <c r="AO2595" s="2">
        <f t="shared" si="1399"/>
        <v>0</v>
      </c>
      <c r="AP2595" s="2">
        <f t="shared" si="1400"/>
        <v>0</v>
      </c>
      <c r="AR2595" t="str">
        <f t="shared" si="1385"/>
        <v>Braxton</v>
      </c>
      <c r="AS2595" t="s">
        <v>1635</v>
      </c>
      <c r="AT2595">
        <v>2</v>
      </c>
      <c r="AV2595" s="91">
        <v>54</v>
      </c>
      <c r="AW2595" s="93">
        <v>7</v>
      </c>
      <c r="AX2595" s="99">
        <f t="shared" si="1401"/>
        <v>54007</v>
      </c>
      <c r="AZ2595" s="7" t="s">
        <v>3053</v>
      </c>
      <c r="BA2595" t="s">
        <v>3290</v>
      </c>
    </row>
    <row r="2596" spans="1:53" hidden="1" outlineLevel="1">
      <c r="A2596" t="s">
        <v>2570</v>
      </c>
      <c r="B2596" t="s">
        <v>1635</v>
      </c>
      <c r="C2596" s="1">
        <f t="shared" si="1386"/>
        <v>1120</v>
      </c>
      <c r="D2596" s="7">
        <f>IF(P2596&gt;0,RANK(P2596,(P2596:R2596,S2596:AG2596)),0)</f>
        <v>0</v>
      </c>
      <c r="E2596" s="7">
        <f>IF(Q2596&gt;0,RANK(Q2596,(P2596:R2596,S2596:AG2596)),0)</f>
        <v>4</v>
      </c>
      <c r="F2596" s="7">
        <f>IF(R2596&gt;0,RANK(R2596,(P2596:R2596,S2596:AG2596)),0)</f>
        <v>1</v>
      </c>
      <c r="G2596" s="7">
        <f>IF(S2596&gt;0,RANK(S2596,(P2596:R2596,S2596:AG2596)),0)</f>
        <v>3</v>
      </c>
      <c r="H2596" s="48">
        <f t="shared" si="1387"/>
        <v>609</v>
      </c>
      <c r="I2596" s="163">
        <f t="shared" si="1371"/>
        <v>0.54374999999999996</v>
      </c>
      <c r="J2596" s="2"/>
      <c r="K2596" s="2">
        <f t="shared" si="1388"/>
        <v>0</v>
      </c>
      <c r="L2596" s="2">
        <f t="shared" si="1389"/>
        <v>4.642857142857143E-2</v>
      </c>
      <c r="M2596" s="2">
        <f t="shared" si="1390"/>
        <v>0.69464285714285712</v>
      </c>
      <c r="N2596" s="2">
        <f t="shared" si="1391"/>
        <v>0.10357142857142858</v>
      </c>
      <c r="O2596" s="2">
        <f t="shared" si="1392"/>
        <v>0.1553571428571428</v>
      </c>
      <c r="Q2596" s="1">
        <v>52</v>
      </c>
      <c r="R2596" s="1">
        <v>778</v>
      </c>
      <c r="S2596" s="1">
        <v>116</v>
      </c>
      <c r="T2596" s="1">
        <v>169</v>
      </c>
      <c r="AC2596" s="1">
        <v>5</v>
      </c>
      <c r="AI2596" s="7">
        <f t="shared" si="1393"/>
        <v>2</v>
      </c>
      <c r="AJ2596" s="7">
        <f t="shared" si="1394"/>
        <v>0</v>
      </c>
      <c r="AK2596" s="7">
        <f t="shared" si="1395"/>
        <v>0</v>
      </c>
      <c r="AL2596" s="7">
        <f t="shared" si="1396"/>
        <v>0</v>
      </c>
      <c r="AM2596" s="2">
        <f t="shared" si="1397"/>
        <v>0.15089285714285713</v>
      </c>
      <c r="AN2596" s="2">
        <f t="shared" si="1398"/>
        <v>0</v>
      </c>
      <c r="AO2596" s="2">
        <f t="shared" si="1399"/>
        <v>0</v>
      </c>
      <c r="AP2596" s="2">
        <f t="shared" si="1400"/>
        <v>0</v>
      </c>
      <c r="AR2596" t="str">
        <f t="shared" si="1385"/>
        <v>Brooke</v>
      </c>
      <c r="AS2596" t="s">
        <v>1635</v>
      </c>
      <c r="AT2596">
        <v>1</v>
      </c>
      <c r="AV2596" s="91">
        <v>54</v>
      </c>
      <c r="AW2596" s="93">
        <v>9</v>
      </c>
      <c r="AX2596" s="99">
        <f t="shared" si="1401"/>
        <v>54009</v>
      </c>
      <c r="AZ2596" s="7" t="s">
        <v>3053</v>
      </c>
      <c r="BA2596" t="s">
        <v>3290</v>
      </c>
    </row>
    <row r="2597" spans="1:53" hidden="1" outlineLevel="1">
      <c r="A2597" t="s">
        <v>488</v>
      </c>
      <c r="B2597" t="s">
        <v>1635</v>
      </c>
      <c r="C2597" s="1">
        <f t="shared" si="1386"/>
        <v>4850</v>
      </c>
      <c r="D2597" s="7">
        <f>IF(P2597&gt;0,RANK(P2597,(P2597:R2597,S2597:AG2597)),0)</f>
        <v>0</v>
      </c>
      <c r="E2597" s="7">
        <f>IF(Q2597&gt;0,RANK(Q2597,(P2597:R2597,S2597:AG2597)),0)</f>
        <v>4</v>
      </c>
      <c r="F2597" s="7">
        <f>IF(R2597&gt;0,RANK(R2597,(P2597:R2597,S2597:AG2597)),0)</f>
        <v>1</v>
      </c>
      <c r="G2597" s="7">
        <f>IF(S2597&gt;0,RANK(S2597,(P2597:R2597,S2597:AG2597)),0)</f>
        <v>2</v>
      </c>
      <c r="H2597" s="48">
        <f t="shared" si="1387"/>
        <v>2740</v>
      </c>
      <c r="I2597" s="163">
        <f t="shared" si="1371"/>
        <v>0.56494845360824741</v>
      </c>
      <c r="J2597" s="2"/>
      <c r="K2597" s="2">
        <f t="shared" si="1388"/>
        <v>0</v>
      </c>
      <c r="L2597" s="2">
        <f t="shared" si="1389"/>
        <v>5.7731958762886601E-2</v>
      </c>
      <c r="M2597" s="2">
        <f t="shared" si="1390"/>
        <v>0.69092783505154642</v>
      </c>
      <c r="N2597" s="2">
        <f t="shared" si="1391"/>
        <v>0.12597938144329898</v>
      </c>
      <c r="O2597" s="2">
        <f t="shared" si="1392"/>
        <v>0.12536082474226798</v>
      </c>
      <c r="Q2597" s="1">
        <v>280</v>
      </c>
      <c r="R2597" s="1">
        <v>3351</v>
      </c>
      <c r="S2597" s="1">
        <v>611</v>
      </c>
      <c r="T2597" s="1">
        <v>550</v>
      </c>
      <c r="AC2597" s="1">
        <v>58</v>
      </c>
      <c r="AI2597" s="7">
        <f t="shared" si="1393"/>
        <v>3</v>
      </c>
      <c r="AJ2597" s="7">
        <f t="shared" si="1394"/>
        <v>0</v>
      </c>
      <c r="AK2597" s="7">
        <f t="shared" si="1395"/>
        <v>0</v>
      </c>
      <c r="AL2597" s="7">
        <f t="shared" si="1396"/>
        <v>0</v>
      </c>
      <c r="AM2597" s="2">
        <f t="shared" si="1397"/>
        <v>0.1134020618556701</v>
      </c>
      <c r="AN2597" s="2">
        <f t="shared" si="1398"/>
        <v>0</v>
      </c>
      <c r="AO2597" s="2">
        <f t="shared" si="1399"/>
        <v>0</v>
      </c>
      <c r="AP2597" s="2">
        <f t="shared" si="1400"/>
        <v>0</v>
      </c>
      <c r="AR2597" t="str">
        <f t="shared" si="1385"/>
        <v>Cabell</v>
      </c>
      <c r="AS2597" t="s">
        <v>1635</v>
      </c>
      <c r="AT2597">
        <v>3</v>
      </c>
      <c r="AV2597" s="91">
        <v>54</v>
      </c>
      <c r="AW2597" s="93">
        <v>11</v>
      </c>
      <c r="AX2597" s="99">
        <f t="shared" si="1401"/>
        <v>54011</v>
      </c>
      <c r="AZ2597" s="7" t="s">
        <v>3053</v>
      </c>
      <c r="BA2597" t="s">
        <v>3290</v>
      </c>
    </row>
    <row r="2598" spans="1:53" hidden="1" outlineLevel="1">
      <c r="A2598" t="s">
        <v>1973</v>
      </c>
      <c r="B2598" t="s">
        <v>1635</v>
      </c>
      <c r="C2598" s="1">
        <f t="shared" si="1386"/>
        <v>286</v>
      </c>
      <c r="D2598" s="7">
        <f>IF(P2598&gt;0,RANK(P2598,(P2598:R2598,S2598:AG2598)),0)</f>
        <v>0</v>
      </c>
      <c r="E2598" s="7">
        <f>IF(Q2598&gt;0,RANK(Q2598,(P2598:R2598,S2598:AG2598)),0)</f>
        <v>4</v>
      </c>
      <c r="F2598" s="7">
        <f>IF(R2598&gt;0,RANK(R2598,(P2598:R2598,S2598:AG2598)),0)</f>
        <v>1</v>
      </c>
      <c r="G2598" s="7">
        <f>IF(S2598&gt;0,RANK(S2598,(P2598:R2598,S2598:AG2598)),0)</f>
        <v>3</v>
      </c>
      <c r="H2598" s="48">
        <f t="shared" si="1387"/>
        <v>156</v>
      </c>
      <c r="I2598" s="163">
        <f t="shared" si="1371"/>
        <v>0.54545454545454541</v>
      </c>
      <c r="J2598" s="2"/>
      <c r="K2598" s="2">
        <f t="shared" si="1388"/>
        <v>0</v>
      </c>
      <c r="L2598" s="2">
        <f t="shared" si="1389"/>
        <v>5.5944055944055944E-2</v>
      </c>
      <c r="M2598" s="2">
        <f t="shared" si="1390"/>
        <v>0.66783216783216781</v>
      </c>
      <c r="N2598" s="2">
        <f t="shared" si="1391"/>
        <v>0.11888111888111888</v>
      </c>
      <c r="O2598" s="2">
        <f t="shared" si="1392"/>
        <v>0.15734265734265737</v>
      </c>
      <c r="Q2598" s="1">
        <v>16</v>
      </c>
      <c r="R2598" s="1">
        <v>191</v>
      </c>
      <c r="S2598" s="1">
        <v>34</v>
      </c>
      <c r="T2598" s="1">
        <v>35</v>
      </c>
      <c r="AC2598" s="1">
        <v>10</v>
      </c>
      <c r="AI2598" s="7">
        <f t="shared" si="1393"/>
        <v>2</v>
      </c>
      <c r="AJ2598" s="7">
        <f t="shared" si="1394"/>
        <v>0</v>
      </c>
      <c r="AK2598" s="7">
        <f t="shared" si="1395"/>
        <v>0</v>
      </c>
      <c r="AL2598" s="7">
        <f t="shared" si="1396"/>
        <v>0</v>
      </c>
      <c r="AM2598" s="2">
        <f t="shared" si="1397"/>
        <v>0.12237762237762238</v>
      </c>
      <c r="AN2598" s="2">
        <f t="shared" si="1398"/>
        <v>0</v>
      </c>
      <c r="AO2598" s="2">
        <f t="shared" si="1399"/>
        <v>0</v>
      </c>
      <c r="AP2598" s="2">
        <f t="shared" si="1400"/>
        <v>0</v>
      </c>
      <c r="AR2598" t="str">
        <f t="shared" si="1385"/>
        <v>Calhoun</v>
      </c>
      <c r="AS2598" t="s">
        <v>1635</v>
      </c>
      <c r="AT2598">
        <v>2</v>
      </c>
      <c r="AV2598" s="91">
        <v>54</v>
      </c>
      <c r="AW2598" s="93">
        <v>13</v>
      </c>
      <c r="AX2598" s="99">
        <f t="shared" si="1401"/>
        <v>54013</v>
      </c>
      <c r="AZ2598" s="7" t="s">
        <v>3053</v>
      </c>
      <c r="BA2598" t="s">
        <v>3290</v>
      </c>
    </row>
    <row r="2599" spans="1:53" hidden="1" outlineLevel="1">
      <c r="A2599" t="s">
        <v>1222</v>
      </c>
      <c r="B2599" t="s">
        <v>1635</v>
      </c>
      <c r="C2599" s="1">
        <f t="shared" si="1386"/>
        <v>391</v>
      </c>
      <c r="D2599" s="7">
        <f>IF(P2599&gt;0,RANK(P2599,(P2599:R2599,S2599:AG2599)),0)</f>
        <v>0</v>
      </c>
      <c r="E2599" s="7">
        <f>IF(Q2599&gt;0,RANK(Q2599,(P2599:R2599,S2599:AG2599)),0)</f>
        <v>4</v>
      </c>
      <c r="F2599" s="7">
        <f>IF(R2599&gt;0,RANK(R2599,(P2599:R2599,S2599:AG2599)),0)</f>
        <v>1</v>
      </c>
      <c r="G2599" s="7">
        <f>IF(S2599&gt;0,RANK(S2599,(P2599:R2599,S2599:AG2599)),0)</f>
        <v>3</v>
      </c>
      <c r="H2599" s="48">
        <f t="shared" si="1387"/>
        <v>210</v>
      </c>
      <c r="I2599" s="163">
        <f t="shared" si="1371"/>
        <v>0.53708439897698212</v>
      </c>
      <c r="J2599" s="2"/>
      <c r="K2599" s="2">
        <f t="shared" si="1388"/>
        <v>0</v>
      </c>
      <c r="L2599" s="2">
        <f t="shared" si="1389"/>
        <v>7.4168797953964194E-2</v>
      </c>
      <c r="M2599" s="2">
        <f t="shared" si="1390"/>
        <v>0.67007672634271098</v>
      </c>
      <c r="N2599" s="2">
        <f t="shared" si="1391"/>
        <v>0.10485933503836317</v>
      </c>
      <c r="O2599" s="2">
        <f t="shared" si="1392"/>
        <v>0.1508951406649616</v>
      </c>
      <c r="Q2599" s="1">
        <v>29</v>
      </c>
      <c r="R2599" s="1">
        <v>262</v>
      </c>
      <c r="S2599" s="1">
        <v>41</v>
      </c>
      <c r="T2599" s="1">
        <v>52</v>
      </c>
      <c r="AC2599" s="1">
        <v>7</v>
      </c>
      <c r="AI2599" s="7">
        <f t="shared" si="1393"/>
        <v>2</v>
      </c>
      <c r="AJ2599" s="7">
        <f t="shared" si="1394"/>
        <v>0</v>
      </c>
      <c r="AK2599" s="7">
        <f t="shared" si="1395"/>
        <v>0</v>
      </c>
      <c r="AL2599" s="7">
        <f t="shared" si="1396"/>
        <v>0</v>
      </c>
      <c r="AM2599" s="2">
        <f t="shared" si="1397"/>
        <v>0.13299232736572891</v>
      </c>
      <c r="AN2599" s="2">
        <f t="shared" si="1398"/>
        <v>0</v>
      </c>
      <c r="AO2599" s="2">
        <f t="shared" si="1399"/>
        <v>0</v>
      </c>
      <c r="AP2599" s="2">
        <f t="shared" si="1400"/>
        <v>0</v>
      </c>
      <c r="AR2599" t="str">
        <f t="shared" si="1385"/>
        <v>Clay</v>
      </c>
      <c r="AS2599" t="s">
        <v>1635</v>
      </c>
      <c r="AT2599">
        <v>2</v>
      </c>
      <c r="AV2599" s="91">
        <v>54</v>
      </c>
      <c r="AW2599" s="93">
        <v>15</v>
      </c>
      <c r="AX2599" s="99">
        <f t="shared" si="1401"/>
        <v>54015</v>
      </c>
      <c r="AZ2599" s="7" t="s">
        <v>3053</v>
      </c>
      <c r="BA2599" t="s">
        <v>3290</v>
      </c>
    </row>
    <row r="2600" spans="1:53" hidden="1" outlineLevel="1">
      <c r="A2600" t="s">
        <v>2368</v>
      </c>
      <c r="B2600" t="s">
        <v>1635</v>
      </c>
      <c r="C2600" s="1">
        <f t="shared" si="1386"/>
        <v>1480</v>
      </c>
      <c r="D2600" s="7">
        <f>IF(P2600&gt;0,RANK(P2600,(P2600:R2600,S2600:AG2600)),0)</f>
        <v>0</v>
      </c>
      <c r="E2600" s="7">
        <f>IF(Q2600&gt;0,RANK(Q2600,(P2600:R2600,S2600:AG2600)),0)</f>
        <v>4</v>
      </c>
      <c r="F2600" s="7">
        <f>IF(R2600&gt;0,RANK(R2600,(P2600:R2600,S2600:AG2600)),0)</f>
        <v>1</v>
      </c>
      <c r="G2600" s="7">
        <f>IF(S2600&gt;0,RANK(S2600,(P2600:R2600,S2600:AG2600)),0)</f>
        <v>3</v>
      </c>
      <c r="H2600" s="48">
        <f t="shared" si="1387"/>
        <v>816</v>
      </c>
      <c r="I2600" s="163">
        <f t="shared" si="1371"/>
        <v>0.55135135135135138</v>
      </c>
      <c r="J2600" s="2"/>
      <c r="K2600" s="2">
        <f t="shared" si="1388"/>
        <v>0</v>
      </c>
      <c r="L2600" s="2">
        <f t="shared" si="1389"/>
        <v>8.3108108108108106E-2</v>
      </c>
      <c r="M2600" s="2">
        <f t="shared" si="1390"/>
        <v>0.6736486486486486</v>
      </c>
      <c r="N2600" s="2">
        <f t="shared" si="1391"/>
        <v>0.10608108108108108</v>
      </c>
      <c r="O2600" s="2">
        <f t="shared" si="1392"/>
        <v>0.13716216216216223</v>
      </c>
      <c r="Q2600" s="1">
        <v>123</v>
      </c>
      <c r="R2600" s="1">
        <v>997</v>
      </c>
      <c r="S2600" s="1">
        <v>157</v>
      </c>
      <c r="T2600" s="1">
        <v>181</v>
      </c>
      <c r="AC2600" s="1">
        <v>22</v>
      </c>
      <c r="AI2600" s="7">
        <f t="shared" si="1393"/>
        <v>2</v>
      </c>
      <c r="AJ2600" s="7">
        <f t="shared" si="1394"/>
        <v>0</v>
      </c>
      <c r="AK2600" s="7">
        <f t="shared" si="1395"/>
        <v>0</v>
      </c>
      <c r="AL2600" s="7">
        <f t="shared" si="1396"/>
        <v>0</v>
      </c>
      <c r="AM2600" s="2">
        <f t="shared" si="1397"/>
        <v>0.1222972972972973</v>
      </c>
      <c r="AN2600" s="2">
        <f t="shared" si="1398"/>
        <v>0</v>
      </c>
      <c r="AO2600" s="2">
        <f t="shared" si="1399"/>
        <v>0</v>
      </c>
      <c r="AP2600" s="2">
        <f t="shared" si="1400"/>
        <v>0</v>
      </c>
      <c r="AR2600" t="str">
        <f t="shared" si="1385"/>
        <v>Doddridge</v>
      </c>
      <c r="AS2600" t="s">
        <v>1635</v>
      </c>
      <c r="AT2600">
        <v>1</v>
      </c>
      <c r="AV2600" s="91">
        <v>54</v>
      </c>
      <c r="AW2600" s="93">
        <v>17</v>
      </c>
      <c r="AX2600" s="99">
        <f t="shared" si="1401"/>
        <v>54017</v>
      </c>
      <c r="AZ2600" s="7" t="s">
        <v>3053</v>
      </c>
      <c r="BA2600" t="s">
        <v>3290</v>
      </c>
    </row>
    <row r="2601" spans="1:53" hidden="1" outlineLevel="1">
      <c r="A2601" t="s">
        <v>30</v>
      </c>
      <c r="B2601" t="s">
        <v>1635</v>
      </c>
      <c r="C2601" s="1">
        <f t="shared" si="1386"/>
        <v>1339</v>
      </c>
      <c r="D2601" s="7">
        <f>IF(P2601&gt;0,RANK(P2601,(P2601:R2601,S2601:AG2601)),0)</f>
        <v>0</v>
      </c>
      <c r="E2601" s="7">
        <f>IF(Q2601&gt;0,RANK(Q2601,(P2601:R2601,S2601:AG2601)),0)</f>
        <v>4</v>
      </c>
      <c r="F2601" s="7">
        <f>IF(R2601&gt;0,RANK(R2601,(P2601:R2601,S2601:AG2601)),0)</f>
        <v>1</v>
      </c>
      <c r="G2601" s="7">
        <f>IF(S2601&gt;0,RANK(S2601,(P2601:R2601,S2601:AG2601)),0)</f>
        <v>3</v>
      </c>
      <c r="H2601" s="48">
        <f t="shared" si="1387"/>
        <v>721</v>
      </c>
      <c r="I2601" s="163">
        <f t="shared" si="1371"/>
        <v>0.53846153846153844</v>
      </c>
      <c r="J2601" s="2"/>
      <c r="K2601" s="2">
        <f t="shared" si="1388"/>
        <v>0</v>
      </c>
      <c r="L2601" s="2">
        <f t="shared" si="1389"/>
        <v>7.1695294996265868E-2</v>
      </c>
      <c r="M2601" s="2">
        <f t="shared" si="1390"/>
        <v>0.66542195668409265</v>
      </c>
      <c r="N2601" s="2">
        <f t="shared" si="1391"/>
        <v>0.12023898431665422</v>
      </c>
      <c r="O2601" s="2">
        <f t="shared" si="1392"/>
        <v>0.1426437640029872</v>
      </c>
      <c r="Q2601" s="1">
        <v>96</v>
      </c>
      <c r="R2601" s="1">
        <v>891</v>
      </c>
      <c r="S2601" s="1">
        <v>161</v>
      </c>
      <c r="T2601" s="1">
        <v>170</v>
      </c>
      <c r="AC2601" s="1">
        <v>21</v>
      </c>
      <c r="AI2601" s="7">
        <f t="shared" si="1393"/>
        <v>2</v>
      </c>
      <c r="AJ2601" s="7">
        <f t="shared" si="1394"/>
        <v>0</v>
      </c>
      <c r="AK2601" s="7">
        <f t="shared" si="1395"/>
        <v>0</v>
      </c>
      <c r="AL2601" s="7">
        <f t="shared" si="1396"/>
        <v>0</v>
      </c>
      <c r="AM2601" s="2">
        <f t="shared" si="1397"/>
        <v>0.12696041822255413</v>
      </c>
      <c r="AN2601" s="2">
        <f t="shared" si="1398"/>
        <v>0</v>
      </c>
      <c r="AO2601" s="2">
        <f t="shared" si="1399"/>
        <v>0</v>
      </c>
      <c r="AP2601" s="2">
        <f t="shared" si="1400"/>
        <v>0</v>
      </c>
      <c r="AR2601" t="str">
        <f t="shared" si="1385"/>
        <v>Fayette</v>
      </c>
      <c r="AS2601" t="s">
        <v>1635</v>
      </c>
      <c r="AT2601">
        <v>3</v>
      </c>
      <c r="AV2601" s="91">
        <v>54</v>
      </c>
      <c r="AW2601" s="93">
        <v>19</v>
      </c>
      <c r="AX2601" s="99">
        <f t="shared" si="1401"/>
        <v>54019</v>
      </c>
      <c r="AZ2601" s="7" t="s">
        <v>3053</v>
      </c>
      <c r="BA2601" t="s">
        <v>3290</v>
      </c>
    </row>
    <row r="2602" spans="1:53" hidden="1" outlineLevel="1">
      <c r="A2602" t="s">
        <v>2618</v>
      </c>
      <c r="B2602" t="s">
        <v>1635</v>
      </c>
      <c r="C2602" s="1">
        <f t="shared" si="1386"/>
        <v>362</v>
      </c>
      <c r="D2602" s="7">
        <f>IF(P2602&gt;0,RANK(P2602,(P2602:R2602,S2602:AG2602)),0)</f>
        <v>0</v>
      </c>
      <c r="E2602" s="7">
        <f>IF(Q2602&gt;0,RANK(Q2602,(P2602:R2602,S2602:AG2602)),0)</f>
        <v>3</v>
      </c>
      <c r="F2602" s="7">
        <f>IF(R2602&gt;0,RANK(R2602,(P2602:R2602,S2602:AG2602)),0)</f>
        <v>1</v>
      </c>
      <c r="G2602" s="7">
        <f>IF(S2602&gt;0,RANK(S2602,(P2602:R2602,S2602:AG2602)),0)</f>
        <v>4</v>
      </c>
      <c r="H2602" s="48">
        <f t="shared" si="1387"/>
        <v>215</v>
      </c>
      <c r="I2602" s="163">
        <f t="shared" si="1371"/>
        <v>0.59392265193370164</v>
      </c>
      <c r="J2602" s="2"/>
      <c r="K2602" s="2">
        <f t="shared" si="1388"/>
        <v>0</v>
      </c>
      <c r="L2602" s="2">
        <f t="shared" si="1389"/>
        <v>9.9447513812154692E-2</v>
      </c>
      <c r="M2602" s="2">
        <f t="shared" si="1390"/>
        <v>0.70441988950276246</v>
      </c>
      <c r="N2602" s="2">
        <f t="shared" si="1391"/>
        <v>7.7348066298342538E-2</v>
      </c>
      <c r="O2602" s="2">
        <f t="shared" si="1392"/>
        <v>0.11878453038674033</v>
      </c>
      <c r="Q2602" s="1">
        <v>36</v>
      </c>
      <c r="R2602" s="1">
        <v>255</v>
      </c>
      <c r="S2602" s="1">
        <v>28</v>
      </c>
      <c r="T2602" s="1">
        <v>40</v>
      </c>
      <c r="AC2602" s="1">
        <v>3</v>
      </c>
      <c r="AI2602" s="7">
        <f t="shared" si="1393"/>
        <v>2</v>
      </c>
      <c r="AJ2602" s="7">
        <f t="shared" si="1394"/>
        <v>0</v>
      </c>
      <c r="AK2602" s="7">
        <f t="shared" si="1395"/>
        <v>0</v>
      </c>
      <c r="AL2602" s="7">
        <f t="shared" si="1396"/>
        <v>0</v>
      </c>
      <c r="AM2602" s="2">
        <f t="shared" si="1397"/>
        <v>0.11049723756906077</v>
      </c>
      <c r="AN2602" s="2">
        <f t="shared" si="1398"/>
        <v>0</v>
      </c>
      <c r="AO2602" s="2">
        <f t="shared" si="1399"/>
        <v>0</v>
      </c>
      <c r="AP2602" s="2">
        <f t="shared" si="1400"/>
        <v>0</v>
      </c>
      <c r="AR2602" t="str">
        <f t="shared" si="1385"/>
        <v>Gilmer</v>
      </c>
      <c r="AS2602" t="s">
        <v>1635</v>
      </c>
      <c r="AT2602">
        <v>1</v>
      </c>
      <c r="AV2602" s="91">
        <v>54</v>
      </c>
      <c r="AW2602" s="93">
        <v>21</v>
      </c>
      <c r="AX2602" s="99">
        <f t="shared" si="1401"/>
        <v>54021</v>
      </c>
      <c r="AZ2602" s="7" t="s">
        <v>3053</v>
      </c>
      <c r="BA2602" t="s">
        <v>3290</v>
      </c>
    </row>
    <row r="2603" spans="1:53" hidden="1" outlineLevel="1">
      <c r="A2603" t="s">
        <v>2109</v>
      </c>
      <c r="B2603" t="s">
        <v>1635</v>
      </c>
      <c r="C2603" s="1">
        <f t="shared" si="1386"/>
        <v>1795</v>
      </c>
      <c r="D2603" s="7">
        <f>IF(P2603&gt;0,RANK(P2603,(P2603:R2603,S2603:AG2603)),0)</f>
        <v>0</v>
      </c>
      <c r="E2603" s="7">
        <f>IF(Q2603&gt;0,RANK(Q2603,(P2603:R2603,S2603:AG2603)),0)</f>
        <v>3</v>
      </c>
      <c r="F2603" s="7">
        <f>IF(R2603&gt;0,RANK(R2603,(P2603:R2603,S2603:AG2603)),0)</f>
        <v>1</v>
      </c>
      <c r="G2603" s="7">
        <f>IF(S2603&gt;0,RANK(S2603,(P2603:R2603,S2603:AG2603)),0)</f>
        <v>4</v>
      </c>
      <c r="H2603" s="48">
        <f t="shared" si="1387"/>
        <v>1254</v>
      </c>
      <c r="I2603" s="163">
        <f t="shared" si="1371"/>
        <v>0.69860724233983285</v>
      </c>
      <c r="J2603" s="2"/>
      <c r="K2603" s="2">
        <f t="shared" si="1388"/>
        <v>0</v>
      </c>
      <c r="L2603" s="2">
        <f t="shared" si="1389"/>
        <v>6.3509749303621174E-2</v>
      </c>
      <c r="M2603" s="2">
        <f t="shared" si="1390"/>
        <v>0.78161559888579391</v>
      </c>
      <c r="N2603" s="2">
        <f t="shared" si="1391"/>
        <v>6.0724233983286906E-2</v>
      </c>
      <c r="O2603" s="2">
        <f t="shared" si="1392"/>
        <v>9.4150417827297994E-2</v>
      </c>
      <c r="Q2603" s="1">
        <v>114</v>
      </c>
      <c r="R2603" s="1">
        <v>1403</v>
      </c>
      <c r="S2603" s="1">
        <v>109</v>
      </c>
      <c r="T2603" s="1">
        <v>149</v>
      </c>
      <c r="AC2603" s="1">
        <v>20</v>
      </c>
      <c r="AI2603" s="7">
        <f t="shared" si="1393"/>
        <v>2</v>
      </c>
      <c r="AJ2603" s="7">
        <f t="shared" si="1394"/>
        <v>0</v>
      </c>
      <c r="AK2603" s="7">
        <f t="shared" si="1395"/>
        <v>0</v>
      </c>
      <c r="AL2603" s="7">
        <f t="shared" si="1396"/>
        <v>0</v>
      </c>
      <c r="AM2603" s="2">
        <f t="shared" si="1397"/>
        <v>8.3008356545961004E-2</v>
      </c>
      <c r="AN2603" s="2">
        <f t="shared" si="1398"/>
        <v>0</v>
      </c>
      <c r="AO2603" s="2">
        <f t="shared" si="1399"/>
        <v>0</v>
      </c>
      <c r="AP2603" s="2">
        <f t="shared" si="1400"/>
        <v>0</v>
      </c>
      <c r="AR2603" t="str">
        <f t="shared" si="1385"/>
        <v>Grant</v>
      </c>
      <c r="AS2603" t="s">
        <v>1635</v>
      </c>
      <c r="AT2603">
        <v>1</v>
      </c>
      <c r="AV2603" s="91">
        <v>54</v>
      </c>
      <c r="AW2603" s="93">
        <v>23</v>
      </c>
      <c r="AX2603" s="99">
        <f t="shared" si="1401"/>
        <v>54023</v>
      </c>
      <c r="AZ2603" s="7" t="s">
        <v>3053</v>
      </c>
      <c r="BA2603" t="s">
        <v>3290</v>
      </c>
    </row>
    <row r="2604" spans="1:53" hidden="1" outlineLevel="1">
      <c r="A2604" t="s">
        <v>667</v>
      </c>
      <c r="B2604" t="s">
        <v>1635</v>
      </c>
      <c r="C2604" s="1">
        <f t="shared" si="1386"/>
        <v>2005</v>
      </c>
      <c r="D2604" s="7">
        <f>IF(P2604&gt;0,RANK(P2604,(P2604:R2604,S2604:AG2604)),0)</f>
        <v>0</v>
      </c>
      <c r="E2604" s="7">
        <f>IF(Q2604&gt;0,RANK(Q2604,(P2604:R2604,S2604:AG2604)),0)</f>
        <v>4</v>
      </c>
      <c r="F2604" s="7">
        <f>IF(R2604&gt;0,RANK(R2604,(P2604:R2604,S2604:AG2604)),0)</f>
        <v>1</v>
      </c>
      <c r="G2604" s="7">
        <f>IF(S2604&gt;0,RANK(S2604,(P2604:R2604,S2604:AG2604)),0)</f>
        <v>3</v>
      </c>
      <c r="H2604" s="48">
        <f t="shared" si="1387"/>
        <v>1103</v>
      </c>
      <c r="I2604" s="163">
        <f t="shared" si="1371"/>
        <v>0.55012468827930172</v>
      </c>
      <c r="J2604" s="2"/>
      <c r="K2604" s="2">
        <f t="shared" si="1388"/>
        <v>0</v>
      </c>
      <c r="L2604" s="2">
        <f t="shared" si="1389"/>
        <v>6.4339152119700746E-2</v>
      </c>
      <c r="M2604" s="2">
        <f t="shared" si="1390"/>
        <v>0.68129675810473811</v>
      </c>
      <c r="N2604" s="2">
        <f t="shared" si="1391"/>
        <v>0.11122194513715711</v>
      </c>
      <c r="O2604" s="2">
        <f t="shared" si="1392"/>
        <v>0.14314214463840402</v>
      </c>
      <c r="Q2604" s="1">
        <v>129</v>
      </c>
      <c r="R2604" s="1">
        <v>1366</v>
      </c>
      <c r="S2604" s="1">
        <v>223</v>
      </c>
      <c r="T2604" s="1">
        <v>263</v>
      </c>
      <c r="AC2604" s="1">
        <v>24</v>
      </c>
      <c r="AI2604" s="7">
        <f t="shared" si="1393"/>
        <v>2</v>
      </c>
      <c r="AJ2604" s="7">
        <f t="shared" si="1394"/>
        <v>0</v>
      </c>
      <c r="AK2604" s="7">
        <f t="shared" si="1395"/>
        <v>0</v>
      </c>
      <c r="AL2604" s="7">
        <f t="shared" si="1396"/>
        <v>0</v>
      </c>
      <c r="AM2604" s="2">
        <f t="shared" si="1397"/>
        <v>0.13117206982543642</v>
      </c>
      <c r="AN2604" s="2">
        <f t="shared" si="1398"/>
        <v>0</v>
      </c>
      <c r="AO2604" s="2">
        <f t="shared" si="1399"/>
        <v>0</v>
      </c>
      <c r="AP2604" s="2">
        <f t="shared" si="1400"/>
        <v>0</v>
      </c>
      <c r="AR2604" t="str">
        <f t="shared" si="1385"/>
        <v>Greenbrier</v>
      </c>
      <c r="AS2604" t="s">
        <v>1635</v>
      </c>
      <c r="AT2604">
        <v>3</v>
      </c>
      <c r="AV2604" s="91">
        <v>54</v>
      </c>
      <c r="AW2604" s="93">
        <v>25</v>
      </c>
      <c r="AX2604" s="99">
        <f t="shared" si="1401"/>
        <v>54025</v>
      </c>
      <c r="AZ2604" s="7" t="s">
        <v>3053</v>
      </c>
      <c r="BA2604" t="s">
        <v>3290</v>
      </c>
    </row>
    <row r="2605" spans="1:53" hidden="1" outlineLevel="1">
      <c r="A2605" t="s">
        <v>2488</v>
      </c>
      <c r="B2605" t="s">
        <v>1635</v>
      </c>
      <c r="C2605" s="1">
        <f t="shared" si="1386"/>
        <v>1747</v>
      </c>
      <c r="D2605" s="7">
        <f>IF(P2605&gt;0,RANK(P2605,(P2605:R2605,S2605:AG2605)),0)</f>
        <v>0</v>
      </c>
      <c r="E2605" s="7">
        <f>IF(Q2605&gt;0,RANK(Q2605,(P2605:R2605,S2605:AG2605)),0)</f>
        <v>4</v>
      </c>
      <c r="F2605" s="7">
        <f>IF(R2605&gt;0,RANK(R2605,(P2605:R2605,S2605:AG2605)),0)</f>
        <v>1</v>
      </c>
      <c r="G2605" s="7">
        <f>IF(S2605&gt;0,RANK(S2605,(P2605:R2605,S2605:AG2605)),0)</f>
        <v>3</v>
      </c>
      <c r="H2605" s="48">
        <f t="shared" si="1387"/>
        <v>1059</v>
      </c>
      <c r="I2605" s="163">
        <f t="shared" si="1371"/>
        <v>0.60618202633085294</v>
      </c>
      <c r="J2605" s="2"/>
      <c r="K2605" s="2">
        <f t="shared" si="1388"/>
        <v>0</v>
      </c>
      <c r="L2605" s="2">
        <f t="shared" si="1389"/>
        <v>5.7240984544934176E-2</v>
      </c>
      <c r="M2605" s="2">
        <f t="shared" si="1390"/>
        <v>0.72696050372066401</v>
      </c>
      <c r="N2605" s="2">
        <f t="shared" si="1391"/>
        <v>8.5861476817401264E-2</v>
      </c>
      <c r="O2605" s="2">
        <f t="shared" si="1392"/>
        <v>0.12993703491700054</v>
      </c>
      <c r="Q2605" s="1">
        <v>100</v>
      </c>
      <c r="R2605" s="1">
        <v>1270</v>
      </c>
      <c r="S2605" s="1">
        <v>150</v>
      </c>
      <c r="T2605" s="1">
        <v>211</v>
      </c>
      <c r="AC2605" s="1">
        <v>16</v>
      </c>
      <c r="AI2605" s="7">
        <f t="shared" si="1393"/>
        <v>2</v>
      </c>
      <c r="AJ2605" s="7">
        <f t="shared" si="1394"/>
        <v>0</v>
      </c>
      <c r="AK2605" s="7">
        <f t="shared" si="1395"/>
        <v>0</v>
      </c>
      <c r="AL2605" s="7">
        <f t="shared" si="1396"/>
        <v>0</v>
      </c>
      <c r="AM2605" s="2">
        <f t="shared" si="1397"/>
        <v>0.12077847738981111</v>
      </c>
      <c r="AN2605" s="2">
        <f t="shared" si="1398"/>
        <v>0</v>
      </c>
      <c r="AO2605" s="2">
        <f t="shared" si="1399"/>
        <v>0</v>
      </c>
      <c r="AP2605" s="2">
        <f t="shared" si="1400"/>
        <v>0</v>
      </c>
      <c r="AR2605" t="str">
        <f t="shared" si="1385"/>
        <v>Hampshire</v>
      </c>
      <c r="AS2605" t="s">
        <v>1635</v>
      </c>
      <c r="AT2605">
        <v>2</v>
      </c>
      <c r="AV2605" s="91">
        <v>54</v>
      </c>
      <c r="AW2605" s="93">
        <v>27</v>
      </c>
      <c r="AX2605" s="99">
        <f t="shared" si="1401"/>
        <v>54027</v>
      </c>
      <c r="AZ2605" s="7" t="s">
        <v>3053</v>
      </c>
      <c r="BA2605" t="s">
        <v>3290</v>
      </c>
    </row>
    <row r="2606" spans="1:53" hidden="1" outlineLevel="1">
      <c r="A2606" t="s">
        <v>703</v>
      </c>
      <c r="B2606" t="s">
        <v>1635</v>
      </c>
      <c r="C2606" s="1">
        <f t="shared" si="1386"/>
        <v>1859</v>
      </c>
      <c r="D2606" s="7">
        <f>IF(P2606&gt;0,RANK(P2606,(P2606:R2606,S2606:AG2606)),0)</f>
        <v>0</v>
      </c>
      <c r="E2606" s="7">
        <f>IF(Q2606&gt;0,RANK(Q2606,(P2606:R2606,S2606:AG2606)),0)</f>
        <v>4</v>
      </c>
      <c r="F2606" s="7">
        <f>IF(R2606&gt;0,RANK(R2606,(P2606:R2606,S2606:AG2606)),0)</f>
        <v>1</v>
      </c>
      <c r="G2606" s="7">
        <f>IF(S2606&gt;0,RANK(S2606,(P2606:R2606,S2606:AG2606)),0)</f>
        <v>3</v>
      </c>
      <c r="H2606" s="48">
        <f t="shared" si="1387"/>
        <v>1059</v>
      </c>
      <c r="I2606" s="163">
        <f t="shared" ref="I2606:I2669" si="1402">H2606/C2606</f>
        <v>0.56966110812264659</v>
      </c>
      <c r="J2606" s="2"/>
      <c r="K2606" s="2">
        <f t="shared" si="1388"/>
        <v>0</v>
      </c>
      <c r="L2606" s="2">
        <f t="shared" si="1389"/>
        <v>3.9806347498655192E-2</v>
      </c>
      <c r="M2606" s="2">
        <f t="shared" si="1390"/>
        <v>0.70037654653039272</v>
      </c>
      <c r="N2606" s="2">
        <f t="shared" si="1391"/>
        <v>0.11619150080688542</v>
      </c>
      <c r="O2606" s="2">
        <f t="shared" si="1392"/>
        <v>0.14362560516406667</v>
      </c>
      <c r="Q2606" s="1">
        <v>74</v>
      </c>
      <c r="R2606" s="1">
        <v>1302</v>
      </c>
      <c r="S2606" s="1">
        <v>216</v>
      </c>
      <c r="T2606" s="1">
        <v>243</v>
      </c>
      <c r="AC2606" s="1">
        <v>24</v>
      </c>
      <c r="AI2606" s="7">
        <f t="shared" si="1393"/>
        <v>2</v>
      </c>
      <c r="AJ2606" s="7">
        <f t="shared" si="1394"/>
        <v>0</v>
      </c>
      <c r="AK2606" s="7">
        <f t="shared" si="1395"/>
        <v>0</v>
      </c>
      <c r="AL2606" s="7">
        <f t="shared" si="1396"/>
        <v>0</v>
      </c>
      <c r="AM2606" s="2">
        <f t="shared" si="1397"/>
        <v>0.1307154384077461</v>
      </c>
      <c r="AN2606" s="2">
        <f t="shared" si="1398"/>
        <v>0</v>
      </c>
      <c r="AO2606" s="2">
        <f t="shared" si="1399"/>
        <v>0</v>
      </c>
      <c r="AP2606" s="2">
        <f t="shared" si="1400"/>
        <v>0</v>
      </c>
      <c r="AR2606" t="str">
        <f t="shared" si="1385"/>
        <v>Hancock</v>
      </c>
      <c r="AS2606" t="s">
        <v>1635</v>
      </c>
      <c r="AT2606">
        <v>1</v>
      </c>
      <c r="AV2606" s="91">
        <v>54</v>
      </c>
      <c r="AW2606" s="93">
        <v>29</v>
      </c>
      <c r="AX2606" s="99">
        <f t="shared" si="1401"/>
        <v>54029</v>
      </c>
      <c r="AZ2606" s="7" t="s">
        <v>3053</v>
      </c>
      <c r="BA2606" t="s">
        <v>3290</v>
      </c>
    </row>
    <row r="2607" spans="1:53" hidden="1" outlineLevel="1">
      <c r="A2607" t="s">
        <v>668</v>
      </c>
      <c r="B2607" t="s">
        <v>1635</v>
      </c>
      <c r="C2607" s="1">
        <f t="shared" si="1386"/>
        <v>876</v>
      </c>
      <c r="D2607" s="7">
        <f>IF(P2607&gt;0,RANK(P2607,(P2607:R2607,S2607:AG2607)),0)</f>
        <v>0</v>
      </c>
      <c r="E2607" s="7">
        <f>IF(Q2607&gt;0,RANK(Q2607,(P2607:R2607,S2607:AG2607)),0)</f>
        <v>4</v>
      </c>
      <c r="F2607" s="7">
        <f>IF(R2607&gt;0,RANK(R2607,(P2607:R2607,S2607:AG2607)),0)</f>
        <v>1</v>
      </c>
      <c r="G2607" s="7">
        <f>IF(S2607&gt;0,RANK(S2607,(P2607:R2607,S2607:AG2607)),0)</f>
        <v>3</v>
      </c>
      <c r="H2607" s="48">
        <f t="shared" si="1387"/>
        <v>489</v>
      </c>
      <c r="I2607" s="163">
        <f t="shared" si="1402"/>
        <v>0.55821917808219179</v>
      </c>
      <c r="J2607" s="2"/>
      <c r="K2607" s="2">
        <f t="shared" si="1388"/>
        <v>0</v>
      </c>
      <c r="L2607" s="2">
        <f t="shared" si="1389"/>
        <v>6.6210045662100453E-2</v>
      </c>
      <c r="M2607" s="2">
        <f t="shared" si="1390"/>
        <v>0.69748858447488582</v>
      </c>
      <c r="N2607" s="2">
        <f t="shared" si="1391"/>
        <v>8.2191780821917804E-2</v>
      </c>
      <c r="O2607" s="2">
        <f t="shared" si="1392"/>
        <v>0.15410958904109595</v>
      </c>
      <c r="Q2607" s="1">
        <v>58</v>
      </c>
      <c r="R2607" s="1">
        <v>611</v>
      </c>
      <c r="S2607" s="1">
        <v>72</v>
      </c>
      <c r="T2607" s="1">
        <v>122</v>
      </c>
      <c r="AC2607" s="1">
        <v>13</v>
      </c>
      <c r="AI2607" s="7">
        <f t="shared" si="1393"/>
        <v>2</v>
      </c>
      <c r="AJ2607" s="7">
        <f t="shared" si="1394"/>
        <v>0</v>
      </c>
      <c r="AK2607" s="7">
        <f t="shared" si="1395"/>
        <v>0</v>
      </c>
      <c r="AL2607" s="7">
        <f t="shared" si="1396"/>
        <v>0</v>
      </c>
      <c r="AM2607" s="2">
        <f t="shared" si="1397"/>
        <v>0.13926940639269406</v>
      </c>
      <c r="AN2607" s="2">
        <f t="shared" si="1398"/>
        <v>0</v>
      </c>
      <c r="AO2607" s="2">
        <f t="shared" si="1399"/>
        <v>0</v>
      </c>
      <c r="AP2607" s="2">
        <f t="shared" si="1400"/>
        <v>0</v>
      </c>
      <c r="AR2607" t="str">
        <f t="shared" si="1385"/>
        <v>Hardy</v>
      </c>
      <c r="AS2607" t="s">
        <v>1635</v>
      </c>
      <c r="AT2607">
        <v>2</v>
      </c>
      <c r="AV2607" s="91">
        <v>54</v>
      </c>
      <c r="AW2607" s="93">
        <v>31</v>
      </c>
      <c r="AX2607" s="99">
        <f t="shared" si="1401"/>
        <v>54031</v>
      </c>
      <c r="AZ2607" s="7" t="s">
        <v>3053</v>
      </c>
      <c r="BA2607" t="s">
        <v>3290</v>
      </c>
    </row>
    <row r="2608" spans="1:53" hidden="1" outlineLevel="1">
      <c r="A2608" t="s">
        <v>1869</v>
      </c>
      <c r="B2608" t="s">
        <v>1635</v>
      </c>
      <c r="C2608" s="1">
        <f t="shared" si="1386"/>
        <v>4000</v>
      </c>
      <c r="D2608" s="7">
        <f>IF(P2608&gt;0,RANK(P2608,(P2608:R2608,S2608:AG2608)),0)</f>
        <v>0</v>
      </c>
      <c r="E2608" s="7">
        <f>IF(Q2608&gt;0,RANK(Q2608,(P2608:R2608,S2608:AG2608)),0)</f>
        <v>4</v>
      </c>
      <c r="F2608" s="7">
        <f>IF(R2608&gt;0,RANK(R2608,(P2608:R2608,S2608:AG2608)),0)</f>
        <v>1</v>
      </c>
      <c r="G2608" s="7">
        <f>IF(S2608&gt;0,RANK(S2608,(P2608:R2608,S2608:AG2608)),0)</f>
        <v>3</v>
      </c>
      <c r="H2608" s="48">
        <f t="shared" si="1387"/>
        <v>2234</v>
      </c>
      <c r="I2608" s="163">
        <f t="shared" si="1402"/>
        <v>0.5585</v>
      </c>
      <c r="J2608" s="2"/>
      <c r="K2608" s="2">
        <f t="shared" si="1388"/>
        <v>0</v>
      </c>
      <c r="L2608" s="2">
        <f t="shared" si="1389"/>
        <v>8.2500000000000004E-2</v>
      </c>
      <c r="M2608" s="2">
        <f t="shared" si="1390"/>
        <v>0.67874999999999996</v>
      </c>
      <c r="N2608" s="2">
        <f t="shared" si="1391"/>
        <v>0.1095</v>
      </c>
      <c r="O2608" s="2">
        <f t="shared" si="1392"/>
        <v>0.12925000000000003</v>
      </c>
      <c r="Q2608" s="1">
        <v>330</v>
      </c>
      <c r="R2608" s="1">
        <v>2715</v>
      </c>
      <c r="S2608" s="1">
        <v>438</v>
      </c>
      <c r="T2608" s="1">
        <v>481</v>
      </c>
      <c r="AC2608" s="1">
        <v>36</v>
      </c>
      <c r="AI2608" s="7">
        <f t="shared" si="1393"/>
        <v>2</v>
      </c>
      <c r="AJ2608" s="7">
        <f t="shared" si="1394"/>
        <v>0</v>
      </c>
      <c r="AK2608" s="7">
        <f t="shared" si="1395"/>
        <v>0</v>
      </c>
      <c r="AL2608" s="7">
        <f t="shared" si="1396"/>
        <v>0</v>
      </c>
      <c r="AM2608" s="2">
        <f t="shared" si="1397"/>
        <v>0.12025</v>
      </c>
      <c r="AN2608" s="2">
        <f t="shared" si="1398"/>
        <v>0</v>
      </c>
      <c r="AO2608" s="2">
        <f t="shared" si="1399"/>
        <v>0</v>
      </c>
      <c r="AP2608" s="2">
        <f t="shared" si="1400"/>
        <v>0</v>
      </c>
      <c r="AR2608" t="str">
        <f t="shared" si="1385"/>
        <v>Harrison</v>
      </c>
      <c r="AS2608" t="s">
        <v>1635</v>
      </c>
      <c r="AT2608">
        <v>1</v>
      </c>
      <c r="AV2608" s="91">
        <v>54</v>
      </c>
      <c r="AW2608" s="93">
        <v>33</v>
      </c>
      <c r="AX2608" s="99">
        <f t="shared" si="1401"/>
        <v>54033</v>
      </c>
      <c r="AZ2608" s="7" t="s">
        <v>3053</v>
      </c>
      <c r="BA2608" t="s">
        <v>3290</v>
      </c>
    </row>
    <row r="2609" spans="1:53" hidden="1" outlineLevel="1">
      <c r="A2609" t="s">
        <v>3116</v>
      </c>
      <c r="B2609" t="s">
        <v>1635</v>
      </c>
      <c r="C2609" s="1">
        <f t="shared" si="1386"/>
        <v>3082</v>
      </c>
      <c r="D2609" s="7">
        <f>IF(P2609&gt;0,RANK(P2609,(P2609:R2609,S2609:AG2609)),0)</f>
        <v>0</v>
      </c>
      <c r="E2609" s="7">
        <f>IF(Q2609&gt;0,RANK(Q2609,(P2609:R2609,S2609:AG2609)),0)</f>
        <v>4</v>
      </c>
      <c r="F2609" s="7">
        <f>IF(R2609&gt;0,RANK(R2609,(P2609:R2609,S2609:AG2609)),0)</f>
        <v>1</v>
      </c>
      <c r="G2609" s="7">
        <f>IF(S2609&gt;0,RANK(S2609,(P2609:R2609,S2609:AG2609)),0)</f>
        <v>3</v>
      </c>
      <c r="H2609" s="48">
        <f t="shared" si="1387"/>
        <v>1599</v>
      </c>
      <c r="I2609" s="163">
        <f t="shared" si="1402"/>
        <v>0.51881894873458789</v>
      </c>
      <c r="J2609" s="2"/>
      <c r="K2609" s="2">
        <f t="shared" si="1388"/>
        <v>0</v>
      </c>
      <c r="L2609" s="2">
        <f t="shared" si="1389"/>
        <v>7.6573653471771572E-2</v>
      </c>
      <c r="M2609" s="2">
        <f t="shared" si="1390"/>
        <v>0.65866320571057757</v>
      </c>
      <c r="N2609" s="2">
        <f t="shared" si="1391"/>
        <v>0.1135626216742375</v>
      </c>
      <c r="O2609" s="2">
        <f t="shared" si="1392"/>
        <v>0.15120051914341334</v>
      </c>
      <c r="Q2609" s="1">
        <v>236</v>
      </c>
      <c r="R2609" s="1">
        <v>2030</v>
      </c>
      <c r="S2609" s="1">
        <v>350</v>
      </c>
      <c r="T2609" s="1">
        <v>431</v>
      </c>
      <c r="AC2609" s="1">
        <v>35</v>
      </c>
      <c r="AI2609" s="7">
        <f t="shared" si="1393"/>
        <v>2</v>
      </c>
      <c r="AJ2609" s="7">
        <f t="shared" si="1394"/>
        <v>0</v>
      </c>
      <c r="AK2609" s="7">
        <f t="shared" si="1395"/>
        <v>0</v>
      </c>
      <c r="AL2609" s="7">
        <f t="shared" si="1396"/>
        <v>0</v>
      </c>
      <c r="AM2609" s="2">
        <f t="shared" si="1397"/>
        <v>0.13984425697598962</v>
      </c>
      <c r="AN2609" s="2">
        <f t="shared" si="1398"/>
        <v>0</v>
      </c>
      <c r="AO2609" s="2">
        <f t="shared" si="1399"/>
        <v>0</v>
      </c>
      <c r="AP2609" s="2">
        <f t="shared" si="1400"/>
        <v>0</v>
      </c>
      <c r="AR2609" t="str">
        <f t="shared" si="1385"/>
        <v>Jackson</v>
      </c>
      <c r="AS2609" t="s">
        <v>1635</v>
      </c>
      <c r="AT2609">
        <v>2</v>
      </c>
      <c r="AV2609" s="91">
        <v>54</v>
      </c>
      <c r="AW2609" s="93">
        <v>35</v>
      </c>
      <c r="AX2609" s="99">
        <f t="shared" si="1401"/>
        <v>54035</v>
      </c>
      <c r="AZ2609" s="7" t="s">
        <v>3053</v>
      </c>
      <c r="BA2609" t="s">
        <v>3290</v>
      </c>
    </row>
    <row r="2610" spans="1:53" hidden="1" outlineLevel="1">
      <c r="A2610" t="s">
        <v>2535</v>
      </c>
      <c r="B2610" t="s">
        <v>1635</v>
      </c>
      <c r="C2610" s="1">
        <f t="shared" si="1386"/>
        <v>2605</v>
      </c>
      <c r="D2610" s="7">
        <f>IF(P2610&gt;0,RANK(P2610,(P2610:R2610,S2610:AG2610)),0)</f>
        <v>0</v>
      </c>
      <c r="E2610" s="7">
        <f>IF(Q2610&gt;0,RANK(Q2610,(P2610:R2610,S2610:AG2610)),0)</f>
        <v>4</v>
      </c>
      <c r="F2610" s="7">
        <f>IF(R2610&gt;0,RANK(R2610,(P2610:R2610,S2610:AG2610)),0)</f>
        <v>1</v>
      </c>
      <c r="G2610" s="7">
        <f>IF(S2610&gt;0,RANK(S2610,(P2610:R2610,S2610:AG2610)),0)</f>
        <v>2</v>
      </c>
      <c r="H2610" s="48">
        <f t="shared" si="1387"/>
        <v>1352</v>
      </c>
      <c r="I2610" s="163">
        <f t="shared" si="1402"/>
        <v>0.51900191938579654</v>
      </c>
      <c r="J2610" s="2"/>
      <c r="K2610" s="2">
        <f t="shared" si="1388"/>
        <v>0</v>
      </c>
      <c r="L2610" s="2">
        <f t="shared" si="1389"/>
        <v>4.9904030710172742E-2</v>
      </c>
      <c r="M2610" s="2">
        <f t="shared" si="1390"/>
        <v>0.67984644913627634</v>
      </c>
      <c r="N2610" s="2">
        <f t="shared" si="1391"/>
        <v>0.16084452975047986</v>
      </c>
      <c r="O2610" s="2">
        <f t="shared" si="1392"/>
        <v>0.109404990403071</v>
      </c>
      <c r="Q2610" s="1">
        <v>130</v>
      </c>
      <c r="R2610" s="1">
        <v>1771</v>
      </c>
      <c r="S2610" s="1">
        <v>419</v>
      </c>
      <c r="T2610" s="1">
        <v>264</v>
      </c>
      <c r="AC2610" s="1">
        <v>21</v>
      </c>
      <c r="AI2610" s="7">
        <f t="shared" si="1393"/>
        <v>3</v>
      </c>
      <c r="AJ2610" s="7">
        <f t="shared" si="1394"/>
        <v>0</v>
      </c>
      <c r="AK2610" s="7">
        <f t="shared" si="1395"/>
        <v>0</v>
      </c>
      <c r="AL2610" s="7">
        <f t="shared" si="1396"/>
        <v>0</v>
      </c>
      <c r="AM2610" s="2">
        <f t="shared" si="1397"/>
        <v>0.10134357005758157</v>
      </c>
      <c r="AN2610" s="2">
        <f t="shared" si="1398"/>
        <v>0</v>
      </c>
      <c r="AO2610" s="2">
        <f t="shared" si="1399"/>
        <v>0</v>
      </c>
      <c r="AP2610" s="2">
        <f t="shared" si="1400"/>
        <v>0</v>
      </c>
      <c r="AR2610" t="str">
        <f t="shared" ref="AR2610:AR2673" si="1403">A2610</f>
        <v>Jefferson</v>
      </c>
      <c r="AS2610" t="s">
        <v>1635</v>
      </c>
      <c r="AT2610">
        <v>2</v>
      </c>
      <c r="AV2610" s="91">
        <v>54</v>
      </c>
      <c r="AW2610" s="93">
        <v>37</v>
      </c>
      <c r="AX2610" s="99">
        <f t="shared" si="1401"/>
        <v>54037</v>
      </c>
      <c r="AZ2610" s="7" t="s">
        <v>3053</v>
      </c>
      <c r="BA2610" t="s">
        <v>3290</v>
      </c>
    </row>
    <row r="2611" spans="1:53" hidden="1" outlineLevel="1">
      <c r="A2611" t="s">
        <v>817</v>
      </c>
      <c r="B2611" t="s">
        <v>1635</v>
      </c>
      <c r="C2611" s="1">
        <f t="shared" si="1386"/>
        <v>10170</v>
      </c>
      <c r="D2611" s="7">
        <f>IF(P2611&gt;0,RANK(P2611,(P2611:R2611,S2611:AG2611)),0)</f>
        <v>0</v>
      </c>
      <c r="E2611" s="7">
        <f>IF(Q2611&gt;0,RANK(Q2611,(P2611:R2611,S2611:AG2611)),0)</f>
        <v>4</v>
      </c>
      <c r="F2611" s="7">
        <f>IF(R2611&gt;0,RANK(R2611,(P2611:R2611,S2611:AG2611)),0)</f>
        <v>1</v>
      </c>
      <c r="G2611" s="7">
        <f>IF(S2611&gt;0,RANK(S2611,(P2611:R2611,S2611:AG2611)),0)</f>
        <v>2</v>
      </c>
      <c r="H2611" s="48">
        <f t="shared" si="1387"/>
        <v>6113</v>
      </c>
      <c r="I2611" s="163">
        <f t="shared" si="1402"/>
        <v>0.60108161258603732</v>
      </c>
      <c r="J2611" s="2"/>
      <c r="K2611" s="2">
        <f t="shared" si="1388"/>
        <v>0</v>
      </c>
      <c r="L2611" s="2">
        <f t="shared" si="1389"/>
        <v>5.1819075712881024E-2</v>
      </c>
      <c r="M2611" s="2">
        <f t="shared" si="1390"/>
        <v>0.71730580137659783</v>
      </c>
      <c r="N2611" s="2">
        <f t="shared" si="1391"/>
        <v>0.11622418879056047</v>
      </c>
      <c r="O2611" s="2">
        <f t="shared" si="1392"/>
        <v>0.11465093411996068</v>
      </c>
      <c r="Q2611" s="1">
        <v>527</v>
      </c>
      <c r="R2611" s="1">
        <v>7295</v>
      </c>
      <c r="S2611" s="1">
        <v>1182</v>
      </c>
      <c r="T2611" s="1">
        <v>1073</v>
      </c>
      <c r="AC2611" s="1">
        <v>93</v>
      </c>
      <c r="AI2611" s="7">
        <f t="shared" si="1393"/>
        <v>3</v>
      </c>
      <c r="AJ2611" s="7">
        <f t="shared" si="1394"/>
        <v>0</v>
      </c>
      <c r="AK2611" s="7">
        <f t="shared" si="1395"/>
        <v>0</v>
      </c>
      <c r="AL2611" s="7">
        <f t="shared" si="1396"/>
        <v>0</v>
      </c>
      <c r="AM2611" s="2">
        <f t="shared" si="1397"/>
        <v>0.10550639134709931</v>
      </c>
      <c r="AN2611" s="2">
        <f t="shared" si="1398"/>
        <v>0</v>
      </c>
      <c r="AO2611" s="2">
        <f t="shared" si="1399"/>
        <v>0</v>
      </c>
      <c r="AP2611" s="2">
        <f t="shared" si="1400"/>
        <v>0</v>
      </c>
      <c r="AR2611" t="str">
        <f t="shared" si="1403"/>
        <v>Kanawha</v>
      </c>
      <c r="AS2611" t="s">
        <v>1635</v>
      </c>
      <c r="AT2611">
        <v>2</v>
      </c>
      <c r="AV2611" s="91">
        <v>54</v>
      </c>
      <c r="AW2611" s="93">
        <v>39</v>
      </c>
      <c r="AX2611" s="99">
        <f t="shared" si="1401"/>
        <v>54039</v>
      </c>
      <c r="AZ2611" s="7" t="s">
        <v>3053</v>
      </c>
      <c r="BA2611" t="s">
        <v>3290</v>
      </c>
    </row>
    <row r="2612" spans="1:53" hidden="1" outlineLevel="1">
      <c r="A2612" t="s">
        <v>3016</v>
      </c>
      <c r="B2612" t="s">
        <v>1635</v>
      </c>
      <c r="C2612" s="1">
        <f t="shared" si="1386"/>
        <v>1741</v>
      </c>
      <c r="D2612" s="7">
        <f>IF(P2612&gt;0,RANK(P2612,(P2612:R2612,S2612:AG2612)),0)</f>
        <v>0</v>
      </c>
      <c r="E2612" s="7">
        <f>IF(Q2612&gt;0,RANK(Q2612,(P2612:R2612,S2612:AG2612)),0)</f>
        <v>4</v>
      </c>
      <c r="F2612" s="7">
        <f>IF(R2612&gt;0,RANK(R2612,(P2612:R2612,S2612:AG2612)),0)</f>
        <v>1</v>
      </c>
      <c r="G2612" s="7">
        <f>IF(S2612&gt;0,RANK(S2612,(P2612:R2612,S2612:AG2612)),0)</f>
        <v>3</v>
      </c>
      <c r="H2612" s="48">
        <f t="shared" si="1387"/>
        <v>1111</v>
      </c>
      <c r="I2612" s="163">
        <f t="shared" si="1402"/>
        <v>0.63813900057438255</v>
      </c>
      <c r="J2612" s="2"/>
      <c r="K2612" s="2">
        <f t="shared" si="1388"/>
        <v>0</v>
      </c>
      <c r="L2612" s="2">
        <f t="shared" si="1389"/>
        <v>7.3520964962665136E-2</v>
      </c>
      <c r="M2612" s="2">
        <f t="shared" si="1390"/>
        <v>0.73980470993681791</v>
      </c>
      <c r="N2612" s="2">
        <f t="shared" si="1391"/>
        <v>7.4095347501435954E-2</v>
      </c>
      <c r="O2612" s="2">
        <f t="shared" si="1392"/>
        <v>0.112578977599081</v>
      </c>
      <c r="Q2612" s="1">
        <v>128</v>
      </c>
      <c r="R2612" s="1">
        <v>1288</v>
      </c>
      <c r="S2612" s="1">
        <v>129</v>
      </c>
      <c r="T2612" s="1">
        <v>177</v>
      </c>
      <c r="AC2612" s="1">
        <v>19</v>
      </c>
      <c r="AI2612" s="7">
        <f t="shared" si="1393"/>
        <v>2</v>
      </c>
      <c r="AJ2612" s="7">
        <f t="shared" si="1394"/>
        <v>0</v>
      </c>
      <c r="AK2612" s="7">
        <f t="shared" si="1395"/>
        <v>0</v>
      </c>
      <c r="AL2612" s="7">
        <f t="shared" si="1396"/>
        <v>0</v>
      </c>
      <c r="AM2612" s="2">
        <f t="shared" si="1397"/>
        <v>0.10166570936243538</v>
      </c>
      <c r="AN2612" s="2">
        <f t="shared" si="1398"/>
        <v>0</v>
      </c>
      <c r="AO2612" s="2">
        <f t="shared" si="1399"/>
        <v>0</v>
      </c>
      <c r="AP2612" s="2">
        <f t="shared" si="1400"/>
        <v>0</v>
      </c>
      <c r="AR2612" t="str">
        <f t="shared" si="1403"/>
        <v>Lewis</v>
      </c>
      <c r="AS2612" t="s">
        <v>1635</v>
      </c>
      <c r="AT2612">
        <v>2</v>
      </c>
      <c r="AV2612" s="91">
        <v>54</v>
      </c>
      <c r="AW2612" s="93">
        <v>41</v>
      </c>
      <c r="AX2612" s="99">
        <f t="shared" si="1401"/>
        <v>54041</v>
      </c>
      <c r="AZ2612" s="7" t="s">
        <v>3053</v>
      </c>
      <c r="BA2612" t="s">
        <v>3290</v>
      </c>
    </row>
    <row r="2613" spans="1:53" hidden="1" outlineLevel="1">
      <c r="A2613" t="s">
        <v>229</v>
      </c>
      <c r="B2613" t="s">
        <v>1635</v>
      </c>
      <c r="C2613" s="1">
        <f t="shared" si="1386"/>
        <v>703</v>
      </c>
      <c r="D2613" s="7">
        <f>IF(P2613&gt;0,RANK(P2613,(P2613:R2613,S2613:AG2613)),0)</f>
        <v>0</v>
      </c>
      <c r="E2613" s="7">
        <f>IF(Q2613&gt;0,RANK(Q2613,(P2613:R2613,S2613:AG2613)),0)</f>
        <v>4</v>
      </c>
      <c r="F2613" s="7">
        <f>IF(R2613&gt;0,RANK(R2613,(P2613:R2613,S2613:AG2613)),0)</f>
        <v>1</v>
      </c>
      <c r="G2613" s="7">
        <f>IF(S2613&gt;0,RANK(S2613,(P2613:R2613,S2613:AG2613)),0)</f>
        <v>3</v>
      </c>
      <c r="H2613" s="48">
        <f t="shared" si="1387"/>
        <v>431</v>
      </c>
      <c r="I2613" s="163">
        <f t="shared" si="1402"/>
        <v>0.61308677098150788</v>
      </c>
      <c r="J2613" s="2"/>
      <c r="K2613" s="2">
        <f t="shared" si="1388"/>
        <v>0</v>
      </c>
      <c r="L2613" s="2">
        <f t="shared" si="1389"/>
        <v>7.5391180654338544E-2</v>
      </c>
      <c r="M2613" s="2">
        <f t="shared" si="1390"/>
        <v>0.71692745376955902</v>
      </c>
      <c r="N2613" s="2">
        <f t="shared" si="1391"/>
        <v>8.5348506401137975E-2</v>
      </c>
      <c r="O2613" s="2">
        <f t="shared" si="1392"/>
        <v>0.12233285917496442</v>
      </c>
      <c r="Q2613" s="1">
        <v>53</v>
      </c>
      <c r="R2613" s="1">
        <v>504</v>
      </c>
      <c r="S2613" s="1">
        <v>60</v>
      </c>
      <c r="T2613" s="1">
        <v>73</v>
      </c>
      <c r="AC2613" s="1">
        <v>13</v>
      </c>
      <c r="AI2613" s="7">
        <f t="shared" si="1393"/>
        <v>2</v>
      </c>
      <c r="AJ2613" s="7">
        <f t="shared" si="1394"/>
        <v>0</v>
      </c>
      <c r="AK2613" s="7">
        <f t="shared" si="1395"/>
        <v>0</v>
      </c>
      <c r="AL2613" s="7">
        <f t="shared" si="1396"/>
        <v>0</v>
      </c>
      <c r="AM2613" s="2">
        <f t="shared" si="1397"/>
        <v>0.10384068278805121</v>
      </c>
      <c r="AN2613" s="2">
        <f t="shared" si="1398"/>
        <v>0</v>
      </c>
      <c r="AO2613" s="2">
        <f t="shared" si="1399"/>
        <v>0</v>
      </c>
      <c r="AP2613" s="2">
        <f t="shared" si="1400"/>
        <v>0</v>
      </c>
      <c r="AR2613" t="str">
        <f t="shared" si="1403"/>
        <v>Lincoln</v>
      </c>
      <c r="AS2613" t="s">
        <v>1635</v>
      </c>
      <c r="AT2613">
        <v>3</v>
      </c>
      <c r="AV2613" s="91">
        <v>54</v>
      </c>
      <c r="AW2613" s="93">
        <v>43</v>
      </c>
      <c r="AX2613" s="99">
        <f t="shared" si="1401"/>
        <v>54043</v>
      </c>
      <c r="AZ2613" s="7" t="s">
        <v>3053</v>
      </c>
      <c r="BA2613" t="s">
        <v>3290</v>
      </c>
    </row>
    <row r="2614" spans="1:53" hidden="1" outlineLevel="1">
      <c r="A2614" t="s">
        <v>2211</v>
      </c>
      <c r="B2614" t="s">
        <v>1635</v>
      </c>
      <c r="C2614" s="1">
        <f t="shared" si="1386"/>
        <v>573</v>
      </c>
      <c r="D2614" s="7">
        <f>IF(P2614&gt;0,RANK(P2614,(P2614:R2614,S2614:AG2614)),0)</f>
        <v>0</v>
      </c>
      <c r="E2614" s="7">
        <f>IF(Q2614&gt;0,RANK(Q2614,(P2614:R2614,S2614:AG2614)),0)</f>
        <v>4</v>
      </c>
      <c r="F2614" s="7">
        <f>IF(R2614&gt;0,RANK(R2614,(P2614:R2614,S2614:AG2614)),0)</f>
        <v>1</v>
      </c>
      <c r="G2614" s="7">
        <f>IF(S2614&gt;0,RANK(S2614,(P2614:R2614,S2614:AG2614)),0)</f>
        <v>3</v>
      </c>
      <c r="H2614" s="48">
        <f t="shared" si="1387"/>
        <v>302</v>
      </c>
      <c r="I2614" s="163">
        <f t="shared" si="1402"/>
        <v>0.52705061082024429</v>
      </c>
      <c r="J2614" s="2"/>
      <c r="K2614" s="2">
        <f t="shared" si="1388"/>
        <v>0</v>
      </c>
      <c r="L2614" s="2">
        <f t="shared" si="1389"/>
        <v>6.4572425828970326E-2</v>
      </c>
      <c r="M2614" s="2">
        <f t="shared" si="1390"/>
        <v>0.67713787085514832</v>
      </c>
      <c r="N2614" s="2">
        <f t="shared" si="1391"/>
        <v>9.7731239092495634E-2</v>
      </c>
      <c r="O2614" s="2">
        <f t="shared" si="1392"/>
        <v>0.16055846422338566</v>
      </c>
      <c r="Q2614" s="1">
        <v>37</v>
      </c>
      <c r="R2614" s="1">
        <v>388</v>
      </c>
      <c r="S2614" s="1">
        <v>56</v>
      </c>
      <c r="T2614" s="1">
        <v>86</v>
      </c>
      <c r="AC2614" s="1">
        <v>6</v>
      </c>
      <c r="AI2614" s="7">
        <f t="shared" si="1393"/>
        <v>2</v>
      </c>
      <c r="AJ2614" s="7">
        <f t="shared" si="1394"/>
        <v>0</v>
      </c>
      <c r="AK2614" s="7">
        <f t="shared" si="1395"/>
        <v>0</v>
      </c>
      <c r="AL2614" s="7">
        <f t="shared" si="1396"/>
        <v>0</v>
      </c>
      <c r="AM2614" s="2">
        <f t="shared" si="1397"/>
        <v>0.15008726003490402</v>
      </c>
      <c r="AN2614" s="2">
        <f t="shared" si="1398"/>
        <v>0</v>
      </c>
      <c r="AO2614" s="2">
        <f t="shared" si="1399"/>
        <v>0</v>
      </c>
      <c r="AP2614" s="2">
        <f t="shared" si="1400"/>
        <v>0</v>
      </c>
      <c r="AR2614" t="str">
        <f t="shared" si="1403"/>
        <v>Logan</v>
      </c>
      <c r="AS2614" t="s">
        <v>1635</v>
      </c>
      <c r="AT2614">
        <v>3</v>
      </c>
      <c r="AV2614" s="91">
        <v>54</v>
      </c>
      <c r="AW2614" s="93">
        <v>45</v>
      </c>
      <c r="AX2614" s="99">
        <f t="shared" si="1401"/>
        <v>54045</v>
      </c>
      <c r="AZ2614" s="7" t="s">
        <v>3053</v>
      </c>
      <c r="BA2614" t="s">
        <v>3290</v>
      </c>
    </row>
    <row r="2615" spans="1:53" hidden="1" outlineLevel="1">
      <c r="A2615" t="s">
        <v>1963</v>
      </c>
      <c r="B2615" t="s">
        <v>1635</v>
      </c>
      <c r="C2615" s="1">
        <f t="shared" si="1386"/>
        <v>242</v>
      </c>
      <c r="D2615" s="7">
        <f>IF(P2615&gt;0,RANK(P2615,(P2615:R2615,S2615:AG2615)),0)</f>
        <v>0</v>
      </c>
      <c r="E2615" s="7">
        <f>IF(Q2615&gt;0,RANK(Q2615,(P2615:R2615,S2615:AG2615)),0)</f>
        <v>4</v>
      </c>
      <c r="F2615" s="7">
        <f>IF(R2615&gt;0,RANK(R2615,(P2615:R2615,S2615:AG2615)),0)</f>
        <v>1</v>
      </c>
      <c r="G2615" s="7">
        <f>IF(S2615&gt;0,RANK(S2615,(P2615:R2615,S2615:AG2615)),0)</f>
        <v>3</v>
      </c>
      <c r="H2615" s="48">
        <f t="shared" si="1387"/>
        <v>114</v>
      </c>
      <c r="I2615" s="163">
        <f t="shared" si="1402"/>
        <v>0.47107438016528924</v>
      </c>
      <c r="J2615" s="2"/>
      <c r="K2615" s="2">
        <f t="shared" si="1388"/>
        <v>0</v>
      </c>
      <c r="L2615" s="2">
        <f t="shared" si="1389"/>
        <v>8.2644628099173556E-2</v>
      </c>
      <c r="M2615" s="2">
        <f t="shared" si="1390"/>
        <v>0.62809917355371903</v>
      </c>
      <c r="N2615" s="2">
        <f t="shared" si="1391"/>
        <v>0.128099173553719</v>
      </c>
      <c r="O2615" s="2">
        <f t="shared" si="1392"/>
        <v>0.16115702479338848</v>
      </c>
      <c r="Q2615" s="1">
        <v>20</v>
      </c>
      <c r="R2615" s="1">
        <v>152</v>
      </c>
      <c r="S2615" s="1">
        <v>31</v>
      </c>
      <c r="T2615" s="1">
        <v>38</v>
      </c>
      <c r="AC2615" s="1">
        <v>1</v>
      </c>
      <c r="AI2615" s="7">
        <f t="shared" si="1393"/>
        <v>2</v>
      </c>
      <c r="AJ2615" s="7">
        <f t="shared" si="1394"/>
        <v>0</v>
      </c>
      <c r="AK2615" s="7">
        <f t="shared" si="1395"/>
        <v>0</v>
      </c>
      <c r="AL2615" s="7">
        <f t="shared" si="1396"/>
        <v>0</v>
      </c>
      <c r="AM2615" s="2">
        <f t="shared" si="1397"/>
        <v>0.15702479338842976</v>
      </c>
      <c r="AN2615" s="2">
        <f t="shared" si="1398"/>
        <v>0</v>
      </c>
      <c r="AO2615" s="2">
        <f t="shared" si="1399"/>
        <v>0</v>
      </c>
      <c r="AP2615" s="2">
        <f t="shared" si="1400"/>
        <v>0</v>
      </c>
      <c r="AR2615" t="str">
        <f t="shared" si="1403"/>
        <v>McDowell</v>
      </c>
      <c r="AS2615" t="s">
        <v>1635</v>
      </c>
      <c r="AT2615">
        <v>3</v>
      </c>
      <c r="AV2615" s="91">
        <v>54</v>
      </c>
      <c r="AW2615" s="93">
        <v>47</v>
      </c>
      <c r="AX2615" s="99">
        <f t="shared" si="1401"/>
        <v>54047</v>
      </c>
      <c r="AZ2615" s="7" t="s">
        <v>3053</v>
      </c>
      <c r="BA2615" t="s">
        <v>3290</v>
      </c>
    </row>
    <row r="2616" spans="1:53" hidden="1" outlineLevel="1">
      <c r="A2616" t="s">
        <v>1322</v>
      </c>
      <c r="B2616" t="s">
        <v>1635</v>
      </c>
      <c r="C2616" s="1">
        <f t="shared" si="1386"/>
        <v>2749</v>
      </c>
      <c r="D2616" s="7">
        <f>IF(P2616&gt;0,RANK(P2616,(P2616:R2616,S2616:AG2616)),0)</f>
        <v>0</v>
      </c>
      <c r="E2616" s="7">
        <f>IF(Q2616&gt;0,RANK(Q2616,(P2616:R2616,S2616:AG2616)),0)</f>
        <v>4</v>
      </c>
      <c r="F2616" s="7">
        <f>IF(R2616&gt;0,RANK(R2616,(P2616:R2616,S2616:AG2616)),0)</f>
        <v>1</v>
      </c>
      <c r="G2616" s="7">
        <f>IF(S2616&gt;0,RANK(S2616,(P2616:R2616,S2616:AG2616)),0)</f>
        <v>3</v>
      </c>
      <c r="H2616" s="48">
        <f t="shared" si="1387"/>
        <v>1346</v>
      </c>
      <c r="I2616" s="163">
        <f t="shared" si="1402"/>
        <v>0.48963259367042561</v>
      </c>
      <c r="J2616" s="2"/>
      <c r="K2616" s="2">
        <f t="shared" si="1388"/>
        <v>0</v>
      </c>
      <c r="L2616" s="2">
        <f t="shared" si="1389"/>
        <v>6.9116042197162608E-2</v>
      </c>
      <c r="M2616" s="2">
        <f t="shared" si="1390"/>
        <v>0.6456893415787559</v>
      </c>
      <c r="N2616" s="2">
        <f t="shared" si="1391"/>
        <v>0.11131320480174609</v>
      </c>
      <c r="O2616" s="2">
        <f t="shared" si="1392"/>
        <v>0.1738814114223354</v>
      </c>
      <c r="Q2616" s="1">
        <v>190</v>
      </c>
      <c r="R2616" s="1">
        <v>1775</v>
      </c>
      <c r="S2616" s="1">
        <v>306</v>
      </c>
      <c r="T2616" s="1">
        <v>429</v>
      </c>
      <c r="AC2616" s="1">
        <v>49</v>
      </c>
      <c r="AI2616" s="7">
        <f t="shared" si="1393"/>
        <v>2</v>
      </c>
      <c r="AJ2616" s="7">
        <f t="shared" si="1394"/>
        <v>0</v>
      </c>
      <c r="AK2616" s="7">
        <f t="shared" si="1395"/>
        <v>0</v>
      </c>
      <c r="AL2616" s="7">
        <f t="shared" si="1396"/>
        <v>0</v>
      </c>
      <c r="AM2616" s="2">
        <f t="shared" si="1397"/>
        <v>0.1560567479083303</v>
      </c>
      <c r="AN2616" s="2">
        <f t="shared" si="1398"/>
        <v>0</v>
      </c>
      <c r="AO2616" s="2">
        <f t="shared" si="1399"/>
        <v>0</v>
      </c>
      <c r="AP2616" s="2">
        <f t="shared" si="1400"/>
        <v>0</v>
      </c>
      <c r="AR2616" t="str">
        <f t="shared" si="1403"/>
        <v>Marion</v>
      </c>
      <c r="AS2616" t="s">
        <v>1635</v>
      </c>
      <c r="AT2616">
        <v>1</v>
      </c>
      <c r="AV2616" s="91">
        <v>54</v>
      </c>
      <c r="AW2616" s="93">
        <v>49</v>
      </c>
      <c r="AX2616" s="99">
        <f t="shared" si="1401"/>
        <v>54049</v>
      </c>
      <c r="AZ2616" s="7" t="s">
        <v>3053</v>
      </c>
      <c r="BA2616" t="s">
        <v>3290</v>
      </c>
    </row>
    <row r="2617" spans="1:53" hidden="1" outlineLevel="1">
      <c r="A2617" t="s">
        <v>1060</v>
      </c>
      <c r="B2617" t="s">
        <v>1635</v>
      </c>
      <c r="C2617" s="1">
        <f t="shared" si="1386"/>
        <v>2354</v>
      </c>
      <c r="D2617" s="7">
        <f>IF(P2617&gt;0,RANK(P2617,(P2617:R2617,S2617:AG2617)),0)</f>
        <v>0</v>
      </c>
      <c r="E2617" s="7">
        <f>IF(Q2617&gt;0,RANK(Q2617,(P2617:R2617,S2617:AG2617)),0)</f>
        <v>4</v>
      </c>
      <c r="F2617" s="7">
        <f>IF(R2617&gt;0,RANK(R2617,(P2617:R2617,S2617:AG2617)),0)</f>
        <v>1</v>
      </c>
      <c r="G2617" s="7">
        <f>IF(S2617&gt;0,RANK(S2617,(P2617:R2617,S2617:AG2617)),0)</f>
        <v>3</v>
      </c>
      <c r="H2617" s="48">
        <f t="shared" si="1387"/>
        <v>1380</v>
      </c>
      <c r="I2617" s="163">
        <f t="shared" si="1402"/>
        <v>0.5862361937128292</v>
      </c>
      <c r="J2617" s="2"/>
      <c r="K2617" s="2">
        <f t="shared" si="1388"/>
        <v>0</v>
      </c>
      <c r="L2617" s="2">
        <f t="shared" si="1389"/>
        <v>5.8198810535259132E-2</v>
      </c>
      <c r="M2617" s="2">
        <f t="shared" si="1390"/>
        <v>0.71665250637213251</v>
      </c>
      <c r="N2617" s="2">
        <f t="shared" si="1391"/>
        <v>8.5386576040781648E-2</v>
      </c>
      <c r="O2617" s="2">
        <f t="shared" si="1392"/>
        <v>0.13976210705182673</v>
      </c>
      <c r="Q2617" s="1">
        <v>137</v>
      </c>
      <c r="R2617" s="1">
        <v>1687</v>
      </c>
      <c r="S2617" s="1">
        <v>201</v>
      </c>
      <c r="T2617" s="1">
        <v>307</v>
      </c>
      <c r="AC2617" s="1">
        <v>22</v>
      </c>
      <c r="AI2617" s="7">
        <f t="shared" si="1393"/>
        <v>2</v>
      </c>
      <c r="AJ2617" s="7">
        <f t="shared" si="1394"/>
        <v>0</v>
      </c>
      <c r="AK2617" s="7">
        <f t="shared" si="1395"/>
        <v>0</v>
      </c>
      <c r="AL2617" s="7">
        <f t="shared" si="1396"/>
        <v>0</v>
      </c>
      <c r="AM2617" s="2">
        <f t="shared" si="1397"/>
        <v>0.13041631265930331</v>
      </c>
      <c r="AN2617" s="2">
        <f t="shared" si="1398"/>
        <v>0</v>
      </c>
      <c r="AO2617" s="2">
        <f t="shared" si="1399"/>
        <v>0</v>
      </c>
      <c r="AP2617" s="2">
        <f t="shared" si="1400"/>
        <v>0</v>
      </c>
      <c r="AR2617" t="str">
        <f t="shared" si="1403"/>
        <v>Marshall</v>
      </c>
      <c r="AS2617" t="s">
        <v>1635</v>
      </c>
      <c r="AT2617">
        <v>1</v>
      </c>
      <c r="AV2617" s="91">
        <v>54</v>
      </c>
      <c r="AW2617" s="93">
        <v>51</v>
      </c>
      <c r="AX2617" s="99">
        <f t="shared" si="1401"/>
        <v>54051</v>
      </c>
      <c r="AZ2617" s="7" t="s">
        <v>3053</v>
      </c>
      <c r="BA2617" t="s">
        <v>3290</v>
      </c>
    </row>
    <row r="2618" spans="1:53" hidden="1" outlineLevel="1">
      <c r="A2618" t="s">
        <v>1551</v>
      </c>
      <c r="B2618" t="s">
        <v>1635</v>
      </c>
      <c r="C2618" s="1">
        <f t="shared" si="1386"/>
        <v>2485</v>
      </c>
      <c r="D2618" s="7">
        <f>IF(P2618&gt;0,RANK(P2618,(P2618:R2618,S2618:AG2618)),0)</f>
        <v>0</v>
      </c>
      <c r="E2618" s="7">
        <f>IF(Q2618&gt;0,RANK(Q2618,(P2618:R2618,S2618:AG2618)),0)</f>
        <v>4</v>
      </c>
      <c r="F2618" s="7">
        <f>IF(R2618&gt;0,RANK(R2618,(P2618:R2618,S2618:AG2618)),0)</f>
        <v>1</v>
      </c>
      <c r="G2618" s="7">
        <f>IF(S2618&gt;0,RANK(S2618,(P2618:R2618,S2618:AG2618)),0)</f>
        <v>3</v>
      </c>
      <c r="H2618" s="48">
        <f t="shared" si="1387"/>
        <v>1306</v>
      </c>
      <c r="I2618" s="163">
        <f t="shared" si="1402"/>
        <v>0.52555331991951715</v>
      </c>
      <c r="J2618" s="2"/>
      <c r="K2618" s="2">
        <f t="shared" si="1388"/>
        <v>0</v>
      </c>
      <c r="L2618" s="2">
        <f t="shared" si="1389"/>
        <v>7.6861167002012079E-2</v>
      </c>
      <c r="M2618" s="2">
        <f t="shared" si="1390"/>
        <v>0.66036217303822942</v>
      </c>
      <c r="N2618" s="2">
        <f t="shared" si="1391"/>
        <v>0.11106639839034205</v>
      </c>
      <c r="O2618" s="2">
        <f t="shared" si="1392"/>
        <v>0.15171026156941647</v>
      </c>
      <c r="Q2618" s="1">
        <v>191</v>
      </c>
      <c r="R2618" s="1">
        <v>1641</v>
      </c>
      <c r="S2618" s="1">
        <v>276</v>
      </c>
      <c r="T2618" s="1">
        <v>335</v>
      </c>
      <c r="AC2618" s="1">
        <v>42</v>
      </c>
      <c r="AI2618" s="7">
        <f t="shared" si="1393"/>
        <v>2</v>
      </c>
      <c r="AJ2618" s="7">
        <f t="shared" si="1394"/>
        <v>0</v>
      </c>
      <c r="AK2618" s="7">
        <f t="shared" si="1395"/>
        <v>0</v>
      </c>
      <c r="AL2618" s="7">
        <f t="shared" si="1396"/>
        <v>0</v>
      </c>
      <c r="AM2618" s="2">
        <f t="shared" si="1397"/>
        <v>0.13480885311871227</v>
      </c>
      <c r="AN2618" s="2">
        <f t="shared" si="1398"/>
        <v>0</v>
      </c>
      <c r="AO2618" s="2">
        <f t="shared" si="1399"/>
        <v>0</v>
      </c>
      <c r="AP2618" s="2">
        <f t="shared" si="1400"/>
        <v>0</v>
      </c>
      <c r="AR2618" t="str">
        <f t="shared" si="1403"/>
        <v>Mason</v>
      </c>
      <c r="AS2618" t="s">
        <v>1635</v>
      </c>
      <c r="AT2618">
        <v>3</v>
      </c>
      <c r="AV2618" s="91">
        <v>54</v>
      </c>
      <c r="AW2618" s="93">
        <v>53</v>
      </c>
      <c r="AX2618" s="99">
        <f t="shared" si="1401"/>
        <v>54053</v>
      </c>
      <c r="AZ2618" s="7" t="s">
        <v>3053</v>
      </c>
      <c r="BA2618" t="s">
        <v>3290</v>
      </c>
    </row>
    <row r="2619" spans="1:53" hidden="1" outlineLevel="1">
      <c r="A2619" t="s">
        <v>672</v>
      </c>
      <c r="B2619" t="s">
        <v>1635</v>
      </c>
      <c r="C2619" s="1">
        <f t="shared" si="1386"/>
        <v>2608</v>
      </c>
      <c r="D2619" s="7">
        <f>IF(P2619&gt;0,RANK(P2619,(P2619:R2619,S2619:AG2619)),0)</f>
        <v>0</v>
      </c>
      <c r="E2619" s="7">
        <f>IF(Q2619&gt;0,RANK(Q2619,(P2619:R2619,S2619:AG2619)),0)</f>
        <v>4</v>
      </c>
      <c r="F2619" s="7">
        <f>IF(R2619&gt;0,RANK(R2619,(P2619:R2619,S2619:AG2619)),0)</f>
        <v>1</v>
      </c>
      <c r="G2619" s="7">
        <f>IF(S2619&gt;0,RANK(S2619,(P2619:R2619,S2619:AG2619)),0)</f>
        <v>3</v>
      </c>
      <c r="H2619" s="48">
        <f t="shared" si="1387"/>
        <v>1569</v>
      </c>
      <c r="I2619" s="163">
        <f t="shared" si="1402"/>
        <v>0.60161042944785281</v>
      </c>
      <c r="J2619" s="2"/>
      <c r="K2619" s="2">
        <f t="shared" si="1388"/>
        <v>0</v>
      </c>
      <c r="L2619" s="2">
        <f t="shared" si="1389"/>
        <v>6.4033742331288349E-2</v>
      </c>
      <c r="M2619" s="2">
        <f t="shared" si="1390"/>
        <v>0.72239263803680986</v>
      </c>
      <c r="N2619" s="2">
        <f t="shared" si="1391"/>
        <v>8.5122699386503062E-2</v>
      </c>
      <c r="O2619" s="2">
        <f t="shared" si="1392"/>
        <v>0.12845092024539873</v>
      </c>
      <c r="Q2619" s="1">
        <v>167</v>
      </c>
      <c r="R2619" s="1">
        <v>1884</v>
      </c>
      <c r="S2619" s="1">
        <v>222</v>
      </c>
      <c r="T2619" s="1">
        <v>315</v>
      </c>
      <c r="AC2619" s="1">
        <v>20</v>
      </c>
      <c r="AI2619" s="7">
        <f t="shared" si="1393"/>
        <v>2</v>
      </c>
      <c r="AJ2619" s="7">
        <f t="shared" si="1394"/>
        <v>0</v>
      </c>
      <c r="AK2619" s="7">
        <f t="shared" si="1395"/>
        <v>0</v>
      </c>
      <c r="AL2619" s="7">
        <f t="shared" si="1396"/>
        <v>0</v>
      </c>
      <c r="AM2619" s="2">
        <f t="shared" si="1397"/>
        <v>0.12078220858895705</v>
      </c>
      <c r="AN2619" s="2">
        <f t="shared" si="1398"/>
        <v>0</v>
      </c>
      <c r="AO2619" s="2">
        <f t="shared" si="1399"/>
        <v>0</v>
      </c>
      <c r="AP2619" s="2">
        <f t="shared" si="1400"/>
        <v>0</v>
      </c>
      <c r="AR2619" t="str">
        <f t="shared" si="1403"/>
        <v>Mercer</v>
      </c>
      <c r="AS2619" t="s">
        <v>1635</v>
      </c>
      <c r="AT2619">
        <v>3</v>
      </c>
      <c r="AV2619" s="91">
        <v>54</v>
      </c>
      <c r="AW2619" s="93">
        <v>55</v>
      </c>
      <c r="AX2619" s="99">
        <f t="shared" si="1401"/>
        <v>54055</v>
      </c>
      <c r="AZ2619" s="7" t="s">
        <v>3053</v>
      </c>
      <c r="BA2619" t="s">
        <v>3290</v>
      </c>
    </row>
    <row r="2620" spans="1:53" hidden="1" outlineLevel="1">
      <c r="A2620" t="s">
        <v>2128</v>
      </c>
      <c r="B2620" t="s">
        <v>1635</v>
      </c>
      <c r="C2620" s="1">
        <f t="shared" si="1386"/>
        <v>2441</v>
      </c>
      <c r="D2620" s="7">
        <f>IF(P2620&gt;0,RANK(P2620,(P2620:R2620,S2620:AG2620)),0)</f>
        <v>0</v>
      </c>
      <c r="E2620" s="7">
        <f>IF(Q2620&gt;0,RANK(Q2620,(P2620:R2620,S2620:AG2620)),0)</f>
        <v>4</v>
      </c>
      <c r="F2620" s="7">
        <f>IF(R2620&gt;0,RANK(R2620,(P2620:R2620,S2620:AG2620)),0)</f>
        <v>1</v>
      </c>
      <c r="G2620" s="7">
        <f>IF(S2620&gt;0,RANK(S2620,(P2620:R2620,S2620:AG2620)),0)</f>
        <v>3</v>
      </c>
      <c r="H2620" s="48">
        <f t="shared" si="1387"/>
        <v>1428</v>
      </c>
      <c r="I2620" s="163">
        <f t="shared" si="1402"/>
        <v>0.58500614502253179</v>
      </c>
      <c r="J2620" s="2"/>
      <c r="K2620" s="2">
        <f t="shared" si="1388"/>
        <v>0</v>
      </c>
      <c r="L2620" s="2">
        <f t="shared" si="1389"/>
        <v>6.7185579680458823E-2</v>
      </c>
      <c r="M2620" s="2">
        <f t="shared" si="1390"/>
        <v>0.70544858664481769</v>
      </c>
      <c r="N2620" s="2">
        <f t="shared" si="1391"/>
        <v>9.9959033183121673E-2</v>
      </c>
      <c r="O2620" s="2">
        <f t="shared" si="1392"/>
        <v>0.12740680049160186</v>
      </c>
      <c r="Q2620" s="1">
        <v>164</v>
      </c>
      <c r="R2620" s="1">
        <v>1722</v>
      </c>
      <c r="S2620" s="1">
        <v>244</v>
      </c>
      <c r="T2620" s="1">
        <v>294</v>
      </c>
      <c r="AC2620" s="1">
        <v>17</v>
      </c>
      <c r="AI2620" s="7">
        <f t="shared" si="1393"/>
        <v>2</v>
      </c>
      <c r="AJ2620" s="7">
        <f t="shared" si="1394"/>
        <v>0</v>
      </c>
      <c r="AK2620" s="7">
        <f t="shared" si="1395"/>
        <v>0</v>
      </c>
      <c r="AL2620" s="7">
        <f t="shared" si="1396"/>
        <v>0</v>
      </c>
      <c r="AM2620" s="2">
        <f t="shared" si="1397"/>
        <v>0.12044244162228594</v>
      </c>
      <c r="AN2620" s="2">
        <f t="shared" si="1398"/>
        <v>0</v>
      </c>
      <c r="AO2620" s="2">
        <f t="shared" si="1399"/>
        <v>0</v>
      </c>
      <c r="AP2620" s="2">
        <f t="shared" si="1400"/>
        <v>0</v>
      </c>
      <c r="AR2620" t="str">
        <f t="shared" si="1403"/>
        <v>Mineral</v>
      </c>
      <c r="AS2620" t="s">
        <v>1635</v>
      </c>
      <c r="AT2620">
        <v>1</v>
      </c>
      <c r="AV2620" s="91">
        <v>54</v>
      </c>
      <c r="AW2620" s="93">
        <v>57</v>
      </c>
      <c r="AX2620" s="99">
        <f t="shared" si="1401"/>
        <v>54057</v>
      </c>
      <c r="AZ2620" s="7" t="s">
        <v>3053</v>
      </c>
      <c r="BA2620" t="s">
        <v>3290</v>
      </c>
    </row>
    <row r="2621" spans="1:53" hidden="1" outlineLevel="1">
      <c r="A2621" t="s">
        <v>440</v>
      </c>
      <c r="B2621" t="s">
        <v>1635</v>
      </c>
      <c r="C2621" s="1">
        <f t="shared" si="1386"/>
        <v>393</v>
      </c>
      <c r="D2621" s="7">
        <f>IF(P2621&gt;0,RANK(P2621,(P2621:R2621,S2621:AG2621)),0)</f>
        <v>0</v>
      </c>
      <c r="E2621" s="7">
        <f>IF(Q2621&gt;0,RANK(Q2621,(P2621:R2621,S2621:AG2621)),0)</f>
        <v>3</v>
      </c>
      <c r="F2621" s="7">
        <f>IF(R2621&gt;0,RANK(R2621,(P2621:R2621,S2621:AG2621)),0)</f>
        <v>1</v>
      </c>
      <c r="G2621" s="7">
        <f>IF(S2621&gt;0,RANK(S2621,(P2621:R2621,S2621:AG2621)),0)</f>
        <v>4</v>
      </c>
      <c r="H2621" s="48">
        <f t="shared" si="1387"/>
        <v>224</v>
      </c>
      <c r="I2621" s="163">
        <f t="shared" si="1402"/>
        <v>0.56997455470737912</v>
      </c>
      <c r="J2621" s="2"/>
      <c r="K2621" s="2">
        <f t="shared" si="1388"/>
        <v>0</v>
      </c>
      <c r="L2621" s="2">
        <f t="shared" si="1389"/>
        <v>8.9058524173027995E-2</v>
      </c>
      <c r="M2621" s="2">
        <f t="shared" si="1390"/>
        <v>0.69211195928753177</v>
      </c>
      <c r="N2621" s="2">
        <f t="shared" si="1391"/>
        <v>7.6335877862595422E-2</v>
      </c>
      <c r="O2621" s="2">
        <f t="shared" si="1392"/>
        <v>0.14249363867684484</v>
      </c>
      <c r="Q2621" s="1">
        <v>35</v>
      </c>
      <c r="R2621" s="1">
        <v>272</v>
      </c>
      <c r="S2621" s="1">
        <v>30</v>
      </c>
      <c r="T2621" s="1">
        <v>48</v>
      </c>
      <c r="AC2621" s="1">
        <v>8</v>
      </c>
      <c r="AI2621" s="7">
        <f t="shared" si="1393"/>
        <v>2</v>
      </c>
      <c r="AJ2621" s="7">
        <f t="shared" si="1394"/>
        <v>0</v>
      </c>
      <c r="AK2621" s="7">
        <f t="shared" si="1395"/>
        <v>0</v>
      </c>
      <c r="AL2621" s="7">
        <f t="shared" si="1396"/>
        <v>0</v>
      </c>
      <c r="AM2621" s="2">
        <f t="shared" si="1397"/>
        <v>0.12213740458015267</v>
      </c>
      <c r="AN2621" s="2">
        <f t="shared" si="1398"/>
        <v>0</v>
      </c>
      <c r="AO2621" s="2">
        <f t="shared" si="1399"/>
        <v>0</v>
      </c>
      <c r="AP2621" s="2">
        <f t="shared" si="1400"/>
        <v>0</v>
      </c>
      <c r="AR2621" t="str">
        <f t="shared" si="1403"/>
        <v>Mingo</v>
      </c>
      <c r="AS2621" t="s">
        <v>1635</v>
      </c>
      <c r="AT2621">
        <v>3</v>
      </c>
      <c r="AV2621" s="91">
        <v>54</v>
      </c>
      <c r="AW2621" s="93">
        <v>59</v>
      </c>
      <c r="AX2621" s="99">
        <f t="shared" si="1401"/>
        <v>54059</v>
      </c>
      <c r="AZ2621" s="7" t="s">
        <v>3053</v>
      </c>
      <c r="BA2621" t="s">
        <v>3290</v>
      </c>
    </row>
    <row r="2622" spans="1:53" hidden="1" outlineLevel="1">
      <c r="A2622" t="s">
        <v>392</v>
      </c>
      <c r="B2622" t="s">
        <v>1635</v>
      </c>
      <c r="C2622" s="1">
        <f t="shared" si="1386"/>
        <v>4256</v>
      </c>
      <c r="D2622" s="7">
        <f>IF(P2622&gt;0,RANK(P2622,(P2622:R2622,S2622:AG2622)),0)</f>
        <v>0</v>
      </c>
      <c r="E2622" s="7">
        <f>IF(Q2622&gt;0,RANK(Q2622,(P2622:R2622,S2622:AG2622)),0)</f>
        <v>4</v>
      </c>
      <c r="F2622" s="7">
        <f>IF(R2622&gt;0,RANK(R2622,(P2622:R2622,S2622:AG2622)),0)</f>
        <v>1</v>
      </c>
      <c r="G2622" s="7">
        <f>IF(S2622&gt;0,RANK(S2622,(P2622:R2622,S2622:AG2622)),0)</f>
        <v>2</v>
      </c>
      <c r="H2622" s="48">
        <f t="shared" si="1387"/>
        <v>2224</v>
      </c>
      <c r="I2622" s="163">
        <f t="shared" si="1402"/>
        <v>0.52255639097744366</v>
      </c>
      <c r="J2622" s="2"/>
      <c r="K2622" s="2">
        <f t="shared" si="1388"/>
        <v>0</v>
      </c>
      <c r="L2622" s="2">
        <f t="shared" si="1389"/>
        <v>6.7199248120300759E-2</v>
      </c>
      <c r="M2622" s="2">
        <f t="shared" si="1390"/>
        <v>0.66400375939849621</v>
      </c>
      <c r="N2622" s="2">
        <f t="shared" si="1391"/>
        <v>0.14144736842105263</v>
      </c>
      <c r="O2622" s="2">
        <f t="shared" si="1392"/>
        <v>0.12734962406015041</v>
      </c>
      <c r="Q2622" s="1">
        <v>286</v>
      </c>
      <c r="R2622" s="1">
        <v>2826</v>
      </c>
      <c r="S2622" s="1">
        <v>602</v>
      </c>
      <c r="T2622" s="1">
        <v>495</v>
      </c>
      <c r="AC2622" s="1">
        <v>47</v>
      </c>
      <c r="AI2622" s="7">
        <f t="shared" si="1393"/>
        <v>3</v>
      </c>
      <c r="AJ2622" s="7">
        <f t="shared" si="1394"/>
        <v>0</v>
      </c>
      <c r="AK2622" s="7">
        <f t="shared" si="1395"/>
        <v>0</v>
      </c>
      <c r="AL2622" s="7">
        <f t="shared" si="1396"/>
        <v>0</v>
      </c>
      <c r="AM2622" s="2">
        <f t="shared" si="1397"/>
        <v>0.11630639097744361</v>
      </c>
      <c r="AN2622" s="2">
        <f t="shared" si="1398"/>
        <v>0</v>
      </c>
      <c r="AO2622" s="2">
        <f t="shared" si="1399"/>
        <v>0</v>
      </c>
      <c r="AP2622" s="2">
        <f t="shared" si="1400"/>
        <v>0</v>
      </c>
      <c r="AR2622" t="str">
        <f t="shared" si="1403"/>
        <v>Monongalia</v>
      </c>
      <c r="AS2622" t="s">
        <v>1635</v>
      </c>
      <c r="AT2622">
        <v>1</v>
      </c>
      <c r="AV2622" s="91">
        <v>54</v>
      </c>
      <c r="AW2622" s="93">
        <v>61</v>
      </c>
      <c r="AX2622" s="99">
        <f t="shared" si="1401"/>
        <v>54061</v>
      </c>
      <c r="AZ2622" s="7" t="s">
        <v>3053</v>
      </c>
      <c r="BA2622" t="s">
        <v>3290</v>
      </c>
    </row>
    <row r="2623" spans="1:53" hidden="1" outlineLevel="1">
      <c r="A2623" t="s">
        <v>350</v>
      </c>
      <c r="B2623" t="s">
        <v>1635</v>
      </c>
      <c r="C2623" s="1">
        <f t="shared" si="1386"/>
        <v>1028</v>
      </c>
      <c r="D2623" s="7">
        <f>IF(P2623&gt;0,RANK(P2623,(P2623:R2623,S2623:AG2623)),0)</f>
        <v>0</v>
      </c>
      <c r="E2623" s="7">
        <f>IF(Q2623&gt;0,RANK(Q2623,(P2623:R2623,S2623:AG2623)),0)</f>
        <v>4</v>
      </c>
      <c r="F2623" s="7">
        <f>IF(R2623&gt;0,RANK(R2623,(P2623:R2623,S2623:AG2623)),0)</f>
        <v>1</v>
      </c>
      <c r="G2623" s="7">
        <f>IF(S2623&gt;0,RANK(S2623,(P2623:R2623,S2623:AG2623)),0)</f>
        <v>2</v>
      </c>
      <c r="H2623" s="48">
        <f t="shared" si="1387"/>
        <v>542</v>
      </c>
      <c r="I2623" s="163">
        <f t="shared" si="1402"/>
        <v>0.52723735408560313</v>
      </c>
      <c r="J2623" s="2"/>
      <c r="K2623" s="2">
        <f t="shared" si="1388"/>
        <v>0</v>
      </c>
      <c r="L2623" s="2">
        <f t="shared" si="1389"/>
        <v>8.4630350194552534E-2</v>
      </c>
      <c r="M2623" s="2">
        <f t="shared" si="1390"/>
        <v>0.65272373540856032</v>
      </c>
      <c r="N2623" s="2">
        <f t="shared" si="1391"/>
        <v>0.1254863813229572</v>
      </c>
      <c r="O2623" s="2">
        <f t="shared" si="1392"/>
        <v>0.13715953307392992</v>
      </c>
      <c r="Q2623" s="1">
        <v>87</v>
      </c>
      <c r="R2623" s="1">
        <v>671</v>
      </c>
      <c r="S2623" s="1">
        <v>129</v>
      </c>
      <c r="T2623" s="1">
        <v>125</v>
      </c>
      <c r="AC2623" s="1">
        <v>16</v>
      </c>
      <c r="AI2623" s="7">
        <f t="shared" si="1393"/>
        <v>3</v>
      </c>
      <c r="AJ2623" s="7">
        <f t="shared" si="1394"/>
        <v>0</v>
      </c>
      <c r="AK2623" s="7">
        <f t="shared" si="1395"/>
        <v>0</v>
      </c>
      <c r="AL2623" s="7">
        <f t="shared" si="1396"/>
        <v>0</v>
      </c>
      <c r="AM2623" s="2">
        <f t="shared" si="1397"/>
        <v>0.12159533073929961</v>
      </c>
      <c r="AN2623" s="2">
        <f t="shared" si="1398"/>
        <v>0</v>
      </c>
      <c r="AO2623" s="2">
        <f t="shared" si="1399"/>
        <v>0</v>
      </c>
      <c r="AP2623" s="2">
        <f t="shared" si="1400"/>
        <v>0</v>
      </c>
      <c r="AR2623" t="str">
        <f t="shared" si="1403"/>
        <v>Monroe</v>
      </c>
      <c r="AS2623" t="s">
        <v>1635</v>
      </c>
      <c r="AT2623">
        <v>3</v>
      </c>
      <c r="AV2623" s="91">
        <v>54</v>
      </c>
      <c r="AW2623" s="93">
        <v>63</v>
      </c>
      <c r="AX2623" s="99">
        <f t="shared" si="1401"/>
        <v>54063</v>
      </c>
      <c r="AZ2623" s="7" t="s">
        <v>3053</v>
      </c>
      <c r="BA2623" t="s">
        <v>3290</v>
      </c>
    </row>
    <row r="2624" spans="1:53" hidden="1" outlineLevel="1">
      <c r="A2624" t="s">
        <v>374</v>
      </c>
      <c r="B2624" t="s">
        <v>1635</v>
      </c>
      <c r="C2624" s="1">
        <f t="shared" ref="C2624:C2647" si="1404">SUM(P2624:AG2624)</f>
        <v>1803</v>
      </c>
      <c r="D2624" s="7">
        <f>IF(P2624&gt;0,RANK(P2624,(P2624:R2624,S2624:AG2624)),0)</f>
        <v>0</v>
      </c>
      <c r="E2624" s="7">
        <f>IF(Q2624&gt;0,RANK(Q2624,(P2624:R2624,S2624:AG2624)),0)</f>
        <v>4</v>
      </c>
      <c r="F2624" s="7">
        <f>IF(R2624&gt;0,RANK(R2624,(P2624:R2624,S2624:AG2624)),0)</f>
        <v>1</v>
      </c>
      <c r="G2624" s="7">
        <f>IF(S2624&gt;0,RANK(S2624,(P2624:R2624,S2624:AG2624)),0)</f>
        <v>2</v>
      </c>
      <c r="H2624" s="48">
        <f t="shared" ref="H2624:H2647" si="1405">MAX(P2624:Y2624)-LARGE(P2624:Y2624,2)</f>
        <v>1004</v>
      </c>
      <c r="I2624" s="163">
        <f t="shared" si="1402"/>
        <v>0.5568496949528563</v>
      </c>
      <c r="J2624" s="2"/>
      <c r="K2624" s="2">
        <f t="shared" ref="K2624:K2647" si="1406">IF($C2624=0,"-",P2624/$C2624)</f>
        <v>0</v>
      </c>
      <c r="L2624" s="2">
        <f t="shared" ref="L2624:L2647" si="1407">IF($C2624=0,"-",Q2624/$C2624)</f>
        <v>5.6017748197448695E-2</v>
      </c>
      <c r="M2624" s="2">
        <f t="shared" ref="M2624:M2647" si="1408">IF($C2624=0,"-",R2624/$C2624)</f>
        <v>0.68774265113699395</v>
      </c>
      <c r="N2624" s="2">
        <f t="shared" ref="N2624:N2687" si="1409">IF($C2624=0,"-",S2624/$C2624)</f>
        <v>0.13089295618413754</v>
      </c>
      <c r="O2624" s="2">
        <f t="shared" ref="O2624:O2687" si="1410">IF(C2624=0,"-",(1-K2624-L2624-M2624-N2624))</f>
        <v>0.12534664448141986</v>
      </c>
      <c r="Q2624" s="1">
        <v>101</v>
      </c>
      <c r="R2624" s="1">
        <v>1240</v>
      </c>
      <c r="S2624" s="1">
        <v>236</v>
      </c>
      <c r="T2624" s="1">
        <v>200</v>
      </c>
      <c r="AC2624" s="1">
        <v>26</v>
      </c>
      <c r="AI2624" s="7">
        <f t="shared" ref="AI2624:AI2647" si="1411">IF(T2624&gt;0,RANK(T2624,(P2624:Z2624)),0)</f>
        <v>3</v>
      </c>
      <c r="AJ2624" s="7">
        <f t="shared" ref="AJ2624:AJ2647" si="1412">IF(U2624&gt;0,RANK(U2624,(P2624:Z2624)),0)</f>
        <v>0</v>
      </c>
      <c r="AK2624" s="7">
        <f t="shared" ref="AK2624:AK2647" si="1413">IF(V2624&gt;0,RANK(V2624,(P2624:Z2624)),0)</f>
        <v>0</v>
      </c>
      <c r="AL2624" s="7">
        <f t="shared" ref="AL2624:AL2647" si="1414">IF(W2624&gt;0,RANK(W2624,(P2624:Z2624)),0)</f>
        <v>0</v>
      </c>
      <c r="AM2624" s="2">
        <f t="shared" ref="AM2624:AM2647" si="1415">IF($C2624=0,"-",T2624/$C2624)</f>
        <v>0.11092623405435385</v>
      </c>
      <c r="AN2624" s="2">
        <f t="shared" ref="AN2624:AN2647" si="1416">IF($C2624=0,"-",U2624/$C2624)</f>
        <v>0</v>
      </c>
      <c r="AO2624" s="2">
        <f t="shared" ref="AO2624:AO2647" si="1417">IF($C2624=0,"-",V2624/$C2624)</f>
        <v>0</v>
      </c>
      <c r="AP2624" s="2">
        <f t="shared" ref="AP2624:AP2647" si="1418">IF($C2624=0,"-",W2624/$C2624)</f>
        <v>0</v>
      </c>
      <c r="AR2624" t="str">
        <f t="shared" si="1403"/>
        <v>Morgan</v>
      </c>
      <c r="AS2624" t="s">
        <v>1635</v>
      </c>
      <c r="AT2624">
        <v>2</v>
      </c>
      <c r="AV2624" s="91">
        <v>54</v>
      </c>
      <c r="AW2624" s="93">
        <v>65</v>
      </c>
      <c r="AX2624" s="99">
        <f t="shared" ref="AX2624:AX2646" si="1419">AV2624*1000+AW2624</f>
        <v>54065</v>
      </c>
      <c r="AZ2624" s="7" t="s">
        <v>3053</v>
      </c>
      <c r="BA2624" t="s">
        <v>3290</v>
      </c>
    </row>
    <row r="2625" spans="1:53" hidden="1" outlineLevel="1">
      <c r="A2625" t="s">
        <v>3106</v>
      </c>
      <c r="B2625" t="s">
        <v>1635</v>
      </c>
      <c r="C2625" s="1">
        <f t="shared" si="1404"/>
        <v>1254</v>
      </c>
      <c r="D2625" s="7">
        <f>IF(P2625&gt;0,RANK(P2625,(P2625:R2625,S2625:AG2625)),0)</f>
        <v>0</v>
      </c>
      <c r="E2625" s="7">
        <f>IF(Q2625&gt;0,RANK(Q2625,(P2625:R2625,S2625:AG2625)),0)</f>
        <v>4</v>
      </c>
      <c r="F2625" s="7">
        <f>IF(R2625&gt;0,RANK(R2625,(P2625:R2625,S2625:AG2625)),0)</f>
        <v>1</v>
      </c>
      <c r="G2625" s="7">
        <f>IF(S2625&gt;0,RANK(S2625,(P2625:R2625,S2625:AG2625)),0)</f>
        <v>3</v>
      </c>
      <c r="H2625" s="48">
        <f t="shared" si="1405"/>
        <v>721</v>
      </c>
      <c r="I2625" s="163">
        <f t="shared" si="1402"/>
        <v>0.57496012759170656</v>
      </c>
      <c r="J2625" s="2"/>
      <c r="K2625" s="2">
        <f t="shared" si="1406"/>
        <v>0</v>
      </c>
      <c r="L2625" s="2">
        <f t="shared" si="1407"/>
        <v>7.0972886762360451E-2</v>
      </c>
      <c r="M2625" s="2">
        <f t="shared" si="1408"/>
        <v>0.69776714513556615</v>
      </c>
      <c r="N2625" s="2">
        <f t="shared" si="1409"/>
        <v>9.8086124401913874E-2</v>
      </c>
      <c r="O2625" s="2">
        <f t="shared" si="1410"/>
        <v>0.1331738437001595</v>
      </c>
      <c r="Q2625" s="1">
        <v>89</v>
      </c>
      <c r="R2625" s="1">
        <v>875</v>
      </c>
      <c r="S2625" s="1">
        <v>123</v>
      </c>
      <c r="T2625" s="1">
        <v>154</v>
      </c>
      <c r="AC2625" s="1">
        <v>13</v>
      </c>
      <c r="AI2625" s="7">
        <f t="shared" si="1411"/>
        <v>2</v>
      </c>
      <c r="AJ2625" s="7">
        <f t="shared" si="1412"/>
        <v>0</v>
      </c>
      <c r="AK2625" s="7">
        <f t="shared" si="1413"/>
        <v>0</v>
      </c>
      <c r="AL2625" s="7">
        <f t="shared" si="1414"/>
        <v>0</v>
      </c>
      <c r="AM2625" s="2">
        <f t="shared" si="1415"/>
        <v>0.12280701754385964</v>
      </c>
      <c r="AN2625" s="2">
        <f t="shared" si="1416"/>
        <v>0</v>
      </c>
      <c r="AO2625" s="2">
        <f t="shared" si="1417"/>
        <v>0</v>
      </c>
      <c r="AP2625" s="2">
        <f t="shared" si="1418"/>
        <v>0</v>
      </c>
      <c r="AR2625" t="str">
        <f t="shared" si="1403"/>
        <v>Nicholas</v>
      </c>
      <c r="AS2625" t="s">
        <v>1635</v>
      </c>
      <c r="AT2625">
        <v>3</v>
      </c>
      <c r="AV2625" s="91">
        <v>54</v>
      </c>
      <c r="AW2625" s="93">
        <v>67</v>
      </c>
      <c r="AX2625" s="99">
        <f t="shared" si="1419"/>
        <v>54067</v>
      </c>
      <c r="AZ2625" s="7" t="s">
        <v>3053</v>
      </c>
      <c r="BA2625" t="s">
        <v>3290</v>
      </c>
    </row>
    <row r="2626" spans="1:53" hidden="1" outlineLevel="1">
      <c r="A2626" t="s">
        <v>740</v>
      </c>
      <c r="B2626" t="s">
        <v>1635</v>
      </c>
      <c r="C2626" s="1">
        <f t="shared" si="1404"/>
        <v>3631</v>
      </c>
      <c r="D2626" s="7">
        <f>IF(P2626&gt;0,RANK(P2626,(P2626:R2626,S2626:AG2626)),0)</f>
        <v>0</v>
      </c>
      <c r="E2626" s="7">
        <f>IF(Q2626&gt;0,RANK(Q2626,(P2626:R2626,S2626:AG2626)),0)</f>
        <v>4</v>
      </c>
      <c r="F2626" s="7">
        <f>IF(R2626&gt;0,RANK(R2626,(P2626:R2626,S2626:AG2626)),0)</f>
        <v>1</v>
      </c>
      <c r="G2626" s="7">
        <f>IF(S2626&gt;0,RANK(S2626,(P2626:R2626,S2626:AG2626)),0)</f>
        <v>3</v>
      </c>
      <c r="H2626" s="48">
        <f t="shared" si="1405"/>
        <v>2393</v>
      </c>
      <c r="I2626" s="163">
        <f t="shared" si="1402"/>
        <v>0.65904709446433485</v>
      </c>
      <c r="J2626" s="2"/>
      <c r="K2626" s="2">
        <f t="shared" si="1406"/>
        <v>0</v>
      </c>
      <c r="L2626" s="2">
        <f t="shared" si="1407"/>
        <v>3.5802809143486644E-2</v>
      </c>
      <c r="M2626" s="2">
        <f t="shared" si="1408"/>
        <v>0.76425227210134949</v>
      </c>
      <c r="N2626" s="2">
        <f t="shared" si="1409"/>
        <v>8.840539796199394E-2</v>
      </c>
      <c r="O2626" s="2">
        <f t="shared" si="1410"/>
        <v>0.11153952079316991</v>
      </c>
      <c r="Q2626" s="1">
        <v>130</v>
      </c>
      <c r="R2626" s="1">
        <v>2775</v>
      </c>
      <c r="S2626" s="1">
        <v>321</v>
      </c>
      <c r="T2626" s="1">
        <v>382</v>
      </c>
      <c r="AC2626" s="1">
        <v>23</v>
      </c>
      <c r="AI2626" s="7">
        <f t="shared" si="1411"/>
        <v>2</v>
      </c>
      <c r="AJ2626" s="7">
        <f t="shared" si="1412"/>
        <v>0</v>
      </c>
      <c r="AK2626" s="7">
        <f t="shared" si="1413"/>
        <v>0</v>
      </c>
      <c r="AL2626" s="7">
        <f t="shared" si="1414"/>
        <v>0</v>
      </c>
      <c r="AM2626" s="2">
        <f t="shared" si="1415"/>
        <v>0.10520517763701459</v>
      </c>
      <c r="AN2626" s="2">
        <f t="shared" si="1416"/>
        <v>0</v>
      </c>
      <c r="AO2626" s="2">
        <f t="shared" si="1417"/>
        <v>0</v>
      </c>
      <c r="AP2626" s="2">
        <f t="shared" si="1418"/>
        <v>0</v>
      </c>
      <c r="AR2626" t="str">
        <f t="shared" si="1403"/>
        <v>Ohio</v>
      </c>
      <c r="AS2626" t="s">
        <v>1635</v>
      </c>
      <c r="AT2626">
        <v>1</v>
      </c>
      <c r="AV2626" s="91">
        <v>54</v>
      </c>
      <c r="AW2626" s="93">
        <v>69</v>
      </c>
      <c r="AX2626" s="99">
        <f t="shared" si="1419"/>
        <v>54069</v>
      </c>
      <c r="AZ2626" s="7" t="s">
        <v>3053</v>
      </c>
      <c r="BA2626" t="s">
        <v>3290</v>
      </c>
    </row>
    <row r="2627" spans="1:53" hidden="1" outlineLevel="1">
      <c r="A2627" t="s">
        <v>585</v>
      </c>
      <c r="B2627" t="s">
        <v>1635</v>
      </c>
      <c r="C2627" s="1">
        <f t="shared" si="1404"/>
        <v>468</v>
      </c>
      <c r="D2627" s="7">
        <f>IF(P2627&gt;0,RANK(P2627,(P2627:R2627,S2627:AG2627)),0)</f>
        <v>0</v>
      </c>
      <c r="E2627" s="7">
        <f>IF(Q2627&gt;0,RANK(Q2627,(P2627:R2627,S2627:AG2627)),0)</f>
        <v>4</v>
      </c>
      <c r="F2627" s="7">
        <f>IF(R2627&gt;0,RANK(R2627,(P2627:R2627,S2627:AG2627)),0)</f>
        <v>1</v>
      </c>
      <c r="G2627" s="7">
        <f>IF(S2627&gt;0,RANK(S2627,(P2627:R2627,S2627:AG2627)),0)</f>
        <v>3</v>
      </c>
      <c r="H2627" s="48">
        <f t="shared" si="1405"/>
        <v>300</v>
      </c>
      <c r="I2627" s="163">
        <f t="shared" si="1402"/>
        <v>0.64102564102564108</v>
      </c>
      <c r="J2627" s="2"/>
      <c r="K2627" s="2">
        <f t="shared" si="1406"/>
        <v>0</v>
      </c>
      <c r="L2627" s="2">
        <f t="shared" si="1407"/>
        <v>4.7008547008547008E-2</v>
      </c>
      <c r="M2627" s="2">
        <f t="shared" si="1408"/>
        <v>0.75641025641025639</v>
      </c>
      <c r="N2627" s="2">
        <f t="shared" si="1409"/>
        <v>7.2649572649572655E-2</v>
      </c>
      <c r="O2627" s="2">
        <f t="shared" si="1410"/>
        <v>0.12393162393162389</v>
      </c>
      <c r="Q2627" s="1">
        <v>22</v>
      </c>
      <c r="R2627" s="1">
        <v>354</v>
      </c>
      <c r="S2627" s="1">
        <v>34</v>
      </c>
      <c r="T2627" s="1">
        <v>54</v>
      </c>
      <c r="AC2627" s="1">
        <v>4</v>
      </c>
      <c r="AI2627" s="7">
        <f t="shared" si="1411"/>
        <v>2</v>
      </c>
      <c r="AJ2627" s="7">
        <f t="shared" si="1412"/>
        <v>0</v>
      </c>
      <c r="AK2627" s="7">
        <f t="shared" si="1413"/>
        <v>0</v>
      </c>
      <c r="AL2627" s="7">
        <f t="shared" si="1414"/>
        <v>0</v>
      </c>
      <c r="AM2627" s="2">
        <f t="shared" si="1415"/>
        <v>0.11538461538461539</v>
      </c>
      <c r="AN2627" s="2">
        <f t="shared" si="1416"/>
        <v>0</v>
      </c>
      <c r="AO2627" s="2">
        <f t="shared" si="1417"/>
        <v>0</v>
      </c>
      <c r="AP2627" s="2">
        <f t="shared" si="1418"/>
        <v>0</v>
      </c>
      <c r="AR2627" t="str">
        <f t="shared" si="1403"/>
        <v>Pendleton</v>
      </c>
      <c r="AS2627" t="s">
        <v>1635</v>
      </c>
      <c r="AT2627">
        <v>2</v>
      </c>
      <c r="AV2627" s="91">
        <v>54</v>
      </c>
      <c r="AW2627" s="93">
        <v>71</v>
      </c>
      <c r="AX2627" s="99">
        <f t="shared" si="1419"/>
        <v>54071</v>
      </c>
      <c r="AZ2627" s="7" t="s">
        <v>3053</v>
      </c>
      <c r="BA2627" t="s">
        <v>3290</v>
      </c>
    </row>
    <row r="2628" spans="1:53" hidden="1" outlineLevel="1">
      <c r="A2628" t="s">
        <v>602</v>
      </c>
      <c r="B2628" t="s">
        <v>1635</v>
      </c>
      <c r="C2628" s="1">
        <f t="shared" si="1404"/>
        <v>575</v>
      </c>
      <c r="D2628" s="7">
        <f>IF(P2628&gt;0,RANK(P2628,(P2628:R2628,S2628:AG2628)),0)</f>
        <v>0</v>
      </c>
      <c r="E2628" s="7">
        <f>IF(Q2628&gt;0,RANK(Q2628,(P2628:R2628,S2628:AG2628)),0)</f>
        <v>4</v>
      </c>
      <c r="F2628" s="7">
        <f>IF(R2628&gt;0,RANK(R2628,(P2628:R2628,S2628:AG2628)),0)</f>
        <v>1</v>
      </c>
      <c r="G2628" s="7">
        <f>IF(S2628&gt;0,RANK(S2628,(P2628:R2628,S2628:AG2628)),0)</f>
        <v>3</v>
      </c>
      <c r="H2628" s="48">
        <f t="shared" si="1405"/>
        <v>285</v>
      </c>
      <c r="I2628" s="163">
        <f t="shared" si="1402"/>
        <v>0.4956521739130435</v>
      </c>
      <c r="J2628" s="2"/>
      <c r="K2628" s="2">
        <f t="shared" si="1406"/>
        <v>0</v>
      </c>
      <c r="L2628" s="2">
        <f t="shared" si="1407"/>
        <v>5.565217391304348E-2</v>
      </c>
      <c r="M2628" s="2">
        <f t="shared" si="1408"/>
        <v>0.66260869565217395</v>
      </c>
      <c r="N2628" s="2">
        <f t="shared" si="1409"/>
        <v>0.10782608695652174</v>
      </c>
      <c r="O2628" s="2">
        <f t="shared" si="1410"/>
        <v>0.17391304347826086</v>
      </c>
      <c r="Q2628" s="1">
        <v>32</v>
      </c>
      <c r="R2628" s="1">
        <v>381</v>
      </c>
      <c r="S2628" s="1">
        <v>62</v>
      </c>
      <c r="T2628" s="1">
        <v>96</v>
      </c>
      <c r="AC2628" s="1">
        <v>4</v>
      </c>
      <c r="AI2628" s="7">
        <f t="shared" si="1411"/>
        <v>2</v>
      </c>
      <c r="AJ2628" s="7">
        <f t="shared" si="1412"/>
        <v>0</v>
      </c>
      <c r="AK2628" s="7">
        <f t="shared" si="1413"/>
        <v>0</v>
      </c>
      <c r="AL2628" s="7">
        <f t="shared" si="1414"/>
        <v>0</v>
      </c>
      <c r="AM2628" s="2">
        <f t="shared" si="1415"/>
        <v>0.16695652173913045</v>
      </c>
      <c r="AN2628" s="2">
        <f t="shared" si="1416"/>
        <v>0</v>
      </c>
      <c r="AO2628" s="2">
        <f t="shared" si="1417"/>
        <v>0</v>
      </c>
      <c r="AP2628" s="2">
        <f t="shared" si="1418"/>
        <v>0</v>
      </c>
      <c r="AR2628" t="str">
        <f t="shared" si="1403"/>
        <v>Pleasants</v>
      </c>
      <c r="AS2628" t="s">
        <v>1635</v>
      </c>
      <c r="AT2628">
        <v>1</v>
      </c>
      <c r="AV2628" s="91">
        <v>54</v>
      </c>
      <c r="AW2628" s="93">
        <v>73</v>
      </c>
      <c r="AX2628" s="99">
        <f t="shared" si="1419"/>
        <v>54073</v>
      </c>
      <c r="AZ2628" s="7" t="s">
        <v>3053</v>
      </c>
      <c r="BA2628" t="s">
        <v>3290</v>
      </c>
    </row>
    <row r="2629" spans="1:53" hidden="1" outlineLevel="1">
      <c r="A2629" t="s">
        <v>1897</v>
      </c>
      <c r="B2629" t="s">
        <v>1635</v>
      </c>
      <c r="C2629" s="1">
        <f t="shared" si="1404"/>
        <v>885</v>
      </c>
      <c r="D2629" s="7">
        <f>IF(P2629&gt;0,RANK(P2629,(P2629:R2629,S2629:AG2629)),0)</f>
        <v>0</v>
      </c>
      <c r="E2629" s="7">
        <f>IF(Q2629&gt;0,RANK(Q2629,(P2629:R2629,S2629:AG2629)),0)</f>
        <v>4</v>
      </c>
      <c r="F2629" s="7">
        <f>IF(R2629&gt;0,RANK(R2629,(P2629:R2629,S2629:AG2629)),0)</f>
        <v>1</v>
      </c>
      <c r="G2629" s="7">
        <f>IF(S2629&gt;0,RANK(S2629,(P2629:R2629,S2629:AG2629)),0)</f>
        <v>2</v>
      </c>
      <c r="H2629" s="48">
        <f t="shared" si="1405"/>
        <v>434</v>
      </c>
      <c r="I2629" s="163">
        <f t="shared" si="1402"/>
        <v>0.49039548022598872</v>
      </c>
      <c r="J2629" s="2"/>
      <c r="K2629" s="2">
        <f t="shared" si="1406"/>
        <v>0</v>
      </c>
      <c r="L2629" s="2">
        <f t="shared" si="1407"/>
        <v>8.4745762711864403E-2</v>
      </c>
      <c r="M2629" s="2">
        <f t="shared" si="1408"/>
        <v>0.63050847457627124</v>
      </c>
      <c r="N2629" s="2">
        <f t="shared" si="1409"/>
        <v>0.14011299435028249</v>
      </c>
      <c r="O2629" s="2">
        <f t="shared" si="1410"/>
        <v>0.14463276836158187</v>
      </c>
      <c r="Q2629" s="1">
        <v>75</v>
      </c>
      <c r="R2629" s="1">
        <v>558</v>
      </c>
      <c r="S2629" s="1">
        <v>124</v>
      </c>
      <c r="T2629" s="1">
        <v>120</v>
      </c>
      <c r="AC2629" s="1">
        <v>8</v>
      </c>
      <c r="AI2629" s="7">
        <f t="shared" si="1411"/>
        <v>3</v>
      </c>
      <c r="AJ2629" s="7">
        <f t="shared" si="1412"/>
        <v>0</v>
      </c>
      <c r="AK2629" s="7">
        <f t="shared" si="1413"/>
        <v>0</v>
      </c>
      <c r="AL2629" s="7">
        <f t="shared" si="1414"/>
        <v>0</v>
      </c>
      <c r="AM2629" s="2">
        <f t="shared" si="1415"/>
        <v>0.13559322033898305</v>
      </c>
      <c r="AN2629" s="2">
        <f t="shared" si="1416"/>
        <v>0</v>
      </c>
      <c r="AO2629" s="2">
        <f t="shared" si="1417"/>
        <v>0</v>
      </c>
      <c r="AP2629" s="2">
        <f t="shared" si="1418"/>
        <v>0</v>
      </c>
      <c r="AR2629" t="str">
        <f t="shared" si="1403"/>
        <v>Pocahontas</v>
      </c>
      <c r="AS2629" t="s">
        <v>1635</v>
      </c>
      <c r="AT2629">
        <v>3</v>
      </c>
      <c r="AV2629" s="91">
        <v>54</v>
      </c>
      <c r="AW2629" s="93">
        <v>75</v>
      </c>
      <c r="AX2629" s="99">
        <f t="shared" si="1419"/>
        <v>54075</v>
      </c>
      <c r="AZ2629" s="7" t="s">
        <v>3053</v>
      </c>
      <c r="BA2629" t="s">
        <v>3290</v>
      </c>
    </row>
    <row r="2630" spans="1:53" hidden="1" outlineLevel="1">
      <c r="A2630" t="s">
        <v>2370</v>
      </c>
      <c r="B2630" t="s">
        <v>1635</v>
      </c>
      <c r="C2630" s="1">
        <f t="shared" si="1404"/>
        <v>3035</v>
      </c>
      <c r="D2630" s="7">
        <f>IF(P2630&gt;0,RANK(P2630,(P2630:R2630,S2630:AG2630)),0)</f>
        <v>0</v>
      </c>
      <c r="E2630" s="7">
        <f>IF(Q2630&gt;0,RANK(Q2630,(P2630:R2630,S2630:AG2630)),0)</f>
        <v>4</v>
      </c>
      <c r="F2630" s="7">
        <f>IF(R2630&gt;0,RANK(R2630,(P2630:R2630,S2630:AG2630)),0)</f>
        <v>1</v>
      </c>
      <c r="G2630" s="7">
        <f>IF(S2630&gt;0,RANK(S2630,(P2630:R2630,S2630:AG2630)),0)</f>
        <v>3</v>
      </c>
      <c r="H2630" s="48">
        <f t="shared" si="1405"/>
        <v>1567</v>
      </c>
      <c r="I2630" s="163">
        <f t="shared" si="1402"/>
        <v>0.51630971993410213</v>
      </c>
      <c r="J2630" s="2"/>
      <c r="K2630" s="2">
        <f t="shared" si="1406"/>
        <v>0</v>
      </c>
      <c r="L2630" s="2">
        <f t="shared" si="1407"/>
        <v>6.392092257001647E-2</v>
      </c>
      <c r="M2630" s="2">
        <f t="shared" si="1408"/>
        <v>0.6695222405271829</v>
      </c>
      <c r="N2630" s="2">
        <f t="shared" si="1409"/>
        <v>0.10477759472817133</v>
      </c>
      <c r="O2630" s="2">
        <f t="shared" si="1410"/>
        <v>0.1617792421746293</v>
      </c>
      <c r="Q2630" s="1">
        <v>194</v>
      </c>
      <c r="R2630" s="1">
        <v>2032</v>
      </c>
      <c r="S2630" s="1">
        <v>318</v>
      </c>
      <c r="T2630" s="1">
        <v>465</v>
      </c>
      <c r="AC2630" s="1">
        <v>26</v>
      </c>
      <c r="AI2630" s="7">
        <f t="shared" si="1411"/>
        <v>2</v>
      </c>
      <c r="AJ2630" s="7">
        <f t="shared" si="1412"/>
        <v>0</v>
      </c>
      <c r="AK2630" s="7">
        <f t="shared" si="1413"/>
        <v>0</v>
      </c>
      <c r="AL2630" s="7">
        <f t="shared" si="1414"/>
        <v>0</v>
      </c>
      <c r="AM2630" s="2">
        <f t="shared" si="1415"/>
        <v>0.15321252059308071</v>
      </c>
      <c r="AN2630" s="2">
        <f t="shared" si="1416"/>
        <v>0</v>
      </c>
      <c r="AO2630" s="2">
        <f t="shared" si="1417"/>
        <v>0</v>
      </c>
      <c r="AP2630" s="2">
        <f t="shared" si="1418"/>
        <v>0</v>
      </c>
      <c r="AR2630" t="str">
        <f t="shared" si="1403"/>
        <v>Preston</v>
      </c>
      <c r="AS2630" t="s">
        <v>1635</v>
      </c>
      <c r="AT2630">
        <v>1</v>
      </c>
      <c r="AV2630" s="91">
        <v>54</v>
      </c>
      <c r="AW2630" s="93">
        <v>77</v>
      </c>
      <c r="AX2630" s="99">
        <f t="shared" si="1419"/>
        <v>54077</v>
      </c>
      <c r="AZ2630" s="7" t="s">
        <v>3053</v>
      </c>
      <c r="BA2630" t="s">
        <v>3290</v>
      </c>
    </row>
    <row r="2631" spans="1:53" hidden="1" outlineLevel="1">
      <c r="A2631" t="s">
        <v>617</v>
      </c>
      <c r="B2631" t="s">
        <v>1635</v>
      </c>
      <c r="C2631" s="1">
        <f t="shared" si="1404"/>
        <v>5532</v>
      </c>
      <c r="D2631" s="7">
        <f>IF(P2631&gt;0,RANK(P2631,(P2631:R2631,S2631:AG2631)),0)</f>
        <v>0</v>
      </c>
      <c r="E2631" s="7">
        <f>IF(Q2631&gt;0,RANK(Q2631,(P2631:R2631,S2631:AG2631)),0)</f>
        <v>4</v>
      </c>
      <c r="F2631" s="7">
        <f>IF(R2631&gt;0,RANK(R2631,(P2631:R2631,S2631:AG2631)),0)</f>
        <v>1</v>
      </c>
      <c r="G2631" s="7">
        <f>IF(S2631&gt;0,RANK(S2631,(P2631:R2631,S2631:AG2631)),0)</f>
        <v>3</v>
      </c>
      <c r="H2631" s="48">
        <f t="shared" si="1405"/>
        <v>3213</v>
      </c>
      <c r="I2631" s="163">
        <f t="shared" si="1402"/>
        <v>0.58080260303687636</v>
      </c>
      <c r="J2631" s="2"/>
      <c r="K2631" s="2">
        <f t="shared" si="1406"/>
        <v>0</v>
      </c>
      <c r="L2631" s="2">
        <f t="shared" si="1407"/>
        <v>5.2783803326102677E-2</v>
      </c>
      <c r="M2631" s="2">
        <f t="shared" si="1408"/>
        <v>0.70336225596529289</v>
      </c>
      <c r="N2631" s="2">
        <f t="shared" si="1409"/>
        <v>0.11261749819233551</v>
      </c>
      <c r="O2631" s="2">
        <f t="shared" si="1410"/>
        <v>0.13123644251626893</v>
      </c>
      <c r="Q2631" s="1">
        <v>292</v>
      </c>
      <c r="R2631" s="1">
        <v>3891</v>
      </c>
      <c r="S2631" s="1">
        <v>623</v>
      </c>
      <c r="T2631" s="1">
        <v>678</v>
      </c>
      <c r="AC2631" s="1">
        <v>48</v>
      </c>
      <c r="AI2631" s="7">
        <f t="shared" si="1411"/>
        <v>2</v>
      </c>
      <c r="AJ2631" s="7">
        <f t="shared" si="1412"/>
        <v>0</v>
      </c>
      <c r="AK2631" s="7">
        <f t="shared" si="1413"/>
        <v>0</v>
      </c>
      <c r="AL2631" s="7">
        <f t="shared" si="1414"/>
        <v>0</v>
      </c>
      <c r="AM2631" s="2">
        <f t="shared" si="1415"/>
        <v>0.12255965292841649</v>
      </c>
      <c r="AN2631" s="2">
        <f t="shared" si="1416"/>
        <v>0</v>
      </c>
      <c r="AO2631" s="2">
        <f t="shared" si="1417"/>
        <v>0</v>
      </c>
      <c r="AP2631" s="2">
        <f t="shared" si="1418"/>
        <v>0</v>
      </c>
      <c r="AR2631" t="str">
        <f t="shared" si="1403"/>
        <v>Putnam</v>
      </c>
      <c r="AS2631" t="s">
        <v>1635</v>
      </c>
      <c r="AT2631">
        <v>2</v>
      </c>
      <c r="AV2631" s="91">
        <v>54</v>
      </c>
      <c r="AW2631" s="93">
        <v>79</v>
      </c>
      <c r="AX2631" s="99">
        <f t="shared" si="1419"/>
        <v>54079</v>
      </c>
      <c r="AZ2631" s="7" t="s">
        <v>3053</v>
      </c>
      <c r="BA2631" t="s">
        <v>3290</v>
      </c>
    </row>
    <row r="2632" spans="1:53" hidden="1" outlineLevel="1">
      <c r="A2632" t="s">
        <v>1501</v>
      </c>
      <c r="B2632" t="s">
        <v>1635</v>
      </c>
      <c r="C2632" s="1">
        <f t="shared" si="1404"/>
        <v>4086</v>
      </c>
      <c r="D2632" s="7">
        <f>IF(P2632&gt;0,RANK(P2632,(P2632:R2632,S2632:AG2632)),0)</f>
        <v>0</v>
      </c>
      <c r="E2632" s="7">
        <f>IF(Q2632&gt;0,RANK(Q2632,(P2632:R2632,S2632:AG2632)),0)</f>
        <v>4</v>
      </c>
      <c r="F2632" s="7">
        <f>IF(R2632&gt;0,RANK(R2632,(P2632:R2632,S2632:AG2632)),0)</f>
        <v>1</v>
      </c>
      <c r="G2632" s="7">
        <f>IF(S2632&gt;0,RANK(S2632,(P2632:R2632,S2632:AG2632)),0)</f>
        <v>3</v>
      </c>
      <c r="H2632" s="48">
        <f t="shared" si="1405"/>
        <v>2512</v>
      </c>
      <c r="I2632" s="163">
        <f t="shared" si="1402"/>
        <v>0.61478218306412136</v>
      </c>
      <c r="J2632" s="2"/>
      <c r="K2632" s="2">
        <f t="shared" si="1406"/>
        <v>0</v>
      </c>
      <c r="L2632" s="2">
        <f t="shared" si="1407"/>
        <v>6.7792462065589823E-2</v>
      </c>
      <c r="M2632" s="2">
        <f t="shared" si="1408"/>
        <v>0.73225648556045031</v>
      </c>
      <c r="N2632" s="2">
        <f t="shared" si="1409"/>
        <v>7.7337249143416539E-2</v>
      </c>
      <c r="O2632" s="2">
        <f t="shared" si="1410"/>
        <v>0.12261380323054329</v>
      </c>
      <c r="Q2632" s="1">
        <v>277</v>
      </c>
      <c r="R2632" s="1">
        <v>2992</v>
      </c>
      <c r="S2632" s="1">
        <v>316</v>
      </c>
      <c r="T2632" s="1">
        <v>480</v>
      </c>
      <c r="AC2632" s="1">
        <v>21</v>
      </c>
      <c r="AI2632" s="7">
        <f t="shared" si="1411"/>
        <v>2</v>
      </c>
      <c r="AJ2632" s="7">
        <f t="shared" si="1412"/>
        <v>0</v>
      </c>
      <c r="AK2632" s="7">
        <f t="shared" si="1413"/>
        <v>0</v>
      </c>
      <c r="AL2632" s="7">
        <f t="shared" si="1414"/>
        <v>0</v>
      </c>
      <c r="AM2632" s="2">
        <f t="shared" si="1415"/>
        <v>0.11747430249632893</v>
      </c>
      <c r="AN2632" s="2">
        <f t="shared" si="1416"/>
        <v>0</v>
      </c>
      <c r="AO2632" s="2">
        <f t="shared" si="1417"/>
        <v>0</v>
      </c>
      <c r="AP2632" s="2">
        <f t="shared" si="1418"/>
        <v>0</v>
      </c>
      <c r="AR2632" t="str">
        <f t="shared" si="1403"/>
        <v>Raleigh</v>
      </c>
      <c r="AS2632" t="s">
        <v>1635</v>
      </c>
      <c r="AT2632">
        <v>3</v>
      </c>
      <c r="AV2632" s="91">
        <v>54</v>
      </c>
      <c r="AW2632" s="93">
        <v>81</v>
      </c>
      <c r="AX2632" s="99">
        <f t="shared" si="1419"/>
        <v>54081</v>
      </c>
      <c r="AZ2632" s="7" t="s">
        <v>3053</v>
      </c>
      <c r="BA2632" t="s">
        <v>3290</v>
      </c>
    </row>
    <row r="2633" spans="1:53" hidden="1" outlineLevel="1">
      <c r="A2633" t="s">
        <v>995</v>
      </c>
      <c r="B2633" t="s">
        <v>1635</v>
      </c>
      <c r="C2633" s="1">
        <f t="shared" si="1404"/>
        <v>1416</v>
      </c>
      <c r="D2633" s="7">
        <f>IF(P2633&gt;0,RANK(P2633,(P2633:R2633,S2633:AG2633)),0)</f>
        <v>0</v>
      </c>
      <c r="E2633" s="7">
        <f>IF(Q2633&gt;0,RANK(Q2633,(P2633:R2633,S2633:AG2633)),0)</f>
        <v>4</v>
      </c>
      <c r="F2633" s="7">
        <f>IF(R2633&gt;0,RANK(R2633,(P2633:R2633,S2633:AG2633)),0)</f>
        <v>1</v>
      </c>
      <c r="G2633" s="7">
        <f>IF(S2633&gt;0,RANK(S2633,(P2633:R2633,S2633:AG2633)),0)</f>
        <v>3</v>
      </c>
      <c r="H2633" s="48">
        <f t="shared" si="1405"/>
        <v>783</v>
      </c>
      <c r="I2633" s="163">
        <f t="shared" si="1402"/>
        <v>0.55296610169491522</v>
      </c>
      <c r="J2633" s="2"/>
      <c r="K2633" s="2">
        <f t="shared" si="1406"/>
        <v>0</v>
      </c>
      <c r="L2633" s="2">
        <f t="shared" si="1407"/>
        <v>7.8389830508474576E-2</v>
      </c>
      <c r="M2633" s="2">
        <f t="shared" si="1408"/>
        <v>0.68432203389830504</v>
      </c>
      <c r="N2633" s="2">
        <f t="shared" si="1409"/>
        <v>9.2514124293785305E-2</v>
      </c>
      <c r="O2633" s="2">
        <f t="shared" si="1410"/>
        <v>0.14477401129943507</v>
      </c>
      <c r="Q2633" s="1">
        <v>111</v>
      </c>
      <c r="R2633" s="1">
        <v>969</v>
      </c>
      <c r="S2633" s="1">
        <v>131</v>
      </c>
      <c r="T2633" s="1">
        <v>186</v>
      </c>
      <c r="AC2633" s="1">
        <v>19</v>
      </c>
      <c r="AI2633" s="7">
        <f t="shared" si="1411"/>
        <v>2</v>
      </c>
      <c r="AJ2633" s="7">
        <f t="shared" si="1412"/>
        <v>0</v>
      </c>
      <c r="AK2633" s="7">
        <f t="shared" si="1413"/>
        <v>0</v>
      </c>
      <c r="AL2633" s="7">
        <f t="shared" si="1414"/>
        <v>0</v>
      </c>
      <c r="AM2633" s="2">
        <f t="shared" si="1415"/>
        <v>0.13135593220338984</v>
      </c>
      <c r="AN2633" s="2">
        <f t="shared" si="1416"/>
        <v>0</v>
      </c>
      <c r="AO2633" s="2">
        <f t="shared" si="1417"/>
        <v>0</v>
      </c>
      <c r="AP2633" s="2">
        <f t="shared" si="1418"/>
        <v>0</v>
      </c>
      <c r="AR2633" t="str">
        <f t="shared" si="1403"/>
        <v>Randolph</v>
      </c>
      <c r="AS2633" t="s">
        <v>1635</v>
      </c>
      <c r="AT2633">
        <v>2</v>
      </c>
      <c r="AV2633" s="91">
        <v>54</v>
      </c>
      <c r="AW2633" s="93">
        <v>83</v>
      </c>
      <c r="AX2633" s="99">
        <f t="shared" si="1419"/>
        <v>54083</v>
      </c>
      <c r="AZ2633" s="7" t="s">
        <v>3053</v>
      </c>
      <c r="BA2633" t="s">
        <v>3290</v>
      </c>
    </row>
    <row r="2634" spans="1:53" hidden="1" outlineLevel="1">
      <c r="A2634" t="s">
        <v>2572</v>
      </c>
      <c r="B2634" t="s">
        <v>1635</v>
      </c>
      <c r="C2634" s="1">
        <f t="shared" si="1404"/>
        <v>1532</v>
      </c>
      <c r="D2634" s="7">
        <f>IF(P2634&gt;0,RANK(P2634,(P2634:R2634,S2634:AG2634)),0)</f>
        <v>0</v>
      </c>
      <c r="E2634" s="7">
        <f>IF(Q2634&gt;0,RANK(Q2634,(P2634:R2634,S2634:AG2634)),0)</f>
        <v>4</v>
      </c>
      <c r="F2634" s="7">
        <f>IF(R2634&gt;0,RANK(R2634,(P2634:R2634,S2634:AG2634)),0)</f>
        <v>1</v>
      </c>
      <c r="G2634" s="7">
        <f>IF(S2634&gt;0,RANK(S2634,(P2634:R2634,S2634:AG2634)),0)</f>
        <v>2</v>
      </c>
      <c r="H2634" s="48">
        <f t="shared" si="1405"/>
        <v>786</v>
      </c>
      <c r="I2634" s="163">
        <f t="shared" si="1402"/>
        <v>0.51305483028720622</v>
      </c>
      <c r="J2634" s="2"/>
      <c r="K2634" s="2">
        <f t="shared" si="1406"/>
        <v>0</v>
      </c>
      <c r="L2634" s="2">
        <f t="shared" si="1407"/>
        <v>7.1801566579634463E-2</v>
      </c>
      <c r="M2634" s="2">
        <f t="shared" si="1408"/>
        <v>0.65274151436031336</v>
      </c>
      <c r="N2634" s="2">
        <f t="shared" si="1409"/>
        <v>0.13968668407310705</v>
      </c>
      <c r="O2634" s="2">
        <f t="shared" si="1410"/>
        <v>0.13577023498694515</v>
      </c>
      <c r="Q2634" s="1">
        <v>110</v>
      </c>
      <c r="R2634" s="1">
        <v>1000</v>
      </c>
      <c r="S2634" s="1">
        <v>214</v>
      </c>
      <c r="T2634" s="1">
        <v>184</v>
      </c>
      <c r="AC2634" s="1">
        <v>24</v>
      </c>
      <c r="AI2634" s="7">
        <f t="shared" si="1411"/>
        <v>3</v>
      </c>
      <c r="AJ2634" s="7">
        <f t="shared" si="1412"/>
        <v>0</v>
      </c>
      <c r="AK2634" s="7">
        <f t="shared" si="1413"/>
        <v>0</v>
      </c>
      <c r="AL2634" s="7">
        <f t="shared" si="1414"/>
        <v>0</v>
      </c>
      <c r="AM2634" s="2">
        <f t="shared" si="1415"/>
        <v>0.12010443864229765</v>
      </c>
      <c r="AN2634" s="2">
        <f t="shared" si="1416"/>
        <v>0</v>
      </c>
      <c r="AO2634" s="2">
        <f t="shared" si="1417"/>
        <v>0</v>
      </c>
      <c r="AP2634" s="2">
        <f t="shared" si="1418"/>
        <v>0</v>
      </c>
      <c r="AR2634" t="str">
        <f t="shared" si="1403"/>
        <v>Ritchie</v>
      </c>
      <c r="AS2634" t="s">
        <v>1635</v>
      </c>
      <c r="AT2634">
        <v>1</v>
      </c>
      <c r="AV2634" s="91">
        <v>54</v>
      </c>
      <c r="AW2634" s="93">
        <v>85</v>
      </c>
      <c r="AX2634" s="99">
        <f t="shared" si="1419"/>
        <v>54085</v>
      </c>
      <c r="AZ2634" s="7" t="s">
        <v>3053</v>
      </c>
      <c r="BA2634" t="s">
        <v>3290</v>
      </c>
    </row>
    <row r="2635" spans="1:53" hidden="1" outlineLevel="1">
      <c r="A2635" t="s">
        <v>2458</v>
      </c>
      <c r="B2635" t="s">
        <v>1635</v>
      </c>
      <c r="C2635" s="1">
        <f t="shared" si="1404"/>
        <v>1238</v>
      </c>
      <c r="D2635" s="7">
        <f>IF(P2635&gt;0,RANK(P2635,(P2635:R2635,S2635:AG2635)),0)</f>
        <v>0</v>
      </c>
      <c r="E2635" s="7">
        <f>IF(Q2635&gt;0,RANK(Q2635,(P2635:R2635,S2635:AG2635)),0)</f>
        <v>4</v>
      </c>
      <c r="F2635" s="7">
        <f>IF(R2635&gt;0,RANK(R2635,(P2635:R2635,S2635:AG2635)),0)</f>
        <v>1</v>
      </c>
      <c r="G2635" s="7">
        <f>IF(S2635&gt;0,RANK(S2635,(P2635:R2635,S2635:AG2635)),0)</f>
        <v>3</v>
      </c>
      <c r="H2635" s="48">
        <f t="shared" si="1405"/>
        <v>726</v>
      </c>
      <c r="I2635" s="163">
        <f t="shared" si="1402"/>
        <v>0.58642972536348947</v>
      </c>
      <c r="J2635" s="2"/>
      <c r="K2635" s="2">
        <f t="shared" si="1406"/>
        <v>0</v>
      </c>
      <c r="L2635" s="2">
        <f t="shared" si="1407"/>
        <v>7.4313408723747976E-2</v>
      </c>
      <c r="M2635" s="2">
        <f t="shared" si="1408"/>
        <v>0.69951534733441034</v>
      </c>
      <c r="N2635" s="2">
        <f t="shared" si="1409"/>
        <v>9.9353796445880452E-2</v>
      </c>
      <c r="O2635" s="2">
        <f t="shared" si="1410"/>
        <v>0.12681744749596119</v>
      </c>
      <c r="Q2635" s="1">
        <v>92</v>
      </c>
      <c r="R2635" s="1">
        <v>866</v>
      </c>
      <c r="S2635" s="1">
        <v>123</v>
      </c>
      <c r="T2635" s="1">
        <v>140</v>
      </c>
      <c r="AC2635" s="1">
        <v>17</v>
      </c>
      <c r="AI2635" s="7">
        <f t="shared" si="1411"/>
        <v>2</v>
      </c>
      <c r="AJ2635" s="7">
        <f t="shared" si="1412"/>
        <v>0</v>
      </c>
      <c r="AK2635" s="7">
        <f t="shared" si="1413"/>
        <v>0</v>
      </c>
      <c r="AL2635" s="7">
        <f t="shared" si="1414"/>
        <v>0</v>
      </c>
      <c r="AM2635" s="2">
        <f t="shared" si="1415"/>
        <v>0.11308562197092084</v>
      </c>
      <c r="AN2635" s="2">
        <f t="shared" si="1416"/>
        <v>0</v>
      </c>
      <c r="AO2635" s="2">
        <f t="shared" si="1417"/>
        <v>0</v>
      </c>
      <c r="AP2635" s="2">
        <f t="shared" si="1418"/>
        <v>0</v>
      </c>
      <c r="AR2635" t="str">
        <f t="shared" si="1403"/>
        <v>Roane</v>
      </c>
      <c r="AS2635" t="s">
        <v>1635</v>
      </c>
      <c r="AT2635">
        <v>2</v>
      </c>
      <c r="AV2635" s="91">
        <v>54</v>
      </c>
      <c r="AW2635" s="93">
        <v>87</v>
      </c>
      <c r="AX2635" s="99">
        <f t="shared" si="1419"/>
        <v>54087</v>
      </c>
      <c r="AZ2635" s="7" t="s">
        <v>3053</v>
      </c>
      <c r="BA2635" t="s">
        <v>3290</v>
      </c>
    </row>
    <row r="2636" spans="1:53" hidden="1" outlineLevel="1">
      <c r="A2636" t="s">
        <v>516</v>
      </c>
      <c r="B2636" t="s">
        <v>1635</v>
      </c>
      <c r="C2636" s="1">
        <f t="shared" si="1404"/>
        <v>577</v>
      </c>
      <c r="D2636" s="7">
        <f>IF(P2636&gt;0,RANK(P2636,(P2636:R2636,S2636:AG2636)),0)</f>
        <v>0</v>
      </c>
      <c r="E2636" s="7">
        <f>IF(Q2636&gt;0,RANK(Q2636,(P2636:R2636,S2636:AG2636)),0)</f>
        <v>4</v>
      </c>
      <c r="F2636" s="7">
        <f>IF(R2636&gt;0,RANK(R2636,(P2636:R2636,S2636:AG2636)),0)</f>
        <v>1</v>
      </c>
      <c r="G2636" s="7">
        <f>IF(S2636&gt;0,RANK(S2636,(P2636:R2636,S2636:AG2636)),0)</f>
        <v>3</v>
      </c>
      <c r="H2636" s="48">
        <f t="shared" si="1405"/>
        <v>319</v>
      </c>
      <c r="I2636" s="163">
        <f t="shared" si="1402"/>
        <v>0.55285961871750433</v>
      </c>
      <c r="J2636" s="2"/>
      <c r="K2636" s="2">
        <f t="shared" si="1406"/>
        <v>0</v>
      </c>
      <c r="L2636" s="2">
        <f t="shared" si="1407"/>
        <v>9.0121317157712308E-2</v>
      </c>
      <c r="M2636" s="2">
        <f t="shared" si="1408"/>
        <v>0.67244367417677642</v>
      </c>
      <c r="N2636" s="2">
        <f t="shared" si="1409"/>
        <v>0.10398613518197573</v>
      </c>
      <c r="O2636" s="2">
        <f t="shared" si="1410"/>
        <v>0.13344887348353551</v>
      </c>
      <c r="Q2636" s="1">
        <v>52</v>
      </c>
      <c r="R2636" s="1">
        <v>388</v>
      </c>
      <c r="S2636" s="1">
        <v>60</v>
      </c>
      <c r="T2636" s="1">
        <v>69</v>
      </c>
      <c r="AC2636" s="1">
        <v>8</v>
      </c>
      <c r="AI2636" s="7">
        <f t="shared" si="1411"/>
        <v>2</v>
      </c>
      <c r="AJ2636" s="7">
        <f t="shared" si="1412"/>
        <v>0</v>
      </c>
      <c r="AK2636" s="7">
        <f t="shared" si="1413"/>
        <v>0</v>
      </c>
      <c r="AL2636" s="7">
        <f t="shared" si="1414"/>
        <v>0</v>
      </c>
      <c r="AM2636" s="2">
        <f t="shared" si="1415"/>
        <v>0.1195840554592721</v>
      </c>
      <c r="AN2636" s="2">
        <f t="shared" si="1416"/>
        <v>0</v>
      </c>
      <c r="AO2636" s="2">
        <f t="shared" si="1417"/>
        <v>0</v>
      </c>
      <c r="AP2636" s="2">
        <f t="shared" si="1418"/>
        <v>0</v>
      </c>
      <c r="AR2636" t="str">
        <f t="shared" si="1403"/>
        <v>Summers</v>
      </c>
      <c r="AS2636" t="s">
        <v>1635</v>
      </c>
      <c r="AT2636">
        <v>3</v>
      </c>
      <c r="AV2636" s="91">
        <v>54</v>
      </c>
      <c r="AW2636" s="93">
        <v>89</v>
      </c>
      <c r="AX2636" s="99">
        <f t="shared" si="1419"/>
        <v>54089</v>
      </c>
      <c r="AZ2636" s="7" t="s">
        <v>3053</v>
      </c>
      <c r="BA2636" t="s">
        <v>3290</v>
      </c>
    </row>
    <row r="2637" spans="1:53" hidden="1" outlineLevel="1">
      <c r="A2637" t="s">
        <v>3300</v>
      </c>
      <c r="B2637" t="s">
        <v>1635</v>
      </c>
      <c r="C2637" s="1">
        <f t="shared" si="1404"/>
        <v>1156</v>
      </c>
      <c r="D2637" s="7">
        <f>IF(P2637&gt;0,RANK(P2637,(P2637:R2637,S2637:AG2637)),0)</f>
        <v>0</v>
      </c>
      <c r="E2637" s="7">
        <f>IF(Q2637&gt;0,RANK(Q2637,(P2637:R2637,S2637:AG2637)),0)</f>
        <v>4</v>
      </c>
      <c r="F2637" s="7">
        <f>IF(R2637&gt;0,RANK(R2637,(P2637:R2637,S2637:AG2637)),0)</f>
        <v>1</v>
      </c>
      <c r="G2637" s="7">
        <f>IF(S2637&gt;0,RANK(S2637,(P2637:R2637,S2637:AG2637)),0)</f>
        <v>3</v>
      </c>
      <c r="H2637" s="48">
        <f t="shared" si="1405"/>
        <v>638</v>
      </c>
      <c r="I2637" s="163">
        <f t="shared" si="1402"/>
        <v>0.55190311418685123</v>
      </c>
      <c r="J2637" s="2"/>
      <c r="K2637" s="2">
        <f t="shared" si="1406"/>
        <v>0</v>
      </c>
      <c r="L2637" s="2">
        <f t="shared" si="1407"/>
        <v>7.4394463667820071E-2</v>
      </c>
      <c r="M2637" s="2">
        <f t="shared" si="1408"/>
        <v>0.67820069204152245</v>
      </c>
      <c r="N2637" s="2">
        <f t="shared" si="1409"/>
        <v>0.11764705882352941</v>
      </c>
      <c r="O2637" s="2">
        <f t="shared" si="1410"/>
        <v>0.12975778546712805</v>
      </c>
      <c r="Q2637" s="1">
        <v>86</v>
      </c>
      <c r="R2637" s="1">
        <v>784</v>
      </c>
      <c r="S2637" s="1">
        <v>136</v>
      </c>
      <c r="T2637" s="1">
        <v>146</v>
      </c>
      <c r="AC2637" s="1">
        <v>4</v>
      </c>
      <c r="AI2637" s="7">
        <f t="shared" si="1411"/>
        <v>2</v>
      </c>
      <c r="AJ2637" s="7">
        <f t="shared" si="1412"/>
        <v>0</v>
      </c>
      <c r="AK2637" s="7">
        <f t="shared" si="1413"/>
        <v>0</v>
      </c>
      <c r="AL2637" s="7">
        <f t="shared" si="1414"/>
        <v>0</v>
      </c>
      <c r="AM2637" s="2">
        <f t="shared" si="1415"/>
        <v>0.12629757785467127</v>
      </c>
      <c r="AN2637" s="2">
        <f t="shared" si="1416"/>
        <v>0</v>
      </c>
      <c r="AO2637" s="2">
        <f t="shared" si="1417"/>
        <v>0</v>
      </c>
      <c r="AP2637" s="2">
        <f t="shared" si="1418"/>
        <v>0</v>
      </c>
      <c r="AR2637" t="str">
        <f t="shared" si="1403"/>
        <v>Taylor</v>
      </c>
      <c r="AS2637" t="s">
        <v>1635</v>
      </c>
      <c r="AT2637">
        <v>1</v>
      </c>
      <c r="AV2637" s="91">
        <v>54</v>
      </c>
      <c r="AW2637" s="93">
        <v>91</v>
      </c>
      <c r="AX2637" s="99">
        <f t="shared" si="1419"/>
        <v>54091</v>
      </c>
      <c r="AZ2637" s="7" t="s">
        <v>3053</v>
      </c>
      <c r="BA2637" t="s">
        <v>3290</v>
      </c>
    </row>
    <row r="2638" spans="1:53" hidden="1" outlineLevel="1">
      <c r="A2638" t="s">
        <v>189</v>
      </c>
      <c r="B2638" t="s">
        <v>1635</v>
      </c>
      <c r="C2638" s="1">
        <f t="shared" si="1404"/>
        <v>609</v>
      </c>
      <c r="D2638" s="7">
        <f>IF(P2638&gt;0,RANK(P2638,(P2638:R2638,S2638:AG2638)),0)</f>
        <v>0</v>
      </c>
      <c r="E2638" s="7">
        <f>IF(Q2638&gt;0,RANK(Q2638,(P2638:R2638,S2638:AG2638)),0)</f>
        <v>4</v>
      </c>
      <c r="F2638" s="7">
        <f>IF(R2638&gt;0,RANK(R2638,(P2638:R2638,S2638:AG2638)),0)</f>
        <v>1</v>
      </c>
      <c r="G2638" s="7">
        <f>IF(S2638&gt;0,RANK(S2638,(P2638:R2638,S2638:AG2638)),0)</f>
        <v>2</v>
      </c>
      <c r="H2638" s="48">
        <f t="shared" si="1405"/>
        <v>353</v>
      </c>
      <c r="I2638" s="163">
        <f t="shared" si="1402"/>
        <v>0.57963875205254511</v>
      </c>
      <c r="J2638" s="2"/>
      <c r="K2638" s="2">
        <f t="shared" si="1406"/>
        <v>0</v>
      </c>
      <c r="L2638" s="2">
        <f t="shared" si="1407"/>
        <v>9.0311986863711002E-2</v>
      </c>
      <c r="M2638" s="2">
        <f t="shared" si="1408"/>
        <v>0.69293924466338264</v>
      </c>
      <c r="N2638" s="2">
        <f t="shared" si="1409"/>
        <v>0.11330049261083744</v>
      </c>
      <c r="O2638" s="2">
        <f t="shared" si="1410"/>
        <v>0.10344827586206892</v>
      </c>
      <c r="Q2638" s="1">
        <v>55</v>
      </c>
      <c r="R2638" s="1">
        <v>422</v>
      </c>
      <c r="S2638" s="1">
        <v>69</v>
      </c>
      <c r="T2638" s="1">
        <v>60</v>
      </c>
      <c r="AC2638" s="1">
        <v>3</v>
      </c>
      <c r="AI2638" s="7">
        <f t="shared" si="1411"/>
        <v>3</v>
      </c>
      <c r="AJ2638" s="7">
        <f t="shared" si="1412"/>
        <v>0</v>
      </c>
      <c r="AK2638" s="7">
        <f t="shared" si="1413"/>
        <v>0</v>
      </c>
      <c r="AL2638" s="7">
        <f t="shared" si="1414"/>
        <v>0</v>
      </c>
      <c r="AM2638" s="2">
        <f t="shared" si="1415"/>
        <v>9.8522167487684734E-2</v>
      </c>
      <c r="AN2638" s="2">
        <f t="shared" si="1416"/>
        <v>0</v>
      </c>
      <c r="AO2638" s="2">
        <f t="shared" si="1417"/>
        <v>0</v>
      </c>
      <c r="AP2638" s="2">
        <f t="shared" si="1418"/>
        <v>0</v>
      </c>
      <c r="AR2638" t="str">
        <f t="shared" si="1403"/>
        <v>Tucker</v>
      </c>
      <c r="AS2638" t="s">
        <v>1635</v>
      </c>
      <c r="AT2638">
        <v>1</v>
      </c>
      <c r="AV2638" s="91">
        <v>54</v>
      </c>
      <c r="AW2638" s="93">
        <v>93</v>
      </c>
      <c r="AX2638" s="99">
        <f t="shared" si="1419"/>
        <v>54093</v>
      </c>
      <c r="AZ2638" s="7" t="s">
        <v>3053</v>
      </c>
      <c r="BA2638" t="s">
        <v>3290</v>
      </c>
    </row>
    <row r="2639" spans="1:53" hidden="1" outlineLevel="1">
      <c r="A2639" t="s">
        <v>232</v>
      </c>
      <c r="B2639" t="s">
        <v>1635</v>
      </c>
      <c r="C2639" s="1">
        <f t="shared" si="1404"/>
        <v>986</v>
      </c>
      <c r="D2639" s="7">
        <f>IF(P2639&gt;0,RANK(P2639,(P2639:R2639,S2639:AG2639)),0)</f>
        <v>0</v>
      </c>
      <c r="E2639" s="7">
        <f>IF(Q2639&gt;0,RANK(Q2639,(P2639:R2639,S2639:AG2639)),0)</f>
        <v>4</v>
      </c>
      <c r="F2639" s="7">
        <f>IF(R2639&gt;0,RANK(R2639,(P2639:R2639,S2639:AG2639)),0)</f>
        <v>1</v>
      </c>
      <c r="G2639" s="7">
        <f>IF(S2639&gt;0,RANK(S2639,(P2639:R2639,S2639:AG2639)),0)</f>
        <v>3</v>
      </c>
      <c r="H2639" s="48">
        <f t="shared" si="1405"/>
        <v>557</v>
      </c>
      <c r="I2639" s="163">
        <f t="shared" si="1402"/>
        <v>0.56490872210953347</v>
      </c>
      <c r="J2639" s="2"/>
      <c r="K2639" s="2">
        <f t="shared" si="1406"/>
        <v>0</v>
      </c>
      <c r="L2639" s="2">
        <f t="shared" si="1407"/>
        <v>6.3894523326572014E-2</v>
      </c>
      <c r="M2639" s="2">
        <f t="shared" si="1408"/>
        <v>0.68458417849898578</v>
      </c>
      <c r="N2639" s="2">
        <f t="shared" si="1409"/>
        <v>0.11764705882352941</v>
      </c>
      <c r="O2639" s="2">
        <f t="shared" si="1410"/>
        <v>0.13387423935091283</v>
      </c>
      <c r="Q2639" s="1">
        <v>63</v>
      </c>
      <c r="R2639" s="1">
        <v>675</v>
      </c>
      <c r="S2639" s="1">
        <v>116</v>
      </c>
      <c r="T2639" s="1">
        <v>118</v>
      </c>
      <c r="AC2639" s="1">
        <v>14</v>
      </c>
      <c r="AI2639" s="7">
        <f t="shared" si="1411"/>
        <v>2</v>
      </c>
      <c r="AJ2639" s="7">
        <f t="shared" si="1412"/>
        <v>0</v>
      </c>
      <c r="AK2639" s="7">
        <f t="shared" si="1413"/>
        <v>0</v>
      </c>
      <c r="AL2639" s="7">
        <f t="shared" si="1414"/>
        <v>0</v>
      </c>
      <c r="AM2639" s="2">
        <f t="shared" si="1415"/>
        <v>0.11967545638945233</v>
      </c>
      <c r="AN2639" s="2">
        <f t="shared" si="1416"/>
        <v>0</v>
      </c>
      <c r="AO2639" s="2">
        <f t="shared" si="1417"/>
        <v>0</v>
      </c>
      <c r="AP2639" s="2">
        <f t="shared" si="1418"/>
        <v>0</v>
      </c>
      <c r="AR2639" t="str">
        <f t="shared" si="1403"/>
        <v>Tyler</v>
      </c>
      <c r="AS2639" t="s">
        <v>1635</v>
      </c>
      <c r="AT2639">
        <v>1</v>
      </c>
      <c r="AV2639" s="91">
        <v>54</v>
      </c>
      <c r="AW2639" s="93">
        <v>95</v>
      </c>
      <c r="AX2639" s="99">
        <f t="shared" si="1419"/>
        <v>54095</v>
      </c>
      <c r="AZ2639" s="7" t="s">
        <v>3053</v>
      </c>
      <c r="BA2639" t="s">
        <v>3290</v>
      </c>
    </row>
    <row r="2640" spans="1:53" hidden="1" outlineLevel="1">
      <c r="A2640" t="s">
        <v>2634</v>
      </c>
      <c r="B2640" t="s">
        <v>1635</v>
      </c>
      <c r="C2640" s="1">
        <f t="shared" si="1404"/>
        <v>3391</v>
      </c>
      <c r="D2640" s="7">
        <f>IF(P2640&gt;0,RANK(P2640,(P2640:R2640,S2640:AG2640)),0)</f>
        <v>0</v>
      </c>
      <c r="E2640" s="7">
        <f>IF(Q2640&gt;0,RANK(Q2640,(P2640:R2640,S2640:AG2640)),0)</f>
        <v>4</v>
      </c>
      <c r="F2640" s="7">
        <f>IF(R2640&gt;0,RANK(R2640,(P2640:R2640,S2640:AG2640)),0)</f>
        <v>1</v>
      </c>
      <c r="G2640" s="7">
        <f>IF(S2640&gt;0,RANK(S2640,(P2640:R2640,S2640:AG2640)),0)</f>
        <v>3</v>
      </c>
      <c r="H2640" s="48">
        <f t="shared" si="1405"/>
        <v>1881</v>
      </c>
      <c r="I2640" s="163">
        <f t="shared" si="1402"/>
        <v>0.55470362724859923</v>
      </c>
      <c r="J2640" s="2"/>
      <c r="K2640" s="2">
        <f t="shared" si="1406"/>
        <v>0</v>
      </c>
      <c r="L2640" s="2">
        <f t="shared" si="1407"/>
        <v>6.694190504276025E-2</v>
      </c>
      <c r="M2640" s="2">
        <f t="shared" si="1408"/>
        <v>0.69124152167502206</v>
      </c>
      <c r="N2640" s="2">
        <f t="shared" si="1409"/>
        <v>9.2008257151282802E-2</v>
      </c>
      <c r="O2640" s="2">
        <f t="shared" si="1410"/>
        <v>0.14980831613093493</v>
      </c>
      <c r="Q2640" s="1">
        <v>227</v>
      </c>
      <c r="R2640" s="1">
        <v>2344</v>
      </c>
      <c r="S2640" s="1">
        <v>312</v>
      </c>
      <c r="T2640" s="1">
        <v>463</v>
      </c>
      <c r="AC2640" s="1">
        <v>45</v>
      </c>
      <c r="AI2640" s="7">
        <f t="shared" si="1411"/>
        <v>2</v>
      </c>
      <c r="AJ2640" s="7">
        <f t="shared" si="1412"/>
        <v>0</v>
      </c>
      <c r="AK2640" s="7">
        <f t="shared" si="1413"/>
        <v>0</v>
      </c>
      <c r="AL2640" s="7">
        <f t="shared" si="1414"/>
        <v>0</v>
      </c>
      <c r="AM2640" s="2">
        <f t="shared" si="1415"/>
        <v>0.13653789442642289</v>
      </c>
      <c r="AN2640" s="2">
        <f t="shared" si="1416"/>
        <v>0</v>
      </c>
      <c r="AO2640" s="2">
        <f t="shared" si="1417"/>
        <v>0</v>
      </c>
      <c r="AP2640" s="2">
        <f t="shared" si="1418"/>
        <v>0</v>
      </c>
      <c r="AR2640" t="str">
        <f t="shared" si="1403"/>
        <v>Upshur</v>
      </c>
      <c r="AS2640" t="s">
        <v>1635</v>
      </c>
      <c r="AT2640">
        <v>2</v>
      </c>
      <c r="AV2640" s="91">
        <v>54</v>
      </c>
      <c r="AW2640" s="93">
        <v>97</v>
      </c>
      <c r="AX2640" s="99">
        <f t="shared" si="1419"/>
        <v>54097</v>
      </c>
      <c r="AZ2640" s="7" t="s">
        <v>3053</v>
      </c>
      <c r="BA2640" t="s">
        <v>3290</v>
      </c>
    </row>
    <row r="2641" spans="1:53" hidden="1" outlineLevel="1">
      <c r="A2641" t="s">
        <v>2200</v>
      </c>
      <c r="B2641" t="s">
        <v>1635</v>
      </c>
      <c r="C2641" s="1">
        <f t="shared" si="1404"/>
        <v>1611</v>
      </c>
      <c r="D2641" s="7">
        <f>IF(P2641&gt;0,RANK(P2641,(P2641:R2641,S2641:AG2641)),0)</f>
        <v>0</v>
      </c>
      <c r="E2641" s="7">
        <f>IF(Q2641&gt;0,RANK(Q2641,(P2641:R2641,S2641:AG2641)),0)</f>
        <v>4</v>
      </c>
      <c r="F2641" s="7">
        <f>IF(R2641&gt;0,RANK(R2641,(P2641:R2641,S2641:AG2641)),0)</f>
        <v>1</v>
      </c>
      <c r="G2641" s="7">
        <f>IF(S2641&gt;0,RANK(S2641,(P2641:R2641,S2641:AG2641)),0)</f>
        <v>3</v>
      </c>
      <c r="H2641" s="48">
        <f t="shared" si="1405"/>
        <v>840</v>
      </c>
      <c r="I2641" s="163">
        <f t="shared" si="1402"/>
        <v>0.52141527001862198</v>
      </c>
      <c r="J2641" s="2"/>
      <c r="K2641" s="2">
        <f t="shared" si="1406"/>
        <v>0</v>
      </c>
      <c r="L2641" s="2">
        <f t="shared" si="1407"/>
        <v>7.7591558038485414E-2</v>
      </c>
      <c r="M2641" s="2">
        <f t="shared" si="1408"/>
        <v>0.66790813159528239</v>
      </c>
      <c r="N2641" s="2">
        <f t="shared" si="1409"/>
        <v>0.10117939168218498</v>
      </c>
      <c r="O2641" s="2">
        <f t="shared" si="1410"/>
        <v>0.15332091868404724</v>
      </c>
      <c r="Q2641" s="1">
        <v>125</v>
      </c>
      <c r="R2641" s="1">
        <v>1076</v>
      </c>
      <c r="S2641" s="1">
        <v>163</v>
      </c>
      <c r="T2641" s="1">
        <v>236</v>
      </c>
      <c r="AC2641" s="1">
        <v>11</v>
      </c>
      <c r="AI2641" s="7">
        <f t="shared" si="1411"/>
        <v>2</v>
      </c>
      <c r="AJ2641" s="7">
        <f t="shared" si="1412"/>
        <v>0</v>
      </c>
      <c r="AK2641" s="7">
        <f t="shared" si="1413"/>
        <v>0</v>
      </c>
      <c r="AL2641" s="7">
        <f t="shared" si="1414"/>
        <v>0</v>
      </c>
      <c r="AM2641" s="2">
        <f t="shared" si="1415"/>
        <v>0.14649286157666047</v>
      </c>
      <c r="AN2641" s="2">
        <f t="shared" si="1416"/>
        <v>0</v>
      </c>
      <c r="AO2641" s="2">
        <f t="shared" si="1417"/>
        <v>0</v>
      </c>
      <c r="AP2641" s="2">
        <f t="shared" si="1418"/>
        <v>0</v>
      </c>
      <c r="AR2641" t="str">
        <f t="shared" si="1403"/>
        <v>Wayne</v>
      </c>
      <c r="AS2641" t="s">
        <v>1635</v>
      </c>
      <c r="AT2641">
        <v>3</v>
      </c>
      <c r="AV2641" s="91">
        <v>54</v>
      </c>
      <c r="AW2641" s="93">
        <v>99</v>
      </c>
      <c r="AX2641" s="99">
        <f t="shared" si="1419"/>
        <v>54099</v>
      </c>
      <c r="AZ2641" s="7" t="s">
        <v>3053</v>
      </c>
      <c r="BA2641" t="s">
        <v>3290</v>
      </c>
    </row>
    <row r="2642" spans="1:53" hidden="1" outlineLevel="1">
      <c r="A2642" t="s">
        <v>1068</v>
      </c>
      <c r="B2642" t="s">
        <v>1635</v>
      </c>
      <c r="C2642" s="1">
        <f t="shared" si="1404"/>
        <v>215</v>
      </c>
      <c r="D2642" s="7">
        <f>IF(P2642&gt;0,RANK(P2642,(P2642:R2642,S2642:AG2642)),0)</f>
        <v>0</v>
      </c>
      <c r="E2642" s="7">
        <f>IF(Q2642&gt;0,RANK(Q2642,(P2642:R2642,S2642:AG2642)),0)</f>
        <v>4</v>
      </c>
      <c r="F2642" s="7">
        <f>IF(R2642&gt;0,RANK(R2642,(P2642:R2642,S2642:AG2642)),0)</f>
        <v>1</v>
      </c>
      <c r="G2642" s="7">
        <f>IF(S2642&gt;0,RANK(S2642,(P2642:R2642,S2642:AG2642)),0)</f>
        <v>3</v>
      </c>
      <c r="H2642" s="48">
        <f t="shared" si="1405"/>
        <v>106</v>
      </c>
      <c r="I2642" s="163">
        <f t="shared" si="1402"/>
        <v>0.49302325581395351</v>
      </c>
      <c r="J2642" s="2"/>
      <c r="K2642" s="2">
        <f t="shared" si="1406"/>
        <v>0</v>
      </c>
      <c r="L2642" s="2">
        <f t="shared" si="1407"/>
        <v>6.9767441860465115E-2</v>
      </c>
      <c r="M2642" s="2">
        <f t="shared" si="1408"/>
        <v>0.64651162790697669</v>
      </c>
      <c r="N2642" s="2">
        <f t="shared" si="1409"/>
        <v>0.10697674418604651</v>
      </c>
      <c r="O2642" s="2">
        <f t="shared" si="1410"/>
        <v>0.17674418604651165</v>
      </c>
      <c r="Q2642" s="1">
        <v>15</v>
      </c>
      <c r="R2642" s="1">
        <v>139</v>
      </c>
      <c r="S2642" s="1">
        <v>23</v>
      </c>
      <c r="T2642" s="1">
        <v>33</v>
      </c>
      <c r="AC2642" s="1">
        <v>5</v>
      </c>
      <c r="AI2642" s="7">
        <f t="shared" si="1411"/>
        <v>2</v>
      </c>
      <c r="AJ2642" s="7">
        <f t="shared" si="1412"/>
        <v>0</v>
      </c>
      <c r="AK2642" s="7">
        <f t="shared" si="1413"/>
        <v>0</v>
      </c>
      <c r="AL2642" s="7">
        <f t="shared" si="1414"/>
        <v>0</v>
      </c>
      <c r="AM2642" s="2">
        <f t="shared" si="1415"/>
        <v>0.15348837209302327</v>
      </c>
      <c r="AN2642" s="2">
        <f t="shared" si="1416"/>
        <v>0</v>
      </c>
      <c r="AO2642" s="2">
        <f t="shared" si="1417"/>
        <v>0</v>
      </c>
      <c r="AP2642" s="2">
        <f t="shared" si="1418"/>
        <v>0</v>
      </c>
      <c r="AR2642" t="str">
        <f t="shared" si="1403"/>
        <v>Webster</v>
      </c>
      <c r="AS2642" t="s">
        <v>1635</v>
      </c>
      <c r="AT2642">
        <v>3</v>
      </c>
      <c r="AV2642" s="91">
        <v>54</v>
      </c>
      <c r="AW2642" s="93">
        <v>101</v>
      </c>
      <c r="AX2642" s="99">
        <f t="shared" si="1419"/>
        <v>54101</v>
      </c>
      <c r="AZ2642" s="7" t="s">
        <v>3053</v>
      </c>
      <c r="BA2642" t="s">
        <v>3290</v>
      </c>
    </row>
    <row r="2643" spans="1:53" hidden="1" outlineLevel="1">
      <c r="A2643" t="s">
        <v>2635</v>
      </c>
      <c r="B2643" t="s">
        <v>1635</v>
      </c>
      <c r="C2643" s="1">
        <f t="shared" si="1404"/>
        <v>814</v>
      </c>
      <c r="D2643" s="7">
        <f>IF(P2643&gt;0,RANK(P2643,(P2643:R2643,S2643:AG2643)),0)</f>
        <v>0</v>
      </c>
      <c r="E2643" s="7">
        <f>IF(Q2643&gt;0,RANK(Q2643,(P2643:R2643,S2643:AG2643)),0)</f>
        <v>4</v>
      </c>
      <c r="F2643" s="7">
        <f>IF(R2643&gt;0,RANK(R2643,(P2643:R2643,S2643:AG2643)),0)</f>
        <v>1</v>
      </c>
      <c r="G2643" s="7">
        <f>IF(S2643&gt;0,RANK(S2643,(P2643:R2643,S2643:AG2643)),0)</f>
        <v>3</v>
      </c>
      <c r="H2643" s="48">
        <f t="shared" si="1405"/>
        <v>432</v>
      </c>
      <c r="I2643" s="163">
        <f t="shared" si="1402"/>
        <v>0.53071253071253066</v>
      </c>
      <c r="J2643" s="2"/>
      <c r="K2643" s="2">
        <f t="shared" si="1406"/>
        <v>0</v>
      </c>
      <c r="L2643" s="2">
        <f t="shared" si="1407"/>
        <v>5.2825552825552825E-2</v>
      </c>
      <c r="M2643" s="2">
        <f t="shared" si="1408"/>
        <v>0.69533169533169537</v>
      </c>
      <c r="N2643" s="2">
        <f t="shared" si="1409"/>
        <v>8.3538083538083535E-2</v>
      </c>
      <c r="O2643" s="2">
        <f t="shared" si="1410"/>
        <v>0.16830466830466831</v>
      </c>
      <c r="Q2643" s="1">
        <v>43</v>
      </c>
      <c r="R2643" s="1">
        <v>566</v>
      </c>
      <c r="S2643" s="1">
        <v>68</v>
      </c>
      <c r="T2643" s="1">
        <v>134</v>
      </c>
      <c r="AC2643" s="1">
        <v>3</v>
      </c>
      <c r="AI2643" s="7">
        <f t="shared" si="1411"/>
        <v>2</v>
      </c>
      <c r="AJ2643" s="7">
        <f t="shared" si="1412"/>
        <v>0</v>
      </c>
      <c r="AK2643" s="7">
        <f t="shared" si="1413"/>
        <v>0</v>
      </c>
      <c r="AL2643" s="7">
        <f t="shared" si="1414"/>
        <v>0</v>
      </c>
      <c r="AM2643" s="2">
        <f t="shared" si="1415"/>
        <v>0.16461916461916462</v>
      </c>
      <c r="AN2643" s="2">
        <f t="shared" si="1416"/>
        <v>0</v>
      </c>
      <c r="AO2643" s="2">
        <f t="shared" si="1417"/>
        <v>0</v>
      </c>
      <c r="AP2643" s="2">
        <f t="shared" si="1418"/>
        <v>0</v>
      </c>
      <c r="AR2643" t="str">
        <f t="shared" si="1403"/>
        <v>Wetzel</v>
      </c>
      <c r="AS2643" t="s">
        <v>1635</v>
      </c>
      <c r="AT2643">
        <v>1</v>
      </c>
      <c r="AV2643" s="91">
        <v>54</v>
      </c>
      <c r="AW2643" s="93">
        <v>103</v>
      </c>
      <c r="AX2643" s="99">
        <f t="shared" si="1419"/>
        <v>54103</v>
      </c>
      <c r="AZ2643" s="7" t="s">
        <v>3053</v>
      </c>
      <c r="BA2643" t="s">
        <v>3290</v>
      </c>
    </row>
    <row r="2644" spans="1:53" hidden="1" outlineLevel="1">
      <c r="A2644" t="s">
        <v>3195</v>
      </c>
      <c r="B2644" t="s">
        <v>1635</v>
      </c>
      <c r="C2644" s="1">
        <f t="shared" si="1404"/>
        <v>527</v>
      </c>
      <c r="D2644" s="7">
        <f>IF(P2644&gt;0,RANK(P2644,(P2644:R2644,S2644:AG2644)),0)</f>
        <v>0</v>
      </c>
      <c r="E2644" s="7">
        <f>IF(Q2644&gt;0,RANK(Q2644,(P2644:R2644,S2644:AG2644)),0)</f>
        <v>4</v>
      </c>
      <c r="F2644" s="7">
        <f>IF(R2644&gt;0,RANK(R2644,(P2644:R2644,S2644:AG2644)),0)</f>
        <v>1</v>
      </c>
      <c r="G2644" s="7">
        <f>IF(S2644&gt;0,RANK(S2644,(P2644:R2644,S2644:AG2644)),0)</f>
        <v>3</v>
      </c>
      <c r="H2644" s="48">
        <f t="shared" si="1405"/>
        <v>246</v>
      </c>
      <c r="I2644" s="163">
        <f t="shared" si="1402"/>
        <v>0.46679316888045541</v>
      </c>
      <c r="J2644" s="2"/>
      <c r="K2644" s="2">
        <f t="shared" si="1406"/>
        <v>0</v>
      </c>
      <c r="L2644" s="2">
        <f t="shared" si="1407"/>
        <v>8.9184060721062622E-2</v>
      </c>
      <c r="M2644" s="2">
        <f t="shared" si="1408"/>
        <v>0.62998102466793171</v>
      </c>
      <c r="N2644" s="2">
        <f t="shared" si="1409"/>
        <v>0.1157495256166983</v>
      </c>
      <c r="O2644" s="2">
        <f t="shared" si="1410"/>
        <v>0.16508538899430733</v>
      </c>
      <c r="Q2644" s="1">
        <v>47</v>
      </c>
      <c r="R2644" s="1">
        <v>332</v>
      </c>
      <c r="S2644" s="1">
        <v>61</v>
      </c>
      <c r="T2644" s="1">
        <v>86</v>
      </c>
      <c r="AC2644" s="1">
        <v>1</v>
      </c>
      <c r="AI2644" s="7">
        <f t="shared" si="1411"/>
        <v>2</v>
      </c>
      <c r="AJ2644" s="7">
        <f t="shared" si="1412"/>
        <v>0</v>
      </c>
      <c r="AK2644" s="7">
        <f t="shared" si="1413"/>
        <v>0</v>
      </c>
      <c r="AL2644" s="7">
        <f t="shared" si="1414"/>
        <v>0</v>
      </c>
      <c r="AM2644" s="2">
        <f t="shared" si="1415"/>
        <v>0.16318785578747627</v>
      </c>
      <c r="AN2644" s="2">
        <f t="shared" si="1416"/>
        <v>0</v>
      </c>
      <c r="AO2644" s="2">
        <f t="shared" si="1417"/>
        <v>0</v>
      </c>
      <c r="AP2644" s="2">
        <f t="shared" si="1418"/>
        <v>0</v>
      </c>
      <c r="AR2644" t="str">
        <f t="shared" si="1403"/>
        <v>Wirt</v>
      </c>
      <c r="AS2644" t="s">
        <v>1635</v>
      </c>
      <c r="AT2644">
        <v>2</v>
      </c>
      <c r="AV2644" s="91">
        <v>54</v>
      </c>
      <c r="AW2644" s="93">
        <v>105</v>
      </c>
      <c r="AX2644" s="99">
        <f t="shared" si="1419"/>
        <v>54105</v>
      </c>
      <c r="AZ2644" s="7" t="s">
        <v>3053</v>
      </c>
      <c r="BA2644" t="s">
        <v>3290</v>
      </c>
    </row>
    <row r="2645" spans="1:53" hidden="1" outlineLevel="1">
      <c r="A2645" t="s">
        <v>3377</v>
      </c>
      <c r="B2645" t="s">
        <v>1635</v>
      </c>
      <c r="C2645" s="1">
        <f t="shared" si="1404"/>
        <v>7724</v>
      </c>
      <c r="D2645" s="7">
        <f>IF(P2645&gt;0,RANK(P2645,(P2645:R2645,S2645:AG2645)),0)</f>
        <v>0</v>
      </c>
      <c r="E2645" s="7">
        <f>IF(Q2645&gt;0,RANK(Q2645,(P2645:R2645,S2645:AG2645)),0)</f>
        <v>4</v>
      </c>
      <c r="F2645" s="7">
        <f>IF(R2645&gt;0,RANK(R2645,(P2645:R2645,S2645:AG2645)),0)</f>
        <v>1</v>
      </c>
      <c r="G2645" s="7">
        <f>IF(S2645&gt;0,RANK(S2645,(P2645:R2645,S2645:AG2645)),0)</f>
        <v>2</v>
      </c>
      <c r="H2645" s="48">
        <f t="shared" si="1405"/>
        <v>4523</v>
      </c>
      <c r="I2645" s="163">
        <f t="shared" si="1402"/>
        <v>0.58557742102537547</v>
      </c>
      <c r="J2645" s="2"/>
      <c r="K2645" s="2">
        <f t="shared" si="1406"/>
        <v>0</v>
      </c>
      <c r="L2645" s="2">
        <f t="shared" si="1407"/>
        <v>6.4215432418436039E-2</v>
      </c>
      <c r="M2645" s="2">
        <f t="shared" si="1408"/>
        <v>0.70196789228379075</v>
      </c>
      <c r="N2645" s="2">
        <f t="shared" si="1409"/>
        <v>0.11639047125841533</v>
      </c>
      <c r="O2645" s="2">
        <f t="shared" si="1410"/>
        <v>0.11742620403935784</v>
      </c>
      <c r="Q2645" s="1">
        <v>496</v>
      </c>
      <c r="R2645" s="1">
        <v>5422</v>
      </c>
      <c r="S2645" s="1">
        <v>899</v>
      </c>
      <c r="T2645" s="1">
        <v>828</v>
      </c>
      <c r="AC2645" s="1">
        <v>79</v>
      </c>
      <c r="AI2645" s="7">
        <f t="shared" si="1411"/>
        <v>3</v>
      </c>
      <c r="AJ2645" s="7">
        <f t="shared" si="1412"/>
        <v>0</v>
      </c>
      <c r="AK2645" s="7">
        <f t="shared" si="1413"/>
        <v>0</v>
      </c>
      <c r="AL2645" s="7">
        <f t="shared" si="1414"/>
        <v>0</v>
      </c>
      <c r="AM2645" s="2">
        <f t="shared" si="1415"/>
        <v>0.10719834282755049</v>
      </c>
      <c r="AN2645" s="2">
        <f t="shared" si="1416"/>
        <v>0</v>
      </c>
      <c r="AO2645" s="2">
        <f t="shared" si="1417"/>
        <v>0</v>
      </c>
      <c r="AP2645" s="2">
        <f t="shared" si="1418"/>
        <v>0</v>
      </c>
      <c r="AR2645" t="str">
        <f t="shared" si="1403"/>
        <v>Wood</v>
      </c>
      <c r="AS2645" t="s">
        <v>1635</v>
      </c>
      <c r="AT2645">
        <v>1</v>
      </c>
      <c r="AV2645" s="91">
        <v>54</v>
      </c>
      <c r="AW2645" s="93">
        <v>107</v>
      </c>
      <c r="AX2645" s="99">
        <f t="shared" si="1419"/>
        <v>54107</v>
      </c>
      <c r="AZ2645" s="7" t="s">
        <v>3053</v>
      </c>
      <c r="BA2645" t="s">
        <v>3290</v>
      </c>
    </row>
    <row r="2646" spans="1:53" hidden="1" outlineLevel="1">
      <c r="A2646" t="s">
        <v>1367</v>
      </c>
      <c r="B2646" t="s">
        <v>1635</v>
      </c>
      <c r="C2646" s="1">
        <f t="shared" si="1404"/>
        <v>815</v>
      </c>
      <c r="D2646" s="7">
        <f>IF(P2646&gt;0,RANK(P2646,(P2646:R2646,S2646:AG2646)),0)</f>
        <v>0</v>
      </c>
      <c r="E2646" s="7">
        <f>IF(Q2646&gt;0,RANK(Q2646,(P2646:R2646,S2646:AG2646)),0)</f>
        <v>4</v>
      </c>
      <c r="F2646" s="7">
        <f>IF(R2646&gt;0,RANK(R2646,(P2646:R2646,S2646:AG2646)),0)</f>
        <v>1</v>
      </c>
      <c r="G2646" s="7">
        <f>IF(S2646&gt;0,RANK(S2646,(P2646:R2646,S2646:AG2646)),0)</f>
        <v>3</v>
      </c>
      <c r="H2646" s="48">
        <f t="shared" si="1405"/>
        <v>542</v>
      </c>
      <c r="I2646" s="163">
        <f t="shared" si="1402"/>
        <v>0.66503067484662581</v>
      </c>
      <c r="J2646" s="2"/>
      <c r="K2646" s="2">
        <f t="shared" si="1406"/>
        <v>0</v>
      </c>
      <c r="L2646" s="2">
        <f t="shared" si="1407"/>
        <v>6.8711656441717797E-2</v>
      </c>
      <c r="M2646" s="2">
        <f t="shared" si="1408"/>
        <v>0.75582822085889567</v>
      </c>
      <c r="N2646" s="2">
        <f t="shared" si="1409"/>
        <v>7.6073619631901845E-2</v>
      </c>
      <c r="O2646" s="2">
        <f t="shared" si="1410"/>
        <v>9.9386503067484644E-2</v>
      </c>
      <c r="Q2646" s="1">
        <v>56</v>
      </c>
      <c r="R2646" s="1">
        <v>616</v>
      </c>
      <c r="S2646" s="1">
        <v>62</v>
      </c>
      <c r="T2646" s="1">
        <v>74</v>
      </c>
      <c r="AC2646" s="1">
        <v>7</v>
      </c>
      <c r="AI2646" s="7">
        <f t="shared" si="1411"/>
        <v>2</v>
      </c>
      <c r="AJ2646" s="7">
        <f t="shared" si="1412"/>
        <v>0</v>
      </c>
      <c r="AK2646" s="7">
        <f t="shared" si="1413"/>
        <v>0</v>
      </c>
      <c r="AL2646" s="7">
        <f t="shared" si="1414"/>
        <v>0</v>
      </c>
      <c r="AM2646" s="2">
        <f t="shared" si="1415"/>
        <v>9.0797546012269942E-2</v>
      </c>
      <c r="AN2646" s="2">
        <f t="shared" si="1416"/>
        <v>0</v>
      </c>
      <c r="AO2646" s="2">
        <f t="shared" si="1417"/>
        <v>0</v>
      </c>
      <c r="AP2646" s="2">
        <f t="shared" si="1418"/>
        <v>0</v>
      </c>
      <c r="AR2646" t="str">
        <f t="shared" si="1403"/>
        <v>Wyoming</v>
      </c>
      <c r="AS2646" t="s">
        <v>1635</v>
      </c>
      <c r="AT2646">
        <v>3</v>
      </c>
      <c r="AV2646" s="91">
        <v>54</v>
      </c>
      <c r="AW2646" s="93">
        <v>109</v>
      </c>
      <c r="AX2646" s="99">
        <f t="shared" si="1419"/>
        <v>54109</v>
      </c>
      <c r="AZ2646" s="7" t="s">
        <v>3053</v>
      </c>
      <c r="BA2646" t="s">
        <v>3290</v>
      </c>
    </row>
    <row r="2647" spans="1:53" collapsed="1">
      <c r="A2647" t="s">
        <v>1636</v>
      </c>
      <c r="B2647" t="s">
        <v>1136</v>
      </c>
      <c r="C2647" s="1">
        <f t="shared" si="1404"/>
        <v>112416</v>
      </c>
      <c r="D2647" s="7">
        <f>IF(P2647&gt;0,RANK(P2647,(P2647:R2647,S2647:AG2647)),0)</f>
        <v>0</v>
      </c>
      <c r="E2647" s="7">
        <f>IF(Q2647&gt;0,RANK(Q2647,(P2647:R2647,S2647:AG2647)),0)</f>
        <v>4</v>
      </c>
      <c r="F2647" s="7">
        <f>IF(R2647&gt;0,RANK(R2647,(P2647:R2647,S2647:AG2647)),0)</f>
        <v>1</v>
      </c>
      <c r="G2647" s="7">
        <f>IF(S2647&gt;0,RANK(S2647,(P2647:R2647,S2647:AG2647)),0)</f>
        <v>3</v>
      </c>
      <c r="H2647" s="48">
        <f t="shared" si="1405"/>
        <v>64607</v>
      </c>
      <c r="I2647" s="163">
        <f t="shared" si="1402"/>
        <v>0.57471356390549388</v>
      </c>
      <c r="J2647" s="2"/>
      <c r="K2647" s="2">
        <f t="shared" si="1406"/>
        <v>0</v>
      </c>
      <c r="L2647" s="2">
        <f t="shared" si="1407"/>
        <v>6.2944776544264155E-2</v>
      </c>
      <c r="M2647" s="2">
        <f t="shared" si="1408"/>
        <v>0.69560382863649306</v>
      </c>
      <c r="N2647" s="2">
        <f t="shared" si="1409"/>
        <v>0.1104113293481355</v>
      </c>
      <c r="O2647" s="2">
        <f t="shared" si="1410"/>
        <v>0.13104006547110733</v>
      </c>
      <c r="Q2647" s="1">
        <f>SUM(Q2592:Q2646)</f>
        <v>7076</v>
      </c>
      <c r="R2647" s="1">
        <f>SUM(R2592:R2646)</f>
        <v>78197</v>
      </c>
      <c r="S2647" s="1">
        <f>SUM(S2592:S2646)</f>
        <v>12412</v>
      </c>
      <c r="T2647" s="1">
        <f>SUM(T2592:T2646)</f>
        <v>13590</v>
      </c>
      <c r="AC2647" s="1">
        <f>SUM(AC2592:AC2646)</f>
        <v>1141</v>
      </c>
      <c r="AI2647" s="7">
        <f t="shared" si="1411"/>
        <v>2</v>
      </c>
      <c r="AJ2647" s="7">
        <f t="shared" si="1412"/>
        <v>0</v>
      </c>
      <c r="AK2647" s="7">
        <f t="shared" si="1413"/>
        <v>0</v>
      </c>
      <c r="AL2647" s="7">
        <f t="shared" si="1414"/>
        <v>0</v>
      </c>
      <c r="AM2647" s="2">
        <f t="shared" si="1415"/>
        <v>0.12089026473099915</v>
      </c>
      <c r="AN2647" s="2">
        <f t="shared" si="1416"/>
        <v>0</v>
      </c>
      <c r="AO2647" s="2">
        <f t="shared" si="1417"/>
        <v>0</v>
      </c>
      <c r="AP2647" s="2">
        <f t="shared" si="1418"/>
        <v>0</v>
      </c>
      <c r="AR2647" t="str">
        <f t="shared" si="1403"/>
        <v>West Virginia</v>
      </c>
      <c r="AS2647" t="s">
        <v>1136</v>
      </c>
      <c r="AV2647" s="91">
        <v>54</v>
      </c>
      <c r="AW2647" s="93"/>
      <c r="AX2647" s="91">
        <v>54</v>
      </c>
      <c r="AZ2647" s="7" t="s">
        <v>1662</v>
      </c>
      <c r="BA2647" t="s">
        <v>3290</v>
      </c>
    </row>
    <row r="2648" spans="1:53">
      <c r="C2648" s="1"/>
      <c r="E2648" s="7"/>
      <c r="F2648" s="7"/>
      <c r="G2648" s="7"/>
      <c r="H2648" s="48"/>
      <c r="I2648" s="163"/>
      <c r="J2648" s="2"/>
      <c r="AI2648" s="7"/>
      <c r="AJ2648" s="7"/>
      <c r="AK2648" s="7"/>
      <c r="AL2648" s="7"/>
      <c r="AV2648" s="91"/>
      <c r="AW2648" s="93"/>
    </row>
    <row r="2649" spans="1:53" hidden="1" outlineLevel="1">
      <c r="A2649" t="s">
        <v>645</v>
      </c>
      <c r="B2649" t="s">
        <v>3071</v>
      </c>
      <c r="C2649" s="1">
        <f>SUM(P2649:AG2649)</f>
        <v>2608</v>
      </c>
      <c r="D2649" s="7">
        <f>IF(P2649&gt;0,RANK(P2649,(P2649:R2649,S2649:AG2649)),0)</f>
        <v>7</v>
      </c>
      <c r="E2649" s="7">
        <f>IF(Q2649&gt;0,RANK(Q2649,(P2649:R2649,S2649:AG2649)),0)</f>
        <v>4</v>
      </c>
      <c r="F2649" s="7">
        <f>IF(R2649&gt;0,RANK(R2649,(P2649:R2649,S2649:AG2649)),0)</f>
        <v>1</v>
      </c>
      <c r="G2649" s="7">
        <f>IF(S2649&gt;0,RANK(S2649,(P2649:R2649,S2649:AG2649)),0)</f>
        <v>3</v>
      </c>
      <c r="H2649" s="48">
        <f t="shared" ref="H2649:H2680" si="1420">MAX(P2649:Y2649)-LARGE(P2649:Y2649,2)</f>
        <v>189</v>
      </c>
      <c r="I2649" s="163">
        <f t="shared" si="1402"/>
        <v>7.2469325153374231E-2</v>
      </c>
      <c r="J2649" s="2"/>
      <c r="K2649" s="2">
        <f t="shared" ref="K2649:K2680" si="1421">IF($C2649=0,"-",P2649/$C2649)</f>
        <v>5.3680981595092027E-3</v>
      </c>
      <c r="L2649" s="2">
        <f t="shared" ref="L2649:L2680" si="1422">IF($C2649=0,"-",Q2649/$C2649)</f>
        <v>8.0138036809815946E-2</v>
      </c>
      <c r="M2649" s="2">
        <f t="shared" ref="M2649:M2680" si="1423">IF($C2649=0,"-",R2649/$C2649)</f>
        <v>0.4160276073619632</v>
      </c>
      <c r="N2649" s="2">
        <f t="shared" si="1409"/>
        <v>0.13650306748466257</v>
      </c>
      <c r="O2649" s="2">
        <f t="shared" si="1410"/>
        <v>0.3619631901840491</v>
      </c>
      <c r="P2649" s="1">
        <v>14</v>
      </c>
      <c r="Q2649" s="1">
        <v>209</v>
      </c>
      <c r="R2649" s="1">
        <v>1085</v>
      </c>
      <c r="S2649" s="1">
        <v>356</v>
      </c>
      <c r="T2649" s="1">
        <v>896</v>
      </c>
      <c r="V2649" s="1">
        <v>27</v>
      </c>
      <c r="Y2649" s="1">
        <v>18</v>
      </c>
      <c r="AA2649" s="1">
        <v>3</v>
      </c>
      <c r="AI2649" s="7">
        <f t="shared" ref="AI2649:AI2680" si="1424">IF(T2649&gt;0,RANK(T2649,(P2649:Z2649)),0)</f>
        <v>2</v>
      </c>
      <c r="AJ2649" s="7">
        <f t="shared" ref="AJ2649:AJ2680" si="1425">IF(U2649&gt;0,RANK(U2649,(P2649:Z2649)),0)</f>
        <v>0</v>
      </c>
      <c r="AK2649" s="7">
        <f t="shared" ref="AK2649:AK2680" si="1426">IF(V2649&gt;0,RANK(V2649,(P2649:Z2649)),0)</f>
        <v>5</v>
      </c>
      <c r="AL2649" s="7">
        <f t="shared" ref="AL2649:AL2680" si="1427">IF(W2649&gt;0,RANK(W2649,(P2649:Z2649)),0)</f>
        <v>0</v>
      </c>
      <c r="AM2649" s="2">
        <f t="shared" ref="AM2649:AM2680" si="1428">IF($C2649=0,"-",T2649/$C2649)</f>
        <v>0.34355828220858897</v>
      </c>
      <c r="AN2649" s="2">
        <f t="shared" ref="AN2649:AN2680" si="1429">IF($C2649=0,"-",U2649/$C2649)</f>
        <v>0</v>
      </c>
      <c r="AO2649" s="2">
        <f t="shared" ref="AO2649:AO2680" si="1430">IF($C2649=0,"-",V2649/$C2649)</f>
        <v>1.0352760736196318E-2</v>
      </c>
      <c r="AP2649" s="2">
        <f t="shared" ref="AP2649:AP2680" si="1431">IF($C2649=0,"-",W2649/$C2649)</f>
        <v>0</v>
      </c>
      <c r="AR2649" t="str">
        <f t="shared" si="1403"/>
        <v>Adams</v>
      </c>
      <c r="AS2649" t="s">
        <v>3071</v>
      </c>
      <c r="AT2649" s="48">
        <v>3</v>
      </c>
      <c r="AV2649" s="91">
        <v>55</v>
      </c>
      <c r="AW2649" s="93">
        <v>1</v>
      </c>
      <c r="AX2649" s="99">
        <f t="shared" ref="AX2649:AX2680" si="1432">AV2649*1000+AW2649</f>
        <v>55001</v>
      </c>
      <c r="AZ2649" s="7" t="s">
        <v>3053</v>
      </c>
      <c r="BA2649" t="s">
        <v>3290</v>
      </c>
    </row>
    <row r="2650" spans="1:53" hidden="1" outlineLevel="1">
      <c r="A2650" t="s">
        <v>3338</v>
      </c>
      <c r="B2650" t="s">
        <v>3071</v>
      </c>
      <c r="C2650" s="1">
        <f t="shared" ref="C2650:C2680" si="1433">SUM(P2650:AG2650)</f>
        <v>1878</v>
      </c>
      <c r="D2650" s="7">
        <f>IF(P2650&gt;0,RANK(P2650,(P2650:R2650,S2650:AG2650)),0)</f>
        <v>7</v>
      </c>
      <c r="E2650" s="7">
        <f>IF(Q2650&gt;0,RANK(Q2650,(P2650:R2650,S2650:AG2650)),0)</f>
        <v>4</v>
      </c>
      <c r="F2650" s="7">
        <f>IF(R2650&gt;0,RANK(R2650,(P2650:R2650,S2650:AG2650)),0)</f>
        <v>2</v>
      </c>
      <c r="G2650" s="7">
        <f>IF(S2650&gt;0,RANK(S2650,(P2650:R2650,S2650:AG2650)),0)</f>
        <v>3</v>
      </c>
      <c r="H2650" s="48">
        <f t="shared" si="1420"/>
        <v>316</v>
      </c>
      <c r="I2650" s="163">
        <f t="shared" si="1402"/>
        <v>0.16826411075612355</v>
      </c>
      <c r="J2650" s="2"/>
      <c r="K2650" s="2">
        <f t="shared" si="1421"/>
        <v>1.0117145899893504E-2</v>
      </c>
      <c r="L2650" s="2">
        <f t="shared" si="1422"/>
        <v>7.5079872204472847E-2</v>
      </c>
      <c r="M2650" s="2">
        <f t="shared" si="1423"/>
        <v>0.29233226837060705</v>
      </c>
      <c r="N2650" s="2">
        <f t="shared" si="1409"/>
        <v>0.13471778487752928</v>
      </c>
      <c r="O2650" s="2">
        <f t="shared" si="1410"/>
        <v>0.4877529286474972</v>
      </c>
      <c r="P2650" s="1">
        <v>19</v>
      </c>
      <c r="Q2650" s="1">
        <v>141</v>
      </c>
      <c r="R2650" s="1">
        <v>549</v>
      </c>
      <c r="S2650" s="1">
        <v>253</v>
      </c>
      <c r="T2650" s="1">
        <v>865</v>
      </c>
      <c r="V2650" s="1">
        <v>20</v>
      </c>
      <c r="Y2650" s="1">
        <v>23</v>
      </c>
      <c r="AA2650" s="1">
        <v>8</v>
      </c>
      <c r="AI2650" s="7">
        <f t="shared" si="1424"/>
        <v>1</v>
      </c>
      <c r="AJ2650" s="7">
        <f t="shared" si="1425"/>
        <v>0</v>
      </c>
      <c r="AK2650" s="7">
        <f t="shared" si="1426"/>
        <v>6</v>
      </c>
      <c r="AL2650" s="7">
        <f t="shared" si="1427"/>
        <v>0</v>
      </c>
      <c r="AM2650" s="2">
        <f t="shared" si="1428"/>
        <v>0.46059637912673057</v>
      </c>
      <c r="AN2650" s="2">
        <f t="shared" si="1429"/>
        <v>0</v>
      </c>
      <c r="AO2650" s="2">
        <f t="shared" si="1430"/>
        <v>1.0649627263045794E-2</v>
      </c>
      <c r="AP2650" s="2">
        <f t="shared" si="1431"/>
        <v>0</v>
      </c>
      <c r="AR2650" t="str">
        <f t="shared" si="1403"/>
        <v>Ashland</v>
      </c>
      <c r="AS2650" t="s">
        <v>3071</v>
      </c>
      <c r="AT2650" s="48">
        <v>7</v>
      </c>
      <c r="AV2650" s="91">
        <v>55</v>
      </c>
      <c r="AW2650" s="93">
        <v>3</v>
      </c>
      <c r="AX2650" s="99">
        <f t="shared" si="1432"/>
        <v>55003</v>
      </c>
      <c r="AZ2650" s="7" t="s">
        <v>3053</v>
      </c>
      <c r="BA2650" t="s">
        <v>3290</v>
      </c>
    </row>
    <row r="2651" spans="1:53" hidden="1" outlineLevel="1">
      <c r="A2651" t="s">
        <v>1756</v>
      </c>
      <c r="B2651" t="s">
        <v>3071</v>
      </c>
      <c r="C2651" s="1">
        <f t="shared" si="1433"/>
        <v>5653</v>
      </c>
      <c r="D2651" s="7">
        <f>IF(P2651&gt;0,RANK(P2651,(P2651:R2651,S2651:AG2651)),0)</f>
        <v>7</v>
      </c>
      <c r="E2651" s="7">
        <f>IF(Q2651&gt;0,RANK(Q2651,(P2651:R2651,S2651:AG2651)),0)</f>
        <v>4</v>
      </c>
      <c r="F2651" s="7">
        <f>IF(R2651&gt;0,RANK(R2651,(P2651:R2651,S2651:AG2651)),0)</f>
        <v>2</v>
      </c>
      <c r="G2651" s="7">
        <f>IF(S2651&gt;0,RANK(S2651,(P2651:R2651,S2651:AG2651)),0)</f>
        <v>3</v>
      </c>
      <c r="H2651" s="48">
        <f t="shared" si="1420"/>
        <v>743</v>
      </c>
      <c r="I2651" s="163">
        <f t="shared" si="1402"/>
        <v>0.13143463647620732</v>
      </c>
      <c r="J2651" s="2"/>
      <c r="K2651" s="2">
        <f t="shared" si="1421"/>
        <v>4.9531222359808953E-3</v>
      </c>
      <c r="L2651" s="2">
        <f t="shared" si="1422"/>
        <v>7.4296833539713433E-2</v>
      </c>
      <c r="M2651" s="2">
        <f t="shared" si="1423"/>
        <v>0.33999646205554573</v>
      </c>
      <c r="N2651" s="2">
        <f t="shared" si="1409"/>
        <v>9.4463116929064214E-2</v>
      </c>
      <c r="O2651" s="2">
        <f t="shared" si="1410"/>
        <v>0.48629046523969571</v>
      </c>
      <c r="P2651" s="1">
        <v>28</v>
      </c>
      <c r="Q2651" s="1">
        <v>420</v>
      </c>
      <c r="R2651" s="1">
        <v>1922</v>
      </c>
      <c r="S2651" s="1">
        <v>534</v>
      </c>
      <c r="T2651" s="1">
        <v>2665</v>
      </c>
      <c r="V2651" s="1">
        <v>41</v>
      </c>
      <c r="Y2651" s="1">
        <v>35</v>
      </c>
      <c r="AA2651" s="1">
        <v>8</v>
      </c>
      <c r="AI2651" s="7">
        <f t="shared" si="1424"/>
        <v>1</v>
      </c>
      <c r="AJ2651" s="7">
        <f t="shared" si="1425"/>
        <v>0</v>
      </c>
      <c r="AK2651" s="7">
        <f t="shared" si="1426"/>
        <v>5</v>
      </c>
      <c r="AL2651" s="7">
        <f t="shared" si="1427"/>
        <v>0</v>
      </c>
      <c r="AM2651" s="2">
        <f t="shared" si="1428"/>
        <v>0.47143109853175308</v>
      </c>
      <c r="AN2651" s="2">
        <f t="shared" si="1429"/>
        <v>0</v>
      </c>
      <c r="AO2651" s="2">
        <f t="shared" si="1430"/>
        <v>7.2527861312577388E-3</v>
      </c>
      <c r="AP2651" s="2">
        <f t="shared" si="1431"/>
        <v>0</v>
      </c>
      <c r="AR2651" t="str">
        <f t="shared" si="1403"/>
        <v>Barron</v>
      </c>
      <c r="AS2651" t="s">
        <v>3071</v>
      </c>
      <c r="AT2651" s="48">
        <v>7</v>
      </c>
      <c r="AV2651" s="91">
        <v>55</v>
      </c>
      <c r="AW2651" s="93">
        <v>5</v>
      </c>
      <c r="AX2651" s="99">
        <f t="shared" si="1432"/>
        <v>55005</v>
      </c>
      <c r="AZ2651" s="7" t="s">
        <v>3053</v>
      </c>
      <c r="BA2651" t="s">
        <v>3290</v>
      </c>
    </row>
    <row r="2652" spans="1:53" hidden="1" outlineLevel="1">
      <c r="A2652" t="s">
        <v>1414</v>
      </c>
      <c r="B2652" t="s">
        <v>3071</v>
      </c>
      <c r="C2652" s="1">
        <f t="shared" si="1433"/>
        <v>2433</v>
      </c>
      <c r="D2652" s="7">
        <f>IF(P2652&gt;0,RANK(P2652,(P2652:R2652,S2652:AG2652)),0)</f>
        <v>5</v>
      </c>
      <c r="E2652" s="7">
        <f>IF(Q2652&gt;0,RANK(Q2652,(P2652:R2652,S2652:AG2652)),0)</f>
        <v>4</v>
      </c>
      <c r="F2652" s="7">
        <f>IF(R2652&gt;0,RANK(R2652,(P2652:R2652,S2652:AG2652)),0)</f>
        <v>2</v>
      </c>
      <c r="G2652" s="7">
        <f>IF(S2652&gt;0,RANK(S2652,(P2652:R2652,S2652:AG2652)),0)</f>
        <v>3</v>
      </c>
      <c r="H2652" s="48">
        <f t="shared" si="1420"/>
        <v>192</v>
      </c>
      <c r="I2652" s="163">
        <f t="shared" si="1402"/>
        <v>7.8914919852034526E-2</v>
      </c>
      <c r="J2652" s="2"/>
      <c r="K2652" s="2">
        <f t="shared" si="1421"/>
        <v>1.3974517057131115E-2</v>
      </c>
      <c r="L2652" s="2">
        <f t="shared" si="1422"/>
        <v>8.5491163173037399E-2</v>
      </c>
      <c r="M2652" s="2">
        <f t="shared" si="1423"/>
        <v>0.33908754623921084</v>
      </c>
      <c r="N2652" s="2">
        <f t="shared" si="1409"/>
        <v>0.12330456226880394</v>
      </c>
      <c r="O2652" s="2">
        <f t="shared" si="1410"/>
        <v>0.43814221126181663</v>
      </c>
      <c r="P2652" s="1">
        <v>34</v>
      </c>
      <c r="Q2652" s="1">
        <v>208</v>
      </c>
      <c r="R2652" s="1">
        <v>825</v>
      </c>
      <c r="S2652" s="1">
        <v>300</v>
      </c>
      <c r="T2652" s="1">
        <v>1017</v>
      </c>
      <c r="V2652" s="1">
        <v>26</v>
      </c>
      <c r="Y2652" s="1">
        <v>18</v>
      </c>
      <c r="AA2652" s="1">
        <v>5</v>
      </c>
      <c r="AI2652" s="7">
        <f t="shared" si="1424"/>
        <v>1</v>
      </c>
      <c r="AJ2652" s="7">
        <f t="shared" si="1425"/>
        <v>0</v>
      </c>
      <c r="AK2652" s="7">
        <f t="shared" si="1426"/>
        <v>6</v>
      </c>
      <c r="AL2652" s="7">
        <f t="shared" si="1427"/>
        <v>0</v>
      </c>
      <c r="AM2652" s="2">
        <f t="shared" si="1428"/>
        <v>0.41800246609124536</v>
      </c>
      <c r="AN2652" s="2">
        <f t="shared" si="1429"/>
        <v>0</v>
      </c>
      <c r="AO2652" s="2">
        <f t="shared" si="1430"/>
        <v>1.0686395396629675E-2</v>
      </c>
      <c r="AP2652" s="2">
        <f t="shared" si="1431"/>
        <v>0</v>
      </c>
      <c r="AR2652" t="str">
        <f t="shared" si="1403"/>
        <v>Bayfield</v>
      </c>
      <c r="AS2652" t="s">
        <v>3071</v>
      </c>
      <c r="AT2652" s="48">
        <v>7</v>
      </c>
      <c r="AV2652" s="91">
        <v>55</v>
      </c>
      <c r="AW2652" s="93">
        <v>7</v>
      </c>
      <c r="AX2652" s="99">
        <f t="shared" si="1432"/>
        <v>55007</v>
      </c>
      <c r="AZ2652" s="7" t="s">
        <v>3053</v>
      </c>
      <c r="BA2652" t="s">
        <v>3290</v>
      </c>
    </row>
    <row r="2653" spans="1:53" hidden="1" outlineLevel="1">
      <c r="A2653" t="s">
        <v>2705</v>
      </c>
      <c r="B2653" t="s">
        <v>3071</v>
      </c>
      <c r="C2653" s="1">
        <f t="shared" si="1433"/>
        <v>34086</v>
      </c>
      <c r="D2653" s="7">
        <f>IF(P2653&gt;0,RANK(P2653,(P2653:R2653,S2653:AG2653)),0)</f>
        <v>7</v>
      </c>
      <c r="E2653" s="7">
        <f>IF(Q2653&gt;0,RANK(Q2653,(P2653:R2653,S2653:AG2653)),0)</f>
        <v>4</v>
      </c>
      <c r="F2653" s="7">
        <f>IF(R2653&gt;0,RANK(R2653,(P2653:R2653,S2653:AG2653)),0)</f>
        <v>2</v>
      </c>
      <c r="G2653" s="7">
        <f>IF(S2653&gt;0,RANK(S2653,(P2653:R2653,S2653:AG2653)),0)</f>
        <v>3</v>
      </c>
      <c r="H2653" s="48">
        <f t="shared" si="1420"/>
        <v>2328</v>
      </c>
      <c r="I2653" s="163">
        <f t="shared" si="1402"/>
        <v>6.8297834888223899E-2</v>
      </c>
      <c r="J2653" s="2"/>
      <c r="K2653" s="2">
        <f t="shared" si="1421"/>
        <v>5.4274482192102329E-3</v>
      </c>
      <c r="L2653" s="2">
        <f t="shared" si="1422"/>
        <v>7.2170392536525255E-2</v>
      </c>
      <c r="M2653" s="2">
        <f t="shared" si="1423"/>
        <v>0.36759960100921202</v>
      </c>
      <c r="N2653" s="2">
        <f t="shared" si="1409"/>
        <v>0.10309217860705275</v>
      </c>
      <c r="O2653" s="2">
        <f t="shared" si="1410"/>
        <v>0.45171037962799965</v>
      </c>
      <c r="P2653" s="1">
        <v>185</v>
      </c>
      <c r="Q2653" s="1">
        <v>2460</v>
      </c>
      <c r="R2653" s="1">
        <v>12530</v>
      </c>
      <c r="S2653" s="1">
        <v>3514</v>
      </c>
      <c r="T2653" s="1">
        <v>14858</v>
      </c>
      <c r="V2653" s="1">
        <v>268</v>
      </c>
      <c r="Y2653" s="1">
        <v>200</v>
      </c>
      <c r="AA2653" s="1">
        <v>71</v>
      </c>
      <c r="AI2653" s="7">
        <f t="shared" si="1424"/>
        <v>1</v>
      </c>
      <c r="AJ2653" s="7">
        <f t="shared" si="1425"/>
        <v>0</v>
      </c>
      <c r="AK2653" s="7">
        <f t="shared" si="1426"/>
        <v>5</v>
      </c>
      <c r="AL2653" s="7">
        <f t="shared" si="1427"/>
        <v>0</v>
      </c>
      <c r="AM2653" s="2">
        <f t="shared" si="1428"/>
        <v>0.4358974358974359</v>
      </c>
      <c r="AN2653" s="2">
        <f t="shared" si="1429"/>
        <v>0</v>
      </c>
      <c r="AO2653" s="2">
        <f t="shared" si="1430"/>
        <v>7.8624655283694184E-3</v>
      </c>
      <c r="AP2653" s="2">
        <f t="shared" si="1431"/>
        <v>0</v>
      </c>
      <c r="AR2653" t="str">
        <f t="shared" si="1403"/>
        <v>Brown</v>
      </c>
      <c r="AS2653" t="s">
        <v>3071</v>
      </c>
      <c r="AT2653" s="48">
        <v>8</v>
      </c>
      <c r="AV2653" s="91">
        <v>55</v>
      </c>
      <c r="AW2653" s="93">
        <v>9</v>
      </c>
      <c r="AX2653" s="99">
        <f t="shared" si="1432"/>
        <v>55009</v>
      </c>
      <c r="AZ2653" s="7" t="s">
        <v>3053</v>
      </c>
      <c r="BA2653" t="s">
        <v>3290</v>
      </c>
    </row>
    <row r="2654" spans="1:53" hidden="1" outlineLevel="1">
      <c r="A2654" t="s">
        <v>2581</v>
      </c>
      <c r="B2654" t="s">
        <v>3071</v>
      </c>
      <c r="C2654" s="1">
        <f t="shared" si="1433"/>
        <v>1856</v>
      </c>
      <c r="D2654" s="7">
        <f>IF(P2654&gt;0,RANK(P2654,(P2654:R2654,S2654:AG2654)),0)</f>
        <v>7</v>
      </c>
      <c r="E2654" s="7">
        <f>IF(Q2654&gt;0,RANK(Q2654,(P2654:R2654,S2654:AG2654)),0)</f>
        <v>3</v>
      </c>
      <c r="F2654" s="7">
        <f>IF(R2654&gt;0,RANK(R2654,(P2654:R2654,S2654:AG2654)),0)</f>
        <v>2</v>
      </c>
      <c r="G2654" s="7">
        <f>IF(S2654&gt;0,RANK(S2654,(P2654:R2654,S2654:AG2654)),0)</f>
        <v>4</v>
      </c>
      <c r="H2654" s="48">
        <f t="shared" si="1420"/>
        <v>42</v>
      </c>
      <c r="I2654" s="163">
        <f t="shared" si="1402"/>
        <v>2.2629310344827586E-2</v>
      </c>
      <c r="J2654" s="2"/>
      <c r="K2654" s="2">
        <f t="shared" si="1421"/>
        <v>6.4655172413793103E-3</v>
      </c>
      <c r="L2654" s="2">
        <f t="shared" si="1422"/>
        <v>0.12015086206896551</v>
      </c>
      <c r="M2654" s="2">
        <f t="shared" si="1423"/>
        <v>0.35183189655172414</v>
      </c>
      <c r="N2654" s="2">
        <f t="shared" si="1409"/>
        <v>0.11691810344827586</v>
      </c>
      <c r="O2654" s="2">
        <f t="shared" si="1410"/>
        <v>0.40463362068965519</v>
      </c>
      <c r="P2654" s="1">
        <v>12</v>
      </c>
      <c r="Q2654" s="1">
        <v>223</v>
      </c>
      <c r="R2654" s="1">
        <v>653</v>
      </c>
      <c r="S2654" s="1">
        <v>217</v>
      </c>
      <c r="T2654" s="1">
        <v>695</v>
      </c>
      <c r="V2654" s="1">
        <v>39</v>
      </c>
      <c r="Y2654" s="1">
        <v>15</v>
      </c>
      <c r="AA2654" s="1">
        <v>2</v>
      </c>
      <c r="AI2654" s="7">
        <f t="shared" si="1424"/>
        <v>1</v>
      </c>
      <c r="AJ2654" s="7">
        <f t="shared" si="1425"/>
        <v>0</v>
      </c>
      <c r="AK2654" s="7">
        <f t="shared" si="1426"/>
        <v>5</v>
      </c>
      <c r="AL2654" s="7">
        <f t="shared" si="1427"/>
        <v>0</v>
      </c>
      <c r="AM2654" s="2">
        <f t="shared" si="1428"/>
        <v>0.37446120689655171</v>
      </c>
      <c r="AN2654" s="2">
        <f t="shared" si="1429"/>
        <v>0</v>
      </c>
      <c r="AO2654" s="2">
        <f t="shared" si="1430"/>
        <v>2.1012931034482759E-2</v>
      </c>
      <c r="AP2654" s="2">
        <f t="shared" si="1431"/>
        <v>0</v>
      </c>
      <c r="AR2654" t="str">
        <f t="shared" si="1403"/>
        <v>Buffalo</v>
      </c>
      <c r="AS2654" t="s">
        <v>3071</v>
      </c>
      <c r="AT2654" s="48">
        <v>3</v>
      </c>
      <c r="AV2654" s="91">
        <v>55</v>
      </c>
      <c r="AW2654" s="93">
        <v>11</v>
      </c>
      <c r="AX2654" s="99">
        <f t="shared" si="1432"/>
        <v>55011</v>
      </c>
      <c r="AZ2654" s="7" t="s">
        <v>3053</v>
      </c>
      <c r="BA2654" t="s">
        <v>3290</v>
      </c>
    </row>
    <row r="2655" spans="1:53" hidden="1" outlineLevel="1">
      <c r="A2655" t="s">
        <v>1678</v>
      </c>
      <c r="B2655" t="s">
        <v>3071</v>
      </c>
      <c r="C2655" s="1">
        <f t="shared" si="1433"/>
        <v>1950</v>
      </c>
      <c r="D2655" s="7">
        <f>IF(P2655&gt;0,RANK(P2655,(P2655:R2655,S2655:AG2655)),0)</f>
        <v>5</v>
      </c>
      <c r="E2655" s="7">
        <f>IF(Q2655&gt;0,RANK(Q2655,(P2655:R2655,S2655:AG2655)),0)</f>
        <v>4</v>
      </c>
      <c r="F2655" s="7">
        <f>IF(R2655&gt;0,RANK(R2655,(P2655:R2655,S2655:AG2655)),0)</f>
        <v>2</v>
      </c>
      <c r="G2655" s="7">
        <f>IF(S2655&gt;0,RANK(S2655,(P2655:R2655,S2655:AG2655)),0)</f>
        <v>3</v>
      </c>
      <c r="H2655" s="48">
        <f t="shared" si="1420"/>
        <v>180</v>
      </c>
      <c r="I2655" s="163">
        <f t="shared" si="1402"/>
        <v>9.2307692307692313E-2</v>
      </c>
      <c r="J2655" s="2"/>
      <c r="K2655" s="2">
        <f t="shared" si="1421"/>
        <v>7.6923076923076927E-3</v>
      </c>
      <c r="L2655" s="2">
        <f t="shared" si="1422"/>
        <v>7.9487179487179482E-2</v>
      </c>
      <c r="M2655" s="2">
        <f t="shared" si="1423"/>
        <v>0.35333333333333333</v>
      </c>
      <c r="N2655" s="2">
        <f t="shared" si="1409"/>
        <v>0.10205128205128206</v>
      </c>
      <c r="O2655" s="2">
        <f t="shared" si="1410"/>
        <v>0.45743589743589758</v>
      </c>
      <c r="P2655" s="1">
        <v>15</v>
      </c>
      <c r="Q2655" s="1">
        <v>155</v>
      </c>
      <c r="R2655" s="1">
        <v>689</v>
      </c>
      <c r="S2655" s="1">
        <v>199</v>
      </c>
      <c r="T2655" s="1">
        <v>869</v>
      </c>
      <c r="V2655" s="1">
        <v>12</v>
      </c>
      <c r="Y2655" s="1">
        <v>10</v>
      </c>
      <c r="AA2655" s="1">
        <v>1</v>
      </c>
      <c r="AI2655" s="7">
        <f t="shared" si="1424"/>
        <v>1</v>
      </c>
      <c r="AJ2655" s="7">
        <f t="shared" si="1425"/>
        <v>0</v>
      </c>
      <c r="AK2655" s="7">
        <f t="shared" si="1426"/>
        <v>6</v>
      </c>
      <c r="AL2655" s="7">
        <f t="shared" si="1427"/>
        <v>0</v>
      </c>
      <c r="AM2655" s="2">
        <f t="shared" si="1428"/>
        <v>0.44564102564102565</v>
      </c>
      <c r="AN2655" s="2">
        <f t="shared" si="1429"/>
        <v>0</v>
      </c>
      <c r="AO2655" s="2">
        <f t="shared" si="1430"/>
        <v>6.1538461538461538E-3</v>
      </c>
      <c r="AP2655" s="2">
        <f t="shared" si="1431"/>
        <v>0</v>
      </c>
      <c r="AR2655" t="str">
        <f t="shared" si="1403"/>
        <v>Burnett</v>
      </c>
      <c r="AS2655" t="s">
        <v>3071</v>
      </c>
      <c r="AT2655" s="48">
        <v>7</v>
      </c>
      <c r="AV2655" s="91">
        <v>55</v>
      </c>
      <c r="AW2655" s="93">
        <v>13</v>
      </c>
      <c r="AX2655" s="99">
        <f t="shared" si="1432"/>
        <v>55013</v>
      </c>
      <c r="AZ2655" s="7" t="s">
        <v>3053</v>
      </c>
      <c r="BA2655" t="s">
        <v>3290</v>
      </c>
    </row>
    <row r="2656" spans="1:53" hidden="1" outlineLevel="1">
      <c r="A2656" t="s">
        <v>2373</v>
      </c>
      <c r="B2656" t="s">
        <v>3071</v>
      </c>
      <c r="C2656" s="1">
        <f t="shared" si="1433"/>
        <v>8498</v>
      </c>
      <c r="D2656" s="7">
        <f>IF(P2656&gt;0,RANK(P2656,(P2656:R2656,S2656:AG2656)),0)</f>
        <v>6</v>
      </c>
      <c r="E2656" s="7">
        <f>IF(Q2656&gt;0,RANK(Q2656,(P2656:R2656,S2656:AG2656)),0)</f>
        <v>4</v>
      </c>
      <c r="F2656" s="7">
        <f>IF(R2656&gt;0,RANK(R2656,(P2656:R2656,S2656:AG2656)),0)</f>
        <v>2</v>
      </c>
      <c r="G2656" s="7">
        <f>IF(S2656&gt;0,RANK(S2656,(P2656:R2656,S2656:AG2656)),0)</f>
        <v>3</v>
      </c>
      <c r="H2656" s="48">
        <f t="shared" si="1420"/>
        <v>487</v>
      </c>
      <c r="I2656" s="163">
        <f t="shared" si="1402"/>
        <v>5.7307601788656154E-2</v>
      </c>
      <c r="J2656" s="2"/>
      <c r="K2656" s="2">
        <f t="shared" si="1421"/>
        <v>5.2953636149682282E-3</v>
      </c>
      <c r="L2656" s="2">
        <f t="shared" si="1422"/>
        <v>6.4485761355613083E-2</v>
      </c>
      <c r="M2656" s="2">
        <f t="shared" si="1423"/>
        <v>0.36585078842080487</v>
      </c>
      <c r="N2656" s="2">
        <f t="shared" si="1409"/>
        <v>0.12720640150623677</v>
      </c>
      <c r="O2656" s="2">
        <f t="shared" si="1410"/>
        <v>0.43716168510237707</v>
      </c>
      <c r="P2656" s="1">
        <v>45</v>
      </c>
      <c r="Q2656" s="1">
        <v>548</v>
      </c>
      <c r="R2656" s="1">
        <v>3109</v>
      </c>
      <c r="S2656" s="1">
        <v>1081</v>
      </c>
      <c r="T2656" s="1">
        <v>3596</v>
      </c>
      <c r="V2656" s="1">
        <v>66</v>
      </c>
      <c r="Y2656" s="1">
        <v>42</v>
      </c>
      <c r="AA2656" s="1">
        <v>11</v>
      </c>
      <c r="AI2656" s="7">
        <f t="shared" si="1424"/>
        <v>1</v>
      </c>
      <c r="AJ2656" s="7">
        <f t="shared" si="1425"/>
        <v>0</v>
      </c>
      <c r="AK2656" s="7">
        <f t="shared" si="1426"/>
        <v>5</v>
      </c>
      <c r="AL2656" s="7">
        <f t="shared" si="1427"/>
        <v>0</v>
      </c>
      <c r="AM2656" s="2">
        <f t="shared" si="1428"/>
        <v>0.42315839020946105</v>
      </c>
      <c r="AN2656" s="2">
        <f t="shared" si="1429"/>
        <v>0</v>
      </c>
      <c r="AO2656" s="2">
        <f t="shared" si="1430"/>
        <v>7.7665333019534006E-3</v>
      </c>
      <c r="AP2656" s="2">
        <f t="shared" si="1431"/>
        <v>0</v>
      </c>
      <c r="AR2656" t="str">
        <f t="shared" si="1403"/>
        <v>Calumet</v>
      </c>
      <c r="AS2656" t="s">
        <v>3071</v>
      </c>
      <c r="AT2656" s="48">
        <v>8</v>
      </c>
      <c r="AV2656" s="91">
        <v>55</v>
      </c>
      <c r="AW2656" s="93">
        <v>15</v>
      </c>
      <c r="AX2656" s="99">
        <f t="shared" si="1432"/>
        <v>55015</v>
      </c>
      <c r="AZ2656" s="7" t="s">
        <v>3053</v>
      </c>
      <c r="BA2656" t="s">
        <v>3290</v>
      </c>
    </row>
    <row r="2657" spans="1:53" hidden="1" outlineLevel="1">
      <c r="A2657" t="s">
        <v>210</v>
      </c>
      <c r="B2657" t="s">
        <v>3071</v>
      </c>
      <c r="C2657" s="1">
        <f t="shared" si="1433"/>
        <v>7643</v>
      </c>
      <c r="D2657" s="7">
        <f>IF(P2657&gt;0,RANK(P2657,(P2657:R2657,S2657:AG2657)),0)</f>
        <v>7</v>
      </c>
      <c r="E2657" s="7">
        <f>IF(Q2657&gt;0,RANK(Q2657,(P2657:R2657,S2657:AG2657)),0)</f>
        <v>4</v>
      </c>
      <c r="F2657" s="7">
        <f>IF(R2657&gt;0,RANK(R2657,(P2657:R2657,S2657:AG2657)),0)</f>
        <v>2</v>
      </c>
      <c r="G2657" s="7">
        <f>IF(S2657&gt;0,RANK(S2657,(P2657:R2657,S2657:AG2657)),0)</f>
        <v>3</v>
      </c>
      <c r="H2657" s="48">
        <f t="shared" si="1420"/>
        <v>1016</v>
      </c>
      <c r="I2657" s="163">
        <f t="shared" si="1402"/>
        <v>0.13293209472720136</v>
      </c>
      <c r="J2657" s="2"/>
      <c r="K2657" s="2">
        <f t="shared" si="1421"/>
        <v>4.1868376292031927E-3</v>
      </c>
      <c r="L2657" s="2">
        <f t="shared" si="1422"/>
        <v>8.609184875049064E-2</v>
      </c>
      <c r="M2657" s="2">
        <f t="shared" si="1423"/>
        <v>0.3261808190501112</v>
      </c>
      <c r="N2657" s="2">
        <f t="shared" si="1409"/>
        <v>0.10454010205416721</v>
      </c>
      <c r="O2657" s="2">
        <f t="shared" si="1410"/>
        <v>0.47900039251602777</v>
      </c>
      <c r="P2657" s="1">
        <v>32</v>
      </c>
      <c r="Q2657" s="1">
        <v>658</v>
      </c>
      <c r="R2657" s="1">
        <v>2493</v>
      </c>
      <c r="S2657" s="1">
        <v>799</v>
      </c>
      <c r="T2657" s="1">
        <v>3509</v>
      </c>
      <c r="V2657" s="1">
        <v>83</v>
      </c>
      <c r="Y2657" s="1">
        <v>48</v>
      </c>
      <c r="AA2657" s="1">
        <v>21</v>
      </c>
      <c r="AI2657" s="7">
        <f t="shared" si="1424"/>
        <v>1</v>
      </c>
      <c r="AJ2657" s="7">
        <f t="shared" si="1425"/>
        <v>0</v>
      </c>
      <c r="AK2657" s="7">
        <f t="shared" si="1426"/>
        <v>5</v>
      </c>
      <c r="AL2657" s="7">
        <f t="shared" si="1427"/>
        <v>0</v>
      </c>
      <c r="AM2657" s="2">
        <f t="shared" si="1428"/>
        <v>0.45911291377731256</v>
      </c>
      <c r="AN2657" s="2">
        <f t="shared" si="1429"/>
        <v>0</v>
      </c>
      <c r="AO2657" s="2">
        <f t="shared" si="1430"/>
        <v>1.085961010074578E-2</v>
      </c>
      <c r="AP2657" s="2">
        <f t="shared" si="1431"/>
        <v>0</v>
      </c>
      <c r="AR2657" t="str">
        <f t="shared" si="1403"/>
        <v>Chippewa</v>
      </c>
      <c r="AS2657" t="s">
        <v>3071</v>
      </c>
      <c r="AT2657" s="48"/>
      <c r="AV2657" s="91">
        <v>55</v>
      </c>
      <c r="AW2657" s="93">
        <v>17</v>
      </c>
      <c r="AX2657" s="99">
        <f t="shared" si="1432"/>
        <v>55017</v>
      </c>
      <c r="AZ2657" s="7" t="s">
        <v>3053</v>
      </c>
      <c r="BA2657" t="s">
        <v>3290</v>
      </c>
    </row>
    <row r="2658" spans="1:53" hidden="1" outlineLevel="1">
      <c r="A2658" t="s">
        <v>97</v>
      </c>
      <c r="B2658" t="s">
        <v>3071</v>
      </c>
      <c r="C2658" s="1">
        <f t="shared" si="1433"/>
        <v>4483</v>
      </c>
      <c r="D2658" s="7">
        <f>IF(P2658&gt;0,RANK(P2658,(P2658:R2658,S2658:AG2658)),0)</f>
        <v>7</v>
      </c>
      <c r="E2658" s="7">
        <f>IF(Q2658&gt;0,RANK(Q2658,(P2658:R2658,S2658:AG2658)),0)</f>
        <v>4</v>
      </c>
      <c r="F2658" s="7">
        <f>IF(R2658&gt;0,RANK(R2658,(P2658:R2658,S2658:AG2658)),0)</f>
        <v>2</v>
      </c>
      <c r="G2658" s="7">
        <f>IF(S2658&gt;0,RANK(S2658,(P2658:R2658,S2658:AG2658)),0)</f>
        <v>3</v>
      </c>
      <c r="H2658" s="48">
        <f t="shared" si="1420"/>
        <v>747</v>
      </c>
      <c r="I2658" s="163">
        <f t="shared" si="1402"/>
        <v>0.16662948918135179</v>
      </c>
      <c r="J2658" s="2"/>
      <c r="K2658" s="2">
        <f t="shared" si="1421"/>
        <v>6.0227526210127145E-3</v>
      </c>
      <c r="L2658" s="2">
        <f t="shared" si="1422"/>
        <v>8.1864822663395051E-2</v>
      </c>
      <c r="M2658" s="2">
        <f t="shared" si="1423"/>
        <v>0.3018068257863038</v>
      </c>
      <c r="N2658" s="2">
        <f t="shared" si="1409"/>
        <v>0.11956279277269685</v>
      </c>
      <c r="O2658" s="2">
        <f t="shared" si="1410"/>
        <v>0.4907428061565916</v>
      </c>
      <c r="P2658" s="1">
        <v>27</v>
      </c>
      <c r="Q2658" s="1">
        <v>367</v>
      </c>
      <c r="R2658" s="1">
        <v>1353</v>
      </c>
      <c r="S2658" s="1">
        <v>536</v>
      </c>
      <c r="T2658" s="1">
        <v>2100</v>
      </c>
      <c r="V2658" s="1">
        <v>55</v>
      </c>
      <c r="Y2658" s="1">
        <v>36</v>
      </c>
      <c r="AA2658" s="1">
        <v>9</v>
      </c>
      <c r="AI2658" s="7">
        <f t="shared" si="1424"/>
        <v>1</v>
      </c>
      <c r="AJ2658" s="7">
        <f t="shared" si="1425"/>
        <v>0</v>
      </c>
      <c r="AK2658" s="7">
        <f t="shared" si="1426"/>
        <v>5</v>
      </c>
      <c r="AL2658" s="7">
        <f t="shared" si="1427"/>
        <v>0</v>
      </c>
      <c r="AM2658" s="2">
        <f t="shared" si="1428"/>
        <v>0.46843631496765559</v>
      </c>
      <c r="AN2658" s="2">
        <f t="shared" si="1429"/>
        <v>0</v>
      </c>
      <c r="AO2658" s="2">
        <f t="shared" si="1430"/>
        <v>1.2268570153914788E-2</v>
      </c>
      <c r="AP2658" s="2">
        <f t="shared" si="1431"/>
        <v>0</v>
      </c>
      <c r="AR2658" t="str">
        <f t="shared" si="1403"/>
        <v>Clark</v>
      </c>
      <c r="AS2658" t="s">
        <v>3071</v>
      </c>
      <c r="AT2658" s="48">
        <v>7</v>
      </c>
      <c r="AV2658" s="91">
        <v>55</v>
      </c>
      <c r="AW2658" s="93">
        <v>19</v>
      </c>
      <c r="AX2658" s="99">
        <f t="shared" si="1432"/>
        <v>55019</v>
      </c>
      <c r="AZ2658" s="7" t="s">
        <v>3053</v>
      </c>
      <c r="BA2658" t="s">
        <v>3290</v>
      </c>
    </row>
    <row r="2659" spans="1:53" hidden="1" outlineLevel="1">
      <c r="A2659" t="s">
        <v>3248</v>
      </c>
      <c r="B2659" t="s">
        <v>3071</v>
      </c>
      <c r="C2659" s="1">
        <f t="shared" si="1433"/>
        <v>7790</v>
      </c>
      <c r="D2659" s="7">
        <f>IF(P2659&gt;0,RANK(P2659,(P2659:R2659,S2659:AG2659)),0)</f>
        <v>6</v>
      </c>
      <c r="E2659" s="7">
        <f>IF(Q2659&gt;0,RANK(Q2659,(P2659:R2659,S2659:AG2659)),0)</f>
        <v>4</v>
      </c>
      <c r="F2659" s="7">
        <f>IF(R2659&gt;0,RANK(R2659,(P2659:R2659,S2659:AG2659)),0)</f>
        <v>1</v>
      </c>
      <c r="G2659" s="7">
        <f>IF(S2659&gt;0,RANK(S2659,(P2659:R2659,S2659:AG2659)),0)</f>
        <v>3</v>
      </c>
      <c r="H2659" s="48">
        <f t="shared" si="1420"/>
        <v>287</v>
      </c>
      <c r="I2659" s="163">
        <f t="shared" si="1402"/>
        <v>3.6842105263157891E-2</v>
      </c>
      <c r="J2659" s="2"/>
      <c r="K2659" s="2">
        <f t="shared" si="1421"/>
        <v>6.9319640564826698E-3</v>
      </c>
      <c r="L2659" s="2">
        <f t="shared" si="1422"/>
        <v>7.2913992297817712E-2</v>
      </c>
      <c r="M2659" s="2">
        <f t="shared" si="1423"/>
        <v>0.39435173299101411</v>
      </c>
      <c r="N2659" s="2">
        <f t="shared" si="1409"/>
        <v>0.15083440308087293</v>
      </c>
      <c r="O2659" s="2">
        <f t="shared" si="1410"/>
        <v>0.3749679075738126</v>
      </c>
      <c r="P2659" s="1">
        <v>54</v>
      </c>
      <c r="Q2659" s="1">
        <v>568</v>
      </c>
      <c r="R2659" s="1">
        <v>3072</v>
      </c>
      <c r="S2659" s="1">
        <v>1175</v>
      </c>
      <c r="T2659" s="1">
        <v>2785</v>
      </c>
      <c r="V2659" s="1">
        <v>71</v>
      </c>
      <c r="Y2659" s="1">
        <v>54</v>
      </c>
      <c r="AA2659" s="1">
        <v>11</v>
      </c>
      <c r="AI2659" s="7">
        <f t="shared" si="1424"/>
        <v>2</v>
      </c>
      <c r="AJ2659" s="7">
        <f t="shared" si="1425"/>
        <v>0</v>
      </c>
      <c r="AK2659" s="7">
        <f t="shared" si="1426"/>
        <v>5</v>
      </c>
      <c r="AL2659" s="7">
        <f t="shared" si="1427"/>
        <v>0</v>
      </c>
      <c r="AM2659" s="2">
        <f t="shared" si="1428"/>
        <v>0.35750962772785622</v>
      </c>
      <c r="AN2659" s="2">
        <f t="shared" si="1429"/>
        <v>0</v>
      </c>
      <c r="AO2659" s="2">
        <f t="shared" si="1430"/>
        <v>9.114249037227214E-3</v>
      </c>
      <c r="AP2659" s="2">
        <f t="shared" si="1431"/>
        <v>0</v>
      </c>
      <c r="AR2659" t="str">
        <f t="shared" si="1403"/>
        <v>Columbia</v>
      </c>
      <c r="AS2659" t="s">
        <v>3071</v>
      </c>
      <c r="AT2659" s="48">
        <v>6</v>
      </c>
      <c r="AV2659" s="91">
        <v>55</v>
      </c>
      <c r="AW2659" s="93">
        <v>21</v>
      </c>
      <c r="AX2659" s="99">
        <f t="shared" si="1432"/>
        <v>55021</v>
      </c>
      <c r="AZ2659" s="7" t="s">
        <v>3053</v>
      </c>
      <c r="BA2659" t="s">
        <v>3290</v>
      </c>
    </row>
    <row r="2660" spans="1:53" hidden="1" outlineLevel="1">
      <c r="A2660" t="s">
        <v>2771</v>
      </c>
      <c r="B2660" t="s">
        <v>3071</v>
      </c>
      <c r="C2660" s="1">
        <f t="shared" si="1433"/>
        <v>1844</v>
      </c>
      <c r="D2660" s="7">
        <f>IF(P2660&gt;0,RANK(P2660,(P2660:R2660,S2660:AG2660)),0)</f>
        <v>5</v>
      </c>
      <c r="E2660" s="7">
        <f>IF(Q2660&gt;0,RANK(Q2660,(P2660:R2660,S2660:AG2660)),0)</f>
        <v>4</v>
      </c>
      <c r="F2660" s="7">
        <f>IF(R2660&gt;0,RANK(R2660,(P2660:R2660,S2660:AG2660)),0)</f>
        <v>2</v>
      </c>
      <c r="G2660" s="7">
        <f>IF(S2660&gt;0,RANK(S2660,(P2660:R2660,S2660:AG2660)),0)</f>
        <v>3</v>
      </c>
      <c r="H2660" s="48">
        <f t="shared" si="1420"/>
        <v>21</v>
      </c>
      <c r="I2660" s="163">
        <f t="shared" si="1402"/>
        <v>1.13882863340564E-2</v>
      </c>
      <c r="J2660" s="2"/>
      <c r="K2660" s="2">
        <f t="shared" si="1421"/>
        <v>9.7613882863340565E-3</v>
      </c>
      <c r="L2660" s="2">
        <f t="shared" si="1422"/>
        <v>6.6160520607375276E-2</v>
      </c>
      <c r="M2660" s="2">
        <f t="shared" si="1423"/>
        <v>0.36171366594360088</v>
      </c>
      <c r="N2660" s="2">
        <f t="shared" si="1409"/>
        <v>0.17136659436008678</v>
      </c>
      <c r="O2660" s="2">
        <f t="shared" si="1410"/>
        <v>0.39099783080260292</v>
      </c>
      <c r="P2660" s="1">
        <v>18</v>
      </c>
      <c r="Q2660" s="1">
        <v>122</v>
      </c>
      <c r="R2660" s="1">
        <v>667</v>
      </c>
      <c r="S2660" s="1">
        <v>316</v>
      </c>
      <c r="T2660" s="1">
        <v>688</v>
      </c>
      <c r="V2660" s="1">
        <v>15</v>
      </c>
      <c r="Y2660" s="1">
        <v>15</v>
      </c>
      <c r="AA2660" s="1">
        <v>3</v>
      </c>
      <c r="AI2660" s="7">
        <f t="shared" si="1424"/>
        <v>1</v>
      </c>
      <c r="AJ2660" s="7">
        <f t="shared" si="1425"/>
        <v>0</v>
      </c>
      <c r="AK2660" s="7">
        <f t="shared" si="1426"/>
        <v>6</v>
      </c>
      <c r="AL2660" s="7">
        <f t="shared" si="1427"/>
        <v>0</v>
      </c>
      <c r="AM2660" s="2">
        <f t="shared" si="1428"/>
        <v>0.37310195227765725</v>
      </c>
      <c r="AN2660" s="2">
        <f t="shared" si="1429"/>
        <v>0</v>
      </c>
      <c r="AO2660" s="2">
        <f t="shared" si="1430"/>
        <v>8.1344902386117132E-3</v>
      </c>
      <c r="AP2660" s="2">
        <f t="shared" si="1431"/>
        <v>0</v>
      </c>
      <c r="AR2660" t="str">
        <f t="shared" si="1403"/>
        <v>Crawford</v>
      </c>
      <c r="AS2660" t="s">
        <v>3071</v>
      </c>
      <c r="AT2660" s="48">
        <v>3</v>
      </c>
      <c r="AV2660" s="91">
        <v>55</v>
      </c>
      <c r="AW2660" s="93">
        <v>23</v>
      </c>
      <c r="AX2660" s="99">
        <f t="shared" si="1432"/>
        <v>55023</v>
      </c>
      <c r="AZ2660" s="7" t="s">
        <v>3053</v>
      </c>
      <c r="BA2660" t="s">
        <v>3290</v>
      </c>
    </row>
    <row r="2661" spans="1:53" hidden="1" outlineLevel="1">
      <c r="A2661" t="s">
        <v>3047</v>
      </c>
      <c r="B2661" t="s">
        <v>3071</v>
      </c>
      <c r="C2661" s="1">
        <f t="shared" si="1433"/>
        <v>58302</v>
      </c>
      <c r="D2661" s="7">
        <f>IF(P2661&gt;0,RANK(P2661,(P2661:R2661,S2661:AG2661)),0)</f>
        <v>5</v>
      </c>
      <c r="E2661" s="7">
        <f>IF(Q2661&gt;0,RANK(Q2661,(P2661:R2661,S2661:AG2661)),0)</f>
        <v>4</v>
      </c>
      <c r="F2661" s="7">
        <f>IF(R2661&gt;0,RANK(R2661,(P2661:R2661,S2661:AG2661)),0)</f>
        <v>1</v>
      </c>
      <c r="G2661" s="7">
        <f>IF(S2661&gt;0,RANK(S2661,(P2661:R2661,S2661:AG2661)),0)</f>
        <v>3</v>
      </c>
      <c r="H2661" s="48">
        <f t="shared" si="1420"/>
        <v>749</v>
      </c>
      <c r="I2661" s="163">
        <f t="shared" si="1402"/>
        <v>1.2846900620904943E-2</v>
      </c>
      <c r="J2661" s="2"/>
      <c r="K2661" s="2">
        <f t="shared" si="1421"/>
        <v>1.523103838633323E-2</v>
      </c>
      <c r="L2661" s="2">
        <f t="shared" si="1422"/>
        <v>6.1198586669410998E-2</v>
      </c>
      <c r="M2661" s="2">
        <f t="shared" si="1423"/>
        <v>0.37532160131727899</v>
      </c>
      <c r="N2661" s="2">
        <f t="shared" si="1409"/>
        <v>0.1676443346711948</v>
      </c>
      <c r="O2661" s="2">
        <f t="shared" si="1410"/>
        <v>0.380604438955782</v>
      </c>
      <c r="P2661" s="1">
        <v>888</v>
      </c>
      <c r="Q2661" s="1">
        <v>3568</v>
      </c>
      <c r="R2661" s="1">
        <v>21882</v>
      </c>
      <c r="S2661" s="1">
        <v>9774</v>
      </c>
      <c r="T2661" s="1">
        <v>21133</v>
      </c>
      <c r="V2661" s="1">
        <v>472</v>
      </c>
      <c r="Y2661" s="1">
        <v>424</v>
      </c>
      <c r="AA2661" s="1">
        <v>161</v>
      </c>
      <c r="AI2661" s="7">
        <f t="shared" si="1424"/>
        <v>2</v>
      </c>
      <c r="AJ2661" s="7">
        <f t="shared" si="1425"/>
        <v>0</v>
      </c>
      <c r="AK2661" s="7">
        <f t="shared" si="1426"/>
        <v>6</v>
      </c>
      <c r="AL2661" s="7">
        <f t="shared" si="1427"/>
        <v>0</v>
      </c>
      <c r="AM2661" s="2">
        <f t="shared" si="1428"/>
        <v>0.36247470069637405</v>
      </c>
      <c r="AN2661" s="2">
        <f t="shared" si="1429"/>
        <v>0</v>
      </c>
      <c r="AO2661" s="2">
        <f t="shared" si="1430"/>
        <v>8.0957771603032483E-3</v>
      </c>
      <c r="AP2661" s="2">
        <f t="shared" si="1431"/>
        <v>0</v>
      </c>
      <c r="AR2661" t="str">
        <f t="shared" si="1403"/>
        <v>Dane</v>
      </c>
      <c r="AS2661" t="s">
        <v>3071</v>
      </c>
      <c r="AT2661" s="48">
        <v>2</v>
      </c>
      <c r="AV2661" s="91">
        <v>55</v>
      </c>
      <c r="AW2661" s="93">
        <v>25</v>
      </c>
      <c r="AX2661" s="99">
        <f t="shared" si="1432"/>
        <v>55025</v>
      </c>
      <c r="AZ2661" s="7" t="s">
        <v>3053</v>
      </c>
      <c r="BA2661" t="s">
        <v>3290</v>
      </c>
    </row>
    <row r="2662" spans="1:53" hidden="1" outlineLevel="1">
      <c r="A2662" t="s">
        <v>2802</v>
      </c>
      <c r="B2662" t="s">
        <v>3071</v>
      </c>
      <c r="C2662" s="1">
        <f t="shared" si="1433"/>
        <v>13731</v>
      </c>
      <c r="D2662" s="7">
        <f>IF(P2662&gt;0,RANK(P2662,(P2662:R2662,S2662:AG2662)),0)</f>
        <v>7</v>
      </c>
      <c r="E2662" s="7">
        <f>IF(Q2662&gt;0,RANK(Q2662,(P2662:R2662,S2662:AG2662)),0)</f>
        <v>4</v>
      </c>
      <c r="F2662" s="7">
        <f>IF(R2662&gt;0,RANK(R2662,(P2662:R2662,S2662:AG2662)),0)</f>
        <v>1</v>
      </c>
      <c r="G2662" s="7">
        <f>IF(S2662&gt;0,RANK(S2662,(P2662:R2662,S2662:AG2662)),0)</f>
        <v>3</v>
      </c>
      <c r="H2662" s="48">
        <f t="shared" si="1420"/>
        <v>403</v>
      </c>
      <c r="I2662" s="163">
        <f t="shared" si="1402"/>
        <v>2.9349646784647878E-2</v>
      </c>
      <c r="J2662" s="2"/>
      <c r="K2662" s="2">
        <f t="shared" si="1421"/>
        <v>4.2968465515985724E-3</v>
      </c>
      <c r="L2662" s="2">
        <f t="shared" si="1422"/>
        <v>4.4497851576724201E-2</v>
      </c>
      <c r="M2662" s="2">
        <f t="shared" si="1423"/>
        <v>0.43296191100429687</v>
      </c>
      <c r="N2662" s="2">
        <f t="shared" si="1409"/>
        <v>0.1000655451168888</v>
      </c>
      <c r="O2662" s="2">
        <f t="shared" si="1410"/>
        <v>0.41817784575049166</v>
      </c>
      <c r="P2662" s="1">
        <v>59</v>
      </c>
      <c r="Q2662" s="1">
        <v>611</v>
      </c>
      <c r="R2662" s="1">
        <v>5945</v>
      </c>
      <c r="S2662" s="1">
        <v>1374</v>
      </c>
      <c r="T2662" s="1">
        <v>5542</v>
      </c>
      <c r="V2662" s="1">
        <v>112</v>
      </c>
      <c r="Y2662" s="1">
        <v>70</v>
      </c>
      <c r="AA2662" s="1">
        <v>18</v>
      </c>
      <c r="AI2662" s="7">
        <f t="shared" si="1424"/>
        <v>2</v>
      </c>
      <c r="AJ2662" s="7">
        <f t="shared" si="1425"/>
        <v>0</v>
      </c>
      <c r="AK2662" s="7">
        <f t="shared" si="1426"/>
        <v>5</v>
      </c>
      <c r="AL2662" s="7">
        <f t="shared" si="1427"/>
        <v>0</v>
      </c>
      <c r="AM2662" s="2">
        <f t="shared" si="1428"/>
        <v>0.40361226421964896</v>
      </c>
      <c r="AN2662" s="2">
        <f t="shared" si="1429"/>
        <v>0</v>
      </c>
      <c r="AO2662" s="2">
        <f t="shared" si="1430"/>
        <v>8.1567256572718672E-3</v>
      </c>
      <c r="AP2662" s="2">
        <f t="shared" si="1431"/>
        <v>0</v>
      </c>
      <c r="AR2662" t="str">
        <f t="shared" si="1403"/>
        <v>Dodge</v>
      </c>
      <c r="AS2662" t="s">
        <v>3071</v>
      </c>
      <c r="AT2662" s="48"/>
      <c r="AV2662" s="91">
        <v>55</v>
      </c>
      <c r="AW2662" s="93">
        <v>27</v>
      </c>
      <c r="AX2662" s="99">
        <f t="shared" si="1432"/>
        <v>55027</v>
      </c>
      <c r="AZ2662" s="7" t="s">
        <v>3053</v>
      </c>
      <c r="BA2662" t="s">
        <v>3290</v>
      </c>
    </row>
    <row r="2663" spans="1:53" hidden="1" outlineLevel="1">
      <c r="A2663" t="s">
        <v>3241</v>
      </c>
      <c r="B2663" t="s">
        <v>3071</v>
      </c>
      <c r="C2663" s="1">
        <f t="shared" si="1433"/>
        <v>5378</v>
      </c>
      <c r="D2663" s="7">
        <f>IF(P2663&gt;0,RANK(P2663,(P2663:R2663,S2663:AG2663)),0)</f>
        <v>6</v>
      </c>
      <c r="E2663" s="7">
        <f>IF(Q2663&gt;0,RANK(Q2663,(P2663:R2663,S2663:AG2663)),0)</f>
        <v>4</v>
      </c>
      <c r="F2663" s="7">
        <f>IF(R2663&gt;0,RANK(R2663,(P2663:R2663,S2663:AG2663)),0)</f>
        <v>1</v>
      </c>
      <c r="G2663" s="7">
        <f>IF(S2663&gt;0,RANK(S2663,(P2663:R2663,S2663:AG2663)),0)</f>
        <v>3</v>
      </c>
      <c r="H2663" s="48">
        <f t="shared" si="1420"/>
        <v>401</v>
      </c>
      <c r="I2663" s="163">
        <f t="shared" si="1402"/>
        <v>7.4563034585347715E-2</v>
      </c>
      <c r="J2663" s="2"/>
      <c r="K2663" s="2">
        <f t="shared" si="1421"/>
        <v>7.0658237262923021E-3</v>
      </c>
      <c r="L2663" s="2">
        <f t="shared" si="1422"/>
        <v>6.3406470806991452E-2</v>
      </c>
      <c r="M2663" s="2">
        <f t="shared" si="1423"/>
        <v>0.43547787281517292</v>
      </c>
      <c r="N2663" s="2">
        <f t="shared" si="1409"/>
        <v>0.11416883599851246</v>
      </c>
      <c r="O2663" s="2">
        <f t="shared" si="1410"/>
        <v>0.37988099665303088</v>
      </c>
      <c r="P2663" s="1">
        <v>38</v>
      </c>
      <c r="Q2663" s="1">
        <v>341</v>
      </c>
      <c r="R2663" s="1">
        <v>2342</v>
      </c>
      <c r="S2663" s="1">
        <v>614</v>
      </c>
      <c r="T2663" s="1">
        <v>1941</v>
      </c>
      <c r="V2663" s="1">
        <v>52</v>
      </c>
      <c r="Y2663" s="1">
        <v>34</v>
      </c>
      <c r="AA2663" s="1">
        <v>16</v>
      </c>
      <c r="AI2663" s="7">
        <f t="shared" si="1424"/>
        <v>2</v>
      </c>
      <c r="AJ2663" s="7">
        <f t="shared" si="1425"/>
        <v>0</v>
      </c>
      <c r="AK2663" s="7">
        <f t="shared" si="1426"/>
        <v>5</v>
      </c>
      <c r="AL2663" s="7">
        <f t="shared" si="1427"/>
        <v>0</v>
      </c>
      <c r="AM2663" s="2">
        <f t="shared" si="1428"/>
        <v>0.36091483822982523</v>
      </c>
      <c r="AN2663" s="2">
        <f t="shared" si="1429"/>
        <v>0</v>
      </c>
      <c r="AO2663" s="2">
        <f t="shared" si="1430"/>
        <v>9.669021941242098E-3</v>
      </c>
      <c r="AP2663" s="2">
        <f t="shared" si="1431"/>
        <v>0</v>
      </c>
      <c r="AR2663" t="str">
        <f t="shared" si="1403"/>
        <v>Door</v>
      </c>
      <c r="AS2663" t="s">
        <v>3071</v>
      </c>
      <c r="AT2663" s="48">
        <v>8</v>
      </c>
      <c r="AV2663" s="91">
        <v>55</v>
      </c>
      <c r="AW2663" s="93">
        <v>29</v>
      </c>
      <c r="AX2663" s="99">
        <f t="shared" si="1432"/>
        <v>55029</v>
      </c>
      <c r="AZ2663" s="7" t="s">
        <v>3053</v>
      </c>
      <c r="BA2663" t="s">
        <v>3290</v>
      </c>
    </row>
    <row r="2664" spans="1:53" hidden="1" outlineLevel="1">
      <c r="A2664" t="s">
        <v>325</v>
      </c>
      <c r="B2664" t="s">
        <v>3071</v>
      </c>
      <c r="C2664" s="1">
        <f t="shared" si="1433"/>
        <v>4023</v>
      </c>
      <c r="D2664" s="7">
        <f>IF(P2664&gt;0,RANK(P2664,(P2664:R2664,S2664:AG2664)),0)</f>
        <v>7</v>
      </c>
      <c r="E2664" s="7">
        <f>IF(Q2664&gt;0,RANK(Q2664,(P2664:R2664,S2664:AG2664)),0)</f>
        <v>4</v>
      </c>
      <c r="F2664" s="7">
        <f>IF(R2664&gt;0,RANK(R2664,(P2664:R2664,S2664:AG2664)),0)</f>
        <v>2</v>
      </c>
      <c r="G2664" s="7">
        <f>IF(S2664&gt;0,RANK(S2664,(P2664:R2664,S2664:AG2664)),0)</f>
        <v>3</v>
      </c>
      <c r="H2664" s="48">
        <f t="shared" si="1420"/>
        <v>463</v>
      </c>
      <c r="I2664" s="163">
        <f t="shared" si="1402"/>
        <v>0.11508824260502112</v>
      </c>
      <c r="J2664" s="2"/>
      <c r="K2664" s="2">
        <f t="shared" si="1421"/>
        <v>7.2085508327119066E-3</v>
      </c>
      <c r="L2664" s="2">
        <f t="shared" si="1422"/>
        <v>6.8108376833209042E-2</v>
      </c>
      <c r="M2664" s="2">
        <f t="shared" si="1423"/>
        <v>0.33258762117822521</v>
      </c>
      <c r="N2664" s="2">
        <f t="shared" si="1409"/>
        <v>0.11956251553566989</v>
      </c>
      <c r="O2664" s="2">
        <f t="shared" si="1410"/>
        <v>0.47253293562018395</v>
      </c>
      <c r="P2664" s="1">
        <v>29</v>
      </c>
      <c r="Q2664" s="1">
        <v>274</v>
      </c>
      <c r="R2664" s="1">
        <v>1338</v>
      </c>
      <c r="S2664" s="1">
        <v>481</v>
      </c>
      <c r="T2664" s="1">
        <v>1801</v>
      </c>
      <c r="V2664" s="1">
        <v>56</v>
      </c>
      <c r="Y2664" s="1">
        <v>33</v>
      </c>
      <c r="AA2664" s="1">
        <v>11</v>
      </c>
      <c r="AI2664" s="7">
        <f t="shared" si="1424"/>
        <v>1</v>
      </c>
      <c r="AJ2664" s="7">
        <f t="shared" si="1425"/>
        <v>0</v>
      </c>
      <c r="AK2664" s="7">
        <f t="shared" si="1426"/>
        <v>5</v>
      </c>
      <c r="AL2664" s="7">
        <f t="shared" si="1427"/>
        <v>0</v>
      </c>
      <c r="AM2664" s="2">
        <f t="shared" si="1428"/>
        <v>0.44767586378324631</v>
      </c>
      <c r="AN2664" s="2">
        <f t="shared" si="1429"/>
        <v>0</v>
      </c>
      <c r="AO2664" s="2">
        <f t="shared" si="1430"/>
        <v>1.3919960228685061E-2</v>
      </c>
      <c r="AP2664" s="2">
        <f t="shared" si="1431"/>
        <v>0</v>
      </c>
      <c r="AR2664" t="str">
        <f t="shared" si="1403"/>
        <v>Douglas</v>
      </c>
      <c r="AS2664" t="s">
        <v>3071</v>
      </c>
      <c r="AT2664" s="48">
        <v>7</v>
      </c>
      <c r="AV2664" s="91">
        <v>55</v>
      </c>
      <c r="AW2664" s="93">
        <v>31</v>
      </c>
      <c r="AX2664" s="99">
        <f t="shared" si="1432"/>
        <v>55031</v>
      </c>
      <c r="AZ2664" s="7" t="s">
        <v>3053</v>
      </c>
      <c r="BA2664" t="s">
        <v>3290</v>
      </c>
    </row>
    <row r="2665" spans="1:53" hidden="1" outlineLevel="1">
      <c r="A2665" t="s">
        <v>1433</v>
      </c>
      <c r="B2665" t="s">
        <v>3071</v>
      </c>
      <c r="C2665" s="1">
        <f t="shared" si="1433"/>
        <v>4530</v>
      </c>
      <c r="D2665" s="7">
        <f>IF(P2665&gt;0,RANK(P2665,(P2665:R2665,S2665:AG2665)),0)</f>
        <v>6</v>
      </c>
      <c r="E2665" s="7">
        <f>IF(Q2665&gt;0,RANK(Q2665,(P2665:R2665,S2665:AG2665)),0)</f>
        <v>4</v>
      </c>
      <c r="F2665" s="7">
        <f>IF(R2665&gt;0,RANK(R2665,(P2665:R2665,S2665:AG2665)),0)</f>
        <v>2</v>
      </c>
      <c r="G2665" s="7">
        <f>IF(S2665&gt;0,RANK(S2665,(P2665:R2665,S2665:AG2665)),0)</f>
        <v>3</v>
      </c>
      <c r="H2665" s="48">
        <f t="shared" si="1420"/>
        <v>605</v>
      </c>
      <c r="I2665" s="163">
        <f t="shared" si="1402"/>
        <v>0.1335540838852097</v>
      </c>
      <c r="J2665" s="2"/>
      <c r="K2665" s="2">
        <f t="shared" si="1421"/>
        <v>6.8432671081677708E-3</v>
      </c>
      <c r="L2665" s="2">
        <f t="shared" si="1422"/>
        <v>7.593818984547461E-2</v>
      </c>
      <c r="M2665" s="2">
        <f t="shared" si="1423"/>
        <v>0.31743929359823397</v>
      </c>
      <c r="N2665" s="2">
        <f t="shared" si="1409"/>
        <v>0.13222958057395143</v>
      </c>
      <c r="O2665" s="2">
        <f t="shared" si="1410"/>
        <v>0.46754966887417226</v>
      </c>
      <c r="P2665" s="1">
        <v>31</v>
      </c>
      <c r="Q2665" s="1">
        <v>344</v>
      </c>
      <c r="R2665" s="1">
        <v>1438</v>
      </c>
      <c r="S2665" s="1">
        <v>599</v>
      </c>
      <c r="T2665" s="1">
        <v>2043</v>
      </c>
      <c r="V2665" s="1">
        <v>44</v>
      </c>
      <c r="Y2665" s="1">
        <v>23</v>
      </c>
      <c r="AA2665" s="1">
        <v>8</v>
      </c>
      <c r="AI2665" s="7">
        <f t="shared" si="1424"/>
        <v>1</v>
      </c>
      <c r="AJ2665" s="7">
        <f t="shared" si="1425"/>
        <v>0</v>
      </c>
      <c r="AK2665" s="7">
        <f t="shared" si="1426"/>
        <v>5</v>
      </c>
      <c r="AL2665" s="7">
        <f t="shared" si="1427"/>
        <v>0</v>
      </c>
      <c r="AM2665" s="2">
        <f t="shared" si="1428"/>
        <v>0.4509933774834437</v>
      </c>
      <c r="AN2665" s="2">
        <f t="shared" si="1429"/>
        <v>0</v>
      </c>
      <c r="AO2665" s="2">
        <f t="shared" si="1430"/>
        <v>9.7130242825607064E-3</v>
      </c>
      <c r="AP2665" s="2">
        <f t="shared" si="1431"/>
        <v>0</v>
      </c>
      <c r="AR2665" t="str">
        <f t="shared" si="1403"/>
        <v>Dunn</v>
      </c>
      <c r="AS2665" t="s">
        <v>3071</v>
      </c>
      <c r="AT2665" s="48">
        <v>3</v>
      </c>
      <c r="AV2665" s="91">
        <v>55</v>
      </c>
      <c r="AW2665" s="93">
        <v>33</v>
      </c>
      <c r="AX2665" s="99">
        <f t="shared" si="1432"/>
        <v>55033</v>
      </c>
      <c r="AZ2665" s="7" t="s">
        <v>3053</v>
      </c>
      <c r="BA2665" t="s">
        <v>3290</v>
      </c>
    </row>
    <row r="2666" spans="1:53" hidden="1" outlineLevel="1">
      <c r="A2666" t="s">
        <v>2427</v>
      </c>
      <c r="B2666" t="s">
        <v>3071</v>
      </c>
      <c r="C2666" s="1">
        <f t="shared" si="1433"/>
        <v>13152</v>
      </c>
      <c r="D2666" s="7">
        <f>IF(P2666&gt;0,RANK(P2666,(P2666:R2666,S2666:AG2666)),0)</f>
        <v>5</v>
      </c>
      <c r="E2666" s="7">
        <f>IF(Q2666&gt;0,RANK(Q2666,(P2666:R2666,S2666:AG2666)),0)</f>
        <v>4</v>
      </c>
      <c r="F2666" s="7">
        <f>IF(R2666&gt;0,RANK(R2666,(P2666:R2666,S2666:AG2666)),0)</f>
        <v>2</v>
      </c>
      <c r="G2666" s="7">
        <f>IF(S2666&gt;0,RANK(S2666,(P2666:R2666,S2666:AG2666)),0)</f>
        <v>3</v>
      </c>
      <c r="H2666" s="48">
        <f t="shared" si="1420"/>
        <v>420</v>
      </c>
      <c r="I2666" s="163">
        <f t="shared" si="1402"/>
        <v>3.1934306569343068E-2</v>
      </c>
      <c r="J2666" s="2"/>
      <c r="K2666" s="2">
        <f t="shared" si="1421"/>
        <v>9.0480535279805346E-3</v>
      </c>
      <c r="L2666" s="2">
        <f t="shared" si="1422"/>
        <v>8.4777980535279809E-2</v>
      </c>
      <c r="M2666" s="2">
        <f t="shared" si="1423"/>
        <v>0.36131386861313869</v>
      </c>
      <c r="N2666" s="2">
        <f t="shared" si="1409"/>
        <v>0.1330596107055961</v>
      </c>
      <c r="O2666" s="2">
        <f t="shared" si="1410"/>
        <v>0.41180048661800472</v>
      </c>
      <c r="P2666" s="1">
        <v>119</v>
      </c>
      <c r="Q2666" s="1">
        <v>1115</v>
      </c>
      <c r="R2666" s="1">
        <v>4752</v>
      </c>
      <c r="S2666" s="1">
        <v>1750</v>
      </c>
      <c r="T2666" s="1">
        <v>5172</v>
      </c>
      <c r="V2666" s="1">
        <v>113</v>
      </c>
      <c r="Y2666" s="1">
        <v>88</v>
      </c>
      <c r="AA2666" s="1">
        <v>43</v>
      </c>
      <c r="AI2666" s="7">
        <f t="shared" si="1424"/>
        <v>1</v>
      </c>
      <c r="AJ2666" s="7">
        <f t="shared" si="1425"/>
        <v>0</v>
      </c>
      <c r="AK2666" s="7">
        <f t="shared" si="1426"/>
        <v>6</v>
      </c>
      <c r="AL2666" s="7">
        <f t="shared" si="1427"/>
        <v>0</v>
      </c>
      <c r="AM2666" s="2">
        <f t="shared" si="1428"/>
        <v>0.39324817518248173</v>
      </c>
      <c r="AN2666" s="2">
        <f t="shared" si="1429"/>
        <v>0</v>
      </c>
      <c r="AO2666" s="2">
        <f t="shared" si="1430"/>
        <v>8.5918491484184914E-3</v>
      </c>
      <c r="AP2666" s="2">
        <f t="shared" si="1431"/>
        <v>0</v>
      </c>
      <c r="AR2666" t="str">
        <f t="shared" si="1403"/>
        <v>Eau Claire</v>
      </c>
      <c r="AS2666" t="s">
        <v>3071</v>
      </c>
      <c r="AT2666" s="48">
        <v>3</v>
      </c>
      <c r="AV2666" s="91">
        <v>55</v>
      </c>
      <c r="AW2666" s="93">
        <v>35</v>
      </c>
      <c r="AX2666" s="99">
        <f t="shared" si="1432"/>
        <v>55035</v>
      </c>
      <c r="AZ2666" s="7" t="s">
        <v>3053</v>
      </c>
      <c r="BA2666" t="s">
        <v>3290</v>
      </c>
    </row>
    <row r="2667" spans="1:53" hidden="1" outlineLevel="1">
      <c r="A2667" t="s">
        <v>3029</v>
      </c>
      <c r="B2667" t="s">
        <v>3071</v>
      </c>
      <c r="C2667" s="1">
        <f t="shared" si="1433"/>
        <v>717</v>
      </c>
      <c r="D2667" s="7">
        <f>IF(P2667&gt;0,RANK(P2667,(P2667:R2667,S2667:AG2667)),0)</f>
        <v>6</v>
      </c>
      <c r="E2667" s="7">
        <f>IF(Q2667&gt;0,RANK(Q2667,(P2667:R2667,S2667:AG2667)),0)</f>
        <v>3</v>
      </c>
      <c r="F2667" s="7">
        <f>IF(R2667&gt;0,RANK(R2667,(P2667:R2667,S2667:AG2667)),0)</f>
        <v>1</v>
      </c>
      <c r="G2667" s="7">
        <f>IF(S2667&gt;0,RANK(S2667,(P2667:R2667,S2667:AG2667)),0)</f>
        <v>4</v>
      </c>
      <c r="H2667" s="48">
        <f t="shared" si="1420"/>
        <v>13</v>
      </c>
      <c r="I2667" s="163">
        <f t="shared" si="1402"/>
        <v>1.813110181311018E-2</v>
      </c>
      <c r="J2667" s="2"/>
      <c r="K2667" s="2">
        <f t="shared" si="1421"/>
        <v>5.5788005578800556E-3</v>
      </c>
      <c r="L2667" s="2">
        <f t="shared" si="1422"/>
        <v>0.11854951185495119</v>
      </c>
      <c r="M2667" s="2">
        <f t="shared" si="1423"/>
        <v>0.40306834030683403</v>
      </c>
      <c r="N2667" s="2">
        <f t="shared" si="1409"/>
        <v>7.9497907949790794E-2</v>
      </c>
      <c r="O2667" s="2">
        <f t="shared" si="1410"/>
        <v>0.3933054393305439</v>
      </c>
      <c r="P2667" s="1">
        <v>4</v>
      </c>
      <c r="Q2667" s="1">
        <v>85</v>
      </c>
      <c r="R2667" s="1">
        <v>289</v>
      </c>
      <c r="S2667" s="1">
        <v>57</v>
      </c>
      <c r="T2667" s="1">
        <v>276</v>
      </c>
      <c r="V2667" s="1">
        <v>5</v>
      </c>
      <c r="Y2667" s="1">
        <v>1</v>
      </c>
      <c r="AA2667" s="1">
        <v>0</v>
      </c>
      <c r="AI2667" s="7">
        <f t="shared" si="1424"/>
        <v>2</v>
      </c>
      <c r="AJ2667" s="7">
        <f t="shared" si="1425"/>
        <v>0</v>
      </c>
      <c r="AK2667" s="7">
        <f t="shared" si="1426"/>
        <v>5</v>
      </c>
      <c r="AL2667" s="7">
        <f t="shared" si="1427"/>
        <v>0</v>
      </c>
      <c r="AM2667" s="2">
        <f t="shared" si="1428"/>
        <v>0.38493723849372385</v>
      </c>
      <c r="AN2667" s="2">
        <f t="shared" si="1429"/>
        <v>0</v>
      </c>
      <c r="AO2667" s="2">
        <f t="shared" si="1430"/>
        <v>6.9735006973500697E-3</v>
      </c>
      <c r="AP2667" s="2">
        <f t="shared" si="1431"/>
        <v>0</v>
      </c>
      <c r="AR2667" t="str">
        <f t="shared" si="1403"/>
        <v>Florence</v>
      </c>
      <c r="AS2667" t="s">
        <v>3071</v>
      </c>
      <c r="AT2667" s="48">
        <v>7</v>
      </c>
      <c r="AV2667" s="91">
        <v>55</v>
      </c>
      <c r="AW2667" s="93">
        <v>37</v>
      </c>
      <c r="AX2667" s="99">
        <f t="shared" si="1432"/>
        <v>55037</v>
      </c>
      <c r="AZ2667" s="7" t="s">
        <v>3053</v>
      </c>
      <c r="BA2667" t="s">
        <v>3290</v>
      </c>
    </row>
    <row r="2668" spans="1:53" hidden="1" outlineLevel="1">
      <c r="A2668" t="s">
        <v>1825</v>
      </c>
      <c r="B2668" t="s">
        <v>3071</v>
      </c>
      <c r="C2668" s="1">
        <f t="shared" si="1433"/>
        <v>16965</v>
      </c>
      <c r="D2668" s="7">
        <f>IF(P2668&gt;0,RANK(P2668,(P2668:R2668,S2668:AG2668)),0)</f>
        <v>6</v>
      </c>
      <c r="E2668" s="7">
        <f>IF(Q2668&gt;0,RANK(Q2668,(P2668:R2668,S2668:AG2668)),0)</f>
        <v>4</v>
      </c>
      <c r="F2668" s="7">
        <f>IF(R2668&gt;0,RANK(R2668,(P2668:R2668,S2668:AG2668)),0)</f>
        <v>2</v>
      </c>
      <c r="G2668" s="7">
        <f>IF(S2668&gt;0,RANK(S2668,(P2668:R2668,S2668:AG2668)),0)</f>
        <v>3</v>
      </c>
      <c r="H2668" s="48">
        <f t="shared" si="1420"/>
        <v>170</v>
      </c>
      <c r="I2668" s="163">
        <f t="shared" si="1402"/>
        <v>1.0020630710285883E-2</v>
      </c>
      <c r="J2668" s="2"/>
      <c r="K2668" s="2">
        <f t="shared" si="1421"/>
        <v>5.3639846743295016E-3</v>
      </c>
      <c r="L2668" s="2">
        <f t="shared" si="1422"/>
        <v>5.6056587091069851E-2</v>
      </c>
      <c r="M2668" s="2">
        <f t="shared" si="1423"/>
        <v>0.41196581196581195</v>
      </c>
      <c r="N2668" s="2">
        <f t="shared" si="1409"/>
        <v>9.0598290598290596E-2</v>
      </c>
      <c r="O2668" s="2">
        <f t="shared" si="1410"/>
        <v>0.43601532567049806</v>
      </c>
      <c r="P2668" s="1">
        <v>91</v>
      </c>
      <c r="Q2668" s="1">
        <v>951</v>
      </c>
      <c r="R2668" s="1">
        <v>6989</v>
      </c>
      <c r="S2668" s="1">
        <v>1537</v>
      </c>
      <c r="T2668" s="1">
        <v>7159</v>
      </c>
      <c r="V2668" s="1">
        <v>136</v>
      </c>
      <c r="Y2668" s="1">
        <v>86</v>
      </c>
      <c r="AA2668" s="1">
        <v>16</v>
      </c>
      <c r="AI2668" s="7">
        <f t="shared" si="1424"/>
        <v>1</v>
      </c>
      <c r="AJ2668" s="7">
        <f t="shared" si="1425"/>
        <v>0</v>
      </c>
      <c r="AK2668" s="7">
        <f t="shared" si="1426"/>
        <v>5</v>
      </c>
      <c r="AL2668" s="7">
        <f t="shared" si="1427"/>
        <v>0</v>
      </c>
      <c r="AM2668" s="2">
        <f t="shared" si="1428"/>
        <v>0.42198644267609786</v>
      </c>
      <c r="AN2668" s="2">
        <f t="shared" si="1429"/>
        <v>0</v>
      </c>
      <c r="AO2668" s="2">
        <f t="shared" si="1430"/>
        <v>8.0165045682287061E-3</v>
      </c>
      <c r="AP2668" s="2">
        <f t="shared" si="1431"/>
        <v>0</v>
      </c>
      <c r="AR2668" t="str">
        <f t="shared" si="1403"/>
        <v>Fond du Lac</v>
      </c>
      <c r="AS2668" t="s">
        <v>3071</v>
      </c>
      <c r="AT2668" s="48">
        <v>6</v>
      </c>
      <c r="AV2668" s="91">
        <v>55</v>
      </c>
      <c r="AW2668" s="93">
        <v>39</v>
      </c>
      <c r="AX2668" s="99">
        <f t="shared" si="1432"/>
        <v>55039</v>
      </c>
      <c r="AZ2668" s="7" t="s">
        <v>3053</v>
      </c>
      <c r="BA2668" t="s">
        <v>3290</v>
      </c>
    </row>
    <row r="2669" spans="1:53" hidden="1" outlineLevel="1">
      <c r="A2669" t="s">
        <v>1014</v>
      </c>
      <c r="B2669" t="s">
        <v>3071</v>
      </c>
      <c r="C2669" s="1">
        <f t="shared" si="1433"/>
        <v>1242</v>
      </c>
      <c r="D2669" s="7">
        <f>IF(P2669&gt;0,RANK(P2669,(P2669:R2669,S2669:AG2669)),0)</f>
        <v>7</v>
      </c>
      <c r="E2669" s="7">
        <f>IF(Q2669&gt;0,RANK(Q2669,(P2669:R2669,S2669:AG2669)),0)</f>
        <v>4</v>
      </c>
      <c r="F2669" s="7">
        <f>IF(R2669&gt;0,RANK(R2669,(P2669:R2669,S2669:AG2669)),0)</f>
        <v>2</v>
      </c>
      <c r="G2669" s="7">
        <f>IF(S2669&gt;0,RANK(S2669,(P2669:R2669,S2669:AG2669)),0)</f>
        <v>3</v>
      </c>
      <c r="H2669" s="48">
        <f t="shared" si="1420"/>
        <v>89</v>
      </c>
      <c r="I2669" s="163">
        <f t="shared" si="1402"/>
        <v>7.1658615136876005E-2</v>
      </c>
      <c r="J2669" s="2"/>
      <c r="K2669" s="2">
        <f t="shared" si="1421"/>
        <v>7.246376811594203E-3</v>
      </c>
      <c r="L2669" s="2">
        <f t="shared" si="1422"/>
        <v>9.5008051529790666E-2</v>
      </c>
      <c r="M2669" s="2">
        <f t="shared" si="1423"/>
        <v>0.35104669887278583</v>
      </c>
      <c r="N2669" s="2">
        <f t="shared" si="1409"/>
        <v>0.10225442834138486</v>
      </c>
      <c r="O2669" s="2">
        <f t="shared" si="1410"/>
        <v>0.44444444444444442</v>
      </c>
      <c r="P2669" s="1">
        <v>9</v>
      </c>
      <c r="Q2669" s="1">
        <v>118</v>
      </c>
      <c r="R2669" s="1">
        <v>436</v>
      </c>
      <c r="S2669" s="1">
        <v>127</v>
      </c>
      <c r="T2669" s="1">
        <v>525</v>
      </c>
      <c r="V2669" s="1">
        <v>11</v>
      </c>
      <c r="Y2669" s="1">
        <v>12</v>
      </c>
      <c r="AA2669" s="1">
        <v>4</v>
      </c>
      <c r="AI2669" s="7">
        <f t="shared" si="1424"/>
        <v>1</v>
      </c>
      <c r="AJ2669" s="7">
        <f t="shared" si="1425"/>
        <v>0</v>
      </c>
      <c r="AK2669" s="7">
        <f t="shared" si="1426"/>
        <v>6</v>
      </c>
      <c r="AL2669" s="7">
        <f t="shared" si="1427"/>
        <v>0</v>
      </c>
      <c r="AM2669" s="2">
        <f t="shared" si="1428"/>
        <v>0.42270531400966183</v>
      </c>
      <c r="AN2669" s="2">
        <f t="shared" si="1429"/>
        <v>0</v>
      </c>
      <c r="AO2669" s="2">
        <f t="shared" si="1430"/>
        <v>8.8566827697262474E-3</v>
      </c>
      <c r="AP2669" s="2">
        <f t="shared" si="1431"/>
        <v>0</v>
      </c>
      <c r="AR2669" t="str">
        <f t="shared" si="1403"/>
        <v>Forest</v>
      </c>
      <c r="AS2669" t="s">
        <v>3071</v>
      </c>
      <c r="AT2669" s="48">
        <v>7</v>
      </c>
      <c r="AV2669" s="91">
        <v>55</v>
      </c>
      <c r="AW2669" s="93">
        <v>41</v>
      </c>
      <c r="AX2669" s="99">
        <f t="shared" si="1432"/>
        <v>55041</v>
      </c>
      <c r="AZ2669" s="7" t="s">
        <v>3053</v>
      </c>
      <c r="BA2669" t="s">
        <v>3290</v>
      </c>
    </row>
    <row r="2670" spans="1:53" hidden="1" outlineLevel="1">
      <c r="A2670" t="s">
        <v>2109</v>
      </c>
      <c r="B2670" t="s">
        <v>3071</v>
      </c>
      <c r="C2670" s="1">
        <f t="shared" si="1433"/>
        <v>5278</v>
      </c>
      <c r="D2670" s="7">
        <f>IF(P2670&gt;0,RANK(P2670,(P2670:R2670,S2670:AG2670)),0)</f>
        <v>7</v>
      </c>
      <c r="E2670" s="7">
        <f>IF(Q2670&gt;0,RANK(Q2670,(P2670:R2670,S2670:AG2670)),0)</f>
        <v>4</v>
      </c>
      <c r="F2670" s="7">
        <f>IF(R2670&gt;0,RANK(R2670,(P2670:R2670,S2670:AG2670)),0)</f>
        <v>2</v>
      </c>
      <c r="G2670" s="7">
        <f>IF(S2670&gt;0,RANK(S2670,(P2670:R2670,S2670:AG2670)),0)</f>
        <v>3</v>
      </c>
      <c r="H2670" s="48">
        <f t="shared" si="1420"/>
        <v>119</v>
      </c>
      <c r="I2670" s="163">
        <f t="shared" ref="I2670:I2721" si="1434">H2670/C2670</f>
        <v>2.2546419098143235E-2</v>
      </c>
      <c r="J2670" s="2"/>
      <c r="K2670" s="2">
        <f t="shared" si="1421"/>
        <v>8.1470253884046995E-3</v>
      </c>
      <c r="L2670" s="2">
        <f t="shared" si="1422"/>
        <v>6.2902614626752562E-2</v>
      </c>
      <c r="M2670" s="2">
        <f t="shared" si="1423"/>
        <v>0.3749526335733232</v>
      </c>
      <c r="N2670" s="2">
        <f t="shared" si="1409"/>
        <v>0.13376278893520274</v>
      </c>
      <c r="O2670" s="2">
        <f t="shared" si="1410"/>
        <v>0.42023493747631679</v>
      </c>
      <c r="P2670" s="1">
        <v>43</v>
      </c>
      <c r="Q2670" s="1">
        <v>332</v>
      </c>
      <c r="R2670" s="1">
        <v>1979</v>
      </c>
      <c r="S2670" s="1">
        <v>706</v>
      </c>
      <c r="T2670" s="1">
        <v>2098</v>
      </c>
      <c r="V2670" s="1">
        <v>57</v>
      </c>
      <c r="Y2670" s="1">
        <v>50</v>
      </c>
      <c r="AA2670" s="1">
        <v>13</v>
      </c>
      <c r="AI2670" s="7">
        <f t="shared" si="1424"/>
        <v>1</v>
      </c>
      <c r="AJ2670" s="7">
        <f t="shared" si="1425"/>
        <v>0</v>
      </c>
      <c r="AK2670" s="7">
        <f t="shared" si="1426"/>
        <v>5</v>
      </c>
      <c r="AL2670" s="7">
        <f t="shared" si="1427"/>
        <v>0</v>
      </c>
      <c r="AM2670" s="2">
        <f t="shared" si="1428"/>
        <v>0.39749905267146646</v>
      </c>
      <c r="AN2670" s="2">
        <f t="shared" si="1429"/>
        <v>0</v>
      </c>
      <c r="AO2670" s="2">
        <f t="shared" si="1430"/>
        <v>1.0799545282303903E-2</v>
      </c>
      <c r="AP2670" s="2">
        <f t="shared" si="1431"/>
        <v>0</v>
      </c>
      <c r="AR2670" t="str">
        <f t="shared" si="1403"/>
        <v>Grant</v>
      </c>
      <c r="AS2670" t="s">
        <v>3071</v>
      </c>
      <c r="AT2670" s="48">
        <v>3</v>
      </c>
      <c r="AV2670" s="91">
        <v>55</v>
      </c>
      <c r="AW2670" s="93">
        <v>43</v>
      </c>
      <c r="AX2670" s="99">
        <f t="shared" si="1432"/>
        <v>55043</v>
      </c>
      <c r="AZ2670" s="7" t="s">
        <v>3053</v>
      </c>
      <c r="BA2670" t="s">
        <v>3290</v>
      </c>
    </row>
    <row r="2671" spans="1:53" hidden="1" outlineLevel="1">
      <c r="A2671" t="s">
        <v>127</v>
      </c>
      <c r="B2671" t="s">
        <v>3071</v>
      </c>
      <c r="C2671" s="1">
        <f t="shared" si="1433"/>
        <v>4804</v>
      </c>
      <c r="D2671" s="7">
        <f>IF(P2671&gt;0,RANK(P2671,(P2671:R2671,S2671:AG2671)),0)</f>
        <v>7</v>
      </c>
      <c r="E2671" s="7">
        <f>IF(Q2671&gt;0,RANK(Q2671,(P2671:R2671,S2671:AG2671)),0)</f>
        <v>4</v>
      </c>
      <c r="F2671" s="7">
        <f>IF(R2671&gt;0,RANK(R2671,(P2671:R2671,S2671:AG2671)),0)</f>
        <v>2</v>
      </c>
      <c r="G2671" s="7">
        <f>IF(S2671&gt;0,RANK(S2671,(P2671:R2671,S2671:AG2671)),0)</f>
        <v>3</v>
      </c>
      <c r="H2671" s="48">
        <f t="shared" si="1420"/>
        <v>66</v>
      </c>
      <c r="I2671" s="163">
        <f t="shared" si="1434"/>
        <v>1.3738551207327226E-2</v>
      </c>
      <c r="J2671" s="2"/>
      <c r="K2671" s="2">
        <f t="shared" si="1421"/>
        <v>7.9100749375520408E-3</v>
      </c>
      <c r="L2671" s="2">
        <f t="shared" si="1422"/>
        <v>6.6402997502081604E-2</v>
      </c>
      <c r="M2671" s="2">
        <f t="shared" si="1423"/>
        <v>0.37052456286427976</v>
      </c>
      <c r="N2671" s="2">
        <f t="shared" si="1409"/>
        <v>0.15299750208159868</v>
      </c>
      <c r="O2671" s="2">
        <f t="shared" si="1410"/>
        <v>0.40216486261448792</v>
      </c>
      <c r="P2671" s="1">
        <v>38</v>
      </c>
      <c r="Q2671" s="1">
        <v>319</v>
      </c>
      <c r="R2671" s="1">
        <v>1780</v>
      </c>
      <c r="S2671" s="1">
        <v>735</v>
      </c>
      <c r="T2671" s="1">
        <v>1846</v>
      </c>
      <c r="V2671" s="1">
        <v>39</v>
      </c>
      <c r="Y2671" s="1">
        <v>41</v>
      </c>
      <c r="AA2671" s="1">
        <v>6</v>
      </c>
      <c r="AI2671" s="7">
        <f t="shared" si="1424"/>
        <v>1</v>
      </c>
      <c r="AJ2671" s="7">
        <f t="shared" si="1425"/>
        <v>0</v>
      </c>
      <c r="AK2671" s="7">
        <f t="shared" si="1426"/>
        <v>6</v>
      </c>
      <c r="AL2671" s="7">
        <f t="shared" si="1427"/>
        <v>0</v>
      </c>
      <c r="AM2671" s="2">
        <f t="shared" si="1428"/>
        <v>0.38426311407160701</v>
      </c>
      <c r="AN2671" s="2">
        <f t="shared" si="1429"/>
        <v>0</v>
      </c>
      <c r="AO2671" s="2">
        <f t="shared" si="1430"/>
        <v>8.1182348043297246E-3</v>
      </c>
      <c r="AP2671" s="2">
        <f t="shared" si="1431"/>
        <v>0</v>
      </c>
      <c r="AR2671" t="str">
        <f t="shared" si="1403"/>
        <v>Green</v>
      </c>
      <c r="AS2671" t="s">
        <v>3071</v>
      </c>
      <c r="AT2671" s="48">
        <v>2</v>
      </c>
      <c r="AV2671" s="91">
        <v>55</v>
      </c>
      <c r="AW2671" s="93">
        <v>45</v>
      </c>
      <c r="AX2671" s="99">
        <f t="shared" si="1432"/>
        <v>55045</v>
      </c>
      <c r="AZ2671" s="7" t="s">
        <v>3053</v>
      </c>
      <c r="BA2671" t="s">
        <v>3290</v>
      </c>
    </row>
    <row r="2672" spans="1:53" hidden="1" outlineLevel="1">
      <c r="A2672" t="s">
        <v>113</v>
      </c>
      <c r="B2672" t="s">
        <v>3071</v>
      </c>
      <c r="C2672" s="1">
        <f t="shared" si="1433"/>
        <v>3112</v>
      </c>
      <c r="D2672" s="7">
        <f>IF(P2672&gt;0,RANK(P2672,(P2672:R2672,S2672:AG2672)),0)</f>
        <v>7</v>
      </c>
      <c r="E2672" s="7">
        <f>IF(Q2672&gt;0,RANK(Q2672,(P2672:R2672,S2672:AG2672)),0)</f>
        <v>4</v>
      </c>
      <c r="F2672" s="7">
        <f>IF(R2672&gt;0,RANK(R2672,(P2672:R2672,S2672:AG2672)),0)</f>
        <v>1</v>
      </c>
      <c r="G2672" s="7">
        <f>IF(S2672&gt;0,RANK(S2672,(P2672:R2672,S2672:AG2672)),0)</f>
        <v>3</v>
      </c>
      <c r="H2672" s="48">
        <f t="shared" si="1420"/>
        <v>140</v>
      </c>
      <c r="I2672" s="163">
        <f t="shared" si="1434"/>
        <v>4.4987146529562982E-2</v>
      </c>
      <c r="J2672" s="2"/>
      <c r="K2672" s="2">
        <f t="shared" si="1421"/>
        <v>4.4987146529562984E-3</v>
      </c>
      <c r="L2672" s="2">
        <f t="shared" si="1422"/>
        <v>7.1979434447300775E-2</v>
      </c>
      <c r="M2672" s="2">
        <f t="shared" si="1423"/>
        <v>0.43316195372750643</v>
      </c>
      <c r="N2672" s="2">
        <f t="shared" si="1409"/>
        <v>8.804627249357326E-2</v>
      </c>
      <c r="O2672" s="2">
        <f t="shared" si="1410"/>
        <v>0.40231362467866322</v>
      </c>
      <c r="P2672" s="1">
        <v>14</v>
      </c>
      <c r="Q2672" s="1">
        <v>224</v>
      </c>
      <c r="R2672" s="1">
        <v>1348</v>
      </c>
      <c r="S2672" s="1">
        <v>274</v>
      </c>
      <c r="T2672" s="1">
        <v>1208</v>
      </c>
      <c r="V2672" s="1">
        <v>20</v>
      </c>
      <c r="Y2672" s="1">
        <v>19</v>
      </c>
      <c r="AA2672" s="1">
        <v>5</v>
      </c>
      <c r="AI2672" s="7">
        <f t="shared" si="1424"/>
        <v>2</v>
      </c>
      <c r="AJ2672" s="7">
        <f t="shared" si="1425"/>
        <v>0</v>
      </c>
      <c r="AK2672" s="7">
        <f t="shared" si="1426"/>
        <v>5</v>
      </c>
      <c r="AL2672" s="7">
        <f t="shared" si="1427"/>
        <v>0</v>
      </c>
      <c r="AM2672" s="2">
        <f t="shared" si="1428"/>
        <v>0.38817480719794345</v>
      </c>
      <c r="AN2672" s="2">
        <f t="shared" si="1429"/>
        <v>0</v>
      </c>
      <c r="AO2672" s="2">
        <f t="shared" si="1430"/>
        <v>6.4267352185089976E-3</v>
      </c>
      <c r="AP2672" s="2">
        <f t="shared" si="1431"/>
        <v>0</v>
      </c>
      <c r="AR2672" t="str">
        <f t="shared" si="1403"/>
        <v>Green Lake</v>
      </c>
      <c r="AS2672" t="s">
        <v>3071</v>
      </c>
      <c r="AT2672" s="48">
        <v>6</v>
      </c>
      <c r="AV2672" s="91">
        <v>55</v>
      </c>
      <c r="AW2672" s="93">
        <v>47</v>
      </c>
      <c r="AX2672" s="99">
        <f t="shared" si="1432"/>
        <v>55047</v>
      </c>
      <c r="AZ2672" s="7" t="s">
        <v>3053</v>
      </c>
      <c r="BA2672" t="s">
        <v>3290</v>
      </c>
    </row>
    <row r="2673" spans="1:53" hidden="1" outlineLevel="1">
      <c r="A2673" t="s">
        <v>553</v>
      </c>
      <c r="B2673" t="s">
        <v>3071</v>
      </c>
      <c r="C2673" s="1">
        <f t="shared" si="1433"/>
        <v>3031</v>
      </c>
      <c r="D2673" s="7">
        <f>IF(P2673&gt;0,RANK(P2673,(P2673:R2673,S2673:AG2673)),0)</f>
        <v>7</v>
      </c>
      <c r="E2673" s="7">
        <f>IF(Q2673&gt;0,RANK(Q2673,(P2673:R2673,S2673:AG2673)),0)</f>
        <v>4</v>
      </c>
      <c r="F2673" s="7">
        <f>IF(R2673&gt;0,RANK(R2673,(P2673:R2673,S2673:AG2673)),0)</f>
        <v>1</v>
      </c>
      <c r="G2673" s="7">
        <f>IF(S2673&gt;0,RANK(S2673,(P2673:R2673,S2673:AG2673)),0)</f>
        <v>3</v>
      </c>
      <c r="H2673" s="48">
        <f t="shared" si="1420"/>
        <v>4</v>
      </c>
      <c r="I2673" s="163">
        <f t="shared" si="1434"/>
        <v>1.3196964698119432E-3</v>
      </c>
      <c r="J2673" s="2"/>
      <c r="K2673" s="2">
        <f t="shared" si="1421"/>
        <v>7.588254701418674E-3</v>
      </c>
      <c r="L2673" s="2">
        <f t="shared" si="1422"/>
        <v>6.5984823490597158E-2</v>
      </c>
      <c r="M2673" s="2">
        <f t="shared" si="1423"/>
        <v>0.37116463213460904</v>
      </c>
      <c r="N2673" s="2">
        <f t="shared" si="1409"/>
        <v>0.1603431210821511</v>
      </c>
      <c r="O2673" s="2">
        <f t="shared" si="1410"/>
        <v>0.394919168591224</v>
      </c>
      <c r="P2673" s="1">
        <v>23</v>
      </c>
      <c r="Q2673" s="1">
        <v>200</v>
      </c>
      <c r="R2673" s="1">
        <v>1125</v>
      </c>
      <c r="S2673" s="1">
        <v>486</v>
      </c>
      <c r="T2673" s="1">
        <v>1121</v>
      </c>
      <c r="V2673" s="1">
        <v>38</v>
      </c>
      <c r="Y2673" s="1">
        <v>31</v>
      </c>
      <c r="AA2673" s="1">
        <v>7</v>
      </c>
      <c r="AI2673" s="7">
        <f t="shared" si="1424"/>
        <v>2</v>
      </c>
      <c r="AJ2673" s="7">
        <f t="shared" si="1425"/>
        <v>0</v>
      </c>
      <c r="AK2673" s="7">
        <f t="shared" si="1426"/>
        <v>5</v>
      </c>
      <c r="AL2673" s="7">
        <f t="shared" si="1427"/>
        <v>0</v>
      </c>
      <c r="AM2673" s="2">
        <f t="shared" si="1428"/>
        <v>0.36984493566479709</v>
      </c>
      <c r="AN2673" s="2">
        <f t="shared" si="1429"/>
        <v>0</v>
      </c>
      <c r="AO2673" s="2">
        <f t="shared" si="1430"/>
        <v>1.2537116463213462E-2</v>
      </c>
      <c r="AP2673" s="2">
        <f t="shared" si="1431"/>
        <v>0</v>
      </c>
      <c r="AR2673" t="str">
        <f t="shared" si="1403"/>
        <v>Iowa</v>
      </c>
      <c r="AS2673" t="s">
        <v>3071</v>
      </c>
      <c r="AT2673" s="48">
        <v>2</v>
      </c>
      <c r="AV2673" s="91">
        <v>55</v>
      </c>
      <c r="AW2673" s="93">
        <v>49</v>
      </c>
      <c r="AX2673" s="99">
        <f t="shared" si="1432"/>
        <v>55049</v>
      </c>
      <c r="AZ2673" s="7" t="s">
        <v>3053</v>
      </c>
      <c r="BA2673" t="s">
        <v>3290</v>
      </c>
    </row>
    <row r="2674" spans="1:53" hidden="1" outlineLevel="1">
      <c r="A2674" t="s">
        <v>1007</v>
      </c>
      <c r="B2674" t="s">
        <v>3071</v>
      </c>
      <c r="C2674" s="1">
        <f t="shared" si="1433"/>
        <v>933</v>
      </c>
      <c r="D2674" s="7">
        <f>IF(P2674&gt;0,RANK(P2674,(P2674:R2674,S2674:AG2674)),0)</f>
        <v>5</v>
      </c>
      <c r="E2674" s="7">
        <f>IF(Q2674&gt;0,RANK(Q2674,(P2674:R2674,S2674:AG2674)),0)</f>
        <v>4</v>
      </c>
      <c r="F2674" s="7">
        <f>IF(R2674&gt;0,RANK(R2674,(P2674:R2674,S2674:AG2674)),0)</f>
        <v>1</v>
      </c>
      <c r="G2674" s="7">
        <f>IF(S2674&gt;0,RANK(S2674,(P2674:R2674,S2674:AG2674)),0)</f>
        <v>3</v>
      </c>
      <c r="H2674" s="48">
        <f t="shared" si="1420"/>
        <v>66</v>
      </c>
      <c r="I2674" s="163">
        <f t="shared" si="1434"/>
        <v>7.0739549839228297E-2</v>
      </c>
      <c r="J2674" s="2"/>
      <c r="K2674" s="2">
        <f t="shared" si="1421"/>
        <v>7.502679528403001E-3</v>
      </c>
      <c r="L2674" s="2">
        <f t="shared" si="1422"/>
        <v>5.3590568060021437E-2</v>
      </c>
      <c r="M2674" s="2">
        <f t="shared" si="1423"/>
        <v>0.43301178992497319</v>
      </c>
      <c r="N2674" s="2">
        <f t="shared" si="1409"/>
        <v>0.12968917470525188</v>
      </c>
      <c r="O2674" s="2">
        <f t="shared" si="1410"/>
        <v>0.37620578778135039</v>
      </c>
      <c r="P2674" s="1">
        <v>7</v>
      </c>
      <c r="Q2674" s="1">
        <v>50</v>
      </c>
      <c r="R2674" s="1">
        <v>404</v>
      </c>
      <c r="S2674" s="1">
        <v>121</v>
      </c>
      <c r="T2674" s="1">
        <v>338</v>
      </c>
      <c r="V2674" s="1">
        <v>4</v>
      </c>
      <c r="Y2674" s="1">
        <v>6</v>
      </c>
      <c r="AA2674" s="1">
        <v>3</v>
      </c>
      <c r="AI2674" s="7">
        <f t="shared" si="1424"/>
        <v>2</v>
      </c>
      <c r="AJ2674" s="7">
        <f t="shared" si="1425"/>
        <v>0</v>
      </c>
      <c r="AK2674" s="7">
        <f t="shared" si="1426"/>
        <v>7</v>
      </c>
      <c r="AL2674" s="7">
        <f t="shared" si="1427"/>
        <v>0</v>
      </c>
      <c r="AM2674" s="2">
        <f t="shared" si="1428"/>
        <v>0.36227224008574493</v>
      </c>
      <c r="AN2674" s="2">
        <f t="shared" si="1429"/>
        <v>0</v>
      </c>
      <c r="AO2674" s="2">
        <f t="shared" si="1430"/>
        <v>4.2872454448017148E-3</v>
      </c>
      <c r="AP2674" s="2">
        <f t="shared" si="1431"/>
        <v>0</v>
      </c>
      <c r="AR2674" t="str">
        <f t="shared" ref="AR2674:AR2721" si="1435">A2674</f>
        <v>Iron</v>
      </c>
      <c r="AS2674" t="s">
        <v>3071</v>
      </c>
      <c r="AT2674" s="48">
        <v>7</v>
      </c>
      <c r="AV2674" s="91">
        <v>55</v>
      </c>
      <c r="AW2674" s="93">
        <v>51</v>
      </c>
      <c r="AX2674" s="99">
        <f t="shared" si="1432"/>
        <v>55051</v>
      </c>
      <c r="AZ2674" s="7" t="s">
        <v>3053</v>
      </c>
      <c r="BA2674" t="s">
        <v>3290</v>
      </c>
    </row>
    <row r="2675" spans="1:53" hidden="1" outlineLevel="1">
      <c r="A2675" t="s">
        <v>3116</v>
      </c>
      <c r="B2675" t="s">
        <v>3071</v>
      </c>
      <c r="C2675" s="1">
        <f t="shared" si="1433"/>
        <v>2102</v>
      </c>
      <c r="D2675" s="7">
        <f>IF(P2675&gt;0,RANK(P2675,(P2675:R2675,S2675:AG2675)),0)</f>
        <v>6</v>
      </c>
      <c r="E2675" s="7">
        <f>IF(Q2675&gt;0,RANK(Q2675,(P2675:R2675,S2675:AG2675)),0)</f>
        <v>4</v>
      </c>
      <c r="F2675" s="7">
        <f>IF(R2675&gt;0,RANK(R2675,(P2675:R2675,S2675:AG2675)),0)</f>
        <v>2</v>
      </c>
      <c r="G2675" s="7">
        <f>IF(S2675&gt;0,RANK(S2675,(P2675:R2675,S2675:AG2675)),0)</f>
        <v>3</v>
      </c>
      <c r="H2675" s="48">
        <f t="shared" si="1420"/>
        <v>52</v>
      </c>
      <c r="I2675" s="163">
        <f t="shared" si="1434"/>
        <v>2.4738344433872503E-2</v>
      </c>
      <c r="J2675" s="2"/>
      <c r="K2675" s="2">
        <f t="shared" si="1421"/>
        <v>6.1845861084681257E-3</v>
      </c>
      <c r="L2675" s="2">
        <f t="shared" si="1422"/>
        <v>0.11512844909609896</v>
      </c>
      <c r="M2675" s="2">
        <f t="shared" si="1423"/>
        <v>0.34633682207421501</v>
      </c>
      <c r="N2675" s="2">
        <f t="shared" si="1409"/>
        <v>0.14367269267364416</v>
      </c>
      <c r="O2675" s="2">
        <f t="shared" si="1410"/>
        <v>0.3886774500475737</v>
      </c>
      <c r="P2675" s="1">
        <v>13</v>
      </c>
      <c r="Q2675" s="1">
        <v>242</v>
      </c>
      <c r="R2675" s="1">
        <v>728</v>
      </c>
      <c r="S2675" s="1">
        <v>302</v>
      </c>
      <c r="T2675" s="1">
        <v>780</v>
      </c>
      <c r="V2675" s="1">
        <v>21</v>
      </c>
      <c r="Y2675" s="1">
        <v>13</v>
      </c>
      <c r="AA2675" s="1">
        <v>3</v>
      </c>
      <c r="AI2675" s="7">
        <f t="shared" si="1424"/>
        <v>1</v>
      </c>
      <c r="AJ2675" s="7">
        <f t="shared" si="1425"/>
        <v>0</v>
      </c>
      <c r="AK2675" s="7">
        <f t="shared" si="1426"/>
        <v>5</v>
      </c>
      <c r="AL2675" s="7">
        <f t="shared" si="1427"/>
        <v>0</v>
      </c>
      <c r="AM2675" s="2">
        <f t="shared" si="1428"/>
        <v>0.37107516650808753</v>
      </c>
      <c r="AN2675" s="2">
        <f t="shared" si="1429"/>
        <v>0</v>
      </c>
      <c r="AO2675" s="2">
        <f t="shared" si="1430"/>
        <v>9.990485252140819E-3</v>
      </c>
      <c r="AP2675" s="2">
        <f t="shared" si="1431"/>
        <v>0</v>
      </c>
      <c r="AR2675" t="str">
        <f t="shared" si="1435"/>
        <v>Jackson</v>
      </c>
      <c r="AS2675" t="s">
        <v>3071</v>
      </c>
      <c r="AT2675" s="48"/>
      <c r="AV2675" s="91">
        <v>55</v>
      </c>
      <c r="AW2675" s="93">
        <v>53</v>
      </c>
      <c r="AX2675" s="99">
        <f t="shared" si="1432"/>
        <v>55053</v>
      </c>
      <c r="AZ2675" s="7" t="s">
        <v>3053</v>
      </c>
      <c r="BA2675" t="s">
        <v>3290</v>
      </c>
    </row>
    <row r="2676" spans="1:53" hidden="1" outlineLevel="1">
      <c r="A2676" t="s">
        <v>2535</v>
      </c>
      <c r="B2676" t="s">
        <v>3071</v>
      </c>
      <c r="C2676" s="1">
        <f t="shared" si="1433"/>
        <v>12729</v>
      </c>
      <c r="D2676" s="7">
        <f>IF(P2676&gt;0,RANK(P2676,(P2676:R2676,S2676:AG2676)),0)</f>
        <v>7</v>
      </c>
      <c r="E2676" s="7">
        <f>IF(Q2676&gt;0,RANK(Q2676,(P2676:R2676,S2676:AG2676)),0)</f>
        <v>4</v>
      </c>
      <c r="F2676" s="7">
        <f>IF(R2676&gt;0,RANK(R2676,(P2676:R2676,S2676:AG2676)),0)</f>
        <v>1</v>
      </c>
      <c r="G2676" s="7">
        <f>IF(S2676&gt;0,RANK(S2676,(P2676:R2676,S2676:AG2676)),0)</f>
        <v>3</v>
      </c>
      <c r="H2676" s="48">
        <f t="shared" si="1420"/>
        <v>1101</v>
      </c>
      <c r="I2676" s="163">
        <f t="shared" si="1434"/>
        <v>8.649540419514494E-2</v>
      </c>
      <c r="J2676" s="2"/>
      <c r="K2676" s="2">
        <f t="shared" si="1421"/>
        <v>5.8920575064812632E-3</v>
      </c>
      <c r="L2676" s="2">
        <f t="shared" si="1422"/>
        <v>4.9179039987430277E-2</v>
      </c>
      <c r="M2676" s="2">
        <f t="shared" si="1423"/>
        <v>0.45235289496425485</v>
      </c>
      <c r="N2676" s="2">
        <f t="shared" si="1409"/>
        <v>0.11132060648911933</v>
      </c>
      <c r="O2676" s="2">
        <f t="shared" si="1410"/>
        <v>0.38125540105271433</v>
      </c>
      <c r="P2676" s="1">
        <v>75</v>
      </c>
      <c r="Q2676" s="1">
        <v>626</v>
      </c>
      <c r="R2676" s="1">
        <v>5758</v>
      </c>
      <c r="S2676" s="1">
        <v>1417</v>
      </c>
      <c r="T2676" s="1">
        <v>4657</v>
      </c>
      <c r="V2676" s="1">
        <v>102</v>
      </c>
      <c r="Y2676" s="1">
        <v>76</v>
      </c>
      <c r="AA2676" s="1">
        <v>18</v>
      </c>
      <c r="AI2676" s="7">
        <f t="shared" si="1424"/>
        <v>2</v>
      </c>
      <c r="AJ2676" s="7">
        <f t="shared" si="1425"/>
        <v>0</v>
      </c>
      <c r="AK2676" s="7">
        <f t="shared" si="1426"/>
        <v>5</v>
      </c>
      <c r="AL2676" s="7">
        <f t="shared" si="1427"/>
        <v>0</v>
      </c>
      <c r="AM2676" s="2">
        <f t="shared" si="1428"/>
        <v>0.36585749076910989</v>
      </c>
      <c r="AN2676" s="2">
        <f t="shared" si="1429"/>
        <v>0</v>
      </c>
      <c r="AO2676" s="2">
        <f t="shared" si="1430"/>
        <v>8.0131982088145186E-3</v>
      </c>
      <c r="AP2676" s="2">
        <f t="shared" si="1431"/>
        <v>0</v>
      </c>
      <c r="AR2676" t="str">
        <f t="shared" si="1435"/>
        <v>Jefferson</v>
      </c>
      <c r="AS2676" t="s">
        <v>3071</v>
      </c>
      <c r="AT2676" s="48">
        <v>5</v>
      </c>
      <c r="AV2676" s="91">
        <v>55</v>
      </c>
      <c r="AW2676" s="93">
        <v>55</v>
      </c>
      <c r="AX2676" s="99">
        <f t="shared" si="1432"/>
        <v>55055</v>
      </c>
      <c r="AZ2676" s="7" t="s">
        <v>3053</v>
      </c>
      <c r="BA2676" t="s">
        <v>3290</v>
      </c>
    </row>
    <row r="2677" spans="1:53" hidden="1" outlineLevel="1">
      <c r="A2677" t="s">
        <v>1475</v>
      </c>
      <c r="B2677" t="s">
        <v>3071</v>
      </c>
      <c r="C2677" s="1">
        <f t="shared" si="1433"/>
        <v>3002</v>
      </c>
      <c r="D2677" s="7">
        <f>IF(P2677&gt;0,RANK(P2677,(P2677:R2677,S2677:AG2677)),0)</f>
        <v>6</v>
      </c>
      <c r="E2677" s="7">
        <f>IF(Q2677&gt;0,RANK(Q2677,(P2677:R2677,S2677:AG2677)),0)</f>
        <v>4</v>
      </c>
      <c r="F2677" s="7">
        <f>IF(R2677&gt;0,RANK(R2677,(P2677:R2677,S2677:AG2677)),0)</f>
        <v>2</v>
      </c>
      <c r="G2677" s="7">
        <f>IF(S2677&gt;0,RANK(S2677,(P2677:R2677,S2677:AG2677)),0)</f>
        <v>3</v>
      </c>
      <c r="H2677" s="48">
        <f t="shared" si="1420"/>
        <v>105</v>
      </c>
      <c r="I2677" s="163">
        <f t="shared" si="1434"/>
        <v>3.4976682211858762E-2</v>
      </c>
      <c r="J2677" s="2"/>
      <c r="K2677" s="2">
        <f t="shared" si="1421"/>
        <v>5.996002664890073E-3</v>
      </c>
      <c r="L2677" s="2">
        <f t="shared" si="1422"/>
        <v>7.8947368421052627E-2</v>
      </c>
      <c r="M2677" s="2">
        <f t="shared" si="1423"/>
        <v>0.35542971352431713</v>
      </c>
      <c r="N2677" s="2">
        <f t="shared" si="1409"/>
        <v>0.1492338441039307</v>
      </c>
      <c r="O2677" s="2">
        <f t="shared" si="1410"/>
        <v>0.41039307128580949</v>
      </c>
      <c r="P2677" s="1">
        <v>18</v>
      </c>
      <c r="Q2677" s="1">
        <v>237</v>
      </c>
      <c r="R2677" s="1">
        <v>1067</v>
      </c>
      <c r="S2677" s="1">
        <v>448</v>
      </c>
      <c r="T2677" s="1">
        <v>1172</v>
      </c>
      <c r="V2677" s="1">
        <v>31</v>
      </c>
      <c r="Y2677" s="1">
        <v>17</v>
      </c>
      <c r="AA2677" s="1">
        <v>12</v>
      </c>
      <c r="AI2677" s="7">
        <f t="shared" si="1424"/>
        <v>1</v>
      </c>
      <c r="AJ2677" s="7">
        <f t="shared" si="1425"/>
        <v>0</v>
      </c>
      <c r="AK2677" s="7">
        <f t="shared" si="1426"/>
        <v>5</v>
      </c>
      <c r="AL2677" s="7">
        <f t="shared" si="1427"/>
        <v>0</v>
      </c>
      <c r="AM2677" s="2">
        <f t="shared" si="1428"/>
        <v>0.39040639573617586</v>
      </c>
      <c r="AN2677" s="2">
        <f t="shared" si="1429"/>
        <v>0</v>
      </c>
      <c r="AO2677" s="2">
        <f t="shared" si="1430"/>
        <v>1.0326449033977348E-2</v>
      </c>
      <c r="AP2677" s="2">
        <f t="shared" si="1431"/>
        <v>0</v>
      </c>
      <c r="AR2677" t="str">
        <f t="shared" si="1435"/>
        <v>Juneau</v>
      </c>
      <c r="AS2677" t="s">
        <v>3071</v>
      </c>
      <c r="AT2677" s="48"/>
      <c r="AV2677" s="91">
        <v>55</v>
      </c>
      <c r="AW2677" s="93">
        <v>57</v>
      </c>
      <c r="AX2677" s="99">
        <f t="shared" si="1432"/>
        <v>55057</v>
      </c>
      <c r="AZ2677" s="7" t="s">
        <v>3053</v>
      </c>
      <c r="BA2677" t="s">
        <v>3290</v>
      </c>
    </row>
    <row r="2678" spans="1:53" hidden="1" outlineLevel="1">
      <c r="A2678" t="s">
        <v>1979</v>
      </c>
      <c r="B2678" t="s">
        <v>3071</v>
      </c>
      <c r="C2678" s="1">
        <f t="shared" si="1433"/>
        <v>19056</v>
      </c>
      <c r="D2678" s="7">
        <f>IF(P2678&gt;0,RANK(P2678,(P2678:R2678,S2678:AG2678)),0)</f>
        <v>6</v>
      </c>
      <c r="E2678" s="7">
        <f>IF(Q2678&gt;0,RANK(Q2678,(P2678:R2678,S2678:AG2678)),0)</f>
        <v>4</v>
      </c>
      <c r="F2678" s="7">
        <f>IF(R2678&gt;0,RANK(R2678,(P2678:R2678,S2678:AG2678)),0)</f>
        <v>1</v>
      </c>
      <c r="G2678" s="7">
        <f>IF(S2678&gt;0,RANK(S2678,(P2678:R2678,S2678:AG2678)),0)</f>
        <v>3</v>
      </c>
      <c r="H2678" s="48">
        <f t="shared" si="1420"/>
        <v>3546</v>
      </c>
      <c r="I2678" s="163">
        <f t="shared" si="1434"/>
        <v>0.18608312342569269</v>
      </c>
      <c r="J2678" s="2"/>
      <c r="K2678" s="2">
        <f t="shared" si="1421"/>
        <v>5.4575986565911002E-3</v>
      </c>
      <c r="L2678" s="2">
        <f t="shared" si="1422"/>
        <v>5.174223341729639E-2</v>
      </c>
      <c r="M2678" s="2">
        <f t="shared" si="1423"/>
        <v>0.49595927791771621</v>
      </c>
      <c r="N2678" s="2">
        <f t="shared" si="1409"/>
        <v>0.12116918555835432</v>
      </c>
      <c r="O2678" s="2">
        <f t="shared" si="1410"/>
        <v>0.3256717044500419</v>
      </c>
      <c r="P2678" s="1">
        <v>104</v>
      </c>
      <c r="Q2678" s="1">
        <v>986</v>
      </c>
      <c r="R2678" s="1">
        <v>9451</v>
      </c>
      <c r="S2678" s="1">
        <v>2309</v>
      </c>
      <c r="T2678" s="1">
        <v>5905</v>
      </c>
      <c r="V2678" s="1">
        <v>146</v>
      </c>
      <c r="Y2678" s="1">
        <v>96</v>
      </c>
      <c r="AA2678" s="1">
        <v>59</v>
      </c>
      <c r="AI2678" s="7">
        <f t="shared" si="1424"/>
        <v>2</v>
      </c>
      <c r="AJ2678" s="7">
        <f t="shared" si="1425"/>
        <v>0</v>
      </c>
      <c r="AK2678" s="7">
        <f t="shared" si="1426"/>
        <v>5</v>
      </c>
      <c r="AL2678" s="7">
        <f t="shared" si="1427"/>
        <v>0</v>
      </c>
      <c r="AM2678" s="2">
        <f t="shared" si="1428"/>
        <v>0.30987615449202349</v>
      </c>
      <c r="AN2678" s="2">
        <f t="shared" si="1429"/>
        <v>0</v>
      </c>
      <c r="AO2678" s="2">
        <f t="shared" si="1430"/>
        <v>7.6616288832913517E-3</v>
      </c>
      <c r="AP2678" s="2">
        <f t="shared" si="1431"/>
        <v>0</v>
      </c>
      <c r="AR2678" t="str">
        <f t="shared" si="1435"/>
        <v>Kenosha</v>
      </c>
      <c r="AS2678" t="s">
        <v>3071</v>
      </c>
      <c r="AT2678" s="48">
        <v>1</v>
      </c>
      <c r="AV2678" s="91">
        <v>55</v>
      </c>
      <c r="AW2678" s="93">
        <v>59</v>
      </c>
      <c r="AX2678" s="99">
        <f t="shared" si="1432"/>
        <v>55059</v>
      </c>
      <c r="AZ2678" s="7" t="s">
        <v>3053</v>
      </c>
      <c r="BA2678" t="s">
        <v>3290</v>
      </c>
    </row>
    <row r="2679" spans="1:53" hidden="1" outlineLevel="1">
      <c r="A2679" t="s">
        <v>2390</v>
      </c>
      <c r="B2679" t="s">
        <v>3071</v>
      </c>
      <c r="C2679" s="1">
        <f t="shared" si="1433"/>
        <v>3128</v>
      </c>
      <c r="D2679" s="7">
        <f>IF(P2679&gt;0,RANK(P2679,(P2679:R2679,S2679:AG2679)),0)</f>
        <v>6</v>
      </c>
      <c r="E2679" s="7">
        <f>IF(Q2679&gt;0,RANK(Q2679,(P2679:R2679,S2679:AG2679)),0)</f>
        <v>4</v>
      </c>
      <c r="F2679" s="7">
        <f>IF(R2679&gt;0,RANK(R2679,(P2679:R2679,S2679:AG2679)),0)</f>
        <v>2</v>
      </c>
      <c r="G2679" s="7">
        <f>IF(S2679&gt;0,RANK(S2679,(P2679:R2679,S2679:AG2679)),0)</f>
        <v>3</v>
      </c>
      <c r="H2679" s="48">
        <f t="shared" si="1420"/>
        <v>657</v>
      </c>
      <c r="I2679" s="163">
        <f t="shared" si="1434"/>
        <v>0.21003836317135549</v>
      </c>
      <c r="J2679" s="2"/>
      <c r="K2679" s="2">
        <f t="shared" si="1421"/>
        <v>5.1150895140664966E-3</v>
      </c>
      <c r="L2679" s="2">
        <f t="shared" si="1422"/>
        <v>5.6585677749360616E-2</v>
      </c>
      <c r="M2679" s="2">
        <f t="shared" si="1423"/>
        <v>0.30914322250639387</v>
      </c>
      <c r="N2679" s="2">
        <f t="shared" si="1409"/>
        <v>9.4629156010230184E-2</v>
      </c>
      <c r="O2679" s="2">
        <f t="shared" si="1410"/>
        <v>0.53452685421994883</v>
      </c>
      <c r="P2679" s="1">
        <v>16</v>
      </c>
      <c r="Q2679" s="1">
        <v>177</v>
      </c>
      <c r="R2679" s="1">
        <v>967</v>
      </c>
      <c r="S2679" s="1">
        <v>296</v>
      </c>
      <c r="T2679" s="1">
        <v>1624</v>
      </c>
      <c r="V2679" s="1">
        <v>27</v>
      </c>
      <c r="Y2679" s="1">
        <v>16</v>
      </c>
      <c r="AA2679" s="1">
        <v>5</v>
      </c>
      <c r="AI2679" s="7">
        <f t="shared" si="1424"/>
        <v>1</v>
      </c>
      <c r="AJ2679" s="7">
        <f t="shared" si="1425"/>
        <v>0</v>
      </c>
      <c r="AK2679" s="7">
        <f t="shared" si="1426"/>
        <v>5</v>
      </c>
      <c r="AL2679" s="7">
        <f t="shared" si="1427"/>
        <v>0</v>
      </c>
      <c r="AM2679" s="2">
        <f t="shared" si="1428"/>
        <v>0.51918158567774941</v>
      </c>
      <c r="AN2679" s="2">
        <f t="shared" si="1429"/>
        <v>0</v>
      </c>
      <c r="AO2679" s="2">
        <f t="shared" si="1430"/>
        <v>8.6317135549872116E-3</v>
      </c>
      <c r="AP2679" s="2">
        <f t="shared" si="1431"/>
        <v>0</v>
      </c>
      <c r="AR2679" t="str">
        <f t="shared" si="1435"/>
        <v>Kewaunee</v>
      </c>
      <c r="AS2679" t="s">
        <v>3071</v>
      </c>
      <c r="AT2679" s="48">
        <v>8</v>
      </c>
      <c r="AV2679" s="91">
        <v>55</v>
      </c>
      <c r="AW2679" s="93">
        <v>61</v>
      </c>
      <c r="AX2679" s="99">
        <f t="shared" si="1432"/>
        <v>55061</v>
      </c>
      <c r="AZ2679" s="7" t="s">
        <v>3053</v>
      </c>
      <c r="BA2679" t="s">
        <v>3290</v>
      </c>
    </row>
    <row r="2680" spans="1:53" hidden="1" outlineLevel="1">
      <c r="A2680" t="s">
        <v>2391</v>
      </c>
      <c r="B2680" t="s">
        <v>3071</v>
      </c>
      <c r="C2680" s="1">
        <f t="shared" si="1433"/>
        <v>14793</v>
      </c>
      <c r="D2680" s="7">
        <f>IF(P2680&gt;0,RANK(P2680,(P2680:R2680,S2680:AG2680)),0)</f>
        <v>6</v>
      </c>
      <c r="E2680" s="7">
        <f>IF(Q2680&gt;0,RANK(Q2680,(P2680:R2680,S2680:AG2680)),0)</f>
        <v>4</v>
      </c>
      <c r="F2680" s="7">
        <f>IF(R2680&gt;0,RANK(R2680,(P2680:R2680,S2680:AG2680)),0)</f>
        <v>2</v>
      </c>
      <c r="G2680" s="7">
        <f>IF(S2680&gt;0,RANK(S2680,(P2680:R2680,S2680:AG2680)),0)</f>
        <v>3</v>
      </c>
      <c r="H2680" s="48">
        <f t="shared" si="1420"/>
        <v>294</v>
      </c>
      <c r="I2680" s="163">
        <f t="shared" si="1434"/>
        <v>1.9874264854998987E-2</v>
      </c>
      <c r="J2680" s="2"/>
      <c r="K2680" s="2">
        <f t="shared" si="1421"/>
        <v>7.8415466774825939E-3</v>
      </c>
      <c r="L2680" s="2">
        <f t="shared" si="1422"/>
        <v>0.10025011829919557</v>
      </c>
      <c r="M2680" s="2">
        <f t="shared" si="1423"/>
        <v>0.35807476509159736</v>
      </c>
      <c r="N2680" s="2">
        <f t="shared" si="1409"/>
        <v>0.13668627053336038</v>
      </c>
      <c r="O2680" s="2">
        <f t="shared" si="1410"/>
        <v>0.39714729939836413</v>
      </c>
      <c r="P2680" s="1">
        <v>116</v>
      </c>
      <c r="Q2680" s="1">
        <v>1483</v>
      </c>
      <c r="R2680" s="1">
        <v>5297</v>
      </c>
      <c r="S2680" s="1">
        <v>2022</v>
      </c>
      <c r="T2680" s="1">
        <v>5591</v>
      </c>
      <c r="V2680" s="1">
        <v>146</v>
      </c>
      <c r="Y2680" s="1">
        <v>102</v>
      </c>
      <c r="AA2680" s="1">
        <v>36</v>
      </c>
      <c r="AI2680" s="7">
        <f t="shared" si="1424"/>
        <v>1</v>
      </c>
      <c r="AJ2680" s="7">
        <f t="shared" si="1425"/>
        <v>0</v>
      </c>
      <c r="AK2680" s="7">
        <f t="shared" si="1426"/>
        <v>5</v>
      </c>
      <c r="AL2680" s="7">
        <f t="shared" si="1427"/>
        <v>0</v>
      </c>
      <c r="AM2680" s="2">
        <f t="shared" si="1428"/>
        <v>0.37794902994659635</v>
      </c>
      <c r="AN2680" s="2">
        <f t="shared" si="1429"/>
        <v>0</v>
      </c>
      <c r="AO2680" s="2">
        <f t="shared" si="1430"/>
        <v>9.8695328871763674E-3</v>
      </c>
      <c r="AP2680" s="2">
        <f t="shared" si="1431"/>
        <v>0</v>
      </c>
      <c r="AR2680" t="str">
        <f t="shared" si="1435"/>
        <v>La Crosse</v>
      </c>
      <c r="AS2680" t="s">
        <v>3071</v>
      </c>
      <c r="AT2680" s="48">
        <v>3</v>
      </c>
      <c r="AV2680" s="91">
        <v>55</v>
      </c>
      <c r="AW2680" s="93">
        <v>63</v>
      </c>
      <c r="AX2680" s="99">
        <f t="shared" si="1432"/>
        <v>55063</v>
      </c>
      <c r="AZ2680" s="7" t="s">
        <v>3053</v>
      </c>
      <c r="BA2680" t="s">
        <v>3290</v>
      </c>
    </row>
    <row r="2681" spans="1:53" hidden="1" outlineLevel="1">
      <c r="A2681" t="s">
        <v>1321</v>
      </c>
      <c r="B2681" t="s">
        <v>3071</v>
      </c>
      <c r="C2681" s="1">
        <f t="shared" ref="C2681:C2712" si="1436">SUM(P2681:AG2681)</f>
        <v>2132</v>
      </c>
      <c r="D2681" s="7">
        <f>IF(P2681&gt;0,RANK(P2681,(P2681:R2681,S2681:AG2681)),0)</f>
        <v>6</v>
      </c>
      <c r="E2681" s="7">
        <f>IF(Q2681&gt;0,RANK(Q2681,(P2681:R2681,S2681:AG2681)),0)</f>
        <v>4</v>
      </c>
      <c r="F2681" s="7">
        <f>IF(R2681&gt;0,RANK(R2681,(P2681:R2681,S2681:AG2681)),0)</f>
        <v>2</v>
      </c>
      <c r="G2681" s="7">
        <f>IF(S2681&gt;0,RANK(S2681,(P2681:R2681,S2681:AG2681)),0)</f>
        <v>3</v>
      </c>
      <c r="H2681" s="48">
        <f t="shared" ref="H2681:H2712" si="1437">MAX(P2681:Y2681)-LARGE(P2681:Y2681,2)</f>
        <v>27</v>
      </c>
      <c r="I2681" s="163">
        <f t="shared" si="1434"/>
        <v>1.2664165103189493E-2</v>
      </c>
      <c r="J2681" s="2"/>
      <c r="K2681" s="2">
        <f t="shared" ref="K2681:K2712" si="1438">IF($C2681=0,"-",P2681/$C2681)</f>
        <v>7.9737335834896804E-3</v>
      </c>
      <c r="L2681" s="2">
        <f t="shared" ref="L2681:L2712" si="1439">IF($C2681=0,"-",Q2681/$C2681)</f>
        <v>6.5666041275797379E-2</v>
      </c>
      <c r="M2681" s="2">
        <f t="shared" ref="M2681:M2712" si="1440">IF($C2681=0,"-",R2681/$C2681)</f>
        <v>0.37664165103189495</v>
      </c>
      <c r="N2681" s="2">
        <f t="shared" si="1409"/>
        <v>0.13977485928705441</v>
      </c>
      <c r="O2681" s="2">
        <f t="shared" si="1410"/>
        <v>0.40994371482176367</v>
      </c>
      <c r="P2681" s="1">
        <v>17</v>
      </c>
      <c r="Q2681" s="1">
        <v>140</v>
      </c>
      <c r="R2681" s="1">
        <v>803</v>
      </c>
      <c r="S2681" s="1">
        <v>298</v>
      </c>
      <c r="T2681" s="1">
        <v>830</v>
      </c>
      <c r="V2681" s="1">
        <v>29</v>
      </c>
      <c r="Y2681" s="1">
        <v>9</v>
      </c>
      <c r="AA2681" s="1">
        <v>6</v>
      </c>
      <c r="AI2681" s="7">
        <f t="shared" ref="AI2681:AI2712" si="1441">IF(T2681&gt;0,RANK(T2681,(P2681:Z2681)),0)</f>
        <v>1</v>
      </c>
      <c r="AJ2681" s="7">
        <f t="shared" ref="AJ2681:AJ2712" si="1442">IF(U2681&gt;0,RANK(U2681,(P2681:Z2681)),0)</f>
        <v>0</v>
      </c>
      <c r="AK2681" s="7">
        <f t="shared" ref="AK2681:AK2712" si="1443">IF(V2681&gt;0,RANK(V2681,(P2681:Z2681)),0)</f>
        <v>5</v>
      </c>
      <c r="AL2681" s="7">
        <f t="shared" ref="AL2681:AL2712" si="1444">IF(W2681&gt;0,RANK(W2681,(P2681:Z2681)),0)</f>
        <v>0</v>
      </c>
      <c r="AM2681" s="2">
        <f t="shared" ref="AM2681:AM2712" si="1445">IF($C2681=0,"-",T2681/$C2681)</f>
        <v>0.38930581613508441</v>
      </c>
      <c r="AN2681" s="2">
        <f t="shared" ref="AN2681:AN2712" si="1446">IF($C2681=0,"-",U2681/$C2681)</f>
        <v>0</v>
      </c>
      <c r="AO2681" s="2">
        <f t="shared" ref="AO2681:AO2712" si="1447">IF($C2681=0,"-",V2681/$C2681)</f>
        <v>1.3602251407129456E-2</v>
      </c>
      <c r="AP2681" s="2">
        <f t="shared" ref="AP2681:AP2712" si="1448">IF($C2681=0,"-",W2681/$C2681)</f>
        <v>0</v>
      </c>
      <c r="AR2681" t="str">
        <f t="shared" si="1435"/>
        <v>Lafayette</v>
      </c>
      <c r="AS2681" t="s">
        <v>3071</v>
      </c>
      <c r="AT2681" s="48">
        <v>2</v>
      </c>
      <c r="AV2681" s="91">
        <v>55</v>
      </c>
      <c r="AW2681" s="93">
        <v>65</v>
      </c>
      <c r="AX2681" s="99">
        <f t="shared" ref="AX2681:AX2712" si="1449">AV2681*1000+AW2681</f>
        <v>55065</v>
      </c>
      <c r="AZ2681" s="7" t="s">
        <v>3053</v>
      </c>
      <c r="BA2681" t="s">
        <v>3290</v>
      </c>
    </row>
    <row r="2682" spans="1:53" hidden="1" outlineLevel="1">
      <c r="A2682" t="s">
        <v>330</v>
      </c>
      <c r="B2682" t="s">
        <v>3071</v>
      </c>
      <c r="C2682" s="1">
        <f t="shared" si="1436"/>
        <v>2910</v>
      </c>
      <c r="D2682" s="7">
        <f>IF(P2682&gt;0,RANK(P2682,(P2682:R2682,S2682:AG2682)),0)</f>
        <v>7</v>
      </c>
      <c r="E2682" s="7">
        <f>IF(Q2682&gt;0,RANK(Q2682,(P2682:R2682,S2682:AG2682)),0)</f>
        <v>4</v>
      </c>
      <c r="F2682" s="7">
        <f>IF(R2682&gt;0,RANK(R2682,(P2682:R2682,S2682:AG2682)),0)</f>
        <v>2</v>
      </c>
      <c r="G2682" s="7">
        <f>IF(S2682&gt;0,RANK(S2682,(P2682:R2682,S2682:AG2682)),0)</f>
        <v>3</v>
      </c>
      <c r="H2682" s="48">
        <f t="shared" si="1437"/>
        <v>118</v>
      </c>
      <c r="I2682" s="163">
        <f t="shared" si="1434"/>
        <v>4.054982817869416E-2</v>
      </c>
      <c r="J2682" s="2"/>
      <c r="K2682" s="2">
        <f t="shared" si="1438"/>
        <v>5.4982817869415812E-3</v>
      </c>
      <c r="L2682" s="2">
        <f t="shared" si="1439"/>
        <v>8.4192439862542962E-2</v>
      </c>
      <c r="M2682" s="2">
        <f t="shared" si="1440"/>
        <v>0.36116838487972508</v>
      </c>
      <c r="N2682" s="2">
        <f t="shared" si="1409"/>
        <v>0.12920962199312716</v>
      </c>
      <c r="O2682" s="2">
        <f t="shared" si="1410"/>
        <v>0.41993127147766329</v>
      </c>
      <c r="P2682" s="1">
        <v>16</v>
      </c>
      <c r="Q2682" s="1">
        <v>245</v>
      </c>
      <c r="R2682" s="1">
        <v>1051</v>
      </c>
      <c r="S2682" s="1">
        <v>376</v>
      </c>
      <c r="T2682" s="1">
        <v>1169</v>
      </c>
      <c r="V2682" s="1">
        <v>27</v>
      </c>
      <c r="Y2682" s="1">
        <v>23</v>
      </c>
      <c r="AA2682" s="1">
        <v>3</v>
      </c>
      <c r="AI2682" s="7">
        <f t="shared" si="1441"/>
        <v>1</v>
      </c>
      <c r="AJ2682" s="7">
        <f t="shared" si="1442"/>
        <v>0</v>
      </c>
      <c r="AK2682" s="7">
        <f t="shared" si="1443"/>
        <v>5</v>
      </c>
      <c r="AL2682" s="7">
        <f t="shared" si="1444"/>
        <v>0</v>
      </c>
      <c r="AM2682" s="2">
        <f t="shared" si="1445"/>
        <v>0.40171821305841926</v>
      </c>
      <c r="AN2682" s="2">
        <f t="shared" si="1446"/>
        <v>0</v>
      </c>
      <c r="AO2682" s="2">
        <f t="shared" si="1447"/>
        <v>9.2783505154639175E-3</v>
      </c>
      <c r="AP2682" s="2">
        <f t="shared" si="1448"/>
        <v>0</v>
      </c>
      <c r="AR2682" t="str">
        <f t="shared" si="1435"/>
        <v>Langlade</v>
      </c>
      <c r="AS2682" t="s">
        <v>3071</v>
      </c>
      <c r="AT2682" s="48">
        <v>7</v>
      </c>
      <c r="AV2682" s="91">
        <v>55</v>
      </c>
      <c r="AW2682" s="93">
        <v>67</v>
      </c>
      <c r="AX2682" s="99">
        <f t="shared" si="1449"/>
        <v>55067</v>
      </c>
      <c r="AZ2682" s="7" t="s">
        <v>3053</v>
      </c>
      <c r="BA2682" t="s">
        <v>3290</v>
      </c>
    </row>
    <row r="2683" spans="1:53" hidden="1" outlineLevel="1">
      <c r="A2683" t="s">
        <v>229</v>
      </c>
      <c r="B2683" t="s">
        <v>3071</v>
      </c>
      <c r="C2683" s="1">
        <f t="shared" si="1436"/>
        <v>4479</v>
      </c>
      <c r="D2683" s="7">
        <f>IF(P2683&gt;0,RANK(P2683,(P2683:R2683,S2683:AG2683)),0)</f>
        <v>6</v>
      </c>
      <c r="E2683" s="7">
        <f>IF(Q2683&gt;0,RANK(Q2683,(P2683:R2683,S2683:AG2683)),0)</f>
        <v>4</v>
      </c>
      <c r="F2683" s="7">
        <f>IF(R2683&gt;0,RANK(R2683,(P2683:R2683,S2683:AG2683)),0)</f>
        <v>2</v>
      </c>
      <c r="G2683" s="7">
        <f>IF(S2683&gt;0,RANK(S2683,(P2683:R2683,S2683:AG2683)),0)</f>
        <v>3</v>
      </c>
      <c r="H2683" s="48">
        <f t="shared" si="1437"/>
        <v>635</v>
      </c>
      <c r="I2683" s="163">
        <f t="shared" si="1434"/>
        <v>0.14177271712435813</v>
      </c>
      <c r="J2683" s="2"/>
      <c r="K2683" s="2">
        <f t="shared" si="1438"/>
        <v>5.5816030363920518E-3</v>
      </c>
      <c r="L2683" s="2">
        <f t="shared" si="1439"/>
        <v>7.8588970752400095E-2</v>
      </c>
      <c r="M2683" s="2">
        <f t="shared" si="1440"/>
        <v>0.30497878990846172</v>
      </c>
      <c r="N2683" s="2">
        <f t="shared" si="1409"/>
        <v>0.14489841482473767</v>
      </c>
      <c r="O2683" s="2">
        <f t="shared" si="1410"/>
        <v>0.46595222147800841</v>
      </c>
      <c r="P2683" s="1">
        <v>25</v>
      </c>
      <c r="Q2683" s="1">
        <v>352</v>
      </c>
      <c r="R2683" s="1">
        <v>1366</v>
      </c>
      <c r="S2683" s="1">
        <v>649</v>
      </c>
      <c r="T2683" s="1">
        <v>2001</v>
      </c>
      <c r="V2683" s="1">
        <v>50</v>
      </c>
      <c r="Y2683" s="1">
        <v>24</v>
      </c>
      <c r="AA2683" s="1">
        <v>12</v>
      </c>
      <c r="AI2683" s="7">
        <f t="shared" si="1441"/>
        <v>1</v>
      </c>
      <c r="AJ2683" s="7">
        <f t="shared" si="1442"/>
        <v>0</v>
      </c>
      <c r="AK2683" s="7">
        <f t="shared" si="1443"/>
        <v>5</v>
      </c>
      <c r="AL2683" s="7">
        <f t="shared" si="1444"/>
        <v>0</v>
      </c>
      <c r="AM2683" s="2">
        <f t="shared" si="1445"/>
        <v>0.44675150703281985</v>
      </c>
      <c r="AN2683" s="2">
        <f t="shared" si="1446"/>
        <v>0</v>
      </c>
      <c r="AO2683" s="2">
        <f t="shared" si="1447"/>
        <v>1.1163206072784104E-2</v>
      </c>
      <c r="AP2683" s="2">
        <f t="shared" si="1448"/>
        <v>0</v>
      </c>
      <c r="AR2683" t="str">
        <f t="shared" si="1435"/>
        <v>Lincoln</v>
      </c>
      <c r="AS2683" t="s">
        <v>3071</v>
      </c>
      <c r="AT2683" s="48">
        <v>7</v>
      </c>
      <c r="AV2683" s="91">
        <v>55</v>
      </c>
      <c r="AW2683" s="93">
        <v>69</v>
      </c>
      <c r="AX2683" s="99">
        <f t="shared" si="1449"/>
        <v>55069</v>
      </c>
      <c r="AZ2683" s="7" t="s">
        <v>3053</v>
      </c>
      <c r="BA2683" t="s">
        <v>3290</v>
      </c>
    </row>
    <row r="2684" spans="1:53" hidden="1" outlineLevel="1">
      <c r="A2684" t="s">
        <v>3339</v>
      </c>
      <c r="B2684" t="s">
        <v>3071</v>
      </c>
      <c r="C2684" s="1">
        <f t="shared" si="1436"/>
        <v>12440</v>
      </c>
      <c r="D2684" s="7">
        <f>IF(P2684&gt;0,RANK(P2684,(P2684:R2684,S2684:AG2684)),0)</f>
        <v>6</v>
      </c>
      <c r="E2684" s="7">
        <f>IF(Q2684&gt;0,RANK(Q2684,(P2684:R2684,S2684:AG2684)),0)</f>
        <v>4</v>
      </c>
      <c r="F2684" s="7">
        <f>IF(R2684&gt;0,RANK(R2684,(P2684:R2684,S2684:AG2684)),0)</f>
        <v>2</v>
      </c>
      <c r="G2684" s="7">
        <f>IF(S2684&gt;0,RANK(S2684,(P2684:R2684,S2684:AG2684)),0)</f>
        <v>3</v>
      </c>
      <c r="H2684" s="48">
        <f t="shared" si="1437"/>
        <v>807</v>
      </c>
      <c r="I2684" s="163">
        <f t="shared" si="1434"/>
        <v>6.4871382636655955E-2</v>
      </c>
      <c r="J2684" s="2"/>
      <c r="K2684" s="2">
        <f t="shared" si="1438"/>
        <v>6.9131832797427652E-3</v>
      </c>
      <c r="L2684" s="2">
        <f t="shared" si="1439"/>
        <v>6.2942122186495184E-2</v>
      </c>
      <c r="M2684" s="2">
        <f t="shared" si="1440"/>
        <v>0.37323151125401927</v>
      </c>
      <c r="N2684" s="2">
        <f t="shared" si="1409"/>
        <v>0.10241157556270096</v>
      </c>
      <c r="O2684" s="2">
        <f t="shared" si="1410"/>
        <v>0.45450160771704173</v>
      </c>
      <c r="P2684" s="1">
        <v>86</v>
      </c>
      <c r="Q2684" s="1">
        <v>783</v>
      </c>
      <c r="R2684" s="1">
        <v>4643</v>
      </c>
      <c r="S2684" s="1">
        <v>1274</v>
      </c>
      <c r="T2684" s="1">
        <v>5450</v>
      </c>
      <c r="V2684" s="1">
        <v>122</v>
      </c>
      <c r="Y2684" s="1">
        <v>63</v>
      </c>
      <c r="AA2684" s="1">
        <v>19</v>
      </c>
      <c r="AI2684" s="7">
        <f t="shared" si="1441"/>
        <v>1</v>
      </c>
      <c r="AJ2684" s="7">
        <f t="shared" si="1442"/>
        <v>0</v>
      </c>
      <c r="AK2684" s="7">
        <f t="shared" si="1443"/>
        <v>5</v>
      </c>
      <c r="AL2684" s="7">
        <f t="shared" si="1444"/>
        <v>0</v>
      </c>
      <c r="AM2684" s="2">
        <f t="shared" si="1445"/>
        <v>0.43810289389067525</v>
      </c>
      <c r="AN2684" s="2">
        <f t="shared" si="1446"/>
        <v>0</v>
      </c>
      <c r="AO2684" s="2">
        <f t="shared" si="1447"/>
        <v>9.807073954983923E-3</v>
      </c>
      <c r="AP2684" s="2">
        <f t="shared" si="1448"/>
        <v>0</v>
      </c>
      <c r="AR2684" t="str">
        <f t="shared" si="1435"/>
        <v>Manitowoc</v>
      </c>
      <c r="AS2684" t="s">
        <v>3071</v>
      </c>
      <c r="AT2684" s="48">
        <v>6</v>
      </c>
      <c r="AV2684" s="91">
        <v>55</v>
      </c>
      <c r="AW2684" s="93">
        <v>71</v>
      </c>
      <c r="AX2684" s="99">
        <f t="shared" si="1449"/>
        <v>55071</v>
      </c>
      <c r="AZ2684" s="7" t="s">
        <v>3053</v>
      </c>
      <c r="BA2684" t="s">
        <v>3290</v>
      </c>
    </row>
    <row r="2685" spans="1:53" hidden="1" outlineLevel="1">
      <c r="A2685" t="s">
        <v>3340</v>
      </c>
      <c r="B2685" t="s">
        <v>3071</v>
      </c>
      <c r="C2685" s="1">
        <f t="shared" si="1436"/>
        <v>19270</v>
      </c>
      <c r="D2685" s="7">
        <f>IF(P2685&gt;0,RANK(P2685,(P2685:R2685,S2685:AG2685)),0)</f>
        <v>6</v>
      </c>
      <c r="E2685" s="7">
        <f>IF(Q2685&gt;0,RANK(Q2685,(P2685:R2685,S2685:AG2685)),0)</f>
        <v>4</v>
      </c>
      <c r="F2685" s="7">
        <f>IF(R2685&gt;0,RANK(R2685,(P2685:R2685,S2685:AG2685)),0)</f>
        <v>2</v>
      </c>
      <c r="G2685" s="7">
        <f>IF(S2685&gt;0,RANK(S2685,(P2685:R2685,S2685:AG2685)),0)</f>
        <v>3</v>
      </c>
      <c r="H2685" s="48">
        <f t="shared" si="1437"/>
        <v>2357</v>
      </c>
      <c r="I2685" s="163">
        <f t="shared" si="1434"/>
        <v>0.12231447846393358</v>
      </c>
      <c r="J2685" s="2"/>
      <c r="K2685" s="2">
        <f t="shared" si="1438"/>
        <v>6.1235080435910741E-3</v>
      </c>
      <c r="L2685" s="2">
        <f t="shared" si="1439"/>
        <v>7.4416190970420348E-2</v>
      </c>
      <c r="M2685" s="2">
        <f t="shared" si="1440"/>
        <v>0.33736377789309807</v>
      </c>
      <c r="N2685" s="2">
        <f t="shared" si="1409"/>
        <v>0.1077322262584328</v>
      </c>
      <c r="O2685" s="2">
        <f t="shared" si="1410"/>
        <v>0.47436429683445769</v>
      </c>
      <c r="P2685" s="1">
        <v>118</v>
      </c>
      <c r="Q2685" s="1">
        <v>1434</v>
      </c>
      <c r="R2685" s="1">
        <v>6501</v>
      </c>
      <c r="S2685" s="1">
        <v>2076</v>
      </c>
      <c r="T2685" s="1">
        <v>8858</v>
      </c>
      <c r="V2685" s="1">
        <v>151</v>
      </c>
      <c r="Y2685" s="1">
        <v>81</v>
      </c>
      <c r="AA2685" s="1">
        <v>51</v>
      </c>
      <c r="AI2685" s="7">
        <f t="shared" si="1441"/>
        <v>1</v>
      </c>
      <c r="AJ2685" s="7">
        <f t="shared" si="1442"/>
        <v>0</v>
      </c>
      <c r="AK2685" s="7">
        <f t="shared" si="1443"/>
        <v>5</v>
      </c>
      <c r="AL2685" s="7">
        <f t="shared" si="1444"/>
        <v>0</v>
      </c>
      <c r="AM2685" s="2">
        <f t="shared" si="1445"/>
        <v>0.45967825635703163</v>
      </c>
      <c r="AN2685" s="2">
        <f t="shared" si="1446"/>
        <v>0</v>
      </c>
      <c r="AO2685" s="2">
        <f t="shared" si="1447"/>
        <v>7.8360145303580687E-3</v>
      </c>
      <c r="AP2685" s="2">
        <f t="shared" si="1448"/>
        <v>0</v>
      </c>
      <c r="AR2685" t="str">
        <f t="shared" si="1435"/>
        <v>Marathon</v>
      </c>
      <c r="AS2685" t="s">
        <v>3071</v>
      </c>
      <c r="AT2685" s="48">
        <v>7</v>
      </c>
      <c r="AV2685" s="91">
        <v>55</v>
      </c>
      <c r="AW2685" s="93">
        <v>73</v>
      </c>
      <c r="AX2685" s="99">
        <f t="shared" si="1449"/>
        <v>55073</v>
      </c>
      <c r="AZ2685" s="7" t="s">
        <v>3053</v>
      </c>
      <c r="BA2685" t="s">
        <v>3290</v>
      </c>
    </row>
    <row r="2686" spans="1:53" hidden="1" outlineLevel="1">
      <c r="A2686" t="s">
        <v>340</v>
      </c>
      <c r="B2686" t="s">
        <v>3071</v>
      </c>
      <c r="C2686" s="1">
        <f t="shared" si="1436"/>
        <v>5638</v>
      </c>
      <c r="D2686" s="7">
        <f>IF(P2686&gt;0,RANK(P2686,(P2686:R2686,S2686:AG2686)),0)</f>
        <v>7</v>
      </c>
      <c r="E2686" s="7">
        <f>IF(Q2686&gt;0,RANK(Q2686,(P2686:R2686,S2686:AG2686)),0)</f>
        <v>4</v>
      </c>
      <c r="F2686" s="7">
        <f>IF(R2686&gt;0,RANK(R2686,(P2686:R2686,S2686:AG2686)),0)</f>
        <v>2</v>
      </c>
      <c r="G2686" s="7">
        <f>IF(S2686&gt;0,RANK(S2686,(P2686:R2686,S2686:AG2686)),0)</f>
        <v>3</v>
      </c>
      <c r="H2686" s="48">
        <f t="shared" si="1437"/>
        <v>236</v>
      </c>
      <c r="I2686" s="163">
        <f t="shared" si="1434"/>
        <v>4.1858815182688899E-2</v>
      </c>
      <c r="J2686" s="2"/>
      <c r="K2686" s="2">
        <f t="shared" si="1438"/>
        <v>4.2568286626463283E-3</v>
      </c>
      <c r="L2686" s="2">
        <f t="shared" si="1439"/>
        <v>7.431713373536715E-2</v>
      </c>
      <c r="M2686" s="2">
        <f t="shared" si="1440"/>
        <v>0.37584249733948211</v>
      </c>
      <c r="N2686" s="2">
        <f t="shared" si="1409"/>
        <v>0.11191912025540972</v>
      </c>
      <c r="O2686" s="2">
        <f t="shared" si="1410"/>
        <v>0.43366442000709471</v>
      </c>
      <c r="P2686" s="1">
        <v>24</v>
      </c>
      <c r="Q2686" s="1">
        <v>419</v>
      </c>
      <c r="R2686" s="1">
        <v>2119</v>
      </c>
      <c r="S2686" s="1">
        <v>631</v>
      </c>
      <c r="T2686" s="1">
        <v>2355</v>
      </c>
      <c r="V2686" s="1">
        <v>53</v>
      </c>
      <c r="Y2686" s="1">
        <v>28</v>
      </c>
      <c r="AA2686" s="1">
        <v>9</v>
      </c>
      <c r="AI2686" s="7">
        <f t="shared" si="1441"/>
        <v>1</v>
      </c>
      <c r="AJ2686" s="7">
        <f t="shared" si="1442"/>
        <v>0</v>
      </c>
      <c r="AK2686" s="7">
        <f t="shared" si="1443"/>
        <v>5</v>
      </c>
      <c r="AL2686" s="7">
        <f t="shared" si="1444"/>
        <v>0</v>
      </c>
      <c r="AM2686" s="2">
        <f t="shared" si="1445"/>
        <v>0.41770131252217096</v>
      </c>
      <c r="AN2686" s="2">
        <f t="shared" si="1446"/>
        <v>0</v>
      </c>
      <c r="AO2686" s="2">
        <f t="shared" si="1447"/>
        <v>9.4004966300106421E-3</v>
      </c>
      <c r="AP2686" s="2">
        <f t="shared" si="1448"/>
        <v>0</v>
      </c>
      <c r="AR2686" t="str">
        <f t="shared" si="1435"/>
        <v>Marinette</v>
      </c>
      <c r="AS2686" t="s">
        <v>3071</v>
      </c>
      <c r="AT2686" s="48">
        <v>8</v>
      </c>
      <c r="AV2686" s="91">
        <v>55</v>
      </c>
      <c r="AW2686" s="93">
        <v>75</v>
      </c>
      <c r="AX2686" s="99">
        <f t="shared" si="1449"/>
        <v>55075</v>
      </c>
      <c r="AZ2686" s="7" t="s">
        <v>3053</v>
      </c>
      <c r="BA2686" t="s">
        <v>3290</v>
      </c>
    </row>
    <row r="2687" spans="1:53" hidden="1" outlineLevel="1">
      <c r="A2687" t="s">
        <v>962</v>
      </c>
      <c r="B2687" t="s">
        <v>3071</v>
      </c>
      <c r="C2687" s="1">
        <f t="shared" si="1436"/>
        <v>2020</v>
      </c>
      <c r="D2687" s="7">
        <f>IF(P2687&gt;0,RANK(P2687,(P2687:R2687,S2687:AG2687)),0)</f>
        <v>7</v>
      </c>
      <c r="E2687" s="7">
        <f>IF(Q2687&gt;0,RANK(Q2687,(P2687:R2687,S2687:AG2687)),0)</f>
        <v>4</v>
      </c>
      <c r="F2687" s="7">
        <f>IF(R2687&gt;0,RANK(R2687,(P2687:R2687,S2687:AG2687)),0)</f>
        <v>1</v>
      </c>
      <c r="G2687" s="7">
        <f>IF(S2687&gt;0,RANK(S2687,(P2687:R2687,S2687:AG2687)),0)</f>
        <v>3</v>
      </c>
      <c r="H2687" s="48">
        <f t="shared" si="1437"/>
        <v>118</v>
      </c>
      <c r="I2687" s="163">
        <f t="shared" si="1434"/>
        <v>5.8415841584158419E-2</v>
      </c>
      <c r="J2687" s="2"/>
      <c r="K2687" s="2">
        <f t="shared" si="1438"/>
        <v>5.9405940594059407E-3</v>
      </c>
      <c r="L2687" s="2">
        <f t="shared" si="1439"/>
        <v>5.9900990099009899E-2</v>
      </c>
      <c r="M2687" s="2">
        <f t="shared" si="1440"/>
        <v>0.4183168316831683</v>
      </c>
      <c r="N2687" s="2">
        <f t="shared" si="1409"/>
        <v>0.13762376237623763</v>
      </c>
      <c r="O2687" s="2">
        <f t="shared" si="1410"/>
        <v>0.37821782178217822</v>
      </c>
      <c r="P2687" s="1">
        <v>12</v>
      </c>
      <c r="Q2687" s="1">
        <v>121</v>
      </c>
      <c r="R2687" s="1">
        <v>845</v>
      </c>
      <c r="S2687" s="1">
        <v>278</v>
      </c>
      <c r="T2687" s="1">
        <v>727</v>
      </c>
      <c r="V2687" s="1">
        <v>13</v>
      </c>
      <c r="Y2687" s="1">
        <v>18</v>
      </c>
      <c r="AA2687" s="1">
        <v>6</v>
      </c>
      <c r="AI2687" s="7">
        <f t="shared" si="1441"/>
        <v>2</v>
      </c>
      <c r="AJ2687" s="7">
        <f t="shared" si="1442"/>
        <v>0</v>
      </c>
      <c r="AK2687" s="7">
        <f t="shared" si="1443"/>
        <v>6</v>
      </c>
      <c r="AL2687" s="7">
        <f t="shared" si="1444"/>
        <v>0</v>
      </c>
      <c r="AM2687" s="2">
        <f t="shared" si="1445"/>
        <v>0.35990099009900989</v>
      </c>
      <c r="AN2687" s="2">
        <f t="shared" si="1446"/>
        <v>0</v>
      </c>
      <c r="AO2687" s="2">
        <f t="shared" si="1447"/>
        <v>6.4356435643564353E-3</v>
      </c>
      <c r="AP2687" s="2">
        <f t="shared" si="1448"/>
        <v>0</v>
      </c>
      <c r="AR2687" t="str">
        <f t="shared" si="1435"/>
        <v>Marquette</v>
      </c>
      <c r="AS2687" t="s">
        <v>3071</v>
      </c>
      <c r="AT2687" s="48">
        <v>6</v>
      </c>
      <c r="AV2687" s="91">
        <v>55</v>
      </c>
      <c r="AW2687" s="93">
        <v>77</v>
      </c>
      <c r="AX2687" s="99">
        <f t="shared" si="1449"/>
        <v>55077</v>
      </c>
      <c r="AZ2687" s="7" t="s">
        <v>3053</v>
      </c>
      <c r="BA2687" t="s">
        <v>3290</v>
      </c>
    </row>
    <row r="2688" spans="1:53" hidden="1" outlineLevel="1">
      <c r="A2688" t="s">
        <v>3216</v>
      </c>
      <c r="B2688" t="s">
        <v>3071</v>
      </c>
      <c r="C2688" s="1">
        <f t="shared" si="1436"/>
        <v>133</v>
      </c>
      <c r="D2688" s="7">
        <f>IF(P2688&gt;0,RANK(P2688,(P2688:R2688,S2688:AG2688)),0)</f>
        <v>6</v>
      </c>
      <c r="E2688" s="7">
        <f>IF(Q2688&gt;0,RANK(Q2688,(P2688:R2688,S2688:AG2688)),0)</f>
        <v>4</v>
      </c>
      <c r="F2688" s="7">
        <f>IF(R2688&gt;0,RANK(R2688,(P2688:R2688,S2688:AG2688)),0)</f>
        <v>1</v>
      </c>
      <c r="G2688" s="7">
        <f>IF(S2688&gt;0,RANK(S2688,(P2688:R2688,S2688:AG2688)),0)</f>
        <v>3</v>
      </c>
      <c r="H2688" s="48">
        <f t="shared" si="1437"/>
        <v>14</v>
      </c>
      <c r="I2688" s="163">
        <f t="shared" si="1434"/>
        <v>0.10526315789473684</v>
      </c>
      <c r="J2688" s="2"/>
      <c r="K2688" s="2">
        <f t="shared" si="1438"/>
        <v>1.5037593984962405E-2</v>
      </c>
      <c r="L2688" s="2">
        <f t="shared" si="1439"/>
        <v>4.5112781954887216E-2</v>
      </c>
      <c r="M2688" s="2">
        <f t="shared" si="1440"/>
        <v>0.45112781954887216</v>
      </c>
      <c r="N2688" s="2">
        <f t="shared" ref="N2688:N2721" si="1450">IF($C2688=0,"-",S2688/$C2688)</f>
        <v>0.10526315789473684</v>
      </c>
      <c r="O2688" s="2">
        <f t="shared" ref="O2688:O2721" si="1451">IF(C2688=0,"-",(1-K2688-L2688-M2688-N2688))</f>
        <v>0.38345864661654139</v>
      </c>
      <c r="P2688" s="1">
        <v>2</v>
      </c>
      <c r="Q2688" s="1">
        <v>6</v>
      </c>
      <c r="R2688" s="1">
        <v>60</v>
      </c>
      <c r="S2688" s="1">
        <v>14</v>
      </c>
      <c r="T2688" s="1">
        <v>46</v>
      </c>
      <c r="V2688" s="1">
        <v>2</v>
      </c>
      <c r="Y2688" s="1">
        <v>3</v>
      </c>
      <c r="AA2688" s="1">
        <v>0</v>
      </c>
      <c r="AI2688" s="7">
        <f t="shared" si="1441"/>
        <v>2</v>
      </c>
      <c r="AJ2688" s="7">
        <f t="shared" si="1442"/>
        <v>0</v>
      </c>
      <c r="AK2688" s="7">
        <f t="shared" si="1443"/>
        <v>6</v>
      </c>
      <c r="AL2688" s="7">
        <f t="shared" si="1444"/>
        <v>0</v>
      </c>
      <c r="AM2688" s="2">
        <f t="shared" si="1445"/>
        <v>0.34586466165413532</v>
      </c>
      <c r="AN2688" s="2">
        <f t="shared" si="1446"/>
        <v>0</v>
      </c>
      <c r="AO2688" s="2">
        <f t="shared" si="1447"/>
        <v>1.5037593984962405E-2</v>
      </c>
      <c r="AP2688" s="2">
        <f t="shared" si="1448"/>
        <v>0</v>
      </c>
      <c r="AR2688" t="str">
        <f t="shared" si="1435"/>
        <v>Menominee</v>
      </c>
      <c r="AS2688" t="s">
        <v>3071</v>
      </c>
      <c r="AT2688" s="48">
        <v>8</v>
      </c>
      <c r="AV2688" s="91">
        <v>55</v>
      </c>
      <c r="AW2688" s="93">
        <v>78</v>
      </c>
      <c r="AX2688" s="99">
        <f t="shared" si="1449"/>
        <v>55078</v>
      </c>
      <c r="AZ2688" s="7" t="s">
        <v>3053</v>
      </c>
      <c r="BA2688" t="s">
        <v>3290</v>
      </c>
    </row>
    <row r="2689" spans="1:53" hidden="1" outlineLevel="1">
      <c r="A2689" t="s">
        <v>1650</v>
      </c>
      <c r="B2689" t="s">
        <v>3071</v>
      </c>
      <c r="C2689" s="1">
        <f t="shared" si="1436"/>
        <v>89697</v>
      </c>
      <c r="D2689" s="7">
        <f>IF(P2689&gt;0,RANK(P2689,(P2689:R2689,S2689:AG2689)),0)</f>
        <v>5</v>
      </c>
      <c r="E2689" s="7">
        <f>IF(Q2689&gt;0,RANK(Q2689,(P2689:R2689,S2689:AG2689)),0)</f>
        <v>4</v>
      </c>
      <c r="F2689" s="7">
        <f>IF(R2689&gt;0,RANK(R2689,(P2689:R2689,S2689:AG2689)),0)</f>
        <v>1</v>
      </c>
      <c r="G2689" s="7">
        <f>IF(S2689&gt;0,RANK(S2689,(P2689:R2689,S2689:AG2689)),0)</f>
        <v>3</v>
      </c>
      <c r="H2689" s="48">
        <f t="shared" si="1437"/>
        <v>17933</v>
      </c>
      <c r="I2689" s="163">
        <f t="shared" si="1434"/>
        <v>0.19992864867275384</v>
      </c>
      <c r="J2689" s="2"/>
      <c r="K2689" s="2">
        <f t="shared" si="1438"/>
        <v>7.5810785199059054E-3</v>
      </c>
      <c r="L2689" s="2">
        <f t="shared" si="1439"/>
        <v>3.7559784608180873E-2</v>
      </c>
      <c r="M2689" s="2">
        <f t="shared" si="1440"/>
        <v>0.51756469001192906</v>
      </c>
      <c r="N2689" s="2">
        <f t="shared" si="1450"/>
        <v>0.10626888301726925</v>
      </c>
      <c r="O2689" s="2">
        <f t="shared" si="1451"/>
        <v>0.33102556384271498</v>
      </c>
      <c r="P2689" s="1">
        <v>680</v>
      </c>
      <c r="Q2689" s="1">
        <v>3369</v>
      </c>
      <c r="R2689" s="1">
        <v>46424</v>
      </c>
      <c r="S2689" s="1">
        <v>9532</v>
      </c>
      <c r="T2689" s="1">
        <v>28491</v>
      </c>
      <c r="V2689" s="1">
        <v>675</v>
      </c>
      <c r="Y2689" s="1">
        <v>317</v>
      </c>
      <c r="AA2689" s="1">
        <v>209</v>
      </c>
      <c r="AI2689" s="7">
        <f t="shared" si="1441"/>
        <v>2</v>
      </c>
      <c r="AJ2689" s="7">
        <f t="shared" si="1442"/>
        <v>0</v>
      </c>
      <c r="AK2689" s="7">
        <f t="shared" si="1443"/>
        <v>6</v>
      </c>
      <c r="AL2689" s="7">
        <f t="shared" si="1444"/>
        <v>0</v>
      </c>
      <c r="AM2689" s="2">
        <f t="shared" si="1445"/>
        <v>0.31763604133917522</v>
      </c>
      <c r="AN2689" s="2">
        <f t="shared" si="1446"/>
        <v>0</v>
      </c>
      <c r="AO2689" s="2">
        <f t="shared" si="1447"/>
        <v>7.5253352954948328E-3</v>
      </c>
      <c r="AP2689" s="2">
        <f t="shared" si="1448"/>
        <v>0</v>
      </c>
      <c r="AR2689" t="str">
        <f t="shared" si="1435"/>
        <v>Milwaukee</v>
      </c>
      <c r="AS2689" t="s">
        <v>3071</v>
      </c>
      <c r="AT2689" s="48"/>
      <c r="AV2689" s="91">
        <v>55</v>
      </c>
      <c r="AW2689" s="93">
        <v>79</v>
      </c>
      <c r="AX2689" s="99">
        <f t="shared" si="1449"/>
        <v>55079</v>
      </c>
      <c r="AZ2689" s="7" t="s">
        <v>3053</v>
      </c>
      <c r="BA2689" t="s">
        <v>3290</v>
      </c>
    </row>
    <row r="2690" spans="1:53" hidden="1" outlineLevel="1">
      <c r="A2690" t="s">
        <v>350</v>
      </c>
      <c r="B2690" t="s">
        <v>3071</v>
      </c>
      <c r="C2690" s="1">
        <f t="shared" si="1436"/>
        <v>5365</v>
      </c>
      <c r="D2690" s="7">
        <f>IF(P2690&gt;0,RANK(P2690,(P2690:R2690,S2690:AG2690)),0)</f>
        <v>7</v>
      </c>
      <c r="E2690" s="7">
        <f>IF(Q2690&gt;0,RANK(Q2690,(P2690:R2690,S2690:AG2690)),0)</f>
        <v>4</v>
      </c>
      <c r="F2690" s="7">
        <f>IF(R2690&gt;0,RANK(R2690,(P2690:R2690,S2690:AG2690)),0)</f>
        <v>2</v>
      </c>
      <c r="G2690" s="7">
        <f>IF(S2690&gt;0,RANK(S2690,(P2690:R2690,S2690:AG2690)),0)</f>
        <v>3</v>
      </c>
      <c r="H2690" s="48">
        <f t="shared" si="1437"/>
        <v>266</v>
      </c>
      <c r="I2690" s="163">
        <f t="shared" si="1434"/>
        <v>4.9580615097856474E-2</v>
      </c>
      <c r="J2690" s="2"/>
      <c r="K2690" s="2">
        <f t="shared" si="1438"/>
        <v>7.0829450139794966E-3</v>
      </c>
      <c r="L2690" s="2">
        <f t="shared" si="1439"/>
        <v>9.9347623485554523E-2</v>
      </c>
      <c r="M2690" s="2">
        <f t="shared" si="1440"/>
        <v>0.34799627213420314</v>
      </c>
      <c r="N2690" s="2">
        <f t="shared" si="1450"/>
        <v>0.12451071761416589</v>
      </c>
      <c r="O2690" s="2">
        <f t="shared" si="1451"/>
        <v>0.42106244175209695</v>
      </c>
      <c r="P2690" s="1">
        <v>38</v>
      </c>
      <c r="Q2690" s="1">
        <v>533</v>
      </c>
      <c r="R2690" s="1">
        <v>1867</v>
      </c>
      <c r="S2690" s="1">
        <v>668</v>
      </c>
      <c r="T2690" s="1">
        <v>2133</v>
      </c>
      <c r="V2690" s="1">
        <v>67</v>
      </c>
      <c r="Y2690" s="1">
        <v>46</v>
      </c>
      <c r="AA2690" s="1">
        <v>13</v>
      </c>
      <c r="AI2690" s="7">
        <f t="shared" si="1441"/>
        <v>1</v>
      </c>
      <c r="AJ2690" s="7">
        <f t="shared" si="1442"/>
        <v>0</v>
      </c>
      <c r="AK2690" s="7">
        <f t="shared" si="1443"/>
        <v>5</v>
      </c>
      <c r="AL2690" s="7">
        <f t="shared" si="1444"/>
        <v>0</v>
      </c>
      <c r="AM2690" s="2">
        <f t="shared" si="1445"/>
        <v>0.39757688723205964</v>
      </c>
      <c r="AN2690" s="2">
        <f t="shared" si="1446"/>
        <v>0</v>
      </c>
      <c r="AO2690" s="2">
        <f t="shared" si="1447"/>
        <v>1.2488350419384902E-2</v>
      </c>
      <c r="AP2690" s="2">
        <f t="shared" si="1448"/>
        <v>0</v>
      </c>
      <c r="AR2690" t="str">
        <f t="shared" si="1435"/>
        <v>Monroe</v>
      </c>
      <c r="AS2690" t="s">
        <v>3071</v>
      </c>
      <c r="AT2690" s="48"/>
      <c r="AV2690" s="91">
        <v>55</v>
      </c>
      <c r="AW2690" s="93">
        <v>81</v>
      </c>
      <c r="AX2690" s="99">
        <f t="shared" si="1449"/>
        <v>55081</v>
      </c>
      <c r="AZ2690" s="7" t="s">
        <v>3053</v>
      </c>
      <c r="BA2690" t="s">
        <v>3290</v>
      </c>
    </row>
    <row r="2691" spans="1:53" hidden="1" outlineLevel="1">
      <c r="A2691" t="s">
        <v>91</v>
      </c>
      <c r="B2691" t="s">
        <v>3071</v>
      </c>
      <c r="C2691" s="1">
        <f t="shared" si="1436"/>
        <v>5381</v>
      </c>
      <c r="D2691" s="7">
        <f>IF(P2691&gt;0,RANK(P2691,(P2691:R2691,S2691:AG2691)),0)</f>
        <v>7</v>
      </c>
      <c r="E2691" s="7">
        <f>IF(Q2691&gt;0,RANK(Q2691,(P2691:R2691,S2691:AG2691)),0)</f>
        <v>4</v>
      </c>
      <c r="F2691" s="7">
        <f>IF(R2691&gt;0,RANK(R2691,(P2691:R2691,S2691:AG2691)),0)</f>
        <v>2</v>
      </c>
      <c r="G2691" s="7">
        <f>IF(S2691&gt;0,RANK(S2691,(P2691:R2691,S2691:AG2691)),0)</f>
        <v>3</v>
      </c>
      <c r="H2691" s="48">
        <f t="shared" si="1437"/>
        <v>767</v>
      </c>
      <c r="I2691" s="163">
        <f t="shared" si="1434"/>
        <v>0.14253856160564951</v>
      </c>
      <c r="J2691" s="2"/>
      <c r="K2691" s="2">
        <f t="shared" si="1438"/>
        <v>4.4601375209068943E-3</v>
      </c>
      <c r="L2691" s="2">
        <f t="shared" si="1439"/>
        <v>7.0247165954283597E-2</v>
      </c>
      <c r="M2691" s="2">
        <f t="shared" si="1440"/>
        <v>0.33432447500464596</v>
      </c>
      <c r="N2691" s="2">
        <f t="shared" si="1450"/>
        <v>9.9795577030291766E-2</v>
      </c>
      <c r="O2691" s="2">
        <f t="shared" si="1451"/>
        <v>0.49117264448987175</v>
      </c>
      <c r="P2691" s="1">
        <v>24</v>
      </c>
      <c r="Q2691" s="1">
        <v>378</v>
      </c>
      <c r="R2691" s="1">
        <v>1799</v>
      </c>
      <c r="S2691" s="1">
        <v>537</v>
      </c>
      <c r="T2691" s="1">
        <v>2566</v>
      </c>
      <c r="V2691" s="1">
        <v>38</v>
      </c>
      <c r="Y2691" s="1">
        <v>32</v>
      </c>
      <c r="AA2691" s="1">
        <v>7</v>
      </c>
      <c r="AI2691" s="7">
        <f t="shared" si="1441"/>
        <v>1</v>
      </c>
      <c r="AJ2691" s="7">
        <f t="shared" si="1442"/>
        <v>0</v>
      </c>
      <c r="AK2691" s="7">
        <f t="shared" si="1443"/>
        <v>5</v>
      </c>
      <c r="AL2691" s="7">
        <f t="shared" si="1444"/>
        <v>0</v>
      </c>
      <c r="AM2691" s="2">
        <f t="shared" si="1445"/>
        <v>0.4768630366102955</v>
      </c>
      <c r="AN2691" s="2">
        <f t="shared" si="1446"/>
        <v>0</v>
      </c>
      <c r="AO2691" s="2">
        <f t="shared" si="1447"/>
        <v>7.061884408102583E-3</v>
      </c>
      <c r="AP2691" s="2">
        <f t="shared" si="1448"/>
        <v>0</v>
      </c>
      <c r="AR2691" t="str">
        <f t="shared" si="1435"/>
        <v>Oconto</v>
      </c>
      <c r="AS2691" t="s">
        <v>3071</v>
      </c>
      <c r="AT2691" s="48">
        <v>8</v>
      </c>
      <c r="AV2691" s="91">
        <v>55</v>
      </c>
      <c r="AW2691" s="93">
        <v>83</v>
      </c>
      <c r="AX2691" s="99">
        <f t="shared" si="1449"/>
        <v>55083</v>
      </c>
      <c r="AZ2691" s="7" t="s">
        <v>3053</v>
      </c>
      <c r="BA2691" t="s">
        <v>3290</v>
      </c>
    </row>
    <row r="2692" spans="1:53" hidden="1" outlineLevel="1">
      <c r="A2692" t="s">
        <v>3201</v>
      </c>
      <c r="B2692" t="s">
        <v>3071</v>
      </c>
      <c r="C2692" s="1">
        <f t="shared" si="1436"/>
        <v>7056</v>
      </c>
      <c r="D2692" s="7">
        <f>IF(P2692&gt;0,RANK(P2692,(P2692:R2692,S2692:AG2692)),0)</f>
        <v>7</v>
      </c>
      <c r="E2692" s="7">
        <f>IF(Q2692&gt;0,RANK(Q2692,(P2692:R2692,S2692:AG2692)),0)</f>
        <v>4</v>
      </c>
      <c r="F2692" s="7">
        <f>IF(R2692&gt;0,RANK(R2692,(P2692:R2692,S2692:AG2692)),0)</f>
        <v>1</v>
      </c>
      <c r="G2692" s="7">
        <f>IF(S2692&gt;0,RANK(S2692,(P2692:R2692,S2692:AG2692)),0)</f>
        <v>3</v>
      </c>
      <c r="H2692" s="48">
        <f t="shared" si="1437"/>
        <v>589</v>
      </c>
      <c r="I2692" s="163">
        <f t="shared" si="1434"/>
        <v>8.3475056689342408E-2</v>
      </c>
      <c r="J2692" s="2"/>
      <c r="K2692" s="2">
        <f t="shared" si="1438"/>
        <v>4.96031746031746E-3</v>
      </c>
      <c r="L2692" s="2">
        <f t="shared" si="1439"/>
        <v>8.2908163265306117E-2</v>
      </c>
      <c r="M2692" s="2">
        <f t="shared" si="1440"/>
        <v>0.41269841269841268</v>
      </c>
      <c r="N2692" s="2">
        <f t="shared" si="1450"/>
        <v>0.15617913832199545</v>
      </c>
      <c r="O2692" s="2">
        <f t="shared" si="1451"/>
        <v>0.34325396825396826</v>
      </c>
      <c r="P2692" s="1">
        <v>35</v>
      </c>
      <c r="Q2692" s="1">
        <v>585</v>
      </c>
      <c r="R2692" s="1">
        <v>2912</v>
      </c>
      <c r="S2692" s="1">
        <v>1102</v>
      </c>
      <c r="T2692" s="1">
        <v>2323</v>
      </c>
      <c r="V2692" s="1">
        <v>52</v>
      </c>
      <c r="Y2692" s="1">
        <v>36</v>
      </c>
      <c r="AA2692" s="1">
        <v>11</v>
      </c>
      <c r="AI2692" s="7">
        <f t="shared" si="1441"/>
        <v>2</v>
      </c>
      <c r="AJ2692" s="7">
        <f t="shared" si="1442"/>
        <v>0</v>
      </c>
      <c r="AK2692" s="7">
        <f t="shared" si="1443"/>
        <v>5</v>
      </c>
      <c r="AL2692" s="7">
        <f t="shared" si="1444"/>
        <v>0</v>
      </c>
      <c r="AM2692" s="2">
        <f t="shared" si="1445"/>
        <v>0.32922335600907027</v>
      </c>
      <c r="AN2692" s="2">
        <f t="shared" si="1446"/>
        <v>0</v>
      </c>
      <c r="AO2692" s="2">
        <f t="shared" si="1447"/>
        <v>7.3696145124716554E-3</v>
      </c>
      <c r="AP2692" s="2">
        <f t="shared" si="1448"/>
        <v>0</v>
      </c>
      <c r="AR2692" t="str">
        <f t="shared" si="1435"/>
        <v>Oneida</v>
      </c>
      <c r="AS2692" t="s">
        <v>3071</v>
      </c>
      <c r="AT2692" s="48">
        <v>7</v>
      </c>
      <c r="AV2692" s="91">
        <v>55</v>
      </c>
      <c r="AW2692" s="93">
        <v>85</v>
      </c>
      <c r="AX2692" s="99">
        <f t="shared" si="1449"/>
        <v>55085</v>
      </c>
      <c r="AZ2692" s="7" t="s">
        <v>3053</v>
      </c>
      <c r="BA2692" t="s">
        <v>3290</v>
      </c>
    </row>
    <row r="2693" spans="1:53" hidden="1" outlineLevel="1">
      <c r="A2693" t="s">
        <v>2142</v>
      </c>
      <c r="B2693" t="s">
        <v>3071</v>
      </c>
      <c r="C2693" s="1">
        <f t="shared" si="1436"/>
        <v>26293</v>
      </c>
      <c r="D2693" s="7">
        <f>IF(P2693&gt;0,RANK(P2693,(P2693:R2693,S2693:AG2693)),0)</f>
        <v>5</v>
      </c>
      <c r="E2693" s="7">
        <f>IF(Q2693&gt;0,RANK(Q2693,(P2693:R2693,S2693:AG2693)),0)</f>
        <v>4</v>
      </c>
      <c r="F2693" s="7">
        <f>IF(R2693&gt;0,RANK(R2693,(P2693:R2693,S2693:AG2693)),0)</f>
        <v>2</v>
      </c>
      <c r="G2693" s="7">
        <f>IF(S2693&gt;0,RANK(S2693,(P2693:R2693,S2693:AG2693)),0)</f>
        <v>3</v>
      </c>
      <c r="H2693" s="48">
        <f t="shared" si="1437"/>
        <v>923</v>
      </c>
      <c r="I2693" s="163">
        <f t="shared" si="1434"/>
        <v>3.5104400410755715E-2</v>
      </c>
      <c r="J2693" s="2"/>
      <c r="K2693" s="2">
        <f t="shared" si="1438"/>
        <v>7.112159129806412E-3</v>
      </c>
      <c r="L2693" s="2">
        <f t="shared" si="1439"/>
        <v>6.8877648043205411E-2</v>
      </c>
      <c r="M2693" s="2">
        <f t="shared" si="1440"/>
        <v>0.37082113109953219</v>
      </c>
      <c r="N2693" s="2">
        <f t="shared" si="1450"/>
        <v>0.13376183775149278</v>
      </c>
      <c r="O2693" s="2">
        <f t="shared" si="1451"/>
        <v>0.41942722397596321</v>
      </c>
      <c r="P2693" s="1">
        <v>187</v>
      </c>
      <c r="Q2693" s="1">
        <v>1811</v>
      </c>
      <c r="R2693" s="1">
        <v>9750</v>
      </c>
      <c r="S2693" s="1">
        <v>3517</v>
      </c>
      <c r="T2693" s="1">
        <v>10673</v>
      </c>
      <c r="V2693" s="1">
        <v>183</v>
      </c>
      <c r="Y2693" s="1">
        <v>129</v>
      </c>
      <c r="AA2693" s="1">
        <v>43</v>
      </c>
      <c r="AI2693" s="7">
        <f t="shared" si="1441"/>
        <v>1</v>
      </c>
      <c r="AJ2693" s="7">
        <f t="shared" si="1442"/>
        <v>0</v>
      </c>
      <c r="AK2693" s="7">
        <f t="shared" si="1443"/>
        <v>6</v>
      </c>
      <c r="AL2693" s="7">
        <f t="shared" si="1444"/>
        <v>0</v>
      </c>
      <c r="AM2693" s="2">
        <f t="shared" si="1445"/>
        <v>0.40592553151028793</v>
      </c>
      <c r="AN2693" s="2">
        <f t="shared" si="1446"/>
        <v>0</v>
      </c>
      <c r="AO2693" s="2">
        <f t="shared" si="1447"/>
        <v>6.9600273837142962E-3</v>
      </c>
      <c r="AP2693" s="2">
        <f t="shared" si="1448"/>
        <v>0</v>
      </c>
      <c r="AR2693" t="str">
        <f t="shared" si="1435"/>
        <v>Outagamie</v>
      </c>
      <c r="AS2693" t="s">
        <v>3071</v>
      </c>
      <c r="AT2693" s="48">
        <v>8</v>
      </c>
      <c r="AV2693" s="91">
        <v>55</v>
      </c>
      <c r="AW2693" s="93">
        <v>87</v>
      </c>
      <c r="AX2693" s="99">
        <f t="shared" si="1449"/>
        <v>55087</v>
      </c>
      <c r="AZ2693" s="7" t="s">
        <v>3053</v>
      </c>
      <c r="BA2693" t="s">
        <v>3290</v>
      </c>
    </row>
    <row r="2694" spans="1:53" hidden="1" outlineLevel="1">
      <c r="A2694" t="s">
        <v>808</v>
      </c>
      <c r="B2694" t="s">
        <v>3071</v>
      </c>
      <c r="C2694" s="1">
        <f t="shared" si="1436"/>
        <v>21465</v>
      </c>
      <c r="D2694" s="7">
        <f>IF(P2694&gt;0,RANK(P2694,(P2694:R2694,S2694:AG2694)),0)</f>
        <v>7</v>
      </c>
      <c r="E2694" s="7">
        <f>IF(Q2694&gt;0,RANK(Q2694,(P2694:R2694,S2694:AG2694)),0)</f>
        <v>4</v>
      </c>
      <c r="F2694" s="7">
        <f>IF(R2694&gt;0,RANK(R2694,(P2694:R2694,S2694:AG2694)),0)</f>
        <v>1</v>
      </c>
      <c r="G2694" s="7">
        <f>IF(S2694&gt;0,RANK(S2694,(P2694:R2694,S2694:AG2694)),0)</f>
        <v>3</v>
      </c>
      <c r="H2694" s="48">
        <f t="shared" si="1437"/>
        <v>7238</v>
      </c>
      <c r="I2694" s="163">
        <f t="shared" si="1434"/>
        <v>0.33720009317493593</v>
      </c>
      <c r="J2694" s="2"/>
      <c r="K2694" s="2">
        <f t="shared" si="1438"/>
        <v>4.0996971814581881E-3</v>
      </c>
      <c r="L2694" s="2">
        <f t="shared" si="1439"/>
        <v>2.9909154437456325E-2</v>
      </c>
      <c r="M2694" s="2">
        <f t="shared" si="1440"/>
        <v>0.60908455625436753</v>
      </c>
      <c r="N2694" s="2">
        <f t="shared" si="1450"/>
        <v>7.3468436990449568E-2</v>
      </c>
      <c r="O2694" s="2">
        <f t="shared" si="1451"/>
        <v>0.28343815513626835</v>
      </c>
      <c r="P2694" s="1">
        <v>88</v>
      </c>
      <c r="Q2694" s="1">
        <v>642</v>
      </c>
      <c r="R2694" s="1">
        <v>13074</v>
      </c>
      <c r="S2694" s="1">
        <v>1577</v>
      </c>
      <c r="T2694" s="1">
        <v>5836</v>
      </c>
      <c r="V2694" s="1">
        <v>103</v>
      </c>
      <c r="Y2694" s="1">
        <v>98</v>
      </c>
      <c r="AA2694" s="1">
        <v>47</v>
      </c>
      <c r="AI2694" s="7">
        <f t="shared" si="1441"/>
        <v>2</v>
      </c>
      <c r="AJ2694" s="7">
        <f t="shared" si="1442"/>
        <v>0</v>
      </c>
      <c r="AK2694" s="7">
        <f t="shared" si="1443"/>
        <v>5</v>
      </c>
      <c r="AL2694" s="7">
        <f t="shared" si="1444"/>
        <v>0</v>
      </c>
      <c r="AM2694" s="2">
        <f t="shared" si="1445"/>
        <v>0.27188446307943165</v>
      </c>
      <c r="AN2694" s="2">
        <f t="shared" si="1446"/>
        <v>0</v>
      </c>
      <c r="AO2694" s="2">
        <f t="shared" si="1447"/>
        <v>4.7985092010249244E-3</v>
      </c>
      <c r="AP2694" s="2">
        <f t="shared" si="1448"/>
        <v>0</v>
      </c>
      <c r="AR2694" t="str">
        <f t="shared" si="1435"/>
        <v>Ozaukee</v>
      </c>
      <c r="AS2694" t="s">
        <v>3071</v>
      </c>
      <c r="AT2694" s="48">
        <v>6</v>
      </c>
      <c r="AV2694" s="91">
        <v>55</v>
      </c>
      <c r="AW2694" s="93">
        <v>89</v>
      </c>
      <c r="AX2694" s="99">
        <f t="shared" si="1449"/>
        <v>55089</v>
      </c>
      <c r="AZ2694" s="7" t="s">
        <v>3053</v>
      </c>
      <c r="BA2694" t="s">
        <v>3290</v>
      </c>
    </row>
    <row r="2695" spans="1:53" hidden="1" outlineLevel="1">
      <c r="A2695" t="s">
        <v>2388</v>
      </c>
      <c r="B2695" t="s">
        <v>3071</v>
      </c>
      <c r="C2695" s="1">
        <f t="shared" si="1436"/>
        <v>949</v>
      </c>
      <c r="D2695" s="7">
        <f>IF(P2695&gt;0,RANK(P2695,(P2695:R2695,S2695:AG2695)),0)</f>
        <v>6</v>
      </c>
      <c r="E2695" s="7">
        <f>IF(Q2695&gt;0,RANK(Q2695,(P2695:R2695,S2695:AG2695)),0)</f>
        <v>4</v>
      </c>
      <c r="F2695" s="7">
        <f>IF(R2695&gt;0,RANK(R2695,(P2695:R2695,S2695:AG2695)),0)</f>
        <v>2</v>
      </c>
      <c r="G2695" s="7">
        <f>IF(S2695&gt;0,RANK(S2695,(P2695:R2695,S2695:AG2695)),0)</f>
        <v>3</v>
      </c>
      <c r="H2695" s="48">
        <f t="shared" si="1437"/>
        <v>120</v>
      </c>
      <c r="I2695" s="163">
        <f t="shared" si="1434"/>
        <v>0.12644889357218125</v>
      </c>
      <c r="J2695" s="2"/>
      <c r="K2695" s="2">
        <f t="shared" si="1438"/>
        <v>6.3224446786090622E-3</v>
      </c>
      <c r="L2695" s="2">
        <f t="shared" si="1439"/>
        <v>9.9051633298208638E-2</v>
      </c>
      <c r="M2695" s="2">
        <f t="shared" si="1440"/>
        <v>0.32349841938883034</v>
      </c>
      <c r="N2695" s="2">
        <f t="shared" si="1450"/>
        <v>0.10432033719704953</v>
      </c>
      <c r="O2695" s="2">
        <f t="shared" si="1451"/>
        <v>0.46680716543730233</v>
      </c>
      <c r="P2695" s="1">
        <v>6</v>
      </c>
      <c r="Q2695" s="1">
        <v>94</v>
      </c>
      <c r="R2695" s="1">
        <v>307</v>
      </c>
      <c r="S2695" s="1">
        <v>99</v>
      </c>
      <c r="T2695" s="1">
        <v>427</v>
      </c>
      <c r="V2695" s="1">
        <v>11</v>
      </c>
      <c r="Y2695" s="1">
        <v>3</v>
      </c>
      <c r="AA2695" s="1">
        <v>2</v>
      </c>
      <c r="AI2695" s="7">
        <f t="shared" si="1441"/>
        <v>1</v>
      </c>
      <c r="AJ2695" s="7">
        <f t="shared" si="1442"/>
        <v>0</v>
      </c>
      <c r="AK2695" s="7">
        <f t="shared" si="1443"/>
        <v>5</v>
      </c>
      <c r="AL2695" s="7">
        <f t="shared" si="1444"/>
        <v>0</v>
      </c>
      <c r="AM2695" s="2">
        <f t="shared" si="1445"/>
        <v>0.44994731296101159</v>
      </c>
      <c r="AN2695" s="2">
        <f t="shared" si="1446"/>
        <v>0</v>
      </c>
      <c r="AO2695" s="2">
        <f t="shared" si="1447"/>
        <v>1.1591148577449948E-2</v>
      </c>
      <c r="AP2695" s="2">
        <f t="shared" si="1448"/>
        <v>0</v>
      </c>
      <c r="AR2695" t="str">
        <f t="shared" si="1435"/>
        <v>Pepin</v>
      </c>
      <c r="AS2695" t="s">
        <v>3071</v>
      </c>
      <c r="AT2695" s="48">
        <v>3</v>
      </c>
      <c r="AV2695" s="91">
        <v>55</v>
      </c>
      <c r="AW2695" s="93">
        <v>91</v>
      </c>
      <c r="AX2695" s="99">
        <f t="shared" si="1449"/>
        <v>55091</v>
      </c>
      <c r="AZ2695" s="7" t="s">
        <v>3053</v>
      </c>
      <c r="BA2695" t="s">
        <v>3290</v>
      </c>
    </row>
    <row r="2696" spans="1:53" hidden="1" outlineLevel="1">
      <c r="A2696" t="s">
        <v>2207</v>
      </c>
      <c r="B2696" t="s">
        <v>3071</v>
      </c>
      <c r="C2696" s="1">
        <f t="shared" si="1436"/>
        <v>3989</v>
      </c>
      <c r="D2696" s="7">
        <f>IF(P2696&gt;0,RANK(P2696,(P2696:R2696,S2696:AG2696)),0)</f>
        <v>6</v>
      </c>
      <c r="E2696" s="7">
        <f>IF(Q2696&gt;0,RANK(Q2696,(P2696:R2696,S2696:AG2696)),0)</f>
        <v>4</v>
      </c>
      <c r="F2696" s="7">
        <f>IF(R2696&gt;0,RANK(R2696,(P2696:R2696,S2696:AG2696)),0)</f>
        <v>2</v>
      </c>
      <c r="G2696" s="7">
        <f>IF(S2696&gt;0,RANK(S2696,(P2696:R2696,S2696:AG2696)),0)</f>
        <v>3</v>
      </c>
      <c r="H2696" s="48">
        <f t="shared" si="1437"/>
        <v>526</v>
      </c>
      <c r="I2696" s="163">
        <f t="shared" si="1434"/>
        <v>0.13186262221108047</v>
      </c>
      <c r="J2696" s="2"/>
      <c r="K2696" s="2">
        <f t="shared" si="1438"/>
        <v>6.2672348959639012E-3</v>
      </c>
      <c r="L2696" s="2">
        <f t="shared" si="1439"/>
        <v>5.8159939834544996E-2</v>
      </c>
      <c r="M2696" s="2">
        <f t="shared" si="1440"/>
        <v>0.32965655552770118</v>
      </c>
      <c r="N2696" s="2">
        <f t="shared" si="1450"/>
        <v>0.1306091752318877</v>
      </c>
      <c r="O2696" s="2">
        <f t="shared" si="1451"/>
        <v>0.47530709450990222</v>
      </c>
      <c r="P2696" s="1">
        <v>25</v>
      </c>
      <c r="Q2696" s="1">
        <v>232</v>
      </c>
      <c r="R2696" s="1">
        <v>1315</v>
      </c>
      <c r="S2696" s="1">
        <v>521</v>
      </c>
      <c r="T2696" s="1">
        <v>1841</v>
      </c>
      <c r="V2696" s="1">
        <v>35</v>
      </c>
      <c r="Y2696" s="1">
        <v>13</v>
      </c>
      <c r="AA2696" s="1">
        <v>7</v>
      </c>
      <c r="AI2696" s="7">
        <f t="shared" si="1441"/>
        <v>1</v>
      </c>
      <c r="AJ2696" s="7">
        <f t="shared" si="1442"/>
        <v>0</v>
      </c>
      <c r="AK2696" s="7">
        <f t="shared" si="1443"/>
        <v>5</v>
      </c>
      <c r="AL2696" s="7">
        <f t="shared" si="1444"/>
        <v>0</v>
      </c>
      <c r="AM2696" s="2">
        <f t="shared" si="1445"/>
        <v>0.46151917773878165</v>
      </c>
      <c r="AN2696" s="2">
        <f t="shared" si="1446"/>
        <v>0</v>
      </c>
      <c r="AO2696" s="2">
        <f t="shared" si="1447"/>
        <v>8.7741288543494618E-3</v>
      </c>
      <c r="AP2696" s="2">
        <f t="shared" si="1448"/>
        <v>0</v>
      </c>
      <c r="AR2696" t="str">
        <f t="shared" si="1435"/>
        <v>Pierce</v>
      </c>
      <c r="AS2696" t="s">
        <v>3071</v>
      </c>
      <c r="AT2696" s="48">
        <v>3</v>
      </c>
      <c r="AV2696" s="91">
        <v>55</v>
      </c>
      <c r="AW2696" s="93">
        <v>93</v>
      </c>
      <c r="AX2696" s="99">
        <f t="shared" si="1449"/>
        <v>55093</v>
      </c>
      <c r="AZ2696" s="7" t="s">
        <v>3053</v>
      </c>
      <c r="BA2696" t="s">
        <v>3290</v>
      </c>
    </row>
    <row r="2697" spans="1:53" hidden="1" outlineLevel="1">
      <c r="A2697" t="s">
        <v>3027</v>
      </c>
      <c r="B2697" t="s">
        <v>3071</v>
      </c>
      <c r="C2697" s="1">
        <f t="shared" si="1436"/>
        <v>5201</v>
      </c>
      <c r="D2697" s="7">
        <f>IF(P2697&gt;0,RANK(P2697,(P2697:R2697,S2697:AG2697)),0)</f>
        <v>7</v>
      </c>
      <c r="E2697" s="7">
        <f>IF(Q2697&gt;0,RANK(Q2697,(P2697:R2697,S2697:AG2697)),0)</f>
        <v>4</v>
      </c>
      <c r="F2697" s="7">
        <f>IF(R2697&gt;0,RANK(R2697,(P2697:R2697,S2697:AG2697)),0)</f>
        <v>2</v>
      </c>
      <c r="G2697" s="7">
        <f>IF(S2697&gt;0,RANK(S2697,(P2697:R2697,S2697:AG2697)),0)</f>
        <v>3</v>
      </c>
      <c r="H2697" s="48">
        <f t="shared" si="1437"/>
        <v>706</v>
      </c>
      <c r="I2697" s="163">
        <f t="shared" si="1434"/>
        <v>0.13574312632186117</v>
      </c>
      <c r="J2697" s="2"/>
      <c r="K2697" s="2">
        <f t="shared" si="1438"/>
        <v>5.5758507979234767E-3</v>
      </c>
      <c r="L2697" s="2">
        <f t="shared" si="1439"/>
        <v>6.4795231686214191E-2</v>
      </c>
      <c r="M2697" s="2">
        <f t="shared" si="1440"/>
        <v>0.32955200922899441</v>
      </c>
      <c r="N2697" s="2">
        <f t="shared" si="1450"/>
        <v>0.11574697173620457</v>
      </c>
      <c r="O2697" s="2">
        <f t="shared" si="1451"/>
        <v>0.48432993655066342</v>
      </c>
      <c r="P2697" s="1">
        <v>29</v>
      </c>
      <c r="Q2697" s="1">
        <v>337</v>
      </c>
      <c r="R2697" s="1">
        <v>1714</v>
      </c>
      <c r="S2697" s="1">
        <v>602</v>
      </c>
      <c r="T2697" s="1">
        <v>2420</v>
      </c>
      <c r="V2697" s="1">
        <v>54</v>
      </c>
      <c r="Y2697" s="1">
        <v>30</v>
      </c>
      <c r="AA2697" s="1">
        <v>15</v>
      </c>
      <c r="AI2697" s="7">
        <f t="shared" si="1441"/>
        <v>1</v>
      </c>
      <c r="AJ2697" s="7">
        <f t="shared" si="1442"/>
        <v>0</v>
      </c>
      <c r="AK2697" s="7">
        <f t="shared" si="1443"/>
        <v>5</v>
      </c>
      <c r="AL2697" s="7">
        <f t="shared" si="1444"/>
        <v>0</v>
      </c>
      <c r="AM2697" s="2">
        <f t="shared" si="1445"/>
        <v>0.46529513555085561</v>
      </c>
      <c r="AN2697" s="2">
        <f t="shared" si="1446"/>
        <v>0</v>
      </c>
      <c r="AO2697" s="2">
        <f t="shared" si="1447"/>
        <v>1.0382618727167852E-2</v>
      </c>
      <c r="AP2697" s="2">
        <f t="shared" si="1448"/>
        <v>0</v>
      </c>
      <c r="AR2697" t="str">
        <f t="shared" si="1435"/>
        <v>Polk</v>
      </c>
      <c r="AS2697" t="s">
        <v>3071</v>
      </c>
      <c r="AT2697" s="48">
        <v>7</v>
      </c>
      <c r="AV2697" s="91">
        <v>55</v>
      </c>
      <c r="AW2697" s="93">
        <v>95</v>
      </c>
      <c r="AX2697" s="99">
        <f t="shared" si="1449"/>
        <v>55095</v>
      </c>
      <c r="AZ2697" s="7" t="s">
        <v>3053</v>
      </c>
      <c r="BA2697" t="s">
        <v>3290</v>
      </c>
    </row>
    <row r="2698" spans="1:53" hidden="1" outlineLevel="1">
      <c r="A2698" t="s">
        <v>378</v>
      </c>
      <c r="B2698" t="s">
        <v>3071</v>
      </c>
      <c r="C2698" s="1">
        <f t="shared" si="1436"/>
        <v>9741</v>
      </c>
      <c r="D2698" s="7">
        <f>IF(P2698&gt;0,RANK(P2698,(P2698:R2698,S2698:AG2698)),0)</f>
        <v>6</v>
      </c>
      <c r="E2698" s="7">
        <f>IF(Q2698&gt;0,RANK(Q2698,(P2698:R2698,S2698:AG2698)),0)</f>
        <v>4</v>
      </c>
      <c r="F2698" s="7">
        <f>IF(R2698&gt;0,RANK(R2698,(P2698:R2698,S2698:AG2698)),0)</f>
        <v>2</v>
      </c>
      <c r="G2698" s="7">
        <f>IF(S2698&gt;0,RANK(S2698,(P2698:R2698,S2698:AG2698)),0)</f>
        <v>3</v>
      </c>
      <c r="H2698" s="48">
        <f t="shared" si="1437"/>
        <v>890</v>
      </c>
      <c r="I2698" s="163">
        <f t="shared" si="1434"/>
        <v>9.1366389487732264E-2</v>
      </c>
      <c r="J2698" s="2"/>
      <c r="K2698" s="2">
        <f t="shared" si="1438"/>
        <v>6.0568730109844988E-3</v>
      </c>
      <c r="L2698" s="2">
        <f t="shared" si="1439"/>
        <v>8.3256339184888617E-2</v>
      </c>
      <c r="M2698" s="2">
        <f t="shared" si="1440"/>
        <v>0.3309721794476953</v>
      </c>
      <c r="N2698" s="2">
        <f t="shared" si="1450"/>
        <v>0.14053998562775896</v>
      </c>
      <c r="O2698" s="2">
        <f t="shared" si="1451"/>
        <v>0.43917462272867269</v>
      </c>
      <c r="P2698" s="1">
        <v>59</v>
      </c>
      <c r="Q2698" s="1">
        <v>811</v>
      </c>
      <c r="R2698" s="1">
        <v>3224</v>
      </c>
      <c r="S2698" s="1">
        <v>1369</v>
      </c>
      <c r="T2698" s="1">
        <v>4114</v>
      </c>
      <c r="V2698" s="1">
        <v>92</v>
      </c>
      <c r="Y2698" s="1">
        <v>48</v>
      </c>
      <c r="AA2698" s="1">
        <v>24</v>
      </c>
      <c r="AI2698" s="7">
        <f t="shared" si="1441"/>
        <v>1</v>
      </c>
      <c r="AJ2698" s="7">
        <f t="shared" si="1442"/>
        <v>0</v>
      </c>
      <c r="AK2698" s="7">
        <f t="shared" si="1443"/>
        <v>5</v>
      </c>
      <c r="AL2698" s="7">
        <f t="shared" si="1444"/>
        <v>0</v>
      </c>
      <c r="AM2698" s="2">
        <f t="shared" si="1445"/>
        <v>0.42233856893542759</v>
      </c>
      <c r="AN2698" s="2">
        <f t="shared" si="1446"/>
        <v>0</v>
      </c>
      <c r="AO2698" s="2">
        <f t="shared" si="1447"/>
        <v>9.4446155425520987E-3</v>
      </c>
      <c r="AP2698" s="2">
        <f t="shared" si="1448"/>
        <v>0</v>
      </c>
      <c r="AR2698" t="str">
        <f t="shared" si="1435"/>
        <v>Portage</v>
      </c>
      <c r="AS2698" t="s">
        <v>3071</v>
      </c>
      <c r="AT2698" s="48">
        <v>3</v>
      </c>
      <c r="AV2698" s="91">
        <v>55</v>
      </c>
      <c r="AW2698" s="93">
        <v>97</v>
      </c>
      <c r="AX2698" s="99">
        <f t="shared" si="1449"/>
        <v>55097</v>
      </c>
      <c r="AZ2698" s="7" t="s">
        <v>3053</v>
      </c>
      <c r="BA2698" t="s">
        <v>3290</v>
      </c>
    </row>
    <row r="2699" spans="1:53" hidden="1" outlineLevel="1">
      <c r="A2699" t="s">
        <v>1499</v>
      </c>
      <c r="B2699" t="s">
        <v>3071</v>
      </c>
      <c r="C2699" s="1">
        <f t="shared" si="1436"/>
        <v>2675</v>
      </c>
      <c r="D2699" s="7">
        <f>IF(P2699&gt;0,RANK(P2699,(P2699:R2699,S2699:AG2699)),0)</f>
        <v>7</v>
      </c>
      <c r="E2699" s="7">
        <f>IF(Q2699&gt;0,RANK(Q2699,(P2699:R2699,S2699:AG2699)),0)</f>
        <v>4</v>
      </c>
      <c r="F2699" s="7">
        <f>IF(R2699&gt;0,RANK(R2699,(P2699:R2699,S2699:AG2699)),0)</f>
        <v>2</v>
      </c>
      <c r="G2699" s="7">
        <f>IF(S2699&gt;0,RANK(S2699,(P2699:R2699,S2699:AG2699)),0)</f>
        <v>3</v>
      </c>
      <c r="H2699" s="48">
        <f t="shared" si="1437"/>
        <v>79</v>
      </c>
      <c r="I2699" s="163">
        <f t="shared" si="1434"/>
        <v>2.9532710280373832E-2</v>
      </c>
      <c r="J2699" s="2"/>
      <c r="K2699" s="2">
        <f t="shared" si="1438"/>
        <v>7.1028037383177572E-3</v>
      </c>
      <c r="L2699" s="2">
        <f t="shared" si="1439"/>
        <v>7.7009345794392517E-2</v>
      </c>
      <c r="M2699" s="2">
        <f t="shared" si="1440"/>
        <v>0.36598130841121496</v>
      </c>
      <c r="N2699" s="2">
        <f t="shared" si="1450"/>
        <v>0.13495327102803739</v>
      </c>
      <c r="O2699" s="2">
        <f t="shared" si="1451"/>
        <v>0.41495327102803731</v>
      </c>
      <c r="P2699" s="1">
        <v>19</v>
      </c>
      <c r="Q2699" s="1">
        <v>206</v>
      </c>
      <c r="R2699" s="1">
        <v>979</v>
      </c>
      <c r="S2699" s="1">
        <v>361</v>
      </c>
      <c r="T2699" s="1">
        <v>1058</v>
      </c>
      <c r="V2699" s="1">
        <v>27</v>
      </c>
      <c r="Y2699" s="1">
        <v>20</v>
      </c>
      <c r="AA2699" s="1">
        <v>5</v>
      </c>
      <c r="AI2699" s="7">
        <f t="shared" si="1441"/>
        <v>1</v>
      </c>
      <c r="AJ2699" s="7">
        <f t="shared" si="1442"/>
        <v>0</v>
      </c>
      <c r="AK2699" s="7">
        <f t="shared" si="1443"/>
        <v>5</v>
      </c>
      <c r="AL2699" s="7">
        <f t="shared" si="1444"/>
        <v>0</v>
      </c>
      <c r="AM2699" s="2">
        <f t="shared" si="1445"/>
        <v>0.39551401869158881</v>
      </c>
      <c r="AN2699" s="2">
        <f t="shared" si="1446"/>
        <v>0</v>
      </c>
      <c r="AO2699" s="2">
        <f t="shared" si="1447"/>
        <v>1.0093457943925233E-2</v>
      </c>
      <c r="AP2699" s="2">
        <f t="shared" si="1448"/>
        <v>0</v>
      </c>
      <c r="AR2699" t="str">
        <f t="shared" si="1435"/>
        <v>Price</v>
      </c>
      <c r="AS2699" t="s">
        <v>3071</v>
      </c>
      <c r="AT2699" s="48">
        <v>7</v>
      </c>
      <c r="AV2699" s="91">
        <v>55</v>
      </c>
      <c r="AW2699" s="93">
        <v>99</v>
      </c>
      <c r="AX2699" s="99">
        <f t="shared" si="1449"/>
        <v>55099</v>
      </c>
      <c r="AZ2699" s="7" t="s">
        <v>3053</v>
      </c>
      <c r="BA2699" t="s">
        <v>3290</v>
      </c>
    </row>
    <row r="2700" spans="1:53" hidden="1" outlineLevel="1">
      <c r="A2700" t="s">
        <v>3370</v>
      </c>
      <c r="B2700" t="s">
        <v>3071</v>
      </c>
      <c r="C2700" s="1">
        <f t="shared" si="1436"/>
        <v>26065</v>
      </c>
      <c r="D2700" s="7">
        <f>IF(P2700&gt;0,RANK(P2700,(P2700:R2700,S2700:AG2700)),0)</f>
        <v>7</v>
      </c>
      <c r="E2700" s="7">
        <f>IF(Q2700&gt;0,RANK(Q2700,(P2700:R2700,S2700:AG2700)),0)</f>
        <v>4</v>
      </c>
      <c r="F2700" s="7">
        <f>IF(R2700&gt;0,RANK(R2700,(P2700:R2700,S2700:AG2700)),0)</f>
        <v>1</v>
      </c>
      <c r="G2700" s="7">
        <f>IF(S2700&gt;0,RANK(S2700,(P2700:R2700,S2700:AG2700)),0)</f>
        <v>3</v>
      </c>
      <c r="H2700" s="48">
        <f t="shared" si="1437"/>
        <v>5812</v>
      </c>
      <c r="I2700" s="163">
        <f t="shared" si="1434"/>
        <v>0.22298100901592174</v>
      </c>
      <c r="J2700" s="2"/>
      <c r="K2700" s="2">
        <f t="shared" si="1438"/>
        <v>4.7189718012660654E-3</v>
      </c>
      <c r="L2700" s="2">
        <f t="shared" si="1439"/>
        <v>4.0590830615768271E-2</v>
      </c>
      <c r="M2700" s="2">
        <f t="shared" si="1440"/>
        <v>0.53961250719355458</v>
      </c>
      <c r="N2700" s="2">
        <f t="shared" si="1450"/>
        <v>8.5823901784001538E-2</v>
      </c>
      <c r="O2700" s="2">
        <f t="shared" si="1451"/>
        <v>0.32925378860540955</v>
      </c>
      <c r="P2700" s="1">
        <v>123</v>
      </c>
      <c r="Q2700" s="1">
        <v>1058</v>
      </c>
      <c r="R2700" s="1">
        <v>14065</v>
      </c>
      <c r="S2700" s="1">
        <v>2237</v>
      </c>
      <c r="T2700" s="1">
        <v>8253</v>
      </c>
      <c r="V2700" s="1">
        <v>150</v>
      </c>
      <c r="Y2700" s="1">
        <v>128</v>
      </c>
      <c r="AA2700" s="1">
        <v>51</v>
      </c>
      <c r="AI2700" s="7">
        <f t="shared" si="1441"/>
        <v>2</v>
      </c>
      <c r="AJ2700" s="7">
        <f t="shared" si="1442"/>
        <v>0</v>
      </c>
      <c r="AK2700" s="7">
        <f t="shared" si="1443"/>
        <v>5</v>
      </c>
      <c r="AL2700" s="7">
        <f t="shared" si="1444"/>
        <v>0</v>
      </c>
      <c r="AM2700" s="2">
        <f t="shared" si="1445"/>
        <v>0.31663149817763286</v>
      </c>
      <c r="AN2700" s="2">
        <f t="shared" si="1446"/>
        <v>0</v>
      </c>
      <c r="AO2700" s="2">
        <f t="shared" si="1447"/>
        <v>5.7548436600805674E-3</v>
      </c>
      <c r="AP2700" s="2">
        <f t="shared" si="1448"/>
        <v>0</v>
      </c>
      <c r="AR2700" t="str">
        <f t="shared" si="1435"/>
        <v>Racine</v>
      </c>
      <c r="AS2700" t="s">
        <v>3071</v>
      </c>
      <c r="AT2700" s="48">
        <v>1</v>
      </c>
      <c r="AV2700" s="91">
        <v>55</v>
      </c>
      <c r="AW2700" s="93">
        <v>101</v>
      </c>
      <c r="AX2700" s="99">
        <f t="shared" si="1449"/>
        <v>55101</v>
      </c>
      <c r="AZ2700" s="7" t="s">
        <v>3053</v>
      </c>
      <c r="BA2700" t="s">
        <v>3290</v>
      </c>
    </row>
    <row r="2701" spans="1:53" hidden="1" outlineLevel="1">
      <c r="A2701" t="s">
        <v>1738</v>
      </c>
      <c r="B2701" t="s">
        <v>3071</v>
      </c>
      <c r="C2701" s="1">
        <f t="shared" si="1436"/>
        <v>2508</v>
      </c>
      <c r="D2701" s="7">
        <f>IF(P2701&gt;0,RANK(P2701,(P2701:R2701,S2701:AG2701)),0)</f>
        <v>7</v>
      </c>
      <c r="E2701" s="7">
        <f>IF(Q2701&gt;0,RANK(Q2701,(P2701:R2701,S2701:AG2701)),0)</f>
        <v>4</v>
      </c>
      <c r="F2701" s="7">
        <f>IF(R2701&gt;0,RANK(R2701,(P2701:R2701,S2701:AG2701)),0)</f>
        <v>2</v>
      </c>
      <c r="G2701" s="7">
        <f>IF(S2701&gt;0,RANK(S2701,(P2701:R2701,S2701:AG2701)),0)</f>
        <v>3</v>
      </c>
      <c r="H2701" s="48">
        <f t="shared" si="1437"/>
        <v>39</v>
      </c>
      <c r="I2701" s="163">
        <f t="shared" si="1434"/>
        <v>1.555023923444976E-2</v>
      </c>
      <c r="J2701" s="2"/>
      <c r="K2701" s="2">
        <f t="shared" si="1438"/>
        <v>5.1834130781499201E-3</v>
      </c>
      <c r="L2701" s="2">
        <f t="shared" si="1439"/>
        <v>6.9776714513556617E-2</v>
      </c>
      <c r="M2701" s="2">
        <f t="shared" si="1440"/>
        <v>0.35167464114832536</v>
      </c>
      <c r="N2701" s="2">
        <f t="shared" si="1450"/>
        <v>0.18460925039872408</v>
      </c>
      <c r="O2701" s="2">
        <f t="shared" si="1451"/>
        <v>0.38875598086124397</v>
      </c>
      <c r="P2701" s="1">
        <v>13</v>
      </c>
      <c r="Q2701" s="1">
        <v>175</v>
      </c>
      <c r="R2701" s="1">
        <v>882</v>
      </c>
      <c r="S2701" s="1">
        <v>463</v>
      </c>
      <c r="T2701" s="1">
        <v>921</v>
      </c>
      <c r="V2701" s="1">
        <v>22</v>
      </c>
      <c r="Y2701" s="1">
        <v>23</v>
      </c>
      <c r="AA2701" s="1">
        <v>9</v>
      </c>
      <c r="AI2701" s="7">
        <f t="shared" si="1441"/>
        <v>1</v>
      </c>
      <c r="AJ2701" s="7">
        <f t="shared" si="1442"/>
        <v>0</v>
      </c>
      <c r="AK2701" s="7">
        <f t="shared" si="1443"/>
        <v>6</v>
      </c>
      <c r="AL2701" s="7">
        <f t="shared" si="1444"/>
        <v>0</v>
      </c>
      <c r="AM2701" s="2">
        <f t="shared" si="1445"/>
        <v>0.36722488038277512</v>
      </c>
      <c r="AN2701" s="2">
        <f t="shared" si="1446"/>
        <v>0</v>
      </c>
      <c r="AO2701" s="2">
        <f t="shared" si="1447"/>
        <v>8.771929824561403E-3</v>
      </c>
      <c r="AP2701" s="2">
        <f t="shared" si="1448"/>
        <v>0</v>
      </c>
      <c r="AR2701" t="str">
        <f t="shared" si="1435"/>
        <v>Richland</v>
      </c>
      <c r="AS2701" t="s">
        <v>3071</v>
      </c>
      <c r="AT2701" s="48"/>
      <c r="AV2701" s="91">
        <v>55</v>
      </c>
      <c r="AW2701" s="93">
        <v>103</v>
      </c>
      <c r="AX2701" s="99">
        <f t="shared" si="1449"/>
        <v>55103</v>
      </c>
      <c r="AZ2701" s="7" t="s">
        <v>3053</v>
      </c>
      <c r="BA2701" t="s">
        <v>3290</v>
      </c>
    </row>
    <row r="2702" spans="1:53" hidden="1" outlineLevel="1">
      <c r="A2702" t="s">
        <v>1981</v>
      </c>
      <c r="B2702" t="s">
        <v>3071</v>
      </c>
      <c r="C2702" s="1">
        <f t="shared" si="1436"/>
        <v>19202</v>
      </c>
      <c r="D2702" s="7">
        <f>IF(P2702&gt;0,RANK(P2702,(P2702:R2702,S2702:AG2702)),0)</f>
        <v>7</v>
      </c>
      <c r="E2702" s="7">
        <f>IF(Q2702&gt;0,RANK(Q2702,(P2702:R2702,S2702:AG2702)),0)</f>
        <v>4</v>
      </c>
      <c r="F2702" s="7">
        <f>IF(R2702&gt;0,RANK(R2702,(P2702:R2702,S2702:AG2702)),0)</f>
        <v>1</v>
      </c>
      <c r="G2702" s="7">
        <f>IF(S2702&gt;0,RANK(S2702,(P2702:R2702,S2702:AG2702)),0)</f>
        <v>3</v>
      </c>
      <c r="H2702" s="48">
        <f t="shared" si="1437"/>
        <v>1740</v>
      </c>
      <c r="I2702" s="163">
        <f t="shared" si="1434"/>
        <v>9.0615560879075102E-2</v>
      </c>
      <c r="J2702" s="2"/>
      <c r="K2702" s="2">
        <f t="shared" si="1438"/>
        <v>7.2388292886157689E-3</v>
      </c>
      <c r="L2702" s="2">
        <f t="shared" si="1439"/>
        <v>6.3951671700864493E-2</v>
      </c>
      <c r="M2702" s="2">
        <f t="shared" si="1440"/>
        <v>0.42875742110196857</v>
      </c>
      <c r="N2702" s="2">
        <f t="shared" si="1450"/>
        <v>0.14128736589938548</v>
      </c>
      <c r="O2702" s="2">
        <f t="shared" si="1451"/>
        <v>0.35876471200916571</v>
      </c>
      <c r="P2702" s="1">
        <v>139</v>
      </c>
      <c r="Q2702" s="1">
        <v>1228</v>
      </c>
      <c r="R2702" s="1">
        <v>8233</v>
      </c>
      <c r="S2702" s="1">
        <v>2713</v>
      </c>
      <c r="T2702" s="1">
        <v>6493</v>
      </c>
      <c r="V2702" s="1">
        <v>182</v>
      </c>
      <c r="Y2702" s="1">
        <v>162</v>
      </c>
      <c r="AA2702" s="1">
        <v>52</v>
      </c>
      <c r="AI2702" s="7">
        <f t="shared" si="1441"/>
        <v>2</v>
      </c>
      <c r="AJ2702" s="7">
        <f t="shared" si="1442"/>
        <v>0</v>
      </c>
      <c r="AK2702" s="7">
        <f t="shared" si="1443"/>
        <v>5</v>
      </c>
      <c r="AL2702" s="7">
        <f t="shared" si="1444"/>
        <v>0</v>
      </c>
      <c r="AM2702" s="2">
        <f t="shared" si="1445"/>
        <v>0.33814186022289344</v>
      </c>
      <c r="AN2702" s="2">
        <f t="shared" si="1446"/>
        <v>0</v>
      </c>
      <c r="AO2702" s="2">
        <f t="shared" si="1447"/>
        <v>9.4781793563170503E-3</v>
      </c>
      <c r="AP2702" s="2">
        <f t="shared" si="1448"/>
        <v>0</v>
      </c>
      <c r="AR2702" t="str">
        <f t="shared" si="1435"/>
        <v>Rock</v>
      </c>
      <c r="AS2702" t="s">
        <v>3071</v>
      </c>
      <c r="AT2702" s="48"/>
      <c r="AV2702" s="91">
        <v>55</v>
      </c>
      <c r="AW2702" s="93">
        <v>105</v>
      </c>
      <c r="AX2702" s="99">
        <f t="shared" si="1449"/>
        <v>55105</v>
      </c>
      <c r="AZ2702" s="7" t="s">
        <v>3053</v>
      </c>
      <c r="BA2702" t="s">
        <v>3290</v>
      </c>
    </row>
    <row r="2703" spans="1:53" ht="14" hidden="1" customHeight="1" outlineLevel="1">
      <c r="A2703" t="s">
        <v>26</v>
      </c>
      <c r="B2703" t="s">
        <v>3071</v>
      </c>
      <c r="C2703" s="1">
        <f t="shared" si="1436"/>
        <v>2293</v>
      </c>
      <c r="D2703" s="7">
        <f>IF(P2703&gt;0,RANK(P2703,(P2703:R2703,S2703:AG2703)),0)</f>
        <v>6</v>
      </c>
      <c r="E2703" s="7">
        <f>IF(Q2703&gt;0,RANK(Q2703,(P2703:R2703,S2703:AG2703)),0)</f>
        <v>4</v>
      </c>
      <c r="F2703" s="7">
        <f>IF(R2703&gt;0,RANK(R2703,(P2703:R2703,S2703:AG2703)),0)</f>
        <v>2</v>
      </c>
      <c r="G2703" s="7">
        <f>IF(S2703&gt;0,RANK(S2703,(P2703:R2703,S2703:AG2703)),0)</f>
        <v>3</v>
      </c>
      <c r="H2703" s="48">
        <f t="shared" si="1437"/>
        <v>212</v>
      </c>
      <c r="I2703" s="163">
        <f t="shared" si="1434"/>
        <v>9.2455298735281286E-2</v>
      </c>
      <c r="J2703" s="2"/>
      <c r="K2703" s="2">
        <f t="shared" si="1438"/>
        <v>9.1583078935891845E-3</v>
      </c>
      <c r="L2703" s="2">
        <f t="shared" si="1439"/>
        <v>0.1020497165285652</v>
      </c>
      <c r="M2703" s="2">
        <f t="shared" si="1440"/>
        <v>0.31181857828172699</v>
      </c>
      <c r="N2703" s="2">
        <f t="shared" si="1450"/>
        <v>0.14958569559529</v>
      </c>
      <c r="O2703" s="2">
        <f t="shared" si="1451"/>
        <v>0.42738770170082863</v>
      </c>
      <c r="P2703" s="1">
        <v>21</v>
      </c>
      <c r="Q2703" s="1">
        <v>234</v>
      </c>
      <c r="R2703" s="1">
        <v>715</v>
      </c>
      <c r="S2703" s="1">
        <v>343</v>
      </c>
      <c r="T2703" s="1">
        <v>927</v>
      </c>
      <c r="V2703" s="1">
        <v>25</v>
      </c>
      <c r="Y2703" s="1">
        <v>19</v>
      </c>
      <c r="AA2703" s="1">
        <v>9</v>
      </c>
      <c r="AI2703" s="7">
        <f t="shared" si="1441"/>
        <v>1</v>
      </c>
      <c r="AJ2703" s="7">
        <f t="shared" si="1442"/>
        <v>0</v>
      </c>
      <c r="AK2703" s="7">
        <f t="shared" si="1443"/>
        <v>5</v>
      </c>
      <c r="AL2703" s="7">
        <f t="shared" si="1444"/>
        <v>0</v>
      </c>
      <c r="AM2703" s="2">
        <f t="shared" si="1445"/>
        <v>0.40427387701700829</v>
      </c>
      <c r="AN2703" s="2">
        <f t="shared" si="1446"/>
        <v>0</v>
      </c>
      <c r="AO2703" s="2">
        <f t="shared" si="1447"/>
        <v>1.0902747492368076E-2</v>
      </c>
      <c r="AP2703" s="2">
        <f t="shared" si="1448"/>
        <v>0</v>
      </c>
      <c r="AR2703" t="str">
        <f t="shared" si="1435"/>
        <v>Rusk</v>
      </c>
      <c r="AS2703" t="s">
        <v>3071</v>
      </c>
      <c r="AT2703" s="48">
        <v>7</v>
      </c>
      <c r="AV2703" s="91">
        <v>55</v>
      </c>
      <c r="AW2703" s="93">
        <v>107</v>
      </c>
      <c r="AX2703" s="99">
        <f t="shared" si="1449"/>
        <v>55107</v>
      </c>
      <c r="AZ2703" s="7" t="s">
        <v>3053</v>
      </c>
      <c r="BA2703" t="s">
        <v>3290</v>
      </c>
    </row>
    <row r="2704" spans="1:53" ht="14" hidden="1" customHeight="1" outlineLevel="1">
      <c r="A2704" t="s">
        <v>1396</v>
      </c>
      <c r="B2704" t="s">
        <v>3071</v>
      </c>
      <c r="C2704" s="1">
        <f>SUM(P2704:AG2704)</f>
        <v>12692</v>
      </c>
      <c r="D2704" s="7">
        <f>IF(P2704&gt;0,RANK(P2704,(P2704:R2704,S2704:AG2704)),0)</f>
        <v>7</v>
      </c>
      <c r="E2704" s="7">
        <f>IF(Q2704&gt;0,RANK(Q2704,(P2704:R2704,S2704:AG2704)),0)</f>
        <v>4</v>
      </c>
      <c r="F2704" s="7">
        <f>IF(R2704&gt;0,RANK(R2704,(P2704:R2704,S2704:AG2704)),0)</f>
        <v>2</v>
      </c>
      <c r="G2704" s="7">
        <f>IF(S2704&gt;0,RANK(S2704,(P2704:R2704,S2704:AG2704)),0)</f>
        <v>3</v>
      </c>
      <c r="H2704" s="48">
        <f t="shared" si="1437"/>
        <v>807</v>
      </c>
      <c r="I2704" s="163">
        <f>H2704/C2704</f>
        <v>6.3583359596596278E-2</v>
      </c>
      <c r="J2704" s="2"/>
      <c r="K2704" s="2">
        <f>IF($C2704=0,"-",P2704/$C2704)</f>
        <v>5.4364954301922468E-3</v>
      </c>
      <c r="L2704" s="2">
        <f>IF($C2704=0,"-",Q2704/$C2704)</f>
        <v>6.0589347620548378E-2</v>
      </c>
      <c r="M2704" s="2">
        <f>IF($C2704=0,"-",R2704/$C2704)</f>
        <v>0.35762685156003782</v>
      </c>
      <c r="N2704" s="2">
        <f t="shared" si="1450"/>
        <v>0.13165773715726442</v>
      </c>
      <c r="O2704" s="2">
        <f t="shared" si="1451"/>
        <v>0.44468956823195721</v>
      </c>
      <c r="P2704" s="1">
        <v>69</v>
      </c>
      <c r="Q2704" s="1">
        <v>769</v>
      </c>
      <c r="R2704" s="1">
        <v>4539</v>
      </c>
      <c r="S2704" s="1">
        <v>1671</v>
      </c>
      <c r="T2704" s="1">
        <v>5346</v>
      </c>
      <c r="V2704" s="1">
        <v>151</v>
      </c>
      <c r="Y2704" s="1">
        <v>114</v>
      </c>
      <c r="AA2704" s="1">
        <v>33</v>
      </c>
      <c r="AI2704" s="7">
        <f t="shared" si="1441"/>
        <v>1</v>
      </c>
      <c r="AJ2704" s="7">
        <f t="shared" si="1442"/>
        <v>0</v>
      </c>
      <c r="AK2704" s="7">
        <f t="shared" si="1443"/>
        <v>5</v>
      </c>
      <c r="AL2704" s="7">
        <f t="shared" si="1444"/>
        <v>0</v>
      </c>
      <c r="AM2704" s="2">
        <f>IF($C2704=0,"-",T2704/$C2704)</f>
        <v>0.4212102111566341</v>
      </c>
      <c r="AN2704" s="2">
        <f t="shared" si="1446"/>
        <v>0</v>
      </c>
      <c r="AO2704" s="2">
        <f t="shared" si="1447"/>
        <v>1.1897258115348251E-2</v>
      </c>
      <c r="AP2704" s="2">
        <f t="shared" si="1448"/>
        <v>0</v>
      </c>
      <c r="AR2704" t="str">
        <f t="shared" si="1435"/>
        <v>St. Croix</v>
      </c>
      <c r="AS2704" t="s">
        <v>3071</v>
      </c>
      <c r="AT2704" s="48">
        <v>7</v>
      </c>
      <c r="AV2704" s="91">
        <v>55</v>
      </c>
      <c r="AW2704" s="93">
        <v>109</v>
      </c>
      <c r="AX2704" s="99">
        <f t="shared" si="1449"/>
        <v>55109</v>
      </c>
      <c r="AZ2704" s="7" t="s">
        <v>3053</v>
      </c>
      <c r="BA2704" t="s">
        <v>3290</v>
      </c>
    </row>
    <row r="2705" spans="1:53" hidden="1" outlineLevel="1">
      <c r="A2705" t="s">
        <v>1397</v>
      </c>
      <c r="B2705" t="s">
        <v>3071</v>
      </c>
      <c r="C2705" s="1">
        <f t="shared" si="1436"/>
        <v>8391</v>
      </c>
      <c r="D2705" s="7">
        <f>IF(P2705&gt;0,RANK(P2705,(P2705:R2705,S2705:AG2705)),0)</f>
        <v>5</v>
      </c>
      <c r="E2705" s="7">
        <f>IF(Q2705&gt;0,RANK(Q2705,(P2705:R2705,S2705:AG2705)),0)</f>
        <v>4</v>
      </c>
      <c r="F2705" s="7">
        <f>IF(R2705&gt;0,RANK(R2705,(P2705:R2705,S2705:AG2705)),0)</f>
        <v>1</v>
      </c>
      <c r="G2705" s="7">
        <f>IF(S2705&gt;0,RANK(S2705,(P2705:R2705,S2705:AG2705)),0)</f>
        <v>3</v>
      </c>
      <c r="H2705" s="48">
        <f t="shared" si="1437"/>
        <v>214</v>
      </c>
      <c r="I2705" s="163">
        <f t="shared" si="1434"/>
        <v>2.5503515671552856E-2</v>
      </c>
      <c r="J2705" s="2"/>
      <c r="K2705" s="2">
        <f t="shared" si="1438"/>
        <v>9.0573233226075561E-3</v>
      </c>
      <c r="L2705" s="2">
        <f t="shared" si="1439"/>
        <v>7.1505184125849122E-2</v>
      </c>
      <c r="M2705" s="2">
        <f t="shared" si="1440"/>
        <v>0.38195685853891076</v>
      </c>
      <c r="N2705" s="2">
        <f t="shared" si="1450"/>
        <v>0.1621975926588011</v>
      </c>
      <c r="O2705" s="2">
        <f t="shared" si="1451"/>
        <v>0.3752830413538315</v>
      </c>
      <c r="P2705" s="1">
        <v>76</v>
      </c>
      <c r="Q2705" s="1">
        <v>600</v>
      </c>
      <c r="R2705" s="1">
        <v>3205</v>
      </c>
      <c r="S2705" s="1">
        <v>1361</v>
      </c>
      <c r="T2705" s="1">
        <v>2991</v>
      </c>
      <c r="V2705" s="1">
        <v>72</v>
      </c>
      <c r="Y2705" s="1">
        <v>58</v>
      </c>
      <c r="AA2705" s="1">
        <v>28</v>
      </c>
      <c r="AI2705" s="7">
        <f t="shared" si="1441"/>
        <v>2</v>
      </c>
      <c r="AJ2705" s="7">
        <f t="shared" si="1442"/>
        <v>0</v>
      </c>
      <c r="AK2705" s="7">
        <f t="shared" si="1443"/>
        <v>6</v>
      </c>
      <c r="AL2705" s="7">
        <f t="shared" si="1444"/>
        <v>0</v>
      </c>
      <c r="AM2705" s="2">
        <f t="shared" si="1445"/>
        <v>0.35645334286735786</v>
      </c>
      <c r="AN2705" s="2">
        <f t="shared" si="1446"/>
        <v>0</v>
      </c>
      <c r="AO2705" s="2">
        <f t="shared" si="1447"/>
        <v>8.5806220951018947E-3</v>
      </c>
      <c r="AP2705" s="2">
        <f t="shared" si="1448"/>
        <v>0</v>
      </c>
      <c r="AR2705" t="str">
        <f t="shared" si="1435"/>
        <v>Sauk</v>
      </c>
      <c r="AS2705" t="s">
        <v>3071</v>
      </c>
      <c r="AT2705" s="48">
        <v>2</v>
      </c>
      <c r="AV2705" s="91">
        <v>55</v>
      </c>
      <c r="AW2705" s="93">
        <v>111</v>
      </c>
      <c r="AX2705" s="99">
        <f t="shared" si="1449"/>
        <v>55111</v>
      </c>
      <c r="AZ2705" s="7" t="s">
        <v>3053</v>
      </c>
      <c r="BA2705" t="s">
        <v>3290</v>
      </c>
    </row>
    <row r="2706" spans="1:53" hidden="1" outlineLevel="1">
      <c r="A2706" t="s">
        <v>2321</v>
      </c>
      <c r="B2706" t="s">
        <v>3071</v>
      </c>
      <c r="C2706" s="1">
        <f t="shared" si="1436"/>
        <v>2321</v>
      </c>
      <c r="D2706" s="7">
        <f>IF(P2706&gt;0,RANK(P2706,(P2706:R2706,S2706:AG2706)),0)</f>
        <v>6</v>
      </c>
      <c r="E2706" s="7">
        <f>IF(Q2706&gt;0,RANK(Q2706,(P2706:R2706,S2706:AG2706)),0)</f>
        <v>4</v>
      </c>
      <c r="F2706" s="7">
        <f>IF(R2706&gt;0,RANK(R2706,(P2706:R2706,S2706:AG2706)),0)</f>
        <v>1</v>
      </c>
      <c r="G2706" s="7">
        <f>IF(S2706&gt;0,RANK(S2706,(P2706:R2706,S2706:AG2706)),0)</f>
        <v>3</v>
      </c>
      <c r="H2706" s="48">
        <f t="shared" si="1437"/>
        <v>10</v>
      </c>
      <c r="I2706" s="163">
        <f t="shared" si="1434"/>
        <v>4.3084877208099956E-3</v>
      </c>
      <c r="J2706" s="2"/>
      <c r="K2706" s="2">
        <f t="shared" si="1438"/>
        <v>8.6169754416199913E-3</v>
      </c>
      <c r="L2706" s="2">
        <f t="shared" si="1439"/>
        <v>8.4446359327875919E-2</v>
      </c>
      <c r="M2706" s="2">
        <f t="shared" si="1440"/>
        <v>0.39896596294700559</v>
      </c>
      <c r="N2706" s="2">
        <f t="shared" si="1450"/>
        <v>9.4355881085738905E-2</v>
      </c>
      <c r="O2706" s="2">
        <f t="shared" si="1451"/>
        <v>0.41361482119775961</v>
      </c>
      <c r="P2706" s="1">
        <v>20</v>
      </c>
      <c r="Q2706" s="1">
        <v>196</v>
      </c>
      <c r="R2706" s="1">
        <v>926</v>
      </c>
      <c r="S2706" s="1">
        <v>219</v>
      </c>
      <c r="T2706" s="1">
        <v>916</v>
      </c>
      <c r="V2706" s="1">
        <v>28</v>
      </c>
      <c r="Y2706" s="1">
        <v>9</v>
      </c>
      <c r="AA2706" s="1">
        <v>7</v>
      </c>
      <c r="AI2706" s="7">
        <f t="shared" si="1441"/>
        <v>2</v>
      </c>
      <c r="AJ2706" s="7">
        <f t="shared" si="1442"/>
        <v>0</v>
      </c>
      <c r="AK2706" s="7">
        <f t="shared" si="1443"/>
        <v>5</v>
      </c>
      <c r="AL2706" s="7">
        <f t="shared" si="1444"/>
        <v>0</v>
      </c>
      <c r="AM2706" s="2">
        <f t="shared" si="1445"/>
        <v>0.3946574752261956</v>
      </c>
      <c r="AN2706" s="2">
        <f t="shared" si="1446"/>
        <v>0</v>
      </c>
      <c r="AO2706" s="2">
        <f t="shared" si="1447"/>
        <v>1.2063765618267988E-2</v>
      </c>
      <c r="AP2706" s="2">
        <f t="shared" si="1448"/>
        <v>0</v>
      </c>
      <c r="AR2706" t="str">
        <f t="shared" si="1435"/>
        <v>Sawyer</v>
      </c>
      <c r="AS2706" t="s">
        <v>3071</v>
      </c>
      <c r="AT2706" s="48">
        <v>7</v>
      </c>
      <c r="AV2706" s="91">
        <v>55</v>
      </c>
      <c r="AW2706" s="93">
        <v>113</v>
      </c>
      <c r="AX2706" s="99">
        <f t="shared" si="1449"/>
        <v>55113</v>
      </c>
      <c r="AZ2706" s="7" t="s">
        <v>3053</v>
      </c>
      <c r="BA2706" t="s">
        <v>3290</v>
      </c>
    </row>
    <row r="2707" spans="1:53" hidden="1" outlineLevel="1">
      <c r="A2707" t="s">
        <v>2322</v>
      </c>
      <c r="B2707" t="s">
        <v>3071</v>
      </c>
      <c r="C2707" s="1">
        <f t="shared" si="1436"/>
        <v>6208</v>
      </c>
      <c r="D2707" s="7">
        <f>IF(P2707&gt;0,RANK(P2707,(P2707:R2707,S2707:AG2707)),0)</f>
        <v>6</v>
      </c>
      <c r="E2707" s="7">
        <f>IF(Q2707&gt;0,RANK(Q2707,(P2707:R2707,S2707:AG2707)),0)</f>
        <v>4</v>
      </c>
      <c r="F2707" s="7">
        <f>IF(R2707&gt;0,RANK(R2707,(P2707:R2707,S2707:AG2707)),0)</f>
        <v>2</v>
      </c>
      <c r="G2707" s="7">
        <f>IF(S2707&gt;0,RANK(S2707,(P2707:R2707,S2707:AG2707)),0)</f>
        <v>3</v>
      </c>
      <c r="H2707" s="48">
        <f t="shared" si="1437"/>
        <v>605</v>
      </c>
      <c r="I2707" s="163">
        <f t="shared" si="1434"/>
        <v>9.7454896907216496E-2</v>
      </c>
      <c r="J2707" s="2"/>
      <c r="K2707" s="2">
        <f t="shared" si="1438"/>
        <v>5.1546391752577319E-3</v>
      </c>
      <c r="L2707" s="2">
        <f t="shared" si="1439"/>
        <v>7.4097938144329897E-2</v>
      </c>
      <c r="M2707" s="2">
        <f t="shared" si="1440"/>
        <v>0.35341494845360827</v>
      </c>
      <c r="N2707" s="2">
        <f t="shared" si="1450"/>
        <v>0.10373711340206186</v>
      </c>
      <c r="O2707" s="2">
        <f t="shared" si="1451"/>
        <v>0.46359536082474234</v>
      </c>
      <c r="P2707" s="1">
        <v>32</v>
      </c>
      <c r="Q2707" s="1">
        <v>460</v>
      </c>
      <c r="R2707" s="1">
        <v>2194</v>
      </c>
      <c r="S2707" s="1">
        <v>644</v>
      </c>
      <c r="T2707" s="1">
        <v>2799</v>
      </c>
      <c r="V2707" s="1">
        <v>42</v>
      </c>
      <c r="Y2707" s="1">
        <v>22</v>
      </c>
      <c r="AA2707" s="1">
        <v>15</v>
      </c>
      <c r="AI2707" s="7">
        <f t="shared" si="1441"/>
        <v>1</v>
      </c>
      <c r="AJ2707" s="7">
        <f t="shared" si="1442"/>
        <v>0</v>
      </c>
      <c r="AK2707" s="7">
        <f t="shared" si="1443"/>
        <v>5</v>
      </c>
      <c r="AL2707" s="7">
        <f t="shared" si="1444"/>
        <v>0</v>
      </c>
      <c r="AM2707" s="2">
        <f t="shared" si="1445"/>
        <v>0.45086984536082475</v>
      </c>
      <c r="AN2707" s="2">
        <f t="shared" si="1446"/>
        <v>0</v>
      </c>
      <c r="AO2707" s="2">
        <f t="shared" si="1447"/>
        <v>6.7654639175257734E-3</v>
      </c>
      <c r="AP2707" s="2">
        <f t="shared" si="1448"/>
        <v>0</v>
      </c>
      <c r="AR2707" t="str">
        <f t="shared" si="1435"/>
        <v>Shawano</v>
      </c>
      <c r="AS2707" t="s">
        <v>3071</v>
      </c>
      <c r="AT2707" s="48">
        <v>8</v>
      </c>
      <c r="AV2707" s="91">
        <v>55</v>
      </c>
      <c r="AW2707" s="93">
        <v>115</v>
      </c>
      <c r="AX2707" s="99">
        <f t="shared" si="1449"/>
        <v>55115</v>
      </c>
      <c r="AZ2707" s="7" t="s">
        <v>3053</v>
      </c>
      <c r="BA2707" t="s">
        <v>3290</v>
      </c>
    </row>
    <row r="2708" spans="1:53" hidden="1" outlineLevel="1">
      <c r="A2708" t="s">
        <v>2203</v>
      </c>
      <c r="B2708" t="s">
        <v>3071</v>
      </c>
      <c r="C2708" s="1">
        <f t="shared" si="1436"/>
        <v>18333</v>
      </c>
      <c r="D2708" s="7">
        <f>IF(P2708&gt;0,RANK(P2708,(P2708:R2708,S2708:AG2708)),0)</f>
        <v>7</v>
      </c>
      <c r="E2708" s="7">
        <f>IF(Q2708&gt;0,RANK(Q2708,(P2708:R2708,S2708:AG2708)),0)</f>
        <v>4</v>
      </c>
      <c r="F2708" s="7">
        <f>IF(R2708&gt;0,RANK(R2708,(P2708:R2708,S2708:AG2708)),0)</f>
        <v>1</v>
      </c>
      <c r="G2708" s="7">
        <f>IF(S2708&gt;0,RANK(S2708,(P2708:R2708,S2708:AG2708)),0)</f>
        <v>3</v>
      </c>
      <c r="H2708" s="48">
        <f t="shared" si="1437"/>
        <v>200</v>
      </c>
      <c r="I2708" s="163">
        <f t="shared" si="1434"/>
        <v>1.0909289259804724E-2</v>
      </c>
      <c r="J2708" s="2"/>
      <c r="K2708" s="2">
        <f t="shared" si="1438"/>
        <v>4.3091692576228656E-3</v>
      </c>
      <c r="L2708" s="2">
        <f t="shared" si="1439"/>
        <v>4.1182566955762834E-2</v>
      </c>
      <c r="M2708" s="2">
        <f t="shared" si="1440"/>
        <v>0.43124420444008071</v>
      </c>
      <c r="N2708" s="2">
        <f t="shared" si="1450"/>
        <v>9.1856215567555771E-2</v>
      </c>
      <c r="O2708" s="2">
        <f t="shared" si="1451"/>
        <v>0.4314078437789779</v>
      </c>
      <c r="P2708" s="1">
        <v>79</v>
      </c>
      <c r="Q2708" s="1">
        <v>755</v>
      </c>
      <c r="R2708" s="1">
        <v>7906</v>
      </c>
      <c r="S2708" s="1">
        <v>1684</v>
      </c>
      <c r="T2708" s="1">
        <v>7706</v>
      </c>
      <c r="V2708" s="1">
        <v>90</v>
      </c>
      <c r="Y2708" s="1">
        <v>88</v>
      </c>
      <c r="AA2708" s="1">
        <v>25</v>
      </c>
      <c r="AI2708" s="7">
        <f t="shared" si="1441"/>
        <v>2</v>
      </c>
      <c r="AJ2708" s="7">
        <f t="shared" si="1442"/>
        <v>0</v>
      </c>
      <c r="AK2708" s="7">
        <f t="shared" si="1443"/>
        <v>5</v>
      </c>
      <c r="AL2708" s="7">
        <f t="shared" si="1444"/>
        <v>0</v>
      </c>
      <c r="AM2708" s="2">
        <f t="shared" si="1445"/>
        <v>0.42033491518027599</v>
      </c>
      <c r="AN2708" s="2">
        <f t="shared" si="1446"/>
        <v>0</v>
      </c>
      <c r="AO2708" s="2">
        <f t="shared" si="1447"/>
        <v>4.9091801669121256E-3</v>
      </c>
      <c r="AP2708" s="2">
        <f t="shared" si="1448"/>
        <v>0</v>
      </c>
      <c r="AR2708" t="str">
        <f t="shared" si="1435"/>
        <v>Sheboygan</v>
      </c>
      <c r="AS2708" t="s">
        <v>3071</v>
      </c>
      <c r="AT2708" s="48">
        <v>6</v>
      </c>
      <c r="AV2708" s="91">
        <v>55</v>
      </c>
      <c r="AW2708" s="93">
        <v>117</v>
      </c>
      <c r="AX2708" s="99">
        <f t="shared" si="1449"/>
        <v>55117</v>
      </c>
      <c r="AZ2708" s="7" t="s">
        <v>3053</v>
      </c>
      <c r="BA2708" t="s">
        <v>3290</v>
      </c>
    </row>
    <row r="2709" spans="1:53" hidden="1" outlineLevel="1">
      <c r="A2709" t="s">
        <v>3300</v>
      </c>
      <c r="B2709" t="s">
        <v>3071</v>
      </c>
      <c r="C2709" s="1">
        <f t="shared" si="1436"/>
        <v>2849</v>
      </c>
      <c r="D2709" s="7">
        <f>IF(P2709&gt;0,RANK(P2709,(P2709:R2709,S2709:AG2709)),0)</f>
        <v>7</v>
      </c>
      <c r="E2709" s="7">
        <f>IF(Q2709&gt;0,RANK(Q2709,(P2709:R2709,S2709:AG2709)),0)</f>
        <v>4</v>
      </c>
      <c r="F2709" s="7">
        <f>IF(R2709&gt;0,RANK(R2709,(P2709:R2709,S2709:AG2709)),0)</f>
        <v>2</v>
      </c>
      <c r="G2709" s="7">
        <f>IF(S2709&gt;0,RANK(S2709,(P2709:R2709,S2709:AG2709)),0)</f>
        <v>3</v>
      </c>
      <c r="H2709" s="48">
        <f t="shared" si="1437"/>
        <v>432</v>
      </c>
      <c r="I2709" s="163">
        <f t="shared" si="1434"/>
        <v>0.15163215163215163</v>
      </c>
      <c r="J2709" s="2"/>
      <c r="K2709" s="2">
        <f t="shared" si="1438"/>
        <v>4.9140049140049139E-3</v>
      </c>
      <c r="L2709" s="2">
        <f t="shared" si="1439"/>
        <v>8.2485082485082489E-2</v>
      </c>
      <c r="M2709" s="2">
        <f t="shared" si="1440"/>
        <v>0.30712530712530711</v>
      </c>
      <c r="N2709" s="2">
        <f t="shared" si="1450"/>
        <v>0.1239031239031239</v>
      </c>
      <c r="O2709" s="2">
        <f t="shared" si="1451"/>
        <v>0.4815724815724815</v>
      </c>
      <c r="P2709" s="1">
        <v>14</v>
      </c>
      <c r="Q2709" s="1">
        <v>235</v>
      </c>
      <c r="R2709" s="1">
        <v>875</v>
      </c>
      <c r="S2709" s="1">
        <v>353</v>
      </c>
      <c r="T2709" s="1">
        <v>1307</v>
      </c>
      <c r="V2709" s="1">
        <v>35</v>
      </c>
      <c r="Y2709" s="1">
        <v>21</v>
      </c>
      <c r="AA2709" s="1">
        <v>9</v>
      </c>
      <c r="AI2709" s="7">
        <f t="shared" si="1441"/>
        <v>1</v>
      </c>
      <c r="AJ2709" s="7">
        <f t="shared" si="1442"/>
        <v>0</v>
      </c>
      <c r="AK2709" s="7">
        <f t="shared" si="1443"/>
        <v>5</v>
      </c>
      <c r="AL2709" s="7">
        <f t="shared" si="1444"/>
        <v>0</v>
      </c>
      <c r="AM2709" s="2">
        <f t="shared" si="1445"/>
        <v>0.45875745875745877</v>
      </c>
      <c r="AN2709" s="2">
        <f t="shared" si="1446"/>
        <v>0</v>
      </c>
      <c r="AO2709" s="2">
        <f t="shared" si="1447"/>
        <v>1.2285012285012284E-2</v>
      </c>
      <c r="AP2709" s="2">
        <f t="shared" si="1448"/>
        <v>0</v>
      </c>
      <c r="AR2709" t="str">
        <f t="shared" si="1435"/>
        <v>Taylor</v>
      </c>
      <c r="AS2709" t="s">
        <v>3071</v>
      </c>
      <c r="AT2709" s="48">
        <v>7</v>
      </c>
      <c r="AV2709" s="91">
        <v>55</v>
      </c>
      <c r="AW2709" s="93">
        <v>119</v>
      </c>
      <c r="AX2709" s="99">
        <f t="shared" si="1449"/>
        <v>55119</v>
      </c>
      <c r="AZ2709" s="7" t="s">
        <v>3053</v>
      </c>
      <c r="BA2709" t="s">
        <v>3290</v>
      </c>
    </row>
    <row r="2710" spans="1:53" hidden="1" outlineLevel="1">
      <c r="A2710" t="s">
        <v>465</v>
      </c>
      <c r="B2710" t="s">
        <v>3071</v>
      </c>
      <c r="C2710" s="1">
        <f t="shared" si="1436"/>
        <v>3000</v>
      </c>
      <c r="D2710" s="7">
        <f>IF(P2710&gt;0,RANK(P2710,(P2710:R2710,S2710:AG2710)),0)</f>
        <v>7</v>
      </c>
      <c r="E2710" s="7">
        <f>IF(Q2710&gt;0,RANK(Q2710,(P2710:R2710,S2710:AG2710)),0)</f>
        <v>3</v>
      </c>
      <c r="F2710" s="7">
        <f>IF(R2710&gt;0,RANK(R2710,(P2710:R2710,S2710:AG2710)),0)</f>
        <v>2</v>
      </c>
      <c r="G2710" s="7">
        <f>IF(S2710&gt;0,RANK(S2710,(P2710:R2710,S2710:AG2710)),0)</f>
        <v>4</v>
      </c>
      <c r="H2710" s="48">
        <f t="shared" si="1437"/>
        <v>170</v>
      </c>
      <c r="I2710" s="163">
        <f t="shared" si="1434"/>
        <v>5.6666666666666664E-2</v>
      </c>
      <c r="J2710" s="2"/>
      <c r="K2710" s="2">
        <f t="shared" si="1438"/>
        <v>5.6666666666666671E-3</v>
      </c>
      <c r="L2710" s="2">
        <f t="shared" si="1439"/>
        <v>0.219</v>
      </c>
      <c r="M2710" s="2">
        <f t="shared" si="1440"/>
        <v>0.29699999999999999</v>
      </c>
      <c r="N2710" s="2">
        <f t="shared" si="1450"/>
        <v>0.10566666666666667</v>
      </c>
      <c r="O2710" s="2">
        <f t="shared" si="1451"/>
        <v>0.37266666666666665</v>
      </c>
      <c r="P2710" s="1">
        <v>17</v>
      </c>
      <c r="Q2710" s="1">
        <v>657</v>
      </c>
      <c r="R2710" s="1">
        <v>891</v>
      </c>
      <c r="S2710" s="1">
        <v>317</v>
      </c>
      <c r="T2710" s="1">
        <v>1061</v>
      </c>
      <c r="V2710" s="1">
        <v>32</v>
      </c>
      <c r="Y2710" s="1">
        <v>18</v>
      </c>
      <c r="AA2710" s="1">
        <v>7</v>
      </c>
      <c r="AI2710" s="7">
        <f t="shared" si="1441"/>
        <v>1</v>
      </c>
      <c r="AJ2710" s="7">
        <f t="shared" si="1442"/>
        <v>0</v>
      </c>
      <c r="AK2710" s="7">
        <f t="shared" si="1443"/>
        <v>5</v>
      </c>
      <c r="AL2710" s="7">
        <f t="shared" si="1444"/>
        <v>0</v>
      </c>
      <c r="AM2710" s="2">
        <f t="shared" si="1445"/>
        <v>0.35366666666666668</v>
      </c>
      <c r="AN2710" s="2">
        <f t="shared" si="1446"/>
        <v>0</v>
      </c>
      <c r="AO2710" s="2">
        <f t="shared" si="1447"/>
        <v>1.0666666666666666E-2</v>
      </c>
      <c r="AP2710" s="2">
        <f t="shared" si="1448"/>
        <v>0</v>
      </c>
      <c r="AR2710" t="str">
        <f t="shared" si="1435"/>
        <v>Trempealeau</v>
      </c>
      <c r="AS2710" t="s">
        <v>3071</v>
      </c>
      <c r="AT2710" s="48">
        <v>3</v>
      </c>
      <c r="AV2710" s="91">
        <v>55</v>
      </c>
      <c r="AW2710" s="93">
        <v>121</v>
      </c>
      <c r="AX2710" s="99">
        <f t="shared" si="1449"/>
        <v>55121</v>
      </c>
      <c r="AZ2710" s="7" t="s">
        <v>3053</v>
      </c>
      <c r="BA2710" t="s">
        <v>3290</v>
      </c>
    </row>
    <row r="2711" spans="1:53" hidden="1" outlineLevel="1">
      <c r="A2711" t="s">
        <v>469</v>
      </c>
      <c r="B2711" t="s">
        <v>3071</v>
      </c>
      <c r="C2711" s="1">
        <f t="shared" si="1436"/>
        <v>3401</v>
      </c>
      <c r="D2711" s="7">
        <f>IF(P2711&gt;0,RANK(P2711,(P2711:R2711,S2711:AG2711)),0)</f>
        <v>7</v>
      </c>
      <c r="E2711" s="7">
        <f>IF(Q2711&gt;0,RANK(Q2711,(P2711:R2711,S2711:AG2711)),0)</f>
        <v>4</v>
      </c>
      <c r="F2711" s="7">
        <f>IF(R2711&gt;0,RANK(R2711,(P2711:R2711,S2711:AG2711)),0)</f>
        <v>2</v>
      </c>
      <c r="G2711" s="7">
        <f>IF(S2711&gt;0,RANK(S2711,(P2711:R2711,S2711:AG2711)),0)</f>
        <v>3</v>
      </c>
      <c r="H2711" s="48">
        <f t="shared" si="1437"/>
        <v>264</v>
      </c>
      <c r="I2711" s="163">
        <f t="shared" si="1434"/>
        <v>7.762422816818583E-2</v>
      </c>
      <c r="J2711" s="2"/>
      <c r="K2711" s="2">
        <f t="shared" si="1438"/>
        <v>6.1746545133784178E-3</v>
      </c>
      <c r="L2711" s="2">
        <f t="shared" si="1439"/>
        <v>8.0564539841223165E-2</v>
      </c>
      <c r="M2711" s="2">
        <f t="shared" si="1440"/>
        <v>0.32196412819758896</v>
      </c>
      <c r="N2711" s="2">
        <f t="shared" si="1450"/>
        <v>0.16906792119964717</v>
      </c>
      <c r="O2711" s="2">
        <f t="shared" si="1451"/>
        <v>0.42222875624816225</v>
      </c>
      <c r="P2711" s="1">
        <v>21</v>
      </c>
      <c r="Q2711" s="1">
        <v>274</v>
      </c>
      <c r="R2711" s="1">
        <v>1095</v>
      </c>
      <c r="S2711" s="1">
        <v>575</v>
      </c>
      <c r="T2711" s="1">
        <v>1359</v>
      </c>
      <c r="V2711" s="1">
        <v>38</v>
      </c>
      <c r="Y2711" s="1">
        <v>31</v>
      </c>
      <c r="AA2711" s="1">
        <v>8</v>
      </c>
      <c r="AI2711" s="7">
        <f t="shared" si="1441"/>
        <v>1</v>
      </c>
      <c r="AJ2711" s="7">
        <f t="shared" si="1442"/>
        <v>0</v>
      </c>
      <c r="AK2711" s="7">
        <f t="shared" si="1443"/>
        <v>5</v>
      </c>
      <c r="AL2711" s="7">
        <f t="shared" si="1444"/>
        <v>0</v>
      </c>
      <c r="AM2711" s="2">
        <f t="shared" si="1445"/>
        <v>0.39958835636577478</v>
      </c>
      <c r="AN2711" s="2">
        <f t="shared" si="1446"/>
        <v>0</v>
      </c>
      <c r="AO2711" s="2">
        <f t="shared" si="1447"/>
        <v>1.11731843575419E-2</v>
      </c>
      <c r="AP2711" s="2">
        <f t="shared" si="1448"/>
        <v>0</v>
      </c>
      <c r="AR2711" t="str">
        <f t="shared" si="1435"/>
        <v>Vernon</v>
      </c>
      <c r="AS2711" t="s">
        <v>3071</v>
      </c>
      <c r="AT2711" s="48">
        <v>3</v>
      </c>
      <c r="AV2711" s="91">
        <v>55</v>
      </c>
      <c r="AW2711" s="93">
        <v>123</v>
      </c>
      <c r="AX2711" s="99">
        <f t="shared" si="1449"/>
        <v>55123</v>
      </c>
      <c r="AZ2711" s="7" t="s">
        <v>3053</v>
      </c>
      <c r="BA2711" t="s">
        <v>3290</v>
      </c>
    </row>
    <row r="2712" spans="1:53" hidden="1" outlineLevel="1">
      <c r="A2712" t="s">
        <v>466</v>
      </c>
      <c r="B2712" t="s">
        <v>3071</v>
      </c>
      <c r="C2712" s="1">
        <f t="shared" si="1436"/>
        <v>4521</v>
      </c>
      <c r="D2712" s="7">
        <f>IF(P2712&gt;0,RANK(P2712,(P2712:R2712,S2712:AG2712)),0)</f>
        <v>7</v>
      </c>
      <c r="E2712" s="7">
        <f>IF(Q2712&gt;0,RANK(Q2712,(P2712:R2712,S2712:AG2712)),0)</f>
        <v>4</v>
      </c>
      <c r="F2712" s="7">
        <f>IF(R2712&gt;0,RANK(R2712,(P2712:R2712,S2712:AG2712)),0)</f>
        <v>1</v>
      </c>
      <c r="G2712" s="7">
        <f>IF(S2712&gt;0,RANK(S2712,(P2712:R2712,S2712:AG2712)),0)</f>
        <v>3</v>
      </c>
      <c r="H2712" s="48">
        <f t="shared" si="1437"/>
        <v>850</v>
      </c>
      <c r="I2712" s="163">
        <f t="shared" si="1434"/>
        <v>0.18801150188011501</v>
      </c>
      <c r="J2712" s="2"/>
      <c r="K2712" s="2">
        <f t="shared" si="1438"/>
        <v>4.8661800486618006E-3</v>
      </c>
      <c r="L2712" s="2">
        <f t="shared" si="1439"/>
        <v>8.6042910860429103E-2</v>
      </c>
      <c r="M2712" s="2">
        <f t="shared" si="1440"/>
        <v>0.48374253483742535</v>
      </c>
      <c r="N2712" s="2">
        <f t="shared" si="1450"/>
        <v>0.11546118115461181</v>
      </c>
      <c r="O2712" s="2">
        <f t="shared" si="1451"/>
        <v>0.30988719309887192</v>
      </c>
      <c r="P2712" s="1">
        <v>22</v>
      </c>
      <c r="Q2712" s="1">
        <v>389</v>
      </c>
      <c r="R2712" s="1">
        <v>2187</v>
      </c>
      <c r="S2712" s="1">
        <v>522</v>
      </c>
      <c r="T2712" s="1">
        <v>1337</v>
      </c>
      <c r="V2712" s="1">
        <v>28</v>
      </c>
      <c r="Y2712" s="1">
        <v>24</v>
      </c>
      <c r="AA2712" s="1">
        <v>12</v>
      </c>
      <c r="AI2712" s="7">
        <f t="shared" si="1441"/>
        <v>2</v>
      </c>
      <c r="AJ2712" s="7">
        <f t="shared" si="1442"/>
        <v>0</v>
      </c>
      <c r="AK2712" s="7">
        <f t="shared" si="1443"/>
        <v>5</v>
      </c>
      <c r="AL2712" s="7">
        <f t="shared" si="1444"/>
        <v>0</v>
      </c>
      <c r="AM2712" s="2">
        <f t="shared" si="1445"/>
        <v>0.29573103295731035</v>
      </c>
      <c r="AN2712" s="2">
        <f t="shared" si="1446"/>
        <v>0</v>
      </c>
      <c r="AO2712" s="2">
        <f t="shared" si="1447"/>
        <v>6.1933200619332003E-3</v>
      </c>
      <c r="AP2712" s="2">
        <f t="shared" si="1448"/>
        <v>0</v>
      </c>
      <c r="AR2712" t="str">
        <f t="shared" si="1435"/>
        <v>Vilas</v>
      </c>
      <c r="AS2712" t="s">
        <v>3071</v>
      </c>
      <c r="AT2712" s="48">
        <v>7</v>
      </c>
      <c r="AV2712" s="91">
        <v>55</v>
      </c>
      <c r="AW2712" s="93">
        <v>125</v>
      </c>
      <c r="AX2712" s="99">
        <f t="shared" si="1449"/>
        <v>55125</v>
      </c>
      <c r="AZ2712" s="7" t="s">
        <v>3053</v>
      </c>
      <c r="BA2712" t="s">
        <v>3290</v>
      </c>
    </row>
    <row r="2713" spans="1:53" hidden="1" outlineLevel="1">
      <c r="A2713" t="s">
        <v>483</v>
      </c>
      <c r="B2713" t="s">
        <v>3071</v>
      </c>
      <c r="C2713" s="1">
        <f t="shared" ref="C2713:C2721" si="1452">SUM(P2713:AG2713)</f>
        <v>15432</v>
      </c>
      <c r="D2713" s="7">
        <f>IF(P2713&gt;0,RANK(P2713,(P2713:R2713,S2713:AG2713)),0)</f>
        <v>7</v>
      </c>
      <c r="E2713" s="7">
        <f>IF(Q2713&gt;0,RANK(Q2713,(P2713:R2713,S2713:AG2713)),0)</f>
        <v>4</v>
      </c>
      <c r="F2713" s="7">
        <f>IF(R2713&gt;0,RANK(R2713,(P2713:R2713,S2713:AG2713)),0)</f>
        <v>1</v>
      </c>
      <c r="G2713" s="7">
        <f>IF(S2713&gt;0,RANK(S2713,(P2713:R2713,S2713:AG2713)),0)</f>
        <v>3</v>
      </c>
      <c r="H2713" s="48">
        <f t="shared" ref="H2713:H2721" si="1453">MAX(P2713:Y2713)-LARGE(P2713:Y2713,2)</f>
        <v>3281</v>
      </c>
      <c r="I2713" s="163">
        <f t="shared" si="1434"/>
        <v>0.2126101607050285</v>
      </c>
      <c r="J2713" s="2"/>
      <c r="K2713" s="2">
        <f t="shared" ref="K2713:K2721" si="1454">IF($C2713=0,"-",P2713/$C2713)</f>
        <v>4.7304302747537587E-3</v>
      </c>
      <c r="L2713" s="2">
        <f t="shared" ref="L2713:L2721" si="1455">IF($C2713=0,"-",Q2713/$C2713)</f>
        <v>4.9701918092275789E-2</v>
      </c>
      <c r="M2713" s="2">
        <f t="shared" ref="M2713:M2721" si="1456">IF($C2713=0,"-",R2713/$C2713)</f>
        <v>0.51691290824261271</v>
      </c>
      <c r="N2713" s="2">
        <f t="shared" si="1450"/>
        <v>0.1088646967340591</v>
      </c>
      <c r="O2713" s="2">
        <f t="shared" si="1451"/>
        <v>0.31979004665629873</v>
      </c>
      <c r="P2713" s="1">
        <v>73</v>
      </c>
      <c r="Q2713" s="1">
        <v>767</v>
      </c>
      <c r="R2713" s="1">
        <v>7977</v>
      </c>
      <c r="S2713" s="1">
        <v>1680</v>
      </c>
      <c r="T2713" s="1">
        <v>4696</v>
      </c>
      <c r="V2713" s="1">
        <v>94</v>
      </c>
      <c r="Y2713" s="1">
        <v>115</v>
      </c>
      <c r="AA2713" s="1">
        <v>30</v>
      </c>
      <c r="AE2713" s="48"/>
      <c r="AI2713" s="7">
        <f t="shared" ref="AI2713:AI2721" si="1457">IF(T2713&gt;0,RANK(T2713,(P2713:Z2713)),0)</f>
        <v>2</v>
      </c>
      <c r="AJ2713" s="7">
        <f t="shared" ref="AJ2713:AJ2721" si="1458">IF(U2713&gt;0,RANK(U2713,(P2713:Z2713)),0)</f>
        <v>0</v>
      </c>
      <c r="AK2713" s="7">
        <f t="shared" ref="AK2713:AK2721" si="1459">IF(V2713&gt;0,RANK(V2713,(P2713:Z2713)),0)</f>
        <v>6</v>
      </c>
      <c r="AL2713" s="7">
        <f t="shared" ref="AL2713:AL2721" si="1460">IF(W2713&gt;0,RANK(W2713,(P2713:Z2713)),0)</f>
        <v>0</v>
      </c>
      <c r="AM2713" s="2">
        <f t="shared" ref="AM2713:AM2721" si="1461">IF($C2713=0,"-",T2713/$C2713)</f>
        <v>0.30430274753758424</v>
      </c>
      <c r="AN2713" s="2">
        <f t="shared" ref="AN2713:AN2721" si="1462">IF($C2713=0,"-",U2713/$C2713)</f>
        <v>0</v>
      </c>
      <c r="AO2713" s="2">
        <f t="shared" ref="AO2713:AO2721" si="1463">IF($C2713=0,"-",V2713/$C2713)</f>
        <v>6.0912389839294975E-3</v>
      </c>
      <c r="AP2713" s="2">
        <f t="shared" ref="AP2713:AP2721" si="1464">IF($C2713=0,"-",W2713/$C2713)</f>
        <v>0</v>
      </c>
      <c r="AR2713" t="str">
        <f t="shared" si="1435"/>
        <v>Walworth</v>
      </c>
      <c r="AS2713" t="s">
        <v>3071</v>
      </c>
      <c r="AT2713" s="48"/>
      <c r="AV2713" s="91">
        <v>55</v>
      </c>
      <c r="AW2713" s="93">
        <v>127</v>
      </c>
      <c r="AX2713" s="99">
        <f t="shared" ref="AX2713:AX2720" si="1465">AV2713*1000+AW2713</f>
        <v>55127</v>
      </c>
      <c r="AZ2713" s="7" t="s">
        <v>3053</v>
      </c>
      <c r="BA2713" t="s">
        <v>3290</v>
      </c>
    </row>
    <row r="2714" spans="1:53" hidden="1" outlineLevel="1">
      <c r="A2714" t="s">
        <v>957</v>
      </c>
      <c r="B2714" t="s">
        <v>3071</v>
      </c>
      <c r="C2714" s="1">
        <f t="shared" si="1452"/>
        <v>2507</v>
      </c>
      <c r="D2714" s="7">
        <f>IF(P2714&gt;0,RANK(P2714,(P2714:R2714,S2714:AG2714)),0)</f>
        <v>6</v>
      </c>
      <c r="E2714" s="7">
        <f>IF(Q2714&gt;0,RANK(Q2714,(P2714:R2714,S2714:AG2714)),0)</f>
        <v>4</v>
      </c>
      <c r="F2714" s="7">
        <f>IF(R2714&gt;0,RANK(R2714,(P2714:R2714,S2714:AG2714)),0)</f>
        <v>2</v>
      </c>
      <c r="G2714" s="7">
        <f>IF(S2714&gt;0,RANK(S2714,(P2714:R2714,S2714:AG2714)),0)</f>
        <v>3</v>
      </c>
      <c r="H2714" s="48">
        <f t="shared" si="1453"/>
        <v>217</v>
      </c>
      <c r="I2714" s="163">
        <f t="shared" si="1434"/>
        <v>8.6557638611886714E-2</v>
      </c>
      <c r="J2714" s="2"/>
      <c r="K2714" s="2">
        <f t="shared" si="1454"/>
        <v>5.185480654168329E-3</v>
      </c>
      <c r="L2714" s="2">
        <f t="shared" si="1455"/>
        <v>7.0602313522138013E-2</v>
      </c>
      <c r="M2714" s="2">
        <f t="shared" si="1456"/>
        <v>0.36258476266453932</v>
      </c>
      <c r="N2714" s="2">
        <f t="shared" si="1450"/>
        <v>9.7327483047467092E-2</v>
      </c>
      <c r="O2714" s="2">
        <f t="shared" si="1451"/>
        <v>0.46429996011168728</v>
      </c>
      <c r="P2714" s="1">
        <v>13</v>
      </c>
      <c r="Q2714" s="1">
        <v>177</v>
      </c>
      <c r="R2714" s="1">
        <v>909</v>
      </c>
      <c r="S2714" s="1">
        <v>244</v>
      </c>
      <c r="T2714" s="1">
        <v>1126</v>
      </c>
      <c r="V2714" s="48">
        <v>21</v>
      </c>
      <c r="Y2714" s="1">
        <v>11</v>
      </c>
      <c r="AA2714" s="1">
        <v>6</v>
      </c>
      <c r="AE2714" s="48"/>
      <c r="AI2714" s="7">
        <f t="shared" si="1457"/>
        <v>1</v>
      </c>
      <c r="AJ2714" s="7">
        <f t="shared" si="1458"/>
        <v>0</v>
      </c>
      <c r="AK2714" s="7">
        <f t="shared" si="1459"/>
        <v>5</v>
      </c>
      <c r="AL2714" s="7">
        <f t="shared" si="1460"/>
        <v>0</v>
      </c>
      <c r="AM2714" s="2">
        <f t="shared" si="1461"/>
        <v>0.44914240127642602</v>
      </c>
      <c r="AN2714" s="2">
        <f t="shared" si="1462"/>
        <v>0</v>
      </c>
      <c r="AO2714" s="2">
        <f t="shared" si="1463"/>
        <v>8.3765456721180687E-3</v>
      </c>
      <c r="AP2714" s="2">
        <f t="shared" si="1464"/>
        <v>0</v>
      </c>
      <c r="AR2714" t="str">
        <f t="shared" si="1435"/>
        <v>Washburn</v>
      </c>
      <c r="AS2714" t="s">
        <v>3071</v>
      </c>
      <c r="AT2714" s="48">
        <v>7</v>
      </c>
      <c r="AV2714" s="91">
        <v>55</v>
      </c>
      <c r="AW2714" s="93">
        <v>129</v>
      </c>
      <c r="AX2714" s="99">
        <f t="shared" si="1465"/>
        <v>55129</v>
      </c>
      <c r="AZ2714" s="7" t="s">
        <v>3053</v>
      </c>
      <c r="BA2714" t="s">
        <v>3290</v>
      </c>
    </row>
    <row r="2715" spans="1:53" hidden="1" outlineLevel="1">
      <c r="A2715" t="s">
        <v>650</v>
      </c>
      <c r="B2715" t="s">
        <v>3071</v>
      </c>
      <c r="C2715" s="1">
        <f t="shared" si="1452"/>
        <v>28448</v>
      </c>
      <c r="D2715" s="7">
        <f>IF(P2715&gt;0,RANK(P2715,(P2715:R2715,S2715:AG2715)),0)</f>
        <v>7</v>
      </c>
      <c r="E2715" s="7">
        <f>IF(Q2715&gt;0,RANK(Q2715,(P2715:R2715,S2715:AG2715)),0)</f>
        <v>4</v>
      </c>
      <c r="F2715" s="7">
        <f>IF(R2715&gt;0,RANK(R2715,(P2715:R2715,S2715:AG2715)),0)</f>
        <v>1</v>
      </c>
      <c r="G2715" s="7">
        <f>IF(S2715&gt;0,RANK(S2715,(P2715:R2715,S2715:AG2715)),0)</f>
        <v>3</v>
      </c>
      <c r="H2715" s="48">
        <f t="shared" si="1453"/>
        <v>5688</v>
      </c>
      <c r="I2715" s="163">
        <f t="shared" si="1434"/>
        <v>0.19994375703037121</v>
      </c>
      <c r="J2715" s="2"/>
      <c r="K2715" s="2">
        <f t="shared" si="1454"/>
        <v>2.952755905511811E-3</v>
      </c>
      <c r="L2715" s="2">
        <f t="shared" si="1455"/>
        <v>3.125E-2</v>
      </c>
      <c r="M2715" s="2">
        <f t="shared" si="1456"/>
        <v>0.54625984251968507</v>
      </c>
      <c r="N2715" s="2">
        <f t="shared" si="1450"/>
        <v>6.4363048368953887E-2</v>
      </c>
      <c r="O2715" s="2">
        <f t="shared" si="1451"/>
        <v>0.35517435320584922</v>
      </c>
      <c r="P2715" s="1">
        <v>84</v>
      </c>
      <c r="Q2715" s="1">
        <v>889</v>
      </c>
      <c r="R2715" s="1">
        <v>15540</v>
      </c>
      <c r="S2715" s="1">
        <v>1831</v>
      </c>
      <c r="T2715" s="1">
        <v>9852</v>
      </c>
      <c r="V2715" s="48">
        <v>118</v>
      </c>
      <c r="Y2715" s="1">
        <v>89</v>
      </c>
      <c r="AA2715" s="1">
        <v>45</v>
      </c>
      <c r="AE2715" s="48"/>
      <c r="AI2715" s="7">
        <f t="shared" si="1457"/>
        <v>2</v>
      </c>
      <c r="AJ2715" s="7">
        <f t="shared" si="1458"/>
        <v>0</v>
      </c>
      <c r="AK2715" s="7">
        <f t="shared" si="1459"/>
        <v>5</v>
      </c>
      <c r="AL2715" s="7">
        <f t="shared" si="1460"/>
        <v>0</v>
      </c>
      <c r="AM2715" s="2">
        <f t="shared" si="1461"/>
        <v>0.34631608548931386</v>
      </c>
      <c r="AN2715" s="2">
        <f t="shared" si="1462"/>
        <v>0</v>
      </c>
      <c r="AO2715" s="2">
        <f t="shared" si="1463"/>
        <v>4.1479190101237342E-3</v>
      </c>
      <c r="AP2715" s="2">
        <f t="shared" si="1464"/>
        <v>0</v>
      </c>
      <c r="AR2715" t="str">
        <f t="shared" si="1435"/>
        <v>Washington</v>
      </c>
      <c r="AS2715" t="s">
        <v>3071</v>
      </c>
      <c r="AT2715" s="48">
        <v>5</v>
      </c>
      <c r="AV2715" s="91">
        <v>55</v>
      </c>
      <c r="AW2715" s="93">
        <v>131</v>
      </c>
      <c r="AX2715" s="99">
        <f t="shared" si="1465"/>
        <v>55131</v>
      </c>
      <c r="AZ2715" s="7" t="s">
        <v>3053</v>
      </c>
      <c r="BA2715" t="s">
        <v>3290</v>
      </c>
    </row>
    <row r="2716" spans="1:53" hidden="1" outlineLevel="1">
      <c r="A2716" t="s">
        <v>2745</v>
      </c>
      <c r="B2716" t="s">
        <v>3071</v>
      </c>
      <c r="C2716" s="1">
        <f t="shared" si="1452"/>
        <v>83628</v>
      </c>
      <c r="D2716" s="7">
        <f>IF(P2716&gt;0,RANK(P2716,(P2716:R2716,S2716:AG2716)),0)</f>
        <v>6</v>
      </c>
      <c r="E2716" s="7">
        <f>IF(Q2716&gt;0,RANK(Q2716,(P2716:R2716,S2716:AG2716)),0)</f>
        <v>4</v>
      </c>
      <c r="F2716" s="7">
        <f>IF(R2716&gt;0,RANK(R2716,(P2716:R2716,S2716:AG2716)),0)</f>
        <v>1</v>
      </c>
      <c r="G2716" s="7">
        <f>IF(S2716&gt;0,RANK(S2716,(P2716:R2716,S2716:AG2716)),0)</f>
        <v>3</v>
      </c>
      <c r="H2716" s="48">
        <f t="shared" si="1453"/>
        <v>27467</v>
      </c>
      <c r="I2716" s="163">
        <f t="shared" si="1434"/>
        <v>0.32844262687138281</v>
      </c>
      <c r="J2716" s="2"/>
      <c r="K2716" s="2">
        <f t="shared" si="1454"/>
        <v>2.7741904625245132E-3</v>
      </c>
      <c r="L2716" s="2">
        <f t="shared" si="1455"/>
        <v>3.0444348782704356E-2</v>
      </c>
      <c r="M2716" s="2">
        <f t="shared" si="1456"/>
        <v>0.61408858277132061</v>
      </c>
      <c r="N2716" s="2">
        <f t="shared" si="1450"/>
        <v>5.9609221791744389E-2</v>
      </c>
      <c r="O2716" s="2">
        <f t="shared" si="1451"/>
        <v>0.29308365619170612</v>
      </c>
      <c r="P2716" s="1">
        <v>232</v>
      </c>
      <c r="Q2716" s="1">
        <v>2546</v>
      </c>
      <c r="R2716" s="1">
        <v>51355</v>
      </c>
      <c r="S2716" s="1">
        <v>4985</v>
      </c>
      <c r="T2716" s="1">
        <v>23888</v>
      </c>
      <c r="V2716" s="48">
        <v>303</v>
      </c>
      <c r="Y2716" s="1">
        <v>200</v>
      </c>
      <c r="AA2716" s="1">
        <v>119</v>
      </c>
      <c r="AE2716" s="48"/>
      <c r="AI2716" s="7">
        <f t="shared" si="1457"/>
        <v>2</v>
      </c>
      <c r="AJ2716" s="7">
        <f t="shared" si="1458"/>
        <v>0</v>
      </c>
      <c r="AK2716" s="7">
        <f t="shared" si="1459"/>
        <v>5</v>
      </c>
      <c r="AL2716" s="7">
        <f t="shared" si="1460"/>
        <v>0</v>
      </c>
      <c r="AM2716" s="2">
        <f t="shared" si="1461"/>
        <v>0.2856459558999378</v>
      </c>
      <c r="AN2716" s="2">
        <f t="shared" si="1462"/>
        <v>0</v>
      </c>
      <c r="AO2716" s="2">
        <f t="shared" si="1463"/>
        <v>3.6231884057971015E-3</v>
      </c>
      <c r="AP2716" s="2">
        <f t="shared" si="1464"/>
        <v>0</v>
      </c>
      <c r="AR2716" t="str">
        <f t="shared" si="1435"/>
        <v>Waukesha</v>
      </c>
      <c r="AS2716" t="s">
        <v>3071</v>
      </c>
      <c r="AT2716" s="48"/>
      <c r="AV2716" s="91">
        <v>55</v>
      </c>
      <c r="AW2716" s="93">
        <v>133</v>
      </c>
      <c r="AX2716" s="99">
        <f t="shared" si="1465"/>
        <v>55133</v>
      </c>
      <c r="AZ2716" s="7" t="s">
        <v>3053</v>
      </c>
      <c r="BA2716" t="s">
        <v>3290</v>
      </c>
    </row>
    <row r="2717" spans="1:53" hidden="1" outlineLevel="1">
      <c r="A2717" t="s">
        <v>369</v>
      </c>
      <c r="B2717" t="s">
        <v>3071</v>
      </c>
      <c r="C2717" s="1">
        <f t="shared" si="1452"/>
        <v>7569</v>
      </c>
      <c r="D2717" s="7">
        <f>IF(P2717&gt;0,RANK(P2717,(P2717:R2717,S2717:AG2717)),0)</f>
        <v>6</v>
      </c>
      <c r="E2717" s="7">
        <f>IF(Q2717&gt;0,RANK(Q2717,(P2717:R2717,S2717:AG2717)),0)</f>
        <v>4</v>
      </c>
      <c r="F2717" s="7">
        <f>IF(R2717&gt;0,RANK(R2717,(P2717:R2717,S2717:AG2717)),0)</f>
        <v>2</v>
      </c>
      <c r="G2717" s="7">
        <f>IF(S2717&gt;0,RANK(S2717,(P2717:R2717,S2717:AG2717)),0)</f>
        <v>3</v>
      </c>
      <c r="H2717" s="48">
        <f t="shared" si="1453"/>
        <v>514</v>
      </c>
      <c r="I2717" s="163">
        <f t="shared" si="1434"/>
        <v>6.7908574448407977E-2</v>
      </c>
      <c r="J2717" s="2"/>
      <c r="K2717" s="2">
        <f t="shared" si="1454"/>
        <v>6.4737746069493986E-3</v>
      </c>
      <c r="L2717" s="2">
        <f t="shared" si="1455"/>
        <v>7.9534945171092608E-2</v>
      </c>
      <c r="M2717" s="2">
        <f t="shared" si="1456"/>
        <v>0.35936054961025232</v>
      </c>
      <c r="N2717" s="2">
        <f t="shared" si="1450"/>
        <v>0.11045052186550403</v>
      </c>
      <c r="O2717" s="2">
        <f t="shared" si="1451"/>
        <v>0.44418020874620162</v>
      </c>
      <c r="P2717" s="1">
        <v>49</v>
      </c>
      <c r="Q2717" s="1">
        <v>602</v>
      </c>
      <c r="R2717" s="1">
        <v>2720</v>
      </c>
      <c r="S2717" s="1">
        <v>836</v>
      </c>
      <c r="T2717" s="1">
        <v>3234</v>
      </c>
      <c r="V2717" s="48">
        <v>69</v>
      </c>
      <c r="Y2717" s="1">
        <v>40</v>
      </c>
      <c r="AA2717" s="1">
        <v>19</v>
      </c>
      <c r="AE2717" s="48"/>
      <c r="AI2717" s="7">
        <f t="shared" si="1457"/>
        <v>1</v>
      </c>
      <c r="AJ2717" s="7">
        <f t="shared" si="1458"/>
        <v>0</v>
      </c>
      <c r="AK2717" s="7">
        <f t="shared" si="1459"/>
        <v>5</v>
      </c>
      <c r="AL2717" s="7">
        <f t="shared" si="1460"/>
        <v>0</v>
      </c>
      <c r="AM2717" s="2">
        <f t="shared" si="1461"/>
        <v>0.4272691240586603</v>
      </c>
      <c r="AN2717" s="2">
        <f t="shared" si="1462"/>
        <v>0</v>
      </c>
      <c r="AO2717" s="2">
        <f t="shared" si="1463"/>
        <v>9.116131589377725E-3</v>
      </c>
      <c r="AP2717" s="2">
        <f t="shared" si="1464"/>
        <v>0</v>
      </c>
      <c r="AR2717" t="str">
        <f t="shared" si="1435"/>
        <v>Waupaca</v>
      </c>
      <c r="AS2717" t="s">
        <v>3071</v>
      </c>
      <c r="AT2717" s="48">
        <v>8</v>
      </c>
      <c r="AV2717" s="91">
        <v>55</v>
      </c>
      <c r="AW2717" s="93">
        <v>135</v>
      </c>
      <c r="AX2717" s="99">
        <f t="shared" si="1465"/>
        <v>55135</v>
      </c>
      <c r="AZ2717" s="7" t="s">
        <v>3053</v>
      </c>
      <c r="BA2717" t="s">
        <v>3290</v>
      </c>
    </row>
    <row r="2718" spans="1:53" hidden="1" outlineLevel="1">
      <c r="A2718" t="s">
        <v>1264</v>
      </c>
      <c r="B2718" t="s">
        <v>3071</v>
      </c>
      <c r="C2718" s="1">
        <f t="shared" si="1452"/>
        <v>3375</v>
      </c>
      <c r="D2718" s="7">
        <f>IF(P2718&gt;0,RANK(P2718,(P2718:R2718,S2718:AG2718)),0)</f>
        <v>7</v>
      </c>
      <c r="E2718" s="7">
        <f>IF(Q2718&gt;0,RANK(Q2718,(P2718:R2718,S2718:AG2718)),0)</f>
        <v>4</v>
      </c>
      <c r="F2718" s="7">
        <f>IF(R2718&gt;0,RANK(R2718,(P2718:R2718,S2718:AG2718)),0)</f>
        <v>2</v>
      </c>
      <c r="G2718" s="7">
        <f>IF(S2718&gt;0,RANK(S2718,(P2718:R2718,S2718:AG2718)),0)</f>
        <v>3</v>
      </c>
      <c r="H2718" s="48">
        <f t="shared" si="1453"/>
        <v>62</v>
      </c>
      <c r="I2718" s="163">
        <f t="shared" si="1434"/>
        <v>1.837037037037037E-2</v>
      </c>
      <c r="J2718" s="2"/>
      <c r="K2718" s="2">
        <f t="shared" si="1454"/>
        <v>6.2222222222222219E-3</v>
      </c>
      <c r="L2718" s="2">
        <f t="shared" si="1455"/>
        <v>7.1999999999999995E-2</v>
      </c>
      <c r="M2718" s="2">
        <f t="shared" si="1456"/>
        <v>0.39614814814814814</v>
      </c>
      <c r="N2718" s="2">
        <f t="shared" si="1450"/>
        <v>9.1851851851851851E-2</v>
      </c>
      <c r="O2718" s="2">
        <f t="shared" si="1451"/>
        <v>0.43377777777777782</v>
      </c>
      <c r="P2718" s="1">
        <v>21</v>
      </c>
      <c r="Q2718" s="1">
        <v>243</v>
      </c>
      <c r="R2718" s="1">
        <v>1337</v>
      </c>
      <c r="S2718" s="1">
        <v>310</v>
      </c>
      <c r="T2718" s="1">
        <v>1399</v>
      </c>
      <c r="V2718" s="48">
        <v>39</v>
      </c>
      <c r="Y2718" s="1">
        <v>22</v>
      </c>
      <c r="AA2718" s="1">
        <v>4</v>
      </c>
      <c r="AE2718" s="48"/>
      <c r="AI2718" s="7">
        <f t="shared" si="1457"/>
        <v>1</v>
      </c>
      <c r="AJ2718" s="7">
        <f t="shared" si="1458"/>
        <v>0</v>
      </c>
      <c r="AK2718" s="7">
        <f t="shared" si="1459"/>
        <v>5</v>
      </c>
      <c r="AL2718" s="7">
        <f t="shared" si="1460"/>
        <v>0</v>
      </c>
      <c r="AM2718" s="2">
        <f t="shared" si="1461"/>
        <v>0.41451851851851851</v>
      </c>
      <c r="AN2718" s="2">
        <f t="shared" si="1462"/>
        <v>0</v>
      </c>
      <c r="AO2718" s="2">
        <f t="shared" si="1463"/>
        <v>1.1555555555555555E-2</v>
      </c>
      <c r="AP2718" s="2">
        <f t="shared" si="1464"/>
        <v>0</v>
      </c>
      <c r="AR2718" t="str">
        <f t="shared" si="1435"/>
        <v>Waushara</v>
      </c>
      <c r="AS2718" t="s">
        <v>3071</v>
      </c>
      <c r="AT2718" s="48">
        <v>6</v>
      </c>
      <c r="AV2718" s="91">
        <v>55</v>
      </c>
      <c r="AW2718" s="93">
        <v>137</v>
      </c>
      <c r="AX2718" s="99">
        <f t="shared" si="1465"/>
        <v>55137</v>
      </c>
      <c r="AZ2718" s="7" t="s">
        <v>3053</v>
      </c>
      <c r="BA2718" t="s">
        <v>3290</v>
      </c>
    </row>
    <row r="2719" spans="1:53" hidden="1" outlineLevel="1">
      <c r="A2719" t="s">
        <v>1106</v>
      </c>
      <c r="B2719" t="s">
        <v>3071</v>
      </c>
      <c r="C2719" s="1">
        <f t="shared" si="1452"/>
        <v>25927</v>
      </c>
      <c r="D2719" s="7">
        <f>IF(P2719&gt;0,RANK(P2719,(P2719:R2719,S2719:AG2719)),0)</f>
        <v>6</v>
      </c>
      <c r="E2719" s="7">
        <f>IF(Q2719&gt;0,RANK(Q2719,(P2719:R2719,S2719:AG2719)),0)</f>
        <v>4</v>
      </c>
      <c r="F2719" s="7">
        <f>IF(R2719&gt;0,RANK(R2719,(P2719:R2719,S2719:AG2719)),0)</f>
        <v>1</v>
      </c>
      <c r="G2719" s="7">
        <f>IF(S2719&gt;0,RANK(S2719,(P2719:R2719,S2719:AG2719)),0)</f>
        <v>3</v>
      </c>
      <c r="H2719" s="48">
        <f t="shared" si="1453"/>
        <v>514</v>
      </c>
      <c r="I2719" s="163">
        <f t="shared" si="1434"/>
        <v>1.9824892968719868E-2</v>
      </c>
      <c r="J2719" s="2"/>
      <c r="K2719" s="2">
        <f t="shared" si="1454"/>
        <v>6.7497203687275813E-3</v>
      </c>
      <c r="L2719" s="2">
        <f t="shared" si="1455"/>
        <v>7.0389940988159067E-2</v>
      </c>
      <c r="M2719" s="2">
        <f t="shared" si="1456"/>
        <v>0.39653642920507581</v>
      </c>
      <c r="N2719" s="2">
        <f t="shared" si="1450"/>
        <v>0.13206310024298992</v>
      </c>
      <c r="O2719" s="2">
        <f t="shared" si="1451"/>
        <v>0.39426080919504758</v>
      </c>
      <c r="P2719" s="1">
        <v>175</v>
      </c>
      <c r="Q2719" s="1">
        <v>1825</v>
      </c>
      <c r="R2719" s="1">
        <v>10281</v>
      </c>
      <c r="S2719" s="1">
        <v>3424</v>
      </c>
      <c r="T2719" s="1">
        <v>9767</v>
      </c>
      <c r="V2719" s="48">
        <v>226</v>
      </c>
      <c r="Y2719" s="1">
        <v>162</v>
      </c>
      <c r="AA2719" s="1">
        <v>67</v>
      </c>
      <c r="AE2719" s="48"/>
      <c r="AI2719" s="7">
        <f t="shared" si="1457"/>
        <v>2</v>
      </c>
      <c r="AJ2719" s="7">
        <f t="shared" si="1458"/>
        <v>0</v>
      </c>
      <c r="AK2719" s="7">
        <f t="shared" si="1459"/>
        <v>5</v>
      </c>
      <c r="AL2719" s="7">
        <f t="shared" si="1460"/>
        <v>0</v>
      </c>
      <c r="AM2719" s="2">
        <f t="shared" si="1461"/>
        <v>0.37671153623635595</v>
      </c>
      <c r="AN2719" s="2">
        <f t="shared" si="1462"/>
        <v>0</v>
      </c>
      <c r="AO2719" s="2">
        <f t="shared" si="1463"/>
        <v>8.7167817333281914E-3</v>
      </c>
      <c r="AP2719" s="2">
        <f t="shared" si="1464"/>
        <v>0</v>
      </c>
      <c r="AR2719" t="str">
        <f t="shared" si="1435"/>
        <v>Winnebago</v>
      </c>
      <c r="AS2719" t="s">
        <v>3071</v>
      </c>
      <c r="AT2719" s="48"/>
      <c r="AV2719" s="91">
        <v>55</v>
      </c>
      <c r="AW2719" s="93">
        <v>139</v>
      </c>
      <c r="AX2719" s="99">
        <f t="shared" si="1465"/>
        <v>55139</v>
      </c>
      <c r="AZ2719" s="7" t="s">
        <v>3053</v>
      </c>
      <c r="BA2719" t="s">
        <v>3290</v>
      </c>
    </row>
    <row r="2720" spans="1:53" hidden="1" outlineLevel="1">
      <c r="A2720" t="s">
        <v>3377</v>
      </c>
      <c r="B2720" t="s">
        <v>3071</v>
      </c>
      <c r="C2720" s="1">
        <f t="shared" si="1452"/>
        <v>11613</v>
      </c>
      <c r="D2720" s="7">
        <f>IF(P2720&gt;0,RANK(P2720,(P2720:R2720,S2720:AG2720)),0)</f>
        <v>6</v>
      </c>
      <c r="E2720" s="7">
        <f>IF(Q2720&gt;0,RANK(Q2720,(P2720:R2720,S2720:AG2720)),0)</f>
        <v>4</v>
      </c>
      <c r="F2720" s="7">
        <f>IF(R2720&gt;0,RANK(R2720,(P2720:R2720,S2720:AG2720)),0)</f>
        <v>2</v>
      </c>
      <c r="G2720" s="7">
        <f>IF(S2720&gt;0,RANK(S2720,(P2720:R2720,S2720:AG2720)),0)</f>
        <v>3</v>
      </c>
      <c r="H2720" s="48">
        <f t="shared" si="1453"/>
        <v>939</v>
      </c>
      <c r="I2720" s="163">
        <f t="shared" si="1434"/>
        <v>8.0857659519504008E-2</v>
      </c>
      <c r="J2720" s="2"/>
      <c r="K2720" s="2">
        <f t="shared" si="1454"/>
        <v>7.061052269008869E-3</v>
      </c>
      <c r="L2720" s="2">
        <f t="shared" si="1455"/>
        <v>8.9468698871953842E-2</v>
      </c>
      <c r="M2720" s="2">
        <f t="shared" si="1456"/>
        <v>0.34693877551020408</v>
      </c>
      <c r="N2720" s="2">
        <f t="shared" si="1450"/>
        <v>0.10815465426677</v>
      </c>
      <c r="O2720" s="2">
        <f t="shared" si="1451"/>
        <v>0.44837681908206312</v>
      </c>
      <c r="P2720" s="1">
        <v>82</v>
      </c>
      <c r="Q2720" s="1">
        <v>1039</v>
      </c>
      <c r="R2720" s="1">
        <v>4029</v>
      </c>
      <c r="S2720" s="1">
        <v>1256</v>
      </c>
      <c r="T2720" s="1">
        <v>4968</v>
      </c>
      <c r="V2720" s="48">
        <v>141</v>
      </c>
      <c r="Y2720" s="1">
        <v>71</v>
      </c>
      <c r="AA2720" s="1">
        <v>27</v>
      </c>
      <c r="AI2720" s="7">
        <f t="shared" si="1457"/>
        <v>1</v>
      </c>
      <c r="AJ2720" s="7">
        <f t="shared" si="1458"/>
        <v>0</v>
      </c>
      <c r="AK2720" s="7">
        <f t="shared" si="1459"/>
        <v>5</v>
      </c>
      <c r="AL2720" s="7">
        <f t="shared" si="1460"/>
        <v>0</v>
      </c>
      <c r="AM2720" s="2">
        <f t="shared" si="1461"/>
        <v>0.4277964350297081</v>
      </c>
      <c r="AN2720" s="2">
        <f t="shared" si="1462"/>
        <v>0</v>
      </c>
      <c r="AO2720" s="2">
        <f t="shared" si="1463"/>
        <v>1.2141565486954276E-2</v>
      </c>
      <c r="AP2720" s="2">
        <f t="shared" si="1464"/>
        <v>0</v>
      </c>
      <c r="AR2720" t="str">
        <f t="shared" si="1435"/>
        <v>Wood</v>
      </c>
      <c r="AS2720" t="s">
        <v>3071</v>
      </c>
      <c r="AT2720" s="48"/>
      <c r="AV2720" s="91">
        <v>55</v>
      </c>
      <c r="AW2720" s="93">
        <v>141</v>
      </c>
      <c r="AX2720" s="99">
        <f t="shared" si="1465"/>
        <v>55141</v>
      </c>
      <c r="AZ2720" s="7" t="s">
        <v>3053</v>
      </c>
      <c r="BA2720" t="s">
        <v>3290</v>
      </c>
    </row>
    <row r="2721" spans="1:53" collapsed="1">
      <c r="A2721" t="s">
        <v>2113</v>
      </c>
      <c r="B2721" t="s">
        <v>1136</v>
      </c>
      <c r="C2721" s="1">
        <f t="shared" si="1452"/>
        <v>787847</v>
      </c>
      <c r="D2721" s="7">
        <f>IF(P2721&gt;0,RANK(P2721,(P2721:R2721,S2721:AG2721)),0)</f>
        <v>6</v>
      </c>
      <c r="E2721" s="7">
        <f>IF(Q2721&gt;0,RANK(Q2721,(P2721:R2721,S2721:AG2721)),0)</f>
        <v>4</v>
      </c>
      <c r="F2721" s="7">
        <f>IF(R2721&gt;0,RANK(R2721,(P2721:R2721,S2721:AG2721)),0)</f>
        <v>1</v>
      </c>
      <c r="G2721" s="7">
        <f>IF(S2721&gt;0,RANK(S2721,(P2721:R2721,S2721:AG2721)),0)</f>
        <v>3</v>
      </c>
      <c r="H2721" s="48">
        <f t="shared" si="1453"/>
        <v>56737</v>
      </c>
      <c r="I2721" s="163">
        <f t="shared" si="1434"/>
        <v>7.2015251692270202E-2</v>
      </c>
      <c r="J2721" s="2"/>
      <c r="K2721" s="2">
        <f t="shared" si="1454"/>
        <v>6.4517603037137919E-3</v>
      </c>
      <c r="L2721" s="2">
        <f t="shared" si="1455"/>
        <v>5.8359046870775672E-2</v>
      </c>
      <c r="M2721" s="2">
        <f t="shared" si="1456"/>
        <v>0.44028345605174607</v>
      </c>
      <c r="N2721" s="2">
        <f t="shared" si="1450"/>
        <v>0.11151657618801621</v>
      </c>
      <c r="O2721" s="2">
        <f t="shared" si="1451"/>
        <v>0.38338916058574835</v>
      </c>
      <c r="P2721" s="1">
        <f t="shared" ref="P2721:V2721" si="1466">SUM(P2649:P2720)</f>
        <v>5083</v>
      </c>
      <c r="Q2721" s="1">
        <f t="shared" si="1466"/>
        <v>45978</v>
      </c>
      <c r="R2721" s="1">
        <f t="shared" si="1466"/>
        <v>346876</v>
      </c>
      <c r="S2721" s="1">
        <f t="shared" si="1466"/>
        <v>87858</v>
      </c>
      <c r="T2721" s="1">
        <f t="shared" si="1466"/>
        <v>290139</v>
      </c>
      <c r="V2721" s="1">
        <f t="shared" si="1466"/>
        <v>6045</v>
      </c>
      <c r="Y2721" s="1">
        <f>SUM(Y2649:Y2720)</f>
        <v>4200</v>
      </c>
      <c r="AA2721" s="1">
        <f>SUM(AA2649:AA2720)</f>
        <v>1668</v>
      </c>
      <c r="AI2721" s="7">
        <f t="shared" si="1457"/>
        <v>2</v>
      </c>
      <c r="AJ2721" s="7">
        <f t="shared" si="1458"/>
        <v>0</v>
      </c>
      <c r="AK2721" s="7">
        <f t="shared" si="1459"/>
        <v>5</v>
      </c>
      <c r="AL2721" s="7">
        <f t="shared" si="1460"/>
        <v>0</v>
      </c>
      <c r="AM2721" s="2">
        <f t="shared" si="1461"/>
        <v>0.36826820435947588</v>
      </c>
      <c r="AN2721" s="2">
        <f t="shared" si="1462"/>
        <v>0</v>
      </c>
      <c r="AO2721" s="2">
        <f t="shared" si="1463"/>
        <v>7.672809568355277E-3</v>
      </c>
      <c r="AP2721" s="2">
        <f t="shared" si="1464"/>
        <v>0</v>
      </c>
      <c r="AR2721" t="str">
        <f t="shared" si="1435"/>
        <v>Wisconsin</v>
      </c>
      <c r="AS2721" t="s">
        <v>1136</v>
      </c>
      <c r="AV2721" s="91">
        <v>55</v>
      </c>
      <c r="AW2721" s="93"/>
      <c r="AX2721" s="91">
        <v>55</v>
      </c>
      <c r="AZ2721" s="7" t="s">
        <v>1662</v>
      </c>
      <c r="BA2721" t="s">
        <v>3290</v>
      </c>
    </row>
    <row r="2722" spans="1:53">
      <c r="C2722" s="1"/>
      <c r="E2722" s="7"/>
      <c r="F2722" s="7"/>
      <c r="G2722" s="7"/>
      <c r="H2722" s="48"/>
      <c r="I2722" s="163"/>
      <c r="J2722" s="2"/>
      <c r="AI2722" s="7"/>
      <c r="AJ2722" s="7"/>
      <c r="AK2722" s="7"/>
      <c r="AL2722" s="7"/>
      <c r="AV2722" s="91"/>
      <c r="AW2722" s="93"/>
      <c r="AX2722" s="91"/>
    </row>
    <row r="2723" spans="1:53">
      <c r="C2723" s="1"/>
      <c r="E2723" s="7"/>
      <c r="F2723" s="7"/>
      <c r="G2723" s="7"/>
      <c r="H2723" s="48"/>
      <c r="I2723" s="163"/>
      <c r="J2723" s="2"/>
      <c r="AI2723" s="7"/>
      <c r="AJ2723" s="7"/>
      <c r="AK2723" s="7"/>
      <c r="AL2723" s="7"/>
      <c r="AV2723" s="91"/>
      <c r="AW2723" s="93"/>
      <c r="AX2723" s="91"/>
    </row>
    <row r="2724" spans="1:53">
      <c r="A2724" s="47" t="s">
        <v>923</v>
      </c>
      <c r="C2724" s="1"/>
      <c r="E2724" s="7"/>
      <c r="F2724" s="7"/>
      <c r="G2724" s="7"/>
      <c r="H2724" s="48"/>
      <c r="I2724" s="163"/>
      <c r="J2724" s="2"/>
      <c r="AI2724" s="7"/>
      <c r="AJ2724" s="7"/>
      <c r="AK2724" s="7"/>
      <c r="AL2724" s="7"/>
      <c r="AV2724" s="91"/>
      <c r="AW2724" s="93"/>
      <c r="AX2724" s="91"/>
    </row>
    <row r="2725" spans="1:53">
      <c r="H2725" s="48"/>
      <c r="I2725" s="163"/>
      <c r="AV2725" s="91"/>
      <c r="AW2725" s="93"/>
    </row>
    <row r="2726" spans="1:53" hidden="1" outlineLevel="1">
      <c r="A2726" t="s">
        <v>2197</v>
      </c>
      <c r="B2726" t="s">
        <v>2110</v>
      </c>
      <c r="C2726" s="1">
        <f t="shared" ref="C2726:C2765" si="1467">SUM(P2726:AG2726)</f>
        <v>0</v>
      </c>
      <c r="D2726" s="7">
        <f>IF(P2726&gt;0,RANK(P2726,(P2726:R2726,S2726:AG2726)),0)</f>
        <v>0</v>
      </c>
      <c r="E2726" s="7">
        <f>IF(Q2726&gt;0,RANK(Q2726,(P2726:R2726,S2726:AG2726)),0)</f>
        <v>0</v>
      </c>
      <c r="F2726" s="7">
        <f>IF(R2726&gt;0,RANK(R2726,(P2726:R2726,S2726:AG2726)),0)</f>
        <v>0</v>
      </c>
      <c r="G2726" s="7">
        <f>IF(S2726&gt;0,RANK(S2726,(P2726:R2726,S2726:AG2726)),0)</f>
        <v>0</v>
      </c>
      <c r="H2726" s="48" t="e">
        <f t="shared" ref="H2726:H2766" si="1468">MAX(P2726:Y2726)-LARGE(P2726:Y2726,2)</f>
        <v>#NUM!</v>
      </c>
      <c r="I2726" s="163" t="e">
        <f t="shared" ref="I2726:I2766" si="1469">H2726/C2726</f>
        <v>#NUM!</v>
      </c>
      <c r="J2726" s="2"/>
      <c r="K2726" s="2" t="str">
        <f t="shared" ref="K2726:K2766" si="1470">IF($C2726=0,"-",P2726/$C2726)</f>
        <v>-</v>
      </c>
      <c r="L2726" s="2" t="str">
        <f t="shared" ref="L2726:L2766" si="1471">IF($C2726=0,"-",Q2726/$C2726)</f>
        <v>-</v>
      </c>
      <c r="M2726" s="2" t="str">
        <f t="shared" ref="M2726:M2766" si="1472">IF($C2726=0,"-",R2726/$C2726)</f>
        <v>-</v>
      </c>
      <c r="O2726" s="2" t="str">
        <f t="shared" ref="O2726:O2765" si="1473">IF(C2726=0,"-",(1-K2726-L2726-M2726))</f>
        <v>-</v>
      </c>
      <c r="AI2726" s="7">
        <f t="shared" ref="AI2726:AI2766" si="1474">IF(T2726&gt;0,RANK(T2726,(P2726:Z2726)),0)</f>
        <v>0</v>
      </c>
      <c r="AJ2726" s="7">
        <f t="shared" ref="AJ2726:AJ2766" si="1475">IF(U2726&gt;0,RANK(U2726,(P2726:Z2726)),0)</f>
        <v>0</v>
      </c>
      <c r="AK2726" s="7">
        <f t="shared" ref="AK2726:AK2766" si="1476">IF(V2726&gt;0,RANK(V2726,(P2726:Z2726)),0)</f>
        <v>0</v>
      </c>
      <c r="AL2726" s="7">
        <f t="shared" ref="AL2726:AL2766" si="1477">IF(W2726&gt;0,RANK(W2726,(P2726:Z2726)),0)</f>
        <v>0</v>
      </c>
      <c r="AM2726" s="2" t="str">
        <f t="shared" ref="AM2726:AM2766" si="1478">IF($C2726=0,"-",T2726/$C2726)</f>
        <v>-</v>
      </c>
      <c r="AN2726" s="2" t="str">
        <f t="shared" ref="AN2726:AN2766" si="1479">IF($C2726=0,"-",U2726/$C2726)</f>
        <v>-</v>
      </c>
      <c r="AO2726" s="2" t="str">
        <f t="shared" ref="AO2726:AO2766" si="1480">IF($C2726=0,"-",V2726/$C2726)</f>
        <v>-</v>
      </c>
      <c r="AP2726" s="2" t="str">
        <f t="shared" ref="AP2726:AP2766" si="1481">IF($C2726=0,"-",W2726/$C2726)</f>
        <v>-</v>
      </c>
      <c r="AR2726" t="str">
        <f t="shared" ref="AR2726:AR2766" si="1482">A2726</f>
        <v>District 1</v>
      </c>
      <c r="AS2726" t="s">
        <v>2110</v>
      </c>
      <c r="AT2726">
        <v>1</v>
      </c>
      <c r="AV2726" s="91">
        <v>2</v>
      </c>
      <c r="AW2726" s="93">
        <v>701</v>
      </c>
      <c r="AX2726" s="99">
        <f t="shared" ref="AX2726:AX2765" si="1483">AV2726*1000+AW2726</f>
        <v>2701</v>
      </c>
      <c r="AZ2726" s="7" t="s">
        <v>1314</v>
      </c>
      <c r="BA2726" t="s">
        <v>3094</v>
      </c>
    </row>
    <row r="2727" spans="1:53" hidden="1" outlineLevel="1">
      <c r="A2727" t="s">
        <v>1601</v>
      </c>
      <c r="B2727" t="s">
        <v>2110</v>
      </c>
      <c r="C2727" s="1">
        <f t="shared" si="1467"/>
        <v>0</v>
      </c>
      <c r="D2727" s="7">
        <f>IF(P2727&gt;0,RANK(P2727,(P2727:R2727,S2727:AG2727)),0)</f>
        <v>0</v>
      </c>
      <c r="E2727" s="7">
        <f>IF(Q2727&gt;0,RANK(Q2727,(P2727:R2727,S2727:AG2727)),0)</f>
        <v>0</v>
      </c>
      <c r="F2727" s="7">
        <f>IF(R2727&gt;0,RANK(R2727,(P2727:R2727,S2727:AG2727)),0)</f>
        <v>0</v>
      </c>
      <c r="G2727" s="7">
        <f>IF(S2727&gt;0,RANK(S2727,(P2727:R2727,S2727:AG2727)),0)</f>
        <v>0</v>
      </c>
      <c r="H2727" s="48" t="e">
        <f t="shared" si="1468"/>
        <v>#NUM!</v>
      </c>
      <c r="I2727" s="163" t="e">
        <f t="shared" si="1469"/>
        <v>#NUM!</v>
      </c>
      <c r="J2727" s="2"/>
      <c r="K2727" s="2" t="str">
        <f t="shared" si="1470"/>
        <v>-</v>
      </c>
      <c r="L2727" s="2" t="str">
        <f t="shared" si="1471"/>
        <v>-</v>
      </c>
      <c r="M2727" s="2" t="str">
        <f t="shared" si="1472"/>
        <v>-</v>
      </c>
      <c r="O2727" s="2" t="str">
        <f t="shared" si="1473"/>
        <v>-</v>
      </c>
      <c r="AI2727" s="7">
        <f t="shared" si="1474"/>
        <v>0</v>
      </c>
      <c r="AJ2727" s="7">
        <f t="shared" si="1475"/>
        <v>0</v>
      </c>
      <c r="AK2727" s="7">
        <f t="shared" si="1476"/>
        <v>0</v>
      </c>
      <c r="AL2727" s="7">
        <f t="shared" si="1477"/>
        <v>0</v>
      </c>
      <c r="AM2727" s="2" t="str">
        <f t="shared" si="1478"/>
        <v>-</v>
      </c>
      <c r="AN2727" s="2" t="str">
        <f t="shared" si="1479"/>
        <v>-</v>
      </c>
      <c r="AO2727" s="2" t="str">
        <f t="shared" si="1480"/>
        <v>-</v>
      </c>
      <c r="AP2727" s="2" t="str">
        <f t="shared" si="1481"/>
        <v>-</v>
      </c>
      <c r="AR2727" t="str">
        <f t="shared" si="1482"/>
        <v>District 2</v>
      </c>
      <c r="AS2727" t="s">
        <v>2110</v>
      </c>
      <c r="AT2727" s="164">
        <v>1</v>
      </c>
      <c r="AV2727" s="91">
        <v>2</v>
      </c>
      <c r="AW2727" s="93">
        <v>702</v>
      </c>
      <c r="AX2727" s="99">
        <f t="shared" si="1483"/>
        <v>2702</v>
      </c>
      <c r="AZ2727" s="7" t="s">
        <v>1314</v>
      </c>
      <c r="BA2727" t="s">
        <v>3094</v>
      </c>
    </row>
    <row r="2728" spans="1:53" hidden="1" outlineLevel="1">
      <c r="A2728" t="s">
        <v>1602</v>
      </c>
      <c r="B2728" t="s">
        <v>2110</v>
      </c>
      <c r="C2728" s="1">
        <f t="shared" si="1467"/>
        <v>0</v>
      </c>
      <c r="D2728" s="7">
        <f>IF(P2728&gt;0,RANK(P2728,(P2728:R2728,S2728:AG2728)),0)</f>
        <v>0</v>
      </c>
      <c r="E2728" s="7">
        <f>IF(Q2728&gt;0,RANK(Q2728,(P2728:R2728,S2728:AG2728)),0)</f>
        <v>0</v>
      </c>
      <c r="F2728" s="7">
        <f>IF(R2728&gt;0,RANK(R2728,(P2728:R2728,S2728:AG2728)),0)</f>
        <v>0</v>
      </c>
      <c r="G2728" s="7">
        <f>IF(S2728&gt;0,RANK(S2728,(P2728:R2728,S2728:AG2728)),0)</f>
        <v>0</v>
      </c>
      <c r="H2728" s="48" t="e">
        <f t="shared" si="1468"/>
        <v>#NUM!</v>
      </c>
      <c r="I2728" s="163" t="e">
        <f t="shared" si="1469"/>
        <v>#NUM!</v>
      </c>
      <c r="J2728" s="2"/>
      <c r="K2728" s="2" t="str">
        <f t="shared" si="1470"/>
        <v>-</v>
      </c>
      <c r="L2728" s="2" t="str">
        <f t="shared" si="1471"/>
        <v>-</v>
      </c>
      <c r="M2728" s="2" t="str">
        <f t="shared" si="1472"/>
        <v>-</v>
      </c>
      <c r="O2728" s="2" t="str">
        <f t="shared" si="1473"/>
        <v>-</v>
      </c>
      <c r="AI2728" s="7">
        <f t="shared" si="1474"/>
        <v>0</v>
      </c>
      <c r="AJ2728" s="7">
        <f t="shared" si="1475"/>
        <v>0</v>
      </c>
      <c r="AK2728" s="7">
        <f t="shared" si="1476"/>
        <v>0</v>
      </c>
      <c r="AL2728" s="7">
        <f t="shared" si="1477"/>
        <v>0</v>
      </c>
      <c r="AM2728" s="2" t="str">
        <f t="shared" si="1478"/>
        <v>-</v>
      </c>
      <c r="AN2728" s="2" t="str">
        <f t="shared" si="1479"/>
        <v>-</v>
      </c>
      <c r="AO2728" s="2" t="str">
        <f t="shared" si="1480"/>
        <v>-</v>
      </c>
      <c r="AP2728" s="2" t="str">
        <f t="shared" si="1481"/>
        <v>-</v>
      </c>
      <c r="AR2728" t="str">
        <f t="shared" si="1482"/>
        <v>District 3</v>
      </c>
      <c r="AS2728" t="s">
        <v>2110</v>
      </c>
      <c r="AT2728" s="164">
        <v>1</v>
      </c>
      <c r="AV2728" s="91">
        <v>2</v>
      </c>
      <c r="AW2728" s="93">
        <v>703</v>
      </c>
      <c r="AX2728" s="99">
        <f t="shared" si="1483"/>
        <v>2703</v>
      </c>
      <c r="AZ2728" s="7" t="s">
        <v>1314</v>
      </c>
      <c r="BA2728" t="s">
        <v>3094</v>
      </c>
    </row>
    <row r="2729" spans="1:53" hidden="1" outlineLevel="1">
      <c r="A2729" t="s">
        <v>1873</v>
      </c>
      <c r="B2729" t="s">
        <v>2110</v>
      </c>
      <c r="C2729" s="1">
        <f t="shared" si="1467"/>
        <v>0</v>
      </c>
      <c r="D2729" s="7">
        <f>IF(P2729&gt;0,RANK(P2729,(P2729:R2729,S2729:AG2729)),0)</f>
        <v>0</v>
      </c>
      <c r="E2729" s="7">
        <f>IF(Q2729&gt;0,RANK(Q2729,(P2729:R2729,S2729:AG2729)),0)</f>
        <v>0</v>
      </c>
      <c r="F2729" s="7">
        <f>IF(R2729&gt;0,RANK(R2729,(P2729:R2729,S2729:AG2729)),0)</f>
        <v>0</v>
      </c>
      <c r="G2729" s="7">
        <f>IF(S2729&gt;0,RANK(S2729,(P2729:R2729,S2729:AG2729)),0)</f>
        <v>0</v>
      </c>
      <c r="H2729" s="48" t="e">
        <f t="shared" si="1468"/>
        <v>#NUM!</v>
      </c>
      <c r="I2729" s="163" t="e">
        <f t="shared" si="1469"/>
        <v>#NUM!</v>
      </c>
      <c r="J2729" s="2"/>
      <c r="K2729" s="2" t="str">
        <f t="shared" si="1470"/>
        <v>-</v>
      </c>
      <c r="L2729" s="2" t="str">
        <f t="shared" si="1471"/>
        <v>-</v>
      </c>
      <c r="M2729" s="2" t="str">
        <f t="shared" si="1472"/>
        <v>-</v>
      </c>
      <c r="O2729" s="2" t="str">
        <f t="shared" si="1473"/>
        <v>-</v>
      </c>
      <c r="AI2729" s="7">
        <f t="shared" si="1474"/>
        <v>0</v>
      </c>
      <c r="AJ2729" s="7">
        <f t="shared" si="1475"/>
        <v>0</v>
      </c>
      <c r="AK2729" s="7">
        <f t="shared" si="1476"/>
        <v>0</v>
      </c>
      <c r="AL2729" s="7">
        <f t="shared" si="1477"/>
        <v>0</v>
      </c>
      <c r="AM2729" s="2" t="str">
        <f t="shared" si="1478"/>
        <v>-</v>
      </c>
      <c r="AN2729" s="2" t="str">
        <f t="shared" si="1479"/>
        <v>-</v>
      </c>
      <c r="AO2729" s="2" t="str">
        <f t="shared" si="1480"/>
        <v>-</v>
      </c>
      <c r="AP2729" s="2" t="str">
        <f t="shared" si="1481"/>
        <v>-</v>
      </c>
      <c r="AR2729" t="str">
        <f t="shared" si="1482"/>
        <v>District 4</v>
      </c>
      <c r="AS2729" t="s">
        <v>2110</v>
      </c>
      <c r="AT2729" s="164">
        <v>1</v>
      </c>
      <c r="AV2729" s="91">
        <v>2</v>
      </c>
      <c r="AW2729" s="93">
        <v>704</v>
      </c>
      <c r="AX2729" s="99">
        <f t="shared" si="1483"/>
        <v>2704</v>
      </c>
      <c r="AZ2729" s="7" t="s">
        <v>1314</v>
      </c>
      <c r="BA2729" t="s">
        <v>3094</v>
      </c>
    </row>
    <row r="2730" spans="1:53" hidden="1" outlineLevel="1">
      <c r="A2730" t="s">
        <v>1827</v>
      </c>
      <c r="B2730" t="s">
        <v>2110</v>
      </c>
      <c r="C2730" s="1">
        <f t="shared" si="1467"/>
        <v>0</v>
      </c>
      <c r="D2730" s="7">
        <f>IF(P2730&gt;0,RANK(P2730,(P2730:R2730,S2730:AG2730)),0)</f>
        <v>0</v>
      </c>
      <c r="E2730" s="7">
        <f>IF(Q2730&gt;0,RANK(Q2730,(P2730:R2730,S2730:AG2730)),0)</f>
        <v>0</v>
      </c>
      <c r="F2730" s="7">
        <f>IF(R2730&gt;0,RANK(R2730,(P2730:R2730,S2730:AG2730)),0)</f>
        <v>0</v>
      </c>
      <c r="G2730" s="7">
        <f>IF(S2730&gt;0,RANK(S2730,(P2730:R2730,S2730:AG2730)),0)</f>
        <v>0</v>
      </c>
      <c r="H2730" s="48" t="e">
        <f t="shared" si="1468"/>
        <v>#NUM!</v>
      </c>
      <c r="I2730" s="163" t="e">
        <f t="shared" si="1469"/>
        <v>#NUM!</v>
      </c>
      <c r="J2730" s="2"/>
      <c r="K2730" s="2" t="str">
        <f t="shared" si="1470"/>
        <v>-</v>
      </c>
      <c r="L2730" s="2" t="str">
        <f t="shared" si="1471"/>
        <v>-</v>
      </c>
      <c r="M2730" s="2" t="str">
        <f t="shared" si="1472"/>
        <v>-</v>
      </c>
      <c r="O2730" s="2" t="str">
        <f t="shared" si="1473"/>
        <v>-</v>
      </c>
      <c r="AI2730" s="7">
        <f t="shared" si="1474"/>
        <v>0</v>
      </c>
      <c r="AJ2730" s="7">
        <f t="shared" si="1475"/>
        <v>0</v>
      </c>
      <c r="AK2730" s="7">
        <f t="shared" si="1476"/>
        <v>0</v>
      </c>
      <c r="AL2730" s="7">
        <f t="shared" si="1477"/>
        <v>0</v>
      </c>
      <c r="AM2730" s="2" t="str">
        <f t="shared" si="1478"/>
        <v>-</v>
      </c>
      <c r="AN2730" s="2" t="str">
        <f t="shared" si="1479"/>
        <v>-</v>
      </c>
      <c r="AO2730" s="2" t="str">
        <f t="shared" si="1480"/>
        <v>-</v>
      </c>
      <c r="AP2730" s="2" t="str">
        <f t="shared" si="1481"/>
        <v>-</v>
      </c>
      <c r="AR2730" t="str">
        <f t="shared" si="1482"/>
        <v>District 5</v>
      </c>
      <c r="AS2730" t="s">
        <v>2110</v>
      </c>
      <c r="AT2730" s="164">
        <v>1</v>
      </c>
      <c r="AV2730" s="91">
        <v>2</v>
      </c>
      <c r="AW2730" s="93">
        <v>705</v>
      </c>
      <c r="AX2730" s="99">
        <f t="shared" si="1483"/>
        <v>2705</v>
      </c>
      <c r="AZ2730" s="7" t="s">
        <v>1314</v>
      </c>
      <c r="BA2730" t="s">
        <v>3094</v>
      </c>
    </row>
    <row r="2731" spans="1:53" hidden="1" outlineLevel="1">
      <c r="A2731" t="s">
        <v>1806</v>
      </c>
      <c r="B2731" t="s">
        <v>2110</v>
      </c>
      <c r="C2731" s="1">
        <f t="shared" si="1467"/>
        <v>0</v>
      </c>
      <c r="D2731" s="7">
        <f>IF(P2731&gt;0,RANK(P2731,(P2731:R2731,S2731:AG2731)),0)</f>
        <v>0</v>
      </c>
      <c r="E2731" s="7">
        <f>IF(Q2731&gt;0,RANK(Q2731,(P2731:R2731,S2731:AG2731)),0)</f>
        <v>0</v>
      </c>
      <c r="F2731" s="7">
        <f>IF(R2731&gt;0,RANK(R2731,(P2731:R2731,S2731:AG2731)),0)</f>
        <v>0</v>
      </c>
      <c r="G2731" s="7">
        <f>IF(S2731&gt;0,RANK(S2731,(P2731:R2731,S2731:AG2731)),0)</f>
        <v>0</v>
      </c>
      <c r="H2731" s="48" t="e">
        <f t="shared" si="1468"/>
        <v>#NUM!</v>
      </c>
      <c r="I2731" s="163" t="e">
        <f t="shared" si="1469"/>
        <v>#NUM!</v>
      </c>
      <c r="J2731" s="2"/>
      <c r="K2731" s="2" t="str">
        <f t="shared" si="1470"/>
        <v>-</v>
      </c>
      <c r="L2731" s="2" t="str">
        <f t="shared" si="1471"/>
        <v>-</v>
      </c>
      <c r="M2731" s="2" t="str">
        <f t="shared" si="1472"/>
        <v>-</v>
      </c>
      <c r="O2731" s="2" t="str">
        <f t="shared" si="1473"/>
        <v>-</v>
      </c>
      <c r="AI2731" s="7">
        <f t="shared" si="1474"/>
        <v>0</v>
      </c>
      <c r="AJ2731" s="7">
        <f t="shared" si="1475"/>
        <v>0</v>
      </c>
      <c r="AK2731" s="7">
        <f t="shared" si="1476"/>
        <v>0</v>
      </c>
      <c r="AL2731" s="7">
        <f t="shared" si="1477"/>
        <v>0</v>
      </c>
      <c r="AM2731" s="2" t="str">
        <f t="shared" si="1478"/>
        <v>-</v>
      </c>
      <c r="AN2731" s="2" t="str">
        <f t="shared" si="1479"/>
        <v>-</v>
      </c>
      <c r="AO2731" s="2" t="str">
        <f t="shared" si="1480"/>
        <v>-</v>
      </c>
      <c r="AP2731" s="2" t="str">
        <f t="shared" si="1481"/>
        <v>-</v>
      </c>
      <c r="AR2731" t="str">
        <f t="shared" si="1482"/>
        <v>District 6</v>
      </c>
      <c r="AS2731" t="s">
        <v>2110</v>
      </c>
      <c r="AT2731" s="164">
        <v>1</v>
      </c>
      <c r="AV2731" s="91">
        <v>2</v>
      </c>
      <c r="AW2731" s="93">
        <v>706</v>
      </c>
      <c r="AX2731" s="99">
        <f t="shared" si="1483"/>
        <v>2706</v>
      </c>
      <c r="AZ2731" s="7" t="s">
        <v>1314</v>
      </c>
      <c r="BA2731" t="s">
        <v>3094</v>
      </c>
    </row>
    <row r="2732" spans="1:53" hidden="1" outlineLevel="1">
      <c r="A2732" t="s">
        <v>1388</v>
      </c>
      <c r="B2732" t="s">
        <v>2110</v>
      </c>
      <c r="C2732" s="1">
        <f t="shared" si="1467"/>
        <v>0</v>
      </c>
      <c r="D2732" s="7">
        <f>IF(P2732&gt;0,RANK(P2732,(P2732:R2732,S2732:AG2732)),0)</f>
        <v>0</v>
      </c>
      <c r="E2732" s="7">
        <f>IF(Q2732&gt;0,RANK(Q2732,(P2732:R2732,S2732:AG2732)),0)</f>
        <v>0</v>
      </c>
      <c r="F2732" s="7">
        <f>IF(R2732&gt;0,RANK(R2732,(P2732:R2732,S2732:AG2732)),0)</f>
        <v>0</v>
      </c>
      <c r="G2732" s="7">
        <f>IF(S2732&gt;0,RANK(S2732,(P2732:R2732,S2732:AG2732)),0)</f>
        <v>0</v>
      </c>
      <c r="H2732" s="48" t="e">
        <f t="shared" si="1468"/>
        <v>#NUM!</v>
      </c>
      <c r="I2732" s="163" t="e">
        <f t="shared" si="1469"/>
        <v>#NUM!</v>
      </c>
      <c r="J2732" s="2"/>
      <c r="K2732" s="2" t="str">
        <f t="shared" si="1470"/>
        <v>-</v>
      </c>
      <c r="L2732" s="2" t="str">
        <f t="shared" si="1471"/>
        <v>-</v>
      </c>
      <c r="M2732" s="2" t="str">
        <f t="shared" si="1472"/>
        <v>-</v>
      </c>
      <c r="O2732" s="2" t="str">
        <f t="shared" si="1473"/>
        <v>-</v>
      </c>
      <c r="AI2732" s="7">
        <f t="shared" si="1474"/>
        <v>0</v>
      </c>
      <c r="AJ2732" s="7">
        <f t="shared" si="1475"/>
        <v>0</v>
      </c>
      <c r="AK2732" s="7">
        <f t="shared" si="1476"/>
        <v>0</v>
      </c>
      <c r="AL2732" s="7">
        <f t="shared" si="1477"/>
        <v>0</v>
      </c>
      <c r="AM2732" s="2" t="str">
        <f t="shared" si="1478"/>
        <v>-</v>
      </c>
      <c r="AN2732" s="2" t="str">
        <f t="shared" si="1479"/>
        <v>-</v>
      </c>
      <c r="AO2732" s="2" t="str">
        <f t="shared" si="1480"/>
        <v>-</v>
      </c>
      <c r="AP2732" s="2" t="str">
        <f t="shared" si="1481"/>
        <v>-</v>
      </c>
      <c r="AR2732" t="str">
        <f t="shared" si="1482"/>
        <v>District 7</v>
      </c>
      <c r="AS2732" t="s">
        <v>2110</v>
      </c>
      <c r="AT2732" s="164">
        <v>1</v>
      </c>
      <c r="AV2732" s="91">
        <v>2</v>
      </c>
      <c r="AW2732" s="93">
        <v>707</v>
      </c>
      <c r="AX2732" s="99">
        <f t="shared" si="1483"/>
        <v>2707</v>
      </c>
      <c r="AZ2732" s="7" t="s">
        <v>1314</v>
      </c>
      <c r="BA2732" t="s">
        <v>3094</v>
      </c>
    </row>
    <row r="2733" spans="1:53" hidden="1" outlineLevel="1">
      <c r="A2733" t="s">
        <v>282</v>
      </c>
      <c r="B2733" t="s">
        <v>2110</v>
      </c>
      <c r="C2733" s="1">
        <f t="shared" si="1467"/>
        <v>0</v>
      </c>
      <c r="D2733" s="7">
        <f>IF(P2733&gt;0,RANK(P2733,(P2733:R2733,S2733:AG2733)),0)</f>
        <v>0</v>
      </c>
      <c r="E2733" s="7">
        <f>IF(Q2733&gt;0,RANK(Q2733,(P2733:R2733,S2733:AG2733)),0)</f>
        <v>0</v>
      </c>
      <c r="F2733" s="7">
        <f>IF(R2733&gt;0,RANK(R2733,(P2733:R2733,S2733:AG2733)),0)</f>
        <v>0</v>
      </c>
      <c r="G2733" s="7">
        <f>IF(S2733&gt;0,RANK(S2733,(P2733:R2733,S2733:AG2733)),0)</f>
        <v>0</v>
      </c>
      <c r="H2733" s="48" t="e">
        <f t="shared" si="1468"/>
        <v>#NUM!</v>
      </c>
      <c r="I2733" s="163" t="e">
        <f t="shared" si="1469"/>
        <v>#NUM!</v>
      </c>
      <c r="J2733" s="2"/>
      <c r="K2733" s="2" t="str">
        <f t="shared" si="1470"/>
        <v>-</v>
      </c>
      <c r="L2733" s="2" t="str">
        <f t="shared" si="1471"/>
        <v>-</v>
      </c>
      <c r="M2733" s="2" t="str">
        <f t="shared" si="1472"/>
        <v>-</v>
      </c>
      <c r="O2733" s="2" t="str">
        <f t="shared" si="1473"/>
        <v>-</v>
      </c>
      <c r="AI2733" s="7">
        <f t="shared" si="1474"/>
        <v>0</v>
      </c>
      <c r="AJ2733" s="7">
        <f t="shared" si="1475"/>
        <v>0</v>
      </c>
      <c r="AK2733" s="7">
        <f t="shared" si="1476"/>
        <v>0</v>
      </c>
      <c r="AL2733" s="7">
        <f t="shared" si="1477"/>
        <v>0</v>
      </c>
      <c r="AM2733" s="2" t="str">
        <f t="shared" si="1478"/>
        <v>-</v>
      </c>
      <c r="AN2733" s="2" t="str">
        <f t="shared" si="1479"/>
        <v>-</v>
      </c>
      <c r="AO2733" s="2" t="str">
        <f t="shared" si="1480"/>
        <v>-</v>
      </c>
      <c r="AP2733" s="2" t="str">
        <f t="shared" si="1481"/>
        <v>-</v>
      </c>
      <c r="AR2733" t="str">
        <f t="shared" si="1482"/>
        <v>District 8</v>
      </c>
      <c r="AS2733" t="s">
        <v>2110</v>
      </c>
      <c r="AT2733" s="164">
        <v>1</v>
      </c>
      <c r="AV2733" s="91">
        <v>2</v>
      </c>
      <c r="AW2733" s="93">
        <v>708</v>
      </c>
      <c r="AX2733" s="99">
        <f t="shared" si="1483"/>
        <v>2708</v>
      </c>
      <c r="AZ2733" s="7" t="s">
        <v>1314</v>
      </c>
      <c r="BA2733" t="s">
        <v>3094</v>
      </c>
    </row>
    <row r="2734" spans="1:53" hidden="1" outlineLevel="1">
      <c r="A2734" t="s">
        <v>3105</v>
      </c>
      <c r="B2734" t="s">
        <v>2110</v>
      </c>
      <c r="C2734" s="1">
        <f t="shared" si="1467"/>
        <v>0</v>
      </c>
      <c r="D2734" s="7">
        <f>IF(P2734&gt;0,RANK(P2734,(P2734:R2734,S2734:AG2734)),0)</f>
        <v>0</v>
      </c>
      <c r="E2734" s="7">
        <f>IF(Q2734&gt;0,RANK(Q2734,(P2734:R2734,S2734:AG2734)),0)</f>
        <v>0</v>
      </c>
      <c r="F2734" s="7">
        <f>IF(R2734&gt;0,RANK(R2734,(P2734:R2734,S2734:AG2734)),0)</f>
        <v>0</v>
      </c>
      <c r="G2734" s="7">
        <f>IF(S2734&gt;0,RANK(S2734,(P2734:R2734,S2734:AG2734)),0)</f>
        <v>0</v>
      </c>
      <c r="H2734" s="48" t="e">
        <f t="shared" si="1468"/>
        <v>#NUM!</v>
      </c>
      <c r="I2734" s="163" t="e">
        <f t="shared" si="1469"/>
        <v>#NUM!</v>
      </c>
      <c r="J2734" s="2"/>
      <c r="K2734" s="2" t="str">
        <f t="shared" si="1470"/>
        <v>-</v>
      </c>
      <c r="L2734" s="2" t="str">
        <f t="shared" si="1471"/>
        <v>-</v>
      </c>
      <c r="M2734" s="2" t="str">
        <f t="shared" si="1472"/>
        <v>-</v>
      </c>
      <c r="O2734" s="2" t="str">
        <f t="shared" si="1473"/>
        <v>-</v>
      </c>
      <c r="AI2734" s="7">
        <f t="shared" si="1474"/>
        <v>0</v>
      </c>
      <c r="AJ2734" s="7">
        <f t="shared" si="1475"/>
        <v>0</v>
      </c>
      <c r="AK2734" s="7">
        <f t="shared" si="1476"/>
        <v>0</v>
      </c>
      <c r="AL2734" s="7">
        <f t="shared" si="1477"/>
        <v>0</v>
      </c>
      <c r="AM2734" s="2" t="str">
        <f t="shared" si="1478"/>
        <v>-</v>
      </c>
      <c r="AN2734" s="2" t="str">
        <f t="shared" si="1479"/>
        <v>-</v>
      </c>
      <c r="AO2734" s="2" t="str">
        <f t="shared" si="1480"/>
        <v>-</v>
      </c>
      <c r="AP2734" s="2" t="str">
        <f t="shared" si="1481"/>
        <v>-</v>
      </c>
      <c r="AR2734" t="str">
        <f t="shared" si="1482"/>
        <v>District 9</v>
      </c>
      <c r="AS2734" t="s">
        <v>2110</v>
      </c>
      <c r="AT2734" s="164">
        <v>1</v>
      </c>
      <c r="AV2734" s="91">
        <v>2</v>
      </c>
      <c r="AW2734" s="93">
        <v>709</v>
      </c>
      <c r="AX2734" s="99">
        <f t="shared" si="1483"/>
        <v>2709</v>
      </c>
      <c r="AZ2734" s="7" t="s">
        <v>1314</v>
      </c>
      <c r="BA2734" t="s">
        <v>3094</v>
      </c>
    </row>
    <row r="2735" spans="1:53" hidden="1" outlineLevel="1">
      <c r="A2735" t="s">
        <v>49</v>
      </c>
      <c r="B2735" t="s">
        <v>2110</v>
      </c>
      <c r="C2735" s="1">
        <f t="shared" si="1467"/>
        <v>0</v>
      </c>
      <c r="D2735" s="7">
        <f>IF(P2735&gt;0,RANK(P2735,(P2735:R2735,S2735:AG2735)),0)</f>
        <v>0</v>
      </c>
      <c r="E2735" s="7">
        <f>IF(Q2735&gt;0,RANK(Q2735,(P2735:R2735,S2735:AG2735)),0)</f>
        <v>0</v>
      </c>
      <c r="F2735" s="7">
        <f>IF(R2735&gt;0,RANK(R2735,(P2735:R2735,S2735:AG2735)),0)</f>
        <v>0</v>
      </c>
      <c r="G2735" s="7">
        <f>IF(S2735&gt;0,RANK(S2735,(P2735:R2735,S2735:AG2735)),0)</f>
        <v>0</v>
      </c>
      <c r="H2735" s="48" t="e">
        <f t="shared" si="1468"/>
        <v>#NUM!</v>
      </c>
      <c r="I2735" s="163" t="e">
        <f t="shared" si="1469"/>
        <v>#NUM!</v>
      </c>
      <c r="J2735" s="2"/>
      <c r="K2735" s="2" t="str">
        <f t="shared" si="1470"/>
        <v>-</v>
      </c>
      <c r="L2735" s="2" t="str">
        <f t="shared" si="1471"/>
        <v>-</v>
      </c>
      <c r="M2735" s="2" t="str">
        <f t="shared" si="1472"/>
        <v>-</v>
      </c>
      <c r="O2735" s="2" t="str">
        <f t="shared" si="1473"/>
        <v>-</v>
      </c>
      <c r="AI2735" s="7">
        <f t="shared" si="1474"/>
        <v>0</v>
      </c>
      <c r="AJ2735" s="7">
        <f t="shared" si="1475"/>
        <v>0</v>
      </c>
      <c r="AK2735" s="7">
        <f t="shared" si="1476"/>
        <v>0</v>
      </c>
      <c r="AL2735" s="7">
        <f t="shared" si="1477"/>
        <v>0</v>
      </c>
      <c r="AM2735" s="2" t="str">
        <f t="shared" si="1478"/>
        <v>-</v>
      </c>
      <c r="AN2735" s="2" t="str">
        <f t="shared" si="1479"/>
        <v>-</v>
      </c>
      <c r="AO2735" s="2" t="str">
        <f t="shared" si="1480"/>
        <v>-</v>
      </c>
      <c r="AP2735" s="2" t="str">
        <f t="shared" si="1481"/>
        <v>-</v>
      </c>
      <c r="AR2735" t="str">
        <f t="shared" si="1482"/>
        <v>District 10</v>
      </c>
      <c r="AS2735" t="s">
        <v>2110</v>
      </c>
      <c r="AT2735" s="164">
        <v>1</v>
      </c>
      <c r="AV2735" s="91">
        <v>2</v>
      </c>
      <c r="AW2735" s="93">
        <v>710</v>
      </c>
      <c r="AX2735" s="99">
        <f t="shared" si="1483"/>
        <v>2710</v>
      </c>
      <c r="AZ2735" s="7" t="s">
        <v>1314</v>
      </c>
      <c r="BA2735" t="s">
        <v>3094</v>
      </c>
    </row>
    <row r="2736" spans="1:53" hidden="1" outlineLevel="1">
      <c r="A2736" t="s">
        <v>1941</v>
      </c>
      <c r="B2736" t="s">
        <v>2110</v>
      </c>
      <c r="C2736" s="1">
        <f t="shared" si="1467"/>
        <v>0</v>
      </c>
      <c r="D2736" s="7">
        <f>IF(P2736&gt;0,RANK(P2736,(P2736:R2736,S2736:AG2736)),0)</f>
        <v>0</v>
      </c>
      <c r="E2736" s="7">
        <f>IF(Q2736&gt;0,RANK(Q2736,(P2736:R2736,S2736:AG2736)),0)</f>
        <v>0</v>
      </c>
      <c r="F2736" s="7">
        <f>IF(R2736&gt;0,RANK(R2736,(P2736:R2736,S2736:AG2736)),0)</f>
        <v>0</v>
      </c>
      <c r="G2736" s="7">
        <f>IF(S2736&gt;0,RANK(S2736,(P2736:R2736,S2736:AG2736)),0)</f>
        <v>0</v>
      </c>
      <c r="H2736" s="48" t="e">
        <f t="shared" si="1468"/>
        <v>#NUM!</v>
      </c>
      <c r="I2736" s="163" t="e">
        <f t="shared" si="1469"/>
        <v>#NUM!</v>
      </c>
      <c r="J2736" s="2"/>
      <c r="K2736" s="2" t="str">
        <f t="shared" si="1470"/>
        <v>-</v>
      </c>
      <c r="L2736" s="2" t="str">
        <f t="shared" si="1471"/>
        <v>-</v>
      </c>
      <c r="M2736" s="2" t="str">
        <f t="shared" si="1472"/>
        <v>-</v>
      </c>
      <c r="O2736" s="2" t="str">
        <f t="shared" si="1473"/>
        <v>-</v>
      </c>
      <c r="AI2736" s="7">
        <f t="shared" si="1474"/>
        <v>0</v>
      </c>
      <c r="AJ2736" s="7">
        <f t="shared" si="1475"/>
        <v>0</v>
      </c>
      <c r="AK2736" s="7">
        <f t="shared" si="1476"/>
        <v>0</v>
      </c>
      <c r="AL2736" s="7">
        <f t="shared" si="1477"/>
        <v>0</v>
      </c>
      <c r="AM2736" s="2" t="str">
        <f t="shared" si="1478"/>
        <v>-</v>
      </c>
      <c r="AN2736" s="2" t="str">
        <f t="shared" si="1479"/>
        <v>-</v>
      </c>
      <c r="AO2736" s="2" t="str">
        <f t="shared" si="1480"/>
        <v>-</v>
      </c>
      <c r="AP2736" s="2" t="str">
        <f t="shared" si="1481"/>
        <v>-</v>
      </c>
      <c r="AR2736" t="str">
        <f t="shared" si="1482"/>
        <v>District 11</v>
      </c>
      <c r="AS2736" t="s">
        <v>2110</v>
      </c>
      <c r="AT2736" s="164">
        <v>1</v>
      </c>
      <c r="AV2736" s="91">
        <v>2</v>
      </c>
      <c r="AW2736" s="93">
        <v>711</v>
      </c>
      <c r="AX2736" s="99">
        <f t="shared" si="1483"/>
        <v>2711</v>
      </c>
      <c r="AZ2736" s="7" t="s">
        <v>1314</v>
      </c>
      <c r="BA2736" t="s">
        <v>3094</v>
      </c>
    </row>
    <row r="2737" spans="1:53" hidden="1" outlineLevel="1">
      <c r="A2737" t="s">
        <v>475</v>
      </c>
      <c r="B2737" t="s">
        <v>2110</v>
      </c>
      <c r="C2737" s="1">
        <f t="shared" si="1467"/>
        <v>0</v>
      </c>
      <c r="D2737" s="7">
        <f>IF(P2737&gt;0,RANK(P2737,(P2737:R2737,S2737:AG2737)),0)</f>
        <v>0</v>
      </c>
      <c r="E2737" s="7">
        <f>IF(Q2737&gt;0,RANK(Q2737,(P2737:R2737,S2737:AG2737)),0)</f>
        <v>0</v>
      </c>
      <c r="F2737" s="7">
        <f>IF(R2737&gt;0,RANK(R2737,(P2737:R2737,S2737:AG2737)),0)</f>
        <v>0</v>
      </c>
      <c r="G2737" s="7">
        <f>IF(S2737&gt;0,RANK(S2737,(P2737:R2737,S2737:AG2737)),0)</f>
        <v>0</v>
      </c>
      <c r="H2737" s="48" t="e">
        <f t="shared" si="1468"/>
        <v>#NUM!</v>
      </c>
      <c r="I2737" s="163" t="e">
        <f t="shared" si="1469"/>
        <v>#NUM!</v>
      </c>
      <c r="J2737" s="2"/>
      <c r="K2737" s="2" t="str">
        <f t="shared" si="1470"/>
        <v>-</v>
      </c>
      <c r="L2737" s="2" t="str">
        <f t="shared" si="1471"/>
        <v>-</v>
      </c>
      <c r="M2737" s="2" t="str">
        <f t="shared" si="1472"/>
        <v>-</v>
      </c>
      <c r="O2737" s="2" t="str">
        <f t="shared" si="1473"/>
        <v>-</v>
      </c>
      <c r="AI2737" s="7">
        <f t="shared" si="1474"/>
        <v>0</v>
      </c>
      <c r="AJ2737" s="7">
        <f t="shared" si="1475"/>
        <v>0</v>
      </c>
      <c r="AK2737" s="7">
        <f t="shared" si="1476"/>
        <v>0</v>
      </c>
      <c r="AL2737" s="7">
        <f t="shared" si="1477"/>
        <v>0</v>
      </c>
      <c r="AM2737" s="2" t="str">
        <f t="shared" si="1478"/>
        <v>-</v>
      </c>
      <c r="AN2737" s="2" t="str">
        <f t="shared" si="1479"/>
        <v>-</v>
      </c>
      <c r="AO2737" s="2" t="str">
        <f t="shared" si="1480"/>
        <v>-</v>
      </c>
      <c r="AP2737" s="2" t="str">
        <f t="shared" si="1481"/>
        <v>-</v>
      </c>
      <c r="AR2737" t="str">
        <f t="shared" si="1482"/>
        <v>District 12</v>
      </c>
      <c r="AS2737" t="s">
        <v>2110</v>
      </c>
      <c r="AT2737" s="164">
        <v>1</v>
      </c>
      <c r="AV2737" s="91">
        <v>2</v>
      </c>
      <c r="AW2737" s="93">
        <v>712</v>
      </c>
      <c r="AX2737" s="99">
        <f t="shared" si="1483"/>
        <v>2712</v>
      </c>
      <c r="AZ2737" s="7" t="s">
        <v>1314</v>
      </c>
      <c r="BA2737" t="s">
        <v>3094</v>
      </c>
    </row>
    <row r="2738" spans="1:53" hidden="1" outlineLevel="1">
      <c r="A2738" t="s">
        <v>591</v>
      </c>
      <c r="B2738" t="s">
        <v>2110</v>
      </c>
      <c r="C2738" s="1">
        <f t="shared" si="1467"/>
        <v>0</v>
      </c>
      <c r="D2738" s="7">
        <f>IF(P2738&gt;0,RANK(P2738,(P2738:R2738,S2738:AG2738)),0)</f>
        <v>0</v>
      </c>
      <c r="E2738" s="7">
        <f>IF(Q2738&gt;0,RANK(Q2738,(P2738:R2738,S2738:AG2738)),0)</f>
        <v>0</v>
      </c>
      <c r="F2738" s="7">
        <f>IF(R2738&gt;0,RANK(R2738,(P2738:R2738,S2738:AG2738)),0)</f>
        <v>0</v>
      </c>
      <c r="G2738" s="7">
        <f>IF(S2738&gt;0,RANK(S2738,(P2738:R2738,S2738:AG2738)),0)</f>
        <v>0</v>
      </c>
      <c r="H2738" s="48" t="e">
        <f t="shared" si="1468"/>
        <v>#NUM!</v>
      </c>
      <c r="I2738" s="163" t="e">
        <f t="shared" si="1469"/>
        <v>#NUM!</v>
      </c>
      <c r="J2738" s="2"/>
      <c r="K2738" s="2" t="str">
        <f t="shared" si="1470"/>
        <v>-</v>
      </c>
      <c r="L2738" s="2" t="str">
        <f t="shared" si="1471"/>
        <v>-</v>
      </c>
      <c r="M2738" s="2" t="str">
        <f t="shared" si="1472"/>
        <v>-</v>
      </c>
      <c r="O2738" s="2" t="str">
        <f t="shared" si="1473"/>
        <v>-</v>
      </c>
      <c r="AI2738" s="7">
        <f t="shared" si="1474"/>
        <v>0</v>
      </c>
      <c r="AJ2738" s="7">
        <f t="shared" si="1475"/>
        <v>0</v>
      </c>
      <c r="AK2738" s="7">
        <f t="shared" si="1476"/>
        <v>0</v>
      </c>
      <c r="AL2738" s="7">
        <f t="shared" si="1477"/>
        <v>0</v>
      </c>
      <c r="AM2738" s="2" t="str">
        <f t="shared" si="1478"/>
        <v>-</v>
      </c>
      <c r="AN2738" s="2" t="str">
        <f t="shared" si="1479"/>
        <v>-</v>
      </c>
      <c r="AO2738" s="2" t="str">
        <f t="shared" si="1480"/>
        <v>-</v>
      </c>
      <c r="AP2738" s="2" t="str">
        <f t="shared" si="1481"/>
        <v>-</v>
      </c>
      <c r="AR2738" t="str">
        <f t="shared" si="1482"/>
        <v>District 13</v>
      </c>
      <c r="AS2738" t="s">
        <v>2110</v>
      </c>
      <c r="AT2738" s="164">
        <v>1</v>
      </c>
      <c r="AV2738" s="91">
        <v>2</v>
      </c>
      <c r="AW2738" s="93">
        <v>713</v>
      </c>
      <c r="AX2738" s="99">
        <f t="shared" si="1483"/>
        <v>2713</v>
      </c>
      <c r="AZ2738" s="7" t="s">
        <v>1314</v>
      </c>
      <c r="BA2738" t="s">
        <v>3094</v>
      </c>
    </row>
    <row r="2739" spans="1:53" hidden="1" outlineLevel="1">
      <c r="A2739" t="s">
        <v>27</v>
      </c>
      <c r="B2739" t="s">
        <v>2110</v>
      </c>
      <c r="C2739" s="1">
        <f t="shared" si="1467"/>
        <v>0</v>
      </c>
      <c r="D2739" s="7">
        <f>IF(P2739&gt;0,RANK(P2739,(P2739:R2739,S2739:AG2739)),0)</f>
        <v>0</v>
      </c>
      <c r="E2739" s="7">
        <f>IF(Q2739&gt;0,RANK(Q2739,(P2739:R2739,S2739:AG2739)),0)</f>
        <v>0</v>
      </c>
      <c r="F2739" s="7">
        <f>IF(R2739&gt;0,RANK(R2739,(P2739:R2739,S2739:AG2739)),0)</f>
        <v>0</v>
      </c>
      <c r="G2739" s="7">
        <f>IF(S2739&gt;0,RANK(S2739,(P2739:R2739,S2739:AG2739)),0)</f>
        <v>0</v>
      </c>
      <c r="H2739" s="48" t="e">
        <f t="shared" si="1468"/>
        <v>#NUM!</v>
      </c>
      <c r="I2739" s="163" t="e">
        <f t="shared" si="1469"/>
        <v>#NUM!</v>
      </c>
      <c r="J2739" s="2"/>
      <c r="K2739" s="2" t="str">
        <f t="shared" si="1470"/>
        <v>-</v>
      </c>
      <c r="L2739" s="2" t="str">
        <f t="shared" si="1471"/>
        <v>-</v>
      </c>
      <c r="M2739" s="2" t="str">
        <f t="shared" si="1472"/>
        <v>-</v>
      </c>
      <c r="O2739" s="2" t="str">
        <f t="shared" si="1473"/>
        <v>-</v>
      </c>
      <c r="AI2739" s="7">
        <f t="shared" si="1474"/>
        <v>0</v>
      </c>
      <c r="AJ2739" s="7">
        <f t="shared" si="1475"/>
        <v>0</v>
      </c>
      <c r="AK2739" s="7">
        <f t="shared" si="1476"/>
        <v>0</v>
      </c>
      <c r="AL2739" s="7">
        <f t="shared" si="1477"/>
        <v>0</v>
      </c>
      <c r="AM2739" s="2" t="str">
        <f t="shared" si="1478"/>
        <v>-</v>
      </c>
      <c r="AN2739" s="2" t="str">
        <f t="shared" si="1479"/>
        <v>-</v>
      </c>
      <c r="AO2739" s="2" t="str">
        <f t="shared" si="1480"/>
        <v>-</v>
      </c>
      <c r="AP2739" s="2" t="str">
        <f t="shared" si="1481"/>
        <v>-</v>
      </c>
      <c r="AR2739" t="str">
        <f t="shared" si="1482"/>
        <v>District 14</v>
      </c>
      <c r="AS2739" t="s">
        <v>2110</v>
      </c>
      <c r="AT2739" s="164">
        <v>1</v>
      </c>
      <c r="AV2739" s="91">
        <v>2</v>
      </c>
      <c r="AW2739" s="93">
        <v>714</v>
      </c>
      <c r="AX2739" s="99">
        <f t="shared" si="1483"/>
        <v>2714</v>
      </c>
      <c r="AZ2739" s="7" t="s">
        <v>1314</v>
      </c>
      <c r="BA2739" t="s">
        <v>3094</v>
      </c>
    </row>
    <row r="2740" spans="1:53" hidden="1" outlineLevel="1">
      <c r="A2740" t="s">
        <v>1082</v>
      </c>
      <c r="B2740" t="s">
        <v>2110</v>
      </c>
      <c r="C2740" s="1">
        <f t="shared" si="1467"/>
        <v>0</v>
      </c>
      <c r="D2740" s="7">
        <f>IF(P2740&gt;0,RANK(P2740,(P2740:R2740,S2740:AG2740)),0)</f>
        <v>0</v>
      </c>
      <c r="E2740" s="7">
        <f>IF(Q2740&gt;0,RANK(Q2740,(P2740:R2740,S2740:AG2740)),0)</f>
        <v>0</v>
      </c>
      <c r="F2740" s="7">
        <f>IF(R2740&gt;0,RANK(R2740,(P2740:R2740,S2740:AG2740)),0)</f>
        <v>0</v>
      </c>
      <c r="G2740" s="7">
        <f>IF(S2740&gt;0,RANK(S2740,(P2740:R2740,S2740:AG2740)),0)</f>
        <v>0</v>
      </c>
      <c r="H2740" s="48" t="e">
        <f t="shared" si="1468"/>
        <v>#NUM!</v>
      </c>
      <c r="I2740" s="163" t="e">
        <f t="shared" si="1469"/>
        <v>#NUM!</v>
      </c>
      <c r="J2740" s="2"/>
      <c r="K2740" s="2" t="str">
        <f t="shared" si="1470"/>
        <v>-</v>
      </c>
      <c r="L2740" s="2" t="str">
        <f t="shared" si="1471"/>
        <v>-</v>
      </c>
      <c r="M2740" s="2" t="str">
        <f t="shared" si="1472"/>
        <v>-</v>
      </c>
      <c r="O2740" s="2" t="str">
        <f t="shared" si="1473"/>
        <v>-</v>
      </c>
      <c r="AI2740" s="7">
        <f t="shared" si="1474"/>
        <v>0</v>
      </c>
      <c r="AJ2740" s="7">
        <f t="shared" si="1475"/>
        <v>0</v>
      </c>
      <c r="AK2740" s="7">
        <f t="shared" si="1476"/>
        <v>0</v>
      </c>
      <c r="AL2740" s="7">
        <f t="shared" si="1477"/>
        <v>0</v>
      </c>
      <c r="AM2740" s="2" t="str">
        <f t="shared" si="1478"/>
        <v>-</v>
      </c>
      <c r="AN2740" s="2" t="str">
        <f t="shared" si="1479"/>
        <v>-</v>
      </c>
      <c r="AO2740" s="2" t="str">
        <f t="shared" si="1480"/>
        <v>-</v>
      </c>
      <c r="AP2740" s="2" t="str">
        <f t="shared" si="1481"/>
        <v>-</v>
      </c>
      <c r="AR2740" t="str">
        <f t="shared" si="1482"/>
        <v>District 15</v>
      </c>
      <c r="AS2740" t="s">
        <v>2110</v>
      </c>
      <c r="AT2740" s="164">
        <v>1</v>
      </c>
      <c r="AV2740" s="91">
        <v>2</v>
      </c>
      <c r="AW2740" s="93">
        <v>715</v>
      </c>
      <c r="AX2740" s="99">
        <f t="shared" si="1483"/>
        <v>2715</v>
      </c>
      <c r="AZ2740" s="7" t="s">
        <v>1314</v>
      </c>
      <c r="BA2740" t="s">
        <v>3094</v>
      </c>
    </row>
    <row r="2741" spans="1:53" hidden="1" outlineLevel="1">
      <c r="A2741" t="s">
        <v>3223</v>
      </c>
      <c r="B2741" t="s">
        <v>2110</v>
      </c>
      <c r="C2741" s="1">
        <f t="shared" si="1467"/>
        <v>0</v>
      </c>
      <c r="D2741" s="7">
        <f>IF(P2741&gt;0,RANK(P2741,(P2741:R2741,S2741:AG2741)),0)</f>
        <v>0</v>
      </c>
      <c r="E2741" s="7">
        <f>IF(Q2741&gt;0,RANK(Q2741,(P2741:R2741,S2741:AG2741)),0)</f>
        <v>0</v>
      </c>
      <c r="F2741" s="7">
        <f>IF(R2741&gt;0,RANK(R2741,(P2741:R2741,S2741:AG2741)),0)</f>
        <v>0</v>
      </c>
      <c r="G2741" s="7">
        <f>IF(S2741&gt;0,RANK(S2741,(P2741:R2741,S2741:AG2741)),0)</f>
        <v>0</v>
      </c>
      <c r="H2741" s="48" t="e">
        <f t="shared" si="1468"/>
        <v>#NUM!</v>
      </c>
      <c r="I2741" s="163" t="e">
        <f t="shared" si="1469"/>
        <v>#NUM!</v>
      </c>
      <c r="J2741" s="2"/>
      <c r="K2741" s="2" t="str">
        <f t="shared" si="1470"/>
        <v>-</v>
      </c>
      <c r="L2741" s="2" t="str">
        <f t="shared" si="1471"/>
        <v>-</v>
      </c>
      <c r="M2741" s="2" t="str">
        <f t="shared" si="1472"/>
        <v>-</v>
      </c>
      <c r="O2741" s="2" t="str">
        <f t="shared" si="1473"/>
        <v>-</v>
      </c>
      <c r="AI2741" s="7">
        <f t="shared" si="1474"/>
        <v>0</v>
      </c>
      <c r="AJ2741" s="7">
        <f t="shared" si="1475"/>
        <v>0</v>
      </c>
      <c r="AK2741" s="7">
        <f t="shared" si="1476"/>
        <v>0</v>
      </c>
      <c r="AL2741" s="7">
        <f t="shared" si="1477"/>
        <v>0</v>
      </c>
      <c r="AM2741" s="2" t="str">
        <f t="shared" si="1478"/>
        <v>-</v>
      </c>
      <c r="AN2741" s="2" t="str">
        <f t="shared" si="1479"/>
        <v>-</v>
      </c>
      <c r="AO2741" s="2" t="str">
        <f t="shared" si="1480"/>
        <v>-</v>
      </c>
      <c r="AP2741" s="2" t="str">
        <f t="shared" si="1481"/>
        <v>-</v>
      </c>
      <c r="AR2741" t="str">
        <f t="shared" si="1482"/>
        <v>District 16</v>
      </c>
      <c r="AS2741" t="s">
        <v>2110</v>
      </c>
      <c r="AT2741" s="164">
        <v>1</v>
      </c>
      <c r="AV2741" s="91">
        <v>2</v>
      </c>
      <c r="AW2741" s="93">
        <v>716</v>
      </c>
      <c r="AX2741" s="99">
        <f t="shared" si="1483"/>
        <v>2716</v>
      </c>
      <c r="AZ2741" s="7" t="s">
        <v>1314</v>
      </c>
      <c r="BA2741" t="s">
        <v>3094</v>
      </c>
    </row>
    <row r="2742" spans="1:53" hidden="1" outlineLevel="1">
      <c r="A2742" t="s">
        <v>1528</v>
      </c>
      <c r="B2742" t="s">
        <v>2110</v>
      </c>
      <c r="C2742" s="1">
        <f t="shared" si="1467"/>
        <v>0</v>
      </c>
      <c r="D2742" s="7">
        <f>IF(P2742&gt;0,RANK(P2742,(P2742:R2742,S2742:AG2742)),0)</f>
        <v>0</v>
      </c>
      <c r="E2742" s="7">
        <f>IF(Q2742&gt;0,RANK(Q2742,(P2742:R2742,S2742:AG2742)),0)</f>
        <v>0</v>
      </c>
      <c r="F2742" s="7">
        <f>IF(R2742&gt;0,RANK(R2742,(P2742:R2742,S2742:AG2742)),0)</f>
        <v>0</v>
      </c>
      <c r="G2742" s="7">
        <f>IF(S2742&gt;0,RANK(S2742,(P2742:R2742,S2742:AG2742)),0)</f>
        <v>0</v>
      </c>
      <c r="H2742" s="48" t="e">
        <f t="shared" si="1468"/>
        <v>#NUM!</v>
      </c>
      <c r="I2742" s="163" t="e">
        <f t="shared" si="1469"/>
        <v>#NUM!</v>
      </c>
      <c r="J2742" s="2"/>
      <c r="K2742" s="2" t="str">
        <f t="shared" si="1470"/>
        <v>-</v>
      </c>
      <c r="L2742" s="2" t="str">
        <f t="shared" si="1471"/>
        <v>-</v>
      </c>
      <c r="M2742" s="2" t="str">
        <f t="shared" si="1472"/>
        <v>-</v>
      </c>
      <c r="O2742" s="2" t="str">
        <f t="shared" si="1473"/>
        <v>-</v>
      </c>
      <c r="AI2742" s="7">
        <f t="shared" si="1474"/>
        <v>0</v>
      </c>
      <c r="AJ2742" s="7">
        <f t="shared" si="1475"/>
        <v>0</v>
      </c>
      <c r="AK2742" s="7">
        <f t="shared" si="1476"/>
        <v>0</v>
      </c>
      <c r="AL2742" s="7">
        <f t="shared" si="1477"/>
        <v>0</v>
      </c>
      <c r="AM2742" s="2" t="str">
        <f t="shared" si="1478"/>
        <v>-</v>
      </c>
      <c r="AN2742" s="2" t="str">
        <f t="shared" si="1479"/>
        <v>-</v>
      </c>
      <c r="AO2742" s="2" t="str">
        <f t="shared" si="1480"/>
        <v>-</v>
      </c>
      <c r="AP2742" s="2" t="str">
        <f t="shared" si="1481"/>
        <v>-</v>
      </c>
      <c r="AR2742" t="str">
        <f t="shared" si="1482"/>
        <v>District 17</v>
      </c>
      <c r="AS2742" t="s">
        <v>2110</v>
      </c>
      <c r="AT2742" s="164">
        <v>1</v>
      </c>
      <c r="AV2742" s="91">
        <v>2</v>
      </c>
      <c r="AW2742" s="93">
        <v>717</v>
      </c>
      <c r="AX2742" s="99">
        <f t="shared" si="1483"/>
        <v>2717</v>
      </c>
      <c r="AZ2742" s="7" t="s">
        <v>1314</v>
      </c>
      <c r="BA2742" t="s">
        <v>3094</v>
      </c>
    </row>
    <row r="2743" spans="1:53" hidden="1" outlineLevel="1">
      <c r="A2743" t="s">
        <v>1651</v>
      </c>
      <c r="B2743" t="s">
        <v>2110</v>
      </c>
      <c r="C2743" s="1">
        <f t="shared" si="1467"/>
        <v>0</v>
      </c>
      <c r="D2743" s="7">
        <f>IF(P2743&gt;0,RANK(P2743,(P2743:R2743,S2743:AG2743)),0)</f>
        <v>0</v>
      </c>
      <c r="E2743" s="7">
        <f>IF(Q2743&gt;0,RANK(Q2743,(P2743:R2743,S2743:AG2743)),0)</f>
        <v>0</v>
      </c>
      <c r="F2743" s="7">
        <f>IF(R2743&gt;0,RANK(R2743,(P2743:R2743,S2743:AG2743)),0)</f>
        <v>0</v>
      </c>
      <c r="G2743" s="7">
        <f>IF(S2743&gt;0,RANK(S2743,(P2743:R2743,S2743:AG2743)),0)</f>
        <v>0</v>
      </c>
      <c r="H2743" s="48" t="e">
        <f t="shared" si="1468"/>
        <v>#NUM!</v>
      </c>
      <c r="I2743" s="163" t="e">
        <f t="shared" si="1469"/>
        <v>#NUM!</v>
      </c>
      <c r="J2743" s="2"/>
      <c r="K2743" s="2" t="str">
        <f t="shared" si="1470"/>
        <v>-</v>
      </c>
      <c r="L2743" s="2" t="str">
        <f t="shared" si="1471"/>
        <v>-</v>
      </c>
      <c r="M2743" s="2" t="str">
        <f t="shared" si="1472"/>
        <v>-</v>
      </c>
      <c r="O2743" s="2" t="str">
        <f t="shared" si="1473"/>
        <v>-</v>
      </c>
      <c r="AI2743" s="7">
        <f t="shared" si="1474"/>
        <v>0</v>
      </c>
      <c r="AJ2743" s="7">
        <f t="shared" si="1475"/>
        <v>0</v>
      </c>
      <c r="AK2743" s="7">
        <f t="shared" si="1476"/>
        <v>0</v>
      </c>
      <c r="AL2743" s="7">
        <f t="shared" si="1477"/>
        <v>0</v>
      </c>
      <c r="AM2743" s="2" t="str">
        <f t="shared" si="1478"/>
        <v>-</v>
      </c>
      <c r="AN2743" s="2" t="str">
        <f t="shared" si="1479"/>
        <v>-</v>
      </c>
      <c r="AO2743" s="2" t="str">
        <f t="shared" si="1480"/>
        <v>-</v>
      </c>
      <c r="AP2743" s="2" t="str">
        <f t="shared" si="1481"/>
        <v>-</v>
      </c>
      <c r="AR2743" t="str">
        <f t="shared" si="1482"/>
        <v>District 18</v>
      </c>
      <c r="AS2743" t="s">
        <v>2110</v>
      </c>
      <c r="AT2743" s="164">
        <v>1</v>
      </c>
      <c r="AV2743" s="91">
        <v>2</v>
      </c>
      <c r="AW2743" s="93">
        <v>718</v>
      </c>
      <c r="AX2743" s="99">
        <f t="shared" si="1483"/>
        <v>2718</v>
      </c>
      <c r="AZ2743" s="7" t="s">
        <v>1314</v>
      </c>
      <c r="BA2743" t="s">
        <v>3094</v>
      </c>
    </row>
    <row r="2744" spans="1:53" hidden="1" outlineLevel="1">
      <c r="A2744" t="s">
        <v>2349</v>
      </c>
      <c r="B2744" t="s">
        <v>2110</v>
      </c>
      <c r="C2744" s="1">
        <f t="shared" si="1467"/>
        <v>0</v>
      </c>
      <c r="D2744" s="7">
        <f>IF(P2744&gt;0,RANK(P2744,(P2744:R2744,S2744:AG2744)),0)</f>
        <v>0</v>
      </c>
      <c r="E2744" s="7">
        <f>IF(Q2744&gt;0,RANK(Q2744,(P2744:R2744,S2744:AG2744)),0)</f>
        <v>0</v>
      </c>
      <c r="F2744" s="7">
        <f>IF(R2744&gt;0,RANK(R2744,(P2744:R2744,S2744:AG2744)),0)</f>
        <v>0</v>
      </c>
      <c r="G2744" s="7">
        <f>IF(S2744&gt;0,RANK(S2744,(P2744:R2744,S2744:AG2744)),0)</f>
        <v>0</v>
      </c>
      <c r="H2744" s="48" t="e">
        <f t="shared" si="1468"/>
        <v>#NUM!</v>
      </c>
      <c r="I2744" s="163" t="e">
        <f t="shared" si="1469"/>
        <v>#NUM!</v>
      </c>
      <c r="J2744" s="2"/>
      <c r="K2744" s="2" t="str">
        <f t="shared" si="1470"/>
        <v>-</v>
      </c>
      <c r="L2744" s="2" t="str">
        <f t="shared" si="1471"/>
        <v>-</v>
      </c>
      <c r="M2744" s="2" t="str">
        <f t="shared" si="1472"/>
        <v>-</v>
      </c>
      <c r="O2744" s="2" t="str">
        <f t="shared" si="1473"/>
        <v>-</v>
      </c>
      <c r="AI2744" s="7">
        <f t="shared" si="1474"/>
        <v>0</v>
      </c>
      <c r="AJ2744" s="7">
        <f t="shared" si="1475"/>
        <v>0</v>
      </c>
      <c r="AK2744" s="7">
        <f t="shared" si="1476"/>
        <v>0</v>
      </c>
      <c r="AL2744" s="7">
        <f t="shared" si="1477"/>
        <v>0</v>
      </c>
      <c r="AM2744" s="2" t="str">
        <f t="shared" si="1478"/>
        <v>-</v>
      </c>
      <c r="AN2744" s="2" t="str">
        <f t="shared" si="1479"/>
        <v>-</v>
      </c>
      <c r="AO2744" s="2" t="str">
        <f t="shared" si="1480"/>
        <v>-</v>
      </c>
      <c r="AP2744" s="2" t="str">
        <f t="shared" si="1481"/>
        <v>-</v>
      </c>
      <c r="AR2744" t="str">
        <f t="shared" si="1482"/>
        <v>District 19</v>
      </c>
      <c r="AS2744" t="s">
        <v>2110</v>
      </c>
      <c r="AT2744" s="164">
        <v>1</v>
      </c>
      <c r="AV2744" s="91">
        <v>2</v>
      </c>
      <c r="AW2744" s="93">
        <v>719</v>
      </c>
      <c r="AX2744" s="99">
        <f t="shared" si="1483"/>
        <v>2719</v>
      </c>
      <c r="AZ2744" s="7" t="s">
        <v>1314</v>
      </c>
      <c r="BA2744" t="s">
        <v>3094</v>
      </c>
    </row>
    <row r="2745" spans="1:53" hidden="1" outlineLevel="1">
      <c r="A2745" t="s">
        <v>1646</v>
      </c>
      <c r="B2745" t="s">
        <v>2110</v>
      </c>
      <c r="C2745" s="1">
        <f t="shared" si="1467"/>
        <v>0</v>
      </c>
      <c r="D2745" s="7">
        <f>IF(P2745&gt;0,RANK(P2745,(P2745:R2745,S2745:AG2745)),0)</f>
        <v>0</v>
      </c>
      <c r="E2745" s="7">
        <f>IF(Q2745&gt;0,RANK(Q2745,(P2745:R2745,S2745:AG2745)),0)</f>
        <v>0</v>
      </c>
      <c r="F2745" s="7">
        <f>IF(R2745&gt;0,RANK(R2745,(P2745:R2745,S2745:AG2745)),0)</f>
        <v>0</v>
      </c>
      <c r="G2745" s="7">
        <f>IF(S2745&gt;0,RANK(S2745,(P2745:R2745,S2745:AG2745)),0)</f>
        <v>0</v>
      </c>
      <c r="H2745" s="48" t="e">
        <f t="shared" si="1468"/>
        <v>#NUM!</v>
      </c>
      <c r="I2745" s="163" t="e">
        <f t="shared" si="1469"/>
        <v>#NUM!</v>
      </c>
      <c r="J2745" s="2"/>
      <c r="K2745" s="2" t="str">
        <f t="shared" si="1470"/>
        <v>-</v>
      </c>
      <c r="L2745" s="2" t="str">
        <f t="shared" si="1471"/>
        <v>-</v>
      </c>
      <c r="M2745" s="2" t="str">
        <f t="shared" si="1472"/>
        <v>-</v>
      </c>
      <c r="O2745" s="2" t="str">
        <f t="shared" si="1473"/>
        <v>-</v>
      </c>
      <c r="AI2745" s="7">
        <f t="shared" si="1474"/>
        <v>0</v>
      </c>
      <c r="AJ2745" s="7">
        <f t="shared" si="1475"/>
        <v>0</v>
      </c>
      <c r="AK2745" s="7">
        <f t="shared" si="1476"/>
        <v>0</v>
      </c>
      <c r="AL2745" s="7">
        <f t="shared" si="1477"/>
        <v>0</v>
      </c>
      <c r="AM2745" s="2" t="str">
        <f t="shared" si="1478"/>
        <v>-</v>
      </c>
      <c r="AN2745" s="2" t="str">
        <f t="shared" si="1479"/>
        <v>-</v>
      </c>
      <c r="AO2745" s="2" t="str">
        <f t="shared" si="1480"/>
        <v>-</v>
      </c>
      <c r="AP2745" s="2" t="str">
        <f t="shared" si="1481"/>
        <v>-</v>
      </c>
      <c r="AR2745" t="str">
        <f t="shared" si="1482"/>
        <v>District 20</v>
      </c>
      <c r="AS2745" t="s">
        <v>2110</v>
      </c>
      <c r="AT2745" s="164">
        <v>1</v>
      </c>
      <c r="AV2745" s="91">
        <v>2</v>
      </c>
      <c r="AW2745" s="93">
        <v>720</v>
      </c>
      <c r="AX2745" s="99">
        <f t="shared" si="1483"/>
        <v>2720</v>
      </c>
      <c r="AZ2745" s="7" t="s">
        <v>1314</v>
      </c>
      <c r="BA2745" t="s">
        <v>3094</v>
      </c>
    </row>
    <row r="2746" spans="1:53" hidden="1" outlineLevel="1">
      <c r="A2746" t="s">
        <v>106</v>
      </c>
      <c r="B2746" t="s">
        <v>2110</v>
      </c>
      <c r="C2746" s="1">
        <f t="shared" si="1467"/>
        <v>0</v>
      </c>
      <c r="D2746" s="7">
        <f>IF(P2746&gt;0,RANK(P2746,(P2746:R2746,S2746:AG2746)),0)</f>
        <v>0</v>
      </c>
      <c r="E2746" s="7">
        <f>IF(Q2746&gt;0,RANK(Q2746,(P2746:R2746,S2746:AG2746)),0)</f>
        <v>0</v>
      </c>
      <c r="F2746" s="7">
        <f>IF(R2746&gt;0,RANK(R2746,(P2746:R2746,S2746:AG2746)),0)</f>
        <v>0</v>
      </c>
      <c r="G2746" s="7">
        <f>IF(S2746&gt;0,RANK(S2746,(P2746:R2746,S2746:AG2746)),0)</f>
        <v>0</v>
      </c>
      <c r="H2746" s="48" t="e">
        <f t="shared" si="1468"/>
        <v>#NUM!</v>
      </c>
      <c r="I2746" s="163" t="e">
        <f t="shared" si="1469"/>
        <v>#NUM!</v>
      </c>
      <c r="J2746" s="2"/>
      <c r="K2746" s="2" t="str">
        <f t="shared" si="1470"/>
        <v>-</v>
      </c>
      <c r="L2746" s="2" t="str">
        <f t="shared" si="1471"/>
        <v>-</v>
      </c>
      <c r="M2746" s="2" t="str">
        <f t="shared" si="1472"/>
        <v>-</v>
      </c>
      <c r="O2746" s="2" t="str">
        <f t="shared" si="1473"/>
        <v>-</v>
      </c>
      <c r="AI2746" s="7">
        <f t="shared" si="1474"/>
        <v>0</v>
      </c>
      <c r="AJ2746" s="7">
        <f t="shared" si="1475"/>
        <v>0</v>
      </c>
      <c r="AK2746" s="7">
        <f t="shared" si="1476"/>
        <v>0</v>
      </c>
      <c r="AL2746" s="7">
        <f t="shared" si="1477"/>
        <v>0</v>
      </c>
      <c r="AM2746" s="2" t="str">
        <f t="shared" si="1478"/>
        <v>-</v>
      </c>
      <c r="AN2746" s="2" t="str">
        <f t="shared" si="1479"/>
        <v>-</v>
      </c>
      <c r="AO2746" s="2" t="str">
        <f t="shared" si="1480"/>
        <v>-</v>
      </c>
      <c r="AP2746" s="2" t="str">
        <f t="shared" si="1481"/>
        <v>-</v>
      </c>
      <c r="AR2746" t="str">
        <f t="shared" si="1482"/>
        <v>District 21</v>
      </c>
      <c r="AS2746" t="s">
        <v>2110</v>
      </c>
      <c r="AT2746" s="164">
        <v>1</v>
      </c>
      <c r="AV2746" s="91">
        <v>2</v>
      </c>
      <c r="AW2746" s="93">
        <v>721</v>
      </c>
      <c r="AX2746" s="99">
        <f t="shared" si="1483"/>
        <v>2721</v>
      </c>
      <c r="AZ2746" s="7" t="s">
        <v>1314</v>
      </c>
      <c r="BA2746" t="s">
        <v>3094</v>
      </c>
    </row>
    <row r="2747" spans="1:53" hidden="1" outlineLevel="1">
      <c r="A2747" t="s">
        <v>267</v>
      </c>
      <c r="B2747" t="s">
        <v>2110</v>
      </c>
      <c r="C2747" s="1">
        <f t="shared" si="1467"/>
        <v>0</v>
      </c>
      <c r="D2747" s="7">
        <f>IF(P2747&gt;0,RANK(P2747,(P2747:R2747,S2747:AG2747)),0)</f>
        <v>0</v>
      </c>
      <c r="E2747" s="7">
        <f>IF(Q2747&gt;0,RANK(Q2747,(P2747:R2747,S2747:AG2747)),0)</f>
        <v>0</v>
      </c>
      <c r="F2747" s="7">
        <f>IF(R2747&gt;0,RANK(R2747,(P2747:R2747,S2747:AG2747)),0)</f>
        <v>0</v>
      </c>
      <c r="G2747" s="7">
        <f>IF(S2747&gt;0,RANK(S2747,(P2747:R2747,S2747:AG2747)),0)</f>
        <v>0</v>
      </c>
      <c r="H2747" s="48" t="e">
        <f t="shared" si="1468"/>
        <v>#NUM!</v>
      </c>
      <c r="I2747" s="163" t="e">
        <f t="shared" si="1469"/>
        <v>#NUM!</v>
      </c>
      <c r="J2747" s="2"/>
      <c r="K2747" s="2" t="str">
        <f t="shared" si="1470"/>
        <v>-</v>
      </c>
      <c r="L2747" s="2" t="str">
        <f t="shared" si="1471"/>
        <v>-</v>
      </c>
      <c r="M2747" s="2" t="str">
        <f t="shared" si="1472"/>
        <v>-</v>
      </c>
      <c r="O2747" s="2" t="str">
        <f t="shared" si="1473"/>
        <v>-</v>
      </c>
      <c r="AI2747" s="7">
        <f t="shared" si="1474"/>
        <v>0</v>
      </c>
      <c r="AJ2747" s="7">
        <f t="shared" si="1475"/>
        <v>0</v>
      </c>
      <c r="AK2747" s="7">
        <f t="shared" si="1476"/>
        <v>0</v>
      </c>
      <c r="AL2747" s="7">
        <f t="shared" si="1477"/>
        <v>0</v>
      </c>
      <c r="AM2747" s="2" t="str">
        <f t="shared" si="1478"/>
        <v>-</v>
      </c>
      <c r="AN2747" s="2" t="str">
        <f t="shared" si="1479"/>
        <v>-</v>
      </c>
      <c r="AO2747" s="2" t="str">
        <f t="shared" si="1480"/>
        <v>-</v>
      </c>
      <c r="AP2747" s="2" t="str">
        <f t="shared" si="1481"/>
        <v>-</v>
      </c>
      <c r="AR2747" t="str">
        <f t="shared" si="1482"/>
        <v>District 22</v>
      </c>
      <c r="AS2747" t="s">
        <v>2110</v>
      </c>
      <c r="AT2747" s="164">
        <v>1</v>
      </c>
      <c r="AV2747" s="91">
        <v>2</v>
      </c>
      <c r="AW2747" s="93">
        <v>722</v>
      </c>
      <c r="AX2747" s="99">
        <f t="shared" si="1483"/>
        <v>2722</v>
      </c>
      <c r="AZ2747" s="7" t="s">
        <v>1314</v>
      </c>
      <c r="BA2747" t="s">
        <v>3094</v>
      </c>
    </row>
    <row r="2748" spans="1:53" hidden="1" outlineLevel="1">
      <c r="A2748" t="s">
        <v>201</v>
      </c>
      <c r="B2748" t="s">
        <v>2110</v>
      </c>
      <c r="C2748" s="1">
        <f t="shared" si="1467"/>
        <v>0</v>
      </c>
      <c r="D2748" s="7">
        <f>IF(P2748&gt;0,RANK(P2748,(P2748:R2748,S2748:AG2748)),0)</f>
        <v>0</v>
      </c>
      <c r="E2748" s="7">
        <f>IF(Q2748&gt;0,RANK(Q2748,(P2748:R2748,S2748:AG2748)),0)</f>
        <v>0</v>
      </c>
      <c r="F2748" s="7">
        <f>IF(R2748&gt;0,RANK(R2748,(P2748:R2748,S2748:AG2748)),0)</f>
        <v>0</v>
      </c>
      <c r="G2748" s="7">
        <f>IF(S2748&gt;0,RANK(S2748,(P2748:R2748,S2748:AG2748)),0)</f>
        <v>0</v>
      </c>
      <c r="H2748" s="48" t="e">
        <f t="shared" si="1468"/>
        <v>#NUM!</v>
      </c>
      <c r="I2748" s="163" t="e">
        <f t="shared" si="1469"/>
        <v>#NUM!</v>
      </c>
      <c r="J2748" s="2"/>
      <c r="K2748" s="2" t="str">
        <f t="shared" si="1470"/>
        <v>-</v>
      </c>
      <c r="L2748" s="2" t="str">
        <f t="shared" si="1471"/>
        <v>-</v>
      </c>
      <c r="M2748" s="2" t="str">
        <f t="shared" si="1472"/>
        <v>-</v>
      </c>
      <c r="O2748" s="2" t="str">
        <f t="shared" si="1473"/>
        <v>-</v>
      </c>
      <c r="AI2748" s="7">
        <f t="shared" si="1474"/>
        <v>0</v>
      </c>
      <c r="AJ2748" s="7">
        <f t="shared" si="1475"/>
        <v>0</v>
      </c>
      <c r="AK2748" s="7">
        <f t="shared" si="1476"/>
        <v>0</v>
      </c>
      <c r="AL2748" s="7">
        <f t="shared" si="1477"/>
        <v>0</v>
      </c>
      <c r="AM2748" s="2" t="str">
        <f t="shared" si="1478"/>
        <v>-</v>
      </c>
      <c r="AN2748" s="2" t="str">
        <f t="shared" si="1479"/>
        <v>-</v>
      </c>
      <c r="AO2748" s="2" t="str">
        <f t="shared" si="1480"/>
        <v>-</v>
      </c>
      <c r="AP2748" s="2" t="str">
        <f t="shared" si="1481"/>
        <v>-</v>
      </c>
      <c r="AR2748" t="str">
        <f t="shared" si="1482"/>
        <v>District 23</v>
      </c>
      <c r="AS2748" t="s">
        <v>2110</v>
      </c>
      <c r="AT2748" s="164">
        <v>1</v>
      </c>
      <c r="AV2748" s="91">
        <v>2</v>
      </c>
      <c r="AW2748" s="93">
        <v>723</v>
      </c>
      <c r="AX2748" s="99">
        <f t="shared" si="1483"/>
        <v>2723</v>
      </c>
      <c r="AZ2748" s="7" t="s">
        <v>1314</v>
      </c>
      <c r="BA2748" t="s">
        <v>3094</v>
      </c>
    </row>
    <row r="2749" spans="1:53" hidden="1" outlineLevel="1">
      <c r="A2749" t="s">
        <v>447</v>
      </c>
      <c r="B2749" t="s">
        <v>2110</v>
      </c>
      <c r="C2749" s="1">
        <f t="shared" si="1467"/>
        <v>0</v>
      </c>
      <c r="D2749" s="7">
        <f>IF(P2749&gt;0,RANK(P2749,(P2749:R2749,S2749:AG2749)),0)</f>
        <v>0</v>
      </c>
      <c r="E2749" s="7">
        <f>IF(Q2749&gt;0,RANK(Q2749,(P2749:R2749,S2749:AG2749)),0)</f>
        <v>0</v>
      </c>
      <c r="F2749" s="7">
        <f>IF(R2749&gt;0,RANK(R2749,(P2749:R2749,S2749:AG2749)),0)</f>
        <v>0</v>
      </c>
      <c r="G2749" s="7">
        <f>IF(S2749&gt;0,RANK(S2749,(P2749:R2749,S2749:AG2749)),0)</f>
        <v>0</v>
      </c>
      <c r="H2749" s="48" t="e">
        <f t="shared" si="1468"/>
        <v>#NUM!</v>
      </c>
      <c r="I2749" s="163" t="e">
        <f t="shared" si="1469"/>
        <v>#NUM!</v>
      </c>
      <c r="J2749" s="2"/>
      <c r="K2749" s="2" t="str">
        <f t="shared" si="1470"/>
        <v>-</v>
      </c>
      <c r="L2749" s="2" t="str">
        <f t="shared" si="1471"/>
        <v>-</v>
      </c>
      <c r="M2749" s="2" t="str">
        <f t="shared" si="1472"/>
        <v>-</v>
      </c>
      <c r="O2749" s="2" t="str">
        <f t="shared" si="1473"/>
        <v>-</v>
      </c>
      <c r="AI2749" s="7">
        <f t="shared" si="1474"/>
        <v>0</v>
      </c>
      <c r="AJ2749" s="7">
        <f t="shared" si="1475"/>
        <v>0</v>
      </c>
      <c r="AK2749" s="7">
        <f t="shared" si="1476"/>
        <v>0</v>
      </c>
      <c r="AL2749" s="7">
        <f t="shared" si="1477"/>
        <v>0</v>
      </c>
      <c r="AM2749" s="2" t="str">
        <f t="shared" si="1478"/>
        <v>-</v>
      </c>
      <c r="AN2749" s="2" t="str">
        <f t="shared" si="1479"/>
        <v>-</v>
      </c>
      <c r="AO2749" s="2" t="str">
        <f t="shared" si="1480"/>
        <v>-</v>
      </c>
      <c r="AP2749" s="2" t="str">
        <f t="shared" si="1481"/>
        <v>-</v>
      </c>
      <c r="AR2749" t="str">
        <f t="shared" si="1482"/>
        <v>District 24</v>
      </c>
      <c r="AS2749" t="s">
        <v>2110</v>
      </c>
      <c r="AT2749" s="164">
        <v>1</v>
      </c>
      <c r="AV2749" s="91">
        <v>2</v>
      </c>
      <c r="AW2749" s="93">
        <v>724</v>
      </c>
      <c r="AX2749" s="99">
        <f t="shared" si="1483"/>
        <v>2724</v>
      </c>
      <c r="AZ2749" s="7" t="s">
        <v>1314</v>
      </c>
      <c r="BA2749" t="s">
        <v>3094</v>
      </c>
    </row>
    <row r="2750" spans="1:53" hidden="1" outlineLevel="1">
      <c r="A2750" t="s">
        <v>1288</v>
      </c>
      <c r="B2750" t="s">
        <v>2110</v>
      </c>
      <c r="C2750" s="1">
        <f t="shared" si="1467"/>
        <v>0</v>
      </c>
      <c r="D2750" s="7">
        <f>IF(P2750&gt;0,RANK(P2750,(P2750:R2750,S2750:AG2750)),0)</f>
        <v>0</v>
      </c>
      <c r="E2750" s="7">
        <f>IF(Q2750&gt;0,RANK(Q2750,(P2750:R2750,S2750:AG2750)),0)</f>
        <v>0</v>
      </c>
      <c r="F2750" s="7">
        <f>IF(R2750&gt;0,RANK(R2750,(P2750:R2750,S2750:AG2750)),0)</f>
        <v>0</v>
      </c>
      <c r="G2750" s="7">
        <f>IF(S2750&gt;0,RANK(S2750,(P2750:R2750,S2750:AG2750)),0)</f>
        <v>0</v>
      </c>
      <c r="H2750" s="48" t="e">
        <f t="shared" si="1468"/>
        <v>#NUM!</v>
      </c>
      <c r="I2750" s="163" t="e">
        <f t="shared" si="1469"/>
        <v>#NUM!</v>
      </c>
      <c r="J2750" s="2"/>
      <c r="K2750" s="2" t="str">
        <f t="shared" si="1470"/>
        <v>-</v>
      </c>
      <c r="L2750" s="2" t="str">
        <f t="shared" si="1471"/>
        <v>-</v>
      </c>
      <c r="M2750" s="2" t="str">
        <f t="shared" si="1472"/>
        <v>-</v>
      </c>
      <c r="O2750" s="2" t="str">
        <f t="shared" si="1473"/>
        <v>-</v>
      </c>
      <c r="AI2750" s="7">
        <f t="shared" si="1474"/>
        <v>0</v>
      </c>
      <c r="AJ2750" s="7">
        <f t="shared" si="1475"/>
        <v>0</v>
      </c>
      <c r="AK2750" s="7">
        <f t="shared" si="1476"/>
        <v>0</v>
      </c>
      <c r="AL2750" s="7">
        <f t="shared" si="1477"/>
        <v>0</v>
      </c>
      <c r="AM2750" s="2" t="str">
        <f t="shared" si="1478"/>
        <v>-</v>
      </c>
      <c r="AN2750" s="2" t="str">
        <f t="shared" si="1479"/>
        <v>-</v>
      </c>
      <c r="AO2750" s="2" t="str">
        <f t="shared" si="1480"/>
        <v>-</v>
      </c>
      <c r="AP2750" s="2" t="str">
        <f t="shared" si="1481"/>
        <v>-</v>
      </c>
      <c r="AR2750" t="str">
        <f t="shared" si="1482"/>
        <v>District 25</v>
      </c>
      <c r="AS2750" t="s">
        <v>2110</v>
      </c>
      <c r="AT2750" s="164">
        <v>1</v>
      </c>
      <c r="AV2750" s="91">
        <v>2</v>
      </c>
      <c r="AW2750" s="93">
        <v>725</v>
      </c>
      <c r="AX2750" s="99">
        <f t="shared" si="1483"/>
        <v>2725</v>
      </c>
      <c r="AZ2750" s="7" t="s">
        <v>1314</v>
      </c>
      <c r="BA2750" t="s">
        <v>3094</v>
      </c>
    </row>
    <row r="2751" spans="1:53" hidden="1" outlineLevel="1">
      <c r="A2751" t="s">
        <v>3147</v>
      </c>
      <c r="B2751" t="s">
        <v>2110</v>
      </c>
      <c r="C2751" s="1">
        <f t="shared" si="1467"/>
        <v>0</v>
      </c>
      <c r="D2751" s="7">
        <f>IF(P2751&gt;0,RANK(P2751,(P2751:R2751,S2751:AG2751)),0)</f>
        <v>0</v>
      </c>
      <c r="E2751" s="7">
        <f>IF(Q2751&gt;0,RANK(Q2751,(P2751:R2751,S2751:AG2751)),0)</f>
        <v>0</v>
      </c>
      <c r="F2751" s="7">
        <f>IF(R2751&gt;0,RANK(R2751,(P2751:R2751,S2751:AG2751)),0)</f>
        <v>0</v>
      </c>
      <c r="G2751" s="7">
        <f>IF(S2751&gt;0,RANK(S2751,(P2751:R2751,S2751:AG2751)),0)</f>
        <v>0</v>
      </c>
      <c r="H2751" s="48" t="e">
        <f t="shared" si="1468"/>
        <v>#NUM!</v>
      </c>
      <c r="I2751" s="163" t="e">
        <f t="shared" si="1469"/>
        <v>#NUM!</v>
      </c>
      <c r="J2751" s="2"/>
      <c r="K2751" s="2" t="str">
        <f t="shared" si="1470"/>
        <v>-</v>
      </c>
      <c r="L2751" s="2" t="str">
        <f t="shared" si="1471"/>
        <v>-</v>
      </c>
      <c r="M2751" s="2" t="str">
        <f t="shared" si="1472"/>
        <v>-</v>
      </c>
      <c r="O2751" s="2" t="str">
        <f t="shared" si="1473"/>
        <v>-</v>
      </c>
      <c r="AI2751" s="7">
        <f t="shared" si="1474"/>
        <v>0</v>
      </c>
      <c r="AJ2751" s="7">
        <f t="shared" si="1475"/>
        <v>0</v>
      </c>
      <c r="AK2751" s="7">
        <f t="shared" si="1476"/>
        <v>0</v>
      </c>
      <c r="AL2751" s="7">
        <f t="shared" si="1477"/>
        <v>0</v>
      </c>
      <c r="AM2751" s="2" t="str">
        <f t="shared" si="1478"/>
        <v>-</v>
      </c>
      <c r="AN2751" s="2" t="str">
        <f t="shared" si="1479"/>
        <v>-</v>
      </c>
      <c r="AO2751" s="2" t="str">
        <f t="shared" si="1480"/>
        <v>-</v>
      </c>
      <c r="AP2751" s="2" t="str">
        <f t="shared" si="1481"/>
        <v>-</v>
      </c>
      <c r="AR2751" t="str">
        <f t="shared" si="1482"/>
        <v>District 26</v>
      </c>
      <c r="AS2751" t="s">
        <v>2110</v>
      </c>
      <c r="AT2751" s="164">
        <v>1</v>
      </c>
      <c r="AV2751" s="91">
        <v>2</v>
      </c>
      <c r="AW2751" s="93">
        <v>726</v>
      </c>
      <c r="AX2751" s="99">
        <f t="shared" si="1483"/>
        <v>2726</v>
      </c>
      <c r="AZ2751" s="7" t="s">
        <v>1314</v>
      </c>
      <c r="BA2751" t="s">
        <v>3094</v>
      </c>
    </row>
    <row r="2752" spans="1:53" hidden="1" outlineLevel="1">
      <c r="A2752" t="s">
        <v>2893</v>
      </c>
      <c r="B2752" t="s">
        <v>2110</v>
      </c>
      <c r="C2752" s="1">
        <f t="shared" si="1467"/>
        <v>0</v>
      </c>
      <c r="D2752" s="7">
        <f>IF(P2752&gt;0,RANK(P2752,(P2752:R2752,S2752:AG2752)),0)</f>
        <v>0</v>
      </c>
      <c r="E2752" s="7">
        <f>IF(Q2752&gt;0,RANK(Q2752,(P2752:R2752,S2752:AG2752)),0)</f>
        <v>0</v>
      </c>
      <c r="F2752" s="7">
        <f>IF(R2752&gt;0,RANK(R2752,(P2752:R2752,S2752:AG2752)),0)</f>
        <v>0</v>
      </c>
      <c r="G2752" s="7">
        <f>IF(S2752&gt;0,RANK(S2752,(P2752:R2752,S2752:AG2752)),0)</f>
        <v>0</v>
      </c>
      <c r="H2752" s="48" t="e">
        <f t="shared" si="1468"/>
        <v>#NUM!</v>
      </c>
      <c r="I2752" s="163" t="e">
        <f t="shared" si="1469"/>
        <v>#NUM!</v>
      </c>
      <c r="J2752" s="2"/>
      <c r="K2752" s="2" t="str">
        <f t="shared" si="1470"/>
        <v>-</v>
      </c>
      <c r="L2752" s="2" t="str">
        <f t="shared" si="1471"/>
        <v>-</v>
      </c>
      <c r="M2752" s="2" t="str">
        <f t="shared" si="1472"/>
        <v>-</v>
      </c>
      <c r="O2752" s="2" t="str">
        <f t="shared" si="1473"/>
        <v>-</v>
      </c>
      <c r="AI2752" s="7">
        <f t="shared" si="1474"/>
        <v>0</v>
      </c>
      <c r="AJ2752" s="7">
        <f t="shared" si="1475"/>
        <v>0</v>
      </c>
      <c r="AK2752" s="7">
        <f t="shared" si="1476"/>
        <v>0</v>
      </c>
      <c r="AL2752" s="7">
        <f t="shared" si="1477"/>
        <v>0</v>
      </c>
      <c r="AM2752" s="2" t="str">
        <f t="shared" si="1478"/>
        <v>-</v>
      </c>
      <c r="AN2752" s="2" t="str">
        <f t="shared" si="1479"/>
        <v>-</v>
      </c>
      <c r="AO2752" s="2" t="str">
        <f t="shared" si="1480"/>
        <v>-</v>
      </c>
      <c r="AP2752" s="2" t="str">
        <f t="shared" si="1481"/>
        <v>-</v>
      </c>
      <c r="AR2752" t="str">
        <f t="shared" si="1482"/>
        <v>District 27</v>
      </c>
      <c r="AS2752" t="s">
        <v>2110</v>
      </c>
      <c r="AT2752" s="164">
        <v>1</v>
      </c>
      <c r="AV2752" s="91">
        <v>2</v>
      </c>
      <c r="AW2752" s="93">
        <v>727</v>
      </c>
      <c r="AX2752" s="99">
        <f t="shared" si="1483"/>
        <v>2727</v>
      </c>
      <c r="AZ2752" s="7" t="s">
        <v>1314</v>
      </c>
      <c r="BA2752" t="s">
        <v>3094</v>
      </c>
    </row>
    <row r="2753" spans="1:53" hidden="1" outlineLevel="1">
      <c r="A2753" t="s">
        <v>640</v>
      </c>
      <c r="B2753" t="s">
        <v>2110</v>
      </c>
      <c r="C2753" s="1">
        <f t="shared" si="1467"/>
        <v>0</v>
      </c>
      <c r="D2753" s="7">
        <f>IF(P2753&gt;0,RANK(P2753,(P2753:R2753,S2753:AG2753)),0)</f>
        <v>0</v>
      </c>
      <c r="E2753" s="7">
        <f>IF(Q2753&gt;0,RANK(Q2753,(P2753:R2753,S2753:AG2753)),0)</f>
        <v>0</v>
      </c>
      <c r="F2753" s="7">
        <f>IF(R2753&gt;0,RANK(R2753,(P2753:R2753,S2753:AG2753)),0)</f>
        <v>0</v>
      </c>
      <c r="G2753" s="7">
        <f>IF(S2753&gt;0,RANK(S2753,(P2753:R2753,S2753:AG2753)),0)</f>
        <v>0</v>
      </c>
      <c r="H2753" s="48" t="e">
        <f t="shared" si="1468"/>
        <v>#NUM!</v>
      </c>
      <c r="I2753" s="163" t="e">
        <f t="shared" si="1469"/>
        <v>#NUM!</v>
      </c>
      <c r="J2753" s="2"/>
      <c r="K2753" s="2" t="str">
        <f t="shared" si="1470"/>
        <v>-</v>
      </c>
      <c r="L2753" s="2" t="str">
        <f t="shared" si="1471"/>
        <v>-</v>
      </c>
      <c r="M2753" s="2" t="str">
        <f t="shared" si="1472"/>
        <v>-</v>
      </c>
      <c r="O2753" s="2" t="str">
        <f t="shared" si="1473"/>
        <v>-</v>
      </c>
      <c r="AI2753" s="7">
        <f t="shared" si="1474"/>
        <v>0</v>
      </c>
      <c r="AJ2753" s="7">
        <f t="shared" si="1475"/>
        <v>0</v>
      </c>
      <c r="AK2753" s="7">
        <f t="shared" si="1476"/>
        <v>0</v>
      </c>
      <c r="AL2753" s="7">
        <f t="shared" si="1477"/>
        <v>0</v>
      </c>
      <c r="AM2753" s="2" t="str">
        <f t="shared" si="1478"/>
        <v>-</v>
      </c>
      <c r="AN2753" s="2" t="str">
        <f t="shared" si="1479"/>
        <v>-</v>
      </c>
      <c r="AO2753" s="2" t="str">
        <f t="shared" si="1480"/>
        <v>-</v>
      </c>
      <c r="AP2753" s="2" t="str">
        <f t="shared" si="1481"/>
        <v>-</v>
      </c>
      <c r="AR2753" t="str">
        <f t="shared" si="1482"/>
        <v>District 28</v>
      </c>
      <c r="AS2753" t="s">
        <v>2110</v>
      </c>
      <c r="AT2753" s="164">
        <v>1</v>
      </c>
      <c r="AV2753" s="91">
        <v>2</v>
      </c>
      <c r="AW2753" s="93">
        <v>728</v>
      </c>
      <c r="AX2753" s="99">
        <f t="shared" si="1483"/>
        <v>2728</v>
      </c>
      <c r="AZ2753" s="7" t="s">
        <v>1314</v>
      </c>
      <c r="BA2753" t="s">
        <v>3094</v>
      </c>
    </row>
    <row r="2754" spans="1:53" hidden="1" outlineLevel="1">
      <c r="A2754" t="s">
        <v>641</v>
      </c>
      <c r="B2754" t="s">
        <v>2110</v>
      </c>
      <c r="C2754" s="1">
        <f t="shared" si="1467"/>
        <v>0</v>
      </c>
      <c r="D2754" s="7">
        <f>IF(P2754&gt;0,RANK(P2754,(P2754:R2754,S2754:AG2754)),0)</f>
        <v>0</v>
      </c>
      <c r="E2754" s="7">
        <f>IF(Q2754&gt;0,RANK(Q2754,(P2754:R2754,S2754:AG2754)),0)</f>
        <v>0</v>
      </c>
      <c r="F2754" s="7">
        <f>IF(R2754&gt;0,RANK(R2754,(P2754:R2754,S2754:AG2754)),0)</f>
        <v>0</v>
      </c>
      <c r="G2754" s="7">
        <f>IF(S2754&gt;0,RANK(S2754,(P2754:R2754,S2754:AG2754)),0)</f>
        <v>0</v>
      </c>
      <c r="H2754" s="48" t="e">
        <f t="shared" si="1468"/>
        <v>#NUM!</v>
      </c>
      <c r="I2754" s="163" t="e">
        <f t="shared" si="1469"/>
        <v>#NUM!</v>
      </c>
      <c r="J2754" s="2"/>
      <c r="K2754" s="2" t="str">
        <f t="shared" si="1470"/>
        <v>-</v>
      </c>
      <c r="L2754" s="2" t="str">
        <f t="shared" si="1471"/>
        <v>-</v>
      </c>
      <c r="M2754" s="2" t="str">
        <f t="shared" si="1472"/>
        <v>-</v>
      </c>
      <c r="O2754" s="2" t="str">
        <f t="shared" si="1473"/>
        <v>-</v>
      </c>
      <c r="AI2754" s="7">
        <f t="shared" si="1474"/>
        <v>0</v>
      </c>
      <c r="AJ2754" s="7">
        <f t="shared" si="1475"/>
        <v>0</v>
      </c>
      <c r="AK2754" s="7">
        <f t="shared" si="1476"/>
        <v>0</v>
      </c>
      <c r="AL2754" s="7">
        <f t="shared" si="1477"/>
        <v>0</v>
      </c>
      <c r="AM2754" s="2" t="str">
        <f t="shared" si="1478"/>
        <v>-</v>
      </c>
      <c r="AN2754" s="2" t="str">
        <f t="shared" si="1479"/>
        <v>-</v>
      </c>
      <c r="AO2754" s="2" t="str">
        <f t="shared" si="1480"/>
        <v>-</v>
      </c>
      <c r="AP2754" s="2" t="str">
        <f t="shared" si="1481"/>
        <v>-</v>
      </c>
      <c r="AR2754" t="str">
        <f t="shared" si="1482"/>
        <v>District 29</v>
      </c>
      <c r="AS2754" t="s">
        <v>2110</v>
      </c>
      <c r="AT2754" s="164">
        <v>1</v>
      </c>
      <c r="AV2754" s="91">
        <v>2</v>
      </c>
      <c r="AW2754" s="93">
        <v>729</v>
      </c>
      <c r="AX2754" s="99">
        <f t="shared" si="1483"/>
        <v>2729</v>
      </c>
      <c r="AZ2754" s="7" t="s">
        <v>1314</v>
      </c>
      <c r="BA2754" t="s">
        <v>3094</v>
      </c>
    </row>
    <row r="2755" spans="1:53" hidden="1" outlineLevel="1">
      <c r="A2755" t="s">
        <v>384</v>
      </c>
      <c r="B2755" t="s">
        <v>2110</v>
      </c>
      <c r="C2755" s="1">
        <f t="shared" si="1467"/>
        <v>0</v>
      </c>
      <c r="D2755" s="7">
        <f>IF(P2755&gt;0,RANK(P2755,(P2755:R2755,S2755:AG2755)),0)</f>
        <v>0</v>
      </c>
      <c r="E2755" s="7">
        <f>IF(Q2755&gt;0,RANK(Q2755,(P2755:R2755,S2755:AG2755)),0)</f>
        <v>0</v>
      </c>
      <c r="F2755" s="7">
        <f>IF(R2755&gt;0,RANK(R2755,(P2755:R2755,S2755:AG2755)),0)</f>
        <v>0</v>
      </c>
      <c r="G2755" s="7">
        <f>IF(S2755&gt;0,RANK(S2755,(P2755:R2755,S2755:AG2755)),0)</f>
        <v>0</v>
      </c>
      <c r="H2755" s="48" t="e">
        <f t="shared" si="1468"/>
        <v>#NUM!</v>
      </c>
      <c r="I2755" s="163" t="e">
        <f t="shared" si="1469"/>
        <v>#NUM!</v>
      </c>
      <c r="J2755" s="2"/>
      <c r="K2755" s="2" t="str">
        <f t="shared" si="1470"/>
        <v>-</v>
      </c>
      <c r="L2755" s="2" t="str">
        <f t="shared" si="1471"/>
        <v>-</v>
      </c>
      <c r="M2755" s="2" t="str">
        <f t="shared" si="1472"/>
        <v>-</v>
      </c>
      <c r="O2755" s="2" t="str">
        <f t="shared" si="1473"/>
        <v>-</v>
      </c>
      <c r="AI2755" s="7">
        <f t="shared" si="1474"/>
        <v>0</v>
      </c>
      <c r="AJ2755" s="7">
        <f t="shared" si="1475"/>
        <v>0</v>
      </c>
      <c r="AK2755" s="7">
        <f t="shared" si="1476"/>
        <v>0</v>
      </c>
      <c r="AL2755" s="7">
        <f t="shared" si="1477"/>
        <v>0</v>
      </c>
      <c r="AM2755" s="2" t="str">
        <f t="shared" si="1478"/>
        <v>-</v>
      </c>
      <c r="AN2755" s="2" t="str">
        <f t="shared" si="1479"/>
        <v>-</v>
      </c>
      <c r="AO2755" s="2" t="str">
        <f t="shared" si="1480"/>
        <v>-</v>
      </c>
      <c r="AP2755" s="2" t="str">
        <f t="shared" si="1481"/>
        <v>-</v>
      </c>
      <c r="AR2755" t="str">
        <f t="shared" si="1482"/>
        <v>District 30</v>
      </c>
      <c r="AS2755" t="s">
        <v>2110</v>
      </c>
      <c r="AT2755" s="164">
        <v>1</v>
      </c>
      <c r="AV2755" s="91">
        <v>2</v>
      </c>
      <c r="AW2755" s="93">
        <v>730</v>
      </c>
      <c r="AX2755" s="99">
        <f t="shared" si="1483"/>
        <v>2730</v>
      </c>
      <c r="AZ2755" s="7" t="s">
        <v>1314</v>
      </c>
      <c r="BA2755" t="s">
        <v>3094</v>
      </c>
    </row>
    <row r="2756" spans="1:53" hidden="1" outlineLevel="1">
      <c r="A2756" t="s">
        <v>1375</v>
      </c>
      <c r="B2756" t="s">
        <v>2110</v>
      </c>
      <c r="C2756" s="1">
        <f t="shared" si="1467"/>
        <v>0</v>
      </c>
      <c r="D2756" s="7">
        <f>IF(P2756&gt;0,RANK(P2756,(P2756:R2756,S2756:AG2756)),0)</f>
        <v>0</v>
      </c>
      <c r="E2756" s="7">
        <f>IF(Q2756&gt;0,RANK(Q2756,(P2756:R2756,S2756:AG2756)),0)</f>
        <v>0</v>
      </c>
      <c r="F2756" s="7">
        <f>IF(R2756&gt;0,RANK(R2756,(P2756:R2756,S2756:AG2756)),0)</f>
        <v>0</v>
      </c>
      <c r="G2756" s="7">
        <f>IF(S2756&gt;0,RANK(S2756,(P2756:R2756,S2756:AG2756)),0)</f>
        <v>0</v>
      </c>
      <c r="H2756" s="48" t="e">
        <f t="shared" si="1468"/>
        <v>#NUM!</v>
      </c>
      <c r="I2756" s="163" t="e">
        <f t="shared" si="1469"/>
        <v>#NUM!</v>
      </c>
      <c r="J2756" s="2"/>
      <c r="K2756" s="2" t="str">
        <f t="shared" si="1470"/>
        <v>-</v>
      </c>
      <c r="L2756" s="2" t="str">
        <f t="shared" si="1471"/>
        <v>-</v>
      </c>
      <c r="M2756" s="2" t="str">
        <f t="shared" si="1472"/>
        <v>-</v>
      </c>
      <c r="O2756" s="2" t="str">
        <f t="shared" si="1473"/>
        <v>-</v>
      </c>
      <c r="AI2756" s="7">
        <f t="shared" si="1474"/>
        <v>0</v>
      </c>
      <c r="AJ2756" s="7">
        <f t="shared" si="1475"/>
        <v>0</v>
      </c>
      <c r="AK2756" s="7">
        <f t="shared" si="1476"/>
        <v>0</v>
      </c>
      <c r="AL2756" s="7">
        <f t="shared" si="1477"/>
        <v>0</v>
      </c>
      <c r="AM2756" s="2" t="str">
        <f t="shared" si="1478"/>
        <v>-</v>
      </c>
      <c r="AN2756" s="2" t="str">
        <f t="shared" si="1479"/>
        <v>-</v>
      </c>
      <c r="AO2756" s="2" t="str">
        <f t="shared" si="1480"/>
        <v>-</v>
      </c>
      <c r="AP2756" s="2" t="str">
        <f t="shared" si="1481"/>
        <v>-</v>
      </c>
      <c r="AR2756" t="str">
        <f t="shared" si="1482"/>
        <v>District 31</v>
      </c>
      <c r="AS2756" t="s">
        <v>2110</v>
      </c>
      <c r="AT2756" s="164">
        <v>1</v>
      </c>
      <c r="AV2756" s="91">
        <v>2</v>
      </c>
      <c r="AW2756" s="93">
        <v>731</v>
      </c>
      <c r="AX2756" s="99">
        <f t="shared" si="1483"/>
        <v>2731</v>
      </c>
      <c r="AZ2756" s="7" t="s">
        <v>1314</v>
      </c>
      <c r="BA2756" t="s">
        <v>3094</v>
      </c>
    </row>
    <row r="2757" spans="1:53" hidden="1" outlineLevel="1">
      <c r="A2757" t="s">
        <v>2502</v>
      </c>
      <c r="B2757" t="s">
        <v>2110</v>
      </c>
      <c r="C2757" s="1">
        <f t="shared" si="1467"/>
        <v>0</v>
      </c>
      <c r="D2757" s="7">
        <f>IF(P2757&gt;0,RANK(P2757,(P2757:R2757,S2757:AG2757)),0)</f>
        <v>0</v>
      </c>
      <c r="E2757" s="7">
        <f>IF(Q2757&gt;0,RANK(Q2757,(P2757:R2757,S2757:AG2757)),0)</f>
        <v>0</v>
      </c>
      <c r="F2757" s="7">
        <f>IF(R2757&gt;0,RANK(R2757,(P2757:R2757,S2757:AG2757)),0)</f>
        <v>0</v>
      </c>
      <c r="G2757" s="7">
        <f>IF(S2757&gt;0,RANK(S2757,(P2757:R2757,S2757:AG2757)),0)</f>
        <v>0</v>
      </c>
      <c r="H2757" s="48" t="e">
        <f t="shared" si="1468"/>
        <v>#NUM!</v>
      </c>
      <c r="I2757" s="163" t="e">
        <f t="shared" si="1469"/>
        <v>#NUM!</v>
      </c>
      <c r="J2757" s="2"/>
      <c r="K2757" s="2" t="str">
        <f t="shared" si="1470"/>
        <v>-</v>
      </c>
      <c r="L2757" s="2" t="str">
        <f t="shared" si="1471"/>
        <v>-</v>
      </c>
      <c r="M2757" s="2" t="str">
        <f t="shared" si="1472"/>
        <v>-</v>
      </c>
      <c r="O2757" s="2" t="str">
        <f t="shared" si="1473"/>
        <v>-</v>
      </c>
      <c r="AI2757" s="7">
        <f t="shared" si="1474"/>
        <v>0</v>
      </c>
      <c r="AJ2757" s="7">
        <f t="shared" si="1475"/>
        <v>0</v>
      </c>
      <c r="AK2757" s="7">
        <f t="shared" si="1476"/>
        <v>0</v>
      </c>
      <c r="AL2757" s="7">
        <f t="shared" si="1477"/>
        <v>0</v>
      </c>
      <c r="AM2757" s="2" t="str">
        <f t="shared" si="1478"/>
        <v>-</v>
      </c>
      <c r="AN2757" s="2" t="str">
        <f t="shared" si="1479"/>
        <v>-</v>
      </c>
      <c r="AO2757" s="2" t="str">
        <f t="shared" si="1480"/>
        <v>-</v>
      </c>
      <c r="AP2757" s="2" t="str">
        <f t="shared" si="1481"/>
        <v>-</v>
      </c>
      <c r="AR2757" t="str">
        <f t="shared" si="1482"/>
        <v>District 32</v>
      </c>
      <c r="AS2757" t="s">
        <v>2110</v>
      </c>
      <c r="AT2757" s="164">
        <v>1</v>
      </c>
      <c r="AV2757" s="91">
        <v>2</v>
      </c>
      <c r="AW2757" s="93">
        <v>732</v>
      </c>
      <c r="AX2757" s="99">
        <f t="shared" si="1483"/>
        <v>2732</v>
      </c>
      <c r="AZ2757" s="7" t="s">
        <v>1314</v>
      </c>
      <c r="BA2757" t="s">
        <v>3094</v>
      </c>
    </row>
    <row r="2758" spans="1:53" hidden="1" outlineLevel="1">
      <c r="A2758" t="s">
        <v>3065</v>
      </c>
      <c r="B2758" t="s">
        <v>2110</v>
      </c>
      <c r="C2758" s="1">
        <f t="shared" si="1467"/>
        <v>0</v>
      </c>
      <c r="D2758" s="7">
        <f>IF(P2758&gt;0,RANK(P2758,(P2758:R2758,S2758:AG2758)),0)</f>
        <v>0</v>
      </c>
      <c r="E2758" s="7">
        <f>IF(Q2758&gt;0,RANK(Q2758,(P2758:R2758,S2758:AG2758)),0)</f>
        <v>0</v>
      </c>
      <c r="F2758" s="7">
        <f>IF(R2758&gt;0,RANK(R2758,(P2758:R2758,S2758:AG2758)),0)</f>
        <v>0</v>
      </c>
      <c r="G2758" s="7">
        <f>IF(S2758&gt;0,RANK(S2758,(P2758:R2758,S2758:AG2758)),0)</f>
        <v>0</v>
      </c>
      <c r="H2758" s="48" t="e">
        <f t="shared" si="1468"/>
        <v>#NUM!</v>
      </c>
      <c r="I2758" s="163" t="e">
        <f t="shared" si="1469"/>
        <v>#NUM!</v>
      </c>
      <c r="J2758" s="2"/>
      <c r="K2758" s="2" t="str">
        <f t="shared" si="1470"/>
        <v>-</v>
      </c>
      <c r="L2758" s="2" t="str">
        <f t="shared" si="1471"/>
        <v>-</v>
      </c>
      <c r="M2758" s="2" t="str">
        <f t="shared" si="1472"/>
        <v>-</v>
      </c>
      <c r="O2758" s="2" t="str">
        <f t="shared" si="1473"/>
        <v>-</v>
      </c>
      <c r="AI2758" s="7">
        <f t="shared" si="1474"/>
        <v>0</v>
      </c>
      <c r="AJ2758" s="7">
        <f t="shared" si="1475"/>
        <v>0</v>
      </c>
      <c r="AK2758" s="7">
        <f t="shared" si="1476"/>
        <v>0</v>
      </c>
      <c r="AL2758" s="7">
        <f t="shared" si="1477"/>
        <v>0</v>
      </c>
      <c r="AM2758" s="2" t="str">
        <f t="shared" si="1478"/>
        <v>-</v>
      </c>
      <c r="AN2758" s="2" t="str">
        <f t="shared" si="1479"/>
        <v>-</v>
      </c>
      <c r="AO2758" s="2" t="str">
        <f t="shared" si="1480"/>
        <v>-</v>
      </c>
      <c r="AP2758" s="2" t="str">
        <f t="shared" si="1481"/>
        <v>-</v>
      </c>
      <c r="AR2758" t="str">
        <f t="shared" si="1482"/>
        <v>District 33</v>
      </c>
      <c r="AS2758" t="s">
        <v>2110</v>
      </c>
      <c r="AT2758" s="164">
        <v>1</v>
      </c>
      <c r="AV2758" s="91">
        <v>2</v>
      </c>
      <c r="AW2758" s="93">
        <v>733</v>
      </c>
      <c r="AX2758" s="99">
        <f t="shared" si="1483"/>
        <v>2733</v>
      </c>
      <c r="AZ2758" s="7" t="s">
        <v>1314</v>
      </c>
      <c r="BA2758" t="s">
        <v>3094</v>
      </c>
    </row>
    <row r="2759" spans="1:53" hidden="1" outlineLevel="1">
      <c r="A2759" t="s">
        <v>2287</v>
      </c>
      <c r="B2759" t="s">
        <v>2110</v>
      </c>
      <c r="C2759" s="1">
        <f t="shared" si="1467"/>
        <v>0</v>
      </c>
      <c r="D2759" s="7">
        <f>IF(P2759&gt;0,RANK(P2759,(P2759:R2759,S2759:AG2759)),0)</f>
        <v>0</v>
      </c>
      <c r="E2759" s="7">
        <f>IF(Q2759&gt;0,RANK(Q2759,(P2759:R2759,S2759:AG2759)),0)</f>
        <v>0</v>
      </c>
      <c r="F2759" s="7">
        <f>IF(R2759&gt;0,RANK(R2759,(P2759:R2759,S2759:AG2759)),0)</f>
        <v>0</v>
      </c>
      <c r="G2759" s="7">
        <f>IF(S2759&gt;0,RANK(S2759,(P2759:R2759,S2759:AG2759)),0)</f>
        <v>0</v>
      </c>
      <c r="H2759" s="48" t="e">
        <f t="shared" si="1468"/>
        <v>#NUM!</v>
      </c>
      <c r="I2759" s="163" t="e">
        <f t="shared" si="1469"/>
        <v>#NUM!</v>
      </c>
      <c r="J2759" s="2"/>
      <c r="K2759" s="2" t="str">
        <f t="shared" si="1470"/>
        <v>-</v>
      </c>
      <c r="L2759" s="2" t="str">
        <f t="shared" si="1471"/>
        <v>-</v>
      </c>
      <c r="M2759" s="2" t="str">
        <f t="shared" si="1472"/>
        <v>-</v>
      </c>
      <c r="O2759" s="2" t="str">
        <f t="shared" si="1473"/>
        <v>-</v>
      </c>
      <c r="AI2759" s="7">
        <f t="shared" si="1474"/>
        <v>0</v>
      </c>
      <c r="AJ2759" s="7">
        <f t="shared" si="1475"/>
        <v>0</v>
      </c>
      <c r="AK2759" s="7">
        <f t="shared" si="1476"/>
        <v>0</v>
      </c>
      <c r="AL2759" s="7">
        <f t="shared" si="1477"/>
        <v>0</v>
      </c>
      <c r="AM2759" s="2" t="str">
        <f t="shared" si="1478"/>
        <v>-</v>
      </c>
      <c r="AN2759" s="2" t="str">
        <f t="shared" si="1479"/>
        <v>-</v>
      </c>
      <c r="AO2759" s="2" t="str">
        <f t="shared" si="1480"/>
        <v>-</v>
      </c>
      <c r="AP2759" s="2" t="str">
        <f t="shared" si="1481"/>
        <v>-</v>
      </c>
      <c r="AR2759" t="str">
        <f t="shared" si="1482"/>
        <v>District 34</v>
      </c>
      <c r="AS2759" t="s">
        <v>2110</v>
      </c>
      <c r="AT2759" s="164">
        <v>1</v>
      </c>
      <c r="AV2759" s="91">
        <v>2</v>
      </c>
      <c r="AW2759" s="93">
        <v>734</v>
      </c>
      <c r="AX2759" s="99">
        <f t="shared" si="1483"/>
        <v>2734</v>
      </c>
      <c r="AZ2759" s="7" t="s">
        <v>1314</v>
      </c>
      <c r="BA2759" t="s">
        <v>3094</v>
      </c>
    </row>
    <row r="2760" spans="1:53" hidden="1" outlineLevel="1">
      <c r="A2760" t="s">
        <v>1910</v>
      </c>
      <c r="B2760" t="s">
        <v>2110</v>
      </c>
      <c r="C2760" s="1">
        <f t="shared" si="1467"/>
        <v>0</v>
      </c>
      <c r="D2760" s="7">
        <f>IF(P2760&gt;0,RANK(P2760,(P2760:R2760,S2760:AG2760)),0)</f>
        <v>0</v>
      </c>
      <c r="E2760" s="7">
        <f>IF(Q2760&gt;0,RANK(Q2760,(P2760:R2760,S2760:AG2760)),0)</f>
        <v>0</v>
      </c>
      <c r="F2760" s="7">
        <f>IF(R2760&gt;0,RANK(R2760,(P2760:R2760,S2760:AG2760)),0)</f>
        <v>0</v>
      </c>
      <c r="G2760" s="7">
        <f>IF(S2760&gt;0,RANK(S2760,(P2760:R2760,S2760:AG2760)),0)</f>
        <v>0</v>
      </c>
      <c r="H2760" s="48" t="e">
        <f t="shared" si="1468"/>
        <v>#NUM!</v>
      </c>
      <c r="I2760" s="163" t="e">
        <f t="shared" si="1469"/>
        <v>#NUM!</v>
      </c>
      <c r="J2760" s="2"/>
      <c r="K2760" s="2" t="str">
        <f t="shared" si="1470"/>
        <v>-</v>
      </c>
      <c r="L2760" s="2" t="str">
        <f t="shared" si="1471"/>
        <v>-</v>
      </c>
      <c r="M2760" s="2" t="str">
        <f t="shared" si="1472"/>
        <v>-</v>
      </c>
      <c r="O2760" s="2" t="str">
        <f t="shared" si="1473"/>
        <v>-</v>
      </c>
      <c r="AI2760" s="7">
        <f t="shared" si="1474"/>
        <v>0</v>
      </c>
      <c r="AJ2760" s="7">
        <f t="shared" si="1475"/>
        <v>0</v>
      </c>
      <c r="AK2760" s="7">
        <f t="shared" si="1476"/>
        <v>0</v>
      </c>
      <c r="AL2760" s="7">
        <f t="shared" si="1477"/>
        <v>0</v>
      </c>
      <c r="AM2760" s="2" t="str">
        <f t="shared" si="1478"/>
        <v>-</v>
      </c>
      <c r="AN2760" s="2" t="str">
        <f t="shared" si="1479"/>
        <v>-</v>
      </c>
      <c r="AO2760" s="2" t="str">
        <f t="shared" si="1480"/>
        <v>-</v>
      </c>
      <c r="AP2760" s="2" t="str">
        <f t="shared" si="1481"/>
        <v>-</v>
      </c>
      <c r="AR2760" t="str">
        <f t="shared" si="1482"/>
        <v>District 35</v>
      </c>
      <c r="AS2760" t="s">
        <v>2110</v>
      </c>
      <c r="AT2760" s="164">
        <v>1</v>
      </c>
      <c r="AV2760" s="91">
        <v>2</v>
      </c>
      <c r="AW2760" s="93">
        <v>735</v>
      </c>
      <c r="AX2760" s="99">
        <f t="shared" si="1483"/>
        <v>2735</v>
      </c>
      <c r="AZ2760" s="7" t="s">
        <v>1314</v>
      </c>
      <c r="BA2760" t="s">
        <v>3094</v>
      </c>
    </row>
    <row r="2761" spans="1:53" hidden="1" outlineLevel="1">
      <c r="A2761" t="s">
        <v>3281</v>
      </c>
      <c r="B2761" t="s">
        <v>2110</v>
      </c>
      <c r="C2761" s="1">
        <f t="shared" si="1467"/>
        <v>0</v>
      </c>
      <c r="D2761" s="7">
        <f>IF(P2761&gt;0,RANK(P2761,(P2761:R2761,S2761:AG2761)),0)</f>
        <v>0</v>
      </c>
      <c r="E2761" s="7">
        <f>IF(Q2761&gt;0,RANK(Q2761,(P2761:R2761,S2761:AG2761)),0)</f>
        <v>0</v>
      </c>
      <c r="F2761" s="7">
        <f>IF(R2761&gt;0,RANK(R2761,(P2761:R2761,S2761:AG2761)),0)</f>
        <v>0</v>
      </c>
      <c r="G2761" s="7">
        <f>IF(S2761&gt;0,RANK(S2761,(P2761:R2761,S2761:AG2761)),0)</f>
        <v>0</v>
      </c>
      <c r="H2761" s="48" t="e">
        <f t="shared" si="1468"/>
        <v>#NUM!</v>
      </c>
      <c r="I2761" s="163" t="e">
        <f t="shared" si="1469"/>
        <v>#NUM!</v>
      </c>
      <c r="J2761" s="2"/>
      <c r="K2761" s="2" t="str">
        <f t="shared" si="1470"/>
        <v>-</v>
      </c>
      <c r="L2761" s="2" t="str">
        <f t="shared" si="1471"/>
        <v>-</v>
      </c>
      <c r="M2761" s="2" t="str">
        <f t="shared" si="1472"/>
        <v>-</v>
      </c>
      <c r="O2761" s="2" t="str">
        <f t="shared" si="1473"/>
        <v>-</v>
      </c>
      <c r="AI2761" s="7">
        <f t="shared" si="1474"/>
        <v>0</v>
      </c>
      <c r="AJ2761" s="7">
        <f t="shared" si="1475"/>
        <v>0</v>
      </c>
      <c r="AK2761" s="7">
        <f t="shared" si="1476"/>
        <v>0</v>
      </c>
      <c r="AL2761" s="7">
        <f t="shared" si="1477"/>
        <v>0</v>
      </c>
      <c r="AM2761" s="2" t="str">
        <f t="shared" si="1478"/>
        <v>-</v>
      </c>
      <c r="AN2761" s="2" t="str">
        <f t="shared" si="1479"/>
        <v>-</v>
      </c>
      <c r="AO2761" s="2" t="str">
        <f t="shared" si="1480"/>
        <v>-</v>
      </c>
      <c r="AP2761" s="2" t="str">
        <f t="shared" si="1481"/>
        <v>-</v>
      </c>
      <c r="AR2761" t="str">
        <f t="shared" si="1482"/>
        <v>District 36</v>
      </c>
      <c r="AS2761" t="s">
        <v>2110</v>
      </c>
      <c r="AT2761" s="164">
        <v>1</v>
      </c>
      <c r="AV2761" s="91">
        <v>2</v>
      </c>
      <c r="AW2761" s="93">
        <v>736</v>
      </c>
      <c r="AX2761" s="99">
        <f t="shared" si="1483"/>
        <v>2736</v>
      </c>
      <c r="AZ2761" s="7" t="s">
        <v>1314</v>
      </c>
      <c r="BA2761" t="s">
        <v>3094</v>
      </c>
    </row>
    <row r="2762" spans="1:53" hidden="1" outlineLevel="1">
      <c r="A2762" t="s">
        <v>3224</v>
      </c>
      <c r="B2762" t="s">
        <v>2110</v>
      </c>
      <c r="C2762" s="1">
        <f t="shared" si="1467"/>
        <v>0</v>
      </c>
      <c r="D2762" s="7">
        <f>IF(P2762&gt;0,RANK(P2762,(P2762:R2762,S2762:AG2762)),0)</f>
        <v>0</v>
      </c>
      <c r="E2762" s="7">
        <f>IF(Q2762&gt;0,RANK(Q2762,(P2762:R2762,S2762:AG2762)),0)</f>
        <v>0</v>
      </c>
      <c r="F2762" s="7">
        <f>IF(R2762&gt;0,RANK(R2762,(P2762:R2762,S2762:AG2762)),0)</f>
        <v>0</v>
      </c>
      <c r="G2762" s="7">
        <f>IF(S2762&gt;0,RANK(S2762,(P2762:R2762,S2762:AG2762)),0)</f>
        <v>0</v>
      </c>
      <c r="H2762" s="48" t="e">
        <f t="shared" si="1468"/>
        <v>#NUM!</v>
      </c>
      <c r="I2762" s="163" t="e">
        <f t="shared" si="1469"/>
        <v>#NUM!</v>
      </c>
      <c r="J2762" s="2"/>
      <c r="K2762" s="2" t="str">
        <f t="shared" si="1470"/>
        <v>-</v>
      </c>
      <c r="L2762" s="2" t="str">
        <f t="shared" si="1471"/>
        <v>-</v>
      </c>
      <c r="M2762" s="2" t="str">
        <f t="shared" si="1472"/>
        <v>-</v>
      </c>
      <c r="O2762" s="2" t="str">
        <f t="shared" si="1473"/>
        <v>-</v>
      </c>
      <c r="AI2762" s="7">
        <f t="shared" si="1474"/>
        <v>0</v>
      </c>
      <c r="AJ2762" s="7">
        <f t="shared" si="1475"/>
        <v>0</v>
      </c>
      <c r="AK2762" s="7">
        <f t="shared" si="1476"/>
        <v>0</v>
      </c>
      <c r="AL2762" s="7">
        <f t="shared" si="1477"/>
        <v>0</v>
      </c>
      <c r="AM2762" s="2" t="str">
        <f t="shared" si="1478"/>
        <v>-</v>
      </c>
      <c r="AN2762" s="2" t="str">
        <f t="shared" si="1479"/>
        <v>-</v>
      </c>
      <c r="AO2762" s="2" t="str">
        <f t="shared" si="1480"/>
        <v>-</v>
      </c>
      <c r="AP2762" s="2" t="str">
        <f t="shared" si="1481"/>
        <v>-</v>
      </c>
      <c r="AR2762" t="str">
        <f t="shared" si="1482"/>
        <v>District 37</v>
      </c>
      <c r="AS2762" t="s">
        <v>2110</v>
      </c>
      <c r="AT2762" s="164">
        <v>1</v>
      </c>
      <c r="AV2762" s="91">
        <v>2</v>
      </c>
      <c r="AW2762" s="93">
        <v>737</v>
      </c>
      <c r="AX2762" s="99">
        <f t="shared" si="1483"/>
        <v>2737</v>
      </c>
      <c r="AZ2762" s="7" t="s">
        <v>1314</v>
      </c>
      <c r="BA2762" t="s">
        <v>3094</v>
      </c>
    </row>
    <row r="2763" spans="1:53" hidden="1" outlineLevel="1">
      <c r="A2763" t="s">
        <v>2894</v>
      </c>
      <c r="B2763" t="s">
        <v>2110</v>
      </c>
      <c r="C2763" s="1">
        <f t="shared" si="1467"/>
        <v>0</v>
      </c>
      <c r="D2763" s="7">
        <f>IF(P2763&gt;0,RANK(P2763,(P2763:R2763,S2763:AG2763)),0)</f>
        <v>0</v>
      </c>
      <c r="E2763" s="7">
        <f>IF(Q2763&gt;0,RANK(Q2763,(P2763:R2763,S2763:AG2763)),0)</f>
        <v>0</v>
      </c>
      <c r="F2763" s="7">
        <f>IF(R2763&gt;0,RANK(R2763,(P2763:R2763,S2763:AG2763)),0)</f>
        <v>0</v>
      </c>
      <c r="G2763" s="7">
        <f>IF(S2763&gt;0,RANK(S2763,(P2763:R2763,S2763:AG2763)),0)</f>
        <v>0</v>
      </c>
      <c r="H2763" s="48" t="e">
        <f t="shared" si="1468"/>
        <v>#NUM!</v>
      </c>
      <c r="I2763" s="163" t="e">
        <f t="shared" si="1469"/>
        <v>#NUM!</v>
      </c>
      <c r="J2763" s="2"/>
      <c r="K2763" s="2" t="str">
        <f t="shared" si="1470"/>
        <v>-</v>
      </c>
      <c r="L2763" s="2" t="str">
        <f t="shared" si="1471"/>
        <v>-</v>
      </c>
      <c r="M2763" s="2" t="str">
        <f t="shared" si="1472"/>
        <v>-</v>
      </c>
      <c r="O2763" s="2" t="str">
        <f t="shared" si="1473"/>
        <v>-</v>
      </c>
      <c r="AI2763" s="7">
        <f t="shared" si="1474"/>
        <v>0</v>
      </c>
      <c r="AJ2763" s="7">
        <f t="shared" si="1475"/>
        <v>0</v>
      </c>
      <c r="AK2763" s="7">
        <f t="shared" si="1476"/>
        <v>0</v>
      </c>
      <c r="AL2763" s="7">
        <f t="shared" si="1477"/>
        <v>0</v>
      </c>
      <c r="AM2763" s="2" t="str">
        <f t="shared" si="1478"/>
        <v>-</v>
      </c>
      <c r="AN2763" s="2" t="str">
        <f t="shared" si="1479"/>
        <v>-</v>
      </c>
      <c r="AO2763" s="2" t="str">
        <f t="shared" si="1480"/>
        <v>-</v>
      </c>
      <c r="AP2763" s="2" t="str">
        <f t="shared" si="1481"/>
        <v>-</v>
      </c>
      <c r="AR2763" t="str">
        <f t="shared" si="1482"/>
        <v>District 38</v>
      </c>
      <c r="AS2763" t="s">
        <v>2110</v>
      </c>
      <c r="AT2763" s="164">
        <v>1</v>
      </c>
      <c r="AV2763" s="91">
        <v>2</v>
      </c>
      <c r="AW2763" s="93">
        <v>738</v>
      </c>
      <c r="AX2763" s="99">
        <f t="shared" si="1483"/>
        <v>2738</v>
      </c>
      <c r="AZ2763" s="7" t="s">
        <v>1314</v>
      </c>
      <c r="BA2763" t="s">
        <v>3094</v>
      </c>
    </row>
    <row r="2764" spans="1:53" hidden="1" outlineLevel="1">
      <c r="A2764" t="s">
        <v>732</v>
      </c>
      <c r="B2764" t="s">
        <v>2110</v>
      </c>
      <c r="C2764" s="1">
        <f t="shared" si="1467"/>
        <v>0</v>
      </c>
      <c r="D2764" s="7">
        <f>IF(P2764&gt;0,RANK(P2764,(P2764:R2764,S2764:AG2764)),0)</f>
        <v>0</v>
      </c>
      <c r="E2764" s="7">
        <f>IF(Q2764&gt;0,RANK(Q2764,(P2764:R2764,S2764:AG2764)),0)</f>
        <v>0</v>
      </c>
      <c r="F2764" s="7">
        <f>IF(R2764&gt;0,RANK(R2764,(P2764:R2764,S2764:AG2764)),0)</f>
        <v>0</v>
      </c>
      <c r="G2764" s="7">
        <f>IF(S2764&gt;0,RANK(S2764,(P2764:R2764,S2764:AG2764)),0)</f>
        <v>0</v>
      </c>
      <c r="H2764" s="48" t="e">
        <f t="shared" si="1468"/>
        <v>#NUM!</v>
      </c>
      <c r="I2764" s="163" t="e">
        <f t="shared" si="1469"/>
        <v>#NUM!</v>
      </c>
      <c r="J2764" s="2"/>
      <c r="K2764" s="2" t="str">
        <f t="shared" si="1470"/>
        <v>-</v>
      </c>
      <c r="L2764" s="2" t="str">
        <f t="shared" si="1471"/>
        <v>-</v>
      </c>
      <c r="M2764" s="2" t="str">
        <f t="shared" si="1472"/>
        <v>-</v>
      </c>
      <c r="O2764" s="2" t="str">
        <f t="shared" si="1473"/>
        <v>-</v>
      </c>
      <c r="AI2764" s="7">
        <f t="shared" si="1474"/>
        <v>0</v>
      </c>
      <c r="AJ2764" s="7">
        <f t="shared" si="1475"/>
        <v>0</v>
      </c>
      <c r="AK2764" s="7">
        <f t="shared" si="1476"/>
        <v>0</v>
      </c>
      <c r="AL2764" s="7">
        <f t="shared" si="1477"/>
        <v>0</v>
      </c>
      <c r="AM2764" s="2" t="str">
        <f t="shared" si="1478"/>
        <v>-</v>
      </c>
      <c r="AN2764" s="2" t="str">
        <f t="shared" si="1479"/>
        <v>-</v>
      </c>
      <c r="AO2764" s="2" t="str">
        <f t="shared" si="1480"/>
        <v>-</v>
      </c>
      <c r="AP2764" s="2" t="str">
        <f t="shared" si="1481"/>
        <v>-</v>
      </c>
      <c r="AR2764" t="str">
        <f t="shared" si="1482"/>
        <v>District 39</v>
      </c>
      <c r="AS2764" t="s">
        <v>2110</v>
      </c>
      <c r="AT2764" s="164">
        <v>1</v>
      </c>
      <c r="AV2764" s="91">
        <v>2</v>
      </c>
      <c r="AW2764" s="93">
        <v>739</v>
      </c>
      <c r="AX2764" s="99">
        <f t="shared" si="1483"/>
        <v>2739</v>
      </c>
      <c r="AZ2764" s="7" t="s">
        <v>1314</v>
      </c>
      <c r="BA2764" t="s">
        <v>3094</v>
      </c>
    </row>
    <row r="2765" spans="1:53" hidden="1" outlineLevel="1">
      <c r="A2765" t="s">
        <v>2592</v>
      </c>
      <c r="B2765" t="s">
        <v>2110</v>
      </c>
      <c r="C2765" s="1">
        <f t="shared" si="1467"/>
        <v>0</v>
      </c>
      <c r="D2765" s="7">
        <f>IF(P2765&gt;0,RANK(P2765,(P2765:R2765,S2765:AG2765)),0)</f>
        <v>0</v>
      </c>
      <c r="E2765" s="7">
        <f>IF(Q2765&gt;0,RANK(Q2765,(P2765:R2765,S2765:AG2765)),0)</f>
        <v>0</v>
      </c>
      <c r="F2765" s="7">
        <f>IF(R2765&gt;0,RANK(R2765,(P2765:R2765,S2765:AG2765)),0)</f>
        <v>0</v>
      </c>
      <c r="G2765" s="7">
        <f>IF(S2765&gt;0,RANK(S2765,(P2765:R2765,S2765:AG2765)),0)</f>
        <v>0</v>
      </c>
      <c r="H2765" s="48" t="e">
        <f t="shared" si="1468"/>
        <v>#NUM!</v>
      </c>
      <c r="I2765" s="163" t="e">
        <f t="shared" si="1469"/>
        <v>#NUM!</v>
      </c>
      <c r="J2765" s="2"/>
      <c r="K2765" s="2" t="str">
        <f t="shared" si="1470"/>
        <v>-</v>
      </c>
      <c r="L2765" s="2" t="str">
        <f t="shared" si="1471"/>
        <v>-</v>
      </c>
      <c r="M2765" s="2" t="str">
        <f t="shared" si="1472"/>
        <v>-</v>
      </c>
      <c r="O2765" s="2" t="str">
        <f t="shared" si="1473"/>
        <v>-</v>
      </c>
      <c r="AE2765" s="1">
        <f>SUM(AE2725:AE2764)</f>
        <v>0</v>
      </c>
      <c r="AI2765" s="7">
        <f t="shared" si="1474"/>
        <v>0</v>
      </c>
      <c r="AJ2765" s="7">
        <f t="shared" si="1475"/>
        <v>0</v>
      </c>
      <c r="AK2765" s="7">
        <f t="shared" si="1476"/>
        <v>0</v>
      </c>
      <c r="AL2765" s="7">
        <f t="shared" si="1477"/>
        <v>0</v>
      </c>
      <c r="AM2765" s="2" t="str">
        <f t="shared" si="1478"/>
        <v>-</v>
      </c>
      <c r="AN2765" s="2" t="str">
        <f t="shared" si="1479"/>
        <v>-</v>
      </c>
      <c r="AO2765" s="2" t="str">
        <f t="shared" si="1480"/>
        <v>-</v>
      </c>
      <c r="AP2765" s="2" t="str">
        <f t="shared" si="1481"/>
        <v>-</v>
      </c>
      <c r="AR2765" t="str">
        <f t="shared" si="1482"/>
        <v>District 40</v>
      </c>
      <c r="AS2765" t="s">
        <v>2110</v>
      </c>
      <c r="AT2765" s="164">
        <v>1</v>
      </c>
      <c r="AV2765" s="91">
        <v>2</v>
      </c>
      <c r="AW2765" s="93">
        <v>740</v>
      </c>
      <c r="AX2765" s="99">
        <f t="shared" si="1483"/>
        <v>2740</v>
      </c>
      <c r="AZ2765" s="7" t="s">
        <v>1314</v>
      </c>
      <c r="BA2765" t="s">
        <v>3094</v>
      </c>
    </row>
    <row r="2766" spans="1:53" collapsed="1">
      <c r="A2766" t="s">
        <v>391</v>
      </c>
      <c r="B2766" t="s">
        <v>1136</v>
      </c>
      <c r="C2766" s="1">
        <f>SUM(P2766:AG2766)</f>
        <v>14130</v>
      </c>
      <c r="D2766" s="7">
        <f>IF(P2766&gt;0,RANK(P2766,(P2766:R2766,S2766:AG2766)),0)</f>
        <v>0</v>
      </c>
      <c r="E2766" s="7">
        <f>IF(Q2766&gt;0,RANK(Q2766,(P2766:R2766,S2766:AG2766)),0)</f>
        <v>4</v>
      </c>
      <c r="F2766" s="7">
        <f>IF(R2766&gt;0,RANK(R2766,(P2766:R2766,S2766:AG2766)),0)</f>
        <v>1</v>
      </c>
      <c r="G2766" s="7">
        <f>IF(S2766&gt;0,RANK(S2766,(P2766:R2766,S2766:AG2766)),0)</f>
        <v>3</v>
      </c>
      <c r="H2766" s="48">
        <f t="shared" si="1468"/>
        <v>300</v>
      </c>
      <c r="I2766" s="163">
        <f t="shared" si="1469"/>
        <v>2.1231422505307854E-2</v>
      </c>
      <c r="J2766" s="2"/>
      <c r="K2766" s="2">
        <f t="shared" si="1470"/>
        <v>0</v>
      </c>
      <c r="L2766" s="2">
        <f t="shared" si="1471"/>
        <v>0.13290870488322717</v>
      </c>
      <c r="M2766" s="2">
        <f t="shared" si="1472"/>
        <v>0.32229299363057323</v>
      </c>
      <c r="N2766" s="2">
        <f>IF($C2766=0,"-",S2766/$C2766)</f>
        <v>0.2413305024769993</v>
      </c>
      <c r="O2766" s="2">
        <f>IF(C2766=0,"-",(1-K2766-L2766-M2766-N2766))</f>
        <v>0.3034677990092004</v>
      </c>
      <c r="Q2766" s="149">
        <v>1878</v>
      </c>
      <c r="R2766" s="149">
        <v>4554</v>
      </c>
      <c r="S2766" s="149">
        <v>3410</v>
      </c>
      <c r="T2766" s="149">
        <v>4254</v>
      </c>
      <c r="Y2766" s="149">
        <v>34</v>
      </c>
      <c r="AI2766" s="7">
        <f t="shared" si="1474"/>
        <v>2</v>
      </c>
      <c r="AJ2766" s="7">
        <f t="shared" si="1475"/>
        <v>0</v>
      </c>
      <c r="AK2766" s="7">
        <f t="shared" si="1476"/>
        <v>0</v>
      </c>
      <c r="AL2766" s="7">
        <f t="shared" si="1477"/>
        <v>0</v>
      </c>
      <c r="AM2766" s="2">
        <f t="shared" si="1478"/>
        <v>0.30106157112526538</v>
      </c>
      <c r="AN2766" s="2">
        <f t="shared" si="1479"/>
        <v>0</v>
      </c>
      <c r="AO2766" s="2">
        <f t="shared" si="1480"/>
        <v>0</v>
      </c>
      <c r="AP2766" s="2">
        <f t="shared" si="1481"/>
        <v>0</v>
      </c>
      <c r="AR2766" t="str">
        <f t="shared" si="1482"/>
        <v>Alaska</v>
      </c>
      <c r="AS2766" t="s">
        <v>1136</v>
      </c>
      <c r="AV2766" s="91">
        <v>2</v>
      </c>
      <c r="AW2766" s="93"/>
      <c r="AX2766" s="91">
        <v>2</v>
      </c>
      <c r="AZ2766" s="7" t="s">
        <v>1662</v>
      </c>
      <c r="BA2766" t="s">
        <v>3094</v>
      </c>
    </row>
    <row r="2767" spans="1:53">
      <c r="A2767" s="47"/>
      <c r="C2767" s="1"/>
      <c r="E2767" s="7"/>
      <c r="F2767" s="7"/>
      <c r="G2767" s="7"/>
      <c r="H2767" s="48"/>
      <c r="I2767" s="163"/>
      <c r="J2767" s="2"/>
      <c r="AI2767" s="7"/>
      <c r="AJ2767" s="7"/>
      <c r="AK2767" s="7"/>
      <c r="AL2767" s="7"/>
      <c r="AV2767" s="91"/>
      <c r="AW2767" s="93"/>
    </row>
    <row r="2768" spans="1:53">
      <c r="A2768" s="9" t="s">
        <v>2600</v>
      </c>
      <c r="B2768" t="s">
        <v>1136</v>
      </c>
      <c r="C2768" s="1">
        <f>SUM(P2768:AG2768)</f>
        <v>0</v>
      </c>
      <c r="D2768" s="7">
        <f>IF(P2768&gt;0,RANK(P2768,(P2768:R2768,S2768:AG2768)),0)</f>
        <v>0</v>
      </c>
      <c r="E2768" s="7">
        <f>IF(Q2768&gt;0,RANK(Q2768,(P2768:R2768,S2768:AG2768)),0)</f>
        <v>0</v>
      </c>
      <c r="F2768" s="7">
        <f>IF(R2768&gt;0,RANK(R2768,(P2768:R2768,S2768:AG2768)),0)</f>
        <v>0</v>
      </c>
      <c r="G2768" s="7">
        <f>IF(S2768&gt;0,RANK(S2768,(P2768:R2768,S2768:AG2768)),0)</f>
        <v>0</v>
      </c>
      <c r="H2768" s="48" t="e">
        <f>MAX(P2768:Y2768)-LARGE(P2768:Y2768,2)</f>
        <v>#NUM!</v>
      </c>
      <c r="I2768" s="163" t="e">
        <f>H2768/C2768</f>
        <v>#NUM!</v>
      </c>
      <c r="J2768" s="2"/>
      <c r="K2768" s="2" t="str">
        <f>IF($C2768=0,"-",P2768/$C2768)</f>
        <v>-</v>
      </c>
      <c r="L2768" s="2" t="str">
        <f>IF($C2768=0,"-",Q2768/$C2768)</f>
        <v>-</v>
      </c>
      <c r="M2768" s="2" t="str">
        <f>IF($C2768=0,"-",R2768/$C2768)</f>
        <v>-</v>
      </c>
      <c r="N2768" s="2" t="str">
        <f>IF($C2768=0,"-",S2768/$C2768)</f>
        <v>-</v>
      </c>
      <c r="O2768" s="2" t="str">
        <f>IF(C2768=0,"-",(1-K2768-L2768-M2768-N2768))</f>
        <v>-</v>
      </c>
      <c r="AI2768" s="7"/>
      <c r="AJ2768" s="7"/>
      <c r="AK2768" s="7"/>
      <c r="AL2768" s="7"/>
      <c r="AR2768" t="str">
        <f>A2768</f>
        <v>American Samoa</v>
      </c>
      <c r="AS2768" t="s">
        <v>1136</v>
      </c>
      <c r="AV2768" s="91">
        <v>60</v>
      </c>
      <c r="AW2768" s="93"/>
      <c r="AX2768" s="91">
        <v>60</v>
      </c>
      <c r="AZ2768" s="7" t="s">
        <v>1521</v>
      </c>
      <c r="BA2768" t="s">
        <v>3094</v>
      </c>
    </row>
    <row r="2769" spans="1:66">
      <c r="A2769" s="6"/>
      <c r="B2769" s="6"/>
      <c r="C2769" s="1"/>
      <c r="E2769" s="7"/>
      <c r="F2769" s="7"/>
      <c r="G2769" s="7"/>
      <c r="H2769" s="48"/>
      <c r="I2769" s="163"/>
      <c r="J2769" s="2"/>
      <c r="AI2769" s="7"/>
      <c r="AJ2769" s="7"/>
      <c r="AK2769" s="7"/>
      <c r="AL2769" s="7"/>
      <c r="AS2769" s="6"/>
      <c r="AV2769" s="91"/>
      <c r="AW2769" s="93"/>
      <c r="BN2769" s="1"/>
    </row>
    <row r="2770" spans="1:66" s="1" customFormat="1" hidden="1" outlineLevel="1">
      <c r="A2770" t="s">
        <v>645</v>
      </c>
      <c r="B2770" t="s">
        <v>644</v>
      </c>
      <c r="C2770" s="1">
        <f t="shared" ref="C2770:C2802" si="1484">SUM(P2770:AG2770)</f>
        <v>2518</v>
      </c>
      <c r="D2770" s="7">
        <f>IF(P2770&gt;0,RANK(P2770,(P2770:R2770,S2770:AG2770)),0)</f>
        <v>0</v>
      </c>
      <c r="E2770" s="7">
        <f>IF(Q2770&gt;0,RANK(Q2770,(P2770:R2770,S2770:AG2770)),0)</f>
        <v>3</v>
      </c>
      <c r="F2770" s="7">
        <f>IF(R2770&gt;0,RANK(R2770,(P2770:R2770,S2770:AG2770)),0)</f>
        <v>2</v>
      </c>
      <c r="G2770" s="7">
        <f>IF(S2770&gt;0,RANK(S2770,(P2770:R2770,S2770:AG2770)),0)</f>
        <v>4</v>
      </c>
      <c r="H2770" s="48">
        <f t="shared" ref="H2770:H2801" si="1485">MAX(P2770:Y2770)-LARGE(P2770:Y2770,2)</f>
        <v>255</v>
      </c>
      <c r="I2770" s="163">
        <f t="shared" ref="I2770:I2801" si="1486">H2770/C2770</f>
        <v>0.10127084988085783</v>
      </c>
      <c r="J2770" s="2"/>
      <c r="K2770" s="2">
        <f t="shared" ref="K2770:K2801" si="1487">IF($C2770=0,"-",P2770/$C2770)</f>
        <v>0</v>
      </c>
      <c r="L2770" s="2">
        <f t="shared" ref="L2770:L2801" si="1488">IF($C2770=0,"-",Q2770/$C2770)</f>
        <v>0.13899920571882446</v>
      </c>
      <c r="M2770" s="2">
        <f t="shared" ref="M2770:M2801" si="1489">IF($C2770=0,"-",R2770/$C2770)</f>
        <v>0.31096108022239871</v>
      </c>
      <c r="N2770" s="2">
        <f t="shared" ref="N2770:N2801" si="1490">IF($C2770=0,"-",S2770/$C2770)</f>
        <v>0.13582208101667989</v>
      </c>
      <c r="O2770" s="2">
        <f>IF(C2770=0,"-",(1-K2770-L2770-M2770-N2770))</f>
        <v>0.4142176330420968</v>
      </c>
      <c r="P2770" s="1">
        <v>0</v>
      </c>
      <c r="Q2770" s="1">
        <v>350</v>
      </c>
      <c r="R2770" s="1">
        <v>783</v>
      </c>
      <c r="S2770" s="1">
        <v>342</v>
      </c>
      <c r="T2770" s="1">
        <v>1038</v>
      </c>
      <c r="U2770" s="1">
        <v>0</v>
      </c>
      <c r="V2770" s="1">
        <v>0</v>
      </c>
      <c r="Z2770" s="1">
        <f t="shared" ref="Z2770:Z2832" si="1491">BN2770</f>
        <v>5</v>
      </c>
      <c r="AI2770" s="7">
        <f t="shared" ref="AI2770:AI2801" si="1492">IF(T2770&gt;0,RANK(T2770,(P2770:Z2770)),0)</f>
        <v>1</v>
      </c>
      <c r="AJ2770" s="7">
        <f t="shared" ref="AJ2770:AJ2801" si="1493">IF(U2770&gt;0,RANK(U2770,(P2770:Z2770)),0)</f>
        <v>0</v>
      </c>
      <c r="AK2770" s="7">
        <f t="shared" ref="AK2770:AK2801" si="1494">IF(V2770&gt;0,RANK(V2770,(P2770:Z2770)),0)</f>
        <v>0</v>
      </c>
      <c r="AL2770" s="7">
        <f t="shared" ref="AL2770:AL2801" si="1495">IF(W2770&gt;0,RANK(W2770,(P2770:Z2770)),0)</f>
        <v>0</v>
      </c>
      <c r="AM2770" s="2">
        <f t="shared" ref="AM2770:AM2801" si="1496">IF($C2770=0,"-",T2770/$C2770)</f>
        <v>0.41223193010325654</v>
      </c>
      <c r="AN2770" s="2">
        <f t="shared" ref="AN2770:AN2801" si="1497">IF($C2770=0,"-",U2770/$C2770)</f>
        <v>0</v>
      </c>
      <c r="AO2770" s="2">
        <f t="shared" ref="AO2770:AO2801" si="1498">IF($C2770=0,"-",V2770/$C2770)</f>
        <v>0</v>
      </c>
      <c r="AP2770" s="2">
        <f t="shared" ref="AP2770:AP2801" si="1499">IF($C2770=0,"-",W2770/$C2770)</f>
        <v>0</v>
      </c>
      <c r="AQ2770" s="2"/>
      <c r="AR2770" t="str">
        <f t="shared" ref="AR2770:AR2801" si="1500">A2770</f>
        <v>Adams</v>
      </c>
      <c r="AS2770" t="s">
        <v>644</v>
      </c>
      <c r="AV2770" s="91">
        <v>8</v>
      </c>
      <c r="AW2770" s="93">
        <v>1</v>
      </c>
      <c r="AX2770" s="99">
        <f t="shared" ref="AX2770:AX2801" si="1501">AV2770*1000+AW2770</f>
        <v>8001</v>
      </c>
      <c r="AZ2770" s="7" t="s">
        <v>3053</v>
      </c>
      <c r="BA2770" t="s">
        <v>3094</v>
      </c>
      <c r="BN2770" s="1">
        <v>5</v>
      </c>
    </row>
    <row r="2771" spans="1:66" s="1" customFormat="1" hidden="1" outlineLevel="1">
      <c r="A2771" t="s">
        <v>2464</v>
      </c>
      <c r="B2771" t="s">
        <v>644</v>
      </c>
      <c r="C2771" s="1">
        <f t="shared" si="1484"/>
        <v>150</v>
      </c>
      <c r="D2771" s="7">
        <f>IF(P2771&gt;0,RANK(P2771,(P2771:R2771,S2771:AG2771)),0)</f>
        <v>0</v>
      </c>
      <c r="E2771" s="7">
        <f>IF(Q2771&gt;0,RANK(Q2771,(P2771:R2771,S2771:AG2771)),0)</f>
        <v>3</v>
      </c>
      <c r="F2771" s="7">
        <f>IF(R2771&gt;0,RANK(R2771,(P2771:R2771,S2771:AG2771)),0)</f>
        <v>1</v>
      </c>
      <c r="G2771" s="7">
        <f>IF(S2771&gt;0,RANK(S2771,(P2771:R2771,S2771:AG2771)),0)</f>
        <v>4</v>
      </c>
      <c r="H2771" s="48">
        <f t="shared" si="1485"/>
        <v>43</v>
      </c>
      <c r="I2771" s="163">
        <f t="shared" si="1486"/>
        <v>0.28666666666666668</v>
      </c>
      <c r="J2771" s="2"/>
      <c r="K2771" s="2">
        <f t="shared" si="1487"/>
        <v>0</v>
      </c>
      <c r="L2771" s="2">
        <f t="shared" si="1488"/>
        <v>0.12666666666666668</v>
      </c>
      <c r="M2771" s="2">
        <f t="shared" si="1489"/>
        <v>0.52666666666666662</v>
      </c>
      <c r="N2771" s="2">
        <f t="shared" si="1490"/>
        <v>0.10666666666666667</v>
      </c>
      <c r="O2771" s="2">
        <f>IF(C2771=0,"-",(1-K2771-L2771-M2771-N2771))</f>
        <v>0.24</v>
      </c>
      <c r="P2771" s="1">
        <v>0</v>
      </c>
      <c r="Q2771" s="1">
        <v>19</v>
      </c>
      <c r="R2771" s="1">
        <v>79</v>
      </c>
      <c r="S2771" s="1">
        <v>16</v>
      </c>
      <c r="T2771" s="1">
        <v>36</v>
      </c>
      <c r="U2771" s="1">
        <v>0</v>
      </c>
      <c r="V2771" s="1">
        <v>0</v>
      </c>
      <c r="Z2771" s="1">
        <f t="shared" si="1491"/>
        <v>0</v>
      </c>
      <c r="AI2771" s="7">
        <f t="shared" si="1492"/>
        <v>2</v>
      </c>
      <c r="AJ2771" s="7">
        <f t="shared" si="1493"/>
        <v>0</v>
      </c>
      <c r="AK2771" s="7">
        <f t="shared" si="1494"/>
        <v>0</v>
      </c>
      <c r="AL2771" s="7">
        <f t="shared" si="1495"/>
        <v>0</v>
      </c>
      <c r="AM2771" s="2">
        <f t="shared" si="1496"/>
        <v>0.24</v>
      </c>
      <c r="AN2771" s="2">
        <f t="shared" si="1497"/>
        <v>0</v>
      </c>
      <c r="AO2771" s="2">
        <f t="shared" si="1498"/>
        <v>0</v>
      </c>
      <c r="AP2771" s="2">
        <f t="shared" si="1499"/>
        <v>0</v>
      </c>
      <c r="AQ2771" s="2"/>
      <c r="AR2771" t="str">
        <f t="shared" si="1500"/>
        <v>Alamosa</v>
      </c>
      <c r="AS2771" t="s">
        <v>644</v>
      </c>
      <c r="AV2771" s="91">
        <v>8</v>
      </c>
      <c r="AW2771" s="93">
        <v>3</v>
      </c>
      <c r="AX2771" s="99">
        <f t="shared" si="1501"/>
        <v>8003</v>
      </c>
      <c r="AZ2771" s="7" t="s">
        <v>3053</v>
      </c>
      <c r="BA2771" t="s">
        <v>3094</v>
      </c>
      <c r="BN2771" s="1">
        <v>0</v>
      </c>
    </row>
    <row r="2772" spans="1:66" s="1" customFormat="1" hidden="1" outlineLevel="1">
      <c r="A2772" t="s">
        <v>2465</v>
      </c>
      <c r="B2772" t="s">
        <v>644</v>
      </c>
      <c r="C2772" s="1">
        <f t="shared" si="1484"/>
        <v>6606</v>
      </c>
      <c r="D2772" s="7">
        <f>IF(P2772&gt;0,RANK(P2772,(P2772:R2772,S2772:AG2772)),0)</f>
        <v>6</v>
      </c>
      <c r="E2772" s="7">
        <f>IF(Q2772&gt;0,RANK(Q2772,(P2772:R2772,S2772:AG2772)),0)</f>
        <v>3</v>
      </c>
      <c r="F2772" s="7">
        <f>IF(R2772&gt;0,RANK(R2772,(P2772:R2772,S2772:AG2772)),0)</f>
        <v>1</v>
      </c>
      <c r="G2772" s="7">
        <f>IF(S2772&gt;0,RANK(S2772,(P2772:R2772,S2772:AG2772)),0)</f>
        <v>4</v>
      </c>
      <c r="H2772" s="48">
        <f t="shared" si="1485"/>
        <v>704</v>
      </c>
      <c r="I2772" s="163">
        <f t="shared" si="1486"/>
        <v>0.10656978504389948</v>
      </c>
      <c r="J2772" s="2"/>
      <c r="K2772" s="2">
        <f t="shared" si="1487"/>
        <v>3.0275507114744171E-4</v>
      </c>
      <c r="L2772" s="2">
        <f t="shared" si="1488"/>
        <v>0.10853769300635786</v>
      </c>
      <c r="M2772" s="2">
        <f t="shared" si="1489"/>
        <v>0.44974265818952469</v>
      </c>
      <c r="N2772" s="2">
        <f t="shared" si="1490"/>
        <v>9.7335755373902516E-2</v>
      </c>
      <c r="O2772" s="2">
        <f>IF(C2772=0,"-",(1-K2772-L2772-M2772-N2772))</f>
        <v>0.34408113835906751</v>
      </c>
      <c r="P2772" s="1">
        <v>2</v>
      </c>
      <c r="Q2772" s="1">
        <v>717</v>
      </c>
      <c r="R2772" s="1">
        <v>2971</v>
      </c>
      <c r="S2772" s="1">
        <v>643</v>
      </c>
      <c r="T2772" s="1">
        <v>2267</v>
      </c>
      <c r="U2772" s="1">
        <v>2</v>
      </c>
      <c r="V2772" s="1">
        <v>1</v>
      </c>
      <c r="Z2772" s="1">
        <f t="shared" si="1491"/>
        <v>3</v>
      </c>
      <c r="AI2772" s="7">
        <f t="shared" si="1492"/>
        <v>2</v>
      </c>
      <c r="AJ2772" s="7">
        <f t="shared" si="1493"/>
        <v>6</v>
      </c>
      <c r="AK2772" s="7">
        <f t="shared" si="1494"/>
        <v>8</v>
      </c>
      <c r="AL2772" s="7">
        <f t="shared" si="1495"/>
        <v>0</v>
      </c>
      <c r="AM2772" s="2">
        <f t="shared" si="1496"/>
        <v>0.34317287314562517</v>
      </c>
      <c r="AN2772" s="2">
        <f t="shared" si="1497"/>
        <v>3.0275507114744171E-4</v>
      </c>
      <c r="AO2772" s="2">
        <f t="shared" si="1498"/>
        <v>1.5137753557372085E-4</v>
      </c>
      <c r="AP2772" s="2">
        <f t="shared" si="1499"/>
        <v>0</v>
      </c>
      <c r="AQ2772" s="2"/>
      <c r="AR2772" t="str">
        <f t="shared" si="1500"/>
        <v>Arapahoe</v>
      </c>
      <c r="AS2772" t="s">
        <v>644</v>
      </c>
      <c r="AV2772" s="91">
        <v>8</v>
      </c>
      <c r="AW2772" s="93">
        <v>5</v>
      </c>
      <c r="AX2772" s="99">
        <f t="shared" si="1501"/>
        <v>8005</v>
      </c>
      <c r="AZ2772" s="7" t="s">
        <v>3053</v>
      </c>
      <c r="BA2772" t="s">
        <v>3094</v>
      </c>
      <c r="BN2772" s="1">
        <v>3</v>
      </c>
    </row>
    <row r="2773" spans="1:66" s="1" customFormat="1" hidden="1" outlineLevel="1">
      <c r="A2773" t="s">
        <v>2356</v>
      </c>
      <c r="B2773" t="s">
        <v>644</v>
      </c>
      <c r="C2773" s="1">
        <f t="shared" si="1484"/>
        <v>325</v>
      </c>
      <c r="D2773" s="7">
        <f>IF(P2773&gt;0,RANK(P2773,(P2773:R2773,S2773:AG2773)),0)</f>
        <v>5</v>
      </c>
      <c r="E2773" s="7">
        <f>IF(Q2773&gt;0,RANK(Q2773,(P2773:R2773,S2773:AG2773)),0)</f>
        <v>4</v>
      </c>
      <c r="F2773" s="7">
        <f>IF(R2773&gt;0,RANK(R2773,(P2773:R2773,S2773:AG2773)),0)</f>
        <v>2</v>
      </c>
      <c r="G2773" s="7">
        <f>IF(S2773&gt;0,RANK(S2773,(P2773:R2773,S2773:AG2773)),0)</f>
        <v>3</v>
      </c>
      <c r="H2773" s="48">
        <f t="shared" si="1485"/>
        <v>23</v>
      </c>
      <c r="I2773" s="163">
        <f t="shared" si="1486"/>
        <v>7.0769230769230765E-2</v>
      </c>
      <c r="J2773" s="2"/>
      <c r="K2773" s="2">
        <f t="shared" si="1487"/>
        <v>3.0769230769230769E-3</v>
      </c>
      <c r="L2773" s="2">
        <f t="shared" si="1488"/>
        <v>0.16615384615384615</v>
      </c>
      <c r="M2773" s="2">
        <f t="shared" si="1489"/>
        <v>0.28000000000000003</v>
      </c>
      <c r="N2773" s="2">
        <f t="shared" si="1490"/>
        <v>0.19692307692307692</v>
      </c>
      <c r="O2773" s="2">
        <f t="shared" ref="O2773:O2834" si="1502">IF(C2773=0,"-",(1-K2773-L2773-M2773-N2773))</f>
        <v>0.35384615384615375</v>
      </c>
      <c r="P2773" s="1">
        <v>1</v>
      </c>
      <c r="Q2773" s="1">
        <v>54</v>
      </c>
      <c r="R2773" s="1">
        <v>91</v>
      </c>
      <c r="S2773" s="1">
        <v>64</v>
      </c>
      <c r="T2773" s="1">
        <v>114</v>
      </c>
      <c r="U2773" s="1">
        <v>0</v>
      </c>
      <c r="V2773" s="1">
        <v>0</v>
      </c>
      <c r="Z2773" s="1">
        <f t="shared" si="1491"/>
        <v>1</v>
      </c>
      <c r="AI2773" s="7">
        <f t="shared" si="1492"/>
        <v>1</v>
      </c>
      <c r="AJ2773" s="7">
        <f t="shared" si="1493"/>
        <v>0</v>
      </c>
      <c r="AK2773" s="7">
        <f t="shared" si="1494"/>
        <v>0</v>
      </c>
      <c r="AL2773" s="7">
        <f t="shared" si="1495"/>
        <v>0</v>
      </c>
      <c r="AM2773" s="2">
        <f t="shared" si="1496"/>
        <v>0.35076923076923078</v>
      </c>
      <c r="AN2773" s="2">
        <f t="shared" si="1497"/>
        <v>0</v>
      </c>
      <c r="AO2773" s="2">
        <f t="shared" si="1498"/>
        <v>0</v>
      </c>
      <c r="AP2773" s="2">
        <f t="shared" si="1499"/>
        <v>0</v>
      </c>
      <c r="AQ2773" s="2"/>
      <c r="AR2773" t="str">
        <f t="shared" si="1500"/>
        <v>Archuleta</v>
      </c>
      <c r="AS2773" t="s">
        <v>644</v>
      </c>
      <c r="AV2773" s="91">
        <v>8</v>
      </c>
      <c r="AW2773" s="93">
        <v>7</v>
      </c>
      <c r="AX2773" s="99">
        <f t="shared" si="1501"/>
        <v>8007</v>
      </c>
      <c r="AZ2773" s="7" t="s">
        <v>3053</v>
      </c>
      <c r="BA2773" t="s">
        <v>3094</v>
      </c>
      <c r="BN2773" s="1">
        <v>1</v>
      </c>
    </row>
    <row r="2774" spans="1:66" s="1" customFormat="1" hidden="1" outlineLevel="1">
      <c r="A2774" t="s">
        <v>2357</v>
      </c>
      <c r="B2774" t="s">
        <v>644</v>
      </c>
      <c r="C2774" s="1">
        <f t="shared" si="1484"/>
        <v>102</v>
      </c>
      <c r="D2774" s="7">
        <f>IF(P2774&gt;0,RANK(P2774,(P2774:R2774,S2774:AG2774)),0)</f>
        <v>0</v>
      </c>
      <c r="E2774" s="7">
        <f>IF(Q2774&gt;0,RANK(Q2774,(P2774:R2774,S2774:AG2774)),0)</f>
        <v>2</v>
      </c>
      <c r="F2774" s="7">
        <f>IF(R2774&gt;0,RANK(R2774,(P2774:R2774,S2774:AG2774)),0)</f>
        <v>3</v>
      </c>
      <c r="G2774" s="7">
        <f>IF(S2774&gt;0,RANK(S2774,(P2774:R2774,S2774:AG2774)),0)</f>
        <v>4</v>
      </c>
      <c r="H2774" s="48">
        <f t="shared" si="1485"/>
        <v>44</v>
      </c>
      <c r="I2774" s="163">
        <f t="shared" si="1486"/>
        <v>0.43137254901960786</v>
      </c>
      <c r="J2774" s="2"/>
      <c r="K2774" s="2">
        <f t="shared" si="1487"/>
        <v>0</v>
      </c>
      <c r="L2774" s="2">
        <f t="shared" si="1488"/>
        <v>0.19607843137254902</v>
      </c>
      <c r="M2774" s="2">
        <f t="shared" si="1489"/>
        <v>0.11764705882352941</v>
      </c>
      <c r="N2774" s="2">
        <f t="shared" si="1490"/>
        <v>5.8823529411764705E-2</v>
      </c>
      <c r="O2774" s="2">
        <f t="shared" si="1502"/>
        <v>0.62745098039215685</v>
      </c>
      <c r="P2774" s="1">
        <v>0</v>
      </c>
      <c r="Q2774" s="1">
        <v>20</v>
      </c>
      <c r="R2774" s="1">
        <v>12</v>
      </c>
      <c r="S2774" s="1">
        <v>6</v>
      </c>
      <c r="T2774" s="1">
        <v>64</v>
      </c>
      <c r="U2774" s="1">
        <v>0</v>
      </c>
      <c r="V2774" s="1">
        <v>0</v>
      </c>
      <c r="Z2774" s="1">
        <f t="shared" si="1491"/>
        <v>0</v>
      </c>
      <c r="AI2774" s="7">
        <f t="shared" si="1492"/>
        <v>1</v>
      </c>
      <c r="AJ2774" s="7">
        <f t="shared" si="1493"/>
        <v>0</v>
      </c>
      <c r="AK2774" s="7">
        <f t="shared" si="1494"/>
        <v>0</v>
      </c>
      <c r="AL2774" s="7">
        <f t="shared" si="1495"/>
        <v>0</v>
      </c>
      <c r="AM2774" s="2">
        <f t="shared" si="1496"/>
        <v>0.62745098039215685</v>
      </c>
      <c r="AN2774" s="2">
        <f t="shared" si="1497"/>
        <v>0</v>
      </c>
      <c r="AO2774" s="2">
        <f t="shared" si="1498"/>
        <v>0</v>
      </c>
      <c r="AP2774" s="2">
        <f t="shared" si="1499"/>
        <v>0</v>
      </c>
      <c r="AQ2774" s="2"/>
      <c r="AR2774" t="str">
        <f t="shared" si="1500"/>
        <v>Baca</v>
      </c>
      <c r="AS2774" t="s">
        <v>644</v>
      </c>
      <c r="AV2774" s="91">
        <v>8</v>
      </c>
      <c r="AW2774" s="93">
        <v>9</v>
      </c>
      <c r="AX2774" s="99">
        <f t="shared" si="1501"/>
        <v>8009</v>
      </c>
      <c r="AZ2774" s="7" t="s">
        <v>3053</v>
      </c>
      <c r="BA2774" t="s">
        <v>3094</v>
      </c>
      <c r="BN2774" s="1">
        <v>0</v>
      </c>
    </row>
    <row r="2775" spans="1:66" s="1" customFormat="1" hidden="1" outlineLevel="1">
      <c r="A2775" t="s">
        <v>2665</v>
      </c>
      <c r="B2775" t="s">
        <v>644</v>
      </c>
      <c r="C2775" s="1">
        <f t="shared" si="1484"/>
        <v>54</v>
      </c>
      <c r="D2775" s="7">
        <f>IF(P2775&gt;0,RANK(P2775,(P2775:R2775,S2775:AG2775)),0)</f>
        <v>0</v>
      </c>
      <c r="E2775" s="7">
        <f>IF(Q2775&gt;0,RANK(Q2775,(P2775:R2775,S2775:AG2775)),0)</f>
        <v>1</v>
      </c>
      <c r="F2775" s="7">
        <f>IF(R2775&gt;0,RANK(R2775,(P2775:R2775,S2775:AG2775)),0)</f>
        <v>3</v>
      </c>
      <c r="G2775" s="7">
        <f>IF(S2775&gt;0,RANK(S2775,(P2775:R2775,S2775:AG2775)),0)</f>
        <v>4</v>
      </c>
      <c r="H2775" s="48">
        <f t="shared" si="1485"/>
        <v>3</v>
      </c>
      <c r="I2775" s="163">
        <f t="shared" si="1486"/>
        <v>5.5555555555555552E-2</v>
      </c>
      <c r="J2775" s="2"/>
      <c r="K2775" s="2">
        <f t="shared" si="1487"/>
        <v>0</v>
      </c>
      <c r="L2775" s="2">
        <f t="shared" si="1488"/>
        <v>0.46296296296296297</v>
      </c>
      <c r="M2775" s="2">
        <f t="shared" si="1489"/>
        <v>7.407407407407407E-2</v>
      </c>
      <c r="N2775" s="2">
        <f t="shared" si="1490"/>
        <v>5.5555555555555552E-2</v>
      </c>
      <c r="O2775" s="2">
        <f t="shared" si="1502"/>
        <v>0.40740740740740733</v>
      </c>
      <c r="P2775" s="1">
        <v>0</v>
      </c>
      <c r="Q2775" s="1">
        <v>25</v>
      </c>
      <c r="R2775" s="1">
        <v>4</v>
      </c>
      <c r="S2775" s="1">
        <v>3</v>
      </c>
      <c r="T2775" s="1">
        <v>22</v>
      </c>
      <c r="U2775" s="1">
        <v>0</v>
      </c>
      <c r="V2775" s="1">
        <v>0</v>
      </c>
      <c r="Z2775" s="1">
        <f t="shared" si="1491"/>
        <v>0</v>
      </c>
      <c r="AI2775" s="7">
        <f t="shared" si="1492"/>
        <v>2</v>
      </c>
      <c r="AJ2775" s="7">
        <f t="shared" si="1493"/>
        <v>0</v>
      </c>
      <c r="AK2775" s="7">
        <f t="shared" si="1494"/>
        <v>0</v>
      </c>
      <c r="AL2775" s="7">
        <f t="shared" si="1495"/>
        <v>0</v>
      </c>
      <c r="AM2775" s="2">
        <f t="shared" si="1496"/>
        <v>0.40740740740740738</v>
      </c>
      <c r="AN2775" s="2">
        <f t="shared" si="1497"/>
        <v>0</v>
      </c>
      <c r="AO2775" s="2">
        <f t="shared" si="1498"/>
        <v>0</v>
      </c>
      <c r="AP2775" s="2">
        <f t="shared" si="1499"/>
        <v>0</v>
      </c>
      <c r="AQ2775" s="2"/>
      <c r="AR2775" t="str">
        <f t="shared" si="1500"/>
        <v>Bent</v>
      </c>
      <c r="AS2775" t="s">
        <v>644</v>
      </c>
      <c r="AV2775" s="91">
        <v>8</v>
      </c>
      <c r="AW2775" s="93">
        <v>11</v>
      </c>
      <c r="AX2775" s="99">
        <f t="shared" si="1501"/>
        <v>8011</v>
      </c>
      <c r="AZ2775" s="7" t="s">
        <v>3053</v>
      </c>
      <c r="BA2775" t="s">
        <v>3094</v>
      </c>
      <c r="BN2775" s="1">
        <v>0</v>
      </c>
    </row>
    <row r="2776" spans="1:66" hidden="1" outlineLevel="1">
      <c r="A2776" t="s">
        <v>2844</v>
      </c>
      <c r="B2776" t="s">
        <v>644</v>
      </c>
      <c r="C2776" s="1">
        <f t="shared" si="1484"/>
        <v>2940</v>
      </c>
      <c r="D2776" s="7">
        <f>IF(P2776&gt;0,RANK(P2776,(P2776:R2776,S2776:AG2776)),0)</f>
        <v>0</v>
      </c>
      <c r="E2776" s="7">
        <f>IF(Q2776&gt;0,RANK(Q2776,(P2776:R2776,S2776:AG2776)),0)</f>
        <v>4</v>
      </c>
      <c r="F2776" s="7">
        <f>IF(R2776&gt;0,RANK(R2776,(P2776:R2776,S2776:AG2776)),0)</f>
        <v>1</v>
      </c>
      <c r="G2776" s="7">
        <f>IF(S2776&gt;0,RANK(S2776,(P2776:R2776,S2776:AG2776)),0)</f>
        <v>3</v>
      </c>
      <c r="H2776" s="48">
        <f t="shared" si="1485"/>
        <v>202</v>
      </c>
      <c r="I2776" s="163">
        <f t="shared" si="1486"/>
        <v>6.8707482993197275E-2</v>
      </c>
      <c r="J2776" s="2"/>
      <c r="K2776" s="2">
        <f t="shared" si="1487"/>
        <v>0</v>
      </c>
      <c r="L2776" s="2">
        <f t="shared" si="1488"/>
        <v>0.12687074829931974</v>
      </c>
      <c r="M2776" s="2">
        <f t="shared" si="1489"/>
        <v>0.37619047619047619</v>
      </c>
      <c r="N2776" s="2">
        <f t="shared" si="1490"/>
        <v>0.18877551020408162</v>
      </c>
      <c r="O2776" s="2">
        <f t="shared" si="1502"/>
        <v>0.30816326530612242</v>
      </c>
      <c r="P2776" s="1">
        <v>0</v>
      </c>
      <c r="Q2776" s="1">
        <v>373</v>
      </c>
      <c r="R2776" s="1">
        <v>1106</v>
      </c>
      <c r="S2776" s="1">
        <v>555</v>
      </c>
      <c r="T2776" s="1">
        <v>904</v>
      </c>
      <c r="U2776" s="1">
        <v>0</v>
      </c>
      <c r="V2776" s="1">
        <v>0</v>
      </c>
      <c r="Z2776" s="1">
        <f t="shared" si="1491"/>
        <v>2</v>
      </c>
      <c r="AI2776" s="7">
        <f t="shared" si="1492"/>
        <v>2</v>
      </c>
      <c r="AJ2776" s="7">
        <f t="shared" si="1493"/>
        <v>0</v>
      </c>
      <c r="AK2776" s="7">
        <f t="shared" si="1494"/>
        <v>0</v>
      </c>
      <c r="AL2776" s="7">
        <f t="shared" si="1495"/>
        <v>0</v>
      </c>
      <c r="AM2776" s="2">
        <f t="shared" si="1496"/>
        <v>0.3074829931972789</v>
      </c>
      <c r="AN2776" s="2">
        <f t="shared" si="1497"/>
        <v>0</v>
      </c>
      <c r="AO2776" s="2">
        <f t="shared" si="1498"/>
        <v>0</v>
      </c>
      <c r="AP2776" s="2">
        <f t="shared" si="1499"/>
        <v>0</v>
      </c>
      <c r="AR2776" t="str">
        <f t="shared" si="1500"/>
        <v>Boulder</v>
      </c>
      <c r="AS2776" t="s">
        <v>644</v>
      </c>
      <c r="AV2776" s="91">
        <v>8</v>
      </c>
      <c r="AW2776" s="93">
        <v>13</v>
      </c>
      <c r="AX2776" s="99">
        <f t="shared" si="1501"/>
        <v>8013</v>
      </c>
      <c r="AZ2776" s="7" t="s">
        <v>3053</v>
      </c>
      <c r="BA2776" t="s">
        <v>3094</v>
      </c>
      <c r="BN2776" s="1">
        <v>2</v>
      </c>
    </row>
    <row r="2777" spans="1:66" s="1" customFormat="1" hidden="1" outlineLevel="1">
      <c r="A2777" t="s">
        <v>25</v>
      </c>
      <c r="B2777" t="s">
        <v>644</v>
      </c>
      <c r="C2777" s="1">
        <f>SUM(P2777:AG2777)</f>
        <v>683</v>
      </c>
      <c r="D2777" s="7">
        <f>IF(P2777&gt;0,RANK(P2777,(P2777:R2777,S2777:AG2777)),0)</f>
        <v>0</v>
      </c>
      <c r="E2777" s="7">
        <f>IF(Q2777&gt;0,RANK(Q2777,(P2777:R2777,S2777:AG2777)),0)</f>
        <v>4</v>
      </c>
      <c r="F2777" s="7">
        <f>IF(R2777&gt;0,RANK(R2777,(P2777:R2777,S2777:AG2777)),0)</f>
        <v>1</v>
      </c>
      <c r="G2777" s="7">
        <f>IF(S2777&gt;0,RANK(S2777,(P2777:R2777,S2777:AG2777)),0)</f>
        <v>3</v>
      </c>
      <c r="H2777" s="48">
        <f t="shared" si="1485"/>
        <v>117</v>
      </c>
      <c r="I2777" s="163">
        <f t="shared" si="1486"/>
        <v>0.17130307467057102</v>
      </c>
      <c r="J2777" s="2"/>
      <c r="K2777" s="2">
        <f t="shared" si="1487"/>
        <v>0</v>
      </c>
      <c r="L2777" s="2">
        <f t="shared" si="1488"/>
        <v>0.1171303074670571</v>
      </c>
      <c r="M2777" s="2">
        <f t="shared" si="1489"/>
        <v>0.44363103953147875</v>
      </c>
      <c r="N2777" s="2">
        <f t="shared" si="1490"/>
        <v>0.16544655929721816</v>
      </c>
      <c r="O2777" s="2">
        <f t="shared" si="1502"/>
        <v>0.27379209370424595</v>
      </c>
      <c r="P2777" s="1">
        <v>0</v>
      </c>
      <c r="Q2777" s="1">
        <v>80</v>
      </c>
      <c r="R2777" s="1">
        <v>303</v>
      </c>
      <c r="S2777" s="1">
        <v>113</v>
      </c>
      <c r="T2777" s="1">
        <v>186</v>
      </c>
      <c r="U2777" s="1">
        <v>1</v>
      </c>
      <c r="V2777" s="1">
        <v>0</v>
      </c>
      <c r="Z2777" s="1">
        <f t="shared" si="1491"/>
        <v>0</v>
      </c>
      <c r="AI2777" s="7">
        <f t="shared" si="1492"/>
        <v>2</v>
      </c>
      <c r="AJ2777" s="7">
        <f t="shared" si="1493"/>
        <v>5</v>
      </c>
      <c r="AK2777" s="7">
        <f t="shared" si="1494"/>
        <v>0</v>
      </c>
      <c r="AL2777" s="7">
        <f t="shared" si="1495"/>
        <v>0</v>
      </c>
      <c r="AM2777" s="2">
        <f t="shared" si="1496"/>
        <v>0.27232796486090777</v>
      </c>
      <c r="AN2777" s="2">
        <f t="shared" si="1497"/>
        <v>1.4641288433382138E-3</v>
      </c>
      <c r="AO2777" s="2">
        <f t="shared" si="1498"/>
        <v>0</v>
      </c>
      <c r="AP2777" s="2">
        <f t="shared" si="1499"/>
        <v>0</v>
      </c>
      <c r="AQ2777" s="2"/>
      <c r="AR2777" t="str">
        <f t="shared" si="1500"/>
        <v>Broomfield</v>
      </c>
      <c r="AS2777" t="s">
        <v>644</v>
      </c>
      <c r="AV2777" s="91">
        <v>8</v>
      </c>
      <c r="AW2777" s="93">
        <v>14</v>
      </c>
      <c r="AX2777" s="99">
        <f t="shared" si="1501"/>
        <v>8014</v>
      </c>
      <c r="AZ2777" s="7" t="s">
        <v>3053</v>
      </c>
      <c r="BA2777" t="s">
        <v>3094</v>
      </c>
      <c r="BN2777" s="1">
        <v>0</v>
      </c>
    </row>
    <row r="2778" spans="1:66" hidden="1" outlineLevel="1">
      <c r="A2778" t="s">
        <v>216</v>
      </c>
      <c r="B2778" t="s">
        <v>644</v>
      </c>
      <c r="C2778" s="1">
        <f t="shared" si="1484"/>
        <v>323</v>
      </c>
      <c r="D2778" s="7">
        <f>IF(P2778&gt;0,RANK(P2778,(P2778:R2778,S2778:AG2778)),0)</f>
        <v>0</v>
      </c>
      <c r="E2778" s="7">
        <f>IF(Q2778&gt;0,RANK(Q2778,(P2778:R2778,S2778:AG2778)),0)</f>
        <v>3</v>
      </c>
      <c r="F2778" s="7">
        <f>IF(R2778&gt;0,RANK(R2778,(P2778:R2778,S2778:AG2778)),0)</f>
        <v>2</v>
      </c>
      <c r="G2778" s="7">
        <f>IF(S2778&gt;0,RANK(S2778,(P2778:R2778,S2778:AG2778)),0)</f>
        <v>4</v>
      </c>
      <c r="H2778" s="48">
        <f t="shared" si="1485"/>
        <v>49</v>
      </c>
      <c r="I2778" s="163">
        <f t="shared" si="1486"/>
        <v>0.15170278637770898</v>
      </c>
      <c r="J2778" s="2"/>
      <c r="K2778" s="2">
        <f t="shared" si="1487"/>
        <v>0</v>
      </c>
      <c r="L2778" s="2">
        <f t="shared" si="1488"/>
        <v>0.2043343653250774</v>
      </c>
      <c r="M2778" s="2">
        <f t="shared" si="1489"/>
        <v>0.24458204334365324</v>
      </c>
      <c r="N2778" s="2">
        <f t="shared" si="1490"/>
        <v>0.15170278637770898</v>
      </c>
      <c r="O2778" s="2">
        <f t="shared" si="1502"/>
        <v>0.39938080495356032</v>
      </c>
      <c r="P2778" s="1">
        <v>0</v>
      </c>
      <c r="Q2778" s="1">
        <v>66</v>
      </c>
      <c r="R2778" s="1">
        <v>79</v>
      </c>
      <c r="S2778" s="1">
        <v>49</v>
      </c>
      <c r="T2778" s="1">
        <v>128</v>
      </c>
      <c r="U2778" s="1">
        <v>0</v>
      </c>
      <c r="V2778" s="1">
        <v>0</v>
      </c>
      <c r="Z2778" s="1">
        <f t="shared" si="1491"/>
        <v>1</v>
      </c>
      <c r="AI2778" s="7">
        <f t="shared" si="1492"/>
        <v>1</v>
      </c>
      <c r="AJ2778" s="7">
        <f t="shared" si="1493"/>
        <v>0</v>
      </c>
      <c r="AK2778" s="7">
        <f t="shared" si="1494"/>
        <v>0</v>
      </c>
      <c r="AL2778" s="7">
        <f t="shared" si="1495"/>
        <v>0</v>
      </c>
      <c r="AM2778" s="2">
        <f t="shared" si="1496"/>
        <v>0.39628482972136225</v>
      </c>
      <c r="AN2778" s="2">
        <f t="shared" si="1497"/>
        <v>0</v>
      </c>
      <c r="AO2778" s="2">
        <f t="shared" si="1498"/>
        <v>0</v>
      </c>
      <c r="AP2778" s="2">
        <f t="shared" si="1499"/>
        <v>0</v>
      </c>
      <c r="AR2778" t="str">
        <f t="shared" si="1500"/>
        <v>Chaffee</v>
      </c>
      <c r="AS2778" t="s">
        <v>644</v>
      </c>
      <c r="AV2778" s="91">
        <v>8</v>
      </c>
      <c r="AW2778" s="93">
        <v>15</v>
      </c>
      <c r="AX2778" s="99">
        <f t="shared" si="1501"/>
        <v>8015</v>
      </c>
      <c r="AZ2778" s="7" t="s">
        <v>3053</v>
      </c>
      <c r="BA2778" t="s">
        <v>3094</v>
      </c>
      <c r="BN2778" s="1">
        <v>1</v>
      </c>
    </row>
    <row r="2779" spans="1:66" hidden="1" outlineLevel="1">
      <c r="A2779" t="s">
        <v>1327</v>
      </c>
      <c r="B2779" t="s">
        <v>644</v>
      </c>
      <c r="C2779" s="1">
        <f t="shared" si="1484"/>
        <v>110</v>
      </c>
      <c r="D2779" s="7">
        <f>IF(P2779&gt;0,RANK(P2779,(P2779:R2779,S2779:AG2779)),0)</f>
        <v>0</v>
      </c>
      <c r="E2779" s="7">
        <f>IF(Q2779&gt;0,RANK(Q2779,(P2779:R2779,S2779:AG2779)),0)</f>
        <v>3</v>
      </c>
      <c r="F2779" s="7">
        <f>IF(R2779&gt;0,RANK(R2779,(P2779:R2779,S2779:AG2779)),0)</f>
        <v>2</v>
      </c>
      <c r="G2779" s="7">
        <f>IF(S2779&gt;0,RANK(S2779,(P2779:R2779,S2779:AG2779)),0)</f>
        <v>3</v>
      </c>
      <c r="H2779" s="48">
        <f t="shared" si="1485"/>
        <v>46</v>
      </c>
      <c r="I2779" s="163">
        <f t="shared" si="1486"/>
        <v>0.41818181818181815</v>
      </c>
      <c r="J2779" s="2"/>
      <c r="K2779" s="2">
        <f t="shared" si="1487"/>
        <v>0</v>
      </c>
      <c r="L2779" s="2">
        <f t="shared" si="1488"/>
        <v>8.1818181818181818E-2</v>
      </c>
      <c r="M2779" s="2">
        <f t="shared" si="1489"/>
        <v>0.20909090909090908</v>
      </c>
      <c r="N2779" s="2">
        <f t="shared" si="1490"/>
        <v>8.1818181818181818E-2</v>
      </c>
      <c r="O2779" s="2">
        <f t="shared" si="1502"/>
        <v>0.62727272727272732</v>
      </c>
      <c r="P2779" s="1">
        <v>0</v>
      </c>
      <c r="Q2779" s="1">
        <v>9</v>
      </c>
      <c r="R2779" s="1">
        <v>23</v>
      </c>
      <c r="S2779" s="1">
        <v>9</v>
      </c>
      <c r="T2779" s="1">
        <v>69</v>
      </c>
      <c r="U2779" s="1">
        <v>0</v>
      </c>
      <c r="V2779" s="1">
        <v>0</v>
      </c>
      <c r="Z2779" s="1">
        <f t="shared" si="1491"/>
        <v>0</v>
      </c>
      <c r="AI2779" s="7">
        <f t="shared" si="1492"/>
        <v>1</v>
      </c>
      <c r="AJ2779" s="7">
        <f t="shared" si="1493"/>
        <v>0</v>
      </c>
      <c r="AK2779" s="7">
        <f t="shared" si="1494"/>
        <v>0</v>
      </c>
      <c r="AL2779" s="7">
        <f t="shared" si="1495"/>
        <v>0</v>
      </c>
      <c r="AM2779" s="2">
        <f t="shared" si="1496"/>
        <v>0.62727272727272732</v>
      </c>
      <c r="AN2779" s="2">
        <f t="shared" si="1497"/>
        <v>0</v>
      </c>
      <c r="AO2779" s="2">
        <f t="shared" si="1498"/>
        <v>0</v>
      </c>
      <c r="AP2779" s="2">
        <f t="shared" si="1499"/>
        <v>0</v>
      </c>
      <c r="AR2779" t="str">
        <f t="shared" si="1500"/>
        <v>Cheyenne</v>
      </c>
      <c r="AS2779" t="s">
        <v>644</v>
      </c>
      <c r="AT2779" s="1"/>
      <c r="AV2779" s="91">
        <v>8</v>
      </c>
      <c r="AW2779" s="93">
        <v>17</v>
      </c>
      <c r="AX2779" s="99">
        <f t="shared" si="1501"/>
        <v>8017</v>
      </c>
      <c r="AZ2779" s="7" t="s">
        <v>3053</v>
      </c>
      <c r="BA2779" t="s">
        <v>3094</v>
      </c>
      <c r="BN2779" s="1">
        <v>0</v>
      </c>
    </row>
    <row r="2780" spans="1:66" hidden="1" outlineLevel="1">
      <c r="A2780" t="s">
        <v>1610</v>
      </c>
      <c r="B2780" t="s">
        <v>644</v>
      </c>
      <c r="C2780" s="1">
        <f t="shared" si="1484"/>
        <v>198</v>
      </c>
      <c r="D2780" s="7">
        <f>IF(P2780&gt;0,RANK(P2780,(P2780:R2780,S2780:AG2780)),0)</f>
        <v>0</v>
      </c>
      <c r="E2780" s="7">
        <f>IF(Q2780&gt;0,RANK(Q2780,(P2780:R2780,S2780:AG2780)),0)</f>
        <v>3</v>
      </c>
      <c r="F2780" s="7">
        <f>IF(R2780&gt;0,RANK(R2780,(P2780:R2780,S2780:AG2780)),0)</f>
        <v>1</v>
      </c>
      <c r="G2780" s="7">
        <f>IF(S2780&gt;0,RANK(S2780,(P2780:R2780,S2780:AG2780)),0)</f>
        <v>4</v>
      </c>
      <c r="H2780" s="48">
        <f t="shared" si="1485"/>
        <v>6</v>
      </c>
      <c r="I2780" s="163">
        <f t="shared" si="1486"/>
        <v>3.0303030303030304E-2</v>
      </c>
      <c r="J2780" s="2"/>
      <c r="K2780" s="2">
        <f t="shared" si="1487"/>
        <v>0</v>
      </c>
      <c r="L2780" s="2">
        <f t="shared" si="1488"/>
        <v>0.19696969696969696</v>
      </c>
      <c r="M2780" s="2">
        <f t="shared" si="1489"/>
        <v>0.35353535353535354</v>
      </c>
      <c r="N2780" s="2">
        <f t="shared" si="1490"/>
        <v>0.12626262626262627</v>
      </c>
      <c r="O2780" s="2">
        <f t="shared" si="1502"/>
        <v>0.3232323232323232</v>
      </c>
      <c r="P2780" s="1">
        <v>0</v>
      </c>
      <c r="Q2780" s="1">
        <v>39</v>
      </c>
      <c r="R2780" s="1">
        <v>70</v>
      </c>
      <c r="S2780" s="1">
        <v>25</v>
      </c>
      <c r="T2780" s="1">
        <v>64</v>
      </c>
      <c r="U2780" s="1">
        <v>0</v>
      </c>
      <c r="V2780" s="1">
        <v>0</v>
      </c>
      <c r="Z2780" s="1">
        <f t="shared" si="1491"/>
        <v>0</v>
      </c>
      <c r="AI2780" s="7">
        <f t="shared" si="1492"/>
        <v>2</v>
      </c>
      <c r="AJ2780" s="7">
        <f t="shared" si="1493"/>
        <v>0</v>
      </c>
      <c r="AK2780" s="7">
        <f t="shared" si="1494"/>
        <v>0</v>
      </c>
      <c r="AL2780" s="7">
        <f t="shared" si="1495"/>
        <v>0</v>
      </c>
      <c r="AM2780" s="2">
        <f t="shared" si="1496"/>
        <v>0.32323232323232326</v>
      </c>
      <c r="AN2780" s="2">
        <f t="shared" si="1497"/>
        <v>0</v>
      </c>
      <c r="AO2780" s="2">
        <f t="shared" si="1498"/>
        <v>0</v>
      </c>
      <c r="AP2780" s="2">
        <f t="shared" si="1499"/>
        <v>0</v>
      </c>
      <c r="AR2780" t="str">
        <f t="shared" si="1500"/>
        <v>Clear Creek</v>
      </c>
      <c r="AS2780" t="s">
        <v>644</v>
      </c>
      <c r="AV2780" s="91">
        <v>8</v>
      </c>
      <c r="AW2780" s="93">
        <v>19</v>
      </c>
      <c r="AX2780" s="99">
        <f t="shared" si="1501"/>
        <v>8019</v>
      </c>
      <c r="AZ2780" s="7" t="s">
        <v>3053</v>
      </c>
      <c r="BA2780" t="s">
        <v>3094</v>
      </c>
      <c r="BN2780" s="1">
        <v>0</v>
      </c>
    </row>
    <row r="2781" spans="1:66" hidden="1" outlineLevel="1">
      <c r="A2781" t="s">
        <v>1002</v>
      </c>
      <c r="B2781" t="s">
        <v>644</v>
      </c>
      <c r="C2781" s="1">
        <f t="shared" si="1484"/>
        <v>182</v>
      </c>
      <c r="D2781" s="7">
        <f>IF(P2781&gt;0,RANK(P2781,(P2781:R2781,S2781:AG2781)),0)</f>
        <v>0</v>
      </c>
      <c r="E2781" s="7">
        <f>IF(Q2781&gt;0,RANK(Q2781,(P2781:R2781,S2781:AG2781)),0)</f>
        <v>4</v>
      </c>
      <c r="F2781" s="7">
        <f>IF(R2781&gt;0,RANK(R2781,(P2781:R2781,S2781:AG2781)),0)</f>
        <v>1</v>
      </c>
      <c r="G2781" s="7">
        <f>IF(S2781&gt;0,RANK(S2781,(P2781:R2781,S2781:AG2781)),0)</f>
        <v>3</v>
      </c>
      <c r="H2781" s="48">
        <f t="shared" si="1485"/>
        <v>125</v>
      </c>
      <c r="I2781" s="163">
        <f t="shared" si="1486"/>
        <v>0.68681318681318682</v>
      </c>
      <c r="J2781" s="2"/>
      <c r="K2781" s="2">
        <f t="shared" si="1487"/>
        <v>0</v>
      </c>
      <c r="L2781" s="2">
        <f t="shared" si="1488"/>
        <v>4.9450549450549448E-2</v>
      </c>
      <c r="M2781" s="2">
        <f t="shared" si="1489"/>
        <v>0.79120879120879117</v>
      </c>
      <c r="N2781" s="2">
        <f t="shared" si="1490"/>
        <v>5.4945054945054944E-2</v>
      </c>
      <c r="O2781" s="2">
        <f t="shared" si="1502"/>
        <v>0.10439560439560439</v>
      </c>
      <c r="P2781" s="1">
        <v>0</v>
      </c>
      <c r="Q2781" s="1">
        <v>9</v>
      </c>
      <c r="R2781" s="1">
        <v>144</v>
      </c>
      <c r="S2781" s="1">
        <v>10</v>
      </c>
      <c r="T2781" s="1">
        <v>19</v>
      </c>
      <c r="U2781" s="1">
        <v>0</v>
      </c>
      <c r="V2781" s="1">
        <v>0</v>
      </c>
      <c r="Z2781" s="1">
        <f t="shared" si="1491"/>
        <v>0</v>
      </c>
      <c r="AI2781" s="7">
        <f t="shared" si="1492"/>
        <v>2</v>
      </c>
      <c r="AJ2781" s="7">
        <f t="shared" si="1493"/>
        <v>0</v>
      </c>
      <c r="AK2781" s="7">
        <f t="shared" si="1494"/>
        <v>0</v>
      </c>
      <c r="AL2781" s="7">
        <f t="shared" si="1495"/>
        <v>0</v>
      </c>
      <c r="AM2781" s="2">
        <f t="shared" si="1496"/>
        <v>0.1043956043956044</v>
      </c>
      <c r="AN2781" s="2">
        <f t="shared" si="1497"/>
        <v>0</v>
      </c>
      <c r="AO2781" s="2">
        <f t="shared" si="1498"/>
        <v>0</v>
      </c>
      <c r="AP2781" s="2">
        <f t="shared" si="1499"/>
        <v>0</v>
      </c>
      <c r="AR2781" t="str">
        <f t="shared" si="1500"/>
        <v>Conejos</v>
      </c>
      <c r="AS2781" t="s">
        <v>644</v>
      </c>
      <c r="AV2781" s="91">
        <v>8</v>
      </c>
      <c r="AW2781" s="93">
        <v>21</v>
      </c>
      <c r="AX2781" s="99">
        <f t="shared" si="1501"/>
        <v>8021</v>
      </c>
      <c r="AZ2781" s="7" t="s">
        <v>3053</v>
      </c>
      <c r="BA2781" t="s">
        <v>3094</v>
      </c>
      <c r="BN2781" s="1">
        <v>0</v>
      </c>
    </row>
    <row r="2782" spans="1:66" hidden="1" outlineLevel="1">
      <c r="A2782" t="s">
        <v>139</v>
      </c>
      <c r="B2782" t="s">
        <v>644</v>
      </c>
      <c r="C2782" s="1">
        <f t="shared" si="1484"/>
        <v>51</v>
      </c>
      <c r="D2782" s="7">
        <f>IF(P2782&gt;0,RANK(P2782,(P2782:R2782,S2782:AG2782)),0)</f>
        <v>0</v>
      </c>
      <c r="E2782" s="7">
        <f>IF(Q2782&gt;0,RANK(Q2782,(P2782:R2782,S2782:AG2782)),0)</f>
        <v>2</v>
      </c>
      <c r="F2782" s="7">
        <f>IF(R2782&gt;0,RANK(R2782,(P2782:R2782,S2782:AG2782)),0)</f>
        <v>4</v>
      </c>
      <c r="G2782" s="7">
        <f>IF(S2782&gt;0,RANK(S2782,(P2782:R2782,S2782:AG2782)),0)</f>
        <v>3</v>
      </c>
      <c r="H2782" s="48">
        <f t="shared" si="1485"/>
        <v>17</v>
      </c>
      <c r="I2782" s="163">
        <f t="shared" si="1486"/>
        <v>0.33333333333333331</v>
      </c>
      <c r="J2782" s="2"/>
      <c r="K2782" s="2">
        <f t="shared" si="1487"/>
        <v>0</v>
      </c>
      <c r="L2782" s="2">
        <f t="shared" si="1488"/>
        <v>0.21568627450980393</v>
      </c>
      <c r="M2782" s="2">
        <f t="shared" si="1489"/>
        <v>7.8431372549019607E-2</v>
      </c>
      <c r="N2782" s="2">
        <f t="shared" si="1490"/>
        <v>0.15686274509803921</v>
      </c>
      <c r="O2782" s="2">
        <f t="shared" si="1502"/>
        <v>0.54901960784313719</v>
      </c>
      <c r="P2782" s="1">
        <v>0</v>
      </c>
      <c r="Q2782" s="1">
        <v>11</v>
      </c>
      <c r="R2782" s="1">
        <v>4</v>
      </c>
      <c r="S2782" s="1">
        <v>8</v>
      </c>
      <c r="T2782" s="1">
        <v>28</v>
      </c>
      <c r="U2782" s="1">
        <v>0</v>
      </c>
      <c r="V2782" s="1">
        <v>0</v>
      </c>
      <c r="Z2782" s="1">
        <f t="shared" si="1491"/>
        <v>0</v>
      </c>
      <c r="AI2782" s="7">
        <f t="shared" si="1492"/>
        <v>1</v>
      </c>
      <c r="AJ2782" s="7">
        <f t="shared" si="1493"/>
        <v>0</v>
      </c>
      <c r="AK2782" s="7">
        <f t="shared" si="1494"/>
        <v>0</v>
      </c>
      <c r="AL2782" s="7">
        <f t="shared" si="1495"/>
        <v>0</v>
      </c>
      <c r="AM2782" s="2">
        <f t="shared" si="1496"/>
        <v>0.5490196078431373</v>
      </c>
      <c r="AN2782" s="2">
        <f t="shared" si="1497"/>
        <v>0</v>
      </c>
      <c r="AO2782" s="2">
        <f t="shared" si="1498"/>
        <v>0</v>
      </c>
      <c r="AP2782" s="2">
        <f t="shared" si="1499"/>
        <v>0</v>
      </c>
      <c r="AR2782" t="str">
        <f t="shared" si="1500"/>
        <v>Costilla</v>
      </c>
      <c r="AS2782" t="s">
        <v>644</v>
      </c>
      <c r="AV2782" s="91">
        <v>8</v>
      </c>
      <c r="AW2782" s="93">
        <v>23</v>
      </c>
      <c r="AX2782" s="99">
        <f t="shared" si="1501"/>
        <v>8023</v>
      </c>
      <c r="AZ2782" s="7" t="s">
        <v>3053</v>
      </c>
      <c r="BA2782" t="s">
        <v>3094</v>
      </c>
      <c r="BN2782" s="1">
        <v>0</v>
      </c>
    </row>
    <row r="2783" spans="1:66" hidden="1" outlineLevel="1">
      <c r="A2783" t="s">
        <v>1389</v>
      </c>
      <c r="B2783" t="s">
        <v>644</v>
      </c>
      <c r="C2783" s="1">
        <f t="shared" si="1484"/>
        <v>97</v>
      </c>
      <c r="D2783" s="7">
        <f>IF(P2783&gt;0,RANK(P2783,(P2783:R2783,S2783:AG2783)),0)</f>
        <v>0</v>
      </c>
      <c r="E2783" s="7">
        <f>IF(Q2783&gt;0,RANK(Q2783,(P2783:R2783,S2783:AG2783)),0)</f>
        <v>3</v>
      </c>
      <c r="F2783" s="7">
        <f>IF(R2783&gt;0,RANK(R2783,(P2783:R2783,S2783:AG2783)),0)</f>
        <v>2</v>
      </c>
      <c r="G2783" s="7">
        <f>IF(S2783&gt;0,RANK(S2783,(P2783:R2783,S2783:AG2783)),0)</f>
        <v>4</v>
      </c>
      <c r="H2783" s="48">
        <f t="shared" si="1485"/>
        <v>45</v>
      </c>
      <c r="I2783" s="163">
        <f t="shared" si="1486"/>
        <v>0.46391752577319589</v>
      </c>
      <c r="J2783" s="2"/>
      <c r="K2783" s="2">
        <f t="shared" si="1487"/>
        <v>0</v>
      </c>
      <c r="L2783" s="2">
        <f t="shared" si="1488"/>
        <v>0.15463917525773196</v>
      </c>
      <c r="M2783" s="2">
        <f t="shared" si="1489"/>
        <v>0.16494845360824742</v>
      </c>
      <c r="N2783" s="2">
        <f t="shared" si="1490"/>
        <v>5.1546391752577317E-2</v>
      </c>
      <c r="O2783" s="2">
        <f t="shared" si="1502"/>
        <v>0.62886597938144329</v>
      </c>
      <c r="P2783" s="1">
        <v>0</v>
      </c>
      <c r="Q2783" s="1">
        <v>15</v>
      </c>
      <c r="R2783" s="1">
        <v>16</v>
      </c>
      <c r="S2783" s="1">
        <v>5</v>
      </c>
      <c r="T2783" s="1">
        <v>61</v>
      </c>
      <c r="U2783" s="1">
        <v>0</v>
      </c>
      <c r="V2783" s="1">
        <v>0</v>
      </c>
      <c r="Z2783" s="1">
        <f t="shared" si="1491"/>
        <v>0</v>
      </c>
      <c r="AI2783" s="7">
        <f t="shared" si="1492"/>
        <v>1</v>
      </c>
      <c r="AJ2783" s="7">
        <f t="shared" si="1493"/>
        <v>0</v>
      </c>
      <c r="AK2783" s="7">
        <f t="shared" si="1494"/>
        <v>0</v>
      </c>
      <c r="AL2783" s="7">
        <f t="shared" si="1495"/>
        <v>0</v>
      </c>
      <c r="AM2783" s="2">
        <f t="shared" si="1496"/>
        <v>0.62886597938144329</v>
      </c>
      <c r="AN2783" s="2">
        <f t="shared" si="1497"/>
        <v>0</v>
      </c>
      <c r="AO2783" s="2">
        <f t="shared" si="1498"/>
        <v>0</v>
      </c>
      <c r="AP2783" s="2">
        <f t="shared" si="1499"/>
        <v>0</v>
      </c>
      <c r="AR2783" t="str">
        <f t="shared" si="1500"/>
        <v>Crowley</v>
      </c>
      <c r="AS2783" t="s">
        <v>644</v>
      </c>
      <c r="AV2783" s="91">
        <v>8</v>
      </c>
      <c r="AW2783" s="93">
        <v>25</v>
      </c>
      <c r="AX2783" s="99">
        <f t="shared" si="1501"/>
        <v>8025</v>
      </c>
      <c r="AZ2783" s="7" t="s">
        <v>3053</v>
      </c>
      <c r="BA2783" t="s">
        <v>3094</v>
      </c>
      <c r="BN2783" s="1">
        <v>0</v>
      </c>
    </row>
    <row r="2784" spans="1:66" hidden="1" outlineLevel="1">
      <c r="A2784" t="s">
        <v>1267</v>
      </c>
      <c r="B2784" t="s">
        <v>644</v>
      </c>
      <c r="C2784" s="1">
        <f t="shared" si="1484"/>
        <v>187</v>
      </c>
      <c r="D2784" s="7">
        <f>IF(P2784&gt;0,RANK(P2784,(P2784:R2784,S2784:AG2784)),0)</f>
        <v>0</v>
      </c>
      <c r="E2784" s="7">
        <f>IF(Q2784&gt;0,RANK(Q2784,(P2784:R2784,S2784:AG2784)),0)</f>
        <v>3</v>
      </c>
      <c r="F2784" s="7">
        <f>IF(R2784&gt;0,RANK(R2784,(P2784:R2784,S2784:AG2784)),0)</f>
        <v>2</v>
      </c>
      <c r="G2784" s="7">
        <f>IF(S2784&gt;0,RANK(S2784,(P2784:R2784,S2784:AG2784)),0)</f>
        <v>4</v>
      </c>
      <c r="H2784" s="48">
        <f t="shared" si="1485"/>
        <v>37</v>
      </c>
      <c r="I2784" s="163">
        <f t="shared" si="1486"/>
        <v>0.19786096256684493</v>
      </c>
      <c r="J2784" s="2"/>
      <c r="K2784" s="2">
        <f t="shared" si="1487"/>
        <v>0</v>
      </c>
      <c r="L2784" s="2">
        <f t="shared" si="1488"/>
        <v>0.17647058823529413</v>
      </c>
      <c r="M2784" s="2">
        <f t="shared" si="1489"/>
        <v>0.25668449197860965</v>
      </c>
      <c r="N2784" s="2">
        <f t="shared" si="1490"/>
        <v>0.10160427807486631</v>
      </c>
      <c r="O2784" s="2">
        <f t="shared" si="1502"/>
        <v>0.46524064171122986</v>
      </c>
      <c r="P2784" s="1">
        <v>0</v>
      </c>
      <c r="Q2784" s="1">
        <v>33</v>
      </c>
      <c r="R2784" s="1">
        <v>48</v>
      </c>
      <c r="S2784" s="1">
        <v>19</v>
      </c>
      <c r="T2784" s="1">
        <v>85</v>
      </c>
      <c r="U2784" s="1">
        <v>1</v>
      </c>
      <c r="V2784" s="1">
        <v>1</v>
      </c>
      <c r="Z2784" s="1">
        <f t="shared" si="1491"/>
        <v>0</v>
      </c>
      <c r="AI2784" s="7">
        <f t="shared" si="1492"/>
        <v>1</v>
      </c>
      <c r="AJ2784" s="7">
        <f t="shared" si="1493"/>
        <v>5</v>
      </c>
      <c r="AK2784" s="7">
        <f t="shared" si="1494"/>
        <v>5</v>
      </c>
      <c r="AL2784" s="7">
        <f t="shared" si="1495"/>
        <v>0</v>
      </c>
      <c r="AM2784" s="2">
        <f t="shared" si="1496"/>
        <v>0.45454545454545453</v>
      </c>
      <c r="AN2784" s="2">
        <f t="shared" si="1497"/>
        <v>5.3475935828877002E-3</v>
      </c>
      <c r="AO2784" s="2">
        <f t="shared" si="1498"/>
        <v>5.3475935828877002E-3</v>
      </c>
      <c r="AP2784" s="2">
        <f t="shared" si="1499"/>
        <v>0</v>
      </c>
      <c r="AR2784" t="str">
        <f t="shared" si="1500"/>
        <v>Custer</v>
      </c>
      <c r="AS2784" t="s">
        <v>644</v>
      </c>
      <c r="AV2784" s="91">
        <v>8</v>
      </c>
      <c r="AW2784" s="93">
        <v>27</v>
      </c>
      <c r="AX2784" s="99">
        <f t="shared" si="1501"/>
        <v>8027</v>
      </c>
      <c r="AZ2784" s="7" t="s">
        <v>3053</v>
      </c>
      <c r="BA2784" t="s">
        <v>3094</v>
      </c>
      <c r="BN2784" s="1">
        <v>0</v>
      </c>
    </row>
    <row r="2785" spans="1:66" hidden="1" outlineLevel="1">
      <c r="A2785" t="s">
        <v>2333</v>
      </c>
      <c r="B2785" t="s">
        <v>644</v>
      </c>
      <c r="C2785" s="1">
        <f t="shared" si="1484"/>
        <v>832</v>
      </c>
      <c r="D2785" s="7">
        <f>IF(P2785&gt;0,RANK(P2785,(P2785:R2785,S2785:AG2785)),0)</f>
        <v>0</v>
      </c>
      <c r="E2785" s="7">
        <f>IF(Q2785&gt;0,RANK(Q2785,(P2785:R2785,S2785:AG2785)),0)</f>
        <v>3</v>
      </c>
      <c r="F2785" s="7">
        <f>IF(R2785&gt;0,RANK(R2785,(P2785:R2785,S2785:AG2785)),0)</f>
        <v>2</v>
      </c>
      <c r="G2785" s="7">
        <f>IF(S2785&gt;0,RANK(S2785,(P2785:R2785,S2785:AG2785)),0)</f>
        <v>4</v>
      </c>
      <c r="H2785" s="48">
        <f t="shared" si="1485"/>
        <v>281</v>
      </c>
      <c r="I2785" s="163">
        <f t="shared" si="1486"/>
        <v>0.33774038461538464</v>
      </c>
      <c r="J2785" s="2"/>
      <c r="K2785" s="2">
        <f t="shared" si="1487"/>
        <v>0</v>
      </c>
      <c r="L2785" s="2">
        <f t="shared" si="1488"/>
        <v>0.11057692307692307</v>
      </c>
      <c r="M2785" s="2">
        <f t="shared" si="1489"/>
        <v>0.22836538461538461</v>
      </c>
      <c r="N2785" s="2">
        <f t="shared" si="1490"/>
        <v>9.2548076923076927E-2</v>
      </c>
      <c r="O2785" s="2">
        <f t="shared" si="1502"/>
        <v>0.56850961538461542</v>
      </c>
      <c r="P2785" s="1">
        <v>0</v>
      </c>
      <c r="Q2785" s="1">
        <v>92</v>
      </c>
      <c r="R2785" s="1">
        <v>190</v>
      </c>
      <c r="S2785" s="1">
        <v>77</v>
      </c>
      <c r="T2785" s="1">
        <v>471</v>
      </c>
      <c r="U2785" s="1">
        <v>0</v>
      </c>
      <c r="V2785" s="1">
        <v>0</v>
      </c>
      <c r="Z2785" s="1">
        <f t="shared" si="1491"/>
        <v>2</v>
      </c>
      <c r="AI2785" s="7">
        <f t="shared" si="1492"/>
        <v>1</v>
      </c>
      <c r="AJ2785" s="7">
        <f t="shared" si="1493"/>
        <v>0</v>
      </c>
      <c r="AK2785" s="7">
        <f t="shared" si="1494"/>
        <v>0</v>
      </c>
      <c r="AL2785" s="7">
        <f t="shared" si="1495"/>
        <v>0</v>
      </c>
      <c r="AM2785" s="2">
        <f t="shared" si="1496"/>
        <v>0.56610576923076927</v>
      </c>
      <c r="AN2785" s="2">
        <f t="shared" si="1497"/>
        <v>0</v>
      </c>
      <c r="AO2785" s="2">
        <f t="shared" si="1498"/>
        <v>0</v>
      </c>
      <c r="AP2785" s="2">
        <f t="shared" si="1499"/>
        <v>0</v>
      </c>
      <c r="AR2785" t="str">
        <f t="shared" si="1500"/>
        <v>Delta</v>
      </c>
      <c r="AS2785" t="s">
        <v>644</v>
      </c>
      <c r="AV2785" s="91">
        <v>8</v>
      </c>
      <c r="AW2785" s="93">
        <v>29</v>
      </c>
      <c r="AX2785" s="99">
        <f t="shared" si="1501"/>
        <v>8029</v>
      </c>
      <c r="AZ2785" s="7" t="s">
        <v>3053</v>
      </c>
      <c r="BA2785" t="s">
        <v>3094</v>
      </c>
      <c r="BN2785" s="1">
        <v>2</v>
      </c>
    </row>
    <row r="2786" spans="1:66" hidden="1" outlineLevel="1">
      <c r="A2786" t="s">
        <v>1699</v>
      </c>
      <c r="B2786" t="s">
        <v>644</v>
      </c>
      <c r="C2786" s="1">
        <f t="shared" si="1484"/>
        <v>3294</v>
      </c>
      <c r="D2786" s="7">
        <f>IF(P2786&gt;0,RANK(P2786,(P2786:R2786,S2786:AG2786)),0)</f>
        <v>6</v>
      </c>
      <c r="E2786" s="7">
        <f>IF(Q2786&gt;0,RANK(Q2786,(P2786:R2786,S2786:AG2786)),0)</f>
        <v>4</v>
      </c>
      <c r="F2786" s="7">
        <f>IF(R2786&gt;0,RANK(R2786,(P2786:R2786,S2786:AG2786)),0)</f>
        <v>1</v>
      </c>
      <c r="G2786" s="7">
        <f>IF(S2786&gt;0,RANK(S2786,(P2786:R2786,S2786:AG2786)),0)</f>
        <v>3</v>
      </c>
      <c r="H2786" s="48">
        <f t="shared" si="1485"/>
        <v>353</v>
      </c>
      <c r="I2786" s="163">
        <f t="shared" si="1486"/>
        <v>0.1071645415907711</v>
      </c>
      <c r="J2786" s="2"/>
      <c r="K2786" s="2">
        <f t="shared" si="1487"/>
        <v>3.3394049787492412E-3</v>
      </c>
      <c r="L2786" s="2">
        <f t="shared" si="1488"/>
        <v>0.10898603521554341</v>
      </c>
      <c r="M2786" s="2">
        <f t="shared" si="1489"/>
        <v>0.39799635701275043</v>
      </c>
      <c r="N2786" s="2">
        <f t="shared" si="1490"/>
        <v>0.19156041287188827</v>
      </c>
      <c r="O2786" s="2">
        <f t="shared" si="1502"/>
        <v>0.29811778992106863</v>
      </c>
      <c r="P2786" s="1">
        <v>11</v>
      </c>
      <c r="Q2786" s="1">
        <v>359</v>
      </c>
      <c r="R2786" s="1">
        <v>1311</v>
      </c>
      <c r="S2786" s="1">
        <v>631</v>
      </c>
      <c r="T2786" s="1">
        <v>958</v>
      </c>
      <c r="U2786" s="1">
        <v>16</v>
      </c>
      <c r="V2786" s="1">
        <v>3</v>
      </c>
      <c r="Z2786" s="1">
        <f t="shared" si="1491"/>
        <v>5</v>
      </c>
      <c r="AI2786" s="7">
        <f t="shared" si="1492"/>
        <v>2</v>
      </c>
      <c r="AJ2786" s="7">
        <f t="shared" si="1493"/>
        <v>5</v>
      </c>
      <c r="AK2786" s="7">
        <f t="shared" si="1494"/>
        <v>8</v>
      </c>
      <c r="AL2786" s="7">
        <f t="shared" si="1495"/>
        <v>0</v>
      </c>
      <c r="AM2786" s="2">
        <f t="shared" si="1496"/>
        <v>0.29083181542197933</v>
      </c>
      <c r="AN2786" s="2">
        <f t="shared" si="1497"/>
        <v>4.8573163327261691E-3</v>
      </c>
      <c r="AO2786" s="2">
        <f t="shared" si="1498"/>
        <v>9.1074681238615665E-4</v>
      </c>
      <c r="AP2786" s="2">
        <f t="shared" si="1499"/>
        <v>0</v>
      </c>
      <c r="AR2786" t="str">
        <f t="shared" si="1500"/>
        <v>Denver</v>
      </c>
      <c r="AS2786" t="s">
        <v>644</v>
      </c>
      <c r="AV2786" s="91">
        <v>8</v>
      </c>
      <c r="AW2786" s="93">
        <v>31</v>
      </c>
      <c r="AX2786" s="99">
        <f t="shared" si="1501"/>
        <v>8031</v>
      </c>
      <c r="AZ2786" s="7" t="s">
        <v>3053</v>
      </c>
      <c r="BA2786" t="s">
        <v>3094</v>
      </c>
      <c r="BN2786" s="1">
        <v>5</v>
      </c>
    </row>
    <row r="2787" spans="1:66" hidden="1" outlineLevel="1">
      <c r="A2787" t="s">
        <v>671</v>
      </c>
      <c r="B2787" t="s">
        <v>644</v>
      </c>
      <c r="C2787" s="1">
        <f t="shared" si="1484"/>
        <v>56</v>
      </c>
      <c r="D2787" s="7">
        <f>IF(P2787&gt;0,RANK(P2787,(P2787:R2787,S2787:AG2787)),0)</f>
        <v>0</v>
      </c>
      <c r="E2787" s="7">
        <f>IF(Q2787&gt;0,RANK(Q2787,(P2787:R2787,S2787:AG2787)),0)</f>
        <v>2</v>
      </c>
      <c r="F2787" s="7">
        <f>IF(R2787&gt;0,RANK(R2787,(P2787:R2787,S2787:AG2787)),0)</f>
        <v>4</v>
      </c>
      <c r="G2787" s="7">
        <f>IF(S2787&gt;0,RANK(S2787,(P2787:R2787,S2787:AG2787)),0)</f>
        <v>2</v>
      </c>
      <c r="H2787" s="48">
        <f t="shared" si="1485"/>
        <v>8</v>
      </c>
      <c r="I2787" s="163">
        <f t="shared" si="1486"/>
        <v>0.14285714285714285</v>
      </c>
      <c r="J2787" s="2"/>
      <c r="K2787" s="2">
        <f t="shared" si="1487"/>
        <v>0</v>
      </c>
      <c r="L2787" s="2">
        <f t="shared" si="1488"/>
        <v>0.25</v>
      </c>
      <c r="M2787" s="2">
        <f t="shared" si="1489"/>
        <v>0.10714285714285714</v>
      </c>
      <c r="N2787" s="2">
        <f t="shared" si="1490"/>
        <v>0.25</v>
      </c>
      <c r="O2787" s="2">
        <f t="shared" si="1502"/>
        <v>0.3928571428571429</v>
      </c>
      <c r="P2787" s="1">
        <v>0</v>
      </c>
      <c r="Q2787" s="1">
        <v>14</v>
      </c>
      <c r="R2787" s="1">
        <v>6</v>
      </c>
      <c r="S2787" s="1">
        <v>14</v>
      </c>
      <c r="T2787" s="1">
        <v>22</v>
      </c>
      <c r="U2787" s="1">
        <v>0</v>
      </c>
      <c r="V2787" s="1">
        <v>0</v>
      </c>
      <c r="Z2787" s="1">
        <f t="shared" si="1491"/>
        <v>0</v>
      </c>
      <c r="AI2787" s="7">
        <f t="shared" si="1492"/>
        <v>1</v>
      </c>
      <c r="AJ2787" s="7">
        <f t="shared" si="1493"/>
        <v>0</v>
      </c>
      <c r="AK2787" s="7">
        <f t="shared" si="1494"/>
        <v>0</v>
      </c>
      <c r="AL2787" s="7">
        <f t="shared" si="1495"/>
        <v>0</v>
      </c>
      <c r="AM2787" s="2">
        <f t="shared" si="1496"/>
        <v>0.39285714285714285</v>
      </c>
      <c r="AN2787" s="2">
        <f t="shared" si="1497"/>
        <v>0</v>
      </c>
      <c r="AO2787" s="2">
        <f t="shared" si="1498"/>
        <v>0</v>
      </c>
      <c r="AP2787" s="2">
        <f t="shared" si="1499"/>
        <v>0</v>
      </c>
      <c r="AR2787" t="str">
        <f t="shared" si="1500"/>
        <v>Dolores</v>
      </c>
      <c r="AS2787" t="s">
        <v>644</v>
      </c>
      <c r="AV2787" s="91">
        <v>8</v>
      </c>
      <c r="AW2787" s="93">
        <v>33</v>
      </c>
      <c r="AX2787" s="99">
        <f t="shared" si="1501"/>
        <v>8033</v>
      </c>
      <c r="AZ2787" s="7" t="s">
        <v>3053</v>
      </c>
      <c r="BA2787" t="s">
        <v>3094</v>
      </c>
      <c r="BN2787" s="1">
        <v>0</v>
      </c>
    </row>
    <row r="2788" spans="1:66" hidden="1" outlineLevel="1">
      <c r="A2788" t="s">
        <v>325</v>
      </c>
      <c r="B2788" t="s">
        <v>644</v>
      </c>
      <c r="C2788" s="1">
        <f t="shared" si="1484"/>
        <v>5836</v>
      </c>
      <c r="D2788" s="7">
        <f>IF(P2788&gt;0,RANK(P2788,(P2788:R2788,S2788:AG2788)),0)</f>
        <v>5</v>
      </c>
      <c r="E2788" s="7">
        <f>IF(Q2788&gt;0,RANK(Q2788,(P2788:R2788,S2788:AG2788)),0)</f>
        <v>3</v>
      </c>
      <c r="F2788" s="7">
        <f>IF(R2788&gt;0,RANK(R2788,(P2788:R2788,S2788:AG2788)),0)</f>
        <v>1</v>
      </c>
      <c r="G2788" s="7">
        <f>IF(S2788&gt;0,RANK(S2788,(P2788:R2788,S2788:AG2788)),0)</f>
        <v>4</v>
      </c>
      <c r="H2788" s="48">
        <f t="shared" si="1485"/>
        <v>813</v>
      </c>
      <c r="I2788" s="163">
        <f t="shared" si="1486"/>
        <v>0.13930774503084303</v>
      </c>
      <c r="J2788" s="2"/>
      <c r="K2788" s="2">
        <f t="shared" si="1487"/>
        <v>1.028101439342015E-3</v>
      </c>
      <c r="L2788" s="2">
        <f t="shared" si="1488"/>
        <v>0.12440027416038382</v>
      </c>
      <c r="M2788" s="2">
        <f t="shared" si="1489"/>
        <v>0.4669294037011652</v>
      </c>
      <c r="N2788" s="2">
        <f t="shared" si="1490"/>
        <v>7.9163810829335157E-2</v>
      </c>
      <c r="O2788" s="2">
        <f t="shared" si="1502"/>
        <v>0.32847840986977378</v>
      </c>
      <c r="P2788" s="1">
        <v>6</v>
      </c>
      <c r="Q2788" s="1">
        <v>726</v>
      </c>
      <c r="R2788" s="1">
        <v>2725</v>
      </c>
      <c r="S2788" s="1">
        <v>462</v>
      </c>
      <c r="T2788" s="1">
        <v>1912</v>
      </c>
      <c r="U2788" s="1">
        <v>1</v>
      </c>
      <c r="V2788" s="1">
        <v>3</v>
      </c>
      <c r="Z2788" s="1">
        <f t="shared" si="1491"/>
        <v>1</v>
      </c>
      <c r="AI2788" s="7">
        <f t="shared" si="1492"/>
        <v>2</v>
      </c>
      <c r="AJ2788" s="7">
        <f t="shared" si="1493"/>
        <v>7</v>
      </c>
      <c r="AK2788" s="7">
        <f t="shared" si="1494"/>
        <v>6</v>
      </c>
      <c r="AL2788" s="7">
        <f t="shared" si="1495"/>
        <v>0</v>
      </c>
      <c r="AM2788" s="2">
        <f t="shared" si="1496"/>
        <v>0.32762165867032211</v>
      </c>
      <c r="AN2788" s="2">
        <f t="shared" si="1497"/>
        <v>1.7135023989033586E-4</v>
      </c>
      <c r="AO2788" s="2">
        <f t="shared" si="1498"/>
        <v>5.1405071967100752E-4</v>
      </c>
      <c r="AP2788" s="2">
        <f t="shared" si="1499"/>
        <v>0</v>
      </c>
      <c r="AR2788" t="str">
        <f t="shared" si="1500"/>
        <v>Douglas</v>
      </c>
      <c r="AS2788" t="s">
        <v>644</v>
      </c>
      <c r="AV2788" s="91">
        <v>8</v>
      </c>
      <c r="AW2788" s="93">
        <v>35</v>
      </c>
      <c r="AX2788" s="99">
        <f t="shared" si="1501"/>
        <v>8035</v>
      </c>
      <c r="AZ2788" s="7" t="s">
        <v>3053</v>
      </c>
      <c r="BA2788" t="s">
        <v>3094</v>
      </c>
      <c r="BN2788" s="1">
        <v>1</v>
      </c>
    </row>
    <row r="2789" spans="1:66" hidden="1" outlineLevel="1">
      <c r="A2789" t="s">
        <v>326</v>
      </c>
      <c r="B2789" t="s">
        <v>644</v>
      </c>
      <c r="C2789" s="1">
        <f t="shared" si="1484"/>
        <v>467</v>
      </c>
      <c r="D2789" s="7">
        <f>IF(P2789&gt;0,RANK(P2789,(P2789:R2789,S2789:AG2789)),0)</f>
        <v>5</v>
      </c>
      <c r="E2789" s="7">
        <f>IF(Q2789&gt;0,RANK(Q2789,(P2789:R2789,S2789:AG2789)),0)</f>
        <v>3</v>
      </c>
      <c r="F2789" s="7">
        <f>IF(R2789&gt;0,RANK(R2789,(P2789:R2789,S2789:AG2789)),0)</f>
        <v>1</v>
      </c>
      <c r="G2789" s="7">
        <f>IF(S2789&gt;0,RANK(S2789,(P2789:R2789,S2789:AG2789)),0)</f>
        <v>2</v>
      </c>
      <c r="H2789" s="48">
        <f t="shared" si="1485"/>
        <v>124</v>
      </c>
      <c r="I2789" s="163">
        <f t="shared" si="1486"/>
        <v>0.26552462526766596</v>
      </c>
      <c r="J2789" s="2"/>
      <c r="K2789" s="2">
        <f t="shared" si="1487"/>
        <v>1.0706638115631691E-2</v>
      </c>
      <c r="L2789" s="2">
        <f t="shared" si="1488"/>
        <v>0.1670235546038544</v>
      </c>
      <c r="M2789" s="2">
        <f t="shared" si="1489"/>
        <v>0.46252676659528907</v>
      </c>
      <c r="N2789" s="2">
        <f t="shared" si="1490"/>
        <v>0.19700214132762311</v>
      </c>
      <c r="O2789" s="2">
        <f t="shared" si="1502"/>
        <v>0.16274089935760172</v>
      </c>
      <c r="P2789" s="1">
        <v>5</v>
      </c>
      <c r="Q2789" s="1">
        <v>78</v>
      </c>
      <c r="R2789" s="1">
        <v>216</v>
      </c>
      <c r="S2789" s="1">
        <v>92</v>
      </c>
      <c r="T2789" s="1">
        <v>75</v>
      </c>
      <c r="U2789" s="1">
        <v>0</v>
      </c>
      <c r="V2789" s="1">
        <v>1</v>
      </c>
      <c r="Z2789" s="1">
        <f t="shared" si="1491"/>
        <v>0</v>
      </c>
      <c r="AI2789" s="7">
        <f t="shared" si="1492"/>
        <v>4</v>
      </c>
      <c r="AJ2789" s="7">
        <f t="shared" si="1493"/>
        <v>0</v>
      </c>
      <c r="AK2789" s="7">
        <f t="shared" si="1494"/>
        <v>6</v>
      </c>
      <c r="AL2789" s="7">
        <f t="shared" si="1495"/>
        <v>0</v>
      </c>
      <c r="AM2789" s="2">
        <f t="shared" si="1496"/>
        <v>0.16059957173447537</v>
      </c>
      <c r="AN2789" s="2">
        <f t="shared" si="1497"/>
        <v>0</v>
      </c>
      <c r="AO2789" s="2">
        <f t="shared" si="1498"/>
        <v>2.1413276231263384E-3</v>
      </c>
      <c r="AP2789" s="2">
        <f t="shared" si="1499"/>
        <v>0</v>
      </c>
      <c r="AR2789" t="str">
        <f t="shared" si="1500"/>
        <v>Eagle</v>
      </c>
      <c r="AS2789" t="s">
        <v>644</v>
      </c>
      <c r="AV2789" s="91">
        <v>8</v>
      </c>
      <c r="AW2789" s="93">
        <v>37</v>
      </c>
      <c r="AX2789" s="99">
        <f t="shared" si="1501"/>
        <v>8037</v>
      </c>
      <c r="AZ2789" s="7" t="s">
        <v>3053</v>
      </c>
      <c r="BA2789" t="s">
        <v>3094</v>
      </c>
      <c r="BN2789" s="1">
        <v>0</v>
      </c>
    </row>
    <row r="2790" spans="1:66" hidden="1" outlineLevel="1">
      <c r="A2790" t="s">
        <v>1576</v>
      </c>
      <c r="B2790" t="s">
        <v>644</v>
      </c>
      <c r="C2790" s="1">
        <f t="shared" si="1484"/>
        <v>747</v>
      </c>
      <c r="D2790" s="7">
        <f>IF(P2790&gt;0,RANK(P2790,(P2790:R2790,S2790:AG2790)),0)</f>
        <v>0</v>
      </c>
      <c r="E2790" s="7">
        <f>IF(Q2790&gt;0,RANK(Q2790,(P2790:R2790,S2790:AG2790)),0)</f>
        <v>3</v>
      </c>
      <c r="F2790" s="7">
        <f>IF(R2790&gt;0,RANK(R2790,(P2790:R2790,S2790:AG2790)),0)</f>
        <v>2</v>
      </c>
      <c r="G2790" s="7">
        <f>IF(S2790&gt;0,RANK(S2790,(P2790:R2790,S2790:AG2790)),0)</f>
        <v>4</v>
      </c>
      <c r="H2790" s="48">
        <f t="shared" si="1485"/>
        <v>139</v>
      </c>
      <c r="I2790" s="163">
        <f t="shared" si="1486"/>
        <v>0.18607764390896922</v>
      </c>
      <c r="J2790" s="2"/>
      <c r="K2790" s="2">
        <f t="shared" si="1487"/>
        <v>0</v>
      </c>
      <c r="L2790" s="2">
        <f t="shared" si="1488"/>
        <v>0.15528781793842034</v>
      </c>
      <c r="M2790" s="2">
        <f t="shared" si="1489"/>
        <v>0.27844712182061582</v>
      </c>
      <c r="N2790" s="2">
        <f t="shared" si="1490"/>
        <v>0.10040160642570281</v>
      </c>
      <c r="O2790" s="2">
        <f t="shared" si="1502"/>
        <v>0.46586345381526106</v>
      </c>
      <c r="P2790" s="1">
        <v>0</v>
      </c>
      <c r="Q2790" s="1">
        <v>116</v>
      </c>
      <c r="R2790" s="1">
        <v>208</v>
      </c>
      <c r="S2790" s="1">
        <v>75</v>
      </c>
      <c r="T2790" s="1">
        <v>347</v>
      </c>
      <c r="U2790" s="1">
        <v>1</v>
      </c>
      <c r="V2790" s="1">
        <v>0</v>
      </c>
      <c r="Z2790" s="1">
        <f t="shared" si="1491"/>
        <v>0</v>
      </c>
      <c r="AI2790" s="7">
        <f t="shared" si="1492"/>
        <v>1</v>
      </c>
      <c r="AJ2790" s="7">
        <f t="shared" si="1493"/>
        <v>5</v>
      </c>
      <c r="AK2790" s="7">
        <f t="shared" si="1494"/>
        <v>0</v>
      </c>
      <c r="AL2790" s="7">
        <f t="shared" si="1495"/>
        <v>0</v>
      </c>
      <c r="AM2790" s="2">
        <f t="shared" si="1496"/>
        <v>0.46452476572958501</v>
      </c>
      <c r="AN2790" s="2">
        <f t="shared" si="1497"/>
        <v>1.3386880856760374E-3</v>
      </c>
      <c r="AO2790" s="2">
        <f t="shared" si="1498"/>
        <v>0</v>
      </c>
      <c r="AP2790" s="2">
        <f t="shared" si="1499"/>
        <v>0</v>
      </c>
      <c r="AR2790" t="str">
        <f t="shared" si="1500"/>
        <v>Elbert</v>
      </c>
      <c r="AS2790" t="s">
        <v>644</v>
      </c>
      <c r="AV2790" s="91">
        <v>8</v>
      </c>
      <c r="AW2790" s="93">
        <v>39</v>
      </c>
      <c r="AX2790" s="99">
        <f t="shared" si="1501"/>
        <v>8039</v>
      </c>
      <c r="AZ2790" s="7" t="s">
        <v>3053</v>
      </c>
      <c r="BA2790" t="s">
        <v>3094</v>
      </c>
      <c r="BN2790" s="1">
        <v>0</v>
      </c>
    </row>
    <row r="2791" spans="1:66" hidden="1" outlineLevel="1">
      <c r="A2791" t="s">
        <v>2249</v>
      </c>
      <c r="B2791" t="s">
        <v>644</v>
      </c>
      <c r="C2791" s="1">
        <f t="shared" si="1484"/>
        <v>10955</v>
      </c>
      <c r="D2791" s="7">
        <f>IF(P2791&gt;0,RANK(P2791,(P2791:R2791,S2791:AG2791)),0)</f>
        <v>7</v>
      </c>
      <c r="E2791" s="7">
        <f>IF(Q2791&gt;0,RANK(Q2791,(P2791:R2791,S2791:AG2791)),0)</f>
        <v>3</v>
      </c>
      <c r="F2791" s="7">
        <f>IF(R2791&gt;0,RANK(R2791,(P2791:R2791,S2791:AG2791)),0)</f>
        <v>2</v>
      </c>
      <c r="G2791" s="7">
        <f>IF(S2791&gt;0,RANK(S2791,(P2791:R2791,S2791:AG2791)),0)</f>
        <v>4</v>
      </c>
      <c r="H2791" s="48">
        <f t="shared" si="1485"/>
        <v>1790</v>
      </c>
      <c r="I2791" s="163">
        <f t="shared" si="1486"/>
        <v>0.16339570972158832</v>
      </c>
      <c r="J2791" s="2"/>
      <c r="K2791" s="2">
        <f t="shared" si="1487"/>
        <v>3.6513007759014147E-4</v>
      </c>
      <c r="L2791" s="2">
        <f t="shared" si="1488"/>
        <v>0.12031036056595162</v>
      </c>
      <c r="M2791" s="2">
        <f t="shared" si="1489"/>
        <v>0.30835235052487447</v>
      </c>
      <c r="N2791" s="2">
        <f t="shared" si="1490"/>
        <v>9.7489730716567774E-2</v>
      </c>
      <c r="O2791" s="2">
        <f t="shared" si="1502"/>
        <v>0.47348242811501617</v>
      </c>
      <c r="P2791" s="1">
        <v>4</v>
      </c>
      <c r="Q2791" s="1">
        <v>1318</v>
      </c>
      <c r="R2791" s="1">
        <v>3378</v>
      </c>
      <c r="S2791" s="1">
        <v>1068</v>
      </c>
      <c r="T2791" s="1">
        <v>5168</v>
      </c>
      <c r="U2791" s="1">
        <v>1</v>
      </c>
      <c r="V2791" s="1">
        <v>7</v>
      </c>
      <c r="Z2791" s="1">
        <f t="shared" si="1491"/>
        <v>11</v>
      </c>
      <c r="AI2791" s="7">
        <f t="shared" si="1492"/>
        <v>1</v>
      </c>
      <c r="AJ2791" s="7">
        <f t="shared" si="1493"/>
        <v>8</v>
      </c>
      <c r="AK2791" s="7">
        <f t="shared" si="1494"/>
        <v>6</v>
      </c>
      <c r="AL2791" s="7">
        <f t="shared" si="1495"/>
        <v>0</v>
      </c>
      <c r="AM2791" s="2">
        <f t="shared" si="1496"/>
        <v>0.47174806024646282</v>
      </c>
      <c r="AN2791" s="2">
        <f t="shared" si="1497"/>
        <v>9.1282519397535369E-5</v>
      </c>
      <c r="AO2791" s="2">
        <f t="shared" si="1498"/>
        <v>6.3897763578274762E-4</v>
      </c>
      <c r="AP2791" s="2">
        <f t="shared" si="1499"/>
        <v>0</v>
      </c>
      <c r="AR2791" t="str">
        <f t="shared" si="1500"/>
        <v>El Paso</v>
      </c>
      <c r="AS2791" t="s">
        <v>644</v>
      </c>
      <c r="AV2791" s="91">
        <v>8</v>
      </c>
      <c r="AW2791" s="93">
        <v>41</v>
      </c>
      <c r="AX2791" s="99">
        <f t="shared" si="1501"/>
        <v>8041</v>
      </c>
      <c r="AZ2791" s="7" t="s">
        <v>3053</v>
      </c>
      <c r="BA2791" t="s">
        <v>3094</v>
      </c>
      <c r="BN2791" s="1">
        <v>11</v>
      </c>
    </row>
    <row r="2792" spans="1:66" hidden="1" outlineLevel="1">
      <c r="A2792" t="s">
        <v>711</v>
      </c>
      <c r="B2792" t="s">
        <v>644</v>
      </c>
      <c r="C2792" s="1">
        <f t="shared" si="1484"/>
        <v>670</v>
      </c>
      <c r="D2792" s="7">
        <f>IF(P2792&gt;0,RANK(P2792,(P2792:R2792,S2792:AG2792)),0)</f>
        <v>0</v>
      </c>
      <c r="E2792" s="7">
        <f>IF(Q2792&gt;0,RANK(Q2792,(P2792:R2792,S2792:AG2792)),0)</f>
        <v>3</v>
      </c>
      <c r="F2792" s="7">
        <f>IF(R2792&gt;0,RANK(R2792,(P2792:R2792,S2792:AG2792)),0)</f>
        <v>2</v>
      </c>
      <c r="G2792" s="7">
        <f>IF(S2792&gt;0,RANK(S2792,(P2792:R2792,S2792:AG2792)),0)</f>
        <v>4</v>
      </c>
      <c r="H2792" s="48">
        <f t="shared" si="1485"/>
        <v>130</v>
      </c>
      <c r="I2792" s="163">
        <f t="shared" si="1486"/>
        <v>0.19402985074626866</v>
      </c>
      <c r="J2792" s="2"/>
      <c r="K2792" s="2">
        <f t="shared" si="1487"/>
        <v>0</v>
      </c>
      <c r="L2792" s="2">
        <f t="shared" si="1488"/>
        <v>0.20895522388059701</v>
      </c>
      <c r="M2792" s="2">
        <f t="shared" si="1489"/>
        <v>0.25522388059701495</v>
      </c>
      <c r="N2792" s="2">
        <f t="shared" si="1490"/>
        <v>8.6567164179104483E-2</v>
      </c>
      <c r="O2792" s="2">
        <f t="shared" si="1502"/>
        <v>0.44925373134328361</v>
      </c>
      <c r="P2792" s="1">
        <v>0</v>
      </c>
      <c r="Q2792" s="1">
        <v>140</v>
      </c>
      <c r="R2792" s="1">
        <v>171</v>
      </c>
      <c r="S2792" s="1">
        <v>58</v>
      </c>
      <c r="T2792" s="1">
        <v>301</v>
      </c>
      <c r="U2792" s="1">
        <v>0</v>
      </c>
      <c r="V2792" s="1">
        <v>0</v>
      </c>
      <c r="Z2792" s="1">
        <f t="shared" si="1491"/>
        <v>0</v>
      </c>
      <c r="AI2792" s="7">
        <f t="shared" si="1492"/>
        <v>1</v>
      </c>
      <c r="AJ2792" s="7">
        <f t="shared" si="1493"/>
        <v>0</v>
      </c>
      <c r="AK2792" s="7">
        <f t="shared" si="1494"/>
        <v>0</v>
      </c>
      <c r="AL2792" s="7">
        <f t="shared" si="1495"/>
        <v>0</v>
      </c>
      <c r="AM2792" s="2">
        <f t="shared" si="1496"/>
        <v>0.44925373134328356</v>
      </c>
      <c r="AN2792" s="2">
        <f t="shared" si="1497"/>
        <v>0</v>
      </c>
      <c r="AO2792" s="2">
        <f t="shared" si="1498"/>
        <v>0</v>
      </c>
      <c r="AP2792" s="2">
        <f t="shared" si="1499"/>
        <v>0</v>
      </c>
      <c r="AR2792" t="str">
        <f t="shared" si="1500"/>
        <v>Fremont</v>
      </c>
      <c r="AS2792" t="s">
        <v>644</v>
      </c>
      <c r="AV2792" s="91">
        <v>8</v>
      </c>
      <c r="AW2792" s="93">
        <v>43</v>
      </c>
      <c r="AX2792" s="99">
        <f t="shared" si="1501"/>
        <v>8043</v>
      </c>
      <c r="AZ2792" s="7" t="s">
        <v>3053</v>
      </c>
      <c r="BA2792" t="s">
        <v>3094</v>
      </c>
      <c r="BN2792" s="1">
        <v>0</v>
      </c>
    </row>
    <row r="2793" spans="1:66" hidden="1" outlineLevel="1">
      <c r="A2793" t="s">
        <v>2136</v>
      </c>
      <c r="B2793" t="s">
        <v>644</v>
      </c>
      <c r="C2793" s="1">
        <f t="shared" si="1484"/>
        <v>636</v>
      </c>
      <c r="D2793" s="7">
        <f>IF(P2793&gt;0,RANK(P2793,(P2793:R2793,S2793:AG2793)),0)</f>
        <v>5</v>
      </c>
      <c r="E2793" s="7">
        <f>IF(Q2793&gt;0,RANK(Q2793,(P2793:R2793,S2793:AG2793)),0)</f>
        <v>4</v>
      </c>
      <c r="F2793" s="7">
        <f>IF(R2793&gt;0,RANK(R2793,(P2793:R2793,S2793:AG2793)),0)</f>
        <v>1</v>
      </c>
      <c r="G2793" s="7">
        <f>IF(S2793&gt;0,RANK(S2793,(P2793:R2793,S2793:AG2793)),0)</f>
        <v>3</v>
      </c>
      <c r="H2793" s="48">
        <f t="shared" si="1485"/>
        <v>21</v>
      </c>
      <c r="I2793" s="163">
        <f t="shared" si="1486"/>
        <v>3.3018867924528301E-2</v>
      </c>
      <c r="J2793" s="2"/>
      <c r="K2793" s="2">
        <f t="shared" si="1487"/>
        <v>3.1446540880503146E-3</v>
      </c>
      <c r="L2793" s="2">
        <f t="shared" si="1488"/>
        <v>0.12578616352201258</v>
      </c>
      <c r="M2793" s="2">
        <f t="shared" si="1489"/>
        <v>0.38364779874213839</v>
      </c>
      <c r="N2793" s="2">
        <f t="shared" si="1490"/>
        <v>0.13679245283018868</v>
      </c>
      <c r="O2793" s="2">
        <f t="shared" si="1502"/>
        <v>0.35062893081761004</v>
      </c>
      <c r="P2793" s="1">
        <v>2</v>
      </c>
      <c r="Q2793" s="1">
        <v>80</v>
      </c>
      <c r="R2793" s="1">
        <v>244</v>
      </c>
      <c r="S2793" s="1">
        <v>87</v>
      </c>
      <c r="T2793" s="1">
        <v>223</v>
      </c>
      <c r="U2793" s="1">
        <v>0</v>
      </c>
      <c r="V2793" s="1">
        <v>0</v>
      </c>
      <c r="Z2793" s="1">
        <f t="shared" si="1491"/>
        <v>0</v>
      </c>
      <c r="AI2793" s="7">
        <f t="shared" si="1492"/>
        <v>2</v>
      </c>
      <c r="AJ2793" s="7">
        <f t="shared" si="1493"/>
        <v>0</v>
      </c>
      <c r="AK2793" s="7">
        <f t="shared" si="1494"/>
        <v>0</v>
      </c>
      <c r="AL2793" s="7">
        <f t="shared" si="1495"/>
        <v>0</v>
      </c>
      <c r="AM2793" s="2">
        <f t="shared" si="1496"/>
        <v>0.35062893081761004</v>
      </c>
      <c r="AN2793" s="2">
        <f t="shared" si="1497"/>
        <v>0</v>
      </c>
      <c r="AO2793" s="2">
        <f t="shared" si="1498"/>
        <v>0</v>
      </c>
      <c r="AP2793" s="2">
        <f t="shared" si="1499"/>
        <v>0</v>
      </c>
      <c r="AR2793" t="str">
        <f t="shared" si="1500"/>
        <v>Garfield</v>
      </c>
      <c r="AS2793" t="s">
        <v>644</v>
      </c>
      <c r="AV2793" s="91">
        <v>8</v>
      </c>
      <c r="AW2793" s="93">
        <v>45</v>
      </c>
      <c r="AX2793" s="99">
        <f t="shared" si="1501"/>
        <v>8045</v>
      </c>
      <c r="AZ2793" s="7" t="s">
        <v>3053</v>
      </c>
      <c r="BA2793" t="s">
        <v>3094</v>
      </c>
      <c r="BN2793" s="1">
        <v>0</v>
      </c>
    </row>
    <row r="2794" spans="1:66" hidden="1" outlineLevel="1">
      <c r="A2794" t="s">
        <v>1544</v>
      </c>
      <c r="B2794" t="s">
        <v>644</v>
      </c>
      <c r="C2794" s="1">
        <f t="shared" si="1484"/>
        <v>84</v>
      </c>
      <c r="D2794" s="7">
        <f>IF(P2794&gt;0,RANK(P2794,(P2794:R2794,S2794:AG2794)),0)</f>
        <v>0</v>
      </c>
      <c r="E2794" s="7">
        <f>IF(Q2794&gt;0,RANK(Q2794,(P2794:R2794,S2794:AG2794)),0)</f>
        <v>3</v>
      </c>
      <c r="F2794" s="7">
        <f>IF(R2794&gt;0,RANK(R2794,(P2794:R2794,S2794:AG2794)),0)</f>
        <v>3</v>
      </c>
      <c r="G2794" s="7">
        <f>IF(S2794&gt;0,RANK(S2794,(P2794:R2794,S2794:AG2794)),0)</f>
        <v>2</v>
      </c>
      <c r="H2794" s="48">
        <f t="shared" si="1485"/>
        <v>1</v>
      </c>
      <c r="I2794" s="163">
        <f t="shared" si="1486"/>
        <v>1.1904761904761904E-2</v>
      </c>
      <c r="J2794" s="2"/>
      <c r="K2794" s="2">
        <f t="shared" si="1487"/>
        <v>0</v>
      </c>
      <c r="L2794" s="2">
        <f t="shared" si="1488"/>
        <v>0.20238095238095238</v>
      </c>
      <c r="M2794" s="2">
        <f t="shared" si="1489"/>
        <v>0.20238095238095238</v>
      </c>
      <c r="N2794" s="2">
        <f t="shared" si="1490"/>
        <v>0.2857142857142857</v>
      </c>
      <c r="O2794" s="2">
        <f t="shared" si="1502"/>
        <v>0.30952380952380965</v>
      </c>
      <c r="P2794" s="1">
        <v>0</v>
      </c>
      <c r="Q2794" s="1">
        <v>17</v>
      </c>
      <c r="R2794" s="1">
        <v>17</v>
      </c>
      <c r="S2794" s="1">
        <v>24</v>
      </c>
      <c r="T2794" s="1">
        <v>25</v>
      </c>
      <c r="U2794" s="1">
        <v>1</v>
      </c>
      <c r="V2794" s="1">
        <v>0</v>
      </c>
      <c r="Z2794" s="1">
        <f t="shared" si="1491"/>
        <v>0</v>
      </c>
      <c r="AI2794" s="7">
        <f t="shared" si="1492"/>
        <v>1</v>
      </c>
      <c r="AJ2794" s="7">
        <f t="shared" si="1493"/>
        <v>5</v>
      </c>
      <c r="AK2794" s="7">
        <f t="shared" si="1494"/>
        <v>0</v>
      </c>
      <c r="AL2794" s="7">
        <f t="shared" si="1495"/>
        <v>0</v>
      </c>
      <c r="AM2794" s="2">
        <f t="shared" si="1496"/>
        <v>0.29761904761904762</v>
      </c>
      <c r="AN2794" s="2">
        <f t="shared" si="1497"/>
        <v>1.1904761904761904E-2</v>
      </c>
      <c r="AO2794" s="2">
        <f t="shared" si="1498"/>
        <v>0</v>
      </c>
      <c r="AP2794" s="2">
        <f t="shared" si="1499"/>
        <v>0</v>
      </c>
      <c r="AR2794" t="str">
        <f t="shared" si="1500"/>
        <v>Gilpin</v>
      </c>
      <c r="AS2794" t="s">
        <v>644</v>
      </c>
      <c r="AV2794" s="91">
        <v>8</v>
      </c>
      <c r="AW2794" s="93">
        <v>47</v>
      </c>
      <c r="AX2794" s="99">
        <f t="shared" si="1501"/>
        <v>8047</v>
      </c>
      <c r="AZ2794" s="7" t="s">
        <v>3053</v>
      </c>
      <c r="BA2794" t="s">
        <v>3094</v>
      </c>
      <c r="BN2794" s="1">
        <v>0</v>
      </c>
    </row>
    <row r="2795" spans="1:66" hidden="1" outlineLevel="1">
      <c r="A2795" t="s">
        <v>2539</v>
      </c>
      <c r="B2795" t="s">
        <v>644</v>
      </c>
      <c r="C2795" s="1">
        <f t="shared" si="1484"/>
        <v>353</v>
      </c>
      <c r="D2795" s="7">
        <f>IF(P2795&gt;0,RANK(P2795,(P2795:R2795,S2795:AG2795)),0)</f>
        <v>5</v>
      </c>
      <c r="E2795" s="7">
        <f>IF(Q2795&gt;0,RANK(Q2795,(P2795:R2795,S2795:AG2795)),0)</f>
        <v>3</v>
      </c>
      <c r="F2795" s="7">
        <f>IF(R2795&gt;0,RANK(R2795,(P2795:R2795,S2795:AG2795)),0)</f>
        <v>2</v>
      </c>
      <c r="G2795" s="7">
        <f>IF(S2795&gt;0,RANK(S2795,(P2795:R2795,S2795:AG2795)),0)</f>
        <v>4</v>
      </c>
      <c r="H2795" s="48">
        <f t="shared" si="1485"/>
        <v>55</v>
      </c>
      <c r="I2795" s="163">
        <f t="shared" si="1486"/>
        <v>0.15580736543909349</v>
      </c>
      <c r="J2795" s="2"/>
      <c r="K2795" s="2">
        <f t="shared" si="1487"/>
        <v>2.8328611898016999E-3</v>
      </c>
      <c r="L2795" s="2">
        <f t="shared" si="1488"/>
        <v>0.17563739376770537</v>
      </c>
      <c r="M2795" s="2">
        <f t="shared" si="1489"/>
        <v>0.25779036827195467</v>
      </c>
      <c r="N2795" s="2">
        <f t="shared" si="1490"/>
        <v>0.1501416430594901</v>
      </c>
      <c r="O2795" s="2">
        <f t="shared" si="1502"/>
        <v>0.41359773371104813</v>
      </c>
      <c r="P2795" s="1">
        <v>1</v>
      </c>
      <c r="Q2795" s="1">
        <v>62</v>
      </c>
      <c r="R2795" s="1">
        <v>91</v>
      </c>
      <c r="S2795" s="1">
        <v>53</v>
      </c>
      <c r="T2795" s="1">
        <v>146</v>
      </c>
      <c r="U2795" s="1">
        <v>0</v>
      </c>
      <c r="V2795" s="1">
        <v>0</v>
      </c>
      <c r="Z2795" s="1">
        <f t="shared" si="1491"/>
        <v>0</v>
      </c>
      <c r="AI2795" s="7">
        <f t="shared" si="1492"/>
        <v>1</v>
      </c>
      <c r="AJ2795" s="7">
        <f t="shared" si="1493"/>
        <v>0</v>
      </c>
      <c r="AK2795" s="7">
        <f t="shared" si="1494"/>
        <v>0</v>
      </c>
      <c r="AL2795" s="7">
        <f t="shared" si="1495"/>
        <v>0</v>
      </c>
      <c r="AM2795" s="2">
        <f t="shared" si="1496"/>
        <v>0.41359773371104813</v>
      </c>
      <c r="AN2795" s="2">
        <f t="shared" si="1497"/>
        <v>0</v>
      </c>
      <c r="AO2795" s="2">
        <f t="shared" si="1498"/>
        <v>0</v>
      </c>
      <c r="AP2795" s="2">
        <f t="shared" si="1499"/>
        <v>0</v>
      </c>
      <c r="AR2795" t="str">
        <f t="shared" si="1500"/>
        <v>Grand</v>
      </c>
      <c r="AS2795" t="s">
        <v>644</v>
      </c>
      <c r="AV2795" s="91">
        <v>8</v>
      </c>
      <c r="AW2795" s="93">
        <v>49</v>
      </c>
      <c r="AX2795" s="99">
        <f t="shared" si="1501"/>
        <v>8049</v>
      </c>
      <c r="AZ2795" s="7" t="s">
        <v>3053</v>
      </c>
      <c r="BA2795" t="s">
        <v>3094</v>
      </c>
      <c r="BN2795" s="1">
        <v>0</v>
      </c>
    </row>
    <row r="2796" spans="1:66" hidden="1" outlineLevel="1">
      <c r="A2796" t="s">
        <v>1923</v>
      </c>
      <c r="B2796" t="s">
        <v>644</v>
      </c>
      <c r="C2796" s="1">
        <f t="shared" si="1484"/>
        <v>147</v>
      </c>
      <c r="D2796" s="7">
        <f>IF(P2796&gt;0,RANK(P2796,(P2796:R2796,S2796:AG2796)),0)</f>
        <v>0</v>
      </c>
      <c r="E2796" s="7">
        <f>IF(Q2796&gt;0,RANK(Q2796,(P2796:R2796,S2796:AG2796)),0)</f>
        <v>4</v>
      </c>
      <c r="F2796" s="7">
        <f>IF(R2796&gt;0,RANK(R2796,(P2796:R2796,S2796:AG2796)),0)</f>
        <v>3</v>
      </c>
      <c r="G2796" s="7">
        <f>IF(S2796&gt;0,RANK(S2796,(P2796:R2796,S2796:AG2796)),0)</f>
        <v>2</v>
      </c>
      <c r="H2796" s="48">
        <f t="shared" si="1485"/>
        <v>1</v>
      </c>
      <c r="I2796" s="163">
        <f t="shared" si="1486"/>
        <v>6.8027210884353739E-3</v>
      </c>
      <c r="J2796" s="2"/>
      <c r="K2796" s="2">
        <f t="shared" si="1487"/>
        <v>0</v>
      </c>
      <c r="L2796" s="2">
        <f t="shared" si="1488"/>
        <v>0.10204081632653061</v>
      </c>
      <c r="M2796" s="2">
        <f t="shared" si="1489"/>
        <v>0.21088435374149661</v>
      </c>
      <c r="N2796" s="2">
        <f t="shared" si="1490"/>
        <v>0.33333333333333331</v>
      </c>
      <c r="O2796" s="2">
        <f t="shared" si="1502"/>
        <v>0.35374149659863946</v>
      </c>
      <c r="P2796" s="1">
        <v>0</v>
      </c>
      <c r="Q2796" s="1">
        <v>15</v>
      </c>
      <c r="R2796" s="1">
        <v>31</v>
      </c>
      <c r="S2796" s="1">
        <v>49</v>
      </c>
      <c r="T2796" s="1">
        <v>50</v>
      </c>
      <c r="U2796" s="1">
        <v>1</v>
      </c>
      <c r="V2796" s="1">
        <v>1</v>
      </c>
      <c r="Z2796" s="1">
        <f t="shared" si="1491"/>
        <v>0</v>
      </c>
      <c r="AI2796" s="7">
        <f t="shared" si="1492"/>
        <v>1</v>
      </c>
      <c r="AJ2796" s="7">
        <f t="shared" si="1493"/>
        <v>5</v>
      </c>
      <c r="AK2796" s="7">
        <f t="shared" si="1494"/>
        <v>5</v>
      </c>
      <c r="AL2796" s="7">
        <f t="shared" si="1495"/>
        <v>0</v>
      </c>
      <c r="AM2796" s="2">
        <f t="shared" si="1496"/>
        <v>0.3401360544217687</v>
      </c>
      <c r="AN2796" s="2">
        <f t="shared" si="1497"/>
        <v>6.8027210884353739E-3</v>
      </c>
      <c r="AO2796" s="2">
        <f t="shared" si="1498"/>
        <v>6.8027210884353739E-3</v>
      </c>
      <c r="AP2796" s="2">
        <f t="shared" si="1499"/>
        <v>0</v>
      </c>
      <c r="AR2796" t="str">
        <f t="shared" si="1500"/>
        <v>Gunnison</v>
      </c>
      <c r="AS2796" t="s">
        <v>644</v>
      </c>
      <c r="AV2796" s="91">
        <v>8</v>
      </c>
      <c r="AW2796" s="93">
        <v>51</v>
      </c>
      <c r="AX2796" s="99">
        <f t="shared" si="1501"/>
        <v>8051</v>
      </c>
      <c r="AZ2796" s="7" t="s">
        <v>3053</v>
      </c>
      <c r="BA2796" t="s">
        <v>3094</v>
      </c>
      <c r="BN2796" s="1">
        <v>0</v>
      </c>
    </row>
    <row r="2797" spans="1:66" hidden="1" outlineLevel="1">
      <c r="A2797" t="s">
        <v>62</v>
      </c>
      <c r="B2797" t="s">
        <v>644</v>
      </c>
      <c r="C2797" s="1">
        <f t="shared" si="1484"/>
        <v>69</v>
      </c>
      <c r="D2797" s="7">
        <f>IF(P2797&gt;0,RANK(P2797,(P2797:R2797,S2797:AG2797)),0)</f>
        <v>0</v>
      </c>
      <c r="E2797" s="7">
        <f>IF(Q2797&gt;0,RANK(Q2797,(P2797:R2797,S2797:AG2797)),0)</f>
        <v>2</v>
      </c>
      <c r="F2797" s="7">
        <f>IF(R2797&gt;0,RANK(R2797,(P2797:R2797,S2797:AG2797)),0)</f>
        <v>2</v>
      </c>
      <c r="G2797" s="7">
        <f>IF(S2797&gt;0,RANK(S2797,(P2797:R2797,S2797:AG2797)),0)</f>
        <v>4</v>
      </c>
      <c r="H2797" s="48">
        <f t="shared" si="1485"/>
        <v>4</v>
      </c>
      <c r="I2797" s="163">
        <f t="shared" si="1486"/>
        <v>5.7971014492753624E-2</v>
      </c>
      <c r="J2797" s="2"/>
      <c r="K2797" s="2">
        <f t="shared" si="1487"/>
        <v>0</v>
      </c>
      <c r="L2797" s="2">
        <f t="shared" si="1488"/>
        <v>0.2608695652173913</v>
      </c>
      <c r="M2797" s="2">
        <f t="shared" si="1489"/>
        <v>0.2608695652173913</v>
      </c>
      <c r="N2797" s="2">
        <f t="shared" si="1490"/>
        <v>0.15942028985507245</v>
      </c>
      <c r="O2797" s="2">
        <f t="shared" si="1502"/>
        <v>0.3188405797101449</v>
      </c>
      <c r="P2797" s="1">
        <v>0</v>
      </c>
      <c r="Q2797" s="1">
        <v>18</v>
      </c>
      <c r="R2797" s="1">
        <v>18</v>
      </c>
      <c r="S2797" s="1">
        <v>11</v>
      </c>
      <c r="T2797" s="1">
        <v>22</v>
      </c>
      <c r="U2797" s="1">
        <v>0</v>
      </c>
      <c r="V2797" s="1">
        <v>0</v>
      </c>
      <c r="Z2797" s="1">
        <f t="shared" si="1491"/>
        <v>0</v>
      </c>
      <c r="AI2797" s="7">
        <f t="shared" si="1492"/>
        <v>1</v>
      </c>
      <c r="AJ2797" s="7">
        <f t="shared" si="1493"/>
        <v>0</v>
      </c>
      <c r="AK2797" s="7">
        <f t="shared" si="1494"/>
        <v>0</v>
      </c>
      <c r="AL2797" s="7">
        <f t="shared" si="1495"/>
        <v>0</v>
      </c>
      <c r="AM2797" s="2">
        <f t="shared" si="1496"/>
        <v>0.3188405797101449</v>
      </c>
      <c r="AN2797" s="2">
        <f t="shared" si="1497"/>
        <v>0</v>
      </c>
      <c r="AO2797" s="2">
        <f t="shared" si="1498"/>
        <v>0</v>
      </c>
      <c r="AP2797" s="2">
        <f t="shared" si="1499"/>
        <v>0</v>
      </c>
      <c r="AR2797" t="str">
        <f t="shared" si="1500"/>
        <v>Hinsdale</v>
      </c>
      <c r="AS2797" t="s">
        <v>644</v>
      </c>
      <c r="AV2797" s="91">
        <v>8</v>
      </c>
      <c r="AW2797" s="93">
        <v>53</v>
      </c>
      <c r="AX2797" s="99">
        <f t="shared" si="1501"/>
        <v>8053</v>
      </c>
      <c r="AZ2797" s="7" t="s">
        <v>3053</v>
      </c>
      <c r="BA2797" t="s">
        <v>3094</v>
      </c>
      <c r="BN2797" s="1">
        <v>0</v>
      </c>
    </row>
    <row r="2798" spans="1:66" hidden="1" outlineLevel="1">
      <c r="A2798" t="s">
        <v>1781</v>
      </c>
      <c r="B2798" t="s">
        <v>644</v>
      </c>
      <c r="C2798" s="1">
        <f t="shared" si="1484"/>
        <v>90</v>
      </c>
      <c r="D2798" s="7">
        <f>IF(P2798&gt;0,RANK(P2798,(P2798:R2798,S2798:AG2798)),0)</f>
        <v>0</v>
      </c>
      <c r="E2798" s="7">
        <f>IF(Q2798&gt;0,RANK(Q2798,(P2798:R2798,S2798:AG2798)),0)</f>
        <v>2</v>
      </c>
      <c r="F2798" s="7">
        <f>IF(R2798&gt;0,RANK(R2798,(P2798:R2798,S2798:AG2798)),0)</f>
        <v>3</v>
      </c>
      <c r="G2798" s="7">
        <f>IF(S2798&gt;0,RANK(S2798,(P2798:R2798,S2798:AG2798)),0)</f>
        <v>4</v>
      </c>
      <c r="H2798" s="48">
        <f t="shared" si="1485"/>
        <v>25</v>
      </c>
      <c r="I2798" s="163">
        <f t="shared" si="1486"/>
        <v>0.27777777777777779</v>
      </c>
      <c r="J2798" s="2"/>
      <c r="K2798" s="2">
        <f t="shared" si="1487"/>
        <v>0</v>
      </c>
      <c r="L2798" s="2">
        <f t="shared" si="1488"/>
        <v>0.21111111111111111</v>
      </c>
      <c r="M2798" s="2">
        <f t="shared" si="1489"/>
        <v>0.16666666666666666</v>
      </c>
      <c r="N2798" s="2">
        <f t="shared" si="1490"/>
        <v>0.13333333333333333</v>
      </c>
      <c r="O2798" s="2">
        <f t="shared" si="1502"/>
        <v>0.48888888888888893</v>
      </c>
      <c r="P2798" s="1">
        <v>0</v>
      </c>
      <c r="Q2798" s="1">
        <v>19</v>
      </c>
      <c r="R2798" s="1">
        <v>15</v>
      </c>
      <c r="S2798" s="1">
        <v>12</v>
      </c>
      <c r="T2798" s="1">
        <v>44</v>
      </c>
      <c r="U2798" s="1">
        <v>0</v>
      </c>
      <c r="V2798" s="1">
        <v>0</v>
      </c>
      <c r="Z2798" s="1">
        <f t="shared" si="1491"/>
        <v>0</v>
      </c>
      <c r="AI2798" s="7">
        <f t="shared" si="1492"/>
        <v>1</v>
      </c>
      <c r="AJ2798" s="7">
        <f t="shared" si="1493"/>
        <v>0</v>
      </c>
      <c r="AK2798" s="7">
        <f t="shared" si="1494"/>
        <v>0</v>
      </c>
      <c r="AL2798" s="7">
        <f t="shared" si="1495"/>
        <v>0</v>
      </c>
      <c r="AM2798" s="2">
        <f t="shared" si="1496"/>
        <v>0.48888888888888887</v>
      </c>
      <c r="AN2798" s="2">
        <f t="shared" si="1497"/>
        <v>0</v>
      </c>
      <c r="AO2798" s="2">
        <f t="shared" si="1498"/>
        <v>0</v>
      </c>
      <c r="AP2798" s="2">
        <f t="shared" si="1499"/>
        <v>0</v>
      </c>
      <c r="AR2798" t="str">
        <f t="shared" si="1500"/>
        <v>Huerfano</v>
      </c>
      <c r="AS2798" t="s">
        <v>644</v>
      </c>
      <c r="AV2798" s="91">
        <v>8</v>
      </c>
      <c r="AW2798" s="93">
        <v>55</v>
      </c>
      <c r="AX2798" s="99">
        <f t="shared" si="1501"/>
        <v>8055</v>
      </c>
      <c r="AZ2798" s="7" t="s">
        <v>3053</v>
      </c>
      <c r="BA2798" t="s">
        <v>3094</v>
      </c>
      <c r="BN2798" s="1">
        <v>0</v>
      </c>
    </row>
    <row r="2799" spans="1:66" hidden="1" outlineLevel="1">
      <c r="A2799" t="s">
        <v>3116</v>
      </c>
      <c r="B2799" t="s">
        <v>644</v>
      </c>
      <c r="C2799" s="1">
        <f t="shared" si="1484"/>
        <v>64</v>
      </c>
      <c r="D2799" s="7">
        <f>IF(P2799&gt;0,RANK(P2799,(P2799:R2799,S2799:AG2799)),0)</f>
        <v>0</v>
      </c>
      <c r="E2799" s="7">
        <f>IF(Q2799&gt;0,RANK(Q2799,(P2799:R2799,S2799:AG2799)),0)</f>
        <v>2</v>
      </c>
      <c r="F2799" s="7">
        <f>IF(R2799&gt;0,RANK(R2799,(P2799:R2799,S2799:AG2799)),0)</f>
        <v>1</v>
      </c>
      <c r="G2799" s="7">
        <f>IF(S2799&gt;0,RANK(S2799,(P2799:R2799,S2799:AG2799)),0)</f>
        <v>4</v>
      </c>
      <c r="H2799" s="48">
        <f t="shared" si="1485"/>
        <v>6</v>
      </c>
      <c r="I2799" s="163">
        <f t="shared" si="1486"/>
        <v>9.375E-2</v>
      </c>
      <c r="J2799" s="2"/>
      <c r="K2799" s="2">
        <f t="shared" si="1487"/>
        <v>0</v>
      </c>
      <c r="L2799" s="2">
        <f t="shared" si="1488"/>
        <v>0.265625</v>
      </c>
      <c r="M2799" s="2">
        <f t="shared" si="1489"/>
        <v>0.359375</v>
      </c>
      <c r="N2799" s="2">
        <f t="shared" si="1490"/>
        <v>0.125</v>
      </c>
      <c r="O2799" s="2">
        <f t="shared" si="1502"/>
        <v>0.25</v>
      </c>
      <c r="P2799" s="1">
        <v>0</v>
      </c>
      <c r="Q2799" s="1">
        <v>17</v>
      </c>
      <c r="R2799" s="1">
        <v>23</v>
      </c>
      <c r="S2799" s="1">
        <v>8</v>
      </c>
      <c r="T2799" s="1">
        <v>15</v>
      </c>
      <c r="U2799" s="1">
        <v>0</v>
      </c>
      <c r="V2799" s="1">
        <v>1</v>
      </c>
      <c r="Z2799" s="1">
        <f t="shared" si="1491"/>
        <v>0</v>
      </c>
      <c r="AI2799" s="7">
        <f t="shared" si="1492"/>
        <v>3</v>
      </c>
      <c r="AJ2799" s="7">
        <f t="shared" si="1493"/>
        <v>0</v>
      </c>
      <c r="AK2799" s="7">
        <f t="shared" si="1494"/>
        <v>5</v>
      </c>
      <c r="AL2799" s="7">
        <f t="shared" si="1495"/>
        <v>0</v>
      </c>
      <c r="AM2799" s="2">
        <f t="shared" si="1496"/>
        <v>0.234375</v>
      </c>
      <c r="AN2799" s="2">
        <f t="shared" si="1497"/>
        <v>0</v>
      </c>
      <c r="AO2799" s="2">
        <f t="shared" si="1498"/>
        <v>1.5625E-2</v>
      </c>
      <c r="AP2799" s="2">
        <f t="shared" si="1499"/>
        <v>0</v>
      </c>
      <c r="AR2799" t="str">
        <f t="shared" si="1500"/>
        <v>Jackson</v>
      </c>
      <c r="AS2799" t="s">
        <v>644</v>
      </c>
      <c r="AV2799" s="91">
        <v>8</v>
      </c>
      <c r="AW2799" s="93">
        <v>57</v>
      </c>
      <c r="AX2799" s="99">
        <f t="shared" si="1501"/>
        <v>8057</v>
      </c>
      <c r="AZ2799" s="7" t="s">
        <v>3053</v>
      </c>
      <c r="BA2799" t="s">
        <v>3094</v>
      </c>
      <c r="BN2799" s="1">
        <v>0</v>
      </c>
    </row>
    <row r="2800" spans="1:66" hidden="1" outlineLevel="1">
      <c r="A2800" t="s">
        <v>2535</v>
      </c>
      <c r="B2800" t="s">
        <v>644</v>
      </c>
      <c r="C2800" s="1">
        <f t="shared" si="1484"/>
        <v>7338</v>
      </c>
      <c r="D2800" s="7">
        <f>IF(P2800&gt;0,RANK(P2800,(P2800:R2800,S2800:AG2800)),0)</f>
        <v>0</v>
      </c>
      <c r="E2800" s="7">
        <f>IF(Q2800&gt;0,RANK(Q2800,(P2800:R2800,S2800:AG2800)),0)</f>
        <v>3</v>
      </c>
      <c r="F2800" s="7">
        <f>IF(R2800&gt;0,RANK(R2800,(P2800:R2800,S2800:AG2800)),0)</f>
        <v>1</v>
      </c>
      <c r="G2800" s="7">
        <f>IF(S2800&gt;0,RANK(S2800,(P2800:R2800,S2800:AG2800)),0)</f>
        <v>4</v>
      </c>
      <c r="H2800" s="48">
        <f t="shared" si="1485"/>
        <v>208</v>
      </c>
      <c r="I2800" s="163">
        <f t="shared" si="1486"/>
        <v>2.8345598255655493E-2</v>
      </c>
      <c r="J2800" s="2"/>
      <c r="K2800" s="2">
        <f t="shared" si="1487"/>
        <v>0</v>
      </c>
      <c r="L2800" s="2">
        <f t="shared" si="1488"/>
        <v>0.11965113109839193</v>
      </c>
      <c r="M2800" s="2">
        <f t="shared" si="1489"/>
        <v>0.39465794494412648</v>
      </c>
      <c r="N2800" s="2">
        <f t="shared" si="1490"/>
        <v>0.11869719269555737</v>
      </c>
      <c r="O2800" s="2">
        <f t="shared" si="1502"/>
        <v>0.36699373126192425</v>
      </c>
      <c r="P2800" s="1">
        <v>0</v>
      </c>
      <c r="Q2800" s="1">
        <v>878</v>
      </c>
      <c r="R2800" s="1">
        <v>2896</v>
      </c>
      <c r="S2800" s="1">
        <v>871</v>
      </c>
      <c r="T2800" s="1">
        <v>2688</v>
      </c>
      <c r="U2800" s="1">
        <v>4</v>
      </c>
      <c r="V2800" s="1">
        <v>0</v>
      </c>
      <c r="Z2800" s="1">
        <f t="shared" si="1491"/>
        <v>1</v>
      </c>
      <c r="AI2800" s="7">
        <f t="shared" si="1492"/>
        <v>2</v>
      </c>
      <c r="AJ2800" s="7">
        <f t="shared" si="1493"/>
        <v>5</v>
      </c>
      <c r="AK2800" s="7">
        <f t="shared" si="1494"/>
        <v>0</v>
      </c>
      <c r="AL2800" s="7">
        <f t="shared" si="1495"/>
        <v>0</v>
      </c>
      <c r="AM2800" s="2">
        <f t="shared" si="1496"/>
        <v>0.36631234668847096</v>
      </c>
      <c r="AN2800" s="2">
        <f t="shared" si="1497"/>
        <v>5.4510765876260563E-4</v>
      </c>
      <c r="AO2800" s="2">
        <f t="shared" si="1498"/>
        <v>0</v>
      </c>
      <c r="AP2800" s="2">
        <f t="shared" si="1499"/>
        <v>0</v>
      </c>
      <c r="AR2800" t="str">
        <f t="shared" si="1500"/>
        <v>Jefferson</v>
      </c>
      <c r="AS2800" t="s">
        <v>644</v>
      </c>
      <c r="AV2800" s="91">
        <v>8</v>
      </c>
      <c r="AW2800" s="93">
        <v>59</v>
      </c>
      <c r="AX2800" s="99">
        <f t="shared" si="1501"/>
        <v>8059</v>
      </c>
      <c r="AZ2800" s="7" t="s">
        <v>3053</v>
      </c>
      <c r="BA2800" t="s">
        <v>3094</v>
      </c>
      <c r="BN2800" s="1">
        <v>1</v>
      </c>
    </row>
    <row r="2801" spans="1:66" hidden="1" outlineLevel="1">
      <c r="A2801" t="s">
        <v>1287</v>
      </c>
      <c r="B2801" t="s">
        <v>644</v>
      </c>
      <c r="C2801" s="1">
        <f t="shared" si="1484"/>
        <v>68</v>
      </c>
      <c r="D2801" s="7">
        <f>IF(P2801&gt;0,RANK(P2801,(P2801:R2801,S2801:AG2801)),0)</f>
        <v>0</v>
      </c>
      <c r="E2801" s="7">
        <f>IF(Q2801&gt;0,RANK(Q2801,(P2801:R2801,S2801:AG2801)),0)</f>
        <v>4</v>
      </c>
      <c r="F2801" s="7">
        <f>IF(R2801&gt;0,RANK(R2801,(P2801:R2801,S2801:AG2801)),0)</f>
        <v>2</v>
      </c>
      <c r="G2801" s="7">
        <f>IF(S2801&gt;0,RANK(S2801,(P2801:R2801,S2801:AG2801)),0)</f>
        <v>3</v>
      </c>
      <c r="H2801" s="48">
        <f t="shared" si="1485"/>
        <v>21</v>
      </c>
      <c r="I2801" s="163">
        <f t="shared" si="1486"/>
        <v>0.30882352941176472</v>
      </c>
      <c r="J2801" s="2"/>
      <c r="K2801" s="2">
        <f t="shared" si="1487"/>
        <v>0</v>
      </c>
      <c r="L2801" s="2">
        <f t="shared" si="1488"/>
        <v>8.8235294117647065E-2</v>
      </c>
      <c r="M2801" s="2">
        <f t="shared" si="1489"/>
        <v>0.25</v>
      </c>
      <c r="N2801" s="2">
        <f t="shared" si="1490"/>
        <v>0.10294117647058823</v>
      </c>
      <c r="O2801" s="2">
        <f t="shared" si="1502"/>
        <v>0.55882352941176472</v>
      </c>
      <c r="P2801" s="1">
        <v>0</v>
      </c>
      <c r="Q2801" s="1">
        <v>6</v>
      </c>
      <c r="R2801" s="1">
        <v>17</v>
      </c>
      <c r="S2801" s="1">
        <v>7</v>
      </c>
      <c r="T2801" s="1">
        <v>38</v>
      </c>
      <c r="U2801" s="1">
        <v>0</v>
      </c>
      <c r="V2801" s="1">
        <v>0</v>
      </c>
      <c r="Z2801" s="1">
        <f t="shared" si="1491"/>
        <v>0</v>
      </c>
      <c r="AI2801" s="7">
        <f t="shared" si="1492"/>
        <v>1</v>
      </c>
      <c r="AJ2801" s="7">
        <f t="shared" si="1493"/>
        <v>0</v>
      </c>
      <c r="AK2801" s="7">
        <f t="shared" si="1494"/>
        <v>0</v>
      </c>
      <c r="AL2801" s="7">
        <f t="shared" si="1495"/>
        <v>0</v>
      </c>
      <c r="AM2801" s="2">
        <f t="shared" si="1496"/>
        <v>0.55882352941176472</v>
      </c>
      <c r="AN2801" s="2">
        <f t="shared" si="1497"/>
        <v>0</v>
      </c>
      <c r="AO2801" s="2">
        <f t="shared" si="1498"/>
        <v>0</v>
      </c>
      <c r="AP2801" s="2">
        <f t="shared" si="1499"/>
        <v>0</v>
      </c>
      <c r="AR2801" t="str">
        <f t="shared" si="1500"/>
        <v>Kiowa</v>
      </c>
      <c r="AS2801" t="s">
        <v>644</v>
      </c>
      <c r="AV2801" s="91">
        <v>8</v>
      </c>
      <c r="AW2801" s="93">
        <v>61</v>
      </c>
      <c r="AX2801" s="99">
        <f t="shared" si="1501"/>
        <v>8061</v>
      </c>
      <c r="AZ2801" s="7" t="s">
        <v>3053</v>
      </c>
      <c r="BA2801" t="s">
        <v>3094</v>
      </c>
      <c r="BN2801" s="1">
        <v>0</v>
      </c>
    </row>
    <row r="2802" spans="1:66" hidden="1" outlineLevel="1">
      <c r="A2802" t="s">
        <v>423</v>
      </c>
      <c r="B2802" t="s">
        <v>644</v>
      </c>
      <c r="C2802" s="1">
        <f t="shared" si="1484"/>
        <v>212</v>
      </c>
      <c r="D2802" s="7">
        <f>IF(P2802&gt;0,RANK(P2802,(P2802:R2802,S2802:AG2802)),0)</f>
        <v>0</v>
      </c>
      <c r="E2802" s="7">
        <f>IF(Q2802&gt;0,RANK(Q2802,(P2802:R2802,S2802:AG2802)),0)</f>
        <v>3</v>
      </c>
      <c r="F2802" s="7">
        <f>IF(R2802&gt;0,RANK(R2802,(P2802:R2802,S2802:AG2802)),0)</f>
        <v>2</v>
      </c>
      <c r="G2802" s="7">
        <f>IF(S2802&gt;0,RANK(S2802,(P2802:R2802,S2802:AG2802)),0)</f>
        <v>3</v>
      </c>
      <c r="H2802" s="48">
        <f t="shared" ref="H2802:H2834" si="1503">MAX(P2802:Y2802)-LARGE(P2802:Y2802,2)</f>
        <v>88</v>
      </c>
      <c r="I2802" s="163">
        <f t="shared" ref="I2802:I2833" si="1504">H2802/C2802</f>
        <v>0.41509433962264153</v>
      </c>
      <c r="J2802" s="2"/>
      <c r="K2802" s="2">
        <f t="shared" ref="K2802:K2834" si="1505">IF($C2802=0,"-",P2802/$C2802)</f>
        <v>0</v>
      </c>
      <c r="L2802" s="2">
        <f t="shared" ref="L2802:L2834" si="1506">IF($C2802=0,"-",Q2802/$C2802)</f>
        <v>0.12735849056603774</v>
      </c>
      <c r="M2802" s="2">
        <f t="shared" ref="M2802:M2834" si="1507">IF($C2802=0,"-",R2802/$C2802)</f>
        <v>0.1650943396226415</v>
      </c>
      <c r="N2802" s="2">
        <f t="shared" ref="N2802:N2834" si="1508">IF($C2802=0,"-",S2802/$C2802)</f>
        <v>0.12735849056603774</v>
      </c>
      <c r="O2802" s="2">
        <f t="shared" si="1502"/>
        <v>0.58018867924528295</v>
      </c>
      <c r="P2802" s="1">
        <v>0</v>
      </c>
      <c r="Q2802" s="1">
        <v>27</v>
      </c>
      <c r="R2802" s="1">
        <v>35</v>
      </c>
      <c r="S2802" s="1">
        <v>27</v>
      </c>
      <c r="T2802" s="1">
        <v>123</v>
      </c>
      <c r="U2802" s="1">
        <v>0</v>
      </c>
      <c r="V2802" s="1">
        <v>0</v>
      </c>
      <c r="Z2802" s="1">
        <f t="shared" si="1491"/>
        <v>0</v>
      </c>
      <c r="AI2802" s="7">
        <f t="shared" ref="AI2802:AI2834" si="1509">IF(T2802&gt;0,RANK(T2802,(P2802:Z2802)),0)</f>
        <v>1</v>
      </c>
      <c r="AJ2802" s="7">
        <f t="shared" ref="AJ2802:AJ2834" si="1510">IF(U2802&gt;0,RANK(U2802,(P2802:Z2802)),0)</f>
        <v>0</v>
      </c>
      <c r="AK2802" s="7">
        <f t="shared" ref="AK2802:AK2834" si="1511">IF(V2802&gt;0,RANK(V2802,(P2802:Z2802)),0)</f>
        <v>0</v>
      </c>
      <c r="AL2802" s="7">
        <f t="shared" ref="AL2802:AL2834" si="1512">IF(W2802&gt;0,RANK(W2802,(P2802:Z2802)),0)</f>
        <v>0</v>
      </c>
      <c r="AM2802" s="2">
        <f t="shared" ref="AM2802:AM2834" si="1513">IF($C2802=0,"-",T2802/$C2802)</f>
        <v>0.58018867924528306</v>
      </c>
      <c r="AN2802" s="2">
        <f t="shared" ref="AN2802:AN2834" si="1514">IF($C2802=0,"-",U2802/$C2802)</f>
        <v>0</v>
      </c>
      <c r="AO2802" s="2">
        <f t="shared" ref="AO2802:AO2834" si="1515">IF($C2802=0,"-",V2802/$C2802)</f>
        <v>0</v>
      </c>
      <c r="AP2802" s="2">
        <f t="shared" ref="AP2802:AP2834" si="1516">IF($C2802=0,"-",W2802/$C2802)</f>
        <v>0</v>
      </c>
      <c r="AR2802" t="str">
        <f t="shared" ref="AR2802:AR2834" si="1517">A2802</f>
        <v>Kit Carson</v>
      </c>
      <c r="AS2802" t="s">
        <v>644</v>
      </c>
      <c r="AV2802" s="91">
        <v>8</v>
      </c>
      <c r="AW2802" s="93">
        <v>63</v>
      </c>
      <c r="AX2802" s="99">
        <f t="shared" ref="AX2802:AX2833" si="1518">AV2802*1000+AW2802</f>
        <v>8063</v>
      </c>
      <c r="AZ2802" s="7" t="s">
        <v>3053</v>
      </c>
      <c r="BA2802" t="s">
        <v>3094</v>
      </c>
      <c r="BN2802" s="1">
        <v>0</v>
      </c>
    </row>
    <row r="2803" spans="1:66" hidden="1" outlineLevel="1">
      <c r="A2803" t="s">
        <v>2466</v>
      </c>
      <c r="B2803" t="s">
        <v>644</v>
      </c>
      <c r="C2803" s="1">
        <f t="shared" ref="C2803:C2834" si="1519">SUM(P2803:AG2803)</f>
        <v>61</v>
      </c>
      <c r="D2803" s="7">
        <f>IF(P2803&gt;0,RANK(P2803,(P2803:R2803,S2803:AG2803)),0)</f>
        <v>0</v>
      </c>
      <c r="E2803" s="7">
        <f>IF(Q2803&gt;0,RANK(Q2803,(P2803:R2803,S2803:AG2803)),0)</f>
        <v>4</v>
      </c>
      <c r="F2803" s="7">
        <f>IF(R2803&gt;0,RANK(R2803,(P2803:R2803,S2803:AG2803)),0)</f>
        <v>1</v>
      </c>
      <c r="G2803" s="7">
        <f>IF(S2803&gt;0,RANK(S2803,(P2803:R2803,S2803:AG2803)),0)</f>
        <v>3</v>
      </c>
      <c r="H2803" s="48">
        <f t="shared" si="1503"/>
        <v>0</v>
      </c>
      <c r="I2803" s="163">
        <f t="shared" si="1504"/>
        <v>0</v>
      </c>
      <c r="J2803" s="2"/>
      <c r="K2803" s="2">
        <f t="shared" si="1505"/>
        <v>0</v>
      </c>
      <c r="L2803" s="2">
        <f t="shared" si="1506"/>
        <v>0.19672131147540983</v>
      </c>
      <c r="M2803" s="2">
        <f t="shared" si="1507"/>
        <v>0.29508196721311475</v>
      </c>
      <c r="N2803" s="2">
        <f t="shared" si="1508"/>
        <v>0.21311475409836064</v>
      </c>
      <c r="O2803" s="2">
        <f t="shared" si="1502"/>
        <v>0.29508196721311475</v>
      </c>
      <c r="P2803" s="1">
        <v>0</v>
      </c>
      <c r="Q2803" s="1">
        <v>12</v>
      </c>
      <c r="R2803" s="1">
        <v>18</v>
      </c>
      <c r="S2803" s="1">
        <v>13</v>
      </c>
      <c r="T2803" s="1">
        <v>18</v>
      </c>
      <c r="U2803" s="1">
        <v>0</v>
      </c>
      <c r="V2803" s="1">
        <v>0</v>
      </c>
      <c r="Z2803" s="1">
        <f t="shared" si="1491"/>
        <v>0</v>
      </c>
      <c r="AI2803" s="7">
        <f t="shared" si="1509"/>
        <v>1</v>
      </c>
      <c r="AJ2803" s="7">
        <f t="shared" si="1510"/>
        <v>0</v>
      </c>
      <c r="AK2803" s="7">
        <f t="shared" si="1511"/>
        <v>0</v>
      </c>
      <c r="AL2803" s="7">
        <f t="shared" si="1512"/>
        <v>0</v>
      </c>
      <c r="AM2803" s="2">
        <f t="shared" si="1513"/>
        <v>0.29508196721311475</v>
      </c>
      <c r="AN2803" s="2">
        <f t="shared" si="1514"/>
        <v>0</v>
      </c>
      <c r="AO2803" s="2">
        <f t="shared" si="1515"/>
        <v>0</v>
      </c>
      <c r="AP2803" s="2">
        <f t="shared" si="1516"/>
        <v>0</v>
      </c>
      <c r="AR2803" t="str">
        <f t="shared" si="1517"/>
        <v>Lake</v>
      </c>
      <c r="AS2803" t="s">
        <v>644</v>
      </c>
      <c r="AV2803" s="91">
        <v>8</v>
      </c>
      <c r="AW2803" s="93">
        <v>65</v>
      </c>
      <c r="AX2803" s="99">
        <f t="shared" si="1518"/>
        <v>8065</v>
      </c>
      <c r="AZ2803" s="7" t="s">
        <v>3053</v>
      </c>
      <c r="BA2803" t="s">
        <v>3094</v>
      </c>
      <c r="BN2803" s="1">
        <v>0</v>
      </c>
    </row>
    <row r="2804" spans="1:66" hidden="1" outlineLevel="1">
      <c r="A2804" t="s">
        <v>424</v>
      </c>
      <c r="B2804" t="s">
        <v>644</v>
      </c>
      <c r="C2804" s="1">
        <f t="shared" si="1519"/>
        <v>885</v>
      </c>
      <c r="D2804" s="7">
        <f>IF(P2804&gt;0,RANK(P2804,(P2804:R2804,S2804:AG2804)),0)</f>
        <v>6</v>
      </c>
      <c r="E2804" s="7">
        <f>IF(Q2804&gt;0,RANK(Q2804,(P2804:R2804,S2804:AG2804)),0)</f>
        <v>3</v>
      </c>
      <c r="F2804" s="7">
        <f>IF(R2804&gt;0,RANK(R2804,(P2804:R2804,S2804:AG2804)),0)</f>
        <v>2</v>
      </c>
      <c r="G2804" s="7">
        <f>IF(S2804&gt;0,RANK(S2804,(P2804:R2804,S2804:AG2804)),0)</f>
        <v>4</v>
      </c>
      <c r="H2804" s="48">
        <f t="shared" si="1503"/>
        <v>70</v>
      </c>
      <c r="I2804" s="163">
        <f t="shared" si="1504"/>
        <v>7.909604519774012E-2</v>
      </c>
      <c r="J2804" s="2"/>
      <c r="K2804" s="2">
        <f t="shared" si="1505"/>
        <v>1.1299435028248588E-3</v>
      </c>
      <c r="L2804" s="2">
        <f t="shared" si="1506"/>
        <v>0.18305084745762712</v>
      </c>
      <c r="M2804" s="2">
        <f t="shared" si="1507"/>
        <v>0.2768361581920904</v>
      </c>
      <c r="N2804" s="2">
        <f t="shared" si="1508"/>
        <v>0.17966101694915254</v>
      </c>
      <c r="O2804" s="2">
        <f t="shared" si="1502"/>
        <v>0.35932203389830514</v>
      </c>
      <c r="P2804" s="1">
        <v>1</v>
      </c>
      <c r="Q2804" s="1">
        <v>162</v>
      </c>
      <c r="R2804" s="1">
        <v>245</v>
      </c>
      <c r="S2804" s="1">
        <v>159</v>
      </c>
      <c r="T2804" s="1">
        <v>315</v>
      </c>
      <c r="U2804" s="1">
        <v>2</v>
      </c>
      <c r="V2804" s="1">
        <v>0</v>
      </c>
      <c r="Z2804" s="1">
        <f t="shared" si="1491"/>
        <v>1</v>
      </c>
      <c r="AI2804" s="7">
        <f t="shared" si="1509"/>
        <v>1</v>
      </c>
      <c r="AJ2804" s="7">
        <f t="shared" si="1510"/>
        <v>5</v>
      </c>
      <c r="AK2804" s="7">
        <f t="shared" si="1511"/>
        <v>0</v>
      </c>
      <c r="AL2804" s="7">
        <f t="shared" si="1512"/>
        <v>0</v>
      </c>
      <c r="AM2804" s="2">
        <f t="shared" si="1513"/>
        <v>0.3559322033898305</v>
      </c>
      <c r="AN2804" s="2">
        <f t="shared" si="1514"/>
        <v>2.2598870056497176E-3</v>
      </c>
      <c r="AO2804" s="2">
        <f t="shared" si="1515"/>
        <v>0</v>
      </c>
      <c r="AP2804" s="2">
        <f t="shared" si="1516"/>
        <v>0</v>
      </c>
      <c r="AR2804" t="str">
        <f t="shared" si="1517"/>
        <v>La Plata</v>
      </c>
      <c r="AS2804" t="s">
        <v>644</v>
      </c>
      <c r="AV2804" s="91">
        <v>8</v>
      </c>
      <c r="AW2804" s="93">
        <v>67</v>
      </c>
      <c r="AX2804" s="99">
        <f t="shared" si="1518"/>
        <v>8067</v>
      </c>
      <c r="AZ2804" s="7" t="s">
        <v>3053</v>
      </c>
      <c r="BA2804" t="s">
        <v>3094</v>
      </c>
      <c r="BN2804" s="1">
        <v>1</v>
      </c>
    </row>
    <row r="2805" spans="1:66" hidden="1" outlineLevel="1">
      <c r="A2805" t="s">
        <v>2930</v>
      </c>
      <c r="B2805" t="s">
        <v>644</v>
      </c>
      <c r="C2805" s="1">
        <f t="shared" si="1519"/>
        <v>5156</v>
      </c>
      <c r="D2805" s="7">
        <f>IF(P2805&gt;0,RANK(P2805,(P2805:R2805,S2805:AG2805)),0)</f>
        <v>7</v>
      </c>
      <c r="E2805" s="7">
        <f>IF(Q2805&gt;0,RANK(Q2805,(P2805:R2805,S2805:AG2805)),0)</f>
        <v>4</v>
      </c>
      <c r="F2805" s="7">
        <f>IF(R2805&gt;0,RANK(R2805,(P2805:R2805,S2805:AG2805)),0)</f>
        <v>2</v>
      </c>
      <c r="G2805" s="7">
        <f>IF(S2805&gt;0,RANK(S2805,(P2805:R2805,S2805:AG2805)),0)</f>
        <v>3</v>
      </c>
      <c r="H2805" s="48">
        <f t="shared" si="1503"/>
        <v>751</v>
      </c>
      <c r="I2805" s="163">
        <f t="shared" si="1504"/>
        <v>0.145655546935609</v>
      </c>
      <c r="J2805" s="2"/>
      <c r="K2805" s="2">
        <f t="shared" si="1505"/>
        <v>3.8789759503491078E-4</v>
      </c>
      <c r="L2805" s="2">
        <f t="shared" si="1506"/>
        <v>0.11249030256012413</v>
      </c>
      <c r="M2805" s="2">
        <f t="shared" si="1507"/>
        <v>0.29712955779674166</v>
      </c>
      <c r="N2805" s="2">
        <f t="shared" si="1508"/>
        <v>0.1452676493405741</v>
      </c>
      <c r="O2805" s="2">
        <f t="shared" si="1502"/>
        <v>0.44472459270752518</v>
      </c>
      <c r="P2805" s="1">
        <v>2</v>
      </c>
      <c r="Q2805" s="1">
        <v>580</v>
      </c>
      <c r="R2805" s="1">
        <v>1532</v>
      </c>
      <c r="S2805" s="1">
        <v>749</v>
      </c>
      <c r="T2805" s="1">
        <v>2283</v>
      </c>
      <c r="U2805" s="1">
        <v>4</v>
      </c>
      <c r="V2805" s="1">
        <v>1</v>
      </c>
      <c r="Z2805" s="1">
        <f t="shared" si="1491"/>
        <v>5</v>
      </c>
      <c r="AI2805" s="7">
        <f t="shared" si="1509"/>
        <v>1</v>
      </c>
      <c r="AJ2805" s="7">
        <f t="shared" si="1510"/>
        <v>6</v>
      </c>
      <c r="AK2805" s="7">
        <f t="shared" si="1511"/>
        <v>8</v>
      </c>
      <c r="AL2805" s="7">
        <f t="shared" si="1512"/>
        <v>0</v>
      </c>
      <c r="AM2805" s="2">
        <f t="shared" si="1513"/>
        <v>0.44278510473235067</v>
      </c>
      <c r="AN2805" s="2">
        <f t="shared" si="1514"/>
        <v>7.7579519006982156E-4</v>
      </c>
      <c r="AO2805" s="2">
        <f t="shared" si="1515"/>
        <v>1.9394879751745539E-4</v>
      </c>
      <c r="AP2805" s="2">
        <f t="shared" si="1516"/>
        <v>0</v>
      </c>
      <c r="AR2805" t="str">
        <f t="shared" si="1517"/>
        <v>Larimer</v>
      </c>
      <c r="AS2805" t="s">
        <v>644</v>
      </c>
      <c r="AV2805" s="91">
        <v>8</v>
      </c>
      <c r="AW2805" s="93">
        <v>69</v>
      </c>
      <c r="AX2805" s="99">
        <f t="shared" si="1518"/>
        <v>8069</v>
      </c>
      <c r="AZ2805" s="7" t="s">
        <v>3053</v>
      </c>
      <c r="BA2805" t="s">
        <v>3094</v>
      </c>
      <c r="BN2805" s="1">
        <v>5</v>
      </c>
    </row>
    <row r="2806" spans="1:66" hidden="1" outlineLevel="1">
      <c r="A2806" t="s">
        <v>1871</v>
      </c>
      <c r="B2806" t="s">
        <v>644</v>
      </c>
      <c r="C2806" s="1">
        <f t="shared" si="1519"/>
        <v>203</v>
      </c>
      <c r="D2806" s="7">
        <f>IF(P2806&gt;0,RANK(P2806,(P2806:R2806,S2806:AG2806)),0)</f>
        <v>0</v>
      </c>
      <c r="E2806" s="7">
        <f>IF(Q2806&gt;0,RANK(Q2806,(P2806:R2806,S2806:AG2806)),0)</f>
        <v>3</v>
      </c>
      <c r="F2806" s="7">
        <f>IF(R2806&gt;0,RANK(R2806,(P2806:R2806,S2806:AG2806)),0)</f>
        <v>2</v>
      </c>
      <c r="G2806" s="7">
        <f>IF(S2806&gt;0,RANK(S2806,(P2806:R2806,S2806:AG2806)),0)</f>
        <v>4</v>
      </c>
      <c r="H2806" s="48">
        <f t="shared" si="1503"/>
        <v>19</v>
      </c>
      <c r="I2806" s="163">
        <f t="shared" si="1504"/>
        <v>9.3596059113300489E-2</v>
      </c>
      <c r="J2806" s="2"/>
      <c r="K2806" s="2">
        <f t="shared" si="1505"/>
        <v>0</v>
      </c>
      <c r="L2806" s="2">
        <f t="shared" si="1506"/>
        <v>0.18226600985221675</v>
      </c>
      <c r="M2806" s="2">
        <f t="shared" si="1507"/>
        <v>0.30049261083743845</v>
      </c>
      <c r="N2806" s="2">
        <f t="shared" si="1508"/>
        <v>0.11822660098522167</v>
      </c>
      <c r="O2806" s="2">
        <f t="shared" si="1502"/>
        <v>0.39901477832512311</v>
      </c>
      <c r="P2806" s="1">
        <v>0</v>
      </c>
      <c r="Q2806" s="1">
        <v>37</v>
      </c>
      <c r="R2806" s="1">
        <v>61</v>
      </c>
      <c r="S2806" s="1">
        <v>24</v>
      </c>
      <c r="T2806" s="1">
        <v>80</v>
      </c>
      <c r="U2806" s="1">
        <v>0</v>
      </c>
      <c r="V2806" s="1">
        <v>1</v>
      </c>
      <c r="Z2806" s="1">
        <f t="shared" si="1491"/>
        <v>0</v>
      </c>
      <c r="AI2806" s="7">
        <f t="shared" si="1509"/>
        <v>1</v>
      </c>
      <c r="AJ2806" s="7">
        <f t="shared" si="1510"/>
        <v>0</v>
      </c>
      <c r="AK2806" s="7">
        <f t="shared" si="1511"/>
        <v>5</v>
      </c>
      <c r="AL2806" s="7">
        <f t="shared" si="1512"/>
        <v>0</v>
      </c>
      <c r="AM2806" s="2">
        <f t="shared" si="1513"/>
        <v>0.39408866995073893</v>
      </c>
      <c r="AN2806" s="2">
        <f t="shared" si="1514"/>
        <v>0</v>
      </c>
      <c r="AO2806" s="2">
        <f t="shared" si="1515"/>
        <v>4.9261083743842365E-3</v>
      </c>
      <c r="AP2806" s="2">
        <f t="shared" si="1516"/>
        <v>0</v>
      </c>
      <c r="AR2806" t="str">
        <f t="shared" si="1517"/>
        <v>Las Animas</v>
      </c>
      <c r="AS2806" t="s">
        <v>644</v>
      </c>
      <c r="AV2806" s="91">
        <v>8</v>
      </c>
      <c r="AW2806" s="93">
        <v>71</v>
      </c>
      <c r="AX2806" s="99">
        <f t="shared" si="1518"/>
        <v>8071</v>
      </c>
      <c r="AZ2806" s="7" t="s">
        <v>3053</v>
      </c>
      <c r="BA2806" t="s">
        <v>3094</v>
      </c>
      <c r="BN2806" s="1">
        <v>0</v>
      </c>
    </row>
    <row r="2807" spans="1:66" hidden="1" outlineLevel="1">
      <c r="A2807" t="s">
        <v>229</v>
      </c>
      <c r="B2807" t="s">
        <v>644</v>
      </c>
      <c r="C2807" s="1">
        <f t="shared" si="1519"/>
        <v>148</v>
      </c>
      <c r="D2807" s="7">
        <f>IF(P2807&gt;0,RANK(P2807,(P2807:R2807,S2807:AG2807)),0)</f>
        <v>0</v>
      </c>
      <c r="E2807" s="7">
        <f>IF(Q2807&gt;0,RANK(Q2807,(P2807:R2807,S2807:AG2807)),0)</f>
        <v>2</v>
      </c>
      <c r="F2807" s="7">
        <f>IF(R2807&gt;0,RANK(R2807,(P2807:R2807,S2807:AG2807)),0)</f>
        <v>3</v>
      </c>
      <c r="G2807" s="7">
        <f>IF(S2807&gt;0,RANK(S2807,(P2807:R2807,S2807:AG2807)),0)</f>
        <v>4</v>
      </c>
      <c r="H2807" s="48">
        <f t="shared" si="1503"/>
        <v>34</v>
      </c>
      <c r="I2807" s="163">
        <f t="shared" si="1504"/>
        <v>0.22972972972972974</v>
      </c>
      <c r="J2807" s="2"/>
      <c r="K2807" s="2">
        <f t="shared" si="1505"/>
        <v>0</v>
      </c>
      <c r="L2807" s="2">
        <f t="shared" si="1506"/>
        <v>0.23648648648648649</v>
      </c>
      <c r="M2807" s="2">
        <f t="shared" si="1507"/>
        <v>0.22297297297297297</v>
      </c>
      <c r="N2807" s="2">
        <f t="shared" si="1508"/>
        <v>7.4324324324324328E-2</v>
      </c>
      <c r="O2807" s="2">
        <f t="shared" si="1502"/>
        <v>0.46621621621621623</v>
      </c>
      <c r="P2807" s="1">
        <v>0</v>
      </c>
      <c r="Q2807" s="1">
        <v>35</v>
      </c>
      <c r="R2807" s="1">
        <v>33</v>
      </c>
      <c r="S2807" s="1">
        <v>11</v>
      </c>
      <c r="T2807" s="1">
        <v>69</v>
      </c>
      <c r="U2807" s="1">
        <v>0</v>
      </c>
      <c r="V2807" s="1">
        <v>0</v>
      </c>
      <c r="Z2807" s="1">
        <f t="shared" si="1491"/>
        <v>0</v>
      </c>
      <c r="AI2807" s="7">
        <f t="shared" si="1509"/>
        <v>1</v>
      </c>
      <c r="AJ2807" s="7">
        <f t="shared" si="1510"/>
        <v>0</v>
      </c>
      <c r="AK2807" s="7">
        <f t="shared" si="1511"/>
        <v>0</v>
      </c>
      <c r="AL2807" s="7">
        <f t="shared" si="1512"/>
        <v>0</v>
      </c>
      <c r="AM2807" s="2">
        <f t="shared" si="1513"/>
        <v>0.46621621621621623</v>
      </c>
      <c r="AN2807" s="2">
        <f t="shared" si="1514"/>
        <v>0</v>
      </c>
      <c r="AO2807" s="2">
        <f t="shared" si="1515"/>
        <v>0</v>
      </c>
      <c r="AP2807" s="2">
        <f t="shared" si="1516"/>
        <v>0</v>
      </c>
      <c r="AR2807" t="str">
        <f t="shared" si="1517"/>
        <v>Lincoln</v>
      </c>
      <c r="AS2807" t="s">
        <v>644</v>
      </c>
      <c r="AV2807" s="91">
        <v>8</v>
      </c>
      <c r="AW2807" s="93">
        <v>73</v>
      </c>
      <c r="AX2807" s="99">
        <f t="shared" si="1518"/>
        <v>8073</v>
      </c>
      <c r="AZ2807" s="7" t="s">
        <v>3053</v>
      </c>
      <c r="BA2807" t="s">
        <v>3094</v>
      </c>
      <c r="BN2807" s="1">
        <v>0</v>
      </c>
    </row>
    <row r="2808" spans="1:66" hidden="1" outlineLevel="1">
      <c r="A2808" t="s">
        <v>2211</v>
      </c>
      <c r="B2808" t="s">
        <v>644</v>
      </c>
      <c r="C2808" s="1">
        <f t="shared" si="1519"/>
        <v>373</v>
      </c>
      <c r="D2808" s="7">
        <f>IF(P2808&gt;0,RANK(P2808,(P2808:R2808,S2808:AG2808)),0)</f>
        <v>0</v>
      </c>
      <c r="E2808" s="7">
        <f>IF(Q2808&gt;0,RANK(Q2808,(P2808:R2808,S2808:AG2808)),0)</f>
        <v>3</v>
      </c>
      <c r="F2808" s="7">
        <f>IF(R2808&gt;0,RANK(R2808,(P2808:R2808,S2808:AG2808)),0)</f>
        <v>2</v>
      </c>
      <c r="G2808" s="7">
        <f>IF(S2808&gt;0,RANK(S2808,(P2808:R2808,S2808:AG2808)),0)</f>
        <v>4</v>
      </c>
      <c r="H2808" s="48">
        <f t="shared" si="1503"/>
        <v>40</v>
      </c>
      <c r="I2808" s="163">
        <f t="shared" si="1504"/>
        <v>0.10723860589812333</v>
      </c>
      <c r="J2808" s="2"/>
      <c r="K2808" s="2">
        <f t="shared" si="1505"/>
        <v>0</v>
      </c>
      <c r="L2808" s="2">
        <f t="shared" si="1506"/>
        <v>0.15549597855227881</v>
      </c>
      <c r="M2808" s="2">
        <f t="shared" si="1507"/>
        <v>0.32975871313672922</v>
      </c>
      <c r="N2808" s="2">
        <f t="shared" si="1508"/>
        <v>6.9705093833780166E-2</v>
      </c>
      <c r="O2808" s="2">
        <f t="shared" si="1502"/>
        <v>0.44504021447721182</v>
      </c>
      <c r="P2808" s="1">
        <v>0</v>
      </c>
      <c r="Q2808" s="1">
        <v>58</v>
      </c>
      <c r="R2808" s="1">
        <v>123</v>
      </c>
      <c r="S2808" s="1">
        <v>26</v>
      </c>
      <c r="T2808" s="1">
        <v>163</v>
      </c>
      <c r="U2808" s="1">
        <v>3</v>
      </c>
      <c r="V2808" s="1">
        <v>0</v>
      </c>
      <c r="Z2808" s="1">
        <f t="shared" si="1491"/>
        <v>0</v>
      </c>
      <c r="AI2808" s="7">
        <f t="shared" si="1509"/>
        <v>1</v>
      </c>
      <c r="AJ2808" s="7">
        <f t="shared" si="1510"/>
        <v>5</v>
      </c>
      <c r="AK2808" s="7">
        <f t="shared" si="1511"/>
        <v>0</v>
      </c>
      <c r="AL2808" s="7">
        <f t="shared" si="1512"/>
        <v>0</v>
      </c>
      <c r="AM2808" s="2">
        <f t="shared" si="1513"/>
        <v>0.43699731903485256</v>
      </c>
      <c r="AN2808" s="2">
        <f t="shared" si="1514"/>
        <v>8.0428954423592495E-3</v>
      </c>
      <c r="AO2808" s="2">
        <f t="shared" si="1515"/>
        <v>0</v>
      </c>
      <c r="AP2808" s="2">
        <f t="shared" si="1516"/>
        <v>0</v>
      </c>
      <c r="AR2808" t="str">
        <f t="shared" si="1517"/>
        <v>Logan</v>
      </c>
      <c r="AS2808" t="s">
        <v>644</v>
      </c>
      <c r="AV2808" s="91">
        <v>8</v>
      </c>
      <c r="AW2808" s="93">
        <v>75</v>
      </c>
      <c r="AX2808" s="99">
        <f t="shared" si="1518"/>
        <v>8075</v>
      </c>
      <c r="AZ2808" s="7" t="s">
        <v>3053</v>
      </c>
      <c r="BA2808" t="s">
        <v>3094</v>
      </c>
      <c r="BN2808" s="1">
        <v>0</v>
      </c>
    </row>
    <row r="2809" spans="1:66" hidden="1" outlineLevel="1">
      <c r="A2809" t="s">
        <v>230</v>
      </c>
      <c r="B2809" t="s">
        <v>644</v>
      </c>
      <c r="C2809" s="1">
        <f t="shared" si="1519"/>
        <v>2802</v>
      </c>
      <c r="D2809" s="7">
        <f>IF(P2809&gt;0,RANK(P2809,(P2809:R2809,S2809:AG2809)),0)</f>
        <v>7</v>
      </c>
      <c r="E2809" s="7">
        <f>IF(Q2809&gt;0,RANK(Q2809,(P2809:R2809,S2809:AG2809)),0)</f>
        <v>3</v>
      </c>
      <c r="F2809" s="7">
        <f>IF(R2809&gt;0,RANK(R2809,(P2809:R2809,S2809:AG2809)),0)</f>
        <v>2</v>
      </c>
      <c r="G2809" s="7">
        <f>IF(S2809&gt;0,RANK(S2809,(P2809:R2809,S2809:AG2809)),0)</f>
        <v>4</v>
      </c>
      <c r="H2809" s="48">
        <f t="shared" si="1503"/>
        <v>314</v>
      </c>
      <c r="I2809" s="163">
        <f t="shared" si="1504"/>
        <v>0.11206281227694503</v>
      </c>
      <c r="J2809" s="2"/>
      <c r="K2809" s="2">
        <f t="shared" si="1505"/>
        <v>3.5688793718772306E-4</v>
      </c>
      <c r="L2809" s="2">
        <f t="shared" si="1506"/>
        <v>0.10956459671663098</v>
      </c>
      <c r="M2809" s="2">
        <f t="shared" si="1507"/>
        <v>0.35510349750178444</v>
      </c>
      <c r="N2809" s="2">
        <f t="shared" si="1508"/>
        <v>5.8886509635974305E-2</v>
      </c>
      <c r="O2809" s="2">
        <f t="shared" si="1502"/>
        <v>0.47608850820842252</v>
      </c>
      <c r="P2809" s="1">
        <v>1</v>
      </c>
      <c r="Q2809" s="1">
        <v>307</v>
      </c>
      <c r="R2809" s="1">
        <v>995</v>
      </c>
      <c r="S2809" s="1">
        <v>165</v>
      </c>
      <c r="T2809" s="1">
        <v>1309</v>
      </c>
      <c r="U2809" s="1">
        <v>3</v>
      </c>
      <c r="V2809" s="1">
        <v>1</v>
      </c>
      <c r="Z2809" s="1">
        <f t="shared" si="1491"/>
        <v>21</v>
      </c>
      <c r="AI2809" s="7">
        <f t="shared" si="1509"/>
        <v>1</v>
      </c>
      <c r="AJ2809" s="7">
        <f t="shared" si="1510"/>
        <v>6</v>
      </c>
      <c r="AK2809" s="7">
        <f t="shared" si="1511"/>
        <v>7</v>
      </c>
      <c r="AL2809" s="7">
        <f t="shared" si="1512"/>
        <v>0</v>
      </c>
      <c r="AM2809" s="2">
        <f t="shared" si="1513"/>
        <v>0.46716630977872947</v>
      </c>
      <c r="AN2809" s="2">
        <f t="shared" si="1514"/>
        <v>1.0706638115631692E-3</v>
      </c>
      <c r="AO2809" s="2">
        <f t="shared" si="1515"/>
        <v>3.5688793718772306E-4</v>
      </c>
      <c r="AP2809" s="2">
        <f t="shared" si="1516"/>
        <v>0</v>
      </c>
      <c r="AR2809" t="str">
        <f t="shared" si="1517"/>
        <v>Mesa</v>
      </c>
      <c r="AS2809" t="s">
        <v>644</v>
      </c>
      <c r="AV2809" s="91">
        <v>8</v>
      </c>
      <c r="AW2809" s="93">
        <v>77</v>
      </c>
      <c r="AX2809" s="99">
        <f t="shared" si="1518"/>
        <v>8077</v>
      </c>
      <c r="AZ2809" s="7" t="s">
        <v>3053</v>
      </c>
      <c r="BA2809" t="s">
        <v>3094</v>
      </c>
      <c r="BN2809" s="1">
        <v>21</v>
      </c>
    </row>
    <row r="2810" spans="1:66" hidden="1" outlineLevel="1">
      <c r="A2810" t="s">
        <v>2128</v>
      </c>
      <c r="B2810" t="s">
        <v>644</v>
      </c>
      <c r="C2810" s="1">
        <f t="shared" si="1519"/>
        <v>32</v>
      </c>
      <c r="D2810" s="7">
        <f>IF(P2810&gt;0,RANK(P2810,(P2810:R2810,S2810:AG2810)),0)</f>
        <v>0</v>
      </c>
      <c r="E2810" s="7">
        <f>IF(Q2810&gt;0,RANK(Q2810,(P2810:R2810,S2810:AG2810)),0)</f>
        <v>4</v>
      </c>
      <c r="F2810" s="7">
        <f>IF(R2810&gt;0,RANK(R2810,(P2810:R2810,S2810:AG2810)),0)</f>
        <v>2</v>
      </c>
      <c r="G2810" s="7">
        <f>IF(S2810&gt;0,RANK(S2810,(P2810:R2810,S2810:AG2810)),0)</f>
        <v>2</v>
      </c>
      <c r="H2810" s="48">
        <f t="shared" si="1503"/>
        <v>10</v>
      </c>
      <c r="I2810" s="163">
        <f t="shared" si="1504"/>
        <v>0.3125</v>
      </c>
      <c r="J2810" s="2"/>
      <c r="K2810" s="2">
        <f t="shared" si="1505"/>
        <v>0</v>
      </c>
      <c r="L2810" s="2">
        <f t="shared" si="1506"/>
        <v>9.375E-2</v>
      </c>
      <c r="M2810" s="2">
        <f t="shared" si="1507"/>
        <v>0.1875</v>
      </c>
      <c r="N2810" s="2">
        <f t="shared" si="1508"/>
        <v>0.1875</v>
      </c>
      <c r="O2810" s="2">
        <f t="shared" si="1502"/>
        <v>0.53125</v>
      </c>
      <c r="P2810" s="1">
        <v>0</v>
      </c>
      <c r="Q2810" s="1">
        <v>3</v>
      </c>
      <c r="R2810" s="1">
        <v>6</v>
      </c>
      <c r="S2810" s="1">
        <v>6</v>
      </c>
      <c r="T2810" s="1">
        <v>16</v>
      </c>
      <c r="U2810" s="1">
        <v>1</v>
      </c>
      <c r="V2810" s="1">
        <v>0</v>
      </c>
      <c r="Z2810" s="1">
        <f t="shared" si="1491"/>
        <v>0</v>
      </c>
      <c r="AI2810" s="7">
        <f t="shared" si="1509"/>
        <v>1</v>
      </c>
      <c r="AJ2810" s="7">
        <f t="shared" si="1510"/>
        <v>5</v>
      </c>
      <c r="AK2810" s="7">
        <f t="shared" si="1511"/>
        <v>0</v>
      </c>
      <c r="AL2810" s="7">
        <f t="shared" si="1512"/>
        <v>0</v>
      </c>
      <c r="AM2810" s="2">
        <f t="shared" si="1513"/>
        <v>0.5</v>
      </c>
      <c r="AN2810" s="2">
        <f t="shared" si="1514"/>
        <v>3.125E-2</v>
      </c>
      <c r="AO2810" s="2">
        <f t="shared" si="1515"/>
        <v>0</v>
      </c>
      <c r="AP2810" s="2">
        <f t="shared" si="1516"/>
        <v>0</v>
      </c>
      <c r="AR2810" t="str">
        <f t="shared" si="1517"/>
        <v>Mineral</v>
      </c>
      <c r="AS2810" t="s">
        <v>644</v>
      </c>
      <c r="AV2810" s="91">
        <v>8</v>
      </c>
      <c r="AW2810" s="93">
        <v>79</v>
      </c>
      <c r="AX2810" s="99">
        <f t="shared" si="1518"/>
        <v>8079</v>
      </c>
      <c r="AZ2810" s="7" t="s">
        <v>3053</v>
      </c>
      <c r="BA2810" t="s">
        <v>3094</v>
      </c>
      <c r="BN2810" s="1">
        <v>0</v>
      </c>
    </row>
    <row r="2811" spans="1:66" hidden="1" outlineLevel="1">
      <c r="A2811" t="s">
        <v>1108</v>
      </c>
      <c r="B2811" t="s">
        <v>644</v>
      </c>
      <c r="C2811" s="1">
        <f t="shared" si="1519"/>
        <v>282</v>
      </c>
      <c r="D2811" s="7">
        <f>IF(P2811&gt;0,RANK(P2811,(P2811:R2811,S2811:AG2811)),0)</f>
        <v>5</v>
      </c>
      <c r="E2811" s="7">
        <f>IF(Q2811&gt;0,RANK(Q2811,(P2811:R2811,S2811:AG2811)),0)</f>
        <v>4</v>
      </c>
      <c r="F2811" s="7">
        <f>IF(R2811&gt;0,RANK(R2811,(P2811:R2811,S2811:AG2811)),0)</f>
        <v>1</v>
      </c>
      <c r="G2811" s="7">
        <f>IF(S2811&gt;0,RANK(S2811,(P2811:R2811,S2811:AG2811)),0)</f>
        <v>3</v>
      </c>
      <c r="H2811" s="48">
        <f t="shared" si="1503"/>
        <v>35</v>
      </c>
      <c r="I2811" s="163">
        <f t="shared" si="1504"/>
        <v>0.12411347517730496</v>
      </c>
      <c r="J2811" s="2"/>
      <c r="K2811" s="2">
        <f t="shared" si="1505"/>
        <v>3.5460992907801418E-3</v>
      </c>
      <c r="L2811" s="2">
        <f t="shared" si="1506"/>
        <v>0.10283687943262411</v>
      </c>
      <c r="M2811" s="2">
        <f t="shared" si="1507"/>
        <v>0.43262411347517732</v>
      </c>
      <c r="N2811" s="2">
        <f t="shared" si="1508"/>
        <v>0.14893617021276595</v>
      </c>
      <c r="O2811" s="2">
        <f t="shared" si="1502"/>
        <v>0.31205673758865254</v>
      </c>
      <c r="P2811" s="1">
        <v>1</v>
      </c>
      <c r="Q2811" s="1">
        <v>29</v>
      </c>
      <c r="R2811" s="1">
        <v>122</v>
      </c>
      <c r="S2811" s="1">
        <v>42</v>
      </c>
      <c r="T2811" s="1">
        <v>87</v>
      </c>
      <c r="U2811" s="1">
        <v>1</v>
      </c>
      <c r="V2811" s="1">
        <v>0</v>
      </c>
      <c r="Z2811" s="1">
        <f t="shared" si="1491"/>
        <v>0</v>
      </c>
      <c r="AI2811" s="7">
        <f t="shared" si="1509"/>
        <v>2</v>
      </c>
      <c r="AJ2811" s="7">
        <f t="shared" si="1510"/>
        <v>5</v>
      </c>
      <c r="AK2811" s="7">
        <f t="shared" si="1511"/>
        <v>0</v>
      </c>
      <c r="AL2811" s="7">
        <f t="shared" si="1512"/>
        <v>0</v>
      </c>
      <c r="AM2811" s="2">
        <f t="shared" si="1513"/>
        <v>0.30851063829787234</v>
      </c>
      <c r="AN2811" s="2">
        <f t="shared" si="1514"/>
        <v>3.5460992907801418E-3</v>
      </c>
      <c r="AO2811" s="2">
        <f t="shared" si="1515"/>
        <v>0</v>
      </c>
      <c r="AP2811" s="2">
        <f t="shared" si="1516"/>
        <v>0</v>
      </c>
      <c r="AR2811" t="str">
        <f t="shared" si="1517"/>
        <v>Moffat</v>
      </c>
      <c r="AS2811" t="s">
        <v>644</v>
      </c>
      <c r="AV2811" s="91">
        <v>8</v>
      </c>
      <c r="AW2811" s="93">
        <v>81</v>
      </c>
      <c r="AX2811" s="99">
        <f t="shared" si="1518"/>
        <v>8081</v>
      </c>
      <c r="AZ2811" s="7" t="s">
        <v>3053</v>
      </c>
      <c r="BA2811" t="s">
        <v>3094</v>
      </c>
      <c r="BN2811" s="1">
        <v>0</v>
      </c>
    </row>
    <row r="2812" spans="1:66" hidden="1" outlineLevel="1">
      <c r="A2812" t="s">
        <v>1109</v>
      </c>
      <c r="B2812" t="s">
        <v>644</v>
      </c>
      <c r="C2812" s="1">
        <f t="shared" si="1519"/>
        <v>650</v>
      </c>
      <c r="D2812" s="7">
        <f>IF(P2812&gt;0,RANK(P2812,(P2812:R2812,S2812:AG2812)),0)</f>
        <v>7</v>
      </c>
      <c r="E2812" s="7">
        <f>IF(Q2812&gt;0,RANK(Q2812,(P2812:R2812,S2812:AG2812)),0)</f>
        <v>4</v>
      </c>
      <c r="F2812" s="7">
        <f>IF(R2812&gt;0,RANK(R2812,(P2812:R2812,S2812:AG2812)),0)</f>
        <v>2</v>
      </c>
      <c r="G2812" s="7">
        <f>IF(S2812&gt;0,RANK(S2812,(P2812:R2812,S2812:AG2812)),0)</f>
        <v>3</v>
      </c>
      <c r="H2812" s="48">
        <f t="shared" si="1503"/>
        <v>60</v>
      </c>
      <c r="I2812" s="163">
        <f t="shared" si="1504"/>
        <v>9.2307692307692313E-2</v>
      </c>
      <c r="J2812" s="2"/>
      <c r="K2812" s="2">
        <f t="shared" si="1505"/>
        <v>1.5384615384615385E-3</v>
      </c>
      <c r="L2812" s="2">
        <f t="shared" si="1506"/>
        <v>0.16615384615384615</v>
      </c>
      <c r="M2812" s="2">
        <f t="shared" si="1507"/>
        <v>0.27846153846153848</v>
      </c>
      <c r="N2812" s="2">
        <f t="shared" si="1508"/>
        <v>0.17538461538461539</v>
      </c>
      <c r="O2812" s="2">
        <f t="shared" si="1502"/>
        <v>0.37846153846153852</v>
      </c>
      <c r="P2812" s="1">
        <v>1</v>
      </c>
      <c r="Q2812" s="1">
        <v>108</v>
      </c>
      <c r="R2812" s="1">
        <v>181</v>
      </c>
      <c r="S2812" s="1">
        <v>114</v>
      </c>
      <c r="T2812" s="1">
        <v>241</v>
      </c>
      <c r="U2812" s="1">
        <v>0</v>
      </c>
      <c r="V2812" s="1">
        <v>2</v>
      </c>
      <c r="Z2812" s="1">
        <f t="shared" si="1491"/>
        <v>3</v>
      </c>
      <c r="AI2812" s="7">
        <f t="shared" si="1509"/>
        <v>1</v>
      </c>
      <c r="AJ2812" s="7">
        <f t="shared" si="1510"/>
        <v>0</v>
      </c>
      <c r="AK2812" s="7">
        <f t="shared" si="1511"/>
        <v>6</v>
      </c>
      <c r="AL2812" s="7">
        <f t="shared" si="1512"/>
        <v>0</v>
      </c>
      <c r="AM2812" s="2">
        <f t="shared" si="1513"/>
        <v>0.3707692307692308</v>
      </c>
      <c r="AN2812" s="2">
        <f t="shared" si="1514"/>
        <v>0</v>
      </c>
      <c r="AO2812" s="2">
        <f t="shared" si="1515"/>
        <v>3.0769230769230769E-3</v>
      </c>
      <c r="AP2812" s="2">
        <f t="shared" si="1516"/>
        <v>0</v>
      </c>
      <c r="AR2812" t="str">
        <f t="shared" si="1517"/>
        <v>Montezuma</v>
      </c>
      <c r="AS2812" t="s">
        <v>644</v>
      </c>
      <c r="AV2812" s="91">
        <v>8</v>
      </c>
      <c r="AW2812" s="93">
        <v>83</v>
      </c>
      <c r="AX2812" s="99">
        <f t="shared" si="1518"/>
        <v>8083</v>
      </c>
      <c r="AZ2812" s="7" t="s">
        <v>3053</v>
      </c>
      <c r="BA2812" t="s">
        <v>3094</v>
      </c>
      <c r="BN2812" s="1">
        <v>3</v>
      </c>
    </row>
    <row r="2813" spans="1:66" hidden="1" outlineLevel="1">
      <c r="A2813" t="s">
        <v>2355</v>
      </c>
      <c r="B2813" t="s">
        <v>644</v>
      </c>
      <c r="C2813" s="1">
        <f t="shared" si="1519"/>
        <v>960</v>
      </c>
      <c r="D2813" s="7">
        <f>IF(P2813&gt;0,RANK(P2813,(P2813:R2813,S2813:AG2813)),0)</f>
        <v>0</v>
      </c>
      <c r="E2813" s="7">
        <f>IF(Q2813&gt;0,RANK(Q2813,(P2813:R2813,S2813:AG2813)),0)</f>
        <v>3</v>
      </c>
      <c r="F2813" s="7">
        <f>IF(R2813&gt;0,RANK(R2813,(P2813:R2813,S2813:AG2813)),0)</f>
        <v>2</v>
      </c>
      <c r="G2813" s="7">
        <f>IF(S2813&gt;0,RANK(S2813,(P2813:R2813,S2813:AG2813)),0)</f>
        <v>4</v>
      </c>
      <c r="H2813" s="48">
        <f t="shared" si="1503"/>
        <v>366</v>
      </c>
      <c r="I2813" s="163">
        <f t="shared" si="1504"/>
        <v>0.38124999999999998</v>
      </c>
      <c r="J2813" s="2"/>
      <c r="K2813" s="2">
        <f t="shared" si="1505"/>
        <v>0</v>
      </c>
      <c r="L2813" s="2">
        <f t="shared" si="1506"/>
        <v>0.11145833333333334</v>
      </c>
      <c r="M2813" s="2">
        <f t="shared" si="1507"/>
        <v>0.22812499999999999</v>
      </c>
      <c r="N2813" s="2">
        <f t="shared" si="1508"/>
        <v>5.1041666666666666E-2</v>
      </c>
      <c r="O2813" s="2">
        <f t="shared" si="1502"/>
        <v>0.609375</v>
      </c>
      <c r="P2813" s="1">
        <v>0</v>
      </c>
      <c r="Q2813" s="1">
        <v>107</v>
      </c>
      <c r="R2813" s="1">
        <v>219</v>
      </c>
      <c r="S2813" s="1">
        <v>49</v>
      </c>
      <c r="T2813" s="1">
        <v>585</v>
      </c>
      <c r="U2813" s="1">
        <v>0</v>
      </c>
      <c r="V2813" s="1">
        <v>0</v>
      </c>
      <c r="Z2813" s="1">
        <f t="shared" si="1491"/>
        <v>0</v>
      </c>
      <c r="AI2813" s="7">
        <f t="shared" si="1509"/>
        <v>1</v>
      </c>
      <c r="AJ2813" s="7">
        <f t="shared" si="1510"/>
        <v>0</v>
      </c>
      <c r="AK2813" s="7">
        <f t="shared" si="1511"/>
        <v>0</v>
      </c>
      <c r="AL2813" s="7">
        <f t="shared" si="1512"/>
        <v>0</v>
      </c>
      <c r="AM2813" s="2">
        <f t="shared" si="1513"/>
        <v>0.609375</v>
      </c>
      <c r="AN2813" s="2">
        <f t="shared" si="1514"/>
        <v>0</v>
      </c>
      <c r="AO2813" s="2">
        <f t="shared" si="1515"/>
        <v>0</v>
      </c>
      <c r="AP2813" s="2">
        <f t="shared" si="1516"/>
        <v>0</v>
      </c>
      <c r="AR2813" t="str">
        <f t="shared" si="1517"/>
        <v>Montrose</v>
      </c>
      <c r="AS2813" t="s">
        <v>644</v>
      </c>
      <c r="AV2813" s="91">
        <v>8</v>
      </c>
      <c r="AW2813" s="93">
        <v>85</v>
      </c>
      <c r="AX2813" s="99">
        <f t="shared" si="1518"/>
        <v>8085</v>
      </c>
      <c r="AZ2813" s="7" t="s">
        <v>3053</v>
      </c>
      <c r="BA2813" t="s">
        <v>3094</v>
      </c>
      <c r="BN2813" s="1">
        <v>0</v>
      </c>
    </row>
    <row r="2814" spans="1:66" hidden="1" outlineLevel="1">
      <c r="A2814" t="s">
        <v>374</v>
      </c>
      <c r="B2814" t="s">
        <v>644</v>
      </c>
      <c r="C2814" s="1">
        <f t="shared" si="1519"/>
        <v>323</v>
      </c>
      <c r="D2814" s="7">
        <f>IF(P2814&gt;0,RANK(P2814,(P2814:R2814,S2814:AG2814)),0)</f>
        <v>0</v>
      </c>
      <c r="E2814" s="7">
        <f>IF(Q2814&gt;0,RANK(Q2814,(P2814:R2814,S2814:AG2814)),0)</f>
        <v>3</v>
      </c>
      <c r="F2814" s="7">
        <f>IF(R2814&gt;0,RANK(R2814,(P2814:R2814,S2814:AG2814)),0)</f>
        <v>2</v>
      </c>
      <c r="G2814" s="7">
        <f>IF(S2814&gt;0,RANK(S2814,(P2814:R2814,S2814:AG2814)),0)</f>
        <v>4</v>
      </c>
      <c r="H2814" s="48">
        <f t="shared" si="1503"/>
        <v>68</v>
      </c>
      <c r="I2814" s="163">
        <f t="shared" si="1504"/>
        <v>0.21052631578947367</v>
      </c>
      <c r="J2814" s="2"/>
      <c r="K2814" s="2">
        <f t="shared" si="1505"/>
        <v>0</v>
      </c>
      <c r="L2814" s="2">
        <f t="shared" si="1506"/>
        <v>0.15479876160990713</v>
      </c>
      <c r="M2814" s="2">
        <f t="shared" si="1507"/>
        <v>0.26934984520123839</v>
      </c>
      <c r="N2814" s="2">
        <f t="shared" si="1508"/>
        <v>9.2879256965944276E-2</v>
      </c>
      <c r="O2814" s="2">
        <f t="shared" si="1502"/>
        <v>0.48297213622291019</v>
      </c>
      <c r="P2814" s="1">
        <v>0</v>
      </c>
      <c r="Q2814" s="1">
        <v>50</v>
      </c>
      <c r="R2814" s="1">
        <v>87</v>
      </c>
      <c r="S2814" s="1">
        <v>30</v>
      </c>
      <c r="T2814" s="1">
        <v>155</v>
      </c>
      <c r="U2814" s="1">
        <v>1</v>
      </c>
      <c r="V2814" s="1">
        <v>0</v>
      </c>
      <c r="Z2814" s="1">
        <f t="shared" si="1491"/>
        <v>0</v>
      </c>
      <c r="AI2814" s="7">
        <f t="shared" si="1509"/>
        <v>1</v>
      </c>
      <c r="AJ2814" s="7">
        <f t="shared" si="1510"/>
        <v>5</v>
      </c>
      <c r="AK2814" s="7">
        <f t="shared" si="1511"/>
        <v>0</v>
      </c>
      <c r="AL2814" s="7">
        <f t="shared" si="1512"/>
        <v>0</v>
      </c>
      <c r="AM2814" s="2">
        <f t="shared" si="1513"/>
        <v>0.47987616099071206</v>
      </c>
      <c r="AN2814" s="2">
        <f t="shared" si="1514"/>
        <v>3.0959752321981426E-3</v>
      </c>
      <c r="AO2814" s="2">
        <f t="shared" si="1515"/>
        <v>0</v>
      </c>
      <c r="AP2814" s="2">
        <f t="shared" si="1516"/>
        <v>0</v>
      </c>
      <c r="AR2814" t="str">
        <f t="shared" si="1517"/>
        <v>Morgan</v>
      </c>
      <c r="AS2814" t="s">
        <v>644</v>
      </c>
      <c r="AV2814" s="91">
        <v>8</v>
      </c>
      <c r="AW2814" s="93">
        <v>87</v>
      </c>
      <c r="AX2814" s="99">
        <f t="shared" si="1518"/>
        <v>8087</v>
      </c>
      <c r="AZ2814" s="7" t="s">
        <v>3053</v>
      </c>
      <c r="BA2814" t="s">
        <v>3094</v>
      </c>
      <c r="BN2814" s="1">
        <v>0</v>
      </c>
    </row>
    <row r="2815" spans="1:66" hidden="1" outlineLevel="1">
      <c r="A2815" t="s">
        <v>2909</v>
      </c>
      <c r="B2815" t="s">
        <v>644</v>
      </c>
      <c r="C2815" s="1">
        <f t="shared" si="1519"/>
        <v>299</v>
      </c>
      <c r="D2815" s="7">
        <f>IF(P2815&gt;0,RANK(P2815,(P2815:R2815,S2815:AG2815)),0)</f>
        <v>0</v>
      </c>
      <c r="E2815" s="7">
        <f>IF(Q2815&gt;0,RANK(Q2815,(P2815:R2815,S2815:AG2815)),0)</f>
        <v>3</v>
      </c>
      <c r="F2815" s="7">
        <f>IF(R2815&gt;0,RANK(R2815,(P2815:R2815,S2815:AG2815)),0)</f>
        <v>2</v>
      </c>
      <c r="G2815" s="7">
        <f>IF(S2815&gt;0,RANK(S2815,(P2815:R2815,S2815:AG2815)),0)</f>
        <v>4</v>
      </c>
      <c r="H2815" s="48">
        <f t="shared" si="1503"/>
        <v>125</v>
      </c>
      <c r="I2815" s="163">
        <f t="shared" si="1504"/>
        <v>0.41806020066889632</v>
      </c>
      <c r="J2815" s="2"/>
      <c r="K2815" s="2">
        <f t="shared" si="1505"/>
        <v>0</v>
      </c>
      <c r="L2815" s="2">
        <f t="shared" si="1506"/>
        <v>0.14381270903010032</v>
      </c>
      <c r="M2815" s="2">
        <f t="shared" si="1507"/>
        <v>0.17725752508361203</v>
      </c>
      <c r="N2815" s="2">
        <f t="shared" si="1508"/>
        <v>8.3612040133779264E-2</v>
      </c>
      <c r="O2815" s="2">
        <f t="shared" si="1502"/>
        <v>0.59531772575250841</v>
      </c>
      <c r="P2815" s="1">
        <v>0</v>
      </c>
      <c r="Q2815" s="1">
        <v>43</v>
      </c>
      <c r="R2815" s="1">
        <v>53</v>
      </c>
      <c r="S2815" s="1">
        <v>25</v>
      </c>
      <c r="T2815" s="1">
        <v>178</v>
      </c>
      <c r="U2815" s="1">
        <v>0</v>
      </c>
      <c r="V2815" s="1">
        <v>0</v>
      </c>
      <c r="Z2815" s="1">
        <f t="shared" si="1491"/>
        <v>0</v>
      </c>
      <c r="AI2815" s="7">
        <f t="shared" si="1509"/>
        <v>1</v>
      </c>
      <c r="AJ2815" s="7">
        <f t="shared" si="1510"/>
        <v>0</v>
      </c>
      <c r="AK2815" s="7">
        <f t="shared" si="1511"/>
        <v>0</v>
      </c>
      <c r="AL2815" s="7">
        <f t="shared" si="1512"/>
        <v>0</v>
      </c>
      <c r="AM2815" s="2">
        <f t="shared" si="1513"/>
        <v>0.59531772575250841</v>
      </c>
      <c r="AN2815" s="2">
        <f t="shared" si="1514"/>
        <v>0</v>
      </c>
      <c r="AO2815" s="2">
        <f t="shared" si="1515"/>
        <v>0</v>
      </c>
      <c r="AP2815" s="2">
        <f t="shared" si="1516"/>
        <v>0</v>
      </c>
      <c r="AR2815" t="str">
        <f t="shared" si="1517"/>
        <v>Otero</v>
      </c>
      <c r="AS2815" t="s">
        <v>644</v>
      </c>
      <c r="AV2815" s="91">
        <v>8</v>
      </c>
      <c r="AW2815" s="93">
        <v>89</v>
      </c>
      <c r="AX2815" s="99">
        <f t="shared" si="1518"/>
        <v>8089</v>
      </c>
      <c r="AZ2815" s="7" t="s">
        <v>3053</v>
      </c>
      <c r="BA2815" t="s">
        <v>3094</v>
      </c>
      <c r="BN2815" s="1">
        <v>0</v>
      </c>
    </row>
    <row r="2816" spans="1:66" hidden="1" outlineLevel="1">
      <c r="A2816" t="s">
        <v>2598</v>
      </c>
      <c r="B2816" t="s">
        <v>644</v>
      </c>
      <c r="C2816" s="1">
        <f t="shared" si="1519"/>
        <v>183</v>
      </c>
      <c r="D2816" s="7">
        <f>IF(P2816&gt;0,RANK(P2816,(P2816:R2816,S2816:AG2816)),0)</f>
        <v>5</v>
      </c>
      <c r="E2816" s="7">
        <f>IF(Q2816&gt;0,RANK(Q2816,(P2816:R2816,S2816:AG2816)),0)</f>
        <v>3</v>
      </c>
      <c r="F2816" s="7">
        <f>IF(R2816&gt;0,RANK(R2816,(P2816:R2816,S2816:AG2816)),0)</f>
        <v>2</v>
      </c>
      <c r="G2816" s="7">
        <f>IF(S2816&gt;0,RANK(S2816,(P2816:R2816,S2816:AG2816)),0)</f>
        <v>4</v>
      </c>
      <c r="H2816" s="48">
        <f t="shared" si="1503"/>
        <v>72</v>
      </c>
      <c r="I2816" s="163">
        <f t="shared" si="1504"/>
        <v>0.39344262295081966</v>
      </c>
      <c r="J2816" s="2"/>
      <c r="K2816" s="2">
        <f t="shared" si="1505"/>
        <v>5.4644808743169399E-3</v>
      </c>
      <c r="L2816" s="2">
        <f t="shared" si="1506"/>
        <v>0.12021857923497267</v>
      </c>
      <c r="M2816" s="2">
        <f t="shared" si="1507"/>
        <v>0.18579234972677597</v>
      </c>
      <c r="N2816" s="2">
        <f t="shared" si="1508"/>
        <v>0.10382513661202186</v>
      </c>
      <c r="O2816" s="2">
        <f t="shared" si="1502"/>
        <v>0.58469945355191255</v>
      </c>
      <c r="P2816" s="1">
        <v>1</v>
      </c>
      <c r="Q2816" s="1">
        <v>22</v>
      </c>
      <c r="R2816" s="1">
        <v>34</v>
      </c>
      <c r="S2816" s="1">
        <v>19</v>
      </c>
      <c r="T2816" s="1">
        <v>106</v>
      </c>
      <c r="U2816" s="1">
        <v>0</v>
      </c>
      <c r="V2816" s="1">
        <v>0</v>
      </c>
      <c r="Z2816" s="1">
        <f t="shared" si="1491"/>
        <v>1</v>
      </c>
      <c r="AI2816" s="7">
        <f t="shared" si="1509"/>
        <v>1</v>
      </c>
      <c r="AJ2816" s="7">
        <f t="shared" si="1510"/>
        <v>0</v>
      </c>
      <c r="AK2816" s="7">
        <f t="shared" si="1511"/>
        <v>0</v>
      </c>
      <c r="AL2816" s="7">
        <f t="shared" si="1512"/>
        <v>0</v>
      </c>
      <c r="AM2816" s="2">
        <f t="shared" si="1513"/>
        <v>0.57923497267759561</v>
      </c>
      <c r="AN2816" s="2">
        <f t="shared" si="1514"/>
        <v>0</v>
      </c>
      <c r="AO2816" s="2">
        <f t="shared" si="1515"/>
        <v>0</v>
      </c>
      <c r="AP2816" s="2">
        <f t="shared" si="1516"/>
        <v>0</v>
      </c>
      <c r="AR2816" t="str">
        <f t="shared" si="1517"/>
        <v>Ouray</v>
      </c>
      <c r="AS2816" t="s">
        <v>644</v>
      </c>
      <c r="AV2816" s="91">
        <v>8</v>
      </c>
      <c r="AW2816" s="93">
        <v>91</v>
      </c>
      <c r="AX2816" s="99">
        <f t="shared" si="1518"/>
        <v>8091</v>
      </c>
      <c r="AZ2816" s="7" t="s">
        <v>3053</v>
      </c>
      <c r="BA2816" t="s">
        <v>3094</v>
      </c>
      <c r="BN2816" s="1">
        <v>1</v>
      </c>
    </row>
    <row r="2817" spans="1:66" hidden="1" outlineLevel="1">
      <c r="A2817" t="s">
        <v>2599</v>
      </c>
      <c r="B2817" t="s">
        <v>644</v>
      </c>
      <c r="C2817" s="1">
        <f t="shared" si="1519"/>
        <v>402</v>
      </c>
      <c r="D2817" s="7">
        <f>IF(P2817&gt;0,RANK(P2817,(P2817:R2817,S2817:AG2817)),0)</f>
        <v>5</v>
      </c>
      <c r="E2817" s="7">
        <f>IF(Q2817&gt;0,RANK(Q2817,(P2817:R2817,S2817:AG2817)),0)</f>
        <v>2</v>
      </c>
      <c r="F2817" s="7">
        <f>IF(R2817&gt;0,RANK(R2817,(P2817:R2817,S2817:AG2817)),0)</f>
        <v>3</v>
      </c>
      <c r="G2817" s="7">
        <f>IF(S2817&gt;0,RANK(S2817,(P2817:R2817,S2817:AG2817)),0)</f>
        <v>4</v>
      </c>
      <c r="H2817" s="48">
        <f t="shared" si="1503"/>
        <v>64</v>
      </c>
      <c r="I2817" s="163">
        <f t="shared" si="1504"/>
        <v>0.15920398009950248</v>
      </c>
      <c r="J2817" s="2"/>
      <c r="K2817" s="2">
        <f t="shared" si="1505"/>
        <v>4.9751243781094526E-3</v>
      </c>
      <c r="L2817" s="2">
        <f t="shared" si="1506"/>
        <v>0.23880597014925373</v>
      </c>
      <c r="M2817" s="2">
        <f t="shared" si="1507"/>
        <v>0.21144278606965175</v>
      </c>
      <c r="N2817" s="2">
        <f t="shared" si="1508"/>
        <v>0.1417910447761194</v>
      </c>
      <c r="O2817" s="2">
        <f t="shared" si="1502"/>
        <v>0.40298507462686572</v>
      </c>
      <c r="P2817" s="1">
        <v>2</v>
      </c>
      <c r="Q2817" s="1">
        <v>96</v>
      </c>
      <c r="R2817" s="1">
        <v>85</v>
      </c>
      <c r="S2817" s="1">
        <v>57</v>
      </c>
      <c r="T2817" s="1">
        <v>160</v>
      </c>
      <c r="U2817" s="1">
        <v>1</v>
      </c>
      <c r="V2817" s="1">
        <v>1</v>
      </c>
      <c r="Z2817" s="1">
        <f t="shared" si="1491"/>
        <v>0</v>
      </c>
      <c r="AI2817" s="7">
        <f t="shared" si="1509"/>
        <v>1</v>
      </c>
      <c r="AJ2817" s="7">
        <f t="shared" si="1510"/>
        <v>6</v>
      </c>
      <c r="AK2817" s="7">
        <f t="shared" si="1511"/>
        <v>6</v>
      </c>
      <c r="AL2817" s="7">
        <f t="shared" si="1512"/>
        <v>0</v>
      </c>
      <c r="AM2817" s="2">
        <f t="shared" si="1513"/>
        <v>0.39800995024875624</v>
      </c>
      <c r="AN2817" s="2">
        <f t="shared" si="1514"/>
        <v>2.4875621890547263E-3</v>
      </c>
      <c r="AO2817" s="2">
        <f t="shared" si="1515"/>
        <v>2.4875621890547263E-3</v>
      </c>
      <c r="AP2817" s="2">
        <f t="shared" si="1516"/>
        <v>0</v>
      </c>
      <c r="AR2817" t="str">
        <f t="shared" si="1517"/>
        <v>Park</v>
      </c>
      <c r="AS2817" t="s">
        <v>644</v>
      </c>
      <c r="AV2817" s="91">
        <v>8</v>
      </c>
      <c r="AW2817" s="93">
        <v>93</v>
      </c>
      <c r="AX2817" s="99">
        <f t="shared" si="1518"/>
        <v>8093</v>
      </c>
      <c r="AZ2817" s="7" t="s">
        <v>3053</v>
      </c>
      <c r="BA2817" t="s">
        <v>3094</v>
      </c>
      <c r="BN2817" s="1">
        <v>0</v>
      </c>
    </row>
    <row r="2818" spans="1:66" hidden="1" outlineLevel="1">
      <c r="A2818" t="s">
        <v>2948</v>
      </c>
      <c r="B2818" t="s">
        <v>644</v>
      </c>
      <c r="C2818" s="1">
        <f t="shared" si="1519"/>
        <v>90</v>
      </c>
      <c r="D2818" s="7">
        <f>IF(P2818&gt;0,RANK(P2818,(P2818:R2818,S2818:AG2818)),0)</f>
        <v>0</v>
      </c>
      <c r="E2818" s="7">
        <f>IF(Q2818&gt;0,RANK(Q2818,(P2818:R2818,S2818:AG2818)),0)</f>
        <v>2</v>
      </c>
      <c r="F2818" s="7">
        <f>IF(R2818&gt;0,RANK(R2818,(P2818:R2818,S2818:AG2818)),0)</f>
        <v>3</v>
      </c>
      <c r="G2818" s="7">
        <f>IF(S2818&gt;0,RANK(S2818,(P2818:R2818,S2818:AG2818)),0)</f>
        <v>4</v>
      </c>
      <c r="H2818" s="48">
        <f t="shared" si="1503"/>
        <v>33</v>
      </c>
      <c r="I2818" s="163">
        <f t="shared" si="1504"/>
        <v>0.36666666666666664</v>
      </c>
      <c r="J2818" s="2"/>
      <c r="K2818" s="2">
        <f t="shared" si="1505"/>
        <v>0</v>
      </c>
      <c r="L2818" s="2">
        <f t="shared" si="1506"/>
        <v>0.18888888888888888</v>
      </c>
      <c r="M2818" s="2">
        <f t="shared" si="1507"/>
        <v>0.17777777777777778</v>
      </c>
      <c r="N2818" s="2">
        <f t="shared" si="1508"/>
        <v>7.7777777777777779E-2</v>
      </c>
      <c r="O2818" s="2">
        <f t="shared" si="1502"/>
        <v>0.55555555555555558</v>
      </c>
      <c r="P2818" s="1">
        <v>0</v>
      </c>
      <c r="Q2818" s="1">
        <v>17</v>
      </c>
      <c r="R2818" s="1">
        <v>16</v>
      </c>
      <c r="S2818" s="1">
        <v>7</v>
      </c>
      <c r="T2818" s="1">
        <v>50</v>
      </c>
      <c r="U2818" s="1">
        <v>0</v>
      </c>
      <c r="V2818" s="1">
        <v>0</v>
      </c>
      <c r="Z2818" s="1">
        <f t="shared" si="1491"/>
        <v>0</v>
      </c>
      <c r="AI2818" s="7">
        <f t="shared" si="1509"/>
        <v>1</v>
      </c>
      <c r="AJ2818" s="7">
        <f t="shared" si="1510"/>
        <v>0</v>
      </c>
      <c r="AK2818" s="7">
        <f t="shared" si="1511"/>
        <v>0</v>
      </c>
      <c r="AL2818" s="7">
        <f t="shared" si="1512"/>
        <v>0</v>
      </c>
      <c r="AM2818" s="2">
        <f t="shared" si="1513"/>
        <v>0.55555555555555558</v>
      </c>
      <c r="AN2818" s="2">
        <f t="shared" si="1514"/>
        <v>0</v>
      </c>
      <c r="AO2818" s="2">
        <f t="shared" si="1515"/>
        <v>0</v>
      </c>
      <c r="AP2818" s="2">
        <f t="shared" si="1516"/>
        <v>0</v>
      </c>
      <c r="AR2818" t="str">
        <f t="shared" si="1517"/>
        <v>Phillips</v>
      </c>
      <c r="AS2818" t="s">
        <v>644</v>
      </c>
      <c r="AV2818" s="91">
        <v>8</v>
      </c>
      <c r="AW2818" s="93">
        <v>95</v>
      </c>
      <c r="AX2818" s="99">
        <f t="shared" si="1518"/>
        <v>8095</v>
      </c>
      <c r="AZ2818" s="7" t="s">
        <v>3053</v>
      </c>
      <c r="BA2818" t="s">
        <v>3094</v>
      </c>
      <c r="BN2818" s="1">
        <v>0</v>
      </c>
    </row>
    <row r="2819" spans="1:66" hidden="1" outlineLevel="1">
      <c r="A2819" t="s">
        <v>1149</v>
      </c>
      <c r="B2819" t="s">
        <v>644</v>
      </c>
      <c r="C2819" s="1">
        <f t="shared" si="1519"/>
        <v>161</v>
      </c>
      <c r="D2819" s="7">
        <f>IF(P2819&gt;0,RANK(P2819,(P2819:R2819,S2819:AG2819)),0)</f>
        <v>5</v>
      </c>
      <c r="E2819" s="7">
        <f>IF(Q2819&gt;0,RANK(Q2819,(P2819:R2819,S2819:AG2819)),0)</f>
        <v>3</v>
      </c>
      <c r="F2819" s="7">
        <f>IF(R2819&gt;0,RANK(R2819,(P2819:R2819,S2819:AG2819)),0)</f>
        <v>1</v>
      </c>
      <c r="G2819" s="7">
        <f>IF(S2819&gt;0,RANK(S2819,(P2819:R2819,S2819:AG2819)),0)</f>
        <v>2</v>
      </c>
      <c r="H2819" s="48">
        <f t="shared" si="1503"/>
        <v>52</v>
      </c>
      <c r="I2819" s="163">
        <f t="shared" si="1504"/>
        <v>0.32298136645962733</v>
      </c>
      <c r="J2819" s="2"/>
      <c r="K2819" s="2">
        <f t="shared" si="1505"/>
        <v>6.2111801242236021E-3</v>
      </c>
      <c r="L2819" s="2">
        <f t="shared" si="1506"/>
        <v>0.14906832298136646</v>
      </c>
      <c r="M2819" s="2">
        <f t="shared" si="1507"/>
        <v>0.51552795031055898</v>
      </c>
      <c r="N2819" s="2">
        <f t="shared" si="1508"/>
        <v>0.19254658385093168</v>
      </c>
      <c r="O2819" s="2">
        <f t="shared" si="1502"/>
        <v>0.13664596273291932</v>
      </c>
      <c r="P2819" s="1">
        <v>1</v>
      </c>
      <c r="Q2819" s="1">
        <v>24</v>
      </c>
      <c r="R2819" s="1">
        <v>83</v>
      </c>
      <c r="S2819" s="1">
        <v>31</v>
      </c>
      <c r="T2819" s="1">
        <v>22</v>
      </c>
      <c r="U2819" s="1">
        <v>0</v>
      </c>
      <c r="V2819" s="1">
        <v>0</v>
      </c>
      <c r="Z2819" s="1">
        <f t="shared" si="1491"/>
        <v>0</v>
      </c>
      <c r="AI2819" s="7">
        <f t="shared" si="1509"/>
        <v>4</v>
      </c>
      <c r="AJ2819" s="7">
        <f t="shared" si="1510"/>
        <v>0</v>
      </c>
      <c r="AK2819" s="7">
        <f t="shared" si="1511"/>
        <v>0</v>
      </c>
      <c r="AL2819" s="7">
        <f t="shared" si="1512"/>
        <v>0</v>
      </c>
      <c r="AM2819" s="2">
        <f t="shared" si="1513"/>
        <v>0.13664596273291926</v>
      </c>
      <c r="AN2819" s="2">
        <f t="shared" si="1514"/>
        <v>0</v>
      </c>
      <c r="AO2819" s="2">
        <f t="shared" si="1515"/>
        <v>0</v>
      </c>
      <c r="AP2819" s="2">
        <f t="shared" si="1516"/>
        <v>0</v>
      </c>
      <c r="AR2819" t="str">
        <f t="shared" si="1517"/>
        <v>Pitkin</v>
      </c>
      <c r="AS2819" t="s">
        <v>644</v>
      </c>
      <c r="AV2819" s="91">
        <v>8</v>
      </c>
      <c r="AW2819" s="93">
        <v>97</v>
      </c>
      <c r="AX2819" s="99">
        <f t="shared" si="1518"/>
        <v>8097</v>
      </c>
      <c r="AZ2819" s="7" t="s">
        <v>3053</v>
      </c>
      <c r="BA2819" t="s">
        <v>3094</v>
      </c>
      <c r="BN2819" s="1">
        <v>0</v>
      </c>
    </row>
    <row r="2820" spans="1:66" hidden="1" outlineLevel="1">
      <c r="A2820" t="s">
        <v>787</v>
      </c>
      <c r="B2820" t="s">
        <v>644</v>
      </c>
      <c r="C2820" s="1">
        <f t="shared" si="1519"/>
        <v>230</v>
      </c>
      <c r="D2820" s="7">
        <f>IF(P2820&gt;0,RANK(P2820,(P2820:R2820,S2820:AG2820)),0)</f>
        <v>0</v>
      </c>
      <c r="E2820" s="7">
        <f>IF(Q2820&gt;0,RANK(Q2820,(P2820:R2820,S2820:AG2820)),0)</f>
        <v>2</v>
      </c>
      <c r="F2820" s="7">
        <f>IF(R2820&gt;0,RANK(R2820,(P2820:R2820,S2820:AG2820)),0)</f>
        <v>2</v>
      </c>
      <c r="G2820" s="7">
        <f>IF(S2820&gt;0,RANK(S2820,(P2820:R2820,S2820:AG2820)),0)</f>
        <v>4</v>
      </c>
      <c r="H2820" s="48">
        <f t="shared" si="1503"/>
        <v>62</v>
      </c>
      <c r="I2820" s="163">
        <f t="shared" si="1504"/>
        <v>0.26956521739130435</v>
      </c>
      <c r="J2820" s="2"/>
      <c r="K2820" s="2">
        <f t="shared" si="1505"/>
        <v>0</v>
      </c>
      <c r="L2820" s="2">
        <f t="shared" si="1506"/>
        <v>0.21739130434782608</v>
      </c>
      <c r="M2820" s="2">
        <f t="shared" si="1507"/>
        <v>0.21739130434782608</v>
      </c>
      <c r="N2820" s="2">
        <f t="shared" si="1508"/>
        <v>6.9565217391304349E-2</v>
      </c>
      <c r="O2820" s="2">
        <f t="shared" si="1502"/>
        <v>0.49565217391304356</v>
      </c>
      <c r="P2820" s="1">
        <v>0</v>
      </c>
      <c r="Q2820" s="1">
        <v>50</v>
      </c>
      <c r="R2820" s="1">
        <v>50</v>
      </c>
      <c r="S2820" s="1">
        <v>16</v>
      </c>
      <c r="T2820" s="1">
        <v>112</v>
      </c>
      <c r="U2820" s="1">
        <v>2</v>
      </c>
      <c r="V2820" s="1">
        <v>0</v>
      </c>
      <c r="Z2820" s="1">
        <f t="shared" si="1491"/>
        <v>0</v>
      </c>
      <c r="AI2820" s="7">
        <f t="shared" si="1509"/>
        <v>1</v>
      </c>
      <c r="AJ2820" s="7">
        <f t="shared" si="1510"/>
        <v>5</v>
      </c>
      <c r="AK2820" s="7">
        <f t="shared" si="1511"/>
        <v>0</v>
      </c>
      <c r="AL2820" s="7">
        <f t="shared" si="1512"/>
        <v>0</v>
      </c>
      <c r="AM2820" s="2">
        <f t="shared" si="1513"/>
        <v>0.48695652173913045</v>
      </c>
      <c r="AN2820" s="2">
        <f t="shared" si="1514"/>
        <v>8.6956521739130436E-3</v>
      </c>
      <c r="AO2820" s="2">
        <f t="shared" si="1515"/>
        <v>0</v>
      </c>
      <c r="AP2820" s="2">
        <f t="shared" si="1516"/>
        <v>0</v>
      </c>
      <c r="AR2820" t="str">
        <f t="shared" si="1517"/>
        <v>Prowers</v>
      </c>
      <c r="AS2820" t="s">
        <v>644</v>
      </c>
      <c r="AV2820" s="91">
        <v>8</v>
      </c>
      <c r="AW2820" s="93">
        <v>99</v>
      </c>
      <c r="AX2820" s="99">
        <f t="shared" si="1518"/>
        <v>8099</v>
      </c>
      <c r="AZ2820" s="7" t="s">
        <v>3053</v>
      </c>
      <c r="BA2820" t="s">
        <v>3094</v>
      </c>
      <c r="BN2820" s="1">
        <v>0</v>
      </c>
    </row>
    <row r="2821" spans="1:66" hidden="1" outlineLevel="1">
      <c r="A2821" t="s">
        <v>2425</v>
      </c>
      <c r="B2821" t="s">
        <v>644</v>
      </c>
      <c r="C2821" s="1">
        <f t="shared" si="1519"/>
        <v>1258</v>
      </c>
      <c r="D2821" s="7">
        <f>IF(P2821&gt;0,RANK(P2821,(P2821:R2821,S2821:AG2821)),0)</f>
        <v>0</v>
      </c>
      <c r="E2821" s="7">
        <f>IF(Q2821&gt;0,RANK(Q2821,(P2821:R2821,S2821:AG2821)),0)</f>
        <v>3</v>
      </c>
      <c r="F2821" s="7">
        <f>IF(R2821&gt;0,RANK(R2821,(P2821:R2821,S2821:AG2821)),0)</f>
        <v>2</v>
      </c>
      <c r="G2821" s="7">
        <f>IF(S2821&gt;0,RANK(S2821,(P2821:R2821,S2821:AG2821)),0)</f>
        <v>4</v>
      </c>
      <c r="H2821" s="48">
        <f t="shared" si="1503"/>
        <v>218</v>
      </c>
      <c r="I2821" s="163">
        <f t="shared" si="1504"/>
        <v>0.17329093799682035</v>
      </c>
      <c r="J2821" s="2"/>
      <c r="K2821" s="2">
        <f t="shared" si="1505"/>
        <v>0</v>
      </c>
      <c r="L2821" s="2">
        <f t="shared" si="1506"/>
        <v>0.18998410174880764</v>
      </c>
      <c r="M2821" s="2">
        <f t="shared" si="1507"/>
        <v>0.27027027027027029</v>
      </c>
      <c r="N2821" s="2">
        <f t="shared" si="1508"/>
        <v>9.45945945945946E-2</v>
      </c>
      <c r="O2821" s="2">
        <f t="shared" si="1502"/>
        <v>0.44515103338632744</v>
      </c>
      <c r="P2821" s="1">
        <v>0</v>
      </c>
      <c r="Q2821" s="1">
        <v>239</v>
      </c>
      <c r="R2821" s="1">
        <v>340</v>
      </c>
      <c r="S2821" s="1">
        <v>119</v>
      </c>
      <c r="T2821" s="1">
        <v>558</v>
      </c>
      <c r="U2821" s="1">
        <v>0</v>
      </c>
      <c r="V2821" s="1">
        <v>0</v>
      </c>
      <c r="Z2821" s="1">
        <f t="shared" si="1491"/>
        <v>2</v>
      </c>
      <c r="AI2821" s="7">
        <f t="shared" si="1509"/>
        <v>1</v>
      </c>
      <c r="AJ2821" s="7">
        <f t="shared" si="1510"/>
        <v>0</v>
      </c>
      <c r="AK2821" s="7">
        <f t="shared" si="1511"/>
        <v>0</v>
      </c>
      <c r="AL2821" s="7">
        <f t="shared" si="1512"/>
        <v>0</v>
      </c>
      <c r="AM2821" s="2">
        <f t="shared" si="1513"/>
        <v>0.44356120826709061</v>
      </c>
      <c r="AN2821" s="2">
        <f t="shared" si="1514"/>
        <v>0</v>
      </c>
      <c r="AO2821" s="2">
        <f t="shared" si="1515"/>
        <v>0</v>
      </c>
      <c r="AP2821" s="2">
        <f t="shared" si="1516"/>
        <v>0</v>
      </c>
      <c r="AR2821" t="str">
        <f t="shared" si="1517"/>
        <v>Pueblo</v>
      </c>
      <c r="AS2821" t="s">
        <v>644</v>
      </c>
      <c r="AV2821" s="91">
        <v>8</v>
      </c>
      <c r="AW2821" s="93">
        <v>101</v>
      </c>
      <c r="AX2821" s="99">
        <f t="shared" si="1518"/>
        <v>8101</v>
      </c>
      <c r="AZ2821" s="7" t="s">
        <v>3053</v>
      </c>
      <c r="BA2821" t="s">
        <v>3094</v>
      </c>
      <c r="BN2821" s="1">
        <v>2</v>
      </c>
    </row>
    <row r="2822" spans="1:66" hidden="1" outlineLevel="1">
      <c r="A2822" t="s">
        <v>1265</v>
      </c>
      <c r="B2822" t="s">
        <v>644</v>
      </c>
      <c r="C2822" s="1">
        <f t="shared" si="1519"/>
        <v>172</v>
      </c>
      <c r="D2822" s="7">
        <f>IF(P2822&gt;0,RANK(P2822,(P2822:R2822,S2822:AG2822)),0)</f>
        <v>0</v>
      </c>
      <c r="E2822" s="7">
        <f>IF(Q2822&gt;0,RANK(Q2822,(P2822:R2822,S2822:AG2822)),0)</f>
        <v>3</v>
      </c>
      <c r="F2822" s="7">
        <f>IF(R2822&gt;0,RANK(R2822,(P2822:R2822,S2822:AG2822)),0)</f>
        <v>1</v>
      </c>
      <c r="G2822" s="7">
        <f>IF(S2822&gt;0,RANK(S2822,(P2822:R2822,S2822:AG2822)),0)</f>
        <v>4</v>
      </c>
      <c r="H2822" s="48">
        <f t="shared" si="1503"/>
        <v>8</v>
      </c>
      <c r="I2822" s="163">
        <f t="shared" si="1504"/>
        <v>4.6511627906976744E-2</v>
      </c>
      <c r="J2822" s="2"/>
      <c r="K2822" s="2">
        <f t="shared" si="1505"/>
        <v>0</v>
      </c>
      <c r="L2822" s="2">
        <f t="shared" si="1506"/>
        <v>0.21511627906976744</v>
      </c>
      <c r="M2822" s="2">
        <f t="shared" si="1507"/>
        <v>0.36627906976744184</v>
      </c>
      <c r="N2822" s="2">
        <f t="shared" si="1508"/>
        <v>9.8837209302325577E-2</v>
      </c>
      <c r="O2822" s="2">
        <f t="shared" si="1502"/>
        <v>0.31976744186046518</v>
      </c>
      <c r="P2822" s="1">
        <v>0</v>
      </c>
      <c r="Q2822" s="1">
        <v>37</v>
      </c>
      <c r="R2822" s="1">
        <v>63</v>
      </c>
      <c r="S2822" s="1">
        <v>17</v>
      </c>
      <c r="T2822" s="1">
        <v>55</v>
      </c>
      <c r="U2822" s="1">
        <v>0</v>
      </c>
      <c r="V2822" s="1">
        <v>0</v>
      </c>
      <c r="Z2822" s="1">
        <f t="shared" si="1491"/>
        <v>0</v>
      </c>
      <c r="AI2822" s="7">
        <f t="shared" si="1509"/>
        <v>2</v>
      </c>
      <c r="AJ2822" s="7">
        <f t="shared" si="1510"/>
        <v>0</v>
      </c>
      <c r="AK2822" s="7">
        <f t="shared" si="1511"/>
        <v>0</v>
      </c>
      <c r="AL2822" s="7">
        <f t="shared" si="1512"/>
        <v>0</v>
      </c>
      <c r="AM2822" s="2">
        <f t="shared" si="1513"/>
        <v>0.31976744186046513</v>
      </c>
      <c r="AN2822" s="2">
        <f t="shared" si="1514"/>
        <v>0</v>
      </c>
      <c r="AO2822" s="2">
        <f t="shared" si="1515"/>
        <v>0</v>
      </c>
      <c r="AP2822" s="2">
        <f t="shared" si="1516"/>
        <v>0</v>
      </c>
      <c r="AR2822" t="str">
        <f t="shared" si="1517"/>
        <v>Rio Blanco</v>
      </c>
      <c r="AS2822" t="s">
        <v>644</v>
      </c>
      <c r="AV2822" s="91">
        <v>8</v>
      </c>
      <c r="AW2822" s="93">
        <v>103</v>
      </c>
      <c r="AX2822" s="99">
        <f t="shared" si="1518"/>
        <v>8103</v>
      </c>
      <c r="AZ2822" s="7" t="s">
        <v>3053</v>
      </c>
      <c r="BA2822" t="s">
        <v>3094</v>
      </c>
      <c r="BN2822" s="1">
        <v>0</v>
      </c>
    </row>
    <row r="2823" spans="1:66" hidden="1" outlineLevel="1">
      <c r="A2823" t="s">
        <v>178</v>
      </c>
      <c r="B2823" t="s">
        <v>644</v>
      </c>
      <c r="C2823" s="1">
        <f t="shared" si="1519"/>
        <v>199</v>
      </c>
      <c r="D2823" s="7">
        <f>IF(P2823&gt;0,RANK(P2823,(P2823:R2823,S2823:AG2823)),0)</f>
        <v>0</v>
      </c>
      <c r="E2823" s="7">
        <f>IF(Q2823&gt;0,RANK(Q2823,(P2823:R2823,S2823:AG2823)),0)</f>
        <v>3</v>
      </c>
      <c r="F2823" s="7">
        <f>IF(R2823&gt;0,RANK(R2823,(P2823:R2823,S2823:AG2823)),0)</f>
        <v>2</v>
      </c>
      <c r="G2823" s="7">
        <f>IF(S2823&gt;0,RANK(S2823,(P2823:R2823,S2823:AG2823)),0)</f>
        <v>4</v>
      </c>
      <c r="H2823" s="48">
        <f t="shared" si="1503"/>
        <v>38</v>
      </c>
      <c r="I2823" s="163">
        <f t="shared" si="1504"/>
        <v>0.19095477386934673</v>
      </c>
      <c r="J2823" s="2"/>
      <c r="K2823" s="2">
        <f t="shared" si="1505"/>
        <v>0</v>
      </c>
      <c r="L2823" s="2">
        <f t="shared" si="1506"/>
        <v>0.19597989949748743</v>
      </c>
      <c r="M2823" s="2">
        <f t="shared" si="1507"/>
        <v>0.2613065326633166</v>
      </c>
      <c r="N2823" s="2">
        <f t="shared" si="1508"/>
        <v>8.5427135678391955E-2</v>
      </c>
      <c r="O2823" s="2">
        <f t="shared" si="1502"/>
        <v>0.45728643216080406</v>
      </c>
      <c r="P2823" s="1">
        <v>0</v>
      </c>
      <c r="Q2823" s="1">
        <v>39</v>
      </c>
      <c r="R2823" s="1">
        <v>52</v>
      </c>
      <c r="S2823" s="1">
        <v>17</v>
      </c>
      <c r="T2823" s="1">
        <v>90</v>
      </c>
      <c r="U2823" s="1">
        <v>0</v>
      </c>
      <c r="V2823" s="1">
        <v>0</v>
      </c>
      <c r="Z2823" s="1">
        <f t="shared" si="1491"/>
        <v>1</v>
      </c>
      <c r="AI2823" s="7">
        <f t="shared" si="1509"/>
        <v>1</v>
      </c>
      <c r="AJ2823" s="7">
        <f t="shared" si="1510"/>
        <v>0</v>
      </c>
      <c r="AK2823" s="7">
        <f t="shared" si="1511"/>
        <v>0</v>
      </c>
      <c r="AL2823" s="7">
        <f t="shared" si="1512"/>
        <v>0</v>
      </c>
      <c r="AM2823" s="2">
        <f t="shared" si="1513"/>
        <v>0.45226130653266333</v>
      </c>
      <c r="AN2823" s="2">
        <f t="shared" si="1514"/>
        <v>0</v>
      </c>
      <c r="AO2823" s="2">
        <f t="shared" si="1515"/>
        <v>0</v>
      </c>
      <c r="AP2823" s="2">
        <f t="shared" si="1516"/>
        <v>0</v>
      </c>
      <c r="AR2823" t="str">
        <f t="shared" si="1517"/>
        <v>Rio Grande</v>
      </c>
      <c r="AS2823" t="s">
        <v>644</v>
      </c>
      <c r="AV2823" s="91">
        <v>8</v>
      </c>
      <c r="AW2823" s="93">
        <v>105</v>
      </c>
      <c r="AX2823" s="99">
        <f t="shared" si="1518"/>
        <v>8105</v>
      </c>
      <c r="AZ2823" s="7" t="s">
        <v>3053</v>
      </c>
      <c r="BA2823" t="s">
        <v>3094</v>
      </c>
      <c r="BN2823" s="1">
        <v>1</v>
      </c>
    </row>
    <row r="2824" spans="1:66" hidden="1" outlineLevel="1">
      <c r="A2824" t="s">
        <v>1607</v>
      </c>
      <c r="B2824" t="s">
        <v>644</v>
      </c>
      <c r="C2824" s="1">
        <f t="shared" si="1519"/>
        <v>301</v>
      </c>
      <c r="D2824" s="7">
        <f>IF(P2824&gt;0,RANK(P2824,(P2824:R2824,S2824:AG2824)),0)</f>
        <v>5</v>
      </c>
      <c r="E2824" s="7">
        <f>IF(Q2824&gt;0,RANK(Q2824,(P2824:R2824,S2824:AG2824)),0)</f>
        <v>2</v>
      </c>
      <c r="F2824" s="7">
        <f>IF(R2824&gt;0,RANK(R2824,(P2824:R2824,S2824:AG2824)),0)</f>
        <v>1</v>
      </c>
      <c r="G2824" s="7">
        <f>IF(S2824&gt;0,RANK(S2824,(P2824:R2824,S2824:AG2824)),0)</f>
        <v>4</v>
      </c>
      <c r="H2824" s="48">
        <f t="shared" si="1503"/>
        <v>71</v>
      </c>
      <c r="I2824" s="163">
        <f t="shared" si="1504"/>
        <v>0.23588039867109634</v>
      </c>
      <c r="J2824" s="2"/>
      <c r="K2824" s="2">
        <f t="shared" si="1505"/>
        <v>3.3222591362126247E-3</v>
      </c>
      <c r="L2824" s="2">
        <f t="shared" si="1506"/>
        <v>0.19269102990033224</v>
      </c>
      <c r="M2824" s="2">
        <f t="shared" si="1507"/>
        <v>0.42857142857142855</v>
      </c>
      <c r="N2824" s="2">
        <f t="shared" si="1508"/>
        <v>0.18272425249169436</v>
      </c>
      <c r="O2824" s="2">
        <f t="shared" si="1502"/>
        <v>0.19269102990033218</v>
      </c>
      <c r="P2824" s="1">
        <v>1</v>
      </c>
      <c r="Q2824" s="1">
        <v>58</v>
      </c>
      <c r="R2824" s="1">
        <v>129</v>
      </c>
      <c r="S2824" s="1">
        <v>55</v>
      </c>
      <c r="T2824" s="1">
        <v>58</v>
      </c>
      <c r="U2824" s="1">
        <v>0</v>
      </c>
      <c r="V2824" s="1">
        <v>0</v>
      </c>
      <c r="Z2824" s="1">
        <f t="shared" si="1491"/>
        <v>0</v>
      </c>
      <c r="AI2824" s="7">
        <f t="shared" si="1509"/>
        <v>2</v>
      </c>
      <c r="AJ2824" s="7">
        <f t="shared" si="1510"/>
        <v>0</v>
      </c>
      <c r="AK2824" s="7">
        <f t="shared" si="1511"/>
        <v>0</v>
      </c>
      <c r="AL2824" s="7">
        <f t="shared" si="1512"/>
        <v>0</v>
      </c>
      <c r="AM2824" s="2">
        <f t="shared" si="1513"/>
        <v>0.19269102990033224</v>
      </c>
      <c r="AN2824" s="2">
        <f t="shared" si="1514"/>
        <v>0</v>
      </c>
      <c r="AO2824" s="2">
        <f t="shared" si="1515"/>
        <v>0</v>
      </c>
      <c r="AP2824" s="2">
        <f t="shared" si="1516"/>
        <v>0</v>
      </c>
      <c r="AR2824" t="str">
        <f t="shared" si="1517"/>
        <v>Routt</v>
      </c>
      <c r="AS2824" t="s">
        <v>644</v>
      </c>
      <c r="AV2824" s="91">
        <v>8</v>
      </c>
      <c r="AW2824" s="93">
        <v>107</v>
      </c>
      <c r="AX2824" s="99">
        <f t="shared" si="1518"/>
        <v>8107</v>
      </c>
      <c r="AZ2824" s="7" t="s">
        <v>3053</v>
      </c>
      <c r="BA2824" t="s">
        <v>3094</v>
      </c>
      <c r="BN2824" s="1">
        <v>0</v>
      </c>
    </row>
    <row r="2825" spans="1:66" hidden="1" outlineLevel="1">
      <c r="A2825" t="s">
        <v>809</v>
      </c>
      <c r="B2825" t="s">
        <v>644</v>
      </c>
      <c r="C2825" s="1">
        <f t="shared" si="1519"/>
        <v>125</v>
      </c>
      <c r="D2825" s="7">
        <f>IF(P2825&gt;0,RANK(P2825,(P2825:R2825,S2825:AG2825)),0)</f>
        <v>0</v>
      </c>
      <c r="E2825" s="7">
        <f>IF(Q2825&gt;0,RANK(Q2825,(P2825:R2825,S2825:AG2825)),0)</f>
        <v>2</v>
      </c>
      <c r="F2825" s="7">
        <f>IF(R2825&gt;0,RANK(R2825,(P2825:R2825,S2825:AG2825)),0)</f>
        <v>2</v>
      </c>
      <c r="G2825" s="7">
        <f>IF(S2825&gt;0,RANK(S2825,(P2825:R2825,S2825:AG2825)),0)</f>
        <v>4</v>
      </c>
      <c r="H2825" s="48">
        <f t="shared" si="1503"/>
        <v>46</v>
      </c>
      <c r="I2825" s="163">
        <f t="shared" si="1504"/>
        <v>0.36799999999999999</v>
      </c>
      <c r="J2825" s="2"/>
      <c r="K2825" s="2">
        <f t="shared" si="1505"/>
        <v>0</v>
      </c>
      <c r="L2825" s="2">
        <f t="shared" si="1506"/>
        <v>0.16800000000000001</v>
      </c>
      <c r="M2825" s="2">
        <f t="shared" si="1507"/>
        <v>0.16800000000000001</v>
      </c>
      <c r="N2825" s="2">
        <f t="shared" si="1508"/>
        <v>0.12</v>
      </c>
      <c r="O2825" s="2">
        <f t="shared" si="1502"/>
        <v>0.54399999999999993</v>
      </c>
      <c r="P2825" s="1">
        <v>0</v>
      </c>
      <c r="Q2825" s="1">
        <v>21</v>
      </c>
      <c r="R2825" s="1">
        <v>21</v>
      </c>
      <c r="S2825" s="1">
        <v>15</v>
      </c>
      <c r="T2825" s="1">
        <v>67</v>
      </c>
      <c r="U2825" s="1">
        <v>0</v>
      </c>
      <c r="V2825" s="1">
        <v>0</v>
      </c>
      <c r="Z2825" s="1">
        <f t="shared" si="1491"/>
        <v>1</v>
      </c>
      <c r="AI2825" s="7">
        <f t="shared" si="1509"/>
        <v>1</v>
      </c>
      <c r="AJ2825" s="7">
        <f t="shared" si="1510"/>
        <v>0</v>
      </c>
      <c r="AK2825" s="7">
        <f t="shared" si="1511"/>
        <v>0</v>
      </c>
      <c r="AL2825" s="7">
        <f t="shared" si="1512"/>
        <v>0</v>
      </c>
      <c r="AM2825" s="2">
        <f t="shared" si="1513"/>
        <v>0.53600000000000003</v>
      </c>
      <c r="AN2825" s="2">
        <f t="shared" si="1514"/>
        <v>0</v>
      </c>
      <c r="AO2825" s="2">
        <f t="shared" si="1515"/>
        <v>0</v>
      </c>
      <c r="AP2825" s="2">
        <f t="shared" si="1516"/>
        <v>0</v>
      </c>
      <c r="AR2825" t="str">
        <f t="shared" si="1517"/>
        <v>Saguache</v>
      </c>
      <c r="AS2825" t="s">
        <v>644</v>
      </c>
      <c r="AV2825" s="91">
        <v>8</v>
      </c>
      <c r="AW2825" s="93">
        <v>109</v>
      </c>
      <c r="AX2825" s="99">
        <f t="shared" si="1518"/>
        <v>8109</v>
      </c>
      <c r="AZ2825" s="7" t="s">
        <v>3053</v>
      </c>
      <c r="BA2825" t="s">
        <v>3094</v>
      </c>
      <c r="BN2825" s="1">
        <v>1</v>
      </c>
    </row>
    <row r="2826" spans="1:66" hidden="1" outlineLevel="1">
      <c r="A2826" t="s">
        <v>1553</v>
      </c>
      <c r="B2826" t="s">
        <v>644</v>
      </c>
      <c r="C2826" s="1">
        <f t="shared" si="1519"/>
        <v>22</v>
      </c>
      <c r="D2826" s="7">
        <f>IF(P2826&gt;0,RANK(P2826,(P2826:R2826,S2826:AG2826)),0)</f>
        <v>0</v>
      </c>
      <c r="E2826" s="7">
        <f>IF(Q2826&gt;0,RANK(Q2826,(P2826:R2826,S2826:AG2826)),0)</f>
        <v>3</v>
      </c>
      <c r="F2826" s="7">
        <f>IF(R2826&gt;0,RANK(R2826,(P2826:R2826,S2826:AG2826)),0)</f>
        <v>1</v>
      </c>
      <c r="G2826" s="7">
        <f>IF(S2826&gt;0,RANK(S2826,(P2826:R2826,S2826:AG2826)),0)</f>
        <v>3</v>
      </c>
      <c r="H2826" s="48">
        <f t="shared" si="1503"/>
        <v>0</v>
      </c>
      <c r="I2826" s="163">
        <f t="shared" si="1504"/>
        <v>0</v>
      </c>
      <c r="J2826" s="2"/>
      <c r="K2826" s="2">
        <f t="shared" si="1505"/>
        <v>0</v>
      </c>
      <c r="L2826" s="2">
        <f t="shared" si="1506"/>
        <v>0.13636363636363635</v>
      </c>
      <c r="M2826" s="2">
        <f t="shared" si="1507"/>
        <v>0.36363636363636365</v>
      </c>
      <c r="N2826" s="2">
        <f t="shared" si="1508"/>
        <v>0.13636363636363635</v>
      </c>
      <c r="O2826" s="2">
        <f t="shared" si="1502"/>
        <v>0.36363636363636365</v>
      </c>
      <c r="P2826" s="1">
        <v>0</v>
      </c>
      <c r="Q2826" s="1">
        <v>3</v>
      </c>
      <c r="R2826" s="1">
        <v>8</v>
      </c>
      <c r="S2826" s="1">
        <v>3</v>
      </c>
      <c r="T2826" s="1">
        <v>8</v>
      </c>
      <c r="U2826" s="1">
        <v>0</v>
      </c>
      <c r="V2826" s="1">
        <v>0</v>
      </c>
      <c r="Z2826" s="1">
        <f t="shared" si="1491"/>
        <v>0</v>
      </c>
      <c r="AI2826" s="7">
        <f t="shared" si="1509"/>
        <v>1</v>
      </c>
      <c r="AJ2826" s="7">
        <f t="shared" si="1510"/>
        <v>0</v>
      </c>
      <c r="AK2826" s="7">
        <f t="shared" si="1511"/>
        <v>0</v>
      </c>
      <c r="AL2826" s="7">
        <f t="shared" si="1512"/>
        <v>0</v>
      </c>
      <c r="AM2826" s="2">
        <f t="shared" si="1513"/>
        <v>0.36363636363636365</v>
      </c>
      <c r="AN2826" s="2">
        <f t="shared" si="1514"/>
        <v>0</v>
      </c>
      <c r="AO2826" s="2">
        <f t="shared" si="1515"/>
        <v>0</v>
      </c>
      <c r="AP2826" s="2">
        <f t="shared" si="1516"/>
        <v>0</v>
      </c>
      <c r="AR2826" t="str">
        <f t="shared" si="1517"/>
        <v>San Juan</v>
      </c>
      <c r="AS2826" t="s">
        <v>644</v>
      </c>
      <c r="AV2826" s="91">
        <v>8</v>
      </c>
      <c r="AW2826" s="93">
        <v>111</v>
      </c>
      <c r="AX2826" s="99">
        <f t="shared" si="1518"/>
        <v>8111</v>
      </c>
      <c r="AZ2826" s="7" t="s">
        <v>3053</v>
      </c>
      <c r="BA2826" t="s">
        <v>3094</v>
      </c>
      <c r="BN2826" s="1">
        <v>0</v>
      </c>
    </row>
    <row r="2827" spans="1:66" hidden="1" outlineLevel="1">
      <c r="A2827" t="s">
        <v>2609</v>
      </c>
      <c r="B2827" t="s">
        <v>644</v>
      </c>
      <c r="C2827" s="1">
        <f t="shared" si="1519"/>
        <v>94</v>
      </c>
      <c r="D2827" s="7">
        <f>IF(P2827&gt;0,RANK(P2827,(P2827:R2827,S2827:AG2827)),0)</f>
        <v>0</v>
      </c>
      <c r="E2827" s="7">
        <f>IF(Q2827&gt;0,RANK(Q2827,(P2827:R2827,S2827:AG2827)),0)</f>
        <v>3</v>
      </c>
      <c r="F2827" s="7">
        <f>IF(R2827&gt;0,RANK(R2827,(P2827:R2827,S2827:AG2827)),0)</f>
        <v>2</v>
      </c>
      <c r="G2827" s="7">
        <f>IF(S2827&gt;0,RANK(S2827,(P2827:R2827,S2827:AG2827)),0)</f>
        <v>4</v>
      </c>
      <c r="H2827" s="48">
        <f t="shared" si="1503"/>
        <v>4</v>
      </c>
      <c r="I2827" s="163">
        <f t="shared" si="1504"/>
        <v>4.2553191489361701E-2</v>
      </c>
      <c r="J2827" s="2"/>
      <c r="K2827" s="2">
        <f t="shared" si="1505"/>
        <v>0</v>
      </c>
      <c r="L2827" s="2">
        <f t="shared" si="1506"/>
        <v>0.1276595744680851</v>
      </c>
      <c r="M2827" s="2">
        <f t="shared" si="1507"/>
        <v>0.35106382978723405</v>
      </c>
      <c r="N2827" s="2">
        <f t="shared" si="1508"/>
        <v>0.11702127659574468</v>
      </c>
      <c r="O2827" s="2">
        <f t="shared" si="1502"/>
        <v>0.4042553191489362</v>
      </c>
      <c r="P2827" s="1">
        <v>0</v>
      </c>
      <c r="Q2827" s="1">
        <v>12</v>
      </c>
      <c r="R2827" s="1">
        <v>33</v>
      </c>
      <c r="S2827" s="1">
        <v>11</v>
      </c>
      <c r="T2827" s="1">
        <v>37</v>
      </c>
      <c r="U2827" s="1">
        <v>0</v>
      </c>
      <c r="V2827" s="1">
        <v>0</v>
      </c>
      <c r="Z2827" s="1">
        <f t="shared" si="1491"/>
        <v>1</v>
      </c>
      <c r="AI2827" s="7">
        <f t="shared" si="1509"/>
        <v>1</v>
      </c>
      <c r="AJ2827" s="7">
        <f t="shared" si="1510"/>
        <v>0</v>
      </c>
      <c r="AK2827" s="7">
        <f t="shared" si="1511"/>
        <v>0</v>
      </c>
      <c r="AL2827" s="7">
        <f t="shared" si="1512"/>
        <v>0</v>
      </c>
      <c r="AM2827" s="2">
        <f t="shared" si="1513"/>
        <v>0.39361702127659576</v>
      </c>
      <c r="AN2827" s="2">
        <f t="shared" si="1514"/>
        <v>0</v>
      </c>
      <c r="AO2827" s="2">
        <f t="shared" si="1515"/>
        <v>0</v>
      </c>
      <c r="AP2827" s="2">
        <f t="shared" si="1516"/>
        <v>0</v>
      </c>
      <c r="AR2827" t="str">
        <f t="shared" si="1517"/>
        <v>San Miguel</v>
      </c>
      <c r="AS2827" t="s">
        <v>644</v>
      </c>
      <c r="AV2827" s="91">
        <v>8</v>
      </c>
      <c r="AW2827" s="93">
        <v>113</v>
      </c>
      <c r="AX2827" s="99">
        <f t="shared" si="1518"/>
        <v>8113</v>
      </c>
      <c r="AZ2827" s="7" t="s">
        <v>3053</v>
      </c>
      <c r="BA2827" t="s">
        <v>3094</v>
      </c>
      <c r="BN2827" s="1">
        <v>1</v>
      </c>
    </row>
    <row r="2828" spans="1:66" hidden="1" outlineLevel="1">
      <c r="A2828" t="s">
        <v>3185</v>
      </c>
      <c r="B2828" t="s">
        <v>644</v>
      </c>
      <c r="C2828" s="1">
        <f t="shared" si="1519"/>
        <v>63</v>
      </c>
      <c r="D2828" s="7">
        <f>IF(P2828&gt;0,RANK(P2828,(P2828:R2828,S2828:AG2828)),0)</f>
        <v>0</v>
      </c>
      <c r="E2828" s="7">
        <f>IF(Q2828&gt;0,RANK(Q2828,(P2828:R2828,S2828:AG2828)),0)</f>
        <v>3</v>
      </c>
      <c r="F2828" s="7">
        <f>IF(R2828&gt;0,RANK(R2828,(P2828:R2828,S2828:AG2828)),0)</f>
        <v>2</v>
      </c>
      <c r="G2828" s="7">
        <f>IF(S2828&gt;0,RANK(S2828,(P2828:R2828,S2828:AG2828)),0)</f>
        <v>4</v>
      </c>
      <c r="H2828" s="48">
        <f t="shared" si="1503"/>
        <v>6</v>
      </c>
      <c r="I2828" s="163">
        <f t="shared" si="1504"/>
        <v>9.5238095238095233E-2</v>
      </c>
      <c r="J2828" s="2"/>
      <c r="K2828" s="2">
        <f t="shared" si="1505"/>
        <v>0</v>
      </c>
      <c r="L2828" s="2">
        <f t="shared" si="1506"/>
        <v>0.1111111111111111</v>
      </c>
      <c r="M2828" s="2">
        <f t="shared" si="1507"/>
        <v>0.34920634920634919</v>
      </c>
      <c r="N2828" s="2">
        <f t="shared" si="1508"/>
        <v>7.9365079365079361E-2</v>
      </c>
      <c r="O2828" s="2">
        <f t="shared" si="1502"/>
        <v>0.46031746031746029</v>
      </c>
      <c r="P2828" s="1">
        <v>0</v>
      </c>
      <c r="Q2828" s="1">
        <v>7</v>
      </c>
      <c r="R2828" s="1">
        <v>22</v>
      </c>
      <c r="S2828" s="1">
        <v>5</v>
      </c>
      <c r="T2828" s="1">
        <v>28</v>
      </c>
      <c r="U2828" s="1">
        <v>1</v>
      </c>
      <c r="V2828" s="1">
        <v>0</v>
      </c>
      <c r="Z2828" s="1">
        <f t="shared" si="1491"/>
        <v>0</v>
      </c>
      <c r="AI2828" s="7">
        <f t="shared" si="1509"/>
        <v>1</v>
      </c>
      <c r="AJ2828" s="7">
        <f t="shared" si="1510"/>
        <v>5</v>
      </c>
      <c r="AK2828" s="7">
        <f t="shared" si="1511"/>
        <v>0</v>
      </c>
      <c r="AL2828" s="7">
        <f t="shared" si="1512"/>
        <v>0</v>
      </c>
      <c r="AM2828" s="2">
        <f t="shared" si="1513"/>
        <v>0.44444444444444442</v>
      </c>
      <c r="AN2828" s="2">
        <f t="shared" si="1514"/>
        <v>1.5873015873015872E-2</v>
      </c>
      <c r="AO2828" s="2">
        <f t="shared" si="1515"/>
        <v>0</v>
      </c>
      <c r="AP2828" s="2">
        <f t="shared" si="1516"/>
        <v>0</v>
      </c>
      <c r="AR2828" t="str">
        <f t="shared" si="1517"/>
        <v>Sedgwick</v>
      </c>
      <c r="AS2828" t="s">
        <v>644</v>
      </c>
      <c r="AV2828" s="91">
        <v>8</v>
      </c>
      <c r="AW2828" s="93">
        <v>115</v>
      </c>
      <c r="AX2828" s="99">
        <f t="shared" si="1518"/>
        <v>8115</v>
      </c>
      <c r="AZ2828" s="7" t="s">
        <v>3053</v>
      </c>
      <c r="BA2828" t="s">
        <v>3094</v>
      </c>
      <c r="BN2828" s="1">
        <v>0</v>
      </c>
    </row>
    <row r="2829" spans="1:66" hidden="1" outlineLevel="1">
      <c r="A2829" t="s">
        <v>876</v>
      </c>
      <c r="B2829" t="s">
        <v>644</v>
      </c>
      <c r="C2829" s="1">
        <f t="shared" si="1519"/>
        <v>259</v>
      </c>
      <c r="D2829" s="7">
        <f>IF(P2829&gt;0,RANK(P2829,(P2829:R2829,S2829:AG2829)),0)</f>
        <v>5</v>
      </c>
      <c r="E2829" s="7">
        <f>IF(Q2829&gt;0,RANK(Q2829,(P2829:R2829,S2829:AG2829)),0)</f>
        <v>4</v>
      </c>
      <c r="F2829" s="7">
        <f>IF(R2829&gt;0,RANK(R2829,(P2829:R2829,S2829:AG2829)),0)</f>
        <v>1</v>
      </c>
      <c r="G2829" s="7">
        <f>IF(S2829&gt;0,RANK(S2829,(P2829:R2829,S2829:AG2829)),0)</f>
        <v>3</v>
      </c>
      <c r="H2829" s="48">
        <f t="shared" si="1503"/>
        <v>54</v>
      </c>
      <c r="I2829" s="163">
        <f t="shared" si="1504"/>
        <v>0.20849420849420849</v>
      </c>
      <c r="J2829" s="2"/>
      <c r="K2829" s="2">
        <f t="shared" si="1505"/>
        <v>3.8610038610038611E-3</v>
      </c>
      <c r="L2829" s="2">
        <f t="shared" si="1506"/>
        <v>0.15830115830115829</v>
      </c>
      <c r="M2829" s="2">
        <f t="shared" si="1507"/>
        <v>0.42471042471042469</v>
      </c>
      <c r="N2829" s="2">
        <f t="shared" si="1508"/>
        <v>0.19691119691119691</v>
      </c>
      <c r="O2829" s="2">
        <f t="shared" si="1502"/>
        <v>0.21621621621621623</v>
      </c>
      <c r="P2829" s="1">
        <v>1</v>
      </c>
      <c r="Q2829" s="1">
        <v>41</v>
      </c>
      <c r="R2829" s="1">
        <v>110</v>
      </c>
      <c r="S2829" s="1">
        <v>51</v>
      </c>
      <c r="T2829" s="1">
        <v>56</v>
      </c>
      <c r="U2829" s="1">
        <v>0</v>
      </c>
      <c r="V2829" s="1">
        <v>0</v>
      </c>
      <c r="Z2829" s="1">
        <f t="shared" si="1491"/>
        <v>0</v>
      </c>
      <c r="AI2829" s="7">
        <f t="shared" si="1509"/>
        <v>2</v>
      </c>
      <c r="AJ2829" s="7">
        <f t="shared" si="1510"/>
        <v>0</v>
      </c>
      <c r="AK2829" s="7">
        <f t="shared" si="1511"/>
        <v>0</v>
      </c>
      <c r="AL2829" s="7">
        <f t="shared" si="1512"/>
        <v>0</v>
      </c>
      <c r="AM2829" s="2">
        <f t="shared" si="1513"/>
        <v>0.21621621621621623</v>
      </c>
      <c r="AN2829" s="2">
        <f t="shared" si="1514"/>
        <v>0</v>
      </c>
      <c r="AO2829" s="2">
        <f t="shared" si="1515"/>
        <v>0</v>
      </c>
      <c r="AP2829" s="2">
        <f t="shared" si="1516"/>
        <v>0</v>
      </c>
      <c r="AR2829" t="str">
        <f t="shared" si="1517"/>
        <v>Summit</v>
      </c>
      <c r="AS2829" t="s">
        <v>644</v>
      </c>
      <c r="AV2829" s="91">
        <v>8</v>
      </c>
      <c r="AW2829" s="93">
        <v>117</v>
      </c>
      <c r="AX2829" s="99">
        <f t="shared" si="1518"/>
        <v>8117</v>
      </c>
      <c r="AZ2829" s="7" t="s">
        <v>3053</v>
      </c>
      <c r="BA2829" t="s">
        <v>3094</v>
      </c>
      <c r="BN2829" s="1">
        <v>0</v>
      </c>
    </row>
    <row r="2830" spans="1:66" hidden="1" outlineLevel="1">
      <c r="A2830" t="s">
        <v>890</v>
      </c>
      <c r="B2830" t="s">
        <v>644</v>
      </c>
      <c r="C2830" s="1">
        <f t="shared" si="1519"/>
        <v>769</v>
      </c>
      <c r="D2830" s="7">
        <f>IF(P2830&gt;0,RANK(P2830,(P2830:R2830,S2830:AG2830)),0)</f>
        <v>0</v>
      </c>
      <c r="E2830" s="7">
        <f>IF(Q2830&gt;0,RANK(Q2830,(P2830:R2830,S2830:AG2830)),0)</f>
        <v>3</v>
      </c>
      <c r="F2830" s="7">
        <f>IF(R2830&gt;0,RANK(R2830,(P2830:R2830,S2830:AG2830)),0)</f>
        <v>2</v>
      </c>
      <c r="G2830" s="7">
        <f>IF(S2830&gt;0,RANK(S2830,(P2830:R2830,S2830:AG2830)),0)</f>
        <v>4</v>
      </c>
      <c r="H2830" s="48">
        <f t="shared" si="1503"/>
        <v>317</v>
      </c>
      <c r="I2830" s="163">
        <f t="shared" si="1504"/>
        <v>0.41222366710013003</v>
      </c>
      <c r="J2830" s="2"/>
      <c r="K2830" s="2">
        <f t="shared" si="1505"/>
        <v>0</v>
      </c>
      <c r="L2830" s="2">
        <f t="shared" si="1506"/>
        <v>0.10663198959687907</v>
      </c>
      <c r="M2830" s="2">
        <f t="shared" si="1507"/>
        <v>0.19895968790637192</v>
      </c>
      <c r="N2830" s="2">
        <f t="shared" si="1508"/>
        <v>8.3224967490247076E-2</v>
      </c>
      <c r="O2830" s="2">
        <f t="shared" si="1502"/>
        <v>0.61118335500650189</v>
      </c>
      <c r="P2830" s="1">
        <v>0</v>
      </c>
      <c r="Q2830" s="1">
        <v>82</v>
      </c>
      <c r="R2830" s="1">
        <v>153</v>
      </c>
      <c r="S2830" s="1">
        <v>64</v>
      </c>
      <c r="T2830" s="1">
        <v>470</v>
      </c>
      <c r="U2830" s="1">
        <v>0</v>
      </c>
      <c r="V2830" s="1">
        <v>0</v>
      </c>
      <c r="Z2830" s="1">
        <f t="shared" si="1491"/>
        <v>0</v>
      </c>
      <c r="AI2830" s="7">
        <f t="shared" si="1509"/>
        <v>1</v>
      </c>
      <c r="AJ2830" s="7">
        <f t="shared" si="1510"/>
        <v>0</v>
      </c>
      <c r="AK2830" s="7">
        <f t="shared" si="1511"/>
        <v>0</v>
      </c>
      <c r="AL2830" s="7">
        <f t="shared" si="1512"/>
        <v>0</v>
      </c>
      <c r="AM2830" s="2">
        <f t="shared" si="1513"/>
        <v>0.611183355006502</v>
      </c>
      <c r="AN2830" s="2">
        <f t="shared" si="1514"/>
        <v>0</v>
      </c>
      <c r="AO2830" s="2">
        <f t="shared" si="1515"/>
        <v>0</v>
      </c>
      <c r="AP2830" s="2">
        <f t="shared" si="1516"/>
        <v>0</v>
      </c>
      <c r="AR2830" t="str">
        <f t="shared" si="1517"/>
        <v>Teller</v>
      </c>
      <c r="AS2830" t="s">
        <v>644</v>
      </c>
      <c r="AV2830" s="91">
        <v>8</v>
      </c>
      <c r="AW2830" s="93">
        <v>119</v>
      </c>
      <c r="AX2830" s="99">
        <f t="shared" si="1518"/>
        <v>8119</v>
      </c>
      <c r="AZ2830" s="7" t="s">
        <v>3053</v>
      </c>
      <c r="BA2830" t="s">
        <v>3094</v>
      </c>
      <c r="BN2830" s="1">
        <v>0</v>
      </c>
    </row>
    <row r="2831" spans="1:66" hidden="1" outlineLevel="1">
      <c r="A2831" t="s">
        <v>650</v>
      </c>
      <c r="B2831" t="s">
        <v>644</v>
      </c>
      <c r="C2831" s="1">
        <f t="shared" si="1519"/>
        <v>193</v>
      </c>
      <c r="D2831" s="7">
        <f>IF(P2831&gt;0,RANK(P2831,(P2831:R2831,S2831:AG2831)),0)</f>
        <v>0</v>
      </c>
      <c r="E2831" s="7">
        <f>IF(Q2831&gt;0,RANK(Q2831,(P2831:R2831,S2831:AG2831)),0)</f>
        <v>3</v>
      </c>
      <c r="F2831" s="7">
        <f>IF(R2831&gt;0,RANK(R2831,(P2831:R2831,S2831:AG2831)),0)</f>
        <v>2</v>
      </c>
      <c r="G2831" s="7">
        <f>IF(S2831&gt;0,RANK(S2831,(P2831:R2831,S2831:AG2831)),0)</f>
        <v>4</v>
      </c>
      <c r="H2831" s="48">
        <f t="shared" si="1503"/>
        <v>76</v>
      </c>
      <c r="I2831" s="163">
        <f t="shared" si="1504"/>
        <v>0.39378238341968913</v>
      </c>
      <c r="J2831" s="2"/>
      <c r="K2831" s="2">
        <f t="shared" si="1505"/>
        <v>0</v>
      </c>
      <c r="L2831" s="2">
        <f t="shared" si="1506"/>
        <v>0.16580310880829016</v>
      </c>
      <c r="M2831" s="2">
        <f t="shared" si="1507"/>
        <v>0.20207253886010362</v>
      </c>
      <c r="N2831" s="2">
        <f t="shared" si="1508"/>
        <v>3.6269430051813469E-2</v>
      </c>
      <c r="O2831" s="2">
        <f t="shared" si="1502"/>
        <v>0.59585492227979275</v>
      </c>
      <c r="P2831" s="1">
        <v>0</v>
      </c>
      <c r="Q2831" s="1">
        <v>32</v>
      </c>
      <c r="R2831" s="1">
        <v>39</v>
      </c>
      <c r="S2831" s="1">
        <v>7</v>
      </c>
      <c r="T2831" s="1">
        <v>115</v>
      </c>
      <c r="U2831" s="1">
        <v>0</v>
      </c>
      <c r="V2831" s="1">
        <v>0</v>
      </c>
      <c r="Z2831" s="1">
        <f t="shared" si="1491"/>
        <v>0</v>
      </c>
      <c r="AI2831" s="7">
        <f t="shared" si="1509"/>
        <v>1</v>
      </c>
      <c r="AJ2831" s="7">
        <f t="shared" si="1510"/>
        <v>0</v>
      </c>
      <c r="AK2831" s="7">
        <f t="shared" si="1511"/>
        <v>0</v>
      </c>
      <c r="AL2831" s="7">
        <f t="shared" si="1512"/>
        <v>0</v>
      </c>
      <c r="AM2831" s="2">
        <f t="shared" si="1513"/>
        <v>0.59585492227979275</v>
      </c>
      <c r="AN2831" s="2">
        <f t="shared" si="1514"/>
        <v>0</v>
      </c>
      <c r="AO2831" s="2">
        <f t="shared" si="1515"/>
        <v>0</v>
      </c>
      <c r="AP2831" s="2">
        <f t="shared" si="1516"/>
        <v>0</v>
      </c>
      <c r="AR2831" t="str">
        <f t="shared" si="1517"/>
        <v>Washington</v>
      </c>
      <c r="AS2831" t="s">
        <v>644</v>
      </c>
      <c r="AV2831" s="91">
        <v>8</v>
      </c>
      <c r="AW2831" s="93">
        <v>121</v>
      </c>
      <c r="AX2831" s="99">
        <f t="shared" si="1518"/>
        <v>8121</v>
      </c>
      <c r="AZ2831" s="7" t="s">
        <v>3053</v>
      </c>
      <c r="BA2831" t="s">
        <v>3094</v>
      </c>
      <c r="BN2831" s="1">
        <v>0</v>
      </c>
    </row>
    <row r="2832" spans="1:66" hidden="1" outlineLevel="1">
      <c r="A2832" t="s">
        <v>3307</v>
      </c>
      <c r="B2832" t="s">
        <v>644</v>
      </c>
      <c r="C2832" s="1">
        <f t="shared" si="1519"/>
        <v>2682</v>
      </c>
      <c r="D2832" s="7">
        <f>IF(P2832&gt;0,RANK(P2832,(P2832:R2832,S2832:AG2832)),0)</f>
        <v>7</v>
      </c>
      <c r="E2832" s="7">
        <f>IF(Q2832&gt;0,RANK(Q2832,(P2832:R2832,S2832:AG2832)),0)</f>
        <v>4</v>
      </c>
      <c r="F2832" s="7">
        <f>IF(R2832&gt;0,RANK(R2832,(P2832:R2832,S2832:AG2832)),0)</f>
        <v>2</v>
      </c>
      <c r="G2832" s="7">
        <f>IF(S2832&gt;0,RANK(S2832,(P2832:R2832,S2832:AG2832)),0)</f>
        <v>3</v>
      </c>
      <c r="H2832" s="48">
        <f t="shared" si="1503"/>
        <v>554</v>
      </c>
      <c r="I2832" s="163">
        <f t="shared" si="1504"/>
        <v>0.20656226696495153</v>
      </c>
      <c r="J2832" s="2"/>
      <c r="K2832" s="2">
        <f t="shared" si="1505"/>
        <v>7.4571215510812821E-4</v>
      </c>
      <c r="L2832" s="2">
        <f t="shared" si="1506"/>
        <v>0.10887397464578673</v>
      </c>
      <c r="M2832" s="2">
        <f t="shared" si="1507"/>
        <v>0.27628635346756153</v>
      </c>
      <c r="N2832" s="2">
        <f t="shared" si="1508"/>
        <v>0.12788963460104399</v>
      </c>
      <c r="O2832" s="2">
        <f t="shared" si="1502"/>
        <v>0.4862043251304996</v>
      </c>
      <c r="P2832" s="1">
        <v>2</v>
      </c>
      <c r="Q2832" s="1">
        <v>292</v>
      </c>
      <c r="R2832" s="1">
        <v>741</v>
      </c>
      <c r="S2832" s="1">
        <v>343</v>
      </c>
      <c r="T2832" s="1">
        <v>1295</v>
      </c>
      <c r="U2832" s="1">
        <v>4</v>
      </c>
      <c r="V2832" s="1">
        <v>2</v>
      </c>
      <c r="Z2832" s="1">
        <f t="shared" si="1491"/>
        <v>3</v>
      </c>
      <c r="AI2832" s="7">
        <f t="shared" si="1509"/>
        <v>1</v>
      </c>
      <c r="AJ2832" s="7">
        <f t="shared" si="1510"/>
        <v>5</v>
      </c>
      <c r="AK2832" s="7">
        <f t="shared" si="1511"/>
        <v>7</v>
      </c>
      <c r="AL2832" s="7">
        <f t="shared" si="1512"/>
        <v>0</v>
      </c>
      <c r="AM2832" s="2">
        <f t="shared" si="1513"/>
        <v>0.48284862043251303</v>
      </c>
      <c r="AN2832" s="2">
        <f t="shared" si="1514"/>
        <v>1.4914243102162564E-3</v>
      </c>
      <c r="AO2832" s="2">
        <f t="shared" si="1515"/>
        <v>7.4571215510812821E-4</v>
      </c>
      <c r="AP2832" s="2">
        <f t="shared" si="1516"/>
        <v>0</v>
      </c>
      <c r="AR2832" t="str">
        <f t="shared" si="1517"/>
        <v>Weld</v>
      </c>
      <c r="AS2832" t="s">
        <v>644</v>
      </c>
      <c r="AV2832" s="91">
        <v>8</v>
      </c>
      <c r="AW2832" s="93">
        <v>123</v>
      </c>
      <c r="AX2832" s="99">
        <f t="shared" si="1518"/>
        <v>8123</v>
      </c>
      <c r="AZ2832" s="7" t="s">
        <v>3053</v>
      </c>
      <c r="BA2832" t="s">
        <v>3094</v>
      </c>
      <c r="BN2832" s="1">
        <v>3</v>
      </c>
    </row>
    <row r="2833" spans="1:66" hidden="1" outlineLevel="1">
      <c r="A2833" t="s">
        <v>2877</v>
      </c>
      <c r="B2833" t="s">
        <v>644</v>
      </c>
      <c r="C2833" s="1">
        <f t="shared" si="1519"/>
        <v>206</v>
      </c>
      <c r="D2833" s="7">
        <f>IF(P2833&gt;0,RANK(P2833,(P2833:R2833,S2833:AG2833)),0)</f>
        <v>0</v>
      </c>
      <c r="E2833" s="7">
        <f>IF(Q2833&gt;0,RANK(Q2833,(P2833:R2833,S2833:AG2833)),0)</f>
        <v>2</v>
      </c>
      <c r="F2833" s="7">
        <f>IF(R2833&gt;0,RANK(R2833,(P2833:R2833,S2833:AG2833)),0)</f>
        <v>3</v>
      </c>
      <c r="G2833" s="7">
        <f>IF(S2833&gt;0,RANK(S2833,(P2833:R2833,S2833:AG2833)),0)</f>
        <v>4</v>
      </c>
      <c r="H2833" s="48">
        <f t="shared" si="1503"/>
        <v>75</v>
      </c>
      <c r="I2833" s="163">
        <f t="shared" si="1504"/>
        <v>0.36407766990291263</v>
      </c>
      <c r="J2833" s="2"/>
      <c r="K2833" s="2">
        <f t="shared" si="1505"/>
        <v>0</v>
      </c>
      <c r="L2833" s="2">
        <f t="shared" si="1506"/>
        <v>0.1941747572815534</v>
      </c>
      <c r="M2833" s="2">
        <f t="shared" si="1507"/>
        <v>0.16019417475728157</v>
      </c>
      <c r="N2833" s="2">
        <f t="shared" si="1508"/>
        <v>7.7669902912621352E-2</v>
      </c>
      <c r="O2833" s="2">
        <f t="shared" si="1502"/>
        <v>0.56796116504854366</v>
      </c>
      <c r="P2833" s="1">
        <v>0</v>
      </c>
      <c r="Q2833" s="1">
        <v>40</v>
      </c>
      <c r="R2833" s="1">
        <v>33</v>
      </c>
      <c r="S2833" s="1">
        <v>16</v>
      </c>
      <c r="T2833" s="1">
        <v>115</v>
      </c>
      <c r="U2833" s="1">
        <v>0</v>
      </c>
      <c r="V2833" s="1">
        <v>2</v>
      </c>
      <c r="Z2833" s="1">
        <f>BN2833</f>
        <v>0</v>
      </c>
      <c r="AI2833" s="7">
        <f t="shared" si="1509"/>
        <v>1</v>
      </c>
      <c r="AJ2833" s="7">
        <f t="shared" si="1510"/>
        <v>0</v>
      </c>
      <c r="AK2833" s="7">
        <f t="shared" si="1511"/>
        <v>5</v>
      </c>
      <c r="AL2833" s="7">
        <f t="shared" si="1512"/>
        <v>0</v>
      </c>
      <c r="AM2833" s="2">
        <f t="shared" si="1513"/>
        <v>0.55825242718446599</v>
      </c>
      <c r="AN2833" s="2">
        <f t="shared" si="1514"/>
        <v>0</v>
      </c>
      <c r="AO2833" s="2">
        <f t="shared" si="1515"/>
        <v>9.7087378640776691E-3</v>
      </c>
      <c r="AP2833" s="2">
        <f t="shared" si="1516"/>
        <v>0</v>
      </c>
      <c r="AR2833" t="str">
        <f t="shared" si="1517"/>
        <v>Yuma</v>
      </c>
      <c r="AS2833" t="s">
        <v>644</v>
      </c>
      <c r="AV2833" s="91">
        <v>8</v>
      </c>
      <c r="AW2833" s="93">
        <v>125</v>
      </c>
      <c r="AX2833" s="99">
        <f t="shared" si="1518"/>
        <v>8125</v>
      </c>
      <c r="AZ2833" s="7" t="s">
        <v>3053</v>
      </c>
      <c r="BA2833" t="s">
        <v>3094</v>
      </c>
      <c r="BN2833" s="1">
        <v>0</v>
      </c>
    </row>
    <row r="2834" spans="1:66" collapsed="1">
      <c r="A2834" t="s">
        <v>636</v>
      </c>
      <c r="B2834" t="s">
        <v>1136</v>
      </c>
      <c r="C2834" s="1">
        <f t="shared" si="1519"/>
        <v>66027</v>
      </c>
      <c r="D2834" s="7">
        <f>IF(P2834&gt;0,RANK(P2834,(P2834:R2834,S2834:AG2834)),0)</f>
        <v>7</v>
      </c>
      <c r="E2834" s="7">
        <f>IF(Q2834&gt;0,RANK(Q2834,(P2834:R2834,S2834:AG2834)),0)</f>
        <v>3</v>
      </c>
      <c r="F2834" s="7">
        <f>IF(R2834&gt;0,RANK(R2834,(P2834:R2834,S2834:AG2834)),0)</f>
        <v>2</v>
      </c>
      <c r="G2834" s="7">
        <f>IF(S2834&gt;0,RANK(S2834,(P2834:R2834,S2834:AG2834)),0)</f>
        <v>4</v>
      </c>
      <c r="H2834" s="48">
        <f t="shared" si="1503"/>
        <v>3602</v>
      </c>
      <c r="I2834" s="163">
        <f>H2834/C2834</f>
        <v>5.4553440259287864E-2</v>
      </c>
      <c r="J2834" s="2"/>
      <c r="K2834" s="2">
        <f t="shared" si="1505"/>
        <v>6.9668468959668015E-4</v>
      </c>
      <c r="L2834" s="2">
        <f t="shared" si="1506"/>
        <v>0.12790222181834704</v>
      </c>
      <c r="M2834" s="2">
        <f t="shared" si="1507"/>
        <v>0.34852408863040879</v>
      </c>
      <c r="N2834" s="2">
        <f t="shared" si="1508"/>
        <v>0.11751253275175307</v>
      </c>
      <c r="O2834" s="2">
        <f t="shared" si="1502"/>
        <v>0.40536447210989429</v>
      </c>
      <c r="P2834" s="1">
        <f>SUM(P2770:P2833)</f>
        <v>46</v>
      </c>
      <c r="Q2834" s="1">
        <f t="shared" ref="Q2834:V2834" si="1520">SUM(Q2770:Q2833)</f>
        <v>8445</v>
      </c>
      <c r="R2834" s="1">
        <f t="shared" si="1520"/>
        <v>23012</v>
      </c>
      <c r="S2834" s="1">
        <f t="shared" si="1520"/>
        <v>7759</v>
      </c>
      <c r="T2834" s="1">
        <f t="shared" si="1520"/>
        <v>26614</v>
      </c>
      <c r="U2834" s="1">
        <f t="shared" si="1520"/>
        <v>52</v>
      </c>
      <c r="V2834" s="1">
        <f t="shared" si="1520"/>
        <v>28</v>
      </c>
      <c r="Z2834" s="1">
        <f>SUM(Z2770:Z2833)</f>
        <v>71</v>
      </c>
      <c r="AF2834" s="1">
        <f>SUM(AF2770:AF2833)</f>
        <v>0</v>
      </c>
      <c r="AI2834" s="7">
        <f t="shared" si="1509"/>
        <v>1</v>
      </c>
      <c r="AJ2834" s="7">
        <f t="shared" si="1510"/>
        <v>6</v>
      </c>
      <c r="AK2834" s="7">
        <f t="shared" si="1511"/>
        <v>8</v>
      </c>
      <c r="AL2834" s="7">
        <f t="shared" si="1512"/>
        <v>0</v>
      </c>
      <c r="AM2834" s="2">
        <f t="shared" si="1513"/>
        <v>0.40307752888969661</v>
      </c>
      <c r="AN2834" s="2">
        <f t="shared" si="1514"/>
        <v>7.8755660563102972E-4</v>
      </c>
      <c r="AO2834" s="2">
        <f t="shared" si="1515"/>
        <v>4.2406894149363137E-4</v>
      </c>
      <c r="AP2834" s="2">
        <f t="shared" si="1516"/>
        <v>0</v>
      </c>
      <c r="AR2834" t="str">
        <f t="shared" si="1517"/>
        <v>Colorado</v>
      </c>
      <c r="AS2834" t="s">
        <v>1136</v>
      </c>
      <c r="AV2834" s="91">
        <v>8</v>
      </c>
      <c r="AW2834" s="93"/>
      <c r="AX2834" s="91">
        <v>8</v>
      </c>
      <c r="AZ2834" s="7" t="s">
        <v>1662</v>
      </c>
      <c r="BA2834" t="s">
        <v>3094</v>
      </c>
      <c r="BN2834" s="1">
        <f>SUM(BN2770:BN2833)</f>
        <v>71</v>
      </c>
    </row>
    <row r="2835" spans="1:66">
      <c r="C2835" s="1"/>
      <c r="E2835" s="7"/>
      <c r="F2835" s="7"/>
      <c r="G2835" s="7"/>
      <c r="H2835" s="48"/>
      <c r="I2835" s="163"/>
      <c r="J2835" s="2"/>
      <c r="AI2835" s="7"/>
      <c r="AJ2835" s="7"/>
      <c r="AK2835" s="7"/>
      <c r="AL2835" s="7"/>
      <c r="AV2835" s="91"/>
      <c r="AW2835" s="93"/>
      <c r="BN2835" s="1"/>
    </row>
    <row r="2836" spans="1:66" hidden="1" outlineLevel="1">
      <c r="A2836" t="s">
        <v>691</v>
      </c>
      <c r="B2836" t="s">
        <v>835</v>
      </c>
      <c r="C2836" s="1">
        <f>SUM(P2836:AG2836)</f>
        <v>1417</v>
      </c>
      <c r="D2836" s="7">
        <f>IF(P2836&gt;0,RANK(P2836,(P2836:R2836,S2836:AG2836)),0)</f>
        <v>0</v>
      </c>
      <c r="E2836" s="7">
        <f>IF(Q2836&gt;0,RANK(Q2836,(P2836:R2836,S2836:AG2836)),0)</f>
        <v>4</v>
      </c>
      <c r="F2836" s="7">
        <f>IF(R2836&gt;0,RANK(R2836,(P2836:R2836,S2836:AG2836)),0)</f>
        <v>2</v>
      </c>
      <c r="G2836" s="7">
        <f>IF(S2836&gt;0,RANK(S2836,(P2836:R2836,S2836:AG2836)),0)</f>
        <v>1</v>
      </c>
      <c r="H2836" s="48">
        <f>MAX(P2836:Y2836)-LARGE(P2836:Y2836,2)</f>
        <v>22</v>
      </c>
      <c r="I2836" s="163">
        <f>H2836/C2836</f>
        <v>1.5525758645024701E-2</v>
      </c>
      <c r="J2836" s="2"/>
      <c r="K2836" s="2">
        <f t="shared" ref="K2836:N2840" si="1521">IF($C2836=0,"-",P2836/$C2836)</f>
        <v>0</v>
      </c>
      <c r="L2836" s="2">
        <f t="shared" si="1521"/>
        <v>0.14749470712773466</v>
      </c>
      <c r="M2836" s="2">
        <f t="shared" si="1521"/>
        <v>0.30557515878616798</v>
      </c>
      <c r="N2836" s="2">
        <f t="shared" si="1521"/>
        <v>0.32110091743119268</v>
      </c>
      <c r="O2836" s="2">
        <f>IF(C2836=0,"-",(1-K2836-L2836-M2836-N2836))</f>
        <v>0.2258292166549048</v>
      </c>
      <c r="Q2836" s="1">
        <v>209</v>
      </c>
      <c r="R2836" s="1">
        <v>433</v>
      </c>
      <c r="S2836" s="1">
        <v>455</v>
      </c>
      <c r="T2836" s="1">
        <v>320</v>
      </c>
      <c r="AI2836" s="7">
        <f>IF(T2836&gt;0,RANK(T2836,(P2836:Z2836)),0)</f>
        <v>3</v>
      </c>
      <c r="AJ2836" s="7">
        <f>IF(U2836&gt;0,RANK(U2836,(P2836:Z2836)),0)</f>
        <v>0</v>
      </c>
      <c r="AK2836" s="7">
        <f>IF(V2836&gt;0,RANK(V2836,(P2836:Z2836)),0)</f>
        <v>0</v>
      </c>
      <c r="AL2836" s="7">
        <f>IF(W2836&gt;0,RANK(W2836,(P2836:Z2836)),0)</f>
        <v>0</v>
      </c>
      <c r="AM2836" s="2">
        <f t="shared" ref="AM2836:AP2840" si="1522">IF($C2836=0,"-",T2836/$C2836)</f>
        <v>0.22582921665490474</v>
      </c>
      <c r="AN2836" s="2">
        <f t="shared" si="1522"/>
        <v>0</v>
      </c>
      <c r="AO2836" s="2">
        <f t="shared" si="1522"/>
        <v>0</v>
      </c>
      <c r="AP2836" s="2">
        <f t="shared" si="1522"/>
        <v>0</v>
      </c>
      <c r="AR2836" t="str">
        <f>A2836</f>
        <v>Hawaii</v>
      </c>
      <c r="AS2836" t="s">
        <v>835</v>
      </c>
      <c r="AT2836">
        <v>2</v>
      </c>
      <c r="AV2836" s="91">
        <v>15</v>
      </c>
      <c r="AW2836" s="93">
        <v>1</v>
      </c>
      <c r="AX2836" s="99">
        <f>AV2836*1000+AW2836</f>
        <v>15001</v>
      </c>
      <c r="AZ2836" s="7" t="s">
        <v>3053</v>
      </c>
      <c r="BA2836" t="s">
        <v>3094</v>
      </c>
      <c r="BN2836" s="1"/>
    </row>
    <row r="2837" spans="1:66" hidden="1" outlineLevel="1">
      <c r="A2837" t="s">
        <v>1609</v>
      </c>
      <c r="B2837" t="s">
        <v>835</v>
      </c>
      <c r="C2837" s="1">
        <f>SUM(P2837:AG2837)</f>
        <v>7248</v>
      </c>
      <c r="D2837" s="7">
        <f>IF(P2837&gt;0,RANK(P2837,(P2837:R2837,S2837:AG2837)),0)</f>
        <v>0</v>
      </c>
      <c r="E2837" s="7">
        <f>IF(Q2837&gt;0,RANK(Q2837,(P2837:R2837,S2837:AG2837)),0)</f>
        <v>4</v>
      </c>
      <c r="F2837" s="7">
        <f>IF(R2837&gt;0,RANK(R2837,(P2837:R2837,S2837:AG2837)),0)</f>
        <v>1</v>
      </c>
      <c r="G2837" s="7">
        <f>IF(S2837&gt;0,RANK(S2837,(P2837:R2837,S2837:AG2837)),0)</f>
        <v>3</v>
      </c>
      <c r="H2837" s="48">
        <f>MAX(P2837:Y2837)-LARGE(P2837:Y2837,2)</f>
        <v>1735</v>
      </c>
      <c r="I2837" s="163">
        <f>H2837/C2837</f>
        <v>0.23937637969094921</v>
      </c>
      <c r="J2837" s="2"/>
      <c r="K2837" s="2">
        <f t="shared" si="1521"/>
        <v>0</v>
      </c>
      <c r="L2837" s="2">
        <f t="shared" si="1521"/>
        <v>9.5612582781456956E-2</v>
      </c>
      <c r="M2837" s="2">
        <f t="shared" si="1521"/>
        <v>0.4980684326710817</v>
      </c>
      <c r="N2837" s="2">
        <f t="shared" si="1521"/>
        <v>0.14762693156732892</v>
      </c>
      <c r="O2837" s="2">
        <f>IF(C2837=0,"-",(1-K2837-L2837-M2837-N2837))</f>
        <v>0.25869205298013248</v>
      </c>
      <c r="Q2837" s="1">
        <v>693</v>
      </c>
      <c r="R2837" s="1">
        <v>3610</v>
      </c>
      <c r="S2837" s="1">
        <v>1070</v>
      </c>
      <c r="T2837" s="1">
        <v>1875</v>
      </c>
      <c r="AI2837" s="7">
        <f>IF(T2837&gt;0,RANK(T2837,(P2837:Z2837)),0)</f>
        <v>2</v>
      </c>
      <c r="AJ2837" s="7">
        <f>IF(U2837&gt;0,RANK(U2837,(P2837:Z2837)),0)</f>
        <v>0</v>
      </c>
      <c r="AK2837" s="7">
        <f>IF(V2837&gt;0,RANK(V2837,(P2837:Z2837)),0)</f>
        <v>0</v>
      </c>
      <c r="AL2837" s="7">
        <f>IF(W2837&gt;0,RANK(W2837,(P2837:Z2837)),0)</f>
        <v>0</v>
      </c>
      <c r="AM2837" s="2">
        <f t="shared" si="1522"/>
        <v>0.25869205298013243</v>
      </c>
      <c r="AN2837" s="2">
        <f t="shared" si="1522"/>
        <v>0</v>
      </c>
      <c r="AO2837" s="2">
        <f t="shared" si="1522"/>
        <v>0</v>
      </c>
      <c r="AP2837" s="2">
        <f t="shared" si="1522"/>
        <v>0</v>
      </c>
      <c r="AR2837" t="str">
        <f>A2837</f>
        <v>Honolulu</v>
      </c>
      <c r="AS2837" t="s">
        <v>835</v>
      </c>
      <c r="AV2837" s="91">
        <v>15</v>
      </c>
      <c r="AW2837" s="93">
        <v>3</v>
      </c>
      <c r="AX2837" s="99">
        <f>AV2837*1000+AW2837</f>
        <v>15003</v>
      </c>
      <c r="AZ2837" s="7" t="s">
        <v>3053</v>
      </c>
      <c r="BA2837" t="s">
        <v>3094</v>
      </c>
      <c r="BN2837" s="1"/>
    </row>
    <row r="2838" spans="1:66" hidden="1" outlineLevel="1">
      <c r="A2838" t="s">
        <v>1424</v>
      </c>
      <c r="B2838" t="s">
        <v>835</v>
      </c>
      <c r="C2838" s="1">
        <f>SUM(P2838:AG2838)</f>
        <v>464</v>
      </c>
      <c r="D2838" s="7">
        <f>IF(P2838&gt;0,RANK(P2838,(P2838:R2838,S2838:AG2838)),0)</f>
        <v>0</v>
      </c>
      <c r="E2838" s="7">
        <f>IF(Q2838&gt;0,RANK(Q2838,(P2838:R2838,S2838:AG2838)),0)</f>
        <v>4</v>
      </c>
      <c r="F2838" s="7">
        <f>IF(R2838&gt;0,RANK(R2838,(P2838:R2838,S2838:AG2838)),0)</f>
        <v>1</v>
      </c>
      <c r="G2838" s="7">
        <f>IF(S2838&gt;0,RANK(S2838,(P2838:R2838,S2838:AG2838)),0)</f>
        <v>3</v>
      </c>
      <c r="H2838" s="48">
        <f>MAX(P2838:Y2838)-LARGE(P2838:Y2838,2)</f>
        <v>36</v>
      </c>
      <c r="I2838" s="163">
        <f>H2838/C2838</f>
        <v>7.7586206896551727E-2</v>
      </c>
      <c r="J2838" s="2"/>
      <c r="K2838" s="2">
        <f t="shared" si="1521"/>
        <v>0</v>
      </c>
      <c r="L2838" s="2">
        <f t="shared" si="1521"/>
        <v>9.0517241379310345E-2</v>
      </c>
      <c r="M2838" s="2">
        <f t="shared" si="1521"/>
        <v>0.36206896551724138</v>
      </c>
      <c r="N2838" s="2">
        <f t="shared" si="1521"/>
        <v>0.26293103448275862</v>
      </c>
      <c r="O2838" s="2">
        <f>IF(C2838=0,"-",(1-K2838-L2838-M2838-N2838))</f>
        <v>0.28448275862068956</v>
      </c>
      <c r="Q2838" s="1">
        <v>42</v>
      </c>
      <c r="R2838" s="1">
        <v>168</v>
      </c>
      <c r="S2838" s="1">
        <v>122</v>
      </c>
      <c r="T2838" s="1">
        <v>132</v>
      </c>
      <c r="AI2838" s="7">
        <f>IF(T2838&gt;0,RANK(T2838,(P2838:Z2838)),0)</f>
        <v>2</v>
      </c>
      <c r="AJ2838" s="7">
        <f>IF(U2838&gt;0,RANK(U2838,(P2838:Z2838)),0)</f>
        <v>0</v>
      </c>
      <c r="AK2838" s="7">
        <f>IF(V2838&gt;0,RANK(V2838,(P2838:Z2838)),0)</f>
        <v>0</v>
      </c>
      <c r="AL2838" s="7">
        <f>IF(W2838&gt;0,RANK(W2838,(P2838:Z2838)),0)</f>
        <v>0</v>
      </c>
      <c r="AM2838" s="2">
        <f t="shared" si="1522"/>
        <v>0.28448275862068967</v>
      </c>
      <c r="AN2838" s="2">
        <f t="shared" si="1522"/>
        <v>0</v>
      </c>
      <c r="AO2838" s="2">
        <f t="shared" si="1522"/>
        <v>0</v>
      </c>
      <c r="AP2838" s="2">
        <f t="shared" si="1522"/>
        <v>0</v>
      </c>
      <c r="AR2838" t="str">
        <f>A2838</f>
        <v>Kauai</v>
      </c>
      <c r="AS2838" t="s">
        <v>835</v>
      </c>
      <c r="AT2838">
        <v>2</v>
      </c>
      <c r="AV2838" s="91">
        <v>15</v>
      </c>
      <c r="AW2838" s="93">
        <v>7</v>
      </c>
      <c r="AX2838" s="99">
        <f>AV2838*1000+AW2838</f>
        <v>15007</v>
      </c>
      <c r="AZ2838" s="7" t="s">
        <v>3053</v>
      </c>
      <c r="BA2838" t="s">
        <v>3094</v>
      </c>
      <c r="BN2838" s="1"/>
    </row>
    <row r="2839" spans="1:66" hidden="1" outlineLevel="1">
      <c r="A2839" t="s">
        <v>1232</v>
      </c>
      <c r="B2839" t="s">
        <v>835</v>
      </c>
      <c r="C2839" s="1">
        <f>SUM(P2839:AG2839)</f>
        <v>1099</v>
      </c>
      <c r="D2839" s="7">
        <f>IF(P2839&gt;0,RANK(P2839,(P2839:R2839,S2839:AG2839)),0)</f>
        <v>0</v>
      </c>
      <c r="E2839" s="7">
        <f>IF(Q2839&gt;0,RANK(Q2839,(P2839:R2839,S2839:AG2839)),0)</f>
        <v>4</v>
      </c>
      <c r="F2839" s="7">
        <f>IF(R2839&gt;0,RANK(R2839,(P2839:R2839,S2839:AG2839)),0)</f>
        <v>1</v>
      </c>
      <c r="G2839" s="7">
        <f>IF(S2839&gt;0,RANK(S2839,(P2839:R2839,S2839:AG2839)),0)</f>
        <v>2</v>
      </c>
      <c r="H2839" s="48">
        <f>MAX(P2839:Y2839)-LARGE(P2839:Y2839,2)</f>
        <v>9</v>
      </c>
      <c r="I2839" s="163">
        <f>H2839/C2839</f>
        <v>8.1892629663330302E-3</v>
      </c>
      <c r="J2839" s="2"/>
      <c r="K2839" s="2">
        <f t="shared" si="1521"/>
        <v>0</v>
      </c>
      <c r="L2839" s="2">
        <f t="shared" si="1521"/>
        <v>0.1565059144676979</v>
      </c>
      <c r="M2839" s="2">
        <f t="shared" si="1521"/>
        <v>0.30664240218380345</v>
      </c>
      <c r="N2839" s="2">
        <f t="shared" si="1521"/>
        <v>0.29845313921747041</v>
      </c>
      <c r="O2839" s="2">
        <f>IF(C2839=0,"-",(1-K2839-L2839-M2839-N2839))</f>
        <v>0.23839854413102823</v>
      </c>
      <c r="Q2839" s="1">
        <v>172</v>
      </c>
      <c r="R2839" s="1">
        <v>337</v>
      </c>
      <c r="S2839" s="1">
        <v>328</v>
      </c>
      <c r="T2839" s="1">
        <v>262</v>
      </c>
      <c r="AI2839" s="7">
        <f>IF(T2839&gt;0,RANK(T2839,(P2839:Z2839)),0)</f>
        <v>3</v>
      </c>
      <c r="AJ2839" s="7">
        <f>IF(U2839&gt;0,RANK(U2839,(P2839:Z2839)),0)</f>
        <v>0</v>
      </c>
      <c r="AK2839" s="7">
        <f>IF(V2839&gt;0,RANK(V2839,(P2839:Z2839)),0)</f>
        <v>0</v>
      </c>
      <c r="AL2839" s="7">
        <f>IF(W2839&gt;0,RANK(W2839,(P2839:Z2839)),0)</f>
        <v>0</v>
      </c>
      <c r="AM2839" s="2">
        <f t="shared" si="1522"/>
        <v>0.23839854413102821</v>
      </c>
      <c r="AN2839" s="2">
        <f t="shared" si="1522"/>
        <v>0</v>
      </c>
      <c r="AO2839" s="2">
        <f t="shared" si="1522"/>
        <v>0</v>
      </c>
      <c r="AP2839" s="2">
        <f t="shared" si="1522"/>
        <v>0</v>
      </c>
      <c r="AR2839" t="str">
        <f>A2839</f>
        <v>Maui</v>
      </c>
      <c r="AS2839" t="s">
        <v>835</v>
      </c>
      <c r="AT2839">
        <v>2</v>
      </c>
      <c r="AV2839" s="91">
        <v>15</v>
      </c>
      <c r="AW2839" s="93">
        <v>9</v>
      </c>
      <c r="AX2839" s="99">
        <f>AV2839*1000+AW2839</f>
        <v>15009</v>
      </c>
      <c r="AZ2839" s="7" t="s">
        <v>3053</v>
      </c>
      <c r="BA2839" t="s">
        <v>3094</v>
      </c>
      <c r="BN2839" s="1"/>
    </row>
    <row r="2840" spans="1:66" collapsed="1">
      <c r="A2840" t="s">
        <v>691</v>
      </c>
      <c r="B2840" t="s">
        <v>1136</v>
      </c>
      <c r="C2840" s="1">
        <f>SUM(P2840:AG2840)</f>
        <v>10228</v>
      </c>
      <c r="D2840" s="7">
        <f>IF(P2840&gt;0,RANK(P2840,(P2840:R2840,S2840:AG2840)),0)</f>
        <v>0</v>
      </c>
      <c r="E2840" s="7">
        <f>IF(Q2840&gt;0,RANK(Q2840,(P2840:R2840,S2840:AG2840)),0)</f>
        <v>4</v>
      </c>
      <c r="F2840" s="7">
        <f>IF(R2840&gt;0,RANK(R2840,(P2840:R2840,S2840:AG2840)),0)</f>
        <v>1</v>
      </c>
      <c r="G2840" s="7">
        <f>IF(S2840&gt;0,RANK(S2840,(P2840:R2840,S2840:AG2840)),0)</f>
        <v>3</v>
      </c>
      <c r="H2840" s="48">
        <f>MAX(P2840:Y2840)-LARGE(P2840:Y2840,2)</f>
        <v>1959</v>
      </c>
      <c r="I2840" s="163">
        <f>H2840/C2840</f>
        <v>0.19153304653891279</v>
      </c>
      <c r="J2840" s="2"/>
      <c r="K2840" s="2">
        <f t="shared" si="1521"/>
        <v>0</v>
      </c>
      <c r="L2840" s="2">
        <f t="shared" si="1521"/>
        <v>0.10911224090731325</v>
      </c>
      <c r="M2840" s="2">
        <f t="shared" si="1521"/>
        <v>0.44466171294485723</v>
      </c>
      <c r="N2840" s="2">
        <f t="shared" si="1521"/>
        <v>0.19309737974188501</v>
      </c>
      <c r="O2840" s="2">
        <f>IF(C2840=0,"-",(1-K2840-L2840-M2840-N2840))</f>
        <v>0.25312866640594445</v>
      </c>
      <c r="Q2840" s="1">
        <f>SUM(Q2836:Q2839)</f>
        <v>1116</v>
      </c>
      <c r="R2840" s="1">
        <f>SUM(R2836:R2839)</f>
        <v>4548</v>
      </c>
      <c r="S2840" s="1">
        <f>SUM(S2836:S2839)</f>
        <v>1975</v>
      </c>
      <c r="T2840" s="1">
        <f>SUM(T2836:T2839)</f>
        <v>2589</v>
      </c>
      <c r="AI2840" s="7">
        <f>IF(T2840&gt;0,RANK(T2840,(P2840:Z2840)),0)</f>
        <v>2</v>
      </c>
      <c r="AJ2840" s="7">
        <f>IF(U2840&gt;0,RANK(U2840,(P2840:Z2840)),0)</f>
        <v>0</v>
      </c>
      <c r="AK2840" s="7">
        <f>IF(V2840&gt;0,RANK(V2840,(P2840:Z2840)),0)</f>
        <v>0</v>
      </c>
      <c r="AL2840" s="7">
        <f>IF(W2840&gt;0,RANK(W2840,(P2840:Z2840)),0)</f>
        <v>0</v>
      </c>
      <c r="AM2840" s="2">
        <f t="shared" si="1522"/>
        <v>0.25312866640594445</v>
      </c>
      <c r="AN2840" s="2">
        <f t="shared" si="1522"/>
        <v>0</v>
      </c>
      <c r="AO2840" s="2">
        <f t="shared" si="1522"/>
        <v>0</v>
      </c>
      <c r="AP2840" s="2">
        <f t="shared" si="1522"/>
        <v>0</v>
      </c>
      <c r="AR2840" t="str">
        <f>A2840</f>
        <v>Hawaii</v>
      </c>
      <c r="AS2840" t="s">
        <v>1136</v>
      </c>
      <c r="AV2840" s="91">
        <v>15</v>
      </c>
      <c r="AW2840" s="93"/>
      <c r="AX2840" s="91">
        <v>15</v>
      </c>
      <c r="AZ2840" s="7" t="s">
        <v>1662</v>
      </c>
      <c r="BA2840" t="s">
        <v>3094</v>
      </c>
      <c r="BN2840" s="1"/>
    </row>
    <row r="2841" spans="1:66" s="133" customFormat="1">
      <c r="C2841" s="1"/>
      <c r="D2841" s="7"/>
      <c r="E2841" s="7"/>
      <c r="F2841" s="7"/>
      <c r="G2841" s="7"/>
      <c r="H2841" s="48"/>
      <c r="I2841" s="163"/>
      <c r="J2841" s="2"/>
      <c r="K2841" s="2"/>
      <c r="L2841" s="2"/>
      <c r="M2841" s="2"/>
      <c r="N2841" s="2"/>
      <c r="O2841" s="2"/>
      <c r="P2841" s="1"/>
      <c r="Q2841" s="1"/>
      <c r="R2841" s="1"/>
      <c r="S2841" s="1"/>
      <c r="T2841" s="1"/>
      <c r="U2841" s="1"/>
      <c r="V2841" s="1"/>
      <c r="W2841" s="1"/>
      <c r="X2841" s="1"/>
      <c r="Y2841" s="1"/>
      <c r="Z2841" s="1"/>
      <c r="AA2841" s="1"/>
      <c r="AB2841" s="1"/>
      <c r="AC2841" s="1"/>
      <c r="AD2841" s="1"/>
      <c r="AE2841" s="1"/>
      <c r="AF2841" s="1"/>
      <c r="AG2841" s="1"/>
      <c r="AH2841" s="1"/>
      <c r="AI2841" s="7"/>
      <c r="AJ2841" s="7"/>
      <c r="AK2841" s="7"/>
      <c r="AL2841" s="7"/>
      <c r="AM2841" s="2"/>
      <c r="AN2841" s="2"/>
      <c r="AO2841" s="2"/>
      <c r="AP2841" s="2"/>
      <c r="AQ2841" s="2"/>
      <c r="AV2841" s="91"/>
      <c r="AW2841" s="93"/>
      <c r="AX2841" s="99"/>
      <c r="AZ2841" s="7"/>
      <c r="BN2841" s="1"/>
    </row>
    <row r="2842" spans="1:66" s="133" customFormat="1" hidden="1" outlineLevel="1">
      <c r="A2842" s="133" t="s">
        <v>1769</v>
      </c>
      <c r="B2842" s="133" t="s">
        <v>1306</v>
      </c>
      <c r="C2842" s="1">
        <f t="shared" ref="C2842:C2886" si="1523">SUM(P2842:AG2842)</f>
        <v>8172</v>
      </c>
      <c r="D2842" s="7">
        <f>IF(P2842&gt;0,RANK(P2842,(P2842:R2842,S2842:AG2842)),0)</f>
        <v>0</v>
      </c>
      <c r="E2842" s="7">
        <f>IF(Q2842&gt;0,RANK(Q2842,(P2842:R2842,S2842:AG2842)),0)</f>
        <v>4</v>
      </c>
      <c r="F2842" s="7">
        <f>IF(R2842&gt;0,RANK(R2842,(P2842:R2842,S2842:AG2842)),0)</f>
        <v>1</v>
      </c>
      <c r="G2842" s="7">
        <f>IF(S2842&gt;0,RANK(S2842,(P2842:R2842,S2842:AG2842)),0)</f>
        <v>3</v>
      </c>
      <c r="H2842" s="48">
        <f t="shared" ref="H2842:H2886" si="1524">MAX(P2842:Y2842)-LARGE(P2842:Y2842,2)</f>
        <v>2367</v>
      </c>
      <c r="I2842" s="163">
        <f t="shared" ref="I2842:I2886" si="1525">H2842/C2842</f>
        <v>0.28964757709251099</v>
      </c>
      <c r="J2842" s="2"/>
      <c r="K2842" s="2">
        <f t="shared" ref="K2842:K2886" si="1526">IF($C2842=0,"-",P2842/$C2842)</f>
        <v>0</v>
      </c>
      <c r="L2842" s="2">
        <f t="shared" ref="L2842:L2886" si="1527">IF($C2842=0,"-",Q2842/$C2842)</f>
        <v>3.7567302985805191E-2</v>
      </c>
      <c r="M2842" s="2">
        <f t="shared" ref="M2842:M2886" si="1528">IF($C2842=0,"-",R2842/$C2842)</f>
        <v>0.51798825256975034</v>
      </c>
      <c r="N2842" s="2">
        <f t="shared" ref="N2842:N2886" si="1529">IF($C2842=0,"-",S2842/$C2842)</f>
        <v>0.2161037689672051</v>
      </c>
      <c r="O2842" s="2">
        <f t="shared" ref="O2842:O2886" si="1530">IF(C2842=0,"-",(1-K2842-L2842-M2842-N2842))</f>
        <v>0.22834067547723932</v>
      </c>
      <c r="P2842" s="1"/>
      <c r="Q2842" s="1">
        <v>307</v>
      </c>
      <c r="R2842" s="1">
        <v>4233</v>
      </c>
      <c r="S2842" s="1">
        <v>1766</v>
      </c>
      <c r="T2842" s="1">
        <v>1866</v>
      </c>
      <c r="U2842" s="1"/>
      <c r="V2842" s="1"/>
      <c r="W2842" s="1"/>
      <c r="X2842" s="1"/>
      <c r="Y2842" s="1"/>
      <c r="Z2842" s="1"/>
      <c r="AA2842" s="1"/>
      <c r="AB2842" s="1"/>
      <c r="AC2842" s="1">
        <v>0</v>
      </c>
      <c r="AD2842" s="1"/>
      <c r="AE2842" s="1"/>
      <c r="AF2842" s="1"/>
      <c r="AG2842" s="1"/>
      <c r="AH2842" s="1"/>
      <c r="AI2842" s="7">
        <f t="shared" ref="AI2842:AI2886" si="1531">IF(T2842&gt;0,RANK(T2842,(P2842:Z2842)),0)</f>
        <v>2</v>
      </c>
      <c r="AJ2842" s="7">
        <f t="shared" ref="AJ2842:AJ2886" si="1532">IF(U2842&gt;0,RANK(U2842,(P2842:Z2842)),0)</f>
        <v>0</v>
      </c>
      <c r="AK2842" s="7">
        <f t="shared" ref="AK2842:AK2886" si="1533">IF(V2842&gt;0,RANK(V2842,(P2842:Z2842)),0)</f>
        <v>0</v>
      </c>
      <c r="AL2842" s="7">
        <f t="shared" ref="AL2842:AL2886" si="1534">IF(W2842&gt;0,RANK(W2842,(P2842:Z2842)),0)</f>
        <v>0</v>
      </c>
      <c r="AM2842" s="2">
        <f t="shared" ref="AM2842:AM2886" si="1535">IF($C2842=0,"-",T2842/$C2842)</f>
        <v>0.22834067547723935</v>
      </c>
      <c r="AN2842" s="2">
        <f t="shared" ref="AN2842:AN2886" si="1536">IF($C2842=0,"-",U2842/$C2842)</f>
        <v>0</v>
      </c>
      <c r="AO2842" s="2">
        <f t="shared" ref="AO2842:AO2886" si="1537">IF($C2842=0,"-",V2842/$C2842)</f>
        <v>0</v>
      </c>
      <c r="AP2842" s="2">
        <f t="shared" ref="AP2842:AP2886" si="1538">IF($C2842=0,"-",W2842/$C2842)</f>
        <v>0</v>
      </c>
      <c r="AQ2842" s="2"/>
      <c r="AR2842" s="133" t="str">
        <f t="shared" ref="AR2842:AR2886" si="1539">A2842</f>
        <v>Ada</v>
      </c>
      <c r="AS2842" s="133" t="s">
        <v>1306</v>
      </c>
      <c r="AV2842" s="91">
        <v>16</v>
      </c>
      <c r="AW2842" s="93">
        <v>1</v>
      </c>
      <c r="AX2842" s="99">
        <f t="shared" ref="AX2842:AX2885" si="1540">AV2842*1000+AW2842</f>
        <v>16001</v>
      </c>
      <c r="AZ2842" s="7" t="s">
        <v>3053</v>
      </c>
      <c r="BA2842" s="133" t="s">
        <v>3094</v>
      </c>
      <c r="BN2842" s="1"/>
    </row>
    <row r="2843" spans="1:66" s="133" customFormat="1" hidden="1" outlineLevel="1">
      <c r="A2843" s="133" t="s">
        <v>645</v>
      </c>
      <c r="B2843" s="133" t="s">
        <v>1306</v>
      </c>
      <c r="C2843" s="1">
        <f t="shared" si="1523"/>
        <v>217</v>
      </c>
      <c r="D2843" s="7">
        <f>IF(P2843&gt;0,RANK(P2843,(P2843:R2843,S2843:AG2843)),0)</f>
        <v>0</v>
      </c>
      <c r="E2843" s="7">
        <f>IF(Q2843&gt;0,RANK(Q2843,(P2843:R2843,S2843:AG2843)),0)</f>
        <v>0</v>
      </c>
      <c r="F2843" s="7">
        <f>IF(R2843&gt;0,RANK(R2843,(P2843:R2843,S2843:AG2843)),0)</f>
        <v>1</v>
      </c>
      <c r="G2843" s="7">
        <f>IF(S2843&gt;0,RANK(S2843,(P2843:R2843,S2843:AG2843)),0)</f>
        <v>2</v>
      </c>
      <c r="H2843" s="48">
        <f t="shared" si="1524"/>
        <v>47</v>
      </c>
      <c r="I2843" s="163">
        <f t="shared" si="1525"/>
        <v>0.21658986175115208</v>
      </c>
      <c r="J2843" s="2"/>
      <c r="K2843" s="2">
        <f t="shared" si="1526"/>
        <v>0</v>
      </c>
      <c r="L2843" s="2">
        <f t="shared" si="1527"/>
        <v>0</v>
      </c>
      <c r="M2843" s="2">
        <f t="shared" si="1528"/>
        <v>0.60829493087557607</v>
      </c>
      <c r="N2843" s="2">
        <f t="shared" si="1529"/>
        <v>0.39170506912442399</v>
      </c>
      <c r="O2843" s="2">
        <f t="shared" si="1530"/>
        <v>-5.5511151231257827E-17</v>
      </c>
      <c r="P2843" s="1"/>
      <c r="Q2843" s="1">
        <v>0</v>
      </c>
      <c r="R2843" s="1">
        <v>132</v>
      </c>
      <c r="S2843" s="1">
        <v>85</v>
      </c>
      <c r="T2843" s="1">
        <v>0</v>
      </c>
      <c r="U2843" s="1"/>
      <c r="V2843" s="1"/>
      <c r="W2843" s="1"/>
      <c r="X2843" s="1"/>
      <c r="Y2843" s="1"/>
      <c r="Z2843" s="1"/>
      <c r="AA2843" s="1"/>
      <c r="AB2843" s="1"/>
      <c r="AC2843" s="1">
        <v>0</v>
      </c>
      <c r="AD2843" s="1"/>
      <c r="AE2843" s="1"/>
      <c r="AF2843" s="1"/>
      <c r="AG2843" s="1"/>
      <c r="AH2843" s="1"/>
      <c r="AI2843" s="7">
        <f t="shared" si="1531"/>
        <v>0</v>
      </c>
      <c r="AJ2843" s="7">
        <f t="shared" si="1532"/>
        <v>0</v>
      </c>
      <c r="AK2843" s="7">
        <f t="shared" si="1533"/>
        <v>0</v>
      </c>
      <c r="AL2843" s="7">
        <f t="shared" si="1534"/>
        <v>0</v>
      </c>
      <c r="AM2843" s="2">
        <f t="shared" si="1535"/>
        <v>0</v>
      </c>
      <c r="AN2843" s="2">
        <f t="shared" si="1536"/>
        <v>0</v>
      </c>
      <c r="AO2843" s="2">
        <f t="shared" si="1537"/>
        <v>0</v>
      </c>
      <c r="AP2843" s="2">
        <f t="shared" si="1538"/>
        <v>0</v>
      </c>
      <c r="AQ2843" s="2"/>
      <c r="AR2843" s="133" t="str">
        <f t="shared" si="1539"/>
        <v>Adams</v>
      </c>
      <c r="AS2843" s="133" t="s">
        <v>1306</v>
      </c>
      <c r="AV2843" s="91">
        <v>16</v>
      </c>
      <c r="AW2843" s="93">
        <v>3</v>
      </c>
      <c r="AX2843" s="99">
        <f t="shared" si="1540"/>
        <v>16003</v>
      </c>
      <c r="AZ2843" s="7" t="s">
        <v>3053</v>
      </c>
      <c r="BA2843" s="133" t="s">
        <v>3094</v>
      </c>
      <c r="BN2843" s="1"/>
    </row>
    <row r="2844" spans="1:66" s="133" customFormat="1" hidden="1" outlineLevel="1">
      <c r="A2844" s="133" t="s">
        <v>3334</v>
      </c>
      <c r="B2844" s="133" t="s">
        <v>1306</v>
      </c>
      <c r="C2844" s="1">
        <f t="shared" si="1523"/>
        <v>2039</v>
      </c>
      <c r="D2844" s="7">
        <f>IF(P2844&gt;0,RANK(P2844,(P2844:R2844,S2844:AG2844)),0)</f>
        <v>0</v>
      </c>
      <c r="E2844" s="7">
        <f>IF(Q2844&gt;0,RANK(Q2844,(P2844:R2844,S2844:AG2844)),0)</f>
        <v>4</v>
      </c>
      <c r="F2844" s="7">
        <f>IF(R2844&gt;0,RANK(R2844,(P2844:R2844,S2844:AG2844)),0)</f>
        <v>1</v>
      </c>
      <c r="G2844" s="7">
        <f>IF(S2844&gt;0,RANK(S2844,(P2844:R2844,S2844:AG2844)),0)</f>
        <v>2</v>
      </c>
      <c r="H2844" s="48">
        <f t="shared" si="1524"/>
        <v>1360</v>
      </c>
      <c r="I2844" s="163">
        <f t="shared" si="1525"/>
        <v>0.66699362432564979</v>
      </c>
      <c r="J2844" s="2"/>
      <c r="K2844" s="2">
        <f t="shared" si="1526"/>
        <v>0</v>
      </c>
      <c r="L2844" s="2">
        <f t="shared" si="1527"/>
        <v>1.1770475723393821E-2</v>
      </c>
      <c r="M2844" s="2">
        <f t="shared" si="1528"/>
        <v>0.79156449239823445</v>
      </c>
      <c r="N2844" s="2">
        <f t="shared" si="1529"/>
        <v>0.12457086807258461</v>
      </c>
      <c r="O2844" s="2">
        <f t="shared" si="1530"/>
        <v>7.2094163805787093E-2</v>
      </c>
      <c r="P2844" s="1"/>
      <c r="Q2844" s="1">
        <v>24</v>
      </c>
      <c r="R2844" s="1">
        <v>1614</v>
      </c>
      <c r="S2844" s="1">
        <v>254</v>
      </c>
      <c r="T2844" s="1">
        <v>146</v>
      </c>
      <c r="U2844" s="1"/>
      <c r="V2844" s="1"/>
      <c r="W2844" s="1"/>
      <c r="X2844" s="1"/>
      <c r="Y2844" s="1"/>
      <c r="Z2844" s="1"/>
      <c r="AA2844" s="1"/>
      <c r="AB2844" s="1"/>
      <c r="AC2844" s="1">
        <v>1</v>
      </c>
      <c r="AD2844" s="1"/>
      <c r="AE2844" s="1"/>
      <c r="AF2844" s="1"/>
      <c r="AG2844" s="1"/>
      <c r="AH2844" s="1"/>
      <c r="AI2844" s="7">
        <f t="shared" si="1531"/>
        <v>3</v>
      </c>
      <c r="AJ2844" s="7">
        <f t="shared" si="1532"/>
        <v>0</v>
      </c>
      <c r="AK2844" s="7">
        <f t="shared" si="1533"/>
        <v>0</v>
      </c>
      <c r="AL2844" s="7">
        <f t="shared" si="1534"/>
        <v>0</v>
      </c>
      <c r="AM2844" s="2">
        <f t="shared" si="1535"/>
        <v>7.1603727317312404E-2</v>
      </c>
      <c r="AN2844" s="2">
        <f t="shared" si="1536"/>
        <v>0</v>
      </c>
      <c r="AO2844" s="2">
        <f t="shared" si="1537"/>
        <v>0</v>
      </c>
      <c r="AP2844" s="2">
        <f t="shared" si="1538"/>
        <v>0</v>
      </c>
      <c r="AQ2844" s="2"/>
      <c r="AR2844" s="133" t="str">
        <f t="shared" si="1539"/>
        <v>Bannock</v>
      </c>
      <c r="AS2844" s="133" t="s">
        <v>1306</v>
      </c>
      <c r="AV2844" s="91">
        <v>16</v>
      </c>
      <c r="AW2844" s="93">
        <v>5</v>
      </c>
      <c r="AX2844" s="99">
        <f t="shared" si="1540"/>
        <v>16005</v>
      </c>
      <c r="AZ2844" s="7" t="s">
        <v>3053</v>
      </c>
      <c r="BA2844" s="133" t="s">
        <v>3094</v>
      </c>
      <c r="BN2844" s="1"/>
    </row>
    <row r="2845" spans="1:66" s="133" customFormat="1" hidden="1" outlineLevel="1">
      <c r="A2845" s="133" t="s">
        <v>480</v>
      </c>
      <c r="B2845" s="133" t="s">
        <v>1306</v>
      </c>
      <c r="C2845" s="1">
        <f t="shared" si="1523"/>
        <v>344</v>
      </c>
      <c r="D2845" s="7">
        <f>IF(P2845&gt;0,RANK(P2845,(P2845:R2845,S2845:AG2845)),0)</f>
        <v>0</v>
      </c>
      <c r="E2845" s="7">
        <f>IF(Q2845&gt;0,RANK(Q2845,(P2845:R2845,S2845:AG2845)),0)</f>
        <v>4</v>
      </c>
      <c r="F2845" s="7">
        <f>IF(R2845&gt;0,RANK(R2845,(P2845:R2845,S2845:AG2845)),0)</f>
        <v>1</v>
      </c>
      <c r="G2845" s="7">
        <f>IF(S2845&gt;0,RANK(S2845,(P2845:R2845,S2845:AG2845)),0)</f>
        <v>3</v>
      </c>
      <c r="H2845" s="48">
        <f t="shared" si="1524"/>
        <v>289</v>
      </c>
      <c r="I2845" s="163">
        <f t="shared" si="1525"/>
        <v>0.84011627906976749</v>
      </c>
      <c r="J2845" s="2"/>
      <c r="K2845" s="2">
        <f t="shared" si="1526"/>
        <v>0</v>
      </c>
      <c r="L2845" s="2">
        <f t="shared" si="1527"/>
        <v>5.8139534883720929E-3</v>
      </c>
      <c r="M2845" s="2">
        <f t="shared" si="1528"/>
        <v>0.89534883720930236</v>
      </c>
      <c r="N2845" s="2">
        <f t="shared" si="1529"/>
        <v>4.3604651162790699E-2</v>
      </c>
      <c r="O2845" s="2">
        <f t="shared" si="1530"/>
        <v>5.5232558139534836E-2</v>
      </c>
      <c r="P2845" s="1"/>
      <c r="Q2845" s="1">
        <v>2</v>
      </c>
      <c r="R2845" s="1">
        <v>308</v>
      </c>
      <c r="S2845" s="1">
        <v>15</v>
      </c>
      <c r="T2845" s="1">
        <v>19</v>
      </c>
      <c r="U2845" s="1"/>
      <c r="V2845" s="1"/>
      <c r="W2845" s="1"/>
      <c r="X2845" s="1"/>
      <c r="Y2845" s="1"/>
      <c r="Z2845" s="1"/>
      <c r="AA2845" s="1"/>
      <c r="AB2845" s="1"/>
      <c r="AC2845" s="1">
        <v>0</v>
      </c>
      <c r="AD2845" s="1"/>
      <c r="AE2845" s="1"/>
      <c r="AF2845" s="1"/>
      <c r="AG2845" s="1"/>
      <c r="AH2845" s="1"/>
      <c r="AI2845" s="7">
        <f t="shared" si="1531"/>
        <v>2</v>
      </c>
      <c r="AJ2845" s="7">
        <f t="shared" si="1532"/>
        <v>0</v>
      </c>
      <c r="AK2845" s="7">
        <f t="shared" si="1533"/>
        <v>0</v>
      </c>
      <c r="AL2845" s="7">
        <f t="shared" si="1534"/>
        <v>0</v>
      </c>
      <c r="AM2845" s="2">
        <f t="shared" si="1535"/>
        <v>5.5232558139534885E-2</v>
      </c>
      <c r="AN2845" s="2">
        <f t="shared" si="1536"/>
        <v>0</v>
      </c>
      <c r="AO2845" s="2">
        <f t="shared" si="1537"/>
        <v>0</v>
      </c>
      <c r="AP2845" s="2">
        <f t="shared" si="1538"/>
        <v>0</v>
      </c>
      <c r="AQ2845" s="2"/>
      <c r="AR2845" s="133" t="str">
        <f t="shared" si="1539"/>
        <v>Bear Lake</v>
      </c>
      <c r="AS2845" s="133" t="s">
        <v>1306</v>
      </c>
      <c r="AV2845" s="91">
        <v>16</v>
      </c>
      <c r="AW2845" s="93">
        <v>7</v>
      </c>
      <c r="AX2845" s="99">
        <f t="shared" si="1540"/>
        <v>16007</v>
      </c>
      <c r="AZ2845" s="7" t="s">
        <v>3053</v>
      </c>
      <c r="BA2845" s="133" t="s">
        <v>3094</v>
      </c>
      <c r="BN2845" s="1"/>
    </row>
    <row r="2846" spans="1:66" s="133" customFormat="1" hidden="1" outlineLevel="1">
      <c r="A2846" s="133" t="s">
        <v>481</v>
      </c>
      <c r="B2846" s="133" t="s">
        <v>1306</v>
      </c>
      <c r="C2846" s="1">
        <f t="shared" si="1523"/>
        <v>285</v>
      </c>
      <c r="D2846" s="7">
        <f>IF(P2846&gt;0,RANK(P2846,(P2846:R2846,S2846:AG2846)),0)</f>
        <v>0</v>
      </c>
      <c r="E2846" s="7">
        <f>IF(Q2846&gt;0,RANK(Q2846,(P2846:R2846,S2846:AG2846)),0)</f>
        <v>4</v>
      </c>
      <c r="F2846" s="7">
        <f>IF(R2846&gt;0,RANK(R2846,(P2846:R2846,S2846:AG2846)),0)</f>
        <v>3</v>
      </c>
      <c r="G2846" s="7">
        <f>IF(S2846&gt;0,RANK(S2846,(P2846:R2846,S2846:AG2846)),0)</f>
        <v>2</v>
      </c>
      <c r="H2846" s="48">
        <f t="shared" si="1524"/>
        <v>55</v>
      </c>
      <c r="I2846" s="163">
        <f t="shared" si="1525"/>
        <v>0.19298245614035087</v>
      </c>
      <c r="J2846" s="2"/>
      <c r="K2846" s="2">
        <f t="shared" si="1526"/>
        <v>0</v>
      </c>
      <c r="L2846" s="2">
        <f t="shared" si="1527"/>
        <v>8.4210526315789472E-2</v>
      </c>
      <c r="M2846" s="2">
        <f t="shared" si="1528"/>
        <v>9.1228070175438603E-2</v>
      </c>
      <c r="N2846" s="2">
        <f t="shared" si="1529"/>
        <v>0.31578947368421051</v>
      </c>
      <c r="O2846" s="2">
        <f t="shared" si="1530"/>
        <v>0.50877192982456132</v>
      </c>
      <c r="P2846" s="1"/>
      <c r="Q2846" s="1">
        <v>24</v>
      </c>
      <c r="R2846" s="1">
        <v>26</v>
      </c>
      <c r="S2846" s="1">
        <v>90</v>
      </c>
      <c r="T2846" s="1">
        <v>145</v>
      </c>
      <c r="U2846" s="1"/>
      <c r="V2846" s="1"/>
      <c r="W2846" s="1"/>
      <c r="X2846" s="1"/>
      <c r="Y2846" s="1"/>
      <c r="Z2846" s="1"/>
      <c r="AA2846" s="1"/>
      <c r="AB2846" s="1"/>
      <c r="AC2846" s="1">
        <v>0</v>
      </c>
      <c r="AD2846" s="1"/>
      <c r="AE2846" s="1"/>
      <c r="AF2846" s="1"/>
      <c r="AG2846" s="1"/>
      <c r="AH2846" s="1"/>
      <c r="AI2846" s="7">
        <f t="shared" si="1531"/>
        <v>1</v>
      </c>
      <c r="AJ2846" s="7">
        <f t="shared" si="1532"/>
        <v>0</v>
      </c>
      <c r="AK2846" s="7">
        <f t="shared" si="1533"/>
        <v>0</v>
      </c>
      <c r="AL2846" s="7">
        <f t="shared" si="1534"/>
        <v>0</v>
      </c>
      <c r="AM2846" s="2">
        <f t="shared" si="1535"/>
        <v>0.50877192982456143</v>
      </c>
      <c r="AN2846" s="2">
        <f t="shared" si="1536"/>
        <v>0</v>
      </c>
      <c r="AO2846" s="2">
        <f t="shared" si="1537"/>
        <v>0</v>
      </c>
      <c r="AP2846" s="2">
        <f t="shared" si="1538"/>
        <v>0</v>
      </c>
      <c r="AQ2846" s="2"/>
      <c r="AR2846" s="133" t="str">
        <f t="shared" si="1539"/>
        <v>Benewah</v>
      </c>
      <c r="AS2846" s="133" t="s">
        <v>1306</v>
      </c>
      <c r="AV2846" s="91">
        <v>16</v>
      </c>
      <c r="AW2846" s="93">
        <v>9</v>
      </c>
      <c r="AX2846" s="99">
        <f t="shared" si="1540"/>
        <v>16009</v>
      </c>
      <c r="AZ2846" s="7" t="s">
        <v>3053</v>
      </c>
      <c r="BA2846" s="133" t="s">
        <v>3094</v>
      </c>
      <c r="BN2846" s="1"/>
    </row>
    <row r="2847" spans="1:66" s="133" customFormat="1" hidden="1" outlineLevel="1">
      <c r="A2847" s="133" t="s">
        <v>430</v>
      </c>
      <c r="B2847" s="133" t="s">
        <v>1306</v>
      </c>
      <c r="C2847" s="1">
        <f t="shared" si="1523"/>
        <v>2566</v>
      </c>
      <c r="D2847" s="7">
        <f>IF(P2847&gt;0,RANK(P2847,(P2847:R2847,S2847:AG2847)),0)</f>
        <v>0</v>
      </c>
      <c r="E2847" s="7">
        <f>IF(Q2847&gt;0,RANK(Q2847,(P2847:R2847,S2847:AG2847)),0)</f>
        <v>4</v>
      </c>
      <c r="F2847" s="7">
        <f>IF(R2847&gt;0,RANK(R2847,(P2847:R2847,S2847:AG2847)),0)</f>
        <v>1</v>
      </c>
      <c r="G2847" s="7">
        <f>IF(S2847&gt;0,RANK(S2847,(P2847:R2847,S2847:AG2847)),0)</f>
        <v>2</v>
      </c>
      <c r="H2847" s="48">
        <f t="shared" si="1524"/>
        <v>1957</v>
      </c>
      <c r="I2847" s="163">
        <f t="shared" si="1525"/>
        <v>0.76266562743569755</v>
      </c>
      <c r="J2847" s="2"/>
      <c r="K2847" s="2">
        <f t="shared" si="1526"/>
        <v>0</v>
      </c>
      <c r="L2847" s="2">
        <f t="shared" si="1527"/>
        <v>1.0522213561964146E-2</v>
      </c>
      <c r="M2847" s="2">
        <f t="shared" si="1528"/>
        <v>0.84645362431800464</v>
      </c>
      <c r="N2847" s="2">
        <f t="shared" si="1529"/>
        <v>8.3787996882307092E-2</v>
      </c>
      <c r="O2847" s="2">
        <f t="shared" si="1530"/>
        <v>5.9236165237724125E-2</v>
      </c>
      <c r="P2847" s="1"/>
      <c r="Q2847" s="1">
        <v>27</v>
      </c>
      <c r="R2847" s="1">
        <v>2172</v>
      </c>
      <c r="S2847" s="1">
        <v>215</v>
      </c>
      <c r="T2847" s="1">
        <v>150</v>
      </c>
      <c r="U2847" s="1"/>
      <c r="V2847" s="1"/>
      <c r="W2847" s="1"/>
      <c r="X2847" s="1"/>
      <c r="Y2847" s="1"/>
      <c r="Z2847" s="1"/>
      <c r="AA2847" s="1"/>
      <c r="AB2847" s="1"/>
      <c r="AC2847" s="1">
        <v>2</v>
      </c>
      <c r="AD2847" s="1"/>
      <c r="AE2847" s="1"/>
      <c r="AF2847" s="1"/>
      <c r="AG2847" s="1"/>
      <c r="AH2847" s="1"/>
      <c r="AI2847" s="7">
        <f t="shared" si="1531"/>
        <v>3</v>
      </c>
      <c r="AJ2847" s="7">
        <f t="shared" si="1532"/>
        <v>0</v>
      </c>
      <c r="AK2847" s="7">
        <f t="shared" si="1533"/>
        <v>0</v>
      </c>
      <c r="AL2847" s="7">
        <f t="shared" si="1534"/>
        <v>0</v>
      </c>
      <c r="AM2847" s="2">
        <f t="shared" si="1535"/>
        <v>5.8456742010911923E-2</v>
      </c>
      <c r="AN2847" s="2">
        <f t="shared" si="1536"/>
        <v>0</v>
      </c>
      <c r="AO2847" s="2">
        <f t="shared" si="1537"/>
        <v>0</v>
      </c>
      <c r="AP2847" s="2">
        <f t="shared" si="1538"/>
        <v>0</v>
      </c>
      <c r="AQ2847" s="2"/>
      <c r="AR2847" s="133" t="str">
        <f t="shared" si="1539"/>
        <v>Bingham</v>
      </c>
      <c r="AS2847" s="133" t="s">
        <v>1306</v>
      </c>
      <c r="AV2847" s="91">
        <v>16</v>
      </c>
      <c r="AW2847" s="93">
        <v>11</v>
      </c>
      <c r="AX2847" s="99">
        <f t="shared" si="1540"/>
        <v>16011</v>
      </c>
      <c r="AZ2847" s="7" t="s">
        <v>3053</v>
      </c>
      <c r="BA2847" s="133" t="s">
        <v>3094</v>
      </c>
      <c r="BN2847" s="1"/>
    </row>
    <row r="2848" spans="1:66" s="133" customFormat="1" hidden="1" outlineLevel="1">
      <c r="A2848" s="133" t="s">
        <v>557</v>
      </c>
      <c r="B2848" s="133" t="s">
        <v>1306</v>
      </c>
      <c r="C2848" s="1">
        <f t="shared" si="1523"/>
        <v>380</v>
      </c>
      <c r="D2848" s="7">
        <f>IF(P2848&gt;0,RANK(P2848,(P2848:R2848,S2848:AG2848)),0)</f>
        <v>0</v>
      </c>
      <c r="E2848" s="7">
        <f>IF(Q2848&gt;0,RANK(Q2848,(P2848:R2848,S2848:AG2848)),0)</f>
        <v>3</v>
      </c>
      <c r="F2848" s="7">
        <f>IF(R2848&gt;0,RANK(R2848,(P2848:R2848,S2848:AG2848)),0)</f>
        <v>1</v>
      </c>
      <c r="G2848" s="7">
        <f>IF(S2848&gt;0,RANK(S2848,(P2848:R2848,S2848:AG2848)),0)</f>
        <v>2</v>
      </c>
      <c r="H2848" s="48">
        <f t="shared" si="1524"/>
        <v>151</v>
      </c>
      <c r="I2848" s="163">
        <f t="shared" si="1525"/>
        <v>0.39736842105263159</v>
      </c>
      <c r="J2848" s="2"/>
      <c r="K2848" s="2">
        <f t="shared" si="1526"/>
        <v>0</v>
      </c>
      <c r="L2848" s="2">
        <f t="shared" si="1527"/>
        <v>0.12368421052631579</v>
      </c>
      <c r="M2848" s="2">
        <f t="shared" si="1528"/>
        <v>0.60526315789473684</v>
      </c>
      <c r="N2848" s="2">
        <f t="shared" si="1529"/>
        <v>0.20789473684210527</v>
      </c>
      <c r="O2848" s="2">
        <f t="shared" si="1530"/>
        <v>6.3157894736842052E-2</v>
      </c>
      <c r="P2848" s="1"/>
      <c r="Q2848" s="1">
        <v>47</v>
      </c>
      <c r="R2848" s="1">
        <v>230</v>
      </c>
      <c r="S2848" s="1">
        <v>79</v>
      </c>
      <c r="T2848" s="1">
        <v>23</v>
      </c>
      <c r="U2848" s="1"/>
      <c r="V2848" s="1"/>
      <c r="W2848" s="1"/>
      <c r="X2848" s="1"/>
      <c r="Y2848" s="1"/>
      <c r="Z2848" s="1"/>
      <c r="AA2848" s="1"/>
      <c r="AB2848" s="1"/>
      <c r="AC2848" s="1">
        <v>1</v>
      </c>
      <c r="AD2848" s="1"/>
      <c r="AE2848" s="1"/>
      <c r="AF2848" s="1"/>
      <c r="AG2848" s="1"/>
      <c r="AH2848" s="1"/>
      <c r="AI2848" s="7">
        <f t="shared" si="1531"/>
        <v>4</v>
      </c>
      <c r="AJ2848" s="7">
        <f t="shared" si="1532"/>
        <v>0</v>
      </c>
      <c r="AK2848" s="7">
        <f t="shared" si="1533"/>
        <v>0</v>
      </c>
      <c r="AL2848" s="7">
        <f t="shared" si="1534"/>
        <v>0</v>
      </c>
      <c r="AM2848" s="2">
        <f t="shared" si="1535"/>
        <v>6.0526315789473685E-2</v>
      </c>
      <c r="AN2848" s="2">
        <f t="shared" si="1536"/>
        <v>0</v>
      </c>
      <c r="AO2848" s="2">
        <f t="shared" si="1537"/>
        <v>0</v>
      </c>
      <c r="AP2848" s="2">
        <f t="shared" si="1538"/>
        <v>0</v>
      </c>
      <c r="AQ2848" s="2"/>
      <c r="AR2848" s="133" t="str">
        <f t="shared" si="1539"/>
        <v>Blaine</v>
      </c>
      <c r="AS2848" s="133" t="s">
        <v>1306</v>
      </c>
      <c r="AV2848" s="91">
        <v>16</v>
      </c>
      <c r="AW2848" s="93">
        <v>13</v>
      </c>
      <c r="AX2848" s="99">
        <f t="shared" si="1540"/>
        <v>16013</v>
      </c>
      <c r="AZ2848" s="7" t="s">
        <v>3053</v>
      </c>
      <c r="BA2848" s="133" t="s">
        <v>3094</v>
      </c>
      <c r="BN2848" s="1"/>
    </row>
    <row r="2849" spans="1:66" s="133" customFormat="1" hidden="1" outlineLevel="1">
      <c r="A2849" s="133" t="s">
        <v>2505</v>
      </c>
      <c r="B2849" s="133" t="s">
        <v>1306</v>
      </c>
      <c r="C2849" s="1">
        <f t="shared" si="1523"/>
        <v>291</v>
      </c>
      <c r="D2849" s="7">
        <f>IF(P2849&gt;0,RANK(P2849,(P2849:R2849,S2849:AG2849)),0)</f>
        <v>0</v>
      </c>
      <c r="E2849" s="7">
        <f>IF(Q2849&gt;0,RANK(Q2849,(P2849:R2849,S2849:AG2849)),0)</f>
        <v>0</v>
      </c>
      <c r="F2849" s="7">
        <f>IF(R2849&gt;0,RANK(R2849,(P2849:R2849,S2849:AG2849)),0)</f>
        <v>1</v>
      </c>
      <c r="G2849" s="7">
        <f>IF(S2849&gt;0,RANK(S2849,(P2849:R2849,S2849:AG2849)),0)</f>
        <v>2</v>
      </c>
      <c r="H2849" s="48">
        <f t="shared" si="1524"/>
        <v>35</v>
      </c>
      <c r="I2849" s="163">
        <f t="shared" si="1525"/>
        <v>0.12027491408934708</v>
      </c>
      <c r="J2849" s="2"/>
      <c r="K2849" s="2">
        <f t="shared" si="1526"/>
        <v>0</v>
      </c>
      <c r="L2849" s="2">
        <f t="shared" si="1527"/>
        <v>0</v>
      </c>
      <c r="M2849" s="2">
        <f t="shared" si="1528"/>
        <v>0.56013745704467355</v>
      </c>
      <c r="N2849" s="2">
        <f t="shared" si="1529"/>
        <v>0.43986254295532645</v>
      </c>
      <c r="O2849" s="2">
        <f t="shared" si="1530"/>
        <v>0</v>
      </c>
      <c r="P2849" s="1"/>
      <c r="Q2849" s="1">
        <v>0</v>
      </c>
      <c r="R2849" s="1">
        <v>163</v>
      </c>
      <c r="S2849" s="1">
        <v>128</v>
      </c>
      <c r="T2849" s="1">
        <v>0</v>
      </c>
      <c r="U2849" s="1"/>
      <c r="V2849" s="1"/>
      <c r="W2849" s="1"/>
      <c r="X2849" s="1"/>
      <c r="Y2849" s="1"/>
      <c r="Z2849" s="1"/>
      <c r="AA2849" s="1"/>
      <c r="AB2849" s="1"/>
      <c r="AC2849" s="1">
        <v>0</v>
      </c>
      <c r="AD2849" s="1"/>
      <c r="AE2849" s="1"/>
      <c r="AF2849" s="1"/>
      <c r="AG2849" s="1"/>
      <c r="AH2849" s="1"/>
      <c r="AI2849" s="7">
        <f t="shared" si="1531"/>
        <v>0</v>
      </c>
      <c r="AJ2849" s="7">
        <f t="shared" si="1532"/>
        <v>0</v>
      </c>
      <c r="AK2849" s="7">
        <f t="shared" si="1533"/>
        <v>0</v>
      </c>
      <c r="AL2849" s="7">
        <f t="shared" si="1534"/>
        <v>0</v>
      </c>
      <c r="AM2849" s="2">
        <f t="shared" si="1535"/>
        <v>0</v>
      </c>
      <c r="AN2849" s="2">
        <f t="shared" si="1536"/>
        <v>0</v>
      </c>
      <c r="AO2849" s="2">
        <f t="shared" si="1537"/>
        <v>0</v>
      </c>
      <c r="AP2849" s="2">
        <f t="shared" si="1538"/>
        <v>0</v>
      </c>
      <c r="AQ2849" s="2"/>
      <c r="AR2849" s="133" t="str">
        <f t="shared" si="1539"/>
        <v>Boise</v>
      </c>
      <c r="AS2849" s="133" t="s">
        <v>1306</v>
      </c>
      <c r="AV2849" s="91">
        <v>16</v>
      </c>
      <c r="AW2849" s="93">
        <v>15</v>
      </c>
      <c r="AX2849" s="99">
        <f t="shared" si="1540"/>
        <v>16015</v>
      </c>
      <c r="AZ2849" s="7" t="s">
        <v>3053</v>
      </c>
      <c r="BA2849" s="133" t="s">
        <v>3094</v>
      </c>
      <c r="BN2849" s="1"/>
    </row>
    <row r="2850" spans="1:66" s="133" customFormat="1" hidden="1" outlineLevel="1">
      <c r="A2850" s="133" t="s">
        <v>399</v>
      </c>
      <c r="B2850" s="133" t="s">
        <v>1306</v>
      </c>
      <c r="C2850" s="1">
        <f t="shared" si="1523"/>
        <v>1042</v>
      </c>
      <c r="D2850" s="7">
        <f>IF(P2850&gt;0,RANK(P2850,(P2850:R2850,S2850:AG2850)),0)</f>
        <v>0</v>
      </c>
      <c r="E2850" s="7">
        <f>IF(Q2850&gt;0,RANK(Q2850,(P2850:R2850,S2850:AG2850)),0)</f>
        <v>0</v>
      </c>
      <c r="F2850" s="7">
        <f>IF(R2850&gt;0,RANK(R2850,(P2850:R2850,S2850:AG2850)),0)</f>
        <v>0</v>
      </c>
      <c r="G2850" s="7">
        <f>IF(S2850&gt;0,RANK(S2850,(P2850:R2850,S2850:AG2850)),0)</f>
        <v>1</v>
      </c>
      <c r="H2850" s="48">
        <f t="shared" si="1524"/>
        <v>68</v>
      </c>
      <c r="I2850" s="163">
        <f t="shared" si="1525"/>
        <v>6.5259117082533583E-2</v>
      </c>
      <c r="J2850" s="2"/>
      <c r="K2850" s="2">
        <f t="shared" si="1526"/>
        <v>0</v>
      </c>
      <c r="L2850" s="2">
        <f t="shared" si="1527"/>
        <v>0</v>
      </c>
      <c r="M2850" s="2">
        <f t="shared" si="1528"/>
        <v>0</v>
      </c>
      <c r="N2850" s="2">
        <f t="shared" si="1529"/>
        <v>0.53262955854126681</v>
      </c>
      <c r="O2850" s="2">
        <f t="shared" si="1530"/>
        <v>0.46737044145873319</v>
      </c>
      <c r="P2850" s="1"/>
      <c r="Q2850" s="1">
        <v>0</v>
      </c>
      <c r="R2850" s="1">
        <v>0</v>
      </c>
      <c r="S2850" s="1">
        <v>555</v>
      </c>
      <c r="T2850" s="1">
        <v>487</v>
      </c>
      <c r="U2850" s="1"/>
      <c r="V2850" s="1"/>
      <c r="W2850" s="1"/>
      <c r="X2850" s="1"/>
      <c r="Y2850" s="1"/>
      <c r="Z2850" s="1"/>
      <c r="AA2850" s="1"/>
      <c r="AB2850" s="1"/>
      <c r="AC2850" s="1">
        <v>0</v>
      </c>
      <c r="AD2850" s="1"/>
      <c r="AE2850" s="1"/>
      <c r="AF2850" s="1"/>
      <c r="AG2850" s="1"/>
      <c r="AH2850" s="1"/>
      <c r="AI2850" s="7">
        <f t="shared" si="1531"/>
        <v>2</v>
      </c>
      <c r="AJ2850" s="7">
        <f t="shared" si="1532"/>
        <v>0</v>
      </c>
      <c r="AK2850" s="7">
        <f t="shared" si="1533"/>
        <v>0</v>
      </c>
      <c r="AL2850" s="7">
        <f t="shared" si="1534"/>
        <v>0</v>
      </c>
      <c r="AM2850" s="2">
        <f t="shared" si="1535"/>
        <v>0.46737044145873319</v>
      </c>
      <c r="AN2850" s="2">
        <f t="shared" si="1536"/>
        <v>0</v>
      </c>
      <c r="AO2850" s="2">
        <f t="shared" si="1537"/>
        <v>0</v>
      </c>
      <c r="AP2850" s="2">
        <f t="shared" si="1538"/>
        <v>0</v>
      </c>
      <c r="AQ2850" s="2"/>
      <c r="AR2850" s="133" t="str">
        <f t="shared" si="1539"/>
        <v>Bonner</v>
      </c>
      <c r="AS2850" s="133" t="s">
        <v>1306</v>
      </c>
      <c r="AV2850" s="91">
        <v>16</v>
      </c>
      <c r="AW2850" s="93">
        <v>17</v>
      </c>
      <c r="AX2850" s="99">
        <f t="shared" si="1540"/>
        <v>16017</v>
      </c>
      <c r="AZ2850" s="7" t="s">
        <v>3053</v>
      </c>
      <c r="BA2850" s="133" t="s">
        <v>3094</v>
      </c>
      <c r="BN2850" s="1"/>
    </row>
    <row r="2851" spans="1:66" s="133" customFormat="1" hidden="1" outlineLevel="1">
      <c r="A2851" s="133" t="s">
        <v>655</v>
      </c>
      <c r="B2851" s="133" t="s">
        <v>1306</v>
      </c>
      <c r="C2851" s="1">
        <f t="shared" si="1523"/>
        <v>3828</v>
      </c>
      <c r="D2851" s="7">
        <f>IF(P2851&gt;0,RANK(P2851,(P2851:R2851,S2851:AG2851)),0)</f>
        <v>0</v>
      </c>
      <c r="E2851" s="7">
        <f>IF(Q2851&gt;0,RANK(Q2851,(P2851:R2851,S2851:AG2851)),0)</f>
        <v>4</v>
      </c>
      <c r="F2851" s="7">
        <f>IF(R2851&gt;0,RANK(R2851,(P2851:R2851,S2851:AG2851)),0)</f>
        <v>1</v>
      </c>
      <c r="G2851" s="7">
        <f>IF(S2851&gt;0,RANK(S2851,(P2851:R2851,S2851:AG2851)),0)</f>
        <v>2</v>
      </c>
      <c r="H2851" s="48">
        <f t="shared" si="1524"/>
        <v>2563</v>
      </c>
      <c r="I2851" s="163">
        <f t="shared" si="1525"/>
        <v>0.66954022988505746</v>
      </c>
      <c r="J2851" s="2"/>
      <c r="K2851" s="2">
        <f t="shared" si="1526"/>
        <v>0</v>
      </c>
      <c r="L2851" s="2">
        <f t="shared" si="1527"/>
        <v>1.6980146290491119E-2</v>
      </c>
      <c r="M2851" s="2">
        <f t="shared" si="1528"/>
        <v>0.79519331243469171</v>
      </c>
      <c r="N2851" s="2">
        <f t="shared" si="1529"/>
        <v>0.12565308254963428</v>
      </c>
      <c r="O2851" s="2">
        <f t="shared" si="1530"/>
        <v>6.2173458725182845E-2</v>
      </c>
      <c r="P2851" s="1"/>
      <c r="Q2851" s="1">
        <v>65</v>
      </c>
      <c r="R2851" s="1">
        <v>3044</v>
      </c>
      <c r="S2851" s="1">
        <v>481</v>
      </c>
      <c r="T2851" s="1">
        <v>235</v>
      </c>
      <c r="U2851" s="1"/>
      <c r="V2851" s="1"/>
      <c r="W2851" s="1"/>
      <c r="X2851" s="1"/>
      <c r="Y2851" s="1"/>
      <c r="Z2851" s="1"/>
      <c r="AA2851" s="1"/>
      <c r="AB2851" s="1"/>
      <c r="AC2851" s="1">
        <v>3</v>
      </c>
      <c r="AD2851" s="1"/>
      <c r="AE2851" s="1"/>
      <c r="AF2851" s="1"/>
      <c r="AG2851" s="1"/>
      <c r="AH2851" s="1"/>
      <c r="AI2851" s="7">
        <f t="shared" si="1531"/>
        <v>3</v>
      </c>
      <c r="AJ2851" s="7">
        <f t="shared" si="1532"/>
        <v>0</v>
      </c>
      <c r="AK2851" s="7">
        <f t="shared" si="1533"/>
        <v>0</v>
      </c>
      <c r="AL2851" s="7">
        <f t="shared" si="1534"/>
        <v>0</v>
      </c>
      <c r="AM2851" s="2">
        <f t="shared" si="1535"/>
        <v>6.1389759665621733E-2</v>
      </c>
      <c r="AN2851" s="2">
        <f t="shared" si="1536"/>
        <v>0</v>
      </c>
      <c r="AO2851" s="2">
        <f t="shared" si="1537"/>
        <v>0</v>
      </c>
      <c r="AP2851" s="2">
        <f t="shared" si="1538"/>
        <v>0</v>
      </c>
      <c r="AQ2851" s="2"/>
      <c r="AR2851" s="133" t="str">
        <f t="shared" si="1539"/>
        <v>Bonneville</v>
      </c>
      <c r="AS2851" s="133" t="s">
        <v>1306</v>
      </c>
      <c r="AV2851" s="91">
        <v>16</v>
      </c>
      <c r="AW2851" s="93">
        <v>19</v>
      </c>
      <c r="AX2851" s="99">
        <f t="shared" si="1540"/>
        <v>16019</v>
      </c>
      <c r="AZ2851" s="7" t="s">
        <v>3053</v>
      </c>
      <c r="BA2851" s="133" t="s">
        <v>3094</v>
      </c>
      <c r="BN2851" s="1"/>
    </row>
    <row r="2852" spans="1:66" s="133" customFormat="1" hidden="1" outlineLevel="1">
      <c r="A2852" s="133" t="s">
        <v>398</v>
      </c>
      <c r="B2852" s="133" t="s">
        <v>1306</v>
      </c>
      <c r="C2852" s="1">
        <f t="shared" si="1523"/>
        <v>358</v>
      </c>
      <c r="D2852" s="7">
        <f>IF(P2852&gt;0,RANK(P2852,(P2852:R2852,S2852:AG2852)),0)</f>
        <v>0</v>
      </c>
      <c r="E2852" s="7">
        <f>IF(Q2852&gt;0,RANK(Q2852,(P2852:R2852,S2852:AG2852)),0)</f>
        <v>0</v>
      </c>
      <c r="F2852" s="7">
        <f>IF(R2852&gt;0,RANK(R2852,(P2852:R2852,S2852:AG2852)),0)</f>
        <v>3</v>
      </c>
      <c r="G2852" s="7">
        <f>IF(S2852&gt;0,RANK(S2852,(P2852:R2852,S2852:AG2852)),0)</f>
        <v>1</v>
      </c>
      <c r="H2852" s="48">
        <f t="shared" si="1524"/>
        <v>92</v>
      </c>
      <c r="I2852" s="163">
        <f t="shared" si="1525"/>
        <v>0.25698324022346369</v>
      </c>
      <c r="J2852" s="2"/>
      <c r="K2852" s="2">
        <f t="shared" si="1526"/>
        <v>0</v>
      </c>
      <c r="L2852" s="2">
        <f t="shared" si="1527"/>
        <v>0</v>
      </c>
      <c r="M2852" s="2">
        <f t="shared" si="1528"/>
        <v>0.1787709497206704</v>
      </c>
      <c r="N2852" s="2">
        <f t="shared" si="1529"/>
        <v>0.53910614525139666</v>
      </c>
      <c r="O2852" s="2">
        <f t="shared" si="1530"/>
        <v>0.28212290502793291</v>
      </c>
      <c r="P2852" s="1"/>
      <c r="Q2852" s="1">
        <v>0</v>
      </c>
      <c r="R2852" s="1">
        <v>64</v>
      </c>
      <c r="S2852" s="1">
        <v>193</v>
      </c>
      <c r="T2852" s="1">
        <v>101</v>
      </c>
      <c r="U2852" s="1"/>
      <c r="V2852" s="1"/>
      <c r="W2852" s="1"/>
      <c r="X2852" s="1"/>
      <c r="Y2852" s="1"/>
      <c r="Z2852" s="1"/>
      <c r="AA2852" s="1"/>
      <c r="AB2852" s="1"/>
      <c r="AC2852" s="1">
        <v>0</v>
      </c>
      <c r="AD2852" s="1"/>
      <c r="AE2852" s="1"/>
      <c r="AF2852" s="1"/>
      <c r="AG2852" s="1"/>
      <c r="AH2852" s="1"/>
      <c r="AI2852" s="7">
        <f t="shared" si="1531"/>
        <v>2</v>
      </c>
      <c r="AJ2852" s="7">
        <f t="shared" si="1532"/>
        <v>0</v>
      </c>
      <c r="AK2852" s="7">
        <f t="shared" si="1533"/>
        <v>0</v>
      </c>
      <c r="AL2852" s="7">
        <f t="shared" si="1534"/>
        <v>0</v>
      </c>
      <c r="AM2852" s="2">
        <f t="shared" si="1535"/>
        <v>0.28212290502793297</v>
      </c>
      <c r="AN2852" s="2">
        <f t="shared" si="1536"/>
        <v>0</v>
      </c>
      <c r="AO2852" s="2">
        <f t="shared" si="1537"/>
        <v>0</v>
      </c>
      <c r="AP2852" s="2">
        <f t="shared" si="1538"/>
        <v>0</v>
      </c>
      <c r="AQ2852" s="2"/>
      <c r="AR2852" s="133" t="str">
        <f t="shared" si="1539"/>
        <v>Boundary</v>
      </c>
      <c r="AS2852" s="133" t="s">
        <v>1306</v>
      </c>
      <c r="AV2852" s="91">
        <v>16</v>
      </c>
      <c r="AW2852" s="93">
        <v>21</v>
      </c>
      <c r="AX2852" s="99">
        <f t="shared" si="1540"/>
        <v>16021</v>
      </c>
      <c r="AZ2852" s="7" t="s">
        <v>3053</v>
      </c>
      <c r="BA2852" s="133" t="s">
        <v>3094</v>
      </c>
      <c r="BN2852" s="1"/>
    </row>
    <row r="2853" spans="1:66" s="133" customFormat="1" hidden="1" outlineLevel="1">
      <c r="A2853" s="133" t="s">
        <v>1249</v>
      </c>
      <c r="B2853" s="133" t="s">
        <v>1306</v>
      </c>
      <c r="C2853" s="1">
        <f t="shared" si="1523"/>
        <v>211</v>
      </c>
      <c r="D2853" s="7">
        <f>IF(P2853&gt;0,RANK(P2853,(P2853:R2853,S2853:AG2853)),0)</f>
        <v>0</v>
      </c>
      <c r="E2853" s="7">
        <f>IF(Q2853&gt;0,RANK(Q2853,(P2853:R2853,S2853:AG2853)),0)</f>
        <v>4</v>
      </c>
      <c r="F2853" s="7">
        <f>IF(R2853&gt;0,RANK(R2853,(P2853:R2853,S2853:AG2853)),0)</f>
        <v>1</v>
      </c>
      <c r="G2853" s="7">
        <f>IF(S2853&gt;0,RANK(S2853,(P2853:R2853,S2853:AG2853)),0)</f>
        <v>2</v>
      </c>
      <c r="H2853" s="48">
        <f t="shared" si="1524"/>
        <v>128</v>
      </c>
      <c r="I2853" s="163">
        <f t="shared" si="1525"/>
        <v>0.60663507109004744</v>
      </c>
      <c r="J2853" s="2"/>
      <c r="K2853" s="2">
        <f t="shared" si="1526"/>
        <v>0</v>
      </c>
      <c r="L2853" s="2">
        <f t="shared" si="1527"/>
        <v>4.7393364928909949E-2</v>
      </c>
      <c r="M2853" s="2">
        <f t="shared" si="1528"/>
        <v>0.72511848341232232</v>
      </c>
      <c r="N2853" s="2">
        <f t="shared" si="1529"/>
        <v>0.11848341232227488</v>
      </c>
      <c r="O2853" s="2">
        <f t="shared" si="1530"/>
        <v>0.1090047393364928</v>
      </c>
      <c r="P2853" s="1"/>
      <c r="Q2853" s="1">
        <v>10</v>
      </c>
      <c r="R2853" s="1">
        <v>153</v>
      </c>
      <c r="S2853" s="1">
        <v>25</v>
      </c>
      <c r="T2853" s="1">
        <v>23</v>
      </c>
      <c r="U2853" s="1"/>
      <c r="V2853" s="1"/>
      <c r="W2853" s="1"/>
      <c r="X2853" s="1"/>
      <c r="Y2853" s="1"/>
      <c r="Z2853" s="1"/>
      <c r="AA2853" s="1"/>
      <c r="AB2853" s="1"/>
      <c r="AC2853" s="1">
        <v>0</v>
      </c>
      <c r="AD2853" s="1"/>
      <c r="AE2853" s="1"/>
      <c r="AF2853" s="1"/>
      <c r="AG2853" s="1"/>
      <c r="AH2853" s="1"/>
      <c r="AI2853" s="7">
        <f t="shared" si="1531"/>
        <v>3</v>
      </c>
      <c r="AJ2853" s="7">
        <f t="shared" si="1532"/>
        <v>0</v>
      </c>
      <c r="AK2853" s="7">
        <f t="shared" si="1533"/>
        <v>0</v>
      </c>
      <c r="AL2853" s="7">
        <f t="shared" si="1534"/>
        <v>0</v>
      </c>
      <c r="AM2853" s="2">
        <f t="shared" si="1535"/>
        <v>0.10900473933649289</v>
      </c>
      <c r="AN2853" s="2">
        <f t="shared" si="1536"/>
        <v>0</v>
      </c>
      <c r="AO2853" s="2">
        <f t="shared" si="1537"/>
        <v>0</v>
      </c>
      <c r="AP2853" s="2">
        <f t="shared" si="1538"/>
        <v>0</v>
      </c>
      <c r="AQ2853" s="2"/>
      <c r="AR2853" s="133" t="str">
        <f t="shared" si="1539"/>
        <v>Butte</v>
      </c>
      <c r="AS2853" s="133" t="s">
        <v>1306</v>
      </c>
      <c r="AV2853" s="91">
        <v>16</v>
      </c>
      <c r="AW2853" s="93">
        <v>23</v>
      </c>
      <c r="AX2853" s="99">
        <f t="shared" si="1540"/>
        <v>16023</v>
      </c>
      <c r="AZ2853" s="7" t="s">
        <v>3053</v>
      </c>
      <c r="BA2853" s="133" t="s">
        <v>3094</v>
      </c>
      <c r="BN2853" s="1"/>
    </row>
    <row r="2854" spans="1:66" s="133" customFormat="1" hidden="1" outlineLevel="1">
      <c r="A2854" s="133" t="s">
        <v>603</v>
      </c>
      <c r="B2854" s="133" t="s">
        <v>1306</v>
      </c>
      <c r="C2854" s="1">
        <f t="shared" si="1523"/>
        <v>78</v>
      </c>
      <c r="D2854" s="7">
        <f>IF(P2854&gt;0,RANK(P2854,(P2854:R2854,S2854:AG2854)),0)</f>
        <v>0</v>
      </c>
      <c r="E2854" s="7">
        <f>IF(Q2854&gt;0,RANK(Q2854,(P2854:R2854,S2854:AG2854)),0)</f>
        <v>0</v>
      </c>
      <c r="F2854" s="7">
        <f>IF(R2854&gt;0,RANK(R2854,(P2854:R2854,S2854:AG2854)),0)</f>
        <v>2</v>
      </c>
      <c r="G2854" s="7">
        <f>IF(S2854&gt;0,RANK(S2854,(P2854:R2854,S2854:AG2854)),0)</f>
        <v>1</v>
      </c>
      <c r="H2854" s="48">
        <f t="shared" si="1524"/>
        <v>2</v>
      </c>
      <c r="I2854" s="163">
        <f t="shared" si="1525"/>
        <v>2.564102564102564E-2</v>
      </c>
      <c r="J2854" s="2"/>
      <c r="K2854" s="2">
        <f t="shared" si="1526"/>
        <v>0</v>
      </c>
      <c r="L2854" s="2">
        <f t="shared" si="1527"/>
        <v>0</v>
      </c>
      <c r="M2854" s="2">
        <f t="shared" si="1528"/>
        <v>0.48717948717948717</v>
      </c>
      <c r="N2854" s="2">
        <f t="shared" si="1529"/>
        <v>0.51282051282051277</v>
      </c>
      <c r="O2854" s="2">
        <f t="shared" si="1530"/>
        <v>0</v>
      </c>
      <c r="P2854" s="1"/>
      <c r="Q2854" s="1">
        <v>0</v>
      </c>
      <c r="R2854" s="1">
        <v>38</v>
      </c>
      <c r="S2854" s="1">
        <v>40</v>
      </c>
      <c r="T2854" s="1">
        <v>0</v>
      </c>
      <c r="U2854" s="1"/>
      <c r="V2854" s="1"/>
      <c r="W2854" s="1"/>
      <c r="X2854" s="1"/>
      <c r="Y2854" s="1"/>
      <c r="Z2854" s="1"/>
      <c r="AA2854" s="1"/>
      <c r="AB2854" s="1"/>
      <c r="AC2854" s="1">
        <v>0</v>
      </c>
      <c r="AD2854" s="1"/>
      <c r="AE2854" s="1"/>
      <c r="AF2854" s="1"/>
      <c r="AG2854" s="1"/>
      <c r="AH2854" s="1"/>
      <c r="AI2854" s="7">
        <f t="shared" si="1531"/>
        <v>0</v>
      </c>
      <c r="AJ2854" s="7">
        <f t="shared" si="1532"/>
        <v>0</v>
      </c>
      <c r="AK2854" s="7">
        <f t="shared" si="1533"/>
        <v>0</v>
      </c>
      <c r="AL2854" s="7">
        <f t="shared" si="1534"/>
        <v>0</v>
      </c>
      <c r="AM2854" s="2">
        <f t="shared" si="1535"/>
        <v>0</v>
      </c>
      <c r="AN2854" s="2">
        <f t="shared" si="1536"/>
        <v>0</v>
      </c>
      <c r="AO2854" s="2">
        <f t="shared" si="1537"/>
        <v>0</v>
      </c>
      <c r="AP2854" s="2">
        <f t="shared" si="1538"/>
        <v>0</v>
      </c>
      <c r="AQ2854" s="2"/>
      <c r="AR2854" s="133" t="str">
        <f t="shared" si="1539"/>
        <v>Camas</v>
      </c>
      <c r="AS2854" s="133" t="s">
        <v>1306</v>
      </c>
      <c r="AV2854" s="91">
        <v>16</v>
      </c>
      <c r="AW2854" s="93">
        <v>25</v>
      </c>
      <c r="AX2854" s="99">
        <f t="shared" si="1540"/>
        <v>16025</v>
      </c>
      <c r="AZ2854" s="7" t="s">
        <v>3053</v>
      </c>
      <c r="BA2854" s="133" t="s">
        <v>3094</v>
      </c>
      <c r="BN2854" s="1"/>
    </row>
    <row r="2855" spans="1:66" s="133" customFormat="1" hidden="1" outlineLevel="1">
      <c r="A2855" s="133" t="s">
        <v>604</v>
      </c>
      <c r="B2855" s="133" t="s">
        <v>1306</v>
      </c>
      <c r="C2855" s="1">
        <f t="shared" si="1523"/>
        <v>3969</v>
      </c>
      <c r="D2855" s="7">
        <f>IF(P2855&gt;0,RANK(P2855,(P2855:R2855,S2855:AG2855)),0)</f>
        <v>0</v>
      </c>
      <c r="E2855" s="7">
        <f>IF(Q2855&gt;0,RANK(Q2855,(P2855:R2855,S2855:AG2855)),0)</f>
        <v>0</v>
      </c>
      <c r="F2855" s="7">
        <f>IF(R2855&gt;0,RANK(R2855,(P2855:R2855,S2855:AG2855)),0)</f>
        <v>1</v>
      </c>
      <c r="G2855" s="7">
        <f>IF(S2855&gt;0,RANK(S2855,(P2855:R2855,S2855:AG2855)),0)</f>
        <v>3</v>
      </c>
      <c r="H2855" s="48">
        <f t="shared" si="1524"/>
        <v>760</v>
      </c>
      <c r="I2855" s="163">
        <f t="shared" si="1525"/>
        <v>0.19148400100781054</v>
      </c>
      <c r="J2855" s="2"/>
      <c r="K2855" s="2">
        <f t="shared" si="1526"/>
        <v>0</v>
      </c>
      <c r="L2855" s="2">
        <f t="shared" si="1527"/>
        <v>0</v>
      </c>
      <c r="M2855" s="2">
        <f t="shared" si="1528"/>
        <v>0.51801461325270848</v>
      </c>
      <c r="N2855" s="2">
        <f t="shared" si="1529"/>
        <v>0.15545477450239356</v>
      </c>
      <c r="O2855" s="2">
        <f t="shared" si="1530"/>
        <v>0.32653061224489799</v>
      </c>
      <c r="P2855" s="1"/>
      <c r="Q2855" s="1">
        <v>0</v>
      </c>
      <c r="R2855" s="1">
        <v>2056</v>
      </c>
      <c r="S2855" s="1">
        <v>617</v>
      </c>
      <c r="T2855" s="1">
        <v>1296</v>
      </c>
      <c r="U2855" s="1"/>
      <c r="V2855" s="1"/>
      <c r="W2855" s="1"/>
      <c r="X2855" s="1"/>
      <c r="Y2855" s="1"/>
      <c r="Z2855" s="1"/>
      <c r="AA2855" s="1"/>
      <c r="AB2855" s="1"/>
      <c r="AC2855" s="1">
        <v>0</v>
      </c>
      <c r="AD2855" s="1"/>
      <c r="AE2855" s="1"/>
      <c r="AF2855" s="1"/>
      <c r="AG2855" s="1"/>
      <c r="AH2855" s="1"/>
      <c r="AI2855" s="7">
        <f t="shared" si="1531"/>
        <v>2</v>
      </c>
      <c r="AJ2855" s="7">
        <f t="shared" si="1532"/>
        <v>0</v>
      </c>
      <c r="AK2855" s="7">
        <f t="shared" si="1533"/>
        <v>0</v>
      </c>
      <c r="AL2855" s="7">
        <f t="shared" si="1534"/>
        <v>0</v>
      </c>
      <c r="AM2855" s="2">
        <f t="shared" si="1535"/>
        <v>0.32653061224489793</v>
      </c>
      <c r="AN2855" s="2">
        <f t="shared" si="1536"/>
        <v>0</v>
      </c>
      <c r="AO2855" s="2">
        <f t="shared" si="1537"/>
        <v>0</v>
      </c>
      <c r="AP2855" s="2">
        <f t="shared" si="1538"/>
        <v>0</v>
      </c>
      <c r="AQ2855" s="2"/>
      <c r="AR2855" s="133" t="str">
        <f t="shared" si="1539"/>
        <v>Canyon</v>
      </c>
      <c r="AS2855" s="133" t="s">
        <v>1306</v>
      </c>
      <c r="AV2855" s="91">
        <v>16</v>
      </c>
      <c r="AW2855" s="93">
        <v>27</v>
      </c>
      <c r="AX2855" s="99">
        <f t="shared" si="1540"/>
        <v>16027</v>
      </c>
      <c r="AZ2855" s="7" t="s">
        <v>3053</v>
      </c>
      <c r="BA2855" s="133" t="s">
        <v>3094</v>
      </c>
      <c r="BN2855" s="1"/>
    </row>
    <row r="2856" spans="1:66" s="133" customFormat="1" hidden="1" outlineLevel="1">
      <c r="A2856" s="133" t="s">
        <v>2124</v>
      </c>
      <c r="B2856" s="133" t="s">
        <v>1306</v>
      </c>
      <c r="C2856" s="1">
        <f t="shared" si="1523"/>
        <v>392</v>
      </c>
      <c r="D2856" s="7">
        <f>IF(P2856&gt;0,RANK(P2856,(P2856:R2856,S2856:AG2856)),0)</f>
        <v>0</v>
      </c>
      <c r="E2856" s="7">
        <f>IF(Q2856&gt;0,RANK(Q2856,(P2856:R2856,S2856:AG2856)),0)</f>
        <v>4</v>
      </c>
      <c r="F2856" s="7">
        <f>IF(R2856&gt;0,RANK(R2856,(P2856:R2856,S2856:AG2856)),0)</f>
        <v>1</v>
      </c>
      <c r="G2856" s="7">
        <f>IF(S2856&gt;0,RANK(S2856,(P2856:R2856,S2856:AG2856)),0)</f>
        <v>3</v>
      </c>
      <c r="H2856" s="48">
        <f t="shared" si="1524"/>
        <v>310</v>
      </c>
      <c r="I2856" s="163">
        <f t="shared" si="1525"/>
        <v>0.79081632653061229</v>
      </c>
      <c r="J2856" s="2"/>
      <c r="K2856" s="2">
        <f t="shared" si="1526"/>
        <v>0</v>
      </c>
      <c r="L2856" s="2">
        <f t="shared" si="1527"/>
        <v>1.7857142857142856E-2</v>
      </c>
      <c r="M2856" s="2">
        <f t="shared" si="1528"/>
        <v>0.8571428571428571</v>
      </c>
      <c r="N2856" s="2">
        <f t="shared" si="1529"/>
        <v>5.6122448979591837E-2</v>
      </c>
      <c r="O2856" s="2">
        <f t="shared" si="1530"/>
        <v>6.8877551020408156E-2</v>
      </c>
      <c r="P2856" s="1"/>
      <c r="Q2856" s="1">
        <v>7</v>
      </c>
      <c r="R2856" s="1">
        <v>336</v>
      </c>
      <c r="S2856" s="1">
        <v>22</v>
      </c>
      <c r="T2856" s="1">
        <v>26</v>
      </c>
      <c r="U2856" s="1"/>
      <c r="V2856" s="1"/>
      <c r="W2856" s="1"/>
      <c r="X2856" s="1"/>
      <c r="Y2856" s="1"/>
      <c r="Z2856" s="1"/>
      <c r="AA2856" s="1"/>
      <c r="AB2856" s="1"/>
      <c r="AC2856" s="1">
        <v>1</v>
      </c>
      <c r="AD2856" s="1"/>
      <c r="AE2856" s="1"/>
      <c r="AF2856" s="1"/>
      <c r="AG2856" s="1"/>
      <c r="AH2856" s="1"/>
      <c r="AI2856" s="7">
        <f t="shared" si="1531"/>
        <v>2</v>
      </c>
      <c r="AJ2856" s="7">
        <f t="shared" si="1532"/>
        <v>0</v>
      </c>
      <c r="AK2856" s="7">
        <f t="shared" si="1533"/>
        <v>0</v>
      </c>
      <c r="AL2856" s="7">
        <f t="shared" si="1534"/>
        <v>0</v>
      </c>
      <c r="AM2856" s="2">
        <f t="shared" si="1535"/>
        <v>6.6326530612244902E-2</v>
      </c>
      <c r="AN2856" s="2">
        <f t="shared" si="1536"/>
        <v>0</v>
      </c>
      <c r="AO2856" s="2">
        <f t="shared" si="1537"/>
        <v>0</v>
      </c>
      <c r="AP2856" s="2">
        <f t="shared" si="1538"/>
        <v>0</v>
      </c>
      <c r="AQ2856" s="2"/>
      <c r="AR2856" s="133" t="str">
        <f t="shared" si="1539"/>
        <v>Caribou</v>
      </c>
      <c r="AS2856" s="133" t="s">
        <v>1306</v>
      </c>
      <c r="AV2856" s="91">
        <v>16</v>
      </c>
      <c r="AW2856" s="93">
        <v>29</v>
      </c>
      <c r="AX2856" s="99">
        <f t="shared" si="1540"/>
        <v>16029</v>
      </c>
      <c r="AZ2856" s="7" t="s">
        <v>3053</v>
      </c>
      <c r="BA2856" s="133" t="s">
        <v>3094</v>
      </c>
      <c r="BN2856" s="1"/>
    </row>
    <row r="2857" spans="1:66" s="133" customFormat="1" hidden="1" outlineLevel="1">
      <c r="A2857" s="133" t="s">
        <v>1594</v>
      </c>
      <c r="B2857" s="133" t="s">
        <v>1306</v>
      </c>
      <c r="C2857" s="1">
        <f t="shared" si="1523"/>
        <v>1594</v>
      </c>
      <c r="D2857" s="7">
        <f>IF(P2857&gt;0,RANK(P2857,(P2857:R2857,S2857:AG2857)),0)</f>
        <v>0</v>
      </c>
      <c r="E2857" s="7">
        <f>IF(Q2857&gt;0,RANK(Q2857,(P2857:R2857,S2857:AG2857)),0)</f>
        <v>4</v>
      </c>
      <c r="F2857" s="7">
        <f>IF(R2857&gt;0,RANK(R2857,(P2857:R2857,S2857:AG2857)),0)</f>
        <v>1</v>
      </c>
      <c r="G2857" s="7">
        <f>IF(S2857&gt;0,RANK(S2857,(P2857:R2857,S2857:AG2857)),0)</f>
        <v>3</v>
      </c>
      <c r="H2857" s="48">
        <f t="shared" si="1524"/>
        <v>1135</v>
      </c>
      <c r="I2857" s="163">
        <f t="shared" si="1525"/>
        <v>0.71204516938519447</v>
      </c>
      <c r="J2857" s="2"/>
      <c r="K2857" s="2">
        <f t="shared" si="1526"/>
        <v>0</v>
      </c>
      <c r="L2857" s="2">
        <f t="shared" si="1527"/>
        <v>1.7565872020075281E-2</v>
      </c>
      <c r="M2857" s="2">
        <f t="shared" si="1528"/>
        <v>0.80238393977415312</v>
      </c>
      <c r="N2857" s="2">
        <f t="shared" si="1529"/>
        <v>8.9711417816813049E-2</v>
      </c>
      <c r="O2857" s="2">
        <f t="shared" si="1530"/>
        <v>9.0338770388958517E-2</v>
      </c>
      <c r="P2857" s="1"/>
      <c r="Q2857" s="1">
        <v>28</v>
      </c>
      <c r="R2857" s="1">
        <v>1279</v>
      </c>
      <c r="S2857" s="1">
        <v>143</v>
      </c>
      <c r="T2857" s="1">
        <v>144</v>
      </c>
      <c r="U2857" s="1"/>
      <c r="V2857" s="1"/>
      <c r="W2857" s="1"/>
      <c r="X2857" s="1"/>
      <c r="Y2857" s="1"/>
      <c r="Z2857" s="1"/>
      <c r="AA2857" s="1"/>
      <c r="AB2857" s="1"/>
      <c r="AC2857" s="1">
        <v>0</v>
      </c>
      <c r="AD2857" s="1"/>
      <c r="AE2857" s="1"/>
      <c r="AF2857" s="1"/>
      <c r="AG2857" s="1"/>
      <c r="AH2857" s="1"/>
      <c r="AI2857" s="7">
        <f t="shared" si="1531"/>
        <v>2</v>
      </c>
      <c r="AJ2857" s="7">
        <f t="shared" si="1532"/>
        <v>0</v>
      </c>
      <c r="AK2857" s="7">
        <f t="shared" si="1533"/>
        <v>0</v>
      </c>
      <c r="AL2857" s="7">
        <f t="shared" si="1534"/>
        <v>0</v>
      </c>
      <c r="AM2857" s="2">
        <f t="shared" si="1535"/>
        <v>9.03387703889586E-2</v>
      </c>
      <c r="AN2857" s="2">
        <f t="shared" si="1536"/>
        <v>0</v>
      </c>
      <c r="AO2857" s="2">
        <f t="shared" si="1537"/>
        <v>0</v>
      </c>
      <c r="AP2857" s="2">
        <f t="shared" si="1538"/>
        <v>0</v>
      </c>
      <c r="AQ2857" s="2"/>
      <c r="AR2857" s="133" t="str">
        <f t="shared" si="1539"/>
        <v>Cassia</v>
      </c>
      <c r="AS2857" s="133" t="s">
        <v>1306</v>
      </c>
      <c r="AV2857" s="91">
        <v>16</v>
      </c>
      <c r="AW2857" s="93">
        <v>31</v>
      </c>
      <c r="AX2857" s="99">
        <f t="shared" si="1540"/>
        <v>16031</v>
      </c>
      <c r="AZ2857" s="7" t="s">
        <v>3053</v>
      </c>
      <c r="BA2857" s="133" t="s">
        <v>3094</v>
      </c>
      <c r="BN2857" s="1"/>
    </row>
    <row r="2858" spans="1:66" s="133" customFormat="1" hidden="1" outlineLevel="1">
      <c r="A2858" s="133" t="s">
        <v>97</v>
      </c>
      <c r="B2858" s="133" t="s">
        <v>1306</v>
      </c>
      <c r="C2858" s="1">
        <f t="shared" si="1523"/>
        <v>119</v>
      </c>
      <c r="D2858" s="7">
        <f>IF(P2858&gt;0,RANK(P2858,(P2858:R2858,S2858:AG2858)),0)</f>
        <v>0</v>
      </c>
      <c r="E2858" s="7">
        <f>IF(Q2858&gt;0,RANK(Q2858,(P2858:R2858,S2858:AG2858)),0)</f>
        <v>4</v>
      </c>
      <c r="F2858" s="7">
        <f>IF(R2858&gt;0,RANK(R2858,(P2858:R2858,S2858:AG2858)),0)</f>
        <v>1</v>
      </c>
      <c r="G2858" s="7">
        <f>IF(S2858&gt;0,RANK(S2858,(P2858:R2858,S2858:AG2858)),0)</f>
        <v>3</v>
      </c>
      <c r="H2858" s="48">
        <f t="shared" si="1524"/>
        <v>71</v>
      </c>
      <c r="I2858" s="163">
        <f t="shared" si="1525"/>
        <v>0.59663865546218486</v>
      </c>
      <c r="J2858" s="2"/>
      <c r="K2858" s="2">
        <f t="shared" si="1526"/>
        <v>0</v>
      </c>
      <c r="L2858" s="2">
        <f t="shared" si="1527"/>
        <v>4.2016806722689079E-2</v>
      </c>
      <c r="M2858" s="2">
        <f t="shared" si="1528"/>
        <v>0.73949579831932777</v>
      </c>
      <c r="N2858" s="2">
        <f t="shared" si="1529"/>
        <v>6.7226890756302518E-2</v>
      </c>
      <c r="O2858" s="2">
        <f t="shared" si="1530"/>
        <v>0.15126050420168069</v>
      </c>
      <c r="P2858" s="1"/>
      <c r="Q2858" s="1">
        <v>5</v>
      </c>
      <c r="R2858" s="1">
        <v>88</v>
      </c>
      <c r="S2858" s="1">
        <v>8</v>
      </c>
      <c r="T2858" s="1">
        <v>17</v>
      </c>
      <c r="U2858" s="1"/>
      <c r="V2858" s="1"/>
      <c r="W2858" s="1"/>
      <c r="X2858" s="1"/>
      <c r="Y2858" s="1"/>
      <c r="Z2858" s="1"/>
      <c r="AA2858" s="1"/>
      <c r="AB2858" s="1"/>
      <c r="AC2858" s="1">
        <v>1</v>
      </c>
      <c r="AD2858" s="1"/>
      <c r="AE2858" s="1"/>
      <c r="AF2858" s="1"/>
      <c r="AG2858" s="1"/>
      <c r="AH2858" s="1"/>
      <c r="AI2858" s="7">
        <f t="shared" si="1531"/>
        <v>2</v>
      </c>
      <c r="AJ2858" s="7">
        <f t="shared" si="1532"/>
        <v>0</v>
      </c>
      <c r="AK2858" s="7">
        <f t="shared" si="1533"/>
        <v>0</v>
      </c>
      <c r="AL2858" s="7">
        <f t="shared" si="1534"/>
        <v>0</v>
      </c>
      <c r="AM2858" s="2">
        <f t="shared" si="1535"/>
        <v>0.14285714285714285</v>
      </c>
      <c r="AN2858" s="2">
        <f t="shared" si="1536"/>
        <v>0</v>
      </c>
      <c r="AO2858" s="2">
        <f t="shared" si="1537"/>
        <v>0</v>
      </c>
      <c r="AP2858" s="2">
        <f t="shared" si="1538"/>
        <v>0</v>
      </c>
      <c r="AQ2858" s="2"/>
      <c r="AR2858" s="133" t="str">
        <f t="shared" si="1539"/>
        <v>Clark</v>
      </c>
      <c r="AS2858" s="133" t="s">
        <v>1306</v>
      </c>
      <c r="AV2858" s="91">
        <v>16</v>
      </c>
      <c r="AW2858" s="93">
        <v>33</v>
      </c>
      <c r="AX2858" s="99">
        <f t="shared" si="1540"/>
        <v>16033</v>
      </c>
      <c r="AZ2858" s="7" t="s">
        <v>3053</v>
      </c>
      <c r="BA2858" s="133" t="s">
        <v>3094</v>
      </c>
      <c r="BN2858" s="1"/>
    </row>
    <row r="2859" spans="1:66" s="133" customFormat="1" hidden="1" outlineLevel="1">
      <c r="A2859" s="133" t="s">
        <v>80</v>
      </c>
      <c r="B2859" s="133" t="s">
        <v>1306</v>
      </c>
      <c r="C2859" s="1">
        <f t="shared" si="1523"/>
        <v>236</v>
      </c>
      <c r="D2859" s="7">
        <f>IF(P2859&gt;0,RANK(P2859,(P2859:R2859,S2859:AG2859)),0)</f>
        <v>0</v>
      </c>
      <c r="E2859" s="7">
        <f>IF(Q2859&gt;0,RANK(Q2859,(P2859:R2859,S2859:AG2859)),0)</f>
        <v>0</v>
      </c>
      <c r="F2859" s="7">
        <f>IF(R2859&gt;0,RANK(R2859,(P2859:R2859,S2859:AG2859)),0)</f>
        <v>0</v>
      </c>
      <c r="G2859" s="7">
        <f>IF(S2859&gt;0,RANK(S2859,(P2859:R2859,S2859:AG2859)),0)</f>
        <v>2</v>
      </c>
      <c r="H2859" s="48">
        <f t="shared" si="1524"/>
        <v>66</v>
      </c>
      <c r="I2859" s="163">
        <f t="shared" si="1525"/>
        <v>0.27966101694915252</v>
      </c>
      <c r="J2859" s="2"/>
      <c r="K2859" s="2">
        <f t="shared" si="1526"/>
        <v>0</v>
      </c>
      <c r="L2859" s="2">
        <f t="shared" si="1527"/>
        <v>0</v>
      </c>
      <c r="M2859" s="2">
        <f t="shared" si="1528"/>
        <v>0</v>
      </c>
      <c r="N2859" s="2">
        <f t="shared" si="1529"/>
        <v>0.36016949152542371</v>
      </c>
      <c r="O2859" s="2">
        <f t="shared" si="1530"/>
        <v>0.63983050847457634</v>
      </c>
      <c r="P2859" s="1"/>
      <c r="Q2859" s="1">
        <v>0</v>
      </c>
      <c r="R2859" s="1">
        <v>0</v>
      </c>
      <c r="S2859" s="1">
        <v>85</v>
      </c>
      <c r="T2859" s="1">
        <v>151</v>
      </c>
      <c r="U2859" s="1"/>
      <c r="V2859" s="1"/>
      <c r="W2859" s="1"/>
      <c r="X2859" s="1"/>
      <c r="Y2859" s="1"/>
      <c r="Z2859" s="1"/>
      <c r="AA2859" s="1"/>
      <c r="AB2859" s="1"/>
      <c r="AC2859" s="1">
        <v>0</v>
      </c>
      <c r="AD2859" s="1"/>
      <c r="AE2859" s="1"/>
      <c r="AF2859" s="1"/>
      <c r="AG2859" s="1"/>
      <c r="AH2859" s="1"/>
      <c r="AI2859" s="7">
        <f t="shared" si="1531"/>
        <v>1</v>
      </c>
      <c r="AJ2859" s="7">
        <f t="shared" si="1532"/>
        <v>0</v>
      </c>
      <c r="AK2859" s="7">
        <f t="shared" si="1533"/>
        <v>0</v>
      </c>
      <c r="AL2859" s="7">
        <f t="shared" si="1534"/>
        <v>0</v>
      </c>
      <c r="AM2859" s="2">
        <f t="shared" si="1535"/>
        <v>0.63983050847457623</v>
      </c>
      <c r="AN2859" s="2">
        <f t="shared" si="1536"/>
        <v>0</v>
      </c>
      <c r="AO2859" s="2">
        <f t="shared" si="1537"/>
        <v>0</v>
      </c>
      <c r="AP2859" s="2">
        <f t="shared" si="1538"/>
        <v>0</v>
      </c>
      <c r="AQ2859" s="2"/>
      <c r="AR2859" s="133" t="str">
        <f t="shared" si="1539"/>
        <v>Clearwater</v>
      </c>
      <c r="AS2859" s="133" t="s">
        <v>1306</v>
      </c>
      <c r="AV2859" s="91">
        <v>16</v>
      </c>
      <c r="AW2859" s="93">
        <v>35</v>
      </c>
      <c r="AX2859" s="99">
        <f t="shared" si="1540"/>
        <v>16035</v>
      </c>
      <c r="AZ2859" s="7" t="s">
        <v>3053</v>
      </c>
      <c r="BA2859" s="133" t="s">
        <v>3094</v>
      </c>
      <c r="BN2859" s="1"/>
    </row>
    <row r="2860" spans="1:66" s="133" customFormat="1" hidden="1" outlineLevel="1">
      <c r="A2860" s="133" t="s">
        <v>1267</v>
      </c>
      <c r="B2860" s="133" t="s">
        <v>1306</v>
      </c>
      <c r="C2860" s="1">
        <f t="shared" si="1523"/>
        <v>189</v>
      </c>
      <c r="D2860" s="7">
        <f>IF(P2860&gt;0,RANK(P2860,(P2860:R2860,S2860:AG2860)),0)</f>
        <v>0</v>
      </c>
      <c r="E2860" s="7">
        <f>IF(Q2860&gt;0,RANK(Q2860,(P2860:R2860,S2860:AG2860)),0)</f>
        <v>4</v>
      </c>
      <c r="F2860" s="7">
        <f>IF(R2860&gt;0,RANK(R2860,(P2860:R2860,S2860:AG2860)),0)</f>
        <v>1</v>
      </c>
      <c r="G2860" s="7">
        <f>IF(S2860&gt;0,RANK(S2860,(P2860:R2860,S2860:AG2860)),0)</f>
        <v>2</v>
      </c>
      <c r="H2860" s="48">
        <f t="shared" si="1524"/>
        <v>50</v>
      </c>
      <c r="I2860" s="163">
        <f t="shared" si="1525"/>
        <v>0.26455026455026454</v>
      </c>
      <c r="J2860" s="2"/>
      <c r="K2860" s="2">
        <f t="shared" si="1526"/>
        <v>0</v>
      </c>
      <c r="L2860" s="2">
        <f t="shared" si="1527"/>
        <v>0.10052910052910052</v>
      </c>
      <c r="M2860" s="2">
        <f t="shared" si="1528"/>
        <v>0.51851851851851849</v>
      </c>
      <c r="N2860" s="2">
        <f t="shared" si="1529"/>
        <v>0.25396825396825395</v>
      </c>
      <c r="O2860" s="2">
        <f t="shared" si="1530"/>
        <v>0.12698412698412709</v>
      </c>
      <c r="P2860" s="1"/>
      <c r="Q2860" s="1">
        <v>19</v>
      </c>
      <c r="R2860" s="1">
        <v>98</v>
      </c>
      <c r="S2860" s="1">
        <v>48</v>
      </c>
      <c r="T2860" s="1">
        <v>24</v>
      </c>
      <c r="U2860" s="1"/>
      <c r="V2860" s="1"/>
      <c r="W2860" s="1"/>
      <c r="X2860" s="1"/>
      <c r="Y2860" s="1"/>
      <c r="Z2860" s="1"/>
      <c r="AA2860" s="1"/>
      <c r="AB2860" s="1"/>
      <c r="AC2860" s="1">
        <v>0</v>
      </c>
      <c r="AD2860" s="1"/>
      <c r="AE2860" s="1"/>
      <c r="AF2860" s="1"/>
      <c r="AG2860" s="1"/>
      <c r="AH2860" s="1"/>
      <c r="AI2860" s="7">
        <f t="shared" si="1531"/>
        <v>3</v>
      </c>
      <c r="AJ2860" s="7">
        <f t="shared" si="1532"/>
        <v>0</v>
      </c>
      <c r="AK2860" s="7">
        <f t="shared" si="1533"/>
        <v>0</v>
      </c>
      <c r="AL2860" s="7">
        <f t="shared" si="1534"/>
        <v>0</v>
      </c>
      <c r="AM2860" s="2">
        <f t="shared" si="1535"/>
        <v>0.12698412698412698</v>
      </c>
      <c r="AN2860" s="2">
        <f t="shared" si="1536"/>
        <v>0</v>
      </c>
      <c r="AO2860" s="2">
        <f t="shared" si="1537"/>
        <v>0</v>
      </c>
      <c r="AP2860" s="2">
        <f t="shared" si="1538"/>
        <v>0</v>
      </c>
      <c r="AQ2860" s="2"/>
      <c r="AR2860" s="133" t="str">
        <f t="shared" si="1539"/>
        <v>Custer</v>
      </c>
      <c r="AS2860" s="133" t="s">
        <v>1306</v>
      </c>
      <c r="AV2860" s="91">
        <v>16</v>
      </c>
      <c r="AW2860" s="93">
        <v>37</v>
      </c>
      <c r="AX2860" s="99">
        <f t="shared" si="1540"/>
        <v>16037</v>
      </c>
      <c r="AZ2860" s="7" t="s">
        <v>3053</v>
      </c>
      <c r="BA2860" s="133" t="s">
        <v>3094</v>
      </c>
      <c r="BN2860" s="1"/>
    </row>
    <row r="2861" spans="1:66" s="133" customFormat="1" hidden="1" outlineLevel="1">
      <c r="A2861" s="133" t="s">
        <v>838</v>
      </c>
      <c r="B2861" s="133" t="s">
        <v>1306</v>
      </c>
      <c r="C2861" s="1">
        <f t="shared" si="1523"/>
        <v>439</v>
      </c>
      <c r="D2861" s="7">
        <f>IF(P2861&gt;0,RANK(P2861,(P2861:R2861,S2861:AG2861)),0)</f>
        <v>0</v>
      </c>
      <c r="E2861" s="7">
        <f>IF(Q2861&gt;0,RANK(Q2861,(P2861:R2861,S2861:AG2861)),0)</f>
        <v>0</v>
      </c>
      <c r="F2861" s="7">
        <f>IF(R2861&gt;0,RANK(R2861,(P2861:R2861,S2861:AG2861)),0)</f>
        <v>1</v>
      </c>
      <c r="G2861" s="7">
        <f>IF(S2861&gt;0,RANK(S2861,(P2861:R2861,S2861:AG2861)),0)</f>
        <v>2</v>
      </c>
      <c r="H2861" s="48">
        <f t="shared" si="1524"/>
        <v>123</v>
      </c>
      <c r="I2861" s="163">
        <f t="shared" si="1525"/>
        <v>0.28018223234624146</v>
      </c>
      <c r="J2861" s="2"/>
      <c r="K2861" s="2">
        <f t="shared" si="1526"/>
        <v>0</v>
      </c>
      <c r="L2861" s="2">
        <f t="shared" si="1527"/>
        <v>0</v>
      </c>
      <c r="M2861" s="2">
        <f t="shared" si="1528"/>
        <v>0.64009111617312076</v>
      </c>
      <c r="N2861" s="2">
        <f t="shared" si="1529"/>
        <v>0.35990888382687924</v>
      </c>
      <c r="O2861" s="2">
        <f t="shared" si="1530"/>
        <v>0</v>
      </c>
      <c r="P2861" s="1"/>
      <c r="Q2861" s="1">
        <v>0</v>
      </c>
      <c r="R2861" s="1">
        <v>281</v>
      </c>
      <c r="S2861" s="1">
        <v>158</v>
      </c>
      <c r="T2861" s="1">
        <v>0</v>
      </c>
      <c r="U2861" s="1"/>
      <c r="V2861" s="1"/>
      <c r="W2861" s="1"/>
      <c r="X2861" s="1"/>
      <c r="Y2861" s="1"/>
      <c r="Z2861" s="1"/>
      <c r="AA2861" s="1"/>
      <c r="AB2861" s="1"/>
      <c r="AC2861" s="1">
        <v>0</v>
      </c>
      <c r="AD2861" s="1"/>
      <c r="AE2861" s="1"/>
      <c r="AF2861" s="1"/>
      <c r="AG2861" s="1"/>
      <c r="AH2861" s="1"/>
      <c r="AI2861" s="7">
        <f t="shared" si="1531"/>
        <v>0</v>
      </c>
      <c r="AJ2861" s="7">
        <f t="shared" si="1532"/>
        <v>0</v>
      </c>
      <c r="AK2861" s="7">
        <f t="shared" si="1533"/>
        <v>0</v>
      </c>
      <c r="AL2861" s="7">
        <f t="shared" si="1534"/>
        <v>0</v>
      </c>
      <c r="AM2861" s="2">
        <f t="shared" si="1535"/>
        <v>0</v>
      </c>
      <c r="AN2861" s="2">
        <f t="shared" si="1536"/>
        <v>0</v>
      </c>
      <c r="AO2861" s="2">
        <f t="shared" si="1537"/>
        <v>0</v>
      </c>
      <c r="AP2861" s="2">
        <f t="shared" si="1538"/>
        <v>0</v>
      </c>
      <c r="AQ2861" s="2"/>
      <c r="AR2861" s="133" t="str">
        <f t="shared" si="1539"/>
        <v>Elmore</v>
      </c>
      <c r="AS2861" s="133" t="s">
        <v>1306</v>
      </c>
      <c r="AV2861" s="91">
        <v>16</v>
      </c>
      <c r="AW2861" s="93">
        <v>39</v>
      </c>
      <c r="AX2861" s="99">
        <f t="shared" si="1540"/>
        <v>16039</v>
      </c>
      <c r="AZ2861" s="7" t="s">
        <v>3053</v>
      </c>
      <c r="BA2861" s="133" t="s">
        <v>3094</v>
      </c>
      <c r="BN2861" s="1"/>
    </row>
    <row r="2862" spans="1:66" s="133" customFormat="1" hidden="1" outlineLevel="1">
      <c r="A2862" s="133" t="s">
        <v>2477</v>
      </c>
      <c r="B2862" s="133" t="s">
        <v>1306</v>
      </c>
      <c r="C2862" s="1">
        <f t="shared" si="1523"/>
        <v>994</v>
      </c>
      <c r="D2862" s="7">
        <f>IF(P2862&gt;0,RANK(P2862,(P2862:R2862,S2862:AG2862)),0)</f>
        <v>0</v>
      </c>
      <c r="E2862" s="7">
        <f>IF(Q2862&gt;0,RANK(Q2862,(P2862:R2862,S2862:AG2862)),0)</f>
        <v>4</v>
      </c>
      <c r="F2862" s="7">
        <f>IF(R2862&gt;0,RANK(R2862,(P2862:R2862,S2862:AG2862)),0)</f>
        <v>1</v>
      </c>
      <c r="G2862" s="7">
        <f>IF(S2862&gt;0,RANK(S2862,(P2862:R2862,S2862:AG2862)),0)</f>
        <v>2</v>
      </c>
      <c r="H2862" s="48">
        <f t="shared" si="1524"/>
        <v>751</v>
      </c>
      <c r="I2862" s="163">
        <f t="shared" si="1525"/>
        <v>0.75553319919517103</v>
      </c>
      <c r="J2862" s="2"/>
      <c r="K2862" s="2">
        <f t="shared" si="1526"/>
        <v>0</v>
      </c>
      <c r="L2862" s="2">
        <f t="shared" si="1527"/>
        <v>4.0241448692152921E-3</v>
      </c>
      <c r="M2862" s="2">
        <f t="shared" si="1528"/>
        <v>0.86116700201207241</v>
      </c>
      <c r="N2862" s="2">
        <f t="shared" si="1529"/>
        <v>0.10563380281690141</v>
      </c>
      <c r="O2862" s="2">
        <f t="shared" si="1530"/>
        <v>2.9175050301810862E-2</v>
      </c>
      <c r="P2862" s="1"/>
      <c r="Q2862" s="1">
        <v>4</v>
      </c>
      <c r="R2862" s="1">
        <v>856</v>
      </c>
      <c r="S2862" s="1">
        <v>105</v>
      </c>
      <c r="T2862" s="1">
        <v>29</v>
      </c>
      <c r="U2862" s="1"/>
      <c r="V2862" s="1"/>
      <c r="W2862" s="1"/>
      <c r="X2862" s="1"/>
      <c r="Y2862" s="1"/>
      <c r="Z2862" s="1"/>
      <c r="AA2862" s="1"/>
      <c r="AB2862" s="1"/>
      <c r="AC2862" s="1">
        <v>0</v>
      </c>
      <c r="AD2862" s="1"/>
      <c r="AE2862" s="1"/>
      <c r="AF2862" s="1"/>
      <c r="AG2862" s="1"/>
      <c r="AH2862" s="1"/>
      <c r="AI2862" s="7">
        <f t="shared" si="1531"/>
        <v>3</v>
      </c>
      <c r="AJ2862" s="7">
        <f t="shared" si="1532"/>
        <v>0</v>
      </c>
      <c r="AK2862" s="7">
        <f t="shared" si="1533"/>
        <v>0</v>
      </c>
      <c r="AL2862" s="7">
        <f t="shared" si="1534"/>
        <v>0</v>
      </c>
      <c r="AM2862" s="2">
        <f t="shared" si="1535"/>
        <v>2.9175050301810865E-2</v>
      </c>
      <c r="AN2862" s="2">
        <f t="shared" si="1536"/>
        <v>0</v>
      </c>
      <c r="AO2862" s="2">
        <f t="shared" si="1537"/>
        <v>0</v>
      </c>
      <c r="AP2862" s="2">
        <f t="shared" si="1538"/>
        <v>0</v>
      </c>
      <c r="AQ2862" s="2"/>
      <c r="AR2862" s="133" t="str">
        <f t="shared" si="1539"/>
        <v>Franklin</v>
      </c>
      <c r="AS2862" s="133" t="s">
        <v>1306</v>
      </c>
      <c r="AV2862" s="91">
        <v>16</v>
      </c>
      <c r="AW2862" s="93">
        <v>41</v>
      </c>
      <c r="AX2862" s="99">
        <f t="shared" si="1540"/>
        <v>16041</v>
      </c>
      <c r="AZ2862" s="7" t="s">
        <v>3053</v>
      </c>
      <c r="BA2862" s="133" t="s">
        <v>3094</v>
      </c>
      <c r="BN2862" s="1"/>
    </row>
    <row r="2863" spans="1:66" s="133" customFormat="1" hidden="1" outlineLevel="1">
      <c r="A2863" s="133" t="s">
        <v>711</v>
      </c>
      <c r="B2863" s="133" t="s">
        <v>1306</v>
      </c>
      <c r="C2863" s="1">
        <f t="shared" si="1523"/>
        <v>854</v>
      </c>
      <c r="D2863" s="7">
        <f>IF(P2863&gt;0,RANK(P2863,(P2863:R2863,S2863:AG2863)),0)</f>
        <v>0</v>
      </c>
      <c r="E2863" s="7">
        <f>IF(Q2863&gt;0,RANK(Q2863,(P2863:R2863,S2863:AG2863)),0)</f>
        <v>4</v>
      </c>
      <c r="F2863" s="7">
        <f>IF(R2863&gt;0,RANK(R2863,(P2863:R2863,S2863:AG2863)),0)</f>
        <v>1</v>
      </c>
      <c r="G2863" s="7">
        <f>IF(S2863&gt;0,RANK(S2863,(P2863:R2863,S2863:AG2863)),0)</f>
        <v>2</v>
      </c>
      <c r="H2863" s="48">
        <f t="shared" si="1524"/>
        <v>650</v>
      </c>
      <c r="I2863" s="163">
        <f t="shared" si="1525"/>
        <v>0.76112412177985944</v>
      </c>
      <c r="J2863" s="2"/>
      <c r="K2863" s="2">
        <f t="shared" si="1526"/>
        <v>0</v>
      </c>
      <c r="L2863" s="2">
        <f t="shared" si="1527"/>
        <v>1.405152224824356E-2</v>
      </c>
      <c r="M2863" s="2">
        <f t="shared" si="1528"/>
        <v>0.85011709601873531</v>
      </c>
      <c r="N2863" s="2">
        <f t="shared" si="1529"/>
        <v>8.899297423887588E-2</v>
      </c>
      <c r="O2863" s="2">
        <f t="shared" si="1530"/>
        <v>4.6838407494145237E-2</v>
      </c>
      <c r="P2863" s="1"/>
      <c r="Q2863" s="1">
        <v>12</v>
      </c>
      <c r="R2863" s="1">
        <v>726</v>
      </c>
      <c r="S2863" s="1">
        <v>76</v>
      </c>
      <c r="T2863" s="1">
        <v>38</v>
      </c>
      <c r="U2863" s="1"/>
      <c r="V2863" s="1"/>
      <c r="W2863" s="1"/>
      <c r="X2863" s="1"/>
      <c r="Y2863" s="1"/>
      <c r="Z2863" s="1"/>
      <c r="AA2863" s="1"/>
      <c r="AB2863" s="1"/>
      <c r="AC2863" s="1">
        <v>2</v>
      </c>
      <c r="AD2863" s="1"/>
      <c r="AE2863" s="1"/>
      <c r="AF2863" s="1"/>
      <c r="AG2863" s="1"/>
      <c r="AH2863" s="1"/>
      <c r="AI2863" s="7">
        <f t="shared" si="1531"/>
        <v>3</v>
      </c>
      <c r="AJ2863" s="7">
        <f t="shared" si="1532"/>
        <v>0</v>
      </c>
      <c r="AK2863" s="7">
        <f t="shared" si="1533"/>
        <v>0</v>
      </c>
      <c r="AL2863" s="7">
        <f t="shared" si="1534"/>
        <v>0</v>
      </c>
      <c r="AM2863" s="2">
        <f t="shared" si="1535"/>
        <v>4.449648711943794E-2</v>
      </c>
      <c r="AN2863" s="2">
        <f t="shared" si="1536"/>
        <v>0</v>
      </c>
      <c r="AO2863" s="2">
        <f t="shared" si="1537"/>
        <v>0</v>
      </c>
      <c r="AP2863" s="2">
        <f t="shared" si="1538"/>
        <v>0</v>
      </c>
      <c r="AQ2863" s="2"/>
      <c r="AR2863" s="133" t="str">
        <f t="shared" si="1539"/>
        <v>Fremont</v>
      </c>
      <c r="AS2863" s="133" t="s">
        <v>1306</v>
      </c>
      <c r="AV2863" s="91">
        <v>16</v>
      </c>
      <c r="AW2863" s="93">
        <v>43</v>
      </c>
      <c r="AX2863" s="99">
        <f t="shared" si="1540"/>
        <v>16043</v>
      </c>
      <c r="AZ2863" s="7" t="s">
        <v>3053</v>
      </c>
      <c r="BA2863" s="133" t="s">
        <v>3094</v>
      </c>
      <c r="BN2863" s="1"/>
    </row>
    <row r="2864" spans="1:66" s="133" customFormat="1" hidden="1" outlineLevel="1">
      <c r="A2864" s="133" t="s">
        <v>81</v>
      </c>
      <c r="B2864" s="133" t="s">
        <v>1306</v>
      </c>
      <c r="C2864" s="1">
        <f t="shared" si="1523"/>
        <v>672</v>
      </c>
      <c r="D2864" s="7">
        <f>IF(P2864&gt;0,RANK(P2864,(P2864:R2864,S2864:AG2864)),0)</f>
        <v>0</v>
      </c>
      <c r="E2864" s="7">
        <f>IF(Q2864&gt;0,RANK(Q2864,(P2864:R2864,S2864:AG2864)),0)</f>
        <v>0</v>
      </c>
      <c r="F2864" s="7">
        <f>IF(R2864&gt;0,RANK(R2864,(P2864:R2864,S2864:AG2864)),0)</f>
        <v>1</v>
      </c>
      <c r="G2864" s="7">
        <f>IF(S2864&gt;0,RANK(S2864,(P2864:R2864,S2864:AG2864)),0)</f>
        <v>2</v>
      </c>
      <c r="H2864" s="48">
        <f t="shared" si="1524"/>
        <v>229</v>
      </c>
      <c r="I2864" s="163">
        <f t="shared" si="1525"/>
        <v>0.34077380952380953</v>
      </c>
      <c r="J2864" s="2"/>
      <c r="K2864" s="2">
        <f t="shared" si="1526"/>
        <v>0</v>
      </c>
      <c r="L2864" s="2">
        <f t="shared" si="1527"/>
        <v>0</v>
      </c>
      <c r="M2864" s="2">
        <f t="shared" si="1528"/>
        <v>0.56398809523809523</v>
      </c>
      <c r="N2864" s="2">
        <f t="shared" si="1529"/>
        <v>0.22321428571428573</v>
      </c>
      <c r="O2864" s="2">
        <f t="shared" si="1530"/>
        <v>0.21279761904761904</v>
      </c>
      <c r="P2864" s="1"/>
      <c r="Q2864" s="1">
        <v>0</v>
      </c>
      <c r="R2864" s="1">
        <v>379</v>
      </c>
      <c r="S2864" s="1">
        <v>150</v>
      </c>
      <c r="T2864" s="1">
        <v>143</v>
      </c>
      <c r="U2864" s="1"/>
      <c r="V2864" s="1"/>
      <c r="W2864" s="1"/>
      <c r="X2864" s="1"/>
      <c r="Y2864" s="1"/>
      <c r="Z2864" s="1"/>
      <c r="AA2864" s="1"/>
      <c r="AB2864" s="1"/>
      <c r="AC2864" s="1">
        <v>0</v>
      </c>
      <c r="AD2864" s="1"/>
      <c r="AE2864" s="1"/>
      <c r="AF2864" s="1"/>
      <c r="AG2864" s="1"/>
      <c r="AH2864" s="1"/>
      <c r="AI2864" s="7">
        <f t="shared" si="1531"/>
        <v>3</v>
      </c>
      <c r="AJ2864" s="7">
        <f t="shared" si="1532"/>
        <v>0</v>
      </c>
      <c r="AK2864" s="7">
        <f t="shared" si="1533"/>
        <v>0</v>
      </c>
      <c r="AL2864" s="7">
        <f t="shared" si="1534"/>
        <v>0</v>
      </c>
      <c r="AM2864" s="2">
        <f t="shared" si="1535"/>
        <v>0.21279761904761904</v>
      </c>
      <c r="AN2864" s="2">
        <f t="shared" si="1536"/>
        <v>0</v>
      </c>
      <c r="AO2864" s="2">
        <f t="shared" si="1537"/>
        <v>0</v>
      </c>
      <c r="AP2864" s="2">
        <f t="shared" si="1538"/>
        <v>0</v>
      </c>
      <c r="AQ2864" s="2"/>
      <c r="AR2864" s="133" t="str">
        <f t="shared" si="1539"/>
        <v>Gem</v>
      </c>
      <c r="AS2864" s="133" t="s">
        <v>1306</v>
      </c>
      <c r="AV2864" s="91">
        <v>16</v>
      </c>
      <c r="AW2864" s="93">
        <v>45</v>
      </c>
      <c r="AX2864" s="99">
        <f t="shared" si="1540"/>
        <v>16045</v>
      </c>
      <c r="AZ2864" s="7" t="s">
        <v>3053</v>
      </c>
      <c r="BA2864" s="133" t="s">
        <v>3094</v>
      </c>
      <c r="BN2864" s="1"/>
    </row>
    <row r="2865" spans="1:66" s="133" customFormat="1" hidden="1" outlineLevel="1">
      <c r="A2865" s="133" t="s">
        <v>755</v>
      </c>
      <c r="B2865" s="133" t="s">
        <v>1306</v>
      </c>
      <c r="C2865" s="1">
        <f t="shared" si="1523"/>
        <v>516</v>
      </c>
      <c r="D2865" s="7">
        <f>IF(P2865&gt;0,RANK(P2865,(P2865:R2865,S2865:AG2865)),0)</f>
        <v>0</v>
      </c>
      <c r="E2865" s="7">
        <f>IF(Q2865&gt;0,RANK(Q2865,(P2865:R2865,S2865:AG2865)),0)</f>
        <v>4</v>
      </c>
      <c r="F2865" s="7">
        <f>IF(R2865&gt;0,RANK(R2865,(P2865:R2865,S2865:AG2865)),0)</f>
        <v>1</v>
      </c>
      <c r="G2865" s="7">
        <f>IF(S2865&gt;0,RANK(S2865,(P2865:R2865,S2865:AG2865)),0)</f>
        <v>3</v>
      </c>
      <c r="H2865" s="48">
        <f t="shared" si="1524"/>
        <v>213</v>
      </c>
      <c r="I2865" s="163">
        <f t="shared" si="1525"/>
        <v>0.41279069767441862</v>
      </c>
      <c r="J2865" s="2"/>
      <c r="K2865" s="2">
        <f t="shared" si="1526"/>
        <v>0</v>
      </c>
      <c r="L2865" s="2">
        <f t="shared" si="1527"/>
        <v>9.1085271317829453E-2</v>
      </c>
      <c r="M2865" s="2">
        <f t="shared" si="1528"/>
        <v>0.5794573643410853</v>
      </c>
      <c r="N2865" s="2">
        <f t="shared" si="1529"/>
        <v>0.16279069767441862</v>
      </c>
      <c r="O2865" s="2">
        <f t="shared" si="1530"/>
        <v>0.16666666666666669</v>
      </c>
      <c r="P2865" s="1"/>
      <c r="Q2865" s="1">
        <v>47</v>
      </c>
      <c r="R2865" s="1">
        <v>299</v>
      </c>
      <c r="S2865" s="1">
        <v>84</v>
      </c>
      <c r="T2865" s="1">
        <v>86</v>
      </c>
      <c r="U2865" s="1"/>
      <c r="V2865" s="1"/>
      <c r="W2865" s="1"/>
      <c r="X2865" s="1"/>
      <c r="Y2865" s="1"/>
      <c r="Z2865" s="1"/>
      <c r="AA2865" s="1"/>
      <c r="AB2865" s="1"/>
      <c r="AC2865" s="1">
        <v>0</v>
      </c>
      <c r="AD2865" s="1"/>
      <c r="AE2865" s="1"/>
      <c r="AF2865" s="1"/>
      <c r="AG2865" s="1"/>
      <c r="AH2865" s="1"/>
      <c r="AI2865" s="7">
        <f t="shared" si="1531"/>
        <v>2</v>
      </c>
      <c r="AJ2865" s="7">
        <f t="shared" si="1532"/>
        <v>0</v>
      </c>
      <c r="AK2865" s="7">
        <f t="shared" si="1533"/>
        <v>0</v>
      </c>
      <c r="AL2865" s="7">
        <f t="shared" si="1534"/>
        <v>0</v>
      </c>
      <c r="AM2865" s="2">
        <f t="shared" si="1535"/>
        <v>0.16666666666666666</v>
      </c>
      <c r="AN2865" s="2">
        <f t="shared" si="1536"/>
        <v>0</v>
      </c>
      <c r="AO2865" s="2">
        <f t="shared" si="1537"/>
        <v>0</v>
      </c>
      <c r="AP2865" s="2">
        <f t="shared" si="1538"/>
        <v>0</v>
      </c>
      <c r="AQ2865" s="2"/>
      <c r="AR2865" s="133" t="str">
        <f t="shared" si="1539"/>
        <v>Gooding</v>
      </c>
      <c r="AS2865" s="133" t="s">
        <v>1306</v>
      </c>
      <c r="AV2865" s="91">
        <v>16</v>
      </c>
      <c r="AW2865" s="93">
        <v>47</v>
      </c>
      <c r="AX2865" s="99">
        <f t="shared" si="1540"/>
        <v>16047</v>
      </c>
      <c r="AZ2865" s="7" t="s">
        <v>3053</v>
      </c>
      <c r="BA2865" s="133" t="s">
        <v>3094</v>
      </c>
      <c r="BN2865" s="1"/>
    </row>
    <row r="2866" spans="1:66" s="133" customFormat="1" hidden="1" outlineLevel="1">
      <c r="A2866" s="133" t="s">
        <v>1308</v>
      </c>
      <c r="B2866" s="133" t="s">
        <v>1306</v>
      </c>
      <c r="C2866" s="1">
        <f t="shared" si="1523"/>
        <v>475</v>
      </c>
      <c r="D2866" s="7">
        <f>IF(P2866&gt;0,RANK(P2866,(P2866:R2866,S2866:AG2866)),0)</f>
        <v>0</v>
      </c>
      <c r="E2866" s="7">
        <f>IF(Q2866&gt;0,RANK(Q2866,(P2866:R2866,S2866:AG2866)),0)</f>
        <v>0</v>
      </c>
      <c r="F2866" s="7">
        <f>IF(R2866&gt;0,RANK(R2866,(P2866:R2866,S2866:AG2866)),0)</f>
        <v>0</v>
      </c>
      <c r="G2866" s="7">
        <f>IF(S2866&gt;0,RANK(S2866,(P2866:R2866,S2866:AG2866)),0)</f>
        <v>1</v>
      </c>
      <c r="H2866" s="48">
        <f t="shared" si="1524"/>
        <v>93</v>
      </c>
      <c r="I2866" s="163">
        <f t="shared" si="1525"/>
        <v>0.19578947368421051</v>
      </c>
      <c r="J2866" s="2"/>
      <c r="K2866" s="2">
        <f t="shared" si="1526"/>
        <v>0</v>
      </c>
      <c r="L2866" s="2">
        <f t="shared" si="1527"/>
        <v>0</v>
      </c>
      <c r="M2866" s="2">
        <f t="shared" si="1528"/>
        <v>0</v>
      </c>
      <c r="N2866" s="2">
        <f t="shared" si="1529"/>
        <v>0.59789473684210526</v>
      </c>
      <c r="O2866" s="2">
        <f t="shared" si="1530"/>
        <v>0.40210526315789474</v>
      </c>
      <c r="P2866" s="1"/>
      <c r="Q2866" s="1">
        <v>0</v>
      </c>
      <c r="R2866" s="1">
        <v>0</v>
      </c>
      <c r="S2866" s="1">
        <v>284</v>
      </c>
      <c r="T2866" s="1">
        <v>191</v>
      </c>
      <c r="U2866" s="1"/>
      <c r="V2866" s="1"/>
      <c r="W2866" s="1"/>
      <c r="X2866" s="1"/>
      <c r="Y2866" s="1"/>
      <c r="Z2866" s="1"/>
      <c r="AA2866" s="1"/>
      <c r="AB2866" s="1"/>
      <c r="AC2866" s="1">
        <v>0</v>
      </c>
      <c r="AD2866" s="1"/>
      <c r="AE2866" s="1"/>
      <c r="AF2866" s="1"/>
      <c r="AG2866" s="1"/>
      <c r="AH2866" s="1"/>
      <c r="AI2866" s="7">
        <f t="shared" si="1531"/>
        <v>2</v>
      </c>
      <c r="AJ2866" s="7">
        <f t="shared" si="1532"/>
        <v>0</v>
      </c>
      <c r="AK2866" s="7">
        <f t="shared" si="1533"/>
        <v>0</v>
      </c>
      <c r="AL2866" s="7">
        <f t="shared" si="1534"/>
        <v>0</v>
      </c>
      <c r="AM2866" s="2">
        <f t="shared" si="1535"/>
        <v>0.40210526315789474</v>
      </c>
      <c r="AN2866" s="2">
        <f t="shared" si="1536"/>
        <v>0</v>
      </c>
      <c r="AO2866" s="2">
        <f t="shared" si="1537"/>
        <v>0</v>
      </c>
      <c r="AP2866" s="2">
        <f t="shared" si="1538"/>
        <v>0</v>
      </c>
      <c r="AQ2866" s="2"/>
      <c r="AR2866" s="133" t="str">
        <f t="shared" si="1539"/>
        <v>Idaho</v>
      </c>
      <c r="AS2866" s="133" t="s">
        <v>1306</v>
      </c>
      <c r="AV2866" s="91">
        <v>16</v>
      </c>
      <c r="AW2866" s="93">
        <v>49</v>
      </c>
      <c r="AX2866" s="99">
        <f t="shared" si="1540"/>
        <v>16049</v>
      </c>
      <c r="AZ2866" s="7" t="s">
        <v>3053</v>
      </c>
      <c r="BA2866" s="133" t="s">
        <v>3094</v>
      </c>
      <c r="BN2866" s="1"/>
    </row>
    <row r="2867" spans="1:66" s="133" customFormat="1" hidden="1" outlineLevel="1">
      <c r="A2867" s="133" t="s">
        <v>2535</v>
      </c>
      <c r="B2867" s="133" t="s">
        <v>1306</v>
      </c>
      <c r="C2867" s="1">
        <f t="shared" si="1523"/>
        <v>1979</v>
      </c>
      <c r="D2867" s="7">
        <f>IF(P2867&gt;0,RANK(P2867,(P2867:R2867,S2867:AG2867)),0)</f>
        <v>0</v>
      </c>
      <c r="E2867" s="7">
        <f>IF(Q2867&gt;0,RANK(Q2867,(P2867:R2867,S2867:AG2867)),0)</f>
        <v>4</v>
      </c>
      <c r="F2867" s="7">
        <f>IF(R2867&gt;0,RANK(R2867,(P2867:R2867,S2867:AG2867)),0)</f>
        <v>1</v>
      </c>
      <c r="G2867" s="7">
        <f>IF(S2867&gt;0,RANK(S2867,(P2867:R2867,S2867:AG2867)),0)</f>
        <v>2</v>
      </c>
      <c r="H2867" s="48">
        <f t="shared" si="1524"/>
        <v>1430</v>
      </c>
      <c r="I2867" s="163">
        <f t="shared" si="1525"/>
        <v>0.72258716523496713</v>
      </c>
      <c r="J2867" s="2"/>
      <c r="K2867" s="2">
        <f t="shared" si="1526"/>
        <v>0</v>
      </c>
      <c r="L2867" s="2">
        <f t="shared" si="1527"/>
        <v>5.5583628094997475E-3</v>
      </c>
      <c r="M2867" s="2">
        <f t="shared" si="1528"/>
        <v>0.82971197574532596</v>
      </c>
      <c r="N2867" s="2">
        <f t="shared" si="1529"/>
        <v>0.10712481051035877</v>
      </c>
      <c r="O2867" s="2">
        <f t="shared" si="1530"/>
        <v>5.7604850934815544E-2</v>
      </c>
      <c r="P2867" s="1"/>
      <c r="Q2867" s="1">
        <v>11</v>
      </c>
      <c r="R2867" s="1">
        <v>1642</v>
      </c>
      <c r="S2867" s="1">
        <v>212</v>
      </c>
      <c r="T2867" s="1">
        <v>114</v>
      </c>
      <c r="U2867" s="1"/>
      <c r="V2867" s="1"/>
      <c r="W2867" s="1"/>
      <c r="X2867" s="1"/>
      <c r="Y2867" s="1"/>
      <c r="Z2867" s="1"/>
      <c r="AA2867" s="1"/>
      <c r="AB2867" s="1"/>
      <c r="AC2867" s="1">
        <v>0</v>
      </c>
      <c r="AD2867" s="1"/>
      <c r="AE2867" s="1"/>
      <c r="AF2867" s="1"/>
      <c r="AG2867" s="1"/>
      <c r="AH2867" s="1"/>
      <c r="AI2867" s="7">
        <f t="shared" si="1531"/>
        <v>3</v>
      </c>
      <c r="AJ2867" s="7">
        <f t="shared" si="1532"/>
        <v>0</v>
      </c>
      <c r="AK2867" s="7">
        <f t="shared" si="1533"/>
        <v>0</v>
      </c>
      <c r="AL2867" s="7">
        <f t="shared" si="1534"/>
        <v>0</v>
      </c>
      <c r="AM2867" s="2">
        <f t="shared" si="1535"/>
        <v>5.7604850934815564E-2</v>
      </c>
      <c r="AN2867" s="2">
        <f t="shared" si="1536"/>
        <v>0</v>
      </c>
      <c r="AO2867" s="2">
        <f t="shared" si="1537"/>
        <v>0</v>
      </c>
      <c r="AP2867" s="2">
        <f t="shared" si="1538"/>
        <v>0</v>
      </c>
      <c r="AQ2867" s="2"/>
      <c r="AR2867" s="133" t="str">
        <f t="shared" si="1539"/>
        <v>Jefferson</v>
      </c>
      <c r="AS2867" s="133" t="s">
        <v>1306</v>
      </c>
      <c r="AV2867" s="91">
        <v>16</v>
      </c>
      <c r="AW2867" s="93">
        <v>51</v>
      </c>
      <c r="AX2867" s="99">
        <f t="shared" si="1540"/>
        <v>16051</v>
      </c>
      <c r="AZ2867" s="7" t="s">
        <v>3053</v>
      </c>
      <c r="BA2867" s="133" t="s">
        <v>3094</v>
      </c>
      <c r="BN2867" s="1"/>
    </row>
    <row r="2868" spans="1:66" s="133" customFormat="1" hidden="1" outlineLevel="1">
      <c r="A2868" s="133" t="s">
        <v>244</v>
      </c>
      <c r="B2868" s="133" t="s">
        <v>1306</v>
      </c>
      <c r="C2868" s="1">
        <f t="shared" si="1523"/>
        <v>534</v>
      </c>
      <c r="D2868" s="7">
        <f>IF(P2868&gt;0,RANK(P2868,(P2868:R2868,S2868:AG2868)),0)</f>
        <v>0</v>
      </c>
      <c r="E2868" s="7">
        <f>IF(Q2868&gt;0,RANK(Q2868,(P2868:R2868,S2868:AG2868)),0)</f>
        <v>4</v>
      </c>
      <c r="F2868" s="7">
        <f>IF(R2868&gt;0,RANK(R2868,(P2868:R2868,S2868:AG2868)),0)</f>
        <v>1</v>
      </c>
      <c r="G2868" s="7">
        <f>IF(S2868&gt;0,RANK(S2868,(P2868:R2868,S2868:AG2868)),0)</f>
        <v>3</v>
      </c>
      <c r="H2868" s="48">
        <f t="shared" si="1524"/>
        <v>230</v>
      </c>
      <c r="I2868" s="163">
        <f t="shared" si="1525"/>
        <v>0.43071161048689138</v>
      </c>
      <c r="J2868" s="2"/>
      <c r="K2868" s="2">
        <f t="shared" si="1526"/>
        <v>0</v>
      </c>
      <c r="L2868" s="2">
        <f t="shared" si="1527"/>
        <v>5.2434456928838954E-2</v>
      </c>
      <c r="M2868" s="2">
        <f t="shared" si="1528"/>
        <v>0.61985018726591756</v>
      </c>
      <c r="N2868" s="2">
        <f t="shared" si="1529"/>
        <v>0.13857677902621723</v>
      </c>
      <c r="O2868" s="2">
        <f t="shared" si="1530"/>
        <v>0.18913857677902624</v>
      </c>
      <c r="P2868" s="1"/>
      <c r="Q2868" s="1">
        <v>28</v>
      </c>
      <c r="R2868" s="1">
        <v>331</v>
      </c>
      <c r="S2868" s="1">
        <v>74</v>
      </c>
      <c r="T2868" s="1">
        <v>101</v>
      </c>
      <c r="U2868" s="1"/>
      <c r="V2868" s="1"/>
      <c r="W2868" s="1"/>
      <c r="X2868" s="1"/>
      <c r="Y2868" s="1"/>
      <c r="Z2868" s="1"/>
      <c r="AA2868" s="1"/>
      <c r="AB2868" s="1"/>
      <c r="AC2868" s="1">
        <v>0</v>
      </c>
      <c r="AD2868" s="1"/>
      <c r="AE2868" s="1"/>
      <c r="AF2868" s="1"/>
      <c r="AG2868" s="1"/>
      <c r="AH2868" s="1"/>
      <c r="AI2868" s="7">
        <f t="shared" si="1531"/>
        <v>2</v>
      </c>
      <c r="AJ2868" s="7">
        <f t="shared" si="1532"/>
        <v>0</v>
      </c>
      <c r="AK2868" s="7">
        <f t="shared" si="1533"/>
        <v>0</v>
      </c>
      <c r="AL2868" s="7">
        <f t="shared" si="1534"/>
        <v>0</v>
      </c>
      <c r="AM2868" s="2">
        <f t="shared" si="1535"/>
        <v>0.18913857677902621</v>
      </c>
      <c r="AN2868" s="2">
        <f t="shared" si="1536"/>
        <v>0</v>
      </c>
      <c r="AO2868" s="2">
        <f t="shared" si="1537"/>
        <v>0</v>
      </c>
      <c r="AP2868" s="2">
        <f t="shared" si="1538"/>
        <v>0</v>
      </c>
      <c r="AQ2868" s="2"/>
      <c r="AR2868" s="133" t="str">
        <f t="shared" si="1539"/>
        <v>Jerome</v>
      </c>
      <c r="AS2868" s="133" t="s">
        <v>1306</v>
      </c>
      <c r="AV2868" s="91">
        <v>16</v>
      </c>
      <c r="AW2868" s="93">
        <v>53</v>
      </c>
      <c r="AX2868" s="99">
        <f t="shared" si="1540"/>
        <v>16053</v>
      </c>
      <c r="AZ2868" s="7" t="s">
        <v>3053</v>
      </c>
      <c r="BA2868" s="133" t="s">
        <v>3094</v>
      </c>
      <c r="BN2868" s="1"/>
    </row>
    <row r="2869" spans="1:66" s="133" customFormat="1" hidden="1" outlineLevel="1">
      <c r="A2869" s="133" t="s">
        <v>245</v>
      </c>
      <c r="B2869" s="133" t="s">
        <v>1306</v>
      </c>
      <c r="C2869" s="1">
        <f t="shared" si="1523"/>
        <v>1170</v>
      </c>
      <c r="D2869" s="7">
        <f>IF(P2869&gt;0,RANK(P2869,(P2869:R2869,S2869:AG2869)),0)</f>
        <v>0</v>
      </c>
      <c r="E2869" s="7">
        <f>IF(Q2869&gt;0,RANK(Q2869,(P2869:R2869,S2869:AG2869)),0)</f>
        <v>0</v>
      </c>
      <c r="F2869" s="7">
        <f>IF(R2869&gt;0,RANK(R2869,(P2869:R2869,S2869:AG2869)),0)</f>
        <v>0</v>
      </c>
      <c r="G2869" s="7">
        <f>IF(S2869&gt;0,RANK(S2869,(P2869:R2869,S2869:AG2869)),0)</f>
        <v>2</v>
      </c>
      <c r="H2869" s="48">
        <f t="shared" si="1524"/>
        <v>178</v>
      </c>
      <c r="I2869" s="163">
        <f t="shared" si="1525"/>
        <v>0.15213675213675212</v>
      </c>
      <c r="J2869" s="2"/>
      <c r="K2869" s="2">
        <f t="shared" si="1526"/>
        <v>0</v>
      </c>
      <c r="L2869" s="2">
        <f t="shared" si="1527"/>
        <v>0</v>
      </c>
      <c r="M2869" s="2">
        <f t="shared" si="1528"/>
        <v>0</v>
      </c>
      <c r="N2869" s="2">
        <f t="shared" si="1529"/>
        <v>0.42393162393162392</v>
      </c>
      <c r="O2869" s="2">
        <f t="shared" si="1530"/>
        <v>0.57606837606837602</v>
      </c>
      <c r="P2869" s="1"/>
      <c r="Q2869" s="1">
        <v>0</v>
      </c>
      <c r="R2869" s="1">
        <v>0</v>
      </c>
      <c r="S2869" s="1">
        <v>496</v>
      </c>
      <c r="T2869" s="1">
        <v>674</v>
      </c>
      <c r="U2869" s="1"/>
      <c r="V2869" s="1"/>
      <c r="W2869" s="1"/>
      <c r="X2869" s="1"/>
      <c r="Y2869" s="1"/>
      <c r="Z2869" s="1"/>
      <c r="AA2869" s="1"/>
      <c r="AB2869" s="1"/>
      <c r="AC2869" s="1">
        <v>0</v>
      </c>
      <c r="AD2869" s="1"/>
      <c r="AE2869" s="1"/>
      <c r="AF2869" s="1"/>
      <c r="AG2869" s="1"/>
      <c r="AH2869" s="1"/>
      <c r="AI2869" s="7">
        <f t="shared" si="1531"/>
        <v>1</v>
      </c>
      <c r="AJ2869" s="7">
        <f t="shared" si="1532"/>
        <v>0</v>
      </c>
      <c r="AK2869" s="7">
        <f t="shared" si="1533"/>
        <v>0</v>
      </c>
      <c r="AL2869" s="7">
        <f t="shared" si="1534"/>
        <v>0</v>
      </c>
      <c r="AM2869" s="2">
        <f t="shared" si="1535"/>
        <v>0.57606837606837602</v>
      </c>
      <c r="AN2869" s="2">
        <f t="shared" si="1536"/>
        <v>0</v>
      </c>
      <c r="AO2869" s="2">
        <f t="shared" si="1537"/>
        <v>0</v>
      </c>
      <c r="AP2869" s="2">
        <f t="shared" si="1538"/>
        <v>0</v>
      </c>
      <c r="AQ2869" s="2"/>
      <c r="AR2869" s="133" t="str">
        <f t="shared" si="1539"/>
        <v>Kootenai</v>
      </c>
      <c r="AS2869" s="133" t="s">
        <v>1306</v>
      </c>
      <c r="AV2869" s="91">
        <v>16</v>
      </c>
      <c r="AW2869" s="93">
        <v>55</v>
      </c>
      <c r="AX2869" s="99">
        <f t="shared" si="1540"/>
        <v>16055</v>
      </c>
      <c r="AZ2869" s="7" t="s">
        <v>3053</v>
      </c>
      <c r="BA2869" s="133" t="s">
        <v>3094</v>
      </c>
      <c r="BN2869" s="1"/>
    </row>
    <row r="2870" spans="1:66" s="133" customFormat="1" hidden="1" outlineLevel="1">
      <c r="A2870" s="133" t="s">
        <v>401</v>
      </c>
      <c r="B2870" s="133" t="s">
        <v>1306</v>
      </c>
      <c r="C2870" s="1">
        <f t="shared" si="1523"/>
        <v>974</v>
      </c>
      <c r="D2870" s="7">
        <f>IF(P2870&gt;0,RANK(P2870,(P2870:R2870,S2870:AG2870)),0)</f>
        <v>0</v>
      </c>
      <c r="E2870" s="7">
        <f>IF(Q2870&gt;0,RANK(Q2870,(P2870:R2870,S2870:AG2870)),0)</f>
        <v>4</v>
      </c>
      <c r="F2870" s="7">
        <f>IF(R2870&gt;0,RANK(R2870,(P2870:R2870,S2870:AG2870)),0)</f>
        <v>2</v>
      </c>
      <c r="G2870" s="7">
        <f>IF(S2870&gt;0,RANK(S2870,(P2870:R2870,S2870:AG2870)),0)</f>
        <v>1</v>
      </c>
      <c r="H2870" s="48">
        <f t="shared" si="1524"/>
        <v>312</v>
      </c>
      <c r="I2870" s="163">
        <f t="shared" si="1525"/>
        <v>0.32032854209445583</v>
      </c>
      <c r="J2870" s="2"/>
      <c r="K2870" s="2">
        <f t="shared" si="1526"/>
        <v>0</v>
      </c>
      <c r="L2870" s="2">
        <f t="shared" si="1527"/>
        <v>8.0082135523613956E-2</v>
      </c>
      <c r="M2870" s="2">
        <f t="shared" si="1528"/>
        <v>0.20225872689938398</v>
      </c>
      <c r="N2870" s="2">
        <f t="shared" si="1529"/>
        <v>0.52258726899383978</v>
      </c>
      <c r="O2870" s="2">
        <f t="shared" si="1530"/>
        <v>0.19507186858316228</v>
      </c>
      <c r="P2870" s="1"/>
      <c r="Q2870" s="1">
        <v>78</v>
      </c>
      <c r="R2870" s="1">
        <v>197</v>
      </c>
      <c r="S2870" s="1">
        <v>509</v>
      </c>
      <c r="T2870" s="1">
        <v>188</v>
      </c>
      <c r="U2870" s="1"/>
      <c r="V2870" s="1"/>
      <c r="W2870" s="1"/>
      <c r="X2870" s="1"/>
      <c r="Y2870" s="1"/>
      <c r="Z2870" s="1"/>
      <c r="AA2870" s="1"/>
      <c r="AB2870" s="1"/>
      <c r="AC2870" s="1">
        <v>2</v>
      </c>
      <c r="AD2870" s="1"/>
      <c r="AE2870" s="1"/>
      <c r="AF2870" s="1"/>
      <c r="AG2870" s="1"/>
      <c r="AH2870" s="1"/>
      <c r="AI2870" s="7">
        <f t="shared" si="1531"/>
        <v>3</v>
      </c>
      <c r="AJ2870" s="7">
        <f t="shared" si="1532"/>
        <v>0</v>
      </c>
      <c r="AK2870" s="7">
        <f t="shared" si="1533"/>
        <v>0</v>
      </c>
      <c r="AL2870" s="7">
        <f t="shared" si="1534"/>
        <v>0</v>
      </c>
      <c r="AM2870" s="2">
        <f t="shared" si="1535"/>
        <v>0.19301848049281314</v>
      </c>
      <c r="AN2870" s="2">
        <f t="shared" si="1536"/>
        <v>0</v>
      </c>
      <c r="AO2870" s="2">
        <f t="shared" si="1537"/>
        <v>0</v>
      </c>
      <c r="AP2870" s="2">
        <f t="shared" si="1538"/>
        <v>0</v>
      </c>
      <c r="AQ2870" s="2"/>
      <c r="AR2870" s="133" t="str">
        <f t="shared" si="1539"/>
        <v>Latah</v>
      </c>
      <c r="AS2870" s="133" t="s">
        <v>1306</v>
      </c>
      <c r="AV2870" s="91">
        <v>16</v>
      </c>
      <c r="AW2870" s="93">
        <v>57</v>
      </c>
      <c r="AX2870" s="99">
        <f t="shared" si="1540"/>
        <v>16057</v>
      </c>
      <c r="AZ2870" s="7" t="s">
        <v>3053</v>
      </c>
      <c r="BA2870" s="133" t="s">
        <v>3094</v>
      </c>
      <c r="BN2870" s="1"/>
    </row>
    <row r="2871" spans="1:66" s="133" customFormat="1" hidden="1" outlineLevel="1">
      <c r="A2871" s="133" t="s">
        <v>3153</v>
      </c>
      <c r="B2871" s="133" t="s">
        <v>1306</v>
      </c>
      <c r="C2871" s="1">
        <f t="shared" si="1523"/>
        <v>385</v>
      </c>
      <c r="D2871" s="7">
        <f>IF(P2871&gt;0,RANK(P2871,(P2871:R2871,S2871:AG2871)),0)</f>
        <v>0</v>
      </c>
      <c r="E2871" s="7">
        <f>IF(Q2871&gt;0,RANK(Q2871,(P2871:R2871,S2871:AG2871)),0)</f>
        <v>4</v>
      </c>
      <c r="F2871" s="7">
        <f>IF(R2871&gt;0,RANK(R2871,(P2871:R2871,S2871:AG2871)),0)</f>
        <v>1</v>
      </c>
      <c r="G2871" s="7">
        <f>IF(S2871&gt;0,RANK(S2871,(P2871:R2871,S2871:AG2871)),0)</f>
        <v>3</v>
      </c>
      <c r="H2871" s="48">
        <f t="shared" si="1524"/>
        <v>153</v>
      </c>
      <c r="I2871" s="163">
        <f t="shared" si="1525"/>
        <v>0.39740259740259742</v>
      </c>
      <c r="J2871" s="2"/>
      <c r="K2871" s="2">
        <f t="shared" si="1526"/>
        <v>0</v>
      </c>
      <c r="L2871" s="2">
        <f t="shared" si="1527"/>
        <v>0.11428571428571428</v>
      </c>
      <c r="M2871" s="2">
        <f t="shared" si="1528"/>
        <v>0.5636363636363636</v>
      </c>
      <c r="N2871" s="2">
        <f t="shared" si="1529"/>
        <v>0.15584415584415584</v>
      </c>
      <c r="O2871" s="2">
        <f t="shared" si="1530"/>
        <v>0.16623376623376623</v>
      </c>
      <c r="P2871" s="1"/>
      <c r="Q2871" s="1">
        <v>44</v>
      </c>
      <c r="R2871" s="1">
        <v>217</v>
      </c>
      <c r="S2871" s="1">
        <v>60</v>
      </c>
      <c r="T2871" s="1">
        <v>64</v>
      </c>
      <c r="U2871" s="1"/>
      <c r="V2871" s="1"/>
      <c r="W2871" s="1"/>
      <c r="X2871" s="1"/>
      <c r="Y2871" s="1"/>
      <c r="Z2871" s="1"/>
      <c r="AA2871" s="1"/>
      <c r="AB2871" s="1"/>
      <c r="AC2871" s="1">
        <v>0</v>
      </c>
      <c r="AD2871" s="1"/>
      <c r="AE2871" s="1"/>
      <c r="AF2871" s="1"/>
      <c r="AG2871" s="1"/>
      <c r="AH2871" s="1"/>
      <c r="AI2871" s="7">
        <f t="shared" si="1531"/>
        <v>2</v>
      </c>
      <c r="AJ2871" s="7">
        <f t="shared" si="1532"/>
        <v>0</v>
      </c>
      <c r="AK2871" s="7">
        <f t="shared" si="1533"/>
        <v>0</v>
      </c>
      <c r="AL2871" s="7">
        <f t="shared" si="1534"/>
        <v>0</v>
      </c>
      <c r="AM2871" s="2">
        <f t="shared" si="1535"/>
        <v>0.16623376623376623</v>
      </c>
      <c r="AN2871" s="2">
        <f t="shared" si="1536"/>
        <v>0</v>
      </c>
      <c r="AO2871" s="2">
        <f t="shared" si="1537"/>
        <v>0</v>
      </c>
      <c r="AP2871" s="2">
        <f t="shared" si="1538"/>
        <v>0</v>
      </c>
      <c r="AQ2871" s="2"/>
      <c r="AR2871" s="133" t="str">
        <f t="shared" si="1539"/>
        <v>Lemhi</v>
      </c>
      <c r="AS2871" s="133" t="s">
        <v>1306</v>
      </c>
      <c r="AV2871" s="91">
        <v>16</v>
      </c>
      <c r="AW2871" s="93">
        <v>59</v>
      </c>
      <c r="AX2871" s="99">
        <f t="shared" si="1540"/>
        <v>16059</v>
      </c>
      <c r="AZ2871" s="7" t="s">
        <v>3053</v>
      </c>
      <c r="BA2871" s="133" t="s">
        <v>3094</v>
      </c>
      <c r="BN2871" s="1"/>
    </row>
    <row r="2872" spans="1:66" s="133" customFormat="1" hidden="1" outlineLevel="1">
      <c r="A2872" s="133" t="s">
        <v>3016</v>
      </c>
      <c r="B2872" s="133" t="s">
        <v>1306</v>
      </c>
      <c r="C2872" s="1">
        <f t="shared" si="1523"/>
        <v>69</v>
      </c>
      <c r="D2872" s="7">
        <f>IF(P2872&gt;0,RANK(P2872,(P2872:R2872,S2872:AG2872)),0)</f>
        <v>0</v>
      </c>
      <c r="E2872" s="7">
        <f>IF(Q2872&gt;0,RANK(Q2872,(P2872:R2872,S2872:AG2872)),0)</f>
        <v>0</v>
      </c>
      <c r="F2872" s="7">
        <f>IF(R2872&gt;0,RANK(R2872,(P2872:R2872,S2872:AG2872)),0)</f>
        <v>2</v>
      </c>
      <c r="G2872" s="7">
        <f>IF(S2872&gt;0,RANK(S2872,(P2872:R2872,S2872:AG2872)),0)</f>
        <v>0</v>
      </c>
      <c r="H2872" s="48">
        <f t="shared" si="1524"/>
        <v>19</v>
      </c>
      <c r="I2872" s="163">
        <f t="shared" si="1525"/>
        <v>0.27536231884057971</v>
      </c>
      <c r="J2872" s="2"/>
      <c r="K2872" s="2">
        <f t="shared" si="1526"/>
        <v>0</v>
      </c>
      <c r="L2872" s="2">
        <f t="shared" si="1527"/>
        <v>0</v>
      </c>
      <c r="M2872" s="2">
        <f t="shared" si="1528"/>
        <v>0.36231884057971014</v>
      </c>
      <c r="N2872" s="2">
        <f t="shared" si="1529"/>
        <v>0</v>
      </c>
      <c r="O2872" s="2">
        <f t="shared" si="1530"/>
        <v>0.6376811594202898</v>
      </c>
      <c r="P2872" s="1"/>
      <c r="Q2872" s="1">
        <v>0</v>
      </c>
      <c r="R2872" s="1">
        <v>25</v>
      </c>
      <c r="S2872" s="1">
        <v>0</v>
      </c>
      <c r="T2872" s="1">
        <v>44</v>
      </c>
      <c r="U2872" s="1"/>
      <c r="V2872" s="1"/>
      <c r="W2872" s="1"/>
      <c r="X2872" s="1"/>
      <c r="Y2872" s="1"/>
      <c r="Z2872" s="1"/>
      <c r="AA2872" s="1"/>
      <c r="AB2872" s="1"/>
      <c r="AC2872" s="1">
        <v>0</v>
      </c>
      <c r="AD2872" s="1"/>
      <c r="AE2872" s="1"/>
      <c r="AF2872" s="1"/>
      <c r="AG2872" s="1"/>
      <c r="AH2872" s="1"/>
      <c r="AI2872" s="7">
        <f t="shared" si="1531"/>
        <v>1</v>
      </c>
      <c r="AJ2872" s="7">
        <f t="shared" si="1532"/>
        <v>0</v>
      </c>
      <c r="AK2872" s="7">
        <f t="shared" si="1533"/>
        <v>0</v>
      </c>
      <c r="AL2872" s="7">
        <f t="shared" si="1534"/>
        <v>0</v>
      </c>
      <c r="AM2872" s="2">
        <f t="shared" si="1535"/>
        <v>0.6376811594202898</v>
      </c>
      <c r="AN2872" s="2">
        <f t="shared" si="1536"/>
        <v>0</v>
      </c>
      <c r="AO2872" s="2">
        <f t="shared" si="1537"/>
        <v>0</v>
      </c>
      <c r="AP2872" s="2">
        <f t="shared" si="1538"/>
        <v>0</v>
      </c>
      <c r="AQ2872" s="2"/>
      <c r="AR2872" s="133" t="str">
        <f t="shared" si="1539"/>
        <v>Lewis</v>
      </c>
      <c r="AS2872" s="133" t="s">
        <v>1306</v>
      </c>
      <c r="AV2872" s="91">
        <v>16</v>
      </c>
      <c r="AW2872" s="93">
        <v>61</v>
      </c>
      <c r="AX2872" s="99">
        <f t="shared" si="1540"/>
        <v>16061</v>
      </c>
      <c r="AZ2872" s="7" t="s">
        <v>3053</v>
      </c>
      <c r="BA2872" s="133" t="s">
        <v>3094</v>
      </c>
      <c r="BN2872" s="1"/>
    </row>
    <row r="2873" spans="1:66" s="133" customFormat="1" hidden="1" outlineLevel="1">
      <c r="A2873" s="133" t="s">
        <v>229</v>
      </c>
      <c r="B2873" s="133" t="s">
        <v>1306</v>
      </c>
      <c r="C2873" s="1">
        <f t="shared" si="1523"/>
        <v>221</v>
      </c>
      <c r="D2873" s="7">
        <f>IF(P2873&gt;0,RANK(P2873,(P2873:R2873,S2873:AG2873)),0)</f>
        <v>0</v>
      </c>
      <c r="E2873" s="7">
        <f>IF(Q2873&gt;0,RANK(Q2873,(P2873:R2873,S2873:AG2873)),0)</f>
        <v>3</v>
      </c>
      <c r="F2873" s="7">
        <f>IF(R2873&gt;0,RANK(R2873,(P2873:R2873,S2873:AG2873)),0)</f>
        <v>1</v>
      </c>
      <c r="G2873" s="7">
        <f>IF(S2873&gt;0,RANK(S2873,(P2873:R2873,S2873:AG2873)),0)</f>
        <v>4</v>
      </c>
      <c r="H2873" s="48">
        <f t="shared" si="1524"/>
        <v>98</v>
      </c>
      <c r="I2873" s="163">
        <f t="shared" si="1525"/>
        <v>0.4434389140271493</v>
      </c>
      <c r="J2873" s="2"/>
      <c r="K2873" s="2">
        <f t="shared" si="1526"/>
        <v>0</v>
      </c>
      <c r="L2873" s="2">
        <f t="shared" si="1527"/>
        <v>6.3348416289592757E-2</v>
      </c>
      <c r="M2873" s="2">
        <f t="shared" si="1528"/>
        <v>0.66515837104072395</v>
      </c>
      <c r="N2873" s="2">
        <f t="shared" si="1529"/>
        <v>4.9773755656108594E-2</v>
      </c>
      <c r="O2873" s="2">
        <f t="shared" si="1530"/>
        <v>0.22171945701357471</v>
      </c>
      <c r="P2873" s="1"/>
      <c r="Q2873" s="1">
        <v>14</v>
      </c>
      <c r="R2873" s="1">
        <v>147</v>
      </c>
      <c r="S2873" s="1">
        <v>11</v>
      </c>
      <c r="T2873" s="1">
        <v>49</v>
      </c>
      <c r="U2873" s="1"/>
      <c r="V2873" s="1"/>
      <c r="W2873" s="1"/>
      <c r="X2873" s="1"/>
      <c r="Y2873" s="1"/>
      <c r="Z2873" s="1"/>
      <c r="AA2873" s="1"/>
      <c r="AB2873" s="1"/>
      <c r="AC2873" s="1">
        <v>0</v>
      </c>
      <c r="AD2873" s="1"/>
      <c r="AE2873" s="1"/>
      <c r="AF2873" s="1"/>
      <c r="AG2873" s="1"/>
      <c r="AH2873" s="1"/>
      <c r="AI2873" s="7">
        <f t="shared" si="1531"/>
        <v>2</v>
      </c>
      <c r="AJ2873" s="7">
        <f t="shared" si="1532"/>
        <v>0</v>
      </c>
      <c r="AK2873" s="7">
        <f t="shared" si="1533"/>
        <v>0</v>
      </c>
      <c r="AL2873" s="7">
        <f t="shared" si="1534"/>
        <v>0</v>
      </c>
      <c r="AM2873" s="2">
        <f t="shared" si="1535"/>
        <v>0.22171945701357465</v>
      </c>
      <c r="AN2873" s="2">
        <f t="shared" si="1536"/>
        <v>0</v>
      </c>
      <c r="AO2873" s="2">
        <f t="shared" si="1537"/>
        <v>0</v>
      </c>
      <c r="AP2873" s="2">
        <f t="shared" si="1538"/>
        <v>0</v>
      </c>
      <c r="AQ2873" s="2"/>
      <c r="AR2873" s="133" t="str">
        <f t="shared" si="1539"/>
        <v>Lincoln</v>
      </c>
      <c r="AS2873" s="133" t="s">
        <v>1306</v>
      </c>
      <c r="AV2873" s="91">
        <v>16</v>
      </c>
      <c r="AW2873" s="93">
        <v>63</v>
      </c>
      <c r="AX2873" s="99">
        <f t="shared" si="1540"/>
        <v>16063</v>
      </c>
      <c r="AZ2873" s="7" t="s">
        <v>3053</v>
      </c>
      <c r="BA2873" s="133" t="s">
        <v>3094</v>
      </c>
      <c r="BN2873" s="1"/>
    </row>
    <row r="2874" spans="1:66" s="133" customFormat="1" hidden="1" outlineLevel="1">
      <c r="A2874" s="133" t="s">
        <v>1421</v>
      </c>
      <c r="B2874" s="133" t="s">
        <v>1306</v>
      </c>
      <c r="C2874" s="1">
        <f t="shared" si="1523"/>
        <v>2829</v>
      </c>
      <c r="D2874" s="7">
        <f>IF(P2874&gt;0,RANK(P2874,(P2874:R2874,S2874:AG2874)),0)</f>
        <v>0</v>
      </c>
      <c r="E2874" s="7">
        <f>IF(Q2874&gt;0,RANK(Q2874,(P2874:R2874,S2874:AG2874)),0)</f>
        <v>4</v>
      </c>
      <c r="F2874" s="7">
        <f>IF(R2874&gt;0,RANK(R2874,(P2874:R2874,S2874:AG2874)),0)</f>
        <v>1</v>
      </c>
      <c r="G2874" s="7">
        <f>IF(S2874&gt;0,RANK(S2874,(P2874:R2874,S2874:AG2874)),0)</f>
        <v>2</v>
      </c>
      <c r="H2874" s="48">
        <f t="shared" si="1524"/>
        <v>2250</v>
      </c>
      <c r="I2874" s="163">
        <f t="shared" si="1525"/>
        <v>0.79533404029692467</v>
      </c>
      <c r="J2874" s="2"/>
      <c r="K2874" s="2">
        <f t="shared" si="1526"/>
        <v>0</v>
      </c>
      <c r="L2874" s="2">
        <f t="shared" si="1527"/>
        <v>2.4743725698126548E-3</v>
      </c>
      <c r="M2874" s="2">
        <f t="shared" si="1528"/>
        <v>0.88723930717568045</v>
      </c>
      <c r="N2874" s="2">
        <f t="shared" si="1529"/>
        <v>9.1905266878755748E-2</v>
      </c>
      <c r="O2874" s="2">
        <f t="shared" si="1530"/>
        <v>1.8381053375751161E-2</v>
      </c>
      <c r="P2874" s="1"/>
      <c r="Q2874" s="1">
        <v>7</v>
      </c>
      <c r="R2874" s="1">
        <v>2510</v>
      </c>
      <c r="S2874" s="1">
        <v>260</v>
      </c>
      <c r="T2874" s="1">
        <v>50</v>
      </c>
      <c r="U2874" s="1"/>
      <c r="V2874" s="1"/>
      <c r="W2874" s="1"/>
      <c r="X2874" s="1"/>
      <c r="Y2874" s="1"/>
      <c r="Z2874" s="1"/>
      <c r="AA2874" s="1"/>
      <c r="AB2874" s="1"/>
      <c r="AC2874" s="1">
        <v>2</v>
      </c>
      <c r="AD2874" s="1"/>
      <c r="AE2874" s="1"/>
      <c r="AF2874" s="1"/>
      <c r="AG2874" s="1"/>
      <c r="AH2874" s="1"/>
      <c r="AI2874" s="7">
        <f t="shared" si="1531"/>
        <v>3</v>
      </c>
      <c r="AJ2874" s="7">
        <f t="shared" si="1532"/>
        <v>0</v>
      </c>
      <c r="AK2874" s="7">
        <f t="shared" si="1533"/>
        <v>0</v>
      </c>
      <c r="AL2874" s="7">
        <f t="shared" si="1534"/>
        <v>0</v>
      </c>
      <c r="AM2874" s="2">
        <f t="shared" si="1535"/>
        <v>1.7674089784376106E-2</v>
      </c>
      <c r="AN2874" s="2">
        <f t="shared" si="1536"/>
        <v>0</v>
      </c>
      <c r="AO2874" s="2">
        <f t="shared" si="1537"/>
        <v>0</v>
      </c>
      <c r="AP2874" s="2">
        <f t="shared" si="1538"/>
        <v>0</v>
      </c>
      <c r="AQ2874" s="2"/>
      <c r="AR2874" s="133" t="str">
        <f t="shared" si="1539"/>
        <v>Madison</v>
      </c>
      <c r="AS2874" s="133" t="s">
        <v>1306</v>
      </c>
      <c r="AV2874" s="91">
        <v>16</v>
      </c>
      <c r="AW2874" s="93">
        <v>65</v>
      </c>
      <c r="AX2874" s="99">
        <f t="shared" si="1540"/>
        <v>16065</v>
      </c>
      <c r="AZ2874" s="7" t="s">
        <v>3053</v>
      </c>
      <c r="BA2874" s="133" t="s">
        <v>3094</v>
      </c>
      <c r="BN2874" s="1"/>
    </row>
    <row r="2875" spans="1:66" s="133" customFormat="1" hidden="1" outlineLevel="1">
      <c r="A2875" s="133" t="s">
        <v>3017</v>
      </c>
      <c r="B2875" s="133" t="s">
        <v>1306</v>
      </c>
      <c r="C2875" s="1">
        <f t="shared" si="1523"/>
        <v>847</v>
      </c>
      <c r="D2875" s="7">
        <f>IF(P2875&gt;0,RANK(P2875,(P2875:R2875,S2875:AG2875)),0)</f>
        <v>0</v>
      </c>
      <c r="E2875" s="7">
        <f>IF(Q2875&gt;0,RANK(Q2875,(P2875:R2875,S2875:AG2875)),0)</f>
        <v>4</v>
      </c>
      <c r="F2875" s="7">
        <f>IF(R2875&gt;0,RANK(R2875,(P2875:R2875,S2875:AG2875)),0)</f>
        <v>1</v>
      </c>
      <c r="G2875" s="7">
        <f>IF(S2875&gt;0,RANK(S2875,(P2875:R2875,S2875:AG2875)),0)</f>
        <v>3</v>
      </c>
      <c r="H2875" s="48">
        <f t="shared" si="1524"/>
        <v>561</v>
      </c>
      <c r="I2875" s="163">
        <f t="shared" si="1525"/>
        <v>0.66233766233766234</v>
      </c>
      <c r="J2875" s="2"/>
      <c r="K2875" s="2">
        <f t="shared" si="1526"/>
        <v>0</v>
      </c>
      <c r="L2875" s="2">
        <f t="shared" si="1527"/>
        <v>2.5974025974025976E-2</v>
      </c>
      <c r="M2875" s="2">
        <f t="shared" si="1528"/>
        <v>0.77095631641086182</v>
      </c>
      <c r="N2875" s="2">
        <f t="shared" si="1529"/>
        <v>9.4451003541912631E-2</v>
      </c>
      <c r="O2875" s="2">
        <f t="shared" si="1530"/>
        <v>0.10861865407319957</v>
      </c>
      <c r="P2875" s="1"/>
      <c r="Q2875" s="1">
        <v>22</v>
      </c>
      <c r="R2875" s="1">
        <v>653</v>
      </c>
      <c r="S2875" s="1">
        <v>80</v>
      </c>
      <c r="T2875" s="1">
        <v>92</v>
      </c>
      <c r="U2875" s="1"/>
      <c r="V2875" s="1"/>
      <c r="W2875" s="1"/>
      <c r="X2875" s="1"/>
      <c r="Y2875" s="1"/>
      <c r="Z2875" s="1"/>
      <c r="AA2875" s="1"/>
      <c r="AB2875" s="1"/>
      <c r="AC2875" s="1">
        <v>0</v>
      </c>
      <c r="AD2875" s="1"/>
      <c r="AE2875" s="1"/>
      <c r="AF2875" s="1"/>
      <c r="AG2875" s="1"/>
      <c r="AH2875" s="1"/>
      <c r="AI2875" s="7">
        <f t="shared" si="1531"/>
        <v>2</v>
      </c>
      <c r="AJ2875" s="7">
        <f t="shared" si="1532"/>
        <v>0</v>
      </c>
      <c r="AK2875" s="7">
        <f t="shared" si="1533"/>
        <v>0</v>
      </c>
      <c r="AL2875" s="7">
        <f t="shared" si="1534"/>
        <v>0</v>
      </c>
      <c r="AM2875" s="2">
        <f t="shared" si="1535"/>
        <v>0.10861865407319952</v>
      </c>
      <c r="AN2875" s="2">
        <f t="shared" si="1536"/>
        <v>0</v>
      </c>
      <c r="AO2875" s="2">
        <f t="shared" si="1537"/>
        <v>0</v>
      </c>
      <c r="AP2875" s="2">
        <f t="shared" si="1538"/>
        <v>0</v>
      </c>
      <c r="AQ2875" s="2"/>
      <c r="AR2875" s="133" t="str">
        <f t="shared" si="1539"/>
        <v>Minidoka</v>
      </c>
      <c r="AS2875" s="133" t="s">
        <v>1306</v>
      </c>
      <c r="AV2875" s="91">
        <v>16</v>
      </c>
      <c r="AW2875" s="93">
        <v>67</v>
      </c>
      <c r="AX2875" s="99">
        <f t="shared" si="1540"/>
        <v>16067</v>
      </c>
      <c r="AZ2875" s="7" t="s">
        <v>3053</v>
      </c>
      <c r="BA2875" s="133" t="s">
        <v>3094</v>
      </c>
      <c r="BN2875" s="1"/>
    </row>
    <row r="2876" spans="1:66" s="133" customFormat="1" hidden="1" outlineLevel="1">
      <c r="A2876" s="133" t="s">
        <v>2180</v>
      </c>
      <c r="B2876" s="133" t="s">
        <v>1306</v>
      </c>
      <c r="C2876" s="1">
        <f t="shared" si="1523"/>
        <v>251</v>
      </c>
      <c r="D2876" s="7">
        <f>IF(P2876&gt;0,RANK(P2876,(P2876:R2876,S2876:AG2876)),0)</f>
        <v>0</v>
      </c>
      <c r="E2876" s="7">
        <f>IF(Q2876&gt;0,RANK(Q2876,(P2876:R2876,S2876:AG2876)),0)</f>
        <v>0</v>
      </c>
      <c r="F2876" s="7">
        <f>IF(R2876&gt;0,RANK(R2876,(P2876:R2876,S2876:AG2876)),0)</f>
        <v>2</v>
      </c>
      <c r="G2876" s="7">
        <f>IF(S2876&gt;0,RANK(S2876,(P2876:R2876,S2876:AG2876)),0)</f>
        <v>1</v>
      </c>
      <c r="H2876" s="48">
        <f t="shared" si="1524"/>
        <v>3</v>
      </c>
      <c r="I2876" s="163">
        <f t="shared" si="1525"/>
        <v>1.1952191235059761E-2</v>
      </c>
      <c r="J2876" s="2"/>
      <c r="K2876" s="2">
        <f t="shared" si="1526"/>
        <v>0</v>
      </c>
      <c r="L2876" s="2">
        <f t="shared" si="1527"/>
        <v>0</v>
      </c>
      <c r="M2876" s="2">
        <f t="shared" si="1528"/>
        <v>0.49402390438247012</v>
      </c>
      <c r="N2876" s="2">
        <f t="shared" si="1529"/>
        <v>0.50597609561752988</v>
      </c>
      <c r="O2876" s="2">
        <f t="shared" si="1530"/>
        <v>0</v>
      </c>
      <c r="P2876" s="1"/>
      <c r="Q2876" s="1">
        <v>0</v>
      </c>
      <c r="R2876" s="1">
        <v>124</v>
      </c>
      <c r="S2876" s="1">
        <v>127</v>
      </c>
      <c r="T2876" s="1">
        <v>0</v>
      </c>
      <c r="U2876" s="1"/>
      <c r="V2876" s="1"/>
      <c r="W2876" s="1"/>
      <c r="X2876" s="1"/>
      <c r="Y2876" s="1"/>
      <c r="Z2876" s="1"/>
      <c r="AA2876" s="1"/>
      <c r="AB2876" s="1"/>
      <c r="AC2876" s="1">
        <v>0</v>
      </c>
      <c r="AD2876" s="1"/>
      <c r="AE2876" s="1"/>
      <c r="AF2876" s="1"/>
      <c r="AG2876" s="1"/>
      <c r="AH2876" s="1"/>
      <c r="AI2876" s="7">
        <f t="shared" si="1531"/>
        <v>0</v>
      </c>
      <c r="AJ2876" s="7">
        <f t="shared" si="1532"/>
        <v>0</v>
      </c>
      <c r="AK2876" s="7">
        <f t="shared" si="1533"/>
        <v>0</v>
      </c>
      <c r="AL2876" s="7">
        <f t="shared" si="1534"/>
        <v>0</v>
      </c>
      <c r="AM2876" s="2">
        <f t="shared" si="1535"/>
        <v>0</v>
      </c>
      <c r="AN2876" s="2">
        <f t="shared" si="1536"/>
        <v>0</v>
      </c>
      <c r="AO2876" s="2">
        <f t="shared" si="1537"/>
        <v>0</v>
      </c>
      <c r="AP2876" s="2">
        <f t="shared" si="1538"/>
        <v>0</v>
      </c>
      <c r="AQ2876" s="2"/>
      <c r="AR2876" s="133" t="str">
        <f t="shared" si="1539"/>
        <v>Nez Perce</v>
      </c>
      <c r="AS2876" s="133" t="s">
        <v>1306</v>
      </c>
      <c r="AV2876" s="91">
        <v>16</v>
      </c>
      <c r="AW2876" s="93">
        <v>69</v>
      </c>
      <c r="AX2876" s="99">
        <f t="shared" si="1540"/>
        <v>16069</v>
      </c>
      <c r="AZ2876" s="7" t="s">
        <v>3053</v>
      </c>
      <c r="BA2876" s="133" t="s">
        <v>3094</v>
      </c>
      <c r="BN2876" s="1"/>
    </row>
    <row r="2877" spans="1:66" s="133" customFormat="1" hidden="1" outlineLevel="1">
      <c r="A2877" s="133" t="s">
        <v>3201</v>
      </c>
      <c r="B2877" s="133" t="s">
        <v>1306</v>
      </c>
      <c r="C2877" s="1">
        <f t="shared" si="1523"/>
        <v>302</v>
      </c>
      <c r="D2877" s="7">
        <f>IF(P2877&gt;0,RANK(P2877,(P2877:R2877,S2877:AG2877)),0)</f>
        <v>0</v>
      </c>
      <c r="E2877" s="7">
        <f>IF(Q2877&gt;0,RANK(Q2877,(P2877:R2877,S2877:AG2877)),0)</f>
        <v>4</v>
      </c>
      <c r="F2877" s="7">
        <f>IF(R2877&gt;0,RANK(R2877,(P2877:R2877,S2877:AG2877)),0)</f>
        <v>1</v>
      </c>
      <c r="G2877" s="7">
        <f>IF(S2877&gt;0,RANK(S2877,(P2877:R2877,S2877:AG2877)),0)</f>
        <v>2</v>
      </c>
      <c r="H2877" s="48">
        <f t="shared" si="1524"/>
        <v>202</v>
      </c>
      <c r="I2877" s="163">
        <f t="shared" si="1525"/>
        <v>0.66887417218543044</v>
      </c>
      <c r="J2877" s="2"/>
      <c r="K2877" s="2">
        <f t="shared" si="1526"/>
        <v>0</v>
      </c>
      <c r="L2877" s="2">
        <f t="shared" si="1527"/>
        <v>9.9337748344370865E-3</v>
      </c>
      <c r="M2877" s="2">
        <f t="shared" si="1528"/>
        <v>0.79801324503311255</v>
      </c>
      <c r="N2877" s="2">
        <f t="shared" si="1529"/>
        <v>0.12913907284768211</v>
      </c>
      <c r="O2877" s="2">
        <f t="shared" si="1530"/>
        <v>6.29139072847682E-2</v>
      </c>
      <c r="P2877" s="1"/>
      <c r="Q2877" s="1">
        <v>3</v>
      </c>
      <c r="R2877" s="1">
        <v>241</v>
      </c>
      <c r="S2877" s="1">
        <v>39</v>
      </c>
      <c r="T2877" s="1">
        <v>18</v>
      </c>
      <c r="U2877" s="1"/>
      <c r="V2877" s="1"/>
      <c r="W2877" s="1"/>
      <c r="X2877" s="1"/>
      <c r="Y2877" s="1"/>
      <c r="Z2877" s="1"/>
      <c r="AA2877" s="1"/>
      <c r="AB2877" s="1"/>
      <c r="AC2877" s="1">
        <v>1</v>
      </c>
      <c r="AD2877" s="1"/>
      <c r="AE2877" s="1"/>
      <c r="AF2877" s="1"/>
      <c r="AG2877" s="1"/>
      <c r="AH2877" s="1"/>
      <c r="AI2877" s="7">
        <f t="shared" si="1531"/>
        <v>3</v>
      </c>
      <c r="AJ2877" s="7">
        <f t="shared" si="1532"/>
        <v>0</v>
      </c>
      <c r="AK2877" s="7">
        <f t="shared" si="1533"/>
        <v>0</v>
      </c>
      <c r="AL2877" s="7">
        <f t="shared" si="1534"/>
        <v>0</v>
      </c>
      <c r="AM2877" s="2">
        <f t="shared" si="1535"/>
        <v>5.9602649006622516E-2</v>
      </c>
      <c r="AN2877" s="2">
        <f t="shared" si="1536"/>
        <v>0</v>
      </c>
      <c r="AO2877" s="2">
        <f t="shared" si="1537"/>
        <v>0</v>
      </c>
      <c r="AP2877" s="2">
        <f t="shared" si="1538"/>
        <v>0</v>
      </c>
      <c r="AQ2877" s="2"/>
      <c r="AR2877" s="133" t="str">
        <f t="shared" si="1539"/>
        <v>Oneida</v>
      </c>
      <c r="AS2877" s="133" t="s">
        <v>1306</v>
      </c>
      <c r="AV2877" s="91">
        <v>16</v>
      </c>
      <c r="AW2877" s="93">
        <v>71</v>
      </c>
      <c r="AX2877" s="99">
        <f t="shared" si="1540"/>
        <v>16071</v>
      </c>
      <c r="AZ2877" s="7" t="s">
        <v>3053</v>
      </c>
      <c r="BA2877" s="133" t="s">
        <v>3094</v>
      </c>
      <c r="BN2877" s="1"/>
    </row>
    <row r="2878" spans="1:66" s="133" customFormat="1" hidden="1" outlineLevel="1">
      <c r="A2878" s="133" t="s">
        <v>319</v>
      </c>
      <c r="B2878" s="133" t="s">
        <v>1306</v>
      </c>
      <c r="C2878" s="1">
        <f t="shared" si="1523"/>
        <v>440</v>
      </c>
      <c r="D2878" s="7">
        <f>IF(P2878&gt;0,RANK(P2878,(P2878:R2878,S2878:AG2878)),0)</f>
        <v>0</v>
      </c>
      <c r="E2878" s="7">
        <f>IF(Q2878&gt;0,RANK(Q2878,(P2878:R2878,S2878:AG2878)),0)</f>
        <v>0</v>
      </c>
      <c r="F2878" s="7">
        <f>IF(R2878&gt;0,RANK(R2878,(P2878:R2878,S2878:AG2878)),0)</f>
        <v>2</v>
      </c>
      <c r="G2878" s="7">
        <f>IF(S2878&gt;0,RANK(S2878,(P2878:R2878,S2878:AG2878)),0)</f>
        <v>0</v>
      </c>
      <c r="H2878" s="48">
        <f t="shared" si="1524"/>
        <v>86</v>
      </c>
      <c r="I2878" s="163">
        <f t="shared" si="1525"/>
        <v>0.19545454545454546</v>
      </c>
      <c r="J2878" s="2"/>
      <c r="K2878" s="2">
        <f t="shared" si="1526"/>
        <v>0</v>
      </c>
      <c r="L2878" s="2">
        <f t="shared" si="1527"/>
        <v>0</v>
      </c>
      <c r="M2878" s="2">
        <f t="shared" si="1528"/>
        <v>0.40227272727272728</v>
      </c>
      <c r="N2878" s="2">
        <f t="shared" si="1529"/>
        <v>0</v>
      </c>
      <c r="O2878" s="2">
        <f t="shared" si="1530"/>
        <v>0.59772727272727266</v>
      </c>
      <c r="P2878" s="1"/>
      <c r="Q2878" s="1">
        <v>0</v>
      </c>
      <c r="R2878" s="1">
        <v>177</v>
      </c>
      <c r="S2878" s="1">
        <v>0</v>
      </c>
      <c r="T2878" s="1">
        <v>263</v>
      </c>
      <c r="U2878" s="1"/>
      <c r="V2878" s="1"/>
      <c r="W2878" s="1"/>
      <c r="X2878" s="1"/>
      <c r="Y2878" s="1"/>
      <c r="Z2878" s="1"/>
      <c r="AA2878" s="1"/>
      <c r="AB2878" s="1"/>
      <c r="AC2878" s="1">
        <v>0</v>
      </c>
      <c r="AD2878" s="1"/>
      <c r="AE2878" s="1"/>
      <c r="AF2878" s="1"/>
      <c r="AG2878" s="1"/>
      <c r="AH2878" s="1"/>
      <c r="AI2878" s="7">
        <f t="shared" si="1531"/>
        <v>1</v>
      </c>
      <c r="AJ2878" s="7">
        <f t="shared" si="1532"/>
        <v>0</v>
      </c>
      <c r="AK2878" s="7">
        <f t="shared" si="1533"/>
        <v>0</v>
      </c>
      <c r="AL2878" s="7">
        <f t="shared" si="1534"/>
        <v>0</v>
      </c>
      <c r="AM2878" s="2">
        <f t="shared" si="1535"/>
        <v>0.59772727272727277</v>
      </c>
      <c r="AN2878" s="2">
        <f t="shared" si="1536"/>
        <v>0</v>
      </c>
      <c r="AO2878" s="2">
        <f t="shared" si="1537"/>
        <v>0</v>
      </c>
      <c r="AP2878" s="2">
        <f t="shared" si="1538"/>
        <v>0</v>
      </c>
      <c r="AQ2878" s="2"/>
      <c r="AR2878" s="133" t="str">
        <f t="shared" si="1539"/>
        <v>Owyhee</v>
      </c>
      <c r="AS2878" s="133" t="s">
        <v>1306</v>
      </c>
      <c r="AV2878" s="91">
        <v>16</v>
      </c>
      <c r="AW2878" s="93">
        <v>73</v>
      </c>
      <c r="AX2878" s="99">
        <f t="shared" si="1540"/>
        <v>16073</v>
      </c>
      <c r="AZ2878" s="7" t="s">
        <v>3053</v>
      </c>
      <c r="BA2878" s="133" t="s">
        <v>3094</v>
      </c>
      <c r="BN2878" s="1"/>
    </row>
    <row r="2879" spans="1:66" s="133" customFormat="1" hidden="1" outlineLevel="1">
      <c r="A2879" s="133" t="s">
        <v>1137</v>
      </c>
      <c r="B2879" s="133" t="s">
        <v>1306</v>
      </c>
      <c r="C2879" s="1">
        <f t="shared" si="1523"/>
        <v>730</v>
      </c>
      <c r="D2879" s="7">
        <f>IF(P2879&gt;0,RANK(P2879,(P2879:R2879,S2879:AG2879)),0)</f>
        <v>0</v>
      </c>
      <c r="E2879" s="7">
        <f>IF(Q2879&gt;0,RANK(Q2879,(P2879:R2879,S2879:AG2879)),0)</f>
        <v>0</v>
      </c>
      <c r="F2879" s="7">
        <f>IF(R2879&gt;0,RANK(R2879,(P2879:R2879,S2879:AG2879)),0)</f>
        <v>1</v>
      </c>
      <c r="G2879" s="7">
        <f>IF(S2879&gt;0,RANK(S2879,(P2879:R2879,S2879:AG2879)),0)</f>
        <v>0</v>
      </c>
      <c r="H2879" s="48">
        <f t="shared" si="1524"/>
        <v>126</v>
      </c>
      <c r="I2879" s="163">
        <f t="shared" si="1525"/>
        <v>0.17260273972602741</v>
      </c>
      <c r="J2879" s="2"/>
      <c r="K2879" s="2">
        <f t="shared" si="1526"/>
        <v>0</v>
      </c>
      <c r="L2879" s="2">
        <f t="shared" si="1527"/>
        <v>0</v>
      </c>
      <c r="M2879" s="2">
        <f t="shared" si="1528"/>
        <v>0.58630136986301373</v>
      </c>
      <c r="N2879" s="2">
        <f t="shared" si="1529"/>
        <v>0</v>
      </c>
      <c r="O2879" s="2">
        <f t="shared" si="1530"/>
        <v>0.41369863013698627</v>
      </c>
      <c r="P2879" s="1"/>
      <c r="Q2879" s="1">
        <v>0</v>
      </c>
      <c r="R2879" s="1">
        <v>428</v>
      </c>
      <c r="S2879" s="1">
        <v>0</v>
      </c>
      <c r="T2879" s="1">
        <v>302</v>
      </c>
      <c r="U2879" s="1"/>
      <c r="V2879" s="1"/>
      <c r="W2879" s="1"/>
      <c r="X2879" s="1"/>
      <c r="Y2879" s="1"/>
      <c r="Z2879" s="1"/>
      <c r="AA2879" s="1"/>
      <c r="AB2879" s="1"/>
      <c r="AC2879" s="1">
        <v>0</v>
      </c>
      <c r="AD2879" s="1"/>
      <c r="AE2879" s="1"/>
      <c r="AF2879" s="1"/>
      <c r="AG2879" s="1"/>
      <c r="AH2879" s="1"/>
      <c r="AI2879" s="7">
        <f t="shared" si="1531"/>
        <v>2</v>
      </c>
      <c r="AJ2879" s="7">
        <f t="shared" si="1532"/>
        <v>0</v>
      </c>
      <c r="AK2879" s="7">
        <f t="shared" si="1533"/>
        <v>0</v>
      </c>
      <c r="AL2879" s="7">
        <f t="shared" si="1534"/>
        <v>0</v>
      </c>
      <c r="AM2879" s="2">
        <f t="shared" si="1535"/>
        <v>0.41369863013698632</v>
      </c>
      <c r="AN2879" s="2">
        <f t="shared" si="1536"/>
        <v>0</v>
      </c>
      <c r="AO2879" s="2">
        <f t="shared" si="1537"/>
        <v>0</v>
      </c>
      <c r="AP2879" s="2">
        <f t="shared" si="1538"/>
        <v>0</v>
      </c>
      <c r="AQ2879" s="2"/>
      <c r="AR2879" s="133" t="str">
        <f t="shared" si="1539"/>
        <v>Payette</v>
      </c>
      <c r="AS2879" s="133" t="s">
        <v>1306</v>
      </c>
      <c r="AV2879" s="91">
        <v>16</v>
      </c>
      <c r="AW2879" s="93">
        <v>75</v>
      </c>
      <c r="AX2879" s="99">
        <f t="shared" si="1540"/>
        <v>16075</v>
      </c>
      <c r="AZ2879" s="7" t="s">
        <v>3053</v>
      </c>
      <c r="BA2879" s="133" t="s">
        <v>3094</v>
      </c>
      <c r="BN2879" s="1"/>
    </row>
    <row r="2880" spans="1:66" s="133" customFormat="1" hidden="1" outlineLevel="1">
      <c r="A2880" s="133" t="s">
        <v>3369</v>
      </c>
      <c r="B2880" s="133" t="s">
        <v>1306</v>
      </c>
      <c r="C2880" s="1">
        <f t="shared" si="1523"/>
        <v>347</v>
      </c>
      <c r="D2880" s="7">
        <f>IF(P2880&gt;0,RANK(P2880,(P2880:R2880,S2880:AG2880)),0)</f>
        <v>0</v>
      </c>
      <c r="E2880" s="7">
        <f>IF(Q2880&gt;0,RANK(Q2880,(P2880:R2880,S2880:AG2880)),0)</f>
        <v>4</v>
      </c>
      <c r="F2880" s="7">
        <f>IF(R2880&gt;0,RANK(R2880,(P2880:R2880,S2880:AG2880)),0)</f>
        <v>1</v>
      </c>
      <c r="G2880" s="7">
        <f>IF(S2880&gt;0,RANK(S2880,(P2880:R2880,S2880:AG2880)),0)</f>
        <v>3</v>
      </c>
      <c r="H2880" s="48">
        <f t="shared" si="1524"/>
        <v>249</v>
      </c>
      <c r="I2880" s="163">
        <f t="shared" si="1525"/>
        <v>0.71757925072046114</v>
      </c>
      <c r="J2880" s="2"/>
      <c r="K2880" s="2">
        <f t="shared" si="1526"/>
        <v>0</v>
      </c>
      <c r="L2880" s="2">
        <f t="shared" si="1527"/>
        <v>2.5936599423631124E-2</v>
      </c>
      <c r="M2880" s="2">
        <f t="shared" si="1528"/>
        <v>0.82708933717579247</v>
      </c>
      <c r="N2880" s="2">
        <f t="shared" si="1529"/>
        <v>3.7463976945244955E-2</v>
      </c>
      <c r="O2880" s="2">
        <f t="shared" si="1530"/>
        <v>0.10951008645533145</v>
      </c>
      <c r="P2880" s="1"/>
      <c r="Q2880" s="1">
        <v>9</v>
      </c>
      <c r="R2880" s="1">
        <v>287</v>
      </c>
      <c r="S2880" s="1">
        <v>13</v>
      </c>
      <c r="T2880" s="1">
        <v>38</v>
      </c>
      <c r="U2880" s="1"/>
      <c r="V2880" s="1"/>
      <c r="W2880" s="1"/>
      <c r="X2880" s="1"/>
      <c r="Y2880" s="1"/>
      <c r="Z2880" s="1"/>
      <c r="AA2880" s="1"/>
      <c r="AB2880" s="1"/>
      <c r="AC2880" s="1">
        <v>0</v>
      </c>
      <c r="AD2880" s="1"/>
      <c r="AE2880" s="1"/>
      <c r="AF2880" s="1"/>
      <c r="AG2880" s="1"/>
      <c r="AH2880" s="1"/>
      <c r="AI2880" s="7">
        <f t="shared" si="1531"/>
        <v>2</v>
      </c>
      <c r="AJ2880" s="7">
        <f t="shared" si="1532"/>
        <v>0</v>
      </c>
      <c r="AK2880" s="7">
        <f t="shared" si="1533"/>
        <v>0</v>
      </c>
      <c r="AL2880" s="7">
        <f t="shared" si="1534"/>
        <v>0</v>
      </c>
      <c r="AM2880" s="2">
        <f t="shared" si="1535"/>
        <v>0.10951008645533142</v>
      </c>
      <c r="AN2880" s="2">
        <f t="shared" si="1536"/>
        <v>0</v>
      </c>
      <c r="AO2880" s="2">
        <f t="shared" si="1537"/>
        <v>0</v>
      </c>
      <c r="AP2880" s="2">
        <f t="shared" si="1538"/>
        <v>0</v>
      </c>
      <c r="AQ2880" s="2"/>
      <c r="AR2880" s="133" t="str">
        <f t="shared" si="1539"/>
        <v>Power</v>
      </c>
      <c r="AS2880" s="133" t="s">
        <v>1306</v>
      </c>
      <c r="AV2880" s="91">
        <v>16</v>
      </c>
      <c r="AW2880" s="93">
        <v>77</v>
      </c>
      <c r="AX2880" s="99">
        <f t="shared" si="1540"/>
        <v>16077</v>
      </c>
      <c r="AZ2880" s="7" t="s">
        <v>3053</v>
      </c>
      <c r="BA2880" s="133" t="s">
        <v>3094</v>
      </c>
      <c r="BN2880" s="1"/>
    </row>
    <row r="2881" spans="1:66" s="133" customFormat="1" hidden="1" outlineLevel="1">
      <c r="A2881" s="133" t="s">
        <v>633</v>
      </c>
      <c r="B2881" s="133" t="s">
        <v>1306</v>
      </c>
      <c r="C2881" s="1">
        <f t="shared" si="1523"/>
        <v>137</v>
      </c>
      <c r="D2881" s="7">
        <f>IF(P2881&gt;0,RANK(P2881,(P2881:R2881,S2881:AG2881)),0)</f>
        <v>0</v>
      </c>
      <c r="E2881" s="7">
        <f>IF(Q2881&gt;0,RANK(Q2881,(P2881:R2881,S2881:AG2881)),0)</f>
        <v>0</v>
      </c>
      <c r="F2881" s="7">
        <f>IF(R2881&gt;0,RANK(R2881,(P2881:R2881,S2881:AG2881)),0)</f>
        <v>2</v>
      </c>
      <c r="G2881" s="7">
        <f>IF(S2881&gt;0,RANK(S2881,(P2881:R2881,S2881:AG2881)),0)</f>
        <v>0</v>
      </c>
      <c r="H2881" s="48">
        <f t="shared" si="1524"/>
        <v>11</v>
      </c>
      <c r="I2881" s="163">
        <f t="shared" si="1525"/>
        <v>8.0291970802919707E-2</v>
      </c>
      <c r="J2881" s="2"/>
      <c r="K2881" s="2">
        <f t="shared" si="1526"/>
        <v>0</v>
      </c>
      <c r="L2881" s="2">
        <f t="shared" si="1527"/>
        <v>0</v>
      </c>
      <c r="M2881" s="2">
        <f t="shared" si="1528"/>
        <v>0.45985401459854014</v>
      </c>
      <c r="N2881" s="2">
        <f t="shared" si="1529"/>
        <v>0</v>
      </c>
      <c r="O2881" s="2">
        <f t="shared" si="1530"/>
        <v>0.54014598540145986</v>
      </c>
      <c r="P2881" s="1"/>
      <c r="Q2881" s="1">
        <v>0</v>
      </c>
      <c r="R2881" s="1">
        <v>63</v>
      </c>
      <c r="S2881" s="1">
        <v>0</v>
      </c>
      <c r="T2881" s="1">
        <v>74</v>
      </c>
      <c r="U2881" s="1"/>
      <c r="V2881" s="1"/>
      <c r="W2881" s="1"/>
      <c r="X2881" s="1"/>
      <c r="Y2881" s="1"/>
      <c r="Z2881" s="1"/>
      <c r="AA2881" s="1"/>
      <c r="AB2881" s="1"/>
      <c r="AC2881" s="1">
        <v>0</v>
      </c>
      <c r="AD2881" s="1"/>
      <c r="AE2881" s="1"/>
      <c r="AF2881" s="1"/>
      <c r="AG2881" s="1"/>
      <c r="AH2881" s="1"/>
      <c r="AI2881" s="7">
        <f t="shared" si="1531"/>
        <v>1</v>
      </c>
      <c r="AJ2881" s="7">
        <f t="shared" si="1532"/>
        <v>0</v>
      </c>
      <c r="AK2881" s="7">
        <f t="shared" si="1533"/>
        <v>0</v>
      </c>
      <c r="AL2881" s="7">
        <f t="shared" si="1534"/>
        <v>0</v>
      </c>
      <c r="AM2881" s="2">
        <f t="shared" si="1535"/>
        <v>0.54014598540145986</v>
      </c>
      <c r="AN2881" s="2">
        <f t="shared" si="1536"/>
        <v>0</v>
      </c>
      <c r="AO2881" s="2">
        <f t="shared" si="1537"/>
        <v>0</v>
      </c>
      <c r="AP2881" s="2">
        <f t="shared" si="1538"/>
        <v>0</v>
      </c>
      <c r="AQ2881" s="2"/>
      <c r="AR2881" s="133" t="str">
        <f t="shared" si="1539"/>
        <v>Shoshone</v>
      </c>
      <c r="AS2881" s="133" t="s">
        <v>1306</v>
      </c>
      <c r="AV2881" s="91">
        <v>16</v>
      </c>
      <c r="AW2881" s="93">
        <v>79</v>
      </c>
      <c r="AX2881" s="99">
        <f t="shared" si="1540"/>
        <v>16079</v>
      </c>
      <c r="AZ2881" s="7" t="s">
        <v>3053</v>
      </c>
      <c r="BA2881" s="133" t="s">
        <v>3094</v>
      </c>
      <c r="BN2881" s="1"/>
    </row>
    <row r="2882" spans="1:66" s="133" customFormat="1" hidden="1" outlineLevel="1">
      <c r="A2882" s="133" t="s">
        <v>1022</v>
      </c>
      <c r="B2882" s="133" t="s">
        <v>1306</v>
      </c>
      <c r="C2882" s="1">
        <f t="shared" si="1523"/>
        <v>378</v>
      </c>
      <c r="D2882" s="7">
        <f>IF(P2882&gt;0,RANK(P2882,(P2882:R2882,S2882:AG2882)),0)</f>
        <v>0</v>
      </c>
      <c r="E2882" s="7">
        <f>IF(Q2882&gt;0,RANK(Q2882,(P2882:R2882,S2882:AG2882)),0)</f>
        <v>4</v>
      </c>
      <c r="F2882" s="7">
        <f>IF(R2882&gt;0,RANK(R2882,(P2882:R2882,S2882:AG2882)),0)</f>
        <v>1</v>
      </c>
      <c r="G2882" s="7">
        <f>IF(S2882&gt;0,RANK(S2882,(P2882:R2882,S2882:AG2882)),0)</f>
        <v>2</v>
      </c>
      <c r="H2882" s="48">
        <f t="shared" si="1524"/>
        <v>251</v>
      </c>
      <c r="I2882" s="163">
        <f t="shared" si="1525"/>
        <v>0.66402116402116407</v>
      </c>
      <c r="J2882" s="2"/>
      <c r="K2882" s="2">
        <f t="shared" si="1526"/>
        <v>0</v>
      </c>
      <c r="L2882" s="2">
        <f t="shared" si="1527"/>
        <v>3.439153439153439E-2</v>
      </c>
      <c r="M2882" s="2">
        <f t="shared" si="1528"/>
        <v>0.78042328042328046</v>
      </c>
      <c r="N2882" s="2">
        <f t="shared" si="1529"/>
        <v>0.1164021164021164</v>
      </c>
      <c r="O2882" s="2">
        <f t="shared" si="1530"/>
        <v>6.8783068783068724E-2</v>
      </c>
      <c r="P2882" s="1"/>
      <c r="Q2882" s="1">
        <v>13</v>
      </c>
      <c r="R2882" s="1">
        <v>295</v>
      </c>
      <c r="S2882" s="1">
        <v>44</v>
      </c>
      <c r="T2882" s="1">
        <v>26</v>
      </c>
      <c r="U2882" s="1"/>
      <c r="V2882" s="1"/>
      <c r="W2882" s="1"/>
      <c r="X2882" s="1"/>
      <c r="Y2882" s="1"/>
      <c r="Z2882" s="1"/>
      <c r="AA2882" s="1"/>
      <c r="AB2882" s="1"/>
      <c r="AC2882" s="1">
        <v>0</v>
      </c>
      <c r="AD2882" s="1"/>
      <c r="AE2882" s="1"/>
      <c r="AF2882" s="1"/>
      <c r="AG2882" s="1"/>
      <c r="AH2882" s="1"/>
      <c r="AI2882" s="7">
        <f t="shared" si="1531"/>
        <v>3</v>
      </c>
      <c r="AJ2882" s="7">
        <f t="shared" si="1532"/>
        <v>0</v>
      </c>
      <c r="AK2882" s="7">
        <f t="shared" si="1533"/>
        <v>0</v>
      </c>
      <c r="AL2882" s="7">
        <f t="shared" si="1534"/>
        <v>0</v>
      </c>
      <c r="AM2882" s="2">
        <f t="shared" si="1535"/>
        <v>6.8783068783068779E-2</v>
      </c>
      <c r="AN2882" s="2">
        <f t="shared" si="1536"/>
        <v>0</v>
      </c>
      <c r="AO2882" s="2">
        <f t="shared" si="1537"/>
        <v>0</v>
      </c>
      <c r="AP2882" s="2">
        <f t="shared" si="1538"/>
        <v>0</v>
      </c>
      <c r="AQ2882" s="2"/>
      <c r="AR2882" s="133" t="str">
        <f t="shared" si="1539"/>
        <v>Teton</v>
      </c>
      <c r="AS2882" s="133" t="s">
        <v>1306</v>
      </c>
      <c r="AV2882" s="91">
        <v>16</v>
      </c>
      <c r="AW2882" s="93">
        <v>81</v>
      </c>
      <c r="AX2882" s="99">
        <f t="shared" si="1540"/>
        <v>16081</v>
      </c>
      <c r="AZ2882" s="7" t="s">
        <v>3053</v>
      </c>
      <c r="BA2882" s="133" t="s">
        <v>3094</v>
      </c>
      <c r="BN2882" s="1"/>
    </row>
    <row r="2883" spans="1:66" s="133" customFormat="1" hidden="1" outlineLevel="1">
      <c r="A2883" s="133" t="s">
        <v>1231</v>
      </c>
      <c r="B2883" s="133" t="s">
        <v>1306</v>
      </c>
      <c r="C2883" s="1">
        <f t="shared" si="1523"/>
        <v>2053</v>
      </c>
      <c r="D2883" s="7">
        <f>IF(P2883&gt;0,RANK(P2883,(P2883:R2883,S2883:AG2883)),0)</f>
        <v>0</v>
      </c>
      <c r="E2883" s="7">
        <f>IF(Q2883&gt;0,RANK(Q2883,(P2883:R2883,S2883:AG2883)),0)</f>
        <v>4</v>
      </c>
      <c r="F2883" s="7">
        <f>IF(R2883&gt;0,RANK(R2883,(P2883:R2883,S2883:AG2883)),0)</f>
        <v>1</v>
      </c>
      <c r="G2883" s="7">
        <f>IF(S2883&gt;0,RANK(S2883,(P2883:R2883,S2883:AG2883)),0)</f>
        <v>3</v>
      </c>
      <c r="H2883" s="48">
        <f t="shared" si="1524"/>
        <v>819</v>
      </c>
      <c r="I2883" s="163">
        <f t="shared" si="1525"/>
        <v>0.39892839746712128</v>
      </c>
      <c r="J2883" s="2"/>
      <c r="K2883" s="2">
        <f t="shared" si="1526"/>
        <v>0</v>
      </c>
      <c r="L2883" s="2">
        <f t="shared" si="1527"/>
        <v>4.0428641013151488E-2</v>
      </c>
      <c r="M2883" s="2">
        <f t="shared" si="1528"/>
        <v>0.59814905017048225</v>
      </c>
      <c r="N2883" s="2">
        <f t="shared" si="1529"/>
        <v>0.16171456405260595</v>
      </c>
      <c r="O2883" s="2">
        <f t="shared" si="1530"/>
        <v>0.19970774476376033</v>
      </c>
      <c r="P2883" s="1"/>
      <c r="Q2883" s="1">
        <v>83</v>
      </c>
      <c r="R2883" s="1">
        <v>1228</v>
      </c>
      <c r="S2883" s="1">
        <v>332</v>
      </c>
      <c r="T2883" s="1">
        <v>409</v>
      </c>
      <c r="U2883" s="1"/>
      <c r="V2883" s="1"/>
      <c r="W2883" s="1"/>
      <c r="X2883" s="1"/>
      <c r="Y2883" s="1"/>
      <c r="Z2883" s="1"/>
      <c r="AA2883" s="1"/>
      <c r="AB2883" s="1"/>
      <c r="AC2883" s="1">
        <v>1</v>
      </c>
      <c r="AD2883" s="1"/>
      <c r="AE2883" s="1"/>
      <c r="AF2883" s="1"/>
      <c r="AG2883" s="1"/>
      <c r="AH2883" s="1"/>
      <c r="AI2883" s="7">
        <f t="shared" si="1531"/>
        <v>2</v>
      </c>
      <c r="AJ2883" s="7">
        <f t="shared" si="1532"/>
        <v>0</v>
      </c>
      <c r="AK2883" s="7">
        <f t="shared" si="1533"/>
        <v>0</v>
      </c>
      <c r="AL2883" s="7">
        <f t="shared" si="1534"/>
        <v>0</v>
      </c>
      <c r="AM2883" s="2">
        <f t="shared" si="1535"/>
        <v>0.19922065270336092</v>
      </c>
      <c r="AN2883" s="2">
        <f t="shared" si="1536"/>
        <v>0</v>
      </c>
      <c r="AO2883" s="2">
        <f t="shared" si="1537"/>
        <v>0</v>
      </c>
      <c r="AP2883" s="2">
        <f t="shared" si="1538"/>
        <v>0</v>
      </c>
      <c r="AQ2883" s="2"/>
      <c r="AR2883" s="133" t="str">
        <f t="shared" si="1539"/>
        <v>Twin Falls</v>
      </c>
      <c r="AS2883" s="133" t="s">
        <v>1306</v>
      </c>
      <c r="AV2883" s="91">
        <v>16</v>
      </c>
      <c r="AW2883" s="93">
        <v>83</v>
      </c>
      <c r="AX2883" s="99">
        <f t="shared" si="1540"/>
        <v>16083</v>
      </c>
      <c r="AZ2883" s="7" t="s">
        <v>3053</v>
      </c>
      <c r="BA2883" s="133" t="s">
        <v>3094</v>
      </c>
      <c r="BN2883" s="1"/>
    </row>
    <row r="2884" spans="1:66" s="133" customFormat="1" hidden="1" outlineLevel="1">
      <c r="A2884" s="133" t="s">
        <v>1188</v>
      </c>
      <c r="B2884" s="133" t="s">
        <v>1306</v>
      </c>
      <c r="C2884" s="1">
        <f t="shared" si="1523"/>
        <v>275</v>
      </c>
      <c r="D2884" s="7">
        <f>IF(P2884&gt;0,RANK(P2884,(P2884:R2884,S2884:AG2884)),0)</f>
        <v>0</v>
      </c>
      <c r="E2884" s="7">
        <f>IF(Q2884&gt;0,RANK(Q2884,(P2884:R2884,S2884:AG2884)),0)</f>
        <v>0</v>
      </c>
      <c r="F2884" s="7">
        <f>IF(R2884&gt;0,RANK(R2884,(P2884:R2884,S2884:AG2884)),0)</f>
        <v>1</v>
      </c>
      <c r="G2884" s="7">
        <f>IF(S2884&gt;0,RANK(S2884,(P2884:R2884,S2884:AG2884)),0)</f>
        <v>2</v>
      </c>
      <c r="H2884" s="48">
        <f t="shared" si="1524"/>
        <v>29</v>
      </c>
      <c r="I2884" s="163">
        <f t="shared" si="1525"/>
        <v>0.10545454545454545</v>
      </c>
      <c r="J2884" s="2"/>
      <c r="K2884" s="2">
        <f t="shared" si="1526"/>
        <v>0</v>
      </c>
      <c r="L2884" s="2">
        <f t="shared" si="1527"/>
        <v>0</v>
      </c>
      <c r="M2884" s="2">
        <f t="shared" si="1528"/>
        <v>0.55272727272727273</v>
      </c>
      <c r="N2884" s="2">
        <f t="shared" si="1529"/>
        <v>0.44727272727272727</v>
      </c>
      <c r="O2884" s="2">
        <f t="shared" si="1530"/>
        <v>0</v>
      </c>
      <c r="P2884" s="1"/>
      <c r="Q2884" s="1">
        <v>0</v>
      </c>
      <c r="R2884" s="1">
        <v>152</v>
      </c>
      <c r="S2884" s="1">
        <v>123</v>
      </c>
      <c r="T2884" s="1">
        <v>0</v>
      </c>
      <c r="U2884" s="1"/>
      <c r="V2884" s="1"/>
      <c r="W2884" s="1"/>
      <c r="X2884" s="1"/>
      <c r="Y2884" s="1"/>
      <c r="Z2884" s="1"/>
      <c r="AA2884" s="1"/>
      <c r="AB2884" s="1"/>
      <c r="AC2884" s="1">
        <v>0</v>
      </c>
      <c r="AD2884" s="1"/>
      <c r="AE2884" s="1"/>
      <c r="AF2884" s="1"/>
      <c r="AG2884" s="1"/>
      <c r="AH2884" s="1"/>
      <c r="AI2884" s="7">
        <f t="shared" si="1531"/>
        <v>0</v>
      </c>
      <c r="AJ2884" s="7">
        <f t="shared" si="1532"/>
        <v>0</v>
      </c>
      <c r="AK2884" s="7">
        <f t="shared" si="1533"/>
        <v>0</v>
      </c>
      <c r="AL2884" s="7">
        <f t="shared" si="1534"/>
        <v>0</v>
      </c>
      <c r="AM2884" s="2">
        <f t="shared" si="1535"/>
        <v>0</v>
      </c>
      <c r="AN2884" s="2">
        <f t="shared" si="1536"/>
        <v>0</v>
      </c>
      <c r="AO2884" s="2">
        <f t="shared" si="1537"/>
        <v>0</v>
      </c>
      <c r="AP2884" s="2">
        <f t="shared" si="1538"/>
        <v>0</v>
      </c>
      <c r="AQ2884" s="2"/>
      <c r="AR2884" s="133" t="str">
        <f t="shared" si="1539"/>
        <v>Valley</v>
      </c>
      <c r="AS2884" s="133" t="s">
        <v>1306</v>
      </c>
      <c r="AV2884" s="91">
        <v>16</v>
      </c>
      <c r="AW2884" s="93">
        <v>85</v>
      </c>
      <c r="AX2884" s="99">
        <f t="shared" si="1540"/>
        <v>16085</v>
      </c>
      <c r="AZ2884" s="7" t="s">
        <v>3053</v>
      </c>
      <c r="BA2884" s="133" t="s">
        <v>3094</v>
      </c>
      <c r="BN2884" s="1"/>
    </row>
    <row r="2885" spans="1:66" s="133" customFormat="1" hidden="1" outlineLevel="1">
      <c r="A2885" s="133" t="s">
        <v>650</v>
      </c>
      <c r="B2885" s="133" t="s">
        <v>1306</v>
      </c>
      <c r="C2885" s="1">
        <f t="shared" si="1523"/>
        <v>491</v>
      </c>
      <c r="D2885" s="7">
        <f>IF(P2885&gt;0,RANK(P2885,(P2885:R2885,S2885:AG2885)),0)</f>
        <v>0</v>
      </c>
      <c r="E2885" s="7">
        <f>IF(Q2885&gt;0,RANK(Q2885,(P2885:R2885,S2885:AG2885)),0)</f>
        <v>0</v>
      </c>
      <c r="F2885" s="7">
        <f>IF(R2885&gt;0,RANK(R2885,(P2885:R2885,S2885:AG2885)),0)</f>
        <v>2</v>
      </c>
      <c r="G2885" s="7">
        <f>IF(S2885&gt;0,RANK(S2885,(P2885:R2885,S2885:AG2885)),0)</f>
        <v>0</v>
      </c>
      <c r="H2885" s="48">
        <f t="shared" si="1524"/>
        <v>47</v>
      </c>
      <c r="I2885" s="163">
        <f t="shared" si="1525"/>
        <v>9.5723014256619138E-2</v>
      </c>
      <c r="J2885" s="2"/>
      <c r="K2885" s="2">
        <f t="shared" si="1526"/>
        <v>0</v>
      </c>
      <c r="L2885" s="2">
        <f t="shared" si="1527"/>
        <v>0</v>
      </c>
      <c r="M2885" s="2">
        <f t="shared" si="1528"/>
        <v>0.45213849287169044</v>
      </c>
      <c r="N2885" s="2">
        <f t="shared" si="1529"/>
        <v>0</v>
      </c>
      <c r="O2885" s="2">
        <f t="shared" si="1530"/>
        <v>0.5478615071283095</v>
      </c>
      <c r="P2885" s="1"/>
      <c r="Q2885" s="1">
        <v>0</v>
      </c>
      <c r="R2885" s="1">
        <v>222</v>
      </c>
      <c r="S2885" s="1">
        <v>0</v>
      </c>
      <c r="T2885" s="1">
        <v>269</v>
      </c>
      <c r="U2885" s="1"/>
      <c r="V2885" s="1"/>
      <c r="W2885" s="1"/>
      <c r="X2885" s="1"/>
      <c r="Y2885" s="1"/>
      <c r="Z2885" s="1"/>
      <c r="AA2885" s="1"/>
      <c r="AB2885" s="1"/>
      <c r="AC2885" s="1">
        <v>0</v>
      </c>
      <c r="AD2885" s="1"/>
      <c r="AE2885" s="1"/>
      <c r="AF2885" s="1"/>
      <c r="AG2885" s="1"/>
      <c r="AH2885" s="1"/>
      <c r="AI2885" s="7">
        <f t="shared" si="1531"/>
        <v>1</v>
      </c>
      <c r="AJ2885" s="7">
        <f t="shared" si="1532"/>
        <v>0</v>
      </c>
      <c r="AK2885" s="7">
        <f t="shared" si="1533"/>
        <v>0</v>
      </c>
      <c r="AL2885" s="7">
        <f t="shared" si="1534"/>
        <v>0</v>
      </c>
      <c r="AM2885" s="2">
        <f t="shared" si="1535"/>
        <v>0.54786150712830961</v>
      </c>
      <c r="AN2885" s="2">
        <f t="shared" si="1536"/>
        <v>0</v>
      </c>
      <c r="AO2885" s="2">
        <f t="shared" si="1537"/>
        <v>0</v>
      </c>
      <c r="AP2885" s="2">
        <f t="shared" si="1538"/>
        <v>0</v>
      </c>
      <c r="AQ2885" s="2"/>
      <c r="AR2885" s="133" t="str">
        <f t="shared" si="1539"/>
        <v>Washington</v>
      </c>
      <c r="AS2885" s="133" t="s">
        <v>1306</v>
      </c>
      <c r="AV2885" s="91">
        <v>16</v>
      </c>
      <c r="AW2885" s="93">
        <v>87</v>
      </c>
      <c r="AX2885" s="99">
        <f t="shared" si="1540"/>
        <v>16087</v>
      </c>
      <c r="AZ2885" s="7" t="s">
        <v>3053</v>
      </c>
      <c r="BA2885" s="133" t="s">
        <v>3094</v>
      </c>
      <c r="BN2885" s="1"/>
    </row>
    <row r="2886" spans="1:66" s="133" customFormat="1" collapsed="1">
      <c r="A2886" s="133" t="s">
        <v>1308</v>
      </c>
      <c r="B2886" s="133" t="s">
        <v>1136</v>
      </c>
      <c r="C2886" s="1">
        <f t="shared" si="1523"/>
        <v>44672</v>
      </c>
      <c r="D2886" s="7">
        <f>IF(P2886&gt;0,RANK(P2886,(P2886:R2886,S2886:AG2886)),0)</f>
        <v>0</v>
      </c>
      <c r="E2886" s="7">
        <f>IF(Q2886&gt;0,RANK(Q2886,(P2886:R2886,S2886:AG2886)),0)</f>
        <v>4</v>
      </c>
      <c r="F2886" s="7">
        <f>IF(R2886&gt;0,RANK(R2886,(P2886:R2886,S2886:AG2886)),0)</f>
        <v>1</v>
      </c>
      <c r="G2886" s="7">
        <f>IF(S2886&gt;0,RANK(S2886,(P2886:R2886,S2886:AG2886)),0)</f>
        <v>3</v>
      </c>
      <c r="H2886" s="48">
        <f t="shared" si="1524"/>
        <v>19399</v>
      </c>
      <c r="I2886" s="163">
        <f t="shared" si="1525"/>
        <v>0.43425411891117477</v>
      </c>
      <c r="J2886" s="2"/>
      <c r="K2886" s="2">
        <f t="shared" si="1526"/>
        <v>0</v>
      </c>
      <c r="L2886" s="2">
        <f t="shared" si="1527"/>
        <v>2.1042263610315186E-2</v>
      </c>
      <c r="M2886" s="2">
        <f t="shared" si="1528"/>
        <v>0.61591153295128942</v>
      </c>
      <c r="N2886" s="2">
        <f t="shared" si="1529"/>
        <v>0.18100823782234957</v>
      </c>
      <c r="O2886" s="2">
        <f t="shared" si="1530"/>
        <v>0.18203796561604588</v>
      </c>
      <c r="P2886" s="1"/>
      <c r="Q2886" s="1">
        <f>SUM(Q2842:Q2885)</f>
        <v>940</v>
      </c>
      <c r="R2886" s="1">
        <f>SUM(R2842:R2885)</f>
        <v>27514</v>
      </c>
      <c r="S2886" s="1">
        <f>SUM(S2842:S2885)</f>
        <v>8086</v>
      </c>
      <c r="T2886" s="1">
        <f>SUM(T2842:T2885)</f>
        <v>8115</v>
      </c>
      <c r="U2886" s="1"/>
      <c r="V2886" s="1"/>
      <c r="W2886" s="1"/>
      <c r="X2886" s="1"/>
      <c r="Y2886" s="1"/>
      <c r="Z2886" s="1"/>
      <c r="AA2886" s="1"/>
      <c r="AB2886" s="1"/>
      <c r="AC2886" s="1">
        <f>SUM(AC2842:AC2885)</f>
        <v>17</v>
      </c>
      <c r="AD2886" s="1"/>
      <c r="AE2886" s="1"/>
      <c r="AF2886" s="1"/>
      <c r="AG2886" s="1"/>
      <c r="AH2886" s="1"/>
      <c r="AI2886" s="7">
        <f t="shared" si="1531"/>
        <v>2</v>
      </c>
      <c r="AJ2886" s="7">
        <f t="shared" si="1532"/>
        <v>0</v>
      </c>
      <c r="AK2886" s="7">
        <f t="shared" si="1533"/>
        <v>0</v>
      </c>
      <c r="AL2886" s="7">
        <f t="shared" si="1534"/>
        <v>0</v>
      </c>
      <c r="AM2886" s="2">
        <f t="shared" si="1535"/>
        <v>0.18165741404011462</v>
      </c>
      <c r="AN2886" s="2">
        <f t="shared" si="1536"/>
        <v>0</v>
      </c>
      <c r="AO2886" s="2">
        <f t="shared" si="1537"/>
        <v>0</v>
      </c>
      <c r="AP2886" s="2">
        <f t="shared" si="1538"/>
        <v>0</v>
      </c>
      <c r="AQ2886" s="2"/>
      <c r="AR2886" s="133" t="str">
        <f t="shared" si="1539"/>
        <v>Idaho</v>
      </c>
      <c r="AS2886" s="133" t="s">
        <v>1136</v>
      </c>
      <c r="AV2886" s="91">
        <v>16</v>
      </c>
      <c r="AW2886" s="93"/>
      <c r="AX2886" s="91">
        <v>16</v>
      </c>
      <c r="AZ2886" s="7" t="s">
        <v>1662</v>
      </c>
      <c r="BA2886" s="133" t="s">
        <v>3094</v>
      </c>
      <c r="BN2886" s="148"/>
    </row>
    <row r="2887" spans="1:66">
      <c r="C2887" s="1"/>
      <c r="E2887" s="7"/>
      <c r="F2887" s="7"/>
      <c r="G2887" s="7"/>
      <c r="H2887" s="48"/>
      <c r="I2887" s="163"/>
      <c r="J2887" s="2"/>
      <c r="AI2887" s="7"/>
      <c r="AJ2887" s="7"/>
      <c r="AK2887" s="7"/>
      <c r="AL2887" s="7"/>
      <c r="AV2887" s="91"/>
      <c r="AW2887" s="93"/>
      <c r="BN2887" s="1"/>
    </row>
    <row r="2888" spans="1:66" hidden="1" outlineLevel="1">
      <c r="A2888" t="s">
        <v>851</v>
      </c>
      <c r="B2888" t="s">
        <v>521</v>
      </c>
      <c r="C2888" s="1">
        <f t="shared" ref="C2888:C2919" si="1541">SUM(P2888:AG2888)</f>
        <v>269</v>
      </c>
      <c r="D2888" s="7">
        <f>IF(P2888&gt;0,RANK(P2888,(P2888:R2888,S2888:AG2888)),0)</f>
        <v>7</v>
      </c>
      <c r="E2888" s="7">
        <f>IF(Q2888&gt;0,RANK(Q2888,(P2888:R2888,S2888:AG2888)),0)</f>
        <v>3</v>
      </c>
      <c r="F2888" s="7">
        <f>IF(R2888&gt;0,RANK(R2888,(P2888:R2888,S2888:AG2888)),0)</f>
        <v>4</v>
      </c>
      <c r="G2888" s="7">
        <f>IF(S2888&gt;0,RANK(S2888,(P2888:R2888,S2888:AG2888)),0)</f>
        <v>5</v>
      </c>
      <c r="H2888" s="48">
        <f>MAX(P2888:U2888)-LARGE(P2888:U2888,2)</f>
        <v>19</v>
      </c>
      <c r="I2888" s="163">
        <f t="shared" ref="I2888:I2899" si="1542">H2888/C2888</f>
        <v>7.0631970260223054E-2</v>
      </c>
      <c r="J2888" s="2"/>
      <c r="K2888" s="2">
        <f t="shared" ref="K2888:K2919" si="1543">IF($C2888=0,"-",P2888/$C2888)</f>
        <v>3.7174721189591076E-3</v>
      </c>
      <c r="L2888" s="2">
        <f t="shared" ref="L2888:L2919" si="1544">IF($C2888=0,"-",Q2888/$C2888)</f>
        <v>0.16356877323420074</v>
      </c>
      <c r="M2888" s="2">
        <f t="shared" ref="M2888:M2919" si="1545">IF($C2888=0,"-",R2888/$C2888)</f>
        <v>0.15985130111524162</v>
      </c>
      <c r="N2888" s="2">
        <f t="shared" ref="N2888:N2919" si="1546">IF($C2888=0,"-",S2888/$C2888)</f>
        <v>0.15613382899628253</v>
      </c>
      <c r="O2888" s="2">
        <f t="shared" ref="O2888:O2922" si="1547">IF(C2888=0,"-",(1-K2888-L2888-M2888-N2888))</f>
        <v>0.51672862453531598</v>
      </c>
      <c r="P2888" s="1">
        <v>1</v>
      </c>
      <c r="Q2888" s="1">
        <v>44</v>
      </c>
      <c r="R2888" s="1">
        <v>43</v>
      </c>
      <c r="S2888" s="1">
        <v>42</v>
      </c>
      <c r="T2888" s="1">
        <v>66</v>
      </c>
      <c r="U2888" s="1">
        <v>47</v>
      </c>
      <c r="V2888" s="1">
        <v>26</v>
      </c>
      <c r="Y2888" s="1">
        <v>0</v>
      </c>
      <c r="Z2888" s="1">
        <f t="shared" ref="Z2888:Z2950" si="1548">BN2888</f>
        <v>0</v>
      </c>
      <c r="AC2888" s="1">
        <v>0</v>
      </c>
      <c r="AD2888" s="1">
        <v>0</v>
      </c>
      <c r="AE2888" s="1">
        <v>0</v>
      </c>
      <c r="AF2888" s="1">
        <v>0</v>
      </c>
      <c r="AI2888" s="7">
        <f t="shared" ref="AI2888:AI2919" si="1549">IF(T2888&gt;0,RANK(T2888,(P2888:Z2888)),0)</f>
        <v>1</v>
      </c>
      <c r="AJ2888" s="7">
        <f t="shared" ref="AJ2888:AJ2919" si="1550">IF(U2888&gt;0,RANK(U2888,(P2888:Z2888)),0)</f>
        <v>2</v>
      </c>
      <c r="AK2888" s="7">
        <f t="shared" ref="AK2888:AK2919" si="1551">IF(V2888&gt;0,RANK(V2888,(P2888:Z2888)),0)</f>
        <v>6</v>
      </c>
      <c r="AL2888" s="7">
        <f t="shared" ref="AL2888:AL2919" si="1552">IF(W2888&gt;0,RANK(W2888,(P2888:Z2888)),0)</f>
        <v>0</v>
      </c>
      <c r="AM2888" s="2">
        <f t="shared" ref="AM2888:AM2919" si="1553">IF($C2888=0,"-",T2888/$C2888)</f>
        <v>0.24535315985130113</v>
      </c>
      <c r="AN2888" s="2">
        <f t="shared" ref="AN2888:AN2919" si="1554">IF($C2888=0,"-",U2888/$C2888)</f>
        <v>0.17472118959107807</v>
      </c>
      <c r="AO2888" s="2">
        <f t="shared" ref="AO2888:AO2919" si="1555">IF($C2888=0,"-",V2888/$C2888)</f>
        <v>9.6654275092936809E-2</v>
      </c>
      <c r="AP2888" s="2">
        <f t="shared" ref="AP2888:AP2919" si="1556">IF($C2888=0,"-",W2888/$C2888)</f>
        <v>0</v>
      </c>
      <c r="AR2888" t="str">
        <f t="shared" ref="AR2888:AR2919" si="1557">A2888</f>
        <v>Adair</v>
      </c>
      <c r="AS2888" t="s">
        <v>521</v>
      </c>
      <c r="AT2888">
        <v>3</v>
      </c>
      <c r="AV2888" s="91">
        <v>19</v>
      </c>
      <c r="AW2888" s="93">
        <v>1</v>
      </c>
      <c r="AX2888" s="99">
        <f t="shared" ref="AX2888:AX2919" si="1558">AV2888*1000+AW2888</f>
        <v>19001</v>
      </c>
      <c r="AZ2888" s="7" t="s">
        <v>3053</v>
      </c>
      <c r="BA2888" t="s">
        <v>3094</v>
      </c>
      <c r="BN2888" s="1">
        <v>0</v>
      </c>
    </row>
    <row r="2889" spans="1:66" hidden="1" outlineLevel="1">
      <c r="A2889" t="s">
        <v>645</v>
      </c>
      <c r="B2889" t="s">
        <v>521</v>
      </c>
      <c r="C2889" s="1">
        <f t="shared" si="1541"/>
        <v>181</v>
      </c>
      <c r="D2889" s="7">
        <f>IF(P2889&gt;0,RANK(P2889,(P2889:R2889,S2889:AG2889)),0)</f>
        <v>0</v>
      </c>
      <c r="E2889" s="7">
        <f>IF(Q2889&gt;0,RANK(Q2889,(P2889:R2889,S2889:AG2889)),0)</f>
        <v>4</v>
      </c>
      <c r="F2889" s="7">
        <f>IF(R2889&gt;0,RANK(R2889,(P2889:R2889,S2889:AG2889)),0)</f>
        <v>3</v>
      </c>
      <c r="G2889" s="7">
        <f>IF(S2889&gt;0,RANK(S2889,(P2889:R2889,S2889:AG2889)),0)</f>
        <v>1</v>
      </c>
      <c r="H2889" s="48">
        <f t="shared" ref="H2889:H2952" si="1559">MAX(P2889:U2889)-LARGE(P2889:U2889,2)</f>
        <v>8</v>
      </c>
      <c r="I2889" s="163">
        <f t="shared" si="1542"/>
        <v>4.4198895027624308E-2</v>
      </c>
      <c r="J2889" s="2"/>
      <c r="K2889" s="2">
        <f t="shared" si="1543"/>
        <v>0</v>
      </c>
      <c r="L2889" s="2">
        <f t="shared" si="1544"/>
        <v>0.13259668508287292</v>
      </c>
      <c r="M2889" s="2">
        <f t="shared" si="1545"/>
        <v>0.17679558011049723</v>
      </c>
      <c r="N2889" s="2">
        <f t="shared" si="1546"/>
        <v>0.30386740331491713</v>
      </c>
      <c r="O2889" s="2">
        <f t="shared" si="1547"/>
        <v>0.38674033149171272</v>
      </c>
      <c r="P2889" s="1">
        <v>0</v>
      </c>
      <c r="Q2889" s="1">
        <v>24</v>
      </c>
      <c r="R2889" s="1">
        <v>32</v>
      </c>
      <c r="S2889" s="1">
        <v>55</v>
      </c>
      <c r="T2889" s="1">
        <v>47</v>
      </c>
      <c r="U2889" s="1">
        <v>14</v>
      </c>
      <c r="V2889" s="1">
        <v>9</v>
      </c>
      <c r="Y2889" s="1">
        <v>0</v>
      </c>
      <c r="Z2889" s="1">
        <f t="shared" si="1548"/>
        <v>0</v>
      </c>
      <c r="AC2889" s="1">
        <v>0</v>
      </c>
      <c r="AD2889" s="1">
        <v>0</v>
      </c>
      <c r="AE2889" s="1">
        <v>0</v>
      </c>
      <c r="AF2889" s="1">
        <v>0</v>
      </c>
      <c r="AI2889" s="7">
        <f t="shared" si="1549"/>
        <v>2</v>
      </c>
      <c r="AJ2889" s="7">
        <f t="shared" si="1550"/>
        <v>5</v>
      </c>
      <c r="AK2889" s="7">
        <f t="shared" si="1551"/>
        <v>6</v>
      </c>
      <c r="AL2889" s="7">
        <f t="shared" si="1552"/>
        <v>0</v>
      </c>
      <c r="AM2889" s="2">
        <f t="shared" si="1553"/>
        <v>0.25966850828729282</v>
      </c>
      <c r="AN2889" s="2">
        <f t="shared" si="1554"/>
        <v>7.7348066298342538E-2</v>
      </c>
      <c r="AO2889" s="2">
        <f t="shared" si="1555"/>
        <v>4.9723756906077346E-2</v>
      </c>
      <c r="AP2889" s="2">
        <f t="shared" si="1556"/>
        <v>0</v>
      </c>
      <c r="AR2889" t="str">
        <f t="shared" si="1557"/>
        <v>Adams</v>
      </c>
      <c r="AS2889" t="s">
        <v>521</v>
      </c>
      <c r="AT2889">
        <v>3</v>
      </c>
      <c r="AV2889" s="91">
        <v>19</v>
      </c>
      <c r="AW2889" s="93">
        <v>3</v>
      </c>
      <c r="AX2889" s="99">
        <f t="shared" si="1558"/>
        <v>19003</v>
      </c>
      <c r="AZ2889" s="7" t="s">
        <v>3053</v>
      </c>
      <c r="BA2889" t="s">
        <v>3094</v>
      </c>
      <c r="BN2889" s="1">
        <v>0</v>
      </c>
    </row>
    <row r="2890" spans="1:66" hidden="1" outlineLevel="1">
      <c r="A2890" t="s">
        <v>1478</v>
      </c>
      <c r="B2890" t="s">
        <v>521</v>
      </c>
      <c r="C2890" s="1">
        <f t="shared" si="1541"/>
        <v>469</v>
      </c>
      <c r="D2890" s="7">
        <f>IF(P2890&gt;0,RANK(P2890,(P2890:R2890,S2890:AG2890)),0)</f>
        <v>0</v>
      </c>
      <c r="E2890" s="7">
        <f>IF(Q2890&gt;0,RANK(Q2890,(P2890:R2890,S2890:AG2890)),0)</f>
        <v>3</v>
      </c>
      <c r="F2890" s="7">
        <f>IF(R2890&gt;0,RANK(R2890,(P2890:R2890,S2890:AG2890)),0)</f>
        <v>2</v>
      </c>
      <c r="G2890" s="7">
        <f>IF(S2890&gt;0,RANK(S2890,(P2890:R2890,S2890:AG2890)),0)</f>
        <v>1</v>
      </c>
      <c r="H2890" s="48">
        <f t="shared" si="1559"/>
        <v>51</v>
      </c>
      <c r="I2890" s="163">
        <f t="shared" si="1542"/>
        <v>0.10874200426439233</v>
      </c>
      <c r="J2890" s="2"/>
      <c r="K2890" s="2">
        <f t="shared" si="1543"/>
        <v>0</v>
      </c>
      <c r="L2890" s="2">
        <f t="shared" si="1544"/>
        <v>0.17484008528784648</v>
      </c>
      <c r="M2890" s="2">
        <f t="shared" si="1545"/>
        <v>0.22601279317697229</v>
      </c>
      <c r="N2890" s="2">
        <f t="shared" si="1546"/>
        <v>0.3347547974413646</v>
      </c>
      <c r="O2890" s="2">
        <f t="shared" si="1547"/>
        <v>0.26439232409381663</v>
      </c>
      <c r="P2890" s="1">
        <v>0</v>
      </c>
      <c r="Q2890" s="1">
        <v>82</v>
      </c>
      <c r="R2890" s="1">
        <v>106</v>
      </c>
      <c r="S2890" s="1">
        <v>157</v>
      </c>
      <c r="T2890" s="1">
        <v>77</v>
      </c>
      <c r="U2890" s="1">
        <v>28</v>
      </c>
      <c r="V2890" s="1">
        <v>18</v>
      </c>
      <c r="Y2890" s="1">
        <v>1</v>
      </c>
      <c r="Z2890" s="1">
        <f t="shared" si="1548"/>
        <v>0</v>
      </c>
      <c r="AC2890" s="1">
        <v>0</v>
      </c>
      <c r="AD2890" s="1">
        <v>0</v>
      </c>
      <c r="AE2890" s="1">
        <v>0</v>
      </c>
      <c r="AF2890" s="1">
        <v>0</v>
      </c>
      <c r="AI2890" s="7">
        <f t="shared" si="1549"/>
        <v>4</v>
      </c>
      <c r="AJ2890" s="7">
        <f t="shared" si="1550"/>
        <v>5</v>
      </c>
      <c r="AK2890" s="7">
        <f t="shared" si="1551"/>
        <v>6</v>
      </c>
      <c r="AL2890" s="7">
        <f t="shared" si="1552"/>
        <v>0</v>
      </c>
      <c r="AM2890" s="2">
        <f t="shared" si="1553"/>
        <v>0.16417910447761194</v>
      </c>
      <c r="AN2890" s="2">
        <f t="shared" si="1554"/>
        <v>5.9701492537313432E-2</v>
      </c>
      <c r="AO2890" s="2">
        <f t="shared" si="1555"/>
        <v>3.8379530916844352E-2</v>
      </c>
      <c r="AP2890" s="2">
        <f t="shared" si="1556"/>
        <v>0</v>
      </c>
      <c r="AR2890" t="str">
        <f t="shared" si="1557"/>
        <v>Allamakee</v>
      </c>
      <c r="AS2890" t="s">
        <v>521</v>
      </c>
      <c r="AT2890">
        <v>1</v>
      </c>
      <c r="AV2890" s="91">
        <v>19</v>
      </c>
      <c r="AW2890" s="93">
        <v>5</v>
      </c>
      <c r="AX2890" s="99">
        <f t="shared" si="1558"/>
        <v>19005</v>
      </c>
      <c r="AZ2890" s="7" t="s">
        <v>3053</v>
      </c>
      <c r="BA2890" t="s">
        <v>3094</v>
      </c>
      <c r="BN2890" s="1">
        <v>0</v>
      </c>
    </row>
    <row r="2891" spans="1:66" hidden="1" outlineLevel="1">
      <c r="A2891" t="s">
        <v>1853</v>
      </c>
      <c r="B2891" t="s">
        <v>521</v>
      </c>
      <c r="C2891" s="1">
        <f t="shared" si="1541"/>
        <v>487</v>
      </c>
      <c r="D2891" s="7">
        <f>IF(P2891&gt;0,RANK(P2891,(P2891:R2891,S2891:AG2891)),0)</f>
        <v>7</v>
      </c>
      <c r="E2891" s="7">
        <f>IF(Q2891&gt;0,RANK(Q2891,(P2891:R2891,S2891:AG2891)),0)</f>
        <v>4</v>
      </c>
      <c r="F2891" s="7">
        <f>IF(R2891&gt;0,RANK(R2891,(P2891:R2891,S2891:AG2891)),0)</f>
        <v>5</v>
      </c>
      <c r="G2891" s="7">
        <f>IF(S2891&gt;0,RANK(S2891,(P2891:R2891,S2891:AG2891)),0)</f>
        <v>3</v>
      </c>
      <c r="H2891" s="48">
        <f t="shared" si="1559"/>
        <v>56</v>
      </c>
      <c r="I2891" s="163">
        <f t="shared" si="1542"/>
        <v>0.11498973305954825</v>
      </c>
      <c r="J2891" s="2"/>
      <c r="K2891" s="2">
        <f t="shared" si="1543"/>
        <v>2.0533880903490761E-3</v>
      </c>
      <c r="L2891" s="2">
        <f t="shared" si="1544"/>
        <v>0.14784394250513347</v>
      </c>
      <c r="M2891" s="2">
        <f t="shared" si="1545"/>
        <v>0.1375770020533881</v>
      </c>
      <c r="N2891" s="2">
        <f t="shared" si="1546"/>
        <v>0.17453798767967146</v>
      </c>
      <c r="O2891" s="2">
        <f t="shared" si="1547"/>
        <v>0.537987679671458</v>
      </c>
      <c r="P2891" s="1">
        <v>1</v>
      </c>
      <c r="Q2891" s="1">
        <v>72</v>
      </c>
      <c r="R2891" s="1">
        <v>67</v>
      </c>
      <c r="S2891" s="1">
        <v>85</v>
      </c>
      <c r="T2891" s="1">
        <v>146</v>
      </c>
      <c r="U2891" s="1">
        <v>90</v>
      </c>
      <c r="V2891" s="1">
        <v>25</v>
      </c>
      <c r="Y2891" s="1">
        <v>0</v>
      </c>
      <c r="Z2891" s="1">
        <f t="shared" si="1548"/>
        <v>1</v>
      </c>
      <c r="AC2891" s="1">
        <v>0</v>
      </c>
      <c r="AD2891" s="1">
        <v>0</v>
      </c>
      <c r="AE2891" s="1">
        <v>0</v>
      </c>
      <c r="AF2891" s="1">
        <v>0</v>
      </c>
      <c r="AI2891" s="7">
        <f t="shared" si="1549"/>
        <v>1</v>
      </c>
      <c r="AJ2891" s="7">
        <f t="shared" si="1550"/>
        <v>2</v>
      </c>
      <c r="AK2891" s="7">
        <f t="shared" si="1551"/>
        <v>6</v>
      </c>
      <c r="AL2891" s="7">
        <f t="shared" si="1552"/>
        <v>0</v>
      </c>
      <c r="AM2891" s="2">
        <f t="shared" si="1553"/>
        <v>0.29979466119096509</v>
      </c>
      <c r="AN2891" s="2">
        <f t="shared" si="1554"/>
        <v>0.18480492813141683</v>
      </c>
      <c r="AO2891" s="2">
        <f t="shared" si="1555"/>
        <v>5.1334702258726897E-2</v>
      </c>
      <c r="AP2891" s="2">
        <f t="shared" si="1556"/>
        <v>0</v>
      </c>
      <c r="AR2891" t="str">
        <f t="shared" si="1557"/>
        <v>Appanoose</v>
      </c>
      <c r="AS2891" t="s">
        <v>521</v>
      </c>
      <c r="AT2891">
        <v>2</v>
      </c>
      <c r="AV2891" s="91">
        <v>19</v>
      </c>
      <c r="AW2891" s="93">
        <v>7</v>
      </c>
      <c r="AX2891" s="99">
        <f t="shared" si="1558"/>
        <v>19007</v>
      </c>
      <c r="AZ2891" s="7" t="s">
        <v>3053</v>
      </c>
      <c r="BA2891" t="s">
        <v>3094</v>
      </c>
      <c r="BN2891" s="1">
        <v>1</v>
      </c>
    </row>
    <row r="2892" spans="1:66" hidden="1" outlineLevel="1">
      <c r="A2892" t="s">
        <v>1494</v>
      </c>
      <c r="B2892" t="s">
        <v>521</v>
      </c>
      <c r="C2892" s="1">
        <f t="shared" si="1541"/>
        <v>223</v>
      </c>
      <c r="D2892" s="7">
        <f>IF(P2892&gt;0,RANK(P2892,(P2892:R2892,S2892:AG2892)),0)</f>
        <v>0</v>
      </c>
      <c r="E2892" s="7">
        <f>IF(Q2892&gt;0,RANK(Q2892,(P2892:R2892,S2892:AG2892)),0)</f>
        <v>4</v>
      </c>
      <c r="F2892" s="7">
        <f>IF(R2892&gt;0,RANK(R2892,(P2892:R2892,S2892:AG2892)),0)</f>
        <v>2</v>
      </c>
      <c r="G2892" s="7">
        <f>IF(S2892&gt;0,RANK(S2892,(P2892:R2892,S2892:AG2892)),0)</f>
        <v>3</v>
      </c>
      <c r="H2892" s="48">
        <f t="shared" si="1559"/>
        <v>6</v>
      </c>
      <c r="I2892" s="163">
        <f t="shared" si="1542"/>
        <v>2.6905829596412557E-2</v>
      </c>
      <c r="J2892" s="2"/>
      <c r="K2892" s="2">
        <f t="shared" si="1543"/>
        <v>0</v>
      </c>
      <c r="L2892" s="2">
        <f t="shared" si="1544"/>
        <v>0.14349775784753363</v>
      </c>
      <c r="M2892" s="2">
        <f t="shared" si="1545"/>
        <v>0.21524663677130046</v>
      </c>
      <c r="N2892" s="2">
        <f t="shared" si="1546"/>
        <v>0.18385650224215247</v>
      </c>
      <c r="O2892" s="2">
        <f t="shared" si="1547"/>
        <v>0.45739910313901355</v>
      </c>
      <c r="P2892" s="1">
        <v>0</v>
      </c>
      <c r="Q2892" s="1">
        <v>32</v>
      </c>
      <c r="R2892" s="1">
        <v>48</v>
      </c>
      <c r="S2892" s="1">
        <v>41</v>
      </c>
      <c r="T2892" s="1">
        <v>54</v>
      </c>
      <c r="U2892" s="1">
        <v>31</v>
      </c>
      <c r="V2892" s="1">
        <v>17</v>
      </c>
      <c r="Y2892" s="1">
        <v>0</v>
      </c>
      <c r="Z2892" s="1">
        <f t="shared" si="1548"/>
        <v>0</v>
      </c>
      <c r="AC2892" s="1">
        <v>0</v>
      </c>
      <c r="AD2892" s="1">
        <v>0</v>
      </c>
      <c r="AE2892" s="1">
        <v>0</v>
      </c>
      <c r="AF2892" s="1">
        <v>0</v>
      </c>
      <c r="AI2892" s="7">
        <f t="shared" si="1549"/>
        <v>1</v>
      </c>
      <c r="AJ2892" s="7">
        <f t="shared" si="1550"/>
        <v>5</v>
      </c>
      <c r="AK2892" s="7">
        <f t="shared" si="1551"/>
        <v>6</v>
      </c>
      <c r="AL2892" s="7">
        <f t="shared" si="1552"/>
        <v>0</v>
      </c>
      <c r="AM2892" s="2">
        <f t="shared" si="1553"/>
        <v>0.24215246636771301</v>
      </c>
      <c r="AN2892" s="2">
        <f t="shared" si="1554"/>
        <v>0.13901345291479822</v>
      </c>
      <c r="AO2892" s="2">
        <f t="shared" si="1555"/>
        <v>7.623318385650224E-2</v>
      </c>
      <c r="AP2892" s="2">
        <f t="shared" si="1556"/>
        <v>0</v>
      </c>
      <c r="AR2892" t="str">
        <f t="shared" si="1557"/>
        <v>Audubon</v>
      </c>
      <c r="AS2892" t="s">
        <v>521</v>
      </c>
      <c r="AT2892">
        <v>4</v>
      </c>
      <c r="AV2892" s="91">
        <v>19</v>
      </c>
      <c r="AW2892" s="93">
        <v>9</v>
      </c>
      <c r="AX2892" s="99">
        <f t="shared" si="1558"/>
        <v>19009</v>
      </c>
      <c r="AZ2892" s="7" t="s">
        <v>3053</v>
      </c>
      <c r="BA2892" t="s">
        <v>3094</v>
      </c>
      <c r="BN2892" s="1">
        <v>0</v>
      </c>
    </row>
    <row r="2893" spans="1:66" hidden="1" outlineLevel="1">
      <c r="A2893" t="s">
        <v>1187</v>
      </c>
      <c r="B2893" t="s">
        <v>521</v>
      </c>
      <c r="C2893" s="1">
        <f t="shared" si="1541"/>
        <v>1039</v>
      </c>
      <c r="D2893" s="7">
        <f>IF(P2893&gt;0,RANK(P2893,(P2893:R2893,S2893:AG2893)),0)</f>
        <v>7</v>
      </c>
      <c r="E2893" s="7">
        <f>IF(Q2893&gt;0,RANK(Q2893,(P2893:R2893,S2893:AG2893)),0)</f>
        <v>5</v>
      </c>
      <c r="F2893" s="7">
        <f>IF(R2893&gt;0,RANK(R2893,(P2893:R2893,S2893:AG2893)),0)</f>
        <v>3</v>
      </c>
      <c r="G2893" s="7">
        <f>IF(S2893&gt;0,RANK(S2893,(P2893:R2893,S2893:AG2893)),0)</f>
        <v>2</v>
      </c>
      <c r="H2893" s="48">
        <f t="shared" si="1559"/>
        <v>88</v>
      </c>
      <c r="I2893" s="163">
        <f t="shared" si="1542"/>
        <v>8.4696823869104904E-2</v>
      </c>
      <c r="J2893" s="2"/>
      <c r="K2893" s="2">
        <f t="shared" si="1543"/>
        <v>4.8123195380173241E-3</v>
      </c>
      <c r="L2893" s="2">
        <f t="shared" si="1544"/>
        <v>0.11645813282001925</v>
      </c>
      <c r="M2893" s="2">
        <f t="shared" si="1545"/>
        <v>0.17709335899903753</v>
      </c>
      <c r="N2893" s="2">
        <f t="shared" si="1546"/>
        <v>0.19441770933589991</v>
      </c>
      <c r="O2893" s="2">
        <f t="shared" si="1547"/>
        <v>0.50721847930702602</v>
      </c>
      <c r="P2893" s="1">
        <v>5</v>
      </c>
      <c r="Q2893" s="1">
        <v>121</v>
      </c>
      <c r="R2893" s="1">
        <v>184</v>
      </c>
      <c r="S2893" s="1">
        <v>202</v>
      </c>
      <c r="T2893" s="1">
        <v>290</v>
      </c>
      <c r="U2893" s="1">
        <v>168</v>
      </c>
      <c r="V2893" s="1">
        <v>66</v>
      </c>
      <c r="Y2893" s="1">
        <v>3</v>
      </c>
      <c r="Z2893" s="1">
        <f t="shared" si="1548"/>
        <v>0</v>
      </c>
      <c r="AC2893" s="1">
        <v>0</v>
      </c>
      <c r="AD2893" s="1">
        <v>0</v>
      </c>
      <c r="AE2893" s="1">
        <v>0</v>
      </c>
      <c r="AF2893" s="1">
        <v>0</v>
      </c>
      <c r="AI2893" s="7">
        <f t="shared" si="1549"/>
        <v>1</v>
      </c>
      <c r="AJ2893" s="7">
        <f t="shared" si="1550"/>
        <v>4</v>
      </c>
      <c r="AK2893" s="7">
        <f t="shared" si="1551"/>
        <v>6</v>
      </c>
      <c r="AL2893" s="7">
        <f t="shared" si="1552"/>
        <v>0</v>
      </c>
      <c r="AM2893" s="2">
        <f t="shared" si="1553"/>
        <v>0.27911453320500479</v>
      </c>
      <c r="AN2893" s="2">
        <f t="shared" si="1554"/>
        <v>0.16169393647738209</v>
      </c>
      <c r="AO2893" s="2">
        <f t="shared" si="1555"/>
        <v>6.3522617901828685E-2</v>
      </c>
      <c r="AP2893" s="2">
        <f t="shared" si="1556"/>
        <v>0</v>
      </c>
      <c r="AR2893" t="str">
        <f t="shared" si="1557"/>
        <v>Benton</v>
      </c>
      <c r="AS2893" t="s">
        <v>521</v>
      </c>
      <c r="AT2893">
        <v>1</v>
      </c>
      <c r="AV2893" s="91">
        <v>19</v>
      </c>
      <c r="AW2893" s="93">
        <v>11</v>
      </c>
      <c r="AX2893" s="99">
        <f t="shared" si="1558"/>
        <v>19011</v>
      </c>
      <c r="AZ2893" s="7" t="s">
        <v>3053</v>
      </c>
      <c r="BA2893" t="s">
        <v>3094</v>
      </c>
      <c r="BN2893" s="1">
        <v>0</v>
      </c>
    </row>
    <row r="2894" spans="1:66" hidden="1" outlineLevel="1">
      <c r="A2894" t="s">
        <v>3259</v>
      </c>
      <c r="B2894" t="s">
        <v>521</v>
      </c>
      <c r="C2894" s="1">
        <f t="shared" si="1541"/>
        <v>3637</v>
      </c>
      <c r="D2894" s="7">
        <f>IF(P2894&gt;0,RANK(P2894,(P2894:R2894,S2894:AG2894)),0)</f>
        <v>7</v>
      </c>
      <c r="E2894" s="7">
        <f>IF(Q2894&gt;0,RANK(Q2894,(P2894:R2894,S2894:AG2894)),0)</f>
        <v>4</v>
      </c>
      <c r="F2894" s="7">
        <f>IF(R2894&gt;0,RANK(R2894,(P2894:R2894,S2894:AG2894)),0)</f>
        <v>2</v>
      </c>
      <c r="G2894" s="7">
        <f>IF(S2894&gt;0,RANK(S2894,(P2894:R2894,S2894:AG2894)),0)</f>
        <v>1</v>
      </c>
      <c r="H2894" s="48">
        <f t="shared" si="1559"/>
        <v>35</v>
      </c>
      <c r="I2894" s="163">
        <f t="shared" si="1542"/>
        <v>9.6233159197140501E-3</v>
      </c>
      <c r="J2894" s="2"/>
      <c r="K2894" s="2">
        <f t="shared" si="1543"/>
        <v>8.2485565026120429E-3</v>
      </c>
      <c r="L2894" s="2">
        <f t="shared" si="1544"/>
        <v>0.16387132251855926</v>
      </c>
      <c r="M2894" s="2">
        <f t="shared" si="1545"/>
        <v>0.22958482265603519</v>
      </c>
      <c r="N2894" s="2">
        <f t="shared" si="1546"/>
        <v>0.23920813857574924</v>
      </c>
      <c r="O2894" s="2">
        <f t="shared" si="1547"/>
        <v>0.35908715974704425</v>
      </c>
      <c r="P2894" s="1">
        <v>30</v>
      </c>
      <c r="Q2894" s="1">
        <v>596</v>
      </c>
      <c r="R2894" s="1">
        <v>835</v>
      </c>
      <c r="S2894" s="1">
        <v>870</v>
      </c>
      <c r="T2894" s="1">
        <v>774</v>
      </c>
      <c r="U2894" s="1">
        <v>259</v>
      </c>
      <c r="V2894" s="1">
        <v>262</v>
      </c>
      <c r="Y2894" s="1">
        <v>5</v>
      </c>
      <c r="Z2894" s="1">
        <f t="shared" si="1548"/>
        <v>1</v>
      </c>
      <c r="AC2894" s="1">
        <v>4</v>
      </c>
      <c r="AD2894" s="1">
        <v>0</v>
      </c>
      <c r="AE2894" s="1">
        <v>1</v>
      </c>
      <c r="AF2894" s="1">
        <v>0</v>
      </c>
      <c r="AI2894" s="7">
        <f t="shared" si="1549"/>
        <v>3</v>
      </c>
      <c r="AJ2894" s="7">
        <f t="shared" si="1550"/>
        <v>6</v>
      </c>
      <c r="AK2894" s="7">
        <f t="shared" si="1551"/>
        <v>5</v>
      </c>
      <c r="AL2894" s="7">
        <f t="shared" si="1552"/>
        <v>0</v>
      </c>
      <c r="AM2894" s="2">
        <f t="shared" si="1553"/>
        <v>0.2128127577673907</v>
      </c>
      <c r="AN2894" s="2">
        <f t="shared" si="1554"/>
        <v>7.1212537805883977E-2</v>
      </c>
      <c r="AO2894" s="2">
        <f t="shared" si="1555"/>
        <v>7.2037393456145168E-2</v>
      </c>
      <c r="AP2894" s="2">
        <f t="shared" si="1556"/>
        <v>0</v>
      </c>
      <c r="AR2894" t="str">
        <f t="shared" si="1557"/>
        <v>Black Hawk</v>
      </c>
      <c r="AS2894" t="s">
        <v>521</v>
      </c>
      <c r="AT2894">
        <v>1</v>
      </c>
      <c r="AV2894" s="91">
        <v>19</v>
      </c>
      <c r="AW2894" s="93">
        <v>13</v>
      </c>
      <c r="AX2894" s="99">
        <f t="shared" si="1558"/>
        <v>19013</v>
      </c>
      <c r="AZ2894" s="7" t="s">
        <v>3053</v>
      </c>
      <c r="BA2894" t="s">
        <v>3094</v>
      </c>
      <c r="BN2894" s="1">
        <v>1</v>
      </c>
    </row>
    <row r="2895" spans="1:66" hidden="1" outlineLevel="1">
      <c r="A2895" t="s">
        <v>1847</v>
      </c>
      <c r="B2895" t="s">
        <v>521</v>
      </c>
      <c r="C2895" s="1">
        <f t="shared" si="1541"/>
        <v>1282</v>
      </c>
      <c r="D2895" s="7">
        <f>IF(P2895&gt;0,RANK(P2895,(P2895:R2895,S2895:AG2895)),0)</f>
        <v>7</v>
      </c>
      <c r="E2895" s="7">
        <f>IF(Q2895&gt;0,RANK(Q2895,(P2895:R2895,S2895:AG2895)),0)</f>
        <v>5</v>
      </c>
      <c r="F2895" s="7">
        <f>IF(R2895&gt;0,RANK(R2895,(P2895:R2895,S2895:AG2895)),0)</f>
        <v>3</v>
      </c>
      <c r="G2895" s="7">
        <f>IF(S2895&gt;0,RANK(S2895,(P2895:R2895,S2895:AG2895)),0)</f>
        <v>2</v>
      </c>
      <c r="H2895" s="48">
        <f t="shared" si="1559"/>
        <v>100</v>
      </c>
      <c r="I2895" s="163">
        <f t="shared" si="1542"/>
        <v>7.8003120124804995E-2</v>
      </c>
      <c r="J2895" s="2"/>
      <c r="K2895" s="2">
        <f t="shared" si="1543"/>
        <v>3.9001560062402497E-3</v>
      </c>
      <c r="L2895" s="2">
        <f t="shared" si="1544"/>
        <v>0.12168486739469579</v>
      </c>
      <c r="M2895" s="2">
        <f t="shared" si="1545"/>
        <v>0.16926677067082682</v>
      </c>
      <c r="N2895" s="2">
        <f t="shared" si="1546"/>
        <v>0.20514820592823713</v>
      </c>
      <c r="O2895" s="2">
        <f t="shared" si="1547"/>
        <v>0.5</v>
      </c>
      <c r="P2895" s="1">
        <v>5</v>
      </c>
      <c r="Q2895" s="1">
        <v>156</v>
      </c>
      <c r="R2895" s="1">
        <v>217</v>
      </c>
      <c r="S2895" s="1">
        <v>263</v>
      </c>
      <c r="T2895" s="1">
        <v>363</v>
      </c>
      <c r="U2895" s="1">
        <v>178</v>
      </c>
      <c r="V2895" s="1">
        <v>98</v>
      </c>
      <c r="Y2895" s="1">
        <v>0</v>
      </c>
      <c r="Z2895" s="1">
        <f t="shared" si="1548"/>
        <v>0</v>
      </c>
      <c r="AC2895" s="1">
        <v>1</v>
      </c>
      <c r="AD2895" s="1">
        <v>1</v>
      </c>
      <c r="AE2895" s="1">
        <v>0</v>
      </c>
      <c r="AF2895" s="1">
        <v>0</v>
      </c>
      <c r="AI2895" s="7">
        <f t="shared" si="1549"/>
        <v>1</v>
      </c>
      <c r="AJ2895" s="7">
        <f t="shared" si="1550"/>
        <v>4</v>
      </c>
      <c r="AK2895" s="7">
        <f t="shared" si="1551"/>
        <v>6</v>
      </c>
      <c r="AL2895" s="7">
        <f t="shared" si="1552"/>
        <v>0</v>
      </c>
      <c r="AM2895" s="2">
        <f t="shared" si="1553"/>
        <v>0.28315132605304211</v>
      </c>
      <c r="AN2895" s="2">
        <f t="shared" si="1554"/>
        <v>0.13884555382215288</v>
      </c>
      <c r="AO2895" s="2">
        <f t="shared" si="1555"/>
        <v>7.6443057722308888E-2</v>
      </c>
      <c r="AP2895" s="2">
        <f t="shared" si="1556"/>
        <v>0</v>
      </c>
      <c r="AR2895" t="str">
        <f t="shared" si="1557"/>
        <v>Boone</v>
      </c>
      <c r="AS2895" t="s">
        <v>521</v>
      </c>
      <c r="AT2895">
        <v>4</v>
      </c>
      <c r="AV2895" s="91">
        <v>19</v>
      </c>
      <c r="AW2895" s="93">
        <v>15</v>
      </c>
      <c r="AX2895" s="99">
        <f t="shared" si="1558"/>
        <v>19015</v>
      </c>
      <c r="AZ2895" s="7" t="s">
        <v>3053</v>
      </c>
      <c r="BA2895" t="s">
        <v>3094</v>
      </c>
      <c r="BN2895" s="1">
        <v>0</v>
      </c>
    </row>
    <row r="2896" spans="1:66" hidden="1" outlineLevel="1">
      <c r="A2896" t="s">
        <v>2467</v>
      </c>
      <c r="B2896" t="s">
        <v>521</v>
      </c>
      <c r="C2896" s="1">
        <f t="shared" si="1541"/>
        <v>938</v>
      </c>
      <c r="D2896" s="7">
        <f>IF(P2896&gt;0,RANK(P2896,(P2896:R2896,S2896:AG2896)),0)</f>
        <v>7</v>
      </c>
      <c r="E2896" s="7">
        <f>IF(Q2896&gt;0,RANK(Q2896,(P2896:R2896,S2896:AG2896)),0)</f>
        <v>5</v>
      </c>
      <c r="F2896" s="7">
        <f>IF(R2896&gt;0,RANK(R2896,(P2896:R2896,S2896:AG2896)),0)</f>
        <v>1</v>
      </c>
      <c r="G2896" s="7">
        <f>IF(S2896&gt;0,RANK(S2896,(P2896:R2896,S2896:AG2896)),0)</f>
        <v>3</v>
      </c>
      <c r="H2896" s="48">
        <f t="shared" si="1559"/>
        <v>34</v>
      </c>
      <c r="I2896" s="163">
        <f t="shared" si="1542"/>
        <v>3.6247334754797439E-2</v>
      </c>
      <c r="J2896" s="2"/>
      <c r="K2896" s="2">
        <f t="shared" si="1543"/>
        <v>1.4925373134328358E-2</v>
      </c>
      <c r="L2896" s="2">
        <f t="shared" si="1544"/>
        <v>0.1044776119402985</v>
      </c>
      <c r="M2896" s="2">
        <f t="shared" si="1545"/>
        <v>0.26545842217484006</v>
      </c>
      <c r="N2896" s="2">
        <f t="shared" si="1546"/>
        <v>0.2068230277185501</v>
      </c>
      <c r="O2896" s="2">
        <f t="shared" si="1547"/>
        <v>0.40831556503198296</v>
      </c>
      <c r="P2896" s="1">
        <v>14</v>
      </c>
      <c r="Q2896" s="1">
        <v>98</v>
      </c>
      <c r="R2896" s="1">
        <v>249</v>
      </c>
      <c r="S2896" s="1">
        <v>194</v>
      </c>
      <c r="T2896" s="1">
        <v>215</v>
      </c>
      <c r="U2896" s="1">
        <v>105</v>
      </c>
      <c r="V2896" s="1">
        <v>57</v>
      </c>
      <c r="Y2896" s="1">
        <v>4</v>
      </c>
      <c r="Z2896" s="1">
        <f t="shared" si="1548"/>
        <v>1</v>
      </c>
      <c r="AC2896" s="1">
        <v>0</v>
      </c>
      <c r="AD2896" s="1">
        <v>0</v>
      </c>
      <c r="AE2896" s="1">
        <v>0</v>
      </c>
      <c r="AF2896" s="1">
        <v>1</v>
      </c>
      <c r="AI2896" s="7">
        <f t="shared" si="1549"/>
        <v>2</v>
      </c>
      <c r="AJ2896" s="7">
        <f t="shared" si="1550"/>
        <v>4</v>
      </c>
      <c r="AK2896" s="7">
        <f t="shared" si="1551"/>
        <v>6</v>
      </c>
      <c r="AL2896" s="7">
        <f t="shared" si="1552"/>
        <v>0</v>
      </c>
      <c r="AM2896" s="2">
        <f t="shared" si="1553"/>
        <v>0.22921108742004265</v>
      </c>
      <c r="AN2896" s="2">
        <f t="shared" si="1554"/>
        <v>0.11194029850746269</v>
      </c>
      <c r="AO2896" s="2">
        <f t="shared" si="1555"/>
        <v>6.0767590618336885E-2</v>
      </c>
      <c r="AP2896" s="2">
        <f t="shared" si="1556"/>
        <v>0</v>
      </c>
      <c r="AR2896" t="str">
        <f t="shared" si="1557"/>
        <v>Bremer</v>
      </c>
      <c r="AS2896" t="s">
        <v>521</v>
      </c>
      <c r="AT2896">
        <v>1</v>
      </c>
      <c r="AV2896" s="91">
        <v>19</v>
      </c>
      <c r="AW2896" s="93">
        <v>17</v>
      </c>
      <c r="AX2896" s="99">
        <f t="shared" si="1558"/>
        <v>19017</v>
      </c>
      <c r="AZ2896" s="7" t="s">
        <v>3053</v>
      </c>
      <c r="BA2896" t="s">
        <v>3094</v>
      </c>
      <c r="BN2896" s="1">
        <v>1</v>
      </c>
    </row>
    <row r="2897" spans="1:66" hidden="1" outlineLevel="1">
      <c r="A2897" t="s">
        <v>1631</v>
      </c>
      <c r="B2897" t="s">
        <v>521</v>
      </c>
      <c r="C2897" s="1">
        <f t="shared" si="1541"/>
        <v>459</v>
      </c>
      <c r="D2897" s="7">
        <f>IF(P2897&gt;0,RANK(P2897,(P2897:R2897,S2897:AG2897)),0)</f>
        <v>8</v>
      </c>
      <c r="E2897" s="7">
        <f>IF(Q2897&gt;0,RANK(Q2897,(P2897:R2897,S2897:AG2897)),0)</f>
        <v>3</v>
      </c>
      <c r="F2897" s="7">
        <f>IF(R2897&gt;0,RANK(R2897,(P2897:R2897,S2897:AG2897)),0)</f>
        <v>2</v>
      </c>
      <c r="G2897" s="7">
        <f>IF(S2897&gt;0,RANK(S2897,(P2897:R2897,S2897:AG2897)),0)</f>
        <v>4</v>
      </c>
      <c r="H2897" s="48">
        <f t="shared" si="1559"/>
        <v>55</v>
      </c>
      <c r="I2897" s="163">
        <f t="shared" si="1542"/>
        <v>0.11982570806100218</v>
      </c>
      <c r="J2897" s="2"/>
      <c r="K2897" s="2">
        <f t="shared" si="1543"/>
        <v>2.1786492374727671E-3</v>
      </c>
      <c r="L2897" s="2">
        <f t="shared" si="1544"/>
        <v>0.16775599128540306</v>
      </c>
      <c r="M2897" s="2">
        <f t="shared" si="1545"/>
        <v>0.16993464052287582</v>
      </c>
      <c r="N2897" s="2">
        <f t="shared" si="1546"/>
        <v>0.1437908496732026</v>
      </c>
      <c r="O2897" s="2">
        <f t="shared" si="1547"/>
        <v>0.51633986928104569</v>
      </c>
      <c r="P2897" s="1">
        <v>1</v>
      </c>
      <c r="Q2897" s="1">
        <v>77</v>
      </c>
      <c r="R2897" s="1">
        <v>78</v>
      </c>
      <c r="S2897" s="1">
        <v>66</v>
      </c>
      <c r="T2897" s="1">
        <v>133</v>
      </c>
      <c r="U2897" s="1">
        <v>62</v>
      </c>
      <c r="V2897" s="1">
        <v>40</v>
      </c>
      <c r="Y2897" s="1">
        <v>0</v>
      </c>
      <c r="Z2897" s="1">
        <f t="shared" si="1548"/>
        <v>2</v>
      </c>
      <c r="AC2897" s="1">
        <v>0</v>
      </c>
      <c r="AD2897" s="1">
        <v>0</v>
      </c>
      <c r="AE2897" s="1">
        <v>0</v>
      </c>
      <c r="AF2897" s="1">
        <v>0</v>
      </c>
      <c r="AI2897" s="7">
        <f t="shared" si="1549"/>
        <v>1</v>
      </c>
      <c r="AJ2897" s="7">
        <f t="shared" si="1550"/>
        <v>5</v>
      </c>
      <c r="AK2897" s="7">
        <f t="shared" si="1551"/>
        <v>6</v>
      </c>
      <c r="AL2897" s="7">
        <f t="shared" si="1552"/>
        <v>0</v>
      </c>
      <c r="AM2897" s="2">
        <f t="shared" si="1553"/>
        <v>0.289760348583878</v>
      </c>
      <c r="AN2897" s="2">
        <f t="shared" si="1554"/>
        <v>0.13507625272331156</v>
      </c>
      <c r="AO2897" s="2">
        <f t="shared" si="1555"/>
        <v>8.714596949891068E-2</v>
      </c>
      <c r="AP2897" s="2">
        <f t="shared" si="1556"/>
        <v>0</v>
      </c>
      <c r="AR2897" t="str">
        <f t="shared" si="1557"/>
        <v>Buchanan</v>
      </c>
      <c r="AS2897" t="s">
        <v>521</v>
      </c>
      <c r="AT2897">
        <v>1</v>
      </c>
      <c r="AV2897" s="91">
        <v>19</v>
      </c>
      <c r="AW2897" s="93">
        <v>19</v>
      </c>
      <c r="AX2897" s="99">
        <f t="shared" si="1558"/>
        <v>19019</v>
      </c>
      <c r="AZ2897" s="7" t="s">
        <v>3053</v>
      </c>
      <c r="BA2897" t="s">
        <v>3094</v>
      </c>
      <c r="BN2897" s="1">
        <v>2</v>
      </c>
    </row>
    <row r="2898" spans="1:66" hidden="1" outlineLevel="1">
      <c r="A2898" t="s">
        <v>3246</v>
      </c>
      <c r="B2898" t="s">
        <v>521</v>
      </c>
      <c r="C2898" s="1">
        <f t="shared" si="1541"/>
        <v>704</v>
      </c>
      <c r="D2898" s="7">
        <f>IF(P2898&gt;0,RANK(P2898,(P2898:R2898,S2898:AG2898)),0)</f>
        <v>7</v>
      </c>
      <c r="E2898" s="7">
        <f>IF(Q2898&gt;0,RANK(Q2898,(P2898:R2898,S2898:AG2898)),0)</f>
        <v>4</v>
      </c>
      <c r="F2898" s="7">
        <f>IF(R2898&gt;0,RANK(R2898,(P2898:R2898,S2898:AG2898)),0)</f>
        <v>3</v>
      </c>
      <c r="G2898" s="7">
        <f>IF(S2898&gt;0,RANK(S2898,(P2898:R2898,S2898:AG2898)),0)</f>
        <v>2</v>
      </c>
      <c r="H2898" s="48">
        <f t="shared" si="1559"/>
        <v>10</v>
      </c>
      <c r="I2898" s="163">
        <f t="shared" si="1542"/>
        <v>1.4204545454545454E-2</v>
      </c>
      <c r="J2898" s="2"/>
      <c r="K2898" s="2">
        <f t="shared" si="1543"/>
        <v>4.261363636363636E-3</v>
      </c>
      <c r="L2898" s="2">
        <f t="shared" si="1544"/>
        <v>0.17613636363636365</v>
      </c>
      <c r="M2898" s="2">
        <f t="shared" si="1545"/>
        <v>0.18465909090909091</v>
      </c>
      <c r="N2898" s="2">
        <f t="shared" si="1546"/>
        <v>0.22159090909090909</v>
      </c>
      <c r="O2898" s="2">
        <f t="shared" si="1547"/>
        <v>0.41335227272727271</v>
      </c>
      <c r="P2898" s="1">
        <v>3</v>
      </c>
      <c r="Q2898" s="1">
        <v>124</v>
      </c>
      <c r="R2898" s="1">
        <v>130</v>
      </c>
      <c r="S2898" s="1">
        <v>156</v>
      </c>
      <c r="T2898" s="1">
        <v>166</v>
      </c>
      <c r="U2898" s="1">
        <v>97</v>
      </c>
      <c r="V2898" s="1">
        <v>26</v>
      </c>
      <c r="Y2898" s="1">
        <v>0</v>
      </c>
      <c r="Z2898" s="1">
        <f t="shared" si="1548"/>
        <v>0</v>
      </c>
      <c r="AC2898" s="1">
        <v>0</v>
      </c>
      <c r="AD2898" s="1">
        <v>0</v>
      </c>
      <c r="AE2898" s="1">
        <v>2</v>
      </c>
      <c r="AF2898" s="1">
        <v>0</v>
      </c>
      <c r="AI2898" s="7">
        <f t="shared" si="1549"/>
        <v>1</v>
      </c>
      <c r="AJ2898" s="7">
        <f t="shared" si="1550"/>
        <v>5</v>
      </c>
      <c r="AK2898" s="7">
        <f t="shared" si="1551"/>
        <v>6</v>
      </c>
      <c r="AL2898" s="7">
        <f t="shared" si="1552"/>
        <v>0</v>
      </c>
      <c r="AM2898" s="2">
        <f t="shared" si="1553"/>
        <v>0.23579545454545456</v>
      </c>
      <c r="AN2898" s="2">
        <f t="shared" si="1554"/>
        <v>0.13778409090909091</v>
      </c>
      <c r="AO2898" s="2">
        <f t="shared" si="1555"/>
        <v>3.6931818181818184E-2</v>
      </c>
      <c r="AP2898" s="2">
        <f t="shared" si="1556"/>
        <v>0</v>
      </c>
      <c r="AR2898" t="str">
        <f t="shared" si="1557"/>
        <v>Buena Vista</v>
      </c>
      <c r="AS2898" t="s">
        <v>521</v>
      </c>
      <c r="AT2898">
        <v>4</v>
      </c>
      <c r="AV2898" s="91">
        <v>19</v>
      </c>
      <c r="AW2898" s="93">
        <v>21</v>
      </c>
      <c r="AX2898" s="99">
        <f t="shared" si="1558"/>
        <v>19021</v>
      </c>
      <c r="AZ2898" s="7" t="s">
        <v>3053</v>
      </c>
      <c r="BA2898" t="s">
        <v>3094</v>
      </c>
      <c r="BN2898" s="1">
        <v>0</v>
      </c>
    </row>
    <row r="2899" spans="1:66" hidden="1" outlineLevel="1">
      <c r="A2899" t="s">
        <v>626</v>
      </c>
      <c r="B2899" t="s">
        <v>521</v>
      </c>
      <c r="C2899" s="1">
        <f t="shared" si="1541"/>
        <v>552</v>
      </c>
      <c r="D2899" s="7">
        <f>IF(P2899&gt;0,RANK(P2899,(P2899:R2899,S2899:AG2899)),0)</f>
        <v>7</v>
      </c>
      <c r="E2899" s="7">
        <f>IF(Q2899&gt;0,RANK(Q2899,(P2899:R2899,S2899:AG2899)),0)</f>
        <v>5</v>
      </c>
      <c r="F2899" s="7">
        <f>IF(R2899&gt;0,RANK(R2899,(P2899:R2899,S2899:AG2899)),0)</f>
        <v>3</v>
      </c>
      <c r="G2899" s="7">
        <f>IF(S2899&gt;0,RANK(S2899,(P2899:R2899,S2899:AG2899)),0)</f>
        <v>2</v>
      </c>
      <c r="H2899" s="48">
        <f t="shared" si="1559"/>
        <v>58</v>
      </c>
      <c r="I2899" s="163">
        <f t="shared" si="1542"/>
        <v>0.10507246376811594</v>
      </c>
      <c r="J2899" s="2"/>
      <c r="K2899" s="2">
        <f t="shared" si="1543"/>
        <v>7.246376811594203E-3</v>
      </c>
      <c r="L2899" s="2">
        <f t="shared" si="1544"/>
        <v>0.12862318840579709</v>
      </c>
      <c r="M2899" s="2">
        <f t="shared" si="1545"/>
        <v>0.16666666666666666</v>
      </c>
      <c r="N2899" s="2">
        <f t="shared" si="1546"/>
        <v>0.17934782608695651</v>
      </c>
      <c r="O2899" s="2">
        <f t="shared" si="1547"/>
        <v>0.51811594202898548</v>
      </c>
      <c r="P2899" s="1">
        <v>4</v>
      </c>
      <c r="Q2899" s="1">
        <v>71</v>
      </c>
      <c r="R2899" s="1">
        <v>92</v>
      </c>
      <c r="S2899" s="1">
        <v>99</v>
      </c>
      <c r="T2899" s="1">
        <v>157</v>
      </c>
      <c r="U2899" s="1">
        <v>87</v>
      </c>
      <c r="V2899" s="1">
        <v>41</v>
      </c>
      <c r="Y2899" s="1">
        <v>1</v>
      </c>
      <c r="Z2899" s="1">
        <f t="shared" si="1548"/>
        <v>0</v>
      </c>
      <c r="AC2899" s="1">
        <v>0</v>
      </c>
      <c r="AD2899" s="1">
        <v>0</v>
      </c>
      <c r="AE2899" s="1">
        <v>0</v>
      </c>
      <c r="AF2899" s="1">
        <v>0</v>
      </c>
      <c r="AI2899" s="7">
        <f t="shared" si="1549"/>
        <v>1</v>
      </c>
      <c r="AJ2899" s="7">
        <f t="shared" si="1550"/>
        <v>4</v>
      </c>
      <c r="AK2899" s="7">
        <f t="shared" si="1551"/>
        <v>6</v>
      </c>
      <c r="AL2899" s="7">
        <f t="shared" si="1552"/>
        <v>0</v>
      </c>
      <c r="AM2899" s="2">
        <f t="shared" si="1553"/>
        <v>0.28442028985507245</v>
      </c>
      <c r="AN2899" s="2">
        <f t="shared" si="1554"/>
        <v>0.15760869565217392</v>
      </c>
      <c r="AO2899" s="2">
        <f t="shared" si="1555"/>
        <v>7.4275362318840576E-2</v>
      </c>
      <c r="AP2899" s="2">
        <f t="shared" si="1556"/>
        <v>0</v>
      </c>
      <c r="AR2899" t="str">
        <f t="shared" si="1557"/>
        <v>Butler</v>
      </c>
      <c r="AS2899" t="s">
        <v>521</v>
      </c>
      <c r="AT2899">
        <v>4</v>
      </c>
      <c r="AV2899" s="91">
        <v>19</v>
      </c>
      <c r="AW2899" s="93">
        <v>23</v>
      </c>
      <c r="AX2899" s="99">
        <f t="shared" si="1558"/>
        <v>19023</v>
      </c>
      <c r="AZ2899" s="7" t="s">
        <v>3053</v>
      </c>
      <c r="BA2899" t="s">
        <v>3094</v>
      </c>
      <c r="BN2899" s="1">
        <v>0</v>
      </c>
    </row>
    <row r="2900" spans="1:66" hidden="1" outlineLevel="1">
      <c r="A2900" t="s">
        <v>1973</v>
      </c>
      <c r="B2900" t="s">
        <v>521</v>
      </c>
      <c r="C2900" s="1">
        <f t="shared" si="1541"/>
        <v>436</v>
      </c>
      <c r="D2900" s="7">
        <f>IF(P2900&gt;0,RANK(P2900,(P2900:R2900,S2900:AG2900)),0)</f>
        <v>7</v>
      </c>
      <c r="E2900" s="7">
        <f>IF(Q2900&gt;0,RANK(Q2900,(P2900:R2900,S2900:AG2900)),0)</f>
        <v>5</v>
      </c>
      <c r="F2900" s="7">
        <f>IF(R2900&gt;0,RANK(R2900,(P2900:R2900,S2900:AG2900)),0)</f>
        <v>4</v>
      </c>
      <c r="G2900" s="7">
        <f>IF(S2900&gt;0,RANK(S2900,(P2900:R2900,S2900:AG2900)),0)</f>
        <v>2</v>
      </c>
      <c r="H2900" s="48">
        <f t="shared" si="1559"/>
        <v>57</v>
      </c>
      <c r="I2900" s="163">
        <f t="shared" ref="I2900:I2963" si="1560">H2900/C2900</f>
        <v>0.13073394495412843</v>
      </c>
      <c r="J2900" s="2"/>
      <c r="K2900" s="2">
        <f t="shared" si="1543"/>
        <v>4.5871559633027525E-3</v>
      </c>
      <c r="L2900" s="2">
        <f t="shared" si="1544"/>
        <v>0.12385321100917432</v>
      </c>
      <c r="M2900" s="2">
        <f t="shared" si="1545"/>
        <v>0.15825688073394495</v>
      </c>
      <c r="N2900" s="2">
        <f t="shared" si="1546"/>
        <v>0.17201834862385321</v>
      </c>
      <c r="O2900" s="2">
        <f t="shared" si="1547"/>
        <v>0.54128440366972475</v>
      </c>
      <c r="P2900" s="1">
        <v>2</v>
      </c>
      <c r="Q2900" s="1">
        <v>54</v>
      </c>
      <c r="R2900" s="1">
        <v>69</v>
      </c>
      <c r="S2900" s="1">
        <v>75</v>
      </c>
      <c r="T2900" s="1">
        <v>132</v>
      </c>
      <c r="U2900" s="1">
        <v>71</v>
      </c>
      <c r="V2900" s="1">
        <v>31</v>
      </c>
      <c r="Y2900" s="1">
        <v>0</v>
      </c>
      <c r="Z2900" s="1">
        <f t="shared" si="1548"/>
        <v>2</v>
      </c>
      <c r="AC2900" s="1">
        <v>0</v>
      </c>
      <c r="AD2900" s="1">
        <v>0</v>
      </c>
      <c r="AE2900" s="1">
        <v>0</v>
      </c>
      <c r="AF2900" s="1">
        <v>0</v>
      </c>
      <c r="AI2900" s="7">
        <f t="shared" si="1549"/>
        <v>1</v>
      </c>
      <c r="AJ2900" s="7">
        <f t="shared" si="1550"/>
        <v>3</v>
      </c>
      <c r="AK2900" s="7">
        <f t="shared" si="1551"/>
        <v>6</v>
      </c>
      <c r="AL2900" s="7">
        <f t="shared" si="1552"/>
        <v>0</v>
      </c>
      <c r="AM2900" s="2">
        <f t="shared" si="1553"/>
        <v>0.30275229357798167</v>
      </c>
      <c r="AN2900" s="2">
        <f t="shared" si="1554"/>
        <v>0.1628440366972477</v>
      </c>
      <c r="AO2900" s="2">
        <f t="shared" si="1555"/>
        <v>7.1100917431192664E-2</v>
      </c>
      <c r="AP2900" s="2">
        <f t="shared" si="1556"/>
        <v>0</v>
      </c>
      <c r="AR2900" t="str">
        <f t="shared" si="1557"/>
        <v>Calhoun</v>
      </c>
      <c r="AS2900" t="s">
        <v>521</v>
      </c>
      <c r="AT2900">
        <v>4</v>
      </c>
      <c r="AV2900" s="91">
        <v>19</v>
      </c>
      <c r="AW2900" s="93">
        <v>25</v>
      </c>
      <c r="AX2900" s="99">
        <f t="shared" si="1558"/>
        <v>19025</v>
      </c>
      <c r="AZ2900" s="7" t="s">
        <v>3053</v>
      </c>
      <c r="BA2900" t="s">
        <v>3094</v>
      </c>
      <c r="BN2900" s="1">
        <v>2</v>
      </c>
    </row>
    <row r="2901" spans="1:66" hidden="1" outlineLevel="1">
      <c r="A2901" t="s">
        <v>1837</v>
      </c>
      <c r="B2901" t="s">
        <v>521</v>
      </c>
      <c r="C2901" s="1">
        <f t="shared" si="1541"/>
        <v>707</v>
      </c>
      <c r="D2901" s="7">
        <f>IF(P2901&gt;0,RANK(P2901,(P2901:R2901,S2901:AG2901)),0)</f>
        <v>7</v>
      </c>
      <c r="E2901" s="7">
        <f>IF(Q2901&gt;0,RANK(Q2901,(P2901:R2901,S2901:AG2901)),0)</f>
        <v>3</v>
      </c>
      <c r="F2901" s="7">
        <f>IF(R2901&gt;0,RANK(R2901,(P2901:R2901,S2901:AG2901)),0)</f>
        <v>2</v>
      </c>
      <c r="G2901" s="7">
        <f>IF(S2901&gt;0,RANK(S2901,(P2901:R2901,S2901:AG2901)),0)</f>
        <v>4</v>
      </c>
      <c r="H2901" s="48">
        <f t="shared" si="1559"/>
        <v>22</v>
      </c>
      <c r="I2901" s="163">
        <f t="shared" si="1560"/>
        <v>3.1117397454031116E-2</v>
      </c>
      <c r="J2901" s="2"/>
      <c r="K2901" s="2">
        <f t="shared" si="1543"/>
        <v>4.2432814710042432E-3</v>
      </c>
      <c r="L2901" s="2">
        <f t="shared" si="1544"/>
        <v>0.2050919377652051</v>
      </c>
      <c r="M2901" s="2">
        <f t="shared" si="1545"/>
        <v>0.2065063649222065</v>
      </c>
      <c r="N2901" s="2">
        <f t="shared" si="1546"/>
        <v>0.17397454031117399</v>
      </c>
      <c r="O2901" s="2">
        <f t="shared" si="1547"/>
        <v>0.41018387553041014</v>
      </c>
      <c r="P2901" s="1">
        <v>3</v>
      </c>
      <c r="Q2901" s="1">
        <v>145</v>
      </c>
      <c r="R2901" s="1">
        <v>146</v>
      </c>
      <c r="S2901" s="1">
        <v>123</v>
      </c>
      <c r="T2901" s="1">
        <v>168</v>
      </c>
      <c r="U2901" s="1">
        <v>85</v>
      </c>
      <c r="V2901" s="1">
        <v>32</v>
      </c>
      <c r="Y2901" s="1">
        <v>3</v>
      </c>
      <c r="Z2901" s="1">
        <f t="shared" si="1548"/>
        <v>0</v>
      </c>
      <c r="AC2901" s="1">
        <v>1</v>
      </c>
      <c r="AD2901" s="1">
        <v>0</v>
      </c>
      <c r="AE2901" s="1">
        <v>1</v>
      </c>
      <c r="AF2901" s="1">
        <v>0</v>
      </c>
      <c r="AI2901" s="7">
        <f t="shared" si="1549"/>
        <v>1</v>
      </c>
      <c r="AJ2901" s="7">
        <f t="shared" si="1550"/>
        <v>5</v>
      </c>
      <c r="AK2901" s="7">
        <f t="shared" si="1551"/>
        <v>6</v>
      </c>
      <c r="AL2901" s="7">
        <f t="shared" si="1552"/>
        <v>0</v>
      </c>
      <c r="AM2901" s="2">
        <f t="shared" si="1553"/>
        <v>0.23762376237623761</v>
      </c>
      <c r="AN2901" s="2">
        <f t="shared" si="1554"/>
        <v>0.12022630834512023</v>
      </c>
      <c r="AO2901" s="2">
        <f t="shared" si="1555"/>
        <v>4.5261669024045263E-2</v>
      </c>
      <c r="AP2901" s="2">
        <f t="shared" si="1556"/>
        <v>0</v>
      </c>
      <c r="AR2901" t="str">
        <f t="shared" si="1557"/>
        <v>Carroll</v>
      </c>
      <c r="AS2901" t="s">
        <v>521</v>
      </c>
      <c r="AT2901">
        <v>4</v>
      </c>
      <c r="AV2901" s="91">
        <v>19</v>
      </c>
      <c r="AW2901" s="93">
        <v>27</v>
      </c>
      <c r="AX2901" s="99">
        <f t="shared" si="1558"/>
        <v>19027</v>
      </c>
      <c r="AZ2901" s="7" t="s">
        <v>3053</v>
      </c>
      <c r="BA2901" t="s">
        <v>3094</v>
      </c>
      <c r="BN2901" s="1">
        <v>0</v>
      </c>
    </row>
    <row r="2902" spans="1:66" hidden="1" outlineLevel="1">
      <c r="A2902" t="s">
        <v>1447</v>
      </c>
      <c r="B2902" t="s">
        <v>521</v>
      </c>
      <c r="C2902" s="1">
        <f t="shared" si="1541"/>
        <v>674</v>
      </c>
      <c r="D2902" s="7">
        <f>IF(P2902&gt;0,RANK(P2902,(P2902:R2902,S2902:AG2902)),0)</f>
        <v>7</v>
      </c>
      <c r="E2902" s="7">
        <f>IF(Q2902&gt;0,RANK(Q2902,(P2902:R2902,S2902:AG2902)),0)</f>
        <v>2</v>
      </c>
      <c r="F2902" s="7">
        <f>IF(R2902&gt;0,RANK(R2902,(P2902:R2902,S2902:AG2902)),0)</f>
        <v>3</v>
      </c>
      <c r="G2902" s="7">
        <f>IF(S2902&gt;0,RANK(S2902,(P2902:R2902,S2902:AG2902)),0)</f>
        <v>4</v>
      </c>
      <c r="H2902" s="48">
        <f t="shared" si="1559"/>
        <v>23</v>
      </c>
      <c r="I2902" s="163">
        <f t="shared" si="1560"/>
        <v>3.4124629080118693E-2</v>
      </c>
      <c r="J2902" s="2"/>
      <c r="K2902" s="2">
        <f t="shared" si="1543"/>
        <v>2.967359050445104E-3</v>
      </c>
      <c r="L2902" s="2">
        <f t="shared" si="1544"/>
        <v>0.21810089020771514</v>
      </c>
      <c r="M2902" s="2">
        <f t="shared" si="1545"/>
        <v>0.20919881305637983</v>
      </c>
      <c r="N2902" s="2">
        <f t="shared" si="1546"/>
        <v>0.17210682492581603</v>
      </c>
      <c r="O2902" s="2">
        <f t="shared" si="1547"/>
        <v>0.39762611275964382</v>
      </c>
      <c r="P2902" s="1">
        <v>2</v>
      </c>
      <c r="Q2902" s="1">
        <v>147</v>
      </c>
      <c r="R2902" s="1">
        <v>141</v>
      </c>
      <c r="S2902" s="1">
        <v>116</v>
      </c>
      <c r="T2902" s="1">
        <v>170</v>
      </c>
      <c r="U2902" s="1">
        <v>66</v>
      </c>
      <c r="V2902" s="1">
        <v>32</v>
      </c>
      <c r="Y2902" s="1">
        <v>0</v>
      </c>
      <c r="Z2902" s="1">
        <f t="shared" si="1548"/>
        <v>0</v>
      </c>
      <c r="AC2902" s="1">
        <v>0</v>
      </c>
      <c r="AD2902" s="1">
        <v>0</v>
      </c>
      <c r="AE2902" s="1">
        <v>0</v>
      </c>
      <c r="AF2902" s="1">
        <v>0</v>
      </c>
      <c r="AI2902" s="7">
        <f t="shared" si="1549"/>
        <v>1</v>
      </c>
      <c r="AJ2902" s="7">
        <f t="shared" si="1550"/>
        <v>5</v>
      </c>
      <c r="AK2902" s="7">
        <f t="shared" si="1551"/>
        <v>6</v>
      </c>
      <c r="AL2902" s="7">
        <f t="shared" si="1552"/>
        <v>0</v>
      </c>
      <c r="AM2902" s="2">
        <f t="shared" si="1553"/>
        <v>0.25222551928783382</v>
      </c>
      <c r="AN2902" s="2">
        <f t="shared" si="1554"/>
        <v>9.7922848664688422E-2</v>
      </c>
      <c r="AO2902" s="2">
        <f t="shared" si="1555"/>
        <v>4.7477744807121663E-2</v>
      </c>
      <c r="AP2902" s="2">
        <f t="shared" si="1556"/>
        <v>0</v>
      </c>
      <c r="AR2902" t="str">
        <f t="shared" si="1557"/>
        <v>Cass</v>
      </c>
      <c r="AS2902" t="s">
        <v>521</v>
      </c>
      <c r="AT2902">
        <v>3</v>
      </c>
      <c r="AV2902" s="91">
        <v>19</v>
      </c>
      <c r="AW2902" s="93">
        <v>29</v>
      </c>
      <c r="AX2902" s="99">
        <f t="shared" si="1558"/>
        <v>19029</v>
      </c>
      <c r="AZ2902" s="7" t="s">
        <v>3053</v>
      </c>
      <c r="BA2902" t="s">
        <v>3094</v>
      </c>
      <c r="BN2902" s="1">
        <v>0</v>
      </c>
    </row>
    <row r="2903" spans="1:66" hidden="1" outlineLevel="1">
      <c r="A2903" t="s">
        <v>2492</v>
      </c>
      <c r="B2903" t="s">
        <v>521</v>
      </c>
      <c r="C2903" s="1">
        <f t="shared" si="1541"/>
        <v>712</v>
      </c>
      <c r="D2903" s="7">
        <f>IF(P2903&gt;0,RANK(P2903,(P2903:R2903,S2903:AG2903)),0)</f>
        <v>7</v>
      </c>
      <c r="E2903" s="7">
        <f>IF(Q2903&gt;0,RANK(Q2903,(P2903:R2903,S2903:AG2903)),0)</f>
        <v>4</v>
      </c>
      <c r="F2903" s="7">
        <f>IF(R2903&gt;0,RANK(R2903,(P2903:R2903,S2903:AG2903)),0)</f>
        <v>3</v>
      </c>
      <c r="G2903" s="7">
        <f>IF(S2903&gt;0,RANK(S2903,(P2903:R2903,S2903:AG2903)),0)</f>
        <v>1</v>
      </c>
      <c r="H2903" s="48">
        <f t="shared" si="1559"/>
        <v>21</v>
      </c>
      <c r="I2903" s="163">
        <f t="shared" si="1560"/>
        <v>2.9494382022471909E-2</v>
      </c>
      <c r="J2903" s="2"/>
      <c r="K2903" s="2">
        <f t="shared" si="1543"/>
        <v>5.6179775280898875E-3</v>
      </c>
      <c r="L2903" s="2">
        <f t="shared" si="1544"/>
        <v>0.11797752808988764</v>
      </c>
      <c r="M2903" s="2">
        <f t="shared" si="1545"/>
        <v>0.23174157303370788</v>
      </c>
      <c r="N2903" s="2">
        <f t="shared" si="1546"/>
        <v>0.2640449438202247</v>
      </c>
      <c r="O2903" s="2">
        <f t="shared" si="1547"/>
        <v>0.3806179775280899</v>
      </c>
      <c r="P2903" s="1">
        <v>4</v>
      </c>
      <c r="Q2903" s="1">
        <v>84</v>
      </c>
      <c r="R2903" s="1">
        <v>165</v>
      </c>
      <c r="S2903" s="1">
        <v>188</v>
      </c>
      <c r="T2903" s="1">
        <v>167</v>
      </c>
      <c r="U2903" s="1">
        <v>67</v>
      </c>
      <c r="V2903" s="1">
        <v>34</v>
      </c>
      <c r="Y2903" s="1">
        <v>2</v>
      </c>
      <c r="Z2903" s="1">
        <f t="shared" si="1548"/>
        <v>1</v>
      </c>
      <c r="AC2903" s="1">
        <v>0</v>
      </c>
      <c r="AD2903" s="1">
        <v>0</v>
      </c>
      <c r="AE2903" s="1">
        <v>0</v>
      </c>
      <c r="AF2903" s="1">
        <v>0</v>
      </c>
      <c r="AI2903" s="7">
        <f t="shared" si="1549"/>
        <v>2</v>
      </c>
      <c r="AJ2903" s="7">
        <f t="shared" si="1550"/>
        <v>5</v>
      </c>
      <c r="AK2903" s="7">
        <f t="shared" si="1551"/>
        <v>6</v>
      </c>
      <c r="AL2903" s="7">
        <f t="shared" si="1552"/>
        <v>0</v>
      </c>
      <c r="AM2903" s="2">
        <f t="shared" si="1553"/>
        <v>0.2345505617977528</v>
      </c>
      <c r="AN2903" s="2">
        <f t="shared" si="1554"/>
        <v>9.4101123595505612E-2</v>
      </c>
      <c r="AO2903" s="2">
        <f t="shared" si="1555"/>
        <v>4.7752808988764044E-2</v>
      </c>
      <c r="AP2903" s="2">
        <f t="shared" si="1556"/>
        <v>0</v>
      </c>
      <c r="AR2903" t="str">
        <f t="shared" si="1557"/>
        <v>Cedar</v>
      </c>
      <c r="AS2903" t="s">
        <v>521</v>
      </c>
      <c r="AT2903">
        <v>2</v>
      </c>
      <c r="AV2903" s="91">
        <v>19</v>
      </c>
      <c r="AW2903" s="93">
        <v>31</v>
      </c>
      <c r="AX2903" s="99">
        <f t="shared" si="1558"/>
        <v>19031</v>
      </c>
      <c r="AZ2903" s="7" t="s">
        <v>3053</v>
      </c>
      <c r="BA2903" t="s">
        <v>3094</v>
      </c>
      <c r="BN2903" s="1">
        <v>1</v>
      </c>
    </row>
    <row r="2904" spans="1:66" hidden="1" outlineLevel="1">
      <c r="A2904" t="s">
        <v>2896</v>
      </c>
      <c r="B2904" t="s">
        <v>521</v>
      </c>
      <c r="C2904" s="1">
        <f t="shared" si="1541"/>
        <v>1548</v>
      </c>
      <c r="D2904" s="7">
        <f>IF(P2904&gt;0,RANK(P2904,(P2904:R2904,S2904:AG2904)),0)</f>
        <v>7</v>
      </c>
      <c r="E2904" s="7">
        <f>IF(Q2904&gt;0,RANK(Q2904,(P2904:R2904,S2904:AG2904)),0)</f>
        <v>4</v>
      </c>
      <c r="F2904" s="7">
        <f>IF(R2904&gt;0,RANK(R2904,(P2904:R2904,S2904:AG2904)),0)</f>
        <v>1</v>
      </c>
      <c r="G2904" s="7">
        <f>IF(S2904&gt;0,RANK(S2904,(P2904:R2904,S2904:AG2904)),0)</f>
        <v>3</v>
      </c>
      <c r="H2904" s="48">
        <f t="shared" si="1559"/>
        <v>66</v>
      </c>
      <c r="I2904" s="163">
        <f t="shared" si="1560"/>
        <v>4.2635658914728682E-2</v>
      </c>
      <c r="J2904" s="2"/>
      <c r="K2904" s="2">
        <f t="shared" si="1543"/>
        <v>3.2299741602067182E-3</v>
      </c>
      <c r="L2904" s="2">
        <f t="shared" si="1544"/>
        <v>0.15180878552971577</v>
      </c>
      <c r="M2904" s="2">
        <f t="shared" si="1545"/>
        <v>0.26227390180878551</v>
      </c>
      <c r="N2904" s="2">
        <f t="shared" si="1546"/>
        <v>0.19121447028423771</v>
      </c>
      <c r="O2904" s="2">
        <f t="shared" si="1547"/>
        <v>0.39147286821705424</v>
      </c>
      <c r="P2904" s="1">
        <v>5</v>
      </c>
      <c r="Q2904" s="1">
        <v>235</v>
      </c>
      <c r="R2904" s="1">
        <v>406</v>
      </c>
      <c r="S2904" s="1">
        <v>296</v>
      </c>
      <c r="T2904" s="1">
        <v>340</v>
      </c>
      <c r="U2904" s="1">
        <v>169</v>
      </c>
      <c r="V2904" s="1">
        <v>92</v>
      </c>
      <c r="Y2904" s="1">
        <v>2</v>
      </c>
      <c r="Z2904" s="1">
        <f t="shared" si="1548"/>
        <v>1</v>
      </c>
      <c r="AC2904" s="1">
        <v>0</v>
      </c>
      <c r="AD2904" s="1">
        <v>0</v>
      </c>
      <c r="AE2904" s="1">
        <v>2</v>
      </c>
      <c r="AF2904" s="1">
        <v>0</v>
      </c>
      <c r="AI2904" s="7">
        <f t="shared" si="1549"/>
        <v>2</v>
      </c>
      <c r="AJ2904" s="7">
        <f t="shared" si="1550"/>
        <v>5</v>
      </c>
      <c r="AK2904" s="7">
        <f t="shared" si="1551"/>
        <v>6</v>
      </c>
      <c r="AL2904" s="7">
        <f t="shared" si="1552"/>
        <v>0</v>
      </c>
      <c r="AM2904" s="2">
        <f t="shared" si="1553"/>
        <v>0.21963824289405684</v>
      </c>
      <c r="AN2904" s="2">
        <f t="shared" si="1554"/>
        <v>0.10917312661498708</v>
      </c>
      <c r="AO2904" s="2">
        <f t="shared" si="1555"/>
        <v>5.9431524547803614E-2</v>
      </c>
      <c r="AP2904" s="2">
        <f t="shared" si="1556"/>
        <v>0</v>
      </c>
      <c r="AR2904" t="str">
        <f t="shared" si="1557"/>
        <v>Cerro Gordo</v>
      </c>
      <c r="AS2904" t="s">
        <v>521</v>
      </c>
      <c r="AT2904">
        <v>4</v>
      </c>
      <c r="AV2904" s="91">
        <v>19</v>
      </c>
      <c r="AW2904" s="93">
        <v>33</v>
      </c>
      <c r="AX2904" s="99">
        <f t="shared" si="1558"/>
        <v>19033</v>
      </c>
      <c r="AZ2904" s="7" t="s">
        <v>3053</v>
      </c>
      <c r="BA2904" t="s">
        <v>3094</v>
      </c>
      <c r="BN2904" s="1">
        <v>1</v>
      </c>
    </row>
    <row r="2905" spans="1:66" hidden="1" outlineLevel="1">
      <c r="A2905" t="s">
        <v>10</v>
      </c>
      <c r="B2905" t="s">
        <v>521</v>
      </c>
      <c r="C2905" s="1">
        <f t="shared" si="1541"/>
        <v>537</v>
      </c>
      <c r="D2905" s="7">
        <f>IF(P2905&gt;0,RANK(P2905,(P2905:R2905,S2905:AG2905)),0)</f>
        <v>0</v>
      </c>
      <c r="E2905" s="7">
        <f>IF(Q2905&gt;0,RANK(Q2905,(P2905:R2905,S2905:AG2905)),0)</f>
        <v>4</v>
      </c>
      <c r="F2905" s="7">
        <f>IF(R2905&gt;0,RANK(R2905,(P2905:R2905,S2905:AG2905)),0)</f>
        <v>2</v>
      </c>
      <c r="G2905" s="7">
        <f>IF(S2905&gt;0,RANK(S2905,(P2905:R2905,S2905:AG2905)),0)</f>
        <v>3</v>
      </c>
      <c r="H2905" s="48">
        <f t="shared" si="1559"/>
        <v>29</v>
      </c>
      <c r="I2905" s="163">
        <f t="shared" si="1560"/>
        <v>5.4003724394785846E-2</v>
      </c>
      <c r="J2905" s="2"/>
      <c r="K2905" s="2">
        <f t="shared" si="1543"/>
        <v>0</v>
      </c>
      <c r="L2905" s="2">
        <f t="shared" si="1544"/>
        <v>0.14525139664804471</v>
      </c>
      <c r="M2905" s="2">
        <f t="shared" si="1545"/>
        <v>0.23463687150837989</v>
      </c>
      <c r="N2905" s="2">
        <f t="shared" si="1546"/>
        <v>0.17690875232774675</v>
      </c>
      <c r="O2905" s="2">
        <f t="shared" si="1547"/>
        <v>0.44320297951582877</v>
      </c>
      <c r="P2905" s="1">
        <v>0</v>
      </c>
      <c r="Q2905" s="1">
        <v>78</v>
      </c>
      <c r="R2905" s="1">
        <v>126</v>
      </c>
      <c r="S2905" s="1">
        <v>95</v>
      </c>
      <c r="T2905" s="1">
        <v>155</v>
      </c>
      <c r="U2905" s="1">
        <v>63</v>
      </c>
      <c r="V2905" s="1">
        <v>20</v>
      </c>
      <c r="Y2905" s="1">
        <v>0</v>
      </c>
      <c r="Z2905" s="1">
        <f t="shared" si="1548"/>
        <v>0</v>
      </c>
      <c r="AC2905" s="1">
        <v>0</v>
      </c>
      <c r="AD2905" s="1">
        <v>0</v>
      </c>
      <c r="AE2905" s="1">
        <v>0</v>
      </c>
      <c r="AF2905" s="1">
        <v>0</v>
      </c>
      <c r="AI2905" s="7">
        <f t="shared" si="1549"/>
        <v>1</v>
      </c>
      <c r="AJ2905" s="7">
        <f t="shared" si="1550"/>
        <v>5</v>
      </c>
      <c r="AK2905" s="7">
        <f t="shared" si="1551"/>
        <v>6</v>
      </c>
      <c r="AL2905" s="7">
        <f t="shared" si="1552"/>
        <v>0</v>
      </c>
      <c r="AM2905" s="2">
        <f t="shared" si="1553"/>
        <v>0.28864059590316571</v>
      </c>
      <c r="AN2905" s="2">
        <f t="shared" si="1554"/>
        <v>0.11731843575418995</v>
      </c>
      <c r="AO2905" s="2">
        <f t="shared" si="1555"/>
        <v>3.7243947858473E-2</v>
      </c>
      <c r="AP2905" s="2">
        <f t="shared" si="1556"/>
        <v>0</v>
      </c>
      <c r="AR2905" t="str">
        <f t="shared" si="1557"/>
        <v>Cherokee</v>
      </c>
      <c r="AS2905" t="s">
        <v>521</v>
      </c>
      <c r="AT2905">
        <v>4</v>
      </c>
      <c r="AV2905" s="91">
        <v>19</v>
      </c>
      <c r="AW2905" s="93">
        <v>35</v>
      </c>
      <c r="AX2905" s="99">
        <f t="shared" si="1558"/>
        <v>19035</v>
      </c>
      <c r="AZ2905" s="7" t="s">
        <v>3053</v>
      </c>
      <c r="BA2905" t="s">
        <v>3094</v>
      </c>
      <c r="BN2905" s="1">
        <v>0</v>
      </c>
    </row>
    <row r="2906" spans="1:66" hidden="1" outlineLevel="1">
      <c r="A2906" t="s">
        <v>145</v>
      </c>
      <c r="B2906" t="s">
        <v>521</v>
      </c>
      <c r="C2906" s="1">
        <f t="shared" si="1541"/>
        <v>351</v>
      </c>
      <c r="D2906" s="7">
        <f>IF(P2906&gt;0,RANK(P2906,(P2906:R2906,S2906:AG2906)),0)</f>
        <v>7</v>
      </c>
      <c r="E2906" s="7">
        <f>IF(Q2906&gt;0,RANK(Q2906,(P2906:R2906,S2906:AG2906)),0)</f>
        <v>5</v>
      </c>
      <c r="F2906" s="7">
        <f>IF(R2906&gt;0,RANK(R2906,(P2906:R2906,S2906:AG2906)),0)</f>
        <v>2</v>
      </c>
      <c r="G2906" s="7">
        <f>IF(S2906&gt;0,RANK(S2906,(P2906:R2906,S2906:AG2906)),0)</f>
        <v>1</v>
      </c>
      <c r="H2906" s="48">
        <f t="shared" si="1559"/>
        <v>8</v>
      </c>
      <c r="I2906" s="163">
        <f t="shared" si="1560"/>
        <v>2.2792022792022793E-2</v>
      </c>
      <c r="J2906" s="2"/>
      <c r="K2906" s="2">
        <f t="shared" si="1543"/>
        <v>8.5470085470085479E-3</v>
      </c>
      <c r="L2906" s="2">
        <f t="shared" si="1544"/>
        <v>0.10826210826210826</v>
      </c>
      <c r="M2906" s="2">
        <f t="shared" si="1545"/>
        <v>0.24216524216524216</v>
      </c>
      <c r="N2906" s="2">
        <f t="shared" si="1546"/>
        <v>0.26495726495726496</v>
      </c>
      <c r="O2906" s="2">
        <f t="shared" si="1547"/>
        <v>0.37606837606837612</v>
      </c>
      <c r="P2906" s="1">
        <v>3</v>
      </c>
      <c r="Q2906" s="1">
        <v>38</v>
      </c>
      <c r="R2906" s="1">
        <v>85</v>
      </c>
      <c r="S2906" s="1">
        <v>93</v>
      </c>
      <c r="T2906" s="1">
        <v>44</v>
      </c>
      <c r="U2906" s="1">
        <v>74</v>
      </c>
      <c r="V2906" s="1">
        <v>14</v>
      </c>
      <c r="Y2906" s="1">
        <v>0</v>
      </c>
      <c r="Z2906" s="1">
        <f t="shared" si="1548"/>
        <v>0</v>
      </c>
      <c r="AC2906" s="1">
        <v>0</v>
      </c>
      <c r="AD2906" s="1">
        <v>0</v>
      </c>
      <c r="AE2906" s="1">
        <v>0</v>
      </c>
      <c r="AF2906" s="1">
        <v>0</v>
      </c>
      <c r="AI2906" s="7">
        <f t="shared" si="1549"/>
        <v>4</v>
      </c>
      <c r="AJ2906" s="7">
        <f t="shared" si="1550"/>
        <v>3</v>
      </c>
      <c r="AK2906" s="7">
        <f t="shared" si="1551"/>
        <v>6</v>
      </c>
      <c r="AL2906" s="7">
        <f t="shared" si="1552"/>
        <v>0</v>
      </c>
      <c r="AM2906" s="2">
        <f t="shared" si="1553"/>
        <v>0.12535612535612536</v>
      </c>
      <c r="AN2906" s="2">
        <f t="shared" si="1554"/>
        <v>0.21082621082621084</v>
      </c>
      <c r="AO2906" s="2">
        <f t="shared" si="1555"/>
        <v>3.9886039886039885E-2</v>
      </c>
      <c r="AP2906" s="2">
        <f t="shared" si="1556"/>
        <v>0</v>
      </c>
      <c r="AR2906" t="str">
        <f t="shared" si="1557"/>
        <v>Chickasaw</v>
      </c>
      <c r="AS2906" t="s">
        <v>521</v>
      </c>
      <c r="AT2906">
        <v>4</v>
      </c>
      <c r="AV2906" s="91">
        <v>19</v>
      </c>
      <c r="AW2906" s="93">
        <v>37</v>
      </c>
      <c r="AX2906" s="99">
        <f t="shared" si="1558"/>
        <v>19037</v>
      </c>
      <c r="AZ2906" s="7" t="s">
        <v>3053</v>
      </c>
      <c r="BA2906" t="s">
        <v>3094</v>
      </c>
      <c r="BN2906" s="1">
        <v>0</v>
      </c>
    </row>
    <row r="2907" spans="1:66" hidden="1" outlineLevel="1">
      <c r="A2907" t="s">
        <v>754</v>
      </c>
      <c r="B2907" t="s">
        <v>521</v>
      </c>
      <c r="C2907" s="1">
        <f t="shared" si="1541"/>
        <v>367</v>
      </c>
      <c r="D2907" s="7">
        <f>IF(P2907&gt;0,RANK(P2907,(P2907:R2907,S2907:AG2907)),0)</f>
        <v>8</v>
      </c>
      <c r="E2907" s="7">
        <f>IF(Q2907&gt;0,RANK(Q2907,(P2907:R2907,S2907:AG2907)),0)</f>
        <v>5</v>
      </c>
      <c r="F2907" s="7">
        <f>IF(R2907&gt;0,RANK(R2907,(P2907:R2907,S2907:AG2907)),0)</f>
        <v>2</v>
      </c>
      <c r="G2907" s="7">
        <f>IF(S2907&gt;0,RANK(S2907,(P2907:R2907,S2907:AG2907)),0)</f>
        <v>1</v>
      </c>
      <c r="H2907" s="48">
        <f t="shared" si="1559"/>
        <v>33</v>
      </c>
      <c r="I2907" s="163">
        <f t="shared" si="1560"/>
        <v>8.9918256130790186E-2</v>
      </c>
      <c r="J2907" s="2"/>
      <c r="K2907" s="2">
        <f t="shared" si="1543"/>
        <v>2.7247956403269754E-3</v>
      </c>
      <c r="L2907" s="2">
        <f t="shared" si="1544"/>
        <v>0.12534059945504086</v>
      </c>
      <c r="M2907" s="2">
        <f t="shared" si="1545"/>
        <v>0.17711171662125341</v>
      </c>
      <c r="N2907" s="2">
        <f t="shared" si="1546"/>
        <v>0.2670299727520436</v>
      </c>
      <c r="O2907" s="2">
        <f t="shared" si="1547"/>
        <v>0.42779291553133508</v>
      </c>
      <c r="P2907" s="1">
        <v>1</v>
      </c>
      <c r="Q2907" s="1">
        <v>46</v>
      </c>
      <c r="R2907" s="1">
        <v>65</v>
      </c>
      <c r="S2907" s="1">
        <v>98</v>
      </c>
      <c r="T2907" s="1">
        <v>51</v>
      </c>
      <c r="U2907" s="1">
        <v>62</v>
      </c>
      <c r="V2907" s="1">
        <v>42</v>
      </c>
      <c r="Y2907" s="1">
        <v>0</v>
      </c>
      <c r="Z2907" s="1">
        <f t="shared" si="1548"/>
        <v>2</v>
      </c>
      <c r="AC2907" s="1">
        <v>0</v>
      </c>
      <c r="AD2907" s="1">
        <v>0</v>
      </c>
      <c r="AE2907" s="1">
        <v>0</v>
      </c>
      <c r="AF2907" s="1">
        <v>0</v>
      </c>
      <c r="AI2907" s="7">
        <f t="shared" si="1549"/>
        <v>4</v>
      </c>
      <c r="AJ2907" s="7">
        <f t="shared" si="1550"/>
        <v>3</v>
      </c>
      <c r="AK2907" s="7">
        <f t="shared" si="1551"/>
        <v>6</v>
      </c>
      <c r="AL2907" s="7">
        <f t="shared" si="1552"/>
        <v>0</v>
      </c>
      <c r="AM2907" s="2">
        <f t="shared" si="1553"/>
        <v>0.13896457765667575</v>
      </c>
      <c r="AN2907" s="2">
        <f t="shared" si="1554"/>
        <v>0.16893732970027248</v>
      </c>
      <c r="AO2907" s="2">
        <f t="shared" si="1555"/>
        <v>0.11444141689373297</v>
      </c>
      <c r="AP2907" s="2">
        <f t="shared" si="1556"/>
        <v>0</v>
      </c>
      <c r="AR2907" t="str">
        <f t="shared" si="1557"/>
        <v>Clarke</v>
      </c>
      <c r="AS2907" t="s">
        <v>521</v>
      </c>
      <c r="AT2907">
        <v>2</v>
      </c>
      <c r="AV2907" s="91">
        <v>19</v>
      </c>
      <c r="AW2907" s="93">
        <v>39</v>
      </c>
      <c r="AX2907" s="99">
        <f t="shared" si="1558"/>
        <v>19039</v>
      </c>
      <c r="AZ2907" s="7" t="s">
        <v>3053</v>
      </c>
      <c r="BA2907" t="s">
        <v>3094</v>
      </c>
      <c r="BN2907" s="1">
        <v>2</v>
      </c>
    </row>
    <row r="2908" spans="1:66" hidden="1" outlineLevel="1">
      <c r="A2908" t="s">
        <v>1222</v>
      </c>
      <c r="B2908" t="s">
        <v>521</v>
      </c>
      <c r="C2908" s="1">
        <f t="shared" si="1541"/>
        <v>731</v>
      </c>
      <c r="D2908" s="7">
        <f>IF(P2908&gt;0,RANK(P2908,(P2908:R2908,S2908:AG2908)),0)</f>
        <v>8</v>
      </c>
      <c r="E2908" s="7">
        <f>IF(Q2908&gt;0,RANK(Q2908,(P2908:R2908,S2908:AG2908)),0)</f>
        <v>4</v>
      </c>
      <c r="F2908" s="7">
        <f>IF(R2908&gt;0,RANK(R2908,(P2908:R2908,S2908:AG2908)),0)</f>
        <v>3</v>
      </c>
      <c r="G2908" s="7">
        <f>IF(S2908&gt;0,RANK(S2908,(P2908:R2908,S2908:AG2908)),0)</f>
        <v>2</v>
      </c>
      <c r="H2908" s="48">
        <f t="shared" si="1559"/>
        <v>15</v>
      </c>
      <c r="I2908" s="163">
        <f t="shared" si="1560"/>
        <v>2.0519835841313269E-2</v>
      </c>
      <c r="J2908" s="2"/>
      <c r="K2908" s="2">
        <f t="shared" si="1543"/>
        <v>5.4719562243502051E-3</v>
      </c>
      <c r="L2908" s="2">
        <f t="shared" si="1544"/>
        <v>0.18741450068399454</v>
      </c>
      <c r="M2908" s="2">
        <f t="shared" si="1545"/>
        <v>0.20383036935704515</v>
      </c>
      <c r="N2908" s="2">
        <f t="shared" si="1546"/>
        <v>0.20519835841313269</v>
      </c>
      <c r="O2908" s="2">
        <f t="shared" si="1547"/>
        <v>0.39808481532147744</v>
      </c>
      <c r="P2908" s="1">
        <v>4</v>
      </c>
      <c r="Q2908" s="1">
        <v>137</v>
      </c>
      <c r="R2908" s="1">
        <v>149</v>
      </c>
      <c r="S2908" s="1">
        <v>150</v>
      </c>
      <c r="T2908" s="1">
        <v>165</v>
      </c>
      <c r="U2908" s="1">
        <v>75</v>
      </c>
      <c r="V2908" s="1">
        <v>40</v>
      </c>
      <c r="Y2908" s="1">
        <v>11</v>
      </c>
      <c r="Z2908" s="1">
        <f t="shared" si="1548"/>
        <v>0</v>
      </c>
      <c r="AC2908" s="1">
        <v>0</v>
      </c>
      <c r="AD2908" s="1">
        <v>0</v>
      </c>
      <c r="AE2908" s="1">
        <v>0</v>
      </c>
      <c r="AF2908" s="1">
        <v>0</v>
      </c>
      <c r="AI2908" s="7">
        <f t="shared" si="1549"/>
        <v>1</v>
      </c>
      <c r="AJ2908" s="7">
        <f t="shared" si="1550"/>
        <v>5</v>
      </c>
      <c r="AK2908" s="7">
        <f t="shared" si="1551"/>
        <v>6</v>
      </c>
      <c r="AL2908" s="7">
        <f t="shared" si="1552"/>
        <v>0</v>
      </c>
      <c r="AM2908" s="2">
        <f t="shared" si="1553"/>
        <v>0.22571819425444598</v>
      </c>
      <c r="AN2908" s="2">
        <f t="shared" si="1554"/>
        <v>0.10259917920656635</v>
      </c>
      <c r="AO2908" s="2">
        <f t="shared" si="1555"/>
        <v>5.4719562243502051E-2</v>
      </c>
      <c r="AP2908" s="2">
        <f t="shared" si="1556"/>
        <v>0</v>
      </c>
      <c r="AR2908" t="str">
        <f t="shared" si="1557"/>
        <v>Clay</v>
      </c>
      <c r="AS2908" t="s">
        <v>521</v>
      </c>
      <c r="AT2908">
        <v>4</v>
      </c>
      <c r="AV2908" s="91">
        <v>19</v>
      </c>
      <c r="AW2908" s="93">
        <v>41</v>
      </c>
      <c r="AX2908" s="99">
        <f t="shared" si="1558"/>
        <v>19041</v>
      </c>
      <c r="AZ2908" s="7" t="s">
        <v>3053</v>
      </c>
      <c r="BA2908" t="s">
        <v>3094</v>
      </c>
      <c r="BN2908" s="1">
        <v>0</v>
      </c>
    </row>
    <row r="2909" spans="1:66" hidden="1" outlineLevel="1">
      <c r="A2909" t="s">
        <v>246</v>
      </c>
      <c r="B2909" t="s">
        <v>521</v>
      </c>
      <c r="C2909" s="1">
        <f t="shared" si="1541"/>
        <v>604</v>
      </c>
      <c r="D2909" s="7">
        <f>IF(P2909&gt;0,RANK(P2909,(P2909:R2909,S2909:AG2909)),0)</f>
        <v>7</v>
      </c>
      <c r="E2909" s="7">
        <f>IF(Q2909&gt;0,RANK(Q2909,(P2909:R2909,S2909:AG2909)),0)</f>
        <v>5</v>
      </c>
      <c r="F2909" s="7">
        <f>IF(R2909&gt;0,RANK(R2909,(P2909:R2909,S2909:AG2909)),0)</f>
        <v>2</v>
      </c>
      <c r="G2909" s="7">
        <f>IF(S2909&gt;0,RANK(S2909,(P2909:R2909,S2909:AG2909)),0)</f>
        <v>1</v>
      </c>
      <c r="H2909" s="48">
        <f t="shared" si="1559"/>
        <v>82</v>
      </c>
      <c r="I2909" s="163">
        <f t="shared" si="1560"/>
        <v>0.13576158940397351</v>
      </c>
      <c r="J2909" s="2"/>
      <c r="K2909" s="2">
        <f t="shared" si="1543"/>
        <v>1.6556291390728477E-3</v>
      </c>
      <c r="L2909" s="2">
        <f t="shared" si="1544"/>
        <v>0.11589403973509933</v>
      </c>
      <c r="M2909" s="2">
        <f t="shared" si="1545"/>
        <v>0.19205298013245034</v>
      </c>
      <c r="N2909" s="2">
        <f t="shared" si="1546"/>
        <v>0.32781456953642385</v>
      </c>
      <c r="O2909" s="2">
        <f t="shared" si="1547"/>
        <v>0.36258278145695366</v>
      </c>
      <c r="P2909" s="1">
        <v>1</v>
      </c>
      <c r="Q2909" s="1">
        <v>70</v>
      </c>
      <c r="R2909" s="1">
        <v>116</v>
      </c>
      <c r="S2909" s="1">
        <v>198</v>
      </c>
      <c r="T2909" s="1">
        <v>110</v>
      </c>
      <c r="U2909" s="1">
        <v>81</v>
      </c>
      <c r="V2909" s="1">
        <v>28</v>
      </c>
      <c r="Y2909" s="1">
        <v>0</v>
      </c>
      <c r="Z2909" s="1">
        <f t="shared" si="1548"/>
        <v>0</v>
      </c>
      <c r="AC2909" s="1">
        <v>0</v>
      </c>
      <c r="AD2909" s="1">
        <v>0</v>
      </c>
      <c r="AE2909" s="1">
        <v>0</v>
      </c>
      <c r="AF2909" s="1">
        <v>0</v>
      </c>
      <c r="AI2909" s="7">
        <f t="shared" si="1549"/>
        <v>3</v>
      </c>
      <c r="AJ2909" s="7">
        <f t="shared" si="1550"/>
        <v>4</v>
      </c>
      <c r="AK2909" s="7">
        <f t="shared" si="1551"/>
        <v>6</v>
      </c>
      <c r="AL2909" s="7">
        <f t="shared" si="1552"/>
        <v>0</v>
      </c>
      <c r="AM2909" s="2">
        <f t="shared" si="1553"/>
        <v>0.18211920529801323</v>
      </c>
      <c r="AN2909" s="2">
        <f t="shared" si="1554"/>
        <v>0.13410596026490065</v>
      </c>
      <c r="AO2909" s="2">
        <f t="shared" si="1555"/>
        <v>4.6357615894039736E-2</v>
      </c>
      <c r="AP2909" s="2">
        <f t="shared" si="1556"/>
        <v>0</v>
      </c>
      <c r="AR2909" t="str">
        <f t="shared" si="1557"/>
        <v>Clayton</v>
      </c>
      <c r="AS2909" t="s">
        <v>521</v>
      </c>
      <c r="AT2909">
        <v>1</v>
      </c>
      <c r="AV2909" s="91">
        <v>19</v>
      </c>
      <c r="AW2909" s="93">
        <v>43</v>
      </c>
      <c r="AX2909" s="99">
        <f t="shared" si="1558"/>
        <v>19043</v>
      </c>
      <c r="AZ2909" s="7" t="s">
        <v>3053</v>
      </c>
      <c r="BA2909" t="s">
        <v>3094</v>
      </c>
      <c r="BN2909" s="1">
        <v>0</v>
      </c>
    </row>
    <row r="2910" spans="1:66" hidden="1" outlineLevel="1">
      <c r="A2910" t="s">
        <v>2325</v>
      </c>
      <c r="B2910" t="s">
        <v>521</v>
      </c>
      <c r="C2910" s="1">
        <f t="shared" si="1541"/>
        <v>1386</v>
      </c>
      <c r="D2910" s="7">
        <f>IF(P2910&gt;0,RANK(P2910,(P2910:R2910,S2910:AG2910)),0)</f>
        <v>7</v>
      </c>
      <c r="E2910" s="7">
        <f>IF(Q2910&gt;0,RANK(Q2910,(P2910:R2910,S2910:AG2910)),0)</f>
        <v>4</v>
      </c>
      <c r="F2910" s="7">
        <f>IF(R2910&gt;0,RANK(R2910,(P2910:R2910,S2910:AG2910)),0)</f>
        <v>1</v>
      </c>
      <c r="G2910" s="7">
        <f>IF(S2910&gt;0,RANK(S2910,(P2910:R2910,S2910:AG2910)),0)</f>
        <v>3</v>
      </c>
      <c r="H2910" s="48">
        <f t="shared" si="1559"/>
        <v>83</v>
      </c>
      <c r="I2910" s="163">
        <f t="shared" si="1560"/>
        <v>5.9884559884559888E-2</v>
      </c>
      <c r="J2910" s="2"/>
      <c r="K2910" s="2">
        <f t="shared" si="1543"/>
        <v>6.4935064935064939E-3</v>
      </c>
      <c r="L2910" s="2">
        <f t="shared" si="1544"/>
        <v>0.10894660894660894</v>
      </c>
      <c r="M2910" s="2">
        <f t="shared" si="1545"/>
        <v>0.3152958152958153</v>
      </c>
      <c r="N2910" s="2">
        <f t="shared" si="1546"/>
        <v>0.21284271284271283</v>
      </c>
      <c r="O2910" s="2">
        <f t="shared" si="1547"/>
        <v>0.35642135642135653</v>
      </c>
      <c r="P2910" s="1">
        <v>9</v>
      </c>
      <c r="Q2910" s="1">
        <v>151</v>
      </c>
      <c r="R2910" s="1">
        <v>437</v>
      </c>
      <c r="S2910" s="1">
        <v>295</v>
      </c>
      <c r="T2910" s="1">
        <v>354</v>
      </c>
      <c r="U2910" s="1">
        <v>73</v>
      </c>
      <c r="V2910" s="1">
        <v>62</v>
      </c>
      <c r="Y2910" s="1">
        <v>0</v>
      </c>
      <c r="Z2910" s="1">
        <f t="shared" si="1548"/>
        <v>0</v>
      </c>
      <c r="AC2910" s="1">
        <v>0</v>
      </c>
      <c r="AD2910" s="1">
        <v>0</v>
      </c>
      <c r="AE2910" s="1">
        <v>5</v>
      </c>
      <c r="AF2910" s="1">
        <v>0</v>
      </c>
      <c r="AI2910" s="7">
        <f t="shared" si="1549"/>
        <v>2</v>
      </c>
      <c r="AJ2910" s="7">
        <f t="shared" si="1550"/>
        <v>5</v>
      </c>
      <c r="AK2910" s="7">
        <f t="shared" si="1551"/>
        <v>6</v>
      </c>
      <c r="AL2910" s="7">
        <f t="shared" si="1552"/>
        <v>0</v>
      </c>
      <c r="AM2910" s="2">
        <f t="shared" si="1553"/>
        <v>0.25541125541125542</v>
      </c>
      <c r="AN2910" s="2">
        <f t="shared" si="1554"/>
        <v>5.2669552669552672E-2</v>
      </c>
      <c r="AO2910" s="2">
        <f t="shared" si="1555"/>
        <v>4.4733044733044736E-2</v>
      </c>
      <c r="AP2910" s="2">
        <f t="shared" si="1556"/>
        <v>0</v>
      </c>
      <c r="AR2910" t="str">
        <f t="shared" si="1557"/>
        <v>Clinton</v>
      </c>
      <c r="AS2910" t="s">
        <v>521</v>
      </c>
      <c r="AT2910">
        <v>2</v>
      </c>
      <c r="AV2910" s="91">
        <v>19</v>
      </c>
      <c r="AW2910" s="93">
        <v>45</v>
      </c>
      <c r="AX2910" s="99">
        <f t="shared" si="1558"/>
        <v>19045</v>
      </c>
      <c r="AZ2910" s="7" t="s">
        <v>3053</v>
      </c>
      <c r="BA2910" t="s">
        <v>3094</v>
      </c>
      <c r="BN2910" s="1">
        <v>0</v>
      </c>
    </row>
    <row r="2911" spans="1:66" hidden="1" outlineLevel="1">
      <c r="A2911" t="s">
        <v>2771</v>
      </c>
      <c r="B2911" t="s">
        <v>521</v>
      </c>
      <c r="C2911" s="1">
        <f t="shared" si="1541"/>
        <v>449</v>
      </c>
      <c r="D2911" s="7">
        <f>IF(P2911&gt;0,RANK(P2911,(P2911:R2911,S2911:AG2911)),0)</f>
        <v>7</v>
      </c>
      <c r="E2911" s="7">
        <f>IF(Q2911&gt;0,RANK(Q2911,(P2911:R2911,S2911:AG2911)),0)</f>
        <v>3</v>
      </c>
      <c r="F2911" s="7">
        <f>IF(R2911&gt;0,RANK(R2911,(P2911:R2911,S2911:AG2911)),0)</f>
        <v>2</v>
      </c>
      <c r="G2911" s="7">
        <f>IF(S2911&gt;0,RANK(S2911,(P2911:R2911,S2911:AG2911)),0)</f>
        <v>4</v>
      </c>
      <c r="H2911" s="48">
        <f t="shared" si="1559"/>
        <v>5</v>
      </c>
      <c r="I2911" s="163">
        <f t="shared" si="1560"/>
        <v>1.1135857461024499E-2</v>
      </c>
      <c r="J2911" s="2"/>
      <c r="K2911" s="2">
        <f t="shared" si="1543"/>
        <v>2.2271714922048997E-3</v>
      </c>
      <c r="L2911" s="2">
        <f t="shared" si="1544"/>
        <v>0.18708240534521159</v>
      </c>
      <c r="M2911" s="2">
        <f t="shared" si="1545"/>
        <v>0.22271714922048999</v>
      </c>
      <c r="N2911" s="2">
        <f t="shared" si="1546"/>
        <v>0.16035634743875279</v>
      </c>
      <c r="O2911" s="2">
        <f t="shared" si="1547"/>
        <v>0.42761692650334071</v>
      </c>
      <c r="P2911" s="1">
        <v>1</v>
      </c>
      <c r="Q2911" s="1">
        <v>84</v>
      </c>
      <c r="R2911" s="1">
        <v>100</v>
      </c>
      <c r="S2911" s="1">
        <v>72</v>
      </c>
      <c r="T2911" s="1">
        <v>105</v>
      </c>
      <c r="U2911" s="1">
        <v>64</v>
      </c>
      <c r="V2911" s="1">
        <v>22</v>
      </c>
      <c r="Y2911" s="1">
        <v>1</v>
      </c>
      <c r="Z2911" s="1">
        <f t="shared" si="1548"/>
        <v>0</v>
      </c>
      <c r="AC2911" s="1">
        <v>0</v>
      </c>
      <c r="AD2911" s="1">
        <v>0</v>
      </c>
      <c r="AE2911" s="1">
        <v>0</v>
      </c>
      <c r="AF2911" s="1">
        <v>0</v>
      </c>
      <c r="AI2911" s="7">
        <f t="shared" si="1549"/>
        <v>1</v>
      </c>
      <c r="AJ2911" s="7">
        <f t="shared" si="1550"/>
        <v>5</v>
      </c>
      <c r="AK2911" s="7">
        <f t="shared" si="1551"/>
        <v>6</v>
      </c>
      <c r="AL2911" s="7">
        <f t="shared" si="1552"/>
        <v>0</v>
      </c>
      <c r="AM2911" s="2">
        <f t="shared" si="1553"/>
        <v>0.23385300668151449</v>
      </c>
      <c r="AN2911" s="2">
        <f t="shared" si="1554"/>
        <v>0.14253897550111358</v>
      </c>
      <c r="AO2911" s="2">
        <f t="shared" si="1555"/>
        <v>4.8997772828507792E-2</v>
      </c>
      <c r="AP2911" s="2">
        <f t="shared" si="1556"/>
        <v>0</v>
      </c>
      <c r="AR2911" t="str">
        <f t="shared" si="1557"/>
        <v>Crawford</v>
      </c>
      <c r="AS2911" t="s">
        <v>521</v>
      </c>
      <c r="AT2911">
        <v>4</v>
      </c>
      <c r="AV2911" s="91">
        <v>19</v>
      </c>
      <c r="AW2911" s="93">
        <v>47</v>
      </c>
      <c r="AX2911" s="99">
        <f t="shared" si="1558"/>
        <v>19047</v>
      </c>
      <c r="AZ2911" s="7" t="s">
        <v>3053</v>
      </c>
      <c r="BA2911" t="s">
        <v>3094</v>
      </c>
      <c r="BN2911" s="1">
        <v>0</v>
      </c>
    </row>
    <row r="2912" spans="1:66" hidden="1" outlineLevel="1">
      <c r="A2912" t="s">
        <v>254</v>
      </c>
      <c r="B2912" t="s">
        <v>521</v>
      </c>
      <c r="C2912" s="1">
        <f t="shared" si="1541"/>
        <v>4318</v>
      </c>
      <c r="D2912" s="7">
        <f>IF(P2912&gt;0,RANK(P2912,(P2912:R2912,S2912:AG2912)),0)</f>
        <v>7</v>
      </c>
      <c r="E2912" s="7">
        <f>IF(Q2912&gt;0,RANK(Q2912,(P2912:R2912,S2912:AG2912)),0)</f>
        <v>4</v>
      </c>
      <c r="F2912" s="7">
        <f>IF(R2912&gt;0,RANK(R2912,(P2912:R2912,S2912:AG2912)),0)</f>
        <v>1</v>
      </c>
      <c r="G2912" s="7">
        <f>IF(S2912&gt;0,RANK(S2912,(P2912:R2912,S2912:AG2912)),0)</f>
        <v>3</v>
      </c>
      <c r="H2912" s="48">
        <f t="shared" si="1559"/>
        <v>576</v>
      </c>
      <c r="I2912" s="163">
        <f t="shared" si="1560"/>
        <v>0.1333950903195924</v>
      </c>
      <c r="J2912" s="2"/>
      <c r="K2912" s="2">
        <f t="shared" si="1543"/>
        <v>3.4738304770727188E-3</v>
      </c>
      <c r="L2912" s="2">
        <f t="shared" si="1544"/>
        <v>0.13895321908290875</v>
      </c>
      <c r="M2912" s="2">
        <f t="shared" si="1545"/>
        <v>0.33395090319592402</v>
      </c>
      <c r="N2912" s="2">
        <f t="shared" si="1546"/>
        <v>0.15817508105604447</v>
      </c>
      <c r="O2912" s="2">
        <f t="shared" si="1547"/>
        <v>0.36544696618804995</v>
      </c>
      <c r="P2912" s="1">
        <v>15</v>
      </c>
      <c r="Q2912" s="1">
        <v>600</v>
      </c>
      <c r="R2912" s="1">
        <v>1442</v>
      </c>
      <c r="S2912" s="1">
        <v>683</v>
      </c>
      <c r="T2912" s="1">
        <v>866</v>
      </c>
      <c r="U2912" s="1">
        <v>506</v>
      </c>
      <c r="V2912" s="1">
        <v>196</v>
      </c>
      <c r="Y2912" s="1">
        <v>4</v>
      </c>
      <c r="Z2912" s="1">
        <f t="shared" si="1548"/>
        <v>2</v>
      </c>
      <c r="AC2912" s="1">
        <v>0</v>
      </c>
      <c r="AD2912" s="1">
        <v>0</v>
      </c>
      <c r="AE2912" s="1">
        <v>0</v>
      </c>
      <c r="AF2912" s="1">
        <v>4</v>
      </c>
      <c r="AI2912" s="7">
        <f t="shared" si="1549"/>
        <v>2</v>
      </c>
      <c r="AJ2912" s="7">
        <f t="shared" si="1550"/>
        <v>5</v>
      </c>
      <c r="AK2912" s="7">
        <f t="shared" si="1551"/>
        <v>6</v>
      </c>
      <c r="AL2912" s="7">
        <f t="shared" si="1552"/>
        <v>0</v>
      </c>
      <c r="AM2912" s="2">
        <f t="shared" si="1553"/>
        <v>0.20055581287633165</v>
      </c>
      <c r="AN2912" s="2">
        <f t="shared" si="1554"/>
        <v>0.11718388142658638</v>
      </c>
      <c r="AO2912" s="2">
        <f t="shared" si="1555"/>
        <v>4.5391384900416859E-2</v>
      </c>
      <c r="AP2912" s="2">
        <f t="shared" si="1556"/>
        <v>0</v>
      </c>
      <c r="AR2912" t="str">
        <f t="shared" si="1557"/>
        <v>Dallas</v>
      </c>
      <c r="AS2912" t="s">
        <v>521</v>
      </c>
      <c r="AT2912">
        <v>3</v>
      </c>
      <c r="AV2912" s="91">
        <v>19</v>
      </c>
      <c r="AW2912" s="93">
        <v>49</v>
      </c>
      <c r="AX2912" s="99">
        <f t="shared" si="1558"/>
        <v>19049</v>
      </c>
      <c r="AZ2912" s="7" t="s">
        <v>3053</v>
      </c>
      <c r="BA2912" t="s">
        <v>3094</v>
      </c>
      <c r="BN2912" s="1">
        <v>2</v>
      </c>
    </row>
    <row r="2913" spans="1:66" hidden="1" outlineLevel="1">
      <c r="A2913" t="s">
        <v>2493</v>
      </c>
      <c r="B2913" t="s">
        <v>521</v>
      </c>
      <c r="C2913" s="1">
        <f t="shared" si="1541"/>
        <v>296</v>
      </c>
      <c r="D2913" s="7">
        <f>IF(P2913&gt;0,RANK(P2913,(P2913:R2913,S2913:AG2913)),0)</f>
        <v>0</v>
      </c>
      <c r="E2913" s="7">
        <f>IF(Q2913&gt;0,RANK(Q2913,(P2913:R2913,S2913:AG2913)),0)</f>
        <v>4</v>
      </c>
      <c r="F2913" s="7">
        <f>IF(R2913&gt;0,RANK(R2913,(P2913:R2913,S2913:AG2913)),0)</f>
        <v>6</v>
      </c>
      <c r="G2913" s="7">
        <f>IF(S2913&gt;0,RANK(S2913,(P2913:R2913,S2913:AG2913)),0)</f>
        <v>2</v>
      </c>
      <c r="H2913" s="48">
        <f t="shared" si="1559"/>
        <v>21</v>
      </c>
      <c r="I2913" s="163">
        <f t="shared" si="1560"/>
        <v>7.0945945945945943E-2</v>
      </c>
      <c r="J2913" s="2"/>
      <c r="K2913" s="2">
        <f t="shared" si="1543"/>
        <v>0</v>
      </c>
      <c r="L2913" s="2">
        <f t="shared" si="1544"/>
        <v>0.11824324324324324</v>
      </c>
      <c r="M2913" s="2">
        <f t="shared" si="1545"/>
        <v>6.0810810810810814E-2</v>
      </c>
      <c r="N2913" s="2">
        <f t="shared" si="1546"/>
        <v>0.26689189189189189</v>
      </c>
      <c r="O2913" s="2">
        <f t="shared" si="1547"/>
        <v>0.55405405405405406</v>
      </c>
      <c r="P2913" s="1">
        <v>0</v>
      </c>
      <c r="Q2913" s="1">
        <v>35</v>
      </c>
      <c r="R2913" s="1">
        <v>18</v>
      </c>
      <c r="S2913" s="1">
        <v>79</v>
      </c>
      <c r="T2913" s="1">
        <v>100</v>
      </c>
      <c r="U2913" s="1">
        <v>39</v>
      </c>
      <c r="V2913" s="1">
        <v>25</v>
      </c>
      <c r="Y2913" s="1">
        <v>0</v>
      </c>
      <c r="Z2913" s="1">
        <f t="shared" si="1548"/>
        <v>0</v>
      </c>
      <c r="AC2913" s="1">
        <v>0</v>
      </c>
      <c r="AD2913" s="1">
        <v>0</v>
      </c>
      <c r="AE2913" s="1">
        <v>0</v>
      </c>
      <c r="AF2913" s="1">
        <v>0</v>
      </c>
      <c r="AI2913" s="7">
        <f t="shared" si="1549"/>
        <v>1</v>
      </c>
      <c r="AJ2913" s="7">
        <f t="shared" si="1550"/>
        <v>3</v>
      </c>
      <c r="AK2913" s="7">
        <f t="shared" si="1551"/>
        <v>5</v>
      </c>
      <c r="AL2913" s="7">
        <f t="shared" si="1552"/>
        <v>0</v>
      </c>
      <c r="AM2913" s="2">
        <f t="shared" si="1553"/>
        <v>0.33783783783783783</v>
      </c>
      <c r="AN2913" s="2">
        <f t="shared" si="1554"/>
        <v>0.13175675675675674</v>
      </c>
      <c r="AO2913" s="2">
        <f t="shared" si="1555"/>
        <v>8.4459459459459457E-2</v>
      </c>
      <c r="AP2913" s="2">
        <f t="shared" si="1556"/>
        <v>0</v>
      </c>
      <c r="AR2913" t="str">
        <f t="shared" si="1557"/>
        <v>Davis</v>
      </c>
      <c r="AS2913" t="s">
        <v>521</v>
      </c>
      <c r="AT2913">
        <v>2</v>
      </c>
      <c r="AV2913" s="91">
        <v>19</v>
      </c>
      <c r="AW2913" s="93">
        <v>51</v>
      </c>
      <c r="AX2913" s="99">
        <f t="shared" si="1558"/>
        <v>19051</v>
      </c>
      <c r="AZ2913" s="7" t="s">
        <v>3053</v>
      </c>
      <c r="BA2913" t="s">
        <v>3094</v>
      </c>
      <c r="BN2913" s="1">
        <v>0</v>
      </c>
    </row>
    <row r="2914" spans="1:66" hidden="1" outlineLevel="1">
      <c r="A2914" t="s">
        <v>583</v>
      </c>
      <c r="B2914" t="s">
        <v>521</v>
      </c>
      <c r="C2914" s="1">
        <f t="shared" si="1541"/>
        <v>344</v>
      </c>
      <c r="D2914" s="7">
        <f>IF(P2914&gt;0,RANK(P2914,(P2914:R2914,S2914:AG2914)),0)</f>
        <v>0</v>
      </c>
      <c r="E2914" s="7">
        <f>IF(Q2914&gt;0,RANK(Q2914,(P2914:R2914,S2914:AG2914)),0)</f>
        <v>4</v>
      </c>
      <c r="F2914" s="7">
        <f>IF(R2914&gt;0,RANK(R2914,(P2914:R2914,S2914:AG2914)),0)</f>
        <v>2</v>
      </c>
      <c r="G2914" s="7">
        <f>IF(S2914&gt;0,RANK(S2914,(P2914:R2914,S2914:AG2914)),0)</f>
        <v>1</v>
      </c>
      <c r="H2914" s="48">
        <f t="shared" si="1559"/>
        <v>2</v>
      </c>
      <c r="I2914" s="163">
        <f t="shared" si="1560"/>
        <v>5.8139534883720929E-3</v>
      </c>
      <c r="J2914" s="2"/>
      <c r="K2914" s="2">
        <f t="shared" si="1543"/>
        <v>0</v>
      </c>
      <c r="L2914" s="2">
        <f t="shared" si="1544"/>
        <v>0.14825581395348839</v>
      </c>
      <c r="M2914" s="2">
        <f t="shared" si="1545"/>
        <v>0.22965116279069767</v>
      </c>
      <c r="N2914" s="2">
        <f t="shared" si="1546"/>
        <v>0.23546511627906977</v>
      </c>
      <c r="O2914" s="2">
        <f t="shared" si="1547"/>
        <v>0.38662790697674421</v>
      </c>
      <c r="P2914" s="1">
        <v>0</v>
      </c>
      <c r="Q2914" s="1">
        <v>51</v>
      </c>
      <c r="R2914" s="1">
        <v>79</v>
      </c>
      <c r="S2914" s="1">
        <v>81</v>
      </c>
      <c r="T2914" s="1">
        <v>44</v>
      </c>
      <c r="U2914" s="1">
        <v>54</v>
      </c>
      <c r="V2914" s="1">
        <v>35</v>
      </c>
      <c r="Y2914" s="1">
        <v>0</v>
      </c>
      <c r="Z2914" s="1">
        <f t="shared" si="1548"/>
        <v>0</v>
      </c>
      <c r="AC2914" s="1">
        <v>0</v>
      </c>
      <c r="AD2914" s="1">
        <v>0</v>
      </c>
      <c r="AE2914" s="1">
        <v>0</v>
      </c>
      <c r="AF2914" s="1">
        <v>0</v>
      </c>
      <c r="AI2914" s="7">
        <f t="shared" si="1549"/>
        <v>5</v>
      </c>
      <c r="AJ2914" s="7">
        <f t="shared" si="1550"/>
        <v>3</v>
      </c>
      <c r="AK2914" s="7">
        <f t="shared" si="1551"/>
        <v>6</v>
      </c>
      <c r="AL2914" s="7">
        <f t="shared" si="1552"/>
        <v>0</v>
      </c>
      <c r="AM2914" s="2">
        <f t="shared" si="1553"/>
        <v>0.12790697674418605</v>
      </c>
      <c r="AN2914" s="2">
        <f t="shared" si="1554"/>
        <v>0.15697674418604651</v>
      </c>
      <c r="AO2914" s="2">
        <f t="shared" si="1555"/>
        <v>0.10174418604651163</v>
      </c>
      <c r="AP2914" s="2">
        <f t="shared" si="1556"/>
        <v>0</v>
      </c>
      <c r="AR2914" t="str">
        <f t="shared" si="1557"/>
        <v>Decatur</v>
      </c>
      <c r="AS2914" t="s">
        <v>521</v>
      </c>
      <c r="AT2914">
        <v>2</v>
      </c>
      <c r="AV2914" s="91">
        <v>19</v>
      </c>
      <c r="AW2914" s="93">
        <v>53</v>
      </c>
      <c r="AX2914" s="99">
        <f t="shared" si="1558"/>
        <v>19053</v>
      </c>
      <c r="AZ2914" s="7" t="s">
        <v>3053</v>
      </c>
      <c r="BA2914" t="s">
        <v>3094</v>
      </c>
      <c r="BN2914" s="1">
        <v>0</v>
      </c>
    </row>
    <row r="2915" spans="1:66" hidden="1" outlineLevel="1">
      <c r="A2915" t="s">
        <v>1745</v>
      </c>
      <c r="B2915" t="s">
        <v>521</v>
      </c>
      <c r="C2915" s="1">
        <f t="shared" si="1541"/>
        <v>544</v>
      </c>
      <c r="D2915" s="7">
        <f>IF(P2915&gt;0,RANK(P2915,(P2915:R2915,S2915:AG2915)),0)</f>
        <v>7</v>
      </c>
      <c r="E2915" s="7">
        <f>IF(Q2915&gt;0,RANK(Q2915,(P2915:R2915,S2915:AG2915)),0)</f>
        <v>5</v>
      </c>
      <c r="F2915" s="7">
        <f>IF(R2915&gt;0,RANK(R2915,(P2915:R2915,S2915:AG2915)),0)</f>
        <v>2</v>
      </c>
      <c r="G2915" s="7">
        <f>IF(S2915&gt;0,RANK(S2915,(P2915:R2915,S2915:AG2915)),0)</f>
        <v>3</v>
      </c>
      <c r="H2915" s="48">
        <f t="shared" si="1559"/>
        <v>31</v>
      </c>
      <c r="I2915" s="163">
        <f t="shared" si="1560"/>
        <v>5.6985294117647058E-2</v>
      </c>
      <c r="J2915" s="2"/>
      <c r="K2915" s="2">
        <f t="shared" si="1543"/>
        <v>3.6764705882352941E-3</v>
      </c>
      <c r="L2915" s="2">
        <f t="shared" si="1544"/>
        <v>0.13970588235294118</v>
      </c>
      <c r="M2915" s="2">
        <f t="shared" si="1545"/>
        <v>0.21139705882352941</v>
      </c>
      <c r="N2915" s="2">
        <f t="shared" si="1546"/>
        <v>0.19669117647058823</v>
      </c>
      <c r="O2915" s="2">
        <f t="shared" si="1547"/>
        <v>0.44852941176470595</v>
      </c>
      <c r="P2915" s="1">
        <v>2</v>
      </c>
      <c r="Q2915" s="1">
        <v>76</v>
      </c>
      <c r="R2915" s="1">
        <v>115</v>
      </c>
      <c r="S2915" s="1">
        <v>107</v>
      </c>
      <c r="T2915" s="1">
        <v>146</v>
      </c>
      <c r="U2915" s="1">
        <v>83</v>
      </c>
      <c r="V2915" s="1">
        <v>15</v>
      </c>
      <c r="Y2915" s="1">
        <v>0</v>
      </c>
      <c r="Z2915" s="1">
        <f t="shared" si="1548"/>
        <v>0</v>
      </c>
      <c r="AC2915" s="1">
        <v>0</v>
      </c>
      <c r="AD2915" s="1">
        <v>0</v>
      </c>
      <c r="AE2915" s="1">
        <v>0</v>
      </c>
      <c r="AF2915" s="1">
        <v>0</v>
      </c>
      <c r="AI2915" s="7">
        <f t="shared" si="1549"/>
        <v>1</v>
      </c>
      <c r="AJ2915" s="7">
        <f t="shared" si="1550"/>
        <v>4</v>
      </c>
      <c r="AK2915" s="7">
        <f t="shared" si="1551"/>
        <v>6</v>
      </c>
      <c r="AL2915" s="7">
        <f t="shared" si="1552"/>
        <v>0</v>
      </c>
      <c r="AM2915" s="2">
        <f t="shared" si="1553"/>
        <v>0.26838235294117646</v>
      </c>
      <c r="AN2915" s="2">
        <f t="shared" si="1554"/>
        <v>0.15257352941176472</v>
      </c>
      <c r="AO2915" s="2">
        <f t="shared" si="1555"/>
        <v>2.7573529411764705E-2</v>
      </c>
      <c r="AP2915" s="2">
        <f t="shared" si="1556"/>
        <v>0</v>
      </c>
      <c r="AR2915" t="str">
        <f t="shared" si="1557"/>
        <v>Delaware</v>
      </c>
      <c r="AS2915" t="s">
        <v>521</v>
      </c>
      <c r="AT2915">
        <v>1</v>
      </c>
      <c r="AV2915" s="91">
        <v>19</v>
      </c>
      <c r="AW2915" s="93">
        <v>55</v>
      </c>
      <c r="AX2915" s="99">
        <f t="shared" si="1558"/>
        <v>19055</v>
      </c>
      <c r="AZ2915" s="7" t="s">
        <v>3053</v>
      </c>
      <c r="BA2915" t="s">
        <v>3094</v>
      </c>
      <c r="BN2915" s="1">
        <v>0</v>
      </c>
    </row>
    <row r="2916" spans="1:66" hidden="1" outlineLevel="1">
      <c r="A2916" t="s">
        <v>2750</v>
      </c>
      <c r="B2916" t="s">
        <v>521</v>
      </c>
      <c r="C2916" s="1">
        <f t="shared" si="1541"/>
        <v>1350</v>
      </c>
      <c r="D2916" s="7">
        <f>IF(P2916&gt;0,RANK(P2916,(P2916:R2916,S2916:AG2916)),0)</f>
        <v>7</v>
      </c>
      <c r="E2916" s="7">
        <f>IF(Q2916&gt;0,RANK(Q2916,(P2916:R2916,S2916:AG2916)),0)</f>
        <v>4</v>
      </c>
      <c r="F2916" s="7">
        <f>IF(R2916&gt;0,RANK(R2916,(P2916:R2916,S2916:AG2916)),0)</f>
        <v>2</v>
      </c>
      <c r="G2916" s="7">
        <f>IF(S2916&gt;0,RANK(S2916,(P2916:R2916,S2916:AG2916)),0)</f>
        <v>3</v>
      </c>
      <c r="H2916" s="48">
        <f t="shared" si="1559"/>
        <v>80</v>
      </c>
      <c r="I2916" s="163">
        <f t="shared" si="1560"/>
        <v>5.9259259259259262E-2</v>
      </c>
      <c r="J2916" s="2"/>
      <c r="K2916" s="2">
        <f t="shared" si="1543"/>
        <v>4.4444444444444444E-3</v>
      </c>
      <c r="L2916" s="2">
        <f t="shared" si="1544"/>
        <v>0.13851851851851851</v>
      </c>
      <c r="M2916" s="2">
        <f t="shared" si="1545"/>
        <v>0.22814814814814816</v>
      </c>
      <c r="N2916" s="2">
        <f t="shared" si="1546"/>
        <v>0.19333333333333333</v>
      </c>
      <c r="O2916" s="2">
        <f t="shared" si="1547"/>
        <v>0.43555555555555547</v>
      </c>
      <c r="P2916" s="1">
        <v>6</v>
      </c>
      <c r="Q2916" s="1">
        <v>187</v>
      </c>
      <c r="R2916" s="1">
        <v>308</v>
      </c>
      <c r="S2916" s="1">
        <v>261</v>
      </c>
      <c r="T2916" s="1">
        <v>388</v>
      </c>
      <c r="U2916" s="1">
        <v>121</v>
      </c>
      <c r="V2916" s="1">
        <v>79</v>
      </c>
      <c r="Y2916" s="1">
        <v>0</v>
      </c>
      <c r="Z2916" s="1">
        <f t="shared" si="1548"/>
        <v>0</v>
      </c>
      <c r="AC2916" s="1">
        <v>0</v>
      </c>
      <c r="AD2916" s="1">
        <v>0</v>
      </c>
      <c r="AE2916" s="1">
        <v>0</v>
      </c>
      <c r="AF2916" s="1">
        <v>0</v>
      </c>
      <c r="AI2916" s="7">
        <f t="shared" si="1549"/>
        <v>1</v>
      </c>
      <c r="AJ2916" s="7">
        <f t="shared" si="1550"/>
        <v>5</v>
      </c>
      <c r="AK2916" s="7">
        <f t="shared" si="1551"/>
        <v>6</v>
      </c>
      <c r="AL2916" s="7">
        <f t="shared" si="1552"/>
        <v>0</v>
      </c>
      <c r="AM2916" s="2">
        <f t="shared" si="1553"/>
        <v>0.28740740740740739</v>
      </c>
      <c r="AN2916" s="2">
        <f t="shared" si="1554"/>
        <v>8.9629629629629629E-2</v>
      </c>
      <c r="AO2916" s="2">
        <f t="shared" si="1555"/>
        <v>5.8518518518518518E-2</v>
      </c>
      <c r="AP2916" s="2">
        <f t="shared" si="1556"/>
        <v>0</v>
      </c>
      <c r="AR2916" t="str">
        <f t="shared" si="1557"/>
        <v>Des Moines</v>
      </c>
      <c r="AS2916" t="s">
        <v>521</v>
      </c>
      <c r="AT2916">
        <v>2</v>
      </c>
      <c r="AV2916" s="91">
        <v>19</v>
      </c>
      <c r="AW2916" s="93">
        <v>57</v>
      </c>
      <c r="AX2916" s="99">
        <f t="shared" si="1558"/>
        <v>19057</v>
      </c>
      <c r="AZ2916" s="7" t="s">
        <v>3053</v>
      </c>
      <c r="BA2916" t="s">
        <v>3094</v>
      </c>
      <c r="BN2916" s="1">
        <v>0</v>
      </c>
    </row>
    <row r="2917" spans="1:66" hidden="1" outlineLevel="1">
      <c r="A2917" t="s">
        <v>2226</v>
      </c>
      <c r="B2917" t="s">
        <v>521</v>
      </c>
      <c r="C2917" s="1">
        <f t="shared" si="1541"/>
        <v>689</v>
      </c>
      <c r="D2917" s="7">
        <f>IF(P2917&gt;0,RANK(P2917,(P2917:R2917,S2917:AG2917)),0)</f>
        <v>7</v>
      </c>
      <c r="E2917" s="7">
        <f>IF(Q2917&gt;0,RANK(Q2917,(P2917:R2917,S2917:AG2917)),0)</f>
        <v>3</v>
      </c>
      <c r="F2917" s="7">
        <f>IF(R2917&gt;0,RANK(R2917,(P2917:R2917,S2917:AG2917)),0)</f>
        <v>1</v>
      </c>
      <c r="G2917" s="7">
        <f>IF(S2917&gt;0,RANK(S2917,(P2917:R2917,S2917:AG2917)),0)</f>
        <v>4</v>
      </c>
      <c r="H2917" s="48">
        <f t="shared" si="1559"/>
        <v>37</v>
      </c>
      <c r="I2917" s="163">
        <f t="shared" si="1560"/>
        <v>5.3701015965166909E-2</v>
      </c>
      <c r="J2917" s="2"/>
      <c r="K2917" s="2">
        <f t="shared" si="1543"/>
        <v>5.8055152394775036E-3</v>
      </c>
      <c r="L2917" s="2">
        <f t="shared" si="1544"/>
        <v>0.19158200290275762</v>
      </c>
      <c r="M2917" s="2">
        <f t="shared" si="1545"/>
        <v>0.27140783744557329</v>
      </c>
      <c r="N2917" s="2">
        <f t="shared" si="1546"/>
        <v>0.14513788098693758</v>
      </c>
      <c r="O2917" s="2">
        <f t="shared" si="1547"/>
        <v>0.38606676342525403</v>
      </c>
      <c r="P2917" s="1">
        <v>4</v>
      </c>
      <c r="Q2917" s="1">
        <v>132</v>
      </c>
      <c r="R2917" s="1">
        <v>187</v>
      </c>
      <c r="S2917" s="1">
        <v>100</v>
      </c>
      <c r="T2917" s="1">
        <v>150</v>
      </c>
      <c r="U2917" s="1">
        <v>98</v>
      </c>
      <c r="V2917" s="1">
        <v>18</v>
      </c>
      <c r="Y2917" s="1">
        <v>0</v>
      </c>
      <c r="Z2917" s="1">
        <f t="shared" si="1548"/>
        <v>0</v>
      </c>
      <c r="AC2917" s="1">
        <v>0</v>
      </c>
      <c r="AD2917" s="1">
        <v>0</v>
      </c>
      <c r="AE2917" s="1">
        <v>0</v>
      </c>
      <c r="AF2917" s="1">
        <v>0</v>
      </c>
      <c r="AI2917" s="7">
        <f t="shared" si="1549"/>
        <v>2</v>
      </c>
      <c r="AJ2917" s="7">
        <f t="shared" si="1550"/>
        <v>5</v>
      </c>
      <c r="AK2917" s="7">
        <f t="shared" si="1551"/>
        <v>6</v>
      </c>
      <c r="AL2917" s="7">
        <f t="shared" si="1552"/>
        <v>0</v>
      </c>
      <c r="AM2917" s="2">
        <f t="shared" si="1553"/>
        <v>0.21770682148040638</v>
      </c>
      <c r="AN2917" s="2">
        <f t="shared" si="1554"/>
        <v>0.14223512336719885</v>
      </c>
      <c r="AO2917" s="2">
        <f t="shared" si="1555"/>
        <v>2.6124818577648767E-2</v>
      </c>
      <c r="AP2917" s="2">
        <f t="shared" si="1556"/>
        <v>0</v>
      </c>
      <c r="AR2917" t="str">
        <f t="shared" si="1557"/>
        <v>Dickinson</v>
      </c>
      <c r="AS2917" t="s">
        <v>521</v>
      </c>
      <c r="AT2917">
        <v>4</v>
      </c>
      <c r="AV2917" s="91">
        <v>19</v>
      </c>
      <c r="AW2917" s="93">
        <v>59</v>
      </c>
      <c r="AX2917" s="99">
        <f t="shared" si="1558"/>
        <v>19059</v>
      </c>
      <c r="AZ2917" s="7" t="s">
        <v>3053</v>
      </c>
      <c r="BA2917" t="s">
        <v>3094</v>
      </c>
      <c r="BN2917" s="1">
        <v>0</v>
      </c>
    </row>
    <row r="2918" spans="1:66" hidden="1" outlineLevel="1">
      <c r="A2918" t="s">
        <v>840</v>
      </c>
      <c r="B2918" t="s">
        <v>521</v>
      </c>
      <c r="C2918" s="1">
        <f t="shared" si="1541"/>
        <v>2619</v>
      </c>
      <c r="D2918" s="7">
        <f>IF(P2918&gt;0,RANK(P2918,(P2918:R2918,S2918:AG2918)),0)</f>
        <v>7</v>
      </c>
      <c r="E2918" s="7">
        <f>IF(Q2918&gt;0,RANK(Q2918,(P2918:R2918,S2918:AG2918)),0)</f>
        <v>4</v>
      </c>
      <c r="F2918" s="7">
        <f>IF(R2918&gt;0,RANK(R2918,(P2918:R2918,S2918:AG2918)),0)</f>
        <v>1</v>
      </c>
      <c r="G2918" s="7">
        <f>IF(S2918&gt;0,RANK(S2918,(P2918:R2918,S2918:AG2918)),0)</f>
        <v>2</v>
      </c>
      <c r="H2918" s="48">
        <f t="shared" si="1559"/>
        <v>161</v>
      </c>
      <c r="I2918" s="163">
        <f t="shared" si="1560"/>
        <v>6.1473844978999617E-2</v>
      </c>
      <c r="J2918" s="2"/>
      <c r="K2918" s="2">
        <f t="shared" si="1543"/>
        <v>6.1092019854906456E-3</v>
      </c>
      <c r="L2918" s="2">
        <f t="shared" si="1544"/>
        <v>0.10232913325696831</v>
      </c>
      <c r="M2918" s="2">
        <f t="shared" si="1545"/>
        <v>0.31538755250095457</v>
      </c>
      <c r="N2918" s="2">
        <f t="shared" si="1546"/>
        <v>0.25391370752195497</v>
      </c>
      <c r="O2918" s="2">
        <f t="shared" si="1547"/>
        <v>0.32226040473463147</v>
      </c>
      <c r="P2918" s="1">
        <v>16</v>
      </c>
      <c r="Q2918" s="1">
        <v>268</v>
      </c>
      <c r="R2918" s="1">
        <v>826</v>
      </c>
      <c r="S2918" s="1">
        <v>665</v>
      </c>
      <c r="T2918" s="1">
        <v>627</v>
      </c>
      <c r="U2918" s="1">
        <v>189</v>
      </c>
      <c r="V2918" s="1">
        <v>28</v>
      </c>
      <c r="Y2918" s="1">
        <v>0</v>
      </c>
      <c r="Z2918" s="1">
        <f t="shared" si="1548"/>
        <v>0</v>
      </c>
      <c r="AC2918" s="1">
        <v>0</v>
      </c>
      <c r="AD2918" s="1">
        <v>0</v>
      </c>
      <c r="AE2918" s="1">
        <v>0</v>
      </c>
      <c r="AF2918" s="1">
        <v>0</v>
      </c>
      <c r="AI2918" s="7">
        <f t="shared" si="1549"/>
        <v>3</v>
      </c>
      <c r="AJ2918" s="7">
        <f t="shared" si="1550"/>
        <v>5</v>
      </c>
      <c r="AK2918" s="7">
        <f t="shared" si="1551"/>
        <v>6</v>
      </c>
      <c r="AL2918" s="7">
        <f t="shared" si="1552"/>
        <v>0</v>
      </c>
      <c r="AM2918" s="2">
        <f t="shared" si="1553"/>
        <v>0.23940435280641467</v>
      </c>
      <c r="AN2918" s="2">
        <f t="shared" si="1554"/>
        <v>7.2164948453608241E-2</v>
      </c>
      <c r="AO2918" s="2">
        <f t="shared" si="1555"/>
        <v>1.0691103474608629E-2</v>
      </c>
      <c r="AP2918" s="2">
        <f t="shared" si="1556"/>
        <v>0</v>
      </c>
      <c r="AR2918" t="str">
        <f t="shared" si="1557"/>
        <v>Dubuque</v>
      </c>
      <c r="AS2918" t="s">
        <v>521</v>
      </c>
      <c r="AT2918">
        <v>1</v>
      </c>
      <c r="AV2918" s="91">
        <v>19</v>
      </c>
      <c r="AW2918" s="93">
        <v>61</v>
      </c>
      <c r="AX2918" s="99">
        <f t="shared" si="1558"/>
        <v>19061</v>
      </c>
      <c r="AZ2918" s="7" t="s">
        <v>3053</v>
      </c>
      <c r="BA2918" t="s">
        <v>3094</v>
      </c>
      <c r="BN2918" s="1">
        <v>0</v>
      </c>
    </row>
    <row r="2919" spans="1:66" hidden="1" outlineLevel="1">
      <c r="A2919" t="s">
        <v>485</v>
      </c>
      <c r="B2919" t="s">
        <v>521</v>
      </c>
      <c r="C2919" s="1">
        <f t="shared" si="1541"/>
        <v>233</v>
      </c>
      <c r="D2919" s="7">
        <f>IF(P2919&gt;0,RANK(P2919,(P2919:R2919,S2919:AG2919)),0)</f>
        <v>0</v>
      </c>
      <c r="E2919" s="7">
        <f>IF(Q2919&gt;0,RANK(Q2919,(P2919:R2919,S2919:AG2919)),0)</f>
        <v>6</v>
      </c>
      <c r="F2919" s="7">
        <f>IF(R2919&gt;0,RANK(R2919,(P2919:R2919,S2919:AG2919)),0)</f>
        <v>5</v>
      </c>
      <c r="G2919" s="7">
        <f>IF(S2919&gt;0,RANK(S2919,(P2919:R2919,S2919:AG2919)),0)</f>
        <v>4</v>
      </c>
      <c r="H2919" s="48">
        <f t="shared" si="1559"/>
        <v>20</v>
      </c>
      <c r="I2919" s="163">
        <f t="shared" si="1560"/>
        <v>8.5836909871244635E-2</v>
      </c>
      <c r="J2919" s="2"/>
      <c r="K2919" s="2">
        <f t="shared" si="1543"/>
        <v>0</v>
      </c>
      <c r="L2919" s="2">
        <f t="shared" si="1544"/>
        <v>0.11158798283261803</v>
      </c>
      <c r="M2919" s="2">
        <f t="shared" si="1545"/>
        <v>0.14163090128755365</v>
      </c>
      <c r="N2919" s="2">
        <f t="shared" si="1546"/>
        <v>0.15021459227467812</v>
      </c>
      <c r="O2919" s="2">
        <f t="shared" si="1547"/>
        <v>0.59656652360515017</v>
      </c>
      <c r="P2919" s="1">
        <v>0</v>
      </c>
      <c r="Q2919" s="1">
        <v>26</v>
      </c>
      <c r="R2919" s="1">
        <v>33</v>
      </c>
      <c r="S2919" s="1">
        <v>35</v>
      </c>
      <c r="T2919" s="1">
        <v>58</v>
      </c>
      <c r="U2919" s="1">
        <v>38</v>
      </c>
      <c r="V2919" s="1">
        <v>43</v>
      </c>
      <c r="Y2919" s="1">
        <v>0</v>
      </c>
      <c r="Z2919" s="1">
        <f t="shared" si="1548"/>
        <v>0</v>
      </c>
      <c r="AC2919" s="1">
        <v>0</v>
      </c>
      <c r="AD2919" s="1">
        <v>0</v>
      </c>
      <c r="AE2919" s="1">
        <v>0</v>
      </c>
      <c r="AF2919" s="1">
        <v>0</v>
      </c>
      <c r="AI2919" s="7">
        <f t="shared" si="1549"/>
        <v>1</v>
      </c>
      <c r="AJ2919" s="7">
        <f t="shared" si="1550"/>
        <v>3</v>
      </c>
      <c r="AK2919" s="7">
        <f t="shared" si="1551"/>
        <v>2</v>
      </c>
      <c r="AL2919" s="7">
        <f t="shared" si="1552"/>
        <v>0</v>
      </c>
      <c r="AM2919" s="2">
        <f t="shared" si="1553"/>
        <v>0.24892703862660945</v>
      </c>
      <c r="AN2919" s="2">
        <f t="shared" si="1554"/>
        <v>0.1630901287553648</v>
      </c>
      <c r="AO2919" s="2">
        <f t="shared" si="1555"/>
        <v>0.18454935622317598</v>
      </c>
      <c r="AP2919" s="2">
        <f t="shared" si="1556"/>
        <v>0</v>
      </c>
      <c r="AR2919" t="str">
        <f t="shared" si="1557"/>
        <v>Emmet</v>
      </c>
      <c r="AS2919" t="s">
        <v>521</v>
      </c>
      <c r="AT2919">
        <v>4</v>
      </c>
      <c r="AV2919" s="91">
        <v>19</v>
      </c>
      <c r="AW2919" s="93">
        <v>63</v>
      </c>
      <c r="AX2919" s="99">
        <f t="shared" si="1558"/>
        <v>19063</v>
      </c>
      <c r="AZ2919" s="7" t="s">
        <v>3053</v>
      </c>
      <c r="BA2919" t="s">
        <v>3094</v>
      </c>
      <c r="BN2919" s="1">
        <v>0</v>
      </c>
    </row>
    <row r="2920" spans="1:66" hidden="1" outlineLevel="1">
      <c r="A2920" t="s">
        <v>30</v>
      </c>
      <c r="B2920" t="s">
        <v>521</v>
      </c>
      <c r="C2920" s="1">
        <f t="shared" ref="C2920:C2951" si="1561">SUM(P2920:AG2920)</f>
        <v>709</v>
      </c>
      <c r="D2920" s="7">
        <f>IF(P2920&gt;0,RANK(P2920,(P2920:R2920,S2920:AG2920)),0)</f>
        <v>7</v>
      </c>
      <c r="E2920" s="7">
        <f>IF(Q2920&gt;0,RANK(Q2920,(P2920:R2920,S2920:AG2920)),0)</f>
        <v>4</v>
      </c>
      <c r="F2920" s="7">
        <f>IF(R2920&gt;0,RANK(R2920,(P2920:R2920,S2920:AG2920)),0)</f>
        <v>2</v>
      </c>
      <c r="G2920" s="7">
        <f>IF(S2920&gt;0,RANK(S2920,(P2920:R2920,S2920:AG2920)),0)</f>
        <v>3</v>
      </c>
      <c r="H2920" s="48">
        <f t="shared" si="1559"/>
        <v>36</v>
      </c>
      <c r="I2920" s="163">
        <f t="shared" si="1560"/>
        <v>5.0775740479548657E-2</v>
      </c>
      <c r="J2920" s="2"/>
      <c r="K2920" s="2">
        <f t="shared" ref="K2920:K2951" si="1562">IF($C2920=0,"-",P2920/$C2920)</f>
        <v>5.6417489421720732E-3</v>
      </c>
      <c r="L2920" s="2">
        <f t="shared" ref="L2920:L2951" si="1563">IF($C2920=0,"-",Q2920/$C2920)</f>
        <v>0.18194640338504936</v>
      </c>
      <c r="M2920" s="2">
        <f t="shared" ref="M2920:M2951" si="1564">IF($C2920=0,"-",R2920/$C2920)</f>
        <v>0.1918194640338505</v>
      </c>
      <c r="N2920" s="2">
        <f t="shared" ref="N2920:N2951" si="1565">IF($C2920=0,"-",S2920/$C2920)</f>
        <v>0.18899858956276447</v>
      </c>
      <c r="O2920" s="2">
        <f t="shared" si="1547"/>
        <v>0.43159379407616361</v>
      </c>
      <c r="P2920" s="1">
        <v>4</v>
      </c>
      <c r="Q2920" s="1">
        <v>129</v>
      </c>
      <c r="R2920" s="1">
        <v>136</v>
      </c>
      <c r="S2920" s="1">
        <v>134</v>
      </c>
      <c r="T2920" s="1">
        <v>172</v>
      </c>
      <c r="U2920" s="1">
        <v>82</v>
      </c>
      <c r="V2920" s="1">
        <v>50</v>
      </c>
      <c r="Y2920" s="1">
        <v>0</v>
      </c>
      <c r="Z2920" s="1">
        <f t="shared" si="1548"/>
        <v>1</v>
      </c>
      <c r="AC2920" s="1">
        <v>0</v>
      </c>
      <c r="AD2920" s="1">
        <v>0</v>
      </c>
      <c r="AE2920" s="1">
        <v>1</v>
      </c>
      <c r="AF2920" s="1">
        <v>0</v>
      </c>
      <c r="AI2920" s="7">
        <f t="shared" ref="AI2920:AI2951" si="1566">IF(T2920&gt;0,RANK(T2920,(P2920:Z2920)),0)</f>
        <v>1</v>
      </c>
      <c r="AJ2920" s="7">
        <f t="shared" ref="AJ2920:AJ2951" si="1567">IF(U2920&gt;0,RANK(U2920,(P2920:Z2920)),0)</f>
        <v>5</v>
      </c>
      <c r="AK2920" s="7">
        <f t="shared" ref="AK2920:AK2951" si="1568">IF(V2920&gt;0,RANK(V2920,(P2920:Z2920)),0)</f>
        <v>6</v>
      </c>
      <c r="AL2920" s="7">
        <f t="shared" ref="AL2920:AL2951" si="1569">IF(W2920&gt;0,RANK(W2920,(P2920:Z2920)),0)</f>
        <v>0</v>
      </c>
      <c r="AM2920" s="2">
        <f t="shared" ref="AM2920:AM2951" si="1570">IF($C2920=0,"-",T2920/$C2920)</f>
        <v>0.24259520451339917</v>
      </c>
      <c r="AN2920" s="2">
        <f t="shared" ref="AN2920:AN2951" si="1571">IF($C2920=0,"-",U2920/$C2920)</f>
        <v>0.1156558533145275</v>
      </c>
      <c r="AO2920" s="2">
        <f t="shared" ref="AO2920:AO2951" si="1572">IF($C2920=0,"-",V2920/$C2920)</f>
        <v>7.0521861777150918E-2</v>
      </c>
      <c r="AP2920" s="2">
        <f t="shared" ref="AP2920:AP2951" si="1573">IF($C2920=0,"-",W2920/$C2920)</f>
        <v>0</v>
      </c>
      <c r="AR2920" t="str">
        <f t="shared" ref="AR2920:AR2951" si="1574">A2920</f>
        <v>Fayette</v>
      </c>
      <c r="AS2920" t="s">
        <v>521</v>
      </c>
      <c r="AT2920">
        <v>1</v>
      </c>
      <c r="AV2920" s="91">
        <v>19</v>
      </c>
      <c r="AW2920" s="93">
        <v>65</v>
      </c>
      <c r="AX2920" s="99">
        <f t="shared" ref="AX2920:AX2951" si="1575">AV2920*1000+AW2920</f>
        <v>19065</v>
      </c>
      <c r="AZ2920" s="7" t="s">
        <v>3053</v>
      </c>
      <c r="BA2920" t="s">
        <v>3094</v>
      </c>
      <c r="BN2920" s="1">
        <v>1</v>
      </c>
    </row>
    <row r="2921" spans="1:66" hidden="1" outlineLevel="1">
      <c r="A2921" t="s">
        <v>3137</v>
      </c>
      <c r="B2921" t="s">
        <v>521</v>
      </c>
      <c r="C2921" s="1">
        <f t="shared" si="1561"/>
        <v>513</v>
      </c>
      <c r="D2921" s="7">
        <f>IF(P2921&gt;0,RANK(P2921,(P2921:R2921,S2921:AG2921)),0)</f>
        <v>7</v>
      </c>
      <c r="E2921" s="7">
        <f>IF(Q2921&gt;0,RANK(Q2921,(P2921:R2921,S2921:AG2921)),0)</f>
        <v>4</v>
      </c>
      <c r="F2921" s="7">
        <f>IF(R2921&gt;0,RANK(R2921,(P2921:R2921,S2921:AG2921)),0)</f>
        <v>2</v>
      </c>
      <c r="G2921" s="7">
        <f>IF(S2921&gt;0,RANK(S2921,(P2921:R2921,S2921:AG2921)),0)</f>
        <v>3</v>
      </c>
      <c r="H2921" s="48">
        <f t="shared" si="1559"/>
        <v>63</v>
      </c>
      <c r="I2921" s="163">
        <f t="shared" si="1560"/>
        <v>0.12280701754385964</v>
      </c>
      <c r="J2921" s="2"/>
      <c r="K2921" s="2">
        <f t="shared" si="1562"/>
        <v>1.9493177387914229E-3</v>
      </c>
      <c r="L2921" s="2">
        <f t="shared" si="1563"/>
        <v>0.10916179337231968</v>
      </c>
      <c r="M2921" s="2">
        <f t="shared" si="1564"/>
        <v>0.23196881091617932</v>
      </c>
      <c r="N2921" s="2">
        <f t="shared" si="1565"/>
        <v>0.17348927875243664</v>
      </c>
      <c r="O2921" s="2">
        <f t="shared" si="1547"/>
        <v>0.48343079922027293</v>
      </c>
      <c r="P2921" s="1">
        <v>1</v>
      </c>
      <c r="Q2921" s="1">
        <v>56</v>
      </c>
      <c r="R2921" s="1">
        <v>119</v>
      </c>
      <c r="S2921" s="1">
        <v>89</v>
      </c>
      <c r="T2921" s="1">
        <v>182</v>
      </c>
      <c r="U2921" s="1">
        <v>31</v>
      </c>
      <c r="V2921" s="1">
        <v>34</v>
      </c>
      <c r="Y2921" s="1">
        <v>1</v>
      </c>
      <c r="Z2921" s="1">
        <f t="shared" si="1548"/>
        <v>0</v>
      </c>
      <c r="AC2921" s="1">
        <v>0</v>
      </c>
      <c r="AD2921" s="1">
        <v>0</v>
      </c>
      <c r="AE2921" s="1">
        <v>0</v>
      </c>
      <c r="AF2921" s="1">
        <v>0</v>
      </c>
      <c r="AI2921" s="7">
        <f t="shared" si="1566"/>
        <v>1</v>
      </c>
      <c r="AJ2921" s="7">
        <f t="shared" si="1567"/>
        <v>6</v>
      </c>
      <c r="AK2921" s="7">
        <f t="shared" si="1568"/>
        <v>5</v>
      </c>
      <c r="AL2921" s="7">
        <f t="shared" si="1569"/>
        <v>0</v>
      </c>
      <c r="AM2921" s="2">
        <f t="shared" si="1570"/>
        <v>0.35477582846003897</v>
      </c>
      <c r="AN2921" s="2">
        <f t="shared" si="1571"/>
        <v>6.042884990253411E-2</v>
      </c>
      <c r="AO2921" s="2">
        <f t="shared" si="1572"/>
        <v>6.6276803118908378E-2</v>
      </c>
      <c r="AP2921" s="2">
        <f t="shared" si="1573"/>
        <v>0</v>
      </c>
      <c r="AR2921" t="str">
        <f t="shared" si="1574"/>
        <v>Floyd</v>
      </c>
      <c r="AS2921" t="s">
        <v>521</v>
      </c>
      <c r="AT2921">
        <v>4</v>
      </c>
      <c r="AV2921" s="91">
        <v>19</v>
      </c>
      <c r="AW2921" s="93">
        <v>67</v>
      </c>
      <c r="AX2921" s="99">
        <f t="shared" si="1575"/>
        <v>19067</v>
      </c>
      <c r="AZ2921" s="7" t="s">
        <v>3053</v>
      </c>
      <c r="BA2921" t="s">
        <v>3094</v>
      </c>
      <c r="BN2921" s="1">
        <v>0</v>
      </c>
    </row>
    <row r="2922" spans="1:66" hidden="1" outlineLevel="1">
      <c r="A2922" t="s">
        <v>2477</v>
      </c>
      <c r="B2922" t="s">
        <v>521</v>
      </c>
      <c r="C2922" s="1">
        <f t="shared" si="1561"/>
        <v>456</v>
      </c>
      <c r="D2922" s="7">
        <f>IF(P2922&gt;0,RANK(P2922,(P2922:R2922,S2922:AG2922)),0)</f>
        <v>0</v>
      </c>
      <c r="E2922" s="7">
        <f>IF(Q2922&gt;0,RANK(Q2922,(P2922:R2922,S2922:AG2922)),0)</f>
        <v>3</v>
      </c>
      <c r="F2922" s="7">
        <f>IF(R2922&gt;0,RANK(R2922,(P2922:R2922,S2922:AG2922)),0)</f>
        <v>4</v>
      </c>
      <c r="G2922" s="7">
        <f>IF(S2922&gt;0,RANK(S2922,(P2922:R2922,S2922:AG2922)),0)</f>
        <v>2</v>
      </c>
      <c r="H2922" s="48">
        <f t="shared" si="1559"/>
        <v>26</v>
      </c>
      <c r="I2922" s="163">
        <f t="shared" si="1560"/>
        <v>5.701754385964912E-2</v>
      </c>
      <c r="J2922" s="2"/>
      <c r="K2922" s="2">
        <f t="shared" si="1562"/>
        <v>0</v>
      </c>
      <c r="L2922" s="2">
        <f t="shared" si="1563"/>
        <v>0.17105263157894737</v>
      </c>
      <c r="M2922" s="2">
        <f t="shared" si="1564"/>
        <v>0.16885964912280702</v>
      </c>
      <c r="N2922" s="2">
        <f t="shared" si="1565"/>
        <v>0.21052631578947367</v>
      </c>
      <c r="O2922" s="2">
        <f t="shared" si="1547"/>
        <v>0.44956140350877194</v>
      </c>
      <c r="P2922" s="1">
        <v>0</v>
      </c>
      <c r="Q2922" s="1">
        <v>78</v>
      </c>
      <c r="R2922" s="1">
        <v>77</v>
      </c>
      <c r="S2922" s="1">
        <v>96</v>
      </c>
      <c r="T2922" s="1">
        <v>122</v>
      </c>
      <c r="U2922" s="1">
        <v>50</v>
      </c>
      <c r="V2922" s="1">
        <v>32</v>
      </c>
      <c r="Y2922" s="1">
        <v>1</v>
      </c>
      <c r="Z2922" s="1">
        <f t="shared" si="1548"/>
        <v>0</v>
      </c>
      <c r="AC2922" s="1">
        <v>0</v>
      </c>
      <c r="AD2922" s="1">
        <v>0</v>
      </c>
      <c r="AE2922" s="1">
        <v>0</v>
      </c>
      <c r="AF2922" s="1">
        <v>0</v>
      </c>
      <c r="AI2922" s="7">
        <f t="shared" si="1566"/>
        <v>1</v>
      </c>
      <c r="AJ2922" s="7">
        <f t="shared" si="1567"/>
        <v>5</v>
      </c>
      <c r="AK2922" s="7">
        <f t="shared" si="1568"/>
        <v>6</v>
      </c>
      <c r="AL2922" s="7">
        <f t="shared" si="1569"/>
        <v>0</v>
      </c>
      <c r="AM2922" s="2">
        <f t="shared" si="1570"/>
        <v>0.26754385964912281</v>
      </c>
      <c r="AN2922" s="2">
        <f t="shared" si="1571"/>
        <v>0.10964912280701754</v>
      </c>
      <c r="AO2922" s="2">
        <f t="shared" si="1572"/>
        <v>7.0175438596491224E-2</v>
      </c>
      <c r="AP2922" s="2">
        <f t="shared" si="1573"/>
        <v>0</v>
      </c>
      <c r="AR2922" t="str">
        <f t="shared" si="1574"/>
        <v>Franklin</v>
      </c>
      <c r="AS2922" t="s">
        <v>521</v>
      </c>
      <c r="AT2922">
        <v>4</v>
      </c>
      <c r="AV2922" s="91">
        <v>19</v>
      </c>
      <c r="AW2922" s="93">
        <v>69</v>
      </c>
      <c r="AX2922" s="99">
        <f t="shared" si="1575"/>
        <v>19069</v>
      </c>
      <c r="AZ2922" s="7" t="s">
        <v>3053</v>
      </c>
      <c r="BA2922" t="s">
        <v>3094</v>
      </c>
      <c r="BN2922" s="1">
        <v>0</v>
      </c>
    </row>
    <row r="2923" spans="1:66" hidden="1" outlineLevel="1">
      <c r="A2923" t="s">
        <v>711</v>
      </c>
      <c r="B2923" t="s">
        <v>521</v>
      </c>
      <c r="C2923" s="1">
        <f t="shared" si="1561"/>
        <v>244</v>
      </c>
      <c r="D2923" s="7">
        <f>IF(P2923&gt;0,RANK(P2923,(P2923:R2923,S2923:AG2923)),0)</f>
        <v>7</v>
      </c>
      <c r="E2923" s="7">
        <f>IF(Q2923&gt;0,RANK(Q2923,(P2923:R2923,S2923:AG2923)),0)</f>
        <v>3</v>
      </c>
      <c r="F2923" s="7">
        <f>IF(R2923&gt;0,RANK(R2923,(P2923:R2923,S2923:AG2923)),0)</f>
        <v>1</v>
      </c>
      <c r="G2923" s="7">
        <f>IF(S2923&gt;0,RANK(S2923,(P2923:R2923,S2923:AG2923)),0)</f>
        <v>5</v>
      </c>
      <c r="H2923" s="48">
        <f t="shared" si="1559"/>
        <v>1</v>
      </c>
      <c r="I2923" s="163">
        <f t="shared" si="1560"/>
        <v>4.0983606557377051E-3</v>
      </c>
      <c r="J2923" s="2"/>
      <c r="K2923" s="2">
        <f t="shared" si="1562"/>
        <v>8.1967213114754103E-3</v>
      </c>
      <c r="L2923" s="2">
        <f t="shared" si="1563"/>
        <v>0.16803278688524589</v>
      </c>
      <c r="M2923" s="2">
        <f t="shared" si="1564"/>
        <v>0.24180327868852458</v>
      </c>
      <c r="N2923" s="2">
        <f t="shared" si="1565"/>
        <v>0.13524590163934427</v>
      </c>
      <c r="O2923" s="2">
        <f t="shared" ref="O2923:O2986" si="1576">IF(C2923=0,"-",(1-K2923-L2923-M2923-N2923))</f>
        <v>0.44672131147540983</v>
      </c>
      <c r="P2923" s="1">
        <v>2</v>
      </c>
      <c r="Q2923" s="1">
        <v>41</v>
      </c>
      <c r="R2923" s="1">
        <v>59</v>
      </c>
      <c r="S2923" s="1">
        <v>33</v>
      </c>
      <c r="T2923" s="1">
        <v>58</v>
      </c>
      <c r="U2923" s="1">
        <v>15</v>
      </c>
      <c r="V2923" s="1">
        <v>36</v>
      </c>
      <c r="Y2923" s="1">
        <v>0</v>
      </c>
      <c r="Z2923" s="1">
        <f t="shared" si="1548"/>
        <v>0</v>
      </c>
      <c r="AC2923" s="1">
        <v>0</v>
      </c>
      <c r="AD2923" s="1">
        <v>0</v>
      </c>
      <c r="AE2923" s="1">
        <v>0</v>
      </c>
      <c r="AF2923" s="1">
        <v>0</v>
      </c>
      <c r="AI2923" s="7">
        <f t="shared" si="1566"/>
        <v>2</v>
      </c>
      <c r="AJ2923" s="7">
        <f t="shared" si="1567"/>
        <v>6</v>
      </c>
      <c r="AK2923" s="7">
        <f t="shared" si="1568"/>
        <v>4</v>
      </c>
      <c r="AL2923" s="7">
        <f t="shared" si="1569"/>
        <v>0</v>
      </c>
      <c r="AM2923" s="2">
        <f t="shared" si="1570"/>
        <v>0.23770491803278687</v>
      </c>
      <c r="AN2923" s="2">
        <f t="shared" si="1571"/>
        <v>6.1475409836065573E-2</v>
      </c>
      <c r="AO2923" s="2">
        <f t="shared" si="1572"/>
        <v>0.14754098360655737</v>
      </c>
      <c r="AP2923" s="2">
        <f t="shared" si="1573"/>
        <v>0</v>
      </c>
      <c r="AR2923" t="str">
        <f t="shared" si="1574"/>
        <v>Fremont</v>
      </c>
      <c r="AS2923" t="s">
        <v>521</v>
      </c>
      <c r="AT2923">
        <v>3</v>
      </c>
      <c r="AV2923" s="91">
        <v>19</v>
      </c>
      <c r="AW2923" s="93">
        <v>71</v>
      </c>
      <c r="AX2923" s="99">
        <f t="shared" si="1575"/>
        <v>19071</v>
      </c>
      <c r="AZ2923" s="7" t="s">
        <v>3053</v>
      </c>
      <c r="BA2923" t="s">
        <v>3094</v>
      </c>
      <c r="BN2923" s="1">
        <v>0</v>
      </c>
    </row>
    <row r="2924" spans="1:66" hidden="1" outlineLevel="1">
      <c r="A2924" t="s">
        <v>1339</v>
      </c>
      <c r="B2924" t="s">
        <v>521</v>
      </c>
      <c r="C2924" s="1">
        <f t="shared" si="1561"/>
        <v>453</v>
      </c>
      <c r="D2924" s="7">
        <f>IF(P2924&gt;0,RANK(P2924,(P2924:R2924,S2924:AG2924)),0)</f>
        <v>7</v>
      </c>
      <c r="E2924" s="7">
        <f>IF(Q2924&gt;0,RANK(Q2924,(P2924:R2924,S2924:AG2924)),0)</f>
        <v>4</v>
      </c>
      <c r="F2924" s="7">
        <f>IF(R2924&gt;0,RANK(R2924,(P2924:R2924,S2924:AG2924)),0)</f>
        <v>2</v>
      </c>
      <c r="G2924" s="7">
        <f>IF(S2924&gt;0,RANK(S2924,(P2924:R2924,S2924:AG2924)),0)</f>
        <v>3</v>
      </c>
      <c r="H2924" s="48">
        <f t="shared" si="1559"/>
        <v>10</v>
      </c>
      <c r="I2924" s="163">
        <f t="shared" si="1560"/>
        <v>2.2075055187637971E-2</v>
      </c>
      <c r="J2924" s="2"/>
      <c r="K2924" s="2">
        <f t="shared" si="1562"/>
        <v>2.2075055187637969E-3</v>
      </c>
      <c r="L2924" s="2">
        <f t="shared" si="1563"/>
        <v>0.17880794701986755</v>
      </c>
      <c r="M2924" s="2">
        <f t="shared" si="1564"/>
        <v>0.20088300220750552</v>
      </c>
      <c r="N2924" s="2">
        <f t="shared" si="1565"/>
        <v>0.18984547461368653</v>
      </c>
      <c r="O2924" s="2">
        <f t="shared" si="1576"/>
        <v>0.42825607064017657</v>
      </c>
      <c r="P2924" s="1">
        <v>1</v>
      </c>
      <c r="Q2924" s="1">
        <v>81</v>
      </c>
      <c r="R2924" s="1">
        <v>91</v>
      </c>
      <c r="S2924" s="1">
        <v>86</v>
      </c>
      <c r="T2924" s="1">
        <v>101</v>
      </c>
      <c r="U2924" s="1">
        <v>75</v>
      </c>
      <c r="V2924" s="1">
        <v>17</v>
      </c>
      <c r="Y2924" s="1">
        <v>1</v>
      </c>
      <c r="Z2924" s="1">
        <f t="shared" si="1548"/>
        <v>0</v>
      </c>
      <c r="AC2924" s="1">
        <v>0</v>
      </c>
      <c r="AD2924" s="1">
        <v>0</v>
      </c>
      <c r="AE2924" s="1">
        <v>0</v>
      </c>
      <c r="AF2924" s="1">
        <v>0</v>
      </c>
      <c r="AI2924" s="7">
        <f t="shared" si="1566"/>
        <v>1</v>
      </c>
      <c r="AJ2924" s="7">
        <f t="shared" si="1567"/>
        <v>5</v>
      </c>
      <c r="AK2924" s="7">
        <f t="shared" si="1568"/>
        <v>6</v>
      </c>
      <c r="AL2924" s="7">
        <f t="shared" si="1569"/>
        <v>0</v>
      </c>
      <c r="AM2924" s="2">
        <f t="shared" si="1570"/>
        <v>0.22295805739514349</v>
      </c>
      <c r="AN2924" s="2">
        <f t="shared" si="1571"/>
        <v>0.16556291390728478</v>
      </c>
      <c r="AO2924" s="2">
        <f t="shared" si="1572"/>
        <v>3.7527593818984545E-2</v>
      </c>
      <c r="AP2924" s="2">
        <f t="shared" si="1573"/>
        <v>0</v>
      </c>
      <c r="AR2924" t="str">
        <f t="shared" si="1574"/>
        <v>Greene</v>
      </c>
      <c r="AS2924" t="s">
        <v>521</v>
      </c>
      <c r="AT2924">
        <v>4</v>
      </c>
      <c r="AV2924" s="91">
        <v>19</v>
      </c>
      <c r="AW2924" s="93">
        <v>73</v>
      </c>
      <c r="AX2924" s="99">
        <f t="shared" si="1575"/>
        <v>19073</v>
      </c>
      <c r="AZ2924" s="7" t="s">
        <v>3053</v>
      </c>
      <c r="BA2924" t="s">
        <v>3094</v>
      </c>
      <c r="BN2924" s="1">
        <v>0</v>
      </c>
    </row>
    <row r="2925" spans="1:66" hidden="1" outlineLevel="1">
      <c r="A2925" t="s">
        <v>2290</v>
      </c>
      <c r="B2925" t="s">
        <v>521</v>
      </c>
      <c r="C2925" s="1">
        <f t="shared" si="1561"/>
        <v>629</v>
      </c>
      <c r="D2925" s="7">
        <f>IF(P2925&gt;0,RANK(P2925,(P2925:R2925,S2925:AG2925)),0)</f>
        <v>0</v>
      </c>
      <c r="E2925" s="7">
        <f>IF(Q2925&gt;0,RANK(Q2925,(P2925:R2925,S2925:AG2925)),0)</f>
        <v>5</v>
      </c>
      <c r="F2925" s="7">
        <f>IF(R2925&gt;0,RANK(R2925,(P2925:R2925,S2925:AG2925)),0)</f>
        <v>2</v>
      </c>
      <c r="G2925" s="7">
        <f>IF(S2925&gt;0,RANK(S2925,(P2925:R2925,S2925:AG2925)),0)</f>
        <v>4</v>
      </c>
      <c r="H2925" s="48">
        <f t="shared" si="1559"/>
        <v>43</v>
      </c>
      <c r="I2925" s="163">
        <f t="shared" si="1560"/>
        <v>6.8362480127186015E-2</v>
      </c>
      <c r="J2925" s="2"/>
      <c r="K2925" s="2">
        <f t="shared" si="1562"/>
        <v>0</v>
      </c>
      <c r="L2925" s="2">
        <f t="shared" si="1563"/>
        <v>0.13036565977742448</v>
      </c>
      <c r="M2925" s="2">
        <f t="shared" si="1564"/>
        <v>0.20508744038155802</v>
      </c>
      <c r="N2925" s="2">
        <f t="shared" si="1565"/>
        <v>0.15739268680445151</v>
      </c>
      <c r="O2925" s="2">
        <f t="shared" si="1576"/>
        <v>0.50715421303656594</v>
      </c>
      <c r="P2925" s="1">
        <v>0</v>
      </c>
      <c r="Q2925" s="1">
        <v>82</v>
      </c>
      <c r="R2925" s="1">
        <v>129</v>
      </c>
      <c r="S2925" s="1">
        <v>99</v>
      </c>
      <c r="T2925" s="1">
        <v>172</v>
      </c>
      <c r="U2925" s="1">
        <v>100</v>
      </c>
      <c r="V2925" s="1">
        <v>43</v>
      </c>
      <c r="Y2925" s="1">
        <v>4</v>
      </c>
      <c r="Z2925" s="1">
        <f t="shared" si="1548"/>
        <v>0</v>
      </c>
      <c r="AC2925" s="1">
        <v>0</v>
      </c>
      <c r="AD2925" s="1">
        <v>0</v>
      </c>
      <c r="AE2925" s="1">
        <v>0</v>
      </c>
      <c r="AF2925" s="1">
        <v>0</v>
      </c>
      <c r="AI2925" s="7">
        <f t="shared" si="1566"/>
        <v>1</v>
      </c>
      <c r="AJ2925" s="7">
        <f t="shared" si="1567"/>
        <v>3</v>
      </c>
      <c r="AK2925" s="7">
        <f t="shared" si="1568"/>
        <v>6</v>
      </c>
      <c r="AL2925" s="7">
        <f t="shared" si="1569"/>
        <v>0</v>
      </c>
      <c r="AM2925" s="2">
        <f t="shared" si="1570"/>
        <v>0.27344992050874406</v>
      </c>
      <c r="AN2925" s="2">
        <f t="shared" si="1571"/>
        <v>0.1589825119236884</v>
      </c>
      <c r="AO2925" s="2">
        <f t="shared" si="1572"/>
        <v>6.8362480127186015E-2</v>
      </c>
      <c r="AP2925" s="2">
        <f t="shared" si="1573"/>
        <v>0</v>
      </c>
      <c r="AR2925" t="str">
        <f t="shared" si="1574"/>
        <v>Grundy</v>
      </c>
      <c r="AS2925" t="s">
        <v>521</v>
      </c>
      <c r="AT2925">
        <v>4</v>
      </c>
      <c r="AV2925" s="91">
        <v>19</v>
      </c>
      <c r="AW2925" s="93">
        <v>75</v>
      </c>
      <c r="AX2925" s="99">
        <f t="shared" si="1575"/>
        <v>19075</v>
      </c>
      <c r="AZ2925" s="7" t="s">
        <v>3053</v>
      </c>
      <c r="BA2925" t="s">
        <v>3094</v>
      </c>
      <c r="BN2925" s="1">
        <v>0</v>
      </c>
    </row>
    <row r="2926" spans="1:66" hidden="1" outlineLevel="1">
      <c r="A2926" t="s">
        <v>806</v>
      </c>
      <c r="B2926" t="s">
        <v>521</v>
      </c>
      <c r="C2926" s="1">
        <f t="shared" si="1561"/>
        <v>573</v>
      </c>
      <c r="D2926" s="7">
        <f>IF(P2926&gt;0,RANK(P2926,(P2926:R2926,S2926:AG2926)),0)</f>
        <v>7</v>
      </c>
      <c r="E2926" s="7">
        <f>IF(Q2926&gt;0,RANK(Q2926,(P2926:R2926,S2926:AG2926)),0)</f>
        <v>5</v>
      </c>
      <c r="F2926" s="7">
        <f>IF(R2926&gt;0,RANK(R2926,(P2926:R2926,S2926:AG2926)),0)</f>
        <v>3</v>
      </c>
      <c r="G2926" s="7">
        <f>IF(S2926&gt;0,RANK(S2926,(P2926:R2926,S2926:AG2926)),0)</f>
        <v>2</v>
      </c>
      <c r="H2926" s="48">
        <f t="shared" si="1559"/>
        <v>28</v>
      </c>
      <c r="I2926" s="163">
        <f t="shared" si="1560"/>
        <v>4.8865619546247817E-2</v>
      </c>
      <c r="J2926" s="2"/>
      <c r="K2926" s="2">
        <f t="shared" si="1562"/>
        <v>1.7452006980802793E-3</v>
      </c>
      <c r="L2926" s="2">
        <f t="shared" si="1563"/>
        <v>0.11867364746945899</v>
      </c>
      <c r="M2926" s="2">
        <f t="shared" si="1564"/>
        <v>0.18673647469458987</v>
      </c>
      <c r="N2926" s="2">
        <f t="shared" si="1565"/>
        <v>0.19546247818499127</v>
      </c>
      <c r="O2926" s="2">
        <f t="shared" si="1576"/>
        <v>0.49738219895287961</v>
      </c>
      <c r="P2926" s="1">
        <v>1</v>
      </c>
      <c r="Q2926" s="1">
        <v>68</v>
      </c>
      <c r="R2926" s="1">
        <v>107</v>
      </c>
      <c r="S2926" s="1">
        <v>112</v>
      </c>
      <c r="T2926" s="1">
        <v>140</v>
      </c>
      <c r="U2926" s="1">
        <v>106</v>
      </c>
      <c r="V2926" s="1">
        <v>39</v>
      </c>
      <c r="Y2926" s="1">
        <v>0</v>
      </c>
      <c r="Z2926" s="1">
        <f t="shared" si="1548"/>
        <v>0</v>
      </c>
      <c r="AC2926" s="1">
        <v>0</v>
      </c>
      <c r="AD2926" s="1">
        <v>0</v>
      </c>
      <c r="AE2926" s="1">
        <v>0</v>
      </c>
      <c r="AF2926" s="1">
        <v>0</v>
      </c>
      <c r="AI2926" s="7">
        <f t="shared" si="1566"/>
        <v>1</v>
      </c>
      <c r="AJ2926" s="7">
        <f t="shared" si="1567"/>
        <v>4</v>
      </c>
      <c r="AK2926" s="7">
        <f t="shared" si="1568"/>
        <v>6</v>
      </c>
      <c r="AL2926" s="7">
        <f t="shared" si="1569"/>
        <v>0</v>
      </c>
      <c r="AM2926" s="2">
        <f t="shared" si="1570"/>
        <v>0.24432809773123909</v>
      </c>
      <c r="AN2926" s="2">
        <f t="shared" si="1571"/>
        <v>0.18499127399650961</v>
      </c>
      <c r="AO2926" s="2">
        <f t="shared" si="1572"/>
        <v>6.8062827225130892E-2</v>
      </c>
      <c r="AP2926" s="2">
        <f t="shared" si="1573"/>
        <v>0</v>
      </c>
      <c r="AR2926" t="str">
        <f t="shared" si="1574"/>
        <v>Guthrie</v>
      </c>
      <c r="AS2926" t="s">
        <v>521</v>
      </c>
      <c r="AT2926">
        <v>3</v>
      </c>
      <c r="AV2926" s="91">
        <v>19</v>
      </c>
      <c r="AW2926" s="93">
        <v>77</v>
      </c>
      <c r="AX2926" s="99">
        <f t="shared" si="1575"/>
        <v>19077</v>
      </c>
      <c r="AZ2926" s="7" t="s">
        <v>3053</v>
      </c>
      <c r="BA2926" t="s">
        <v>3094</v>
      </c>
      <c r="BN2926" s="1">
        <v>0</v>
      </c>
    </row>
    <row r="2927" spans="1:66" hidden="1" outlineLevel="1">
      <c r="A2927" t="s">
        <v>1110</v>
      </c>
      <c r="B2927" t="s">
        <v>521</v>
      </c>
      <c r="C2927" s="1">
        <f t="shared" si="1561"/>
        <v>760</v>
      </c>
      <c r="D2927" s="7">
        <f>IF(P2927&gt;0,RANK(P2927,(P2927:R2927,S2927:AG2927)),0)</f>
        <v>7</v>
      </c>
      <c r="E2927" s="7">
        <f>IF(Q2927&gt;0,RANK(Q2927,(P2927:R2927,S2927:AG2927)),0)</f>
        <v>4</v>
      </c>
      <c r="F2927" s="7">
        <f>IF(R2927&gt;0,RANK(R2927,(P2927:R2927,S2927:AG2927)),0)</f>
        <v>3</v>
      </c>
      <c r="G2927" s="7">
        <f>IF(S2927&gt;0,RANK(S2927,(P2927:R2927,S2927:AG2927)),0)</f>
        <v>2</v>
      </c>
      <c r="H2927" s="48">
        <f t="shared" si="1559"/>
        <v>20</v>
      </c>
      <c r="I2927" s="163">
        <f t="shared" si="1560"/>
        <v>2.6315789473684209E-2</v>
      </c>
      <c r="J2927" s="2"/>
      <c r="K2927" s="2">
        <f t="shared" si="1562"/>
        <v>7.8947368421052634E-3</v>
      </c>
      <c r="L2927" s="2">
        <f t="shared" si="1563"/>
        <v>0.18157894736842106</v>
      </c>
      <c r="M2927" s="2">
        <f t="shared" si="1564"/>
        <v>0.18947368421052632</v>
      </c>
      <c r="N2927" s="2">
        <f t="shared" si="1565"/>
        <v>0.21578947368421053</v>
      </c>
      <c r="O2927" s="2">
        <f t="shared" si="1576"/>
        <v>0.40526315789473677</v>
      </c>
      <c r="P2927" s="1">
        <v>6</v>
      </c>
      <c r="Q2927" s="1">
        <v>138</v>
      </c>
      <c r="R2927" s="1">
        <v>144</v>
      </c>
      <c r="S2927" s="1">
        <v>164</v>
      </c>
      <c r="T2927" s="1">
        <v>184</v>
      </c>
      <c r="U2927" s="1">
        <v>73</v>
      </c>
      <c r="V2927" s="1">
        <v>51</v>
      </c>
      <c r="Y2927" s="1">
        <v>0</v>
      </c>
      <c r="Z2927" s="1">
        <f t="shared" si="1548"/>
        <v>0</v>
      </c>
      <c r="AC2927" s="1">
        <v>0</v>
      </c>
      <c r="AD2927" s="1">
        <v>0</v>
      </c>
      <c r="AE2927" s="1">
        <v>0</v>
      </c>
      <c r="AF2927" s="1">
        <v>0</v>
      </c>
      <c r="AI2927" s="7">
        <f t="shared" si="1566"/>
        <v>1</v>
      </c>
      <c r="AJ2927" s="7">
        <f t="shared" si="1567"/>
        <v>5</v>
      </c>
      <c r="AK2927" s="7">
        <f t="shared" si="1568"/>
        <v>6</v>
      </c>
      <c r="AL2927" s="7">
        <f t="shared" si="1569"/>
        <v>0</v>
      </c>
      <c r="AM2927" s="2">
        <f t="shared" si="1570"/>
        <v>0.24210526315789474</v>
      </c>
      <c r="AN2927" s="2">
        <f t="shared" si="1571"/>
        <v>9.6052631578947362E-2</v>
      </c>
      <c r="AO2927" s="2">
        <f t="shared" si="1572"/>
        <v>6.7105263157894737E-2</v>
      </c>
      <c r="AP2927" s="2">
        <f t="shared" si="1573"/>
        <v>0</v>
      </c>
      <c r="AR2927" t="str">
        <f t="shared" si="1574"/>
        <v>Hamilton</v>
      </c>
      <c r="AS2927" t="s">
        <v>521</v>
      </c>
      <c r="AT2927">
        <v>4</v>
      </c>
      <c r="AV2927" s="91">
        <v>19</v>
      </c>
      <c r="AW2927" s="93">
        <v>79</v>
      </c>
      <c r="AX2927" s="99">
        <f t="shared" si="1575"/>
        <v>19079</v>
      </c>
      <c r="AZ2927" s="7" t="s">
        <v>3053</v>
      </c>
      <c r="BA2927" t="s">
        <v>3094</v>
      </c>
      <c r="BN2927" s="1">
        <v>0</v>
      </c>
    </row>
    <row r="2928" spans="1:66" hidden="1" outlineLevel="1">
      <c r="A2928" t="s">
        <v>703</v>
      </c>
      <c r="B2928" t="s">
        <v>521</v>
      </c>
      <c r="C2928" s="1">
        <f t="shared" si="1561"/>
        <v>531</v>
      </c>
      <c r="D2928" s="7">
        <f>IF(P2928&gt;0,RANK(P2928,(P2928:R2928,S2928:AG2928)),0)</f>
        <v>0</v>
      </c>
      <c r="E2928" s="7">
        <f>IF(Q2928&gt;0,RANK(Q2928,(P2928:R2928,S2928:AG2928)),0)</f>
        <v>3</v>
      </c>
      <c r="F2928" s="7">
        <f>IF(R2928&gt;0,RANK(R2928,(P2928:R2928,S2928:AG2928)),0)</f>
        <v>5</v>
      </c>
      <c r="G2928" s="7">
        <f>IF(S2928&gt;0,RANK(S2928,(P2928:R2928,S2928:AG2928)),0)</f>
        <v>2</v>
      </c>
      <c r="H2928" s="48">
        <f t="shared" si="1559"/>
        <v>31</v>
      </c>
      <c r="I2928" s="163">
        <f t="shared" si="1560"/>
        <v>5.8380414312617701E-2</v>
      </c>
      <c r="J2928" s="2"/>
      <c r="K2928" s="2">
        <f t="shared" si="1562"/>
        <v>0</v>
      </c>
      <c r="L2928" s="2">
        <f t="shared" si="1563"/>
        <v>0.16760828625235405</v>
      </c>
      <c r="M2928" s="2">
        <f t="shared" si="1564"/>
        <v>0.10357815442561205</v>
      </c>
      <c r="N2928" s="2">
        <f t="shared" si="1565"/>
        <v>0.23728813559322035</v>
      </c>
      <c r="O2928" s="2">
        <f t="shared" si="1576"/>
        <v>0.49152542372881358</v>
      </c>
      <c r="P2928" s="1">
        <v>0</v>
      </c>
      <c r="Q2928" s="1">
        <v>89</v>
      </c>
      <c r="R2928" s="1">
        <v>55</v>
      </c>
      <c r="S2928" s="1">
        <v>126</v>
      </c>
      <c r="T2928" s="1">
        <v>157</v>
      </c>
      <c r="U2928" s="1">
        <v>67</v>
      </c>
      <c r="V2928" s="1">
        <v>36</v>
      </c>
      <c r="Y2928" s="1">
        <v>0</v>
      </c>
      <c r="Z2928" s="1">
        <f t="shared" si="1548"/>
        <v>1</v>
      </c>
      <c r="AC2928" s="1">
        <v>0</v>
      </c>
      <c r="AD2928" s="1">
        <v>0</v>
      </c>
      <c r="AE2928" s="1">
        <v>0</v>
      </c>
      <c r="AF2928" s="1">
        <v>0</v>
      </c>
      <c r="AI2928" s="7">
        <f t="shared" si="1566"/>
        <v>1</v>
      </c>
      <c r="AJ2928" s="7">
        <f t="shared" si="1567"/>
        <v>4</v>
      </c>
      <c r="AK2928" s="7">
        <f t="shared" si="1568"/>
        <v>6</v>
      </c>
      <c r="AL2928" s="7">
        <f t="shared" si="1569"/>
        <v>0</v>
      </c>
      <c r="AM2928" s="2">
        <f t="shared" si="1570"/>
        <v>0.29566854990583802</v>
      </c>
      <c r="AN2928" s="2">
        <f t="shared" si="1571"/>
        <v>0.12617702448210924</v>
      </c>
      <c r="AO2928" s="2">
        <f t="shared" si="1572"/>
        <v>6.7796610169491525E-2</v>
      </c>
      <c r="AP2928" s="2">
        <f t="shared" si="1573"/>
        <v>0</v>
      </c>
      <c r="AR2928" t="str">
        <f t="shared" si="1574"/>
        <v>Hancock</v>
      </c>
      <c r="AS2928" t="s">
        <v>521</v>
      </c>
      <c r="AT2928">
        <v>4</v>
      </c>
      <c r="AV2928" s="91">
        <v>19</v>
      </c>
      <c r="AW2928" s="93">
        <v>81</v>
      </c>
      <c r="AX2928" s="99">
        <f t="shared" si="1575"/>
        <v>19081</v>
      </c>
      <c r="AZ2928" s="7" t="s">
        <v>3053</v>
      </c>
      <c r="BA2928" t="s">
        <v>3094</v>
      </c>
      <c r="BN2928" s="1">
        <v>1</v>
      </c>
    </row>
    <row r="2929" spans="1:66" hidden="1" outlineLevel="1">
      <c r="A2929" t="s">
        <v>103</v>
      </c>
      <c r="B2929" t="s">
        <v>521</v>
      </c>
      <c r="C2929" s="1">
        <f t="shared" si="1561"/>
        <v>829</v>
      </c>
      <c r="D2929" s="7">
        <f>IF(P2929&gt;0,RANK(P2929,(P2929:R2929,S2929:AG2929)),0)</f>
        <v>7</v>
      </c>
      <c r="E2929" s="7">
        <f>IF(Q2929&gt;0,RANK(Q2929,(P2929:R2929,S2929:AG2929)),0)</f>
        <v>4</v>
      </c>
      <c r="F2929" s="7">
        <f>IF(R2929&gt;0,RANK(R2929,(P2929:R2929,S2929:AG2929)),0)</f>
        <v>2</v>
      </c>
      <c r="G2929" s="7">
        <f>IF(S2929&gt;0,RANK(S2929,(P2929:R2929,S2929:AG2929)),0)</f>
        <v>3</v>
      </c>
      <c r="H2929" s="48">
        <f t="shared" si="1559"/>
        <v>90</v>
      </c>
      <c r="I2929" s="163">
        <f t="shared" si="1560"/>
        <v>0.10856453558504221</v>
      </c>
      <c r="J2929" s="2"/>
      <c r="K2929" s="2">
        <f t="shared" si="1562"/>
        <v>4.8250904704463205E-3</v>
      </c>
      <c r="L2929" s="2">
        <f t="shared" si="1563"/>
        <v>0.1158021712907117</v>
      </c>
      <c r="M2929" s="2">
        <f t="shared" si="1564"/>
        <v>0.20265379975874548</v>
      </c>
      <c r="N2929" s="2">
        <f t="shared" si="1565"/>
        <v>0.1881785283474065</v>
      </c>
      <c r="O2929" s="2">
        <f t="shared" si="1576"/>
        <v>0.48854041013268995</v>
      </c>
      <c r="P2929" s="1">
        <v>4</v>
      </c>
      <c r="Q2929" s="1">
        <v>96</v>
      </c>
      <c r="R2929" s="1">
        <v>168</v>
      </c>
      <c r="S2929" s="1">
        <v>156</v>
      </c>
      <c r="T2929" s="1">
        <v>258</v>
      </c>
      <c r="U2929" s="1">
        <v>96</v>
      </c>
      <c r="V2929" s="1">
        <v>46</v>
      </c>
      <c r="Y2929" s="1">
        <v>4</v>
      </c>
      <c r="Z2929" s="1">
        <f t="shared" si="1548"/>
        <v>0</v>
      </c>
      <c r="AC2929" s="1">
        <v>1</v>
      </c>
      <c r="AD2929" s="1">
        <v>0</v>
      </c>
      <c r="AE2929" s="1">
        <v>0</v>
      </c>
      <c r="AF2929" s="1">
        <v>0</v>
      </c>
      <c r="AI2929" s="7">
        <f t="shared" si="1566"/>
        <v>1</v>
      </c>
      <c r="AJ2929" s="7">
        <f t="shared" si="1567"/>
        <v>4</v>
      </c>
      <c r="AK2929" s="7">
        <f t="shared" si="1568"/>
        <v>6</v>
      </c>
      <c r="AL2929" s="7">
        <f t="shared" si="1569"/>
        <v>0</v>
      </c>
      <c r="AM2929" s="2">
        <f t="shared" si="1570"/>
        <v>0.31121833534378768</v>
      </c>
      <c r="AN2929" s="2">
        <f t="shared" si="1571"/>
        <v>0.1158021712907117</v>
      </c>
      <c r="AO2929" s="2">
        <f t="shared" si="1572"/>
        <v>5.5488540410132688E-2</v>
      </c>
      <c r="AP2929" s="2">
        <f t="shared" si="1573"/>
        <v>0</v>
      </c>
      <c r="AR2929" t="str">
        <f t="shared" si="1574"/>
        <v>Hardin</v>
      </c>
      <c r="AS2929" t="s">
        <v>521</v>
      </c>
      <c r="AT2929">
        <v>4</v>
      </c>
      <c r="AV2929" s="91">
        <v>19</v>
      </c>
      <c r="AW2929" s="93">
        <v>83</v>
      </c>
      <c r="AX2929" s="99">
        <f t="shared" si="1575"/>
        <v>19083</v>
      </c>
      <c r="AZ2929" s="7" t="s">
        <v>3053</v>
      </c>
      <c r="BA2929" t="s">
        <v>3094</v>
      </c>
      <c r="BN2929" s="1">
        <v>0</v>
      </c>
    </row>
    <row r="2930" spans="1:66" hidden="1" outlineLevel="1">
      <c r="A2930" t="s">
        <v>1869</v>
      </c>
      <c r="B2930" t="s">
        <v>521</v>
      </c>
      <c r="C2930" s="1">
        <f t="shared" si="1561"/>
        <v>648</v>
      </c>
      <c r="D2930" s="7">
        <f>IF(P2930&gt;0,RANK(P2930,(P2930:R2930,S2930:AG2930)),0)</f>
        <v>7</v>
      </c>
      <c r="E2930" s="7">
        <f>IF(Q2930&gt;0,RANK(Q2930,(P2930:R2930,S2930:AG2930)),0)</f>
        <v>4</v>
      </c>
      <c r="F2930" s="7">
        <f>IF(R2930&gt;0,RANK(R2930,(P2930:R2930,S2930:AG2930)),0)</f>
        <v>2</v>
      </c>
      <c r="G2930" s="7">
        <f>IF(S2930&gt;0,RANK(S2930,(P2930:R2930,S2930:AG2930)),0)</f>
        <v>3</v>
      </c>
      <c r="H2930" s="48">
        <f t="shared" si="1559"/>
        <v>82</v>
      </c>
      <c r="I2930" s="163">
        <f t="shared" si="1560"/>
        <v>0.12654320987654322</v>
      </c>
      <c r="J2930" s="2"/>
      <c r="K2930" s="2">
        <f t="shared" si="1562"/>
        <v>3.0864197530864196E-3</v>
      </c>
      <c r="L2930" s="2">
        <f t="shared" si="1563"/>
        <v>0.15123456790123457</v>
      </c>
      <c r="M2930" s="2">
        <f t="shared" si="1564"/>
        <v>0.18981481481481483</v>
      </c>
      <c r="N2930" s="2">
        <f t="shared" si="1565"/>
        <v>0.16975308641975309</v>
      </c>
      <c r="O2930" s="2">
        <f t="shared" si="1576"/>
        <v>0.48611111111111105</v>
      </c>
      <c r="P2930" s="1">
        <v>2</v>
      </c>
      <c r="Q2930" s="1">
        <v>98</v>
      </c>
      <c r="R2930" s="1">
        <v>123</v>
      </c>
      <c r="S2930" s="1">
        <v>110</v>
      </c>
      <c r="T2930" s="1">
        <v>205</v>
      </c>
      <c r="U2930" s="1">
        <v>69</v>
      </c>
      <c r="V2930" s="1">
        <v>37</v>
      </c>
      <c r="Y2930" s="1">
        <v>2</v>
      </c>
      <c r="Z2930" s="1">
        <f t="shared" si="1548"/>
        <v>2</v>
      </c>
      <c r="AC2930" s="1">
        <v>0</v>
      </c>
      <c r="AD2930" s="1">
        <v>0</v>
      </c>
      <c r="AE2930" s="1">
        <v>0</v>
      </c>
      <c r="AF2930" s="1">
        <v>0</v>
      </c>
      <c r="AI2930" s="7">
        <f t="shared" si="1566"/>
        <v>1</v>
      </c>
      <c r="AJ2930" s="7">
        <f t="shared" si="1567"/>
        <v>5</v>
      </c>
      <c r="AK2930" s="7">
        <f t="shared" si="1568"/>
        <v>6</v>
      </c>
      <c r="AL2930" s="7">
        <f t="shared" si="1569"/>
        <v>0</v>
      </c>
      <c r="AM2930" s="2">
        <f t="shared" si="1570"/>
        <v>0.31635802469135804</v>
      </c>
      <c r="AN2930" s="2">
        <f t="shared" si="1571"/>
        <v>0.10648148148148148</v>
      </c>
      <c r="AO2930" s="2">
        <f t="shared" si="1572"/>
        <v>5.7098765432098762E-2</v>
      </c>
      <c r="AP2930" s="2">
        <f t="shared" si="1573"/>
        <v>0</v>
      </c>
      <c r="AR2930" t="str">
        <f t="shared" si="1574"/>
        <v>Harrison</v>
      </c>
      <c r="AS2930" t="s">
        <v>521</v>
      </c>
      <c r="AT2930">
        <v>4</v>
      </c>
      <c r="AV2930" s="91">
        <v>19</v>
      </c>
      <c r="AW2930" s="93">
        <v>85</v>
      </c>
      <c r="AX2930" s="99">
        <f t="shared" si="1575"/>
        <v>19085</v>
      </c>
      <c r="AZ2930" s="7" t="s">
        <v>3053</v>
      </c>
      <c r="BA2930" t="s">
        <v>3094</v>
      </c>
      <c r="BN2930" s="1">
        <v>2</v>
      </c>
    </row>
    <row r="2931" spans="1:66" hidden="1" outlineLevel="1">
      <c r="A2931" t="s">
        <v>2146</v>
      </c>
      <c r="B2931" t="s">
        <v>521</v>
      </c>
      <c r="C2931" s="1">
        <f t="shared" si="1561"/>
        <v>742</v>
      </c>
      <c r="D2931" s="7">
        <f>IF(P2931&gt;0,RANK(P2931,(P2931:R2931,S2931:AG2931)),0)</f>
        <v>0</v>
      </c>
      <c r="E2931" s="7">
        <f>IF(Q2931&gt;0,RANK(Q2931,(P2931:R2931,S2931:AG2931)),0)</f>
        <v>4</v>
      </c>
      <c r="F2931" s="7">
        <f>IF(R2931&gt;0,RANK(R2931,(P2931:R2931,S2931:AG2931)),0)</f>
        <v>2</v>
      </c>
      <c r="G2931" s="7">
        <f>IF(S2931&gt;0,RANK(S2931,(P2931:R2931,S2931:AG2931)),0)</f>
        <v>3</v>
      </c>
      <c r="H2931" s="48">
        <f t="shared" si="1559"/>
        <v>57</v>
      </c>
      <c r="I2931" s="163">
        <f t="shared" si="1560"/>
        <v>7.681940700808626E-2</v>
      </c>
      <c r="J2931" s="2"/>
      <c r="K2931" s="2">
        <f t="shared" si="1562"/>
        <v>0</v>
      </c>
      <c r="L2931" s="2">
        <f t="shared" si="1563"/>
        <v>0.1307277628032345</v>
      </c>
      <c r="M2931" s="2">
        <f t="shared" si="1564"/>
        <v>0.22911051212938005</v>
      </c>
      <c r="N2931" s="2">
        <f t="shared" si="1565"/>
        <v>0.19811320754716982</v>
      </c>
      <c r="O2931" s="2">
        <f t="shared" si="1576"/>
        <v>0.44204851752021562</v>
      </c>
      <c r="P2931" s="1">
        <v>0</v>
      </c>
      <c r="Q2931" s="1">
        <v>97</v>
      </c>
      <c r="R2931" s="1">
        <v>170</v>
      </c>
      <c r="S2931" s="1">
        <v>147</v>
      </c>
      <c r="T2931" s="1">
        <v>227</v>
      </c>
      <c r="U2931" s="1">
        <v>55</v>
      </c>
      <c r="V2931" s="1">
        <v>43</v>
      </c>
      <c r="Y2931" s="1">
        <v>3</v>
      </c>
      <c r="Z2931" s="1">
        <f t="shared" si="1548"/>
        <v>0</v>
      </c>
      <c r="AC2931" s="1">
        <v>0</v>
      </c>
      <c r="AD2931" s="1">
        <v>0</v>
      </c>
      <c r="AE2931" s="1">
        <v>0</v>
      </c>
      <c r="AF2931" s="1">
        <v>0</v>
      </c>
      <c r="AI2931" s="7">
        <f t="shared" si="1566"/>
        <v>1</v>
      </c>
      <c r="AJ2931" s="7">
        <f t="shared" si="1567"/>
        <v>5</v>
      </c>
      <c r="AK2931" s="7">
        <f t="shared" si="1568"/>
        <v>6</v>
      </c>
      <c r="AL2931" s="7">
        <f t="shared" si="1569"/>
        <v>0</v>
      </c>
      <c r="AM2931" s="2">
        <f t="shared" si="1570"/>
        <v>0.30592991913746631</v>
      </c>
      <c r="AN2931" s="2">
        <f t="shared" si="1571"/>
        <v>7.4123989218328842E-2</v>
      </c>
      <c r="AO2931" s="2">
        <f t="shared" si="1572"/>
        <v>5.7951482479784364E-2</v>
      </c>
      <c r="AP2931" s="2">
        <f t="shared" si="1573"/>
        <v>0</v>
      </c>
      <c r="AR2931" t="str">
        <f t="shared" si="1574"/>
        <v>Henry</v>
      </c>
      <c r="AS2931" t="s">
        <v>521</v>
      </c>
      <c r="AT2931">
        <v>2</v>
      </c>
      <c r="AV2931" s="91">
        <v>19</v>
      </c>
      <c r="AW2931" s="93">
        <v>87</v>
      </c>
      <c r="AX2931" s="99">
        <f t="shared" si="1575"/>
        <v>19087</v>
      </c>
      <c r="AZ2931" s="7" t="s">
        <v>3053</v>
      </c>
      <c r="BA2931" t="s">
        <v>3094</v>
      </c>
      <c r="BN2931" s="1">
        <v>0</v>
      </c>
    </row>
    <row r="2932" spans="1:66" hidden="1" outlineLevel="1">
      <c r="A2932" t="s">
        <v>1164</v>
      </c>
      <c r="B2932" t="s">
        <v>521</v>
      </c>
      <c r="C2932" s="1">
        <f t="shared" si="1561"/>
        <v>274</v>
      </c>
      <c r="D2932" s="7">
        <f>IF(P2932&gt;0,RANK(P2932,(P2932:R2932,S2932:AG2932)),0)</f>
        <v>0</v>
      </c>
      <c r="E2932" s="7">
        <f>IF(Q2932&gt;0,RANK(Q2932,(P2932:R2932,S2932:AG2932)),0)</f>
        <v>5</v>
      </c>
      <c r="F2932" s="7">
        <f>IF(R2932&gt;0,RANK(R2932,(P2932:R2932,S2932:AG2932)),0)</f>
        <v>2</v>
      </c>
      <c r="G2932" s="7">
        <f>IF(S2932&gt;0,RANK(S2932,(P2932:R2932,S2932:AG2932)),0)</f>
        <v>4</v>
      </c>
      <c r="H2932" s="48">
        <f t="shared" si="1559"/>
        <v>57</v>
      </c>
      <c r="I2932" s="163">
        <f t="shared" si="1560"/>
        <v>0.20802919708029197</v>
      </c>
      <c r="J2932" s="2"/>
      <c r="K2932" s="2">
        <f t="shared" si="1562"/>
        <v>0</v>
      </c>
      <c r="L2932" s="2">
        <f t="shared" si="1563"/>
        <v>9.4890510948905105E-2</v>
      </c>
      <c r="M2932" s="2">
        <f t="shared" si="1564"/>
        <v>0.18613138686131386</v>
      </c>
      <c r="N2932" s="2">
        <f t="shared" si="1565"/>
        <v>0.12408759124087591</v>
      </c>
      <c r="O2932" s="2">
        <f t="shared" si="1576"/>
        <v>0.5948905109489051</v>
      </c>
      <c r="P2932" s="1">
        <v>0</v>
      </c>
      <c r="Q2932" s="1">
        <v>26</v>
      </c>
      <c r="R2932" s="1">
        <v>51</v>
      </c>
      <c r="S2932" s="1">
        <v>34</v>
      </c>
      <c r="T2932" s="1">
        <v>108</v>
      </c>
      <c r="U2932" s="1">
        <v>16</v>
      </c>
      <c r="V2932" s="1">
        <v>39</v>
      </c>
      <c r="Y2932" s="1">
        <v>0</v>
      </c>
      <c r="Z2932" s="1">
        <f t="shared" si="1548"/>
        <v>0</v>
      </c>
      <c r="AC2932" s="1">
        <v>0</v>
      </c>
      <c r="AD2932" s="1">
        <v>0</v>
      </c>
      <c r="AE2932" s="1">
        <v>0</v>
      </c>
      <c r="AF2932" s="1">
        <v>0</v>
      </c>
      <c r="AI2932" s="7">
        <f t="shared" si="1566"/>
        <v>1</v>
      </c>
      <c r="AJ2932" s="7">
        <f t="shared" si="1567"/>
        <v>6</v>
      </c>
      <c r="AK2932" s="7">
        <f t="shared" si="1568"/>
        <v>3</v>
      </c>
      <c r="AL2932" s="7">
        <f t="shared" si="1569"/>
        <v>0</v>
      </c>
      <c r="AM2932" s="2">
        <f t="shared" si="1570"/>
        <v>0.39416058394160586</v>
      </c>
      <c r="AN2932" s="2">
        <f t="shared" si="1571"/>
        <v>5.8394160583941604E-2</v>
      </c>
      <c r="AO2932" s="2">
        <f t="shared" si="1572"/>
        <v>0.14233576642335766</v>
      </c>
      <c r="AP2932" s="2">
        <f t="shared" si="1573"/>
        <v>0</v>
      </c>
      <c r="AR2932" t="str">
        <f t="shared" si="1574"/>
        <v>Howard</v>
      </c>
      <c r="AS2932" t="s">
        <v>521</v>
      </c>
      <c r="AT2932">
        <v>1</v>
      </c>
      <c r="AV2932" s="91">
        <v>19</v>
      </c>
      <c r="AW2932" s="93">
        <v>89</v>
      </c>
      <c r="AX2932" s="99">
        <f t="shared" si="1575"/>
        <v>19089</v>
      </c>
      <c r="AZ2932" s="7" t="s">
        <v>3053</v>
      </c>
      <c r="BA2932" t="s">
        <v>3094</v>
      </c>
      <c r="BN2932" s="1">
        <v>0</v>
      </c>
    </row>
    <row r="2933" spans="1:66" hidden="1" outlineLevel="1">
      <c r="A2933" t="s">
        <v>1743</v>
      </c>
      <c r="B2933" t="s">
        <v>521</v>
      </c>
      <c r="C2933" s="1">
        <f t="shared" si="1561"/>
        <v>426</v>
      </c>
      <c r="D2933" s="7">
        <f>IF(P2933&gt;0,RANK(P2933,(P2933:R2933,S2933:AG2933)),0)</f>
        <v>0</v>
      </c>
      <c r="E2933" s="7">
        <f>IF(Q2933&gt;0,RANK(Q2933,(P2933:R2933,S2933:AG2933)),0)</f>
        <v>5</v>
      </c>
      <c r="F2933" s="7">
        <f>IF(R2933&gt;0,RANK(R2933,(P2933:R2933,S2933:AG2933)),0)</f>
        <v>3</v>
      </c>
      <c r="G2933" s="7">
        <f>IF(S2933&gt;0,RANK(S2933,(P2933:R2933,S2933:AG2933)),0)</f>
        <v>2</v>
      </c>
      <c r="H2933" s="48">
        <f t="shared" si="1559"/>
        <v>82</v>
      </c>
      <c r="I2933" s="163">
        <f t="shared" si="1560"/>
        <v>0.19248826291079812</v>
      </c>
      <c r="J2933" s="2"/>
      <c r="K2933" s="2">
        <f t="shared" si="1562"/>
        <v>0</v>
      </c>
      <c r="L2933" s="2">
        <f t="shared" si="1563"/>
        <v>9.154929577464789E-2</v>
      </c>
      <c r="M2933" s="2">
        <f t="shared" si="1564"/>
        <v>0.15023474178403756</v>
      </c>
      <c r="N2933" s="2">
        <f t="shared" si="1565"/>
        <v>0.18309859154929578</v>
      </c>
      <c r="O2933" s="2">
        <f t="shared" si="1576"/>
        <v>0.57511737089201875</v>
      </c>
      <c r="P2933" s="1">
        <v>0</v>
      </c>
      <c r="Q2933" s="1">
        <v>39</v>
      </c>
      <c r="R2933" s="1">
        <v>64</v>
      </c>
      <c r="S2933" s="1">
        <v>78</v>
      </c>
      <c r="T2933" s="1">
        <v>160</v>
      </c>
      <c r="U2933" s="1">
        <v>49</v>
      </c>
      <c r="V2933" s="1">
        <v>36</v>
      </c>
      <c r="Y2933" s="1">
        <v>0</v>
      </c>
      <c r="Z2933" s="1">
        <f t="shared" si="1548"/>
        <v>0</v>
      </c>
      <c r="AC2933" s="1">
        <v>0</v>
      </c>
      <c r="AD2933" s="1">
        <v>0</v>
      </c>
      <c r="AE2933" s="1">
        <v>0</v>
      </c>
      <c r="AF2933" s="1">
        <v>0</v>
      </c>
      <c r="AI2933" s="7">
        <f t="shared" si="1566"/>
        <v>1</v>
      </c>
      <c r="AJ2933" s="7">
        <f t="shared" si="1567"/>
        <v>4</v>
      </c>
      <c r="AK2933" s="7">
        <f t="shared" si="1568"/>
        <v>6</v>
      </c>
      <c r="AL2933" s="7">
        <f t="shared" si="1569"/>
        <v>0</v>
      </c>
      <c r="AM2933" s="2">
        <f t="shared" si="1570"/>
        <v>0.37558685446009388</v>
      </c>
      <c r="AN2933" s="2">
        <f t="shared" si="1571"/>
        <v>0.11502347417840375</v>
      </c>
      <c r="AO2933" s="2">
        <f t="shared" si="1572"/>
        <v>8.4507042253521125E-2</v>
      </c>
      <c r="AP2933" s="2">
        <f t="shared" si="1573"/>
        <v>0</v>
      </c>
      <c r="AR2933" t="str">
        <f t="shared" si="1574"/>
        <v>Humboldt</v>
      </c>
      <c r="AS2933" t="s">
        <v>521</v>
      </c>
      <c r="AT2933">
        <v>4</v>
      </c>
      <c r="AV2933" s="91">
        <v>19</v>
      </c>
      <c r="AW2933" s="93">
        <v>91</v>
      </c>
      <c r="AX2933" s="99">
        <f t="shared" si="1575"/>
        <v>19091</v>
      </c>
      <c r="AZ2933" s="7" t="s">
        <v>3053</v>
      </c>
      <c r="BA2933" t="s">
        <v>3094</v>
      </c>
      <c r="BN2933" s="1">
        <v>0</v>
      </c>
    </row>
    <row r="2934" spans="1:66" hidden="1" outlineLevel="1">
      <c r="A2934" t="s">
        <v>545</v>
      </c>
      <c r="B2934" t="s">
        <v>521</v>
      </c>
      <c r="C2934" s="1">
        <f t="shared" si="1561"/>
        <v>308</v>
      </c>
      <c r="D2934" s="7">
        <f>IF(P2934&gt;0,RANK(P2934,(P2934:R2934,S2934:AG2934)),0)</f>
        <v>7</v>
      </c>
      <c r="E2934" s="7">
        <f>IF(Q2934&gt;0,RANK(Q2934,(P2934:R2934,S2934:AG2934)),0)</f>
        <v>3</v>
      </c>
      <c r="F2934" s="7">
        <f>IF(R2934&gt;0,RANK(R2934,(P2934:R2934,S2934:AG2934)),0)</f>
        <v>5</v>
      </c>
      <c r="G2934" s="7">
        <f>IF(S2934&gt;0,RANK(S2934,(P2934:R2934,S2934:AG2934)),0)</f>
        <v>4</v>
      </c>
      <c r="H2934" s="48">
        <f t="shared" si="1559"/>
        <v>56</v>
      </c>
      <c r="I2934" s="163">
        <f t="shared" si="1560"/>
        <v>0.18181818181818182</v>
      </c>
      <c r="J2934" s="2"/>
      <c r="K2934" s="2">
        <f t="shared" si="1562"/>
        <v>3.246753246753247E-3</v>
      </c>
      <c r="L2934" s="2">
        <f t="shared" si="1563"/>
        <v>0.15584415584415584</v>
      </c>
      <c r="M2934" s="2">
        <f t="shared" si="1564"/>
        <v>0.14935064935064934</v>
      </c>
      <c r="N2934" s="2">
        <f t="shared" si="1565"/>
        <v>0.15259740259740259</v>
      </c>
      <c r="O2934" s="2">
        <f t="shared" si="1576"/>
        <v>0.53896103896103886</v>
      </c>
      <c r="P2934" s="1">
        <v>1</v>
      </c>
      <c r="Q2934" s="1">
        <v>48</v>
      </c>
      <c r="R2934" s="1">
        <v>46</v>
      </c>
      <c r="S2934" s="1">
        <v>47</v>
      </c>
      <c r="T2934" s="1">
        <v>105</v>
      </c>
      <c r="U2934" s="1">
        <v>49</v>
      </c>
      <c r="V2934" s="1">
        <v>12</v>
      </c>
      <c r="Y2934" s="1">
        <v>0</v>
      </c>
      <c r="Z2934" s="1">
        <f t="shared" si="1548"/>
        <v>0</v>
      </c>
      <c r="AC2934" s="1">
        <v>0</v>
      </c>
      <c r="AD2934" s="1">
        <v>0</v>
      </c>
      <c r="AE2934" s="1">
        <v>0</v>
      </c>
      <c r="AF2934" s="1">
        <v>0</v>
      </c>
      <c r="AI2934" s="7">
        <f t="shared" si="1566"/>
        <v>1</v>
      </c>
      <c r="AJ2934" s="7">
        <f t="shared" si="1567"/>
        <v>2</v>
      </c>
      <c r="AK2934" s="7">
        <f t="shared" si="1568"/>
        <v>6</v>
      </c>
      <c r="AL2934" s="7">
        <f t="shared" si="1569"/>
        <v>0</v>
      </c>
      <c r="AM2934" s="2">
        <f t="shared" si="1570"/>
        <v>0.34090909090909088</v>
      </c>
      <c r="AN2934" s="2">
        <f t="shared" si="1571"/>
        <v>0.15909090909090909</v>
      </c>
      <c r="AO2934" s="2">
        <f t="shared" si="1572"/>
        <v>3.896103896103896E-2</v>
      </c>
      <c r="AP2934" s="2">
        <f t="shared" si="1573"/>
        <v>0</v>
      </c>
      <c r="AR2934" t="str">
        <f t="shared" si="1574"/>
        <v>Ida</v>
      </c>
      <c r="AS2934" t="s">
        <v>521</v>
      </c>
      <c r="AT2934">
        <v>4</v>
      </c>
      <c r="AV2934" s="91">
        <v>19</v>
      </c>
      <c r="AW2934" s="93">
        <v>93</v>
      </c>
      <c r="AX2934" s="99">
        <f t="shared" si="1575"/>
        <v>19093</v>
      </c>
      <c r="AZ2934" s="7" t="s">
        <v>3053</v>
      </c>
      <c r="BA2934" t="s">
        <v>3094</v>
      </c>
      <c r="BN2934" s="1">
        <v>0</v>
      </c>
    </row>
    <row r="2935" spans="1:66" hidden="1" outlineLevel="1">
      <c r="A2935" t="s">
        <v>553</v>
      </c>
      <c r="B2935" t="s">
        <v>521</v>
      </c>
      <c r="C2935" s="1">
        <f t="shared" si="1561"/>
        <v>645</v>
      </c>
      <c r="D2935" s="7">
        <f>IF(P2935&gt;0,RANK(P2935,(P2935:R2935,S2935:AG2935)),0)</f>
        <v>7</v>
      </c>
      <c r="E2935" s="7">
        <f>IF(Q2935&gt;0,RANK(Q2935,(P2935:R2935,S2935:AG2935)),0)</f>
        <v>4</v>
      </c>
      <c r="F2935" s="7">
        <f>IF(R2935&gt;0,RANK(R2935,(P2935:R2935,S2935:AG2935)),0)</f>
        <v>3</v>
      </c>
      <c r="G2935" s="7">
        <f>IF(S2935&gt;0,RANK(S2935,(P2935:R2935,S2935:AG2935)),0)</f>
        <v>2</v>
      </c>
      <c r="H2935" s="48">
        <f t="shared" si="1559"/>
        <v>47</v>
      </c>
      <c r="I2935" s="163">
        <f t="shared" si="1560"/>
        <v>7.2868217054263565E-2</v>
      </c>
      <c r="J2935" s="2"/>
      <c r="K2935" s="2">
        <f t="shared" si="1562"/>
        <v>1.5503875968992248E-3</v>
      </c>
      <c r="L2935" s="2">
        <f t="shared" si="1563"/>
        <v>0.12403100775193798</v>
      </c>
      <c r="M2935" s="2">
        <f t="shared" si="1564"/>
        <v>0.17054263565891473</v>
      </c>
      <c r="N2935" s="2">
        <f t="shared" si="1565"/>
        <v>0.23410852713178296</v>
      </c>
      <c r="O2935" s="2">
        <f t="shared" si="1576"/>
        <v>0.46976744186046515</v>
      </c>
      <c r="P2935" s="1">
        <v>1</v>
      </c>
      <c r="Q2935" s="1">
        <v>80</v>
      </c>
      <c r="R2935" s="1">
        <v>110</v>
      </c>
      <c r="S2935" s="1">
        <v>151</v>
      </c>
      <c r="T2935" s="1">
        <v>198</v>
      </c>
      <c r="U2935" s="1">
        <v>47</v>
      </c>
      <c r="V2935" s="1">
        <v>58</v>
      </c>
      <c r="Y2935" s="1">
        <v>0</v>
      </c>
      <c r="Z2935" s="1">
        <f t="shared" si="1548"/>
        <v>0</v>
      </c>
      <c r="AC2935" s="1">
        <v>0</v>
      </c>
      <c r="AD2935" s="1">
        <v>0</v>
      </c>
      <c r="AE2935" s="1">
        <v>0</v>
      </c>
      <c r="AF2935" s="1">
        <v>0</v>
      </c>
      <c r="AI2935" s="7">
        <f t="shared" si="1566"/>
        <v>1</v>
      </c>
      <c r="AJ2935" s="7">
        <f t="shared" si="1567"/>
        <v>6</v>
      </c>
      <c r="AK2935" s="7">
        <f t="shared" si="1568"/>
        <v>5</v>
      </c>
      <c r="AL2935" s="7">
        <f t="shared" si="1569"/>
        <v>0</v>
      </c>
      <c r="AM2935" s="2">
        <f t="shared" si="1570"/>
        <v>0.30697674418604654</v>
      </c>
      <c r="AN2935" s="2">
        <f t="shared" si="1571"/>
        <v>7.2868217054263565E-2</v>
      </c>
      <c r="AO2935" s="2">
        <f t="shared" si="1572"/>
        <v>8.9922480620155038E-2</v>
      </c>
      <c r="AP2935" s="2">
        <f t="shared" si="1573"/>
        <v>0</v>
      </c>
      <c r="AR2935" t="str">
        <f t="shared" si="1574"/>
        <v>Iowa</v>
      </c>
      <c r="AS2935" t="s">
        <v>521</v>
      </c>
      <c r="AT2935">
        <v>1</v>
      </c>
      <c r="AV2935" s="91">
        <v>19</v>
      </c>
      <c r="AW2935" s="93">
        <v>95</v>
      </c>
      <c r="AX2935" s="99">
        <f t="shared" si="1575"/>
        <v>19095</v>
      </c>
      <c r="AZ2935" s="7" t="s">
        <v>3053</v>
      </c>
      <c r="BA2935" t="s">
        <v>3094</v>
      </c>
      <c r="BN2935" s="1">
        <v>0</v>
      </c>
    </row>
    <row r="2936" spans="1:66" hidden="1" outlineLevel="1">
      <c r="A2936" t="s">
        <v>3116</v>
      </c>
      <c r="B2936" t="s">
        <v>521</v>
      </c>
      <c r="C2936" s="1">
        <f t="shared" si="1561"/>
        <v>549</v>
      </c>
      <c r="D2936" s="7">
        <f>IF(P2936&gt;0,RANK(P2936,(P2936:R2936,S2936:AG2936)),0)</f>
        <v>7</v>
      </c>
      <c r="E2936" s="7">
        <f>IF(Q2936&gt;0,RANK(Q2936,(P2936:R2936,S2936:AG2936)),0)</f>
        <v>4</v>
      </c>
      <c r="F2936" s="7">
        <f>IF(R2936&gt;0,RANK(R2936,(P2936:R2936,S2936:AG2936)),0)</f>
        <v>2</v>
      </c>
      <c r="G2936" s="7">
        <f>IF(S2936&gt;0,RANK(S2936,(P2936:R2936,S2936:AG2936)),0)</f>
        <v>1</v>
      </c>
      <c r="H2936" s="48">
        <f t="shared" si="1559"/>
        <v>24</v>
      </c>
      <c r="I2936" s="163">
        <f t="shared" si="1560"/>
        <v>4.3715846994535519E-2</v>
      </c>
      <c r="J2936" s="2"/>
      <c r="K2936" s="2">
        <f t="shared" si="1562"/>
        <v>3.6429872495446266E-3</v>
      </c>
      <c r="L2936" s="2">
        <f t="shared" si="1563"/>
        <v>0.16393442622950818</v>
      </c>
      <c r="M2936" s="2">
        <f t="shared" si="1564"/>
        <v>0.25318761384335153</v>
      </c>
      <c r="N2936" s="2">
        <f t="shared" si="1565"/>
        <v>0.29690346083788705</v>
      </c>
      <c r="O2936" s="2">
        <f t="shared" si="1576"/>
        <v>0.28233151183970867</v>
      </c>
      <c r="P2936" s="1">
        <v>2</v>
      </c>
      <c r="Q2936" s="1">
        <v>90</v>
      </c>
      <c r="R2936" s="1">
        <v>139</v>
      </c>
      <c r="S2936" s="1">
        <v>163</v>
      </c>
      <c r="T2936" s="1">
        <v>92</v>
      </c>
      <c r="U2936" s="1">
        <v>43</v>
      </c>
      <c r="V2936" s="1">
        <v>18</v>
      </c>
      <c r="Y2936" s="1">
        <v>0</v>
      </c>
      <c r="Z2936" s="1">
        <f t="shared" si="1548"/>
        <v>2</v>
      </c>
      <c r="AC2936" s="1">
        <v>0</v>
      </c>
      <c r="AD2936" s="1">
        <v>0</v>
      </c>
      <c r="AE2936" s="1">
        <v>0</v>
      </c>
      <c r="AF2936" s="1">
        <v>0</v>
      </c>
      <c r="AI2936" s="7">
        <f t="shared" si="1566"/>
        <v>3</v>
      </c>
      <c r="AJ2936" s="7">
        <f t="shared" si="1567"/>
        <v>5</v>
      </c>
      <c r="AK2936" s="7">
        <f t="shared" si="1568"/>
        <v>6</v>
      </c>
      <c r="AL2936" s="7">
        <f t="shared" si="1569"/>
        <v>0</v>
      </c>
      <c r="AM2936" s="2">
        <f t="shared" si="1570"/>
        <v>0.16757741347905283</v>
      </c>
      <c r="AN2936" s="2">
        <f t="shared" si="1571"/>
        <v>7.8324225865209471E-2</v>
      </c>
      <c r="AO2936" s="2">
        <f t="shared" si="1572"/>
        <v>3.2786885245901641E-2</v>
      </c>
      <c r="AP2936" s="2">
        <f t="shared" si="1573"/>
        <v>0</v>
      </c>
      <c r="AR2936" t="str">
        <f t="shared" si="1574"/>
        <v>Jackson</v>
      </c>
      <c r="AS2936" t="s">
        <v>521</v>
      </c>
      <c r="AT2936">
        <v>1</v>
      </c>
      <c r="AV2936" s="91">
        <v>19</v>
      </c>
      <c r="AW2936" s="93">
        <v>97</v>
      </c>
      <c r="AX2936" s="99">
        <f t="shared" si="1575"/>
        <v>19097</v>
      </c>
      <c r="AZ2936" s="7" t="s">
        <v>3053</v>
      </c>
      <c r="BA2936" t="s">
        <v>3094</v>
      </c>
      <c r="BN2936" s="1">
        <v>2</v>
      </c>
    </row>
    <row r="2937" spans="1:66" hidden="1" outlineLevel="1">
      <c r="A2937" t="s">
        <v>1372</v>
      </c>
      <c r="B2937" t="s">
        <v>521</v>
      </c>
      <c r="C2937" s="1">
        <f t="shared" si="1561"/>
        <v>1629</v>
      </c>
      <c r="D2937" s="7">
        <f>IF(P2937&gt;0,RANK(P2937,(P2937:R2937,S2937:AG2937)),0)</f>
        <v>7</v>
      </c>
      <c r="E2937" s="7">
        <f>IF(Q2937&gt;0,RANK(Q2937,(P2937:R2937,S2937:AG2937)),0)</f>
        <v>4</v>
      </c>
      <c r="F2937" s="7">
        <f>IF(R2937&gt;0,RANK(R2937,(P2937:R2937,S2937:AG2937)),0)</f>
        <v>3</v>
      </c>
      <c r="G2937" s="7">
        <f>IF(S2937&gt;0,RANK(S2937,(P2937:R2937,S2937:AG2937)),0)</f>
        <v>2</v>
      </c>
      <c r="H2937" s="48">
        <f t="shared" si="1559"/>
        <v>277</v>
      </c>
      <c r="I2937" s="163">
        <f t="shared" si="1560"/>
        <v>0.17004297114794353</v>
      </c>
      <c r="J2937" s="2"/>
      <c r="K2937" s="2">
        <f t="shared" si="1562"/>
        <v>4.9109883364027006E-3</v>
      </c>
      <c r="L2937" s="2">
        <f t="shared" si="1563"/>
        <v>0.10497237569060773</v>
      </c>
      <c r="M2937" s="2">
        <f t="shared" si="1564"/>
        <v>0.17495395948434622</v>
      </c>
      <c r="N2937" s="2">
        <f t="shared" si="1565"/>
        <v>0.18416206261510129</v>
      </c>
      <c r="O2937" s="2">
        <f t="shared" si="1576"/>
        <v>0.53100061387354214</v>
      </c>
      <c r="P2937" s="1">
        <v>8</v>
      </c>
      <c r="Q2937" s="1">
        <v>171</v>
      </c>
      <c r="R2937" s="1">
        <v>285</v>
      </c>
      <c r="S2937" s="1">
        <v>300</v>
      </c>
      <c r="T2937" s="1">
        <v>577</v>
      </c>
      <c r="U2937" s="1">
        <v>162</v>
      </c>
      <c r="V2937" s="1">
        <v>122</v>
      </c>
      <c r="Y2937" s="1">
        <v>0</v>
      </c>
      <c r="Z2937" s="1">
        <f t="shared" si="1548"/>
        <v>3</v>
      </c>
      <c r="AC2937" s="1">
        <v>0</v>
      </c>
      <c r="AD2937" s="1">
        <v>1</v>
      </c>
      <c r="AE2937" s="1">
        <v>0</v>
      </c>
      <c r="AF2937" s="1">
        <v>0</v>
      </c>
      <c r="AI2937" s="7">
        <f t="shared" si="1566"/>
        <v>1</v>
      </c>
      <c r="AJ2937" s="7">
        <f t="shared" si="1567"/>
        <v>5</v>
      </c>
      <c r="AK2937" s="7">
        <f t="shared" si="1568"/>
        <v>6</v>
      </c>
      <c r="AL2937" s="7">
        <f t="shared" si="1569"/>
        <v>0</v>
      </c>
      <c r="AM2937" s="2">
        <f t="shared" si="1570"/>
        <v>0.3542050337630448</v>
      </c>
      <c r="AN2937" s="2">
        <f t="shared" si="1571"/>
        <v>9.9447513812154692E-2</v>
      </c>
      <c r="AO2937" s="2">
        <f t="shared" si="1572"/>
        <v>7.4892572130141194E-2</v>
      </c>
      <c r="AP2937" s="2">
        <f t="shared" si="1573"/>
        <v>0</v>
      </c>
      <c r="AR2937" t="str">
        <f t="shared" si="1574"/>
        <v>Jasper</v>
      </c>
      <c r="AS2937" t="s">
        <v>521</v>
      </c>
      <c r="AT2937">
        <v>2</v>
      </c>
      <c r="AV2937" s="91">
        <v>19</v>
      </c>
      <c r="AW2937" s="93">
        <v>99</v>
      </c>
      <c r="AX2937" s="99">
        <f t="shared" si="1575"/>
        <v>19099</v>
      </c>
      <c r="AZ2937" s="7" t="s">
        <v>3053</v>
      </c>
      <c r="BA2937" t="s">
        <v>3094</v>
      </c>
      <c r="BN2937" s="1">
        <v>3</v>
      </c>
    </row>
    <row r="2938" spans="1:66" hidden="1" outlineLevel="1">
      <c r="A2938" t="s">
        <v>2535</v>
      </c>
      <c r="B2938" t="s">
        <v>521</v>
      </c>
      <c r="C2938" s="1">
        <f t="shared" si="1561"/>
        <v>840</v>
      </c>
      <c r="D2938" s="7">
        <f>IF(P2938&gt;0,RANK(P2938,(P2938:R2938,S2938:AG2938)),0)</f>
        <v>7</v>
      </c>
      <c r="E2938" s="7">
        <f>IF(Q2938&gt;0,RANK(Q2938,(P2938:R2938,S2938:AG2938)),0)</f>
        <v>4</v>
      </c>
      <c r="F2938" s="7">
        <f>IF(R2938&gt;0,RANK(R2938,(P2938:R2938,S2938:AG2938)),0)</f>
        <v>3</v>
      </c>
      <c r="G2938" s="7">
        <f>IF(S2938&gt;0,RANK(S2938,(P2938:R2938,S2938:AG2938)),0)</f>
        <v>1</v>
      </c>
      <c r="H2938" s="48">
        <f t="shared" si="1559"/>
        <v>252</v>
      </c>
      <c r="I2938" s="163">
        <f t="shared" si="1560"/>
        <v>0.3</v>
      </c>
      <c r="J2938" s="2"/>
      <c r="K2938" s="2">
        <f t="shared" si="1562"/>
        <v>8.3333333333333332E-3</v>
      </c>
      <c r="L2938" s="2">
        <f t="shared" si="1563"/>
        <v>0.10476190476190476</v>
      </c>
      <c r="M2938" s="2">
        <f t="shared" si="1564"/>
        <v>0.12023809523809524</v>
      </c>
      <c r="N2938" s="2">
        <f t="shared" si="1565"/>
        <v>0.48571428571428571</v>
      </c>
      <c r="O2938" s="2">
        <f t="shared" si="1576"/>
        <v>0.28095238095238101</v>
      </c>
      <c r="P2938" s="1">
        <v>7</v>
      </c>
      <c r="Q2938" s="1">
        <v>88</v>
      </c>
      <c r="R2938" s="1">
        <v>101</v>
      </c>
      <c r="S2938" s="1">
        <v>408</v>
      </c>
      <c r="T2938" s="1">
        <v>156</v>
      </c>
      <c r="U2938" s="1">
        <v>48</v>
      </c>
      <c r="V2938" s="1">
        <v>32</v>
      </c>
      <c r="Y2938" s="1">
        <v>0</v>
      </c>
      <c r="Z2938" s="1">
        <f t="shared" si="1548"/>
        <v>0</v>
      </c>
      <c r="AC2938" s="1">
        <v>0</v>
      </c>
      <c r="AD2938" s="1">
        <v>0</v>
      </c>
      <c r="AE2938" s="1">
        <v>0</v>
      </c>
      <c r="AF2938" s="1">
        <v>0</v>
      </c>
      <c r="AI2938" s="7">
        <f t="shared" si="1566"/>
        <v>2</v>
      </c>
      <c r="AJ2938" s="7">
        <f t="shared" si="1567"/>
        <v>5</v>
      </c>
      <c r="AK2938" s="7">
        <f t="shared" si="1568"/>
        <v>6</v>
      </c>
      <c r="AL2938" s="7">
        <f t="shared" si="1569"/>
        <v>0</v>
      </c>
      <c r="AM2938" s="2">
        <f t="shared" si="1570"/>
        <v>0.18571428571428572</v>
      </c>
      <c r="AN2938" s="2">
        <f t="shared" si="1571"/>
        <v>5.7142857142857141E-2</v>
      </c>
      <c r="AO2938" s="2">
        <f t="shared" si="1572"/>
        <v>3.8095238095238099E-2</v>
      </c>
      <c r="AP2938" s="2">
        <f t="shared" si="1573"/>
        <v>0</v>
      </c>
      <c r="AR2938" t="str">
        <f t="shared" si="1574"/>
        <v>Jefferson</v>
      </c>
      <c r="AS2938" t="s">
        <v>521</v>
      </c>
      <c r="AT2938">
        <v>2</v>
      </c>
      <c r="AV2938" s="91">
        <v>19</v>
      </c>
      <c r="AW2938" s="93">
        <v>101</v>
      </c>
      <c r="AX2938" s="99">
        <f t="shared" si="1575"/>
        <v>19101</v>
      </c>
      <c r="AZ2938" s="7" t="s">
        <v>3053</v>
      </c>
      <c r="BA2938" t="s">
        <v>3094</v>
      </c>
      <c r="BN2938" s="1">
        <v>0</v>
      </c>
    </row>
    <row r="2939" spans="1:66" hidden="1" outlineLevel="1">
      <c r="A2939" t="s">
        <v>1995</v>
      </c>
      <c r="B2939" t="s">
        <v>521</v>
      </c>
      <c r="C2939" s="1">
        <f t="shared" si="1561"/>
        <v>4668</v>
      </c>
      <c r="D2939" s="7">
        <f>IF(P2939&gt;0,RANK(P2939,(P2939:R2939,S2939:AG2939)),0)</f>
        <v>7</v>
      </c>
      <c r="E2939" s="7">
        <f>IF(Q2939&gt;0,RANK(Q2939,(P2939:R2939,S2939:AG2939)),0)</f>
        <v>4</v>
      </c>
      <c r="F2939" s="7">
        <f>IF(R2939&gt;0,RANK(R2939,(P2939:R2939,S2939:AG2939)),0)</f>
        <v>1</v>
      </c>
      <c r="G2939" s="7">
        <f>IF(S2939&gt;0,RANK(S2939,(P2939:R2939,S2939:AG2939)),0)</f>
        <v>2</v>
      </c>
      <c r="H2939" s="48">
        <f t="shared" si="1559"/>
        <v>157</v>
      </c>
      <c r="I2939" s="163">
        <f t="shared" si="1560"/>
        <v>3.3633247643530421E-2</v>
      </c>
      <c r="J2939" s="2"/>
      <c r="K2939" s="2">
        <f t="shared" si="1562"/>
        <v>1.1139674378748929E-2</v>
      </c>
      <c r="L2939" s="2">
        <f t="shared" si="1563"/>
        <v>9.9400171379605828E-2</v>
      </c>
      <c r="M2939" s="2">
        <f t="shared" si="1564"/>
        <v>0.34340188517566411</v>
      </c>
      <c r="N2939" s="2">
        <f t="shared" si="1565"/>
        <v>0.30976863753213368</v>
      </c>
      <c r="O2939" s="2">
        <f t="shared" si="1576"/>
        <v>0.2362896315338473</v>
      </c>
      <c r="P2939" s="1">
        <v>52</v>
      </c>
      <c r="Q2939" s="1">
        <v>464</v>
      </c>
      <c r="R2939" s="1">
        <v>1603</v>
      </c>
      <c r="S2939" s="1">
        <v>1446</v>
      </c>
      <c r="T2939" s="1">
        <v>716</v>
      </c>
      <c r="U2939" s="1">
        <v>247</v>
      </c>
      <c r="V2939" s="1">
        <v>121</v>
      </c>
      <c r="Y2939" s="1">
        <v>2</v>
      </c>
      <c r="Z2939" s="1">
        <f t="shared" si="1548"/>
        <v>5</v>
      </c>
      <c r="AC2939" s="1">
        <v>3</v>
      </c>
      <c r="AD2939" s="1">
        <v>7</v>
      </c>
      <c r="AE2939" s="1">
        <v>2</v>
      </c>
      <c r="AF2939" s="1">
        <v>0</v>
      </c>
      <c r="AI2939" s="7">
        <f t="shared" si="1566"/>
        <v>3</v>
      </c>
      <c r="AJ2939" s="7">
        <f t="shared" si="1567"/>
        <v>5</v>
      </c>
      <c r="AK2939" s="7">
        <f t="shared" si="1568"/>
        <v>6</v>
      </c>
      <c r="AL2939" s="7">
        <f t="shared" si="1569"/>
        <v>0</v>
      </c>
      <c r="AM2939" s="2">
        <f t="shared" si="1570"/>
        <v>0.15338474721508141</v>
      </c>
      <c r="AN2939" s="2">
        <f t="shared" si="1571"/>
        <v>5.291345329905741E-2</v>
      </c>
      <c r="AO2939" s="2">
        <f t="shared" si="1572"/>
        <v>2.5921165381319625E-2</v>
      </c>
      <c r="AP2939" s="2">
        <f t="shared" si="1573"/>
        <v>0</v>
      </c>
      <c r="AR2939" t="str">
        <f t="shared" si="1574"/>
        <v>Johnson</v>
      </c>
      <c r="AS2939" t="s">
        <v>521</v>
      </c>
      <c r="AT2939">
        <v>2</v>
      </c>
      <c r="AV2939" s="91">
        <v>19</v>
      </c>
      <c r="AW2939" s="93">
        <v>103</v>
      </c>
      <c r="AX2939" s="99">
        <f t="shared" si="1575"/>
        <v>19103</v>
      </c>
      <c r="AZ2939" s="7" t="s">
        <v>3053</v>
      </c>
      <c r="BA2939" t="s">
        <v>3094</v>
      </c>
      <c r="BN2939" s="1">
        <v>5</v>
      </c>
    </row>
    <row r="2940" spans="1:66" hidden="1" outlineLevel="1">
      <c r="A2940" t="s">
        <v>362</v>
      </c>
      <c r="B2940" t="s">
        <v>521</v>
      </c>
      <c r="C2940" s="1">
        <f t="shared" si="1561"/>
        <v>725</v>
      </c>
      <c r="D2940" s="7">
        <f>IF(P2940&gt;0,RANK(P2940,(P2940:R2940,S2940:AG2940)),0)</f>
        <v>7</v>
      </c>
      <c r="E2940" s="7">
        <f>IF(Q2940&gt;0,RANK(Q2940,(P2940:R2940,S2940:AG2940)),0)</f>
        <v>5</v>
      </c>
      <c r="F2940" s="7">
        <f>IF(R2940&gt;0,RANK(R2940,(P2940:R2940,S2940:AG2940)),0)</f>
        <v>1</v>
      </c>
      <c r="G2940" s="7">
        <f>IF(S2940&gt;0,RANK(S2940,(P2940:R2940,S2940:AG2940)),0)</f>
        <v>3</v>
      </c>
      <c r="H2940" s="48">
        <f t="shared" si="1559"/>
        <v>20</v>
      </c>
      <c r="I2940" s="163">
        <f t="shared" si="1560"/>
        <v>2.7586206896551724E-2</v>
      </c>
      <c r="J2940" s="2"/>
      <c r="K2940" s="2">
        <f t="shared" si="1562"/>
        <v>1.3793103448275861E-3</v>
      </c>
      <c r="L2940" s="2">
        <f t="shared" si="1563"/>
        <v>7.1724137931034479E-2</v>
      </c>
      <c r="M2940" s="2">
        <f t="shared" si="1564"/>
        <v>0.27586206896551724</v>
      </c>
      <c r="N2940" s="2">
        <f t="shared" si="1565"/>
        <v>0.23034482758620689</v>
      </c>
      <c r="O2940" s="2">
        <f t="shared" si="1576"/>
        <v>0.42068965517241375</v>
      </c>
      <c r="P2940" s="1">
        <v>1</v>
      </c>
      <c r="Q2940" s="1">
        <v>52</v>
      </c>
      <c r="R2940" s="1">
        <v>200</v>
      </c>
      <c r="S2940" s="1">
        <v>167</v>
      </c>
      <c r="T2940" s="1">
        <v>180</v>
      </c>
      <c r="U2940" s="1">
        <v>76</v>
      </c>
      <c r="V2940" s="1">
        <v>48</v>
      </c>
      <c r="Y2940" s="1">
        <v>0</v>
      </c>
      <c r="Z2940" s="1">
        <f t="shared" si="1548"/>
        <v>0</v>
      </c>
      <c r="AC2940" s="1">
        <v>0</v>
      </c>
      <c r="AD2940" s="1">
        <v>0</v>
      </c>
      <c r="AE2940" s="1">
        <v>1</v>
      </c>
      <c r="AF2940" s="1">
        <v>0</v>
      </c>
      <c r="AI2940" s="7">
        <f t="shared" si="1566"/>
        <v>2</v>
      </c>
      <c r="AJ2940" s="7">
        <f t="shared" si="1567"/>
        <v>4</v>
      </c>
      <c r="AK2940" s="7">
        <f t="shared" si="1568"/>
        <v>6</v>
      </c>
      <c r="AL2940" s="7">
        <f t="shared" si="1569"/>
        <v>0</v>
      </c>
      <c r="AM2940" s="2">
        <f t="shared" si="1570"/>
        <v>0.24827586206896551</v>
      </c>
      <c r="AN2940" s="2">
        <f t="shared" si="1571"/>
        <v>0.10482758620689656</v>
      </c>
      <c r="AO2940" s="2">
        <f t="shared" si="1572"/>
        <v>6.620689655172414E-2</v>
      </c>
      <c r="AP2940" s="2">
        <f t="shared" si="1573"/>
        <v>0</v>
      </c>
      <c r="AR2940" t="str">
        <f t="shared" si="1574"/>
        <v>Jones</v>
      </c>
      <c r="AS2940" t="s">
        <v>521</v>
      </c>
      <c r="AT2940">
        <v>1</v>
      </c>
      <c r="AV2940" s="91">
        <v>19</v>
      </c>
      <c r="AW2940" s="93">
        <v>105</v>
      </c>
      <c r="AX2940" s="99">
        <f t="shared" si="1575"/>
        <v>19105</v>
      </c>
      <c r="AZ2940" s="7" t="s">
        <v>3053</v>
      </c>
      <c r="BA2940" t="s">
        <v>3094</v>
      </c>
      <c r="BN2940" s="1">
        <v>0</v>
      </c>
    </row>
    <row r="2941" spans="1:66" hidden="1" outlineLevel="1">
      <c r="A2941" t="s">
        <v>1291</v>
      </c>
      <c r="B2941" t="s">
        <v>521</v>
      </c>
      <c r="C2941" s="1">
        <f t="shared" si="1561"/>
        <v>418</v>
      </c>
      <c r="D2941" s="7">
        <f>IF(P2941&gt;0,RANK(P2941,(P2941:R2941,S2941:AG2941)),0)</f>
        <v>0</v>
      </c>
      <c r="E2941" s="7">
        <f>IF(Q2941&gt;0,RANK(Q2941,(P2941:R2941,S2941:AG2941)),0)</f>
        <v>4</v>
      </c>
      <c r="F2941" s="7">
        <f>IF(R2941&gt;0,RANK(R2941,(P2941:R2941,S2941:AG2941)),0)</f>
        <v>3</v>
      </c>
      <c r="G2941" s="7">
        <f>IF(S2941&gt;0,RANK(S2941,(P2941:R2941,S2941:AG2941)),0)</f>
        <v>2</v>
      </c>
      <c r="H2941" s="48">
        <f t="shared" si="1559"/>
        <v>15</v>
      </c>
      <c r="I2941" s="163">
        <f t="shared" si="1560"/>
        <v>3.5885167464114832E-2</v>
      </c>
      <c r="J2941" s="2"/>
      <c r="K2941" s="2">
        <f t="shared" si="1562"/>
        <v>0</v>
      </c>
      <c r="L2941" s="2">
        <f t="shared" si="1563"/>
        <v>0.14354066985645933</v>
      </c>
      <c r="M2941" s="2">
        <f t="shared" si="1564"/>
        <v>0.19138755980861244</v>
      </c>
      <c r="N2941" s="2">
        <f t="shared" si="1565"/>
        <v>0.21291866028708134</v>
      </c>
      <c r="O2941" s="2">
        <f t="shared" si="1576"/>
        <v>0.45215311004784692</v>
      </c>
      <c r="P2941" s="1">
        <v>0</v>
      </c>
      <c r="Q2941" s="1">
        <v>60</v>
      </c>
      <c r="R2941" s="1">
        <v>80</v>
      </c>
      <c r="S2941" s="1">
        <v>89</v>
      </c>
      <c r="T2941" s="1">
        <v>104</v>
      </c>
      <c r="U2941" s="1">
        <v>47</v>
      </c>
      <c r="V2941" s="1">
        <v>37</v>
      </c>
      <c r="Y2941" s="1">
        <v>0</v>
      </c>
      <c r="Z2941" s="1">
        <f t="shared" si="1548"/>
        <v>0</v>
      </c>
      <c r="AC2941" s="1">
        <v>0</v>
      </c>
      <c r="AD2941" s="1">
        <v>0</v>
      </c>
      <c r="AE2941" s="1">
        <v>1</v>
      </c>
      <c r="AF2941" s="1">
        <v>0</v>
      </c>
      <c r="AI2941" s="7">
        <f t="shared" si="1566"/>
        <v>1</v>
      </c>
      <c r="AJ2941" s="7">
        <f t="shared" si="1567"/>
        <v>5</v>
      </c>
      <c r="AK2941" s="7">
        <f t="shared" si="1568"/>
        <v>6</v>
      </c>
      <c r="AL2941" s="7">
        <f t="shared" si="1569"/>
        <v>0</v>
      </c>
      <c r="AM2941" s="2">
        <f t="shared" si="1570"/>
        <v>0.24880382775119617</v>
      </c>
      <c r="AN2941" s="2">
        <f t="shared" si="1571"/>
        <v>0.11244019138755981</v>
      </c>
      <c r="AO2941" s="2">
        <f t="shared" si="1572"/>
        <v>8.8516746411483258E-2</v>
      </c>
      <c r="AP2941" s="2">
        <f t="shared" si="1573"/>
        <v>0</v>
      </c>
      <c r="AR2941" t="str">
        <f t="shared" si="1574"/>
        <v>Keokuk</v>
      </c>
      <c r="AS2941" t="s">
        <v>521</v>
      </c>
      <c r="AT2941">
        <v>2</v>
      </c>
      <c r="AV2941" s="91">
        <v>19</v>
      </c>
      <c r="AW2941" s="93">
        <v>107</v>
      </c>
      <c r="AX2941" s="99">
        <f t="shared" si="1575"/>
        <v>19107</v>
      </c>
      <c r="AZ2941" s="7" t="s">
        <v>3053</v>
      </c>
      <c r="BA2941" t="s">
        <v>3094</v>
      </c>
      <c r="BN2941" s="1">
        <v>0</v>
      </c>
    </row>
    <row r="2942" spans="1:66" hidden="1" outlineLevel="1">
      <c r="A2942" t="s">
        <v>861</v>
      </c>
      <c r="B2942" t="s">
        <v>521</v>
      </c>
      <c r="C2942" s="1">
        <f t="shared" si="1561"/>
        <v>580</v>
      </c>
      <c r="D2942" s="7">
        <f>IF(P2942&gt;0,RANK(P2942,(P2942:R2942,S2942:AG2942)),0)</f>
        <v>7</v>
      </c>
      <c r="E2942" s="7">
        <f>IF(Q2942&gt;0,RANK(Q2942,(P2942:R2942,S2942:AG2942)),0)</f>
        <v>2</v>
      </c>
      <c r="F2942" s="7">
        <f>IF(R2942&gt;0,RANK(R2942,(P2942:R2942,S2942:AG2942)),0)</f>
        <v>3</v>
      </c>
      <c r="G2942" s="7">
        <f>IF(S2942&gt;0,RANK(S2942,(P2942:R2942,S2942:AG2942)),0)</f>
        <v>4</v>
      </c>
      <c r="H2942" s="48">
        <f t="shared" si="1559"/>
        <v>94</v>
      </c>
      <c r="I2942" s="163">
        <f t="shared" si="1560"/>
        <v>0.16206896551724137</v>
      </c>
      <c r="J2942" s="2"/>
      <c r="K2942" s="2">
        <f t="shared" si="1562"/>
        <v>5.1724137931034482E-3</v>
      </c>
      <c r="L2942" s="2">
        <f t="shared" si="1563"/>
        <v>0.16896551724137931</v>
      </c>
      <c r="M2942" s="2">
        <f t="shared" si="1564"/>
        <v>0.16379310344827586</v>
      </c>
      <c r="N2942" s="2">
        <f t="shared" si="1565"/>
        <v>0.15344827586206897</v>
      </c>
      <c r="O2942" s="2">
        <f t="shared" si="1576"/>
        <v>0.50862068965517238</v>
      </c>
      <c r="P2942" s="1">
        <v>3</v>
      </c>
      <c r="Q2942" s="1">
        <v>98</v>
      </c>
      <c r="R2942" s="1">
        <v>95</v>
      </c>
      <c r="S2942" s="1">
        <v>89</v>
      </c>
      <c r="T2942" s="1">
        <v>192</v>
      </c>
      <c r="U2942" s="1">
        <v>60</v>
      </c>
      <c r="V2942" s="1">
        <v>42</v>
      </c>
      <c r="Y2942" s="1">
        <v>1</v>
      </c>
      <c r="Z2942" s="1">
        <f t="shared" si="1548"/>
        <v>0</v>
      </c>
      <c r="AC2942" s="1">
        <v>0</v>
      </c>
      <c r="AD2942" s="1">
        <v>0</v>
      </c>
      <c r="AE2942" s="1">
        <v>0</v>
      </c>
      <c r="AF2942" s="1">
        <v>0</v>
      </c>
      <c r="AI2942" s="7">
        <f t="shared" si="1566"/>
        <v>1</v>
      </c>
      <c r="AJ2942" s="7">
        <f t="shared" si="1567"/>
        <v>5</v>
      </c>
      <c r="AK2942" s="7">
        <f t="shared" si="1568"/>
        <v>6</v>
      </c>
      <c r="AL2942" s="7">
        <f t="shared" si="1569"/>
        <v>0</v>
      </c>
      <c r="AM2942" s="2">
        <f t="shared" si="1570"/>
        <v>0.33103448275862069</v>
      </c>
      <c r="AN2942" s="2">
        <f t="shared" si="1571"/>
        <v>0.10344827586206896</v>
      </c>
      <c r="AO2942" s="2">
        <f t="shared" si="1572"/>
        <v>7.2413793103448282E-2</v>
      </c>
      <c r="AP2942" s="2">
        <f t="shared" si="1573"/>
        <v>0</v>
      </c>
      <c r="AR2942" t="str">
        <f t="shared" si="1574"/>
        <v>Kossuth</v>
      </c>
      <c r="AS2942" t="s">
        <v>521</v>
      </c>
      <c r="AT2942">
        <v>4</v>
      </c>
      <c r="AV2942" s="91">
        <v>19</v>
      </c>
      <c r="AW2942" s="93">
        <v>109</v>
      </c>
      <c r="AX2942" s="99">
        <f t="shared" si="1575"/>
        <v>19109</v>
      </c>
      <c r="AZ2942" s="7" t="s">
        <v>3053</v>
      </c>
      <c r="BA2942" t="s">
        <v>3094</v>
      </c>
      <c r="BN2942" s="1">
        <v>0</v>
      </c>
    </row>
    <row r="2943" spans="1:66" hidden="1" outlineLevel="1">
      <c r="A2943" t="s">
        <v>647</v>
      </c>
      <c r="B2943" t="s">
        <v>521</v>
      </c>
      <c r="C2943" s="1">
        <f t="shared" si="1561"/>
        <v>603</v>
      </c>
      <c r="D2943" s="7">
        <f>IF(P2943&gt;0,RANK(P2943,(P2943:R2943,S2943:AG2943)),0)</f>
        <v>8</v>
      </c>
      <c r="E2943" s="7">
        <f>IF(Q2943&gt;0,RANK(Q2943,(P2943:R2943,S2943:AG2943)),0)</f>
        <v>4</v>
      </c>
      <c r="F2943" s="7">
        <f>IF(R2943&gt;0,RANK(R2943,(P2943:R2943,S2943:AG2943)),0)</f>
        <v>2</v>
      </c>
      <c r="G2943" s="7">
        <f>IF(S2943&gt;0,RANK(S2943,(P2943:R2943,S2943:AG2943)),0)</f>
        <v>1</v>
      </c>
      <c r="H2943" s="48">
        <f t="shared" si="1559"/>
        <v>42</v>
      </c>
      <c r="I2943" s="163">
        <f t="shared" si="1560"/>
        <v>6.965174129353234E-2</v>
      </c>
      <c r="J2943" s="2"/>
      <c r="K2943" s="2">
        <f t="shared" si="1562"/>
        <v>4.9751243781094526E-3</v>
      </c>
      <c r="L2943" s="2">
        <f t="shared" si="1563"/>
        <v>0.18739635157545606</v>
      </c>
      <c r="M2943" s="2">
        <f t="shared" si="1564"/>
        <v>0.22388059701492538</v>
      </c>
      <c r="N2943" s="2">
        <f t="shared" si="1565"/>
        <v>0.29353233830845771</v>
      </c>
      <c r="O2943" s="2">
        <f t="shared" si="1576"/>
        <v>0.29021558872305142</v>
      </c>
      <c r="P2943" s="1">
        <v>3</v>
      </c>
      <c r="Q2943" s="1">
        <v>113</v>
      </c>
      <c r="R2943" s="1">
        <v>135</v>
      </c>
      <c r="S2943" s="1">
        <v>177</v>
      </c>
      <c r="T2943" s="1">
        <v>120</v>
      </c>
      <c r="U2943" s="1">
        <v>37</v>
      </c>
      <c r="V2943" s="1">
        <v>12</v>
      </c>
      <c r="Y2943" s="1">
        <v>0</v>
      </c>
      <c r="Z2943" s="1">
        <f t="shared" si="1548"/>
        <v>5</v>
      </c>
      <c r="AC2943" s="1">
        <v>0</v>
      </c>
      <c r="AD2943" s="1">
        <v>0</v>
      </c>
      <c r="AE2943" s="1">
        <v>1</v>
      </c>
      <c r="AF2943" s="1">
        <v>0</v>
      </c>
      <c r="AI2943" s="7">
        <f t="shared" si="1566"/>
        <v>3</v>
      </c>
      <c r="AJ2943" s="7">
        <f t="shared" si="1567"/>
        <v>5</v>
      </c>
      <c r="AK2943" s="7">
        <f t="shared" si="1568"/>
        <v>6</v>
      </c>
      <c r="AL2943" s="7">
        <f t="shared" si="1569"/>
        <v>0</v>
      </c>
      <c r="AM2943" s="2">
        <f t="shared" si="1570"/>
        <v>0.19900497512437812</v>
      </c>
      <c r="AN2943" s="2">
        <f t="shared" si="1571"/>
        <v>6.1359867330016582E-2</v>
      </c>
      <c r="AO2943" s="2">
        <f t="shared" si="1572"/>
        <v>1.9900497512437811E-2</v>
      </c>
      <c r="AP2943" s="2">
        <f t="shared" si="1573"/>
        <v>0</v>
      </c>
      <c r="AR2943" t="str">
        <f t="shared" si="1574"/>
        <v>Lee</v>
      </c>
      <c r="AS2943" t="s">
        <v>521</v>
      </c>
      <c r="AT2943">
        <v>2</v>
      </c>
      <c r="AV2943" s="91">
        <v>19</v>
      </c>
      <c r="AW2943" s="93">
        <v>111</v>
      </c>
      <c r="AX2943" s="99">
        <f t="shared" si="1575"/>
        <v>19111</v>
      </c>
      <c r="AZ2943" s="7" t="s">
        <v>3053</v>
      </c>
      <c r="BA2943" t="s">
        <v>3094</v>
      </c>
      <c r="BN2943" s="1">
        <v>5</v>
      </c>
    </row>
    <row r="2944" spans="1:66" hidden="1" outlineLevel="1">
      <c r="A2944" t="s">
        <v>1969</v>
      </c>
      <c r="B2944" t="s">
        <v>521</v>
      </c>
      <c r="C2944" s="1">
        <f t="shared" si="1561"/>
        <v>8730</v>
      </c>
      <c r="D2944" s="7">
        <f>IF(P2944&gt;0,RANK(P2944,(P2944:R2944,S2944:AG2944)),0)</f>
        <v>7</v>
      </c>
      <c r="E2944" s="7">
        <f>IF(Q2944&gt;0,RANK(Q2944,(P2944:R2944,S2944:AG2944)),0)</f>
        <v>4</v>
      </c>
      <c r="F2944" s="7">
        <f>IF(R2944&gt;0,RANK(R2944,(P2944:R2944,S2944:AG2944)),0)</f>
        <v>1</v>
      </c>
      <c r="G2944" s="7">
        <f>IF(S2944&gt;0,RANK(S2944,(P2944:R2944,S2944:AG2944)),0)</f>
        <v>2</v>
      </c>
      <c r="H2944" s="48">
        <f t="shared" si="1559"/>
        <v>441</v>
      </c>
      <c r="I2944" s="163">
        <f t="shared" si="1560"/>
        <v>5.0515463917525774E-2</v>
      </c>
      <c r="J2944" s="2"/>
      <c r="K2944" s="2">
        <f t="shared" si="1562"/>
        <v>7.3310423825887743E-3</v>
      </c>
      <c r="L2944" s="2">
        <f t="shared" si="1563"/>
        <v>0.11649484536082474</v>
      </c>
      <c r="M2944" s="2">
        <f t="shared" si="1564"/>
        <v>0.28980526918671251</v>
      </c>
      <c r="N2944" s="2">
        <f t="shared" si="1565"/>
        <v>0.23928980526918672</v>
      </c>
      <c r="O2944" s="2">
        <f t="shared" si="1576"/>
        <v>0.34707903780068716</v>
      </c>
      <c r="P2944" s="1">
        <v>64</v>
      </c>
      <c r="Q2944" s="1">
        <v>1017</v>
      </c>
      <c r="R2944" s="1">
        <v>2530</v>
      </c>
      <c r="S2944" s="1">
        <v>2089</v>
      </c>
      <c r="T2944" s="1">
        <v>1818</v>
      </c>
      <c r="U2944" s="1">
        <v>786</v>
      </c>
      <c r="V2944" s="1">
        <v>411</v>
      </c>
      <c r="Y2944" s="1">
        <v>9</v>
      </c>
      <c r="Z2944" s="1">
        <f t="shared" si="1548"/>
        <v>3</v>
      </c>
      <c r="AC2944" s="1">
        <v>1</v>
      </c>
      <c r="AD2944" s="1">
        <v>0</v>
      </c>
      <c r="AE2944" s="1">
        <v>0</v>
      </c>
      <c r="AF2944" s="1">
        <v>2</v>
      </c>
      <c r="AI2944" s="7">
        <f t="shared" si="1566"/>
        <v>3</v>
      </c>
      <c r="AJ2944" s="7">
        <f t="shared" si="1567"/>
        <v>5</v>
      </c>
      <c r="AK2944" s="7">
        <f t="shared" si="1568"/>
        <v>6</v>
      </c>
      <c r="AL2944" s="7">
        <f t="shared" si="1569"/>
        <v>0</v>
      </c>
      <c r="AM2944" s="2">
        <f t="shared" si="1570"/>
        <v>0.20824742268041238</v>
      </c>
      <c r="AN2944" s="2">
        <f t="shared" si="1571"/>
        <v>9.0034364261168384E-2</v>
      </c>
      <c r="AO2944" s="2">
        <f t="shared" si="1572"/>
        <v>4.7079037800687284E-2</v>
      </c>
      <c r="AP2944" s="2">
        <f t="shared" si="1573"/>
        <v>0</v>
      </c>
      <c r="AR2944" t="str">
        <f t="shared" si="1574"/>
        <v>Linn</v>
      </c>
      <c r="AS2944" t="s">
        <v>521</v>
      </c>
      <c r="AT2944">
        <v>1</v>
      </c>
      <c r="AV2944" s="91">
        <v>19</v>
      </c>
      <c r="AW2944" s="93">
        <v>113</v>
      </c>
      <c r="AX2944" s="99">
        <f t="shared" si="1575"/>
        <v>19113</v>
      </c>
      <c r="AZ2944" s="7" t="s">
        <v>3053</v>
      </c>
      <c r="BA2944" t="s">
        <v>3094</v>
      </c>
      <c r="BN2944" s="1">
        <v>3</v>
      </c>
    </row>
    <row r="2945" spans="1:66" hidden="1" outlineLevel="1">
      <c r="A2945" t="s">
        <v>2424</v>
      </c>
      <c r="B2945" t="s">
        <v>521</v>
      </c>
      <c r="C2945" s="1">
        <f t="shared" si="1561"/>
        <v>372</v>
      </c>
      <c r="D2945" s="7">
        <f>IF(P2945&gt;0,RANK(P2945,(P2945:R2945,S2945:AG2945)),0)</f>
        <v>0</v>
      </c>
      <c r="E2945" s="7">
        <f>IF(Q2945&gt;0,RANK(Q2945,(P2945:R2945,S2945:AG2945)),0)</f>
        <v>3</v>
      </c>
      <c r="F2945" s="7">
        <f>IF(R2945&gt;0,RANK(R2945,(P2945:R2945,S2945:AG2945)),0)</f>
        <v>4</v>
      </c>
      <c r="G2945" s="7">
        <f>IF(S2945&gt;0,RANK(S2945,(P2945:R2945,S2945:AG2945)),0)</f>
        <v>1</v>
      </c>
      <c r="H2945" s="48">
        <f t="shared" si="1559"/>
        <v>0</v>
      </c>
      <c r="I2945" s="163">
        <f t="shared" si="1560"/>
        <v>0</v>
      </c>
      <c r="J2945" s="2"/>
      <c r="K2945" s="2">
        <f t="shared" si="1562"/>
        <v>0</v>
      </c>
      <c r="L2945" s="2">
        <f t="shared" si="1563"/>
        <v>0.19623655913978494</v>
      </c>
      <c r="M2945" s="2">
        <f t="shared" si="1564"/>
        <v>0.18010752688172044</v>
      </c>
      <c r="N2945" s="2">
        <f t="shared" si="1565"/>
        <v>0.23387096774193547</v>
      </c>
      <c r="O2945" s="2">
        <f t="shared" si="1576"/>
        <v>0.38978494623655902</v>
      </c>
      <c r="P2945" s="1">
        <v>0</v>
      </c>
      <c r="Q2945" s="1">
        <v>73</v>
      </c>
      <c r="R2945" s="1">
        <v>67</v>
      </c>
      <c r="S2945" s="1">
        <v>87</v>
      </c>
      <c r="T2945" s="1">
        <v>87</v>
      </c>
      <c r="U2945" s="1">
        <v>41</v>
      </c>
      <c r="V2945" s="1">
        <v>16</v>
      </c>
      <c r="Y2945" s="1">
        <v>1</v>
      </c>
      <c r="Z2945" s="1">
        <f t="shared" si="1548"/>
        <v>0</v>
      </c>
      <c r="AC2945" s="1">
        <v>0</v>
      </c>
      <c r="AD2945" s="1">
        <v>0</v>
      </c>
      <c r="AE2945" s="1">
        <v>0</v>
      </c>
      <c r="AF2945" s="1">
        <v>0</v>
      </c>
      <c r="AI2945" s="7">
        <f t="shared" si="1566"/>
        <v>1</v>
      </c>
      <c r="AJ2945" s="7">
        <f t="shared" si="1567"/>
        <v>5</v>
      </c>
      <c r="AK2945" s="7">
        <f t="shared" si="1568"/>
        <v>6</v>
      </c>
      <c r="AL2945" s="7">
        <f t="shared" si="1569"/>
        <v>0</v>
      </c>
      <c r="AM2945" s="2">
        <f t="shared" si="1570"/>
        <v>0.23387096774193547</v>
      </c>
      <c r="AN2945" s="2">
        <f t="shared" si="1571"/>
        <v>0.11021505376344086</v>
      </c>
      <c r="AO2945" s="2">
        <f t="shared" si="1572"/>
        <v>4.3010752688172046E-2</v>
      </c>
      <c r="AP2945" s="2">
        <f t="shared" si="1573"/>
        <v>0</v>
      </c>
      <c r="AR2945" t="str">
        <f t="shared" si="1574"/>
        <v>Louisa</v>
      </c>
      <c r="AS2945" t="s">
        <v>521</v>
      </c>
      <c r="AT2945">
        <v>2</v>
      </c>
      <c r="AV2945" s="91">
        <v>19</v>
      </c>
      <c r="AW2945" s="93">
        <v>115</v>
      </c>
      <c r="AX2945" s="99">
        <f t="shared" si="1575"/>
        <v>19115</v>
      </c>
      <c r="AZ2945" s="7" t="s">
        <v>3053</v>
      </c>
      <c r="BA2945" t="s">
        <v>3094</v>
      </c>
      <c r="BN2945" s="1">
        <v>0</v>
      </c>
    </row>
    <row r="2946" spans="1:66" hidden="1" outlineLevel="1">
      <c r="A2946" t="s">
        <v>1095</v>
      </c>
      <c r="B2946" t="s">
        <v>521</v>
      </c>
      <c r="C2946" s="1">
        <f t="shared" si="1561"/>
        <v>396</v>
      </c>
      <c r="D2946" s="7">
        <f>IF(P2946&gt;0,RANK(P2946,(P2946:R2946,S2946:AG2946)),0)</f>
        <v>7</v>
      </c>
      <c r="E2946" s="7">
        <f>IF(Q2946&gt;0,RANK(Q2946,(P2946:R2946,S2946:AG2946)),0)</f>
        <v>5</v>
      </c>
      <c r="F2946" s="7">
        <f>IF(R2946&gt;0,RANK(R2946,(P2946:R2946,S2946:AG2946)),0)</f>
        <v>3</v>
      </c>
      <c r="G2946" s="7">
        <f>IF(S2946&gt;0,RANK(S2946,(P2946:R2946,S2946:AG2946)),0)</f>
        <v>4</v>
      </c>
      <c r="H2946" s="48">
        <f t="shared" si="1559"/>
        <v>25</v>
      </c>
      <c r="I2946" s="163">
        <f t="shared" si="1560"/>
        <v>6.3131313131313135E-2</v>
      </c>
      <c r="J2946" s="2"/>
      <c r="K2946" s="2">
        <f t="shared" si="1562"/>
        <v>2.5252525252525255E-3</v>
      </c>
      <c r="L2946" s="2">
        <f t="shared" si="1563"/>
        <v>7.3232323232323232E-2</v>
      </c>
      <c r="M2946" s="2">
        <f t="shared" si="1564"/>
        <v>0.20202020202020202</v>
      </c>
      <c r="N2946" s="2">
        <f t="shared" si="1565"/>
        <v>0.12121212121212122</v>
      </c>
      <c r="O2946" s="2">
        <f t="shared" si="1576"/>
        <v>0.60101010101010111</v>
      </c>
      <c r="P2946" s="1">
        <v>1</v>
      </c>
      <c r="Q2946" s="1">
        <v>29</v>
      </c>
      <c r="R2946" s="1">
        <v>80</v>
      </c>
      <c r="S2946" s="1">
        <v>48</v>
      </c>
      <c r="T2946" s="1">
        <v>120</v>
      </c>
      <c r="U2946" s="1">
        <v>95</v>
      </c>
      <c r="V2946" s="1">
        <v>22</v>
      </c>
      <c r="Y2946" s="1">
        <v>1</v>
      </c>
      <c r="Z2946" s="1">
        <f t="shared" si="1548"/>
        <v>0</v>
      </c>
      <c r="AC2946" s="1">
        <v>0</v>
      </c>
      <c r="AD2946" s="1">
        <v>0</v>
      </c>
      <c r="AE2946" s="1">
        <v>0</v>
      </c>
      <c r="AF2946" s="1">
        <v>0</v>
      </c>
      <c r="AI2946" s="7">
        <f t="shared" si="1566"/>
        <v>1</v>
      </c>
      <c r="AJ2946" s="7">
        <f t="shared" si="1567"/>
        <v>2</v>
      </c>
      <c r="AK2946" s="7">
        <f t="shared" si="1568"/>
        <v>6</v>
      </c>
      <c r="AL2946" s="7">
        <f t="shared" si="1569"/>
        <v>0</v>
      </c>
      <c r="AM2946" s="2">
        <f t="shared" si="1570"/>
        <v>0.30303030303030304</v>
      </c>
      <c r="AN2946" s="2">
        <f t="shared" si="1571"/>
        <v>0.23989898989898989</v>
      </c>
      <c r="AO2946" s="2">
        <f t="shared" si="1572"/>
        <v>5.5555555555555552E-2</v>
      </c>
      <c r="AP2946" s="2">
        <f t="shared" si="1573"/>
        <v>0</v>
      </c>
      <c r="AR2946" t="str">
        <f t="shared" si="1574"/>
        <v>Lucas</v>
      </c>
      <c r="AS2946" t="s">
        <v>521</v>
      </c>
      <c r="AT2946">
        <v>2</v>
      </c>
      <c r="AV2946" s="91">
        <v>19</v>
      </c>
      <c r="AW2946" s="93">
        <v>117</v>
      </c>
      <c r="AX2946" s="99">
        <f t="shared" si="1575"/>
        <v>19117</v>
      </c>
      <c r="AZ2946" s="7" t="s">
        <v>3053</v>
      </c>
      <c r="BA2946" t="s">
        <v>3094</v>
      </c>
      <c r="BN2946" s="1">
        <v>0</v>
      </c>
    </row>
    <row r="2947" spans="1:66" hidden="1" outlineLevel="1">
      <c r="A2947" t="s">
        <v>664</v>
      </c>
      <c r="B2947" t="s">
        <v>521</v>
      </c>
      <c r="C2947" s="1">
        <f t="shared" si="1561"/>
        <v>540</v>
      </c>
      <c r="D2947" s="7">
        <f>IF(P2947&gt;0,RANK(P2947,(P2947:R2947,S2947:AG2947)),0)</f>
        <v>7</v>
      </c>
      <c r="E2947" s="7">
        <f>IF(Q2947&gt;0,RANK(Q2947,(P2947:R2947,S2947:AG2947)),0)</f>
        <v>4</v>
      </c>
      <c r="F2947" s="7">
        <f>IF(R2947&gt;0,RANK(R2947,(P2947:R2947,S2947:AG2947)),0)</f>
        <v>5</v>
      </c>
      <c r="G2947" s="7">
        <f>IF(S2947&gt;0,RANK(S2947,(P2947:R2947,S2947:AG2947)),0)</f>
        <v>2</v>
      </c>
      <c r="H2947" s="48">
        <f t="shared" si="1559"/>
        <v>272</v>
      </c>
      <c r="I2947" s="163">
        <f t="shared" si="1560"/>
        <v>0.50370370370370365</v>
      </c>
      <c r="J2947" s="2"/>
      <c r="K2947" s="2">
        <f t="shared" si="1562"/>
        <v>1.8518518518518519E-3</v>
      </c>
      <c r="L2947" s="2">
        <f t="shared" si="1563"/>
        <v>7.7777777777777779E-2</v>
      </c>
      <c r="M2947" s="2">
        <f t="shared" si="1564"/>
        <v>6.6666666666666666E-2</v>
      </c>
      <c r="N2947" s="2">
        <f t="shared" si="1565"/>
        <v>0.10555555555555556</v>
      </c>
      <c r="O2947" s="2">
        <f t="shared" si="1576"/>
        <v>0.74814814814814812</v>
      </c>
      <c r="P2947" s="1">
        <v>1</v>
      </c>
      <c r="Q2947" s="1">
        <v>42</v>
      </c>
      <c r="R2947" s="1">
        <v>36</v>
      </c>
      <c r="S2947" s="1">
        <v>57</v>
      </c>
      <c r="T2947" s="1">
        <v>329</v>
      </c>
      <c r="U2947" s="1">
        <v>52</v>
      </c>
      <c r="V2947" s="1">
        <v>23</v>
      </c>
      <c r="Y2947" s="1">
        <v>0</v>
      </c>
      <c r="Z2947" s="1">
        <f t="shared" si="1548"/>
        <v>0</v>
      </c>
      <c r="AC2947" s="1">
        <v>0</v>
      </c>
      <c r="AD2947" s="1">
        <v>0</v>
      </c>
      <c r="AE2947" s="1">
        <v>0</v>
      </c>
      <c r="AF2947" s="1">
        <v>0</v>
      </c>
      <c r="AI2947" s="7">
        <f t="shared" si="1566"/>
        <v>1</v>
      </c>
      <c r="AJ2947" s="7">
        <f t="shared" si="1567"/>
        <v>3</v>
      </c>
      <c r="AK2947" s="7">
        <f t="shared" si="1568"/>
        <v>6</v>
      </c>
      <c r="AL2947" s="7">
        <f t="shared" si="1569"/>
        <v>0</v>
      </c>
      <c r="AM2947" s="2">
        <f t="shared" si="1570"/>
        <v>0.60925925925925928</v>
      </c>
      <c r="AN2947" s="2">
        <f t="shared" si="1571"/>
        <v>9.6296296296296297E-2</v>
      </c>
      <c r="AO2947" s="2">
        <f t="shared" si="1572"/>
        <v>4.2592592592592592E-2</v>
      </c>
      <c r="AP2947" s="2">
        <f t="shared" si="1573"/>
        <v>0</v>
      </c>
      <c r="AR2947" t="str">
        <f t="shared" si="1574"/>
        <v>Lyon</v>
      </c>
      <c r="AS2947" t="s">
        <v>521</v>
      </c>
      <c r="AT2947">
        <v>4</v>
      </c>
      <c r="AV2947" s="91">
        <v>19</v>
      </c>
      <c r="AW2947" s="93">
        <v>119</v>
      </c>
      <c r="AX2947" s="99">
        <f t="shared" si="1575"/>
        <v>19119</v>
      </c>
      <c r="AZ2947" s="7" t="s">
        <v>3053</v>
      </c>
      <c r="BA2947" t="s">
        <v>3094</v>
      </c>
      <c r="BN2947" s="1">
        <v>0</v>
      </c>
    </row>
    <row r="2948" spans="1:66" hidden="1" outlineLevel="1">
      <c r="A2948" t="s">
        <v>1421</v>
      </c>
      <c r="B2948" t="s">
        <v>521</v>
      </c>
      <c r="C2948" s="1">
        <f t="shared" si="1561"/>
        <v>975</v>
      </c>
      <c r="D2948" s="7">
        <f>IF(P2948&gt;0,RANK(P2948,(P2948:R2948,S2948:AG2948)),0)</f>
        <v>7</v>
      </c>
      <c r="E2948" s="7">
        <f>IF(Q2948&gt;0,RANK(Q2948,(P2948:R2948,S2948:AG2948)),0)</f>
        <v>5</v>
      </c>
      <c r="F2948" s="7">
        <f>IF(R2948&gt;0,RANK(R2948,(P2948:R2948,S2948:AG2948)),0)</f>
        <v>3</v>
      </c>
      <c r="G2948" s="7">
        <f>IF(S2948&gt;0,RANK(S2948,(P2948:R2948,S2948:AG2948)),0)</f>
        <v>2</v>
      </c>
      <c r="H2948" s="48">
        <f t="shared" si="1559"/>
        <v>2</v>
      </c>
      <c r="I2948" s="163">
        <f t="shared" si="1560"/>
        <v>2.0512820512820513E-3</v>
      </c>
      <c r="J2948" s="2"/>
      <c r="K2948" s="2">
        <f t="shared" si="1562"/>
        <v>5.1282051282051282E-3</v>
      </c>
      <c r="L2948" s="2">
        <f t="shared" si="1563"/>
        <v>0.14769230769230771</v>
      </c>
      <c r="M2948" s="2">
        <f t="shared" si="1564"/>
        <v>0.17435897435897435</v>
      </c>
      <c r="N2948" s="2">
        <f t="shared" si="1565"/>
        <v>0.22666666666666666</v>
      </c>
      <c r="O2948" s="2">
        <f t="shared" si="1576"/>
        <v>0.44615384615384623</v>
      </c>
      <c r="P2948" s="1">
        <v>5</v>
      </c>
      <c r="Q2948" s="1">
        <v>144</v>
      </c>
      <c r="R2948" s="1">
        <v>170</v>
      </c>
      <c r="S2948" s="1">
        <v>221</v>
      </c>
      <c r="T2948" s="1">
        <v>223</v>
      </c>
      <c r="U2948" s="1">
        <v>154</v>
      </c>
      <c r="V2948" s="1">
        <v>54</v>
      </c>
      <c r="Y2948" s="1">
        <v>2</v>
      </c>
      <c r="Z2948" s="1">
        <f t="shared" si="1548"/>
        <v>0</v>
      </c>
      <c r="AC2948" s="1">
        <v>1</v>
      </c>
      <c r="AD2948" s="1">
        <v>0</v>
      </c>
      <c r="AE2948" s="1">
        <v>1</v>
      </c>
      <c r="AF2948" s="1">
        <v>0</v>
      </c>
      <c r="AI2948" s="7">
        <f t="shared" si="1566"/>
        <v>1</v>
      </c>
      <c r="AJ2948" s="7">
        <f t="shared" si="1567"/>
        <v>4</v>
      </c>
      <c r="AK2948" s="7">
        <f t="shared" si="1568"/>
        <v>6</v>
      </c>
      <c r="AL2948" s="7">
        <f t="shared" si="1569"/>
        <v>0</v>
      </c>
      <c r="AM2948" s="2">
        <f t="shared" si="1570"/>
        <v>0.2287179487179487</v>
      </c>
      <c r="AN2948" s="2">
        <f t="shared" si="1571"/>
        <v>0.15794871794871795</v>
      </c>
      <c r="AO2948" s="2">
        <f t="shared" si="1572"/>
        <v>5.5384615384615386E-2</v>
      </c>
      <c r="AP2948" s="2">
        <f t="shared" si="1573"/>
        <v>0</v>
      </c>
      <c r="AR2948" t="str">
        <f t="shared" si="1574"/>
        <v>Madison</v>
      </c>
      <c r="AS2948" t="s">
        <v>521</v>
      </c>
      <c r="AT2948">
        <v>3</v>
      </c>
      <c r="AV2948" s="91">
        <v>19</v>
      </c>
      <c r="AW2948" s="93">
        <v>121</v>
      </c>
      <c r="AX2948" s="99">
        <f t="shared" si="1575"/>
        <v>19121</v>
      </c>
      <c r="AZ2948" s="7" t="s">
        <v>3053</v>
      </c>
      <c r="BA2948" t="s">
        <v>3094</v>
      </c>
      <c r="BN2948" s="1">
        <v>0</v>
      </c>
    </row>
    <row r="2949" spans="1:66" hidden="1" outlineLevel="1">
      <c r="A2949" t="s">
        <v>2191</v>
      </c>
      <c r="B2949" t="s">
        <v>521</v>
      </c>
      <c r="C2949" s="1">
        <f t="shared" si="1561"/>
        <v>1414</v>
      </c>
      <c r="D2949" s="7">
        <f>IF(P2949&gt;0,RANK(P2949,(P2949:R2949,S2949:AG2949)),0)</f>
        <v>7</v>
      </c>
      <c r="E2949" s="7">
        <f>IF(Q2949&gt;0,RANK(Q2949,(P2949:R2949,S2949:AG2949)),0)</f>
        <v>4</v>
      </c>
      <c r="F2949" s="7">
        <f>IF(R2949&gt;0,RANK(R2949,(P2949:R2949,S2949:AG2949)),0)</f>
        <v>5</v>
      </c>
      <c r="G2949" s="7">
        <f>IF(S2949&gt;0,RANK(S2949,(P2949:R2949,S2949:AG2949)),0)</f>
        <v>2</v>
      </c>
      <c r="H2949" s="48">
        <f t="shared" si="1559"/>
        <v>254</v>
      </c>
      <c r="I2949" s="163">
        <f t="shared" si="1560"/>
        <v>0.17963224893917965</v>
      </c>
      <c r="J2949" s="2"/>
      <c r="K2949" s="2">
        <f t="shared" si="1562"/>
        <v>1.4144271570014145E-3</v>
      </c>
      <c r="L2949" s="2">
        <f t="shared" si="1563"/>
        <v>0.12022630834512023</v>
      </c>
      <c r="M2949" s="2">
        <f t="shared" si="1564"/>
        <v>0.11244695898161244</v>
      </c>
      <c r="N2949" s="2">
        <f t="shared" si="1565"/>
        <v>0.17043847241867044</v>
      </c>
      <c r="O2949" s="2">
        <f t="shared" si="1576"/>
        <v>0.59547383309759527</v>
      </c>
      <c r="P2949" s="1">
        <v>2</v>
      </c>
      <c r="Q2949" s="1">
        <v>170</v>
      </c>
      <c r="R2949" s="1">
        <v>159</v>
      </c>
      <c r="S2949" s="1">
        <v>241</v>
      </c>
      <c r="T2949" s="1">
        <v>495</v>
      </c>
      <c r="U2949" s="1">
        <v>209</v>
      </c>
      <c r="V2949" s="1">
        <v>138</v>
      </c>
      <c r="Y2949" s="1">
        <v>0</v>
      </c>
      <c r="Z2949" s="1">
        <f t="shared" si="1548"/>
        <v>0</v>
      </c>
      <c r="AC2949" s="1">
        <v>0</v>
      </c>
      <c r="AD2949" s="1">
        <v>0</v>
      </c>
      <c r="AE2949" s="1">
        <v>0</v>
      </c>
      <c r="AF2949" s="1">
        <v>0</v>
      </c>
      <c r="AI2949" s="7">
        <f t="shared" si="1566"/>
        <v>1</v>
      </c>
      <c r="AJ2949" s="7">
        <f t="shared" si="1567"/>
        <v>3</v>
      </c>
      <c r="AK2949" s="7">
        <f t="shared" si="1568"/>
        <v>6</v>
      </c>
      <c r="AL2949" s="7">
        <f t="shared" si="1569"/>
        <v>0</v>
      </c>
      <c r="AM2949" s="2">
        <f t="shared" si="1570"/>
        <v>0.35007072135785006</v>
      </c>
      <c r="AN2949" s="2">
        <f t="shared" si="1571"/>
        <v>0.1478076379066478</v>
      </c>
      <c r="AO2949" s="2">
        <f t="shared" si="1572"/>
        <v>9.7595473833097593E-2</v>
      </c>
      <c r="AP2949" s="2">
        <f t="shared" si="1573"/>
        <v>0</v>
      </c>
      <c r="AR2949" t="str">
        <f t="shared" si="1574"/>
        <v>Mahaska</v>
      </c>
      <c r="AS2949" t="s">
        <v>521</v>
      </c>
      <c r="AT2949">
        <v>2</v>
      </c>
      <c r="AV2949" s="91">
        <v>19</v>
      </c>
      <c r="AW2949" s="93">
        <v>123</v>
      </c>
      <c r="AX2949" s="99">
        <f t="shared" si="1575"/>
        <v>19123</v>
      </c>
      <c r="AZ2949" s="7" t="s">
        <v>3053</v>
      </c>
      <c r="BA2949" t="s">
        <v>3094</v>
      </c>
      <c r="BN2949" s="1">
        <v>0</v>
      </c>
    </row>
    <row r="2950" spans="1:66" hidden="1" outlineLevel="1">
      <c r="A2950" t="s">
        <v>1322</v>
      </c>
      <c r="B2950" t="s">
        <v>521</v>
      </c>
      <c r="C2950" s="1">
        <f t="shared" si="1561"/>
        <v>1739</v>
      </c>
      <c r="D2950" s="7">
        <f>IF(P2950&gt;0,RANK(P2950,(P2950:R2950,S2950:AG2950)),0)</f>
        <v>7</v>
      </c>
      <c r="E2950" s="7">
        <f>IF(Q2950&gt;0,RANK(Q2950,(P2950:R2950,S2950:AG2950)),0)</f>
        <v>5</v>
      </c>
      <c r="F2950" s="7">
        <f>IF(R2950&gt;0,RANK(R2950,(P2950:R2950,S2950:AG2950)),0)</f>
        <v>4</v>
      </c>
      <c r="G2950" s="7">
        <f>IF(S2950&gt;0,RANK(S2950,(P2950:R2950,S2950:AG2950)),0)</f>
        <v>3</v>
      </c>
      <c r="H2950" s="48">
        <f t="shared" si="1559"/>
        <v>234</v>
      </c>
      <c r="I2950" s="163">
        <f t="shared" si="1560"/>
        <v>0.13456009200690053</v>
      </c>
      <c r="J2950" s="2"/>
      <c r="K2950" s="2">
        <f t="shared" si="1562"/>
        <v>2.8752156411730881E-3</v>
      </c>
      <c r="L2950" s="2">
        <f t="shared" si="1563"/>
        <v>9.1431857389304191E-2</v>
      </c>
      <c r="M2950" s="2">
        <f t="shared" si="1564"/>
        <v>0.13110983323749281</v>
      </c>
      <c r="N2950" s="2">
        <f t="shared" si="1565"/>
        <v>0.18746405980448533</v>
      </c>
      <c r="O2950" s="2">
        <f t="shared" si="1576"/>
        <v>0.58711903392754461</v>
      </c>
      <c r="P2950" s="1">
        <v>5</v>
      </c>
      <c r="Q2950" s="1">
        <v>159</v>
      </c>
      <c r="R2950" s="1">
        <v>228</v>
      </c>
      <c r="S2950" s="1">
        <v>326</v>
      </c>
      <c r="T2950" s="1">
        <v>567</v>
      </c>
      <c r="U2950" s="1">
        <v>333</v>
      </c>
      <c r="V2950" s="1">
        <v>117</v>
      </c>
      <c r="Y2950" s="1">
        <v>0</v>
      </c>
      <c r="Z2950" s="1">
        <f t="shared" si="1548"/>
        <v>4</v>
      </c>
      <c r="AC2950" s="1">
        <v>0</v>
      </c>
      <c r="AD2950" s="1">
        <v>0</v>
      </c>
      <c r="AE2950" s="1">
        <v>0</v>
      </c>
      <c r="AF2950" s="1">
        <v>0</v>
      </c>
      <c r="AI2950" s="7">
        <f t="shared" si="1566"/>
        <v>1</v>
      </c>
      <c r="AJ2950" s="7">
        <f t="shared" si="1567"/>
        <v>2</v>
      </c>
      <c r="AK2950" s="7">
        <f t="shared" si="1568"/>
        <v>6</v>
      </c>
      <c r="AL2950" s="7">
        <f t="shared" si="1569"/>
        <v>0</v>
      </c>
      <c r="AM2950" s="2">
        <f t="shared" si="1570"/>
        <v>0.32604945370902816</v>
      </c>
      <c r="AN2950" s="2">
        <f t="shared" si="1571"/>
        <v>0.19148936170212766</v>
      </c>
      <c r="AO2950" s="2">
        <f t="shared" si="1572"/>
        <v>6.7280046003450264E-2</v>
      </c>
      <c r="AP2950" s="2">
        <f t="shared" si="1573"/>
        <v>0</v>
      </c>
      <c r="AR2950" t="str">
        <f t="shared" si="1574"/>
        <v>Marion</v>
      </c>
      <c r="AS2950" t="s">
        <v>521</v>
      </c>
      <c r="AT2950">
        <v>2</v>
      </c>
      <c r="AV2950" s="91">
        <v>19</v>
      </c>
      <c r="AW2950" s="93">
        <v>125</v>
      </c>
      <c r="AX2950" s="99">
        <f t="shared" si="1575"/>
        <v>19125</v>
      </c>
      <c r="AZ2950" s="7" t="s">
        <v>3053</v>
      </c>
      <c r="BA2950" t="s">
        <v>3094</v>
      </c>
      <c r="BN2950" s="1">
        <v>4</v>
      </c>
    </row>
    <row r="2951" spans="1:66" hidden="1" outlineLevel="1">
      <c r="A2951" t="s">
        <v>1060</v>
      </c>
      <c r="B2951" t="s">
        <v>521</v>
      </c>
      <c r="C2951" s="1">
        <f t="shared" si="1561"/>
        <v>1687</v>
      </c>
      <c r="D2951" s="7">
        <f>IF(P2951&gt;0,RANK(P2951,(P2951:R2951,S2951:AG2951)),0)</f>
        <v>7</v>
      </c>
      <c r="E2951" s="7">
        <f>IF(Q2951&gt;0,RANK(Q2951,(P2951:R2951,S2951:AG2951)),0)</f>
        <v>4</v>
      </c>
      <c r="F2951" s="7">
        <f>IF(R2951&gt;0,RANK(R2951,(P2951:R2951,S2951:AG2951)),0)</f>
        <v>2</v>
      </c>
      <c r="G2951" s="7">
        <f>IF(S2951&gt;0,RANK(S2951,(P2951:R2951,S2951:AG2951)),0)</f>
        <v>3</v>
      </c>
      <c r="H2951" s="48">
        <f t="shared" si="1559"/>
        <v>8</v>
      </c>
      <c r="I2951" s="163">
        <f t="shared" si="1560"/>
        <v>4.7421458209839949E-3</v>
      </c>
      <c r="J2951" s="2"/>
      <c r="K2951" s="2">
        <f t="shared" si="1562"/>
        <v>4.1493775933609959E-3</v>
      </c>
      <c r="L2951" s="2">
        <f t="shared" si="1563"/>
        <v>0.17545939537640781</v>
      </c>
      <c r="M2951" s="2">
        <f t="shared" si="1564"/>
        <v>0.21636040308239479</v>
      </c>
      <c r="N2951" s="2">
        <f t="shared" si="1565"/>
        <v>0.18672199170124482</v>
      </c>
      <c r="O2951" s="2">
        <f t="shared" si="1576"/>
        <v>0.41730883224659154</v>
      </c>
      <c r="P2951" s="1">
        <v>7</v>
      </c>
      <c r="Q2951" s="1">
        <v>296</v>
      </c>
      <c r="R2951" s="1">
        <v>365</v>
      </c>
      <c r="S2951" s="1">
        <v>315</v>
      </c>
      <c r="T2951" s="1">
        <v>373</v>
      </c>
      <c r="U2951" s="1">
        <v>235</v>
      </c>
      <c r="V2951" s="1">
        <v>95</v>
      </c>
      <c r="Y2951" s="1">
        <v>0</v>
      </c>
      <c r="Z2951" s="1">
        <f t="shared" ref="Z2951:Z2986" si="1577">BN2951</f>
        <v>0</v>
      </c>
      <c r="AC2951" s="1">
        <v>1</v>
      </c>
      <c r="AD2951" s="1">
        <v>0</v>
      </c>
      <c r="AE2951" s="1">
        <v>0</v>
      </c>
      <c r="AF2951" s="1">
        <v>0</v>
      </c>
      <c r="AI2951" s="7">
        <f t="shared" si="1566"/>
        <v>1</v>
      </c>
      <c r="AJ2951" s="7">
        <f t="shared" si="1567"/>
        <v>5</v>
      </c>
      <c r="AK2951" s="7">
        <f t="shared" si="1568"/>
        <v>6</v>
      </c>
      <c r="AL2951" s="7">
        <f t="shared" si="1569"/>
        <v>0</v>
      </c>
      <c r="AM2951" s="2">
        <f t="shared" si="1570"/>
        <v>0.22110254890337877</v>
      </c>
      <c r="AN2951" s="2">
        <f t="shared" si="1571"/>
        <v>0.13930053349140487</v>
      </c>
      <c r="AO2951" s="2">
        <f t="shared" si="1572"/>
        <v>5.6312981624184945E-2</v>
      </c>
      <c r="AP2951" s="2">
        <f t="shared" si="1573"/>
        <v>0</v>
      </c>
      <c r="AR2951" t="str">
        <f t="shared" si="1574"/>
        <v>Marshall</v>
      </c>
      <c r="AS2951" t="s">
        <v>521</v>
      </c>
      <c r="AT2951">
        <v>1</v>
      </c>
      <c r="AV2951" s="91">
        <v>19</v>
      </c>
      <c r="AW2951" s="93">
        <v>127</v>
      </c>
      <c r="AX2951" s="99">
        <f t="shared" si="1575"/>
        <v>19127</v>
      </c>
      <c r="AZ2951" s="7" t="s">
        <v>3053</v>
      </c>
      <c r="BA2951" t="s">
        <v>3094</v>
      </c>
      <c r="BN2951" s="1">
        <v>0</v>
      </c>
    </row>
    <row r="2952" spans="1:66" hidden="1" outlineLevel="1">
      <c r="A2952" t="s">
        <v>526</v>
      </c>
      <c r="B2952" t="s">
        <v>521</v>
      </c>
      <c r="C2952" s="1">
        <f t="shared" ref="C2952:C2986" si="1578">SUM(P2952:AG2952)</f>
        <v>534</v>
      </c>
      <c r="D2952" s="7">
        <f>IF(P2952&gt;0,RANK(P2952,(P2952:R2952,S2952:AG2952)),0)</f>
        <v>7</v>
      </c>
      <c r="E2952" s="7">
        <f>IF(Q2952&gt;0,RANK(Q2952,(P2952:R2952,S2952:AG2952)),0)</f>
        <v>4</v>
      </c>
      <c r="F2952" s="7">
        <f>IF(R2952&gt;0,RANK(R2952,(P2952:R2952,S2952:AG2952)),0)</f>
        <v>2</v>
      </c>
      <c r="G2952" s="7">
        <f>IF(S2952&gt;0,RANK(S2952,(P2952:R2952,S2952:AG2952)),0)</f>
        <v>3</v>
      </c>
      <c r="H2952" s="48">
        <f t="shared" si="1559"/>
        <v>30</v>
      </c>
      <c r="I2952" s="163">
        <f t="shared" si="1560"/>
        <v>5.6179775280898875E-2</v>
      </c>
      <c r="J2952" s="2"/>
      <c r="K2952" s="2">
        <f t="shared" ref="K2952:K2987" si="1579">IF($C2952=0,"-",P2952/$C2952)</f>
        <v>3.7453183520599251E-3</v>
      </c>
      <c r="L2952" s="2">
        <f t="shared" ref="L2952:L2987" si="1580">IF($C2952=0,"-",Q2952/$C2952)</f>
        <v>0.14794007490636704</v>
      </c>
      <c r="M2952" s="2">
        <f t="shared" ref="M2952:M2987" si="1581">IF($C2952=0,"-",R2952/$C2952)</f>
        <v>0.24719101123595505</v>
      </c>
      <c r="N2952" s="2">
        <f t="shared" ref="N2952:N2987" si="1582">IF($C2952=0,"-",S2952/$C2952)</f>
        <v>0.15730337078651685</v>
      </c>
      <c r="O2952" s="2">
        <f t="shared" si="1576"/>
        <v>0.44382022471910115</v>
      </c>
      <c r="P2952" s="1">
        <v>2</v>
      </c>
      <c r="Q2952" s="1">
        <v>79</v>
      </c>
      <c r="R2952" s="1">
        <v>132</v>
      </c>
      <c r="S2952" s="1">
        <v>84</v>
      </c>
      <c r="T2952" s="1">
        <v>162</v>
      </c>
      <c r="U2952" s="1">
        <v>44</v>
      </c>
      <c r="V2952" s="1">
        <v>29</v>
      </c>
      <c r="Y2952" s="1">
        <v>0</v>
      </c>
      <c r="Z2952" s="1">
        <f t="shared" si="1577"/>
        <v>1</v>
      </c>
      <c r="AC2952" s="1">
        <v>0</v>
      </c>
      <c r="AD2952" s="1">
        <v>0</v>
      </c>
      <c r="AE2952" s="1">
        <v>1</v>
      </c>
      <c r="AF2952" s="1">
        <v>0</v>
      </c>
      <c r="AI2952" s="7">
        <f t="shared" ref="AI2952:AI2987" si="1583">IF(T2952&gt;0,RANK(T2952,(P2952:Z2952)),0)</f>
        <v>1</v>
      </c>
      <c r="AJ2952" s="7">
        <f t="shared" ref="AJ2952:AJ2987" si="1584">IF(U2952&gt;0,RANK(U2952,(P2952:Z2952)),0)</f>
        <v>5</v>
      </c>
      <c r="AK2952" s="7">
        <f t="shared" ref="AK2952:AK2987" si="1585">IF(V2952&gt;0,RANK(V2952,(P2952:Z2952)),0)</f>
        <v>6</v>
      </c>
      <c r="AL2952" s="7">
        <f t="shared" ref="AL2952:AL2987" si="1586">IF(W2952&gt;0,RANK(W2952,(P2952:Z2952)),0)</f>
        <v>0</v>
      </c>
      <c r="AM2952" s="2">
        <f t="shared" ref="AM2952:AM2987" si="1587">IF($C2952=0,"-",T2952/$C2952)</f>
        <v>0.30337078651685395</v>
      </c>
      <c r="AN2952" s="2">
        <f t="shared" ref="AN2952:AN2987" si="1588">IF($C2952=0,"-",U2952/$C2952)</f>
        <v>8.2397003745318345E-2</v>
      </c>
      <c r="AO2952" s="2">
        <f t="shared" ref="AO2952:AO2987" si="1589">IF($C2952=0,"-",V2952/$C2952)</f>
        <v>5.4307116104868915E-2</v>
      </c>
      <c r="AP2952" s="2">
        <f t="shared" ref="AP2952:AP2987" si="1590">IF($C2952=0,"-",W2952/$C2952)</f>
        <v>0</v>
      </c>
      <c r="AR2952" t="str">
        <f t="shared" ref="AR2952:AR2987" si="1591">A2952</f>
        <v>Mills</v>
      </c>
      <c r="AS2952" t="s">
        <v>521</v>
      </c>
      <c r="AT2952">
        <v>3</v>
      </c>
      <c r="AV2952" s="91">
        <v>19</v>
      </c>
      <c r="AW2952" s="93">
        <v>129</v>
      </c>
      <c r="AX2952" s="99">
        <f t="shared" ref="AX2952:AX2983" si="1592">AV2952*1000+AW2952</f>
        <v>19129</v>
      </c>
      <c r="AZ2952" s="7" t="s">
        <v>3053</v>
      </c>
      <c r="BA2952" t="s">
        <v>3094</v>
      </c>
      <c r="BN2952" s="1">
        <v>1</v>
      </c>
    </row>
    <row r="2953" spans="1:66" hidden="1" outlineLevel="1">
      <c r="A2953" t="s">
        <v>390</v>
      </c>
      <c r="B2953" t="s">
        <v>521</v>
      </c>
      <c r="C2953" s="1">
        <f t="shared" si="1578"/>
        <v>331</v>
      </c>
      <c r="D2953" s="7">
        <f>IF(P2953&gt;0,RANK(P2953,(P2953:R2953,S2953:AG2953)),0)</f>
        <v>7</v>
      </c>
      <c r="E2953" s="7">
        <f>IF(Q2953&gt;0,RANK(Q2953,(P2953:R2953,S2953:AG2953)),0)</f>
        <v>2</v>
      </c>
      <c r="F2953" s="7">
        <f>IF(R2953&gt;0,RANK(R2953,(P2953:R2953,S2953:AG2953)),0)</f>
        <v>4</v>
      </c>
      <c r="G2953" s="7">
        <f>IF(S2953&gt;0,RANK(S2953,(P2953:R2953,S2953:AG2953)),0)</f>
        <v>1</v>
      </c>
      <c r="H2953" s="48">
        <f t="shared" ref="H2953:H2987" si="1593">MAX(P2953:U2953)-LARGE(P2953:U2953,2)</f>
        <v>10</v>
      </c>
      <c r="I2953" s="163">
        <f t="shared" si="1560"/>
        <v>3.0211480362537766E-2</v>
      </c>
      <c r="J2953" s="2"/>
      <c r="K2953" s="2">
        <f t="shared" si="1579"/>
        <v>9.0634441087613302E-3</v>
      </c>
      <c r="L2953" s="2">
        <f t="shared" si="1580"/>
        <v>0.25981873111782477</v>
      </c>
      <c r="M2953" s="2">
        <f t="shared" si="1581"/>
        <v>0.13293051359516617</v>
      </c>
      <c r="N2953" s="2">
        <f t="shared" si="1582"/>
        <v>0.29003021148036257</v>
      </c>
      <c r="O2953" s="2">
        <f t="shared" si="1576"/>
        <v>0.30815709969788507</v>
      </c>
      <c r="P2953" s="1">
        <v>3</v>
      </c>
      <c r="Q2953" s="1">
        <v>86</v>
      </c>
      <c r="R2953" s="1">
        <v>44</v>
      </c>
      <c r="S2953" s="1">
        <v>96</v>
      </c>
      <c r="T2953" s="1">
        <v>68</v>
      </c>
      <c r="U2953" s="1">
        <v>17</v>
      </c>
      <c r="V2953" s="1">
        <v>16</v>
      </c>
      <c r="Y2953" s="1">
        <v>0</v>
      </c>
      <c r="Z2953" s="1">
        <f t="shared" si="1577"/>
        <v>0</v>
      </c>
      <c r="AC2953" s="1">
        <v>0</v>
      </c>
      <c r="AD2953" s="1">
        <v>0</v>
      </c>
      <c r="AE2953" s="1">
        <v>1</v>
      </c>
      <c r="AF2953" s="1">
        <v>0</v>
      </c>
      <c r="AI2953" s="7">
        <f t="shared" si="1583"/>
        <v>3</v>
      </c>
      <c r="AJ2953" s="7">
        <f t="shared" si="1584"/>
        <v>5</v>
      </c>
      <c r="AK2953" s="7">
        <f t="shared" si="1585"/>
        <v>6</v>
      </c>
      <c r="AL2953" s="7">
        <f t="shared" si="1586"/>
        <v>0</v>
      </c>
      <c r="AM2953" s="2">
        <f t="shared" si="1587"/>
        <v>0.20543806646525681</v>
      </c>
      <c r="AN2953" s="2">
        <f t="shared" si="1588"/>
        <v>5.1359516616314202E-2</v>
      </c>
      <c r="AO2953" s="2">
        <f t="shared" si="1589"/>
        <v>4.8338368580060423E-2</v>
      </c>
      <c r="AP2953" s="2">
        <f t="shared" si="1590"/>
        <v>0</v>
      </c>
      <c r="AR2953" t="str">
        <f t="shared" si="1591"/>
        <v>Mitchell</v>
      </c>
      <c r="AS2953" t="s">
        <v>521</v>
      </c>
      <c r="AT2953">
        <v>1</v>
      </c>
      <c r="AV2953" s="91">
        <v>19</v>
      </c>
      <c r="AW2953" s="93">
        <v>131</v>
      </c>
      <c r="AX2953" s="99">
        <f t="shared" si="1592"/>
        <v>19131</v>
      </c>
      <c r="AZ2953" s="7" t="s">
        <v>3053</v>
      </c>
      <c r="BA2953" t="s">
        <v>3094</v>
      </c>
      <c r="BN2953" s="1">
        <v>0</v>
      </c>
    </row>
    <row r="2954" spans="1:66" hidden="1" outlineLevel="1">
      <c r="A2954" t="s">
        <v>565</v>
      </c>
      <c r="B2954" t="s">
        <v>521</v>
      </c>
      <c r="C2954" s="1">
        <f t="shared" si="1578"/>
        <v>342</v>
      </c>
      <c r="D2954" s="7">
        <f>IF(P2954&gt;0,RANK(P2954,(P2954:R2954,S2954:AG2954)),0)</f>
        <v>0</v>
      </c>
      <c r="E2954" s="7">
        <f>IF(Q2954&gt;0,RANK(Q2954,(P2954:R2954,S2954:AG2954)),0)</f>
        <v>3</v>
      </c>
      <c r="F2954" s="7">
        <f>IF(R2954&gt;0,RANK(R2954,(P2954:R2954,S2954:AG2954)),0)</f>
        <v>2</v>
      </c>
      <c r="G2954" s="7">
        <f>IF(S2954&gt;0,RANK(S2954,(P2954:R2954,S2954:AG2954)),0)</f>
        <v>4</v>
      </c>
      <c r="H2954" s="48">
        <f t="shared" si="1593"/>
        <v>16</v>
      </c>
      <c r="I2954" s="163">
        <f t="shared" si="1560"/>
        <v>4.6783625730994149E-2</v>
      </c>
      <c r="J2954" s="2"/>
      <c r="K2954" s="2">
        <f t="shared" si="1579"/>
        <v>0</v>
      </c>
      <c r="L2954" s="2">
        <f t="shared" si="1580"/>
        <v>0.15497076023391812</v>
      </c>
      <c r="M2954" s="2">
        <f t="shared" si="1581"/>
        <v>0.2807017543859649</v>
      </c>
      <c r="N2954" s="2">
        <f t="shared" si="1582"/>
        <v>0.12573099415204678</v>
      </c>
      <c r="O2954" s="2">
        <f t="shared" si="1576"/>
        <v>0.43859649122807021</v>
      </c>
      <c r="P2954" s="1">
        <v>0</v>
      </c>
      <c r="Q2954" s="1">
        <v>53</v>
      </c>
      <c r="R2954" s="1">
        <v>96</v>
      </c>
      <c r="S2954" s="1">
        <v>43</v>
      </c>
      <c r="T2954" s="1">
        <v>112</v>
      </c>
      <c r="U2954" s="1">
        <v>33</v>
      </c>
      <c r="V2954" s="1">
        <v>5</v>
      </c>
      <c r="Y2954" s="1">
        <v>0</v>
      </c>
      <c r="Z2954" s="1">
        <f t="shared" si="1577"/>
        <v>0</v>
      </c>
      <c r="AC2954" s="1">
        <v>0</v>
      </c>
      <c r="AD2954" s="1">
        <v>0</v>
      </c>
      <c r="AE2954" s="1">
        <v>0</v>
      </c>
      <c r="AF2954" s="1">
        <v>0</v>
      </c>
      <c r="AI2954" s="7">
        <f t="shared" si="1583"/>
        <v>1</v>
      </c>
      <c r="AJ2954" s="7">
        <f t="shared" si="1584"/>
        <v>5</v>
      </c>
      <c r="AK2954" s="7">
        <f t="shared" si="1585"/>
        <v>6</v>
      </c>
      <c r="AL2954" s="7">
        <f t="shared" si="1586"/>
        <v>0</v>
      </c>
      <c r="AM2954" s="2">
        <f t="shared" si="1587"/>
        <v>0.32748538011695905</v>
      </c>
      <c r="AN2954" s="2">
        <f t="shared" si="1588"/>
        <v>9.6491228070175433E-2</v>
      </c>
      <c r="AO2954" s="2">
        <f t="shared" si="1589"/>
        <v>1.4619883040935672E-2</v>
      </c>
      <c r="AP2954" s="2">
        <f t="shared" si="1590"/>
        <v>0</v>
      </c>
      <c r="AR2954" t="str">
        <f t="shared" si="1591"/>
        <v>Monona</v>
      </c>
      <c r="AS2954" t="s">
        <v>521</v>
      </c>
      <c r="AT2954">
        <v>4</v>
      </c>
      <c r="AV2954" s="91">
        <v>19</v>
      </c>
      <c r="AW2954" s="93">
        <v>133</v>
      </c>
      <c r="AX2954" s="99">
        <f t="shared" si="1592"/>
        <v>19133</v>
      </c>
      <c r="AZ2954" s="7" t="s">
        <v>3053</v>
      </c>
      <c r="BA2954" t="s">
        <v>3094</v>
      </c>
      <c r="BN2954" s="1">
        <v>0</v>
      </c>
    </row>
    <row r="2955" spans="1:66" hidden="1" outlineLevel="1">
      <c r="A2955" t="s">
        <v>350</v>
      </c>
      <c r="B2955" t="s">
        <v>521</v>
      </c>
      <c r="C2955" s="1">
        <f t="shared" si="1578"/>
        <v>268</v>
      </c>
      <c r="D2955" s="7">
        <f>IF(P2955&gt;0,RANK(P2955,(P2955:R2955,S2955:AG2955)),0)</f>
        <v>8</v>
      </c>
      <c r="E2955" s="7">
        <f>IF(Q2955&gt;0,RANK(Q2955,(P2955:R2955,S2955:AG2955)),0)</f>
        <v>3</v>
      </c>
      <c r="F2955" s="7">
        <f>IF(R2955&gt;0,RANK(R2955,(P2955:R2955,S2955:AG2955)),0)</f>
        <v>5</v>
      </c>
      <c r="G2955" s="7">
        <f>IF(S2955&gt;0,RANK(S2955,(P2955:R2955,S2955:AG2955)),0)</f>
        <v>4</v>
      </c>
      <c r="H2955" s="48">
        <f t="shared" si="1593"/>
        <v>37</v>
      </c>
      <c r="I2955" s="163">
        <f t="shared" si="1560"/>
        <v>0.13805970149253732</v>
      </c>
      <c r="J2955" s="2"/>
      <c r="K2955" s="2">
        <f t="shared" si="1579"/>
        <v>3.7313432835820895E-3</v>
      </c>
      <c r="L2955" s="2">
        <f t="shared" si="1580"/>
        <v>0.17164179104477612</v>
      </c>
      <c r="M2955" s="2">
        <f t="shared" si="1581"/>
        <v>0.1044776119402985</v>
      </c>
      <c r="N2955" s="2">
        <f t="shared" si="1582"/>
        <v>0.16044776119402984</v>
      </c>
      <c r="O2955" s="2">
        <f t="shared" si="1576"/>
        <v>0.55970149253731349</v>
      </c>
      <c r="P2955" s="1">
        <v>1</v>
      </c>
      <c r="Q2955" s="1">
        <v>46</v>
      </c>
      <c r="R2955" s="1">
        <v>28</v>
      </c>
      <c r="S2955" s="1">
        <v>43</v>
      </c>
      <c r="T2955" s="1">
        <v>84</v>
      </c>
      <c r="U2955" s="1">
        <v>47</v>
      </c>
      <c r="V2955" s="1">
        <v>16</v>
      </c>
      <c r="Y2955" s="1">
        <v>0</v>
      </c>
      <c r="Z2955" s="1">
        <f t="shared" si="1577"/>
        <v>1</v>
      </c>
      <c r="AC2955" s="1">
        <v>0</v>
      </c>
      <c r="AD2955" s="1">
        <v>0</v>
      </c>
      <c r="AE2955" s="1">
        <v>2</v>
      </c>
      <c r="AF2955" s="1">
        <v>0</v>
      </c>
      <c r="AI2955" s="7">
        <f t="shared" si="1583"/>
        <v>1</v>
      </c>
      <c r="AJ2955" s="7">
        <f t="shared" si="1584"/>
        <v>2</v>
      </c>
      <c r="AK2955" s="7">
        <f t="shared" si="1585"/>
        <v>6</v>
      </c>
      <c r="AL2955" s="7">
        <f t="shared" si="1586"/>
        <v>0</v>
      </c>
      <c r="AM2955" s="2">
        <f t="shared" si="1587"/>
        <v>0.31343283582089554</v>
      </c>
      <c r="AN2955" s="2">
        <f t="shared" si="1588"/>
        <v>0.17537313432835822</v>
      </c>
      <c r="AO2955" s="2">
        <f t="shared" si="1589"/>
        <v>5.9701492537313432E-2</v>
      </c>
      <c r="AP2955" s="2">
        <f t="shared" si="1590"/>
        <v>0</v>
      </c>
      <c r="AR2955" t="str">
        <f t="shared" si="1591"/>
        <v>Monroe</v>
      </c>
      <c r="AS2955" t="s">
        <v>521</v>
      </c>
      <c r="AT2955">
        <v>2</v>
      </c>
      <c r="AV2955" s="91">
        <v>19</v>
      </c>
      <c r="AW2955" s="93">
        <v>135</v>
      </c>
      <c r="AX2955" s="99">
        <f t="shared" si="1592"/>
        <v>19135</v>
      </c>
      <c r="AZ2955" s="7" t="s">
        <v>3053</v>
      </c>
      <c r="BA2955" t="s">
        <v>3094</v>
      </c>
      <c r="BN2955" s="1">
        <v>1</v>
      </c>
    </row>
    <row r="2956" spans="1:66" hidden="1" outlineLevel="1">
      <c r="A2956" t="s">
        <v>402</v>
      </c>
      <c r="B2956" t="s">
        <v>521</v>
      </c>
      <c r="C2956" s="1">
        <f t="shared" si="1578"/>
        <v>373</v>
      </c>
      <c r="D2956" s="7">
        <f>IF(P2956&gt;0,RANK(P2956,(P2956:R2956,S2956:AG2956)),0)</f>
        <v>0</v>
      </c>
      <c r="E2956" s="7">
        <f>IF(Q2956&gt;0,RANK(Q2956,(P2956:R2956,S2956:AG2956)),0)</f>
        <v>5</v>
      </c>
      <c r="F2956" s="7">
        <f>IF(R2956&gt;0,RANK(R2956,(P2956:R2956,S2956:AG2956)),0)</f>
        <v>2</v>
      </c>
      <c r="G2956" s="7">
        <f>IF(S2956&gt;0,RANK(S2956,(P2956:R2956,S2956:AG2956)),0)</f>
        <v>4</v>
      </c>
      <c r="H2956" s="48">
        <f t="shared" si="1593"/>
        <v>11</v>
      </c>
      <c r="I2956" s="163">
        <f t="shared" si="1560"/>
        <v>2.9490616621983913E-2</v>
      </c>
      <c r="J2956" s="2"/>
      <c r="K2956" s="2">
        <f t="shared" si="1579"/>
        <v>0</v>
      </c>
      <c r="L2956" s="2">
        <f t="shared" si="1580"/>
        <v>0.10455764075067024</v>
      </c>
      <c r="M2956" s="2">
        <f t="shared" si="1581"/>
        <v>0.2546916890080429</v>
      </c>
      <c r="N2956" s="2">
        <f t="shared" si="1582"/>
        <v>0.13941018766756033</v>
      </c>
      <c r="O2956" s="2">
        <f t="shared" si="1576"/>
        <v>0.50134048257372654</v>
      </c>
      <c r="P2956" s="1">
        <v>0</v>
      </c>
      <c r="Q2956" s="1">
        <v>39</v>
      </c>
      <c r="R2956" s="1">
        <v>95</v>
      </c>
      <c r="S2956" s="1">
        <v>52</v>
      </c>
      <c r="T2956" s="1">
        <v>106</v>
      </c>
      <c r="U2956" s="1">
        <v>56</v>
      </c>
      <c r="V2956" s="1">
        <v>20</v>
      </c>
      <c r="Y2956" s="1">
        <v>4</v>
      </c>
      <c r="Z2956" s="1">
        <f t="shared" si="1577"/>
        <v>0</v>
      </c>
      <c r="AC2956" s="1">
        <v>0</v>
      </c>
      <c r="AD2956" s="1">
        <v>0</v>
      </c>
      <c r="AE2956" s="1">
        <v>0</v>
      </c>
      <c r="AF2956" s="1">
        <v>1</v>
      </c>
      <c r="AI2956" s="7">
        <f t="shared" si="1583"/>
        <v>1</v>
      </c>
      <c r="AJ2956" s="7">
        <f t="shared" si="1584"/>
        <v>3</v>
      </c>
      <c r="AK2956" s="7">
        <f t="shared" si="1585"/>
        <v>6</v>
      </c>
      <c r="AL2956" s="7">
        <f t="shared" si="1586"/>
        <v>0</v>
      </c>
      <c r="AM2956" s="2">
        <f t="shared" si="1587"/>
        <v>0.28418230563002683</v>
      </c>
      <c r="AN2956" s="2">
        <f t="shared" si="1588"/>
        <v>0.15013404825737264</v>
      </c>
      <c r="AO2956" s="2">
        <f t="shared" si="1589"/>
        <v>5.3619302949061663E-2</v>
      </c>
      <c r="AP2956" s="2">
        <f t="shared" si="1590"/>
        <v>0</v>
      </c>
      <c r="AR2956" t="str">
        <f t="shared" si="1591"/>
        <v>Montgomery</v>
      </c>
      <c r="AS2956" t="s">
        <v>521</v>
      </c>
      <c r="AT2956">
        <v>3</v>
      </c>
      <c r="AV2956" s="91">
        <v>19</v>
      </c>
      <c r="AW2956" s="93">
        <v>137</v>
      </c>
      <c r="AX2956" s="99">
        <f t="shared" si="1592"/>
        <v>19137</v>
      </c>
      <c r="AZ2956" s="7" t="s">
        <v>3053</v>
      </c>
      <c r="BA2956" t="s">
        <v>3094</v>
      </c>
      <c r="BN2956" s="1">
        <v>0</v>
      </c>
    </row>
    <row r="2957" spans="1:66" hidden="1" outlineLevel="1">
      <c r="A2957" t="s">
        <v>99</v>
      </c>
      <c r="B2957" t="s">
        <v>521</v>
      </c>
      <c r="C2957" s="1">
        <f t="shared" si="1578"/>
        <v>1227</v>
      </c>
      <c r="D2957" s="7">
        <f>IF(P2957&gt;0,RANK(P2957,(P2957:R2957,S2957:AG2957)),0)</f>
        <v>7</v>
      </c>
      <c r="E2957" s="7">
        <f>IF(Q2957&gt;0,RANK(Q2957,(P2957:R2957,S2957:AG2957)),0)</f>
        <v>4</v>
      </c>
      <c r="F2957" s="7">
        <f>IF(R2957&gt;0,RANK(R2957,(P2957:R2957,S2957:AG2957)),0)</f>
        <v>1</v>
      </c>
      <c r="G2957" s="7">
        <f>IF(S2957&gt;0,RANK(S2957,(P2957:R2957,S2957:AG2957)),0)</f>
        <v>2</v>
      </c>
      <c r="H2957" s="48">
        <f t="shared" si="1593"/>
        <v>101</v>
      </c>
      <c r="I2957" s="163">
        <f t="shared" si="1560"/>
        <v>8.2314588427057869E-2</v>
      </c>
      <c r="J2957" s="2"/>
      <c r="K2957" s="2">
        <f t="shared" si="1579"/>
        <v>9.7799511002444987E-3</v>
      </c>
      <c r="L2957" s="2">
        <f t="shared" si="1580"/>
        <v>0.13936430317848411</v>
      </c>
      <c r="M2957" s="2">
        <f t="shared" si="1581"/>
        <v>0.29421352893235536</v>
      </c>
      <c r="N2957" s="2">
        <f t="shared" si="1582"/>
        <v>0.21189894050529748</v>
      </c>
      <c r="O2957" s="2">
        <f t="shared" si="1576"/>
        <v>0.34474327628361856</v>
      </c>
      <c r="P2957" s="1">
        <v>12</v>
      </c>
      <c r="Q2957" s="1">
        <v>171</v>
      </c>
      <c r="R2957" s="1">
        <v>361</v>
      </c>
      <c r="S2957" s="1">
        <v>260</v>
      </c>
      <c r="T2957" s="1">
        <v>243</v>
      </c>
      <c r="U2957" s="1">
        <v>129</v>
      </c>
      <c r="V2957" s="1">
        <v>49</v>
      </c>
      <c r="Y2957" s="1">
        <v>1</v>
      </c>
      <c r="Z2957" s="1">
        <f t="shared" si="1577"/>
        <v>0</v>
      </c>
      <c r="AC2957" s="1">
        <v>0</v>
      </c>
      <c r="AD2957" s="1">
        <v>0</v>
      </c>
      <c r="AE2957" s="1">
        <v>1</v>
      </c>
      <c r="AF2957" s="1">
        <v>0</v>
      </c>
      <c r="AI2957" s="7">
        <f t="shared" si="1583"/>
        <v>3</v>
      </c>
      <c r="AJ2957" s="7">
        <f t="shared" si="1584"/>
        <v>5</v>
      </c>
      <c r="AK2957" s="7">
        <f t="shared" si="1585"/>
        <v>6</v>
      </c>
      <c r="AL2957" s="7">
        <f t="shared" si="1586"/>
        <v>0</v>
      </c>
      <c r="AM2957" s="2">
        <f t="shared" si="1587"/>
        <v>0.1980440097799511</v>
      </c>
      <c r="AN2957" s="2">
        <f t="shared" si="1588"/>
        <v>0.10513447432762836</v>
      </c>
      <c r="AO2957" s="2">
        <f t="shared" si="1589"/>
        <v>3.9934800325998367E-2</v>
      </c>
      <c r="AP2957" s="2">
        <f t="shared" si="1590"/>
        <v>0</v>
      </c>
      <c r="AR2957" t="str">
        <f t="shared" si="1591"/>
        <v>Muscatine</v>
      </c>
      <c r="AS2957" t="s">
        <v>521</v>
      </c>
      <c r="AT2957">
        <v>2</v>
      </c>
      <c r="AV2957" s="91">
        <v>19</v>
      </c>
      <c r="AW2957" s="93">
        <v>139</v>
      </c>
      <c r="AX2957" s="99">
        <f t="shared" si="1592"/>
        <v>19139</v>
      </c>
      <c r="AZ2957" s="7" t="s">
        <v>3053</v>
      </c>
      <c r="BA2957" t="s">
        <v>3094</v>
      </c>
      <c r="BN2957" s="1">
        <v>0</v>
      </c>
    </row>
    <row r="2958" spans="1:66" hidden="1" outlineLevel="1">
      <c r="A2958" t="s">
        <v>2998</v>
      </c>
      <c r="B2958" t="s">
        <v>521</v>
      </c>
      <c r="C2958" s="1">
        <f t="shared" si="1578"/>
        <v>588</v>
      </c>
      <c r="D2958" s="7">
        <f>IF(P2958&gt;0,RANK(P2958,(P2958:R2958,S2958:AG2958)),0)</f>
        <v>7</v>
      </c>
      <c r="E2958" s="7">
        <f>IF(Q2958&gt;0,RANK(Q2958,(P2958:R2958,S2958:AG2958)),0)</f>
        <v>4</v>
      </c>
      <c r="F2958" s="7">
        <f>IF(R2958&gt;0,RANK(R2958,(P2958:R2958,S2958:AG2958)),0)</f>
        <v>5</v>
      </c>
      <c r="G2958" s="7">
        <f>IF(S2958&gt;0,RANK(S2958,(P2958:R2958,S2958:AG2958)),0)</f>
        <v>2</v>
      </c>
      <c r="H2958" s="48">
        <f t="shared" si="1593"/>
        <v>160</v>
      </c>
      <c r="I2958" s="163">
        <f t="shared" si="1560"/>
        <v>0.27210884353741499</v>
      </c>
      <c r="J2958" s="2"/>
      <c r="K2958" s="2">
        <f t="shared" si="1579"/>
        <v>5.1020408163265302E-3</v>
      </c>
      <c r="L2958" s="2">
        <f t="shared" si="1580"/>
        <v>9.6938775510204078E-2</v>
      </c>
      <c r="M2958" s="2">
        <f t="shared" si="1581"/>
        <v>9.5238095238095233E-2</v>
      </c>
      <c r="N2958" s="2">
        <f t="shared" si="1582"/>
        <v>0.17857142857142858</v>
      </c>
      <c r="O2958" s="2">
        <f t="shared" si="1576"/>
        <v>0.62414965986394566</v>
      </c>
      <c r="P2958" s="1">
        <v>3</v>
      </c>
      <c r="Q2958" s="1">
        <v>57</v>
      </c>
      <c r="R2958" s="1">
        <v>56</v>
      </c>
      <c r="S2958" s="1">
        <v>105</v>
      </c>
      <c r="T2958" s="1">
        <v>265</v>
      </c>
      <c r="U2958" s="1">
        <v>73</v>
      </c>
      <c r="V2958" s="1">
        <v>29</v>
      </c>
      <c r="Y2958" s="1">
        <v>0</v>
      </c>
      <c r="Z2958" s="1">
        <f t="shared" si="1577"/>
        <v>0</v>
      </c>
      <c r="AC2958" s="1">
        <v>0</v>
      </c>
      <c r="AD2958" s="1">
        <v>0</v>
      </c>
      <c r="AE2958" s="1">
        <v>0</v>
      </c>
      <c r="AF2958" s="1">
        <v>0</v>
      </c>
      <c r="AI2958" s="7">
        <f t="shared" si="1583"/>
        <v>1</v>
      </c>
      <c r="AJ2958" s="7">
        <f t="shared" si="1584"/>
        <v>3</v>
      </c>
      <c r="AK2958" s="7">
        <f t="shared" si="1585"/>
        <v>6</v>
      </c>
      <c r="AL2958" s="7">
        <f t="shared" si="1586"/>
        <v>0</v>
      </c>
      <c r="AM2958" s="2">
        <f t="shared" si="1587"/>
        <v>0.45068027210884354</v>
      </c>
      <c r="AN2958" s="2">
        <f t="shared" si="1588"/>
        <v>0.12414965986394558</v>
      </c>
      <c r="AO2958" s="2">
        <f t="shared" si="1589"/>
        <v>4.9319727891156462E-2</v>
      </c>
      <c r="AP2958" s="2">
        <f t="shared" si="1590"/>
        <v>0</v>
      </c>
      <c r="AR2958" t="str">
        <f t="shared" si="1591"/>
        <v>O'Brien</v>
      </c>
      <c r="AS2958" t="s">
        <v>521</v>
      </c>
      <c r="AT2958">
        <v>4</v>
      </c>
      <c r="AV2958" s="91">
        <v>19</v>
      </c>
      <c r="AW2958" s="93">
        <v>141</v>
      </c>
      <c r="AX2958" s="99">
        <f t="shared" si="1592"/>
        <v>19141</v>
      </c>
      <c r="AZ2958" s="7" t="s">
        <v>3053</v>
      </c>
      <c r="BA2958" t="s">
        <v>3094</v>
      </c>
      <c r="BN2958" s="1">
        <v>0</v>
      </c>
    </row>
    <row r="2959" spans="1:66" hidden="1" outlineLevel="1">
      <c r="A2959" t="s">
        <v>2327</v>
      </c>
      <c r="B2959" t="s">
        <v>521</v>
      </c>
      <c r="C2959" s="1">
        <f t="shared" si="1578"/>
        <v>277</v>
      </c>
      <c r="D2959" s="7">
        <f>IF(P2959&gt;0,RANK(P2959,(P2959:R2959,S2959:AG2959)),0)</f>
        <v>7</v>
      </c>
      <c r="E2959" s="7">
        <f>IF(Q2959&gt;0,RANK(Q2959,(P2959:R2959,S2959:AG2959)),0)</f>
        <v>4</v>
      </c>
      <c r="F2959" s="7">
        <f>IF(R2959&gt;0,RANK(R2959,(P2959:R2959,S2959:AG2959)),0)</f>
        <v>3</v>
      </c>
      <c r="G2959" s="7">
        <f>IF(S2959&gt;0,RANK(S2959,(P2959:R2959,S2959:AG2959)),0)</f>
        <v>2</v>
      </c>
      <c r="H2959" s="48">
        <f t="shared" si="1593"/>
        <v>3</v>
      </c>
      <c r="I2959" s="163">
        <f t="shared" si="1560"/>
        <v>1.0830324909747292E-2</v>
      </c>
      <c r="J2959" s="2"/>
      <c r="K2959" s="2">
        <f t="shared" si="1579"/>
        <v>7.2202166064981952E-3</v>
      </c>
      <c r="L2959" s="2">
        <f t="shared" si="1580"/>
        <v>0.10830324909747292</v>
      </c>
      <c r="M2959" s="2">
        <f t="shared" si="1581"/>
        <v>0.17328519855595667</v>
      </c>
      <c r="N2959" s="2">
        <f t="shared" si="1582"/>
        <v>0.28158844765342961</v>
      </c>
      <c r="O2959" s="2">
        <f t="shared" si="1576"/>
        <v>0.4296028880866426</v>
      </c>
      <c r="P2959" s="1">
        <v>2</v>
      </c>
      <c r="Q2959" s="1">
        <v>30</v>
      </c>
      <c r="R2959" s="1">
        <v>48</v>
      </c>
      <c r="S2959" s="1">
        <v>78</v>
      </c>
      <c r="T2959" s="1">
        <v>81</v>
      </c>
      <c r="U2959" s="1">
        <v>17</v>
      </c>
      <c r="V2959" s="1">
        <v>20</v>
      </c>
      <c r="Y2959" s="1">
        <v>0</v>
      </c>
      <c r="Z2959" s="1">
        <f t="shared" si="1577"/>
        <v>0</v>
      </c>
      <c r="AC2959" s="1">
        <v>0</v>
      </c>
      <c r="AD2959" s="1">
        <v>0</v>
      </c>
      <c r="AE2959" s="1">
        <v>1</v>
      </c>
      <c r="AF2959" s="1">
        <v>0</v>
      </c>
      <c r="AI2959" s="7">
        <f t="shared" si="1583"/>
        <v>1</v>
      </c>
      <c r="AJ2959" s="7">
        <f t="shared" si="1584"/>
        <v>6</v>
      </c>
      <c r="AK2959" s="7">
        <f t="shared" si="1585"/>
        <v>5</v>
      </c>
      <c r="AL2959" s="7">
        <f t="shared" si="1586"/>
        <v>0</v>
      </c>
      <c r="AM2959" s="2">
        <f t="shared" si="1587"/>
        <v>0.29241877256317689</v>
      </c>
      <c r="AN2959" s="2">
        <f t="shared" si="1588"/>
        <v>6.1371841155234655E-2</v>
      </c>
      <c r="AO2959" s="2">
        <f t="shared" si="1589"/>
        <v>7.2202166064981949E-2</v>
      </c>
      <c r="AP2959" s="2">
        <f t="shared" si="1590"/>
        <v>0</v>
      </c>
      <c r="AR2959" t="str">
        <f t="shared" si="1591"/>
        <v>Osceola</v>
      </c>
      <c r="AS2959" t="s">
        <v>521</v>
      </c>
      <c r="AT2959">
        <v>4</v>
      </c>
      <c r="AV2959" s="91">
        <v>19</v>
      </c>
      <c r="AW2959" s="93">
        <v>143</v>
      </c>
      <c r="AX2959" s="99">
        <f t="shared" si="1592"/>
        <v>19143</v>
      </c>
      <c r="AZ2959" s="7" t="s">
        <v>3053</v>
      </c>
      <c r="BA2959" t="s">
        <v>3094</v>
      </c>
      <c r="BN2959" s="1">
        <v>0</v>
      </c>
    </row>
    <row r="2960" spans="1:66" hidden="1" outlineLevel="1">
      <c r="A2960" t="s">
        <v>2129</v>
      </c>
      <c r="B2960" t="s">
        <v>521</v>
      </c>
      <c r="C2960" s="1">
        <f t="shared" si="1578"/>
        <v>584</v>
      </c>
      <c r="D2960" s="7">
        <f>IF(P2960&gt;0,RANK(P2960,(P2960:R2960,S2960:AG2960)),0)</f>
        <v>7</v>
      </c>
      <c r="E2960" s="7">
        <f>IF(Q2960&gt;0,RANK(Q2960,(P2960:R2960,S2960:AG2960)),0)</f>
        <v>3</v>
      </c>
      <c r="F2960" s="7">
        <f>IF(R2960&gt;0,RANK(R2960,(P2960:R2960,S2960:AG2960)),0)</f>
        <v>2</v>
      </c>
      <c r="G2960" s="7">
        <f>IF(S2960&gt;0,RANK(S2960,(P2960:R2960,S2960:AG2960)),0)</f>
        <v>4</v>
      </c>
      <c r="H2960" s="48">
        <f t="shared" si="1593"/>
        <v>28</v>
      </c>
      <c r="I2960" s="163">
        <f t="shared" si="1560"/>
        <v>4.7945205479452052E-2</v>
      </c>
      <c r="J2960" s="2"/>
      <c r="K2960" s="2">
        <f t="shared" si="1579"/>
        <v>8.5616438356164379E-3</v>
      </c>
      <c r="L2960" s="2">
        <f t="shared" si="1580"/>
        <v>0.1797945205479452</v>
      </c>
      <c r="M2960" s="2">
        <f t="shared" si="1581"/>
        <v>0.2208904109589041</v>
      </c>
      <c r="N2960" s="2">
        <f t="shared" si="1582"/>
        <v>0.16267123287671234</v>
      </c>
      <c r="O2960" s="2">
        <f t="shared" si="1576"/>
        <v>0.42808219178082196</v>
      </c>
      <c r="P2960" s="1">
        <v>5</v>
      </c>
      <c r="Q2960" s="1">
        <v>105</v>
      </c>
      <c r="R2960" s="1">
        <v>129</v>
      </c>
      <c r="S2960" s="1">
        <v>95</v>
      </c>
      <c r="T2960" s="1">
        <v>157</v>
      </c>
      <c r="U2960" s="1">
        <v>50</v>
      </c>
      <c r="V2960" s="1">
        <v>41</v>
      </c>
      <c r="Y2960" s="1">
        <v>2</v>
      </c>
      <c r="Z2960" s="1">
        <f t="shared" si="1577"/>
        <v>0</v>
      </c>
      <c r="AC2960" s="1">
        <v>0</v>
      </c>
      <c r="AD2960" s="1">
        <v>0</v>
      </c>
      <c r="AE2960" s="1">
        <v>0</v>
      </c>
      <c r="AF2960" s="1">
        <v>0</v>
      </c>
      <c r="AI2960" s="7">
        <f t="shared" si="1583"/>
        <v>1</v>
      </c>
      <c r="AJ2960" s="7">
        <f t="shared" si="1584"/>
        <v>5</v>
      </c>
      <c r="AK2960" s="7">
        <f t="shared" si="1585"/>
        <v>6</v>
      </c>
      <c r="AL2960" s="7">
        <f t="shared" si="1586"/>
        <v>0</v>
      </c>
      <c r="AM2960" s="2">
        <f t="shared" si="1587"/>
        <v>0.26883561643835618</v>
      </c>
      <c r="AN2960" s="2">
        <f t="shared" si="1588"/>
        <v>8.5616438356164379E-2</v>
      </c>
      <c r="AO2960" s="2">
        <f t="shared" si="1589"/>
        <v>7.0205479452054798E-2</v>
      </c>
      <c r="AP2960" s="2">
        <f t="shared" si="1590"/>
        <v>0</v>
      </c>
      <c r="AR2960" t="str">
        <f t="shared" si="1591"/>
        <v>Page</v>
      </c>
      <c r="AS2960" t="s">
        <v>521</v>
      </c>
      <c r="AT2960">
        <v>3</v>
      </c>
      <c r="AV2960" s="91">
        <v>19</v>
      </c>
      <c r="AW2960" s="93">
        <v>145</v>
      </c>
      <c r="AX2960" s="99">
        <f t="shared" si="1592"/>
        <v>19145</v>
      </c>
      <c r="AZ2960" s="7" t="s">
        <v>3053</v>
      </c>
      <c r="BA2960" t="s">
        <v>3094</v>
      </c>
      <c r="BN2960" s="1">
        <v>0</v>
      </c>
    </row>
    <row r="2961" spans="1:66" hidden="1" outlineLevel="1">
      <c r="A2961" t="s">
        <v>2096</v>
      </c>
      <c r="B2961" t="s">
        <v>521</v>
      </c>
      <c r="C2961" s="1">
        <f t="shared" si="1578"/>
        <v>276</v>
      </c>
      <c r="D2961" s="7">
        <f>IF(P2961&gt;0,RANK(P2961,(P2961:R2961,S2961:AG2961)),0)</f>
        <v>8</v>
      </c>
      <c r="E2961" s="7">
        <f>IF(Q2961&gt;0,RANK(Q2961,(P2961:R2961,S2961:AG2961)),0)</f>
        <v>3</v>
      </c>
      <c r="F2961" s="7">
        <f>IF(R2961&gt;0,RANK(R2961,(P2961:R2961,S2961:AG2961)),0)</f>
        <v>4</v>
      </c>
      <c r="G2961" s="7">
        <f>IF(S2961&gt;0,RANK(S2961,(P2961:R2961,S2961:AG2961)),0)</f>
        <v>2</v>
      </c>
      <c r="H2961" s="48">
        <f t="shared" si="1593"/>
        <v>17</v>
      </c>
      <c r="I2961" s="163">
        <f t="shared" si="1560"/>
        <v>6.1594202898550728E-2</v>
      </c>
      <c r="J2961" s="2"/>
      <c r="K2961" s="2">
        <f t="shared" si="1579"/>
        <v>3.6231884057971015E-3</v>
      </c>
      <c r="L2961" s="2">
        <f t="shared" si="1580"/>
        <v>0.18840579710144928</v>
      </c>
      <c r="M2961" s="2">
        <f t="shared" si="1581"/>
        <v>0.17391304347826086</v>
      </c>
      <c r="N2961" s="2">
        <f t="shared" si="1582"/>
        <v>0.19202898550724637</v>
      </c>
      <c r="O2961" s="2">
        <f t="shared" si="1576"/>
        <v>0.44202898550724645</v>
      </c>
      <c r="P2961" s="1">
        <v>1</v>
      </c>
      <c r="Q2961" s="1">
        <v>52</v>
      </c>
      <c r="R2961" s="1">
        <v>48</v>
      </c>
      <c r="S2961" s="1">
        <v>53</v>
      </c>
      <c r="T2961" s="1">
        <v>70</v>
      </c>
      <c r="U2961" s="1">
        <v>38</v>
      </c>
      <c r="V2961" s="1">
        <v>12</v>
      </c>
      <c r="Y2961" s="1">
        <v>0</v>
      </c>
      <c r="Z2961" s="1">
        <f t="shared" si="1577"/>
        <v>2</v>
      </c>
      <c r="AC2961" s="1">
        <v>0</v>
      </c>
      <c r="AD2961" s="1">
        <v>0</v>
      </c>
      <c r="AE2961" s="1">
        <v>0</v>
      </c>
      <c r="AF2961" s="1">
        <v>0</v>
      </c>
      <c r="AI2961" s="7">
        <f t="shared" si="1583"/>
        <v>1</v>
      </c>
      <c r="AJ2961" s="7">
        <f t="shared" si="1584"/>
        <v>5</v>
      </c>
      <c r="AK2961" s="7">
        <f t="shared" si="1585"/>
        <v>6</v>
      </c>
      <c r="AL2961" s="7">
        <f t="shared" si="1586"/>
        <v>0</v>
      </c>
      <c r="AM2961" s="2">
        <f t="shared" si="1587"/>
        <v>0.25362318840579712</v>
      </c>
      <c r="AN2961" s="2">
        <f t="shared" si="1588"/>
        <v>0.13768115942028986</v>
      </c>
      <c r="AO2961" s="2">
        <f t="shared" si="1589"/>
        <v>4.3478260869565216E-2</v>
      </c>
      <c r="AP2961" s="2">
        <f t="shared" si="1590"/>
        <v>0</v>
      </c>
      <c r="AR2961" t="str">
        <f t="shared" si="1591"/>
        <v>Palo Alto</v>
      </c>
      <c r="AS2961" t="s">
        <v>521</v>
      </c>
      <c r="AT2961">
        <v>4</v>
      </c>
      <c r="AV2961" s="91">
        <v>19</v>
      </c>
      <c r="AW2961" s="93">
        <v>147</v>
      </c>
      <c r="AX2961" s="99">
        <f t="shared" si="1592"/>
        <v>19147</v>
      </c>
      <c r="AZ2961" s="7" t="s">
        <v>3053</v>
      </c>
      <c r="BA2961" t="s">
        <v>3094</v>
      </c>
      <c r="BN2961" s="1">
        <v>2</v>
      </c>
    </row>
    <row r="2962" spans="1:66" hidden="1" outlineLevel="1">
      <c r="A2962" t="s">
        <v>1834</v>
      </c>
      <c r="B2962" t="s">
        <v>521</v>
      </c>
      <c r="C2962" s="1">
        <f t="shared" si="1578"/>
        <v>1259</v>
      </c>
      <c r="D2962" s="7">
        <f>IF(P2962&gt;0,RANK(P2962,(P2962:R2962,S2962:AG2962)),0)</f>
        <v>7</v>
      </c>
      <c r="E2962" s="7">
        <f>IF(Q2962&gt;0,RANK(Q2962,(P2962:R2962,S2962:AG2962)),0)</f>
        <v>4</v>
      </c>
      <c r="F2962" s="7">
        <f>IF(R2962&gt;0,RANK(R2962,(P2962:R2962,S2962:AG2962)),0)</f>
        <v>1</v>
      </c>
      <c r="G2962" s="7">
        <f>IF(S2962&gt;0,RANK(S2962,(P2962:R2962,S2962:AG2962)),0)</f>
        <v>3</v>
      </c>
      <c r="H2962" s="48">
        <f t="shared" si="1593"/>
        <v>10</v>
      </c>
      <c r="I2962" s="163">
        <f t="shared" si="1560"/>
        <v>7.9428117553613977E-3</v>
      </c>
      <c r="J2962" s="2"/>
      <c r="K2962" s="2">
        <f t="shared" si="1579"/>
        <v>1.5885623510722795E-3</v>
      </c>
      <c r="L2962" s="2">
        <f t="shared" si="1580"/>
        <v>0.12787926926131851</v>
      </c>
      <c r="M2962" s="2">
        <f t="shared" si="1581"/>
        <v>0.29308975377283558</v>
      </c>
      <c r="N2962" s="2">
        <f t="shared" si="1582"/>
        <v>0.15488482922954727</v>
      </c>
      <c r="O2962" s="2">
        <f t="shared" si="1576"/>
        <v>0.42255758538522636</v>
      </c>
      <c r="P2962" s="1">
        <v>2</v>
      </c>
      <c r="Q2962" s="1">
        <v>161</v>
      </c>
      <c r="R2962" s="1">
        <v>369</v>
      </c>
      <c r="S2962" s="1">
        <v>195</v>
      </c>
      <c r="T2962" s="1">
        <v>359</v>
      </c>
      <c r="U2962" s="1">
        <v>140</v>
      </c>
      <c r="V2962" s="1">
        <v>32</v>
      </c>
      <c r="Y2962" s="1">
        <v>0</v>
      </c>
      <c r="Z2962" s="1">
        <f t="shared" si="1577"/>
        <v>1</v>
      </c>
      <c r="AC2962" s="1">
        <v>0</v>
      </c>
      <c r="AD2962" s="1">
        <v>0</v>
      </c>
      <c r="AE2962" s="1">
        <v>0</v>
      </c>
      <c r="AF2962" s="1">
        <v>0</v>
      </c>
      <c r="AI2962" s="7">
        <f t="shared" si="1583"/>
        <v>2</v>
      </c>
      <c r="AJ2962" s="7">
        <f t="shared" si="1584"/>
        <v>5</v>
      </c>
      <c r="AK2962" s="7">
        <f t="shared" si="1585"/>
        <v>6</v>
      </c>
      <c r="AL2962" s="7">
        <f t="shared" si="1586"/>
        <v>0</v>
      </c>
      <c r="AM2962" s="2">
        <f t="shared" si="1587"/>
        <v>0.2851469420174742</v>
      </c>
      <c r="AN2962" s="2">
        <f t="shared" si="1588"/>
        <v>0.11119936457505956</v>
      </c>
      <c r="AO2962" s="2">
        <f t="shared" si="1589"/>
        <v>2.5416997617156472E-2</v>
      </c>
      <c r="AP2962" s="2">
        <f t="shared" si="1590"/>
        <v>0</v>
      </c>
      <c r="AR2962" t="str">
        <f t="shared" si="1591"/>
        <v>Plymouth</v>
      </c>
      <c r="AS2962" t="s">
        <v>521</v>
      </c>
      <c r="AT2962">
        <v>4</v>
      </c>
      <c r="AV2962" s="91">
        <v>19</v>
      </c>
      <c r="AW2962" s="93">
        <v>149</v>
      </c>
      <c r="AX2962" s="99">
        <f t="shared" si="1592"/>
        <v>19149</v>
      </c>
      <c r="AZ2962" s="7" t="s">
        <v>3053</v>
      </c>
      <c r="BA2962" t="s">
        <v>3094</v>
      </c>
      <c r="BN2962" s="1">
        <v>1</v>
      </c>
    </row>
    <row r="2963" spans="1:66" hidden="1" outlineLevel="1">
      <c r="A2963" t="s">
        <v>1897</v>
      </c>
      <c r="B2963" t="s">
        <v>521</v>
      </c>
      <c r="C2963" s="1">
        <f t="shared" si="1578"/>
        <v>379</v>
      </c>
      <c r="D2963" s="7">
        <f>IF(P2963&gt;0,RANK(P2963,(P2963:R2963,S2963:AG2963)),0)</f>
        <v>0</v>
      </c>
      <c r="E2963" s="7">
        <f>IF(Q2963&gt;0,RANK(Q2963,(P2963:R2963,S2963:AG2963)),0)</f>
        <v>5</v>
      </c>
      <c r="F2963" s="7">
        <f>IF(R2963&gt;0,RANK(R2963,(P2963:R2963,S2963:AG2963)),0)</f>
        <v>4</v>
      </c>
      <c r="G2963" s="7">
        <f>IF(S2963&gt;0,RANK(S2963,(P2963:R2963,S2963:AG2963)),0)</f>
        <v>2</v>
      </c>
      <c r="H2963" s="48">
        <f t="shared" si="1593"/>
        <v>16</v>
      </c>
      <c r="I2963" s="163">
        <f t="shared" si="1560"/>
        <v>4.221635883905013E-2</v>
      </c>
      <c r="J2963" s="2"/>
      <c r="K2963" s="2">
        <f t="shared" si="1579"/>
        <v>0</v>
      </c>
      <c r="L2963" s="2">
        <f t="shared" si="1580"/>
        <v>0.12664907651715041</v>
      </c>
      <c r="M2963" s="2">
        <f t="shared" si="1581"/>
        <v>0.14248021108179421</v>
      </c>
      <c r="N2963" s="2">
        <f t="shared" si="1582"/>
        <v>0.22427440633245382</v>
      </c>
      <c r="O2963" s="2">
        <f t="shared" si="1576"/>
        <v>0.50659630606860162</v>
      </c>
      <c r="P2963" s="1">
        <v>0</v>
      </c>
      <c r="Q2963" s="1">
        <v>48</v>
      </c>
      <c r="R2963" s="1">
        <v>54</v>
      </c>
      <c r="S2963" s="1">
        <v>85</v>
      </c>
      <c r="T2963" s="1">
        <v>101</v>
      </c>
      <c r="U2963" s="1">
        <v>67</v>
      </c>
      <c r="V2963" s="1">
        <v>21</v>
      </c>
      <c r="Y2963" s="1">
        <v>3</v>
      </c>
      <c r="Z2963" s="1">
        <f t="shared" si="1577"/>
        <v>0</v>
      </c>
      <c r="AC2963" s="1">
        <v>0</v>
      </c>
      <c r="AD2963" s="1">
        <v>0</v>
      </c>
      <c r="AE2963" s="1">
        <v>0</v>
      </c>
      <c r="AF2963" s="1">
        <v>0</v>
      </c>
      <c r="AI2963" s="7">
        <f t="shared" si="1583"/>
        <v>1</v>
      </c>
      <c r="AJ2963" s="7">
        <f t="shared" si="1584"/>
        <v>3</v>
      </c>
      <c r="AK2963" s="7">
        <f t="shared" si="1585"/>
        <v>6</v>
      </c>
      <c r="AL2963" s="7">
        <f t="shared" si="1586"/>
        <v>0</v>
      </c>
      <c r="AM2963" s="2">
        <f t="shared" si="1587"/>
        <v>0.26649076517150394</v>
      </c>
      <c r="AN2963" s="2">
        <f t="shared" si="1588"/>
        <v>0.17678100263852242</v>
      </c>
      <c r="AO2963" s="2">
        <f t="shared" si="1589"/>
        <v>5.5408970976253295E-2</v>
      </c>
      <c r="AP2963" s="2">
        <f t="shared" si="1590"/>
        <v>0</v>
      </c>
      <c r="AR2963" t="str">
        <f t="shared" si="1591"/>
        <v>Pocahontas</v>
      </c>
      <c r="AS2963" t="s">
        <v>521</v>
      </c>
      <c r="AT2963">
        <v>4</v>
      </c>
      <c r="AV2963" s="91">
        <v>19</v>
      </c>
      <c r="AW2963" s="93">
        <v>151</v>
      </c>
      <c r="AX2963" s="99">
        <f t="shared" si="1592"/>
        <v>19151</v>
      </c>
      <c r="AZ2963" s="7" t="s">
        <v>3053</v>
      </c>
      <c r="BA2963" t="s">
        <v>3094</v>
      </c>
      <c r="BN2963" s="1">
        <v>0</v>
      </c>
    </row>
    <row r="2964" spans="1:66" hidden="1" outlineLevel="1">
      <c r="A2964" t="s">
        <v>3027</v>
      </c>
      <c r="B2964" t="s">
        <v>521</v>
      </c>
      <c r="C2964" s="1">
        <f t="shared" si="1578"/>
        <v>21838</v>
      </c>
      <c r="D2964" s="7">
        <f>IF(P2964&gt;0,RANK(P2964,(P2964:R2964,S2964:AG2964)),0)</f>
        <v>7</v>
      </c>
      <c r="E2964" s="7">
        <f>IF(Q2964&gt;0,RANK(Q2964,(P2964:R2964,S2964:AG2964)),0)</f>
        <v>4</v>
      </c>
      <c r="F2964" s="7">
        <f>IF(R2964&gt;0,RANK(R2964,(P2964:R2964,S2964:AG2964)),0)</f>
        <v>1</v>
      </c>
      <c r="G2964" s="7">
        <f>IF(S2964&gt;0,RANK(S2964,(P2964:R2964,S2964:AG2964)),0)</f>
        <v>2</v>
      </c>
      <c r="H2964" s="48">
        <f t="shared" si="1593"/>
        <v>1290</v>
      </c>
      <c r="I2964" s="163">
        <f t="shared" ref="I2964:I2987" si="1594">H2964/C2964</f>
        <v>5.9071343529627257E-2</v>
      </c>
      <c r="J2964" s="2"/>
      <c r="K2964" s="2">
        <f t="shared" si="1579"/>
        <v>7.7388039197728731E-3</v>
      </c>
      <c r="L2964" s="2">
        <f t="shared" si="1580"/>
        <v>0.12821686967671031</v>
      </c>
      <c r="M2964" s="2">
        <f t="shared" si="1581"/>
        <v>0.2846414506822969</v>
      </c>
      <c r="N2964" s="2">
        <f t="shared" si="1582"/>
        <v>0.22557010715266965</v>
      </c>
      <c r="O2964" s="2">
        <f t="shared" si="1576"/>
        <v>0.35383276856855028</v>
      </c>
      <c r="P2964" s="1">
        <v>169</v>
      </c>
      <c r="Q2964" s="1">
        <v>2800</v>
      </c>
      <c r="R2964" s="1">
        <v>6216</v>
      </c>
      <c r="S2964" s="1">
        <v>4926</v>
      </c>
      <c r="T2964" s="1">
        <v>4725</v>
      </c>
      <c r="U2964" s="1">
        <v>2036</v>
      </c>
      <c r="V2964" s="1">
        <v>900</v>
      </c>
      <c r="Y2964" s="1">
        <v>33</v>
      </c>
      <c r="Z2964" s="1">
        <f t="shared" si="1577"/>
        <v>25</v>
      </c>
      <c r="AC2964" s="1">
        <v>2</v>
      </c>
      <c r="AD2964" s="1">
        <v>1</v>
      </c>
      <c r="AE2964" s="1">
        <v>5</v>
      </c>
      <c r="AF2964" s="1">
        <v>0</v>
      </c>
      <c r="AI2964" s="7">
        <f t="shared" si="1583"/>
        <v>3</v>
      </c>
      <c r="AJ2964" s="7">
        <f t="shared" si="1584"/>
        <v>5</v>
      </c>
      <c r="AK2964" s="7">
        <f t="shared" si="1585"/>
        <v>6</v>
      </c>
      <c r="AL2964" s="7">
        <f t="shared" si="1586"/>
        <v>0</v>
      </c>
      <c r="AM2964" s="2">
        <f t="shared" si="1587"/>
        <v>0.21636596757944868</v>
      </c>
      <c r="AN2964" s="2">
        <f t="shared" si="1588"/>
        <v>9.3231980950636506E-2</v>
      </c>
      <c r="AO2964" s="2">
        <f t="shared" si="1589"/>
        <v>4.121256525322832E-2</v>
      </c>
      <c r="AP2964" s="2">
        <f t="shared" si="1590"/>
        <v>0</v>
      </c>
      <c r="AR2964" t="str">
        <f t="shared" si="1591"/>
        <v>Polk</v>
      </c>
      <c r="AS2964" t="s">
        <v>521</v>
      </c>
      <c r="AT2964">
        <v>3</v>
      </c>
      <c r="AV2964" s="91">
        <v>19</v>
      </c>
      <c r="AW2964" s="93">
        <v>153</v>
      </c>
      <c r="AX2964" s="99">
        <f t="shared" si="1592"/>
        <v>19153</v>
      </c>
      <c r="AZ2964" s="7" t="s">
        <v>3053</v>
      </c>
      <c r="BA2964" t="s">
        <v>3094</v>
      </c>
      <c r="BN2964" s="1">
        <v>25</v>
      </c>
    </row>
    <row r="2965" spans="1:66" hidden="1" outlineLevel="1">
      <c r="A2965" t="s">
        <v>1754</v>
      </c>
      <c r="B2965" t="s">
        <v>521</v>
      </c>
      <c r="C2965" s="1">
        <f t="shared" si="1578"/>
        <v>2729</v>
      </c>
      <c r="D2965" s="7">
        <f>IF(P2965&gt;0,RANK(P2965,(P2965:R2965,S2965:AG2965)),0)</f>
        <v>7</v>
      </c>
      <c r="E2965" s="7">
        <f>IF(Q2965&gt;0,RANK(Q2965,(P2965:R2965,S2965:AG2965)),0)</f>
        <v>4</v>
      </c>
      <c r="F2965" s="7">
        <f>IF(R2965&gt;0,RANK(R2965,(P2965:R2965,S2965:AG2965)),0)</f>
        <v>1</v>
      </c>
      <c r="G2965" s="7">
        <f>IF(S2965&gt;0,RANK(S2965,(P2965:R2965,S2965:AG2965)),0)</f>
        <v>3</v>
      </c>
      <c r="H2965" s="48">
        <f t="shared" si="1593"/>
        <v>59</v>
      </c>
      <c r="I2965" s="163">
        <f t="shared" si="1594"/>
        <v>2.1619640894100404E-2</v>
      </c>
      <c r="J2965" s="2"/>
      <c r="K2965" s="2">
        <f t="shared" si="1579"/>
        <v>4.3972150971051671E-3</v>
      </c>
      <c r="L2965" s="2">
        <f t="shared" si="1580"/>
        <v>0.16746060828142176</v>
      </c>
      <c r="M2965" s="2">
        <f t="shared" si="1581"/>
        <v>0.26566507878343715</v>
      </c>
      <c r="N2965" s="2">
        <f t="shared" si="1582"/>
        <v>0.19384389886405276</v>
      </c>
      <c r="O2965" s="2">
        <f t="shared" si="1576"/>
        <v>0.36863319897398317</v>
      </c>
      <c r="P2965" s="1">
        <v>12</v>
      </c>
      <c r="Q2965" s="1">
        <v>457</v>
      </c>
      <c r="R2965" s="1">
        <v>725</v>
      </c>
      <c r="S2965" s="1">
        <v>529</v>
      </c>
      <c r="T2965" s="1">
        <v>666</v>
      </c>
      <c r="U2965" s="1">
        <v>220</v>
      </c>
      <c r="V2965" s="1">
        <v>115</v>
      </c>
      <c r="Y2965" s="1">
        <v>2</v>
      </c>
      <c r="Z2965" s="1">
        <f t="shared" si="1577"/>
        <v>0</v>
      </c>
      <c r="AC2965" s="1">
        <v>1</v>
      </c>
      <c r="AD2965" s="1">
        <v>0</v>
      </c>
      <c r="AE2965" s="1">
        <v>2</v>
      </c>
      <c r="AF2965" s="1">
        <v>0</v>
      </c>
      <c r="AI2965" s="7">
        <f t="shared" si="1583"/>
        <v>2</v>
      </c>
      <c r="AJ2965" s="7">
        <f t="shared" si="1584"/>
        <v>5</v>
      </c>
      <c r="AK2965" s="7">
        <f t="shared" si="1585"/>
        <v>6</v>
      </c>
      <c r="AL2965" s="7">
        <f t="shared" si="1586"/>
        <v>0</v>
      </c>
      <c r="AM2965" s="2">
        <f t="shared" si="1587"/>
        <v>0.24404543788933675</v>
      </c>
      <c r="AN2965" s="2">
        <f t="shared" si="1588"/>
        <v>8.0615610113594721E-2</v>
      </c>
      <c r="AO2965" s="2">
        <f t="shared" si="1589"/>
        <v>4.2139978013924516E-2</v>
      </c>
      <c r="AP2965" s="2">
        <f t="shared" si="1590"/>
        <v>0</v>
      </c>
      <c r="AR2965" t="str">
        <f t="shared" si="1591"/>
        <v>Pottawattamie</v>
      </c>
      <c r="AS2965" t="s">
        <v>521</v>
      </c>
      <c r="AT2965">
        <v>3</v>
      </c>
      <c r="AV2965" s="91">
        <v>19</v>
      </c>
      <c r="AW2965" s="93">
        <v>155</v>
      </c>
      <c r="AX2965" s="99">
        <f t="shared" si="1592"/>
        <v>19155</v>
      </c>
      <c r="AZ2965" s="7" t="s">
        <v>3053</v>
      </c>
      <c r="BA2965" t="s">
        <v>3094</v>
      </c>
      <c r="BN2965" s="1">
        <v>0</v>
      </c>
    </row>
    <row r="2966" spans="1:66" hidden="1" outlineLevel="1">
      <c r="A2966" t="s">
        <v>1105</v>
      </c>
      <c r="B2966" t="s">
        <v>521</v>
      </c>
      <c r="C2966" s="1">
        <f t="shared" si="1578"/>
        <v>709</v>
      </c>
      <c r="D2966" s="7">
        <f>IF(P2966&gt;0,RANK(P2966,(P2966:R2966,S2966:AG2966)),0)</f>
        <v>7</v>
      </c>
      <c r="E2966" s="7">
        <f>IF(Q2966&gt;0,RANK(Q2966,(P2966:R2966,S2966:AG2966)),0)</f>
        <v>4</v>
      </c>
      <c r="F2966" s="7">
        <f>IF(R2966&gt;0,RANK(R2966,(P2966:R2966,S2966:AG2966)),0)</f>
        <v>3</v>
      </c>
      <c r="G2966" s="7">
        <f>IF(S2966&gt;0,RANK(S2966,(P2966:R2966,S2966:AG2966)),0)</f>
        <v>1</v>
      </c>
      <c r="H2966" s="48">
        <f t="shared" si="1593"/>
        <v>42</v>
      </c>
      <c r="I2966" s="163">
        <f t="shared" si="1594"/>
        <v>5.9238363892806768E-2</v>
      </c>
      <c r="J2966" s="2"/>
      <c r="K2966" s="2">
        <f t="shared" si="1579"/>
        <v>1.1283497884344146E-2</v>
      </c>
      <c r="L2966" s="2">
        <f t="shared" si="1580"/>
        <v>0.15937940761636107</v>
      </c>
      <c r="M2966" s="2">
        <f t="shared" si="1581"/>
        <v>0.16361071932299012</v>
      </c>
      <c r="N2966" s="2">
        <f t="shared" si="1582"/>
        <v>0.27785613540197462</v>
      </c>
      <c r="O2966" s="2">
        <f t="shared" si="1576"/>
        <v>0.38787023977433011</v>
      </c>
      <c r="P2966" s="1">
        <v>8</v>
      </c>
      <c r="Q2966" s="1">
        <v>113</v>
      </c>
      <c r="R2966" s="1">
        <v>116</v>
      </c>
      <c r="S2966" s="1">
        <v>197</v>
      </c>
      <c r="T2966" s="1">
        <v>155</v>
      </c>
      <c r="U2966" s="1">
        <v>77</v>
      </c>
      <c r="V2966" s="1">
        <v>42</v>
      </c>
      <c r="Y2966" s="1">
        <v>1</v>
      </c>
      <c r="Z2966" s="1">
        <f t="shared" si="1577"/>
        <v>0</v>
      </c>
      <c r="AC2966" s="1">
        <v>0</v>
      </c>
      <c r="AD2966" s="1">
        <v>0</v>
      </c>
      <c r="AE2966" s="1">
        <v>0</v>
      </c>
      <c r="AF2966" s="1">
        <v>0</v>
      </c>
      <c r="AI2966" s="7">
        <f t="shared" si="1583"/>
        <v>2</v>
      </c>
      <c r="AJ2966" s="7">
        <f t="shared" si="1584"/>
        <v>5</v>
      </c>
      <c r="AK2966" s="7">
        <f t="shared" si="1585"/>
        <v>6</v>
      </c>
      <c r="AL2966" s="7">
        <f t="shared" si="1586"/>
        <v>0</v>
      </c>
      <c r="AM2966" s="2">
        <f t="shared" si="1587"/>
        <v>0.21861777150916784</v>
      </c>
      <c r="AN2966" s="2">
        <f t="shared" si="1588"/>
        <v>0.10860366713681241</v>
      </c>
      <c r="AO2966" s="2">
        <f t="shared" si="1589"/>
        <v>5.9238363892806768E-2</v>
      </c>
      <c r="AP2966" s="2">
        <f t="shared" si="1590"/>
        <v>0</v>
      </c>
      <c r="AR2966" t="str">
        <f t="shared" si="1591"/>
        <v>Poweshiek</v>
      </c>
      <c r="AS2966" t="s">
        <v>521</v>
      </c>
      <c r="AT2966">
        <v>1</v>
      </c>
      <c r="AV2966" s="91">
        <v>19</v>
      </c>
      <c r="AW2966" s="93">
        <v>157</v>
      </c>
      <c r="AX2966" s="99">
        <f t="shared" si="1592"/>
        <v>19157</v>
      </c>
      <c r="AZ2966" s="7" t="s">
        <v>3053</v>
      </c>
      <c r="BA2966" t="s">
        <v>3094</v>
      </c>
      <c r="BN2966" s="1">
        <v>0</v>
      </c>
    </row>
    <row r="2967" spans="1:66" hidden="1" outlineLevel="1">
      <c r="A2967" t="s">
        <v>631</v>
      </c>
      <c r="B2967" t="s">
        <v>521</v>
      </c>
      <c r="C2967" s="1">
        <f t="shared" si="1578"/>
        <v>181</v>
      </c>
      <c r="D2967" s="7">
        <f>IF(P2967&gt;0,RANK(P2967,(P2967:R2967,S2967:AG2967)),0)</f>
        <v>7</v>
      </c>
      <c r="E2967" s="7">
        <f>IF(Q2967&gt;0,RANK(Q2967,(P2967:R2967,S2967:AG2967)),0)</f>
        <v>2</v>
      </c>
      <c r="F2967" s="7">
        <f>IF(R2967&gt;0,RANK(R2967,(P2967:R2967,S2967:AG2967)),0)</f>
        <v>4</v>
      </c>
      <c r="G2967" s="7">
        <f>IF(S2967&gt;0,RANK(S2967,(P2967:R2967,S2967:AG2967)),0)</f>
        <v>5</v>
      </c>
      <c r="H2967" s="48">
        <f t="shared" si="1593"/>
        <v>27</v>
      </c>
      <c r="I2967" s="163">
        <f t="shared" si="1594"/>
        <v>0.14917127071823205</v>
      </c>
      <c r="J2967" s="2"/>
      <c r="K2967" s="2">
        <f t="shared" si="1579"/>
        <v>5.5248618784530384E-3</v>
      </c>
      <c r="L2967" s="2">
        <f t="shared" si="1580"/>
        <v>0.19337016574585636</v>
      </c>
      <c r="M2967" s="2">
        <f t="shared" si="1581"/>
        <v>0.143646408839779</v>
      </c>
      <c r="N2967" s="2">
        <f t="shared" si="1582"/>
        <v>0.1270718232044199</v>
      </c>
      <c r="O2967" s="2">
        <f t="shared" si="1576"/>
        <v>0.5303867403314918</v>
      </c>
      <c r="P2967" s="1">
        <v>1</v>
      </c>
      <c r="Q2967" s="1">
        <v>35</v>
      </c>
      <c r="R2967" s="1">
        <v>26</v>
      </c>
      <c r="S2967" s="1">
        <v>23</v>
      </c>
      <c r="T2967" s="1">
        <v>62</v>
      </c>
      <c r="U2967" s="1">
        <v>28</v>
      </c>
      <c r="V2967" s="1">
        <v>5</v>
      </c>
      <c r="Y2967" s="1">
        <v>1</v>
      </c>
      <c r="Z2967" s="1">
        <f t="shared" si="1577"/>
        <v>0</v>
      </c>
      <c r="AC2967" s="1">
        <v>0</v>
      </c>
      <c r="AD2967" s="1">
        <v>0</v>
      </c>
      <c r="AE2967" s="1">
        <v>0</v>
      </c>
      <c r="AF2967" s="1">
        <v>0</v>
      </c>
      <c r="AI2967" s="7">
        <f t="shared" si="1583"/>
        <v>1</v>
      </c>
      <c r="AJ2967" s="7">
        <f t="shared" si="1584"/>
        <v>3</v>
      </c>
      <c r="AK2967" s="7">
        <f t="shared" si="1585"/>
        <v>6</v>
      </c>
      <c r="AL2967" s="7">
        <f t="shared" si="1586"/>
        <v>0</v>
      </c>
      <c r="AM2967" s="2">
        <f t="shared" si="1587"/>
        <v>0.34254143646408841</v>
      </c>
      <c r="AN2967" s="2">
        <f t="shared" si="1588"/>
        <v>0.15469613259668508</v>
      </c>
      <c r="AO2967" s="2">
        <f t="shared" si="1589"/>
        <v>2.7624309392265192E-2</v>
      </c>
      <c r="AP2967" s="2">
        <f t="shared" si="1590"/>
        <v>0</v>
      </c>
      <c r="AR2967" t="str">
        <f t="shared" si="1591"/>
        <v>Ringgold</v>
      </c>
      <c r="AS2967" t="s">
        <v>521</v>
      </c>
      <c r="AT2967">
        <v>3</v>
      </c>
      <c r="AV2967" s="91">
        <v>19</v>
      </c>
      <c r="AW2967" s="93">
        <v>159</v>
      </c>
      <c r="AX2967" s="99">
        <f t="shared" si="1592"/>
        <v>19159</v>
      </c>
      <c r="AZ2967" s="7" t="s">
        <v>3053</v>
      </c>
      <c r="BA2967" t="s">
        <v>3094</v>
      </c>
      <c r="BN2967" s="1">
        <v>0</v>
      </c>
    </row>
    <row r="2968" spans="1:66" hidden="1" outlineLevel="1">
      <c r="A2968" t="s">
        <v>683</v>
      </c>
      <c r="B2968" t="s">
        <v>521</v>
      </c>
      <c r="C2968" s="1">
        <f t="shared" si="1578"/>
        <v>454</v>
      </c>
      <c r="D2968" s="7">
        <f>IF(P2968&gt;0,RANK(P2968,(P2968:R2968,S2968:AG2968)),0)</f>
        <v>7</v>
      </c>
      <c r="E2968" s="7">
        <f>IF(Q2968&gt;0,RANK(Q2968,(P2968:R2968,S2968:AG2968)),0)</f>
        <v>4</v>
      </c>
      <c r="F2968" s="7">
        <f>IF(R2968&gt;0,RANK(R2968,(P2968:R2968,S2968:AG2968)),0)</f>
        <v>2</v>
      </c>
      <c r="G2968" s="7">
        <f>IF(S2968&gt;0,RANK(S2968,(P2968:R2968,S2968:AG2968)),0)</f>
        <v>3</v>
      </c>
      <c r="H2968" s="48">
        <f t="shared" si="1593"/>
        <v>29</v>
      </c>
      <c r="I2968" s="163">
        <f t="shared" si="1594"/>
        <v>6.3876651982378851E-2</v>
      </c>
      <c r="J2968" s="2"/>
      <c r="K2968" s="2">
        <f t="shared" si="1579"/>
        <v>2.2026431718061676E-3</v>
      </c>
      <c r="L2968" s="2">
        <f t="shared" si="1580"/>
        <v>0.15198237885462554</v>
      </c>
      <c r="M2968" s="2">
        <f t="shared" si="1581"/>
        <v>0.23127753303964757</v>
      </c>
      <c r="N2968" s="2">
        <f t="shared" si="1582"/>
        <v>0.19162995594713655</v>
      </c>
      <c r="O2968" s="2">
        <f t="shared" si="1576"/>
        <v>0.42290748898678415</v>
      </c>
      <c r="P2968" s="1">
        <v>1</v>
      </c>
      <c r="Q2968" s="1">
        <v>69</v>
      </c>
      <c r="R2968" s="1">
        <v>105</v>
      </c>
      <c r="S2968" s="1">
        <v>87</v>
      </c>
      <c r="T2968" s="1">
        <v>134</v>
      </c>
      <c r="U2968" s="1">
        <v>32</v>
      </c>
      <c r="V2968" s="1">
        <v>25</v>
      </c>
      <c r="Y2968" s="1">
        <v>1</v>
      </c>
      <c r="Z2968" s="1">
        <f t="shared" si="1577"/>
        <v>0</v>
      </c>
      <c r="AC2968" s="1">
        <v>0</v>
      </c>
      <c r="AD2968" s="1">
        <v>0</v>
      </c>
      <c r="AE2968" s="1">
        <v>0</v>
      </c>
      <c r="AF2968" s="1">
        <v>0</v>
      </c>
      <c r="AI2968" s="7">
        <f t="shared" si="1583"/>
        <v>1</v>
      </c>
      <c r="AJ2968" s="7">
        <f t="shared" si="1584"/>
        <v>5</v>
      </c>
      <c r="AK2968" s="7">
        <f t="shared" si="1585"/>
        <v>6</v>
      </c>
      <c r="AL2968" s="7">
        <f t="shared" si="1586"/>
        <v>0</v>
      </c>
      <c r="AM2968" s="2">
        <f t="shared" si="1587"/>
        <v>0.29515418502202645</v>
      </c>
      <c r="AN2968" s="2">
        <f t="shared" si="1588"/>
        <v>7.0484581497797363E-2</v>
      </c>
      <c r="AO2968" s="2">
        <f t="shared" si="1589"/>
        <v>5.5066079295154183E-2</v>
      </c>
      <c r="AP2968" s="2">
        <f t="shared" si="1590"/>
        <v>0</v>
      </c>
      <c r="AR2968" t="str">
        <f t="shared" si="1591"/>
        <v>Sac</v>
      </c>
      <c r="AS2968" t="s">
        <v>521</v>
      </c>
      <c r="AT2968">
        <v>4</v>
      </c>
      <c r="AV2968" s="91">
        <v>19</v>
      </c>
      <c r="AW2968" s="93">
        <v>161</v>
      </c>
      <c r="AX2968" s="99">
        <f t="shared" si="1592"/>
        <v>19161</v>
      </c>
      <c r="AZ2968" s="7" t="s">
        <v>3053</v>
      </c>
      <c r="BA2968" t="s">
        <v>3094</v>
      </c>
      <c r="BN2968" s="1">
        <v>0</v>
      </c>
    </row>
    <row r="2969" spans="1:66" hidden="1" outlineLevel="1">
      <c r="A2969" t="s">
        <v>1034</v>
      </c>
      <c r="B2969" t="s">
        <v>521</v>
      </c>
      <c r="C2969" s="1">
        <f t="shared" si="1578"/>
        <v>5970</v>
      </c>
      <c r="D2969" s="7">
        <f>IF(P2969&gt;0,RANK(P2969,(P2969:R2969,S2969:AG2969)),0)</f>
        <v>7</v>
      </c>
      <c r="E2969" s="7">
        <f>IF(Q2969&gt;0,RANK(Q2969,(P2969:R2969,S2969:AG2969)),0)</f>
        <v>4</v>
      </c>
      <c r="F2969" s="7">
        <f>IF(R2969&gt;0,RANK(R2969,(P2969:R2969,S2969:AG2969)),0)</f>
        <v>1</v>
      </c>
      <c r="G2969" s="7">
        <f>IF(S2969&gt;0,RANK(S2969,(P2969:R2969,S2969:AG2969)),0)</f>
        <v>3</v>
      </c>
      <c r="H2969" s="48">
        <f t="shared" si="1593"/>
        <v>561</v>
      </c>
      <c r="I2969" s="163">
        <f t="shared" si="1594"/>
        <v>9.3969849246231155E-2</v>
      </c>
      <c r="J2969" s="2"/>
      <c r="K2969" s="2">
        <f t="shared" si="1579"/>
        <v>9.5477386934673374E-3</v>
      </c>
      <c r="L2969" s="2">
        <f t="shared" si="1580"/>
        <v>0.13819095477386933</v>
      </c>
      <c r="M2969" s="2">
        <f t="shared" si="1581"/>
        <v>0.33584589614740368</v>
      </c>
      <c r="N2969" s="2">
        <f t="shared" si="1582"/>
        <v>0.19564489112227806</v>
      </c>
      <c r="O2969" s="2">
        <f t="shared" si="1576"/>
        <v>0.32077051926298156</v>
      </c>
      <c r="P2969" s="1">
        <v>57</v>
      </c>
      <c r="Q2969" s="1">
        <v>825</v>
      </c>
      <c r="R2969" s="1">
        <v>2005</v>
      </c>
      <c r="S2969" s="1">
        <v>1168</v>
      </c>
      <c r="T2969" s="1">
        <v>1444</v>
      </c>
      <c r="U2969" s="1">
        <v>296</v>
      </c>
      <c r="V2969" s="1">
        <v>166</v>
      </c>
      <c r="Y2969" s="1">
        <v>1</v>
      </c>
      <c r="Z2969" s="1">
        <f t="shared" si="1577"/>
        <v>4</v>
      </c>
      <c r="AC2969" s="1">
        <v>0</v>
      </c>
      <c r="AD2969" s="1">
        <v>0</v>
      </c>
      <c r="AE2969" s="1">
        <v>4</v>
      </c>
      <c r="AF2969" s="1">
        <v>0</v>
      </c>
      <c r="AI2969" s="7">
        <f t="shared" si="1583"/>
        <v>2</v>
      </c>
      <c r="AJ2969" s="7">
        <f t="shared" si="1584"/>
        <v>5</v>
      </c>
      <c r="AK2969" s="7">
        <f t="shared" si="1585"/>
        <v>6</v>
      </c>
      <c r="AL2969" s="7">
        <f t="shared" si="1586"/>
        <v>0</v>
      </c>
      <c r="AM2969" s="2">
        <f t="shared" si="1587"/>
        <v>0.24187604690117254</v>
      </c>
      <c r="AN2969" s="2">
        <f t="shared" si="1588"/>
        <v>4.9581239530988273E-2</v>
      </c>
      <c r="AO2969" s="2">
        <f t="shared" si="1589"/>
        <v>2.7805695142378559E-2</v>
      </c>
      <c r="AP2969" s="2">
        <f t="shared" si="1590"/>
        <v>0</v>
      </c>
      <c r="AR2969" t="str">
        <f t="shared" si="1591"/>
        <v>Scott</v>
      </c>
      <c r="AS2969" t="s">
        <v>521</v>
      </c>
      <c r="AT2969">
        <v>2</v>
      </c>
      <c r="AV2969" s="91">
        <v>19</v>
      </c>
      <c r="AW2969" s="93">
        <v>163</v>
      </c>
      <c r="AX2969" s="99">
        <f t="shared" si="1592"/>
        <v>19163</v>
      </c>
      <c r="AZ2969" s="7" t="s">
        <v>3053</v>
      </c>
      <c r="BA2969" t="s">
        <v>3094</v>
      </c>
      <c r="BN2969" s="1">
        <v>4</v>
      </c>
    </row>
    <row r="2970" spans="1:66" hidden="1" outlineLevel="1">
      <c r="A2970" t="s">
        <v>1493</v>
      </c>
      <c r="B2970" t="s">
        <v>521</v>
      </c>
      <c r="C2970" s="1">
        <f t="shared" si="1578"/>
        <v>495</v>
      </c>
      <c r="D2970" s="7">
        <f>IF(P2970&gt;0,RANK(P2970,(P2970:R2970,S2970:AG2970)),0)</f>
        <v>0</v>
      </c>
      <c r="E2970" s="7">
        <f>IF(Q2970&gt;0,RANK(Q2970,(P2970:R2970,S2970:AG2970)),0)</f>
        <v>6</v>
      </c>
      <c r="F2970" s="7">
        <f>IF(R2970&gt;0,RANK(R2970,(P2970:R2970,S2970:AG2970)),0)</f>
        <v>4</v>
      </c>
      <c r="G2970" s="7">
        <f>IF(S2970&gt;0,RANK(S2970,(P2970:R2970,S2970:AG2970)),0)</f>
        <v>2</v>
      </c>
      <c r="H2970" s="48">
        <f t="shared" si="1593"/>
        <v>45</v>
      </c>
      <c r="I2970" s="163">
        <f t="shared" si="1594"/>
        <v>9.0909090909090912E-2</v>
      </c>
      <c r="J2970" s="2"/>
      <c r="K2970" s="2">
        <f t="shared" si="1579"/>
        <v>0</v>
      </c>
      <c r="L2970" s="2">
        <f t="shared" si="1580"/>
        <v>7.8787878787878782E-2</v>
      </c>
      <c r="M2970" s="2">
        <f t="shared" si="1581"/>
        <v>0.12727272727272726</v>
      </c>
      <c r="N2970" s="2">
        <f t="shared" si="1582"/>
        <v>0.21818181818181817</v>
      </c>
      <c r="O2970" s="2">
        <f t="shared" si="1576"/>
        <v>0.5757575757575758</v>
      </c>
      <c r="P2970" s="1">
        <v>0</v>
      </c>
      <c r="Q2970" s="1">
        <v>39</v>
      </c>
      <c r="R2970" s="1">
        <v>63</v>
      </c>
      <c r="S2970" s="1">
        <v>108</v>
      </c>
      <c r="T2970" s="1">
        <v>153</v>
      </c>
      <c r="U2970" s="1">
        <v>46</v>
      </c>
      <c r="V2970" s="1">
        <v>85</v>
      </c>
      <c r="Y2970" s="1">
        <v>1</v>
      </c>
      <c r="Z2970" s="1">
        <f t="shared" si="1577"/>
        <v>0</v>
      </c>
      <c r="AC2970" s="1">
        <v>0</v>
      </c>
      <c r="AD2970" s="1">
        <v>0</v>
      </c>
      <c r="AE2970" s="1">
        <v>0</v>
      </c>
      <c r="AF2970" s="1">
        <v>0</v>
      </c>
      <c r="AI2970" s="7">
        <f t="shared" si="1583"/>
        <v>1</v>
      </c>
      <c r="AJ2970" s="7">
        <f t="shared" si="1584"/>
        <v>5</v>
      </c>
      <c r="AK2970" s="7">
        <f t="shared" si="1585"/>
        <v>3</v>
      </c>
      <c r="AL2970" s="7">
        <f t="shared" si="1586"/>
        <v>0</v>
      </c>
      <c r="AM2970" s="2">
        <f t="shared" si="1587"/>
        <v>0.30909090909090908</v>
      </c>
      <c r="AN2970" s="2">
        <f t="shared" si="1588"/>
        <v>9.2929292929292931E-2</v>
      </c>
      <c r="AO2970" s="2">
        <f t="shared" si="1589"/>
        <v>0.17171717171717171</v>
      </c>
      <c r="AP2970" s="2">
        <f t="shared" si="1590"/>
        <v>0</v>
      </c>
      <c r="AR2970" t="str">
        <f t="shared" si="1591"/>
        <v>Shelby</v>
      </c>
      <c r="AS2970" t="s">
        <v>521</v>
      </c>
      <c r="AT2970">
        <v>4</v>
      </c>
      <c r="AV2970" s="91">
        <v>19</v>
      </c>
      <c r="AW2970" s="93">
        <v>165</v>
      </c>
      <c r="AX2970" s="99">
        <f t="shared" si="1592"/>
        <v>19165</v>
      </c>
      <c r="AZ2970" s="7" t="s">
        <v>3053</v>
      </c>
      <c r="BA2970" t="s">
        <v>3094</v>
      </c>
      <c r="BN2970" s="1">
        <v>0</v>
      </c>
    </row>
    <row r="2971" spans="1:66" hidden="1" outlineLevel="1">
      <c r="A2971" t="s">
        <v>15</v>
      </c>
      <c r="B2971" t="s">
        <v>521</v>
      </c>
      <c r="C2971" s="1">
        <f t="shared" si="1578"/>
        <v>2070</v>
      </c>
      <c r="D2971" s="7">
        <f>IF(P2971&gt;0,RANK(P2971,(P2971:R2971,S2971:AG2971)),0)</f>
        <v>7</v>
      </c>
      <c r="E2971" s="7">
        <f>IF(Q2971&gt;0,RANK(Q2971,(P2971:R2971,S2971:AG2971)),0)</f>
        <v>5</v>
      </c>
      <c r="F2971" s="7">
        <f>IF(R2971&gt;0,RANK(R2971,(P2971:R2971,S2971:AG2971)),0)</f>
        <v>2</v>
      </c>
      <c r="G2971" s="7">
        <f>IF(S2971&gt;0,RANK(S2971,(P2971:R2971,S2971:AG2971)),0)</f>
        <v>4</v>
      </c>
      <c r="H2971" s="48">
        <f t="shared" si="1593"/>
        <v>644</v>
      </c>
      <c r="I2971" s="163">
        <f t="shared" si="1594"/>
        <v>0.31111111111111112</v>
      </c>
      <c r="J2971" s="2"/>
      <c r="K2971" s="2">
        <f t="shared" si="1579"/>
        <v>4.3478260869565218E-3</v>
      </c>
      <c r="L2971" s="2">
        <f t="shared" si="1580"/>
        <v>7.7294685990338161E-2</v>
      </c>
      <c r="M2971" s="2">
        <f t="shared" si="1581"/>
        <v>0.14444444444444443</v>
      </c>
      <c r="N2971" s="2">
        <f t="shared" si="1582"/>
        <v>0.13478260869565217</v>
      </c>
      <c r="O2971" s="2">
        <f t="shared" si="1576"/>
        <v>0.63913043478260867</v>
      </c>
      <c r="P2971" s="1">
        <v>9</v>
      </c>
      <c r="Q2971" s="1">
        <v>160</v>
      </c>
      <c r="R2971" s="1">
        <v>299</v>
      </c>
      <c r="S2971" s="1">
        <v>279</v>
      </c>
      <c r="T2971" s="1">
        <v>943</v>
      </c>
      <c r="U2971" s="1">
        <v>297</v>
      </c>
      <c r="V2971" s="1">
        <v>82</v>
      </c>
      <c r="Y2971" s="1">
        <v>1</v>
      </c>
      <c r="Z2971" s="1">
        <f t="shared" si="1577"/>
        <v>0</v>
      </c>
      <c r="AC2971" s="1">
        <v>0</v>
      </c>
      <c r="AD2971" s="1">
        <v>0</v>
      </c>
      <c r="AE2971" s="1">
        <v>0</v>
      </c>
      <c r="AF2971" s="1">
        <v>0</v>
      </c>
      <c r="AI2971" s="7">
        <f t="shared" si="1583"/>
        <v>1</v>
      </c>
      <c r="AJ2971" s="7">
        <f t="shared" si="1584"/>
        <v>3</v>
      </c>
      <c r="AK2971" s="7">
        <f t="shared" si="1585"/>
        <v>6</v>
      </c>
      <c r="AL2971" s="7">
        <f t="shared" si="1586"/>
        <v>0</v>
      </c>
      <c r="AM2971" s="2">
        <f t="shared" si="1587"/>
        <v>0.45555555555555555</v>
      </c>
      <c r="AN2971" s="2">
        <f t="shared" si="1588"/>
        <v>0.14347826086956522</v>
      </c>
      <c r="AO2971" s="2">
        <f t="shared" si="1589"/>
        <v>3.961352657004831E-2</v>
      </c>
      <c r="AP2971" s="2">
        <f t="shared" si="1590"/>
        <v>0</v>
      </c>
      <c r="AR2971" t="str">
        <f t="shared" si="1591"/>
        <v>Sioux</v>
      </c>
      <c r="AS2971" t="s">
        <v>521</v>
      </c>
      <c r="AT2971">
        <v>4</v>
      </c>
      <c r="AV2971" s="91">
        <v>19</v>
      </c>
      <c r="AW2971" s="93">
        <v>167</v>
      </c>
      <c r="AX2971" s="99">
        <f t="shared" si="1592"/>
        <v>19167</v>
      </c>
      <c r="AZ2971" s="7" t="s">
        <v>3053</v>
      </c>
      <c r="BA2971" t="s">
        <v>3094</v>
      </c>
      <c r="BN2971" s="1">
        <v>0</v>
      </c>
    </row>
    <row r="2972" spans="1:66" hidden="1" outlineLevel="1">
      <c r="A2972" t="s">
        <v>1411</v>
      </c>
      <c r="B2972" t="s">
        <v>521</v>
      </c>
      <c r="C2972" s="1">
        <f t="shared" si="1578"/>
        <v>4211</v>
      </c>
      <c r="D2972" s="7">
        <f>IF(P2972&gt;0,RANK(P2972,(P2972:R2972,S2972:AG2972)),0)</f>
        <v>7</v>
      </c>
      <c r="E2972" s="7">
        <f>IF(Q2972&gt;0,RANK(Q2972,(P2972:R2972,S2972:AG2972)),0)</f>
        <v>4</v>
      </c>
      <c r="F2972" s="7">
        <f>IF(R2972&gt;0,RANK(R2972,(P2972:R2972,S2972:AG2972)),0)</f>
        <v>1</v>
      </c>
      <c r="G2972" s="7">
        <f>IF(S2972&gt;0,RANK(S2972,(P2972:R2972,S2972:AG2972)),0)</f>
        <v>2</v>
      </c>
      <c r="H2972" s="48">
        <f t="shared" si="1593"/>
        <v>10</v>
      </c>
      <c r="I2972" s="163">
        <f t="shared" si="1594"/>
        <v>2.3747328425552127E-3</v>
      </c>
      <c r="J2972" s="2"/>
      <c r="K2972" s="2">
        <f t="shared" si="1579"/>
        <v>1.2111137497031584E-2</v>
      </c>
      <c r="L2972" s="2">
        <f t="shared" si="1580"/>
        <v>0.12871052006649253</v>
      </c>
      <c r="M2972" s="2">
        <f t="shared" si="1581"/>
        <v>0.26074566611256234</v>
      </c>
      <c r="N2972" s="2">
        <f t="shared" si="1582"/>
        <v>0.2583709332700071</v>
      </c>
      <c r="O2972" s="2">
        <f t="shared" si="1576"/>
        <v>0.34006174305390641</v>
      </c>
      <c r="P2972" s="1">
        <v>51</v>
      </c>
      <c r="Q2972" s="1">
        <v>542</v>
      </c>
      <c r="R2972" s="1">
        <v>1098</v>
      </c>
      <c r="S2972" s="1">
        <v>1088</v>
      </c>
      <c r="T2972" s="1">
        <v>835</v>
      </c>
      <c r="U2972" s="1">
        <v>439</v>
      </c>
      <c r="V2972" s="1">
        <v>139</v>
      </c>
      <c r="Y2972" s="1">
        <v>8</v>
      </c>
      <c r="Z2972" s="1">
        <f t="shared" si="1577"/>
        <v>9</v>
      </c>
      <c r="AC2972" s="1">
        <v>1</v>
      </c>
      <c r="AD2972" s="1">
        <v>0</v>
      </c>
      <c r="AE2972" s="1">
        <v>1</v>
      </c>
      <c r="AF2972" s="1">
        <v>0</v>
      </c>
      <c r="AI2972" s="7">
        <f t="shared" si="1583"/>
        <v>3</v>
      </c>
      <c r="AJ2972" s="7">
        <f t="shared" si="1584"/>
        <v>5</v>
      </c>
      <c r="AK2972" s="7">
        <f t="shared" si="1585"/>
        <v>6</v>
      </c>
      <c r="AL2972" s="7">
        <f t="shared" si="1586"/>
        <v>0</v>
      </c>
      <c r="AM2972" s="2">
        <f t="shared" si="1587"/>
        <v>0.19829019235336023</v>
      </c>
      <c r="AN2972" s="2">
        <f t="shared" si="1588"/>
        <v>0.10425077178817382</v>
      </c>
      <c r="AO2972" s="2">
        <f t="shared" si="1589"/>
        <v>3.3008786511517452E-2</v>
      </c>
      <c r="AP2972" s="2">
        <f t="shared" si="1590"/>
        <v>0</v>
      </c>
      <c r="AR2972" t="str">
        <f t="shared" si="1591"/>
        <v>Story</v>
      </c>
      <c r="AS2972" t="s">
        <v>521</v>
      </c>
      <c r="AT2972">
        <v>4</v>
      </c>
      <c r="AV2972" s="91">
        <v>19</v>
      </c>
      <c r="AW2972" s="93">
        <v>169</v>
      </c>
      <c r="AX2972" s="99">
        <f t="shared" si="1592"/>
        <v>19169</v>
      </c>
      <c r="AZ2972" s="7" t="s">
        <v>3053</v>
      </c>
      <c r="BA2972" t="s">
        <v>3094</v>
      </c>
      <c r="BN2972" s="1">
        <v>9</v>
      </c>
    </row>
    <row r="2973" spans="1:66" hidden="1" outlineLevel="1">
      <c r="A2973" t="s">
        <v>1160</v>
      </c>
      <c r="B2973" t="s">
        <v>521</v>
      </c>
      <c r="C2973" s="1">
        <f t="shared" si="1578"/>
        <v>657</v>
      </c>
      <c r="D2973" s="7">
        <f>IF(P2973&gt;0,RANK(P2973,(P2973:R2973,S2973:AG2973)),0)</f>
        <v>8</v>
      </c>
      <c r="E2973" s="7">
        <f>IF(Q2973&gt;0,RANK(Q2973,(P2973:R2973,S2973:AG2973)),0)</f>
        <v>5</v>
      </c>
      <c r="F2973" s="7">
        <f>IF(R2973&gt;0,RANK(R2973,(P2973:R2973,S2973:AG2973)),0)</f>
        <v>2</v>
      </c>
      <c r="G2973" s="7">
        <f>IF(S2973&gt;0,RANK(S2973,(P2973:R2973,S2973:AG2973)),0)</f>
        <v>3</v>
      </c>
      <c r="H2973" s="48">
        <f t="shared" si="1593"/>
        <v>16</v>
      </c>
      <c r="I2973" s="163">
        <f t="shared" si="1594"/>
        <v>2.4353120243531201E-2</v>
      </c>
      <c r="J2973" s="2"/>
      <c r="K2973" s="2">
        <f t="shared" si="1579"/>
        <v>1.5220700152207001E-3</v>
      </c>
      <c r="L2973" s="2">
        <f t="shared" si="1580"/>
        <v>0.13850837138508371</v>
      </c>
      <c r="M2973" s="2">
        <f t="shared" si="1581"/>
        <v>0.20091324200913241</v>
      </c>
      <c r="N2973" s="2">
        <f t="shared" si="1582"/>
        <v>0.19178082191780821</v>
      </c>
      <c r="O2973" s="2">
        <f t="shared" si="1576"/>
        <v>0.46727549467275498</v>
      </c>
      <c r="P2973" s="1">
        <v>1</v>
      </c>
      <c r="Q2973" s="1">
        <v>91</v>
      </c>
      <c r="R2973" s="1">
        <v>132</v>
      </c>
      <c r="S2973" s="1">
        <v>126</v>
      </c>
      <c r="T2973" s="1">
        <v>148</v>
      </c>
      <c r="U2973" s="1">
        <v>102</v>
      </c>
      <c r="V2973" s="1">
        <v>55</v>
      </c>
      <c r="Y2973" s="1">
        <v>2</v>
      </c>
      <c r="Z2973" s="1">
        <f t="shared" si="1577"/>
        <v>0</v>
      </c>
      <c r="AC2973" s="1">
        <v>0</v>
      </c>
      <c r="AD2973" s="1">
        <v>0</v>
      </c>
      <c r="AE2973" s="1">
        <v>0</v>
      </c>
      <c r="AF2973" s="1">
        <v>0</v>
      </c>
      <c r="AI2973" s="7">
        <f t="shared" si="1583"/>
        <v>1</v>
      </c>
      <c r="AJ2973" s="7">
        <f t="shared" si="1584"/>
        <v>4</v>
      </c>
      <c r="AK2973" s="7">
        <f t="shared" si="1585"/>
        <v>6</v>
      </c>
      <c r="AL2973" s="7">
        <f t="shared" si="1586"/>
        <v>0</v>
      </c>
      <c r="AM2973" s="2">
        <f t="shared" si="1587"/>
        <v>0.22526636225266361</v>
      </c>
      <c r="AN2973" s="2">
        <f t="shared" si="1588"/>
        <v>0.15525114155251141</v>
      </c>
      <c r="AO2973" s="2">
        <f t="shared" si="1589"/>
        <v>8.3713850837138504E-2</v>
      </c>
      <c r="AP2973" s="2">
        <f t="shared" si="1590"/>
        <v>0</v>
      </c>
      <c r="AR2973" t="str">
        <f t="shared" si="1591"/>
        <v>Tama</v>
      </c>
      <c r="AS2973" t="s">
        <v>521</v>
      </c>
      <c r="AT2973">
        <v>1</v>
      </c>
      <c r="AV2973" s="91">
        <v>19</v>
      </c>
      <c r="AW2973" s="93">
        <v>171</v>
      </c>
      <c r="AX2973" s="99">
        <f t="shared" si="1592"/>
        <v>19171</v>
      </c>
      <c r="AZ2973" s="7" t="s">
        <v>3053</v>
      </c>
      <c r="BA2973" t="s">
        <v>3094</v>
      </c>
      <c r="BN2973" s="1">
        <v>0</v>
      </c>
    </row>
    <row r="2974" spans="1:66" hidden="1" outlineLevel="1">
      <c r="A2974" t="s">
        <v>3300</v>
      </c>
      <c r="B2974" t="s">
        <v>521</v>
      </c>
      <c r="C2974" s="1">
        <f t="shared" si="1578"/>
        <v>235</v>
      </c>
      <c r="D2974" s="7">
        <f>IF(P2974&gt;0,RANK(P2974,(P2974:R2974,S2974:AG2974)),0)</f>
        <v>0</v>
      </c>
      <c r="E2974" s="7">
        <f>IF(Q2974&gt;0,RANK(Q2974,(P2974:R2974,S2974:AG2974)),0)</f>
        <v>5</v>
      </c>
      <c r="F2974" s="7">
        <f>IF(R2974&gt;0,RANK(R2974,(P2974:R2974,S2974:AG2974)),0)</f>
        <v>3</v>
      </c>
      <c r="G2974" s="7">
        <f>IF(S2974&gt;0,RANK(S2974,(P2974:R2974,S2974:AG2974)),0)</f>
        <v>4</v>
      </c>
      <c r="H2974" s="48">
        <f t="shared" si="1593"/>
        <v>36</v>
      </c>
      <c r="I2974" s="163">
        <f t="shared" si="1594"/>
        <v>0.15319148936170213</v>
      </c>
      <c r="J2974" s="2"/>
      <c r="K2974" s="2">
        <f t="shared" si="1579"/>
        <v>0</v>
      </c>
      <c r="L2974" s="2">
        <f t="shared" si="1580"/>
        <v>0.10638297872340426</v>
      </c>
      <c r="M2974" s="2">
        <f t="shared" si="1581"/>
        <v>0.18723404255319148</v>
      </c>
      <c r="N2974" s="2">
        <f t="shared" si="1582"/>
        <v>0.11914893617021277</v>
      </c>
      <c r="O2974" s="2">
        <f t="shared" si="1576"/>
        <v>0.58723404255319145</v>
      </c>
      <c r="P2974" s="1">
        <v>0</v>
      </c>
      <c r="Q2974" s="1">
        <v>25</v>
      </c>
      <c r="R2974" s="1">
        <v>44</v>
      </c>
      <c r="S2974" s="1">
        <v>28</v>
      </c>
      <c r="T2974" s="1">
        <v>46</v>
      </c>
      <c r="U2974" s="1">
        <v>82</v>
      </c>
      <c r="V2974" s="1">
        <v>7</v>
      </c>
      <c r="Y2974" s="1">
        <v>2</v>
      </c>
      <c r="Z2974" s="1">
        <f t="shared" si="1577"/>
        <v>1</v>
      </c>
      <c r="AC2974" s="1">
        <v>0</v>
      </c>
      <c r="AD2974" s="1">
        <v>0</v>
      </c>
      <c r="AE2974" s="1">
        <v>0</v>
      </c>
      <c r="AF2974" s="1">
        <v>0</v>
      </c>
      <c r="AI2974" s="7">
        <f t="shared" si="1583"/>
        <v>2</v>
      </c>
      <c r="AJ2974" s="7">
        <f t="shared" si="1584"/>
        <v>1</v>
      </c>
      <c r="AK2974" s="7">
        <f t="shared" si="1585"/>
        <v>6</v>
      </c>
      <c r="AL2974" s="7">
        <f t="shared" si="1586"/>
        <v>0</v>
      </c>
      <c r="AM2974" s="2">
        <f t="shared" si="1587"/>
        <v>0.19574468085106383</v>
      </c>
      <c r="AN2974" s="2">
        <f t="shared" si="1588"/>
        <v>0.34893617021276596</v>
      </c>
      <c r="AO2974" s="2">
        <f t="shared" si="1589"/>
        <v>2.9787234042553193E-2</v>
      </c>
      <c r="AP2974" s="2">
        <f t="shared" si="1590"/>
        <v>0</v>
      </c>
      <c r="AR2974" t="str">
        <f t="shared" si="1591"/>
        <v>Taylor</v>
      </c>
      <c r="AS2974" t="s">
        <v>521</v>
      </c>
      <c r="AT2974">
        <v>3</v>
      </c>
      <c r="AV2974" s="91">
        <v>19</v>
      </c>
      <c r="AW2974" s="93">
        <v>173</v>
      </c>
      <c r="AX2974" s="99">
        <f t="shared" si="1592"/>
        <v>19173</v>
      </c>
      <c r="AZ2974" s="7" t="s">
        <v>3053</v>
      </c>
      <c r="BA2974" t="s">
        <v>3094</v>
      </c>
      <c r="BN2974" s="1">
        <v>1</v>
      </c>
    </row>
    <row r="2975" spans="1:66" hidden="1" outlineLevel="1">
      <c r="A2975" t="s">
        <v>3341</v>
      </c>
      <c r="B2975" t="s">
        <v>521</v>
      </c>
      <c r="C2975" s="1">
        <f t="shared" si="1578"/>
        <v>459</v>
      </c>
      <c r="D2975" s="7">
        <f>IF(P2975&gt;0,RANK(P2975,(P2975:R2975,S2975:AG2975)),0)</f>
        <v>7</v>
      </c>
      <c r="E2975" s="7">
        <f>IF(Q2975&gt;0,RANK(Q2975,(P2975:R2975,S2975:AG2975)),0)</f>
        <v>6</v>
      </c>
      <c r="F2975" s="7">
        <f>IF(R2975&gt;0,RANK(R2975,(P2975:R2975,S2975:AG2975)),0)</f>
        <v>4</v>
      </c>
      <c r="G2975" s="7">
        <f>IF(S2975&gt;0,RANK(S2975,(P2975:R2975,S2975:AG2975)),0)</f>
        <v>3</v>
      </c>
      <c r="H2975" s="48">
        <f t="shared" si="1593"/>
        <v>7</v>
      </c>
      <c r="I2975" s="163">
        <f t="shared" si="1594"/>
        <v>1.5250544662309368E-2</v>
      </c>
      <c r="J2975" s="2"/>
      <c r="K2975" s="2">
        <f t="shared" si="1579"/>
        <v>8.7145969498910684E-3</v>
      </c>
      <c r="L2975" s="2">
        <f t="shared" si="1580"/>
        <v>9.1503267973856203E-2</v>
      </c>
      <c r="M2975" s="2">
        <f t="shared" si="1581"/>
        <v>0.16339869281045752</v>
      </c>
      <c r="N2975" s="2">
        <f t="shared" si="1582"/>
        <v>0.16993464052287582</v>
      </c>
      <c r="O2975" s="2">
        <f t="shared" si="1576"/>
        <v>0.56644880174291945</v>
      </c>
      <c r="P2975" s="1">
        <v>4</v>
      </c>
      <c r="Q2975" s="1">
        <v>42</v>
      </c>
      <c r="R2975" s="1">
        <v>75</v>
      </c>
      <c r="S2975" s="1">
        <v>78</v>
      </c>
      <c r="T2975" s="1">
        <v>98</v>
      </c>
      <c r="U2975" s="1">
        <v>105</v>
      </c>
      <c r="V2975" s="1">
        <v>54</v>
      </c>
      <c r="Y2975" s="1">
        <v>0</v>
      </c>
      <c r="Z2975" s="1">
        <f t="shared" si="1577"/>
        <v>0</v>
      </c>
      <c r="AC2975" s="1">
        <v>0</v>
      </c>
      <c r="AD2975" s="1">
        <v>0</v>
      </c>
      <c r="AE2975" s="1">
        <v>3</v>
      </c>
      <c r="AF2975" s="1">
        <v>0</v>
      </c>
      <c r="AI2975" s="7">
        <f t="shared" si="1583"/>
        <v>2</v>
      </c>
      <c r="AJ2975" s="7">
        <f t="shared" si="1584"/>
        <v>1</v>
      </c>
      <c r="AK2975" s="7">
        <f t="shared" si="1585"/>
        <v>5</v>
      </c>
      <c r="AL2975" s="7">
        <f t="shared" si="1586"/>
        <v>0</v>
      </c>
      <c r="AM2975" s="2">
        <f t="shared" si="1587"/>
        <v>0.21350762527233116</v>
      </c>
      <c r="AN2975" s="2">
        <f t="shared" si="1588"/>
        <v>0.22875816993464052</v>
      </c>
      <c r="AO2975" s="2">
        <f t="shared" si="1589"/>
        <v>0.11764705882352941</v>
      </c>
      <c r="AP2975" s="2">
        <f t="shared" si="1590"/>
        <v>0</v>
      </c>
      <c r="AR2975" t="str">
        <f t="shared" si="1591"/>
        <v>Union</v>
      </c>
      <c r="AS2975" t="s">
        <v>521</v>
      </c>
      <c r="AT2975">
        <v>3</v>
      </c>
      <c r="AV2975" s="91">
        <v>19</v>
      </c>
      <c r="AW2975" s="93">
        <v>175</v>
      </c>
      <c r="AX2975" s="99">
        <f t="shared" si="1592"/>
        <v>19175</v>
      </c>
      <c r="AZ2975" s="7" t="s">
        <v>3053</v>
      </c>
      <c r="BA2975" t="s">
        <v>3094</v>
      </c>
      <c r="BN2975" s="1">
        <v>0</v>
      </c>
    </row>
    <row r="2976" spans="1:66" hidden="1" outlineLevel="1">
      <c r="A2976" t="s">
        <v>620</v>
      </c>
      <c r="B2976" t="s">
        <v>521</v>
      </c>
      <c r="C2976" s="1">
        <f t="shared" si="1578"/>
        <v>360</v>
      </c>
      <c r="D2976" s="7">
        <f>IF(P2976&gt;0,RANK(P2976,(P2976:R2976,S2976:AG2976)),0)</f>
        <v>8</v>
      </c>
      <c r="E2976" s="7">
        <f>IF(Q2976&gt;0,RANK(Q2976,(P2976:R2976,S2976:AG2976)),0)</f>
        <v>4</v>
      </c>
      <c r="F2976" s="7">
        <f>IF(R2976&gt;0,RANK(R2976,(P2976:R2976,S2976:AG2976)),0)</f>
        <v>3</v>
      </c>
      <c r="G2976" s="7">
        <f>IF(S2976&gt;0,RANK(S2976,(P2976:R2976,S2976:AG2976)),0)</f>
        <v>1</v>
      </c>
      <c r="H2976" s="48">
        <f t="shared" si="1593"/>
        <v>19</v>
      </c>
      <c r="I2976" s="163">
        <f t="shared" si="1594"/>
        <v>5.2777777777777778E-2</v>
      </c>
      <c r="J2976" s="2"/>
      <c r="K2976" s="2">
        <f t="shared" si="1579"/>
        <v>2.7777777777777779E-3</v>
      </c>
      <c r="L2976" s="2">
        <f t="shared" si="1580"/>
        <v>0.12777777777777777</v>
      </c>
      <c r="M2976" s="2">
        <f t="shared" si="1581"/>
        <v>0.13333333333333333</v>
      </c>
      <c r="N2976" s="2">
        <f t="shared" si="1582"/>
        <v>0.31111111111111112</v>
      </c>
      <c r="O2976" s="2">
        <f t="shared" si="1576"/>
        <v>0.42500000000000004</v>
      </c>
      <c r="P2976" s="1">
        <v>1</v>
      </c>
      <c r="Q2976" s="1">
        <v>46</v>
      </c>
      <c r="R2976" s="1">
        <v>48</v>
      </c>
      <c r="S2976" s="1">
        <v>112</v>
      </c>
      <c r="T2976" s="1">
        <v>93</v>
      </c>
      <c r="U2976" s="1">
        <v>24</v>
      </c>
      <c r="V2976" s="1">
        <v>33</v>
      </c>
      <c r="Y2976" s="1">
        <v>2</v>
      </c>
      <c r="Z2976" s="1">
        <f t="shared" si="1577"/>
        <v>0</v>
      </c>
      <c r="AC2976" s="1">
        <v>0</v>
      </c>
      <c r="AD2976" s="1">
        <v>0</v>
      </c>
      <c r="AE2976" s="1">
        <v>1</v>
      </c>
      <c r="AF2976" s="1">
        <v>0</v>
      </c>
      <c r="AI2976" s="7">
        <f t="shared" si="1583"/>
        <v>2</v>
      </c>
      <c r="AJ2976" s="7">
        <f t="shared" si="1584"/>
        <v>6</v>
      </c>
      <c r="AK2976" s="7">
        <f t="shared" si="1585"/>
        <v>5</v>
      </c>
      <c r="AL2976" s="7">
        <f t="shared" si="1586"/>
        <v>0</v>
      </c>
      <c r="AM2976" s="2">
        <f t="shared" si="1587"/>
        <v>0.25833333333333336</v>
      </c>
      <c r="AN2976" s="2">
        <f t="shared" si="1588"/>
        <v>6.6666666666666666E-2</v>
      </c>
      <c r="AO2976" s="2">
        <f t="shared" si="1589"/>
        <v>9.166666666666666E-2</v>
      </c>
      <c r="AP2976" s="2">
        <f t="shared" si="1590"/>
        <v>0</v>
      </c>
      <c r="AR2976" t="str">
        <f t="shared" si="1591"/>
        <v>Van Buren</v>
      </c>
      <c r="AS2976" t="s">
        <v>521</v>
      </c>
      <c r="AT2976">
        <v>2</v>
      </c>
      <c r="AV2976" s="91">
        <v>19</v>
      </c>
      <c r="AW2976" s="93">
        <v>177</v>
      </c>
      <c r="AX2976" s="99">
        <f t="shared" si="1592"/>
        <v>19177</v>
      </c>
      <c r="AZ2976" s="7" t="s">
        <v>3053</v>
      </c>
      <c r="BA2976" t="s">
        <v>3094</v>
      </c>
      <c r="BN2976" s="1">
        <v>0</v>
      </c>
    </row>
    <row r="2977" spans="1:66" hidden="1" outlineLevel="1">
      <c r="A2977" t="s">
        <v>1541</v>
      </c>
      <c r="B2977" t="s">
        <v>521</v>
      </c>
      <c r="C2977" s="1">
        <f t="shared" si="1578"/>
        <v>848</v>
      </c>
      <c r="D2977" s="7">
        <f>IF(P2977&gt;0,RANK(P2977,(P2977:R2977,S2977:AG2977)),0)</f>
        <v>7</v>
      </c>
      <c r="E2977" s="7">
        <f>IF(Q2977&gt;0,RANK(Q2977,(P2977:R2977,S2977:AG2977)),0)</f>
        <v>3</v>
      </c>
      <c r="F2977" s="7">
        <f>IF(R2977&gt;0,RANK(R2977,(P2977:R2977,S2977:AG2977)),0)</f>
        <v>5</v>
      </c>
      <c r="G2977" s="7">
        <f>IF(S2977&gt;0,RANK(S2977,(P2977:R2977,S2977:AG2977)),0)</f>
        <v>2</v>
      </c>
      <c r="H2977" s="48">
        <f t="shared" si="1593"/>
        <v>3</v>
      </c>
      <c r="I2977" s="163">
        <f t="shared" si="1594"/>
        <v>3.5377358490566039E-3</v>
      </c>
      <c r="J2977" s="2"/>
      <c r="K2977" s="2">
        <f t="shared" si="1579"/>
        <v>3.5377358490566039E-3</v>
      </c>
      <c r="L2977" s="2">
        <f t="shared" si="1580"/>
        <v>0.17924528301886791</v>
      </c>
      <c r="M2977" s="2">
        <f t="shared" si="1581"/>
        <v>0.1214622641509434</v>
      </c>
      <c r="N2977" s="2">
        <f t="shared" si="1582"/>
        <v>0.23113207547169812</v>
      </c>
      <c r="O2977" s="2">
        <f t="shared" si="1576"/>
        <v>0.464622641509434</v>
      </c>
      <c r="P2977" s="1">
        <v>3</v>
      </c>
      <c r="Q2977" s="1">
        <v>152</v>
      </c>
      <c r="R2977" s="1">
        <v>103</v>
      </c>
      <c r="S2977" s="1">
        <v>196</v>
      </c>
      <c r="T2977" s="1">
        <v>199</v>
      </c>
      <c r="U2977" s="1">
        <v>119</v>
      </c>
      <c r="V2977" s="1">
        <v>74</v>
      </c>
      <c r="Y2977" s="1">
        <v>0</v>
      </c>
      <c r="Z2977" s="1">
        <f t="shared" si="1577"/>
        <v>2</v>
      </c>
      <c r="AC2977" s="1">
        <v>0</v>
      </c>
      <c r="AD2977" s="1">
        <v>0</v>
      </c>
      <c r="AE2977" s="1">
        <v>0</v>
      </c>
      <c r="AF2977" s="1">
        <v>0</v>
      </c>
      <c r="AI2977" s="7">
        <f t="shared" si="1583"/>
        <v>1</v>
      </c>
      <c r="AJ2977" s="7">
        <f t="shared" si="1584"/>
        <v>4</v>
      </c>
      <c r="AK2977" s="7">
        <f t="shared" si="1585"/>
        <v>6</v>
      </c>
      <c r="AL2977" s="7">
        <f t="shared" si="1586"/>
        <v>0</v>
      </c>
      <c r="AM2977" s="2">
        <f t="shared" si="1587"/>
        <v>0.23466981132075471</v>
      </c>
      <c r="AN2977" s="2">
        <f t="shared" si="1588"/>
        <v>0.14033018867924529</v>
      </c>
      <c r="AO2977" s="2">
        <f t="shared" si="1589"/>
        <v>8.7264150943396221E-2</v>
      </c>
      <c r="AP2977" s="2">
        <f t="shared" si="1590"/>
        <v>0</v>
      </c>
      <c r="AR2977" t="str">
        <f t="shared" si="1591"/>
        <v>Wapello</v>
      </c>
      <c r="AS2977" t="s">
        <v>521</v>
      </c>
      <c r="AT2977">
        <v>2</v>
      </c>
      <c r="AV2977" s="91">
        <v>19</v>
      </c>
      <c r="AW2977" s="93">
        <v>179</v>
      </c>
      <c r="AX2977" s="99">
        <f t="shared" si="1592"/>
        <v>19179</v>
      </c>
      <c r="AZ2977" s="7" t="s">
        <v>3053</v>
      </c>
      <c r="BA2977" t="s">
        <v>3094</v>
      </c>
      <c r="BN2977" s="1">
        <v>2</v>
      </c>
    </row>
    <row r="2978" spans="1:66" hidden="1" outlineLevel="1">
      <c r="A2978" t="s">
        <v>1171</v>
      </c>
      <c r="B2978" t="s">
        <v>521</v>
      </c>
      <c r="C2978" s="1">
        <f t="shared" si="1578"/>
        <v>2523</v>
      </c>
      <c r="D2978" s="7">
        <f>IF(P2978&gt;0,RANK(P2978,(P2978:R2978,S2978:AG2978)),0)</f>
        <v>7</v>
      </c>
      <c r="E2978" s="7">
        <f>IF(Q2978&gt;0,RANK(Q2978,(P2978:R2978,S2978:AG2978)),0)</f>
        <v>4</v>
      </c>
      <c r="F2978" s="7">
        <f>IF(R2978&gt;0,RANK(R2978,(P2978:R2978,S2978:AG2978)),0)</f>
        <v>3</v>
      </c>
      <c r="G2978" s="7">
        <f>IF(S2978&gt;0,RANK(S2978,(P2978:R2978,S2978:AG2978)),0)</f>
        <v>2</v>
      </c>
      <c r="H2978" s="48">
        <f t="shared" si="1593"/>
        <v>35</v>
      </c>
      <c r="I2978" s="163">
        <f t="shared" si="1594"/>
        <v>1.3872374157748711E-2</v>
      </c>
      <c r="J2978" s="2"/>
      <c r="K2978" s="2">
        <f t="shared" si="1579"/>
        <v>9.116131589377725E-3</v>
      </c>
      <c r="L2978" s="2">
        <f t="shared" si="1580"/>
        <v>0.13238208481965913</v>
      </c>
      <c r="M2978" s="2">
        <f t="shared" si="1581"/>
        <v>0.18985334918747523</v>
      </c>
      <c r="N2978" s="2">
        <f t="shared" si="1582"/>
        <v>0.23583036068172811</v>
      </c>
      <c r="O2978" s="2">
        <f t="shared" si="1576"/>
        <v>0.43281807372175984</v>
      </c>
      <c r="P2978" s="1">
        <v>23</v>
      </c>
      <c r="Q2978" s="1">
        <v>334</v>
      </c>
      <c r="R2978" s="1">
        <v>479</v>
      </c>
      <c r="S2978" s="1">
        <v>595</v>
      </c>
      <c r="T2978" s="1">
        <v>630</v>
      </c>
      <c r="U2978" s="1">
        <v>308</v>
      </c>
      <c r="V2978" s="1">
        <v>150</v>
      </c>
      <c r="Y2978" s="1">
        <v>1</v>
      </c>
      <c r="Z2978" s="1">
        <f t="shared" si="1577"/>
        <v>0</v>
      </c>
      <c r="AC2978" s="1">
        <v>0</v>
      </c>
      <c r="AD2978" s="1">
        <v>0</v>
      </c>
      <c r="AE2978" s="1">
        <v>3</v>
      </c>
      <c r="AF2978" s="1">
        <v>0</v>
      </c>
      <c r="AI2978" s="7">
        <f t="shared" si="1583"/>
        <v>1</v>
      </c>
      <c r="AJ2978" s="7">
        <f t="shared" si="1584"/>
        <v>5</v>
      </c>
      <c r="AK2978" s="7">
        <f t="shared" si="1585"/>
        <v>6</v>
      </c>
      <c r="AL2978" s="7">
        <f t="shared" si="1586"/>
        <v>0</v>
      </c>
      <c r="AM2978" s="2">
        <f t="shared" si="1587"/>
        <v>0.2497027348394768</v>
      </c>
      <c r="AN2978" s="2">
        <f t="shared" si="1588"/>
        <v>0.12207689258818867</v>
      </c>
      <c r="AO2978" s="2">
        <f t="shared" si="1589"/>
        <v>5.9453032104637336E-2</v>
      </c>
      <c r="AP2978" s="2">
        <f t="shared" si="1590"/>
        <v>0</v>
      </c>
      <c r="AR2978" t="str">
        <f t="shared" si="1591"/>
        <v>Warren</v>
      </c>
      <c r="AS2978" t="s">
        <v>521</v>
      </c>
      <c r="AT2978">
        <v>3</v>
      </c>
      <c r="AV2978" s="91">
        <v>19</v>
      </c>
      <c r="AW2978" s="93">
        <v>181</v>
      </c>
      <c r="AX2978" s="99">
        <f t="shared" si="1592"/>
        <v>19181</v>
      </c>
      <c r="AZ2978" s="7" t="s">
        <v>3053</v>
      </c>
      <c r="BA2978" t="s">
        <v>3094</v>
      </c>
      <c r="BN2978" s="1">
        <v>0</v>
      </c>
    </row>
    <row r="2979" spans="1:66" hidden="1" outlineLevel="1">
      <c r="A2979" t="s">
        <v>650</v>
      </c>
      <c r="B2979" t="s">
        <v>521</v>
      </c>
      <c r="C2979" s="1">
        <f t="shared" si="1578"/>
        <v>955</v>
      </c>
      <c r="D2979" s="7">
        <f>IF(P2979&gt;0,RANK(P2979,(P2979:R2979,S2979:AG2979)),0)</f>
        <v>0</v>
      </c>
      <c r="E2979" s="7">
        <f>IF(Q2979&gt;0,RANK(Q2979,(P2979:R2979,S2979:AG2979)),0)</f>
        <v>4</v>
      </c>
      <c r="F2979" s="7">
        <f>IF(R2979&gt;0,RANK(R2979,(P2979:R2979,S2979:AG2979)),0)</f>
        <v>3</v>
      </c>
      <c r="G2979" s="7">
        <f>IF(S2979&gt;0,RANK(S2979,(P2979:R2979,S2979:AG2979)),0)</f>
        <v>1</v>
      </c>
      <c r="H2979" s="48">
        <f t="shared" si="1593"/>
        <v>72</v>
      </c>
      <c r="I2979" s="163">
        <f t="shared" si="1594"/>
        <v>7.5392670157068062E-2</v>
      </c>
      <c r="J2979" s="2"/>
      <c r="K2979" s="2">
        <f t="shared" si="1579"/>
        <v>0</v>
      </c>
      <c r="L2979" s="2">
        <f t="shared" si="1580"/>
        <v>0.13403141361256546</v>
      </c>
      <c r="M2979" s="2">
        <f t="shared" si="1581"/>
        <v>0.17591623036649215</v>
      </c>
      <c r="N2979" s="2">
        <f t="shared" si="1582"/>
        <v>0.29005235602094243</v>
      </c>
      <c r="O2979" s="2">
        <f t="shared" si="1576"/>
        <v>0.39999999999999997</v>
      </c>
      <c r="P2979" s="1">
        <v>0</v>
      </c>
      <c r="Q2979" s="1">
        <v>128</v>
      </c>
      <c r="R2979" s="1">
        <v>168</v>
      </c>
      <c r="S2979" s="1">
        <v>277</v>
      </c>
      <c r="T2979" s="1">
        <v>205</v>
      </c>
      <c r="U2979" s="1">
        <v>113</v>
      </c>
      <c r="V2979" s="1">
        <v>51</v>
      </c>
      <c r="Y2979" s="1">
        <v>12</v>
      </c>
      <c r="Z2979" s="1">
        <f t="shared" si="1577"/>
        <v>1</v>
      </c>
      <c r="AC2979" s="1">
        <v>0</v>
      </c>
      <c r="AD2979" s="1">
        <v>0</v>
      </c>
      <c r="AE2979" s="1">
        <v>0</v>
      </c>
      <c r="AF2979" s="1">
        <v>0</v>
      </c>
      <c r="AI2979" s="7">
        <f t="shared" si="1583"/>
        <v>2</v>
      </c>
      <c r="AJ2979" s="7">
        <f t="shared" si="1584"/>
        <v>5</v>
      </c>
      <c r="AK2979" s="7">
        <f t="shared" si="1585"/>
        <v>6</v>
      </c>
      <c r="AL2979" s="7">
        <f t="shared" si="1586"/>
        <v>0</v>
      </c>
      <c r="AM2979" s="2">
        <f t="shared" si="1587"/>
        <v>0.21465968586387435</v>
      </c>
      <c r="AN2979" s="2">
        <f t="shared" si="1588"/>
        <v>0.11832460732984293</v>
      </c>
      <c r="AO2979" s="2">
        <f t="shared" si="1589"/>
        <v>5.3403141361256547E-2</v>
      </c>
      <c r="AP2979" s="2">
        <f t="shared" si="1590"/>
        <v>0</v>
      </c>
      <c r="AR2979" t="str">
        <f t="shared" si="1591"/>
        <v>Washington</v>
      </c>
      <c r="AS2979" t="s">
        <v>521</v>
      </c>
      <c r="AT2979">
        <v>2</v>
      </c>
      <c r="AV2979" s="91">
        <v>19</v>
      </c>
      <c r="AW2979" s="93">
        <v>183</v>
      </c>
      <c r="AX2979" s="99">
        <f t="shared" si="1592"/>
        <v>19183</v>
      </c>
      <c r="AZ2979" s="7" t="s">
        <v>3053</v>
      </c>
      <c r="BA2979" t="s">
        <v>3094</v>
      </c>
      <c r="BN2979" s="1">
        <v>1</v>
      </c>
    </row>
    <row r="2980" spans="1:66" hidden="1" outlineLevel="1">
      <c r="A2980" t="s">
        <v>2200</v>
      </c>
      <c r="B2980" t="s">
        <v>521</v>
      </c>
      <c r="C2980" s="1">
        <f t="shared" si="1578"/>
        <v>262</v>
      </c>
      <c r="D2980" s="7">
        <f>IF(P2980&gt;0,RANK(P2980,(P2980:R2980,S2980:AG2980)),0)</f>
        <v>7</v>
      </c>
      <c r="E2980" s="7">
        <f>IF(Q2980&gt;0,RANK(Q2980,(P2980:R2980,S2980:AG2980)),0)</f>
        <v>6</v>
      </c>
      <c r="F2980" s="7">
        <f>IF(R2980&gt;0,RANK(R2980,(P2980:R2980,S2980:AG2980)),0)</f>
        <v>4</v>
      </c>
      <c r="G2980" s="7">
        <f>IF(S2980&gt;0,RANK(S2980,(P2980:R2980,S2980:AG2980)),0)</f>
        <v>3</v>
      </c>
      <c r="H2980" s="48">
        <f t="shared" si="1593"/>
        <v>11</v>
      </c>
      <c r="I2980" s="163">
        <f t="shared" si="1594"/>
        <v>4.1984732824427481E-2</v>
      </c>
      <c r="J2980" s="2"/>
      <c r="K2980" s="2">
        <f t="shared" si="1579"/>
        <v>7.6335877862595417E-3</v>
      </c>
      <c r="L2980" s="2">
        <f t="shared" si="1580"/>
        <v>8.3969465648854963E-2</v>
      </c>
      <c r="M2980" s="2">
        <f t="shared" si="1581"/>
        <v>0.14122137404580154</v>
      </c>
      <c r="N2980" s="2">
        <f t="shared" si="1582"/>
        <v>0.1717557251908397</v>
      </c>
      <c r="O2980" s="2">
        <f t="shared" si="1576"/>
        <v>0.59541984732824416</v>
      </c>
      <c r="P2980" s="1">
        <v>2</v>
      </c>
      <c r="Q2980" s="1">
        <v>22</v>
      </c>
      <c r="R2980" s="1">
        <v>37</v>
      </c>
      <c r="S2980" s="1">
        <v>45</v>
      </c>
      <c r="T2980" s="1">
        <v>72</v>
      </c>
      <c r="U2980" s="1">
        <v>61</v>
      </c>
      <c r="V2980" s="1">
        <v>23</v>
      </c>
      <c r="Y2980" s="1">
        <v>0</v>
      </c>
      <c r="Z2980" s="1">
        <f t="shared" si="1577"/>
        <v>0</v>
      </c>
      <c r="AC2980" s="1">
        <v>0</v>
      </c>
      <c r="AD2980" s="1">
        <v>0</v>
      </c>
      <c r="AE2980" s="1">
        <v>0</v>
      </c>
      <c r="AF2980" s="1">
        <v>0</v>
      </c>
      <c r="AI2980" s="7">
        <f t="shared" si="1583"/>
        <v>1</v>
      </c>
      <c r="AJ2980" s="7">
        <f t="shared" si="1584"/>
        <v>2</v>
      </c>
      <c r="AK2980" s="7">
        <f t="shared" si="1585"/>
        <v>5</v>
      </c>
      <c r="AL2980" s="7">
        <f t="shared" si="1586"/>
        <v>0</v>
      </c>
      <c r="AM2980" s="2">
        <f t="shared" si="1587"/>
        <v>0.27480916030534353</v>
      </c>
      <c r="AN2980" s="2">
        <f t="shared" si="1588"/>
        <v>0.23282442748091603</v>
      </c>
      <c r="AO2980" s="2">
        <f t="shared" si="1589"/>
        <v>8.7786259541984726E-2</v>
      </c>
      <c r="AP2980" s="2">
        <f t="shared" si="1590"/>
        <v>0</v>
      </c>
      <c r="AR2980" t="str">
        <f t="shared" si="1591"/>
        <v>Wayne</v>
      </c>
      <c r="AS2980" t="s">
        <v>521</v>
      </c>
      <c r="AT2980">
        <v>2</v>
      </c>
      <c r="AV2980" s="91">
        <v>19</v>
      </c>
      <c r="AW2980" s="93">
        <v>185</v>
      </c>
      <c r="AX2980" s="99">
        <f t="shared" si="1592"/>
        <v>19185</v>
      </c>
      <c r="AZ2980" s="7" t="s">
        <v>3053</v>
      </c>
      <c r="BA2980" t="s">
        <v>3094</v>
      </c>
      <c r="BN2980" s="1">
        <v>0</v>
      </c>
    </row>
    <row r="2981" spans="1:66" hidden="1" outlineLevel="1">
      <c r="A2981" t="s">
        <v>1068</v>
      </c>
      <c r="B2981" t="s">
        <v>521</v>
      </c>
      <c r="C2981" s="1">
        <f t="shared" si="1578"/>
        <v>1170</v>
      </c>
      <c r="D2981" s="7">
        <f>IF(P2981&gt;0,RANK(P2981,(P2981:R2981,S2981:AG2981)),0)</f>
        <v>7</v>
      </c>
      <c r="E2981" s="7">
        <f>IF(Q2981&gt;0,RANK(Q2981,(P2981:R2981,S2981:AG2981)),0)</f>
        <v>4</v>
      </c>
      <c r="F2981" s="7">
        <f>IF(R2981&gt;0,RANK(R2981,(P2981:R2981,S2981:AG2981)),0)</f>
        <v>2</v>
      </c>
      <c r="G2981" s="7">
        <f>IF(S2981&gt;0,RANK(S2981,(P2981:R2981,S2981:AG2981)),0)</f>
        <v>3</v>
      </c>
      <c r="H2981" s="48">
        <f t="shared" si="1593"/>
        <v>24</v>
      </c>
      <c r="I2981" s="163">
        <f t="shared" si="1594"/>
        <v>2.0512820512820513E-2</v>
      </c>
      <c r="J2981" s="2"/>
      <c r="K2981" s="2">
        <f t="shared" si="1579"/>
        <v>4.2735042735042739E-3</v>
      </c>
      <c r="L2981" s="2">
        <f t="shared" si="1580"/>
        <v>0.13846153846153847</v>
      </c>
      <c r="M2981" s="2">
        <f t="shared" si="1581"/>
        <v>0.24529914529914529</v>
      </c>
      <c r="N2981" s="2">
        <f t="shared" si="1582"/>
        <v>0.1735042735042735</v>
      </c>
      <c r="O2981" s="2">
        <f t="shared" si="1576"/>
        <v>0.43846153846153851</v>
      </c>
      <c r="P2981" s="1">
        <v>5</v>
      </c>
      <c r="Q2981" s="1">
        <v>162</v>
      </c>
      <c r="R2981" s="1">
        <v>287</v>
      </c>
      <c r="S2981" s="1">
        <v>203</v>
      </c>
      <c r="T2981" s="1">
        <v>311</v>
      </c>
      <c r="U2981" s="1">
        <v>140</v>
      </c>
      <c r="V2981" s="1">
        <v>62</v>
      </c>
      <c r="Y2981" s="1">
        <v>0</v>
      </c>
      <c r="Z2981" s="1">
        <f t="shared" si="1577"/>
        <v>0</v>
      </c>
      <c r="AC2981" s="1">
        <v>0</v>
      </c>
      <c r="AD2981" s="1">
        <v>0</v>
      </c>
      <c r="AE2981" s="1">
        <v>0</v>
      </c>
      <c r="AF2981" s="1">
        <v>0</v>
      </c>
      <c r="AI2981" s="7">
        <f t="shared" si="1583"/>
        <v>1</v>
      </c>
      <c r="AJ2981" s="7">
        <f t="shared" si="1584"/>
        <v>5</v>
      </c>
      <c r="AK2981" s="7">
        <f t="shared" si="1585"/>
        <v>6</v>
      </c>
      <c r="AL2981" s="7">
        <f t="shared" si="1586"/>
        <v>0</v>
      </c>
      <c r="AM2981" s="2">
        <f t="shared" si="1587"/>
        <v>0.26581196581196581</v>
      </c>
      <c r="AN2981" s="2">
        <f t="shared" si="1588"/>
        <v>0.11965811965811966</v>
      </c>
      <c r="AO2981" s="2">
        <f t="shared" si="1589"/>
        <v>5.2991452991452991E-2</v>
      </c>
      <c r="AP2981" s="2">
        <f t="shared" si="1590"/>
        <v>0</v>
      </c>
      <c r="AR2981" t="str">
        <f t="shared" si="1591"/>
        <v>Webster</v>
      </c>
      <c r="AS2981" t="s">
        <v>521</v>
      </c>
      <c r="AT2981">
        <v>4</v>
      </c>
      <c r="AV2981" s="91">
        <v>19</v>
      </c>
      <c r="AW2981" s="93">
        <v>187</v>
      </c>
      <c r="AX2981" s="99">
        <f t="shared" si="1592"/>
        <v>19187</v>
      </c>
      <c r="AZ2981" s="7" t="s">
        <v>3053</v>
      </c>
      <c r="BA2981" t="s">
        <v>3094</v>
      </c>
      <c r="BN2981" s="1">
        <v>0</v>
      </c>
    </row>
    <row r="2982" spans="1:66" hidden="1" outlineLevel="1">
      <c r="A2982" t="s">
        <v>1106</v>
      </c>
      <c r="B2982" t="s">
        <v>521</v>
      </c>
      <c r="C2982" s="1">
        <f t="shared" si="1578"/>
        <v>430</v>
      </c>
      <c r="D2982" s="7">
        <f>IF(P2982&gt;0,RANK(P2982,(P2982:R2982,S2982:AG2982)),0)</f>
        <v>7</v>
      </c>
      <c r="E2982" s="7">
        <f>IF(Q2982&gt;0,RANK(Q2982,(P2982:R2982,S2982:AG2982)),0)</f>
        <v>3</v>
      </c>
      <c r="F2982" s="7">
        <f>IF(R2982&gt;0,RANK(R2982,(P2982:R2982,S2982:AG2982)),0)</f>
        <v>2</v>
      </c>
      <c r="G2982" s="7">
        <f>IF(S2982&gt;0,RANK(S2982,(P2982:R2982,S2982:AG2982)),0)</f>
        <v>4</v>
      </c>
      <c r="H2982" s="48">
        <f t="shared" si="1593"/>
        <v>101</v>
      </c>
      <c r="I2982" s="163">
        <f t="shared" si="1594"/>
        <v>0.23488372093023255</v>
      </c>
      <c r="J2982" s="2"/>
      <c r="K2982" s="2">
        <f t="shared" si="1579"/>
        <v>1.1627906976744186E-2</v>
      </c>
      <c r="L2982" s="2">
        <f t="shared" si="1580"/>
        <v>0.15813953488372093</v>
      </c>
      <c r="M2982" s="2">
        <f t="shared" si="1581"/>
        <v>0.16046511627906976</v>
      </c>
      <c r="N2982" s="2">
        <f t="shared" si="1582"/>
        <v>0.12790697674418605</v>
      </c>
      <c r="O2982" s="2">
        <f t="shared" si="1576"/>
        <v>0.54186046511627906</v>
      </c>
      <c r="P2982" s="1">
        <v>5</v>
      </c>
      <c r="Q2982" s="1">
        <v>68</v>
      </c>
      <c r="R2982" s="1">
        <v>69</v>
      </c>
      <c r="S2982" s="1">
        <v>55</v>
      </c>
      <c r="T2982" s="1">
        <v>170</v>
      </c>
      <c r="U2982" s="1">
        <v>22</v>
      </c>
      <c r="V2982" s="1">
        <v>41</v>
      </c>
      <c r="Y2982" s="1">
        <v>0</v>
      </c>
      <c r="Z2982" s="1">
        <f t="shared" si="1577"/>
        <v>0</v>
      </c>
      <c r="AC2982" s="1">
        <v>0</v>
      </c>
      <c r="AD2982" s="1">
        <v>0</v>
      </c>
      <c r="AE2982" s="1">
        <v>0</v>
      </c>
      <c r="AF2982" s="1">
        <v>0</v>
      </c>
      <c r="AI2982" s="7">
        <f t="shared" si="1583"/>
        <v>1</v>
      </c>
      <c r="AJ2982" s="7">
        <f t="shared" si="1584"/>
        <v>6</v>
      </c>
      <c r="AK2982" s="7">
        <f t="shared" si="1585"/>
        <v>5</v>
      </c>
      <c r="AL2982" s="7">
        <f t="shared" si="1586"/>
        <v>0</v>
      </c>
      <c r="AM2982" s="2">
        <f t="shared" si="1587"/>
        <v>0.39534883720930231</v>
      </c>
      <c r="AN2982" s="2">
        <f t="shared" si="1588"/>
        <v>5.1162790697674418E-2</v>
      </c>
      <c r="AO2982" s="2">
        <f t="shared" si="1589"/>
        <v>9.5348837209302331E-2</v>
      </c>
      <c r="AP2982" s="2">
        <f t="shared" si="1590"/>
        <v>0</v>
      </c>
      <c r="AR2982" t="str">
        <f t="shared" si="1591"/>
        <v>Winnebago</v>
      </c>
      <c r="AS2982" t="s">
        <v>521</v>
      </c>
      <c r="AT2982">
        <v>4</v>
      </c>
      <c r="AV2982" s="91">
        <v>19</v>
      </c>
      <c r="AW2982" s="93">
        <v>189</v>
      </c>
      <c r="AX2982" s="99">
        <f t="shared" si="1592"/>
        <v>19189</v>
      </c>
      <c r="AZ2982" s="7" t="s">
        <v>3053</v>
      </c>
      <c r="BA2982" t="s">
        <v>3094</v>
      </c>
      <c r="BN2982" s="1">
        <v>0</v>
      </c>
    </row>
    <row r="2983" spans="1:66" hidden="1" outlineLevel="1">
      <c r="A2983" t="s">
        <v>2931</v>
      </c>
      <c r="B2983" t="s">
        <v>521</v>
      </c>
      <c r="C2983" s="1">
        <f t="shared" si="1578"/>
        <v>689</v>
      </c>
      <c r="D2983" s="7">
        <f>IF(P2983&gt;0,RANK(P2983,(P2983:R2983,S2983:AG2983)),0)</f>
        <v>7</v>
      </c>
      <c r="E2983" s="7">
        <f>IF(Q2983&gt;0,RANK(Q2983,(P2983:R2983,S2983:AG2983)),0)</f>
        <v>2</v>
      </c>
      <c r="F2983" s="7">
        <f>IF(R2983&gt;0,RANK(R2983,(P2983:R2983,S2983:AG2983)),0)</f>
        <v>3</v>
      </c>
      <c r="G2983" s="7">
        <f>IF(S2983&gt;0,RANK(S2983,(P2983:R2983,S2983:AG2983)),0)</f>
        <v>1</v>
      </c>
      <c r="H2983" s="48">
        <f t="shared" si="1593"/>
        <v>5</v>
      </c>
      <c r="I2983" s="163">
        <f t="shared" si="1594"/>
        <v>7.2568940493468797E-3</v>
      </c>
      <c r="J2983" s="2"/>
      <c r="K2983" s="2">
        <f t="shared" si="1579"/>
        <v>1.1611030478955007E-2</v>
      </c>
      <c r="L2983" s="2">
        <f t="shared" si="1580"/>
        <v>0.24528301886792453</v>
      </c>
      <c r="M2983" s="2">
        <f t="shared" si="1581"/>
        <v>0.21625544267053701</v>
      </c>
      <c r="N2983" s="2">
        <f t="shared" si="1582"/>
        <v>0.2525399129172714</v>
      </c>
      <c r="O2983" s="2">
        <f t="shared" si="1576"/>
        <v>0.27431059506531219</v>
      </c>
      <c r="P2983" s="1">
        <v>8</v>
      </c>
      <c r="Q2983" s="1">
        <v>169</v>
      </c>
      <c r="R2983" s="1">
        <v>149</v>
      </c>
      <c r="S2983" s="1">
        <v>174</v>
      </c>
      <c r="T2983" s="1">
        <v>136</v>
      </c>
      <c r="U2983" s="1">
        <v>34</v>
      </c>
      <c r="V2983" s="1">
        <v>19</v>
      </c>
      <c r="Y2983" s="1">
        <v>0</v>
      </c>
      <c r="Z2983" s="1">
        <f t="shared" si="1577"/>
        <v>0</v>
      </c>
      <c r="AC2983" s="1">
        <v>0</v>
      </c>
      <c r="AD2983" s="1">
        <v>0</v>
      </c>
      <c r="AE2983" s="1">
        <v>0</v>
      </c>
      <c r="AF2983" s="1">
        <v>0</v>
      </c>
      <c r="AI2983" s="7">
        <f t="shared" si="1583"/>
        <v>4</v>
      </c>
      <c r="AJ2983" s="7">
        <f t="shared" si="1584"/>
        <v>5</v>
      </c>
      <c r="AK2983" s="7">
        <f t="shared" si="1585"/>
        <v>6</v>
      </c>
      <c r="AL2983" s="7">
        <f t="shared" si="1586"/>
        <v>0</v>
      </c>
      <c r="AM2983" s="2">
        <f t="shared" si="1587"/>
        <v>0.19738751814223512</v>
      </c>
      <c r="AN2983" s="2">
        <f t="shared" si="1588"/>
        <v>4.9346879535558781E-2</v>
      </c>
      <c r="AO2983" s="2">
        <f t="shared" si="1589"/>
        <v>2.7576197387518143E-2</v>
      </c>
      <c r="AP2983" s="2">
        <f t="shared" si="1590"/>
        <v>0</v>
      </c>
      <c r="AR2983" t="str">
        <f t="shared" si="1591"/>
        <v>Winneshiek</v>
      </c>
      <c r="AS2983" t="s">
        <v>521</v>
      </c>
      <c r="AT2983">
        <v>1</v>
      </c>
      <c r="AV2983" s="91">
        <v>19</v>
      </c>
      <c r="AW2983" s="93">
        <v>191</v>
      </c>
      <c r="AX2983" s="99">
        <f t="shared" si="1592"/>
        <v>19191</v>
      </c>
      <c r="AZ2983" s="7" t="s">
        <v>3053</v>
      </c>
      <c r="BA2983" t="s">
        <v>3094</v>
      </c>
      <c r="BN2983" s="1">
        <v>0</v>
      </c>
    </row>
    <row r="2984" spans="1:66" hidden="1" outlineLevel="1">
      <c r="A2984" t="s">
        <v>2932</v>
      </c>
      <c r="B2984" t="s">
        <v>521</v>
      </c>
      <c r="C2984" s="1">
        <f t="shared" si="1578"/>
        <v>3423</v>
      </c>
      <c r="D2984" s="7">
        <f>IF(P2984&gt;0,RANK(P2984,(P2984:R2984,S2984:AG2984)),0)</f>
        <v>7</v>
      </c>
      <c r="E2984" s="7">
        <f>IF(Q2984&gt;0,RANK(Q2984,(P2984:R2984,S2984:AG2984)),0)</f>
        <v>4</v>
      </c>
      <c r="F2984" s="7">
        <f>IF(R2984&gt;0,RANK(R2984,(P2984:R2984,S2984:AG2984)),0)</f>
        <v>2</v>
      </c>
      <c r="G2984" s="7">
        <f>IF(S2984&gt;0,RANK(S2984,(P2984:R2984,S2984:AG2984)),0)</f>
        <v>3</v>
      </c>
      <c r="H2984" s="48">
        <f t="shared" si="1593"/>
        <v>173</v>
      </c>
      <c r="I2984" s="163">
        <f t="shared" si="1594"/>
        <v>5.0540461583406367E-2</v>
      </c>
      <c r="J2984" s="2"/>
      <c r="K2984" s="2">
        <f t="shared" si="1579"/>
        <v>5.5506865322816241E-3</v>
      </c>
      <c r="L2984" s="2">
        <f t="shared" si="1580"/>
        <v>0.11860940695296524</v>
      </c>
      <c r="M2984" s="2">
        <f t="shared" si="1581"/>
        <v>0.27811860940695299</v>
      </c>
      <c r="N2984" s="2">
        <f t="shared" si="1582"/>
        <v>0.15454279871457785</v>
      </c>
      <c r="O2984" s="2">
        <f t="shared" si="1576"/>
        <v>0.44317849839322221</v>
      </c>
      <c r="P2984" s="1">
        <v>19</v>
      </c>
      <c r="Q2984" s="1">
        <v>406</v>
      </c>
      <c r="R2984" s="1">
        <v>952</v>
      </c>
      <c r="S2984" s="1">
        <v>529</v>
      </c>
      <c r="T2984" s="1">
        <v>1125</v>
      </c>
      <c r="U2984" s="1">
        <v>308</v>
      </c>
      <c r="V2984" s="1">
        <v>80</v>
      </c>
      <c r="Y2984" s="1">
        <v>0</v>
      </c>
      <c r="Z2984" s="1">
        <f t="shared" si="1577"/>
        <v>3</v>
      </c>
      <c r="AC2984" s="1">
        <v>0</v>
      </c>
      <c r="AD2984" s="1">
        <v>0</v>
      </c>
      <c r="AE2984" s="1">
        <v>1</v>
      </c>
      <c r="AF2984" s="1">
        <v>0</v>
      </c>
      <c r="AI2984" s="7">
        <f t="shared" si="1583"/>
        <v>1</v>
      </c>
      <c r="AJ2984" s="7">
        <f t="shared" si="1584"/>
        <v>5</v>
      </c>
      <c r="AK2984" s="7">
        <f t="shared" si="1585"/>
        <v>6</v>
      </c>
      <c r="AL2984" s="7">
        <f t="shared" si="1586"/>
        <v>0</v>
      </c>
      <c r="AM2984" s="2">
        <f t="shared" si="1587"/>
        <v>0.32865907099035935</v>
      </c>
      <c r="AN2984" s="2">
        <f t="shared" si="1588"/>
        <v>8.9979550102249492E-2</v>
      </c>
      <c r="AO2984" s="2">
        <f t="shared" si="1589"/>
        <v>2.3371311714869999E-2</v>
      </c>
      <c r="AP2984" s="2">
        <f t="shared" si="1590"/>
        <v>0</v>
      </c>
      <c r="AR2984" t="str">
        <f t="shared" si="1591"/>
        <v>Woodbury</v>
      </c>
      <c r="AS2984" t="s">
        <v>521</v>
      </c>
      <c r="AT2984">
        <v>4</v>
      </c>
      <c r="AV2984" s="91">
        <v>19</v>
      </c>
      <c r="AW2984" s="93">
        <v>193</v>
      </c>
      <c r="AX2984" s="99">
        <f>AV2984*1000+AW2984</f>
        <v>19193</v>
      </c>
      <c r="AZ2984" s="7" t="s">
        <v>3053</v>
      </c>
      <c r="BA2984" t="s">
        <v>3094</v>
      </c>
      <c r="BN2984" s="1">
        <v>3</v>
      </c>
    </row>
    <row r="2985" spans="1:66" hidden="1" outlineLevel="1">
      <c r="A2985" t="s">
        <v>177</v>
      </c>
      <c r="B2985" t="s">
        <v>521</v>
      </c>
      <c r="C2985" s="1">
        <f t="shared" si="1578"/>
        <v>188</v>
      </c>
      <c r="D2985" s="7">
        <f>IF(P2985&gt;0,RANK(P2985,(P2985:R2985,S2985:AG2985)),0)</f>
        <v>7</v>
      </c>
      <c r="E2985" s="7">
        <f>IF(Q2985&gt;0,RANK(Q2985,(P2985:R2985,S2985:AG2985)),0)</f>
        <v>4</v>
      </c>
      <c r="F2985" s="7">
        <f>IF(R2985&gt;0,RANK(R2985,(P2985:R2985,S2985:AG2985)),0)</f>
        <v>2</v>
      </c>
      <c r="G2985" s="7">
        <f>IF(S2985&gt;0,RANK(S2985,(P2985:R2985,S2985:AG2985)),0)</f>
        <v>3</v>
      </c>
      <c r="H2985" s="48">
        <f t="shared" si="1593"/>
        <v>12</v>
      </c>
      <c r="I2985" s="163">
        <f t="shared" si="1594"/>
        <v>6.3829787234042548E-2</v>
      </c>
      <c r="J2985" s="2"/>
      <c r="K2985" s="2">
        <f t="shared" si="1579"/>
        <v>1.5957446808510637E-2</v>
      </c>
      <c r="L2985" s="2">
        <f t="shared" si="1580"/>
        <v>0.15957446808510639</v>
      </c>
      <c r="M2985" s="2">
        <f t="shared" si="1581"/>
        <v>0.18085106382978725</v>
      </c>
      <c r="N2985" s="2">
        <f t="shared" si="1582"/>
        <v>0.16489361702127658</v>
      </c>
      <c r="O2985" s="2">
        <f t="shared" si="1576"/>
        <v>0.47872340425531923</v>
      </c>
      <c r="P2985" s="1">
        <v>3</v>
      </c>
      <c r="Q2985" s="1">
        <v>30</v>
      </c>
      <c r="R2985" s="1">
        <v>34</v>
      </c>
      <c r="S2985" s="1">
        <v>31</v>
      </c>
      <c r="T2985" s="1">
        <v>46</v>
      </c>
      <c r="U2985" s="1">
        <v>26</v>
      </c>
      <c r="V2985" s="1">
        <v>18</v>
      </c>
      <c r="Y2985" s="1">
        <v>0</v>
      </c>
      <c r="Z2985" s="1">
        <f t="shared" si="1577"/>
        <v>0</v>
      </c>
      <c r="AC2985" s="1">
        <v>0</v>
      </c>
      <c r="AD2985" s="1">
        <v>0</v>
      </c>
      <c r="AE2985" s="1">
        <v>0</v>
      </c>
      <c r="AF2985" s="1">
        <v>0</v>
      </c>
      <c r="AI2985" s="7">
        <f t="shared" si="1583"/>
        <v>1</v>
      </c>
      <c r="AJ2985" s="7">
        <f t="shared" si="1584"/>
        <v>5</v>
      </c>
      <c r="AK2985" s="7">
        <f t="shared" si="1585"/>
        <v>6</v>
      </c>
      <c r="AL2985" s="7">
        <f t="shared" si="1586"/>
        <v>0</v>
      </c>
      <c r="AM2985" s="2">
        <f t="shared" si="1587"/>
        <v>0.24468085106382978</v>
      </c>
      <c r="AN2985" s="2">
        <f t="shared" si="1588"/>
        <v>0.13829787234042554</v>
      </c>
      <c r="AO2985" s="2">
        <f t="shared" si="1589"/>
        <v>9.5744680851063829E-2</v>
      </c>
      <c r="AP2985" s="2">
        <f t="shared" si="1590"/>
        <v>0</v>
      </c>
      <c r="AR2985" t="str">
        <f t="shared" si="1591"/>
        <v>Worth</v>
      </c>
      <c r="AS2985" t="s">
        <v>521</v>
      </c>
      <c r="AT2985">
        <v>1</v>
      </c>
      <c r="AV2985" s="91">
        <v>19</v>
      </c>
      <c r="AW2985" s="93">
        <v>195</v>
      </c>
      <c r="AX2985" s="99">
        <f>AV2985*1000+AW2985</f>
        <v>19195</v>
      </c>
      <c r="AZ2985" s="7" t="s">
        <v>3053</v>
      </c>
      <c r="BA2985" t="s">
        <v>3094</v>
      </c>
      <c r="BN2985" s="1">
        <v>0</v>
      </c>
    </row>
    <row r="2986" spans="1:66" hidden="1" outlineLevel="1">
      <c r="A2986" t="s">
        <v>951</v>
      </c>
      <c r="B2986" t="s">
        <v>521</v>
      </c>
      <c r="C2986" s="1">
        <f t="shared" si="1578"/>
        <v>467</v>
      </c>
      <c r="D2986" s="7">
        <f>IF(P2986&gt;0,RANK(P2986,(P2986:R2986,S2986:AG2986)),0)</f>
        <v>0</v>
      </c>
      <c r="E2986" s="7">
        <f>IF(Q2986&gt;0,RANK(Q2986,(P2986:R2986,S2986:AG2986)),0)</f>
        <v>4</v>
      </c>
      <c r="F2986" s="7">
        <f>IF(R2986&gt;0,RANK(R2986,(P2986:R2986,S2986:AG2986)),0)</f>
        <v>2</v>
      </c>
      <c r="G2986" s="7">
        <f>IF(S2986&gt;0,RANK(S2986,(P2986:R2986,S2986:AG2986)),0)</f>
        <v>4</v>
      </c>
      <c r="H2986" s="48">
        <f t="shared" si="1593"/>
        <v>10</v>
      </c>
      <c r="I2986" s="163">
        <f t="shared" si="1594"/>
        <v>2.1413276231263382E-2</v>
      </c>
      <c r="J2986" s="2"/>
      <c r="K2986" s="2">
        <f t="shared" si="1579"/>
        <v>0</v>
      </c>
      <c r="L2986" s="2">
        <f t="shared" si="1580"/>
        <v>0.145610278372591</v>
      </c>
      <c r="M2986" s="2">
        <f t="shared" si="1581"/>
        <v>0.21199143468950749</v>
      </c>
      <c r="N2986" s="2">
        <f t="shared" si="1582"/>
        <v>0.145610278372591</v>
      </c>
      <c r="O2986" s="2">
        <f t="shared" si="1576"/>
        <v>0.49678800856531047</v>
      </c>
      <c r="P2986" s="1">
        <v>0</v>
      </c>
      <c r="Q2986" s="1">
        <v>68</v>
      </c>
      <c r="R2986" s="1">
        <v>99</v>
      </c>
      <c r="S2986" s="1">
        <v>68</v>
      </c>
      <c r="T2986" s="1">
        <v>109</v>
      </c>
      <c r="U2986" s="1">
        <v>82</v>
      </c>
      <c r="V2986" s="1">
        <v>40</v>
      </c>
      <c r="Y2986" s="1">
        <v>0</v>
      </c>
      <c r="Z2986" s="1">
        <f t="shared" si="1577"/>
        <v>0</v>
      </c>
      <c r="AC2986" s="1">
        <v>0</v>
      </c>
      <c r="AD2986" s="1">
        <v>0</v>
      </c>
      <c r="AE2986" s="1">
        <v>1</v>
      </c>
      <c r="AF2986" s="1">
        <v>0</v>
      </c>
      <c r="AI2986" s="7">
        <f t="shared" si="1583"/>
        <v>1</v>
      </c>
      <c r="AJ2986" s="7">
        <f t="shared" si="1584"/>
        <v>3</v>
      </c>
      <c r="AK2986" s="7">
        <f t="shared" si="1585"/>
        <v>6</v>
      </c>
      <c r="AL2986" s="7">
        <f t="shared" si="1586"/>
        <v>0</v>
      </c>
      <c r="AM2986" s="2">
        <f t="shared" si="1587"/>
        <v>0.23340471092077089</v>
      </c>
      <c r="AN2986" s="2">
        <f t="shared" si="1588"/>
        <v>0.17558886509635974</v>
      </c>
      <c r="AO2986" s="2">
        <f t="shared" si="1589"/>
        <v>8.5653104925053528E-2</v>
      </c>
      <c r="AP2986" s="2">
        <f t="shared" si="1590"/>
        <v>0</v>
      </c>
      <c r="AR2986" t="str">
        <f t="shared" si="1591"/>
        <v>Wright</v>
      </c>
      <c r="AS2986" t="s">
        <v>521</v>
      </c>
      <c r="AT2986">
        <v>4</v>
      </c>
      <c r="AV2986" s="91">
        <v>19</v>
      </c>
      <c r="AW2986" s="93">
        <v>197</v>
      </c>
      <c r="AX2986" s="99">
        <f>AV2986*1000+AW2986</f>
        <v>19197</v>
      </c>
      <c r="AZ2986" s="7" t="s">
        <v>3053</v>
      </c>
      <c r="BA2986" t="s">
        <v>3094</v>
      </c>
      <c r="BN2986" s="1">
        <v>0</v>
      </c>
    </row>
    <row r="2987" spans="1:66" collapsed="1">
      <c r="A2987" t="s">
        <v>553</v>
      </c>
      <c r="B2987" t="s">
        <v>1136</v>
      </c>
      <c r="C2987" s="1">
        <f>SUM(P2987:AG2987)</f>
        <v>121501</v>
      </c>
      <c r="D2987" s="7">
        <f>IF(P2987&gt;0,RANK(P2987,(P2987:R2987,S2987:AG2987)),0)</f>
        <v>7</v>
      </c>
      <c r="E2987" s="7">
        <f>IF(Q2987&gt;0,RANK(Q2987,(P2987:R2987,S2987:AG2987)),0)</f>
        <v>4</v>
      </c>
      <c r="F2987" s="7">
        <f>IF(R2987&gt;0,RANK(R2987,(P2987:R2987,S2987:AG2987)),0)</f>
        <v>2</v>
      </c>
      <c r="G2987" s="7">
        <f>IF(S2987&gt;0,RANK(S2987,(P2987:R2987,S2987:AG2987)),0)</f>
        <v>3</v>
      </c>
      <c r="H2987" s="48">
        <f t="shared" si="1593"/>
        <v>34</v>
      </c>
      <c r="I2987" s="163">
        <f t="shared" si="1594"/>
        <v>2.7983308779351611E-4</v>
      </c>
      <c r="J2987" s="2"/>
      <c r="K2987" s="2">
        <f t="shared" si="1579"/>
        <v>6.0822544670414234E-3</v>
      </c>
      <c r="L2987" s="2">
        <f t="shared" si="1580"/>
        <v>0.1330277117060765</v>
      </c>
      <c r="M2987" s="2">
        <f t="shared" si="1581"/>
        <v>0.24530662299075728</v>
      </c>
      <c r="N2987" s="2">
        <f t="shared" si="1582"/>
        <v>0.21428630217035249</v>
      </c>
      <c r="O2987" s="2">
        <f>IF(C2987=0,"-",(1-K2987-L2987-M2987-N2987))</f>
        <v>0.40129710866577217</v>
      </c>
      <c r="P2987" s="1">
        <f t="shared" ref="P2987:V2987" si="1595">SUM(P2888:P2986)</f>
        <v>739</v>
      </c>
      <c r="Q2987" s="1">
        <f>SUM(Q2888:Q2986)</f>
        <v>16163</v>
      </c>
      <c r="R2987" s="1">
        <f t="shared" si="1595"/>
        <v>29805</v>
      </c>
      <c r="S2987" s="1">
        <f t="shared" si="1595"/>
        <v>26036</v>
      </c>
      <c r="T2987" s="1">
        <f t="shared" si="1595"/>
        <v>29839</v>
      </c>
      <c r="U2987" s="1">
        <f t="shared" si="1595"/>
        <v>12557</v>
      </c>
      <c r="V2987" s="1">
        <f t="shared" si="1595"/>
        <v>6046</v>
      </c>
      <c r="Y2987" s="1">
        <f>SUM(Y2888:Y2986)</f>
        <v>147</v>
      </c>
      <c r="Z2987" s="1">
        <f>SUM(Z2888:Z2986)</f>
        <v>89</v>
      </c>
      <c r="AC2987" s="1">
        <f>SUM(AC2888:AC2986)</f>
        <v>17</v>
      </c>
      <c r="AD2987" s="1">
        <f>SUM(AD2888:AD2986)</f>
        <v>10</v>
      </c>
      <c r="AE2987" s="1">
        <f>SUM(AE2888:AE2986)</f>
        <v>45</v>
      </c>
      <c r="AF2987" s="1">
        <f>SUM(AF2888:AF2986)</f>
        <v>8</v>
      </c>
      <c r="AI2987" s="7">
        <f t="shared" si="1583"/>
        <v>1</v>
      </c>
      <c r="AJ2987" s="7">
        <f t="shared" si="1584"/>
        <v>5</v>
      </c>
      <c r="AK2987" s="7">
        <f t="shared" si="1585"/>
        <v>6</v>
      </c>
      <c r="AL2987" s="7">
        <f t="shared" si="1586"/>
        <v>0</v>
      </c>
      <c r="AM2987" s="2">
        <f t="shared" si="1587"/>
        <v>0.24558645607855079</v>
      </c>
      <c r="AN2987" s="2">
        <f t="shared" si="1588"/>
        <v>0.10334894363009357</v>
      </c>
      <c r="AO2987" s="2">
        <f t="shared" si="1589"/>
        <v>4.9760907317635245E-2</v>
      </c>
      <c r="AP2987" s="2">
        <f t="shared" si="1590"/>
        <v>0</v>
      </c>
      <c r="AR2987" t="str">
        <f t="shared" si="1591"/>
        <v>Iowa</v>
      </c>
      <c r="AS2987" t="s">
        <v>1136</v>
      </c>
      <c r="AV2987" s="91">
        <v>19</v>
      </c>
      <c r="AW2987" s="93"/>
      <c r="AX2987" s="91">
        <v>19</v>
      </c>
      <c r="AZ2987" s="7" t="s">
        <v>1662</v>
      </c>
      <c r="BA2987" t="s">
        <v>3094</v>
      </c>
      <c r="BN2987" s="1">
        <f>SUM(BN2888:BN2986)</f>
        <v>89</v>
      </c>
    </row>
    <row r="2988" spans="1:66">
      <c r="C2988" s="1"/>
      <c r="E2988" s="7"/>
      <c r="F2988" s="7"/>
      <c r="G2988" s="7"/>
      <c r="H2988" s="48"/>
      <c r="I2988" s="163"/>
      <c r="J2988" s="2"/>
      <c r="AI2988" s="7"/>
      <c r="AJ2988" s="7"/>
      <c r="AK2988" s="7"/>
      <c r="AL2988" s="7"/>
      <c r="AV2988" s="91"/>
      <c r="AW2988" s="93"/>
      <c r="BN2988" s="1"/>
    </row>
    <row r="2989" spans="1:66" hidden="1" outlineLevel="1">
      <c r="A2989" t="s">
        <v>678</v>
      </c>
      <c r="B2989" t="s">
        <v>1425</v>
      </c>
      <c r="C2989" s="1">
        <f t="shared" ref="C2989:C3020" si="1596">SUM(P2989:AG2989)</f>
        <v>0</v>
      </c>
      <c r="D2989" s="7">
        <f>IF(P2989&gt;0,RANK(P2989,(P2989:R2989,S2989:AG2989)),0)</f>
        <v>0</v>
      </c>
      <c r="E2989" s="7">
        <f>IF(Q2989&gt;0,RANK(Q2989,(P2989:R2989,S2989:AG2989)),0)</f>
        <v>0</v>
      </c>
      <c r="F2989" s="7">
        <f>IF(R2989&gt;0,RANK(R2989,(P2989:R2989,S2989:AG2989)),0)</f>
        <v>0</v>
      </c>
      <c r="G2989" s="7">
        <f>IF(S2989&gt;0,RANK(S2989,(P2989:R2989,S2989:AG2989)),0)</f>
        <v>0</v>
      </c>
      <c r="H2989" s="48">
        <f t="shared" ref="H2989:H3020" si="1597">MAX(P2989:Y2989)-LARGE(P2989:Y2989,2)</f>
        <v>0</v>
      </c>
      <c r="I2989" s="163" t="e">
        <f t="shared" ref="I2989:I3052" si="1598">H2989/C2989</f>
        <v>#DIV/0!</v>
      </c>
      <c r="J2989" s="2"/>
      <c r="K2989" s="2" t="str">
        <f t="shared" ref="K2989:K3020" si="1599">IF($C2989=0,"-",P2989/$C2989)</f>
        <v>-</v>
      </c>
      <c r="L2989" s="2" t="str">
        <f t="shared" ref="L2989:L3020" si="1600">IF($C2989=0,"-",Q2989/$C2989)</f>
        <v>-</v>
      </c>
      <c r="M2989" s="2" t="str">
        <f t="shared" ref="M2989:M3020" si="1601">IF($C2989=0,"-",R2989/$C2989)</f>
        <v>-</v>
      </c>
      <c r="N2989" s="2" t="str">
        <f t="shared" ref="N2989:N3020" si="1602">IF($C2989=0,"-",S2989/$C2989)</f>
        <v>-</v>
      </c>
      <c r="O2989" s="2" t="str">
        <f t="shared" ref="O2989:O3050" si="1603">IF(C2989=0,"-",(1-K2989-L2989-M2989-N2989))</f>
        <v>-</v>
      </c>
      <c r="P2989" s="1">
        <v>0</v>
      </c>
      <c r="Q2989" s="1">
        <v>0</v>
      </c>
      <c r="R2989" s="1">
        <v>0</v>
      </c>
      <c r="S2989" s="1">
        <v>0</v>
      </c>
      <c r="T2989" s="1">
        <v>0</v>
      </c>
      <c r="U2989" s="1">
        <v>0</v>
      </c>
      <c r="V2989" s="1">
        <v>0</v>
      </c>
      <c r="Y2989" s="1">
        <v>0</v>
      </c>
      <c r="AE2989" s="1">
        <v>0</v>
      </c>
      <c r="AI2989" s="7">
        <f t="shared" ref="AI2989:AI3020" si="1604">IF(T2989&gt;0,RANK(T2989,(P2989:Z2989)),0)</f>
        <v>0</v>
      </c>
      <c r="AJ2989" s="7">
        <f t="shared" ref="AJ2989:AJ3020" si="1605">IF(U2989&gt;0,RANK(U2989,(P2989:Z2989)),0)</f>
        <v>0</v>
      </c>
      <c r="AK2989" s="7">
        <f t="shared" ref="AK2989:AK3020" si="1606">IF(V2989&gt;0,RANK(V2989,(P2989:Z2989)),0)</f>
        <v>0</v>
      </c>
      <c r="AL2989" s="7">
        <f t="shared" ref="AL2989:AL3020" si="1607">IF(W2989&gt;0,RANK(W2989,(P2989:Z2989)),0)</f>
        <v>0</v>
      </c>
      <c r="AM2989" s="2" t="str">
        <f t="shared" ref="AM2989:AM3020" si="1608">IF($C2989=0,"-",T2989/$C2989)</f>
        <v>-</v>
      </c>
      <c r="AN2989" s="2" t="str">
        <f t="shared" ref="AN2989:AN3020" si="1609">IF($C2989=0,"-",U2989/$C2989)</f>
        <v>-</v>
      </c>
      <c r="AO2989" s="2" t="str">
        <f t="shared" ref="AO2989:AO3020" si="1610">IF($C2989=0,"-",V2989/$C2989)</f>
        <v>-</v>
      </c>
      <c r="AP2989" s="2" t="str">
        <f t="shared" ref="AP2989:AP3020" si="1611">IF($C2989=0,"-",W2989/$C2989)</f>
        <v>-</v>
      </c>
      <c r="AR2989" t="str">
        <f t="shared" ref="AR2989:AR3000" si="1612">A2989</f>
        <v>Allen</v>
      </c>
      <c r="AS2989" t="s">
        <v>1425</v>
      </c>
      <c r="AV2989" s="91">
        <v>20</v>
      </c>
      <c r="AW2989" s="93">
        <v>1</v>
      </c>
      <c r="AX2989" s="99">
        <f t="shared" ref="AX2989:AX3020" si="1613">AV2989*1000+AW2989</f>
        <v>20001</v>
      </c>
      <c r="AZ2989" s="7" t="s">
        <v>3053</v>
      </c>
      <c r="BA2989" t="s">
        <v>3094</v>
      </c>
      <c r="BN2989" s="1"/>
    </row>
    <row r="2990" spans="1:66" hidden="1" outlineLevel="1">
      <c r="A2990" t="s">
        <v>1258</v>
      </c>
      <c r="B2990" t="s">
        <v>1425</v>
      </c>
      <c r="C2990" s="1">
        <f t="shared" si="1596"/>
        <v>0</v>
      </c>
      <c r="D2990" s="7">
        <f>IF(P2990&gt;0,RANK(P2990,(P2990:R2990,S2990:AG2990)),0)</f>
        <v>0</v>
      </c>
      <c r="E2990" s="7">
        <f>IF(Q2990&gt;0,RANK(Q2990,(P2990:R2990,S2990:AG2990)),0)</f>
        <v>0</v>
      </c>
      <c r="F2990" s="7">
        <f>IF(R2990&gt;0,RANK(R2990,(P2990:R2990,S2990:AG2990)),0)</f>
        <v>0</v>
      </c>
      <c r="G2990" s="7">
        <f>IF(S2990&gt;0,RANK(S2990,(P2990:R2990,S2990:AG2990)),0)</f>
        <v>0</v>
      </c>
      <c r="H2990" s="48">
        <f t="shared" si="1597"/>
        <v>0</v>
      </c>
      <c r="I2990" s="163" t="e">
        <f t="shared" si="1598"/>
        <v>#DIV/0!</v>
      </c>
      <c r="J2990" s="2"/>
      <c r="K2990" s="2" t="str">
        <f t="shared" si="1599"/>
        <v>-</v>
      </c>
      <c r="L2990" s="2" t="str">
        <f t="shared" si="1600"/>
        <v>-</v>
      </c>
      <c r="M2990" s="2" t="str">
        <f t="shared" si="1601"/>
        <v>-</v>
      </c>
      <c r="N2990" s="2" t="str">
        <f t="shared" si="1602"/>
        <v>-</v>
      </c>
      <c r="O2990" s="2" t="str">
        <f t="shared" si="1603"/>
        <v>-</v>
      </c>
      <c r="P2990" s="1">
        <v>0</v>
      </c>
      <c r="Q2990" s="1">
        <v>0</v>
      </c>
      <c r="R2990" s="1">
        <v>0</v>
      </c>
      <c r="S2990" s="1">
        <v>0</v>
      </c>
      <c r="T2990" s="1">
        <v>0</v>
      </c>
      <c r="U2990" s="1">
        <v>0</v>
      </c>
      <c r="V2990" s="1">
        <v>0</v>
      </c>
      <c r="Y2990" s="1">
        <v>0</v>
      </c>
      <c r="AE2990" s="1">
        <v>0</v>
      </c>
      <c r="AI2990" s="7">
        <f t="shared" si="1604"/>
        <v>0</v>
      </c>
      <c r="AJ2990" s="7">
        <f t="shared" si="1605"/>
        <v>0</v>
      </c>
      <c r="AK2990" s="7">
        <f t="shared" si="1606"/>
        <v>0</v>
      </c>
      <c r="AL2990" s="7">
        <f t="shared" si="1607"/>
        <v>0</v>
      </c>
      <c r="AM2990" s="2" t="str">
        <f t="shared" si="1608"/>
        <v>-</v>
      </c>
      <c r="AN2990" s="2" t="str">
        <f t="shared" si="1609"/>
        <v>-</v>
      </c>
      <c r="AO2990" s="2" t="str">
        <f t="shared" si="1610"/>
        <v>-</v>
      </c>
      <c r="AP2990" s="2" t="str">
        <f t="shared" si="1611"/>
        <v>-</v>
      </c>
      <c r="AR2990" t="str">
        <f t="shared" si="1612"/>
        <v>Anderson</v>
      </c>
      <c r="AS2990" t="s">
        <v>1425</v>
      </c>
      <c r="AV2990" s="91">
        <v>20</v>
      </c>
      <c r="AW2990" s="93">
        <v>3</v>
      </c>
      <c r="AX2990" s="99">
        <f t="shared" si="1613"/>
        <v>20003</v>
      </c>
      <c r="AZ2990" s="7" t="s">
        <v>3053</v>
      </c>
      <c r="BA2990" t="s">
        <v>3094</v>
      </c>
      <c r="BN2990" s="1"/>
    </row>
    <row r="2991" spans="1:66" hidden="1" outlineLevel="1">
      <c r="A2991" t="s">
        <v>1545</v>
      </c>
      <c r="B2991" t="s">
        <v>1425</v>
      </c>
      <c r="C2991" s="1">
        <f t="shared" si="1596"/>
        <v>229</v>
      </c>
      <c r="D2991" s="7">
        <f>IF(P2991&gt;0,RANK(P2991,(P2991:R2991,S2991:AG2991)),0)</f>
        <v>5</v>
      </c>
      <c r="E2991" s="7">
        <f>IF(Q2991&gt;0,RANK(Q2991,(P2991:R2991,S2991:AG2991)),0)</f>
        <v>4</v>
      </c>
      <c r="F2991" s="7">
        <f>IF(R2991&gt;0,RANK(R2991,(P2991:R2991,S2991:AG2991)),0)</f>
        <v>2</v>
      </c>
      <c r="G2991" s="7">
        <f>IF(S2991&gt;0,RANK(S2991,(P2991:R2991,S2991:AG2991)),0)</f>
        <v>3</v>
      </c>
      <c r="H2991" s="48">
        <f t="shared" si="1597"/>
        <v>106</v>
      </c>
      <c r="I2991" s="163">
        <f t="shared" si="1598"/>
        <v>0.46288209606986902</v>
      </c>
      <c r="J2991" s="2"/>
      <c r="K2991" s="2">
        <f t="shared" si="1599"/>
        <v>8.7336244541484712E-3</v>
      </c>
      <c r="L2991" s="2">
        <f t="shared" si="1600"/>
        <v>5.2401746724890827E-2</v>
      </c>
      <c r="M2991" s="2">
        <f t="shared" si="1601"/>
        <v>0.17903930131004367</v>
      </c>
      <c r="N2991" s="2">
        <f t="shared" si="1602"/>
        <v>0.11790393013100436</v>
      </c>
      <c r="O2991" s="2">
        <f t="shared" si="1603"/>
        <v>0.64192139737991272</v>
      </c>
      <c r="P2991" s="1">
        <v>2</v>
      </c>
      <c r="Q2991" s="1">
        <v>12</v>
      </c>
      <c r="R2991" s="1">
        <v>41</v>
      </c>
      <c r="S2991" s="1">
        <v>27</v>
      </c>
      <c r="T2991" s="1">
        <v>147</v>
      </c>
      <c r="U2991" s="1">
        <v>0</v>
      </c>
      <c r="V2991" s="1">
        <v>0</v>
      </c>
      <c r="Y2991" s="1">
        <v>0</v>
      </c>
      <c r="AE2991" s="1">
        <v>0</v>
      </c>
      <c r="AI2991" s="7">
        <f t="shared" si="1604"/>
        <v>1</v>
      </c>
      <c r="AJ2991" s="7">
        <f t="shared" si="1605"/>
        <v>0</v>
      </c>
      <c r="AK2991" s="7">
        <f t="shared" si="1606"/>
        <v>0</v>
      </c>
      <c r="AL2991" s="7">
        <f t="shared" si="1607"/>
        <v>0</v>
      </c>
      <c r="AM2991" s="2">
        <f t="shared" si="1608"/>
        <v>0.64192139737991272</v>
      </c>
      <c r="AN2991" s="2">
        <f t="shared" si="1609"/>
        <v>0</v>
      </c>
      <c r="AO2991" s="2">
        <f t="shared" si="1610"/>
        <v>0</v>
      </c>
      <c r="AP2991" s="2">
        <f t="shared" si="1611"/>
        <v>0</v>
      </c>
      <c r="AR2991" t="str">
        <f t="shared" si="1612"/>
        <v>Atchison</v>
      </c>
      <c r="AS2991" t="s">
        <v>1425</v>
      </c>
      <c r="AV2991" s="91">
        <v>20</v>
      </c>
      <c r="AW2991" s="93">
        <v>5</v>
      </c>
      <c r="AX2991" s="99">
        <f t="shared" si="1613"/>
        <v>20005</v>
      </c>
      <c r="AZ2991" s="7" t="s">
        <v>3053</v>
      </c>
      <c r="BA2991" t="s">
        <v>3094</v>
      </c>
      <c r="BN2991" s="1"/>
    </row>
    <row r="2992" spans="1:66" hidden="1" outlineLevel="1">
      <c r="A2992" t="s">
        <v>1535</v>
      </c>
      <c r="B2992" t="s">
        <v>1425</v>
      </c>
      <c r="C2992" s="1">
        <f t="shared" si="1596"/>
        <v>95</v>
      </c>
      <c r="D2992" s="7">
        <f>IF(P2992&gt;0,RANK(P2992,(P2992:R2992,S2992:AG2992)),0)</f>
        <v>0</v>
      </c>
      <c r="E2992" s="7">
        <f>IF(Q2992&gt;0,RANK(Q2992,(P2992:R2992,S2992:AG2992)),0)</f>
        <v>3</v>
      </c>
      <c r="F2992" s="7">
        <f>IF(R2992&gt;0,RANK(R2992,(P2992:R2992,S2992:AG2992)),0)</f>
        <v>2</v>
      </c>
      <c r="G2992" s="7">
        <f>IF(S2992&gt;0,RANK(S2992,(P2992:R2992,S2992:AG2992)),0)</f>
        <v>4</v>
      </c>
      <c r="H2992" s="48">
        <f t="shared" si="1597"/>
        <v>33</v>
      </c>
      <c r="I2992" s="163">
        <f t="shared" si="1598"/>
        <v>0.3473684210526316</v>
      </c>
      <c r="J2992" s="2"/>
      <c r="K2992" s="2">
        <f t="shared" si="1599"/>
        <v>0</v>
      </c>
      <c r="L2992" s="2">
        <f t="shared" si="1600"/>
        <v>0.15789473684210525</v>
      </c>
      <c r="M2992" s="2">
        <f t="shared" si="1601"/>
        <v>0.17894736842105263</v>
      </c>
      <c r="N2992" s="2">
        <f t="shared" si="1602"/>
        <v>0.12631578947368421</v>
      </c>
      <c r="O2992" s="2">
        <f t="shared" si="1603"/>
        <v>0.53684210526315779</v>
      </c>
      <c r="P2992" s="1">
        <v>0</v>
      </c>
      <c r="Q2992" s="1">
        <v>15</v>
      </c>
      <c r="R2992" s="1">
        <v>17</v>
      </c>
      <c r="S2992" s="1">
        <v>12</v>
      </c>
      <c r="T2992" s="1">
        <v>50</v>
      </c>
      <c r="U2992" s="1">
        <v>0</v>
      </c>
      <c r="V2992" s="1">
        <v>0</v>
      </c>
      <c r="Y2992" s="1">
        <v>1</v>
      </c>
      <c r="AE2992" s="1">
        <v>0</v>
      </c>
      <c r="AI2992" s="7">
        <f t="shared" si="1604"/>
        <v>1</v>
      </c>
      <c r="AJ2992" s="7">
        <f t="shared" si="1605"/>
        <v>0</v>
      </c>
      <c r="AK2992" s="7">
        <f t="shared" si="1606"/>
        <v>0</v>
      </c>
      <c r="AL2992" s="7">
        <f t="shared" si="1607"/>
        <v>0</v>
      </c>
      <c r="AM2992" s="2">
        <f t="shared" si="1608"/>
        <v>0.52631578947368418</v>
      </c>
      <c r="AN2992" s="2">
        <f t="shared" si="1609"/>
        <v>0</v>
      </c>
      <c r="AO2992" s="2">
        <f t="shared" si="1610"/>
        <v>0</v>
      </c>
      <c r="AP2992" s="2">
        <f t="shared" si="1611"/>
        <v>0</v>
      </c>
      <c r="AR2992" t="str">
        <f t="shared" si="1612"/>
        <v>Barber</v>
      </c>
      <c r="AS2992" t="s">
        <v>1425</v>
      </c>
      <c r="AV2992" s="91">
        <v>20</v>
      </c>
      <c r="AW2992" s="93">
        <v>7</v>
      </c>
      <c r="AX2992" s="99">
        <f t="shared" si="1613"/>
        <v>20007</v>
      </c>
      <c r="AZ2992" s="7" t="s">
        <v>3053</v>
      </c>
      <c r="BA2992" t="s">
        <v>3094</v>
      </c>
      <c r="BN2992" s="1"/>
    </row>
    <row r="2993" spans="1:66" hidden="1" outlineLevel="1">
      <c r="A2993" t="s">
        <v>1216</v>
      </c>
      <c r="B2993" t="s">
        <v>1425</v>
      </c>
      <c r="C2993" s="1">
        <f t="shared" si="1596"/>
        <v>270</v>
      </c>
      <c r="D2993" s="7">
        <f>IF(P2993&gt;0,RANK(P2993,(P2993:R2993,S2993:AG2993)),0)</f>
        <v>0</v>
      </c>
      <c r="E2993" s="7">
        <f>IF(Q2993&gt;0,RANK(Q2993,(P2993:R2993,S2993:AG2993)),0)</f>
        <v>3</v>
      </c>
      <c r="F2993" s="7">
        <f>IF(R2993&gt;0,RANK(R2993,(P2993:R2993,S2993:AG2993)),0)</f>
        <v>2</v>
      </c>
      <c r="G2993" s="7">
        <f>IF(S2993&gt;0,RANK(S2993,(P2993:R2993,S2993:AG2993)),0)</f>
        <v>4</v>
      </c>
      <c r="H2993" s="48">
        <f t="shared" si="1597"/>
        <v>98</v>
      </c>
      <c r="I2993" s="163">
        <f t="shared" si="1598"/>
        <v>0.36296296296296299</v>
      </c>
      <c r="J2993" s="2"/>
      <c r="K2993" s="2">
        <f t="shared" si="1599"/>
        <v>0</v>
      </c>
      <c r="L2993" s="2">
        <f t="shared" si="1600"/>
        <v>0.15185185185185185</v>
      </c>
      <c r="M2993" s="2">
        <f t="shared" si="1601"/>
        <v>0.2074074074074074</v>
      </c>
      <c r="N2993" s="2">
        <f t="shared" si="1602"/>
        <v>6.2962962962962957E-2</v>
      </c>
      <c r="O2993" s="2">
        <f t="shared" si="1603"/>
        <v>0.57777777777777772</v>
      </c>
      <c r="P2993" s="1">
        <v>0</v>
      </c>
      <c r="Q2993" s="1">
        <v>41</v>
      </c>
      <c r="R2993" s="1">
        <v>56</v>
      </c>
      <c r="S2993" s="1">
        <v>17</v>
      </c>
      <c r="T2993" s="1">
        <v>154</v>
      </c>
      <c r="U2993" s="1">
        <v>0</v>
      </c>
      <c r="V2993" s="1">
        <v>0</v>
      </c>
      <c r="Y2993" s="1">
        <v>2</v>
      </c>
      <c r="AE2993" s="1">
        <v>0</v>
      </c>
      <c r="AI2993" s="7">
        <f t="shared" si="1604"/>
        <v>1</v>
      </c>
      <c r="AJ2993" s="7">
        <f t="shared" si="1605"/>
        <v>0</v>
      </c>
      <c r="AK2993" s="7">
        <f t="shared" si="1606"/>
        <v>0</v>
      </c>
      <c r="AL2993" s="7">
        <f t="shared" si="1607"/>
        <v>0</v>
      </c>
      <c r="AM2993" s="2">
        <f t="shared" si="1608"/>
        <v>0.57037037037037042</v>
      </c>
      <c r="AN2993" s="2">
        <f t="shared" si="1609"/>
        <v>0</v>
      </c>
      <c r="AO2993" s="2">
        <f t="shared" si="1610"/>
        <v>0</v>
      </c>
      <c r="AP2993" s="2">
        <f t="shared" si="1611"/>
        <v>0</v>
      </c>
      <c r="AR2993" t="str">
        <f t="shared" si="1612"/>
        <v>Barton</v>
      </c>
      <c r="AS2993" t="s">
        <v>1425</v>
      </c>
      <c r="AV2993" s="91">
        <v>20</v>
      </c>
      <c r="AW2993" s="93">
        <v>9</v>
      </c>
      <c r="AX2993" s="99">
        <f t="shared" si="1613"/>
        <v>20009</v>
      </c>
      <c r="AZ2993" s="7" t="s">
        <v>3053</v>
      </c>
      <c r="BA2993" t="s">
        <v>3094</v>
      </c>
      <c r="BN2993" s="1"/>
    </row>
    <row r="2994" spans="1:66" hidden="1" outlineLevel="1">
      <c r="A2994" t="s">
        <v>2244</v>
      </c>
      <c r="B2994" t="s">
        <v>1425</v>
      </c>
      <c r="C2994" s="1">
        <f t="shared" si="1596"/>
        <v>0</v>
      </c>
      <c r="D2994" s="7">
        <f>IF(P2994&gt;0,RANK(P2994,(P2994:R2994,S2994:AG2994)),0)</f>
        <v>0</v>
      </c>
      <c r="E2994" s="7">
        <f>IF(Q2994&gt;0,RANK(Q2994,(P2994:R2994,S2994:AG2994)),0)</f>
        <v>0</v>
      </c>
      <c r="F2994" s="7">
        <f>IF(R2994&gt;0,RANK(R2994,(P2994:R2994,S2994:AG2994)),0)</f>
        <v>0</v>
      </c>
      <c r="G2994" s="7">
        <f>IF(S2994&gt;0,RANK(S2994,(P2994:R2994,S2994:AG2994)),0)</f>
        <v>0</v>
      </c>
      <c r="H2994" s="48">
        <f t="shared" si="1597"/>
        <v>0</v>
      </c>
      <c r="I2994" s="163" t="e">
        <f t="shared" si="1598"/>
        <v>#DIV/0!</v>
      </c>
      <c r="J2994" s="2"/>
      <c r="K2994" s="2" t="str">
        <f t="shared" si="1599"/>
        <v>-</v>
      </c>
      <c r="L2994" s="2" t="str">
        <f t="shared" si="1600"/>
        <v>-</v>
      </c>
      <c r="M2994" s="2" t="str">
        <f t="shared" si="1601"/>
        <v>-</v>
      </c>
      <c r="N2994" s="2" t="str">
        <f t="shared" si="1602"/>
        <v>-</v>
      </c>
      <c r="O2994" s="2" t="str">
        <f t="shared" si="1603"/>
        <v>-</v>
      </c>
      <c r="P2994" s="1">
        <v>0</v>
      </c>
      <c r="Q2994" s="1">
        <v>0</v>
      </c>
      <c r="R2994" s="1">
        <v>0</v>
      </c>
      <c r="S2994" s="1">
        <v>0</v>
      </c>
      <c r="T2994" s="1">
        <v>0</v>
      </c>
      <c r="U2994" s="1">
        <v>0</v>
      </c>
      <c r="V2994" s="1">
        <v>0</v>
      </c>
      <c r="Y2994" s="1">
        <v>0</v>
      </c>
      <c r="AE2994" s="1">
        <v>0</v>
      </c>
      <c r="AI2994" s="7">
        <f t="shared" si="1604"/>
        <v>0</v>
      </c>
      <c r="AJ2994" s="7">
        <f t="shared" si="1605"/>
        <v>0</v>
      </c>
      <c r="AK2994" s="7">
        <f t="shared" si="1606"/>
        <v>0</v>
      </c>
      <c r="AL2994" s="7">
        <f t="shared" si="1607"/>
        <v>0</v>
      </c>
      <c r="AM2994" s="2" t="str">
        <f t="shared" si="1608"/>
        <v>-</v>
      </c>
      <c r="AN2994" s="2" t="str">
        <f t="shared" si="1609"/>
        <v>-</v>
      </c>
      <c r="AO2994" s="2" t="str">
        <f t="shared" si="1610"/>
        <v>-</v>
      </c>
      <c r="AP2994" s="2" t="str">
        <f t="shared" si="1611"/>
        <v>-</v>
      </c>
      <c r="AR2994" t="str">
        <f t="shared" si="1612"/>
        <v>Bourbon</v>
      </c>
      <c r="AS2994" t="s">
        <v>1425</v>
      </c>
      <c r="AV2994" s="91">
        <v>20</v>
      </c>
      <c r="AW2994" s="93">
        <v>11</v>
      </c>
      <c r="AX2994" s="99">
        <f t="shared" si="1613"/>
        <v>20011</v>
      </c>
      <c r="AZ2994" s="7" t="s">
        <v>3053</v>
      </c>
      <c r="BA2994" t="s">
        <v>3094</v>
      </c>
      <c r="BN2994" s="1"/>
    </row>
    <row r="2995" spans="1:66" hidden="1" outlineLevel="1">
      <c r="A2995" t="s">
        <v>2705</v>
      </c>
      <c r="B2995" t="s">
        <v>1425</v>
      </c>
      <c r="C2995" s="1">
        <f t="shared" si="1596"/>
        <v>174</v>
      </c>
      <c r="D2995" s="7">
        <f>IF(P2995&gt;0,RANK(P2995,(P2995:R2995,S2995:AG2995)),0)</f>
        <v>0</v>
      </c>
      <c r="E2995" s="7">
        <f>IF(Q2995&gt;0,RANK(Q2995,(P2995:R2995,S2995:AG2995)),0)</f>
        <v>2</v>
      </c>
      <c r="F2995" s="7">
        <f>IF(R2995&gt;0,RANK(R2995,(P2995:R2995,S2995:AG2995)),0)</f>
        <v>3</v>
      </c>
      <c r="G2995" s="7">
        <f>IF(S2995&gt;0,RANK(S2995,(P2995:R2995,S2995:AG2995)),0)</f>
        <v>4</v>
      </c>
      <c r="H2995" s="48">
        <f t="shared" si="1597"/>
        <v>90</v>
      </c>
      <c r="I2995" s="163">
        <f t="shared" si="1598"/>
        <v>0.51724137931034486</v>
      </c>
      <c r="J2995" s="2"/>
      <c r="K2995" s="2">
        <f t="shared" si="1599"/>
        <v>0</v>
      </c>
      <c r="L2995" s="2">
        <f t="shared" si="1600"/>
        <v>0.13793103448275862</v>
      </c>
      <c r="M2995" s="2">
        <f t="shared" si="1601"/>
        <v>0.10344827586206896</v>
      </c>
      <c r="N2995" s="2">
        <f t="shared" si="1602"/>
        <v>8.6206896551724144E-2</v>
      </c>
      <c r="O2995" s="2">
        <f t="shared" si="1603"/>
        <v>0.67241379310344818</v>
      </c>
      <c r="P2995" s="1">
        <v>0</v>
      </c>
      <c r="Q2995" s="1">
        <v>24</v>
      </c>
      <c r="R2995" s="1">
        <v>18</v>
      </c>
      <c r="S2995" s="1">
        <v>15</v>
      </c>
      <c r="T2995" s="1">
        <v>114</v>
      </c>
      <c r="U2995" s="1">
        <v>1</v>
      </c>
      <c r="V2995" s="1">
        <v>1</v>
      </c>
      <c r="Y2995" s="1">
        <v>1</v>
      </c>
      <c r="AE2995" s="1">
        <v>0</v>
      </c>
      <c r="AI2995" s="7">
        <f t="shared" si="1604"/>
        <v>1</v>
      </c>
      <c r="AJ2995" s="7">
        <f t="shared" si="1605"/>
        <v>5</v>
      </c>
      <c r="AK2995" s="7">
        <f t="shared" si="1606"/>
        <v>5</v>
      </c>
      <c r="AL2995" s="7">
        <f t="shared" si="1607"/>
        <v>0</v>
      </c>
      <c r="AM2995" s="2">
        <f t="shared" si="1608"/>
        <v>0.65517241379310343</v>
      </c>
      <c r="AN2995" s="2">
        <f t="shared" si="1609"/>
        <v>5.7471264367816091E-3</v>
      </c>
      <c r="AO2995" s="2">
        <f t="shared" si="1610"/>
        <v>5.7471264367816091E-3</v>
      </c>
      <c r="AP2995" s="2">
        <f t="shared" si="1611"/>
        <v>0</v>
      </c>
      <c r="AR2995" t="str">
        <f t="shared" si="1612"/>
        <v>Brown</v>
      </c>
      <c r="AS2995" t="s">
        <v>1425</v>
      </c>
      <c r="AV2995" s="91">
        <v>20</v>
      </c>
      <c r="AW2995" s="93">
        <v>13</v>
      </c>
      <c r="AX2995" s="99">
        <f t="shared" si="1613"/>
        <v>20013</v>
      </c>
      <c r="AZ2995" s="7" t="s">
        <v>3053</v>
      </c>
      <c r="BA2995" t="s">
        <v>3094</v>
      </c>
      <c r="BN2995" s="1"/>
    </row>
    <row r="2996" spans="1:66" hidden="1" outlineLevel="1">
      <c r="A2996" t="s">
        <v>626</v>
      </c>
      <c r="B2996" t="s">
        <v>1425</v>
      </c>
      <c r="C2996" s="1">
        <f t="shared" si="1596"/>
        <v>581</v>
      </c>
      <c r="D2996" s="7">
        <f>IF(P2996&gt;0,RANK(P2996,(P2996:R2996,S2996:AG2996)),0)</f>
        <v>0</v>
      </c>
      <c r="E2996" s="7">
        <f>IF(Q2996&gt;0,RANK(Q2996,(P2996:R2996,S2996:AG2996)),0)</f>
        <v>3</v>
      </c>
      <c r="F2996" s="7">
        <f>IF(R2996&gt;0,RANK(R2996,(P2996:R2996,S2996:AG2996)),0)</f>
        <v>4</v>
      </c>
      <c r="G2996" s="7">
        <f>IF(S2996&gt;0,RANK(S2996,(P2996:R2996,S2996:AG2996)),0)</f>
        <v>2</v>
      </c>
      <c r="H2996" s="48">
        <f t="shared" si="1597"/>
        <v>221</v>
      </c>
      <c r="I2996" s="163">
        <f t="shared" si="1598"/>
        <v>0.38037865748709121</v>
      </c>
      <c r="J2996" s="2"/>
      <c r="K2996" s="2">
        <f t="shared" si="1599"/>
        <v>0</v>
      </c>
      <c r="L2996" s="2">
        <f t="shared" si="1600"/>
        <v>0.153184165232358</v>
      </c>
      <c r="M2996" s="2">
        <f t="shared" si="1601"/>
        <v>0.12736660929432014</v>
      </c>
      <c r="N2996" s="2">
        <f t="shared" si="1602"/>
        <v>0.16695352839931152</v>
      </c>
      <c r="O2996" s="2">
        <f t="shared" si="1603"/>
        <v>0.55249569707401025</v>
      </c>
      <c r="P2996" s="1">
        <v>0</v>
      </c>
      <c r="Q2996" s="1">
        <v>89</v>
      </c>
      <c r="R2996" s="1">
        <v>74</v>
      </c>
      <c r="S2996" s="1">
        <v>97</v>
      </c>
      <c r="T2996" s="1">
        <v>318</v>
      </c>
      <c r="U2996" s="1">
        <v>2</v>
      </c>
      <c r="V2996" s="1">
        <v>0</v>
      </c>
      <c r="Y2996" s="1">
        <v>1</v>
      </c>
      <c r="AE2996" s="1">
        <v>0</v>
      </c>
      <c r="AI2996" s="7">
        <f t="shared" si="1604"/>
        <v>1</v>
      </c>
      <c r="AJ2996" s="7">
        <f t="shared" si="1605"/>
        <v>5</v>
      </c>
      <c r="AK2996" s="7">
        <f t="shared" si="1606"/>
        <v>0</v>
      </c>
      <c r="AL2996" s="7">
        <f t="shared" si="1607"/>
        <v>0</v>
      </c>
      <c r="AM2996" s="2">
        <f t="shared" si="1608"/>
        <v>0.54733218588640276</v>
      </c>
      <c r="AN2996" s="2">
        <f t="shared" si="1609"/>
        <v>3.4423407917383822E-3</v>
      </c>
      <c r="AO2996" s="2">
        <f t="shared" si="1610"/>
        <v>0</v>
      </c>
      <c r="AP2996" s="2">
        <f t="shared" si="1611"/>
        <v>0</v>
      </c>
      <c r="AR2996" t="str">
        <f t="shared" si="1612"/>
        <v>Butler</v>
      </c>
      <c r="AS2996" t="s">
        <v>1425</v>
      </c>
      <c r="AV2996" s="91">
        <v>20</v>
      </c>
      <c r="AW2996" s="93">
        <v>15</v>
      </c>
      <c r="AX2996" s="99">
        <f t="shared" si="1613"/>
        <v>20015</v>
      </c>
      <c r="AZ2996" s="7" t="s">
        <v>3053</v>
      </c>
      <c r="BA2996" t="s">
        <v>3094</v>
      </c>
      <c r="BN2996" s="1"/>
    </row>
    <row r="2997" spans="1:66" hidden="1" outlineLevel="1">
      <c r="A2997" t="s">
        <v>2229</v>
      </c>
      <c r="B2997" t="s">
        <v>1425</v>
      </c>
      <c r="C2997" s="1">
        <f t="shared" si="1596"/>
        <v>83</v>
      </c>
      <c r="D2997" s="7">
        <f>IF(P2997&gt;0,RANK(P2997,(P2997:R2997,S2997:AG2997)),0)</f>
        <v>0</v>
      </c>
      <c r="E2997" s="7">
        <f>IF(Q2997&gt;0,RANK(Q2997,(P2997:R2997,S2997:AG2997)),0)</f>
        <v>2</v>
      </c>
      <c r="F2997" s="7">
        <f>IF(R2997&gt;0,RANK(R2997,(P2997:R2997,S2997:AG2997)),0)</f>
        <v>2</v>
      </c>
      <c r="G2997" s="7">
        <f>IF(S2997&gt;0,RANK(S2997,(P2997:R2997,S2997:AG2997)),0)</f>
        <v>4</v>
      </c>
      <c r="H2997" s="48">
        <f t="shared" si="1597"/>
        <v>59</v>
      </c>
      <c r="I2997" s="163">
        <f t="shared" si="1598"/>
        <v>0.71084337349397586</v>
      </c>
      <c r="J2997" s="2"/>
      <c r="K2997" s="2">
        <f t="shared" si="1599"/>
        <v>0</v>
      </c>
      <c r="L2997" s="2">
        <f t="shared" si="1600"/>
        <v>8.4337349397590355E-2</v>
      </c>
      <c r="M2997" s="2">
        <f t="shared" si="1601"/>
        <v>8.4337349397590355E-2</v>
      </c>
      <c r="N2997" s="2">
        <f t="shared" si="1602"/>
        <v>2.4096385542168676E-2</v>
      </c>
      <c r="O2997" s="2">
        <f t="shared" si="1603"/>
        <v>0.80722891566265076</v>
      </c>
      <c r="P2997" s="1">
        <v>0</v>
      </c>
      <c r="Q2997" s="1">
        <v>7</v>
      </c>
      <c r="R2997" s="1">
        <v>7</v>
      </c>
      <c r="S2997" s="1">
        <v>2</v>
      </c>
      <c r="T2997" s="1">
        <v>66</v>
      </c>
      <c r="U2997" s="1">
        <v>0</v>
      </c>
      <c r="V2997" s="1">
        <v>0</v>
      </c>
      <c r="Y2997" s="1">
        <v>1</v>
      </c>
      <c r="AE2997" s="1">
        <v>0</v>
      </c>
      <c r="AI2997" s="7">
        <f t="shared" si="1604"/>
        <v>1</v>
      </c>
      <c r="AJ2997" s="7">
        <f t="shared" si="1605"/>
        <v>0</v>
      </c>
      <c r="AK2997" s="7">
        <f t="shared" si="1606"/>
        <v>0</v>
      </c>
      <c r="AL2997" s="7">
        <f t="shared" si="1607"/>
        <v>0</v>
      </c>
      <c r="AM2997" s="2">
        <f t="shared" si="1608"/>
        <v>0.79518072289156627</v>
      </c>
      <c r="AN2997" s="2">
        <f t="shared" si="1609"/>
        <v>0</v>
      </c>
      <c r="AO2997" s="2">
        <f t="shared" si="1610"/>
        <v>0</v>
      </c>
      <c r="AP2997" s="2">
        <f t="shared" si="1611"/>
        <v>0</v>
      </c>
      <c r="AR2997" t="str">
        <f t="shared" si="1612"/>
        <v>Chase</v>
      </c>
      <c r="AS2997" t="s">
        <v>1425</v>
      </c>
      <c r="AV2997" s="91">
        <v>20</v>
      </c>
      <c r="AW2997" s="93">
        <v>17</v>
      </c>
      <c r="AX2997" s="99">
        <f t="shared" si="1613"/>
        <v>20017</v>
      </c>
      <c r="AZ2997" s="7" t="s">
        <v>3053</v>
      </c>
      <c r="BA2997" t="s">
        <v>3094</v>
      </c>
      <c r="BN2997" s="1"/>
    </row>
    <row r="2998" spans="1:66" hidden="1" outlineLevel="1">
      <c r="A2998" t="s">
        <v>2230</v>
      </c>
      <c r="B2998" t="s">
        <v>1425</v>
      </c>
      <c r="C2998" s="1">
        <f t="shared" si="1596"/>
        <v>0</v>
      </c>
      <c r="D2998" s="7">
        <f>IF(P2998&gt;0,RANK(P2998,(P2998:R2998,S2998:AG2998)),0)</f>
        <v>0</v>
      </c>
      <c r="E2998" s="7">
        <f>IF(Q2998&gt;0,RANK(Q2998,(P2998:R2998,S2998:AG2998)),0)</f>
        <v>0</v>
      </c>
      <c r="F2998" s="7">
        <f>IF(R2998&gt;0,RANK(R2998,(P2998:R2998,S2998:AG2998)),0)</f>
        <v>0</v>
      </c>
      <c r="G2998" s="7">
        <f>IF(S2998&gt;0,RANK(S2998,(P2998:R2998,S2998:AG2998)),0)</f>
        <v>0</v>
      </c>
      <c r="H2998" s="48">
        <f t="shared" si="1597"/>
        <v>0</v>
      </c>
      <c r="I2998" s="163" t="e">
        <f t="shared" si="1598"/>
        <v>#DIV/0!</v>
      </c>
      <c r="J2998" s="2"/>
      <c r="K2998" s="2" t="str">
        <f t="shared" si="1599"/>
        <v>-</v>
      </c>
      <c r="L2998" s="2" t="str">
        <f t="shared" si="1600"/>
        <v>-</v>
      </c>
      <c r="M2998" s="2" t="str">
        <f t="shared" si="1601"/>
        <v>-</v>
      </c>
      <c r="N2998" s="2" t="str">
        <f t="shared" si="1602"/>
        <v>-</v>
      </c>
      <c r="O2998" s="2" t="str">
        <f t="shared" si="1603"/>
        <v>-</v>
      </c>
      <c r="P2998" s="1">
        <v>0</v>
      </c>
      <c r="Q2998" s="1">
        <v>0</v>
      </c>
      <c r="R2998" s="1">
        <v>0</v>
      </c>
      <c r="S2998" s="1">
        <v>0</v>
      </c>
      <c r="T2998" s="1">
        <v>0</v>
      </c>
      <c r="U2998" s="1">
        <v>0</v>
      </c>
      <c r="V2998" s="1">
        <v>0</v>
      </c>
      <c r="Y2998" s="1">
        <v>0</v>
      </c>
      <c r="AE2998" s="1">
        <v>0</v>
      </c>
      <c r="AI2998" s="7">
        <f t="shared" si="1604"/>
        <v>0</v>
      </c>
      <c r="AJ2998" s="7">
        <f t="shared" si="1605"/>
        <v>0</v>
      </c>
      <c r="AK2998" s="7">
        <f t="shared" si="1606"/>
        <v>0</v>
      </c>
      <c r="AL2998" s="7">
        <f t="shared" si="1607"/>
        <v>0</v>
      </c>
      <c r="AM2998" s="2" t="str">
        <f t="shared" si="1608"/>
        <v>-</v>
      </c>
      <c r="AN2998" s="2" t="str">
        <f t="shared" si="1609"/>
        <v>-</v>
      </c>
      <c r="AO2998" s="2" t="str">
        <f t="shared" si="1610"/>
        <v>-</v>
      </c>
      <c r="AP2998" s="2" t="str">
        <f t="shared" si="1611"/>
        <v>-</v>
      </c>
      <c r="AR2998" t="str">
        <f t="shared" si="1612"/>
        <v>Chautauqua</v>
      </c>
      <c r="AS2998" t="s">
        <v>1425</v>
      </c>
      <c r="AV2998" s="91">
        <v>20</v>
      </c>
      <c r="AW2998" s="93">
        <v>19</v>
      </c>
      <c r="AX2998" s="99">
        <f t="shared" si="1613"/>
        <v>20019</v>
      </c>
      <c r="AZ2998" s="7" t="s">
        <v>3053</v>
      </c>
      <c r="BA2998" t="s">
        <v>3094</v>
      </c>
      <c r="BN2998" s="1"/>
    </row>
    <row r="2999" spans="1:66" hidden="1" outlineLevel="1">
      <c r="A2999" t="s">
        <v>10</v>
      </c>
      <c r="B2999" t="s">
        <v>1425</v>
      </c>
      <c r="C2999" s="1">
        <f t="shared" si="1596"/>
        <v>0</v>
      </c>
      <c r="D2999" s="7">
        <f>IF(P2999&gt;0,RANK(P2999,(P2999:R2999,S2999:AG2999)),0)</f>
        <v>0</v>
      </c>
      <c r="E2999" s="7">
        <f>IF(Q2999&gt;0,RANK(Q2999,(P2999:R2999,S2999:AG2999)),0)</f>
        <v>0</v>
      </c>
      <c r="F2999" s="7">
        <f>IF(R2999&gt;0,RANK(R2999,(P2999:R2999,S2999:AG2999)),0)</f>
        <v>0</v>
      </c>
      <c r="G2999" s="7">
        <f>IF(S2999&gt;0,RANK(S2999,(P2999:R2999,S2999:AG2999)),0)</f>
        <v>0</v>
      </c>
      <c r="H2999" s="48">
        <f t="shared" si="1597"/>
        <v>0</v>
      </c>
      <c r="I2999" s="163" t="e">
        <f t="shared" si="1598"/>
        <v>#DIV/0!</v>
      </c>
      <c r="J2999" s="2"/>
      <c r="K2999" s="2" t="str">
        <f t="shared" si="1599"/>
        <v>-</v>
      </c>
      <c r="L2999" s="2" t="str">
        <f t="shared" si="1600"/>
        <v>-</v>
      </c>
      <c r="M2999" s="2" t="str">
        <f t="shared" si="1601"/>
        <v>-</v>
      </c>
      <c r="N2999" s="2" t="str">
        <f t="shared" si="1602"/>
        <v>-</v>
      </c>
      <c r="O2999" s="2" t="str">
        <f t="shared" si="1603"/>
        <v>-</v>
      </c>
      <c r="P2999" s="1">
        <v>0</v>
      </c>
      <c r="Q2999" s="1">
        <v>0</v>
      </c>
      <c r="R2999" s="1">
        <v>0</v>
      </c>
      <c r="S2999" s="1">
        <v>0</v>
      </c>
      <c r="T2999" s="1">
        <v>0</v>
      </c>
      <c r="U2999" s="1">
        <v>0</v>
      </c>
      <c r="V2999" s="1">
        <v>0</v>
      </c>
      <c r="Y2999" s="1">
        <v>0</v>
      </c>
      <c r="AE2999" s="1">
        <v>0</v>
      </c>
      <c r="AI2999" s="7">
        <f t="shared" si="1604"/>
        <v>0</v>
      </c>
      <c r="AJ2999" s="7">
        <f t="shared" si="1605"/>
        <v>0</v>
      </c>
      <c r="AK2999" s="7">
        <f t="shared" si="1606"/>
        <v>0</v>
      </c>
      <c r="AL2999" s="7">
        <f t="shared" si="1607"/>
        <v>0</v>
      </c>
      <c r="AM2999" s="2" t="str">
        <f t="shared" si="1608"/>
        <v>-</v>
      </c>
      <c r="AN2999" s="2" t="str">
        <f t="shared" si="1609"/>
        <v>-</v>
      </c>
      <c r="AO2999" s="2" t="str">
        <f t="shared" si="1610"/>
        <v>-</v>
      </c>
      <c r="AP2999" s="2" t="str">
        <f t="shared" si="1611"/>
        <v>-</v>
      </c>
      <c r="AR2999" t="str">
        <f t="shared" si="1612"/>
        <v>Cherokee</v>
      </c>
      <c r="AS2999" t="s">
        <v>1425</v>
      </c>
      <c r="AV2999" s="91">
        <v>20</v>
      </c>
      <c r="AW2999" s="93">
        <v>21</v>
      </c>
      <c r="AX2999" s="99">
        <f t="shared" si="1613"/>
        <v>20021</v>
      </c>
      <c r="AZ2999" s="7" t="s">
        <v>3053</v>
      </c>
      <c r="BA2999" t="s">
        <v>3094</v>
      </c>
      <c r="BN2999" s="1"/>
    </row>
    <row r="3000" spans="1:66" hidden="1" outlineLevel="1">
      <c r="A3000" t="s">
        <v>1327</v>
      </c>
      <c r="B3000" t="s">
        <v>1425</v>
      </c>
      <c r="C3000" s="1">
        <f t="shared" si="1596"/>
        <v>99</v>
      </c>
      <c r="D3000" s="7">
        <f>IF(P3000&gt;0,RANK(P3000,(P3000:R3000,S3000:AG3000)),0)</f>
        <v>0</v>
      </c>
      <c r="E3000" s="7">
        <f>IF(Q3000&gt;0,RANK(Q3000,(P3000:R3000,S3000:AG3000)),0)</f>
        <v>2</v>
      </c>
      <c r="F3000" s="7">
        <f>IF(R3000&gt;0,RANK(R3000,(P3000:R3000,S3000:AG3000)),0)</f>
        <v>3</v>
      </c>
      <c r="G3000" s="7">
        <f>IF(S3000&gt;0,RANK(S3000,(P3000:R3000,S3000:AG3000)),0)</f>
        <v>4</v>
      </c>
      <c r="H3000" s="48">
        <f t="shared" si="1597"/>
        <v>25</v>
      </c>
      <c r="I3000" s="163">
        <f t="shared" si="1598"/>
        <v>0.25252525252525254</v>
      </c>
      <c r="J3000" s="2"/>
      <c r="K3000" s="2">
        <f t="shared" si="1599"/>
        <v>0</v>
      </c>
      <c r="L3000" s="2">
        <f t="shared" si="1600"/>
        <v>0.23232323232323232</v>
      </c>
      <c r="M3000" s="2">
        <f t="shared" si="1601"/>
        <v>0.22222222222222221</v>
      </c>
      <c r="N3000" s="2">
        <f t="shared" si="1602"/>
        <v>6.0606060606060608E-2</v>
      </c>
      <c r="O3000" s="2">
        <f t="shared" si="1603"/>
        <v>0.48484848484848492</v>
      </c>
      <c r="P3000" s="1">
        <v>0</v>
      </c>
      <c r="Q3000" s="1">
        <v>23</v>
      </c>
      <c r="R3000" s="1">
        <v>22</v>
      </c>
      <c r="S3000" s="1">
        <v>6</v>
      </c>
      <c r="T3000" s="1">
        <v>48</v>
      </c>
      <c r="U3000" s="1">
        <v>0</v>
      </c>
      <c r="V3000" s="1">
        <v>0</v>
      </c>
      <c r="Y3000" s="1">
        <v>0</v>
      </c>
      <c r="AE3000" s="1">
        <v>0</v>
      </c>
      <c r="AI3000" s="7">
        <f t="shared" si="1604"/>
        <v>1</v>
      </c>
      <c r="AJ3000" s="7">
        <f t="shared" si="1605"/>
        <v>0</v>
      </c>
      <c r="AK3000" s="7">
        <f t="shared" si="1606"/>
        <v>0</v>
      </c>
      <c r="AL3000" s="7">
        <f t="shared" si="1607"/>
        <v>0</v>
      </c>
      <c r="AM3000" s="2">
        <f t="shared" si="1608"/>
        <v>0.48484848484848486</v>
      </c>
      <c r="AN3000" s="2">
        <f t="shared" si="1609"/>
        <v>0</v>
      </c>
      <c r="AO3000" s="2">
        <f t="shared" si="1610"/>
        <v>0</v>
      </c>
      <c r="AP3000" s="2">
        <f t="shared" si="1611"/>
        <v>0</v>
      </c>
      <c r="AR3000" t="str">
        <f t="shared" si="1612"/>
        <v>Cheyenne</v>
      </c>
      <c r="AS3000" t="s">
        <v>1425</v>
      </c>
      <c r="AV3000" s="91">
        <v>20</v>
      </c>
      <c r="AW3000" s="93">
        <v>23</v>
      </c>
      <c r="AX3000" s="99">
        <f t="shared" si="1613"/>
        <v>20023</v>
      </c>
      <c r="AZ3000" s="7" t="s">
        <v>3053</v>
      </c>
      <c r="BA3000" t="s">
        <v>3094</v>
      </c>
      <c r="BN3000" s="1"/>
    </row>
    <row r="3001" spans="1:66" hidden="1" outlineLevel="1">
      <c r="A3001" t="s">
        <v>97</v>
      </c>
      <c r="B3001" t="s">
        <v>1425</v>
      </c>
      <c r="C3001" s="1">
        <f t="shared" si="1596"/>
        <v>49</v>
      </c>
      <c r="D3001" s="7">
        <f>IF(P3001&gt;0,RANK(P3001,(P3001:R3001,S3001:AG3001)),0)</f>
        <v>0</v>
      </c>
      <c r="E3001" s="7">
        <f>IF(Q3001&gt;0,RANK(Q3001,(P3001:R3001,S3001:AG3001)),0)</f>
        <v>2</v>
      </c>
      <c r="F3001" s="7">
        <f>IF(R3001&gt;0,RANK(R3001,(P3001:R3001,S3001:AG3001)),0)</f>
        <v>3</v>
      </c>
      <c r="G3001" s="7">
        <f>IF(S3001&gt;0,RANK(S3001,(P3001:R3001,S3001:AG3001)),0)</f>
        <v>4</v>
      </c>
      <c r="H3001" s="48">
        <f t="shared" si="1597"/>
        <v>6</v>
      </c>
      <c r="I3001" s="163">
        <f t="shared" si="1598"/>
        <v>0.12244897959183673</v>
      </c>
      <c r="J3001" s="2"/>
      <c r="K3001" s="2">
        <f t="shared" si="1599"/>
        <v>0</v>
      </c>
      <c r="L3001" s="2">
        <f t="shared" si="1600"/>
        <v>0.30612244897959184</v>
      </c>
      <c r="M3001" s="2">
        <f t="shared" si="1601"/>
        <v>0.18367346938775511</v>
      </c>
      <c r="N3001" s="2">
        <f t="shared" si="1602"/>
        <v>4.0816326530612242E-2</v>
      </c>
      <c r="O3001" s="2">
        <f t="shared" si="1603"/>
        <v>0.46938775510204084</v>
      </c>
      <c r="P3001" s="1">
        <v>0</v>
      </c>
      <c r="Q3001" s="1">
        <v>15</v>
      </c>
      <c r="R3001" s="1">
        <v>9</v>
      </c>
      <c r="S3001" s="1">
        <v>2</v>
      </c>
      <c r="T3001" s="1">
        <v>21</v>
      </c>
      <c r="U3001" s="1">
        <v>1</v>
      </c>
      <c r="V3001" s="1">
        <v>0</v>
      </c>
      <c r="Y3001" s="1">
        <v>1</v>
      </c>
      <c r="AE3001" s="1">
        <v>0</v>
      </c>
      <c r="AI3001" s="7">
        <f t="shared" si="1604"/>
        <v>1</v>
      </c>
      <c r="AJ3001" s="7">
        <f t="shared" si="1605"/>
        <v>5</v>
      </c>
      <c r="AK3001" s="7">
        <f t="shared" si="1606"/>
        <v>0</v>
      </c>
      <c r="AL3001" s="7">
        <f t="shared" si="1607"/>
        <v>0</v>
      </c>
      <c r="AM3001" s="2">
        <f t="shared" si="1608"/>
        <v>0.42857142857142855</v>
      </c>
      <c r="AN3001" s="2">
        <f t="shared" si="1609"/>
        <v>2.0408163265306121E-2</v>
      </c>
      <c r="AO3001" s="2">
        <f t="shared" si="1610"/>
        <v>0</v>
      </c>
      <c r="AP3001" s="2">
        <f t="shared" si="1611"/>
        <v>0</v>
      </c>
      <c r="AR3001" t="str">
        <f t="shared" ref="AR3001:AR3064" si="1614">A3001</f>
        <v>Clark</v>
      </c>
      <c r="AS3001" t="s">
        <v>1425</v>
      </c>
      <c r="AV3001" s="91">
        <v>20</v>
      </c>
      <c r="AW3001" s="93">
        <v>25</v>
      </c>
      <c r="AX3001" s="99">
        <f t="shared" si="1613"/>
        <v>20025</v>
      </c>
      <c r="AZ3001" s="7" t="s">
        <v>3053</v>
      </c>
      <c r="BA3001" t="s">
        <v>3094</v>
      </c>
      <c r="BN3001" s="1"/>
    </row>
    <row r="3002" spans="1:66" hidden="1" outlineLevel="1">
      <c r="A3002" t="s">
        <v>1222</v>
      </c>
      <c r="B3002" t="s">
        <v>1425</v>
      </c>
      <c r="C3002" s="1">
        <f t="shared" si="1596"/>
        <v>178</v>
      </c>
      <c r="D3002" s="7">
        <f>IF(P3002&gt;0,RANK(P3002,(P3002:R3002,S3002:AG3002)),0)</f>
        <v>0</v>
      </c>
      <c r="E3002" s="7">
        <f>IF(Q3002&gt;0,RANK(Q3002,(P3002:R3002,S3002:AG3002)),0)</f>
        <v>2</v>
      </c>
      <c r="F3002" s="7">
        <f>IF(R3002&gt;0,RANK(R3002,(P3002:R3002,S3002:AG3002)),0)</f>
        <v>3</v>
      </c>
      <c r="G3002" s="7">
        <f>IF(S3002&gt;0,RANK(S3002,(P3002:R3002,S3002:AG3002)),0)</f>
        <v>4</v>
      </c>
      <c r="H3002" s="48">
        <f t="shared" si="1597"/>
        <v>67</v>
      </c>
      <c r="I3002" s="163">
        <f t="shared" si="1598"/>
        <v>0.37640449438202245</v>
      </c>
      <c r="J3002" s="2"/>
      <c r="K3002" s="2">
        <f t="shared" si="1599"/>
        <v>0</v>
      </c>
      <c r="L3002" s="2">
        <f t="shared" si="1600"/>
        <v>0.1853932584269663</v>
      </c>
      <c r="M3002" s="2">
        <f t="shared" si="1601"/>
        <v>0.17415730337078653</v>
      </c>
      <c r="N3002" s="2">
        <f t="shared" si="1602"/>
        <v>7.8651685393258425E-2</v>
      </c>
      <c r="O3002" s="2">
        <f t="shared" si="1603"/>
        <v>0.5617977528089888</v>
      </c>
      <c r="P3002" s="1">
        <v>0</v>
      </c>
      <c r="Q3002" s="1">
        <v>33</v>
      </c>
      <c r="R3002" s="1">
        <v>31</v>
      </c>
      <c r="S3002" s="1">
        <v>14</v>
      </c>
      <c r="T3002" s="1">
        <v>100</v>
      </c>
      <c r="U3002" s="1">
        <v>0</v>
      </c>
      <c r="V3002" s="1">
        <v>0</v>
      </c>
      <c r="Y3002" s="1">
        <v>0</v>
      </c>
      <c r="AE3002" s="1">
        <v>0</v>
      </c>
      <c r="AI3002" s="7">
        <f t="shared" si="1604"/>
        <v>1</v>
      </c>
      <c r="AJ3002" s="7">
        <f t="shared" si="1605"/>
        <v>0</v>
      </c>
      <c r="AK3002" s="7">
        <f t="shared" si="1606"/>
        <v>0</v>
      </c>
      <c r="AL3002" s="7">
        <f t="shared" si="1607"/>
        <v>0</v>
      </c>
      <c r="AM3002" s="2">
        <f t="shared" si="1608"/>
        <v>0.5617977528089888</v>
      </c>
      <c r="AN3002" s="2">
        <f t="shared" si="1609"/>
        <v>0</v>
      </c>
      <c r="AO3002" s="2">
        <f t="shared" si="1610"/>
        <v>0</v>
      </c>
      <c r="AP3002" s="2">
        <f t="shared" si="1611"/>
        <v>0</v>
      </c>
      <c r="AR3002" t="str">
        <f t="shared" si="1614"/>
        <v>Clay</v>
      </c>
      <c r="AS3002" t="s">
        <v>1425</v>
      </c>
      <c r="AV3002" s="91">
        <v>20</v>
      </c>
      <c r="AW3002" s="93">
        <v>27</v>
      </c>
      <c r="AX3002" s="99">
        <f t="shared" si="1613"/>
        <v>20027</v>
      </c>
      <c r="AZ3002" s="7" t="s">
        <v>3053</v>
      </c>
      <c r="BA3002" t="s">
        <v>3094</v>
      </c>
      <c r="BN3002" s="1"/>
    </row>
    <row r="3003" spans="1:66" hidden="1" outlineLevel="1">
      <c r="A3003" t="s">
        <v>1215</v>
      </c>
      <c r="B3003" t="s">
        <v>1425</v>
      </c>
      <c r="C3003" s="1">
        <f t="shared" si="1596"/>
        <v>136</v>
      </c>
      <c r="D3003" s="7">
        <f>IF(P3003&gt;0,RANK(P3003,(P3003:R3003,S3003:AG3003)),0)</f>
        <v>0</v>
      </c>
      <c r="E3003" s="7">
        <f>IF(Q3003&gt;0,RANK(Q3003,(P3003:R3003,S3003:AG3003)),0)</f>
        <v>2</v>
      </c>
      <c r="F3003" s="7">
        <f>IF(R3003&gt;0,RANK(R3003,(P3003:R3003,S3003:AG3003)),0)</f>
        <v>3</v>
      </c>
      <c r="G3003" s="7">
        <f>IF(S3003&gt;0,RANK(S3003,(P3003:R3003,S3003:AG3003)),0)</f>
        <v>4</v>
      </c>
      <c r="H3003" s="48">
        <f t="shared" si="1597"/>
        <v>49</v>
      </c>
      <c r="I3003" s="163">
        <f t="shared" si="1598"/>
        <v>0.36029411764705882</v>
      </c>
      <c r="J3003" s="2"/>
      <c r="K3003" s="2">
        <f t="shared" si="1599"/>
        <v>0</v>
      </c>
      <c r="L3003" s="2">
        <f t="shared" si="1600"/>
        <v>0.19117647058823528</v>
      </c>
      <c r="M3003" s="2">
        <f t="shared" si="1601"/>
        <v>0.13235294117647059</v>
      </c>
      <c r="N3003" s="2">
        <f t="shared" si="1602"/>
        <v>0.11764705882352941</v>
      </c>
      <c r="O3003" s="2">
        <f t="shared" si="1603"/>
        <v>0.55882352941176472</v>
      </c>
      <c r="P3003" s="1">
        <v>0</v>
      </c>
      <c r="Q3003" s="1">
        <v>26</v>
      </c>
      <c r="R3003" s="1">
        <v>18</v>
      </c>
      <c r="S3003" s="1">
        <v>16</v>
      </c>
      <c r="T3003" s="1">
        <v>75</v>
      </c>
      <c r="U3003" s="1">
        <v>0</v>
      </c>
      <c r="V3003" s="1">
        <v>0</v>
      </c>
      <c r="Y3003" s="1">
        <v>1</v>
      </c>
      <c r="AE3003" s="1">
        <v>0</v>
      </c>
      <c r="AI3003" s="7">
        <f t="shared" si="1604"/>
        <v>1</v>
      </c>
      <c r="AJ3003" s="7">
        <f t="shared" si="1605"/>
        <v>0</v>
      </c>
      <c r="AK3003" s="7">
        <f t="shared" si="1606"/>
        <v>0</v>
      </c>
      <c r="AL3003" s="7">
        <f t="shared" si="1607"/>
        <v>0</v>
      </c>
      <c r="AM3003" s="2">
        <f t="shared" si="1608"/>
        <v>0.55147058823529416</v>
      </c>
      <c r="AN3003" s="2">
        <f t="shared" si="1609"/>
        <v>0</v>
      </c>
      <c r="AO3003" s="2">
        <f t="shared" si="1610"/>
        <v>0</v>
      </c>
      <c r="AP3003" s="2">
        <f t="shared" si="1611"/>
        <v>0</v>
      </c>
      <c r="AR3003" t="str">
        <f t="shared" si="1614"/>
        <v>Cloud</v>
      </c>
      <c r="AS3003" t="s">
        <v>1425</v>
      </c>
      <c r="AV3003" s="91">
        <v>20</v>
      </c>
      <c r="AW3003" s="93">
        <v>29</v>
      </c>
      <c r="AX3003" s="99">
        <f t="shared" si="1613"/>
        <v>20029</v>
      </c>
      <c r="AZ3003" s="7" t="s">
        <v>3053</v>
      </c>
      <c r="BA3003" t="s">
        <v>3094</v>
      </c>
      <c r="BN3003" s="1"/>
    </row>
    <row r="3004" spans="1:66" hidden="1" outlineLevel="1">
      <c r="A3004" t="s">
        <v>1928</v>
      </c>
      <c r="B3004" t="s">
        <v>1425</v>
      </c>
      <c r="C3004" s="1">
        <f t="shared" si="1596"/>
        <v>181</v>
      </c>
      <c r="D3004" s="7">
        <f>IF(P3004&gt;0,RANK(P3004,(P3004:R3004,S3004:AG3004)),0)</f>
        <v>0</v>
      </c>
      <c r="E3004" s="7">
        <f>IF(Q3004&gt;0,RANK(Q3004,(P3004:R3004,S3004:AG3004)),0)</f>
        <v>2</v>
      </c>
      <c r="F3004" s="7">
        <f>IF(R3004&gt;0,RANK(R3004,(P3004:R3004,S3004:AG3004)),0)</f>
        <v>3</v>
      </c>
      <c r="G3004" s="7">
        <f>IF(S3004&gt;0,RANK(S3004,(P3004:R3004,S3004:AG3004)),0)</f>
        <v>3</v>
      </c>
      <c r="H3004" s="48">
        <f t="shared" si="1597"/>
        <v>74</v>
      </c>
      <c r="I3004" s="163">
        <f t="shared" si="1598"/>
        <v>0.40883977900552487</v>
      </c>
      <c r="J3004" s="2"/>
      <c r="K3004" s="2">
        <f t="shared" si="1599"/>
        <v>0</v>
      </c>
      <c r="L3004" s="2">
        <f t="shared" si="1600"/>
        <v>0.16574585635359115</v>
      </c>
      <c r="M3004" s="2">
        <f t="shared" si="1601"/>
        <v>0.12154696132596685</v>
      </c>
      <c r="N3004" s="2">
        <f t="shared" si="1602"/>
        <v>0.12154696132596685</v>
      </c>
      <c r="O3004" s="2">
        <f t="shared" si="1603"/>
        <v>0.59116022099447507</v>
      </c>
      <c r="P3004" s="1">
        <v>0</v>
      </c>
      <c r="Q3004" s="1">
        <v>30</v>
      </c>
      <c r="R3004" s="1">
        <v>22</v>
      </c>
      <c r="S3004" s="1">
        <v>22</v>
      </c>
      <c r="T3004" s="1">
        <v>104</v>
      </c>
      <c r="U3004" s="1">
        <v>0</v>
      </c>
      <c r="V3004" s="1">
        <v>0</v>
      </c>
      <c r="Y3004" s="1">
        <v>3</v>
      </c>
      <c r="AE3004" s="1">
        <v>0</v>
      </c>
      <c r="AI3004" s="7">
        <f t="shared" si="1604"/>
        <v>1</v>
      </c>
      <c r="AJ3004" s="7">
        <f t="shared" si="1605"/>
        <v>0</v>
      </c>
      <c r="AK3004" s="7">
        <f t="shared" si="1606"/>
        <v>0</v>
      </c>
      <c r="AL3004" s="7">
        <f t="shared" si="1607"/>
        <v>0</v>
      </c>
      <c r="AM3004" s="2">
        <f t="shared" si="1608"/>
        <v>0.574585635359116</v>
      </c>
      <c r="AN3004" s="2">
        <f t="shared" si="1609"/>
        <v>0</v>
      </c>
      <c r="AO3004" s="2">
        <f t="shared" si="1610"/>
        <v>0</v>
      </c>
      <c r="AP3004" s="2">
        <f t="shared" si="1611"/>
        <v>0</v>
      </c>
      <c r="AR3004" t="str">
        <f t="shared" si="1614"/>
        <v>Coffey</v>
      </c>
      <c r="AS3004" t="s">
        <v>1425</v>
      </c>
      <c r="AV3004" s="91">
        <v>20</v>
      </c>
      <c r="AW3004" s="93">
        <v>31</v>
      </c>
      <c r="AX3004" s="99">
        <f t="shared" si="1613"/>
        <v>20031</v>
      </c>
      <c r="AZ3004" s="7" t="s">
        <v>3053</v>
      </c>
      <c r="BA3004" t="s">
        <v>3094</v>
      </c>
      <c r="BN3004" s="1"/>
    </row>
    <row r="3005" spans="1:66" hidden="1" outlineLevel="1">
      <c r="A3005" t="s">
        <v>1504</v>
      </c>
      <c r="B3005" t="s">
        <v>1425</v>
      </c>
      <c r="C3005" s="1">
        <f t="shared" si="1596"/>
        <v>56</v>
      </c>
      <c r="D3005" s="7">
        <f>IF(P3005&gt;0,RANK(P3005,(P3005:R3005,S3005:AG3005)),0)</f>
        <v>0</v>
      </c>
      <c r="E3005" s="7">
        <f>IF(Q3005&gt;0,RANK(Q3005,(P3005:R3005,S3005:AG3005)),0)</f>
        <v>3</v>
      </c>
      <c r="F3005" s="7">
        <f>IF(R3005&gt;0,RANK(R3005,(P3005:R3005,S3005:AG3005)),0)</f>
        <v>2</v>
      </c>
      <c r="G3005" s="7">
        <f>IF(S3005&gt;0,RANK(S3005,(P3005:R3005,S3005:AG3005)),0)</f>
        <v>4</v>
      </c>
      <c r="H3005" s="48">
        <f t="shared" si="1597"/>
        <v>22</v>
      </c>
      <c r="I3005" s="163">
        <f t="shared" si="1598"/>
        <v>0.39285714285714285</v>
      </c>
      <c r="J3005" s="2"/>
      <c r="K3005" s="2">
        <f t="shared" si="1599"/>
        <v>0</v>
      </c>
      <c r="L3005" s="2">
        <f t="shared" si="1600"/>
        <v>0.14285714285714285</v>
      </c>
      <c r="M3005" s="2">
        <f t="shared" si="1601"/>
        <v>0.19642857142857142</v>
      </c>
      <c r="N3005" s="2">
        <f t="shared" si="1602"/>
        <v>7.1428571428571425E-2</v>
      </c>
      <c r="O3005" s="2">
        <f t="shared" si="1603"/>
        <v>0.58928571428571441</v>
      </c>
      <c r="P3005" s="1">
        <v>0</v>
      </c>
      <c r="Q3005" s="1">
        <v>8</v>
      </c>
      <c r="R3005" s="1">
        <v>11</v>
      </c>
      <c r="S3005" s="1">
        <v>4</v>
      </c>
      <c r="T3005" s="1">
        <v>33</v>
      </c>
      <c r="U3005" s="1">
        <v>0</v>
      </c>
      <c r="V3005" s="1">
        <v>0</v>
      </c>
      <c r="Y3005" s="1">
        <v>0</v>
      </c>
      <c r="AE3005" s="1">
        <v>0</v>
      </c>
      <c r="AI3005" s="7">
        <f t="shared" si="1604"/>
        <v>1</v>
      </c>
      <c r="AJ3005" s="7">
        <f t="shared" si="1605"/>
        <v>0</v>
      </c>
      <c r="AK3005" s="7">
        <f t="shared" si="1606"/>
        <v>0</v>
      </c>
      <c r="AL3005" s="7">
        <f t="shared" si="1607"/>
        <v>0</v>
      </c>
      <c r="AM3005" s="2">
        <f t="shared" si="1608"/>
        <v>0.5892857142857143</v>
      </c>
      <c r="AN3005" s="2">
        <f t="shared" si="1609"/>
        <v>0</v>
      </c>
      <c r="AO3005" s="2">
        <f t="shared" si="1610"/>
        <v>0</v>
      </c>
      <c r="AP3005" s="2">
        <f t="shared" si="1611"/>
        <v>0</v>
      </c>
      <c r="AR3005" t="str">
        <f t="shared" si="1614"/>
        <v>Comanche</v>
      </c>
      <c r="AS3005" t="s">
        <v>1425</v>
      </c>
      <c r="AV3005" s="91">
        <v>20</v>
      </c>
      <c r="AW3005" s="93">
        <v>33</v>
      </c>
      <c r="AX3005" s="99">
        <f t="shared" si="1613"/>
        <v>20033</v>
      </c>
      <c r="AZ3005" s="7" t="s">
        <v>3053</v>
      </c>
      <c r="BA3005" t="s">
        <v>3094</v>
      </c>
      <c r="BN3005" s="1"/>
    </row>
    <row r="3006" spans="1:66" hidden="1" outlineLevel="1">
      <c r="A3006" t="s">
        <v>1505</v>
      </c>
      <c r="B3006" t="s">
        <v>1425</v>
      </c>
      <c r="C3006" s="1">
        <f t="shared" si="1596"/>
        <v>0</v>
      </c>
      <c r="D3006" s="7">
        <f>IF(P3006&gt;0,RANK(P3006,(P3006:R3006,S3006:AG3006)),0)</f>
        <v>0</v>
      </c>
      <c r="E3006" s="7">
        <f>IF(Q3006&gt;0,RANK(Q3006,(P3006:R3006,S3006:AG3006)),0)</f>
        <v>0</v>
      </c>
      <c r="F3006" s="7">
        <f>IF(R3006&gt;0,RANK(R3006,(P3006:R3006,S3006:AG3006)),0)</f>
        <v>0</v>
      </c>
      <c r="G3006" s="7">
        <f>IF(S3006&gt;0,RANK(S3006,(P3006:R3006,S3006:AG3006)),0)</f>
        <v>0</v>
      </c>
      <c r="H3006" s="48">
        <f t="shared" si="1597"/>
        <v>0</v>
      </c>
      <c r="I3006" s="163" t="e">
        <f t="shared" si="1598"/>
        <v>#DIV/0!</v>
      </c>
      <c r="J3006" s="2"/>
      <c r="K3006" s="2" t="str">
        <f t="shared" si="1599"/>
        <v>-</v>
      </c>
      <c r="L3006" s="2" t="str">
        <f t="shared" si="1600"/>
        <v>-</v>
      </c>
      <c r="M3006" s="2" t="str">
        <f t="shared" si="1601"/>
        <v>-</v>
      </c>
      <c r="N3006" s="2" t="str">
        <f t="shared" si="1602"/>
        <v>-</v>
      </c>
      <c r="O3006" s="2" t="str">
        <f t="shared" si="1603"/>
        <v>-</v>
      </c>
      <c r="P3006" s="1">
        <v>0</v>
      </c>
      <c r="Q3006" s="1">
        <v>0</v>
      </c>
      <c r="R3006" s="1">
        <v>0</v>
      </c>
      <c r="S3006" s="1">
        <v>0</v>
      </c>
      <c r="T3006" s="1">
        <v>0</v>
      </c>
      <c r="U3006" s="1">
        <v>0</v>
      </c>
      <c r="V3006" s="1">
        <v>0</v>
      </c>
      <c r="Y3006" s="1">
        <v>0</v>
      </c>
      <c r="AE3006" s="1">
        <v>0</v>
      </c>
      <c r="AI3006" s="7">
        <f t="shared" si="1604"/>
        <v>0</v>
      </c>
      <c r="AJ3006" s="7">
        <f t="shared" si="1605"/>
        <v>0</v>
      </c>
      <c r="AK3006" s="7">
        <f t="shared" si="1606"/>
        <v>0</v>
      </c>
      <c r="AL3006" s="7">
        <f t="shared" si="1607"/>
        <v>0</v>
      </c>
      <c r="AM3006" s="2" t="str">
        <f t="shared" si="1608"/>
        <v>-</v>
      </c>
      <c r="AN3006" s="2" t="str">
        <f t="shared" si="1609"/>
        <v>-</v>
      </c>
      <c r="AO3006" s="2" t="str">
        <f t="shared" si="1610"/>
        <v>-</v>
      </c>
      <c r="AP3006" s="2" t="str">
        <f t="shared" si="1611"/>
        <v>-</v>
      </c>
      <c r="AR3006" t="str">
        <f t="shared" si="1614"/>
        <v>Cowley</v>
      </c>
      <c r="AS3006" t="s">
        <v>1425</v>
      </c>
      <c r="AV3006" s="91">
        <v>20</v>
      </c>
      <c r="AW3006" s="93">
        <v>35</v>
      </c>
      <c r="AX3006" s="99">
        <f t="shared" si="1613"/>
        <v>20035</v>
      </c>
      <c r="AZ3006" s="7" t="s">
        <v>3053</v>
      </c>
      <c r="BA3006" t="s">
        <v>3094</v>
      </c>
      <c r="BN3006" s="1"/>
    </row>
    <row r="3007" spans="1:66" hidden="1" outlineLevel="1">
      <c r="A3007" t="s">
        <v>2771</v>
      </c>
      <c r="B3007" t="s">
        <v>1425</v>
      </c>
      <c r="C3007" s="1">
        <f t="shared" si="1596"/>
        <v>316</v>
      </c>
      <c r="D3007" s="7">
        <f>IF(P3007&gt;0,RANK(P3007,(P3007:R3007,S3007:AG3007)),0)</f>
        <v>5</v>
      </c>
      <c r="E3007" s="7">
        <f>IF(Q3007&gt;0,RANK(Q3007,(P3007:R3007,S3007:AG3007)),0)</f>
        <v>3</v>
      </c>
      <c r="F3007" s="7">
        <f>IF(R3007&gt;0,RANK(R3007,(P3007:R3007,S3007:AG3007)),0)</f>
        <v>4</v>
      </c>
      <c r="G3007" s="7">
        <f>IF(S3007&gt;0,RANK(S3007,(P3007:R3007,S3007:AG3007)),0)</f>
        <v>2</v>
      </c>
      <c r="H3007" s="48">
        <f t="shared" si="1597"/>
        <v>58</v>
      </c>
      <c r="I3007" s="163">
        <f t="shared" si="1598"/>
        <v>0.18354430379746836</v>
      </c>
      <c r="J3007" s="2"/>
      <c r="K3007" s="2">
        <f t="shared" si="1599"/>
        <v>3.1645569620253164E-3</v>
      </c>
      <c r="L3007" s="2">
        <f t="shared" si="1600"/>
        <v>0.13291139240506328</v>
      </c>
      <c r="M3007" s="2">
        <f t="shared" si="1601"/>
        <v>0.12341772151898735</v>
      </c>
      <c r="N3007" s="2">
        <f t="shared" si="1602"/>
        <v>0.27848101265822783</v>
      </c>
      <c r="O3007" s="2">
        <f t="shared" si="1603"/>
        <v>0.46202531645569617</v>
      </c>
      <c r="P3007" s="1">
        <v>1</v>
      </c>
      <c r="Q3007" s="1">
        <v>42</v>
      </c>
      <c r="R3007" s="1">
        <v>39</v>
      </c>
      <c r="S3007" s="1">
        <v>88</v>
      </c>
      <c r="T3007" s="1">
        <v>146</v>
      </c>
      <c r="U3007" s="1">
        <v>0</v>
      </c>
      <c r="V3007" s="1">
        <v>0</v>
      </c>
      <c r="Y3007" s="1">
        <v>0</v>
      </c>
      <c r="AE3007" s="1">
        <v>0</v>
      </c>
      <c r="AI3007" s="7">
        <f t="shared" si="1604"/>
        <v>1</v>
      </c>
      <c r="AJ3007" s="7">
        <f t="shared" si="1605"/>
        <v>0</v>
      </c>
      <c r="AK3007" s="7">
        <f t="shared" si="1606"/>
        <v>0</v>
      </c>
      <c r="AL3007" s="7">
        <f t="shared" si="1607"/>
        <v>0</v>
      </c>
      <c r="AM3007" s="2">
        <f t="shared" si="1608"/>
        <v>0.46202531645569622</v>
      </c>
      <c r="AN3007" s="2">
        <f t="shared" si="1609"/>
        <v>0</v>
      </c>
      <c r="AO3007" s="2">
        <f t="shared" si="1610"/>
        <v>0</v>
      </c>
      <c r="AP3007" s="2">
        <f t="shared" si="1611"/>
        <v>0</v>
      </c>
      <c r="AR3007" t="str">
        <f t="shared" si="1614"/>
        <v>Crawford</v>
      </c>
      <c r="AS3007" t="s">
        <v>1425</v>
      </c>
      <c r="AV3007" s="91">
        <v>20</v>
      </c>
      <c r="AW3007" s="93">
        <v>37</v>
      </c>
      <c r="AX3007" s="99">
        <f t="shared" si="1613"/>
        <v>20037</v>
      </c>
      <c r="AZ3007" s="7" t="s">
        <v>3053</v>
      </c>
      <c r="BA3007" t="s">
        <v>3094</v>
      </c>
      <c r="BN3007" s="1"/>
    </row>
    <row r="3008" spans="1:66" hidden="1" outlineLevel="1">
      <c r="A3008" t="s">
        <v>583</v>
      </c>
      <c r="B3008" t="s">
        <v>1425</v>
      </c>
      <c r="C3008" s="1">
        <f t="shared" si="1596"/>
        <v>90</v>
      </c>
      <c r="D3008" s="7">
        <f>IF(P3008&gt;0,RANK(P3008,(P3008:R3008,S3008:AG3008)),0)</f>
        <v>0</v>
      </c>
      <c r="E3008" s="7">
        <f>IF(Q3008&gt;0,RANK(Q3008,(P3008:R3008,S3008:AG3008)),0)</f>
        <v>2</v>
      </c>
      <c r="F3008" s="7">
        <f>IF(R3008&gt;0,RANK(R3008,(P3008:R3008,S3008:AG3008)),0)</f>
        <v>4</v>
      </c>
      <c r="G3008" s="7">
        <f>IF(S3008&gt;0,RANK(S3008,(P3008:R3008,S3008:AG3008)),0)</f>
        <v>3</v>
      </c>
      <c r="H3008" s="48">
        <f t="shared" si="1597"/>
        <v>24</v>
      </c>
      <c r="I3008" s="163">
        <f t="shared" si="1598"/>
        <v>0.26666666666666666</v>
      </c>
      <c r="J3008" s="2"/>
      <c r="K3008" s="2">
        <f t="shared" si="1599"/>
        <v>0</v>
      </c>
      <c r="L3008" s="2">
        <f t="shared" si="1600"/>
        <v>0.23333333333333334</v>
      </c>
      <c r="M3008" s="2">
        <f t="shared" si="1601"/>
        <v>0.1111111111111111</v>
      </c>
      <c r="N3008" s="2">
        <f t="shared" si="1602"/>
        <v>0.15555555555555556</v>
      </c>
      <c r="O3008" s="2">
        <f t="shared" si="1603"/>
        <v>0.49999999999999989</v>
      </c>
      <c r="P3008" s="1">
        <v>0</v>
      </c>
      <c r="Q3008" s="1">
        <v>21</v>
      </c>
      <c r="R3008" s="1">
        <v>10</v>
      </c>
      <c r="S3008" s="1">
        <v>14</v>
      </c>
      <c r="T3008" s="1">
        <v>45</v>
      </c>
      <c r="U3008" s="1">
        <v>0</v>
      </c>
      <c r="V3008" s="1">
        <v>0</v>
      </c>
      <c r="Y3008" s="1">
        <v>0</v>
      </c>
      <c r="AE3008" s="1">
        <v>0</v>
      </c>
      <c r="AI3008" s="7">
        <f t="shared" si="1604"/>
        <v>1</v>
      </c>
      <c r="AJ3008" s="7">
        <f t="shared" si="1605"/>
        <v>0</v>
      </c>
      <c r="AK3008" s="7">
        <f t="shared" si="1606"/>
        <v>0</v>
      </c>
      <c r="AL3008" s="7">
        <f t="shared" si="1607"/>
        <v>0</v>
      </c>
      <c r="AM3008" s="2">
        <f t="shared" si="1608"/>
        <v>0.5</v>
      </c>
      <c r="AN3008" s="2">
        <f t="shared" si="1609"/>
        <v>0</v>
      </c>
      <c r="AO3008" s="2">
        <f t="shared" si="1610"/>
        <v>0</v>
      </c>
      <c r="AP3008" s="2">
        <f t="shared" si="1611"/>
        <v>0</v>
      </c>
      <c r="AR3008" t="str">
        <f t="shared" si="1614"/>
        <v>Decatur</v>
      </c>
      <c r="AS3008" t="s">
        <v>1425</v>
      </c>
      <c r="AV3008" s="91">
        <v>20</v>
      </c>
      <c r="AW3008" s="93">
        <v>39</v>
      </c>
      <c r="AX3008" s="99">
        <f t="shared" si="1613"/>
        <v>20039</v>
      </c>
      <c r="AZ3008" s="7" t="s">
        <v>3053</v>
      </c>
      <c r="BA3008" t="s">
        <v>3094</v>
      </c>
      <c r="BN3008" s="1"/>
    </row>
    <row r="3009" spans="1:66" hidden="1" outlineLevel="1">
      <c r="A3009" t="s">
        <v>2226</v>
      </c>
      <c r="B3009" t="s">
        <v>1425</v>
      </c>
      <c r="C3009" s="1">
        <f t="shared" si="1596"/>
        <v>292</v>
      </c>
      <c r="D3009" s="7">
        <f>IF(P3009&gt;0,RANK(P3009,(P3009:R3009,S3009:AG3009)),0)</f>
        <v>0</v>
      </c>
      <c r="E3009" s="7">
        <f>IF(Q3009&gt;0,RANK(Q3009,(P3009:R3009,S3009:AG3009)),0)</f>
        <v>2</v>
      </c>
      <c r="F3009" s="7">
        <f>IF(R3009&gt;0,RANK(R3009,(P3009:R3009,S3009:AG3009)),0)</f>
        <v>3</v>
      </c>
      <c r="G3009" s="7">
        <f>IF(S3009&gt;0,RANK(S3009,(P3009:R3009,S3009:AG3009)),0)</f>
        <v>4</v>
      </c>
      <c r="H3009" s="48">
        <f t="shared" si="1597"/>
        <v>98</v>
      </c>
      <c r="I3009" s="163">
        <f t="shared" si="1598"/>
        <v>0.33561643835616439</v>
      </c>
      <c r="J3009" s="2"/>
      <c r="K3009" s="2">
        <f t="shared" si="1599"/>
        <v>0</v>
      </c>
      <c r="L3009" s="2">
        <f t="shared" si="1600"/>
        <v>0.21917808219178081</v>
      </c>
      <c r="M3009" s="2">
        <f t="shared" si="1601"/>
        <v>0.1404109589041096</v>
      </c>
      <c r="N3009" s="2">
        <f t="shared" si="1602"/>
        <v>8.2191780821917804E-2</v>
      </c>
      <c r="O3009" s="2">
        <f t="shared" si="1603"/>
        <v>0.55821917808219179</v>
      </c>
      <c r="P3009" s="1">
        <v>0</v>
      </c>
      <c r="Q3009" s="1">
        <v>64</v>
      </c>
      <c r="R3009" s="1">
        <v>41</v>
      </c>
      <c r="S3009" s="1">
        <v>24</v>
      </c>
      <c r="T3009" s="1">
        <v>162</v>
      </c>
      <c r="U3009" s="1">
        <v>1</v>
      </c>
      <c r="V3009" s="1">
        <v>0</v>
      </c>
      <c r="Y3009" s="1">
        <v>0</v>
      </c>
      <c r="AE3009" s="1">
        <v>0</v>
      </c>
      <c r="AI3009" s="7">
        <f t="shared" si="1604"/>
        <v>1</v>
      </c>
      <c r="AJ3009" s="7">
        <f t="shared" si="1605"/>
        <v>5</v>
      </c>
      <c r="AK3009" s="7">
        <f t="shared" si="1606"/>
        <v>0</v>
      </c>
      <c r="AL3009" s="7">
        <f t="shared" si="1607"/>
        <v>0</v>
      </c>
      <c r="AM3009" s="2">
        <f t="shared" si="1608"/>
        <v>0.5547945205479452</v>
      </c>
      <c r="AN3009" s="2">
        <f t="shared" si="1609"/>
        <v>3.4246575342465752E-3</v>
      </c>
      <c r="AO3009" s="2">
        <f t="shared" si="1610"/>
        <v>0</v>
      </c>
      <c r="AP3009" s="2">
        <f t="shared" si="1611"/>
        <v>0</v>
      </c>
      <c r="AR3009" t="str">
        <f t="shared" si="1614"/>
        <v>Dickinson</v>
      </c>
      <c r="AS3009" t="s">
        <v>1425</v>
      </c>
      <c r="AV3009" s="91">
        <v>20</v>
      </c>
      <c r="AW3009" s="93">
        <v>41</v>
      </c>
      <c r="AX3009" s="99">
        <f t="shared" si="1613"/>
        <v>20041</v>
      </c>
      <c r="AZ3009" s="7" t="s">
        <v>3053</v>
      </c>
      <c r="BA3009" t="s">
        <v>3094</v>
      </c>
      <c r="BN3009" s="1"/>
    </row>
    <row r="3010" spans="1:66" hidden="1" outlineLevel="1">
      <c r="A3010" t="s">
        <v>3089</v>
      </c>
      <c r="B3010" t="s">
        <v>1425</v>
      </c>
      <c r="C3010" s="1">
        <f t="shared" si="1596"/>
        <v>0</v>
      </c>
      <c r="D3010" s="7">
        <f>IF(P3010&gt;0,RANK(P3010,(P3010:R3010,S3010:AG3010)),0)</f>
        <v>0</v>
      </c>
      <c r="E3010" s="7">
        <f>IF(Q3010&gt;0,RANK(Q3010,(P3010:R3010,S3010:AG3010)),0)</f>
        <v>0</v>
      </c>
      <c r="F3010" s="7">
        <f>IF(R3010&gt;0,RANK(R3010,(P3010:R3010,S3010:AG3010)),0)</f>
        <v>0</v>
      </c>
      <c r="G3010" s="7">
        <f>IF(S3010&gt;0,RANK(S3010,(P3010:R3010,S3010:AG3010)),0)</f>
        <v>0</v>
      </c>
      <c r="H3010" s="48">
        <f t="shared" si="1597"/>
        <v>0</v>
      </c>
      <c r="I3010" s="163" t="e">
        <f t="shared" si="1598"/>
        <v>#DIV/0!</v>
      </c>
      <c r="J3010" s="2"/>
      <c r="K3010" s="2" t="str">
        <f t="shared" si="1599"/>
        <v>-</v>
      </c>
      <c r="L3010" s="2" t="str">
        <f t="shared" si="1600"/>
        <v>-</v>
      </c>
      <c r="M3010" s="2" t="str">
        <f t="shared" si="1601"/>
        <v>-</v>
      </c>
      <c r="N3010" s="2" t="str">
        <f t="shared" si="1602"/>
        <v>-</v>
      </c>
      <c r="O3010" s="2" t="str">
        <f t="shared" si="1603"/>
        <v>-</v>
      </c>
      <c r="P3010" s="1">
        <v>0</v>
      </c>
      <c r="Q3010" s="1">
        <v>0</v>
      </c>
      <c r="R3010" s="1">
        <v>0</v>
      </c>
      <c r="S3010" s="1">
        <v>0</v>
      </c>
      <c r="T3010" s="1">
        <v>0</v>
      </c>
      <c r="U3010" s="1">
        <v>0</v>
      </c>
      <c r="V3010" s="1">
        <v>0</v>
      </c>
      <c r="Y3010" s="1">
        <v>0</v>
      </c>
      <c r="AE3010" s="1">
        <v>0</v>
      </c>
      <c r="AI3010" s="7">
        <f t="shared" si="1604"/>
        <v>0</v>
      </c>
      <c r="AJ3010" s="7">
        <f t="shared" si="1605"/>
        <v>0</v>
      </c>
      <c r="AK3010" s="7">
        <f t="shared" si="1606"/>
        <v>0</v>
      </c>
      <c r="AL3010" s="7">
        <f t="shared" si="1607"/>
        <v>0</v>
      </c>
      <c r="AM3010" s="2" t="str">
        <f t="shared" si="1608"/>
        <v>-</v>
      </c>
      <c r="AN3010" s="2" t="str">
        <f t="shared" si="1609"/>
        <v>-</v>
      </c>
      <c r="AO3010" s="2" t="str">
        <f t="shared" si="1610"/>
        <v>-</v>
      </c>
      <c r="AP3010" s="2" t="str">
        <f t="shared" si="1611"/>
        <v>-</v>
      </c>
      <c r="AR3010" t="str">
        <f t="shared" si="1614"/>
        <v>Doniphan</v>
      </c>
      <c r="AS3010" t="s">
        <v>1425</v>
      </c>
      <c r="AV3010" s="91">
        <v>20</v>
      </c>
      <c r="AW3010" s="93">
        <v>43</v>
      </c>
      <c r="AX3010" s="99">
        <f t="shared" si="1613"/>
        <v>20043</v>
      </c>
      <c r="AZ3010" s="7" t="s">
        <v>3053</v>
      </c>
      <c r="BA3010" t="s">
        <v>3094</v>
      </c>
      <c r="BN3010" s="1"/>
    </row>
    <row r="3011" spans="1:66" hidden="1" outlineLevel="1">
      <c r="A3011" t="s">
        <v>325</v>
      </c>
      <c r="B3011" t="s">
        <v>1425</v>
      </c>
      <c r="C3011" s="1">
        <f t="shared" si="1596"/>
        <v>786</v>
      </c>
      <c r="D3011" s="7">
        <f>IF(P3011&gt;0,RANK(P3011,(P3011:R3011,S3011:AG3011)),0)</f>
        <v>5</v>
      </c>
      <c r="E3011" s="7">
        <f>IF(Q3011&gt;0,RANK(Q3011,(P3011:R3011,S3011:AG3011)),0)</f>
        <v>4</v>
      </c>
      <c r="F3011" s="7">
        <f>IF(R3011&gt;0,RANK(R3011,(P3011:R3011,S3011:AG3011)),0)</f>
        <v>2</v>
      </c>
      <c r="G3011" s="7">
        <f>IF(S3011&gt;0,RANK(S3011,(P3011:R3011,S3011:AG3011)),0)</f>
        <v>3</v>
      </c>
      <c r="H3011" s="48">
        <f t="shared" si="1597"/>
        <v>55</v>
      </c>
      <c r="I3011" s="163">
        <f t="shared" si="1598"/>
        <v>6.9974554707379136E-2</v>
      </c>
      <c r="J3011" s="2"/>
      <c r="K3011" s="2">
        <f t="shared" si="1599"/>
        <v>3.8167938931297708E-3</v>
      </c>
      <c r="L3011" s="2">
        <f t="shared" si="1600"/>
        <v>0.10305343511450382</v>
      </c>
      <c r="M3011" s="2">
        <f t="shared" si="1601"/>
        <v>0.29643765903307889</v>
      </c>
      <c r="N3011" s="2">
        <f t="shared" si="1602"/>
        <v>0.22010178117048346</v>
      </c>
      <c r="O3011" s="2">
        <f t="shared" si="1603"/>
        <v>0.37659033078880416</v>
      </c>
      <c r="P3011" s="1">
        <v>3</v>
      </c>
      <c r="Q3011" s="1">
        <v>81</v>
      </c>
      <c r="R3011" s="1">
        <v>233</v>
      </c>
      <c r="S3011" s="1">
        <v>173</v>
      </c>
      <c r="T3011" s="1">
        <v>288</v>
      </c>
      <c r="U3011" s="1">
        <v>1</v>
      </c>
      <c r="V3011" s="1">
        <v>2</v>
      </c>
      <c r="Y3011" s="1">
        <v>3</v>
      </c>
      <c r="AE3011" s="1">
        <v>2</v>
      </c>
      <c r="AI3011" s="7">
        <f t="shared" si="1604"/>
        <v>1</v>
      </c>
      <c r="AJ3011" s="7">
        <f t="shared" si="1605"/>
        <v>8</v>
      </c>
      <c r="AK3011" s="7">
        <f t="shared" si="1606"/>
        <v>7</v>
      </c>
      <c r="AL3011" s="7">
        <f t="shared" si="1607"/>
        <v>0</v>
      </c>
      <c r="AM3011" s="2">
        <f t="shared" si="1608"/>
        <v>0.36641221374045801</v>
      </c>
      <c r="AN3011" s="2">
        <f t="shared" si="1609"/>
        <v>1.2722646310432571E-3</v>
      </c>
      <c r="AO3011" s="2">
        <f t="shared" si="1610"/>
        <v>2.5445292620865142E-3</v>
      </c>
      <c r="AP3011" s="2">
        <f t="shared" si="1611"/>
        <v>0</v>
      </c>
      <c r="AR3011" t="str">
        <f t="shared" si="1614"/>
        <v>Douglas</v>
      </c>
      <c r="AS3011" t="s">
        <v>1425</v>
      </c>
      <c r="AV3011" s="91">
        <v>20</v>
      </c>
      <c r="AW3011" s="93">
        <v>45</v>
      </c>
      <c r="AX3011" s="99">
        <f t="shared" si="1613"/>
        <v>20045</v>
      </c>
      <c r="AZ3011" s="7" t="s">
        <v>3053</v>
      </c>
      <c r="BA3011" t="s">
        <v>3094</v>
      </c>
      <c r="BN3011" s="1"/>
    </row>
    <row r="3012" spans="1:66" hidden="1" outlineLevel="1">
      <c r="A3012" t="s">
        <v>1787</v>
      </c>
      <c r="B3012" t="s">
        <v>1425</v>
      </c>
      <c r="C3012" s="1">
        <f t="shared" si="1596"/>
        <v>47</v>
      </c>
      <c r="D3012" s="7">
        <f>IF(P3012&gt;0,RANK(P3012,(P3012:R3012,S3012:AG3012)),0)</f>
        <v>0</v>
      </c>
      <c r="E3012" s="7">
        <f>IF(Q3012&gt;0,RANK(Q3012,(P3012:R3012,S3012:AG3012)),0)</f>
        <v>3</v>
      </c>
      <c r="F3012" s="7">
        <f>IF(R3012&gt;0,RANK(R3012,(P3012:R3012,S3012:AG3012)),0)</f>
        <v>2</v>
      </c>
      <c r="G3012" s="7">
        <f>IF(S3012&gt;0,RANK(S3012,(P3012:R3012,S3012:AG3012)),0)</f>
        <v>4</v>
      </c>
      <c r="H3012" s="48">
        <f t="shared" si="1597"/>
        <v>7</v>
      </c>
      <c r="I3012" s="163">
        <f t="shared" si="1598"/>
        <v>0.14893617021276595</v>
      </c>
      <c r="J3012" s="2"/>
      <c r="K3012" s="2">
        <f t="shared" si="1599"/>
        <v>0</v>
      </c>
      <c r="L3012" s="2">
        <f t="shared" si="1600"/>
        <v>0.1702127659574468</v>
      </c>
      <c r="M3012" s="2">
        <f t="shared" si="1601"/>
        <v>0.31914893617021278</v>
      </c>
      <c r="N3012" s="2">
        <f t="shared" si="1602"/>
        <v>4.2553191489361701E-2</v>
      </c>
      <c r="O3012" s="2">
        <f t="shared" si="1603"/>
        <v>0.46808510638297868</v>
      </c>
      <c r="P3012" s="1">
        <v>0</v>
      </c>
      <c r="Q3012" s="1">
        <v>8</v>
      </c>
      <c r="R3012" s="1">
        <v>15</v>
      </c>
      <c r="S3012" s="1">
        <v>2</v>
      </c>
      <c r="T3012" s="1">
        <v>22</v>
      </c>
      <c r="U3012" s="1">
        <v>0</v>
      </c>
      <c r="V3012" s="1">
        <v>0</v>
      </c>
      <c r="Y3012" s="1">
        <v>0</v>
      </c>
      <c r="AE3012" s="1">
        <v>0</v>
      </c>
      <c r="AI3012" s="7">
        <f t="shared" si="1604"/>
        <v>1</v>
      </c>
      <c r="AJ3012" s="7">
        <f t="shared" si="1605"/>
        <v>0</v>
      </c>
      <c r="AK3012" s="7">
        <f t="shared" si="1606"/>
        <v>0</v>
      </c>
      <c r="AL3012" s="7">
        <f t="shared" si="1607"/>
        <v>0</v>
      </c>
      <c r="AM3012" s="2">
        <f t="shared" si="1608"/>
        <v>0.46808510638297873</v>
      </c>
      <c r="AN3012" s="2">
        <f t="shared" si="1609"/>
        <v>0</v>
      </c>
      <c r="AO3012" s="2">
        <f t="shared" si="1610"/>
        <v>0</v>
      </c>
      <c r="AP3012" s="2">
        <f t="shared" si="1611"/>
        <v>0</v>
      </c>
      <c r="AR3012" t="str">
        <f t="shared" si="1614"/>
        <v>Edwards</v>
      </c>
      <c r="AS3012" t="s">
        <v>1425</v>
      </c>
      <c r="AV3012" s="91">
        <v>20</v>
      </c>
      <c r="AW3012" s="93">
        <v>47</v>
      </c>
      <c r="AX3012" s="99">
        <f t="shared" si="1613"/>
        <v>20047</v>
      </c>
      <c r="AZ3012" s="7" t="s">
        <v>3053</v>
      </c>
      <c r="BA3012" t="s">
        <v>3094</v>
      </c>
      <c r="BN3012" s="1"/>
    </row>
    <row r="3013" spans="1:66" hidden="1" outlineLevel="1">
      <c r="A3013" t="s">
        <v>1788</v>
      </c>
      <c r="B3013" t="s">
        <v>1425</v>
      </c>
      <c r="C3013" s="1">
        <f t="shared" si="1596"/>
        <v>0</v>
      </c>
      <c r="D3013" s="7">
        <f>IF(P3013&gt;0,RANK(P3013,(P3013:R3013,S3013:AG3013)),0)</f>
        <v>0</v>
      </c>
      <c r="E3013" s="7">
        <f>IF(Q3013&gt;0,RANK(Q3013,(P3013:R3013,S3013:AG3013)),0)</f>
        <v>0</v>
      </c>
      <c r="F3013" s="7">
        <f>IF(R3013&gt;0,RANK(R3013,(P3013:R3013,S3013:AG3013)),0)</f>
        <v>0</v>
      </c>
      <c r="G3013" s="7">
        <f>IF(S3013&gt;0,RANK(S3013,(P3013:R3013,S3013:AG3013)),0)</f>
        <v>0</v>
      </c>
      <c r="H3013" s="48">
        <f t="shared" si="1597"/>
        <v>0</v>
      </c>
      <c r="I3013" s="163" t="e">
        <f t="shared" si="1598"/>
        <v>#DIV/0!</v>
      </c>
      <c r="J3013" s="2"/>
      <c r="K3013" s="2" t="str">
        <f t="shared" si="1599"/>
        <v>-</v>
      </c>
      <c r="L3013" s="2" t="str">
        <f t="shared" si="1600"/>
        <v>-</v>
      </c>
      <c r="M3013" s="2" t="str">
        <f t="shared" si="1601"/>
        <v>-</v>
      </c>
      <c r="N3013" s="2" t="str">
        <f t="shared" si="1602"/>
        <v>-</v>
      </c>
      <c r="O3013" s="2" t="str">
        <f t="shared" si="1603"/>
        <v>-</v>
      </c>
      <c r="P3013" s="1">
        <v>0</v>
      </c>
      <c r="Q3013" s="1">
        <v>0</v>
      </c>
      <c r="R3013" s="1">
        <v>0</v>
      </c>
      <c r="S3013" s="1">
        <v>0</v>
      </c>
      <c r="T3013" s="1">
        <v>0</v>
      </c>
      <c r="U3013" s="1">
        <v>0</v>
      </c>
      <c r="V3013" s="1">
        <v>0</v>
      </c>
      <c r="Y3013" s="1">
        <v>0</v>
      </c>
      <c r="AE3013" s="1">
        <v>0</v>
      </c>
      <c r="AI3013" s="7">
        <f t="shared" si="1604"/>
        <v>0</v>
      </c>
      <c r="AJ3013" s="7">
        <f t="shared" si="1605"/>
        <v>0</v>
      </c>
      <c r="AK3013" s="7">
        <f t="shared" si="1606"/>
        <v>0</v>
      </c>
      <c r="AL3013" s="7">
        <f t="shared" si="1607"/>
        <v>0</v>
      </c>
      <c r="AM3013" s="2" t="str">
        <f t="shared" si="1608"/>
        <v>-</v>
      </c>
      <c r="AN3013" s="2" t="str">
        <f t="shared" si="1609"/>
        <v>-</v>
      </c>
      <c r="AO3013" s="2" t="str">
        <f t="shared" si="1610"/>
        <v>-</v>
      </c>
      <c r="AP3013" s="2" t="str">
        <f t="shared" si="1611"/>
        <v>-</v>
      </c>
      <c r="AR3013" t="str">
        <f t="shared" si="1614"/>
        <v>Elk</v>
      </c>
      <c r="AS3013" t="s">
        <v>1425</v>
      </c>
      <c r="AV3013" s="91">
        <v>20</v>
      </c>
      <c r="AW3013" s="93">
        <v>49</v>
      </c>
      <c r="AX3013" s="99">
        <f t="shared" si="1613"/>
        <v>20049</v>
      </c>
      <c r="AZ3013" s="7" t="s">
        <v>3053</v>
      </c>
      <c r="BA3013" t="s">
        <v>3094</v>
      </c>
      <c r="BN3013" s="1"/>
    </row>
    <row r="3014" spans="1:66" hidden="1" outlineLevel="1">
      <c r="A3014" t="s">
        <v>2160</v>
      </c>
      <c r="B3014" t="s">
        <v>1425</v>
      </c>
      <c r="C3014" s="1">
        <f t="shared" si="1596"/>
        <v>265</v>
      </c>
      <c r="D3014" s="7">
        <f>IF(P3014&gt;0,RANK(P3014,(P3014:R3014,S3014:AG3014)),0)</f>
        <v>0</v>
      </c>
      <c r="E3014" s="7">
        <f>IF(Q3014&gt;0,RANK(Q3014,(P3014:R3014,S3014:AG3014)),0)</f>
        <v>2</v>
      </c>
      <c r="F3014" s="7">
        <f>IF(R3014&gt;0,RANK(R3014,(P3014:R3014,S3014:AG3014)),0)</f>
        <v>3</v>
      </c>
      <c r="G3014" s="7">
        <f>IF(S3014&gt;0,RANK(S3014,(P3014:R3014,S3014:AG3014)),0)</f>
        <v>4</v>
      </c>
      <c r="H3014" s="48">
        <f t="shared" si="1597"/>
        <v>67</v>
      </c>
      <c r="I3014" s="163">
        <f t="shared" si="1598"/>
        <v>0.25283018867924528</v>
      </c>
      <c r="J3014" s="2"/>
      <c r="K3014" s="2">
        <f t="shared" si="1599"/>
        <v>0</v>
      </c>
      <c r="L3014" s="2">
        <f t="shared" si="1600"/>
        <v>0.23773584905660378</v>
      </c>
      <c r="M3014" s="2">
        <f t="shared" si="1601"/>
        <v>0.14339622641509434</v>
      </c>
      <c r="N3014" s="2">
        <f t="shared" si="1602"/>
        <v>0.12452830188679245</v>
      </c>
      <c r="O3014" s="2">
        <f t="shared" si="1603"/>
        <v>0.49433962264150955</v>
      </c>
      <c r="P3014" s="1">
        <v>0</v>
      </c>
      <c r="Q3014" s="1">
        <v>63</v>
      </c>
      <c r="R3014" s="1">
        <v>38</v>
      </c>
      <c r="S3014" s="1">
        <v>33</v>
      </c>
      <c r="T3014" s="1">
        <v>130</v>
      </c>
      <c r="U3014" s="1">
        <v>0</v>
      </c>
      <c r="V3014" s="1">
        <v>0</v>
      </c>
      <c r="Y3014" s="1">
        <v>1</v>
      </c>
      <c r="AE3014" s="1">
        <v>0</v>
      </c>
      <c r="AI3014" s="7">
        <f t="shared" si="1604"/>
        <v>1</v>
      </c>
      <c r="AJ3014" s="7">
        <f t="shared" si="1605"/>
        <v>0</v>
      </c>
      <c r="AK3014" s="7">
        <f t="shared" si="1606"/>
        <v>0</v>
      </c>
      <c r="AL3014" s="7">
        <f t="shared" si="1607"/>
        <v>0</v>
      </c>
      <c r="AM3014" s="2">
        <f t="shared" si="1608"/>
        <v>0.49056603773584906</v>
      </c>
      <c r="AN3014" s="2">
        <f t="shared" si="1609"/>
        <v>0</v>
      </c>
      <c r="AO3014" s="2">
        <f t="shared" si="1610"/>
        <v>0</v>
      </c>
      <c r="AP3014" s="2">
        <f t="shared" si="1611"/>
        <v>0</v>
      </c>
      <c r="AR3014" t="str">
        <f t="shared" si="1614"/>
        <v>Ellis</v>
      </c>
      <c r="AS3014" t="s">
        <v>1425</v>
      </c>
      <c r="AV3014" s="91">
        <v>20</v>
      </c>
      <c r="AW3014" s="93">
        <v>51</v>
      </c>
      <c r="AX3014" s="99">
        <f t="shared" si="1613"/>
        <v>20051</v>
      </c>
      <c r="AZ3014" s="7" t="s">
        <v>3053</v>
      </c>
      <c r="BA3014" t="s">
        <v>3094</v>
      </c>
      <c r="BN3014" s="1"/>
    </row>
    <row r="3015" spans="1:66" hidden="1" outlineLevel="1">
      <c r="A3015" t="s">
        <v>1999</v>
      </c>
      <c r="B3015" t="s">
        <v>1425</v>
      </c>
      <c r="C3015" s="1">
        <f t="shared" si="1596"/>
        <v>97</v>
      </c>
      <c r="D3015" s="7">
        <f>IF(P3015&gt;0,RANK(P3015,(P3015:R3015,S3015:AG3015)),0)</f>
        <v>0</v>
      </c>
      <c r="E3015" s="7">
        <f>IF(Q3015&gt;0,RANK(Q3015,(P3015:R3015,S3015:AG3015)),0)</f>
        <v>3</v>
      </c>
      <c r="F3015" s="7">
        <f>IF(R3015&gt;0,RANK(R3015,(P3015:R3015,S3015:AG3015)),0)</f>
        <v>2</v>
      </c>
      <c r="G3015" s="7">
        <f>IF(S3015&gt;0,RANK(S3015,(P3015:R3015,S3015:AG3015)),0)</f>
        <v>4</v>
      </c>
      <c r="H3015" s="48">
        <f t="shared" si="1597"/>
        <v>17</v>
      </c>
      <c r="I3015" s="163">
        <f t="shared" si="1598"/>
        <v>0.17525773195876287</v>
      </c>
      <c r="J3015" s="2"/>
      <c r="K3015" s="2">
        <f t="shared" si="1599"/>
        <v>0</v>
      </c>
      <c r="L3015" s="2">
        <f t="shared" si="1600"/>
        <v>0.1134020618556701</v>
      </c>
      <c r="M3015" s="2">
        <f t="shared" si="1601"/>
        <v>0.30927835051546393</v>
      </c>
      <c r="N3015" s="2">
        <f t="shared" si="1602"/>
        <v>9.2783505154639179E-2</v>
      </c>
      <c r="O3015" s="2">
        <f t="shared" si="1603"/>
        <v>0.48453608247422675</v>
      </c>
      <c r="P3015" s="1">
        <v>0</v>
      </c>
      <c r="Q3015" s="1">
        <v>11</v>
      </c>
      <c r="R3015" s="1">
        <v>30</v>
      </c>
      <c r="S3015" s="1">
        <v>9</v>
      </c>
      <c r="T3015" s="1">
        <v>47</v>
      </c>
      <c r="U3015" s="1">
        <v>0</v>
      </c>
      <c r="V3015" s="1">
        <v>0</v>
      </c>
      <c r="Y3015" s="1">
        <v>0</v>
      </c>
      <c r="AE3015" s="1">
        <v>0</v>
      </c>
      <c r="AI3015" s="7">
        <f t="shared" si="1604"/>
        <v>1</v>
      </c>
      <c r="AJ3015" s="7">
        <f t="shared" si="1605"/>
        <v>0</v>
      </c>
      <c r="AK3015" s="7">
        <f t="shared" si="1606"/>
        <v>0</v>
      </c>
      <c r="AL3015" s="7">
        <f t="shared" si="1607"/>
        <v>0</v>
      </c>
      <c r="AM3015" s="2">
        <f t="shared" si="1608"/>
        <v>0.4845360824742268</v>
      </c>
      <c r="AN3015" s="2">
        <f t="shared" si="1609"/>
        <v>0</v>
      </c>
      <c r="AO3015" s="2">
        <f t="shared" si="1610"/>
        <v>0</v>
      </c>
      <c r="AP3015" s="2">
        <f t="shared" si="1611"/>
        <v>0</v>
      </c>
      <c r="AR3015" t="str">
        <f t="shared" si="1614"/>
        <v>Ellsworth</v>
      </c>
      <c r="AS3015" t="s">
        <v>1425</v>
      </c>
      <c r="AV3015" s="91">
        <v>20</v>
      </c>
      <c r="AW3015" s="93">
        <v>53</v>
      </c>
      <c r="AX3015" s="99">
        <f t="shared" si="1613"/>
        <v>20053</v>
      </c>
      <c r="AZ3015" s="7" t="s">
        <v>3053</v>
      </c>
      <c r="BA3015" t="s">
        <v>3094</v>
      </c>
      <c r="BN3015" s="1"/>
    </row>
    <row r="3016" spans="1:66" hidden="1" outlineLevel="1">
      <c r="A3016" t="s">
        <v>3270</v>
      </c>
      <c r="B3016" t="s">
        <v>1425</v>
      </c>
      <c r="C3016" s="1">
        <f t="shared" si="1596"/>
        <v>272</v>
      </c>
      <c r="D3016" s="7">
        <f>IF(P3016&gt;0,RANK(P3016,(P3016:R3016,S3016:AG3016)),0)</f>
        <v>0</v>
      </c>
      <c r="E3016" s="7">
        <f>IF(Q3016&gt;0,RANK(Q3016,(P3016:R3016,S3016:AG3016)),0)</f>
        <v>3</v>
      </c>
      <c r="F3016" s="7">
        <f>IF(R3016&gt;0,RANK(R3016,(P3016:R3016,S3016:AG3016)),0)</f>
        <v>2</v>
      </c>
      <c r="G3016" s="7">
        <f>IF(S3016&gt;0,RANK(S3016,(P3016:R3016,S3016:AG3016)),0)</f>
        <v>4</v>
      </c>
      <c r="H3016" s="48">
        <f t="shared" si="1597"/>
        <v>16</v>
      </c>
      <c r="I3016" s="163">
        <f t="shared" si="1598"/>
        <v>5.8823529411764705E-2</v>
      </c>
      <c r="J3016" s="2"/>
      <c r="K3016" s="2">
        <f t="shared" si="1599"/>
        <v>0</v>
      </c>
      <c r="L3016" s="2">
        <f t="shared" si="1600"/>
        <v>0.21691176470588236</v>
      </c>
      <c r="M3016" s="2">
        <f t="shared" si="1601"/>
        <v>0.31985294117647056</v>
      </c>
      <c r="N3016" s="2">
        <f t="shared" si="1602"/>
        <v>7.3529411764705885E-2</v>
      </c>
      <c r="O3016" s="2">
        <f t="shared" si="1603"/>
        <v>0.38970588235294118</v>
      </c>
      <c r="P3016" s="1">
        <v>0</v>
      </c>
      <c r="Q3016" s="1">
        <v>59</v>
      </c>
      <c r="R3016" s="1">
        <v>87</v>
      </c>
      <c r="S3016" s="1">
        <v>20</v>
      </c>
      <c r="T3016" s="1">
        <v>103</v>
      </c>
      <c r="U3016" s="1">
        <v>1</v>
      </c>
      <c r="V3016" s="1">
        <v>0</v>
      </c>
      <c r="Y3016" s="1">
        <v>2</v>
      </c>
      <c r="AE3016" s="1">
        <v>0</v>
      </c>
      <c r="AI3016" s="7">
        <f t="shared" si="1604"/>
        <v>1</v>
      </c>
      <c r="AJ3016" s="7">
        <f t="shared" si="1605"/>
        <v>6</v>
      </c>
      <c r="AK3016" s="7">
        <f t="shared" si="1606"/>
        <v>0</v>
      </c>
      <c r="AL3016" s="7">
        <f t="shared" si="1607"/>
        <v>0</v>
      </c>
      <c r="AM3016" s="2">
        <f t="shared" si="1608"/>
        <v>0.37867647058823528</v>
      </c>
      <c r="AN3016" s="2">
        <f t="shared" si="1609"/>
        <v>3.6764705882352941E-3</v>
      </c>
      <c r="AO3016" s="2">
        <f t="shared" si="1610"/>
        <v>0</v>
      </c>
      <c r="AP3016" s="2">
        <f t="shared" si="1611"/>
        <v>0</v>
      </c>
      <c r="AR3016" t="str">
        <f t="shared" si="1614"/>
        <v>Finney</v>
      </c>
      <c r="AS3016" t="s">
        <v>1425</v>
      </c>
      <c r="AV3016" s="91">
        <v>20</v>
      </c>
      <c r="AW3016" s="93">
        <v>55</v>
      </c>
      <c r="AX3016" s="99">
        <f t="shared" si="1613"/>
        <v>20055</v>
      </c>
      <c r="AZ3016" s="7" t="s">
        <v>3053</v>
      </c>
      <c r="BA3016" t="s">
        <v>3094</v>
      </c>
      <c r="BN3016" s="1"/>
    </row>
    <row r="3017" spans="1:66" hidden="1" outlineLevel="1">
      <c r="A3017" t="s">
        <v>1244</v>
      </c>
      <c r="B3017" t="s">
        <v>1425</v>
      </c>
      <c r="C3017" s="1">
        <f t="shared" si="1596"/>
        <v>198</v>
      </c>
      <c r="D3017" s="7">
        <f>IF(P3017&gt;0,RANK(P3017,(P3017:R3017,S3017:AG3017)),0)</f>
        <v>0</v>
      </c>
      <c r="E3017" s="7">
        <f>IF(Q3017&gt;0,RANK(Q3017,(P3017:R3017,S3017:AG3017)),0)</f>
        <v>3</v>
      </c>
      <c r="F3017" s="7">
        <f>IF(R3017&gt;0,RANK(R3017,(P3017:R3017,S3017:AG3017)),0)</f>
        <v>2</v>
      </c>
      <c r="G3017" s="7">
        <f>IF(S3017&gt;0,RANK(S3017,(P3017:R3017,S3017:AG3017)),0)</f>
        <v>4</v>
      </c>
      <c r="H3017" s="48">
        <f t="shared" si="1597"/>
        <v>58</v>
      </c>
      <c r="I3017" s="163">
        <f t="shared" si="1598"/>
        <v>0.29292929292929293</v>
      </c>
      <c r="J3017" s="2"/>
      <c r="K3017" s="2">
        <f t="shared" si="1599"/>
        <v>0</v>
      </c>
      <c r="L3017" s="2">
        <f t="shared" si="1600"/>
        <v>9.0909090909090912E-2</v>
      </c>
      <c r="M3017" s="2">
        <f t="shared" si="1601"/>
        <v>0.26767676767676768</v>
      </c>
      <c r="N3017" s="2">
        <f t="shared" si="1602"/>
        <v>6.0606060606060608E-2</v>
      </c>
      <c r="O3017" s="2">
        <f t="shared" si="1603"/>
        <v>0.58080808080808088</v>
      </c>
      <c r="P3017" s="1">
        <v>0</v>
      </c>
      <c r="Q3017" s="1">
        <v>18</v>
      </c>
      <c r="R3017" s="1">
        <v>53</v>
      </c>
      <c r="S3017" s="1">
        <v>12</v>
      </c>
      <c r="T3017" s="1">
        <v>111</v>
      </c>
      <c r="U3017" s="1">
        <v>2</v>
      </c>
      <c r="V3017" s="1">
        <v>0</v>
      </c>
      <c r="Y3017" s="1">
        <v>1</v>
      </c>
      <c r="AE3017" s="1">
        <v>1</v>
      </c>
      <c r="AI3017" s="7">
        <f t="shared" si="1604"/>
        <v>1</v>
      </c>
      <c r="AJ3017" s="7">
        <f t="shared" si="1605"/>
        <v>5</v>
      </c>
      <c r="AK3017" s="7">
        <f t="shared" si="1606"/>
        <v>0</v>
      </c>
      <c r="AL3017" s="7">
        <f t="shared" si="1607"/>
        <v>0</v>
      </c>
      <c r="AM3017" s="2">
        <f t="shared" si="1608"/>
        <v>0.56060606060606055</v>
      </c>
      <c r="AN3017" s="2">
        <f t="shared" si="1609"/>
        <v>1.0101010101010102E-2</v>
      </c>
      <c r="AO3017" s="2">
        <f t="shared" si="1610"/>
        <v>0</v>
      </c>
      <c r="AP3017" s="2">
        <f t="shared" si="1611"/>
        <v>0</v>
      </c>
      <c r="AR3017" t="str">
        <f t="shared" si="1614"/>
        <v>Ford</v>
      </c>
      <c r="AS3017" t="s">
        <v>1425</v>
      </c>
      <c r="AV3017" s="91">
        <v>20</v>
      </c>
      <c r="AW3017" s="93">
        <v>57</v>
      </c>
      <c r="AX3017" s="99">
        <f t="shared" si="1613"/>
        <v>20057</v>
      </c>
      <c r="AZ3017" s="7" t="s">
        <v>3053</v>
      </c>
      <c r="BA3017" t="s">
        <v>3094</v>
      </c>
      <c r="BN3017" s="1"/>
    </row>
    <row r="3018" spans="1:66" hidden="1" outlineLevel="1">
      <c r="A3018" t="s">
        <v>2477</v>
      </c>
      <c r="B3018" t="s">
        <v>1425</v>
      </c>
      <c r="C3018" s="1">
        <f t="shared" si="1596"/>
        <v>381</v>
      </c>
      <c r="D3018" s="7">
        <f>IF(P3018&gt;0,RANK(P3018,(P3018:R3018,S3018:AG3018)),0)</f>
        <v>0</v>
      </c>
      <c r="E3018" s="7">
        <f>IF(Q3018&gt;0,RANK(Q3018,(P3018:R3018,S3018:AG3018)),0)</f>
        <v>3</v>
      </c>
      <c r="F3018" s="7">
        <f>IF(R3018&gt;0,RANK(R3018,(P3018:R3018,S3018:AG3018)),0)</f>
        <v>2</v>
      </c>
      <c r="G3018" s="7">
        <f>IF(S3018&gt;0,RANK(S3018,(P3018:R3018,S3018:AG3018)),0)</f>
        <v>3</v>
      </c>
      <c r="H3018" s="48">
        <f t="shared" si="1597"/>
        <v>192</v>
      </c>
      <c r="I3018" s="163">
        <f t="shared" si="1598"/>
        <v>0.50393700787401574</v>
      </c>
      <c r="J3018" s="2"/>
      <c r="K3018" s="2">
        <f t="shared" si="1599"/>
        <v>0</v>
      </c>
      <c r="L3018" s="2">
        <f t="shared" si="1600"/>
        <v>9.9737532808398949E-2</v>
      </c>
      <c r="M3018" s="2">
        <f t="shared" si="1601"/>
        <v>0.14435695538057744</v>
      </c>
      <c r="N3018" s="2">
        <f t="shared" si="1602"/>
        <v>9.9737532808398949E-2</v>
      </c>
      <c r="O3018" s="2">
        <f t="shared" si="1603"/>
        <v>0.65616797900262469</v>
      </c>
      <c r="P3018" s="1">
        <v>0</v>
      </c>
      <c r="Q3018" s="1">
        <v>38</v>
      </c>
      <c r="R3018" s="1">
        <v>55</v>
      </c>
      <c r="S3018" s="1">
        <v>38</v>
      </c>
      <c r="T3018" s="1">
        <v>247</v>
      </c>
      <c r="U3018" s="1">
        <v>2</v>
      </c>
      <c r="V3018" s="1">
        <v>0</v>
      </c>
      <c r="Y3018" s="1">
        <v>1</v>
      </c>
      <c r="AE3018" s="1">
        <v>0</v>
      </c>
      <c r="AI3018" s="7">
        <f t="shared" si="1604"/>
        <v>1</v>
      </c>
      <c r="AJ3018" s="7">
        <f t="shared" si="1605"/>
        <v>5</v>
      </c>
      <c r="AK3018" s="7">
        <f t="shared" si="1606"/>
        <v>0</v>
      </c>
      <c r="AL3018" s="7">
        <f t="shared" si="1607"/>
        <v>0</v>
      </c>
      <c r="AM3018" s="2">
        <f t="shared" si="1608"/>
        <v>0.64829396325459321</v>
      </c>
      <c r="AN3018" s="2">
        <f t="shared" si="1609"/>
        <v>5.2493438320209973E-3</v>
      </c>
      <c r="AO3018" s="2">
        <f t="shared" si="1610"/>
        <v>0</v>
      </c>
      <c r="AP3018" s="2">
        <f t="shared" si="1611"/>
        <v>0</v>
      </c>
      <c r="AR3018" t="str">
        <f t="shared" si="1614"/>
        <v>Franklin</v>
      </c>
      <c r="AS3018" t="s">
        <v>1425</v>
      </c>
      <c r="AV3018" s="91">
        <v>20</v>
      </c>
      <c r="AW3018" s="93">
        <v>59</v>
      </c>
      <c r="AX3018" s="99">
        <f t="shared" si="1613"/>
        <v>20059</v>
      </c>
      <c r="AZ3018" s="7" t="s">
        <v>3053</v>
      </c>
      <c r="BA3018" t="s">
        <v>3094</v>
      </c>
      <c r="BN3018" s="1"/>
    </row>
    <row r="3019" spans="1:66" hidden="1" outlineLevel="1">
      <c r="A3019" t="s">
        <v>1041</v>
      </c>
      <c r="B3019" t="s">
        <v>1425</v>
      </c>
      <c r="C3019" s="1">
        <f t="shared" si="1596"/>
        <v>167</v>
      </c>
      <c r="D3019" s="7">
        <f>IF(P3019&gt;0,RANK(P3019,(P3019:R3019,S3019:AG3019)),0)</f>
        <v>0</v>
      </c>
      <c r="E3019" s="7">
        <f>IF(Q3019&gt;0,RANK(Q3019,(P3019:R3019,S3019:AG3019)),0)</f>
        <v>3</v>
      </c>
      <c r="F3019" s="7">
        <f>IF(R3019&gt;0,RANK(R3019,(P3019:R3019,S3019:AG3019)),0)</f>
        <v>2</v>
      </c>
      <c r="G3019" s="7">
        <f>IF(S3019&gt;0,RANK(S3019,(P3019:R3019,S3019:AG3019)),0)</f>
        <v>4</v>
      </c>
      <c r="H3019" s="48">
        <f t="shared" si="1597"/>
        <v>19</v>
      </c>
      <c r="I3019" s="163">
        <f t="shared" si="1598"/>
        <v>0.11377245508982035</v>
      </c>
      <c r="J3019" s="2"/>
      <c r="K3019" s="2">
        <f t="shared" si="1599"/>
        <v>0</v>
      </c>
      <c r="L3019" s="2">
        <f t="shared" si="1600"/>
        <v>0.23353293413173654</v>
      </c>
      <c r="M3019" s="2">
        <f t="shared" si="1601"/>
        <v>0.26946107784431139</v>
      </c>
      <c r="N3019" s="2">
        <f t="shared" si="1602"/>
        <v>0.10778443113772455</v>
      </c>
      <c r="O3019" s="2">
        <f t="shared" si="1603"/>
        <v>0.38922155688622756</v>
      </c>
      <c r="P3019" s="1">
        <v>0</v>
      </c>
      <c r="Q3019" s="1">
        <v>39</v>
      </c>
      <c r="R3019" s="1">
        <v>45</v>
      </c>
      <c r="S3019" s="1">
        <v>18</v>
      </c>
      <c r="T3019" s="1">
        <v>64</v>
      </c>
      <c r="U3019" s="1">
        <v>0</v>
      </c>
      <c r="V3019" s="1">
        <v>0</v>
      </c>
      <c r="Y3019" s="1">
        <v>1</v>
      </c>
      <c r="AE3019" s="1">
        <v>0</v>
      </c>
      <c r="AI3019" s="7">
        <f t="shared" si="1604"/>
        <v>1</v>
      </c>
      <c r="AJ3019" s="7">
        <f t="shared" si="1605"/>
        <v>0</v>
      </c>
      <c r="AK3019" s="7">
        <f t="shared" si="1606"/>
        <v>0</v>
      </c>
      <c r="AL3019" s="7">
        <f t="shared" si="1607"/>
        <v>0</v>
      </c>
      <c r="AM3019" s="2">
        <f t="shared" si="1608"/>
        <v>0.38323353293413176</v>
      </c>
      <c r="AN3019" s="2">
        <f t="shared" si="1609"/>
        <v>0</v>
      </c>
      <c r="AO3019" s="2">
        <f t="shared" si="1610"/>
        <v>0</v>
      </c>
      <c r="AP3019" s="2">
        <f t="shared" si="1611"/>
        <v>0</v>
      </c>
      <c r="AR3019" t="str">
        <f t="shared" si="1614"/>
        <v>Geary</v>
      </c>
      <c r="AS3019" t="s">
        <v>1425</v>
      </c>
      <c r="AV3019" s="91">
        <v>20</v>
      </c>
      <c r="AW3019" s="93">
        <v>61</v>
      </c>
      <c r="AX3019" s="99">
        <f t="shared" si="1613"/>
        <v>20061</v>
      </c>
      <c r="AZ3019" s="7" t="s">
        <v>3053</v>
      </c>
      <c r="BA3019" t="s">
        <v>3094</v>
      </c>
      <c r="BN3019" s="1"/>
    </row>
    <row r="3020" spans="1:66" hidden="1" outlineLevel="1">
      <c r="A3020" t="s">
        <v>1285</v>
      </c>
      <c r="B3020" t="s">
        <v>1425</v>
      </c>
      <c r="C3020" s="1">
        <f t="shared" si="1596"/>
        <v>56</v>
      </c>
      <c r="D3020" s="7">
        <f>IF(P3020&gt;0,RANK(P3020,(P3020:R3020,S3020:AG3020)),0)</f>
        <v>0</v>
      </c>
      <c r="E3020" s="7">
        <f>IF(Q3020&gt;0,RANK(Q3020,(P3020:R3020,S3020:AG3020)),0)</f>
        <v>3</v>
      </c>
      <c r="F3020" s="7">
        <f>IF(R3020&gt;0,RANK(R3020,(P3020:R3020,S3020:AG3020)),0)</f>
        <v>2</v>
      </c>
      <c r="G3020" s="7">
        <f>IF(S3020&gt;0,RANK(S3020,(P3020:R3020,S3020:AG3020)),0)</f>
        <v>4</v>
      </c>
      <c r="H3020" s="48">
        <f t="shared" si="1597"/>
        <v>16</v>
      </c>
      <c r="I3020" s="163">
        <f t="shared" si="1598"/>
        <v>0.2857142857142857</v>
      </c>
      <c r="J3020" s="2"/>
      <c r="K3020" s="2">
        <f t="shared" si="1599"/>
        <v>0</v>
      </c>
      <c r="L3020" s="2">
        <f t="shared" si="1600"/>
        <v>0.125</v>
      </c>
      <c r="M3020" s="2">
        <f t="shared" si="1601"/>
        <v>0.23214285714285715</v>
      </c>
      <c r="N3020" s="2">
        <f t="shared" si="1602"/>
        <v>0.10714285714285714</v>
      </c>
      <c r="O3020" s="2">
        <f t="shared" si="1603"/>
        <v>0.5357142857142857</v>
      </c>
      <c r="P3020" s="1">
        <v>0</v>
      </c>
      <c r="Q3020" s="1">
        <v>7</v>
      </c>
      <c r="R3020" s="1">
        <v>13</v>
      </c>
      <c r="S3020" s="1">
        <v>6</v>
      </c>
      <c r="T3020" s="1">
        <v>29</v>
      </c>
      <c r="U3020" s="1">
        <v>0</v>
      </c>
      <c r="V3020" s="1">
        <v>0</v>
      </c>
      <c r="Y3020" s="1">
        <v>1</v>
      </c>
      <c r="AE3020" s="1">
        <v>0</v>
      </c>
      <c r="AI3020" s="7">
        <f t="shared" si="1604"/>
        <v>1</v>
      </c>
      <c r="AJ3020" s="7">
        <f t="shared" si="1605"/>
        <v>0</v>
      </c>
      <c r="AK3020" s="7">
        <f t="shared" si="1606"/>
        <v>0</v>
      </c>
      <c r="AL3020" s="7">
        <f t="shared" si="1607"/>
        <v>0</v>
      </c>
      <c r="AM3020" s="2">
        <f t="shared" si="1608"/>
        <v>0.5178571428571429</v>
      </c>
      <c r="AN3020" s="2">
        <f t="shared" si="1609"/>
        <v>0</v>
      </c>
      <c r="AO3020" s="2">
        <f t="shared" si="1610"/>
        <v>0</v>
      </c>
      <c r="AP3020" s="2">
        <f t="shared" si="1611"/>
        <v>0</v>
      </c>
      <c r="AR3020" t="str">
        <f t="shared" si="1614"/>
        <v>Gove</v>
      </c>
      <c r="AS3020" t="s">
        <v>1425</v>
      </c>
      <c r="AV3020" s="91">
        <v>20</v>
      </c>
      <c r="AW3020" s="93">
        <v>63</v>
      </c>
      <c r="AX3020" s="99">
        <f t="shared" si="1613"/>
        <v>20063</v>
      </c>
      <c r="AZ3020" s="7" t="s">
        <v>3053</v>
      </c>
      <c r="BA3020" t="s">
        <v>3094</v>
      </c>
      <c r="BN3020" s="1"/>
    </row>
    <row r="3021" spans="1:66" hidden="1" outlineLevel="1">
      <c r="A3021" t="s">
        <v>854</v>
      </c>
      <c r="B3021" t="s">
        <v>1425</v>
      </c>
      <c r="C3021" s="1">
        <f t="shared" ref="C3021:C3052" si="1615">SUM(P3021:AG3021)</f>
        <v>85</v>
      </c>
      <c r="D3021" s="7">
        <f>IF(P3021&gt;0,RANK(P3021,(P3021:R3021,S3021:AG3021)),0)</f>
        <v>0</v>
      </c>
      <c r="E3021" s="7">
        <f>IF(Q3021&gt;0,RANK(Q3021,(P3021:R3021,S3021:AG3021)),0)</f>
        <v>2</v>
      </c>
      <c r="F3021" s="7">
        <f>IF(R3021&gt;0,RANK(R3021,(P3021:R3021,S3021:AG3021)),0)</f>
        <v>3</v>
      </c>
      <c r="G3021" s="7">
        <f>IF(S3021&gt;0,RANK(S3021,(P3021:R3021,S3021:AG3021)),0)</f>
        <v>4</v>
      </c>
      <c r="H3021" s="48">
        <f t="shared" ref="H3021:H3052" si="1616">MAX(P3021:Y3021)-LARGE(P3021:Y3021,2)</f>
        <v>15</v>
      </c>
      <c r="I3021" s="163">
        <f t="shared" si="1598"/>
        <v>0.17647058823529413</v>
      </c>
      <c r="J3021" s="2"/>
      <c r="K3021" s="2">
        <f t="shared" ref="K3021:K3052" si="1617">IF($C3021=0,"-",P3021/$C3021)</f>
        <v>0</v>
      </c>
      <c r="L3021" s="2">
        <f t="shared" ref="L3021:L3052" si="1618">IF($C3021=0,"-",Q3021/$C3021)</f>
        <v>0.22352941176470589</v>
      </c>
      <c r="M3021" s="2">
        <f t="shared" ref="M3021:M3052" si="1619">IF($C3021=0,"-",R3021/$C3021)</f>
        <v>0.21176470588235294</v>
      </c>
      <c r="N3021" s="2">
        <f t="shared" ref="N3021:N3052" si="1620">IF($C3021=0,"-",S3021/$C3021)</f>
        <v>0.14117647058823529</v>
      </c>
      <c r="O3021" s="2">
        <f t="shared" si="1603"/>
        <v>0.42352941176470588</v>
      </c>
      <c r="P3021" s="1">
        <v>0</v>
      </c>
      <c r="Q3021" s="1">
        <v>19</v>
      </c>
      <c r="R3021" s="1">
        <v>18</v>
      </c>
      <c r="S3021" s="1">
        <v>12</v>
      </c>
      <c r="T3021" s="1">
        <v>34</v>
      </c>
      <c r="U3021" s="1">
        <v>0</v>
      </c>
      <c r="V3021" s="1">
        <v>0</v>
      </c>
      <c r="Y3021" s="1">
        <v>1</v>
      </c>
      <c r="AE3021" s="1">
        <v>1</v>
      </c>
      <c r="AI3021" s="7">
        <f t="shared" ref="AI3021:AI3052" si="1621">IF(T3021&gt;0,RANK(T3021,(P3021:Z3021)),0)</f>
        <v>1</v>
      </c>
      <c r="AJ3021" s="7">
        <f t="shared" ref="AJ3021:AJ3052" si="1622">IF(U3021&gt;0,RANK(U3021,(P3021:Z3021)),0)</f>
        <v>0</v>
      </c>
      <c r="AK3021" s="7">
        <f t="shared" ref="AK3021:AK3052" si="1623">IF(V3021&gt;0,RANK(V3021,(P3021:Z3021)),0)</f>
        <v>0</v>
      </c>
      <c r="AL3021" s="7">
        <f t="shared" ref="AL3021:AL3052" si="1624">IF(W3021&gt;0,RANK(W3021,(P3021:Z3021)),0)</f>
        <v>0</v>
      </c>
      <c r="AM3021" s="2">
        <f t="shared" ref="AM3021:AM3052" si="1625">IF($C3021=0,"-",T3021/$C3021)</f>
        <v>0.4</v>
      </c>
      <c r="AN3021" s="2">
        <f t="shared" ref="AN3021:AN3052" si="1626">IF($C3021=0,"-",U3021/$C3021)</f>
        <v>0</v>
      </c>
      <c r="AO3021" s="2">
        <f t="shared" ref="AO3021:AO3052" si="1627">IF($C3021=0,"-",V3021/$C3021)</f>
        <v>0</v>
      </c>
      <c r="AP3021" s="2">
        <f t="shared" ref="AP3021:AP3052" si="1628">IF($C3021=0,"-",W3021/$C3021)</f>
        <v>0</v>
      </c>
      <c r="AR3021" t="str">
        <f t="shared" si="1614"/>
        <v>Graham</v>
      </c>
      <c r="AS3021" t="s">
        <v>1425</v>
      </c>
      <c r="AV3021" s="91">
        <v>20</v>
      </c>
      <c r="AW3021" s="93">
        <v>65</v>
      </c>
      <c r="AX3021" s="99">
        <f t="shared" ref="AX3021:AX3052" si="1629">AV3021*1000+AW3021</f>
        <v>20065</v>
      </c>
      <c r="AZ3021" s="7" t="s">
        <v>3053</v>
      </c>
      <c r="BA3021" t="s">
        <v>3094</v>
      </c>
      <c r="BN3021" s="1"/>
    </row>
    <row r="3022" spans="1:66" hidden="1" outlineLevel="1">
      <c r="A3022" t="s">
        <v>2109</v>
      </c>
      <c r="B3022" t="s">
        <v>1425</v>
      </c>
      <c r="C3022" s="1">
        <f t="shared" si="1615"/>
        <v>94</v>
      </c>
      <c r="D3022" s="7">
        <f>IF(P3022&gt;0,RANK(P3022,(P3022:R3022,S3022:AG3022)),0)</f>
        <v>0</v>
      </c>
      <c r="E3022" s="7">
        <f>IF(Q3022&gt;0,RANK(Q3022,(P3022:R3022,S3022:AG3022)),0)</f>
        <v>2</v>
      </c>
      <c r="F3022" s="7">
        <f>IF(R3022&gt;0,RANK(R3022,(P3022:R3022,S3022:AG3022)),0)</f>
        <v>3</v>
      </c>
      <c r="G3022" s="7">
        <f>IF(S3022&gt;0,RANK(S3022,(P3022:R3022,S3022:AG3022)),0)</f>
        <v>4</v>
      </c>
      <c r="H3022" s="48">
        <f t="shared" si="1616"/>
        <v>12</v>
      </c>
      <c r="I3022" s="163">
        <f t="shared" si="1598"/>
        <v>0.1276595744680851</v>
      </c>
      <c r="J3022" s="2"/>
      <c r="K3022" s="2">
        <f t="shared" si="1617"/>
        <v>0</v>
      </c>
      <c r="L3022" s="2">
        <f t="shared" si="1618"/>
        <v>0.23404255319148937</v>
      </c>
      <c r="M3022" s="2">
        <f t="shared" si="1619"/>
        <v>0.22340425531914893</v>
      </c>
      <c r="N3022" s="2">
        <f t="shared" si="1620"/>
        <v>0.1702127659574468</v>
      </c>
      <c r="O3022" s="2">
        <f t="shared" si="1603"/>
        <v>0.37234042553191493</v>
      </c>
      <c r="P3022" s="1">
        <v>0</v>
      </c>
      <c r="Q3022" s="1">
        <v>22</v>
      </c>
      <c r="R3022" s="1">
        <v>21</v>
      </c>
      <c r="S3022" s="1">
        <v>16</v>
      </c>
      <c r="T3022" s="1">
        <v>34</v>
      </c>
      <c r="U3022" s="1">
        <v>0</v>
      </c>
      <c r="V3022" s="1">
        <v>0</v>
      </c>
      <c r="Y3022" s="1">
        <v>1</v>
      </c>
      <c r="AE3022" s="1">
        <v>0</v>
      </c>
      <c r="AI3022" s="7">
        <f t="shared" si="1621"/>
        <v>1</v>
      </c>
      <c r="AJ3022" s="7">
        <f t="shared" si="1622"/>
        <v>0</v>
      </c>
      <c r="AK3022" s="7">
        <f t="shared" si="1623"/>
        <v>0</v>
      </c>
      <c r="AL3022" s="7">
        <f t="shared" si="1624"/>
        <v>0</v>
      </c>
      <c r="AM3022" s="2">
        <f t="shared" si="1625"/>
        <v>0.36170212765957449</v>
      </c>
      <c r="AN3022" s="2">
        <f t="shared" si="1626"/>
        <v>0</v>
      </c>
      <c r="AO3022" s="2">
        <f t="shared" si="1627"/>
        <v>0</v>
      </c>
      <c r="AP3022" s="2">
        <f t="shared" si="1628"/>
        <v>0</v>
      </c>
      <c r="AR3022" t="str">
        <f t="shared" si="1614"/>
        <v>Grant</v>
      </c>
      <c r="AS3022" t="s">
        <v>1425</v>
      </c>
      <c r="AV3022" s="91">
        <v>20</v>
      </c>
      <c r="AW3022" s="93">
        <v>67</v>
      </c>
      <c r="AX3022" s="99">
        <f t="shared" si="1629"/>
        <v>20067</v>
      </c>
      <c r="AZ3022" s="7" t="s">
        <v>3053</v>
      </c>
      <c r="BA3022" t="s">
        <v>3094</v>
      </c>
      <c r="BN3022" s="1"/>
    </row>
    <row r="3023" spans="1:66" hidden="1" outlineLevel="1">
      <c r="A3023" t="s">
        <v>1994</v>
      </c>
      <c r="B3023" t="s">
        <v>1425</v>
      </c>
      <c r="C3023" s="1">
        <f t="shared" si="1615"/>
        <v>74</v>
      </c>
      <c r="D3023" s="7">
        <f>IF(P3023&gt;0,RANK(P3023,(P3023:R3023,S3023:AG3023)),0)</f>
        <v>0</v>
      </c>
      <c r="E3023" s="7">
        <f>IF(Q3023&gt;0,RANK(Q3023,(P3023:R3023,S3023:AG3023)),0)</f>
        <v>2</v>
      </c>
      <c r="F3023" s="7">
        <f>IF(R3023&gt;0,RANK(R3023,(P3023:R3023,S3023:AG3023)),0)</f>
        <v>3</v>
      </c>
      <c r="G3023" s="7">
        <f>IF(S3023&gt;0,RANK(S3023,(P3023:R3023,S3023:AG3023)),0)</f>
        <v>4</v>
      </c>
      <c r="H3023" s="48">
        <f t="shared" si="1616"/>
        <v>28</v>
      </c>
      <c r="I3023" s="163">
        <f t="shared" si="1598"/>
        <v>0.3783783783783784</v>
      </c>
      <c r="J3023" s="2"/>
      <c r="K3023" s="2">
        <f t="shared" si="1617"/>
        <v>0</v>
      </c>
      <c r="L3023" s="2">
        <f t="shared" si="1618"/>
        <v>0.22972972972972974</v>
      </c>
      <c r="M3023" s="2">
        <f t="shared" si="1619"/>
        <v>0.12162162162162163</v>
      </c>
      <c r="N3023" s="2">
        <f t="shared" si="1620"/>
        <v>2.7027027027027029E-2</v>
      </c>
      <c r="O3023" s="2">
        <f t="shared" si="1603"/>
        <v>0.62162162162162171</v>
      </c>
      <c r="P3023" s="1">
        <v>0</v>
      </c>
      <c r="Q3023" s="1">
        <v>17</v>
      </c>
      <c r="R3023" s="1">
        <v>9</v>
      </c>
      <c r="S3023" s="1">
        <v>2</v>
      </c>
      <c r="T3023" s="1">
        <v>45</v>
      </c>
      <c r="U3023" s="1">
        <v>0</v>
      </c>
      <c r="V3023" s="1">
        <v>0</v>
      </c>
      <c r="Y3023" s="1">
        <v>1</v>
      </c>
      <c r="AE3023" s="1">
        <v>0</v>
      </c>
      <c r="AI3023" s="7">
        <f t="shared" si="1621"/>
        <v>1</v>
      </c>
      <c r="AJ3023" s="7">
        <f t="shared" si="1622"/>
        <v>0</v>
      </c>
      <c r="AK3023" s="7">
        <f t="shared" si="1623"/>
        <v>0</v>
      </c>
      <c r="AL3023" s="7">
        <f t="shared" si="1624"/>
        <v>0</v>
      </c>
      <c r="AM3023" s="2">
        <f t="shared" si="1625"/>
        <v>0.60810810810810811</v>
      </c>
      <c r="AN3023" s="2">
        <f t="shared" si="1626"/>
        <v>0</v>
      </c>
      <c r="AO3023" s="2">
        <f t="shared" si="1627"/>
        <v>0</v>
      </c>
      <c r="AP3023" s="2">
        <f t="shared" si="1628"/>
        <v>0</v>
      </c>
      <c r="AR3023" t="str">
        <f t="shared" si="1614"/>
        <v>Gray</v>
      </c>
      <c r="AS3023" t="s">
        <v>1425</v>
      </c>
      <c r="AV3023" s="91">
        <v>20</v>
      </c>
      <c r="AW3023" s="93">
        <v>69</v>
      </c>
      <c r="AX3023" s="99">
        <f t="shared" si="1629"/>
        <v>20069</v>
      </c>
      <c r="AZ3023" s="7" t="s">
        <v>3053</v>
      </c>
      <c r="BA3023" t="s">
        <v>3094</v>
      </c>
      <c r="BN3023" s="1"/>
    </row>
    <row r="3024" spans="1:66" hidden="1" outlineLevel="1">
      <c r="A3024" t="s">
        <v>768</v>
      </c>
      <c r="B3024" t="s">
        <v>1425</v>
      </c>
      <c r="C3024" s="1">
        <f t="shared" si="1615"/>
        <v>47</v>
      </c>
      <c r="D3024" s="7">
        <f>IF(P3024&gt;0,RANK(P3024,(P3024:R3024,S3024:AG3024)),0)</f>
        <v>0</v>
      </c>
      <c r="E3024" s="7">
        <f>IF(Q3024&gt;0,RANK(Q3024,(P3024:R3024,S3024:AG3024)),0)</f>
        <v>4</v>
      </c>
      <c r="F3024" s="7">
        <f>IF(R3024&gt;0,RANK(R3024,(P3024:R3024,S3024:AG3024)),0)</f>
        <v>2</v>
      </c>
      <c r="G3024" s="7">
        <f>IF(S3024&gt;0,RANK(S3024,(P3024:R3024,S3024:AG3024)),0)</f>
        <v>3</v>
      </c>
      <c r="H3024" s="48">
        <f t="shared" si="1616"/>
        <v>2</v>
      </c>
      <c r="I3024" s="163">
        <f t="shared" si="1598"/>
        <v>4.2553191489361701E-2</v>
      </c>
      <c r="J3024" s="2"/>
      <c r="K3024" s="2">
        <f t="shared" si="1617"/>
        <v>0</v>
      </c>
      <c r="L3024" s="2">
        <f t="shared" si="1618"/>
        <v>8.5106382978723402E-2</v>
      </c>
      <c r="M3024" s="2">
        <f t="shared" si="1619"/>
        <v>0.36170212765957449</v>
      </c>
      <c r="N3024" s="2">
        <f t="shared" si="1620"/>
        <v>0.14893617021276595</v>
      </c>
      <c r="O3024" s="2">
        <f t="shared" si="1603"/>
        <v>0.40425531914893609</v>
      </c>
      <c r="P3024" s="1">
        <v>0</v>
      </c>
      <c r="Q3024" s="1">
        <v>4</v>
      </c>
      <c r="R3024" s="1">
        <v>17</v>
      </c>
      <c r="S3024" s="1">
        <v>7</v>
      </c>
      <c r="T3024" s="1">
        <v>19</v>
      </c>
      <c r="U3024" s="1">
        <v>0</v>
      </c>
      <c r="V3024" s="1">
        <v>0</v>
      </c>
      <c r="Y3024" s="1">
        <v>0</v>
      </c>
      <c r="AE3024" s="1">
        <v>0</v>
      </c>
      <c r="AI3024" s="7">
        <f t="shared" si="1621"/>
        <v>1</v>
      </c>
      <c r="AJ3024" s="7">
        <f t="shared" si="1622"/>
        <v>0</v>
      </c>
      <c r="AK3024" s="7">
        <f t="shared" si="1623"/>
        <v>0</v>
      </c>
      <c r="AL3024" s="7">
        <f t="shared" si="1624"/>
        <v>0</v>
      </c>
      <c r="AM3024" s="2">
        <f t="shared" si="1625"/>
        <v>0.40425531914893614</v>
      </c>
      <c r="AN3024" s="2">
        <f t="shared" si="1626"/>
        <v>0</v>
      </c>
      <c r="AO3024" s="2">
        <f t="shared" si="1627"/>
        <v>0</v>
      </c>
      <c r="AP3024" s="2">
        <f t="shared" si="1628"/>
        <v>0</v>
      </c>
      <c r="AR3024" t="str">
        <f t="shared" si="1614"/>
        <v>Greeley</v>
      </c>
      <c r="AS3024" t="s">
        <v>1425</v>
      </c>
      <c r="AV3024" s="91">
        <v>20</v>
      </c>
      <c r="AW3024" s="93">
        <v>71</v>
      </c>
      <c r="AX3024" s="99">
        <f t="shared" si="1629"/>
        <v>20071</v>
      </c>
      <c r="AZ3024" s="7" t="s">
        <v>3053</v>
      </c>
      <c r="BA3024" t="s">
        <v>3094</v>
      </c>
      <c r="BN3024" s="1"/>
    </row>
    <row r="3025" spans="1:66" hidden="1" outlineLevel="1">
      <c r="A3025" t="s">
        <v>3315</v>
      </c>
      <c r="B3025" t="s">
        <v>1425</v>
      </c>
      <c r="C3025" s="1">
        <f t="shared" si="1615"/>
        <v>156</v>
      </c>
      <c r="D3025" s="7">
        <f>IF(P3025&gt;0,RANK(P3025,(P3025:R3025,S3025:AG3025)),0)</f>
        <v>5</v>
      </c>
      <c r="E3025" s="7">
        <f>IF(Q3025&gt;0,RANK(Q3025,(P3025:R3025,S3025:AG3025)),0)</f>
        <v>2</v>
      </c>
      <c r="F3025" s="7">
        <f>IF(R3025&gt;0,RANK(R3025,(P3025:R3025,S3025:AG3025)),0)</f>
        <v>3</v>
      </c>
      <c r="G3025" s="7">
        <f>IF(S3025&gt;0,RANK(S3025,(P3025:R3025,S3025:AG3025)),0)</f>
        <v>4</v>
      </c>
      <c r="H3025" s="48">
        <f t="shared" si="1616"/>
        <v>45</v>
      </c>
      <c r="I3025" s="163">
        <f t="shared" si="1598"/>
        <v>0.28846153846153844</v>
      </c>
      <c r="J3025" s="2"/>
      <c r="K3025" s="2">
        <f t="shared" si="1617"/>
        <v>6.41025641025641E-3</v>
      </c>
      <c r="L3025" s="2">
        <f t="shared" si="1618"/>
        <v>0.20512820512820512</v>
      </c>
      <c r="M3025" s="2">
        <f t="shared" si="1619"/>
        <v>0.19230769230769232</v>
      </c>
      <c r="N3025" s="2">
        <f t="shared" si="1620"/>
        <v>9.6153846153846159E-2</v>
      </c>
      <c r="O3025" s="2">
        <f t="shared" si="1603"/>
        <v>0.50000000000000011</v>
      </c>
      <c r="P3025" s="1">
        <v>1</v>
      </c>
      <c r="Q3025" s="1">
        <v>32</v>
      </c>
      <c r="R3025" s="1">
        <v>30</v>
      </c>
      <c r="S3025" s="1">
        <v>15</v>
      </c>
      <c r="T3025" s="1">
        <v>77</v>
      </c>
      <c r="U3025" s="1">
        <v>0</v>
      </c>
      <c r="V3025" s="1">
        <v>0</v>
      </c>
      <c r="Y3025" s="1">
        <v>0</v>
      </c>
      <c r="AE3025" s="1">
        <v>1</v>
      </c>
      <c r="AI3025" s="7">
        <f t="shared" si="1621"/>
        <v>1</v>
      </c>
      <c r="AJ3025" s="7">
        <f t="shared" si="1622"/>
        <v>0</v>
      </c>
      <c r="AK3025" s="7">
        <f t="shared" si="1623"/>
        <v>0</v>
      </c>
      <c r="AL3025" s="7">
        <f t="shared" si="1624"/>
        <v>0</v>
      </c>
      <c r="AM3025" s="2">
        <f t="shared" si="1625"/>
        <v>0.49358974358974361</v>
      </c>
      <c r="AN3025" s="2">
        <f t="shared" si="1626"/>
        <v>0</v>
      </c>
      <c r="AO3025" s="2">
        <f t="shared" si="1627"/>
        <v>0</v>
      </c>
      <c r="AP3025" s="2">
        <f t="shared" si="1628"/>
        <v>0</v>
      </c>
      <c r="AR3025" t="str">
        <f t="shared" si="1614"/>
        <v>Greenwood</v>
      </c>
      <c r="AS3025" t="s">
        <v>1425</v>
      </c>
      <c r="AV3025" s="91">
        <v>20</v>
      </c>
      <c r="AW3025" s="93">
        <v>73</v>
      </c>
      <c r="AX3025" s="99">
        <f t="shared" si="1629"/>
        <v>20073</v>
      </c>
      <c r="AZ3025" s="7" t="s">
        <v>3053</v>
      </c>
      <c r="BA3025" t="s">
        <v>3094</v>
      </c>
      <c r="BN3025" s="1"/>
    </row>
    <row r="3026" spans="1:66" hidden="1" outlineLevel="1">
      <c r="A3026" t="s">
        <v>1110</v>
      </c>
      <c r="B3026" t="s">
        <v>1425</v>
      </c>
      <c r="C3026" s="1">
        <f t="shared" si="1615"/>
        <v>57</v>
      </c>
      <c r="D3026" s="7">
        <f>IF(P3026&gt;0,RANK(P3026,(P3026:R3026,S3026:AG3026)),0)</f>
        <v>0</v>
      </c>
      <c r="E3026" s="7">
        <f>IF(Q3026&gt;0,RANK(Q3026,(P3026:R3026,S3026:AG3026)),0)</f>
        <v>2</v>
      </c>
      <c r="F3026" s="7">
        <f>IF(R3026&gt;0,RANK(R3026,(P3026:R3026,S3026:AG3026)),0)</f>
        <v>3</v>
      </c>
      <c r="G3026" s="7">
        <f>IF(S3026&gt;0,RANK(S3026,(P3026:R3026,S3026:AG3026)),0)</f>
        <v>4</v>
      </c>
      <c r="H3026" s="48">
        <f t="shared" si="1616"/>
        <v>14</v>
      </c>
      <c r="I3026" s="163">
        <f t="shared" si="1598"/>
        <v>0.24561403508771928</v>
      </c>
      <c r="J3026" s="2"/>
      <c r="K3026" s="2">
        <f t="shared" si="1617"/>
        <v>0</v>
      </c>
      <c r="L3026" s="2">
        <f t="shared" si="1618"/>
        <v>0.22807017543859648</v>
      </c>
      <c r="M3026" s="2">
        <f t="shared" si="1619"/>
        <v>0.15789473684210525</v>
      </c>
      <c r="N3026" s="2">
        <f t="shared" si="1620"/>
        <v>0.14035087719298245</v>
      </c>
      <c r="O3026" s="2">
        <f t="shared" si="1603"/>
        <v>0.47368421052631571</v>
      </c>
      <c r="P3026" s="1">
        <v>0</v>
      </c>
      <c r="Q3026" s="1">
        <v>13</v>
      </c>
      <c r="R3026" s="1">
        <v>9</v>
      </c>
      <c r="S3026" s="1">
        <v>8</v>
      </c>
      <c r="T3026" s="1">
        <v>27</v>
      </c>
      <c r="U3026" s="1">
        <v>0</v>
      </c>
      <c r="V3026" s="1">
        <v>0</v>
      </c>
      <c r="Y3026" s="1">
        <v>0</v>
      </c>
      <c r="AE3026" s="1">
        <v>0</v>
      </c>
      <c r="AI3026" s="7">
        <f t="shared" si="1621"/>
        <v>1</v>
      </c>
      <c r="AJ3026" s="7">
        <f t="shared" si="1622"/>
        <v>0</v>
      </c>
      <c r="AK3026" s="7">
        <f t="shared" si="1623"/>
        <v>0</v>
      </c>
      <c r="AL3026" s="7">
        <f t="shared" si="1624"/>
        <v>0</v>
      </c>
      <c r="AM3026" s="2">
        <f t="shared" si="1625"/>
        <v>0.47368421052631576</v>
      </c>
      <c r="AN3026" s="2">
        <f t="shared" si="1626"/>
        <v>0</v>
      </c>
      <c r="AO3026" s="2">
        <f t="shared" si="1627"/>
        <v>0</v>
      </c>
      <c r="AP3026" s="2">
        <f t="shared" si="1628"/>
        <v>0</v>
      </c>
      <c r="AR3026" t="str">
        <f t="shared" si="1614"/>
        <v>Hamilton</v>
      </c>
      <c r="AS3026" t="s">
        <v>1425</v>
      </c>
      <c r="AV3026" s="91">
        <v>20</v>
      </c>
      <c r="AW3026" s="93">
        <v>75</v>
      </c>
      <c r="AX3026" s="99">
        <f t="shared" si="1629"/>
        <v>20075</v>
      </c>
      <c r="AZ3026" s="7" t="s">
        <v>3053</v>
      </c>
      <c r="BA3026" t="s">
        <v>3094</v>
      </c>
      <c r="BN3026" s="1"/>
    </row>
    <row r="3027" spans="1:66" hidden="1" outlineLevel="1">
      <c r="A3027" t="s">
        <v>619</v>
      </c>
      <c r="B3027" t="s">
        <v>1425</v>
      </c>
      <c r="C3027" s="1">
        <f t="shared" si="1615"/>
        <v>0</v>
      </c>
      <c r="D3027" s="7">
        <f>IF(P3027&gt;0,RANK(P3027,(P3027:R3027,S3027:AG3027)),0)</f>
        <v>0</v>
      </c>
      <c r="E3027" s="7">
        <f>IF(Q3027&gt;0,RANK(Q3027,(P3027:R3027,S3027:AG3027)),0)</f>
        <v>0</v>
      </c>
      <c r="F3027" s="7">
        <f>IF(R3027&gt;0,RANK(R3027,(P3027:R3027,S3027:AG3027)),0)</f>
        <v>0</v>
      </c>
      <c r="G3027" s="7">
        <f>IF(S3027&gt;0,RANK(S3027,(P3027:R3027,S3027:AG3027)),0)</f>
        <v>0</v>
      </c>
      <c r="H3027" s="48">
        <f t="shared" si="1616"/>
        <v>0</v>
      </c>
      <c r="I3027" s="163" t="e">
        <f t="shared" si="1598"/>
        <v>#DIV/0!</v>
      </c>
      <c r="J3027" s="2"/>
      <c r="K3027" s="2" t="str">
        <f t="shared" si="1617"/>
        <v>-</v>
      </c>
      <c r="L3027" s="2" t="str">
        <f t="shared" si="1618"/>
        <v>-</v>
      </c>
      <c r="M3027" s="2" t="str">
        <f t="shared" si="1619"/>
        <v>-</v>
      </c>
      <c r="N3027" s="2" t="str">
        <f t="shared" si="1620"/>
        <v>-</v>
      </c>
      <c r="O3027" s="2" t="str">
        <f t="shared" si="1603"/>
        <v>-</v>
      </c>
      <c r="P3027" s="1">
        <v>0</v>
      </c>
      <c r="Q3027" s="1">
        <v>0</v>
      </c>
      <c r="R3027" s="1">
        <v>0</v>
      </c>
      <c r="S3027" s="1">
        <v>0</v>
      </c>
      <c r="T3027" s="1">
        <v>0</v>
      </c>
      <c r="U3027" s="1">
        <v>0</v>
      </c>
      <c r="V3027" s="1">
        <v>0</v>
      </c>
      <c r="Y3027" s="1">
        <v>0</v>
      </c>
      <c r="AE3027" s="1">
        <v>0</v>
      </c>
      <c r="AI3027" s="7">
        <f t="shared" si="1621"/>
        <v>0</v>
      </c>
      <c r="AJ3027" s="7">
        <f t="shared" si="1622"/>
        <v>0</v>
      </c>
      <c r="AK3027" s="7">
        <f t="shared" si="1623"/>
        <v>0</v>
      </c>
      <c r="AL3027" s="7">
        <f t="shared" si="1624"/>
        <v>0</v>
      </c>
      <c r="AM3027" s="2" t="str">
        <f t="shared" si="1625"/>
        <v>-</v>
      </c>
      <c r="AN3027" s="2" t="str">
        <f t="shared" si="1626"/>
        <v>-</v>
      </c>
      <c r="AO3027" s="2" t="str">
        <f t="shared" si="1627"/>
        <v>-</v>
      </c>
      <c r="AP3027" s="2" t="str">
        <f t="shared" si="1628"/>
        <v>-</v>
      </c>
      <c r="AR3027" t="str">
        <f t="shared" si="1614"/>
        <v>Harper</v>
      </c>
      <c r="AS3027" t="s">
        <v>1425</v>
      </c>
      <c r="AV3027" s="91">
        <v>20</v>
      </c>
      <c r="AW3027" s="93">
        <v>77</v>
      </c>
      <c r="AX3027" s="99">
        <f t="shared" si="1629"/>
        <v>20077</v>
      </c>
      <c r="AZ3027" s="7" t="s">
        <v>3053</v>
      </c>
      <c r="BA3027" t="s">
        <v>3094</v>
      </c>
      <c r="BN3027" s="1"/>
    </row>
    <row r="3028" spans="1:66" hidden="1" outlineLevel="1">
      <c r="A3028" t="s">
        <v>3235</v>
      </c>
      <c r="B3028" t="s">
        <v>1425</v>
      </c>
      <c r="C3028" s="1">
        <f t="shared" si="1615"/>
        <v>517</v>
      </c>
      <c r="D3028" s="7">
        <f>IF(P3028&gt;0,RANK(P3028,(P3028:R3028,S3028:AG3028)),0)</f>
        <v>6</v>
      </c>
      <c r="E3028" s="7">
        <f>IF(Q3028&gt;0,RANK(Q3028,(P3028:R3028,S3028:AG3028)),0)</f>
        <v>2</v>
      </c>
      <c r="F3028" s="7">
        <f>IF(R3028&gt;0,RANK(R3028,(P3028:R3028,S3028:AG3028)),0)</f>
        <v>4</v>
      </c>
      <c r="G3028" s="7">
        <f>IF(S3028&gt;0,RANK(S3028,(P3028:R3028,S3028:AG3028)),0)</f>
        <v>3</v>
      </c>
      <c r="H3028" s="48">
        <f t="shared" si="1616"/>
        <v>224</v>
      </c>
      <c r="I3028" s="163">
        <f t="shared" si="1598"/>
        <v>0.4332688588007737</v>
      </c>
      <c r="J3028" s="2"/>
      <c r="K3028" s="2">
        <f t="shared" si="1617"/>
        <v>3.8684719535783366E-3</v>
      </c>
      <c r="L3028" s="2">
        <f t="shared" si="1618"/>
        <v>0.15667311411992263</v>
      </c>
      <c r="M3028" s="2">
        <f t="shared" si="1619"/>
        <v>9.8646034816247577E-2</v>
      </c>
      <c r="N3028" s="2">
        <f t="shared" si="1620"/>
        <v>0.13926499032882012</v>
      </c>
      <c r="O3028" s="2">
        <f t="shared" si="1603"/>
        <v>0.60154738878143144</v>
      </c>
      <c r="P3028" s="1">
        <v>2</v>
      </c>
      <c r="Q3028" s="1">
        <v>81</v>
      </c>
      <c r="R3028" s="1">
        <v>51</v>
      </c>
      <c r="S3028" s="1">
        <v>72</v>
      </c>
      <c r="T3028" s="1">
        <v>305</v>
      </c>
      <c r="U3028" s="1">
        <v>0</v>
      </c>
      <c r="V3028" s="1">
        <v>0</v>
      </c>
      <c r="Y3028" s="1">
        <v>5</v>
      </c>
      <c r="AE3028" s="1">
        <v>1</v>
      </c>
      <c r="AI3028" s="7">
        <f t="shared" si="1621"/>
        <v>1</v>
      </c>
      <c r="AJ3028" s="7">
        <f t="shared" si="1622"/>
        <v>0</v>
      </c>
      <c r="AK3028" s="7">
        <f t="shared" si="1623"/>
        <v>0</v>
      </c>
      <c r="AL3028" s="7">
        <f t="shared" si="1624"/>
        <v>0</v>
      </c>
      <c r="AM3028" s="2">
        <f t="shared" si="1625"/>
        <v>0.58994197292069628</v>
      </c>
      <c r="AN3028" s="2">
        <f t="shared" si="1626"/>
        <v>0</v>
      </c>
      <c r="AO3028" s="2">
        <f t="shared" si="1627"/>
        <v>0</v>
      </c>
      <c r="AP3028" s="2">
        <f t="shared" si="1628"/>
        <v>0</v>
      </c>
      <c r="AR3028" t="str">
        <f t="shared" si="1614"/>
        <v>Harvey</v>
      </c>
      <c r="AS3028" t="s">
        <v>1425</v>
      </c>
      <c r="AV3028" s="91">
        <v>20</v>
      </c>
      <c r="AW3028" s="93">
        <v>79</v>
      </c>
      <c r="AX3028" s="99">
        <f t="shared" si="1629"/>
        <v>20079</v>
      </c>
      <c r="AZ3028" s="7" t="s">
        <v>3053</v>
      </c>
      <c r="BA3028" t="s">
        <v>3094</v>
      </c>
      <c r="BN3028" s="1"/>
    </row>
    <row r="3029" spans="1:66" hidden="1" outlineLevel="1">
      <c r="A3029" t="s">
        <v>578</v>
      </c>
      <c r="B3029" t="s">
        <v>1425</v>
      </c>
      <c r="C3029" s="1">
        <f t="shared" si="1615"/>
        <v>90</v>
      </c>
      <c r="D3029" s="7">
        <f>IF(P3029&gt;0,RANK(P3029,(P3029:R3029,S3029:AG3029)),0)</f>
        <v>0</v>
      </c>
      <c r="E3029" s="7">
        <f>IF(Q3029&gt;0,RANK(Q3029,(P3029:R3029,S3029:AG3029)),0)</f>
        <v>2</v>
      </c>
      <c r="F3029" s="7">
        <f>IF(R3029&gt;0,RANK(R3029,(P3029:R3029,S3029:AG3029)),0)</f>
        <v>3</v>
      </c>
      <c r="G3029" s="7">
        <f>IF(S3029&gt;0,RANK(S3029,(P3029:R3029,S3029:AG3029)),0)</f>
        <v>4</v>
      </c>
      <c r="H3029" s="48">
        <f t="shared" si="1616"/>
        <v>16</v>
      </c>
      <c r="I3029" s="163">
        <f t="shared" si="1598"/>
        <v>0.17777777777777778</v>
      </c>
      <c r="J3029" s="2"/>
      <c r="K3029" s="2">
        <f t="shared" si="1617"/>
        <v>0</v>
      </c>
      <c r="L3029" s="2">
        <f t="shared" si="1618"/>
        <v>0.26666666666666666</v>
      </c>
      <c r="M3029" s="2">
        <f t="shared" si="1619"/>
        <v>0.15555555555555556</v>
      </c>
      <c r="N3029" s="2">
        <f t="shared" si="1620"/>
        <v>0.13333333333333333</v>
      </c>
      <c r="O3029" s="2">
        <f t="shared" si="1603"/>
        <v>0.44444444444444453</v>
      </c>
      <c r="P3029" s="1">
        <v>0</v>
      </c>
      <c r="Q3029" s="1">
        <v>24</v>
      </c>
      <c r="R3029" s="1">
        <v>14</v>
      </c>
      <c r="S3029" s="1">
        <v>12</v>
      </c>
      <c r="T3029" s="1">
        <v>40</v>
      </c>
      <c r="U3029" s="1">
        <v>0</v>
      </c>
      <c r="V3029" s="1">
        <v>0</v>
      </c>
      <c r="Y3029" s="1">
        <v>0</v>
      </c>
      <c r="AE3029" s="1">
        <v>0</v>
      </c>
      <c r="AI3029" s="7">
        <f t="shared" si="1621"/>
        <v>1</v>
      </c>
      <c r="AJ3029" s="7">
        <f t="shared" si="1622"/>
        <v>0</v>
      </c>
      <c r="AK3029" s="7">
        <f t="shared" si="1623"/>
        <v>0</v>
      </c>
      <c r="AL3029" s="7">
        <f t="shared" si="1624"/>
        <v>0</v>
      </c>
      <c r="AM3029" s="2">
        <f t="shared" si="1625"/>
        <v>0.44444444444444442</v>
      </c>
      <c r="AN3029" s="2">
        <f t="shared" si="1626"/>
        <v>0</v>
      </c>
      <c r="AO3029" s="2">
        <f t="shared" si="1627"/>
        <v>0</v>
      </c>
      <c r="AP3029" s="2">
        <f t="shared" si="1628"/>
        <v>0</v>
      </c>
      <c r="AR3029" t="str">
        <f t="shared" si="1614"/>
        <v>Haskell</v>
      </c>
      <c r="AS3029" t="s">
        <v>1425</v>
      </c>
      <c r="AV3029" s="91">
        <v>20</v>
      </c>
      <c r="AW3029" s="93">
        <v>81</v>
      </c>
      <c r="AX3029" s="99">
        <f t="shared" si="1629"/>
        <v>20081</v>
      </c>
      <c r="AZ3029" s="7" t="s">
        <v>3053</v>
      </c>
      <c r="BA3029" t="s">
        <v>3094</v>
      </c>
      <c r="BN3029" s="1"/>
    </row>
    <row r="3030" spans="1:66" hidden="1" outlineLevel="1">
      <c r="A3030" t="s">
        <v>3244</v>
      </c>
      <c r="B3030" t="s">
        <v>1425</v>
      </c>
      <c r="C3030" s="1">
        <f t="shared" si="1615"/>
        <v>52</v>
      </c>
      <c r="D3030" s="7">
        <f>IF(P3030&gt;0,RANK(P3030,(P3030:R3030,S3030:AG3030)),0)</f>
        <v>0</v>
      </c>
      <c r="E3030" s="7">
        <f>IF(Q3030&gt;0,RANK(Q3030,(P3030:R3030,S3030:AG3030)),0)</f>
        <v>2</v>
      </c>
      <c r="F3030" s="7">
        <f>IF(R3030&gt;0,RANK(R3030,(P3030:R3030,S3030:AG3030)),0)</f>
        <v>3</v>
      </c>
      <c r="G3030" s="7">
        <f>IF(S3030&gt;0,RANK(S3030,(P3030:R3030,S3030:AG3030)),0)</f>
        <v>4</v>
      </c>
      <c r="H3030" s="48">
        <f t="shared" si="1616"/>
        <v>19</v>
      </c>
      <c r="I3030" s="163">
        <f t="shared" si="1598"/>
        <v>0.36538461538461536</v>
      </c>
      <c r="J3030" s="2"/>
      <c r="K3030" s="2">
        <f t="shared" si="1617"/>
        <v>0</v>
      </c>
      <c r="L3030" s="2">
        <f t="shared" si="1618"/>
        <v>0.17307692307692307</v>
      </c>
      <c r="M3030" s="2">
        <f t="shared" si="1619"/>
        <v>0.15384615384615385</v>
      </c>
      <c r="N3030" s="2">
        <f t="shared" si="1620"/>
        <v>0.11538461538461539</v>
      </c>
      <c r="O3030" s="2">
        <f t="shared" si="1603"/>
        <v>0.5576923076923076</v>
      </c>
      <c r="P3030" s="1">
        <v>0</v>
      </c>
      <c r="Q3030" s="1">
        <v>9</v>
      </c>
      <c r="R3030" s="1">
        <v>8</v>
      </c>
      <c r="S3030" s="1">
        <v>6</v>
      </c>
      <c r="T3030" s="1">
        <v>28</v>
      </c>
      <c r="U3030" s="1">
        <v>0</v>
      </c>
      <c r="V3030" s="1">
        <v>0</v>
      </c>
      <c r="Y3030" s="1">
        <v>1</v>
      </c>
      <c r="AE3030" s="1">
        <v>0</v>
      </c>
      <c r="AI3030" s="7">
        <f t="shared" si="1621"/>
        <v>1</v>
      </c>
      <c r="AJ3030" s="7">
        <f t="shared" si="1622"/>
        <v>0</v>
      </c>
      <c r="AK3030" s="7">
        <f t="shared" si="1623"/>
        <v>0</v>
      </c>
      <c r="AL3030" s="7">
        <f t="shared" si="1624"/>
        <v>0</v>
      </c>
      <c r="AM3030" s="2">
        <f t="shared" si="1625"/>
        <v>0.53846153846153844</v>
      </c>
      <c r="AN3030" s="2">
        <f t="shared" si="1626"/>
        <v>0</v>
      </c>
      <c r="AO3030" s="2">
        <f t="shared" si="1627"/>
        <v>0</v>
      </c>
      <c r="AP3030" s="2">
        <f t="shared" si="1628"/>
        <v>0</v>
      </c>
      <c r="AR3030" t="str">
        <f t="shared" si="1614"/>
        <v>Hodgeman</v>
      </c>
      <c r="AS3030" t="s">
        <v>1425</v>
      </c>
      <c r="AV3030" s="91">
        <v>20</v>
      </c>
      <c r="AW3030" s="93">
        <v>83</v>
      </c>
      <c r="AX3030" s="99">
        <f t="shared" si="1629"/>
        <v>20083</v>
      </c>
      <c r="AZ3030" s="7" t="s">
        <v>3053</v>
      </c>
      <c r="BA3030" t="s">
        <v>3094</v>
      </c>
      <c r="BN3030" s="1"/>
    </row>
    <row r="3031" spans="1:66" hidden="1" outlineLevel="1">
      <c r="A3031" t="s">
        <v>3116</v>
      </c>
      <c r="B3031" t="s">
        <v>1425</v>
      </c>
      <c r="C3031" s="1">
        <f t="shared" si="1615"/>
        <v>0</v>
      </c>
      <c r="D3031" s="7">
        <f>IF(P3031&gt;0,RANK(P3031,(P3031:R3031,S3031:AG3031)),0)</f>
        <v>0</v>
      </c>
      <c r="E3031" s="7">
        <f>IF(Q3031&gt;0,RANK(Q3031,(P3031:R3031,S3031:AG3031)),0)</f>
        <v>0</v>
      </c>
      <c r="F3031" s="7">
        <f>IF(R3031&gt;0,RANK(R3031,(P3031:R3031,S3031:AG3031)),0)</f>
        <v>0</v>
      </c>
      <c r="G3031" s="7">
        <f>IF(S3031&gt;0,RANK(S3031,(P3031:R3031,S3031:AG3031)),0)</f>
        <v>0</v>
      </c>
      <c r="H3031" s="48">
        <f t="shared" si="1616"/>
        <v>0</v>
      </c>
      <c r="I3031" s="163" t="e">
        <f t="shared" si="1598"/>
        <v>#DIV/0!</v>
      </c>
      <c r="J3031" s="2"/>
      <c r="K3031" s="2" t="str">
        <f t="shared" si="1617"/>
        <v>-</v>
      </c>
      <c r="L3031" s="2" t="str">
        <f t="shared" si="1618"/>
        <v>-</v>
      </c>
      <c r="M3031" s="2" t="str">
        <f t="shared" si="1619"/>
        <v>-</v>
      </c>
      <c r="N3031" s="2" t="str">
        <f t="shared" si="1620"/>
        <v>-</v>
      </c>
      <c r="O3031" s="2" t="str">
        <f t="shared" si="1603"/>
        <v>-</v>
      </c>
      <c r="P3031" s="1">
        <v>0</v>
      </c>
      <c r="Q3031" s="1">
        <v>0</v>
      </c>
      <c r="R3031" s="1">
        <v>0</v>
      </c>
      <c r="S3031" s="1">
        <v>0</v>
      </c>
      <c r="T3031" s="1">
        <v>0</v>
      </c>
      <c r="U3031" s="1">
        <v>0</v>
      </c>
      <c r="V3031" s="1">
        <v>0</v>
      </c>
      <c r="Y3031" s="1">
        <v>0</v>
      </c>
      <c r="AE3031" s="1">
        <v>0</v>
      </c>
      <c r="AI3031" s="7">
        <f t="shared" si="1621"/>
        <v>0</v>
      </c>
      <c r="AJ3031" s="7">
        <f t="shared" si="1622"/>
        <v>0</v>
      </c>
      <c r="AK3031" s="7">
        <f t="shared" si="1623"/>
        <v>0</v>
      </c>
      <c r="AL3031" s="7">
        <f t="shared" si="1624"/>
        <v>0</v>
      </c>
      <c r="AM3031" s="2" t="str">
        <f t="shared" si="1625"/>
        <v>-</v>
      </c>
      <c r="AN3031" s="2" t="str">
        <f t="shared" si="1626"/>
        <v>-</v>
      </c>
      <c r="AO3031" s="2" t="str">
        <f t="shared" si="1627"/>
        <v>-</v>
      </c>
      <c r="AP3031" s="2" t="str">
        <f t="shared" si="1628"/>
        <v>-</v>
      </c>
      <c r="AR3031" t="str">
        <f t="shared" si="1614"/>
        <v>Jackson</v>
      </c>
      <c r="AS3031" t="s">
        <v>1425</v>
      </c>
      <c r="AV3031" s="91">
        <v>20</v>
      </c>
      <c r="AW3031" s="93">
        <v>85</v>
      </c>
      <c r="AX3031" s="99">
        <f t="shared" si="1629"/>
        <v>20085</v>
      </c>
      <c r="AZ3031" s="7" t="s">
        <v>3053</v>
      </c>
      <c r="BA3031" t="s">
        <v>3094</v>
      </c>
      <c r="BN3031" s="1"/>
    </row>
    <row r="3032" spans="1:66" hidden="1" outlineLevel="1">
      <c r="A3032" t="s">
        <v>2535</v>
      </c>
      <c r="B3032" t="s">
        <v>1425</v>
      </c>
      <c r="C3032" s="1">
        <f t="shared" si="1615"/>
        <v>209</v>
      </c>
      <c r="D3032" s="7">
        <f>IF(P3032&gt;0,RANK(P3032,(P3032:R3032,S3032:AG3032)),0)</f>
        <v>0</v>
      </c>
      <c r="E3032" s="7">
        <f>IF(Q3032&gt;0,RANK(Q3032,(P3032:R3032,S3032:AG3032)),0)</f>
        <v>4</v>
      </c>
      <c r="F3032" s="7">
        <f>IF(R3032&gt;0,RANK(R3032,(P3032:R3032,S3032:AG3032)),0)</f>
        <v>3</v>
      </c>
      <c r="G3032" s="7">
        <f>IF(S3032&gt;0,RANK(S3032,(P3032:R3032,S3032:AG3032)),0)</f>
        <v>2</v>
      </c>
      <c r="H3032" s="48">
        <f t="shared" si="1616"/>
        <v>70</v>
      </c>
      <c r="I3032" s="163">
        <f t="shared" si="1598"/>
        <v>0.3349282296650718</v>
      </c>
      <c r="J3032" s="2"/>
      <c r="K3032" s="2">
        <f t="shared" si="1617"/>
        <v>0</v>
      </c>
      <c r="L3032" s="2">
        <f t="shared" si="1618"/>
        <v>0.11004784688995216</v>
      </c>
      <c r="M3032" s="2">
        <f t="shared" si="1619"/>
        <v>0.16267942583732056</v>
      </c>
      <c r="N3032" s="2">
        <f t="shared" si="1620"/>
        <v>0.19617224880382775</v>
      </c>
      <c r="O3032" s="2">
        <f t="shared" si="1603"/>
        <v>0.53110047846889952</v>
      </c>
      <c r="P3032" s="1">
        <v>0</v>
      </c>
      <c r="Q3032" s="1">
        <v>23</v>
      </c>
      <c r="R3032" s="1">
        <v>34</v>
      </c>
      <c r="S3032" s="1">
        <v>41</v>
      </c>
      <c r="T3032" s="1">
        <v>111</v>
      </c>
      <c r="U3032" s="1">
        <v>0</v>
      </c>
      <c r="V3032" s="1">
        <v>0</v>
      </c>
      <c r="Y3032" s="1">
        <v>0</v>
      </c>
      <c r="AE3032" s="1">
        <v>0</v>
      </c>
      <c r="AI3032" s="7">
        <f t="shared" si="1621"/>
        <v>1</v>
      </c>
      <c r="AJ3032" s="7">
        <f t="shared" si="1622"/>
        <v>0</v>
      </c>
      <c r="AK3032" s="7">
        <f t="shared" si="1623"/>
        <v>0</v>
      </c>
      <c r="AL3032" s="7">
        <f t="shared" si="1624"/>
        <v>0</v>
      </c>
      <c r="AM3032" s="2">
        <f t="shared" si="1625"/>
        <v>0.53110047846889952</v>
      </c>
      <c r="AN3032" s="2">
        <f t="shared" si="1626"/>
        <v>0</v>
      </c>
      <c r="AO3032" s="2">
        <f t="shared" si="1627"/>
        <v>0</v>
      </c>
      <c r="AP3032" s="2">
        <f t="shared" si="1628"/>
        <v>0</v>
      </c>
      <c r="AR3032" t="str">
        <f t="shared" si="1614"/>
        <v>Jefferson</v>
      </c>
      <c r="AS3032" t="s">
        <v>1425</v>
      </c>
      <c r="AV3032" s="91">
        <v>20</v>
      </c>
      <c r="AW3032" s="93">
        <v>87</v>
      </c>
      <c r="AX3032" s="99">
        <f t="shared" si="1629"/>
        <v>20087</v>
      </c>
      <c r="AZ3032" s="7" t="s">
        <v>3053</v>
      </c>
      <c r="BA3032" t="s">
        <v>3094</v>
      </c>
      <c r="BN3032" s="1"/>
    </row>
    <row r="3033" spans="1:66" hidden="1" outlineLevel="1">
      <c r="A3033" t="s">
        <v>3245</v>
      </c>
      <c r="B3033" t="s">
        <v>1425</v>
      </c>
      <c r="C3033" s="1">
        <f t="shared" si="1615"/>
        <v>90</v>
      </c>
      <c r="D3033" s="7">
        <f>IF(P3033&gt;0,RANK(P3033,(P3033:R3033,S3033:AG3033)),0)</f>
        <v>0</v>
      </c>
      <c r="E3033" s="7">
        <f>IF(Q3033&gt;0,RANK(Q3033,(P3033:R3033,S3033:AG3033)),0)</f>
        <v>3</v>
      </c>
      <c r="F3033" s="7">
        <f>IF(R3033&gt;0,RANK(R3033,(P3033:R3033,S3033:AG3033)),0)</f>
        <v>2</v>
      </c>
      <c r="G3033" s="7">
        <f>IF(S3033&gt;0,RANK(S3033,(P3033:R3033,S3033:AG3033)),0)</f>
        <v>4</v>
      </c>
      <c r="H3033" s="48">
        <f t="shared" si="1616"/>
        <v>17</v>
      </c>
      <c r="I3033" s="163">
        <f t="shared" si="1598"/>
        <v>0.18888888888888888</v>
      </c>
      <c r="J3033" s="2"/>
      <c r="K3033" s="2">
        <f t="shared" si="1617"/>
        <v>0</v>
      </c>
      <c r="L3033" s="2">
        <f t="shared" si="1618"/>
        <v>0.23333333333333334</v>
      </c>
      <c r="M3033" s="2">
        <f t="shared" si="1619"/>
        <v>0.27777777777777779</v>
      </c>
      <c r="N3033" s="2">
        <f t="shared" si="1620"/>
        <v>2.2222222222222223E-2</v>
      </c>
      <c r="O3033" s="2">
        <f t="shared" si="1603"/>
        <v>0.46666666666666662</v>
      </c>
      <c r="P3033" s="1">
        <v>0</v>
      </c>
      <c r="Q3033" s="1">
        <v>21</v>
      </c>
      <c r="R3033" s="1">
        <v>25</v>
      </c>
      <c r="S3033" s="1">
        <v>2</v>
      </c>
      <c r="T3033" s="1">
        <v>42</v>
      </c>
      <c r="U3033" s="1">
        <v>0</v>
      </c>
      <c r="V3033" s="1">
        <v>0</v>
      </c>
      <c r="Y3033" s="1">
        <v>0</v>
      </c>
      <c r="AE3033" s="1">
        <v>0</v>
      </c>
      <c r="AI3033" s="7">
        <f t="shared" si="1621"/>
        <v>1</v>
      </c>
      <c r="AJ3033" s="7">
        <f t="shared" si="1622"/>
        <v>0</v>
      </c>
      <c r="AK3033" s="7">
        <f t="shared" si="1623"/>
        <v>0</v>
      </c>
      <c r="AL3033" s="7">
        <f t="shared" si="1624"/>
        <v>0</v>
      </c>
      <c r="AM3033" s="2">
        <f t="shared" si="1625"/>
        <v>0.46666666666666667</v>
      </c>
      <c r="AN3033" s="2">
        <f t="shared" si="1626"/>
        <v>0</v>
      </c>
      <c r="AO3033" s="2">
        <f t="shared" si="1627"/>
        <v>0</v>
      </c>
      <c r="AP3033" s="2">
        <f t="shared" si="1628"/>
        <v>0</v>
      </c>
      <c r="AR3033" t="str">
        <f t="shared" si="1614"/>
        <v>Jewell</v>
      </c>
      <c r="AS3033" t="s">
        <v>1425</v>
      </c>
      <c r="AV3033" s="91">
        <v>20</v>
      </c>
      <c r="AW3033" s="93">
        <v>89</v>
      </c>
      <c r="AX3033" s="99">
        <f t="shared" si="1629"/>
        <v>20089</v>
      </c>
      <c r="AZ3033" s="7" t="s">
        <v>3053</v>
      </c>
      <c r="BA3033" t="s">
        <v>3094</v>
      </c>
      <c r="BN3033" s="1"/>
    </row>
    <row r="3034" spans="1:66" hidden="1" outlineLevel="1">
      <c r="A3034" t="s">
        <v>1995</v>
      </c>
      <c r="B3034" t="s">
        <v>1425</v>
      </c>
      <c r="C3034" s="1">
        <f t="shared" si="1615"/>
        <v>6943</v>
      </c>
      <c r="D3034" s="7">
        <f>IF(P3034&gt;0,RANK(P3034,(P3034:R3034,S3034:AG3034)),0)</f>
        <v>6</v>
      </c>
      <c r="E3034" s="7">
        <f>IF(Q3034&gt;0,RANK(Q3034,(P3034:R3034,S3034:AG3034)),0)</f>
        <v>3</v>
      </c>
      <c r="F3034" s="7">
        <f>IF(R3034&gt;0,RANK(R3034,(P3034:R3034,S3034:AG3034)),0)</f>
        <v>2</v>
      </c>
      <c r="G3034" s="7">
        <f>IF(S3034&gt;0,RANK(S3034,(P3034:R3034,S3034:AG3034)),0)</f>
        <v>4</v>
      </c>
      <c r="H3034" s="48">
        <f t="shared" si="1616"/>
        <v>1179</v>
      </c>
      <c r="I3034" s="163">
        <f t="shared" si="1598"/>
        <v>0.16981132075471697</v>
      </c>
      <c r="J3034" s="2"/>
      <c r="K3034" s="2">
        <f t="shared" si="1617"/>
        <v>1.5843295405444332E-3</v>
      </c>
      <c r="L3034" s="2">
        <f t="shared" si="1618"/>
        <v>0.11205530750396082</v>
      </c>
      <c r="M3034" s="2">
        <f t="shared" si="1619"/>
        <v>0.30087858274521101</v>
      </c>
      <c r="N3034" s="2">
        <f t="shared" si="1620"/>
        <v>0.11090306783811033</v>
      </c>
      <c r="O3034" s="2">
        <f t="shared" si="1603"/>
        <v>0.47457871237217331</v>
      </c>
      <c r="P3034" s="1">
        <v>11</v>
      </c>
      <c r="Q3034" s="1">
        <v>778</v>
      </c>
      <c r="R3034" s="1">
        <v>2089</v>
      </c>
      <c r="S3034" s="1">
        <v>770</v>
      </c>
      <c r="T3034" s="1">
        <v>3268</v>
      </c>
      <c r="U3034" s="1">
        <v>3</v>
      </c>
      <c r="V3034" s="1">
        <v>1</v>
      </c>
      <c r="Y3034" s="1">
        <v>18</v>
      </c>
      <c r="AE3034" s="1">
        <v>5</v>
      </c>
      <c r="AI3034" s="7">
        <f t="shared" si="1621"/>
        <v>1</v>
      </c>
      <c r="AJ3034" s="7">
        <f t="shared" si="1622"/>
        <v>7</v>
      </c>
      <c r="AK3034" s="7">
        <f t="shared" si="1623"/>
        <v>8</v>
      </c>
      <c r="AL3034" s="7">
        <f t="shared" si="1624"/>
        <v>0</v>
      </c>
      <c r="AM3034" s="2">
        <f t="shared" si="1625"/>
        <v>0.47068990349992801</v>
      </c>
      <c r="AN3034" s="2">
        <f t="shared" si="1626"/>
        <v>4.3208987469393634E-4</v>
      </c>
      <c r="AO3034" s="2">
        <f t="shared" si="1627"/>
        <v>1.4402995823131211E-4</v>
      </c>
      <c r="AP3034" s="2">
        <f t="shared" si="1628"/>
        <v>0</v>
      </c>
      <c r="AR3034" t="str">
        <f t="shared" si="1614"/>
        <v>Johnson</v>
      </c>
      <c r="AS3034" t="s">
        <v>1425</v>
      </c>
      <c r="AV3034" s="91">
        <v>20</v>
      </c>
      <c r="AW3034" s="93">
        <v>91</v>
      </c>
      <c r="AX3034" s="99">
        <f t="shared" si="1629"/>
        <v>20091</v>
      </c>
      <c r="AZ3034" s="7" t="s">
        <v>3053</v>
      </c>
      <c r="BA3034" t="s">
        <v>3094</v>
      </c>
      <c r="BN3034" s="1"/>
    </row>
    <row r="3035" spans="1:66" hidden="1" outlineLevel="1">
      <c r="A3035" t="s">
        <v>24</v>
      </c>
      <c r="B3035" t="s">
        <v>1425</v>
      </c>
      <c r="C3035" s="1">
        <f t="shared" si="1615"/>
        <v>68</v>
      </c>
      <c r="D3035" s="7">
        <f>IF(P3035&gt;0,RANK(P3035,(P3035:R3035,S3035:AG3035)),0)</f>
        <v>0</v>
      </c>
      <c r="E3035" s="7">
        <f>IF(Q3035&gt;0,RANK(Q3035,(P3035:R3035,S3035:AG3035)),0)</f>
        <v>2</v>
      </c>
      <c r="F3035" s="7">
        <f>IF(R3035&gt;0,RANK(R3035,(P3035:R3035,S3035:AG3035)),0)</f>
        <v>3</v>
      </c>
      <c r="G3035" s="7">
        <f>IF(S3035&gt;0,RANK(S3035,(P3035:R3035,S3035:AG3035)),0)</f>
        <v>4</v>
      </c>
      <c r="H3035" s="48">
        <f t="shared" si="1616"/>
        <v>15</v>
      </c>
      <c r="I3035" s="163">
        <f t="shared" si="1598"/>
        <v>0.22058823529411764</v>
      </c>
      <c r="J3035" s="2"/>
      <c r="K3035" s="2">
        <f t="shared" si="1617"/>
        <v>0</v>
      </c>
      <c r="L3035" s="2">
        <f t="shared" si="1618"/>
        <v>0.23529411764705882</v>
      </c>
      <c r="M3035" s="2">
        <f t="shared" si="1619"/>
        <v>0.16176470588235295</v>
      </c>
      <c r="N3035" s="2">
        <f t="shared" si="1620"/>
        <v>0.14705882352941177</v>
      </c>
      <c r="O3035" s="2">
        <f t="shared" si="1603"/>
        <v>0.45588235294117641</v>
      </c>
      <c r="P3035" s="1">
        <v>0</v>
      </c>
      <c r="Q3035" s="1">
        <v>16</v>
      </c>
      <c r="R3035" s="1">
        <v>11</v>
      </c>
      <c r="S3035" s="1">
        <v>10</v>
      </c>
      <c r="T3035" s="1">
        <v>31</v>
      </c>
      <c r="U3035" s="1">
        <v>0</v>
      </c>
      <c r="V3035" s="1">
        <v>0</v>
      </c>
      <c r="Y3035" s="1">
        <v>0</v>
      </c>
      <c r="AE3035" s="1">
        <v>0</v>
      </c>
      <c r="AI3035" s="7">
        <f t="shared" si="1621"/>
        <v>1</v>
      </c>
      <c r="AJ3035" s="7">
        <f t="shared" si="1622"/>
        <v>0</v>
      </c>
      <c r="AK3035" s="7">
        <f t="shared" si="1623"/>
        <v>0</v>
      </c>
      <c r="AL3035" s="7">
        <f t="shared" si="1624"/>
        <v>0</v>
      </c>
      <c r="AM3035" s="2">
        <f t="shared" si="1625"/>
        <v>0.45588235294117646</v>
      </c>
      <c r="AN3035" s="2">
        <f t="shared" si="1626"/>
        <v>0</v>
      </c>
      <c r="AO3035" s="2">
        <f t="shared" si="1627"/>
        <v>0</v>
      </c>
      <c r="AP3035" s="2">
        <f t="shared" si="1628"/>
        <v>0</v>
      </c>
      <c r="AR3035" t="str">
        <f t="shared" si="1614"/>
        <v>Kearny</v>
      </c>
      <c r="AS3035" t="s">
        <v>1425</v>
      </c>
      <c r="AV3035" s="91">
        <v>20</v>
      </c>
      <c r="AW3035" s="93">
        <v>93</v>
      </c>
      <c r="AX3035" s="99">
        <f t="shared" si="1629"/>
        <v>20093</v>
      </c>
      <c r="AZ3035" s="7" t="s">
        <v>3053</v>
      </c>
      <c r="BA3035" t="s">
        <v>3094</v>
      </c>
      <c r="BN3035" s="1"/>
    </row>
    <row r="3036" spans="1:66" hidden="1" outlineLevel="1">
      <c r="A3036" t="s">
        <v>1268</v>
      </c>
      <c r="B3036" t="s">
        <v>1425</v>
      </c>
      <c r="C3036" s="1">
        <f t="shared" si="1615"/>
        <v>0</v>
      </c>
      <c r="D3036" s="7">
        <f>IF(P3036&gt;0,RANK(P3036,(P3036:R3036,S3036:AG3036)),0)</f>
        <v>0</v>
      </c>
      <c r="E3036" s="7">
        <f>IF(Q3036&gt;0,RANK(Q3036,(P3036:R3036,S3036:AG3036)),0)</f>
        <v>0</v>
      </c>
      <c r="F3036" s="7">
        <f>IF(R3036&gt;0,RANK(R3036,(P3036:R3036,S3036:AG3036)),0)</f>
        <v>0</v>
      </c>
      <c r="G3036" s="7">
        <f>IF(S3036&gt;0,RANK(S3036,(P3036:R3036,S3036:AG3036)),0)</f>
        <v>0</v>
      </c>
      <c r="H3036" s="48">
        <f t="shared" si="1616"/>
        <v>0</v>
      </c>
      <c r="I3036" s="163" t="e">
        <f t="shared" si="1598"/>
        <v>#DIV/0!</v>
      </c>
      <c r="J3036" s="2"/>
      <c r="K3036" s="2" t="str">
        <f t="shared" si="1617"/>
        <v>-</v>
      </c>
      <c r="L3036" s="2" t="str">
        <f t="shared" si="1618"/>
        <v>-</v>
      </c>
      <c r="M3036" s="2" t="str">
        <f t="shared" si="1619"/>
        <v>-</v>
      </c>
      <c r="N3036" s="2" t="str">
        <f t="shared" si="1620"/>
        <v>-</v>
      </c>
      <c r="O3036" s="2" t="str">
        <f t="shared" si="1603"/>
        <v>-</v>
      </c>
      <c r="P3036" s="1">
        <v>0</v>
      </c>
      <c r="Q3036" s="1">
        <v>0</v>
      </c>
      <c r="R3036" s="1">
        <v>0</v>
      </c>
      <c r="S3036" s="1">
        <v>0</v>
      </c>
      <c r="T3036" s="1">
        <v>0</v>
      </c>
      <c r="U3036" s="1">
        <v>0</v>
      </c>
      <c r="V3036" s="1">
        <v>0</v>
      </c>
      <c r="Y3036" s="1">
        <v>0</v>
      </c>
      <c r="AE3036" s="1">
        <v>0</v>
      </c>
      <c r="AI3036" s="7">
        <f t="shared" si="1621"/>
        <v>0</v>
      </c>
      <c r="AJ3036" s="7">
        <f t="shared" si="1622"/>
        <v>0</v>
      </c>
      <c r="AK3036" s="7">
        <f t="shared" si="1623"/>
        <v>0</v>
      </c>
      <c r="AL3036" s="7">
        <f t="shared" si="1624"/>
        <v>0</v>
      </c>
      <c r="AM3036" s="2" t="str">
        <f t="shared" si="1625"/>
        <v>-</v>
      </c>
      <c r="AN3036" s="2" t="str">
        <f t="shared" si="1626"/>
        <v>-</v>
      </c>
      <c r="AO3036" s="2" t="str">
        <f t="shared" si="1627"/>
        <v>-</v>
      </c>
      <c r="AP3036" s="2" t="str">
        <f t="shared" si="1628"/>
        <v>-</v>
      </c>
      <c r="AR3036" t="str">
        <f t="shared" si="1614"/>
        <v>Kingman</v>
      </c>
      <c r="AS3036" t="s">
        <v>1425</v>
      </c>
      <c r="AV3036" s="91">
        <v>20</v>
      </c>
      <c r="AW3036" s="93">
        <v>95</v>
      </c>
      <c r="AX3036" s="99">
        <f t="shared" si="1629"/>
        <v>20095</v>
      </c>
      <c r="AZ3036" s="7" t="s">
        <v>3053</v>
      </c>
      <c r="BA3036" t="s">
        <v>3094</v>
      </c>
      <c r="BN3036" s="1"/>
    </row>
    <row r="3037" spans="1:66" hidden="1" outlineLevel="1">
      <c r="A3037" t="s">
        <v>1287</v>
      </c>
      <c r="B3037" t="s">
        <v>1425</v>
      </c>
      <c r="C3037" s="1">
        <f t="shared" si="1615"/>
        <v>29</v>
      </c>
      <c r="D3037" s="7">
        <f>IF(P3037&gt;0,RANK(P3037,(P3037:R3037,S3037:AG3037)),0)</f>
        <v>0</v>
      </c>
      <c r="E3037" s="7">
        <f>IF(Q3037&gt;0,RANK(Q3037,(P3037:R3037,S3037:AG3037)),0)</f>
        <v>2</v>
      </c>
      <c r="F3037" s="7">
        <f>IF(R3037&gt;0,RANK(R3037,(P3037:R3037,S3037:AG3037)),0)</f>
        <v>0</v>
      </c>
      <c r="G3037" s="7">
        <f>IF(S3037&gt;0,RANK(S3037,(P3037:R3037,S3037:AG3037)),0)</f>
        <v>3</v>
      </c>
      <c r="H3037" s="48">
        <f t="shared" si="1616"/>
        <v>11</v>
      </c>
      <c r="I3037" s="163">
        <f t="shared" si="1598"/>
        <v>0.37931034482758619</v>
      </c>
      <c r="J3037" s="2"/>
      <c r="K3037" s="2">
        <f t="shared" si="1617"/>
        <v>0</v>
      </c>
      <c r="L3037" s="2">
        <f t="shared" si="1618"/>
        <v>0.20689655172413793</v>
      </c>
      <c r="M3037" s="2">
        <f t="shared" si="1619"/>
        <v>0</v>
      </c>
      <c r="N3037" s="2">
        <f t="shared" si="1620"/>
        <v>0.17241379310344829</v>
      </c>
      <c r="O3037" s="2">
        <f t="shared" si="1603"/>
        <v>0.62068965517241381</v>
      </c>
      <c r="P3037" s="1">
        <v>0</v>
      </c>
      <c r="Q3037" s="1">
        <v>6</v>
      </c>
      <c r="R3037" s="1">
        <v>0</v>
      </c>
      <c r="S3037" s="1">
        <v>5</v>
      </c>
      <c r="T3037" s="1">
        <v>17</v>
      </c>
      <c r="U3037" s="1">
        <v>0</v>
      </c>
      <c r="V3037" s="1">
        <v>0</v>
      </c>
      <c r="Y3037" s="1">
        <v>1</v>
      </c>
      <c r="AE3037" s="1">
        <v>0</v>
      </c>
      <c r="AI3037" s="7">
        <f t="shared" si="1621"/>
        <v>1</v>
      </c>
      <c r="AJ3037" s="7">
        <f t="shared" si="1622"/>
        <v>0</v>
      </c>
      <c r="AK3037" s="7">
        <f t="shared" si="1623"/>
        <v>0</v>
      </c>
      <c r="AL3037" s="7">
        <f t="shared" si="1624"/>
        <v>0</v>
      </c>
      <c r="AM3037" s="2">
        <f t="shared" si="1625"/>
        <v>0.58620689655172409</v>
      </c>
      <c r="AN3037" s="2">
        <f t="shared" si="1626"/>
        <v>0</v>
      </c>
      <c r="AO3037" s="2">
        <f t="shared" si="1627"/>
        <v>0</v>
      </c>
      <c r="AP3037" s="2">
        <f t="shared" si="1628"/>
        <v>0</v>
      </c>
      <c r="AR3037" t="str">
        <f t="shared" si="1614"/>
        <v>Kiowa</v>
      </c>
      <c r="AS3037" t="s">
        <v>1425</v>
      </c>
      <c r="AV3037" s="91">
        <v>20</v>
      </c>
      <c r="AW3037" s="93">
        <v>97</v>
      </c>
      <c r="AX3037" s="99">
        <f t="shared" si="1629"/>
        <v>20097</v>
      </c>
      <c r="AZ3037" s="7" t="s">
        <v>3053</v>
      </c>
      <c r="BA3037" t="s">
        <v>3094</v>
      </c>
      <c r="BN3037" s="1"/>
    </row>
    <row r="3038" spans="1:66" hidden="1" outlineLevel="1">
      <c r="A3038" t="s">
        <v>1018</v>
      </c>
      <c r="B3038" t="s">
        <v>1425</v>
      </c>
      <c r="C3038" s="1">
        <f t="shared" si="1615"/>
        <v>589</v>
      </c>
      <c r="D3038" s="7">
        <f>IF(P3038&gt;0,RANK(P3038,(P3038:R3038,S3038:AG3038)),0)</f>
        <v>0</v>
      </c>
      <c r="E3038" s="7">
        <f>IF(Q3038&gt;0,RANK(Q3038,(P3038:R3038,S3038:AG3038)),0)</f>
        <v>3</v>
      </c>
      <c r="F3038" s="7">
        <f>IF(R3038&gt;0,RANK(R3038,(P3038:R3038,S3038:AG3038)),0)</f>
        <v>2</v>
      </c>
      <c r="G3038" s="7">
        <f>IF(S3038&gt;0,RANK(S3038,(P3038:R3038,S3038:AG3038)),0)</f>
        <v>4</v>
      </c>
      <c r="H3038" s="48">
        <f t="shared" si="1616"/>
        <v>199</v>
      </c>
      <c r="I3038" s="163">
        <f t="shared" si="1598"/>
        <v>0.33786078098471989</v>
      </c>
      <c r="J3038" s="2"/>
      <c r="K3038" s="2">
        <f t="shared" si="1617"/>
        <v>0</v>
      </c>
      <c r="L3038" s="2">
        <f t="shared" si="1618"/>
        <v>0.16468590831918506</v>
      </c>
      <c r="M3038" s="2">
        <f t="shared" si="1619"/>
        <v>0.17826825127334464</v>
      </c>
      <c r="N3038" s="2">
        <f t="shared" si="1620"/>
        <v>0.13752122241086587</v>
      </c>
      <c r="O3038" s="2">
        <f t="shared" si="1603"/>
        <v>0.51952461799660443</v>
      </c>
      <c r="P3038" s="1">
        <v>0</v>
      </c>
      <c r="Q3038" s="1">
        <v>97</v>
      </c>
      <c r="R3038" s="1">
        <v>105</v>
      </c>
      <c r="S3038" s="1">
        <v>81</v>
      </c>
      <c r="T3038" s="1">
        <v>304</v>
      </c>
      <c r="U3038" s="1">
        <v>1</v>
      </c>
      <c r="V3038" s="1">
        <v>0</v>
      </c>
      <c r="Y3038" s="1">
        <v>1</v>
      </c>
      <c r="AE3038" s="1">
        <v>0</v>
      </c>
      <c r="AI3038" s="7">
        <f t="shared" si="1621"/>
        <v>1</v>
      </c>
      <c r="AJ3038" s="7">
        <f t="shared" si="1622"/>
        <v>5</v>
      </c>
      <c r="AK3038" s="7">
        <f t="shared" si="1623"/>
        <v>0</v>
      </c>
      <c r="AL3038" s="7">
        <f t="shared" si="1624"/>
        <v>0</v>
      </c>
      <c r="AM3038" s="2">
        <f t="shared" si="1625"/>
        <v>0.5161290322580645</v>
      </c>
      <c r="AN3038" s="2">
        <f t="shared" si="1626"/>
        <v>1.697792869269949E-3</v>
      </c>
      <c r="AO3038" s="2">
        <f t="shared" si="1627"/>
        <v>0</v>
      </c>
      <c r="AP3038" s="2">
        <f t="shared" si="1628"/>
        <v>0</v>
      </c>
      <c r="AR3038" t="str">
        <f t="shared" si="1614"/>
        <v>Labette</v>
      </c>
      <c r="AS3038" t="s">
        <v>1425</v>
      </c>
      <c r="AV3038" s="91">
        <v>20</v>
      </c>
      <c r="AW3038" s="93">
        <v>99</v>
      </c>
      <c r="AX3038" s="99">
        <f t="shared" si="1629"/>
        <v>20099</v>
      </c>
      <c r="AZ3038" s="7" t="s">
        <v>3053</v>
      </c>
      <c r="BA3038" t="s">
        <v>3094</v>
      </c>
      <c r="BN3038" s="1"/>
    </row>
    <row r="3039" spans="1:66" hidden="1" outlineLevel="1">
      <c r="A3039" t="s">
        <v>1797</v>
      </c>
      <c r="B3039" t="s">
        <v>1425</v>
      </c>
      <c r="C3039" s="1">
        <f t="shared" si="1615"/>
        <v>45</v>
      </c>
      <c r="D3039" s="7">
        <f>IF(P3039&gt;0,RANK(P3039,(P3039:R3039,S3039:AG3039)),0)</f>
        <v>0</v>
      </c>
      <c r="E3039" s="7">
        <f>IF(Q3039&gt;0,RANK(Q3039,(P3039:R3039,S3039:AG3039)),0)</f>
        <v>2</v>
      </c>
      <c r="F3039" s="7">
        <f>IF(R3039&gt;0,RANK(R3039,(P3039:R3039,S3039:AG3039)),0)</f>
        <v>1</v>
      </c>
      <c r="G3039" s="7">
        <f>IF(S3039&gt;0,RANK(S3039,(P3039:R3039,S3039:AG3039)),0)</f>
        <v>4</v>
      </c>
      <c r="H3039" s="48">
        <f t="shared" si="1616"/>
        <v>7</v>
      </c>
      <c r="I3039" s="163">
        <f t="shared" si="1598"/>
        <v>0.15555555555555556</v>
      </c>
      <c r="J3039" s="2"/>
      <c r="K3039" s="2">
        <f t="shared" si="1617"/>
        <v>0</v>
      </c>
      <c r="L3039" s="2">
        <f t="shared" si="1618"/>
        <v>0.28888888888888886</v>
      </c>
      <c r="M3039" s="2">
        <f t="shared" si="1619"/>
        <v>0.44444444444444442</v>
      </c>
      <c r="N3039" s="2">
        <f t="shared" si="1620"/>
        <v>4.4444444444444446E-2</v>
      </c>
      <c r="O3039" s="2">
        <f t="shared" si="1603"/>
        <v>0.22222222222222227</v>
      </c>
      <c r="P3039" s="1">
        <v>0</v>
      </c>
      <c r="Q3039" s="1">
        <v>13</v>
      </c>
      <c r="R3039" s="1">
        <v>20</v>
      </c>
      <c r="S3039" s="1">
        <v>2</v>
      </c>
      <c r="T3039" s="1">
        <v>10</v>
      </c>
      <c r="U3039" s="1">
        <v>0</v>
      </c>
      <c r="V3039" s="1">
        <v>0</v>
      </c>
      <c r="Y3039" s="1">
        <v>0</v>
      </c>
      <c r="AE3039" s="1">
        <v>0</v>
      </c>
      <c r="AI3039" s="7">
        <f t="shared" si="1621"/>
        <v>3</v>
      </c>
      <c r="AJ3039" s="7">
        <f t="shared" si="1622"/>
        <v>0</v>
      </c>
      <c r="AK3039" s="7">
        <f t="shared" si="1623"/>
        <v>0</v>
      </c>
      <c r="AL3039" s="7">
        <f t="shared" si="1624"/>
        <v>0</v>
      </c>
      <c r="AM3039" s="2">
        <f t="shared" si="1625"/>
        <v>0.22222222222222221</v>
      </c>
      <c r="AN3039" s="2">
        <f t="shared" si="1626"/>
        <v>0</v>
      </c>
      <c r="AO3039" s="2">
        <f t="shared" si="1627"/>
        <v>0</v>
      </c>
      <c r="AP3039" s="2">
        <f t="shared" si="1628"/>
        <v>0</v>
      </c>
      <c r="AR3039" t="str">
        <f t="shared" si="1614"/>
        <v>Lane</v>
      </c>
      <c r="AS3039" t="s">
        <v>1425</v>
      </c>
      <c r="AV3039" s="91">
        <v>20</v>
      </c>
      <c r="AW3039" s="93">
        <v>101</v>
      </c>
      <c r="AX3039" s="99">
        <f t="shared" si="1629"/>
        <v>20101</v>
      </c>
      <c r="AZ3039" s="7" t="s">
        <v>3053</v>
      </c>
      <c r="BA3039" t="s">
        <v>3094</v>
      </c>
      <c r="BN3039" s="1"/>
    </row>
    <row r="3040" spans="1:66" hidden="1" outlineLevel="1">
      <c r="A3040" t="s">
        <v>165</v>
      </c>
      <c r="B3040" t="s">
        <v>1425</v>
      </c>
      <c r="C3040" s="1">
        <f t="shared" si="1615"/>
        <v>749</v>
      </c>
      <c r="D3040" s="7">
        <f>IF(P3040&gt;0,RANK(P3040,(P3040:R3040,S3040:AG3040)),0)</f>
        <v>5</v>
      </c>
      <c r="E3040" s="7">
        <f>IF(Q3040&gt;0,RANK(Q3040,(P3040:R3040,S3040:AG3040)),0)</f>
        <v>3</v>
      </c>
      <c r="F3040" s="7">
        <f>IF(R3040&gt;0,RANK(R3040,(P3040:R3040,S3040:AG3040)),0)</f>
        <v>2</v>
      </c>
      <c r="G3040" s="7">
        <f>IF(S3040&gt;0,RANK(S3040,(P3040:R3040,S3040:AG3040)),0)</f>
        <v>4</v>
      </c>
      <c r="H3040" s="48">
        <f t="shared" si="1616"/>
        <v>296</v>
      </c>
      <c r="I3040" s="163">
        <f t="shared" si="1598"/>
        <v>0.39519359145527372</v>
      </c>
      <c r="J3040" s="2"/>
      <c r="K3040" s="2">
        <f t="shared" si="1617"/>
        <v>1.3351134846461949E-3</v>
      </c>
      <c r="L3040" s="2">
        <f t="shared" si="1618"/>
        <v>0.13484646194926569</v>
      </c>
      <c r="M3040" s="2">
        <f t="shared" si="1619"/>
        <v>0.18291054739652871</v>
      </c>
      <c r="N3040" s="2">
        <f t="shared" si="1620"/>
        <v>9.879839786381843E-2</v>
      </c>
      <c r="O3040" s="2">
        <f t="shared" si="1603"/>
        <v>0.58210947930574097</v>
      </c>
      <c r="P3040" s="1">
        <v>1</v>
      </c>
      <c r="Q3040" s="1">
        <v>101</v>
      </c>
      <c r="R3040" s="1">
        <v>137</v>
      </c>
      <c r="S3040" s="1">
        <v>74</v>
      </c>
      <c r="T3040" s="1">
        <v>433</v>
      </c>
      <c r="U3040" s="1">
        <v>1</v>
      </c>
      <c r="V3040" s="1">
        <v>0</v>
      </c>
      <c r="Y3040" s="1">
        <v>1</v>
      </c>
      <c r="AE3040" s="1">
        <v>1</v>
      </c>
      <c r="AI3040" s="7">
        <f t="shared" si="1621"/>
        <v>1</v>
      </c>
      <c r="AJ3040" s="7">
        <f t="shared" si="1622"/>
        <v>5</v>
      </c>
      <c r="AK3040" s="7">
        <f t="shared" si="1623"/>
        <v>0</v>
      </c>
      <c r="AL3040" s="7">
        <f t="shared" si="1624"/>
        <v>0</v>
      </c>
      <c r="AM3040" s="2">
        <f t="shared" si="1625"/>
        <v>0.57810413885180245</v>
      </c>
      <c r="AN3040" s="2">
        <f t="shared" si="1626"/>
        <v>1.3351134846461949E-3</v>
      </c>
      <c r="AO3040" s="2">
        <f t="shared" si="1627"/>
        <v>0</v>
      </c>
      <c r="AP3040" s="2">
        <f t="shared" si="1628"/>
        <v>0</v>
      </c>
      <c r="AR3040" t="str">
        <f t="shared" si="1614"/>
        <v>Leavenworth</v>
      </c>
      <c r="AS3040" t="s">
        <v>1425</v>
      </c>
      <c r="AV3040" s="91">
        <v>20</v>
      </c>
      <c r="AW3040" s="93">
        <v>103</v>
      </c>
      <c r="AX3040" s="99">
        <f t="shared" si="1629"/>
        <v>20103</v>
      </c>
      <c r="AZ3040" s="7" t="s">
        <v>3053</v>
      </c>
      <c r="BA3040" t="s">
        <v>3094</v>
      </c>
      <c r="BN3040" s="1"/>
    </row>
    <row r="3041" spans="1:66" hidden="1" outlineLevel="1">
      <c r="A3041" t="s">
        <v>229</v>
      </c>
      <c r="B3041" t="s">
        <v>1425</v>
      </c>
      <c r="C3041" s="1">
        <f t="shared" si="1615"/>
        <v>0</v>
      </c>
      <c r="D3041" s="7">
        <f>IF(P3041&gt;0,RANK(P3041,(P3041:R3041,S3041:AG3041)),0)</f>
        <v>0</v>
      </c>
      <c r="E3041" s="7">
        <f>IF(Q3041&gt;0,RANK(Q3041,(P3041:R3041,S3041:AG3041)),0)</f>
        <v>0</v>
      </c>
      <c r="F3041" s="7">
        <f>IF(R3041&gt;0,RANK(R3041,(P3041:R3041,S3041:AG3041)),0)</f>
        <v>0</v>
      </c>
      <c r="G3041" s="7">
        <f>IF(S3041&gt;0,RANK(S3041,(P3041:R3041,S3041:AG3041)),0)</f>
        <v>0</v>
      </c>
      <c r="H3041" s="48">
        <f t="shared" si="1616"/>
        <v>0</v>
      </c>
      <c r="I3041" s="163" t="e">
        <f t="shared" si="1598"/>
        <v>#DIV/0!</v>
      </c>
      <c r="J3041" s="2"/>
      <c r="K3041" s="2" t="str">
        <f t="shared" si="1617"/>
        <v>-</v>
      </c>
      <c r="L3041" s="2" t="str">
        <f t="shared" si="1618"/>
        <v>-</v>
      </c>
      <c r="M3041" s="2" t="str">
        <f t="shared" si="1619"/>
        <v>-</v>
      </c>
      <c r="N3041" s="2" t="str">
        <f t="shared" si="1620"/>
        <v>-</v>
      </c>
      <c r="O3041" s="2" t="str">
        <f t="shared" si="1603"/>
        <v>-</v>
      </c>
      <c r="P3041" s="1">
        <v>0</v>
      </c>
      <c r="Q3041" s="1">
        <v>0</v>
      </c>
      <c r="R3041" s="1">
        <v>0</v>
      </c>
      <c r="S3041" s="1">
        <v>0</v>
      </c>
      <c r="T3041" s="1">
        <v>0</v>
      </c>
      <c r="U3041" s="1">
        <v>0</v>
      </c>
      <c r="V3041" s="1">
        <v>0</v>
      </c>
      <c r="Y3041" s="1">
        <v>0</v>
      </c>
      <c r="AE3041" s="1">
        <v>0</v>
      </c>
      <c r="AI3041" s="7">
        <f t="shared" si="1621"/>
        <v>0</v>
      </c>
      <c r="AJ3041" s="7">
        <f t="shared" si="1622"/>
        <v>0</v>
      </c>
      <c r="AK3041" s="7">
        <f t="shared" si="1623"/>
        <v>0</v>
      </c>
      <c r="AL3041" s="7">
        <f t="shared" si="1624"/>
        <v>0</v>
      </c>
      <c r="AM3041" s="2" t="str">
        <f t="shared" si="1625"/>
        <v>-</v>
      </c>
      <c r="AN3041" s="2" t="str">
        <f t="shared" si="1626"/>
        <v>-</v>
      </c>
      <c r="AO3041" s="2" t="str">
        <f t="shared" si="1627"/>
        <v>-</v>
      </c>
      <c r="AP3041" s="2" t="str">
        <f t="shared" si="1628"/>
        <v>-</v>
      </c>
      <c r="AR3041" t="str">
        <f t="shared" si="1614"/>
        <v>Lincoln</v>
      </c>
      <c r="AS3041" t="s">
        <v>1425</v>
      </c>
      <c r="AV3041" s="91">
        <v>20</v>
      </c>
      <c r="AW3041" s="93">
        <v>105</v>
      </c>
      <c r="AX3041" s="99">
        <f t="shared" si="1629"/>
        <v>20105</v>
      </c>
      <c r="AZ3041" s="7" t="s">
        <v>3053</v>
      </c>
      <c r="BA3041" t="s">
        <v>3094</v>
      </c>
      <c r="BN3041" s="1"/>
    </row>
    <row r="3042" spans="1:66" hidden="1" outlineLevel="1">
      <c r="A3042" t="s">
        <v>1969</v>
      </c>
      <c r="B3042" t="s">
        <v>1425</v>
      </c>
      <c r="C3042" s="1">
        <f t="shared" si="1615"/>
        <v>365</v>
      </c>
      <c r="D3042" s="7">
        <f>IF(P3042&gt;0,RANK(P3042,(P3042:R3042,S3042:AG3042)),0)</f>
        <v>0</v>
      </c>
      <c r="E3042" s="7">
        <f>IF(Q3042&gt;0,RANK(Q3042,(P3042:R3042,S3042:AG3042)),0)</f>
        <v>2</v>
      </c>
      <c r="F3042" s="7">
        <f>IF(R3042&gt;0,RANK(R3042,(P3042:R3042,S3042:AG3042)),0)</f>
        <v>3</v>
      </c>
      <c r="G3042" s="7">
        <f>IF(S3042&gt;0,RANK(S3042,(P3042:R3042,S3042:AG3042)),0)</f>
        <v>4</v>
      </c>
      <c r="H3042" s="48">
        <f t="shared" si="1616"/>
        <v>139</v>
      </c>
      <c r="I3042" s="163">
        <f t="shared" si="1598"/>
        <v>0.38082191780821917</v>
      </c>
      <c r="J3042" s="2"/>
      <c r="K3042" s="2">
        <f t="shared" si="1617"/>
        <v>0</v>
      </c>
      <c r="L3042" s="2">
        <f t="shared" si="1618"/>
        <v>0.16438356164383561</v>
      </c>
      <c r="M3042" s="2">
        <f t="shared" si="1619"/>
        <v>0.15890410958904111</v>
      </c>
      <c r="N3042" s="2">
        <f t="shared" si="1620"/>
        <v>0.12602739726027398</v>
      </c>
      <c r="O3042" s="2">
        <f t="shared" si="1603"/>
        <v>0.55068493150684927</v>
      </c>
      <c r="P3042" s="1">
        <v>0</v>
      </c>
      <c r="Q3042" s="1">
        <v>60</v>
      </c>
      <c r="R3042" s="1">
        <v>58</v>
      </c>
      <c r="S3042" s="1">
        <v>46</v>
      </c>
      <c r="T3042" s="1">
        <v>199</v>
      </c>
      <c r="U3042" s="1">
        <v>0</v>
      </c>
      <c r="V3042" s="1">
        <v>0</v>
      </c>
      <c r="Y3042" s="1">
        <v>2</v>
      </c>
      <c r="AE3042" s="1">
        <v>0</v>
      </c>
      <c r="AI3042" s="7">
        <f t="shared" si="1621"/>
        <v>1</v>
      </c>
      <c r="AJ3042" s="7">
        <f t="shared" si="1622"/>
        <v>0</v>
      </c>
      <c r="AK3042" s="7">
        <f t="shared" si="1623"/>
        <v>0</v>
      </c>
      <c r="AL3042" s="7">
        <f t="shared" si="1624"/>
        <v>0</v>
      </c>
      <c r="AM3042" s="2">
        <f t="shared" si="1625"/>
        <v>0.54520547945205478</v>
      </c>
      <c r="AN3042" s="2">
        <f t="shared" si="1626"/>
        <v>0</v>
      </c>
      <c r="AO3042" s="2">
        <f t="shared" si="1627"/>
        <v>0</v>
      </c>
      <c r="AP3042" s="2">
        <f t="shared" si="1628"/>
        <v>0</v>
      </c>
      <c r="AR3042" t="str">
        <f t="shared" si="1614"/>
        <v>Linn</v>
      </c>
      <c r="AS3042" t="s">
        <v>1425</v>
      </c>
      <c r="AV3042" s="91">
        <v>20</v>
      </c>
      <c r="AW3042" s="93">
        <v>107</v>
      </c>
      <c r="AX3042" s="99">
        <f t="shared" si="1629"/>
        <v>20107</v>
      </c>
      <c r="AZ3042" s="7" t="s">
        <v>3053</v>
      </c>
      <c r="BA3042" t="s">
        <v>3094</v>
      </c>
      <c r="BN3042" s="1"/>
    </row>
    <row r="3043" spans="1:66" hidden="1" outlineLevel="1">
      <c r="A3043" t="s">
        <v>2211</v>
      </c>
      <c r="B3043" t="s">
        <v>1425</v>
      </c>
      <c r="C3043" s="1">
        <f t="shared" si="1615"/>
        <v>45</v>
      </c>
      <c r="D3043" s="7">
        <f>IF(P3043&gt;0,RANK(P3043,(P3043:R3043,S3043:AG3043)),0)</f>
        <v>0</v>
      </c>
      <c r="E3043" s="7">
        <f>IF(Q3043&gt;0,RANK(Q3043,(P3043:R3043,S3043:AG3043)),0)</f>
        <v>2</v>
      </c>
      <c r="F3043" s="7">
        <f>IF(R3043&gt;0,RANK(R3043,(P3043:R3043,S3043:AG3043)),0)</f>
        <v>3</v>
      </c>
      <c r="G3043" s="7">
        <f>IF(S3043&gt;0,RANK(S3043,(P3043:R3043,S3043:AG3043)),0)</f>
        <v>3</v>
      </c>
      <c r="H3043" s="48">
        <f t="shared" si="1616"/>
        <v>7</v>
      </c>
      <c r="I3043" s="163">
        <f t="shared" si="1598"/>
        <v>0.15555555555555556</v>
      </c>
      <c r="J3043" s="2"/>
      <c r="K3043" s="2">
        <f t="shared" si="1617"/>
        <v>0</v>
      </c>
      <c r="L3043" s="2">
        <f t="shared" si="1618"/>
        <v>0.33333333333333331</v>
      </c>
      <c r="M3043" s="2">
        <f t="shared" si="1619"/>
        <v>8.8888888888888892E-2</v>
      </c>
      <c r="N3043" s="2">
        <f t="shared" si="1620"/>
        <v>8.8888888888888892E-2</v>
      </c>
      <c r="O3043" s="2">
        <f t="shared" si="1603"/>
        <v>0.48888888888888893</v>
      </c>
      <c r="P3043" s="1">
        <v>0</v>
      </c>
      <c r="Q3043" s="1">
        <v>15</v>
      </c>
      <c r="R3043" s="1">
        <v>4</v>
      </c>
      <c r="S3043" s="1">
        <v>4</v>
      </c>
      <c r="T3043" s="1">
        <v>22</v>
      </c>
      <c r="U3043" s="1">
        <v>0</v>
      </c>
      <c r="V3043" s="1">
        <v>0</v>
      </c>
      <c r="Y3043" s="1">
        <v>0</v>
      </c>
      <c r="AE3043" s="1">
        <v>0</v>
      </c>
      <c r="AI3043" s="7">
        <f t="shared" si="1621"/>
        <v>1</v>
      </c>
      <c r="AJ3043" s="7">
        <f t="shared" si="1622"/>
        <v>0</v>
      </c>
      <c r="AK3043" s="7">
        <f t="shared" si="1623"/>
        <v>0</v>
      </c>
      <c r="AL3043" s="7">
        <f t="shared" si="1624"/>
        <v>0</v>
      </c>
      <c r="AM3043" s="2">
        <f t="shared" si="1625"/>
        <v>0.48888888888888887</v>
      </c>
      <c r="AN3043" s="2">
        <f t="shared" si="1626"/>
        <v>0</v>
      </c>
      <c r="AO3043" s="2">
        <f t="shared" si="1627"/>
        <v>0</v>
      </c>
      <c r="AP3043" s="2">
        <f t="shared" si="1628"/>
        <v>0</v>
      </c>
      <c r="AR3043" t="str">
        <f t="shared" si="1614"/>
        <v>Logan</v>
      </c>
      <c r="AS3043" t="s">
        <v>1425</v>
      </c>
      <c r="AV3043" s="91">
        <v>20</v>
      </c>
      <c r="AW3043" s="93">
        <v>109</v>
      </c>
      <c r="AX3043" s="99">
        <f t="shared" si="1629"/>
        <v>20109</v>
      </c>
      <c r="AZ3043" s="7" t="s">
        <v>3053</v>
      </c>
      <c r="BA3043" t="s">
        <v>3094</v>
      </c>
      <c r="BN3043" s="1"/>
    </row>
    <row r="3044" spans="1:66" hidden="1" outlineLevel="1">
      <c r="A3044" t="s">
        <v>664</v>
      </c>
      <c r="B3044" t="s">
        <v>1425</v>
      </c>
      <c r="C3044" s="1">
        <f t="shared" si="1615"/>
        <v>371</v>
      </c>
      <c r="D3044" s="7">
        <f>IF(P3044&gt;0,RANK(P3044,(P3044:R3044,S3044:AG3044)),0)</f>
        <v>5</v>
      </c>
      <c r="E3044" s="7">
        <f>IF(Q3044&gt;0,RANK(Q3044,(P3044:R3044,S3044:AG3044)),0)</f>
        <v>3</v>
      </c>
      <c r="F3044" s="7">
        <f>IF(R3044&gt;0,RANK(R3044,(P3044:R3044,S3044:AG3044)),0)</f>
        <v>2</v>
      </c>
      <c r="G3044" s="7">
        <f>IF(S3044&gt;0,RANK(S3044,(P3044:R3044,S3044:AG3044)),0)</f>
        <v>4</v>
      </c>
      <c r="H3044" s="48">
        <f t="shared" si="1616"/>
        <v>43</v>
      </c>
      <c r="I3044" s="163">
        <f t="shared" si="1598"/>
        <v>0.11590296495956873</v>
      </c>
      <c r="J3044" s="2"/>
      <c r="K3044" s="2">
        <f t="shared" si="1617"/>
        <v>5.3908355795148251E-3</v>
      </c>
      <c r="L3044" s="2">
        <f t="shared" si="1618"/>
        <v>0.16981132075471697</v>
      </c>
      <c r="M3044" s="2">
        <f t="shared" si="1619"/>
        <v>0.2857142857142857</v>
      </c>
      <c r="N3044" s="2">
        <f t="shared" si="1620"/>
        <v>0.1293800539083558</v>
      </c>
      <c r="O3044" s="2">
        <f t="shared" si="1603"/>
        <v>0.40970350404312672</v>
      </c>
      <c r="P3044" s="1">
        <v>2</v>
      </c>
      <c r="Q3044" s="1">
        <v>63</v>
      </c>
      <c r="R3044" s="1">
        <v>106</v>
      </c>
      <c r="S3044" s="1">
        <v>48</v>
      </c>
      <c r="T3044" s="1">
        <v>149</v>
      </c>
      <c r="U3044" s="1">
        <v>0</v>
      </c>
      <c r="V3044" s="1">
        <v>2</v>
      </c>
      <c r="Y3044" s="1">
        <v>1</v>
      </c>
      <c r="AE3044" s="1">
        <v>0</v>
      </c>
      <c r="AI3044" s="7">
        <f t="shared" si="1621"/>
        <v>1</v>
      </c>
      <c r="AJ3044" s="7">
        <f t="shared" si="1622"/>
        <v>0</v>
      </c>
      <c r="AK3044" s="7">
        <f t="shared" si="1623"/>
        <v>5</v>
      </c>
      <c r="AL3044" s="7">
        <f t="shared" si="1624"/>
        <v>0</v>
      </c>
      <c r="AM3044" s="2">
        <f t="shared" si="1625"/>
        <v>0.40161725067385445</v>
      </c>
      <c r="AN3044" s="2">
        <f t="shared" si="1626"/>
        <v>0</v>
      </c>
      <c r="AO3044" s="2">
        <f t="shared" si="1627"/>
        <v>5.3908355795148251E-3</v>
      </c>
      <c r="AP3044" s="2">
        <f t="shared" si="1628"/>
        <v>0</v>
      </c>
      <c r="AR3044" t="str">
        <f t="shared" si="1614"/>
        <v>Lyon</v>
      </c>
      <c r="AS3044" t="s">
        <v>1425</v>
      </c>
      <c r="AV3044" s="91">
        <v>20</v>
      </c>
      <c r="AW3044" s="93">
        <v>111</v>
      </c>
      <c r="AX3044" s="99">
        <f t="shared" si="1629"/>
        <v>20111</v>
      </c>
      <c r="AZ3044" s="7" t="s">
        <v>3053</v>
      </c>
      <c r="BA3044" t="s">
        <v>3094</v>
      </c>
      <c r="BN3044" s="1"/>
    </row>
    <row r="3045" spans="1:66" hidden="1" outlineLevel="1">
      <c r="A3045" t="s">
        <v>532</v>
      </c>
      <c r="B3045" t="s">
        <v>1425</v>
      </c>
      <c r="C3045" s="1">
        <f t="shared" si="1615"/>
        <v>503</v>
      </c>
      <c r="D3045" s="7">
        <f>IF(P3045&gt;0,RANK(P3045,(P3045:R3045,S3045:AG3045)),0)</f>
        <v>0</v>
      </c>
      <c r="E3045" s="7">
        <f>IF(Q3045&gt;0,RANK(Q3045,(P3045:R3045,S3045:AG3045)),0)</f>
        <v>2</v>
      </c>
      <c r="F3045" s="7">
        <f>IF(R3045&gt;0,RANK(R3045,(P3045:R3045,S3045:AG3045)),0)</f>
        <v>3</v>
      </c>
      <c r="G3045" s="7">
        <f>IF(S3045&gt;0,RANK(S3045,(P3045:R3045,S3045:AG3045)),0)</f>
        <v>4</v>
      </c>
      <c r="H3045" s="48">
        <f t="shared" si="1616"/>
        <v>216</v>
      </c>
      <c r="I3045" s="163">
        <f t="shared" si="1598"/>
        <v>0.42942345924453279</v>
      </c>
      <c r="J3045" s="2"/>
      <c r="K3045" s="2">
        <f t="shared" si="1617"/>
        <v>0</v>
      </c>
      <c r="L3045" s="2">
        <f t="shared" si="1618"/>
        <v>0.17693836978131214</v>
      </c>
      <c r="M3045" s="2">
        <f t="shared" si="1619"/>
        <v>0.14115308151093439</v>
      </c>
      <c r="N3045" s="2">
        <f t="shared" si="1620"/>
        <v>7.3558648111332003E-2</v>
      </c>
      <c r="O3045" s="2">
        <f t="shared" si="1603"/>
        <v>0.60834990059642147</v>
      </c>
      <c r="P3045" s="1">
        <v>0</v>
      </c>
      <c r="Q3045" s="1">
        <v>89</v>
      </c>
      <c r="R3045" s="1">
        <v>71</v>
      </c>
      <c r="S3045" s="1">
        <v>37</v>
      </c>
      <c r="T3045" s="1">
        <v>305</v>
      </c>
      <c r="U3045" s="1">
        <v>1</v>
      </c>
      <c r="V3045" s="1">
        <v>0</v>
      </c>
      <c r="Y3045" s="1">
        <v>0</v>
      </c>
      <c r="AE3045" s="1">
        <v>0</v>
      </c>
      <c r="AI3045" s="7">
        <f t="shared" si="1621"/>
        <v>1</v>
      </c>
      <c r="AJ3045" s="7">
        <f t="shared" si="1622"/>
        <v>5</v>
      </c>
      <c r="AK3045" s="7">
        <f t="shared" si="1623"/>
        <v>0</v>
      </c>
      <c r="AL3045" s="7">
        <f t="shared" si="1624"/>
        <v>0</v>
      </c>
      <c r="AM3045" s="2">
        <f t="shared" si="1625"/>
        <v>0.6063618290258449</v>
      </c>
      <c r="AN3045" s="2">
        <f t="shared" si="1626"/>
        <v>1.9880715705765406E-3</v>
      </c>
      <c r="AO3045" s="2">
        <f t="shared" si="1627"/>
        <v>0</v>
      </c>
      <c r="AP3045" s="2">
        <f t="shared" si="1628"/>
        <v>0</v>
      </c>
      <c r="AR3045" t="str">
        <f t="shared" si="1614"/>
        <v>McPherson</v>
      </c>
      <c r="AS3045" t="s">
        <v>1425</v>
      </c>
      <c r="AV3045" s="91">
        <v>20</v>
      </c>
      <c r="AW3045" s="93">
        <v>113</v>
      </c>
      <c r="AX3045" s="99">
        <f t="shared" si="1629"/>
        <v>20113</v>
      </c>
      <c r="AZ3045" s="7" t="s">
        <v>3053</v>
      </c>
      <c r="BA3045" t="s">
        <v>3094</v>
      </c>
      <c r="BN3045" s="1"/>
    </row>
    <row r="3046" spans="1:66" hidden="1" outlineLevel="1">
      <c r="A3046" t="s">
        <v>1322</v>
      </c>
      <c r="B3046" t="s">
        <v>1425</v>
      </c>
      <c r="C3046" s="1">
        <f t="shared" si="1615"/>
        <v>178</v>
      </c>
      <c r="D3046" s="7">
        <f>IF(P3046&gt;0,RANK(P3046,(P3046:R3046,S3046:AG3046)),0)</f>
        <v>5</v>
      </c>
      <c r="E3046" s="7">
        <f>IF(Q3046&gt;0,RANK(Q3046,(P3046:R3046,S3046:AG3046)),0)</f>
        <v>2</v>
      </c>
      <c r="F3046" s="7">
        <f>IF(R3046&gt;0,RANK(R3046,(P3046:R3046,S3046:AG3046)),0)</f>
        <v>3</v>
      </c>
      <c r="G3046" s="7">
        <f>IF(S3046&gt;0,RANK(S3046,(P3046:R3046,S3046:AG3046)),0)</f>
        <v>4</v>
      </c>
      <c r="H3046" s="48">
        <f t="shared" si="1616"/>
        <v>52</v>
      </c>
      <c r="I3046" s="163">
        <f t="shared" si="1598"/>
        <v>0.29213483146067415</v>
      </c>
      <c r="J3046" s="2"/>
      <c r="K3046" s="2">
        <f t="shared" si="1617"/>
        <v>1.1235955056179775E-2</v>
      </c>
      <c r="L3046" s="2">
        <f t="shared" si="1618"/>
        <v>0.2303370786516854</v>
      </c>
      <c r="M3046" s="2">
        <f t="shared" si="1619"/>
        <v>0.1404494382022472</v>
      </c>
      <c r="N3046" s="2">
        <f t="shared" si="1620"/>
        <v>7.8651685393258425E-2</v>
      </c>
      <c r="O3046" s="2">
        <f t="shared" si="1603"/>
        <v>0.5393258426966292</v>
      </c>
      <c r="P3046" s="1">
        <v>2</v>
      </c>
      <c r="Q3046" s="1">
        <v>41</v>
      </c>
      <c r="R3046" s="1">
        <v>25</v>
      </c>
      <c r="S3046" s="1">
        <v>14</v>
      </c>
      <c r="T3046" s="1">
        <v>93</v>
      </c>
      <c r="U3046" s="1">
        <v>0</v>
      </c>
      <c r="V3046" s="1">
        <v>0</v>
      </c>
      <c r="Y3046" s="1">
        <v>2</v>
      </c>
      <c r="AE3046" s="1">
        <v>1</v>
      </c>
      <c r="AI3046" s="7">
        <f t="shared" si="1621"/>
        <v>1</v>
      </c>
      <c r="AJ3046" s="7">
        <f t="shared" si="1622"/>
        <v>0</v>
      </c>
      <c r="AK3046" s="7">
        <f t="shared" si="1623"/>
        <v>0</v>
      </c>
      <c r="AL3046" s="7">
        <f t="shared" si="1624"/>
        <v>0</v>
      </c>
      <c r="AM3046" s="2">
        <f t="shared" si="1625"/>
        <v>0.52247191011235961</v>
      </c>
      <c r="AN3046" s="2">
        <f t="shared" si="1626"/>
        <v>0</v>
      </c>
      <c r="AO3046" s="2">
        <f t="shared" si="1627"/>
        <v>0</v>
      </c>
      <c r="AP3046" s="2">
        <f t="shared" si="1628"/>
        <v>0</v>
      </c>
      <c r="AR3046" t="str">
        <f t="shared" si="1614"/>
        <v>Marion</v>
      </c>
      <c r="AS3046" t="s">
        <v>1425</v>
      </c>
      <c r="AV3046" s="91">
        <v>20</v>
      </c>
      <c r="AW3046" s="93">
        <v>115</v>
      </c>
      <c r="AX3046" s="99">
        <f t="shared" si="1629"/>
        <v>20115</v>
      </c>
      <c r="AZ3046" s="7" t="s">
        <v>3053</v>
      </c>
      <c r="BA3046" t="s">
        <v>3094</v>
      </c>
      <c r="BN3046" s="1"/>
    </row>
    <row r="3047" spans="1:66" hidden="1" outlineLevel="1">
      <c r="A3047" t="s">
        <v>1060</v>
      </c>
      <c r="B3047" t="s">
        <v>1425</v>
      </c>
      <c r="C3047" s="1">
        <f t="shared" si="1615"/>
        <v>175</v>
      </c>
      <c r="D3047" s="7">
        <f>IF(P3047&gt;0,RANK(P3047,(P3047:R3047,S3047:AG3047)),0)</f>
        <v>0</v>
      </c>
      <c r="E3047" s="7">
        <f>IF(Q3047&gt;0,RANK(Q3047,(P3047:R3047,S3047:AG3047)),0)</f>
        <v>3</v>
      </c>
      <c r="F3047" s="7">
        <f>IF(R3047&gt;0,RANK(R3047,(P3047:R3047,S3047:AG3047)),0)</f>
        <v>2</v>
      </c>
      <c r="G3047" s="7">
        <f>IF(S3047&gt;0,RANK(S3047,(P3047:R3047,S3047:AG3047)),0)</f>
        <v>4</v>
      </c>
      <c r="H3047" s="48">
        <f t="shared" si="1616"/>
        <v>41</v>
      </c>
      <c r="I3047" s="163">
        <f t="shared" si="1598"/>
        <v>0.23428571428571429</v>
      </c>
      <c r="J3047" s="2"/>
      <c r="K3047" s="2">
        <f t="shared" si="1617"/>
        <v>0</v>
      </c>
      <c r="L3047" s="2">
        <f t="shared" si="1618"/>
        <v>0.19428571428571428</v>
      </c>
      <c r="M3047" s="2">
        <f t="shared" si="1619"/>
        <v>0.2</v>
      </c>
      <c r="N3047" s="2">
        <f t="shared" si="1620"/>
        <v>0.15428571428571428</v>
      </c>
      <c r="O3047" s="2">
        <f t="shared" si="1603"/>
        <v>0.4514285714285714</v>
      </c>
      <c r="P3047" s="1">
        <v>0</v>
      </c>
      <c r="Q3047" s="1">
        <v>34</v>
      </c>
      <c r="R3047" s="1">
        <v>35</v>
      </c>
      <c r="S3047" s="1">
        <v>27</v>
      </c>
      <c r="T3047" s="1">
        <v>76</v>
      </c>
      <c r="U3047" s="1">
        <v>0</v>
      </c>
      <c r="V3047" s="1">
        <v>0</v>
      </c>
      <c r="Y3047" s="1">
        <v>2</v>
      </c>
      <c r="AE3047" s="1">
        <v>1</v>
      </c>
      <c r="AI3047" s="7">
        <f t="shared" si="1621"/>
        <v>1</v>
      </c>
      <c r="AJ3047" s="7">
        <f t="shared" si="1622"/>
        <v>0</v>
      </c>
      <c r="AK3047" s="7">
        <f t="shared" si="1623"/>
        <v>0</v>
      </c>
      <c r="AL3047" s="7">
        <f t="shared" si="1624"/>
        <v>0</v>
      </c>
      <c r="AM3047" s="2">
        <f t="shared" si="1625"/>
        <v>0.43428571428571427</v>
      </c>
      <c r="AN3047" s="2">
        <f t="shared" si="1626"/>
        <v>0</v>
      </c>
      <c r="AO3047" s="2">
        <f t="shared" si="1627"/>
        <v>0</v>
      </c>
      <c r="AP3047" s="2">
        <f t="shared" si="1628"/>
        <v>0</v>
      </c>
      <c r="AR3047" t="str">
        <f t="shared" si="1614"/>
        <v>Marshall</v>
      </c>
      <c r="AS3047" t="s">
        <v>1425</v>
      </c>
      <c r="AV3047" s="91">
        <v>20</v>
      </c>
      <c r="AW3047" s="93">
        <v>117</v>
      </c>
      <c r="AX3047" s="99">
        <f t="shared" si="1629"/>
        <v>20117</v>
      </c>
      <c r="AZ3047" s="7" t="s">
        <v>3053</v>
      </c>
      <c r="BA3047" t="s">
        <v>3094</v>
      </c>
      <c r="BN3047" s="1"/>
    </row>
    <row r="3048" spans="1:66" hidden="1" outlineLevel="1">
      <c r="A3048" t="s">
        <v>1279</v>
      </c>
      <c r="B3048" t="s">
        <v>1425</v>
      </c>
      <c r="C3048" s="1">
        <f t="shared" si="1615"/>
        <v>64</v>
      </c>
      <c r="D3048" s="7">
        <f>IF(P3048&gt;0,RANK(P3048,(P3048:R3048,S3048:AG3048)),0)</f>
        <v>0</v>
      </c>
      <c r="E3048" s="7">
        <f>IF(Q3048&gt;0,RANK(Q3048,(P3048:R3048,S3048:AG3048)),0)</f>
        <v>2</v>
      </c>
      <c r="F3048" s="7">
        <f>IF(R3048&gt;0,RANK(R3048,(P3048:R3048,S3048:AG3048)),0)</f>
        <v>3</v>
      </c>
      <c r="G3048" s="7">
        <f>IF(S3048&gt;0,RANK(S3048,(P3048:R3048,S3048:AG3048)),0)</f>
        <v>4</v>
      </c>
      <c r="H3048" s="48">
        <f t="shared" si="1616"/>
        <v>29</v>
      </c>
      <c r="I3048" s="163">
        <f t="shared" si="1598"/>
        <v>0.453125</v>
      </c>
      <c r="J3048" s="2"/>
      <c r="K3048" s="2">
        <f t="shared" si="1617"/>
        <v>0</v>
      </c>
      <c r="L3048" s="2">
        <f t="shared" si="1618"/>
        <v>0.1875</v>
      </c>
      <c r="M3048" s="2">
        <f t="shared" si="1619"/>
        <v>0.109375</v>
      </c>
      <c r="N3048" s="2">
        <f t="shared" si="1620"/>
        <v>4.6875E-2</v>
      </c>
      <c r="O3048" s="2">
        <f t="shared" si="1603"/>
        <v>0.65625</v>
      </c>
      <c r="P3048" s="1">
        <v>0</v>
      </c>
      <c r="Q3048" s="1">
        <v>12</v>
      </c>
      <c r="R3048" s="1">
        <v>7</v>
      </c>
      <c r="S3048" s="1">
        <v>3</v>
      </c>
      <c r="T3048" s="1">
        <v>41</v>
      </c>
      <c r="U3048" s="1">
        <v>0</v>
      </c>
      <c r="V3048" s="1">
        <v>0</v>
      </c>
      <c r="Y3048" s="1">
        <v>1</v>
      </c>
      <c r="AE3048" s="1">
        <v>0</v>
      </c>
      <c r="AI3048" s="7">
        <f t="shared" si="1621"/>
        <v>1</v>
      </c>
      <c r="AJ3048" s="7">
        <f t="shared" si="1622"/>
        <v>0</v>
      </c>
      <c r="AK3048" s="7">
        <f t="shared" si="1623"/>
        <v>0</v>
      </c>
      <c r="AL3048" s="7">
        <f t="shared" si="1624"/>
        <v>0</v>
      </c>
      <c r="AM3048" s="2">
        <f t="shared" si="1625"/>
        <v>0.640625</v>
      </c>
      <c r="AN3048" s="2">
        <f t="shared" si="1626"/>
        <v>0</v>
      </c>
      <c r="AO3048" s="2">
        <f t="shared" si="1627"/>
        <v>0</v>
      </c>
      <c r="AP3048" s="2">
        <f t="shared" si="1628"/>
        <v>0</v>
      </c>
      <c r="AR3048" t="str">
        <f t="shared" si="1614"/>
        <v>Meade</v>
      </c>
      <c r="AS3048" t="s">
        <v>1425</v>
      </c>
      <c r="AV3048" s="91">
        <v>20</v>
      </c>
      <c r="AW3048" s="93">
        <v>119</v>
      </c>
      <c r="AX3048" s="99">
        <f t="shared" si="1629"/>
        <v>20119</v>
      </c>
      <c r="AZ3048" s="7" t="s">
        <v>3053</v>
      </c>
      <c r="BA3048" t="s">
        <v>3094</v>
      </c>
      <c r="BN3048" s="1"/>
    </row>
    <row r="3049" spans="1:66" hidden="1" outlineLevel="1">
      <c r="A3049" t="s">
        <v>258</v>
      </c>
      <c r="B3049" t="s">
        <v>1425</v>
      </c>
      <c r="C3049" s="1">
        <f t="shared" si="1615"/>
        <v>477</v>
      </c>
      <c r="D3049" s="7">
        <f>IF(P3049&gt;0,RANK(P3049,(P3049:R3049,S3049:AG3049)),0)</f>
        <v>0</v>
      </c>
      <c r="E3049" s="7">
        <f>IF(Q3049&gt;0,RANK(Q3049,(P3049:R3049,S3049:AG3049)),0)</f>
        <v>4</v>
      </c>
      <c r="F3049" s="7">
        <f>IF(R3049&gt;0,RANK(R3049,(P3049:R3049,S3049:AG3049)),0)</f>
        <v>2</v>
      </c>
      <c r="G3049" s="7">
        <f>IF(S3049&gt;0,RANK(S3049,(P3049:R3049,S3049:AG3049)),0)</f>
        <v>3</v>
      </c>
      <c r="H3049" s="48">
        <f t="shared" si="1616"/>
        <v>187</v>
      </c>
      <c r="I3049" s="163">
        <f t="shared" si="1598"/>
        <v>0.39203354297693921</v>
      </c>
      <c r="J3049" s="2"/>
      <c r="K3049" s="2">
        <f t="shared" si="1617"/>
        <v>0</v>
      </c>
      <c r="L3049" s="2">
        <f t="shared" si="1618"/>
        <v>0.10272536687631027</v>
      </c>
      <c r="M3049" s="2">
        <f t="shared" si="1619"/>
        <v>0.19496855345911951</v>
      </c>
      <c r="N3049" s="2">
        <f t="shared" si="1620"/>
        <v>0.10482180293501048</v>
      </c>
      <c r="O3049" s="2">
        <f t="shared" si="1603"/>
        <v>0.59748427672955962</v>
      </c>
      <c r="P3049" s="1">
        <v>0</v>
      </c>
      <c r="Q3049" s="1">
        <v>49</v>
      </c>
      <c r="R3049" s="1">
        <v>93</v>
      </c>
      <c r="S3049" s="1">
        <v>50</v>
      </c>
      <c r="T3049" s="1">
        <v>280</v>
      </c>
      <c r="U3049" s="1">
        <v>1</v>
      </c>
      <c r="V3049" s="1">
        <v>0</v>
      </c>
      <c r="Y3049" s="1">
        <v>3</v>
      </c>
      <c r="AE3049" s="1">
        <v>1</v>
      </c>
      <c r="AI3049" s="7">
        <f t="shared" si="1621"/>
        <v>1</v>
      </c>
      <c r="AJ3049" s="7">
        <f t="shared" si="1622"/>
        <v>6</v>
      </c>
      <c r="AK3049" s="7">
        <f t="shared" si="1623"/>
        <v>0</v>
      </c>
      <c r="AL3049" s="7">
        <f t="shared" si="1624"/>
        <v>0</v>
      </c>
      <c r="AM3049" s="2">
        <f t="shared" si="1625"/>
        <v>0.58700209643605872</v>
      </c>
      <c r="AN3049" s="2">
        <f t="shared" si="1626"/>
        <v>2.0964360587002098E-3</v>
      </c>
      <c r="AO3049" s="2">
        <f t="shared" si="1627"/>
        <v>0</v>
      </c>
      <c r="AP3049" s="2">
        <f t="shared" si="1628"/>
        <v>0</v>
      </c>
      <c r="AR3049" t="str">
        <f t="shared" si="1614"/>
        <v>Miami</v>
      </c>
      <c r="AS3049" t="s">
        <v>1425</v>
      </c>
      <c r="AV3049" s="91">
        <v>20</v>
      </c>
      <c r="AW3049" s="93">
        <v>121</v>
      </c>
      <c r="AX3049" s="99">
        <f t="shared" si="1629"/>
        <v>20121</v>
      </c>
      <c r="AZ3049" s="7" t="s">
        <v>3053</v>
      </c>
      <c r="BA3049" t="s">
        <v>3094</v>
      </c>
      <c r="BN3049" s="1"/>
    </row>
    <row r="3050" spans="1:66" hidden="1" outlineLevel="1">
      <c r="A3050" t="s">
        <v>390</v>
      </c>
      <c r="B3050" t="s">
        <v>1425</v>
      </c>
      <c r="C3050" s="1">
        <f t="shared" si="1615"/>
        <v>139</v>
      </c>
      <c r="D3050" s="7">
        <f>IF(P3050&gt;0,RANK(P3050,(P3050:R3050,S3050:AG3050)),0)</f>
        <v>0</v>
      </c>
      <c r="E3050" s="7">
        <f>IF(Q3050&gt;0,RANK(Q3050,(P3050:R3050,S3050:AG3050)),0)</f>
        <v>2</v>
      </c>
      <c r="F3050" s="7">
        <f>IF(R3050&gt;0,RANK(R3050,(P3050:R3050,S3050:AG3050)),0)</f>
        <v>2</v>
      </c>
      <c r="G3050" s="7">
        <f>IF(S3050&gt;0,RANK(S3050,(P3050:R3050,S3050:AG3050)),0)</f>
        <v>4</v>
      </c>
      <c r="H3050" s="48">
        <f t="shared" si="1616"/>
        <v>24</v>
      </c>
      <c r="I3050" s="163">
        <f t="shared" si="1598"/>
        <v>0.17266187050359713</v>
      </c>
      <c r="J3050" s="2"/>
      <c r="K3050" s="2">
        <f t="shared" si="1617"/>
        <v>0</v>
      </c>
      <c r="L3050" s="2">
        <f t="shared" si="1618"/>
        <v>0.23741007194244604</v>
      </c>
      <c r="M3050" s="2">
        <f t="shared" si="1619"/>
        <v>0.23741007194244604</v>
      </c>
      <c r="N3050" s="2">
        <f t="shared" si="1620"/>
        <v>0.1079136690647482</v>
      </c>
      <c r="O3050" s="2">
        <f t="shared" si="1603"/>
        <v>0.41726618705035978</v>
      </c>
      <c r="P3050" s="1">
        <v>0</v>
      </c>
      <c r="Q3050" s="1">
        <v>33</v>
      </c>
      <c r="R3050" s="1">
        <v>33</v>
      </c>
      <c r="S3050" s="1">
        <v>15</v>
      </c>
      <c r="T3050" s="1">
        <v>57</v>
      </c>
      <c r="U3050" s="1">
        <v>0</v>
      </c>
      <c r="V3050" s="1">
        <v>0</v>
      </c>
      <c r="Y3050" s="1">
        <v>1</v>
      </c>
      <c r="AE3050" s="1">
        <v>0</v>
      </c>
      <c r="AI3050" s="7">
        <f t="shared" si="1621"/>
        <v>1</v>
      </c>
      <c r="AJ3050" s="7">
        <f t="shared" si="1622"/>
        <v>0</v>
      </c>
      <c r="AK3050" s="7">
        <f t="shared" si="1623"/>
        <v>0</v>
      </c>
      <c r="AL3050" s="7">
        <f t="shared" si="1624"/>
        <v>0</v>
      </c>
      <c r="AM3050" s="2">
        <f t="shared" si="1625"/>
        <v>0.41007194244604317</v>
      </c>
      <c r="AN3050" s="2">
        <f t="shared" si="1626"/>
        <v>0</v>
      </c>
      <c r="AO3050" s="2">
        <f t="shared" si="1627"/>
        <v>0</v>
      </c>
      <c r="AP3050" s="2">
        <f t="shared" si="1628"/>
        <v>0</v>
      </c>
      <c r="AR3050" t="str">
        <f t="shared" si="1614"/>
        <v>Mitchell</v>
      </c>
      <c r="AS3050" t="s">
        <v>1425</v>
      </c>
      <c r="AV3050" s="91">
        <v>20</v>
      </c>
      <c r="AW3050" s="93">
        <v>123</v>
      </c>
      <c r="AX3050" s="99">
        <f t="shared" si="1629"/>
        <v>20123</v>
      </c>
      <c r="AZ3050" s="7" t="s">
        <v>3053</v>
      </c>
      <c r="BA3050" t="s">
        <v>3094</v>
      </c>
      <c r="BN3050" s="1"/>
    </row>
    <row r="3051" spans="1:66" hidden="1" outlineLevel="1">
      <c r="A3051" t="s">
        <v>402</v>
      </c>
      <c r="B3051" t="s">
        <v>1425</v>
      </c>
      <c r="C3051" s="1">
        <f t="shared" si="1615"/>
        <v>507</v>
      </c>
      <c r="D3051" s="7">
        <f>IF(P3051&gt;0,RANK(P3051,(P3051:R3051,S3051:AG3051)),0)</f>
        <v>0</v>
      </c>
      <c r="E3051" s="7">
        <f>IF(Q3051&gt;0,RANK(Q3051,(P3051:R3051,S3051:AG3051)),0)</f>
        <v>4</v>
      </c>
      <c r="F3051" s="7">
        <f>IF(R3051&gt;0,RANK(R3051,(P3051:R3051,S3051:AG3051)),0)</f>
        <v>2</v>
      </c>
      <c r="G3051" s="7">
        <f>IF(S3051&gt;0,RANK(S3051,(P3051:R3051,S3051:AG3051)),0)</f>
        <v>3</v>
      </c>
      <c r="H3051" s="48">
        <f t="shared" si="1616"/>
        <v>144</v>
      </c>
      <c r="I3051" s="163">
        <f t="shared" si="1598"/>
        <v>0.28402366863905326</v>
      </c>
      <c r="J3051" s="2"/>
      <c r="K3051" s="2">
        <f t="shared" si="1617"/>
        <v>0</v>
      </c>
      <c r="L3051" s="2">
        <f t="shared" si="1618"/>
        <v>0.16962524654832348</v>
      </c>
      <c r="M3051" s="2">
        <f t="shared" si="1619"/>
        <v>0.1814595660749507</v>
      </c>
      <c r="N3051" s="2">
        <f t="shared" si="1620"/>
        <v>0.17159763313609466</v>
      </c>
      <c r="O3051" s="2">
        <f t="shared" ref="O3051:O3095" si="1630">IF(C3051=0,"-",(1-K3051-L3051-M3051-N3051))</f>
        <v>0.47731755424063116</v>
      </c>
      <c r="P3051" s="1">
        <v>0</v>
      </c>
      <c r="Q3051" s="1">
        <v>86</v>
      </c>
      <c r="R3051" s="1">
        <v>92</v>
      </c>
      <c r="S3051" s="1">
        <v>87</v>
      </c>
      <c r="T3051" s="1">
        <v>236</v>
      </c>
      <c r="U3051" s="1">
        <v>1</v>
      </c>
      <c r="V3051" s="1">
        <v>0</v>
      </c>
      <c r="Y3051" s="1">
        <v>4</v>
      </c>
      <c r="AE3051" s="1">
        <v>1</v>
      </c>
      <c r="AI3051" s="7">
        <f t="shared" si="1621"/>
        <v>1</v>
      </c>
      <c r="AJ3051" s="7">
        <f t="shared" si="1622"/>
        <v>6</v>
      </c>
      <c r="AK3051" s="7">
        <f t="shared" si="1623"/>
        <v>0</v>
      </c>
      <c r="AL3051" s="7">
        <f t="shared" si="1624"/>
        <v>0</v>
      </c>
      <c r="AM3051" s="2">
        <f t="shared" si="1625"/>
        <v>0.46548323471400394</v>
      </c>
      <c r="AN3051" s="2">
        <f t="shared" si="1626"/>
        <v>1.9723865877712033E-3</v>
      </c>
      <c r="AO3051" s="2">
        <f t="shared" si="1627"/>
        <v>0</v>
      </c>
      <c r="AP3051" s="2">
        <f t="shared" si="1628"/>
        <v>0</v>
      </c>
      <c r="AR3051" t="str">
        <f t="shared" si="1614"/>
        <v>Montgomery</v>
      </c>
      <c r="AS3051" t="s">
        <v>1425</v>
      </c>
      <c r="AV3051" s="91">
        <v>20</v>
      </c>
      <c r="AW3051" s="93">
        <v>125</v>
      </c>
      <c r="AX3051" s="99">
        <f t="shared" si="1629"/>
        <v>20125</v>
      </c>
      <c r="AZ3051" s="7" t="s">
        <v>3053</v>
      </c>
      <c r="BA3051" t="s">
        <v>3094</v>
      </c>
      <c r="BN3051" s="1"/>
    </row>
    <row r="3052" spans="1:66" hidden="1" outlineLevel="1">
      <c r="A3052" t="s">
        <v>3304</v>
      </c>
      <c r="B3052" t="s">
        <v>1425</v>
      </c>
      <c r="C3052" s="1">
        <f t="shared" si="1615"/>
        <v>122</v>
      </c>
      <c r="D3052" s="7">
        <f>IF(P3052&gt;0,RANK(P3052,(P3052:R3052,S3052:AG3052)),0)</f>
        <v>6</v>
      </c>
      <c r="E3052" s="7">
        <f>IF(Q3052&gt;0,RANK(Q3052,(P3052:R3052,S3052:AG3052)),0)</f>
        <v>2</v>
      </c>
      <c r="F3052" s="7">
        <f>IF(R3052&gt;0,RANK(R3052,(P3052:R3052,S3052:AG3052)),0)</f>
        <v>3</v>
      </c>
      <c r="G3052" s="7">
        <f>IF(S3052&gt;0,RANK(S3052,(P3052:R3052,S3052:AG3052)),0)</f>
        <v>4</v>
      </c>
      <c r="H3052" s="48">
        <f t="shared" si="1616"/>
        <v>18</v>
      </c>
      <c r="I3052" s="163">
        <f t="shared" si="1598"/>
        <v>0.14754098360655737</v>
      </c>
      <c r="J3052" s="2"/>
      <c r="K3052" s="2">
        <f t="shared" si="1617"/>
        <v>8.1967213114754103E-3</v>
      </c>
      <c r="L3052" s="2">
        <f t="shared" si="1618"/>
        <v>0.26229508196721313</v>
      </c>
      <c r="M3052" s="2">
        <f t="shared" si="1619"/>
        <v>0.21311475409836064</v>
      </c>
      <c r="N3052" s="2">
        <f t="shared" si="1620"/>
        <v>9.0163934426229511E-2</v>
      </c>
      <c r="O3052" s="2">
        <f t="shared" si="1630"/>
        <v>0.42622950819672134</v>
      </c>
      <c r="P3052" s="1">
        <v>1</v>
      </c>
      <c r="Q3052" s="1">
        <v>32</v>
      </c>
      <c r="R3052" s="1">
        <v>26</v>
      </c>
      <c r="S3052" s="1">
        <v>11</v>
      </c>
      <c r="T3052" s="1">
        <v>50</v>
      </c>
      <c r="U3052" s="1">
        <v>0</v>
      </c>
      <c r="V3052" s="1">
        <v>0</v>
      </c>
      <c r="Y3052" s="1">
        <v>2</v>
      </c>
      <c r="AE3052" s="1">
        <v>0</v>
      </c>
      <c r="AI3052" s="7">
        <f t="shared" si="1621"/>
        <v>1</v>
      </c>
      <c r="AJ3052" s="7">
        <f t="shared" si="1622"/>
        <v>0</v>
      </c>
      <c r="AK3052" s="7">
        <f t="shared" si="1623"/>
        <v>0</v>
      </c>
      <c r="AL3052" s="7">
        <f t="shared" si="1624"/>
        <v>0</v>
      </c>
      <c r="AM3052" s="2">
        <f t="shared" si="1625"/>
        <v>0.4098360655737705</v>
      </c>
      <c r="AN3052" s="2">
        <f t="shared" si="1626"/>
        <v>0</v>
      </c>
      <c r="AO3052" s="2">
        <f t="shared" si="1627"/>
        <v>0</v>
      </c>
      <c r="AP3052" s="2">
        <f t="shared" si="1628"/>
        <v>0</v>
      </c>
      <c r="AR3052" t="str">
        <f t="shared" si="1614"/>
        <v>Morris</v>
      </c>
      <c r="AS3052" t="s">
        <v>1425</v>
      </c>
      <c r="AV3052" s="91">
        <v>20</v>
      </c>
      <c r="AW3052" s="93">
        <v>127</v>
      </c>
      <c r="AX3052" s="99">
        <f t="shared" si="1629"/>
        <v>20127</v>
      </c>
      <c r="AZ3052" s="7" t="s">
        <v>3053</v>
      </c>
      <c r="BA3052" t="s">
        <v>3094</v>
      </c>
      <c r="BN3052" s="1"/>
    </row>
    <row r="3053" spans="1:66" hidden="1" outlineLevel="1">
      <c r="A3053" t="s">
        <v>46</v>
      </c>
      <c r="B3053" t="s">
        <v>1425</v>
      </c>
      <c r="C3053" s="1">
        <f t="shared" ref="C3053:C3084" si="1631">SUM(P3053:AG3053)</f>
        <v>69</v>
      </c>
      <c r="D3053" s="7">
        <f>IF(P3053&gt;0,RANK(P3053,(P3053:R3053,S3053:AG3053)),0)</f>
        <v>0</v>
      </c>
      <c r="E3053" s="7">
        <f>IF(Q3053&gt;0,RANK(Q3053,(P3053:R3053,S3053:AG3053)),0)</f>
        <v>4</v>
      </c>
      <c r="F3053" s="7">
        <f>IF(R3053&gt;0,RANK(R3053,(P3053:R3053,S3053:AG3053)),0)</f>
        <v>2</v>
      </c>
      <c r="G3053" s="7">
        <f>IF(S3053&gt;0,RANK(S3053,(P3053:R3053,S3053:AG3053)),0)</f>
        <v>3</v>
      </c>
      <c r="H3053" s="48">
        <f t="shared" ref="H3053:H3084" si="1632">MAX(P3053:Y3053)-LARGE(P3053:Y3053,2)</f>
        <v>31</v>
      </c>
      <c r="I3053" s="163">
        <f t="shared" ref="I3053:I3095" si="1633">H3053/C3053</f>
        <v>0.44927536231884058</v>
      </c>
      <c r="J3053" s="2"/>
      <c r="K3053" s="2">
        <f t="shared" ref="K3053:K3084" si="1634">IF($C3053=0,"-",P3053/$C3053)</f>
        <v>0</v>
      </c>
      <c r="L3053" s="2">
        <f t="shared" ref="L3053:L3084" si="1635">IF($C3053=0,"-",Q3053/$C3053)</f>
        <v>0.11594202898550725</v>
      </c>
      <c r="M3053" s="2">
        <f t="shared" ref="M3053:M3084" si="1636">IF($C3053=0,"-",R3053/$C3053)</f>
        <v>0.14492753623188406</v>
      </c>
      <c r="N3053" s="2">
        <f t="shared" ref="N3053:N3084" si="1637">IF($C3053=0,"-",S3053/$C3053)</f>
        <v>0.13043478260869565</v>
      </c>
      <c r="O3053" s="2">
        <f t="shared" si="1630"/>
        <v>0.60869565217391308</v>
      </c>
      <c r="P3053" s="1">
        <v>0</v>
      </c>
      <c r="Q3053" s="1">
        <v>8</v>
      </c>
      <c r="R3053" s="1">
        <v>10</v>
      </c>
      <c r="S3053" s="1">
        <v>9</v>
      </c>
      <c r="T3053" s="1">
        <v>41</v>
      </c>
      <c r="U3053" s="1">
        <v>0</v>
      </c>
      <c r="V3053" s="1">
        <v>1</v>
      </c>
      <c r="Y3053" s="1">
        <v>0</v>
      </c>
      <c r="AE3053" s="1">
        <v>0</v>
      </c>
      <c r="AI3053" s="7">
        <f t="shared" ref="AI3053:AI3084" si="1638">IF(T3053&gt;0,RANK(T3053,(P3053:Z3053)),0)</f>
        <v>1</v>
      </c>
      <c r="AJ3053" s="7">
        <f t="shared" ref="AJ3053:AJ3084" si="1639">IF(U3053&gt;0,RANK(U3053,(P3053:Z3053)),0)</f>
        <v>0</v>
      </c>
      <c r="AK3053" s="7">
        <f t="shared" ref="AK3053:AK3084" si="1640">IF(V3053&gt;0,RANK(V3053,(P3053:Z3053)),0)</f>
        <v>5</v>
      </c>
      <c r="AL3053" s="7">
        <f t="shared" ref="AL3053:AL3084" si="1641">IF(W3053&gt;0,RANK(W3053,(P3053:Z3053)),0)</f>
        <v>0</v>
      </c>
      <c r="AM3053" s="2">
        <f t="shared" ref="AM3053:AM3084" si="1642">IF($C3053=0,"-",T3053/$C3053)</f>
        <v>0.59420289855072461</v>
      </c>
      <c r="AN3053" s="2">
        <f t="shared" ref="AN3053:AN3084" si="1643">IF($C3053=0,"-",U3053/$C3053)</f>
        <v>0</v>
      </c>
      <c r="AO3053" s="2">
        <f t="shared" ref="AO3053:AO3084" si="1644">IF($C3053=0,"-",V3053/$C3053)</f>
        <v>1.4492753623188406E-2</v>
      </c>
      <c r="AP3053" s="2">
        <f t="shared" ref="AP3053:AP3084" si="1645">IF($C3053=0,"-",W3053/$C3053)</f>
        <v>0</v>
      </c>
      <c r="AR3053" t="str">
        <f t="shared" si="1614"/>
        <v>Morton</v>
      </c>
      <c r="AS3053" t="s">
        <v>1425</v>
      </c>
      <c r="AV3053" s="91">
        <v>20</v>
      </c>
      <c r="AW3053" s="93">
        <v>129</v>
      </c>
      <c r="AX3053" s="99">
        <f t="shared" ref="AX3053:AX3084" si="1646">AV3053*1000+AW3053</f>
        <v>20129</v>
      </c>
      <c r="AZ3053" s="7" t="s">
        <v>3053</v>
      </c>
      <c r="BA3053" t="s">
        <v>3094</v>
      </c>
      <c r="BN3053" s="1"/>
    </row>
    <row r="3054" spans="1:66" hidden="1" outlineLevel="1">
      <c r="A3054" t="s">
        <v>832</v>
      </c>
      <c r="B3054" t="s">
        <v>1425</v>
      </c>
      <c r="C3054" s="1">
        <f t="shared" si="1631"/>
        <v>128</v>
      </c>
      <c r="D3054" s="7">
        <f>IF(P3054&gt;0,RANK(P3054,(P3054:R3054,S3054:AG3054)),0)</f>
        <v>0</v>
      </c>
      <c r="E3054" s="7">
        <f>IF(Q3054&gt;0,RANK(Q3054,(P3054:R3054,S3054:AG3054)),0)</f>
        <v>4</v>
      </c>
      <c r="F3054" s="7">
        <f>IF(R3054&gt;0,RANK(R3054,(P3054:R3054,S3054:AG3054)),0)</f>
        <v>3</v>
      </c>
      <c r="G3054" s="7">
        <f>IF(S3054&gt;0,RANK(S3054,(P3054:R3054,S3054:AG3054)),0)</f>
        <v>2</v>
      </c>
      <c r="H3054" s="48">
        <f t="shared" si="1632"/>
        <v>56</v>
      </c>
      <c r="I3054" s="163">
        <f t="shared" si="1633"/>
        <v>0.4375</v>
      </c>
      <c r="J3054" s="2"/>
      <c r="K3054" s="2">
        <f t="shared" si="1634"/>
        <v>0</v>
      </c>
      <c r="L3054" s="2">
        <f t="shared" si="1635"/>
        <v>7.8125E-2</v>
      </c>
      <c r="M3054" s="2">
        <f t="shared" si="1636"/>
        <v>0.15625</v>
      </c>
      <c r="N3054" s="2">
        <f t="shared" si="1637"/>
        <v>0.1640625</v>
      </c>
      <c r="O3054" s="2">
        <f t="shared" si="1630"/>
        <v>0.6015625</v>
      </c>
      <c r="P3054" s="1">
        <v>0</v>
      </c>
      <c r="Q3054" s="1">
        <v>10</v>
      </c>
      <c r="R3054" s="1">
        <v>20</v>
      </c>
      <c r="S3054" s="1">
        <v>21</v>
      </c>
      <c r="T3054" s="1">
        <v>77</v>
      </c>
      <c r="U3054" s="1">
        <v>0</v>
      </c>
      <c r="V3054" s="1">
        <v>0</v>
      </c>
      <c r="Y3054" s="1">
        <v>0</v>
      </c>
      <c r="AE3054" s="1">
        <v>0</v>
      </c>
      <c r="AI3054" s="7">
        <f t="shared" si="1638"/>
        <v>1</v>
      </c>
      <c r="AJ3054" s="7">
        <f t="shared" si="1639"/>
        <v>0</v>
      </c>
      <c r="AK3054" s="7">
        <f t="shared" si="1640"/>
        <v>0</v>
      </c>
      <c r="AL3054" s="7">
        <f t="shared" si="1641"/>
        <v>0</v>
      </c>
      <c r="AM3054" s="2">
        <f t="shared" si="1642"/>
        <v>0.6015625</v>
      </c>
      <c r="AN3054" s="2">
        <f t="shared" si="1643"/>
        <v>0</v>
      </c>
      <c r="AO3054" s="2">
        <f t="shared" si="1644"/>
        <v>0</v>
      </c>
      <c r="AP3054" s="2">
        <f t="shared" si="1645"/>
        <v>0</v>
      </c>
      <c r="AR3054" t="str">
        <f t="shared" si="1614"/>
        <v>Nemaha</v>
      </c>
      <c r="AS3054" t="s">
        <v>1425</v>
      </c>
      <c r="AV3054" s="91">
        <v>20</v>
      </c>
      <c r="AW3054" s="93">
        <v>131</v>
      </c>
      <c r="AX3054" s="99">
        <f t="shared" si="1646"/>
        <v>20131</v>
      </c>
      <c r="AZ3054" s="7" t="s">
        <v>3053</v>
      </c>
      <c r="BA3054" t="s">
        <v>3094</v>
      </c>
      <c r="BN3054" s="1"/>
    </row>
    <row r="3055" spans="1:66" hidden="1" outlineLevel="1">
      <c r="A3055" t="s">
        <v>21</v>
      </c>
      <c r="B3055" t="s">
        <v>1425</v>
      </c>
      <c r="C3055" s="1">
        <f t="shared" si="1631"/>
        <v>0</v>
      </c>
      <c r="D3055" s="7">
        <f>IF(P3055&gt;0,RANK(P3055,(P3055:R3055,S3055:AG3055)),0)</f>
        <v>0</v>
      </c>
      <c r="E3055" s="7">
        <f>IF(Q3055&gt;0,RANK(Q3055,(P3055:R3055,S3055:AG3055)),0)</f>
        <v>0</v>
      </c>
      <c r="F3055" s="7">
        <f>IF(R3055&gt;0,RANK(R3055,(P3055:R3055,S3055:AG3055)),0)</f>
        <v>0</v>
      </c>
      <c r="G3055" s="7">
        <f>IF(S3055&gt;0,RANK(S3055,(P3055:R3055,S3055:AG3055)),0)</f>
        <v>0</v>
      </c>
      <c r="H3055" s="48">
        <f t="shared" si="1632"/>
        <v>0</v>
      </c>
      <c r="I3055" s="163" t="e">
        <f t="shared" si="1633"/>
        <v>#DIV/0!</v>
      </c>
      <c r="J3055" s="2"/>
      <c r="K3055" s="2" t="str">
        <f t="shared" si="1634"/>
        <v>-</v>
      </c>
      <c r="L3055" s="2" t="str">
        <f t="shared" si="1635"/>
        <v>-</v>
      </c>
      <c r="M3055" s="2" t="str">
        <f t="shared" si="1636"/>
        <v>-</v>
      </c>
      <c r="N3055" s="2" t="str">
        <f t="shared" si="1637"/>
        <v>-</v>
      </c>
      <c r="O3055" s="2" t="str">
        <f t="shared" si="1630"/>
        <v>-</v>
      </c>
      <c r="P3055" s="1">
        <v>0</v>
      </c>
      <c r="Q3055" s="1">
        <v>0</v>
      </c>
      <c r="R3055" s="1">
        <v>0</v>
      </c>
      <c r="S3055" s="1">
        <v>0</v>
      </c>
      <c r="T3055" s="1">
        <v>0</v>
      </c>
      <c r="U3055" s="1">
        <v>0</v>
      </c>
      <c r="V3055" s="1">
        <v>0</v>
      </c>
      <c r="Y3055" s="1">
        <v>0</v>
      </c>
      <c r="AE3055" s="1">
        <v>0</v>
      </c>
      <c r="AI3055" s="7">
        <f t="shared" si="1638"/>
        <v>0</v>
      </c>
      <c r="AJ3055" s="7">
        <f t="shared" si="1639"/>
        <v>0</v>
      </c>
      <c r="AK3055" s="7">
        <f t="shared" si="1640"/>
        <v>0</v>
      </c>
      <c r="AL3055" s="7">
        <f t="shared" si="1641"/>
        <v>0</v>
      </c>
      <c r="AM3055" s="2" t="str">
        <f t="shared" si="1642"/>
        <v>-</v>
      </c>
      <c r="AN3055" s="2" t="str">
        <f t="shared" si="1643"/>
        <v>-</v>
      </c>
      <c r="AO3055" s="2" t="str">
        <f t="shared" si="1644"/>
        <v>-</v>
      </c>
      <c r="AP3055" s="2" t="str">
        <f t="shared" si="1645"/>
        <v>-</v>
      </c>
      <c r="AR3055" t="str">
        <f t="shared" si="1614"/>
        <v>Neosho</v>
      </c>
      <c r="AS3055" t="s">
        <v>1425</v>
      </c>
      <c r="AV3055" s="91">
        <v>20</v>
      </c>
      <c r="AW3055" s="93">
        <v>133</v>
      </c>
      <c r="AX3055" s="99">
        <f t="shared" si="1646"/>
        <v>20133</v>
      </c>
      <c r="AZ3055" s="7" t="s">
        <v>3053</v>
      </c>
      <c r="BA3055" t="s">
        <v>3094</v>
      </c>
      <c r="BN3055" s="1"/>
    </row>
    <row r="3056" spans="1:66" hidden="1" outlineLevel="1">
      <c r="A3056" t="s">
        <v>1151</v>
      </c>
      <c r="B3056" t="s">
        <v>1425</v>
      </c>
      <c r="C3056" s="1">
        <f t="shared" si="1631"/>
        <v>49</v>
      </c>
      <c r="D3056" s="7">
        <f>IF(P3056&gt;0,RANK(P3056,(P3056:R3056,S3056:AG3056)),0)</f>
        <v>0</v>
      </c>
      <c r="E3056" s="7">
        <f>IF(Q3056&gt;0,RANK(Q3056,(P3056:R3056,S3056:AG3056)),0)</f>
        <v>3</v>
      </c>
      <c r="F3056" s="7">
        <f>IF(R3056&gt;0,RANK(R3056,(P3056:R3056,S3056:AG3056)),0)</f>
        <v>2</v>
      </c>
      <c r="G3056" s="7">
        <f>IF(S3056&gt;0,RANK(S3056,(P3056:R3056,S3056:AG3056)),0)</f>
        <v>4</v>
      </c>
      <c r="H3056" s="48">
        <f t="shared" si="1632"/>
        <v>15</v>
      </c>
      <c r="I3056" s="163">
        <f t="shared" si="1633"/>
        <v>0.30612244897959184</v>
      </c>
      <c r="J3056" s="2"/>
      <c r="K3056" s="2">
        <f t="shared" si="1634"/>
        <v>0</v>
      </c>
      <c r="L3056" s="2">
        <f t="shared" si="1635"/>
        <v>0.20408163265306123</v>
      </c>
      <c r="M3056" s="2">
        <f t="shared" si="1636"/>
        <v>0.22448979591836735</v>
      </c>
      <c r="N3056" s="2">
        <f t="shared" si="1637"/>
        <v>4.0816326530612242E-2</v>
      </c>
      <c r="O3056" s="2">
        <f t="shared" si="1630"/>
        <v>0.53061224489795911</v>
      </c>
      <c r="P3056" s="1">
        <v>0</v>
      </c>
      <c r="Q3056" s="1">
        <v>10</v>
      </c>
      <c r="R3056" s="1">
        <v>11</v>
      </c>
      <c r="S3056" s="1">
        <v>2</v>
      </c>
      <c r="T3056" s="1">
        <v>26</v>
      </c>
      <c r="U3056" s="1">
        <v>0</v>
      </c>
      <c r="V3056" s="1">
        <v>0</v>
      </c>
      <c r="Y3056" s="1">
        <v>0</v>
      </c>
      <c r="AE3056" s="1">
        <v>0</v>
      </c>
      <c r="AI3056" s="7">
        <f t="shared" si="1638"/>
        <v>1</v>
      </c>
      <c r="AJ3056" s="7">
        <f t="shared" si="1639"/>
        <v>0</v>
      </c>
      <c r="AK3056" s="7">
        <f t="shared" si="1640"/>
        <v>0</v>
      </c>
      <c r="AL3056" s="7">
        <f t="shared" si="1641"/>
        <v>0</v>
      </c>
      <c r="AM3056" s="2">
        <f t="shared" si="1642"/>
        <v>0.53061224489795922</v>
      </c>
      <c r="AN3056" s="2">
        <f t="shared" si="1643"/>
        <v>0</v>
      </c>
      <c r="AO3056" s="2">
        <f t="shared" si="1644"/>
        <v>0</v>
      </c>
      <c r="AP3056" s="2">
        <f t="shared" si="1645"/>
        <v>0</v>
      </c>
      <c r="AR3056" t="str">
        <f t="shared" si="1614"/>
        <v>Ness</v>
      </c>
      <c r="AS3056" t="s">
        <v>1425</v>
      </c>
      <c r="AV3056" s="91">
        <v>20</v>
      </c>
      <c r="AW3056" s="93">
        <v>135</v>
      </c>
      <c r="AX3056" s="99">
        <f t="shared" si="1646"/>
        <v>20135</v>
      </c>
      <c r="AZ3056" s="7" t="s">
        <v>3053</v>
      </c>
      <c r="BA3056" t="s">
        <v>3094</v>
      </c>
      <c r="BN3056" s="1"/>
    </row>
    <row r="3057" spans="1:66" hidden="1" outlineLevel="1">
      <c r="A3057" t="s">
        <v>2324</v>
      </c>
      <c r="B3057" t="s">
        <v>1425</v>
      </c>
      <c r="C3057" s="1">
        <f t="shared" si="1631"/>
        <v>133</v>
      </c>
      <c r="D3057" s="7">
        <f>IF(P3057&gt;0,RANK(P3057,(P3057:R3057,S3057:AG3057)),0)</f>
        <v>5</v>
      </c>
      <c r="E3057" s="7">
        <f>IF(Q3057&gt;0,RANK(Q3057,(P3057:R3057,S3057:AG3057)),0)</f>
        <v>3</v>
      </c>
      <c r="F3057" s="7">
        <f>IF(R3057&gt;0,RANK(R3057,(P3057:R3057,S3057:AG3057)),0)</f>
        <v>2</v>
      </c>
      <c r="G3057" s="7">
        <f>IF(S3057&gt;0,RANK(S3057,(P3057:R3057,S3057:AG3057)),0)</f>
        <v>4</v>
      </c>
      <c r="H3057" s="48">
        <f t="shared" si="1632"/>
        <v>21</v>
      </c>
      <c r="I3057" s="163">
        <f t="shared" si="1633"/>
        <v>0.15789473684210525</v>
      </c>
      <c r="J3057" s="2"/>
      <c r="K3057" s="2">
        <f t="shared" si="1634"/>
        <v>7.5187969924812026E-3</v>
      </c>
      <c r="L3057" s="2">
        <f t="shared" si="1635"/>
        <v>0.23308270676691728</v>
      </c>
      <c r="M3057" s="2">
        <f t="shared" si="1636"/>
        <v>0.24812030075187969</v>
      </c>
      <c r="N3057" s="2">
        <f t="shared" si="1637"/>
        <v>9.0225563909774431E-2</v>
      </c>
      <c r="O3057" s="2">
        <f t="shared" si="1630"/>
        <v>0.42105263157894735</v>
      </c>
      <c r="P3057" s="1">
        <v>1</v>
      </c>
      <c r="Q3057" s="1">
        <v>31</v>
      </c>
      <c r="R3057" s="1">
        <v>33</v>
      </c>
      <c r="S3057" s="1">
        <v>12</v>
      </c>
      <c r="T3057" s="1">
        <v>54</v>
      </c>
      <c r="U3057" s="1">
        <v>0</v>
      </c>
      <c r="V3057" s="1">
        <v>0</v>
      </c>
      <c r="Y3057" s="1">
        <v>1</v>
      </c>
      <c r="AE3057" s="1">
        <v>1</v>
      </c>
      <c r="AI3057" s="7">
        <f t="shared" si="1638"/>
        <v>1</v>
      </c>
      <c r="AJ3057" s="7">
        <f t="shared" si="1639"/>
        <v>0</v>
      </c>
      <c r="AK3057" s="7">
        <f t="shared" si="1640"/>
        <v>0</v>
      </c>
      <c r="AL3057" s="7">
        <f t="shared" si="1641"/>
        <v>0</v>
      </c>
      <c r="AM3057" s="2">
        <f t="shared" si="1642"/>
        <v>0.40601503759398494</v>
      </c>
      <c r="AN3057" s="2">
        <f t="shared" si="1643"/>
        <v>0</v>
      </c>
      <c r="AO3057" s="2">
        <f t="shared" si="1644"/>
        <v>0</v>
      </c>
      <c r="AP3057" s="2">
        <f t="shared" si="1645"/>
        <v>0</v>
      </c>
      <c r="AR3057" t="str">
        <f t="shared" si="1614"/>
        <v>Norton</v>
      </c>
      <c r="AS3057" t="s">
        <v>1425</v>
      </c>
      <c r="AV3057" s="91">
        <v>20</v>
      </c>
      <c r="AW3057" s="93">
        <v>137</v>
      </c>
      <c r="AX3057" s="99">
        <f t="shared" si="1646"/>
        <v>20137</v>
      </c>
      <c r="AZ3057" s="7" t="s">
        <v>3053</v>
      </c>
      <c r="BA3057" t="s">
        <v>3094</v>
      </c>
      <c r="BN3057" s="1"/>
    </row>
    <row r="3058" spans="1:66" hidden="1" outlineLevel="1">
      <c r="A3058" t="s">
        <v>264</v>
      </c>
      <c r="B3058" t="s">
        <v>1425</v>
      </c>
      <c r="C3058" s="1">
        <f t="shared" si="1631"/>
        <v>206</v>
      </c>
      <c r="D3058" s="7">
        <f>IF(P3058&gt;0,RANK(P3058,(P3058:R3058,S3058:AG3058)),0)</f>
        <v>5</v>
      </c>
      <c r="E3058" s="7">
        <f>IF(Q3058&gt;0,RANK(Q3058,(P3058:R3058,S3058:AG3058)),0)</f>
        <v>2</v>
      </c>
      <c r="F3058" s="7">
        <f>IF(R3058&gt;0,RANK(R3058,(P3058:R3058,S3058:AG3058)),0)</f>
        <v>3</v>
      </c>
      <c r="G3058" s="7">
        <f>IF(S3058&gt;0,RANK(S3058,(P3058:R3058,S3058:AG3058)),0)</f>
        <v>4</v>
      </c>
      <c r="H3058" s="48">
        <f t="shared" si="1632"/>
        <v>87</v>
      </c>
      <c r="I3058" s="163">
        <f t="shared" si="1633"/>
        <v>0.42233009708737862</v>
      </c>
      <c r="J3058" s="2"/>
      <c r="K3058" s="2">
        <f t="shared" si="1634"/>
        <v>4.8543689320388345E-3</v>
      </c>
      <c r="L3058" s="2">
        <f t="shared" si="1635"/>
        <v>0.1553398058252427</v>
      </c>
      <c r="M3058" s="2">
        <f t="shared" si="1636"/>
        <v>0.15048543689320387</v>
      </c>
      <c r="N3058" s="2">
        <f t="shared" si="1637"/>
        <v>0.10194174757281553</v>
      </c>
      <c r="O3058" s="2">
        <f t="shared" si="1630"/>
        <v>0.58737864077669921</v>
      </c>
      <c r="P3058" s="1">
        <v>1</v>
      </c>
      <c r="Q3058" s="1">
        <v>32</v>
      </c>
      <c r="R3058" s="1">
        <v>31</v>
      </c>
      <c r="S3058" s="1">
        <v>21</v>
      </c>
      <c r="T3058" s="1">
        <v>119</v>
      </c>
      <c r="U3058" s="1">
        <v>0</v>
      </c>
      <c r="V3058" s="1">
        <v>0</v>
      </c>
      <c r="Y3058" s="1">
        <v>1</v>
      </c>
      <c r="AE3058" s="1">
        <v>1</v>
      </c>
      <c r="AI3058" s="7">
        <f t="shared" si="1638"/>
        <v>1</v>
      </c>
      <c r="AJ3058" s="7">
        <f t="shared" si="1639"/>
        <v>0</v>
      </c>
      <c r="AK3058" s="7">
        <f t="shared" si="1640"/>
        <v>0</v>
      </c>
      <c r="AL3058" s="7">
        <f t="shared" si="1641"/>
        <v>0</v>
      </c>
      <c r="AM3058" s="2">
        <f t="shared" si="1642"/>
        <v>0.57766990291262132</v>
      </c>
      <c r="AN3058" s="2">
        <f t="shared" si="1643"/>
        <v>0</v>
      </c>
      <c r="AO3058" s="2">
        <f t="shared" si="1644"/>
        <v>0</v>
      </c>
      <c r="AP3058" s="2">
        <f t="shared" si="1645"/>
        <v>0</v>
      </c>
      <c r="AR3058" t="str">
        <f t="shared" si="1614"/>
        <v>Osage</v>
      </c>
      <c r="AS3058" t="s">
        <v>1425</v>
      </c>
      <c r="AV3058" s="91">
        <v>20</v>
      </c>
      <c r="AW3058" s="93">
        <v>139</v>
      </c>
      <c r="AX3058" s="99">
        <f t="shared" si="1646"/>
        <v>20139</v>
      </c>
      <c r="AZ3058" s="7" t="s">
        <v>3053</v>
      </c>
      <c r="BA3058" t="s">
        <v>3094</v>
      </c>
      <c r="BN3058" s="1"/>
    </row>
    <row r="3059" spans="1:66" hidden="1" outlineLevel="1">
      <c r="A3059" t="s">
        <v>2653</v>
      </c>
      <c r="B3059" t="s">
        <v>1425</v>
      </c>
      <c r="C3059" s="1">
        <f t="shared" si="1631"/>
        <v>122</v>
      </c>
      <c r="D3059" s="7">
        <f>IF(P3059&gt;0,RANK(P3059,(P3059:R3059,S3059:AG3059)),0)</f>
        <v>0</v>
      </c>
      <c r="E3059" s="7">
        <f>IF(Q3059&gt;0,RANK(Q3059,(P3059:R3059,S3059:AG3059)),0)</f>
        <v>2</v>
      </c>
      <c r="F3059" s="7">
        <f>IF(R3059&gt;0,RANK(R3059,(P3059:R3059,S3059:AG3059)),0)</f>
        <v>4</v>
      </c>
      <c r="G3059" s="7">
        <f>IF(S3059&gt;0,RANK(S3059,(P3059:R3059,S3059:AG3059)),0)</f>
        <v>3</v>
      </c>
      <c r="H3059" s="48">
        <f t="shared" si="1632"/>
        <v>41</v>
      </c>
      <c r="I3059" s="163">
        <f t="shared" si="1633"/>
        <v>0.33606557377049179</v>
      </c>
      <c r="J3059" s="2"/>
      <c r="K3059" s="2">
        <f t="shared" si="1634"/>
        <v>0</v>
      </c>
      <c r="L3059" s="2">
        <f t="shared" si="1635"/>
        <v>0.21311475409836064</v>
      </c>
      <c r="M3059" s="2">
        <f t="shared" si="1636"/>
        <v>7.3770491803278687E-2</v>
      </c>
      <c r="N3059" s="2">
        <f t="shared" si="1637"/>
        <v>0.14754098360655737</v>
      </c>
      <c r="O3059" s="2">
        <f t="shared" si="1630"/>
        <v>0.56557377049180335</v>
      </c>
      <c r="P3059" s="1">
        <v>0</v>
      </c>
      <c r="Q3059" s="1">
        <v>26</v>
      </c>
      <c r="R3059" s="1">
        <v>9</v>
      </c>
      <c r="S3059" s="1">
        <v>18</v>
      </c>
      <c r="T3059" s="1">
        <v>67</v>
      </c>
      <c r="U3059" s="1">
        <v>0</v>
      </c>
      <c r="V3059" s="1">
        <v>0</v>
      </c>
      <c r="Y3059" s="1">
        <v>1</v>
      </c>
      <c r="AE3059" s="1">
        <v>1</v>
      </c>
      <c r="AI3059" s="7">
        <f t="shared" si="1638"/>
        <v>1</v>
      </c>
      <c r="AJ3059" s="7">
        <f t="shared" si="1639"/>
        <v>0</v>
      </c>
      <c r="AK3059" s="7">
        <f t="shared" si="1640"/>
        <v>0</v>
      </c>
      <c r="AL3059" s="7">
        <f t="shared" si="1641"/>
        <v>0</v>
      </c>
      <c r="AM3059" s="2">
        <f t="shared" si="1642"/>
        <v>0.54918032786885251</v>
      </c>
      <c r="AN3059" s="2">
        <f t="shared" si="1643"/>
        <v>0</v>
      </c>
      <c r="AO3059" s="2">
        <f t="shared" si="1644"/>
        <v>0</v>
      </c>
      <c r="AP3059" s="2">
        <f t="shared" si="1645"/>
        <v>0</v>
      </c>
      <c r="AR3059" t="str">
        <f t="shared" si="1614"/>
        <v>Osborne</v>
      </c>
      <c r="AS3059" t="s">
        <v>1425</v>
      </c>
      <c r="AV3059" s="91">
        <v>20</v>
      </c>
      <c r="AW3059" s="93">
        <v>141</v>
      </c>
      <c r="AX3059" s="99">
        <f t="shared" si="1646"/>
        <v>20141</v>
      </c>
      <c r="AZ3059" s="7" t="s">
        <v>3053</v>
      </c>
      <c r="BA3059" t="s">
        <v>3094</v>
      </c>
      <c r="BN3059" s="1"/>
    </row>
    <row r="3060" spans="1:66" hidden="1" outlineLevel="1">
      <c r="A3060" t="s">
        <v>1383</v>
      </c>
      <c r="B3060" t="s">
        <v>1425</v>
      </c>
      <c r="C3060" s="1">
        <f t="shared" si="1631"/>
        <v>169</v>
      </c>
      <c r="D3060" s="7">
        <f>IF(P3060&gt;0,RANK(P3060,(P3060:R3060,S3060:AG3060)),0)</f>
        <v>0</v>
      </c>
      <c r="E3060" s="7">
        <f>IF(Q3060&gt;0,RANK(Q3060,(P3060:R3060,S3060:AG3060)),0)</f>
        <v>2</v>
      </c>
      <c r="F3060" s="7">
        <f>IF(R3060&gt;0,RANK(R3060,(P3060:R3060,S3060:AG3060)),0)</f>
        <v>3</v>
      </c>
      <c r="G3060" s="7">
        <f>IF(S3060&gt;0,RANK(S3060,(P3060:R3060,S3060:AG3060)),0)</f>
        <v>4</v>
      </c>
      <c r="H3060" s="48">
        <f t="shared" si="1632"/>
        <v>77</v>
      </c>
      <c r="I3060" s="163">
        <f t="shared" si="1633"/>
        <v>0.45562130177514792</v>
      </c>
      <c r="J3060" s="2"/>
      <c r="K3060" s="2">
        <f t="shared" si="1634"/>
        <v>0</v>
      </c>
      <c r="L3060" s="2">
        <f t="shared" si="1635"/>
        <v>0.14792899408284024</v>
      </c>
      <c r="M3060" s="2">
        <f t="shared" si="1636"/>
        <v>0.1242603550295858</v>
      </c>
      <c r="N3060" s="2">
        <f t="shared" si="1637"/>
        <v>0.11834319526627218</v>
      </c>
      <c r="O3060" s="2">
        <f t="shared" si="1630"/>
        <v>0.60946745562130178</v>
      </c>
      <c r="P3060" s="1">
        <v>0</v>
      </c>
      <c r="Q3060" s="1">
        <v>25</v>
      </c>
      <c r="R3060" s="1">
        <v>21</v>
      </c>
      <c r="S3060" s="1">
        <v>20</v>
      </c>
      <c r="T3060" s="1">
        <v>102</v>
      </c>
      <c r="U3060" s="1">
        <v>0</v>
      </c>
      <c r="V3060" s="1">
        <v>1</v>
      </c>
      <c r="Y3060" s="1">
        <v>0</v>
      </c>
      <c r="AE3060" s="1">
        <v>0</v>
      </c>
      <c r="AI3060" s="7">
        <f t="shared" si="1638"/>
        <v>1</v>
      </c>
      <c r="AJ3060" s="7">
        <f t="shared" si="1639"/>
        <v>0</v>
      </c>
      <c r="AK3060" s="7">
        <f t="shared" si="1640"/>
        <v>5</v>
      </c>
      <c r="AL3060" s="7">
        <f t="shared" si="1641"/>
        <v>0</v>
      </c>
      <c r="AM3060" s="2">
        <f t="shared" si="1642"/>
        <v>0.60355029585798814</v>
      </c>
      <c r="AN3060" s="2">
        <f t="shared" si="1643"/>
        <v>0</v>
      </c>
      <c r="AO3060" s="2">
        <f t="shared" si="1644"/>
        <v>5.9171597633136093E-3</v>
      </c>
      <c r="AP3060" s="2">
        <f t="shared" si="1645"/>
        <v>0</v>
      </c>
      <c r="AR3060" t="str">
        <f t="shared" si="1614"/>
        <v>Ottawa</v>
      </c>
      <c r="AS3060" t="s">
        <v>1425</v>
      </c>
      <c r="AV3060" s="91">
        <v>20</v>
      </c>
      <c r="AW3060" s="93">
        <v>143</v>
      </c>
      <c r="AX3060" s="99">
        <f t="shared" si="1646"/>
        <v>20143</v>
      </c>
      <c r="AZ3060" s="7" t="s">
        <v>3053</v>
      </c>
      <c r="BA3060" t="s">
        <v>3094</v>
      </c>
      <c r="BN3060" s="1"/>
    </row>
    <row r="3061" spans="1:66" hidden="1" outlineLevel="1">
      <c r="A3061" t="s">
        <v>180</v>
      </c>
      <c r="B3061" t="s">
        <v>1425</v>
      </c>
      <c r="C3061" s="1">
        <f t="shared" si="1631"/>
        <v>162</v>
      </c>
      <c r="D3061" s="7">
        <f>IF(P3061&gt;0,RANK(P3061,(P3061:R3061,S3061:AG3061)),0)</f>
        <v>0</v>
      </c>
      <c r="E3061" s="7">
        <f>IF(Q3061&gt;0,RANK(Q3061,(P3061:R3061,S3061:AG3061)),0)</f>
        <v>3</v>
      </c>
      <c r="F3061" s="7">
        <f>IF(R3061&gt;0,RANK(R3061,(P3061:R3061,S3061:AG3061)),0)</f>
        <v>2</v>
      </c>
      <c r="G3061" s="7">
        <f>IF(S3061&gt;0,RANK(S3061,(P3061:R3061,S3061:AG3061)),0)</f>
        <v>4</v>
      </c>
      <c r="H3061" s="48">
        <f t="shared" si="1632"/>
        <v>26</v>
      </c>
      <c r="I3061" s="163">
        <f t="shared" si="1633"/>
        <v>0.16049382716049382</v>
      </c>
      <c r="J3061" s="2"/>
      <c r="K3061" s="2">
        <f t="shared" si="1634"/>
        <v>0</v>
      </c>
      <c r="L3061" s="2">
        <f t="shared" si="1635"/>
        <v>0.14814814814814814</v>
      </c>
      <c r="M3061" s="2">
        <f t="shared" si="1636"/>
        <v>0.30864197530864196</v>
      </c>
      <c r="N3061" s="2">
        <f t="shared" si="1637"/>
        <v>4.3209876543209874E-2</v>
      </c>
      <c r="O3061" s="2">
        <f t="shared" si="1630"/>
        <v>0.5</v>
      </c>
      <c r="P3061" s="1">
        <v>0</v>
      </c>
      <c r="Q3061" s="1">
        <v>24</v>
      </c>
      <c r="R3061" s="1">
        <v>50</v>
      </c>
      <c r="S3061" s="1">
        <v>7</v>
      </c>
      <c r="T3061" s="1">
        <v>76</v>
      </c>
      <c r="U3061" s="1">
        <v>2</v>
      </c>
      <c r="V3061" s="1">
        <v>0</v>
      </c>
      <c r="Y3061" s="1">
        <v>3</v>
      </c>
      <c r="AE3061" s="1">
        <v>0</v>
      </c>
      <c r="AI3061" s="7">
        <f t="shared" si="1638"/>
        <v>1</v>
      </c>
      <c r="AJ3061" s="7">
        <f t="shared" si="1639"/>
        <v>6</v>
      </c>
      <c r="AK3061" s="7">
        <f t="shared" si="1640"/>
        <v>0</v>
      </c>
      <c r="AL3061" s="7">
        <f t="shared" si="1641"/>
        <v>0</v>
      </c>
      <c r="AM3061" s="2">
        <f t="shared" si="1642"/>
        <v>0.46913580246913578</v>
      </c>
      <c r="AN3061" s="2">
        <f t="shared" si="1643"/>
        <v>1.2345679012345678E-2</v>
      </c>
      <c r="AO3061" s="2">
        <f t="shared" si="1644"/>
        <v>0</v>
      </c>
      <c r="AP3061" s="2">
        <f t="shared" si="1645"/>
        <v>0</v>
      </c>
      <c r="AR3061" t="str">
        <f t="shared" si="1614"/>
        <v>Pawnee</v>
      </c>
      <c r="AS3061" t="s">
        <v>1425</v>
      </c>
      <c r="AV3061" s="91">
        <v>20</v>
      </c>
      <c r="AW3061" s="93">
        <v>145</v>
      </c>
      <c r="AX3061" s="99">
        <f t="shared" si="1646"/>
        <v>20145</v>
      </c>
      <c r="AZ3061" s="7" t="s">
        <v>3053</v>
      </c>
      <c r="BA3061" t="s">
        <v>3094</v>
      </c>
      <c r="BN3061" s="1"/>
    </row>
    <row r="3062" spans="1:66" hidden="1" outlineLevel="1">
      <c r="A3062" t="s">
        <v>2948</v>
      </c>
      <c r="B3062" t="s">
        <v>1425</v>
      </c>
      <c r="C3062" s="1">
        <f t="shared" si="1631"/>
        <v>186</v>
      </c>
      <c r="D3062" s="7">
        <f>IF(P3062&gt;0,RANK(P3062,(P3062:R3062,S3062:AG3062)),0)</f>
        <v>0</v>
      </c>
      <c r="E3062" s="7">
        <f>IF(Q3062&gt;0,RANK(Q3062,(P3062:R3062,S3062:AG3062)),0)</f>
        <v>2</v>
      </c>
      <c r="F3062" s="7">
        <f>IF(R3062&gt;0,RANK(R3062,(P3062:R3062,S3062:AG3062)),0)</f>
        <v>3</v>
      </c>
      <c r="G3062" s="7">
        <f>IF(S3062&gt;0,RANK(S3062,(P3062:R3062,S3062:AG3062)),0)</f>
        <v>4</v>
      </c>
      <c r="H3062" s="48">
        <f t="shared" si="1632"/>
        <v>27</v>
      </c>
      <c r="I3062" s="163">
        <f t="shared" si="1633"/>
        <v>0.14516129032258066</v>
      </c>
      <c r="J3062" s="2"/>
      <c r="K3062" s="2">
        <f t="shared" si="1634"/>
        <v>0</v>
      </c>
      <c r="L3062" s="2">
        <f t="shared" si="1635"/>
        <v>0.29032258064516131</v>
      </c>
      <c r="M3062" s="2">
        <f t="shared" si="1636"/>
        <v>0.18279569892473119</v>
      </c>
      <c r="N3062" s="2">
        <f t="shared" si="1637"/>
        <v>6.9892473118279563E-2</v>
      </c>
      <c r="O3062" s="2">
        <f t="shared" si="1630"/>
        <v>0.45698924731182794</v>
      </c>
      <c r="P3062" s="1">
        <v>0</v>
      </c>
      <c r="Q3062" s="1">
        <v>54</v>
      </c>
      <c r="R3062" s="1">
        <v>34</v>
      </c>
      <c r="S3062" s="1">
        <v>13</v>
      </c>
      <c r="T3062" s="1">
        <v>81</v>
      </c>
      <c r="U3062" s="1">
        <v>0</v>
      </c>
      <c r="V3062" s="1">
        <v>0</v>
      </c>
      <c r="Y3062" s="1">
        <v>4</v>
      </c>
      <c r="AE3062" s="1">
        <v>0</v>
      </c>
      <c r="AI3062" s="7">
        <f t="shared" si="1638"/>
        <v>1</v>
      </c>
      <c r="AJ3062" s="7">
        <f t="shared" si="1639"/>
        <v>0</v>
      </c>
      <c r="AK3062" s="7">
        <f t="shared" si="1640"/>
        <v>0</v>
      </c>
      <c r="AL3062" s="7">
        <f t="shared" si="1641"/>
        <v>0</v>
      </c>
      <c r="AM3062" s="2">
        <f t="shared" si="1642"/>
        <v>0.43548387096774194</v>
      </c>
      <c r="AN3062" s="2">
        <f t="shared" si="1643"/>
        <v>0</v>
      </c>
      <c r="AO3062" s="2">
        <f t="shared" si="1644"/>
        <v>0</v>
      </c>
      <c r="AP3062" s="2">
        <f t="shared" si="1645"/>
        <v>0</v>
      </c>
      <c r="AR3062" t="str">
        <f t="shared" si="1614"/>
        <v>Phillips</v>
      </c>
      <c r="AS3062" t="s">
        <v>1425</v>
      </c>
      <c r="AV3062" s="91">
        <v>20</v>
      </c>
      <c r="AW3062" s="93">
        <v>147</v>
      </c>
      <c r="AX3062" s="99">
        <f t="shared" si="1646"/>
        <v>20147</v>
      </c>
      <c r="AZ3062" s="7" t="s">
        <v>3053</v>
      </c>
      <c r="BA3062" t="s">
        <v>3094</v>
      </c>
      <c r="BN3062" s="1"/>
    </row>
    <row r="3063" spans="1:66" hidden="1" outlineLevel="1">
      <c r="A3063" t="s">
        <v>731</v>
      </c>
      <c r="B3063" t="s">
        <v>1425</v>
      </c>
      <c r="C3063" s="1">
        <f t="shared" si="1631"/>
        <v>501</v>
      </c>
      <c r="D3063" s="7">
        <f>IF(P3063&gt;0,RANK(P3063,(P3063:R3063,S3063:AG3063)),0)</f>
        <v>0</v>
      </c>
      <c r="E3063" s="7">
        <f>IF(Q3063&gt;0,RANK(Q3063,(P3063:R3063,S3063:AG3063)),0)</f>
        <v>3</v>
      </c>
      <c r="F3063" s="7">
        <f>IF(R3063&gt;0,RANK(R3063,(P3063:R3063,S3063:AG3063)),0)</f>
        <v>4</v>
      </c>
      <c r="G3063" s="7">
        <f>IF(S3063&gt;0,RANK(S3063,(P3063:R3063,S3063:AG3063)),0)</f>
        <v>2</v>
      </c>
      <c r="H3063" s="48">
        <f t="shared" si="1632"/>
        <v>161</v>
      </c>
      <c r="I3063" s="163">
        <f t="shared" si="1633"/>
        <v>0.32135728542914171</v>
      </c>
      <c r="J3063" s="2"/>
      <c r="K3063" s="2">
        <f t="shared" si="1634"/>
        <v>0</v>
      </c>
      <c r="L3063" s="2">
        <f t="shared" si="1635"/>
        <v>0.10379241516966067</v>
      </c>
      <c r="M3063" s="2">
        <f t="shared" si="1636"/>
        <v>8.7824351297405193E-2</v>
      </c>
      <c r="N3063" s="2">
        <f t="shared" si="1637"/>
        <v>0.24151696606786427</v>
      </c>
      <c r="O3063" s="2">
        <f t="shared" si="1630"/>
        <v>0.56686626746506996</v>
      </c>
      <c r="P3063" s="1">
        <v>0</v>
      </c>
      <c r="Q3063" s="1">
        <v>52</v>
      </c>
      <c r="R3063" s="1">
        <v>44</v>
      </c>
      <c r="S3063" s="1">
        <v>121</v>
      </c>
      <c r="T3063" s="1">
        <v>282</v>
      </c>
      <c r="U3063" s="1">
        <v>0</v>
      </c>
      <c r="V3063" s="1">
        <v>1</v>
      </c>
      <c r="Y3063" s="1">
        <v>1</v>
      </c>
      <c r="AE3063" s="1">
        <v>0</v>
      </c>
      <c r="AI3063" s="7">
        <f t="shared" si="1638"/>
        <v>1</v>
      </c>
      <c r="AJ3063" s="7">
        <f t="shared" si="1639"/>
        <v>0</v>
      </c>
      <c r="AK3063" s="7">
        <f t="shared" si="1640"/>
        <v>5</v>
      </c>
      <c r="AL3063" s="7">
        <f t="shared" si="1641"/>
        <v>0</v>
      </c>
      <c r="AM3063" s="2">
        <f t="shared" si="1642"/>
        <v>0.56287425149700598</v>
      </c>
      <c r="AN3063" s="2">
        <f t="shared" si="1643"/>
        <v>0</v>
      </c>
      <c r="AO3063" s="2">
        <f t="shared" si="1644"/>
        <v>1.996007984031936E-3</v>
      </c>
      <c r="AP3063" s="2">
        <f t="shared" si="1645"/>
        <v>0</v>
      </c>
      <c r="AR3063" t="str">
        <f t="shared" si="1614"/>
        <v>Pottawatomie</v>
      </c>
      <c r="AS3063" t="s">
        <v>1425</v>
      </c>
      <c r="AV3063" s="91">
        <v>20</v>
      </c>
      <c r="AW3063" s="93">
        <v>149</v>
      </c>
      <c r="AX3063" s="99">
        <f t="shared" si="1646"/>
        <v>20149</v>
      </c>
      <c r="AZ3063" s="7" t="s">
        <v>3053</v>
      </c>
      <c r="BA3063" t="s">
        <v>3094</v>
      </c>
      <c r="BN3063" s="1"/>
    </row>
    <row r="3064" spans="1:66" hidden="1" outlineLevel="1">
      <c r="A3064" t="s">
        <v>662</v>
      </c>
      <c r="B3064" t="s">
        <v>1425</v>
      </c>
      <c r="C3064" s="1">
        <f t="shared" si="1631"/>
        <v>183</v>
      </c>
      <c r="D3064" s="7">
        <f>IF(P3064&gt;0,RANK(P3064,(P3064:R3064,S3064:AG3064)),0)</f>
        <v>0</v>
      </c>
      <c r="E3064" s="7">
        <f>IF(Q3064&gt;0,RANK(Q3064,(P3064:R3064,S3064:AG3064)),0)</f>
        <v>3</v>
      </c>
      <c r="F3064" s="7">
        <f>IF(R3064&gt;0,RANK(R3064,(P3064:R3064,S3064:AG3064)),0)</f>
        <v>2</v>
      </c>
      <c r="G3064" s="7">
        <f>IF(S3064&gt;0,RANK(S3064,(P3064:R3064,S3064:AG3064)),0)</f>
        <v>4</v>
      </c>
      <c r="H3064" s="48">
        <f t="shared" si="1632"/>
        <v>68</v>
      </c>
      <c r="I3064" s="163">
        <f t="shared" si="1633"/>
        <v>0.37158469945355194</v>
      </c>
      <c r="J3064" s="2"/>
      <c r="K3064" s="2">
        <f t="shared" si="1634"/>
        <v>0</v>
      </c>
      <c r="L3064" s="2">
        <f t="shared" si="1635"/>
        <v>0.17486338797814208</v>
      </c>
      <c r="M3064" s="2">
        <f t="shared" si="1636"/>
        <v>0.20765027322404372</v>
      </c>
      <c r="N3064" s="2">
        <f t="shared" si="1637"/>
        <v>2.7322404371584699E-2</v>
      </c>
      <c r="O3064" s="2">
        <f t="shared" si="1630"/>
        <v>0.5901639344262295</v>
      </c>
      <c r="P3064" s="1">
        <v>0</v>
      </c>
      <c r="Q3064" s="1">
        <v>32</v>
      </c>
      <c r="R3064" s="1">
        <v>38</v>
      </c>
      <c r="S3064" s="1">
        <v>5</v>
      </c>
      <c r="T3064" s="1">
        <v>106</v>
      </c>
      <c r="U3064" s="1">
        <v>0</v>
      </c>
      <c r="V3064" s="1">
        <v>0</v>
      </c>
      <c r="Y3064" s="1">
        <v>2</v>
      </c>
      <c r="AE3064" s="1">
        <v>0</v>
      </c>
      <c r="AI3064" s="7">
        <f t="shared" si="1638"/>
        <v>1</v>
      </c>
      <c r="AJ3064" s="7">
        <f t="shared" si="1639"/>
        <v>0</v>
      </c>
      <c r="AK3064" s="7">
        <f t="shared" si="1640"/>
        <v>0</v>
      </c>
      <c r="AL3064" s="7">
        <f t="shared" si="1641"/>
        <v>0</v>
      </c>
      <c r="AM3064" s="2">
        <f t="shared" si="1642"/>
        <v>0.57923497267759561</v>
      </c>
      <c r="AN3064" s="2">
        <f t="shared" si="1643"/>
        <v>0</v>
      </c>
      <c r="AO3064" s="2">
        <f t="shared" si="1644"/>
        <v>0</v>
      </c>
      <c r="AP3064" s="2">
        <f t="shared" si="1645"/>
        <v>0</v>
      </c>
      <c r="AR3064" t="str">
        <f t="shared" si="1614"/>
        <v>Pratt</v>
      </c>
      <c r="AS3064" t="s">
        <v>1425</v>
      </c>
      <c r="AV3064" s="91">
        <v>20</v>
      </c>
      <c r="AW3064" s="93">
        <v>151</v>
      </c>
      <c r="AX3064" s="99">
        <f t="shared" si="1646"/>
        <v>20151</v>
      </c>
      <c r="AZ3064" s="7" t="s">
        <v>3053</v>
      </c>
      <c r="BA3064" t="s">
        <v>3094</v>
      </c>
      <c r="BN3064" s="1"/>
    </row>
    <row r="3065" spans="1:66" hidden="1" outlineLevel="1">
      <c r="A3065" t="s">
        <v>707</v>
      </c>
      <c r="B3065" t="s">
        <v>1425</v>
      </c>
      <c r="C3065" s="1">
        <f t="shared" si="1631"/>
        <v>133</v>
      </c>
      <c r="D3065" s="7">
        <f>IF(P3065&gt;0,RANK(P3065,(P3065:R3065,S3065:AG3065)),0)</f>
        <v>0</v>
      </c>
      <c r="E3065" s="7">
        <f>IF(Q3065&gt;0,RANK(Q3065,(P3065:R3065,S3065:AG3065)),0)</f>
        <v>2</v>
      </c>
      <c r="F3065" s="7">
        <f>IF(R3065&gt;0,RANK(R3065,(P3065:R3065,S3065:AG3065)),0)</f>
        <v>4</v>
      </c>
      <c r="G3065" s="7">
        <f>IF(S3065&gt;0,RANK(S3065,(P3065:R3065,S3065:AG3065)),0)</f>
        <v>3</v>
      </c>
      <c r="H3065" s="48">
        <f t="shared" si="1632"/>
        <v>29</v>
      </c>
      <c r="I3065" s="163">
        <f t="shared" si="1633"/>
        <v>0.21804511278195488</v>
      </c>
      <c r="J3065" s="2"/>
      <c r="K3065" s="2">
        <f t="shared" si="1634"/>
        <v>0</v>
      </c>
      <c r="L3065" s="2">
        <f t="shared" si="1635"/>
        <v>0.24060150375939848</v>
      </c>
      <c r="M3065" s="2">
        <f t="shared" si="1636"/>
        <v>0.10526315789473684</v>
      </c>
      <c r="N3065" s="2">
        <f t="shared" si="1637"/>
        <v>0.18796992481203006</v>
      </c>
      <c r="O3065" s="2">
        <f t="shared" si="1630"/>
        <v>0.46616541353383462</v>
      </c>
      <c r="P3065" s="1">
        <v>0</v>
      </c>
      <c r="Q3065" s="1">
        <v>32</v>
      </c>
      <c r="R3065" s="1">
        <v>14</v>
      </c>
      <c r="S3065" s="1">
        <v>25</v>
      </c>
      <c r="T3065" s="1">
        <v>61</v>
      </c>
      <c r="U3065" s="1">
        <v>0</v>
      </c>
      <c r="V3065" s="1">
        <v>0</v>
      </c>
      <c r="Y3065" s="1">
        <v>1</v>
      </c>
      <c r="AE3065" s="1">
        <v>0</v>
      </c>
      <c r="AI3065" s="7">
        <f t="shared" si="1638"/>
        <v>1</v>
      </c>
      <c r="AJ3065" s="7">
        <f t="shared" si="1639"/>
        <v>0</v>
      </c>
      <c r="AK3065" s="7">
        <f t="shared" si="1640"/>
        <v>0</v>
      </c>
      <c r="AL3065" s="7">
        <f t="shared" si="1641"/>
        <v>0</v>
      </c>
      <c r="AM3065" s="2">
        <f t="shared" si="1642"/>
        <v>0.45864661654135336</v>
      </c>
      <c r="AN3065" s="2">
        <f t="shared" si="1643"/>
        <v>0</v>
      </c>
      <c r="AO3065" s="2">
        <f t="shared" si="1644"/>
        <v>0</v>
      </c>
      <c r="AP3065" s="2">
        <f t="shared" si="1645"/>
        <v>0</v>
      </c>
      <c r="AR3065" t="str">
        <f t="shared" ref="AR3065:AR3095" si="1647">A3065</f>
        <v>Rawlins</v>
      </c>
      <c r="AS3065" t="s">
        <v>1425</v>
      </c>
      <c r="AV3065" s="91">
        <v>20</v>
      </c>
      <c r="AW3065" s="93">
        <v>153</v>
      </c>
      <c r="AX3065" s="99">
        <f t="shared" si="1646"/>
        <v>20153</v>
      </c>
      <c r="AZ3065" s="7" t="s">
        <v>3053</v>
      </c>
      <c r="BA3065" t="s">
        <v>3094</v>
      </c>
      <c r="BN3065" s="1"/>
    </row>
    <row r="3066" spans="1:66" hidden="1" outlineLevel="1">
      <c r="A3066" t="s">
        <v>708</v>
      </c>
      <c r="B3066" t="s">
        <v>1425</v>
      </c>
      <c r="C3066" s="1">
        <f t="shared" si="1631"/>
        <v>592</v>
      </c>
      <c r="D3066" s="7">
        <f>IF(P3066&gt;0,RANK(P3066,(P3066:R3066,S3066:AG3066)),0)</f>
        <v>0</v>
      </c>
      <c r="E3066" s="7">
        <f>IF(Q3066&gt;0,RANK(Q3066,(P3066:R3066,S3066:AG3066)),0)</f>
        <v>3</v>
      </c>
      <c r="F3066" s="7">
        <f>IF(R3066&gt;0,RANK(R3066,(P3066:R3066,S3066:AG3066)),0)</f>
        <v>2</v>
      </c>
      <c r="G3066" s="7">
        <f>IF(S3066&gt;0,RANK(S3066,(P3066:R3066,S3066:AG3066)),0)</f>
        <v>4</v>
      </c>
      <c r="H3066" s="48">
        <f t="shared" si="1632"/>
        <v>182</v>
      </c>
      <c r="I3066" s="163">
        <f t="shared" si="1633"/>
        <v>0.30743243243243246</v>
      </c>
      <c r="J3066" s="2"/>
      <c r="K3066" s="2">
        <f t="shared" si="1634"/>
        <v>0</v>
      </c>
      <c r="L3066" s="2">
        <f t="shared" si="1635"/>
        <v>0.16216216216216217</v>
      </c>
      <c r="M3066" s="2">
        <f t="shared" si="1636"/>
        <v>0.21114864864864866</v>
      </c>
      <c r="N3066" s="2">
        <f t="shared" si="1637"/>
        <v>9.6283783783783786E-2</v>
      </c>
      <c r="O3066" s="2">
        <f t="shared" si="1630"/>
        <v>0.53040540540540537</v>
      </c>
      <c r="P3066" s="1">
        <v>0</v>
      </c>
      <c r="Q3066" s="1">
        <v>96</v>
      </c>
      <c r="R3066" s="1">
        <v>125</v>
      </c>
      <c r="S3066" s="1">
        <v>57</v>
      </c>
      <c r="T3066" s="1">
        <v>307</v>
      </c>
      <c r="U3066" s="1">
        <v>2</v>
      </c>
      <c r="V3066" s="1">
        <v>1</v>
      </c>
      <c r="Y3066" s="1">
        <v>3</v>
      </c>
      <c r="AE3066" s="1">
        <v>1</v>
      </c>
      <c r="AI3066" s="7">
        <f t="shared" si="1638"/>
        <v>1</v>
      </c>
      <c r="AJ3066" s="7">
        <f t="shared" si="1639"/>
        <v>6</v>
      </c>
      <c r="AK3066" s="7">
        <f t="shared" si="1640"/>
        <v>7</v>
      </c>
      <c r="AL3066" s="7">
        <f t="shared" si="1641"/>
        <v>0</v>
      </c>
      <c r="AM3066" s="2">
        <f t="shared" si="1642"/>
        <v>0.51858108108108103</v>
      </c>
      <c r="AN3066" s="2">
        <f t="shared" si="1643"/>
        <v>3.3783783783783786E-3</v>
      </c>
      <c r="AO3066" s="2">
        <f t="shared" si="1644"/>
        <v>1.6891891891891893E-3</v>
      </c>
      <c r="AP3066" s="2">
        <f t="shared" si="1645"/>
        <v>0</v>
      </c>
      <c r="AR3066" t="str">
        <f t="shared" si="1647"/>
        <v>Reno</v>
      </c>
      <c r="AS3066" t="s">
        <v>1425</v>
      </c>
      <c r="AV3066" s="91">
        <v>20</v>
      </c>
      <c r="AW3066" s="93">
        <v>155</v>
      </c>
      <c r="AX3066" s="99">
        <f t="shared" si="1646"/>
        <v>20155</v>
      </c>
      <c r="AZ3066" s="7" t="s">
        <v>3053</v>
      </c>
      <c r="BA3066" t="s">
        <v>3094</v>
      </c>
      <c r="BN3066" s="1"/>
    </row>
    <row r="3067" spans="1:66" hidden="1" outlineLevel="1">
      <c r="A3067" t="s">
        <v>1658</v>
      </c>
      <c r="B3067" t="s">
        <v>1425</v>
      </c>
      <c r="C3067" s="1">
        <f t="shared" si="1631"/>
        <v>131</v>
      </c>
      <c r="D3067" s="7">
        <f>IF(P3067&gt;0,RANK(P3067,(P3067:R3067,S3067:AG3067)),0)</f>
        <v>0</v>
      </c>
      <c r="E3067" s="7">
        <f>IF(Q3067&gt;0,RANK(Q3067,(P3067:R3067,S3067:AG3067)),0)</f>
        <v>2</v>
      </c>
      <c r="F3067" s="7">
        <f>IF(R3067&gt;0,RANK(R3067,(P3067:R3067,S3067:AG3067)),0)</f>
        <v>3</v>
      </c>
      <c r="G3067" s="7">
        <f>IF(S3067&gt;0,RANK(S3067,(P3067:R3067,S3067:AG3067)),0)</f>
        <v>4</v>
      </c>
      <c r="H3067" s="48">
        <f t="shared" si="1632"/>
        <v>46</v>
      </c>
      <c r="I3067" s="163">
        <f t="shared" si="1633"/>
        <v>0.35114503816793891</v>
      </c>
      <c r="J3067" s="2"/>
      <c r="K3067" s="2">
        <f t="shared" si="1634"/>
        <v>0</v>
      </c>
      <c r="L3067" s="2">
        <f t="shared" si="1635"/>
        <v>0.20610687022900764</v>
      </c>
      <c r="M3067" s="2">
        <f t="shared" si="1636"/>
        <v>0.19847328244274809</v>
      </c>
      <c r="N3067" s="2">
        <f t="shared" si="1637"/>
        <v>3.8167938931297711E-2</v>
      </c>
      <c r="O3067" s="2">
        <f t="shared" si="1630"/>
        <v>0.5572519083969466</v>
      </c>
      <c r="P3067" s="1">
        <v>0</v>
      </c>
      <c r="Q3067" s="1">
        <v>27</v>
      </c>
      <c r="R3067" s="1">
        <v>26</v>
      </c>
      <c r="S3067" s="1">
        <v>5</v>
      </c>
      <c r="T3067" s="1">
        <v>73</v>
      </c>
      <c r="U3067" s="1">
        <v>0</v>
      </c>
      <c r="V3067" s="1">
        <v>0</v>
      </c>
      <c r="Y3067" s="1">
        <v>0</v>
      </c>
      <c r="AE3067" s="1">
        <v>0</v>
      </c>
      <c r="AI3067" s="7">
        <f t="shared" si="1638"/>
        <v>1</v>
      </c>
      <c r="AJ3067" s="7">
        <f t="shared" si="1639"/>
        <v>0</v>
      </c>
      <c r="AK3067" s="7">
        <f t="shared" si="1640"/>
        <v>0</v>
      </c>
      <c r="AL3067" s="7">
        <f t="shared" si="1641"/>
        <v>0</v>
      </c>
      <c r="AM3067" s="2">
        <f t="shared" si="1642"/>
        <v>0.5572519083969466</v>
      </c>
      <c r="AN3067" s="2">
        <f t="shared" si="1643"/>
        <v>0</v>
      </c>
      <c r="AO3067" s="2">
        <f t="shared" si="1644"/>
        <v>0</v>
      </c>
      <c r="AP3067" s="2">
        <f t="shared" si="1645"/>
        <v>0</v>
      </c>
      <c r="AR3067" t="str">
        <f t="shared" si="1647"/>
        <v>Republic</v>
      </c>
      <c r="AS3067" t="s">
        <v>1425</v>
      </c>
      <c r="AV3067" s="91">
        <v>20</v>
      </c>
      <c r="AW3067" s="93">
        <v>157</v>
      </c>
      <c r="AX3067" s="99">
        <f t="shared" si="1646"/>
        <v>20157</v>
      </c>
      <c r="AZ3067" s="7" t="s">
        <v>3053</v>
      </c>
      <c r="BA3067" t="s">
        <v>3094</v>
      </c>
      <c r="BN3067" s="1"/>
    </row>
    <row r="3068" spans="1:66" hidden="1" outlineLevel="1">
      <c r="A3068" t="s">
        <v>1506</v>
      </c>
      <c r="B3068" t="s">
        <v>1425</v>
      </c>
      <c r="C3068" s="1">
        <f t="shared" si="1631"/>
        <v>125</v>
      </c>
      <c r="D3068" s="7">
        <f>IF(P3068&gt;0,RANK(P3068,(P3068:R3068,S3068:AG3068)),0)</f>
        <v>0</v>
      </c>
      <c r="E3068" s="7">
        <f>IF(Q3068&gt;0,RANK(Q3068,(P3068:R3068,S3068:AG3068)),0)</f>
        <v>3</v>
      </c>
      <c r="F3068" s="7">
        <f>IF(R3068&gt;0,RANK(R3068,(P3068:R3068,S3068:AG3068)),0)</f>
        <v>2</v>
      </c>
      <c r="G3068" s="7">
        <f>IF(S3068&gt;0,RANK(S3068,(P3068:R3068,S3068:AG3068)),0)</f>
        <v>4</v>
      </c>
      <c r="H3068" s="48">
        <f t="shared" si="1632"/>
        <v>35</v>
      </c>
      <c r="I3068" s="163">
        <f t="shared" si="1633"/>
        <v>0.28000000000000003</v>
      </c>
      <c r="J3068" s="2"/>
      <c r="K3068" s="2">
        <f t="shared" si="1634"/>
        <v>0</v>
      </c>
      <c r="L3068" s="2">
        <f t="shared" si="1635"/>
        <v>0.17599999999999999</v>
      </c>
      <c r="M3068" s="2">
        <f t="shared" si="1636"/>
        <v>0.2</v>
      </c>
      <c r="N3068" s="2">
        <f t="shared" si="1637"/>
        <v>0.13600000000000001</v>
      </c>
      <c r="O3068" s="2">
        <f t="shared" si="1630"/>
        <v>0.4880000000000001</v>
      </c>
      <c r="P3068" s="1">
        <v>0</v>
      </c>
      <c r="Q3068" s="1">
        <v>22</v>
      </c>
      <c r="R3068" s="1">
        <v>25</v>
      </c>
      <c r="S3068" s="1">
        <v>17</v>
      </c>
      <c r="T3068" s="1">
        <v>60</v>
      </c>
      <c r="U3068" s="1">
        <v>0</v>
      </c>
      <c r="V3068" s="1">
        <v>0</v>
      </c>
      <c r="Y3068" s="1">
        <v>1</v>
      </c>
      <c r="AE3068" s="1">
        <v>0</v>
      </c>
      <c r="AI3068" s="7">
        <f t="shared" si="1638"/>
        <v>1</v>
      </c>
      <c r="AJ3068" s="7">
        <f t="shared" si="1639"/>
        <v>0</v>
      </c>
      <c r="AK3068" s="7">
        <f t="shared" si="1640"/>
        <v>0</v>
      </c>
      <c r="AL3068" s="7">
        <f t="shared" si="1641"/>
        <v>0</v>
      </c>
      <c r="AM3068" s="2">
        <f t="shared" si="1642"/>
        <v>0.48</v>
      </c>
      <c r="AN3068" s="2">
        <f t="shared" si="1643"/>
        <v>0</v>
      </c>
      <c r="AO3068" s="2">
        <f t="shared" si="1644"/>
        <v>0</v>
      </c>
      <c r="AP3068" s="2">
        <f t="shared" si="1645"/>
        <v>0</v>
      </c>
      <c r="AR3068" t="str">
        <f t="shared" si="1647"/>
        <v>Rice</v>
      </c>
      <c r="AS3068" t="s">
        <v>1425</v>
      </c>
      <c r="AV3068" s="91">
        <v>20</v>
      </c>
      <c r="AW3068" s="93">
        <v>159</v>
      </c>
      <c r="AX3068" s="99">
        <f t="shared" si="1646"/>
        <v>20159</v>
      </c>
      <c r="AZ3068" s="7" t="s">
        <v>3053</v>
      </c>
      <c r="BA3068" t="s">
        <v>3094</v>
      </c>
      <c r="BN3068" s="1"/>
    </row>
    <row r="3069" spans="1:66" hidden="1" outlineLevel="1">
      <c r="A3069" t="s">
        <v>1557</v>
      </c>
      <c r="B3069" t="s">
        <v>1425</v>
      </c>
      <c r="C3069" s="1">
        <f t="shared" si="1631"/>
        <v>717</v>
      </c>
      <c r="D3069" s="7">
        <f>IF(P3069&gt;0,RANK(P3069,(P3069:R3069,S3069:AG3069)),0)</f>
        <v>7</v>
      </c>
      <c r="E3069" s="7">
        <f>IF(Q3069&gt;0,RANK(Q3069,(P3069:R3069,S3069:AG3069)),0)</f>
        <v>3</v>
      </c>
      <c r="F3069" s="7">
        <f>IF(R3069&gt;0,RANK(R3069,(P3069:R3069,S3069:AG3069)),0)</f>
        <v>2</v>
      </c>
      <c r="G3069" s="7">
        <f>IF(S3069&gt;0,RANK(S3069,(P3069:R3069,S3069:AG3069)),0)</f>
        <v>4</v>
      </c>
      <c r="H3069" s="48">
        <f t="shared" si="1632"/>
        <v>74</v>
      </c>
      <c r="I3069" s="163">
        <f t="shared" si="1633"/>
        <v>0.10320781032078104</v>
      </c>
      <c r="J3069" s="2"/>
      <c r="K3069" s="2">
        <f t="shared" si="1634"/>
        <v>1.3947001394700139E-3</v>
      </c>
      <c r="L3069" s="2">
        <f t="shared" si="1635"/>
        <v>0.18549511854951187</v>
      </c>
      <c r="M3069" s="2">
        <f t="shared" si="1636"/>
        <v>0.28172942817294283</v>
      </c>
      <c r="N3069" s="2">
        <f t="shared" si="1637"/>
        <v>0.1394700139470014</v>
      </c>
      <c r="O3069" s="2">
        <f t="shared" si="1630"/>
        <v>0.391910739191074</v>
      </c>
      <c r="P3069" s="1">
        <v>1</v>
      </c>
      <c r="Q3069" s="1">
        <v>133</v>
      </c>
      <c r="R3069" s="1">
        <v>202</v>
      </c>
      <c r="S3069" s="1">
        <v>100</v>
      </c>
      <c r="T3069" s="1">
        <v>276</v>
      </c>
      <c r="U3069" s="1">
        <v>2</v>
      </c>
      <c r="V3069" s="1">
        <v>0</v>
      </c>
      <c r="Y3069" s="1">
        <v>2</v>
      </c>
      <c r="AE3069" s="1">
        <v>1</v>
      </c>
      <c r="AI3069" s="7">
        <f t="shared" si="1638"/>
        <v>1</v>
      </c>
      <c r="AJ3069" s="7">
        <f t="shared" si="1639"/>
        <v>5</v>
      </c>
      <c r="AK3069" s="7">
        <f t="shared" si="1640"/>
        <v>0</v>
      </c>
      <c r="AL3069" s="7">
        <f t="shared" si="1641"/>
        <v>0</v>
      </c>
      <c r="AM3069" s="2">
        <f t="shared" si="1642"/>
        <v>0.38493723849372385</v>
      </c>
      <c r="AN3069" s="2">
        <f t="shared" si="1643"/>
        <v>2.7894002789400278E-3</v>
      </c>
      <c r="AO3069" s="2">
        <f t="shared" si="1644"/>
        <v>0</v>
      </c>
      <c r="AP3069" s="2">
        <f t="shared" si="1645"/>
        <v>0</v>
      </c>
      <c r="AR3069" t="str">
        <f t="shared" si="1647"/>
        <v>Riley</v>
      </c>
      <c r="AS3069" t="s">
        <v>1425</v>
      </c>
      <c r="AV3069" s="91">
        <v>20</v>
      </c>
      <c r="AW3069" s="93">
        <v>161</v>
      </c>
      <c r="AX3069" s="99">
        <f t="shared" si="1646"/>
        <v>20161</v>
      </c>
      <c r="AZ3069" s="7" t="s">
        <v>3053</v>
      </c>
      <c r="BA3069" t="s">
        <v>3094</v>
      </c>
      <c r="BN3069" s="1"/>
    </row>
    <row r="3070" spans="1:66" hidden="1" outlineLevel="1">
      <c r="A3070" t="s">
        <v>938</v>
      </c>
      <c r="B3070" t="s">
        <v>1425</v>
      </c>
      <c r="C3070" s="1">
        <f t="shared" si="1631"/>
        <v>105</v>
      </c>
      <c r="D3070" s="7">
        <f>IF(P3070&gt;0,RANK(P3070,(P3070:R3070,S3070:AG3070)),0)</f>
        <v>0</v>
      </c>
      <c r="E3070" s="7">
        <f>IF(Q3070&gt;0,RANK(Q3070,(P3070:R3070,S3070:AG3070)),0)</f>
        <v>2</v>
      </c>
      <c r="F3070" s="7">
        <f>IF(R3070&gt;0,RANK(R3070,(P3070:R3070,S3070:AG3070)),0)</f>
        <v>3</v>
      </c>
      <c r="G3070" s="7">
        <f>IF(S3070&gt;0,RANK(S3070,(P3070:R3070,S3070:AG3070)),0)</f>
        <v>4</v>
      </c>
      <c r="H3070" s="48">
        <f t="shared" si="1632"/>
        <v>42</v>
      </c>
      <c r="I3070" s="163">
        <f t="shared" si="1633"/>
        <v>0.4</v>
      </c>
      <c r="J3070" s="2"/>
      <c r="K3070" s="2">
        <f t="shared" si="1634"/>
        <v>0</v>
      </c>
      <c r="L3070" s="2">
        <f t="shared" si="1635"/>
        <v>0.19047619047619047</v>
      </c>
      <c r="M3070" s="2">
        <f t="shared" si="1636"/>
        <v>0.14285714285714285</v>
      </c>
      <c r="N3070" s="2">
        <f t="shared" si="1637"/>
        <v>6.6666666666666666E-2</v>
      </c>
      <c r="O3070" s="2">
        <f t="shared" si="1630"/>
        <v>0.60000000000000009</v>
      </c>
      <c r="P3070" s="1">
        <v>0</v>
      </c>
      <c r="Q3070" s="1">
        <v>20</v>
      </c>
      <c r="R3070" s="1">
        <v>15</v>
      </c>
      <c r="S3070" s="1">
        <v>7</v>
      </c>
      <c r="T3070" s="1">
        <v>62</v>
      </c>
      <c r="U3070" s="1">
        <v>0</v>
      </c>
      <c r="V3070" s="1">
        <v>0</v>
      </c>
      <c r="Y3070" s="1">
        <v>1</v>
      </c>
      <c r="AE3070" s="1">
        <v>0</v>
      </c>
      <c r="AI3070" s="7">
        <f t="shared" si="1638"/>
        <v>1</v>
      </c>
      <c r="AJ3070" s="7">
        <f t="shared" si="1639"/>
        <v>0</v>
      </c>
      <c r="AK3070" s="7">
        <f t="shared" si="1640"/>
        <v>0</v>
      </c>
      <c r="AL3070" s="7">
        <f t="shared" si="1641"/>
        <v>0</v>
      </c>
      <c r="AM3070" s="2">
        <f t="shared" si="1642"/>
        <v>0.59047619047619049</v>
      </c>
      <c r="AN3070" s="2">
        <f t="shared" si="1643"/>
        <v>0</v>
      </c>
      <c r="AO3070" s="2">
        <f t="shared" si="1644"/>
        <v>0</v>
      </c>
      <c r="AP3070" s="2">
        <f t="shared" si="1645"/>
        <v>0</v>
      </c>
      <c r="AR3070" t="str">
        <f t="shared" si="1647"/>
        <v>Rooks</v>
      </c>
      <c r="AS3070" t="s">
        <v>1425</v>
      </c>
      <c r="AV3070" s="91">
        <v>20</v>
      </c>
      <c r="AW3070" s="93">
        <v>163</v>
      </c>
      <c r="AX3070" s="99">
        <f t="shared" si="1646"/>
        <v>20163</v>
      </c>
      <c r="AZ3070" s="7" t="s">
        <v>3053</v>
      </c>
      <c r="BA3070" t="s">
        <v>3094</v>
      </c>
      <c r="BN3070" s="1"/>
    </row>
    <row r="3071" spans="1:66" hidden="1" outlineLevel="1">
      <c r="A3071" t="s">
        <v>2785</v>
      </c>
      <c r="B3071" t="s">
        <v>1425</v>
      </c>
      <c r="C3071" s="1">
        <f t="shared" si="1631"/>
        <v>73</v>
      </c>
      <c r="D3071" s="7">
        <f>IF(P3071&gt;0,RANK(P3071,(P3071:R3071,S3071:AG3071)),0)</f>
        <v>0</v>
      </c>
      <c r="E3071" s="7">
        <f>IF(Q3071&gt;0,RANK(Q3071,(P3071:R3071,S3071:AG3071)),0)</f>
        <v>2</v>
      </c>
      <c r="F3071" s="7">
        <f>IF(R3071&gt;0,RANK(R3071,(P3071:R3071,S3071:AG3071)),0)</f>
        <v>3</v>
      </c>
      <c r="G3071" s="7">
        <f>IF(S3071&gt;0,RANK(S3071,(P3071:R3071,S3071:AG3071)),0)</f>
        <v>4</v>
      </c>
      <c r="H3071" s="48">
        <f t="shared" si="1632"/>
        <v>14</v>
      </c>
      <c r="I3071" s="163">
        <f t="shared" si="1633"/>
        <v>0.19178082191780821</v>
      </c>
      <c r="J3071" s="2"/>
      <c r="K3071" s="2">
        <f t="shared" si="1634"/>
        <v>0</v>
      </c>
      <c r="L3071" s="2">
        <f t="shared" si="1635"/>
        <v>0.24657534246575341</v>
      </c>
      <c r="M3071" s="2">
        <f t="shared" si="1636"/>
        <v>0.19178082191780821</v>
      </c>
      <c r="N3071" s="2">
        <f t="shared" si="1637"/>
        <v>9.5890410958904104E-2</v>
      </c>
      <c r="O3071" s="2">
        <f t="shared" si="1630"/>
        <v>0.46575342465753428</v>
      </c>
      <c r="P3071" s="1">
        <v>0</v>
      </c>
      <c r="Q3071" s="1">
        <v>18</v>
      </c>
      <c r="R3071" s="1">
        <v>14</v>
      </c>
      <c r="S3071" s="1">
        <v>7</v>
      </c>
      <c r="T3071" s="1">
        <v>32</v>
      </c>
      <c r="U3071" s="1">
        <v>0</v>
      </c>
      <c r="V3071" s="1">
        <v>0</v>
      </c>
      <c r="Y3071" s="1">
        <v>2</v>
      </c>
      <c r="AE3071" s="1">
        <v>0</v>
      </c>
      <c r="AI3071" s="7">
        <f t="shared" si="1638"/>
        <v>1</v>
      </c>
      <c r="AJ3071" s="7">
        <f t="shared" si="1639"/>
        <v>0</v>
      </c>
      <c r="AK3071" s="7">
        <f t="shared" si="1640"/>
        <v>0</v>
      </c>
      <c r="AL3071" s="7">
        <f t="shared" si="1641"/>
        <v>0</v>
      </c>
      <c r="AM3071" s="2">
        <f t="shared" si="1642"/>
        <v>0.43835616438356162</v>
      </c>
      <c r="AN3071" s="2">
        <f t="shared" si="1643"/>
        <v>0</v>
      </c>
      <c r="AO3071" s="2">
        <f t="shared" si="1644"/>
        <v>0</v>
      </c>
      <c r="AP3071" s="2">
        <f t="shared" si="1645"/>
        <v>0</v>
      </c>
      <c r="AR3071" t="str">
        <f t="shared" si="1647"/>
        <v>Rush</v>
      </c>
      <c r="AS3071" t="s">
        <v>1425</v>
      </c>
      <c r="AV3071" s="91">
        <v>20</v>
      </c>
      <c r="AW3071" s="93">
        <v>165</v>
      </c>
      <c r="AX3071" s="99">
        <f t="shared" si="1646"/>
        <v>20165</v>
      </c>
      <c r="AZ3071" s="7" t="s">
        <v>3053</v>
      </c>
      <c r="BA3071" t="s">
        <v>3094</v>
      </c>
      <c r="BN3071" s="1"/>
    </row>
    <row r="3072" spans="1:66" hidden="1" outlineLevel="1">
      <c r="A3072" t="s">
        <v>1009</v>
      </c>
      <c r="B3072" t="s">
        <v>1425</v>
      </c>
      <c r="C3072" s="1">
        <f t="shared" si="1631"/>
        <v>133</v>
      </c>
      <c r="D3072" s="7">
        <f>IF(P3072&gt;0,RANK(P3072,(P3072:R3072,S3072:AG3072)),0)</f>
        <v>0</v>
      </c>
      <c r="E3072" s="7">
        <f>IF(Q3072&gt;0,RANK(Q3072,(P3072:R3072,S3072:AG3072)),0)</f>
        <v>2</v>
      </c>
      <c r="F3072" s="7">
        <f>IF(R3072&gt;0,RANK(R3072,(P3072:R3072,S3072:AG3072)),0)</f>
        <v>2</v>
      </c>
      <c r="G3072" s="7">
        <f>IF(S3072&gt;0,RANK(S3072,(P3072:R3072,S3072:AG3072)),0)</f>
        <v>4</v>
      </c>
      <c r="H3072" s="48">
        <f t="shared" si="1632"/>
        <v>22</v>
      </c>
      <c r="I3072" s="163">
        <f t="shared" si="1633"/>
        <v>0.16541353383458646</v>
      </c>
      <c r="J3072" s="2"/>
      <c r="K3072" s="2">
        <f t="shared" si="1634"/>
        <v>0</v>
      </c>
      <c r="L3072" s="2">
        <f t="shared" si="1635"/>
        <v>0.22556390977443608</v>
      </c>
      <c r="M3072" s="2">
        <f t="shared" si="1636"/>
        <v>0.22556390977443608</v>
      </c>
      <c r="N3072" s="2">
        <f t="shared" si="1637"/>
        <v>0.11278195488721804</v>
      </c>
      <c r="O3072" s="2">
        <f t="shared" si="1630"/>
        <v>0.43609022556390981</v>
      </c>
      <c r="P3072" s="1">
        <v>0</v>
      </c>
      <c r="Q3072" s="1">
        <v>30</v>
      </c>
      <c r="R3072" s="1">
        <v>30</v>
      </c>
      <c r="S3072" s="1">
        <v>15</v>
      </c>
      <c r="T3072" s="1">
        <v>52</v>
      </c>
      <c r="U3072" s="1">
        <v>0</v>
      </c>
      <c r="V3072" s="1">
        <v>0</v>
      </c>
      <c r="Y3072" s="1">
        <v>2</v>
      </c>
      <c r="AE3072" s="1">
        <v>4</v>
      </c>
      <c r="AI3072" s="7">
        <f t="shared" si="1638"/>
        <v>1</v>
      </c>
      <c r="AJ3072" s="7">
        <f t="shared" si="1639"/>
        <v>0</v>
      </c>
      <c r="AK3072" s="7">
        <f t="shared" si="1640"/>
        <v>0</v>
      </c>
      <c r="AL3072" s="7">
        <f t="shared" si="1641"/>
        <v>0</v>
      </c>
      <c r="AM3072" s="2">
        <f t="shared" si="1642"/>
        <v>0.39097744360902253</v>
      </c>
      <c r="AN3072" s="2">
        <f t="shared" si="1643"/>
        <v>0</v>
      </c>
      <c r="AO3072" s="2">
        <f t="shared" si="1644"/>
        <v>0</v>
      </c>
      <c r="AP3072" s="2">
        <f t="shared" si="1645"/>
        <v>0</v>
      </c>
      <c r="AR3072" t="str">
        <f t="shared" si="1647"/>
        <v>Russell</v>
      </c>
      <c r="AS3072" t="s">
        <v>1425</v>
      </c>
      <c r="AV3072" s="91">
        <v>20</v>
      </c>
      <c r="AW3072" s="93">
        <v>167</v>
      </c>
      <c r="AX3072" s="99">
        <f t="shared" si="1646"/>
        <v>20167</v>
      </c>
      <c r="AZ3072" s="7" t="s">
        <v>3053</v>
      </c>
      <c r="BA3072" t="s">
        <v>3094</v>
      </c>
      <c r="BN3072" s="1"/>
    </row>
    <row r="3073" spans="1:66" hidden="1" outlineLevel="1">
      <c r="A3073" t="s">
        <v>706</v>
      </c>
      <c r="B3073" t="s">
        <v>1425</v>
      </c>
      <c r="C3073" s="1">
        <f t="shared" si="1631"/>
        <v>695</v>
      </c>
      <c r="D3073" s="7">
        <f>IF(P3073&gt;0,RANK(P3073,(P3073:R3073,S3073:AG3073)),0)</f>
        <v>5</v>
      </c>
      <c r="E3073" s="7">
        <f>IF(Q3073&gt;0,RANK(Q3073,(P3073:R3073,S3073:AG3073)),0)</f>
        <v>3</v>
      </c>
      <c r="F3073" s="7">
        <f>IF(R3073&gt;0,RANK(R3073,(P3073:R3073,S3073:AG3073)),0)</f>
        <v>2</v>
      </c>
      <c r="G3073" s="7">
        <f>IF(S3073&gt;0,RANK(S3073,(P3073:R3073,S3073:AG3073)),0)</f>
        <v>4</v>
      </c>
      <c r="H3073" s="48">
        <f t="shared" si="1632"/>
        <v>211</v>
      </c>
      <c r="I3073" s="163">
        <f t="shared" si="1633"/>
        <v>0.3035971223021583</v>
      </c>
      <c r="J3073" s="2"/>
      <c r="K3073" s="2">
        <f t="shared" si="1634"/>
        <v>2.8776978417266188E-3</v>
      </c>
      <c r="L3073" s="2">
        <f t="shared" si="1635"/>
        <v>0.15827338129496402</v>
      </c>
      <c r="M3073" s="2">
        <f t="shared" si="1636"/>
        <v>0.21151079136690648</v>
      </c>
      <c r="N3073" s="2">
        <f t="shared" si="1637"/>
        <v>0.10359712230215827</v>
      </c>
      <c r="O3073" s="2">
        <f t="shared" si="1630"/>
        <v>0.52374100719424466</v>
      </c>
      <c r="P3073" s="1">
        <v>2</v>
      </c>
      <c r="Q3073" s="1">
        <v>110</v>
      </c>
      <c r="R3073" s="1">
        <v>147</v>
      </c>
      <c r="S3073" s="1">
        <v>72</v>
      </c>
      <c r="T3073" s="1">
        <v>358</v>
      </c>
      <c r="U3073" s="1">
        <v>2</v>
      </c>
      <c r="V3073" s="1">
        <v>1</v>
      </c>
      <c r="Y3073" s="1">
        <v>2</v>
      </c>
      <c r="AE3073" s="1">
        <v>1</v>
      </c>
      <c r="AI3073" s="7">
        <f t="shared" si="1638"/>
        <v>1</v>
      </c>
      <c r="AJ3073" s="7">
        <f t="shared" si="1639"/>
        <v>5</v>
      </c>
      <c r="AK3073" s="7">
        <f t="shared" si="1640"/>
        <v>8</v>
      </c>
      <c r="AL3073" s="7">
        <f t="shared" si="1641"/>
        <v>0</v>
      </c>
      <c r="AM3073" s="2">
        <f t="shared" si="1642"/>
        <v>0.51510791366906472</v>
      </c>
      <c r="AN3073" s="2">
        <f t="shared" si="1643"/>
        <v>2.8776978417266188E-3</v>
      </c>
      <c r="AO3073" s="2">
        <f t="shared" si="1644"/>
        <v>1.4388489208633094E-3</v>
      </c>
      <c r="AP3073" s="2">
        <f t="shared" si="1645"/>
        <v>0</v>
      </c>
      <c r="AR3073" t="str">
        <f t="shared" si="1647"/>
        <v>Saline</v>
      </c>
      <c r="AS3073" t="s">
        <v>1425</v>
      </c>
      <c r="AV3073" s="91">
        <v>20</v>
      </c>
      <c r="AW3073" s="93">
        <v>169</v>
      </c>
      <c r="AX3073" s="99">
        <f t="shared" si="1646"/>
        <v>20169</v>
      </c>
      <c r="AZ3073" s="7" t="s">
        <v>3053</v>
      </c>
      <c r="BA3073" t="s">
        <v>3094</v>
      </c>
      <c r="BN3073" s="1"/>
    </row>
    <row r="3074" spans="1:66" hidden="1" outlineLevel="1">
      <c r="A3074" t="s">
        <v>1034</v>
      </c>
      <c r="B3074" t="s">
        <v>1425</v>
      </c>
      <c r="C3074" s="1">
        <f t="shared" si="1631"/>
        <v>0</v>
      </c>
      <c r="D3074" s="7">
        <f>IF(P3074&gt;0,RANK(P3074,(P3074:R3074,S3074:AG3074)),0)</f>
        <v>0</v>
      </c>
      <c r="E3074" s="7">
        <f>IF(Q3074&gt;0,RANK(Q3074,(P3074:R3074,S3074:AG3074)),0)</f>
        <v>0</v>
      </c>
      <c r="F3074" s="7">
        <f>IF(R3074&gt;0,RANK(R3074,(P3074:R3074,S3074:AG3074)),0)</f>
        <v>0</v>
      </c>
      <c r="G3074" s="7">
        <f>IF(S3074&gt;0,RANK(S3074,(P3074:R3074,S3074:AG3074)),0)</f>
        <v>0</v>
      </c>
      <c r="H3074" s="48">
        <f t="shared" si="1632"/>
        <v>0</v>
      </c>
      <c r="I3074" s="163" t="e">
        <f t="shared" si="1633"/>
        <v>#DIV/0!</v>
      </c>
      <c r="J3074" s="2"/>
      <c r="K3074" s="2" t="str">
        <f t="shared" si="1634"/>
        <v>-</v>
      </c>
      <c r="L3074" s="2" t="str">
        <f t="shared" si="1635"/>
        <v>-</v>
      </c>
      <c r="M3074" s="2" t="str">
        <f t="shared" si="1636"/>
        <v>-</v>
      </c>
      <c r="N3074" s="2" t="str">
        <f t="shared" si="1637"/>
        <v>-</v>
      </c>
      <c r="O3074" s="2" t="str">
        <f t="shared" si="1630"/>
        <v>-</v>
      </c>
      <c r="P3074" s="1">
        <v>0</v>
      </c>
      <c r="Q3074" s="1">
        <v>0</v>
      </c>
      <c r="R3074" s="1">
        <v>0</v>
      </c>
      <c r="S3074" s="1">
        <v>0</v>
      </c>
      <c r="T3074" s="1">
        <v>0</v>
      </c>
      <c r="U3074" s="1">
        <v>0</v>
      </c>
      <c r="V3074" s="1">
        <v>0</v>
      </c>
      <c r="Y3074" s="1">
        <v>0</v>
      </c>
      <c r="AE3074" s="1">
        <v>0</v>
      </c>
      <c r="AI3074" s="7">
        <f t="shared" si="1638"/>
        <v>0</v>
      </c>
      <c r="AJ3074" s="7">
        <f t="shared" si="1639"/>
        <v>0</v>
      </c>
      <c r="AK3074" s="7">
        <f t="shared" si="1640"/>
        <v>0</v>
      </c>
      <c r="AL3074" s="7">
        <f t="shared" si="1641"/>
        <v>0</v>
      </c>
      <c r="AM3074" s="2" t="str">
        <f t="shared" si="1642"/>
        <v>-</v>
      </c>
      <c r="AN3074" s="2" t="str">
        <f t="shared" si="1643"/>
        <v>-</v>
      </c>
      <c r="AO3074" s="2" t="str">
        <f t="shared" si="1644"/>
        <v>-</v>
      </c>
      <c r="AP3074" s="2" t="str">
        <f t="shared" si="1645"/>
        <v>-</v>
      </c>
      <c r="AR3074" t="str">
        <f t="shared" si="1647"/>
        <v>Scott</v>
      </c>
      <c r="AS3074" t="s">
        <v>1425</v>
      </c>
      <c r="AV3074" s="91">
        <v>20</v>
      </c>
      <c r="AW3074" s="93">
        <v>171</v>
      </c>
      <c r="AX3074" s="99">
        <f t="shared" si="1646"/>
        <v>20171</v>
      </c>
      <c r="AZ3074" s="7" t="s">
        <v>3053</v>
      </c>
      <c r="BA3074" t="s">
        <v>3094</v>
      </c>
      <c r="BN3074" s="1"/>
    </row>
    <row r="3075" spans="1:66" hidden="1" outlineLevel="1">
      <c r="A3075" t="s">
        <v>3185</v>
      </c>
      <c r="B3075" t="s">
        <v>1425</v>
      </c>
      <c r="C3075" s="1">
        <f t="shared" si="1631"/>
        <v>2918</v>
      </c>
      <c r="D3075" s="7">
        <f>IF(P3075&gt;0,RANK(P3075,(P3075:R3075,S3075:AG3075)),0)</f>
        <v>8</v>
      </c>
      <c r="E3075" s="7">
        <f>IF(Q3075&gt;0,RANK(Q3075,(P3075:R3075,S3075:AG3075)),0)</f>
        <v>4</v>
      </c>
      <c r="F3075" s="7">
        <f>IF(R3075&gt;0,RANK(R3075,(P3075:R3075,S3075:AG3075)),0)</f>
        <v>3</v>
      </c>
      <c r="G3075" s="7">
        <f>IF(S3075&gt;0,RANK(S3075,(P3075:R3075,S3075:AG3075)),0)</f>
        <v>2</v>
      </c>
      <c r="H3075" s="48">
        <f t="shared" si="1632"/>
        <v>1114</v>
      </c>
      <c r="I3075" s="163">
        <f t="shared" si="1633"/>
        <v>0.38176833447566827</v>
      </c>
      <c r="J3075" s="2"/>
      <c r="K3075" s="2">
        <f t="shared" si="1634"/>
        <v>6.8540095956134343E-4</v>
      </c>
      <c r="L3075" s="2">
        <f t="shared" si="1635"/>
        <v>0.11651816312542837</v>
      </c>
      <c r="M3075" s="2">
        <f t="shared" si="1636"/>
        <v>0.1343385880740233</v>
      </c>
      <c r="N3075" s="2">
        <f t="shared" si="1637"/>
        <v>0.18026045236463331</v>
      </c>
      <c r="O3075" s="2">
        <f t="shared" si="1630"/>
        <v>0.56819739547635362</v>
      </c>
      <c r="P3075" s="1">
        <v>2</v>
      </c>
      <c r="Q3075" s="1">
        <v>340</v>
      </c>
      <c r="R3075" s="1">
        <v>392</v>
      </c>
      <c r="S3075" s="1">
        <v>526</v>
      </c>
      <c r="T3075" s="1">
        <v>1640</v>
      </c>
      <c r="U3075" s="1">
        <v>5</v>
      </c>
      <c r="V3075" s="1">
        <v>1</v>
      </c>
      <c r="Y3075" s="1">
        <v>7</v>
      </c>
      <c r="AE3075" s="1">
        <v>5</v>
      </c>
      <c r="AI3075" s="7">
        <f t="shared" si="1638"/>
        <v>1</v>
      </c>
      <c r="AJ3075" s="7">
        <f t="shared" si="1639"/>
        <v>6</v>
      </c>
      <c r="AK3075" s="7">
        <f t="shared" si="1640"/>
        <v>8</v>
      </c>
      <c r="AL3075" s="7">
        <f t="shared" si="1641"/>
        <v>0</v>
      </c>
      <c r="AM3075" s="2">
        <f t="shared" si="1642"/>
        <v>0.56202878684030155</v>
      </c>
      <c r="AN3075" s="2">
        <f t="shared" si="1643"/>
        <v>1.7135023989033585E-3</v>
      </c>
      <c r="AO3075" s="2">
        <f t="shared" si="1644"/>
        <v>3.4270047978067172E-4</v>
      </c>
      <c r="AP3075" s="2">
        <f t="shared" si="1645"/>
        <v>0</v>
      </c>
      <c r="AR3075" t="str">
        <f t="shared" si="1647"/>
        <v>Sedgwick</v>
      </c>
      <c r="AS3075" t="s">
        <v>1425</v>
      </c>
      <c r="AV3075" s="91">
        <v>20</v>
      </c>
      <c r="AW3075" s="93">
        <v>173</v>
      </c>
      <c r="AX3075" s="99">
        <f t="shared" si="1646"/>
        <v>20173</v>
      </c>
      <c r="AZ3075" s="7" t="s">
        <v>3053</v>
      </c>
      <c r="BA3075" t="s">
        <v>3094</v>
      </c>
      <c r="BN3075" s="1"/>
    </row>
    <row r="3076" spans="1:66" hidden="1" outlineLevel="1">
      <c r="A3076" t="s">
        <v>444</v>
      </c>
      <c r="B3076" t="s">
        <v>1425</v>
      </c>
      <c r="C3076" s="1">
        <f t="shared" si="1631"/>
        <v>352</v>
      </c>
      <c r="D3076" s="7">
        <f>IF(P3076&gt;0,RANK(P3076,(P3076:R3076,S3076:AG3076)),0)</f>
        <v>6</v>
      </c>
      <c r="E3076" s="7">
        <f>IF(Q3076&gt;0,RANK(Q3076,(P3076:R3076,S3076:AG3076)),0)</f>
        <v>3</v>
      </c>
      <c r="F3076" s="7">
        <f>IF(R3076&gt;0,RANK(R3076,(P3076:R3076,S3076:AG3076)),0)</f>
        <v>2</v>
      </c>
      <c r="G3076" s="7">
        <f>IF(S3076&gt;0,RANK(S3076,(P3076:R3076,S3076:AG3076)),0)</f>
        <v>4</v>
      </c>
      <c r="H3076" s="48">
        <f t="shared" si="1632"/>
        <v>161</v>
      </c>
      <c r="I3076" s="163">
        <f t="shared" si="1633"/>
        <v>0.45738636363636365</v>
      </c>
      <c r="J3076" s="2"/>
      <c r="K3076" s="2">
        <f t="shared" si="1634"/>
        <v>2.840909090909091E-3</v>
      </c>
      <c r="L3076" s="2">
        <f t="shared" si="1635"/>
        <v>0.10795454545454546</v>
      </c>
      <c r="M3076" s="2">
        <f t="shared" si="1636"/>
        <v>0.17897727272727273</v>
      </c>
      <c r="N3076" s="2">
        <f t="shared" si="1637"/>
        <v>6.25E-2</v>
      </c>
      <c r="O3076" s="2">
        <f t="shared" si="1630"/>
        <v>0.64772727272727282</v>
      </c>
      <c r="P3076" s="1">
        <v>1</v>
      </c>
      <c r="Q3076" s="1">
        <v>38</v>
      </c>
      <c r="R3076" s="1">
        <v>63</v>
      </c>
      <c r="S3076" s="1">
        <v>22</v>
      </c>
      <c r="T3076" s="1">
        <v>224</v>
      </c>
      <c r="U3076" s="1">
        <v>0</v>
      </c>
      <c r="V3076" s="1">
        <v>1</v>
      </c>
      <c r="Y3076" s="1">
        <v>3</v>
      </c>
      <c r="AE3076" s="1">
        <v>0</v>
      </c>
      <c r="AI3076" s="7">
        <f t="shared" si="1638"/>
        <v>1</v>
      </c>
      <c r="AJ3076" s="7">
        <f t="shared" si="1639"/>
        <v>0</v>
      </c>
      <c r="AK3076" s="7">
        <f t="shared" si="1640"/>
        <v>6</v>
      </c>
      <c r="AL3076" s="7">
        <f t="shared" si="1641"/>
        <v>0</v>
      </c>
      <c r="AM3076" s="2">
        <f t="shared" si="1642"/>
        <v>0.63636363636363635</v>
      </c>
      <c r="AN3076" s="2">
        <f t="shared" si="1643"/>
        <v>0</v>
      </c>
      <c r="AO3076" s="2">
        <f t="shared" si="1644"/>
        <v>2.840909090909091E-3</v>
      </c>
      <c r="AP3076" s="2">
        <f t="shared" si="1645"/>
        <v>0</v>
      </c>
      <c r="AR3076" t="str">
        <f t="shared" si="1647"/>
        <v>Seward</v>
      </c>
      <c r="AS3076" t="s">
        <v>1425</v>
      </c>
      <c r="AV3076" s="91">
        <v>20</v>
      </c>
      <c r="AW3076" s="93">
        <v>175</v>
      </c>
      <c r="AX3076" s="99">
        <f t="shared" si="1646"/>
        <v>20175</v>
      </c>
      <c r="AZ3076" s="7" t="s">
        <v>3053</v>
      </c>
      <c r="BA3076" t="s">
        <v>3094</v>
      </c>
      <c r="BN3076" s="1"/>
    </row>
    <row r="3077" spans="1:66" hidden="1" outlineLevel="1">
      <c r="A3077" t="s">
        <v>937</v>
      </c>
      <c r="B3077" t="s">
        <v>1425</v>
      </c>
      <c r="C3077" s="1">
        <f t="shared" si="1631"/>
        <v>1708</v>
      </c>
      <c r="D3077" s="7">
        <f>IF(P3077&gt;0,RANK(P3077,(P3077:R3077,S3077:AG3077)),0)</f>
        <v>9</v>
      </c>
      <c r="E3077" s="7">
        <f>IF(Q3077&gt;0,RANK(Q3077,(P3077:R3077,S3077:AG3077)),0)</f>
        <v>4</v>
      </c>
      <c r="F3077" s="7">
        <f>IF(R3077&gt;0,RANK(R3077,(P3077:R3077,S3077:AG3077)),0)</f>
        <v>2</v>
      </c>
      <c r="G3077" s="7">
        <f>IF(S3077&gt;0,RANK(S3077,(P3077:R3077,S3077:AG3077)),0)</f>
        <v>3</v>
      </c>
      <c r="H3077" s="48">
        <f t="shared" si="1632"/>
        <v>452</v>
      </c>
      <c r="I3077" s="163">
        <f t="shared" si="1633"/>
        <v>0.26463700234192039</v>
      </c>
      <c r="J3077" s="2"/>
      <c r="K3077" s="2">
        <f t="shared" si="1634"/>
        <v>5.8548009367681499E-4</v>
      </c>
      <c r="L3077" s="2">
        <f t="shared" si="1635"/>
        <v>0.10831381733021077</v>
      </c>
      <c r="M3077" s="2">
        <f t="shared" si="1636"/>
        <v>0.23711943793911008</v>
      </c>
      <c r="N3077" s="2">
        <f t="shared" si="1637"/>
        <v>0.14578454332552693</v>
      </c>
      <c r="O3077" s="2">
        <f t="shared" si="1630"/>
        <v>0.50819672131147553</v>
      </c>
      <c r="P3077" s="1">
        <v>1</v>
      </c>
      <c r="Q3077" s="1">
        <v>185</v>
      </c>
      <c r="R3077" s="1">
        <v>405</v>
      </c>
      <c r="S3077" s="1">
        <v>249</v>
      </c>
      <c r="T3077" s="1">
        <v>857</v>
      </c>
      <c r="U3077" s="1">
        <v>3</v>
      </c>
      <c r="V3077" s="1">
        <v>3</v>
      </c>
      <c r="Y3077" s="1">
        <v>2</v>
      </c>
      <c r="AE3077" s="1">
        <v>3</v>
      </c>
      <c r="AI3077" s="7">
        <f t="shared" si="1638"/>
        <v>1</v>
      </c>
      <c r="AJ3077" s="7">
        <f t="shared" si="1639"/>
        <v>5</v>
      </c>
      <c r="AK3077" s="7">
        <f t="shared" si="1640"/>
        <v>5</v>
      </c>
      <c r="AL3077" s="7">
        <f t="shared" si="1641"/>
        <v>0</v>
      </c>
      <c r="AM3077" s="2">
        <f t="shared" si="1642"/>
        <v>0.50175644028103039</v>
      </c>
      <c r="AN3077" s="2">
        <f t="shared" si="1643"/>
        <v>1.756440281030445E-3</v>
      </c>
      <c r="AO3077" s="2">
        <f t="shared" si="1644"/>
        <v>1.756440281030445E-3</v>
      </c>
      <c r="AP3077" s="2">
        <f t="shared" si="1645"/>
        <v>0</v>
      </c>
      <c r="AR3077" t="str">
        <f t="shared" si="1647"/>
        <v>Shawnee</v>
      </c>
      <c r="AS3077" t="s">
        <v>1425</v>
      </c>
      <c r="AV3077" s="91">
        <v>20</v>
      </c>
      <c r="AW3077" s="93">
        <v>177</v>
      </c>
      <c r="AX3077" s="99">
        <f t="shared" si="1646"/>
        <v>20177</v>
      </c>
      <c r="AZ3077" s="7" t="s">
        <v>3053</v>
      </c>
      <c r="BA3077" t="s">
        <v>3094</v>
      </c>
      <c r="BN3077" s="1"/>
    </row>
    <row r="3078" spans="1:66" hidden="1" outlineLevel="1">
      <c r="A3078" t="s">
        <v>2797</v>
      </c>
      <c r="B3078" t="s">
        <v>1425</v>
      </c>
      <c r="C3078" s="1">
        <f t="shared" si="1631"/>
        <v>69</v>
      </c>
      <c r="D3078" s="7">
        <f>IF(P3078&gt;0,RANK(P3078,(P3078:R3078,S3078:AG3078)),0)</f>
        <v>0</v>
      </c>
      <c r="E3078" s="7">
        <f>IF(Q3078&gt;0,RANK(Q3078,(P3078:R3078,S3078:AG3078)),0)</f>
        <v>2</v>
      </c>
      <c r="F3078" s="7">
        <f>IF(R3078&gt;0,RANK(R3078,(P3078:R3078,S3078:AG3078)),0)</f>
        <v>3</v>
      </c>
      <c r="G3078" s="7">
        <f>IF(S3078&gt;0,RANK(S3078,(P3078:R3078,S3078:AG3078)),0)</f>
        <v>4</v>
      </c>
      <c r="H3078" s="48">
        <f t="shared" si="1632"/>
        <v>16</v>
      </c>
      <c r="I3078" s="163">
        <f t="shared" si="1633"/>
        <v>0.2318840579710145</v>
      </c>
      <c r="J3078" s="2"/>
      <c r="K3078" s="2">
        <f t="shared" si="1634"/>
        <v>0</v>
      </c>
      <c r="L3078" s="2">
        <f t="shared" si="1635"/>
        <v>0.24637681159420291</v>
      </c>
      <c r="M3078" s="2">
        <f t="shared" si="1636"/>
        <v>0.21739130434782608</v>
      </c>
      <c r="N3078" s="2">
        <f t="shared" si="1637"/>
        <v>5.7971014492753624E-2</v>
      </c>
      <c r="O3078" s="2">
        <f t="shared" si="1630"/>
        <v>0.47826086956521746</v>
      </c>
      <c r="P3078" s="1">
        <v>0</v>
      </c>
      <c r="Q3078" s="1">
        <v>17</v>
      </c>
      <c r="R3078" s="1">
        <v>15</v>
      </c>
      <c r="S3078" s="1">
        <v>4</v>
      </c>
      <c r="T3078" s="1">
        <v>33</v>
      </c>
      <c r="U3078" s="1">
        <v>0</v>
      </c>
      <c r="V3078" s="1">
        <v>0</v>
      </c>
      <c r="Y3078" s="1">
        <v>0</v>
      </c>
      <c r="AE3078" s="1">
        <v>0</v>
      </c>
      <c r="AI3078" s="7">
        <f t="shared" si="1638"/>
        <v>1</v>
      </c>
      <c r="AJ3078" s="7">
        <f t="shared" si="1639"/>
        <v>0</v>
      </c>
      <c r="AK3078" s="7">
        <f t="shared" si="1640"/>
        <v>0</v>
      </c>
      <c r="AL3078" s="7">
        <f t="shared" si="1641"/>
        <v>0</v>
      </c>
      <c r="AM3078" s="2">
        <f t="shared" si="1642"/>
        <v>0.47826086956521741</v>
      </c>
      <c r="AN3078" s="2">
        <f t="shared" si="1643"/>
        <v>0</v>
      </c>
      <c r="AO3078" s="2">
        <f t="shared" si="1644"/>
        <v>0</v>
      </c>
      <c r="AP3078" s="2">
        <f t="shared" si="1645"/>
        <v>0</v>
      </c>
      <c r="AR3078" t="str">
        <f t="shared" si="1647"/>
        <v>Sheridan</v>
      </c>
      <c r="AS3078" t="s">
        <v>1425</v>
      </c>
      <c r="AV3078" s="91">
        <v>20</v>
      </c>
      <c r="AW3078" s="93">
        <v>179</v>
      </c>
      <c r="AX3078" s="99">
        <f t="shared" si="1646"/>
        <v>20179</v>
      </c>
      <c r="AZ3078" s="7" t="s">
        <v>3053</v>
      </c>
      <c r="BA3078" t="s">
        <v>3094</v>
      </c>
      <c r="BN3078" s="1"/>
    </row>
    <row r="3079" spans="1:66" hidden="1" outlineLevel="1">
      <c r="A3079" t="s">
        <v>1773</v>
      </c>
      <c r="B3079" t="s">
        <v>1425</v>
      </c>
      <c r="C3079" s="1">
        <f t="shared" si="1631"/>
        <v>170</v>
      </c>
      <c r="D3079" s="7">
        <f>IF(P3079&gt;0,RANK(P3079,(P3079:R3079,S3079:AG3079)),0)</f>
        <v>5</v>
      </c>
      <c r="E3079" s="7">
        <f>IF(Q3079&gt;0,RANK(Q3079,(P3079:R3079,S3079:AG3079)),0)</f>
        <v>3</v>
      </c>
      <c r="F3079" s="7">
        <f>IF(R3079&gt;0,RANK(R3079,(P3079:R3079,S3079:AG3079)),0)</f>
        <v>2</v>
      </c>
      <c r="G3079" s="7">
        <f>IF(S3079&gt;0,RANK(S3079,(P3079:R3079,S3079:AG3079)),0)</f>
        <v>4</v>
      </c>
      <c r="H3079" s="48">
        <f t="shared" si="1632"/>
        <v>59</v>
      </c>
      <c r="I3079" s="163">
        <f t="shared" si="1633"/>
        <v>0.34705882352941175</v>
      </c>
      <c r="J3079" s="2"/>
      <c r="K3079" s="2">
        <f t="shared" si="1634"/>
        <v>5.8823529411764705E-3</v>
      </c>
      <c r="L3079" s="2">
        <f t="shared" si="1635"/>
        <v>0.1588235294117647</v>
      </c>
      <c r="M3079" s="2">
        <f t="shared" si="1636"/>
        <v>0.17647058823529413</v>
      </c>
      <c r="N3079" s="2">
        <f t="shared" si="1637"/>
        <v>0.13529411764705881</v>
      </c>
      <c r="O3079" s="2">
        <f t="shared" si="1630"/>
        <v>0.52352941176470591</v>
      </c>
      <c r="P3079" s="1">
        <v>1</v>
      </c>
      <c r="Q3079" s="1">
        <v>27</v>
      </c>
      <c r="R3079" s="1">
        <v>30</v>
      </c>
      <c r="S3079" s="1">
        <v>23</v>
      </c>
      <c r="T3079" s="1">
        <v>89</v>
      </c>
      <c r="U3079" s="1">
        <v>0</v>
      </c>
      <c r="V3079" s="1">
        <v>0</v>
      </c>
      <c r="Y3079" s="1">
        <v>0</v>
      </c>
      <c r="AE3079" s="1">
        <v>0</v>
      </c>
      <c r="AI3079" s="7">
        <f t="shared" si="1638"/>
        <v>1</v>
      </c>
      <c r="AJ3079" s="7">
        <f t="shared" si="1639"/>
        <v>0</v>
      </c>
      <c r="AK3079" s="7">
        <f t="shared" si="1640"/>
        <v>0</v>
      </c>
      <c r="AL3079" s="7">
        <f t="shared" si="1641"/>
        <v>0</v>
      </c>
      <c r="AM3079" s="2">
        <f t="shared" si="1642"/>
        <v>0.52352941176470591</v>
      </c>
      <c r="AN3079" s="2">
        <f t="shared" si="1643"/>
        <v>0</v>
      </c>
      <c r="AO3079" s="2">
        <f t="shared" si="1644"/>
        <v>0</v>
      </c>
      <c r="AP3079" s="2">
        <f t="shared" si="1645"/>
        <v>0</v>
      </c>
      <c r="AR3079" t="str">
        <f t="shared" si="1647"/>
        <v>Sherman</v>
      </c>
      <c r="AS3079" t="s">
        <v>1425</v>
      </c>
      <c r="AV3079" s="91">
        <v>20</v>
      </c>
      <c r="AW3079" s="93">
        <v>181</v>
      </c>
      <c r="AX3079" s="99">
        <f t="shared" si="1646"/>
        <v>20181</v>
      </c>
      <c r="AZ3079" s="7" t="s">
        <v>3053</v>
      </c>
      <c r="BA3079" t="s">
        <v>3094</v>
      </c>
      <c r="BN3079" s="1"/>
    </row>
    <row r="3080" spans="1:66" hidden="1" outlineLevel="1">
      <c r="A3080" t="s">
        <v>2014</v>
      </c>
      <c r="B3080" t="s">
        <v>1425</v>
      </c>
      <c r="C3080" s="1">
        <f t="shared" si="1631"/>
        <v>209</v>
      </c>
      <c r="D3080" s="7">
        <f>IF(P3080&gt;0,RANK(P3080,(P3080:R3080,S3080:AG3080)),0)</f>
        <v>6</v>
      </c>
      <c r="E3080" s="7">
        <f>IF(Q3080&gt;0,RANK(Q3080,(P3080:R3080,S3080:AG3080)),0)</f>
        <v>3</v>
      </c>
      <c r="F3080" s="7">
        <f>IF(R3080&gt;0,RANK(R3080,(P3080:R3080,S3080:AG3080)),0)</f>
        <v>2</v>
      </c>
      <c r="G3080" s="7">
        <f>IF(S3080&gt;0,RANK(S3080,(P3080:R3080,S3080:AG3080)),0)</f>
        <v>4</v>
      </c>
      <c r="H3080" s="48">
        <f t="shared" si="1632"/>
        <v>87</v>
      </c>
      <c r="I3080" s="163">
        <f t="shared" si="1633"/>
        <v>0.41626794258373206</v>
      </c>
      <c r="J3080" s="2"/>
      <c r="K3080" s="2">
        <f t="shared" si="1634"/>
        <v>4.7846889952153108E-3</v>
      </c>
      <c r="L3080" s="2">
        <f t="shared" si="1635"/>
        <v>0.14832535885167464</v>
      </c>
      <c r="M3080" s="2">
        <f t="shared" si="1636"/>
        <v>0.1674641148325359</v>
      </c>
      <c r="N3080" s="2">
        <f t="shared" si="1637"/>
        <v>6.2200956937799042E-2</v>
      </c>
      <c r="O3080" s="2">
        <f t="shared" si="1630"/>
        <v>0.61722488038277512</v>
      </c>
      <c r="P3080" s="1">
        <v>1</v>
      </c>
      <c r="Q3080" s="1">
        <v>31</v>
      </c>
      <c r="R3080" s="1">
        <v>35</v>
      </c>
      <c r="S3080" s="1">
        <v>13</v>
      </c>
      <c r="T3080" s="1">
        <v>122</v>
      </c>
      <c r="U3080" s="1">
        <v>1</v>
      </c>
      <c r="V3080" s="1">
        <v>0</v>
      </c>
      <c r="Y3080" s="1">
        <v>5</v>
      </c>
      <c r="AE3080" s="1">
        <v>1</v>
      </c>
      <c r="AI3080" s="7">
        <f t="shared" si="1638"/>
        <v>1</v>
      </c>
      <c r="AJ3080" s="7">
        <f t="shared" si="1639"/>
        <v>6</v>
      </c>
      <c r="AK3080" s="7">
        <f t="shared" si="1640"/>
        <v>0</v>
      </c>
      <c r="AL3080" s="7">
        <f t="shared" si="1641"/>
        <v>0</v>
      </c>
      <c r="AM3080" s="2">
        <f t="shared" si="1642"/>
        <v>0.58373205741626799</v>
      </c>
      <c r="AN3080" s="2">
        <f t="shared" si="1643"/>
        <v>4.7846889952153108E-3</v>
      </c>
      <c r="AO3080" s="2">
        <f t="shared" si="1644"/>
        <v>0</v>
      </c>
      <c r="AP3080" s="2">
        <f t="shared" si="1645"/>
        <v>0</v>
      </c>
      <c r="AR3080" t="str">
        <f t="shared" si="1647"/>
        <v>Smith</v>
      </c>
      <c r="AS3080" t="s">
        <v>1425</v>
      </c>
      <c r="AV3080" s="91">
        <v>20</v>
      </c>
      <c r="AW3080" s="93">
        <v>183</v>
      </c>
      <c r="AX3080" s="99">
        <f t="shared" si="1646"/>
        <v>20183</v>
      </c>
      <c r="AZ3080" s="7" t="s">
        <v>3053</v>
      </c>
      <c r="BA3080" t="s">
        <v>3094</v>
      </c>
      <c r="BN3080" s="1"/>
    </row>
    <row r="3081" spans="1:66" hidden="1" outlineLevel="1">
      <c r="A3081" t="s">
        <v>3083</v>
      </c>
      <c r="B3081" t="s">
        <v>1425</v>
      </c>
      <c r="C3081" s="1">
        <f t="shared" si="1631"/>
        <v>127</v>
      </c>
      <c r="D3081" s="7">
        <f>IF(P3081&gt;0,RANK(P3081,(P3081:R3081,S3081:AG3081)),0)</f>
        <v>0</v>
      </c>
      <c r="E3081" s="7">
        <f>IF(Q3081&gt;0,RANK(Q3081,(P3081:R3081,S3081:AG3081)),0)</f>
        <v>2</v>
      </c>
      <c r="F3081" s="7">
        <f>IF(R3081&gt;0,RANK(R3081,(P3081:R3081,S3081:AG3081)),0)</f>
        <v>4</v>
      </c>
      <c r="G3081" s="7">
        <f>IF(S3081&gt;0,RANK(S3081,(P3081:R3081,S3081:AG3081)),0)</f>
        <v>3</v>
      </c>
      <c r="H3081" s="48">
        <f t="shared" si="1632"/>
        <v>43</v>
      </c>
      <c r="I3081" s="163">
        <f t="shared" si="1633"/>
        <v>0.33858267716535434</v>
      </c>
      <c r="J3081" s="2"/>
      <c r="K3081" s="2">
        <f t="shared" si="1634"/>
        <v>0</v>
      </c>
      <c r="L3081" s="2">
        <f t="shared" si="1635"/>
        <v>0.23622047244094488</v>
      </c>
      <c r="M3081" s="2">
        <f t="shared" si="1636"/>
        <v>8.6614173228346455E-2</v>
      </c>
      <c r="N3081" s="2">
        <f t="shared" si="1637"/>
        <v>9.4488188976377951E-2</v>
      </c>
      <c r="O3081" s="2">
        <f t="shared" si="1630"/>
        <v>0.58267716535433078</v>
      </c>
      <c r="P3081" s="1">
        <v>0</v>
      </c>
      <c r="Q3081" s="1">
        <v>30</v>
      </c>
      <c r="R3081" s="1">
        <v>11</v>
      </c>
      <c r="S3081" s="1">
        <v>12</v>
      </c>
      <c r="T3081" s="1">
        <v>73</v>
      </c>
      <c r="U3081" s="1">
        <v>1</v>
      </c>
      <c r="V3081" s="1">
        <v>0</v>
      </c>
      <c r="Y3081" s="1">
        <v>0</v>
      </c>
      <c r="AE3081" s="1">
        <v>0</v>
      </c>
      <c r="AI3081" s="7">
        <f t="shared" si="1638"/>
        <v>1</v>
      </c>
      <c r="AJ3081" s="7">
        <f t="shared" si="1639"/>
        <v>5</v>
      </c>
      <c r="AK3081" s="7">
        <f t="shared" si="1640"/>
        <v>0</v>
      </c>
      <c r="AL3081" s="7">
        <f t="shared" si="1641"/>
        <v>0</v>
      </c>
      <c r="AM3081" s="2">
        <f t="shared" si="1642"/>
        <v>0.57480314960629919</v>
      </c>
      <c r="AN3081" s="2">
        <f t="shared" si="1643"/>
        <v>7.874015748031496E-3</v>
      </c>
      <c r="AO3081" s="2">
        <f t="shared" si="1644"/>
        <v>0</v>
      </c>
      <c r="AP3081" s="2">
        <f t="shared" si="1645"/>
        <v>0</v>
      </c>
      <c r="AR3081" t="str">
        <f t="shared" si="1647"/>
        <v>Stafford</v>
      </c>
      <c r="AS3081" t="s">
        <v>1425</v>
      </c>
      <c r="AV3081" s="91">
        <v>20</v>
      </c>
      <c r="AW3081" s="93">
        <v>185</v>
      </c>
      <c r="AX3081" s="99">
        <f t="shared" si="1646"/>
        <v>20185</v>
      </c>
      <c r="AZ3081" s="7" t="s">
        <v>3053</v>
      </c>
      <c r="BA3081" t="s">
        <v>3094</v>
      </c>
      <c r="BN3081" s="1"/>
    </row>
    <row r="3082" spans="1:66" hidden="1" outlineLevel="1">
      <c r="A3082" t="s">
        <v>2875</v>
      </c>
      <c r="B3082" t="s">
        <v>1425</v>
      </c>
      <c r="C3082" s="1">
        <f t="shared" si="1631"/>
        <v>90</v>
      </c>
      <c r="D3082" s="7">
        <f>IF(P3082&gt;0,RANK(P3082,(P3082:R3082,S3082:AG3082)),0)</f>
        <v>0</v>
      </c>
      <c r="E3082" s="7">
        <f>IF(Q3082&gt;0,RANK(Q3082,(P3082:R3082,S3082:AG3082)),0)</f>
        <v>3</v>
      </c>
      <c r="F3082" s="7">
        <f>IF(R3082&gt;0,RANK(R3082,(P3082:R3082,S3082:AG3082)),0)</f>
        <v>2</v>
      </c>
      <c r="G3082" s="7">
        <f>IF(S3082&gt;0,RANK(S3082,(P3082:R3082,S3082:AG3082)),0)</f>
        <v>5</v>
      </c>
      <c r="H3082" s="48">
        <f t="shared" si="1632"/>
        <v>34</v>
      </c>
      <c r="I3082" s="163">
        <f t="shared" si="1633"/>
        <v>0.37777777777777777</v>
      </c>
      <c r="J3082" s="2"/>
      <c r="K3082" s="2">
        <f t="shared" si="1634"/>
        <v>0</v>
      </c>
      <c r="L3082" s="2">
        <f t="shared" si="1635"/>
        <v>0.12222222222222222</v>
      </c>
      <c r="M3082" s="2">
        <f t="shared" si="1636"/>
        <v>0.22222222222222221</v>
      </c>
      <c r="N3082" s="2">
        <f t="shared" si="1637"/>
        <v>2.2222222222222223E-2</v>
      </c>
      <c r="O3082" s="2">
        <f t="shared" si="1630"/>
        <v>0.6333333333333333</v>
      </c>
      <c r="P3082" s="1">
        <v>0</v>
      </c>
      <c r="Q3082" s="1">
        <v>11</v>
      </c>
      <c r="R3082" s="1">
        <v>20</v>
      </c>
      <c r="S3082" s="1">
        <v>2</v>
      </c>
      <c r="T3082" s="1">
        <v>54</v>
      </c>
      <c r="U3082" s="1">
        <v>0</v>
      </c>
      <c r="V3082" s="1">
        <v>0</v>
      </c>
      <c r="Y3082" s="1">
        <v>3</v>
      </c>
      <c r="AE3082" s="1">
        <v>0</v>
      </c>
      <c r="AI3082" s="7">
        <f t="shared" si="1638"/>
        <v>1</v>
      </c>
      <c r="AJ3082" s="7">
        <f t="shared" si="1639"/>
        <v>0</v>
      </c>
      <c r="AK3082" s="7">
        <f t="shared" si="1640"/>
        <v>0</v>
      </c>
      <c r="AL3082" s="7">
        <f t="shared" si="1641"/>
        <v>0</v>
      </c>
      <c r="AM3082" s="2">
        <f t="shared" si="1642"/>
        <v>0.6</v>
      </c>
      <c r="AN3082" s="2">
        <f t="shared" si="1643"/>
        <v>0</v>
      </c>
      <c r="AO3082" s="2">
        <f t="shared" si="1644"/>
        <v>0</v>
      </c>
      <c r="AP3082" s="2">
        <f t="shared" si="1645"/>
        <v>0</v>
      </c>
      <c r="AR3082" t="str">
        <f t="shared" si="1647"/>
        <v>Stanton</v>
      </c>
      <c r="AS3082" t="s">
        <v>1425</v>
      </c>
      <c r="AV3082" s="91">
        <v>20</v>
      </c>
      <c r="AW3082" s="93">
        <v>187</v>
      </c>
      <c r="AX3082" s="99">
        <f t="shared" si="1646"/>
        <v>20187</v>
      </c>
      <c r="AZ3082" s="7" t="s">
        <v>3053</v>
      </c>
      <c r="BA3082" t="s">
        <v>3094</v>
      </c>
      <c r="BN3082" s="1"/>
    </row>
    <row r="3083" spans="1:66" hidden="1" outlineLevel="1">
      <c r="A3083" t="s">
        <v>2876</v>
      </c>
      <c r="B3083" t="s">
        <v>1425</v>
      </c>
      <c r="C3083" s="1">
        <f t="shared" si="1631"/>
        <v>133</v>
      </c>
      <c r="D3083" s="7">
        <f>IF(P3083&gt;0,RANK(P3083,(P3083:R3083,S3083:AG3083)),0)</f>
        <v>0</v>
      </c>
      <c r="E3083" s="7">
        <f>IF(Q3083&gt;0,RANK(Q3083,(P3083:R3083,S3083:AG3083)),0)</f>
        <v>2</v>
      </c>
      <c r="F3083" s="7">
        <f>IF(R3083&gt;0,RANK(R3083,(P3083:R3083,S3083:AG3083)),0)</f>
        <v>3</v>
      </c>
      <c r="G3083" s="7">
        <f>IF(S3083&gt;0,RANK(S3083,(P3083:R3083,S3083:AG3083)),0)</f>
        <v>4</v>
      </c>
      <c r="H3083" s="48">
        <f t="shared" si="1632"/>
        <v>45</v>
      </c>
      <c r="I3083" s="163">
        <f t="shared" si="1633"/>
        <v>0.33834586466165412</v>
      </c>
      <c r="J3083" s="2"/>
      <c r="K3083" s="2">
        <f t="shared" si="1634"/>
        <v>0</v>
      </c>
      <c r="L3083" s="2">
        <f t="shared" si="1635"/>
        <v>0.22556390977443608</v>
      </c>
      <c r="M3083" s="2">
        <f t="shared" si="1636"/>
        <v>0.17293233082706766</v>
      </c>
      <c r="N3083" s="2">
        <f t="shared" si="1637"/>
        <v>3.7593984962406013E-2</v>
      </c>
      <c r="O3083" s="2">
        <f t="shared" si="1630"/>
        <v>0.56390977443609014</v>
      </c>
      <c r="P3083" s="1">
        <v>0</v>
      </c>
      <c r="Q3083" s="1">
        <v>30</v>
      </c>
      <c r="R3083" s="1">
        <v>23</v>
      </c>
      <c r="S3083" s="1">
        <v>5</v>
      </c>
      <c r="T3083" s="1">
        <v>75</v>
      </c>
      <c r="U3083" s="1">
        <v>0</v>
      </c>
      <c r="V3083" s="1">
        <v>0</v>
      </c>
      <c r="Y3083" s="1">
        <v>0</v>
      </c>
      <c r="AE3083" s="1">
        <v>0</v>
      </c>
      <c r="AI3083" s="7">
        <f t="shared" si="1638"/>
        <v>1</v>
      </c>
      <c r="AJ3083" s="7">
        <f t="shared" si="1639"/>
        <v>0</v>
      </c>
      <c r="AK3083" s="7">
        <f t="shared" si="1640"/>
        <v>0</v>
      </c>
      <c r="AL3083" s="7">
        <f t="shared" si="1641"/>
        <v>0</v>
      </c>
      <c r="AM3083" s="2">
        <f t="shared" si="1642"/>
        <v>0.56390977443609025</v>
      </c>
      <c r="AN3083" s="2">
        <f t="shared" si="1643"/>
        <v>0</v>
      </c>
      <c r="AO3083" s="2">
        <f t="shared" si="1644"/>
        <v>0</v>
      </c>
      <c r="AP3083" s="2">
        <f t="shared" si="1645"/>
        <v>0</v>
      </c>
      <c r="AR3083" t="str">
        <f t="shared" si="1647"/>
        <v>Stevens</v>
      </c>
      <c r="AS3083" t="s">
        <v>1425</v>
      </c>
      <c r="AV3083" s="91">
        <v>20</v>
      </c>
      <c r="AW3083" s="93">
        <v>189</v>
      </c>
      <c r="AX3083" s="99">
        <f t="shared" si="1646"/>
        <v>20189</v>
      </c>
      <c r="AZ3083" s="7" t="s">
        <v>3053</v>
      </c>
      <c r="BA3083" t="s">
        <v>3094</v>
      </c>
      <c r="BN3083" s="1"/>
    </row>
    <row r="3084" spans="1:66" hidden="1" outlineLevel="1">
      <c r="A3084" t="s">
        <v>1887</v>
      </c>
      <c r="B3084" t="s">
        <v>1425</v>
      </c>
      <c r="C3084" s="1">
        <f t="shared" si="1631"/>
        <v>374</v>
      </c>
      <c r="D3084" s="7">
        <f>IF(P3084&gt;0,RANK(P3084,(P3084:R3084,S3084:AG3084)),0)</f>
        <v>0</v>
      </c>
      <c r="E3084" s="7">
        <f>IF(Q3084&gt;0,RANK(Q3084,(P3084:R3084,S3084:AG3084)),0)</f>
        <v>2</v>
      </c>
      <c r="F3084" s="7">
        <f>IF(R3084&gt;0,RANK(R3084,(P3084:R3084,S3084:AG3084)),0)</f>
        <v>4</v>
      </c>
      <c r="G3084" s="7">
        <f>IF(S3084&gt;0,RANK(S3084,(P3084:R3084,S3084:AG3084)),0)</f>
        <v>3</v>
      </c>
      <c r="H3084" s="48">
        <f t="shared" si="1632"/>
        <v>156</v>
      </c>
      <c r="I3084" s="163">
        <f t="shared" si="1633"/>
        <v>0.41711229946524064</v>
      </c>
      <c r="J3084" s="2"/>
      <c r="K3084" s="2">
        <f t="shared" si="1634"/>
        <v>0</v>
      </c>
      <c r="L3084" s="2">
        <f t="shared" si="1635"/>
        <v>0.16577540106951871</v>
      </c>
      <c r="M3084" s="2">
        <f t="shared" si="1636"/>
        <v>8.8235294117647065E-2</v>
      </c>
      <c r="N3084" s="2">
        <f t="shared" si="1637"/>
        <v>0.15775401069518716</v>
      </c>
      <c r="O3084" s="2">
        <f t="shared" si="1630"/>
        <v>0.58823529411764708</v>
      </c>
      <c r="P3084" s="1">
        <v>0</v>
      </c>
      <c r="Q3084" s="1">
        <v>62</v>
      </c>
      <c r="R3084" s="1">
        <v>33</v>
      </c>
      <c r="S3084" s="1">
        <v>59</v>
      </c>
      <c r="T3084" s="1">
        <v>218</v>
      </c>
      <c r="U3084" s="1">
        <v>0</v>
      </c>
      <c r="V3084" s="1">
        <v>0</v>
      </c>
      <c r="Y3084" s="1">
        <v>2</v>
      </c>
      <c r="AE3084" s="1">
        <v>0</v>
      </c>
      <c r="AI3084" s="7">
        <f t="shared" si="1638"/>
        <v>1</v>
      </c>
      <c r="AJ3084" s="7">
        <f t="shared" si="1639"/>
        <v>0</v>
      </c>
      <c r="AK3084" s="7">
        <f t="shared" si="1640"/>
        <v>0</v>
      </c>
      <c r="AL3084" s="7">
        <f t="shared" si="1641"/>
        <v>0</v>
      </c>
      <c r="AM3084" s="2">
        <f t="shared" si="1642"/>
        <v>0.58288770053475936</v>
      </c>
      <c r="AN3084" s="2">
        <f t="shared" si="1643"/>
        <v>0</v>
      </c>
      <c r="AO3084" s="2">
        <f t="shared" si="1644"/>
        <v>0</v>
      </c>
      <c r="AP3084" s="2">
        <f t="shared" si="1645"/>
        <v>0</v>
      </c>
      <c r="AR3084" t="str">
        <f t="shared" si="1647"/>
        <v>Sumner</v>
      </c>
      <c r="AS3084" t="s">
        <v>1425</v>
      </c>
      <c r="AV3084" s="91">
        <v>20</v>
      </c>
      <c r="AW3084" s="93">
        <v>191</v>
      </c>
      <c r="AX3084" s="99">
        <f t="shared" si="1646"/>
        <v>20191</v>
      </c>
      <c r="AZ3084" s="7" t="s">
        <v>3053</v>
      </c>
      <c r="BA3084" t="s">
        <v>3094</v>
      </c>
      <c r="BN3084" s="1"/>
    </row>
    <row r="3085" spans="1:66" hidden="1" outlineLevel="1">
      <c r="A3085" t="s">
        <v>1296</v>
      </c>
      <c r="B3085" t="s">
        <v>1425</v>
      </c>
      <c r="C3085" s="1">
        <f t="shared" ref="C3085:C3095" si="1648">SUM(P3085:AG3085)</f>
        <v>164</v>
      </c>
      <c r="D3085" s="7">
        <f>IF(P3085&gt;0,RANK(P3085,(P3085:R3085,S3085:AG3085)),0)</f>
        <v>6</v>
      </c>
      <c r="E3085" s="7">
        <f>IF(Q3085&gt;0,RANK(Q3085,(P3085:R3085,S3085:AG3085)),0)</f>
        <v>2</v>
      </c>
      <c r="F3085" s="7">
        <f>IF(R3085&gt;0,RANK(R3085,(P3085:R3085,S3085:AG3085)),0)</f>
        <v>3</v>
      </c>
      <c r="G3085" s="7">
        <f>IF(S3085&gt;0,RANK(S3085,(P3085:R3085,S3085:AG3085)),0)</f>
        <v>4</v>
      </c>
      <c r="H3085" s="48">
        <f t="shared" ref="H3085:H3095" si="1649">MAX(P3085:Y3085)-LARGE(P3085:Y3085,2)</f>
        <v>65</v>
      </c>
      <c r="I3085" s="163">
        <f t="shared" si="1633"/>
        <v>0.39634146341463417</v>
      </c>
      <c r="J3085" s="2"/>
      <c r="K3085" s="2">
        <f t="shared" ref="K3085:K3095" si="1650">IF($C3085=0,"-",P3085/$C3085)</f>
        <v>6.0975609756097563E-3</v>
      </c>
      <c r="L3085" s="2">
        <f t="shared" ref="L3085:L3095" si="1651">IF($C3085=0,"-",Q3085/$C3085)</f>
        <v>0.18902439024390244</v>
      </c>
      <c r="M3085" s="2">
        <f t="shared" ref="M3085:M3095" si="1652">IF($C3085=0,"-",R3085/$C3085)</f>
        <v>0.1402439024390244</v>
      </c>
      <c r="N3085" s="2">
        <f t="shared" ref="N3085:N3095" si="1653">IF($C3085=0,"-",S3085/$C3085)</f>
        <v>6.7073170731707321E-2</v>
      </c>
      <c r="O3085" s="2">
        <f t="shared" si="1630"/>
        <v>0.59756097560975618</v>
      </c>
      <c r="P3085" s="1">
        <v>1</v>
      </c>
      <c r="Q3085" s="1">
        <v>31</v>
      </c>
      <c r="R3085" s="1">
        <v>23</v>
      </c>
      <c r="S3085" s="1">
        <v>11</v>
      </c>
      <c r="T3085" s="1">
        <v>96</v>
      </c>
      <c r="U3085" s="1">
        <v>0</v>
      </c>
      <c r="V3085" s="1">
        <v>0</v>
      </c>
      <c r="Y3085" s="1">
        <v>2</v>
      </c>
      <c r="AE3085" s="1">
        <v>0</v>
      </c>
      <c r="AI3085" s="7">
        <f t="shared" ref="AI3085:AI3095" si="1654">IF(T3085&gt;0,RANK(T3085,(P3085:Z3085)),0)</f>
        <v>1</v>
      </c>
      <c r="AJ3085" s="7">
        <f t="shared" ref="AJ3085:AJ3095" si="1655">IF(U3085&gt;0,RANK(U3085,(P3085:Z3085)),0)</f>
        <v>0</v>
      </c>
      <c r="AK3085" s="7">
        <f t="shared" ref="AK3085:AK3095" si="1656">IF(V3085&gt;0,RANK(V3085,(P3085:Z3085)),0)</f>
        <v>0</v>
      </c>
      <c r="AL3085" s="7">
        <f t="shared" ref="AL3085:AL3095" si="1657">IF(W3085&gt;0,RANK(W3085,(P3085:Z3085)),0)</f>
        <v>0</v>
      </c>
      <c r="AM3085" s="2">
        <f t="shared" ref="AM3085:AM3095" si="1658">IF($C3085=0,"-",T3085/$C3085)</f>
        <v>0.58536585365853655</v>
      </c>
      <c r="AN3085" s="2">
        <f t="shared" ref="AN3085:AN3095" si="1659">IF($C3085=0,"-",U3085/$C3085)</f>
        <v>0</v>
      </c>
      <c r="AO3085" s="2">
        <f t="shared" ref="AO3085:AO3095" si="1660">IF($C3085=0,"-",V3085/$C3085)</f>
        <v>0</v>
      </c>
      <c r="AP3085" s="2">
        <f t="shared" ref="AP3085:AP3095" si="1661">IF($C3085=0,"-",W3085/$C3085)</f>
        <v>0</v>
      </c>
      <c r="AR3085" t="str">
        <f t="shared" si="1647"/>
        <v>Thomas</v>
      </c>
      <c r="AS3085" t="s">
        <v>1425</v>
      </c>
      <c r="AV3085" s="91">
        <v>20</v>
      </c>
      <c r="AW3085" s="93">
        <v>193</v>
      </c>
      <c r="AX3085" s="99">
        <f t="shared" ref="AX3085:AX3094" si="1662">AV3085*1000+AW3085</f>
        <v>20193</v>
      </c>
      <c r="AZ3085" s="7" t="s">
        <v>3053</v>
      </c>
      <c r="BA3085" t="s">
        <v>3094</v>
      </c>
      <c r="BN3085" s="1"/>
    </row>
    <row r="3086" spans="1:66" hidden="1" outlineLevel="1">
      <c r="A3086" t="s">
        <v>3170</v>
      </c>
      <c r="B3086" t="s">
        <v>1425</v>
      </c>
      <c r="C3086" s="1">
        <f t="shared" si="1648"/>
        <v>51</v>
      </c>
      <c r="D3086" s="7">
        <f>IF(P3086&gt;0,RANK(P3086,(P3086:R3086,S3086:AG3086)),0)</f>
        <v>0</v>
      </c>
      <c r="E3086" s="7">
        <f>IF(Q3086&gt;0,RANK(Q3086,(P3086:R3086,S3086:AG3086)),0)</f>
        <v>2</v>
      </c>
      <c r="F3086" s="7">
        <f>IF(R3086&gt;0,RANK(R3086,(P3086:R3086,S3086:AG3086)),0)</f>
        <v>4</v>
      </c>
      <c r="G3086" s="7">
        <f>IF(S3086&gt;0,RANK(S3086,(P3086:R3086,S3086:AG3086)),0)</f>
        <v>2</v>
      </c>
      <c r="H3086" s="48">
        <f t="shared" si="1649"/>
        <v>14</v>
      </c>
      <c r="I3086" s="163">
        <f t="shared" si="1633"/>
        <v>0.27450980392156865</v>
      </c>
      <c r="J3086" s="2"/>
      <c r="K3086" s="2">
        <f t="shared" si="1650"/>
        <v>0</v>
      </c>
      <c r="L3086" s="2">
        <f t="shared" si="1651"/>
        <v>0.19607843137254902</v>
      </c>
      <c r="M3086" s="2">
        <f t="shared" si="1652"/>
        <v>0.13725490196078433</v>
      </c>
      <c r="N3086" s="2">
        <f t="shared" si="1653"/>
        <v>0.19607843137254902</v>
      </c>
      <c r="O3086" s="2">
        <f t="shared" si="1630"/>
        <v>0.47058823529411775</v>
      </c>
      <c r="P3086" s="1">
        <v>0</v>
      </c>
      <c r="Q3086" s="1">
        <v>10</v>
      </c>
      <c r="R3086" s="1">
        <v>7</v>
      </c>
      <c r="S3086" s="1">
        <v>10</v>
      </c>
      <c r="T3086" s="1">
        <v>24</v>
      </c>
      <c r="U3086" s="1">
        <v>0</v>
      </c>
      <c r="V3086" s="1">
        <v>0</v>
      </c>
      <c r="Y3086" s="1">
        <v>0</v>
      </c>
      <c r="AE3086" s="1">
        <v>0</v>
      </c>
      <c r="AI3086" s="7">
        <f t="shared" si="1654"/>
        <v>1</v>
      </c>
      <c r="AJ3086" s="7">
        <f t="shared" si="1655"/>
        <v>0</v>
      </c>
      <c r="AK3086" s="7">
        <f t="shared" si="1656"/>
        <v>0</v>
      </c>
      <c r="AL3086" s="7">
        <f t="shared" si="1657"/>
        <v>0</v>
      </c>
      <c r="AM3086" s="2">
        <f t="shared" si="1658"/>
        <v>0.47058823529411764</v>
      </c>
      <c r="AN3086" s="2">
        <f t="shared" si="1659"/>
        <v>0</v>
      </c>
      <c r="AO3086" s="2">
        <f t="shared" si="1660"/>
        <v>0</v>
      </c>
      <c r="AP3086" s="2">
        <f t="shared" si="1661"/>
        <v>0</v>
      </c>
      <c r="AR3086" t="str">
        <f t="shared" si="1647"/>
        <v>Trego</v>
      </c>
      <c r="AS3086" t="s">
        <v>1425</v>
      </c>
      <c r="AV3086" s="91">
        <v>20</v>
      </c>
      <c r="AW3086" s="93">
        <v>195</v>
      </c>
      <c r="AX3086" s="99">
        <f t="shared" si="1662"/>
        <v>20195</v>
      </c>
      <c r="AZ3086" s="7" t="s">
        <v>3053</v>
      </c>
      <c r="BA3086" t="s">
        <v>3094</v>
      </c>
      <c r="BN3086" s="1"/>
    </row>
    <row r="3087" spans="1:66" hidden="1" outlineLevel="1">
      <c r="A3087" t="s">
        <v>1659</v>
      </c>
      <c r="B3087" t="s">
        <v>1425</v>
      </c>
      <c r="C3087" s="1">
        <f t="shared" si="1648"/>
        <v>139</v>
      </c>
      <c r="D3087" s="7">
        <f>IF(P3087&gt;0,RANK(P3087,(P3087:R3087,S3087:AG3087)),0)</f>
        <v>0</v>
      </c>
      <c r="E3087" s="7">
        <f>IF(Q3087&gt;0,RANK(Q3087,(P3087:R3087,S3087:AG3087)),0)</f>
        <v>4</v>
      </c>
      <c r="F3087" s="7">
        <f>IF(R3087&gt;0,RANK(R3087,(P3087:R3087,S3087:AG3087)),0)</f>
        <v>2</v>
      </c>
      <c r="G3087" s="7">
        <f>IF(S3087&gt;0,RANK(S3087,(P3087:R3087,S3087:AG3087)),0)</f>
        <v>3</v>
      </c>
      <c r="H3087" s="48">
        <f t="shared" si="1649"/>
        <v>49</v>
      </c>
      <c r="I3087" s="163">
        <f t="shared" si="1633"/>
        <v>0.35251798561151076</v>
      </c>
      <c r="J3087" s="2"/>
      <c r="K3087" s="2">
        <f t="shared" si="1650"/>
        <v>0</v>
      </c>
      <c r="L3087" s="2">
        <f t="shared" si="1651"/>
        <v>0.12949640287769784</v>
      </c>
      <c r="M3087" s="2">
        <f t="shared" si="1652"/>
        <v>0.17266187050359713</v>
      </c>
      <c r="N3087" s="2">
        <f t="shared" si="1653"/>
        <v>0.15827338129496402</v>
      </c>
      <c r="O3087" s="2">
        <f t="shared" si="1630"/>
        <v>0.53956834532374098</v>
      </c>
      <c r="P3087" s="1">
        <v>0</v>
      </c>
      <c r="Q3087" s="1">
        <v>18</v>
      </c>
      <c r="R3087" s="1">
        <v>24</v>
      </c>
      <c r="S3087" s="1">
        <v>22</v>
      </c>
      <c r="T3087" s="1">
        <v>73</v>
      </c>
      <c r="U3087" s="1">
        <v>0</v>
      </c>
      <c r="V3087" s="1">
        <v>0</v>
      </c>
      <c r="Y3087" s="1">
        <v>0</v>
      </c>
      <c r="AE3087" s="1">
        <v>2</v>
      </c>
      <c r="AI3087" s="7">
        <f t="shared" si="1654"/>
        <v>1</v>
      </c>
      <c r="AJ3087" s="7">
        <f t="shared" si="1655"/>
        <v>0</v>
      </c>
      <c r="AK3087" s="7">
        <f t="shared" si="1656"/>
        <v>0</v>
      </c>
      <c r="AL3087" s="7">
        <f t="shared" si="1657"/>
        <v>0</v>
      </c>
      <c r="AM3087" s="2">
        <f t="shared" si="1658"/>
        <v>0.52517985611510787</v>
      </c>
      <c r="AN3087" s="2">
        <f t="shared" si="1659"/>
        <v>0</v>
      </c>
      <c r="AO3087" s="2">
        <f t="shared" si="1660"/>
        <v>0</v>
      </c>
      <c r="AP3087" s="2">
        <f t="shared" si="1661"/>
        <v>0</v>
      </c>
      <c r="AR3087" t="str">
        <f t="shared" si="1647"/>
        <v>Wabaunsee</v>
      </c>
      <c r="AS3087" t="s">
        <v>1425</v>
      </c>
      <c r="AV3087" s="91">
        <v>20</v>
      </c>
      <c r="AW3087" s="93">
        <v>197</v>
      </c>
      <c r="AX3087" s="99">
        <f t="shared" si="1662"/>
        <v>20197</v>
      </c>
      <c r="AZ3087" s="7" t="s">
        <v>3053</v>
      </c>
      <c r="BA3087" t="s">
        <v>3094</v>
      </c>
      <c r="BN3087" s="1"/>
    </row>
    <row r="3088" spans="1:66" hidden="1" outlineLevel="1">
      <c r="A3088" t="s">
        <v>2068</v>
      </c>
      <c r="B3088" t="s">
        <v>1425</v>
      </c>
      <c r="C3088" s="1">
        <f t="shared" si="1648"/>
        <v>38</v>
      </c>
      <c r="D3088" s="7">
        <f>IF(P3088&gt;0,RANK(P3088,(P3088:R3088,S3088:AG3088)),0)</f>
        <v>0</v>
      </c>
      <c r="E3088" s="7">
        <f>IF(Q3088&gt;0,RANK(Q3088,(P3088:R3088,S3088:AG3088)),0)</f>
        <v>2</v>
      </c>
      <c r="F3088" s="7">
        <f>IF(R3088&gt;0,RANK(R3088,(P3088:R3088,S3088:AG3088)),0)</f>
        <v>4</v>
      </c>
      <c r="G3088" s="7">
        <f>IF(S3088&gt;0,RANK(S3088,(P3088:R3088,S3088:AG3088)),0)</f>
        <v>3</v>
      </c>
      <c r="H3088" s="48">
        <f t="shared" si="1649"/>
        <v>5</v>
      </c>
      <c r="I3088" s="163">
        <f t="shared" si="1633"/>
        <v>0.13157894736842105</v>
      </c>
      <c r="J3088" s="2"/>
      <c r="K3088" s="2">
        <f t="shared" si="1650"/>
        <v>0</v>
      </c>
      <c r="L3088" s="2">
        <f t="shared" si="1651"/>
        <v>0.34210526315789475</v>
      </c>
      <c r="M3088" s="2">
        <f t="shared" si="1652"/>
        <v>2.6315789473684209E-2</v>
      </c>
      <c r="N3088" s="2">
        <f t="shared" si="1653"/>
        <v>0.15789473684210525</v>
      </c>
      <c r="O3088" s="2">
        <f t="shared" si="1630"/>
        <v>0.47368421052631587</v>
      </c>
      <c r="P3088" s="1">
        <v>0</v>
      </c>
      <c r="Q3088" s="1">
        <v>13</v>
      </c>
      <c r="R3088" s="1">
        <v>1</v>
      </c>
      <c r="S3088" s="1">
        <v>6</v>
      </c>
      <c r="T3088" s="1">
        <v>18</v>
      </c>
      <c r="U3088" s="1">
        <v>0</v>
      </c>
      <c r="V3088" s="1">
        <v>0</v>
      </c>
      <c r="Y3088" s="1">
        <v>0</v>
      </c>
      <c r="AE3088" s="1">
        <v>0</v>
      </c>
      <c r="AI3088" s="7">
        <f t="shared" si="1654"/>
        <v>1</v>
      </c>
      <c r="AJ3088" s="7">
        <f t="shared" si="1655"/>
        <v>0</v>
      </c>
      <c r="AK3088" s="7">
        <f t="shared" si="1656"/>
        <v>0</v>
      </c>
      <c r="AL3088" s="7">
        <f t="shared" si="1657"/>
        <v>0</v>
      </c>
      <c r="AM3088" s="2">
        <f t="shared" si="1658"/>
        <v>0.47368421052631576</v>
      </c>
      <c r="AN3088" s="2">
        <f t="shared" si="1659"/>
        <v>0</v>
      </c>
      <c r="AO3088" s="2">
        <f t="shared" si="1660"/>
        <v>0</v>
      </c>
      <c r="AP3088" s="2">
        <f t="shared" si="1661"/>
        <v>0</v>
      </c>
      <c r="AR3088" t="str">
        <f t="shared" si="1647"/>
        <v>Wallace</v>
      </c>
      <c r="AS3088" t="s">
        <v>1425</v>
      </c>
      <c r="AV3088" s="91">
        <v>20</v>
      </c>
      <c r="AW3088" s="93">
        <v>199</v>
      </c>
      <c r="AX3088" s="99">
        <f t="shared" si="1662"/>
        <v>20199</v>
      </c>
      <c r="AZ3088" s="7" t="s">
        <v>3053</v>
      </c>
      <c r="BA3088" t="s">
        <v>3094</v>
      </c>
      <c r="BN3088" s="1"/>
    </row>
    <row r="3089" spans="1:66" hidden="1" outlineLevel="1">
      <c r="A3089" t="s">
        <v>650</v>
      </c>
      <c r="B3089" t="s">
        <v>1425</v>
      </c>
      <c r="C3089" s="1">
        <f t="shared" si="1648"/>
        <v>120</v>
      </c>
      <c r="D3089" s="7">
        <f>IF(P3089&gt;0,RANK(P3089,(P3089:R3089,S3089:AG3089)),0)</f>
        <v>0</v>
      </c>
      <c r="E3089" s="7">
        <f>IF(Q3089&gt;0,RANK(Q3089,(P3089:R3089,S3089:AG3089)),0)</f>
        <v>4</v>
      </c>
      <c r="F3089" s="7">
        <f>IF(R3089&gt;0,RANK(R3089,(P3089:R3089,S3089:AG3089)),0)</f>
        <v>2</v>
      </c>
      <c r="G3089" s="7">
        <f>IF(S3089&gt;0,RANK(S3089,(P3089:R3089,S3089:AG3089)),0)</f>
        <v>3</v>
      </c>
      <c r="H3089" s="48">
        <f t="shared" si="1649"/>
        <v>29</v>
      </c>
      <c r="I3089" s="163">
        <f t="shared" si="1633"/>
        <v>0.24166666666666667</v>
      </c>
      <c r="J3089" s="2"/>
      <c r="K3089" s="2">
        <f t="shared" si="1650"/>
        <v>0</v>
      </c>
      <c r="L3089" s="2">
        <f t="shared" si="1651"/>
        <v>0.1</v>
      </c>
      <c r="M3089" s="2">
        <f t="shared" si="1652"/>
        <v>0.22500000000000001</v>
      </c>
      <c r="N3089" s="2">
        <f t="shared" si="1653"/>
        <v>0.20833333333333334</v>
      </c>
      <c r="O3089" s="2">
        <f t="shared" si="1630"/>
        <v>0.46666666666666667</v>
      </c>
      <c r="P3089" s="1">
        <v>0</v>
      </c>
      <c r="Q3089" s="1">
        <v>12</v>
      </c>
      <c r="R3089" s="1">
        <v>27</v>
      </c>
      <c r="S3089" s="1">
        <v>25</v>
      </c>
      <c r="T3089" s="1">
        <v>56</v>
      </c>
      <c r="U3089" s="1">
        <v>0</v>
      </c>
      <c r="V3089" s="1">
        <v>0</v>
      </c>
      <c r="Y3089" s="1">
        <v>0</v>
      </c>
      <c r="AE3089" s="1">
        <v>0</v>
      </c>
      <c r="AI3089" s="7">
        <f t="shared" si="1654"/>
        <v>1</v>
      </c>
      <c r="AJ3089" s="7">
        <f t="shared" si="1655"/>
        <v>0</v>
      </c>
      <c r="AK3089" s="7">
        <f t="shared" si="1656"/>
        <v>0</v>
      </c>
      <c r="AL3089" s="7">
        <f t="shared" si="1657"/>
        <v>0</v>
      </c>
      <c r="AM3089" s="2">
        <f t="shared" si="1658"/>
        <v>0.46666666666666667</v>
      </c>
      <c r="AN3089" s="2">
        <f t="shared" si="1659"/>
        <v>0</v>
      </c>
      <c r="AO3089" s="2">
        <f t="shared" si="1660"/>
        <v>0</v>
      </c>
      <c r="AP3089" s="2">
        <f t="shared" si="1661"/>
        <v>0</v>
      </c>
      <c r="AR3089" t="str">
        <f t="shared" si="1647"/>
        <v>Washington</v>
      </c>
      <c r="AS3089" t="s">
        <v>1425</v>
      </c>
      <c r="AV3089" s="91">
        <v>20</v>
      </c>
      <c r="AW3089" s="93">
        <v>201</v>
      </c>
      <c r="AX3089" s="99">
        <f t="shared" si="1662"/>
        <v>20201</v>
      </c>
      <c r="AZ3089" s="7" t="s">
        <v>3053</v>
      </c>
      <c r="BA3089" t="s">
        <v>3094</v>
      </c>
      <c r="BN3089" s="1"/>
    </row>
    <row r="3090" spans="1:66" hidden="1" outlineLevel="1">
      <c r="A3090" t="s">
        <v>1282</v>
      </c>
      <c r="B3090" t="s">
        <v>1425</v>
      </c>
      <c r="C3090" s="1">
        <f t="shared" si="1648"/>
        <v>60</v>
      </c>
      <c r="D3090" s="7">
        <f>IF(P3090&gt;0,RANK(P3090,(P3090:R3090,S3090:AG3090)),0)</f>
        <v>0</v>
      </c>
      <c r="E3090" s="7">
        <f>IF(Q3090&gt;0,RANK(Q3090,(P3090:R3090,S3090:AG3090)),0)</f>
        <v>2</v>
      </c>
      <c r="F3090" s="7">
        <f>IF(R3090&gt;0,RANK(R3090,(P3090:R3090,S3090:AG3090)),0)</f>
        <v>3</v>
      </c>
      <c r="G3090" s="7">
        <f>IF(S3090&gt;0,RANK(S3090,(P3090:R3090,S3090:AG3090)),0)</f>
        <v>4</v>
      </c>
      <c r="H3090" s="48">
        <f t="shared" si="1649"/>
        <v>25</v>
      </c>
      <c r="I3090" s="163">
        <f t="shared" si="1633"/>
        <v>0.41666666666666669</v>
      </c>
      <c r="J3090" s="2"/>
      <c r="K3090" s="2">
        <f t="shared" si="1650"/>
        <v>0</v>
      </c>
      <c r="L3090" s="2">
        <f t="shared" si="1651"/>
        <v>0.2</v>
      </c>
      <c r="M3090" s="2">
        <f t="shared" si="1652"/>
        <v>0.11666666666666667</v>
      </c>
      <c r="N3090" s="2">
        <f t="shared" si="1653"/>
        <v>0.05</v>
      </c>
      <c r="O3090" s="2">
        <f t="shared" si="1630"/>
        <v>0.6333333333333333</v>
      </c>
      <c r="P3090" s="1">
        <v>0</v>
      </c>
      <c r="Q3090" s="1">
        <v>12</v>
      </c>
      <c r="R3090" s="1">
        <v>7</v>
      </c>
      <c r="S3090" s="1">
        <v>3</v>
      </c>
      <c r="T3090" s="1">
        <v>37</v>
      </c>
      <c r="U3090" s="1">
        <v>0</v>
      </c>
      <c r="V3090" s="1">
        <v>0</v>
      </c>
      <c r="Y3090" s="1">
        <v>1</v>
      </c>
      <c r="AE3090" s="1">
        <v>0</v>
      </c>
      <c r="AI3090" s="7">
        <f t="shared" si="1654"/>
        <v>1</v>
      </c>
      <c r="AJ3090" s="7">
        <f t="shared" si="1655"/>
        <v>0</v>
      </c>
      <c r="AK3090" s="7">
        <f t="shared" si="1656"/>
        <v>0</v>
      </c>
      <c r="AL3090" s="7">
        <f t="shared" si="1657"/>
        <v>0</v>
      </c>
      <c r="AM3090" s="2">
        <f t="shared" si="1658"/>
        <v>0.6166666666666667</v>
      </c>
      <c r="AN3090" s="2">
        <f t="shared" si="1659"/>
        <v>0</v>
      </c>
      <c r="AO3090" s="2">
        <f t="shared" si="1660"/>
        <v>0</v>
      </c>
      <c r="AP3090" s="2">
        <f t="shared" si="1661"/>
        <v>0</v>
      </c>
      <c r="AR3090" t="str">
        <f t="shared" si="1647"/>
        <v>Wichita</v>
      </c>
      <c r="AS3090" t="s">
        <v>1425</v>
      </c>
      <c r="AV3090" s="91">
        <v>20</v>
      </c>
      <c r="AW3090" s="93">
        <v>203</v>
      </c>
      <c r="AX3090" s="99">
        <f t="shared" si="1662"/>
        <v>20203</v>
      </c>
      <c r="AZ3090" s="7" t="s">
        <v>3053</v>
      </c>
      <c r="BA3090" t="s">
        <v>3094</v>
      </c>
      <c r="BN3090" s="1"/>
    </row>
    <row r="3091" spans="1:66" hidden="1" outlineLevel="1">
      <c r="A3091" t="s">
        <v>268</v>
      </c>
      <c r="B3091" t="s">
        <v>1425</v>
      </c>
      <c r="C3091" s="1">
        <f t="shared" si="1648"/>
        <v>0</v>
      </c>
      <c r="D3091" s="7">
        <f>IF(P3091&gt;0,RANK(P3091,(P3091:R3091,S3091:AG3091)),0)</f>
        <v>0</v>
      </c>
      <c r="E3091" s="7">
        <f>IF(Q3091&gt;0,RANK(Q3091,(P3091:R3091,S3091:AG3091)),0)</f>
        <v>0</v>
      </c>
      <c r="F3091" s="7">
        <f>IF(R3091&gt;0,RANK(R3091,(P3091:R3091,S3091:AG3091)),0)</f>
        <v>0</v>
      </c>
      <c r="G3091" s="7">
        <f>IF(S3091&gt;0,RANK(S3091,(P3091:R3091,S3091:AG3091)),0)</f>
        <v>0</v>
      </c>
      <c r="H3091" s="48">
        <f t="shared" si="1649"/>
        <v>0</v>
      </c>
      <c r="I3091" s="163" t="e">
        <f t="shared" si="1633"/>
        <v>#DIV/0!</v>
      </c>
      <c r="J3091" s="2"/>
      <c r="K3091" s="2" t="str">
        <f t="shared" si="1650"/>
        <v>-</v>
      </c>
      <c r="L3091" s="2" t="str">
        <f t="shared" si="1651"/>
        <v>-</v>
      </c>
      <c r="M3091" s="2" t="str">
        <f t="shared" si="1652"/>
        <v>-</v>
      </c>
      <c r="N3091" s="2" t="str">
        <f t="shared" si="1653"/>
        <v>-</v>
      </c>
      <c r="O3091" s="2" t="str">
        <f t="shared" si="1630"/>
        <v>-</v>
      </c>
      <c r="P3091" s="1">
        <v>0</v>
      </c>
      <c r="Q3091" s="1">
        <v>0</v>
      </c>
      <c r="R3091" s="1">
        <v>0</v>
      </c>
      <c r="S3091" s="1">
        <v>0</v>
      </c>
      <c r="T3091" s="1">
        <v>0</v>
      </c>
      <c r="U3091" s="1">
        <v>0</v>
      </c>
      <c r="V3091" s="1">
        <v>0</v>
      </c>
      <c r="Y3091" s="1">
        <v>0</v>
      </c>
      <c r="AE3091" s="1">
        <v>0</v>
      </c>
      <c r="AI3091" s="7">
        <f t="shared" si="1654"/>
        <v>0</v>
      </c>
      <c r="AJ3091" s="7">
        <f t="shared" si="1655"/>
        <v>0</v>
      </c>
      <c r="AK3091" s="7">
        <f t="shared" si="1656"/>
        <v>0</v>
      </c>
      <c r="AL3091" s="7">
        <f t="shared" si="1657"/>
        <v>0</v>
      </c>
      <c r="AM3091" s="2" t="str">
        <f t="shared" si="1658"/>
        <v>-</v>
      </c>
      <c r="AN3091" s="2" t="str">
        <f t="shared" si="1659"/>
        <v>-</v>
      </c>
      <c r="AO3091" s="2" t="str">
        <f t="shared" si="1660"/>
        <v>-</v>
      </c>
      <c r="AP3091" s="2" t="str">
        <f t="shared" si="1661"/>
        <v>-</v>
      </c>
      <c r="AR3091" t="str">
        <f t="shared" si="1647"/>
        <v>Wilson</v>
      </c>
      <c r="AS3091" t="s">
        <v>1425</v>
      </c>
      <c r="AV3091" s="91">
        <v>20</v>
      </c>
      <c r="AW3091" s="93">
        <v>205</v>
      </c>
      <c r="AX3091" s="99">
        <f t="shared" si="1662"/>
        <v>20205</v>
      </c>
      <c r="AZ3091" s="7" t="s">
        <v>3053</v>
      </c>
      <c r="BA3091" t="s">
        <v>3094</v>
      </c>
      <c r="BN3091" s="1"/>
    </row>
    <row r="3092" spans="1:66" hidden="1" outlineLevel="1">
      <c r="A3092" t="s">
        <v>1888</v>
      </c>
      <c r="B3092" t="s">
        <v>1425</v>
      </c>
      <c r="C3092" s="1">
        <f t="shared" si="1648"/>
        <v>126</v>
      </c>
      <c r="D3092" s="7">
        <f>IF(P3092&gt;0,RANK(P3092,(P3092:R3092,S3092:AG3092)),0)</f>
        <v>0</v>
      </c>
      <c r="E3092" s="7">
        <f>IF(Q3092&gt;0,RANK(Q3092,(P3092:R3092,S3092:AG3092)),0)</f>
        <v>3</v>
      </c>
      <c r="F3092" s="7">
        <f>IF(R3092&gt;0,RANK(R3092,(P3092:R3092,S3092:AG3092)),0)</f>
        <v>2</v>
      </c>
      <c r="G3092" s="7">
        <f>IF(S3092&gt;0,RANK(S3092,(P3092:R3092,S3092:AG3092)),0)</f>
        <v>4</v>
      </c>
      <c r="H3092" s="48">
        <f t="shared" si="1649"/>
        <v>26</v>
      </c>
      <c r="I3092" s="163">
        <f t="shared" si="1633"/>
        <v>0.20634920634920634</v>
      </c>
      <c r="J3092" s="2"/>
      <c r="K3092" s="2">
        <f t="shared" si="1650"/>
        <v>0</v>
      </c>
      <c r="L3092" s="2">
        <f t="shared" si="1651"/>
        <v>0.17460317460317459</v>
      </c>
      <c r="M3092" s="2">
        <f t="shared" si="1652"/>
        <v>0.27777777777777779</v>
      </c>
      <c r="N3092" s="2">
        <f t="shared" si="1653"/>
        <v>5.5555555555555552E-2</v>
      </c>
      <c r="O3092" s="2">
        <f t="shared" si="1630"/>
        <v>0.49206349206349198</v>
      </c>
      <c r="P3092" s="1">
        <v>0</v>
      </c>
      <c r="Q3092" s="1">
        <v>22</v>
      </c>
      <c r="R3092" s="1">
        <v>35</v>
      </c>
      <c r="S3092" s="1">
        <v>7</v>
      </c>
      <c r="T3092" s="1">
        <v>61</v>
      </c>
      <c r="U3092" s="1">
        <v>0</v>
      </c>
      <c r="V3092" s="1">
        <v>0</v>
      </c>
      <c r="Y3092" s="1">
        <v>0</v>
      </c>
      <c r="AE3092" s="1">
        <v>1</v>
      </c>
      <c r="AI3092" s="7">
        <f t="shared" si="1654"/>
        <v>1</v>
      </c>
      <c r="AJ3092" s="7">
        <f t="shared" si="1655"/>
        <v>0</v>
      </c>
      <c r="AK3092" s="7">
        <f t="shared" si="1656"/>
        <v>0</v>
      </c>
      <c r="AL3092" s="7">
        <f t="shared" si="1657"/>
        <v>0</v>
      </c>
      <c r="AM3092" s="2">
        <f t="shared" si="1658"/>
        <v>0.48412698412698413</v>
      </c>
      <c r="AN3092" s="2">
        <f t="shared" si="1659"/>
        <v>0</v>
      </c>
      <c r="AO3092" s="2">
        <f t="shared" si="1660"/>
        <v>0</v>
      </c>
      <c r="AP3092" s="2">
        <f t="shared" si="1661"/>
        <v>0</v>
      </c>
      <c r="AR3092" t="str">
        <f t="shared" si="1647"/>
        <v>Woodson</v>
      </c>
      <c r="AS3092" t="s">
        <v>1425</v>
      </c>
      <c r="AV3092" s="91">
        <v>20</v>
      </c>
      <c r="AW3092" s="93">
        <v>207</v>
      </c>
      <c r="AX3092" s="99">
        <f t="shared" si="1662"/>
        <v>20207</v>
      </c>
      <c r="AZ3092" s="7" t="s">
        <v>3053</v>
      </c>
      <c r="BA3092" t="s">
        <v>3094</v>
      </c>
      <c r="BN3092" s="1"/>
    </row>
    <row r="3093" spans="1:66" s="165" customFormat="1" hidden="1" outlineLevel="1">
      <c r="A3093" s="165" t="s">
        <v>1129</v>
      </c>
      <c r="B3093" s="165" t="s">
        <v>1425</v>
      </c>
      <c r="C3093" s="1">
        <f t="shared" ref="C3093" si="1663">SUM(P3093:AG3093)</f>
        <v>459</v>
      </c>
      <c r="D3093" s="7">
        <f>IF(P3093&gt;0,RANK(P3093,(P3093:R3093,S3093:AG3093)),0)</f>
        <v>0</v>
      </c>
      <c r="E3093" s="7">
        <f>IF(Q3093&gt;0,RANK(Q3093,(P3093:R3093,S3093:AG3093)),0)</f>
        <v>4</v>
      </c>
      <c r="F3093" s="7">
        <f>IF(R3093&gt;0,RANK(R3093,(P3093:R3093,S3093:AG3093)),0)</f>
        <v>2</v>
      </c>
      <c r="G3093" s="7">
        <f>IF(S3093&gt;0,RANK(S3093,(P3093:R3093,S3093:AG3093)),0)</f>
        <v>3</v>
      </c>
      <c r="H3093" s="48">
        <f t="shared" ref="H3093" si="1664">MAX(P3093:Y3093)-LARGE(P3093:Y3093,2)</f>
        <v>204</v>
      </c>
      <c r="I3093" s="163">
        <f t="shared" ref="I3093" si="1665">H3093/C3093</f>
        <v>0.44444444444444442</v>
      </c>
      <c r="J3093" s="2"/>
      <c r="K3093" s="2">
        <f t="shared" ref="K3093" si="1666">IF($C3093=0,"-",P3093/$C3093)</f>
        <v>0</v>
      </c>
      <c r="L3093" s="2">
        <f t="shared" ref="L3093" si="1667">IF($C3093=0,"-",Q3093/$C3093)</f>
        <v>0.11546840958605664</v>
      </c>
      <c r="M3093" s="2">
        <f t="shared" ref="M3093" si="1668">IF($C3093=0,"-",R3093/$C3093)</f>
        <v>0.14596949891067537</v>
      </c>
      <c r="N3093" s="2">
        <f t="shared" ref="N3093" si="1669">IF($C3093=0,"-",S3093/$C3093)</f>
        <v>0.1437908496732026</v>
      </c>
      <c r="O3093" s="2">
        <f t="shared" ref="O3093" si="1670">IF(C3093=0,"-",(1-K3093-L3093-M3093-N3093))</f>
        <v>0.59477124183006547</v>
      </c>
      <c r="P3093" s="1">
        <v>0</v>
      </c>
      <c r="Q3093" s="1">
        <v>53</v>
      </c>
      <c r="R3093" s="1">
        <v>67</v>
      </c>
      <c r="S3093" s="1">
        <v>66</v>
      </c>
      <c r="T3093" s="1">
        <v>271</v>
      </c>
      <c r="U3093" s="1">
        <v>0</v>
      </c>
      <c r="V3093" s="1">
        <v>0</v>
      </c>
      <c r="W3093" s="1"/>
      <c r="X3093" s="1"/>
      <c r="Y3093" s="1">
        <v>1</v>
      </c>
      <c r="Z3093" s="1"/>
      <c r="AA3093" s="1"/>
      <c r="AB3093" s="1"/>
      <c r="AC3093" s="1"/>
      <c r="AD3093" s="1"/>
      <c r="AE3093" s="1">
        <v>1</v>
      </c>
      <c r="AF3093" s="1"/>
      <c r="AG3093" s="1"/>
      <c r="AH3093" s="1"/>
      <c r="AI3093" s="7">
        <f t="shared" ref="AI3093" si="1671">IF(T3093&gt;0,RANK(T3093,(P3093:Z3093)),0)</f>
        <v>1</v>
      </c>
      <c r="AJ3093" s="7">
        <f t="shared" ref="AJ3093" si="1672">IF(U3093&gt;0,RANK(U3093,(P3093:Z3093)),0)</f>
        <v>0</v>
      </c>
      <c r="AK3093" s="7">
        <f t="shared" ref="AK3093" si="1673">IF(V3093&gt;0,RANK(V3093,(P3093:Z3093)),0)</f>
        <v>0</v>
      </c>
      <c r="AL3093" s="7">
        <f t="shared" ref="AL3093" si="1674">IF(W3093&gt;0,RANK(W3093,(P3093:Z3093)),0)</f>
        <v>0</v>
      </c>
      <c r="AM3093" s="2">
        <f t="shared" ref="AM3093" si="1675">IF($C3093=0,"-",T3093/$C3093)</f>
        <v>0.59041394335511987</v>
      </c>
      <c r="AN3093" s="2">
        <f t="shared" ref="AN3093" si="1676">IF($C3093=0,"-",U3093/$C3093)</f>
        <v>0</v>
      </c>
      <c r="AO3093" s="2">
        <f t="shared" ref="AO3093" si="1677">IF($C3093=0,"-",V3093/$C3093)</f>
        <v>0</v>
      </c>
      <c r="AP3093" s="2">
        <f t="shared" ref="AP3093" si="1678">IF($C3093=0,"-",W3093/$C3093)</f>
        <v>0</v>
      </c>
      <c r="AQ3093" s="2"/>
      <c r="AR3093" s="165" t="str">
        <f t="shared" ref="AR3093" si="1679">A3093</f>
        <v>Wyandotte</v>
      </c>
      <c r="AS3093" s="165" t="s">
        <v>1425</v>
      </c>
      <c r="AV3093" s="91">
        <v>20</v>
      </c>
      <c r="AW3093" s="93">
        <v>209</v>
      </c>
      <c r="AX3093" s="99">
        <f t="shared" ref="AX3093" si="1680">AV3093*1000+AW3093</f>
        <v>20209</v>
      </c>
      <c r="AZ3093" s="7" t="s">
        <v>3053</v>
      </c>
      <c r="BA3093" s="165" t="s">
        <v>3094</v>
      </c>
      <c r="BN3093" s="1"/>
    </row>
    <row r="3094" spans="1:66" hidden="1" outlineLevel="1">
      <c r="A3094" t="s">
        <v>3612</v>
      </c>
      <c r="B3094" t="s">
        <v>1425</v>
      </c>
      <c r="C3094" s="1">
        <f t="shared" si="1648"/>
        <v>520</v>
      </c>
      <c r="D3094" s="7">
        <f>IF(P3094&gt;0,RANK(P3094,(P3094:R3094,S3094:AG3094)),0)</f>
        <v>0</v>
      </c>
      <c r="E3094" s="7">
        <f>IF(Q3094&gt;0,RANK(Q3094,(P3094:R3094,S3094:AG3094)),0)</f>
        <v>4</v>
      </c>
      <c r="F3094" s="7">
        <f>IF(R3094&gt;0,RANK(R3094,(P3094:R3094,S3094:AG3094)),0)</f>
        <v>3</v>
      </c>
      <c r="G3094" s="7">
        <f>IF(S3094&gt;0,RANK(S3094,(P3094:R3094,S3094:AG3094)),0)</f>
        <v>2</v>
      </c>
      <c r="H3094" s="48">
        <f t="shared" si="1649"/>
        <v>98</v>
      </c>
      <c r="I3094" s="163">
        <f t="shared" si="1633"/>
        <v>0.18846153846153846</v>
      </c>
      <c r="J3094" s="2"/>
      <c r="K3094" s="2">
        <f t="shared" si="1650"/>
        <v>0</v>
      </c>
      <c r="L3094" s="2">
        <f t="shared" si="1651"/>
        <v>0.11538461538461539</v>
      </c>
      <c r="M3094" s="2">
        <f t="shared" si="1652"/>
        <v>0.18461538461538463</v>
      </c>
      <c r="N3094" s="2">
        <f t="shared" si="1653"/>
        <v>0.25576923076923075</v>
      </c>
      <c r="O3094" s="2">
        <f t="shared" si="1630"/>
        <v>0.44423076923076921</v>
      </c>
      <c r="P3094" s="1">
        <v>0</v>
      </c>
      <c r="Q3094" s="1">
        <v>60</v>
      </c>
      <c r="R3094" s="1">
        <v>96</v>
      </c>
      <c r="S3094" s="1">
        <v>133</v>
      </c>
      <c r="T3094" s="1">
        <v>231</v>
      </c>
      <c r="U3094" s="1">
        <v>0</v>
      </c>
      <c r="V3094" s="1">
        <v>0</v>
      </c>
      <c r="Y3094" s="1">
        <v>0</v>
      </c>
      <c r="AE3094" s="1">
        <v>0</v>
      </c>
      <c r="AI3094" s="7">
        <f t="shared" si="1654"/>
        <v>1</v>
      </c>
      <c r="AJ3094" s="7">
        <f t="shared" si="1655"/>
        <v>0</v>
      </c>
      <c r="AK3094" s="7">
        <f t="shared" si="1656"/>
        <v>0</v>
      </c>
      <c r="AL3094" s="7">
        <f t="shared" si="1657"/>
        <v>0</v>
      </c>
      <c r="AM3094" s="2">
        <f t="shared" si="1658"/>
        <v>0.44423076923076921</v>
      </c>
      <c r="AN3094" s="2">
        <f t="shared" si="1659"/>
        <v>0</v>
      </c>
      <c r="AO3094" s="2">
        <f t="shared" si="1660"/>
        <v>0</v>
      </c>
      <c r="AP3094" s="2">
        <f t="shared" si="1661"/>
        <v>0</v>
      </c>
      <c r="AR3094" t="str">
        <f t="shared" si="1647"/>
        <v>Provisional Ballots</v>
      </c>
      <c r="AS3094" t="s">
        <v>1425</v>
      </c>
      <c r="AV3094" s="91">
        <v>20</v>
      </c>
      <c r="AW3094" s="93">
        <v>999</v>
      </c>
      <c r="AX3094" s="99">
        <f t="shared" si="1662"/>
        <v>20999</v>
      </c>
      <c r="AZ3094" s="7" t="s">
        <v>3613</v>
      </c>
      <c r="BA3094" t="s">
        <v>3094</v>
      </c>
      <c r="BN3094" s="1"/>
    </row>
    <row r="3095" spans="1:66" collapsed="1">
      <c r="A3095" t="s">
        <v>2072</v>
      </c>
      <c r="B3095" t="s">
        <v>1136</v>
      </c>
      <c r="C3095" s="1">
        <f t="shared" si="1648"/>
        <v>30377</v>
      </c>
      <c r="D3095" s="7">
        <f>IF(P3095&gt;0,RANK(P3095,(P3095:R3095,S3095:AG3095)),0)</f>
        <v>7</v>
      </c>
      <c r="E3095" s="7">
        <f>IF(Q3095&gt;0,RANK(Q3095,(P3095:R3095,S3095:AG3095)),0)</f>
        <v>3</v>
      </c>
      <c r="F3095" s="7">
        <f>IF(R3095&gt;0,RANK(R3095,(P3095:R3095,S3095:AG3095)),0)</f>
        <v>2</v>
      </c>
      <c r="G3095" s="7">
        <f>IF(S3095&gt;0,RANK(S3095,(P3095:R3095,S3095:AG3095)),0)</f>
        <v>4</v>
      </c>
      <c r="H3095" s="48">
        <f t="shared" si="1649"/>
        <v>9175</v>
      </c>
      <c r="I3095" s="163">
        <f t="shared" si="1633"/>
        <v>0.3020377259110511</v>
      </c>
      <c r="J3095" s="2"/>
      <c r="K3095" s="2">
        <f t="shared" si="1650"/>
        <v>1.2509464397405933E-3</v>
      </c>
      <c r="L3095" s="2">
        <f t="shared" si="1651"/>
        <v>0.14346380485235541</v>
      </c>
      <c r="M3095" s="2">
        <f t="shared" si="1652"/>
        <v>0.20890805543667906</v>
      </c>
      <c r="N3095" s="2">
        <f t="shared" si="1653"/>
        <v>0.12838660828916615</v>
      </c>
      <c r="O3095" s="2">
        <f t="shared" si="1630"/>
        <v>0.51799058498205885</v>
      </c>
      <c r="P3095" s="1">
        <f t="shared" ref="P3095:V3095" si="1681">SUM(P2989:P3094)</f>
        <v>38</v>
      </c>
      <c r="Q3095" s="1">
        <f t="shared" si="1681"/>
        <v>4358</v>
      </c>
      <c r="R3095" s="1">
        <f t="shared" si="1681"/>
        <v>6346</v>
      </c>
      <c r="S3095" s="1">
        <f t="shared" si="1681"/>
        <v>3900</v>
      </c>
      <c r="T3095" s="1">
        <f t="shared" si="1681"/>
        <v>15521</v>
      </c>
      <c r="U3095" s="1">
        <f t="shared" si="1681"/>
        <v>37</v>
      </c>
      <c r="V3095" s="1">
        <f t="shared" si="1681"/>
        <v>16</v>
      </c>
      <c r="Y3095" s="1">
        <f>SUM(Y2989:Y3094)</f>
        <v>122</v>
      </c>
      <c r="AE3095" s="1">
        <f>SUM(AE2989:AE3094)</f>
        <v>39</v>
      </c>
      <c r="AI3095" s="7">
        <f t="shared" si="1654"/>
        <v>1</v>
      </c>
      <c r="AJ3095" s="7">
        <f t="shared" si="1655"/>
        <v>7</v>
      </c>
      <c r="AK3095" s="7">
        <f t="shared" si="1656"/>
        <v>8</v>
      </c>
      <c r="AL3095" s="7">
        <f t="shared" si="1657"/>
        <v>0</v>
      </c>
      <c r="AM3095" s="2">
        <f t="shared" si="1658"/>
        <v>0.51094578134773017</v>
      </c>
      <c r="AN3095" s="2">
        <f t="shared" si="1659"/>
        <v>1.2180267965895249E-3</v>
      </c>
      <c r="AO3095" s="2">
        <f t="shared" si="1660"/>
        <v>5.2671429041709192E-4</v>
      </c>
      <c r="AP3095" s="2">
        <f t="shared" si="1661"/>
        <v>0</v>
      </c>
      <c r="AR3095" t="str">
        <f t="shared" si="1647"/>
        <v>Kansas</v>
      </c>
      <c r="AS3095" t="s">
        <v>1136</v>
      </c>
      <c r="AV3095" s="91">
        <v>20</v>
      </c>
      <c r="AW3095" s="93"/>
      <c r="AX3095" s="91">
        <v>20</v>
      </c>
      <c r="AZ3095" s="7" t="s">
        <v>1662</v>
      </c>
      <c r="BA3095" t="s">
        <v>3094</v>
      </c>
      <c r="BN3095" s="1"/>
    </row>
    <row r="3096" spans="1:66" s="165" customFormat="1">
      <c r="C3096" s="1"/>
      <c r="D3096" s="7"/>
      <c r="E3096" s="7"/>
      <c r="F3096" s="7"/>
      <c r="G3096" s="7"/>
      <c r="H3096" s="48"/>
      <c r="I3096" s="163"/>
      <c r="J3096" s="2"/>
      <c r="K3096" s="2"/>
      <c r="L3096" s="2"/>
      <c r="M3096" s="2"/>
      <c r="N3096" s="2"/>
      <c r="O3096" s="2"/>
      <c r="P3096" s="1"/>
      <c r="Q3096" s="1"/>
      <c r="R3096" s="1"/>
      <c r="S3096" s="1"/>
      <c r="T3096" s="1"/>
      <c r="U3096" s="1"/>
      <c r="V3096" s="1"/>
      <c r="W3096" s="1"/>
      <c r="X3096" s="1"/>
      <c r="Y3096" s="1"/>
      <c r="Z3096" s="1"/>
      <c r="AA3096" s="1"/>
      <c r="AB3096" s="1"/>
      <c r="AC3096" s="1"/>
      <c r="AD3096" s="1"/>
      <c r="AE3096" s="1"/>
      <c r="AF3096" s="1"/>
      <c r="AG3096" s="1"/>
      <c r="AH3096" s="1"/>
      <c r="AI3096" s="7"/>
      <c r="AJ3096" s="7"/>
      <c r="AK3096" s="7"/>
      <c r="AL3096" s="7"/>
      <c r="AM3096" s="2"/>
      <c r="AN3096" s="2"/>
      <c r="AO3096" s="2"/>
      <c r="AP3096" s="2"/>
      <c r="AQ3096" s="2"/>
      <c r="AV3096" s="91"/>
      <c r="AW3096" s="93"/>
      <c r="AX3096" s="91"/>
      <c r="AZ3096" s="7"/>
      <c r="BN3096" s="1"/>
    </row>
    <row r="3097" spans="1:66" hidden="1" outlineLevel="1">
      <c r="A3097" t="s">
        <v>884</v>
      </c>
      <c r="B3097" t="s">
        <v>980</v>
      </c>
      <c r="C3097" s="1">
        <f t="shared" ref="C3097:C3113" si="1682">SUM(P3097:AG3097)</f>
        <v>504</v>
      </c>
      <c r="D3097" s="7">
        <f>IF(P3097&gt;0,RANK(P3097,(P3097:R3097,S3097:AG3097)),0)</f>
        <v>0</v>
      </c>
      <c r="E3097" s="7">
        <f>IF(Q3097&gt;0,RANK(Q3097,(P3097:R3097,S3097:AG3097)),0)</f>
        <v>4</v>
      </c>
      <c r="F3097" s="7">
        <f>IF(R3097&gt;0,RANK(R3097,(P3097:R3097,S3097:AG3097)),0)</f>
        <v>2</v>
      </c>
      <c r="G3097" s="7">
        <f>IF(S3097&gt;0,RANK(S3097,(P3097:R3097,S3097:AG3097)),0)</f>
        <v>1</v>
      </c>
      <c r="H3097" s="48">
        <f t="shared" ref="H3097:H3113" si="1683">MAX(P3097:Y3097)-LARGE(P3097:Y3097,2)</f>
        <v>64</v>
      </c>
      <c r="I3097" s="163">
        <f t="shared" ref="I3097:I3113" si="1684">H3097/C3097</f>
        <v>0.12698412698412698</v>
      </c>
      <c r="J3097" s="2"/>
      <c r="K3097" s="2">
        <f t="shared" ref="K3097:K3113" si="1685">IF($C3097=0,"-",P3097/$C3097)</f>
        <v>0</v>
      </c>
      <c r="L3097" s="2">
        <f t="shared" ref="L3097:L3113" si="1686">IF($C3097=0,"-",Q3097/$C3097)</f>
        <v>2.3809523809523808E-2</v>
      </c>
      <c r="M3097" s="2">
        <f t="shared" ref="M3097:M3113" si="1687">IF($C3097=0,"-",R3097/$C3097)</f>
        <v>0.29365079365079366</v>
      </c>
      <c r="N3097" s="2">
        <f t="shared" ref="N3097:N3113" si="1688">IF($C3097=0,"-",S3097/$C3097)</f>
        <v>0.42063492063492064</v>
      </c>
      <c r="O3097" s="2">
        <f t="shared" ref="O3097:O3113" si="1689">IF(C3097=0,"-",(1-K3097-L3097-M3097-N3097))</f>
        <v>0.26190476190476192</v>
      </c>
      <c r="Q3097" s="1">
        <f>SUMIF(Town!$AR$174:$AR$692,$AX3097,Town!Q$174:Q$692)</f>
        <v>12</v>
      </c>
      <c r="R3097" s="1">
        <f>SUMIF(Town!$AR$174:$AR$692,$AX3097,Town!R$174:R$692)</f>
        <v>148</v>
      </c>
      <c r="S3097" s="1">
        <f>SUMIF(Town!$AR$174:$AR$692,$AX3097,Town!S$174:S$692)</f>
        <v>212</v>
      </c>
      <c r="T3097" s="1">
        <f>SUMIF(Town!$AR$174:$AR$692,$AX3097,Town!T$174:T$692)</f>
        <v>132</v>
      </c>
      <c r="Y3097" s="1">
        <f>SUMIF(Town!$AR$174:$AR$692,$AX3097,Town!Y$174:Y$692)</f>
        <v>0</v>
      </c>
      <c r="Z3097" s="1">
        <f t="shared" ref="Z3097:Z3159" si="1690">BN3097</f>
        <v>0</v>
      </c>
      <c r="AI3097" s="7">
        <f t="shared" ref="AI3097:AI3113" si="1691">IF(T3097&gt;0,RANK(T3097,(P3097:Z3097)),0)</f>
        <v>3</v>
      </c>
      <c r="AJ3097" s="7">
        <f t="shared" ref="AJ3097:AJ3113" si="1692">IF(U3097&gt;0,RANK(U3097,(P3097:Z3097)),0)</f>
        <v>0</v>
      </c>
      <c r="AK3097" s="7">
        <f t="shared" ref="AK3097:AK3113" si="1693">IF(V3097&gt;0,RANK(V3097,(P3097:Z3097)),0)</f>
        <v>0</v>
      </c>
      <c r="AL3097" s="7">
        <f t="shared" ref="AL3097:AL3113" si="1694">IF(W3097&gt;0,RANK(W3097,(P3097:Z3097)),0)</f>
        <v>0</v>
      </c>
      <c r="AM3097" s="2">
        <f t="shared" ref="AM3097:AM3113" si="1695">IF($C3097=0,"-",T3097/$C3097)</f>
        <v>0.26190476190476192</v>
      </c>
      <c r="AN3097" s="2">
        <f t="shared" ref="AN3097:AN3113" si="1696">IF($C3097=0,"-",U3097/$C3097)</f>
        <v>0</v>
      </c>
      <c r="AO3097" s="2">
        <f t="shared" ref="AO3097:AO3113" si="1697">IF($C3097=0,"-",V3097/$C3097)</f>
        <v>0</v>
      </c>
      <c r="AP3097" s="2">
        <f t="shared" ref="AP3097:AP3113" si="1698">IF($C3097=0,"-",W3097/$C3097)</f>
        <v>0</v>
      </c>
      <c r="AR3097" t="str">
        <f t="shared" ref="AR3097:AR3113" si="1699">A3097</f>
        <v>Androscoggin</v>
      </c>
      <c r="AS3097" t="s">
        <v>980</v>
      </c>
      <c r="AT3097" s="150">
        <v>2</v>
      </c>
      <c r="AV3097" s="91">
        <v>23</v>
      </c>
      <c r="AW3097" s="93">
        <v>1</v>
      </c>
      <c r="AX3097" s="99">
        <f t="shared" ref="AX3097:AX3112" si="1700">AV3097*1000+AW3097</f>
        <v>23001</v>
      </c>
      <c r="AZ3097" s="7" t="s">
        <v>3053</v>
      </c>
      <c r="BA3097" t="s">
        <v>3094</v>
      </c>
      <c r="BN3097" s="1">
        <f>SUMIF(Town!$AR$174:$AR$692,$AX3097,Town!BV$174:BV$692)</f>
        <v>0</v>
      </c>
    </row>
    <row r="3098" spans="1:66" hidden="1" outlineLevel="1">
      <c r="A3098" t="s">
        <v>2958</v>
      </c>
      <c r="B3098" t="s">
        <v>980</v>
      </c>
      <c r="C3098" s="1">
        <f t="shared" si="1682"/>
        <v>137</v>
      </c>
      <c r="D3098" s="7">
        <f>IF(P3098&gt;0,RANK(P3098,(P3098:R3098,S3098:AG3098)),0)</f>
        <v>0</v>
      </c>
      <c r="E3098" s="7">
        <f>IF(Q3098&gt;0,RANK(Q3098,(P3098:R3098,S3098:AG3098)),0)</f>
        <v>4</v>
      </c>
      <c r="F3098" s="7">
        <f>IF(R3098&gt;0,RANK(R3098,(P3098:R3098,S3098:AG3098)),0)</f>
        <v>2</v>
      </c>
      <c r="G3098" s="7">
        <f>IF(S3098&gt;0,RANK(S3098,(P3098:R3098,S3098:AG3098)),0)</f>
        <v>1</v>
      </c>
      <c r="H3098" s="48">
        <f t="shared" si="1683"/>
        <v>55</v>
      </c>
      <c r="I3098" s="163">
        <f t="shared" si="1684"/>
        <v>0.40145985401459855</v>
      </c>
      <c r="J3098" s="2"/>
      <c r="K3098" s="2">
        <f t="shared" si="1685"/>
        <v>0</v>
      </c>
      <c r="L3098" s="2">
        <f t="shared" si="1686"/>
        <v>9.4890510948905105E-2</v>
      </c>
      <c r="M3098" s="2">
        <f t="shared" si="1687"/>
        <v>0.18978102189781021</v>
      </c>
      <c r="N3098" s="2">
        <f t="shared" si="1688"/>
        <v>0.59124087591240881</v>
      </c>
      <c r="O3098" s="2">
        <f t="shared" si="1689"/>
        <v>0.12408759124087587</v>
      </c>
      <c r="Q3098" s="149">
        <v>13</v>
      </c>
      <c r="R3098" s="149">
        <v>26</v>
      </c>
      <c r="S3098" s="149">
        <v>81</v>
      </c>
      <c r="T3098" s="149">
        <v>17</v>
      </c>
      <c r="Y3098" s="149">
        <v>0</v>
      </c>
      <c r="Z3098" s="1">
        <f t="shared" si="1690"/>
        <v>0</v>
      </c>
      <c r="AI3098" s="7">
        <f t="shared" si="1691"/>
        <v>3</v>
      </c>
      <c r="AJ3098" s="7">
        <f t="shared" si="1692"/>
        <v>0</v>
      </c>
      <c r="AK3098" s="7">
        <f t="shared" si="1693"/>
        <v>0</v>
      </c>
      <c r="AL3098" s="7">
        <f t="shared" si="1694"/>
        <v>0</v>
      </c>
      <c r="AM3098" s="2">
        <f t="shared" si="1695"/>
        <v>0.12408759124087591</v>
      </c>
      <c r="AN3098" s="2">
        <f t="shared" si="1696"/>
        <v>0</v>
      </c>
      <c r="AO3098" s="2">
        <f t="shared" si="1697"/>
        <v>0</v>
      </c>
      <c r="AP3098" s="2">
        <f t="shared" si="1698"/>
        <v>0</v>
      </c>
      <c r="AR3098" t="str">
        <f t="shared" si="1699"/>
        <v>Aroostook</v>
      </c>
      <c r="AS3098" t="s">
        <v>980</v>
      </c>
      <c r="AT3098" s="150">
        <v>2</v>
      </c>
      <c r="AV3098" s="91">
        <v>23</v>
      </c>
      <c r="AW3098" s="93">
        <v>3</v>
      </c>
      <c r="AX3098" s="99">
        <f t="shared" si="1700"/>
        <v>23003</v>
      </c>
      <c r="AZ3098" s="7" t="s">
        <v>3053</v>
      </c>
      <c r="BA3098" t="s">
        <v>3094</v>
      </c>
      <c r="BN3098" s="141">
        <v>0</v>
      </c>
    </row>
    <row r="3099" spans="1:66" hidden="1" outlineLevel="1">
      <c r="A3099" t="s">
        <v>2243</v>
      </c>
      <c r="B3099" t="s">
        <v>980</v>
      </c>
      <c r="C3099" s="1">
        <f t="shared" si="1682"/>
        <v>1573</v>
      </c>
      <c r="D3099" s="7">
        <f>IF(P3099&gt;0,RANK(P3099,(P3099:R3099,S3099:AG3099)),0)</f>
        <v>0</v>
      </c>
      <c r="E3099" s="7">
        <f>IF(Q3099&gt;0,RANK(Q3099,(P3099:R3099,S3099:AG3099)),0)</f>
        <v>4</v>
      </c>
      <c r="F3099" s="7">
        <f>IF(R3099&gt;0,RANK(R3099,(P3099:R3099,S3099:AG3099)),0)</f>
        <v>1</v>
      </c>
      <c r="G3099" s="7">
        <f>IF(S3099&gt;0,RANK(S3099,(P3099:R3099,S3099:AG3099)),0)</f>
        <v>2</v>
      </c>
      <c r="H3099" s="48">
        <f t="shared" si="1683"/>
        <v>237</v>
      </c>
      <c r="I3099" s="163">
        <f t="shared" si="1684"/>
        <v>0.15066751430387795</v>
      </c>
      <c r="J3099" s="2"/>
      <c r="K3099" s="2">
        <f t="shared" si="1685"/>
        <v>0</v>
      </c>
      <c r="L3099" s="2">
        <f t="shared" si="1686"/>
        <v>4.7679593134138588E-2</v>
      </c>
      <c r="M3099" s="2">
        <f t="shared" si="1687"/>
        <v>0.46916719643992372</v>
      </c>
      <c r="N3099" s="2">
        <f t="shared" si="1688"/>
        <v>0.31849968213604579</v>
      </c>
      <c r="O3099" s="2">
        <f t="shared" si="1689"/>
        <v>0.16465352828989188</v>
      </c>
      <c r="Q3099" s="1">
        <f>SUMIF(Town!$AR$174:$AR$692,$AX3099,Town!Q$174:Q$692)</f>
        <v>75</v>
      </c>
      <c r="R3099" s="1">
        <f>SUMIF(Town!$AR$174:$AR$692,$AX3099,Town!R$174:R$692)</f>
        <v>738</v>
      </c>
      <c r="S3099" s="1">
        <f>SUMIF(Town!$AR$174:$AR$692,$AX3099,Town!S$174:S$692)</f>
        <v>501</v>
      </c>
      <c r="T3099" s="1">
        <f>SUMIF(Town!$AR$174:$AR$692,$AX3099,Town!T$174:T$692)</f>
        <v>241</v>
      </c>
      <c r="Y3099" s="1">
        <f>SUMIF(Town!$AR$174:$AR$692,$AX3099,Town!Y$174:Y$692)</f>
        <v>15</v>
      </c>
      <c r="Z3099" s="1">
        <f t="shared" si="1690"/>
        <v>3</v>
      </c>
      <c r="AI3099" s="7">
        <f t="shared" si="1691"/>
        <v>3</v>
      </c>
      <c r="AJ3099" s="7">
        <f t="shared" si="1692"/>
        <v>0</v>
      </c>
      <c r="AK3099" s="7">
        <f t="shared" si="1693"/>
        <v>0</v>
      </c>
      <c r="AL3099" s="7">
        <f t="shared" si="1694"/>
        <v>0</v>
      </c>
      <c r="AM3099" s="2">
        <f t="shared" si="1695"/>
        <v>0.15321042593769865</v>
      </c>
      <c r="AN3099" s="2">
        <f t="shared" si="1696"/>
        <v>0</v>
      </c>
      <c r="AO3099" s="2">
        <f t="shared" si="1697"/>
        <v>0</v>
      </c>
      <c r="AP3099" s="2">
        <f t="shared" si="1698"/>
        <v>0</v>
      </c>
      <c r="AR3099" t="str">
        <f t="shared" si="1699"/>
        <v>Cumberland</v>
      </c>
      <c r="AS3099" t="s">
        <v>980</v>
      </c>
      <c r="AT3099" s="150">
        <v>1</v>
      </c>
      <c r="AV3099" s="91">
        <v>23</v>
      </c>
      <c r="AW3099" s="93">
        <v>5</v>
      </c>
      <c r="AX3099" s="99">
        <f t="shared" si="1700"/>
        <v>23005</v>
      </c>
      <c r="AZ3099" s="7" t="s">
        <v>3053</v>
      </c>
      <c r="BA3099" t="s">
        <v>3094</v>
      </c>
      <c r="BN3099" s="1">
        <f>SUMIF(Town!$AR$174:$AR$692,$AX3099,Town!BV$174:BV$692)</f>
        <v>3</v>
      </c>
    </row>
    <row r="3100" spans="1:66" hidden="1" outlineLevel="1">
      <c r="A3100" t="s">
        <v>2477</v>
      </c>
      <c r="B3100" t="s">
        <v>980</v>
      </c>
      <c r="C3100" s="1">
        <f t="shared" si="1682"/>
        <v>130</v>
      </c>
      <c r="D3100" s="7">
        <f>IF(P3100&gt;0,RANK(P3100,(P3100:R3100,S3100:AG3100)),0)</f>
        <v>0</v>
      </c>
      <c r="E3100" s="7">
        <f>IF(Q3100&gt;0,RANK(Q3100,(P3100:R3100,S3100:AG3100)),0)</f>
        <v>3</v>
      </c>
      <c r="F3100" s="7">
        <f>IF(R3100&gt;0,RANK(R3100,(P3100:R3100,S3100:AG3100)),0)</f>
        <v>1</v>
      </c>
      <c r="G3100" s="7">
        <f>IF(S3100&gt;0,RANK(S3100,(P3100:R3100,S3100:AG3100)),0)</f>
        <v>2</v>
      </c>
      <c r="H3100" s="48">
        <f t="shared" si="1683"/>
        <v>25</v>
      </c>
      <c r="I3100" s="163">
        <f t="shared" si="1684"/>
        <v>0.19230769230769232</v>
      </c>
      <c r="J3100" s="2"/>
      <c r="K3100" s="2">
        <f t="shared" si="1685"/>
        <v>0</v>
      </c>
      <c r="L3100" s="2">
        <f t="shared" si="1686"/>
        <v>0.15384615384615385</v>
      </c>
      <c r="M3100" s="2">
        <f t="shared" si="1687"/>
        <v>0.45384615384615384</v>
      </c>
      <c r="N3100" s="2">
        <f t="shared" si="1688"/>
        <v>0.26153846153846155</v>
      </c>
      <c r="O3100" s="2">
        <f t="shared" si="1689"/>
        <v>0.13076923076923075</v>
      </c>
      <c r="Q3100" s="1">
        <f>SUMIF(Town!$AR$174:$AR$692,$AX3100,Town!Q$174:Q$692)</f>
        <v>20</v>
      </c>
      <c r="R3100" s="1">
        <f>SUMIF(Town!$AR$174:$AR$692,$AX3100,Town!R$174:R$692)</f>
        <v>59</v>
      </c>
      <c r="S3100" s="1">
        <f>SUMIF(Town!$AR$174:$AR$692,$AX3100,Town!S$174:S$692)</f>
        <v>34</v>
      </c>
      <c r="T3100" s="1">
        <f>SUMIF(Town!$AR$174:$AR$692,$AX3100,Town!T$174:T$692)</f>
        <v>13</v>
      </c>
      <c r="Y3100" s="1">
        <f>SUMIF(Town!$AR$174:$AR$692,$AX3100,Town!Y$174:Y$692)</f>
        <v>4</v>
      </c>
      <c r="Z3100" s="1">
        <f t="shared" si="1690"/>
        <v>0</v>
      </c>
      <c r="AI3100" s="7">
        <f t="shared" si="1691"/>
        <v>4</v>
      </c>
      <c r="AJ3100" s="7">
        <f t="shared" si="1692"/>
        <v>0</v>
      </c>
      <c r="AK3100" s="7">
        <f t="shared" si="1693"/>
        <v>0</v>
      </c>
      <c r="AL3100" s="7">
        <f t="shared" si="1694"/>
        <v>0</v>
      </c>
      <c r="AM3100" s="2">
        <f t="shared" si="1695"/>
        <v>0.1</v>
      </c>
      <c r="AN3100" s="2">
        <f t="shared" si="1696"/>
        <v>0</v>
      </c>
      <c r="AO3100" s="2">
        <f t="shared" si="1697"/>
        <v>0</v>
      </c>
      <c r="AP3100" s="2">
        <f t="shared" si="1698"/>
        <v>0</v>
      </c>
      <c r="AR3100" t="str">
        <f t="shared" si="1699"/>
        <v>Franklin</v>
      </c>
      <c r="AS3100" t="s">
        <v>980</v>
      </c>
      <c r="AT3100" s="150">
        <v>2</v>
      </c>
      <c r="AV3100" s="91">
        <v>23</v>
      </c>
      <c r="AW3100" s="93">
        <v>7</v>
      </c>
      <c r="AX3100" s="99">
        <f t="shared" si="1700"/>
        <v>23007</v>
      </c>
      <c r="AZ3100" s="7" t="s">
        <v>3053</v>
      </c>
      <c r="BA3100" t="s">
        <v>3094</v>
      </c>
      <c r="BN3100" s="1">
        <f>SUMIF(Town!$AR$174:$AR$692,$AX3100,Town!BV$174:BV$692)</f>
        <v>0</v>
      </c>
    </row>
    <row r="3101" spans="1:66" hidden="1" outlineLevel="1">
      <c r="A3101" t="s">
        <v>703</v>
      </c>
      <c r="B3101" t="s">
        <v>980</v>
      </c>
      <c r="C3101" s="1">
        <f t="shared" si="1682"/>
        <v>434</v>
      </c>
      <c r="D3101" s="7">
        <f>IF(P3101&gt;0,RANK(P3101,(P3101:R3101,S3101:AG3101)),0)</f>
        <v>0</v>
      </c>
      <c r="E3101" s="7">
        <f>IF(Q3101&gt;0,RANK(Q3101,(P3101:R3101,S3101:AG3101)),0)</f>
        <v>4</v>
      </c>
      <c r="F3101" s="7">
        <f>IF(R3101&gt;0,RANK(R3101,(P3101:R3101,S3101:AG3101)),0)</f>
        <v>2</v>
      </c>
      <c r="G3101" s="7">
        <f>IF(S3101&gt;0,RANK(S3101,(P3101:R3101,S3101:AG3101)),0)</f>
        <v>1</v>
      </c>
      <c r="H3101" s="48">
        <f t="shared" si="1683"/>
        <v>19</v>
      </c>
      <c r="I3101" s="163">
        <f t="shared" si="1684"/>
        <v>4.377880184331797E-2</v>
      </c>
      <c r="J3101" s="2"/>
      <c r="K3101" s="2">
        <f t="shared" si="1685"/>
        <v>0</v>
      </c>
      <c r="L3101" s="2">
        <f t="shared" si="1686"/>
        <v>8.9861751152073732E-2</v>
      </c>
      <c r="M3101" s="2">
        <f t="shared" si="1687"/>
        <v>0.31105990783410137</v>
      </c>
      <c r="N3101" s="2">
        <f t="shared" si="1688"/>
        <v>0.35483870967741937</v>
      </c>
      <c r="O3101" s="2">
        <f t="shared" si="1689"/>
        <v>0.24423963133640558</v>
      </c>
      <c r="Q3101" s="1">
        <f>SUMIF(Town!$AR$174:$AR$692,$AX3101,Town!Q$174:Q$692)</f>
        <v>39</v>
      </c>
      <c r="R3101" s="1">
        <f>SUMIF(Town!$AR$174:$AR$692,$AX3101,Town!R$174:R$692)</f>
        <v>135</v>
      </c>
      <c r="S3101" s="1">
        <f>SUMIF(Town!$AR$174:$AR$692,$AX3101,Town!S$174:S$692)</f>
        <v>154</v>
      </c>
      <c r="T3101" s="1">
        <f>SUMIF(Town!$AR$174:$AR$692,$AX3101,Town!T$174:T$692)</f>
        <v>92</v>
      </c>
      <c r="Y3101" s="1">
        <f>SUMIF(Town!$AR$174:$AR$692,$AX3101,Town!Y$174:Y$692)</f>
        <v>11</v>
      </c>
      <c r="Z3101" s="1">
        <f t="shared" si="1690"/>
        <v>3</v>
      </c>
      <c r="AI3101" s="7">
        <f t="shared" si="1691"/>
        <v>3</v>
      </c>
      <c r="AJ3101" s="7">
        <f t="shared" si="1692"/>
        <v>0</v>
      </c>
      <c r="AK3101" s="7">
        <f t="shared" si="1693"/>
        <v>0</v>
      </c>
      <c r="AL3101" s="7">
        <f t="shared" si="1694"/>
        <v>0</v>
      </c>
      <c r="AM3101" s="2">
        <f t="shared" si="1695"/>
        <v>0.2119815668202765</v>
      </c>
      <c r="AN3101" s="2">
        <f t="shared" si="1696"/>
        <v>0</v>
      </c>
      <c r="AO3101" s="2">
        <f t="shared" si="1697"/>
        <v>0</v>
      </c>
      <c r="AP3101" s="2">
        <f t="shared" si="1698"/>
        <v>0</v>
      </c>
      <c r="AR3101" t="str">
        <f t="shared" si="1699"/>
        <v>Hancock</v>
      </c>
      <c r="AS3101" t="s">
        <v>980</v>
      </c>
      <c r="AT3101" s="150">
        <v>2</v>
      </c>
      <c r="AV3101" s="91">
        <v>23</v>
      </c>
      <c r="AW3101" s="93">
        <v>9</v>
      </c>
      <c r="AX3101" s="99">
        <f t="shared" si="1700"/>
        <v>23009</v>
      </c>
      <c r="AZ3101" s="7" t="s">
        <v>3053</v>
      </c>
      <c r="BA3101" t="s">
        <v>3094</v>
      </c>
      <c r="BN3101" s="1">
        <f>SUMIF(Town!$AR$174:$AR$692,$AX3101,Town!BV$174:BV$692)</f>
        <v>3</v>
      </c>
    </row>
    <row r="3102" spans="1:66" hidden="1" outlineLevel="1">
      <c r="A3102" t="s">
        <v>2658</v>
      </c>
      <c r="B3102" t="s">
        <v>980</v>
      </c>
      <c r="C3102" s="1">
        <f t="shared" si="1682"/>
        <v>382</v>
      </c>
      <c r="D3102" s="7">
        <f>IF(P3102&gt;0,RANK(P3102,(P3102:R3102,S3102:AG3102)),0)</f>
        <v>0</v>
      </c>
      <c r="E3102" s="7">
        <f>IF(Q3102&gt;0,RANK(Q3102,(P3102:R3102,S3102:AG3102)),0)</f>
        <v>4</v>
      </c>
      <c r="F3102" s="7">
        <f>IF(R3102&gt;0,RANK(R3102,(P3102:R3102,S3102:AG3102)),0)</f>
        <v>2</v>
      </c>
      <c r="G3102" s="7">
        <f>IF(S3102&gt;0,RANK(S3102,(P3102:R3102,S3102:AG3102)),0)</f>
        <v>1</v>
      </c>
      <c r="H3102" s="48">
        <f t="shared" si="1683"/>
        <v>43</v>
      </c>
      <c r="I3102" s="163">
        <f t="shared" si="1684"/>
        <v>0.112565445026178</v>
      </c>
      <c r="J3102" s="2"/>
      <c r="K3102" s="2">
        <f t="shared" si="1685"/>
        <v>0</v>
      </c>
      <c r="L3102" s="2">
        <f t="shared" si="1686"/>
        <v>6.2827225130890049E-2</v>
      </c>
      <c r="M3102" s="2">
        <f t="shared" si="1687"/>
        <v>0.32722513089005234</v>
      </c>
      <c r="N3102" s="2">
        <f t="shared" si="1688"/>
        <v>0.43979057591623039</v>
      </c>
      <c r="O3102" s="2">
        <f t="shared" si="1689"/>
        <v>0.17015706806282727</v>
      </c>
      <c r="Q3102" s="1">
        <f>SUMIF(Town!$AR$174:$AR$692,$AX3102,Town!Q$174:Q$692)</f>
        <v>24</v>
      </c>
      <c r="R3102" s="1">
        <f>SUMIF(Town!$AR$174:$AR$692,$AX3102,Town!R$174:R$692)</f>
        <v>125</v>
      </c>
      <c r="S3102" s="1">
        <f>SUMIF(Town!$AR$174:$AR$692,$AX3102,Town!S$174:S$692)</f>
        <v>168</v>
      </c>
      <c r="T3102" s="1">
        <f>SUMIF(Town!$AR$174:$AR$692,$AX3102,Town!T$174:T$692)</f>
        <v>62</v>
      </c>
      <c r="Y3102" s="1">
        <f>SUMIF(Town!$AR$174:$AR$692,$AX3102,Town!Y$174:Y$692)</f>
        <v>0</v>
      </c>
      <c r="Z3102" s="1">
        <f t="shared" si="1690"/>
        <v>3</v>
      </c>
      <c r="AI3102" s="7">
        <f t="shared" si="1691"/>
        <v>3</v>
      </c>
      <c r="AJ3102" s="7">
        <f t="shared" si="1692"/>
        <v>0</v>
      </c>
      <c r="AK3102" s="7">
        <f t="shared" si="1693"/>
        <v>0</v>
      </c>
      <c r="AL3102" s="7">
        <f t="shared" si="1694"/>
        <v>0</v>
      </c>
      <c r="AM3102" s="2">
        <f t="shared" si="1695"/>
        <v>0.16230366492146597</v>
      </c>
      <c r="AN3102" s="2">
        <f t="shared" si="1696"/>
        <v>0</v>
      </c>
      <c r="AO3102" s="2">
        <f t="shared" si="1697"/>
        <v>0</v>
      </c>
      <c r="AP3102" s="2">
        <f t="shared" si="1698"/>
        <v>0</v>
      </c>
      <c r="AR3102" t="str">
        <f t="shared" si="1699"/>
        <v>Kennebec</v>
      </c>
      <c r="AS3102" t="s">
        <v>980</v>
      </c>
      <c r="AT3102" s="150"/>
      <c r="AV3102" s="91">
        <v>23</v>
      </c>
      <c r="AW3102" s="93">
        <v>11</v>
      </c>
      <c r="AX3102" s="99">
        <f t="shared" si="1700"/>
        <v>23011</v>
      </c>
      <c r="AZ3102" s="7" t="s">
        <v>3053</v>
      </c>
      <c r="BA3102" t="s">
        <v>3094</v>
      </c>
      <c r="BN3102" s="1">
        <f>SUMIF(Town!$AR$174:$AR$692,$AX3102,Town!BV$174:BV$692)</f>
        <v>3</v>
      </c>
    </row>
    <row r="3103" spans="1:66" hidden="1" outlineLevel="1">
      <c r="A3103" t="s">
        <v>802</v>
      </c>
      <c r="B3103" t="s">
        <v>980</v>
      </c>
      <c r="C3103" s="1">
        <f t="shared" si="1682"/>
        <v>252</v>
      </c>
      <c r="D3103" s="7">
        <f>IF(P3103&gt;0,RANK(P3103,(P3103:R3103,S3103:AG3103)),0)</f>
        <v>0</v>
      </c>
      <c r="E3103" s="7">
        <f>IF(Q3103&gt;0,RANK(Q3103,(P3103:R3103,S3103:AG3103)),0)</f>
        <v>4</v>
      </c>
      <c r="F3103" s="7">
        <f>IF(R3103&gt;0,RANK(R3103,(P3103:R3103,S3103:AG3103)),0)</f>
        <v>2</v>
      </c>
      <c r="G3103" s="7">
        <f>IF(S3103&gt;0,RANK(S3103,(P3103:R3103,S3103:AG3103)),0)</f>
        <v>1</v>
      </c>
      <c r="H3103" s="48">
        <f t="shared" si="1683"/>
        <v>2</v>
      </c>
      <c r="I3103" s="163">
        <f t="shared" si="1684"/>
        <v>7.9365079365079361E-3</v>
      </c>
      <c r="J3103" s="2"/>
      <c r="K3103" s="2">
        <f t="shared" si="1685"/>
        <v>0</v>
      </c>
      <c r="L3103" s="2">
        <f t="shared" si="1686"/>
        <v>9.5238095238095233E-2</v>
      </c>
      <c r="M3103" s="2">
        <f t="shared" si="1687"/>
        <v>0.38095238095238093</v>
      </c>
      <c r="N3103" s="2">
        <f t="shared" si="1688"/>
        <v>0.3888888888888889</v>
      </c>
      <c r="O3103" s="2">
        <f t="shared" si="1689"/>
        <v>0.13492063492063494</v>
      </c>
      <c r="Q3103" s="1">
        <f>SUMIF(Town!$AR$174:$AR$692,$AX3103,Town!Q$174:Q$692)</f>
        <v>24</v>
      </c>
      <c r="R3103" s="1">
        <f>SUMIF(Town!$AR$174:$AR$692,$AX3103,Town!R$174:R$692)</f>
        <v>96</v>
      </c>
      <c r="S3103" s="1">
        <f>SUMIF(Town!$AR$174:$AR$692,$AX3103,Town!S$174:S$692)</f>
        <v>98</v>
      </c>
      <c r="T3103" s="1">
        <f>SUMIF(Town!$AR$174:$AR$692,$AX3103,Town!T$174:T$692)</f>
        <v>32</v>
      </c>
      <c r="Y3103" s="1">
        <f>SUMIF(Town!$AR$174:$AR$692,$AX3103,Town!Y$174:Y$692)</f>
        <v>2</v>
      </c>
      <c r="Z3103" s="1">
        <f t="shared" si="1690"/>
        <v>0</v>
      </c>
      <c r="AI3103" s="7">
        <f t="shared" si="1691"/>
        <v>3</v>
      </c>
      <c r="AJ3103" s="7">
        <f t="shared" si="1692"/>
        <v>0</v>
      </c>
      <c r="AK3103" s="7">
        <f t="shared" si="1693"/>
        <v>0</v>
      </c>
      <c r="AL3103" s="7">
        <f t="shared" si="1694"/>
        <v>0</v>
      </c>
      <c r="AM3103" s="2">
        <f t="shared" si="1695"/>
        <v>0.12698412698412698</v>
      </c>
      <c r="AN3103" s="2">
        <f t="shared" si="1696"/>
        <v>0</v>
      </c>
      <c r="AO3103" s="2">
        <f t="shared" si="1697"/>
        <v>0</v>
      </c>
      <c r="AP3103" s="2">
        <f t="shared" si="1698"/>
        <v>0</v>
      </c>
      <c r="AR3103" t="str">
        <f t="shared" si="1699"/>
        <v>Knox</v>
      </c>
      <c r="AS3103" t="s">
        <v>980</v>
      </c>
      <c r="AT3103" s="150">
        <v>1</v>
      </c>
      <c r="AV3103" s="91">
        <v>23</v>
      </c>
      <c r="AW3103" s="93">
        <v>13</v>
      </c>
      <c r="AX3103" s="99">
        <f t="shared" si="1700"/>
        <v>23013</v>
      </c>
      <c r="AZ3103" s="7" t="s">
        <v>3053</v>
      </c>
      <c r="BA3103" t="s">
        <v>3094</v>
      </c>
      <c r="BN3103" s="1">
        <f>SUMIF(Town!$AR$174:$AR$692,$AX3103,Town!BV$174:BV$692)</f>
        <v>0</v>
      </c>
    </row>
    <row r="3104" spans="1:66" hidden="1" outlineLevel="1">
      <c r="A3104" t="s">
        <v>229</v>
      </c>
      <c r="B3104" t="s">
        <v>980</v>
      </c>
      <c r="C3104" s="1">
        <f t="shared" si="1682"/>
        <v>206</v>
      </c>
      <c r="D3104" s="7">
        <f>IF(P3104&gt;0,RANK(P3104,(P3104:R3104,S3104:AG3104)),0)</f>
        <v>0</v>
      </c>
      <c r="E3104" s="7">
        <f>IF(Q3104&gt;0,RANK(Q3104,(P3104:R3104,S3104:AG3104)),0)</f>
        <v>4</v>
      </c>
      <c r="F3104" s="7">
        <f>IF(R3104&gt;0,RANK(R3104,(P3104:R3104,S3104:AG3104)),0)</f>
        <v>1</v>
      </c>
      <c r="G3104" s="7">
        <f>IF(S3104&gt;0,RANK(S3104,(P3104:R3104,S3104:AG3104)),0)</f>
        <v>2</v>
      </c>
      <c r="H3104" s="48">
        <f t="shared" si="1683"/>
        <v>6</v>
      </c>
      <c r="I3104" s="163">
        <f t="shared" si="1684"/>
        <v>2.9126213592233011E-2</v>
      </c>
      <c r="J3104" s="2"/>
      <c r="K3104" s="2">
        <f t="shared" si="1685"/>
        <v>0</v>
      </c>
      <c r="L3104" s="2">
        <f t="shared" si="1686"/>
        <v>9.7087378640776698E-2</v>
      </c>
      <c r="M3104" s="2">
        <f t="shared" si="1687"/>
        <v>0.37864077669902912</v>
      </c>
      <c r="N3104" s="2">
        <f t="shared" si="1688"/>
        <v>0.34951456310679613</v>
      </c>
      <c r="O3104" s="2">
        <f t="shared" si="1689"/>
        <v>0.17475728155339804</v>
      </c>
      <c r="Q3104" s="1">
        <f>SUMIF(Town!$AR$174:$AR$692,$AX3104,Town!Q$174:Q$692)</f>
        <v>20</v>
      </c>
      <c r="R3104" s="1">
        <f>SUMIF(Town!$AR$174:$AR$692,$AX3104,Town!R$174:R$692)</f>
        <v>78</v>
      </c>
      <c r="S3104" s="1">
        <f>SUMIF(Town!$AR$174:$AR$692,$AX3104,Town!S$174:S$692)</f>
        <v>72</v>
      </c>
      <c r="T3104" s="1">
        <f>SUMIF(Town!$AR$174:$AR$692,$AX3104,Town!T$174:T$692)</f>
        <v>33</v>
      </c>
      <c r="Y3104" s="1">
        <f>SUMIF(Town!$AR$174:$AR$692,$AX3104,Town!Y$174:Y$692)</f>
        <v>3</v>
      </c>
      <c r="Z3104" s="1">
        <f t="shared" si="1690"/>
        <v>0</v>
      </c>
      <c r="AI3104" s="7">
        <f t="shared" si="1691"/>
        <v>3</v>
      </c>
      <c r="AJ3104" s="7">
        <f t="shared" si="1692"/>
        <v>0</v>
      </c>
      <c r="AK3104" s="7">
        <f t="shared" si="1693"/>
        <v>0</v>
      </c>
      <c r="AL3104" s="7">
        <f t="shared" si="1694"/>
        <v>0</v>
      </c>
      <c r="AM3104" s="2">
        <f t="shared" si="1695"/>
        <v>0.16019417475728157</v>
      </c>
      <c r="AN3104" s="2">
        <f t="shared" si="1696"/>
        <v>0</v>
      </c>
      <c r="AO3104" s="2">
        <f t="shared" si="1697"/>
        <v>0</v>
      </c>
      <c r="AP3104" s="2">
        <f t="shared" si="1698"/>
        <v>0</v>
      </c>
      <c r="AR3104" t="str">
        <f t="shared" si="1699"/>
        <v>Lincoln</v>
      </c>
      <c r="AS3104" t="s">
        <v>980</v>
      </c>
      <c r="AT3104" s="150">
        <v>1</v>
      </c>
      <c r="AV3104" s="91">
        <v>23</v>
      </c>
      <c r="AW3104" s="93">
        <v>15</v>
      </c>
      <c r="AX3104" s="99">
        <f t="shared" si="1700"/>
        <v>23015</v>
      </c>
      <c r="AZ3104" s="7" t="s">
        <v>3053</v>
      </c>
      <c r="BA3104" t="s">
        <v>3094</v>
      </c>
      <c r="BN3104" s="1">
        <f>SUMIF(Town!$AR$174:$AR$692,$AX3104,Town!BV$174:BV$692)</f>
        <v>0</v>
      </c>
    </row>
    <row r="3105" spans="1:66" hidden="1" outlineLevel="1">
      <c r="A3105" t="s">
        <v>3183</v>
      </c>
      <c r="B3105" t="s">
        <v>980</v>
      </c>
      <c r="C3105" s="1">
        <f t="shared" si="1682"/>
        <v>299</v>
      </c>
      <c r="D3105" s="7">
        <f>IF(P3105&gt;0,RANK(P3105,(P3105:R3105,S3105:AG3105)),0)</f>
        <v>0</v>
      </c>
      <c r="E3105" s="7">
        <f>IF(Q3105&gt;0,RANK(Q3105,(P3105:R3105,S3105:AG3105)),0)</f>
        <v>4</v>
      </c>
      <c r="F3105" s="7">
        <f>IF(R3105&gt;0,RANK(R3105,(P3105:R3105,S3105:AG3105)),0)</f>
        <v>1</v>
      </c>
      <c r="G3105" s="7">
        <f>IF(S3105&gt;0,RANK(S3105,(P3105:R3105,S3105:AG3105)),0)</f>
        <v>2</v>
      </c>
      <c r="H3105" s="48">
        <f t="shared" si="1683"/>
        <v>47</v>
      </c>
      <c r="I3105" s="163">
        <f t="shared" si="1684"/>
        <v>0.15719063545150502</v>
      </c>
      <c r="J3105" s="2"/>
      <c r="K3105" s="2">
        <f t="shared" si="1685"/>
        <v>0</v>
      </c>
      <c r="L3105" s="2">
        <f t="shared" si="1686"/>
        <v>0.11371237458193979</v>
      </c>
      <c r="M3105" s="2">
        <f t="shared" si="1687"/>
        <v>0.4414715719063545</v>
      </c>
      <c r="N3105" s="2">
        <f t="shared" si="1688"/>
        <v>0.28428093645484948</v>
      </c>
      <c r="O3105" s="2">
        <f t="shared" si="1689"/>
        <v>0.16053511705685619</v>
      </c>
      <c r="Q3105" s="1">
        <f>SUMIF(Town!$AR$174:$AR$692,$AX3105,Town!Q$174:Q$692)</f>
        <v>34</v>
      </c>
      <c r="R3105" s="1">
        <f>SUMIF(Town!$AR$174:$AR$692,$AX3105,Town!R$174:R$692)</f>
        <v>132</v>
      </c>
      <c r="S3105" s="1">
        <f>SUMIF(Town!$AR$174:$AR$692,$AX3105,Town!S$174:S$692)</f>
        <v>85</v>
      </c>
      <c r="T3105" s="1">
        <f>SUMIF(Town!$AR$174:$AR$692,$AX3105,Town!T$174:T$692)</f>
        <v>45</v>
      </c>
      <c r="Y3105" s="1">
        <f>SUMIF(Town!$AR$174:$AR$692,$AX3105,Town!Y$174:Y$692)</f>
        <v>1</v>
      </c>
      <c r="Z3105" s="1">
        <f t="shared" si="1690"/>
        <v>2</v>
      </c>
      <c r="AI3105" s="7">
        <f t="shared" si="1691"/>
        <v>3</v>
      </c>
      <c r="AJ3105" s="7">
        <f t="shared" si="1692"/>
        <v>0</v>
      </c>
      <c r="AK3105" s="7">
        <f t="shared" si="1693"/>
        <v>0</v>
      </c>
      <c r="AL3105" s="7">
        <f t="shared" si="1694"/>
        <v>0</v>
      </c>
      <c r="AM3105" s="2">
        <f t="shared" si="1695"/>
        <v>0.15050167224080269</v>
      </c>
      <c r="AN3105" s="2">
        <f t="shared" si="1696"/>
        <v>0</v>
      </c>
      <c r="AO3105" s="2">
        <f t="shared" si="1697"/>
        <v>0</v>
      </c>
      <c r="AP3105" s="2">
        <f t="shared" si="1698"/>
        <v>0</v>
      </c>
      <c r="AR3105" t="str">
        <f t="shared" si="1699"/>
        <v>Oxford</v>
      </c>
      <c r="AS3105" t="s">
        <v>980</v>
      </c>
      <c r="AT3105" s="150">
        <v>2</v>
      </c>
      <c r="AV3105" s="91">
        <v>23</v>
      </c>
      <c r="AW3105" s="93">
        <v>17</v>
      </c>
      <c r="AX3105" s="99">
        <f t="shared" si="1700"/>
        <v>23017</v>
      </c>
      <c r="AZ3105" s="7" t="s">
        <v>3053</v>
      </c>
      <c r="BA3105" t="s">
        <v>3094</v>
      </c>
      <c r="BN3105" s="1">
        <f>SUMIF(Town!$AR$174:$AR$692,$AX3105,Town!BV$174:BV$692)</f>
        <v>2</v>
      </c>
    </row>
    <row r="3106" spans="1:66" hidden="1" outlineLevel="1">
      <c r="A3106" t="s">
        <v>883</v>
      </c>
      <c r="B3106" t="s">
        <v>980</v>
      </c>
      <c r="C3106" s="1">
        <f t="shared" si="1682"/>
        <v>449</v>
      </c>
      <c r="D3106" s="7">
        <f>IF(P3106&gt;0,RANK(P3106,(P3106:R3106,S3106:AG3106)),0)</f>
        <v>0</v>
      </c>
      <c r="E3106" s="7">
        <f>IF(Q3106&gt;0,RANK(Q3106,(P3106:R3106,S3106:AG3106)),0)</f>
        <v>4</v>
      </c>
      <c r="F3106" s="7">
        <f>IF(R3106&gt;0,RANK(R3106,(P3106:R3106,S3106:AG3106)),0)</f>
        <v>1</v>
      </c>
      <c r="G3106" s="7">
        <f>IF(S3106&gt;0,RANK(S3106,(P3106:R3106,S3106:AG3106)),0)</f>
        <v>2</v>
      </c>
      <c r="H3106" s="48">
        <f t="shared" si="1683"/>
        <v>4</v>
      </c>
      <c r="I3106" s="163">
        <f t="shared" si="1684"/>
        <v>8.9086859688195987E-3</v>
      </c>
      <c r="J3106" s="2"/>
      <c r="K3106" s="2">
        <f t="shared" si="1685"/>
        <v>0</v>
      </c>
      <c r="L3106" s="2">
        <f t="shared" si="1686"/>
        <v>6.9042316258351888E-2</v>
      </c>
      <c r="M3106" s="2">
        <f t="shared" si="1687"/>
        <v>0.37639198218262804</v>
      </c>
      <c r="N3106" s="2">
        <f t="shared" si="1688"/>
        <v>0.36748329621380849</v>
      </c>
      <c r="O3106" s="2">
        <f t="shared" si="1689"/>
        <v>0.18708240534521159</v>
      </c>
      <c r="Q3106" s="1">
        <f>SUMIF(Town!$AR$174:$AR$692,$AX3106,Town!Q$174:Q$692)</f>
        <v>31</v>
      </c>
      <c r="R3106" s="1">
        <f>SUMIF(Town!$AR$174:$AR$692,$AX3106,Town!R$174:R$692)</f>
        <v>169</v>
      </c>
      <c r="S3106" s="1">
        <f>SUMIF(Town!$AR$174:$AR$692,$AX3106,Town!S$174:S$692)</f>
        <v>165</v>
      </c>
      <c r="T3106" s="1">
        <f>SUMIF(Town!$AR$174:$AR$692,$AX3106,Town!T$174:T$692)</f>
        <v>69</v>
      </c>
      <c r="Y3106" s="1">
        <f>SUMIF(Town!$AR$174:$AR$692,$AX3106,Town!Y$174:Y$692)</f>
        <v>14</v>
      </c>
      <c r="Z3106" s="1">
        <f t="shared" si="1690"/>
        <v>1</v>
      </c>
      <c r="AI3106" s="7">
        <f t="shared" si="1691"/>
        <v>3</v>
      </c>
      <c r="AJ3106" s="7">
        <f t="shared" si="1692"/>
        <v>0</v>
      </c>
      <c r="AK3106" s="7">
        <f t="shared" si="1693"/>
        <v>0</v>
      </c>
      <c r="AL3106" s="7">
        <f t="shared" si="1694"/>
        <v>0</v>
      </c>
      <c r="AM3106" s="2">
        <f t="shared" si="1695"/>
        <v>0.15367483296213807</v>
      </c>
      <c r="AN3106" s="2">
        <f t="shared" si="1696"/>
        <v>0</v>
      </c>
      <c r="AO3106" s="2">
        <f t="shared" si="1697"/>
        <v>0</v>
      </c>
      <c r="AP3106" s="2">
        <f t="shared" si="1698"/>
        <v>0</v>
      </c>
      <c r="AR3106" t="str">
        <f t="shared" si="1699"/>
        <v>Penobscot</v>
      </c>
      <c r="AS3106" t="s">
        <v>980</v>
      </c>
      <c r="AT3106" s="150">
        <v>2</v>
      </c>
      <c r="AV3106" s="91">
        <v>23</v>
      </c>
      <c r="AW3106" s="93">
        <v>19</v>
      </c>
      <c r="AX3106" s="99">
        <f t="shared" si="1700"/>
        <v>23019</v>
      </c>
      <c r="AZ3106" s="7" t="s">
        <v>3053</v>
      </c>
      <c r="BA3106" t="s">
        <v>3094</v>
      </c>
      <c r="BN3106" s="1">
        <f>SUMIF(Town!$AR$174:$AR$692,$AX3106,Town!BV$174:BV$692)</f>
        <v>1</v>
      </c>
    </row>
    <row r="3107" spans="1:66" hidden="1" outlineLevel="1">
      <c r="A3107" t="s">
        <v>126</v>
      </c>
      <c r="B3107" t="s">
        <v>980</v>
      </c>
      <c r="C3107" s="1">
        <f t="shared" si="1682"/>
        <v>95</v>
      </c>
      <c r="D3107" s="7">
        <f>IF(P3107&gt;0,RANK(P3107,(P3107:R3107,S3107:AG3107)),0)</f>
        <v>0</v>
      </c>
      <c r="E3107" s="7">
        <f>IF(Q3107&gt;0,RANK(Q3107,(P3107:R3107,S3107:AG3107)),0)</f>
        <v>4</v>
      </c>
      <c r="F3107" s="7">
        <f>IF(R3107&gt;0,RANK(R3107,(P3107:R3107,S3107:AG3107)),0)</f>
        <v>2</v>
      </c>
      <c r="G3107" s="7">
        <f>IF(S3107&gt;0,RANK(S3107,(P3107:R3107,S3107:AG3107)),0)</f>
        <v>1</v>
      </c>
      <c r="H3107" s="48">
        <f t="shared" si="1683"/>
        <v>5</v>
      </c>
      <c r="I3107" s="163">
        <f t="shared" si="1684"/>
        <v>5.2631578947368418E-2</v>
      </c>
      <c r="J3107" s="2"/>
      <c r="K3107" s="2">
        <f t="shared" si="1685"/>
        <v>0</v>
      </c>
      <c r="L3107" s="2">
        <f t="shared" si="1686"/>
        <v>0.11578947368421053</v>
      </c>
      <c r="M3107" s="2">
        <f t="shared" si="1687"/>
        <v>0.3473684210526316</v>
      </c>
      <c r="N3107" s="2">
        <f t="shared" si="1688"/>
        <v>0.4</v>
      </c>
      <c r="O3107" s="2">
        <f t="shared" si="1689"/>
        <v>0.13684210526315777</v>
      </c>
      <c r="Q3107" s="1">
        <f>SUMIF(Town!$AR$174:$AR$692,$AX3107,Town!Q$174:Q$692)</f>
        <v>11</v>
      </c>
      <c r="R3107" s="1">
        <f>SUMIF(Town!$AR$174:$AR$692,$AX3107,Town!R$174:R$692)</f>
        <v>33</v>
      </c>
      <c r="S3107" s="1">
        <f>SUMIF(Town!$AR$174:$AR$692,$AX3107,Town!S$174:S$692)</f>
        <v>38</v>
      </c>
      <c r="T3107" s="1">
        <f>SUMIF(Town!$AR$174:$AR$692,$AX3107,Town!T$174:T$692)</f>
        <v>13</v>
      </c>
      <c r="Y3107" s="1">
        <f>SUMIF(Town!$AR$174:$AR$692,$AX3107,Town!Y$174:Y$692)</f>
        <v>0</v>
      </c>
      <c r="Z3107" s="1">
        <f t="shared" si="1690"/>
        <v>0</v>
      </c>
      <c r="AI3107" s="7">
        <f t="shared" si="1691"/>
        <v>3</v>
      </c>
      <c r="AJ3107" s="7">
        <f t="shared" si="1692"/>
        <v>0</v>
      </c>
      <c r="AK3107" s="7">
        <f t="shared" si="1693"/>
        <v>0</v>
      </c>
      <c r="AL3107" s="7">
        <f t="shared" si="1694"/>
        <v>0</v>
      </c>
      <c r="AM3107" s="2">
        <f t="shared" si="1695"/>
        <v>0.1368421052631579</v>
      </c>
      <c r="AN3107" s="2">
        <f t="shared" si="1696"/>
        <v>0</v>
      </c>
      <c r="AO3107" s="2">
        <f t="shared" si="1697"/>
        <v>0</v>
      </c>
      <c r="AP3107" s="2">
        <f t="shared" si="1698"/>
        <v>0</v>
      </c>
      <c r="AR3107" t="str">
        <f t="shared" si="1699"/>
        <v>Piscataquis</v>
      </c>
      <c r="AS3107" t="s">
        <v>980</v>
      </c>
      <c r="AT3107" s="150">
        <v>2</v>
      </c>
      <c r="AV3107" s="91">
        <v>23</v>
      </c>
      <c r="AW3107" s="93">
        <v>21</v>
      </c>
      <c r="AX3107" s="99">
        <f t="shared" si="1700"/>
        <v>23021</v>
      </c>
      <c r="AZ3107" s="7" t="s">
        <v>3053</v>
      </c>
      <c r="BA3107" t="s">
        <v>3094</v>
      </c>
      <c r="BN3107" s="1">
        <f>SUMIF(Town!$AR$174:$AR$692,$AX3107,Town!BV$174:BV$692)</f>
        <v>0</v>
      </c>
    </row>
    <row r="3108" spans="1:66" hidden="1" outlineLevel="1">
      <c r="A3108" t="s">
        <v>1370</v>
      </c>
      <c r="B3108" t="s">
        <v>980</v>
      </c>
      <c r="C3108" s="1">
        <f t="shared" si="1682"/>
        <v>166</v>
      </c>
      <c r="D3108" s="7">
        <f>IF(P3108&gt;0,RANK(P3108,(P3108:R3108,S3108:AG3108)),0)</f>
        <v>0</v>
      </c>
      <c r="E3108" s="7">
        <f>IF(Q3108&gt;0,RANK(Q3108,(P3108:R3108,S3108:AG3108)),0)</f>
        <v>4</v>
      </c>
      <c r="F3108" s="7">
        <f>IF(R3108&gt;0,RANK(R3108,(P3108:R3108,S3108:AG3108)),0)</f>
        <v>1</v>
      </c>
      <c r="G3108" s="7">
        <f>IF(S3108&gt;0,RANK(S3108,(P3108:R3108,S3108:AG3108)),0)</f>
        <v>2</v>
      </c>
      <c r="H3108" s="48">
        <f t="shared" si="1683"/>
        <v>26</v>
      </c>
      <c r="I3108" s="163">
        <f t="shared" si="1684"/>
        <v>0.15662650602409639</v>
      </c>
      <c r="J3108" s="2"/>
      <c r="K3108" s="2">
        <f t="shared" si="1685"/>
        <v>0</v>
      </c>
      <c r="L3108" s="2">
        <f t="shared" si="1686"/>
        <v>0.10843373493975904</v>
      </c>
      <c r="M3108" s="2">
        <f t="shared" si="1687"/>
        <v>0.45783132530120479</v>
      </c>
      <c r="N3108" s="2">
        <f t="shared" si="1688"/>
        <v>0.30120481927710846</v>
      </c>
      <c r="O3108" s="2">
        <f t="shared" si="1689"/>
        <v>0.13253012048192769</v>
      </c>
      <c r="Q3108" s="1">
        <f>SUMIF(Town!$AR$174:$AR$692,$AX3108,Town!Q$174:Q$692)</f>
        <v>18</v>
      </c>
      <c r="R3108" s="1">
        <f>SUMIF(Town!$AR$174:$AR$692,$AX3108,Town!R$174:R$692)</f>
        <v>76</v>
      </c>
      <c r="S3108" s="1">
        <f>SUMIF(Town!$AR$174:$AR$692,$AX3108,Town!S$174:S$692)</f>
        <v>50</v>
      </c>
      <c r="T3108" s="1">
        <f>SUMIF(Town!$AR$174:$AR$692,$AX3108,Town!T$174:T$692)</f>
        <v>22</v>
      </c>
      <c r="Y3108" s="1">
        <f>SUMIF(Town!$AR$174:$AR$692,$AX3108,Town!Y$174:Y$692)</f>
        <v>0</v>
      </c>
      <c r="Z3108" s="1">
        <f t="shared" si="1690"/>
        <v>0</v>
      </c>
      <c r="AI3108" s="7">
        <f t="shared" si="1691"/>
        <v>3</v>
      </c>
      <c r="AJ3108" s="7">
        <f t="shared" si="1692"/>
        <v>0</v>
      </c>
      <c r="AK3108" s="7">
        <f t="shared" si="1693"/>
        <v>0</v>
      </c>
      <c r="AL3108" s="7">
        <f t="shared" si="1694"/>
        <v>0</v>
      </c>
      <c r="AM3108" s="2">
        <f t="shared" si="1695"/>
        <v>0.13253012048192772</v>
      </c>
      <c r="AN3108" s="2">
        <f t="shared" si="1696"/>
        <v>0</v>
      </c>
      <c r="AO3108" s="2">
        <f t="shared" si="1697"/>
        <v>0</v>
      </c>
      <c r="AP3108" s="2">
        <f t="shared" si="1698"/>
        <v>0</v>
      </c>
      <c r="AR3108" t="str">
        <f t="shared" si="1699"/>
        <v>Sagadahoc</v>
      </c>
      <c r="AS3108" t="s">
        <v>980</v>
      </c>
      <c r="AT3108" s="150">
        <v>1</v>
      </c>
      <c r="AV3108" s="91">
        <v>23</v>
      </c>
      <c r="AW3108" s="93">
        <v>23</v>
      </c>
      <c r="AX3108" s="99">
        <f t="shared" si="1700"/>
        <v>23023</v>
      </c>
      <c r="AZ3108" s="7" t="s">
        <v>3053</v>
      </c>
      <c r="BA3108" t="s">
        <v>3094</v>
      </c>
      <c r="BN3108" s="1">
        <f>SUMIF(Town!$AR$174:$AR$692,$AX3108,Town!BV$174:BV$692)</f>
        <v>0</v>
      </c>
    </row>
    <row r="3109" spans="1:66" hidden="1" outlineLevel="1">
      <c r="A3109" t="s">
        <v>419</v>
      </c>
      <c r="B3109" t="s">
        <v>980</v>
      </c>
      <c r="C3109" s="1">
        <f t="shared" si="1682"/>
        <v>200</v>
      </c>
      <c r="D3109" s="7">
        <f>IF(P3109&gt;0,RANK(P3109,(P3109:R3109,S3109:AG3109)),0)</f>
        <v>0</v>
      </c>
      <c r="E3109" s="7">
        <f>IF(Q3109&gt;0,RANK(Q3109,(P3109:R3109,S3109:AG3109)),0)</f>
        <v>4</v>
      </c>
      <c r="F3109" s="7">
        <f>IF(R3109&gt;0,RANK(R3109,(P3109:R3109,S3109:AG3109)),0)</f>
        <v>2</v>
      </c>
      <c r="G3109" s="7">
        <f>IF(S3109&gt;0,RANK(S3109,(P3109:R3109,S3109:AG3109)),0)</f>
        <v>3</v>
      </c>
      <c r="H3109" s="48">
        <f t="shared" si="1683"/>
        <v>12</v>
      </c>
      <c r="I3109" s="163">
        <f t="shared" si="1684"/>
        <v>0.06</v>
      </c>
      <c r="J3109" s="2"/>
      <c r="K3109" s="2">
        <f t="shared" si="1685"/>
        <v>0</v>
      </c>
      <c r="L3109" s="2">
        <f t="shared" si="1686"/>
        <v>0.13500000000000001</v>
      </c>
      <c r="M3109" s="2">
        <f t="shared" si="1687"/>
        <v>0.27</v>
      </c>
      <c r="N3109" s="2">
        <f t="shared" si="1688"/>
        <v>0.255</v>
      </c>
      <c r="O3109" s="2">
        <f t="shared" si="1689"/>
        <v>0.33999999999999997</v>
      </c>
      <c r="Q3109" s="1">
        <f>SUMIF(Town!$AR$174:$AR$692,$AX3109,Town!Q$174:Q$692)</f>
        <v>27</v>
      </c>
      <c r="R3109" s="1">
        <f>SUMIF(Town!$AR$174:$AR$692,$AX3109,Town!R$174:R$692)</f>
        <v>54</v>
      </c>
      <c r="S3109" s="1">
        <f>SUMIF(Town!$AR$174:$AR$692,$AX3109,Town!S$174:S$692)</f>
        <v>51</v>
      </c>
      <c r="T3109" s="1">
        <f>SUMIF(Town!$AR$174:$AR$692,$AX3109,Town!T$174:T$692)</f>
        <v>66</v>
      </c>
      <c r="Y3109" s="1">
        <f>SUMIF(Town!$AR$174:$AR$692,$AX3109,Town!Y$174:Y$692)</f>
        <v>2</v>
      </c>
      <c r="Z3109" s="1">
        <f t="shared" si="1690"/>
        <v>0</v>
      </c>
      <c r="AI3109" s="7">
        <f t="shared" si="1691"/>
        <v>1</v>
      </c>
      <c r="AJ3109" s="7">
        <f t="shared" si="1692"/>
        <v>0</v>
      </c>
      <c r="AK3109" s="7">
        <f t="shared" si="1693"/>
        <v>0</v>
      </c>
      <c r="AL3109" s="7">
        <f t="shared" si="1694"/>
        <v>0</v>
      </c>
      <c r="AM3109" s="2">
        <f t="shared" si="1695"/>
        <v>0.33</v>
      </c>
      <c r="AN3109" s="2">
        <f t="shared" si="1696"/>
        <v>0</v>
      </c>
      <c r="AO3109" s="2">
        <f t="shared" si="1697"/>
        <v>0</v>
      </c>
      <c r="AP3109" s="2">
        <f t="shared" si="1698"/>
        <v>0</v>
      </c>
      <c r="AR3109" t="str">
        <f t="shared" si="1699"/>
        <v>Somerset</v>
      </c>
      <c r="AS3109" t="s">
        <v>980</v>
      </c>
      <c r="AT3109" s="150">
        <v>2</v>
      </c>
      <c r="AV3109" s="91">
        <v>23</v>
      </c>
      <c r="AW3109" s="93">
        <v>25</v>
      </c>
      <c r="AX3109" s="99">
        <f t="shared" si="1700"/>
        <v>23025</v>
      </c>
      <c r="AZ3109" s="7" t="s">
        <v>3053</v>
      </c>
      <c r="BA3109" t="s">
        <v>3094</v>
      </c>
      <c r="BN3109" s="1">
        <f>SUMIF(Town!$AR$174:$AR$692,$AX3109,Town!BV$174:BV$692)</f>
        <v>0</v>
      </c>
    </row>
    <row r="3110" spans="1:66" hidden="1" outlineLevel="1">
      <c r="A3110" t="s">
        <v>2318</v>
      </c>
      <c r="B3110" t="s">
        <v>980</v>
      </c>
      <c r="C3110" s="1">
        <f t="shared" si="1682"/>
        <v>209</v>
      </c>
      <c r="D3110" s="7">
        <f>IF(P3110&gt;0,RANK(P3110,(P3110:R3110,S3110:AG3110)),0)</f>
        <v>0</v>
      </c>
      <c r="E3110" s="7">
        <f>IF(Q3110&gt;0,RANK(Q3110,(P3110:R3110,S3110:AG3110)),0)</f>
        <v>4</v>
      </c>
      <c r="F3110" s="7">
        <f>IF(R3110&gt;0,RANK(R3110,(P3110:R3110,S3110:AG3110)),0)</f>
        <v>2</v>
      </c>
      <c r="G3110" s="7">
        <f>IF(S3110&gt;0,RANK(S3110,(P3110:R3110,S3110:AG3110)),0)</f>
        <v>1</v>
      </c>
      <c r="H3110" s="48">
        <f t="shared" si="1683"/>
        <v>13</v>
      </c>
      <c r="I3110" s="163">
        <f t="shared" si="1684"/>
        <v>6.2200956937799042E-2</v>
      </c>
      <c r="J3110" s="2"/>
      <c r="K3110" s="2">
        <f t="shared" si="1685"/>
        <v>0</v>
      </c>
      <c r="L3110" s="2">
        <f t="shared" si="1686"/>
        <v>0.10047846889952153</v>
      </c>
      <c r="M3110" s="2">
        <f t="shared" si="1687"/>
        <v>0.28229665071770332</v>
      </c>
      <c r="N3110" s="2">
        <f t="shared" si="1688"/>
        <v>0.34449760765550241</v>
      </c>
      <c r="O3110" s="2">
        <f t="shared" si="1689"/>
        <v>0.27272727272727271</v>
      </c>
      <c r="Q3110" s="1">
        <f>SUMIF(Town!$AR$174:$AR$692,$AX3110,Town!Q$174:Q$692)</f>
        <v>21</v>
      </c>
      <c r="R3110" s="1">
        <f>SUMIF(Town!$AR$174:$AR$692,$AX3110,Town!R$174:R$692)</f>
        <v>59</v>
      </c>
      <c r="S3110" s="1">
        <f>SUMIF(Town!$AR$174:$AR$692,$AX3110,Town!S$174:S$692)</f>
        <v>72</v>
      </c>
      <c r="T3110" s="1">
        <f>SUMIF(Town!$AR$174:$AR$692,$AX3110,Town!T$174:T$692)</f>
        <v>55</v>
      </c>
      <c r="Y3110" s="1">
        <f>SUMIF(Town!$AR$174:$AR$692,$AX3110,Town!Y$174:Y$692)</f>
        <v>1</v>
      </c>
      <c r="Z3110" s="1">
        <f t="shared" si="1690"/>
        <v>1</v>
      </c>
      <c r="AI3110" s="7">
        <f t="shared" si="1691"/>
        <v>3</v>
      </c>
      <c r="AJ3110" s="7">
        <f t="shared" si="1692"/>
        <v>0</v>
      </c>
      <c r="AK3110" s="7">
        <f t="shared" si="1693"/>
        <v>0</v>
      </c>
      <c r="AL3110" s="7">
        <f t="shared" si="1694"/>
        <v>0</v>
      </c>
      <c r="AM3110" s="2">
        <f t="shared" si="1695"/>
        <v>0.26315789473684209</v>
      </c>
      <c r="AN3110" s="2">
        <f t="shared" si="1696"/>
        <v>0</v>
      </c>
      <c r="AO3110" s="2">
        <f t="shared" si="1697"/>
        <v>0</v>
      </c>
      <c r="AP3110" s="2">
        <f t="shared" si="1698"/>
        <v>0</v>
      </c>
      <c r="AR3110" t="str">
        <f t="shared" si="1699"/>
        <v>Waldo</v>
      </c>
      <c r="AS3110" t="s">
        <v>980</v>
      </c>
      <c r="AT3110" s="150">
        <v>2</v>
      </c>
      <c r="AV3110" s="91">
        <v>23</v>
      </c>
      <c r="AW3110" s="93">
        <v>27</v>
      </c>
      <c r="AX3110" s="99">
        <f t="shared" si="1700"/>
        <v>23027</v>
      </c>
      <c r="AZ3110" s="7" t="s">
        <v>3053</v>
      </c>
      <c r="BA3110" t="s">
        <v>3094</v>
      </c>
      <c r="BN3110" s="1">
        <f>SUMIF(Town!$AR$174:$AR$692,$AX3110,Town!BV$174:BV$692)</f>
        <v>1</v>
      </c>
    </row>
    <row r="3111" spans="1:66" hidden="1" outlineLevel="1">
      <c r="A3111" t="s">
        <v>650</v>
      </c>
      <c r="B3111" t="s">
        <v>980</v>
      </c>
      <c r="C3111" s="1">
        <f t="shared" si="1682"/>
        <v>328</v>
      </c>
      <c r="D3111" s="7">
        <f>IF(P3111&gt;0,RANK(P3111,(P3111:R3111,S3111:AG3111)),0)</f>
        <v>0</v>
      </c>
      <c r="E3111" s="7">
        <f>IF(Q3111&gt;0,RANK(Q3111,(P3111:R3111,S3111:AG3111)),0)</f>
        <v>4</v>
      </c>
      <c r="F3111" s="7">
        <f>IF(R3111&gt;0,RANK(R3111,(P3111:R3111,S3111:AG3111)),0)</f>
        <v>2</v>
      </c>
      <c r="G3111" s="7">
        <f>IF(S3111&gt;0,RANK(S3111,(P3111:R3111,S3111:AG3111)),0)</f>
        <v>1</v>
      </c>
      <c r="H3111" s="48">
        <f t="shared" si="1683"/>
        <v>86</v>
      </c>
      <c r="I3111" s="163">
        <f t="shared" si="1684"/>
        <v>0.26219512195121952</v>
      </c>
      <c r="J3111" s="2"/>
      <c r="K3111" s="2">
        <f t="shared" si="1685"/>
        <v>0</v>
      </c>
      <c r="L3111" s="2">
        <f t="shared" si="1686"/>
        <v>2.4390243902439025E-2</v>
      </c>
      <c r="M3111" s="2">
        <f t="shared" si="1687"/>
        <v>0.26219512195121952</v>
      </c>
      <c r="N3111" s="2">
        <f t="shared" si="1688"/>
        <v>0.52439024390243905</v>
      </c>
      <c r="O3111" s="2">
        <f t="shared" si="1689"/>
        <v>0.18902439024390238</v>
      </c>
      <c r="Q3111" s="1">
        <f>SUMIF(Town!$AR$174:$AR$692,$AX3111,Town!Q$174:Q$692)</f>
        <v>8</v>
      </c>
      <c r="R3111" s="1">
        <f>SUMIF(Town!$AR$174:$AR$692,$AX3111,Town!R$174:R$692)</f>
        <v>86</v>
      </c>
      <c r="S3111" s="1">
        <f>SUMIF(Town!$AR$174:$AR$692,$AX3111,Town!S$174:S$692)</f>
        <v>172</v>
      </c>
      <c r="T3111" s="1">
        <f>SUMIF(Town!$AR$174:$AR$692,$AX3111,Town!T$174:T$692)</f>
        <v>61</v>
      </c>
      <c r="Y3111" s="1">
        <f>SUMIF(Town!$AR$174:$AR$692,$AX3111,Town!Y$174:Y$692)</f>
        <v>1</v>
      </c>
      <c r="Z3111" s="1">
        <f t="shared" si="1690"/>
        <v>0</v>
      </c>
      <c r="AI3111" s="7">
        <f t="shared" si="1691"/>
        <v>3</v>
      </c>
      <c r="AJ3111" s="7">
        <f t="shared" si="1692"/>
        <v>0</v>
      </c>
      <c r="AK3111" s="7">
        <f t="shared" si="1693"/>
        <v>0</v>
      </c>
      <c r="AL3111" s="7">
        <f t="shared" si="1694"/>
        <v>0</v>
      </c>
      <c r="AM3111" s="2">
        <f t="shared" si="1695"/>
        <v>0.18597560975609756</v>
      </c>
      <c r="AN3111" s="2">
        <f t="shared" si="1696"/>
        <v>0</v>
      </c>
      <c r="AO3111" s="2">
        <f t="shared" si="1697"/>
        <v>0</v>
      </c>
      <c r="AP3111" s="2">
        <f t="shared" si="1698"/>
        <v>0</v>
      </c>
      <c r="AR3111" t="str">
        <f t="shared" si="1699"/>
        <v>Washington</v>
      </c>
      <c r="AS3111" t="s">
        <v>980</v>
      </c>
      <c r="AT3111" s="150">
        <v>2</v>
      </c>
      <c r="AV3111" s="91">
        <v>23</v>
      </c>
      <c r="AW3111" s="93">
        <v>29</v>
      </c>
      <c r="AX3111" s="99">
        <f t="shared" si="1700"/>
        <v>23029</v>
      </c>
      <c r="AZ3111" s="7" t="s">
        <v>3053</v>
      </c>
      <c r="BA3111" t="s">
        <v>3094</v>
      </c>
      <c r="BN3111" s="1">
        <f>SUMIF(Town!$AR$174:$AR$692,$AX3111,Town!BV$174:BV$692)</f>
        <v>0</v>
      </c>
    </row>
    <row r="3112" spans="1:66" hidden="1" outlineLevel="1">
      <c r="A3112" t="s">
        <v>959</v>
      </c>
      <c r="B3112" t="s">
        <v>980</v>
      </c>
      <c r="C3112" s="1">
        <f t="shared" si="1682"/>
        <v>881</v>
      </c>
      <c r="D3112" s="7">
        <f>IF(P3112&gt;0,RANK(P3112,(P3112:R3112,S3112:AG3112)),0)</f>
        <v>0</v>
      </c>
      <c r="E3112" s="7">
        <f>IF(Q3112&gt;0,RANK(Q3112,(P3112:R3112,S3112:AG3112)),0)</f>
        <v>4</v>
      </c>
      <c r="F3112" s="7">
        <f>IF(R3112&gt;0,RANK(R3112,(P3112:R3112,S3112:AG3112)),0)</f>
        <v>1</v>
      </c>
      <c r="G3112" s="7">
        <f>IF(S3112&gt;0,RANK(S3112,(P3112:R3112,S3112:AG3112)),0)</f>
        <v>2</v>
      </c>
      <c r="H3112" s="48">
        <f t="shared" si="1683"/>
        <v>54</v>
      </c>
      <c r="I3112" s="163">
        <f t="shared" si="1684"/>
        <v>6.1293984108967081E-2</v>
      </c>
      <c r="J3112" s="2"/>
      <c r="K3112" s="2">
        <f t="shared" si="1685"/>
        <v>0</v>
      </c>
      <c r="L3112" s="2">
        <f t="shared" si="1686"/>
        <v>3.1782065834279227E-2</v>
      </c>
      <c r="M3112" s="2">
        <f t="shared" si="1687"/>
        <v>0.40749148694665155</v>
      </c>
      <c r="N3112" s="2">
        <f t="shared" si="1688"/>
        <v>0.34619750283768447</v>
      </c>
      <c r="O3112" s="2">
        <f t="shared" si="1689"/>
        <v>0.2145289443813847</v>
      </c>
      <c r="Q3112" s="1">
        <f>SUMIF(Town!$AR$174:$AR$692,$AX3112,Town!Q$174:Q$692)</f>
        <v>28</v>
      </c>
      <c r="R3112" s="1">
        <f>SUMIF(Town!$AR$174:$AR$692,$AX3112,Town!R$174:R$692)</f>
        <v>359</v>
      </c>
      <c r="S3112" s="1">
        <f>SUMIF(Town!$AR$174:$AR$692,$AX3112,Town!S$174:S$692)</f>
        <v>305</v>
      </c>
      <c r="T3112" s="1">
        <f>SUMIF(Town!$AR$174:$AR$692,$AX3112,Town!T$174:T$692)</f>
        <v>183</v>
      </c>
      <c r="Y3112" s="1">
        <f>SUMIF(Town!$AR$174:$AR$692,$AX3112,Town!Y$174:Y$692)</f>
        <v>6</v>
      </c>
      <c r="Z3112" s="1">
        <f t="shared" si="1690"/>
        <v>0</v>
      </c>
      <c r="AI3112" s="7">
        <f t="shared" si="1691"/>
        <v>3</v>
      </c>
      <c r="AJ3112" s="7">
        <f t="shared" si="1692"/>
        <v>0</v>
      </c>
      <c r="AK3112" s="7">
        <f t="shared" si="1693"/>
        <v>0</v>
      </c>
      <c r="AL3112" s="7">
        <f t="shared" si="1694"/>
        <v>0</v>
      </c>
      <c r="AM3112" s="2">
        <f t="shared" si="1695"/>
        <v>0.20771850170261066</v>
      </c>
      <c r="AN3112" s="2">
        <f t="shared" si="1696"/>
        <v>0</v>
      </c>
      <c r="AO3112" s="2">
        <f t="shared" si="1697"/>
        <v>0</v>
      </c>
      <c r="AP3112" s="2">
        <f t="shared" si="1698"/>
        <v>0</v>
      </c>
      <c r="AR3112" t="str">
        <f t="shared" si="1699"/>
        <v>York</v>
      </c>
      <c r="AS3112" t="s">
        <v>980</v>
      </c>
      <c r="AT3112" s="150">
        <v>1</v>
      </c>
      <c r="AV3112" s="91">
        <v>23</v>
      </c>
      <c r="AW3112" s="93">
        <v>31</v>
      </c>
      <c r="AX3112" s="99">
        <f t="shared" si="1700"/>
        <v>23031</v>
      </c>
      <c r="AZ3112" s="7" t="s">
        <v>3053</v>
      </c>
      <c r="BA3112" t="s">
        <v>3094</v>
      </c>
      <c r="BN3112" s="1">
        <f>SUMIF(Town!$AR$174:$AR$692,$AX3112,Town!BV$174:BV$692)</f>
        <v>0</v>
      </c>
    </row>
    <row r="3113" spans="1:66" collapsed="1">
      <c r="A3113" t="s">
        <v>2121</v>
      </c>
      <c r="B3113" t="s">
        <v>1136</v>
      </c>
      <c r="C3113" s="1">
        <f t="shared" si="1682"/>
        <v>6245</v>
      </c>
      <c r="D3113" s="7">
        <f>IF(P3113&gt;0,RANK(P3113,(P3113:R3113,S3113:AG3113)),0)</f>
        <v>0</v>
      </c>
      <c r="E3113" s="7">
        <f>IF(Q3113&gt;0,RANK(Q3113,(P3113:R3113,S3113:AG3113)),0)</f>
        <v>4</v>
      </c>
      <c r="F3113" s="7">
        <f>IF(R3113&gt;0,RANK(R3113,(P3113:R3113,S3113:AG3113)),0)</f>
        <v>1</v>
      </c>
      <c r="G3113" s="7">
        <f>IF(S3113&gt;0,RANK(S3113,(P3113:R3113,S3113:AG3113)),0)</f>
        <v>2</v>
      </c>
      <c r="H3113" s="48">
        <f t="shared" si="1683"/>
        <v>115</v>
      </c>
      <c r="I3113" s="163">
        <f t="shared" si="1684"/>
        <v>1.8414731785428344E-2</v>
      </c>
      <c r="J3113" s="2"/>
      <c r="K3113" s="2">
        <f t="shared" si="1685"/>
        <v>0</v>
      </c>
      <c r="L3113" s="2">
        <f t="shared" si="1686"/>
        <v>6.4851881505204156E-2</v>
      </c>
      <c r="M3113" s="2">
        <f t="shared" si="1687"/>
        <v>0.37998398718975179</v>
      </c>
      <c r="N3113" s="2">
        <f t="shared" si="1688"/>
        <v>0.36156925540432344</v>
      </c>
      <c r="O3113" s="2">
        <f t="shared" si="1689"/>
        <v>0.19359487590072061</v>
      </c>
      <c r="Q3113" s="1">
        <f>SUM(Q3097:Q3112)</f>
        <v>405</v>
      </c>
      <c r="R3113" s="1">
        <f>SUM(R3097:R3112)</f>
        <v>2373</v>
      </c>
      <c r="S3113" s="1">
        <f>SUM(S3097:S3112)</f>
        <v>2258</v>
      </c>
      <c r="T3113" s="1">
        <f>SUM(T3097:T3112)</f>
        <v>1136</v>
      </c>
      <c r="Y3113" s="1">
        <f>SUM(Y3097:Y3112)</f>
        <v>60</v>
      </c>
      <c r="Z3113" s="1">
        <f>SUM(Z3097:Z3112)</f>
        <v>13</v>
      </c>
      <c r="AI3113" s="7">
        <f t="shared" si="1691"/>
        <v>3</v>
      </c>
      <c r="AJ3113" s="7">
        <f t="shared" si="1692"/>
        <v>0</v>
      </c>
      <c r="AK3113" s="7">
        <f t="shared" si="1693"/>
        <v>0</v>
      </c>
      <c r="AL3113" s="7">
        <f t="shared" si="1694"/>
        <v>0</v>
      </c>
      <c r="AM3113" s="2">
        <f t="shared" si="1695"/>
        <v>0.18190552441953564</v>
      </c>
      <c r="AN3113" s="2">
        <f t="shared" si="1696"/>
        <v>0</v>
      </c>
      <c r="AO3113" s="2">
        <f t="shared" si="1697"/>
        <v>0</v>
      </c>
      <c r="AP3113" s="2">
        <f t="shared" si="1698"/>
        <v>0</v>
      </c>
      <c r="AR3113" t="str">
        <f t="shared" si="1699"/>
        <v>Maine</v>
      </c>
      <c r="AS3113" t="s">
        <v>1136</v>
      </c>
      <c r="AV3113" s="91">
        <v>23</v>
      </c>
      <c r="AW3113" s="93"/>
      <c r="AX3113" s="91">
        <v>23</v>
      </c>
      <c r="AZ3113" s="7" t="s">
        <v>1662</v>
      </c>
      <c r="BA3113" t="s">
        <v>3094</v>
      </c>
      <c r="BN3113" s="1">
        <f>SUM(BN3097:BN3112)</f>
        <v>13</v>
      </c>
    </row>
    <row r="3114" spans="1:66">
      <c r="C3114" s="1"/>
      <c r="E3114" s="7"/>
      <c r="F3114" s="7"/>
      <c r="G3114" s="7"/>
      <c r="H3114" s="48"/>
      <c r="I3114" s="163"/>
      <c r="J3114" s="2"/>
      <c r="AI3114" s="7"/>
      <c r="AJ3114" s="7"/>
      <c r="AK3114" s="7"/>
      <c r="AL3114" s="7"/>
      <c r="AV3114" s="91"/>
      <c r="AW3114" s="93"/>
      <c r="BN3114" s="1"/>
    </row>
    <row r="3115" spans="1:66" hidden="1" outlineLevel="1">
      <c r="A3115" t="s">
        <v>2693</v>
      </c>
      <c r="B3115" t="s">
        <v>2918</v>
      </c>
      <c r="C3115" s="1">
        <f t="shared" ref="C3115:C3146" si="1701">SUM(P3115:AG3115)</f>
        <v>186</v>
      </c>
      <c r="D3115" s="7">
        <f>IF(P3115&gt;0,RANK(P3115,(P3115:R3115,S3115:AG3115)),0)</f>
        <v>0</v>
      </c>
      <c r="E3115" s="7">
        <f>IF(Q3115&gt;0,RANK(Q3115,(P3115:R3115,S3115:AG3115)),0)</f>
        <v>3</v>
      </c>
      <c r="F3115" s="7">
        <f>IF(R3115&gt;0,RANK(R3115,(P3115:R3115,S3115:AG3115)),0)</f>
        <v>2</v>
      </c>
      <c r="G3115" s="7">
        <f>IF(S3115&gt;0,RANK(S3115,(P3115:R3115,S3115:AG3115)),0)</f>
        <v>4</v>
      </c>
      <c r="H3115" s="48">
        <f t="shared" ref="H3115:H3146" si="1702">MAX(P3115:Y3115)-LARGE(P3115:Y3115,2)</f>
        <v>47</v>
      </c>
      <c r="I3115" s="163">
        <f t="shared" ref="I3115:I3122" si="1703">H3115/C3115</f>
        <v>0.25268817204301075</v>
      </c>
      <c r="J3115" s="2"/>
      <c r="K3115" s="2">
        <f t="shared" ref="K3115:K3146" si="1704">IF($C3115=0,"-",P3115/$C3115)</f>
        <v>0</v>
      </c>
      <c r="L3115" s="2">
        <f t="shared" ref="L3115:L3146" si="1705">IF($C3115=0,"-",Q3115/$C3115)</f>
        <v>0.19892473118279569</v>
      </c>
      <c r="M3115" s="2">
        <f t="shared" ref="M3115:M3146" si="1706">IF($C3115=0,"-",R3115/$C3115)</f>
        <v>0.22580645161290322</v>
      </c>
      <c r="N3115" s="2">
        <f t="shared" ref="N3115:N3146" si="1707">IF($C3115=0,"-",S3115/$C3115)</f>
        <v>9.6774193548387094E-2</v>
      </c>
      <c r="O3115" s="2">
        <f t="shared" ref="O3115:O3120" si="1708">IF(C3115=0,"-",(1-K3115-L3115-M3115-N3115))</f>
        <v>0.47849462365591389</v>
      </c>
      <c r="Q3115" s="138">
        <v>37</v>
      </c>
      <c r="R3115" s="138">
        <v>42</v>
      </c>
      <c r="S3115" s="138">
        <v>18</v>
      </c>
      <c r="T3115" s="138">
        <v>89</v>
      </c>
      <c r="U3115" s="48"/>
      <c r="W3115" s="48"/>
      <c r="Z3115" s="1">
        <f t="shared" si="1690"/>
        <v>0</v>
      </c>
      <c r="AI3115" s="7">
        <f t="shared" ref="AI3115:AI3146" si="1709">IF(T3115&gt;0,RANK(T3115,(P3115:Z3115)),0)</f>
        <v>1</v>
      </c>
      <c r="AJ3115" s="7">
        <f t="shared" ref="AJ3115:AJ3146" si="1710">IF(U3115&gt;0,RANK(U3115,(P3115:Z3115)),0)</f>
        <v>0</v>
      </c>
      <c r="AK3115" s="7">
        <f t="shared" ref="AK3115:AK3146" si="1711">IF(V3115&gt;0,RANK(V3115,(P3115:Z3115)),0)</f>
        <v>0</v>
      </c>
      <c r="AL3115" s="7">
        <f t="shared" ref="AL3115:AL3146" si="1712">IF(W3115&gt;0,RANK(W3115,(P3115:Z3115)),0)</f>
        <v>0</v>
      </c>
      <c r="AM3115" s="2">
        <f t="shared" ref="AM3115:AM3146" si="1713">IF($C3115=0,"-",T3115/$C3115)</f>
        <v>0.478494623655914</v>
      </c>
      <c r="AN3115" s="2">
        <f t="shared" ref="AN3115:AN3146" si="1714">IF($C3115=0,"-",U3115/$C3115)</f>
        <v>0</v>
      </c>
      <c r="AO3115" s="2">
        <f t="shared" ref="AO3115:AO3146" si="1715">IF($C3115=0,"-",V3115/$C3115)</f>
        <v>0</v>
      </c>
      <c r="AP3115" s="2">
        <f t="shared" ref="AP3115:AP3146" si="1716">IF($C3115=0,"-",W3115/$C3115)</f>
        <v>0</v>
      </c>
      <c r="AR3115" t="str">
        <f t="shared" ref="AR3115:AR3134" si="1717">A3115</f>
        <v>Aitkin</v>
      </c>
      <c r="AS3115" t="s">
        <v>2918</v>
      </c>
      <c r="AT3115" s="9"/>
      <c r="AV3115" s="91">
        <v>27</v>
      </c>
      <c r="AW3115" s="93">
        <v>1</v>
      </c>
      <c r="AX3115" s="99">
        <f t="shared" ref="AX3115:AX3146" si="1718">AV3115*1000+AW3115</f>
        <v>27001</v>
      </c>
      <c r="AZ3115" s="7" t="s">
        <v>3053</v>
      </c>
      <c r="BA3115" t="s">
        <v>3094</v>
      </c>
      <c r="BN3115" s="1">
        <v>0</v>
      </c>
    </row>
    <row r="3116" spans="1:66" hidden="1" outlineLevel="1">
      <c r="A3116" t="s">
        <v>571</v>
      </c>
      <c r="B3116" t="s">
        <v>2918</v>
      </c>
      <c r="C3116" s="1">
        <f t="shared" si="1701"/>
        <v>3161</v>
      </c>
      <c r="D3116" s="7">
        <f>IF(P3116&gt;0,RANK(P3116,(P3116:R3116,S3116:AG3116)),0)</f>
        <v>0</v>
      </c>
      <c r="E3116" s="7">
        <f>IF(Q3116&gt;0,RANK(Q3116,(P3116:R3116,S3116:AG3116)),0)</f>
        <v>4</v>
      </c>
      <c r="F3116" s="7">
        <f>IF(R3116&gt;0,RANK(R3116,(P3116:R3116,S3116:AG3116)),0)</f>
        <v>3</v>
      </c>
      <c r="G3116" s="7">
        <f>IF(S3116&gt;0,RANK(S3116,(P3116:R3116,S3116:AG3116)),0)</f>
        <v>2</v>
      </c>
      <c r="H3116" s="48">
        <f t="shared" si="1702"/>
        <v>767</v>
      </c>
      <c r="I3116" s="163">
        <f t="shared" si="1703"/>
        <v>0.24264473267953179</v>
      </c>
      <c r="J3116" s="2"/>
      <c r="K3116" s="2">
        <f t="shared" si="1704"/>
        <v>0</v>
      </c>
      <c r="L3116" s="2">
        <f t="shared" si="1705"/>
        <v>0.10249920911104081</v>
      </c>
      <c r="M3116" s="2">
        <f t="shared" si="1706"/>
        <v>0.14046187915216704</v>
      </c>
      <c r="N3116" s="2">
        <f t="shared" si="1707"/>
        <v>0.2565643783612781</v>
      </c>
      <c r="O3116" s="2">
        <f t="shared" si="1708"/>
        <v>0.50047453337551406</v>
      </c>
      <c r="Q3116" s="138">
        <v>324</v>
      </c>
      <c r="R3116" s="138">
        <v>444</v>
      </c>
      <c r="S3116" s="138">
        <v>811</v>
      </c>
      <c r="T3116" s="1">
        <v>1578</v>
      </c>
      <c r="U3116" s="48"/>
      <c r="W3116" s="48"/>
      <c r="Z3116" s="1">
        <f t="shared" si="1690"/>
        <v>4</v>
      </c>
      <c r="AI3116" s="7">
        <f t="shared" si="1709"/>
        <v>1</v>
      </c>
      <c r="AJ3116" s="7">
        <f t="shared" si="1710"/>
        <v>0</v>
      </c>
      <c r="AK3116" s="7">
        <f t="shared" si="1711"/>
        <v>0</v>
      </c>
      <c r="AL3116" s="7">
        <f t="shared" si="1712"/>
        <v>0</v>
      </c>
      <c r="AM3116" s="2">
        <f t="shared" si="1713"/>
        <v>0.49920911104080989</v>
      </c>
      <c r="AN3116" s="2">
        <f t="shared" si="1714"/>
        <v>0</v>
      </c>
      <c r="AO3116" s="2">
        <f t="shared" si="1715"/>
        <v>0</v>
      </c>
      <c r="AP3116" s="2">
        <f t="shared" si="1716"/>
        <v>0</v>
      </c>
      <c r="AR3116" t="str">
        <f t="shared" si="1717"/>
        <v>Anoka</v>
      </c>
      <c r="AS3116" t="s">
        <v>2918</v>
      </c>
      <c r="AT3116" s="9"/>
      <c r="AV3116" s="91">
        <v>27</v>
      </c>
      <c r="AW3116" s="93">
        <v>3</v>
      </c>
      <c r="AX3116" s="99">
        <f t="shared" si="1718"/>
        <v>27003</v>
      </c>
      <c r="AZ3116" s="7" t="s">
        <v>3053</v>
      </c>
      <c r="BA3116" t="s">
        <v>3094</v>
      </c>
      <c r="BN3116" s="1">
        <v>4</v>
      </c>
    </row>
    <row r="3117" spans="1:66" hidden="1" outlineLevel="1">
      <c r="A3117" t="s">
        <v>313</v>
      </c>
      <c r="B3117" t="s">
        <v>2918</v>
      </c>
      <c r="C3117" s="1">
        <f t="shared" si="1701"/>
        <v>271</v>
      </c>
      <c r="D3117" s="7">
        <f>IF(P3117&gt;0,RANK(P3117,(P3117:R3117,S3117:AG3117)),0)</f>
        <v>0</v>
      </c>
      <c r="E3117" s="7">
        <f>IF(Q3117&gt;0,RANK(Q3117,(P3117:R3117,S3117:AG3117)),0)</f>
        <v>3</v>
      </c>
      <c r="F3117" s="7">
        <f>IF(R3117&gt;0,RANK(R3117,(P3117:R3117,S3117:AG3117)),0)</f>
        <v>2</v>
      </c>
      <c r="G3117" s="7">
        <f>IF(S3117&gt;0,RANK(S3117,(P3117:R3117,S3117:AG3117)),0)</f>
        <v>4</v>
      </c>
      <c r="H3117" s="48">
        <f t="shared" si="1702"/>
        <v>115</v>
      </c>
      <c r="I3117" s="163">
        <f t="shared" si="1703"/>
        <v>0.42435424354243545</v>
      </c>
      <c r="J3117" s="2"/>
      <c r="K3117" s="2">
        <f t="shared" si="1704"/>
        <v>0</v>
      </c>
      <c r="L3117" s="2">
        <f t="shared" si="1705"/>
        <v>0.14391143911439114</v>
      </c>
      <c r="M3117" s="2">
        <f t="shared" si="1706"/>
        <v>0.16236162361623616</v>
      </c>
      <c r="N3117" s="2">
        <f t="shared" si="1707"/>
        <v>0.1070110701107011</v>
      </c>
      <c r="O3117" s="2">
        <f t="shared" si="1708"/>
        <v>0.58671586715867152</v>
      </c>
      <c r="Q3117" s="138">
        <v>39</v>
      </c>
      <c r="R3117" s="138">
        <v>44</v>
      </c>
      <c r="S3117" s="138">
        <v>29</v>
      </c>
      <c r="T3117" s="138">
        <v>159</v>
      </c>
      <c r="U3117" s="48"/>
      <c r="W3117" s="48"/>
      <c r="Z3117" s="1">
        <f t="shared" si="1690"/>
        <v>0</v>
      </c>
      <c r="AI3117" s="7">
        <f t="shared" si="1709"/>
        <v>1</v>
      </c>
      <c r="AJ3117" s="7">
        <f t="shared" si="1710"/>
        <v>0</v>
      </c>
      <c r="AK3117" s="7">
        <f t="shared" si="1711"/>
        <v>0</v>
      </c>
      <c r="AL3117" s="7">
        <f t="shared" si="1712"/>
        <v>0</v>
      </c>
      <c r="AM3117" s="2">
        <f t="shared" si="1713"/>
        <v>0.58671586715867163</v>
      </c>
      <c r="AN3117" s="2">
        <f t="shared" si="1714"/>
        <v>0</v>
      </c>
      <c r="AO3117" s="2">
        <f t="shared" si="1715"/>
        <v>0</v>
      </c>
      <c r="AP3117" s="2">
        <f t="shared" si="1716"/>
        <v>0</v>
      </c>
      <c r="AR3117" t="str">
        <f t="shared" si="1717"/>
        <v>Becker</v>
      </c>
      <c r="AS3117" t="s">
        <v>2918</v>
      </c>
      <c r="AT3117" s="9"/>
      <c r="AV3117" s="91">
        <v>27</v>
      </c>
      <c r="AW3117" s="93">
        <v>5</v>
      </c>
      <c r="AX3117" s="99">
        <f t="shared" si="1718"/>
        <v>27005</v>
      </c>
      <c r="AZ3117" s="7" t="s">
        <v>3053</v>
      </c>
      <c r="BA3117" t="s">
        <v>3094</v>
      </c>
      <c r="BN3117" s="1">
        <v>0</v>
      </c>
    </row>
    <row r="3118" spans="1:66" hidden="1" outlineLevel="1">
      <c r="A3118" t="s">
        <v>1958</v>
      </c>
      <c r="B3118" t="s">
        <v>2918</v>
      </c>
      <c r="C3118" s="1">
        <f t="shared" si="1701"/>
        <v>551</v>
      </c>
      <c r="D3118" s="7">
        <f>IF(P3118&gt;0,RANK(P3118,(P3118:R3118,S3118:AG3118)),0)</f>
        <v>0</v>
      </c>
      <c r="E3118" s="7">
        <f>IF(Q3118&gt;0,RANK(Q3118,(P3118:R3118,S3118:AG3118)),0)</f>
        <v>3</v>
      </c>
      <c r="F3118" s="7">
        <f>IF(R3118&gt;0,RANK(R3118,(P3118:R3118,S3118:AG3118)),0)</f>
        <v>4</v>
      </c>
      <c r="G3118" s="7">
        <f>IF(S3118&gt;0,RANK(S3118,(P3118:R3118,S3118:AG3118)),0)</f>
        <v>2</v>
      </c>
      <c r="H3118" s="48">
        <f t="shared" si="1702"/>
        <v>228</v>
      </c>
      <c r="I3118" s="163">
        <f t="shared" si="1703"/>
        <v>0.41379310344827586</v>
      </c>
      <c r="J3118" s="2"/>
      <c r="K3118" s="2">
        <f t="shared" si="1704"/>
        <v>0</v>
      </c>
      <c r="L3118" s="2">
        <f t="shared" si="1705"/>
        <v>7.985480943738657E-2</v>
      </c>
      <c r="M3118" s="2">
        <f t="shared" si="1706"/>
        <v>7.2595281306715068E-2</v>
      </c>
      <c r="N3118" s="2">
        <f t="shared" si="1707"/>
        <v>0.2159709618874773</v>
      </c>
      <c r="O3118" s="2">
        <f t="shared" si="1708"/>
        <v>0.63157894736842102</v>
      </c>
      <c r="Q3118" s="138">
        <v>44</v>
      </c>
      <c r="R3118" s="138">
        <v>40</v>
      </c>
      <c r="S3118" s="138">
        <v>119</v>
      </c>
      <c r="T3118" s="138">
        <v>347</v>
      </c>
      <c r="U3118" s="48"/>
      <c r="W3118" s="48"/>
      <c r="Z3118" s="1">
        <f t="shared" si="1690"/>
        <v>1</v>
      </c>
      <c r="AI3118" s="7">
        <f t="shared" si="1709"/>
        <v>1</v>
      </c>
      <c r="AJ3118" s="7">
        <f t="shared" si="1710"/>
        <v>0</v>
      </c>
      <c r="AK3118" s="7">
        <f t="shared" si="1711"/>
        <v>0</v>
      </c>
      <c r="AL3118" s="7">
        <f t="shared" si="1712"/>
        <v>0</v>
      </c>
      <c r="AM3118" s="2">
        <f t="shared" si="1713"/>
        <v>0.62976406533575313</v>
      </c>
      <c r="AN3118" s="2">
        <f t="shared" si="1714"/>
        <v>0</v>
      </c>
      <c r="AO3118" s="2">
        <f t="shared" si="1715"/>
        <v>0</v>
      </c>
      <c r="AP3118" s="2">
        <f t="shared" si="1716"/>
        <v>0</v>
      </c>
      <c r="AR3118" t="str">
        <f t="shared" si="1717"/>
        <v>Beltrami</v>
      </c>
      <c r="AS3118" t="s">
        <v>2918</v>
      </c>
      <c r="AT3118" s="9"/>
      <c r="AV3118" s="91">
        <v>27</v>
      </c>
      <c r="AW3118" s="93">
        <v>7</v>
      </c>
      <c r="AX3118" s="99">
        <f t="shared" si="1718"/>
        <v>27007</v>
      </c>
      <c r="AZ3118" s="7" t="s">
        <v>3053</v>
      </c>
      <c r="BA3118" t="s">
        <v>3094</v>
      </c>
      <c r="BN3118" s="1">
        <v>1</v>
      </c>
    </row>
    <row r="3119" spans="1:66" hidden="1" outlineLevel="1">
      <c r="A3119" t="s">
        <v>1187</v>
      </c>
      <c r="B3119" t="s">
        <v>2918</v>
      </c>
      <c r="C3119" s="1">
        <f t="shared" si="1701"/>
        <v>285</v>
      </c>
      <c r="D3119" s="7">
        <f>IF(P3119&gt;0,RANK(P3119,(P3119:R3119,S3119:AG3119)),0)</f>
        <v>0</v>
      </c>
      <c r="E3119" s="7">
        <f>IF(Q3119&gt;0,RANK(Q3119,(P3119:R3119,S3119:AG3119)),0)</f>
        <v>3</v>
      </c>
      <c r="F3119" s="7">
        <f>IF(R3119&gt;0,RANK(R3119,(P3119:R3119,S3119:AG3119)),0)</f>
        <v>4</v>
      </c>
      <c r="G3119" s="7">
        <f>IF(S3119&gt;0,RANK(S3119,(P3119:R3119,S3119:AG3119)),0)</f>
        <v>1</v>
      </c>
      <c r="H3119" s="48">
        <f t="shared" si="1702"/>
        <v>74</v>
      </c>
      <c r="I3119" s="163">
        <f t="shared" si="1703"/>
        <v>0.25964912280701752</v>
      </c>
      <c r="J3119" s="2"/>
      <c r="K3119" s="2">
        <f t="shared" si="1704"/>
        <v>0</v>
      </c>
      <c r="L3119" s="2">
        <f t="shared" si="1705"/>
        <v>9.1228070175438603E-2</v>
      </c>
      <c r="M3119" s="2">
        <f t="shared" si="1706"/>
        <v>6.6666666666666666E-2</v>
      </c>
      <c r="N3119" s="2">
        <f t="shared" si="1707"/>
        <v>0.55087719298245619</v>
      </c>
      <c r="O3119" s="2">
        <f t="shared" si="1708"/>
        <v>0.2912280701754385</v>
      </c>
      <c r="Q3119" s="138">
        <v>26</v>
      </c>
      <c r="R3119" s="138">
        <v>19</v>
      </c>
      <c r="S3119" s="138">
        <v>157</v>
      </c>
      <c r="T3119" s="138">
        <v>83</v>
      </c>
      <c r="U3119" s="48"/>
      <c r="W3119" s="48"/>
      <c r="Z3119" s="1">
        <f t="shared" si="1690"/>
        <v>0</v>
      </c>
      <c r="AI3119" s="7">
        <f t="shared" si="1709"/>
        <v>2</v>
      </c>
      <c r="AJ3119" s="7">
        <f t="shared" si="1710"/>
        <v>0</v>
      </c>
      <c r="AK3119" s="7">
        <f t="shared" si="1711"/>
        <v>0</v>
      </c>
      <c r="AL3119" s="7">
        <f t="shared" si="1712"/>
        <v>0</v>
      </c>
      <c r="AM3119" s="2">
        <f t="shared" si="1713"/>
        <v>0.29122807017543861</v>
      </c>
      <c r="AN3119" s="2">
        <f t="shared" si="1714"/>
        <v>0</v>
      </c>
      <c r="AO3119" s="2">
        <f t="shared" si="1715"/>
        <v>0</v>
      </c>
      <c r="AP3119" s="2">
        <f t="shared" si="1716"/>
        <v>0</v>
      </c>
      <c r="AR3119" t="str">
        <f t="shared" si="1717"/>
        <v>Benton</v>
      </c>
      <c r="AS3119" t="s">
        <v>2918</v>
      </c>
      <c r="AT3119" s="9"/>
      <c r="AV3119" s="91">
        <v>27</v>
      </c>
      <c r="AW3119" s="93">
        <v>9</v>
      </c>
      <c r="AX3119" s="99">
        <f t="shared" si="1718"/>
        <v>27009</v>
      </c>
      <c r="AZ3119" s="7" t="s">
        <v>3053</v>
      </c>
      <c r="BA3119" t="s">
        <v>3094</v>
      </c>
      <c r="BN3119" s="1">
        <v>0</v>
      </c>
    </row>
    <row r="3120" spans="1:66" hidden="1" outlineLevel="1">
      <c r="A3120" t="s">
        <v>1736</v>
      </c>
      <c r="B3120" t="s">
        <v>2918</v>
      </c>
      <c r="C3120" s="1">
        <f t="shared" si="1701"/>
        <v>49</v>
      </c>
      <c r="D3120" s="7">
        <f>IF(P3120&gt;0,RANK(P3120,(P3120:R3120,S3120:AG3120)),0)</f>
        <v>0</v>
      </c>
      <c r="E3120" s="7">
        <f>IF(Q3120&gt;0,RANK(Q3120,(P3120:R3120,S3120:AG3120)),0)</f>
        <v>2</v>
      </c>
      <c r="F3120" s="7">
        <f>IF(R3120&gt;0,RANK(R3120,(P3120:R3120,S3120:AG3120)),0)</f>
        <v>4</v>
      </c>
      <c r="G3120" s="7">
        <f>IF(S3120&gt;0,RANK(S3120,(P3120:R3120,S3120:AG3120)),0)</f>
        <v>3</v>
      </c>
      <c r="H3120" s="48">
        <f t="shared" si="1702"/>
        <v>30</v>
      </c>
      <c r="I3120" s="163">
        <f t="shared" si="1703"/>
        <v>0.61224489795918369</v>
      </c>
      <c r="J3120" s="2"/>
      <c r="K3120" s="2">
        <f t="shared" si="1704"/>
        <v>0</v>
      </c>
      <c r="L3120" s="2">
        <f t="shared" si="1705"/>
        <v>0.16326530612244897</v>
      </c>
      <c r="M3120" s="2">
        <f t="shared" si="1706"/>
        <v>2.0408163265306121E-2</v>
      </c>
      <c r="N3120" s="2">
        <f t="shared" si="1707"/>
        <v>4.0816326530612242E-2</v>
      </c>
      <c r="O3120" s="2">
        <f t="shared" si="1708"/>
        <v>0.77551020408163263</v>
      </c>
      <c r="Q3120" s="138">
        <v>8</v>
      </c>
      <c r="R3120" s="138">
        <v>1</v>
      </c>
      <c r="S3120" s="138">
        <v>2</v>
      </c>
      <c r="T3120" s="138">
        <v>38</v>
      </c>
      <c r="U3120" s="48"/>
      <c r="W3120" s="48"/>
      <c r="Z3120" s="1">
        <f t="shared" si="1690"/>
        <v>0</v>
      </c>
      <c r="AI3120" s="7">
        <f t="shared" si="1709"/>
        <v>1</v>
      </c>
      <c r="AJ3120" s="7">
        <f t="shared" si="1710"/>
        <v>0</v>
      </c>
      <c r="AK3120" s="7">
        <f t="shared" si="1711"/>
        <v>0</v>
      </c>
      <c r="AL3120" s="7">
        <f t="shared" si="1712"/>
        <v>0</v>
      </c>
      <c r="AM3120" s="2">
        <f t="shared" si="1713"/>
        <v>0.77551020408163263</v>
      </c>
      <c r="AN3120" s="2">
        <f t="shared" si="1714"/>
        <v>0</v>
      </c>
      <c r="AO3120" s="2">
        <f t="shared" si="1715"/>
        <v>0</v>
      </c>
      <c r="AP3120" s="2">
        <f t="shared" si="1716"/>
        <v>0</v>
      </c>
      <c r="AR3120" t="str">
        <f t="shared" si="1717"/>
        <v>Big Stone</v>
      </c>
      <c r="AS3120" t="s">
        <v>2918</v>
      </c>
      <c r="AT3120" s="9"/>
      <c r="AV3120" s="91">
        <v>27</v>
      </c>
      <c r="AW3120" s="93">
        <v>11</v>
      </c>
      <c r="AX3120" s="99">
        <f t="shared" si="1718"/>
        <v>27011</v>
      </c>
      <c r="AZ3120" s="7" t="s">
        <v>3053</v>
      </c>
      <c r="BA3120" t="s">
        <v>3094</v>
      </c>
      <c r="BN3120" s="1">
        <v>0</v>
      </c>
    </row>
    <row r="3121" spans="1:66" hidden="1" outlineLevel="1">
      <c r="A3121" t="s">
        <v>1027</v>
      </c>
      <c r="B3121" t="s">
        <v>2918</v>
      </c>
      <c r="C3121" s="1">
        <f t="shared" si="1701"/>
        <v>524</v>
      </c>
      <c r="D3121" s="7">
        <f>IF(P3121&gt;0,RANK(P3121,(P3121:R3121,S3121:AG3121)),0)</f>
        <v>0</v>
      </c>
      <c r="E3121" s="7">
        <f>IF(Q3121&gt;0,RANK(Q3121,(P3121:R3121,S3121:AG3121)),0)</f>
        <v>4</v>
      </c>
      <c r="F3121" s="7">
        <f>IF(R3121&gt;0,RANK(R3121,(P3121:R3121,S3121:AG3121)),0)</f>
        <v>3</v>
      </c>
      <c r="G3121" s="7">
        <f>IF(S3121&gt;0,RANK(S3121,(P3121:R3121,S3121:AG3121)),0)</f>
        <v>1</v>
      </c>
      <c r="H3121" s="48">
        <f t="shared" si="1702"/>
        <v>111</v>
      </c>
      <c r="I3121" s="163">
        <f t="shared" si="1703"/>
        <v>0.21183206106870228</v>
      </c>
      <c r="J3121" s="2"/>
      <c r="K3121" s="2">
        <f t="shared" si="1704"/>
        <v>0</v>
      </c>
      <c r="L3121" s="2">
        <f t="shared" si="1705"/>
        <v>6.1068702290076333E-2</v>
      </c>
      <c r="M3121" s="2">
        <f t="shared" si="1706"/>
        <v>0.12404580152671756</v>
      </c>
      <c r="N3121" s="2">
        <f t="shared" si="1707"/>
        <v>0.51145038167938928</v>
      </c>
      <c r="O3121" s="2">
        <f t="shared" ref="O3121:O3184" si="1719">IF(C3121=0,"-",(1-K3121-L3121-M3121-N3121))</f>
        <v>0.30343511450381688</v>
      </c>
      <c r="Q3121" s="138">
        <v>32</v>
      </c>
      <c r="R3121" s="138">
        <v>65</v>
      </c>
      <c r="S3121" s="138">
        <v>268</v>
      </c>
      <c r="T3121" s="138">
        <v>157</v>
      </c>
      <c r="U3121" s="48"/>
      <c r="W3121" s="48"/>
      <c r="Z3121" s="1">
        <f t="shared" si="1690"/>
        <v>2</v>
      </c>
      <c r="AI3121" s="7">
        <f t="shared" si="1709"/>
        <v>2</v>
      </c>
      <c r="AJ3121" s="7">
        <f t="shared" si="1710"/>
        <v>0</v>
      </c>
      <c r="AK3121" s="7">
        <f t="shared" si="1711"/>
        <v>0</v>
      </c>
      <c r="AL3121" s="7">
        <f t="shared" si="1712"/>
        <v>0</v>
      </c>
      <c r="AM3121" s="2">
        <f t="shared" si="1713"/>
        <v>0.29961832061068705</v>
      </c>
      <c r="AN3121" s="2">
        <f t="shared" si="1714"/>
        <v>0</v>
      </c>
      <c r="AO3121" s="2">
        <f t="shared" si="1715"/>
        <v>0</v>
      </c>
      <c r="AP3121" s="2">
        <f t="shared" si="1716"/>
        <v>0</v>
      </c>
      <c r="AR3121" t="str">
        <f t="shared" si="1717"/>
        <v>Blue Earth</v>
      </c>
      <c r="AS3121" t="s">
        <v>2918</v>
      </c>
      <c r="AT3121" s="9"/>
      <c r="AV3121" s="91">
        <v>27</v>
      </c>
      <c r="AW3121" s="93">
        <v>13</v>
      </c>
      <c r="AX3121" s="99">
        <f t="shared" si="1718"/>
        <v>27013</v>
      </c>
      <c r="AZ3121" s="7" t="s">
        <v>3053</v>
      </c>
      <c r="BA3121" t="s">
        <v>3094</v>
      </c>
      <c r="BN3121" s="1">
        <v>2</v>
      </c>
    </row>
    <row r="3122" spans="1:66" hidden="1" outlineLevel="1">
      <c r="A3122" t="s">
        <v>2705</v>
      </c>
      <c r="B3122" t="s">
        <v>2918</v>
      </c>
      <c r="C3122" s="1">
        <f t="shared" si="1701"/>
        <v>264</v>
      </c>
      <c r="D3122" s="7">
        <f>IF(P3122&gt;0,RANK(P3122,(P3122:R3122,S3122:AG3122)),0)</f>
        <v>0</v>
      </c>
      <c r="E3122" s="7">
        <f>IF(Q3122&gt;0,RANK(Q3122,(P3122:R3122,S3122:AG3122)),0)</f>
        <v>4</v>
      </c>
      <c r="F3122" s="7">
        <f>IF(R3122&gt;0,RANK(R3122,(P3122:R3122,S3122:AG3122)),0)</f>
        <v>3</v>
      </c>
      <c r="G3122" s="7">
        <f>IF(S3122&gt;0,RANK(S3122,(P3122:R3122,S3122:AG3122)),0)</f>
        <v>2</v>
      </c>
      <c r="H3122" s="48">
        <f t="shared" si="1702"/>
        <v>57</v>
      </c>
      <c r="I3122" s="163">
        <f t="shared" si="1703"/>
        <v>0.21590909090909091</v>
      </c>
      <c r="J3122" s="2"/>
      <c r="K3122" s="2">
        <f t="shared" si="1704"/>
        <v>0</v>
      </c>
      <c r="L3122" s="2">
        <f t="shared" si="1705"/>
        <v>9.0909090909090912E-2</v>
      </c>
      <c r="M3122" s="2">
        <f t="shared" si="1706"/>
        <v>0.14772727272727273</v>
      </c>
      <c r="N3122" s="2">
        <f t="shared" si="1707"/>
        <v>0.27272727272727271</v>
      </c>
      <c r="O3122" s="2">
        <f t="shared" si="1719"/>
        <v>0.48863636363636365</v>
      </c>
      <c r="Q3122" s="138">
        <v>24</v>
      </c>
      <c r="R3122" s="138">
        <v>39</v>
      </c>
      <c r="S3122" s="138">
        <v>72</v>
      </c>
      <c r="T3122" s="138">
        <v>129</v>
      </c>
      <c r="U3122" s="48"/>
      <c r="W3122" s="48"/>
      <c r="Z3122" s="1">
        <f t="shared" si="1690"/>
        <v>0</v>
      </c>
      <c r="AI3122" s="7">
        <f t="shared" si="1709"/>
        <v>1</v>
      </c>
      <c r="AJ3122" s="7">
        <f t="shared" si="1710"/>
        <v>0</v>
      </c>
      <c r="AK3122" s="7">
        <f t="shared" si="1711"/>
        <v>0</v>
      </c>
      <c r="AL3122" s="7">
        <f t="shared" si="1712"/>
        <v>0</v>
      </c>
      <c r="AM3122" s="2">
        <f t="shared" si="1713"/>
        <v>0.48863636363636365</v>
      </c>
      <c r="AN3122" s="2">
        <f t="shared" si="1714"/>
        <v>0</v>
      </c>
      <c r="AO3122" s="2">
        <f t="shared" si="1715"/>
        <v>0</v>
      </c>
      <c r="AP3122" s="2">
        <f t="shared" si="1716"/>
        <v>0</v>
      </c>
      <c r="AR3122" t="str">
        <f t="shared" si="1717"/>
        <v>Brown</v>
      </c>
      <c r="AS3122" t="s">
        <v>2918</v>
      </c>
      <c r="AT3122" s="9"/>
      <c r="AV3122" s="91">
        <v>27</v>
      </c>
      <c r="AW3122" s="93">
        <v>15</v>
      </c>
      <c r="AX3122" s="99">
        <f t="shared" si="1718"/>
        <v>27015</v>
      </c>
      <c r="AZ3122" s="7" t="s">
        <v>3053</v>
      </c>
      <c r="BA3122" t="s">
        <v>3094</v>
      </c>
      <c r="BN3122" s="1">
        <v>0</v>
      </c>
    </row>
    <row r="3123" spans="1:66" hidden="1" outlineLevel="1">
      <c r="A3123" t="s">
        <v>14</v>
      </c>
      <c r="B3123" t="s">
        <v>2918</v>
      </c>
      <c r="C3123" s="1">
        <f t="shared" si="1701"/>
        <v>225</v>
      </c>
      <c r="D3123" s="7">
        <f>IF(P3123&gt;0,RANK(P3123,(P3123:R3123,S3123:AG3123)),0)</f>
        <v>0</v>
      </c>
      <c r="E3123" s="7">
        <f>IF(Q3123&gt;0,RANK(Q3123,(P3123:R3123,S3123:AG3123)),0)</f>
        <v>4</v>
      </c>
      <c r="F3123" s="7">
        <f>IF(R3123&gt;0,RANK(R3123,(P3123:R3123,S3123:AG3123)),0)</f>
        <v>3</v>
      </c>
      <c r="G3123" s="7">
        <f>IF(S3123&gt;0,RANK(S3123,(P3123:R3123,S3123:AG3123)),0)</f>
        <v>2</v>
      </c>
      <c r="H3123" s="48">
        <f t="shared" si="1702"/>
        <v>58</v>
      </c>
      <c r="I3123" s="163">
        <f t="shared" ref="I3123:I3186" si="1720">H3123/C3123</f>
        <v>0.25777777777777777</v>
      </c>
      <c r="J3123" s="2"/>
      <c r="K3123" s="2">
        <f t="shared" si="1704"/>
        <v>0</v>
      </c>
      <c r="L3123" s="2">
        <f t="shared" si="1705"/>
        <v>0.11555555555555555</v>
      </c>
      <c r="M3123" s="2">
        <f t="shared" si="1706"/>
        <v>0.12888888888888889</v>
      </c>
      <c r="N3123" s="2">
        <f t="shared" si="1707"/>
        <v>0.24888888888888888</v>
      </c>
      <c r="O3123" s="2">
        <f t="shared" si="1719"/>
        <v>0.5066666666666666</v>
      </c>
      <c r="Q3123" s="138">
        <v>26</v>
      </c>
      <c r="R3123" s="138">
        <v>29</v>
      </c>
      <c r="S3123" s="138">
        <v>56</v>
      </c>
      <c r="T3123" s="138">
        <v>114</v>
      </c>
      <c r="U3123" s="48"/>
      <c r="W3123" s="48"/>
      <c r="Z3123" s="1">
        <f t="shared" si="1690"/>
        <v>0</v>
      </c>
      <c r="AI3123" s="7">
        <f t="shared" si="1709"/>
        <v>1</v>
      </c>
      <c r="AJ3123" s="7">
        <f t="shared" si="1710"/>
        <v>0</v>
      </c>
      <c r="AK3123" s="7">
        <f t="shared" si="1711"/>
        <v>0</v>
      </c>
      <c r="AL3123" s="7">
        <f t="shared" si="1712"/>
        <v>0</v>
      </c>
      <c r="AM3123" s="2">
        <f t="shared" si="1713"/>
        <v>0.50666666666666671</v>
      </c>
      <c r="AN3123" s="2">
        <f t="shared" si="1714"/>
        <v>0</v>
      </c>
      <c r="AO3123" s="2">
        <f t="shared" si="1715"/>
        <v>0</v>
      </c>
      <c r="AP3123" s="2">
        <f t="shared" si="1716"/>
        <v>0</v>
      </c>
      <c r="AR3123" t="str">
        <f t="shared" si="1717"/>
        <v>Carlton</v>
      </c>
      <c r="AS3123" t="s">
        <v>2918</v>
      </c>
      <c r="AT3123" s="9"/>
      <c r="AV3123" s="91">
        <v>27</v>
      </c>
      <c r="AW3123" s="93">
        <v>17</v>
      </c>
      <c r="AX3123" s="99">
        <f t="shared" si="1718"/>
        <v>27017</v>
      </c>
      <c r="AZ3123" s="7" t="s">
        <v>3053</v>
      </c>
      <c r="BA3123" t="s">
        <v>3094</v>
      </c>
      <c r="BN3123" s="1">
        <v>0</v>
      </c>
    </row>
    <row r="3124" spans="1:66" hidden="1" outlineLevel="1">
      <c r="A3124" t="s">
        <v>1704</v>
      </c>
      <c r="B3124" t="s">
        <v>2918</v>
      </c>
      <c r="C3124" s="1">
        <f t="shared" si="1701"/>
        <v>1103</v>
      </c>
      <c r="D3124" s="7">
        <f>IF(P3124&gt;0,RANK(P3124,(P3124:R3124,S3124:AG3124)),0)</f>
        <v>0</v>
      </c>
      <c r="E3124" s="7">
        <f>IF(Q3124&gt;0,RANK(Q3124,(P3124:R3124,S3124:AG3124)),0)</f>
        <v>4</v>
      </c>
      <c r="F3124" s="7">
        <f>IF(R3124&gt;0,RANK(R3124,(P3124:R3124,S3124:AG3124)),0)</f>
        <v>3</v>
      </c>
      <c r="G3124" s="7">
        <f>IF(S3124&gt;0,RANK(S3124,(P3124:R3124,S3124:AG3124)),0)</f>
        <v>2</v>
      </c>
      <c r="H3124" s="48">
        <f t="shared" si="1702"/>
        <v>260</v>
      </c>
      <c r="I3124" s="163">
        <f t="shared" si="1720"/>
        <v>0.23572076155938351</v>
      </c>
      <c r="J3124" s="2"/>
      <c r="K3124" s="2">
        <f t="shared" si="1704"/>
        <v>0</v>
      </c>
      <c r="L3124" s="2">
        <f t="shared" si="1705"/>
        <v>0.10788757932910245</v>
      </c>
      <c r="M3124" s="2">
        <f t="shared" si="1706"/>
        <v>0.17135086128739802</v>
      </c>
      <c r="N3124" s="2">
        <f t="shared" si="1707"/>
        <v>0.24025385312783318</v>
      </c>
      <c r="O3124" s="2">
        <f t="shared" si="1719"/>
        <v>0.4805077062556663</v>
      </c>
      <c r="Q3124" s="138">
        <v>119</v>
      </c>
      <c r="R3124" s="138">
        <v>189</v>
      </c>
      <c r="S3124" s="138">
        <v>265</v>
      </c>
      <c r="T3124" s="138">
        <v>525</v>
      </c>
      <c r="U3124" s="48"/>
      <c r="W3124" s="48"/>
      <c r="Z3124" s="1">
        <f t="shared" si="1690"/>
        <v>5</v>
      </c>
      <c r="AI3124" s="7">
        <f t="shared" si="1709"/>
        <v>1</v>
      </c>
      <c r="AJ3124" s="7">
        <f t="shared" si="1710"/>
        <v>0</v>
      </c>
      <c r="AK3124" s="7">
        <f t="shared" si="1711"/>
        <v>0</v>
      </c>
      <c r="AL3124" s="7">
        <f t="shared" si="1712"/>
        <v>0</v>
      </c>
      <c r="AM3124" s="2">
        <f t="shared" si="1713"/>
        <v>0.47597461468721669</v>
      </c>
      <c r="AN3124" s="2">
        <f t="shared" si="1714"/>
        <v>0</v>
      </c>
      <c r="AO3124" s="2">
        <f t="shared" si="1715"/>
        <v>0</v>
      </c>
      <c r="AP3124" s="2">
        <f t="shared" si="1716"/>
        <v>0</v>
      </c>
      <c r="AR3124" t="str">
        <f t="shared" si="1717"/>
        <v>Carver</v>
      </c>
      <c r="AS3124" t="s">
        <v>2918</v>
      </c>
      <c r="AT3124" s="9"/>
      <c r="AV3124" s="91">
        <v>27</v>
      </c>
      <c r="AW3124" s="93">
        <v>19</v>
      </c>
      <c r="AX3124" s="99">
        <f t="shared" si="1718"/>
        <v>27019</v>
      </c>
      <c r="AZ3124" s="7" t="s">
        <v>3053</v>
      </c>
      <c r="BA3124" t="s">
        <v>3094</v>
      </c>
      <c r="BN3124" s="1">
        <v>5</v>
      </c>
    </row>
    <row r="3125" spans="1:66" hidden="1" outlineLevel="1">
      <c r="A3125" t="s">
        <v>1447</v>
      </c>
      <c r="B3125" t="s">
        <v>2918</v>
      </c>
      <c r="C3125" s="1">
        <f t="shared" si="1701"/>
        <v>374</v>
      </c>
      <c r="D3125" s="7">
        <f>IF(P3125&gt;0,RANK(P3125,(P3125:R3125,S3125:AG3125)),0)</f>
        <v>0</v>
      </c>
      <c r="E3125" s="7">
        <f>IF(Q3125&gt;0,RANK(Q3125,(P3125:R3125,S3125:AG3125)),0)</f>
        <v>4</v>
      </c>
      <c r="F3125" s="7">
        <f>IF(R3125&gt;0,RANK(R3125,(P3125:R3125,S3125:AG3125)),0)</f>
        <v>3</v>
      </c>
      <c r="G3125" s="7">
        <f>IF(S3125&gt;0,RANK(S3125,(P3125:R3125,S3125:AG3125)),0)</f>
        <v>2</v>
      </c>
      <c r="H3125" s="48">
        <f t="shared" si="1702"/>
        <v>187</v>
      </c>
      <c r="I3125" s="163">
        <f t="shared" si="1720"/>
        <v>0.5</v>
      </c>
      <c r="J3125" s="2"/>
      <c r="K3125" s="2">
        <f t="shared" si="1704"/>
        <v>0</v>
      </c>
      <c r="L3125" s="2">
        <f t="shared" si="1705"/>
        <v>8.0213903743315509E-2</v>
      </c>
      <c r="M3125" s="2">
        <f t="shared" si="1706"/>
        <v>0.12032085561497326</v>
      </c>
      <c r="N3125" s="2">
        <f t="shared" si="1707"/>
        <v>0.1497326203208556</v>
      </c>
      <c r="O3125" s="2">
        <f t="shared" si="1719"/>
        <v>0.64973262032085555</v>
      </c>
      <c r="Q3125" s="138">
        <v>30</v>
      </c>
      <c r="R3125" s="138">
        <v>45</v>
      </c>
      <c r="S3125" s="138">
        <v>56</v>
      </c>
      <c r="T3125" s="138">
        <v>243</v>
      </c>
      <c r="U3125" s="48"/>
      <c r="W3125" s="48"/>
      <c r="Z3125" s="1">
        <f t="shared" si="1690"/>
        <v>0</v>
      </c>
      <c r="AI3125" s="7">
        <f t="shared" si="1709"/>
        <v>1</v>
      </c>
      <c r="AJ3125" s="7">
        <f t="shared" si="1710"/>
        <v>0</v>
      </c>
      <c r="AK3125" s="7">
        <f t="shared" si="1711"/>
        <v>0</v>
      </c>
      <c r="AL3125" s="7">
        <f t="shared" si="1712"/>
        <v>0</v>
      </c>
      <c r="AM3125" s="2">
        <f t="shared" si="1713"/>
        <v>0.64973262032085566</v>
      </c>
      <c r="AN3125" s="2">
        <f t="shared" si="1714"/>
        <v>0</v>
      </c>
      <c r="AO3125" s="2">
        <f t="shared" si="1715"/>
        <v>0</v>
      </c>
      <c r="AP3125" s="2">
        <f t="shared" si="1716"/>
        <v>0</v>
      </c>
      <c r="AR3125" t="str">
        <f t="shared" si="1717"/>
        <v>Cass</v>
      </c>
      <c r="AS3125" t="s">
        <v>2918</v>
      </c>
      <c r="AT3125" s="9"/>
      <c r="AV3125" s="91">
        <v>27</v>
      </c>
      <c r="AW3125" s="93">
        <v>21</v>
      </c>
      <c r="AX3125" s="99">
        <f t="shared" si="1718"/>
        <v>27021</v>
      </c>
      <c r="AZ3125" s="7" t="s">
        <v>3053</v>
      </c>
      <c r="BA3125" t="s">
        <v>3094</v>
      </c>
      <c r="BN3125" s="1">
        <v>0</v>
      </c>
    </row>
    <row r="3126" spans="1:66" hidden="1" outlineLevel="1">
      <c r="A3126" t="s">
        <v>210</v>
      </c>
      <c r="B3126" t="s">
        <v>2918</v>
      </c>
      <c r="C3126" s="1">
        <f t="shared" si="1701"/>
        <v>117</v>
      </c>
      <c r="D3126" s="7">
        <f>IF(P3126&gt;0,RANK(P3126,(P3126:R3126,S3126:AG3126)),0)</f>
        <v>0</v>
      </c>
      <c r="E3126" s="7">
        <f>IF(Q3126&gt;0,RANK(Q3126,(P3126:R3126,S3126:AG3126)),0)</f>
        <v>4</v>
      </c>
      <c r="F3126" s="7">
        <f>IF(R3126&gt;0,RANK(R3126,(P3126:R3126,S3126:AG3126)),0)</f>
        <v>3</v>
      </c>
      <c r="G3126" s="7">
        <f>IF(S3126&gt;0,RANK(S3126,(P3126:R3126,S3126:AG3126)),0)</f>
        <v>2</v>
      </c>
      <c r="H3126" s="48">
        <f t="shared" si="1702"/>
        <v>3</v>
      </c>
      <c r="I3126" s="163">
        <f t="shared" si="1720"/>
        <v>2.564102564102564E-2</v>
      </c>
      <c r="J3126" s="2"/>
      <c r="K3126" s="2">
        <f t="shared" si="1704"/>
        <v>0</v>
      </c>
      <c r="L3126" s="2">
        <f t="shared" si="1705"/>
        <v>0.13675213675213677</v>
      </c>
      <c r="M3126" s="2">
        <f t="shared" si="1706"/>
        <v>0.20512820512820512</v>
      </c>
      <c r="N3126" s="2">
        <f t="shared" si="1707"/>
        <v>0.31623931623931623</v>
      </c>
      <c r="O3126" s="2">
        <f t="shared" si="1719"/>
        <v>0.341880341880342</v>
      </c>
      <c r="Q3126" s="138">
        <v>16</v>
      </c>
      <c r="R3126" s="138">
        <v>24</v>
      </c>
      <c r="S3126" s="138">
        <v>37</v>
      </c>
      <c r="T3126" s="138">
        <v>40</v>
      </c>
      <c r="U3126" s="48"/>
      <c r="W3126" s="48"/>
      <c r="Z3126" s="1">
        <f t="shared" si="1690"/>
        <v>0</v>
      </c>
      <c r="AI3126" s="7">
        <f t="shared" si="1709"/>
        <v>1</v>
      </c>
      <c r="AJ3126" s="7">
        <f t="shared" si="1710"/>
        <v>0</v>
      </c>
      <c r="AK3126" s="7">
        <f t="shared" si="1711"/>
        <v>0</v>
      </c>
      <c r="AL3126" s="7">
        <f t="shared" si="1712"/>
        <v>0</v>
      </c>
      <c r="AM3126" s="2">
        <f t="shared" si="1713"/>
        <v>0.34188034188034189</v>
      </c>
      <c r="AN3126" s="2">
        <f t="shared" si="1714"/>
        <v>0</v>
      </c>
      <c r="AO3126" s="2">
        <f t="shared" si="1715"/>
        <v>0</v>
      </c>
      <c r="AP3126" s="2">
        <f t="shared" si="1716"/>
        <v>0</v>
      </c>
      <c r="AR3126" t="str">
        <f t="shared" si="1717"/>
        <v>Chippewa</v>
      </c>
      <c r="AS3126" t="s">
        <v>2918</v>
      </c>
      <c r="AT3126" s="9"/>
      <c r="AV3126" s="91">
        <v>27</v>
      </c>
      <c r="AW3126" s="93">
        <v>23</v>
      </c>
      <c r="AX3126" s="99">
        <f t="shared" si="1718"/>
        <v>27023</v>
      </c>
      <c r="AZ3126" s="7" t="s">
        <v>3053</v>
      </c>
      <c r="BA3126" t="s">
        <v>3094</v>
      </c>
      <c r="BN3126" s="1">
        <v>0</v>
      </c>
    </row>
    <row r="3127" spans="1:66" hidden="1" outlineLevel="1">
      <c r="A3127" t="s">
        <v>174</v>
      </c>
      <c r="B3127" t="s">
        <v>2918</v>
      </c>
      <c r="C3127" s="1">
        <f t="shared" si="1701"/>
        <v>610</v>
      </c>
      <c r="D3127" s="7">
        <f>IF(P3127&gt;0,RANK(P3127,(P3127:R3127,S3127:AG3127)),0)</f>
        <v>0</v>
      </c>
      <c r="E3127" s="7">
        <f>IF(Q3127&gt;0,RANK(Q3127,(P3127:R3127,S3127:AG3127)),0)</f>
        <v>4</v>
      </c>
      <c r="F3127" s="7">
        <f>IF(R3127&gt;0,RANK(R3127,(P3127:R3127,S3127:AG3127)),0)</f>
        <v>3</v>
      </c>
      <c r="G3127" s="7">
        <f>IF(S3127&gt;0,RANK(S3127,(P3127:R3127,S3127:AG3127)),0)</f>
        <v>2</v>
      </c>
      <c r="H3127" s="48">
        <f t="shared" si="1702"/>
        <v>226</v>
      </c>
      <c r="I3127" s="163">
        <f t="shared" si="1720"/>
        <v>0.37049180327868853</v>
      </c>
      <c r="J3127" s="2"/>
      <c r="K3127" s="2">
        <f t="shared" si="1704"/>
        <v>0</v>
      </c>
      <c r="L3127" s="2">
        <f t="shared" si="1705"/>
        <v>0.10983606557377049</v>
      </c>
      <c r="M3127" s="2">
        <f t="shared" si="1706"/>
        <v>0.11967213114754098</v>
      </c>
      <c r="N3127" s="2">
        <f t="shared" si="1707"/>
        <v>0.19836065573770492</v>
      </c>
      <c r="O3127" s="2">
        <f t="shared" si="1719"/>
        <v>0.57213114754098371</v>
      </c>
      <c r="Q3127" s="138">
        <v>67</v>
      </c>
      <c r="R3127" s="138">
        <v>73</v>
      </c>
      <c r="S3127" s="138">
        <v>121</v>
      </c>
      <c r="T3127" s="138">
        <v>347</v>
      </c>
      <c r="U3127" s="48"/>
      <c r="W3127" s="48"/>
      <c r="Z3127" s="1">
        <f t="shared" si="1690"/>
        <v>2</v>
      </c>
      <c r="AI3127" s="7">
        <f t="shared" si="1709"/>
        <v>1</v>
      </c>
      <c r="AJ3127" s="7">
        <f t="shared" si="1710"/>
        <v>0</v>
      </c>
      <c r="AK3127" s="7">
        <f t="shared" si="1711"/>
        <v>0</v>
      </c>
      <c r="AL3127" s="7">
        <f t="shared" si="1712"/>
        <v>0</v>
      </c>
      <c r="AM3127" s="2">
        <f t="shared" si="1713"/>
        <v>0.56885245901639347</v>
      </c>
      <c r="AN3127" s="2">
        <f t="shared" si="1714"/>
        <v>0</v>
      </c>
      <c r="AO3127" s="2">
        <f t="shared" si="1715"/>
        <v>0</v>
      </c>
      <c r="AP3127" s="2">
        <f t="shared" si="1716"/>
        <v>0</v>
      </c>
      <c r="AR3127" t="str">
        <f t="shared" si="1717"/>
        <v>Chisago</v>
      </c>
      <c r="AS3127" t="s">
        <v>2918</v>
      </c>
      <c r="AT3127" s="9"/>
      <c r="AV3127" s="91">
        <v>27</v>
      </c>
      <c r="AW3127" s="93">
        <v>25</v>
      </c>
      <c r="AX3127" s="99">
        <f t="shared" si="1718"/>
        <v>27025</v>
      </c>
      <c r="AZ3127" s="7" t="s">
        <v>3053</v>
      </c>
      <c r="BA3127" t="s">
        <v>3094</v>
      </c>
      <c r="BN3127" s="1">
        <v>2</v>
      </c>
    </row>
    <row r="3128" spans="1:66" hidden="1" outlineLevel="1">
      <c r="A3128" t="s">
        <v>1222</v>
      </c>
      <c r="B3128" t="s">
        <v>2918</v>
      </c>
      <c r="C3128" s="1">
        <f t="shared" si="1701"/>
        <v>318</v>
      </c>
      <c r="D3128" s="7">
        <f>IF(P3128&gt;0,RANK(P3128,(P3128:R3128,S3128:AG3128)),0)</f>
        <v>0</v>
      </c>
      <c r="E3128" s="7">
        <f>IF(Q3128&gt;0,RANK(Q3128,(P3128:R3128,S3128:AG3128)),0)</f>
        <v>4</v>
      </c>
      <c r="F3128" s="7">
        <f>IF(R3128&gt;0,RANK(R3128,(P3128:R3128,S3128:AG3128)),0)</f>
        <v>3</v>
      </c>
      <c r="G3128" s="7">
        <f>IF(S3128&gt;0,RANK(S3128,(P3128:R3128,S3128:AG3128)),0)</f>
        <v>2</v>
      </c>
      <c r="H3128" s="48">
        <f t="shared" si="1702"/>
        <v>55</v>
      </c>
      <c r="I3128" s="163">
        <f t="shared" si="1720"/>
        <v>0.17295597484276728</v>
      </c>
      <c r="J3128" s="2"/>
      <c r="K3128" s="2">
        <f t="shared" si="1704"/>
        <v>0</v>
      </c>
      <c r="L3128" s="2">
        <f t="shared" si="1705"/>
        <v>5.9748427672955975E-2</v>
      </c>
      <c r="M3128" s="2">
        <f t="shared" si="1706"/>
        <v>0.12893081761006289</v>
      </c>
      <c r="N3128" s="2">
        <f t="shared" si="1707"/>
        <v>0.31761006289308175</v>
      </c>
      <c r="O3128" s="2">
        <f t="shared" si="1719"/>
        <v>0.49371069182389943</v>
      </c>
      <c r="Q3128" s="138">
        <v>19</v>
      </c>
      <c r="R3128" s="138">
        <v>41</v>
      </c>
      <c r="S3128" s="138">
        <v>101</v>
      </c>
      <c r="T3128" s="138">
        <v>156</v>
      </c>
      <c r="U3128" s="48"/>
      <c r="W3128" s="48"/>
      <c r="Z3128" s="1">
        <f t="shared" si="1690"/>
        <v>1</v>
      </c>
      <c r="AI3128" s="7">
        <f t="shared" si="1709"/>
        <v>1</v>
      </c>
      <c r="AJ3128" s="7">
        <f t="shared" si="1710"/>
        <v>0</v>
      </c>
      <c r="AK3128" s="7">
        <f t="shared" si="1711"/>
        <v>0</v>
      </c>
      <c r="AL3128" s="7">
        <f t="shared" si="1712"/>
        <v>0</v>
      </c>
      <c r="AM3128" s="2">
        <f t="shared" si="1713"/>
        <v>0.49056603773584906</v>
      </c>
      <c r="AN3128" s="2">
        <f t="shared" si="1714"/>
        <v>0</v>
      </c>
      <c r="AO3128" s="2">
        <f t="shared" si="1715"/>
        <v>0</v>
      </c>
      <c r="AP3128" s="2">
        <f t="shared" si="1716"/>
        <v>0</v>
      </c>
      <c r="AR3128" t="str">
        <f t="shared" si="1717"/>
        <v>Clay</v>
      </c>
      <c r="AS3128" t="s">
        <v>2918</v>
      </c>
      <c r="AT3128" s="9"/>
      <c r="AV3128" s="91">
        <v>27</v>
      </c>
      <c r="AW3128" s="93">
        <v>27</v>
      </c>
      <c r="AX3128" s="99">
        <f t="shared" si="1718"/>
        <v>27027</v>
      </c>
      <c r="AZ3128" s="7" t="s">
        <v>3053</v>
      </c>
      <c r="BA3128" t="s">
        <v>3094</v>
      </c>
      <c r="BN3128" s="1">
        <v>1</v>
      </c>
    </row>
    <row r="3129" spans="1:66" hidden="1" outlineLevel="1">
      <c r="A3129" t="s">
        <v>80</v>
      </c>
      <c r="B3129" t="s">
        <v>2918</v>
      </c>
      <c r="C3129" s="1">
        <f t="shared" si="1701"/>
        <v>103</v>
      </c>
      <c r="D3129" s="7">
        <f>IF(P3129&gt;0,RANK(P3129,(P3129:R3129,S3129:AG3129)),0)</f>
        <v>0</v>
      </c>
      <c r="E3129" s="7">
        <f>IF(Q3129&gt;0,RANK(Q3129,(P3129:R3129,S3129:AG3129)),0)</f>
        <v>2</v>
      </c>
      <c r="F3129" s="7">
        <f>IF(R3129&gt;0,RANK(R3129,(P3129:R3129,S3129:AG3129)),0)</f>
        <v>3</v>
      </c>
      <c r="G3129" s="7">
        <f>IF(S3129&gt;0,RANK(S3129,(P3129:R3129,S3129:AG3129)),0)</f>
        <v>4</v>
      </c>
      <c r="H3129" s="48">
        <f t="shared" si="1702"/>
        <v>36</v>
      </c>
      <c r="I3129" s="163">
        <f t="shared" si="1720"/>
        <v>0.34951456310679613</v>
      </c>
      <c r="J3129" s="2"/>
      <c r="K3129" s="2">
        <f t="shared" si="1704"/>
        <v>0</v>
      </c>
      <c r="L3129" s="2">
        <f t="shared" si="1705"/>
        <v>0.22330097087378642</v>
      </c>
      <c r="M3129" s="2">
        <f t="shared" si="1706"/>
        <v>0.11650485436893204</v>
      </c>
      <c r="N3129" s="2">
        <f t="shared" si="1707"/>
        <v>8.7378640776699032E-2</v>
      </c>
      <c r="O3129" s="2">
        <f t="shared" si="1719"/>
        <v>0.57281553398058249</v>
      </c>
      <c r="Q3129" s="138">
        <v>23</v>
      </c>
      <c r="R3129" s="138">
        <v>12</v>
      </c>
      <c r="S3129" s="138">
        <v>9</v>
      </c>
      <c r="T3129" s="138">
        <v>59</v>
      </c>
      <c r="U3129" s="48"/>
      <c r="W3129" s="48"/>
      <c r="Z3129" s="1">
        <f t="shared" si="1690"/>
        <v>0</v>
      </c>
      <c r="AI3129" s="7">
        <f t="shared" si="1709"/>
        <v>1</v>
      </c>
      <c r="AJ3129" s="7">
        <f t="shared" si="1710"/>
        <v>0</v>
      </c>
      <c r="AK3129" s="7">
        <f t="shared" si="1711"/>
        <v>0</v>
      </c>
      <c r="AL3129" s="7">
        <f t="shared" si="1712"/>
        <v>0</v>
      </c>
      <c r="AM3129" s="2">
        <f t="shared" si="1713"/>
        <v>0.57281553398058249</v>
      </c>
      <c r="AN3129" s="2">
        <f t="shared" si="1714"/>
        <v>0</v>
      </c>
      <c r="AO3129" s="2">
        <f t="shared" si="1715"/>
        <v>0</v>
      </c>
      <c r="AP3129" s="2">
        <f t="shared" si="1716"/>
        <v>0</v>
      </c>
      <c r="AR3129" t="str">
        <f t="shared" si="1717"/>
        <v>Clearwater</v>
      </c>
      <c r="AS3129" t="s">
        <v>2918</v>
      </c>
      <c r="AT3129" s="9"/>
      <c r="AV3129" s="91">
        <v>27</v>
      </c>
      <c r="AW3129" s="93">
        <v>29</v>
      </c>
      <c r="AX3129" s="99">
        <f t="shared" si="1718"/>
        <v>27029</v>
      </c>
      <c r="AZ3129" s="7" t="s">
        <v>3053</v>
      </c>
      <c r="BA3129" t="s">
        <v>3094</v>
      </c>
      <c r="BN3129" s="1">
        <v>0</v>
      </c>
    </row>
    <row r="3130" spans="1:66" hidden="1" outlineLevel="1">
      <c r="A3130" t="s">
        <v>2936</v>
      </c>
      <c r="B3130" t="s">
        <v>2918</v>
      </c>
      <c r="C3130" s="1">
        <f t="shared" si="1701"/>
        <v>63</v>
      </c>
      <c r="D3130" s="7">
        <f>IF(P3130&gt;0,RANK(P3130,(P3130:R3130,S3130:AG3130)),0)</f>
        <v>0</v>
      </c>
      <c r="E3130" s="7">
        <f>IF(Q3130&gt;0,RANK(Q3130,(P3130:R3130,S3130:AG3130)),0)</f>
        <v>4</v>
      </c>
      <c r="F3130" s="7">
        <f>IF(R3130&gt;0,RANK(R3130,(P3130:R3130,S3130:AG3130)),0)</f>
        <v>3</v>
      </c>
      <c r="G3130" s="7">
        <f>IF(S3130&gt;0,RANK(S3130,(P3130:R3130,S3130:AG3130)),0)</f>
        <v>2</v>
      </c>
      <c r="H3130" s="48">
        <f t="shared" si="1702"/>
        <v>13</v>
      </c>
      <c r="I3130" s="163">
        <f t="shared" si="1720"/>
        <v>0.20634920634920634</v>
      </c>
      <c r="J3130" s="2"/>
      <c r="K3130" s="2">
        <f t="shared" si="1704"/>
        <v>0</v>
      </c>
      <c r="L3130" s="2">
        <f t="shared" si="1705"/>
        <v>6.3492063492063489E-2</v>
      </c>
      <c r="M3130" s="2">
        <f t="shared" si="1706"/>
        <v>9.5238095238095233E-2</v>
      </c>
      <c r="N3130" s="2">
        <f t="shared" si="1707"/>
        <v>0.31746031746031744</v>
      </c>
      <c r="O3130" s="2">
        <f t="shared" si="1719"/>
        <v>0.52380952380952384</v>
      </c>
      <c r="Q3130" s="138">
        <v>4</v>
      </c>
      <c r="R3130" s="138">
        <v>6</v>
      </c>
      <c r="S3130" s="138">
        <v>20</v>
      </c>
      <c r="T3130" s="138">
        <v>33</v>
      </c>
      <c r="U3130" s="48"/>
      <c r="W3130" s="48"/>
      <c r="Z3130" s="1">
        <f t="shared" si="1690"/>
        <v>0</v>
      </c>
      <c r="AI3130" s="7">
        <f t="shared" si="1709"/>
        <v>1</v>
      </c>
      <c r="AJ3130" s="7">
        <f t="shared" si="1710"/>
        <v>0</v>
      </c>
      <c r="AK3130" s="7">
        <f t="shared" si="1711"/>
        <v>0</v>
      </c>
      <c r="AL3130" s="7">
        <f t="shared" si="1712"/>
        <v>0</v>
      </c>
      <c r="AM3130" s="2">
        <f t="shared" si="1713"/>
        <v>0.52380952380952384</v>
      </c>
      <c r="AN3130" s="2">
        <f t="shared" si="1714"/>
        <v>0</v>
      </c>
      <c r="AO3130" s="2">
        <f t="shared" si="1715"/>
        <v>0</v>
      </c>
      <c r="AP3130" s="2">
        <f t="shared" si="1716"/>
        <v>0</v>
      </c>
      <c r="AR3130" t="str">
        <f t="shared" si="1717"/>
        <v>Cook</v>
      </c>
      <c r="AS3130" t="s">
        <v>2918</v>
      </c>
      <c r="AT3130" s="9"/>
      <c r="AV3130" s="91">
        <v>27</v>
      </c>
      <c r="AW3130" s="93">
        <v>31</v>
      </c>
      <c r="AX3130" s="99">
        <f t="shared" si="1718"/>
        <v>27031</v>
      </c>
      <c r="AZ3130" s="7" t="s">
        <v>3053</v>
      </c>
      <c r="BA3130" t="s">
        <v>3094</v>
      </c>
      <c r="BN3130" s="1">
        <v>0</v>
      </c>
    </row>
    <row r="3131" spans="1:66" hidden="1" outlineLevel="1">
      <c r="A3131" t="s">
        <v>1612</v>
      </c>
      <c r="B3131" t="s">
        <v>2918</v>
      </c>
      <c r="C3131" s="1">
        <f t="shared" si="1701"/>
        <v>112</v>
      </c>
      <c r="D3131" s="7">
        <f>IF(P3131&gt;0,RANK(P3131,(P3131:R3131,S3131:AG3131)),0)</f>
        <v>0</v>
      </c>
      <c r="E3131" s="7">
        <f>IF(Q3131&gt;0,RANK(Q3131,(P3131:R3131,S3131:AG3131)),0)</f>
        <v>4</v>
      </c>
      <c r="F3131" s="7">
        <f>IF(R3131&gt;0,RANK(R3131,(P3131:R3131,S3131:AG3131)),0)</f>
        <v>3</v>
      </c>
      <c r="G3131" s="7">
        <f>IF(S3131&gt;0,RANK(S3131,(P3131:R3131,S3131:AG3131)),0)</f>
        <v>2</v>
      </c>
      <c r="H3131" s="48">
        <f t="shared" si="1702"/>
        <v>80</v>
      </c>
      <c r="I3131" s="163">
        <f t="shared" si="1720"/>
        <v>0.7142857142857143</v>
      </c>
      <c r="J3131" s="2"/>
      <c r="K3131" s="2">
        <f t="shared" si="1704"/>
        <v>0</v>
      </c>
      <c r="L3131" s="2">
        <f t="shared" si="1705"/>
        <v>3.5714285714285712E-2</v>
      </c>
      <c r="M3131" s="2">
        <f t="shared" si="1706"/>
        <v>7.1428571428571425E-2</v>
      </c>
      <c r="N3131" s="2">
        <f t="shared" si="1707"/>
        <v>8.9285714285714288E-2</v>
      </c>
      <c r="O3131" s="2">
        <f t="shared" si="1719"/>
        <v>0.8035714285714286</v>
      </c>
      <c r="Q3131" s="138">
        <v>4</v>
      </c>
      <c r="R3131" s="138">
        <v>8</v>
      </c>
      <c r="S3131" s="138">
        <v>10</v>
      </c>
      <c r="T3131" s="138">
        <v>90</v>
      </c>
      <c r="U3131" s="48"/>
      <c r="W3131" s="48"/>
      <c r="Z3131" s="1">
        <f t="shared" si="1690"/>
        <v>0</v>
      </c>
      <c r="AI3131" s="7">
        <f t="shared" si="1709"/>
        <v>1</v>
      </c>
      <c r="AJ3131" s="7">
        <f t="shared" si="1710"/>
        <v>0</v>
      </c>
      <c r="AK3131" s="7">
        <f t="shared" si="1711"/>
        <v>0</v>
      </c>
      <c r="AL3131" s="7">
        <f t="shared" si="1712"/>
        <v>0</v>
      </c>
      <c r="AM3131" s="2">
        <f t="shared" si="1713"/>
        <v>0.8035714285714286</v>
      </c>
      <c r="AN3131" s="2">
        <f t="shared" si="1714"/>
        <v>0</v>
      </c>
      <c r="AO3131" s="2">
        <f t="shared" si="1715"/>
        <v>0</v>
      </c>
      <c r="AP3131" s="2">
        <f t="shared" si="1716"/>
        <v>0</v>
      </c>
      <c r="AR3131" t="str">
        <f t="shared" si="1717"/>
        <v>Cottonwood</v>
      </c>
      <c r="AS3131" t="s">
        <v>2918</v>
      </c>
      <c r="AT3131" s="9"/>
      <c r="AV3131" s="91">
        <v>27</v>
      </c>
      <c r="AW3131" s="93">
        <v>33</v>
      </c>
      <c r="AX3131" s="99">
        <f t="shared" si="1718"/>
        <v>27033</v>
      </c>
      <c r="AZ3131" s="7" t="s">
        <v>3053</v>
      </c>
      <c r="BA3131" t="s">
        <v>3094</v>
      </c>
      <c r="BN3131" s="1">
        <v>0</v>
      </c>
    </row>
    <row r="3132" spans="1:66" hidden="1" outlineLevel="1">
      <c r="A3132" t="s">
        <v>2216</v>
      </c>
      <c r="B3132" t="s">
        <v>2918</v>
      </c>
      <c r="C3132" s="1">
        <f t="shared" si="1701"/>
        <v>639</v>
      </c>
      <c r="D3132" s="7">
        <f>IF(P3132&gt;0,RANK(P3132,(P3132:R3132,S3132:AG3132)),0)</f>
        <v>0</v>
      </c>
      <c r="E3132" s="7">
        <f>IF(Q3132&gt;0,RANK(Q3132,(P3132:R3132,S3132:AG3132)),0)</f>
        <v>4</v>
      </c>
      <c r="F3132" s="7">
        <f>IF(R3132&gt;0,RANK(R3132,(P3132:R3132,S3132:AG3132)),0)</f>
        <v>3</v>
      </c>
      <c r="G3132" s="7">
        <f>IF(S3132&gt;0,RANK(S3132,(P3132:R3132,S3132:AG3132)),0)</f>
        <v>2</v>
      </c>
      <c r="H3132" s="48">
        <f t="shared" si="1702"/>
        <v>173</v>
      </c>
      <c r="I3132" s="163">
        <f t="shared" si="1720"/>
        <v>0.27073552425665104</v>
      </c>
      <c r="J3132" s="2"/>
      <c r="K3132" s="2">
        <f t="shared" si="1704"/>
        <v>0</v>
      </c>
      <c r="L3132" s="2">
        <f t="shared" si="1705"/>
        <v>0.13771517996870108</v>
      </c>
      <c r="M3132" s="2">
        <f t="shared" si="1706"/>
        <v>0.16275430359937401</v>
      </c>
      <c r="N3132" s="2">
        <f t="shared" si="1707"/>
        <v>0.21439749608763695</v>
      </c>
      <c r="O3132" s="2">
        <f t="shared" si="1719"/>
        <v>0.48513302034428796</v>
      </c>
      <c r="Q3132" s="138">
        <v>88</v>
      </c>
      <c r="R3132" s="138">
        <v>104</v>
      </c>
      <c r="S3132" s="138">
        <v>137</v>
      </c>
      <c r="T3132" s="138">
        <v>310</v>
      </c>
      <c r="U3132" s="48"/>
      <c r="W3132" s="48"/>
      <c r="Z3132" s="1">
        <f t="shared" si="1690"/>
        <v>0</v>
      </c>
      <c r="AI3132" s="7">
        <f t="shared" si="1709"/>
        <v>1</v>
      </c>
      <c r="AJ3132" s="7">
        <f t="shared" si="1710"/>
        <v>0</v>
      </c>
      <c r="AK3132" s="7">
        <f t="shared" si="1711"/>
        <v>0</v>
      </c>
      <c r="AL3132" s="7">
        <f t="shared" si="1712"/>
        <v>0</v>
      </c>
      <c r="AM3132" s="2">
        <f t="shared" si="1713"/>
        <v>0.48513302034428796</v>
      </c>
      <c r="AN3132" s="2">
        <f t="shared" si="1714"/>
        <v>0</v>
      </c>
      <c r="AO3132" s="2">
        <f t="shared" si="1715"/>
        <v>0</v>
      </c>
      <c r="AP3132" s="2">
        <f t="shared" si="1716"/>
        <v>0</v>
      </c>
      <c r="AR3132" t="str">
        <f t="shared" si="1717"/>
        <v>Crow Wing</v>
      </c>
      <c r="AS3132" t="s">
        <v>2918</v>
      </c>
      <c r="AT3132" s="9"/>
      <c r="AV3132" s="91">
        <v>27</v>
      </c>
      <c r="AW3132" s="93">
        <v>35</v>
      </c>
      <c r="AX3132" s="99">
        <f t="shared" si="1718"/>
        <v>27035</v>
      </c>
      <c r="AZ3132" s="7" t="s">
        <v>3053</v>
      </c>
      <c r="BA3132" t="s">
        <v>3094</v>
      </c>
      <c r="BN3132" s="1">
        <v>0</v>
      </c>
    </row>
    <row r="3133" spans="1:66" hidden="1" outlineLevel="1">
      <c r="A3133" t="s">
        <v>2560</v>
      </c>
      <c r="B3133" t="s">
        <v>2918</v>
      </c>
      <c r="C3133" s="1">
        <f t="shared" si="1701"/>
        <v>4307</v>
      </c>
      <c r="D3133" s="7">
        <f>IF(P3133&gt;0,RANK(P3133,(P3133:R3133,S3133:AG3133)),0)</f>
        <v>0</v>
      </c>
      <c r="E3133" s="7">
        <f>IF(Q3133&gt;0,RANK(Q3133,(P3133:R3133,S3133:AG3133)),0)</f>
        <v>4</v>
      </c>
      <c r="F3133" s="7">
        <f>IF(R3133&gt;0,RANK(R3133,(P3133:R3133,S3133:AG3133)),0)</f>
        <v>3</v>
      </c>
      <c r="G3133" s="7">
        <f>IF(S3133&gt;0,RANK(S3133,(P3133:R3133,S3133:AG3133)),0)</f>
        <v>2</v>
      </c>
      <c r="H3133" s="48">
        <f t="shared" si="1702"/>
        <v>580</v>
      </c>
      <c r="I3133" s="163">
        <f t="shared" si="1720"/>
        <v>0.13466449965172975</v>
      </c>
      <c r="J3133" s="2"/>
      <c r="K3133" s="2">
        <f t="shared" si="1704"/>
        <v>0</v>
      </c>
      <c r="L3133" s="2">
        <f t="shared" si="1705"/>
        <v>0.11098212212677037</v>
      </c>
      <c r="M3133" s="2">
        <f t="shared" si="1706"/>
        <v>0.2036220106802879</v>
      </c>
      <c r="N3133" s="2">
        <f t="shared" si="1707"/>
        <v>0.27397260273972601</v>
      </c>
      <c r="O3133" s="2">
        <f t="shared" si="1719"/>
        <v>0.41142326445321564</v>
      </c>
      <c r="Q3133" s="138">
        <v>478</v>
      </c>
      <c r="R3133" s="138">
        <v>877</v>
      </c>
      <c r="S3133" s="1">
        <v>1180</v>
      </c>
      <c r="T3133" s="1">
        <v>1760</v>
      </c>
      <c r="U3133" s="48"/>
      <c r="W3133" s="48"/>
      <c r="Z3133" s="1">
        <f t="shared" si="1690"/>
        <v>12</v>
      </c>
      <c r="AI3133" s="7">
        <f t="shared" si="1709"/>
        <v>1</v>
      </c>
      <c r="AJ3133" s="7">
        <f t="shared" si="1710"/>
        <v>0</v>
      </c>
      <c r="AK3133" s="7">
        <f t="shared" si="1711"/>
        <v>0</v>
      </c>
      <c r="AL3133" s="7">
        <f t="shared" si="1712"/>
        <v>0</v>
      </c>
      <c r="AM3133" s="2">
        <f t="shared" si="1713"/>
        <v>0.40863710239145579</v>
      </c>
      <c r="AN3133" s="2">
        <f t="shared" si="1714"/>
        <v>0</v>
      </c>
      <c r="AO3133" s="2">
        <f t="shared" si="1715"/>
        <v>0</v>
      </c>
      <c r="AP3133" s="2">
        <f t="shared" si="1716"/>
        <v>0</v>
      </c>
      <c r="AR3133" t="str">
        <f t="shared" si="1717"/>
        <v>Dakota</v>
      </c>
      <c r="AS3133" t="s">
        <v>2918</v>
      </c>
      <c r="AT3133" s="9"/>
      <c r="AV3133" s="91">
        <v>27</v>
      </c>
      <c r="AW3133" s="93">
        <v>37</v>
      </c>
      <c r="AX3133" s="99">
        <f t="shared" si="1718"/>
        <v>27037</v>
      </c>
      <c r="AZ3133" s="7" t="s">
        <v>3053</v>
      </c>
      <c r="BA3133" t="s">
        <v>3094</v>
      </c>
      <c r="BN3133" s="1">
        <v>12</v>
      </c>
    </row>
    <row r="3134" spans="1:66" hidden="1" outlineLevel="1">
      <c r="A3134" t="s">
        <v>2802</v>
      </c>
      <c r="B3134" t="s">
        <v>2918</v>
      </c>
      <c r="C3134" s="1">
        <f t="shared" si="1701"/>
        <v>226</v>
      </c>
      <c r="D3134" s="7">
        <f>IF(P3134&gt;0,RANK(P3134,(P3134:R3134,S3134:AG3134)),0)</f>
        <v>0</v>
      </c>
      <c r="E3134" s="7">
        <f>IF(Q3134&gt;0,RANK(Q3134,(P3134:R3134,S3134:AG3134)),0)</f>
        <v>3</v>
      </c>
      <c r="F3134" s="7">
        <f>IF(R3134&gt;0,RANK(R3134,(P3134:R3134,S3134:AG3134)),0)</f>
        <v>4</v>
      </c>
      <c r="G3134" s="7">
        <f>IF(S3134&gt;0,RANK(S3134,(P3134:R3134,S3134:AG3134)),0)</f>
        <v>2</v>
      </c>
      <c r="H3134" s="48">
        <f t="shared" si="1702"/>
        <v>24</v>
      </c>
      <c r="I3134" s="163">
        <f t="shared" si="1720"/>
        <v>0.10619469026548672</v>
      </c>
      <c r="J3134" s="2"/>
      <c r="K3134" s="2">
        <f t="shared" si="1704"/>
        <v>0</v>
      </c>
      <c r="L3134" s="2">
        <f t="shared" si="1705"/>
        <v>8.4070796460176997E-2</v>
      </c>
      <c r="M3134" s="2">
        <f t="shared" si="1706"/>
        <v>7.5221238938053103E-2</v>
      </c>
      <c r="N3134" s="2">
        <f t="shared" si="1707"/>
        <v>0.36725663716814161</v>
      </c>
      <c r="O3134" s="2">
        <f t="shared" si="1719"/>
        <v>0.47345132743362828</v>
      </c>
      <c r="Q3134" s="138">
        <v>19</v>
      </c>
      <c r="R3134" s="138">
        <v>17</v>
      </c>
      <c r="S3134" s="138">
        <v>83</v>
      </c>
      <c r="T3134" s="138">
        <v>107</v>
      </c>
      <c r="U3134" s="48"/>
      <c r="W3134" s="48"/>
      <c r="Z3134" s="1">
        <f t="shared" si="1690"/>
        <v>0</v>
      </c>
      <c r="AI3134" s="7">
        <f t="shared" si="1709"/>
        <v>1</v>
      </c>
      <c r="AJ3134" s="7">
        <f t="shared" si="1710"/>
        <v>0</v>
      </c>
      <c r="AK3134" s="7">
        <f t="shared" si="1711"/>
        <v>0</v>
      </c>
      <c r="AL3134" s="7">
        <f t="shared" si="1712"/>
        <v>0</v>
      </c>
      <c r="AM3134" s="2">
        <f t="shared" si="1713"/>
        <v>0.47345132743362833</v>
      </c>
      <c r="AN3134" s="2">
        <f t="shared" si="1714"/>
        <v>0</v>
      </c>
      <c r="AO3134" s="2">
        <f t="shared" si="1715"/>
        <v>0</v>
      </c>
      <c r="AP3134" s="2">
        <f t="shared" si="1716"/>
        <v>0</v>
      </c>
      <c r="AR3134" t="str">
        <f t="shared" si="1717"/>
        <v>Dodge</v>
      </c>
      <c r="AS3134" t="s">
        <v>2918</v>
      </c>
      <c r="AT3134" s="9"/>
      <c r="AV3134" s="91">
        <v>27</v>
      </c>
      <c r="AW3134" s="93">
        <v>39</v>
      </c>
      <c r="AX3134" s="99">
        <f t="shared" si="1718"/>
        <v>27039</v>
      </c>
      <c r="AZ3134" s="7" t="s">
        <v>3053</v>
      </c>
      <c r="BA3134" t="s">
        <v>3094</v>
      </c>
      <c r="BN3134" s="1">
        <v>0</v>
      </c>
    </row>
    <row r="3135" spans="1:66" hidden="1" outlineLevel="1">
      <c r="A3135" t="s">
        <v>325</v>
      </c>
      <c r="B3135" t="s">
        <v>2918</v>
      </c>
      <c r="C3135" s="1">
        <f t="shared" si="1701"/>
        <v>303</v>
      </c>
      <c r="D3135" s="7">
        <f>IF(P3135&gt;0,RANK(P3135,(P3135:R3135,S3135:AG3135)),0)</f>
        <v>0</v>
      </c>
      <c r="E3135" s="7">
        <f>IF(Q3135&gt;0,RANK(Q3135,(P3135:R3135,S3135:AG3135)),0)</f>
        <v>2</v>
      </c>
      <c r="F3135" s="7">
        <f>IF(R3135&gt;0,RANK(R3135,(P3135:R3135,S3135:AG3135)),0)</f>
        <v>3</v>
      </c>
      <c r="G3135" s="7">
        <f>IF(S3135&gt;0,RANK(S3135,(P3135:R3135,S3135:AG3135)),0)</f>
        <v>4</v>
      </c>
      <c r="H3135" s="48">
        <f t="shared" si="1702"/>
        <v>158</v>
      </c>
      <c r="I3135" s="163">
        <f t="shared" si="1720"/>
        <v>0.52145214521452143</v>
      </c>
      <c r="J3135" s="2"/>
      <c r="K3135" s="2">
        <f t="shared" si="1704"/>
        <v>0</v>
      </c>
      <c r="L3135" s="2">
        <f t="shared" si="1705"/>
        <v>0.14191419141914191</v>
      </c>
      <c r="M3135" s="2">
        <f t="shared" si="1706"/>
        <v>0.11881188118811881</v>
      </c>
      <c r="N3135" s="2">
        <f t="shared" si="1707"/>
        <v>7.590759075907591E-2</v>
      </c>
      <c r="O3135" s="2">
        <f t="shared" si="1719"/>
        <v>0.66336633663366329</v>
      </c>
      <c r="Q3135" s="138">
        <v>43</v>
      </c>
      <c r="R3135" s="138">
        <v>36</v>
      </c>
      <c r="S3135" s="138">
        <v>23</v>
      </c>
      <c r="T3135" s="138">
        <v>201</v>
      </c>
      <c r="U3135" s="48"/>
      <c r="W3135" s="48"/>
      <c r="Z3135" s="1">
        <f t="shared" si="1690"/>
        <v>0</v>
      </c>
      <c r="AI3135" s="7">
        <f t="shared" si="1709"/>
        <v>1</v>
      </c>
      <c r="AJ3135" s="7">
        <f t="shared" si="1710"/>
        <v>0</v>
      </c>
      <c r="AK3135" s="7">
        <f t="shared" si="1711"/>
        <v>0</v>
      </c>
      <c r="AL3135" s="7">
        <f t="shared" si="1712"/>
        <v>0</v>
      </c>
      <c r="AM3135" s="2">
        <f t="shared" si="1713"/>
        <v>0.6633663366336634</v>
      </c>
      <c r="AN3135" s="2">
        <f t="shared" si="1714"/>
        <v>0</v>
      </c>
      <c r="AO3135" s="2">
        <f t="shared" si="1715"/>
        <v>0</v>
      </c>
      <c r="AP3135" s="2">
        <f t="shared" si="1716"/>
        <v>0</v>
      </c>
      <c r="AR3135" t="str">
        <f t="shared" ref="AR3135:AR3198" si="1721">A3135</f>
        <v>Douglas</v>
      </c>
      <c r="AS3135" t="s">
        <v>2918</v>
      </c>
      <c r="AT3135" s="9"/>
      <c r="AV3135" s="91">
        <v>27</v>
      </c>
      <c r="AW3135" s="93">
        <v>41</v>
      </c>
      <c r="AX3135" s="99">
        <f t="shared" si="1718"/>
        <v>27041</v>
      </c>
      <c r="AZ3135" s="7" t="s">
        <v>3053</v>
      </c>
      <c r="BA3135" t="s">
        <v>3094</v>
      </c>
      <c r="BN3135" s="1">
        <v>0</v>
      </c>
    </row>
    <row r="3136" spans="1:66" hidden="1" outlineLevel="1">
      <c r="A3136" t="s">
        <v>1956</v>
      </c>
      <c r="B3136" t="s">
        <v>2918</v>
      </c>
      <c r="C3136" s="1">
        <f t="shared" si="1701"/>
        <v>109</v>
      </c>
      <c r="D3136" s="7">
        <f>IF(P3136&gt;0,RANK(P3136,(P3136:R3136,S3136:AG3136)),0)</f>
        <v>0</v>
      </c>
      <c r="E3136" s="7">
        <f>IF(Q3136&gt;0,RANK(Q3136,(P3136:R3136,S3136:AG3136)),0)</f>
        <v>3</v>
      </c>
      <c r="F3136" s="7">
        <f>IF(R3136&gt;0,RANK(R3136,(P3136:R3136,S3136:AG3136)),0)</f>
        <v>4</v>
      </c>
      <c r="G3136" s="7">
        <f>IF(S3136&gt;0,RANK(S3136,(P3136:R3136,S3136:AG3136)),0)</f>
        <v>2</v>
      </c>
      <c r="H3136" s="48">
        <f t="shared" si="1702"/>
        <v>38</v>
      </c>
      <c r="I3136" s="163">
        <f t="shared" si="1720"/>
        <v>0.34862385321100919</v>
      </c>
      <c r="J3136" s="2"/>
      <c r="K3136" s="2">
        <f t="shared" si="1704"/>
        <v>0</v>
      </c>
      <c r="L3136" s="2">
        <f t="shared" si="1705"/>
        <v>0.11926605504587157</v>
      </c>
      <c r="M3136" s="2">
        <f t="shared" si="1706"/>
        <v>9.1743119266055051E-2</v>
      </c>
      <c r="N3136" s="2">
        <f t="shared" si="1707"/>
        <v>0.22018348623853212</v>
      </c>
      <c r="O3136" s="2">
        <f t="shared" si="1719"/>
        <v>0.56880733944954132</v>
      </c>
      <c r="Q3136" s="138">
        <v>13</v>
      </c>
      <c r="R3136" s="138">
        <v>10</v>
      </c>
      <c r="S3136" s="138">
        <v>24</v>
      </c>
      <c r="T3136" s="138">
        <v>62</v>
      </c>
      <c r="U3136" s="48"/>
      <c r="W3136" s="48"/>
      <c r="Z3136" s="1">
        <f t="shared" si="1690"/>
        <v>0</v>
      </c>
      <c r="AI3136" s="7">
        <f t="shared" si="1709"/>
        <v>1</v>
      </c>
      <c r="AJ3136" s="7">
        <f t="shared" si="1710"/>
        <v>0</v>
      </c>
      <c r="AK3136" s="7">
        <f t="shared" si="1711"/>
        <v>0</v>
      </c>
      <c r="AL3136" s="7">
        <f t="shared" si="1712"/>
        <v>0</v>
      </c>
      <c r="AM3136" s="2">
        <f t="shared" si="1713"/>
        <v>0.56880733944954132</v>
      </c>
      <c r="AN3136" s="2">
        <f t="shared" si="1714"/>
        <v>0</v>
      </c>
      <c r="AO3136" s="2">
        <f t="shared" si="1715"/>
        <v>0</v>
      </c>
      <c r="AP3136" s="2">
        <f t="shared" si="1716"/>
        <v>0</v>
      </c>
      <c r="AR3136" t="str">
        <f t="shared" si="1721"/>
        <v>Faribault</v>
      </c>
      <c r="AS3136" t="s">
        <v>2918</v>
      </c>
      <c r="AT3136" s="9"/>
      <c r="AV3136" s="91">
        <v>27</v>
      </c>
      <c r="AW3136" s="93">
        <v>43</v>
      </c>
      <c r="AX3136" s="99">
        <f t="shared" si="1718"/>
        <v>27043</v>
      </c>
      <c r="AZ3136" s="7" t="s">
        <v>3053</v>
      </c>
      <c r="BA3136" t="s">
        <v>3094</v>
      </c>
      <c r="BN3136" s="1">
        <v>0</v>
      </c>
    </row>
    <row r="3137" spans="1:66" hidden="1" outlineLevel="1">
      <c r="A3137" t="s">
        <v>2184</v>
      </c>
      <c r="B3137" t="s">
        <v>2918</v>
      </c>
      <c r="C3137" s="1">
        <f t="shared" si="1701"/>
        <v>183</v>
      </c>
      <c r="D3137" s="7">
        <f>IF(P3137&gt;0,RANK(P3137,(P3137:R3137,S3137:AG3137)),0)</f>
        <v>0</v>
      </c>
      <c r="E3137" s="7">
        <f>IF(Q3137&gt;0,RANK(Q3137,(P3137:R3137,S3137:AG3137)),0)</f>
        <v>4</v>
      </c>
      <c r="F3137" s="7">
        <f>IF(R3137&gt;0,RANK(R3137,(P3137:R3137,S3137:AG3137)),0)</f>
        <v>3</v>
      </c>
      <c r="G3137" s="7">
        <f>IF(S3137&gt;0,RANK(S3137,(P3137:R3137,S3137:AG3137)),0)</f>
        <v>2</v>
      </c>
      <c r="H3137" s="48">
        <f t="shared" si="1702"/>
        <v>48</v>
      </c>
      <c r="I3137" s="163">
        <f t="shared" si="1720"/>
        <v>0.26229508196721313</v>
      </c>
      <c r="J3137" s="2"/>
      <c r="K3137" s="2">
        <f t="shared" si="1704"/>
        <v>0</v>
      </c>
      <c r="L3137" s="2">
        <f t="shared" si="1705"/>
        <v>0.13114754098360656</v>
      </c>
      <c r="M3137" s="2">
        <f t="shared" si="1706"/>
        <v>0.16939890710382513</v>
      </c>
      <c r="N3137" s="2">
        <f t="shared" si="1707"/>
        <v>0.21857923497267759</v>
      </c>
      <c r="O3137" s="2">
        <f t="shared" si="1719"/>
        <v>0.48087431693989069</v>
      </c>
      <c r="Q3137" s="138">
        <v>24</v>
      </c>
      <c r="R3137" s="138">
        <v>31</v>
      </c>
      <c r="S3137" s="138">
        <v>40</v>
      </c>
      <c r="T3137" s="138">
        <v>88</v>
      </c>
      <c r="U3137" s="48"/>
      <c r="W3137" s="48"/>
      <c r="Z3137" s="1">
        <f t="shared" si="1690"/>
        <v>0</v>
      </c>
      <c r="AI3137" s="7">
        <f t="shared" si="1709"/>
        <v>1</v>
      </c>
      <c r="AJ3137" s="7">
        <f t="shared" si="1710"/>
        <v>0</v>
      </c>
      <c r="AK3137" s="7">
        <f t="shared" si="1711"/>
        <v>0</v>
      </c>
      <c r="AL3137" s="7">
        <f t="shared" si="1712"/>
        <v>0</v>
      </c>
      <c r="AM3137" s="2">
        <f t="shared" si="1713"/>
        <v>0.48087431693989069</v>
      </c>
      <c r="AN3137" s="2">
        <f t="shared" si="1714"/>
        <v>0</v>
      </c>
      <c r="AO3137" s="2">
        <f t="shared" si="1715"/>
        <v>0</v>
      </c>
      <c r="AP3137" s="2">
        <f t="shared" si="1716"/>
        <v>0</v>
      </c>
      <c r="AR3137" t="str">
        <f t="shared" si="1721"/>
        <v>Fillmore</v>
      </c>
      <c r="AS3137" t="s">
        <v>2918</v>
      </c>
      <c r="AT3137" s="9"/>
      <c r="AV3137" s="91">
        <v>27</v>
      </c>
      <c r="AW3137" s="93">
        <v>45</v>
      </c>
      <c r="AX3137" s="99">
        <f t="shared" si="1718"/>
        <v>27045</v>
      </c>
      <c r="AZ3137" s="7" t="s">
        <v>3053</v>
      </c>
      <c r="BA3137" t="s">
        <v>3094</v>
      </c>
      <c r="BN3137" s="1">
        <v>0</v>
      </c>
    </row>
    <row r="3138" spans="1:66" hidden="1" outlineLevel="1">
      <c r="A3138" t="s">
        <v>1198</v>
      </c>
      <c r="B3138" t="s">
        <v>2918</v>
      </c>
      <c r="C3138" s="1">
        <f t="shared" si="1701"/>
        <v>259</v>
      </c>
      <c r="D3138" s="7">
        <f>IF(P3138&gt;0,RANK(P3138,(P3138:R3138,S3138:AG3138)),0)</f>
        <v>0</v>
      </c>
      <c r="E3138" s="7">
        <f>IF(Q3138&gt;0,RANK(Q3138,(P3138:R3138,S3138:AG3138)),0)</f>
        <v>3</v>
      </c>
      <c r="F3138" s="7">
        <f>IF(R3138&gt;0,RANK(R3138,(P3138:R3138,S3138:AG3138)),0)</f>
        <v>2</v>
      </c>
      <c r="G3138" s="7">
        <f>IF(S3138&gt;0,RANK(S3138,(P3138:R3138,S3138:AG3138)),0)</f>
        <v>4</v>
      </c>
      <c r="H3138" s="48">
        <f t="shared" si="1702"/>
        <v>41</v>
      </c>
      <c r="I3138" s="163">
        <f t="shared" si="1720"/>
        <v>0.15830115830115829</v>
      </c>
      <c r="J3138" s="2"/>
      <c r="K3138" s="2">
        <f t="shared" si="1704"/>
        <v>0</v>
      </c>
      <c r="L3138" s="2">
        <f t="shared" si="1705"/>
        <v>0.1891891891891892</v>
      </c>
      <c r="M3138" s="2">
        <f t="shared" si="1706"/>
        <v>0.24710424710424711</v>
      </c>
      <c r="N3138" s="2">
        <f t="shared" si="1707"/>
        <v>0.15830115830115829</v>
      </c>
      <c r="O3138" s="2">
        <f t="shared" si="1719"/>
        <v>0.40540540540540537</v>
      </c>
      <c r="Q3138" s="138">
        <v>49</v>
      </c>
      <c r="R3138" s="138">
        <v>64</v>
      </c>
      <c r="S3138" s="138">
        <v>41</v>
      </c>
      <c r="T3138" s="138">
        <v>105</v>
      </c>
      <c r="U3138" s="48"/>
      <c r="W3138" s="48"/>
      <c r="Z3138" s="1">
        <f t="shared" si="1690"/>
        <v>0</v>
      </c>
      <c r="AI3138" s="7">
        <f t="shared" si="1709"/>
        <v>1</v>
      </c>
      <c r="AJ3138" s="7">
        <f t="shared" si="1710"/>
        <v>0</v>
      </c>
      <c r="AK3138" s="7">
        <f t="shared" si="1711"/>
        <v>0</v>
      </c>
      <c r="AL3138" s="7">
        <f t="shared" si="1712"/>
        <v>0</v>
      </c>
      <c r="AM3138" s="2">
        <f t="shared" si="1713"/>
        <v>0.40540540540540543</v>
      </c>
      <c r="AN3138" s="2">
        <f t="shared" si="1714"/>
        <v>0</v>
      </c>
      <c r="AO3138" s="2">
        <f t="shared" si="1715"/>
        <v>0</v>
      </c>
      <c r="AP3138" s="2">
        <f t="shared" si="1716"/>
        <v>0</v>
      </c>
      <c r="AR3138" t="str">
        <f t="shared" si="1721"/>
        <v>Freeborn</v>
      </c>
      <c r="AS3138" t="s">
        <v>2918</v>
      </c>
      <c r="AT3138" s="9"/>
      <c r="AV3138" s="91">
        <v>27</v>
      </c>
      <c r="AW3138" s="93">
        <v>47</v>
      </c>
      <c r="AX3138" s="99">
        <f t="shared" si="1718"/>
        <v>27047</v>
      </c>
      <c r="AZ3138" s="7" t="s">
        <v>3053</v>
      </c>
      <c r="BA3138" t="s">
        <v>3094</v>
      </c>
      <c r="BN3138" s="1">
        <v>0</v>
      </c>
    </row>
    <row r="3139" spans="1:66" hidden="1" outlineLevel="1">
      <c r="A3139" t="s">
        <v>458</v>
      </c>
      <c r="B3139" t="s">
        <v>2918</v>
      </c>
      <c r="C3139" s="1">
        <f t="shared" si="1701"/>
        <v>429</v>
      </c>
      <c r="D3139" s="7">
        <f>IF(P3139&gt;0,RANK(P3139,(P3139:R3139,S3139:AG3139)),0)</f>
        <v>0</v>
      </c>
      <c r="E3139" s="7">
        <f>IF(Q3139&gt;0,RANK(Q3139,(P3139:R3139,S3139:AG3139)),0)</f>
        <v>4</v>
      </c>
      <c r="F3139" s="7">
        <f>IF(R3139&gt;0,RANK(R3139,(P3139:R3139,S3139:AG3139)),0)</f>
        <v>3</v>
      </c>
      <c r="G3139" s="7">
        <f>IF(S3139&gt;0,RANK(S3139,(P3139:R3139,S3139:AG3139)),0)</f>
        <v>2</v>
      </c>
      <c r="H3139" s="48">
        <f t="shared" si="1702"/>
        <v>73</v>
      </c>
      <c r="I3139" s="163">
        <f t="shared" si="1720"/>
        <v>0.17016317016317017</v>
      </c>
      <c r="J3139" s="2"/>
      <c r="K3139" s="2">
        <f t="shared" si="1704"/>
        <v>0</v>
      </c>
      <c r="L3139" s="2">
        <f t="shared" si="1705"/>
        <v>0.14452214452214451</v>
      </c>
      <c r="M3139" s="2">
        <f t="shared" si="1706"/>
        <v>0.15151515151515152</v>
      </c>
      <c r="N3139" s="2">
        <f t="shared" si="1707"/>
        <v>0.26340326340326342</v>
      </c>
      <c r="O3139" s="2">
        <f t="shared" si="1719"/>
        <v>0.44055944055944057</v>
      </c>
      <c r="Q3139" s="138">
        <v>62</v>
      </c>
      <c r="R3139" s="138">
        <v>65</v>
      </c>
      <c r="S3139" s="138">
        <v>113</v>
      </c>
      <c r="T3139" s="138">
        <v>186</v>
      </c>
      <c r="U3139" s="48"/>
      <c r="W3139" s="48"/>
      <c r="Z3139" s="1">
        <f t="shared" si="1690"/>
        <v>3</v>
      </c>
      <c r="AI3139" s="7">
        <f t="shared" si="1709"/>
        <v>1</v>
      </c>
      <c r="AJ3139" s="7">
        <f t="shared" si="1710"/>
        <v>0</v>
      </c>
      <c r="AK3139" s="7">
        <f t="shared" si="1711"/>
        <v>0</v>
      </c>
      <c r="AL3139" s="7">
        <f t="shared" si="1712"/>
        <v>0</v>
      </c>
      <c r="AM3139" s="2">
        <f t="shared" si="1713"/>
        <v>0.43356643356643354</v>
      </c>
      <c r="AN3139" s="2">
        <f t="shared" si="1714"/>
        <v>0</v>
      </c>
      <c r="AO3139" s="2">
        <f t="shared" si="1715"/>
        <v>0</v>
      </c>
      <c r="AP3139" s="2">
        <f t="shared" si="1716"/>
        <v>0</v>
      </c>
      <c r="AR3139" t="str">
        <f t="shared" si="1721"/>
        <v>Goodhue</v>
      </c>
      <c r="AS3139" t="s">
        <v>2918</v>
      </c>
      <c r="AT3139" s="9"/>
      <c r="AV3139" s="91">
        <v>27</v>
      </c>
      <c r="AW3139" s="93">
        <v>49</v>
      </c>
      <c r="AX3139" s="99">
        <f t="shared" si="1718"/>
        <v>27049</v>
      </c>
      <c r="AZ3139" s="7" t="s">
        <v>3053</v>
      </c>
      <c r="BA3139" t="s">
        <v>3094</v>
      </c>
      <c r="BN3139" s="1">
        <v>3</v>
      </c>
    </row>
    <row r="3140" spans="1:66" hidden="1" outlineLevel="1">
      <c r="A3140" t="s">
        <v>2109</v>
      </c>
      <c r="B3140" t="s">
        <v>2918</v>
      </c>
      <c r="C3140" s="1">
        <f t="shared" si="1701"/>
        <v>91</v>
      </c>
      <c r="D3140" s="7">
        <f>IF(P3140&gt;0,RANK(P3140,(P3140:R3140,S3140:AG3140)),0)</f>
        <v>0</v>
      </c>
      <c r="E3140" s="7">
        <f>IF(Q3140&gt;0,RANK(Q3140,(P3140:R3140,S3140:AG3140)),0)</f>
        <v>2</v>
      </c>
      <c r="F3140" s="7">
        <f>IF(R3140&gt;0,RANK(R3140,(P3140:R3140,S3140:AG3140)),0)</f>
        <v>4</v>
      </c>
      <c r="G3140" s="7">
        <f>IF(S3140&gt;0,RANK(S3140,(P3140:R3140,S3140:AG3140)),0)</f>
        <v>3</v>
      </c>
      <c r="H3140" s="48">
        <f t="shared" si="1702"/>
        <v>11</v>
      </c>
      <c r="I3140" s="163">
        <f t="shared" si="1720"/>
        <v>0.12087912087912088</v>
      </c>
      <c r="J3140" s="2"/>
      <c r="K3140" s="2">
        <f t="shared" si="1704"/>
        <v>0</v>
      </c>
      <c r="L3140" s="2">
        <f t="shared" si="1705"/>
        <v>0.27472527472527475</v>
      </c>
      <c r="M3140" s="2">
        <f t="shared" si="1706"/>
        <v>8.7912087912087919E-2</v>
      </c>
      <c r="N3140" s="2">
        <f t="shared" si="1707"/>
        <v>0.24175824175824176</v>
      </c>
      <c r="O3140" s="2">
        <f t="shared" si="1719"/>
        <v>0.39560439560439553</v>
      </c>
      <c r="Q3140" s="138">
        <v>25</v>
      </c>
      <c r="R3140" s="138">
        <v>8</v>
      </c>
      <c r="S3140" s="138">
        <v>22</v>
      </c>
      <c r="T3140" s="138">
        <v>36</v>
      </c>
      <c r="U3140" s="48"/>
      <c r="W3140" s="48"/>
      <c r="Z3140" s="1">
        <f t="shared" si="1690"/>
        <v>0</v>
      </c>
      <c r="AI3140" s="7">
        <f t="shared" si="1709"/>
        <v>1</v>
      </c>
      <c r="AJ3140" s="7">
        <f t="shared" si="1710"/>
        <v>0</v>
      </c>
      <c r="AK3140" s="7">
        <f t="shared" si="1711"/>
        <v>0</v>
      </c>
      <c r="AL3140" s="7">
        <f t="shared" si="1712"/>
        <v>0</v>
      </c>
      <c r="AM3140" s="2">
        <f t="shared" si="1713"/>
        <v>0.39560439560439559</v>
      </c>
      <c r="AN3140" s="2">
        <f t="shared" si="1714"/>
        <v>0</v>
      </c>
      <c r="AO3140" s="2">
        <f t="shared" si="1715"/>
        <v>0</v>
      </c>
      <c r="AP3140" s="2">
        <f t="shared" si="1716"/>
        <v>0</v>
      </c>
      <c r="AR3140" t="str">
        <f t="shared" si="1721"/>
        <v>Grant</v>
      </c>
      <c r="AS3140" t="s">
        <v>2918</v>
      </c>
      <c r="AT3140" s="9"/>
      <c r="AV3140" s="91">
        <v>27</v>
      </c>
      <c r="AW3140" s="93">
        <v>51</v>
      </c>
      <c r="AX3140" s="99">
        <f t="shared" si="1718"/>
        <v>27051</v>
      </c>
      <c r="AZ3140" s="7" t="s">
        <v>3053</v>
      </c>
      <c r="BA3140" t="s">
        <v>3094</v>
      </c>
      <c r="BN3140" s="1">
        <v>0</v>
      </c>
    </row>
    <row r="3141" spans="1:66" hidden="1" outlineLevel="1">
      <c r="A3141" t="s">
        <v>611</v>
      </c>
      <c r="B3141" t="s">
        <v>2918</v>
      </c>
      <c r="C3141" s="1">
        <f t="shared" si="1701"/>
        <v>10556</v>
      </c>
      <c r="D3141" s="7">
        <f>IF(P3141&gt;0,RANK(P3141,(P3141:R3141,S3141:AG3141)),0)</f>
        <v>0</v>
      </c>
      <c r="E3141" s="7">
        <f>IF(Q3141&gt;0,RANK(Q3141,(P3141:R3141,S3141:AG3141)),0)</f>
        <v>4</v>
      </c>
      <c r="F3141" s="7">
        <f>IF(R3141&gt;0,RANK(R3141,(P3141:R3141,S3141:AG3141)),0)</f>
        <v>3</v>
      </c>
      <c r="G3141" s="7">
        <f>IF(S3141&gt;0,RANK(S3141,(P3141:R3141,S3141:AG3141)),0)</f>
        <v>2</v>
      </c>
      <c r="H3141" s="48">
        <f t="shared" si="1702"/>
        <v>706</v>
      </c>
      <c r="I3141" s="163">
        <f t="shared" si="1720"/>
        <v>6.6881394467601371E-2</v>
      </c>
      <c r="J3141" s="2"/>
      <c r="K3141" s="2">
        <f t="shared" si="1704"/>
        <v>0</v>
      </c>
      <c r="L3141" s="2">
        <f t="shared" si="1705"/>
        <v>0.10089048882152331</v>
      </c>
      <c r="M3141" s="2">
        <f t="shared" si="1706"/>
        <v>0.23692686623721107</v>
      </c>
      <c r="N3141" s="2">
        <f t="shared" si="1707"/>
        <v>0.29641909814323608</v>
      </c>
      <c r="O3141" s="2">
        <f t="shared" si="1719"/>
        <v>0.36576354679802958</v>
      </c>
      <c r="Q3141" s="1">
        <v>1065</v>
      </c>
      <c r="R3141" s="1">
        <v>2501</v>
      </c>
      <c r="S3141" s="1">
        <v>3129</v>
      </c>
      <c r="T3141" s="1">
        <v>3835</v>
      </c>
      <c r="U3141" s="48"/>
      <c r="W3141" s="48"/>
      <c r="Z3141" s="1">
        <f t="shared" si="1690"/>
        <v>26</v>
      </c>
      <c r="AI3141" s="7">
        <f t="shared" si="1709"/>
        <v>1</v>
      </c>
      <c r="AJ3141" s="7">
        <f t="shared" si="1710"/>
        <v>0</v>
      </c>
      <c r="AK3141" s="7">
        <f t="shared" si="1711"/>
        <v>0</v>
      </c>
      <c r="AL3141" s="7">
        <f t="shared" si="1712"/>
        <v>0</v>
      </c>
      <c r="AM3141" s="2">
        <f t="shared" si="1713"/>
        <v>0.36330049261083741</v>
      </c>
      <c r="AN3141" s="2">
        <f t="shared" si="1714"/>
        <v>0</v>
      </c>
      <c r="AO3141" s="2">
        <f t="shared" si="1715"/>
        <v>0</v>
      </c>
      <c r="AP3141" s="2">
        <f t="shared" si="1716"/>
        <v>0</v>
      </c>
      <c r="AR3141" t="str">
        <f t="shared" si="1721"/>
        <v>Hennepin</v>
      </c>
      <c r="AS3141" t="s">
        <v>2918</v>
      </c>
      <c r="AT3141" s="9"/>
      <c r="AV3141" s="91">
        <v>27</v>
      </c>
      <c r="AW3141" s="93">
        <v>53</v>
      </c>
      <c r="AX3141" s="99">
        <f t="shared" si="1718"/>
        <v>27053</v>
      </c>
      <c r="AZ3141" s="7" t="s">
        <v>3053</v>
      </c>
      <c r="BA3141" t="s">
        <v>3094</v>
      </c>
      <c r="BN3141" s="1">
        <v>26</v>
      </c>
    </row>
    <row r="3142" spans="1:66" hidden="1" outlineLevel="1">
      <c r="A3142" t="s">
        <v>2147</v>
      </c>
      <c r="B3142" t="s">
        <v>2918</v>
      </c>
      <c r="C3142" s="1">
        <f t="shared" si="1701"/>
        <v>198</v>
      </c>
      <c r="D3142" s="7">
        <f>IF(P3142&gt;0,RANK(P3142,(P3142:R3142,S3142:AG3142)),0)</f>
        <v>0</v>
      </c>
      <c r="E3142" s="7">
        <f>IF(Q3142&gt;0,RANK(Q3142,(P3142:R3142,S3142:AG3142)),0)</f>
        <v>2</v>
      </c>
      <c r="F3142" s="7">
        <f>IF(R3142&gt;0,RANK(R3142,(P3142:R3142,S3142:AG3142)),0)</f>
        <v>4</v>
      </c>
      <c r="G3142" s="7">
        <f>IF(S3142&gt;0,RANK(S3142,(P3142:R3142,S3142:AG3142)),0)</f>
        <v>3</v>
      </c>
      <c r="H3142" s="48">
        <f t="shared" si="1702"/>
        <v>96</v>
      </c>
      <c r="I3142" s="163">
        <f t="shared" si="1720"/>
        <v>0.48484848484848486</v>
      </c>
      <c r="J3142" s="2"/>
      <c r="K3142" s="2">
        <f t="shared" si="1704"/>
        <v>0</v>
      </c>
      <c r="L3142" s="2">
        <f t="shared" si="1705"/>
        <v>0.13636363636363635</v>
      </c>
      <c r="M3142" s="2">
        <f t="shared" si="1706"/>
        <v>0.10606060606060606</v>
      </c>
      <c r="N3142" s="2">
        <f t="shared" si="1707"/>
        <v>0.12626262626262627</v>
      </c>
      <c r="O3142" s="2">
        <f t="shared" si="1719"/>
        <v>0.63131313131313127</v>
      </c>
      <c r="Q3142" s="138">
        <v>27</v>
      </c>
      <c r="R3142" s="138">
        <v>21</v>
      </c>
      <c r="S3142" s="138">
        <v>25</v>
      </c>
      <c r="T3142" s="138">
        <v>123</v>
      </c>
      <c r="U3142" s="48"/>
      <c r="W3142" s="48"/>
      <c r="Z3142" s="1">
        <f t="shared" si="1690"/>
        <v>2</v>
      </c>
      <c r="AI3142" s="7">
        <f t="shared" si="1709"/>
        <v>1</v>
      </c>
      <c r="AJ3142" s="7">
        <f t="shared" si="1710"/>
        <v>0</v>
      </c>
      <c r="AK3142" s="7">
        <f t="shared" si="1711"/>
        <v>0</v>
      </c>
      <c r="AL3142" s="7">
        <f t="shared" si="1712"/>
        <v>0</v>
      </c>
      <c r="AM3142" s="2">
        <f t="shared" si="1713"/>
        <v>0.62121212121212122</v>
      </c>
      <c r="AN3142" s="2">
        <f t="shared" si="1714"/>
        <v>0</v>
      </c>
      <c r="AO3142" s="2">
        <f t="shared" si="1715"/>
        <v>0</v>
      </c>
      <c r="AP3142" s="2">
        <f t="shared" si="1716"/>
        <v>0</v>
      </c>
      <c r="AR3142" t="str">
        <f t="shared" si="1721"/>
        <v>Houston</v>
      </c>
      <c r="AS3142" t="s">
        <v>2918</v>
      </c>
      <c r="AT3142" s="9"/>
      <c r="AV3142" s="91">
        <v>27</v>
      </c>
      <c r="AW3142" s="93">
        <v>55</v>
      </c>
      <c r="AX3142" s="99">
        <f t="shared" si="1718"/>
        <v>27055</v>
      </c>
      <c r="AZ3142" s="7" t="s">
        <v>3053</v>
      </c>
      <c r="BA3142" t="s">
        <v>3094</v>
      </c>
      <c r="BN3142" s="1">
        <v>2</v>
      </c>
    </row>
    <row r="3143" spans="1:66" hidden="1" outlineLevel="1">
      <c r="A3143" t="s">
        <v>343</v>
      </c>
      <c r="B3143" t="s">
        <v>2918</v>
      </c>
      <c r="C3143" s="1">
        <f t="shared" si="1701"/>
        <v>274</v>
      </c>
      <c r="D3143" s="7">
        <f>IF(P3143&gt;0,RANK(P3143,(P3143:R3143,S3143:AG3143)),0)</f>
        <v>0</v>
      </c>
      <c r="E3143" s="7">
        <f>IF(Q3143&gt;0,RANK(Q3143,(P3143:R3143,S3143:AG3143)),0)</f>
        <v>2</v>
      </c>
      <c r="F3143" s="7">
        <f>IF(R3143&gt;0,RANK(R3143,(P3143:R3143,S3143:AG3143)),0)</f>
        <v>4</v>
      </c>
      <c r="G3143" s="7">
        <f>IF(S3143&gt;0,RANK(S3143,(P3143:R3143,S3143:AG3143)),0)</f>
        <v>3</v>
      </c>
      <c r="H3143" s="48">
        <f t="shared" si="1702"/>
        <v>142</v>
      </c>
      <c r="I3143" s="163">
        <f t="shared" si="1720"/>
        <v>0.51824817518248179</v>
      </c>
      <c r="J3143" s="2"/>
      <c r="K3143" s="2">
        <f t="shared" si="1704"/>
        <v>0</v>
      </c>
      <c r="L3143" s="2">
        <f t="shared" si="1705"/>
        <v>0.145985401459854</v>
      </c>
      <c r="M3143" s="2">
        <f t="shared" si="1706"/>
        <v>4.7445255474452552E-2</v>
      </c>
      <c r="N3143" s="2">
        <f t="shared" si="1707"/>
        <v>0.13868613138686131</v>
      </c>
      <c r="O3143" s="2">
        <f t="shared" si="1719"/>
        <v>0.66788321167883202</v>
      </c>
      <c r="Q3143" s="138">
        <v>40</v>
      </c>
      <c r="R3143" s="138">
        <v>13</v>
      </c>
      <c r="S3143" s="138">
        <v>38</v>
      </c>
      <c r="T3143" s="138">
        <v>182</v>
      </c>
      <c r="U3143" s="48"/>
      <c r="W3143" s="48"/>
      <c r="Z3143" s="1">
        <f t="shared" si="1690"/>
        <v>1</v>
      </c>
      <c r="AI3143" s="7">
        <f t="shared" si="1709"/>
        <v>1</v>
      </c>
      <c r="AJ3143" s="7">
        <f t="shared" si="1710"/>
        <v>0</v>
      </c>
      <c r="AK3143" s="7">
        <f t="shared" si="1711"/>
        <v>0</v>
      </c>
      <c r="AL3143" s="7">
        <f t="shared" si="1712"/>
        <v>0</v>
      </c>
      <c r="AM3143" s="2">
        <f t="shared" si="1713"/>
        <v>0.66423357664233573</v>
      </c>
      <c r="AN3143" s="2">
        <f t="shared" si="1714"/>
        <v>0</v>
      </c>
      <c r="AO3143" s="2">
        <f t="shared" si="1715"/>
        <v>0</v>
      </c>
      <c r="AP3143" s="2">
        <f t="shared" si="1716"/>
        <v>0</v>
      </c>
      <c r="AR3143" t="str">
        <f t="shared" si="1721"/>
        <v>Hubbard</v>
      </c>
      <c r="AS3143" t="s">
        <v>2918</v>
      </c>
      <c r="AT3143" s="9"/>
      <c r="AV3143" s="91">
        <v>27</v>
      </c>
      <c r="AW3143" s="93">
        <v>57</v>
      </c>
      <c r="AX3143" s="99">
        <f t="shared" si="1718"/>
        <v>27057</v>
      </c>
      <c r="AZ3143" s="7" t="s">
        <v>3053</v>
      </c>
      <c r="BA3143" t="s">
        <v>3094</v>
      </c>
      <c r="BN3143" s="1">
        <v>1</v>
      </c>
    </row>
    <row r="3144" spans="1:66" hidden="1" outlineLevel="1">
      <c r="A3144" t="s">
        <v>1305</v>
      </c>
      <c r="B3144" t="s">
        <v>2918</v>
      </c>
      <c r="C3144" s="1">
        <f t="shared" si="1701"/>
        <v>393</v>
      </c>
      <c r="D3144" s="7">
        <f>IF(P3144&gt;0,RANK(P3144,(P3144:R3144,S3144:AG3144)),0)</f>
        <v>0</v>
      </c>
      <c r="E3144" s="7">
        <f>IF(Q3144&gt;0,RANK(Q3144,(P3144:R3144,S3144:AG3144)),0)</f>
        <v>3</v>
      </c>
      <c r="F3144" s="7">
        <f>IF(R3144&gt;0,RANK(R3144,(P3144:R3144,S3144:AG3144)),0)</f>
        <v>4</v>
      </c>
      <c r="G3144" s="7">
        <f>IF(S3144&gt;0,RANK(S3144,(P3144:R3144,S3144:AG3144)),0)</f>
        <v>2</v>
      </c>
      <c r="H3144" s="48">
        <f t="shared" si="1702"/>
        <v>144</v>
      </c>
      <c r="I3144" s="163">
        <f t="shared" si="1720"/>
        <v>0.36641221374045801</v>
      </c>
      <c r="J3144" s="2"/>
      <c r="K3144" s="2">
        <f t="shared" si="1704"/>
        <v>0</v>
      </c>
      <c r="L3144" s="2">
        <f t="shared" si="1705"/>
        <v>9.1603053435114504E-2</v>
      </c>
      <c r="M3144" s="2">
        <f t="shared" si="1706"/>
        <v>8.9058524173027995E-2</v>
      </c>
      <c r="N3144" s="2">
        <f t="shared" si="1707"/>
        <v>0.22646310432569974</v>
      </c>
      <c r="O3144" s="2">
        <f t="shared" si="1719"/>
        <v>0.59287531806615779</v>
      </c>
      <c r="Q3144" s="138">
        <v>36</v>
      </c>
      <c r="R3144" s="138">
        <v>35</v>
      </c>
      <c r="S3144" s="138">
        <v>89</v>
      </c>
      <c r="T3144" s="138">
        <v>233</v>
      </c>
      <c r="U3144" s="48"/>
      <c r="W3144" s="48"/>
      <c r="Z3144" s="1">
        <f t="shared" si="1690"/>
        <v>0</v>
      </c>
      <c r="AI3144" s="7">
        <f t="shared" si="1709"/>
        <v>1</v>
      </c>
      <c r="AJ3144" s="7">
        <f t="shared" si="1710"/>
        <v>0</v>
      </c>
      <c r="AK3144" s="7">
        <f t="shared" si="1711"/>
        <v>0</v>
      </c>
      <c r="AL3144" s="7">
        <f t="shared" si="1712"/>
        <v>0</v>
      </c>
      <c r="AM3144" s="2">
        <f t="shared" si="1713"/>
        <v>0.59287531806615779</v>
      </c>
      <c r="AN3144" s="2">
        <f t="shared" si="1714"/>
        <v>0</v>
      </c>
      <c r="AO3144" s="2">
        <f t="shared" si="1715"/>
        <v>0</v>
      </c>
      <c r="AP3144" s="2">
        <f t="shared" si="1716"/>
        <v>0</v>
      </c>
      <c r="AR3144" t="str">
        <f t="shared" si="1721"/>
        <v>Isanti</v>
      </c>
      <c r="AS3144" t="s">
        <v>2918</v>
      </c>
      <c r="AT3144" s="9"/>
      <c r="AV3144" s="91">
        <v>27</v>
      </c>
      <c r="AW3144" s="93">
        <v>59</v>
      </c>
      <c r="AX3144" s="99">
        <f t="shared" si="1718"/>
        <v>27059</v>
      </c>
      <c r="AZ3144" s="7" t="s">
        <v>3053</v>
      </c>
      <c r="BA3144" t="s">
        <v>3094</v>
      </c>
      <c r="BN3144" s="1">
        <v>0</v>
      </c>
    </row>
    <row r="3145" spans="1:66" hidden="1" outlineLevel="1">
      <c r="A3145" t="s">
        <v>2461</v>
      </c>
      <c r="B3145" t="s">
        <v>2918</v>
      </c>
      <c r="C3145" s="1">
        <f t="shared" si="1701"/>
        <v>360</v>
      </c>
      <c r="D3145" s="7">
        <f>IF(P3145&gt;0,RANK(P3145,(P3145:R3145,S3145:AG3145)),0)</f>
        <v>0</v>
      </c>
      <c r="E3145" s="7">
        <f>IF(Q3145&gt;0,RANK(Q3145,(P3145:R3145,S3145:AG3145)),0)</f>
        <v>3</v>
      </c>
      <c r="F3145" s="7">
        <f>IF(R3145&gt;0,RANK(R3145,(P3145:R3145,S3145:AG3145)),0)</f>
        <v>4</v>
      </c>
      <c r="G3145" s="7">
        <f>IF(S3145&gt;0,RANK(S3145,(P3145:R3145,S3145:AG3145)),0)</f>
        <v>2</v>
      </c>
      <c r="H3145" s="48">
        <f t="shared" si="1702"/>
        <v>117</v>
      </c>
      <c r="I3145" s="163">
        <f t="shared" si="1720"/>
        <v>0.32500000000000001</v>
      </c>
      <c r="J3145" s="2"/>
      <c r="K3145" s="2">
        <f t="shared" si="1704"/>
        <v>0</v>
      </c>
      <c r="L3145" s="2">
        <f t="shared" si="1705"/>
        <v>0.14444444444444443</v>
      </c>
      <c r="M3145" s="2">
        <f t="shared" si="1706"/>
        <v>0.13055555555555556</v>
      </c>
      <c r="N3145" s="2">
        <f t="shared" si="1707"/>
        <v>0.2</v>
      </c>
      <c r="O3145" s="2">
        <f t="shared" si="1719"/>
        <v>0.52500000000000013</v>
      </c>
      <c r="Q3145" s="138">
        <v>52</v>
      </c>
      <c r="R3145" s="138">
        <v>47</v>
      </c>
      <c r="S3145" s="138">
        <v>72</v>
      </c>
      <c r="T3145" s="138">
        <v>189</v>
      </c>
      <c r="U3145" s="48"/>
      <c r="W3145" s="48"/>
      <c r="Z3145" s="1">
        <f t="shared" si="1690"/>
        <v>0</v>
      </c>
      <c r="AI3145" s="7">
        <f t="shared" si="1709"/>
        <v>1</v>
      </c>
      <c r="AJ3145" s="7">
        <f t="shared" si="1710"/>
        <v>0</v>
      </c>
      <c r="AK3145" s="7">
        <f t="shared" si="1711"/>
        <v>0</v>
      </c>
      <c r="AL3145" s="7">
        <f t="shared" si="1712"/>
        <v>0</v>
      </c>
      <c r="AM3145" s="2">
        <f t="shared" si="1713"/>
        <v>0.52500000000000002</v>
      </c>
      <c r="AN3145" s="2">
        <f t="shared" si="1714"/>
        <v>0</v>
      </c>
      <c r="AO3145" s="2">
        <f t="shared" si="1715"/>
        <v>0</v>
      </c>
      <c r="AP3145" s="2">
        <f t="shared" si="1716"/>
        <v>0</v>
      </c>
      <c r="AR3145" t="str">
        <f t="shared" si="1721"/>
        <v>Itasca</v>
      </c>
      <c r="AS3145" t="s">
        <v>2918</v>
      </c>
      <c r="AT3145" s="9"/>
      <c r="AV3145" s="91">
        <v>27</v>
      </c>
      <c r="AW3145" s="93">
        <v>61</v>
      </c>
      <c r="AX3145" s="99">
        <f t="shared" si="1718"/>
        <v>27061</v>
      </c>
      <c r="AZ3145" s="7" t="s">
        <v>3053</v>
      </c>
      <c r="BA3145" t="s">
        <v>3094</v>
      </c>
      <c r="BN3145" s="1">
        <v>0</v>
      </c>
    </row>
    <row r="3146" spans="1:66" hidden="1" outlineLevel="1">
      <c r="A3146" t="s">
        <v>3116</v>
      </c>
      <c r="B3146" t="s">
        <v>2918</v>
      </c>
      <c r="C3146" s="1">
        <f t="shared" si="1701"/>
        <v>83</v>
      </c>
      <c r="D3146" s="7">
        <f>IF(P3146&gt;0,RANK(P3146,(P3146:R3146,S3146:AG3146)),0)</f>
        <v>0</v>
      </c>
      <c r="E3146" s="7">
        <f>IF(Q3146&gt;0,RANK(Q3146,(P3146:R3146,S3146:AG3146)),0)</f>
        <v>4</v>
      </c>
      <c r="F3146" s="7">
        <f>IF(R3146&gt;0,RANK(R3146,(P3146:R3146,S3146:AG3146)),0)</f>
        <v>3</v>
      </c>
      <c r="G3146" s="7">
        <f>IF(S3146&gt;0,RANK(S3146,(P3146:R3146,S3146:AG3146)),0)</f>
        <v>2</v>
      </c>
      <c r="H3146" s="48">
        <f t="shared" si="1702"/>
        <v>47</v>
      </c>
      <c r="I3146" s="163">
        <f t="shared" si="1720"/>
        <v>0.5662650602409639</v>
      </c>
      <c r="J3146" s="2"/>
      <c r="K3146" s="2">
        <f t="shared" si="1704"/>
        <v>0</v>
      </c>
      <c r="L3146" s="2">
        <f t="shared" si="1705"/>
        <v>7.2289156626506021E-2</v>
      </c>
      <c r="M3146" s="2">
        <f t="shared" si="1706"/>
        <v>9.6385542168674704E-2</v>
      </c>
      <c r="N3146" s="2">
        <f t="shared" si="1707"/>
        <v>0.13253012048192772</v>
      </c>
      <c r="O3146" s="2">
        <f t="shared" si="1719"/>
        <v>0.6987951807228916</v>
      </c>
      <c r="Q3146" s="138">
        <v>6</v>
      </c>
      <c r="R3146" s="138">
        <v>8</v>
      </c>
      <c r="S3146" s="138">
        <v>11</v>
      </c>
      <c r="T3146" s="138">
        <v>58</v>
      </c>
      <c r="U3146" s="48"/>
      <c r="W3146" s="48"/>
      <c r="Z3146" s="1">
        <f t="shared" si="1690"/>
        <v>0</v>
      </c>
      <c r="AI3146" s="7">
        <f t="shared" si="1709"/>
        <v>1</v>
      </c>
      <c r="AJ3146" s="7">
        <f t="shared" si="1710"/>
        <v>0</v>
      </c>
      <c r="AK3146" s="7">
        <f t="shared" si="1711"/>
        <v>0</v>
      </c>
      <c r="AL3146" s="7">
        <f t="shared" si="1712"/>
        <v>0</v>
      </c>
      <c r="AM3146" s="2">
        <f t="shared" si="1713"/>
        <v>0.6987951807228916</v>
      </c>
      <c r="AN3146" s="2">
        <f t="shared" si="1714"/>
        <v>0</v>
      </c>
      <c r="AO3146" s="2">
        <f t="shared" si="1715"/>
        <v>0</v>
      </c>
      <c r="AP3146" s="2">
        <f t="shared" si="1716"/>
        <v>0</v>
      </c>
      <c r="AR3146" t="str">
        <f t="shared" si="1721"/>
        <v>Jackson</v>
      </c>
      <c r="AS3146" t="s">
        <v>2918</v>
      </c>
      <c r="AT3146" s="9"/>
      <c r="AV3146" s="91">
        <v>27</v>
      </c>
      <c r="AW3146" s="93">
        <v>63</v>
      </c>
      <c r="AX3146" s="99">
        <f t="shared" si="1718"/>
        <v>27063</v>
      </c>
      <c r="AZ3146" s="7" t="s">
        <v>3053</v>
      </c>
      <c r="BA3146" t="s">
        <v>3094</v>
      </c>
      <c r="BN3146" s="1">
        <v>0</v>
      </c>
    </row>
    <row r="3147" spans="1:66" hidden="1" outlineLevel="1">
      <c r="A3147" t="s">
        <v>2462</v>
      </c>
      <c r="B3147" t="s">
        <v>2918</v>
      </c>
      <c r="C3147" s="1">
        <f t="shared" ref="C3147:C3178" si="1722">SUM(P3147:AG3147)</f>
        <v>179</v>
      </c>
      <c r="D3147" s="7">
        <f>IF(P3147&gt;0,RANK(P3147,(P3147:R3147,S3147:AG3147)),0)</f>
        <v>0</v>
      </c>
      <c r="E3147" s="7">
        <f>IF(Q3147&gt;0,RANK(Q3147,(P3147:R3147,S3147:AG3147)),0)</f>
        <v>3</v>
      </c>
      <c r="F3147" s="7">
        <f>IF(R3147&gt;0,RANK(R3147,(P3147:R3147,S3147:AG3147)),0)</f>
        <v>4</v>
      </c>
      <c r="G3147" s="7">
        <f>IF(S3147&gt;0,RANK(S3147,(P3147:R3147,S3147:AG3147)),0)</f>
        <v>2</v>
      </c>
      <c r="H3147" s="48">
        <f t="shared" ref="H3147:H3178" si="1723">MAX(P3147:Y3147)-LARGE(P3147:Y3147,2)</f>
        <v>78</v>
      </c>
      <c r="I3147" s="163">
        <f t="shared" si="1720"/>
        <v>0.43575418994413406</v>
      </c>
      <c r="J3147" s="2"/>
      <c r="K3147" s="2">
        <f t="shared" ref="K3147:K3178" si="1724">IF($C3147=0,"-",P3147/$C3147)</f>
        <v>0</v>
      </c>
      <c r="L3147" s="2">
        <f t="shared" ref="L3147:L3178" si="1725">IF($C3147=0,"-",Q3147/$C3147)</f>
        <v>0.13407821229050279</v>
      </c>
      <c r="M3147" s="2">
        <f t="shared" ref="M3147:M3178" si="1726">IF($C3147=0,"-",R3147/$C3147)</f>
        <v>0.11731843575418995</v>
      </c>
      <c r="N3147" s="2">
        <f t="shared" ref="N3147:N3178" si="1727">IF($C3147=0,"-",S3147/$C3147)</f>
        <v>0.15083798882681565</v>
      </c>
      <c r="O3147" s="2">
        <f t="shared" si="1719"/>
        <v>0.5977653631284916</v>
      </c>
      <c r="Q3147" s="138">
        <v>24</v>
      </c>
      <c r="R3147" s="138">
        <v>21</v>
      </c>
      <c r="S3147" s="138">
        <v>27</v>
      </c>
      <c r="T3147" s="138">
        <v>105</v>
      </c>
      <c r="U3147" s="48"/>
      <c r="W3147" s="48"/>
      <c r="Z3147" s="1">
        <f t="shared" si="1690"/>
        <v>2</v>
      </c>
      <c r="AI3147" s="7">
        <f t="shared" ref="AI3147:AI3178" si="1728">IF(T3147&gt;0,RANK(T3147,(P3147:Z3147)),0)</f>
        <v>1</v>
      </c>
      <c r="AJ3147" s="7">
        <f t="shared" ref="AJ3147:AJ3178" si="1729">IF(U3147&gt;0,RANK(U3147,(P3147:Z3147)),0)</f>
        <v>0</v>
      </c>
      <c r="AK3147" s="7">
        <f t="shared" ref="AK3147:AK3178" si="1730">IF(V3147&gt;0,RANK(V3147,(P3147:Z3147)),0)</f>
        <v>0</v>
      </c>
      <c r="AL3147" s="7">
        <f t="shared" ref="AL3147:AL3178" si="1731">IF(W3147&gt;0,RANK(W3147,(P3147:Z3147)),0)</f>
        <v>0</v>
      </c>
      <c r="AM3147" s="2">
        <f t="shared" ref="AM3147:AM3178" si="1732">IF($C3147=0,"-",T3147/$C3147)</f>
        <v>0.58659217877094971</v>
      </c>
      <c r="AN3147" s="2">
        <f t="shared" ref="AN3147:AN3178" si="1733">IF($C3147=0,"-",U3147/$C3147)</f>
        <v>0</v>
      </c>
      <c r="AO3147" s="2">
        <f t="shared" ref="AO3147:AO3178" si="1734">IF($C3147=0,"-",V3147/$C3147)</f>
        <v>0</v>
      </c>
      <c r="AP3147" s="2">
        <f t="shared" ref="AP3147:AP3178" si="1735">IF($C3147=0,"-",W3147/$C3147)</f>
        <v>0</v>
      </c>
      <c r="AR3147" t="str">
        <f t="shared" si="1721"/>
        <v>Kanabec</v>
      </c>
      <c r="AS3147" t="s">
        <v>2918</v>
      </c>
      <c r="AT3147" s="9"/>
      <c r="AV3147" s="91">
        <v>27</v>
      </c>
      <c r="AW3147" s="93">
        <v>65</v>
      </c>
      <c r="AX3147" s="99">
        <f t="shared" ref="AX3147:AX3178" si="1736">AV3147*1000+AW3147</f>
        <v>27065</v>
      </c>
      <c r="AZ3147" s="7" t="s">
        <v>3053</v>
      </c>
      <c r="BA3147" t="s">
        <v>3094</v>
      </c>
      <c r="BN3147" s="1">
        <v>2</v>
      </c>
    </row>
    <row r="3148" spans="1:66" hidden="1" outlineLevel="1">
      <c r="A3148" t="s">
        <v>1066</v>
      </c>
      <c r="B3148" t="s">
        <v>2918</v>
      </c>
      <c r="C3148" s="1">
        <f t="shared" si="1722"/>
        <v>431</v>
      </c>
      <c r="D3148" s="7">
        <f>IF(P3148&gt;0,RANK(P3148,(P3148:R3148,S3148:AG3148)),0)</f>
        <v>0</v>
      </c>
      <c r="E3148" s="7">
        <f>IF(Q3148&gt;0,RANK(Q3148,(P3148:R3148,S3148:AG3148)),0)</f>
        <v>4</v>
      </c>
      <c r="F3148" s="7">
        <f>IF(R3148&gt;0,RANK(R3148,(P3148:R3148,S3148:AG3148)),0)</f>
        <v>3</v>
      </c>
      <c r="G3148" s="7">
        <f>IF(S3148&gt;0,RANK(S3148,(P3148:R3148,S3148:AG3148)),0)</f>
        <v>2</v>
      </c>
      <c r="H3148" s="48">
        <f t="shared" si="1723"/>
        <v>154</v>
      </c>
      <c r="I3148" s="163">
        <f t="shared" si="1720"/>
        <v>0.35730858468677495</v>
      </c>
      <c r="J3148" s="2"/>
      <c r="K3148" s="2">
        <f t="shared" si="1724"/>
        <v>0</v>
      </c>
      <c r="L3148" s="2">
        <f t="shared" si="1725"/>
        <v>9.7447795823665889E-2</v>
      </c>
      <c r="M3148" s="2">
        <f t="shared" si="1726"/>
        <v>0.10904872389791183</v>
      </c>
      <c r="N3148" s="2">
        <f t="shared" si="1727"/>
        <v>0.21577726218097448</v>
      </c>
      <c r="O3148" s="2">
        <f t="shared" si="1719"/>
        <v>0.57772621809744773</v>
      </c>
      <c r="Q3148" s="138">
        <v>42</v>
      </c>
      <c r="R3148" s="138">
        <v>47</v>
      </c>
      <c r="S3148" s="138">
        <v>93</v>
      </c>
      <c r="T3148" s="138">
        <v>247</v>
      </c>
      <c r="U3148" s="48"/>
      <c r="W3148" s="48"/>
      <c r="Z3148" s="1">
        <f t="shared" si="1690"/>
        <v>2</v>
      </c>
      <c r="AI3148" s="7">
        <f t="shared" si="1728"/>
        <v>1</v>
      </c>
      <c r="AJ3148" s="7">
        <f t="shared" si="1729"/>
        <v>0</v>
      </c>
      <c r="AK3148" s="7">
        <f t="shared" si="1730"/>
        <v>0</v>
      </c>
      <c r="AL3148" s="7">
        <f t="shared" si="1731"/>
        <v>0</v>
      </c>
      <c r="AM3148" s="2">
        <f t="shared" si="1732"/>
        <v>0.57308584686774944</v>
      </c>
      <c r="AN3148" s="2">
        <f t="shared" si="1733"/>
        <v>0</v>
      </c>
      <c r="AO3148" s="2">
        <f t="shared" si="1734"/>
        <v>0</v>
      </c>
      <c r="AP3148" s="2">
        <f t="shared" si="1735"/>
        <v>0</v>
      </c>
      <c r="AR3148" t="str">
        <f t="shared" si="1721"/>
        <v>Kandiyohi</v>
      </c>
      <c r="AS3148" t="s">
        <v>2918</v>
      </c>
      <c r="AT3148" s="9"/>
      <c r="AV3148" s="91">
        <v>27</v>
      </c>
      <c r="AW3148" s="93">
        <v>67</v>
      </c>
      <c r="AX3148" s="99">
        <f t="shared" si="1736"/>
        <v>27067</v>
      </c>
      <c r="AZ3148" s="7" t="s">
        <v>3053</v>
      </c>
      <c r="BA3148" t="s">
        <v>3094</v>
      </c>
      <c r="BN3148" s="1">
        <v>2</v>
      </c>
    </row>
    <row r="3149" spans="1:66" hidden="1" outlineLevel="1">
      <c r="A3149" t="s">
        <v>2208</v>
      </c>
      <c r="B3149" t="s">
        <v>2918</v>
      </c>
      <c r="C3149" s="1">
        <f t="shared" si="1722"/>
        <v>44</v>
      </c>
      <c r="D3149" s="7">
        <f>IF(P3149&gt;0,RANK(P3149,(P3149:R3149,S3149:AG3149)),0)</f>
        <v>0</v>
      </c>
      <c r="E3149" s="7">
        <f>IF(Q3149&gt;0,RANK(Q3149,(P3149:R3149,S3149:AG3149)),0)</f>
        <v>2</v>
      </c>
      <c r="F3149" s="7">
        <f>IF(R3149&gt;0,RANK(R3149,(P3149:R3149,S3149:AG3149)),0)</f>
        <v>4</v>
      </c>
      <c r="G3149" s="7">
        <f>IF(S3149&gt;0,RANK(S3149,(P3149:R3149,S3149:AG3149)),0)</f>
        <v>3</v>
      </c>
      <c r="H3149" s="48">
        <f t="shared" si="1723"/>
        <v>27</v>
      </c>
      <c r="I3149" s="163">
        <f t="shared" si="1720"/>
        <v>0.61363636363636365</v>
      </c>
      <c r="J3149" s="2"/>
      <c r="K3149" s="2">
        <f t="shared" si="1724"/>
        <v>0</v>
      </c>
      <c r="L3149" s="2">
        <f t="shared" si="1725"/>
        <v>0.11363636363636363</v>
      </c>
      <c r="M3149" s="2">
        <f t="shared" si="1726"/>
        <v>6.8181818181818177E-2</v>
      </c>
      <c r="N3149" s="2">
        <f t="shared" si="1727"/>
        <v>9.0909090909090912E-2</v>
      </c>
      <c r="O3149" s="2">
        <f t="shared" si="1719"/>
        <v>0.72727272727272718</v>
      </c>
      <c r="Q3149" s="138">
        <v>5</v>
      </c>
      <c r="R3149" s="138">
        <v>3</v>
      </c>
      <c r="S3149" s="138">
        <v>4</v>
      </c>
      <c r="T3149" s="138">
        <v>32</v>
      </c>
      <c r="U3149" s="48"/>
      <c r="W3149" s="48"/>
      <c r="Z3149" s="1">
        <f t="shared" si="1690"/>
        <v>0</v>
      </c>
      <c r="AI3149" s="7">
        <f t="shared" si="1728"/>
        <v>1</v>
      </c>
      <c r="AJ3149" s="7">
        <f t="shared" si="1729"/>
        <v>0</v>
      </c>
      <c r="AK3149" s="7">
        <f t="shared" si="1730"/>
        <v>0</v>
      </c>
      <c r="AL3149" s="7">
        <f t="shared" si="1731"/>
        <v>0</v>
      </c>
      <c r="AM3149" s="2">
        <f t="shared" si="1732"/>
        <v>0.72727272727272729</v>
      </c>
      <c r="AN3149" s="2">
        <f t="shared" si="1733"/>
        <v>0</v>
      </c>
      <c r="AO3149" s="2">
        <f t="shared" si="1734"/>
        <v>0</v>
      </c>
      <c r="AP3149" s="2">
        <f t="shared" si="1735"/>
        <v>0</v>
      </c>
      <c r="AR3149" t="str">
        <f t="shared" si="1721"/>
        <v>Kittson</v>
      </c>
      <c r="AS3149" t="s">
        <v>2918</v>
      </c>
      <c r="AT3149" s="9"/>
      <c r="AV3149" s="91">
        <v>27</v>
      </c>
      <c r="AW3149" s="93">
        <v>69</v>
      </c>
      <c r="AX3149" s="99">
        <f t="shared" si="1736"/>
        <v>27069</v>
      </c>
      <c r="AZ3149" s="7" t="s">
        <v>3053</v>
      </c>
      <c r="BA3149" t="s">
        <v>3094</v>
      </c>
      <c r="BN3149" s="1">
        <v>0</v>
      </c>
    </row>
    <row r="3150" spans="1:66" hidden="1" outlineLevel="1">
      <c r="A3150" t="s">
        <v>814</v>
      </c>
      <c r="B3150" t="s">
        <v>2918</v>
      </c>
      <c r="C3150" s="1">
        <f t="shared" si="1722"/>
        <v>99</v>
      </c>
      <c r="D3150" s="7">
        <f>IF(P3150&gt;0,RANK(P3150,(P3150:R3150,S3150:AG3150)),0)</f>
        <v>0</v>
      </c>
      <c r="E3150" s="7">
        <f>IF(Q3150&gt;0,RANK(Q3150,(P3150:R3150,S3150:AG3150)),0)</f>
        <v>3</v>
      </c>
      <c r="F3150" s="7">
        <f>IF(R3150&gt;0,RANK(R3150,(P3150:R3150,S3150:AG3150)),0)</f>
        <v>4</v>
      </c>
      <c r="G3150" s="7">
        <f>IF(S3150&gt;0,RANK(S3150,(P3150:R3150,S3150:AG3150)),0)</f>
        <v>1</v>
      </c>
      <c r="H3150" s="48">
        <f t="shared" si="1723"/>
        <v>5</v>
      </c>
      <c r="I3150" s="163">
        <f t="shared" si="1720"/>
        <v>5.0505050505050504E-2</v>
      </c>
      <c r="J3150" s="2"/>
      <c r="K3150" s="2">
        <f t="shared" si="1724"/>
        <v>0</v>
      </c>
      <c r="L3150" s="2">
        <f t="shared" si="1725"/>
        <v>0.21212121212121213</v>
      </c>
      <c r="M3150" s="2">
        <f t="shared" si="1726"/>
        <v>0.1111111111111111</v>
      </c>
      <c r="N3150" s="2">
        <f t="shared" si="1727"/>
        <v>0.36363636363636365</v>
      </c>
      <c r="O3150" s="2">
        <f t="shared" si="1719"/>
        <v>0.31313131313131304</v>
      </c>
      <c r="Q3150" s="138">
        <v>21</v>
      </c>
      <c r="R3150" s="138">
        <v>11</v>
      </c>
      <c r="S3150" s="138">
        <v>36</v>
      </c>
      <c r="T3150" s="138">
        <v>31</v>
      </c>
      <c r="U3150" s="48"/>
      <c r="W3150" s="48"/>
      <c r="Z3150" s="1">
        <f t="shared" si="1690"/>
        <v>0</v>
      </c>
      <c r="AI3150" s="7">
        <f t="shared" si="1728"/>
        <v>2</v>
      </c>
      <c r="AJ3150" s="7">
        <f t="shared" si="1729"/>
        <v>0</v>
      </c>
      <c r="AK3150" s="7">
        <f t="shared" si="1730"/>
        <v>0</v>
      </c>
      <c r="AL3150" s="7">
        <f t="shared" si="1731"/>
        <v>0</v>
      </c>
      <c r="AM3150" s="2">
        <f t="shared" si="1732"/>
        <v>0.31313131313131315</v>
      </c>
      <c r="AN3150" s="2">
        <f t="shared" si="1733"/>
        <v>0</v>
      </c>
      <c r="AO3150" s="2">
        <f t="shared" si="1734"/>
        <v>0</v>
      </c>
      <c r="AP3150" s="2">
        <f t="shared" si="1735"/>
        <v>0</v>
      </c>
      <c r="AR3150" t="str">
        <f t="shared" si="1721"/>
        <v>Koochiching</v>
      </c>
      <c r="AS3150" t="s">
        <v>2918</v>
      </c>
      <c r="AT3150" s="9"/>
      <c r="AV3150" s="91">
        <v>27</v>
      </c>
      <c r="AW3150" s="93">
        <v>71</v>
      </c>
      <c r="AX3150" s="99">
        <f t="shared" si="1736"/>
        <v>27071</v>
      </c>
      <c r="AZ3150" s="7" t="s">
        <v>3053</v>
      </c>
      <c r="BA3150" t="s">
        <v>3094</v>
      </c>
      <c r="BN3150" s="1">
        <v>0</v>
      </c>
    </row>
    <row r="3151" spans="1:66" hidden="1" outlineLevel="1">
      <c r="A3151" t="s">
        <v>1780</v>
      </c>
      <c r="B3151" t="s">
        <v>2918</v>
      </c>
      <c r="C3151" s="1">
        <f t="shared" si="1722"/>
        <v>52</v>
      </c>
      <c r="D3151" s="7">
        <f>IF(P3151&gt;0,RANK(P3151,(P3151:R3151,S3151:AG3151)),0)</f>
        <v>0</v>
      </c>
      <c r="E3151" s="7">
        <f>IF(Q3151&gt;0,RANK(Q3151,(P3151:R3151,S3151:AG3151)),0)</f>
        <v>2</v>
      </c>
      <c r="F3151" s="7">
        <f>IF(R3151&gt;0,RANK(R3151,(P3151:R3151,S3151:AG3151)),0)</f>
        <v>4</v>
      </c>
      <c r="G3151" s="7">
        <f>IF(S3151&gt;0,RANK(S3151,(P3151:R3151,S3151:AG3151)),0)</f>
        <v>3</v>
      </c>
      <c r="H3151" s="48">
        <f t="shared" si="1723"/>
        <v>24</v>
      </c>
      <c r="I3151" s="163">
        <f t="shared" si="1720"/>
        <v>0.46153846153846156</v>
      </c>
      <c r="J3151" s="2"/>
      <c r="K3151" s="2">
        <f t="shared" si="1724"/>
        <v>0</v>
      </c>
      <c r="L3151" s="2">
        <f t="shared" si="1725"/>
        <v>0.15384615384615385</v>
      </c>
      <c r="M3151" s="2">
        <f t="shared" si="1726"/>
        <v>7.6923076923076927E-2</v>
      </c>
      <c r="N3151" s="2">
        <f t="shared" si="1727"/>
        <v>0.13461538461538461</v>
      </c>
      <c r="O3151" s="2">
        <f t="shared" si="1719"/>
        <v>0.63461538461538458</v>
      </c>
      <c r="Q3151" s="138">
        <v>8</v>
      </c>
      <c r="R3151" s="138">
        <v>4</v>
      </c>
      <c r="S3151" s="138">
        <v>7</v>
      </c>
      <c r="T3151" s="138">
        <v>32</v>
      </c>
      <c r="U3151" s="48"/>
      <c r="W3151" s="48"/>
      <c r="Z3151" s="1">
        <f t="shared" si="1690"/>
        <v>1</v>
      </c>
      <c r="AI3151" s="7">
        <f t="shared" si="1728"/>
        <v>1</v>
      </c>
      <c r="AJ3151" s="7">
        <f t="shared" si="1729"/>
        <v>0</v>
      </c>
      <c r="AK3151" s="7">
        <f t="shared" si="1730"/>
        <v>0</v>
      </c>
      <c r="AL3151" s="7">
        <f t="shared" si="1731"/>
        <v>0</v>
      </c>
      <c r="AM3151" s="2">
        <f t="shared" si="1732"/>
        <v>0.61538461538461542</v>
      </c>
      <c r="AN3151" s="2">
        <f t="shared" si="1733"/>
        <v>0</v>
      </c>
      <c r="AO3151" s="2">
        <f t="shared" si="1734"/>
        <v>0</v>
      </c>
      <c r="AP3151" s="2">
        <f t="shared" si="1735"/>
        <v>0</v>
      </c>
      <c r="AR3151" t="str">
        <f t="shared" si="1721"/>
        <v>Lac Qui Parle</v>
      </c>
      <c r="AS3151" t="s">
        <v>2918</v>
      </c>
      <c r="AT3151" s="9"/>
      <c r="AV3151" s="91">
        <v>27</v>
      </c>
      <c r="AW3151" s="93">
        <v>73</v>
      </c>
      <c r="AX3151" s="99">
        <f t="shared" si="1736"/>
        <v>27073</v>
      </c>
      <c r="AZ3151" s="7" t="s">
        <v>3053</v>
      </c>
      <c r="BA3151" t="s">
        <v>3094</v>
      </c>
      <c r="BN3151" s="1">
        <v>1</v>
      </c>
    </row>
    <row r="3152" spans="1:66" hidden="1" outlineLevel="1">
      <c r="A3152" t="s">
        <v>2466</v>
      </c>
      <c r="B3152" t="s">
        <v>2918</v>
      </c>
      <c r="C3152" s="1">
        <f t="shared" si="1722"/>
        <v>79</v>
      </c>
      <c r="D3152" s="7">
        <f>IF(P3152&gt;0,RANK(P3152,(P3152:R3152,S3152:AG3152)),0)</f>
        <v>0</v>
      </c>
      <c r="E3152" s="7">
        <f>IF(Q3152&gt;0,RANK(Q3152,(P3152:R3152,S3152:AG3152)),0)</f>
        <v>4</v>
      </c>
      <c r="F3152" s="7">
        <f>IF(R3152&gt;0,RANK(R3152,(P3152:R3152,S3152:AG3152)),0)</f>
        <v>2</v>
      </c>
      <c r="G3152" s="7">
        <f>IF(S3152&gt;0,RANK(S3152,(P3152:R3152,S3152:AG3152)),0)</f>
        <v>3</v>
      </c>
      <c r="H3152" s="48">
        <f t="shared" si="1723"/>
        <v>22</v>
      </c>
      <c r="I3152" s="163">
        <f t="shared" si="1720"/>
        <v>0.27848101265822783</v>
      </c>
      <c r="J3152" s="2"/>
      <c r="K3152" s="2">
        <f t="shared" si="1724"/>
        <v>0</v>
      </c>
      <c r="L3152" s="2">
        <f t="shared" si="1725"/>
        <v>6.3291139240506333E-2</v>
      </c>
      <c r="M3152" s="2">
        <f t="shared" si="1726"/>
        <v>0.25316455696202533</v>
      </c>
      <c r="N3152" s="2">
        <f t="shared" si="1727"/>
        <v>0.15189873417721519</v>
      </c>
      <c r="O3152" s="2">
        <f t="shared" si="1719"/>
        <v>0.53164556962025311</v>
      </c>
      <c r="Q3152" s="138">
        <v>5</v>
      </c>
      <c r="R3152" s="138">
        <v>20</v>
      </c>
      <c r="S3152" s="138">
        <v>12</v>
      </c>
      <c r="T3152" s="138">
        <v>42</v>
      </c>
      <c r="U3152" s="48"/>
      <c r="W3152" s="48"/>
      <c r="Z3152" s="1">
        <f t="shared" si="1690"/>
        <v>0</v>
      </c>
      <c r="AI3152" s="7">
        <f t="shared" si="1728"/>
        <v>1</v>
      </c>
      <c r="AJ3152" s="7">
        <f t="shared" si="1729"/>
        <v>0</v>
      </c>
      <c r="AK3152" s="7">
        <f t="shared" si="1730"/>
        <v>0</v>
      </c>
      <c r="AL3152" s="7">
        <f t="shared" si="1731"/>
        <v>0</v>
      </c>
      <c r="AM3152" s="2">
        <f t="shared" si="1732"/>
        <v>0.53164556962025311</v>
      </c>
      <c r="AN3152" s="2">
        <f t="shared" si="1733"/>
        <v>0</v>
      </c>
      <c r="AO3152" s="2">
        <f t="shared" si="1734"/>
        <v>0</v>
      </c>
      <c r="AP3152" s="2">
        <f t="shared" si="1735"/>
        <v>0</v>
      </c>
      <c r="AR3152" t="str">
        <f t="shared" si="1721"/>
        <v>Lake</v>
      </c>
      <c r="AS3152" t="s">
        <v>2918</v>
      </c>
      <c r="AT3152" s="9"/>
      <c r="AV3152" s="91">
        <v>27</v>
      </c>
      <c r="AW3152" s="93">
        <v>75</v>
      </c>
      <c r="AX3152" s="99">
        <f t="shared" si="1736"/>
        <v>27075</v>
      </c>
      <c r="AZ3152" s="7" t="s">
        <v>3053</v>
      </c>
      <c r="BA3152" t="s">
        <v>3094</v>
      </c>
      <c r="BN3152" s="1">
        <v>0</v>
      </c>
    </row>
    <row r="3153" spans="1:66" hidden="1" outlineLevel="1">
      <c r="A3153" t="s">
        <v>700</v>
      </c>
      <c r="B3153" t="s">
        <v>2918</v>
      </c>
      <c r="C3153" s="1">
        <f t="shared" si="1722"/>
        <v>33</v>
      </c>
      <c r="D3153" s="7">
        <f>IF(P3153&gt;0,RANK(P3153,(P3153:R3153,S3153:AG3153)),0)</f>
        <v>0</v>
      </c>
      <c r="E3153" s="7">
        <f>IF(Q3153&gt;0,RANK(Q3153,(P3153:R3153,S3153:AG3153)),0)</f>
        <v>2</v>
      </c>
      <c r="F3153" s="7">
        <f>IF(R3153&gt;0,RANK(R3153,(P3153:R3153,S3153:AG3153)),0)</f>
        <v>3</v>
      </c>
      <c r="G3153" s="7">
        <f>IF(S3153&gt;0,RANK(S3153,(P3153:R3153,S3153:AG3153)),0)</f>
        <v>3</v>
      </c>
      <c r="H3153" s="48">
        <f t="shared" si="1723"/>
        <v>13</v>
      </c>
      <c r="I3153" s="163">
        <f t="shared" si="1720"/>
        <v>0.39393939393939392</v>
      </c>
      <c r="J3153" s="2"/>
      <c r="K3153" s="2">
        <f t="shared" si="1724"/>
        <v>0</v>
      </c>
      <c r="L3153" s="2">
        <f t="shared" si="1725"/>
        <v>0.21212121212121213</v>
      </c>
      <c r="M3153" s="2">
        <f t="shared" si="1726"/>
        <v>9.0909090909090912E-2</v>
      </c>
      <c r="N3153" s="2">
        <f t="shared" si="1727"/>
        <v>9.0909090909090912E-2</v>
      </c>
      <c r="O3153" s="2">
        <f t="shared" si="1719"/>
        <v>0.60606060606060597</v>
      </c>
      <c r="Q3153" s="138">
        <v>7</v>
      </c>
      <c r="R3153" s="138">
        <v>3</v>
      </c>
      <c r="S3153" s="138">
        <v>3</v>
      </c>
      <c r="T3153" s="138">
        <v>20</v>
      </c>
      <c r="U3153" s="48"/>
      <c r="W3153" s="48"/>
      <c r="Z3153" s="1">
        <f t="shared" si="1690"/>
        <v>0</v>
      </c>
      <c r="AI3153" s="7">
        <f t="shared" si="1728"/>
        <v>1</v>
      </c>
      <c r="AJ3153" s="7">
        <f t="shared" si="1729"/>
        <v>0</v>
      </c>
      <c r="AK3153" s="7">
        <f t="shared" si="1730"/>
        <v>0</v>
      </c>
      <c r="AL3153" s="7">
        <f t="shared" si="1731"/>
        <v>0</v>
      </c>
      <c r="AM3153" s="2">
        <f t="shared" si="1732"/>
        <v>0.60606060606060608</v>
      </c>
      <c r="AN3153" s="2">
        <f t="shared" si="1733"/>
        <v>0</v>
      </c>
      <c r="AO3153" s="2">
        <f t="shared" si="1734"/>
        <v>0</v>
      </c>
      <c r="AP3153" s="2">
        <f t="shared" si="1735"/>
        <v>0</v>
      </c>
      <c r="AR3153" t="str">
        <f t="shared" si="1721"/>
        <v>Lake of the Woods</v>
      </c>
      <c r="AS3153" t="s">
        <v>2918</v>
      </c>
      <c r="AT3153" s="9"/>
      <c r="AV3153" s="91">
        <v>27</v>
      </c>
      <c r="AW3153" s="93">
        <v>77</v>
      </c>
      <c r="AX3153" s="99">
        <f t="shared" si="1736"/>
        <v>27077</v>
      </c>
      <c r="AZ3153" s="7" t="s">
        <v>3053</v>
      </c>
      <c r="BA3153" t="s">
        <v>3094</v>
      </c>
      <c r="BN3153" s="1">
        <v>0</v>
      </c>
    </row>
    <row r="3154" spans="1:66" hidden="1" outlineLevel="1">
      <c r="A3154" t="s">
        <v>1954</v>
      </c>
      <c r="B3154" t="s">
        <v>2918</v>
      </c>
      <c r="C3154" s="1">
        <f t="shared" si="1722"/>
        <v>236</v>
      </c>
      <c r="D3154" s="7">
        <f>IF(P3154&gt;0,RANK(P3154,(P3154:R3154,S3154:AG3154)),0)</f>
        <v>0</v>
      </c>
      <c r="E3154" s="7">
        <f>IF(Q3154&gt;0,RANK(Q3154,(P3154:R3154,S3154:AG3154)),0)</f>
        <v>4</v>
      </c>
      <c r="F3154" s="7">
        <f>IF(R3154&gt;0,RANK(R3154,(P3154:R3154,S3154:AG3154)),0)</f>
        <v>3</v>
      </c>
      <c r="G3154" s="7">
        <f>IF(S3154&gt;0,RANK(S3154,(P3154:R3154,S3154:AG3154)),0)</f>
        <v>2</v>
      </c>
      <c r="H3154" s="48">
        <f t="shared" si="1723"/>
        <v>41</v>
      </c>
      <c r="I3154" s="163">
        <f t="shared" si="1720"/>
        <v>0.17372881355932204</v>
      </c>
      <c r="J3154" s="2"/>
      <c r="K3154" s="2">
        <f t="shared" si="1724"/>
        <v>0</v>
      </c>
      <c r="L3154" s="2">
        <f t="shared" si="1725"/>
        <v>0.11864406779661017</v>
      </c>
      <c r="M3154" s="2">
        <f t="shared" si="1726"/>
        <v>0.13135593220338984</v>
      </c>
      <c r="N3154" s="2">
        <f t="shared" si="1727"/>
        <v>0.28389830508474578</v>
      </c>
      <c r="O3154" s="2">
        <f t="shared" si="1719"/>
        <v>0.46610169491525422</v>
      </c>
      <c r="Q3154" s="138">
        <v>28</v>
      </c>
      <c r="R3154" s="138">
        <v>31</v>
      </c>
      <c r="S3154" s="138">
        <v>67</v>
      </c>
      <c r="T3154" s="138">
        <v>108</v>
      </c>
      <c r="U3154" s="48"/>
      <c r="W3154" s="48"/>
      <c r="Z3154" s="1">
        <f t="shared" si="1690"/>
        <v>2</v>
      </c>
      <c r="AI3154" s="7">
        <f t="shared" si="1728"/>
        <v>1</v>
      </c>
      <c r="AJ3154" s="7">
        <f t="shared" si="1729"/>
        <v>0</v>
      </c>
      <c r="AK3154" s="7">
        <f t="shared" si="1730"/>
        <v>0</v>
      </c>
      <c r="AL3154" s="7">
        <f t="shared" si="1731"/>
        <v>0</v>
      </c>
      <c r="AM3154" s="2">
        <f t="shared" si="1732"/>
        <v>0.4576271186440678</v>
      </c>
      <c r="AN3154" s="2">
        <f t="shared" si="1733"/>
        <v>0</v>
      </c>
      <c r="AO3154" s="2">
        <f t="shared" si="1734"/>
        <v>0</v>
      </c>
      <c r="AP3154" s="2">
        <f t="shared" si="1735"/>
        <v>0</v>
      </c>
      <c r="AR3154" t="str">
        <f t="shared" si="1721"/>
        <v>Le Sueur</v>
      </c>
      <c r="AS3154" t="s">
        <v>2918</v>
      </c>
      <c r="AT3154" s="9"/>
      <c r="AV3154" s="91">
        <v>27</v>
      </c>
      <c r="AW3154" s="93">
        <v>79</v>
      </c>
      <c r="AX3154" s="99">
        <f t="shared" si="1736"/>
        <v>27079</v>
      </c>
      <c r="AZ3154" s="7" t="s">
        <v>3053</v>
      </c>
      <c r="BA3154" t="s">
        <v>3094</v>
      </c>
      <c r="BN3154" s="1">
        <v>2</v>
      </c>
    </row>
    <row r="3155" spans="1:66" hidden="1" outlineLevel="1">
      <c r="A3155" t="s">
        <v>229</v>
      </c>
      <c r="B3155" t="s">
        <v>2918</v>
      </c>
      <c r="C3155" s="1">
        <f t="shared" si="1722"/>
        <v>56</v>
      </c>
      <c r="D3155" s="7">
        <f>IF(P3155&gt;0,RANK(P3155,(P3155:R3155,S3155:AG3155)),0)</f>
        <v>0</v>
      </c>
      <c r="E3155" s="7">
        <f>IF(Q3155&gt;0,RANK(Q3155,(P3155:R3155,S3155:AG3155)),0)</f>
        <v>3</v>
      </c>
      <c r="F3155" s="7">
        <f>IF(R3155&gt;0,RANK(R3155,(P3155:R3155,S3155:AG3155)),0)</f>
        <v>4</v>
      </c>
      <c r="G3155" s="7">
        <f>IF(S3155&gt;0,RANK(S3155,(P3155:R3155,S3155:AG3155)),0)</f>
        <v>1</v>
      </c>
      <c r="H3155" s="48">
        <f t="shared" si="1723"/>
        <v>0</v>
      </c>
      <c r="I3155" s="163">
        <f t="shared" si="1720"/>
        <v>0</v>
      </c>
      <c r="J3155" s="2"/>
      <c r="K3155" s="2">
        <f t="shared" si="1724"/>
        <v>0</v>
      </c>
      <c r="L3155" s="2">
        <f t="shared" si="1725"/>
        <v>0.14285714285714285</v>
      </c>
      <c r="M3155" s="2">
        <f t="shared" si="1726"/>
        <v>0.10714285714285714</v>
      </c>
      <c r="N3155" s="2">
        <f t="shared" si="1727"/>
        <v>0.375</v>
      </c>
      <c r="O3155" s="2">
        <f t="shared" si="1719"/>
        <v>0.37500000000000011</v>
      </c>
      <c r="Q3155" s="138">
        <v>8</v>
      </c>
      <c r="R3155" s="138">
        <v>6</v>
      </c>
      <c r="S3155" s="138">
        <v>21</v>
      </c>
      <c r="T3155" s="138">
        <v>21</v>
      </c>
      <c r="U3155" s="48"/>
      <c r="W3155" s="48"/>
      <c r="Z3155" s="1">
        <f t="shared" si="1690"/>
        <v>0</v>
      </c>
      <c r="AI3155" s="7">
        <f t="shared" si="1728"/>
        <v>1</v>
      </c>
      <c r="AJ3155" s="7">
        <f t="shared" si="1729"/>
        <v>0</v>
      </c>
      <c r="AK3155" s="7">
        <f t="shared" si="1730"/>
        <v>0</v>
      </c>
      <c r="AL3155" s="7">
        <f t="shared" si="1731"/>
        <v>0</v>
      </c>
      <c r="AM3155" s="2">
        <f t="shared" si="1732"/>
        <v>0.375</v>
      </c>
      <c r="AN3155" s="2">
        <f t="shared" si="1733"/>
        <v>0</v>
      </c>
      <c r="AO3155" s="2">
        <f t="shared" si="1734"/>
        <v>0</v>
      </c>
      <c r="AP3155" s="2">
        <f t="shared" si="1735"/>
        <v>0</v>
      </c>
      <c r="AR3155" t="str">
        <f t="shared" si="1721"/>
        <v>Lincoln</v>
      </c>
      <c r="AS3155" t="s">
        <v>2918</v>
      </c>
      <c r="AT3155" s="9"/>
      <c r="AV3155" s="91">
        <v>27</v>
      </c>
      <c r="AW3155" s="93">
        <v>81</v>
      </c>
      <c r="AX3155" s="99">
        <f t="shared" si="1736"/>
        <v>27081</v>
      </c>
      <c r="AZ3155" s="7" t="s">
        <v>3053</v>
      </c>
      <c r="BA3155" t="s">
        <v>3094</v>
      </c>
      <c r="BN3155" s="1">
        <v>0</v>
      </c>
    </row>
    <row r="3156" spans="1:66" hidden="1" outlineLevel="1">
      <c r="A3156" t="s">
        <v>664</v>
      </c>
      <c r="B3156" t="s">
        <v>2918</v>
      </c>
      <c r="C3156" s="1">
        <f t="shared" si="1722"/>
        <v>207</v>
      </c>
      <c r="D3156" s="7">
        <f>IF(P3156&gt;0,RANK(P3156,(P3156:R3156,S3156:AG3156)),0)</f>
        <v>0</v>
      </c>
      <c r="E3156" s="7">
        <f>IF(Q3156&gt;0,RANK(Q3156,(P3156:R3156,S3156:AG3156)),0)</f>
        <v>4</v>
      </c>
      <c r="F3156" s="7">
        <f>IF(R3156&gt;0,RANK(R3156,(P3156:R3156,S3156:AG3156)),0)</f>
        <v>2</v>
      </c>
      <c r="G3156" s="7">
        <f>IF(S3156&gt;0,RANK(S3156,(P3156:R3156,S3156:AG3156)),0)</f>
        <v>3</v>
      </c>
      <c r="H3156" s="48">
        <f t="shared" si="1723"/>
        <v>91</v>
      </c>
      <c r="I3156" s="163">
        <f t="shared" si="1720"/>
        <v>0.43961352657004832</v>
      </c>
      <c r="J3156" s="2"/>
      <c r="K3156" s="2">
        <f t="shared" si="1724"/>
        <v>0</v>
      </c>
      <c r="L3156" s="2">
        <f t="shared" si="1725"/>
        <v>0.10628019323671498</v>
      </c>
      <c r="M3156" s="2">
        <f t="shared" si="1726"/>
        <v>0.15942028985507245</v>
      </c>
      <c r="N3156" s="2">
        <f t="shared" si="1727"/>
        <v>0.13526570048309178</v>
      </c>
      <c r="O3156" s="2">
        <f t="shared" si="1719"/>
        <v>0.59903381642512077</v>
      </c>
      <c r="Q3156" s="138">
        <v>22</v>
      </c>
      <c r="R3156" s="138">
        <v>33</v>
      </c>
      <c r="S3156" s="138">
        <v>28</v>
      </c>
      <c r="T3156" s="138">
        <v>124</v>
      </c>
      <c r="U3156" s="48"/>
      <c r="W3156" s="48"/>
      <c r="Z3156" s="1">
        <f t="shared" si="1690"/>
        <v>0</v>
      </c>
      <c r="AI3156" s="7">
        <f t="shared" si="1728"/>
        <v>1</v>
      </c>
      <c r="AJ3156" s="7">
        <f t="shared" si="1729"/>
        <v>0</v>
      </c>
      <c r="AK3156" s="7">
        <f t="shared" si="1730"/>
        <v>0</v>
      </c>
      <c r="AL3156" s="7">
        <f t="shared" si="1731"/>
        <v>0</v>
      </c>
      <c r="AM3156" s="2">
        <f t="shared" si="1732"/>
        <v>0.59903381642512077</v>
      </c>
      <c r="AN3156" s="2">
        <f t="shared" si="1733"/>
        <v>0</v>
      </c>
      <c r="AO3156" s="2">
        <f t="shared" si="1734"/>
        <v>0</v>
      </c>
      <c r="AP3156" s="2">
        <f t="shared" si="1735"/>
        <v>0</v>
      </c>
      <c r="AR3156" t="str">
        <f t="shared" si="1721"/>
        <v>Lyon</v>
      </c>
      <c r="AS3156" t="s">
        <v>2918</v>
      </c>
      <c r="AT3156" s="9"/>
      <c r="AV3156" s="91">
        <v>27</v>
      </c>
      <c r="AW3156" s="93">
        <v>83</v>
      </c>
      <c r="AX3156" s="99">
        <f t="shared" si="1736"/>
        <v>27083</v>
      </c>
      <c r="AZ3156" s="7" t="s">
        <v>3053</v>
      </c>
      <c r="BA3156" t="s">
        <v>3094</v>
      </c>
      <c r="BN3156" s="1">
        <v>0</v>
      </c>
    </row>
    <row r="3157" spans="1:66" hidden="1" outlineLevel="1">
      <c r="A3157" t="s">
        <v>41</v>
      </c>
      <c r="B3157" t="s">
        <v>2918</v>
      </c>
      <c r="C3157" s="1">
        <f t="shared" si="1722"/>
        <v>465</v>
      </c>
      <c r="D3157" s="7">
        <f>IF(P3157&gt;0,RANK(P3157,(P3157:R3157,S3157:AG3157)),0)</f>
        <v>0</v>
      </c>
      <c r="E3157" s="7">
        <f>IF(Q3157&gt;0,RANK(Q3157,(P3157:R3157,S3157:AG3157)),0)</f>
        <v>3</v>
      </c>
      <c r="F3157" s="7">
        <f>IF(R3157&gt;0,RANK(R3157,(P3157:R3157,S3157:AG3157)),0)</f>
        <v>4</v>
      </c>
      <c r="G3157" s="7">
        <f>IF(S3157&gt;0,RANK(S3157,(P3157:R3157,S3157:AG3157)),0)</f>
        <v>2</v>
      </c>
      <c r="H3157" s="48">
        <f t="shared" si="1723"/>
        <v>20</v>
      </c>
      <c r="I3157" s="163">
        <f t="shared" si="1720"/>
        <v>4.3010752688172046E-2</v>
      </c>
      <c r="J3157" s="2"/>
      <c r="K3157" s="2">
        <f t="shared" si="1724"/>
        <v>0</v>
      </c>
      <c r="L3157" s="2">
        <f t="shared" si="1725"/>
        <v>9.4623655913978491E-2</v>
      </c>
      <c r="M3157" s="2">
        <f t="shared" si="1726"/>
        <v>9.2473118279569888E-2</v>
      </c>
      <c r="N3157" s="2">
        <f t="shared" si="1727"/>
        <v>0.3720430107526882</v>
      </c>
      <c r="O3157" s="2">
        <f t="shared" si="1719"/>
        <v>0.44086021505376349</v>
      </c>
      <c r="Q3157" s="138">
        <v>44</v>
      </c>
      <c r="R3157" s="138">
        <v>43</v>
      </c>
      <c r="S3157" s="138">
        <v>173</v>
      </c>
      <c r="T3157" s="138">
        <v>193</v>
      </c>
      <c r="U3157" s="48"/>
      <c r="W3157" s="48"/>
      <c r="Z3157" s="1">
        <f t="shared" si="1690"/>
        <v>12</v>
      </c>
      <c r="AI3157" s="7">
        <f t="shared" si="1728"/>
        <v>1</v>
      </c>
      <c r="AJ3157" s="7">
        <f t="shared" si="1729"/>
        <v>0</v>
      </c>
      <c r="AK3157" s="7">
        <f t="shared" si="1730"/>
        <v>0</v>
      </c>
      <c r="AL3157" s="7">
        <f t="shared" si="1731"/>
        <v>0</v>
      </c>
      <c r="AM3157" s="2">
        <f t="shared" si="1732"/>
        <v>0.4150537634408602</v>
      </c>
      <c r="AN3157" s="2">
        <f t="shared" si="1733"/>
        <v>0</v>
      </c>
      <c r="AO3157" s="2">
        <f t="shared" si="1734"/>
        <v>0</v>
      </c>
      <c r="AP3157" s="2">
        <f t="shared" si="1735"/>
        <v>0</v>
      </c>
      <c r="AR3157" t="str">
        <f t="shared" si="1721"/>
        <v>McLeod</v>
      </c>
      <c r="AS3157" t="s">
        <v>2918</v>
      </c>
      <c r="AT3157" s="9"/>
      <c r="AV3157" s="91">
        <v>27</v>
      </c>
      <c r="AW3157" s="93">
        <v>85</v>
      </c>
      <c r="AX3157" s="99">
        <f t="shared" si="1736"/>
        <v>27085</v>
      </c>
      <c r="AZ3157" s="7" t="s">
        <v>3053</v>
      </c>
      <c r="BA3157" t="s">
        <v>3094</v>
      </c>
      <c r="BN3157" s="1">
        <v>12</v>
      </c>
    </row>
    <row r="3158" spans="1:66" hidden="1" outlineLevel="1">
      <c r="A3158" t="s">
        <v>1482</v>
      </c>
      <c r="B3158" t="s">
        <v>2918</v>
      </c>
      <c r="C3158" s="1">
        <f t="shared" si="1722"/>
        <v>25</v>
      </c>
      <c r="D3158" s="7">
        <f>IF(P3158&gt;0,RANK(P3158,(P3158:R3158,S3158:AG3158)),0)</f>
        <v>0</v>
      </c>
      <c r="E3158" s="7">
        <f>IF(Q3158&gt;0,RANK(Q3158,(P3158:R3158,S3158:AG3158)),0)</f>
        <v>3</v>
      </c>
      <c r="F3158" s="7">
        <f>IF(R3158&gt;0,RANK(R3158,(P3158:R3158,S3158:AG3158)),0)</f>
        <v>4</v>
      </c>
      <c r="G3158" s="7">
        <f>IF(S3158&gt;0,RANK(S3158,(P3158:R3158,S3158:AG3158)),0)</f>
        <v>2</v>
      </c>
      <c r="H3158" s="48">
        <f t="shared" si="1723"/>
        <v>12</v>
      </c>
      <c r="I3158" s="163">
        <f t="shared" si="1720"/>
        <v>0.48</v>
      </c>
      <c r="J3158" s="2"/>
      <c r="K3158" s="2">
        <f t="shared" si="1724"/>
        <v>0</v>
      </c>
      <c r="L3158" s="2">
        <f t="shared" si="1725"/>
        <v>0.12</v>
      </c>
      <c r="M3158" s="2">
        <f t="shared" si="1726"/>
        <v>0.08</v>
      </c>
      <c r="N3158" s="2">
        <f t="shared" si="1727"/>
        <v>0.16</v>
      </c>
      <c r="O3158" s="2">
        <f t="shared" si="1719"/>
        <v>0.64</v>
      </c>
      <c r="Q3158" s="138">
        <v>3</v>
      </c>
      <c r="R3158" s="138">
        <v>2</v>
      </c>
      <c r="S3158" s="138">
        <v>4</v>
      </c>
      <c r="T3158" s="138">
        <v>16</v>
      </c>
      <c r="U3158" s="48"/>
      <c r="W3158" s="48"/>
      <c r="Z3158" s="1">
        <f t="shared" si="1690"/>
        <v>0</v>
      </c>
      <c r="AI3158" s="7">
        <f t="shared" si="1728"/>
        <v>1</v>
      </c>
      <c r="AJ3158" s="7">
        <f t="shared" si="1729"/>
        <v>0</v>
      </c>
      <c r="AK3158" s="7">
        <f t="shared" si="1730"/>
        <v>0</v>
      </c>
      <c r="AL3158" s="7">
        <f t="shared" si="1731"/>
        <v>0</v>
      </c>
      <c r="AM3158" s="2">
        <f t="shared" si="1732"/>
        <v>0.64</v>
      </c>
      <c r="AN3158" s="2">
        <f t="shared" si="1733"/>
        <v>0</v>
      </c>
      <c r="AO3158" s="2">
        <f t="shared" si="1734"/>
        <v>0</v>
      </c>
      <c r="AP3158" s="2">
        <f t="shared" si="1735"/>
        <v>0</v>
      </c>
      <c r="AR3158" t="str">
        <f t="shared" si="1721"/>
        <v>Mahnomen</v>
      </c>
      <c r="AS3158" t="s">
        <v>2918</v>
      </c>
      <c r="AT3158" s="9"/>
      <c r="AV3158" s="91">
        <v>27</v>
      </c>
      <c r="AW3158" s="93">
        <v>87</v>
      </c>
      <c r="AX3158" s="99">
        <f t="shared" si="1736"/>
        <v>27087</v>
      </c>
      <c r="AZ3158" s="7" t="s">
        <v>3053</v>
      </c>
      <c r="BA3158" t="s">
        <v>3094</v>
      </c>
      <c r="BN3158" s="1">
        <v>0</v>
      </c>
    </row>
    <row r="3159" spans="1:66" hidden="1" outlineLevel="1">
      <c r="A3159" t="s">
        <v>1060</v>
      </c>
      <c r="B3159" t="s">
        <v>2918</v>
      </c>
      <c r="C3159" s="1">
        <f t="shared" si="1722"/>
        <v>55</v>
      </c>
      <c r="D3159" s="7">
        <f>IF(P3159&gt;0,RANK(P3159,(P3159:R3159,S3159:AG3159)),0)</f>
        <v>0</v>
      </c>
      <c r="E3159" s="7">
        <f>IF(Q3159&gt;0,RANK(Q3159,(P3159:R3159,S3159:AG3159)),0)</f>
        <v>3</v>
      </c>
      <c r="F3159" s="7">
        <f>IF(R3159&gt;0,RANK(R3159,(P3159:R3159,S3159:AG3159)),0)</f>
        <v>4</v>
      </c>
      <c r="G3159" s="7">
        <f>IF(S3159&gt;0,RANK(S3159,(P3159:R3159,S3159:AG3159)),0)</f>
        <v>2</v>
      </c>
      <c r="H3159" s="48">
        <f t="shared" si="1723"/>
        <v>29</v>
      </c>
      <c r="I3159" s="163">
        <f t="shared" si="1720"/>
        <v>0.52727272727272723</v>
      </c>
      <c r="J3159" s="2"/>
      <c r="K3159" s="2">
        <f t="shared" si="1724"/>
        <v>0</v>
      </c>
      <c r="L3159" s="2">
        <f t="shared" si="1725"/>
        <v>0.10909090909090909</v>
      </c>
      <c r="M3159" s="2">
        <f t="shared" si="1726"/>
        <v>7.2727272727272724E-2</v>
      </c>
      <c r="N3159" s="2">
        <f t="shared" si="1727"/>
        <v>0.14545454545454545</v>
      </c>
      <c r="O3159" s="2">
        <f t="shared" si="1719"/>
        <v>0.67272727272727262</v>
      </c>
      <c r="Q3159" s="138">
        <v>6</v>
      </c>
      <c r="R3159" s="138">
        <v>4</v>
      </c>
      <c r="S3159" s="138">
        <v>8</v>
      </c>
      <c r="T3159" s="138">
        <v>37</v>
      </c>
      <c r="U3159" s="48"/>
      <c r="W3159" s="48"/>
      <c r="Z3159" s="1">
        <f t="shared" si="1690"/>
        <v>0</v>
      </c>
      <c r="AI3159" s="7">
        <f t="shared" si="1728"/>
        <v>1</v>
      </c>
      <c r="AJ3159" s="7">
        <f t="shared" si="1729"/>
        <v>0</v>
      </c>
      <c r="AK3159" s="7">
        <f t="shared" si="1730"/>
        <v>0</v>
      </c>
      <c r="AL3159" s="7">
        <f t="shared" si="1731"/>
        <v>0</v>
      </c>
      <c r="AM3159" s="2">
        <f t="shared" si="1732"/>
        <v>0.67272727272727273</v>
      </c>
      <c r="AN3159" s="2">
        <f t="shared" si="1733"/>
        <v>0</v>
      </c>
      <c r="AO3159" s="2">
        <f t="shared" si="1734"/>
        <v>0</v>
      </c>
      <c r="AP3159" s="2">
        <f t="shared" si="1735"/>
        <v>0</v>
      </c>
      <c r="AR3159" t="str">
        <f t="shared" si="1721"/>
        <v>Marshall</v>
      </c>
      <c r="AS3159" t="s">
        <v>2918</v>
      </c>
      <c r="AT3159" s="9"/>
      <c r="AV3159" s="91">
        <v>27</v>
      </c>
      <c r="AW3159" s="93">
        <v>89</v>
      </c>
      <c r="AX3159" s="99">
        <f t="shared" si="1736"/>
        <v>27089</v>
      </c>
      <c r="AZ3159" s="7" t="s">
        <v>3053</v>
      </c>
      <c r="BA3159" t="s">
        <v>3094</v>
      </c>
      <c r="BN3159" s="1">
        <v>0</v>
      </c>
    </row>
    <row r="3160" spans="1:66" hidden="1" outlineLevel="1">
      <c r="A3160" t="s">
        <v>953</v>
      </c>
      <c r="B3160" t="s">
        <v>2918</v>
      </c>
      <c r="C3160" s="1">
        <f t="shared" si="1722"/>
        <v>243</v>
      </c>
      <c r="D3160" s="7">
        <f>IF(P3160&gt;0,RANK(P3160,(P3160:R3160,S3160:AG3160)),0)</f>
        <v>0</v>
      </c>
      <c r="E3160" s="7">
        <f>IF(Q3160&gt;0,RANK(Q3160,(P3160:R3160,S3160:AG3160)),0)</f>
        <v>3</v>
      </c>
      <c r="F3160" s="7">
        <f>IF(R3160&gt;0,RANK(R3160,(P3160:R3160,S3160:AG3160)),0)</f>
        <v>4</v>
      </c>
      <c r="G3160" s="7">
        <f>IF(S3160&gt;0,RANK(S3160,(P3160:R3160,S3160:AG3160)),0)</f>
        <v>2</v>
      </c>
      <c r="H3160" s="48">
        <f t="shared" si="1723"/>
        <v>93</v>
      </c>
      <c r="I3160" s="163">
        <f t="shared" si="1720"/>
        <v>0.38271604938271603</v>
      </c>
      <c r="J3160" s="2"/>
      <c r="K3160" s="2">
        <f t="shared" si="1724"/>
        <v>0</v>
      </c>
      <c r="L3160" s="2">
        <f t="shared" si="1725"/>
        <v>0.14814814814814814</v>
      </c>
      <c r="M3160" s="2">
        <f t="shared" si="1726"/>
        <v>0.13168724279835392</v>
      </c>
      <c r="N3160" s="2">
        <f t="shared" si="1727"/>
        <v>0.16872427983539096</v>
      </c>
      <c r="O3160" s="2">
        <f t="shared" si="1719"/>
        <v>0.55144032921810693</v>
      </c>
      <c r="Q3160" s="138">
        <v>36</v>
      </c>
      <c r="R3160" s="138">
        <v>32</v>
      </c>
      <c r="S3160" s="138">
        <v>41</v>
      </c>
      <c r="T3160" s="138">
        <v>134</v>
      </c>
      <c r="U3160" s="48"/>
      <c r="W3160" s="48"/>
      <c r="Z3160" s="1">
        <f t="shared" ref="Z3160:Z3201" si="1737">BN3160</f>
        <v>0</v>
      </c>
      <c r="AI3160" s="7">
        <f t="shared" si="1728"/>
        <v>1</v>
      </c>
      <c r="AJ3160" s="7">
        <f t="shared" si="1729"/>
        <v>0</v>
      </c>
      <c r="AK3160" s="7">
        <f t="shared" si="1730"/>
        <v>0</v>
      </c>
      <c r="AL3160" s="7">
        <f t="shared" si="1731"/>
        <v>0</v>
      </c>
      <c r="AM3160" s="2">
        <f t="shared" si="1732"/>
        <v>0.55144032921810704</v>
      </c>
      <c r="AN3160" s="2">
        <f t="shared" si="1733"/>
        <v>0</v>
      </c>
      <c r="AO3160" s="2">
        <f t="shared" si="1734"/>
        <v>0</v>
      </c>
      <c r="AP3160" s="2">
        <f t="shared" si="1735"/>
        <v>0</v>
      </c>
      <c r="AR3160" t="str">
        <f t="shared" si="1721"/>
        <v>Martin</v>
      </c>
      <c r="AS3160" t="s">
        <v>2918</v>
      </c>
      <c r="AT3160" s="9"/>
      <c r="AV3160" s="91">
        <v>27</v>
      </c>
      <c r="AW3160" s="93">
        <v>91</v>
      </c>
      <c r="AX3160" s="99">
        <f t="shared" si="1736"/>
        <v>27091</v>
      </c>
      <c r="AZ3160" s="7" t="s">
        <v>3053</v>
      </c>
      <c r="BA3160" t="s">
        <v>3094</v>
      </c>
      <c r="BN3160" s="1">
        <v>0</v>
      </c>
    </row>
    <row r="3161" spans="1:66" hidden="1" outlineLevel="1">
      <c r="A3161" t="s">
        <v>110</v>
      </c>
      <c r="B3161" t="s">
        <v>2918</v>
      </c>
      <c r="C3161" s="1">
        <f t="shared" si="1722"/>
        <v>234</v>
      </c>
      <c r="D3161" s="7">
        <f>IF(P3161&gt;0,RANK(P3161,(P3161:R3161,S3161:AG3161)),0)</f>
        <v>0</v>
      </c>
      <c r="E3161" s="7">
        <f>IF(Q3161&gt;0,RANK(Q3161,(P3161:R3161,S3161:AG3161)),0)</f>
        <v>4</v>
      </c>
      <c r="F3161" s="7">
        <f>IF(R3161&gt;0,RANK(R3161,(P3161:R3161,S3161:AG3161)),0)</f>
        <v>3</v>
      </c>
      <c r="G3161" s="7">
        <f>IF(S3161&gt;0,RANK(S3161,(P3161:R3161,S3161:AG3161)),0)</f>
        <v>2</v>
      </c>
      <c r="H3161" s="48">
        <f t="shared" si="1723"/>
        <v>17</v>
      </c>
      <c r="I3161" s="163">
        <f t="shared" si="1720"/>
        <v>7.2649572649572655E-2</v>
      </c>
      <c r="J3161" s="2"/>
      <c r="K3161" s="2">
        <f t="shared" si="1724"/>
        <v>0</v>
      </c>
      <c r="L3161" s="2">
        <f t="shared" si="1725"/>
        <v>5.5555555555555552E-2</v>
      </c>
      <c r="M3161" s="2">
        <f t="shared" si="1726"/>
        <v>0.10256410256410256</v>
      </c>
      <c r="N3161" s="2">
        <f t="shared" si="1727"/>
        <v>0.38461538461538464</v>
      </c>
      <c r="O3161" s="2">
        <f t="shared" si="1719"/>
        <v>0.45726495726495725</v>
      </c>
      <c r="Q3161" s="138">
        <v>13</v>
      </c>
      <c r="R3161" s="138">
        <v>24</v>
      </c>
      <c r="S3161" s="138">
        <v>90</v>
      </c>
      <c r="T3161" s="138">
        <v>107</v>
      </c>
      <c r="U3161" s="48"/>
      <c r="W3161" s="48"/>
      <c r="Z3161" s="1">
        <f t="shared" si="1737"/>
        <v>0</v>
      </c>
      <c r="AI3161" s="7">
        <f t="shared" si="1728"/>
        <v>1</v>
      </c>
      <c r="AJ3161" s="7">
        <f t="shared" si="1729"/>
        <v>0</v>
      </c>
      <c r="AK3161" s="7">
        <f t="shared" si="1730"/>
        <v>0</v>
      </c>
      <c r="AL3161" s="7">
        <f t="shared" si="1731"/>
        <v>0</v>
      </c>
      <c r="AM3161" s="2">
        <f t="shared" si="1732"/>
        <v>0.45726495726495725</v>
      </c>
      <c r="AN3161" s="2">
        <f t="shared" si="1733"/>
        <v>0</v>
      </c>
      <c r="AO3161" s="2">
        <f t="shared" si="1734"/>
        <v>0</v>
      </c>
      <c r="AP3161" s="2">
        <f t="shared" si="1735"/>
        <v>0</v>
      </c>
      <c r="AR3161" t="str">
        <f t="shared" si="1721"/>
        <v>Meeker</v>
      </c>
      <c r="AS3161" t="s">
        <v>2918</v>
      </c>
      <c r="AT3161" s="9"/>
      <c r="AV3161" s="91">
        <v>27</v>
      </c>
      <c r="AW3161" s="93">
        <v>93</v>
      </c>
      <c r="AX3161" s="99">
        <f t="shared" si="1736"/>
        <v>27093</v>
      </c>
      <c r="AZ3161" s="7" t="s">
        <v>3053</v>
      </c>
      <c r="BA3161" t="s">
        <v>3094</v>
      </c>
      <c r="BN3161" s="1">
        <v>0</v>
      </c>
    </row>
    <row r="3162" spans="1:66" hidden="1" outlineLevel="1">
      <c r="A3162" t="s">
        <v>114</v>
      </c>
      <c r="B3162" t="s">
        <v>2918</v>
      </c>
      <c r="C3162" s="1">
        <f t="shared" si="1722"/>
        <v>155</v>
      </c>
      <c r="D3162" s="7">
        <f>IF(P3162&gt;0,RANK(P3162,(P3162:R3162,S3162:AG3162)),0)</f>
        <v>0</v>
      </c>
      <c r="E3162" s="7">
        <f>IF(Q3162&gt;0,RANK(Q3162,(P3162:R3162,S3162:AG3162)),0)</f>
        <v>3</v>
      </c>
      <c r="F3162" s="7">
        <f>IF(R3162&gt;0,RANK(R3162,(P3162:R3162,S3162:AG3162)),0)</f>
        <v>4</v>
      </c>
      <c r="G3162" s="7">
        <f>IF(S3162&gt;0,RANK(S3162,(P3162:R3162,S3162:AG3162)),0)</f>
        <v>2</v>
      </c>
      <c r="H3162" s="48">
        <f t="shared" si="1723"/>
        <v>54</v>
      </c>
      <c r="I3162" s="163">
        <f t="shared" si="1720"/>
        <v>0.34838709677419355</v>
      </c>
      <c r="J3162" s="2"/>
      <c r="K3162" s="2">
        <f t="shared" si="1724"/>
        <v>0</v>
      </c>
      <c r="L3162" s="2">
        <f t="shared" si="1725"/>
        <v>0.13548387096774195</v>
      </c>
      <c r="M3162" s="2">
        <f t="shared" si="1726"/>
        <v>9.0322580645161285E-2</v>
      </c>
      <c r="N3162" s="2">
        <f t="shared" si="1727"/>
        <v>0.2129032258064516</v>
      </c>
      <c r="O3162" s="2">
        <f t="shared" si="1719"/>
        <v>0.56129032258064515</v>
      </c>
      <c r="Q3162" s="138">
        <v>21</v>
      </c>
      <c r="R3162" s="138">
        <v>14</v>
      </c>
      <c r="S3162" s="138">
        <v>33</v>
      </c>
      <c r="T3162" s="138">
        <v>87</v>
      </c>
      <c r="U3162" s="48"/>
      <c r="W3162" s="48"/>
      <c r="Z3162" s="1">
        <f t="shared" si="1737"/>
        <v>0</v>
      </c>
      <c r="AI3162" s="7">
        <f t="shared" si="1728"/>
        <v>1</v>
      </c>
      <c r="AJ3162" s="7">
        <f t="shared" si="1729"/>
        <v>0</v>
      </c>
      <c r="AK3162" s="7">
        <f t="shared" si="1730"/>
        <v>0</v>
      </c>
      <c r="AL3162" s="7">
        <f t="shared" si="1731"/>
        <v>0</v>
      </c>
      <c r="AM3162" s="2">
        <f t="shared" si="1732"/>
        <v>0.56129032258064515</v>
      </c>
      <c r="AN3162" s="2">
        <f t="shared" si="1733"/>
        <v>0</v>
      </c>
      <c r="AO3162" s="2">
        <f t="shared" si="1734"/>
        <v>0</v>
      </c>
      <c r="AP3162" s="2">
        <f t="shared" si="1735"/>
        <v>0</v>
      </c>
      <c r="AR3162" t="str">
        <f t="shared" si="1721"/>
        <v>Mille Lacs</v>
      </c>
      <c r="AS3162" t="s">
        <v>2918</v>
      </c>
      <c r="AT3162" s="9"/>
      <c r="AV3162" s="91">
        <v>27</v>
      </c>
      <c r="AW3162" s="93">
        <v>95</v>
      </c>
      <c r="AX3162" s="99">
        <f t="shared" si="1736"/>
        <v>27095</v>
      </c>
      <c r="AZ3162" s="7" t="s">
        <v>3053</v>
      </c>
      <c r="BA3162" t="s">
        <v>3094</v>
      </c>
      <c r="BN3162" s="1">
        <v>0</v>
      </c>
    </row>
    <row r="3163" spans="1:66" hidden="1" outlineLevel="1">
      <c r="A3163" t="s">
        <v>528</v>
      </c>
      <c r="B3163" t="s">
        <v>2918</v>
      </c>
      <c r="C3163" s="1">
        <f t="shared" si="1722"/>
        <v>309</v>
      </c>
      <c r="D3163" s="7">
        <f>IF(P3163&gt;0,RANK(P3163,(P3163:R3163,S3163:AG3163)),0)</f>
        <v>0</v>
      </c>
      <c r="E3163" s="7">
        <f>IF(Q3163&gt;0,RANK(Q3163,(P3163:R3163,S3163:AG3163)),0)</f>
        <v>4</v>
      </c>
      <c r="F3163" s="7">
        <f>IF(R3163&gt;0,RANK(R3163,(P3163:R3163,S3163:AG3163)),0)</f>
        <v>3</v>
      </c>
      <c r="G3163" s="7">
        <f>IF(S3163&gt;0,RANK(S3163,(P3163:R3163,S3163:AG3163)),0)</f>
        <v>2</v>
      </c>
      <c r="H3163" s="48">
        <f t="shared" si="1723"/>
        <v>125</v>
      </c>
      <c r="I3163" s="163">
        <f t="shared" si="1720"/>
        <v>0.4045307443365696</v>
      </c>
      <c r="J3163" s="2"/>
      <c r="K3163" s="2">
        <f t="shared" si="1724"/>
        <v>0</v>
      </c>
      <c r="L3163" s="2">
        <f t="shared" si="1725"/>
        <v>4.8543689320388349E-2</v>
      </c>
      <c r="M3163" s="2">
        <f t="shared" si="1726"/>
        <v>7.4433656957928807E-2</v>
      </c>
      <c r="N3163" s="2">
        <f t="shared" si="1727"/>
        <v>0.23624595469255663</v>
      </c>
      <c r="O3163" s="2">
        <f t="shared" si="1719"/>
        <v>0.64077669902912626</v>
      </c>
      <c r="Q3163" s="138">
        <v>15</v>
      </c>
      <c r="R3163" s="138">
        <v>23</v>
      </c>
      <c r="S3163" s="138">
        <v>73</v>
      </c>
      <c r="T3163" s="138">
        <v>198</v>
      </c>
      <c r="U3163" s="48"/>
      <c r="W3163" s="48"/>
      <c r="Z3163" s="1">
        <f t="shared" si="1737"/>
        <v>0</v>
      </c>
      <c r="AI3163" s="7">
        <f t="shared" si="1728"/>
        <v>1</v>
      </c>
      <c r="AJ3163" s="7">
        <f t="shared" si="1729"/>
        <v>0</v>
      </c>
      <c r="AK3163" s="7">
        <f t="shared" si="1730"/>
        <v>0</v>
      </c>
      <c r="AL3163" s="7">
        <f t="shared" si="1731"/>
        <v>0</v>
      </c>
      <c r="AM3163" s="2">
        <f t="shared" si="1732"/>
        <v>0.64077669902912626</v>
      </c>
      <c r="AN3163" s="2">
        <f t="shared" si="1733"/>
        <v>0</v>
      </c>
      <c r="AO3163" s="2">
        <f t="shared" si="1734"/>
        <v>0</v>
      </c>
      <c r="AP3163" s="2">
        <f t="shared" si="1735"/>
        <v>0</v>
      </c>
      <c r="AR3163" t="str">
        <f t="shared" si="1721"/>
        <v>Morrison</v>
      </c>
      <c r="AS3163" t="s">
        <v>2918</v>
      </c>
      <c r="AT3163" s="9"/>
      <c r="AV3163" s="91">
        <v>27</v>
      </c>
      <c r="AW3163" s="93">
        <v>97</v>
      </c>
      <c r="AX3163" s="99">
        <f t="shared" si="1736"/>
        <v>27097</v>
      </c>
      <c r="AZ3163" s="7" t="s">
        <v>3053</v>
      </c>
      <c r="BA3163" t="s">
        <v>3094</v>
      </c>
      <c r="BN3163" s="1">
        <v>0</v>
      </c>
    </row>
    <row r="3164" spans="1:66" hidden="1" outlineLevel="1">
      <c r="A3164" t="s">
        <v>321</v>
      </c>
      <c r="B3164" t="s">
        <v>2918</v>
      </c>
      <c r="C3164" s="1">
        <f t="shared" si="1722"/>
        <v>278</v>
      </c>
      <c r="D3164" s="7">
        <f>IF(P3164&gt;0,RANK(P3164,(P3164:R3164,S3164:AG3164)),0)</f>
        <v>0</v>
      </c>
      <c r="E3164" s="7">
        <f>IF(Q3164&gt;0,RANK(Q3164,(P3164:R3164,S3164:AG3164)),0)</f>
        <v>4</v>
      </c>
      <c r="F3164" s="7">
        <f>IF(R3164&gt;0,RANK(R3164,(P3164:R3164,S3164:AG3164)),0)</f>
        <v>3</v>
      </c>
      <c r="G3164" s="7">
        <f>IF(S3164&gt;0,RANK(S3164,(P3164:R3164,S3164:AG3164)),0)</f>
        <v>2</v>
      </c>
      <c r="H3164" s="48">
        <f t="shared" si="1723"/>
        <v>64</v>
      </c>
      <c r="I3164" s="163">
        <f t="shared" si="1720"/>
        <v>0.23021582733812951</v>
      </c>
      <c r="J3164" s="2"/>
      <c r="K3164" s="2">
        <f t="shared" si="1724"/>
        <v>0</v>
      </c>
      <c r="L3164" s="2">
        <f t="shared" si="1725"/>
        <v>7.5539568345323743E-2</v>
      </c>
      <c r="M3164" s="2">
        <f t="shared" si="1726"/>
        <v>0.11510791366906475</v>
      </c>
      <c r="N3164" s="2">
        <f t="shared" si="1727"/>
        <v>0.28417266187050361</v>
      </c>
      <c r="O3164" s="2">
        <f t="shared" si="1719"/>
        <v>0.52517985611510798</v>
      </c>
      <c r="Q3164" s="138">
        <v>21</v>
      </c>
      <c r="R3164" s="138">
        <v>32</v>
      </c>
      <c r="S3164" s="138">
        <v>79</v>
      </c>
      <c r="T3164" s="138">
        <v>143</v>
      </c>
      <c r="U3164" s="48"/>
      <c r="W3164" s="48"/>
      <c r="Z3164" s="1">
        <f t="shared" si="1737"/>
        <v>3</v>
      </c>
      <c r="AI3164" s="7">
        <f t="shared" si="1728"/>
        <v>1</v>
      </c>
      <c r="AJ3164" s="7">
        <f t="shared" si="1729"/>
        <v>0</v>
      </c>
      <c r="AK3164" s="7">
        <f t="shared" si="1730"/>
        <v>0</v>
      </c>
      <c r="AL3164" s="7">
        <f t="shared" si="1731"/>
        <v>0</v>
      </c>
      <c r="AM3164" s="2">
        <f t="shared" si="1732"/>
        <v>0.51438848920863312</v>
      </c>
      <c r="AN3164" s="2">
        <f t="shared" si="1733"/>
        <v>0</v>
      </c>
      <c r="AO3164" s="2">
        <f t="shared" si="1734"/>
        <v>0</v>
      </c>
      <c r="AP3164" s="2">
        <f t="shared" si="1735"/>
        <v>0</v>
      </c>
      <c r="AR3164" t="str">
        <f t="shared" si="1721"/>
        <v>Mower</v>
      </c>
      <c r="AS3164" t="s">
        <v>2918</v>
      </c>
      <c r="AT3164" s="9"/>
      <c r="AV3164" s="91">
        <v>27</v>
      </c>
      <c r="AW3164" s="93">
        <v>99</v>
      </c>
      <c r="AX3164" s="99">
        <f t="shared" si="1736"/>
        <v>27099</v>
      </c>
      <c r="AZ3164" s="7" t="s">
        <v>3053</v>
      </c>
      <c r="BA3164" t="s">
        <v>3094</v>
      </c>
      <c r="BN3164" s="1">
        <v>3</v>
      </c>
    </row>
    <row r="3165" spans="1:66" hidden="1" outlineLevel="1">
      <c r="A3165" t="s">
        <v>2420</v>
      </c>
      <c r="B3165" t="s">
        <v>2918</v>
      </c>
      <c r="C3165" s="1">
        <f t="shared" si="1722"/>
        <v>104</v>
      </c>
      <c r="D3165" s="7">
        <f>IF(P3165&gt;0,RANK(P3165,(P3165:R3165,S3165:AG3165)),0)</f>
        <v>0</v>
      </c>
      <c r="E3165" s="7">
        <f>IF(Q3165&gt;0,RANK(Q3165,(P3165:R3165,S3165:AG3165)),0)</f>
        <v>4</v>
      </c>
      <c r="F3165" s="7">
        <f>IF(R3165&gt;0,RANK(R3165,(P3165:R3165,S3165:AG3165)),0)</f>
        <v>2</v>
      </c>
      <c r="G3165" s="7">
        <f>IF(S3165&gt;0,RANK(S3165,(P3165:R3165,S3165:AG3165)),0)</f>
        <v>2</v>
      </c>
      <c r="H3165" s="48">
        <f t="shared" si="1723"/>
        <v>62</v>
      </c>
      <c r="I3165" s="163">
        <f t="shared" si="1720"/>
        <v>0.59615384615384615</v>
      </c>
      <c r="J3165" s="2"/>
      <c r="K3165" s="2">
        <f t="shared" si="1724"/>
        <v>0</v>
      </c>
      <c r="L3165" s="2">
        <f t="shared" si="1725"/>
        <v>8.6538461538461536E-2</v>
      </c>
      <c r="M3165" s="2">
        <f t="shared" si="1726"/>
        <v>0.10576923076923077</v>
      </c>
      <c r="N3165" s="2">
        <f t="shared" si="1727"/>
        <v>0.10576923076923077</v>
      </c>
      <c r="O3165" s="2">
        <f t="shared" si="1719"/>
        <v>0.70192307692307698</v>
      </c>
      <c r="Q3165" s="138">
        <v>9</v>
      </c>
      <c r="R3165" s="138">
        <v>11</v>
      </c>
      <c r="S3165" s="138">
        <v>11</v>
      </c>
      <c r="T3165" s="138">
        <v>73</v>
      </c>
      <c r="U3165" s="48"/>
      <c r="W3165" s="48"/>
      <c r="Z3165" s="1">
        <f t="shared" si="1737"/>
        <v>0</v>
      </c>
      <c r="AI3165" s="7">
        <f t="shared" si="1728"/>
        <v>1</v>
      </c>
      <c r="AJ3165" s="7">
        <f t="shared" si="1729"/>
        <v>0</v>
      </c>
      <c r="AK3165" s="7">
        <f t="shared" si="1730"/>
        <v>0</v>
      </c>
      <c r="AL3165" s="7">
        <f t="shared" si="1731"/>
        <v>0</v>
      </c>
      <c r="AM3165" s="2">
        <f t="shared" si="1732"/>
        <v>0.70192307692307687</v>
      </c>
      <c r="AN3165" s="2">
        <f t="shared" si="1733"/>
        <v>0</v>
      </c>
      <c r="AO3165" s="2">
        <f t="shared" si="1734"/>
        <v>0</v>
      </c>
      <c r="AP3165" s="2">
        <f t="shared" si="1735"/>
        <v>0</v>
      </c>
      <c r="AR3165" t="str">
        <f t="shared" si="1721"/>
        <v>Murray</v>
      </c>
      <c r="AS3165" t="s">
        <v>2918</v>
      </c>
      <c r="AT3165" s="9"/>
      <c r="AV3165" s="91">
        <v>27</v>
      </c>
      <c r="AW3165" s="93">
        <v>101</v>
      </c>
      <c r="AX3165" s="99">
        <f t="shared" si="1736"/>
        <v>27101</v>
      </c>
      <c r="AZ3165" s="7" t="s">
        <v>3053</v>
      </c>
      <c r="BA3165" t="s">
        <v>3094</v>
      </c>
      <c r="BN3165" s="1">
        <v>0</v>
      </c>
    </row>
    <row r="3166" spans="1:66" hidden="1" outlineLevel="1">
      <c r="A3166" t="s">
        <v>2935</v>
      </c>
      <c r="B3166" t="s">
        <v>2918</v>
      </c>
      <c r="C3166" s="1">
        <f t="shared" si="1722"/>
        <v>256</v>
      </c>
      <c r="D3166" s="7">
        <f>IF(P3166&gt;0,RANK(P3166,(P3166:R3166,S3166:AG3166)),0)</f>
        <v>0</v>
      </c>
      <c r="E3166" s="7">
        <f>IF(Q3166&gt;0,RANK(Q3166,(P3166:R3166,S3166:AG3166)),0)</f>
        <v>4</v>
      </c>
      <c r="F3166" s="7">
        <f>IF(R3166&gt;0,RANK(R3166,(P3166:R3166,S3166:AG3166)),0)</f>
        <v>3</v>
      </c>
      <c r="G3166" s="7">
        <f>IF(S3166&gt;0,RANK(S3166,(P3166:R3166,S3166:AG3166)),0)</f>
        <v>2</v>
      </c>
      <c r="H3166" s="48">
        <f t="shared" si="1723"/>
        <v>17</v>
      </c>
      <c r="I3166" s="163">
        <f t="shared" si="1720"/>
        <v>6.640625E-2</v>
      </c>
      <c r="J3166" s="2"/>
      <c r="K3166" s="2">
        <f t="shared" si="1724"/>
        <v>0</v>
      </c>
      <c r="L3166" s="2">
        <f t="shared" si="1725"/>
        <v>0.11328125</v>
      </c>
      <c r="M3166" s="2">
        <f t="shared" si="1726"/>
        <v>0.15625</v>
      </c>
      <c r="N3166" s="2">
        <f t="shared" si="1727"/>
        <v>0.328125</v>
      </c>
      <c r="O3166" s="2">
        <f t="shared" si="1719"/>
        <v>0.40234375</v>
      </c>
      <c r="Q3166" s="138">
        <v>29</v>
      </c>
      <c r="R3166" s="138">
        <v>40</v>
      </c>
      <c r="S3166" s="138">
        <v>84</v>
      </c>
      <c r="T3166" s="138">
        <v>101</v>
      </c>
      <c r="U3166" s="48"/>
      <c r="W3166" s="48"/>
      <c r="Z3166" s="1">
        <f t="shared" si="1737"/>
        <v>2</v>
      </c>
      <c r="AI3166" s="7">
        <f t="shared" si="1728"/>
        <v>1</v>
      </c>
      <c r="AJ3166" s="7">
        <f t="shared" si="1729"/>
        <v>0</v>
      </c>
      <c r="AK3166" s="7">
        <f t="shared" si="1730"/>
        <v>0</v>
      </c>
      <c r="AL3166" s="7">
        <f t="shared" si="1731"/>
        <v>0</v>
      </c>
      <c r="AM3166" s="2">
        <f t="shared" si="1732"/>
        <v>0.39453125</v>
      </c>
      <c r="AN3166" s="2">
        <f t="shared" si="1733"/>
        <v>0</v>
      </c>
      <c r="AO3166" s="2">
        <f t="shared" si="1734"/>
        <v>0</v>
      </c>
      <c r="AP3166" s="2">
        <f t="shared" si="1735"/>
        <v>0</v>
      </c>
      <c r="AR3166" t="str">
        <f t="shared" si="1721"/>
        <v>Nicollet</v>
      </c>
      <c r="AS3166" t="s">
        <v>2918</v>
      </c>
      <c r="AT3166" s="9"/>
      <c r="AV3166" s="91">
        <v>27</v>
      </c>
      <c r="AW3166" s="93">
        <v>103</v>
      </c>
      <c r="AX3166" s="99">
        <f t="shared" si="1736"/>
        <v>27103</v>
      </c>
      <c r="AZ3166" s="7" t="s">
        <v>3053</v>
      </c>
      <c r="BA3166" t="s">
        <v>3094</v>
      </c>
      <c r="BN3166" s="1">
        <v>2</v>
      </c>
    </row>
    <row r="3167" spans="1:66" hidden="1" outlineLevel="1">
      <c r="A3167" t="s">
        <v>294</v>
      </c>
      <c r="B3167" t="s">
        <v>2918</v>
      </c>
      <c r="C3167" s="1">
        <f t="shared" si="1722"/>
        <v>144</v>
      </c>
      <c r="D3167" s="7">
        <f>IF(P3167&gt;0,RANK(P3167,(P3167:R3167,S3167:AG3167)),0)</f>
        <v>0</v>
      </c>
      <c r="E3167" s="7">
        <f>IF(Q3167&gt;0,RANK(Q3167,(P3167:R3167,S3167:AG3167)),0)</f>
        <v>4</v>
      </c>
      <c r="F3167" s="7">
        <f>IF(R3167&gt;0,RANK(R3167,(P3167:R3167,S3167:AG3167)),0)</f>
        <v>3</v>
      </c>
      <c r="G3167" s="7">
        <f>IF(S3167&gt;0,RANK(S3167,(P3167:R3167,S3167:AG3167)),0)</f>
        <v>2</v>
      </c>
      <c r="H3167" s="48">
        <f t="shared" si="1723"/>
        <v>98</v>
      </c>
      <c r="I3167" s="163">
        <f t="shared" si="1720"/>
        <v>0.68055555555555558</v>
      </c>
      <c r="J3167" s="2"/>
      <c r="K3167" s="2">
        <f t="shared" si="1724"/>
        <v>0</v>
      </c>
      <c r="L3167" s="2">
        <f t="shared" si="1725"/>
        <v>4.1666666666666664E-2</v>
      </c>
      <c r="M3167" s="2">
        <f t="shared" si="1726"/>
        <v>8.3333333333333329E-2</v>
      </c>
      <c r="N3167" s="2">
        <f t="shared" si="1727"/>
        <v>9.7222222222222224E-2</v>
      </c>
      <c r="O3167" s="2">
        <f t="shared" si="1719"/>
        <v>0.77777777777777779</v>
      </c>
      <c r="Q3167" s="138">
        <v>6</v>
      </c>
      <c r="R3167" s="138">
        <v>12</v>
      </c>
      <c r="S3167" s="138">
        <v>14</v>
      </c>
      <c r="T3167" s="138">
        <v>112</v>
      </c>
      <c r="U3167" s="48"/>
      <c r="W3167" s="48"/>
      <c r="Z3167" s="1">
        <f t="shared" si="1737"/>
        <v>0</v>
      </c>
      <c r="AI3167" s="7">
        <f t="shared" si="1728"/>
        <v>1</v>
      </c>
      <c r="AJ3167" s="7">
        <f t="shared" si="1729"/>
        <v>0</v>
      </c>
      <c r="AK3167" s="7">
        <f t="shared" si="1730"/>
        <v>0</v>
      </c>
      <c r="AL3167" s="7">
        <f t="shared" si="1731"/>
        <v>0</v>
      </c>
      <c r="AM3167" s="2">
        <f t="shared" si="1732"/>
        <v>0.77777777777777779</v>
      </c>
      <c r="AN3167" s="2">
        <f t="shared" si="1733"/>
        <v>0</v>
      </c>
      <c r="AO3167" s="2">
        <f t="shared" si="1734"/>
        <v>0</v>
      </c>
      <c r="AP3167" s="2">
        <f t="shared" si="1735"/>
        <v>0</v>
      </c>
      <c r="AR3167" t="str">
        <f t="shared" si="1721"/>
        <v>Nobles</v>
      </c>
      <c r="AS3167" t="s">
        <v>2918</v>
      </c>
      <c r="AT3167" s="9"/>
      <c r="AV3167" s="91">
        <v>27</v>
      </c>
      <c r="AW3167" s="93">
        <v>105</v>
      </c>
      <c r="AX3167" s="99">
        <f t="shared" si="1736"/>
        <v>27105</v>
      </c>
      <c r="AZ3167" s="7" t="s">
        <v>3053</v>
      </c>
      <c r="BA3167" t="s">
        <v>3094</v>
      </c>
      <c r="BN3167" s="1">
        <v>0</v>
      </c>
    </row>
    <row r="3168" spans="1:66" hidden="1" outlineLevel="1">
      <c r="A3168" t="s">
        <v>235</v>
      </c>
      <c r="B3168" t="s">
        <v>2918</v>
      </c>
      <c r="C3168" s="1">
        <f t="shared" si="1722"/>
        <v>46</v>
      </c>
      <c r="D3168" s="7">
        <f>IF(P3168&gt;0,RANK(P3168,(P3168:R3168,S3168:AG3168)),0)</f>
        <v>0</v>
      </c>
      <c r="E3168" s="7">
        <f>IF(Q3168&gt;0,RANK(Q3168,(P3168:R3168,S3168:AG3168)),0)</f>
        <v>2</v>
      </c>
      <c r="F3168" s="7">
        <f>IF(R3168&gt;0,RANK(R3168,(P3168:R3168,S3168:AG3168)),0)</f>
        <v>0</v>
      </c>
      <c r="G3168" s="7">
        <f>IF(S3168&gt;0,RANK(S3168,(P3168:R3168,S3168:AG3168)),0)</f>
        <v>3</v>
      </c>
      <c r="H3168" s="48">
        <f t="shared" si="1723"/>
        <v>20</v>
      </c>
      <c r="I3168" s="163">
        <f t="shared" si="1720"/>
        <v>0.43478260869565216</v>
      </c>
      <c r="J3168" s="2"/>
      <c r="K3168" s="2">
        <f t="shared" si="1724"/>
        <v>0</v>
      </c>
      <c r="L3168" s="2">
        <f t="shared" si="1725"/>
        <v>0.19565217391304349</v>
      </c>
      <c r="M3168" s="2">
        <f t="shared" si="1726"/>
        <v>0</v>
      </c>
      <c r="N3168" s="2">
        <f t="shared" si="1727"/>
        <v>0.17391304347826086</v>
      </c>
      <c r="O3168" s="2">
        <f t="shared" si="1719"/>
        <v>0.63043478260869568</v>
      </c>
      <c r="Q3168" s="138">
        <v>9</v>
      </c>
      <c r="R3168" s="138">
        <v>0</v>
      </c>
      <c r="S3168" s="138">
        <v>8</v>
      </c>
      <c r="T3168" s="138">
        <v>29</v>
      </c>
      <c r="U3168" s="48"/>
      <c r="W3168" s="48"/>
      <c r="Z3168" s="1">
        <f t="shared" si="1737"/>
        <v>0</v>
      </c>
      <c r="AI3168" s="7">
        <f t="shared" si="1728"/>
        <v>1</v>
      </c>
      <c r="AJ3168" s="7">
        <f t="shared" si="1729"/>
        <v>0</v>
      </c>
      <c r="AK3168" s="7">
        <f t="shared" si="1730"/>
        <v>0</v>
      </c>
      <c r="AL3168" s="7">
        <f t="shared" si="1731"/>
        <v>0</v>
      </c>
      <c r="AM3168" s="2">
        <f t="shared" si="1732"/>
        <v>0.63043478260869568</v>
      </c>
      <c r="AN3168" s="2">
        <f t="shared" si="1733"/>
        <v>0</v>
      </c>
      <c r="AO3168" s="2">
        <f t="shared" si="1734"/>
        <v>0</v>
      </c>
      <c r="AP3168" s="2">
        <f t="shared" si="1735"/>
        <v>0</v>
      </c>
      <c r="AR3168" t="str">
        <f t="shared" si="1721"/>
        <v>Norman</v>
      </c>
      <c r="AS3168" t="s">
        <v>2918</v>
      </c>
      <c r="AT3168" s="9"/>
      <c r="AV3168" s="91">
        <v>27</v>
      </c>
      <c r="AW3168" s="93">
        <v>107</v>
      </c>
      <c r="AX3168" s="99">
        <f t="shared" si="1736"/>
        <v>27107</v>
      </c>
      <c r="AZ3168" s="7" t="s">
        <v>3053</v>
      </c>
      <c r="BA3168" t="s">
        <v>3094</v>
      </c>
      <c r="BN3168" s="1">
        <v>0</v>
      </c>
    </row>
    <row r="3169" spans="1:66" hidden="1" outlineLevel="1">
      <c r="A3169" t="s">
        <v>2551</v>
      </c>
      <c r="B3169" t="s">
        <v>2918</v>
      </c>
      <c r="C3169" s="1">
        <f t="shared" si="1722"/>
        <v>1552</v>
      </c>
      <c r="D3169" s="7">
        <f>IF(P3169&gt;0,RANK(P3169,(P3169:R3169,S3169:AG3169)),0)</f>
        <v>0</v>
      </c>
      <c r="E3169" s="7">
        <f>IF(Q3169&gt;0,RANK(Q3169,(P3169:R3169,S3169:AG3169)),0)</f>
        <v>4</v>
      </c>
      <c r="F3169" s="7">
        <f>IF(R3169&gt;0,RANK(R3169,(P3169:R3169,S3169:AG3169)),0)</f>
        <v>3</v>
      </c>
      <c r="G3169" s="7">
        <f>IF(S3169&gt;0,RANK(S3169,(P3169:R3169,S3169:AG3169)),0)</f>
        <v>2</v>
      </c>
      <c r="H3169" s="48">
        <f t="shared" si="1723"/>
        <v>176</v>
      </c>
      <c r="I3169" s="163">
        <f t="shared" si="1720"/>
        <v>0.1134020618556701</v>
      </c>
      <c r="J3169" s="2"/>
      <c r="K3169" s="2">
        <f t="shared" si="1724"/>
        <v>0</v>
      </c>
      <c r="L3169" s="2">
        <f t="shared" si="1725"/>
        <v>0.11275773195876289</v>
      </c>
      <c r="M3169" s="2">
        <f t="shared" si="1726"/>
        <v>0.2029639175257732</v>
      </c>
      <c r="N3169" s="2">
        <f t="shared" si="1727"/>
        <v>0.28479381443298968</v>
      </c>
      <c r="O3169" s="2">
        <f t="shared" si="1719"/>
        <v>0.39948453608247425</v>
      </c>
      <c r="Q3169" s="138">
        <v>175</v>
      </c>
      <c r="R3169" s="138">
        <v>315</v>
      </c>
      <c r="S3169" s="138">
        <v>442</v>
      </c>
      <c r="T3169" s="138">
        <v>618</v>
      </c>
      <c r="U3169" s="48"/>
      <c r="W3169" s="48"/>
      <c r="Z3169" s="1">
        <f t="shared" si="1737"/>
        <v>2</v>
      </c>
      <c r="AI3169" s="7">
        <f t="shared" si="1728"/>
        <v>1</v>
      </c>
      <c r="AJ3169" s="7">
        <f t="shared" si="1729"/>
        <v>0</v>
      </c>
      <c r="AK3169" s="7">
        <f t="shared" si="1730"/>
        <v>0</v>
      </c>
      <c r="AL3169" s="7">
        <f t="shared" si="1731"/>
        <v>0</v>
      </c>
      <c r="AM3169" s="2">
        <f t="shared" si="1732"/>
        <v>0.39819587628865977</v>
      </c>
      <c r="AN3169" s="2">
        <f t="shared" si="1733"/>
        <v>0</v>
      </c>
      <c r="AO3169" s="2">
        <f t="shared" si="1734"/>
        <v>0</v>
      </c>
      <c r="AP3169" s="2">
        <f t="shared" si="1735"/>
        <v>0</v>
      </c>
      <c r="AR3169" t="str">
        <f t="shared" si="1721"/>
        <v>Olmsted</v>
      </c>
      <c r="AS3169" t="s">
        <v>2918</v>
      </c>
      <c r="AT3169" s="9"/>
      <c r="AV3169" s="91">
        <v>27</v>
      </c>
      <c r="AW3169" s="93">
        <v>109</v>
      </c>
      <c r="AX3169" s="99">
        <f t="shared" si="1736"/>
        <v>27109</v>
      </c>
      <c r="AZ3169" s="7" t="s">
        <v>3053</v>
      </c>
      <c r="BA3169" t="s">
        <v>3094</v>
      </c>
      <c r="BN3169" s="1">
        <v>2</v>
      </c>
    </row>
    <row r="3170" spans="1:66" hidden="1" outlineLevel="1">
      <c r="A3170" t="s">
        <v>1313</v>
      </c>
      <c r="B3170" t="s">
        <v>2918</v>
      </c>
      <c r="C3170" s="1">
        <f t="shared" si="1722"/>
        <v>654</v>
      </c>
      <c r="D3170" s="7">
        <f>IF(P3170&gt;0,RANK(P3170,(P3170:R3170,S3170:AG3170)),0)</f>
        <v>0</v>
      </c>
      <c r="E3170" s="7">
        <f>IF(Q3170&gt;0,RANK(Q3170,(P3170:R3170,S3170:AG3170)),0)</f>
        <v>4</v>
      </c>
      <c r="F3170" s="7">
        <f>IF(R3170&gt;0,RANK(R3170,(P3170:R3170,S3170:AG3170)),0)</f>
        <v>3</v>
      </c>
      <c r="G3170" s="7">
        <f>IF(S3170&gt;0,RANK(S3170,(P3170:R3170,S3170:AG3170)),0)</f>
        <v>2</v>
      </c>
      <c r="H3170" s="48">
        <f t="shared" si="1723"/>
        <v>313</v>
      </c>
      <c r="I3170" s="163">
        <f t="shared" si="1720"/>
        <v>0.4785932721712538</v>
      </c>
      <c r="J3170" s="2"/>
      <c r="K3170" s="2">
        <f t="shared" si="1724"/>
        <v>0</v>
      </c>
      <c r="L3170" s="2">
        <f t="shared" si="1725"/>
        <v>0.11773700305810397</v>
      </c>
      <c r="M3170" s="2">
        <f t="shared" si="1726"/>
        <v>0.12538226299694188</v>
      </c>
      <c r="N3170" s="2">
        <f t="shared" si="1727"/>
        <v>0.13914373088685014</v>
      </c>
      <c r="O3170" s="2">
        <f t="shared" si="1719"/>
        <v>0.61773700305810397</v>
      </c>
      <c r="Q3170" s="138">
        <v>77</v>
      </c>
      <c r="R3170" s="138">
        <v>82</v>
      </c>
      <c r="S3170" s="138">
        <v>91</v>
      </c>
      <c r="T3170" s="138">
        <v>404</v>
      </c>
      <c r="U3170" s="48"/>
      <c r="W3170" s="48"/>
      <c r="Z3170" s="1">
        <f t="shared" si="1737"/>
        <v>0</v>
      </c>
      <c r="AI3170" s="7">
        <f t="shared" si="1728"/>
        <v>1</v>
      </c>
      <c r="AJ3170" s="7">
        <f t="shared" si="1729"/>
        <v>0</v>
      </c>
      <c r="AK3170" s="7">
        <f t="shared" si="1730"/>
        <v>0</v>
      </c>
      <c r="AL3170" s="7">
        <f t="shared" si="1731"/>
        <v>0</v>
      </c>
      <c r="AM3170" s="2">
        <f t="shared" si="1732"/>
        <v>0.61773700305810397</v>
      </c>
      <c r="AN3170" s="2">
        <f t="shared" si="1733"/>
        <v>0</v>
      </c>
      <c r="AO3170" s="2">
        <f t="shared" si="1734"/>
        <v>0</v>
      </c>
      <c r="AP3170" s="2">
        <f t="shared" si="1735"/>
        <v>0</v>
      </c>
      <c r="AR3170" t="str">
        <f t="shared" si="1721"/>
        <v>Otter Tail</v>
      </c>
      <c r="AS3170" t="s">
        <v>2918</v>
      </c>
      <c r="AT3170" s="9"/>
      <c r="AV3170" s="91">
        <v>27</v>
      </c>
      <c r="AW3170" s="93">
        <v>111</v>
      </c>
      <c r="AX3170" s="99">
        <f t="shared" si="1736"/>
        <v>27111</v>
      </c>
      <c r="AZ3170" s="7" t="s">
        <v>3053</v>
      </c>
      <c r="BA3170" t="s">
        <v>3094</v>
      </c>
      <c r="BN3170" s="1">
        <v>0</v>
      </c>
    </row>
    <row r="3171" spans="1:66" hidden="1" outlineLevel="1">
      <c r="A3171" t="s">
        <v>352</v>
      </c>
      <c r="B3171" t="s">
        <v>2918</v>
      </c>
      <c r="C3171" s="1">
        <f t="shared" si="1722"/>
        <v>166</v>
      </c>
      <c r="D3171" s="7">
        <f>IF(P3171&gt;0,RANK(P3171,(P3171:R3171,S3171:AG3171)),0)</f>
        <v>0</v>
      </c>
      <c r="E3171" s="7">
        <f>IF(Q3171&gt;0,RANK(Q3171,(P3171:R3171,S3171:AG3171)),0)</f>
        <v>2</v>
      </c>
      <c r="F3171" s="7">
        <f>IF(R3171&gt;0,RANK(R3171,(P3171:R3171,S3171:AG3171)),0)</f>
        <v>3</v>
      </c>
      <c r="G3171" s="7">
        <f>IF(S3171&gt;0,RANK(S3171,(P3171:R3171,S3171:AG3171)),0)</f>
        <v>4</v>
      </c>
      <c r="H3171" s="48">
        <f t="shared" si="1723"/>
        <v>66</v>
      </c>
      <c r="I3171" s="163">
        <f t="shared" si="1720"/>
        <v>0.39759036144578314</v>
      </c>
      <c r="J3171" s="2"/>
      <c r="K3171" s="2">
        <f t="shared" si="1724"/>
        <v>0</v>
      </c>
      <c r="L3171" s="2">
        <f t="shared" si="1725"/>
        <v>0.15662650602409639</v>
      </c>
      <c r="M3171" s="2">
        <f t="shared" si="1726"/>
        <v>0.15060240963855423</v>
      </c>
      <c r="N3171" s="2">
        <f t="shared" si="1727"/>
        <v>0.13855421686746988</v>
      </c>
      <c r="O3171" s="2">
        <f t="shared" si="1719"/>
        <v>0.55421686746987953</v>
      </c>
      <c r="Q3171" s="138">
        <v>26</v>
      </c>
      <c r="R3171" s="138">
        <v>25</v>
      </c>
      <c r="S3171" s="138">
        <v>23</v>
      </c>
      <c r="T3171" s="138">
        <v>92</v>
      </c>
      <c r="U3171" s="48"/>
      <c r="W3171" s="48"/>
      <c r="Z3171" s="1">
        <f t="shared" si="1737"/>
        <v>0</v>
      </c>
      <c r="AI3171" s="7">
        <f t="shared" si="1728"/>
        <v>1</v>
      </c>
      <c r="AJ3171" s="7">
        <f t="shared" si="1729"/>
        <v>0</v>
      </c>
      <c r="AK3171" s="7">
        <f t="shared" si="1730"/>
        <v>0</v>
      </c>
      <c r="AL3171" s="7">
        <f t="shared" si="1731"/>
        <v>0</v>
      </c>
      <c r="AM3171" s="2">
        <f t="shared" si="1732"/>
        <v>0.55421686746987953</v>
      </c>
      <c r="AN3171" s="2">
        <f t="shared" si="1733"/>
        <v>0</v>
      </c>
      <c r="AO3171" s="2">
        <f t="shared" si="1734"/>
        <v>0</v>
      </c>
      <c r="AP3171" s="2">
        <f t="shared" si="1735"/>
        <v>0</v>
      </c>
      <c r="AR3171" t="str">
        <f t="shared" si="1721"/>
        <v>Pennington</v>
      </c>
      <c r="AS3171" t="s">
        <v>2918</v>
      </c>
      <c r="AT3171" s="9"/>
      <c r="AV3171" s="91">
        <v>27</v>
      </c>
      <c r="AW3171" s="93">
        <v>113</v>
      </c>
      <c r="AX3171" s="99">
        <f t="shared" si="1736"/>
        <v>27113</v>
      </c>
      <c r="AZ3171" s="7" t="s">
        <v>3053</v>
      </c>
      <c r="BA3171" t="s">
        <v>3094</v>
      </c>
      <c r="BN3171" s="1">
        <v>0</v>
      </c>
    </row>
    <row r="3172" spans="1:66" hidden="1" outlineLevel="1">
      <c r="A3172" t="s">
        <v>1711</v>
      </c>
      <c r="B3172" t="s">
        <v>2918</v>
      </c>
      <c r="C3172" s="1">
        <f t="shared" si="1722"/>
        <v>277</v>
      </c>
      <c r="D3172" s="7">
        <f>IF(P3172&gt;0,RANK(P3172,(P3172:R3172,S3172:AG3172)),0)</f>
        <v>0</v>
      </c>
      <c r="E3172" s="7">
        <f>IF(Q3172&gt;0,RANK(Q3172,(P3172:R3172,S3172:AG3172)),0)</f>
        <v>4</v>
      </c>
      <c r="F3172" s="7">
        <f>IF(R3172&gt;0,RANK(R3172,(P3172:R3172,S3172:AG3172)),0)</f>
        <v>3</v>
      </c>
      <c r="G3172" s="7">
        <f>IF(S3172&gt;0,RANK(S3172,(P3172:R3172,S3172:AG3172)),0)</f>
        <v>2</v>
      </c>
      <c r="H3172" s="48">
        <f t="shared" si="1723"/>
        <v>44</v>
      </c>
      <c r="I3172" s="163">
        <f t="shared" si="1720"/>
        <v>0.1588447653429603</v>
      </c>
      <c r="J3172" s="2"/>
      <c r="K3172" s="2">
        <f t="shared" si="1724"/>
        <v>0</v>
      </c>
      <c r="L3172" s="2">
        <f t="shared" si="1725"/>
        <v>0.10469314079422383</v>
      </c>
      <c r="M3172" s="2">
        <f t="shared" si="1726"/>
        <v>0.1444043321299639</v>
      </c>
      <c r="N3172" s="2">
        <f t="shared" si="1727"/>
        <v>0.29602888086642598</v>
      </c>
      <c r="O3172" s="2">
        <f t="shared" si="1719"/>
        <v>0.45487364620938631</v>
      </c>
      <c r="Q3172" s="138">
        <v>29</v>
      </c>
      <c r="R3172" s="138">
        <v>40</v>
      </c>
      <c r="S3172" s="138">
        <v>82</v>
      </c>
      <c r="T3172" s="138">
        <v>126</v>
      </c>
      <c r="U3172" s="48"/>
      <c r="W3172" s="48"/>
      <c r="Z3172" s="1">
        <f t="shared" si="1737"/>
        <v>0</v>
      </c>
      <c r="AI3172" s="7">
        <f t="shared" si="1728"/>
        <v>1</v>
      </c>
      <c r="AJ3172" s="7">
        <f t="shared" si="1729"/>
        <v>0</v>
      </c>
      <c r="AK3172" s="7">
        <f t="shared" si="1730"/>
        <v>0</v>
      </c>
      <c r="AL3172" s="7">
        <f t="shared" si="1731"/>
        <v>0</v>
      </c>
      <c r="AM3172" s="2">
        <f t="shared" si="1732"/>
        <v>0.45487364620938631</v>
      </c>
      <c r="AN3172" s="2">
        <f t="shared" si="1733"/>
        <v>0</v>
      </c>
      <c r="AO3172" s="2">
        <f t="shared" si="1734"/>
        <v>0</v>
      </c>
      <c r="AP3172" s="2">
        <f t="shared" si="1735"/>
        <v>0</v>
      </c>
      <c r="AR3172" t="str">
        <f t="shared" si="1721"/>
        <v>Pine</v>
      </c>
      <c r="AS3172" t="s">
        <v>2918</v>
      </c>
      <c r="AT3172" s="9"/>
      <c r="AV3172" s="91">
        <v>27</v>
      </c>
      <c r="AW3172" s="93">
        <v>115</v>
      </c>
      <c r="AX3172" s="99">
        <f t="shared" si="1736"/>
        <v>27115</v>
      </c>
      <c r="AZ3172" s="7" t="s">
        <v>3053</v>
      </c>
      <c r="BA3172" t="s">
        <v>3094</v>
      </c>
      <c r="BN3172" s="1">
        <v>0</v>
      </c>
    </row>
    <row r="3173" spans="1:66" hidden="1" outlineLevel="1">
      <c r="A3173" t="s">
        <v>251</v>
      </c>
      <c r="B3173" t="s">
        <v>2918</v>
      </c>
      <c r="C3173" s="1">
        <f t="shared" si="1722"/>
        <v>170</v>
      </c>
      <c r="D3173" s="7">
        <f>IF(P3173&gt;0,RANK(P3173,(P3173:R3173,S3173:AG3173)),0)</f>
        <v>0</v>
      </c>
      <c r="E3173" s="7">
        <f>IF(Q3173&gt;0,RANK(Q3173,(P3173:R3173,S3173:AG3173)),0)</f>
        <v>4</v>
      </c>
      <c r="F3173" s="7">
        <f>IF(R3173&gt;0,RANK(R3173,(P3173:R3173,S3173:AG3173)),0)</f>
        <v>3</v>
      </c>
      <c r="G3173" s="7">
        <f>IF(S3173&gt;0,RANK(S3173,(P3173:R3173,S3173:AG3173)),0)</f>
        <v>2</v>
      </c>
      <c r="H3173" s="48">
        <f t="shared" si="1723"/>
        <v>104</v>
      </c>
      <c r="I3173" s="163">
        <f t="shared" si="1720"/>
        <v>0.61176470588235299</v>
      </c>
      <c r="J3173" s="2"/>
      <c r="K3173" s="2">
        <f t="shared" si="1724"/>
        <v>0</v>
      </c>
      <c r="L3173" s="2">
        <f t="shared" si="1725"/>
        <v>1.7647058823529412E-2</v>
      </c>
      <c r="M3173" s="2">
        <f t="shared" si="1726"/>
        <v>7.6470588235294124E-2</v>
      </c>
      <c r="N3173" s="2">
        <f t="shared" si="1727"/>
        <v>0.14705882352941177</v>
      </c>
      <c r="O3173" s="2">
        <f t="shared" si="1719"/>
        <v>0.75882352941176456</v>
      </c>
      <c r="Q3173" s="138">
        <v>3</v>
      </c>
      <c r="R3173" s="138">
        <v>13</v>
      </c>
      <c r="S3173" s="138">
        <v>25</v>
      </c>
      <c r="T3173" s="138">
        <v>129</v>
      </c>
      <c r="U3173" s="48"/>
      <c r="W3173" s="48"/>
      <c r="Z3173" s="1">
        <f t="shared" si="1737"/>
        <v>0</v>
      </c>
      <c r="AI3173" s="7">
        <f t="shared" si="1728"/>
        <v>1</v>
      </c>
      <c r="AJ3173" s="7">
        <f t="shared" si="1729"/>
        <v>0</v>
      </c>
      <c r="AK3173" s="7">
        <f t="shared" si="1730"/>
        <v>0</v>
      </c>
      <c r="AL3173" s="7">
        <f t="shared" si="1731"/>
        <v>0</v>
      </c>
      <c r="AM3173" s="2">
        <f t="shared" si="1732"/>
        <v>0.75882352941176467</v>
      </c>
      <c r="AN3173" s="2">
        <f t="shared" si="1733"/>
        <v>0</v>
      </c>
      <c r="AO3173" s="2">
        <f t="shared" si="1734"/>
        <v>0</v>
      </c>
      <c r="AP3173" s="2">
        <f t="shared" si="1735"/>
        <v>0</v>
      </c>
      <c r="AR3173" t="str">
        <f t="shared" si="1721"/>
        <v>Pipestone</v>
      </c>
      <c r="AS3173" t="s">
        <v>2918</v>
      </c>
      <c r="AT3173" s="9"/>
      <c r="AV3173" s="91">
        <v>27</v>
      </c>
      <c r="AW3173" s="93">
        <v>117</v>
      </c>
      <c r="AX3173" s="99">
        <f t="shared" si="1736"/>
        <v>27117</v>
      </c>
      <c r="AZ3173" s="7" t="s">
        <v>3053</v>
      </c>
      <c r="BA3173" t="s">
        <v>3094</v>
      </c>
      <c r="BN3173" s="1">
        <v>0</v>
      </c>
    </row>
    <row r="3174" spans="1:66" hidden="1" outlineLevel="1">
      <c r="A3174" t="s">
        <v>3027</v>
      </c>
      <c r="B3174" t="s">
        <v>2918</v>
      </c>
      <c r="C3174" s="1">
        <f t="shared" si="1722"/>
        <v>226</v>
      </c>
      <c r="D3174" s="7">
        <f>IF(P3174&gt;0,RANK(P3174,(P3174:R3174,S3174:AG3174)),0)</f>
        <v>0</v>
      </c>
      <c r="E3174" s="7">
        <f>IF(Q3174&gt;0,RANK(Q3174,(P3174:R3174,S3174:AG3174)),0)</f>
        <v>2</v>
      </c>
      <c r="F3174" s="7">
        <f>IF(R3174&gt;0,RANK(R3174,(P3174:R3174,S3174:AG3174)),0)</f>
        <v>3</v>
      </c>
      <c r="G3174" s="7">
        <f>IF(S3174&gt;0,RANK(S3174,(P3174:R3174,S3174:AG3174)),0)</f>
        <v>4</v>
      </c>
      <c r="H3174" s="48">
        <f t="shared" si="1723"/>
        <v>106</v>
      </c>
      <c r="I3174" s="163">
        <f t="shared" si="1720"/>
        <v>0.46902654867256638</v>
      </c>
      <c r="J3174" s="2"/>
      <c r="K3174" s="2">
        <f t="shared" si="1724"/>
        <v>0</v>
      </c>
      <c r="L3174" s="2">
        <f t="shared" si="1725"/>
        <v>0.15044247787610621</v>
      </c>
      <c r="M3174" s="2">
        <f t="shared" si="1726"/>
        <v>0.12831858407079647</v>
      </c>
      <c r="N3174" s="2">
        <f t="shared" si="1727"/>
        <v>0.10176991150442478</v>
      </c>
      <c r="O3174" s="2">
        <f t="shared" si="1719"/>
        <v>0.61946902654867253</v>
      </c>
      <c r="Q3174" s="138">
        <v>34</v>
      </c>
      <c r="R3174" s="138">
        <v>29</v>
      </c>
      <c r="S3174" s="138">
        <v>23</v>
      </c>
      <c r="T3174" s="138">
        <v>140</v>
      </c>
      <c r="U3174" s="48"/>
      <c r="W3174" s="48"/>
      <c r="Z3174" s="1">
        <f t="shared" si="1737"/>
        <v>0</v>
      </c>
      <c r="AI3174" s="7">
        <f t="shared" si="1728"/>
        <v>1</v>
      </c>
      <c r="AJ3174" s="7">
        <f t="shared" si="1729"/>
        <v>0</v>
      </c>
      <c r="AK3174" s="7">
        <f t="shared" si="1730"/>
        <v>0</v>
      </c>
      <c r="AL3174" s="7">
        <f t="shared" si="1731"/>
        <v>0</v>
      </c>
      <c r="AM3174" s="2">
        <f t="shared" si="1732"/>
        <v>0.61946902654867253</v>
      </c>
      <c r="AN3174" s="2">
        <f t="shared" si="1733"/>
        <v>0</v>
      </c>
      <c r="AO3174" s="2">
        <f t="shared" si="1734"/>
        <v>0</v>
      </c>
      <c r="AP3174" s="2">
        <f t="shared" si="1735"/>
        <v>0</v>
      </c>
      <c r="AR3174" t="str">
        <f t="shared" si="1721"/>
        <v>Polk</v>
      </c>
      <c r="AS3174" t="s">
        <v>2918</v>
      </c>
      <c r="AT3174" s="9"/>
      <c r="AV3174" s="91">
        <v>27</v>
      </c>
      <c r="AW3174" s="93">
        <v>119</v>
      </c>
      <c r="AX3174" s="99">
        <f t="shared" si="1736"/>
        <v>27119</v>
      </c>
      <c r="AZ3174" s="7" t="s">
        <v>3053</v>
      </c>
      <c r="BA3174" t="s">
        <v>3094</v>
      </c>
      <c r="BN3174" s="1">
        <v>0</v>
      </c>
    </row>
    <row r="3175" spans="1:66" hidden="1" outlineLevel="1">
      <c r="A3175" t="s">
        <v>2426</v>
      </c>
      <c r="B3175" t="s">
        <v>2918</v>
      </c>
      <c r="C3175" s="1">
        <f t="shared" si="1722"/>
        <v>97</v>
      </c>
      <c r="D3175" s="7">
        <f>IF(P3175&gt;0,RANK(P3175,(P3175:R3175,S3175:AG3175)),0)</f>
        <v>0</v>
      </c>
      <c r="E3175" s="7">
        <f>IF(Q3175&gt;0,RANK(Q3175,(P3175:R3175,S3175:AG3175)),0)</f>
        <v>4</v>
      </c>
      <c r="F3175" s="7">
        <f>IF(R3175&gt;0,RANK(R3175,(P3175:R3175,S3175:AG3175)),0)</f>
        <v>3</v>
      </c>
      <c r="G3175" s="7">
        <f>IF(S3175&gt;0,RANK(S3175,(P3175:R3175,S3175:AG3175)),0)</f>
        <v>2</v>
      </c>
      <c r="H3175" s="48">
        <f t="shared" si="1723"/>
        <v>29</v>
      </c>
      <c r="I3175" s="163">
        <f t="shared" si="1720"/>
        <v>0.29896907216494845</v>
      </c>
      <c r="J3175" s="2"/>
      <c r="K3175" s="2">
        <f t="shared" si="1724"/>
        <v>0</v>
      </c>
      <c r="L3175" s="2">
        <f t="shared" si="1725"/>
        <v>0.1134020618556701</v>
      </c>
      <c r="M3175" s="2">
        <f t="shared" si="1726"/>
        <v>0.17525773195876287</v>
      </c>
      <c r="N3175" s="2">
        <f t="shared" si="1727"/>
        <v>0.20618556701030927</v>
      </c>
      <c r="O3175" s="2">
        <f t="shared" si="1719"/>
        <v>0.50515463917525771</v>
      </c>
      <c r="Q3175" s="138">
        <v>11</v>
      </c>
      <c r="R3175" s="138">
        <v>17</v>
      </c>
      <c r="S3175" s="138">
        <v>20</v>
      </c>
      <c r="T3175" s="138">
        <v>49</v>
      </c>
      <c r="U3175" s="48"/>
      <c r="W3175" s="48"/>
      <c r="Z3175" s="1">
        <f t="shared" si="1737"/>
        <v>0</v>
      </c>
      <c r="AI3175" s="7">
        <f t="shared" si="1728"/>
        <v>1</v>
      </c>
      <c r="AJ3175" s="7">
        <f t="shared" si="1729"/>
        <v>0</v>
      </c>
      <c r="AK3175" s="7">
        <f t="shared" si="1730"/>
        <v>0</v>
      </c>
      <c r="AL3175" s="7">
        <f t="shared" si="1731"/>
        <v>0</v>
      </c>
      <c r="AM3175" s="2">
        <f t="shared" si="1732"/>
        <v>0.50515463917525771</v>
      </c>
      <c r="AN3175" s="2">
        <f t="shared" si="1733"/>
        <v>0</v>
      </c>
      <c r="AO3175" s="2">
        <f t="shared" si="1734"/>
        <v>0</v>
      </c>
      <c r="AP3175" s="2">
        <f t="shared" si="1735"/>
        <v>0</v>
      </c>
      <c r="AR3175" t="str">
        <f t="shared" si="1721"/>
        <v>Pope</v>
      </c>
      <c r="AS3175" t="s">
        <v>2918</v>
      </c>
      <c r="AT3175" s="9"/>
      <c r="AV3175" s="91">
        <v>27</v>
      </c>
      <c r="AW3175" s="93">
        <v>121</v>
      </c>
      <c r="AX3175" s="99">
        <f t="shared" si="1736"/>
        <v>27121</v>
      </c>
      <c r="AZ3175" s="7" t="s">
        <v>3053</v>
      </c>
      <c r="BA3175" t="s">
        <v>3094</v>
      </c>
      <c r="BN3175" s="1">
        <v>0</v>
      </c>
    </row>
    <row r="3176" spans="1:66" hidden="1" outlineLevel="1">
      <c r="A3176" t="s">
        <v>2057</v>
      </c>
      <c r="B3176" t="s">
        <v>2918</v>
      </c>
      <c r="C3176" s="1">
        <f t="shared" si="1722"/>
        <v>3293</v>
      </c>
      <c r="D3176" s="7">
        <f>IF(P3176&gt;0,RANK(P3176,(P3176:R3176,S3176:AG3176)),0)</f>
        <v>0</v>
      </c>
      <c r="E3176" s="7">
        <f>IF(Q3176&gt;0,RANK(Q3176,(P3176:R3176,S3176:AG3176)),0)</f>
        <v>4</v>
      </c>
      <c r="F3176" s="7">
        <f>IF(R3176&gt;0,RANK(R3176,(P3176:R3176,S3176:AG3176)),0)</f>
        <v>3</v>
      </c>
      <c r="G3176" s="7">
        <f>IF(S3176&gt;0,RANK(S3176,(P3176:R3176,S3176:AG3176)),0)</f>
        <v>2</v>
      </c>
      <c r="H3176" s="48">
        <f t="shared" si="1723"/>
        <v>64</v>
      </c>
      <c r="I3176" s="163">
        <f t="shared" si="1720"/>
        <v>1.9435165502581234E-2</v>
      </c>
      <c r="J3176" s="2"/>
      <c r="K3176" s="2">
        <f t="shared" si="1724"/>
        <v>0</v>
      </c>
      <c r="L3176" s="2">
        <f t="shared" si="1725"/>
        <v>9.7783176434861827E-2</v>
      </c>
      <c r="M3176" s="2">
        <f t="shared" si="1726"/>
        <v>0.19921044640145763</v>
      </c>
      <c r="N3176" s="2">
        <f t="shared" si="1727"/>
        <v>0.33829334952930457</v>
      </c>
      <c r="O3176" s="2">
        <f t="shared" si="1719"/>
        <v>0.36471302763437596</v>
      </c>
      <c r="Q3176" s="138">
        <v>322</v>
      </c>
      <c r="R3176" s="138">
        <v>656</v>
      </c>
      <c r="S3176" s="1">
        <v>1114</v>
      </c>
      <c r="T3176" s="1">
        <v>1178</v>
      </c>
      <c r="U3176" s="48"/>
      <c r="W3176" s="48"/>
      <c r="Z3176" s="1">
        <f t="shared" si="1737"/>
        <v>23</v>
      </c>
      <c r="AI3176" s="7">
        <f t="shared" si="1728"/>
        <v>1</v>
      </c>
      <c r="AJ3176" s="7">
        <f t="shared" si="1729"/>
        <v>0</v>
      </c>
      <c r="AK3176" s="7">
        <f t="shared" si="1730"/>
        <v>0</v>
      </c>
      <c r="AL3176" s="7">
        <f t="shared" si="1731"/>
        <v>0</v>
      </c>
      <c r="AM3176" s="2">
        <f t="shared" si="1732"/>
        <v>0.3577285150318858</v>
      </c>
      <c r="AN3176" s="2">
        <f t="shared" si="1733"/>
        <v>0</v>
      </c>
      <c r="AO3176" s="2">
        <f t="shared" si="1734"/>
        <v>0</v>
      </c>
      <c r="AP3176" s="2">
        <f t="shared" si="1735"/>
        <v>0</v>
      </c>
      <c r="AR3176" t="str">
        <f t="shared" si="1721"/>
        <v>Ramsey</v>
      </c>
      <c r="AS3176" t="s">
        <v>2918</v>
      </c>
      <c r="AT3176" s="9"/>
      <c r="AV3176" s="91">
        <v>27</v>
      </c>
      <c r="AW3176" s="93">
        <v>123</v>
      </c>
      <c r="AX3176" s="99">
        <f t="shared" si="1736"/>
        <v>27123</v>
      </c>
      <c r="AZ3176" s="7" t="s">
        <v>3053</v>
      </c>
      <c r="BA3176" t="s">
        <v>3094</v>
      </c>
      <c r="BN3176" s="1">
        <v>23</v>
      </c>
    </row>
    <row r="3177" spans="1:66" hidden="1" outlineLevel="1">
      <c r="A3177" t="s">
        <v>484</v>
      </c>
      <c r="B3177" t="s">
        <v>2918</v>
      </c>
      <c r="C3177" s="1">
        <f t="shared" si="1722"/>
        <v>25</v>
      </c>
      <c r="D3177" s="7">
        <f>IF(P3177&gt;0,RANK(P3177,(P3177:R3177,S3177:AG3177)),0)</f>
        <v>0</v>
      </c>
      <c r="E3177" s="7">
        <f>IF(Q3177&gt;0,RANK(Q3177,(P3177:R3177,S3177:AG3177)),0)</f>
        <v>0</v>
      </c>
      <c r="F3177" s="7">
        <f>IF(R3177&gt;0,RANK(R3177,(P3177:R3177,S3177:AG3177)),0)</f>
        <v>3</v>
      </c>
      <c r="G3177" s="7">
        <f>IF(S3177&gt;0,RANK(S3177,(P3177:R3177,S3177:AG3177)),0)</f>
        <v>1</v>
      </c>
      <c r="H3177" s="48">
        <f t="shared" si="1723"/>
        <v>6</v>
      </c>
      <c r="I3177" s="163">
        <f t="shared" si="1720"/>
        <v>0.24</v>
      </c>
      <c r="J3177" s="2"/>
      <c r="K3177" s="2">
        <f t="shared" si="1724"/>
        <v>0</v>
      </c>
      <c r="L3177" s="2">
        <f t="shared" si="1725"/>
        <v>0</v>
      </c>
      <c r="M3177" s="2">
        <f t="shared" si="1726"/>
        <v>0.2</v>
      </c>
      <c r="N3177" s="2">
        <f t="shared" si="1727"/>
        <v>0.52</v>
      </c>
      <c r="O3177" s="2">
        <f t="shared" si="1719"/>
        <v>0.28000000000000003</v>
      </c>
      <c r="Q3177" s="138">
        <v>0</v>
      </c>
      <c r="R3177" s="138">
        <v>5</v>
      </c>
      <c r="S3177" s="138">
        <v>13</v>
      </c>
      <c r="T3177" s="138">
        <v>7</v>
      </c>
      <c r="U3177" s="48"/>
      <c r="W3177" s="48"/>
      <c r="Z3177" s="1">
        <f t="shared" si="1737"/>
        <v>0</v>
      </c>
      <c r="AI3177" s="7">
        <f t="shared" si="1728"/>
        <v>2</v>
      </c>
      <c r="AJ3177" s="7">
        <f t="shared" si="1729"/>
        <v>0</v>
      </c>
      <c r="AK3177" s="7">
        <f t="shared" si="1730"/>
        <v>0</v>
      </c>
      <c r="AL3177" s="7">
        <f t="shared" si="1731"/>
        <v>0</v>
      </c>
      <c r="AM3177" s="2">
        <f t="shared" si="1732"/>
        <v>0.28000000000000003</v>
      </c>
      <c r="AN3177" s="2">
        <f t="shared" si="1733"/>
        <v>0</v>
      </c>
      <c r="AO3177" s="2">
        <f t="shared" si="1734"/>
        <v>0</v>
      </c>
      <c r="AP3177" s="2">
        <f t="shared" si="1735"/>
        <v>0</v>
      </c>
      <c r="AR3177" t="str">
        <f t="shared" si="1721"/>
        <v>Red Lake</v>
      </c>
      <c r="AS3177" t="s">
        <v>2918</v>
      </c>
      <c r="AT3177" s="9"/>
      <c r="AV3177" s="91">
        <v>27</v>
      </c>
      <c r="AW3177" s="93">
        <v>125</v>
      </c>
      <c r="AX3177" s="99">
        <f t="shared" si="1736"/>
        <v>27125</v>
      </c>
      <c r="AZ3177" s="7" t="s">
        <v>3053</v>
      </c>
      <c r="BA3177" t="s">
        <v>3094</v>
      </c>
      <c r="BN3177" s="1">
        <v>0</v>
      </c>
    </row>
    <row r="3178" spans="1:66" hidden="1" outlineLevel="1">
      <c r="A3178" t="s">
        <v>2868</v>
      </c>
      <c r="B3178" t="s">
        <v>2918</v>
      </c>
      <c r="C3178" s="1">
        <f t="shared" si="1722"/>
        <v>175</v>
      </c>
      <c r="D3178" s="7">
        <f>IF(P3178&gt;0,RANK(P3178,(P3178:R3178,S3178:AG3178)),0)</f>
        <v>0</v>
      </c>
      <c r="E3178" s="7">
        <f>IF(Q3178&gt;0,RANK(Q3178,(P3178:R3178,S3178:AG3178)),0)</f>
        <v>4</v>
      </c>
      <c r="F3178" s="7">
        <f>IF(R3178&gt;0,RANK(R3178,(P3178:R3178,S3178:AG3178)),0)</f>
        <v>3</v>
      </c>
      <c r="G3178" s="7">
        <f>IF(S3178&gt;0,RANK(S3178,(P3178:R3178,S3178:AG3178)),0)</f>
        <v>2</v>
      </c>
      <c r="H3178" s="48">
        <f t="shared" si="1723"/>
        <v>13</v>
      </c>
      <c r="I3178" s="163">
        <f t="shared" si="1720"/>
        <v>7.4285714285714288E-2</v>
      </c>
      <c r="J3178" s="2"/>
      <c r="K3178" s="2">
        <f t="shared" si="1724"/>
        <v>0</v>
      </c>
      <c r="L3178" s="2">
        <f t="shared" si="1725"/>
        <v>5.7142857142857141E-2</v>
      </c>
      <c r="M3178" s="2">
        <f t="shared" si="1726"/>
        <v>0.12</v>
      </c>
      <c r="N3178" s="2">
        <f t="shared" si="1727"/>
        <v>0.37142857142857144</v>
      </c>
      <c r="O3178" s="2">
        <f t="shared" si="1719"/>
        <v>0.4514285714285714</v>
      </c>
      <c r="Q3178" s="138">
        <v>10</v>
      </c>
      <c r="R3178" s="138">
        <v>21</v>
      </c>
      <c r="S3178" s="138">
        <v>65</v>
      </c>
      <c r="T3178" s="138">
        <v>78</v>
      </c>
      <c r="U3178" s="48"/>
      <c r="W3178" s="48"/>
      <c r="Z3178" s="1">
        <f t="shared" si="1737"/>
        <v>1</v>
      </c>
      <c r="AI3178" s="7">
        <f t="shared" si="1728"/>
        <v>1</v>
      </c>
      <c r="AJ3178" s="7">
        <f t="shared" si="1729"/>
        <v>0</v>
      </c>
      <c r="AK3178" s="7">
        <f t="shared" si="1730"/>
        <v>0</v>
      </c>
      <c r="AL3178" s="7">
        <f t="shared" si="1731"/>
        <v>0</v>
      </c>
      <c r="AM3178" s="2">
        <f t="shared" si="1732"/>
        <v>0.44571428571428573</v>
      </c>
      <c r="AN3178" s="2">
        <f t="shared" si="1733"/>
        <v>0</v>
      </c>
      <c r="AO3178" s="2">
        <f t="shared" si="1734"/>
        <v>0</v>
      </c>
      <c r="AP3178" s="2">
        <f t="shared" si="1735"/>
        <v>0</v>
      </c>
      <c r="AR3178" t="str">
        <f t="shared" si="1721"/>
        <v>Redwood</v>
      </c>
      <c r="AS3178" t="s">
        <v>2918</v>
      </c>
      <c r="AT3178" s="9"/>
      <c r="AV3178" s="91">
        <v>27</v>
      </c>
      <c r="AW3178" s="93">
        <v>127</v>
      </c>
      <c r="AX3178" s="99">
        <f t="shared" si="1736"/>
        <v>27127</v>
      </c>
      <c r="AZ3178" s="7" t="s">
        <v>3053</v>
      </c>
      <c r="BA3178" t="s">
        <v>3094</v>
      </c>
      <c r="BN3178" s="1">
        <v>1</v>
      </c>
    </row>
    <row r="3179" spans="1:66" hidden="1" outlineLevel="1">
      <c r="A3179" t="s">
        <v>2869</v>
      </c>
      <c r="B3179" t="s">
        <v>2918</v>
      </c>
      <c r="C3179" s="1">
        <f t="shared" ref="C3179:C3202" si="1738">SUM(P3179:AG3179)</f>
        <v>109</v>
      </c>
      <c r="D3179" s="7">
        <f>IF(P3179&gt;0,RANK(P3179,(P3179:R3179,S3179:AG3179)),0)</f>
        <v>0</v>
      </c>
      <c r="E3179" s="7">
        <f>IF(Q3179&gt;0,RANK(Q3179,(P3179:R3179,S3179:AG3179)),0)</f>
        <v>4</v>
      </c>
      <c r="F3179" s="7">
        <f>IF(R3179&gt;0,RANK(R3179,(P3179:R3179,S3179:AG3179)),0)</f>
        <v>2</v>
      </c>
      <c r="G3179" s="7">
        <f>IF(S3179&gt;0,RANK(S3179,(P3179:R3179,S3179:AG3179)),0)</f>
        <v>2</v>
      </c>
      <c r="H3179" s="48">
        <f t="shared" ref="H3179:H3202" si="1739">MAX(P3179:Y3179)-LARGE(P3179:Y3179,2)</f>
        <v>45</v>
      </c>
      <c r="I3179" s="163">
        <f t="shared" si="1720"/>
        <v>0.41284403669724773</v>
      </c>
      <c r="J3179" s="2"/>
      <c r="K3179" s="2">
        <f t="shared" ref="K3179:K3202" si="1740">IF($C3179=0,"-",P3179/$C3179)</f>
        <v>0</v>
      </c>
      <c r="L3179" s="2">
        <f t="shared" ref="L3179:L3202" si="1741">IF($C3179=0,"-",Q3179/$C3179)</f>
        <v>0.11926605504587157</v>
      </c>
      <c r="M3179" s="2">
        <f t="shared" ref="M3179:M3202" si="1742">IF($C3179=0,"-",R3179/$C3179)</f>
        <v>0.15596330275229359</v>
      </c>
      <c r="N3179" s="2">
        <f t="shared" ref="N3179:N3202" si="1743">IF($C3179=0,"-",S3179/$C3179)</f>
        <v>0.15596330275229359</v>
      </c>
      <c r="O3179" s="2">
        <f t="shared" si="1719"/>
        <v>0.56880733944954143</v>
      </c>
      <c r="Q3179" s="138">
        <v>13</v>
      </c>
      <c r="R3179" s="138">
        <v>17</v>
      </c>
      <c r="S3179" s="138">
        <v>17</v>
      </c>
      <c r="T3179" s="138">
        <v>62</v>
      </c>
      <c r="U3179" s="48"/>
      <c r="W3179" s="48"/>
      <c r="Z3179" s="1">
        <f t="shared" si="1737"/>
        <v>0</v>
      </c>
      <c r="AI3179" s="7">
        <f t="shared" ref="AI3179:AI3202" si="1744">IF(T3179&gt;0,RANK(T3179,(P3179:Z3179)),0)</f>
        <v>1</v>
      </c>
      <c r="AJ3179" s="7">
        <f t="shared" ref="AJ3179:AJ3202" si="1745">IF(U3179&gt;0,RANK(U3179,(P3179:Z3179)),0)</f>
        <v>0</v>
      </c>
      <c r="AK3179" s="7">
        <f t="shared" ref="AK3179:AK3202" si="1746">IF(V3179&gt;0,RANK(V3179,(P3179:Z3179)),0)</f>
        <v>0</v>
      </c>
      <c r="AL3179" s="7">
        <f t="shared" ref="AL3179:AL3202" si="1747">IF(W3179&gt;0,RANK(W3179,(P3179:Z3179)),0)</f>
        <v>0</v>
      </c>
      <c r="AM3179" s="2">
        <f t="shared" ref="AM3179:AM3202" si="1748">IF($C3179=0,"-",T3179/$C3179)</f>
        <v>0.56880733944954132</v>
      </c>
      <c r="AN3179" s="2">
        <f t="shared" ref="AN3179:AN3202" si="1749">IF($C3179=0,"-",U3179/$C3179)</f>
        <v>0</v>
      </c>
      <c r="AO3179" s="2">
        <f t="shared" ref="AO3179:AO3202" si="1750">IF($C3179=0,"-",V3179/$C3179)</f>
        <v>0</v>
      </c>
      <c r="AP3179" s="2">
        <f t="shared" ref="AP3179:AP3202" si="1751">IF($C3179=0,"-",W3179/$C3179)</f>
        <v>0</v>
      </c>
      <c r="AR3179" t="str">
        <f t="shared" si="1721"/>
        <v>Renville</v>
      </c>
      <c r="AS3179" t="s">
        <v>2918</v>
      </c>
      <c r="AT3179" s="9"/>
      <c r="AV3179" s="91">
        <v>27</v>
      </c>
      <c r="AW3179" s="93">
        <v>129</v>
      </c>
      <c r="AX3179" s="99">
        <f t="shared" ref="AX3179:AX3201" si="1752">AV3179*1000+AW3179</f>
        <v>27129</v>
      </c>
      <c r="AZ3179" s="7" t="s">
        <v>3053</v>
      </c>
      <c r="BA3179" t="s">
        <v>3094</v>
      </c>
      <c r="BN3179" s="1">
        <v>0</v>
      </c>
    </row>
    <row r="3180" spans="1:66" hidden="1" outlineLevel="1">
      <c r="A3180" t="s">
        <v>1506</v>
      </c>
      <c r="B3180" t="s">
        <v>2918</v>
      </c>
      <c r="C3180" s="1">
        <f t="shared" si="1738"/>
        <v>684</v>
      </c>
      <c r="D3180" s="7">
        <f>IF(P3180&gt;0,RANK(P3180,(P3180:R3180,S3180:AG3180)),0)</f>
        <v>0</v>
      </c>
      <c r="E3180" s="7">
        <f>IF(Q3180&gt;0,RANK(Q3180,(P3180:R3180,S3180:AG3180)),0)</f>
        <v>4</v>
      </c>
      <c r="F3180" s="7">
        <f>IF(R3180&gt;0,RANK(R3180,(P3180:R3180,S3180:AG3180)),0)</f>
        <v>3</v>
      </c>
      <c r="G3180" s="7">
        <f>IF(S3180&gt;0,RANK(S3180,(P3180:R3180,S3180:AG3180)),0)</f>
        <v>2</v>
      </c>
      <c r="H3180" s="48">
        <f t="shared" si="1739"/>
        <v>104</v>
      </c>
      <c r="I3180" s="163">
        <f t="shared" si="1720"/>
        <v>0.15204678362573099</v>
      </c>
      <c r="J3180" s="2"/>
      <c r="K3180" s="2">
        <f t="shared" si="1740"/>
        <v>0</v>
      </c>
      <c r="L3180" s="2">
        <f t="shared" si="1741"/>
        <v>0.11257309941520467</v>
      </c>
      <c r="M3180" s="2">
        <f t="shared" si="1742"/>
        <v>0.17690058479532164</v>
      </c>
      <c r="N3180" s="2">
        <f t="shared" si="1743"/>
        <v>0.27777777777777779</v>
      </c>
      <c r="O3180" s="2">
        <f t="shared" si="1719"/>
        <v>0.43274853801169588</v>
      </c>
      <c r="Q3180" s="138">
        <v>77</v>
      </c>
      <c r="R3180" s="138">
        <v>121</v>
      </c>
      <c r="S3180" s="138">
        <v>190</v>
      </c>
      <c r="T3180" s="138">
        <v>294</v>
      </c>
      <c r="U3180" s="48"/>
      <c r="W3180" s="48"/>
      <c r="Z3180" s="1">
        <f t="shared" si="1737"/>
        <v>2</v>
      </c>
      <c r="AI3180" s="7">
        <f t="shared" si="1744"/>
        <v>1</v>
      </c>
      <c r="AJ3180" s="7">
        <f t="shared" si="1745"/>
        <v>0</v>
      </c>
      <c r="AK3180" s="7">
        <f t="shared" si="1746"/>
        <v>0</v>
      </c>
      <c r="AL3180" s="7">
        <f t="shared" si="1747"/>
        <v>0</v>
      </c>
      <c r="AM3180" s="2">
        <f t="shared" si="1748"/>
        <v>0.42982456140350878</v>
      </c>
      <c r="AN3180" s="2">
        <f t="shared" si="1749"/>
        <v>0</v>
      </c>
      <c r="AO3180" s="2">
        <f t="shared" si="1750"/>
        <v>0</v>
      </c>
      <c r="AP3180" s="2">
        <f t="shared" si="1751"/>
        <v>0</v>
      </c>
      <c r="AR3180" t="str">
        <f t="shared" si="1721"/>
        <v>Rice</v>
      </c>
      <c r="AS3180" t="s">
        <v>2918</v>
      </c>
      <c r="AT3180" s="9"/>
      <c r="AV3180" s="91">
        <v>27</v>
      </c>
      <c r="AW3180" s="93">
        <v>131</v>
      </c>
      <c r="AX3180" s="99">
        <f t="shared" si="1752"/>
        <v>27131</v>
      </c>
      <c r="AZ3180" s="7" t="s">
        <v>3053</v>
      </c>
      <c r="BA3180" t="s">
        <v>3094</v>
      </c>
      <c r="BN3180" s="1">
        <v>2</v>
      </c>
    </row>
    <row r="3181" spans="1:66" hidden="1" outlineLevel="1">
      <c r="A3181" t="s">
        <v>1981</v>
      </c>
      <c r="B3181" t="s">
        <v>2918</v>
      </c>
      <c r="C3181" s="1">
        <f t="shared" si="1738"/>
        <v>171</v>
      </c>
      <c r="D3181" s="7">
        <f>IF(P3181&gt;0,RANK(P3181,(P3181:R3181,S3181:AG3181)),0)</f>
        <v>0</v>
      </c>
      <c r="E3181" s="7">
        <f>IF(Q3181&gt;0,RANK(Q3181,(P3181:R3181,S3181:AG3181)),0)</f>
        <v>4</v>
      </c>
      <c r="F3181" s="7">
        <f>IF(R3181&gt;0,RANK(R3181,(P3181:R3181,S3181:AG3181)),0)</f>
        <v>3</v>
      </c>
      <c r="G3181" s="7">
        <f>IF(S3181&gt;0,RANK(S3181,(P3181:R3181,S3181:AG3181)),0)</f>
        <v>2</v>
      </c>
      <c r="H3181" s="48">
        <f t="shared" si="1739"/>
        <v>131</v>
      </c>
      <c r="I3181" s="163">
        <f t="shared" si="1720"/>
        <v>0.76608187134502925</v>
      </c>
      <c r="J3181" s="2"/>
      <c r="K3181" s="2">
        <f t="shared" si="1740"/>
        <v>0</v>
      </c>
      <c r="L3181" s="2">
        <f t="shared" si="1741"/>
        <v>2.9239766081871343E-2</v>
      </c>
      <c r="M3181" s="2">
        <f t="shared" si="1742"/>
        <v>6.4327485380116955E-2</v>
      </c>
      <c r="N3181" s="2">
        <f t="shared" si="1743"/>
        <v>7.0175438596491224E-2</v>
      </c>
      <c r="O3181" s="2">
        <f t="shared" si="1719"/>
        <v>0.83625730994152048</v>
      </c>
      <c r="Q3181" s="138">
        <v>5</v>
      </c>
      <c r="R3181" s="138">
        <v>11</v>
      </c>
      <c r="S3181" s="138">
        <v>12</v>
      </c>
      <c r="T3181" s="138">
        <v>143</v>
      </c>
      <c r="U3181" s="48"/>
      <c r="W3181" s="48"/>
      <c r="Z3181" s="1">
        <f t="shared" si="1737"/>
        <v>0</v>
      </c>
      <c r="AI3181" s="7">
        <f t="shared" si="1744"/>
        <v>1</v>
      </c>
      <c r="AJ3181" s="7">
        <f t="shared" si="1745"/>
        <v>0</v>
      </c>
      <c r="AK3181" s="7">
        <f t="shared" si="1746"/>
        <v>0</v>
      </c>
      <c r="AL3181" s="7">
        <f t="shared" si="1747"/>
        <v>0</v>
      </c>
      <c r="AM3181" s="2">
        <f t="shared" si="1748"/>
        <v>0.83625730994152048</v>
      </c>
      <c r="AN3181" s="2">
        <f t="shared" si="1749"/>
        <v>0</v>
      </c>
      <c r="AO3181" s="2">
        <f t="shared" si="1750"/>
        <v>0</v>
      </c>
      <c r="AP3181" s="2">
        <f t="shared" si="1751"/>
        <v>0</v>
      </c>
      <c r="AR3181" t="str">
        <f t="shared" si="1721"/>
        <v>Rock</v>
      </c>
      <c r="AS3181" t="s">
        <v>2918</v>
      </c>
      <c r="AT3181" s="9"/>
      <c r="AV3181" s="91">
        <v>27</v>
      </c>
      <c r="AW3181" s="93">
        <v>133</v>
      </c>
      <c r="AX3181" s="99">
        <f t="shared" si="1752"/>
        <v>27133</v>
      </c>
      <c r="AZ3181" s="7" t="s">
        <v>3053</v>
      </c>
      <c r="BA3181" t="s">
        <v>3094</v>
      </c>
      <c r="BN3181" s="1">
        <v>0</v>
      </c>
    </row>
    <row r="3182" spans="1:66" hidden="1" outlineLevel="1">
      <c r="A3182" t="s">
        <v>1192</v>
      </c>
      <c r="B3182" t="s">
        <v>2918</v>
      </c>
      <c r="C3182" s="1">
        <f t="shared" si="1738"/>
        <v>190</v>
      </c>
      <c r="D3182" s="7">
        <f>IF(P3182&gt;0,RANK(P3182,(P3182:R3182,S3182:AG3182)),0)</f>
        <v>0</v>
      </c>
      <c r="E3182" s="7">
        <f>IF(Q3182&gt;0,RANK(Q3182,(P3182:R3182,S3182:AG3182)),0)</f>
        <v>2</v>
      </c>
      <c r="F3182" s="7">
        <f>IF(R3182&gt;0,RANK(R3182,(P3182:R3182,S3182:AG3182)),0)</f>
        <v>4</v>
      </c>
      <c r="G3182" s="7">
        <f>IF(S3182&gt;0,RANK(S3182,(P3182:R3182,S3182:AG3182)),0)</f>
        <v>3</v>
      </c>
      <c r="H3182" s="48">
        <f t="shared" si="1739"/>
        <v>68</v>
      </c>
      <c r="I3182" s="163">
        <f t="shared" si="1720"/>
        <v>0.35789473684210527</v>
      </c>
      <c r="J3182" s="2"/>
      <c r="K3182" s="2">
        <f t="shared" si="1740"/>
        <v>0</v>
      </c>
      <c r="L3182" s="2">
        <f t="shared" si="1741"/>
        <v>0.18421052631578946</v>
      </c>
      <c r="M3182" s="2">
        <f t="shared" si="1742"/>
        <v>9.4736842105263161E-2</v>
      </c>
      <c r="N3182" s="2">
        <f t="shared" si="1743"/>
        <v>0.17894736842105263</v>
      </c>
      <c r="O3182" s="2">
        <f t="shared" si="1719"/>
        <v>0.54210526315789476</v>
      </c>
      <c r="Q3182" s="138">
        <v>35</v>
      </c>
      <c r="R3182" s="138">
        <v>18</v>
      </c>
      <c r="S3182" s="138">
        <v>34</v>
      </c>
      <c r="T3182" s="138">
        <v>103</v>
      </c>
      <c r="U3182" s="48"/>
      <c r="W3182" s="48"/>
      <c r="Z3182" s="1">
        <f t="shared" si="1737"/>
        <v>0</v>
      </c>
      <c r="AI3182" s="7">
        <f t="shared" si="1744"/>
        <v>1</v>
      </c>
      <c r="AJ3182" s="7">
        <f t="shared" si="1745"/>
        <v>0</v>
      </c>
      <c r="AK3182" s="7">
        <f t="shared" si="1746"/>
        <v>0</v>
      </c>
      <c r="AL3182" s="7">
        <f t="shared" si="1747"/>
        <v>0</v>
      </c>
      <c r="AM3182" s="2">
        <f t="shared" si="1748"/>
        <v>0.54210526315789476</v>
      </c>
      <c r="AN3182" s="2">
        <f t="shared" si="1749"/>
        <v>0</v>
      </c>
      <c r="AO3182" s="2">
        <f t="shared" si="1750"/>
        <v>0</v>
      </c>
      <c r="AP3182" s="2">
        <f t="shared" si="1751"/>
        <v>0</v>
      </c>
      <c r="AR3182" t="str">
        <f t="shared" si="1721"/>
        <v>Roseau</v>
      </c>
      <c r="AS3182" t="s">
        <v>2918</v>
      </c>
      <c r="AT3182" s="9"/>
      <c r="AV3182" s="91">
        <v>27</v>
      </c>
      <c r="AW3182" s="93">
        <v>135</v>
      </c>
      <c r="AX3182" s="99">
        <f t="shared" si="1752"/>
        <v>27135</v>
      </c>
      <c r="AZ3182" s="7" t="s">
        <v>3053</v>
      </c>
      <c r="BA3182" t="s">
        <v>3094</v>
      </c>
      <c r="BN3182" s="1">
        <v>0</v>
      </c>
    </row>
    <row r="3183" spans="1:66" hidden="1" outlineLevel="1">
      <c r="A3183" t="s">
        <v>1448</v>
      </c>
      <c r="B3183" t="s">
        <v>2918</v>
      </c>
      <c r="C3183" s="1">
        <f t="shared" si="1738"/>
        <v>1633</v>
      </c>
      <c r="D3183" s="7">
        <f>IF(P3183&gt;0,RANK(P3183,(P3183:R3183,S3183:AG3183)),0)</f>
        <v>0</v>
      </c>
      <c r="E3183" s="7">
        <f>IF(Q3183&gt;0,RANK(Q3183,(P3183:R3183,S3183:AG3183)),0)</f>
        <v>4</v>
      </c>
      <c r="F3183" s="7">
        <f>IF(R3183&gt;0,RANK(R3183,(P3183:R3183,S3183:AG3183)),0)</f>
        <v>3</v>
      </c>
      <c r="G3183" s="7">
        <f>IF(S3183&gt;0,RANK(S3183,(P3183:R3183,S3183:AG3183)),0)</f>
        <v>2</v>
      </c>
      <c r="H3183" s="48">
        <f t="shared" si="1739"/>
        <v>327</v>
      </c>
      <c r="I3183" s="163">
        <f t="shared" si="1720"/>
        <v>0.20024494794856093</v>
      </c>
      <c r="J3183" s="2"/>
      <c r="K3183" s="2">
        <f t="shared" si="1740"/>
        <v>0</v>
      </c>
      <c r="L3183" s="2">
        <f t="shared" si="1741"/>
        <v>0.11757501530924679</v>
      </c>
      <c r="M3183" s="2">
        <f t="shared" si="1742"/>
        <v>0.14635639926515615</v>
      </c>
      <c r="N3183" s="2">
        <f t="shared" si="1743"/>
        <v>0.26638089406001225</v>
      </c>
      <c r="O3183" s="2">
        <f t="shared" si="1719"/>
        <v>0.4696876913655848</v>
      </c>
      <c r="Q3183" s="138">
        <v>192</v>
      </c>
      <c r="R3183" s="138">
        <v>239</v>
      </c>
      <c r="S3183" s="138">
        <v>435</v>
      </c>
      <c r="T3183" s="138">
        <v>762</v>
      </c>
      <c r="U3183" s="48"/>
      <c r="W3183" s="48"/>
      <c r="Z3183" s="1">
        <f t="shared" si="1737"/>
        <v>5</v>
      </c>
      <c r="AI3183" s="7">
        <f t="shared" si="1744"/>
        <v>1</v>
      </c>
      <c r="AJ3183" s="7">
        <f t="shared" si="1745"/>
        <v>0</v>
      </c>
      <c r="AK3183" s="7">
        <f t="shared" si="1746"/>
        <v>0</v>
      </c>
      <c r="AL3183" s="7">
        <f t="shared" si="1747"/>
        <v>0</v>
      </c>
      <c r="AM3183" s="2">
        <f t="shared" si="1748"/>
        <v>0.46662584200857316</v>
      </c>
      <c r="AN3183" s="2">
        <f t="shared" si="1749"/>
        <v>0</v>
      </c>
      <c r="AO3183" s="2">
        <f t="shared" si="1750"/>
        <v>0</v>
      </c>
      <c r="AP3183" s="2">
        <f t="shared" si="1751"/>
        <v>0</v>
      </c>
      <c r="AR3183" t="str">
        <f t="shared" si="1721"/>
        <v>St. Louis</v>
      </c>
      <c r="AS3183" t="s">
        <v>2918</v>
      </c>
      <c r="AT3183" s="9"/>
      <c r="AV3183" s="91">
        <v>27</v>
      </c>
      <c r="AW3183" s="93">
        <v>137</v>
      </c>
      <c r="AX3183" s="99">
        <f t="shared" si="1752"/>
        <v>27137</v>
      </c>
      <c r="AZ3183" s="7" t="s">
        <v>3053</v>
      </c>
      <c r="BA3183" t="s">
        <v>3094</v>
      </c>
      <c r="BN3183" s="1">
        <v>5</v>
      </c>
    </row>
    <row r="3184" spans="1:66" hidden="1" outlineLevel="1">
      <c r="A3184" t="s">
        <v>1034</v>
      </c>
      <c r="B3184" t="s">
        <v>2918</v>
      </c>
      <c r="C3184" s="1">
        <f t="shared" si="1738"/>
        <v>1262</v>
      </c>
      <c r="D3184" s="7">
        <f>IF(P3184&gt;0,RANK(P3184,(P3184:R3184,S3184:AG3184)),0)</f>
        <v>0</v>
      </c>
      <c r="E3184" s="7">
        <f>IF(Q3184&gt;0,RANK(Q3184,(P3184:R3184,S3184:AG3184)),0)</f>
        <v>4</v>
      </c>
      <c r="F3184" s="7">
        <f>IF(R3184&gt;0,RANK(R3184,(P3184:R3184,S3184:AG3184)),0)</f>
        <v>3</v>
      </c>
      <c r="G3184" s="7">
        <f>IF(S3184&gt;0,RANK(S3184,(P3184:R3184,S3184:AG3184)),0)</f>
        <v>2</v>
      </c>
      <c r="H3184" s="48">
        <f t="shared" si="1739"/>
        <v>192</v>
      </c>
      <c r="I3184" s="163">
        <f t="shared" si="1720"/>
        <v>0.15213946117274169</v>
      </c>
      <c r="J3184" s="2"/>
      <c r="K3184" s="2">
        <f t="shared" si="1740"/>
        <v>0</v>
      </c>
      <c r="L3184" s="2">
        <f t="shared" si="1741"/>
        <v>0.10301109350237718</v>
      </c>
      <c r="M3184" s="2">
        <f t="shared" si="1742"/>
        <v>0.2091917591125198</v>
      </c>
      <c r="N3184" s="2">
        <f t="shared" si="1743"/>
        <v>0.26703645007923932</v>
      </c>
      <c r="O3184" s="2">
        <f t="shared" si="1719"/>
        <v>0.42076069730586368</v>
      </c>
      <c r="Q3184" s="138">
        <v>130</v>
      </c>
      <c r="R3184" s="138">
        <v>264</v>
      </c>
      <c r="S3184" s="138">
        <v>337</v>
      </c>
      <c r="T3184" s="138">
        <v>529</v>
      </c>
      <c r="U3184" s="48"/>
      <c r="W3184" s="48"/>
      <c r="Z3184" s="1">
        <f t="shared" si="1737"/>
        <v>2</v>
      </c>
      <c r="AI3184" s="7">
        <f t="shared" si="1744"/>
        <v>1</v>
      </c>
      <c r="AJ3184" s="7">
        <f t="shared" si="1745"/>
        <v>0</v>
      </c>
      <c r="AK3184" s="7">
        <f t="shared" si="1746"/>
        <v>0</v>
      </c>
      <c r="AL3184" s="7">
        <f t="shared" si="1747"/>
        <v>0</v>
      </c>
      <c r="AM3184" s="2">
        <f t="shared" si="1748"/>
        <v>0.419175911251981</v>
      </c>
      <c r="AN3184" s="2">
        <f t="shared" si="1749"/>
        <v>0</v>
      </c>
      <c r="AO3184" s="2">
        <f t="shared" si="1750"/>
        <v>0</v>
      </c>
      <c r="AP3184" s="2">
        <f t="shared" si="1751"/>
        <v>0</v>
      </c>
      <c r="AR3184" t="str">
        <f t="shared" si="1721"/>
        <v>Scott</v>
      </c>
      <c r="AS3184" t="s">
        <v>2918</v>
      </c>
      <c r="AT3184" s="9"/>
      <c r="AV3184" s="91">
        <v>27</v>
      </c>
      <c r="AW3184" s="93">
        <v>139</v>
      </c>
      <c r="AX3184" s="99">
        <f t="shared" si="1752"/>
        <v>27139</v>
      </c>
      <c r="AZ3184" s="7" t="s">
        <v>3053</v>
      </c>
      <c r="BA3184" t="s">
        <v>3094</v>
      </c>
      <c r="BN3184" s="1">
        <v>2</v>
      </c>
    </row>
    <row r="3185" spans="1:66" ht="14" hidden="1" customHeight="1" outlineLevel="1">
      <c r="A3185" t="s">
        <v>3308</v>
      </c>
      <c r="B3185" t="s">
        <v>2918</v>
      </c>
      <c r="C3185" s="1">
        <f t="shared" si="1738"/>
        <v>956</v>
      </c>
      <c r="D3185" s="7">
        <f>IF(P3185&gt;0,RANK(P3185,(P3185:R3185,S3185:AG3185)),0)</f>
        <v>0</v>
      </c>
      <c r="E3185" s="7">
        <f>IF(Q3185&gt;0,RANK(Q3185,(P3185:R3185,S3185:AG3185)),0)</f>
        <v>3</v>
      </c>
      <c r="F3185" s="7">
        <f>IF(R3185&gt;0,RANK(R3185,(P3185:R3185,S3185:AG3185)),0)</f>
        <v>4</v>
      </c>
      <c r="G3185" s="7">
        <f>IF(S3185&gt;0,RANK(S3185,(P3185:R3185,S3185:AG3185)),0)</f>
        <v>2</v>
      </c>
      <c r="H3185" s="48">
        <f t="shared" si="1739"/>
        <v>140</v>
      </c>
      <c r="I3185" s="163">
        <f t="shared" si="1720"/>
        <v>0.14644351464435146</v>
      </c>
      <c r="J3185" s="2"/>
      <c r="K3185" s="2">
        <f t="shared" si="1740"/>
        <v>0</v>
      </c>
      <c r="L3185" s="2">
        <f t="shared" si="1741"/>
        <v>0.14435146443514643</v>
      </c>
      <c r="M3185" s="2">
        <f t="shared" si="1742"/>
        <v>8.263598326359832E-2</v>
      </c>
      <c r="N3185" s="2">
        <f t="shared" si="1743"/>
        <v>0.31276150627615062</v>
      </c>
      <c r="O3185" s="2">
        <f t="shared" ref="O3185:O3202" si="1753">IF(C3185=0,"-",(1-K3185-L3185-M3185-N3185))</f>
        <v>0.46025104602510458</v>
      </c>
      <c r="Q3185" s="138">
        <v>138</v>
      </c>
      <c r="R3185" s="138">
        <v>79</v>
      </c>
      <c r="S3185" s="138">
        <v>299</v>
      </c>
      <c r="T3185" s="138">
        <v>439</v>
      </c>
      <c r="U3185" s="48"/>
      <c r="W3185" s="48"/>
      <c r="Z3185" s="1">
        <f t="shared" si="1737"/>
        <v>1</v>
      </c>
      <c r="AI3185" s="7">
        <f t="shared" si="1744"/>
        <v>1</v>
      </c>
      <c r="AJ3185" s="7">
        <f t="shared" si="1745"/>
        <v>0</v>
      </c>
      <c r="AK3185" s="7">
        <f t="shared" si="1746"/>
        <v>0</v>
      </c>
      <c r="AL3185" s="7">
        <f t="shared" si="1747"/>
        <v>0</v>
      </c>
      <c r="AM3185" s="2">
        <f t="shared" si="1748"/>
        <v>0.45920502092050208</v>
      </c>
      <c r="AN3185" s="2">
        <f t="shared" si="1749"/>
        <v>0</v>
      </c>
      <c r="AO3185" s="2">
        <f t="shared" si="1750"/>
        <v>0</v>
      </c>
      <c r="AP3185" s="2">
        <f t="shared" si="1751"/>
        <v>0</v>
      </c>
      <c r="AR3185" t="str">
        <f t="shared" si="1721"/>
        <v>Sherburne</v>
      </c>
      <c r="AS3185" t="s">
        <v>2918</v>
      </c>
      <c r="AT3185" s="9"/>
      <c r="AV3185" s="91">
        <v>27</v>
      </c>
      <c r="AW3185" s="93">
        <v>141</v>
      </c>
      <c r="AX3185" s="99">
        <f t="shared" si="1752"/>
        <v>27141</v>
      </c>
      <c r="AZ3185" s="7" t="s">
        <v>3053</v>
      </c>
      <c r="BA3185" t="s">
        <v>3094</v>
      </c>
      <c r="BN3185" s="1">
        <v>1</v>
      </c>
    </row>
    <row r="3186" spans="1:66" hidden="1" outlineLevel="1">
      <c r="A3186" t="s">
        <v>3366</v>
      </c>
      <c r="B3186" t="s">
        <v>2918</v>
      </c>
      <c r="C3186" s="1">
        <f t="shared" si="1738"/>
        <v>153</v>
      </c>
      <c r="D3186" s="7">
        <f>IF(P3186&gt;0,RANK(P3186,(P3186:R3186,S3186:AG3186)),0)</f>
        <v>0</v>
      </c>
      <c r="E3186" s="7">
        <f>IF(Q3186&gt;0,RANK(Q3186,(P3186:R3186,S3186:AG3186)),0)</f>
        <v>4</v>
      </c>
      <c r="F3186" s="7">
        <f>IF(R3186&gt;0,RANK(R3186,(P3186:R3186,S3186:AG3186)),0)</f>
        <v>5</v>
      </c>
      <c r="G3186" s="7">
        <f>IF(S3186&gt;0,RANK(S3186,(P3186:R3186,S3186:AG3186)),0)</f>
        <v>2</v>
      </c>
      <c r="H3186" s="48">
        <f t="shared" si="1739"/>
        <v>8</v>
      </c>
      <c r="I3186" s="163">
        <f t="shared" si="1720"/>
        <v>5.2287581699346407E-2</v>
      </c>
      <c r="J3186" s="2"/>
      <c r="K3186" s="2">
        <f t="shared" si="1740"/>
        <v>0</v>
      </c>
      <c r="L3186" s="2">
        <f t="shared" si="1741"/>
        <v>4.5751633986928102E-2</v>
      </c>
      <c r="M3186" s="2">
        <f t="shared" si="1742"/>
        <v>3.9215686274509803E-2</v>
      </c>
      <c r="N3186" s="2">
        <f t="shared" si="1743"/>
        <v>0.40522875816993464</v>
      </c>
      <c r="O3186" s="2">
        <f t="shared" si="1753"/>
        <v>0.50980392156862753</v>
      </c>
      <c r="Q3186" s="138">
        <v>7</v>
      </c>
      <c r="R3186" s="138">
        <v>6</v>
      </c>
      <c r="S3186" s="138">
        <v>62</v>
      </c>
      <c r="T3186" s="138">
        <v>70</v>
      </c>
      <c r="U3186" s="48"/>
      <c r="W3186" s="48"/>
      <c r="Z3186" s="1">
        <f t="shared" si="1737"/>
        <v>8</v>
      </c>
      <c r="AI3186" s="7">
        <f t="shared" si="1744"/>
        <v>1</v>
      </c>
      <c r="AJ3186" s="7">
        <f t="shared" si="1745"/>
        <v>0</v>
      </c>
      <c r="AK3186" s="7">
        <f t="shared" si="1746"/>
        <v>0</v>
      </c>
      <c r="AL3186" s="7">
        <f t="shared" si="1747"/>
        <v>0</v>
      </c>
      <c r="AM3186" s="2">
        <f t="shared" si="1748"/>
        <v>0.45751633986928103</v>
      </c>
      <c r="AN3186" s="2">
        <f t="shared" si="1749"/>
        <v>0</v>
      </c>
      <c r="AO3186" s="2">
        <f t="shared" si="1750"/>
        <v>0</v>
      </c>
      <c r="AP3186" s="2">
        <f t="shared" si="1751"/>
        <v>0</v>
      </c>
      <c r="AR3186" t="str">
        <f t="shared" si="1721"/>
        <v>Sibley</v>
      </c>
      <c r="AS3186" t="s">
        <v>2918</v>
      </c>
      <c r="AT3186" s="9"/>
      <c r="AV3186" s="91">
        <v>27</v>
      </c>
      <c r="AW3186" s="93">
        <v>143</v>
      </c>
      <c r="AX3186" s="99">
        <f t="shared" si="1752"/>
        <v>27143</v>
      </c>
      <c r="AZ3186" s="7" t="s">
        <v>3053</v>
      </c>
      <c r="BA3186" t="s">
        <v>3094</v>
      </c>
      <c r="BN3186" s="1">
        <v>8</v>
      </c>
    </row>
    <row r="3187" spans="1:66" hidden="1" outlineLevel="1">
      <c r="A3187" t="s">
        <v>22</v>
      </c>
      <c r="B3187" t="s">
        <v>2918</v>
      </c>
      <c r="C3187" s="1">
        <f t="shared" si="1738"/>
        <v>1230</v>
      </c>
      <c r="D3187" s="7">
        <f>IF(P3187&gt;0,RANK(P3187,(P3187:R3187,S3187:AG3187)),0)</f>
        <v>0</v>
      </c>
      <c r="E3187" s="7">
        <f>IF(Q3187&gt;0,RANK(Q3187,(P3187:R3187,S3187:AG3187)),0)</f>
        <v>4</v>
      </c>
      <c r="F3187" s="7">
        <f>IF(R3187&gt;0,RANK(R3187,(P3187:R3187,S3187:AG3187)),0)</f>
        <v>3</v>
      </c>
      <c r="G3187" s="7">
        <f>IF(S3187&gt;0,RANK(S3187,(P3187:R3187,S3187:AG3187)),0)</f>
        <v>2</v>
      </c>
      <c r="H3187" s="48">
        <f t="shared" si="1739"/>
        <v>56</v>
      </c>
      <c r="I3187" s="163">
        <f t="shared" ref="I3187:I3202" si="1754">H3187/C3187</f>
        <v>4.5528455284552849E-2</v>
      </c>
      <c r="J3187" s="2"/>
      <c r="K3187" s="2">
        <f t="shared" si="1740"/>
        <v>0</v>
      </c>
      <c r="L3187" s="2">
        <f t="shared" si="1741"/>
        <v>9.4308943089430899E-2</v>
      </c>
      <c r="M3187" s="2">
        <f t="shared" si="1742"/>
        <v>0.12682926829268293</v>
      </c>
      <c r="N3187" s="2">
        <f t="shared" si="1743"/>
        <v>0.36585365853658536</v>
      </c>
      <c r="O3187" s="2">
        <f t="shared" si="1753"/>
        <v>0.41300813008130077</v>
      </c>
      <c r="Q3187" s="138">
        <v>116</v>
      </c>
      <c r="R3187" s="138">
        <v>156</v>
      </c>
      <c r="S3187" s="138">
        <v>450</v>
      </c>
      <c r="T3187" s="138">
        <v>506</v>
      </c>
      <c r="U3187" s="48"/>
      <c r="W3187" s="48"/>
      <c r="Z3187" s="1">
        <f t="shared" si="1737"/>
        <v>2</v>
      </c>
      <c r="AI3187" s="7">
        <f t="shared" si="1744"/>
        <v>1</v>
      </c>
      <c r="AJ3187" s="7">
        <f t="shared" si="1745"/>
        <v>0</v>
      </c>
      <c r="AK3187" s="7">
        <f t="shared" si="1746"/>
        <v>0</v>
      </c>
      <c r="AL3187" s="7">
        <f t="shared" si="1747"/>
        <v>0</v>
      </c>
      <c r="AM3187" s="2">
        <f t="shared" si="1748"/>
        <v>0.41138211382113821</v>
      </c>
      <c r="AN3187" s="2">
        <f t="shared" si="1749"/>
        <v>0</v>
      </c>
      <c r="AO3187" s="2">
        <f t="shared" si="1750"/>
        <v>0</v>
      </c>
      <c r="AP3187" s="2">
        <f t="shared" si="1751"/>
        <v>0</v>
      </c>
      <c r="AR3187" t="str">
        <f t="shared" si="1721"/>
        <v>Stearns</v>
      </c>
      <c r="AS3187" t="s">
        <v>2918</v>
      </c>
      <c r="AT3187" s="9"/>
      <c r="AV3187" s="91">
        <v>27</v>
      </c>
      <c r="AW3187" s="93">
        <v>145</v>
      </c>
      <c r="AX3187" s="99">
        <f t="shared" si="1752"/>
        <v>27145</v>
      </c>
      <c r="AZ3187" s="7" t="s">
        <v>3053</v>
      </c>
      <c r="BA3187" t="s">
        <v>3094</v>
      </c>
      <c r="BN3187" s="1">
        <v>2</v>
      </c>
    </row>
    <row r="3188" spans="1:66" hidden="1" outlineLevel="1">
      <c r="A3188" t="s">
        <v>1070</v>
      </c>
      <c r="B3188" t="s">
        <v>2918</v>
      </c>
      <c r="C3188" s="1">
        <f t="shared" si="1738"/>
        <v>315</v>
      </c>
      <c r="D3188" s="7">
        <f>IF(P3188&gt;0,RANK(P3188,(P3188:R3188,S3188:AG3188)),0)</f>
        <v>0</v>
      </c>
      <c r="E3188" s="7">
        <f>IF(Q3188&gt;0,RANK(Q3188,(P3188:R3188,S3188:AG3188)),0)</f>
        <v>3</v>
      </c>
      <c r="F3188" s="7">
        <f>IF(R3188&gt;0,RANK(R3188,(P3188:R3188,S3188:AG3188)),0)</f>
        <v>4</v>
      </c>
      <c r="G3188" s="7">
        <f>IF(S3188&gt;0,RANK(S3188,(P3188:R3188,S3188:AG3188)),0)</f>
        <v>2</v>
      </c>
      <c r="H3188" s="48">
        <f t="shared" si="1739"/>
        <v>87</v>
      </c>
      <c r="I3188" s="163">
        <f t="shared" si="1754"/>
        <v>0.27619047619047621</v>
      </c>
      <c r="J3188" s="2"/>
      <c r="K3188" s="2">
        <f t="shared" si="1740"/>
        <v>0</v>
      </c>
      <c r="L3188" s="2">
        <f t="shared" si="1741"/>
        <v>0.1111111111111111</v>
      </c>
      <c r="M3188" s="2">
        <f t="shared" si="1742"/>
        <v>9.2063492063492069E-2</v>
      </c>
      <c r="N3188" s="2">
        <f t="shared" si="1743"/>
        <v>0.26031746031746034</v>
      </c>
      <c r="O3188" s="2">
        <f t="shared" si="1753"/>
        <v>0.53650793650793638</v>
      </c>
      <c r="Q3188" s="138">
        <v>35</v>
      </c>
      <c r="R3188" s="138">
        <v>29</v>
      </c>
      <c r="S3188" s="138">
        <v>82</v>
      </c>
      <c r="T3188" s="138">
        <v>169</v>
      </c>
      <c r="U3188" s="48"/>
      <c r="W3188" s="48"/>
      <c r="Z3188" s="1">
        <f t="shared" si="1737"/>
        <v>0</v>
      </c>
      <c r="AI3188" s="7">
        <f t="shared" si="1744"/>
        <v>1</v>
      </c>
      <c r="AJ3188" s="7">
        <f t="shared" si="1745"/>
        <v>0</v>
      </c>
      <c r="AK3188" s="7">
        <f t="shared" si="1746"/>
        <v>0</v>
      </c>
      <c r="AL3188" s="7">
        <f t="shared" si="1747"/>
        <v>0</v>
      </c>
      <c r="AM3188" s="2">
        <f t="shared" si="1748"/>
        <v>0.53650793650793649</v>
      </c>
      <c r="AN3188" s="2">
        <f t="shared" si="1749"/>
        <v>0</v>
      </c>
      <c r="AO3188" s="2">
        <f t="shared" si="1750"/>
        <v>0</v>
      </c>
      <c r="AP3188" s="2">
        <f t="shared" si="1751"/>
        <v>0</v>
      </c>
      <c r="AR3188" t="str">
        <f t="shared" si="1721"/>
        <v>Steele</v>
      </c>
      <c r="AS3188" t="s">
        <v>2918</v>
      </c>
      <c r="AT3188" s="9"/>
      <c r="AV3188" s="91">
        <v>27</v>
      </c>
      <c r="AW3188" s="93">
        <v>147</v>
      </c>
      <c r="AX3188" s="99">
        <f t="shared" si="1752"/>
        <v>27147</v>
      </c>
      <c r="AZ3188" s="7" t="s">
        <v>3053</v>
      </c>
      <c r="BA3188" t="s">
        <v>3094</v>
      </c>
      <c r="BN3188" s="1">
        <v>0</v>
      </c>
    </row>
    <row r="3189" spans="1:66" hidden="1" outlineLevel="1">
      <c r="A3189" t="s">
        <v>2876</v>
      </c>
      <c r="B3189" t="s">
        <v>2918</v>
      </c>
      <c r="C3189" s="1">
        <f t="shared" si="1738"/>
        <v>101</v>
      </c>
      <c r="D3189" s="7">
        <f>IF(P3189&gt;0,RANK(P3189,(P3189:R3189,S3189:AG3189)),0)</f>
        <v>0</v>
      </c>
      <c r="E3189" s="7">
        <f>IF(Q3189&gt;0,RANK(Q3189,(P3189:R3189,S3189:AG3189)),0)</f>
        <v>4</v>
      </c>
      <c r="F3189" s="7">
        <f>IF(R3189&gt;0,RANK(R3189,(P3189:R3189,S3189:AG3189)),0)</f>
        <v>3</v>
      </c>
      <c r="G3189" s="7">
        <f>IF(S3189&gt;0,RANK(S3189,(P3189:R3189,S3189:AG3189)),0)</f>
        <v>2</v>
      </c>
      <c r="H3189" s="48">
        <f t="shared" si="1739"/>
        <v>26</v>
      </c>
      <c r="I3189" s="163">
        <f t="shared" si="1754"/>
        <v>0.25742574257425743</v>
      </c>
      <c r="J3189" s="2"/>
      <c r="K3189" s="2">
        <f t="shared" si="1740"/>
        <v>0</v>
      </c>
      <c r="L3189" s="2">
        <f t="shared" si="1741"/>
        <v>9.9009900990099015E-2</v>
      </c>
      <c r="M3189" s="2">
        <f t="shared" si="1742"/>
        <v>0.13861386138613863</v>
      </c>
      <c r="N3189" s="2">
        <f t="shared" si="1743"/>
        <v>0.24752475247524752</v>
      </c>
      <c r="O3189" s="2">
        <f t="shared" si="1753"/>
        <v>0.51485148514851486</v>
      </c>
      <c r="Q3189" s="138">
        <v>10</v>
      </c>
      <c r="R3189" s="138">
        <v>14</v>
      </c>
      <c r="S3189" s="138">
        <v>25</v>
      </c>
      <c r="T3189" s="138">
        <v>51</v>
      </c>
      <c r="U3189" s="48"/>
      <c r="W3189" s="48"/>
      <c r="Z3189" s="1">
        <f t="shared" si="1737"/>
        <v>1</v>
      </c>
      <c r="AI3189" s="7">
        <f t="shared" si="1744"/>
        <v>1</v>
      </c>
      <c r="AJ3189" s="7">
        <f t="shared" si="1745"/>
        <v>0</v>
      </c>
      <c r="AK3189" s="7">
        <f t="shared" si="1746"/>
        <v>0</v>
      </c>
      <c r="AL3189" s="7">
        <f t="shared" si="1747"/>
        <v>0</v>
      </c>
      <c r="AM3189" s="2">
        <f t="shared" si="1748"/>
        <v>0.50495049504950495</v>
      </c>
      <c r="AN3189" s="2">
        <f t="shared" si="1749"/>
        <v>0</v>
      </c>
      <c r="AO3189" s="2">
        <f t="shared" si="1750"/>
        <v>0</v>
      </c>
      <c r="AP3189" s="2">
        <f t="shared" si="1751"/>
        <v>0</v>
      </c>
      <c r="AR3189" t="str">
        <f t="shared" si="1721"/>
        <v>Stevens</v>
      </c>
      <c r="AS3189" t="s">
        <v>2918</v>
      </c>
      <c r="AT3189" s="9"/>
      <c r="AV3189" s="91">
        <v>27</v>
      </c>
      <c r="AW3189" s="93">
        <v>149</v>
      </c>
      <c r="AX3189" s="99">
        <f t="shared" si="1752"/>
        <v>27149</v>
      </c>
      <c r="AZ3189" s="7" t="s">
        <v>3053</v>
      </c>
      <c r="BA3189" t="s">
        <v>3094</v>
      </c>
      <c r="BN3189" s="1">
        <v>1</v>
      </c>
    </row>
    <row r="3190" spans="1:66" hidden="1" outlineLevel="1">
      <c r="A3190" t="s">
        <v>2199</v>
      </c>
      <c r="B3190" t="s">
        <v>2918</v>
      </c>
      <c r="C3190" s="1">
        <f t="shared" si="1738"/>
        <v>101</v>
      </c>
      <c r="D3190" s="7">
        <f>IF(P3190&gt;0,RANK(P3190,(P3190:R3190,S3190:AG3190)),0)</f>
        <v>0</v>
      </c>
      <c r="E3190" s="7">
        <f>IF(Q3190&gt;0,RANK(Q3190,(P3190:R3190,S3190:AG3190)),0)</f>
        <v>4</v>
      </c>
      <c r="F3190" s="7">
        <f>IF(R3190&gt;0,RANK(R3190,(P3190:R3190,S3190:AG3190)),0)</f>
        <v>3</v>
      </c>
      <c r="G3190" s="7">
        <f>IF(S3190&gt;0,RANK(S3190,(P3190:R3190,S3190:AG3190)),0)</f>
        <v>2</v>
      </c>
      <c r="H3190" s="48">
        <f t="shared" si="1739"/>
        <v>31</v>
      </c>
      <c r="I3190" s="163">
        <f t="shared" si="1754"/>
        <v>0.30693069306930693</v>
      </c>
      <c r="J3190" s="2"/>
      <c r="K3190" s="2">
        <f t="shared" si="1740"/>
        <v>0</v>
      </c>
      <c r="L3190" s="2">
        <f t="shared" si="1741"/>
        <v>9.9009900990099015E-2</v>
      </c>
      <c r="M3190" s="2">
        <f t="shared" si="1742"/>
        <v>0.13861386138613863</v>
      </c>
      <c r="N3190" s="2">
        <f t="shared" si="1743"/>
        <v>0.22772277227722773</v>
      </c>
      <c r="O3190" s="2">
        <f t="shared" si="1753"/>
        <v>0.53465346534653468</v>
      </c>
      <c r="Q3190" s="138">
        <v>10</v>
      </c>
      <c r="R3190" s="138">
        <v>14</v>
      </c>
      <c r="S3190" s="138">
        <v>23</v>
      </c>
      <c r="T3190" s="138">
        <v>54</v>
      </c>
      <c r="U3190" s="48"/>
      <c r="W3190" s="48"/>
      <c r="Z3190" s="1">
        <f t="shared" si="1737"/>
        <v>0</v>
      </c>
      <c r="AI3190" s="7">
        <f t="shared" si="1744"/>
        <v>1</v>
      </c>
      <c r="AJ3190" s="7">
        <f t="shared" si="1745"/>
        <v>0</v>
      </c>
      <c r="AK3190" s="7">
        <f t="shared" si="1746"/>
        <v>0</v>
      </c>
      <c r="AL3190" s="7">
        <f t="shared" si="1747"/>
        <v>0</v>
      </c>
      <c r="AM3190" s="2">
        <f t="shared" si="1748"/>
        <v>0.53465346534653468</v>
      </c>
      <c r="AN3190" s="2">
        <f t="shared" si="1749"/>
        <v>0</v>
      </c>
      <c r="AO3190" s="2">
        <f t="shared" si="1750"/>
        <v>0</v>
      </c>
      <c r="AP3190" s="2">
        <f t="shared" si="1751"/>
        <v>0</v>
      </c>
      <c r="AR3190" t="str">
        <f t="shared" si="1721"/>
        <v>Swift</v>
      </c>
      <c r="AS3190" t="s">
        <v>2918</v>
      </c>
      <c r="AT3190" s="9"/>
      <c r="AV3190" s="91">
        <v>27</v>
      </c>
      <c r="AW3190" s="93">
        <v>151</v>
      </c>
      <c r="AX3190" s="99">
        <f t="shared" si="1752"/>
        <v>27151</v>
      </c>
      <c r="AZ3190" s="7" t="s">
        <v>3053</v>
      </c>
      <c r="BA3190" t="s">
        <v>3094</v>
      </c>
      <c r="BN3190" s="1">
        <v>0</v>
      </c>
    </row>
    <row r="3191" spans="1:66" hidden="1" outlineLevel="1">
      <c r="A3191" t="s">
        <v>237</v>
      </c>
      <c r="B3191" t="s">
        <v>2918</v>
      </c>
      <c r="C3191" s="1">
        <f t="shared" si="1738"/>
        <v>232</v>
      </c>
      <c r="D3191" s="7">
        <f>IF(P3191&gt;0,RANK(P3191,(P3191:R3191,S3191:AG3191)),0)</f>
        <v>0</v>
      </c>
      <c r="E3191" s="7">
        <f>IF(Q3191&gt;0,RANK(Q3191,(P3191:R3191,S3191:AG3191)),0)</f>
        <v>3</v>
      </c>
      <c r="F3191" s="7">
        <f>IF(R3191&gt;0,RANK(R3191,(P3191:R3191,S3191:AG3191)),0)</f>
        <v>4</v>
      </c>
      <c r="G3191" s="7">
        <f>IF(S3191&gt;0,RANK(S3191,(P3191:R3191,S3191:AG3191)),0)</f>
        <v>2</v>
      </c>
      <c r="H3191" s="48">
        <f t="shared" si="1739"/>
        <v>100</v>
      </c>
      <c r="I3191" s="163">
        <f t="shared" si="1754"/>
        <v>0.43103448275862066</v>
      </c>
      <c r="J3191" s="2"/>
      <c r="K3191" s="2">
        <f t="shared" si="1740"/>
        <v>0</v>
      </c>
      <c r="L3191" s="2">
        <f t="shared" si="1741"/>
        <v>0.10344827586206896</v>
      </c>
      <c r="M3191" s="2">
        <f t="shared" si="1742"/>
        <v>6.0344827586206899E-2</v>
      </c>
      <c r="N3191" s="2">
        <f t="shared" si="1743"/>
        <v>0.20258620689655171</v>
      </c>
      <c r="O3191" s="2">
        <f t="shared" si="1753"/>
        <v>0.63362068965517249</v>
      </c>
      <c r="Q3191" s="138">
        <v>24</v>
      </c>
      <c r="R3191" s="138">
        <v>14</v>
      </c>
      <c r="S3191" s="138">
        <v>47</v>
      </c>
      <c r="T3191" s="138">
        <v>147</v>
      </c>
      <c r="U3191" s="48"/>
      <c r="W3191" s="48"/>
      <c r="Z3191" s="1">
        <f t="shared" si="1737"/>
        <v>0</v>
      </c>
      <c r="AI3191" s="7">
        <f t="shared" si="1744"/>
        <v>1</v>
      </c>
      <c r="AJ3191" s="7">
        <f t="shared" si="1745"/>
        <v>0</v>
      </c>
      <c r="AK3191" s="7">
        <f t="shared" si="1746"/>
        <v>0</v>
      </c>
      <c r="AL3191" s="7">
        <f t="shared" si="1747"/>
        <v>0</v>
      </c>
      <c r="AM3191" s="2">
        <f t="shared" si="1748"/>
        <v>0.63362068965517238</v>
      </c>
      <c r="AN3191" s="2">
        <f t="shared" si="1749"/>
        <v>0</v>
      </c>
      <c r="AO3191" s="2">
        <f t="shared" si="1750"/>
        <v>0</v>
      </c>
      <c r="AP3191" s="2">
        <f t="shared" si="1751"/>
        <v>0</v>
      </c>
      <c r="AR3191" t="str">
        <f t="shared" si="1721"/>
        <v>Todd</v>
      </c>
      <c r="AS3191" t="s">
        <v>2918</v>
      </c>
      <c r="AT3191" s="9"/>
      <c r="AV3191" s="91">
        <v>27</v>
      </c>
      <c r="AW3191" s="93">
        <v>153</v>
      </c>
      <c r="AX3191" s="99">
        <f t="shared" si="1752"/>
        <v>27153</v>
      </c>
      <c r="AZ3191" s="7" t="s">
        <v>3053</v>
      </c>
      <c r="BA3191" t="s">
        <v>3094</v>
      </c>
      <c r="BN3191" s="1">
        <v>0</v>
      </c>
    </row>
    <row r="3192" spans="1:66" hidden="1" outlineLevel="1">
      <c r="A3192" t="s">
        <v>400</v>
      </c>
      <c r="B3192" t="s">
        <v>2918</v>
      </c>
      <c r="C3192" s="1">
        <f t="shared" si="1738"/>
        <v>50</v>
      </c>
      <c r="D3192" s="7">
        <f>IF(P3192&gt;0,RANK(P3192,(P3192:R3192,S3192:AG3192)),0)</f>
        <v>0</v>
      </c>
      <c r="E3192" s="7">
        <f>IF(Q3192&gt;0,RANK(Q3192,(P3192:R3192,S3192:AG3192)),0)</f>
        <v>2</v>
      </c>
      <c r="F3192" s="7">
        <f>IF(R3192&gt;0,RANK(R3192,(P3192:R3192,S3192:AG3192)),0)</f>
        <v>2</v>
      </c>
      <c r="G3192" s="7">
        <f>IF(S3192&gt;0,RANK(S3192,(P3192:R3192,S3192:AG3192)),0)</f>
        <v>4</v>
      </c>
      <c r="H3192" s="48">
        <f t="shared" si="1739"/>
        <v>15</v>
      </c>
      <c r="I3192" s="163">
        <f t="shared" si="1754"/>
        <v>0.3</v>
      </c>
      <c r="J3192" s="2"/>
      <c r="K3192" s="2">
        <f t="shared" si="1740"/>
        <v>0</v>
      </c>
      <c r="L3192" s="2">
        <f t="shared" si="1741"/>
        <v>0.18</v>
      </c>
      <c r="M3192" s="2">
        <f t="shared" si="1742"/>
        <v>0.18</v>
      </c>
      <c r="N3192" s="2">
        <f t="shared" si="1743"/>
        <v>0.16</v>
      </c>
      <c r="O3192" s="2">
        <f t="shared" si="1753"/>
        <v>0.48000000000000009</v>
      </c>
      <c r="Q3192" s="138">
        <v>9</v>
      </c>
      <c r="R3192" s="138">
        <v>9</v>
      </c>
      <c r="S3192" s="138">
        <v>8</v>
      </c>
      <c r="T3192" s="138">
        <v>24</v>
      </c>
      <c r="U3192" s="48"/>
      <c r="W3192" s="48"/>
      <c r="Z3192" s="1">
        <f t="shared" si="1737"/>
        <v>0</v>
      </c>
      <c r="AI3192" s="7">
        <f t="shared" si="1744"/>
        <v>1</v>
      </c>
      <c r="AJ3192" s="7">
        <f t="shared" si="1745"/>
        <v>0</v>
      </c>
      <c r="AK3192" s="7">
        <f t="shared" si="1746"/>
        <v>0</v>
      </c>
      <c r="AL3192" s="7">
        <f t="shared" si="1747"/>
        <v>0</v>
      </c>
      <c r="AM3192" s="2">
        <f t="shared" si="1748"/>
        <v>0.48</v>
      </c>
      <c r="AN3192" s="2">
        <f t="shared" si="1749"/>
        <v>0</v>
      </c>
      <c r="AO3192" s="2">
        <f t="shared" si="1750"/>
        <v>0</v>
      </c>
      <c r="AP3192" s="2">
        <f t="shared" si="1751"/>
        <v>0</v>
      </c>
      <c r="AR3192" t="str">
        <f t="shared" si="1721"/>
        <v>Traverse</v>
      </c>
      <c r="AS3192" t="s">
        <v>2918</v>
      </c>
      <c r="AT3192" s="9"/>
      <c r="AV3192" s="91">
        <v>27</v>
      </c>
      <c r="AW3192" s="93">
        <v>155</v>
      </c>
      <c r="AX3192" s="99">
        <f t="shared" si="1752"/>
        <v>27155</v>
      </c>
      <c r="AZ3192" s="7" t="s">
        <v>3053</v>
      </c>
      <c r="BA3192" t="s">
        <v>3094</v>
      </c>
      <c r="BN3192" s="1">
        <v>0</v>
      </c>
    </row>
    <row r="3193" spans="1:66" hidden="1" outlineLevel="1">
      <c r="A3193" t="s">
        <v>3342</v>
      </c>
      <c r="B3193" t="s">
        <v>2918</v>
      </c>
      <c r="C3193" s="1">
        <f t="shared" si="1738"/>
        <v>214</v>
      </c>
      <c r="D3193" s="7">
        <f>IF(P3193&gt;0,RANK(P3193,(P3193:R3193,S3193:AG3193)),0)</f>
        <v>0</v>
      </c>
      <c r="E3193" s="7">
        <f>IF(Q3193&gt;0,RANK(Q3193,(P3193:R3193,S3193:AG3193)),0)</f>
        <v>4</v>
      </c>
      <c r="F3193" s="7">
        <f>IF(R3193&gt;0,RANK(R3193,(P3193:R3193,S3193:AG3193)),0)</f>
        <v>3</v>
      </c>
      <c r="G3193" s="7">
        <f>IF(S3193&gt;0,RANK(S3193,(P3193:R3193,S3193:AG3193)),0)</f>
        <v>2</v>
      </c>
      <c r="H3193" s="48">
        <f t="shared" si="1739"/>
        <v>57</v>
      </c>
      <c r="I3193" s="163">
        <f t="shared" si="1754"/>
        <v>0.26635514018691586</v>
      </c>
      <c r="J3193" s="2"/>
      <c r="K3193" s="2">
        <f t="shared" si="1740"/>
        <v>0</v>
      </c>
      <c r="L3193" s="2">
        <f t="shared" si="1741"/>
        <v>0.13551401869158877</v>
      </c>
      <c r="M3193" s="2">
        <f t="shared" si="1742"/>
        <v>0.18691588785046728</v>
      </c>
      <c r="N3193" s="2">
        <f t="shared" si="1743"/>
        <v>0.20560747663551401</v>
      </c>
      <c r="O3193" s="2">
        <f t="shared" si="1753"/>
        <v>0.4719626168224299</v>
      </c>
      <c r="Q3193" s="138">
        <v>29</v>
      </c>
      <c r="R3193" s="138">
        <v>40</v>
      </c>
      <c r="S3193" s="138">
        <v>44</v>
      </c>
      <c r="T3193" s="138">
        <v>101</v>
      </c>
      <c r="U3193" s="48"/>
      <c r="W3193" s="48"/>
      <c r="Z3193" s="1">
        <f t="shared" si="1737"/>
        <v>0</v>
      </c>
      <c r="AI3193" s="7">
        <f t="shared" si="1744"/>
        <v>1</v>
      </c>
      <c r="AJ3193" s="7">
        <f t="shared" si="1745"/>
        <v>0</v>
      </c>
      <c r="AK3193" s="7">
        <f t="shared" si="1746"/>
        <v>0</v>
      </c>
      <c r="AL3193" s="7">
        <f t="shared" si="1747"/>
        <v>0</v>
      </c>
      <c r="AM3193" s="2">
        <f t="shared" si="1748"/>
        <v>0.4719626168224299</v>
      </c>
      <c r="AN3193" s="2">
        <f t="shared" si="1749"/>
        <v>0</v>
      </c>
      <c r="AO3193" s="2">
        <f t="shared" si="1750"/>
        <v>0</v>
      </c>
      <c r="AP3193" s="2">
        <f t="shared" si="1751"/>
        <v>0</v>
      </c>
      <c r="AR3193" t="str">
        <f t="shared" si="1721"/>
        <v>Wabasha</v>
      </c>
      <c r="AS3193" t="s">
        <v>2918</v>
      </c>
      <c r="AT3193" s="9"/>
      <c r="AV3193" s="91">
        <v>27</v>
      </c>
      <c r="AW3193" s="93">
        <v>157</v>
      </c>
      <c r="AX3193" s="99">
        <f t="shared" si="1752"/>
        <v>27157</v>
      </c>
      <c r="AZ3193" s="7" t="s">
        <v>3053</v>
      </c>
      <c r="BA3193" t="s">
        <v>3094</v>
      </c>
      <c r="BN3193" s="1">
        <v>0</v>
      </c>
    </row>
    <row r="3194" spans="1:66" hidden="1" outlineLevel="1">
      <c r="A3194" t="s">
        <v>2256</v>
      </c>
      <c r="B3194" t="s">
        <v>2918</v>
      </c>
      <c r="C3194" s="1">
        <f t="shared" si="1738"/>
        <v>192</v>
      </c>
      <c r="D3194" s="7">
        <f>IF(P3194&gt;0,RANK(P3194,(P3194:R3194,S3194:AG3194)),0)</f>
        <v>0</v>
      </c>
      <c r="E3194" s="7">
        <f>IF(Q3194&gt;0,RANK(Q3194,(P3194:R3194,S3194:AG3194)),0)</f>
        <v>2</v>
      </c>
      <c r="F3194" s="7">
        <f>IF(R3194&gt;0,RANK(R3194,(P3194:R3194,S3194:AG3194)),0)</f>
        <v>4</v>
      </c>
      <c r="G3194" s="7">
        <f>IF(S3194&gt;0,RANK(S3194,(P3194:R3194,S3194:AG3194)),0)</f>
        <v>3</v>
      </c>
      <c r="H3194" s="48">
        <f t="shared" si="1739"/>
        <v>89</v>
      </c>
      <c r="I3194" s="163">
        <f t="shared" si="1754"/>
        <v>0.46354166666666669</v>
      </c>
      <c r="J3194" s="2"/>
      <c r="K3194" s="2">
        <f t="shared" si="1740"/>
        <v>0</v>
      </c>
      <c r="L3194" s="2">
        <f t="shared" si="1741"/>
        <v>0.18229166666666666</v>
      </c>
      <c r="M3194" s="2">
        <f t="shared" si="1742"/>
        <v>4.6875E-2</v>
      </c>
      <c r="N3194" s="2">
        <f t="shared" si="1743"/>
        <v>0.11979166666666667</v>
      </c>
      <c r="O3194" s="2">
        <f t="shared" si="1753"/>
        <v>0.65104166666666674</v>
      </c>
      <c r="Q3194" s="138">
        <v>35</v>
      </c>
      <c r="R3194" s="138">
        <v>9</v>
      </c>
      <c r="S3194" s="138">
        <v>23</v>
      </c>
      <c r="T3194" s="138">
        <v>124</v>
      </c>
      <c r="U3194" s="48"/>
      <c r="W3194" s="48"/>
      <c r="Z3194" s="1">
        <f t="shared" si="1737"/>
        <v>1</v>
      </c>
      <c r="AI3194" s="7">
        <f t="shared" si="1744"/>
        <v>1</v>
      </c>
      <c r="AJ3194" s="7">
        <f t="shared" si="1745"/>
        <v>0</v>
      </c>
      <c r="AK3194" s="7">
        <f t="shared" si="1746"/>
        <v>0</v>
      </c>
      <c r="AL3194" s="7">
        <f t="shared" si="1747"/>
        <v>0</v>
      </c>
      <c r="AM3194" s="2">
        <f t="shared" si="1748"/>
        <v>0.64583333333333337</v>
      </c>
      <c r="AN3194" s="2">
        <f t="shared" si="1749"/>
        <v>0</v>
      </c>
      <c r="AO3194" s="2">
        <f t="shared" si="1750"/>
        <v>0</v>
      </c>
      <c r="AP3194" s="2">
        <f t="shared" si="1751"/>
        <v>0</v>
      </c>
      <c r="AR3194" t="str">
        <f t="shared" si="1721"/>
        <v>Wadena</v>
      </c>
      <c r="AS3194" t="s">
        <v>2918</v>
      </c>
      <c r="AT3194" s="9"/>
      <c r="AV3194" s="91">
        <v>27</v>
      </c>
      <c r="AW3194" s="93">
        <v>159</v>
      </c>
      <c r="AX3194" s="99">
        <f t="shared" si="1752"/>
        <v>27159</v>
      </c>
      <c r="AZ3194" s="7" t="s">
        <v>3053</v>
      </c>
      <c r="BA3194" t="s">
        <v>3094</v>
      </c>
      <c r="BN3194" s="1">
        <v>1</v>
      </c>
    </row>
    <row r="3195" spans="1:66" hidden="1" outlineLevel="1">
      <c r="A3195" t="s">
        <v>3087</v>
      </c>
      <c r="B3195" t="s">
        <v>2918</v>
      </c>
      <c r="C3195" s="1">
        <f t="shared" si="1738"/>
        <v>210</v>
      </c>
      <c r="D3195" s="7">
        <f>IF(P3195&gt;0,RANK(P3195,(P3195:R3195,S3195:AG3195)),0)</f>
        <v>0</v>
      </c>
      <c r="E3195" s="7">
        <f>IF(Q3195&gt;0,RANK(Q3195,(P3195:R3195,S3195:AG3195)),0)</f>
        <v>4</v>
      </c>
      <c r="F3195" s="7">
        <f>IF(R3195&gt;0,RANK(R3195,(P3195:R3195,S3195:AG3195)),0)</f>
        <v>3</v>
      </c>
      <c r="G3195" s="7">
        <f>IF(S3195&gt;0,RANK(S3195,(P3195:R3195,S3195:AG3195)),0)</f>
        <v>2</v>
      </c>
      <c r="H3195" s="48">
        <f t="shared" si="1739"/>
        <v>70</v>
      </c>
      <c r="I3195" s="163">
        <f t="shared" si="1754"/>
        <v>0.33333333333333331</v>
      </c>
      <c r="J3195" s="2"/>
      <c r="K3195" s="2">
        <f t="shared" si="1740"/>
        <v>0</v>
      </c>
      <c r="L3195" s="2">
        <f t="shared" si="1741"/>
        <v>5.7142857142857141E-2</v>
      </c>
      <c r="M3195" s="2">
        <f t="shared" si="1742"/>
        <v>0.11904761904761904</v>
      </c>
      <c r="N3195" s="2">
        <f t="shared" si="1743"/>
        <v>0.24285714285714285</v>
      </c>
      <c r="O3195" s="2">
        <f t="shared" si="1753"/>
        <v>0.58095238095238089</v>
      </c>
      <c r="Q3195" s="138">
        <v>12</v>
      </c>
      <c r="R3195" s="138">
        <v>25</v>
      </c>
      <c r="S3195" s="138">
        <v>51</v>
      </c>
      <c r="T3195" s="138">
        <v>121</v>
      </c>
      <c r="U3195" s="48"/>
      <c r="W3195" s="48"/>
      <c r="Z3195" s="1">
        <f t="shared" si="1737"/>
        <v>1</v>
      </c>
      <c r="AI3195" s="7">
        <f t="shared" si="1744"/>
        <v>1</v>
      </c>
      <c r="AJ3195" s="7">
        <f t="shared" si="1745"/>
        <v>0</v>
      </c>
      <c r="AK3195" s="7">
        <f t="shared" si="1746"/>
        <v>0</v>
      </c>
      <c r="AL3195" s="7">
        <f t="shared" si="1747"/>
        <v>0</v>
      </c>
      <c r="AM3195" s="2">
        <f t="shared" si="1748"/>
        <v>0.57619047619047614</v>
      </c>
      <c r="AN3195" s="2">
        <f t="shared" si="1749"/>
        <v>0</v>
      </c>
      <c r="AO3195" s="2">
        <f t="shared" si="1750"/>
        <v>0</v>
      </c>
      <c r="AP3195" s="2">
        <f t="shared" si="1751"/>
        <v>0</v>
      </c>
      <c r="AR3195" t="str">
        <f t="shared" si="1721"/>
        <v>Waseca</v>
      </c>
      <c r="AS3195" t="s">
        <v>2918</v>
      </c>
      <c r="AT3195" s="9"/>
      <c r="AV3195" s="91">
        <v>27</v>
      </c>
      <c r="AW3195" s="93">
        <v>161</v>
      </c>
      <c r="AX3195" s="99">
        <f t="shared" si="1752"/>
        <v>27161</v>
      </c>
      <c r="AZ3195" s="7" t="s">
        <v>3053</v>
      </c>
      <c r="BA3195" t="s">
        <v>3094</v>
      </c>
      <c r="BN3195" s="1">
        <v>1</v>
      </c>
    </row>
    <row r="3196" spans="1:66" hidden="1" outlineLevel="1">
      <c r="A3196" t="s">
        <v>650</v>
      </c>
      <c r="B3196" t="s">
        <v>2918</v>
      </c>
      <c r="C3196" s="1">
        <f t="shared" si="1738"/>
        <v>1998</v>
      </c>
      <c r="D3196" s="7">
        <f>IF(P3196&gt;0,RANK(P3196,(P3196:R3196,S3196:AG3196)),0)</f>
        <v>0</v>
      </c>
      <c r="E3196" s="7">
        <f>IF(Q3196&gt;0,RANK(Q3196,(P3196:R3196,S3196:AG3196)),0)</f>
        <v>4</v>
      </c>
      <c r="F3196" s="7">
        <f>IF(R3196&gt;0,RANK(R3196,(P3196:R3196,S3196:AG3196)),0)</f>
        <v>3</v>
      </c>
      <c r="G3196" s="7">
        <f>IF(S3196&gt;0,RANK(S3196,(P3196:R3196,S3196:AG3196)),0)</f>
        <v>2</v>
      </c>
      <c r="H3196" s="48">
        <f t="shared" si="1739"/>
        <v>196</v>
      </c>
      <c r="I3196" s="163">
        <f t="shared" si="1754"/>
        <v>9.8098098098098094E-2</v>
      </c>
      <c r="J3196" s="2"/>
      <c r="K3196" s="2">
        <f t="shared" si="1740"/>
        <v>0</v>
      </c>
      <c r="L3196" s="2">
        <f t="shared" si="1741"/>
        <v>0.1111111111111111</v>
      </c>
      <c r="M3196" s="2">
        <f t="shared" si="1742"/>
        <v>0.19119119119119118</v>
      </c>
      <c r="N3196" s="2">
        <f t="shared" si="1743"/>
        <v>0.2977977977977978</v>
      </c>
      <c r="O3196" s="2">
        <f t="shared" si="1753"/>
        <v>0.39989989989989982</v>
      </c>
      <c r="Q3196" s="138">
        <v>222</v>
      </c>
      <c r="R3196" s="138">
        <v>382</v>
      </c>
      <c r="S3196" s="138">
        <v>595</v>
      </c>
      <c r="T3196" s="138">
        <v>791</v>
      </c>
      <c r="U3196" s="48"/>
      <c r="W3196" s="48"/>
      <c r="Z3196" s="1">
        <f t="shared" si="1737"/>
        <v>8</v>
      </c>
      <c r="AI3196" s="7">
        <f t="shared" si="1744"/>
        <v>1</v>
      </c>
      <c r="AJ3196" s="7">
        <f t="shared" si="1745"/>
        <v>0</v>
      </c>
      <c r="AK3196" s="7">
        <f t="shared" si="1746"/>
        <v>0</v>
      </c>
      <c r="AL3196" s="7">
        <f t="shared" si="1747"/>
        <v>0</v>
      </c>
      <c r="AM3196" s="2">
        <f t="shared" si="1748"/>
        <v>0.39589589589589591</v>
      </c>
      <c r="AN3196" s="2">
        <f t="shared" si="1749"/>
        <v>0</v>
      </c>
      <c r="AO3196" s="2">
        <f t="shared" si="1750"/>
        <v>0</v>
      </c>
      <c r="AP3196" s="2">
        <f t="shared" si="1751"/>
        <v>0</v>
      </c>
      <c r="AR3196" t="str">
        <f t="shared" si="1721"/>
        <v>Washington</v>
      </c>
      <c r="AS3196" t="s">
        <v>2918</v>
      </c>
      <c r="AT3196" s="9"/>
      <c r="AV3196" s="91">
        <v>27</v>
      </c>
      <c r="AW3196" s="93">
        <v>163</v>
      </c>
      <c r="AX3196" s="99">
        <f t="shared" si="1752"/>
        <v>27163</v>
      </c>
      <c r="AZ3196" s="7" t="s">
        <v>3053</v>
      </c>
      <c r="BA3196" t="s">
        <v>3094</v>
      </c>
      <c r="BN3196" s="1">
        <v>8</v>
      </c>
    </row>
    <row r="3197" spans="1:66" hidden="1" outlineLevel="1">
      <c r="A3197" t="s">
        <v>2034</v>
      </c>
      <c r="B3197" t="s">
        <v>2918</v>
      </c>
      <c r="C3197" s="1">
        <f t="shared" si="1738"/>
        <v>82</v>
      </c>
      <c r="D3197" s="7">
        <f>IF(P3197&gt;0,RANK(P3197,(P3197:R3197,S3197:AG3197)),0)</f>
        <v>0</v>
      </c>
      <c r="E3197" s="7">
        <f>IF(Q3197&gt;0,RANK(Q3197,(P3197:R3197,S3197:AG3197)),0)</f>
        <v>3</v>
      </c>
      <c r="F3197" s="7">
        <f>IF(R3197&gt;0,RANK(R3197,(P3197:R3197,S3197:AG3197)),0)</f>
        <v>4</v>
      </c>
      <c r="G3197" s="7">
        <f>IF(S3197&gt;0,RANK(S3197,(P3197:R3197,S3197:AG3197)),0)</f>
        <v>2</v>
      </c>
      <c r="H3197" s="48">
        <f t="shared" si="1739"/>
        <v>21</v>
      </c>
      <c r="I3197" s="163">
        <f t="shared" si="1754"/>
        <v>0.25609756097560976</v>
      </c>
      <c r="J3197" s="2"/>
      <c r="K3197" s="2">
        <f t="shared" si="1740"/>
        <v>0</v>
      </c>
      <c r="L3197" s="2">
        <f t="shared" si="1741"/>
        <v>0.15853658536585366</v>
      </c>
      <c r="M3197" s="2">
        <f t="shared" si="1742"/>
        <v>0.14634146341463414</v>
      </c>
      <c r="N3197" s="2">
        <f t="shared" si="1743"/>
        <v>0.21951219512195122</v>
      </c>
      <c r="O3197" s="2">
        <f t="shared" si="1753"/>
        <v>0.47560975609756095</v>
      </c>
      <c r="Q3197" s="138">
        <v>13</v>
      </c>
      <c r="R3197" s="138">
        <v>12</v>
      </c>
      <c r="S3197" s="138">
        <v>18</v>
      </c>
      <c r="T3197" s="138">
        <v>39</v>
      </c>
      <c r="U3197" s="48"/>
      <c r="W3197" s="48"/>
      <c r="Z3197" s="1">
        <f t="shared" si="1737"/>
        <v>0</v>
      </c>
      <c r="AI3197" s="7">
        <f t="shared" si="1744"/>
        <v>1</v>
      </c>
      <c r="AJ3197" s="7">
        <f t="shared" si="1745"/>
        <v>0</v>
      </c>
      <c r="AK3197" s="7">
        <f t="shared" si="1746"/>
        <v>0</v>
      </c>
      <c r="AL3197" s="7">
        <f t="shared" si="1747"/>
        <v>0</v>
      </c>
      <c r="AM3197" s="2">
        <f t="shared" si="1748"/>
        <v>0.47560975609756095</v>
      </c>
      <c r="AN3197" s="2">
        <f t="shared" si="1749"/>
        <v>0</v>
      </c>
      <c r="AO3197" s="2">
        <f t="shared" si="1750"/>
        <v>0</v>
      </c>
      <c r="AP3197" s="2">
        <f t="shared" si="1751"/>
        <v>0</v>
      </c>
      <c r="AR3197" t="str">
        <f t="shared" si="1721"/>
        <v>Watonwan</v>
      </c>
      <c r="AS3197" t="s">
        <v>2918</v>
      </c>
      <c r="AT3197" s="9"/>
      <c r="AV3197" s="91">
        <v>27</v>
      </c>
      <c r="AW3197" s="93">
        <v>165</v>
      </c>
      <c r="AX3197" s="99">
        <f t="shared" si="1752"/>
        <v>27165</v>
      </c>
      <c r="AZ3197" s="7" t="s">
        <v>3053</v>
      </c>
      <c r="BA3197" t="s">
        <v>3094</v>
      </c>
      <c r="BN3197" s="1">
        <v>0</v>
      </c>
    </row>
    <row r="3198" spans="1:66" hidden="1" outlineLevel="1">
      <c r="A3198" t="s">
        <v>1933</v>
      </c>
      <c r="B3198" t="s">
        <v>2918</v>
      </c>
      <c r="C3198" s="1">
        <f t="shared" si="1738"/>
        <v>65</v>
      </c>
      <c r="D3198" s="7">
        <f>IF(P3198&gt;0,RANK(P3198,(P3198:R3198,S3198:AG3198)),0)</f>
        <v>0</v>
      </c>
      <c r="E3198" s="7">
        <f>IF(Q3198&gt;0,RANK(Q3198,(P3198:R3198,S3198:AG3198)),0)</f>
        <v>2</v>
      </c>
      <c r="F3198" s="7">
        <f>IF(R3198&gt;0,RANK(R3198,(P3198:R3198,S3198:AG3198)),0)</f>
        <v>4</v>
      </c>
      <c r="G3198" s="7">
        <f>IF(S3198&gt;0,RANK(S3198,(P3198:R3198,S3198:AG3198)),0)</f>
        <v>3</v>
      </c>
      <c r="H3198" s="48">
        <f t="shared" si="1739"/>
        <v>13</v>
      </c>
      <c r="I3198" s="163">
        <f t="shared" si="1754"/>
        <v>0.2</v>
      </c>
      <c r="J3198" s="2"/>
      <c r="K3198" s="2">
        <f t="shared" si="1740"/>
        <v>0</v>
      </c>
      <c r="L3198" s="2">
        <f t="shared" si="1741"/>
        <v>0.24615384615384617</v>
      </c>
      <c r="M3198" s="2">
        <f t="shared" si="1742"/>
        <v>0.12307692307692308</v>
      </c>
      <c r="N3198" s="2">
        <f t="shared" si="1743"/>
        <v>0.16923076923076924</v>
      </c>
      <c r="O3198" s="2">
        <f t="shared" si="1753"/>
        <v>0.46153846153846151</v>
      </c>
      <c r="Q3198" s="138">
        <v>16</v>
      </c>
      <c r="R3198" s="138">
        <v>8</v>
      </c>
      <c r="S3198" s="138">
        <v>11</v>
      </c>
      <c r="T3198" s="138">
        <v>29</v>
      </c>
      <c r="U3198" s="48"/>
      <c r="W3198" s="48"/>
      <c r="Z3198" s="1">
        <f t="shared" si="1737"/>
        <v>1</v>
      </c>
      <c r="AI3198" s="7">
        <f t="shared" si="1744"/>
        <v>1</v>
      </c>
      <c r="AJ3198" s="7">
        <f t="shared" si="1745"/>
        <v>0</v>
      </c>
      <c r="AK3198" s="7">
        <f t="shared" si="1746"/>
        <v>0</v>
      </c>
      <c r="AL3198" s="7">
        <f t="shared" si="1747"/>
        <v>0</v>
      </c>
      <c r="AM3198" s="2">
        <f t="shared" si="1748"/>
        <v>0.44615384615384618</v>
      </c>
      <c r="AN3198" s="2">
        <f t="shared" si="1749"/>
        <v>0</v>
      </c>
      <c r="AO3198" s="2">
        <f t="shared" si="1750"/>
        <v>0</v>
      </c>
      <c r="AP3198" s="2">
        <f t="shared" si="1751"/>
        <v>0</v>
      </c>
      <c r="AR3198" t="str">
        <f t="shared" si="1721"/>
        <v>Wilkin</v>
      </c>
      <c r="AS3198" t="s">
        <v>2918</v>
      </c>
      <c r="AT3198" s="9"/>
      <c r="AV3198" s="91">
        <v>27</v>
      </c>
      <c r="AW3198" s="93">
        <v>167</v>
      </c>
      <c r="AX3198" s="99">
        <f t="shared" si="1752"/>
        <v>27167</v>
      </c>
      <c r="AZ3198" s="7" t="s">
        <v>3053</v>
      </c>
      <c r="BA3198" t="s">
        <v>3094</v>
      </c>
      <c r="BN3198" s="1">
        <v>1</v>
      </c>
    </row>
    <row r="3199" spans="1:66" hidden="1" outlineLevel="1">
      <c r="A3199" t="s">
        <v>153</v>
      </c>
      <c r="B3199" t="s">
        <v>2918</v>
      </c>
      <c r="C3199" s="1">
        <f t="shared" si="1738"/>
        <v>408</v>
      </c>
      <c r="D3199" s="7">
        <f>IF(P3199&gt;0,RANK(P3199,(P3199:R3199,S3199:AG3199)),0)</f>
        <v>0</v>
      </c>
      <c r="E3199" s="7">
        <f>IF(Q3199&gt;0,RANK(Q3199,(P3199:R3199,S3199:AG3199)),0)</f>
        <v>3</v>
      </c>
      <c r="F3199" s="7">
        <f>IF(R3199&gt;0,RANK(R3199,(P3199:R3199,S3199:AG3199)),0)</f>
        <v>4</v>
      </c>
      <c r="G3199" s="7">
        <f>IF(S3199&gt;0,RANK(S3199,(P3199:R3199,S3199:AG3199)),0)</f>
        <v>2</v>
      </c>
      <c r="H3199" s="48">
        <f t="shared" si="1739"/>
        <v>37</v>
      </c>
      <c r="I3199" s="163">
        <f t="shared" si="1754"/>
        <v>9.0686274509803919E-2</v>
      </c>
      <c r="J3199" s="2"/>
      <c r="K3199" s="2">
        <f t="shared" si="1740"/>
        <v>0</v>
      </c>
      <c r="L3199" s="2">
        <f t="shared" si="1741"/>
        <v>0.17401960784313725</v>
      </c>
      <c r="M3199" s="2">
        <f t="shared" si="1742"/>
        <v>0.12254901960784313</v>
      </c>
      <c r="N3199" s="2">
        <f t="shared" si="1743"/>
        <v>0.30392156862745096</v>
      </c>
      <c r="O3199" s="2">
        <f t="shared" si="1753"/>
        <v>0.3995098039215686</v>
      </c>
      <c r="Q3199" s="138">
        <v>71</v>
      </c>
      <c r="R3199" s="138">
        <v>50</v>
      </c>
      <c r="S3199" s="138">
        <v>124</v>
      </c>
      <c r="T3199" s="138">
        <v>161</v>
      </c>
      <c r="U3199" s="48"/>
      <c r="W3199" s="48"/>
      <c r="Z3199" s="1">
        <f t="shared" si="1737"/>
        <v>2</v>
      </c>
      <c r="AI3199" s="7">
        <f t="shared" si="1744"/>
        <v>1</v>
      </c>
      <c r="AJ3199" s="7">
        <f t="shared" si="1745"/>
        <v>0</v>
      </c>
      <c r="AK3199" s="7">
        <f t="shared" si="1746"/>
        <v>0</v>
      </c>
      <c r="AL3199" s="7">
        <f t="shared" si="1747"/>
        <v>0</v>
      </c>
      <c r="AM3199" s="2">
        <f t="shared" si="1748"/>
        <v>0.39460784313725489</v>
      </c>
      <c r="AN3199" s="2">
        <f t="shared" si="1749"/>
        <v>0</v>
      </c>
      <c r="AO3199" s="2">
        <f t="shared" si="1750"/>
        <v>0</v>
      </c>
      <c r="AP3199" s="2">
        <f t="shared" si="1751"/>
        <v>0</v>
      </c>
      <c r="AR3199" t="str">
        <f>A3199</f>
        <v>Winona</v>
      </c>
      <c r="AS3199" t="s">
        <v>2918</v>
      </c>
      <c r="AT3199" s="9"/>
      <c r="AV3199" s="91">
        <v>27</v>
      </c>
      <c r="AW3199" s="93">
        <v>169</v>
      </c>
      <c r="AX3199" s="99">
        <f t="shared" si="1752"/>
        <v>27169</v>
      </c>
      <c r="AZ3199" s="7" t="s">
        <v>3053</v>
      </c>
      <c r="BA3199" t="s">
        <v>3094</v>
      </c>
      <c r="BN3199" s="1">
        <v>2</v>
      </c>
    </row>
    <row r="3200" spans="1:66" hidden="1" outlineLevel="1">
      <c r="A3200" t="s">
        <v>951</v>
      </c>
      <c r="B3200" t="s">
        <v>2918</v>
      </c>
      <c r="C3200" s="1">
        <f t="shared" si="1738"/>
        <v>1365</v>
      </c>
      <c r="D3200" s="7">
        <f>IF(P3200&gt;0,RANK(P3200,(P3200:R3200,S3200:AG3200)),0)</f>
        <v>0</v>
      </c>
      <c r="E3200" s="7">
        <f>IF(Q3200&gt;0,RANK(Q3200,(P3200:R3200,S3200:AG3200)),0)</f>
        <v>4</v>
      </c>
      <c r="F3200" s="7">
        <f>IF(R3200&gt;0,RANK(R3200,(P3200:R3200,S3200:AG3200)),0)</f>
        <v>3</v>
      </c>
      <c r="G3200" s="7">
        <f>IF(S3200&gt;0,RANK(S3200,(P3200:R3200,S3200:AG3200)),0)</f>
        <v>2</v>
      </c>
      <c r="H3200" s="48">
        <f t="shared" si="1739"/>
        <v>339</v>
      </c>
      <c r="I3200" s="163">
        <f t="shared" si="1754"/>
        <v>0.24835164835164836</v>
      </c>
      <c r="J3200" s="2"/>
      <c r="K3200" s="2">
        <f t="shared" si="1740"/>
        <v>0</v>
      </c>
      <c r="L3200" s="2">
        <f t="shared" si="1741"/>
        <v>8.7179487179487175E-2</v>
      </c>
      <c r="M3200" s="2">
        <f t="shared" si="1742"/>
        <v>0.10036630036630037</v>
      </c>
      <c r="N3200" s="2">
        <f t="shared" si="1743"/>
        <v>0.28205128205128205</v>
      </c>
      <c r="O3200" s="2">
        <f t="shared" si="1753"/>
        <v>0.53040293040293041</v>
      </c>
      <c r="Q3200" s="138">
        <v>119</v>
      </c>
      <c r="R3200" s="138">
        <v>137</v>
      </c>
      <c r="S3200" s="138">
        <v>385</v>
      </c>
      <c r="T3200" s="138">
        <v>724</v>
      </c>
      <c r="U3200" s="48"/>
      <c r="W3200" s="48"/>
      <c r="Z3200" s="1">
        <f t="shared" si="1737"/>
        <v>0</v>
      </c>
      <c r="AI3200" s="7">
        <f t="shared" si="1744"/>
        <v>1</v>
      </c>
      <c r="AJ3200" s="7">
        <f t="shared" si="1745"/>
        <v>0</v>
      </c>
      <c r="AK3200" s="7">
        <f t="shared" si="1746"/>
        <v>0</v>
      </c>
      <c r="AL3200" s="7">
        <f t="shared" si="1747"/>
        <v>0</v>
      </c>
      <c r="AM3200" s="2">
        <f t="shared" si="1748"/>
        <v>0.53040293040293041</v>
      </c>
      <c r="AN3200" s="2">
        <f t="shared" si="1749"/>
        <v>0</v>
      </c>
      <c r="AO3200" s="2">
        <f t="shared" si="1750"/>
        <v>0</v>
      </c>
      <c r="AP3200" s="2">
        <f t="shared" si="1751"/>
        <v>0</v>
      </c>
      <c r="AR3200" t="str">
        <f>A3200</f>
        <v>Wright</v>
      </c>
      <c r="AS3200" t="s">
        <v>2918</v>
      </c>
      <c r="AT3200" s="9"/>
      <c r="AV3200" s="91">
        <v>27</v>
      </c>
      <c r="AW3200" s="93">
        <v>171</v>
      </c>
      <c r="AX3200" s="99">
        <f t="shared" si="1752"/>
        <v>27171</v>
      </c>
      <c r="AZ3200" s="7" t="s">
        <v>3053</v>
      </c>
      <c r="BA3200" t="s">
        <v>3094</v>
      </c>
      <c r="BN3200" s="1">
        <v>0</v>
      </c>
    </row>
    <row r="3201" spans="1:66" hidden="1" outlineLevel="1">
      <c r="A3201" t="s">
        <v>2309</v>
      </c>
      <c r="B3201" t="s">
        <v>2918</v>
      </c>
      <c r="C3201" s="1">
        <f t="shared" si="1738"/>
        <v>104</v>
      </c>
      <c r="D3201" s="7">
        <f>IF(P3201&gt;0,RANK(P3201,(P3201:R3201,S3201:AG3201)),0)</f>
        <v>0</v>
      </c>
      <c r="E3201" s="7">
        <f>IF(Q3201&gt;0,RANK(Q3201,(P3201:R3201,S3201:AG3201)),0)</f>
        <v>4</v>
      </c>
      <c r="F3201" s="7">
        <f>IF(R3201&gt;0,RANK(R3201,(P3201:R3201,S3201:AG3201)),0)</f>
        <v>3</v>
      </c>
      <c r="G3201" s="7">
        <f>IF(S3201&gt;0,RANK(S3201,(P3201:R3201,S3201:AG3201)),0)</f>
        <v>2</v>
      </c>
      <c r="H3201" s="48">
        <f t="shared" si="1739"/>
        <v>52</v>
      </c>
      <c r="I3201" s="163">
        <f t="shared" si="1754"/>
        <v>0.5</v>
      </c>
      <c r="J3201" s="2"/>
      <c r="K3201" s="2">
        <f t="shared" si="1740"/>
        <v>0</v>
      </c>
      <c r="L3201" s="2">
        <f t="shared" si="1741"/>
        <v>6.7307692307692304E-2</v>
      </c>
      <c r="M3201" s="2">
        <f t="shared" si="1742"/>
        <v>8.6538461538461536E-2</v>
      </c>
      <c r="N3201" s="2">
        <f t="shared" si="1743"/>
        <v>0.17307692307692307</v>
      </c>
      <c r="O3201" s="2">
        <f t="shared" si="1753"/>
        <v>0.67307692307692313</v>
      </c>
      <c r="Q3201" s="138">
        <v>7</v>
      </c>
      <c r="R3201" s="138">
        <v>9</v>
      </c>
      <c r="S3201" s="138">
        <v>18</v>
      </c>
      <c r="T3201" s="138">
        <v>70</v>
      </c>
      <c r="U3201" s="48"/>
      <c r="W3201" s="48"/>
      <c r="Z3201" s="1">
        <f t="shared" si="1737"/>
        <v>0</v>
      </c>
      <c r="AI3201" s="7">
        <f t="shared" si="1744"/>
        <v>1</v>
      </c>
      <c r="AJ3201" s="7">
        <f t="shared" si="1745"/>
        <v>0</v>
      </c>
      <c r="AK3201" s="7">
        <f t="shared" si="1746"/>
        <v>0</v>
      </c>
      <c r="AL3201" s="7">
        <f t="shared" si="1747"/>
        <v>0</v>
      </c>
      <c r="AM3201" s="2">
        <f t="shared" si="1748"/>
        <v>0.67307692307692313</v>
      </c>
      <c r="AN3201" s="2">
        <f t="shared" si="1749"/>
        <v>0</v>
      </c>
      <c r="AO3201" s="2">
        <f t="shared" si="1750"/>
        <v>0</v>
      </c>
      <c r="AP3201" s="2">
        <f t="shared" si="1751"/>
        <v>0</v>
      </c>
      <c r="AR3201" t="str">
        <f>A3201</f>
        <v>Yellow Medicine</v>
      </c>
      <c r="AS3201" t="s">
        <v>2918</v>
      </c>
      <c r="AT3201" s="9"/>
      <c r="AV3201" s="91">
        <v>27</v>
      </c>
      <c r="AW3201" s="93">
        <v>173</v>
      </c>
      <c r="AX3201" s="99">
        <f t="shared" si="1752"/>
        <v>27173</v>
      </c>
      <c r="AZ3201" s="7" t="s">
        <v>3053</v>
      </c>
      <c r="BA3201" t="s">
        <v>3094</v>
      </c>
      <c r="BN3201" s="1">
        <v>0</v>
      </c>
    </row>
    <row r="3202" spans="1:66" collapsed="1">
      <c r="A3202" t="s">
        <v>2947</v>
      </c>
      <c r="B3202" t="s">
        <v>1136</v>
      </c>
      <c r="C3202" s="1">
        <f t="shared" si="1738"/>
        <v>48916</v>
      </c>
      <c r="D3202" s="7">
        <f>IF(P3202&gt;0,RANK(P3202,(P3202:R3202,S3202:AG3202)),0)</f>
        <v>0</v>
      </c>
      <c r="E3202" s="7">
        <f>IF(Q3202&gt;0,RANK(Q3202,(P3202:R3202,S3202:AG3202)),0)</f>
        <v>4</v>
      </c>
      <c r="F3202" s="7">
        <f>IF(R3202&gt;0,RANK(R3202,(P3202:R3202,S3202:AG3202)),0)</f>
        <v>3</v>
      </c>
      <c r="G3202" s="7">
        <f>IF(S3202&gt;0,RANK(S3202,(P3202:R3202,S3202:AG3202)),0)</f>
        <v>2</v>
      </c>
      <c r="H3202" s="48">
        <f t="shared" si="1739"/>
        <v>8706</v>
      </c>
      <c r="I3202" s="163">
        <f t="shared" si="1754"/>
        <v>0.17797857551721319</v>
      </c>
      <c r="J3202" s="2"/>
      <c r="K3202" s="2">
        <f t="shared" si="1740"/>
        <v>0</v>
      </c>
      <c r="L3202" s="2">
        <f t="shared" si="1741"/>
        <v>0.10759260773571019</v>
      </c>
      <c r="M3202" s="2">
        <f t="shared" si="1742"/>
        <v>0.16845204023223484</v>
      </c>
      <c r="N3202" s="2">
        <f t="shared" si="1743"/>
        <v>0.27152669883064845</v>
      </c>
      <c r="O3202" s="2">
        <f t="shared" si="1753"/>
        <v>0.45242865320140652</v>
      </c>
      <c r="Q3202" s="1">
        <f>SUM(Q3115:Q3201)</f>
        <v>5263</v>
      </c>
      <c r="R3202" s="1">
        <f>SUM(R3115:R3201)</f>
        <v>8240</v>
      </c>
      <c r="S3202" s="1">
        <f>SUM(S3115:S3201)</f>
        <v>13282</v>
      </c>
      <c r="T3202" s="1">
        <f>SUM(T3115:T3201)</f>
        <v>21988</v>
      </c>
      <c r="Z3202" s="1">
        <f>SUM(Z3115:Z3201)</f>
        <v>143</v>
      </c>
      <c r="AI3202" s="7">
        <f t="shared" si="1744"/>
        <v>1</v>
      </c>
      <c r="AJ3202" s="7">
        <f t="shared" si="1745"/>
        <v>0</v>
      </c>
      <c r="AK3202" s="7">
        <f t="shared" si="1746"/>
        <v>0</v>
      </c>
      <c r="AL3202" s="7">
        <f t="shared" si="1747"/>
        <v>0</v>
      </c>
      <c r="AM3202" s="2">
        <f t="shared" si="1748"/>
        <v>0.44950527434786164</v>
      </c>
      <c r="AN3202" s="2">
        <f t="shared" si="1749"/>
        <v>0</v>
      </c>
      <c r="AO3202" s="2">
        <f t="shared" si="1750"/>
        <v>0</v>
      </c>
      <c r="AP3202" s="2">
        <f t="shared" si="1751"/>
        <v>0</v>
      </c>
      <c r="AR3202" t="str">
        <f>A3202</f>
        <v>Minnesota</v>
      </c>
      <c r="AS3202" t="s">
        <v>1136</v>
      </c>
      <c r="AV3202" s="91">
        <v>27</v>
      </c>
      <c r="AW3202" s="93"/>
      <c r="AX3202" s="91">
        <v>27</v>
      </c>
      <c r="AZ3202" s="7" t="s">
        <v>1662</v>
      </c>
      <c r="BA3202" t="s">
        <v>3094</v>
      </c>
      <c r="BN3202" s="1">
        <f>SUM(BN3115:BN3201)</f>
        <v>143</v>
      </c>
    </row>
    <row r="3203" spans="1:66" s="133" customFormat="1">
      <c r="C3203" s="1"/>
      <c r="D3203" s="7"/>
      <c r="E3203" s="7"/>
      <c r="F3203" s="7"/>
      <c r="G3203" s="7"/>
      <c r="H3203" s="48"/>
      <c r="I3203" s="163"/>
      <c r="J3203" s="2"/>
      <c r="K3203" s="2"/>
      <c r="L3203" s="2"/>
      <c r="M3203" s="2"/>
      <c r="N3203" s="2"/>
      <c r="O3203" s="2"/>
      <c r="P3203" s="1"/>
      <c r="Q3203" s="1"/>
      <c r="R3203" s="1"/>
      <c r="S3203" s="1"/>
      <c r="T3203" s="1"/>
      <c r="U3203" s="1"/>
      <c r="V3203" s="1"/>
      <c r="W3203" s="1"/>
      <c r="X3203" s="1"/>
      <c r="Y3203" s="1"/>
      <c r="Z3203" s="1"/>
      <c r="AA3203" s="1"/>
      <c r="AB3203" s="1"/>
      <c r="AC3203" s="1"/>
      <c r="AD3203" s="1"/>
      <c r="AE3203" s="1"/>
      <c r="AG3203" s="1"/>
      <c r="AH3203" s="1"/>
      <c r="AI3203" s="7"/>
      <c r="AJ3203" s="7"/>
      <c r="AK3203" s="7"/>
      <c r="AL3203" s="7"/>
      <c r="AM3203" s="2"/>
      <c r="AN3203" s="2"/>
      <c r="AO3203" s="2"/>
      <c r="AP3203" s="2"/>
      <c r="AQ3203" s="2"/>
      <c r="AV3203" s="91"/>
      <c r="AW3203" s="93"/>
      <c r="AX3203" s="99"/>
      <c r="AZ3203" s="7"/>
      <c r="BN3203" s="1"/>
    </row>
    <row r="3204" spans="1:66" s="133" customFormat="1" hidden="1" outlineLevel="1">
      <c r="A3204" s="133" t="s">
        <v>851</v>
      </c>
      <c r="B3204" s="133" t="s">
        <v>2284</v>
      </c>
      <c r="C3204" s="1">
        <f t="shared" ref="C3204:C3235" si="1755">SUM(P3204:AG3204)</f>
        <v>0</v>
      </c>
      <c r="D3204" s="7">
        <f>IF(P3204&gt;0,RANK(P3204,(P3204:R3204,S3204:AG3204)),0)</f>
        <v>0</v>
      </c>
      <c r="E3204" s="7">
        <f>IF(Q3204&gt;0,RANK(Q3204,(P3204:R3204,S3204:AG3204)),0)</f>
        <v>0</v>
      </c>
      <c r="F3204" s="7">
        <f>IF(R3204&gt;0,RANK(R3204,(P3204:R3204,S3204:AG3204)),0)</f>
        <v>0</v>
      </c>
      <c r="G3204" s="7">
        <f>IF(S3204&gt;0,RANK(S3204,(P3204:R3204,S3204:AG3204)),0)</f>
        <v>0</v>
      </c>
      <c r="H3204" s="48" t="e">
        <f t="shared" ref="H3204:H3267" si="1756">MAX(P3204:Y3204)-LARGE(P3204:Y3204,2)</f>
        <v>#NUM!</v>
      </c>
      <c r="I3204" s="163" t="e">
        <f t="shared" ref="I3204:I3267" si="1757">H3204/C3204</f>
        <v>#NUM!</v>
      </c>
      <c r="J3204" s="2"/>
      <c r="K3204" s="2" t="str">
        <f t="shared" ref="K3204:K3267" si="1758">IF($C3204=0,"-",P3204/$C3204)</f>
        <v>-</v>
      </c>
      <c r="L3204" s="2" t="str">
        <f t="shared" ref="L3204:L3267" si="1759">IF($C3204=0,"-",Q3204/$C3204)</f>
        <v>-</v>
      </c>
      <c r="M3204" s="2" t="str">
        <f t="shared" ref="M3204:M3267" si="1760">IF($C3204=0,"-",R3204/$C3204)</f>
        <v>-</v>
      </c>
      <c r="N3204" s="2" t="str">
        <f t="shared" ref="N3204:N3267" si="1761">IF($C3204=0,"-",S3204/$C3204)</f>
        <v>-</v>
      </c>
      <c r="O3204" s="2" t="str">
        <f t="shared" ref="O3204:O3267" si="1762">IF(C3204=0,"-",(1-K3204-L3204-M3204-N3204))</f>
        <v>-</v>
      </c>
      <c r="P3204" s="1"/>
      <c r="Q3204" s="1"/>
      <c r="R3204" s="1"/>
      <c r="S3204" s="1"/>
      <c r="T3204" s="1"/>
      <c r="U3204" s="1"/>
      <c r="V3204" s="1"/>
      <c r="W3204" s="1"/>
      <c r="X3204" s="1"/>
      <c r="Y3204" s="1"/>
      <c r="Z3204" s="1"/>
      <c r="AA3204" s="1"/>
      <c r="AB3204" s="1"/>
      <c r="AC3204" s="1"/>
      <c r="AD3204" s="1"/>
      <c r="AE3204" s="1"/>
      <c r="AG3204" s="1"/>
      <c r="AH3204" s="1"/>
      <c r="AI3204" s="7">
        <f t="shared" ref="AI3204:AI3267" si="1763">IF(T3204&gt;0,RANK(T3204,(P3204:Z3204)),0)</f>
        <v>0</v>
      </c>
      <c r="AJ3204" s="7">
        <f t="shared" ref="AJ3204:AJ3267" si="1764">IF(U3204&gt;0,RANK(U3204,(P3204:Z3204)),0)</f>
        <v>0</v>
      </c>
      <c r="AK3204" s="7">
        <f t="shared" ref="AK3204:AK3267" si="1765">IF(V3204&gt;0,RANK(V3204,(P3204:Z3204)),0)</f>
        <v>0</v>
      </c>
      <c r="AL3204" s="7">
        <f t="shared" ref="AL3204:AL3267" si="1766">IF(W3204&gt;0,RANK(W3204,(P3204:Z3204)),0)</f>
        <v>0</v>
      </c>
      <c r="AM3204" s="2" t="str">
        <f t="shared" ref="AM3204:AM3267" si="1767">IF($C3204=0,"-",T3204/$C3204)</f>
        <v>-</v>
      </c>
      <c r="AN3204" s="2" t="str">
        <f t="shared" ref="AN3204:AN3267" si="1768">IF($C3204=0,"-",U3204/$C3204)</f>
        <v>-</v>
      </c>
      <c r="AO3204" s="2" t="str">
        <f t="shared" ref="AO3204:AO3267" si="1769">IF($C3204=0,"-",V3204/$C3204)</f>
        <v>-</v>
      </c>
      <c r="AP3204" s="2" t="str">
        <f t="shared" ref="AP3204:AP3267" si="1770">IF($C3204=0,"-",W3204/$C3204)</f>
        <v>-</v>
      </c>
      <c r="AQ3204" s="2"/>
      <c r="AR3204" s="133" t="str">
        <f t="shared" ref="AR3204:AR3267" si="1771">A3204</f>
        <v>Adair</v>
      </c>
      <c r="AS3204" s="133" t="s">
        <v>2284</v>
      </c>
      <c r="AV3204" s="91">
        <v>29</v>
      </c>
      <c r="AW3204" s="93">
        <v>1</v>
      </c>
      <c r="AX3204" s="99">
        <f t="shared" ref="AX3204:AX3267" si="1772">AV3204*1000+AW3204</f>
        <v>29001</v>
      </c>
      <c r="AZ3204" s="7" t="s">
        <v>3053</v>
      </c>
      <c r="BA3204" s="133" t="s">
        <v>3094</v>
      </c>
    </row>
    <row r="3205" spans="1:66" s="133" customFormat="1" hidden="1" outlineLevel="1">
      <c r="A3205" s="133" t="s">
        <v>2995</v>
      </c>
      <c r="B3205" s="133" t="s">
        <v>2284</v>
      </c>
      <c r="C3205" s="1">
        <f t="shared" si="1755"/>
        <v>0</v>
      </c>
      <c r="D3205" s="7">
        <f>IF(P3205&gt;0,RANK(P3205,(P3205:R3205,S3205:AG3205)),0)</f>
        <v>0</v>
      </c>
      <c r="E3205" s="7">
        <f>IF(Q3205&gt;0,RANK(Q3205,(P3205:R3205,S3205:AG3205)),0)</f>
        <v>0</v>
      </c>
      <c r="F3205" s="7">
        <f>IF(R3205&gt;0,RANK(R3205,(P3205:R3205,S3205:AG3205)),0)</f>
        <v>0</v>
      </c>
      <c r="G3205" s="7">
        <f>IF(S3205&gt;0,RANK(S3205,(P3205:R3205,S3205:AG3205)),0)</f>
        <v>0</v>
      </c>
      <c r="H3205" s="48" t="e">
        <f t="shared" si="1756"/>
        <v>#NUM!</v>
      </c>
      <c r="I3205" s="163" t="e">
        <f t="shared" si="1757"/>
        <v>#NUM!</v>
      </c>
      <c r="J3205" s="2"/>
      <c r="K3205" s="2" t="str">
        <f t="shared" si="1758"/>
        <v>-</v>
      </c>
      <c r="L3205" s="2" t="str">
        <f t="shared" si="1759"/>
        <v>-</v>
      </c>
      <c r="M3205" s="2" t="str">
        <f t="shared" si="1760"/>
        <v>-</v>
      </c>
      <c r="N3205" s="2" t="str">
        <f t="shared" si="1761"/>
        <v>-</v>
      </c>
      <c r="O3205" s="2" t="str">
        <f t="shared" si="1762"/>
        <v>-</v>
      </c>
      <c r="P3205" s="1"/>
      <c r="Q3205" s="1"/>
      <c r="R3205" s="1"/>
      <c r="S3205" s="1"/>
      <c r="T3205" s="1"/>
      <c r="U3205" s="1"/>
      <c r="V3205" s="1"/>
      <c r="W3205" s="1"/>
      <c r="X3205" s="1"/>
      <c r="Y3205" s="1"/>
      <c r="Z3205" s="1"/>
      <c r="AA3205" s="1"/>
      <c r="AB3205" s="1"/>
      <c r="AC3205" s="1"/>
      <c r="AD3205" s="1"/>
      <c r="AE3205" s="1"/>
      <c r="AG3205" s="1"/>
      <c r="AH3205" s="1"/>
      <c r="AI3205" s="7">
        <f t="shared" si="1763"/>
        <v>0</v>
      </c>
      <c r="AJ3205" s="7">
        <f t="shared" si="1764"/>
        <v>0</v>
      </c>
      <c r="AK3205" s="7">
        <f t="shared" si="1765"/>
        <v>0</v>
      </c>
      <c r="AL3205" s="7">
        <f t="shared" si="1766"/>
        <v>0</v>
      </c>
      <c r="AM3205" s="2" t="str">
        <f t="shared" si="1767"/>
        <v>-</v>
      </c>
      <c r="AN3205" s="2" t="str">
        <f t="shared" si="1768"/>
        <v>-</v>
      </c>
      <c r="AO3205" s="2" t="str">
        <f t="shared" si="1769"/>
        <v>-</v>
      </c>
      <c r="AP3205" s="2" t="str">
        <f t="shared" si="1770"/>
        <v>-</v>
      </c>
      <c r="AQ3205" s="2"/>
      <c r="AR3205" s="133" t="str">
        <f t="shared" si="1771"/>
        <v>Andrew</v>
      </c>
      <c r="AS3205" s="133" t="s">
        <v>2284</v>
      </c>
      <c r="AV3205" s="91">
        <v>29</v>
      </c>
      <c r="AW3205" s="93">
        <v>3</v>
      </c>
      <c r="AX3205" s="99">
        <f t="shared" si="1772"/>
        <v>29003</v>
      </c>
      <c r="AZ3205" s="7" t="s">
        <v>3053</v>
      </c>
      <c r="BA3205" s="133" t="s">
        <v>3094</v>
      </c>
    </row>
    <row r="3206" spans="1:66" s="133" customFormat="1" hidden="1" outlineLevel="1">
      <c r="A3206" s="133" t="s">
        <v>1545</v>
      </c>
      <c r="B3206" s="133" t="s">
        <v>2284</v>
      </c>
      <c r="C3206" s="1">
        <f t="shared" si="1755"/>
        <v>0</v>
      </c>
      <c r="D3206" s="7">
        <f>IF(P3206&gt;0,RANK(P3206,(P3206:R3206,S3206:AG3206)),0)</f>
        <v>0</v>
      </c>
      <c r="E3206" s="7">
        <f>IF(Q3206&gt;0,RANK(Q3206,(P3206:R3206,S3206:AG3206)),0)</f>
        <v>0</v>
      </c>
      <c r="F3206" s="7">
        <f>IF(R3206&gt;0,RANK(R3206,(P3206:R3206,S3206:AG3206)),0)</f>
        <v>0</v>
      </c>
      <c r="G3206" s="7">
        <f>IF(S3206&gt;0,RANK(S3206,(P3206:R3206,S3206:AG3206)),0)</f>
        <v>0</v>
      </c>
      <c r="H3206" s="48" t="e">
        <f t="shared" si="1756"/>
        <v>#NUM!</v>
      </c>
      <c r="I3206" s="163" t="e">
        <f t="shared" si="1757"/>
        <v>#NUM!</v>
      </c>
      <c r="J3206" s="2"/>
      <c r="K3206" s="2" t="str">
        <f t="shared" si="1758"/>
        <v>-</v>
      </c>
      <c r="L3206" s="2" t="str">
        <f t="shared" si="1759"/>
        <v>-</v>
      </c>
      <c r="M3206" s="2" t="str">
        <f t="shared" si="1760"/>
        <v>-</v>
      </c>
      <c r="N3206" s="2" t="str">
        <f t="shared" si="1761"/>
        <v>-</v>
      </c>
      <c r="O3206" s="2" t="str">
        <f t="shared" si="1762"/>
        <v>-</v>
      </c>
      <c r="P3206" s="1"/>
      <c r="Q3206" s="1"/>
      <c r="R3206" s="1"/>
      <c r="S3206" s="1"/>
      <c r="T3206" s="1"/>
      <c r="U3206" s="1"/>
      <c r="V3206" s="1"/>
      <c r="W3206" s="1"/>
      <c r="X3206" s="1"/>
      <c r="Y3206" s="1"/>
      <c r="Z3206" s="1"/>
      <c r="AA3206" s="1"/>
      <c r="AB3206" s="1"/>
      <c r="AC3206" s="1"/>
      <c r="AD3206" s="1"/>
      <c r="AE3206" s="1"/>
      <c r="AG3206" s="1"/>
      <c r="AH3206" s="1"/>
      <c r="AI3206" s="7">
        <f t="shared" si="1763"/>
        <v>0</v>
      </c>
      <c r="AJ3206" s="7">
        <f t="shared" si="1764"/>
        <v>0</v>
      </c>
      <c r="AK3206" s="7">
        <f t="shared" si="1765"/>
        <v>0</v>
      </c>
      <c r="AL3206" s="7">
        <f t="shared" si="1766"/>
        <v>0</v>
      </c>
      <c r="AM3206" s="2" t="str">
        <f t="shared" si="1767"/>
        <v>-</v>
      </c>
      <c r="AN3206" s="2" t="str">
        <f t="shared" si="1768"/>
        <v>-</v>
      </c>
      <c r="AO3206" s="2" t="str">
        <f t="shared" si="1769"/>
        <v>-</v>
      </c>
      <c r="AP3206" s="2" t="str">
        <f t="shared" si="1770"/>
        <v>-</v>
      </c>
      <c r="AQ3206" s="2"/>
      <c r="AR3206" s="133" t="str">
        <f t="shared" si="1771"/>
        <v>Atchison</v>
      </c>
      <c r="AS3206" s="133" t="s">
        <v>2284</v>
      </c>
      <c r="AV3206" s="91">
        <v>29</v>
      </c>
      <c r="AW3206" s="93">
        <v>5</v>
      </c>
      <c r="AX3206" s="99">
        <f t="shared" si="1772"/>
        <v>29005</v>
      </c>
      <c r="AZ3206" s="7" t="s">
        <v>3053</v>
      </c>
      <c r="BA3206" s="133" t="s">
        <v>3094</v>
      </c>
    </row>
    <row r="3207" spans="1:66" s="133" customFormat="1" hidden="1" outlineLevel="1">
      <c r="A3207" s="133" t="s">
        <v>1483</v>
      </c>
      <c r="B3207" s="133" t="s">
        <v>2284</v>
      </c>
      <c r="C3207" s="1">
        <f t="shared" si="1755"/>
        <v>0</v>
      </c>
      <c r="D3207" s="7">
        <f>IF(P3207&gt;0,RANK(P3207,(P3207:R3207,S3207:AG3207)),0)</f>
        <v>0</v>
      </c>
      <c r="E3207" s="7">
        <f>IF(Q3207&gt;0,RANK(Q3207,(P3207:R3207,S3207:AG3207)),0)</f>
        <v>0</v>
      </c>
      <c r="F3207" s="7">
        <f>IF(R3207&gt;0,RANK(R3207,(P3207:R3207,S3207:AG3207)),0)</f>
        <v>0</v>
      </c>
      <c r="G3207" s="7">
        <f>IF(S3207&gt;0,RANK(S3207,(P3207:R3207,S3207:AG3207)),0)</f>
        <v>0</v>
      </c>
      <c r="H3207" s="48" t="e">
        <f t="shared" si="1756"/>
        <v>#NUM!</v>
      </c>
      <c r="I3207" s="163" t="e">
        <f t="shared" si="1757"/>
        <v>#NUM!</v>
      </c>
      <c r="J3207" s="2"/>
      <c r="K3207" s="2" t="str">
        <f t="shared" si="1758"/>
        <v>-</v>
      </c>
      <c r="L3207" s="2" t="str">
        <f t="shared" si="1759"/>
        <v>-</v>
      </c>
      <c r="M3207" s="2" t="str">
        <f t="shared" si="1760"/>
        <v>-</v>
      </c>
      <c r="N3207" s="2" t="str">
        <f t="shared" si="1761"/>
        <v>-</v>
      </c>
      <c r="O3207" s="2" t="str">
        <f t="shared" si="1762"/>
        <v>-</v>
      </c>
      <c r="P3207" s="1"/>
      <c r="Q3207" s="1"/>
      <c r="R3207" s="1"/>
      <c r="S3207" s="1"/>
      <c r="T3207" s="1"/>
      <c r="U3207" s="1"/>
      <c r="V3207" s="1"/>
      <c r="W3207" s="1"/>
      <c r="X3207" s="1"/>
      <c r="Y3207" s="1"/>
      <c r="Z3207" s="1"/>
      <c r="AA3207" s="1"/>
      <c r="AB3207" s="1"/>
      <c r="AC3207" s="1"/>
      <c r="AD3207" s="1"/>
      <c r="AE3207" s="1"/>
      <c r="AG3207" s="1"/>
      <c r="AH3207" s="1"/>
      <c r="AI3207" s="7">
        <f t="shared" si="1763"/>
        <v>0</v>
      </c>
      <c r="AJ3207" s="7">
        <f t="shared" si="1764"/>
        <v>0</v>
      </c>
      <c r="AK3207" s="7">
        <f t="shared" si="1765"/>
        <v>0</v>
      </c>
      <c r="AL3207" s="7">
        <f t="shared" si="1766"/>
        <v>0</v>
      </c>
      <c r="AM3207" s="2" t="str">
        <f t="shared" si="1767"/>
        <v>-</v>
      </c>
      <c r="AN3207" s="2" t="str">
        <f t="shared" si="1768"/>
        <v>-</v>
      </c>
      <c r="AO3207" s="2" t="str">
        <f t="shared" si="1769"/>
        <v>-</v>
      </c>
      <c r="AP3207" s="2" t="str">
        <f t="shared" si="1770"/>
        <v>-</v>
      </c>
      <c r="AQ3207" s="2"/>
      <c r="AR3207" s="133" t="str">
        <f t="shared" si="1771"/>
        <v>Audrain</v>
      </c>
      <c r="AS3207" s="133" t="s">
        <v>2284</v>
      </c>
      <c r="AV3207" s="91">
        <v>29</v>
      </c>
      <c r="AW3207" s="93">
        <v>7</v>
      </c>
      <c r="AX3207" s="99">
        <f t="shared" si="1772"/>
        <v>29007</v>
      </c>
      <c r="AZ3207" s="7" t="s">
        <v>3053</v>
      </c>
      <c r="BA3207" s="133" t="s">
        <v>3094</v>
      </c>
    </row>
    <row r="3208" spans="1:66" s="133" customFormat="1" hidden="1" outlineLevel="1">
      <c r="A3208" s="133" t="s">
        <v>1259</v>
      </c>
      <c r="B3208" s="133" t="s">
        <v>2284</v>
      </c>
      <c r="C3208" s="1">
        <f t="shared" si="1755"/>
        <v>0</v>
      </c>
      <c r="D3208" s="7">
        <f>IF(P3208&gt;0,RANK(P3208,(P3208:R3208,S3208:AG3208)),0)</f>
        <v>0</v>
      </c>
      <c r="E3208" s="7">
        <f>IF(Q3208&gt;0,RANK(Q3208,(P3208:R3208,S3208:AG3208)),0)</f>
        <v>0</v>
      </c>
      <c r="F3208" s="7">
        <f>IF(R3208&gt;0,RANK(R3208,(P3208:R3208,S3208:AG3208)),0)</f>
        <v>0</v>
      </c>
      <c r="G3208" s="7">
        <f>IF(S3208&gt;0,RANK(S3208,(P3208:R3208,S3208:AG3208)),0)</f>
        <v>0</v>
      </c>
      <c r="H3208" s="48" t="e">
        <f t="shared" si="1756"/>
        <v>#NUM!</v>
      </c>
      <c r="I3208" s="163" t="e">
        <f t="shared" si="1757"/>
        <v>#NUM!</v>
      </c>
      <c r="J3208" s="2"/>
      <c r="K3208" s="2" t="str">
        <f t="shared" si="1758"/>
        <v>-</v>
      </c>
      <c r="L3208" s="2" t="str">
        <f t="shared" si="1759"/>
        <v>-</v>
      </c>
      <c r="M3208" s="2" t="str">
        <f t="shared" si="1760"/>
        <v>-</v>
      </c>
      <c r="N3208" s="2" t="str">
        <f t="shared" si="1761"/>
        <v>-</v>
      </c>
      <c r="O3208" s="2" t="str">
        <f t="shared" si="1762"/>
        <v>-</v>
      </c>
      <c r="P3208" s="1"/>
      <c r="Q3208" s="1"/>
      <c r="R3208" s="1"/>
      <c r="S3208" s="1"/>
      <c r="T3208" s="1"/>
      <c r="U3208" s="1"/>
      <c r="V3208" s="1"/>
      <c r="W3208" s="1"/>
      <c r="X3208" s="1"/>
      <c r="Y3208" s="1"/>
      <c r="Z3208" s="1"/>
      <c r="AA3208" s="1"/>
      <c r="AB3208" s="1"/>
      <c r="AC3208" s="1"/>
      <c r="AD3208" s="1"/>
      <c r="AE3208" s="1"/>
      <c r="AG3208" s="1"/>
      <c r="AH3208" s="1"/>
      <c r="AI3208" s="7">
        <f t="shared" si="1763"/>
        <v>0</v>
      </c>
      <c r="AJ3208" s="7">
        <f t="shared" si="1764"/>
        <v>0</v>
      </c>
      <c r="AK3208" s="7">
        <f t="shared" si="1765"/>
        <v>0</v>
      </c>
      <c r="AL3208" s="7">
        <f t="shared" si="1766"/>
        <v>0</v>
      </c>
      <c r="AM3208" s="2" t="str">
        <f t="shared" si="1767"/>
        <v>-</v>
      </c>
      <c r="AN3208" s="2" t="str">
        <f t="shared" si="1768"/>
        <v>-</v>
      </c>
      <c r="AO3208" s="2" t="str">
        <f t="shared" si="1769"/>
        <v>-</v>
      </c>
      <c r="AP3208" s="2" t="str">
        <f t="shared" si="1770"/>
        <v>-</v>
      </c>
      <c r="AQ3208" s="2"/>
      <c r="AR3208" s="133" t="str">
        <f t="shared" si="1771"/>
        <v>Barry</v>
      </c>
      <c r="AS3208" s="133" t="s">
        <v>2284</v>
      </c>
      <c r="AV3208" s="91">
        <v>29</v>
      </c>
      <c r="AW3208" s="93">
        <v>9</v>
      </c>
      <c r="AX3208" s="99">
        <f t="shared" si="1772"/>
        <v>29009</v>
      </c>
      <c r="AZ3208" s="7" t="s">
        <v>3053</v>
      </c>
      <c r="BA3208" s="133" t="s">
        <v>3094</v>
      </c>
    </row>
    <row r="3209" spans="1:66" s="133" customFormat="1" hidden="1" outlineLevel="1">
      <c r="A3209" s="133" t="s">
        <v>1216</v>
      </c>
      <c r="B3209" s="133" t="s">
        <v>2284</v>
      </c>
      <c r="C3209" s="1">
        <f t="shared" si="1755"/>
        <v>0</v>
      </c>
      <c r="D3209" s="7">
        <f>IF(P3209&gt;0,RANK(P3209,(P3209:R3209,S3209:AG3209)),0)</f>
        <v>0</v>
      </c>
      <c r="E3209" s="7">
        <f>IF(Q3209&gt;0,RANK(Q3209,(P3209:R3209,S3209:AG3209)),0)</f>
        <v>0</v>
      </c>
      <c r="F3209" s="7">
        <f>IF(R3209&gt;0,RANK(R3209,(P3209:R3209,S3209:AG3209)),0)</f>
        <v>0</v>
      </c>
      <c r="G3209" s="7">
        <f>IF(S3209&gt;0,RANK(S3209,(P3209:R3209,S3209:AG3209)),0)</f>
        <v>0</v>
      </c>
      <c r="H3209" s="48" t="e">
        <f t="shared" si="1756"/>
        <v>#NUM!</v>
      </c>
      <c r="I3209" s="163" t="e">
        <f t="shared" si="1757"/>
        <v>#NUM!</v>
      </c>
      <c r="J3209" s="2"/>
      <c r="K3209" s="2" t="str">
        <f t="shared" si="1758"/>
        <v>-</v>
      </c>
      <c r="L3209" s="2" t="str">
        <f t="shared" si="1759"/>
        <v>-</v>
      </c>
      <c r="M3209" s="2" t="str">
        <f t="shared" si="1760"/>
        <v>-</v>
      </c>
      <c r="N3209" s="2" t="str">
        <f t="shared" si="1761"/>
        <v>-</v>
      </c>
      <c r="O3209" s="2" t="str">
        <f t="shared" si="1762"/>
        <v>-</v>
      </c>
      <c r="P3209" s="1"/>
      <c r="Q3209" s="1"/>
      <c r="R3209" s="1"/>
      <c r="S3209" s="1"/>
      <c r="T3209" s="1"/>
      <c r="U3209" s="1"/>
      <c r="V3209" s="1"/>
      <c r="W3209" s="1"/>
      <c r="X3209" s="1"/>
      <c r="Y3209" s="1"/>
      <c r="Z3209" s="1"/>
      <c r="AA3209" s="1"/>
      <c r="AB3209" s="1"/>
      <c r="AC3209" s="1"/>
      <c r="AD3209" s="1"/>
      <c r="AE3209" s="1"/>
      <c r="AG3209" s="1"/>
      <c r="AH3209" s="1"/>
      <c r="AI3209" s="7">
        <f t="shared" si="1763"/>
        <v>0</v>
      </c>
      <c r="AJ3209" s="7">
        <f t="shared" si="1764"/>
        <v>0</v>
      </c>
      <c r="AK3209" s="7">
        <f t="shared" si="1765"/>
        <v>0</v>
      </c>
      <c r="AL3209" s="7">
        <f t="shared" si="1766"/>
        <v>0</v>
      </c>
      <c r="AM3209" s="2" t="str">
        <f t="shared" si="1767"/>
        <v>-</v>
      </c>
      <c r="AN3209" s="2" t="str">
        <f t="shared" si="1768"/>
        <v>-</v>
      </c>
      <c r="AO3209" s="2" t="str">
        <f t="shared" si="1769"/>
        <v>-</v>
      </c>
      <c r="AP3209" s="2" t="str">
        <f t="shared" si="1770"/>
        <v>-</v>
      </c>
      <c r="AQ3209" s="2"/>
      <c r="AR3209" s="133" t="str">
        <f t="shared" si="1771"/>
        <v>Barton</v>
      </c>
      <c r="AS3209" s="133" t="s">
        <v>2284</v>
      </c>
      <c r="AV3209" s="91">
        <v>29</v>
      </c>
      <c r="AW3209" s="93">
        <v>11</v>
      </c>
      <c r="AX3209" s="99">
        <f t="shared" si="1772"/>
        <v>29011</v>
      </c>
      <c r="AZ3209" s="7" t="s">
        <v>3053</v>
      </c>
      <c r="BA3209" s="133" t="s">
        <v>3094</v>
      </c>
    </row>
    <row r="3210" spans="1:66" s="133" customFormat="1" hidden="1" outlineLevel="1">
      <c r="A3210" s="133" t="s">
        <v>3163</v>
      </c>
      <c r="B3210" s="133" t="s">
        <v>2284</v>
      </c>
      <c r="C3210" s="1">
        <f t="shared" si="1755"/>
        <v>0</v>
      </c>
      <c r="D3210" s="7">
        <f>IF(P3210&gt;0,RANK(P3210,(P3210:R3210,S3210:AG3210)),0)</f>
        <v>0</v>
      </c>
      <c r="E3210" s="7">
        <f>IF(Q3210&gt;0,RANK(Q3210,(P3210:R3210,S3210:AG3210)),0)</f>
        <v>0</v>
      </c>
      <c r="F3210" s="7">
        <f>IF(R3210&gt;0,RANK(R3210,(P3210:R3210,S3210:AG3210)),0)</f>
        <v>0</v>
      </c>
      <c r="G3210" s="7">
        <f>IF(S3210&gt;0,RANK(S3210,(P3210:R3210,S3210:AG3210)),0)</f>
        <v>0</v>
      </c>
      <c r="H3210" s="48" t="e">
        <f t="shared" si="1756"/>
        <v>#NUM!</v>
      </c>
      <c r="I3210" s="163" t="e">
        <f t="shared" si="1757"/>
        <v>#NUM!</v>
      </c>
      <c r="J3210" s="2"/>
      <c r="K3210" s="2" t="str">
        <f t="shared" si="1758"/>
        <v>-</v>
      </c>
      <c r="L3210" s="2" t="str">
        <f t="shared" si="1759"/>
        <v>-</v>
      </c>
      <c r="M3210" s="2" t="str">
        <f t="shared" si="1760"/>
        <v>-</v>
      </c>
      <c r="N3210" s="2" t="str">
        <f t="shared" si="1761"/>
        <v>-</v>
      </c>
      <c r="O3210" s="2" t="str">
        <f t="shared" si="1762"/>
        <v>-</v>
      </c>
      <c r="P3210" s="1"/>
      <c r="Q3210" s="1"/>
      <c r="R3210" s="1"/>
      <c r="S3210" s="1"/>
      <c r="T3210" s="1"/>
      <c r="U3210" s="1"/>
      <c r="V3210" s="1"/>
      <c r="W3210" s="1"/>
      <c r="X3210" s="1"/>
      <c r="Y3210" s="1"/>
      <c r="Z3210" s="1"/>
      <c r="AA3210" s="1"/>
      <c r="AB3210" s="1"/>
      <c r="AC3210" s="1"/>
      <c r="AD3210" s="1"/>
      <c r="AE3210" s="1"/>
      <c r="AG3210" s="1"/>
      <c r="AH3210" s="1"/>
      <c r="AI3210" s="7">
        <f t="shared" si="1763"/>
        <v>0</v>
      </c>
      <c r="AJ3210" s="7">
        <f t="shared" si="1764"/>
        <v>0</v>
      </c>
      <c r="AK3210" s="7">
        <f t="shared" si="1765"/>
        <v>0</v>
      </c>
      <c r="AL3210" s="7">
        <f t="shared" si="1766"/>
        <v>0</v>
      </c>
      <c r="AM3210" s="2" t="str">
        <f t="shared" si="1767"/>
        <v>-</v>
      </c>
      <c r="AN3210" s="2" t="str">
        <f t="shared" si="1768"/>
        <v>-</v>
      </c>
      <c r="AO3210" s="2" t="str">
        <f t="shared" si="1769"/>
        <v>-</v>
      </c>
      <c r="AP3210" s="2" t="str">
        <f t="shared" si="1770"/>
        <v>-</v>
      </c>
      <c r="AQ3210" s="2"/>
      <c r="AR3210" s="133" t="str">
        <f t="shared" si="1771"/>
        <v>Bates</v>
      </c>
      <c r="AS3210" s="133" t="s">
        <v>2284</v>
      </c>
      <c r="AV3210" s="91">
        <v>29</v>
      </c>
      <c r="AW3210" s="93">
        <v>13</v>
      </c>
      <c r="AX3210" s="99">
        <f t="shared" si="1772"/>
        <v>29013</v>
      </c>
      <c r="AZ3210" s="7" t="s">
        <v>3053</v>
      </c>
      <c r="BA3210" s="133" t="s">
        <v>3094</v>
      </c>
    </row>
    <row r="3211" spans="1:66" s="133" customFormat="1" hidden="1" outlineLevel="1">
      <c r="A3211" s="133" t="s">
        <v>1187</v>
      </c>
      <c r="B3211" s="133" t="s">
        <v>2284</v>
      </c>
      <c r="C3211" s="1">
        <f t="shared" si="1755"/>
        <v>0</v>
      </c>
      <c r="D3211" s="7">
        <f>IF(P3211&gt;0,RANK(P3211,(P3211:R3211,S3211:AG3211)),0)</f>
        <v>0</v>
      </c>
      <c r="E3211" s="7">
        <f>IF(Q3211&gt;0,RANK(Q3211,(P3211:R3211,S3211:AG3211)),0)</f>
        <v>0</v>
      </c>
      <c r="F3211" s="7">
        <f>IF(R3211&gt;0,RANK(R3211,(P3211:R3211,S3211:AG3211)),0)</f>
        <v>0</v>
      </c>
      <c r="G3211" s="7">
        <f>IF(S3211&gt;0,RANK(S3211,(P3211:R3211,S3211:AG3211)),0)</f>
        <v>0</v>
      </c>
      <c r="H3211" s="48" t="e">
        <f t="shared" si="1756"/>
        <v>#NUM!</v>
      </c>
      <c r="I3211" s="163" t="e">
        <f t="shared" si="1757"/>
        <v>#NUM!</v>
      </c>
      <c r="J3211" s="2"/>
      <c r="K3211" s="2" t="str">
        <f t="shared" si="1758"/>
        <v>-</v>
      </c>
      <c r="L3211" s="2" t="str">
        <f t="shared" si="1759"/>
        <v>-</v>
      </c>
      <c r="M3211" s="2" t="str">
        <f t="shared" si="1760"/>
        <v>-</v>
      </c>
      <c r="N3211" s="2" t="str">
        <f t="shared" si="1761"/>
        <v>-</v>
      </c>
      <c r="O3211" s="2" t="str">
        <f t="shared" si="1762"/>
        <v>-</v>
      </c>
      <c r="P3211" s="1"/>
      <c r="Q3211" s="1"/>
      <c r="R3211" s="1"/>
      <c r="S3211" s="1"/>
      <c r="T3211" s="1"/>
      <c r="U3211" s="1"/>
      <c r="V3211" s="1"/>
      <c r="W3211" s="1"/>
      <c r="X3211" s="1"/>
      <c r="Y3211" s="1"/>
      <c r="Z3211" s="1"/>
      <c r="AA3211" s="1"/>
      <c r="AB3211" s="1"/>
      <c r="AC3211" s="1"/>
      <c r="AD3211" s="1"/>
      <c r="AE3211" s="1"/>
      <c r="AG3211" s="1"/>
      <c r="AH3211" s="1"/>
      <c r="AI3211" s="7">
        <f t="shared" si="1763"/>
        <v>0</v>
      </c>
      <c r="AJ3211" s="7">
        <f t="shared" si="1764"/>
        <v>0</v>
      </c>
      <c r="AK3211" s="7">
        <f t="shared" si="1765"/>
        <v>0</v>
      </c>
      <c r="AL3211" s="7">
        <f t="shared" si="1766"/>
        <v>0</v>
      </c>
      <c r="AM3211" s="2" t="str">
        <f t="shared" si="1767"/>
        <v>-</v>
      </c>
      <c r="AN3211" s="2" t="str">
        <f t="shared" si="1768"/>
        <v>-</v>
      </c>
      <c r="AO3211" s="2" t="str">
        <f t="shared" si="1769"/>
        <v>-</v>
      </c>
      <c r="AP3211" s="2" t="str">
        <f t="shared" si="1770"/>
        <v>-</v>
      </c>
      <c r="AQ3211" s="2"/>
      <c r="AR3211" s="133" t="str">
        <f t="shared" si="1771"/>
        <v>Benton</v>
      </c>
      <c r="AS3211" s="133" t="s">
        <v>2284</v>
      </c>
      <c r="AV3211" s="91">
        <v>29</v>
      </c>
      <c r="AW3211" s="93">
        <v>15</v>
      </c>
      <c r="AX3211" s="99">
        <f t="shared" si="1772"/>
        <v>29015</v>
      </c>
      <c r="AZ3211" s="7" t="s">
        <v>3053</v>
      </c>
      <c r="BA3211" s="133" t="s">
        <v>3094</v>
      </c>
    </row>
    <row r="3212" spans="1:66" s="133" customFormat="1" hidden="1" outlineLevel="1">
      <c r="A3212" s="133" t="s">
        <v>1630</v>
      </c>
      <c r="B3212" s="133" t="s">
        <v>2284</v>
      </c>
      <c r="C3212" s="1">
        <f t="shared" si="1755"/>
        <v>0</v>
      </c>
      <c r="D3212" s="7">
        <f>IF(P3212&gt;0,RANK(P3212,(P3212:R3212,S3212:AG3212)),0)</f>
        <v>0</v>
      </c>
      <c r="E3212" s="7">
        <f>IF(Q3212&gt;0,RANK(Q3212,(P3212:R3212,S3212:AG3212)),0)</f>
        <v>0</v>
      </c>
      <c r="F3212" s="7">
        <f>IF(R3212&gt;0,RANK(R3212,(P3212:R3212,S3212:AG3212)),0)</f>
        <v>0</v>
      </c>
      <c r="G3212" s="7">
        <f>IF(S3212&gt;0,RANK(S3212,(P3212:R3212,S3212:AG3212)),0)</f>
        <v>0</v>
      </c>
      <c r="H3212" s="48" t="e">
        <f t="shared" si="1756"/>
        <v>#NUM!</v>
      </c>
      <c r="I3212" s="163" t="e">
        <f t="shared" si="1757"/>
        <v>#NUM!</v>
      </c>
      <c r="J3212" s="2"/>
      <c r="K3212" s="2" t="str">
        <f t="shared" si="1758"/>
        <v>-</v>
      </c>
      <c r="L3212" s="2" t="str">
        <f t="shared" si="1759"/>
        <v>-</v>
      </c>
      <c r="M3212" s="2" t="str">
        <f t="shared" si="1760"/>
        <v>-</v>
      </c>
      <c r="N3212" s="2" t="str">
        <f t="shared" si="1761"/>
        <v>-</v>
      </c>
      <c r="O3212" s="2" t="str">
        <f t="shared" si="1762"/>
        <v>-</v>
      </c>
      <c r="P3212" s="1"/>
      <c r="Q3212" s="1"/>
      <c r="R3212" s="1"/>
      <c r="S3212" s="1"/>
      <c r="T3212" s="1"/>
      <c r="U3212" s="1"/>
      <c r="V3212" s="1"/>
      <c r="W3212" s="1"/>
      <c r="X3212" s="1"/>
      <c r="Y3212" s="1"/>
      <c r="Z3212" s="1"/>
      <c r="AA3212" s="1"/>
      <c r="AB3212" s="1"/>
      <c r="AC3212" s="1"/>
      <c r="AD3212" s="1"/>
      <c r="AE3212" s="1"/>
      <c r="AG3212" s="1"/>
      <c r="AH3212" s="1"/>
      <c r="AI3212" s="7">
        <f t="shared" si="1763"/>
        <v>0</v>
      </c>
      <c r="AJ3212" s="7">
        <f t="shared" si="1764"/>
        <v>0</v>
      </c>
      <c r="AK3212" s="7">
        <f t="shared" si="1765"/>
        <v>0</v>
      </c>
      <c r="AL3212" s="7">
        <f t="shared" si="1766"/>
        <v>0</v>
      </c>
      <c r="AM3212" s="2" t="str">
        <f t="shared" si="1767"/>
        <v>-</v>
      </c>
      <c r="AN3212" s="2" t="str">
        <f t="shared" si="1768"/>
        <v>-</v>
      </c>
      <c r="AO3212" s="2" t="str">
        <f t="shared" si="1769"/>
        <v>-</v>
      </c>
      <c r="AP3212" s="2" t="str">
        <f t="shared" si="1770"/>
        <v>-</v>
      </c>
      <c r="AQ3212" s="2"/>
      <c r="AR3212" s="133" t="str">
        <f t="shared" si="1771"/>
        <v>Bollinger</v>
      </c>
      <c r="AS3212" s="133" t="s">
        <v>2284</v>
      </c>
      <c r="AV3212" s="91">
        <v>29</v>
      </c>
      <c r="AW3212" s="93">
        <v>17</v>
      </c>
      <c r="AX3212" s="99">
        <f t="shared" si="1772"/>
        <v>29017</v>
      </c>
      <c r="AZ3212" s="7" t="s">
        <v>3053</v>
      </c>
      <c r="BA3212" s="133" t="s">
        <v>3094</v>
      </c>
    </row>
    <row r="3213" spans="1:66" s="133" customFormat="1" hidden="1" outlineLevel="1">
      <c r="A3213" s="133" t="s">
        <v>1847</v>
      </c>
      <c r="B3213" s="133" t="s">
        <v>2284</v>
      </c>
      <c r="C3213" s="1">
        <f t="shared" si="1755"/>
        <v>0</v>
      </c>
      <c r="D3213" s="7">
        <f>IF(P3213&gt;0,RANK(P3213,(P3213:R3213,S3213:AG3213)),0)</f>
        <v>0</v>
      </c>
      <c r="E3213" s="7">
        <f>IF(Q3213&gt;0,RANK(Q3213,(P3213:R3213,S3213:AG3213)),0)</f>
        <v>0</v>
      </c>
      <c r="F3213" s="7">
        <f>IF(R3213&gt;0,RANK(R3213,(P3213:R3213,S3213:AG3213)),0)</f>
        <v>0</v>
      </c>
      <c r="G3213" s="7">
        <f>IF(S3213&gt;0,RANK(S3213,(P3213:R3213,S3213:AG3213)),0)</f>
        <v>0</v>
      </c>
      <c r="H3213" s="48" t="e">
        <f t="shared" si="1756"/>
        <v>#NUM!</v>
      </c>
      <c r="I3213" s="163" t="e">
        <f t="shared" si="1757"/>
        <v>#NUM!</v>
      </c>
      <c r="J3213" s="2"/>
      <c r="K3213" s="2" t="str">
        <f t="shared" si="1758"/>
        <v>-</v>
      </c>
      <c r="L3213" s="2" t="str">
        <f t="shared" si="1759"/>
        <v>-</v>
      </c>
      <c r="M3213" s="2" t="str">
        <f t="shared" si="1760"/>
        <v>-</v>
      </c>
      <c r="N3213" s="2" t="str">
        <f t="shared" si="1761"/>
        <v>-</v>
      </c>
      <c r="O3213" s="2" t="str">
        <f t="shared" si="1762"/>
        <v>-</v>
      </c>
      <c r="P3213" s="1"/>
      <c r="Q3213" s="1"/>
      <c r="R3213" s="1"/>
      <c r="S3213" s="1"/>
      <c r="T3213" s="1"/>
      <c r="U3213" s="1"/>
      <c r="V3213" s="1"/>
      <c r="W3213" s="1"/>
      <c r="X3213" s="1"/>
      <c r="Y3213" s="1"/>
      <c r="Z3213" s="1"/>
      <c r="AA3213" s="1"/>
      <c r="AB3213" s="1"/>
      <c r="AC3213" s="1"/>
      <c r="AD3213" s="1"/>
      <c r="AE3213" s="1"/>
      <c r="AG3213" s="1"/>
      <c r="AH3213" s="1"/>
      <c r="AI3213" s="7">
        <f t="shared" si="1763"/>
        <v>0</v>
      </c>
      <c r="AJ3213" s="7">
        <f t="shared" si="1764"/>
        <v>0</v>
      </c>
      <c r="AK3213" s="7">
        <f t="shared" si="1765"/>
        <v>0</v>
      </c>
      <c r="AL3213" s="7">
        <f t="shared" si="1766"/>
        <v>0</v>
      </c>
      <c r="AM3213" s="2" t="str">
        <f t="shared" si="1767"/>
        <v>-</v>
      </c>
      <c r="AN3213" s="2" t="str">
        <f t="shared" si="1768"/>
        <v>-</v>
      </c>
      <c r="AO3213" s="2" t="str">
        <f t="shared" si="1769"/>
        <v>-</v>
      </c>
      <c r="AP3213" s="2" t="str">
        <f t="shared" si="1770"/>
        <v>-</v>
      </c>
      <c r="AQ3213" s="2"/>
      <c r="AR3213" s="133" t="str">
        <f t="shared" si="1771"/>
        <v>Boone</v>
      </c>
      <c r="AS3213" s="133" t="s">
        <v>2284</v>
      </c>
      <c r="AV3213" s="91">
        <v>29</v>
      </c>
      <c r="AW3213" s="93">
        <v>19</v>
      </c>
      <c r="AX3213" s="99">
        <f t="shared" si="1772"/>
        <v>29019</v>
      </c>
      <c r="AZ3213" s="7" t="s">
        <v>3053</v>
      </c>
      <c r="BA3213" s="133" t="s">
        <v>3094</v>
      </c>
    </row>
    <row r="3214" spans="1:66" s="133" customFormat="1" hidden="1" outlineLevel="1">
      <c r="A3214" s="133" t="s">
        <v>1631</v>
      </c>
      <c r="B3214" s="133" t="s">
        <v>2284</v>
      </c>
      <c r="C3214" s="1">
        <f t="shared" si="1755"/>
        <v>0</v>
      </c>
      <c r="D3214" s="7">
        <f>IF(P3214&gt;0,RANK(P3214,(P3214:R3214,S3214:AG3214)),0)</f>
        <v>0</v>
      </c>
      <c r="E3214" s="7">
        <f>IF(Q3214&gt;0,RANK(Q3214,(P3214:R3214,S3214:AG3214)),0)</f>
        <v>0</v>
      </c>
      <c r="F3214" s="7">
        <f>IF(R3214&gt;0,RANK(R3214,(P3214:R3214,S3214:AG3214)),0)</f>
        <v>0</v>
      </c>
      <c r="G3214" s="7">
        <f>IF(S3214&gt;0,RANK(S3214,(P3214:R3214,S3214:AG3214)),0)</f>
        <v>0</v>
      </c>
      <c r="H3214" s="48" t="e">
        <f t="shared" si="1756"/>
        <v>#NUM!</v>
      </c>
      <c r="I3214" s="163" t="e">
        <f t="shared" si="1757"/>
        <v>#NUM!</v>
      </c>
      <c r="J3214" s="2"/>
      <c r="K3214" s="2" t="str">
        <f t="shared" si="1758"/>
        <v>-</v>
      </c>
      <c r="L3214" s="2" t="str">
        <f t="shared" si="1759"/>
        <v>-</v>
      </c>
      <c r="M3214" s="2" t="str">
        <f t="shared" si="1760"/>
        <v>-</v>
      </c>
      <c r="N3214" s="2" t="str">
        <f t="shared" si="1761"/>
        <v>-</v>
      </c>
      <c r="O3214" s="2" t="str">
        <f t="shared" si="1762"/>
        <v>-</v>
      </c>
      <c r="P3214" s="1"/>
      <c r="Q3214" s="1"/>
      <c r="R3214" s="1"/>
      <c r="S3214" s="1"/>
      <c r="T3214" s="1"/>
      <c r="U3214" s="1"/>
      <c r="V3214" s="1"/>
      <c r="W3214" s="1"/>
      <c r="X3214" s="1"/>
      <c r="Y3214" s="1"/>
      <c r="Z3214" s="1"/>
      <c r="AA3214" s="1"/>
      <c r="AB3214" s="1"/>
      <c r="AC3214" s="1"/>
      <c r="AD3214" s="1"/>
      <c r="AE3214" s="1"/>
      <c r="AG3214" s="1"/>
      <c r="AH3214" s="1"/>
      <c r="AI3214" s="7">
        <f t="shared" si="1763"/>
        <v>0</v>
      </c>
      <c r="AJ3214" s="7">
        <f t="shared" si="1764"/>
        <v>0</v>
      </c>
      <c r="AK3214" s="7">
        <f t="shared" si="1765"/>
        <v>0</v>
      </c>
      <c r="AL3214" s="7">
        <f t="shared" si="1766"/>
        <v>0</v>
      </c>
      <c r="AM3214" s="2" t="str">
        <f t="shared" si="1767"/>
        <v>-</v>
      </c>
      <c r="AN3214" s="2" t="str">
        <f t="shared" si="1768"/>
        <v>-</v>
      </c>
      <c r="AO3214" s="2" t="str">
        <f t="shared" si="1769"/>
        <v>-</v>
      </c>
      <c r="AP3214" s="2" t="str">
        <f t="shared" si="1770"/>
        <v>-</v>
      </c>
      <c r="AQ3214" s="2"/>
      <c r="AR3214" s="133" t="str">
        <f t="shared" si="1771"/>
        <v>Buchanan</v>
      </c>
      <c r="AS3214" s="133" t="s">
        <v>2284</v>
      </c>
      <c r="AV3214" s="91">
        <v>29</v>
      </c>
      <c r="AW3214" s="93">
        <v>21</v>
      </c>
      <c r="AX3214" s="99">
        <f t="shared" si="1772"/>
        <v>29021</v>
      </c>
      <c r="AZ3214" s="7" t="s">
        <v>3053</v>
      </c>
      <c r="BA3214" s="133" t="s">
        <v>3094</v>
      </c>
    </row>
    <row r="3215" spans="1:66" s="133" customFormat="1" hidden="1" outlineLevel="1">
      <c r="A3215" s="133" t="s">
        <v>626</v>
      </c>
      <c r="B3215" s="133" t="s">
        <v>2284</v>
      </c>
      <c r="C3215" s="1">
        <f t="shared" si="1755"/>
        <v>0</v>
      </c>
      <c r="D3215" s="7">
        <f>IF(P3215&gt;0,RANK(P3215,(P3215:R3215,S3215:AG3215)),0)</f>
        <v>0</v>
      </c>
      <c r="E3215" s="7">
        <f>IF(Q3215&gt;0,RANK(Q3215,(P3215:R3215,S3215:AG3215)),0)</f>
        <v>0</v>
      </c>
      <c r="F3215" s="7">
        <f>IF(R3215&gt;0,RANK(R3215,(P3215:R3215,S3215:AG3215)),0)</f>
        <v>0</v>
      </c>
      <c r="G3215" s="7">
        <f>IF(S3215&gt;0,RANK(S3215,(P3215:R3215,S3215:AG3215)),0)</f>
        <v>0</v>
      </c>
      <c r="H3215" s="48" t="e">
        <f t="shared" si="1756"/>
        <v>#NUM!</v>
      </c>
      <c r="I3215" s="163" t="e">
        <f t="shared" si="1757"/>
        <v>#NUM!</v>
      </c>
      <c r="J3215" s="2"/>
      <c r="K3215" s="2" t="str">
        <f t="shared" si="1758"/>
        <v>-</v>
      </c>
      <c r="L3215" s="2" t="str">
        <f t="shared" si="1759"/>
        <v>-</v>
      </c>
      <c r="M3215" s="2" t="str">
        <f t="shared" si="1760"/>
        <v>-</v>
      </c>
      <c r="N3215" s="2" t="str">
        <f t="shared" si="1761"/>
        <v>-</v>
      </c>
      <c r="O3215" s="2" t="str">
        <f t="shared" si="1762"/>
        <v>-</v>
      </c>
      <c r="P3215" s="1"/>
      <c r="Q3215" s="1"/>
      <c r="R3215" s="1"/>
      <c r="S3215" s="1"/>
      <c r="T3215" s="1"/>
      <c r="U3215" s="1"/>
      <c r="V3215" s="1"/>
      <c r="W3215" s="1"/>
      <c r="X3215" s="1"/>
      <c r="Y3215" s="1"/>
      <c r="Z3215" s="1"/>
      <c r="AA3215" s="1"/>
      <c r="AB3215" s="1"/>
      <c r="AC3215" s="1"/>
      <c r="AD3215" s="1"/>
      <c r="AE3215" s="1"/>
      <c r="AG3215" s="1"/>
      <c r="AH3215" s="1"/>
      <c r="AI3215" s="7">
        <f t="shared" si="1763"/>
        <v>0</v>
      </c>
      <c r="AJ3215" s="7">
        <f t="shared" si="1764"/>
        <v>0</v>
      </c>
      <c r="AK3215" s="7">
        <f t="shared" si="1765"/>
        <v>0</v>
      </c>
      <c r="AL3215" s="7">
        <f t="shared" si="1766"/>
        <v>0</v>
      </c>
      <c r="AM3215" s="2" t="str">
        <f t="shared" si="1767"/>
        <v>-</v>
      </c>
      <c r="AN3215" s="2" t="str">
        <f t="shared" si="1768"/>
        <v>-</v>
      </c>
      <c r="AO3215" s="2" t="str">
        <f t="shared" si="1769"/>
        <v>-</v>
      </c>
      <c r="AP3215" s="2" t="str">
        <f t="shared" si="1770"/>
        <v>-</v>
      </c>
      <c r="AQ3215" s="2"/>
      <c r="AR3215" s="133" t="str">
        <f t="shared" si="1771"/>
        <v>Butler</v>
      </c>
      <c r="AS3215" s="133" t="s">
        <v>2284</v>
      </c>
      <c r="AV3215" s="91">
        <v>29</v>
      </c>
      <c r="AW3215" s="93">
        <v>23</v>
      </c>
      <c r="AX3215" s="99">
        <f t="shared" si="1772"/>
        <v>29023</v>
      </c>
      <c r="AZ3215" s="7" t="s">
        <v>3053</v>
      </c>
      <c r="BA3215" s="133" t="s">
        <v>3094</v>
      </c>
    </row>
    <row r="3216" spans="1:66" s="133" customFormat="1" hidden="1" outlineLevel="1">
      <c r="A3216" s="133" t="s">
        <v>471</v>
      </c>
      <c r="B3216" s="133" t="s">
        <v>2284</v>
      </c>
      <c r="C3216" s="1">
        <f t="shared" si="1755"/>
        <v>0</v>
      </c>
      <c r="D3216" s="7">
        <f>IF(P3216&gt;0,RANK(P3216,(P3216:R3216,S3216:AG3216)),0)</f>
        <v>0</v>
      </c>
      <c r="E3216" s="7">
        <f>IF(Q3216&gt;0,RANK(Q3216,(P3216:R3216,S3216:AG3216)),0)</f>
        <v>0</v>
      </c>
      <c r="F3216" s="7">
        <f>IF(R3216&gt;0,RANK(R3216,(P3216:R3216,S3216:AG3216)),0)</f>
        <v>0</v>
      </c>
      <c r="G3216" s="7">
        <f>IF(S3216&gt;0,RANK(S3216,(P3216:R3216,S3216:AG3216)),0)</f>
        <v>0</v>
      </c>
      <c r="H3216" s="48" t="e">
        <f t="shared" si="1756"/>
        <v>#NUM!</v>
      </c>
      <c r="I3216" s="163" t="e">
        <f t="shared" si="1757"/>
        <v>#NUM!</v>
      </c>
      <c r="J3216" s="2"/>
      <c r="K3216" s="2" t="str">
        <f t="shared" si="1758"/>
        <v>-</v>
      </c>
      <c r="L3216" s="2" t="str">
        <f t="shared" si="1759"/>
        <v>-</v>
      </c>
      <c r="M3216" s="2" t="str">
        <f t="shared" si="1760"/>
        <v>-</v>
      </c>
      <c r="N3216" s="2" t="str">
        <f t="shared" si="1761"/>
        <v>-</v>
      </c>
      <c r="O3216" s="2" t="str">
        <f t="shared" si="1762"/>
        <v>-</v>
      </c>
      <c r="P3216" s="1"/>
      <c r="Q3216" s="1"/>
      <c r="R3216" s="1"/>
      <c r="S3216" s="1"/>
      <c r="T3216" s="1"/>
      <c r="U3216" s="1"/>
      <c r="V3216" s="1"/>
      <c r="W3216" s="1"/>
      <c r="X3216" s="1"/>
      <c r="Y3216" s="1"/>
      <c r="Z3216" s="1"/>
      <c r="AA3216" s="1"/>
      <c r="AB3216" s="1"/>
      <c r="AC3216" s="1"/>
      <c r="AD3216" s="1"/>
      <c r="AE3216" s="1"/>
      <c r="AG3216" s="1"/>
      <c r="AH3216" s="1"/>
      <c r="AI3216" s="7">
        <f t="shared" si="1763"/>
        <v>0</v>
      </c>
      <c r="AJ3216" s="7">
        <f t="shared" si="1764"/>
        <v>0</v>
      </c>
      <c r="AK3216" s="7">
        <f t="shared" si="1765"/>
        <v>0</v>
      </c>
      <c r="AL3216" s="7">
        <f t="shared" si="1766"/>
        <v>0</v>
      </c>
      <c r="AM3216" s="2" t="str">
        <f t="shared" si="1767"/>
        <v>-</v>
      </c>
      <c r="AN3216" s="2" t="str">
        <f t="shared" si="1768"/>
        <v>-</v>
      </c>
      <c r="AO3216" s="2" t="str">
        <f t="shared" si="1769"/>
        <v>-</v>
      </c>
      <c r="AP3216" s="2" t="str">
        <f t="shared" si="1770"/>
        <v>-</v>
      </c>
      <c r="AQ3216" s="2"/>
      <c r="AR3216" s="133" t="str">
        <f t="shared" si="1771"/>
        <v>Caldwell</v>
      </c>
      <c r="AS3216" s="133" t="s">
        <v>2284</v>
      </c>
      <c r="AV3216" s="91">
        <v>29</v>
      </c>
      <c r="AW3216" s="93">
        <v>25</v>
      </c>
      <c r="AX3216" s="99">
        <f t="shared" si="1772"/>
        <v>29025</v>
      </c>
      <c r="AZ3216" s="7" t="s">
        <v>3053</v>
      </c>
      <c r="BA3216" s="133" t="s">
        <v>3094</v>
      </c>
    </row>
    <row r="3217" spans="1:53" s="133" customFormat="1" hidden="1" outlineLevel="1">
      <c r="A3217" s="133" t="s">
        <v>908</v>
      </c>
      <c r="B3217" s="133" t="s">
        <v>2284</v>
      </c>
      <c r="C3217" s="1">
        <f t="shared" si="1755"/>
        <v>0</v>
      </c>
      <c r="D3217" s="7">
        <f>IF(P3217&gt;0,RANK(P3217,(P3217:R3217,S3217:AG3217)),0)</f>
        <v>0</v>
      </c>
      <c r="E3217" s="7">
        <f>IF(Q3217&gt;0,RANK(Q3217,(P3217:R3217,S3217:AG3217)),0)</f>
        <v>0</v>
      </c>
      <c r="F3217" s="7">
        <f>IF(R3217&gt;0,RANK(R3217,(P3217:R3217,S3217:AG3217)),0)</f>
        <v>0</v>
      </c>
      <c r="G3217" s="7">
        <f>IF(S3217&gt;0,RANK(S3217,(P3217:R3217,S3217:AG3217)),0)</f>
        <v>0</v>
      </c>
      <c r="H3217" s="48" t="e">
        <f t="shared" si="1756"/>
        <v>#NUM!</v>
      </c>
      <c r="I3217" s="163" t="e">
        <f t="shared" si="1757"/>
        <v>#NUM!</v>
      </c>
      <c r="J3217" s="2"/>
      <c r="K3217" s="2" t="str">
        <f t="shared" si="1758"/>
        <v>-</v>
      </c>
      <c r="L3217" s="2" t="str">
        <f t="shared" si="1759"/>
        <v>-</v>
      </c>
      <c r="M3217" s="2" t="str">
        <f t="shared" si="1760"/>
        <v>-</v>
      </c>
      <c r="N3217" s="2" t="str">
        <f t="shared" si="1761"/>
        <v>-</v>
      </c>
      <c r="O3217" s="2" t="str">
        <f t="shared" si="1762"/>
        <v>-</v>
      </c>
      <c r="P3217" s="1"/>
      <c r="Q3217" s="1"/>
      <c r="R3217" s="1"/>
      <c r="S3217" s="1"/>
      <c r="T3217" s="1"/>
      <c r="U3217" s="1"/>
      <c r="V3217" s="1"/>
      <c r="W3217" s="1"/>
      <c r="X3217" s="1"/>
      <c r="Y3217" s="1"/>
      <c r="Z3217" s="1"/>
      <c r="AA3217" s="1"/>
      <c r="AB3217" s="1"/>
      <c r="AC3217" s="1"/>
      <c r="AD3217" s="1"/>
      <c r="AE3217" s="1"/>
      <c r="AG3217" s="1"/>
      <c r="AH3217" s="1"/>
      <c r="AI3217" s="7">
        <f t="shared" si="1763"/>
        <v>0</v>
      </c>
      <c r="AJ3217" s="7">
        <f t="shared" si="1764"/>
        <v>0</v>
      </c>
      <c r="AK3217" s="7">
        <f t="shared" si="1765"/>
        <v>0</v>
      </c>
      <c r="AL3217" s="7">
        <f t="shared" si="1766"/>
        <v>0</v>
      </c>
      <c r="AM3217" s="2" t="str">
        <f t="shared" si="1767"/>
        <v>-</v>
      </c>
      <c r="AN3217" s="2" t="str">
        <f t="shared" si="1768"/>
        <v>-</v>
      </c>
      <c r="AO3217" s="2" t="str">
        <f t="shared" si="1769"/>
        <v>-</v>
      </c>
      <c r="AP3217" s="2" t="str">
        <f t="shared" si="1770"/>
        <v>-</v>
      </c>
      <c r="AQ3217" s="2"/>
      <c r="AR3217" s="133" t="str">
        <f t="shared" si="1771"/>
        <v>Callaway</v>
      </c>
      <c r="AS3217" s="133" t="s">
        <v>2284</v>
      </c>
      <c r="AV3217" s="91">
        <v>29</v>
      </c>
      <c r="AW3217" s="93">
        <v>27</v>
      </c>
      <c r="AX3217" s="99">
        <f t="shared" si="1772"/>
        <v>29027</v>
      </c>
      <c r="AZ3217" s="7" t="s">
        <v>3053</v>
      </c>
      <c r="BA3217" s="133" t="s">
        <v>3094</v>
      </c>
    </row>
    <row r="3218" spans="1:53" s="133" customFormat="1" hidden="1" outlineLevel="1">
      <c r="A3218" s="133" t="s">
        <v>1588</v>
      </c>
      <c r="B3218" s="133" t="s">
        <v>2284</v>
      </c>
      <c r="C3218" s="1">
        <f t="shared" si="1755"/>
        <v>0</v>
      </c>
      <c r="D3218" s="7">
        <f>IF(P3218&gt;0,RANK(P3218,(P3218:R3218,S3218:AG3218)),0)</f>
        <v>0</v>
      </c>
      <c r="E3218" s="7">
        <f>IF(Q3218&gt;0,RANK(Q3218,(P3218:R3218,S3218:AG3218)),0)</f>
        <v>0</v>
      </c>
      <c r="F3218" s="7">
        <f>IF(R3218&gt;0,RANK(R3218,(P3218:R3218,S3218:AG3218)),0)</f>
        <v>0</v>
      </c>
      <c r="G3218" s="7">
        <f>IF(S3218&gt;0,RANK(S3218,(P3218:R3218,S3218:AG3218)),0)</f>
        <v>0</v>
      </c>
      <c r="H3218" s="48" t="e">
        <f t="shared" si="1756"/>
        <v>#NUM!</v>
      </c>
      <c r="I3218" s="163" t="e">
        <f t="shared" si="1757"/>
        <v>#NUM!</v>
      </c>
      <c r="J3218" s="2"/>
      <c r="K3218" s="2" t="str">
        <f t="shared" si="1758"/>
        <v>-</v>
      </c>
      <c r="L3218" s="2" t="str">
        <f t="shared" si="1759"/>
        <v>-</v>
      </c>
      <c r="M3218" s="2" t="str">
        <f t="shared" si="1760"/>
        <v>-</v>
      </c>
      <c r="N3218" s="2" t="str">
        <f t="shared" si="1761"/>
        <v>-</v>
      </c>
      <c r="O3218" s="2" t="str">
        <f t="shared" si="1762"/>
        <v>-</v>
      </c>
      <c r="P3218" s="1"/>
      <c r="Q3218" s="1"/>
      <c r="R3218" s="1"/>
      <c r="S3218" s="1"/>
      <c r="T3218" s="1"/>
      <c r="U3218" s="1"/>
      <c r="V3218" s="1"/>
      <c r="W3218" s="1"/>
      <c r="X3218" s="1"/>
      <c r="Y3218" s="1"/>
      <c r="Z3218" s="1"/>
      <c r="AA3218" s="1"/>
      <c r="AB3218" s="1"/>
      <c r="AC3218" s="1"/>
      <c r="AD3218" s="1"/>
      <c r="AE3218" s="1"/>
      <c r="AG3218" s="1"/>
      <c r="AH3218" s="1"/>
      <c r="AI3218" s="7">
        <f t="shared" si="1763"/>
        <v>0</v>
      </c>
      <c r="AJ3218" s="7">
        <f t="shared" si="1764"/>
        <v>0</v>
      </c>
      <c r="AK3218" s="7">
        <f t="shared" si="1765"/>
        <v>0</v>
      </c>
      <c r="AL3218" s="7">
        <f t="shared" si="1766"/>
        <v>0</v>
      </c>
      <c r="AM3218" s="2" t="str">
        <f t="shared" si="1767"/>
        <v>-</v>
      </c>
      <c r="AN3218" s="2" t="str">
        <f t="shared" si="1768"/>
        <v>-</v>
      </c>
      <c r="AO3218" s="2" t="str">
        <f t="shared" si="1769"/>
        <v>-</v>
      </c>
      <c r="AP3218" s="2" t="str">
        <f t="shared" si="1770"/>
        <v>-</v>
      </c>
      <c r="AQ3218" s="2"/>
      <c r="AR3218" s="133" t="str">
        <f t="shared" si="1771"/>
        <v>Camden</v>
      </c>
      <c r="AS3218" s="133" t="s">
        <v>2284</v>
      </c>
      <c r="AV3218" s="91">
        <v>29</v>
      </c>
      <c r="AW3218" s="93">
        <v>29</v>
      </c>
      <c r="AX3218" s="99">
        <f t="shared" si="1772"/>
        <v>29029</v>
      </c>
      <c r="AZ3218" s="7" t="s">
        <v>3053</v>
      </c>
      <c r="BA3218" s="133" t="s">
        <v>3094</v>
      </c>
    </row>
    <row r="3219" spans="1:53" s="133" customFormat="1" hidden="1" outlineLevel="1">
      <c r="A3219" s="133" t="s">
        <v>2067</v>
      </c>
      <c r="B3219" s="133" t="s">
        <v>2284</v>
      </c>
      <c r="C3219" s="1">
        <f t="shared" si="1755"/>
        <v>0</v>
      </c>
      <c r="D3219" s="7">
        <f>IF(P3219&gt;0,RANK(P3219,(P3219:R3219,S3219:AG3219)),0)</f>
        <v>0</v>
      </c>
      <c r="E3219" s="7">
        <f>IF(Q3219&gt;0,RANK(Q3219,(P3219:R3219,S3219:AG3219)),0)</f>
        <v>0</v>
      </c>
      <c r="F3219" s="7">
        <f>IF(R3219&gt;0,RANK(R3219,(P3219:R3219,S3219:AG3219)),0)</f>
        <v>0</v>
      </c>
      <c r="G3219" s="7">
        <f>IF(S3219&gt;0,RANK(S3219,(P3219:R3219,S3219:AG3219)),0)</f>
        <v>0</v>
      </c>
      <c r="H3219" s="48" t="e">
        <f t="shared" si="1756"/>
        <v>#NUM!</v>
      </c>
      <c r="I3219" s="163" t="e">
        <f t="shared" si="1757"/>
        <v>#NUM!</v>
      </c>
      <c r="J3219" s="2"/>
      <c r="K3219" s="2" t="str">
        <f t="shared" si="1758"/>
        <v>-</v>
      </c>
      <c r="L3219" s="2" t="str">
        <f t="shared" si="1759"/>
        <v>-</v>
      </c>
      <c r="M3219" s="2" t="str">
        <f t="shared" si="1760"/>
        <v>-</v>
      </c>
      <c r="N3219" s="2" t="str">
        <f t="shared" si="1761"/>
        <v>-</v>
      </c>
      <c r="O3219" s="2" t="str">
        <f t="shared" si="1762"/>
        <v>-</v>
      </c>
      <c r="P3219" s="1"/>
      <c r="Q3219" s="1"/>
      <c r="R3219" s="1"/>
      <c r="S3219" s="1"/>
      <c r="T3219" s="1"/>
      <c r="U3219" s="1"/>
      <c r="V3219" s="1"/>
      <c r="W3219" s="1"/>
      <c r="X3219" s="1"/>
      <c r="Y3219" s="1"/>
      <c r="Z3219" s="1"/>
      <c r="AA3219" s="1"/>
      <c r="AB3219" s="1"/>
      <c r="AC3219" s="1"/>
      <c r="AD3219" s="1"/>
      <c r="AE3219" s="1"/>
      <c r="AG3219" s="1"/>
      <c r="AH3219" s="1"/>
      <c r="AI3219" s="7">
        <f t="shared" si="1763"/>
        <v>0</v>
      </c>
      <c r="AJ3219" s="7">
        <f t="shared" si="1764"/>
        <v>0</v>
      </c>
      <c r="AK3219" s="7">
        <f t="shared" si="1765"/>
        <v>0</v>
      </c>
      <c r="AL3219" s="7">
        <f t="shared" si="1766"/>
        <v>0</v>
      </c>
      <c r="AM3219" s="2" t="str">
        <f t="shared" si="1767"/>
        <v>-</v>
      </c>
      <c r="AN3219" s="2" t="str">
        <f t="shared" si="1768"/>
        <v>-</v>
      </c>
      <c r="AO3219" s="2" t="str">
        <f t="shared" si="1769"/>
        <v>-</v>
      </c>
      <c r="AP3219" s="2" t="str">
        <f t="shared" si="1770"/>
        <v>-</v>
      </c>
      <c r="AQ3219" s="2"/>
      <c r="AR3219" s="133" t="str">
        <f t="shared" si="1771"/>
        <v>Cape Girardeau</v>
      </c>
      <c r="AS3219" s="133" t="s">
        <v>2284</v>
      </c>
      <c r="AV3219" s="91">
        <v>29</v>
      </c>
      <c r="AW3219" s="93">
        <v>31</v>
      </c>
      <c r="AX3219" s="99">
        <f t="shared" si="1772"/>
        <v>29031</v>
      </c>
      <c r="AZ3219" s="7" t="s">
        <v>3053</v>
      </c>
      <c r="BA3219" s="133" t="s">
        <v>3094</v>
      </c>
    </row>
    <row r="3220" spans="1:53" s="133" customFormat="1" hidden="1" outlineLevel="1">
      <c r="A3220" s="133" t="s">
        <v>1837</v>
      </c>
      <c r="B3220" s="133" t="s">
        <v>2284</v>
      </c>
      <c r="C3220" s="1">
        <f t="shared" si="1755"/>
        <v>0</v>
      </c>
      <c r="D3220" s="7">
        <f>IF(P3220&gt;0,RANK(P3220,(P3220:R3220,S3220:AG3220)),0)</f>
        <v>0</v>
      </c>
      <c r="E3220" s="7">
        <f>IF(Q3220&gt;0,RANK(Q3220,(P3220:R3220,S3220:AG3220)),0)</f>
        <v>0</v>
      </c>
      <c r="F3220" s="7">
        <f>IF(R3220&gt;0,RANK(R3220,(P3220:R3220,S3220:AG3220)),0)</f>
        <v>0</v>
      </c>
      <c r="G3220" s="7">
        <f>IF(S3220&gt;0,RANK(S3220,(P3220:R3220,S3220:AG3220)),0)</f>
        <v>0</v>
      </c>
      <c r="H3220" s="48" t="e">
        <f t="shared" si="1756"/>
        <v>#NUM!</v>
      </c>
      <c r="I3220" s="163" t="e">
        <f t="shared" si="1757"/>
        <v>#NUM!</v>
      </c>
      <c r="J3220" s="2"/>
      <c r="K3220" s="2" t="str">
        <f t="shared" si="1758"/>
        <v>-</v>
      </c>
      <c r="L3220" s="2" t="str">
        <f t="shared" si="1759"/>
        <v>-</v>
      </c>
      <c r="M3220" s="2" t="str">
        <f t="shared" si="1760"/>
        <v>-</v>
      </c>
      <c r="N3220" s="2" t="str">
        <f t="shared" si="1761"/>
        <v>-</v>
      </c>
      <c r="O3220" s="2" t="str">
        <f t="shared" si="1762"/>
        <v>-</v>
      </c>
      <c r="P3220" s="1"/>
      <c r="Q3220" s="1"/>
      <c r="R3220" s="1"/>
      <c r="S3220" s="1"/>
      <c r="T3220" s="1"/>
      <c r="U3220" s="1"/>
      <c r="V3220" s="1"/>
      <c r="W3220" s="1"/>
      <c r="X3220" s="1"/>
      <c r="Y3220" s="1"/>
      <c r="Z3220" s="1"/>
      <c r="AA3220" s="1"/>
      <c r="AB3220" s="1"/>
      <c r="AC3220" s="1"/>
      <c r="AD3220" s="1"/>
      <c r="AE3220" s="1"/>
      <c r="AG3220" s="1"/>
      <c r="AH3220" s="1"/>
      <c r="AI3220" s="7">
        <f t="shared" si="1763"/>
        <v>0</v>
      </c>
      <c r="AJ3220" s="7">
        <f t="shared" si="1764"/>
        <v>0</v>
      </c>
      <c r="AK3220" s="7">
        <f t="shared" si="1765"/>
        <v>0</v>
      </c>
      <c r="AL3220" s="7">
        <f t="shared" si="1766"/>
        <v>0</v>
      </c>
      <c r="AM3220" s="2" t="str">
        <f t="shared" si="1767"/>
        <v>-</v>
      </c>
      <c r="AN3220" s="2" t="str">
        <f t="shared" si="1768"/>
        <v>-</v>
      </c>
      <c r="AO3220" s="2" t="str">
        <f t="shared" si="1769"/>
        <v>-</v>
      </c>
      <c r="AP3220" s="2" t="str">
        <f t="shared" si="1770"/>
        <v>-</v>
      </c>
      <c r="AQ3220" s="2"/>
      <c r="AR3220" s="133" t="str">
        <f t="shared" si="1771"/>
        <v>Carroll</v>
      </c>
      <c r="AS3220" s="133" t="s">
        <v>2284</v>
      </c>
      <c r="AV3220" s="91">
        <v>29</v>
      </c>
      <c r="AW3220" s="93">
        <v>33</v>
      </c>
      <c r="AX3220" s="99">
        <f t="shared" si="1772"/>
        <v>29033</v>
      </c>
      <c r="AZ3220" s="7" t="s">
        <v>3053</v>
      </c>
      <c r="BA3220" s="133" t="s">
        <v>3094</v>
      </c>
    </row>
    <row r="3221" spans="1:53" s="133" customFormat="1" hidden="1" outlineLevel="1">
      <c r="A3221" s="133" t="s">
        <v>574</v>
      </c>
      <c r="B3221" s="133" t="s">
        <v>2284</v>
      </c>
      <c r="C3221" s="1">
        <f t="shared" si="1755"/>
        <v>0</v>
      </c>
      <c r="D3221" s="7">
        <f>IF(P3221&gt;0,RANK(P3221,(P3221:R3221,S3221:AG3221)),0)</f>
        <v>0</v>
      </c>
      <c r="E3221" s="7">
        <f>IF(Q3221&gt;0,RANK(Q3221,(P3221:R3221,S3221:AG3221)),0)</f>
        <v>0</v>
      </c>
      <c r="F3221" s="7">
        <f>IF(R3221&gt;0,RANK(R3221,(P3221:R3221,S3221:AG3221)),0)</f>
        <v>0</v>
      </c>
      <c r="G3221" s="7">
        <f>IF(S3221&gt;0,RANK(S3221,(P3221:R3221,S3221:AG3221)),0)</f>
        <v>0</v>
      </c>
      <c r="H3221" s="48" t="e">
        <f t="shared" si="1756"/>
        <v>#NUM!</v>
      </c>
      <c r="I3221" s="163" t="e">
        <f t="shared" si="1757"/>
        <v>#NUM!</v>
      </c>
      <c r="J3221" s="2"/>
      <c r="K3221" s="2" t="str">
        <f t="shared" si="1758"/>
        <v>-</v>
      </c>
      <c r="L3221" s="2" t="str">
        <f t="shared" si="1759"/>
        <v>-</v>
      </c>
      <c r="M3221" s="2" t="str">
        <f t="shared" si="1760"/>
        <v>-</v>
      </c>
      <c r="N3221" s="2" t="str">
        <f t="shared" si="1761"/>
        <v>-</v>
      </c>
      <c r="O3221" s="2" t="str">
        <f t="shared" si="1762"/>
        <v>-</v>
      </c>
      <c r="P3221" s="1"/>
      <c r="Q3221" s="1"/>
      <c r="R3221" s="1"/>
      <c r="S3221" s="1"/>
      <c r="T3221" s="1"/>
      <c r="U3221" s="1"/>
      <c r="V3221" s="1"/>
      <c r="W3221" s="1"/>
      <c r="X3221" s="1"/>
      <c r="Y3221" s="1"/>
      <c r="Z3221" s="1"/>
      <c r="AA3221" s="1"/>
      <c r="AB3221" s="1"/>
      <c r="AC3221" s="1"/>
      <c r="AD3221" s="1"/>
      <c r="AE3221" s="1"/>
      <c r="AG3221" s="1"/>
      <c r="AH3221" s="1"/>
      <c r="AI3221" s="7">
        <f t="shared" si="1763"/>
        <v>0</v>
      </c>
      <c r="AJ3221" s="7">
        <f t="shared" si="1764"/>
        <v>0</v>
      </c>
      <c r="AK3221" s="7">
        <f t="shared" si="1765"/>
        <v>0</v>
      </c>
      <c r="AL3221" s="7">
        <f t="shared" si="1766"/>
        <v>0</v>
      </c>
      <c r="AM3221" s="2" t="str">
        <f t="shared" si="1767"/>
        <v>-</v>
      </c>
      <c r="AN3221" s="2" t="str">
        <f t="shared" si="1768"/>
        <v>-</v>
      </c>
      <c r="AO3221" s="2" t="str">
        <f t="shared" si="1769"/>
        <v>-</v>
      </c>
      <c r="AP3221" s="2" t="str">
        <f t="shared" si="1770"/>
        <v>-</v>
      </c>
      <c r="AQ3221" s="2"/>
      <c r="AR3221" s="133" t="str">
        <f t="shared" si="1771"/>
        <v>Carter</v>
      </c>
      <c r="AS3221" s="133" t="s">
        <v>2284</v>
      </c>
      <c r="AV3221" s="91">
        <v>29</v>
      </c>
      <c r="AW3221" s="93">
        <v>35</v>
      </c>
      <c r="AX3221" s="99">
        <f t="shared" si="1772"/>
        <v>29035</v>
      </c>
      <c r="AZ3221" s="7" t="s">
        <v>3053</v>
      </c>
      <c r="BA3221" s="133" t="s">
        <v>3094</v>
      </c>
    </row>
    <row r="3222" spans="1:53" s="133" customFormat="1" hidden="1" outlineLevel="1">
      <c r="A3222" s="133" t="s">
        <v>1447</v>
      </c>
      <c r="B3222" s="133" t="s">
        <v>2284</v>
      </c>
      <c r="C3222" s="1">
        <f t="shared" si="1755"/>
        <v>0</v>
      </c>
      <c r="D3222" s="7">
        <f>IF(P3222&gt;0,RANK(P3222,(P3222:R3222,S3222:AG3222)),0)</f>
        <v>0</v>
      </c>
      <c r="E3222" s="7">
        <f>IF(Q3222&gt;0,RANK(Q3222,(P3222:R3222,S3222:AG3222)),0)</f>
        <v>0</v>
      </c>
      <c r="F3222" s="7">
        <f>IF(R3222&gt;0,RANK(R3222,(P3222:R3222,S3222:AG3222)),0)</f>
        <v>0</v>
      </c>
      <c r="G3222" s="7">
        <f>IF(S3222&gt;0,RANK(S3222,(P3222:R3222,S3222:AG3222)),0)</f>
        <v>0</v>
      </c>
      <c r="H3222" s="48" t="e">
        <f t="shared" si="1756"/>
        <v>#NUM!</v>
      </c>
      <c r="I3222" s="163" t="e">
        <f t="shared" si="1757"/>
        <v>#NUM!</v>
      </c>
      <c r="J3222" s="2"/>
      <c r="K3222" s="2" t="str">
        <f t="shared" si="1758"/>
        <v>-</v>
      </c>
      <c r="L3222" s="2" t="str">
        <f t="shared" si="1759"/>
        <v>-</v>
      </c>
      <c r="M3222" s="2" t="str">
        <f t="shared" si="1760"/>
        <v>-</v>
      </c>
      <c r="N3222" s="2" t="str">
        <f t="shared" si="1761"/>
        <v>-</v>
      </c>
      <c r="O3222" s="2" t="str">
        <f t="shared" si="1762"/>
        <v>-</v>
      </c>
      <c r="P3222" s="1"/>
      <c r="Q3222" s="1"/>
      <c r="R3222" s="1"/>
      <c r="S3222" s="1"/>
      <c r="T3222" s="1"/>
      <c r="U3222" s="1"/>
      <c r="V3222" s="1"/>
      <c r="W3222" s="1"/>
      <c r="X3222" s="1"/>
      <c r="Y3222" s="1"/>
      <c r="Z3222" s="1"/>
      <c r="AA3222" s="1"/>
      <c r="AB3222" s="1"/>
      <c r="AC3222" s="1"/>
      <c r="AD3222" s="1"/>
      <c r="AE3222" s="1"/>
      <c r="AG3222" s="1"/>
      <c r="AH3222" s="1"/>
      <c r="AI3222" s="7">
        <f t="shared" si="1763"/>
        <v>0</v>
      </c>
      <c r="AJ3222" s="7">
        <f t="shared" si="1764"/>
        <v>0</v>
      </c>
      <c r="AK3222" s="7">
        <f t="shared" si="1765"/>
        <v>0</v>
      </c>
      <c r="AL3222" s="7">
        <f t="shared" si="1766"/>
        <v>0</v>
      </c>
      <c r="AM3222" s="2" t="str">
        <f t="shared" si="1767"/>
        <v>-</v>
      </c>
      <c r="AN3222" s="2" t="str">
        <f t="shared" si="1768"/>
        <v>-</v>
      </c>
      <c r="AO3222" s="2" t="str">
        <f t="shared" si="1769"/>
        <v>-</v>
      </c>
      <c r="AP3222" s="2" t="str">
        <f t="shared" si="1770"/>
        <v>-</v>
      </c>
      <c r="AQ3222" s="2"/>
      <c r="AR3222" s="133" t="str">
        <f t="shared" si="1771"/>
        <v>Cass</v>
      </c>
      <c r="AS3222" s="133" t="s">
        <v>2284</v>
      </c>
      <c r="AV3222" s="91">
        <v>29</v>
      </c>
      <c r="AW3222" s="93">
        <v>37</v>
      </c>
      <c r="AX3222" s="99">
        <f t="shared" si="1772"/>
        <v>29037</v>
      </c>
      <c r="AZ3222" s="7" t="s">
        <v>3053</v>
      </c>
      <c r="BA3222" s="133" t="s">
        <v>3094</v>
      </c>
    </row>
    <row r="3223" spans="1:53" s="133" customFormat="1" hidden="1" outlineLevel="1">
      <c r="A3223" s="133" t="s">
        <v>2492</v>
      </c>
      <c r="B3223" s="133" t="s">
        <v>2284</v>
      </c>
      <c r="C3223" s="1">
        <f t="shared" si="1755"/>
        <v>0</v>
      </c>
      <c r="D3223" s="7">
        <f>IF(P3223&gt;0,RANK(P3223,(P3223:R3223,S3223:AG3223)),0)</f>
        <v>0</v>
      </c>
      <c r="E3223" s="7">
        <f>IF(Q3223&gt;0,RANK(Q3223,(P3223:R3223,S3223:AG3223)),0)</f>
        <v>0</v>
      </c>
      <c r="F3223" s="7">
        <f>IF(R3223&gt;0,RANK(R3223,(P3223:R3223,S3223:AG3223)),0)</f>
        <v>0</v>
      </c>
      <c r="G3223" s="7">
        <f>IF(S3223&gt;0,RANK(S3223,(P3223:R3223,S3223:AG3223)),0)</f>
        <v>0</v>
      </c>
      <c r="H3223" s="48" t="e">
        <f t="shared" si="1756"/>
        <v>#NUM!</v>
      </c>
      <c r="I3223" s="163" t="e">
        <f t="shared" si="1757"/>
        <v>#NUM!</v>
      </c>
      <c r="J3223" s="2"/>
      <c r="K3223" s="2" t="str">
        <f t="shared" si="1758"/>
        <v>-</v>
      </c>
      <c r="L3223" s="2" t="str">
        <f t="shared" si="1759"/>
        <v>-</v>
      </c>
      <c r="M3223" s="2" t="str">
        <f t="shared" si="1760"/>
        <v>-</v>
      </c>
      <c r="N3223" s="2" t="str">
        <f t="shared" si="1761"/>
        <v>-</v>
      </c>
      <c r="O3223" s="2" t="str">
        <f t="shared" si="1762"/>
        <v>-</v>
      </c>
      <c r="P3223" s="1"/>
      <c r="Q3223" s="1"/>
      <c r="R3223" s="1"/>
      <c r="S3223" s="1"/>
      <c r="T3223" s="1"/>
      <c r="U3223" s="1"/>
      <c r="V3223" s="1"/>
      <c r="W3223" s="1"/>
      <c r="X3223" s="1"/>
      <c r="Y3223" s="1"/>
      <c r="Z3223" s="1"/>
      <c r="AA3223" s="1"/>
      <c r="AB3223" s="1"/>
      <c r="AC3223" s="1"/>
      <c r="AD3223" s="1"/>
      <c r="AE3223" s="1"/>
      <c r="AG3223" s="1"/>
      <c r="AH3223" s="1"/>
      <c r="AI3223" s="7">
        <f t="shared" si="1763"/>
        <v>0</v>
      </c>
      <c r="AJ3223" s="7">
        <f t="shared" si="1764"/>
        <v>0</v>
      </c>
      <c r="AK3223" s="7">
        <f t="shared" si="1765"/>
        <v>0</v>
      </c>
      <c r="AL3223" s="7">
        <f t="shared" si="1766"/>
        <v>0</v>
      </c>
      <c r="AM3223" s="2" t="str">
        <f t="shared" si="1767"/>
        <v>-</v>
      </c>
      <c r="AN3223" s="2" t="str">
        <f t="shared" si="1768"/>
        <v>-</v>
      </c>
      <c r="AO3223" s="2" t="str">
        <f t="shared" si="1769"/>
        <v>-</v>
      </c>
      <c r="AP3223" s="2" t="str">
        <f t="shared" si="1770"/>
        <v>-</v>
      </c>
      <c r="AQ3223" s="2"/>
      <c r="AR3223" s="133" t="str">
        <f t="shared" si="1771"/>
        <v>Cedar</v>
      </c>
      <c r="AS3223" s="133" t="s">
        <v>2284</v>
      </c>
      <c r="AV3223" s="91">
        <v>29</v>
      </c>
      <c r="AW3223" s="93">
        <v>39</v>
      </c>
      <c r="AX3223" s="99">
        <f t="shared" si="1772"/>
        <v>29039</v>
      </c>
      <c r="AZ3223" s="7" t="s">
        <v>3053</v>
      </c>
      <c r="BA3223" s="133" t="s">
        <v>3094</v>
      </c>
    </row>
    <row r="3224" spans="1:53" s="133" customFormat="1" hidden="1" outlineLevel="1">
      <c r="A3224" s="133" t="s">
        <v>3383</v>
      </c>
      <c r="B3224" s="133" t="s">
        <v>2284</v>
      </c>
      <c r="C3224" s="1">
        <f t="shared" si="1755"/>
        <v>0</v>
      </c>
      <c r="D3224" s="7">
        <f>IF(P3224&gt;0,RANK(P3224,(P3224:R3224,S3224:AG3224)),0)</f>
        <v>0</v>
      </c>
      <c r="E3224" s="7">
        <f>IF(Q3224&gt;0,RANK(Q3224,(P3224:R3224,S3224:AG3224)),0)</f>
        <v>0</v>
      </c>
      <c r="F3224" s="7">
        <f>IF(R3224&gt;0,RANK(R3224,(P3224:R3224,S3224:AG3224)),0)</f>
        <v>0</v>
      </c>
      <c r="G3224" s="7">
        <f>IF(S3224&gt;0,RANK(S3224,(P3224:R3224,S3224:AG3224)),0)</f>
        <v>0</v>
      </c>
      <c r="H3224" s="48" t="e">
        <f t="shared" si="1756"/>
        <v>#NUM!</v>
      </c>
      <c r="I3224" s="163" t="e">
        <f t="shared" si="1757"/>
        <v>#NUM!</v>
      </c>
      <c r="J3224" s="2"/>
      <c r="K3224" s="2" t="str">
        <f t="shared" si="1758"/>
        <v>-</v>
      </c>
      <c r="L3224" s="2" t="str">
        <f t="shared" si="1759"/>
        <v>-</v>
      </c>
      <c r="M3224" s="2" t="str">
        <f t="shared" si="1760"/>
        <v>-</v>
      </c>
      <c r="N3224" s="2" t="str">
        <f t="shared" si="1761"/>
        <v>-</v>
      </c>
      <c r="O3224" s="2" t="str">
        <f t="shared" si="1762"/>
        <v>-</v>
      </c>
      <c r="P3224" s="1"/>
      <c r="Q3224" s="1"/>
      <c r="R3224" s="1"/>
      <c r="S3224" s="1"/>
      <c r="T3224" s="1"/>
      <c r="U3224" s="1"/>
      <c r="V3224" s="1"/>
      <c r="W3224" s="1"/>
      <c r="X3224" s="1"/>
      <c r="Y3224" s="1"/>
      <c r="Z3224" s="1"/>
      <c r="AA3224" s="1"/>
      <c r="AB3224" s="1"/>
      <c r="AC3224" s="1"/>
      <c r="AD3224" s="1"/>
      <c r="AE3224" s="1"/>
      <c r="AG3224" s="1"/>
      <c r="AH3224" s="1"/>
      <c r="AI3224" s="7">
        <f t="shared" si="1763"/>
        <v>0</v>
      </c>
      <c r="AJ3224" s="7">
        <f t="shared" si="1764"/>
        <v>0</v>
      </c>
      <c r="AK3224" s="7">
        <f t="shared" si="1765"/>
        <v>0</v>
      </c>
      <c r="AL3224" s="7">
        <f t="shared" si="1766"/>
        <v>0</v>
      </c>
      <c r="AM3224" s="2" t="str">
        <f t="shared" si="1767"/>
        <v>-</v>
      </c>
      <c r="AN3224" s="2" t="str">
        <f t="shared" si="1768"/>
        <v>-</v>
      </c>
      <c r="AO3224" s="2" t="str">
        <f t="shared" si="1769"/>
        <v>-</v>
      </c>
      <c r="AP3224" s="2" t="str">
        <f t="shared" si="1770"/>
        <v>-</v>
      </c>
      <c r="AQ3224" s="2"/>
      <c r="AR3224" s="133" t="str">
        <f t="shared" si="1771"/>
        <v>Chariton</v>
      </c>
      <c r="AS3224" s="133" t="s">
        <v>2284</v>
      </c>
      <c r="AV3224" s="91">
        <v>29</v>
      </c>
      <c r="AW3224" s="93">
        <v>41</v>
      </c>
      <c r="AX3224" s="99">
        <f t="shared" si="1772"/>
        <v>29041</v>
      </c>
      <c r="AZ3224" s="7" t="s">
        <v>3053</v>
      </c>
      <c r="BA3224" s="133" t="s">
        <v>3094</v>
      </c>
    </row>
    <row r="3225" spans="1:53" s="133" customFormat="1" hidden="1" outlineLevel="1">
      <c r="A3225" s="133" t="s">
        <v>2020</v>
      </c>
      <c r="B3225" s="133" t="s">
        <v>2284</v>
      </c>
      <c r="C3225" s="1">
        <f t="shared" si="1755"/>
        <v>0</v>
      </c>
      <c r="D3225" s="7">
        <f>IF(P3225&gt;0,RANK(P3225,(P3225:R3225,S3225:AG3225)),0)</f>
        <v>0</v>
      </c>
      <c r="E3225" s="7">
        <f>IF(Q3225&gt;0,RANK(Q3225,(P3225:R3225,S3225:AG3225)),0)</f>
        <v>0</v>
      </c>
      <c r="F3225" s="7">
        <f>IF(R3225&gt;0,RANK(R3225,(P3225:R3225,S3225:AG3225)),0)</f>
        <v>0</v>
      </c>
      <c r="G3225" s="7">
        <f>IF(S3225&gt;0,RANK(S3225,(P3225:R3225,S3225:AG3225)),0)</f>
        <v>0</v>
      </c>
      <c r="H3225" s="48" t="e">
        <f t="shared" si="1756"/>
        <v>#NUM!</v>
      </c>
      <c r="I3225" s="163" t="e">
        <f t="shared" si="1757"/>
        <v>#NUM!</v>
      </c>
      <c r="J3225" s="2"/>
      <c r="K3225" s="2" t="str">
        <f t="shared" si="1758"/>
        <v>-</v>
      </c>
      <c r="L3225" s="2" t="str">
        <f t="shared" si="1759"/>
        <v>-</v>
      </c>
      <c r="M3225" s="2" t="str">
        <f t="shared" si="1760"/>
        <v>-</v>
      </c>
      <c r="N3225" s="2" t="str">
        <f t="shared" si="1761"/>
        <v>-</v>
      </c>
      <c r="O3225" s="2" t="str">
        <f t="shared" si="1762"/>
        <v>-</v>
      </c>
      <c r="P3225" s="1"/>
      <c r="Q3225" s="1"/>
      <c r="R3225" s="1"/>
      <c r="S3225" s="1"/>
      <c r="T3225" s="1"/>
      <c r="U3225" s="1"/>
      <c r="V3225" s="1"/>
      <c r="W3225" s="1"/>
      <c r="X3225" s="1"/>
      <c r="Y3225" s="1"/>
      <c r="Z3225" s="1"/>
      <c r="AA3225" s="1"/>
      <c r="AB3225" s="1"/>
      <c r="AC3225" s="1"/>
      <c r="AD3225" s="1"/>
      <c r="AE3225" s="1"/>
      <c r="AG3225" s="1"/>
      <c r="AH3225" s="1"/>
      <c r="AI3225" s="7">
        <f t="shared" si="1763"/>
        <v>0</v>
      </c>
      <c r="AJ3225" s="7">
        <f t="shared" si="1764"/>
        <v>0</v>
      </c>
      <c r="AK3225" s="7">
        <f t="shared" si="1765"/>
        <v>0</v>
      </c>
      <c r="AL3225" s="7">
        <f t="shared" si="1766"/>
        <v>0</v>
      </c>
      <c r="AM3225" s="2" t="str">
        <f t="shared" si="1767"/>
        <v>-</v>
      </c>
      <c r="AN3225" s="2" t="str">
        <f t="shared" si="1768"/>
        <v>-</v>
      </c>
      <c r="AO3225" s="2" t="str">
        <f t="shared" si="1769"/>
        <v>-</v>
      </c>
      <c r="AP3225" s="2" t="str">
        <f t="shared" si="1770"/>
        <v>-</v>
      </c>
      <c r="AQ3225" s="2"/>
      <c r="AR3225" s="133" t="str">
        <f t="shared" si="1771"/>
        <v>Christian</v>
      </c>
      <c r="AS3225" s="133" t="s">
        <v>2284</v>
      </c>
      <c r="AV3225" s="91">
        <v>29</v>
      </c>
      <c r="AW3225" s="93">
        <v>43</v>
      </c>
      <c r="AX3225" s="99">
        <f t="shared" si="1772"/>
        <v>29043</v>
      </c>
      <c r="AZ3225" s="7" t="s">
        <v>3053</v>
      </c>
      <c r="BA3225" s="133" t="s">
        <v>3094</v>
      </c>
    </row>
    <row r="3226" spans="1:53" s="133" customFormat="1" hidden="1" outlineLevel="1">
      <c r="A3226" s="133" t="s">
        <v>97</v>
      </c>
      <c r="B3226" s="133" t="s">
        <v>2284</v>
      </c>
      <c r="C3226" s="1">
        <f t="shared" si="1755"/>
        <v>0</v>
      </c>
      <c r="D3226" s="7">
        <f>IF(P3226&gt;0,RANK(P3226,(P3226:R3226,S3226:AG3226)),0)</f>
        <v>0</v>
      </c>
      <c r="E3226" s="7">
        <f>IF(Q3226&gt;0,RANK(Q3226,(P3226:R3226,S3226:AG3226)),0)</f>
        <v>0</v>
      </c>
      <c r="F3226" s="7">
        <f>IF(R3226&gt;0,RANK(R3226,(P3226:R3226,S3226:AG3226)),0)</f>
        <v>0</v>
      </c>
      <c r="G3226" s="7">
        <f>IF(S3226&gt;0,RANK(S3226,(P3226:R3226,S3226:AG3226)),0)</f>
        <v>0</v>
      </c>
      <c r="H3226" s="48" t="e">
        <f t="shared" si="1756"/>
        <v>#NUM!</v>
      </c>
      <c r="I3226" s="163" t="e">
        <f t="shared" si="1757"/>
        <v>#NUM!</v>
      </c>
      <c r="J3226" s="2"/>
      <c r="K3226" s="2" t="str">
        <f t="shared" si="1758"/>
        <v>-</v>
      </c>
      <c r="L3226" s="2" t="str">
        <f t="shared" si="1759"/>
        <v>-</v>
      </c>
      <c r="M3226" s="2" t="str">
        <f t="shared" si="1760"/>
        <v>-</v>
      </c>
      <c r="N3226" s="2" t="str">
        <f t="shared" si="1761"/>
        <v>-</v>
      </c>
      <c r="O3226" s="2" t="str">
        <f t="shared" si="1762"/>
        <v>-</v>
      </c>
      <c r="P3226" s="1"/>
      <c r="Q3226" s="1"/>
      <c r="R3226" s="1"/>
      <c r="S3226" s="1"/>
      <c r="T3226" s="1"/>
      <c r="U3226" s="1"/>
      <c r="V3226" s="1"/>
      <c r="W3226" s="1"/>
      <c r="X3226" s="1"/>
      <c r="Y3226" s="1"/>
      <c r="Z3226" s="1"/>
      <c r="AA3226" s="1"/>
      <c r="AB3226" s="1"/>
      <c r="AC3226" s="1"/>
      <c r="AD3226" s="1"/>
      <c r="AE3226" s="1"/>
      <c r="AG3226" s="1"/>
      <c r="AH3226" s="1"/>
      <c r="AI3226" s="7">
        <f t="shared" si="1763"/>
        <v>0</v>
      </c>
      <c r="AJ3226" s="7">
        <f t="shared" si="1764"/>
        <v>0</v>
      </c>
      <c r="AK3226" s="7">
        <f t="shared" si="1765"/>
        <v>0</v>
      </c>
      <c r="AL3226" s="7">
        <f t="shared" si="1766"/>
        <v>0</v>
      </c>
      <c r="AM3226" s="2" t="str">
        <f t="shared" si="1767"/>
        <v>-</v>
      </c>
      <c r="AN3226" s="2" t="str">
        <f t="shared" si="1768"/>
        <v>-</v>
      </c>
      <c r="AO3226" s="2" t="str">
        <f t="shared" si="1769"/>
        <v>-</v>
      </c>
      <c r="AP3226" s="2" t="str">
        <f t="shared" si="1770"/>
        <v>-</v>
      </c>
      <c r="AQ3226" s="2"/>
      <c r="AR3226" s="133" t="str">
        <f t="shared" si="1771"/>
        <v>Clark</v>
      </c>
      <c r="AS3226" s="133" t="s">
        <v>2284</v>
      </c>
      <c r="AV3226" s="91">
        <v>29</v>
      </c>
      <c r="AW3226" s="93">
        <v>45</v>
      </c>
      <c r="AX3226" s="99">
        <f t="shared" si="1772"/>
        <v>29045</v>
      </c>
      <c r="AZ3226" s="7" t="s">
        <v>3053</v>
      </c>
      <c r="BA3226" s="133" t="s">
        <v>3094</v>
      </c>
    </row>
    <row r="3227" spans="1:53" s="133" customFormat="1" hidden="1" outlineLevel="1">
      <c r="A3227" s="133" t="s">
        <v>1222</v>
      </c>
      <c r="B3227" s="133" t="s">
        <v>2284</v>
      </c>
      <c r="C3227" s="1">
        <f t="shared" si="1755"/>
        <v>0</v>
      </c>
      <c r="D3227" s="7">
        <f>IF(P3227&gt;0,RANK(P3227,(P3227:R3227,S3227:AG3227)),0)</f>
        <v>0</v>
      </c>
      <c r="E3227" s="7">
        <f>IF(Q3227&gt;0,RANK(Q3227,(P3227:R3227,S3227:AG3227)),0)</f>
        <v>0</v>
      </c>
      <c r="F3227" s="7">
        <f>IF(R3227&gt;0,RANK(R3227,(P3227:R3227,S3227:AG3227)),0)</f>
        <v>0</v>
      </c>
      <c r="G3227" s="7">
        <f>IF(S3227&gt;0,RANK(S3227,(P3227:R3227,S3227:AG3227)),0)</f>
        <v>0</v>
      </c>
      <c r="H3227" s="48" t="e">
        <f t="shared" si="1756"/>
        <v>#NUM!</v>
      </c>
      <c r="I3227" s="163" t="e">
        <f t="shared" si="1757"/>
        <v>#NUM!</v>
      </c>
      <c r="J3227" s="2"/>
      <c r="K3227" s="2" t="str">
        <f t="shared" si="1758"/>
        <v>-</v>
      </c>
      <c r="L3227" s="2" t="str">
        <f t="shared" si="1759"/>
        <v>-</v>
      </c>
      <c r="M3227" s="2" t="str">
        <f t="shared" si="1760"/>
        <v>-</v>
      </c>
      <c r="N3227" s="2" t="str">
        <f t="shared" si="1761"/>
        <v>-</v>
      </c>
      <c r="O3227" s="2" t="str">
        <f t="shared" si="1762"/>
        <v>-</v>
      </c>
      <c r="P3227" s="1"/>
      <c r="Q3227" s="1"/>
      <c r="R3227" s="1"/>
      <c r="S3227" s="1"/>
      <c r="T3227" s="1"/>
      <c r="U3227" s="1"/>
      <c r="V3227" s="1"/>
      <c r="W3227" s="1"/>
      <c r="X3227" s="1"/>
      <c r="Y3227" s="1"/>
      <c r="Z3227" s="1"/>
      <c r="AA3227" s="1"/>
      <c r="AB3227" s="1"/>
      <c r="AC3227" s="1"/>
      <c r="AD3227" s="1"/>
      <c r="AE3227" s="1"/>
      <c r="AG3227" s="1"/>
      <c r="AH3227" s="1"/>
      <c r="AI3227" s="7">
        <f t="shared" si="1763"/>
        <v>0</v>
      </c>
      <c r="AJ3227" s="7">
        <f t="shared" si="1764"/>
        <v>0</v>
      </c>
      <c r="AK3227" s="7">
        <f t="shared" si="1765"/>
        <v>0</v>
      </c>
      <c r="AL3227" s="7">
        <f t="shared" si="1766"/>
        <v>0</v>
      </c>
      <c r="AM3227" s="2" t="str">
        <f t="shared" si="1767"/>
        <v>-</v>
      </c>
      <c r="AN3227" s="2" t="str">
        <f t="shared" si="1768"/>
        <v>-</v>
      </c>
      <c r="AO3227" s="2" t="str">
        <f t="shared" si="1769"/>
        <v>-</v>
      </c>
      <c r="AP3227" s="2" t="str">
        <f t="shared" si="1770"/>
        <v>-</v>
      </c>
      <c r="AQ3227" s="2"/>
      <c r="AR3227" s="133" t="str">
        <f t="shared" si="1771"/>
        <v>Clay</v>
      </c>
      <c r="AS3227" s="133" t="s">
        <v>2284</v>
      </c>
      <c r="AV3227" s="91">
        <v>29</v>
      </c>
      <c r="AW3227" s="93">
        <v>47</v>
      </c>
      <c r="AX3227" s="99">
        <f t="shared" si="1772"/>
        <v>29047</v>
      </c>
      <c r="AZ3227" s="7" t="s">
        <v>3053</v>
      </c>
      <c r="BA3227" s="133" t="s">
        <v>3094</v>
      </c>
    </row>
    <row r="3228" spans="1:53" s="133" customFormat="1" hidden="1" outlineLevel="1">
      <c r="A3228" s="133" t="s">
        <v>2325</v>
      </c>
      <c r="B3228" s="133" t="s">
        <v>2284</v>
      </c>
      <c r="C3228" s="1">
        <f t="shared" si="1755"/>
        <v>0</v>
      </c>
      <c r="D3228" s="7">
        <f>IF(P3228&gt;0,RANK(P3228,(P3228:R3228,S3228:AG3228)),0)</f>
        <v>0</v>
      </c>
      <c r="E3228" s="7">
        <f>IF(Q3228&gt;0,RANK(Q3228,(P3228:R3228,S3228:AG3228)),0)</f>
        <v>0</v>
      </c>
      <c r="F3228" s="7">
        <f>IF(R3228&gt;0,RANK(R3228,(P3228:R3228,S3228:AG3228)),0)</f>
        <v>0</v>
      </c>
      <c r="G3228" s="7">
        <f>IF(S3228&gt;0,RANK(S3228,(P3228:R3228,S3228:AG3228)),0)</f>
        <v>0</v>
      </c>
      <c r="H3228" s="48" t="e">
        <f t="shared" si="1756"/>
        <v>#NUM!</v>
      </c>
      <c r="I3228" s="163" t="e">
        <f t="shared" si="1757"/>
        <v>#NUM!</v>
      </c>
      <c r="J3228" s="2"/>
      <c r="K3228" s="2" t="str">
        <f t="shared" si="1758"/>
        <v>-</v>
      </c>
      <c r="L3228" s="2" t="str">
        <f t="shared" si="1759"/>
        <v>-</v>
      </c>
      <c r="M3228" s="2" t="str">
        <f t="shared" si="1760"/>
        <v>-</v>
      </c>
      <c r="N3228" s="2" t="str">
        <f t="shared" si="1761"/>
        <v>-</v>
      </c>
      <c r="O3228" s="2" t="str">
        <f t="shared" si="1762"/>
        <v>-</v>
      </c>
      <c r="P3228" s="1"/>
      <c r="Q3228" s="1"/>
      <c r="R3228" s="1"/>
      <c r="S3228" s="1"/>
      <c r="T3228" s="1"/>
      <c r="U3228" s="1"/>
      <c r="V3228" s="1"/>
      <c r="W3228" s="1"/>
      <c r="X3228" s="1"/>
      <c r="Y3228" s="1"/>
      <c r="Z3228" s="1"/>
      <c r="AA3228" s="1"/>
      <c r="AB3228" s="1"/>
      <c r="AC3228" s="1"/>
      <c r="AD3228" s="1"/>
      <c r="AE3228" s="1"/>
      <c r="AG3228" s="1"/>
      <c r="AH3228" s="1"/>
      <c r="AI3228" s="7">
        <f t="shared" si="1763"/>
        <v>0</v>
      </c>
      <c r="AJ3228" s="7">
        <f t="shared" si="1764"/>
        <v>0</v>
      </c>
      <c r="AK3228" s="7">
        <f t="shared" si="1765"/>
        <v>0</v>
      </c>
      <c r="AL3228" s="7">
        <f t="shared" si="1766"/>
        <v>0</v>
      </c>
      <c r="AM3228" s="2" t="str">
        <f t="shared" si="1767"/>
        <v>-</v>
      </c>
      <c r="AN3228" s="2" t="str">
        <f t="shared" si="1768"/>
        <v>-</v>
      </c>
      <c r="AO3228" s="2" t="str">
        <f t="shared" si="1769"/>
        <v>-</v>
      </c>
      <c r="AP3228" s="2" t="str">
        <f t="shared" si="1770"/>
        <v>-</v>
      </c>
      <c r="AQ3228" s="2"/>
      <c r="AR3228" s="133" t="str">
        <f t="shared" si="1771"/>
        <v>Clinton</v>
      </c>
      <c r="AS3228" s="133" t="s">
        <v>2284</v>
      </c>
      <c r="AV3228" s="91">
        <v>29</v>
      </c>
      <c r="AW3228" s="93">
        <v>49</v>
      </c>
      <c r="AX3228" s="99">
        <f t="shared" si="1772"/>
        <v>29049</v>
      </c>
      <c r="AZ3228" s="7" t="s">
        <v>3053</v>
      </c>
      <c r="BA3228" s="133" t="s">
        <v>3094</v>
      </c>
    </row>
    <row r="3229" spans="1:53" s="133" customFormat="1" hidden="1" outlineLevel="1">
      <c r="A3229" s="133" t="s">
        <v>3384</v>
      </c>
      <c r="B3229" s="133" t="s">
        <v>2284</v>
      </c>
      <c r="C3229" s="1">
        <f t="shared" si="1755"/>
        <v>0</v>
      </c>
      <c r="D3229" s="7">
        <f>IF(P3229&gt;0,RANK(P3229,(P3229:R3229,S3229:AG3229)),0)</f>
        <v>0</v>
      </c>
      <c r="E3229" s="7">
        <f>IF(Q3229&gt;0,RANK(Q3229,(P3229:R3229,S3229:AG3229)),0)</f>
        <v>0</v>
      </c>
      <c r="F3229" s="7">
        <f>IF(R3229&gt;0,RANK(R3229,(P3229:R3229,S3229:AG3229)),0)</f>
        <v>0</v>
      </c>
      <c r="G3229" s="7">
        <f>IF(S3229&gt;0,RANK(S3229,(P3229:R3229,S3229:AG3229)),0)</f>
        <v>0</v>
      </c>
      <c r="H3229" s="48" t="e">
        <f t="shared" si="1756"/>
        <v>#NUM!</v>
      </c>
      <c r="I3229" s="163" t="e">
        <f t="shared" si="1757"/>
        <v>#NUM!</v>
      </c>
      <c r="J3229" s="2"/>
      <c r="K3229" s="2" t="str">
        <f t="shared" si="1758"/>
        <v>-</v>
      </c>
      <c r="L3229" s="2" t="str">
        <f t="shared" si="1759"/>
        <v>-</v>
      </c>
      <c r="M3229" s="2" t="str">
        <f t="shared" si="1760"/>
        <v>-</v>
      </c>
      <c r="N3229" s="2" t="str">
        <f t="shared" si="1761"/>
        <v>-</v>
      </c>
      <c r="O3229" s="2" t="str">
        <f t="shared" si="1762"/>
        <v>-</v>
      </c>
      <c r="P3229" s="1"/>
      <c r="Q3229" s="1"/>
      <c r="R3229" s="1"/>
      <c r="S3229" s="1"/>
      <c r="T3229" s="1"/>
      <c r="U3229" s="1"/>
      <c r="V3229" s="1"/>
      <c r="W3229" s="1"/>
      <c r="X3229" s="1"/>
      <c r="Y3229" s="1"/>
      <c r="Z3229" s="1"/>
      <c r="AA3229" s="1"/>
      <c r="AB3229" s="1"/>
      <c r="AC3229" s="1"/>
      <c r="AD3229" s="1"/>
      <c r="AE3229" s="1"/>
      <c r="AG3229" s="1"/>
      <c r="AH3229" s="1"/>
      <c r="AI3229" s="7">
        <f t="shared" si="1763"/>
        <v>0</v>
      </c>
      <c r="AJ3229" s="7">
        <f t="shared" si="1764"/>
        <v>0</v>
      </c>
      <c r="AK3229" s="7">
        <f t="shared" si="1765"/>
        <v>0</v>
      </c>
      <c r="AL3229" s="7">
        <f t="shared" si="1766"/>
        <v>0</v>
      </c>
      <c r="AM3229" s="2" t="str">
        <f t="shared" si="1767"/>
        <v>-</v>
      </c>
      <c r="AN3229" s="2" t="str">
        <f t="shared" si="1768"/>
        <v>-</v>
      </c>
      <c r="AO3229" s="2" t="str">
        <f t="shared" si="1769"/>
        <v>-</v>
      </c>
      <c r="AP3229" s="2" t="str">
        <f t="shared" si="1770"/>
        <v>-</v>
      </c>
      <c r="AQ3229" s="2"/>
      <c r="AR3229" s="133" t="str">
        <f t="shared" si="1771"/>
        <v>Cole</v>
      </c>
      <c r="AS3229" s="133" t="s">
        <v>2284</v>
      </c>
      <c r="AV3229" s="91">
        <v>29</v>
      </c>
      <c r="AW3229" s="93">
        <v>51</v>
      </c>
      <c r="AX3229" s="99">
        <f t="shared" si="1772"/>
        <v>29051</v>
      </c>
      <c r="AZ3229" s="7" t="s">
        <v>3053</v>
      </c>
      <c r="BA3229" s="133" t="s">
        <v>3094</v>
      </c>
    </row>
    <row r="3230" spans="1:53" s="133" customFormat="1" hidden="1" outlineLevel="1">
      <c r="A3230" s="133" t="s">
        <v>2469</v>
      </c>
      <c r="B3230" s="133" t="s">
        <v>2284</v>
      </c>
      <c r="C3230" s="1">
        <f t="shared" si="1755"/>
        <v>0</v>
      </c>
      <c r="D3230" s="7">
        <f>IF(P3230&gt;0,RANK(P3230,(P3230:R3230,S3230:AG3230)),0)</f>
        <v>0</v>
      </c>
      <c r="E3230" s="7">
        <f>IF(Q3230&gt;0,RANK(Q3230,(P3230:R3230,S3230:AG3230)),0)</f>
        <v>0</v>
      </c>
      <c r="F3230" s="7">
        <f>IF(R3230&gt;0,RANK(R3230,(P3230:R3230,S3230:AG3230)),0)</f>
        <v>0</v>
      </c>
      <c r="G3230" s="7">
        <f>IF(S3230&gt;0,RANK(S3230,(P3230:R3230,S3230:AG3230)),0)</f>
        <v>0</v>
      </c>
      <c r="H3230" s="48" t="e">
        <f t="shared" si="1756"/>
        <v>#NUM!</v>
      </c>
      <c r="I3230" s="163" t="e">
        <f t="shared" si="1757"/>
        <v>#NUM!</v>
      </c>
      <c r="J3230" s="2"/>
      <c r="K3230" s="2" t="str">
        <f t="shared" si="1758"/>
        <v>-</v>
      </c>
      <c r="L3230" s="2" t="str">
        <f t="shared" si="1759"/>
        <v>-</v>
      </c>
      <c r="M3230" s="2" t="str">
        <f t="shared" si="1760"/>
        <v>-</v>
      </c>
      <c r="N3230" s="2" t="str">
        <f t="shared" si="1761"/>
        <v>-</v>
      </c>
      <c r="O3230" s="2" t="str">
        <f t="shared" si="1762"/>
        <v>-</v>
      </c>
      <c r="P3230" s="1"/>
      <c r="Q3230" s="1"/>
      <c r="R3230" s="1"/>
      <c r="S3230" s="1"/>
      <c r="T3230" s="1"/>
      <c r="U3230" s="1"/>
      <c r="V3230" s="1"/>
      <c r="W3230" s="1"/>
      <c r="X3230" s="1"/>
      <c r="Y3230" s="1"/>
      <c r="Z3230" s="1"/>
      <c r="AA3230" s="1"/>
      <c r="AB3230" s="1"/>
      <c r="AC3230" s="1"/>
      <c r="AD3230" s="1"/>
      <c r="AE3230" s="1"/>
      <c r="AG3230" s="1"/>
      <c r="AH3230" s="1"/>
      <c r="AI3230" s="7">
        <f t="shared" si="1763"/>
        <v>0</v>
      </c>
      <c r="AJ3230" s="7">
        <f t="shared" si="1764"/>
        <v>0</v>
      </c>
      <c r="AK3230" s="7">
        <f t="shared" si="1765"/>
        <v>0</v>
      </c>
      <c r="AL3230" s="7">
        <f t="shared" si="1766"/>
        <v>0</v>
      </c>
      <c r="AM3230" s="2" t="str">
        <f t="shared" si="1767"/>
        <v>-</v>
      </c>
      <c r="AN3230" s="2" t="str">
        <f t="shared" si="1768"/>
        <v>-</v>
      </c>
      <c r="AO3230" s="2" t="str">
        <f t="shared" si="1769"/>
        <v>-</v>
      </c>
      <c r="AP3230" s="2" t="str">
        <f t="shared" si="1770"/>
        <v>-</v>
      </c>
      <c r="AQ3230" s="2"/>
      <c r="AR3230" s="133" t="str">
        <f t="shared" si="1771"/>
        <v>Cooper</v>
      </c>
      <c r="AS3230" s="133" t="s">
        <v>2284</v>
      </c>
      <c r="AV3230" s="91">
        <v>29</v>
      </c>
      <c r="AW3230" s="93">
        <v>53</v>
      </c>
      <c r="AX3230" s="99">
        <f t="shared" si="1772"/>
        <v>29053</v>
      </c>
      <c r="AZ3230" s="7" t="s">
        <v>3053</v>
      </c>
      <c r="BA3230" s="133" t="s">
        <v>3094</v>
      </c>
    </row>
    <row r="3231" spans="1:53" s="133" customFormat="1" hidden="1" outlineLevel="1">
      <c r="A3231" s="133" t="s">
        <v>2771</v>
      </c>
      <c r="B3231" s="133" t="s">
        <v>2284</v>
      </c>
      <c r="C3231" s="1">
        <f t="shared" si="1755"/>
        <v>0</v>
      </c>
      <c r="D3231" s="7">
        <f>IF(P3231&gt;0,RANK(P3231,(P3231:R3231,S3231:AG3231)),0)</f>
        <v>0</v>
      </c>
      <c r="E3231" s="7">
        <f>IF(Q3231&gt;0,RANK(Q3231,(P3231:R3231,S3231:AG3231)),0)</f>
        <v>0</v>
      </c>
      <c r="F3231" s="7">
        <f>IF(R3231&gt;0,RANK(R3231,(P3231:R3231,S3231:AG3231)),0)</f>
        <v>0</v>
      </c>
      <c r="G3231" s="7">
        <f>IF(S3231&gt;0,RANK(S3231,(P3231:R3231,S3231:AG3231)),0)</f>
        <v>0</v>
      </c>
      <c r="H3231" s="48" t="e">
        <f t="shared" si="1756"/>
        <v>#NUM!</v>
      </c>
      <c r="I3231" s="163" t="e">
        <f t="shared" si="1757"/>
        <v>#NUM!</v>
      </c>
      <c r="J3231" s="2"/>
      <c r="K3231" s="2" t="str">
        <f t="shared" si="1758"/>
        <v>-</v>
      </c>
      <c r="L3231" s="2" t="str">
        <f t="shared" si="1759"/>
        <v>-</v>
      </c>
      <c r="M3231" s="2" t="str">
        <f t="shared" si="1760"/>
        <v>-</v>
      </c>
      <c r="N3231" s="2" t="str">
        <f t="shared" si="1761"/>
        <v>-</v>
      </c>
      <c r="O3231" s="2" t="str">
        <f t="shared" si="1762"/>
        <v>-</v>
      </c>
      <c r="P3231" s="1"/>
      <c r="Q3231" s="1"/>
      <c r="R3231" s="1"/>
      <c r="S3231" s="1"/>
      <c r="T3231" s="1"/>
      <c r="U3231" s="1"/>
      <c r="V3231" s="1"/>
      <c r="W3231" s="1"/>
      <c r="X3231" s="1"/>
      <c r="Y3231" s="1"/>
      <c r="Z3231" s="1"/>
      <c r="AA3231" s="1"/>
      <c r="AB3231" s="1"/>
      <c r="AC3231" s="1"/>
      <c r="AD3231" s="1"/>
      <c r="AE3231" s="1"/>
      <c r="AG3231" s="1"/>
      <c r="AH3231" s="1"/>
      <c r="AI3231" s="7">
        <f t="shared" si="1763"/>
        <v>0</v>
      </c>
      <c r="AJ3231" s="7">
        <f t="shared" si="1764"/>
        <v>0</v>
      </c>
      <c r="AK3231" s="7">
        <f t="shared" si="1765"/>
        <v>0</v>
      </c>
      <c r="AL3231" s="7">
        <f t="shared" si="1766"/>
        <v>0</v>
      </c>
      <c r="AM3231" s="2" t="str">
        <f t="shared" si="1767"/>
        <v>-</v>
      </c>
      <c r="AN3231" s="2" t="str">
        <f t="shared" si="1768"/>
        <v>-</v>
      </c>
      <c r="AO3231" s="2" t="str">
        <f t="shared" si="1769"/>
        <v>-</v>
      </c>
      <c r="AP3231" s="2" t="str">
        <f t="shared" si="1770"/>
        <v>-</v>
      </c>
      <c r="AQ3231" s="2"/>
      <c r="AR3231" s="133" t="str">
        <f t="shared" si="1771"/>
        <v>Crawford</v>
      </c>
      <c r="AS3231" s="133" t="s">
        <v>2284</v>
      </c>
      <c r="AV3231" s="91">
        <v>29</v>
      </c>
      <c r="AW3231" s="93">
        <v>55</v>
      </c>
      <c r="AX3231" s="99">
        <f t="shared" si="1772"/>
        <v>29055</v>
      </c>
      <c r="AZ3231" s="7" t="s">
        <v>3053</v>
      </c>
      <c r="BA3231" s="133" t="s">
        <v>3094</v>
      </c>
    </row>
    <row r="3232" spans="1:53" s="133" customFormat="1" hidden="1" outlineLevel="1">
      <c r="A3232" s="133" t="s">
        <v>3160</v>
      </c>
      <c r="B3232" s="133" t="s">
        <v>2284</v>
      </c>
      <c r="C3232" s="1">
        <f t="shared" si="1755"/>
        <v>0</v>
      </c>
      <c r="D3232" s="7">
        <f>IF(P3232&gt;0,RANK(P3232,(P3232:R3232,S3232:AG3232)),0)</f>
        <v>0</v>
      </c>
      <c r="E3232" s="7">
        <f>IF(Q3232&gt;0,RANK(Q3232,(P3232:R3232,S3232:AG3232)),0)</f>
        <v>0</v>
      </c>
      <c r="F3232" s="7">
        <f>IF(R3232&gt;0,RANK(R3232,(P3232:R3232,S3232:AG3232)),0)</f>
        <v>0</v>
      </c>
      <c r="G3232" s="7">
        <f>IF(S3232&gt;0,RANK(S3232,(P3232:R3232,S3232:AG3232)),0)</f>
        <v>0</v>
      </c>
      <c r="H3232" s="48" t="e">
        <f t="shared" si="1756"/>
        <v>#NUM!</v>
      </c>
      <c r="I3232" s="163" t="e">
        <f t="shared" si="1757"/>
        <v>#NUM!</v>
      </c>
      <c r="J3232" s="2"/>
      <c r="K3232" s="2" t="str">
        <f t="shared" si="1758"/>
        <v>-</v>
      </c>
      <c r="L3232" s="2" t="str">
        <f t="shared" si="1759"/>
        <v>-</v>
      </c>
      <c r="M3232" s="2" t="str">
        <f t="shared" si="1760"/>
        <v>-</v>
      </c>
      <c r="N3232" s="2" t="str">
        <f t="shared" si="1761"/>
        <v>-</v>
      </c>
      <c r="O3232" s="2" t="str">
        <f t="shared" si="1762"/>
        <v>-</v>
      </c>
      <c r="P3232" s="1"/>
      <c r="Q3232" s="1"/>
      <c r="R3232" s="1"/>
      <c r="S3232" s="1"/>
      <c r="T3232" s="1"/>
      <c r="U3232" s="1"/>
      <c r="V3232" s="1"/>
      <c r="W3232" s="1"/>
      <c r="X3232" s="1"/>
      <c r="Y3232" s="1"/>
      <c r="Z3232" s="1"/>
      <c r="AA3232" s="1"/>
      <c r="AB3232" s="1"/>
      <c r="AC3232" s="1"/>
      <c r="AD3232" s="1"/>
      <c r="AE3232" s="1"/>
      <c r="AG3232" s="1"/>
      <c r="AH3232" s="1"/>
      <c r="AI3232" s="7">
        <f t="shared" si="1763"/>
        <v>0</v>
      </c>
      <c r="AJ3232" s="7">
        <f t="shared" si="1764"/>
        <v>0</v>
      </c>
      <c r="AK3232" s="7">
        <f t="shared" si="1765"/>
        <v>0</v>
      </c>
      <c r="AL3232" s="7">
        <f t="shared" si="1766"/>
        <v>0</v>
      </c>
      <c r="AM3232" s="2" t="str">
        <f t="shared" si="1767"/>
        <v>-</v>
      </c>
      <c r="AN3232" s="2" t="str">
        <f t="shared" si="1768"/>
        <v>-</v>
      </c>
      <c r="AO3232" s="2" t="str">
        <f t="shared" si="1769"/>
        <v>-</v>
      </c>
      <c r="AP3232" s="2" t="str">
        <f t="shared" si="1770"/>
        <v>-</v>
      </c>
      <c r="AQ3232" s="2"/>
      <c r="AR3232" s="133" t="str">
        <f t="shared" si="1771"/>
        <v>Dade</v>
      </c>
      <c r="AS3232" s="133" t="s">
        <v>2284</v>
      </c>
      <c r="AV3232" s="91">
        <v>29</v>
      </c>
      <c r="AW3232" s="93">
        <v>57</v>
      </c>
      <c r="AX3232" s="99">
        <f t="shared" si="1772"/>
        <v>29057</v>
      </c>
      <c r="AZ3232" s="7" t="s">
        <v>3053</v>
      </c>
      <c r="BA3232" s="133" t="s">
        <v>3094</v>
      </c>
    </row>
    <row r="3233" spans="1:53" s="133" customFormat="1" hidden="1" outlineLevel="1">
      <c r="A3233" s="133" t="s">
        <v>254</v>
      </c>
      <c r="B3233" s="133" t="s">
        <v>2284</v>
      </c>
      <c r="C3233" s="1">
        <f t="shared" si="1755"/>
        <v>0</v>
      </c>
      <c r="D3233" s="7">
        <f>IF(P3233&gt;0,RANK(P3233,(P3233:R3233,S3233:AG3233)),0)</f>
        <v>0</v>
      </c>
      <c r="E3233" s="7">
        <f>IF(Q3233&gt;0,RANK(Q3233,(P3233:R3233,S3233:AG3233)),0)</f>
        <v>0</v>
      </c>
      <c r="F3233" s="7">
        <f>IF(R3233&gt;0,RANK(R3233,(P3233:R3233,S3233:AG3233)),0)</f>
        <v>0</v>
      </c>
      <c r="G3233" s="7">
        <f>IF(S3233&gt;0,RANK(S3233,(P3233:R3233,S3233:AG3233)),0)</f>
        <v>0</v>
      </c>
      <c r="H3233" s="48" t="e">
        <f t="shared" si="1756"/>
        <v>#NUM!</v>
      </c>
      <c r="I3233" s="163" t="e">
        <f t="shared" si="1757"/>
        <v>#NUM!</v>
      </c>
      <c r="J3233" s="2"/>
      <c r="K3233" s="2" t="str">
        <f t="shared" si="1758"/>
        <v>-</v>
      </c>
      <c r="L3233" s="2" t="str">
        <f t="shared" si="1759"/>
        <v>-</v>
      </c>
      <c r="M3233" s="2" t="str">
        <f t="shared" si="1760"/>
        <v>-</v>
      </c>
      <c r="N3233" s="2" t="str">
        <f t="shared" si="1761"/>
        <v>-</v>
      </c>
      <c r="O3233" s="2" t="str">
        <f t="shared" si="1762"/>
        <v>-</v>
      </c>
      <c r="P3233" s="1"/>
      <c r="Q3233" s="1"/>
      <c r="R3233" s="1"/>
      <c r="S3233" s="1"/>
      <c r="T3233" s="1"/>
      <c r="U3233" s="1"/>
      <c r="V3233" s="1"/>
      <c r="W3233" s="1"/>
      <c r="X3233" s="1"/>
      <c r="Y3233" s="1"/>
      <c r="Z3233" s="1"/>
      <c r="AA3233" s="1"/>
      <c r="AB3233" s="1"/>
      <c r="AC3233" s="1"/>
      <c r="AD3233" s="1"/>
      <c r="AE3233" s="1"/>
      <c r="AG3233" s="1"/>
      <c r="AH3233" s="1"/>
      <c r="AI3233" s="7">
        <f t="shared" si="1763"/>
        <v>0</v>
      </c>
      <c r="AJ3233" s="7">
        <f t="shared" si="1764"/>
        <v>0</v>
      </c>
      <c r="AK3233" s="7">
        <f t="shared" si="1765"/>
        <v>0</v>
      </c>
      <c r="AL3233" s="7">
        <f t="shared" si="1766"/>
        <v>0</v>
      </c>
      <c r="AM3233" s="2" t="str">
        <f t="shared" si="1767"/>
        <v>-</v>
      </c>
      <c r="AN3233" s="2" t="str">
        <f t="shared" si="1768"/>
        <v>-</v>
      </c>
      <c r="AO3233" s="2" t="str">
        <f t="shared" si="1769"/>
        <v>-</v>
      </c>
      <c r="AP3233" s="2" t="str">
        <f t="shared" si="1770"/>
        <v>-</v>
      </c>
      <c r="AQ3233" s="2"/>
      <c r="AR3233" s="133" t="str">
        <f t="shared" si="1771"/>
        <v>Dallas</v>
      </c>
      <c r="AS3233" s="133" t="s">
        <v>2284</v>
      </c>
      <c r="AV3233" s="91">
        <v>29</v>
      </c>
      <c r="AW3233" s="93">
        <v>59</v>
      </c>
      <c r="AX3233" s="99">
        <f t="shared" si="1772"/>
        <v>29059</v>
      </c>
      <c r="AZ3233" s="7" t="s">
        <v>3053</v>
      </c>
      <c r="BA3233" s="133" t="s">
        <v>3094</v>
      </c>
    </row>
    <row r="3234" spans="1:53" s="133" customFormat="1" hidden="1" outlineLevel="1">
      <c r="A3234" s="133" t="s">
        <v>2006</v>
      </c>
      <c r="B3234" s="133" t="s">
        <v>2284</v>
      </c>
      <c r="C3234" s="1">
        <f t="shared" si="1755"/>
        <v>0</v>
      </c>
      <c r="D3234" s="7">
        <f>IF(P3234&gt;0,RANK(P3234,(P3234:R3234,S3234:AG3234)),0)</f>
        <v>0</v>
      </c>
      <c r="E3234" s="7">
        <f>IF(Q3234&gt;0,RANK(Q3234,(P3234:R3234,S3234:AG3234)),0)</f>
        <v>0</v>
      </c>
      <c r="F3234" s="7">
        <f>IF(R3234&gt;0,RANK(R3234,(P3234:R3234,S3234:AG3234)),0)</f>
        <v>0</v>
      </c>
      <c r="G3234" s="7">
        <f>IF(S3234&gt;0,RANK(S3234,(P3234:R3234,S3234:AG3234)),0)</f>
        <v>0</v>
      </c>
      <c r="H3234" s="48" t="e">
        <f t="shared" si="1756"/>
        <v>#NUM!</v>
      </c>
      <c r="I3234" s="163" t="e">
        <f t="shared" si="1757"/>
        <v>#NUM!</v>
      </c>
      <c r="J3234" s="2"/>
      <c r="K3234" s="2" t="str">
        <f t="shared" si="1758"/>
        <v>-</v>
      </c>
      <c r="L3234" s="2" t="str">
        <f t="shared" si="1759"/>
        <v>-</v>
      </c>
      <c r="M3234" s="2" t="str">
        <f t="shared" si="1760"/>
        <v>-</v>
      </c>
      <c r="N3234" s="2" t="str">
        <f t="shared" si="1761"/>
        <v>-</v>
      </c>
      <c r="O3234" s="2" t="str">
        <f t="shared" si="1762"/>
        <v>-</v>
      </c>
      <c r="P3234" s="1"/>
      <c r="Q3234" s="1"/>
      <c r="R3234" s="1"/>
      <c r="S3234" s="1"/>
      <c r="T3234" s="1"/>
      <c r="U3234" s="1"/>
      <c r="V3234" s="1"/>
      <c r="W3234" s="1"/>
      <c r="X3234" s="1"/>
      <c r="Y3234" s="1"/>
      <c r="Z3234" s="1"/>
      <c r="AA3234" s="1"/>
      <c r="AB3234" s="1"/>
      <c r="AC3234" s="1"/>
      <c r="AD3234" s="1"/>
      <c r="AE3234" s="1"/>
      <c r="AG3234" s="1"/>
      <c r="AH3234" s="1"/>
      <c r="AI3234" s="7">
        <f t="shared" si="1763"/>
        <v>0</v>
      </c>
      <c r="AJ3234" s="7">
        <f t="shared" si="1764"/>
        <v>0</v>
      </c>
      <c r="AK3234" s="7">
        <f t="shared" si="1765"/>
        <v>0</v>
      </c>
      <c r="AL3234" s="7">
        <f t="shared" si="1766"/>
        <v>0</v>
      </c>
      <c r="AM3234" s="2" t="str">
        <f t="shared" si="1767"/>
        <v>-</v>
      </c>
      <c r="AN3234" s="2" t="str">
        <f t="shared" si="1768"/>
        <v>-</v>
      </c>
      <c r="AO3234" s="2" t="str">
        <f t="shared" si="1769"/>
        <v>-</v>
      </c>
      <c r="AP3234" s="2" t="str">
        <f t="shared" si="1770"/>
        <v>-</v>
      </c>
      <c r="AQ3234" s="2"/>
      <c r="AR3234" s="133" t="str">
        <f t="shared" si="1771"/>
        <v>Daviess</v>
      </c>
      <c r="AS3234" s="133" t="s">
        <v>2284</v>
      </c>
      <c r="AV3234" s="91">
        <v>29</v>
      </c>
      <c r="AW3234" s="93">
        <v>61</v>
      </c>
      <c r="AX3234" s="99">
        <f t="shared" si="1772"/>
        <v>29061</v>
      </c>
      <c r="AZ3234" s="7" t="s">
        <v>3053</v>
      </c>
      <c r="BA3234" s="133" t="s">
        <v>3094</v>
      </c>
    </row>
    <row r="3235" spans="1:53" s="133" customFormat="1" hidden="1" outlineLevel="1">
      <c r="A3235" s="133" t="s">
        <v>255</v>
      </c>
      <c r="B3235" s="133" t="s">
        <v>2284</v>
      </c>
      <c r="C3235" s="1">
        <f t="shared" si="1755"/>
        <v>0</v>
      </c>
      <c r="D3235" s="7">
        <f>IF(P3235&gt;0,RANK(P3235,(P3235:R3235,S3235:AG3235)),0)</f>
        <v>0</v>
      </c>
      <c r="E3235" s="7">
        <f>IF(Q3235&gt;0,RANK(Q3235,(P3235:R3235,S3235:AG3235)),0)</f>
        <v>0</v>
      </c>
      <c r="F3235" s="7">
        <f>IF(R3235&gt;0,RANK(R3235,(P3235:R3235,S3235:AG3235)),0)</f>
        <v>0</v>
      </c>
      <c r="G3235" s="7">
        <f>IF(S3235&gt;0,RANK(S3235,(P3235:R3235,S3235:AG3235)),0)</f>
        <v>0</v>
      </c>
      <c r="H3235" s="48" t="e">
        <f t="shared" si="1756"/>
        <v>#NUM!</v>
      </c>
      <c r="I3235" s="163" t="e">
        <f t="shared" si="1757"/>
        <v>#NUM!</v>
      </c>
      <c r="J3235" s="2"/>
      <c r="K3235" s="2" t="str">
        <f t="shared" si="1758"/>
        <v>-</v>
      </c>
      <c r="L3235" s="2" t="str">
        <f t="shared" si="1759"/>
        <v>-</v>
      </c>
      <c r="M3235" s="2" t="str">
        <f t="shared" si="1760"/>
        <v>-</v>
      </c>
      <c r="N3235" s="2" t="str">
        <f t="shared" si="1761"/>
        <v>-</v>
      </c>
      <c r="O3235" s="2" t="str">
        <f t="shared" si="1762"/>
        <v>-</v>
      </c>
      <c r="P3235" s="1"/>
      <c r="Q3235" s="1"/>
      <c r="R3235" s="1"/>
      <c r="S3235" s="1"/>
      <c r="T3235" s="1"/>
      <c r="U3235" s="1"/>
      <c r="V3235" s="1"/>
      <c r="W3235" s="1"/>
      <c r="X3235" s="1"/>
      <c r="Y3235" s="1"/>
      <c r="Z3235" s="1"/>
      <c r="AA3235" s="1"/>
      <c r="AB3235" s="1"/>
      <c r="AC3235" s="1"/>
      <c r="AD3235" s="1"/>
      <c r="AE3235" s="1"/>
      <c r="AG3235" s="1"/>
      <c r="AH3235" s="1"/>
      <c r="AI3235" s="7">
        <f t="shared" si="1763"/>
        <v>0</v>
      </c>
      <c r="AJ3235" s="7">
        <f t="shared" si="1764"/>
        <v>0</v>
      </c>
      <c r="AK3235" s="7">
        <f t="shared" si="1765"/>
        <v>0</v>
      </c>
      <c r="AL3235" s="7">
        <f t="shared" si="1766"/>
        <v>0</v>
      </c>
      <c r="AM3235" s="2" t="str">
        <f t="shared" si="1767"/>
        <v>-</v>
      </c>
      <c r="AN3235" s="2" t="str">
        <f t="shared" si="1768"/>
        <v>-</v>
      </c>
      <c r="AO3235" s="2" t="str">
        <f t="shared" si="1769"/>
        <v>-</v>
      </c>
      <c r="AP3235" s="2" t="str">
        <f t="shared" si="1770"/>
        <v>-</v>
      </c>
      <c r="AQ3235" s="2"/>
      <c r="AR3235" s="133" t="str">
        <f t="shared" si="1771"/>
        <v>DeKalb</v>
      </c>
      <c r="AS3235" s="133" t="s">
        <v>2284</v>
      </c>
      <c r="AV3235" s="91">
        <v>29</v>
      </c>
      <c r="AW3235" s="93">
        <v>63</v>
      </c>
      <c r="AX3235" s="99">
        <f t="shared" si="1772"/>
        <v>29063</v>
      </c>
      <c r="AZ3235" s="7" t="s">
        <v>3053</v>
      </c>
      <c r="BA3235" s="133" t="s">
        <v>3094</v>
      </c>
    </row>
    <row r="3236" spans="1:53" s="133" customFormat="1" hidden="1" outlineLevel="1">
      <c r="A3236" s="133" t="s">
        <v>2183</v>
      </c>
      <c r="B3236" s="133" t="s">
        <v>2284</v>
      </c>
      <c r="C3236" s="1">
        <f t="shared" ref="C3236:C3267" si="1773">SUM(P3236:AG3236)</f>
        <v>0</v>
      </c>
      <c r="D3236" s="7">
        <f>IF(P3236&gt;0,RANK(P3236,(P3236:R3236,S3236:AG3236)),0)</f>
        <v>0</v>
      </c>
      <c r="E3236" s="7">
        <f>IF(Q3236&gt;0,RANK(Q3236,(P3236:R3236,S3236:AG3236)),0)</f>
        <v>0</v>
      </c>
      <c r="F3236" s="7">
        <f>IF(R3236&gt;0,RANK(R3236,(P3236:R3236,S3236:AG3236)),0)</f>
        <v>0</v>
      </c>
      <c r="G3236" s="7">
        <f>IF(S3236&gt;0,RANK(S3236,(P3236:R3236,S3236:AG3236)),0)</f>
        <v>0</v>
      </c>
      <c r="H3236" s="48" t="e">
        <f t="shared" si="1756"/>
        <v>#NUM!</v>
      </c>
      <c r="I3236" s="163" t="e">
        <f t="shared" si="1757"/>
        <v>#NUM!</v>
      </c>
      <c r="J3236" s="2"/>
      <c r="K3236" s="2" t="str">
        <f t="shared" si="1758"/>
        <v>-</v>
      </c>
      <c r="L3236" s="2" t="str">
        <f t="shared" si="1759"/>
        <v>-</v>
      </c>
      <c r="M3236" s="2" t="str">
        <f t="shared" si="1760"/>
        <v>-</v>
      </c>
      <c r="N3236" s="2" t="str">
        <f t="shared" si="1761"/>
        <v>-</v>
      </c>
      <c r="O3236" s="2" t="str">
        <f t="shared" si="1762"/>
        <v>-</v>
      </c>
      <c r="P3236" s="1"/>
      <c r="Q3236" s="1"/>
      <c r="R3236" s="1"/>
      <c r="S3236" s="1"/>
      <c r="T3236" s="1"/>
      <c r="U3236" s="1"/>
      <c r="V3236" s="1"/>
      <c r="W3236" s="1"/>
      <c r="X3236" s="1"/>
      <c r="Y3236" s="1"/>
      <c r="Z3236" s="1"/>
      <c r="AA3236" s="1"/>
      <c r="AB3236" s="1"/>
      <c r="AC3236" s="1"/>
      <c r="AD3236" s="1"/>
      <c r="AE3236" s="1"/>
      <c r="AG3236" s="1"/>
      <c r="AH3236" s="1"/>
      <c r="AI3236" s="7">
        <f t="shared" si="1763"/>
        <v>0</v>
      </c>
      <c r="AJ3236" s="7">
        <f t="shared" si="1764"/>
        <v>0</v>
      </c>
      <c r="AK3236" s="7">
        <f t="shared" si="1765"/>
        <v>0</v>
      </c>
      <c r="AL3236" s="7">
        <f t="shared" si="1766"/>
        <v>0</v>
      </c>
      <c r="AM3236" s="2" t="str">
        <f t="shared" si="1767"/>
        <v>-</v>
      </c>
      <c r="AN3236" s="2" t="str">
        <f t="shared" si="1768"/>
        <v>-</v>
      </c>
      <c r="AO3236" s="2" t="str">
        <f t="shared" si="1769"/>
        <v>-</v>
      </c>
      <c r="AP3236" s="2" t="str">
        <f t="shared" si="1770"/>
        <v>-</v>
      </c>
      <c r="AQ3236" s="2"/>
      <c r="AR3236" s="133" t="str">
        <f t="shared" si="1771"/>
        <v>Dent</v>
      </c>
      <c r="AS3236" s="133" t="s">
        <v>2284</v>
      </c>
      <c r="AV3236" s="91">
        <v>29</v>
      </c>
      <c r="AW3236" s="93">
        <v>65</v>
      </c>
      <c r="AX3236" s="99">
        <f t="shared" si="1772"/>
        <v>29065</v>
      </c>
      <c r="AZ3236" s="7" t="s">
        <v>3053</v>
      </c>
      <c r="BA3236" s="133" t="s">
        <v>3094</v>
      </c>
    </row>
    <row r="3237" spans="1:53" s="133" customFormat="1" hidden="1" outlineLevel="1">
      <c r="A3237" s="133" t="s">
        <v>325</v>
      </c>
      <c r="B3237" s="133" t="s">
        <v>2284</v>
      </c>
      <c r="C3237" s="1">
        <f t="shared" si="1773"/>
        <v>0</v>
      </c>
      <c r="D3237" s="7">
        <f>IF(P3237&gt;0,RANK(P3237,(P3237:R3237,S3237:AG3237)),0)</f>
        <v>0</v>
      </c>
      <c r="E3237" s="7">
        <f>IF(Q3237&gt;0,RANK(Q3237,(P3237:R3237,S3237:AG3237)),0)</f>
        <v>0</v>
      </c>
      <c r="F3237" s="7">
        <f>IF(R3237&gt;0,RANK(R3237,(P3237:R3237,S3237:AG3237)),0)</f>
        <v>0</v>
      </c>
      <c r="G3237" s="7">
        <f>IF(S3237&gt;0,RANK(S3237,(P3237:R3237,S3237:AG3237)),0)</f>
        <v>0</v>
      </c>
      <c r="H3237" s="48" t="e">
        <f t="shared" si="1756"/>
        <v>#NUM!</v>
      </c>
      <c r="I3237" s="163" t="e">
        <f t="shared" si="1757"/>
        <v>#NUM!</v>
      </c>
      <c r="J3237" s="2"/>
      <c r="K3237" s="2" t="str">
        <f t="shared" si="1758"/>
        <v>-</v>
      </c>
      <c r="L3237" s="2" t="str">
        <f t="shared" si="1759"/>
        <v>-</v>
      </c>
      <c r="M3237" s="2" t="str">
        <f t="shared" si="1760"/>
        <v>-</v>
      </c>
      <c r="N3237" s="2" t="str">
        <f t="shared" si="1761"/>
        <v>-</v>
      </c>
      <c r="O3237" s="2" t="str">
        <f t="shared" si="1762"/>
        <v>-</v>
      </c>
      <c r="P3237" s="1"/>
      <c r="Q3237" s="1"/>
      <c r="R3237" s="1"/>
      <c r="S3237" s="1"/>
      <c r="T3237" s="1"/>
      <c r="U3237" s="1"/>
      <c r="V3237" s="1"/>
      <c r="W3237" s="1"/>
      <c r="X3237" s="1"/>
      <c r="Y3237" s="1"/>
      <c r="Z3237" s="1"/>
      <c r="AA3237" s="1"/>
      <c r="AB3237" s="1"/>
      <c r="AC3237" s="1"/>
      <c r="AD3237" s="1"/>
      <c r="AE3237" s="1"/>
      <c r="AG3237" s="1"/>
      <c r="AH3237" s="1"/>
      <c r="AI3237" s="7">
        <f t="shared" si="1763"/>
        <v>0</v>
      </c>
      <c r="AJ3237" s="7">
        <f t="shared" si="1764"/>
        <v>0</v>
      </c>
      <c r="AK3237" s="7">
        <f t="shared" si="1765"/>
        <v>0</v>
      </c>
      <c r="AL3237" s="7">
        <f t="shared" si="1766"/>
        <v>0</v>
      </c>
      <c r="AM3237" s="2" t="str">
        <f t="shared" si="1767"/>
        <v>-</v>
      </c>
      <c r="AN3237" s="2" t="str">
        <f t="shared" si="1768"/>
        <v>-</v>
      </c>
      <c r="AO3237" s="2" t="str">
        <f t="shared" si="1769"/>
        <v>-</v>
      </c>
      <c r="AP3237" s="2" t="str">
        <f t="shared" si="1770"/>
        <v>-</v>
      </c>
      <c r="AQ3237" s="2"/>
      <c r="AR3237" s="133" t="str">
        <f t="shared" si="1771"/>
        <v>Douglas</v>
      </c>
      <c r="AS3237" s="133" t="s">
        <v>2284</v>
      </c>
      <c r="AV3237" s="91">
        <v>29</v>
      </c>
      <c r="AW3237" s="93">
        <v>67</v>
      </c>
      <c r="AX3237" s="99">
        <f t="shared" si="1772"/>
        <v>29067</v>
      </c>
      <c r="AZ3237" s="7" t="s">
        <v>3053</v>
      </c>
      <c r="BA3237" s="133" t="s">
        <v>3094</v>
      </c>
    </row>
    <row r="3238" spans="1:53" s="133" customFormat="1" hidden="1" outlineLevel="1">
      <c r="A3238" s="133" t="s">
        <v>1325</v>
      </c>
      <c r="B3238" s="133" t="s">
        <v>2284</v>
      </c>
      <c r="C3238" s="1">
        <f t="shared" si="1773"/>
        <v>0</v>
      </c>
      <c r="D3238" s="7">
        <f>IF(P3238&gt;0,RANK(P3238,(P3238:R3238,S3238:AG3238)),0)</f>
        <v>0</v>
      </c>
      <c r="E3238" s="7">
        <f>IF(Q3238&gt;0,RANK(Q3238,(P3238:R3238,S3238:AG3238)),0)</f>
        <v>0</v>
      </c>
      <c r="F3238" s="7">
        <f>IF(R3238&gt;0,RANK(R3238,(P3238:R3238,S3238:AG3238)),0)</f>
        <v>0</v>
      </c>
      <c r="G3238" s="7">
        <f>IF(S3238&gt;0,RANK(S3238,(P3238:R3238,S3238:AG3238)),0)</f>
        <v>0</v>
      </c>
      <c r="H3238" s="48" t="e">
        <f t="shared" si="1756"/>
        <v>#NUM!</v>
      </c>
      <c r="I3238" s="163" t="e">
        <f t="shared" si="1757"/>
        <v>#NUM!</v>
      </c>
      <c r="J3238" s="2"/>
      <c r="K3238" s="2" t="str">
        <f t="shared" si="1758"/>
        <v>-</v>
      </c>
      <c r="L3238" s="2" t="str">
        <f t="shared" si="1759"/>
        <v>-</v>
      </c>
      <c r="M3238" s="2" t="str">
        <f t="shared" si="1760"/>
        <v>-</v>
      </c>
      <c r="N3238" s="2" t="str">
        <f t="shared" si="1761"/>
        <v>-</v>
      </c>
      <c r="O3238" s="2" t="str">
        <f t="shared" si="1762"/>
        <v>-</v>
      </c>
      <c r="P3238" s="1"/>
      <c r="Q3238" s="1"/>
      <c r="R3238" s="1"/>
      <c r="S3238" s="1"/>
      <c r="T3238" s="1"/>
      <c r="U3238" s="1"/>
      <c r="V3238" s="1"/>
      <c r="W3238" s="1"/>
      <c r="X3238" s="1"/>
      <c r="Y3238" s="1"/>
      <c r="Z3238" s="1"/>
      <c r="AA3238" s="1"/>
      <c r="AB3238" s="1"/>
      <c r="AC3238" s="1"/>
      <c r="AD3238" s="1"/>
      <c r="AE3238" s="1"/>
      <c r="AG3238" s="1"/>
      <c r="AH3238" s="1"/>
      <c r="AI3238" s="7">
        <f t="shared" si="1763"/>
        <v>0</v>
      </c>
      <c r="AJ3238" s="7">
        <f t="shared" si="1764"/>
        <v>0</v>
      </c>
      <c r="AK3238" s="7">
        <f t="shared" si="1765"/>
        <v>0</v>
      </c>
      <c r="AL3238" s="7">
        <f t="shared" si="1766"/>
        <v>0</v>
      </c>
      <c r="AM3238" s="2" t="str">
        <f t="shared" si="1767"/>
        <v>-</v>
      </c>
      <c r="AN3238" s="2" t="str">
        <f t="shared" si="1768"/>
        <v>-</v>
      </c>
      <c r="AO3238" s="2" t="str">
        <f t="shared" si="1769"/>
        <v>-</v>
      </c>
      <c r="AP3238" s="2" t="str">
        <f t="shared" si="1770"/>
        <v>-</v>
      </c>
      <c r="AQ3238" s="2"/>
      <c r="AR3238" s="133" t="str">
        <f t="shared" si="1771"/>
        <v>Dunklin</v>
      </c>
      <c r="AS3238" s="133" t="s">
        <v>2284</v>
      </c>
      <c r="AV3238" s="91">
        <v>29</v>
      </c>
      <c r="AW3238" s="93">
        <v>69</v>
      </c>
      <c r="AX3238" s="99">
        <f t="shared" si="1772"/>
        <v>29069</v>
      </c>
      <c r="AZ3238" s="7" t="s">
        <v>3053</v>
      </c>
      <c r="BA3238" s="133" t="s">
        <v>3094</v>
      </c>
    </row>
    <row r="3239" spans="1:53" s="133" customFormat="1" hidden="1" outlineLevel="1">
      <c r="A3239" s="133" t="s">
        <v>2477</v>
      </c>
      <c r="B3239" s="133" t="s">
        <v>2284</v>
      </c>
      <c r="C3239" s="1">
        <f t="shared" si="1773"/>
        <v>0</v>
      </c>
      <c r="D3239" s="7">
        <f>IF(P3239&gt;0,RANK(P3239,(P3239:R3239,S3239:AG3239)),0)</f>
        <v>0</v>
      </c>
      <c r="E3239" s="7">
        <f>IF(Q3239&gt;0,RANK(Q3239,(P3239:R3239,S3239:AG3239)),0)</f>
        <v>0</v>
      </c>
      <c r="F3239" s="7">
        <f>IF(R3239&gt;0,RANK(R3239,(P3239:R3239,S3239:AG3239)),0)</f>
        <v>0</v>
      </c>
      <c r="G3239" s="7">
        <f>IF(S3239&gt;0,RANK(S3239,(P3239:R3239,S3239:AG3239)),0)</f>
        <v>0</v>
      </c>
      <c r="H3239" s="48" t="e">
        <f t="shared" si="1756"/>
        <v>#NUM!</v>
      </c>
      <c r="I3239" s="163" t="e">
        <f t="shared" si="1757"/>
        <v>#NUM!</v>
      </c>
      <c r="J3239" s="2"/>
      <c r="K3239" s="2" t="str">
        <f t="shared" si="1758"/>
        <v>-</v>
      </c>
      <c r="L3239" s="2" t="str">
        <f t="shared" si="1759"/>
        <v>-</v>
      </c>
      <c r="M3239" s="2" t="str">
        <f t="shared" si="1760"/>
        <v>-</v>
      </c>
      <c r="N3239" s="2" t="str">
        <f t="shared" si="1761"/>
        <v>-</v>
      </c>
      <c r="O3239" s="2" t="str">
        <f t="shared" si="1762"/>
        <v>-</v>
      </c>
      <c r="P3239" s="1"/>
      <c r="Q3239" s="1"/>
      <c r="R3239" s="1"/>
      <c r="S3239" s="1"/>
      <c r="T3239" s="1"/>
      <c r="U3239" s="1"/>
      <c r="V3239" s="1"/>
      <c r="W3239" s="1"/>
      <c r="X3239" s="1"/>
      <c r="Y3239" s="1"/>
      <c r="Z3239" s="1"/>
      <c r="AA3239" s="1"/>
      <c r="AB3239" s="1"/>
      <c r="AC3239" s="1"/>
      <c r="AD3239" s="1"/>
      <c r="AE3239" s="1"/>
      <c r="AG3239" s="1"/>
      <c r="AH3239" s="1"/>
      <c r="AI3239" s="7">
        <f t="shared" si="1763"/>
        <v>0</v>
      </c>
      <c r="AJ3239" s="7">
        <f t="shared" si="1764"/>
        <v>0</v>
      </c>
      <c r="AK3239" s="7">
        <f t="shared" si="1765"/>
        <v>0</v>
      </c>
      <c r="AL3239" s="7">
        <f t="shared" si="1766"/>
        <v>0</v>
      </c>
      <c r="AM3239" s="2" t="str">
        <f t="shared" si="1767"/>
        <v>-</v>
      </c>
      <c r="AN3239" s="2" t="str">
        <f t="shared" si="1768"/>
        <v>-</v>
      </c>
      <c r="AO3239" s="2" t="str">
        <f t="shared" si="1769"/>
        <v>-</v>
      </c>
      <c r="AP3239" s="2" t="str">
        <f t="shared" si="1770"/>
        <v>-</v>
      </c>
      <c r="AQ3239" s="2"/>
      <c r="AR3239" s="133" t="str">
        <f t="shared" si="1771"/>
        <v>Franklin</v>
      </c>
      <c r="AS3239" s="133" t="s">
        <v>2284</v>
      </c>
      <c r="AV3239" s="91">
        <v>29</v>
      </c>
      <c r="AW3239" s="93">
        <v>71</v>
      </c>
      <c r="AX3239" s="99">
        <f t="shared" si="1772"/>
        <v>29071</v>
      </c>
      <c r="AZ3239" s="7" t="s">
        <v>3053</v>
      </c>
      <c r="BA3239" s="133" t="s">
        <v>3094</v>
      </c>
    </row>
    <row r="3240" spans="1:53" s="133" customFormat="1" hidden="1" outlineLevel="1">
      <c r="A3240" s="133" t="s">
        <v>2024</v>
      </c>
      <c r="B3240" s="133" t="s">
        <v>2284</v>
      </c>
      <c r="C3240" s="1">
        <f t="shared" si="1773"/>
        <v>0</v>
      </c>
      <c r="D3240" s="7">
        <f>IF(P3240&gt;0,RANK(P3240,(P3240:R3240,S3240:AG3240)),0)</f>
        <v>0</v>
      </c>
      <c r="E3240" s="7">
        <f>IF(Q3240&gt;0,RANK(Q3240,(P3240:R3240,S3240:AG3240)),0)</f>
        <v>0</v>
      </c>
      <c r="F3240" s="7">
        <f>IF(R3240&gt;0,RANK(R3240,(P3240:R3240,S3240:AG3240)),0)</f>
        <v>0</v>
      </c>
      <c r="G3240" s="7">
        <f>IF(S3240&gt;0,RANK(S3240,(P3240:R3240,S3240:AG3240)),0)</f>
        <v>0</v>
      </c>
      <c r="H3240" s="48" t="e">
        <f t="shared" si="1756"/>
        <v>#NUM!</v>
      </c>
      <c r="I3240" s="163" t="e">
        <f t="shared" si="1757"/>
        <v>#NUM!</v>
      </c>
      <c r="J3240" s="2"/>
      <c r="K3240" s="2" t="str">
        <f t="shared" si="1758"/>
        <v>-</v>
      </c>
      <c r="L3240" s="2" t="str">
        <f t="shared" si="1759"/>
        <v>-</v>
      </c>
      <c r="M3240" s="2" t="str">
        <f t="shared" si="1760"/>
        <v>-</v>
      </c>
      <c r="N3240" s="2" t="str">
        <f t="shared" si="1761"/>
        <v>-</v>
      </c>
      <c r="O3240" s="2" t="str">
        <f t="shared" si="1762"/>
        <v>-</v>
      </c>
      <c r="P3240" s="1"/>
      <c r="Q3240" s="1"/>
      <c r="R3240" s="1"/>
      <c r="S3240" s="1"/>
      <c r="T3240" s="1"/>
      <c r="U3240" s="1"/>
      <c r="V3240" s="1"/>
      <c r="W3240" s="1"/>
      <c r="X3240" s="1"/>
      <c r="Y3240" s="1"/>
      <c r="Z3240" s="1"/>
      <c r="AA3240" s="1"/>
      <c r="AB3240" s="1"/>
      <c r="AC3240" s="1"/>
      <c r="AD3240" s="1"/>
      <c r="AE3240" s="1"/>
      <c r="AG3240" s="1"/>
      <c r="AH3240" s="1"/>
      <c r="AI3240" s="7">
        <f t="shared" si="1763"/>
        <v>0</v>
      </c>
      <c r="AJ3240" s="7">
        <f t="shared" si="1764"/>
        <v>0</v>
      </c>
      <c r="AK3240" s="7">
        <f t="shared" si="1765"/>
        <v>0</v>
      </c>
      <c r="AL3240" s="7">
        <f t="shared" si="1766"/>
        <v>0</v>
      </c>
      <c r="AM3240" s="2" t="str">
        <f t="shared" si="1767"/>
        <v>-</v>
      </c>
      <c r="AN3240" s="2" t="str">
        <f t="shared" si="1768"/>
        <v>-</v>
      </c>
      <c r="AO3240" s="2" t="str">
        <f t="shared" si="1769"/>
        <v>-</v>
      </c>
      <c r="AP3240" s="2" t="str">
        <f t="shared" si="1770"/>
        <v>-</v>
      </c>
      <c r="AQ3240" s="2"/>
      <c r="AR3240" s="133" t="str">
        <f t="shared" si="1771"/>
        <v>Gasconade</v>
      </c>
      <c r="AS3240" s="133" t="s">
        <v>2284</v>
      </c>
      <c r="AV3240" s="91">
        <v>29</v>
      </c>
      <c r="AW3240" s="93">
        <v>73</v>
      </c>
      <c r="AX3240" s="99">
        <f t="shared" si="1772"/>
        <v>29073</v>
      </c>
      <c r="AZ3240" s="7" t="s">
        <v>3053</v>
      </c>
      <c r="BA3240" s="133" t="s">
        <v>3094</v>
      </c>
    </row>
    <row r="3241" spans="1:53" s="133" customFormat="1" hidden="1" outlineLevel="1">
      <c r="A3241" s="133" t="s">
        <v>1165</v>
      </c>
      <c r="B3241" s="133" t="s">
        <v>2284</v>
      </c>
      <c r="C3241" s="1">
        <f t="shared" si="1773"/>
        <v>0</v>
      </c>
      <c r="D3241" s="7">
        <f>IF(P3241&gt;0,RANK(P3241,(P3241:R3241,S3241:AG3241)),0)</f>
        <v>0</v>
      </c>
      <c r="E3241" s="7">
        <f>IF(Q3241&gt;0,RANK(Q3241,(P3241:R3241,S3241:AG3241)),0)</f>
        <v>0</v>
      </c>
      <c r="F3241" s="7">
        <f>IF(R3241&gt;0,RANK(R3241,(P3241:R3241,S3241:AG3241)),0)</f>
        <v>0</v>
      </c>
      <c r="G3241" s="7">
        <f>IF(S3241&gt;0,RANK(S3241,(P3241:R3241,S3241:AG3241)),0)</f>
        <v>0</v>
      </c>
      <c r="H3241" s="48" t="e">
        <f t="shared" si="1756"/>
        <v>#NUM!</v>
      </c>
      <c r="I3241" s="163" t="e">
        <f t="shared" si="1757"/>
        <v>#NUM!</v>
      </c>
      <c r="J3241" s="2"/>
      <c r="K3241" s="2" t="str">
        <f t="shared" si="1758"/>
        <v>-</v>
      </c>
      <c r="L3241" s="2" t="str">
        <f t="shared" si="1759"/>
        <v>-</v>
      </c>
      <c r="M3241" s="2" t="str">
        <f t="shared" si="1760"/>
        <v>-</v>
      </c>
      <c r="N3241" s="2" t="str">
        <f t="shared" si="1761"/>
        <v>-</v>
      </c>
      <c r="O3241" s="2" t="str">
        <f t="shared" si="1762"/>
        <v>-</v>
      </c>
      <c r="P3241" s="1"/>
      <c r="Q3241" s="1"/>
      <c r="R3241" s="1"/>
      <c r="S3241" s="1"/>
      <c r="T3241" s="1"/>
      <c r="U3241" s="1"/>
      <c r="V3241" s="1"/>
      <c r="W3241" s="1"/>
      <c r="X3241" s="1"/>
      <c r="Y3241" s="1"/>
      <c r="Z3241" s="1"/>
      <c r="AA3241" s="1"/>
      <c r="AB3241" s="1"/>
      <c r="AC3241" s="1"/>
      <c r="AD3241" s="1"/>
      <c r="AE3241" s="1"/>
      <c r="AG3241" s="1"/>
      <c r="AH3241" s="1"/>
      <c r="AI3241" s="7">
        <f t="shared" si="1763"/>
        <v>0</v>
      </c>
      <c r="AJ3241" s="7">
        <f t="shared" si="1764"/>
        <v>0</v>
      </c>
      <c r="AK3241" s="7">
        <f t="shared" si="1765"/>
        <v>0</v>
      </c>
      <c r="AL3241" s="7">
        <f t="shared" si="1766"/>
        <v>0</v>
      </c>
      <c r="AM3241" s="2" t="str">
        <f t="shared" si="1767"/>
        <v>-</v>
      </c>
      <c r="AN3241" s="2" t="str">
        <f t="shared" si="1768"/>
        <v>-</v>
      </c>
      <c r="AO3241" s="2" t="str">
        <f t="shared" si="1769"/>
        <v>-</v>
      </c>
      <c r="AP3241" s="2" t="str">
        <f t="shared" si="1770"/>
        <v>-</v>
      </c>
      <c r="AQ3241" s="2"/>
      <c r="AR3241" s="133" t="str">
        <f t="shared" si="1771"/>
        <v>Gentry</v>
      </c>
      <c r="AS3241" s="133" t="s">
        <v>2284</v>
      </c>
      <c r="AV3241" s="91">
        <v>29</v>
      </c>
      <c r="AW3241" s="93">
        <v>75</v>
      </c>
      <c r="AX3241" s="99">
        <f t="shared" si="1772"/>
        <v>29075</v>
      </c>
      <c r="AZ3241" s="7" t="s">
        <v>3053</v>
      </c>
      <c r="BA3241" s="133" t="s">
        <v>3094</v>
      </c>
    </row>
    <row r="3242" spans="1:53" s="133" customFormat="1" hidden="1" outlineLevel="1">
      <c r="A3242" s="133" t="s">
        <v>1339</v>
      </c>
      <c r="B3242" s="133" t="s">
        <v>2284</v>
      </c>
      <c r="C3242" s="1">
        <f t="shared" si="1773"/>
        <v>0</v>
      </c>
      <c r="D3242" s="7">
        <f>IF(P3242&gt;0,RANK(P3242,(P3242:R3242,S3242:AG3242)),0)</f>
        <v>0</v>
      </c>
      <c r="E3242" s="7">
        <f>IF(Q3242&gt;0,RANK(Q3242,(P3242:R3242,S3242:AG3242)),0)</f>
        <v>0</v>
      </c>
      <c r="F3242" s="7">
        <f>IF(R3242&gt;0,RANK(R3242,(P3242:R3242,S3242:AG3242)),0)</f>
        <v>0</v>
      </c>
      <c r="G3242" s="7">
        <f>IF(S3242&gt;0,RANK(S3242,(P3242:R3242,S3242:AG3242)),0)</f>
        <v>0</v>
      </c>
      <c r="H3242" s="48" t="e">
        <f t="shared" si="1756"/>
        <v>#NUM!</v>
      </c>
      <c r="I3242" s="163" t="e">
        <f t="shared" si="1757"/>
        <v>#NUM!</v>
      </c>
      <c r="J3242" s="2"/>
      <c r="K3242" s="2" t="str">
        <f t="shared" si="1758"/>
        <v>-</v>
      </c>
      <c r="L3242" s="2" t="str">
        <f t="shared" si="1759"/>
        <v>-</v>
      </c>
      <c r="M3242" s="2" t="str">
        <f t="shared" si="1760"/>
        <v>-</v>
      </c>
      <c r="N3242" s="2" t="str">
        <f t="shared" si="1761"/>
        <v>-</v>
      </c>
      <c r="O3242" s="2" t="str">
        <f t="shared" si="1762"/>
        <v>-</v>
      </c>
      <c r="P3242" s="1"/>
      <c r="Q3242" s="1"/>
      <c r="R3242" s="1"/>
      <c r="S3242" s="1"/>
      <c r="T3242" s="1"/>
      <c r="U3242" s="1"/>
      <c r="V3242" s="1"/>
      <c r="W3242" s="1"/>
      <c r="X3242" s="1"/>
      <c r="Y3242" s="1"/>
      <c r="Z3242" s="1"/>
      <c r="AA3242" s="1"/>
      <c r="AB3242" s="1"/>
      <c r="AC3242" s="1"/>
      <c r="AD3242" s="1"/>
      <c r="AE3242" s="1"/>
      <c r="AG3242" s="1"/>
      <c r="AH3242" s="1"/>
      <c r="AI3242" s="7">
        <f t="shared" si="1763"/>
        <v>0</v>
      </c>
      <c r="AJ3242" s="7">
        <f t="shared" si="1764"/>
        <v>0</v>
      </c>
      <c r="AK3242" s="7">
        <f t="shared" si="1765"/>
        <v>0</v>
      </c>
      <c r="AL3242" s="7">
        <f t="shared" si="1766"/>
        <v>0</v>
      </c>
      <c r="AM3242" s="2" t="str">
        <f t="shared" si="1767"/>
        <v>-</v>
      </c>
      <c r="AN3242" s="2" t="str">
        <f t="shared" si="1768"/>
        <v>-</v>
      </c>
      <c r="AO3242" s="2" t="str">
        <f t="shared" si="1769"/>
        <v>-</v>
      </c>
      <c r="AP3242" s="2" t="str">
        <f t="shared" si="1770"/>
        <v>-</v>
      </c>
      <c r="AQ3242" s="2"/>
      <c r="AR3242" s="133" t="str">
        <f t="shared" si="1771"/>
        <v>Greene</v>
      </c>
      <c r="AS3242" s="133" t="s">
        <v>2284</v>
      </c>
      <c r="AV3242" s="91">
        <v>29</v>
      </c>
      <c r="AW3242" s="93">
        <v>77</v>
      </c>
      <c r="AX3242" s="99">
        <f t="shared" si="1772"/>
        <v>29077</v>
      </c>
      <c r="AZ3242" s="7" t="s">
        <v>3053</v>
      </c>
      <c r="BA3242" s="133" t="s">
        <v>3094</v>
      </c>
    </row>
    <row r="3243" spans="1:53" s="133" customFormat="1" hidden="1" outlineLevel="1">
      <c r="A3243" s="133" t="s">
        <v>2290</v>
      </c>
      <c r="B3243" s="133" t="s">
        <v>2284</v>
      </c>
      <c r="C3243" s="1">
        <f t="shared" si="1773"/>
        <v>0</v>
      </c>
      <c r="D3243" s="7">
        <f>IF(P3243&gt;0,RANK(P3243,(P3243:R3243,S3243:AG3243)),0)</f>
        <v>0</v>
      </c>
      <c r="E3243" s="7">
        <f>IF(Q3243&gt;0,RANK(Q3243,(P3243:R3243,S3243:AG3243)),0)</f>
        <v>0</v>
      </c>
      <c r="F3243" s="7">
        <f>IF(R3243&gt;0,RANK(R3243,(P3243:R3243,S3243:AG3243)),0)</f>
        <v>0</v>
      </c>
      <c r="G3243" s="7">
        <f>IF(S3243&gt;0,RANK(S3243,(P3243:R3243,S3243:AG3243)),0)</f>
        <v>0</v>
      </c>
      <c r="H3243" s="48" t="e">
        <f t="shared" si="1756"/>
        <v>#NUM!</v>
      </c>
      <c r="I3243" s="163" t="e">
        <f t="shared" si="1757"/>
        <v>#NUM!</v>
      </c>
      <c r="J3243" s="2"/>
      <c r="K3243" s="2" t="str">
        <f t="shared" si="1758"/>
        <v>-</v>
      </c>
      <c r="L3243" s="2" t="str">
        <f t="shared" si="1759"/>
        <v>-</v>
      </c>
      <c r="M3243" s="2" t="str">
        <f t="shared" si="1760"/>
        <v>-</v>
      </c>
      <c r="N3243" s="2" t="str">
        <f t="shared" si="1761"/>
        <v>-</v>
      </c>
      <c r="O3243" s="2" t="str">
        <f t="shared" si="1762"/>
        <v>-</v>
      </c>
      <c r="P3243" s="1"/>
      <c r="Q3243" s="1"/>
      <c r="R3243" s="1"/>
      <c r="S3243" s="1"/>
      <c r="T3243" s="1"/>
      <c r="U3243" s="1"/>
      <c r="V3243" s="1"/>
      <c r="W3243" s="1"/>
      <c r="X3243" s="1"/>
      <c r="Y3243" s="1"/>
      <c r="Z3243" s="1"/>
      <c r="AA3243" s="1"/>
      <c r="AB3243" s="1"/>
      <c r="AC3243" s="1"/>
      <c r="AD3243" s="1"/>
      <c r="AE3243" s="1"/>
      <c r="AG3243" s="1"/>
      <c r="AH3243" s="1"/>
      <c r="AI3243" s="7">
        <f t="shared" si="1763"/>
        <v>0</v>
      </c>
      <c r="AJ3243" s="7">
        <f t="shared" si="1764"/>
        <v>0</v>
      </c>
      <c r="AK3243" s="7">
        <f t="shared" si="1765"/>
        <v>0</v>
      </c>
      <c r="AL3243" s="7">
        <f t="shared" si="1766"/>
        <v>0</v>
      </c>
      <c r="AM3243" s="2" t="str">
        <f t="shared" si="1767"/>
        <v>-</v>
      </c>
      <c r="AN3243" s="2" t="str">
        <f t="shared" si="1768"/>
        <v>-</v>
      </c>
      <c r="AO3243" s="2" t="str">
        <f t="shared" si="1769"/>
        <v>-</v>
      </c>
      <c r="AP3243" s="2" t="str">
        <f t="shared" si="1770"/>
        <v>-</v>
      </c>
      <c r="AQ3243" s="2"/>
      <c r="AR3243" s="133" t="str">
        <f t="shared" si="1771"/>
        <v>Grundy</v>
      </c>
      <c r="AS3243" s="133" t="s">
        <v>2284</v>
      </c>
      <c r="AV3243" s="91">
        <v>29</v>
      </c>
      <c r="AW3243" s="93">
        <v>79</v>
      </c>
      <c r="AX3243" s="99">
        <f t="shared" si="1772"/>
        <v>29079</v>
      </c>
      <c r="AZ3243" s="7" t="s">
        <v>3053</v>
      </c>
      <c r="BA3243" s="133" t="s">
        <v>3094</v>
      </c>
    </row>
    <row r="3244" spans="1:53" s="133" customFormat="1" hidden="1" outlineLevel="1">
      <c r="A3244" s="133" t="s">
        <v>1869</v>
      </c>
      <c r="B3244" s="133" t="s">
        <v>2284</v>
      </c>
      <c r="C3244" s="1">
        <f t="shared" si="1773"/>
        <v>0</v>
      </c>
      <c r="D3244" s="7">
        <f>IF(P3244&gt;0,RANK(P3244,(P3244:R3244,S3244:AG3244)),0)</f>
        <v>0</v>
      </c>
      <c r="E3244" s="7">
        <f>IF(Q3244&gt;0,RANK(Q3244,(P3244:R3244,S3244:AG3244)),0)</f>
        <v>0</v>
      </c>
      <c r="F3244" s="7">
        <f>IF(R3244&gt;0,RANK(R3244,(P3244:R3244,S3244:AG3244)),0)</f>
        <v>0</v>
      </c>
      <c r="G3244" s="7">
        <f>IF(S3244&gt;0,RANK(S3244,(P3244:R3244,S3244:AG3244)),0)</f>
        <v>0</v>
      </c>
      <c r="H3244" s="48" t="e">
        <f t="shared" si="1756"/>
        <v>#NUM!</v>
      </c>
      <c r="I3244" s="163" t="e">
        <f t="shared" si="1757"/>
        <v>#NUM!</v>
      </c>
      <c r="J3244" s="2"/>
      <c r="K3244" s="2" t="str">
        <f t="shared" si="1758"/>
        <v>-</v>
      </c>
      <c r="L3244" s="2" t="str">
        <f t="shared" si="1759"/>
        <v>-</v>
      </c>
      <c r="M3244" s="2" t="str">
        <f t="shared" si="1760"/>
        <v>-</v>
      </c>
      <c r="N3244" s="2" t="str">
        <f t="shared" si="1761"/>
        <v>-</v>
      </c>
      <c r="O3244" s="2" t="str">
        <f t="shared" si="1762"/>
        <v>-</v>
      </c>
      <c r="P3244" s="1"/>
      <c r="Q3244" s="1"/>
      <c r="R3244" s="1"/>
      <c r="S3244" s="1"/>
      <c r="T3244" s="1"/>
      <c r="U3244" s="1"/>
      <c r="V3244" s="1"/>
      <c r="W3244" s="1"/>
      <c r="X3244" s="1"/>
      <c r="Y3244" s="1"/>
      <c r="Z3244" s="1"/>
      <c r="AA3244" s="1"/>
      <c r="AB3244" s="1"/>
      <c r="AC3244" s="1"/>
      <c r="AD3244" s="1"/>
      <c r="AE3244" s="1"/>
      <c r="AG3244" s="1"/>
      <c r="AH3244" s="1"/>
      <c r="AI3244" s="7">
        <f t="shared" si="1763"/>
        <v>0</v>
      </c>
      <c r="AJ3244" s="7">
        <f t="shared" si="1764"/>
        <v>0</v>
      </c>
      <c r="AK3244" s="7">
        <f t="shared" si="1765"/>
        <v>0</v>
      </c>
      <c r="AL3244" s="7">
        <f t="shared" si="1766"/>
        <v>0</v>
      </c>
      <c r="AM3244" s="2" t="str">
        <f t="shared" si="1767"/>
        <v>-</v>
      </c>
      <c r="AN3244" s="2" t="str">
        <f t="shared" si="1768"/>
        <v>-</v>
      </c>
      <c r="AO3244" s="2" t="str">
        <f t="shared" si="1769"/>
        <v>-</v>
      </c>
      <c r="AP3244" s="2" t="str">
        <f t="shared" si="1770"/>
        <v>-</v>
      </c>
      <c r="AQ3244" s="2"/>
      <c r="AR3244" s="133" t="str">
        <f t="shared" si="1771"/>
        <v>Harrison</v>
      </c>
      <c r="AS3244" s="133" t="s">
        <v>2284</v>
      </c>
      <c r="AV3244" s="91">
        <v>29</v>
      </c>
      <c r="AW3244" s="93">
        <v>81</v>
      </c>
      <c r="AX3244" s="99">
        <f t="shared" si="1772"/>
        <v>29081</v>
      </c>
      <c r="AZ3244" s="7" t="s">
        <v>3053</v>
      </c>
      <c r="BA3244" s="133" t="s">
        <v>3094</v>
      </c>
    </row>
    <row r="3245" spans="1:53" s="133" customFormat="1" hidden="1" outlineLevel="1">
      <c r="A3245" s="133" t="s">
        <v>2146</v>
      </c>
      <c r="B3245" s="133" t="s">
        <v>2284</v>
      </c>
      <c r="C3245" s="1">
        <f t="shared" si="1773"/>
        <v>0</v>
      </c>
      <c r="D3245" s="7">
        <f>IF(P3245&gt;0,RANK(P3245,(P3245:R3245,S3245:AG3245)),0)</f>
        <v>0</v>
      </c>
      <c r="E3245" s="7">
        <f>IF(Q3245&gt;0,RANK(Q3245,(P3245:R3245,S3245:AG3245)),0)</f>
        <v>0</v>
      </c>
      <c r="F3245" s="7">
        <f>IF(R3245&gt;0,RANK(R3245,(P3245:R3245,S3245:AG3245)),0)</f>
        <v>0</v>
      </c>
      <c r="G3245" s="7">
        <f>IF(S3245&gt;0,RANK(S3245,(P3245:R3245,S3245:AG3245)),0)</f>
        <v>0</v>
      </c>
      <c r="H3245" s="48" t="e">
        <f t="shared" si="1756"/>
        <v>#NUM!</v>
      </c>
      <c r="I3245" s="163" t="e">
        <f t="shared" si="1757"/>
        <v>#NUM!</v>
      </c>
      <c r="J3245" s="2"/>
      <c r="K3245" s="2" t="str">
        <f t="shared" si="1758"/>
        <v>-</v>
      </c>
      <c r="L3245" s="2" t="str">
        <f t="shared" si="1759"/>
        <v>-</v>
      </c>
      <c r="M3245" s="2" t="str">
        <f t="shared" si="1760"/>
        <v>-</v>
      </c>
      <c r="N3245" s="2" t="str">
        <f t="shared" si="1761"/>
        <v>-</v>
      </c>
      <c r="O3245" s="2" t="str">
        <f t="shared" si="1762"/>
        <v>-</v>
      </c>
      <c r="P3245" s="1"/>
      <c r="Q3245" s="1"/>
      <c r="R3245" s="1"/>
      <c r="S3245" s="1"/>
      <c r="T3245" s="1"/>
      <c r="U3245" s="1"/>
      <c r="V3245" s="1"/>
      <c r="W3245" s="1"/>
      <c r="X3245" s="1"/>
      <c r="Y3245" s="1"/>
      <c r="Z3245" s="1"/>
      <c r="AA3245" s="1"/>
      <c r="AB3245" s="1"/>
      <c r="AC3245" s="1"/>
      <c r="AD3245" s="1"/>
      <c r="AE3245" s="1"/>
      <c r="AG3245" s="1"/>
      <c r="AH3245" s="1"/>
      <c r="AI3245" s="7">
        <f t="shared" si="1763"/>
        <v>0</v>
      </c>
      <c r="AJ3245" s="7">
        <f t="shared" si="1764"/>
        <v>0</v>
      </c>
      <c r="AK3245" s="7">
        <f t="shared" si="1765"/>
        <v>0</v>
      </c>
      <c r="AL3245" s="7">
        <f t="shared" si="1766"/>
        <v>0</v>
      </c>
      <c r="AM3245" s="2" t="str">
        <f t="shared" si="1767"/>
        <v>-</v>
      </c>
      <c r="AN3245" s="2" t="str">
        <f t="shared" si="1768"/>
        <v>-</v>
      </c>
      <c r="AO3245" s="2" t="str">
        <f t="shared" si="1769"/>
        <v>-</v>
      </c>
      <c r="AP3245" s="2" t="str">
        <f t="shared" si="1770"/>
        <v>-</v>
      </c>
      <c r="AQ3245" s="2"/>
      <c r="AR3245" s="133" t="str">
        <f t="shared" si="1771"/>
        <v>Henry</v>
      </c>
      <c r="AS3245" s="133" t="s">
        <v>2284</v>
      </c>
      <c r="AV3245" s="91">
        <v>29</v>
      </c>
      <c r="AW3245" s="93">
        <v>83</v>
      </c>
      <c r="AX3245" s="99">
        <f t="shared" si="1772"/>
        <v>29083</v>
      </c>
      <c r="AZ3245" s="7" t="s">
        <v>3053</v>
      </c>
      <c r="BA3245" s="133" t="s">
        <v>3094</v>
      </c>
    </row>
    <row r="3246" spans="1:53" s="133" customFormat="1" hidden="1" outlineLevel="1">
      <c r="A3246" s="133" t="s">
        <v>1824</v>
      </c>
      <c r="B3246" s="133" t="s">
        <v>2284</v>
      </c>
      <c r="C3246" s="1">
        <f t="shared" si="1773"/>
        <v>0</v>
      </c>
      <c r="D3246" s="7">
        <f>IF(P3246&gt;0,RANK(P3246,(P3246:R3246,S3246:AG3246)),0)</f>
        <v>0</v>
      </c>
      <c r="E3246" s="7">
        <f>IF(Q3246&gt;0,RANK(Q3246,(P3246:R3246,S3246:AG3246)),0)</f>
        <v>0</v>
      </c>
      <c r="F3246" s="7">
        <f>IF(R3246&gt;0,RANK(R3246,(P3246:R3246,S3246:AG3246)),0)</f>
        <v>0</v>
      </c>
      <c r="G3246" s="7">
        <f>IF(S3246&gt;0,RANK(S3246,(P3246:R3246,S3246:AG3246)),0)</f>
        <v>0</v>
      </c>
      <c r="H3246" s="48" t="e">
        <f t="shared" si="1756"/>
        <v>#NUM!</v>
      </c>
      <c r="I3246" s="163" t="e">
        <f t="shared" si="1757"/>
        <v>#NUM!</v>
      </c>
      <c r="J3246" s="2"/>
      <c r="K3246" s="2" t="str">
        <f t="shared" si="1758"/>
        <v>-</v>
      </c>
      <c r="L3246" s="2" t="str">
        <f t="shared" si="1759"/>
        <v>-</v>
      </c>
      <c r="M3246" s="2" t="str">
        <f t="shared" si="1760"/>
        <v>-</v>
      </c>
      <c r="N3246" s="2" t="str">
        <f t="shared" si="1761"/>
        <v>-</v>
      </c>
      <c r="O3246" s="2" t="str">
        <f t="shared" si="1762"/>
        <v>-</v>
      </c>
      <c r="P3246" s="1"/>
      <c r="Q3246" s="1"/>
      <c r="R3246" s="1"/>
      <c r="S3246" s="1"/>
      <c r="T3246" s="1"/>
      <c r="U3246" s="1"/>
      <c r="V3246" s="1"/>
      <c r="W3246" s="1"/>
      <c r="X3246" s="1"/>
      <c r="Y3246" s="1"/>
      <c r="Z3246" s="1"/>
      <c r="AA3246" s="1"/>
      <c r="AB3246" s="1"/>
      <c r="AC3246" s="1"/>
      <c r="AD3246" s="1"/>
      <c r="AE3246" s="1"/>
      <c r="AG3246" s="1"/>
      <c r="AH3246" s="1"/>
      <c r="AI3246" s="7">
        <f t="shared" si="1763"/>
        <v>0</v>
      </c>
      <c r="AJ3246" s="7">
        <f t="shared" si="1764"/>
        <v>0</v>
      </c>
      <c r="AK3246" s="7">
        <f t="shared" si="1765"/>
        <v>0</v>
      </c>
      <c r="AL3246" s="7">
        <f t="shared" si="1766"/>
        <v>0</v>
      </c>
      <c r="AM3246" s="2" t="str">
        <f t="shared" si="1767"/>
        <v>-</v>
      </c>
      <c r="AN3246" s="2" t="str">
        <f t="shared" si="1768"/>
        <v>-</v>
      </c>
      <c r="AO3246" s="2" t="str">
        <f t="shared" si="1769"/>
        <v>-</v>
      </c>
      <c r="AP3246" s="2" t="str">
        <f t="shared" si="1770"/>
        <v>-</v>
      </c>
      <c r="AQ3246" s="2"/>
      <c r="AR3246" s="133" t="str">
        <f t="shared" si="1771"/>
        <v>Hickory</v>
      </c>
      <c r="AS3246" s="133" t="s">
        <v>2284</v>
      </c>
      <c r="AV3246" s="91">
        <v>29</v>
      </c>
      <c r="AW3246" s="93">
        <v>85</v>
      </c>
      <c r="AX3246" s="99">
        <f t="shared" si="1772"/>
        <v>29085</v>
      </c>
      <c r="AZ3246" s="7" t="s">
        <v>3053</v>
      </c>
      <c r="BA3246" s="133" t="s">
        <v>3094</v>
      </c>
    </row>
    <row r="3247" spans="1:53" s="133" customFormat="1" hidden="1" outlineLevel="1">
      <c r="A3247" s="133" t="s">
        <v>939</v>
      </c>
      <c r="B3247" s="133" t="s">
        <v>2284</v>
      </c>
      <c r="C3247" s="1">
        <f t="shared" si="1773"/>
        <v>0</v>
      </c>
      <c r="D3247" s="7">
        <f>IF(P3247&gt;0,RANK(P3247,(P3247:R3247,S3247:AG3247)),0)</f>
        <v>0</v>
      </c>
      <c r="E3247" s="7">
        <f>IF(Q3247&gt;0,RANK(Q3247,(P3247:R3247,S3247:AG3247)),0)</f>
        <v>0</v>
      </c>
      <c r="F3247" s="7">
        <f>IF(R3247&gt;0,RANK(R3247,(P3247:R3247,S3247:AG3247)),0)</f>
        <v>0</v>
      </c>
      <c r="G3247" s="7">
        <f>IF(S3247&gt;0,RANK(S3247,(P3247:R3247,S3247:AG3247)),0)</f>
        <v>0</v>
      </c>
      <c r="H3247" s="48" t="e">
        <f t="shared" si="1756"/>
        <v>#NUM!</v>
      </c>
      <c r="I3247" s="163" t="e">
        <f t="shared" si="1757"/>
        <v>#NUM!</v>
      </c>
      <c r="J3247" s="2"/>
      <c r="K3247" s="2" t="str">
        <f t="shared" si="1758"/>
        <v>-</v>
      </c>
      <c r="L3247" s="2" t="str">
        <f t="shared" si="1759"/>
        <v>-</v>
      </c>
      <c r="M3247" s="2" t="str">
        <f t="shared" si="1760"/>
        <v>-</v>
      </c>
      <c r="N3247" s="2" t="str">
        <f t="shared" si="1761"/>
        <v>-</v>
      </c>
      <c r="O3247" s="2" t="str">
        <f t="shared" si="1762"/>
        <v>-</v>
      </c>
      <c r="P3247" s="1"/>
      <c r="Q3247" s="1"/>
      <c r="R3247" s="1"/>
      <c r="S3247" s="1"/>
      <c r="T3247" s="1"/>
      <c r="U3247" s="1"/>
      <c r="V3247" s="1"/>
      <c r="W3247" s="1"/>
      <c r="X3247" s="1"/>
      <c r="Y3247" s="1"/>
      <c r="Z3247" s="1"/>
      <c r="AA3247" s="1"/>
      <c r="AB3247" s="1"/>
      <c r="AC3247" s="1"/>
      <c r="AD3247" s="1"/>
      <c r="AE3247" s="1"/>
      <c r="AG3247" s="1"/>
      <c r="AH3247" s="1"/>
      <c r="AI3247" s="7">
        <f t="shared" si="1763"/>
        <v>0</v>
      </c>
      <c r="AJ3247" s="7">
        <f t="shared" si="1764"/>
        <v>0</v>
      </c>
      <c r="AK3247" s="7">
        <f t="shared" si="1765"/>
        <v>0</v>
      </c>
      <c r="AL3247" s="7">
        <f t="shared" si="1766"/>
        <v>0</v>
      </c>
      <c r="AM3247" s="2" t="str">
        <f t="shared" si="1767"/>
        <v>-</v>
      </c>
      <c r="AN3247" s="2" t="str">
        <f t="shared" si="1768"/>
        <v>-</v>
      </c>
      <c r="AO3247" s="2" t="str">
        <f t="shared" si="1769"/>
        <v>-</v>
      </c>
      <c r="AP3247" s="2" t="str">
        <f t="shared" si="1770"/>
        <v>-</v>
      </c>
      <c r="AQ3247" s="2"/>
      <c r="AR3247" s="133" t="str">
        <f t="shared" si="1771"/>
        <v>Holt</v>
      </c>
      <c r="AS3247" s="133" t="s">
        <v>2284</v>
      </c>
      <c r="AV3247" s="91">
        <v>29</v>
      </c>
      <c r="AW3247" s="93">
        <v>87</v>
      </c>
      <c r="AX3247" s="99">
        <f t="shared" si="1772"/>
        <v>29087</v>
      </c>
      <c r="AZ3247" s="7" t="s">
        <v>3053</v>
      </c>
      <c r="BA3247" s="133" t="s">
        <v>3094</v>
      </c>
    </row>
    <row r="3248" spans="1:53" s="133" customFormat="1" hidden="1" outlineLevel="1">
      <c r="A3248" s="133" t="s">
        <v>1164</v>
      </c>
      <c r="B3248" s="133" t="s">
        <v>2284</v>
      </c>
      <c r="C3248" s="1">
        <f t="shared" si="1773"/>
        <v>0</v>
      </c>
      <c r="D3248" s="7">
        <f>IF(P3248&gt;0,RANK(P3248,(P3248:R3248,S3248:AG3248)),0)</f>
        <v>0</v>
      </c>
      <c r="E3248" s="7">
        <f>IF(Q3248&gt;0,RANK(Q3248,(P3248:R3248,S3248:AG3248)),0)</f>
        <v>0</v>
      </c>
      <c r="F3248" s="7">
        <f>IF(R3248&gt;0,RANK(R3248,(P3248:R3248,S3248:AG3248)),0)</f>
        <v>0</v>
      </c>
      <c r="G3248" s="7">
        <f>IF(S3248&gt;0,RANK(S3248,(P3248:R3248,S3248:AG3248)),0)</f>
        <v>0</v>
      </c>
      <c r="H3248" s="48" t="e">
        <f t="shared" si="1756"/>
        <v>#NUM!</v>
      </c>
      <c r="I3248" s="163" t="e">
        <f t="shared" si="1757"/>
        <v>#NUM!</v>
      </c>
      <c r="J3248" s="2"/>
      <c r="K3248" s="2" t="str">
        <f t="shared" si="1758"/>
        <v>-</v>
      </c>
      <c r="L3248" s="2" t="str">
        <f t="shared" si="1759"/>
        <v>-</v>
      </c>
      <c r="M3248" s="2" t="str">
        <f t="shared" si="1760"/>
        <v>-</v>
      </c>
      <c r="N3248" s="2" t="str">
        <f t="shared" si="1761"/>
        <v>-</v>
      </c>
      <c r="O3248" s="2" t="str">
        <f t="shared" si="1762"/>
        <v>-</v>
      </c>
      <c r="P3248" s="1"/>
      <c r="Q3248" s="1"/>
      <c r="R3248" s="1"/>
      <c r="S3248" s="1"/>
      <c r="T3248" s="1"/>
      <c r="U3248" s="1"/>
      <c r="V3248" s="1"/>
      <c r="W3248" s="1"/>
      <c r="X3248" s="1"/>
      <c r="Y3248" s="1"/>
      <c r="Z3248" s="1"/>
      <c r="AA3248" s="1"/>
      <c r="AB3248" s="1"/>
      <c r="AC3248" s="1"/>
      <c r="AD3248" s="1"/>
      <c r="AE3248" s="1"/>
      <c r="AG3248" s="1"/>
      <c r="AH3248" s="1"/>
      <c r="AI3248" s="7">
        <f t="shared" si="1763"/>
        <v>0</v>
      </c>
      <c r="AJ3248" s="7">
        <f t="shared" si="1764"/>
        <v>0</v>
      </c>
      <c r="AK3248" s="7">
        <f t="shared" si="1765"/>
        <v>0</v>
      </c>
      <c r="AL3248" s="7">
        <f t="shared" si="1766"/>
        <v>0</v>
      </c>
      <c r="AM3248" s="2" t="str">
        <f t="shared" si="1767"/>
        <v>-</v>
      </c>
      <c r="AN3248" s="2" t="str">
        <f t="shared" si="1768"/>
        <v>-</v>
      </c>
      <c r="AO3248" s="2" t="str">
        <f t="shared" si="1769"/>
        <v>-</v>
      </c>
      <c r="AP3248" s="2" t="str">
        <f t="shared" si="1770"/>
        <v>-</v>
      </c>
      <c r="AQ3248" s="2"/>
      <c r="AR3248" s="133" t="str">
        <f t="shared" si="1771"/>
        <v>Howard</v>
      </c>
      <c r="AS3248" s="133" t="s">
        <v>2284</v>
      </c>
      <c r="AV3248" s="91">
        <v>29</v>
      </c>
      <c r="AW3248" s="93">
        <v>89</v>
      </c>
      <c r="AX3248" s="99">
        <f t="shared" si="1772"/>
        <v>29089</v>
      </c>
      <c r="AZ3248" s="7" t="s">
        <v>3053</v>
      </c>
      <c r="BA3248" s="133" t="s">
        <v>3094</v>
      </c>
    </row>
    <row r="3249" spans="1:53" s="133" customFormat="1" hidden="1" outlineLevel="1">
      <c r="A3249" s="133" t="s">
        <v>1006</v>
      </c>
      <c r="B3249" s="133" t="s">
        <v>2284</v>
      </c>
      <c r="C3249" s="1">
        <f t="shared" si="1773"/>
        <v>0</v>
      </c>
      <c r="D3249" s="7">
        <f>IF(P3249&gt;0,RANK(P3249,(P3249:R3249,S3249:AG3249)),0)</f>
        <v>0</v>
      </c>
      <c r="E3249" s="7">
        <f>IF(Q3249&gt;0,RANK(Q3249,(P3249:R3249,S3249:AG3249)),0)</f>
        <v>0</v>
      </c>
      <c r="F3249" s="7">
        <f>IF(R3249&gt;0,RANK(R3249,(P3249:R3249,S3249:AG3249)),0)</f>
        <v>0</v>
      </c>
      <c r="G3249" s="7">
        <f>IF(S3249&gt;0,RANK(S3249,(P3249:R3249,S3249:AG3249)),0)</f>
        <v>0</v>
      </c>
      <c r="H3249" s="48" t="e">
        <f t="shared" si="1756"/>
        <v>#NUM!</v>
      </c>
      <c r="I3249" s="163" t="e">
        <f t="shared" si="1757"/>
        <v>#NUM!</v>
      </c>
      <c r="J3249" s="2"/>
      <c r="K3249" s="2" t="str">
        <f t="shared" si="1758"/>
        <v>-</v>
      </c>
      <c r="L3249" s="2" t="str">
        <f t="shared" si="1759"/>
        <v>-</v>
      </c>
      <c r="M3249" s="2" t="str">
        <f t="shared" si="1760"/>
        <v>-</v>
      </c>
      <c r="N3249" s="2" t="str">
        <f t="shared" si="1761"/>
        <v>-</v>
      </c>
      <c r="O3249" s="2" t="str">
        <f t="shared" si="1762"/>
        <v>-</v>
      </c>
      <c r="P3249" s="1"/>
      <c r="Q3249" s="1"/>
      <c r="R3249" s="1"/>
      <c r="S3249" s="1"/>
      <c r="T3249" s="1"/>
      <c r="U3249" s="1"/>
      <c r="V3249" s="1"/>
      <c r="W3249" s="1"/>
      <c r="X3249" s="1"/>
      <c r="Y3249" s="1"/>
      <c r="Z3249" s="1"/>
      <c r="AA3249" s="1"/>
      <c r="AB3249" s="1"/>
      <c r="AC3249" s="1"/>
      <c r="AD3249" s="1"/>
      <c r="AE3249" s="1"/>
      <c r="AG3249" s="1"/>
      <c r="AH3249" s="1"/>
      <c r="AI3249" s="7">
        <f t="shared" si="1763"/>
        <v>0</v>
      </c>
      <c r="AJ3249" s="7">
        <f t="shared" si="1764"/>
        <v>0</v>
      </c>
      <c r="AK3249" s="7">
        <f t="shared" si="1765"/>
        <v>0</v>
      </c>
      <c r="AL3249" s="7">
        <f t="shared" si="1766"/>
        <v>0</v>
      </c>
      <c r="AM3249" s="2" t="str">
        <f t="shared" si="1767"/>
        <v>-</v>
      </c>
      <c r="AN3249" s="2" t="str">
        <f t="shared" si="1768"/>
        <v>-</v>
      </c>
      <c r="AO3249" s="2" t="str">
        <f t="shared" si="1769"/>
        <v>-</v>
      </c>
      <c r="AP3249" s="2" t="str">
        <f t="shared" si="1770"/>
        <v>-</v>
      </c>
      <c r="AQ3249" s="2"/>
      <c r="AR3249" s="133" t="str">
        <f t="shared" si="1771"/>
        <v>Howell</v>
      </c>
      <c r="AS3249" s="133" t="s">
        <v>2284</v>
      </c>
      <c r="AV3249" s="91">
        <v>29</v>
      </c>
      <c r="AW3249" s="93">
        <v>91</v>
      </c>
      <c r="AX3249" s="99">
        <f t="shared" si="1772"/>
        <v>29091</v>
      </c>
      <c r="AZ3249" s="7" t="s">
        <v>3053</v>
      </c>
      <c r="BA3249" s="133" t="s">
        <v>3094</v>
      </c>
    </row>
    <row r="3250" spans="1:53" s="133" customFormat="1" hidden="1" outlineLevel="1">
      <c r="A3250" s="133" t="s">
        <v>1007</v>
      </c>
      <c r="B3250" s="133" t="s">
        <v>2284</v>
      </c>
      <c r="C3250" s="1">
        <f t="shared" si="1773"/>
        <v>0</v>
      </c>
      <c r="D3250" s="7">
        <f>IF(P3250&gt;0,RANK(P3250,(P3250:R3250,S3250:AG3250)),0)</f>
        <v>0</v>
      </c>
      <c r="E3250" s="7">
        <f>IF(Q3250&gt;0,RANK(Q3250,(P3250:R3250,S3250:AG3250)),0)</f>
        <v>0</v>
      </c>
      <c r="F3250" s="7">
        <f>IF(R3250&gt;0,RANK(R3250,(P3250:R3250,S3250:AG3250)),0)</f>
        <v>0</v>
      </c>
      <c r="G3250" s="7">
        <f>IF(S3250&gt;0,RANK(S3250,(P3250:R3250,S3250:AG3250)),0)</f>
        <v>0</v>
      </c>
      <c r="H3250" s="48" t="e">
        <f t="shared" si="1756"/>
        <v>#NUM!</v>
      </c>
      <c r="I3250" s="163" t="e">
        <f t="shared" si="1757"/>
        <v>#NUM!</v>
      </c>
      <c r="J3250" s="2"/>
      <c r="K3250" s="2" t="str">
        <f t="shared" si="1758"/>
        <v>-</v>
      </c>
      <c r="L3250" s="2" t="str">
        <f t="shared" si="1759"/>
        <v>-</v>
      </c>
      <c r="M3250" s="2" t="str">
        <f t="shared" si="1760"/>
        <v>-</v>
      </c>
      <c r="N3250" s="2" t="str">
        <f t="shared" si="1761"/>
        <v>-</v>
      </c>
      <c r="O3250" s="2" t="str">
        <f t="shared" si="1762"/>
        <v>-</v>
      </c>
      <c r="P3250" s="1"/>
      <c r="Q3250" s="1"/>
      <c r="R3250" s="1"/>
      <c r="S3250" s="1"/>
      <c r="T3250" s="1"/>
      <c r="U3250" s="1"/>
      <c r="V3250" s="1"/>
      <c r="W3250" s="1"/>
      <c r="X3250" s="1"/>
      <c r="Y3250" s="1"/>
      <c r="Z3250" s="1"/>
      <c r="AA3250" s="1"/>
      <c r="AB3250" s="1"/>
      <c r="AC3250" s="1"/>
      <c r="AD3250" s="1"/>
      <c r="AE3250" s="1"/>
      <c r="AG3250" s="1"/>
      <c r="AH3250" s="1"/>
      <c r="AI3250" s="7">
        <f t="shared" si="1763"/>
        <v>0</v>
      </c>
      <c r="AJ3250" s="7">
        <f t="shared" si="1764"/>
        <v>0</v>
      </c>
      <c r="AK3250" s="7">
        <f t="shared" si="1765"/>
        <v>0</v>
      </c>
      <c r="AL3250" s="7">
        <f t="shared" si="1766"/>
        <v>0</v>
      </c>
      <c r="AM3250" s="2" t="str">
        <f t="shared" si="1767"/>
        <v>-</v>
      </c>
      <c r="AN3250" s="2" t="str">
        <f t="shared" si="1768"/>
        <v>-</v>
      </c>
      <c r="AO3250" s="2" t="str">
        <f t="shared" si="1769"/>
        <v>-</v>
      </c>
      <c r="AP3250" s="2" t="str">
        <f t="shared" si="1770"/>
        <v>-</v>
      </c>
      <c r="AQ3250" s="2"/>
      <c r="AR3250" s="133" t="str">
        <f t="shared" si="1771"/>
        <v>Iron</v>
      </c>
      <c r="AS3250" s="133" t="s">
        <v>2284</v>
      </c>
      <c r="AV3250" s="91">
        <v>29</v>
      </c>
      <c r="AW3250" s="93">
        <v>93</v>
      </c>
      <c r="AX3250" s="99">
        <f t="shared" si="1772"/>
        <v>29093</v>
      </c>
      <c r="AZ3250" s="7" t="s">
        <v>3053</v>
      </c>
      <c r="BA3250" s="133" t="s">
        <v>3094</v>
      </c>
    </row>
    <row r="3251" spans="1:53" s="133" customFormat="1" hidden="1" outlineLevel="1">
      <c r="A3251" s="133" t="s">
        <v>3116</v>
      </c>
      <c r="B3251" s="133" t="s">
        <v>2284</v>
      </c>
      <c r="C3251" s="1">
        <f t="shared" si="1773"/>
        <v>0</v>
      </c>
      <c r="D3251" s="7">
        <f>IF(P3251&gt;0,RANK(P3251,(P3251:R3251,S3251:AG3251)),0)</f>
        <v>0</v>
      </c>
      <c r="E3251" s="7">
        <f>IF(Q3251&gt;0,RANK(Q3251,(P3251:R3251,S3251:AG3251)),0)</f>
        <v>0</v>
      </c>
      <c r="F3251" s="7">
        <f>IF(R3251&gt;0,RANK(R3251,(P3251:R3251,S3251:AG3251)),0)</f>
        <v>0</v>
      </c>
      <c r="G3251" s="7">
        <f>IF(S3251&gt;0,RANK(S3251,(P3251:R3251,S3251:AG3251)),0)</f>
        <v>0</v>
      </c>
      <c r="H3251" s="48" t="e">
        <f t="shared" si="1756"/>
        <v>#NUM!</v>
      </c>
      <c r="I3251" s="163" t="e">
        <f t="shared" si="1757"/>
        <v>#NUM!</v>
      </c>
      <c r="J3251" s="2"/>
      <c r="K3251" s="2" t="str">
        <f t="shared" si="1758"/>
        <v>-</v>
      </c>
      <c r="L3251" s="2" t="str">
        <f t="shared" si="1759"/>
        <v>-</v>
      </c>
      <c r="M3251" s="2" t="str">
        <f t="shared" si="1760"/>
        <v>-</v>
      </c>
      <c r="N3251" s="2" t="str">
        <f t="shared" si="1761"/>
        <v>-</v>
      </c>
      <c r="O3251" s="2" t="str">
        <f t="shared" si="1762"/>
        <v>-</v>
      </c>
      <c r="P3251" s="1"/>
      <c r="Q3251" s="1"/>
      <c r="R3251" s="1"/>
      <c r="S3251" s="1"/>
      <c r="T3251" s="1"/>
      <c r="U3251" s="1"/>
      <c r="V3251" s="1"/>
      <c r="W3251" s="1"/>
      <c r="X3251" s="1"/>
      <c r="Y3251" s="1"/>
      <c r="Z3251" s="1"/>
      <c r="AA3251" s="1"/>
      <c r="AB3251" s="1"/>
      <c r="AC3251" s="1"/>
      <c r="AD3251" s="1"/>
      <c r="AE3251" s="1"/>
      <c r="AG3251" s="1"/>
      <c r="AH3251" s="1"/>
      <c r="AI3251" s="7">
        <f t="shared" si="1763"/>
        <v>0</v>
      </c>
      <c r="AJ3251" s="7">
        <f t="shared" si="1764"/>
        <v>0</v>
      </c>
      <c r="AK3251" s="7">
        <f t="shared" si="1765"/>
        <v>0</v>
      </c>
      <c r="AL3251" s="7">
        <f t="shared" si="1766"/>
        <v>0</v>
      </c>
      <c r="AM3251" s="2" t="str">
        <f t="shared" si="1767"/>
        <v>-</v>
      </c>
      <c r="AN3251" s="2" t="str">
        <f t="shared" si="1768"/>
        <v>-</v>
      </c>
      <c r="AO3251" s="2" t="str">
        <f t="shared" si="1769"/>
        <v>-</v>
      </c>
      <c r="AP3251" s="2" t="str">
        <f t="shared" si="1770"/>
        <v>-</v>
      </c>
      <c r="AQ3251" s="2"/>
      <c r="AR3251" s="133" t="str">
        <f t="shared" si="1771"/>
        <v>Jackson</v>
      </c>
      <c r="AS3251" s="133" t="s">
        <v>2284</v>
      </c>
      <c r="AV3251" s="91">
        <v>29</v>
      </c>
      <c r="AW3251" s="93">
        <v>95</v>
      </c>
      <c r="AX3251" s="99">
        <f t="shared" si="1772"/>
        <v>29095</v>
      </c>
      <c r="AZ3251" s="7" t="s">
        <v>3053</v>
      </c>
      <c r="BA3251" s="133" t="s">
        <v>3094</v>
      </c>
    </row>
    <row r="3252" spans="1:53" s="133" customFormat="1" hidden="1" outlineLevel="1">
      <c r="A3252" s="133" t="s">
        <v>1372</v>
      </c>
      <c r="B3252" s="133" t="s">
        <v>2284</v>
      </c>
      <c r="C3252" s="1">
        <f t="shared" si="1773"/>
        <v>0</v>
      </c>
      <c r="D3252" s="7">
        <f>IF(P3252&gt;0,RANK(P3252,(P3252:R3252,S3252:AG3252)),0)</f>
        <v>0</v>
      </c>
      <c r="E3252" s="7">
        <f>IF(Q3252&gt;0,RANK(Q3252,(P3252:R3252,S3252:AG3252)),0)</f>
        <v>0</v>
      </c>
      <c r="F3252" s="7">
        <f>IF(R3252&gt;0,RANK(R3252,(P3252:R3252,S3252:AG3252)),0)</f>
        <v>0</v>
      </c>
      <c r="G3252" s="7">
        <f>IF(S3252&gt;0,RANK(S3252,(P3252:R3252,S3252:AG3252)),0)</f>
        <v>0</v>
      </c>
      <c r="H3252" s="48" t="e">
        <f t="shared" si="1756"/>
        <v>#NUM!</v>
      </c>
      <c r="I3252" s="163" t="e">
        <f t="shared" si="1757"/>
        <v>#NUM!</v>
      </c>
      <c r="J3252" s="2"/>
      <c r="K3252" s="2" t="str">
        <f t="shared" si="1758"/>
        <v>-</v>
      </c>
      <c r="L3252" s="2" t="str">
        <f t="shared" si="1759"/>
        <v>-</v>
      </c>
      <c r="M3252" s="2" t="str">
        <f t="shared" si="1760"/>
        <v>-</v>
      </c>
      <c r="N3252" s="2" t="str">
        <f t="shared" si="1761"/>
        <v>-</v>
      </c>
      <c r="O3252" s="2" t="str">
        <f t="shared" si="1762"/>
        <v>-</v>
      </c>
      <c r="P3252" s="1"/>
      <c r="Q3252" s="1"/>
      <c r="R3252" s="1"/>
      <c r="S3252" s="1"/>
      <c r="T3252" s="1"/>
      <c r="U3252" s="1"/>
      <c r="V3252" s="1"/>
      <c r="W3252" s="1"/>
      <c r="X3252" s="1"/>
      <c r="Y3252" s="1"/>
      <c r="Z3252" s="1"/>
      <c r="AA3252" s="1"/>
      <c r="AB3252" s="1"/>
      <c r="AC3252" s="1"/>
      <c r="AD3252" s="1"/>
      <c r="AE3252" s="1"/>
      <c r="AG3252" s="1"/>
      <c r="AH3252" s="1"/>
      <c r="AI3252" s="7">
        <f t="shared" si="1763"/>
        <v>0</v>
      </c>
      <c r="AJ3252" s="7">
        <f t="shared" si="1764"/>
        <v>0</v>
      </c>
      <c r="AK3252" s="7">
        <f t="shared" si="1765"/>
        <v>0</v>
      </c>
      <c r="AL3252" s="7">
        <f t="shared" si="1766"/>
        <v>0</v>
      </c>
      <c r="AM3252" s="2" t="str">
        <f t="shared" si="1767"/>
        <v>-</v>
      </c>
      <c r="AN3252" s="2" t="str">
        <f t="shared" si="1768"/>
        <v>-</v>
      </c>
      <c r="AO3252" s="2" t="str">
        <f t="shared" si="1769"/>
        <v>-</v>
      </c>
      <c r="AP3252" s="2" t="str">
        <f t="shared" si="1770"/>
        <v>-</v>
      </c>
      <c r="AQ3252" s="2"/>
      <c r="AR3252" s="133" t="str">
        <f t="shared" si="1771"/>
        <v>Jasper</v>
      </c>
      <c r="AS3252" s="133" t="s">
        <v>2284</v>
      </c>
      <c r="AV3252" s="91">
        <v>29</v>
      </c>
      <c r="AW3252" s="93">
        <v>97</v>
      </c>
      <c r="AX3252" s="99">
        <f t="shared" si="1772"/>
        <v>29097</v>
      </c>
      <c r="AZ3252" s="7" t="s">
        <v>3053</v>
      </c>
      <c r="BA3252" s="133" t="s">
        <v>3094</v>
      </c>
    </row>
    <row r="3253" spans="1:53" s="133" customFormat="1" hidden="1" outlineLevel="1">
      <c r="A3253" s="133" t="s">
        <v>2535</v>
      </c>
      <c r="B3253" s="133" t="s">
        <v>2284</v>
      </c>
      <c r="C3253" s="1">
        <f t="shared" si="1773"/>
        <v>0</v>
      </c>
      <c r="D3253" s="7">
        <f>IF(P3253&gt;0,RANK(P3253,(P3253:R3253,S3253:AG3253)),0)</f>
        <v>0</v>
      </c>
      <c r="E3253" s="7">
        <f>IF(Q3253&gt;0,RANK(Q3253,(P3253:R3253,S3253:AG3253)),0)</f>
        <v>0</v>
      </c>
      <c r="F3253" s="7">
        <f>IF(R3253&gt;0,RANK(R3253,(P3253:R3253,S3253:AG3253)),0)</f>
        <v>0</v>
      </c>
      <c r="G3253" s="7">
        <f>IF(S3253&gt;0,RANK(S3253,(P3253:R3253,S3253:AG3253)),0)</f>
        <v>0</v>
      </c>
      <c r="H3253" s="48" t="e">
        <f t="shared" si="1756"/>
        <v>#NUM!</v>
      </c>
      <c r="I3253" s="163" t="e">
        <f t="shared" si="1757"/>
        <v>#NUM!</v>
      </c>
      <c r="J3253" s="2"/>
      <c r="K3253" s="2" t="str">
        <f t="shared" si="1758"/>
        <v>-</v>
      </c>
      <c r="L3253" s="2" t="str">
        <f t="shared" si="1759"/>
        <v>-</v>
      </c>
      <c r="M3253" s="2" t="str">
        <f t="shared" si="1760"/>
        <v>-</v>
      </c>
      <c r="N3253" s="2" t="str">
        <f t="shared" si="1761"/>
        <v>-</v>
      </c>
      <c r="O3253" s="2" t="str">
        <f t="shared" si="1762"/>
        <v>-</v>
      </c>
      <c r="P3253" s="1"/>
      <c r="Q3253" s="1"/>
      <c r="R3253" s="1"/>
      <c r="S3253" s="1"/>
      <c r="T3253" s="1"/>
      <c r="U3253" s="1"/>
      <c r="V3253" s="1"/>
      <c r="W3253" s="1"/>
      <c r="X3253" s="1"/>
      <c r="Y3253" s="1"/>
      <c r="Z3253" s="1"/>
      <c r="AA3253" s="1"/>
      <c r="AB3253" s="1"/>
      <c r="AC3253" s="1"/>
      <c r="AD3253" s="1"/>
      <c r="AE3253" s="1"/>
      <c r="AG3253" s="1"/>
      <c r="AH3253" s="1"/>
      <c r="AI3253" s="7">
        <f t="shared" si="1763"/>
        <v>0</v>
      </c>
      <c r="AJ3253" s="7">
        <f t="shared" si="1764"/>
        <v>0</v>
      </c>
      <c r="AK3253" s="7">
        <f t="shared" si="1765"/>
        <v>0</v>
      </c>
      <c r="AL3253" s="7">
        <f t="shared" si="1766"/>
        <v>0</v>
      </c>
      <c r="AM3253" s="2" t="str">
        <f t="shared" si="1767"/>
        <v>-</v>
      </c>
      <c r="AN3253" s="2" t="str">
        <f t="shared" si="1768"/>
        <v>-</v>
      </c>
      <c r="AO3253" s="2" t="str">
        <f t="shared" si="1769"/>
        <v>-</v>
      </c>
      <c r="AP3253" s="2" t="str">
        <f t="shared" si="1770"/>
        <v>-</v>
      </c>
      <c r="AQ3253" s="2"/>
      <c r="AR3253" s="133" t="str">
        <f t="shared" si="1771"/>
        <v>Jefferson</v>
      </c>
      <c r="AS3253" s="133" t="s">
        <v>2284</v>
      </c>
      <c r="AV3253" s="91">
        <v>29</v>
      </c>
      <c r="AW3253" s="93">
        <v>99</v>
      </c>
      <c r="AX3253" s="99">
        <f t="shared" si="1772"/>
        <v>29099</v>
      </c>
      <c r="AZ3253" s="7" t="s">
        <v>3053</v>
      </c>
      <c r="BA3253" s="133" t="s">
        <v>3094</v>
      </c>
    </row>
    <row r="3254" spans="1:53" s="133" customFormat="1" hidden="1" outlineLevel="1">
      <c r="A3254" s="133" t="s">
        <v>1995</v>
      </c>
      <c r="B3254" s="133" t="s">
        <v>2284</v>
      </c>
      <c r="C3254" s="1">
        <f t="shared" si="1773"/>
        <v>0</v>
      </c>
      <c r="D3254" s="7">
        <f>IF(P3254&gt;0,RANK(P3254,(P3254:R3254,S3254:AG3254)),0)</f>
        <v>0</v>
      </c>
      <c r="E3254" s="7">
        <f>IF(Q3254&gt;0,RANK(Q3254,(P3254:R3254,S3254:AG3254)),0)</f>
        <v>0</v>
      </c>
      <c r="F3254" s="7">
        <f>IF(R3254&gt;0,RANK(R3254,(P3254:R3254,S3254:AG3254)),0)</f>
        <v>0</v>
      </c>
      <c r="G3254" s="7">
        <f>IF(S3254&gt;0,RANK(S3254,(P3254:R3254,S3254:AG3254)),0)</f>
        <v>0</v>
      </c>
      <c r="H3254" s="48" t="e">
        <f t="shared" si="1756"/>
        <v>#NUM!</v>
      </c>
      <c r="I3254" s="163" t="e">
        <f t="shared" si="1757"/>
        <v>#NUM!</v>
      </c>
      <c r="J3254" s="2"/>
      <c r="K3254" s="2" t="str">
        <f t="shared" si="1758"/>
        <v>-</v>
      </c>
      <c r="L3254" s="2" t="str">
        <f t="shared" si="1759"/>
        <v>-</v>
      </c>
      <c r="M3254" s="2" t="str">
        <f t="shared" si="1760"/>
        <v>-</v>
      </c>
      <c r="N3254" s="2" t="str">
        <f t="shared" si="1761"/>
        <v>-</v>
      </c>
      <c r="O3254" s="2" t="str">
        <f t="shared" si="1762"/>
        <v>-</v>
      </c>
      <c r="P3254" s="1"/>
      <c r="Q3254" s="1"/>
      <c r="R3254" s="1"/>
      <c r="S3254" s="1"/>
      <c r="T3254" s="1"/>
      <c r="U3254" s="1"/>
      <c r="V3254" s="1"/>
      <c r="W3254" s="1"/>
      <c r="X3254" s="1"/>
      <c r="Y3254" s="1"/>
      <c r="Z3254" s="1"/>
      <c r="AA3254" s="1"/>
      <c r="AB3254" s="1"/>
      <c r="AC3254" s="1"/>
      <c r="AD3254" s="1"/>
      <c r="AE3254" s="1"/>
      <c r="AG3254" s="1"/>
      <c r="AH3254" s="1"/>
      <c r="AI3254" s="7">
        <f t="shared" si="1763"/>
        <v>0</v>
      </c>
      <c r="AJ3254" s="7">
        <f t="shared" si="1764"/>
        <v>0</v>
      </c>
      <c r="AK3254" s="7">
        <f t="shared" si="1765"/>
        <v>0</v>
      </c>
      <c r="AL3254" s="7">
        <f t="shared" si="1766"/>
        <v>0</v>
      </c>
      <c r="AM3254" s="2" t="str">
        <f t="shared" si="1767"/>
        <v>-</v>
      </c>
      <c r="AN3254" s="2" t="str">
        <f t="shared" si="1768"/>
        <v>-</v>
      </c>
      <c r="AO3254" s="2" t="str">
        <f t="shared" si="1769"/>
        <v>-</v>
      </c>
      <c r="AP3254" s="2" t="str">
        <f t="shared" si="1770"/>
        <v>-</v>
      </c>
      <c r="AQ3254" s="2"/>
      <c r="AR3254" s="133" t="str">
        <f t="shared" si="1771"/>
        <v>Johnson</v>
      </c>
      <c r="AS3254" s="133" t="s">
        <v>2284</v>
      </c>
      <c r="AV3254" s="91">
        <v>29</v>
      </c>
      <c r="AW3254" s="93">
        <v>101</v>
      </c>
      <c r="AX3254" s="99">
        <f t="shared" si="1772"/>
        <v>29101</v>
      </c>
      <c r="AZ3254" s="7" t="s">
        <v>3053</v>
      </c>
      <c r="BA3254" s="133" t="s">
        <v>3094</v>
      </c>
    </row>
    <row r="3255" spans="1:53" s="133" customFormat="1" hidden="1" outlineLevel="1">
      <c r="A3255" s="133" t="s">
        <v>802</v>
      </c>
      <c r="B3255" s="133" t="s">
        <v>2284</v>
      </c>
      <c r="C3255" s="1">
        <f t="shared" si="1773"/>
        <v>0</v>
      </c>
      <c r="D3255" s="7">
        <f>IF(P3255&gt;0,RANK(P3255,(P3255:R3255,S3255:AG3255)),0)</f>
        <v>0</v>
      </c>
      <c r="E3255" s="7">
        <f>IF(Q3255&gt;0,RANK(Q3255,(P3255:R3255,S3255:AG3255)),0)</f>
        <v>0</v>
      </c>
      <c r="F3255" s="7">
        <f>IF(R3255&gt;0,RANK(R3255,(P3255:R3255,S3255:AG3255)),0)</f>
        <v>0</v>
      </c>
      <c r="G3255" s="7">
        <f>IF(S3255&gt;0,RANK(S3255,(P3255:R3255,S3255:AG3255)),0)</f>
        <v>0</v>
      </c>
      <c r="H3255" s="48" t="e">
        <f t="shared" si="1756"/>
        <v>#NUM!</v>
      </c>
      <c r="I3255" s="163" t="e">
        <f t="shared" si="1757"/>
        <v>#NUM!</v>
      </c>
      <c r="J3255" s="2"/>
      <c r="K3255" s="2" t="str">
        <f t="shared" si="1758"/>
        <v>-</v>
      </c>
      <c r="L3255" s="2" t="str">
        <f t="shared" si="1759"/>
        <v>-</v>
      </c>
      <c r="M3255" s="2" t="str">
        <f t="shared" si="1760"/>
        <v>-</v>
      </c>
      <c r="N3255" s="2" t="str">
        <f t="shared" si="1761"/>
        <v>-</v>
      </c>
      <c r="O3255" s="2" t="str">
        <f t="shared" si="1762"/>
        <v>-</v>
      </c>
      <c r="P3255" s="1"/>
      <c r="Q3255" s="1"/>
      <c r="R3255" s="1"/>
      <c r="S3255" s="1"/>
      <c r="T3255" s="1"/>
      <c r="U3255" s="1"/>
      <c r="V3255" s="1"/>
      <c r="W3255" s="1"/>
      <c r="X3255" s="1"/>
      <c r="Y3255" s="1"/>
      <c r="Z3255" s="1"/>
      <c r="AA3255" s="1"/>
      <c r="AB3255" s="1"/>
      <c r="AC3255" s="1"/>
      <c r="AD3255" s="1"/>
      <c r="AE3255" s="1"/>
      <c r="AG3255" s="1"/>
      <c r="AH3255" s="1"/>
      <c r="AI3255" s="7">
        <f t="shared" si="1763"/>
        <v>0</v>
      </c>
      <c r="AJ3255" s="7">
        <f t="shared" si="1764"/>
        <v>0</v>
      </c>
      <c r="AK3255" s="7">
        <f t="shared" si="1765"/>
        <v>0</v>
      </c>
      <c r="AL3255" s="7">
        <f t="shared" si="1766"/>
        <v>0</v>
      </c>
      <c r="AM3255" s="2" t="str">
        <f t="shared" si="1767"/>
        <v>-</v>
      </c>
      <c r="AN3255" s="2" t="str">
        <f t="shared" si="1768"/>
        <v>-</v>
      </c>
      <c r="AO3255" s="2" t="str">
        <f t="shared" si="1769"/>
        <v>-</v>
      </c>
      <c r="AP3255" s="2" t="str">
        <f t="shared" si="1770"/>
        <v>-</v>
      </c>
      <c r="AQ3255" s="2"/>
      <c r="AR3255" s="133" t="str">
        <f t="shared" si="1771"/>
        <v>Knox</v>
      </c>
      <c r="AS3255" s="133" t="s">
        <v>2284</v>
      </c>
      <c r="AV3255" s="91">
        <v>29</v>
      </c>
      <c r="AW3255" s="93">
        <v>103</v>
      </c>
      <c r="AX3255" s="99">
        <f t="shared" si="1772"/>
        <v>29103</v>
      </c>
      <c r="AZ3255" s="7" t="s">
        <v>3053</v>
      </c>
      <c r="BA3255" s="133" t="s">
        <v>3094</v>
      </c>
    </row>
    <row r="3256" spans="1:53" s="133" customFormat="1" hidden="1" outlineLevel="1">
      <c r="A3256" s="133" t="s">
        <v>1484</v>
      </c>
      <c r="B3256" s="133" t="s">
        <v>2284</v>
      </c>
      <c r="C3256" s="1">
        <f t="shared" si="1773"/>
        <v>0</v>
      </c>
      <c r="D3256" s="7">
        <f>IF(P3256&gt;0,RANK(P3256,(P3256:R3256,S3256:AG3256)),0)</f>
        <v>0</v>
      </c>
      <c r="E3256" s="7">
        <f>IF(Q3256&gt;0,RANK(Q3256,(P3256:R3256,S3256:AG3256)),0)</f>
        <v>0</v>
      </c>
      <c r="F3256" s="7">
        <f>IF(R3256&gt;0,RANK(R3256,(P3256:R3256,S3256:AG3256)),0)</f>
        <v>0</v>
      </c>
      <c r="G3256" s="7">
        <f>IF(S3256&gt;0,RANK(S3256,(P3256:R3256,S3256:AG3256)),0)</f>
        <v>0</v>
      </c>
      <c r="H3256" s="48" t="e">
        <f t="shared" si="1756"/>
        <v>#NUM!</v>
      </c>
      <c r="I3256" s="163" t="e">
        <f t="shared" si="1757"/>
        <v>#NUM!</v>
      </c>
      <c r="J3256" s="2"/>
      <c r="K3256" s="2" t="str">
        <f t="shared" si="1758"/>
        <v>-</v>
      </c>
      <c r="L3256" s="2" t="str">
        <f t="shared" si="1759"/>
        <v>-</v>
      </c>
      <c r="M3256" s="2" t="str">
        <f t="shared" si="1760"/>
        <v>-</v>
      </c>
      <c r="N3256" s="2" t="str">
        <f t="shared" si="1761"/>
        <v>-</v>
      </c>
      <c r="O3256" s="2" t="str">
        <f t="shared" si="1762"/>
        <v>-</v>
      </c>
      <c r="P3256" s="1"/>
      <c r="Q3256" s="1"/>
      <c r="R3256" s="1"/>
      <c r="S3256" s="1"/>
      <c r="T3256" s="1"/>
      <c r="U3256" s="1"/>
      <c r="V3256" s="1"/>
      <c r="W3256" s="1"/>
      <c r="X3256" s="1"/>
      <c r="Y3256" s="1"/>
      <c r="Z3256" s="1"/>
      <c r="AA3256" s="1"/>
      <c r="AB3256" s="1"/>
      <c r="AC3256" s="1"/>
      <c r="AD3256" s="1"/>
      <c r="AE3256" s="1"/>
      <c r="AG3256" s="1"/>
      <c r="AH3256" s="1"/>
      <c r="AI3256" s="7">
        <f t="shared" si="1763"/>
        <v>0</v>
      </c>
      <c r="AJ3256" s="7">
        <f t="shared" si="1764"/>
        <v>0</v>
      </c>
      <c r="AK3256" s="7">
        <f t="shared" si="1765"/>
        <v>0</v>
      </c>
      <c r="AL3256" s="7">
        <f t="shared" si="1766"/>
        <v>0</v>
      </c>
      <c r="AM3256" s="2" t="str">
        <f t="shared" si="1767"/>
        <v>-</v>
      </c>
      <c r="AN3256" s="2" t="str">
        <f t="shared" si="1768"/>
        <v>-</v>
      </c>
      <c r="AO3256" s="2" t="str">
        <f t="shared" si="1769"/>
        <v>-</v>
      </c>
      <c r="AP3256" s="2" t="str">
        <f t="shared" si="1770"/>
        <v>-</v>
      </c>
      <c r="AQ3256" s="2"/>
      <c r="AR3256" s="133" t="str">
        <f t="shared" si="1771"/>
        <v>Laclede</v>
      </c>
      <c r="AS3256" s="133" t="s">
        <v>2284</v>
      </c>
      <c r="AV3256" s="91">
        <v>29</v>
      </c>
      <c r="AW3256" s="93">
        <v>105</v>
      </c>
      <c r="AX3256" s="99">
        <f t="shared" si="1772"/>
        <v>29105</v>
      </c>
      <c r="AZ3256" s="7" t="s">
        <v>3053</v>
      </c>
      <c r="BA3256" s="133" t="s">
        <v>3094</v>
      </c>
    </row>
    <row r="3257" spans="1:53" s="133" customFormat="1" hidden="1" outlineLevel="1">
      <c r="A3257" s="133" t="s">
        <v>1321</v>
      </c>
      <c r="B3257" s="133" t="s">
        <v>2284</v>
      </c>
      <c r="C3257" s="1">
        <f t="shared" si="1773"/>
        <v>0</v>
      </c>
      <c r="D3257" s="7">
        <f>IF(P3257&gt;0,RANK(P3257,(P3257:R3257,S3257:AG3257)),0)</f>
        <v>0</v>
      </c>
      <c r="E3257" s="7">
        <f>IF(Q3257&gt;0,RANK(Q3257,(P3257:R3257,S3257:AG3257)),0)</f>
        <v>0</v>
      </c>
      <c r="F3257" s="7">
        <f>IF(R3257&gt;0,RANK(R3257,(P3257:R3257,S3257:AG3257)),0)</f>
        <v>0</v>
      </c>
      <c r="G3257" s="7">
        <f>IF(S3257&gt;0,RANK(S3257,(P3257:R3257,S3257:AG3257)),0)</f>
        <v>0</v>
      </c>
      <c r="H3257" s="48" t="e">
        <f t="shared" si="1756"/>
        <v>#NUM!</v>
      </c>
      <c r="I3257" s="163" t="e">
        <f t="shared" si="1757"/>
        <v>#NUM!</v>
      </c>
      <c r="J3257" s="2"/>
      <c r="K3257" s="2" t="str">
        <f t="shared" si="1758"/>
        <v>-</v>
      </c>
      <c r="L3257" s="2" t="str">
        <f t="shared" si="1759"/>
        <v>-</v>
      </c>
      <c r="M3257" s="2" t="str">
        <f t="shared" si="1760"/>
        <v>-</v>
      </c>
      <c r="N3257" s="2" t="str">
        <f t="shared" si="1761"/>
        <v>-</v>
      </c>
      <c r="O3257" s="2" t="str">
        <f t="shared" si="1762"/>
        <v>-</v>
      </c>
      <c r="P3257" s="1"/>
      <c r="Q3257" s="1"/>
      <c r="R3257" s="1"/>
      <c r="S3257" s="1"/>
      <c r="T3257" s="1"/>
      <c r="U3257" s="1"/>
      <c r="V3257" s="1"/>
      <c r="W3257" s="1"/>
      <c r="X3257" s="1"/>
      <c r="Y3257" s="1"/>
      <c r="Z3257" s="1"/>
      <c r="AA3257" s="1"/>
      <c r="AB3257" s="1"/>
      <c r="AC3257" s="1"/>
      <c r="AD3257" s="1"/>
      <c r="AE3257" s="1"/>
      <c r="AG3257" s="1"/>
      <c r="AH3257" s="1"/>
      <c r="AI3257" s="7">
        <f t="shared" si="1763"/>
        <v>0</v>
      </c>
      <c r="AJ3257" s="7">
        <f t="shared" si="1764"/>
        <v>0</v>
      </c>
      <c r="AK3257" s="7">
        <f t="shared" si="1765"/>
        <v>0</v>
      </c>
      <c r="AL3257" s="7">
        <f t="shared" si="1766"/>
        <v>0</v>
      </c>
      <c r="AM3257" s="2" t="str">
        <f t="shared" si="1767"/>
        <v>-</v>
      </c>
      <c r="AN3257" s="2" t="str">
        <f t="shared" si="1768"/>
        <v>-</v>
      </c>
      <c r="AO3257" s="2" t="str">
        <f t="shared" si="1769"/>
        <v>-</v>
      </c>
      <c r="AP3257" s="2" t="str">
        <f t="shared" si="1770"/>
        <v>-</v>
      </c>
      <c r="AQ3257" s="2"/>
      <c r="AR3257" s="133" t="str">
        <f t="shared" si="1771"/>
        <v>Lafayette</v>
      </c>
      <c r="AS3257" s="133" t="s">
        <v>2284</v>
      </c>
      <c r="AV3257" s="91">
        <v>29</v>
      </c>
      <c r="AW3257" s="93">
        <v>107</v>
      </c>
      <c r="AX3257" s="99">
        <f t="shared" si="1772"/>
        <v>29107</v>
      </c>
      <c r="AZ3257" s="7" t="s">
        <v>3053</v>
      </c>
      <c r="BA3257" s="133" t="s">
        <v>3094</v>
      </c>
    </row>
    <row r="3258" spans="1:53" s="133" customFormat="1" hidden="1" outlineLevel="1">
      <c r="A3258" s="133" t="s">
        <v>646</v>
      </c>
      <c r="B3258" s="133" t="s">
        <v>2284</v>
      </c>
      <c r="C3258" s="1">
        <f t="shared" si="1773"/>
        <v>0</v>
      </c>
      <c r="D3258" s="7">
        <f>IF(P3258&gt;0,RANK(P3258,(P3258:R3258,S3258:AG3258)),0)</f>
        <v>0</v>
      </c>
      <c r="E3258" s="7">
        <f>IF(Q3258&gt;0,RANK(Q3258,(P3258:R3258,S3258:AG3258)),0)</f>
        <v>0</v>
      </c>
      <c r="F3258" s="7">
        <f>IF(R3258&gt;0,RANK(R3258,(P3258:R3258,S3258:AG3258)),0)</f>
        <v>0</v>
      </c>
      <c r="G3258" s="7">
        <f>IF(S3258&gt;0,RANK(S3258,(P3258:R3258,S3258:AG3258)),0)</f>
        <v>0</v>
      </c>
      <c r="H3258" s="48" t="e">
        <f t="shared" si="1756"/>
        <v>#NUM!</v>
      </c>
      <c r="I3258" s="163" t="e">
        <f t="shared" si="1757"/>
        <v>#NUM!</v>
      </c>
      <c r="J3258" s="2"/>
      <c r="K3258" s="2" t="str">
        <f t="shared" si="1758"/>
        <v>-</v>
      </c>
      <c r="L3258" s="2" t="str">
        <f t="shared" si="1759"/>
        <v>-</v>
      </c>
      <c r="M3258" s="2" t="str">
        <f t="shared" si="1760"/>
        <v>-</v>
      </c>
      <c r="N3258" s="2" t="str">
        <f t="shared" si="1761"/>
        <v>-</v>
      </c>
      <c r="O3258" s="2" t="str">
        <f t="shared" si="1762"/>
        <v>-</v>
      </c>
      <c r="P3258" s="1"/>
      <c r="Q3258" s="1"/>
      <c r="R3258" s="1"/>
      <c r="S3258" s="1"/>
      <c r="T3258" s="1"/>
      <c r="U3258" s="1"/>
      <c r="V3258" s="1"/>
      <c r="W3258" s="1"/>
      <c r="X3258" s="1"/>
      <c r="Y3258" s="1"/>
      <c r="Z3258" s="1"/>
      <c r="AA3258" s="1"/>
      <c r="AB3258" s="1"/>
      <c r="AC3258" s="1"/>
      <c r="AD3258" s="1"/>
      <c r="AE3258" s="1"/>
      <c r="AG3258" s="1"/>
      <c r="AH3258" s="1"/>
      <c r="AI3258" s="7">
        <f t="shared" si="1763"/>
        <v>0</v>
      </c>
      <c r="AJ3258" s="7">
        <f t="shared" si="1764"/>
        <v>0</v>
      </c>
      <c r="AK3258" s="7">
        <f t="shared" si="1765"/>
        <v>0</v>
      </c>
      <c r="AL3258" s="7">
        <f t="shared" si="1766"/>
        <v>0</v>
      </c>
      <c r="AM3258" s="2" t="str">
        <f t="shared" si="1767"/>
        <v>-</v>
      </c>
      <c r="AN3258" s="2" t="str">
        <f t="shared" si="1768"/>
        <v>-</v>
      </c>
      <c r="AO3258" s="2" t="str">
        <f t="shared" si="1769"/>
        <v>-</v>
      </c>
      <c r="AP3258" s="2" t="str">
        <f t="shared" si="1770"/>
        <v>-</v>
      </c>
      <c r="AQ3258" s="2"/>
      <c r="AR3258" s="133" t="str">
        <f t="shared" si="1771"/>
        <v>Lawrence</v>
      </c>
      <c r="AS3258" s="133" t="s">
        <v>2284</v>
      </c>
      <c r="AV3258" s="91">
        <v>29</v>
      </c>
      <c r="AW3258" s="93">
        <v>109</v>
      </c>
      <c r="AX3258" s="99">
        <f t="shared" si="1772"/>
        <v>29109</v>
      </c>
      <c r="AZ3258" s="7" t="s">
        <v>3053</v>
      </c>
      <c r="BA3258" s="133" t="s">
        <v>3094</v>
      </c>
    </row>
    <row r="3259" spans="1:53" s="133" customFormat="1" hidden="1" outlineLevel="1">
      <c r="A3259" s="133" t="s">
        <v>3016</v>
      </c>
      <c r="B3259" s="133" t="s">
        <v>2284</v>
      </c>
      <c r="C3259" s="1">
        <f t="shared" si="1773"/>
        <v>0</v>
      </c>
      <c r="D3259" s="7">
        <f>IF(P3259&gt;0,RANK(P3259,(P3259:R3259,S3259:AG3259)),0)</f>
        <v>0</v>
      </c>
      <c r="E3259" s="7">
        <f>IF(Q3259&gt;0,RANK(Q3259,(P3259:R3259,S3259:AG3259)),0)</f>
        <v>0</v>
      </c>
      <c r="F3259" s="7">
        <f>IF(R3259&gt;0,RANK(R3259,(P3259:R3259,S3259:AG3259)),0)</f>
        <v>0</v>
      </c>
      <c r="G3259" s="7">
        <f>IF(S3259&gt;0,RANK(S3259,(P3259:R3259,S3259:AG3259)),0)</f>
        <v>0</v>
      </c>
      <c r="H3259" s="48" t="e">
        <f t="shared" si="1756"/>
        <v>#NUM!</v>
      </c>
      <c r="I3259" s="163" t="e">
        <f t="shared" si="1757"/>
        <v>#NUM!</v>
      </c>
      <c r="J3259" s="2"/>
      <c r="K3259" s="2" t="str">
        <f t="shared" si="1758"/>
        <v>-</v>
      </c>
      <c r="L3259" s="2" t="str">
        <f t="shared" si="1759"/>
        <v>-</v>
      </c>
      <c r="M3259" s="2" t="str">
        <f t="shared" si="1760"/>
        <v>-</v>
      </c>
      <c r="N3259" s="2" t="str">
        <f t="shared" si="1761"/>
        <v>-</v>
      </c>
      <c r="O3259" s="2" t="str">
        <f t="shared" si="1762"/>
        <v>-</v>
      </c>
      <c r="P3259" s="1"/>
      <c r="Q3259" s="1"/>
      <c r="R3259" s="1"/>
      <c r="S3259" s="1"/>
      <c r="T3259" s="1"/>
      <c r="U3259" s="1"/>
      <c r="V3259" s="1"/>
      <c r="W3259" s="1"/>
      <c r="X3259" s="1"/>
      <c r="Y3259" s="1"/>
      <c r="Z3259" s="1"/>
      <c r="AA3259" s="1"/>
      <c r="AB3259" s="1"/>
      <c r="AC3259" s="1"/>
      <c r="AD3259" s="1"/>
      <c r="AE3259" s="1"/>
      <c r="AG3259" s="1"/>
      <c r="AH3259" s="1"/>
      <c r="AI3259" s="7">
        <f t="shared" si="1763"/>
        <v>0</v>
      </c>
      <c r="AJ3259" s="7">
        <f t="shared" si="1764"/>
        <v>0</v>
      </c>
      <c r="AK3259" s="7">
        <f t="shared" si="1765"/>
        <v>0</v>
      </c>
      <c r="AL3259" s="7">
        <f t="shared" si="1766"/>
        <v>0</v>
      </c>
      <c r="AM3259" s="2" t="str">
        <f t="shared" si="1767"/>
        <v>-</v>
      </c>
      <c r="AN3259" s="2" t="str">
        <f t="shared" si="1768"/>
        <v>-</v>
      </c>
      <c r="AO3259" s="2" t="str">
        <f t="shared" si="1769"/>
        <v>-</v>
      </c>
      <c r="AP3259" s="2" t="str">
        <f t="shared" si="1770"/>
        <v>-</v>
      </c>
      <c r="AQ3259" s="2"/>
      <c r="AR3259" s="133" t="str">
        <f t="shared" si="1771"/>
        <v>Lewis</v>
      </c>
      <c r="AS3259" s="133" t="s">
        <v>2284</v>
      </c>
      <c r="AV3259" s="91">
        <v>29</v>
      </c>
      <c r="AW3259" s="93">
        <v>111</v>
      </c>
      <c r="AX3259" s="99">
        <f t="shared" si="1772"/>
        <v>29111</v>
      </c>
      <c r="AZ3259" s="7" t="s">
        <v>3053</v>
      </c>
      <c r="BA3259" s="133" t="s">
        <v>3094</v>
      </c>
    </row>
    <row r="3260" spans="1:53" s="133" customFormat="1" hidden="1" outlineLevel="1">
      <c r="A3260" s="133" t="s">
        <v>229</v>
      </c>
      <c r="B3260" s="133" t="s">
        <v>2284</v>
      </c>
      <c r="C3260" s="1">
        <f t="shared" si="1773"/>
        <v>0</v>
      </c>
      <c r="D3260" s="7">
        <f>IF(P3260&gt;0,RANK(P3260,(P3260:R3260,S3260:AG3260)),0)</f>
        <v>0</v>
      </c>
      <c r="E3260" s="7">
        <f>IF(Q3260&gt;0,RANK(Q3260,(P3260:R3260,S3260:AG3260)),0)</f>
        <v>0</v>
      </c>
      <c r="F3260" s="7">
        <f>IF(R3260&gt;0,RANK(R3260,(P3260:R3260,S3260:AG3260)),0)</f>
        <v>0</v>
      </c>
      <c r="G3260" s="7">
        <f>IF(S3260&gt;0,RANK(S3260,(P3260:R3260,S3260:AG3260)),0)</f>
        <v>0</v>
      </c>
      <c r="H3260" s="48" t="e">
        <f t="shared" si="1756"/>
        <v>#NUM!</v>
      </c>
      <c r="I3260" s="163" t="e">
        <f t="shared" si="1757"/>
        <v>#NUM!</v>
      </c>
      <c r="J3260" s="2"/>
      <c r="K3260" s="2" t="str">
        <f t="shared" si="1758"/>
        <v>-</v>
      </c>
      <c r="L3260" s="2" t="str">
        <f t="shared" si="1759"/>
        <v>-</v>
      </c>
      <c r="M3260" s="2" t="str">
        <f t="shared" si="1760"/>
        <v>-</v>
      </c>
      <c r="N3260" s="2" t="str">
        <f t="shared" si="1761"/>
        <v>-</v>
      </c>
      <c r="O3260" s="2" t="str">
        <f t="shared" si="1762"/>
        <v>-</v>
      </c>
      <c r="P3260" s="1"/>
      <c r="Q3260" s="1"/>
      <c r="R3260" s="1"/>
      <c r="S3260" s="1"/>
      <c r="T3260" s="1"/>
      <c r="U3260" s="1"/>
      <c r="V3260" s="1"/>
      <c r="W3260" s="1"/>
      <c r="X3260" s="1"/>
      <c r="Y3260" s="1"/>
      <c r="Z3260" s="1"/>
      <c r="AA3260" s="1"/>
      <c r="AB3260" s="1"/>
      <c r="AC3260" s="1"/>
      <c r="AD3260" s="1"/>
      <c r="AE3260" s="1"/>
      <c r="AG3260" s="1"/>
      <c r="AH3260" s="1"/>
      <c r="AI3260" s="7">
        <f t="shared" si="1763"/>
        <v>0</v>
      </c>
      <c r="AJ3260" s="7">
        <f t="shared" si="1764"/>
        <v>0</v>
      </c>
      <c r="AK3260" s="7">
        <f t="shared" si="1765"/>
        <v>0</v>
      </c>
      <c r="AL3260" s="7">
        <f t="shared" si="1766"/>
        <v>0</v>
      </c>
      <c r="AM3260" s="2" t="str">
        <f t="shared" si="1767"/>
        <v>-</v>
      </c>
      <c r="AN3260" s="2" t="str">
        <f t="shared" si="1768"/>
        <v>-</v>
      </c>
      <c r="AO3260" s="2" t="str">
        <f t="shared" si="1769"/>
        <v>-</v>
      </c>
      <c r="AP3260" s="2" t="str">
        <f t="shared" si="1770"/>
        <v>-</v>
      </c>
      <c r="AQ3260" s="2"/>
      <c r="AR3260" s="133" t="str">
        <f t="shared" si="1771"/>
        <v>Lincoln</v>
      </c>
      <c r="AS3260" s="133" t="s">
        <v>2284</v>
      </c>
      <c r="AV3260" s="91">
        <v>29</v>
      </c>
      <c r="AW3260" s="93">
        <v>113</v>
      </c>
      <c r="AX3260" s="99">
        <f t="shared" si="1772"/>
        <v>29113</v>
      </c>
      <c r="AZ3260" s="7" t="s">
        <v>3053</v>
      </c>
      <c r="BA3260" s="133" t="s">
        <v>3094</v>
      </c>
    </row>
    <row r="3261" spans="1:53" s="133" customFormat="1" hidden="1" outlineLevel="1">
      <c r="A3261" s="133" t="s">
        <v>1969</v>
      </c>
      <c r="B3261" s="133" t="s">
        <v>2284</v>
      </c>
      <c r="C3261" s="1">
        <f t="shared" si="1773"/>
        <v>0</v>
      </c>
      <c r="D3261" s="7">
        <f>IF(P3261&gt;0,RANK(P3261,(P3261:R3261,S3261:AG3261)),0)</f>
        <v>0</v>
      </c>
      <c r="E3261" s="7">
        <f>IF(Q3261&gt;0,RANK(Q3261,(P3261:R3261,S3261:AG3261)),0)</f>
        <v>0</v>
      </c>
      <c r="F3261" s="7">
        <f>IF(R3261&gt;0,RANK(R3261,(P3261:R3261,S3261:AG3261)),0)</f>
        <v>0</v>
      </c>
      <c r="G3261" s="7">
        <f>IF(S3261&gt;0,RANK(S3261,(P3261:R3261,S3261:AG3261)),0)</f>
        <v>0</v>
      </c>
      <c r="H3261" s="48" t="e">
        <f t="shared" si="1756"/>
        <v>#NUM!</v>
      </c>
      <c r="I3261" s="163" t="e">
        <f t="shared" si="1757"/>
        <v>#NUM!</v>
      </c>
      <c r="J3261" s="2"/>
      <c r="K3261" s="2" t="str">
        <f t="shared" si="1758"/>
        <v>-</v>
      </c>
      <c r="L3261" s="2" t="str">
        <f t="shared" si="1759"/>
        <v>-</v>
      </c>
      <c r="M3261" s="2" t="str">
        <f t="shared" si="1760"/>
        <v>-</v>
      </c>
      <c r="N3261" s="2" t="str">
        <f t="shared" si="1761"/>
        <v>-</v>
      </c>
      <c r="O3261" s="2" t="str">
        <f t="shared" si="1762"/>
        <v>-</v>
      </c>
      <c r="P3261" s="1"/>
      <c r="Q3261" s="1"/>
      <c r="R3261" s="1"/>
      <c r="S3261" s="1"/>
      <c r="T3261" s="1"/>
      <c r="U3261" s="1"/>
      <c r="V3261" s="1"/>
      <c r="W3261" s="1"/>
      <c r="X3261" s="1"/>
      <c r="Y3261" s="1"/>
      <c r="Z3261" s="1"/>
      <c r="AA3261" s="1"/>
      <c r="AB3261" s="1"/>
      <c r="AC3261" s="1"/>
      <c r="AD3261" s="1"/>
      <c r="AE3261" s="1"/>
      <c r="AG3261" s="1"/>
      <c r="AH3261" s="1"/>
      <c r="AI3261" s="7">
        <f t="shared" si="1763"/>
        <v>0</v>
      </c>
      <c r="AJ3261" s="7">
        <f t="shared" si="1764"/>
        <v>0</v>
      </c>
      <c r="AK3261" s="7">
        <f t="shared" si="1765"/>
        <v>0</v>
      </c>
      <c r="AL3261" s="7">
        <f t="shared" si="1766"/>
        <v>0</v>
      </c>
      <c r="AM3261" s="2" t="str">
        <f t="shared" si="1767"/>
        <v>-</v>
      </c>
      <c r="AN3261" s="2" t="str">
        <f t="shared" si="1768"/>
        <v>-</v>
      </c>
      <c r="AO3261" s="2" t="str">
        <f t="shared" si="1769"/>
        <v>-</v>
      </c>
      <c r="AP3261" s="2" t="str">
        <f t="shared" si="1770"/>
        <v>-</v>
      </c>
      <c r="AQ3261" s="2"/>
      <c r="AR3261" s="133" t="str">
        <f t="shared" si="1771"/>
        <v>Linn</v>
      </c>
      <c r="AS3261" s="133" t="s">
        <v>2284</v>
      </c>
      <c r="AV3261" s="91">
        <v>29</v>
      </c>
      <c r="AW3261" s="93">
        <v>115</v>
      </c>
      <c r="AX3261" s="99">
        <f t="shared" si="1772"/>
        <v>29115</v>
      </c>
      <c r="AZ3261" s="7" t="s">
        <v>3053</v>
      </c>
      <c r="BA3261" s="133" t="s">
        <v>3094</v>
      </c>
    </row>
    <row r="3262" spans="1:53" s="133" customFormat="1" hidden="1" outlineLevel="1">
      <c r="A3262" s="133" t="s">
        <v>1774</v>
      </c>
      <c r="B3262" s="133" t="s">
        <v>2284</v>
      </c>
      <c r="C3262" s="1">
        <f t="shared" si="1773"/>
        <v>0</v>
      </c>
      <c r="D3262" s="7">
        <f>IF(P3262&gt;0,RANK(P3262,(P3262:R3262,S3262:AG3262)),0)</f>
        <v>0</v>
      </c>
      <c r="E3262" s="7">
        <f>IF(Q3262&gt;0,RANK(Q3262,(P3262:R3262,S3262:AG3262)),0)</f>
        <v>0</v>
      </c>
      <c r="F3262" s="7">
        <f>IF(R3262&gt;0,RANK(R3262,(P3262:R3262,S3262:AG3262)),0)</f>
        <v>0</v>
      </c>
      <c r="G3262" s="7">
        <f>IF(S3262&gt;0,RANK(S3262,(P3262:R3262,S3262:AG3262)),0)</f>
        <v>0</v>
      </c>
      <c r="H3262" s="48" t="e">
        <f t="shared" si="1756"/>
        <v>#NUM!</v>
      </c>
      <c r="I3262" s="163" t="e">
        <f t="shared" si="1757"/>
        <v>#NUM!</v>
      </c>
      <c r="J3262" s="2"/>
      <c r="K3262" s="2" t="str">
        <f t="shared" si="1758"/>
        <v>-</v>
      </c>
      <c r="L3262" s="2" t="str">
        <f t="shared" si="1759"/>
        <v>-</v>
      </c>
      <c r="M3262" s="2" t="str">
        <f t="shared" si="1760"/>
        <v>-</v>
      </c>
      <c r="N3262" s="2" t="str">
        <f t="shared" si="1761"/>
        <v>-</v>
      </c>
      <c r="O3262" s="2" t="str">
        <f t="shared" si="1762"/>
        <v>-</v>
      </c>
      <c r="P3262" s="1"/>
      <c r="Q3262" s="1"/>
      <c r="R3262" s="1"/>
      <c r="S3262" s="1"/>
      <c r="T3262" s="1"/>
      <c r="U3262" s="1"/>
      <c r="V3262" s="1"/>
      <c r="W3262" s="1"/>
      <c r="X3262" s="1"/>
      <c r="Y3262" s="1"/>
      <c r="Z3262" s="1"/>
      <c r="AA3262" s="1"/>
      <c r="AB3262" s="1"/>
      <c r="AC3262" s="1"/>
      <c r="AD3262" s="1"/>
      <c r="AE3262" s="1"/>
      <c r="AG3262" s="1"/>
      <c r="AH3262" s="1"/>
      <c r="AI3262" s="7">
        <f t="shared" si="1763"/>
        <v>0</v>
      </c>
      <c r="AJ3262" s="7">
        <f t="shared" si="1764"/>
        <v>0</v>
      </c>
      <c r="AK3262" s="7">
        <f t="shared" si="1765"/>
        <v>0</v>
      </c>
      <c r="AL3262" s="7">
        <f t="shared" si="1766"/>
        <v>0</v>
      </c>
      <c r="AM3262" s="2" t="str">
        <f t="shared" si="1767"/>
        <v>-</v>
      </c>
      <c r="AN3262" s="2" t="str">
        <f t="shared" si="1768"/>
        <v>-</v>
      </c>
      <c r="AO3262" s="2" t="str">
        <f t="shared" si="1769"/>
        <v>-</v>
      </c>
      <c r="AP3262" s="2" t="str">
        <f t="shared" si="1770"/>
        <v>-</v>
      </c>
      <c r="AQ3262" s="2"/>
      <c r="AR3262" s="133" t="str">
        <f t="shared" si="1771"/>
        <v>Livingston</v>
      </c>
      <c r="AS3262" s="133" t="s">
        <v>2284</v>
      </c>
      <c r="AV3262" s="91">
        <v>29</v>
      </c>
      <c r="AW3262" s="93">
        <v>117</v>
      </c>
      <c r="AX3262" s="99">
        <f t="shared" si="1772"/>
        <v>29117</v>
      </c>
      <c r="AZ3262" s="7" t="s">
        <v>3053</v>
      </c>
      <c r="BA3262" s="133" t="s">
        <v>3094</v>
      </c>
    </row>
    <row r="3263" spans="1:53" s="133" customFormat="1" hidden="1" outlineLevel="1">
      <c r="A3263" s="133" t="s">
        <v>2941</v>
      </c>
      <c r="B3263" s="133" t="s">
        <v>2284</v>
      </c>
      <c r="C3263" s="1">
        <f t="shared" si="1773"/>
        <v>0</v>
      </c>
      <c r="D3263" s="7">
        <f>IF(P3263&gt;0,RANK(P3263,(P3263:R3263,S3263:AG3263)),0)</f>
        <v>0</v>
      </c>
      <c r="E3263" s="7">
        <f>IF(Q3263&gt;0,RANK(Q3263,(P3263:R3263,S3263:AG3263)),0)</f>
        <v>0</v>
      </c>
      <c r="F3263" s="7">
        <f>IF(R3263&gt;0,RANK(R3263,(P3263:R3263,S3263:AG3263)),0)</f>
        <v>0</v>
      </c>
      <c r="G3263" s="7">
        <f>IF(S3263&gt;0,RANK(S3263,(P3263:R3263,S3263:AG3263)),0)</f>
        <v>0</v>
      </c>
      <c r="H3263" s="48" t="e">
        <f t="shared" si="1756"/>
        <v>#NUM!</v>
      </c>
      <c r="I3263" s="163" t="e">
        <f t="shared" si="1757"/>
        <v>#NUM!</v>
      </c>
      <c r="J3263" s="2"/>
      <c r="K3263" s="2" t="str">
        <f t="shared" si="1758"/>
        <v>-</v>
      </c>
      <c r="L3263" s="2" t="str">
        <f t="shared" si="1759"/>
        <v>-</v>
      </c>
      <c r="M3263" s="2" t="str">
        <f t="shared" si="1760"/>
        <v>-</v>
      </c>
      <c r="N3263" s="2" t="str">
        <f t="shared" si="1761"/>
        <v>-</v>
      </c>
      <c r="O3263" s="2" t="str">
        <f t="shared" si="1762"/>
        <v>-</v>
      </c>
      <c r="P3263" s="1"/>
      <c r="Q3263" s="1"/>
      <c r="R3263" s="1"/>
      <c r="S3263" s="1"/>
      <c r="T3263" s="1"/>
      <c r="U3263" s="1"/>
      <c r="V3263" s="1"/>
      <c r="W3263" s="1"/>
      <c r="X3263" s="1"/>
      <c r="Y3263" s="1"/>
      <c r="Z3263" s="1"/>
      <c r="AA3263" s="1"/>
      <c r="AB3263" s="1"/>
      <c r="AC3263" s="1"/>
      <c r="AD3263" s="1"/>
      <c r="AE3263" s="1"/>
      <c r="AG3263" s="1"/>
      <c r="AH3263" s="1"/>
      <c r="AI3263" s="7">
        <f t="shared" si="1763"/>
        <v>0</v>
      </c>
      <c r="AJ3263" s="7">
        <f t="shared" si="1764"/>
        <v>0</v>
      </c>
      <c r="AK3263" s="7">
        <f t="shared" si="1765"/>
        <v>0</v>
      </c>
      <c r="AL3263" s="7">
        <f t="shared" si="1766"/>
        <v>0</v>
      </c>
      <c r="AM3263" s="2" t="str">
        <f t="shared" si="1767"/>
        <v>-</v>
      </c>
      <c r="AN3263" s="2" t="str">
        <f t="shared" si="1768"/>
        <v>-</v>
      </c>
      <c r="AO3263" s="2" t="str">
        <f t="shared" si="1769"/>
        <v>-</v>
      </c>
      <c r="AP3263" s="2" t="str">
        <f t="shared" si="1770"/>
        <v>-</v>
      </c>
      <c r="AQ3263" s="2"/>
      <c r="AR3263" s="133" t="str">
        <f t="shared" si="1771"/>
        <v>McDonald</v>
      </c>
      <c r="AS3263" s="133" t="s">
        <v>2284</v>
      </c>
      <c r="AV3263" s="91">
        <v>29</v>
      </c>
      <c r="AW3263" s="93">
        <v>119</v>
      </c>
      <c r="AX3263" s="99">
        <f t="shared" si="1772"/>
        <v>29119</v>
      </c>
      <c r="AZ3263" s="7" t="s">
        <v>3053</v>
      </c>
      <c r="BA3263" s="133" t="s">
        <v>3094</v>
      </c>
    </row>
    <row r="3264" spans="1:53" s="133" customFormat="1" hidden="1" outlineLevel="1">
      <c r="A3264" s="133" t="s">
        <v>270</v>
      </c>
      <c r="B3264" s="133" t="s">
        <v>2284</v>
      </c>
      <c r="C3264" s="1">
        <f t="shared" si="1773"/>
        <v>0</v>
      </c>
      <c r="D3264" s="7">
        <f>IF(P3264&gt;0,RANK(P3264,(P3264:R3264,S3264:AG3264)),0)</f>
        <v>0</v>
      </c>
      <c r="E3264" s="7">
        <f>IF(Q3264&gt;0,RANK(Q3264,(P3264:R3264,S3264:AG3264)),0)</f>
        <v>0</v>
      </c>
      <c r="F3264" s="7">
        <f>IF(R3264&gt;0,RANK(R3264,(P3264:R3264,S3264:AG3264)),0)</f>
        <v>0</v>
      </c>
      <c r="G3264" s="7">
        <f>IF(S3264&gt;0,RANK(S3264,(P3264:R3264,S3264:AG3264)),0)</f>
        <v>0</v>
      </c>
      <c r="H3264" s="48" t="e">
        <f t="shared" si="1756"/>
        <v>#NUM!</v>
      </c>
      <c r="I3264" s="163" t="e">
        <f t="shared" si="1757"/>
        <v>#NUM!</v>
      </c>
      <c r="J3264" s="2"/>
      <c r="K3264" s="2" t="str">
        <f t="shared" si="1758"/>
        <v>-</v>
      </c>
      <c r="L3264" s="2" t="str">
        <f t="shared" si="1759"/>
        <v>-</v>
      </c>
      <c r="M3264" s="2" t="str">
        <f t="shared" si="1760"/>
        <v>-</v>
      </c>
      <c r="N3264" s="2" t="str">
        <f t="shared" si="1761"/>
        <v>-</v>
      </c>
      <c r="O3264" s="2" t="str">
        <f t="shared" si="1762"/>
        <v>-</v>
      </c>
      <c r="P3264" s="1"/>
      <c r="Q3264" s="1"/>
      <c r="R3264" s="1"/>
      <c r="S3264" s="1"/>
      <c r="T3264" s="1"/>
      <c r="U3264" s="1"/>
      <c r="V3264" s="1"/>
      <c r="W3264" s="1"/>
      <c r="X3264" s="1"/>
      <c r="Y3264" s="1"/>
      <c r="Z3264" s="1"/>
      <c r="AA3264" s="1"/>
      <c r="AB3264" s="1"/>
      <c r="AC3264" s="1"/>
      <c r="AD3264" s="1"/>
      <c r="AE3264" s="1"/>
      <c r="AG3264" s="1"/>
      <c r="AH3264" s="1"/>
      <c r="AI3264" s="7">
        <f t="shared" si="1763"/>
        <v>0</v>
      </c>
      <c r="AJ3264" s="7">
        <f t="shared" si="1764"/>
        <v>0</v>
      </c>
      <c r="AK3264" s="7">
        <f t="shared" si="1765"/>
        <v>0</v>
      </c>
      <c r="AL3264" s="7">
        <f t="shared" si="1766"/>
        <v>0</v>
      </c>
      <c r="AM3264" s="2" t="str">
        <f t="shared" si="1767"/>
        <v>-</v>
      </c>
      <c r="AN3264" s="2" t="str">
        <f t="shared" si="1768"/>
        <v>-</v>
      </c>
      <c r="AO3264" s="2" t="str">
        <f t="shared" si="1769"/>
        <v>-</v>
      </c>
      <c r="AP3264" s="2" t="str">
        <f t="shared" si="1770"/>
        <v>-</v>
      </c>
      <c r="AQ3264" s="2"/>
      <c r="AR3264" s="133" t="str">
        <f t="shared" si="1771"/>
        <v>Macon</v>
      </c>
      <c r="AS3264" s="133" t="s">
        <v>2284</v>
      </c>
      <c r="AV3264" s="91">
        <v>29</v>
      </c>
      <c r="AW3264" s="93">
        <v>121</v>
      </c>
      <c r="AX3264" s="99">
        <f t="shared" si="1772"/>
        <v>29121</v>
      </c>
      <c r="AZ3264" s="7" t="s">
        <v>3053</v>
      </c>
      <c r="BA3264" s="133" t="s">
        <v>3094</v>
      </c>
    </row>
    <row r="3265" spans="1:53" s="133" customFormat="1" hidden="1" outlineLevel="1">
      <c r="A3265" s="133" t="s">
        <v>1421</v>
      </c>
      <c r="B3265" s="133" t="s">
        <v>2284</v>
      </c>
      <c r="C3265" s="1">
        <f t="shared" si="1773"/>
        <v>0</v>
      </c>
      <c r="D3265" s="7">
        <f>IF(P3265&gt;0,RANK(P3265,(P3265:R3265,S3265:AG3265)),0)</f>
        <v>0</v>
      </c>
      <c r="E3265" s="7">
        <f>IF(Q3265&gt;0,RANK(Q3265,(P3265:R3265,S3265:AG3265)),0)</f>
        <v>0</v>
      </c>
      <c r="F3265" s="7">
        <f>IF(R3265&gt;0,RANK(R3265,(P3265:R3265,S3265:AG3265)),0)</f>
        <v>0</v>
      </c>
      <c r="G3265" s="7">
        <f>IF(S3265&gt;0,RANK(S3265,(P3265:R3265,S3265:AG3265)),0)</f>
        <v>0</v>
      </c>
      <c r="H3265" s="48" t="e">
        <f t="shared" si="1756"/>
        <v>#NUM!</v>
      </c>
      <c r="I3265" s="163" t="e">
        <f t="shared" si="1757"/>
        <v>#NUM!</v>
      </c>
      <c r="J3265" s="2"/>
      <c r="K3265" s="2" t="str">
        <f t="shared" si="1758"/>
        <v>-</v>
      </c>
      <c r="L3265" s="2" t="str">
        <f t="shared" si="1759"/>
        <v>-</v>
      </c>
      <c r="M3265" s="2" t="str">
        <f t="shared" si="1760"/>
        <v>-</v>
      </c>
      <c r="N3265" s="2" t="str">
        <f t="shared" si="1761"/>
        <v>-</v>
      </c>
      <c r="O3265" s="2" t="str">
        <f t="shared" si="1762"/>
        <v>-</v>
      </c>
      <c r="P3265" s="1"/>
      <c r="Q3265" s="1"/>
      <c r="R3265" s="1"/>
      <c r="S3265" s="1"/>
      <c r="T3265" s="1"/>
      <c r="U3265" s="1"/>
      <c r="V3265" s="1"/>
      <c r="W3265" s="1"/>
      <c r="X3265" s="1"/>
      <c r="Y3265" s="1"/>
      <c r="Z3265" s="1"/>
      <c r="AA3265" s="1"/>
      <c r="AB3265" s="1"/>
      <c r="AC3265" s="1"/>
      <c r="AD3265" s="1"/>
      <c r="AE3265" s="1"/>
      <c r="AG3265" s="1"/>
      <c r="AH3265" s="1"/>
      <c r="AI3265" s="7">
        <f t="shared" si="1763"/>
        <v>0</v>
      </c>
      <c r="AJ3265" s="7">
        <f t="shared" si="1764"/>
        <v>0</v>
      </c>
      <c r="AK3265" s="7">
        <f t="shared" si="1765"/>
        <v>0</v>
      </c>
      <c r="AL3265" s="7">
        <f t="shared" si="1766"/>
        <v>0</v>
      </c>
      <c r="AM3265" s="2" t="str">
        <f t="shared" si="1767"/>
        <v>-</v>
      </c>
      <c r="AN3265" s="2" t="str">
        <f t="shared" si="1768"/>
        <v>-</v>
      </c>
      <c r="AO3265" s="2" t="str">
        <f t="shared" si="1769"/>
        <v>-</v>
      </c>
      <c r="AP3265" s="2" t="str">
        <f t="shared" si="1770"/>
        <v>-</v>
      </c>
      <c r="AQ3265" s="2"/>
      <c r="AR3265" s="133" t="str">
        <f t="shared" si="1771"/>
        <v>Madison</v>
      </c>
      <c r="AS3265" s="133" t="s">
        <v>2284</v>
      </c>
      <c r="AV3265" s="91">
        <v>29</v>
      </c>
      <c r="AW3265" s="93">
        <v>123</v>
      </c>
      <c r="AX3265" s="99">
        <f t="shared" si="1772"/>
        <v>29123</v>
      </c>
      <c r="AZ3265" s="7" t="s">
        <v>3053</v>
      </c>
      <c r="BA3265" s="133" t="s">
        <v>3094</v>
      </c>
    </row>
    <row r="3266" spans="1:53" s="133" customFormat="1" hidden="1" outlineLevel="1">
      <c r="A3266" s="133" t="s">
        <v>994</v>
      </c>
      <c r="B3266" s="133" t="s">
        <v>2284</v>
      </c>
      <c r="C3266" s="1">
        <f t="shared" si="1773"/>
        <v>0</v>
      </c>
      <c r="D3266" s="7">
        <f>IF(P3266&gt;0,RANK(P3266,(P3266:R3266,S3266:AG3266)),0)</f>
        <v>0</v>
      </c>
      <c r="E3266" s="7">
        <f>IF(Q3266&gt;0,RANK(Q3266,(P3266:R3266,S3266:AG3266)),0)</f>
        <v>0</v>
      </c>
      <c r="F3266" s="7">
        <f>IF(R3266&gt;0,RANK(R3266,(P3266:R3266,S3266:AG3266)),0)</f>
        <v>0</v>
      </c>
      <c r="G3266" s="7">
        <f>IF(S3266&gt;0,RANK(S3266,(P3266:R3266,S3266:AG3266)),0)</f>
        <v>0</v>
      </c>
      <c r="H3266" s="48" t="e">
        <f t="shared" si="1756"/>
        <v>#NUM!</v>
      </c>
      <c r="I3266" s="163" t="e">
        <f t="shared" si="1757"/>
        <v>#NUM!</v>
      </c>
      <c r="J3266" s="2"/>
      <c r="K3266" s="2" t="str">
        <f t="shared" si="1758"/>
        <v>-</v>
      </c>
      <c r="L3266" s="2" t="str">
        <f t="shared" si="1759"/>
        <v>-</v>
      </c>
      <c r="M3266" s="2" t="str">
        <f t="shared" si="1760"/>
        <v>-</v>
      </c>
      <c r="N3266" s="2" t="str">
        <f t="shared" si="1761"/>
        <v>-</v>
      </c>
      <c r="O3266" s="2" t="str">
        <f t="shared" si="1762"/>
        <v>-</v>
      </c>
      <c r="P3266" s="1"/>
      <c r="Q3266" s="1"/>
      <c r="R3266" s="1"/>
      <c r="S3266" s="1"/>
      <c r="T3266" s="1"/>
      <c r="U3266" s="1"/>
      <c r="V3266" s="1"/>
      <c r="W3266" s="1"/>
      <c r="X3266" s="1"/>
      <c r="Y3266" s="1"/>
      <c r="Z3266" s="1"/>
      <c r="AA3266" s="1"/>
      <c r="AB3266" s="1"/>
      <c r="AC3266" s="1"/>
      <c r="AD3266" s="1"/>
      <c r="AE3266" s="1"/>
      <c r="AG3266" s="1"/>
      <c r="AH3266" s="1"/>
      <c r="AI3266" s="7">
        <f t="shared" si="1763"/>
        <v>0</v>
      </c>
      <c r="AJ3266" s="7">
        <f t="shared" si="1764"/>
        <v>0</v>
      </c>
      <c r="AK3266" s="7">
        <f t="shared" si="1765"/>
        <v>0</v>
      </c>
      <c r="AL3266" s="7">
        <f t="shared" si="1766"/>
        <v>0</v>
      </c>
      <c r="AM3266" s="2" t="str">
        <f t="shared" si="1767"/>
        <v>-</v>
      </c>
      <c r="AN3266" s="2" t="str">
        <f t="shared" si="1768"/>
        <v>-</v>
      </c>
      <c r="AO3266" s="2" t="str">
        <f t="shared" si="1769"/>
        <v>-</v>
      </c>
      <c r="AP3266" s="2" t="str">
        <f t="shared" si="1770"/>
        <v>-</v>
      </c>
      <c r="AQ3266" s="2"/>
      <c r="AR3266" s="133" t="str">
        <f t="shared" si="1771"/>
        <v>Maries</v>
      </c>
      <c r="AS3266" s="133" t="s">
        <v>2284</v>
      </c>
      <c r="AV3266" s="91">
        <v>29</v>
      </c>
      <c r="AW3266" s="93">
        <v>125</v>
      </c>
      <c r="AX3266" s="99">
        <f t="shared" si="1772"/>
        <v>29125</v>
      </c>
      <c r="AZ3266" s="7" t="s">
        <v>3053</v>
      </c>
      <c r="BA3266" s="133" t="s">
        <v>3094</v>
      </c>
    </row>
    <row r="3267" spans="1:53" s="133" customFormat="1" hidden="1" outlineLevel="1">
      <c r="A3267" s="133" t="s">
        <v>1322</v>
      </c>
      <c r="B3267" s="133" t="s">
        <v>2284</v>
      </c>
      <c r="C3267" s="1">
        <f t="shared" si="1773"/>
        <v>0</v>
      </c>
      <c r="D3267" s="7">
        <f>IF(P3267&gt;0,RANK(P3267,(P3267:R3267,S3267:AG3267)),0)</f>
        <v>0</v>
      </c>
      <c r="E3267" s="7">
        <f>IF(Q3267&gt;0,RANK(Q3267,(P3267:R3267,S3267:AG3267)),0)</f>
        <v>0</v>
      </c>
      <c r="F3267" s="7">
        <f>IF(R3267&gt;0,RANK(R3267,(P3267:R3267,S3267:AG3267)),0)</f>
        <v>0</v>
      </c>
      <c r="G3267" s="7">
        <f>IF(S3267&gt;0,RANK(S3267,(P3267:R3267,S3267:AG3267)),0)</f>
        <v>0</v>
      </c>
      <c r="H3267" s="48" t="e">
        <f t="shared" si="1756"/>
        <v>#NUM!</v>
      </c>
      <c r="I3267" s="163" t="e">
        <f t="shared" si="1757"/>
        <v>#NUM!</v>
      </c>
      <c r="J3267" s="2"/>
      <c r="K3267" s="2" t="str">
        <f t="shared" si="1758"/>
        <v>-</v>
      </c>
      <c r="L3267" s="2" t="str">
        <f t="shared" si="1759"/>
        <v>-</v>
      </c>
      <c r="M3267" s="2" t="str">
        <f t="shared" si="1760"/>
        <v>-</v>
      </c>
      <c r="N3267" s="2" t="str">
        <f t="shared" si="1761"/>
        <v>-</v>
      </c>
      <c r="O3267" s="2" t="str">
        <f t="shared" si="1762"/>
        <v>-</v>
      </c>
      <c r="P3267" s="1"/>
      <c r="Q3267" s="1"/>
      <c r="R3267" s="1"/>
      <c r="S3267" s="1"/>
      <c r="T3267" s="1"/>
      <c r="U3267" s="1"/>
      <c r="V3267" s="1"/>
      <c r="W3267" s="1"/>
      <c r="X3267" s="1"/>
      <c r="Y3267" s="1"/>
      <c r="Z3267" s="1"/>
      <c r="AA3267" s="1"/>
      <c r="AB3267" s="1"/>
      <c r="AC3267" s="1"/>
      <c r="AD3267" s="1"/>
      <c r="AE3267" s="1"/>
      <c r="AG3267" s="1"/>
      <c r="AH3267" s="1"/>
      <c r="AI3267" s="7">
        <f t="shared" si="1763"/>
        <v>0</v>
      </c>
      <c r="AJ3267" s="7">
        <f t="shared" si="1764"/>
        <v>0</v>
      </c>
      <c r="AK3267" s="7">
        <f t="shared" si="1765"/>
        <v>0</v>
      </c>
      <c r="AL3267" s="7">
        <f t="shared" si="1766"/>
        <v>0</v>
      </c>
      <c r="AM3267" s="2" t="str">
        <f t="shared" si="1767"/>
        <v>-</v>
      </c>
      <c r="AN3267" s="2" t="str">
        <f t="shared" si="1768"/>
        <v>-</v>
      </c>
      <c r="AO3267" s="2" t="str">
        <f t="shared" si="1769"/>
        <v>-</v>
      </c>
      <c r="AP3267" s="2" t="str">
        <f t="shared" si="1770"/>
        <v>-</v>
      </c>
      <c r="AQ3267" s="2"/>
      <c r="AR3267" s="133" t="str">
        <f t="shared" si="1771"/>
        <v>Marion</v>
      </c>
      <c r="AS3267" s="133" t="s">
        <v>2284</v>
      </c>
      <c r="AV3267" s="91">
        <v>29</v>
      </c>
      <c r="AW3267" s="93">
        <v>127</v>
      </c>
      <c r="AX3267" s="99">
        <f t="shared" si="1772"/>
        <v>29127</v>
      </c>
      <c r="AZ3267" s="7" t="s">
        <v>3053</v>
      </c>
      <c r="BA3267" s="133" t="s">
        <v>3094</v>
      </c>
    </row>
    <row r="3268" spans="1:53" s="133" customFormat="1" hidden="1" outlineLevel="1">
      <c r="A3268" s="133" t="s">
        <v>672</v>
      </c>
      <c r="B3268" s="133" t="s">
        <v>2284</v>
      </c>
      <c r="C3268" s="1">
        <f t="shared" ref="C3268:C3298" si="1774">SUM(P3268:AG3268)</f>
        <v>0</v>
      </c>
      <c r="D3268" s="7">
        <f>IF(P3268&gt;0,RANK(P3268,(P3268:R3268,S3268:AG3268)),0)</f>
        <v>0</v>
      </c>
      <c r="E3268" s="7">
        <f>IF(Q3268&gt;0,RANK(Q3268,(P3268:R3268,S3268:AG3268)),0)</f>
        <v>0</v>
      </c>
      <c r="F3268" s="7">
        <f>IF(R3268&gt;0,RANK(R3268,(P3268:R3268,S3268:AG3268)),0)</f>
        <v>0</v>
      </c>
      <c r="G3268" s="7">
        <f>IF(S3268&gt;0,RANK(S3268,(P3268:R3268,S3268:AG3268)),0)</f>
        <v>0</v>
      </c>
      <c r="H3268" s="48" t="e">
        <f t="shared" ref="H3268:H3319" si="1775">MAX(P3268:Y3268)-LARGE(P3268:Y3268,2)</f>
        <v>#NUM!</v>
      </c>
      <c r="I3268" s="163" t="e">
        <f t="shared" ref="I3268:I3298" si="1776">H3268/C3268</f>
        <v>#NUM!</v>
      </c>
      <c r="J3268" s="2"/>
      <c r="K3268" s="2" t="str">
        <f t="shared" ref="K3268:K3298" si="1777">IF($C3268=0,"-",P3268/$C3268)</f>
        <v>-</v>
      </c>
      <c r="L3268" s="2" t="str">
        <f t="shared" ref="L3268:L3298" si="1778">IF($C3268=0,"-",Q3268/$C3268)</f>
        <v>-</v>
      </c>
      <c r="M3268" s="2" t="str">
        <f t="shared" ref="M3268:M3298" si="1779">IF($C3268=0,"-",R3268/$C3268)</f>
        <v>-</v>
      </c>
      <c r="N3268" s="2" t="str">
        <f t="shared" ref="N3268:N3298" si="1780">IF($C3268=0,"-",S3268/$C3268)</f>
        <v>-</v>
      </c>
      <c r="O3268" s="2" t="str">
        <f t="shared" ref="O3268:O3298" si="1781">IF(C3268=0,"-",(1-K3268-L3268-M3268-N3268))</f>
        <v>-</v>
      </c>
      <c r="P3268" s="1"/>
      <c r="Q3268" s="1"/>
      <c r="R3268" s="1"/>
      <c r="S3268" s="1"/>
      <c r="T3268" s="1"/>
      <c r="U3268" s="1"/>
      <c r="V3268" s="1"/>
      <c r="W3268" s="1"/>
      <c r="X3268" s="1"/>
      <c r="Y3268" s="1"/>
      <c r="Z3268" s="1"/>
      <c r="AA3268" s="1"/>
      <c r="AB3268" s="1"/>
      <c r="AC3268" s="1"/>
      <c r="AD3268" s="1"/>
      <c r="AE3268" s="1"/>
      <c r="AG3268" s="1"/>
      <c r="AH3268" s="1"/>
      <c r="AI3268" s="7">
        <f t="shared" ref="AI3268:AI3319" si="1782">IF(T3268&gt;0,RANK(T3268,(P3268:Z3268)),0)</f>
        <v>0</v>
      </c>
      <c r="AJ3268" s="7">
        <f t="shared" ref="AJ3268:AJ3319" si="1783">IF(U3268&gt;0,RANK(U3268,(P3268:Z3268)),0)</f>
        <v>0</v>
      </c>
      <c r="AK3268" s="7">
        <f t="shared" ref="AK3268:AK3319" si="1784">IF(V3268&gt;0,RANK(V3268,(P3268:Z3268)),0)</f>
        <v>0</v>
      </c>
      <c r="AL3268" s="7">
        <f t="shared" ref="AL3268:AL3319" si="1785">IF(W3268&gt;0,RANK(W3268,(P3268:Z3268)),0)</f>
        <v>0</v>
      </c>
      <c r="AM3268" s="2" t="str">
        <f t="shared" ref="AM3268:AM3298" si="1786">IF($C3268=0,"-",T3268/$C3268)</f>
        <v>-</v>
      </c>
      <c r="AN3268" s="2" t="str">
        <f t="shared" ref="AN3268:AN3298" si="1787">IF($C3268=0,"-",U3268/$C3268)</f>
        <v>-</v>
      </c>
      <c r="AO3268" s="2" t="str">
        <f t="shared" ref="AO3268:AO3298" si="1788">IF($C3268=0,"-",V3268/$C3268)</f>
        <v>-</v>
      </c>
      <c r="AP3268" s="2" t="str">
        <f t="shared" ref="AP3268:AP3298" si="1789">IF($C3268=0,"-",W3268/$C3268)</f>
        <v>-</v>
      </c>
      <c r="AQ3268" s="2"/>
      <c r="AR3268" s="133" t="str">
        <f t="shared" ref="AR3268:AR3298" si="1790">A3268</f>
        <v>Mercer</v>
      </c>
      <c r="AS3268" s="133" t="s">
        <v>2284</v>
      </c>
      <c r="AV3268" s="91">
        <v>29</v>
      </c>
      <c r="AW3268" s="93">
        <v>129</v>
      </c>
      <c r="AX3268" s="99">
        <f t="shared" ref="AX3268:AX3298" si="1791">AV3268*1000+AW3268</f>
        <v>29129</v>
      </c>
      <c r="AZ3268" s="7" t="s">
        <v>3053</v>
      </c>
      <c r="BA3268" s="133" t="s">
        <v>3094</v>
      </c>
    </row>
    <row r="3269" spans="1:53" s="133" customFormat="1" hidden="1" outlineLevel="1">
      <c r="A3269" s="133" t="s">
        <v>720</v>
      </c>
      <c r="B3269" s="133" t="s">
        <v>2284</v>
      </c>
      <c r="C3269" s="1">
        <f t="shared" si="1774"/>
        <v>0</v>
      </c>
      <c r="D3269" s="7">
        <f>IF(P3269&gt;0,RANK(P3269,(P3269:R3269,S3269:AG3269)),0)</f>
        <v>0</v>
      </c>
      <c r="E3269" s="7">
        <f>IF(Q3269&gt;0,RANK(Q3269,(P3269:R3269,S3269:AG3269)),0)</f>
        <v>0</v>
      </c>
      <c r="F3269" s="7">
        <f>IF(R3269&gt;0,RANK(R3269,(P3269:R3269,S3269:AG3269)),0)</f>
        <v>0</v>
      </c>
      <c r="G3269" s="7">
        <f>IF(S3269&gt;0,RANK(S3269,(P3269:R3269,S3269:AG3269)),0)</f>
        <v>0</v>
      </c>
      <c r="H3269" s="48" t="e">
        <f t="shared" si="1775"/>
        <v>#NUM!</v>
      </c>
      <c r="I3269" s="163" t="e">
        <f t="shared" si="1776"/>
        <v>#NUM!</v>
      </c>
      <c r="J3269" s="2"/>
      <c r="K3269" s="2" t="str">
        <f t="shared" si="1777"/>
        <v>-</v>
      </c>
      <c r="L3269" s="2" t="str">
        <f t="shared" si="1778"/>
        <v>-</v>
      </c>
      <c r="M3269" s="2" t="str">
        <f t="shared" si="1779"/>
        <v>-</v>
      </c>
      <c r="N3269" s="2" t="str">
        <f t="shared" si="1780"/>
        <v>-</v>
      </c>
      <c r="O3269" s="2" t="str">
        <f t="shared" si="1781"/>
        <v>-</v>
      </c>
      <c r="P3269" s="1"/>
      <c r="Q3269" s="1"/>
      <c r="R3269" s="1"/>
      <c r="S3269" s="1"/>
      <c r="T3269" s="1"/>
      <c r="U3269" s="1"/>
      <c r="V3269" s="1"/>
      <c r="W3269" s="1"/>
      <c r="X3269" s="1"/>
      <c r="Y3269" s="1"/>
      <c r="Z3269" s="1"/>
      <c r="AA3269" s="1"/>
      <c r="AB3269" s="1"/>
      <c r="AC3269" s="1"/>
      <c r="AD3269" s="1"/>
      <c r="AE3269" s="1"/>
      <c r="AG3269" s="1"/>
      <c r="AH3269" s="1"/>
      <c r="AI3269" s="7">
        <f t="shared" si="1782"/>
        <v>0</v>
      </c>
      <c r="AJ3269" s="7">
        <f t="shared" si="1783"/>
        <v>0</v>
      </c>
      <c r="AK3269" s="7">
        <f t="shared" si="1784"/>
        <v>0</v>
      </c>
      <c r="AL3269" s="7">
        <f t="shared" si="1785"/>
        <v>0</v>
      </c>
      <c r="AM3269" s="2" t="str">
        <f t="shared" si="1786"/>
        <v>-</v>
      </c>
      <c r="AN3269" s="2" t="str">
        <f t="shared" si="1787"/>
        <v>-</v>
      </c>
      <c r="AO3269" s="2" t="str">
        <f t="shared" si="1788"/>
        <v>-</v>
      </c>
      <c r="AP3269" s="2" t="str">
        <f t="shared" si="1789"/>
        <v>-</v>
      </c>
      <c r="AQ3269" s="2"/>
      <c r="AR3269" s="133" t="str">
        <f t="shared" si="1790"/>
        <v>Miller</v>
      </c>
      <c r="AS3269" s="133" t="s">
        <v>2284</v>
      </c>
      <c r="AV3269" s="91">
        <v>29</v>
      </c>
      <c r="AW3269" s="93">
        <v>131</v>
      </c>
      <c r="AX3269" s="99">
        <f t="shared" si="1791"/>
        <v>29131</v>
      </c>
      <c r="AZ3269" s="7" t="s">
        <v>3053</v>
      </c>
      <c r="BA3269" s="133" t="s">
        <v>3094</v>
      </c>
    </row>
    <row r="3270" spans="1:53" s="133" customFormat="1" hidden="1" outlineLevel="1">
      <c r="A3270" s="133" t="s">
        <v>3191</v>
      </c>
      <c r="B3270" s="133" t="s">
        <v>2284</v>
      </c>
      <c r="C3270" s="1">
        <f t="shared" si="1774"/>
        <v>0</v>
      </c>
      <c r="D3270" s="7">
        <f>IF(P3270&gt;0,RANK(P3270,(P3270:R3270,S3270:AG3270)),0)</f>
        <v>0</v>
      </c>
      <c r="E3270" s="7">
        <f>IF(Q3270&gt;0,RANK(Q3270,(P3270:R3270,S3270:AG3270)),0)</f>
        <v>0</v>
      </c>
      <c r="F3270" s="7">
        <f>IF(R3270&gt;0,RANK(R3270,(P3270:R3270,S3270:AG3270)),0)</f>
        <v>0</v>
      </c>
      <c r="G3270" s="7">
        <f>IF(S3270&gt;0,RANK(S3270,(P3270:R3270,S3270:AG3270)),0)</f>
        <v>0</v>
      </c>
      <c r="H3270" s="48" t="e">
        <f t="shared" si="1775"/>
        <v>#NUM!</v>
      </c>
      <c r="I3270" s="163" t="e">
        <f t="shared" si="1776"/>
        <v>#NUM!</v>
      </c>
      <c r="J3270" s="2"/>
      <c r="K3270" s="2" t="str">
        <f t="shared" si="1777"/>
        <v>-</v>
      </c>
      <c r="L3270" s="2" t="str">
        <f t="shared" si="1778"/>
        <v>-</v>
      </c>
      <c r="M3270" s="2" t="str">
        <f t="shared" si="1779"/>
        <v>-</v>
      </c>
      <c r="N3270" s="2" t="str">
        <f t="shared" si="1780"/>
        <v>-</v>
      </c>
      <c r="O3270" s="2" t="str">
        <f t="shared" si="1781"/>
        <v>-</v>
      </c>
      <c r="P3270" s="1"/>
      <c r="Q3270" s="1"/>
      <c r="R3270" s="1"/>
      <c r="S3270" s="1"/>
      <c r="T3270" s="1"/>
      <c r="U3270" s="1"/>
      <c r="V3270" s="1"/>
      <c r="W3270" s="1"/>
      <c r="X3270" s="1"/>
      <c r="Y3270" s="1"/>
      <c r="Z3270" s="1"/>
      <c r="AA3270" s="1"/>
      <c r="AB3270" s="1"/>
      <c r="AC3270" s="1"/>
      <c r="AD3270" s="1"/>
      <c r="AE3270" s="1"/>
      <c r="AG3270" s="1"/>
      <c r="AH3270" s="1"/>
      <c r="AI3270" s="7">
        <f t="shared" si="1782"/>
        <v>0</v>
      </c>
      <c r="AJ3270" s="7">
        <f t="shared" si="1783"/>
        <v>0</v>
      </c>
      <c r="AK3270" s="7">
        <f t="shared" si="1784"/>
        <v>0</v>
      </c>
      <c r="AL3270" s="7">
        <f t="shared" si="1785"/>
        <v>0</v>
      </c>
      <c r="AM3270" s="2" t="str">
        <f t="shared" si="1786"/>
        <v>-</v>
      </c>
      <c r="AN3270" s="2" t="str">
        <f t="shared" si="1787"/>
        <v>-</v>
      </c>
      <c r="AO3270" s="2" t="str">
        <f t="shared" si="1788"/>
        <v>-</v>
      </c>
      <c r="AP3270" s="2" t="str">
        <f t="shared" si="1789"/>
        <v>-</v>
      </c>
      <c r="AQ3270" s="2"/>
      <c r="AR3270" s="133" t="str">
        <f t="shared" si="1790"/>
        <v>Mississippi</v>
      </c>
      <c r="AS3270" s="133" t="s">
        <v>2284</v>
      </c>
      <c r="AV3270" s="91">
        <v>29</v>
      </c>
      <c r="AW3270" s="93">
        <v>133</v>
      </c>
      <c r="AX3270" s="99">
        <f t="shared" si="1791"/>
        <v>29133</v>
      </c>
      <c r="AZ3270" s="7" t="s">
        <v>3053</v>
      </c>
      <c r="BA3270" s="133" t="s">
        <v>3094</v>
      </c>
    </row>
    <row r="3271" spans="1:53" s="133" customFormat="1" hidden="1" outlineLevel="1">
      <c r="A3271" s="133" t="s">
        <v>1988</v>
      </c>
      <c r="B3271" s="133" t="s">
        <v>2284</v>
      </c>
      <c r="C3271" s="1">
        <f t="shared" si="1774"/>
        <v>0</v>
      </c>
      <c r="D3271" s="7">
        <f>IF(P3271&gt;0,RANK(P3271,(P3271:R3271,S3271:AG3271)),0)</f>
        <v>0</v>
      </c>
      <c r="E3271" s="7">
        <f>IF(Q3271&gt;0,RANK(Q3271,(P3271:R3271,S3271:AG3271)),0)</f>
        <v>0</v>
      </c>
      <c r="F3271" s="7">
        <f>IF(R3271&gt;0,RANK(R3271,(P3271:R3271,S3271:AG3271)),0)</f>
        <v>0</v>
      </c>
      <c r="G3271" s="7">
        <f>IF(S3271&gt;0,RANK(S3271,(P3271:R3271,S3271:AG3271)),0)</f>
        <v>0</v>
      </c>
      <c r="H3271" s="48" t="e">
        <f t="shared" si="1775"/>
        <v>#NUM!</v>
      </c>
      <c r="I3271" s="163" t="e">
        <f t="shared" si="1776"/>
        <v>#NUM!</v>
      </c>
      <c r="J3271" s="2"/>
      <c r="K3271" s="2" t="str">
        <f t="shared" si="1777"/>
        <v>-</v>
      </c>
      <c r="L3271" s="2" t="str">
        <f t="shared" si="1778"/>
        <v>-</v>
      </c>
      <c r="M3271" s="2" t="str">
        <f t="shared" si="1779"/>
        <v>-</v>
      </c>
      <c r="N3271" s="2" t="str">
        <f t="shared" si="1780"/>
        <v>-</v>
      </c>
      <c r="O3271" s="2" t="str">
        <f t="shared" si="1781"/>
        <v>-</v>
      </c>
      <c r="P3271" s="1"/>
      <c r="Q3271" s="1"/>
      <c r="R3271" s="1"/>
      <c r="S3271" s="1"/>
      <c r="T3271" s="1"/>
      <c r="U3271" s="1"/>
      <c r="V3271" s="1"/>
      <c r="W3271" s="1"/>
      <c r="X3271" s="1"/>
      <c r="Y3271" s="1"/>
      <c r="Z3271" s="1"/>
      <c r="AA3271" s="1"/>
      <c r="AB3271" s="1"/>
      <c r="AC3271" s="1"/>
      <c r="AD3271" s="1"/>
      <c r="AE3271" s="1"/>
      <c r="AG3271" s="1"/>
      <c r="AH3271" s="1"/>
      <c r="AI3271" s="7">
        <f t="shared" si="1782"/>
        <v>0</v>
      </c>
      <c r="AJ3271" s="7">
        <f t="shared" si="1783"/>
        <v>0</v>
      </c>
      <c r="AK3271" s="7">
        <f t="shared" si="1784"/>
        <v>0</v>
      </c>
      <c r="AL3271" s="7">
        <f t="shared" si="1785"/>
        <v>0</v>
      </c>
      <c r="AM3271" s="2" t="str">
        <f t="shared" si="1786"/>
        <v>-</v>
      </c>
      <c r="AN3271" s="2" t="str">
        <f t="shared" si="1787"/>
        <v>-</v>
      </c>
      <c r="AO3271" s="2" t="str">
        <f t="shared" si="1788"/>
        <v>-</v>
      </c>
      <c r="AP3271" s="2" t="str">
        <f t="shared" si="1789"/>
        <v>-</v>
      </c>
      <c r="AQ3271" s="2"/>
      <c r="AR3271" s="133" t="str">
        <f t="shared" si="1790"/>
        <v>Moniteau</v>
      </c>
      <c r="AS3271" s="133" t="s">
        <v>2284</v>
      </c>
      <c r="AV3271" s="91">
        <v>29</v>
      </c>
      <c r="AW3271" s="93">
        <v>135</v>
      </c>
      <c r="AX3271" s="99">
        <f t="shared" si="1791"/>
        <v>29135</v>
      </c>
      <c r="AZ3271" s="7" t="s">
        <v>3053</v>
      </c>
      <c r="BA3271" s="133" t="s">
        <v>3094</v>
      </c>
    </row>
    <row r="3272" spans="1:53" s="133" customFormat="1" hidden="1" outlineLevel="1">
      <c r="A3272" s="133" t="s">
        <v>350</v>
      </c>
      <c r="B3272" s="133" t="s">
        <v>2284</v>
      </c>
      <c r="C3272" s="1">
        <f t="shared" si="1774"/>
        <v>0</v>
      </c>
      <c r="D3272" s="7">
        <f>IF(P3272&gt;0,RANK(P3272,(P3272:R3272,S3272:AG3272)),0)</f>
        <v>0</v>
      </c>
      <c r="E3272" s="7">
        <f>IF(Q3272&gt;0,RANK(Q3272,(P3272:R3272,S3272:AG3272)),0)</f>
        <v>0</v>
      </c>
      <c r="F3272" s="7">
        <f>IF(R3272&gt;0,RANK(R3272,(P3272:R3272,S3272:AG3272)),0)</f>
        <v>0</v>
      </c>
      <c r="G3272" s="7">
        <f>IF(S3272&gt;0,RANK(S3272,(P3272:R3272,S3272:AG3272)),0)</f>
        <v>0</v>
      </c>
      <c r="H3272" s="48" t="e">
        <f t="shared" si="1775"/>
        <v>#NUM!</v>
      </c>
      <c r="I3272" s="163" t="e">
        <f t="shared" si="1776"/>
        <v>#NUM!</v>
      </c>
      <c r="J3272" s="2"/>
      <c r="K3272" s="2" t="str">
        <f t="shared" si="1777"/>
        <v>-</v>
      </c>
      <c r="L3272" s="2" t="str">
        <f t="shared" si="1778"/>
        <v>-</v>
      </c>
      <c r="M3272" s="2" t="str">
        <f t="shared" si="1779"/>
        <v>-</v>
      </c>
      <c r="N3272" s="2" t="str">
        <f t="shared" si="1780"/>
        <v>-</v>
      </c>
      <c r="O3272" s="2" t="str">
        <f t="shared" si="1781"/>
        <v>-</v>
      </c>
      <c r="P3272" s="1"/>
      <c r="Q3272" s="1"/>
      <c r="R3272" s="1"/>
      <c r="S3272" s="1"/>
      <c r="T3272" s="1"/>
      <c r="U3272" s="1"/>
      <c r="V3272" s="1"/>
      <c r="W3272" s="1"/>
      <c r="X3272" s="1"/>
      <c r="Y3272" s="1"/>
      <c r="Z3272" s="1"/>
      <c r="AA3272" s="1"/>
      <c r="AB3272" s="1"/>
      <c r="AC3272" s="1"/>
      <c r="AD3272" s="1"/>
      <c r="AE3272" s="1"/>
      <c r="AG3272" s="1"/>
      <c r="AH3272" s="1"/>
      <c r="AI3272" s="7">
        <f t="shared" si="1782"/>
        <v>0</v>
      </c>
      <c r="AJ3272" s="7">
        <f t="shared" si="1783"/>
        <v>0</v>
      </c>
      <c r="AK3272" s="7">
        <f t="shared" si="1784"/>
        <v>0</v>
      </c>
      <c r="AL3272" s="7">
        <f t="shared" si="1785"/>
        <v>0</v>
      </c>
      <c r="AM3272" s="2" t="str">
        <f t="shared" si="1786"/>
        <v>-</v>
      </c>
      <c r="AN3272" s="2" t="str">
        <f t="shared" si="1787"/>
        <v>-</v>
      </c>
      <c r="AO3272" s="2" t="str">
        <f t="shared" si="1788"/>
        <v>-</v>
      </c>
      <c r="AP3272" s="2" t="str">
        <f t="shared" si="1789"/>
        <v>-</v>
      </c>
      <c r="AQ3272" s="2"/>
      <c r="AR3272" s="133" t="str">
        <f t="shared" si="1790"/>
        <v>Monroe</v>
      </c>
      <c r="AS3272" s="133" t="s">
        <v>2284</v>
      </c>
      <c r="AV3272" s="91">
        <v>29</v>
      </c>
      <c r="AW3272" s="93">
        <v>137</v>
      </c>
      <c r="AX3272" s="99">
        <f t="shared" si="1791"/>
        <v>29137</v>
      </c>
      <c r="AZ3272" s="7" t="s">
        <v>3053</v>
      </c>
      <c r="BA3272" s="133" t="s">
        <v>3094</v>
      </c>
    </row>
    <row r="3273" spans="1:53" s="133" customFormat="1" hidden="1" outlineLevel="1">
      <c r="A3273" s="133" t="s">
        <v>402</v>
      </c>
      <c r="B3273" s="133" t="s">
        <v>2284</v>
      </c>
      <c r="C3273" s="1">
        <f t="shared" si="1774"/>
        <v>0</v>
      </c>
      <c r="D3273" s="7">
        <f>IF(P3273&gt;0,RANK(P3273,(P3273:R3273,S3273:AG3273)),0)</f>
        <v>0</v>
      </c>
      <c r="E3273" s="7">
        <f>IF(Q3273&gt;0,RANK(Q3273,(P3273:R3273,S3273:AG3273)),0)</f>
        <v>0</v>
      </c>
      <c r="F3273" s="7">
        <f>IF(R3273&gt;0,RANK(R3273,(P3273:R3273,S3273:AG3273)),0)</f>
        <v>0</v>
      </c>
      <c r="G3273" s="7">
        <f>IF(S3273&gt;0,RANK(S3273,(P3273:R3273,S3273:AG3273)),0)</f>
        <v>0</v>
      </c>
      <c r="H3273" s="48" t="e">
        <f t="shared" si="1775"/>
        <v>#NUM!</v>
      </c>
      <c r="I3273" s="163" t="e">
        <f t="shared" si="1776"/>
        <v>#NUM!</v>
      </c>
      <c r="J3273" s="2"/>
      <c r="K3273" s="2" t="str">
        <f t="shared" si="1777"/>
        <v>-</v>
      </c>
      <c r="L3273" s="2" t="str">
        <f t="shared" si="1778"/>
        <v>-</v>
      </c>
      <c r="M3273" s="2" t="str">
        <f t="shared" si="1779"/>
        <v>-</v>
      </c>
      <c r="N3273" s="2" t="str">
        <f t="shared" si="1780"/>
        <v>-</v>
      </c>
      <c r="O3273" s="2" t="str">
        <f t="shared" si="1781"/>
        <v>-</v>
      </c>
      <c r="P3273" s="1"/>
      <c r="Q3273" s="1"/>
      <c r="R3273" s="1"/>
      <c r="S3273" s="1"/>
      <c r="T3273" s="1"/>
      <c r="U3273" s="1"/>
      <c r="V3273" s="1"/>
      <c r="W3273" s="1"/>
      <c r="X3273" s="1"/>
      <c r="Y3273" s="1"/>
      <c r="Z3273" s="1"/>
      <c r="AA3273" s="1"/>
      <c r="AB3273" s="1"/>
      <c r="AC3273" s="1"/>
      <c r="AD3273" s="1"/>
      <c r="AE3273" s="1"/>
      <c r="AG3273" s="1"/>
      <c r="AH3273" s="1"/>
      <c r="AI3273" s="7">
        <f t="shared" si="1782"/>
        <v>0</v>
      </c>
      <c r="AJ3273" s="7">
        <f t="shared" si="1783"/>
        <v>0</v>
      </c>
      <c r="AK3273" s="7">
        <f t="shared" si="1784"/>
        <v>0</v>
      </c>
      <c r="AL3273" s="7">
        <f t="shared" si="1785"/>
        <v>0</v>
      </c>
      <c r="AM3273" s="2" t="str">
        <f t="shared" si="1786"/>
        <v>-</v>
      </c>
      <c r="AN3273" s="2" t="str">
        <f t="shared" si="1787"/>
        <v>-</v>
      </c>
      <c r="AO3273" s="2" t="str">
        <f t="shared" si="1788"/>
        <v>-</v>
      </c>
      <c r="AP3273" s="2" t="str">
        <f t="shared" si="1789"/>
        <v>-</v>
      </c>
      <c r="AQ3273" s="2"/>
      <c r="AR3273" s="133" t="str">
        <f t="shared" si="1790"/>
        <v>Montgomery</v>
      </c>
      <c r="AS3273" s="133" t="s">
        <v>2284</v>
      </c>
      <c r="AV3273" s="91">
        <v>29</v>
      </c>
      <c r="AW3273" s="93">
        <v>139</v>
      </c>
      <c r="AX3273" s="99">
        <f t="shared" si="1791"/>
        <v>29139</v>
      </c>
      <c r="AZ3273" s="7" t="s">
        <v>3053</v>
      </c>
      <c r="BA3273" s="133" t="s">
        <v>3094</v>
      </c>
    </row>
    <row r="3274" spans="1:53" s="133" customFormat="1" hidden="1" outlineLevel="1">
      <c r="A3274" s="133" t="s">
        <v>374</v>
      </c>
      <c r="B3274" s="133" t="s">
        <v>2284</v>
      </c>
      <c r="C3274" s="1">
        <f t="shared" si="1774"/>
        <v>0</v>
      </c>
      <c r="D3274" s="7">
        <f>IF(P3274&gt;0,RANK(P3274,(P3274:R3274,S3274:AG3274)),0)</f>
        <v>0</v>
      </c>
      <c r="E3274" s="7">
        <f>IF(Q3274&gt;0,RANK(Q3274,(P3274:R3274,S3274:AG3274)),0)</f>
        <v>0</v>
      </c>
      <c r="F3274" s="7">
        <f>IF(R3274&gt;0,RANK(R3274,(P3274:R3274,S3274:AG3274)),0)</f>
        <v>0</v>
      </c>
      <c r="G3274" s="7">
        <f>IF(S3274&gt;0,RANK(S3274,(P3274:R3274,S3274:AG3274)),0)</f>
        <v>0</v>
      </c>
      <c r="H3274" s="48" t="e">
        <f t="shared" si="1775"/>
        <v>#NUM!</v>
      </c>
      <c r="I3274" s="163" t="e">
        <f t="shared" si="1776"/>
        <v>#NUM!</v>
      </c>
      <c r="J3274" s="2"/>
      <c r="K3274" s="2" t="str">
        <f t="shared" si="1777"/>
        <v>-</v>
      </c>
      <c r="L3274" s="2" t="str">
        <f t="shared" si="1778"/>
        <v>-</v>
      </c>
      <c r="M3274" s="2" t="str">
        <f t="shared" si="1779"/>
        <v>-</v>
      </c>
      <c r="N3274" s="2" t="str">
        <f t="shared" si="1780"/>
        <v>-</v>
      </c>
      <c r="O3274" s="2" t="str">
        <f t="shared" si="1781"/>
        <v>-</v>
      </c>
      <c r="P3274" s="1"/>
      <c r="Q3274" s="1"/>
      <c r="R3274" s="1"/>
      <c r="S3274" s="1"/>
      <c r="T3274" s="1"/>
      <c r="U3274" s="1"/>
      <c r="V3274" s="1"/>
      <c r="W3274" s="1"/>
      <c r="X3274" s="1"/>
      <c r="Y3274" s="1"/>
      <c r="Z3274" s="1"/>
      <c r="AA3274" s="1"/>
      <c r="AB3274" s="1"/>
      <c r="AC3274" s="1"/>
      <c r="AD3274" s="1"/>
      <c r="AE3274" s="1"/>
      <c r="AG3274" s="1"/>
      <c r="AH3274" s="1"/>
      <c r="AI3274" s="7">
        <f t="shared" si="1782"/>
        <v>0</v>
      </c>
      <c r="AJ3274" s="7">
        <f t="shared" si="1783"/>
        <v>0</v>
      </c>
      <c r="AK3274" s="7">
        <f t="shared" si="1784"/>
        <v>0</v>
      </c>
      <c r="AL3274" s="7">
        <f t="shared" si="1785"/>
        <v>0</v>
      </c>
      <c r="AM3274" s="2" t="str">
        <f t="shared" si="1786"/>
        <v>-</v>
      </c>
      <c r="AN3274" s="2" t="str">
        <f t="shared" si="1787"/>
        <v>-</v>
      </c>
      <c r="AO3274" s="2" t="str">
        <f t="shared" si="1788"/>
        <v>-</v>
      </c>
      <c r="AP3274" s="2" t="str">
        <f t="shared" si="1789"/>
        <v>-</v>
      </c>
      <c r="AQ3274" s="2"/>
      <c r="AR3274" s="133" t="str">
        <f t="shared" si="1790"/>
        <v>Morgan</v>
      </c>
      <c r="AS3274" s="133" t="s">
        <v>2284</v>
      </c>
      <c r="AV3274" s="91">
        <v>29</v>
      </c>
      <c r="AW3274" s="93">
        <v>141</v>
      </c>
      <c r="AX3274" s="99">
        <f t="shared" si="1791"/>
        <v>29141</v>
      </c>
      <c r="AZ3274" s="7" t="s">
        <v>3053</v>
      </c>
      <c r="BA3274" s="133" t="s">
        <v>3094</v>
      </c>
    </row>
    <row r="3275" spans="1:53" s="133" customFormat="1" hidden="1" outlineLevel="1">
      <c r="A3275" s="133" t="s">
        <v>1405</v>
      </c>
      <c r="B3275" s="133" t="s">
        <v>2284</v>
      </c>
      <c r="C3275" s="1">
        <f t="shared" si="1774"/>
        <v>0</v>
      </c>
      <c r="D3275" s="7">
        <f>IF(P3275&gt;0,RANK(P3275,(P3275:R3275,S3275:AG3275)),0)</f>
        <v>0</v>
      </c>
      <c r="E3275" s="7">
        <f>IF(Q3275&gt;0,RANK(Q3275,(P3275:R3275,S3275:AG3275)),0)</f>
        <v>0</v>
      </c>
      <c r="F3275" s="7">
        <f>IF(R3275&gt;0,RANK(R3275,(P3275:R3275,S3275:AG3275)),0)</f>
        <v>0</v>
      </c>
      <c r="G3275" s="7">
        <f>IF(S3275&gt;0,RANK(S3275,(P3275:R3275,S3275:AG3275)),0)</f>
        <v>0</v>
      </c>
      <c r="H3275" s="48" t="e">
        <f t="shared" si="1775"/>
        <v>#NUM!</v>
      </c>
      <c r="I3275" s="163" t="e">
        <f t="shared" si="1776"/>
        <v>#NUM!</v>
      </c>
      <c r="J3275" s="2"/>
      <c r="K3275" s="2" t="str">
        <f t="shared" si="1777"/>
        <v>-</v>
      </c>
      <c r="L3275" s="2" t="str">
        <f t="shared" si="1778"/>
        <v>-</v>
      </c>
      <c r="M3275" s="2" t="str">
        <f t="shared" si="1779"/>
        <v>-</v>
      </c>
      <c r="N3275" s="2" t="str">
        <f t="shared" si="1780"/>
        <v>-</v>
      </c>
      <c r="O3275" s="2" t="str">
        <f t="shared" si="1781"/>
        <v>-</v>
      </c>
      <c r="P3275" s="1"/>
      <c r="Q3275" s="1"/>
      <c r="R3275" s="1"/>
      <c r="S3275" s="1"/>
      <c r="T3275" s="1"/>
      <c r="U3275" s="1"/>
      <c r="V3275" s="1"/>
      <c r="W3275" s="1"/>
      <c r="X3275" s="1"/>
      <c r="Y3275" s="1"/>
      <c r="Z3275" s="1"/>
      <c r="AA3275" s="1"/>
      <c r="AB3275" s="1"/>
      <c r="AC3275" s="1"/>
      <c r="AD3275" s="1"/>
      <c r="AE3275" s="1"/>
      <c r="AG3275" s="1"/>
      <c r="AH3275" s="1"/>
      <c r="AI3275" s="7">
        <f t="shared" si="1782"/>
        <v>0</v>
      </c>
      <c r="AJ3275" s="7">
        <f t="shared" si="1783"/>
        <v>0</v>
      </c>
      <c r="AK3275" s="7">
        <f t="shared" si="1784"/>
        <v>0</v>
      </c>
      <c r="AL3275" s="7">
        <f t="shared" si="1785"/>
        <v>0</v>
      </c>
      <c r="AM3275" s="2" t="str">
        <f t="shared" si="1786"/>
        <v>-</v>
      </c>
      <c r="AN3275" s="2" t="str">
        <f t="shared" si="1787"/>
        <v>-</v>
      </c>
      <c r="AO3275" s="2" t="str">
        <f t="shared" si="1788"/>
        <v>-</v>
      </c>
      <c r="AP3275" s="2" t="str">
        <f t="shared" si="1789"/>
        <v>-</v>
      </c>
      <c r="AQ3275" s="2"/>
      <c r="AR3275" s="133" t="str">
        <f t="shared" si="1790"/>
        <v>New Madrid</v>
      </c>
      <c r="AS3275" s="133" t="s">
        <v>2284</v>
      </c>
      <c r="AV3275" s="91">
        <v>29</v>
      </c>
      <c r="AW3275" s="93">
        <v>143</v>
      </c>
      <c r="AX3275" s="99">
        <f t="shared" si="1791"/>
        <v>29143</v>
      </c>
      <c r="AZ3275" s="7" t="s">
        <v>3053</v>
      </c>
      <c r="BA3275" s="133" t="s">
        <v>3094</v>
      </c>
    </row>
    <row r="3276" spans="1:53" s="133" customFormat="1" hidden="1" outlineLevel="1">
      <c r="A3276" s="133" t="s">
        <v>2567</v>
      </c>
      <c r="B3276" s="133" t="s">
        <v>2284</v>
      </c>
      <c r="C3276" s="1">
        <f t="shared" si="1774"/>
        <v>0</v>
      </c>
      <c r="D3276" s="7">
        <f>IF(P3276&gt;0,RANK(P3276,(P3276:R3276,S3276:AG3276)),0)</f>
        <v>0</v>
      </c>
      <c r="E3276" s="7">
        <f>IF(Q3276&gt;0,RANK(Q3276,(P3276:R3276,S3276:AG3276)),0)</f>
        <v>0</v>
      </c>
      <c r="F3276" s="7">
        <f>IF(R3276&gt;0,RANK(R3276,(P3276:R3276,S3276:AG3276)),0)</f>
        <v>0</v>
      </c>
      <c r="G3276" s="7">
        <f>IF(S3276&gt;0,RANK(S3276,(P3276:R3276,S3276:AG3276)),0)</f>
        <v>0</v>
      </c>
      <c r="H3276" s="48" t="e">
        <f t="shared" si="1775"/>
        <v>#NUM!</v>
      </c>
      <c r="I3276" s="163" t="e">
        <f t="shared" si="1776"/>
        <v>#NUM!</v>
      </c>
      <c r="J3276" s="2"/>
      <c r="K3276" s="2" t="str">
        <f t="shared" si="1777"/>
        <v>-</v>
      </c>
      <c r="L3276" s="2" t="str">
        <f t="shared" si="1778"/>
        <v>-</v>
      </c>
      <c r="M3276" s="2" t="str">
        <f t="shared" si="1779"/>
        <v>-</v>
      </c>
      <c r="N3276" s="2" t="str">
        <f t="shared" si="1780"/>
        <v>-</v>
      </c>
      <c r="O3276" s="2" t="str">
        <f t="shared" si="1781"/>
        <v>-</v>
      </c>
      <c r="P3276" s="1"/>
      <c r="Q3276" s="1"/>
      <c r="R3276" s="1"/>
      <c r="S3276" s="1"/>
      <c r="T3276" s="1"/>
      <c r="U3276" s="1"/>
      <c r="V3276" s="1"/>
      <c r="W3276" s="1"/>
      <c r="X3276" s="1"/>
      <c r="Y3276" s="1"/>
      <c r="Z3276" s="1"/>
      <c r="AA3276" s="1"/>
      <c r="AB3276" s="1"/>
      <c r="AC3276" s="1"/>
      <c r="AD3276" s="1"/>
      <c r="AE3276" s="1"/>
      <c r="AG3276" s="1"/>
      <c r="AH3276" s="1"/>
      <c r="AI3276" s="7">
        <f t="shared" si="1782"/>
        <v>0</v>
      </c>
      <c r="AJ3276" s="7">
        <f t="shared" si="1783"/>
        <v>0</v>
      </c>
      <c r="AK3276" s="7">
        <f t="shared" si="1784"/>
        <v>0</v>
      </c>
      <c r="AL3276" s="7">
        <f t="shared" si="1785"/>
        <v>0</v>
      </c>
      <c r="AM3276" s="2" t="str">
        <f t="shared" si="1786"/>
        <v>-</v>
      </c>
      <c r="AN3276" s="2" t="str">
        <f t="shared" si="1787"/>
        <v>-</v>
      </c>
      <c r="AO3276" s="2" t="str">
        <f t="shared" si="1788"/>
        <v>-</v>
      </c>
      <c r="AP3276" s="2" t="str">
        <f t="shared" si="1789"/>
        <v>-</v>
      </c>
      <c r="AQ3276" s="2"/>
      <c r="AR3276" s="133" t="str">
        <f t="shared" si="1790"/>
        <v>Newton</v>
      </c>
      <c r="AS3276" s="133" t="s">
        <v>2284</v>
      </c>
      <c r="AV3276" s="91">
        <v>29</v>
      </c>
      <c r="AW3276" s="93">
        <v>145</v>
      </c>
      <c r="AX3276" s="99">
        <f t="shared" si="1791"/>
        <v>29145</v>
      </c>
      <c r="AZ3276" s="7" t="s">
        <v>3053</v>
      </c>
      <c r="BA3276" s="133" t="s">
        <v>3094</v>
      </c>
    </row>
    <row r="3277" spans="1:53" s="133" customFormat="1" hidden="1" outlineLevel="1">
      <c r="A3277" s="133" t="s">
        <v>3373</v>
      </c>
      <c r="B3277" s="133" t="s">
        <v>2284</v>
      </c>
      <c r="C3277" s="1">
        <f t="shared" si="1774"/>
        <v>0</v>
      </c>
      <c r="D3277" s="7">
        <f>IF(P3277&gt;0,RANK(P3277,(P3277:R3277,S3277:AG3277)),0)</f>
        <v>0</v>
      </c>
      <c r="E3277" s="7">
        <f>IF(Q3277&gt;0,RANK(Q3277,(P3277:R3277,S3277:AG3277)),0)</f>
        <v>0</v>
      </c>
      <c r="F3277" s="7">
        <f>IF(R3277&gt;0,RANK(R3277,(P3277:R3277,S3277:AG3277)),0)</f>
        <v>0</v>
      </c>
      <c r="G3277" s="7">
        <f>IF(S3277&gt;0,RANK(S3277,(P3277:R3277,S3277:AG3277)),0)</f>
        <v>0</v>
      </c>
      <c r="H3277" s="48" t="e">
        <f t="shared" si="1775"/>
        <v>#NUM!</v>
      </c>
      <c r="I3277" s="163" t="e">
        <f t="shared" si="1776"/>
        <v>#NUM!</v>
      </c>
      <c r="J3277" s="2"/>
      <c r="K3277" s="2" t="str">
        <f t="shared" si="1777"/>
        <v>-</v>
      </c>
      <c r="L3277" s="2" t="str">
        <f t="shared" si="1778"/>
        <v>-</v>
      </c>
      <c r="M3277" s="2" t="str">
        <f t="shared" si="1779"/>
        <v>-</v>
      </c>
      <c r="N3277" s="2" t="str">
        <f t="shared" si="1780"/>
        <v>-</v>
      </c>
      <c r="O3277" s="2" t="str">
        <f t="shared" si="1781"/>
        <v>-</v>
      </c>
      <c r="P3277" s="1"/>
      <c r="Q3277" s="1"/>
      <c r="R3277" s="1"/>
      <c r="S3277" s="1"/>
      <c r="T3277" s="1"/>
      <c r="U3277" s="1"/>
      <c r="V3277" s="1"/>
      <c r="W3277" s="1"/>
      <c r="X3277" s="1"/>
      <c r="Y3277" s="1"/>
      <c r="Z3277" s="1"/>
      <c r="AA3277" s="1"/>
      <c r="AB3277" s="1"/>
      <c r="AC3277" s="1"/>
      <c r="AD3277" s="1"/>
      <c r="AE3277" s="1"/>
      <c r="AG3277" s="1"/>
      <c r="AH3277" s="1"/>
      <c r="AI3277" s="7">
        <f t="shared" si="1782"/>
        <v>0</v>
      </c>
      <c r="AJ3277" s="7">
        <f t="shared" si="1783"/>
        <v>0</v>
      </c>
      <c r="AK3277" s="7">
        <f t="shared" si="1784"/>
        <v>0</v>
      </c>
      <c r="AL3277" s="7">
        <f t="shared" si="1785"/>
        <v>0</v>
      </c>
      <c r="AM3277" s="2" t="str">
        <f t="shared" si="1786"/>
        <v>-</v>
      </c>
      <c r="AN3277" s="2" t="str">
        <f t="shared" si="1787"/>
        <v>-</v>
      </c>
      <c r="AO3277" s="2" t="str">
        <f t="shared" si="1788"/>
        <v>-</v>
      </c>
      <c r="AP3277" s="2" t="str">
        <f t="shared" si="1789"/>
        <v>-</v>
      </c>
      <c r="AQ3277" s="2"/>
      <c r="AR3277" s="133" t="str">
        <f t="shared" si="1790"/>
        <v>Nodaway</v>
      </c>
      <c r="AS3277" s="133" t="s">
        <v>2284</v>
      </c>
      <c r="AV3277" s="91">
        <v>29</v>
      </c>
      <c r="AW3277" s="93">
        <v>147</v>
      </c>
      <c r="AX3277" s="99">
        <f t="shared" si="1791"/>
        <v>29147</v>
      </c>
      <c r="AZ3277" s="7" t="s">
        <v>3053</v>
      </c>
      <c r="BA3277" s="133" t="s">
        <v>3094</v>
      </c>
    </row>
    <row r="3278" spans="1:53" s="133" customFormat="1" hidden="1" outlineLevel="1">
      <c r="A3278" s="133" t="s">
        <v>2473</v>
      </c>
      <c r="B3278" s="133" t="s">
        <v>2284</v>
      </c>
      <c r="C3278" s="1">
        <f t="shared" si="1774"/>
        <v>0</v>
      </c>
      <c r="D3278" s="7">
        <f>IF(P3278&gt;0,RANK(P3278,(P3278:R3278,S3278:AG3278)),0)</f>
        <v>0</v>
      </c>
      <c r="E3278" s="7">
        <f>IF(Q3278&gt;0,RANK(Q3278,(P3278:R3278,S3278:AG3278)),0)</f>
        <v>0</v>
      </c>
      <c r="F3278" s="7">
        <f>IF(R3278&gt;0,RANK(R3278,(P3278:R3278,S3278:AG3278)),0)</f>
        <v>0</v>
      </c>
      <c r="G3278" s="7">
        <f>IF(S3278&gt;0,RANK(S3278,(P3278:R3278,S3278:AG3278)),0)</f>
        <v>0</v>
      </c>
      <c r="H3278" s="48" t="e">
        <f t="shared" si="1775"/>
        <v>#NUM!</v>
      </c>
      <c r="I3278" s="163" t="e">
        <f t="shared" si="1776"/>
        <v>#NUM!</v>
      </c>
      <c r="J3278" s="2"/>
      <c r="K3278" s="2" t="str">
        <f t="shared" si="1777"/>
        <v>-</v>
      </c>
      <c r="L3278" s="2" t="str">
        <f t="shared" si="1778"/>
        <v>-</v>
      </c>
      <c r="M3278" s="2" t="str">
        <f t="shared" si="1779"/>
        <v>-</v>
      </c>
      <c r="N3278" s="2" t="str">
        <f t="shared" si="1780"/>
        <v>-</v>
      </c>
      <c r="O3278" s="2" t="str">
        <f t="shared" si="1781"/>
        <v>-</v>
      </c>
      <c r="P3278" s="1"/>
      <c r="Q3278" s="1"/>
      <c r="R3278" s="1"/>
      <c r="S3278" s="1"/>
      <c r="T3278" s="1"/>
      <c r="U3278" s="1"/>
      <c r="V3278" s="1"/>
      <c r="W3278" s="1"/>
      <c r="X3278" s="1"/>
      <c r="Y3278" s="1"/>
      <c r="Z3278" s="1"/>
      <c r="AA3278" s="1"/>
      <c r="AB3278" s="1"/>
      <c r="AC3278" s="1"/>
      <c r="AD3278" s="1"/>
      <c r="AE3278" s="1"/>
      <c r="AG3278" s="1"/>
      <c r="AH3278" s="1"/>
      <c r="AI3278" s="7">
        <f t="shared" si="1782"/>
        <v>0</v>
      </c>
      <c r="AJ3278" s="7">
        <f t="shared" si="1783"/>
        <v>0</v>
      </c>
      <c r="AK3278" s="7">
        <f t="shared" si="1784"/>
        <v>0</v>
      </c>
      <c r="AL3278" s="7">
        <f t="shared" si="1785"/>
        <v>0</v>
      </c>
      <c r="AM3278" s="2" t="str">
        <f t="shared" si="1786"/>
        <v>-</v>
      </c>
      <c r="AN3278" s="2" t="str">
        <f t="shared" si="1787"/>
        <v>-</v>
      </c>
      <c r="AO3278" s="2" t="str">
        <f t="shared" si="1788"/>
        <v>-</v>
      </c>
      <c r="AP3278" s="2" t="str">
        <f t="shared" si="1789"/>
        <v>-</v>
      </c>
      <c r="AQ3278" s="2"/>
      <c r="AR3278" s="133" t="str">
        <f t="shared" si="1790"/>
        <v>Oregon</v>
      </c>
      <c r="AS3278" s="133" t="s">
        <v>2284</v>
      </c>
      <c r="AV3278" s="91">
        <v>29</v>
      </c>
      <c r="AW3278" s="93">
        <v>149</v>
      </c>
      <c r="AX3278" s="99">
        <f t="shared" si="1791"/>
        <v>29149</v>
      </c>
      <c r="AZ3278" s="7" t="s">
        <v>3053</v>
      </c>
      <c r="BA3278" s="133" t="s">
        <v>3094</v>
      </c>
    </row>
    <row r="3279" spans="1:53" s="133" customFormat="1" hidden="1" outlineLevel="1">
      <c r="A3279" s="133" t="s">
        <v>264</v>
      </c>
      <c r="B3279" s="133" t="s">
        <v>2284</v>
      </c>
      <c r="C3279" s="1">
        <f t="shared" si="1774"/>
        <v>0</v>
      </c>
      <c r="D3279" s="7">
        <f>IF(P3279&gt;0,RANK(P3279,(P3279:R3279,S3279:AG3279)),0)</f>
        <v>0</v>
      </c>
      <c r="E3279" s="7">
        <f>IF(Q3279&gt;0,RANK(Q3279,(P3279:R3279,S3279:AG3279)),0)</f>
        <v>0</v>
      </c>
      <c r="F3279" s="7">
        <f>IF(R3279&gt;0,RANK(R3279,(P3279:R3279,S3279:AG3279)),0)</f>
        <v>0</v>
      </c>
      <c r="G3279" s="7">
        <f>IF(S3279&gt;0,RANK(S3279,(P3279:R3279,S3279:AG3279)),0)</f>
        <v>0</v>
      </c>
      <c r="H3279" s="48" t="e">
        <f t="shared" si="1775"/>
        <v>#NUM!</v>
      </c>
      <c r="I3279" s="163" t="e">
        <f t="shared" si="1776"/>
        <v>#NUM!</v>
      </c>
      <c r="J3279" s="2"/>
      <c r="K3279" s="2" t="str">
        <f t="shared" si="1777"/>
        <v>-</v>
      </c>
      <c r="L3279" s="2" t="str">
        <f t="shared" si="1778"/>
        <v>-</v>
      </c>
      <c r="M3279" s="2" t="str">
        <f t="shared" si="1779"/>
        <v>-</v>
      </c>
      <c r="N3279" s="2" t="str">
        <f t="shared" si="1780"/>
        <v>-</v>
      </c>
      <c r="O3279" s="2" t="str">
        <f t="shared" si="1781"/>
        <v>-</v>
      </c>
      <c r="P3279" s="1"/>
      <c r="Q3279" s="1"/>
      <c r="R3279" s="1"/>
      <c r="S3279" s="1"/>
      <c r="T3279" s="1"/>
      <c r="U3279" s="1"/>
      <c r="V3279" s="1"/>
      <c r="W3279" s="1"/>
      <c r="X3279" s="1"/>
      <c r="Y3279" s="1"/>
      <c r="Z3279" s="1"/>
      <c r="AA3279" s="1"/>
      <c r="AB3279" s="1"/>
      <c r="AC3279" s="1"/>
      <c r="AD3279" s="1"/>
      <c r="AE3279" s="1"/>
      <c r="AG3279" s="1"/>
      <c r="AH3279" s="1"/>
      <c r="AI3279" s="7">
        <f t="shared" si="1782"/>
        <v>0</v>
      </c>
      <c r="AJ3279" s="7">
        <f t="shared" si="1783"/>
        <v>0</v>
      </c>
      <c r="AK3279" s="7">
        <f t="shared" si="1784"/>
        <v>0</v>
      </c>
      <c r="AL3279" s="7">
        <f t="shared" si="1785"/>
        <v>0</v>
      </c>
      <c r="AM3279" s="2" t="str">
        <f t="shared" si="1786"/>
        <v>-</v>
      </c>
      <c r="AN3279" s="2" t="str">
        <f t="shared" si="1787"/>
        <v>-</v>
      </c>
      <c r="AO3279" s="2" t="str">
        <f t="shared" si="1788"/>
        <v>-</v>
      </c>
      <c r="AP3279" s="2" t="str">
        <f t="shared" si="1789"/>
        <v>-</v>
      </c>
      <c r="AQ3279" s="2"/>
      <c r="AR3279" s="133" t="str">
        <f t="shared" si="1790"/>
        <v>Osage</v>
      </c>
      <c r="AS3279" s="133" t="s">
        <v>2284</v>
      </c>
      <c r="AV3279" s="91">
        <v>29</v>
      </c>
      <c r="AW3279" s="93">
        <v>151</v>
      </c>
      <c r="AX3279" s="99">
        <f t="shared" si="1791"/>
        <v>29151</v>
      </c>
      <c r="AZ3279" s="7" t="s">
        <v>3053</v>
      </c>
      <c r="BA3279" s="133" t="s">
        <v>3094</v>
      </c>
    </row>
    <row r="3280" spans="1:53" s="133" customFormat="1" hidden="1" outlineLevel="1">
      <c r="A3280" s="133" t="s">
        <v>2804</v>
      </c>
      <c r="B3280" s="133" t="s">
        <v>2284</v>
      </c>
      <c r="C3280" s="1">
        <f t="shared" si="1774"/>
        <v>0</v>
      </c>
      <c r="D3280" s="7">
        <f>IF(P3280&gt;0,RANK(P3280,(P3280:R3280,S3280:AG3280)),0)</f>
        <v>0</v>
      </c>
      <c r="E3280" s="7">
        <f>IF(Q3280&gt;0,RANK(Q3280,(P3280:R3280,S3280:AG3280)),0)</f>
        <v>0</v>
      </c>
      <c r="F3280" s="7">
        <f>IF(R3280&gt;0,RANK(R3280,(P3280:R3280,S3280:AG3280)),0)</f>
        <v>0</v>
      </c>
      <c r="G3280" s="7">
        <f>IF(S3280&gt;0,RANK(S3280,(P3280:R3280,S3280:AG3280)),0)</f>
        <v>0</v>
      </c>
      <c r="H3280" s="48" t="e">
        <f t="shared" si="1775"/>
        <v>#NUM!</v>
      </c>
      <c r="I3280" s="163" t="e">
        <f t="shared" si="1776"/>
        <v>#NUM!</v>
      </c>
      <c r="J3280" s="2"/>
      <c r="K3280" s="2" t="str">
        <f t="shared" si="1777"/>
        <v>-</v>
      </c>
      <c r="L3280" s="2" t="str">
        <f t="shared" si="1778"/>
        <v>-</v>
      </c>
      <c r="M3280" s="2" t="str">
        <f t="shared" si="1779"/>
        <v>-</v>
      </c>
      <c r="N3280" s="2" t="str">
        <f t="shared" si="1780"/>
        <v>-</v>
      </c>
      <c r="O3280" s="2" t="str">
        <f t="shared" si="1781"/>
        <v>-</v>
      </c>
      <c r="P3280" s="1"/>
      <c r="Q3280" s="1"/>
      <c r="R3280" s="1"/>
      <c r="S3280" s="1"/>
      <c r="T3280" s="1"/>
      <c r="U3280" s="1"/>
      <c r="V3280" s="1"/>
      <c r="W3280" s="1"/>
      <c r="X3280" s="1"/>
      <c r="Y3280" s="1"/>
      <c r="Z3280" s="1"/>
      <c r="AA3280" s="1"/>
      <c r="AB3280" s="1"/>
      <c r="AC3280" s="1"/>
      <c r="AD3280" s="1"/>
      <c r="AE3280" s="1"/>
      <c r="AG3280" s="1"/>
      <c r="AH3280" s="1"/>
      <c r="AI3280" s="7">
        <f t="shared" si="1782"/>
        <v>0</v>
      </c>
      <c r="AJ3280" s="7">
        <f t="shared" si="1783"/>
        <v>0</v>
      </c>
      <c r="AK3280" s="7">
        <f t="shared" si="1784"/>
        <v>0</v>
      </c>
      <c r="AL3280" s="7">
        <f t="shared" si="1785"/>
        <v>0</v>
      </c>
      <c r="AM3280" s="2" t="str">
        <f t="shared" si="1786"/>
        <v>-</v>
      </c>
      <c r="AN3280" s="2" t="str">
        <f t="shared" si="1787"/>
        <v>-</v>
      </c>
      <c r="AO3280" s="2" t="str">
        <f t="shared" si="1788"/>
        <v>-</v>
      </c>
      <c r="AP3280" s="2" t="str">
        <f t="shared" si="1789"/>
        <v>-</v>
      </c>
      <c r="AQ3280" s="2"/>
      <c r="AR3280" s="133" t="str">
        <f t="shared" si="1790"/>
        <v>Ozark</v>
      </c>
      <c r="AS3280" s="133" t="s">
        <v>2284</v>
      </c>
      <c r="AV3280" s="91">
        <v>29</v>
      </c>
      <c r="AW3280" s="93">
        <v>153</v>
      </c>
      <c r="AX3280" s="99">
        <f t="shared" si="1791"/>
        <v>29153</v>
      </c>
      <c r="AZ3280" s="7" t="s">
        <v>3053</v>
      </c>
      <c r="BA3280" s="133" t="s">
        <v>3094</v>
      </c>
    </row>
    <row r="3281" spans="1:53" s="133" customFormat="1" hidden="1" outlineLevel="1">
      <c r="A3281" s="133" t="s">
        <v>259</v>
      </c>
      <c r="B3281" s="133" t="s">
        <v>2284</v>
      </c>
      <c r="C3281" s="1">
        <f t="shared" si="1774"/>
        <v>0</v>
      </c>
      <c r="D3281" s="7">
        <f>IF(P3281&gt;0,RANK(P3281,(P3281:R3281,S3281:AG3281)),0)</f>
        <v>0</v>
      </c>
      <c r="E3281" s="7">
        <f>IF(Q3281&gt;0,RANK(Q3281,(P3281:R3281,S3281:AG3281)),0)</f>
        <v>0</v>
      </c>
      <c r="F3281" s="7">
        <f>IF(R3281&gt;0,RANK(R3281,(P3281:R3281,S3281:AG3281)),0)</f>
        <v>0</v>
      </c>
      <c r="G3281" s="7">
        <f>IF(S3281&gt;0,RANK(S3281,(P3281:R3281,S3281:AG3281)),0)</f>
        <v>0</v>
      </c>
      <c r="H3281" s="48" t="e">
        <f t="shared" si="1775"/>
        <v>#NUM!</v>
      </c>
      <c r="I3281" s="163" t="e">
        <f t="shared" si="1776"/>
        <v>#NUM!</v>
      </c>
      <c r="J3281" s="2"/>
      <c r="K3281" s="2" t="str">
        <f t="shared" si="1777"/>
        <v>-</v>
      </c>
      <c r="L3281" s="2" t="str">
        <f t="shared" si="1778"/>
        <v>-</v>
      </c>
      <c r="M3281" s="2" t="str">
        <f t="shared" si="1779"/>
        <v>-</v>
      </c>
      <c r="N3281" s="2" t="str">
        <f t="shared" si="1780"/>
        <v>-</v>
      </c>
      <c r="O3281" s="2" t="str">
        <f t="shared" si="1781"/>
        <v>-</v>
      </c>
      <c r="P3281" s="1"/>
      <c r="Q3281" s="1"/>
      <c r="R3281" s="1"/>
      <c r="S3281" s="1"/>
      <c r="T3281" s="1"/>
      <c r="U3281" s="1"/>
      <c r="V3281" s="1"/>
      <c r="W3281" s="1"/>
      <c r="X3281" s="1"/>
      <c r="Y3281" s="1"/>
      <c r="Z3281" s="1"/>
      <c r="AA3281" s="1"/>
      <c r="AB3281" s="1"/>
      <c r="AC3281" s="1"/>
      <c r="AD3281" s="1"/>
      <c r="AE3281" s="1"/>
      <c r="AG3281" s="1"/>
      <c r="AH3281" s="1"/>
      <c r="AI3281" s="7">
        <f t="shared" si="1782"/>
        <v>0</v>
      </c>
      <c r="AJ3281" s="7">
        <f t="shared" si="1783"/>
        <v>0</v>
      </c>
      <c r="AK3281" s="7">
        <f t="shared" si="1784"/>
        <v>0</v>
      </c>
      <c r="AL3281" s="7">
        <f t="shared" si="1785"/>
        <v>0</v>
      </c>
      <c r="AM3281" s="2" t="str">
        <f t="shared" si="1786"/>
        <v>-</v>
      </c>
      <c r="AN3281" s="2" t="str">
        <f t="shared" si="1787"/>
        <v>-</v>
      </c>
      <c r="AO3281" s="2" t="str">
        <f t="shared" si="1788"/>
        <v>-</v>
      </c>
      <c r="AP3281" s="2" t="str">
        <f t="shared" si="1789"/>
        <v>-</v>
      </c>
      <c r="AQ3281" s="2"/>
      <c r="AR3281" s="133" t="str">
        <f t="shared" si="1790"/>
        <v>Pemiscot</v>
      </c>
      <c r="AS3281" s="133" t="s">
        <v>2284</v>
      </c>
      <c r="AV3281" s="91">
        <v>29</v>
      </c>
      <c r="AW3281" s="93">
        <v>155</v>
      </c>
      <c r="AX3281" s="99">
        <f t="shared" si="1791"/>
        <v>29155</v>
      </c>
      <c r="AZ3281" s="7" t="s">
        <v>3053</v>
      </c>
      <c r="BA3281" s="133" t="s">
        <v>3094</v>
      </c>
    </row>
    <row r="3282" spans="1:53" s="133" customFormat="1" hidden="1" outlineLevel="1">
      <c r="A3282" s="133" t="s">
        <v>155</v>
      </c>
      <c r="B3282" s="133" t="s">
        <v>2284</v>
      </c>
      <c r="C3282" s="1">
        <f t="shared" si="1774"/>
        <v>0</v>
      </c>
      <c r="D3282" s="7">
        <f>IF(P3282&gt;0,RANK(P3282,(P3282:R3282,S3282:AG3282)),0)</f>
        <v>0</v>
      </c>
      <c r="E3282" s="7">
        <f>IF(Q3282&gt;0,RANK(Q3282,(P3282:R3282,S3282:AG3282)),0)</f>
        <v>0</v>
      </c>
      <c r="F3282" s="7">
        <f>IF(R3282&gt;0,RANK(R3282,(P3282:R3282,S3282:AG3282)),0)</f>
        <v>0</v>
      </c>
      <c r="G3282" s="7">
        <f>IF(S3282&gt;0,RANK(S3282,(P3282:R3282,S3282:AG3282)),0)</f>
        <v>0</v>
      </c>
      <c r="H3282" s="48" t="e">
        <f t="shared" si="1775"/>
        <v>#NUM!</v>
      </c>
      <c r="I3282" s="163" t="e">
        <f t="shared" si="1776"/>
        <v>#NUM!</v>
      </c>
      <c r="J3282" s="2"/>
      <c r="K3282" s="2" t="str">
        <f t="shared" si="1777"/>
        <v>-</v>
      </c>
      <c r="L3282" s="2" t="str">
        <f t="shared" si="1778"/>
        <v>-</v>
      </c>
      <c r="M3282" s="2" t="str">
        <f t="shared" si="1779"/>
        <v>-</v>
      </c>
      <c r="N3282" s="2" t="str">
        <f t="shared" si="1780"/>
        <v>-</v>
      </c>
      <c r="O3282" s="2" t="str">
        <f t="shared" si="1781"/>
        <v>-</v>
      </c>
      <c r="P3282" s="1"/>
      <c r="Q3282" s="1"/>
      <c r="R3282" s="1"/>
      <c r="S3282" s="1"/>
      <c r="T3282" s="1"/>
      <c r="U3282" s="1"/>
      <c r="V3282" s="1"/>
      <c r="W3282" s="1"/>
      <c r="X3282" s="1"/>
      <c r="Y3282" s="1"/>
      <c r="Z3282" s="1"/>
      <c r="AA3282" s="1"/>
      <c r="AB3282" s="1"/>
      <c r="AC3282" s="1"/>
      <c r="AD3282" s="1"/>
      <c r="AE3282" s="1"/>
      <c r="AG3282" s="1"/>
      <c r="AH3282" s="1"/>
      <c r="AI3282" s="7">
        <f t="shared" si="1782"/>
        <v>0</v>
      </c>
      <c r="AJ3282" s="7">
        <f t="shared" si="1783"/>
        <v>0</v>
      </c>
      <c r="AK3282" s="7">
        <f t="shared" si="1784"/>
        <v>0</v>
      </c>
      <c r="AL3282" s="7">
        <f t="shared" si="1785"/>
        <v>0</v>
      </c>
      <c r="AM3282" s="2" t="str">
        <f t="shared" si="1786"/>
        <v>-</v>
      </c>
      <c r="AN3282" s="2" t="str">
        <f t="shared" si="1787"/>
        <v>-</v>
      </c>
      <c r="AO3282" s="2" t="str">
        <f t="shared" si="1788"/>
        <v>-</v>
      </c>
      <c r="AP3282" s="2" t="str">
        <f t="shared" si="1789"/>
        <v>-</v>
      </c>
      <c r="AQ3282" s="2"/>
      <c r="AR3282" s="133" t="str">
        <f t="shared" si="1790"/>
        <v>Perry</v>
      </c>
      <c r="AS3282" s="133" t="s">
        <v>2284</v>
      </c>
      <c r="AV3282" s="91">
        <v>29</v>
      </c>
      <c r="AW3282" s="93">
        <v>157</v>
      </c>
      <c r="AX3282" s="99">
        <f t="shared" si="1791"/>
        <v>29157</v>
      </c>
      <c r="AZ3282" s="7" t="s">
        <v>3053</v>
      </c>
      <c r="BA3282" s="133" t="s">
        <v>3094</v>
      </c>
    </row>
    <row r="3283" spans="1:53" s="133" customFormat="1" hidden="1" outlineLevel="1">
      <c r="A3283" s="133" t="s">
        <v>34</v>
      </c>
      <c r="B3283" s="133" t="s">
        <v>2284</v>
      </c>
      <c r="C3283" s="1">
        <f t="shared" si="1774"/>
        <v>0</v>
      </c>
      <c r="D3283" s="7">
        <f>IF(P3283&gt;0,RANK(P3283,(P3283:R3283,S3283:AG3283)),0)</f>
        <v>0</v>
      </c>
      <c r="E3283" s="7">
        <f>IF(Q3283&gt;0,RANK(Q3283,(P3283:R3283,S3283:AG3283)),0)</f>
        <v>0</v>
      </c>
      <c r="F3283" s="7">
        <f>IF(R3283&gt;0,RANK(R3283,(P3283:R3283,S3283:AG3283)),0)</f>
        <v>0</v>
      </c>
      <c r="G3283" s="7">
        <f>IF(S3283&gt;0,RANK(S3283,(P3283:R3283,S3283:AG3283)),0)</f>
        <v>0</v>
      </c>
      <c r="H3283" s="48" t="e">
        <f t="shared" si="1775"/>
        <v>#NUM!</v>
      </c>
      <c r="I3283" s="163" t="e">
        <f t="shared" si="1776"/>
        <v>#NUM!</v>
      </c>
      <c r="J3283" s="2"/>
      <c r="K3283" s="2" t="str">
        <f t="shared" si="1777"/>
        <v>-</v>
      </c>
      <c r="L3283" s="2" t="str">
        <f t="shared" si="1778"/>
        <v>-</v>
      </c>
      <c r="M3283" s="2" t="str">
        <f t="shared" si="1779"/>
        <v>-</v>
      </c>
      <c r="N3283" s="2" t="str">
        <f t="shared" si="1780"/>
        <v>-</v>
      </c>
      <c r="O3283" s="2" t="str">
        <f t="shared" si="1781"/>
        <v>-</v>
      </c>
      <c r="P3283" s="1"/>
      <c r="Q3283" s="1"/>
      <c r="R3283" s="1"/>
      <c r="S3283" s="1"/>
      <c r="T3283" s="1"/>
      <c r="U3283" s="1"/>
      <c r="V3283" s="1"/>
      <c r="W3283" s="1"/>
      <c r="X3283" s="1"/>
      <c r="Y3283" s="1"/>
      <c r="Z3283" s="1"/>
      <c r="AA3283" s="1"/>
      <c r="AB3283" s="1"/>
      <c r="AC3283" s="1"/>
      <c r="AD3283" s="1"/>
      <c r="AE3283" s="1"/>
      <c r="AG3283" s="1"/>
      <c r="AH3283" s="1"/>
      <c r="AI3283" s="7">
        <f t="shared" si="1782"/>
        <v>0</v>
      </c>
      <c r="AJ3283" s="7">
        <f t="shared" si="1783"/>
        <v>0</v>
      </c>
      <c r="AK3283" s="7">
        <f t="shared" si="1784"/>
        <v>0</v>
      </c>
      <c r="AL3283" s="7">
        <f t="shared" si="1785"/>
        <v>0</v>
      </c>
      <c r="AM3283" s="2" t="str">
        <f t="shared" si="1786"/>
        <v>-</v>
      </c>
      <c r="AN3283" s="2" t="str">
        <f t="shared" si="1787"/>
        <v>-</v>
      </c>
      <c r="AO3283" s="2" t="str">
        <f t="shared" si="1788"/>
        <v>-</v>
      </c>
      <c r="AP3283" s="2" t="str">
        <f t="shared" si="1789"/>
        <v>-</v>
      </c>
      <c r="AQ3283" s="2"/>
      <c r="AR3283" s="133" t="str">
        <f t="shared" si="1790"/>
        <v>Pettis</v>
      </c>
      <c r="AS3283" s="133" t="s">
        <v>2284</v>
      </c>
      <c r="AV3283" s="91">
        <v>29</v>
      </c>
      <c r="AW3283" s="93">
        <v>159</v>
      </c>
      <c r="AX3283" s="99">
        <f t="shared" si="1791"/>
        <v>29159</v>
      </c>
      <c r="AZ3283" s="7" t="s">
        <v>3053</v>
      </c>
      <c r="BA3283" s="133" t="s">
        <v>3094</v>
      </c>
    </row>
    <row r="3284" spans="1:53" s="133" customFormat="1" hidden="1" outlineLevel="1">
      <c r="A3284" s="133" t="s">
        <v>1026</v>
      </c>
      <c r="B3284" s="133" t="s">
        <v>2284</v>
      </c>
      <c r="C3284" s="1">
        <f t="shared" si="1774"/>
        <v>0</v>
      </c>
      <c r="D3284" s="7">
        <f>IF(P3284&gt;0,RANK(P3284,(P3284:R3284,S3284:AG3284)),0)</f>
        <v>0</v>
      </c>
      <c r="E3284" s="7">
        <f>IF(Q3284&gt;0,RANK(Q3284,(P3284:R3284,S3284:AG3284)),0)</f>
        <v>0</v>
      </c>
      <c r="F3284" s="7">
        <f>IF(R3284&gt;0,RANK(R3284,(P3284:R3284,S3284:AG3284)),0)</f>
        <v>0</v>
      </c>
      <c r="G3284" s="7">
        <f>IF(S3284&gt;0,RANK(S3284,(P3284:R3284,S3284:AG3284)),0)</f>
        <v>0</v>
      </c>
      <c r="H3284" s="48" t="e">
        <f t="shared" si="1775"/>
        <v>#NUM!</v>
      </c>
      <c r="I3284" s="163" t="e">
        <f t="shared" si="1776"/>
        <v>#NUM!</v>
      </c>
      <c r="J3284" s="2"/>
      <c r="K3284" s="2" t="str">
        <f t="shared" si="1777"/>
        <v>-</v>
      </c>
      <c r="L3284" s="2" t="str">
        <f t="shared" si="1778"/>
        <v>-</v>
      </c>
      <c r="M3284" s="2" t="str">
        <f t="shared" si="1779"/>
        <v>-</v>
      </c>
      <c r="N3284" s="2" t="str">
        <f t="shared" si="1780"/>
        <v>-</v>
      </c>
      <c r="O3284" s="2" t="str">
        <f t="shared" si="1781"/>
        <v>-</v>
      </c>
      <c r="P3284" s="1"/>
      <c r="Q3284" s="1"/>
      <c r="R3284" s="1"/>
      <c r="S3284" s="1"/>
      <c r="T3284" s="1"/>
      <c r="U3284" s="1"/>
      <c r="V3284" s="1"/>
      <c r="W3284" s="1"/>
      <c r="X3284" s="1"/>
      <c r="Y3284" s="1"/>
      <c r="Z3284" s="1"/>
      <c r="AA3284" s="1"/>
      <c r="AB3284" s="1"/>
      <c r="AC3284" s="1"/>
      <c r="AD3284" s="1"/>
      <c r="AE3284" s="1"/>
      <c r="AG3284" s="1"/>
      <c r="AH3284" s="1"/>
      <c r="AI3284" s="7">
        <f t="shared" si="1782"/>
        <v>0</v>
      </c>
      <c r="AJ3284" s="7">
        <f t="shared" si="1783"/>
        <v>0</v>
      </c>
      <c r="AK3284" s="7">
        <f t="shared" si="1784"/>
        <v>0</v>
      </c>
      <c r="AL3284" s="7">
        <f t="shared" si="1785"/>
        <v>0</v>
      </c>
      <c r="AM3284" s="2" t="str">
        <f t="shared" si="1786"/>
        <v>-</v>
      </c>
      <c r="AN3284" s="2" t="str">
        <f t="shared" si="1787"/>
        <v>-</v>
      </c>
      <c r="AO3284" s="2" t="str">
        <f t="shared" si="1788"/>
        <v>-</v>
      </c>
      <c r="AP3284" s="2" t="str">
        <f t="shared" si="1789"/>
        <v>-</v>
      </c>
      <c r="AQ3284" s="2"/>
      <c r="AR3284" s="133" t="str">
        <f t="shared" si="1790"/>
        <v>Phelps</v>
      </c>
      <c r="AS3284" s="133" t="s">
        <v>2284</v>
      </c>
      <c r="AV3284" s="91">
        <v>29</v>
      </c>
      <c r="AW3284" s="93">
        <v>161</v>
      </c>
      <c r="AX3284" s="99">
        <f t="shared" si="1791"/>
        <v>29161</v>
      </c>
      <c r="AZ3284" s="7" t="s">
        <v>3053</v>
      </c>
      <c r="BA3284" s="133" t="s">
        <v>3094</v>
      </c>
    </row>
    <row r="3285" spans="1:53" s="133" customFormat="1" hidden="1" outlineLevel="1">
      <c r="A3285" s="133" t="s">
        <v>1768</v>
      </c>
      <c r="B3285" s="133" t="s">
        <v>2284</v>
      </c>
      <c r="C3285" s="1">
        <f t="shared" si="1774"/>
        <v>0</v>
      </c>
      <c r="D3285" s="7">
        <f>IF(P3285&gt;0,RANK(P3285,(P3285:R3285,S3285:AG3285)),0)</f>
        <v>0</v>
      </c>
      <c r="E3285" s="7">
        <f>IF(Q3285&gt;0,RANK(Q3285,(P3285:R3285,S3285:AG3285)),0)</f>
        <v>0</v>
      </c>
      <c r="F3285" s="7">
        <f>IF(R3285&gt;0,RANK(R3285,(P3285:R3285,S3285:AG3285)),0)</f>
        <v>0</v>
      </c>
      <c r="G3285" s="7">
        <f>IF(S3285&gt;0,RANK(S3285,(P3285:R3285,S3285:AG3285)),0)</f>
        <v>0</v>
      </c>
      <c r="H3285" s="48" t="e">
        <f t="shared" si="1775"/>
        <v>#NUM!</v>
      </c>
      <c r="I3285" s="163" t="e">
        <f t="shared" si="1776"/>
        <v>#NUM!</v>
      </c>
      <c r="J3285" s="2"/>
      <c r="K3285" s="2" t="str">
        <f t="shared" si="1777"/>
        <v>-</v>
      </c>
      <c r="L3285" s="2" t="str">
        <f t="shared" si="1778"/>
        <v>-</v>
      </c>
      <c r="M3285" s="2" t="str">
        <f t="shared" si="1779"/>
        <v>-</v>
      </c>
      <c r="N3285" s="2" t="str">
        <f t="shared" si="1780"/>
        <v>-</v>
      </c>
      <c r="O3285" s="2" t="str">
        <f t="shared" si="1781"/>
        <v>-</v>
      </c>
      <c r="P3285" s="1"/>
      <c r="Q3285" s="1"/>
      <c r="R3285" s="1"/>
      <c r="S3285" s="1"/>
      <c r="T3285" s="1"/>
      <c r="U3285" s="1"/>
      <c r="V3285" s="1"/>
      <c r="W3285" s="1"/>
      <c r="X3285" s="1"/>
      <c r="Y3285" s="1"/>
      <c r="Z3285" s="1"/>
      <c r="AA3285" s="1"/>
      <c r="AB3285" s="1"/>
      <c r="AC3285" s="1"/>
      <c r="AD3285" s="1"/>
      <c r="AE3285" s="1"/>
      <c r="AG3285" s="1"/>
      <c r="AH3285" s="1"/>
      <c r="AI3285" s="7">
        <f t="shared" si="1782"/>
        <v>0</v>
      </c>
      <c r="AJ3285" s="7">
        <f t="shared" si="1783"/>
        <v>0</v>
      </c>
      <c r="AK3285" s="7">
        <f t="shared" si="1784"/>
        <v>0</v>
      </c>
      <c r="AL3285" s="7">
        <f t="shared" si="1785"/>
        <v>0</v>
      </c>
      <c r="AM3285" s="2" t="str">
        <f t="shared" si="1786"/>
        <v>-</v>
      </c>
      <c r="AN3285" s="2" t="str">
        <f t="shared" si="1787"/>
        <v>-</v>
      </c>
      <c r="AO3285" s="2" t="str">
        <f t="shared" si="1788"/>
        <v>-</v>
      </c>
      <c r="AP3285" s="2" t="str">
        <f t="shared" si="1789"/>
        <v>-</v>
      </c>
      <c r="AQ3285" s="2"/>
      <c r="AR3285" s="133" t="str">
        <f t="shared" si="1790"/>
        <v>Pike</v>
      </c>
      <c r="AS3285" s="133" t="s">
        <v>2284</v>
      </c>
      <c r="AV3285" s="91">
        <v>29</v>
      </c>
      <c r="AW3285" s="93">
        <v>163</v>
      </c>
      <c r="AX3285" s="99">
        <f t="shared" si="1791"/>
        <v>29163</v>
      </c>
      <c r="AZ3285" s="7" t="s">
        <v>3053</v>
      </c>
      <c r="BA3285" s="133" t="s">
        <v>3094</v>
      </c>
    </row>
    <row r="3286" spans="1:53" s="133" customFormat="1" hidden="1" outlineLevel="1">
      <c r="A3286" s="133" t="s">
        <v>3157</v>
      </c>
      <c r="B3286" s="133" t="s">
        <v>2284</v>
      </c>
      <c r="C3286" s="1">
        <f t="shared" si="1774"/>
        <v>0</v>
      </c>
      <c r="D3286" s="7">
        <f>IF(P3286&gt;0,RANK(P3286,(P3286:R3286,S3286:AG3286)),0)</f>
        <v>0</v>
      </c>
      <c r="E3286" s="7">
        <f>IF(Q3286&gt;0,RANK(Q3286,(P3286:R3286,S3286:AG3286)),0)</f>
        <v>0</v>
      </c>
      <c r="F3286" s="7">
        <f>IF(R3286&gt;0,RANK(R3286,(P3286:R3286,S3286:AG3286)),0)</f>
        <v>0</v>
      </c>
      <c r="G3286" s="7">
        <f>IF(S3286&gt;0,RANK(S3286,(P3286:R3286,S3286:AG3286)),0)</f>
        <v>0</v>
      </c>
      <c r="H3286" s="48" t="e">
        <f t="shared" si="1775"/>
        <v>#NUM!</v>
      </c>
      <c r="I3286" s="163" t="e">
        <f t="shared" si="1776"/>
        <v>#NUM!</v>
      </c>
      <c r="J3286" s="2"/>
      <c r="K3286" s="2" t="str">
        <f t="shared" si="1777"/>
        <v>-</v>
      </c>
      <c r="L3286" s="2" t="str">
        <f t="shared" si="1778"/>
        <v>-</v>
      </c>
      <c r="M3286" s="2" t="str">
        <f t="shared" si="1779"/>
        <v>-</v>
      </c>
      <c r="N3286" s="2" t="str">
        <f t="shared" si="1780"/>
        <v>-</v>
      </c>
      <c r="O3286" s="2" t="str">
        <f t="shared" si="1781"/>
        <v>-</v>
      </c>
      <c r="P3286" s="1"/>
      <c r="Q3286" s="1"/>
      <c r="R3286" s="1"/>
      <c r="S3286" s="1"/>
      <c r="T3286" s="1"/>
      <c r="U3286" s="1"/>
      <c r="V3286" s="1"/>
      <c r="W3286" s="1"/>
      <c r="X3286" s="1"/>
      <c r="Y3286" s="1"/>
      <c r="Z3286" s="1"/>
      <c r="AA3286" s="1"/>
      <c r="AB3286" s="1"/>
      <c r="AC3286" s="1"/>
      <c r="AD3286" s="1"/>
      <c r="AE3286" s="1"/>
      <c r="AG3286" s="1"/>
      <c r="AH3286" s="1"/>
      <c r="AI3286" s="7">
        <f t="shared" si="1782"/>
        <v>0</v>
      </c>
      <c r="AJ3286" s="7">
        <f t="shared" si="1783"/>
        <v>0</v>
      </c>
      <c r="AK3286" s="7">
        <f t="shared" si="1784"/>
        <v>0</v>
      </c>
      <c r="AL3286" s="7">
        <f t="shared" si="1785"/>
        <v>0</v>
      </c>
      <c r="AM3286" s="2" t="str">
        <f t="shared" si="1786"/>
        <v>-</v>
      </c>
      <c r="AN3286" s="2" t="str">
        <f t="shared" si="1787"/>
        <v>-</v>
      </c>
      <c r="AO3286" s="2" t="str">
        <f t="shared" si="1788"/>
        <v>-</v>
      </c>
      <c r="AP3286" s="2" t="str">
        <f t="shared" si="1789"/>
        <v>-</v>
      </c>
      <c r="AQ3286" s="2"/>
      <c r="AR3286" s="133" t="str">
        <f t="shared" si="1790"/>
        <v>Platte</v>
      </c>
      <c r="AS3286" s="133" t="s">
        <v>2284</v>
      </c>
      <c r="AV3286" s="91">
        <v>29</v>
      </c>
      <c r="AW3286" s="93">
        <v>165</v>
      </c>
      <c r="AX3286" s="99">
        <f t="shared" si="1791"/>
        <v>29165</v>
      </c>
      <c r="AZ3286" s="7" t="s">
        <v>3053</v>
      </c>
      <c r="BA3286" s="133" t="s">
        <v>3094</v>
      </c>
    </row>
    <row r="3287" spans="1:53" s="133" customFormat="1" hidden="1" outlineLevel="1">
      <c r="A3287" s="133" t="s">
        <v>3027</v>
      </c>
      <c r="B3287" s="133" t="s">
        <v>2284</v>
      </c>
      <c r="C3287" s="1">
        <f t="shared" si="1774"/>
        <v>0</v>
      </c>
      <c r="D3287" s="7">
        <f>IF(P3287&gt;0,RANK(P3287,(P3287:R3287,S3287:AG3287)),0)</f>
        <v>0</v>
      </c>
      <c r="E3287" s="7">
        <f>IF(Q3287&gt;0,RANK(Q3287,(P3287:R3287,S3287:AG3287)),0)</f>
        <v>0</v>
      </c>
      <c r="F3287" s="7">
        <f>IF(R3287&gt;0,RANK(R3287,(P3287:R3287,S3287:AG3287)),0)</f>
        <v>0</v>
      </c>
      <c r="G3287" s="7">
        <f>IF(S3287&gt;0,RANK(S3287,(P3287:R3287,S3287:AG3287)),0)</f>
        <v>0</v>
      </c>
      <c r="H3287" s="48" t="e">
        <f t="shared" si="1775"/>
        <v>#NUM!</v>
      </c>
      <c r="I3287" s="163" t="e">
        <f t="shared" si="1776"/>
        <v>#NUM!</v>
      </c>
      <c r="J3287" s="2"/>
      <c r="K3287" s="2" t="str">
        <f t="shared" si="1777"/>
        <v>-</v>
      </c>
      <c r="L3287" s="2" t="str">
        <f t="shared" si="1778"/>
        <v>-</v>
      </c>
      <c r="M3287" s="2" t="str">
        <f t="shared" si="1779"/>
        <v>-</v>
      </c>
      <c r="N3287" s="2" t="str">
        <f t="shared" si="1780"/>
        <v>-</v>
      </c>
      <c r="O3287" s="2" t="str">
        <f t="shared" si="1781"/>
        <v>-</v>
      </c>
      <c r="P3287" s="1"/>
      <c r="Q3287" s="1"/>
      <c r="R3287" s="1"/>
      <c r="S3287" s="1"/>
      <c r="T3287" s="1"/>
      <c r="U3287" s="1"/>
      <c r="V3287" s="1"/>
      <c r="W3287" s="1"/>
      <c r="X3287" s="1"/>
      <c r="Y3287" s="1"/>
      <c r="Z3287" s="1"/>
      <c r="AA3287" s="1"/>
      <c r="AB3287" s="1"/>
      <c r="AC3287" s="1"/>
      <c r="AD3287" s="1"/>
      <c r="AE3287" s="1"/>
      <c r="AG3287" s="1"/>
      <c r="AH3287" s="1"/>
      <c r="AI3287" s="7">
        <f t="shared" si="1782"/>
        <v>0</v>
      </c>
      <c r="AJ3287" s="7">
        <f t="shared" si="1783"/>
        <v>0</v>
      </c>
      <c r="AK3287" s="7">
        <f t="shared" si="1784"/>
        <v>0</v>
      </c>
      <c r="AL3287" s="7">
        <f t="shared" si="1785"/>
        <v>0</v>
      </c>
      <c r="AM3287" s="2" t="str">
        <f t="shared" si="1786"/>
        <v>-</v>
      </c>
      <c r="AN3287" s="2" t="str">
        <f t="shared" si="1787"/>
        <v>-</v>
      </c>
      <c r="AO3287" s="2" t="str">
        <f t="shared" si="1788"/>
        <v>-</v>
      </c>
      <c r="AP3287" s="2" t="str">
        <f t="shared" si="1789"/>
        <v>-</v>
      </c>
      <c r="AQ3287" s="2"/>
      <c r="AR3287" s="133" t="str">
        <f t="shared" si="1790"/>
        <v>Polk</v>
      </c>
      <c r="AS3287" s="133" t="s">
        <v>2284</v>
      </c>
      <c r="AV3287" s="91">
        <v>29</v>
      </c>
      <c r="AW3287" s="93">
        <v>167</v>
      </c>
      <c r="AX3287" s="99">
        <f t="shared" si="1791"/>
        <v>29167</v>
      </c>
      <c r="AZ3287" s="7" t="s">
        <v>3053</v>
      </c>
      <c r="BA3287" s="133" t="s">
        <v>3094</v>
      </c>
    </row>
    <row r="3288" spans="1:53" s="133" customFormat="1" hidden="1" outlineLevel="1">
      <c r="A3288" s="133" t="s">
        <v>100</v>
      </c>
      <c r="B3288" s="133" t="s">
        <v>2284</v>
      </c>
      <c r="C3288" s="1">
        <f t="shared" si="1774"/>
        <v>0</v>
      </c>
      <c r="D3288" s="7">
        <f>IF(P3288&gt;0,RANK(P3288,(P3288:R3288,S3288:AG3288)),0)</f>
        <v>0</v>
      </c>
      <c r="E3288" s="7">
        <f>IF(Q3288&gt;0,RANK(Q3288,(P3288:R3288,S3288:AG3288)),0)</f>
        <v>0</v>
      </c>
      <c r="F3288" s="7">
        <f>IF(R3288&gt;0,RANK(R3288,(P3288:R3288,S3288:AG3288)),0)</f>
        <v>0</v>
      </c>
      <c r="G3288" s="7">
        <f>IF(S3288&gt;0,RANK(S3288,(P3288:R3288,S3288:AG3288)),0)</f>
        <v>0</v>
      </c>
      <c r="H3288" s="48" t="e">
        <f t="shared" si="1775"/>
        <v>#NUM!</v>
      </c>
      <c r="I3288" s="163" t="e">
        <f t="shared" si="1776"/>
        <v>#NUM!</v>
      </c>
      <c r="J3288" s="2"/>
      <c r="K3288" s="2" t="str">
        <f t="shared" si="1777"/>
        <v>-</v>
      </c>
      <c r="L3288" s="2" t="str">
        <f t="shared" si="1778"/>
        <v>-</v>
      </c>
      <c r="M3288" s="2" t="str">
        <f t="shared" si="1779"/>
        <v>-</v>
      </c>
      <c r="N3288" s="2" t="str">
        <f t="shared" si="1780"/>
        <v>-</v>
      </c>
      <c r="O3288" s="2" t="str">
        <f t="shared" si="1781"/>
        <v>-</v>
      </c>
      <c r="P3288" s="1"/>
      <c r="Q3288" s="1"/>
      <c r="R3288" s="1"/>
      <c r="S3288" s="1"/>
      <c r="T3288" s="1"/>
      <c r="U3288" s="1"/>
      <c r="V3288" s="1"/>
      <c r="W3288" s="1"/>
      <c r="X3288" s="1"/>
      <c r="Y3288" s="1"/>
      <c r="Z3288" s="1"/>
      <c r="AA3288" s="1"/>
      <c r="AB3288" s="1"/>
      <c r="AC3288" s="1"/>
      <c r="AD3288" s="1"/>
      <c r="AE3288" s="1"/>
      <c r="AG3288" s="1"/>
      <c r="AH3288" s="1"/>
      <c r="AI3288" s="7">
        <f t="shared" si="1782"/>
        <v>0</v>
      </c>
      <c r="AJ3288" s="7">
        <f t="shared" si="1783"/>
        <v>0</v>
      </c>
      <c r="AK3288" s="7">
        <f t="shared" si="1784"/>
        <v>0</v>
      </c>
      <c r="AL3288" s="7">
        <f t="shared" si="1785"/>
        <v>0</v>
      </c>
      <c r="AM3288" s="2" t="str">
        <f t="shared" si="1786"/>
        <v>-</v>
      </c>
      <c r="AN3288" s="2" t="str">
        <f t="shared" si="1787"/>
        <v>-</v>
      </c>
      <c r="AO3288" s="2" t="str">
        <f t="shared" si="1788"/>
        <v>-</v>
      </c>
      <c r="AP3288" s="2" t="str">
        <f t="shared" si="1789"/>
        <v>-</v>
      </c>
      <c r="AQ3288" s="2"/>
      <c r="AR3288" s="133" t="str">
        <f t="shared" si="1790"/>
        <v>Pulaski</v>
      </c>
      <c r="AS3288" s="133" t="s">
        <v>2284</v>
      </c>
      <c r="AV3288" s="91">
        <v>29</v>
      </c>
      <c r="AW3288" s="93">
        <v>169</v>
      </c>
      <c r="AX3288" s="99">
        <f t="shared" si="1791"/>
        <v>29169</v>
      </c>
      <c r="AZ3288" s="7" t="s">
        <v>3053</v>
      </c>
      <c r="BA3288" s="133" t="s">
        <v>3094</v>
      </c>
    </row>
    <row r="3289" spans="1:53" s="133" customFormat="1" hidden="1" outlineLevel="1">
      <c r="A3289" s="133" t="s">
        <v>617</v>
      </c>
      <c r="B3289" s="133" t="s">
        <v>2284</v>
      </c>
      <c r="C3289" s="1">
        <f t="shared" si="1774"/>
        <v>0</v>
      </c>
      <c r="D3289" s="7">
        <f>IF(P3289&gt;0,RANK(P3289,(P3289:R3289,S3289:AG3289)),0)</f>
        <v>0</v>
      </c>
      <c r="E3289" s="7">
        <f>IF(Q3289&gt;0,RANK(Q3289,(P3289:R3289,S3289:AG3289)),0)</f>
        <v>0</v>
      </c>
      <c r="F3289" s="7">
        <f>IF(R3289&gt;0,RANK(R3289,(P3289:R3289,S3289:AG3289)),0)</f>
        <v>0</v>
      </c>
      <c r="G3289" s="7">
        <f>IF(S3289&gt;0,RANK(S3289,(P3289:R3289,S3289:AG3289)),0)</f>
        <v>0</v>
      </c>
      <c r="H3289" s="48" t="e">
        <f t="shared" si="1775"/>
        <v>#NUM!</v>
      </c>
      <c r="I3289" s="163" t="e">
        <f t="shared" si="1776"/>
        <v>#NUM!</v>
      </c>
      <c r="J3289" s="2"/>
      <c r="K3289" s="2" t="str">
        <f t="shared" si="1777"/>
        <v>-</v>
      </c>
      <c r="L3289" s="2" t="str">
        <f t="shared" si="1778"/>
        <v>-</v>
      </c>
      <c r="M3289" s="2" t="str">
        <f t="shared" si="1779"/>
        <v>-</v>
      </c>
      <c r="N3289" s="2" t="str">
        <f t="shared" si="1780"/>
        <v>-</v>
      </c>
      <c r="O3289" s="2" t="str">
        <f t="shared" si="1781"/>
        <v>-</v>
      </c>
      <c r="P3289" s="1"/>
      <c r="Q3289" s="1"/>
      <c r="R3289" s="1"/>
      <c r="S3289" s="1"/>
      <c r="T3289" s="1"/>
      <c r="U3289" s="1"/>
      <c r="V3289" s="1"/>
      <c r="W3289" s="1"/>
      <c r="X3289" s="1"/>
      <c r="Y3289" s="1"/>
      <c r="Z3289" s="1"/>
      <c r="AA3289" s="1"/>
      <c r="AB3289" s="1"/>
      <c r="AC3289" s="1"/>
      <c r="AD3289" s="1"/>
      <c r="AE3289" s="1"/>
      <c r="AG3289" s="1"/>
      <c r="AH3289" s="1"/>
      <c r="AI3289" s="7">
        <f t="shared" si="1782"/>
        <v>0</v>
      </c>
      <c r="AJ3289" s="7">
        <f t="shared" si="1783"/>
        <v>0</v>
      </c>
      <c r="AK3289" s="7">
        <f t="shared" si="1784"/>
        <v>0</v>
      </c>
      <c r="AL3289" s="7">
        <f t="shared" si="1785"/>
        <v>0</v>
      </c>
      <c r="AM3289" s="2" t="str">
        <f t="shared" si="1786"/>
        <v>-</v>
      </c>
      <c r="AN3289" s="2" t="str">
        <f t="shared" si="1787"/>
        <v>-</v>
      </c>
      <c r="AO3289" s="2" t="str">
        <f t="shared" si="1788"/>
        <v>-</v>
      </c>
      <c r="AP3289" s="2" t="str">
        <f t="shared" si="1789"/>
        <v>-</v>
      </c>
      <c r="AQ3289" s="2"/>
      <c r="AR3289" s="133" t="str">
        <f t="shared" si="1790"/>
        <v>Putnam</v>
      </c>
      <c r="AS3289" s="133" t="s">
        <v>2284</v>
      </c>
      <c r="AV3289" s="91">
        <v>29</v>
      </c>
      <c r="AW3289" s="93">
        <v>171</v>
      </c>
      <c r="AX3289" s="99">
        <f t="shared" si="1791"/>
        <v>29171</v>
      </c>
      <c r="AZ3289" s="7" t="s">
        <v>3053</v>
      </c>
      <c r="BA3289" s="133" t="s">
        <v>3094</v>
      </c>
    </row>
    <row r="3290" spans="1:53" s="133" customFormat="1" hidden="1" outlineLevel="1">
      <c r="A3290" s="133" t="s">
        <v>2417</v>
      </c>
      <c r="B3290" s="133" t="s">
        <v>2284</v>
      </c>
      <c r="C3290" s="1">
        <f t="shared" si="1774"/>
        <v>0</v>
      </c>
      <c r="D3290" s="7">
        <f>IF(P3290&gt;0,RANK(P3290,(P3290:R3290,S3290:AG3290)),0)</f>
        <v>0</v>
      </c>
      <c r="E3290" s="7">
        <f>IF(Q3290&gt;0,RANK(Q3290,(P3290:R3290,S3290:AG3290)),0)</f>
        <v>0</v>
      </c>
      <c r="F3290" s="7">
        <f>IF(R3290&gt;0,RANK(R3290,(P3290:R3290,S3290:AG3290)),0)</f>
        <v>0</v>
      </c>
      <c r="G3290" s="7">
        <f>IF(S3290&gt;0,RANK(S3290,(P3290:R3290,S3290:AG3290)),0)</f>
        <v>0</v>
      </c>
      <c r="H3290" s="48" t="e">
        <f t="shared" si="1775"/>
        <v>#NUM!</v>
      </c>
      <c r="I3290" s="163" t="e">
        <f t="shared" si="1776"/>
        <v>#NUM!</v>
      </c>
      <c r="J3290" s="2"/>
      <c r="K3290" s="2" t="str">
        <f t="shared" si="1777"/>
        <v>-</v>
      </c>
      <c r="L3290" s="2" t="str">
        <f t="shared" si="1778"/>
        <v>-</v>
      </c>
      <c r="M3290" s="2" t="str">
        <f t="shared" si="1779"/>
        <v>-</v>
      </c>
      <c r="N3290" s="2" t="str">
        <f t="shared" si="1780"/>
        <v>-</v>
      </c>
      <c r="O3290" s="2" t="str">
        <f t="shared" si="1781"/>
        <v>-</v>
      </c>
      <c r="P3290" s="1"/>
      <c r="Q3290" s="1"/>
      <c r="R3290" s="1"/>
      <c r="S3290" s="1"/>
      <c r="T3290" s="1"/>
      <c r="U3290" s="1"/>
      <c r="V3290" s="1"/>
      <c r="W3290" s="1"/>
      <c r="X3290" s="1"/>
      <c r="Y3290" s="1"/>
      <c r="Z3290" s="1"/>
      <c r="AA3290" s="1"/>
      <c r="AB3290" s="1"/>
      <c r="AC3290" s="1"/>
      <c r="AD3290" s="1"/>
      <c r="AE3290" s="1"/>
      <c r="AG3290" s="1"/>
      <c r="AH3290" s="1"/>
      <c r="AI3290" s="7">
        <f t="shared" si="1782"/>
        <v>0</v>
      </c>
      <c r="AJ3290" s="7">
        <f t="shared" si="1783"/>
        <v>0</v>
      </c>
      <c r="AK3290" s="7">
        <f t="shared" si="1784"/>
        <v>0</v>
      </c>
      <c r="AL3290" s="7">
        <f t="shared" si="1785"/>
        <v>0</v>
      </c>
      <c r="AM3290" s="2" t="str">
        <f t="shared" si="1786"/>
        <v>-</v>
      </c>
      <c r="AN3290" s="2" t="str">
        <f t="shared" si="1787"/>
        <v>-</v>
      </c>
      <c r="AO3290" s="2" t="str">
        <f t="shared" si="1788"/>
        <v>-</v>
      </c>
      <c r="AP3290" s="2" t="str">
        <f t="shared" si="1789"/>
        <v>-</v>
      </c>
      <c r="AQ3290" s="2"/>
      <c r="AR3290" s="133" t="str">
        <f t="shared" si="1790"/>
        <v>Ralls</v>
      </c>
      <c r="AS3290" s="133" t="s">
        <v>2284</v>
      </c>
      <c r="AV3290" s="91">
        <v>29</v>
      </c>
      <c r="AW3290" s="93">
        <v>173</v>
      </c>
      <c r="AX3290" s="99">
        <f t="shared" si="1791"/>
        <v>29173</v>
      </c>
      <c r="AZ3290" s="7" t="s">
        <v>3053</v>
      </c>
      <c r="BA3290" s="133" t="s">
        <v>3094</v>
      </c>
    </row>
    <row r="3291" spans="1:53" s="133" customFormat="1" hidden="1" outlineLevel="1">
      <c r="A3291" s="133" t="s">
        <v>995</v>
      </c>
      <c r="B3291" s="133" t="s">
        <v>2284</v>
      </c>
      <c r="C3291" s="1">
        <f t="shared" si="1774"/>
        <v>0</v>
      </c>
      <c r="D3291" s="7">
        <f>IF(P3291&gt;0,RANK(P3291,(P3291:R3291,S3291:AG3291)),0)</f>
        <v>0</v>
      </c>
      <c r="E3291" s="7">
        <f>IF(Q3291&gt;0,RANK(Q3291,(P3291:R3291,S3291:AG3291)),0)</f>
        <v>0</v>
      </c>
      <c r="F3291" s="7">
        <f>IF(R3291&gt;0,RANK(R3291,(P3291:R3291,S3291:AG3291)),0)</f>
        <v>0</v>
      </c>
      <c r="G3291" s="7">
        <f>IF(S3291&gt;0,RANK(S3291,(P3291:R3291,S3291:AG3291)),0)</f>
        <v>0</v>
      </c>
      <c r="H3291" s="48" t="e">
        <f t="shared" si="1775"/>
        <v>#NUM!</v>
      </c>
      <c r="I3291" s="163" t="e">
        <f t="shared" si="1776"/>
        <v>#NUM!</v>
      </c>
      <c r="J3291" s="2"/>
      <c r="K3291" s="2" t="str">
        <f t="shared" si="1777"/>
        <v>-</v>
      </c>
      <c r="L3291" s="2" t="str">
        <f t="shared" si="1778"/>
        <v>-</v>
      </c>
      <c r="M3291" s="2" t="str">
        <f t="shared" si="1779"/>
        <v>-</v>
      </c>
      <c r="N3291" s="2" t="str">
        <f t="shared" si="1780"/>
        <v>-</v>
      </c>
      <c r="O3291" s="2" t="str">
        <f t="shared" si="1781"/>
        <v>-</v>
      </c>
      <c r="P3291" s="1"/>
      <c r="Q3291" s="1"/>
      <c r="R3291" s="1"/>
      <c r="S3291" s="1"/>
      <c r="T3291" s="1"/>
      <c r="U3291" s="1"/>
      <c r="V3291" s="1"/>
      <c r="W3291" s="1"/>
      <c r="X3291" s="1"/>
      <c r="Y3291" s="1"/>
      <c r="Z3291" s="1"/>
      <c r="AA3291" s="1"/>
      <c r="AB3291" s="1"/>
      <c r="AC3291" s="1"/>
      <c r="AD3291" s="1"/>
      <c r="AE3291" s="1"/>
      <c r="AG3291" s="1"/>
      <c r="AH3291" s="1"/>
      <c r="AI3291" s="7">
        <f t="shared" si="1782"/>
        <v>0</v>
      </c>
      <c r="AJ3291" s="7">
        <f t="shared" si="1783"/>
        <v>0</v>
      </c>
      <c r="AK3291" s="7">
        <f t="shared" si="1784"/>
        <v>0</v>
      </c>
      <c r="AL3291" s="7">
        <f t="shared" si="1785"/>
        <v>0</v>
      </c>
      <c r="AM3291" s="2" t="str">
        <f t="shared" si="1786"/>
        <v>-</v>
      </c>
      <c r="AN3291" s="2" t="str">
        <f t="shared" si="1787"/>
        <v>-</v>
      </c>
      <c r="AO3291" s="2" t="str">
        <f t="shared" si="1788"/>
        <v>-</v>
      </c>
      <c r="AP3291" s="2" t="str">
        <f t="shared" si="1789"/>
        <v>-</v>
      </c>
      <c r="AQ3291" s="2"/>
      <c r="AR3291" s="133" t="str">
        <f t="shared" si="1790"/>
        <v>Randolph</v>
      </c>
      <c r="AS3291" s="133" t="s">
        <v>2284</v>
      </c>
      <c r="AV3291" s="91">
        <v>29</v>
      </c>
      <c r="AW3291" s="93">
        <v>175</v>
      </c>
      <c r="AX3291" s="99">
        <f t="shared" si="1791"/>
        <v>29175</v>
      </c>
      <c r="AZ3291" s="7" t="s">
        <v>3053</v>
      </c>
      <c r="BA3291" s="133" t="s">
        <v>3094</v>
      </c>
    </row>
    <row r="3292" spans="1:53" s="133" customFormat="1" hidden="1" outlineLevel="1">
      <c r="A3292" s="133" t="s">
        <v>1227</v>
      </c>
      <c r="B3292" s="133" t="s">
        <v>2284</v>
      </c>
      <c r="C3292" s="1">
        <f t="shared" si="1774"/>
        <v>0</v>
      </c>
      <c r="D3292" s="7">
        <f>IF(P3292&gt;0,RANK(P3292,(P3292:R3292,S3292:AG3292)),0)</f>
        <v>0</v>
      </c>
      <c r="E3292" s="7">
        <f>IF(Q3292&gt;0,RANK(Q3292,(P3292:R3292,S3292:AG3292)),0)</f>
        <v>0</v>
      </c>
      <c r="F3292" s="7">
        <f>IF(R3292&gt;0,RANK(R3292,(P3292:R3292,S3292:AG3292)),0)</f>
        <v>0</v>
      </c>
      <c r="G3292" s="7">
        <f>IF(S3292&gt;0,RANK(S3292,(P3292:R3292,S3292:AG3292)),0)</f>
        <v>0</v>
      </c>
      <c r="H3292" s="48" t="e">
        <f t="shared" si="1775"/>
        <v>#NUM!</v>
      </c>
      <c r="I3292" s="163" t="e">
        <f t="shared" si="1776"/>
        <v>#NUM!</v>
      </c>
      <c r="J3292" s="2"/>
      <c r="K3292" s="2" t="str">
        <f t="shared" si="1777"/>
        <v>-</v>
      </c>
      <c r="L3292" s="2" t="str">
        <f t="shared" si="1778"/>
        <v>-</v>
      </c>
      <c r="M3292" s="2" t="str">
        <f t="shared" si="1779"/>
        <v>-</v>
      </c>
      <c r="N3292" s="2" t="str">
        <f t="shared" si="1780"/>
        <v>-</v>
      </c>
      <c r="O3292" s="2" t="str">
        <f t="shared" si="1781"/>
        <v>-</v>
      </c>
      <c r="P3292" s="1"/>
      <c r="Q3292" s="1"/>
      <c r="R3292" s="1"/>
      <c r="S3292" s="1"/>
      <c r="T3292" s="1"/>
      <c r="U3292" s="1"/>
      <c r="V3292" s="1"/>
      <c r="W3292" s="1"/>
      <c r="X3292" s="1"/>
      <c r="Y3292" s="1"/>
      <c r="Z3292" s="1"/>
      <c r="AA3292" s="1"/>
      <c r="AB3292" s="1"/>
      <c r="AC3292" s="1"/>
      <c r="AD3292" s="1"/>
      <c r="AE3292" s="1"/>
      <c r="AG3292" s="1"/>
      <c r="AH3292" s="1"/>
      <c r="AI3292" s="7">
        <f t="shared" si="1782"/>
        <v>0</v>
      </c>
      <c r="AJ3292" s="7">
        <f t="shared" si="1783"/>
        <v>0</v>
      </c>
      <c r="AK3292" s="7">
        <f t="shared" si="1784"/>
        <v>0</v>
      </c>
      <c r="AL3292" s="7">
        <f t="shared" si="1785"/>
        <v>0</v>
      </c>
      <c r="AM3292" s="2" t="str">
        <f t="shared" si="1786"/>
        <v>-</v>
      </c>
      <c r="AN3292" s="2" t="str">
        <f t="shared" si="1787"/>
        <v>-</v>
      </c>
      <c r="AO3292" s="2" t="str">
        <f t="shared" si="1788"/>
        <v>-</v>
      </c>
      <c r="AP3292" s="2" t="str">
        <f t="shared" si="1789"/>
        <v>-</v>
      </c>
      <c r="AQ3292" s="2"/>
      <c r="AR3292" s="133" t="str">
        <f t="shared" si="1790"/>
        <v>Ray</v>
      </c>
      <c r="AS3292" s="133" t="s">
        <v>2284</v>
      </c>
      <c r="AV3292" s="91">
        <v>29</v>
      </c>
      <c r="AW3292" s="93">
        <v>177</v>
      </c>
      <c r="AX3292" s="99">
        <f t="shared" si="1791"/>
        <v>29177</v>
      </c>
      <c r="AZ3292" s="7" t="s">
        <v>3053</v>
      </c>
      <c r="BA3292" s="133" t="s">
        <v>3094</v>
      </c>
    </row>
    <row r="3293" spans="1:53" s="133" customFormat="1" hidden="1" outlineLevel="1">
      <c r="A3293" s="133" t="s">
        <v>1020</v>
      </c>
      <c r="B3293" s="133" t="s">
        <v>2284</v>
      </c>
      <c r="C3293" s="1">
        <f t="shared" si="1774"/>
        <v>0</v>
      </c>
      <c r="D3293" s="7">
        <f>IF(P3293&gt;0,RANK(P3293,(P3293:R3293,S3293:AG3293)),0)</f>
        <v>0</v>
      </c>
      <c r="E3293" s="7">
        <f>IF(Q3293&gt;0,RANK(Q3293,(P3293:R3293,S3293:AG3293)),0)</f>
        <v>0</v>
      </c>
      <c r="F3293" s="7">
        <f>IF(R3293&gt;0,RANK(R3293,(P3293:R3293,S3293:AG3293)),0)</f>
        <v>0</v>
      </c>
      <c r="G3293" s="7">
        <f>IF(S3293&gt;0,RANK(S3293,(P3293:R3293,S3293:AG3293)),0)</f>
        <v>0</v>
      </c>
      <c r="H3293" s="48" t="e">
        <f t="shared" si="1775"/>
        <v>#NUM!</v>
      </c>
      <c r="I3293" s="163" t="e">
        <f t="shared" si="1776"/>
        <v>#NUM!</v>
      </c>
      <c r="J3293" s="2"/>
      <c r="K3293" s="2" t="str">
        <f t="shared" si="1777"/>
        <v>-</v>
      </c>
      <c r="L3293" s="2" t="str">
        <f t="shared" si="1778"/>
        <v>-</v>
      </c>
      <c r="M3293" s="2" t="str">
        <f t="shared" si="1779"/>
        <v>-</v>
      </c>
      <c r="N3293" s="2" t="str">
        <f t="shared" si="1780"/>
        <v>-</v>
      </c>
      <c r="O3293" s="2" t="str">
        <f t="shared" si="1781"/>
        <v>-</v>
      </c>
      <c r="P3293" s="1"/>
      <c r="Q3293" s="1"/>
      <c r="R3293" s="1"/>
      <c r="S3293" s="1"/>
      <c r="T3293" s="1"/>
      <c r="U3293" s="1"/>
      <c r="V3293" s="1"/>
      <c r="W3293" s="1"/>
      <c r="X3293" s="1"/>
      <c r="Y3293" s="1"/>
      <c r="Z3293" s="1"/>
      <c r="AA3293" s="1"/>
      <c r="AB3293" s="1"/>
      <c r="AC3293" s="1"/>
      <c r="AD3293" s="1"/>
      <c r="AE3293" s="1"/>
      <c r="AG3293" s="1"/>
      <c r="AH3293" s="1"/>
      <c r="AI3293" s="7">
        <f t="shared" si="1782"/>
        <v>0</v>
      </c>
      <c r="AJ3293" s="7">
        <f t="shared" si="1783"/>
        <v>0</v>
      </c>
      <c r="AK3293" s="7">
        <f t="shared" si="1784"/>
        <v>0</v>
      </c>
      <c r="AL3293" s="7">
        <f t="shared" si="1785"/>
        <v>0</v>
      </c>
      <c r="AM3293" s="2" t="str">
        <f t="shared" si="1786"/>
        <v>-</v>
      </c>
      <c r="AN3293" s="2" t="str">
        <f t="shared" si="1787"/>
        <v>-</v>
      </c>
      <c r="AO3293" s="2" t="str">
        <f t="shared" si="1788"/>
        <v>-</v>
      </c>
      <c r="AP3293" s="2" t="str">
        <f t="shared" si="1789"/>
        <v>-</v>
      </c>
      <c r="AQ3293" s="2"/>
      <c r="AR3293" s="133" t="str">
        <f t="shared" si="1790"/>
        <v>Reynolds</v>
      </c>
      <c r="AS3293" s="133" t="s">
        <v>2284</v>
      </c>
      <c r="AV3293" s="91">
        <v>29</v>
      </c>
      <c r="AW3293" s="93">
        <v>179</v>
      </c>
      <c r="AX3293" s="99">
        <f t="shared" si="1791"/>
        <v>29179</v>
      </c>
      <c r="AZ3293" s="7" t="s">
        <v>3053</v>
      </c>
      <c r="BA3293" s="133" t="s">
        <v>3094</v>
      </c>
    </row>
    <row r="3294" spans="1:53" s="133" customFormat="1" hidden="1" outlineLevel="1">
      <c r="A3294" s="133" t="s">
        <v>2910</v>
      </c>
      <c r="B3294" s="133" t="s">
        <v>2284</v>
      </c>
      <c r="C3294" s="1">
        <f t="shared" si="1774"/>
        <v>0</v>
      </c>
      <c r="D3294" s="7">
        <f>IF(P3294&gt;0,RANK(P3294,(P3294:R3294,S3294:AG3294)),0)</f>
        <v>0</v>
      </c>
      <c r="E3294" s="7">
        <f>IF(Q3294&gt;0,RANK(Q3294,(P3294:R3294,S3294:AG3294)),0)</f>
        <v>0</v>
      </c>
      <c r="F3294" s="7">
        <f>IF(R3294&gt;0,RANK(R3294,(P3294:R3294,S3294:AG3294)),0)</f>
        <v>0</v>
      </c>
      <c r="G3294" s="7">
        <f>IF(S3294&gt;0,RANK(S3294,(P3294:R3294,S3294:AG3294)),0)</f>
        <v>0</v>
      </c>
      <c r="H3294" s="48" t="e">
        <f t="shared" si="1775"/>
        <v>#NUM!</v>
      </c>
      <c r="I3294" s="163" t="e">
        <f t="shared" si="1776"/>
        <v>#NUM!</v>
      </c>
      <c r="J3294" s="2"/>
      <c r="K3294" s="2" t="str">
        <f t="shared" si="1777"/>
        <v>-</v>
      </c>
      <c r="L3294" s="2" t="str">
        <f t="shared" si="1778"/>
        <v>-</v>
      </c>
      <c r="M3294" s="2" t="str">
        <f t="shared" si="1779"/>
        <v>-</v>
      </c>
      <c r="N3294" s="2" t="str">
        <f t="shared" si="1780"/>
        <v>-</v>
      </c>
      <c r="O3294" s="2" t="str">
        <f t="shared" si="1781"/>
        <v>-</v>
      </c>
      <c r="P3294" s="1"/>
      <c r="Q3294" s="1"/>
      <c r="R3294" s="1"/>
      <c r="S3294" s="1"/>
      <c r="T3294" s="1"/>
      <c r="U3294" s="1"/>
      <c r="V3294" s="1"/>
      <c r="W3294" s="1"/>
      <c r="X3294" s="1"/>
      <c r="Y3294" s="1"/>
      <c r="Z3294" s="1"/>
      <c r="AA3294" s="1"/>
      <c r="AB3294" s="1"/>
      <c r="AC3294" s="1"/>
      <c r="AD3294" s="1"/>
      <c r="AE3294" s="1"/>
      <c r="AG3294" s="1"/>
      <c r="AH3294" s="1"/>
      <c r="AI3294" s="7">
        <f t="shared" si="1782"/>
        <v>0</v>
      </c>
      <c r="AJ3294" s="7">
        <f t="shared" si="1783"/>
        <v>0</v>
      </c>
      <c r="AK3294" s="7">
        <f t="shared" si="1784"/>
        <v>0</v>
      </c>
      <c r="AL3294" s="7">
        <f t="shared" si="1785"/>
        <v>0</v>
      </c>
      <c r="AM3294" s="2" t="str">
        <f t="shared" si="1786"/>
        <v>-</v>
      </c>
      <c r="AN3294" s="2" t="str">
        <f t="shared" si="1787"/>
        <v>-</v>
      </c>
      <c r="AO3294" s="2" t="str">
        <f t="shared" si="1788"/>
        <v>-</v>
      </c>
      <c r="AP3294" s="2" t="str">
        <f t="shared" si="1789"/>
        <v>-</v>
      </c>
      <c r="AQ3294" s="2"/>
      <c r="AR3294" s="133" t="str">
        <f t="shared" si="1790"/>
        <v>Ripley</v>
      </c>
      <c r="AS3294" s="133" t="s">
        <v>2284</v>
      </c>
      <c r="AV3294" s="91">
        <v>29</v>
      </c>
      <c r="AW3294" s="93">
        <v>181</v>
      </c>
      <c r="AX3294" s="99">
        <f t="shared" si="1791"/>
        <v>29181</v>
      </c>
      <c r="AZ3294" s="7" t="s">
        <v>3053</v>
      </c>
      <c r="BA3294" s="133" t="s">
        <v>3094</v>
      </c>
    </row>
    <row r="3295" spans="1:53" s="133" customFormat="1" hidden="1" outlineLevel="1">
      <c r="A3295" s="133" t="s">
        <v>2013</v>
      </c>
      <c r="B3295" s="133" t="s">
        <v>2284</v>
      </c>
      <c r="C3295" s="1">
        <f t="shared" si="1774"/>
        <v>0</v>
      </c>
      <c r="D3295" s="7">
        <f>IF(P3295&gt;0,RANK(P3295,(P3295:R3295,S3295:AG3295)),0)</f>
        <v>0</v>
      </c>
      <c r="E3295" s="7">
        <f>IF(Q3295&gt;0,RANK(Q3295,(P3295:R3295,S3295:AG3295)),0)</f>
        <v>0</v>
      </c>
      <c r="F3295" s="7">
        <f>IF(R3295&gt;0,RANK(R3295,(P3295:R3295,S3295:AG3295)),0)</f>
        <v>0</v>
      </c>
      <c r="G3295" s="7">
        <f>IF(S3295&gt;0,RANK(S3295,(P3295:R3295,S3295:AG3295)),0)</f>
        <v>0</v>
      </c>
      <c r="H3295" s="48" t="e">
        <f t="shared" si="1775"/>
        <v>#NUM!</v>
      </c>
      <c r="I3295" s="163" t="e">
        <f t="shared" si="1776"/>
        <v>#NUM!</v>
      </c>
      <c r="J3295" s="2"/>
      <c r="K3295" s="2" t="str">
        <f t="shared" si="1777"/>
        <v>-</v>
      </c>
      <c r="L3295" s="2" t="str">
        <f t="shared" si="1778"/>
        <v>-</v>
      </c>
      <c r="M3295" s="2" t="str">
        <f t="shared" si="1779"/>
        <v>-</v>
      </c>
      <c r="N3295" s="2" t="str">
        <f t="shared" si="1780"/>
        <v>-</v>
      </c>
      <c r="O3295" s="2" t="str">
        <f t="shared" si="1781"/>
        <v>-</v>
      </c>
      <c r="P3295" s="1"/>
      <c r="Q3295" s="1"/>
      <c r="R3295" s="1"/>
      <c r="S3295" s="1"/>
      <c r="T3295" s="1"/>
      <c r="U3295" s="1"/>
      <c r="V3295" s="1"/>
      <c r="W3295" s="1"/>
      <c r="X3295" s="1"/>
      <c r="Y3295" s="1"/>
      <c r="Z3295" s="1"/>
      <c r="AA3295" s="1"/>
      <c r="AB3295" s="1"/>
      <c r="AC3295" s="1"/>
      <c r="AD3295" s="1"/>
      <c r="AE3295" s="1"/>
      <c r="AG3295" s="1"/>
      <c r="AH3295" s="1"/>
      <c r="AI3295" s="7">
        <f t="shared" si="1782"/>
        <v>0</v>
      </c>
      <c r="AJ3295" s="7">
        <f t="shared" si="1783"/>
        <v>0</v>
      </c>
      <c r="AK3295" s="7">
        <f t="shared" si="1784"/>
        <v>0</v>
      </c>
      <c r="AL3295" s="7">
        <f t="shared" si="1785"/>
        <v>0</v>
      </c>
      <c r="AM3295" s="2" t="str">
        <f t="shared" si="1786"/>
        <v>-</v>
      </c>
      <c r="AN3295" s="2" t="str">
        <f t="shared" si="1787"/>
        <v>-</v>
      </c>
      <c r="AO3295" s="2" t="str">
        <f t="shared" si="1788"/>
        <v>-</v>
      </c>
      <c r="AP3295" s="2" t="str">
        <f t="shared" si="1789"/>
        <v>-</v>
      </c>
      <c r="AQ3295" s="2"/>
      <c r="AR3295" s="133" t="str">
        <f t="shared" si="1790"/>
        <v>St. Charles</v>
      </c>
      <c r="AS3295" s="133" t="s">
        <v>2284</v>
      </c>
      <c r="AV3295" s="91">
        <v>29</v>
      </c>
      <c r="AW3295" s="93">
        <v>183</v>
      </c>
      <c r="AX3295" s="99">
        <f t="shared" si="1791"/>
        <v>29183</v>
      </c>
      <c r="AZ3295" s="7" t="s">
        <v>3053</v>
      </c>
      <c r="BA3295" s="133" t="s">
        <v>3094</v>
      </c>
    </row>
    <row r="3296" spans="1:53" s="133" customFormat="1" hidden="1" outlineLevel="1">
      <c r="A3296" s="133" t="s">
        <v>790</v>
      </c>
      <c r="B3296" s="133" t="s">
        <v>2284</v>
      </c>
      <c r="C3296" s="1">
        <f t="shared" si="1774"/>
        <v>0</v>
      </c>
      <c r="D3296" s="7">
        <f>IF(P3296&gt;0,RANK(P3296,(P3296:R3296,S3296:AG3296)),0)</f>
        <v>0</v>
      </c>
      <c r="E3296" s="7">
        <f>IF(Q3296&gt;0,RANK(Q3296,(P3296:R3296,S3296:AG3296)),0)</f>
        <v>0</v>
      </c>
      <c r="F3296" s="7">
        <f>IF(R3296&gt;0,RANK(R3296,(P3296:R3296,S3296:AG3296)),0)</f>
        <v>0</v>
      </c>
      <c r="G3296" s="7">
        <f>IF(S3296&gt;0,RANK(S3296,(P3296:R3296,S3296:AG3296)),0)</f>
        <v>0</v>
      </c>
      <c r="H3296" s="48" t="e">
        <f t="shared" si="1775"/>
        <v>#NUM!</v>
      </c>
      <c r="I3296" s="163" t="e">
        <f t="shared" si="1776"/>
        <v>#NUM!</v>
      </c>
      <c r="J3296" s="2"/>
      <c r="K3296" s="2" t="str">
        <f t="shared" si="1777"/>
        <v>-</v>
      </c>
      <c r="L3296" s="2" t="str">
        <f t="shared" si="1778"/>
        <v>-</v>
      </c>
      <c r="M3296" s="2" t="str">
        <f t="shared" si="1779"/>
        <v>-</v>
      </c>
      <c r="N3296" s="2" t="str">
        <f t="shared" si="1780"/>
        <v>-</v>
      </c>
      <c r="O3296" s="2" t="str">
        <f t="shared" si="1781"/>
        <v>-</v>
      </c>
      <c r="P3296" s="1"/>
      <c r="Q3296" s="1"/>
      <c r="R3296" s="1"/>
      <c r="S3296" s="1"/>
      <c r="T3296" s="1"/>
      <c r="U3296" s="1"/>
      <c r="V3296" s="1"/>
      <c r="W3296" s="1"/>
      <c r="X3296" s="1"/>
      <c r="Y3296" s="1"/>
      <c r="Z3296" s="1"/>
      <c r="AA3296" s="1"/>
      <c r="AB3296" s="1"/>
      <c r="AC3296" s="1"/>
      <c r="AD3296" s="1"/>
      <c r="AE3296" s="1"/>
      <c r="AG3296" s="1"/>
      <c r="AH3296" s="1"/>
      <c r="AI3296" s="7">
        <f t="shared" si="1782"/>
        <v>0</v>
      </c>
      <c r="AJ3296" s="7">
        <f t="shared" si="1783"/>
        <v>0</v>
      </c>
      <c r="AK3296" s="7">
        <f t="shared" si="1784"/>
        <v>0</v>
      </c>
      <c r="AL3296" s="7">
        <f t="shared" si="1785"/>
        <v>0</v>
      </c>
      <c r="AM3296" s="2" t="str">
        <f t="shared" si="1786"/>
        <v>-</v>
      </c>
      <c r="AN3296" s="2" t="str">
        <f t="shared" si="1787"/>
        <v>-</v>
      </c>
      <c r="AO3296" s="2" t="str">
        <f t="shared" si="1788"/>
        <v>-</v>
      </c>
      <c r="AP3296" s="2" t="str">
        <f t="shared" si="1789"/>
        <v>-</v>
      </c>
      <c r="AQ3296" s="2"/>
      <c r="AR3296" s="133" t="str">
        <f t="shared" si="1790"/>
        <v>St. Clair</v>
      </c>
      <c r="AS3296" s="133" t="s">
        <v>2284</v>
      </c>
      <c r="AV3296" s="91">
        <v>29</v>
      </c>
      <c r="AW3296" s="93">
        <v>185</v>
      </c>
      <c r="AX3296" s="99">
        <f t="shared" si="1791"/>
        <v>29185</v>
      </c>
      <c r="AZ3296" s="7" t="s">
        <v>3053</v>
      </c>
      <c r="BA3296" s="133" t="s">
        <v>3094</v>
      </c>
    </row>
    <row r="3297" spans="1:53" s="133" customFormat="1" hidden="1" outlineLevel="1">
      <c r="A3297" s="133" t="s">
        <v>2412</v>
      </c>
      <c r="B3297" s="133" t="s">
        <v>2284</v>
      </c>
      <c r="C3297" s="1">
        <f t="shared" si="1774"/>
        <v>0</v>
      </c>
      <c r="D3297" s="7">
        <f>IF(P3297&gt;0,RANK(P3297,(P3297:R3297,S3297:AG3297)),0)</f>
        <v>0</v>
      </c>
      <c r="E3297" s="7">
        <f>IF(Q3297&gt;0,RANK(Q3297,(P3297:R3297,S3297:AG3297)),0)</f>
        <v>0</v>
      </c>
      <c r="F3297" s="7">
        <f>IF(R3297&gt;0,RANK(R3297,(P3297:R3297,S3297:AG3297)),0)</f>
        <v>0</v>
      </c>
      <c r="G3297" s="7">
        <f>IF(S3297&gt;0,RANK(S3297,(P3297:R3297,S3297:AG3297)),0)</f>
        <v>0</v>
      </c>
      <c r="H3297" s="48" t="e">
        <f t="shared" si="1775"/>
        <v>#NUM!</v>
      </c>
      <c r="I3297" s="163" t="e">
        <f t="shared" si="1776"/>
        <v>#NUM!</v>
      </c>
      <c r="J3297" s="2"/>
      <c r="K3297" s="2" t="str">
        <f t="shared" si="1777"/>
        <v>-</v>
      </c>
      <c r="L3297" s="2" t="str">
        <f t="shared" si="1778"/>
        <v>-</v>
      </c>
      <c r="M3297" s="2" t="str">
        <f t="shared" si="1779"/>
        <v>-</v>
      </c>
      <c r="N3297" s="2" t="str">
        <f t="shared" si="1780"/>
        <v>-</v>
      </c>
      <c r="O3297" s="2" t="str">
        <f t="shared" si="1781"/>
        <v>-</v>
      </c>
      <c r="P3297" s="1"/>
      <c r="Q3297" s="1"/>
      <c r="R3297" s="1"/>
      <c r="S3297" s="1"/>
      <c r="T3297" s="1"/>
      <c r="U3297" s="1"/>
      <c r="V3297" s="1"/>
      <c r="W3297" s="1"/>
      <c r="X3297" s="1"/>
      <c r="Y3297" s="1"/>
      <c r="Z3297" s="1"/>
      <c r="AA3297" s="1"/>
      <c r="AB3297" s="1"/>
      <c r="AC3297" s="1"/>
      <c r="AD3297" s="1"/>
      <c r="AE3297" s="1"/>
      <c r="AG3297" s="1"/>
      <c r="AH3297" s="1"/>
      <c r="AI3297" s="7">
        <f t="shared" si="1782"/>
        <v>0</v>
      </c>
      <c r="AJ3297" s="7">
        <f t="shared" si="1783"/>
        <v>0</v>
      </c>
      <c r="AK3297" s="7">
        <f t="shared" si="1784"/>
        <v>0</v>
      </c>
      <c r="AL3297" s="7">
        <f t="shared" si="1785"/>
        <v>0</v>
      </c>
      <c r="AM3297" s="2" t="str">
        <f t="shared" si="1786"/>
        <v>-</v>
      </c>
      <c r="AN3297" s="2" t="str">
        <f t="shared" si="1787"/>
        <v>-</v>
      </c>
      <c r="AO3297" s="2" t="str">
        <f t="shared" si="1788"/>
        <v>-</v>
      </c>
      <c r="AP3297" s="2" t="str">
        <f t="shared" si="1789"/>
        <v>-</v>
      </c>
      <c r="AQ3297" s="2"/>
      <c r="AR3297" s="133" t="str">
        <f t="shared" si="1790"/>
        <v>St. Francois</v>
      </c>
      <c r="AS3297" s="133" t="s">
        <v>2284</v>
      </c>
      <c r="AV3297" s="91">
        <v>29</v>
      </c>
      <c r="AW3297" s="93">
        <v>187</v>
      </c>
      <c r="AX3297" s="99">
        <f t="shared" si="1791"/>
        <v>29187</v>
      </c>
      <c r="AZ3297" s="7" t="s">
        <v>3053</v>
      </c>
      <c r="BA3297" s="133" t="s">
        <v>3094</v>
      </c>
    </row>
    <row r="3298" spans="1:53" s="133" customFormat="1" hidden="1" outlineLevel="1">
      <c r="A3298" s="133" t="s">
        <v>1448</v>
      </c>
      <c r="B3298" s="133" t="s">
        <v>2284</v>
      </c>
      <c r="C3298" s="1">
        <f t="shared" si="1774"/>
        <v>0</v>
      </c>
      <c r="D3298" s="7">
        <f>IF(P3298&gt;0,RANK(P3298,(P3298:R3298,S3298:AG3298)),0)</f>
        <v>0</v>
      </c>
      <c r="E3298" s="7">
        <f>IF(Q3298&gt;0,RANK(Q3298,(P3298:R3298,S3298:AG3298)),0)</f>
        <v>0</v>
      </c>
      <c r="F3298" s="7">
        <f>IF(R3298&gt;0,RANK(R3298,(P3298:R3298,S3298:AG3298)),0)</f>
        <v>0</v>
      </c>
      <c r="G3298" s="7">
        <f>IF(S3298&gt;0,RANK(S3298,(P3298:R3298,S3298:AG3298)),0)</f>
        <v>0</v>
      </c>
      <c r="H3298" s="48" t="e">
        <f t="shared" si="1775"/>
        <v>#NUM!</v>
      </c>
      <c r="I3298" s="163" t="e">
        <f t="shared" si="1776"/>
        <v>#NUM!</v>
      </c>
      <c r="J3298" s="2"/>
      <c r="K3298" s="2" t="str">
        <f t="shared" si="1777"/>
        <v>-</v>
      </c>
      <c r="L3298" s="2" t="str">
        <f t="shared" si="1778"/>
        <v>-</v>
      </c>
      <c r="M3298" s="2" t="str">
        <f t="shared" si="1779"/>
        <v>-</v>
      </c>
      <c r="N3298" s="2" t="str">
        <f t="shared" si="1780"/>
        <v>-</v>
      </c>
      <c r="O3298" s="2" t="str">
        <f t="shared" si="1781"/>
        <v>-</v>
      </c>
      <c r="P3298" s="1"/>
      <c r="Q3298" s="1"/>
      <c r="R3298" s="1"/>
      <c r="S3298" s="1"/>
      <c r="T3298" s="1"/>
      <c r="U3298" s="1"/>
      <c r="V3298" s="48"/>
      <c r="W3298" s="1"/>
      <c r="X3298" s="1"/>
      <c r="Y3298" s="1"/>
      <c r="Z3298" s="1"/>
      <c r="AA3298" s="1"/>
      <c r="AB3298" s="1"/>
      <c r="AC3298" s="1"/>
      <c r="AD3298" s="1"/>
      <c r="AE3298" s="1"/>
      <c r="AG3298" s="1"/>
      <c r="AH3298" s="1"/>
      <c r="AI3298" s="7">
        <f t="shared" si="1782"/>
        <v>0</v>
      </c>
      <c r="AJ3298" s="7">
        <f t="shared" si="1783"/>
        <v>0</v>
      </c>
      <c r="AK3298" s="7">
        <f t="shared" si="1784"/>
        <v>0</v>
      </c>
      <c r="AL3298" s="7">
        <f t="shared" si="1785"/>
        <v>0</v>
      </c>
      <c r="AM3298" s="2" t="str">
        <f t="shared" si="1786"/>
        <v>-</v>
      </c>
      <c r="AN3298" s="2" t="str">
        <f t="shared" si="1787"/>
        <v>-</v>
      </c>
      <c r="AO3298" s="2" t="str">
        <f t="shared" si="1788"/>
        <v>-</v>
      </c>
      <c r="AP3298" s="2" t="str">
        <f t="shared" si="1789"/>
        <v>-</v>
      </c>
      <c r="AQ3298" s="2"/>
      <c r="AR3298" s="133" t="str">
        <f t="shared" si="1790"/>
        <v>St. Louis</v>
      </c>
      <c r="AS3298" s="133" t="s">
        <v>2284</v>
      </c>
      <c r="AV3298" s="91">
        <v>29</v>
      </c>
      <c r="AW3298" s="93">
        <v>189</v>
      </c>
      <c r="AX3298" s="99">
        <f t="shared" si="1791"/>
        <v>29189</v>
      </c>
      <c r="AZ3298" s="7" t="s">
        <v>3053</v>
      </c>
      <c r="BA3298" s="133" t="s">
        <v>3094</v>
      </c>
    </row>
    <row r="3299" spans="1:53" s="133" customFormat="1" hidden="1" outlineLevel="1">
      <c r="A3299" s="133" t="s">
        <v>812</v>
      </c>
      <c r="B3299" s="133" t="s">
        <v>2284</v>
      </c>
      <c r="C3299" s="1">
        <f>SUM(P3299:AG3299)</f>
        <v>0</v>
      </c>
      <c r="D3299" s="7">
        <f>IF(P3299&gt;0,RANK(P3299,(P3299:R3299,S3299:AG3299)),0)</f>
        <v>0</v>
      </c>
      <c r="E3299" s="7">
        <f>IF(Q3299&gt;0,RANK(Q3299,(P3299:R3299,S3299:AG3299)),0)</f>
        <v>0</v>
      </c>
      <c r="F3299" s="7">
        <f>IF(R3299&gt;0,RANK(R3299,(P3299:R3299,S3299:AG3299)),0)</f>
        <v>0</v>
      </c>
      <c r="G3299" s="7">
        <f>IF(S3299&gt;0,RANK(S3299,(P3299:R3299,S3299:AG3299)),0)</f>
        <v>0</v>
      </c>
      <c r="H3299" s="48" t="e">
        <f t="shared" si="1775"/>
        <v>#NUM!</v>
      </c>
      <c r="I3299" s="163" t="e">
        <f>H3299/C3299</f>
        <v>#NUM!</v>
      </c>
      <c r="J3299" s="2"/>
      <c r="K3299" s="2" t="str">
        <f>IF($C3299=0,"-",P3299/$C3299)</f>
        <v>-</v>
      </c>
      <c r="L3299" s="2" t="str">
        <f>IF($C3299=0,"-",Q3299/$C3299)</f>
        <v>-</v>
      </c>
      <c r="M3299" s="2" t="str">
        <f>IF($C3299=0,"-",R3299/$C3299)</f>
        <v>-</v>
      </c>
      <c r="N3299" s="2" t="str">
        <f>IF($C3299=0,"-",S3299/$C3299)</f>
        <v>-</v>
      </c>
      <c r="O3299" s="2" t="str">
        <f>IF(C3299=0,"-",(1-K3299-L3299-M3299-N3299))</f>
        <v>-</v>
      </c>
      <c r="P3299" s="1"/>
      <c r="Q3299" s="1"/>
      <c r="R3299" s="1"/>
      <c r="S3299" s="1"/>
      <c r="T3299" s="1"/>
      <c r="U3299" s="1"/>
      <c r="V3299" s="1"/>
      <c r="W3299" s="1"/>
      <c r="X3299" s="1"/>
      <c r="Y3299" s="1"/>
      <c r="Z3299" s="1"/>
      <c r="AA3299" s="1"/>
      <c r="AB3299" s="1"/>
      <c r="AC3299" s="1"/>
      <c r="AD3299" s="1"/>
      <c r="AE3299" s="1"/>
      <c r="AG3299" s="1"/>
      <c r="AH3299" s="1"/>
      <c r="AI3299" s="7">
        <f t="shared" si="1782"/>
        <v>0</v>
      </c>
      <c r="AJ3299" s="7">
        <f t="shared" si="1783"/>
        <v>0</v>
      </c>
      <c r="AK3299" s="7">
        <f t="shared" si="1784"/>
        <v>0</v>
      </c>
      <c r="AL3299" s="7">
        <f t="shared" si="1785"/>
        <v>0</v>
      </c>
      <c r="AM3299" s="2" t="str">
        <f>IF($C3299=0,"-",T3299/$C3299)</f>
        <v>-</v>
      </c>
      <c r="AN3299" s="2" t="str">
        <f>IF($C3299=0,"-",U3299/$C3299)</f>
        <v>-</v>
      </c>
      <c r="AO3299" s="2" t="str">
        <f>IF($C3299=0,"-",V3299/$C3299)</f>
        <v>-</v>
      </c>
      <c r="AP3299" s="2" t="str">
        <f>IF($C3299=0,"-",W3299/$C3299)</f>
        <v>-</v>
      </c>
      <c r="AQ3299" s="2"/>
      <c r="AR3299" s="133" t="str">
        <f>A3299</f>
        <v>Ste. Genevieve</v>
      </c>
      <c r="AS3299" s="133" t="s">
        <v>2284</v>
      </c>
      <c r="AV3299" s="91">
        <v>29</v>
      </c>
      <c r="AW3299" s="93">
        <v>186</v>
      </c>
      <c r="AX3299" s="99">
        <f>AV3299*1000+AW3299</f>
        <v>29186</v>
      </c>
      <c r="AZ3299" s="7" t="s">
        <v>3053</v>
      </c>
      <c r="BA3299" s="133" t="s">
        <v>3094</v>
      </c>
    </row>
    <row r="3300" spans="1:53" s="133" customFormat="1" hidden="1" outlineLevel="1">
      <c r="A3300" s="133" t="s">
        <v>706</v>
      </c>
      <c r="B3300" s="133" t="s">
        <v>2284</v>
      </c>
      <c r="C3300" s="1">
        <f t="shared" ref="C3300:C3319" si="1792">SUM(P3300:AG3300)</f>
        <v>0</v>
      </c>
      <c r="D3300" s="7">
        <f>IF(P3300&gt;0,RANK(P3300,(P3300:R3300,S3300:AG3300)),0)</f>
        <v>0</v>
      </c>
      <c r="E3300" s="7">
        <f>IF(Q3300&gt;0,RANK(Q3300,(P3300:R3300,S3300:AG3300)),0)</f>
        <v>0</v>
      </c>
      <c r="F3300" s="7">
        <f>IF(R3300&gt;0,RANK(R3300,(P3300:R3300,S3300:AG3300)),0)</f>
        <v>0</v>
      </c>
      <c r="G3300" s="7">
        <f>IF(S3300&gt;0,RANK(S3300,(P3300:R3300,S3300:AG3300)),0)</f>
        <v>0</v>
      </c>
      <c r="H3300" s="48" t="e">
        <f t="shared" si="1775"/>
        <v>#NUM!</v>
      </c>
      <c r="I3300" s="163" t="e">
        <f t="shared" ref="I3300:I3319" si="1793">H3300/C3300</f>
        <v>#NUM!</v>
      </c>
      <c r="J3300" s="2"/>
      <c r="K3300" s="2" t="str">
        <f t="shared" ref="K3300:K3319" si="1794">IF($C3300=0,"-",P3300/$C3300)</f>
        <v>-</v>
      </c>
      <c r="L3300" s="2" t="str">
        <f t="shared" ref="L3300:L3319" si="1795">IF($C3300=0,"-",Q3300/$C3300)</f>
        <v>-</v>
      </c>
      <c r="M3300" s="2" t="str">
        <f t="shared" ref="M3300:M3319" si="1796">IF($C3300=0,"-",R3300/$C3300)</f>
        <v>-</v>
      </c>
      <c r="N3300" s="2" t="str">
        <f t="shared" ref="N3300:N3319" si="1797">IF($C3300=0,"-",S3300/$C3300)</f>
        <v>-</v>
      </c>
      <c r="O3300" s="2" t="str">
        <f t="shared" ref="O3300:O3319" si="1798">IF(C3300=0,"-",(1-K3300-L3300-M3300-N3300))</f>
        <v>-</v>
      </c>
      <c r="P3300" s="1"/>
      <c r="Q3300" s="1"/>
      <c r="R3300" s="1"/>
      <c r="S3300" s="1"/>
      <c r="T3300" s="1"/>
      <c r="U3300" s="1"/>
      <c r="V3300" s="1"/>
      <c r="W3300" s="1"/>
      <c r="X3300" s="1"/>
      <c r="Y3300" s="1"/>
      <c r="Z3300" s="1"/>
      <c r="AA3300" s="1"/>
      <c r="AB3300" s="1"/>
      <c r="AC3300" s="1"/>
      <c r="AD3300" s="1"/>
      <c r="AE3300" s="1"/>
      <c r="AG3300" s="1"/>
      <c r="AH3300" s="1"/>
      <c r="AI3300" s="7">
        <f t="shared" si="1782"/>
        <v>0</v>
      </c>
      <c r="AJ3300" s="7">
        <f t="shared" si="1783"/>
        <v>0</v>
      </c>
      <c r="AK3300" s="7">
        <f t="shared" si="1784"/>
        <v>0</v>
      </c>
      <c r="AL3300" s="7">
        <f t="shared" si="1785"/>
        <v>0</v>
      </c>
      <c r="AM3300" s="2" t="str">
        <f t="shared" ref="AM3300:AM3319" si="1799">IF($C3300=0,"-",T3300/$C3300)</f>
        <v>-</v>
      </c>
      <c r="AN3300" s="2" t="str">
        <f t="shared" ref="AN3300:AN3319" si="1800">IF($C3300=0,"-",U3300/$C3300)</f>
        <v>-</v>
      </c>
      <c r="AO3300" s="2" t="str">
        <f t="shared" ref="AO3300:AO3319" si="1801">IF($C3300=0,"-",V3300/$C3300)</f>
        <v>-</v>
      </c>
      <c r="AP3300" s="2" t="str">
        <f t="shared" ref="AP3300:AP3319" si="1802">IF($C3300=0,"-",W3300/$C3300)</f>
        <v>-</v>
      </c>
      <c r="AQ3300" s="2"/>
      <c r="AR3300" s="133" t="str">
        <f t="shared" ref="AR3300:AR3319" si="1803">A3300</f>
        <v>Saline</v>
      </c>
      <c r="AS3300" s="133" t="s">
        <v>2284</v>
      </c>
      <c r="AV3300" s="91">
        <v>29</v>
      </c>
      <c r="AW3300" s="93">
        <v>195</v>
      </c>
      <c r="AX3300" s="99">
        <f t="shared" ref="AX3300:AX3318" si="1804">AV3300*1000+AW3300</f>
        <v>29195</v>
      </c>
      <c r="AZ3300" s="7" t="s">
        <v>3053</v>
      </c>
      <c r="BA3300" s="133" t="s">
        <v>3094</v>
      </c>
    </row>
    <row r="3301" spans="1:53" s="133" customFormat="1" hidden="1" outlineLevel="1">
      <c r="A3301" s="133" t="s">
        <v>3118</v>
      </c>
      <c r="B3301" s="133" t="s">
        <v>2284</v>
      </c>
      <c r="C3301" s="1">
        <f t="shared" si="1792"/>
        <v>0</v>
      </c>
      <c r="D3301" s="7">
        <f>IF(P3301&gt;0,RANK(P3301,(P3301:R3301,S3301:AG3301)),0)</f>
        <v>0</v>
      </c>
      <c r="E3301" s="7">
        <f>IF(Q3301&gt;0,RANK(Q3301,(P3301:R3301,S3301:AG3301)),0)</f>
        <v>0</v>
      </c>
      <c r="F3301" s="7">
        <f>IF(R3301&gt;0,RANK(R3301,(P3301:R3301,S3301:AG3301)),0)</f>
        <v>0</v>
      </c>
      <c r="G3301" s="7">
        <f>IF(S3301&gt;0,RANK(S3301,(P3301:R3301,S3301:AG3301)),0)</f>
        <v>0</v>
      </c>
      <c r="H3301" s="48" t="e">
        <f t="shared" si="1775"/>
        <v>#NUM!</v>
      </c>
      <c r="I3301" s="163" t="e">
        <f t="shared" si="1793"/>
        <v>#NUM!</v>
      </c>
      <c r="J3301" s="2"/>
      <c r="K3301" s="2" t="str">
        <f t="shared" si="1794"/>
        <v>-</v>
      </c>
      <c r="L3301" s="2" t="str">
        <f t="shared" si="1795"/>
        <v>-</v>
      </c>
      <c r="M3301" s="2" t="str">
        <f t="shared" si="1796"/>
        <v>-</v>
      </c>
      <c r="N3301" s="2" t="str">
        <f t="shared" si="1797"/>
        <v>-</v>
      </c>
      <c r="O3301" s="2" t="str">
        <f t="shared" si="1798"/>
        <v>-</v>
      </c>
      <c r="P3301" s="1"/>
      <c r="Q3301" s="1"/>
      <c r="R3301" s="1"/>
      <c r="S3301" s="1"/>
      <c r="T3301" s="1"/>
      <c r="U3301" s="1"/>
      <c r="V3301" s="1"/>
      <c r="W3301" s="1"/>
      <c r="X3301" s="1"/>
      <c r="Y3301" s="1"/>
      <c r="Z3301" s="1"/>
      <c r="AA3301" s="1"/>
      <c r="AB3301" s="1"/>
      <c r="AC3301" s="1"/>
      <c r="AD3301" s="1"/>
      <c r="AE3301" s="1"/>
      <c r="AG3301" s="1"/>
      <c r="AH3301" s="1"/>
      <c r="AI3301" s="7">
        <f t="shared" si="1782"/>
        <v>0</v>
      </c>
      <c r="AJ3301" s="7">
        <f t="shared" si="1783"/>
        <v>0</v>
      </c>
      <c r="AK3301" s="7">
        <f t="shared" si="1784"/>
        <v>0</v>
      </c>
      <c r="AL3301" s="7">
        <f t="shared" si="1785"/>
        <v>0</v>
      </c>
      <c r="AM3301" s="2" t="str">
        <f t="shared" si="1799"/>
        <v>-</v>
      </c>
      <c r="AN3301" s="2" t="str">
        <f t="shared" si="1800"/>
        <v>-</v>
      </c>
      <c r="AO3301" s="2" t="str">
        <f t="shared" si="1801"/>
        <v>-</v>
      </c>
      <c r="AP3301" s="2" t="str">
        <f t="shared" si="1802"/>
        <v>-</v>
      </c>
      <c r="AQ3301" s="2"/>
      <c r="AR3301" s="133" t="str">
        <f t="shared" si="1803"/>
        <v>Schuyler</v>
      </c>
      <c r="AS3301" s="133" t="s">
        <v>2284</v>
      </c>
      <c r="AV3301" s="91">
        <v>29</v>
      </c>
      <c r="AW3301" s="93">
        <v>197</v>
      </c>
      <c r="AX3301" s="99">
        <f t="shared" si="1804"/>
        <v>29197</v>
      </c>
      <c r="AZ3301" s="7" t="s">
        <v>3053</v>
      </c>
      <c r="BA3301" s="133" t="s">
        <v>3094</v>
      </c>
    </row>
    <row r="3302" spans="1:53" s="133" customFormat="1" hidden="1" outlineLevel="1">
      <c r="A3302" s="133" t="s">
        <v>2974</v>
      </c>
      <c r="B3302" s="133" t="s">
        <v>2284</v>
      </c>
      <c r="C3302" s="1">
        <f t="shared" si="1792"/>
        <v>0</v>
      </c>
      <c r="D3302" s="7">
        <f>IF(P3302&gt;0,RANK(P3302,(P3302:R3302,S3302:AG3302)),0)</f>
        <v>0</v>
      </c>
      <c r="E3302" s="7">
        <f>IF(Q3302&gt;0,RANK(Q3302,(P3302:R3302,S3302:AG3302)),0)</f>
        <v>0</v>
      </c>
      <c r="F3302" s="7">
        <f>IF(R3302&gt;0,RANK(R3302,(P3302:R3302,S3302:AG3302)),0)</f>
        <v>0</v>
      </c>
      <c r="G3302" s="7">
        <f>IF(S3302&gt;0,RANK(S3302,(P3302:R3302,S3302:AG3302)),0)</f>
        <v>0</v>
      </c>
      <c r="H3302" s="48" t="e">
        <f t="shared" si="1775"/>
        <v>#NUM!</v>
      </c>
      <c r="I3302" s="163" t="e">
        <f t="shared" si="1793"/>
        <v>#NUM!</v>
      </c>
      <c r="J3302" s="2"/>
      <c r="K3302" s="2" t="str">
        <f t="shared" si="1794"/>
        <v>-</v>
      </c>
      <c r="L3302" s="2" t="str">
        <f t="shared" si="1795"/>
        <v>-</v>
      </c>
      <c r="M3302" s="2" t="str">
        <f t="shared" si="1796"/>
        <v>-</v>
      </c>
      <c r="N3302" s="2" t="str">
        <f t="shared" si="1797"/>
        <v>-</v>
      </c>
      <c r="O3302" s="2" t="str">
        <f t="shared" si="1798"/>
        <v>-</v>
      </c>
      <c r="P3302" s="1"/>
      <c r="Q3302" s="1"/>
      <c r="R3302" s="1"/>
      <c r="S3302" s="1"/>
      <c r="T3302" s="1"/>
      <c r="U3302" s="1"/>
      <c r="V3302" s="1"/>
      <c r="W3302" s="1"/>
      <c r="X3302" s="1"/>
      <c r="Y3302" s="1"/>
      <c r="Z3302" s="1"/>
      <c r="AA3302" s="1"/>
      <c r="AB3302" s="1"/>
      <c r="AC3302" s="1"/>
      <c r="AD3302" s="1"/>
      <c r="AE3302" s="1"/>
      <c r="AG3302" s="1"/>
      <c r="AH3302" s="1"/>
      <c r="AI3302" s="7">
        <f t="shared" si="1782"/>
        <v>0</v>
      </c>
      <c r="AJ3302" s="7">
        <f t="shared" si="1783"/>
        <v>0</v>
      </c>
      <c r="AK3302" s="7">
        <f t="shared" si="1784"/>
        <v>0</v>
      </c>
      <c r="AL3302" s="7">
        <f t="shared" si="1785"/>
        <v>0</v>
      </c>
      <c r="AM3302" s="2" t="str">
        <f t="shared" si="1799"/>
        <v>-</v>
      </c>
      <c r="AN3302" s="2" t="str">
        <f t="shared" si="1800"/>
        <v>-</v>
      </c>
      <c r="AO3302" s="2" t="str">
        <f t="shared" si="1801"/>
        <v>-</v>
      </c>
      <c r="AP3302" s="2" t="str">
        <f t="shared" si="1802"/>
        <v>-</v>
      </c>
      <c r="AQ3302" s="2"/>
      <c r="AR3302" s="133" t="str">
        <f t="shared" si="1803"/>
        <v>Scotland</v>
      </c>
      <c r="AS3302" s="133" t="s">
        <v>2284</v>
      </c>
      <c r="AV3302" s="91">
        <v>29</v>
      </c>
      <c r="AW3302" s="93">
        <v>199</v>
      </c>
      <c r="AX3302" s="99">
        <f t="shared" si="1804"/>
        <v>29199</v>
      </c>
      <c r="AZ3302" s="7" t="s">
        <v>3053</v>
      </c>
      <c r="BA3302" s="133" t="s">
        <v>3094</v>
      </c>
    </row>
    <row r="3303" spans="1:53" s="133" customFormat="1" hidden="1" outlineLevel="1">
      <c r="A3303" s="133" t="s">
        <v>1034</v>
      </c>
      <c r="B3303" s="133" t="s">
        <v>2284</v>
      </c>
      <c r="C3303" s="1">
        <f t="shared" si="1792"/>
        <v>0</v>
      </c>
      <c r="D3303" s="7">
        <f>IF(P3303&gt;0,RANK(P3303,(P3303:R3303,S3303:AG3303)),0)</f>
        <v>0</v>
      </c>
      <c r="E3303" s="7">
        <f>IF(Q3303&gt;0,RANK(Q3303,(P3303:R3303,S3303:AG3303)),0)</f>
        <v>0</v>
      </c>
      <c r="F3303" s="7">
        <f>IF(R3303&gt;0,RANK(R3303,(P3303:R3303,S3303:AG3303)),0)</f>
        <v>0</v>
      </c>
      <c r="G3303" s="7">
        <f>IF(S3303&gt;0,RANK(S3303,(P3303:R3303,S3303:AG3303)),0)</f>
        <v>0</v>
      </c>
      <c r="H3303" s="48" t="e">
        <f t="shared" si="1775"/>
        <v>#NUM!</v>
      </c>
      <c r="I3303" s="163" t="e">
        <f t="shared" si="1793"/>
        <v>#NUM!</v>
      </c>
      <c r="J3303" s="2"/>
      <c r="K3303" s="2" t="str">
        <f t="shared" si="1794"/>
        <v>-</v>
      </c>
      <c r="L3303" s="2" t="str">
        <f t="shared" si="1795"/>
        <v>-</v>
      </c>
      <c r="M3303" s="2" t="str">
        <f t="shared" si="1796"/>
        <v>-</v>
      </c>
      <c r="N3303" s="2" t="str">
        <f t="shared" si="1797"/>
        <v>-</v>
      </c>
      <c r="O3303" s="2" t="str">
        <f t="shared" si="1798"/>
        <v>-</v>
      </c>
      <c r="P3303" s="1"/>
      <c r="Q3303" s="1"/>
      <c r="R3303" s="1"/>
      <c r="S3303" s="1"/>
      <c r="T3303" s="1"/>
      <c r="U3303" s="1"/>
      <c r="V3303" s="1"/>
      <c r="W3303" s="1"/>
      <c r="X3303" s="1"/>
      <c r="Y3303" s="1"/>
      <c r="Z3303" s="1"/>
      <c r="AA3303" s="1"/>
      <c r="AB3303" s="1"/>
      <c r="AC3303" s="1"/>
      <c r="AD3303" s="1"/>
      <c r="AE3303" s="1"/>
      <c r="AG3303" s="1"/>
      <c r="AH3303" s="1"/>
      <c r="AI3303" s="7">
        <f t="shared" si="1782"/>
        <v>0</v>
      </c>
      <c r="AJ3303" s="7">
        <f t="shared" si="1783"/>
        <v>0</v>
      </c>
      <c r="AK3303" s="7">
        <f t="shared" si="1784"/>
        <v>0</v>
      </c>
      <c r="AL3303" s="7">
        <f t="shared" si="1785"/>
        <v>0</v>
      </c>
      <c r="AM3303" s="2" t="str">
        <f t="shared" si="1799"/>
        <v>-</v>
      </c>
      <c r="AN3303" s="2" t="str">
        <f t="shared" si="1800"/>
        <v>-</v>
      </c>
      <c r="AO3303" s="2" t="str">
        <f t="shared" si="1801"/>
        <v>-</v>
      </c>
      <c r="AP3303" s="2" t="str">
        <f t="shared" si="1802"/>
        <v>-</v>
      </c>
      <c r="AQ3303" s="2"/>
      <c r="AR3303" s="133" t="str">
        <f t="shared" si="1803"/>
        <v>Scott</v>
      </c>
      <c r="AS3303" s="133" t="s">
        <v>2284</v>
      </c>
      <c r="AV3303" s="91">
        <v>29</v>
      </c>
      <c r="AW3303" s="93">
        <v>201</v>
      </c>
      <c r="AX3303" s="99">
        <f t="shared" si="1804"/>
        <v>29201</v>
      </c>
      <c r="AZ3303" s="7" t="s">
        <v>3053</v>
      </c>
      <c r="BA3303" s="133" t="s">
        <v>3094</v>
      </c>
    </row>
    <row r="3304" spans="1:53" s="133" customFormat="1" hidden="1" outlineLevel="1">
      <c r="A3304" s="133" t="s">
        <v>2606</v>
      </c>
      <c r="B3304" s="133" t="s">
        <v>2284</v>
      </c>
      <c r="C3304" s="1">
        <f t="shared" si="1792"/>
        <v>0</v>
      </c>
      <c r="D3304" s="7">
        <f>IF(P3304&gt;0,RANK(P3304,(P3304:R3304,S3304:AG3304)),0)</f>
        <v>0</v>
      </c>
      <c r="E3304" s="7">
        <f>IF(Q3304&gt;0,RANK(Q3304,(P3304:R3304,S3304:AG3304)),0)</f>
        <v>0</v>
      </c>
      <c r="F3304" s="7">
        <f>IF(R3304&gt;0,RANK(R3304,(P3304:R3304,S3304:AG3304)),0)</f>
        <v>0</v>
      </c>
      <c r="G3304" s="7">
        <f>IF(S3304&gt;0,RANK(S3304,(P3304:R3304,S3304:AG3304)),0)</f>
        <v>0</v>
      </c>
      <c r="H3304" s="48" t="e">
        <f t="shared" si="1775"/>
        <v>#NUM!</v>
      </c>
      <c r="I3304" s="163" t="e">
        <f t="shared" si="1793"/>
        <v>#NUM!</v>
      </c>
      <c r="J3304" s="2"/>
      <c r="K3304" s="2" t="str">
        <f t="shared" si="1794"/>
        <v>-</v>
      </c>
      <c r="L3304" s="2" t="str">
        <f t="shared" si="1795"/>
        <v>-</v>
      </c>
      <c r="M3304" s="2" t="str">
        <f t="shared" si="1796"/>
        <v>-</v>
      </c>
      <c r="N3304" s="2" t="str">
        <f t="shared" si="1797"/>
        <v>-</v>
      </c>
      <c r="O3304" s="2" t="str">
        <f t="shared" si="1798"/>
        <v>-</v>
      </c>
      <c r="P3304" s="1"/>
      <c r="Q3304" s="1"/>
      <c r="R3304" s="1"/>
      <c r="S3304" s="1"/>
      <c r="T3304" s="1"/>
      <c r="U3304" s="1"/>
      <c r="V3304" s="1"/>
      <c r="W3304" s="1"/>
      <c r="X3304" s="1"/>
      <c r="Y3304" s="1"/>
      <c r="Z3304" s="1"/>
      <c r="AA3304" s="1"/>
      <c r="AB3304" s="1"/>
      <c r="AC3304" s="1"/>
      <c r="AD3304" s="1"/>
      <c r="AE3304" s="1"/>
      <c r="AG3304" s="1"/>
      <c r="AH3304" s="1"/>
      <c r="AI3304" s="7">
        <f t="shared" si="1782"/>
        <v>0</v>
      </c>
      <c r="AJ3304" s="7">
        <f t="shared" si="1783"/>
        <v>0</v>
      </c>
      <c r="AK3304" s="7">
        <f t="shared" si="1784"/>
        <v>0</v>
      </c>
      <c r="AL3304" s="7">
        <f t="shared" si="1785"/>
        <v>0</v>
      </c>
      <c r="AM3304" s="2" t="str">
        <f t="shared" si="1799"/>
        <v>-</v>
      </c>
      <c r="AN3304" s="2" t="str">
        <f t="shared" si="1800"/>
        <v>-</v>
      </c>
      <c r="AO3304" s="2" t="str">
        <f t="shared" si="1801"/>
        <v>-</v>
      </c>
      <c r="AP3304" s="2" t="str">
        <f t="shared" si="1802"/>
        <v>-</v>
      </c>
      <c r="AQ3304" s="2"/>
      <c r="AR3304" s="133" t="str">
        <f t="shared" si="1803"/>
        <v>Shannon</v>
      </c>
      <c r="AS3304" s="133" t="s">
        <v>2284</v>
      </c>
      <c r="AV3304" s="91">
        <v>29</v>
      </c>
      <c r="AW3304" s="93">
        <v>203</v>
      </c>
      <c r="AX3304" s="99">
        <f t="shared" si="1804"/>
        <v>29203</v>
      </c>
      <c r="AZ3304" s="7" t="s">
        <v>3053</v>
      </c>
      <c r="BA3304" s="133" t="s">
        <v>3094</v>
      </c>
    </row>
    <row r="3305" spans="1:53" s="133" customFormat="1" hidden="1" outlineLevel="1">
      <c r="A3305" s="133" t="s">
        <v>1493</v>
      </c>
      <c r="B3305" s="133" t="s">
        <v>2284</v>
      </c>
      <c r="C3305" s="1">
        <f t="shared" si="1792"/>
        <v>0</v>
      </c>
      <c r="D3305" s="7">
        <f>IF(P3305&gt;0,RANK(P3305,(P3305:R3305,S3305:AG3305)),0)</f>
        <v>0</v>
      </c>
      <c r="E3305" s="7">
        <f>IF(Q3305&gt;0,RANK(Q3305,(P3305:R3305,S3305:AG3305)),0)</f>
        <v>0</v>
      </c>
      <c r="F3305" s="7">
        <f>IF(R3305&gt;0,RANK(R3305,(P3305:R3305,S3305:AG3305)),0)</f>
        <v>0</v>
      </c>
      <c r="G3305" s="7">
        <f>IF(S3305&gt;0,RANK(S3305,(P3305:R3305,S3305:AG3305)),0)</f>
        <v>0</v>
      </c>
      <c r="H3305" s="48" t="e">
        <f t="shared" si="1775"/>
        <v>#NUM!</v>
      </c>
      <c r="I3305" s="163" t="e">
        <f t="shared" si="1793"/>
        <v>#NUM!</v>
      </c>
      <c r="J3305" s="2"/>
      <c r="K3305" s="2" t="str">
        <f t="shared" si="1794"/>
        <v>-</v>
      </c>
      <c r="L3305" s="2" t="str">
        <f t="shared" si="1795"/>
        <v>-</v>
      </c>
      <c r="M3305" s="2" t="str">
        <f t="shared" si="1796"/>
        <v>-</v>
      </c>
      <c r="N3305" s="2" t="str">
        <f t="shared" si="1797"/>
        <v>-</v>
      </c>
      <c r="O3305" s="2" t="str">
        <f t="shared" si="1798"/>
        <v>-</v>
      </c>
      <c r="P3305" s="1"/>
      <c r="Q3305" s="1"/>
      <c r="R3305" s="1"/>
      <c r="S3305" s="1"/>
      <c r="T3305" s="1"/>
      <c r="U3305" s="1"/>
      <c r="V3305" s="1"/>
      <c r="W3305" s="1"/>
      <c r="X3305" s="1"/>
      <c r="Y3305" s="1"/>
      <c r="Z3305" s="1"/>
      <c r="AA3305" s="1"/>
      <c r="AB3305" s="1"/>
      <c r="AC3305" s="1"/>
      <c r="AD3305" s="1"/>
      <c r="AE3305" s="1"/>
      <c r="AG3305" s="1"/>
      <c r="AH3305" s="1"/>
      <c r="AI3305" s="7">
        <f t="shared" si="1782"/>
        <v>0</v>
      </c>
      <c r="AJ3305" s="7">
        <f t="shared" si="1783"/>
        <v>0</v>
      </c>
      <c r="AK3305" s="7">
        <f t="shared" si="1784"/>
        <v>0</v>
      </c>
      <c r="AL3305" s="7">
        <f t="shared" si="1785"/>
        <v>0</v>
      </c>
      <c r="AM3305" s="2" t="str">
        <f t="shared" si="1799"/>
        <v>-</v>
      </c>
      <c r="AN3305" s="2" t="str">
        <f t="shared" si="1800"/>
        <v>-</v>
      </c>
      <c r="AO3305" s="2" t="str">
        <f t="shared" si="1801"/>
        <v>-</v>
      </c>
      <c r="AP3305" s="2" t="str">
        <f t="shared" si="1802"/>
        <v>-</v>
      </c>
      <c r="AQ3305" s="2"/>
      <c r="AR3305" s="133" t="str">
        <f t="shared" si="1803"/>
        <v>Shelby</v>
      </c>
      <c r="AS3305" s="133" t="s">
        <v>2284</v>
      </c>
      <c r="AV3305" s="91">
        <v>29</v>
      </c>
      <c r="AW3305" s="93">
        <v>205</v>
      </c>
      <c r="AX3305" s="99">
        <f t="shared" si="1804"/>
        <v>29205</v>
      </c>
      <c r="AZ3305" s="7" t="s">
        <v>3053</v>
      </c>
      <c r="BA3305" s="133" t="s">
        <v>3094</v>
      </c>
    </row>
    <row r="3306" spans="1:53" s="133" customFormat="1" hidden="1" outlineLevel="1">
      <c r="A3306" s="133" t="s">
        <v>1467</v>
      </c>
      <c r="B3306" s="133" t="s">
        <v>2284</v>
      </c>
      <c r="C3306" s="1">
        <f t="shared" si="1792"/>
        <v>0</v>
      </c>
      <c r="D3306" s="7">
        <f>IF(P3306&gt;0,RANK(P3306,(P3306:R3306,S3306:AG3306)),0)</f>
        <v>0</v>
      </c>
      <c r="E3306" s="7">
        <f>IF(Q3306&gt;0,RANK(Q3306,(P3306:R3306,S3306:AG3306)),0)</f>
        <v>0</v>
      </c>
      <c r="F3306" s="7">
        <f>IF(R3306&gt;0,RANK(R3306,(P3306:R3306,S3306:AG3306)),0)</f>
        <v>0</v>
      </c>
      <c r="G3306" s="7">
        <f>IF(S3306&gt;0,RANK(S3306,(P3306:R3306,S3306:AG3306)),0)</f>
        <v>0</v>
      </c>
      <c r="H3306" s="48" t="e">
        <f t="shared" si="1775"/>
        <v>#NUM!</v>
      </c>
      <c r="I3306" s="163" t="e">
        <f t="shared" si="1793"/>
        <v>#NUM!</v>
      </c>
      <c r="J3306" s="2"/>
      <c r="K3306" s="2" t="str">
        <f t="shared" si="1794"/>
        <v>-</v>
      </c>
      <c r="L3306" s="2" t="str">
        <f t="shared" si="1795"/>
        <v>-</v>
      </c>
      <c r="M3306" s="2" t="str">
        <f t="shared" si="1796"/>
        <v>-</v>
      </c>
      <c r="N3306" s="2" t="str">
        <f t="shared" si="1797"/>
        <v>-</v>
      </c>
      <c r="O3306" s="2" t="str">
        <f t="shared" si="1798"/>
        <v>-</v>
      </c>
      <c r="P3306" s="1"/>
      <c r="Q3306" s="1"/>
      <c r="R3306" s="1"/>
      <c r="S3306" s="1"/>
      <c r="T3306" s="1"/>
      <c r="U3306" s="1"/>
      <c r="V3306" s="1"/>
      <c r="W3306" s="1"/>
      <c r="X3306" s="1"/>
      <c r="Y3306" s="1"/>
      <c r="Z3306" s="1"/>
      <c r="AA3306" s="1"/>
      <c r="AB3306" s="1"/>
      <c r="AC3306" s="1"/>
      <c r="AD3306" s="1"/>
      <c r="AE3306" s="1"/>
      <c r="AG3306" s="1"/>
      <c r="AH3306" s="1"/>
      <c r="AI3306" s="7">
        <f t="shared" si="1782"/>
        <v>0</v>
      </c>
      <c r="AJ3306" s="7">
        <f t="shared" si="1783"/>
        <v>0</v>
      </c>
      <c r="AK3306" s="7">
        <f t="shared" si="1784"/>
        <v>0</v>
      </c>
      <c r="AL3306" s="7">
        <f t="shared" si="1785"/>
        <v>0</v>
      </c>
      <c r="AM3306" s="2" t="str">
        <f t="shared" si="1799"/>
        <v>-</v>
      </c>
      <c r="AN3306" s="2" t="str">
        <f t="shared" si="1800"/>
        <v>-</v>
      </c>
      <c r="AO3306" s="2" t="str">
        <f t="shared" si="1801"/>
        <v>-</v>
      </c>
      <c r="AP3306" s="2" t="str">
        <f t="shared" si="1802"/>
        <v>-</v>
      </c>
      <c r="AQ3306" s="2"/>
      <c r="AR3306" s="133" t="str">
        <f t="shared" si="1803"/>
        <v>Stoddard</v>
      </c>
      <c r="AS3306" s="133" t="s">
        <v>2284</v>
      </c>
      <c r="AV3306" s="91">
        <v>29</v>
      </c>
      <c r="AW3306" s="93">
        <v>207</v>
      </c>
      <c r="AX3306" s="99">
        <f t="shared" si="1804"/>
        <v>29207</v>
      </c>
      <c r="AZ3306" s="7" t="s">
        <v>3053</v>
      </c>
      <c r="BA3306" s="133" t="s">
        <v>3094</v>
      </c>
    </row>
    <row r="3307" spans="1:53" s="133" customFormat="1" hidden="1" outlineLevel="1">
      <c r="A3307" s="133" t="s">
        <v>3314</v>
      </c>
      <c r="B3307" s="133" t="s">
        <v>2284</v>
      </c>
      <c r="C3307" s="1">
        <f t="shared" si="1792"/>
        <v>0</v>
      </c>
      <c r="D3307" s="7">
        <f>IF(P3307&gt;0,RANK(P3307,(P3307:R3307,S3307:AG3307)),0)</f>
        <v>0</v>
      </c>
      <c r="E3307" s="7">
        <f>IF(Q3307&gt;0,RANK(Q3307,(P3307:R3307,S3307:AG3307)),0)</f>
        <v>0</v>
      </c>
      <c r="F3307" s="7">
        <f>IF(R3307&gt;0,RANK(R3307,(P3307:R3307,S3307:AG3307)),0)</f>
        <v>0</v>
      </c>
      <c r="G3307" s="7">
        <f>IF(S3307&gt;0,RANK(S3307,(P3307:R3307,S3307:AG3307)),0)</f>
        <v>0</v>
      </c>
      <c r="H3307" s="48" t="e">
        <f t="shared" si="1775"/>
        <v>#NUM!</v>
      </c>
      <c r="I3307" s="163" t="e">
        <f t="shared" si="1793"/>
        <v>#NUM!</v>
      </c>
      <c r="J3307" s="2"/>
      <c r="K3307" s="2" t="str">
        <f t="shared" si="1794"/>
        <v>-</v>
      </c>
      <c r="L3307" s="2" t="str">
        <f t="shared" si="1795"/>
        <v>-</v>
      </c>
      <c r="M3307" s="2" t="str">
        <f t="shared" si="1796"/>
        <v>-</v>
      </c>
      <c r="N3307" s="2" t="str">
        <f t="shared" si="1797"/>
        <v>-</v>
      </c>
      <c r="O3307" s="2" t="str">
        <f t="shared" si="1798"/>
        <v>-</v>
      </c>
      <c r="P3307" s="1"/>
      <c r="Q3307" s="1"/>
      <c r="R3307" s="1"/>
      <c r="S3307" s="1"/>
      <c r="T3307" s="1"/>
      <c r="U3307" s="1"/>
      <c r="V3307" s="1"/>
      <c r="W3307" s="1"/>
      <c r="X3307" s="1"/>
      <c r="Y3307" s="1"/>
      <c r="Z3307" s="1"/>
      <c r="AA3307" s="1"/>
      <c r="AB3307" s="1"/>
      <c r="AC3307" s="1"/>
      <c r="AD3307" s="1"/>
      <c r="AE3307" s="1"/>
      <c r="AG3307" s="1"/>
      <c r="AH3307" s="1"/>
      <c r="AI3307" s="7">
        <f t="shared" si="1782"/>
        <v>0</v>
      </c>
      <c r="AJ3307" s="7">
        <f t="shared" si="1783"/>
        <v>0</v>
      </c>
      <c r="AK3307" s="7">
        <f t="shared" si="1784"/>
        <v>0</v>
      </c>
      <c r="AL3307" s="7">
        <f t="shared" si="1785"/>
        <v>0</v>
      </c>
      <c r="AM3307" s="2" t="str">
        <f t="shared" si="1799"/>
        <v>-</v>
      </c>
      <c r="AN3307" s="2" t="str">
        <f t="shared" si="1800"/>
        <v>-</v>
      </c>
      <c r="AO3307" s="2" t="str">
        <f t="shared" si="1801"/>
        <v>-</v>
      </c>
      <c r="AP3307" s="2" t="str">
        <f t="shared" si="1802"/>
        <v>-</v>
      </c>
      <c r="AQ3307" s="2"/>
      <c r="AR3307" s="133" t="str">
        <f t="shared" si="1803"/>
        <v>Stone</v>
      </c>
      <c r="AS3307" s="133" t="s">
        <v>2284</v>
      </c>
      <c r="AV3307" s="91">
        <v>29</v>
      </c>
      <c r="AW3307" s="93">
        <v>209</v>
      </c>
      <c r="AX3307" s="99">
        <f t="shared" si="1804"/>
        <v>29209</v>
      </c>
      <c r="AZ3307" s="7" t="s">
        <v>3053</v>
      </c>
      <c r="BA3307" s="133" t="s">
        <v>3094</v>
      </c>
    </row>
    <row r="3308" spans="1:53" s="133" customFormat="1" hidden="1" outlineLevel="1">
      <c r="A3308" s="133" t="s">
        <v>164</v>
      </c>
      <c r="B3308" s="133" t="s">
        <v>2284</v>
      </c>
      <c r="C3308" s="1">
        <f t="shared" si="1792"/>
        <v>0</v>
      </c>
      <c r="D3308" s="7">
        <f>IF(P3308&gt;0,RANK(P3308,(P3308:R3308,S3308:AG3308)),0)</f>
        <v>0</v>
      </c>
      <c r="E3308" s="7">
        <f>IF(Q3308&gt;0,RANK(Q3308,(P3308:R3308,S3308:AG3308)),0)</f>
        <v>0</v>
      </c>
      <c r="F3308" s="7">
        <f>IF(R3308&gt;0,RANK(R3308,(P3308:R3308,S3308:AG3308)),0)</f>
        <v>0</v>
      </c>
      <c r="G3308" s="7">
        <f>IF(S3308&gt;0,RANK(S3308,(P3308:R3308,S3308:AG3308)),0)</f>
        <v>0</v>
      </c>
      <c r="H3308" s="48" t="e">
        <f t="shared" si="1775"/>
        <v>#NUM!</v>
      </c>
      <c r="I3308" s="163" t="e">
        <f t="shared" si="1793"/>
        <v>#NUM!</v>
      </c>
      <c r="J3308" s="2"/>
      <c r="K3308" s="2" t="str">
        <f t="shared" si="1794"/>
        <v>-</v>
      </c>
      <c r="L3308" s="2" t="str">
        <f t="shared" si="1795"/>
        <v>-</v>
      </c>
      <c r="M3308" s="2" t="str">
        <f t="shared" si="1796"/>
        <v>-</v>
      </c>
      <c r="N3308" s="2" t="str">
        <f t="shared" si="1797"/>
        <v>-</v>
      </c>
      <c r="O3308" s="2" t="str">
        <f t="shared" si="1798"/>
        <v>-</v>
      </c>
      <c r="P3308" s="1"/>
      <c r="Q3308" s="1"/>
      <c r="R3308" s="1"/>
      <c r="S3308" s="1"/>
      <c r="T3308" s="1"/>
      <c r="U3308" s="1"/>
      <c r="V3308" s="1"/>
      <c r="W3308" s="1"/>
      <c r="X3308" s="1"/>
      <c r="Y3308" s="1"/>
      <c r="Z3308" s="1"/>
      <c r="AA3308" s="1"/>
      <c r="AB3308" s="1"/>
      <c r="AC3308" s="1"/>
      <c r="AD3308" s="1"/>
      <c r="AE3308" s="1"/>
      <c r="AG3308" s="1"/>
      <c r="AH3308" s="1"/>
      <c r="AI3308" s="7">
        <f t="shared" si="1782"/>
        <v>0</v>
      </c>
      <c r="AJ3308" s="7">
        <f t="shared" si="1783"/>
        <v>0</v>
      </c>
      <c r="AK3308" s="7">
        <f t="shared" si="1784"/>
        <v>0</v>
      </c>
      <c r="AL3308" s="7">
        <f t="shared" si="1785"/>
        <v>0</v>
      </c>
      <c r="AM3308" s="2" t="str">
        <f t="shared" si="1799"/>
        <v>-</v>
      </c>
      <c r="AN3308" s="2" t="str">
        <f t="shared" si="1800"/>
        <v>-</v>
      </c>
      <c r="AO3308" s="2" t="str">
        <f t="shared" si="1801"/>
        <v>-</v>
      </c>
      <c r="AP3308" s="2" t="str">
        <f t="shared" si="1802"/>
        <v>-</v>
      </c>
      <c r="AQ3308" s="2"/>
      <c r="AR3308" s="133" t="str">
        <f t="shared" si="1803"/>
        <v>Sullivan</v>
      </c>
      <c r="AS3308" s="133" t="s">
        <v>2284</v>
      </c>
      <c r="AV3308" s="91">
        <v>29</v>
      </c>
      <c r="AW3308" s="93">
        <v>211</v>
      </c>
      <c r="AX3308" s="99">
        <f t="shared" si="1804"/>
        <v>29211</v>
      </c>
      <c r="AZ3308" s="7" t="s">
        <v>3053</v>
      </c>
      <c r="BA3308" s="133" t="s">
        <v>3094</v>
      </c>
    </row>
    <row r="3309" spans="1:53" s="133" customFormat="1" hidden="1" outlineLevel="1">
      <c r="A3309" s="133" t="s">
        <v>240</v>
      </c>
      <c r="B3309" s="133" t="s">
        <v>2284</v>
      </c>
      <c r="C3309" s="1">
        <f t="shared" si="1792"/>
        <v>0</v>
      </c>
      <c r="D3309" s="7">
        <f>IF(P3309&gt;0,RANK(P3309,(P3309:R3309,S3309:AG3309)),0)</f>
        <v>0</v>
      </c>
      <c r="E3309" s="7">
        <f>IF(Q3309&gt;0,RANK(Q3309,(P3309:R3309,S3309:AG3309)),0)</f>
        <v>0</v>
      </c>
      <c r="F3309" s="7">
        <f>IF(R3309&gt;0,RANK(R3309,(P3309:R3309,S3309:AG3309)),0)</f>
        <v>0</v>
      </c>
      <c r="G3309" s="7">
        <f>IF(S3309&gt;0,RANK(S3309,(P3309:R3309,S3309:AG3309)),0)</f>
        <v>0</v>
      </c>
      <c r="H3309" s="48" t="e">
        <f t="shared" si="1775"/>
        <v>#NUM!</v>
      </c>
      <c r="I3309" s="163" t="e">
        <f t="shared" si="1793"/>
        <v>#NUM!</v>
      </c>
      <c r="J3309" s="2"/>
      <c r="K3309" s="2" t="str">
        <f t="shared" si="1794"/>
        <v>-</v>
      </c>
      <c r="L3309" s="2" t="str">
        <f t="shared" si="1795"/>
        <v>-</v>
      </c>
      <c r="M3309" s="2" t="str">
        <f t="shared" si="1796"/>
        <v>-</v>
      </c>
      <c r="N3309" s="2" t="str">
        <f t="shared" si="1797"/>
        <v>-</v>
      </c>
      <c r="O3309" s="2" t="str">
        <f t="shared" si="1798"/>
        <v>-</v>
      </c>
      <c r="P3309" s="1"/>
      <c r="Q3309" s="1"/>
      <c r="R3309" s="1"/>
      <c r="S3309" s="1"/>
      <c r="T3309" s="1"/>
      <c r="U3309" s="1"/>
      <c r="V3309" s="1"/>
      <c r="W3309" s="1"/>
      <c r="X3309" s="1"/>
      <c r="Y3309" s="1"/>
      <c r="Z3309" s="1"/>
      <c r="AA3309" s="1"/>
      <c r="AB3309" s="1"/>
      <c r="AC3309" s="1"/>
      <c r="AD3309" s="1"/>
      <c r="AE3309" s="1"/>
      <c r="AG3309" s="1"/>
      <c r="AH3309" s="1"/>
      <c r="AI3309" s="7">
        <f t="shared" si="1782"/>
        <v>0</v>
      </c>
      <c r="AJ3309" s="7">
        <f t="shared" si="1783"/>
        <v>0</v>
      </c>
      <c r="AK3309" s="7">
        <f t="shared" si="1784"/>
        <v>0</v>
      </c>
      <c r="AL3309" s="7">
        <f t="shared" si="1785"/>
        <v>0</v>
      </c>
      <c r="AM3309" s="2" t="str">
        <f t="shared" si="1799"/>
        <v>-</v>
      </c>
      <c r="AN3309" s="2" t="str">
        <f t="shared" si="1800"/>
        <v>-</v>
      </c>
      <c r="AO3309" s="2" t="str">
        <f t="shared" si="1801"/>
        <v>-</v>
      </c>
      <c r="AP3309" s="2" t="str">
        <f t="shared" si="1802"/>
        <v>-</v>
      </c>
      <c r="AQ3309" s="2"/>
      <c r="AR3309" s="133" t="str">
        <f t="shared" si="1803"/>
        <v>Taney</v>
      </c>
      <c r="AS3309" s="133" t="s">
        <v>2284</v>
      </c>
      <c r="AV3309" s="91">
        <v>29</v>
      </c>
      <c r="AW3309" s="93">
        <v>213</v>
      </c>
      <c r="AX3309" s="99">
        <f t="shared" si="1804"/>
        <v>29213</v>
      </c>
      <c r="AZ3309" s="7" t="s">
        <v>3053</v>
      </c>
      <c r="BA3309" s="133" t="s">
        <v>3094</v>
      </c>
    </row>
    <row r="3310" spans="1:53" s="133" customFormat="1" hidden="1" outlineLevel="1">
      <c r="A3310" s="133" t="s">
        <v>434</v>
      </c>
      <c r="B3310" s="133" t="s">
        <v>2284</v>
      </c>
      <c r="C3310" s="1">
        <f t="shared" si="1792"/>
        <v>0</v>
      </c>
      <c r="D3310" s="7">
        <f>IF(P3310&gt;0,RANK(P3310,(P3310:R3310,S3310:AG3310)),0)</f>
        <v>0</v>
      </c>
      <c r="E3310" s="7">
        <f>IF(Q3310&gt;0,RANK(Q3310,(P3310:R3310,S3310:AG3310)),0)</f>
        <v>0</v>
      </c>
      <c r="F3310" s="7">
        <f>IF(R3310&gt;0,RANK(R3310,(P3310:R3310,S3310:AG3310)),0)</f>
        <v>0</v>
      </c>
      <c r="G3310" s="7">
        <f>IF(S3310&gt;0,RANK(S3310,(P3310:R3310,S3310:AG3310)),0)</f>
        <v>0</v>
      </c>
      <c r="H3310" s="48" t="e">
        <f t="shared" si="1775"/>
        <v>#NUM!</v>
      </c>
      <c r="I3310" s="163" t="e">
        <f t="shared" si="1793"/>
        <v>#NUM!</v>
      </c>
      <c r="J3310" s="2"/>
      <c r="K3310" s="2" t="str">
        <f t="shared" si="1794"/>
        <v>-</v>
      </c>
      <c r="L3310" s="2" t="str">
        <f t="shared" si="1795"/>
        <v>-</v>
      </c>
      <c r="M3310" s="2" t="str">
        <f t="shared" si="1796"/>
        <v>-</v>
      </c>
      <c r="N3310" s="2" t="str">
        <f t="shared" si="1797"/>
        <v>-</v>
      </c>
      <c r="O3310" s="2" t="str">
        <f t="shared" si="1798"/>
        <v>-</v>
      </c>
      <c r="P3310" s="1"/>
      <c r="Q3310" s="1"/>
      <c r="R3310" s="1"/>
      <c r="S3310" s="1"/>
      <c r="T3310" s="1"/>
      <c r="U3310" s="1"/>
      <c r="V3310" s="1"/>
      <c r="W3310" s="1"/>
      <c r="X3310" s="1"/>
      <c r="Y3310" s="1"/>
      <c r="Z3310" s="1"/>
      <c r="AA3310" s="1"/>
      <c r="AB3310" s="1"/>
      <c r="AC3310" s="1"/>
      <c r="AD3310" s="1"/>
      <c r="AE3310" s="1"/>
      <c r="AG3310" s="1"/>
      <c r="AH3310" s="1"/>
      <c r="AI3310" s="7">
        <f t="shared" si="1782"/>
        <v>0</v>
      </c>
      <c r="AJ3310" s="7">
        <f t="shared" si="1783"/>
        <v>0</v>
      </c>
      <c r="AK3310" s="7">
        <f t="shared" si="1784"/>
        <v>0</v>
      </c>
      <c r="AL3310" s="7">
        <f t="shared" si="1785"/>
        <v>0</v>
      </c>
      <c r="AM3310" s="2" t="str">
        <f t="shared" si="1799"/>
        <v>-</v>
      </c>
      <c r="AN3310" s="2" t="str">
        <f t="shared" si="1800"/>
        <v>-</v>
      </c>
      <c r="AO3310" s="2" t="str">
        <f t="shared" si="1801"/>
        <v>-</v>
      </c>
      <c r="AP3310" s="2" t="str">
        <f t="shared" si="1802"/>
        <v>-</v>
      </c>
      <c r="AQ3310" s="2"/>
      <c r="AR3310" s="133" t="str">
        <f t="shared" si="1803"/>
        <v>Texas</v>
      </c>
      <c r="AS3310" s="133" t="s">
        <v>2284</v>
      </c>
      <c r="AV3310" s="91">
        <v>29</v>
      </c>
      <c r="AW3310" s="93">
        <v>215</v>
      </c>
      <c r="AX3310" s="99">
        <f t="shared" si="1804"/>
        <v>29215</v>
      </c>
      <c r="AZ3310" s="7" t="s">
        <v>3053</v>
      </c>
      <c r="BA3310" s="133" t="s">
        <v>3094</v>
      </c>
    </row>
    <row r="3311" spans="1:53" s="133" customFormat="1" hidden="1" outlineLevel="1">
      <c r="A3311" s="133" t="s">
        <v>469</v>
      </c>
      <c r="B3311" s="133" t="s">
        <v>2284</v>
      </c>
      <c r="C3311" s="1">
        <f t="shared" si="1792"/>
        <v>0</v>
      </c>
      <c r="D3311" s="7">
        <f>IF(P3311&gt;0,RANK(P3311,(P3311:R3311,S3311:AG3311)),0)</f>
        <v>0</v>
      </c>
      <c r="E3311" s="7">
        <f>IF(Q3311&gt;0,RANK(Q3311,(P3311:R3311,S3311:AG3311)),0)</f>
        <v>0</v>
      </c>
      <c r="F3311" s="7">
        <f>IF(R3311&gt;0,RANK(R3311,(P3311:R3311,S3311:AG3311)),0)</f>
        <v>0</v>
      </c>
      <c r="G3311" s="7">
        <f>IF(S3311&gt;0,RANK(S3311,(P3311:R3311,S3311:AG3311)),0)</f>
        <v>0</v>
      </c>
      <c r="H3311" s="48" t="e">
        <f t="shared" si="1775"/>
        <v>#NUM!</v>
      </c>
      <c r="I3311" s="163" t="e">
        <f t="shared" si="1793"/>
        <v>#NUM!</v>
      </c>
      <c r="J3311" s="2"/>
      <c r="K3311" s="2" t="str">
        <f t="shared" si="1794"/>
        <v>-</v>
      </c>
      <c r="L3311" s="2" t="str">
        <f t="shared" si="1795"/>
        <v>-</v>
      </c>
      <c r="M3311" s="2" t="str">
        <f t="shared" si="1796"/>
        <v>-</v>
      </c>
      <c r="N3311" s="2" t="str">
        <f t="shared" si="1797"/>
        <v>-</v>
      </c>
      <c r="O3311" s="2" t="str">
        <f t="shared" si="1798"/>
        <v>-</v>
      </c>
      <c r="P3311" s="1"/>
      <c r="Q3311" s="1"/>
      <c r="R3311" s="1"/>
      <c r="S3311" s="1"/>
      <c r="T3311" s="1"/>
      <c r="U3311" s="1"/>
      <c r="V3311" s="1"/>
      <c r="W3311" s="1"/>
      <c r="X3311" s="1"/>
      <c r="Y3311" s="1"/>
      <c r="Z3311" s="1"/>
      <c r="AA3311" s="1"/>
      <c r="AB3311" s="1"/>
      <c r="AC3311" s="1"/>
      <c r="AD3311" s="1"/>
      <c r="AE3311" s="1"/>
      <c r="AG3311" s="1"/>
      <c r="AH3311" s="1"/>
      <c r="AI3311" s="7">
        <f t="shared" si="1782"/>
        <v>0</v>
      </c>
      <c r="AJ3311" s="7">
        <f t="shared" si="1783"/>
        <v>0</v>
      </c>
      <c r="AK3311" s="7">
        <f t="shared" si="1784"/>
        <v>0</v>
      </c>
      <c r="AL3311" s="7">
        <f t="shared" si="1785"/>
        <v>0</v>
      </c>
      <c r="AM3311" s="2" t="str">
        <f t="shared" si="1799"/>
        <v>-</v>
      </c>
      <c r="AN3311" s="2" t="str">
        <f t="shared" si="1800"/>
        <v>-</v>
      </c>
      <c r="AO3311" s="2" t="str">
        <f t="shared" si="1801"/>
        <v>-</v>
      </c>
      <c r="AP3311" s="2" t="str">
        <f t="shared" si="1802"/>
        <v>-</v>
      </c>
      <c r="AQ3311" s="2"/>
      <c r="AR3311" s="133" t="str">
        <f t="shared" si="1803"/>
        <v>Vernon</v>
      </c>
      <c r="AS3311" s="133" t="s">
        <v>2284</v>
      </c>
      <c r="AV3311" s="91">
        <v>29</v>
      </c>
      <c r="AW3311" s="93">
        <v>217</v>
      </c>
      <c r="AX3311" s="99">
        <f t="shared" si="1804"/>
        <v>29217</v>
      </c>
      <c r="AZ3311" s="7" t="s">
        <v>3053</v>
      </c>
      <c r="BA3311" s="133" t="s">
        <v>3094</v>
      </c>
    </row>
    <row r="3312" spans="1:53" s="133" customFormat="1" hidden="1" outlineLevel="1">
      <c r="A3312" s="133" t="s">
        <v>1171</v>
      </c>
      <c r="B3312" s="133" t="s">
        <v>2284</v>
      </c>
      <c r="C3312" s="1">
        <f t="shared" si="1792"/>
        <v>0</v>
      </c>
      <c r="D3312" s="7">
        <f>IF(P3312&gt;0,RANK(P3312,(P3312:R3312,S3312:AG3312)),0)</f>
        <v>0</v>
      </c>
      <c r="E3312" s="7">
        <f>IF(Q3312&gt;0,RANK(Q3312,(P3312:R3312,S3312:AG3312)),0)</f>
        <v>0</v>
      </c>
      <c r="F3312" s="7">
        <f>IF(R3312&gt;0,RANK(R3312,(P3312:R3312,S3312:AG3312)),0)</f>
        <v>0</v>
      </c>
      <c r="G3312" s="7">
        <f>IF(S3312&gt;0,RANK(S3312,(P3312:R3312,S3312:AG3312)),0)</f>
        <v>0</v>
      </c>
      <c r="H3312" s="48" t="e">
        <f t="shared" si="1775"/>
        <v>#NUM!</v>
      </c>
      <c r="I3312" s="163" t="e">
        <f t="shared" si="1793"/>
        <v>#NUM!</v>
      </c>
      <c r="J3312" s="2"/>
      <c r="K3312" s="2" t="str">
        <f t="shared" si="1794"/>
        <v>-</v>
      </c>
      <c r="L3312" s="2" t="str">
        <f t="shared" si="1795"/>
        <v>-</v>
      </c>
      <c r="M3312" s="2" t="str">
        <f t="shared" si="1796"/>
        <v>-</v>
      </c>
      <c r="N3312" s="2" t="str">
        <f t="shared" si="1797"/>
        <v>-</v>
      </c>
      <c r="O3312" s="2" t="str">
        <f t="shared" si="1798"/>
        <v>-</v>
      </c>
      <c r="P3312" s="1"/>
      <c r="Q3312" s="1"/>
      <c r="R3312" s="1"/>
      <c r="S3312" s="1"/>
      <c r="T3312" s="1"/>
      <c r="U3312" s="1"/>
      <c r="V3312" s="1"/>
      <c r="W3312" s="1"/>
      <c r="X3312" s="1"/>
      <c r="Y3312" s="1"/>
      <c r="Z3312" s="1"/>
      <c r="AA3312" s="1"/>
      <c r="AB3312" s="1"/>
      <c r="AC3312" s="1"/>
      <c r="AD3312" s="1"/>
      <c r="AE3312" s="1"/>
      <c r="AG3312" s="1"/>
      <c r="AH3312" s="1"/>
      <c r="AI3312" s="7">
        <f t="shared" si="1782"/>
        <v>0</v>
      </c>
      <c r="AJ3312" s="7">
        <f t="shared" si="1783"/>
        <v>0</v>
      </c>
      <c r="AK3312" s="7">
        <f t="shared" si="1784"/>
        <v>0</v>
      </c>
      <c r="AL3312" s="7">
        <f t="shared" si="1785"/>
        <v>0</v>
      </c>
      <c r="AM3312" s="2" t="str">
        <f t="shared" si="1799"/>
        <v>-</v>
      </c>
      <c r="AN3312" s="2" t="str">
        <f t="shared" si="1800"/>
        <v>-</v>
      </c>
      <c r="AO3312" s="2" t="str">
        <f t="shared" si="1801"/>
        <v>-</v>
      </c>
      <c r="AP3312" s="2" t="str">
        <f t="shared" si="1802"/>
        <v>-</v>
      </c>
      <c r="AQ3312" s="2"/>
      <c r="AR3312" s="133" t="str">
        <f t="shared" si="1803"/>
        <v>Warren</v>
      </c>
      <c r="AS3312" s="133" t="s">
        <v>2284</v>
      </c>
      <c r="AV3312" s="91">
        <v>29</v>
      </c>
      <c r="AW3312" s="93">
        <v>219</v>
      </c>
      <c r="AX3312" s="99">
        <f t="shared" si="1804"/>
        <v>29219</v>
      </c>
      <c r="AZ3312" s="7" t="s">
        <v>3053</v>
      </c>
      <c r="BA3312" s="133" t="s">
        <v>3094</v>
      </c>
    </row>
    <row r="3313" spans="1:54" s="133" customFormat="1" hidden="1" outlineLevel="1">
      <c r="A3313" s="133" t="s">
        <v>650</v>
      </c>
      <c r="B3313" s="133" t="s">
        <v>2284</v>
      </c>
      <c r="C3313" s="1">
        <f t="shared" si="1792"/>
        <v>0</v>
      </c>
      <c r="D3313" s="7">
        <f>IF(P3313&gt;0,RANK(P3313,(P3313:R3313,S3313:AG3313)),0)</f>
        <v>0</v>
      </c>
      <c r="E3313" s="7">
        <f>IF(Q3313&gt;0,RANK(Q3313,(P3313:R3313,S3313:AG3313)),0)</f>
        <v>0</v>
      </c>
      <c r="F3313" s="7">
        <f>IF(R3313&gt;0,RANK(R3313,(P3313:R3313,S3313:AG3313)),0)</f>
        <v>0</v>
      </c>
      <c r="G3313" s="7">
        <f>IF(S3313&gt;0,RANK(S3313,(P3313:R3313,S3313:AG3313)),0)</f>
        <v>0</v>
      </c>
      <c r="H3313" s="48" t="e">
        <f t="shared" si="1775"/>
        <v>#NUM!</v>
      </c>
      <c r="I3313" s="163" t="e">
        <f t="shared" si="1793"/>
        <v>#NUM!</v>
      </c>
      <c r="J3313" s="2"/>
      <c r="K3313" s="2" t="str">
        <f t="shared" si="1794"/>
        <v>-</v>
      </c>
      <c r="L3313" s="2" t="str">
        <f t="shared" si="1795"/>
        <v>-</v>
      </c>
      <c r="M3313" s="2" t="str">
        <f t="shared" si="1796"/>
        <v>-</v>
      </c>
      <c r="N3313" s="2" t="str">
        <f t="shared" si="1797"/>
        <v>-</v>
      </c>
      <c r="O3313" s="2" t="str">
        <f t="shared" si="1798"/>
        <v>-</v>
      </c>
      <c r="P3313" s="1"/>
      <c r="Q3313" s="1"/>
      <c r="R3313" s="1"/>
      <c r="S3313" s="1"/>
      <c r="T3313" s="1"/>
      <c r="U3313" s="1"/>
      <c r="V3313" s="1"/>
      <c r="W3313" s="1"/>
      <c r="X3313" s="1"/>
      <c r="Y3313" s="1"/>
      <c r="Z3313" s="1"/>
      <c r="AA3313" s="1"/>
      <c r="AB3313" s="1"/>
      <c r="AC3313" s="1"/>
      <c r="AD3313" s="1"/>
      <c r="AE3313" s="1"/>
      <c r="AG3313" s="1"/>
      <c r="AH3313" s="1"/>
      <c r="AI3313" s="7">
        <f t="shared" si="1782"/>
        <v>0</v>
      </c>
      <c r="AJ3313" s="7">
        <f t="shared" si="1783"/>
        <v>0</v>
      </c>
      <c r="AK3313" s="7">
        <f t="shared" si="1784"/>
        <v>0</v>
      </c>
      <c r="AL3313" s="7">
        <f t="shared" si="1785"/>
        <v>0</v>
      </c>
      <c r="AM3313" s="2" t="str">
        <f t="shared" si="1799"/>
        <v>-</v>
      </c>
      <c r="AN3313" s="2" t="str">
        <f t="shared" si="1800"/>
        <v>-</v>
      </c>
      <c r="AO3313" s="2" t="str">
        <f t="shared" si="1801"/>
        <v>-</v>
      </c>
      <c r="AP3313" s="2" t="str">
        <f t="shared" si="1802"/>
        <v>-</v>
      </c>
      <c r="AQ3313" s="2"/>
      <c r="AR3313" s="133" t="str">
        <f t="shared" si="1803"/>
        <v>Washington</v>
      </c>
      <c r="AS3313" s="133" t="s">
        <v>2284</v>
      </c>
      <c r="AV3313" s="91">
        <v>29</v>
      </c>
      <c r="AW3313" s="93">
        <v>221</v>
      </c>
      <c r="AX3313" s="99">
        <f t="shared" si="1804"/>
        <v>29221</v>
      </c>
      <c r="AZ3313" s="7" t="s">
        <v>3053</v>
      </c>
      <c r="BA3313" s="133" t="s">
        <v>3094</v>
      </c>
    </row>
    <row r="3314" spans="1:54" s="133" customFormat="1" hidden="1" outlineLevel="1">
      <c r="A3314" s="133" t="s">
        <v>2200</v>
      </c>
      <c r="B3314" s="133" t="s">
        <v>2284</v>
      </c>
      <c r="C3314" s="1">
        <f t="shared" si="1792"/>
        <v>0</v>
      </c>
      <c r="D3314" s="7">
        <f>IF(P3314&gt;0,RANK(P3314,(P3314:R3314,S3314:AG3314)),0)</f>
        <v>0</v>
      </c>
      <c r="E3314" s="7">
        <f>IF(Q3314&gt;0,RANK(Q3314,(P3314:R3314,S3314:AG3314)),0)</f>
        <v>0</v>
      </c>
      <c r="F3314" s="7">
        <f>IF(R3314&gt;0,RANK(R3314,(P3314:R3314,S3314:AG3314)),0)</f>
        <v>0</v>
      </c>
      <c r="G3314" s="7">
        <f>IF(S3314&gt;0,RANK(S3314,(P3314:R3314,S3314:AG3314)),0)</f>
        <v>0</v>
      </c>
      <c r="H3314" s="48" t="e">
        <f t="shared" si="1775"/>
        <v>#NUM!</v>
      </c>
      <c r="I3314" s="163" t="e">
        <f t="shared" si="1793"/>
        <v>#NUM!</v>
      </c>
      <c r="J3314" s="2"/>
      <c r="K3314" s="2" t="str">
        <f t="shared" si="1794"/>
        <v>-</v>
      </c>
      <c r="L3314" s="2" t="str">
        <f t="shared" si="1795"/>
        <v>-</v>
      </c>
      <c r="M3314" s="2" t="str">
        <f t="shared" si="1796"/>
        <v>-</v>
      </c>
      <c r="N3314" s="2" t="str">
        <f t="shared" si="1797"/>
        <v>-</v>
      </c>
      <c r="O3314" s="2" t="str">
        <f t="shared" si="1798"/>
        <v>-</v>
      </c>
      <c r="P3314" s="1"/>
      <c r="Q3314" s="1"/>
      <c r="R3314" s="1"/>
      <c r="S3314" s="1"/>
      <c r="T3314" s="1"/>
      <c r="U3314" s="1"/>
      <c r="V3314" s="1"/>
      <c r="W3314" s="1"/>
      <c r="X3314" s="1"/>
      <c r="Y3314" s="1"/>
      <c r="Z3314" s="1"/>
      <c r="AA3314" s="1"/>
      <c r="AB3314" s="1"/>
      <c r="AC3314" s="1"/>
      <c r="AD3314" s="1"/>
      <c r="AE3314" s="1"/>
      <c r="AG3314" s="1"/>
      <c r="AH3314" s="1"/>
      <c r="AI3314" s="7">
        <f t="shared" si="1782"/>
        <v>0</v>
      </c>
      <c r="AJ3314" s="7">
        <f t="shared" si="1783"/>
        <v>0</v>
      </c>
      <c r="AK3314" s="7">
        <f t="shared" si="1784"/>
        <v>0</v>
      </c>
      <c r="AL3314" s="7">
        <f t="shared" si="1785"/>
        <v>0</v>
      </c>
      <c r="AM3314" s="2" t="str">
        <f t="shared" si="1799"/>
        <v>-</v>
      </c>
      <c r="AN3314" s="2" t="str">
        <f t="shared" si="1800"/>
        <v>-</v>
      </c>
      <c r="AO3314" s="2" t="str">
        <f t="shared" si="1801"/>
        <v>-</v>
      </c>
      <c r="AP3314" s="2" t="str">
        <f t="shared" si="1802"/>
        <v>-</v>
      </c>
      <c r="AQ3314" s="2"/>
      <c r="AR3314" s="133" t="str">
        <f t="shared" si="1803"/>
        <v>Wayne</v>
      </c>
      <c r="AS3314" s="133" t="s">
        <v>2284</v>
      </c>
      <c r="AV3314" s="91">
        <v>29</v>
      </c>
      <c r="AW3314" s="93">
        <v>223</v>
      </c>
      <c r="AX3314" s="99">
        <f t="shared" si="1804"/>
        <v>29223</v>
      </c>
      <c r="AZ3314" s="7" t="s">
        <v>3053</v>
      </c>
      <c r="BA3314" s="133" t="s">
        <v>3094</v>
      </c>
    </row>
    <row r="3315" spans="1:54" s="133" customFormat="1" hidden="1" outlineLevel="1">
      <c r="A3315" s="133" t="s">
        <v>1068</v>
      </c>
      <c r="B3315" s="133" t="s">
        <v>2284</v>
      </c>
      <c r="C3315" s="1">
        <f t="shared" si="1792"/>
        <v>0</v>
      </c>
      <c r="D3315" s="7">
        <f>IF(P3315&gt;0,RANK(P3315,(P3315:R3315,S3315:AG3315)),0)</f>
        <v>0</v>
      </c>
      <c r="E3315" s="7">
        <f>IF(Q3315&gt;0,RANK(Q3315,(P3315:R3315,S3315:AG3315)),0)</f>
        <v>0</v>
      </c>
      <c r="F3315" s="7">
        <f>IF(R3315&gt;0,RANK(R3315,(P3315:R3315,S3315:AG3315)),0)</f>
        <v>0</v>
      </c>
      <c r="G3315" s="7">
        <f>IF(S3315&gt;0,RANK(S3315,(P3315:R3315,S3315:AG3315)),0)</f>
        <v>0</v>
      </c>
      <c r="H3315" s="48" t="e">
        <f t="shared" si="1775"/>
        <v>#NUM!</v>
      </c>
      <c r="I3315" s="163" t="e">
        <f t="shared" si="1793"/>
        <v>#NUM!</v>
      </c>
      <c r="J3315" s="2"/>
      <c r="K3315" s="2" t="str">
        <f t="shared" si="1794"/>
        <v>-</v>
      </c>
      <c r="L3315" s="2" t="str">
        <f t="shared" si="1795"/>
        <v>-</v>
      </c>
      <c r="M3315" s="2" t="str">
        <f t="shared" si="1796"/>
        <v>-</v>
      </c>
      <c r="N3315" s="2" t="str">
        <f t="shared" si="1797"/>
        <v>-</v>
      </c>
      <c r="O3315" s="2" t="str">
        <f t="shared" si="1798"/>
        <v>-</v>
      </c>
      <c r="P3315" s="1"/>
      <c r="Q3315" s="1"/>
      <c r="R3315" s="1"/>
      <c r="S3315" s="1"/>
      <c r="T3315" s="1"/>
      <c r="U3315" s="1"/>
      <c r="V3315" s="1"/>
      <c r="W3315" s="1"/>
      <c r="X3315" s="1"/>
      <c r="Y3315" s="1"/>
      <c r="Z3315" s="1"/>
      <c r="AA3315" s="1"/>
      <c r="AB3315" s="1"/>
      <c r="AC3315" s="1"/>
      <c r="AD3315" s="1"/>
      <c r="AE3315" s="1"/>
      <c r="AG3315" s="1"/>
      <c r="AH3315" s="1"/>
      <c r="AI3315" s="7">
        <f t="shared" si="1782"/>
        <v>0</v>
      </c>
      <c r="AJ3315" s="7">
        <f t="shared" si="1783"/>
        <v>0</v>
      </c>
      <c r="AK3315" s="7">
        <f t="shared" si="1784"/>
        <v>0</v>
      </c>
      <c r="AL3315" s="7">
        <f t="shared" si="1785"/>
        <v>0</v>
      </c>
      <c r="AM3315" s="2" t="str">
        <f t="shared" si="1799"/>
        <v>-</v>
      </c>
      <c r="AN3315" s="2" t="str">
        <f t="shared" si="1800"/>
        <v>-</v>
      </c>
      <c r="AO3315" s="2" t="str">
        <f t="shared" si="1801"/>
        <v>-</v>
      </c>
      <c r="AP3315" s="2" t="str">
        <f t="shared" si="1802"/>
        <v>-</v>
      </c>
      <c r="AQ3315" s="2"/>
      <c r="AR3315" s="133" t="str">
        <f t="shared" si="1803"/>
        <v>Webster</v>
      </c>
      <c r="AS3315" s="133" t="s">
        <v>2284</v>
      </c>
      <c r="AV3315" s="91">
        <v>29</v>
      </c>
      <c r="AW3315" s="93">
        <v>225</v>
      </c>
      <c r="AX3315" s="99">
        <f t="shared" si="1804"/>
        <v>29225</v>
      </c>
      <c r="AZ3315" s="7" t="s">
        <v>3053</v>
      </c>
      <c r="BA3315" s="133" t="s">
        <v>3094</v>
      </c>
    </row>
    <row r="3316" spans="1:54" s="133" customFormat="1" hidden="1" outlineLevel="1">
      <c r="A3316" s="133" t="s">
        <v>177</v>
      </c>
      <c r="B3316" s="133" t="s">
        <v>2284</v>
      </c>
      <c r="C3316" s="1">
        <f t="shared" si="1792"/>
        <v>0</v>
      </c>
      <c r="D3316" s="7">
        <f>IF(P3316&gt;0,RANK(P3316,(P3316:R3316,S3316:AG3316)),0)</f>
        <v>0</v>
      </c>
      <c r="E3316" s="7">
        <f>IF(Q3316&gt;0,RANK(Q3316,(P3316:R3316,S3316:AG3316)),0)</f>
        <v>0</v>
      </c>
      <c r="F3316" s="7">
        <f>IF(R3316&gt;0,RANK(R3316,(P3316:R3316,S3316:AG3316)),0)</f>
        <v>0</v>
      </c>
      <c r="G3316" s="7">
        <f>IF(S3316&gt;0,RANK(S3316,(P3316:R3316,S3316:AG3316)),0)</f>
        <v>0</v>
      </c>
      <c r="H3316" s="48" t="e">
        <f t="shared" si="1775"/>
        <v>#NUM!</v>
      </c>
      <c r="I3316" s="163" t="e">
        <f t="shared" si="1793"/>
        <v>#NUM!</v>
      </c>
      <c r="J3316" s="2"/>
      <c r="K3316" s="2" t="str">
        <f t="shared" si="1794"/>
        <v>-</v>
      </c>
      <c r="L3316" s="2" t="str">
        <f t="shared" si="1795"/>
        <v>-</v>
      </c>
      <c r="M3316" s="2" t="str">
        <f t="shared" si="1796"/>
        <v>-</v>
      </c>
      <c r="N3316" s="2" t="str">
        <f t="shared" si="1797"/>
        <v>-</v>
      </c>
      <c r="O3316" s="2" t="str">
        <f t="shared" si="1798"/>
        <v>-</v>
      </c>
      <c r="P3316" s="1"/>
      <c r="Q3316" s="1"/>
      <c r="R3316" s="1"/>
      <c r="S3316" s="1"/>
      <c r="T3316" s="1"/>
      <c r="U3316" s="1"/>
      <c r="V3316" s="1"/>
      <c r="W3316" s="1"/>
      <c r="X3316" s="1"/>
      <c r="Y3316" s="1"/>
      <c r="Z3316" s="1"/>
      <c r="AA3316" s="1"/>
      <c r="AB3316" s="1"/>
      <c r="AC3316" s="1"/>
      <c r="AD3316" s="1"/>
      <c r="AE3316" s="1"/>
      <c r="AG3316" s="1"/>
      <c r="AH3316" s="1"/>
      <c r="AI3316" s="7">
        <f t="shared" si="1782"/>
        <v>0</v>
      </c>
      <c r="AJ3316" s="7">
        <f t="shared" si="1783"/>
        <v>0</v>
      </c>
      <c r="AK3316" s="7">
        <f t="shared" si="1784"/>
        <v>0</v>
      </c>
      <c r="AL3316" s="7">
        <f t="shared" si="1785"/>
        <v>0</v>
      </c>
      <c r="AM3316" s="2" t="str">
        <f t="shared" si="1799"/>
        <v>-</v>
      </c>
      <c r="AN3316" s="2" t="str">
        <f t="shared" si="1800"/>
        <v>-</v>
      </c>
      <c r="AO3316" s="2" t="str">
        <f t="shared" si="1801"/>
        <v>-</v>
      </c>
      <c r="AP3316" s="2" t="str">
        <f t="shared" si="1802"/>
        <v>-</v>
      </c>
      <c r="AQ3316" s="2"/>
      <c r="AR3316" s="133" t="str">
        <f t="shared" si="1803"/>
        <v>Worth</v>
      </c>
      <c r="AS3316" s="133" t="s">
        <v>2284</v>
      </c>
      <c r="AV3316" s="91">
        <v>29</v>
      </c>
      <c r="AW3316" s="93">
        <v>227</v>
      </c>
      <c r="AX3316" s="99">
        <f t="shared" si="1804"/>
        <v>29227</v>
      </c>
      <c r="AZ3316" s="7" t="s">
        <v>3053</v>
      </c>
      <c r="BA3316" s="133" t="s">
        <v>3094</v>
      </c>
    </row>
    <row r="3317" spans="1:54" s="133" customFormat="1" hidden="1" outlineLevel="1">
      <c r="A3317" s="133" t="s">
        <v>951</v>
      </c>
      <c r="B3317" s="133" t="s">
        <v>2284</v>
      </c>
      <c r="C3317" s="1">
        <f t="shared" si="1792"/>
        <v>0</v>
      </c>
      <c r="D3317" s="7">
        <f>IF(P3317&gt;0,RANK(P3317,(P3317:R3317,S3317:AG3317)),0)</f>
        <v>0</v>
      </c>
      <c r="E3317" s="7">
        <f>IF(Q3317&gt;0,RANK(Q3317,(P3317:R3317,S3317:AG3317)),0)</f>
        <v>0</v>
      </c>
      <c r="F3317" s="7">
        <f>IF(R3317&gt;0,RANK(R3317,(P3317:R3317,S3317:AG3317)),0)</f>
        <v>0</v>
      </c>
      <c r="G3317" s="7">
        <f>IF(S3317&gt;0,RANK(S3317,(P3317:R3317,S3317:AG3317)),0)</f>
        <v>0</v>
      </c>
      <c r="H3317" s="48" t="e">
        <f t="shared" si="1775"/>
        <v>#NUM!</v>
      </c>
      <c r="I3317" s="163" t="e">
        <f t="shared" si="1793"/>
        <v>#NUM!</v>
      </c>
      <c r="J3317" s="2"/>
      <c r="K3317" s="2" t="str">
        <f t="shared" si="1794"/>
        <v>-</v>
      </c>
      <c r="L3317" s="2" t="str">
        <f t="shared" si="1795"/>
        <v>-</v>
      </c>
      <c r="M3317" s="2" t="str">
        <f t="shared" si="1796"/>
        <v>-</v>
      </c>
      <c r="N3317" s="2" t="str">
        <f t="shared" si="1797"/>
        <v>-</v>
      </c>
      <c r="O3317" s="2" t="str">
        <f t="shared" si="1798"/>
        <v>-</v>
      </c>
      <c r="P3317" s="1"/>
      <c r="Q3317" s="1"/>
      <c r="R3317" s="1"/>
      <c r="S3317" s="1"/>
      <c r="T3317" s="1"/>
      <c r="U3317" s="1"/>
      <c r="V3317" s="1"/>
      <c r="W3317" s="1"/>
      <c r="X3317" s="1"/>
      <c r="Y3317" s="1"/>
      <c r="Z3317" s="1"/>
      <c r="AA3317" s="1"/>
      <c r="AB3317" s="1"/>
      <c r="AC3317" s="1"/>
      <c r="AD3317" s="1"/>
      <c r="AE3317" s="1"/>
      <c r="AG3317" s="1"/>
      <c r="AH3317" s="1"/>
      <c r="AI3317" s="7">
        <f t="shared" si="1782"/>
        <v>0</v>
      </c>
      <c r="AJ3317" s="7">
        <f t="shared" si="1783"/>
        <v>0</v>
      </c>
      <c r="AK3317" s="7">
        <f t="shared" si="1784"/>
        <v>0</v>
      </c>
      <c r="AL3317" s="7">
        <f t="shared" si="1785"/>
        <v>0</v>
      </c>
      <c r="AM3317" s="2" t="str">
        <f t="shared" si="1799"/>
        <v>-</v>
      </c>
      <c r="AN3317" s="2" t="str">
        <f t="shared" si="1800"/>
        <v>-</v>
      </c>
      <c r="AO3317" s="2" t="str">
        <f t="shared" si="1801"/>
        <v>-</v>
      </c>
      <c r="AP3317" s="2" t="str">
        <f t="shared" si="1802"/>
        <v>-</v>
      </c>
      <c r="AQ3317" s="2"/>
      <c r="AR3317" s="133" t="str">
        <f t="shared" si="1803"/>
        <v>Wright</v>
      </c>
      <c r="AS3317" s="133" t="s">
        <v>2284</v>
      </c>
      <c r="AV3317" s="91">
        <v>29</v>
      </c>
      <c r="AW3317" s="93">
        <v>229</v>
      </c>
      <c r="AX3317" s="99">
        <f t="shared" si="1804"/>
        <v>29229</v>
      </c>
      <c r="AZ3317" s="7" t="s">
        <v>3053</v>
      </c>
      <c r="BA3317" s="133" t="s">
        <v>3094</v>
      </c>
    </row>
    <row r="3318" spans="1:54" s="133" customFormat="1" hidden="1" outlineLevel="1">
      <c r="A3318" s="133" t="s">
        <v>1448</v>
      </c>
      <c r="B3318" s="133" t="s">
        <v>2284</v>
      </c>
      <c r="C3318" s="1">
        <f t="shared" si="1792"/>
        <v>0</v>
      </c>
      <c r="D3318" s="7">
        <f>IF(P3318&gt;0,RANK(P3318,(P3318:R3318,S3318:AG3318)),0)</f>
        <v>0</v>
      </c>
      <c r="E3318" s="7">
        <f>IF(Q3318&gt;0,RANK(Q3318,(P3318:R3318,S3318:AG3318)),0)</f>
        <v>0</v>
      </c>
      <c r="F3318" s="7">
        <f>IF(R3318&gt;0,RANK(R3318,(P3318:R3318,S3318:AG3318)),0)</f>
        <v>0</v>
      </c>
      <c r="G3318" s="7">
        <f>IF(S3318&gt;0,RANK(S3318,(P3318:R3318,S3318:AG3318)),0)</f>
        <v>0</v>
      </c>
      <c r="H3318" s="48" t="e">
        <f t="shared" si="1775"/>
        <v>#NUM!</v>
      </c>
      <c r="I3318" s="163" t="e">
        <f t="shared" si="1793"/>
        <v>#NUM!</v>
      </c>
      <c r="J3318" s="2"/>
      <c r="K3318" s="2" t="str">
        <f t="shared" si="1794"/>
        <v>-</v>
      </c>
      <c r="L3318" s="2" t="str">
        <f t="shared" si="1795"/>
        <v>-</v>
      </c>
      <c r="M3318" s="2" t="str">
        <f t="shared" si="1796"/>
        <v>-</v>
      </c>
      <c r="N3318" s="2" t="str">
        <f t="shared" si="1797"/>
        <v>-</v>
      </c>
      <c r="O3318" s="2" t="str">
        <f t="shared" si="1798"/>
        <v>-</v>
      </c>
      <c r="P3318" s="48"/>
      <c r="Q3318" s="48"/>
      <c r="R3318" s="48"/>
      <c r="S3318" s="48"/>
      <c r="T3318" s="48"/>
      <c r="U3318" s="48"/>
      <c r="V3318" s="48"/>
      <c r="W3318" s="48"/>
      <c r="X3318" s="48"/>
      <c r="Y3318" s="48"/>
      <c r="Z3318" s="48"/>
      <c r="AA3318" s="48"/>
      <c r="AB3318" s="48"/>
      <c r="AC3318" s="48"/>
      <c r="AD3318" s="48"/>
      <c r="AE3318" s="48"/>
      <c r="AF3318" s="9"/>
      <c r="AG3318" s="1"/>
      <c r="AH3318" s="1"/>
      <c r="AI3318" s="7">
        <f t="shared" si="1782"/>
        <v>0</v>
      </c>
      <c r="AJ3318" s="7">
        <f t="shared" si="1783"/>
        <v>0</v>
      </c>
      <c r="AK3318" s="7">
        <f t="shared" si="1784"/>
        <v>0</v>
      </c>
      <c r="AL3318" s="7">
        <f t="shared" si="1785"/>
        <v>0</v>
      </c>
      <c r="AM3318" s="2" t="str">
        <f t="shared" si="1799"/>
        <v>-</v>
      </c>
      <c r="AN3318" s="2" t="str">
        <f t="shared" si="1800"/>
        <v>-</v>
      </c>
      <c r="AO3318" s="2" t="str">
        <f t="shared" si="1801"/>
        <v>-</v>
      </c>
      <c r="AP3318" s="2" t="str">
        <f t="shared" si="1802"/>
        <v>-</v>
      </c>
      <c r="AQ3318" s="2"/>
      <c r="AR3318" s="133" t="str">
        <f t="shared" si="1803"/>
        <v>St. Louis</v>
      </c>
      <c r="AS3318" s="133" t="s">
        <v>2284</v>
      </c>
      <c r="AV3318" s="91">
        <v>29</v>
      </c>
      <c r="AW3318" s="93">
        <v>510</v>
      </c>
      <c r="AX3318" s="99">
        <f t="shared" si="1804"/>
        <v>29510</v>
      </c>
      <c r="AZ3318" s="7" t="s">
        <v>1057</v>
      </c>
      <c r="BA3318" s="133" t="s">
        <v>3094</v>
      </c>
      <c r="BB3318" s="14"/>
    </row>
    <row r="3319" spans="1:54" s="133" customFormat="1" collapsed="1">
      <c r="A3319" s="133" t="s">
        <v>3051</v>
      </c>
      <c r="B3319" s="133" t="s">
        <v>1136</v>
      </c>
      <c r="C3319" s="1">
        <f t="shared" si="1792"/>
        <v>0</v>
      </c>
      <c r="D3319" s="7">
        <f>IF(P3319&gt;0,RANK(P3319,(P3319:R3319,S3319:AG3319)),0)</f>
        <v>0</v>
      </c>
      <c r="E3319" s="7">
        <f>IF(Q3319&gt;0,RANK(Q3319,(P3319:R3319,S3319:AG3319)),0)</f>
        <v>0</v>
      </c>
      <c r="F3319" s="7">
        <f>IF(R3319&gt;0,RANK(R3319,(P3319:R3319,S3319:AG3319)),0)</f>
        <v>0</v>
      </c>
      <c r="G3319" s="7">
        <f>IF(S3319&gt;0,RANK(S3319,(P3319:R3319,S3319:AG3319)),0)</f>
        <v>0</v>
      </c>
      <c r="H3319" s="48">
        <f t="shared" si="1775"/>
        <v>0</v>
      </c>
      <c r="I3319" s="163" t="e">
        <f t="shared" si="1793"/>
        <v>#DIV/0!</v>
      </c>
      <c r="J3319" s="2"/>
      <c r="K3319" s="2" t="str">
        <f t="shared" si="1794"/>
        <v>-</v>
      </c>
      <c r="L3319" s="2" t="str">
        <f t="shared" si="1795"/>
        <v>-</v>
      </c>
      <c r="M3319" s="2" t="str">
        <f t="shared" si="1796"/>
        <v>-</v>
      </c>
      <c r="N3319" s="2" t="str">
        <f t="shared" si="1797"/>
        <v>-</v>
      </c>
      <c r="O3319" s="2" t="str">
        <f t="shared" si="1798"/>
        <v>-</v>
      </c>
      <c r="P3319" s="1">
        <f t="shared" ref="P3319:Y3319" si="1805">SUM(P3204:P3318)</f>
        <v>0</v>
      </c>
      <c r="Q3319" s="1">
        <f t="shared" si="1805"/>
        <v>0</v>
      </c>
      <c r="R3319" s="1">
        <f t="shared" si="1805"/>
        <v>0</v>
      </c>
      <c r="S3319" s="1">
        <f t="shared" si="1805"/>
        <v>0</v>
      </c>
      <c r="T3319" s="1">
        <f t="shared" si="1805"/>
        <v>0</v>
      </c>
      <c r="U3319" s="1">
        <f t="shared" si="1805"/>
        <v>0</v>
      </c>
      <c r="V3319" s="1">
        <f t="shared" si="1805"/>
        <v>0</v>
      </c>
      <c r="W3319" s="1">
        <f t="shared" si="1805"/>
        <v>0</v>
      </c>
      <c r="X3319" s="1">
        <f t="shared" si="1805"/>
        <v>0</v>
      </c>
      <c r="Y3319" s="1">
        <f t="shared" si="1805"/>
        <v>0</v>
      </c>
      <c r="Z3319" s="1">
        <f>SUM(Z3204:Z3318)</f>
        <v>0</v>
      </c>
      <c r="AA3319" s="1">
        <f>SUM(AA3204:AA3318)</f>
        <v>0</v>
      </c>
      <c r="AB3319" s="1"/>
      <c r="AC3319" s="1">
        <f>SUM(AC3204:AC3318)</f>
        <v>0</v>
      </c>
      <c r="AD3319" s="1"/>
      <c r="AE3319" s="1"/>
      <c r="AF3319" s="1">
        <f>SUM(AF3204:AF3318)</f>
        <v>0</v>
      </c>
      <c r="AG3319" s="1"/>
      <c r="AH3319" s="1"/>
      <c r="AI3319" s="7">
        <f t="shared" si="1782"/>
        <v>0</v>
      </c>
      <c r="AJ3319" s="7">
        <f t="shared" si="1783"/>
        <v>0</v>
      </c>
      <c r="AK3319" s="7">
        <f t="shared" si="1784"/>
        <v>0</v>
      </c>
      <c r="AL3319" s="7">
        <f t="shared" si="1785"/>
        <v>0</v>
      </c>
      <c r="AM3319" s="2" t="str">
        <f t="shared" si="1799"/>
        <v>-</v>
      </c>
      <c r="AN3319" s="2" t="str">
        <f t="shared" si="1800"/>
        <v>-</v>
      </c>
      <c r="AO3319" s="2" t="str">
        <f t="shared" si="1801"/>
        <v>-</v>
      </c>
      <c r="AP3319" s="2" t="str">
        <f t="shared" si="1802"/>
        <v>-</v>
      </c>
      <c r="AQ3319" s="2"/>
      <c r="AR3319" s="133" t="str">
        <f t="shared" si="1803"/>
        <v>Missouri</v>
      </c>
      <c r="AS3319" s="133" t="s">
        <v>1136</v>
      </c>
      <c r="AV3319" s="91">
        <v>29</v>
      </c>
      <c r="AW3319" s="93"/>
      <c r="AX3319" s="91">
        <v>29</v>
      </c>
      <c r="AZ3319" s="7" t="s">
        <v>1662</v>
      </c>
      <c r="BA3319" s="133" t="s">
        <v>3094</v>
      </c>
      <c r="BB3319" s="1"/>
    </row>
    <row r="3320" spans="1:54">
      <c r="H3320" s="48"/>
      <c r="I3320" s="163"/>
      <c r="AV3320" s="91"/>
      <c r="AW3320" s="93"/>
    </row>
    <row r="3321" spans="1:54" hidden="1" outlineLevel="1">
      <c r="A3321" t="s">
        <v>3167</v>
      </c>
      <c r="B3321" t="s">
        <v>394</v>
      </c>
      <c r="C3321" s="1">
        <f t="shared" ref="C3321:C3337" si="1806">SUM(P3321:AG3321)</f>
        <v>1746</v>
      </c>
      <c r="D3321" s="7">
        <f>IF(P3321&gt;0,RANK(P3321,(P3321:R3321,S3321:AG3321)),0)</f>
        <v>0</v>
      </c>
      <c r="E3321" s="7">
        <f>IF(Q3321&gt;0,RANK(Q3321,(P3321:R3321,S3321:AG3321)),0)</f>
        <v>2</v>
      </c>
      <c r="F3321" s="7">
        <f>IF(R3321&gt;0,RANK(R3321,(P3321:R3321,S3321:AG3321)),0)</f>
        <v>1</v>
      </c>
      <c r="G3321" s="7">
        <f>IF(S3321&gt;0,RANK(S3321,(P3321:R3321,S3321:AG3321)),0)</f>
        <v>3</v>
      </c>
      <c r="H3321" s="48">
        <f t="shared" ref="H3321:H3338" si="1807">MAX(P3321:Y3321)-LARGE(P3321:Y3321,2)</f>
        <v>94</v>
      </c>
      <c r="I3321" s="163">
        <f t="shared" ref="I3321:I3337" si="1808">H3321/C3321</f>
        <v>5.3837342497136315E-2</v>
      </c>
      <c r="J3321" s="2"/>
      <c r="K3321" s="2">
        <f t="shared" ref="K3321:K3338" si="1809">IF($C3321=0,"-",P3321/$C3321)</f>
        <v>0</v>
      </c>
      <c r="L3321" s="2">
        <f t="shared" ref="L3321:L3338" si="1810">IF($C3321=0,"-",Q3321/$C3321)</f>
        <v>0.3218785796105384</v>
      </c>
      <c r="M3321" s="2">
        <f t="shared" ref="M3321:M3338" si="1811">IF($C3321=0,"-",R3321/$C3321)</f>
        <v>0.37571592210767468</v>
      </c>
      <c r="N3321" s="2">
        <f t="shared" ref="N3321:N3338" si="1812">IF($C3321=0,"-",S3321/$C3321)</f>
        <v>0.15349369988545247</v>
      </c>
      <c r="O3321" s="2">
        <f t="shared" ref="O3321:O3331" si="1813">IF(C3321=0,"-",(1-K3321-L3321-M3321-N3321))</f>
        <v>0.1489117983963345</v>
      </c>
      <c r="Q3321" s="1">
        <v>562</v>
      </c>
      <c r="R3321" s="1">
        <v>656</v>
      </c>
      <c r="S3321" s="1">
        <v>268</v>
      </c>
      <c r="T3321" s="1">
        <v>252</v>
      </c>
      <c r="Y3321" s="1">
        <v>8</v>
      </c>
      <c r="AI3321" s="7">
        <f t="shared" ref="AI3321:AI3338" si="1814">IF(T3321&gt;0,RANK(T3321,(P3321:Z3321)),0)</f>
        <v>4</v>
      </c>
      <c r="AJ3321" s="7">
        <f t="shared" ref="AJ3321:AJ3338" si="1815">IF(U3321&gt;0,RANK(U3321,(P3321:Z3321)),0)</f>
        <v>0</v>
      </c>
      <c r="AK3321" s="7">
        <f t="shared" ref="AK3321:AK3338" si="1816">IF(V3321&gt;0,RANK(V3321,(P3321:Z3321)),0)</f>
        <v>0</v>
      </c>
      <c r="AL3321" s="7">
        <f t="shared" ref="AL3321:AL3338" si="1817">IF(W3321&gt;0,RANK(W3321,(P3321:Z3321)),0)</f>
        <v>0</v>
      </c>
      <c r="AM3321" s="2">
        <f t="shared" ref="AM3321:AM3338" si="1818">IF($C3321=0,"-",T3321/$C3321)</f>
        <v>0.14432989690721648</v>
      </c>
      <c r="AN3321" s="2">
        <f t="shared" ref="AN3321:AN3338" si="1819">IF($C3321=0,"-",U3321/$C3321)</f>
        <v>0</v>
      </c>
      <c r="AO3321" s="2">
        <f t="shared" ref="AO3321:AO3338" si="1820">IF($C3321=0,"-",V3321/$C3321)</f>
        <v>0</v>
      </c>
      <c r="AP3321" s="2">
        <f t="shared" ref="AP3321:AP3338" si="1821">IF($C3321=0,"-",W3321/$C3321)</f>
        <v>0</v>
      </c>
      <c r="AR3321" t="str">
        <f t="shared" ref="AR3321:AR3338" si="1822">A3321</f>
        <v>Carson City</v>
      </c>
      <c r="AS3321" t="s">
        <v>394</v>
      </c>
      <c r="AV3321" s="91">
        <v>32</v>
      </c>
      <c r="AW3321" s="93">
        <v>510</v>
      </c>
      <c r="AX3321" s="99">
        <f t="shared" ref="AX3321:AX3337" si="1823">AV3321*1000+AW3321</f>
        <v>32510</v>
      </c>
      <c r="AZ3321" s="7" t="s">
        <v>1057</v>
      </c>
      <c r="BA3321" t="s">
        <v>3094</v>
      </c>
    </row>
    <row r="3322" spans="1:54" hidden="1" outlineLevel="1">
      <c r="A3322" t="s">
        <v>3336</v>
      </c>
      <c r="B3322" t="s">
        <v>394</v>
      </c>
      <c r="C3322" s="1">
        <f t="shared" si="1806"/>
        <v>766</v>
      </c>
      <c r="D3322" s="7">
        <f>IF(P3322&gt;0,RANK(P3322,(P3322:R3322,S3322:AG3322)),0)</f>
        <v>0</v>
      </c>
      <c r="E3322" s="7">
        <f>IF(Q3322&gt;0,RANK(Q3322,(P3322:R3322,S3322:AG3322)),0)</f>
        <v>2</v>
      </c>
      <c r="F3322" s="7">
        <f>IF(R3322&gt;0,RANK(R3322,(P3322:R3322,S3322:AG3322)),0)</f>
        <v>1</v>
      </c>
      <c r="G3322" s="7">
        <f>IF(S3322&gt;0,RANK(S3322,(P3322:R3322,S3322:AG3322)),0)</f>
        <v>4</v>
      </c>
      <c r="H3322" s="48">
        <f t="shared" si="1807"/>
        <v>218</v>
      </c>
      <c r="I3322" s="163">
        <f t="shared" si="1808"/>
        <v>0.28459530026109658</v>
      </c>
      <c r="J3322" s="2"/>
      <c r="K3322" s="2">
        <f t="shared" si="1809"/>
        <v>0</v>
      </c>
      <c r="L3322" s="2">
        <f t="shared" si="1810"/>
        <v>0.18798955613577023</v>
      </c>
      <c r="M3322" s="2">
        <f t="shared" si="1811"/>
        <v>0.47258485639686681</v>
      </c>
      <c r="N3322" s="2">
        <f t="shared" si="1812"/>
        <v>0.15535248041775457</v>
      </c>
      <c r="O3322" s="2">
        <f t="shared" si="1813"/>
        <v>0.18407310704960833</v>
      </c>
      <c r="Q3322" s="1">
        <v>144</v>
      </c>
      <c r="R3322" s="1">
        <v>362</v>
      </c>
      <c r="S3322" s="1">
        <v>119</v>
      </c>
      <c r="T3322" s="1">
        <v>140</v>
      </c>
      <c r="Y3322" s="1">
        <v>1</v>
      </c>
      <c r="AI3322" s="7">
        <f t="shared" si="1814"/>
        <v>3</v>
      </c>
      <c r="AJ3322" s="7">
        <f t="shared" si="1815"/>
        <v>0</v>
      </c>
      <c r="AK3322" s="7">
        <f t="shared" si="1816"/>
        <v>0</v>
      </c>
      <c r="AL3322" s="7">
        <f t="shared" si="1817"/>
        <v>0</v>
      </c>
      <c r="AM3322" s="2">
        <f t="shared" si="1818"/>
        <v>0.18276762402088773</v>
      </c>
      <c r="AN3322" s="2">
        <f t="shared" si="1819"/>
        <v>0</v>
      </c>
      <c r="AO3322" s="2">
        <f t="shared" si="1820"/>
        <v>0</v>
      </c>
      <c r="AP3322" s="2">
        <f t="shared" si="1821"/>
        <v>0</v>
      </c>
      <c r="AR3322" t="str">
        <f t="shared" si="1822"/>
        <v>Churchill</v>
      </c>
      <c r="AS3322" t="s">
        <v>394</v>
      </c>
      <c r="AV3322" s="91">
        <v>32</v>
      </c>
      <c r="AW3322" s="93">
        <v>1</v>
      </c>
      <c r="AX3322" s="99">
        <f t="shared" si="1823"/>
        <v>32001</v>
      </c>
      <c r="AZ3322" s="7" t="s">
        <v>3053</v>
      </c>
      <c r="BA3322" t="s">
        <v>3094</v>
      </c>
    </row>
    <row r="3323" spans="1:54" hidden="1" outlineLevel="1">
      <c r="A3323" t="s">
        <v>97</v>
      </c>
      <c r="B3323" t="s">
        <v>394</v>
      </c>
      <c r="C3323" s="1">
        <f t="shared" si="1806"/>
        <v>17046</v>
      </c>
      <c r="D3323" s="7">
        <f>IF(P3323&gt;0,RANK(P3323,(P3323:R3323,S3323:AG3323)),0)</f>
        <v>0</v>
      </c>
      <c r="E3323" s="7">
        <f>IF(Q3323&gt;0,RANK(Q3323,(P3323:R3323,S3323:AG3323)),0)</f>
        <v>3</v>
      </c>
      <c r="F3323" s="7">
        <f>IF(R3323&gt;0,RANK(R3323,(P3323:R3323,S3323:AG3323)),0)</f>
        <v>1</v>
      </c>
      <c r="G3323" s="7">
        <f>IF(S3323&gt;0,RANK(S3323,(P3323:R3323,S3323:AG3323)),0)</f>
        <v>2</v>
      </c>
      <c r="H3323" s="48">
        <f t="shared" si="1807"/>
        <v>6524</v>
      </c>
      <c r="I3323" s="163">
        <f t="shared" si="1808"/>
        <v>0.38272908600258126</v>
      </c>
      <c r="J3323" s="2"/>
      <c r="K3323" s="2">
        <f t="shared" si="1809"/>
        <v>0</v>
      </c>
      <c r="L3323" s="2">
        <f t="shared" si="1810"/>
        <v>0.16126950604247331</v>
      </c>
      <c r="M3323" s="2">
        <f t="shared" si="1811"/>
        <v>0.5747389416871993</v>
      </c>
      <c r="N3323" s="2">
        <f t="shared" si="1812"/>
        <v>0.19200985568461809</v>
      </c>
      <c r="O3323" s="2">
        <f t="shared" si="1813"/>
        <v>7.1981696585709243E-2</v>
      </c>
      <c r="Q3323" s="1">
        <v>2749</v>
      </c>
      <c r="R3323" s="1">
        <v>9797</v>
      </c>
      <c r="S3323" s="1">
        <v>3273</v>
      </c>
      <c r="T3323" s="1">
        <v>1177</v>
      </c>
      <c r="Y3323" s="1">
        <v>50</v>
      </c>
      <c r="AI3323" s="7">
        <f t="shared" si="1814"/>
        <v>4</v>
      </c>
      <c r="AJ3323" s="7">
        <f t="shared" si="1815"/>
        <v>0</v>
      </c>
      <c r="AK3323" s="7">
        <f t="shared" si="1816"/>
        <v>0</v>
      </c>
      <c r="AL3323" s="7">
        <f t="shared" si="1817"/>
        <v>0</v>
      </c>
      <c r="AM3323" s="2">
        <f t="shared" si="1818"/>
        <v>6.904845711603895E-2</v>
      </c>
      <c r="AN3323" s="2">
        <f t="shared" si="1819"/>
        <v>0</v>
      </c>
      <c r="AO3323" s="2">
        <f t="shared" si="1820"/>
        <v>0</v>
      </c>
      <c r="AP3323" s="2">
        <f t="shared" si="1821"/>
        <v>0</v>
      </c>
      <c r="AR3323" t="str">
        <f t="shared" si="1822"/>
        <v>Clark</v>
      </c>
      <c r="AS3323" t="s">
        <v>394</v>
      </c>
      <c r="AV3323" s="91">
        <v>32</v>
      </c>
      <c r="AW3323" s="93">
        <v>3</v>
      </c>
      <c r="AX3323" s="99">
        <f t="shared" si="1823"/>
        <v>32003</v>
      </c>
      <c r="AZ3323" s="7" t="s">
        <v>3053</v>
      </c>
      <c r="BA3323" t="s">
        <v>3094</v>
      </c>
    </row>
    <row r="3324" spans="1:54" hidden="1" outlineLevel="1">
      <c r="A3324" t="s">
        <v>325</v>
      </c>
      <c r="B3324" t="s">
        <v>394</v>
      </c>
      <c r="C3324" s="1">
        <f t="shared" si="1806"/>
        <v>2023</v>
      </c>
      <c r="D3324" s="7">
        <f>IF(P3324&gt;0,RANK(P3324,(P3324:R3324,S3324:AG3324)),0)</f>
        <v>0</v>
      </c>
      <c r="E3324" s="7">
        <f>IF(Q3324&gt;0,RANK(Q3324,(P3324:R3324,S3324:AG3324)),0)</f>
        <v>2</v>
      </c>
      <c r="F3324" s="7">
        <f>IF(R3324&gt;0,RANK(R3324,(P3324:R3324,S3324:AG3324)),0)</f>
        <v>1</v>
      </c>
      <c r="G3324" s="7">
        <f>IF(S3324&gt;0,RANK(S3324,(P3324:R3324,S3324:AG3324)),0)</f>
        <v>4</v>
      </c>
      <c r="H3324" s="48">
        <f t="shared" si="1807"/>
        <v>235</v>
      </c>
      <c r="I3324" s="163">
        <f t="shared" si="1808"/>
        <v>0.11616411270390509</v>
      </c>
      <c r="J3324" s="2"/>
      <c r="K3324" s="2">
        <f t="shared" si="1809"/>
        <v>0</v>
      </c>
      <c r="L3324" s="2">
        <f t="shared" si="1810"/>
        <v>0.29658922392486409</v>
      </c>
      <c r="M3324" s="2">
        <f t="shared" si="1811"/>
        <v>0.41275333662876917</v>
      </c>
      <c r="N3324" s="2">
        <f t="shared" si="1812"/>
        <v>0.13346515076618884</v>
      </c>
      <c r="O3324" s="2">
        <f t="shared" si="1813"/>
        <v>0.1571922886801779</v>
      </c>
      <c r="Q3324" s="1">
        <v>600</v>
      </c>
      <c r="R3324" s="1">
        <v>835</v>
      </c>
      <c r="S3324" s="1">
        <v>270</v>
      </c>
      <c r="T3324" s="1">
        <v>318</v>
      </c>
      <c r="Y3324" s="1">
        <v>0</v>
      </c>
      <c r="AI3324" s="7">
        <f t="shared" si="1814"/>
        <v>3</v>
      </c>
      <c r="AJ3324" s="7">
        <f t="shared" si="1815"/>
        <v>0</v>
      </c>
      <c r="AK3324" s="7">
        <f t="shared" si="1816"/>
        <v>0</v>
      </c>
      <c r="AL3324" s="7">
        <f t="shared" si="1817"/>
        <v>0</v>
      </c>
      <c r="AM3324" s="2">
        <f t="shared" si="1818"/>
        <v>0.15719228868017796</v>
      </c>
      <c r="AN3324" s="2">
        <f t="shared" si="1819"/>
        <v>0</v>
      </c>
      <c r="AO3324" s="2">
        <f t="shared" si="1820"/>
        <v>0</v>
      </c>
      <c r="AP3324" s="2">
        <f t="shared" si="1821"/>
        <v>0</v>
      </c>
      <c r="AR3324" t="str">
        <f t="shared" si="1822"/>
        <v>Douglas</v>
      </c>
      <c r="AS3324" t="s">
        <v>394</v>
      </c>
      <c r="AV3324" s="91">
        <v>32</v>
      </c>
      <c r="AW3324" s="93">
        <v>5</v>
      </c>
      <c r="AX3324" s="99">
        <f t="shared" si="1823"/>
        <v>32005</v>
      </c>
      <c r="AZ3324" s="7" t="s">
        <v>3053</v>
      </c>
      <c r="BA3324" t="s">
        <v>3094</v>
      </c>
    </row>
    <row r="3325" spans="1:54" hidden="1" outlineLevel="1">
      <c r="A3325" t="s">
        <v>2576</v>
      </c>
      <c r="B3325" t="s">
        <v>394</v>
      </c>
      <c r="C3325" s="1">
        <f t="shared" si="1806"/>
        <v>844</v>
      </c>
      <c r="D3325" s="7">
        <f>IF(P3325&gt;0,RANK(P3325,(P3325:R3325,S3325:AG3325)),0)</f>
        <v>0</v>
      </c>
      <c r="E3325" s="7">
        <f>IF(Q3325&gt;0,RANK(Q3325,(P3325:R3325,S3325:AG3325)),0)</f>
        <v>4</v>
      </c>
      <c r="F3325" s="7">
        <f>IF(R3325&gt;0,RANK(R3325,(P3325:R3325,S3325:AG3325)),0)</f>
        <v>1</v>
      </c>
      <c r="G3325" s="7">
        <f>IF(S3325&gt;0,RANK(S3325,(P3325:R3325,S3325:AG3325)),0)</f>
        <v>2</v>
      </c>
      <c r="H3325" s="48">
        <f t="shared" si="1807"/>
        <v>272</v>
      </c>
      <c r="I3325" s="163">
        <f t="shared" si="1808"/>
        <v>0.32227488151658767</v>
      </c>
      <c r="J3325" s="2"/>
      <c r="K3325" s="2">
        <f t="shared" si="1809"/>
        <v>0</v>
      </c>
      <c r="L3325" s="2">
        <f t="shared" si="1810"/>
        <v>8.8862559241706163E-2</v>
      </c>
      <c r="M3325" s="2">
        <f t="shared" si="1811"/>
        <v>0.56872037914691942</v>
      </c>
      <c r="N3325" s="2">
        <f t="shared" si="1812"/>
        <v>0.24644549763033174</v>
      </c>
      <c r="O3325" s="2">
        <f t="shared" si="1813"/>
        <v>9.5971563981042673E-2</v>
      </c>
      <c r="Q3325" s="1">
        <v>75</v>
      </c>
      <c r="R3325" s="1">
        <v>480</v>
      </c>
      <c r="S3325" s="1">
        <v>208</v>
      </c>
      <c r="T3325" s="1">
        <v>81</v>
      </c>
      <c r="Y3325" s="1">
        <v>0</v>
      </c>
      <c r="AI3325" s="7">
        <f t="shared" si="1814"/>
        <v>3</v>
      </c>
      <c r="AJ3325" s="7">
        <f t="shared" si="1815"/>
        <v>0</v>
      </c>
      <c r="AK3325" s="7">
        <f t="shared" si="1816"/>
        <v>0</v>
      </c>
      <c r="AL3325" s="7">
        <f t="shared" si="1817"/>
        <v>0</v>
      </c>
      <c r="AM3325" s="2">
        <f t="shared" si="1818"/>
        <v>9.597156398104266E-2</v>
      </c>
      <c r="AN3325" s="2">
        <f t="shared" si="1819"/>
        <v>0</v>
      </c>
      <c r="AO3325" s="2">
        <f t="shared" si="1820"/>
        <v>0</v>
      </c>
      <c r="AP3325" s="2">
        <f t="shared" si="1821"/>
        <v>0</v>
      </c>
      <c r="AR3325" t="str">
        <f t="shared" si="1822"/>
        <v>Elko</v>
      </c>
      <c r="AS3325" t="s">
        <v>394</v>
      </c>
      <c r="AV3325" s="91">
        <v>32</v>
      </c>
      <c r="AW3325" s="93">
        <v>7</v>
      </c>
      <c r="AX3325" s="99">
        <f t="shared" si="1823"/>
        <v>32007</v>
      </c>
      <c r="AZ3325" s="7" t="s">
        <v>3053</v>
      </c>
      <c r="BA3325" t="s">
        <v>3094</v>
      </c>
    </row>
    <row r="3326" spans="1:54" hidden="1" outlineLevel="1">
      <c r="A3326" t="s">
        <v>3376</v>
      </c>
      <c r="B3326" t="s">
        <v>394</v>
      </c>
      <c r="C3326" s="1">
        <f t="shared" si="1806"/>
        <v>59</v>
      </c>
      <c r="D3326" s="7">
        <f>IF(P3326&gt;0,RANK(P3326,(P3326:R3326,S3326:AG3326)),0)</f>
        <v>0</v>
      </c>
      <c r="E3326" s="7">
        <f>IF(Q3326&gt;0,RANK(Q3326,(P3326:R3326,S3326:AG3326)),0)</f>
        <v>3</v>
      </c>
      <c r="F3326" s="7">
        <f>IF(R3326&gt;0,RANK(R3326,(P3326:R3326,S3326:AG3326)),0)</f>
        <v>2</v>
      </c>
      <c r="G3326" s="7">
        <f>IF(S3326&gt;0,RANK(S3326,(P3326:R3326,S3326:AG3326)),0)</f>
        <v>1</v>
      </c>
      <c r="H3326" s="48">
        <f t="shared" si="1807"/>
        <v>1</v>
      </c>
      <c r="I3326" s="163">
        <f t="shared" si="1808"/>
        <v>1.6949152542372881E-2</v>
      </c>
      <c r="J3326" s="2"/>
      <c r="K3326" s="2">
        <f t="shared" si="1809"/>
        <v>0</v>
      </c>
      <c r="L3326" s="2">
        <f t="shared" si="1810"/>
        <v>0.22033898305084745</v>
      </c>
      <c r="M3326" s="2">
        <f t="shared" si="1811"/>
        <v>0.32203389830508472</v>
      </c>
      <c r="N3326" s="2">
        <f t="shared" si="1812"/>
        <v>0.33898305084745761</v>
      </c>
      <c r="O3326" s="2">
        <f t="shared" si="1813"/>
        <v>0.11864406779661024</v>
      </c>
      <c r="Q3326" s="1">
        <v>13</v>
      </c>
      <c r="R3326" s="1">
        <v>19</v>
      </c>
      <c r="S3326" s="1">
        <v>20</v>
      </c>
      <c r="T3326" s="1">
        <v>6</v>
      </c>
      <c r="Y3326" s="1">
        <v>1</v>
      </c>
      <c r="AI3326" s="7">
        <f t="shared" si="1814"/>
        <v>4</v>
      </c>
      <c r="AJ3326" s="7">
        <f t="shared" si="1815"/>
        <v>0</v>
      </c>
      <c r="AK3326" s="7">
        <f t="shared" si="1816"/>
        <v>0</v>
      </c>
      <c r="AL3326" s="7">
        <f t="shared" si="1817"/>
        <v>0</v>
      </c>
      <c r="AM3326" s="2">
        <f t="shared" si="1818"/>
        <v>0.10169491525423729</v>
      </c>
      <c r="AN3326" s="2">
        <f t="shared" si="1819"/>
        <v>0</v>
      </c>
      <c r="AO3326" s="2">
        <f t="shared" si="1820"/>
        <v>0</v>
      </c>
      <c r="AP3326" s="2">
        <f t="shared" si="1821"/>
        <v>0</v>
      </c>
      <c r="AR3326" t="str">
        <f t="shared" si="1822"/>
        <v>Esmeralda</v>
      </c>
      <c r="AS3326" t="s">
        <v>394</v>
      </c>
      <c r="AV3326" s="91">
        <v>32</v>
      </c>
      <c r="AW3326" s="93">
        <v>9</v>
      </c>
      <c r="AX3326" s="99">
        <f t="shared" si="1823"/>
        <v>32009</v>
      </c>
      <c r="AZ3326" s="7" t="s">
        <v>3053</v>
      </c>
      <c r="BA3326" t="s">
        <v>3094</v>
      </c>
    </row>
    <row r="3327" spans="1:54" hidden="1" outlineLevel="1">
      <c r="A3327" t="s">
        <v>839</v>
      </c>
      <c r="B3327" t="s">
        <v>394</v>
      </c>
      <c r="C3327" s="1">
        <f t="shared" si="1806"/>
        <v>99</v>
      </c>
      <c r="D3327" s="7">
        <f>IF(P3327&gt;0,RANK(P3327,(P3327:R3327,S3327:AG3327)),0)</f>
        <v>0</v>
      </c>
      <c r="E3327" s="7">
        <f>IF(Q3327&gt;0,RANK(Q3327,(P3327:R3327,S3327:AG3327)),0)</f>
        <v>2</v>
      </c>
      <c r="F3327" s="7">
        <f>IF(R3327&gt;0,RANK(R3327,(P3327:R3327,S3327:AG3327)),0)</f>
        <v>1</v>
      </c>
      <c r="G3327" s="7">
        <f>IF(S3327&gt;0,RANK(S3327,(P3327:R3327,S3327:AG3327)),0)</f>
        <v>3</v>
      </c>
      <c r="H3327" s="48">
        <f t="shared" si="1807"/>
        <v>4</v>
      </c>
      <c r="I3327" s="163">
        <f t="shared" si="1808"/>
        <v>4.0404040404040407E-2</v>
      </c>
      <c r="J3327" s="2"/>
      <c r="K3327" s="2">
        <f t="shared" si="1809"/>
        <v>0</v>
      </c>
      <c r="L3327" s="2">
        <f t="shared" si="1810"/>
        <v>0.30303030303030304</v>
      </c>
      <c r="M3327" s="2">
        <f t="shared" si="1811"/>
        <v>0.34343434343434343</v>
      </c>
      <c r="N3327" s="2">
        <f t="shared" si="1812"/>
        <v>0.18181818181818182</v>
      </c>
      <c r="O3327" s="2">
        <f t="shared" si="1813"/>
        <v>0.17171717171717177</v>
      </c>
      <c r="Q3327" s="1">
        <v>30</v>
      </c>
      <c r="R3327" s="1">
        <v>34</v>
      </c>
      <c r="S3327" s="1">
        <v>18</v>
      </c>
      <c r="T3327" s="1">
        <v>17</v>
      </c>
      <c r="Y3327" s="1">
        <v>0</v>
      </c>
      <c r="AI3327" s="7">
        <f t="shared" si="1814"/>
        <v>4</v>
      </c>
      <c r="AJ3327" s="7">
        <f t="shared" si="1815"/>
        <v>0</v>
      </c>
      <c r="AK3327" s="7">
        <f t="shared" si="1816"/>
        <v>0</v>
      </c>
      <c r="AL3327" s="7">
        <f t="shared" si="1817"/>
        <v>0</v>
      </c>
      <c r="AM3327" s="2">
        <f t="shared" si="1818"/>
        <v>0.17171717171717171</v>
      </c>
      <c r="AN3327" s="2">
        <f t="shared" si="1819"/>
        <v>0</v>
      </c>
      <c r="AO3327" s="2">
        <f t="shared" si="1820"/>
        <v>0</v>
      </c>
      <c r="AP3327" s="2">
        <f t="shared" si="1821"/>
        <v>0</v>
      </c>
      <c r="AR3327" t="str">
        <f t="shared" si="1822"/>
        <v>Eureka</v>
      </c>
      <c r="AS3327" t="s">
        <v>394</v>
      </c>
      <c r="AV3327" s="91">
        <v>32</v>
      </c>
      <c r="AW3327" s="93">
        <v>11</v>
      </c>
      <c r="AX3327" s="99">
        <f t="shared" si="1823"/>
        <v>32011</v>
      </c>
      <c r="AZ3327" s="7" t="s">
        <v>3053</v>
      </c>
      <c r="BA3327" t="s">
        <v>3094</v>
      </c>
    </row>
    <row r="3328" spans="1:54" hidden="1" outlineLevel="1">
      <c r="A3328" t="s">
        <v>1743</v>
      </c>
      <c r="B3328" t="s">
        <v>394</v>
      </c>
      <c r="C3328" s="1">
        <f t="shared" si="1806"/>
        <v>285</v>
      </c>
      <c r="D3328" s="7">
        <f>IF(P3328&gt;0,RANK(P3328,(P3328:R3328,S3328:AG3328)),0)</f>
        <v>0</v>
      </c>
      <c r="E3328" s="7">
        <f>IF(Q3328&gt;0,RANK(Q3328,(P3328:R3328,S3328:AG3328)),0)</f>
        <v>2</v>
      </c>
      <c r="F3328" s="7">
        <f>IF(R3328&gt;0,RANK(R3328,(P3328:R3328,S3328:AG3328)),0)</f>
        <v>1</v>
      </c>
      <c r="G3328" s="7">
        <f>IF(S3328&gt;0,RANK(S3328,(P3328:R3328,S3328:AG3328)),0)</f>
        <v>3</v>
      </c>
      <c r="H3328" s="48">
        <f t="shared" si="1807"/>
        <v>39</v>
      </c>
      <c r="I3328" s="163">
        <f t="shared" si="1808"/>
        <v>0.1368421052631579</v>
      </c>
      <c r="J3328" s="2"/>
      <c r="K3328" s="2">
        <f t="shared" si="1809"/>
        <v>0</v>
      </c>
      <c r="L3328" s="2">
        <f t="shared" si="1810"/>
        <v>0.31929824561403508</v>
      </c>
      <c r="M3328" s="2">
        <f t="shared" si="1811"/>
        <v>0.45614035087719296</v>
      </c>
      <c r="N3328" s="2">
        <f t="shared" si="1812"/>
        <v>0.13333333333333333</v>
      </c>
      <c r="O3328" s="2">
        <f t="shared" si="1813"/>
        <v>9.122807017543863E-2</v>
      </c>
      <c r="Q3328" s="1">
        <v>91</v>
      </c>
      <c r="R3328" s="1">
        <v>130</v>
      </c>
      <c r="S3328" s="1">
        <v>38</v>
      </c>
      <c r="T3328" s="1">
        <v>26</v>
      </c>
      <c r="Y3328" s="1">
        <v>0</v>
      </c>
      <c r="AI3328" s="7">
        <f t="shared" si="1814"/>
        <v>4</v>
      </c>
      <c r="AJ3328" s="7">
        <f t="shared" si="1815"/>
        <v>0</v>
      </c>
      <c r="AK3328" s="7">
        <f t="shared" si="1816"/>
        <v>0</v>
      </c>
      <c r="AL3328" s="7">
        <f t="shared" si="1817"/>
        <v>0</v>
      </c>
      <c r="AM3328" s="2">
        <f t="shared" si="1818"/>
        <v>9.1228070175438603E-2</v>
      </c>
      <c r="AN3328" s="2">
        <f t="shared" si="1819"/>
        <v>0</v>
      </c>
      <c r="AO3328" s="2">
        <f t="shared" si="1820"/>
        <v>0</v>
      </c>
      <c r="AP3328" s="2">
        <f t="shared" si="1821"/>
        <v>0</v>
      </c>
      <c r="AR3328" t="str">
        <f t="shared" si="1822"/>
        <v>Humboldt</v>
      </c>
      <c r="AS3328" t="s">
        <v>394</v>
      </c>
      <c r="AV3328" s="91">
        <v>32</v>
      </c>
      <c r="AW3328" s="93">
        <v>13</v>
      </c>
      <c r="AX3328" s="99">
        <f t="shared" si="1823"/>
        <v>32013</v>
      </c>
      <c r="AZ3328" s="7" t="s">
        <v>3053</v>
      </c>
      <c r="BA3328" t="s">
        <v>3094</v>
      </c>
    </row>
    <row r="3329" spans="1:53" hidden="1" outlineLevel="1">
      <c r="A3329" t="s">
        <v>579</v>
      </c>
      <c r="B3329" t="s">
        <v>394</v>
      </c>
      <c r="C3329" s="1">
        <f t="shared" si="1806"/>
        <v>183</v>
      </c>
      <c r="D3329" s="7">
        <f>IF(P3329&gt;0,RANK(P3329,(P3329:R3329,S3329:AG3329)),0)</f>
        <v>0</v>
      </c>
      <c r="E3329" s="7">
        <f>IF(Q3329&gt;0,RANK(Q3329,(P3329:R3329,S3329:AG3329)),0)</f>
        <v>2</v>
      </c>
      <c r="F3329" s="7">
        <f>IF(R3329&gt;0,RANK(R3329,(P3329:R3329,S3329:AG3329)),0)</f>
        <v>1</v>
      </c>
      <c r="G3329" s="7">
        <f>IF(S3329&gt;0,RANK(S3329,(P3329:R3329,S3329:AG3329)),0)</f>
        <v>4</v>
      </c>
      <c r="H3329" s="48">
        <f t="shared" si="1807"/>
        <v>40</v>
      </c>
      <c r="I3329" s="163">
        <f t="shared" si="1808"/>
        <v>0.21857923497267759</v>
      </c>
      <c r="J3329" s="2"/>
      <c r="K3329" s="2">
        <f t="shared" si="1809"/>
        <v>0</v>
      </c>
      <c r="L3329" s="2">
        <f t="shared" si="1810"/>
        <v>0.24590163934426229</v>
      </c>
      <c r="M3329" s="2">
        <f t="shared" si="1811"/>
        <v>0.46448087431693991</v>
      </c>
      <c r="N3329" s="2">
        <f t="shared" si="1812"/>
        <v>0.13114754098360656</v>
      </c>
      <c r="O3329" s="2">
        <f t="shared" si="1813"/>
        <v>0.15846994535519118</v>
      </c>
      <c r="Q3329" s="1">
        <v>45</v>
      </c>
      <c r="R3329" s="1">
        <v>85</v>
      </c>
      <c r="S3329" s="1">
        <v>24</v>
      </c>
      <c r="T3329" s="1">
        <v>29</v>
      </c>
      <c r="Y3329" s="1">
        <v>0</v>
      </c>
      <c r="AI3329" s="7">
        <f t="shared" si="1814"/>
        <v>3</v>
      </c>
      <c r="AJ3329" s="7">
        <f t="shared" si="1815"/>
        <v>0</v>
      </c>
      <c r="AK3329" s="7">
        <f t="shared" si="1816"/>
        <v>0</v>
      </c>
      <c r="AL3329" s="7">
        <f t="shared" si="1817"/>
        <v>0</v>
      </c>
      <c r="AM3329" s="2">
        <f t="shared" si="1818"/>
        <v>0.15846994535519127</v>
      </c>
      <c r="AN3329" s="2">
        <f t="shared" si="1819"/>
        <v>0</v>
      </c>
      <c r="AO3329" s="2">
        <f t="shared" si="1820"/>
        <v>0</v>
      </c>
      <c r="AP3329" s="2">
        <f t="shared" si="1821"/>
        <v>0</v>
      </c>
      <c r="AR3329" t="str">
        <f t="shared" si="1822"/>
        <v>Lander</v>
      </c>
      <c r="AS3329" t="s">
        <v>394</v>
      </c>
      <c r="AV3329" s="91">
        <v>32</v>
      </c>
      <c r="AW3329" s="93">
        <v>15</v>
      </c>
      <c r="AX3329" s="99">
        <f t="shared" si="1823"/>
        <v>32015</v>
      </c>
      <c r="AZ3329" s="7" t="s">
        <v>3053</v>
      </c>
      <c r="BA3329" t="s">
        <v>3094</v>
      </c>
    </row>
    <row r="3330" spans="1:53" hidden="1" outlineLevel="1">
      <c r="A3330" t="s">
        <v>229</v>
      </c>
      <c r="B3330" t="s">
        <v>394</v>
      </c>
      <c r="C3330" s="1">
        <f t="shared" si="1806"/>
        <v>165</v>
      </c>
      <c r="D3330" s="7">
        <f>IF(P3330&gt;0,RANK(P3330,(P3330:R3330,S3330:AG3330)),0)</f>
        <v>0</v>
      </c>
      <c r="E3330" s="7">
        <f>IF(Q3330&gt;0,RANK(Q3330,(P3330:R3330,S3330:AG3330)),0)</f>
        <v>2</v>
      </c>
      <c r="F3330" s="7">
        <f>IF(R3330&gt;0,RANK(R3330,(P3330:R3330,S3330:AG3330)),0)</f>
        <v>1</v>
      </c>
      <c r="G3330" s="7">
        <f>IF(S3330&gt;0,RANK(S3330,(P3330:R3330,S3330:AG3330)),0)</f>
        <v>3</v>
      </c>
      <c r="H3330" s="48">
        <f t="shared" si="1807"/>
        <v>122</v>
      </c>
      <c r="I3330" s="163">
        <f t="shared" si="1808"/>
        <v>0.73939393939393938</v>
      </c>
      <c r="J3330" s="2"/>
      <c r="K3330" s="2">
        <f t="shared" si="1809"/>
        <v>0</v>
      </c>
      <c r="L3330" s="2">
        <f t="shared" si="1810"/>
        <v>9.696969696969697E-2</v>
      </c>
      <c r="M3330" s="2">
        <f t="shared" si="1811"/>
        <v>0.83636363636363631</v>
      </c>
      <c r="N3330" s="2">
        <f t="shared" si="1812"/>
        <v>3.6363636363636362E-2</v>
      </c>
      <c r="O3330" s="2">
        <f t="shared" si="1813"/>
        <v>3.0303030303030401E-2</v>
      </c>
      <c r="Q3330" s="1">
        <v>16</v>
      </c>
      <c r="R3330" s="1">
        <v>138</v>
      </c>
      <c r="S3330" s="1">
        <v>6</v>
      </c>
      <c r="T3330" s="1">
        <v>5</v>
      </c>
      <c r="Y3330" s="1">
        <v>0</v>
      </c>
      <c r="AI3330" s="7">
        <f t="shared" si="1814"/>
        <v>4</v>
      </c>
      <c r="AJ3330" s="7">
        <f t="shared" si="1815"/>
        <v>0</v>
      </c>
      <c r="AK3330" s="7">
        <f t="shared" si="1816"/>
        <v>0</v>
      </c>
      <c r="AL3330" s="7">
        <f t="shared" si="1817"/>
        <v>0</v>
      </c>
      <c r="AM3330" s="2">
        <f t="shared" si="1818"/>
        <v>3.0303030303030304E-2</v>
      </c>
      <c r="AN3330" s="2">
        <f t="shared" si="1819"/>
        <v>0</v>
      </c>
      <c r="AO3330" s="2">
        <f t="shared" si="1820"/>
        <v>0</v>
      </c>
      <c r="AP3330" s="2">
        <f t="shared" si="1821"/>
        <v>0</v>
      </c>
      <c r="AR3330" t="str">
        <f t="shared" si="1822"/>
        <v>Lincoln</v>
      </c>
      <c r="AS3330" t="s">
        <v>394</v>
      </c>
      <c r="AV3330" s="91">
        <v>32</v>
      </c>
      <c r="AW3330" s="93">
        <v>17</v>
      </c>
      <c r="AX3330" s="99">
        <f t="shared" si="1823"/>
        <v>32017</v>
      </c>
      <c r="AZ3330" s="7" t="s">
        <v>3053</v>
      </c>
      <c r="BA3330" t="s">
        <v>3094</v>
      </c>
    </row>
    <row r="3331" spans="1:53" hidden="1" outlineLevel="1">
      <c r="A3331" t="s">
        <v>664</v>
      </c>
      <c r="B3331" t="s">
        <v>394</v>
      </c>
      <c r="C3331" s="1">
        <f t="shared" si="1806"/>
        <v>1380</v>
      </c>
      <c r="D3331" s="7">
        <f>IF(P3331&gt;0,RANK(P3331,(P3331:R3331,S3331:AG3331)),0)</f>
        <v>0</v>
      </c>
      <c r="E3331" s="7">
        <f>IF(Q3331&gt;0,RANK(Q3331,(P3331:R3331,S3331:AG3331)),0)</f>
        <v>2</v>
      </c>
      <c r="F3331" s="7">
        <f>IF(R3331&gt;0,RANK(R3331,(P3331:R3331,S3331:AG3331)),0)</f>
        <v>1</v>
      </c>
      <c r="G3331" s="7">
        <f>IF(S3331&gt;0,RANK(S3331,(P3331:R3331,S3331:AG3331)),0)</f>
        <v>4</v>
      </c>
      <c r="H3331" s="48">
        <f t="shared" si="1807"/>
        <v>94</v>
      </c>
      <c r="I3331" s="163">
        <f t="shared" si="1808"/>
        <v>6.8115942028985507E-2</v>
      </c>
      <c r="J3331" s="2"/>
      <c r="K3331" s="2">
        <f t="shared" si="1809"/>
        <v>0</v>
      </c>
      <c r="L3331" s="2">
        <f t="shared" si="1810"/>
        <v>0.30362318840579711</v>
      </c>
      <c r="M3331" s="2">
        <f t="shared" si="1811"/>
        <v>0.37173913043478263</v>
      </c>
      <c r="N3331" s="2">
        <f t="shared" si="1812"/>
        <v>0.14492753623188406</v>
      </c>
      <c r="O3331" s="2">
        <f t="shared" si="1813"/>
        <v>0.17971014492753615</v>
      </c>
      <c r="Q3331" s="1">
        <v>419</v>
      </c>
      <c r="R3331" s="1">
        <v>513</v>
      </c>
      <c r="S3331" s="1">
        <v>200</v>
      </c>
      <c r="T3331" s="1">
        <v>243</v>
      </c>
      <c r="Y3331" s="1">
        <v>5</v>
      </c>
      <c r="AI3331" s="7">
        <f t="shared" si="1814"/>
        <v>3</v>
      </c>
      <c r="AJ3331" s="7">
        <f t="shared" si="1815"/>
        <v>0</v>
      </c>
      <c r="AK3331" s="7">
        <f t="shared" si="1816"/>
        <v>0</v>
      </c>
      <c r="AL3331" s="7">
        <f t="shared" si="1817"/>
        <v>0</v>
      </c>
      <c r="AM3331" s="2">
        <f t="shared" si="1818"/>
        <v>0.17608695652173914</v>
      </c>
      <c r="AN3331" s="2">
        <f t="shared" si="1819"/>
        <v>0</v>
      </c>
      <c r="AO3331" s="2">
        <f t="shared" si="1820"/>
        <v>0</v>
      </c>
      <c r="AP3331" s="2">
        <f t="shared" si="1821"/>
        <v>0</v>
      </c>
      <c r="AR3331" t="str">
        <f t="shared" si="1822"/>
        <v>Lyon</v>
      </c>
      <c r="AS3331" t="s">
        <v>394</v>
      </c>
      <c r="AV3331" s="91">
        <v>32</v>
      </c>
      <c r="AW3331" s="93">
        <v>19</v>
      </c>
      <c r="AX3331" s="99">
        <f t="shared" si="1823"/>
        <v>32019</v>
      </c>
      <c r="AZ3331" s="7" t="s">
        <v>3053</v>
      </c>
      <c r="BA3331" t="s">
        <v>3094</v>
      </c>
    </row>
    <row r="3332" spans="1:53" hidden="1" outlineLevel="1">
      <c r="A3332" t="s">
        <v>2128</v>
      </c>
      <c r="B3332" t="s">
        <v>394</v>
      </c>
      <c r="C3332" s="1">
        <f t="shared" si="1806"/>
        <v>103</v>
      </c>
      <c r="D3332" s="7">
        <f>IF(P3332&gt;0,RANK(P3332,(P3332:R3332,S3332:AG3332)),0)</f>
        <v>0</v>
      </c>
      <c r="E3332" s="7">
        <f>IF(Q3332&gt;0,RANK(Q3332,(P3332:R3332,S3332:AG3332)),0)</f>
        <v>1</v>
      </c>
      <c r="F3332" s="7">
        <f>IF(R3332&gt;0,RANK(R3332,(P3332:R3332,S3332:AG3332)),0)</f>
        <v>2</v>
      </c>
      <c r="G3332" s="7">
        <f>IF(S3332&gt;0,RANK(S3332,(P3332:R3332,S3332:AG3332)),0)</f>
        <v>3</v>
      </c>
      <c r="H3332" s="48">
        <f t="shared" si="1807"/>
        <v>2</v>
      </c>
      <c r="I3332" s="163">
        <f t="shared" si="1808"/>
        <v>1.9417475728155338E-2</v>
      </c>
      <c r="J3332" s="2"/>
      <c r="K3332" s="2">
        <f t="shared" si="1809"/>
        <v>0</v>
      </c>
      <c r="L3332" s="2">
        <f t="shared" si="1810"/>
        <v>0.37864077669902912</v>
      </c>
      <c r="M3332" s="2">
        <f t="shared" si="1811"/>
        <v>0.35922330097087379</v>
      </c>
      <c r="N3332" s="2">
        <f t="shared" si="1812"/>
        <v>0.14563106796116504</v>
      </c>
      <c r="O3332" s="2">
        <f t="shared" ref="O3332:O3337" si="1824">IF(C3332=0,"-",(1-K3332-L3332-M3332-N3332))</f>
        <v>0.11650485436893199</v>
      </c>
      <c r="Q3332" s="1">
        <v>39</v>
      </c>
      <c r="R3332" s="1">
        <v>37</v>
      </c>
      <c r="S3332" s="1">
        <v>15</v>
      </c>
      <c r="T3332" s="1">
        <v>12</v>
      </c>
      <c r="Y3332" s="1">
        <v>0</v>
      </c>
      <c r="AI3332" s="7">
        <f t="shared" si="1814"/>
        <v>4</v>
      </c>
      <c r="AJ3332" s="7">
        <f t="shared" si="1815"/>
        <v>0</v>
      </c>
      <c r="AK3332" s="7">
        <f t="shared" si="1816"/>
        <v>0</v>
      </c>
      <c r="AL3332" s="7">
        <f t="shared" si="1817"/>
        <v>0</v>
      </c>
      <c r="AM3332" s="2">
        <f t="shared" si="1818"/>
        <v>0.11650485436893204</v>
      </c>
      <c r="AN3332" s="2">
        <f t="shared" si="1819"/>
        <v>0</v>
      </c>
      <c r="AO3332" s="2">
        <f t="shared" si="1820"/>
        <v>0</v>
      </c>
      <c r="AP3332" s="2">
        <f t="shared" si="1821"/>
        <v>0</v>
      </c>
      <c r="AR3332" t="str">
        <f t="shared" si="1822"/>
        <v>Mineral</v>
      </c>
      <c r="AS3332" t="s">
        <v>394</v>
      </c>
      <c r="AV3332" s="91">
        <v>32</v>
      </c>
      <c r="AW3332" s="93">
        <v>21</v>
      </c>
      <c r="AX3332" s="99">
        <f t="shared" si="1823"/>
        <v>32021</v>
      </c>
      <c r="AZ3332" s="7" t="s">
        <v>3053</v>
      </c>
      <c r="BA3332" t="s">
        <v>3094</v>
      </c>
    </row>
    <row r="3333" spans="1:53" hidden="1" outlineLevel="1">
      <c r="A3333" t="s">
        <v>2709</v>
      </c>
      <c r="B3333" t="s">
        <v>394</v>
      </c>
      <c r="C3333" s="1">
        <f t="shared" si="1806"/>
        <v>995</v>
      </c>
      <c r="D3333" s="7">
        <f>IF(P3333&gt;0,RANK(P3333,(P3333:R3333,S3333:AG3333)),0)</f>
        <v>0</v>
      </c>
      <c r="E3333" s="7">
        <f>IF(Q3333&gt;0,RANK(Q3333,(P3333:R3333,S3333:AG3333)),0)</f>
        <v>3</v>
      </c>
      <c r="F3333" s="7">
        <f>IF(R3333&gt;0,RANK(R3333,(P3333:R3333,S3333:AG3333)),0)</f>
        <v>2</v>
      </c>
      <c r="G3333" s="7">
        <f>IF(S3333&gt;0,RANK(S3333,(P3333:R3333,S3333:AG3333)),0)</f>
        <v>1</v>
      </c>
      <c r="H3333" s="48">
        <f t="shared" si="1807"/>
        <v>163</v>
      </c>
      <c r="I3333" s="163">
        <f t="shared" si="1808"/>
        <v>0.16381909547738693</v>
      </c>
      <c r="J3333" s="2"/>
      <c r="K3333" s="2">
        <f t="shared" si="1809"/>
        <v>0</v>
      </c>
      <c r="L3333" s="2">
        <f t="shared" si="1810"/>
        <v>0.16683417085427135</v>
      </c>
      <c r="M3333" s="2">
        <f t="shared" si="1811"/>
        <v>0.29246231155778896</v>
      </c>
      <c r="N3333" s="2">
        <f t="shared" si="1812"/>
        <v>0.45628140703517589</v>
      </c>
      <c r="O3333" s="2">
        <f t="shared" si="1824"/>
        <v>8.4422110552763885E-2</v>
      </c>
      <c r="Q3333" s="1">
        <v>166</v>
      </c>
      <c r="R3333" s="1">
        <v>291</v>
      </c>
      <c r="S3333" s="1">
        <v>454</v>
      </c>
      <c r="T3333" s="1">
        <v>80</v>
      </c>
      <c r="Y3333" s="1">
        <v>4</v>
      </c>
      <c r="AI3333" s="7">
        <f t="shared" si="1814"/>
        <v>4</v>
      </c>
      <c r="AJ3333" s="7">
        <f t="shared" si="1815"/>
        <v>0</v>
      </c>
      <c r="AK3333" s="7">
        <f t="shared" si="1816"/>
        <v>0</v>
      </c>
      <c r="AL3333" s="7">
        <f t="shared" si="1817"/>
        <v>0</v>
      </c>
      <c r="AM3333" s="2">
        <f t="shared" si="1818"/>
        <v>8.0402010050251257E-2</v>
      </c>
      <c r="AN3333" s="2">
        <f t="shared" si="1819"/>
        <v>0</v>
      </c>
      <c r="AO3333" s="2">
        <f t="shared" si="1820"/>
        <v>0</v>
      </c>
      <c r="AP3333" s="2">
        <f t="shared" si="1821"/>
        <v>0</v>
      </c>
      <c r="AR3333" t="str">
        <f t="shared" si="1822"/>
        <v>Nye</v>
      </c>
      <c r="AS3333" t="s">
        <v>394</v>
      </c>
      <c r="AV3333" s="91">
        <v>32</v>
      </c>
      <c r="AW3333" s="93">
        <v>23</v>
      </c>
      <c r="AX3333" s="99">
        <f t="shared" si="1823"/>
        <v>32023</v>
      </c>
      <c r="AZ3333" s="7" t="s">
        <v>3053</v>
      </c>
      <c r="BA3333" t="s">
        <v>3094</v>
      </c>
    </row>
    <row r="3334" spans="1:53" hidden="1" outlineLevel="1">
      <c r="A3334" t="s">
        <v>2727</v>
      </c>
      <c r="B3334" t="s">
        <v>394</v>
      </c>
      <c r="C3334" s="1">
        <f t="shared" si="1806"/>
        <v>153</v>
      </c>
      <c r="D3334" s="7">
        <f>IF(P3334&gt;0,RANK(P3334,(P3334:R3334,S3334:AG3334)),0)</f>
        <v>0</v>
      </c>
      <c r="E3334" s="7">
        <f>IF(Q3334&gt;0,RANK(Q3334,(P3334:R3334,S3334:AG3334)),0)</f>
        <v>2</v>
      </c>
      <c r="F3334" s="7">
        <f>IF(R3334&gt;0,RANK(R3334,(P3334:R3334,S3334:AG3334)),0)</f>
        <v>1</v>
      </c>
      <c r="G3334" s="7">
        <f>IF(S3334&gt;0,RANK(S3334,(P3334:R3334,S3334:AG3334)),0)</f>
        <v>4</v>
      </c>
      <c r="H3334" s="48">
        <f t="shared" si="1807"/>
        <v>33</v>
      </c>
      <c r="I3334" s="163">
        <f t="shared" si="1808"/>
        <v>0.21568627450980393</v>
      </c>
      <c r="J3334" s="2"/>
      <c r="K3334" s="2">
        <f t="shared" si="1809"/>
        <v>0</v>
      </c>
      <c r="L3334" s="2">
        <f t="shared" si="1810"/>
        <v>0.24836601307189543</v>
      </c>
      <c r="M3334" s="2">
        <f t="shared" si="1811"/>
        <v>0.46405228758169936</v>
      </c>
      <c r="N3334" s="2">
        <f t="shared" si="1812"/>
        <v>0.13725490196078433</v>
      </c>
      <c r="O3334" s="2">
        <f t="shared" si="1824"/>
        <v>0.15032679738562088</v>
      </c>
      <c r="Q3334" s="1">
        <v>38</v>
      </c>
      <c r="R3334" s="1">
        <v>71</v>
      </c>
      <c r="S3334" s="1">
        <v>21</v>
      </c>
      <c r="T3334" s="1">
        <v>23</v>
      </c>
      <c r="Y3334" s="1">
        <v>0</v>
      </c>
      <c r="AI3334" s="7">
        <f t="shared" si="1814"/>
        <v>3</v>
      </c>
      <c r="AJ3334" s="7">
        <f t="shared" si="1815"/>
        <v>0</v>
      </c>
      <c r="AK3334" s="7">
        <f t="shared" si="1816"/>
        <v>0</v>
      </c>
      <c r="AL3334" s="7">
        <f t="shared" si="1817"/>
        <v>0</v>
      </c>
      <c r="AM3334" s="2">
        <f t="shared" si="1818"/>
        <v>0.15032679738562091</v>
      </c>
      <c r="AN3334" s="2">
        <f t="shared" si="1819"/>
        <v>0</v>
      </c>
      <c r="AO3334" s="2">
        <f t="shared" si="1820"/>
        <v>0</v>
      </c>
      <c r="AP3334" s="2">
        <f t="shared" si="1821"/>
        <v>0</v>
      </c>
      <c r="AR3334" t="str">
        <f t="shared" si="1822"/>
        <v>Pershing</v>
      </c>
      <c r="AS3334" t="s">
        <v>394</v>
      </c>
      <c r="AV3334" s="91">
        <v>32</v>
      </c>
      <c r="AW3334" s="93">
        <v>27</v>
      </c>
      <c r="AX3334" s="99">
        <f t="shared" si="1823"/>
        <v>32027</v>
      </c>
      <c r="AZ3334" s="7" t="s">
        <v>3053</v>
      </c>
      <c r="BA3334" t="s">
        <v>3094</v>
      </c>
    </row>
    <row r="3335" spans="1:53" hidden="1" outlineLevel="1">
      <c r="A3335" t="s">
        <v>2586</v>
      </c>
      <c r="B3335" t="s">
        <v>394</v>
      </c>
      <c r="C3335" s="1">
        <f t="shared" si="1806"/>
        <v>188</v>
      </c>
      <c r="D3335" s="7">
        <f>IF(P3335&gt;0,RANK(P3335,(P3335:R3335,S3335:AG3335)),0)</f>
        <v>0</v>
      </c>
      <c r="E3335" s="7">
        <f>IF(Q3335&gt;0,RANK(Q3335,(P3335:R3335,S3335:AG3335)),0)</f>
        <v>3</v>
      </c>
      <c r="F3335" s="7">
        <f>IF(R3335&gt;0,RANK(R3335,(P3335:R3335,S3335:AG3335)),0)</f>
        <v>1</v>
      </c>
      <c r="G3335" s="7">
        <f>IF(S3335&gt;0,RANK(S3335,(P3335:R3335,S3335:AG3335)),0)</f>
        <v>2</v>
      </c>
      <c r="H3335" s="48">
        <f t="shared" si="1807"/>
        <v>1</v>
      </c>
      <c r="I3335" s="163">
        <f t="shared" si="1808"/>
        <v>5.3191489361702126E-3</v>
      </c>
      <c r="J3335" s="2"/>
      <c r="K3335" s="2">
        <f t="shared" si="1809"/>
        <v>0</v>
      </c>
      <c r="L3335" s="2">
        <f t="shared" si="1810"/>
        <v>0.25531914893617019</v>
      </c>
      <c r="M3335" s="2">
        <f t="shared" si="1811"/>
        <v>0.28191489361702127</v>
      </c>
      <c r="N3335" s="2">
        <f t="shared" si="1812"/>
        <v>0.27659574468085107</v>
      </c>
      <c r="O3335" s="2">
        <f t="shared" si="1824"/>
        <v>0.18617021276595752</v>
      </c>
      <c r="Q3335" s="1">
        <v>48</v>
      </c>
      <c r="R3335" s="1">
        <v>53</v>
      </c>
      <c r="S3335" s="1">
        <v>52</v>
      </c>
      <c r="T3335" s="1">
        <v>35</v>
      </c>
      <c r="Y3335" s="1">
        <v>0</v>
      </c>
      <c r="AI3335" s="7">
        <f t="shared" si="1814"/>
        <v>4</v>
      </c>
      <c r="AJ3335" s="7">
        <f t="shared" si="1815"/>
        <v>0</v>
      </c>
      <c r="AK3335" s="7">
        <f t="shared" si="1816"/>
        <v>0</v>
      </c>
      <c r="AL3335" s="7">
        <f t="shared" si="1817"/>
        <v>0</v>
      </c>
      <c r="AM3335" s="2">
        <f t="shared" si="1818"/>
        <v>0.18617021276595744</v>
      </c>
      <c r="AN3335" s="2">
        <f t="shared" si="1819"/>
        <v>0</v>
      </c>
      <c r="AO3335" s="2">
        <f t="shared" si="1820"/>
        <v>0</v>
      </c>
      <c r="AP3335" s="2">
        <f t="shared" si="1821"/>
        <v>0</v>
      </c>
      <c r="AR3335" t="str">
        <f t="shared" si="1822"/>
        <v>Storey</v>
      </c>
      <c r="AS3335" t="s">
        <v>394</v>
      </c>
      <c r="AV3335" s="91">
        <v>32</v>
      </c>
      <c r="AW3335" s="93">
        <v>29</v>
      </c>
      <c r="AX3335" s="99">
        <f t="shared" si="1823"/>
        <v>32029</v>
      </c>
      <c r="AZ3335" s="7" t="s">
        <v>3053</v>
      </c>
      <c r="BA3335" t="s">
        <v>3094</v>
      </c>
    </row>
    <row r="3336" spans="1:53" hidden="1" outlineLevel="1">
      <c r="A3336" t="s">
        <v>2801</v>
      </c>
      <c r="B3336" t="s">
        <v>394</v>
      </c>
      <c r="C3336" s="1">
        <f t="shared" si="1806"/>
        <v>6697</v>
      </c>
      <c r="D3336" s="7">
        <f>IF(P3336&gt;0,RANK(P3336,(P3336:R3336,S3336:AG3336)),0)</f>
        <v>0</v>
      </c>
      <c r="E3336" s="7">
        <f>IF(Q3336&gt;0,RANK(Q3336,(P3336:R3336,S3336:AG3336)),0)</f>
        <v>2</v>
      </c>
      <c r="F3336" s="7">
        <f>IF(R3336&gt;0,RANK(R3336,(P3336:R3336,S3336:AG3336)),0)</f>
        <v>1</v>
      </c>
      <c r="G3336" s="7">
        <f>IF(S3336&gt;0,RANK(S3336,(P3336:R3336,S3336:AG3336)),0)</f>
        <v>3</v>
      </c>
      <c r="H3336" s="48">
        <f t="shared" si="1807"/>
        <v>960</v>
      </c>
      <c r="I3336" s="163">
        <f t="shared" si="1808"/>
        <v>0.14334776765715992</v>
      </c>
      <c r="J3336" s="2"/>
      <c r="K3336" s="2">
        <f t="shared" si="1809"/>
        <v>0</v>
      </c>
      <c r="L3336" s="2">
        <f t="shared" si="1810"/>
        <v>0.28012542929670003</v>
      </c>
      <c r="M3336" s="2">
        <f t="shared" si="1811"/>
        <v>0.42347319695385993</v>
      </c>
      <c r="N3336" s="2">
        <f t="shared" si="1812"/>
        <v>0.17440645064954458</v>
      </c>
      <c r="O3336" s="2">
        <f t="shared" si="1824"/>
        <v>0.12199492309989546</v>
      </c>
      <c r="Q3336" s="1">
        <v>1876</v>
      </c>
      <c r="R3336" s="1">
        <v>2836</v>
      </c>
      <c r="S3336" s="1">
        <v>1168</v>
      </c>
      <c r="T3336" s="1">
        <v>817</v>
      </c>
      <c r="Y3336" s="1">
        <v>0</v>
      </c>
      <c r="AI3336" s="7">
        <f t="shared" si="1814"/>
        <v>4</v>
      </c>
      <c r="AJ3336" s="7">
        <f t="shared" si="1815"/>
        <v>0</v>
      </c>
      <c r="AK3336" s="7">
        <f t="shared" si="1816"/>
        <v>0</v>
      </c>
      <c r="AL3336" s="7">
        <f t="shared" si="1817"/>
        <v>0</v>
      </c>
      <c r="AM3336" s="2">
        <f t="shared" si="1818"/>
        <v>0.12199492309989547</v>
      </c>
      <c r="AN3336" s="2">
        <f t="shared" si="1819"/>
        <v>0</v>
      </c>
      <c r="AO3336" s="2">
        <f t="shared" si="1820"/>
        <v>0</v>
      </c>
      <c r="AP3336" s="2">
        <f t="shared" si="1821"/>
        <v>0</v>
      </c>
      <c r="AR3336" t="str">
        <f t="shared" si="1822"/>
        <v>Washoe</v>
      </c>
      <c r="AS3336" t="s">
        <v>394</v>
      </c>
      <c r="AV3336" s="91">
        <v>32</v>
      </c>
      <c r="AW3336" s="93">
        <v>31</v>
      </c>
      <c r="AX3336" s="99">
        <f t="shared" si="1823"/>
        <v>32031</v>
      </c>
      <c r="AZ3336" s="7" t="s">
        <v>3053</v>
      </c>
      <c r="BA3336" t="s">
        <v>3094</v>
      </c>
    </row>
    <row r="3337" spans="1:53" hidden="1" outlineLevel="1">
      <c r="A3337" t="s">
        <v>2460</v>
      </c>
      <c r="B3337" t="s">
        <v>394</v>
      </c>
      <c r="C3337" s="1">
        <f t="shared" si="1806"/>
        <v>233</v>
      </c>
      <c r="D3337" s="7">
        <f>IF(P3337&gt;0,RANK(P3337,(P3337:R3337,S3337:AG3337)),0)</f>
        <v>0</v>
      </c>
      <c r="E3337" s="7">
        <f>IF(Q3337&gt;0,RANK(Q3337,(P3337:R3337,S3337:AG3337)),0)</f>
        <v>2</v>
      </c>
      <c r="F3337" s="7">
        <f>IF(R3337&gt;0,RANK(R3337,(P3337:R3337,S3337:AG3337)),0)</f>
        <v>1</v>
      </c>
      <c r="G3337" s="7">
        <f>IF(S3337&gt;0,RANK(S3337,(P3337:R3337,S3337:AG3337)),0)</f>
        <v>3</v>
      </c>
      <c r="H3337" s="48">
        <f t="shared" si="1807"/>
        <v>104</v>
      </c>
      <c r="I3337" s="163">
        <f t="shared" si="1808"/>
        <v>0.44635193133047213</v>
      </c>
      <c r="J3337" s="2"/>
      <c r="K3337" s="2">
        <f t="shared" si="1809"/>
        <v>0</v>
      </c>
      <c r="L3337" s="2">
        <f t="shared" si="1810"/>
        <v>0.19313304721030042</v>
      </c>
      <c r="M3337" s="2">
        <f t="shared" si="1811"/>
        <v>0.63948497854077258</v>
      </c>
      <c r="N3337" s="2">
        <f t="shared" si="1812"/>
        <v>9.8712446351931327E-2</v>
      </c>
      <c r="O3337" s="2">
        <f t="shared" si="1824"/>
        <v>6.8669527896995652E-2</v>
      </c>
      <c r="Q3337" s="1">
        <v>45</v>
      </c>
      <c r="R3337" s="1">
        <v>149</v>
      </c>
      <c r="S3337" s="1">
        <v>23</v>
      </c>
      <c r="T3337" s="1">
        <v>16</v>
      </c>
      <c r="Y3337" s="1">
        <v>0</v>
      </c>
      <c r="AI3337" s="7">
        <f t="shared" si="1814"/>
        <v>4</v>
      </c>
      <c r="AJ3337" s="7">
        <f t="shared" si="1815"/>
        <v>0</v>
      </c>
      <c r="AK3337" s="7">
        <f t="shared" si="1816"/>
        <v>0</v>
      </c>
      <c r="AL3337" s="7">
        <f t="shared" si="1817"/>
        <v>0</v>
      </c>
      <c r="AM3337" s="2">
        <f t="shared" si="1818"/>
        <v>6.8669527896995708E-2</v>
      </c>
      <c r="AN3337" s="2">
        <f t="shared" si="1819"/>
        <v>0</v>
      </c>
      <c r="AO3337" s="2">
        <f t="shared" si="1820"/>
        <v>0</v>
      </c>
      <c r="AP3337" s="2">
        <f t="shared" si="1821"/>
        <v>0</v>
      </c>
      <c r="AR3337" t="str">
        <f t="shared" si="1822"/>
        <v>White Pine</v>
      </c>
      <c r="AS3337" t="s">
        <v>394</v>
      </c>
      <c r="AV3337" s="91">
        <v>32</v>
      </c>
      <c r="AW3337" s="93">
        <v>33</v>
      </c>
      <c r="AX3337" s="99">
        <f t="shared" si="1823"/>
        <v>32033</v>
      </c>
      <c r="AZ3337" s="7" t="s">
        <v>3053</v>
      </c>
      <c r="BA3337" t="s">
        <v>3094</v>
      </c>
    </row>
    <row r="3338" spans="1:53" collapsed="1">
      <c r="A3338" t="s">
        <v>1444</v>
      </c>
      <c r="B3338" t="s">
        <v>1136</v>
      </c>
      <c r="C3338" s="1">
        <f>SUM(P3338:AG3338)</f>
        <v>32965</v>
      </c>
      <c r="D3338" s="7">
        <f>IF(P3338&gt;0,RANK(P3338,(P3338:R3338,S3338:AG3338)),0)</f>
        <v>0</v>
      </c>
      <c r="E3338" s="7">
        <f>IF(Q3338&gt;0,RANK(Q3338,(P3338:R3338,S3338:AG3338)),0)</f>
        <v>2</v>
      </c>
      <c r="F3338" s="7">
        <f>IF(R3338&gt;0,RANK(R3338,(P3338:R3338,S3338:AG3338)),0)</f>
        <v>1</v>
      </c>
      <c r="G3338" s="7">
        <f>IF(S3338&gt;0,RANK(S3338,(P3338:R3338,S3338:AG3338)),0)</f>
        <v>3</v>
      </c>
      <c r="H3338" s="48">
        <f t="shared" si="1807"/>
        <v>9530</v>
      </c>
      <c r="I3338" s="163">
        <f>H3338/C3338</f>
        <v>0.28909449416047323</v>
      </c>
      <c r="J3338" s="2"/>
      <c r="K3338" s="2">
        <f t="shared" si="1809"/>
        <v>0</v>
      </c>
      <c r="L3338" s="2">
        <f t="shared" si="1810"/>
        <v>0.21101167905354162</v>
      </c>
      <c r="M3338" s="2">
        <f t="shared" si="1811"/>
        <v>0.50010617321401485</v>
      </c>
      <c r="N3338" s="2">
        <f t="shared" si="1812"/>
        <v>0.18738055513423327</v>
      </c>
      <c r="O3338" s="2">
        <f>IF(C3338=0,"-",(1-K3338-L3338-M3338-N3338))</f>
        <v>0.10150159259821021</v>
      </c>
      <c r="Q3338" s="1">
        <f>SUM(Q3321:Q3337)</f>
        <v>6956</v>
      </c>
      <c r="R3338" s="1">
        <f>SUM(R3321:R3337)</f>
        <v>16486</v>
      </c>
      <c r="S3338" s="1">
        <f>SUM(S3321:S3337)</f>
        <v>6177</v>
      </c>
      <c r="T3338" s="1">
        <f>SUM(T3321:T3337)</f>
        <v>3277</v>
      </c>
      <c r="Y3338" s="1">
        <f>SUM(Y3321:Y3337)</f>
        <v>69</v>
      </c>
      <c r="AI3338" s="7">
        <f t="shared" si="1814"/>
        <v>4</v>
      </c>
      <c r="AJ3338" s="7">
        <f t="shared" si="1815"/>
        <v>0</v>
      </c>
      <c r="AK3338" s="7">
        <f t="shared" si="1816"/>
        <v>0</v>
      </c>
      <c r="AL3338" s="7">
        <f t="shared" si="1817"/>
        <v>0</v>
      </c>
      <c r="AM3338" s="2">
        <f t="shared" si="1818"/>
        <v>9.9408463521917179E-2</v>
      </c>
      <c r="AN3338" s="2">
        <f t="shared" si="1819"/>
        <v>0</v>
      </c>
      <c r="AO3338" s="2">
        <f t="shared" si="1820"/>
        <v>0</v>
      </c>
      <c r="AP3338" s="2">
        <f t="shared" si="1821"/>
        <v>0</v>
      </c>
      <c r="AR3338" t="str">
        <f t="shared" si="1822"/>
        <v>Nevada</v>
      </c>
      <c r="AS3338" t="s">
        <v>1136</v>
      </c>
      <c r="AV3338" s="91">
        <v>32</v>
      </c>
      <c r="AW3338" s="93"/>
      <c r="AX3338" s="91">
        <v>32</v>
      </c>
      <c r="AZ3338" s="7" t="s">
        <v>1662</v>
      </c>
      <c r="BA3338" t="s">
        <v>3094</v>
      </c>
    </row>
    <row r="3339" spans="1:53">
      <c r="C3339" s="1"/>
      <c r="E3339" s="7"/>
      <c r="F3339" s="7"/>
      <c r="G3339" s="7"/>
      <c r="H3339" s="48"/>
      <c r="I3339" s="163"/>
      <c r="J3339" s="2"/>
      <c r="AI3339" s="7"/>
      <c r="AJ3339" s="7"/>
      <c r="AK3339" s="7"/>
      <c r="AL3339" s="7"/>
      <c r="AV3339" s="91"/>
      <c r="AW3339" s="93"/>
    </row>
    <row r="3340" spans="1:53" hidden="1" outlineLevel="1">
      <c r="A3340" t="s">
        <v>645</v>
      </c>
      <c r="B3340" t="s">
        <v>2565</v>
      </c>
      <c r="C3340" s="1">
        <f t="shared" ref="C3340:C3371" si="1825">SUM(P3340:AG3340)</f>
        <v>0</v>
      </c>
      <c r="D3340" s="7">
        <f>IF(P3340&gt;0,RANK(P3340,(P3340:R3340,S3340:AG3340)),0)</f>
        <v>0</v>
      </c>
      <c r="E3340" s="7">
        <f>IF(Q3340&gt;0,RANK(Q3340,(P3340:R3340,S3340:AG3340)),0)</f>
        <v>0</v>
      </c>
      <c r="F3340" s="7">
        <f>IF(R3340&gt;0,RANK(R3340,(P3340:R3340,S3340:AG3340)),0)</f>
        <v>0</v>
      </c>
      <c r="G3340" s="7">
        <f>IF(S3340&gt;0,RANK(S3340,(P3340:R3340,S3340:AG3340)),0)</f>
        <v>0</v>
      </c>
      <c r="H3340" s="48" t="e">
        <f t="shared" ref="H3340:H3371" si="1826">MAX(P3340:Y3340)-LARGE(P3340:Y3340,2)</f>
        <v>#NUM!</v>
      </c>
      <c r="I3340" s="163" t="e">
        <f t="shared" ref="I3340:I3371" si="1827">H3340/C3340</f>
        <v>#NUM!</v>
      </c>
      <c r="J3340" s="2"/>
      <c r="K3340" s="2" t="str">
        <f t="shared" ref="K3340:K3371" si="1828">IF($C3340=0,"-",P3340/$C3340)</f>
        <v>-</v>
      </c>
      <c r="L3340" s="2" t="str">
        <f t="shared" ref="L3340:L3371" si="1829">IF($C3340=0,"-",Q3340/$C3340)</f>
        <v>-</v>
      </c>
      <c r="M3340" s="2" t="str">
        <f t="shared" ref="M3340:M3371" si="1830">IF($C3340=0,"-",R3340/$C3340)</f>
        <v>-</v>
      </c>
      <c r="N3340" s="2" t="str">
        <f t="shared" ref="N3340:N3371" si="1831">IF($C3340=0,"-",S3340/$C3340)</f>
        <v>-</v>
      </c>
      <c r="O3340" s="2" t="str">
        <f t="shared" ref="O3340:O3371" si="1832">IF(C3340=0,"-",(1-K3340-L3340-M3340-N3340))</f>
        <v>-</v>
      </c>
      <c r="AI3340" s="7">
        <f t="shared" ref="AI3340:AI3371" si="1833">IF(T3340&gt;0,RANK(T3340,(P3340:Z3340)),0)</f>
        <v>0</v>
      </c>
      <c r="AJ3340" s="7">
        <f t="shared" ref="AJ3340:AJ3371" si="1834">IF(U3340&gt;0,RANK(U3340,(P3340:Z3340)),0)</f>
        <v>0</v>
      </c>
      <c r="AK3340" s="7">
        <f t="shared" ref="AK3340:AK3371" si="1835">IF(V3340&gt;0,RANK(V3340,(P3340:Z3340)),0)</f>
        <v>0</v>
      </c>
      <c r="AL3340" s="7">
        <f t="shared" ref="AL3340:AL3371" si="1836">IF(W3340&gt;0,RANK(W3340,(P3340:Z3340)),0)</f>
        <v>0</v>
      </c>
      <c r="AM3340" s="2" t="str">
        <f t="shared" ref="AM3340:AM3371" si="1837">IF($C3340=0,"-",T3340/$C3340)</f>
        <v>-</v>
      </c>
      <c r="AN3340" s="2" t="str">
        <f t="shared" ref="AN3340:AN3371" si="1838">IF($C3340=0,"-",U3340/$C3340)</f>
        <v>-</v>
      </c>
      <c r="AO3340" s="2" t="str">
        <f t="shared" ref="AO3340:AO3371" si="1839">IF($C3340=0,"-",V3340/$C3340)</f>
        <v>-</v>
      </c>
      <c r="AP3340" s="2" t="str">
        <f t="shared" ref="AP3340:AP3371" si="1840">IF($C3340=0,"-",W3340/$C3340)</f>
        <v>-</v>
      </c>
      <c r="AR3340" t="str">
        <f t="shared" ref="AR3340:AR3371" si="1841">A3340</f>
        <v>Adams</v>
      </c>
      <c r="AS3340" t="s">
        <v>2565</v>
      </c>
      <c r="AV3340" s="91">
        <v>38</v>
      </c>
      <c r="AW3340" s="93">
        <v>1</v>
      </c>
      <c r="AX3340" s="99">
        <f t="shared" ref="AX3340:AX3371" si="1842">AV3340*1000+AW3340</f>
        <v>38001</v>
      </c>
      <c r="AZ3340" s="7" t="s">
        <v>3053</v>
      </c>
      <c r="BA3340" t="s">
        <v>3094</v>
      </c>
    </row>
    <row r="3341" spans="1:53" hidden="1" outlineLevel="1">
      <c r="A3341" t="s">
        <v>1867</v>
      </c>
      <c r="B3341" t="s">
        <v>2565</v>
      </c>
      <c r="C3341" s="1">
        <f t="shared" si="1825"/>
        <v>0</v>
      </c>
      <c r="D3341" s="7">
        <f>IF(P3341&gt;0,RANK(P3341,(P3341:R3341,S3341:AG3341)),0)</f>
        <v>0</v>
      </c>
      <c r="E3341" s="7">
        <f>IF(Q3341&gt;0,RANK(Q3341,(P3341:R3341,S3341:AG3341)),0)</f>
        <v>0</v>
      </c>
      <c r="F3341" s="7">
        <f>IF(R3341&gt;0,RANK(R3341,(P3341:R3341,S3341:AG3341)),0)</f>
        <v>0</v>
      </c>
      <c r="G3341" s="7">
        <f>IF(S3341&gt;0,RANK(S3341,(P3341:R3341,S3341:AG3341)),0)</f>
        <v>0</v>
      </c>
      <c r="H3341" s="48" t="e">
        <f t="shared" si="1826"/>
        <v>#NUM!</v>
      </c>
      <c r="I3341" s="163" t="e">
        <f t="shared" si="1827"/>
        <v>#NUM!</v>
      </c>
      <c r="J3341" s="2"/>
      <c r="K3341" s="2" t="str">
        <f t="shared" si="1828"/>
        <v>-</v>
      </c>
      <c r="L3341" s="2" t="str">
        <f t="shared" si="1829"/>
        <v>-</v>
      </c>
      <c r="M3341" s="2" t="str">
        <f t="shared" si="1830"/>
        <v>-</v>
      </c>
      <c r="N3341" s="2" t="str">
        <f t="shared" si="1831"/>
        <v>-</v>
      </c>
      <c r="O3341" s="2" t="str">
        <f t="shared" si="1832"/>
        <v>-</v>
      </c>
      <c r="AI3341" s="7">
        <f t="shared" si="1833"/>
        <v>0</v>
      </c>
      <c r="AJ3341" s="7">
        <f t="shared" si="1834"/>
        <v>0</v>
      </c>
      <c r="AK3341" s="7">
        <f t="shared" si="1835"/>
        <v>0</v>
      </c>
      <c r="AL3341" s="7">
        <f t="shared" si="1836"/>
        <v>0</v>
      </c>
      <c r="AM3341" s="2" t="str">
        <f t="shared" si="1837"/>
        <v>-</v>
      </c>
      <c r="AN3341" s="2" t="str">
        <f t="shared" si="1838"/>
        <v>-</v>
      </c>
      <c r="AO3341" s="2" t="str">
        <f t="shared" si="1839"/>
        <v>-</v>
      </c>
      <c r="AP3341" s="2" t="str">
        <f t="shared" si="1840"/>
        <v>-</v>
      </c>
      <c r="AR3341" t="str">
        <f t="shared" si="1841"/>
        <v>Barnes</v>
      </c>
      <c r="AS3341" t="s">
        <v>2565</v>
      </c>
      <c r="AV3341" s="91">
        <v>38</v>
      </c>
      <c r="AW3341" s="93">
        <v>3</v>
      </c>
      <c r="AX3341" s="99">
        <f t="shared" si="1842"/>
        <v>38003</v>
      </c>
      <c r="AZ3341" s="7" t="s">
        <v>3053</v>
      </c>
      <c r="BA3341" t="s">
        <v>3094</v>
      </c>
    </row>
    <row r="3342" spans="1:53" hidden="1" outlineLevel="1">
      <c r="A3342" t="s">
        <v>2248</v>
      </c>
      <c r="B3342" t="s">
        <v>2565</v>
      </c>
      <c r="C3342" s="1">
        <f t="shared" si="1825"/>
        <v>0</v>
      </c>
      <c r="D3342" s="7">
        <f>IF(P3342&gt;0,RANK(P3342,(P3342:R3342,S3342:AG3342)),0)</f>
        <v>0</v>
      </c>
      <c r="E3342" s="7">
        <f>IF(Q3342&gt;0,RANK(Q3342,(P3342:R3342,S3342:AG3342)),0)</f>
        <v>0</v>
      </c>
      <c r="F3342" s="7">
        <f>IF(R3342&gt;0,RANK(R3342,(P3342:R3342,S3342:AG3342)),0)</f>
        <v>0</v>
      </c>
      <c r="G3342" s="7">
        <f>IF(S3342&gt;0,RANK(S3342,(P3342:R3342,S3342:AG3342)),0)</f>
        <v>0</v>
      </c>
      <c r="H3342" s="48" t="e">
        <f t="shared" si="1826"/>
        <v>#NUM!</v>
      </c>
      <c r="I3342" s="163" t="e">
        <f t="shared" si="1827"/>
        <v>#NUM!</v>
      </c>
      <c r="J3342" s="2"/>
      <c r="K3342" s="2" t="str">
        <f t="shared" si="1828"/>
        <v>-</v>
      </c>
      <c r="L3342" s="2" t="str">
        <f t="shared" si="1829"/>
        <v>-</v>
      </c>
      <c r="M3342" s="2" t="str">
        <f t="shared" si="1830"/>
        <v>-</v>
      </c>
      <c r="N3342" s="2" t="str">
        <f t="shared" si="1831"/>
        <v>-</v>
      </c>
      <c r="O3342" s="2" t="str">
        <f t="shared" si="1832"/>
        <v>-</v>
      </c>
      <c r="AI3342" s="7">
        <f t="shared" si="1833"/>
        <v>0</v>
      </c>
      <c r="AJ3342" s="7">
        <f t="shared" si="1834"/>
        <v>0</v>
      </c>
      <c r="AK3342" s="7">
        <f t="shared" si="1835"/>
        <v>0</v>
      </c>
      <c r="AL3342" s="7">
        <f t="shared" si="1836"/>
        <v>0</v>
      </c>
      <c r="AM3342" s="2" t="str">
        <f t="shared" si="1837"/>
        <v>-</v>
      </c>
      <c r="AN3342" s="2" t="str">
        <f t="shared" si="1838"/>
        <v>-</v>
      </c>
      <c r="AO3342" s="2" t="str">
        <f t="shared" si="1839"/>
        <v>-</v>
      </c>
      <c r="AP3342" s="2" t="str">
        <f t="shared" si="1840"/>
        <v>-</v>
      </c>
      <c r="AR3342" t="str">
        <f t="shared" si="1841"/>
        <v>Benson</v>
      </c>
      <c r="AS3342" t="s">
        <v>2565</v>
      </c>
      <c r="AV3342" s="91">
        <v>38</v>
      </c>
      <c r="AW3342" s="93">
        <v>5</v>
      </c>
      <c r="AX3342" s="99">
        <f t="shared" si="1842"/>
        <v>38005</v>
      </c>
      <c r="AZ3342" s="7" t="s">
        <v>3053</v>
      </c>
      <c r="BA3342" t="s">
        <v>3094</v>
      </c>
    </row>
    <row r="3343" spans="1:53" hidden="1" outlineLevel="1">
      <c r="A3343" t="s">
        <v>2179</v>
      </c>
      <c r="B3343" t="s">
        <v>2565</v>
      </c>
      <c r="C3343" s="1">
        <f t="shared" si="1825"/>
        <v>0</v>
      </c>
      <c r="D3343" s="7">
        <f>IF(P3343&gt;0,RANK(P3343,(P3343:R3343,S3343:AG3343)),0)</f>
        <v>0</v>
      </c>
      <c r="E3343" s="7">
        <f>IF(Q3343&gt;0,RANK(Q3343,(P3343:R3343,S3343:AG3343)),0)</f>
        <v>0</v>
      </c>
      <c r="F3343" s="7">
        <f>IF(R3343&gt;0,RANK(R3343,(P3343:R3343,S3343:AG3343)),0)</f>
        <v>0</v>
      </c>
      <c r="G3343" s="7">
        <f>IF(S3343&gt;0,RANK(S3343,(P3343:R3343,S3343:AG3343)),0)</f>
        <v>0</v>
      </c>
      <c r="H3343" s="48" t="e">
        <f t="shared" si="1826"/>
        <v>#NUM!</v>
      </c>
      <c r="I3343" s="163" t="e">
        <f t="shared" si="1827"/>
        <v>#NUM!</v>
      </c>
      <c r="J3343" s="2"/>
      <c r="K3343" s="2" t="str">
        <f t="shared" si="1828"/>
        <v>-</v>
      </c>
      <c r="L3343" s="2" t="str">
        <f t="shared" si="1829"/>
        <v>-</v>
      </c>
      <c r="M3343" s="2" t="str">
        <f t="shared" si="1830"/>
        <v>-</v>
      </c>
      <c r="N3343" s="2" t="str">
        <f t="shared" si="1831"/>
        <v>-</v>
      </c>
      <c r="O3343" s="2" t="str">
        <f t="shared" si="1832"/>
        <v>-</v>
      </c>
      <c r="AI3343" s="7">
        <f t="shared" si="1833"/>
        <v>0</v>
      </c>
      <c r="AJ3343" s="7">
        <f t="shared" si="1834"/>
        <v>0</v>
      </c>
      <c r="AK3343" s="7">
        <f t="shared" si="1835"/>
        <v>0</v>
      </c>
      <c r="AL3343" s="7">
        <f t="shared" si="1836"/>
        <v>0</v>
      </c>
      <c r="AM3343" s="2" t="str">
        <f t="shared" si="1837"/>
        <v>-</v>
      </c>
      <c r="AN3343" s="2" t="str">
        <f t="shared" si="1838"/>
        <v>-</v>
      </c>
      <c r="AO3343" s="2" t="str">
        <f t="shared" si="1839"/>
        <v>-</v>
      </c>
      <c r="AP3343" s="2" t="str">
        <f t="shared" si="1840"/>
        <v>-</v>
      </c>
      <c r="AR3343" t="str">
        <f t="shared" si="1841"/>
        <v>Billings</v>
      </c>
      <c r="AS3343" t="s">
        <v>2565</v>
      </c>
      <c r="AV3343" s="91">
        <v>38</v>
      </c>
      <c r="AW3343" s="93">
        <v>7</v>
      </c>
      <c r="AX3343" s="99">
        <f t="shared" si="1842"/>
        <v>38007</v>
      </c>
      <c r="AZ3343" s="7" t="s">
        <v>3053</v>
      </c>
      <c r="BA3343" t="s">
        <v>3094</v>
      </c>
    </row>
    <row r="3344" spans="1:53" hidden="1" outlineLevel="1">
      <c r="A3344" t="s">
        <v>2680</v>
      </c>
      <c r="B3344" t="s">
        <v>2565</v>
      </c>
      <c r="C3344" s="1">
        <f t="shared" si="1825"/>
        <v>0</v>
      </c>
      <c r="D3344" s="7">
        <f>IF(P3344&gt;0,RANK(P3344,(P3344:R3344,S3344:AG3344)),0)</f>
        <v>0</v>
      </c>
      <c r="E3344" s="7">
        <f>IF(Q3344&gt;0,RANK(Q3344,(P3344:R3344,S3344:AG3344)),0)</f>
        <v>0</v>
      </c>
      <c r="F3344" s="7">
        <f>IF(R3344&gt;0,RANK(R3344,(P3344:R3344,S3344:AG3344)),0)</f>
        <v>0</v>
      </c>
      <c r="G3344" s="7">
        <f>IF(S3344&gt;0,RANK(S3344,(P3344:R3344,S3344:AG3344)),0)</f>
        <v>0</v>
      </c>
      <c r="H3344" s="48" t="e">
        <f t="shared" si="1826"/>
        <v>#NUM!</v>
      </c>
      <c r="I3344" s="163" t="e">
        <f t="shared" si="1827"/>
        <v>#NUM!</v>
      </c>
      <c r="J3344" s="2"/>
      <c r="K3344" s="2" t="str">
        <f t="shared" si="1828"/>
        <v>-</v>
      </c>
      <c r="L3344" s="2" t="str">
        <f t="shared" si="1829"/>
        <v>-</v>
      </c>
      <c r="M3344" s="2" t="str">
        <f t="shared" si="1830"/>
        <v>-</v>
      </c>
      <c r="N3344" s="2" t="str">
        <f t="shared" si="1831"/>
        <v>-</v>
      </c>
      <c r="O3344" s="2" t="str">
        <f t="shared" si="1832"/>
        <v>-</v>
      </c>
      <c r="AI3344" s="7">
        <f t="shared" si="1833"/>
        <v>0</v>
      </c>
      <c r="AJ3344" s="7">
        <f t="shared" si="1834"/>
        <v>0</v>
      </c>
      <c r="AK3344" s="7">
        <f t="shared" si="1835"/>
        <v>0</v>
      </c>
      <c r="AL3344" s="7">
        <f t="shared" si="1836"/>
        <v>0</v>
      </c>
      <c r="AM3344" s="2" t="str">
        <f t="shared" si="1837"/>
        <v>-</v>
      </c>
      <c r="AN3344" s="2" t="str">
        <f t="shared" si="1838"/>
        <v>-</v>
      </c>
      <c r="AO3344" s="2" t="str">
        <f t="shared" si="1839"/>
        <v>-</v>
      </c>
      <c r="AP3344" s="2" t="str">
        <f t="shared" si="1840"/>
        <v>-</v>
      </c>
      <c r="AR3344" t="str">
        <f t="shared" si="1841"/>
        <v>Bottineau</v>
      </c>
      <c r="AS3344" t="s">
        <v>2565</v>
      </c>
      <c r="AV3344" s="91">
        <v>38</v>
      </c>
      <c r="AW3344" s="93">
        <v>9</v>
      </c>
      <c r="AX3344" s="99">
        <f t="shared" si="1842"/>
        <v>38009</v>
      </c>
      <c r="AZ3344" s="7" t="s">
        <v>3053</v>
      </c>
      <c r="BA3344" t="s">
        <v>3094</v>
      </c>
    </row>
    <row r="3345" spans="1:53" hidden="1" outlineLevel="1">
      <c r="A3345" t="s">
        <v>2457</v>
      </c>
      <c r="B3345" t="s">
        <v>2565</v>
      </c>
      <c r="C3345" s="1">
        <f t="shared" si="1825"/>
        <v>0</v>
      </c>
      <c r="D3345" s="7">
        <f>IF(P3345&gt;0,RANK(P3345,(P3345:R3345,S3345:AG3345)),0)</f>
        <v>0</v>
      </c>
      <c r="E3345" s="7">
        <f>IF(Q3345&gt;0,RANK(Q3345,(P3345:R3345,S3345:AG3345)),0)</f>
        <v>0</v>
      </c>
      <c r="F3345" s="7">
        <f>IF(R3345&gt;0,RANK(R3345,(P3345:R3345,S3345:AG3345)),0)</f>
        <v>0</v>
      </c>
      <c r="G3345" s="7">
        <f>IF(S3345&gt;0,RANK(S3345,(P3345:R3345,S3345:AG3345)),0)</f>
        <v>0</v>
      </c>
      <c r="H3345" s="48" t="e">
        <f t="shared" si="1826"/>
        <v>#NUM!</v>
      </c>
      <c r="I3345" s="163" t="e">
        <f t="shared" si="1827"/>
        <v>#NUM!</v>
      </c>
      <c r="J3345" s="2"/>
      <c r="K3345" s="2" t="str">
        <f t="shared" si="1828"/>
        <v>-</v>
      </c>
      <c r="L3345" s="2" t="str">
        <f t="shared" si="1829"/>
        <v>-</v>
      </c>
      <c r="M3345" s="2" t="str">
        <f t="shared" si="1830"/>
        <v>-</v>
      </c>
      <c r="N3345" s="2" t="str">
        <f t="shared" si="1831"/>
        <v>-</v>
      </c>
      <c r="O3345" s="2" t="str">
        <f t="shared" si="1832"/>
        <v>-</v>
      </c>
      <c r="AI3345" s="7">
        <f t="shared" si="1833"/>
        <v>0</v>
      </c>
      <c r="AJ3345" s="7">
        <f t="shared" si="1834"/>
        <v>0</v>
      </c>
      <c r="AK3345" s="7">
        <f t="shared" si="1835"/>
        <v>0</v>
      </c>
      <c r="AL3345" s="7">
        <f t="shared" si="1836"/>
        <v>0</v>
      </c>
      <c r="AM3345" s="2" t="str">
        <f t="shared" si="1837"/>
        <v>-</v>
      </c>
      <c r="AN3345" s="2" t="str">
        <f t="shared" si="1838"/>
        <v>-</v>
      </c>
      <c r="AO3345" s="2" t="str">
        <f t="shared" si="1839"/>
        <v>-</v>
      </c>
      <c r="AP3345" s="2" t="str">
        <f t="shared" si="1840"/>
        <v>-</v>
      </c>
      <c r="AR3345" t="str">
        <f t="shared" si="1841"/>
        <v>Bowman</v>
      </c>
      <c r="AS3345" t="s">
        <v>2565</v>
      </c>
      <c r="AV3345" s="91">
        <v>38</v>
      </c>
      <c r="AW3345" s="93">
        <v>11</v>
      </c>
      <c r="AX3345" s="99">
        <f t="shared" si="1842"/>
        <v>38011</v>
      </c>
      <c r="AZ3345" s="7" t="s">
        <v>3053</v>
      </c>
      <c r="BA3345" t="s">
        <v>3094</v>
      </c>
    </row>
    <row r="3346" spans="1:53" hidden="1" outlineLevel="1">
      <c r="A3346" t="s">
        <v>1763</v>
      </c>
      <c r="B3346" t="s">
        <v>2565</v>
      </c>
      <c r="C3346" s="1">
        <f t="shared" si="1825"/>
        <v>0</v>
      </c>
      <c r="D3346" s="7">
        <f>IF(P3346&gt;0,RANK(P3346,(P3346:R3346,S3346:AG3346)),0)</f>
        <v>0</v>
      </c>
      <c r="E3346" s="7">
        <f>IF(Q3346&gt;0,RANK(Q3346,(P3346:R3346,S3346:AG3346)),0)</f>
        <v>0</v>
      </c>
      <c r="F3346" s="7">
        <f>IF(R3346&gt;0,RANK(R3346,(P3346:R3346,S3346:AG3346)),0)</f>
        <v>0</v>
      </c>
      <c r="G3346" s="7">
        <f>IF(S3346&gt;0,RANK(S3346,(P3346:R3346,S3346:AG3346)),0)</f>
        <v>0</v>
      </c>
      <c r="H3346" s="48" t="e">
        <f t="shared" si="1826"/>
        <v>#NUM!</v>
      </c>
      <c r="I3346" s="163" t="e">
        <f t="shared" si="1827"/>
        <v>#NUM!</v>
      </c>
      <c r="J3346" s="2"/>
      <c r="K3346" s="2" t="str">
        <f t="shared" si="1828"/>
        <v>-</v>
      </c>
      <c r="L3346" s="2" t="str">
        <f t="shared" si="1829"/>
        <v>-</v>
      </c>
      <c r="M3346" s="2" t="str">
        <f t="shared" si="1830"/>
        <v>-</v>
      </c>
      <c r="N3346" s="2" t="str">
        <f t="shared" si="1831"/>
        <v>-</v>
      </c>
      <c r="O3346" s="2" t="str">
        <f t="shared" si="1832"/>
        <v>-</v>
      </c>
      <c r="AI3346" s="7">
        <f t="shared" si="1833"/>
        <v>0</v>
      </c>
      <c r="AJ3346" s="7">
        <f t="shared" si="1834"/>
        <v>0</v>
      </c>
      <c r="AK3346" s="7">
        <f t="shared" si="1835"/>
        <v>0</v>
      </c>
      <c r="AL3346" s="7">
        <f t="shared" si="1836"/>
        <v>0</v>
      </c>
      <c r="AM3346" s="2" t="str">
        <f t="shared" si="1837"/>
        <v>-</v>
      </c>
      <c r="AN3346" s="2" t="str">
        <f t="shared" si="1838"/>
        <v>-</v>
      </c>
      <c r="AO3346" s="2" t="str">
        <f t="shared" si="1839"/>
        <v>-</v>
      </c>
      <c r="AP3346" s="2" t="str">
        <f t="shared" si="1840"/>
        <v>-</v>
      </c>
      <c r="AR3346" t="str">
        <f t="shared" si="1841"/>
        <v>Burke</v>
      </c>
      <c r="AS3346" t="s">
        <v>2565</v>
      </c>
      <c r="AV3346" s="91">
        <v>38</v>
      </c>
      <c r="AW3346" s="93">
        <v>13</v>
      </c>
      <c r="AX3346" s="99">
        <f t="shared" si="1842"/>
        <v>38013</v>
      </c>
      <c r="AZ3346" s="7" t="s">
        <v>3053</v>
      </c>
      <c r="BA3346" t="s">
        <v>3094</v>
      </c>
    </row>
    <row r="3347" spans="1:53" hidden="1" outlineLevel="1">
      <c r="A3347" t="s">
        <v>432</v>
      </c>
      <c r="B3347" t="s">
        <v>2565</v>
      </c>
      <c r="C3347" s="1">
        <f t="shared" si="1825"/>
        <v>0</v>
      </c>
      <c r="D3347" s="7">
        <f>IF(P3347&gt;0,RANK(P3347,(P3347:R3347,S3347:AG3347)),0)</f>
        <v>0</v>
      </c>
      <c r="E3347" s="7">
        <f>IF(Q3347&gt;0,RANK(Q3347,(P3347:R3347,S3347:AG3347)),0)</f>
        <v>0</v>
      </c>
      <c r="F3347" s="7">
        <f>IF(R3347&gt;0,RANK(R3347,(P3347:R3347,S3347:AG3347)),0)</f>
        <v>0</v>
      </c>
      <c r="G3347" s="7">
        <f>IF(S3347&gt;0,RANK(S3347,(P3347:R3347,S3347:AG3347)),0)</f>
        <v>0</v>
      </c>
      <c r="H3347" s="48" t="e">
        <f t="shared" si="1826"/>
        <v>#NUM!</v>
      </c>
      <c r="I3347" s="163" t="e">
        <f t="shared" si="1827"/>
        <v>#NUM!</v>
      </c>
      <c r="J3347" s="2"/>
      <c r="K3347" s="2" t="str">
        <f t="shared" si="1828"/>
        <v>-</v>
      </c>
      <c r="L3347" s="2" t="str">
        <f t="shared" si="1829"/>
        <v>-</v>
      </c>
      <c r="M3347" s="2" t="str">
        <f t="shared" si="1830"/>
        <v>-</v>
      </c>
      <c r="N3347" s="2" t="str">
        <f t="shared" si="1831"/>
        <v>-</v>
      </c>
      <c r="O3347" s="2" t="str">
        <f t="shared" si="1832"/>
        <v>-</v>
      </c>
      <c r="AI3347" s="7">
        <f t="shared" si="1833"/>
        <v>0</v>
      </c>
      <c r="AJ3347" s="7">
        <f t="shared" si="1834"/>
        <v>0</v>
      </c>
      <c r="AK3347" s="7">
        <f t="shared" si="1835"/>
        <v>0</v>
      </c>
      <c r="AL3347" s="7">
        <f t="shared" si="1836"/>
        <v>0</v>
      </c>
      <c r="AM3347" s="2" t="str">
        <f t="shared" si="1837"/>
        <v>-</v>
      </c>
      <c r="AN3347" s="2" t="str">
        <f t="shared" si="1838"/>
        <v>-</v>
      </c>
      <c r="AO3347" s="2" t="str">
        <f t="shared" si="1839"/>
        <v>-</v>
      </c>
      <c r="AP3347" s="2" t="str">
        <f t="shared" si="1840"/>
        <v>-</v>
      </c>
      <c r="AR3347" t="str">
        <f t="shared" si="1841"/>
        <v>Burleigh</v>
      </c>
      <c r="AS3347" t="s">
        <v>2565</v>
      </c>
      <c r="AV3347" s="91">
        <v>38</v>
      </c>
      <c r="AW3347" s="93">
        <v>15</v>
      </c>
      <c r="AX3347" s="99">
        <f t="shared" si="1842"/>
        <v>38015</v>
      </c>
      <c r="AZ3347" s="7" t="s">
        <v>3053</v>
      </c>
      <c r="BA3347" t="s">
        <v>3094</v>
      </c>
    </row>
    <row r="3348" spans="1:53" hidden="1" outlineLevel="1">
      <c r="A3348" t="s">
        <v>1447</v>
      </c>
      <c r="B3348" t="s">
        <v>2565</v>
      </c>
      <c r="C3348" s="1">
        <f t="shared" si="1825"/>
        <v>0</v>
      </c>
      <c r="D3348" s="7">
        <f>IF(P3348&gt;0,RANK(P3348,(P3348:R3348,S3348:AG3348)),0)</f>
        <v>0</v>
      </c>
      <c r="E3348" s="7">
        <f>IF(Q3348&gt;0,RANK(Q3348,(P3348:R3348,S3348:AG3348)),0)</f>
        <v>0</v>
      </c>
      <c r="F3348" s="7">
        <f>IF(R3348&gt;0,RANK(R3348,(P3348:R3348,S3348:AG3348)),0)</f>
        <v>0</v>
      </c>
      <c r="G3348" s="7">
        <f>IF(S3348&gt;0,RANK(S3348,(P3348:R3348,S3348:AG3348)),0)</f>
        <v>0</v>
      </c>
      <c r="H3348" s="48" t="e">
        <f t="shared" si="1826"/>
        <v>#NUM!</v>
      </c>
      <c r="I3348" s="163" t="e">
        <f t="shared" si="1827"/>
        <v>#NUM!</v>
      </c>
      <c r="J3348" s="2"/>
      <c r="K3348" s="2" t="str">
        <f t="shared" si="1828"/>
        <v>-</v>
      </c>
      <c r="L3348" s="2" t="str">
        <f t="shared" si="1829"/>
        <v>-</v>
      </c>
      <c r="M3348" s="2" t="str">
        <f t="shared" si="1830"/>
        <v>-</v>
      </c>
      <c r="N3348" s="2" t="str">
        <f t="shared" si="1831"/>
        <v>-</v>
      </c>
      <c r="O3348" s="2" t="str">
        <f t="shared" si="1832"/>
        <v>-</v>
      </c>
      <c r="AI3348" s="7">
        <f t="shared" si="1833"/>
        <v>0</v>
      </c>
      <c r="AJ3348" s="7">
        <f t="shared" si="1834"/>
        <v>0</v>
      </c>
      <c r="AK3348" s="7">
        <f t="shared" si="1835"/>
        <v>0</v>
      </c>
      <c r="AL3348" s="7">
        <f t="shared" si="1836"/>
        <v>0</v>
      </c>
      <c r="AM3348" s="2" t="str">
        <f t="shared" si="1837"/>
        <v>-</v>
      </c>
      <c r="AN3348" s="2" t="str">
        <f t="shared" si="1838"/>
        <v>-</v>
      </c>
      <c r="AO3348" s="2" t="str">
        <f t="shared" si="1839"/>
        <v>-</v>
      </c>
      <c r="AP3348" s="2" t="str">
        <f t="shared" si="1840"/>
        <v>-</v>
      </c>
      <c r="AR3348" t="str">
        <f t="shared" si="1841"/>
        <v>Cass</v>
      </c>
      <c r="AS3348" t="s">
        <v>2565</v>
      </c>
      <c r="AV3348" s="91">
        <v>38</v>
      </c>
      <c r="AW3348" s="93">
        <v>17</v>
      </c>
      <c r="AX3348" s="99">
        <f t="shared" si="1842"/>
        <v>38017</v>
      </c>
      <c r="AZ3348" s="7" t="s">
        <v>3053</v>
      </c>
      <c r="BA3348" t="s">
        <v>3094</v>
      </c>
    </row>
    <row r="3349" spans="1:53" hidden="1" outlineLevel="1">
      <c r="A3349" t="s">
        <v>2097</v>
      </c>
      <c r="B3349" t="s">
        <v>2565</v>
      </c>
      <c r="C3349" s="1">
        <f t="shared" si="1825"/>
        <v>0</v>
      </c>
      <c r="D3349" s="7">
        <f>IF(P3349&gt;0,RANK(P3349,(P3349:R3349,S3349:AG3349)),0)</f>
        <v>0</v>
      </c>
      <c r="E3349" s="7">
        <f>IF(Q3349&gt;0,RANK(Q3349,(P3349:R3349,S3349:AG3349)),0)</f>
        <v>0</v>
      </c>
      <c r="F3349" s="7">
        <f>IF(R3349&gt;0,RANK(R3349,(P3349:R3349,S3349:AG3349)),0)</f>
        <v>0</v>
      </c>
      <c r="G3349" s="7">
        <f>IF(S3349&gt;0,RANK(S3349,(P3349:R3349,S3349:AG3349)),0)</f>
        <v>0</v>
      </c>
      <c r="H3349" s="48" t="e">
        <f t="shared" si="1826"/>
        <v>#NUM!</v>
      </c>
      <c r="I3349" s="163" t="e">
        <f t="shared" si="1827"/>
        <v>#NUM!</v>
      </c>
      <c r="J3349" s="2"/>
      <c r="K3349" s="2" t="str">
        <f t="shared" si="1828"/>
        <v>-</v>
      </c>
      <c r="L3349" s="2" t="str">
        <f t="shared" si="1829"/>
        <v>-</v>
      </c>
      <c r="M3349" s="2" t="str">
        <f t="shared" si="1830"/>
        <v>-</v>
      </c>
      <c r="N3349" s="2" t="str">
        <f t="shared" si="1831"/>
        <v>-</v>
      </c>
      <c r="O3349" s="2" t="str">
        <f t="shared" si="1832"/>
        <v>-</v>
      </c>
      <c r="AI3349" s="7">
        <f t="shared" si="1833"/>
        <v>0</v>
      </c>
      <c r="AJ3349" s="7">
        <f t="shared" si="1834"/>
        <v>0</v>
      </c>
      <c r="AK3349" s="7">
        <f t="shared" si="1835"/>
        <v>0</v>
      </c>
      <c r="AL3349" s="7">
        <f t="shared" si="1836"/>
        <v>0</v>
      </c>
      <c r="AM3349" s="2" t="str">
        <f t="shared" si="1837"/>
        <v>-</v>
      </c>
      <c r="AN3349" s="2" t="str">
        <f t="shared" si="1838"/>
        <v>-</v>
      </c>
      <c r="AO3349" s="2" t="str">
        <f t="shared" si="1839"/>
        <v>-</v>
      </c>
      <c r="AP3349" s="2" t="str">
        <f t="shared" si="1840"/>
        <v>-</v>
      </c>
      <c r="AR3349" t="str">
        <f t="shared" si="1841"/>
        <v>Cavalier</v>
      </c>
      <c r="AS3349" t="s">
        <v>2565</v>
      </c>
      <c r="AV3349" s="91">
        <v>38</v>
      </c>
      <c r="AW3349" s="93">
        <v>19</v>
      </c>
      <c r="AX3349" s="99">
        <f t="shared" si="1842"/>
        <v>38019</v>
      </c>
      <c r="AZ3349" s="7" t="s">
        <v>3053</v>
      </c>
      <c r="BA3349" t="s">
        <v>3094</v>
      </c>
    </row>
    <row r="3350" spans="1:53" hidden="1" outlineLevel="1">
      <c r="A3350" t="s">
        <v>2554</v>
      </c>
      <c r="B3350" t="s">
        <v>2565</v>
      </c>
      <c r="C3350" s="1">
        <f t="shared" si="1825"/>
        <v>0</v>
      </c>
      <c r="D3350" s="7">
        <f>IF(P3350&gt;0,RANK(P3350,(P3350:R3350,S3350:AG3350)),0)</f>
        <v>0</v>
      </c>
      <c r="E3350" s="7">
        <f>IF(Q3350&gt;0,RANK(Q3350,(P3350:R3350,S3350:AG3350)),0)</f>
        <v>0</v>
      </c>
      <c r="F3350" s="7">
        <f>IF(R3350&gt;0,RANK(R3350,(P3350:R3350,S3350:AG3350)),0)</f>
        <v>0</v>
      </c>
      <c r="G3350" s="7">
        <f>IF(S3350&gt;0,RANK(S3350,(P3350:R3350,S3350:AG3350)),0)</f>
        <v>0</v>
      </c>
      <c r="H3350" s="48" t="e">
        <f t="shared" si="1826"/>
        <v>#NUM!</v>
      </c>
      <c r="I3350" s="163" t="e">
        <f t="shared" si="1827"/>
        <v>#NUM!</v>
      </c>
      <c r="J3350" s="2"/>
      <c r="K3350" s="2" t="str">
        <f t="shared" si="1828"/>
        <v>-</v>
      </c>
      <c r="L3350" s="2" t="str">
        <f t="shared" si="1829"/>
        <v>-</v>
      </c>
      <c r="M3350" s="2" t="str">
        <f t="shared" si="1830"/>
        <v>-</v>
      </c>
      <c r="N3350" s="2" t="str">
        <f t="shared" si="1831"/>
        <v>-</v>
      </c>
      <c r="O3350" s="2" t="str">
        <f t="shared" si="1832"/>
        <v>-</v>
      </c>
      <c r="AI3350" s="7">
        <f t="shared" si="1833"/>
        <v>0</v>
      </c>
      <c r="AJ3350" s="7">
        <f t="shared" si="1834"/>
        <v>0</v>
      </c>
      <c r="AK3350" s="7">
        <f t="shared" si="1835"/>
        <v>0</v>
      </c>
      <c r="AL3350" s="7">
        <f t="shared" si="1836"/>
        <v>0</v>
      </c>
      <c r="AM3350" s="2" t="str">
        <f t="shared" si="1837"/>
        <v>-</v>
      </c>
      <c r="AN3350" s="2" t="str">
        <f t="shared" si="1838"/>
        <v>-</v>
      </c>
      <c r="AO3350" s="2" t="str">
        <f t="shared" si="1839"/>
        <v>-</v>
      </c>
      <c r="AP3350" s="2" t="str">
        <f t="shared" si="1840"/>
        <v>-</v>
      </c>
      <c r="AR3350" t="str">
        <f t="shared" si="1841"/>
        <v>Dickey</v>
      </c>
      <c r="AS3350" t="s">
        <v>2565</v>
      </c>
      <c r="AV3350" s="91">
        <v>38</v>
      </c>
      <c r="AW3350" s="93">
        <v>21</v>
      </c>
      <c r="AX3350" s="99">
        <f t="shared" si="1842"/>
        <v>38021</v>
      </c>
      <c r="AZ3350" s="7" t="s">
        <v>3053</v>
      </c>
      <c r="BA3350" t="s">
        <v>3094</v>
      </c>
    </row>
    <row r="3351" spans="1:53" hidden="1" outlineLevel="1">
      <c r="A3351" t="s">
        <v>680</v>
      </c>
      <c r="B3351" t="s">
        <v>2565</v>
      </c>
      <c r="C3351" s="1">
        <f t="shared" si="1825"/>
        <v>0</v>
      </c>
      <c r="D3351" s="7">
        <f>IF(P3351&gt;0,RANK(P3351,(P3351:R3351,S3351:AG3351)),0)</f>
        <v>0</v>
      </c>
      <c r="E3351" s="7">
        <f>IF(Q3351&gt;0,RANK(Q3351,(P3351:R3351,S3351:AG3351)),0)</f>
        <v>0</v>
      </c>
      <c r="F3351" s="7">
        <f>IF(R3351&gt;0,RANK(R3351,(P3351:R3351,S3351:AG3351)),0)</f>
        <v>0</v>
      </c>
      <c r="G3351" s="7">
        <f>IF(S3351&gt;0,RANK(S3351,(P3351:R3351,S3351:AG3351)),0)</f>
        <v>0</v>
      </c>
      <c r="H3351" s="48" t="e">
        <f t="shared" si="1826"/>
        <v>#NUM!</v>
      </c>
      <c r="I3351" s="163" t="e">
        <f t="shared" si="1827"/>
        <v>#NUM!</v>
      </c>
      <c r="J3351" s="2"/>
      <c r="K3351" s="2" t="str">
        <f t="shared" si="1828"/>
        <v>-</v>
      </c>
      <c r="L3351" s="2" t="str">
        <f t="shared" si="1829"/>
        <v>-</v>
      </c>
      <c r="M3351" s="2" t="str">
        <f t="shared" si="1830"/>
        <v>-</v>
      </c>
      <c r="N3351" s="2" t="str">
        <f t="shared" si="1831"/>
        <v>-</v>
      </c>
      <c r="O3351" s="2" t="str">
        <f t="shared" si="1832"/>
        <v>-</v>
      </c>
      <c r="AI3351" s="7">
        <f t="shared" si="1833"/>
        <v>0</v>
      </c>
      <c r="AJ3351" s="7">
        <f t="shared" si="1834"/>
        <v>0</v>
      </c>
      <c r="AK3351" s="7">
        <f t="shared" si="1835"/>
        <v>0</v>
      </c>
      <c r="AL3351" s="7">
        <f t="shared" si="1836"/>
        <v>0</v>
      </c>
      <c r="AM3351" s="2" t="str">
        <f t="shared" si="1837"/>
        <v>-</v>
      </c>
      <c r="AN3351" s="2" t="str">
        <f t="shared" si="1838"/>
        <v>-</v>
      </c>
      <c r="AO3351" s="2" t="str">
        <f t="shared" si="1839"/>
        <v>-</v>
      </c>
      <c r="AP3351" s="2" t="str">
        <f t="shared" si="1840"/>
        <v>-</v>
      </c>
      <c r="AR3351" t="str">
        <f t="shared" si="1841"/>
        <v>Divide</v>
      </c>
      <c r="AS3351" t="s">
        <v>2565</v>
      </c>
      <c r="AV3351" s="91">
        <v>38</v>
      </c>
      <c r="AW3351" s="93">
        <v>23</v>
      </c>
      <c r="AX3351" s="99">
        <f t="shared" si="1842"/>
        <v>38023</v>
      </c>
      <c r="AZ3351" s="7" t="s">
        <v>3053</v>
      </c>
      <c r="BA3351" t="s">
        <v>3094</v>
      </c>
    </row>
    <row r="3352" spans="1:53" hidden="1" outlineLevel="1">
      <c r="A3352" t="s">
        <v>1433</v>
      </c>
      <c r="B3352" t="s">
        <v>2565</v>
      </c>
      <c r="C3352" s="1">
        <f t="shared" si="1825"/>
        <v>0</v>
      </c>
      <c r="D3352" s="7">
        <f>IF(P3352&gt;0,RANK(P3352,(P3352:R3352,S3352:AG3352)),0)</f>
        <v>0</v>
      </c>
      <c r="E3352" s="7">
        <f>IF(Q3352&gt;0,RANK(Q3352,(P3352:R3352,S3352:AG3352)),0)</f>
        <v>0</v>
      </c>
      <c r="F3352" s="7">
        <f>IF(R3352&gt;0,RANK(R3352,(P3352:R3352,S3352:AG3352)),0)</f>
        <v>0</v>
      </c>
      <c r="G3352" s="7">
        <f>IF(S3352&gt;0,RANK(S3352,(P3352:R3352,S3352:AG3352)),0)</f>
        <v>0</v>
      </c>
      <c r="H3352" s="48" t="e">
        <f t="shared" si="1826"/>
        <v>#NUM!</v>
      </c>
      <c r="I3352" s="163" t="e">
        <f t="shared" si="1827"/>
        <v>#NUM!</v>
      </c>
      <c r="J3352" s="2"/>
      <c r="K3352" s="2" t="str">
        <f t="shared" si="1828"/>
        <v>-</v>
      </c>
      <c r="L3352" s="2" t="str">
        <f t="shared" si="1829"/>
        <v>-</v>
      </c>
      <c r="M3352" s="2" t="str">
        <f t="shared" si="1830"/>
        <v>-</v>
      </c>
      <c r="N3352" s="2" t="str">
        <f t="shared" si="1831"/>
        <v>-</v>
      </c>
      <c r="O3352" s="2" t="str">
        <f t="shared" si="1832"/>
        <v>-</v>
      </c>
      <c r="AI3352" s="7">
        <f t="shared" si="1833"/>
        <v>0</v>
      </c>
      <c r="AJ3352" s="7">
        <f t="shared" si="1834"/>
        <v>0</v>
      </c>
      <c r="AK3352" s="7">
        <f t="shared" si="1835"/>
        <v>0</v>
      </c>
      <c r="AL3352" s="7">
        <f t="shared" si="1836"/>
        <v>0</v>
      </c>
      <c r="AM3352" s="2" t="str">
        <f t="shared" si="1837"/>
        <v>-</v>
      </c>
      <c r="AN3352" s="2" t="str">
        <f t="shared" si="1838"/>
        <v>-</v>
      </c>
      <c r="AO3352" s="2" t="str">
        <f t="shared" si="1839"/>
        <v>-</v>
      </c>
      <c r="AP3352" s="2" t="str">
        <f t="shared" si="1840"/>
        <v>-</v>
      </c>
      <c r="AR3352" t="str">
        <f t="shared" si="1841"/>
        <v>Dunn</v>
      </c>
      <c r="AS3352" t="s">
        <v>2565</v>
      </c>
      <c r="AV3352" s="91">
        <v>38</v>
      </c>
      <c r="AW3352" s="93">
        <v>25</v>
      </c>
      <c r="AX3352" s="99">
        <f t="shared" si="1842"/>
        <v>38025</v>
      </c>
      <c r="AZ3352" s="7" t="s">
        <v>3053</v>
      </c>
      <c r="BA3352" t="s">
        <v>3094</v>
      </c>
    </row>
    <row r="3353" spans="1:53" hidden="1" outlineLevel="1">
      <c r="A3353" t="s">
        <v>1683</v>
      </c>
      <c r="B3353" t="s">
        <v>2565</v>
      </c>
      <c r="C3353" s="1">
        <f t="shared" si="1825"/>
        <v>0</v>
      </c>
      <c r="D3353" s="7">
        <f>IF(P3353&gt;0,RANK(P3353,(P3353:R3353,S3353:AG3353)),0)</f>
        <v>0</v>
      </c>
      <c r="E3353" s="7">
        <f>IF(Q3353&gt;0,RANK(Q3353,(P3353:R3353,S3353:AG3353)),0)</f>
        <v>0</v>
      </c>
      <c r="F3353" s="7">
        <f>IF(R3353&gt;0,RANK(R3353,(P3353:R3353,S3353:AG3353)),0)</f>
        <v>0</v>
      </c>
      <c r="G3353" s="7">
        <f>IF(S3353&gt;0,RANK(S3353,(P3353:R3353,S3353:AG3353)),0)</f>
        <v>0</v>
      </c>
      <c r="H3353" s="48" t="e">
        <f t="shared" si="1826"/>
        <v>#NUM!</v>
      </c>
      <c r="I3353" s="163" t="e">
        <f t="shared" si="1827"/>
        <v>#NUM!</v>
      </c>
      <c r="J3353" s="2"/>
      <c r="K3353" s="2" t="str">
        <f t="shared" si="1828"/>
        <v>-</v>
      </c>
      <c r="L3353" s="2" t="str">
        <f t="shared" si="1829"/>
        <v>-</v>
      </c>
      <c r="M3353" s="2" t="str">
        <f t="shared" si="1830"/>
        <v>-</v>
      </c>
      <c r="N3353" s="2" t="str">
        <f t="shared" si="1831"/>
        <v>-</v>
      </c>
      <c r="O3353" s="2" t="str">
        <f t="shared" si="1832"/>
        <v>-</v>
      </c>
      <c r="AI3353" s="7">
        <f t="shared" si="1833"/>
        <v>0</v>
      </c>
      <c r="AJ3353" s="7">
        <f t="shared" si="1834"/>
        <v>0</v>
      </c>
      <c r="AK3353" s="7">
        <f t="shared" si="1835"/>
        <v>0</v>
      </c>
      <c r="AL3353" s="7">
        <f t="shared" si="1836"/>
        <v>0</v>
      </c>
      <c r="AM3353" s="2" t="str">
        <f t="shared" si="1837"/>
        <v>-</v>
      </c>
      <c r="AN3353" s="2" t="str">
        <f t="shared" si="1838"/>
        <v>-</v>
      </c>
      <c r="AO3353" s="2" t="str">
        <f t="shared" si="1839"/>
        <v>-</v>
      </c>
      <c r="AP3353" s="2" t="str">
        <f t="shared" si="1840"/>
        <v>-</v>
      </c>
      <c r="AR3353" t="str">
        <f t="shared" si="1841"/>
        <v>Eddy</v>
      </c>
      <c r="AS3353" t="s">
        <v>2565</v>
      </c>
      <c r="AV3353" s="91">
        <v>38</v>
      </c>
      <c r="AW3353" s="93">
        <v>27</v>
      </c>
      <c r="AX3353" s="99">
        <f t="shared" si="1842"/>
        <v>38027</v>
      </c>
      <c r="AZ3353" s="7" t="s">
        <v>3053</v>
      </c>
      <c r="BA3353" t="s">
        <v>3094</v>
      </c>
    </row>
    <row r="3354" spans="1:53" hidden="1" outlineLevel="1">
      <c r="A3354" t="s">
        <v>681</v>
      </c>
      <c r="B3354" t="s">
        <v>2565</v>
      </c>
      <c r="C3354" s="1">
        <f t="shared" si="1825"/>
        <v>0</v>
      </c>
      <c r="D3354" s="7">
        <f>IF(P3354&gt;0,RANK(P3354,(P3354:R3354,S3354:AG3354)),0)</f>
        <v>0</v>
      </c>
      <c r="E3354" s="7">
        <f>IF(Q3354&gt;0,RANK(Q3354,(P3354:R3354,S3354:AG3354)),0)</f>
        <v>0</v>
      </c>
      <c r="F3354" s="7">
        <f>IF(R3354&gt;0,RANK(R3354,(P3354:R3354,S3354:AG3354)),0)</f>
        <v>0</v>
      </c>
      <c r="G3354" s="7">
        <f>IF(S3354&gt;0,RANK(S3354,(P3354:R3354,S3354:AG3354)),0)</f>
        <v>0</v>
      </c>
      <c r="H3354" s="48" t="e">
        <f t="shared" si="1826"/>
        <v>#NUM!</v>
      </c>
      <c r="I3354" s="163" t="e">
        <f t="shared" si="1827"/>
        <v>#NUM!</v>
      </c>
      <c r="J3354" s="2"/>
      <c r="K3354" s="2" t="str">
        <f t="shared" si="1828"/>
        <v>-</v>
      </c>
      <c r="L3354" s="2" t="str">
        <f t="shared" si="1829"/>
        <v>-</v>
      </c>
      <c r="M3354" s="2" t="str">
        <f t="shared" si="1830"/>
        <v>-</v>
      </c>
      <c r="N3354" s="2" t="str">
        <f t="shared" si="1831"/>
        <v>-</v>
      </c>
      <c r="O3354" s="2" t="str">
        <f t="shared" si="1832"/>
        <v>-</v>
      </c>
      <c r="AI3354" s="7">
        <f t="shared" si="1833"/>
        <v>0</v>
      </c>
      <c r="AJ3354" s="7">
        <f t="shared" si="1834"/>
        <v>0</v>
      </c>
      <c r="AK3354" s="7">
        <f t="shared" si="1835"/>
        <v>0</v>
      </c>
      <c r="AL3354" s="7">
        <f t="shared" si="1836"/>
        <v>0</v>
      </c>
      <c r="AM3354" s="2" t="str">
        <f t="shared" si="1837"/>
        <v>-</v>
      </c>
      <c r="AN3354" s="2" t="str">
        <f t="shared" si="1838"/>
        <v>-</v>
      </c>
      <c r="AO3354" s="2" t="str">
        <f t="shared" si="1839"/>
        <v>-</v>
      </c>
      <c r="AP3354" s="2" t="str">
        <f t="shared" si="1840"/>
        <v>-</v>
      </c>
      <c r="AR3354" t="str">
        <f t="shared" si="1841"/>
        <v>Emmons</v>
      </c>
      <c r="AS3354" t="s">
        <v>2565</v>
      </c>
      <c r="AV3354" s="91">
        <v>38</v>
      </c>
      <c r="AW3354" s="93">
        <v>29</v>
      </c>
      <c r="AX3354" s="99">
        <f t="shared" si="1842"/>
        <v>38029</v>
      </c>
      <c r="AZ3354" s="7" t="s">
        <v>3053</v>
      </c>
      <c r="BA3354" t="s">
        <v>3094</v>
      </c>
    </row>
    <row r="3355" spans="1:53" hidden="1" outlineLevel="1">
      <c r="A3355" t="s">
        <v>682</v>
      </c>
      <c r="B3355" t="s">
        <v>2565</v>
      </c>
      <c r="C3355" s="1">
        <f t="shared" si="1825"/>
        <v>0</v>
      </c>
      <c r="D3355" s="7">
        <f>IF(P3355&gt;0,RANK(P3355,(P3355:R3355,S3355:AG3355)),0)</f>
        <v>0</v>
      </c>
      <c r="E3355" s="7">
        <f>IF(Q3355&gt;0,RANK(Q3355,(P3355:R3355,S3355:AG3355)),0)</f>
        <v>0</v>
      </c>
      <c r="F3355" s="7">
        <f>IF(R3355&gt;0,RANK(R3355,(P3355:R3355,S3355:AG3355)),0)</f>
        <v>0</v>
      </c>
      <c r="G3355" s="7">
        <f>IF(S3355&gt;0,RANK(S3355,(P3355:R3355,S3355:AG3355)),0)</f>
        <v>0</v>
      </c>
      <c r="H3355" s="48" t="e">
        <f t="shared" si="1826"/>
        <v>#NUM!</v>
      </c>
      <c r="I3355" s="163" t="e">
        <f t="shared" si="1827"/>
        <v>#NUM!</v>
      </c>
      <c r="J3355" s="2"/>
      <c r="K3355" s="2" t="str">
        <f t="shared" si="1828"/>
        <v>-</v>
      </c>
      <c r="L3355" s="2" t="str">
        <f t="shared" si="1829"/>
        <v>-</v>
      </c>
      <c r="M3355" s="2" t="str">
        <f t="shared" si="1830"/>
        <v>-</v>
      </c>
      <c r="N3355" s="2" t="str">
        <f t="shared" si="1831"/>
        <v>-</v>
      </c>
      <c r="O3355" s="2" t="str">
        <f t="shared" si="1832"/>
        <v>-</v>
      </c>
      <c r="AI3355" s="7">
        <f t="shared" si="1833"/>
        <v>0</v>
      </c>
      <c r="AJ3355" s="7">
        <f t="shared" si="1834"/>
        <v>0</v>
      </c>
      <c r="AK3355" s="7">
        <f t="shared" si="1835"/>
        <v>0</v>
      </c>
      <c r="AL3355" s="7">
        <f t="shared" si="1836"/>
        <v>0</v>
      </c>
      <c r="AM3355" s="2" t="str">
        <f t="shared" si="1837"/>
        <v>-</v>
      </c>
      <c r="AN3355" s="2" t="str">
        <f t="shared" si="1838"/>
        <v>-</v>
      </c>
      <c r="AO3355" s="2" t="str">
        <f t="shared" si="1839"/>
        <v>-</v>
      </c>
      <c r="AP3355" s="2" t="str">
        <f t="shared" si="1840"/>
        <v>-</v>
      </c>
      <c r="AR3355" t="str">
        <f t="shared" si="1841"/>
        <v>Foster</v>
      </c>
      <c r="AS3355" t="s">
        <v>2565</v>
      </c>
      <c r="AV3355" s="91">
        <v>38</v>
      </c>
      <c r="AW3355" s="93">
        <v>31</v>
      </c>
      <c r="AX3355" s="99">
        <f t="shared" si="1842"/>
        <v>38031</v>
      </c>
      <c r="AZ3355" s="7" t="s">
        <v>3053</v>
      </c>
      <c r="BA3355" t="s">
        <v>3094</v>
      </c>
    </row>
    <row r="3356" spans="1:53" hidden="1" outlineLevel="1">
      <c r="A3356" t="s">
        <v>1458</v>
      </c>
      <c r="B3356" t="s">
        <v>2565</v>
      </c>
      <c r="C3356" s="1">
        <f t="shared" si="1825"/>
        <v>0</v>
      </c>
      <c r="D3356" s="7">
        <f>IF(P3356&gt;0,RANK(P3356,(P3356:R3356,S3356:AG3356)),0)</f>
        <v>0</v>
      </c>
      <c r="E3356" s="7">
        <f>IF(Q3356&gt;0,RANK(Q3356,(P3356:R3356,S3356:AG3356)),0)</f>
        <v>0</v>
      </c>
      <c r="F3356" s="7">
        <f>IF(R3356&gt;0,RANK(R3356,(P3356:R3356,S3356:AG3356)),0)</f>
        <v>0</v>
      </c>
      <c r="G3356" s="7">
        <f>IF(S3356&gt;0,RANK(S3356,(P3356:R3356,S3356:AG3356)),0)</f>
        <v>0</v>
      </c>
      <c r="H3356" s="48" t="e">
        <f t="shared" si="1826"/>
        <v>#NUM!</v>
      </c>
      <c r="I3356" s="163" t="e">
        <f t="shared" si="1827"/>
        <v>#NUM!</v>
      </c>
      <c r="J3356" s="2"/>
      <c r="K3356" s="2" t="str">
        <f t="shared" si="1828"/>
        <v>-</v>
      </c>
      <c r="L3356" s="2" t="str">
        <f t="shared" si="1829"/>
        <v>-</v>
      </c>
      <c r="M3356" s="2" t="str">
        <f t="shared" si="1830"/>
        <v>-</v>
      </c>
      <c r="N3356" s="2" t="str">
        <f t="shared" si="1831"/>
        <v>-</v>
      </c>
      <c r="O3356" s="2" t="str">
        <f t="shared" si="1832"/>
        <v>-</v>
      </c>
      <c r="AI3356" s="7">
        <f t="shared" si="1833"/>
        <v>0</v>
      </c>
      <c r="AJ3356" s="7">
        <f t="shared" si="1834"/>
        <v>0</v>
      </c>
      <c r="AK3356" s="7">
        <f t="shared" si="1835"/>
        <v>0</v>
      </c>
      <c r="AL3356" s="7">
        <f t="shared" si="1836"/>
        <v>0</v>
      </c>
      <c r="AM3356" s="2" t="str">
        <f t="shared" si="1837"/>
        <v>-</v>
      </c>
      <c r="AN3356" s="2" t="str">
        <f t="shared" si="1838"/>
        <v>-</v>
      </c>
      <c r="AO3356" s="2" t="str">
        <f t="shared" si="1839"/>
        <v>-</v>
      </c>
      <c r="AP3356" s="2" t="str">
        <f t="shared" si="1840"/>
        <v>-</v>
      </c>
      <c r="AR3356" t="str">
        <f t="shared" si="1841"/>
        <v>Golden Valley</v>
      </c>
      <c r="AS3356" t="s">
        <v>2565</v>
      </c>
      <c r="AV3356" s="91">
        <v>38</v>
      </c>
      <c r="AW3356" s="93">
        <v>33</v>
      </c>
      <c r="AX3356" s="99">
        <f t="shared" si="1842"/>
        <v>38033</v>
      </c>
      <c r="AZ3356" s="7" t="s">
        <v>3053</v>
      </c>
      <c r="BA3356" t="s">
        <v>3094</v>
      </c>
    </row>
    <row r="3357" spans="1:53" hidden="1" outlineLevel="1">
      <c r="A3357" t="s">
        <v>1039</v>
      </c>
      <c r="B3357" t="s">
        <v>2565</v>
      </c>
      <c r="C3357" s="1">
        <f t="shared" si="1825"/>
        <v>0</v>
      </c>
      <c r="D3357" s="7">
        <f>IF(P3357&gt;0,RANK(P3357,(P3357:R3357,S3357:AG3357)),0)</f>
        <v>0</v>
      </c>
      <c r="E3357" s="7">
        <f>IF(Q3357&gt;0,RANK(Q3357,(P3357:R3357,S3357:AG3357)),0)</f>
        <v>0</v>
      </c>
      <c r="F3357" s="7">
        <f>IF(R3357&gt;0,RANK(R3357,(P3357:R3357,S3357:AG3357)),0)</f>
        <v>0</v>
      </c>
      <c r="G3357" s="7">
        <f>IF(S3357&gt;0,RANK(S3357,(P3357:R3357,S3357:AG3357)),0)</f>
        <v>0</v>
      </c>
      <c r="H3357" s="48" t="e">
        <f t="shared" si="1826"/>
        <v>#NUM!</v>
      </c>
      <c r="I3357" s="163" t="e">
        <f t="shared" si="1827"/>
        <v>#NUM!</v>
      </c>
      <c r="J3357" s="2"/>
      <c r="K3357" s="2" t="str">
        <f t="shared" si="1828"/>
        <v>-</v>
      </c>
      <c r="L3357" s="2" t="str">
        <f t="shared" si="1829"/>
        <v>-</v>
      </c>
      <c r="M3357" s="2" t="str">
        <f t="shared" si="1830"/>
        <v>-</v>
      </c>
      <c r="N3357" s="2" t="str">
        <f t="shared" si="1831"/>
        <v>-</v>
      </c>
      <c r="O3357" s="2" t="str">
        <f t="shared" si="1832"/>
        <v>-</v>
      </c>
      <c r="AI3357" s="7">
        <f t="shared" si="1833"/>
        <v>0</v>
      </c>
      <c r="AJ3357" s="7">
        <f t="shared" si="1834"/>
        <v>0</v>
      </c>
      <c r="AK3357" s="7">
        <f t="shared" si="1835"/>
        <v>0</v>
      </c>
      <c r="AL3357" s="7">
        <f t="shared" si="1836"/>
        <v>0</v>
      </c>
      <c r="AM3357" s="2" t="str">
        <f t="shared" si="1837"/>
        <v>-</v>
      </c>
      <c r="AN3357" s="2" t="str">
        <f t="shared" si="1838"/>
        <v>-</v>
      </c>
      <c r="AO3357" s="2" t="str">
        <f t="shared" si="1839"/>
        <v>-</v>
      </c>
      <c r="AP3357" s="2" t="str">
        <f t="shared" si="1840"/>
        <v>-</v>
      </c>
      <c r="AR3357" t="str">
        <f t="shared" si="1841"/>
        <v>Grand Forks</v>
      </c>
      <c r="AS3357" t="s">
        <v>2565</v>
      </c>
      <c r="AV3357" s="91">
        <v>38</v>
      </c>
      <c r="AW3357" s="93">
        <v>35</v>
      </c>
      <c r="AX3357" s="99">
        <f t="shared" si="1842"/>
        <v>38035</v>
      </c>
      <c r="AZ3357" s="7" t="s">
        <v>3053</v>
      </c>
      <c r="BA3357" t="s">
        <v>3094</v>
      </c>
    </row>
    <row r="3358" spans="1:53" hidden="1" outlineLevel="1">
      <c r="A3358" t="s">
        <v>2109</v>
      </c>
      <c r="B3358" t="s">
        <v>2565</v>
      </c>
      <c r="C3358" s="1">
        <f t="shared" si="1825"/>
        <v>0</v>
      </c>
      <c r="D3358" s="7">
        <f>IF(P3358&gt;0,RANK(P3358,(P3358:R3358,S3358:AG3358)),0)</f>
        <v>0</v>
      </c>
      <c r="E3358" s="7">
        <f>IF(Q3358&gt;0,RANK(Q3358,(P3358:R3358,S3358:AG3358)),0)</f>
        <v>0</v>
      </c>
      <c r="F3358" s="7">
        <f>IF(R3358&gt;0,RANK(R3358,(P3358:R3358,S3358:AG3358)),0)</f>
        <v>0</v>
      </c>
      <c r="G3358" s="7">
        <f>IF(S3358&gt;0,RANK(S3358,(P3358:R3358,S3358:AG3358)),0)</f>
        <v>0</v>
      </c>
      <c r="H3358" s="48" t="e">
        <f t="shared" si="1826"/>
        <v>#NUM!</v>
      </c>
      <c r="I3358" s="163" t="e">
        <f t="shared" si="1827"/>
        <v>#NUM!</v>
      </c>
      <c r="J3358" s="2"/>
      <c r="K3358" s="2" t="str">
        <f t="shared" si="1828"/>
        <v>-</v>
      </c>
      <c r="L3358" s="2" t="str">
        <f t="shared" si="1829"/>
        <v>-</v>
      </c>
      <c r="M3358" s="2" t="str">
        <f t="shared" si="1830"/>
        <v>-</v>
      </c>
      <c r="N3358" s="2" t="str">
        <f t="shared" si="1831"/>
        <v>-</v>
      </c>
      <c r="O3358" s="2" t="str">
        <f t="shared" si="1832"/>
        <v>-</v>
      </c>
      <c r="AI3358" s="7">
        <f t="shared" si="1833"/>
        <v>0</v>
      </c>
      <c r="AJ3358" s="7">
        <f t="shared" si="1834"/>
        <v>0</v>
      </c>
      <c r="AK3358" s="7">
        <f t="shared" si="1835"/>
        <v>0</v>
      </c>
      <c r="AL3358" s="7">
        <f t="shared" si="1836"/>
        <v>0</v>
      </c>
      <c r="AM3358" s="2" t="str">
        <f t="shared" si="1837"/>
        <v>-</v>
      </c>
      <c r="AN3358" s="2" t="str">
        <f t="shared" si="1838"/>
        <v>-</v>
      </c>
      <c r="AO3358" s="2" t="str">
        <f t="shared" si="1839"/>
        <v>-</v>
      </c>
      <c r="AP3358" s="2" t="str">
        <f t="shared" si="1840"/>
        <v>-</v>
      </c>
      <c r="AR3358" t="str">
        <f t="shared" si="1841"/>
        <v>Grant</v>
      </c>
      <c r="AS3358" t="s">
        <v>2565</v>
      </c>
      <c r="AV3358" s="91">
        <v>38</v>
      </c>
      <c r="AW3358" s="93">
        <v>37</v>
      </c>
      <c r="AX3358" s="99">
        <f t="shared" si="1842"/>
        <v>38037</v>
      </c>
      <c r="AZ3358" s="7" t="s">
        <v>3053</v>
      </c>
      <c r="BA3358" t="s">
        <v>3094</v>
      </c>
    </row>
    <row r="3359" spans="1:53" hidden="1" outlineLevel="1">
      <c r="A3359" t="s">
        <v>2151</v>
      </c>
      <c r="B3359" t="s">
        <v>2565</v>
      </c>
      <c r="C3359" s="1">
        <f t="shared" si="1825"/>
        <v>0</v>
      </c>
      <c r="D3359" s="7">
        <f>IF(P3359&gt;0,RANK(P3359,(P3359:R3359,S3359:AG3359)),0)</f>
        <v>0</v>
      </c>
      <c r="E3359" s="7">
        <f>IF(Q3359&gt;0,RANK(Q3359,(P3359:R3359,S3359:AG3359)),0)</f>
        <v>0</v>
      </c>
      <c r="F3359" s="7">
        <f>IF(R3359&gt;0,RANK(R3359,(P3359:R3359,S3359:AG3359)),0)</f>
        <v>0</v>
      </c>
      <c r="G3359" s="7">
        <f>IF(S3359&gt;0,RANK(S3359,(P3359:R3359,S3359:AG3359)),0)</f>
        <v>0</v>
      </c>
      <c r="H3359" s="48" t="e">
        <f t="shared" si="1826"/>
        <v>#NUM!</v>
      </c>
      <c r="I3359" s="163" t="e">
        <f t="shared" si="1827"/>
        <v>#NUM!</v>
      </c>
      <c r="J3359" s="2"/>
      <c r="K3359" s="2" t="str">
        <f t="shared" si="1828"/>
        <v>-</v>
      </c>
      <c r="L3359" s="2" t="str">
        <f t="shared" si="1829"/>
        <v>-</v>
      </c>
      <c r="M3359" s="2" t="str">
        <f t="shared" si="1830"/>
        <v>-</v>
      </c>
      <c r="N3359" s="2" t="str">
        <f t="shared" si="1831"/>
        <v>-</v>
      </c>
      <c r="O3359" s="2" t="str">
        <f t="shared" si="1832"/>
        <v>-</v>
      </c>
      <c r="AI3359" s="7">
        <f t="shared" si="1833"/>
        <v>0</v>
      </c>
      <c r="AJ3359" s="7">
        <f t="shared" si="1834"/>
        <v>0</v>
      </c>
      <c r="AK3359" s="7">
        <f t="shared" si="1835"/>
        <v>0</v>
      </c>
      <c r="AL3359" s="7">
        <f t="shared" si="1836"/>
        <v>0</v>
      </c>
      <c r="AM3359" s="2" t="str">
        <f t="shared" si="1837"/>
        <v>-</v>
      </c>
      <c r="AN3359" s="2" t="str">
        <f t="shared" si="1838"/>
        <v>-</v>
      </c>
      <c r="AO3359" s="2" t="str">
        <f t="shared" si="1839"/>
        <v>-</v>
      </c>
      <c r="AP3359" s="2" t="str">
        <f t="shared" si="1840"/>
        <v>-</v>
      </c>
      <c r="AR3359" t="str">
        <f t="shared" si="1841"/>
        <v>Griggs</v>
      </c>
      <c r="AS3359" t="s">
        <v>2565</v>
      </c>
      <c r="AV3359" s="91">
        <v>38</v>
      </c>
      <c r="AW3359" s="93">
        <v>39</v>
      </c>
      <c r="AX3359" s="99">
        <f t="shared" si="1842"/>
        <v>38039</v>
      </c>
      <c r="AZ3359" s="7" t="s">
        <v>3053</v>
      </c>
      <c r="BA3359" t="s">
        <v>3094</v>
      </c>
    </row>
    <row r="3360" spans="1:53" hidden="1" outlineLevel="1">
      <c r="A3360" t="s">
        <v>3007</v>
      </c>
      <c r="B3360" t="s">
        <v>2565</v>
      </c>
      <c r="C3360" s="1">
        <f t="shared" si="1825"/>
        <v>0</v>
      </c>
      <c r="D3360" s="7">
        <f>IF(P3360&gt;0,RANK(P3360,(P3360:R3360,S3360:AG3360)),0)</f>
        <v>0</v>
      </c>
      <c r="E3360" s="7">
        <f>IF(Q3360&gt;0,RANK(Q3360,(P3360:R3360,S3360:AG3360)),0)</f>
        <v>0</v>
      </c>
      <c r="F3360" s="7">
        <f>IF(R3360&gt;0,RANK(R3360,(P3360:R3360,S3360:AG3360)),0)</f>
        <v>0</v>
      </c>
      <c r="G3360" s="7">
        <f>IF(S3360&gt;0,RANK(S3360,(P3360:R3360,S3360:AG3360)),0)</f>
        <v>0</v>
      </c>
      <c r="H3360" s="48" t="e">
        <f t="shared" si="1826"/>
        <v>#NUM!</v>
      </c>
      <c r="I3360" s="163" t="e">
        <f t="shared" si="1827"/>
        <v>#NUM!</v>
      </c>
      <c r="J3360" s="2"/>
      <c r="K3360" s="2" t="str">
        <f t="shared" si="1828"/>
        <v>-</v>
      </c>
      <c r="L3360" s="2" t="str">
        <f t="shared" si="1829"/>
        <v>-</v>
      </c>
      <c r="M3360" s="2" t="str">
        <f t="shared" si="1830"/>
        <v>-</v>
      </c>
      <c r="N3360" s="2" t="str">
        <f t="shared" si="1831"/>
        <v>-</v>
      </c>
      <c r="O3360" s="2" t="str">
        <f t="shared" si="1832"/>
        <v>-</v>
      </c>
      <c r="AI3360" s="7">
        <f t="shared" si="1833"/>
        <v>0</v>
      </c>
      <c r="AJ3360" s="7">
        <f t="shared" si="1834"/>
        <v>0</v>
      </c>
      <c r="AK3360" s="7">
        <f t="shared" si="1835"/>
        <v>0</v>
      </c>
      <c r="AL3360" s="7">
        <f t="shared" si="1836"/>
        <v>0</v>
      </c>
      <c r="AM3360" s="2" t="str">
        <f t="shared" si="1837"/>
        <v>-</v>
      </c>
      <c r="AN3360" s="2" t="str">
        <f t="shared" si="1838"/>
        <v>-</v>
      </c>
      <c r="AO3360" s="2" t="str">
        <f t="shared" si="1839"/>
        <v>-</v>
      </c>
      <c r="AP3360" s="2" t="str">
        <f t="shared" si="1840"/>
        <v>-</v>
      </c>
      <c r="AR3360" t="str">
        <f t="shared" si="1841"/>
        <v>Hettinger</v>
      </c>
      <c r="AS3360" t="s">
        <v>2565</v>
      </c>
      <c r="AV3360" s="91">
        <v>38</v>
      </c>
      <c r="AW3360" s="93">
        <v>41</v>
      </c>
      <c r="AX3360" s="99">
        <f t="shared" si="1842"/>
        <v>38041</v>
      </c>
      <c r="AZ3360" s="7" t="s">
        <v>3053</v>
      </c>
      <c r="BA3360" t="s">
        <v>3094</v>
      </c>
    </row>
    <row r="3361" spans="1:53" hidden="1" outlineLevel="1">
      <c r="A3361" t="s">
        <v>2524</v>
      </c>
      <c r="B3361" t="s">
        <v>2565</v>
      </c>
      <c r="C3361" s="1">
        <f t="shared" si="1825"/>
        <v>0</v>
      </c>
      <c r="D3361" s="7">
        <f>IF(P3361&gt;0,RANK(P3361,(P3361:R3361,S3361:AG3361)),0)</f>
        <v>0</v>
      </c>
      <c r="E3361" s="7">
        <f>IF(Q3361&gt;0,RANK(Q3361,(P3361:R3361,S3361:AG3361)),0)</f>
        <v>0</v>
      </c>
      <c r="F3361" s="7">
        <f>IF(R3361&gt;0,RANK(R3361,(P3361:R3361,S3361:AG3361)),0)</f>
        <v>0</v>
      </c>
      <c r="G3361" s="7">
        <f>IF(S3361&gt;0,RANK(S3361,(P3361:R3361,S3361:AG3361)),0)</f>
        <v>0</v>
      </c>
      <c r="H3361" s="48" t="e">
        <f t="shared" si="1826"/>
        <v>#NUM!</v>
      </c>
      <c r="I3361" s="163" t="e">
        <f t="shared" si="1827"/>
        <v>#NUM!</v>
      </c>
      <c r="J3361" s="2"/>
      <c r="K3361" s="2" t="str">
        <f t="shared" si="1828"/>
        <v>-</v>
      </c>
      <c r="L3361" s="2" t="str">
        <f t="shared" si="1829"/>
        <v>-</v>
      </c>
      <c r="M3361" s="2" t="str">
        <f t="shared" si="1830"/>
        <v>-</v>
      </c>
      <c r="N3361" s="2" t="str">
        <f t="shared" si="1831"/>
        <v>-</v>
      </c>
      <c r="O3361" s="2" t="str">
        <f t="shared" si="1832"/>
        <v>-</v>
      </c>
      <c r="AI3361" s="7">
        <f t="shared" si="1833"/>
        <v>0</v>
      </c>
      <c r="AJ3361" s="7">
        <f t="shared" si="1834"/>
        <v>0</v>
      </c>
      <c r="AK3361" s="7">
        <f t="shared" si="1835"/>
        <v>0</v>
      </c>
      <c r="AL3361" s="7">
        <f t="shared" si="1836"/>
        <v>0</v>
      </c>
      <c r="AM3361" s="2" t="str">
        <f t="shared" si="1837"/>
        <v>-</v>
      </c>
      <c r="AN3361" s="2" t="str">
        <f t="shared" si="1838"/>
        <v>-</v>
      </c>
      <c r="AO3361" s="2" t="str">
        <f t="shared" si="1839"/>
        <v>-</v>
      </c>
      <c r="AP3361" s="2" t="str">
        <f t="shared" si="1840"/>
        <v>-</v>
      </c>
      <c r="AR3361" t="str">
        <f t="shared" si="1841"/>
        <v>Kidder</v>
      </c>
      <c r="AS3361" t="s">
        <v>2565</v>
      </c>
      <c r="AV3361" s="91">
        <v>38</v>
      </c>
      <c r="AW3361" s="93">
        <v>43</v>
      </c>
      <c r="AX3361" s="99">
        <f t="shared" si="1842"/>
        <v>38043</v>
      </c>
      <c r="AZ3361" s="7" t="s">
        <v>3053</v>
      </c>
      <c r="BA3361" t="s">
        <v>3094</v>
      </c>
    </row>
    <row r="3362" spans="1:53" hidden="1" outlineLevel="1">
      <c r="A3362" t="s">
        <v>1040</v>
      </c>
      <c r="B3362" t="s">
        <v>2565</v>
      </c>
      <c r="C3362" s="1">
        <f t="shared" si="1825"/>
        <v>0</v>
      </c>
      <c r="D3362" s="7">
        <f>IF(P3362&gt;0,RANK(P3362,(P3362:R3362,S3362:AG3362)),0)</f>
        <v>0</v>
      </c>
      <c r="E3362" s="7">
        <f>IF(Q3362&gt;0,RANK(Q3362,(P3362:R3362,S3362:AG3362)),0)</f>
        <v>0</v>
      </c>
      <c r="F3362" s="7">
        <f>IF(R3362&gt;0,RANK(R3362,(P3362:R3362,S3362:AG3362)),0)</f>
        <v>0</v>
      </c>
      <c r="G3362" s="7">
        <f>IF(S3362&gt;0,RANK(S3362,(P3362:R3362,S3362:AG3362)),0)</f>
        <v>0</v>
      </c>
      <c r="H3362" s="48" t="e">
        <f t="shared" si="1826"/>
        <v>#NUM!</v>
      </c>
      <c r="I3362" s="163" t="e">
        <f t="shared" si="1827"/>
        <v>#NUM!</v>
      </c>
      <c r="J3362" s="2"/>
      <c r="K3362" s="2" t="str">
        <f t="shared" si="1828"/>
        <v>-</v>
      </c>
      <c r="L3362" s="2" t="str">
        <f t="shared" si="1829"/>
        <v>-</v>
      </c>
      <c r="M3362" s="2" t="str">
        <f t="shared" si="1830"/>
        <v>-</v>
      </c>
      <c r="N3362" s="2" t="str">
        <f t="shared" si="1831"/>
        <v>-</v>
      </c>
      <c r="O3362" s="2" t="str">
        <f t="shared" si="1832"/>
        <v>-</v>
      </c>
      <c r="AI3362" s="7">
        <f t="shared" si="1833"/>
        <v>0</v>
      </c>
      <c r="AJ3362" s="7">
        <f t="shared" si="1834"/>
        <v>0</v>
      </c>
      <c r="AK3362" s="7">
        <f t="shared" si="1835"/>
        <v>0</v>
      </c>
      <c r="AL3362" s="7">
        <f t="shared" si="1836"/>
        <v>0</v>
      </c>
      <c r="AM3362" s="2" t="str">
        <f t="shared" si="1837"/>
        <v>-</v>
      </c>
      <c r="AN3362" s="2" t="str">
        <f t="shared" si="1838"/>
        <v>-</v>
      </c>
      <c r="AO3362" s="2" t="str">
        <f t="shared" si="1839"/>
        <v>-</v>
      </c>
      <c r="AP3362" s="2" t="str">
        <f t="shared" si="1840"/>
        <v>-</v>
      </c>
      <c r="AR3362" t="str">
        <f t="shared" si="1841"/>
        <v>LaMoure</v>
      </c>
      <c r="AS3362" t="s">
        <v>2565</v>
      </c>
      <c r="AV3362" s="91">
        <v>38</v>
      </c>
      <c r="AW3362" s="93">
        <v>45</v>
      </c>
      <c r="AX3362" s="99">
        <f t="shared" si="1842"/>
        <v>38045</v>
      </c>
      <c r="AZ3362" s="7" t="s">
        <v>3053</v>
      </c>
      <c r="BA3362" t="s">
        <v>3094</v>
      </c>
    </row>
    <row r="3363" spans="1:53" hidden="1" outlineLevel="1">
      <c r="A3363" t="s">
        <v>2211</v>
      </c>
      <c r="B3363" t="s">
        <v>2565</v>
      </c>
      <c r="C3363" s="1">
        <f t="shared" si="1825"/>
        <v>0</v>
      </c>
      <c r="D3363" s="7">
        <f>IF(P3363&gt;0,RANK(P3363,(P3363:R3363,S3363:AG3363)),0)</f>
        <v>0</v>
      </c>
      <c r="E3363" s="7">
        <f>IF(Q3363&gt;0,RANK(Q3363,(P3363:R3363,S3363:AG3363)),0)</f>
        <v>0</v>
      </c>
      <c r="F3363" s="7">
        <f>IF(R3363&gt;0,RANK(R3363,(P3363:R3363,S3363:AG3363)),0)</f>
        <v>0</v>
      </c>
      <c r="G3363" s="7">
        <f>IF(S3363&gt;0,RANK(S3363,(P3363:R3363,S3363:AG3363)),0)</f>
        <v>0</v>
      </c>
      <c r="H3363" s="48" t="e">
        <f t="shared" si="1826"/>
        <v>#NUM!</v>
      </c>
      <c r="I3363" s="163" t="e">
        <f t="shared" si="1827"/>
        <v>#NUM!</v>
      </c>
      <c r="J3363" s="2"/>
      <c r="K3363" s="2" t="str">
        <f t="shared" si="1828"/>
        <v>-</v>
      </c>
      <c r="L3363" s="2" t="str">
        <f t="shared" si="1829"/>
        <v>-</v>
      </c>
      <c r="M3363" s="2" t="str">
        <f t="shared" si="1830"/>
        <v>-</v>
      </c>
      <c r="N3363" s="2" t="str">
        <f t="shared" si="1831"/>
        <v>-</v>
      </c>
      <c r="O3363" s="2" t="str">
        <f t="shared" si="1832"/>
        <v>-</v>
      </c>
      <c r="AI3363" s="7">
        <f t="shared" si="1833"/>
        <v>0</v>
      </c>
      <c r="AJ3363" s="7">
        <f t="shared" si="1834"/>
        <v>0</v>
      </c>
      <c r="AK3363" s="7">
        <f t="shared" si="1835"/>
        <v>0</v>
      </c>
      <c r="AL3363" s="7">
        <f t="shared" si="1836"/>
        <v>0</v>
      </c>
      <c r="AM3363" s="2" t="str">
        <f t="shared" si="1837"/>
        <v>-</v>
      </c>
      <c r="AN3363" s="2" t="str">
        <f t="shared" si="1838"/>
        <v>-</v>
      </c>
      <c r="AO3363" s="2" t="str">
        <f t="shared" si="1839"/>
        <v>-</v>
      </c>
      <c r="AP3363" s="2" t="str">
        <f t="shared" si="1840"/>
        <v>-</v>
      </c>
      <c r="AR3363" t="str">
        <f t="shared" si="1841"/>
        <v>Logan</v>
      </c>
      <c r="AS3363" t="s">
        <v>2565</v>
      </c>
      <c r="AV3363" s="91">
        <v>38</v>
      </c>
      <c r="AW3363" s="93">
        <v>47</v>
      </c>
      <c r="AX3363" s="99">
        <f t="shared" si="1842"/>
        <v>38047</v>
      </c>
      <c r="AZ3363" s="7" t="s">
        <v>3053</v>
      </c>
      <c r="BA3363" t="s">
        <v>3094</v>
      </c>
    </row>
    <row r="3364" spans="1:53" hidden="1" outlineLevel="1">
      <c r="A3364" t="s">
        <v>2508</v>
      </c>
      <c r="B3364" t="s">
        <v>2565</v>
      </c>
      <c r="C3364" s="1">
        <f t="shared" si="1825"/>
        <v>0</v>
      </c>
      <c r="D3364" s="7">
        <f>IF(P3364&gt;0,RANK(P3364,(P3364:R3364,S3364:AG3364)),0)</f>
        <v>0</v>
      </c>
      <c r="E3364" s="7">
        <f>IF(Q3364&gt;0,RANK(Q3364,(P3364:R3364,S3364:AG3364)),0)</f>
        <v>0</v>
      </c>
      <c r="F3364" s="7">
        <f>IF(R3364&gt;0,RANK(R3364,(P3364:R3364,S3364:AG3364)),0)</f>
        <v>0</v>
      </c>
      <c r="G3364" s="7">
        <f>IF(S3364&gt;0,RANK(S3364,(P3364:R3364,S3364:AG3364)),0)</f>
        <v>0</v>
      </c>
      <c r="H3364" s="48" t="e">
        <f t="shared" si="1826"/>
        <v>#NUM!</v>
      </c>
      <c r="I3364" s="163" t="e">
        <f t="shared" si="1827"/>
        <v>#NUM!</v>
      </c>
      <c r="J3364" s="2"/>
      <c r="K3364" s="2" t="str">
        <f t="shared" si="1828"/>
        <v>-</v>
      </c>
      <c r="L3364" s="2" t="str">
        <f t="shared" si="1829"/>
        <v>-</v>
      </c>
      <c r="M3364" s="2" t="str">
        <f t="shared" si="1830"/>
        <v>-</v>
      </c>
      <c r="N3364" s="2" t="str">
        <f t="shared" si="1831"/>
        <v>-</v>
      </c>
      <c r="O3364" s="2" t="str">
        <f t="shared" si="1832"/>
        <v>-</v>
      </c>
      <c r="AI3364" s="7">
        <f t="shared" si="1833"/>
        <v>0</v>
      </c>
      <c r="AJ3364" s="7">
        <f t="shared" si="1834"/>
        <v>0</v>
      </c>
      <c r="AK3364" s="7">
        <f t="shared" si="1835"/>
        <v>0</v>
      </c>
      <c r="AL3364" s="7">
        <f t="shared" si="1836"/>
        <v>0</v>
      </c>
      <c r="AM3364" s="2" t="str">
        <f t="shared" si="1837"/>
        <v>-</v>
      </c>
      <c r="AN3364" s="2" t="str">
        <f t="shared" si="1838"/>
        <v>-</v>
      </c>
      <c r="AO3364" s="2" t="str">
        <f t="shared" si="1839"/>
        <v>-</v>
      </c>
      <c r="AP3364" s="2" t="str">
        <f t="shared" si="1840"/>
        <v>-</v>
      </c>
      <c r="AR3364" t="str">
        <f t="shared" si="1841"/>
        <v>McHenry</v>
      </c>
      <c r="AS3364" t="s">
        <v>2565</v>
      </c>
      <c r="AV3364" s="91">
        <v>38</v>
      </c>
      <c r="AW3364" s="93">
        <v>49</v>
      </c>
      <c r="AX3364" s="99">
        <f t="shared" si="1842"/>
        <v>38049</v>
      </c>
      <c r="AZ3364" s="7" t="s">
        <v>3053</v>
      </c>
      <c r="BA3364" t="s">
        <v>3094</v>
      </c>
    </row>
    <row r="3365" spans="1:53" hidden="1" outlineLevel="1">
      <c r="A3365" t="s">
        <v>2976</v>
      </c>
      <c r="B3365" t="s">
        <v>2565</v>
      </c>
      <c r="C3365" s="1">
        <f t="shared" si="1825"/>
        <v>0</v>
      </c>
      <c r="D3365" s="7">
        <f>IF(P3365&gt;0,RANK(P3365,(P3365:R3365,S3365:AG3365)),0)</f>
        <v>0</v>
      </c>
      <c r="E3365" s="7">
        <f>IF(Q3365&gt;0,RANK(Q3365,(P3365:R3365,S3365:AG3365)),0)</f>
        <v>0</v>
      </c>
      <c r="F3365" s="7">
        <f>IF(R3365&gt;0,RANK(R3365,(P3365:R3365,S3365:AG3365)),0)</f>
        <v>0</v>
      </c>
      <c r="G3365" s="7">
        <f>IF(S3365&gt;0,RANK(S3365,(P3365:R3365,S3365:AG3365)),0)</f>
        <v>0</v>
      </c>
      <c r="H3365" s="48" t="e">
        <f t="shared" si="1826"/>
        <v>#NUM!</v>
      </c>
      <c r="I3365" s="163" t="e">
        <f t="shared" si="1827"/>
        <v>#NUM!</v>
      </c>
      <c r="J3365" s="2"/>
      <c r="K3365" s="2" t="str">
        <f t="shared" si="1828"/>
        <v>-</v>
      </c>
      <c r="L3365" s="2" t="str">
        <f t="shared" si="1829"/>
        <v>-</v>
      </c>
      <c r="M3365" s="2" t="str">
        <f t="shared" si="1830"/>
        <v>-</v>
      </c>
      <c r="N3365" s="2" t="str">
        <f t="shared" si="1831"/>
        <v>-</v>
      </c>
      <c r="O3365" s="2" t="str">
        <f t="shared" si="1832"/>
        <v>-</v>
      </c>
      <c r="AI3365" s="7">
        <f t="shared" si="1833"/>
        <v>0</v>
      </c>
      <c r="AJ3365" s="7">
        <f t="shared" si="1834"/>
        <v>0</v>
      </c>
      <c r="AK3365" s="7">
        <f t="shared" si="1835"/>
        <v>0</v>
      </c>
      <c r="AL3365" s="7">
        <f t="shared" si="1836"/>
        <v>0</v>
      </c>
      <c r="AM3365" s="2" t="str">
        <f t="shared" si="1837"/>
        <v>-</v>
      </c>
      <c r="AN3365" s="2" t="str">
        <f t="shared" si="1838"/>
        <v>-</v>
      </c>
      <c r="AO3365" s="2" t="str">
        <f t="shared" si="1839"/>
        <v>-</v>
      </c>
      <c r="AP3365" s="2" t="str">
        <f t="shared" si="1840"/>
        <v>-</v>
      </c>
      <c r="AR3365" t="str">
        <f t="shared" si="1841"/>
        <v>McIntosh</v>
      </c>
      <c r="AS3365" t="s">
        <v>2565</v>
      </c>
      <c r="AV3365" s="91">
        <v>38</v>
      </c>
      <c r="AW3365" s="93">
        <v>51</v>
      </c>
      <c r="AX3365" s="99">
        <f t="shared" si="1842"/>
        <v>38051</v>
      </c>
      <c r="AZ3365" s="7" t="s">
        <v>3053</v>
      </c>
      <c r="BA3365" t="s">
        <v>3094</v>
      </c>
    </row>
    <row r="3366" spans="1:53" hidden="1" outlineLevel="1">
      <c r="A3366" t="s">
        <v>87</v>
      </c>
      <c r="B3366" t="s">
        <v>2565</v>
      </c>
      <c r="C3366" s="1">
        <f t="shared" si="1825"/>
        <v>0</v>
      </c>
      <c r="D3366" s="7">
        <f>IF(P3366&gt;0,RANK(P3366,(P3366:R3366,S3366:AG3366)),0)</f>
        <v>0</v>
      </c>
      <c r="E3366" s="7">
        <f>IF(Q3366&gt;0,RANK(Q3366,(P3366:R3366,S3366:AG3366)),0)</f>
        <v>0</v>
      </c>
      <c r="F3366" s="7">
        <f>IF(R3366&gt;0,RANK(R3366,(P3366:R3366,S3366:AG3366)),0)</f>
        <v>0</v>
      </c>
      <c r="G3366" s="7">
        <f>IF(S3366&gt;0,RANK(S3366,(P3366:R3366,S3366:AG3366)),0)</f>
        <v>0</v>
      </c>
      <c r="H3366" s="48" t="e">
        <f t="shared" si="1826"/>
        <v>#NUM!</v>
      </c>
      <c r="I3366" s="163" t="e">
        <f t="shared" si="1827"/>
        <v>#NUM!</v>
      </c>
      <c r="J3366" s="2"/>
      <c r="K3366" s="2" t="str">
        <f t="shared" si="1828"/>
        <v>-</v>
      </c>
      <c r="L3366" s="2" t="str">
        <f t="shared" si="1829"/>
        <v>-</v>
      </c>
      <c r="M3366" s="2" t="str">
        <f t="shared" si="1830"/>
        <v>-</v>
      </c>
      <c r="N3366" s="2" t="str">
        <f t="shared" si="1831"/>
        <v>-</v>
      </c>
      <c r="O3366" s="2" t="str">
        <f t="shared" si="1832"/>
        <v>-</v>
      </c>
      <c r="AI3366" s="7">
        <f t="shared" si="1833"/>
        <v>0</v>
      </c>
      <c r="AJ3366" s="7">
        <f t="shared" si="1834"/>
        <v>0</v>
      </c>
      <c r="AK3366" s="7">
        <f t="shared" si="1835"/>
        <v>0</v>
      </c>
      <c r="AL3366" s="7">
        <f t="shared" si="1836"/>
        <v>0</v>
      </c>
      <c r="AM3366" s="2" t="str">
        <f t="shared" si="1837"/>
        <v>-</v>
      </c>
      <c r="AN3366" s="2" t="str">
        <f t="shared" si="1838"/>
        <v>-</v>
      </c>
      <c r="AO3366" s="2" t="str">
        <f t="shared" si="1839"/>
        <v>-</v>
      </c>
      <c r="AP3366" s="2" t="str">
        <f t="shared" si="1840"/>
        <v>-</v>
      </c>
      <c r="AR3366" t="str">
        <f t="shared" si="1841"/>
        <v>McKenzie</v>
      </c>
      <c r="AS3366" t="s">
        <v>2565</v>
      </c>
      <c r="AV3366" s="91">
        <v>38</v>
      </c>
      <c r="AW3366" s="93">
        <v>53</v>
      </c>
      <c r="AX3366" s="99">
        <f t="shared" si="1842"/>
        <v>38053</v>
      </c>
      <c r="AZ3366" s="7" t="s">
        <v>3053</v>
      </c>
      <c r="BA3366" t="s">
        <v>3094</v>
      </c>
    </row>
    <row r="3367" spans="1:53" hidden="1" outlineLevel="1">
      <c r="A3367" t="s">
        <v>1156</v>
      </c>
      <c r="B3367" t="s">
        <v>2565</v>
      </c>
      <c r="C3367" s="1">
        <f t="shared" si="1825"/>
        <v>0</v>
      </c>
      <c r="D3367" s="7">
        <f>IF(P3367&gt;0,RANK(P3367,(P3367:R3367,S3367:AG3367)),0)</f>
        <v>0</v>
      </c>
      <c r="E3367" s="7">
        <f>IF(Q3367&gt;0,RANK(Q3367,(P3367:R3367,S3367:AG3367)),0)</f>
        <v>0</v>
      </c>
      <c r="F3367" s="7">
        <f>IF(R3367&gt;0,RANK(R3367,(P3367:R3367,S3367:AG3367)),0)</f>
        <v>0</v>
      </c>
      <c r="G3367" s="7">
        <f>IF(S3367&gt;0,RANK(S3367,(P3367:R3367,S3367:AG3367)),0)</f>
        <v>0</v>
      </c>
      <c r="H3367" s="48" t="e">
        <f t="shared" si="1826"/>
        <v>#NUM!</v>
      </c>
      <c r="I3367" s="163" t="e">
        <f t="shared" si="1827"/>
        <v>#NUM!</v>
      </c>
      <c r="J3367" s="2"/>
      <c r="K3367" s="2" t="str">
        <f t="shared" si="1828"/>
        <v>-</v>
      </c>
      <c r="L3367" s="2" t="str">
        <f t="shared" si="1829"/>
        <v>-</v>
      </c>
      <c r="M3367" s="2" t="str">
        <f t="shared" si="1830"/>
        <v>-</v>
      </c>
      <c r="N3367" s="2" t="str">
        <f t="shared" si="1831"/>
        <v>-</v>
      </c>
      <c r="O3367" s="2" t="str">
        <f t="shared" si="1832"/>
        <v>-</v>
      </c>
      <c r="AI3367" s="7">
        <f t="shared" si="1833"/>
        <v>0</v>
      </c>
      <c r="AJ3367" s="7">
        <f t="shared" si="1834"/>
        <v>0</v>
      </c>
      <c r="AK3367" s="7">
        <f t="shared" si="1835"/>
        <v>0</v>
      </c>
      <c r="AL3367" s="7">
        <f t="shared" si="1836"/>
        <v>0</v>
      </c>
      <c r="AM3367" s="2" t="str">
        <f t="shared" si="1837"/>
        <v>-</v>
      </c>
      <c r="AN3367" s="2" t="str">
        <f t="shared" si="1838"/>
        <v>-</v>
      </c>
      <c r="AO3367" s="2" t="str">
        <f t="shared" si="1839"/>
        <v>-</v>
      </c>
      <c r="AP3367" s="2" t="str">
        <f t="shared" si="1840"/>
        <v>-</v>
      </c>
      <c r="AR3367" t="str">
        <f t="shared" si="1841"/>
        <v>McLean</v>
      </c>
      <c r="AS3367" t="s">
        <v>2565</v>
      </c>
      <c r="AV3367" s="91">
        <v>38</v>
      </c>
      <c r="AW3367" s="93">
        <v>55</v>
      </c>
      <c r="AX3367" s="99">
        <f t="shared" si="1842"/>
        <v>38055</v>
      </c>
      <c r="AZ3367" s="7" t="s">
        <v>3053</v>
      </c>
      <c r="BA3367" t="s">
        <v>3094</v>
      </c>
    </row>
    <row r="3368" spans="1:53" hidden="1" outlineLevel="1">
      <c r="A3368" t="s">
        <v>672</v>
      </c>
      <c r="B3368" t="s">
        <v>2565</v>
      </c>
      <c r="C3368" s="1">
        <f t="shared" si="1825"/>
        <v>0</v>
      </c>
      <c r="D3368" s="7">
        <f>IF(P3368&gt;0,RANK(P3368,(P3368:R3368,S3368:AG3368)),0)</f>
        <v>0</v>
      </c>
      <c r="E3368" s="7">
        <f>IF(Q3368&gt;0,RANK(Q3368,(P3368:R3368,S3368:AG3368)),0)</f>
        <v>0</v>
      </c>
      <c r="F3368" s="7">
        <f>IF(R3368&gt;0,RANK(R3368,(P3368:R3368,S3368:AG3368)),0)</f>
        <v>0</v>
      </c>
      <c r="G3368" s="7">
        <f>IF(S3368&gt;0,RANK(S3368,(P3368:R3368,S3368:AG3368)),0)</f>
        <v>0</v>
      </c>
      <c r="H3368" s="48" t="e">
        <f t="shared" si="1826"/>
        <v>#NUM!</v>
      </c>
      <c r="I3368" s="163" t="e">
        <f t="shared" si="1827"/>
        <v>#NUM!</v>
      </c>
      <c r="J3368" s="2"/>
      <c r="K3368" s="2" t="str">
        <f t="shared" si="1828"/>
        <v>-</v>
      </c>
      <c r="L3368" s="2" t="str">
        <f t="shared" si="1829"/>
        <v>-</v>
      </c>
      <c r="M3368" s="2" t="str">
        <f t="shared" si="1830"/>
        <v>-</v>
      </c>
      <c r="N3368" s="2" t="str">
        <f t="shared" si="1831"/>
        <v>-</v>
      </c>
      <c r="O3368" s="2" t="str">
        <f t="shared" si="1832"/>
        <v>-</v>
      </c>
      <c r="AI3368" s="7">
        <f t="shared" si="1833"/>
        <v>0</v>
      </c>
      <c r="AJ3368" s="7">
        <f t="shared" si="1834"/>
        <v>0</v>
      </c>
      <c r="AK3368" s="7">
        <f t="shared" si="1835"/>
        <v>0</v>
      </c>
      <c r="AL3368" s="7">
        <f t="shared" si="1836"/>
        <v>0</v>
      </c>
      <c r="AM3368" s="2" t="str">
        <f t="shared" si="1837"/>
        <v>-</v>
      </c>
      <c r="AN3368" s="2" t="str">
        <f t="shared" si="1838"/>
        <v>-</v>
      </c>
      <c r="AO3368" s="2" t="str">
        <f t="shared" si="1839"/>
        <v>-</v>
      </c>
      <c r="AP3368" s="2" t="str">
        <f t="shared" si="1840"/>
        <v>-</v>
      </c>
      <c r="AR3368" t="str">
        <f t="shared" si="1841"/>
        <v>Mercer</v>
      </c>
      <c r="AS3368" t="s">
        <v>2565</v>
      </c>
      <c r="AV3368" s="91">
        <v>38</v>
      </c>
      <c r="AW3368" s="93">
        <v>57</v>
      </c>
      <c r="AX3368" s="99">
        <f t="shared" si="1842"/>
        <v>38057</v>
      </c>
      <c r="AZ3368" s="7" t="s">
        <v>3053</v>
      </c>
      <c r="BA3368" t="s">
        <v>3094</v>
      </c>
    </row>
    <row r="3369" spans="1:53" hidden="1" outlineLevel="1">
      <c r="A3369" t="s">
        <v>46</v>
      </c>
      <c r="B3369" t="s">
        <v>2565</v>
      </c>
      <c r="C3369" s="1">
        <f t="shared" si="1825"/>
        <v>0</v>
      </c>
      <c r="D3369" s="7">
        <f>IF(P3369&gt;0,RANK(P3369,(P3369:R3369,S3369:AG3369)),0)</f>
        <v>0</v>
      </c>
      <c r="E3369" s="7">
        <f>IF(Q3369&gt;0,RANK(Q3369,(P3369:R3369,S3369:AG3369)),0)</f>
        <v>0</v>
      </c>
      <c r="F3369" s="7">
        <f>IF(R3369&gt;0,RANK(R3369,(P3369:R3369,S3369:AG3369)),0)</f>
        <v>0</v>
      </c>
      <c r="G3369" s="7">
        <f>IF(S3369&gt;0,RANK(S3369,(P3369:R3369,S3369:AG3369)),0)</f>
        <v>0</v>
      </c>
      <c r="H3369" s="48" t="e">
        <f t="shared" si="1826"/>
        <v>#NUM!</v>
      </c>
      <c r="I3369" s="163" t="e">
        <f t="shared" si="1827"/>
        <v>#NUM!</v>
      </c>
      <c r="J3369" s="2"/>
      <c r="K3369" s="2" t="str">
        <f t="shared" si="1828"/>
        <v>-</v>
      </c>
      <c r="L3369" s="2" t="str">
        <f t="shared" si="1829"/>
        <v>-</v>
      </c>
      <c r="M3369" s="2" t="str">
        <f t="shared" si="1830"/>
        <v>-</v>
      </c>
      <c r="N3369" s="2" t="str">
        <f t="shared" si="1831"/>
        <v>-</v>
      </c>
      <c r="O3369" s="2" t="str">
        <f t="shared" si="1832"/>
        <v>-</v>
      </c>
      <c r="AI3369" s="7">
        <f t="shared" si="1833"/>
        <v>0</v>
      </c>
      <c r="AJ3369" s="7">
        <f t="shared" si="1834"/>
        <v>0</v>
      </c>
      <c r="AK3369" s="7">
        <f t="shared" si="1835"/>
        <v>0</v>
      </c>
      <c r="AL3369" s="7">
        <f t="shared" si="1836"/>
        <v>0</v>
      </c>
      <c r="AM3369" s="2" t="str">
        <f t="shared" si="1837"/>
        <v>-</v>
      </c>
      <c r="AN3369" s="2" t="str">
        <f t="shared" si="1838"/>
        <v>-</v>
      </c>
      <c r="AO3369" s="2" t="str">
        <f t="shared" si="1839"/>
        <v>-</v>
      </c>
      <c r="AP3369" s="2" t="str">
        <f t="shared" si="1840"/>
        <v>-</v>
      </c>
      <c r="AR3369" t="str">
        <f t="shared" si="1841"/>
        <v>Morton</v>
      </c>
      <c r="AS3369" t="s">
        <v>2565</v>
      </c>
      <c r="AV3369" s="91">
        <v>38</v>
      </c>
      <c r="AW3369" s="93">
        <v>59</v>
      </c>
      <c r="AX3369" s="99">
        <f t="shared" si="1842"/>
        <v>38059</v>
      </c>
      <c r="AZ3369" s="7" t="s">
        <v>3053</v>
      </c>
      <c r="BA3369" t="s">
        <v>3094</v>
      </c>
    </row>
    <row r="3370" spans="1:53" hidden="1" outlineLevel="1">
      <c r="A3370" t="s">
        <v>2820</v>
      </c>
      <c r="B3370" t="s">
        <v>2565</v>
      </c>
      <c r="C3370" s="1">
        <f t="shared" si="1825"/>
        <v>0</v>
      </c>
      <c r="D3370" s="7">
        <f>IF(P3370&gt;0,RANK(P3370,(P3370:R3370,S3370:AG3370)),0)</f>
        <v>0</v>
      </c>
      <c r="E3370" s="7">
        <f>IF(Q3370&gt;0,RANK(Q3370,(P3370:R3370,S3370:AG3370)),0)</f>
        <v>0</v>
      </c>
      <c r="F3370" s="7">
        <f>IF(R3370&gt;0,RANK(R3370,(P3370:R3370,S3370:AG3370)),0)</f>
        <v>0</v>
      </c>
      <c r="G3370" s="7">
        <f>IF(S3370&gt;0,RANK(S3370,(P3370:R3370,S3370:AG3370)),0)</f>
        <v>0</v>
      </c>
      <c r="H3370" s="48" t="e">
        <f t="shared" si="1826"/>
        <v>#NUM!</v>
      </c>
      <c r="I3370" s="163" t="e">
        <f t="shared" si="1827"/>
        <v>#NUM!</v>
      </c>
      <c r="J3370" s="2"/>
      <c r="K3370" s="2" t="str">
        <f t="shared" si="1828"/>
        <v>-</v>
      </c>
      <c r="L3370" s="2" t="str">
        <f t="shared" si="1829"/>
        <v>-</v>
      </c>
      <c r="M3370" s="2" t="str">
        <f t="shared" si="1830"/>
        <v>-</v>
      </c>
      <c r="N3370" s="2" t="str">
        <f t="shared" si="1831"/>
        <v>-</v>
      </c>
      <c r="O3370" s="2" t="str">
        <f t="shared" si="1832"/>
        <v>-</v>
      </c>
      <c r="AI3370" s="7">
        <f t="shared" si="1833"/>
        <v>0</v>
      </c>
      <c r="AJ3370" s="7">
        <f t="shared" si="1834"/>
        <v>0</v>
      </c>
      <c r="AK3370" s="7">
        <f t="shared" si="1835"/>
        <v>0</v>
      </c>
      <c r="AL3370" s="7">
        <f t="shared" si="1836"/>
        <v>0</v>
      </c>
      <c r="AM3370" s="2" t="str">
        <f t="shared" si="1837"/>
        <v>-</v>
      </c>
      <c r="AN3370" s="2" t="str">
        <f t="shared" si="1838"/>
        <v>-</v>
      </c>
      <c r="AO3370" s="2" t="str">
        <f t="shared" si="1839"/>
        <v>-</v>
      </c>
      <c r="AP3370" s="2" t="str">
        <f t="shared" si="1840"/>
        <v>-</v>
      </c>
      <c r="AR3370" t="str">
        <f t="shared" si="1841"/>
        <v>Mountrail</v>
      </c>
      <c r="AS3370" t="s">
        <v>2565</v>
      </c>
      <c r="AV3370" s="91">
        <v>38</v>
      </c>
      <c r="AW3370" s="93">
        <v>61</v>
      </c>
      <c r="AX3370" s="99">
        <f t="shared" si="1842"/>
        <v>38061</v>
      </c>
      <c r="AZ3370" s="7" t="s">
        <v>3053</v>
      </c>
      <c r="BA3370" t="s">
        <v>3094</v>
      </c>
    </row>
    <row r="3371" spans="1:53" hidden="1" outlineLevel="1">
      <c r="A3371" t="s">
        <v>204</v>
      </c>
      <c r="B3371" t="s">
        <v>2565</v>
      </c>
      <c r="C3371" s="1">
        <f t="shared" si="1825"/>
        <v>0</v>
      </c>
      <c r="D3371" s="7">
        <f>IF(P3371&gt;0,RANK(P3371,(P3371:R3371,S3371:AG3371)),0)</f>
        <v>0</v>
      </c>
      <c r="E3371" s="7">
        <f>IF(Q3371&gt;0,RANK(Q3371,(P3371:R3371,S3371:AG3371)),0)</f>
        <v>0</v>
      </c>
      <c r="F3371" s="7">
        <f>IF(R3371&gt;0,RANK(R3371,(P3371:R3371,S3371:AG3371)),0)</f>
        <v>0</v>
      </c>
      <c r="G3371" s="7">
        <f>IF(S3371&gt;0,RANK(S3371,(P3371:R3371,S3371:AG3371)),0)</f>
        <v>0</v>
      </c>
      <c r="H3371" s="48" t="e">
        <f t="shared" si="1826"/>
        <v>#NUM!</v>
      </c>
      <c r="I3371" s="163" t="e">
        <f t="shared" si="1827"/>
        <v>#NUM!</v>
      </c>
      <c r="J3371" s="2"/>
      <c r="K3371" s="2" t="str">
        <f t="shared" si="1828"/>
        <v>-</v>
      </c>
      <c r="L3371" s="2" t="str">
        <f t="shared" si="1829"/>
        <v>-</v>
      </c>
      <c r="M3371" s="2" t="str">
        <f t="shared" si="1830"/>
        <v>-</v>
      </c>
      <c r="N3371" s="2" t="str">
        <f t="shared" si="1831"/>
        <v>-</v>
      </c>
      <c r="O3371" s="2" t="str">
        <f t="shared" si="1832"/>
        <v>-</v>
      </c>
      <c r="AI3371" s="7">
        <f t="shared" si="1833"/>
        <v>0</v>
      </c>
      <c r="AJ3371" s="7">
        <f t="shared" si="1834"/>
        <v>0</v>
      </c>
      <c r="AK3371" s="7">
        <f t="shared" si="1835"/>
        <v>0</v>
      </c>
      <c r="AL3371" s="7">
        <f t="shared" si="1836"/>
        <v>0</v>
      </c>
      <c r="AM3371" s="2" t="str">
        <f t="shared" si="1837"/>
        <v>-</v>
      </c>
      <c r="AN3371" s="2" t="str">
        <f t="shared" si="1838"/>
        <v>-</v>
      </c>
      <c r="AO3371" s="2" t="str">
        <f t="shared" si="1839"/>
        <v>-</v>
      </c>
      <c r="AP3371" s="2" t="str">
        <f t="shared" si="1840"/>
        <v>-</v>
      </c>
      <c r="AR3371" t="str">
        <f t="shared" si="1841"/>
        <v>Nelson</v>
      </c>
      <c r="AS3371" t="s">
        <v>2565</v>
      </c>
      <c r="AV3371" s="91">
        <v>38</v>
      </c>
      <c r="AW3371" s="93">
        <v>63</v>
      </c>
      <c r="AX3371" s="99">
        <f t="shared" si="1842"/>
        <v>38063</v>
      </c>
      <c r="AZ3371" s="7" t="s">
        <v>3053</v>
      </c>
      <c r="BA3371" t="s">
        <v>3094</v>
      </c>
    </row>
    <row r="3372" spans="1:53" hidden="1" outlineLevel="1">
      <c r="A3372" t="s">
        <v>2171</v>
      </c>
      <c r="B3372" t="s">
        <v>2565</v>
      </c>
      <c r="C3372" s="1">
        <f t="shared" ref="C3372:C3393" si="1843">SUM(P3372:AG3372)</f>
        <v>0</v>
      </c>
      <c r="D3372" s="7">
        <f>IF(P3372&gt;0,RANK(P3372,(P3372:R3372,S3372:AG3372)),0)</f>
        <v>0</v>
      </c>
      <c r="E3372" s="7">
        <f>IF(Q3372&gt;0,RANK(Q3372,(P3372:R3372,S3372:AG3372)),0)</f>
        <v>0</v>
      </c>
      <c r="F3372" s="7">
        <f>IF(R3372&gt;0,RANK(R3372,(P3372:R3372,S3372:AG3372)),0)</f>
        <v>0</v>
      </c>
      <c r="G3372" s="7">
        <f>IF(S3372&gt;0,RANK(S3372,(P3372:R3372,S3372:AG3372)),0)</f>
        <v>0</v>
      </c>
      <c r="H3372" s="48" t="e">
        <f t="shared" ref="H3372:H3393" si="1844">MAX(P3372:Y3372)-LARGE(P3372:Y3372,2)</f>
        <v>#NUM!</v>
      </c>
      <c r="I3372" s="163" t="e">
        <f t="shared" ref="I3372:I3393" si="1845">H3372/C3372</f>
        <v>#NUM!</v>
      </c>
      <c r="J3372" s="2"/>
      <c r="K3372" s="2" t="str">
        <f t="shared" ref="K3372:K3393" si="1846">IF($C3372=0,"-",P3372/$C3372)</f>
        <v>-</v>
      </c>
      <c r="L3372" s="2" t="str">
        <f t="shared" ref="L3372:L3393" si="1847">IF($C3372=0,"-",Q3372/$C3372)</f>
        <v>-</v>
      </c>
      <c r="M3372" s="2" t="str">
        <f t="shared" ref="M3372:M3393" si="1848">IF($C3372=0,"-",R3372/$C3372)</f>
        <v>-</v>
      </c>
      <c r="N3372" s="2" t="str">
        <f t="shared" ref="N3372:N3393" si="1849">IF($C3372=0,"-",S3372/$C3372)</f>
        <v>-</v>
      </c>
      <c r="O3372" s="2" t="str">
        <f t="shared" ref="O3372:O3393" si="1850">IF(C3372=0,"-",(1-K3372-L3372-M3372-N3372))</f>
        <v>-</v>
      </c>
      <c r="AI3372" s="7">
        <f t="shared" ref="AI3372:AI3393" si="1851">IF(T3372&gt;0,RANK(T3372,(P3372:Z3372)),0)</f>
        <v>0</v>
      </c>
      <c r="AJ3372" s="7">
        <f t="shared" ref="AJ3372:AJ3393" si="1852">IF(U3372&gt;0,RANK(U3372,(P3372:Z3372)),0)</f>
        <v>0</v>
      </c>
      <c r="AK3372" s="7">
        <f t="shared" ref="AK3372:AK3393" si="1853">IF(V3372&gt;0,RANK(V3372,(P3372:Z3372)),0)</f>
        <v>0</v>
      </c>
      <c r="AL3372" s="7">
        <f t="shared" ref="AL3372:AL3393" si="1854">IF(W3372&gt;0,RANK(W3372,(P3372:Z3372)),0)</f>
        <v>0</v>
      </c>
      <c r="AM3372" s="2" t="str">
        <f t="shared" ref="AM3372:AM3393" si="1855">IF($C3372=0,"-",T3372/$C3372)</f>
        <v>-</v>
      </c>
      <c r="AN3372" s="2" t="str">
        <f t="shared" ref="AN3372:AN3393" si="1856">IF($C3372=0,"-",U3372/$C3372)</f>
        <v>-</v>
      </c>
      <c r="AO3372" s="2" t="str">
        <f t="shared" ref="AO3372:AO3393" si="1857">IF($C3372=0,"-",V3372/$C3372)</f>
        <v>-</v>
      </c>
      <c r="AP3372" s="2" t="str">
        <f t="shared" ref="AP3372:AP3393" si="1858">IF($C3372=0,"-",W3372/$C3372)</f>
        <v>-</v>
      </c>
      <c r="AR3372" t="str">
        <f t="shared" ref="AR3372:AR3393" si="1859">A3372</f>
        <v>Oliver</v>
      </c>
      <c r="AS3372" t="s">
        <v>2565</v>
      </c>
      <c r="AV3372" s="91">
        <v>38</v>
      </c>
      <c r="AW3372" s="93">
        <v>65</v>
      </c>
      <c r="AX3372" s="99">
        <f t="shared" ref="AX3372:AX3392" si="1860">AV3372*1000+AW3372</f>
        <v>38065</v>
      </c>
      <c r="AZ3372" s="7" t="s">
        <v>3053</v>
      </c>
      <c r="BA3372" t="s">
        <v>3094</v>
      </c>
    </row>
    <row r="3373" spans="1:53" hidden="1" outlineLevel="1">
      <c r="A3373" t="s">
        <v>2314</v>
      </c>
      <c r="B3373" t="s">
        <v>2565</v>
      </c>
      <c r="C3373" s="1">
        <f t="shared" si="1843"/>
        <v>0</v>
      </c>
      <c r="D3373" s="7">
        <f>IF(P3373&gt;0,RANK(P3373,(P3373:R3373,S3373:AG3373)),0)</f>
        <v>0</v>
      </c>
      <c r="E3373" s="7">
        <f>IF(Q3373&gt;0,RANK(Q3373,(P3373:R3373,S3373:AG3373)),0)</f>
        <v>0</v>
      </c>
      <c r="F3373" s="7">
        <f>IF(R3373&gt;0,RANK(R3373,(P3373:R3373,S3373:AG3373)),0)</f>
        <v>0</v>
      </c>
      <c r="G3373" s="7">
        <f>IF(S3373&gt;0,RANK(S3373,(P3373:R3373,S3373:AG3373)),0)</f>
        <v>0</v>
      </c>
      <c r="H3373" s="48" t="e">
        <f t="shared" si="1844"/>
        <v>#NUM!</v>
      </c>
      <c r="I3373" s="163" t="e">
        <f t="shared" si="1845"/>
        <v>#NUM!</v>
      </c>
      <c r="J3373" s="2"/>
      <c r="K3373" s="2" t="str">
        <f t="shared" si="1846"/>
        <v>-</v>
      </c>
      <c r="L3373" s="2" t="str">
        <f t="shared" si="1847"/>
        <v>-</v>
      </c>
      <c r="M3373" s="2" t="str">
        <f t="shared" si="1848"/>
        <v>-</v>
      </c>
      <c r="N3373" s="2" t="str">
        <f t="shared" si="1849"/>
        <v>-</v>
      </c>
      <c r="O3373" s="2" t="str">
        <f t="shared" si="1850"/>
        <v>-</v>
      </c>
      <c r="AI3373" s="7">
        <f t="shared" si="1851"/>
        <v>0</v>
      </c>
      <c r="AJ3373" s="7">
        <f t="shared" si="1852"/>
        <v>0</v>
      </c>
      <c r="AK3373" s="7">
        <f t="shared" si="1853"/>
        <v>0</v>
      </c>
      <c r="AL3373" s="7">
        <f t="shared" si="1854"/>
        <v>0</v>
      </c>
      <c r="AM3373" s="2" t="str">
        <f t="shared" si="1855"/>
        <v>-</v>
      </c>
      <c r="AN3373" s="2" t="str">
        <f t="shared" si="1856"/>
        <v>-</v>
      </c>
      <c r="AO3373" s="2" t="str">
        <f t="shared" si="1857"/>
        <v>-</v>
      </c>
      <c r="AP3373" s="2" t="str">
        <f t="shared" si="1858"/>
        <v>-</v>
      </c>
      <c r="AR3373" t="str">
        <f t="shared" si="1859"/>
        <v>Pembina</v>
      </c>
      <c r="AS3373" t="s">
        <v>2565</v>
      </c>
      <c r="AV3373" s="91">
        <v>38</v>
      </c>
      <c r="AW3373" s="93">
        <v>67</v>
      </c>
      <c r="AX3373" s="99">
        <f t="shared" si="1860"/>
        <v>38067</v>
      </c>
      <c r="AZ3373" s="7" t="s">
        <v>3053</v>
      </c>
      <c r="BA3373" t="s">
        <v>3094</v>
      </c>
    </row>
    <row r="3374" spans="1:53" hidden="1" outlineLevel="1">
      <c r="A3374" t="s">
        <v>2207</v>
      </c>
      <c r="B3374" t="s">
        <v>2565</v>
      </c>
      <c r="C3374" s="1">
        <f t="shared" si="1843"/>
        <v>0</v>
      </c>
      <c r="D3374" s="7">
        <f>IF(P3374&gt;0,RANK(P3374,(P3374:R3374,S3374:AG3374)),0)</f>
        <v>0</v>
      </c>
      <c r="E3374" s="7">
        <f>IF(Q3374&gt;0,RANK(Q3374,(P3374:R3374,S3374:AG3374)),0)</f>
        <v>0</v>
      </c>
      <c r="F3374" s="7">
        <f>IF(R3374&gt;0,RANK(R3374,(P3374:R3374,S3374:AG3374)),0)</f>
        <v>0</v>
      </c>
      <c r="G3374" s="7">
        <f>IF(S3374&gt;0,RANK(S3374,(P3374:R3374,S3374:AG3374)),0)</f>
        <v>0</v>
      </c>
      <c r="H3374" s="48" t="e">
        <f t="shared" si="1844"/>
        <v>#NUM!</v>
      </c>
      <c r="I3374" s="163" t="e">
        <f t="shared" si="1845"/>
        <v>#NUM!</v>
      </c>
      <c r="J3374" s="2"/>
      <c r="K3374" s="2" t="str">
        <f t="shared" si="1846"/>
        <v>-</v>
      </c>
      <c r="L3374" s="2" t="str">
        <f t="shared" si="1847"/>
        <v>-</v>
      </c>
      <c r="M3374" s="2" t="str">
        <f t="shared" si="1848"/>
        <v>-</v>
      </c>
      <c r="N3374" s="2" t="str">
        <f t="shared" si="1849"/>
        <v>-</v>
      </c>
      <c r="O3374" s="2" t="str">
        <f t="shared" si="1850"/>
        <v>-</v>
      </c>
      <c r="AI3374" s="7">
        <f t="shared" si="1851"/>
        <v>0</v>
      </c>
      <c r="AJ3374" s="7">
        <f t="shared" si="1852"/>
        <v>0</v>
      </c>
      <c r="AK3374" s="7">
        <f t="shared" si="1853"/>
        <v>0</v>
      </c>
      <c r="AL3374" s="7">
        <f t="shared" si="1854"/>
        <v>0</v>
      </c>
      <c r="AM3374" s="2" t="str">
        <f t="shared" si="1855"/>
        <v>-</v>
      </c>
      <c r="AN3374" s="2" t="str">
        <f t="shared" si="1856"/>
        <v>-</v>
      </c>
      <c r="AO3374" s="2" t="str">
        <f t="shared" si="1857"/>
        <v>-</v>
      </c>
      <c r="AP3374" s="2" t="str">
        <f t="shared" si="1858"/>
        <v>-</v>
      </c>
      <c r="AR3374" t="str">
        <f t="shared" si="1859"/>
        <v>Pierce</v>
      </c>
      <c r="AS3374" t="s">
        <v>2565</v>
      </c>
      <c r="AV3374" s="91">
        <v>38</v>
      </c>
      <c r="AW3374" s="93">
        <v>69</v>
      </c>
      <c r="AX3374" s="99">
        <f t="shared" si="1860"/>
        <v>38069</v>
      </c>
      <c r="AZ3374" s="7" t="s">
        <v>3053</v>
      </c>
      <c r="BA3374" t="s">
        <v>3094</v>
      </c>
    </row>
    <row r="3375" spans="1:53" hidden="1" outlineLevel="1">
      <c r="A3375" t="s">
        <v>2057</v>
      </c>
      <c r="B3375" t="s">
        <v>2565</v>
      </c>
      <c r="C3375" s="1">
        <f t="shared" si="1843"/>
        <v>0</v>
      </c>
      <c r="D3375" s="7">
        <f>IF(P3375&gt;0,RANK(P3375,(P3375:R3375,S3375:AG3375)),0)</f>
        <v>0</v>
      </c>
      <c r="E3375" s="7">
        <f>IF(Q3375&gt;0,RANK(Q3375,(P3375:R3375,S3375:AG3375)),0)</f>
        <v>0</v>
      </c>
      <c r="F3375" s="7">
        <f>IF(R3375&gt;0,RANK(R3375,(P3375:R3375,S3375:AG3375)),0)</f>
        <v>0</v>
      </c>
      <c r="G3375" s="7">
        <f>IF(S3375&gt;0,RANK(S3375,(P3375:R3375,S3375:AG3375)),0)</f>
        <v>0</v>
      </c>
      <c r="H3375" s="48" t="e">
        <f t="shared" si="1844"/>
        <v>#NUM!</v>
      </c>
      <c r="I3375" s="163" t="e">
        <f t="shared" si="1845"/>
        <v>#NUM!</v>
      </c>
      <c r="J3375" s="2"/>
      <c r="K3375" s="2" t="str">
        <f t="shared" si="1846"/>
        <v>-</v>
      </c>
      <c r="L3375" s="2" t="str">
        <f t="shared" si="1847"/>
        <v>-</v>
      </c>
      <c r="M3375" s="2" t="str">
        <f t="shared" si="1848"/>
        <v>-</v>
      </c>
      <c r="N3375" s="2" t="str">
        <f t="shared" si="1849"/>
        <v>-</v>
      </c>
      <c r="O3375" s="2" t="str">
        <f t="shared" si="1850"/>
        <v>-</v>
      </c>
      <c r="AI3375" s="7">
        <f t="shared" si="1851"/>
        <v>0</v>
      </c>
      <c r="AJ3375" s="7">
        <f t="shared" si="1852"/>
        <v>0</v>
      </c>
      <c r="AK3375" s="7">
        <f t="shared" si="1853"/>
        <v>0</v>
      </c>
      <c r="AL3375" s="7">
        <f t="shared" si="1854"/>
        <v>0</v>
      </c>
      <c r="AM3375" s="2" t="str">
        <f t="shared" si="1855"/>
        <v>-</v>
      </c>
      <c r="AN3375" s="2" t="str">
        <f t="shared" si="1856"/>
        <v>-</v>
      </c>
      <c r="AO3375" s="2" t="str">
        <f t="shared" si="1857"/>
        <v>-</v>
      </c>
      <c r="AP3375" s="2" t="str">
        <f t="shared" si="1858"/>
        <v>-</v>
      </c>
      <c r="AR3375" t="str">
        <f t="shared" si="1859"/>
        <v>Ramsey</v>
      </c>
      <c r="AS3375" t="s">
        <v>2565</v>
      </c>
      <c r="AV3375" s="91">
        <v>38</v>
      </c>
      <c r="AW3375" s="93">
        <v>71</v>
      </c>
      <c r="AX3375" s="99">
        <f t="shared" si="1860"/>
        <v>38071</v>
      </c>
      <c r="AZ3375" s="7" t="s">
        <v>3053</v>
      </c>
      <c r="BA3375" t="s">
        <v>3094</v>
      </c>
    </row>
    <row r="3376" spans="1:53" hidden="1" outlineLevel="1">
      <c r="A3376" t="s">
        <v>3072</v>
      </c>
      <c r="B3376" t="s">
        <v>2565</v>
      </c>
      <c r="C3376" s="1">
        <f t="shared" si="1843"/>
        <v>0</v>
      </c>
      <c r="D3376" s="7">
        <f>IF(P3376&gt;0,RANK(P3376,(P3376:R3376,S3376:AG3376)),0)</f>
        <v>0</v>
      </c>
      <c r="E3376" s="7">
        <f>IF(Q3376&gt;0,RANK(Q3376,(P3376:R3376,S3376:AG3376)),0)</f>
        <v>0</v>
      </c>
      <c r="F3376" s="7">
        <f>IF(R3376&gt;0,RANK(R3376,(P3376:R3376,S3376:AG3376)),0)</f>
        <v>0</v>
      </c>
      <c r="G3376" s="7">
        <f>IF(S3376&gt;0,RANK(S3376,(P3376:R3376,S3376:AG3376)),0)</f>
        <v>0</v>
      </c>
      <c r="H3376" s="48" t="e">
        <f t="shared" si="1844"/>
        <v>#NUM!</v>
      </c>
      <c r="I3376" s="163" t="e">
        <f t="shared" si="1845"/>
        <v>#NUM!</v>
      </c>
      <c r="J3376" s="2"/>
      <c r="K3376" s="2" t="str">
        <f t="shared" si="1846"/>
        <v>-</v>
      </c>
      <c r="L3376" s="2" t="str">
        <f t="shared" si="1847"/>
        <v>-</v>
      </c>
      <c r="M3376" s="2" t="str">
        <f t="shared" si="1848"/>
        <v>-</v>
      </c>
      <c r="N3376" s="2" t="str">
        <f t="shared" si="1849"/>
        <v>-</v>
      </c>
      <c r="O3376" s="2" t="str">
        <f t="shared" si="1850"/>
        <v>-</v>
      </c>
      <c r="AI3376" s="7">
        <f t="shared" si="1851"/>
        <v>0</v>
      </c>
      <c r="AJ3376" s="7">
        <f t="shared" si="1852"/>
        <v>0</v>
      </c>
      <c r="AK3376" s="7">
        <f t="shared" si="1853"/>
        <v>0</v>
      </c>
      <c r="AL3376" s="7">
        <f t="shared" si="1854"/>
        <v>0</v>
      </c>
      <c r="AM3376" s="2" t="str">
        <f t="shared" si="1855"/>
        <v>-</v>
      </c>
      <c r="AN3376" s="2" t="str">
        <f t="shared" si="1856"/>
        <v>-</v>
      </c>
      <c r="AO3376" s="2" t="str">
        <f t="shared" si="1857"/>
        <v>-</v>
      </c>
      <c r="AP3376" s="2" t="str">
        <f t="shared" si="1858"/>
        <v>-</v>
      </c>
      <c r="AR3376" t="str">
        <f t="shared" si="1859"/>
        <v>Ransom</v>
      </c>
      <c r="AS3376" t="s">
        <v>2565</v>
      </c>
      <c r="AV3376" s="91">
        <v>38</v>
      </c>
      <c r="AW3376" s="93">
        <v>73</v>
      </c>
      <c r="AX3376" s="99">
        <f t="shared" si="1860"/>
        <v>38073</v>
      </c>
      <c r="AZ3376" s="7" t="s">
        <v>3053</v>
      </c>
      <c r="BA3376" t="s">
        <v>3094</v>
      </c>
    </row>
    <row r="3377" spans="1:53" hidden="1" outlineLevel="1">
      <c r="A3377" t="s">
        <v>2869</v>
      </c>
      <c r="B3377" t="s">
        <v>2565</v>
      </c>
      <c r="C3377" s="1">
        <f t="shared" si="1843"/>
        <v>0</v>
      </c>
      <c r="D3377" s="7">
        <f>IF(P3377&gt;0,RANK(P3377,(P3377:R3377,S3377:AG3377)),0)</f>
        <v>0</v>
      </c>
      <c r="E3377" s="7">
        <f>IF(Q3377&gt;0,RANK(Q3377,(P3377:R3377,S3377:AG3377)),0)</f>
        <v>0</v>
      </c>
      <c r="F3377" s="7">
        <f>IF(R3377&gt;0,RANK(R3377,(P3377:R3377,S3377:AG3377)),0)</f>
        <v>0</v>
      </c>
      <c r="G3377" s="7">
        <f>IF(S3377&gt;0,RANK(S3377,(P3377:R3377,S3377:AG3377)),0)</f>
        <v>0</v>
      </c>
      <c r="H3377" s="48" t="e">
        <f t="shared" si="1844"/>
        <v>#NUM!</v>
      </c>
      <c r="I3377" s="163" t="e">
        <f t="shared" si="1845"/>
        <v>#NUM!</v>
      </c>
      <c r="J3377" s="2"/>
      <c r="K3377" s="2" t="str">
        <f t="shared" si="1846"/>
        <v>-</v>
      </c>
      <c r="L3377" s="2" t="str">
        <f t="shared" si="1847"/>
        <v>-</v>
      </c>
      <c r="M3377" s="2" t="str">
        <f t="shared" si="1848"/>
        <v>-</v>
      </c>
      <c r="N3377" s="2" t="str">
        <f t="shared" si="1849"/>
        <v>-</v>
      </c>
      <c r="O3377" s="2" t="str">
        <f t="shared" si="1850"/>
        <v>-</v>
      </c>
      <c r="AI3377" s="7">
        <f t="shared" si="1851"/>
        <v>0</v>
      </c>
      <c r="AJ3377" s="7">
        <f t="shared" si="1852"/>
        <v>0</v>
      </c>
      <c r="AK3377" s="7">
        <f t="shared" si="1853"/>
        <v>0</v>
      </c>
      <c r="AL3377" s="7">
        <f t="shared" si="1854"/>
        <v>0</v>
      </c>
      <c r="AM3377" s="2" t="str">
        <f t="shared" si="1855"/>
        <v>-</v>
      </c>
      <c r="AN3377" s="2" t="str">
        <f t="shared" si="1856"/>
        <v>-</v>
      </c>
      <c r="AO3377" s="2" t="str">
        <f t="shared" si="1857"/>
        <v>-</v>
      </c>
      <c r="AP3377" s="2" t="str">
        <f t="shared" si="1858"/>
        <v>-</v>
      </c>
      <c r="AR3377" t="str">
        <f t="shared" si="1859"/>
        <v>Renville</v>
      </c>
      <c r="AS3377" t="s">
        <v>2565</v>
      </c>
      <c r="AV3377" s="91">
        <v>38</v>
      </c>
      <c r="AW3377" s="93">
        <v>75</v>
      </c>
      <c r="AX3377" s="99">
        <f t="shared" si="1860"/>
        <v>38075</v>
      </c>
      <c r="AZ3377" s="7" t="s">
        <v>3053</v>
      </c>
      <c r="BA3377" t="s">
        <v>3094</v>
      </c>
    </row>
    <row r="3378" spans="1:53" hidden="1" outlineLevel="1">
      <c r="A3378" t="s">
        <v>1738</v>
      </c>
      <c r="B3378" t="s">
        <v>2565</v>
      </c>
      <c r="C3378" s="1">
        <f t="shared" si="1843"/>
        <v>0</v>
      </c>
      <c r="D3378" s="7">
        <f>IF(P3378&gt;0,RANK(P3378,(P3378:R3378,S3378:AG3378)),0)</f>
        <v>0</v>
      </c>
      <c r="E3378" s="7">
        <f>IF(Q3378&gt;0,RANK(Q3378,(P3378:R3378,S3378:AG3378)),0)</f>
        <v>0</v>
      </c>
      <c r="F3378" s="7">
        <f>IF(R3378&gt;0,RANK(R3378,(P3378:R3378,S3378:AG3378)),0)</f>
        <v>0</v>
      </c>
      <c r="G3378" s="7">
        <f>IF(S3378&gt;0,RANK(S3378,(P3378:R3378,S3378:AG3378)),0)</f>
        <v>0</v>
      </c>
      <c r="H3378" s="48" t="e">
        <f t="shared" si="1844"/>
        <v>#NUM!</v>
      </c>
      <c r="I3378" s="163" t="e">
        <f t="shared" si="1845"/>
        <v>#NUM!</v>
      </c>
      <c r="J3378" s="2"/>
      <c r="K3378" s="2" t="str">
        <f t="shared" si="1846"/>
        <v>-</v>
      </c>
      <c r="L3378" s="2" t="str">
        <f t="shared" si="1847"/>
        <v>-</v>
      </c>
      <c r="M3378" s="2" t="str">
        <f t="shared" si="1848"/>
        <v>-</v>
      </c>
      <c r="N3378" s="2" t="str">
        <f t="shared" si="1849"/>
        <v>-</v>
      </c>
      <c r="O3378" s="2" t="str">
        <f t="shared" si="1850"/>
        <v>-</v>
      </c>
      <c r="AI3378" s="7">
        <f t="shared" si="1851"/>
        <v>0</v>
      </c>
      <c r="AJ3378" s="7">
        <f t="shared" si="1852"/>
        <v>0</v>
      </c>
      <c r="AK3378" s="7">
        <f t="shared" si="1853"/>
        <v>0</v>
      </c>
      <c r="AL3378" s="7">
        <f t="shared" si="1854"/>
        <v>0</v>
      </c>
      <c r="AM3378" s="2" t="str">
        <f t="shared" si="1855"/>
        <v>-</v>
      </c>
      <c r="AN3378" s="2" t="str">
        <f t="shared" si="1856"/>
        <v>-</v>
      </c>
      <c r="AO3378" s="2" t="str">
        <f t="shared" si="1857"/>
        <v>-</v>
      </c>
      <c r="AP3378" s="2" t="str">
        <f t="shared" si="1858"/>
        <v>-</v>
      </c>
      <c r="AR3378" t="str">
        <f t="shared" si="1859"/>
        <v>Richland</v>
      </c>
      <c r="AS3378" t="s">
        <v>2565</v>
      </c>
      <c r="AV3378" s="91">
        <v>38</v>
      </c>
      <c r="AW3378" s="93">
        <v>77</v>
      </c>
      <c r="AX3378" s="99">
        <f t="shared" si="1860"/>
        <v>38077</v>
      </c>
      <c r="AZ3378" s="7" t="s">
        <v>3053</v>
      </c>
      <c r="BA3378" t="s">
        <v>3094</v>
      </c>
    </row>
    <row r="3379" spans="1:53" hidden="1" outlineLevel="1">
      <c r="A3379" t="s">
        <v>624</v>
      </c>
      <c r="B3379" t="s">
        <v>2565</v>
      </c>
      <c r="C3379" s="1">
        <f t="shared" si="1843"/>
        <v>0</v>
      </c>
      <c r="D3379" s="7">
        <f>IF(P3379&gt;0,RANK(P3379,(P3379:R3379,S3379:AG3379)),0)</f>
        <v>0</v>
      </c>
      <c r="E3379" s="7">
        <f>IF(Q3379&gt;0,RANK(Q3379,(P3379:R3379,S3379:AG3379)),0)</f>
        <v>0</v>
      </c>
      <c r="F3379" s="7">
        <f>IF(R3379&gt;0,RANK(R3379,(P3379:R3379,S3379:AG3379)),0)</f>
        <v>0</v>
      </c>
      <c r="G3379" s="7">
        <f>IF(S3379&gt;0,RANK(S3379,(P3379:R3379,S3379:AG3379)),0)</f>
        <v>0</v>
      </c>
      <c r="H3379" s="48" t="e">
        <f t="shared" si="1844"/>
        <v>#NUM!</v>
      </c>
      <c r="I3379" s="163" t="e">
        <f t="shared" si="1845"/>
        <v>#NUM!</v>
      </c>
      <c r="J3379" s="2"/>
      <c r="K3379" s="2" t="str">
        <f t="shared" si="1846"/>
        <v>-</v>
      </c>
      <c r="L3379" s="2" t="str">
        <f t="shared" si="1847"/>
        <v>-</v>
      </c>
      <c r="M3379" s="2" t="str">
        <f t="shared" si="1848"/>
        <v>-</v>
      </c>
      <c r="N3379" s="2" t="str">
        <f t="shared" si="1849"/>
        <v>-</v>
      </c>
      <c r="O3379" s="2" t="str">
        <f t="shared" si="1850"/>
        <v>-</v>
      </c>
      <c r="AI3379" s="7">
        <f t="shared" si="1851"/>
        <v>0</v>
      </c>
      <c r="AJ3379" s="7">
        <f t="shared" si="1852"/>
        <v>0</v>
      </c>
      <c r="AK3379" s="7">
        <f t="shared" si="1853"/>
        <v>0</v>
      </c>
      <c r="AL3379" s="7">
        <f t="shared" si="1854"/>
        <v>0</v>
      </c>
      <c r="AM3379" s="2" t="str">
        <f t="shared" si="1855"/>
        <v>-</v>
      </c>
      <c r="AN3379" s="2" t="str">
        <f t="shared" si="1856"/>
        <v>-</v>
      </c>
      <c r="AO3379" s="2" t="str">
        <f t="shared" si="1857"/>
        <v>-</v>
      </c>
      <c r="AP3379" s="2" t="str">
        <f t="shared" si="1858"/>
        <v>-</v>
      </c>
      <c r="AR3379" t="str">
        <f t="shared" si="1859"/>
        <v>Rolette</v>
      </c>
      <c r="AS3379" t="s">
        <v>2565</v>
      </c>
      <c r="AV3379" s="91">
        <v>38</v>
      </c>
      <c r="AW3379" s="93">
        <v>79</v>
      </c>
      <c r="AX3379" s="99">
        <f t="shared" si="1860"/>
        <v>38079</v>
      </c>
      <c r="AZ3379" s="7" t="s">
        <v>3053</v>
      </c>
      <c r="BA3379" t="s">
        <v>3094</v>
      </c>
    </row>
    <row r="3380" spans="1:53" hidden="1" outlineLevel="1">
      <c r="A3380" t="s">
        <v>643</v>
      </c>
      <c r="B3380" t="s">
        <v>2565</v>
      </c>
      <c r="C3380" s="1">
        <f t="shared" si="1843"/>
        <v>0</v>
      </c>
      <c r="D3380" s="7">
        <f>IF(P3380&gt;0,RANK(P3380,(P3380:R3380,S3380:AG3380)),0)</f>
        <v>0</v>
      </c>
      <c r="E3380" s="7">
        <f>IF(Q3380&gt;0,RANK(Q3380,(P3380:R3380,S3380:AG3380)),0)</f>
        <v>0</v>
      </c>
      <c r="F3380" s="7">
        <f>IF(R3380&gt;0,RANK(R3380,(P3380:R3380,S3380:AG3380)),0)</f>
        <v>0</v>
      </c>
      <c r="G3380" s="7">
        <f>IF(S3380&gt;0,RANK(S3380,(P3380:R3380,S3380:AG3380)),0)</f>
        <v>0</v>
      </c>
      <c r="H3380" s="48" t="e">
        <f t="shared" si="1844"/>
        <v>#NUM!</v>
      </c>
      <c r="I3380" s="163" t="e">
        <f t="shared" si="1845"/>
        <v>#NUM!</v>
      </c>
      <c r="J3380" s="2"/>
      <c r="K3380" s="2" t="str">
        <f t="shared" si="1846"/>
        <v>-</v>
      </c>
      <c r="L3380" s="2" t="str">
        <f t="shared" si="1847"/>
        <v>-</v>
      </c>
      <c r="M3380" s="2" t="str">
        <f t="shared" si="1848"/>
        <v>-</v>
      </c>
      <c r="N3380" s="2" t="str">
        <f t="shared" si="1849"/>
        <v>-</v>
      </c>
      <c r="O3380" s="2" t="str">
        <f t="shared" si="1850"/>
        <v>-</v>
      </c>
      <c r="AI3380" s="7">
        <f t="shared" si="1851"/>
        <v>0</v>
      </c>
      <c r="AJ3380" s="7">
        <f t="shared" si="1852"/>
        <v>0</v>
      </c>
      <c r="AK3380" s="7">
        <f t="shared" si="1853"/>
        <v>0</v>
      </c>
      <c r="AL3380" s="7">
        <f t="shared" si="1854"/>
        <v>0</v>
      </c>
      <c r="AM3380" s="2" t="str">
        <f t="shared" si="1855"/>
        <v>-</v>
      </c>
      <c r="AN3380" s="2" t="str">
        <f t="shared" si="1856"/>
        <v>-</v>
      </c>
      <c r="AO3380" s="2" t="str">
        <f t="shared" si="1857"/>
        <v>-</v>
      </c>
      <c r="AP3380" s="2" t="str">
        <f t="shared" si="1858"/>
        <v>-</v>
      </c>
      <c r="AR3380" t="str">
        <f t="shared" si="1859"/>
        <v>Sargent</v>
      </c>
      <c r="AS3380" t="s">
        <v>2565</v>
      </c>
      <c r="AV3380" s="91">
        <v>38</v>
      </c>
      <c r="AW3380" s="93">
        <v>81</v>
      </c>
      <c r="AX3380" s="99">
        <f t="shared" si="1860"/>
        <v>38081</v>
      </c>
      <c r="AZ3380" s="7" t="s">
        <v>3053</v>
      </c>
      <c r="BA3380" t="s">
        <v>3094</v>
      </c>
    </row>
    <row r="3381" spans="1:53" hidden="1" outlineLevel="1">
      <c r="A3381" t="s">
        <v>2797</v>
      </c>
      <c r="B3381" t="s">
        <v>2565</v>
      </c>
      <c r="C3381" s="1">
        <f t="shared" si="1843"/>
        <v>0</v>
      </c>
      <c r="D3381" s="7">
        <f>IF(P3381&gt;0,RANK(P3381,(P3381:R3381,S3381:AG3381)),0)</f>
        <v>0</v>
      </c>
      <c r="E3381" s="7">
        <f>IF(Q3381&gt;0,RANK(Q3381,(P3381:R3381,S3381:AG3381)),0)</f>
        <v>0</v>
      </c>
      <c r="F3381" s="7">
        <f>IF(R3381&gt;0,RANK(R3381,(P3381:R3381,S3381:AG3381)),0)</f>
        <v>0</v>
      </c>
      <c r="G3381" s="7">
        <f>IF(S3381&gt;0,RANK(S3381,(P3381:R3381,S3381:AG3381)),0)</f>
        <v>0</v>
      </c>
      <c r="H3381" s="48" t="e">
        <f t="shared" si="1844"/>
        <v>#NUM!</v>
      </c>
      <c r="I3381" s="163" t="e">
        <f t="shared" si="1845"/>
        <v>#NUM!</v>
      </c>
      <c r="J3381" s="2"/>
      <c r="K3381" s="2" t="str">
        <f t="shared" si="1846"/>
        <v>-</v>
      </c>
      <c r="L3381" s="2" t="str">
        <f t="shared" si="1847"/>
        <v>-</v>
      </c>
      <c r="M3381" s="2" t="str">
        <f t="shared" si="1848"/>
        <v>-</v>
      </c>
      <c r="N3381" s="2" t="str">
        <f t="shared" si="1849"/>
        <v>-</v>
      </c>
      <c r="O3381" s="2" t="str">
        <f t="shared" si="1850"/>
        <v>-</v>
      </c>
      <c r="AI3381" s="7">
        <f t="shared" si="1851"/>
        <v>0</v>
      </c>
      <c r="AJ3381" s="7">
        <f t="shared" si="1852"/>
        <v>0</v>
      </c>
      <c r="AK3381" s="7">
        <f t="shared" si="1853"/>
        <v>0</v>
      </c>
      <c r="AL3381" s="7">
        <f t="shared" si="1854"/>
        <v>0</v>
      </c>
      <c r="AM3381" s="2" t="str">
        <f t="shared" si="1855"/>
        <v>-</v>
      </c>
      <c r="AN3381" s="2" t="str">
        <f t="shared" si="1856"/>
        <v>-</v>
      </c>
      <c r="AO3381" s="2" t="str">
        <f t="shared" si="1857"/>
        <v>-</v>
      </c>
      <c r="AP3381" s="2" t="str">
        <f t="shared" si="1858"/>
        <v>-</v>
      </c>
      <c r="AR3381" t="str">
        <f t="shared" si="1859"/>
        <v>Sheridan</v>
      </c>
      <c r="AS3381" t="s">
        <v>2565</v>
      </c>
      <c r="AV3381" s="91">
        <v>38</v>
      </c>
      <c r="AW3381" s="93">
        <v>83</v>
      </c>
      <c r="AX3381" s="99">
        <f t="shared" si="1860"/>
        <v>38083</v>
      </c>
      <c r="AZ3381" s="7" t="s">
        <v>3053</v>
      </c>
      <c r="BA3381" t="s">
        <v>3094</v>
      </c>
    </row>
    <row r="3382" spans="1:53" hidden="1" outlineLevel="1">
      <c r="A3382" t="s">
        <v>15</v>
      </c>
      <c r="B3382" t="s">
        <v>2565</v>
      </c>
      <c r="C3382" s="1">
        <f t="shared" si="1843"/>
        <v>0</v>
      </c>
      <c r="D3382" s="7">
        <f>IF(P3382&gt;0,RANK(P3382,(P3382:R3382,S3382:AG3382)),0)</f>
        <v>0</v>
      </c>
      <c r="E3382" s="7">
        <f>IF(Q3382&gt;0,RANK(Q3382,(P3382:R3382,S3382:AG3382)),0)</f>
        <v>0</v>
      </c>
      <c r="F3382" s="7">
        <f>IF(R3382&gt;0,RANK(R3382,(P3382:R3382,S3382:AG3382)),0)</f>
        <v>0</v>
      </c>
      <c r="G3382" s="7">
        <f>IF(S3382&gt;0,RANK(S3382,(P3382:R3382,S3382:AG3382)),0)</f>
        <v>0</v>
      </c>
      <c r="H3382" s="48" t="e">
        <f t="shared" si="1844"/>
        <v>#NUM!</v>
      </c>
      <c r="I3382" s="163" t="e">
        <f t="shared" si="1845"/>
        <v>#NUM!</v>
      </c>
      <c r="J3382" s="2"/>
      <c r="K3382" s="2" t="str">
        <f t="shared" si="1846"/>
        <v>-</v>
      </c>
      <c r="L3382" s="2" t="str">
        <f t="shared" si="1847"/>
        <v>-</v>
      </c>
      <c r="M3382" s="2" t="str">
        <f t="shared" si="1848"/>
        <v>-</v>
      </c>
      <c r="N3382" s="2" t="str">
        <f t="shared" si="1849"/>
        <v>-</v>
      </c>
      <c r="O3382" s="2" t="str">
        <f t="shared" si="1850"/>
        <v>-</v>
      </c>
      <c r="AI3382" s="7">
        <f t="shared" si="1851"/>
        <v>0</v>
      </c>
      <c r="AJ3382" s="7">
        <f t="shared" si="1852"/>
        <v>0</v>
      </c>
      <c r="AK3382" s="7">
        <f t="shared" si="1853"/>
        <v>0</v>
      </c>
      <c r="AL3382" s="7">
        <f t="shared" si="1854"/>
        <v>0</v>
      </c>
      <c r="AM3382" s="2" t="str">
        <f t="shared" si="1855"/>
        <v>-</v>
      </c>
      <c r="AN3382" s="2" t="str">
        <f t="shared" si="1856"/>
        <v>-</v>
      </c>
      <c r="AO3382" s="2" t="str">
        <f t="shared" si="1857"/>
        <v>-</v>
      </c>
      <c r="AP3382" s="2" t="str">
        <f t="shared" si="1858"/>
        <v>-</v>
      </c>
      <c r="AR3382" t="str">
        <f t="shared" si="1859"/>
        <v>Sioux</v>
      </c>
      <c r="AS3382" t="s">
        <v>2565</v>
      </c>
      <c r="AV3382" s="91">
        <v>38</v>
      </c>
      <c r="AW3382" s="93">
        <v>85</v>
      </c>
      <c r="AX3382" s="99">
        <f t="shared" si="1860"/>
        <v>38085</v>
      </c>
      <c r="AZ3382" s="7" t="s">
        <v>3053</v>
      </c>
      <c r="BA3382" t="s">
        <v>3094</v>
      </c>
    </row>
    <row r="3383" spans="1:53" hidden="1" outlineLevel="1">
      <c r="A3383" t="s">
        <v>888</v>
      </c>
      <c r="B3383" t="s">
        <v>2565</v>
      </c>
      <c r="C3383" s="1">
        <f t="shared" si="1843"/>
        <v>0</v>
      </c>
      <c r="D3383" s="7">
        <f>IF(P3383&gt;0,RANK(P3383,(P3383:R3383,S3383:AG3383)),0)</f>
        <v>0</v>
      </c>
      <c r="E3383" s="7">
        <f>IF(Q3383&gt;0,RANK(Q3383,(P3383:R3383,S3383:AG3383)),0)</f>
        <v>0</v>
      </c>
      <c r="F3383" s="7">
        <f>IF(R3383&gt;0,RANK(R3383,(P3383:R3383,S3383:AG3383)),0)</f>
        <v>0</v>
      </c>
      <c r="G3383" s="7">
        <f>IF(S3383&gt;0,RANK(S3383,(P3383:R3383,S3383:AG3383)),0)</f>
        <v>0</v>
      </c>
      <c r="H3383" s="48" t="e">
        <f t="shared" si="1844"/>
        <v>#NUM!</v>
      </c>
      <c r="I3383" s="163" t="e">
        <f t="shared" si="1845"/>
        <v>#NUM!</v>
      </c>
      <c r="J3383" s="2"/>
      <c r="K3383" s="2" t="str">
        <f t="shared" si="1846"/>
        <v>-</v>
      </c>
      <c r="L3383" s="2" t="str">
        <f t="shared" si="1847"/>
        <v>-</v>
      </c>
      <c r="M3383" s="2" t="str">
        <f t="shared" si="1848"/>
        <v>-</v>
      </c>
      <c r="N3383" s="2" t="str">
        <f t="shared" si="1849"/>
        <v>-</v>
      </c>
      <c r="O3383" s="2" t="str">
        <f t="shared" si="1850"/>
        <v>-</v>
      </c>
      <c r="AI3383" s="7">
        <f t="shared" si="1851"/>
        <v>0</v>
      </c>
      <c r="AJ3383" s="7">
        <f t="shared" si="1852"/>
        <v>0</v>
      </c>
      <c r="AK3383" s="7">
        <f t="shared" si="1853"/>
        <v>0</v>
      </c>
      <c r="AL3383" s="7">
        <f t="shared" si="1854"/>
        <v>0</v>
      </c>
      <c r="AM3383" s="2" t="str">
        <f t="shared" si="1855"/>
        <v>-</v>
      </c>
      <c r="AN3383" s="2" t="str">
        <f t="shared" si="1856"/>
        <v>-</v>
      </c>
      <c r="AO3383" s="2" t="str">
        <f t="shared" si="1857"/>
        <v>-</v>
      </c>
      <c r="AP3383" s="2" t="str">
        <f t="shared" si="1858"/>
        <v>-</v>
      </c>
      <c r="AR3383" t="str">
        <f t="shared" si="1859"/>
        <v>Slope</v>
      </c>
      <c r="AS3383" t="s">
        <v>2565</v>
      </c>
      <c r="AV3383" s="91">
        <v>38</v>
      </c>
      <c r="AW3383" s="93">
        <v>87</v>
      </c>
      <c r="AX3383" s="99">
        <f t="shared" si="1860"/>
        <v>38087</v>
      </c>
      <c r="AZ3383" s="7" t="s">
        <v>3053</v>
      </c>
      <c r="BA3383" t="s">
        <v>3094</v>
      </c>
    </row>
    <row r="3384" spans="1:53" hidden="1" outlineLevel="1">
      <c r="A3384" t="s">
        <v>590</v>
      </c>
      <c r="B3384" t="s">
        <v>2565</v>
      </c>
      <c r="C3384" s="1">
        <f t="shared" si="1843"/>
        <v>0</v>
      </c>
      <c r="D3384" s="7">
        <f>IF(P3384&gt;0,RANK(P3384,(P3384:R3384,S3384:AG3384)),0)</f>
        <v>0</v>
      </c>
      <c r="E3384" s="7">
        <f>IF(Q3384&gt;0,RANK(Q3384,(P3384:R3384,S3384:AG3384)),0)</f>
        <v>0</v>
      </c>
      <c r="F3384" s="7">
        <f>IF(R3384&gt;0,RANK(R3384,(P3384:R3384,S3384:AG3384)),0)</f>
        <v>0</v>
      </c>
      <c r="G3384" s="7">
        <f>IF(S3384&gt;0,RANK(S3384,(P3384:R3384,S3384:AG3384)),0)</f>
        <v>0</v>
      </c>
      <c r="H3384" s="48" t="e">
        <f t="shared" si="1844"/>
        <v>#NUM!</v>
      </c>
      <c r="I3384" s="163" t="e">
        <f t="shared" si="1845"/>
        <v>#NUM!</v>
      </c>
      <c r="J3384" s="2"/>
      <c r="K3384" s="2" t="str">
        <f t="shared" si="1846"/>
        <v>-</v>
      </c>
      <c r="L3384" s="2" t="str">
        <f t="shared" si="1847"/>
        <v>-</v>
      </c>
      <c r="M3384" s="2" t="str">
        <f t="shared" si="1848"/>
        <v>-</v>
      </c>
      <c r="N3384" s="2" t="str">
        <f t="shared" si="1849"/>
        <v>-</v>
      </c>
      <c r="O3384" s="2" t="str">
        <f t="shared" si="1850"/>
        <v>-</v>
      </c>
      <c r="AI3384" s="7">
        <f t="shared" si="1851"/>
        <v>0</v>
      </c>
      <c r="AJ3384" s="7">
        <f t="shared" si="1852"/>
        <v>0</v>
      </c>
      <c r="AK3384" s="7">
        <f t="shared" si="1853"/>
        <v>0</v>
      </c>
      <c r="AL3384" s="7">
        <f t="shared" si="1854"/>
        <v>0</v>
      </c>
      <c r="AM3384" s="2" t="str">
        <f t="shared" si="1855"/>
        <v>-</v>
      </c>
      <c r="AN3384" s="2" t="str">
        <f t="shared" si="1856"/>
        <v>-</v>
      </c>
      <c r="AO3384" s="2" t="str">
        <f t="shared" si="1857"/>
        <v>-</v>
      </c>
      <c r="AP3384" s="2" t="str">
        <f t="shared" si="1858"/>
        <v>-</v>
      </c>
      <c r="AR3384" t="str">
        <f t="shared" si="1859"/>
        <v>Stark</v>
      </c>
      <c r="AS3384" t="s">
        <v>2565</v>
      </c>
      <c r="AV3384" s="91">
        <v>38</v>
      </c>
      <c r="AW3384" s="93">
        <v>89</v>
      </c>
      <c r="AX3384" s="99">
        <f t="shared" si="1860"/>
        <v>38089</v>
      </c>
      <c r="AZ3384" s="7" t="s">
        <v>3053</v>
      </c>
      <c r="BA3384" t="s">
        <v>3094</v>
      </c>
    </row>
    <row r="3385" spans="1:53" hidden="1" outlineLevel="1">
      <c r="A3385" t="s">
        <v>1070</v>
      </c>
      <c r="B3385" t="s">
        <v>2565</v>
      </c>
      <c r="C3385" s="1">
        <f t="shared" si="1843"/>
        <v>0</v>
      </c>
      <c r="D3385" s="7">
        <f>IF(P3385&gt;0,RANK(P3385,(P3385:R3385,S3385:AG3385)),0)</f>
        <v>0</v>
      </c>
      <c r="E3385" s="7">
        <f>IF(Q3385&gt;0,RANK(Q3385,(P3385:R3385,S3385:AG3385)),0)</f>
        <v>0</v>
      </c>
      <c r="F3385" s="7">
        <f>IF(R3385&gt;0,RANK(R3385,(P3385:R3385,S3385:AG3385)),0)</f>
        <v>0</v>
      </c>
      <c r="G3385" s="7">
        <f>IF(S3385&gt;0,RANK(S3385,(P3385:R3385,S3385:AG3385)),0)</f>
        <v>0</v>
      </c>
      <c r="H3385" s="48" t="e">
        <f t="shared" si="1844"/>
        <v>#NUM!</v>
      </c>
      <c r="I3385" s="163" t="e">
        <f t="shared" si="1845"/>
        <v>#NUM!</v>
      </c>
      <c r="J3385" s="2"/>
      <c r="K3385" s="2" t="str">
        <f t="shared" si="1846"/>
        <v>-</v>
      </c>
      <c r="L3385" s="2" t="str">
        <f t="shared" si="1847"/>
        <v>-</v>
      </c>
      <c r="M3385" s="2" t="str">
        <f t="shared" si="1848"/>
        <v>-</v>
      </c>
      <c r="N3385" s="2" t="str">
        <f t="shared" si="1849"/>
        <v>-</v>
      </c>
      <c r="O3385" s="2" t="str">
        <f t="shared" si="1850"/>
        <v>-</v>
      </c>
      <c r="AI3385" s="7">
        <f t="shared" si="1851"/>
        <v>0</v>
      </c>
      <c r="AJ3385" s="7">
        <f t="shared" si="1852"/>
        <v>0</v>
      </c>
      <c r="AK3385" s="7">
        <f t="shared" si="1853"/>
        <v>0</v>
      </c>
      <c r="AL3385" s="7">
        <f t="shared" si="1854"/>
        <v>0</v>
      </c>
      <c r="AM3385" s="2" t="str">
        <f t="shared" si="1855"/>
        <v>-</v>
      </c>
      <c r="AN3385" s="2" t="str">
        <f t="shared" si="1856"/>
        <v>-</v>
      </c>
      <c r="AO3385" s="2" t="str">
        <f t="shared" si="1857"/>
        <v>-</v>
      </c>
      <c r="AP3385" s="2" t="str">
        <f t="shared" si="1858"/>
        <v>-</v>
      </c>
      <c r="AR3385" t="str">
        <f t="shared" si="1859"/>
        <v>Steele</v>
      </c>
      <c r="AS3385" t="s">
        <v>2565</v>
      </c>
      <c r="AV3385" s="91">
        <v>38</v>
      </c>
      <c r="AW3385" s="93">
        <v>91</v>
      </c>
      <c r="AX3385" s="99">
        <f t="shared" si="1860"/>
        <v>38091</v>
      </c>
      <c r="AZ3385" s="7" t="s">
        <v>3053</v>
      </c>
      <c r="BA3385" t="s">
        <v>3094</v>
      </c>
    </row>
    <row r="3386" spans="1:53" hidden="1" outlineLevel="1">
      <c r="A3386" t="s">
        <v>1661</v>
      </c>
      <c r="B3386" t="s">
        <v>2565</v>
      </c>
      <c r="C3386" s="1">
        <f t="shared" si="1843"/>
        <v>0</v>
      </c>
      <c r="D3386" s="7">
        <f>IF(P3386&gt;0,RANK(P3386,(P3386:R3386,S3386:AG3386)),0)</f>
        <v>0</v>
      </c>
      <c r="E3386" s="7">
        <f>IF(Q3386&gt;0,RANK(Q3386,(P3386:R3386,S3386:AG3386)),0)</f>
        <v>0</v>
      </c>
      <c r="F3386" s="7">
        <f>IF(R3386&gt;0,RANK(R3386,(P3386:R3386,S3386:AG3386)),0)</f>
        <v>0</v>
      </c>
      <c r="G3386" s="7">
        <f>IF(S3386&gt;0,RANK(S3386,(P3386:R3386,S3386:AG3386)),0)</f>
        <v>0</v>
      </c>
      <c r="H3386" s="48" t="e">
        <f t="shared" si="1844"/>
        <v>#NUM!</v>
      </c>
      <c r="I3386" s="163" t="e">
        <f t="shared" si="1845"/>
        <v>#NUM!</v>
      </c>
      <c r="J3386" s="2"/>
      <c r="K3386" s="2" t="str">
        <f t="shared" si="1846"/>
        <v>-</v>
      </c>
      <c r="L3386" s="2" t="str">
        <f t="shared" si="1847"/>
        <v>-</v>
      </c>
      <c r="M3386" s="2" t="str">
        <f t="shared" si="1848"/>
        <v>-</v>
      </c>
      <c r="N3386" s="2" t="str">
        <f t="shared" si="1849"/>
        <v>-</v>
      </c>
      <c r="O3386" s="2" t="str">
        <f t="shared" si="1850"/>
        <v>-</v>
      </c>
      <c r="AI3386" s="7">
        <f t="shared" si="1851"/>
        <v>0</v>
      </c>
      <c r="AJ3386" s="7">
        <f t="shared" si="1852"/>
        <v>0</v>
      </c>
      <c r="AK3386" s="7">
        <f t="shared" si="1853"/>
        <v>0</v>
      </c>
      <c r="AL3386" s="7">
        <f t="shared" si="1854"/>
        <v>0</v>
      </c>
      <c r="AM3386" s="2" t="str">
        <f t="shared" si="1855"/>
        <v>-</v>
      </c>
      <c r="AN3386" s="2" t="str">
        <f t="shared" si="1856"/>
        <v>-</v>
      </c>
      <c r="AO3386" s="2" t="str">
        <f t="shared" si="1857"/>
        <v>-</v>
      </c>
      <c r="AP3386" s="2" t="str">
        <f t="shared" si="1858"/>
        <v>-</v>
      </c>
      <c r="AR3386" t="str">
        <f t="shared" si="1859"/>
        <v>Stutsman</v>
      </c>
      <c r="AS3386" t="s">
        <v>2565</v>
      </c>
      <c r="AV3386" s="91">
        <v>38</v>
      </c>
      <c r="AW3386" s="93">
        <v>93</v>
      </c>
      <c r="AX3386" s="99">
        <f t="shared" si="1860"/>
        <v>38093</v>
      </c>
      <c r="AZ3386" s="7" t="s">
        <v>3053</v>
      </c>
      <c r="BA3386" t="s">
        <v>3094</v>
      </c>
    </row>
    <row r="3387" spans="1:53" hidden="1" outlineLevel="1">
      <c r="A3387" t="s">
        <v>1069</v>
      </c>
      <c r="B3387" t="s">
        <v>2565</v>
      </c>
      <c r="C3387" s="1">
        <f t="shared" si="1843"/>
        <v>0</v>
      </c>
      <c r="D3387" s="7">
        <f>IF(P3387&gt;0,RANK(P3387,(P3387:R3387,S3387:AG3387)),0)</f>
        <v>0</v>
      </c>
      <c r="E3387" s="7">
        <f>IF(Q3387&gt;0,RANK(Q3387,(P3387:R3387,S3387:AG3387)),0)</f>
        <v>0</v>
      </c>
      <c r="F3387" s="7">
        <f>IF(R3387&gt;0,RANK(R3387,(P3387:R3387,S3387:AG3387)),0)</f>
        <v>0</v>
      </c>
      <c r="G3387" s="7">
        <f>IF(S3387&gt;0,RANK(S3387,(P3387:R3387,S3387:AG3387)),0)</f>
        <v>0</v>
      </c>
      <c r="H3387" s="48" t="e">
        <f t="shared" si="1844"/>
        <v>#NUM!</v>
      </c>
      <c r="I3387" s="163" t="e">
        <f t="shared" si="1845"/>
        <v>#NUM!</v>
      </c>
      <c r="J3387" s="2"/>
      <c r="K3387" s="2" t="str">
        <f t="shared" si="1846"/>
        <v>-</v>
      </c>
      <c r="L3387" s="2" t="str">
        <f t="shared" si="1847"/>
        <v>-</v>
      </c>
      <c r="M3387" s="2" t="str">
        <f t="shared" si="1848"/>
        <v>-</v>
      </c>
      <c r="N3387" s="2" t="str">
        <f t="shared" si="1849"/>
        <v>-</v>
      </c>
      <c r="O3387" s="2" t="str">
        <f t="shared" si="1850"/>
        <v>-</v>
      </c>
      <c r="AI3387" s="7">
        <f t="shared" si="1851"/>
        <v>0</v>
      </c>
      <c r="AJ3387" s="7">
        <f t="shared" si="1852"/>
        <v>0</v>
      </c>
      <c r="AK3387" s="7">
        <f t="shared" si="1853"/>
        <v>0</v>
      </c>
      <c r="AL3387" s="7">
        <f t="shared" si="1854"/>
        <v>0</v>
      </c>
      <c r="AM3387" s="2" t="str">
        <f t="shared" si="1855"/>
        <v>-</v>
      </c>
      <c r="AN3387" s="2" t="str">
        <f t="shared" si="1856"/>
        <v>-</v>
      </c>
      <c r="AO3387" s="2" t="str">
        <f t="shared" si="1857"/>
        <v>-</v>
      </c>
      <c r="AP3387" s="2" t="str">
        <f t="shared" si="1858"/>
        <v>-</v>
      </c>
      <c r="AR3387" t="str">
        <f t="shared" si="1859"/>
        <v>Towner</v>
      </c>
      <c r="AS3387" t="s">
        <v>2565</v>
      </c>
      <c r="AV3387" s="91">
        <v>38</v>
      </c>
      <c r="AW3387" s="93">
        <v>95</v>
      </c>
      <c r="AX3387" s="99">
        <f t="shared" si="1860"/>
        <v>38095</v>
      </c>
      <c r="AZ3387" s="7" t="s">
        <v>3053</v>
      </c>
      <c r="BA3387" t="s">
        <v>3094</v>
      </c>
    </row>
    <row r="3388" spans="1:53" hidden="1" outlineLevel="1">
      <c r="A3388" t="s">
        <v>2428</v>
      </c>
      <c r="B3388" t="s">
        <v>2565</v>
      </c>
      <c r="C3388" s="1">
        <f t="shared" si="1843"/>
        <v>0</v>
      </c>
      <c r="D3388" s="7">
        <f>IF(P3388&gt;0,RANK(P3388,(P3388:R3388,S3388:AG3388)),0)</f>
        <v>0</v>
      </c>
      <c r="E3388" s="7">
        <f>IF(Q3388&gt;0,RANK(Q3388,(P3388:R3388,S3388:AG3388)),0)</f>
        <v>0</v>
      </c>
      <c r="F3388" s="7">
        <f>IF(R3388&gt;0,RANK(R3388,(P3388:R3388,S3388:AG3388)),0)</f>
        <v>0</v>
      </c>
      <c r="G3388" s="7">
        <f>IF(S3388&gt;0,RANK(S3388,(P3388:R3388,S3388:AG3388)),0)</f>
        <v>0</v>
      </c>
      <c r="H3388" s="48" t="e">
        <f t="shared" si="1844"/>
        <v>#NUM!</v>
      </c>
      <c r="I3388" s="163" t="e">
        <f t="shared" si="1845"/>
        <v>#NUM!</v>
      </c>
      <c r="J3388" s="2"/>
      <c r="K3388" s="2" t="str">
        <f t="shared" si="1846"/>
        <v>-</v>
      </c>
      <c r="L3388" s="2" t="str">
        <f t="shared" si="1847"/>
        <v>-</v>
      </c>
      <c r="M3388" s="2" t="str">
        <f t="shared" si="1848"/>
        <v>-</v>
      </c>
      <c r="N3388" s="2" t="str">
        <f t="shared" si="1849"/>
        <v>-</v>
      </c>
      <c r="O3388" s="2" t="str">
        <f t="shared" si="1850"/>
        <v>-</v>
      </c>
      <c r="AI3388" s="7">
        <f t="shared" si="1851"/>
        <v>0</v>
      </c>
      <c r="AJ3388" s="7">
        <f t="shared" si="1852"/>
        <v>0</v>
      </c>
      <c r="AK3388" s="7">
        <f t="shared" si="1853"/>
        <v>0</v>
      </c>
      <c r="AL3388" s="7">
        <f t="shared" si="1854"/>
        <v>0</v>
      </c>
      <c r="AM3388" s="2" t="str">
        <f t="shared" si="1855"/>
        <v>-</v>
      </c>
      <c r="AN3388" s="2" t="str">
        <f t="shared" si="1856"/>
        <v>-</v>
      </c>
      <c r="AO3388" s="2" t="str">
        <f t="shared" si="1857"/>
        <v>-</v>
      </c>
      <c r="AP3388" s="2" t="str">
        <f t="shared" si="1858"/>
        <v>-</v>
      </c>
      <c r="AR3388" t="str">
        <f t="shared" si="1859"/>
        <v>Traill</v>
      </c>
      <c r="AS3388" t="s">
        <v>2565</v>
      </c>
      <c r="AV3388" s="91">
        <v>38</v>
      </c>
      <c r="AW3388" s="93">
        <v>97</v>
      </c>
      <c r="AX3388" s="99">
        <f t="shared" si="1860"/>
        <v>38097</v>
      </c>
      <c r="AZ3388" s="7" t="s">
        <v>3053</v>
      </c>
      <c r="BA3388" t="s">
        <v>3094</v>
      </c>
    </row>
    <row r="3389" spans="1:53" hidden="1" outlineLevel="1">
      <c r="A3389" t="s">
        <v>3362</v>
      </c>
      <c r="B3389" t="s">
        <v>2565</v>
      </c>
      <c r="C3389" s="1">
        <f t="shared" si="1843"/>
        <v>0</v>
      </c>
      <c r="D3389" s="7">
        <f>IF(P3389&gt;0,RANK(P3389,(P3389:R3389,S3389:AG3389)),0)</f>
        <v>0</v>
      </c>
      <c r="E3389" s="7">
        <f>IF(Q3389&gt;0,RANK(Q3389,(P3389:R3389,S3389:AG3389)),0)</f>
        <v>0</v>
      </c>
      <c r="F3389" s="7">
        <f>IF(R3389&gt;0,RANK(R3389,(P3389:R3389,S3389:AG3389)),0)</f>
        <v>0</v>
      </c>
      <c r="G3389" s="7">
        <f>IF(S3389&gt;0,RANK(S3389,(P3389:R3389,S3389:AG3389)),0)</f>
        <v>0</v>
      </c>
      <c r="H3389" s="48" t="e">
        <f t="shared" si="1844"/>
        <v>#NUM!</v>
      </c>
      <c r="I3389" s="163" t="e">
        <f t="shared" si="1845"/>
        <v>#NUM!</v>
      </c>
      <c r="J3389" s="2"/>
      <c r="K3389" s="2" t="str">
        <f t="shared" si="1846"/>
        <v>-</v>
      </c>
      <c r="L3389" s="2" t="str">
        <f t="shared" si="1847"/>
        <v>-</v>
      </c>
      <c r="M3389" s="2" t="str">
        <f t="shared" si="1848"/>
        <v>-</v>
      </c>
      <c r="N3389" s="2" t="str">
        <f t="shared" si="1849"/>
        <v>-</v>
      </c>
      <c r="O3389" s="2" t="str">
        <f t="shared" si="1850"/>
        <v>-</v>
      </c>
      <c r="AI3389" s="7">
        <f t="shared" si="1851"/>
        <v>0</v>
      </c>
      <c r="AJ3389" s="7">
        <f t="shared" si="1852"/>
        <v>0</v>
      </c>
      <c r="AK3389" s="7">
        <f t="shared" si="1853"/>
        <v>0</v>
      </c>
      <c r="AL3389" s="7">
        <f t="shared" si="1854"/>
        <v>0</v>
      </c>
      <c r="AM3389" s="2" t="str">
        <f t="shared" si="1855"/>
        <v>-</v>
      </c>
      <c r="AN3389" s="2" t="str">
        <f t="shared" si="1856"/>
        <v>-</v>
      </c>
      <c r="AO3389" s="2" t="str">
        <f t="shared" si="1857"/>
        <v>-</v>
      </c>
      <c r="AP3389" s="2" t="str">
        <f t="shared" si="1858"/>
        <v>-</v>
      </c>
      <c r="AR3389" t="str">
        <f t="shared" si="1859"/>
        <v>Walsh</v>
      </c>
      <c r="AS3389" t="s">
        <v>2565</v>
      </c>
      <c r="AV3389" s="91">
        <v>38</v>
      </c>
      <c r="AW3389" s="93">
        <v>99</v>
      </c>
      <c r="AX3389" s="99">
        <f t="shared" si="1860"/>
        <v>38099</v>
      </c>
      <c r="AZ3389" s="7" t="s">
        <v>3053</v>
      </c>
      <c r="BA3389" t="s">
        <v>3094</v>
      </c>
    </row>
    <row r="3390" spans="1:53" hidden="1" outlineLevel="1">
      <c r="A3390" t="s">
        <v>654</v>
      </c>
      <c r="B3390" t="s">
        <v>2565</v>
      </c>
      <c r="C3390" s="1">
        <f t="shared" si="1843"/>
        <v>0</v>
      </c>
      <c r="D3390" s="7">
        <f>IF(P3390&gt;0,RANK(P3390,(P3390:R3390,S3390:AG3390)),0)</f>
        <v>0</v>
      </c>
      <c r="E3390" s="7">
        <f>IF(Q3390&gt;0,RANK(Q3390,(P3390:R3390,S3390:AG3390)),0)</f>
        <v>0</v>
      </c>
      <c r="F3390" s="7">
        <f>IF(R3390&gt;0,RANK(R3390,(P3390:R3390,S3390:AG3390)),0)</f>
        <v>0</v>
      </c>
      <c r="G3390" s="7">
        <f>IF(S3390&gt;0,RANK(S3390,(P3390:R3390,S3390:AG3390)),0)</f>
        <v>0</v>
      </c>
      <c r="H3390" s="48" t="e">
        <f t="shared" si="1844"/>
        <v>#NUM!</v>
      </c>
      <c r="I3390" s="163" t="e">
        <f t="shared" si="1845"/>
        <v>#NUM!</v>
      </c>
      <c r="J3390" s="2"/>
      <c r="K3390" s="2" t="str">
        <f t="shared" si="1846"/>
        <v>-</v>
      </c>
      <c r="L3390" s="2" t="str">
        <f t="shared" si="1847"/>
        <v>-</v>
      </c>
      <c r="M3390" s="2" t="str">
        <f t="shared" si="1848"/>
        <v>-</v>
      </c>
      <c r="N3390" s="2" t="str">
        <f t="shared" si="1849"/>
        <v>-</v>
      </c>
      <c r="O3390" s="2" t="str">
        <f t="shared" si="1850"/>
        <v>-</v>
      </c>
      <c r="AI3390" s="7">
        <f t="shared" si="1851"/>
        <v>0</v>
      </c>
      <c r="AJ3390" s="7">
        <f t="shared" si="1852"/>
        <v>0</v>
      </c>
      <c r="AK3390" s="7">
        <f t="shared" si="1853"/>
        <v>0</v>
      </c>
      <c r="AL3390" s="7">
        <f t="shared" si="1854"/>
        <v>0</v>
      </c>
      <c r="AM3390" s="2" t="str">
        <f t="shared" si="1855"/>
        <v>-</v>
      </c>
      <c r="AN3390" s="2" t="str">
        <f t="shared" si="1856"/>
        <v>-</v>
      </c>
      <c r="AO3390" s="2" t="str">
        <f t="shared" si="1857"/>
        <v>-</v>
      </c>
      <c r="AP3390" s="2" t="str">
        <f t="shared" si="1858"/>
        <v>-</v>
      </c>
      <c r="AR3390" t="str">
        <f t="shared" si="1859"/>
        <v>Ward</v>
      </c>
      <c r="AS3390" t="s">
        <v>2565</v>
      </c>
      <c r="AV3390" s="91">
        <v>38</v>
      </c>
      <c r="AW3390" s="93">
        <v>101</v>
      </c>
      <c r="AX3390" s="99">
        <f t="shared" si="1860"/>
        <v>38101</v>
      </c>
      <c r="AZ3390" s="7" t="s">
        <v>3053</v>
      </c>
      <c r="BA3390" t="s">
        <v>3094</v>
      </c>
    </row>
    <row r="3391" spans="1:53" hidden="1" outlineLevel="1">
      <c r="A3391" t="s">
        <v>1043</v>
      </c>
      <c r="B3391" t="s">
        <v>2565</v>
      </c>
      <c r="C3391" s="1">
        <f t="shared" si="1843"/>
        <v>0</v>
      </c>
      <c r="D3391" s="7">
        <f>IF(P3391&gt;0,RANK(P3391,(P3391:R3391,S3391:AG3391)),0)</f>
        <v>0</v>
      </c>
      <c r="E3391" s="7">
        <f>IF(Q3391&gt;0,RANK(Q3391,(P3391:R3391,S3391:AG3391)),0)</f>
        <v>0</v>
      </c>
      <c r="F3391" s="7">
        <f>IF(R3391&gt;0,RANK(R3391,(P3391:R3391,S3391:AG3391)),0)</f>
        <v>0</v>
      </c>
      <c r="G3391" s="7">
        <f>IF(S3391&gt;0,RANK(S3391,(P3391:R3391,S3391:AG3391)),0)</f>
        <v>0</v>
      </c>
      <c r="H3391" s="48" t="e">
        <f t="shared" si="1844"/>
        <v>#NUM!</v>
      </c>
      <c r="I3391" s="163" t="e">
        <f t="shared" si="1845"/>
        <v>#NUM!</v>
      </c>
      <c r="J3391" s="2"/>
      <c r="K3391" s="2" t="str">
        <f t="shared" si="1846"/>
        <v>-</v>
      </c>
      <c r="L3391" s="2" t="str">
        <f t="shared" si="1847"/>
        <v>-</v>
      </c>
      <c r="M3391" s="2" t="str">
        <f t="shared" si="1848"/>
        <v>-</v>
      </c>
      <c r="N3391" s="2" t="str">
        <f t="shared" si="1849"/>
        <v>-</v>
      </c>
      <c r="O3391" s="2" t="str">
        <f t="shared" si="1850"/>
        <v>-</v>
      </c>
      <c r="AI3391" s="7">
        <f t="shared" si="1851"/>
        <v>0</v>
      </c>
      <c r="AJ3391" s="7">
        <f t="shared" si="1852"/>
        <v>0</v>
      </c>
      <c r="AK3391" s="7">
        <f t="shared" si="1853"/>
        <v>0</v>
      </c>
      <c r="AL3391" s="7">
        <f t="shared" si="1854"/>
        <v>0</v>
      </c>
      <c r="AM3391" s="2" t="str">
        <f t="shared" si="1855"/>
        <v>-</v>
      </c>
      <c r="AN3391" s="2" t="str">
        <f t="shared" si="1856"/>
        <v>-</v>
      </c>
      <c r="AO3391" s="2" t="str">
        <f t="shared" si="1857"/>
        <v>-</v>
      </c>
      <c r="AP3391" s="2" t="str">
        <f t="shared" si="1858"/>
        <v>-</v>
      </c>
      <c r="AR3391" t="str">
        <f t="shared" si="1859"/>
        <v>Wells</v>
      </c>
      <c r="AS3391" t="s">
        <v>2565</v>
      </c>
      <c r="AV3391" s="91">
        <v>38</v>
      </c>
      <c r="AW3391" s="93">
        <v>103</v>
      </c>
      <c r="AX3391" s="99">
        <f t="shared" si="1860"/>
        <v>38103</v>
      </c>
      <c r="AZ3391" s="7" t="s">
        <v>3053</v>
      </c>
      <c r="BA3391" t="s">
        <v>3094</v>
      </c>
    </row>
    <row r="3392" spans="1:53" hidden="1" outlineLevel="1">
      <c r="A3392" t="s">
        <v>877</v>
      </c>
      <c r="B3392" t="s">
        <v>2565</v>
      </c>
      <c r="C3392" s="1">
        <f t="shared" si="1843"/>
        <v>0</v>
      </c>
      <c r="D3392" s="7">
        <f>IF(P3392&gt;0,RANK(P3392,(P3392:R3392,S3392:AG3392)),0)</f>
        <v>0</v>
      </c>
      <c r="E3392" s="7">
        <f>IF(Q3392&gt;0,RANK(Q3392,(P3392:R3392,S3392:AG3392)),0)</f>
        <v>0</v>
      </c>
      <c r="F3392" s="7">
        <f>IF(R3392&gt;0,RANK(R3392,(P3392:R3392,S3392:AG3392)),0)</f>
        <v>0</v>
      </c>
      <c r="G3392" s="7">
        <f>IF(S3392&gt;0,RANK(S3392,(P3392:R3392,S3392:AG3392)),0)</f>
        <v>0</v>
      </c>
      <c r="H3392" s="48" t="e">
        <f t="shared" si="1844"/>
        <v>#NUM!</v>
      </c>
      <c r="I3392" s="163" t="e">
        <f t="shared" si="1845"/>
        <v>#NUM!</v>
      </c>
      <c r="J3392" s="2"/>
      <c r="K3392" s="2" t="str">
        <f t="shared" si="1846"/>
        <v>-</v>
      </c>
      <c r="L3392" s="2" t="str">
        <f t="shared" si="1847"/>
        <v>-</v>
      </c>
      <c r="M3392" s="2" t="str">
        <f t="shared" si="1848"/>
        <v>-</v>
      </c>
      <c r="N3392" s="2" t="str">
        <f t="shared" si="1849"/>
        <v>-</v>
      </c>
      <c r="O3392" s="2" t="str">
        <f t="shared" si="1850"/>
        <v>-</v>
      </c>
      <c r="AI3392" s="7">
        <f t="shared" si="1851"/>
        <v>0</v>
      </c>
      <c r="AJ3392" s="7">
        <f t="shared" si="1852"/>
        <v>0</v>
      </c>
      <c r="AK3392" s="7">
        <f t="shared" si="1853"/>
        <v>0</v>
      </c>
      <c r="AL3392" s="7">
        <f t="shared" si="1854"/>
        <v>0</v>
      </c>
      <c r="AM3392" s="2" t="str">
        <f t="shared" si="1855"/>
        <v>-</v>
      </c>
      <c r="AN3392" s="2" t="str">
        <f t="shared" si="1856"/>
        <v>-</v>
      </c>
      <c r="AO3392" s="2" t="str">
        <f t="shared" si="1857"/>
        <v>-</v>
      </c>
      <c r="AP3392" s="2" t="str">
        <f t="shared" si="1858"/>
        <v>-</v>
      </c>
      <c r="AR3392" t="str">
        <f t="shared" si="1859"/>
        <v>Williams</v>
      </c>
      <c r="AS3392" t="s">
        <v>2565</v>
      </c>
      <c r="AV3392" s="91">
        <v>38</v>
      </c>
      <c r="AW3392" s="93">
        <v>105</v>
      </c>
      <c r="AX3392" s="99">
        <f t="shared" si="1860"/>
        <v>38105</v>
      </c>
      <c r="AZ3392" s="7" t="s">
        <v>3053</v>
      </c>
      <c r="BA3392" t="s">
        <v>3094</v>
      </c>
    </row>
    <row r="3393" spans="1:66" collapsed="1">
      <c r="A3393" t="s">
        <v>1786</v>
      </c>
      <c r="B3393" t="s">
        <v>1136</v>
      </c>
      <c r="C3393" s="1">
        <f t="shared" si="1843"/>
        <v>11349</v>
      </c>
      <c r="D3393" s="7">
        <f>IF(P3393&gt;0,RANK(P3393,(P3393:R3393,S3393:AG3393)),0)</f>
        <v>0</v>
      </c>
      <c r="E3393" s="7">
        <f>IF(Q3393&gt;0,RANK(Q3393,(P3393:R3393,S3393:AG3393)),0)</f>
        <v>4</v>
      </c>
      <c r="F3393" s="7">
        <f>IF(R3393&gt;0,RANK(R3393,(P3393:R3393,S3393:AG3393)),0)</f>
        <v>3</v>
      </c>
      <c r="G3393" s="7">
        <f>IF(S3393&gt;0,RANK(S3393,(P3393:R3393,S3393:AG3393)),0)</f>
        <v>2</v>
      </c>
      <c r="H3393" s="48">
        <f t="shared" si="1844"/>
        <v>1324</v>
      </c>
      <c r="I3393" s="163">
        <f t="shared" si="1845"/>
        <v>0.1166622609921579</v>
      </c>
      <c r="J3393" s="2"/>
      <c r="K3393" s="2">
        <f t="shared" si="1846"/>
        <v>0</v>
      </c>
      <c r="L3393" s="2">
        <f t="shared" si="1847"/>
        <v>8.4765177548682707E-2</v>
      </c>
      <c r="M3393" s="2">
        <f t="shared" si="1848"/>
        <v>0.23711340206185566</v>
      </c>
      <c r="N3393" s="2">
        <f t="shared" si="1849"/>
        <v>0.28072957969865187</v>
      </c>
      <c r="O3393" s="2">
        <f t="shared" si="1850"/>
        <v>0.39739184069080979</v>
      </c>
      <c r="P3393" s="76"/>
      <c r="Q3393" s="76">
        <v>962</v>
      </c>
      <c r="R3393" s="76">
        <v>2691</v>
      </c>
      <c r="S3393" s="76">
        <v>3186</v>
      </c>
      <c r="T3393" s="76">
        <v>4510</v>
      </c>
      <c r="U3393" s="76"/>
      <c r="V3393" s="76"/>
      <c r="W3393" s="76"/>
      <c r="Z3393" s="76"/>
      <c r="AC3393" s="76"/>
      <c r="AI3393" s="7">
        <f t="shared" si="1851"/>
        <v>1</v>
      </c>
      <c r="AJ3393" s="7">
        <f t="shared" si="1852"/>
        <v>0</v>
      </c>
      <c r="AK3393" s="7">
        <f t="shared" si="1853"/>
        <v>0</v>
      </c>
      <c r="AL3393" s="7">
        <f t="shared" si="1854"/>
        <v>0</v>
      </c>
      <c r="AM3393" s="2">
        <f t="shared" si="1855"/>
        <v>0.39739184069080974</v>
      </c>
      <c r="AN3393" s="2">
        <f t="shared" si="1856"/>
        <v>0</v>
      </c>
      <c r="AO3393" s="2">
        <f t="shared" si="1857"/>
        <v>0</v>
      </c>
      <c r="AP3393" s="2">
        <f t="shared" si="1858"/>
        <v>0</v>
      </c>
      <c r="AR3393" t="str">
        <f t="shared" si="1859"/>
        <v>North Dakota</v>
      </c>
      <c r="AS3393" t="s">
        <v>1136</v>
      </c>
      <c r="AV3393" s="91">
        <v>38</v>
      </c>
      <c r="AW3393" s="93"/>
      <c r="AX3393" s="91">
        <v>38</v>
      </c>
      <c r="AZ3393" s="7" t="s">
        <v>1662</v>
      </c>
      <c r="BA3393" t="s">
        <v>3094</v>
      </c>
    </row>
    <row r="3394" spans="1:66" s="147" customFormat="1">
      <c r="A3394" s="9"/>
      <c r="C3394" s="1"/>
      <c r="D3394" s="7"/>
      <c r="E3394" s="7"/>
      <c r="F3394" s="7"/>
      <c r="G3394" s="7"/>
      <c r="H3394" s="48"/>
      <c r="I3394" s="163"/>
      <c r="J3394" s="2"/>
      <c r="K3394" s="2"/>
      <c r="L3394" s="2"/>
      <c r="M3394" s="2"/>
      <c r="N3394" s="2"/>
      <c r="O3394" s="2"/>
      <c r="P3394" s="1"/>
      <c r="Q3394" s="1"/>
      <c r="R3394" s="1"/>
      <c r="S3394" s="1"/>
      <c r="T3394" s="1"/>
      <c r="U3394" s="1"/>
      <c r="V3394" s="1"/>
      <c r="W3394" s="1"/>
      <c r="X3394" s="1"/>
      <c r="Y3394" s="1"/>
      <c r="Z3394" s="1"/>
      <c r="AA3394" s="1"/>
      <c r="AB3394" s="1"/>
      <c r="AC3394" s="1"/>
      <c r="AD3394" s="1"/>
      <c r="AE3394" s="1"/>
      <c r="AF3394" s="1"/>
      <c r="AG3394" s="1"/>
      <c r="AH3394" s="1"/>
      <c r="AI3394" s="8"/>
      <c r="AJ3394" s="8"/>
      <c r="AK3394" s="8"/>
      <c r="AL3394" s="8"/>
      <c r="AM3394" s="2"/>
      <c r="AN3394" s="2"/>
      <c r="AO3394" s="2"/>
      <c r="AP3394" s="2"/>
      <c r="AQ3394" s="2"/>
      <c r="AV3394" s="91"/>
      <c r="AW3394" s="93"/>
      <c r="AX3394" s="91"/>
      <c r="AZ3394" s="7"/>
      <c r="BN3394" s="1"/>
    </row>
    <row r="3395" spans="1:66" s="147" customFormat="1">
      <c r="A3395" s="80" t="s">
        <v>3512</v>
      </c>
      <c r="B3395" s="147" t="s">
        <v>1136</v>
      </c>
      <c r="C3395" s="1">
        <f>SUM(P3395:AG3395)</f>
        <v>848</v>
      </c>
      <c r="D3395" s="7">
        <f>IF(P3395&gt;0,RANK(P3395,(P3395:R3395,S3395:AG3395)),0)</f>
        <v>0</v>
      </c>
      <c r="E3395" s="7">
        <f>IF(Q3395&gt;0,RANK(Q3395,(P3395:R3395,S3395:AG3395)),0)</f>
        <v>4</v>
      </c>
      <c r="F3395" s="7">
        <f>IF(R3395&gt;0,RANK(R3395,(P3395:R3395,S3395:AG3395)),0)</f>
        <v>1</v>
      </c>
      <c r="G3395" s="7">
        <f>IF(S3395&gt;0,RANK(S3395,(P3395:R3395,S3395:AG3395)),0)</f>
        <v>3</v>
      </c>
      <c r="H3395" s="48">
        <f>MAX(P3395:Y3395)-LARGE(P3395:Y3395,2)</f>
        <v>687</v>
      </c>
      <c r="I3395" s="163">
        <f>H3395/C3395</f>
        <v>0.81014150943396224</v>
      </c>
      <c r="J3395" s="2"/>
      <c r="K3395" s="2">
        <f>IF($C3395=0,"-",P3395/$C3395)</f>
        <v>0</v>
      </c>
      <c r="L3395" s="2">
        <f>IF($C3395=0,"-",Q3395/$C3395)</f>
        <v>3.1839622641509434E-2</v>
      </c>
      <c r="M3395" s="2">
        <f>IF($C3395=0,"-",R3395/$C3395)</f>
        <v>0.87264150943396224</v>
      </c>
      <c r="N3395" s="2">
        <f>IF($C3395=0,"-",S3395/$C3395)</f>
        <v>3.3018867924528301E-2</v>
      </c>
      <c r="O3395" s="2">
        <f>IF(C3395=0,"-",(1-K3395-L3395-M3395-N3395))</f>
        <v>6.2500000000000056E-2</v>
      </c>
      <c r="P3395" s="1"/>
      <c r="Q3395" s="149">
        <v>27</v>
      </c>
      <c r="R3395" s="149">
        <v>740</v>
      </c>
      <c r="S3395" s="149">
        <v>28</v>
      </c>
      <c r="T3395" s="149">
        <v>53</v>
      </c>
      <c r="U3395" s="1"/>
      <c r="V3395" s="1"/>
      <c r="W3395" s="1"/>
      <c r="X3395" s="1"/>
      <c r="Y3395" s="1"/>
      <c r="Z3395" s="1"/>
      <c r="AA3395" s="1"/>
      <c r="AB3395" s="1"/>
      <c r="AC3395" s="1"/>
      <c r="AD3395" s="1"/>
      <c r="AE3395" s="1"/>
      <c r="AF3395" s="1"/>
      <c r="AG3395" s="1"/>
      <c r="AH3395" s="1"/>
      <c r="AI3395" s="7">
        <f>IF(T3395&gt;0,RANK(T3395,(P3395:Z3395)),0)</f>
        <v>2</v>
      </c>
      <c r="AJ3395" s="7">
        <f>IF(U3395&gt;0,RANK(U3395,(P3395:Z3395)),0)</f>
        <v>0</v>
      </c>
      <c r="AK3395" s="7">
        <f>IF(V3395&gt;0,RANK(V3395,(P3395:Z3395)),0)</f>
        <v>0</v>
      </c>
      <c r="AL3395" s="7">
        <f>IF(W3395&gt;0,RANK(W3395,(P3395:Z3395)),0)</f>
        <v>0</v>
      </c>
      <c r="AM3395" s="2">
        <f>IF($C3395=0,"-",T3395/$C3395)</f>
        <v>6.25E-2</v>
      </c>
      <c r="AN3395" s="2">
        <f>IF($C3395=0,"-",U3395/$C3395)</f>
        <v>0</v>
      </c>
      <c r="AO3395" s="2">
        <f>IF($C3395=0,"-",V3395/$C3395)</f>
        <v>0</v>
      </c>
      <c r="AP3395" s="2">
        <f>IF($C3395=0,"-",W3395/$C3395)</f>
        <v>0</v>
      </c>
      <c r="AQ3395" s="2"/>
      <c r="AR3395" s="147" t="str">
        <f>A3395</f>
        <v>N. Mariana Islands</v>
      </c>
      <c r="AS3395" s="147" t="s">
        <v>1136</v>
      </c>
      <c r="AV3395" s="91">
        <v>69</v>
      </c>
      <c r="AW3395" s="93"/>
      <c r="AX3395" s="91">
        <v>69</v>
      </c>
      <c r="AZ3395" s="7" t="s">
        <v>1521</v>
      </c>
      <c r="BA3395" s="147" t="s">
        <v>3094</v>
      </c>
      <c r="BN3395" s="1"/>
    </row>
    <row r="3396" spans="1:66">
      <c r="H3396" s="48"/>
      <c r="I3396" s="163"/>
      <c r="AV3396" s="91"/>
      <c r="AW3396" s="93"/>
    </row>
    <row r="3397" spans="1:66">
      <c r="A3397" t="s">
        <v>2849</v>
      </c>
      <c r="B3397" t="s">
        <v>1136</v>
      </c>
      <c r="C3397" s="1">
        <f>SUM(P3397:AG3397)</f>
        <v>384</v>
      </c>
      <c r="D3397" s="7">
        <f>IF(P3397&gt;0,RANK(P3397,(P3397:R3397,S3397:AG3397)),0)</f>
        <v>0</v>
      </c>
      <c r="E3397" s="7">
        <f>IF(Q3397&gt;0,RANK(Q3397,(P3397:R3397,S3397:AG3397)),0)</f>
        <v>5</v>
      </c>
      <c r="F3397" s="7">
        <f>IF(R3397&gt;0,RANK(R3397,(P3397:R3397,S3397:AG3397)),0)</f>
        <v>3</v>
      </c>
      <c r="G3397" s="7">
        <f>IF(S3397&gt;0,RANK(S3397,(P3397:R3397,S3397:AG3397)),0)</f>
        <v>2</v>
      </c>
      <c r="H3397" s="48">
        <f>MAX(P3397:Y3397)-LARGE(P3397:Y3397,2)</f>
        <v>18</v>
      </c>
      <c r="I3397" s="163">
        <f>H3397/C3397</f>
        <v>4.6875E-2</v>
      </c>
      <c r="J3397" s="2"/>
      <c r="K3397" s="2">
        <f>IF($C3397=0,"-",P3397/$C3397)</f>
        <v>0</v>
      </c>
      <c r="L3397" s="2">
        <f>IF($C3397=0,"-",Q3397/$C3397)</f>
        <v>4.6875E-2</v>
      </c>
      <c r="M3397" s="2">
        <f>IF($C3397=0,"-",R3397/$C3397)</f>
        <v>0.26302083333333331</v>
      </c>
      <c r="N3397" s="2">
        <f>IF($C3397=0,"-",S3397/$C3397)</f>
        <v>0.29166666666666669</v>
      </c>
      <c r="O3397" s="2">
        <f>IF(C3397=0,"-",(1-K3397-L3397-M3397-N3397))</f>
        <v>0.39843750000000006</v>
      </c>
      <c r="Q3397" s="1">
        <v>18</v>
      </c>
      <c r="R3397" s="1">
        <v>101</v>
      </c>
      <c r="S3397" s="1">
        <v>112</v>
      </c>
      <c r="T3397" s="1">
        <v>23</v>
      </c>
      <c r="Y3397" s="1">
        <v>130</v>
      </c>
      <c r="AI3397" s="7">
        <f>IF(T3397&gt;0,RANK(T3397,(P3397:Z3397)),0)</f>
        <v>4</v>
      </c>
      <c r="AJ3397" s="7">
        <f>IF(U3397&gt;0,RANK(U3397,(P3397:Z3397)),0)</f>
        <v>0</v>
      </c>
      <c r="AK3397" s="7">
        <f>IF(V3397&gt;0,RANK(V3397,(P3397:Z3397)),0)</f>
        <v>0</v>
      </c>
      <c r="AL3397" s="7">
        <f>IF(W3397&gt;0,RANK(W3397,(P3397:Z3397)),0)</f>
        <v>0</v>
      </c>
      <c r="AM3397" s="2">
        <f>IF($C3397=0,"-",T3397/$C3397)</f>
        <v>5.9895833333333336E-2</v>
      </c>
      <c r="AN3397" s="2">
        <f>IF($C3397=0,"-",U3397/$C3397)</f>
        <v>0</v>
      </c>
      <c r="AO3397" s="2">
        <f>IF($C3397=0,"-",V3397/$C3397)</f>
        <v>0</v>
      </c>
      <c r="AP3397" s="2">
        <f>IF($C3397=0,"-",W3397/$C3397)</f>
        <v>0</v>
      </c>
      <c r="AR3397" t="str">
        <f>A3397</f>
        <v>Virgin Islands</v>
      </c>
      <c r="AS3397" t="s">
        <v>1136</v>
      </c>
      <c r="AV3397" s="91">
        <v>78</v>
      </c>
      <c r="AW3397" s="93"/>
      <c r="AX3397" s="91">
        <v>78</v>
      </c>
      <c r="AZ3397" s="7" t="s">
        <v>1521</v>
      </c>
      <c r="BA3397" t="s">
        <v>3094</v>
      </c>
    </row>
    <row r="3398" spans="1:66">
      <c r="C3398" s="1"/>
      <c r="E3398" s="7"/>
      <c r="F3398" s="7"/>
      <c r="G3398" s="7"/>
      <c r="H3398" s="48"/>
      <c r="I3398" s="163"/>
      <c r="J3398" s="2"/>
      <c r="AI3398" s="7"/>
      <c r="AJ3398" s="7"/>
      <c r="AK3398" s="7"/>
      <c r="AL3398" s="7"/>
      <c r="AV3398" s="91"/>
      <c r="AW3398" s="93"/>
    </row>
    <row r="3399" spans="1:66" hidden="1" outlineLevel="1">
      <c r="A3399" t="s">
        <v>645</v>
      </c>
      <c r="B3399" t="s">
        <v>1585</v>
      </c>
      <c r="C3399" s="1">
        <f t="shared" ref="C3399:C3438" si="1861">SUM(P3399:AG3399)</f>
        <v>103</v>
      </c>
      <c r="D3399" s="7">
        <f>IF(P3399&gt;0,RANK(P3399,(P3399:R3399,S3399:AG3399)),0)</f>
        <v>0</v>
      </c>
      <c r="E3399" s="7">
        <f>IF(Q3399&gt;0,RANK(Q3399,(P3399:R3399,S3399:AG3399)),0)</f>
        <v>4</v>
      </c>
      <c r="F3399" s="7">
        <f>IF(R3399&gt;0,RANK(R3399,(P3399:R3399,S3399:AG3399)),0)</f>
        <v>1</v>
      </c>
      <c r="G3399" s="7">
        <f>IF(S3399&gt;0,RANK(S3399,(P3399:R3399,S3399:AG3399)),0)</f>
        <v>3</v>
      </c>
      <c r="H3399" s="48">
        <f t="shared" ref="H3399:H3438" si="1862">MAX(P3399:Y3399)-LARGE(P3399:Y3399,2)</f>
        <v>32</v>
      </c>
      <c r="I3399" s="163">
        <f t="shared" ref="I3399:I3438" si="1863">H3399/C3399</f>
        <v>0.31067961165048541</v>
      </c>
      <c r="J3399" s="2"/>
      <c r="K3399" s="2">
        <f t="shared" ref="K3399:K3438" si="1864">IF($C3399=0,"-",P3399/$C3399)</f>
        <v>0</v>
      </c>
      <c r="L3399" s="2">
        <f t="shared" ref="L3399:L3438" si="1865">IF($C3399=0,"-",Q3399/$C3399)</f>
        <v>3.8834951456310676E-2</v>
      </c>
      <c r="M3399" s="2">
        <f t="shared" ref="M3399:M3438" si="1866">IF($C3399=0,"-",R3399/$C3399)</f>
        <v>0.58252427184466016</v>
      </c>
      <c r="N3399" s="2">
        <f t="shared" ref="N3399:N3438" si="1867">IF($C3399=0,"-",S3399/$C3399)</f>
        <v>8.7378640776699032E-2</v>
      </c>
      <c r="O3399" s="2">
        <f t="shared" ref="O3399:O3438" si="1868">IF(C3399=0,"-",(1-K3399-L3399-M3399-N3399))</f>
        <v>0.29126213592233013</v>
      </c>
      <c r="Q3399" s="1">
        <v>4</v>
      </c>
      <c r="R3399" s="1">
        <v>60</v>
      </c>
      <c r="S3399" s="1">
        <v>9</v>
      </c>
      <c r="T3399" s="1">
        <v>28</v>
      </c>
      <c r="Y3399" s="1">
        <v>2</v>
      </c>
      <c r="Z3399" s="1">
        <f t="shared" ref="Z3399:Z3437" si="1869">BN3399</f>
        <v>0</v>
      </c>
      <c r="AI3399" s="7">
        <f t="shared" ref="AI3399:AI3438" si="1870">IF(T3399&gt;0,RANK(T3399,(P3399:Z3399)),0)</f>
        <v>2</v>
      </c>
      <c r="AJ3399" s="7">
        <f t="shared" ref="AJ3399:AJ3438" si="1871">IF(U3399&gt;0,RANK(U3399,(P3399:Z3399)),0)</f>
        <v>0</v>
      </c>
      <c r="AK3399" s="7">
        <f t="shared" ref="AK3399:AK3438" si="1872">IF(V3399&gt;0,RANK(V3399,(P3399:Z3399)),0)</f>
        <v>0</v>
      </c>
      <c r="AL3399" s="7">
        <f t="shared" ref="AL3399:AL3438" si="1873">IF(W3399&gt;0,RANK(W3399,(P3399:Z3399)),0)</f>
        <v>0</v>
      </c>
      <c r="AM3399" s="2">
        <f t="shared" ref="AM3399:AM3438" si="1874">IF($C3399=0,"-",T3399/$C3399)</f>
        <v>0.27184466019417475</v>
      </c>
      <c r="AN3399" s="2">
        <f t="shared" ref="AN3399:AN3438" si="1875">IF($C3399=0,"-",U3399/$C3399)</f>
        <v>0</v>
      </c>
      <c r="AO3399" s="2">
        <f t="shared" ref="AO3399:AO3438" si="1876">IF($C3399=0,"-",V3399/$C3399)</f>
        <v>0</v>
      </c>
      <c r="AP3399" s="2">
        <f t="shared" ref="AP3399:AP3438" si="1877">IF($C3399=0,"-",W3399/$C3399)</f>
        <v>0</v>
      </c>
      <c r="AR3399" t="str">
        <f t="shared" ref="AR3399:AR3438" si="1878">A3399</f>
        <v>Adams</v>
      </c>
      <c r="AS3399" t="s">
        <v>1585</v>
      </c>
      <c r="AV3399" s="91">
        <v>53</v>
      </c>
      <c r="AW3399" s="93">
        <v>1</v>
      </c>
      <c r="AX3399" s="99">
        <f t="shared" ref="AX3399:AX3437" si="1879">AV3399*1000+AW3399</f>
        <v>53001</v>
      </c>
      <c r="AZ3399" s="7" t="s">
        <v>3053</v>
      </c>
      <c r="BA3399" t="s">
        <v>3094</v>
      </c>
      <c r="BN3399">
        <v>0</v>
      </c>
    </row>
    <row r="3400" spans="1:66" hidden="1" outlineLevel="1">
      <c r="A3400" t="s">
        <v>1826</v>
      </c>
      <c r="B3400" t="s">
        <v>1585</v>
      </c>
      <c r="C3400" s="1">
        <f t="shared" si="1861"/>
        <v>127</v>
      </c>
      <c r="D3400" s="7">
        <f>IF(P3400&gt;0,RANK(P3400,(P3400:R3400,S3400:AG3400)),0)</f>
        <v>0</v>
      </c>
      <c r="E3400" s="7">
        <f>IF(Q3400&gt;0,RANK(Q3400,(P3400:R3400,S3400:AG3400)),0)</f>
        <v>4</v>
      </c>
      <c r="F3400" s="7">
        <f>IF(R3400&gt;0,RANK(R3400,(P3400:R3400,S3400:AG3400)),0)</f>
        <v>2</v>
      </c>
      <c r="G3400" s="7">
        <f>IF(S3400&gt;0,RANK(S3400,(P3400:R3400,S3400:AG3400)),0)</f>
        <v>1</v>
      </c>
      <c r="H3400" s="48">
        <f t="shared" si="1862"/>
        <v>8</v>
      </c>
      <c r="I3400" s="163">
        <f t="shared" si="1863"/>
        <v>6.2992125984251968E-2</v>
      </c>
      <c r="J3400" s="2"/>
      <c r="K3400" s="2">
        <f t="shared" si="1864"/>
        <v>0</v>
      </c>
      <c r="L3400" s="2">
        <f t="shared" si="1865"/>
        <v>9.4488188976377951E-2</v>
      </c>
      <c r="M3400" s="2">
        <f t="shared" si="1866"/>
        <v>0.30708661417322836</v>
      </c>
      <c r="N3400" s="2">
        <f t="shared" si="1867"/>
        <v>0.37007874015748032</v>
      </c>
      <c r="O3400" s="2">
        <f t="shared" si="1868"/>
        <v>0.22834645669291331</v>
      </c>
      <c r="Q3400" s="1">
        <v>12</v>
      </c>
      <c r="R3400" s="1">
        <v>39</v>
      </c>
      <c r="S3400" s="1">
        <v>47</v>
      </c>
      <c r="T3400" s="1">
        <v>29</v>
      </c>
      <c r="Y3400" s="1">
        <v>0</v>
      </c>
      <c r="Z3400" s="1">
        <f t="shared" si="1869"/>
        <v>0</v>
      </c>
      <c r="AI3400" s="7">
        <f t="shared" si="1870"/>
        <v>3</v>
      </c>
      <c r="AJ3400" s="7">
        <f t="shared" si="1871"/>
        <v>0</v>
      </c>
      <c r="AK3400" s="7">
        <f t="shared" si="1872"/>
        <v>0</v>
      </c>
      <c r="AL3400" s="7">
        <f t="shared" si="1873"/>
        <v>0</v>
      </c>
      <c r="AM3400" s="2">
        <f t="shared" si="1874"/>
        <v>0.2283464566929134</v>
      </c>
      <c r="AN3400" s="2">
        <f t="shared" si="1875"/>
        <v>0</v>
      </c>
      <c r="AO3400" s="2">
        <f t="shared" si="1876"/>
        <v>0</v>
      </c>
      <c r="AP3400" s="2">
        <f t="shared" si="1877"/>
        <v>0</v>
      </c>
      <c r="AR3400" t="str">
        <f t="shared" si="1878"/>
        <v>Asotin</v>
      </c>
      <c r="AS3400" t="s">
        <v>1585</v>
      </c>
      <c r="AV3400" s="91">
        <v>53</v>
      </c>
      <c r="AW3400" s="93">
        <v>3</v>
      </c>
      <c r="AX3400" s="99">
        <f t="shared" si="1879"/>
        <v>53003</v>
      </c>
      <c r="AZ3400" s="7" t="s">
        <v>3053</v>
      </c>
      <c r="BA3400" t="s">
        <v>3094</v>
      </c>
      <c r="BN3400">
        <v>0</v>
      </c>
    </row>
    <row r="3401" spans="1:66" hidden="1" outlineLevel="1">
      <c r="A3401" t="s">
        <v>1187</v>
      </c>
      <c r="B3401" t="s">
        <v>1585</v>
      </c>
      <c r="C3401" s="1">
        <f t="shared" si="1861"/>
        <v>1677</v>
      </c>
      <c r="D3401" s="7">
        <f>IF(P3401&gt;0,RANK(P3401,(P3401:R3401,S3401:AG3401)),0)</f>
        <v>0</v>
      </c>
      <c r="E3401" s="7">
        <f>IF(Q3401&gt;0,RANK(Q3401,(P3401:R3401,S3401:AG3401)),0)</f>
        <v>4</v>
      </c>
      <c r="F3401" s="7">
        <f>IF(R3401&gt;0,RANK(R3401,(P3401:R3401,S3401:AG3401)),0)</f>
        <v>1</v>
      </c>
      <c r="G3401" s="7">
        <f>IF(S3401&gt;0,RANK(S3401,(P3401:R3401,S3401:AG3401)),0)</f>
        <v>3</v>
      </c>
      <c r="H3401" s="48">
        <f t="shared" si="1862"/>
        <v>310</v>
      </c>
      <c r="I3401" s="163">
        <f t="shared" si="1863"/>
        <v>0.18485390578413835</v>
      </c>
      <c r="J3401" s="2"/>
      <c r="K3401" s="2">
        <f t="shared" si="1864"/>
        <v>0</v>
      </c>
      <c r="L3401" s="2">
        <f t="shared" si="1865"/>
        <v>0.11926058437686345</v>
      </c>
      <c r="M3401" s="2">
        <f t="shared" si="1866"/>
        <v>0.43410852713178294</v>
      </c>
      <c r="N3401" s="2">
        <f t="shared" si="1867"/>
        <v>0.1836612999403697</v>
      </c>
      <c r="O3401" s="2">
        <f t="shared" si="1868"/>
        <v>0.26296958855098385</v>
      </c>
      <c r="Q3401" s="1">
        <v>200</v>
      </c>
      <c r="R3401" s="1">
        <v>728</v>
      </c>
      <c r="S3401" s="1">
        <v>308</v>
      </c>
      <c r="T3401" s="1">
        <v>418</v>
      </c>
      <c r="Y3401" s="1">
        <v>23</v>
      </c>
      <c r="Z3401" s="1">
        <f t="shared" si="1869"/>
        <v>0</v>
      </c>
      <c r="AI3401" s="7">
        <f t="shared" si="1870"/>
        <v>2</v>
      </c>
      <c r="AJ3401" s="7">
        <f t="shared" si="1871"/>
        <v>0</v>
      </c>
      <c r="AK3401" s="7">
        <f t="shared" si="1872"/>
        <v>0</v>
      </c>
      <c r="AL3401" s="7">
        <f t="shared" si="1873"/>
        <v>0</v>
      </c>
      <c r="AM3401" s="2">
        <f t="shared" si="1874"/>
        <v>0.24925462134764462</v>
      </c>
      <c r="AN3401" s="2">
        <f t="shared" si="1875"/>
        <v>0</v>
      </c>
      <c r="AO3401" s="2">
        <f t="shared" si="1876"/>
        <v>0</v>
      </c>
      <c r="AP3401" s="2">
        <f t="shared" si="1877"/>
        <v>0</v>
      </c>
      <c r="AR3401" t="str">
        <f t="shared" si="1878"/>
        <v>Benton</v>
      </c>
      <c r="AS3401" t="s">
        <v>1585</v>
      </c>
      <c r="AV3401" s="91">
        <v>53</v>
      </c>
      <c r="AW3401" s="93">
        <v>5</v>
      </c>
      <c r="AX3401" s="99">
        <f t="shared" si="1879"/>
        <v>53005</v>
      </c>
      <c r="AZ3401" s="7" t="s">
        <v>3053</v>
      </c>
      <c r="BA3401" t="s">
        <v>3094</v>
      </c>
      <c r="BN3401">
        <v>0</v>
      </c>
    </row>
    <row r="3402" spans="1:66" hidden="1" outlineLevel="1">
      <c r="A3402" t="s">
        <v>2201</v>
      </c>
      <c r="B3402" t="s">
        <v>1585</v>
      </c>
      <c r="C3402" s="1">
        <f t="shared" si="1861"/>
        <v>728</v>
      </c>
      <c r="D3402" s="7">
        <f>IF(P3402&gt;0,RANK(P3402,(P3402:R3402,S3402:AG3402)),0)</f>
        <v>0</v>
      </c>
      <c r="E3402" s="7">
        <f>IF(Q3402&gt;0,RANK(Q3402,(P3402:R3402,S3402:AG3402)),0)</f>
        <v>4</v>
      </c>
      <c r="F3402" s="7">
        <f>IF(R3402&gt;0,RANK(R3402,(P3402:R3402,S3402:AG3402)),0)</f>
        <v>1</v>
      </c>
      <c r="G3402" s="7">
        <f>IF(S3402&gt;0,RANK(S3402,(P3402:R3402,S3402:AG3402)),0)</f>
        <v>3</v>
      </c>
      <c r="H3402" s="48">
        <f t="shared" si="1862"/>
        <v>15</v>
      </c>
      <c r="I3402" s="163">
        <f t="shared" si="1863"/>
        <v>2.0604395604395604E-2</v>
      </c>
      <c r="J3402" s="2"/>
      <c r="K3402" s="2">
        <f t="shared" si="1864"/>
        <v>0</v>
      </c>
      <c r="L3402" s="2">
        <f t="shared" si="1865"/>
        <v>0.13598901098901098</v>
      </c>
      <c r="M3402" s="2">
        <f t="shared" si="1866"/>
        <v>0.28708791208791207</v>
      </c>
      <c r="N3402" s="2">
        <f t="shared" si="1867"/>
        <v>0.24862637362637363</v>
      </c>
      <c r="O3402" s="2">
        <f t="shared" si="1868"/>
        <v>0.32829670329670335</v>
      </c>
      <c r="Q3402" s="1">
        <v>99</v>
      </c>
      <c r="R3402" s="1">
        <v>209</v>
      </c>
      <c r="S3402" s="1">
        <v>181</v>
      </c>
      <c r="T3402" s="1">
        <v>194</v>
      </c>
      <c r="Y3402" s="1">
        <v>44</v>
      </c>
      <c r="Z3402" s="1">
        <f t="shared" si="1869"/>
        <v>1</v>
      </c>
      <c r="AI3402" s="7">
        <f t="shared" si="1870"/>
        <v>2</v>
      </c>
      <c r="AJ3402" s="7">
        <f t="shared" si="1871"/>
        <v>0</v>
      </c>
      <c r="AK3402" s="7">
        <f t="shared" si="1872"/>
        <v>0</v>
      </c>
      <c r="AL3402" s="7">
        <f t="shared" si="1873"/>
        <v>0</v>
      </c>
      <c r="AM3402" s="2">
        <f t="shared" si="1874"/>
        <v>0.26648351648351648</v>
      </c>
      <c r="AN3402" s="2">
        <f t="shared" si="1875"/>
        <v>0</v>
      </c>
      <c r="AO3402" s="2">
        <f t="shared" si="1876"/>
        <v>0</v>
      </c>
      <c r="AP3402" s="2">
        <f t="shared" si="1877"/>
        <v>0</v>
      </c>
      <c r="AR3402" t="str">
        <f t="shared" si="1878"/>
        <v>Chelan</v>
      </c>
      <c r="AS3402" t="s">
        <v>1585</v>
      </c>
      <c r="AV3402" s="91">
        <v>53</v>
      </c>
      <c r="AW3402" s="93">
        <v>7</v>
      </c>
      <c r="AX3402" s="99">
        <f t="shared" si="1879"/>
        <v>53007</v>
      </c>
      <c r="AZ3402" s="7" t="s">
        <v>3053</v>
      </c>
      <c r="BA3402" t="s">
        <v>3094</v>
      </c>
      <c r="BN3402">
        <v>1</v>
      </c>
    </row>
    <row r="3403" spans="1:66" hidden="1" outlineLevel="1">
      <c r="A3403" t="s">
        <v>2202</v>
      </c>
      <c r="B3403" t="s">
        <v>1585</v>
      </c>
      <c r="C3403" s="1">
        <f t="shared" si="1861"/>
        <v>868</v>
      </c>
      <c r="D3403" s="7">
        <f>IF(P3403&gt;0,RANK(P3403,(P3403:R3403,S3403:AG3403)),0)</f>
        <v>0</v>
      </c>
      <c r="E3403" s="7">
        <f>IF(Q3403&gt;0,RANK(Q3403,(P3403:R3403,S3403:AG3403)),0)</f>
        <v>4</v>
      </c>
      <c r="F3403" s="7">
        <f>IF(R3403&gt;0,RANK(R3403,(P3403:R3403,S3403:AG3403)),0)</f>
        <v>1</v>
      </c>
      <c r="G3403" s="7">
        <f>IF(S3403&gt;0,RANK(S3403,(P3403:R3403,S3403:AG3403)),0)</f>
        <v>3</v>
      </c>
      <c r="H3403" s="48">
        <f t="shared" si="1862"/>
        <v>35</v>
      </c>
      <c r="I3403" s="163">
        <f t="shared" si="1863"/>
        <v>4.0322580645161289E-2</v>
      </c>
      <c r="J3403" s="2"/>
      <c r="K3403" s="2">
        <f t="shared" si="1864"/>
        <v>0</v>
      </c>
      <c r="L3403" s="2">
        <f t="shared" si="1865"/>
        <v>0.11405529953917051</v>
      </c>
      <c r="M3403" s="2">
        <f t="shared" si="1866"/>
        <v>0.30184331797235026</v>
      </c>
      <c r="N3403" s="2">
        <f t="shared" si="1867"/>
        <v>0.25921658986175117</v>
      </c>
      <c r="O3403" s="2">
        <f t="shared" si="1868"/>
        <v>0.32488479262672815</v>
      </c>
      <c r="Q3403" s="1">
        <v>99</v>
      </c>
      <c r="R3403" s="1">
        <v>262</v>
      </c>
      <c r="S3403" s="1">
        <v>225</v>
      </c>
      <c r="T3403" s="1">
        <v>227</v>
      </c>
      <c r="Y3403" s="1">
        <v>55</v>
      </c>
      <c r="Z3403" s="1">
        <f t="shared" si="1869"/>
        <v>0</v>
      </c>
      <c r="AI3403" s="7">
        <f t="shared" si="1870"/>
        <v>2</v>
      </c>
      <c r="AJ3403" s="7">
        <f t="shared" si="1871"/>
        <v>0</v>
      </c>
      <c r="AK3403" s="7">
        <f t="shared" si="1872"/>
        <v>0</v>
      </c>
      <c r="AL3403" s="7">
        <f t="shared" si="1873"/>
        <v>0</v>
      </c>
      <c r="AM3403" s="2">
        <f t="shared" si="1874"/>
        <v>0.26152073732718895</v>
      </c>
      <c r="AN3403" s="2">
        <f t="shared" si="1875"/>
        <v>0</v>
      </c>
      <c r="AO3403" s="2">
        <f t="shared" si="1876"/>
        <v>0</v>
      </c>
      <c r="AP3403" s="2">
        <f t="shared" si="1877"/>
        <v>0</v>
      </c>
      <c r="AR3403" t="str">
        <f t="shared" si="1878"/>
        <v>Clallam</v>
      </c>
      <c r="AS3403" t="s">
        <v>1585</v>
      </c>
      <c r="AV3403" s="91">
        <v>53</v>
      </c>
      <c r="AW3403" s="93">
        <v>9</v>
      </c>
      <c r="AX3403" s="99">
        <f t="shared" si="1879"/>
        <v>53009</v>
      </c>
      <c r="AZ3403" s="7" t="s">
        <v>3053</v>
      </c>
      <c r="BA3403" t="s">
        <v>3094</v>
      </c>
      <c r="BN3403">
        <v>0</v>
      </c>
    </row>
    <row r="3404" spans="1:66" hidden="1" outlineLevel="1">
      <c r="A3404" t="s">
        <v>97</v>
      </c>
      <c r="B3404" t="s">
        <v>1585</v>
      </c>
      <c r="C3404" s="1">
        <f t="shared" si="1861"/>
        <v>4325</v>
      </c>
      <c r="D3404" s="7">
        <f>IF(P3404&gt;0,RANK(P3404,(P3404:R3404,S3404:AG3404)),0)</f>
        <v>0</v>
      </c>
      <c r="E3404" s="7">
        <f>IF(Q3404&gt;0,RANK(Q3404,(P3404:R3404,S3404:AG3404)),0)</f>
        <v>4</v>
      </c>
      <c r="F3404" s="7">
        <f>IF(R3404&gt;0,RANK(R3404,(P3404:R3404,S3404:AG3404)),0)</f>
        <v>1</v>
      </c>
      <c r="G3404" s="7">
        <f>IF(S3404&gt;0,RANK(S3404,(P3404:R3404,S3404:AG3404)),0)</f>
        <v>2</v>
      </c>
      <c r="H3404" s="48">
        <f t="shared" si="1862"/>
        <v>367</v>
      </c>
      <c r="I3404" s="163">
        <f t="shared" si="1863"/>
        <v>8.4855491329479768E-2</v>
      </c>
      <c r="J3404" s="2"/>
      <c r="K3404" s="2">
        <f t="shared" si="1864"/>
        <v>0</v>
      </c>
      <c r="L3404" s="2">
        <f t="shared" si="1865"/>
        <v>0.10127167630057804</v>
      </c>
      <c r="M3404" s="2">
        <f t="shared" si="1866"/>
        <v>0.36994219653179189</v>
      </c>
      <c r="N3404" s="2">
        <f t="shared" si="1867"/>
        <v>0.28508670520231216</v>
      </c>
      <c r="O3404" s="2">
        <f t="shared" si="1868"/>
        <v>0.2436994219653178</v>
      </c>
      <c r="Q3404" s="1">
        <v>438</v>
      </c>
      <c r="R3404" s="1">
        <v>1600</v>
      </c>
      <c r="S3404" s="1">
        <v>1233</v>
      </c>
      <c r="T3404" s="1">
        <v>972</v>
      </c>
      <c r="Y3404" s="1">
        <v>82</v>
      </c>
      <c r="Z3404" s="1">
        <f t="shared" si="1869"/>
        <v>0</v>
      </c>
      <c r="AI3404" s="7">
        <f t="shared" si="1870"/>
        <v>3</v>
      </c>
      <c r="AJ3404" s="7">
        <f t="shared" si="1871"/>
        <v>0</v>
      </c>
      <c r="AK3404" s="7">
        <f t="shared" si="1872"/>
        <v>0</v>
      </c>
      <c r="AL3404" s="7">
        <f t="shared" si="1873"/>
        <v>0</v>
      </c>
      <c r="AM3404" s="2">
        <f t="shared" si="1874"/>
        <v>0.22473988439306358</v>
      </c>
      <c r="AN3404" s="2">
        <f t="shared" si="1875"/>
        <v>0</v>
      </c>
      <c r="AO3404" s="2">
        <f t="shared" si="1876"/>
        <v>0</v>
      </c>
      <c r="AP3404" s="2">
        <f t="shared" si="1877"/>
        <v>0</v>
      </c>
      <c r="AR3404" t="str">
        <f t="shared" si="1878"/>
        <v>Clark</v>
      </c>
      <c r="AS3404" t="s">
        <v>1585</v>
      </c>
      <c r="AV3404" s="91">
        <v>53</v>
      </c>
      <c r="AW3404" s="93">
        <v>11</v>
      </c>
      <c r="AX3404" s="99">
        <f t="shared" si="1879"/>
        <v>53011</v>
      </c>
      <c r="AZ3404" s="7" t="s">
        <v>3053</v>
      </c>
      <c r="BA3404" t="s">
        <v>3094</v>
      </c>
      <c r="BN3404">
        <v>0</v>
      </c>
    </row>
    <row r="3405" spans="1:66" hidden="1" outlineLevel="1">
      <c r="A3405" t="s">
        <v>3248</v>
      </c>
      <c r="B3405" t="s">
        <v>1585</v>
      </c>
      <c r="C3405" s="1">
        <f t="shared" si="1861"/>
        <v>64</v>
      </c>
      <c r="D3405" s="7">
        <f>IF(P3405&gt;0,RANK(P3405,(P3405:R3405,S3405:AG3405)),0)</f>
        <v>0</v>
      </c>
      <c r="E3405" s="7">
        <f>IF(Q3405&gt;0,RANK(Q3405,(P3405:R3405,S3405:AG3405)),0)</f>
        <v>5</v>
      </c>
      <c r="F3405" s="7">
        <f>IF(R3405&gt;0,RANK(R3405,(P3405:R3405,S3405:AG3405)),0)</f>
        <v>3</v>
      </c>
      <c r="G3405" s="7">
        <f>IF(S3405&gt;0,RANK(S3405,(P3405:R3405,S3405:AG3405)),0)</f>
        <v>2</v>
      </c>
      <c r="H3405" s="48">
        <f t="shared" si="1862"/>
        <v>19</v>
      </c>
      <c r="I3405" s="163">
        <f t="shared" si="1863"/>
        <v>0.296875</v>
      </c>
      <c r="J3405" s="2"/>
      <c r="K3405" s="2">
        <f t="shared" si="1864"/>
        <v>0</v>
      </c>
      <c r="L3405" s="2">
        <f t="shared" si="1865"/>
        <v>4.6875E-2</v>
      </c>
      <c r="M3405" s="2">
        <f t="shared" si="1866"/>
        <v>0.140625</v>
      </c>
      <c r="N3405" s="2">
        <f t="shared" si="1867"/>
        <v>0.21875</v>
      </c>
      <c r="O3405" s="2">
        <f t="shared" si="1868"/>
        <v>0.59375</v>
      </c>
      <c r="Q3405" s="1">
        <v>3</v>
      </c>
      <c r="R3405" s="1">
        <v>9</v>
      </c>
      <c r="S3405" s="1">
        <v>14</v>
      </c>
      <c r="T3405" s="1">
        <v>33</v>
      </c>
      <c r="Y3405" s="1">
        <v>5</v>
      </c>
      <c r="Z3405" s="1">
        <f t="shared" si="1869"/>
        <v>0</v>
      </c>
      <c r="AI3405" s="7">
        <f t="shared" si="1870"/>
        <v>1</v>
      </c>
      <c r="AJ3405" s="7">
        <f t="shared" si="1871"/>
        <v>0</v>
      </c>
      <c r="AK3405" s="7">
        <f t="shared" si="1872"/>
        <v>0</v>
      </c>
      <c r="AL3405" s="7">
        <f t="shared" si="1873"/>
        <v>0</v>
      </c>
      <c r="AM3405" s="2">
        <f t="shared" si="1874"/>
        <v>0.515625</v>
      </c>
      <c r="AN3405" s="2">
        <f t="shared" si="1875"/>
        <v>0</v>
      </c>
      <c r="AO3405" s="2">
        <f t="shared" si="1876"/>
        <v>0</v>
      </c>
      <c r="AP3405" s="2">
        <f t="shared" si="1877"/>
        <v>0</v>
      </c>
      <c r="AR3405" t="str">
        <f t="shared" si="1878"/>
        <v>Columbia</v>
      </c>
      <c r="AS3405" t="s">
        <v>1585</v>
      </c>
      <c r="AV3405" s="91">
        <v>53</v>
      </c>
      <c r="AW3405" s="93">
        <v>13</v>
      </c>
      <c r="AX3405" s="99">
        <f t="shared" si="1879"/>
        <v>53013</v>
      </c>
      <c r="AZ3405" s="7" t="s">
        <v>3053</v>
      </c>
      <c r="BA3405" t="s">
        <v>3094</v>
      </c>
      <c r="BN3405">
        <v>0</v>
      </c>
    </row>
    <row r="3406" spans="1:66" hidden="1" outlineLevel="1">
      <c r="A3406" t="s">
        <v>436</v>
      </c>
      <c r="B3406" t="s">
        <v>1585</v>
      </c>
      <c r="C3406" s="1">
        <f t="shared" si="1861"/>
        <v>809</v>
      </c>
      <c r="D3406" s="7">
        <f>IF(P3406&gt;0,RANK(P3406,(P3406:R3406,S3406:AG3406)),0)</f>
        <v>0</v>
      </c>
      <c r="E3406" s="7">
        <f>IF(Q3406&gt;0,RANK(Q3406,(P3406:R3406,S3406:AG3406)),0)</f>
        <v>4</v>
      </c>
      <c r="F3406" s="7">
        <f>IF(R3406&gt;0,RANK(R3406,(P3406:R3406,S3406:AG3406)),0)</f>
        <v>1</v>
      </c>
      <c r="G3406" s="7">
        <f>IF(S3406&gt;0,RANK(S3406,(P3406:R3406,S3406:AG3406)),0)</f>
        <v>2</v>
      </c>
      <c r="H3406" s="48">
        <f t="shared" si="1862"/>
        <v>45</v>
      </c>
      <c r="I3406" s="163">
        <f t="shared" si="1863"/>
        <v>5.5624227441285541E-2</v>
      </c>
      <c r="J3406" s="2"/>
      <c r="K3406" s="2">
        <f t="shared" si="1864"/>
        <v>0</v>
      </c>
      <c r="L3406" s="2">
        <f t="shared" si="1865"/>
        <v>8.4054388133498151E-2</v>
      </c>
      <c r="M3406" s="2">
        <f t="shared" si="1866"/>
        <v>0.33745364647713227</v>
      </c>
      <c r="N3406" s="2">
        <f t="shared" si="1867"/>
        <v>0.28182941903584674</v>
      </c>
      <c r="O3406" s="2">
        <f t="shared" si="1868"/>
        <v>0.29666254635352279</v>
      </c>
      <c r="Q3406" s="1">
        <v>68</v>
      </c>
      <c r="R3406" s="1">
        <v>273</v>
      </c>
      <c r="S3406" s="1">
        <v>228</v>
      </c>
      <c r="T3406" s="1">
        <v>210</v>
      </c>
      <c r="Y3406" s="1">
        <v>5</v>
      </c>
      <c r="Z3406" s="1">
        <f t="shared" si="1869"/>
        <v>25</v>
      </c>
      <c r="AI3406" s="7">
        <f t="shared" si="1870"/>
        <v>3</v>
      </c>
      <c r="AJ3406" s="7">
        <f t="shared" si="1871"/>
        <v>0</v>
      </c>
      <c r="AK3406" s="7">
        <f t="shared" si="1872"/>
        <v>0</v>
      </c>
      <c r="AL3406" s="7">
        <f t="shared" si="1873"/>
        <v>0</v>
      </c>
      <c r="AM3406" s="2">
        <f t="shared" si="1874"/>
        <v>0.25957972805933249</v>
      </c>
      <c r="AN3406" s="2">
        <f t="shared" si="1875"/>
        <v>0</v>
      </c>
      <c r="AO3406" s="2">
        <f t="shared" si="1876"/>
        <v>0</v>
      </c>
      <c r="AP3406" s="2">
        <f t="shared" si="1877"/>
        <v>0</v>
      </c>
      <c r="AR3406" t="str">
        <f t="shared" si="1878"/>
        <v>Cowlitz</v>
      </c>
      <c r="AS3406" t="s">
        <v>1585</v>
      </c>
      <c r="AV3406" s="91">
        <v>53</v>
      </c>
      <c r="AW3406" s="93">
        <v>15</v>
      </c>
      <c r="AX3406" s="99">
        <f t="shared" si="1879"/>
        <v>53015</v>
      </c>
      <c r="AZ3406" s="7" t="s">
        <v>3053</v>
      </c>
      <c r="BA3406" t="s">
        <v>3094</v>
      </c>
      <c r="BN3406">
        <v>25</v>
      </c>
    </row>
    <row r="3407" spans="1:66" hidden="1" outlineLevel="1">
      <c r="A3407" t="s">
        <v>325</v>
      </c>
      <c r="B3407" t="s">
        <v>1585</v>
      </c>
      <c r="C3407" s="1">
        <f t="shared" si="1861"/>
        <v>354</v>
      </c>
      <c r="D3407" s="7">
        <f>IF(P3407&gt;0,RANK(P3407,(P3407:R3407,S3407:AG3407)),0)</f>
        <v>0</v>
      </c>
      <c r="E3407" s="7">
        <f>IF(Q3407&gt;0,RANK(Q3407,(P3407:R3407,S3407:AG3407)),0)</f>
        <v>4</v>
      </c>
      <c r="F3407" s="7">
        <f>IF(R3407&gt;0,RANK(R3407,(P3407:R3407,S3407:AG3407)),0)</f>
        <v>2</v>
      </c>
      <c r="G3407" s="7">
        <f>IF(S3407&gt;0,RANK(S3407,(P3407:R3407,S3407:AG3407)),0)</f>
        <v>3</v>
      </c>
      <c r="H3407" s="48">
        <f t="shared" si="1862"/>
        <v>34</v>
      </c>
      <c r="I3407" s="163">
        <f t="shared" si="1863"/>
        <v>9.6045197740112997E-2</v>
      </c>
      <c r="J3407" s="2"/>
      <c r="K3407" s="2">
        <f t="shared" si="1864"/>
        <v>0</v>
      </c>
      <c r="L3407" s="2">
        <f t="shared" si="1865"/>
        <v>0.1864406779661017</v>
      </c>
      <c r="M3407" s="2">
        <f t="shared" si="1866"/>
        <v>0.24576271186440679</v>
      </c>
      <c r="N3407" s="2">
        <f t="shared" si="1867"/>
        <v>0.18926553672316385</v>
      </c>
      <c r="O3407" s="2">
        <f t="shared" si="1868"/>
        <v>0.37853107344632775</v>
      </c>
      <c r="Q3407" s="1">
        <v>66</v>
      </c>
      <c r="R3407" s="1">
        <v>87</v>
      </c>
      <c r="S3407" s="1">
        <v>67</v>
      </c>
      <c r="T3407" s="1">
        <v>121</v>
      </c>
      <c r="Y3407" s="1">
        <v>11</v>
      </c>
      <c r="Z3407" s="1">
        <f t="shared" si="1869"/>
        <v>2</v>
      </c>
      <c r="AI3407" s="7">
        <f t="shared" si="1870"/>
        <v>1</v>
      </c>
      <c r="AJ3407" s="7">
        <f t="shared" si="1871"/>
        <v>0</v>
      </c>
      <c r="AK3407" s="7">
        <f t="shared" si="1872"/>
        <v>0</v>
      </c>
      <c r="AL3407" s="7">
        <f t="shared" si="1873"/>
        <v>0</v>
      </c>
      <c r="AM3407" s="2">
        <f t="shared" si="1874"/>
        <v>0.34180790960451979</v>
      </c>
      <c r="AN3407" s="2">
        <f t="shared" si="1875"/>
        <v>0</v>
      </c>
      <c r="AO3407" s="2">
        <f t="shared" si="1876"/>
        <v>0</v>
      </c>
      <c r="AP3407" s="2">
        <f t="shared" si="1877"/>
        <v>0</v>
      </c>
      <c r="AR3407" t="str">
        <f t="shared" si="1878"/>
        <v>Douglas</v>
      </c>
      <c r="AS3407" t="s">
        <v>1585</v>
      </c>
      <c r="AV3407" s="91">
        <v>53</v>
      </c>
      <c r="AW3407" s="93">
        <v>17</v>
      </c>
      <c r="AX3407" s="99">
        <f t="shared" si="1879"/>
        <v>53017</v>
      </c>
      <c r="AZ3407" s="7" t="s">
        <v>3053</v>
      </c>
      <c r="BA3407" t="s">
        <v>3094</v>
      </c>
      <c r="BN3407">
        <v>2</v>
      </c>
    </row>
    <row r="3408" spans="1:66" hidden="1" outlineLevel="1">
      <c r="A3408" t="s">
        <v>727</v>
      </c>
      <c r="B3408" t="s">
        <v>1585</v>
      </c>
      <c r="C3408" s="1">
        <f t="shared" si="1861"/>
        <v>85</v>
      </c>
      <c r="D3408" s="7">
        <f>IF(P3408&gt;0,RANK(P3408,(P3408:R3408,S3408:AG3408)),0)</f>
        <v>0</v>
      </c>
      <c r="E3408" s="7">
        <f>IF(Q3408&gt;0,RANK(Q3408,(P3408:R3408,S3408:AG3408)),0)</f>
        <v>4</v>
      </c>
      <c r="F3408" s="7">
        <f>IF(R3408&gt;0,RANK(R3408,(P3408:R3408,S3408:AG3408)),0)</f>
        <v>3</v>
      </c>
      <c r="G3408" s="7">
        <f>IF(S3408&gt;0,RANK(S3408,(P3408:R3408,S3408:AG3408)),0)</f>
        <v>1</v>
      </c>
      <c r="H3408" s="48">
        <f t="shared" si="1862"/>
        <v>5</v>
      </c>
      <c r="I3408" s="163">
        <f t="shared" si="1863"/>
        <v>5.8823529411764705E-2</v>
      </c>
      <c r="J3408" s="2"/>
      <c r="K3408" s="2">
        <f t="shared" si="1864"/>
        <v>0</v>
      </c>
      <c r="L3408" s="2">
        <f t="shared" si="1865"/>
        <v>0.10588235294117647</v>
      </c>
      <c r="M3408" s="2">
        <f t="shared" si="1866"/>
        <v>0.2</v>
      </c>
      <c r="N3408" s="2">
        <f t="shared" si="1867"/>
        <v>0.3411764705882353</v>
      </c>
      <c r="O3408" s="2">
        <f t="shared" si="1868"/>
        <v>0.3529411764705882</v>
      </c>
      <c r="Q3408" s="1">
        <v>9</v>
      </c>
      <c r="R3408" s="1">
        <v>17</v>
      </c>
      <c r="S3408" s="1">
        <v>29</v>
      </c>
      <c r="T3408" s="1">
        <v>24</v>
      </c>
      <c r="Y3408" s="1">
        <v>6</v>
      </c>
      <c r="Z3408" s="1">
        <f t="shared" si="1869"/>
        <v>0</v>
      </c>
      <c r="AI3408" s="7">
        <f t="shared" si="1870"/>
        <v>2</v>
      </c>
      <c r="AJ3408" s="7">
        <f t="shared" si="1871"/>
        <v>0</v>
      </c>
      <c r="AK3408" s="7">
        <f t="shared" si="1872"/>
        <v>0</v>
      </c>
      <c r="AL3408" s="7">
        <f t="shared" si="1873"/>
        <v>0</v>
      </c>
      <c r="AM3408" s="2">
        <f t="shared" si="1874"/>
        <v>0.28235294117647058</v>
      </c>
      <c r="AN3408" s="2">
        <f t="shared" si="1875"/>
        <v>0</v>
      </c>
      <c r="AO3408" s="2">
        <f t="shared" si="1876"/>
        <v>0</v>
      </c>
      <c r="AP3408" s="2">
        <f t="shared" si="1877"/>
        <v>0</v>
      </c>
      <c r="AR3408" t="str">
        <f t="shared" si="1878"/>
        <v>Ferry</v>
      </c>
      <c r="AS3408" t="s">
        <v>1585</v>
      </c>
      <c r="AV3408" s="91">
        <v>53</v>
      </c>
      <c r="AW3408" s="93">
        <v>19</v>
      </c>
      <c r="AX3408" s="99">
        <f t="shared" si="1879"/>
        <v>53019</v>
      </c>
      <c r="AZ3408" s="7" t="s">
        <v>3053</v>
      </c>
      <c r="BA3408" t="s">
        <v>3094</v>
      </c>
      <c r="BN3408">
        <v>0</v>
      </c>
    </row>
    <row r="3409" spans="1:66" hidden="1" outlineLevel="1">
      <c r="A3409" t="s">
        <v>2477</v>
      </c>
      <c r="B3409" t="s">
        <v>1585</v>
      </c>
      <c r="C3409" s="1">
        <f t="shared" si="1861"/>
        <v>701</v>
      </c>
      <c r="D3409" s="7">
        <f>IF(P3409&gt;0,RANK(P3409,(P3409:R3409,S3409:AG3409)),0)</f>
        <v>0</v>
      </c>
      <c r="E3409" s="7">
        <f>IF(Q3409&gt;0,RANK(Q3409,(P3409:R3409,S3409:AG3409)),0)</f>
        <v>4</v>
      </c>
      <c r="F3409" s="7">
        <f>IF(R3409&gt;0,RANK(R3409,(P3409:R3409,S3409:AG3409)),0)</f>
        <v>1</v>
      </c>
      <c r="G3409" s="7">
        <f>IF(S3409&gt;0,RANK(S3409,(P3409:R3409,S3409:AG3409)),0)</f>
        <v>3</v>
      </c>
      <c r="H3409" s="48">
        <f t="shared" si="1862"/>
        <v>88</v>
      </c>
      <c r="I3409" s="163">
        <f t="shared" si="1863"/>
        <v>0.12553495007132667</v>
      </c>
      <c r="J3409" s="2"/>
      <c r="K3409" s="2">
        <f t="shared" si="1864"/>
        <v>0</v>
      </c>
      <c r="L3409" s="2">
        <f t="shared" si="1865"/>
        <v>9.843081312410841E-2</v>
      </c>
      <c r="M3409" s="2">
        <f t="shared" si="1866"/>
        <v>0.40085592011412269</v>
      </c>
      <c r="N3409" s="2">
        <f t="shared" si="1867"/>
        <v>0.19543509272467904</v>
      </c>
      <c r="O3409" s="2">
        <f t="shared" si="1868"/>
        <v>0.30527817403708979</v>
      </c>
      <c r="Q3409" s="1">
        <v>69</v>
      </c>
      <c r="R3409" s="1">
        <v>281</v>
      </c>
      <c r="S3409" s="1">
        <v>137</v>
      </c>
      <c r="T3409" s="1">
        <v>193</v>
      </c>
      <c r="Y3409" s="1">
        <v>21</v>
      </c>
      <c r="Z3409" s="1">
        <f t="shared" si="1869"/>
        <v>0</v>
      </c>
      <c r="AI3409" s="7">
        <f t="shared" si="1870"/>
        <v>2</v>
      </c>
      <c r="AJ3409" s="7">
        <f t="shared" si="1871"/>
        <v>0</v>
      </c>
      <c r="AK3409" s="7">
        <f t="shared" si="1872"/>
        <v>0</v>
      </c>
      <c r="AL3409" s="7">
        <f t="shared" si="1873"/>
        <v>0</v>
      </c>
      <c r="AM3409" s="2">
        <f t="shared" si="1874"/>
        <v>0.27532097004279599</v>
      </c>
      <c r="AN3409" s="2">
        <f t="shared" si="1875"/>
        <v>0</v>
      </c>
      <c r="AO3409" s="2">
        <f t="shared" si="1876"/>
        <v>0</v>
      </c>
      <c r="AP3409" s="2">
        <f t="shared" si="1877"/>
        <v>0</v>
      </c>
      <c r="AR3409" t="str">
        <f t="shared" si="1878"/>
        <v>Franklin</v>
      </c>
      <c r="AS3409" t="s">
        <v>1585</v>
      </c>
      <c r="AV3409" s="91">
        <v>53</v>
      </c>
      <c r="AW3409" s="93">
        <v>21</v>
      </c>
      <c r="AX3409" s="99">
        <f t="shared" si="1879"/>
        <v>53021</v>
      </c>
      <c r="AZ3409" s="7" t="s">
        <v>3053</v>
      </c>
      <c r="BA3409" t="s">
        <v>3094</v>
      </c>
      <c r="BN3409">
        <v>0</v>
      </c>
    </row>
    <row r="3410" spans="1:66" hidden="1" outlineLevel="1">
      <c r="A3410" t="s">
        <v>2136</v>
      </c>
      <c r="B3410" t="s">
        <v>1585</v>
      </c>
      <c r="C3410" s="1">
        <f t="shared" si="1861"/>
        <v>58</v>
      </c>
      <c r="D3410" s="7">
        <f>IF(P3410&gt;0,RANK(P3410,(P3410:R3410,S3410:AG3410)),0)</f>
        <v>0</v>
      </c>
      <c r="E3410" s="7">
        <f>IF(Q3410&gt;0,RANK(Q3410,(P3410:R3410,S3410:AG3410)),0)</f>
        <v>3</v>
      </c>
      <c r="F3410" s="7">
        <f>IF(R3410&gt;0,RANK(R3410,(P3410:R3410,S3410:AG3410)),0)</f>
        <v>1</v>
      </c>
      <c r="G3410" s="7">
        <f>IF(S3410&gt;0,RANK(S3410,(P3410:R3410,S3410:AG3410)),0)</f>
        <v>4</v>
      </c>
      <c r="H3410" s="48">
        <f t="shared" si="1862"/>
        <v>1</v>
      </c>
      <c r="I3410" s="163">
        <f t="shared" si="1863"/>
        <v>1.7241379310344827E-2</v>
      </c>
      <c r="J3410" s="2"/>
      <c r="K3410" s="2">
        <f t="shared" si="1864"/>
        <v>0</v>
      </c>
      <c r="L3410" s="2">
        <f t="shared" si="1865"/>
        <v>0.10344827586206896</v>
      </c>
      <c r="M3410" s="2">
        <f t="shared" si="1866"/>
        <v>0.41379310344827586</v>
      </c>
      <c r="N3410" s="2">
        <f t="shared" si="1867"/>
        <v>6.8965517241379309E-2</v>
      </c>
      <c r="O3410" s="2">
        <f t="shared" si="1868"/>
        <v>0.41379310344827591</v>
      </c>
      <c r="Q3410" s="1">
        <v>6</v>
      </c>
      <c r="R3410" s="1">
        <v>24</v>
      </c>
      <c r="S3410" s="1">
        <v>4</v>
      </c>
      <c r="T3410" s="1">
        <v>23</v>
      </c>
      <c r="Y3410" s="1">
        <v>1</v>
      </c>
      <c r="Z3410" s="1">
        <f t="shared" si="1869"/>
        <v>0</v>
      </c>
      <c r="AI3410" s="7">
        <f t="shared" si="1870"/>
        <v>2</v>
      </c>
      <c r="AJ3410" s="7">
        <f t="shared" si="1871"/>
        <v>0</v>
      </c>
      <c r="AK3410" s="7">
        <f t="shared" si="1872"/>
        <v>0</v>
      </c>
      <c r="AL3410" s="7">
        <f t="shared" si="1873"/>
        <v>0</v>
      </c>
      <c r="AM3410" s="2">
        <f t="shared" si="1874"/>
        <v>0.39655172413793105</v>
      </c>
      <c r="AN3410" s="2">
        <f t="shared" si="1875"/>
        <v>0</v>
      </c>
      <c r="AO3410" s="2">
        <f t="shared" si="1876"/>
        <v>0</v>
      </c>
      <c r="AP3410" s="2">
        <f t="shared" si="1877"/>
        <v>0</v>
      </c>
      <c r="AR3410" t="str">
        <f t="shared" si="1878"/>
        <v>Garfield</v>
      </c>
      <c r="AS3410" t="s">
        <v>1585</v>
      </c>
      <c r="AV3410" s="91">
        <v>53</v>
      </c>
      <c r="AW3410" s="93">
        <v>23</v>
      </c>
      <c r="AX3410" s="99">
        <f t="shared" si="1879"/>
        <v>53023</v>
      </c>
      <c r="AZ3410" s="7" t="s">
        <v>3053</v>
      </c>
      <c r="BA3410" t="s">
        <v>3094</v>
      </c>
      <c r="BN3410">
        <v>0</v>
      </c>
    </row>
    <row r="3411" spans="1:66" hidden="1" outlineLevel="1">
      <c r="A3411" t="s">
        <v>2109</v>
      </c>
      <c r="B3411" t="s">
        <v>1585</v>
      </c>
      <c r="C3411" s="1">
        <f t="shared" si="1861"/>
        <v>826</v>
      </c>
      <c r="D3411" s="7">
        <f>IF(P3411&gt;0,RANK(P3411,(P3411:R3411,S3411:AG3411)),0)</f>
        <v>0</v>
      </c>
      <c r="E3411" s="7">
        <f>IF(Q3411&gt;0,RANK(Q3411,(P3411:R3411,S3411:AG3411)),0)</f>
        <v>4</v>
      </c>
      <c r="F3411" s="7">
        <f>IF(R3411&gt;0,RANK(R3411,(P3411:R3411,S3411:AG3411)),0)</f>
        <v>1</v>
      </c>
      <c r="G3411" s="7">
        <f>IF(S3411&gt;0,RANK(S3411,(P3411:R3411,S3411:AG3411)),0)</f>
        <v>2</v>
      </c>
      <c r="H3411" s="48">
        <f t="shared" si="1862"/>
        <v>163</v>
      </c>
      <c r="I3411" s="163">
        <f t="shared" si="1863"/>
        <v>0.19733656174334141</v>
      </c>
      <c r="J3411" s="2"/>
      <c r="K3411" s="2">
        <f t="shared" si="1864"/>
        <v>0</v>
      </c>
      <c r="L3411" s="2">
        <f t="shared" si="1865"/>
        <v>0.10411622276029056</v>
      </c>
      <c r="M3411" s="2">
        <f t="shared" si="1866"/>
        <v>0.42493946731234866</v>
      </c>
      <c r="N3411" s="2">
        <f t="shared" si="1867"/>
        <v>0.22760290556900725</v>
      </c>
      <c r="O3411" s="2">
        <f t="shared" si="1868"/>
        <v>0.24334140435835355</v>
      </c>
      <c r="Q3411" s="1">
        <v>86</v>
      </c>
      <c r="R3411" s="1">
        <v>351</v>
      </c>
      <c r="S3411" s="1">
        <v>188</v>
      </c>
      <c r="T3411" s="1">
        <v>163</v>
      </c>
      <c r="Y3411" s="1">
        <v>38</v>
      </c>
      <c r="Z3411" s="1">
        <f t="shared" si="1869"/>
        <v>0</v>
      </c>
      <c r="AI3411" s="7">
        <f t="shared" si="1870"/>
        <v>3</v>
      </c>
      <c r="AJ3411" s="7">
        <f t="shared" si="1871"/>
        <v>0</v>
      </c>
      <c r="AK3411" s="7">
        <f t="shared" si="1872"/>
        <v>0</v>
      </c>
      <c r="AL3411" s="7">
        <f t="shared" si="1873"/>
        <v>0</v>
      </c>
      <c r="AM3411" s="2">
        <f t="shared" si="1874"/>
        <v>0.19733656174334141</v>
      </c>
      <c r="AN3411" s="2">
        <f t="shared" si="1875"/>
        <v>0</v>
      </c>
      <c r="AO3411" s="2">
        <f t="shared" si="1876"/>
        <v>0</v>
      </c>
      <c r="AP3411" s="2">
        <f t="shared" si="1877"/>
        <v>0</v>
      </c>
      <c r="AR3411" t="str">
        <f t="shared" si="1878"/>
        <v>Grant</v>
      </c>
      <c r="AS3411" t="s">
        <v>1585</v>
      </c>
      <c r="AV3411" s="91">
        <v>53</v>
      </c>
      <c r="AW3411" s="93">
        <v>25</v>
      </c>
      <c r="AX3411" s="99">
        <f t="shared" si="1879"/>
        <v>53025</v>
      </c>
      <c r="AZ3411" s="7" t="s">
        <v>3053</v>
      </c>
      <c r="BA3411" t="s">
        <v>3094</v>
      </c>
      <c r="BN3411">
        <v>0</v>
      </c>
    </row>
    <row r="3412" spans="1:66" hidden="1" outlineLevel="1">
      <c r="A3412" t="s">
        <v>338</v>
      </c>
      <c r="B3412" t="s">
        <v>1585</v>
      </c>
      <c r="C3412" s="1">
        <f t="shared" si="1861"/>
        <v>372</v>
      </c>
      <c r="D3412" s="7">
        <f>IF(P3412&gt;0,RANK(P3412,(P3412:R3412,S3412:AG3412)),0)</f>
        <v>0</v>
      </c>
      <c r="E3412" s="7">
        <f>IF(Q3412&gt;0,RANK(Q3412,(P3412:R3412,S3412:AG3412)),0)</f>
        <v>4</v>
      </c>
      <c r="F3412" s="7">
        <f>IF(R3412&gt;0,RANK(R3412,(P3412:R3412,S3412:AG3412)),0)</f>
        <v>1</v>
      </c>
      <c r="G3412" s="7">
        <f>IF(S3412&gt;0,RANK(S3412,(P3412:R3412,S3412:AG3412)),0)</f>
        <v>2</v>
      </c>
      <c r="H3412" s="48">
        <f t="shared" si="1862"/>
        <v>1</v>
      </c>
      <c r="I3412" s="163">
        <f t="shared" si="1863"/>
        <v>2.6881720430107529E-3</v>
      </c>
      <c r="J3412" s="2"/>
      <c r="K3412" s="2">
        <f t="shared" si="1864"/>
        <v>0</v>
      </c>
      <c r="L3412" s="2">
        <f t="shared" si="1865"/>
        <v>0.17204301075268819</v>
      </c>
      <c r="M3412" s="2">
        <f t="shared" si="1866"/>
        <v>0.29032258064516131</v>
      </c>
      <c r="N3412" s="2">
        <f t="shared" si="1867"/>
        <v>0.28763440860215056</v>
      </c>
      <c r="O3412" s="2">
        <f t="shared" si="1868"/>
        <v>0.24999999999999994</v>
      </c>
      <c r="Q3412" s="1">
        <v>64</v>
      </c>
      <c r="R3412" s="1">
        <v>108</v>
      </c>
      <c r="S3412" s="1">
        <v>107</v>
      </c>
      <c r="T3412" s="1">
        <v>83</v>
      </c>
      <c r="Y3412" s="1">
        <v>8</v>
      </c>
      <c r="Z3412" s="1">
        <f t="shared" si="1869"/>
        <v>2</v>
      </c>
      <c r="AI3412" s="7">
        <f t="shared" si="1870"/>
        <v>3</v>
      </c>
      <c r="AJ3412" s="7">
        <f t="shared" si="1871"/>
        <v>0</v>
      </c>
      <c r="AK3412" s="7">
        <f t="shared" si="1872"/>
        <v>0</v>
      </c>
      <c r="AL3412" s="7">
        <f t="shared" si="1873"/>
        <v>0</v>
      </c>
      <c r="AM3412" s="2">
        <f t="shared" si="1874"/>
        <v>0.22311827956989247</v>
      </c>
      <c r="AN3412" s="2">
        <f t="shared" si="1875"/>
        <v>0</v>
      </c>
      <c r="AO3412" s="2">
        <f t="shared" si="1876"/>
        <v>0</v>
      </c>
      <c r="AP3412" s="2">
        <f t="shared" si="1877"/>
        <v>0</v>
      </c>
      <c r="AR3412" t="str">
        <f t="shared" si="1878"/>
        <v>Grays Harbor</v>
      </c>
      <c r="AS3412" t="s">
        <v>1585</v>
      </c>
      <c r="AV3412" s="91">
        <v>53</v>
      </c>
      <c r="AW3412" s="93">
        <v>27</v>
      </c>
      <c r="AX3412" s="99">
        <f t="shared" si="1879"/>
        <v>53027</v>
      </c>
      <c r="AZ3412" s="7" t="s">
        <v>3053</v>
      </c>
      <c r="BA3412" t="s">
        <v>3094</v>
      </c>
      <c r="BN3412">
        <v>2</v>
      </c>
    </row>
    <row r="3413" spans="1:66" hidden="1" outlineLevel="1">
      <c r="A3413" t="s">
        <v>1318</v>
      </c>
      <c r="B3413" t="s">
        <v>1585</v>
      </c>
      <c r="C3413" s="1">
        <f t="shared" si="1861"/>
        <v>820</v>
      </c>
      <c r="D3413" s="7">
        <f>IF(P3413&gt;0,RANK(P3413,(P3413:R3413,S3413:AG3413)),0)</f>
        <v>0</v>
      </c>
      <c r="E3413" s="7">
        <f>IF(Q3413&gt;0,RANK(Q3413,(P3413:R3413,S3413:AG3413)),0)</f>
        <v>4</v>
      </c>
      <c r="F3413" s="7">
        <f>IF(R3413&gt;0,RANK(R3413,(P3413:R3413,S3413:AG3413)),0)</f>
        <v>1</v>
      </c>
      <c r="G3413" s="7">
        <f>IF(S3413&gt;0,RANK(S3413,(P3413:R3413,S3413:AG3413)),0)</f>
        <v>3</v>
      </c>
      <c r="H3413" s="48">
        <f t="shared" si="1862"/>
        <v>131</v>
      </c>
      <c r="I3413" s="163">
        <f t="shared" si="1863"/>
        <v>0.15975609756097561</v>
      </c>
      <c r="J3413" s="2"/>
      <c r="K3413" s="2">
        <f t="shared" si="1864"/>
        <v>0</v>
      </c>
      <c r="L3413" s="2">
        <f t="shared" si="1865"/>
        <v>0.16097560975609757</v>
      </c>
      <c r="M3413" s="2">
        <f t="shared" si="1866"/>
        <v>0.38292682926829269</v>
      </c>
      <c r="N3413" s="2">
        <f t="shared" si="1867"/>
        <v>0.19756097560975611</v>
      </c>
      <c r="O3413" s="2">
        <f t="shared" si="1868"/>
        <v>0.25853658536585361</v>
      </c>
      <c r="Q3413" s="1">
        <v>132</v>
      </c>
      <c r="R3413" s="1">
        <v>314</v>
      </c>
      <c r="S3413" s="1">
        <v>162</v>
      </c>
      <c r="T3413" s="1">
        <v>183</v>
      </c>
      <c r="Y3413" s="1">
        <v>28</v>
      </c>
      <c r="Z3413" s="1">
        <f t="shared" si="1869"/>
        <v>1</v>
      </c>
      <c r="AI3413" s="7">
        <f t="shared" si="1870"/>
        <v>2</v>
      </c>
      <c r="AJ3413" s="7">
        <f t="shared" si="1871"/>
        <v>0</v>
      </c>
      <c r="AK3413" s="7">
        <f t="shared" si="1872"/>
        <v>0</v>
      </c>
      <c r="AL3413" s="7">
        <f t="shared" si="1873"/>
        <v>0</v>
      </c>
      <c r="AM3413" s="2">
        <f t="shared" si="1874"/>
        <v>0.22317073170731708</v>
      </c>
      <c r="AN3413" s="2">
        <f t="shared" si="1875"/>
        <v>0</v>
      </c>
      <c r="AO3413" s="2">
        <f t="shared" si="1876"/>
        <v>0</v>
      </c>
      <c r="AP3413" s="2">
        <f t="shared" si="1877"/>
        <v>0</v>
      </c>
      <c r="AR3413" t="str">
        <f t="shared" si="1878"/>
        <v>Island</v>
      </c>
      <c r="AS3413" t="s">
        <v>1585</v>
      </c>
      <c r="AV3413" s="91">
        <v>53</v>
      </c>
      <c r="AW3413" s="93">
        <v>29</v>
      </c>
      <c r="AX3413" s="99">
        <f t="shared" si="1879"/>
        <v>53029</v>
      </c>
      <c r="AZ3413" s="7" t="s">
        <v>3053</v>
      </c>
      <c r="BA3413" t="s">
        <v>3094</v>
      </c>
      <c r="BN3413">
        <v>1</v>
      </c>
    </row>
    <row r="3414" spans="1:66" hidden="1" outlineLevel="1">
      <c r="A3414" t="s">
        <v>2535</v>
      </c>
      <c r="B3414" t="s">
        <v>1585</v>
      </c>
      <c r="C3414" s="1">
        <f t="shared" si="1861"/>
        <v>321</v>
      </c>
      <c r="D3414" s="7">
        <f>IF(P3414&gt;0,RANK(P3414,(P3414:R3414,S3414:AG3414)),0)</f>
        <v>0</v>
      </c>
      <c r="E3414" s="7">
        <f>IF(Q3414&gt;0,RANK(Q3414,(P3414:R3414,S3414:AG3414)),0)</f>
        <v>3</v>
      </c>
      <c r="F3414" s="7">
        <f>IF(R3414&gt;0,RANK(R3414,(P3414:R3414,S3414:AG3414)),0)</f>
        <v>1</v>
      </c>
      <c r="G3414" s="7">
        <f>IF(S3414&gt;0,RANK(S3414,(P3414:R3414,S3414:AG3414)),0)</f>
        <v>2</v>
      </c>
      <c r="H3414" s="48">
        <f t="shared" si="1862"/>
        <v>30</v>
      </c>
      <c r="I3414" s="163">
        <f t="shared" si="1863"/>
        <v>9.3457943925233641E-2</v>
      </c>
      <c r="J3414" s="2"/>
      <c r="K3414" s="2">
        <f t="shared" si="1864"/>
        <v>0</v>
      </c>
      <c r="L3414" s="2">
        <f t="shared" si="1865"/>
        <v>0.14330218068535824</v>
      </c>
      <c r="M3414" s="2">
        <f t="shared" si="1866"/>
        <v>0.38940809968847351</v>
      </c>
      <c r="N3414" s="2">
        <f t="shared" si="1867"/>
        <v>0.29595015576323985</v>
      </c>
      <c r="O3414" s="2">
        <f t="shared" si="1868"/>
        <v>0.17133956386292837</v>
      </c>
      <c r="Q3414" s="1">
        <v>46</v>
      </c>
      <c r="R3414" s="1">
        <v>125</v>
      </c>
      <c r="S3414" s="1">
        <v>95</v>
      </c>
      <c r="T3414" s="1">
        <v>41</v>
      </c>
      <c r="Y3414" s="1">
        <v>14</v>
      </c>
      <c r="Z3414" s="1">
        <f t="shared" si="1869"/>
        <v>0</v>
      </c>
      <c r="AI3414" s="7">
        <f t="shared" si="1870"/>
        <v>4</v>
      </c>
      <c r="AJ3414" s="7">
        <f t="shared" si="1871"/>
        <v>0</v>
      </c>
      <c r="AK3414" s="7">
        <f t="shared" si="1872"/>
        <v>0</v>
      </c>
      <c r="AL3414" s="7">
        <f t="shared" si="1873"/>
        <v>0</v>
      </c>
      <c r="AM3414" s="2">
        <f t="shared" si="1874"/>
        <v>0.1277258566978193</v>
      </c>
      <c r="AN3414" s="2">
        <f t="shared" si="1875"/>
        <v>0</v>
      </c>
      <c r="AO3414" s="2">
        <f t="shared" si="1876"/>
        <v>0</v>
      </c>
      <c r="AP3414" s="2">
        <f t="shared" si="1877"/>
        <v>0</v>
      </c>
      <c r="AR3414" t="str">
        <f t="shared" si="1878"/>
        <v>Jefferson</v>
      </c>
      <c r="AS3414" t="s">
        <v>1585</v>
      </c>
      <c r="AV3414" s="91">
        <v>53</v>
      </c>
      <c r="AW3414" s="93">
        <v>31</v>
      </c>
      <c r="AX3414" s="99">
        <f t="shared" si="1879"/>
        <v>53031</v>
      </c>
      <c r="AZ3414" s="7" t="s">
        <v>3053</v>
      </c>
      <c r="BA3414" t="s">
        <v>3094</v>
      </c>
      <c r="BN3414">
        <v>0</v>
      </c>
    </row>
    <row r="3415" spans="1:66" hidden="1" outlineLevel="1">
      <c r="A3415" t="s">
        <v>1319</v>
      </c>
      <c r="B3415" t="s">
        <v>1585</v>
      </c>
      <c r="C3415" s="1">
        <f t="shared" si="1861"/>
        <v>12196</v>
      </c>
      <c r="D3415" s="7">
        <f>IF(P3415&gt;0,RANK(P3415,(P3415:R3415,S3415:AG3415)),0)</f>
        <v>0</v>
      </c>
      <c r="E3415" s="7">
        <f>IF(Q3415&gt;0,RANK(Q3415,(P3415:R3415,S3415:AG3415)),0)</f>
        <v>4</v>
      </c>
      <c r="F3415" s="7">
        <f>IF(R3415&gt;0,RANK(R3415,(P3415:R3415,S3415:AG3415)),0)</f>
        <v>1</v>
      </c>
      <c r="G3415" s="7">
        <f>IF(S3415&gt;0,RANK(S3415,(P3415:R3415,S3415:AG3415)),0)</f>
        <v>2</v>
      </c>
      <c r="H3415" s="48">
        <f t="shared" si="1862"/>
        <v>2655</v>
      </c>
      <c r="I3415" s="163">
        <f t="shared" si="1863"/>
        <v>0.21769432600852739</v>
      </c>
      <c r="J3415" s="2"/>
      <c r="K3415" s="2">
        <f t="shared" si="1864"/>
        <v>0</v>
      </c>
      <c r="L3415" s="2">
        <f t="shared" si="1865"/>
        <v>7.1908822564775335E-2</v>
      </c>
      <c r="M3415" s="2">
        <f t="shared" si="1866"/>
        <v>0.46958019022630371</v>
      </c>
      <c r="N3415" s="2">
        <f t="shared" si="1867"/>
        <v>0.25188586421777631</v>
      </c>
      <c r="O3415" s="2">
        <f t="shared" si="1868"/>
        <v>0.20662512299114461</v>
      </c>
      <c r="Q3415" s="1">
        <v>877</v>
      </c>
      <c r="R3415" s="1">
        <v>5727</v>
      </c>
      <c r="S3415" s="1">
        <v>3072</v>
      </c>
      <c r="T3415" s="1">
        <v>2193</v>
      </c>
      <c r="Y3415" s="1">
        <v>298</v>
      </c>
      <c r="Z3415" s="1">
        <f t="shared" si="1869"/>
        <v>29</v>
      </c>
      <c r="AI3415" s="7">
        <f t="shared" si="1870"/>
        <v>3</v>
      </c>
      <c r="AJ3415" s="7">
        <f t="shared" si="1871"/>
        <v>0</v>
      </c>
      <c r="AK3415" s="7">
        <f t="shared" si="1872"/>
        <v>0</v>
      </c>
      <c r="AL3415" s="7">
        <f t="shared" si="1873"/>
        <v>0</v>
      </c>
      <c r="AM3415" s="2">
        <f t="shared" si="1874"/>
        <v>0.17981305346015086</v>
      </c>
      <c r="AN3415" s="2">
        <f t="shared" si="1875"/>
        <v>0</v>
      </c>
      <c r="AO3415" s="2">
        <f t="shared" si="1876"/>
        <v>0</v>
      </c>
      <c r="AP3415" s="2">
        <f t="shared" si="1877"/>
        <v>0</v>
      </c>
      <c r="AR3415" t="str">
        <f t="shared" si="1878"/>
        <v>King</v>
      </c>
      <c r="AS3415" t="s">
        <v>1585</v>
      </c>
      <c r="AV3415" s="91">
        <v>53</v>
      </c>
      <c r="AW3415" s="93">
        <v>33</v>
      </c>
      <c r="AX3415" s="99">
        <f t="shared" si="1879"/>
        <v>53033</v>
      </c>
      <c r="AZ3415" s="7" t="s">
        <v>3053</v>
      </c>
      <c r="BA3415" t="s">
        <v>3094</v>
      </c>
      <c r="BN3415">
        <v>29</v>
      </c>
    </row>
    <row r="3416" spans="1:66" hidden="1" outlineLevel="1">
      <c r="A3416" t="s">
        <v>2027</v>
      </c>
      <c r="B3416" t="s">
        <v>1585</v>
      </c>
      <c r="C3416" s="1">
        <f t="shared" si="1861"/>
        <v>2143</v>
      </c>
      <c r="D3416" s="7">
        <f>IF(P3416&gt;0,RANK(P3416,(P3416:R3416,S3416:AG3416)),0)</f>
        <v>0</v>
      </c>
      <c r="E3416" s="7">
        <f>IF(Q3416&gt;0,RANK(Q3416,(P3416:R3416,S3416:AG3416)),0)</f>
        <v>4</v>
      </c>
      <c r="F3416" s="7">
        <f>IF(R3416&gt;0,RANK(R3416,(P3416:R3416,S3416:AG3416)),0)</f>
        <v>1</v>
      </c>
      <c r="G3416" s="7">
        <f>IF(S3416&gt;0,RANK(S3416,(P3416:R3416,S3416:AG3416)),0)</f>
        <v>3</v>
      </c>
      <c r="H3416" s="48">
        <f t="shared" si="1862"/>
        <v>199</v>
      </c>
      <c r="I3416" s="163">
        <f t="shared" si="1863"/>
        <v>9.2860475968268782E-2</v>
      </c>
      <c r="J3416" s="2"/>
      <c r="K3416" s="2">
        <f t="shared" si="1864"/>
        <v>0</v>
      </c>
      <c r="L3416" s="2">
        <f t="shared" si="1865"/>
        <v>0.13532431171255249</v>
      </c>
      <c r="M3416" s="2">
        <f t="shared" si="1866"/>
        <v>0.37237517498833411</v>
      </c>
      <c r="N3416" s="2">
        <f t="shared" si="1867"/>
        <v>0.1838544097060196</v>
      </c>
      <c r="O3416" s="2">
        <f t="shared" si="1868"/>
        <v>0.30844610359309388</v>
      </c>
      <c r="Q3416" s="1">
        <v>290</v>
      </c>
      <c r="R3416" s="1">
        <v>798</v>
      </c>
      <c r="S3416" s="1">
        <v>394</v>
      </c>
      <c r="T3416" s="1">
        <v>599</v>
      </c>
      <c r="Y3416" s="1">
        <v>61</v>
      </c>
      <c r="Z3416" s="1">
        <f t="shared" si="1869"/>
        <v>1</v>
      </c>
      <c r="AI3416" s="7">
        <f t="shared" si="1870"/>
        <v>2</v>
      </c>
      <c r="AJ3416" s="7">
        <f t="shared" si="1871"/>
        <v>0</v>
      </c>
      <c r="AK3416" s="7">
        <f t="shared" si="1872"/>
        <v>0</v>
      </c>
      <c r="AL3416" s="7">
        <f t="shared" si="1873"/>
        <v>0</v>
      </c>
      <c r="AM3416" s="2">
        <f t="shared" si="1874"/>
        <v>0.27951469902006532</v>
      </c>
      <c r="AN3416" s="2">
        <f t="shared" si="1875"/>
        <v>0</v>
      </c>
      <c r="AO3416" s="2">
        <f t="shared" si="1876"/>
        <v>0</v>
      </c>
      <c r="AP3416" s="2">
        <f t="shared" si="1877"/>
        <v>0</v>
      </c>
      <c r="AR3416" t="str">
        <f t="shared" si="1878"/>
        <v>Kitsap</v>
      </c>
      <c r="AS3416" t="s">
        <v>1585</v>
      </c>
      <c r="AV3416" s="91">
        <v>53</v>
      </c>
      <c r="AW3416" s="93">
        <v>35</v>
      </c>
      <c r="AX3416" s="99">
        <f t="shared" si="1879"/>
        <v>53035</v>
      </c>
      <c r="AZ3416" s="7" t="s">
        <v>3053</v>
      </c>
      <c r="BA3416" t="s">
        <v>3094</v>
      </c>
      <c r="BN3416">
        <v>1</v>
      </c>
    </row>
    <row r="3417" spans="1:66" hidden="1" outlineLevel="1">
      <c r="A3417" t="s">
        <v>1876</v>
      </c>
      <c r="B3417" t="s">
        <v>1585</v>
      </c>
      <c r="C3417" s="1">
        <f t="shared" si="1861"/>
        <v>353</v>
      </c>
      <c r="D3417" s="7">
        <f>IF(P3417&gt;0,RANK(P3417,(P3417:R3417,S3417:AG3417)),0)</f>
        <v>0</v>
      </c>
      <c r="E3417" s="7">
        <f>IF(Q3417&gt;0,RANK(Q3417,(P3417:R3417,S3417:AG3417)),0)</f>
        <v>4</v>
      </c>
      <c r="F3417" s="7">
        <f>IF(R3417&gt;0,RANK(R3417,(P3417:R3417,S3417:AG3417)),0)</f>
        <v>1</v>
      </c>
      <c r="G3417" s="7">
        <f>IF(S3417&gt;0,RANK(S3417,(P3417:R3417,S3417:AG3417)),0)</f>
        <v>3</v>
      </c>
      <c r="H3417" s="48">
        <f t="shared" si="1862"/>
        <v>20</v>
      </c>
      <c r="I3417" s="163">
        <f t="shared" si="1863"/>
        <v>5.6657223796033995E-2</v>
      </c>
      <c r="J3417" s="2"/>
      <c r="K3417" s="2">
        <f t="shared" si="1864"/>
        <v>0</v>
      </c>
      <c r="L3417" s="2">
        <f t="shared" si="1865"/>
        <v>0.1501416430594901</v>
      </c>
      <c r="M3417" s="2">
        <f t="shared" si="1866"/>
        <v>0.35410764872521244</v>
      </c>
      <c r="N3417" s="2">
        <f t="shared" si="1867"/>
        <v>0.17280453257790368</v>
      </c>
      <c r="O3417" s="2">
        <f t="shared" si="1868"/>
        <v>0.32294617563739381</v>
      </c>
      <c r="Q3417" s="1">
        <v>53</v>
      </c>
      <c r="R3417" s="1">
        <v>125</v>
      </c>
      <c r="S3417" s="1">
        <v>61</v>
      </c>
      <c r="T3417" s="1">
        <v>105</v>
      </c>
      <c r="Y3417" s="1">
        <v>9</v>
      </c>
      <c r="Z3417" s="1">
        <f t="shared" si="1869"/>
        <v>0</v>
      </c>
      <c r="AI3417" s="7">
        <f t="shared" si="1870"/>
        <v>2</v>
      </c>
      <c r="AJ3417" s="7">
        <f t="shared" si="1871"/>
        <v>0</v>
      </c>
      <c r="AK3417" s="7">
        <f t="shared" si="1872"/>
        <v>0</v>
      </c>
      <c r="AL3417" s="7">
        <f t="shared" si="1873"/>
        <v>0</v>
      </c>
      <c r="AM3417" s="2">
        <f t="shared" si="1874"/>
        <v>0.29745042492917845</v>
      </c>
      <c r="AN3417" s="2">
        <f t="shared" si="1875"/>
        <v>0</v>
      </c>
      <c r="AO3417" s="2">
        <f t="shared" si="1876"/>
        <v>0</v>
      </c>
      <c r="AP3417" s="2">
        <f t="shared" si="1877"/>
        <v>0</v>
      </c>
      <c r="AR3417" t="str">
        <f t="shared" si="1878"/>
        <v>Kittitas</v>
      </c>
      <c r="AS3417" t="s">
        <v>1585</v>
      </c>
      <c r="AV3417" s="91">
        <v>53</v>
      </c>
      <c r="AW3417" s="93">
        <v>37</v>
      </c>
      <c r="AX3417" s="99">
        <f t="shared" si="1879"/>
        <v>53037</v>
      </c>
      <c r="AZ3417" s="7" t="s">
        <v>3053</v>
      </c>
      <c r="BA3417" t="s">
        <v>3094</v>
      </c>
      <c r="BN3417">
        <v>0</v>
      </c>
    </row>
    <row r="3418" spans="1:66" hidden="1" outlineLevel="1">
      <c r="A3418" t="s">
        <v>2509</v>
      </c>
      <c r="B3418" t="s">
        <v>1585</v>
      </c>
      <c r="C3418" s="1">
        <f t="shared" si="1861"/>
        <v>264</v>
      </c>
      <c r="D3418" s="7">
        <f>IF(P3418&gt;0,RANK(P3418,(P3418:R3418,S3418:AG3418)),0)</f>
        <v>0</v>
      </c>
      <c r="E3418" s="7">
        <f>IF(Q3418&gt;0,RANK(Q3418,(P3418:R3418,S3418:AG3418)),0)</f>
        <v>2</v>
      </c>
      <c r="F3418" s="7">
        <f>IF(R3418&gt;0,RANK(R3418,(P3418:R3418,S3418:AG3418)),0)</f>
        <v>3</v>
      </c>
      <c r="G3418" s="7">
        <f>IF(S3418&gt;0,RANK(S3418,(P3418:R3418,S3418:AG3418)),0)</f>
        <v>1</v>
      </c>
      <c r="H3418" s="48">
        <f t="shared" si="1862"/>
        <v>20</v>
      </c>
      <c r="I3418" s="163">
        <f t="shared" si="1863"/>
        <v>7.575757575757576E-2</v>
      </c>
      <c r="J3418" s="2"/>
      <c r="K3418" s="2">
        <f t="shared" si="1864"/>
        <v>0</v>
      </c>
      <c r="L3418" s="2">
        <f t="shared" si="1865"/>
        <v>0.23106060606060605</v>
      </c>
      <c r="M3418" s="2">
        <f t="shared" si="1866"/>
        <v>0.2196969696969697</v>
      </c>
      <c r="N3418" s="2">
        <f t="shared" si="1867"/>
        <v>0.30681818181818182</v>
      </c>
      <c r="O3418" s="2">
        <f t="shared" si="1868"/>
        <v>0.24242424242424238</v>
      </c>
      <c r="Q3418" s="1">
        <v>61</v>
      </c>
      <c r="R3418" s="1">
        <v>58</v>
      </c>
      <c r="S3418" s="1">
        <v>81</v>
      </c>
      <c r="T3418" s="1">
        <v>53</v>
      </c>
      <c r="Y3418" s="1">
        <v>11</v>
      </c>
      <c r="Z3418" s="1">
        <f t="shared" si="1869"/>
        <v>0</v>
      </c>
      <c r="AI3418" s="7">
        <f t="shared" si="1870"/>
        <v>4</v>
      </c>
      <c r="AJ3418" s="7">
        <f t="shared" si="1871"/>
        <v>0</v>
      </c>
      <c r="AK3418" s="7">
        <f t="shared" si="1872"/>
        <v>0</v>
      </c>
      <c r="AL3418" s="7">
        <f t="shared" si="1873"/>
        <v>0</v>
      </c>
      <c r="AM3418" s="2">
        <f t="shared" si="1874"/>
        <v>0.20075757575757575</v>
      </c>
      <c r="AN3418" s="2">
        <f t="shared" si="1875"/>
        <v>0</v>
      </c>
      <c r="AO3418" s="2">
        <f t="shared" si="1876"/>
        <v>0</v>
      </c>
      <c r="AP3418" s="2">
        <f t="shared" si="1877"/>
        <v>0</v>
      </c>
      <c r="AR3418" t="str">
        <f t="shared" si="1878"/>
        <v>Klickitat</v>
      </c>
      <c r="AS3418" t="s">
        <v>1585</v>
      </c>
      <c r="AV3418" s="91">
        <v>53</v>
      </c>
      <c r="AW3418" s="93">
        <v>39</v>
      </c>
      <c r="AX3418" s="99">
        <f t="shared" si="1879"/>
        <v>53039</v>
      </c>
      <c r="AZ3418" s="7" t="s">
        <v>3053</v>
      </c>
      <c r="BA3418" t="s">
        <v>3094</v>
      </c>
      <c r="BN3418">
        <v>0</v>
      </c>
    </row>
    <row r="3419" spans="1:66" hidden="1" outlineLevel="1">
      <c r="A3419" t="s">
        <v>3016</v>
      </c>
      <c r="B3419" t="s">
        <v>1585</v>
      </c>
      <c r="C3419" s="1">
        <f t="shared" si="1861"/>
        <v>872</v>
      </c>
      <c r="D3419" s="7">
        <f>IF(P3419&gt;0,RANK(P3419,(P3419:R3419,S3419:AG3419)),0)</f>
        <v>0</v>
      </c>
      <c r="E3419" s="7">
        <f>IF(Q3419&gt;0,RANK(Q3419,(P3419:R3419,S3419:AG3419)),0)</f>
        <v>4</v>
      </c>
      <c r="F3419" s="7">
        <f>IF(R3419&gt;0,RANK(R3419,(P3419:R3419,S3419:AG3419)),0)</f>
        <v>1</v>
      </c>
      <c r="G3419" s="7">
        <f>IF(S3419&gt;0,RANK(S3419,(P3419:R3419,S3419:AG3419)),0)</f>
        <v>3</v>
      </c>
      <c r="H3419" s="48">
        <f t="shared" si="1862"/>
        <v>82</v>
      </c>
      <c r="I3419" s="163">
        <f t="shared" si="1863"/>
        <v>9.4036697247706427E-2</v>
      </c>
      <c r="J3419" s="2"/>
      <c r="K3419" s="2">
        <f t="shared" si="1864"/>
        <v>0</v>
      </c>
      <c r="L3419" s="2">
        <f t="shared" si="1865"/>
        <v>0.16513761467889909</v>
      </c>
      <c r="M3419" s="2">
        <f t="shared" si="1866"/>
        <v>0.3256880733944954</v>
      </c>
      <c r="N3419" s="2">
        <f t="shared" si="1867"/>
        <v>0.22821100917431192</v>
      </c>
      <c r="O3419" s="2">
        <f t="shared" si="1868"/>
        <v>0.28096330275229353</v>
      </c>
      <c r="Q3419" s="1">
        <v>144</v>
      </c>
      <c r="R3419" s="1">
        <v>284</v>
      </c>
      <c r="S3419" s="1">
        <v>199</v>
      </c>
      <c r="T3419" s="1">
        <v>202</v>
      </c>
      <c r="Y3419" s="1">
        <v>43</v>
      </c>
      <c r="Z3419" s="1">
        <f t="shared" si="1869"/>
        <v>0</v>
      </c>
      <c r="AI3419" s="7">
        <f t="shared" si="1870"/>
        <v>2</v>
      </c>
      <c r="AJ3419" s="7">
        <f t="shared" si="1871"/>
        <v>0</v>
      </c>
      <c r="AK3419" s="7">
        <f t="shared" si="1872"/>
        <v>0</v>
      </c>
      <c r="AL3419" s="7">
        <f t="shared" si="1873"/>
        <v>0</v>
      </c>
      <c r="AM3419" s="2">
        <f t="shared" si="1874"/>
        <v>0.23165137614678899</v>
      </c>
      <c r="AN3419" s="2">
        <f t="shared" si="1875"/>
        <v>0</v>
      </c>
      <c r="AO3419" s="2">
        <f t="shared" si="1876"/>
        <v>0</v>
      </c>
      <c r="AP3419" s="2">
        <f t="shared" si="1877"/>
        <v>0</v>
      </c>
      <c r="AR3419" t="str">
        <f t="shared" si="1878"/>
        <v>Lewis</v>
      </c>
      <c r="AS3419" t="s">
        <v>1585</v>
      </c>
      <c r="AV3419" s="91">
        <v>53</v>
      </c>
      <c r="AW3419" s="93">
        <v>41</v>
      </c>
      <c r="AX3419" s="99">
        <f t="shared" si="1879"/>
        <v>53041</v>
      </c>
      <c r="AZ3419" s="7" t="s">
        <v>3053</v>
      </c>
      <c r="BA3419" t="s">
        <v>3094</v>
      </c>
      <c r="BN3419">
        <v>0</v>
      </c>
    </row>
    <row r="3420" spans="1:66" hidden="1" outlineLevel="1">
      <c r="A3420" t="s">
        <v>229</v>
      </c>
      <c r="B3420" t="s">
        <v>1585</v>
      </c>
      <c r="C3420" s="1">
        <f t="shared" si="1861"/>
        <v>215</v>
      </c>
      <c r="D3420" s="7">
        <f>IF(P3420&gt;0,RANK(P3420,(P3420:R3420,S3420:AG3420)),0)</f>
        <v>0</v>
      </c>
      <c r="E3420" s="7">
        <f>IF(Q3420&gt;0,RANK(Q3420,(P3420:R3420,S3420:AG3420)),0)</f>
        <v>4</v>
      </c>
      <c r="F3420" s="7">
        <f>IF(R3420&gt;0,RANK(R3420,(P3420:R3420,S3420:AG3420)),0)</f>
        <v>3</v>
      </c>
      <c r="G3420" s="7">
        <f>IF(S3420&gt;0,RANK(S3420,(P3420:R3420,S3420:AG3420)),0)</f>
        <v>2</v>
      </c>
      <c r="H3420" s="48">
        <f t="shared" si="1862"/>
        <v>4</v>
      </c>
      <c r="I3420" s="163">
        <f t="shared" si="1863"/>
        <v>1.8604651162790697E-2</v>
      </c>
      <c r="J3420" s="2"/>
      <c r="K3420" s="2">
        <f t="shared" si="1864"/>
        <v>0</v>
      </c>
      <c r="L3420" s="2">
        <f t="shared" si="1865"/>
        <v>0.20465116279069767</v>
      </c>
      <c r="M3420" s="2">
        <f t="shared" si="1866"/>
        <v>0.23255813953488372</v>
      </c>
      <c r="N3420" s="2">
        <f t="shared" si="1867"/>
        <v>0.24651162790697675</v>
      </c>
      <c r="O3420" s="2">
        <f t="shared" si="1868"/>
        <v>0.3162790697674418</v>
      </c>
      <c r="Q3420" s="1">
        <v>44</v>
      </c>
      <c r="R3420" s="1">
        <v>50</v>
      </c>
      <c r="S3420" s="1">
        <v>53</v>
      </c>
      <c r="T3420" s="1">
        <v>57</v>
      </c>
      <c r="Y3420" s="1">
        <v>11</v>
      </c>
      <c r="Z3420" s="1">
        <f t="shared" si="1869"/>
        <v>0</v>
      </c>
      <c r="AI3420" s="7">
        <f t="shared" si="1870"/>
        <v>1</v>
      </c>
      <c r="AJ3420" s="7">
        <f t="shared" si="1871"/>
        <v>0</v>
      </c>
      <c r="AK3420" s="7">
        <f t="shared" si="1872"/>
        <v>0</v>
      </c>
      <c r="AL3420" s="7">
        <f t="shared" si="1873"/>
        <v>0</v>
      </c>
      <c r="AM3420" s="2">
        <f t="shared" si="1874"/>
        <v>0.26511627906976742</v>
      </c>
      <c r="AN3420" s="2">
        <f t="shared" si="1875"/>
        <v>0</v>
      </c>
      <c r="AO3420" s="2">
        <f t="shared" si="1876"/>
        <v>0</v>
      </c>
      <c r="AP3420" s="2">
        <f t="shared" si="1877"/>
        <v>0</v>
      </c>
      <c r="AR3420" t="str">
        <f t="shared" si="1878"/>
        <v>Lincoln</v>
      </c>
      <c r="AS3420" t="s">
        <v>1585</v>
      </c>
      <c r="AV3420" s="91">
        <v>53</v>
      </c>
      <c r="AW3420" s="93">
        <v>43</v>
      </c>
      <c r="AX3420" s="99">
        <f t="shared" si="1879"/>
        <v>53043</v>
      </c>
      <c r="AZ3420" s="7" t="s">
        <v>3053</v>
      </c>
      <c r="BA3420" t="s">
        <v>3094</v>
      </c>
      <c r="BN3420">
        <v>0</v>
      </c>
    </row>
    <row r="3421" spans="1:66" hidden="1" outlineLevel="1">
      <c r="A3421" t="s">
        <v>1551</v>
      </c>
      <c r="B3421" t="s">
        <v>1585</v>
      </c>
      <c r="C3421" s="1">
        <f t="shared" si="1861"/>
        <v>468</v>
      </c>
      <c r="D3421" s="7">
        <f>IF(P3421&gt;0,RANK(P3421,(P3421:R3421,S3421:AG3421)),0)</f>
        <v>0</v>
      </c>
      <c r="E3421" s="7">
        <f>IF(Q3421&gt;0,RANK(Q3421,(P3421:R3421,S3421:AG3421)),0)</f>
        <v>4</v>
      </c>
      <c r="F3421" s="7">
        <f>IF(R3421&gt;0,RANK(R3421,(P3421:R3421,S3421:AG3421)),0)</f>
        <v>1</v>
      </c>
      <c r="G3421" s="7">
        <f>IF(S3421&gt;0,RANK(S3421,(P3421:R3421,S3421:AG3421)),0)</f>
        <v>3</v>
      </c>
      <c r="H3421" s="48">
        <f t="shared" si="1862"/>
        <v>15</v>
      </c>
      <c r="I3421" s="163">
        <f t="shared" si="1863"/>
        <v>3.2051282051282048E-2</v>
      </c>
      <c r="J3421" s="2"/>
      <c r="K3421" s="2">
        <f t="shared" si="1864"/>
        <v>0</v>
      </c>
      <c r="L3421" s="2">
        <f t="shared" si="1865"/>
        <v>0.1111111111111111</v>
      </c>
      <c r="M3421" s="2">
        <f t="shared" si="1866"/>
        <v>0.34829059829059827</v>
      </c>
      <c r="N3421" s="2">
        <f t="shared" si="1867"/>
        <v>0.20726495726495728</v>
      </c>
      <c r="O3421" s="2">
        <f t="shared" si="1868"/>
        <v>0.33333333333333326</v>
      </c>
      <c r="Q3421" s="1">
        <v>52</v>
      </c>
      <c r="R3421" s="1">
        <v>163</v>
      </c>
      <c r="S3421" s="1">
        <v>97</v>
      </c>
      <c r="T3421" s="1">
        <v>148</v>
      </c>
      <c r="Y3421" s="1">
        <v>8</v>
      </c>
      <c r="Z3421" s="1">
        <f t="shared" si="1869"/>
        <v>0</v>
      </c>
      <c r="AI3421" s="7">
        <f t="shared" si="1870"/>
        <v>2</v>
      </c>
      <c r="AJ3421" s="7">
        <f t="shared" si="1871"/>
        <v>0</v>
      </c>
      <c r="AK3421" s="7">
        <f t="shared" si="1872"/>
        <v>0</v>
      </c>
      <c r="AL3421" s="7">
        <f t="shared" si="1873"/>
        <v>0</v>
      </c>
      <c r="AM3421" s="2">
        <f t="shared" si="1874"/>
        <v>0.31623931623931623</v>
      </c>
      <c r="AN3421" s="2">
        <f t="shared" si="1875"/>
        <v>0</v>
      </c>
      <c r="AO3421" s="2">
        <f t="shared" si="1876"/>
        <v>0</v>
      </c>
      <c r="AP3421" s="2">
        <f t="shared" si="1877"/>
        <v>0</v>
      </c>
      <c r="AR3421" t="str">
        <f t="shared" si="1878"/>
        <v>Mason</v>
      </c>
      <c r="AS3421" t="s">
        <v>1585</v>
      </c>
      <c r="AV3421" s="91">
        <v>53</v>
      </c>
      <c r="AW3421" s="93">
        <v>45</v>
      </c>
      <c r="AX3421" s="99">
        <f t="shared" si="1879"/>
        <v>53045</v>
      </c>
      <c r="AZ3421" s="7" t="s">
        <v>3053</v>
      </c>
      <c r="BA3421" t="s">
        <v>3094</v>
      </c>
      <c r="BN3421">
        <v>0</v>
      </c>
    </row>
    <row r="3422" spans="1:66" hidden="1" outlineLevel="1">
      <c r="A3422" t="s">
        <v>2364</v>
      </c>
      <c r="B3422" t="s">
        <v>1585</v>
      </c>
      <c r="C3422" s="1">
        <f t="shared" si="1861"/>
        <v>355</v>
      </c>
      <c r="D3422" s="7">
        <f>IF(P3422&gt;0,RANK(P3422,(P3422:R3422,S3422:AG3422)),0)</f>
        <v>0</v>
      </c>
      <c r="E3422" s="7">
        <f>IF(Q3422&gt;0,RANK(Q3422,(P3422:R3422,S3422:AG3422)),0)</f>
        <v>4</v>
      </c>
      <c r="F3422" s="7">
        <f>IF(R3422&gt;0,RANK(R3422,(P3422:R3422,S3422:AG3422)),0)</f>
        <v>3</v>
      </c>
      <c r="G3422" s="7">
        <f>IF(S3422&gt;0,RANK(S3422,(P3422:R3422,S3422:AG3422)),0)</f>
        <v>1</v>
      </c>
      <c r="H3422" s="48">
        <f t="shared" si="1862"/>
        <v>86</v>
      </c>
      <c r="I3422" s="163">
        <f t="shared" si="1863"/>
        <v>0.24225352112676057</v>
      </c>
      <c r="J3422" s="2"/>
      <c r="K3422" s="2">
        <f t="shared" si="1864"/>
        <v>0</v>
      </c>
      <c r="L3422" s="2">
        <f t="shared" si="1865"/>
        <v>0.13802816901408452</v>
      </c>
      <c r="M3422" s="2">
        <f t="shared" si="1866"/>
        <v>0.16901408450704225</v>
      </c>
      <c r="N3422" s="2">
        <f t="shared" si="1867"/>
        <v>0.45633802816901409</v>
      </c>
      <c r="O3422" s="2">
        <f t="shared" si="1868"/>
        <v>0.23661971830985912</v>
      </c>
      <c r="Q3422" s="1">
        <v>49</v>
      </c>
      <c r="R3422" s="1">
        <v>60</v>
      </c>
      <c r="S3422" s="1">
        <v>162</v>
      </c>
      <c r="T3422" s="1">
        <v>76</v>
      </c>
      <c r="Y3422" s="1">
        <v>8</v>
      </c>
      <c r="Z3422" s="1">
        <f t="shared" si="1869"/>
        <v>0</v>
      </c>
      <c r="AI3422" s="7">
        <f t="shared" si="1870"/>
        <v>2</v>
      </c>
      <c r="AJ3422" s="7">
        <f t="shared" si="1871"/>
        <v>0</v>
      </c>
      <c r="AK3422" s="7">
        <f t="shared" si="1872"/>
        <v>0</v>
      </c>
      <c r="AL3422" s="7">
        <f t="shared" si="1873"/>
        <v>0</v>
      </c>
      <c r="AM3422" s="2">
        <f t="shared" si="1874"/>
        <v>0.21408450704225351</v>
      </c>
      <c r="AN3422" s="2">
        <f t="shared" si="1875"/>
        <v>0</v>
      </c>
      <c r="AO3422" s="2">
        <f t="shared" si="1876"/>
        <v>0</v>
      </c>
      <c r="AP3422" s="2">
        <f t="shared" si="1877"/>
        <v>0</v>
      </c>
      <c r="AR3422" t="str">
        <f t="shared" si="1878"/>
        <v>Okanogan</v>
      </c>
      <c r="AS3422" t="s">
        <v>1585</v>
      </c>
      <c r="AV3422" s="91">
        <v>53</v>
      </c>
      <c r="AW3422" s="93">
        <v>47</v>
      </c>
      <c r="AX3422" s="99">
        <f t="shared" si="1879"/>
        <v>53047</v>
      </c>
      <c r="AZ3422" s="7" t="s">
        <v>3053</v>
      </c>
      <c r="BA3422" t="s">
        <v>3094</v>
      </c>
      <c r="BN3422">
        <v>0</v>
      </c>
    </row>
    <row r="3423" spans="1:66" hidden="1" outlineLevel="1">
      <c r="A3423" t="s">
        <v>3031</v>
      </c>
      <c r="B3423" t="s">
        <v>1585</v>
      </c>
      <c r="C3423" s="1">
        <f t="shared" si="1861"/>
        <v>191</v>
      </c>
      <c r="D3423" s="7">
        <f>IF(P3423&gt;0,RANK(P3423,(P3423:R3423,S3423:AG3423)),0)</f>
        <v>0</v>
      </c>
      <c r="E3423" s="7">
        <f>IF(Q3423&gt;0,RANK(Q3423,(P3423:R3423,S3423:AG3423)),0)</f>
        <v>4</v>
      </c>
      <c r="F3423" s="7">
        <f>IF(R3423&gt;0,RANK(R3423,(P3423:R3423,S3423:AG3423)),0)</f>
        <v>2</v>
      </c>
      <c r="G3423" s="7">
        <f>IF(S3423&gt;0,RANK(S3423,(P3423:R3423,S3423:AG3423)),0)</f>
        <v>1</v>
      </c>
      <c r="H3423" s="48">
        <f t="shared" si="1862"/>
        <v>12</v>
      </c>
      <c r="I3423" s="163">
        <f t="shared" si="1863"/>
        <v>6.2827225130890049E-2</v>
      </c>
      <c r="J3423" s="2"/>
      <c r="K3423" s="2">
        <f t="shared" si="1864"/>
        <v>0</v>
      </c>
      <c r="L3423" s="2">
        <f t="shared" si="1865"/>
        <v>0.14659685863874344</v>
      </c>
      <c r="M3423" s="2">
        <f t="shared" si="1866"/>
        <v>0.24083769633507854</v>
      </c>
      <c r="N3423" s="2">
        <f t="shared" si="1867"/>
        <v>0.30366492146596857</v>
      </c>
      <c r="O3423" s="2">
        <f t="shared" si="1868"/>
        <v>0.30890052356020947</v>
      </c>
      <c r="Q3423" s="1">
        <v>28</v>
      </c>
      <c r="R3423" s="1">
        <v>46</v>
      </c>
      <c r="S3423" s="1">
        <v>58</v>
      </c>
      <c r="T3423" s="1">
        <v>39</v>
      </c>
      <c r="Y3423" s="1">
        <v>20</v>
      </c>
      <c r="Z3423" s="1">
        <f t="shared" si="1869"/>
        <v>0</v>
      </c>
      <c r="AI3423" s="7">
        <f t="shared" si="1870"/>
        <v>3</v>
      </c>
      <c r="AJ3423" s="7">
        <f t="shared" si="1871"/>
        <v>0</v>
      </c>
      <c r="AK3423" s="7">
        <f t="shared" si="1872"/>
        <v>0</v>
      </c>
      <c r="AL3423" s="7">
        <f t="shared" si="1873"/>
        <v>0</v>
      </c>
      <c r="AM3423" s="2">
        <f t="shared" si="1874"/>
        <v>0.20418848167539266</v>
      </c>
      <c r="AN3423" s="2">
        <f t="shared" si="1875"/>
        <v>0</v>
      </c>
      <c r="AO3423" s="2">
        <f t="shared" si="1876"/>
        <v>0</v>
      </c>
      <c r="AP3423" s="2">
        <f t="shared" si="1877"/>
        <v>0</v>
      </c>
      <c r="AR3423" t="str">
        <f t="shared" si="1878"/>
        <v>Pacific</v>
      </c>
      <c r="AS3423" t="s">
        <v>1585</v>
      </c>
      <c r="AV3423" s="91">
        <v>53</v>
      </c>
      <c r="AW3423" s="93">
        <v>49</v>
      </c>
      <c r="AX3423" s="99">
        <f t="shared" si="1879"/>
        <v>53049</v>
      </c>
      <c r="AZ3423" s="7" t="s">
        <v>3053</v>
      </c>
      <c r="BA3423" t="s">
        <v>3094</v>
      </c>
      <c r="BN3423">
        <v>0</v>
      </c>
    </row>
    <row r="3424" spans="1:66" hidden="1" outlineLevel="1">
      <c r="A3424" t="s">
        <v>730</v>
      </c>
      <c r="B3424" t="s">
        <v>1585</v>
      </c>
      <c r="C3424" s="1">
        <f t="shared" si="1861"/>
        <v>194</v>
      </c>
      <c r="D3424" s="7">
        <f>IF(P3424&gt;0,RANK(P3424,(P3424:R3424,S3424:AG3424)),0)</f>
        <v>0</v>
      </c>
      <c r="E3424" s="7">
        <f>IF(Q3424&gt;0,RANK(Q3424,(P3424:R3424,S3424:AG3424)),0)</f>
        <v>4</v>
      </c>
      <c r="F3424" s="7">
        <f>IF(R3424&gt;0,RANK(R3424,(P3424:R3424,S3424:AG3424)),0)</f>
        <v>3</v>
      </c>
      <c r="G3424" s="7">
        <f>IF(S3424&gt;0,RANK(S3424,(P3424:R3424,S3424:AG3424)),0)</f>
        <v>1</v>
      </c>
      <c r="H3424" s="48">
        <f t="shared" si="1862"/>
        <v>20</v>
      </c>
      <c r="I3424" s="163">
        <f t="shared" si="1863"/>
        <v>0.10309278350515463</v>
      </c>
      <c r="J3424" s="2"/>
      <c r="K3424" s="2">
        <f t="shared" si="1864"/>
        <v>0</v>
      </c>
      <c r="L3424" s="2">
        <f t="shared" si="1865"/>
        <v>0.14432989690721648</v>
      </c>
      <c r="M3424" s="2">
        <f t="shared" si="1866"/>
        <v>0.18041237113402062</v>
      </c>
      <c r="N3424" s="2">
        <f t="shared" si="1867"/>
        <v>0.34020618556701032</v>
      </c>
      <c r="O3424" s="2">
        <f t="shared" si="1868"/>
        <v>0.33505154639175261</v>
      </c>
      <c r="Q3424" s="1">
        <v>28</v>
      </c>
      <c r="R3424" s="1">
        <v>35</v>
      </c>
      <c r="S3424" s="1">
        <v>66</v>
      </c>
      <c r="T3424" s="1">
        <v>46</v>
      </c>
      <c r="Y3424" s="1">
        <v>19</v>
      </c>
      <c r="Z3424" s="1">
        <f t="shared" si="1869"/>
        <v>0</v>
      </c>
      <c r="AI3424" s="7">
        <f t="shared" si="1870"/>
        <v>2</v>
      </c>
      <c r="AJ3424" s="7">
        <f t="shared" si="1871"/>
        <v>0</v>
      </c>
      <c r="AK3424" s="7">
        <f t="shared" si="1872"/>
        <v>0</v>
      </c>
      <c r="AL3424" s="7">
        <f t="shared" si="1873"/>
        <v>0</v>
      </c>
      <c r="AM3424" s="2">
        <f t="shared" si="1874"/>
        <v>0.23711340206185566</v>
      </c>
      <c r="AN3424" s="2">
        <f t="shared" si="1875"/>
        <v>0</v>
      </c>
      <c r="AO3424" s="2">
        <f t="shared" si="1876"/>
        <v>0</v>
      </c>
      <c r="AP3424" s="2">
        <f t="shared" si="1877"/>
        <v>0</v>
      </c>
      <c r="AR3424" t="str">
        <f t="shared" si="1878"/>
        <v>Pend Oreille</v>
      </c>
      <c r="AS3424" t="s">
        <v>1585</v>
      </c>
      <c r="AV3424" s="91">
        <v>53</v>
      </c>
      <c r="AW3424" s="93">
        <v>51</v>
      </c>
      <c r="AX3424" s="99">
        <f t="shared" si="1879"/>
        <v>53051</v>
      </c>
      <c r="AZ3424" s="7" t="s">
        <v>3053</v>
      </c>
      <c r="BA3424" t="s">
        <v>3094</v>
      </c>
      <c r="BN3424">
        <v>0</v>
      </c>
    </row>
    <row r="3425" spans="1:66" hidden="1" outlineLevel="1">
      <c r="A3425" t="s">
        <v>2207</v>
      </c>
      <c r="B3425" t="s">
        <v>1585</v>
      </c>
      <c r="C3425" s="1">
        <f t="shared" si="1861"/>
        <v>4057</v>
      </c>
      <c r="D3425" s="7">
        <f>IF(P3425&gt;0,RANK(P3425,(P3425:R3425,S3425:AG3425)),0)</f>
        <v>0</v>
      </c>
      <c r="E3425" s="7">
        <f>IF(Q3425&gt;0,RANK(Q3425,(P3425:R3425,S3425:AG3425)),0)</f>
        <v>4</v>
      </c>
      <c r="F3425" s="7">
        <f>IF(R3425&gt;0,RANK(R3425,(P3425:R3425,S3425:AG3425)),0)</f>
        <v>1</v>
      </c>
      <c r="G3425" s="7">
        <f>IF(S3425&gt;0,RANK(S3425,(P3425:R3425,S3425:AG3425)),0)</f>
        <v>3</v>
      </c>
      <c r="H3425" s="48">
        <f t="shared" si="1862"/>
        <v>494</v>
      </c>
      <c r="I3425" s="163">
        <f t="shared" si="1863"/>
        <v>0.12176485087503081</v>
      </c>
      <c r="J3425" s="2"/>
      <c r="K3425" s="2">
        <f t="shared" si="1864"/>
        <v>0</v>
      </c>
      <c r="L3425" s="2">
        <f t="shared" si="1865"/>
        <v>9.8841508503820563E-2</v>
      </c>
      <c r="M3425" s="2">
        <f t="shared" si="1866"/>
        <v>0.37934434311067289</v>
      </c>
      <c r="N3425" s="2">
        <f t="shared" si="1867"/>
        <v>0.22602908553118067</v>
      </c>
      <c r="O3425" s="2">
        <f t="shared" si="1868"/>
        <v>0.29578506285432588</v>
      </c>
      <c r="Q3425" s="1">
        <v>401</v>
      </c>
      <c r="R3425" s="1">
        <v>1539</v>
      </c>
      <c r="S3425" s="1">
        <v>917</v>
      </c>
      <c r="T3425" s="1">
        <v>1045</v>
      </c>
      <c r="Y3425" s="1">
        <v>147</v>
      </c>
      <c r="Z3425" s="1">
        <f t="shared" si="1869"/>
        <v>8</v>
      </c>
      <c r="AI3425" s="7">
        <f t="shared" si="1870"/>
        <v>2</v>
      </c>
      <c r="AJ3425" s="7">
        <f t="shared" si="1871"/>
        <v>0</v>
      </c>
      <c r="AK3425" s="7">
        <f t="shared" si="1872"/>
        <v>0</v>
      </c>
      <c r="AL3425" s="7">
        <f t="shared" si="1873"/>
        <v>0</v>
      </c>
      <c r="AM3425" s="2">
        <f t="shared" si="1874"/>
        <v>0.25757949223564208</v>
      </c>
      <c r="AN3425" s="2">
        <f t="shared" si="1875"/>
        <v>0</v>
      </c>
      <c r="AO3425" s="2">
        <f t="shared" si="1876"/>
        <v>0</v>
      </c>
      <c r="AP3425" s="2">
        <f t="shared" si="1877"/>
        <v>0</v>
      </c>
      <c r="AR3425" t="str">
        <f t="shared" si="1878"/>
        <v>Pierce</v>
      </c>
      <c r="AS3425" t="s">
        <v>1585</v>
      </c>
      <c r="AV3425" s="91">
        <v>53</v>
      </c>
      <c r="AW3425" s="93">
        <v>53</v>
      </c>
      <c r="AX3425" s="99">
        <f t="shared" si="1879"/>
        <v>53053</v>
      </c>
      <c r="AZ3425" s="7" t="s">
        <v>3053</v>
      </c>
      <c r="BA3425" t="s">
        <v>3094</v>
      </c>
      <c r="BN3425">
        <v>8</v>
      </c>
    </row>
    <row r="3426" spans="1:66" hidden="1" outlineLevel="1">
      <c r="A3426" t="s">
        <v>1553</v>
      </c>
      <c r="B3426" t="s">
        <v>1585</v>
      </c>
      <c r="C3426" s="1">
        <f t="shared" si="1861"/>
        <v>239</v>
      </c>
      <c r="D3426" s="7">
        <f>IF(P3426&gt;0,RANK(P3426,(P3426:R3426,S3426:AG3426)),0)</f>
        <v>0</v>
      </c>
      <c r="E3426" s="7">
        <f>IF(Q3426&gt;0,RANK(Q3426,(P3426:R3426,S3426:AG3426)),0)</f>
        <v>4</v>
      </c>
      <c r="F3426" s="7">
        <f>IF(R3426&gt;0,RANK(R3426,(P3426:R3426,S3426:AG3426)),0)</f>
        <v>1</v>
      </c>
      <c r="G3426" s="7">
        <f>IF(S3426&gt;0,RANK(S3426,(P3426:R3426,S3426:AG3426)),0)</f>
        <v>2</v>
      </c>
      <c r="H3426" s="48">
        <f t="shared" si="1862"/>
        <v>6</v>
      </c>
      <c r="I3426" s="163">
        <f t="shared" si="1863"/>
        <v>2.5104602510460251E-2</v>
      </c>
      <c r="J3426" s="2"/>
      <c r="K3426" s="2">
        <f t="shared" si="1864"/>
        <v>0</v>
      </c>
      <c r="L3426" s="2">
        <f t="shared" si="1865"/>
        <v>0.20083682008368201</v>
      </c>
      <c r="M3426" s="2">
        <f t="shared" si="1866"/>
        <v>0.2594142259414226</v>
      </c>
      <c r="N3426" s="2">
        <f t="shared" si="1867"/>
        <v>0.23430962343096234</v>
      </c>
      <c r="O3426" s="2">
        <f t="shared" si="1868"/>
        <v>0.30543933054393307</v>
      </c>
      <c r="Q3426" s="1">
        <v>48</v>
      </c>
      <c r="R3426" s="1">
        <v>62</v>
      </c>
      <c r="S3426" s="1">
        <v>56</v>
      </c>
      <c r="T3426" s="1">
        <v>52</v>
      </c>
      <c r="Y3426" s="1">
        <v>18</v>
      </c>
      <c r="Z3426" s="1">
        <f t="shared" si="1869"/>
        <v>3</v>
      </c>
      <c r="AI3426" s="7">
        <f t="shared" si="1870"/>
        <v>3</v>
      </c>
      <c r="AJ3426" s="7">
        <f t="shared" si="1871"/>
        <v>0</v>
      </c>
      <c r="AK3426" s="7">
        <f t="shared" si="1872"/>
        <v>0</v>
      </c>
      <c r="AL3426" s="7">
        <f t="shared" si="1873"/>
        <v>0</v>
      </c>
      <c r="AM3426" s="2">
        <f t="shared" si="1874"/>
        <v>0.21757322175732219</v>
      </c>
      <c r="AN3426" s="2">
        <f t="shared" si="1875"/>
        <v>0</v>
      </c>
      <c r="AO3426" s="2">
        <f t="shared" si="1876"/>
        <v>0</v>
      </c>
      <c r="AP3426" s="2">
        <f t="shared" si="1877"/>
        <v>0</v>
      </c>
      <c r="AR3426" t="str">
        <f t="shared" si="1878"/>
        <v>San Juan</v>
      </c>
      <c r="AS3426" t="s">
        <v>1585</v>
      </c>
      <c r="AV3426" s="91">
        <v>53</v>
      </c>
      <c r="AW3426" s="93">
        <v>55</v>
      </c>
      <c r="AX3426" s="99">
        <f t="shared" si="1879"/>
        <v>53055</v>
      </c>
      <c r="AZ3426" s="7" t="s">
        <v>3053</v>
      </c>
      <c r="BA3426" t="s">
        <v>3094</v>
      </c>
      <c r="BN3426">
        <v>3</v>
      </c>
    </row>
    <row r="3427" spans="1:66" hidden="1" outlineLevel="1">
      <c r="A3427" t="s">
        <v>2228</v>
      </c>
      <c r="B3427" t="s">
        <v>1585</v>
      </c>
      <c r="C3427" s="1">
        <f t="shared" si="1861"/>
        <v>985</v>
      </c>
      <c r="D3427" s="7">
        <f>IF(P3427&gt;0,RANK(P3427,(P3427:R3427,S3427:AG3427)),0)</f>
        <v>0</v>
      </c>
      <c r="E3427" s="7">
        <f>IF(Q3427&gt;0,RANK(Q3427,(P3427:R3427,S3427:AG3427)),0)</f>
        <v>4</v>
      </c>
      <c r="F3427" s="7">
        <f>IF(R3427&gt;0,RANK(R3427,(P3427:R3427,S3427:AG3427)),0)</f>
        <v>1</v>
      </c>
      <c r="G3427" s="7">
        <f>IF(S3427&gt;0,RANK(S3427,(P3427:R3427,S3427:AG3427)),0)</f>
        <v>3</v>
      </c>
      <c r="H3427" s="48">
        <f t="shared" si="1862"/>
        <v>198</v>
      </c>
      <c r="I3427" s="163">
        <f t="shared" si="1863"/>
        <v>0.20101522842639594</v>
      </c>
      <c r="J3427" s="2"/>
      <c r="K3427" s="2">
        <f t="shared" si="1864"/>
        <v>0</v>
      </c>
      <c r="L3427" s="2">
        <f t="shared" si="1865"/>
        <v>0.166497461928934</v>
      </c>
      <c r="M3427" s="2">
        <f t="shared" si="1866"/>
        <v>0.40812182741116754</v>
      </c>
      <c r="N3427" s="2">
        <f t="shared" si="1867"/>
        <v>0.17360406091370559</v>
      </c>
      <c r="O3427" s="2">
        <f t="shared" si="1868"/>
        <v>0.25177664974619285</v>
      </c>
      <c r="Q3427" s="1">
        <v>164</v>
      </c>
      <c r="R3427" s="1">
        <v>402</v>
      </c>
      <c r="S3427" s="1">
        <v>171</v>
      </c>
      <c r="T3427" s="1">
        <v>204</v>
      </c>
      <c r="Y3427" s="1">
        <v>42</v>
      </c>
      <c r="Z3427" s="1">
        <f t="shared" si="1869"/>
        <v>2</v>
      </c>
      <c r="AI3427" s="7">
        <f t="shared" si="1870"/>
        <v>2</v>
      </c>
      <c r="AJ3427" s="7">
        <f t="shared" si="1871"/>
        <v>0</v>
      </c>
      <c r="AK3427" s="7">
        <f t="shared" si="1872"/>
        <v>0</v>
      </c>
      <c r="AL3427" s="7">
        <f t="shared" si="1873"/>
        <v>0</v>
      </c>
      <c r="AM3427" s="2">
        <f t="shared" si="1874"/>
        <v>0.20710659898477157</v>
      </c>
      <c r="AN3427" s="2">
        <f t="shared" si="1875"/>
        <v>0</v>
      </c>
      <c r="AO3427" s="2">
        <f t="shared" si="1876"/>
        <v>0</v>
      </c>
      <c r="AP3427" s="2">
        <f t="shared" si="1877"/>
        <v>0</v>
      </c>
      <c r="AR3427" t="str">
        <f t="shared" si="1878"/>
        <v>Skagit</v>
      </c>
      <c r="AS3427" t="s">
        <v>1585</v>
      </c>
      <c r="AV3427" s="91">
        <v>53</v>
      </c>
      <c r="AW3427" s="93">
        <v>57</v>
      </c>
      <c r="AX3427" s="99">
        <f t="shared" si="1879"/>
        <v>53057</v>
      </c>
      <c r="AZ3427" s="7" t="s">
        <v>3053</v>
      </c>
      <c r="BA3427" t="s">
        <v>3094</v>
      </c>
      <c r="BN3427">
        <v>2</v>
      </c>
    </row>
    <row r="3428" spans="1:66" hidden="1" outlineLevel="1">
      <c r="A3428" t="s">
        <v>2728</v>
      </c>
      <c r="B3428" t="s">
        <v>1585</v>
      </c>
      <c r="C3428" s="1">
        <f t="shared" si="1861"/>
        <v>183</v>
      </c>
      <c r="D3428" s="7">
        <f>IF(P3428&gt;0,RANK(P3428,(P3428:R3428,S3428:AG3428)),0)</f>
        <v>0</v>
      </c>
      <c r="E3428" s="7">
        <f>IF(Q3428&gt;0,RANK(Q3428,(P3428:R3428,S3428:AG3428)),0)</f>
        <v>4</v>
      </c>
      <c r="F3428" s="7">
        <f>IF(R3428&gt;0,RANK(R3428,(P3428:R3428,S3428:AG3428)),0)</f>
        <v>2</v>
      </c>
      <c r="G3428" s="7">
        <f>IF(S3428&gt;0,RANK(S3428,(P3428:R3428,S3428:AG3428)),0)</f>
        <v>1</v>
      </c>
      <c r="H3428" s="48">
        <f t="shared" si="1862"/>
        <v>59</v>
      </c>
      <c r="I3428" s="163">
        <f t="shared" si="1863"/>
        <v>0.32240437158469948</v>
      </c>
      <c r="J3428" s="2"/>
      <c r="K3428" s="2">
        <f t="shared" si="1864"/>
        <v>0</v>
      </c>
      <c r="L3428" s="2">
        <f t="shared" si="1865"/>
        <v>9.2896174863387984E-2</v>
      </c>
      <c r="M3428" s="2">
        <f t="shared" si="1866"/>
        <v>0.20218579234972678</v>
      </c>
      <c r="N3428" s="2">
        <f t="shared" si="1867"/>
        <v>0.52459016393442626</v>
      </c>
      <c r="O3428" s="2">
        <f t="shared" si="1868"/>
        <v>0.18032786885245899</v>
      </c>
      <c r="Q3428" s="1">
        <v>17</v>
      </c>
      <c r="R3428" s="1">
        <v>37</v>
      </c>
      <c r="S3428" s="1">
        <v>96</v>
      </c>
      <c r="T3428" s="1">
        <v>29</v>
      </c>
      <c r="Y3428" s="1">
        <v>4</v>
      </c>
      <c r="Z3428" s="1">
        <f t="shared" si="1869"/>
        <v>0</v>
      </c>
      <c r="AI3428" s="7">
        <f t="shared" si="1870"/>
        <v>3</v>
      </c>
      <c r="AJ3428" s="7">
        <f t="shared" si="1871"/>
        <v>0</v>
      </c>
      <c r="AK3428" s="7">
        <f t="shared" si="1872"/>
        <v>0</v>
      </c>
      <c r="AL3428" s="7">
        <f t="shared" si="1873"/>
        <v>0</v>
      </c>
      <c r="AM3428" s="2">
        <f t="shared" si="1874"/>
        <v>0.15846994535519127</v>
      </c>
      <c r="AN3428" s="2">
        <f t="shared" si="1875"/>
        <v>0</v>
      </c>
      <c r="AO3428" s="2">
        <f t="shared" si="1876"/>
        <v>0</v>
      </c>
      <c r="AP3428" s="2">
        <f t="shared" si="1877"/>
        <v>0</v>
      </c>
      <c r="AR3428" t="str">
        <f t="shared" si="1878"/>
        <v>Skamania</v>
      </c>
      <c r="AS3428" t="s">
        <v>1585</v>
      </c>
      <c r="AV3428" s="91">
        <v>53</v>
      </c>
      <c r="AW3428" s="93">
        <v>59</v>
      </c>
      <c r="AX3428" s="99">
        <f t="shared" si="1879"/>
        <v>53059</v>
      </c>
      <c r="AZ3428" s="7" t="s">
        <v>3053</v>
      </c>
      <c r="BA3428" t="s">
        <v>3094</v>
      </c>
      <c r="BN3428">
        <v>0</v>
      </c>
    </row>
    <row r="3429" spans="1:66" hidden="1" outlineLevel="1">
      <c r="A3429" t="s">
        <v>2156</v>
      </c>
      <c r="B3429" t="s">
        <v>1585</v>
      </c>
      <c r="C3429" s="1">
        <f t="shared" si="1861"/>
        <v>4338</v>
      </c>
      <c r="D3429" s="7">
        <f>IF(P3429&gt;0,RANK(P3429,(P3429:R3429,S3429:AG3429)),0)</f>
        <v>0</v>
      </c>
      <c r="E3429" s="7">
        <f>IF(Q3429&gt;0,RANK(Q3429,(P3429:R3429,S3429:AG3429)),0)</f>
        <v>4</v>
      </c>
      <c r="F3429" s="7">
        <f>IF(R3429&gt;0,RANK(R3429,(P3429:R3429,S3429:AG3429)),0)</f>
        <v>1</v>
      </c>
      <c r="G3429" s="7">
        <f>IF(S3429&gt;0,RANK(S3429,(P3429:R3429,S3429:AG3429)),0)</f>
        <v>2</v>
      </c>
      <c r="H3429" s="48">
        <f t="shared" si="1862"/>
        <v>760</v>
      </c>
      <c r="I3429" s="163">
        <f t="shared" si="1863"/>
        <v>0.17519594283079759</v>
      </c>
      <c r="J3429" s="2"/>
      <c r="K3429" s="2">
        <f t="shared" si="1864"/>
        <v>0</v>
      </c>
      <c r="L3429" s="2">
        <f t="shared" si="1865"/>
        <v>0.10212079299216228</v>
      </c>
      <c r="M3429" s="2">
        <f t="shared" si="1866"/>
        <v>0.42438911940986629</v>
      </c>
      <c r="N3429" s="2">
        <f t="shared" si="1867"/>
        <v>0.2491931765790687</v>
      </c>
      <c r="O3429" s="2">
        <f t="shared" si="1868"/>
        <v>0.22429691101890276</v>
      </c>
      <c r="Q3429" s="1">
        <v>443</v>
      </c>
      <c r="R3429" s="1">
        <v>1841</v>
      </c>
      <c r="S3429" s="1">
        <v>1081</v>
      </c>
      <c r="T3429" s="1">
        <v>973</v>
      </c>
      <c r="Y3429" s="1">
        <v>0</v>
      </c>
      <c r="Z3429" s="1">
        <f t="shared" si="1869"/>
        <v>0</v>
      </c>
      <c r="AI3429" s="7">
        <f t="shared" si="1870"/>
        <v>3</v>
      </c>
      <c r="AJ3429" s="7">
        <f t="shared" si="1871"/>
        <v>0</v>
      </c>
      <c r="AK3429" s="7">
        <f t="shared" si="1872"/>
        <v>0</v>
      </c>
      <c r="AL3429" s="7">
        <f t="shared" si="1873"/>
        <v>0</v>
      </c>
      <c r="AM3429" s="2">
        <f t="shared" si="1874"/>
        <v>0.22429691101890273</v>
      </c>
      <c r="AN3429" s="2">
        <f t="shared" si="1875"/>
        <v>0</v>
      </c>
      <c r="AO3429" s="2">
        <f t="shared" si="1876"/>
        <v>0</v>
      </c>
      <c r="AP3429" s="2">
        <f t="shared" si="1877"/>
        <v>0</v>
      </c>
      <c r="AR3429" t="str">
        <f t="shared" si="1878"/>
        <v>Snohomish</v>
      </c>
      <c r="AS3429" t="s">
        <v>1585</v>
      </c>
      <c r="AV3429" s="91">
        <v>53</v>
      </c>
      <c r="AW3429" s="93">
        <v>61</v>
      </c>
      <c r="AX3429" s="99">
        <f t="shared" si="1879"/>
        <v>53061</v>
      </c>
      <c r="AZ3429" s="7" t="s">
        <v>3053</v>
      </c>
      <c r="BA3429" t="s">
        <v>3094</v>
      </c>
      <c r="BN3429">
        <v>0</v>
      </c>
    </row>
    <row r="3430" spans="1:66" hidden="1" outlineLevel="1">
      <c r="A3430" t="s">
        <v>253</v>
      </c>
      <c r="B3430" t="s">
        <v>1585</v>
      </c>
      <c r="C3430" s="1">
        <f t="shared" si="1861"/>
        <v>5066</v>
      </c>
      <c r="D3430" s="7">
        <f>IF(P3430&gt;0,RANK(P3430,(P3430:R3430,S3430:AG3430)),0)</f>
        <v>0</v>
      </c>
      <c r="E3430" s="7">
        <f>IF(Q3430&gt;0,RANK(Q3430,(P3430:R3430,S3430:AG3430)),0)</f>
        <v>4</v>
      </c>
      <c r="F3430" s="7">
        <f>IF(R3430&gt;0,RANK(R3430,(P3430:R3430,S3430:AG3430)),0)</f>
        <v>1</v>
      </c>
      <c r="G3430" s="7">
        <f>IF(S3430&gt;0,RANK(S3430,(P3430:R3430,S3430:AG3430)),0)</f>
        <v>3</v>
      </c>
      <c r="H3430" s="48">
        <f t="shared" si="1862"/>
        <v>10</v>
      </c>
      <c r="I3430" s="163">
        <f t="shared" si="1863"/>
        <v>1.9739439399921043E-3</v>
      </c>
      <c r="J3430" s="2"/>
      <c r="K3430" s="2">
        <f t="shared" si="1864"/>
        <v>0</v>
      </c>
      <c r="L3430" s="2">
        <f t="shared" si="1865"/>
        <v>8.1129095933675482E-2</v>
      </c>
      <c r="M3430" s="2">
        <f t="shared" si="1866"/>
        <v>0.30023687327279908</v>
      </c>
      <c r="N3430" s="2">
        <f t="shared" si="1867"/>
        <v>0.26450848795894194</v>
      </c>
      <c r="O3430" s="2">
        <f t="shared" si="1868"/>
        <v>0.35412554283458347</v>
      </c>
      <c r="Q3430" s="1">
        <v>411</v>
      </c>
      <c r="R3430" s="1">
        <v>1521</v>
      </c>
      <c r="S3430" s="1">
        <v>1340</v>
      </c>
      <c r="T3430" s="1">
        <v>1511</v>
      </c>
      <c r="Y3430" s="1">
        <v>273</v>
      </c>
      <c r="Z3430" s="1">
        <f t="shared" si="1869"/>
        <v>10</v>
      </c>
      <c r="AI3430" s="7">
        <f t="shared" si="1870"/>
        <v>2</v>
      </c>
      <c r="AJ3430" s="7">
        <f t="shared" si="1871"/>
        <v>0</v>
      </c>
      <c r="AK3430" s="7">
        <f t="shared" si="1872"/>
        <v>0</v>
      </c>
      <c r="AL3430" s="7">
        <f t="shared" si="1873"/>
        <v>0</v>
      </c>
      <c r="AM3430" s="2">
        <f t="shared" si="1874"/>
        <v>0.29826292933280696</v>
      </c>
      <c r="AN3430" s="2">
        <f t="shared" si="1875"/>
        <v>0</v>
      </c>
      <c r="AO3430" s="2">
        <f t="shared" si="1876"/>
        <v>0</v>
      </c>
      <c r="AP3430" s="2">
        <f t="shared" si="1877"/>
        <v>0</v>
      </c>
      <c r="AR3430" t="str">
        <f t="shared" si="1878"/>
        <v>Spokane</v>
      </c>
      <c r="AS3430" t="s">
        <v>1585</v>
      </c>
      <c r="AV3430" s="91">
        <v>53</v>
      </c>
      <c r="AW3430" s="93">
        <v>63</v>
      </c>
      <c r="AX3430" s="99">
        <f t="shared" si="1879"/>
        <v>53063</v>
      </c>
      <c r="AZ3430" s="7" t="s">
        <v>3053</v>
      </c>
      <c r="BA3430" t="s">
        <v>3094</v>
      </c>
      <c r="BN3430">
        <v>10</v>
      </c>
    </row>
    <row r="3431" spans="1:66" hidden="1" outlineLevel="1">
      <c r="A3431" t="s">
        <v>2876</v>
      </c>
      <c r="B3431" t="s">
        <v>1585</v>
      </c>
      <c r="C3431" s="1">
        <f t="shared" si="1861"/>
        <v>879</v>
      </c>
      <c r="D3431" s="7">
        <f>IF(P3431&gt;0,RANK(P3431,(P3431:R3431,S3431:AG3431)),0)</f>
        <v>0</v>
      </c>
      <c r="E3431" s="7">
        <f>IF(Q3431&gt;0,RANK(Q3431,(P3431:R3431,S3431:AG3431)),0)</f>
        <v>4</v>
      </c>
      <c r="F3431" s="7">
        <f>IF(R3431&gt;0,RANK(R3431,(P3431:R3431,S3431:AG3431)),0)</f>
        <v>3</v>
      </c>
      <c r="G3431" s="7">
        <f>IF(S3431&gt;0,RANK(S3431,(P3431:R3431,S3431:AG3431)),0)</f>
        <v>1</v>
      </c>
      <c r="H3431" s="48">
        <f t="shared" si="1862"/>
        <v>3</v>
      </c>
      <c r="I3431" s="163">
        <f t="shared" si="1863"/>
        <v>3.4129692832764505E-3</v>
      </c>
      <c r="J3431" s="2"/>
      <c r="K3431" s="2">
        <f t="shared" si="1864"/>
        <v>0</v>
      </c>
      <c r="L3431" s="2">
        <f t="shared" si="1865"/>
        <v>0.10693970420932879</v>
      </c>
      <c r="M3431" s="2">
        <f t="shared" si="1866"/>
        <v>0.19795221843003413</v>
      </c>
      <c r="N3431" s="2">
        <f t="shared" si="1867"/>
        <v>0.3174061433447099</v>
      </c>
      <c r="O3431" s="2">
        <f t="shared" si="1868"/>
        <v>0.37770193401592717</v>
      </c>
      <c r="Q3431" s="1">
        <v>94</v>
      </c>
      <c r="R3431" s="1">
        <v>174</v>
      </c>
      <c r="S3431" s="1">
        <v>279</v>
      </c>
      <c r="T3431" s="1">
        <v>276</v>
      </c>
      <c r="Y3431" s="1">
        <v>56</v>
      </c>
      <c r="Z3431" s="1">
        <f t="shared" si="1869"/>
        <v>0</v>
      </c>
      <c r="AI3431" s="7">
        <f t="shared" si="1870"/>
        <v>2</v>
      </c>
      <c r="AJ3431" s="7">
        <f t="shared" si="1871"/>
        <v>0</v>
      </c>
      <c r="AK3431" s="7">
        <f t="shared" si="1872"/>
        <v>0</v>
      </c>
      <c r="AL3431" s="7">
        <f t="shared" si="1873"/>
        <v>0</v>
      </c>
      <c r="AM3431" s="2">
        <f t="shared" si="1874"/>
        <v>0.31399317406143346</v>
      </c>
      <c r="AN3431" s="2">
        <f t="shared" si="1875"/>
        <v>0</v>
      </c>
      <c r="AO3431" s="2">
        <f t="shared" si="1876"/>
        <v>0</v>
      </c>
      <c r="AP3431" s="2">
        <f t="shared" si="1877"/>
        <v>0</v>
      </c>
      <c r="AR3431" t="str">
        <f t="shared" si="1878"/>
        <v>Stevens</v>
      </c>
      <c r="AS3431" t="s">
        <v>1585</v>
      </c>
      <c r="AV3431" s="91">
        <v>53</v>
      </c>
      <c r="AW3431" s="93">
        <v>65</v>
      </c>
      <c r="AX3431" s="99">
        <f t="shared" si="1879"/>
        <v>53065</v>
      </c>
      <c r="AZ3431" s="7" t="s">
        <v>3053</v>
      </c>
      <c r="BA3431" t="s">
        <v>3094</v>
      </c>
      <c r="BN3431">
        <v>0</v>
      </c>
    </row>
    <row r="3432" spans="1:66" hidden="1" outlineLevel="1">
      <c r="A3432" t="s">
        <v>429</v>
      </c>
      <c r="B3432" t="s">
        <v>1585</v>
      </c>
      <c r="C3432" s="1">
        <f t="shared" si="1861"/>
        <v>1200</v>
      </c>
      <c r="D3432" s="7">
        <f>IF(P3432&gt;0,RANK(P3432,(P3432:R3432,S3432:AG3432)),0)</f>
        <v>0</v>
      </c>
      <c r="E3432" s="7">
        <f>IF(Q3432&gt;0,RANK(Q3432,(P3432:R3432,S3432:AG3432)),0)</f>
        <v>4</v>
      </c>
      <c r="F3432" s="7">
        <f>IF(R3432&gt;0,RANK(R3432,(P3432:R3432,S3432:AG3432)),0)</f>
        <v>1</v>
      </c>
      <c r="G3432" s="7">
        <f>IF(S3432&gt;0,RANK(S3432,(P3432:R3432,S3432:AG3432)),0)</f>
        <v>2</v>
      </c>
      <c r="H3432" s="48">
        <f t="shared" si="1862"/>
        <v>168</v>
      </c>
      <c r="I3432" s="163">
        <f t="shared" si="1863"/>
        <v>0.14000000000000001</v>
      </c>
      <c r="J3432" s="2"/>
      <c r="K3432" s="2">
        <f t="shared" si="1864"/>
        <v>0</v>
      </c>
      <c r="L3432" s="2">
        <f t="shared" si="1865"/>
        <v>7.6666666666666661E-2</v>
      </c>
      <c r="M3432" s="2">
        <f t="shared" si="1866"/>
        <v>0.40416666666666667</v>
      </c>
      <c r="N3432" s="2">
        <f t="shared" si="1867"/>
        <v>0.26416666666666666</v>
      </c>
      <c r="O3432" s="2">
        <f t="shared" si="1868"/>
        <v>0.255</v>
      </c>
      <c r="Q3432" s="1">
        <v>92</v>
      </c>
      <c r="R3432" s="1">
        <v>485</v>
      </c>
      <c r="S3432" s="1">
        <v>317</v>
      </c>
      <c r="T3432" s="1">
        <v>246</v>
      </c>
      <c r="Y3432" s="1">
        <v>59</v>
      </c>
      <c r="Z3432" s="1">
        <f t="shared" si="1869"/>
        <v>1</v>
      </c>
      <c r="AI3432" s="7">
        <f t="shared" si="1870"/>
        <v>3</v>
      </c>
      <c r="AJ3432" s="7">
        <f t="shared" si="1871"/>
        <v>0</v>
      </c>
      <c r="AK3432" s="7">
        <f t="shared" si="1872"/>
        <v>0</v>
      </c>
      <c r="AL3432" s="7">
        <f t="shared" si="1873"/>
        <v>0</v>
      </c>
      <c r="AM3432" s="2">
        <f t="shared" si="1874"/>
        <v>0.20499999999999999</v>
      </c>
      <c r="AN3432" s="2">
        <f t="shared" si="1875"/>
        <v>0</v>
      </c>
      <c r="AO3432" s="2">
        <f t="shared" si="1876"/>
        <v>0</v>
      </c>
      <c r="AP3432" s="2">
        <f t="shared" si="1877"/>
        <v>0</v>
      </c>
      <c r="AR3432" t="str">
        <f t="shared" si="1878"/>
        <v>Thurston</v>
      </c>
      <c r="AS3432" t="s">
        <v>1585</v>
      </c>
      <c r="AV3432" s="91">
        <v>53</v>
      </c>
      <c r="AW3432" s="93">
        <v>67</v>
      </c>
      <c r="AX3432" s="99">
        <f t="shared" si="1879"/>
        <v>53067</v>
      </c>
      <c r="AZ3432" s="7" t="s">
        <v>3053</v>
      </c>
      <c r="BA3432" t="s">
        <v>3094</v>
      </c>
      <c r="BN3432">
        <v>1</v>
      </c>
    </row>
    <row r="3433" spans="1:66" hidden="1" outlineLevel="1">
      <c r="A3433" t="s">
        <v>2209</v>
      </c>
      <c r="B3433" t="s">
        <v>1585</v>
      </c>
      <c r="C3433" s="1">
        <f t="shared" si="1861"/>
        <v>66</v>
      </c>
      <c r="D3433" s="7">
        <f>IF(P3433&gt;0,RANK(P3433,(P3433:R3433,S3433:AG3433)),0)</f>
        <v>0</v>
      </c>
      <c r="E3433" s="7">
        <f>IF(Q3433&gt;0,RANK(Q3433,(P3433:R3433,S3433:AG3433)),0)</f>
        <v>3</v>
      </c>
      <c r="F3433" s="7">
        <f>IF(R3433&gt;0,RANK(R3433,(P3433:R3433,S3433:AG3433)),0)</f>
        <v>1</v>
      </c>
      <c r="G3433" s="7">
        <f>IF(S3433&gt;0,RANK(S3433,(P3433:R3433,S3433:AG3433)),0)</f>
        <v>2</v>
      </c>
      <c r="H3433" s="48">
        <f t="shared" si="1862"/>
        <v>11</v>
      </c>
      <c r="I3433" s="163">
        <f t="shared" si="1863"/>
        <v>0.16666666666666666</v>
      </c>
      <c r="J3433" s="2"/>
      <c r="K3433" s="2">
        <f t="shared" si="1864"/>
        <v>0</v>
      </c>
      <c r="L3433" s="2">
        <f t="shared" si="1865"/>
        <v>0.12121212121212122</v>
      </c>
      <c r="M3433" s="2">
        <f t="shared" si="1866"/>
        <v>0.45454545454545453</v>
      </c>
      <c r="N3433" s="2">
        <f t="shared" si="1867"/>
        <v>0.2878787878787879</v>
      </c>
      <c r="O3433" s="2">
        <f t="shared" si="1868"/>
        <v>0.13636363636363635</v>
      </c>
      <c r="Q3433" s="1">
        <v>8</v>
      </c>
      <c r="R3433" s="1">
        <v>30</v>
      </c>
      <c r="S3433" s="1">
        <v>19</v>
      </c>
      <c r="T3433" s="1">
        <v>8</v>
      </c>
      <c r="Y3433" s="1">
        <v>1</v>
      </c>
      <c r="Z3433" s="1">
        <f t="shared" si="1869"/>
        <v>0</v>
      </c>
      <c r="AI3433" s="7">
        <f t="shared" si="1870"/>
        <v>3</v>
      </c>
      <c r="AJ3433" s="7">
        <f t="shared" si="1871"/>
        <v>0</v>
      </c>
      <c r="AK3433" s="7">
        <f t="shared" si="1872"/>
        <v>0</v>
      </c>
      <c r="AL3433" s="7">
        <f t="shared" si="1873"/>
        <v>0</v>
      </c>
      <c r="AM3433" s="2">
        <f t="shared" si="1874"/>
        <v>0.12121212121212122</v>
      </c>
      <c r="AN3433" s="2">
        <f t="shared" si="1875"/>
        <v>0</v>
      </c>
      <c r="AO3433" s="2">
        <f t="shared" si="1876"/>
        <v>0</v>
      </c>
      <c r="AP3433" s="2">
        <f t="shared" si="1877"/>
        <v>0</v>
      </c>
      <c r="AR3433" t="str">
        <f t="shared" si="1878"/>
        <v>Wahkiakum</v>
      </c>
      <c r="AS3433" t="s">
        <v>1585</v>
      </c>
      <c r="AV3433" s="91">
        <v>53</v>
      </c>
      <c r="AW3433" s="93">
        <v>69</v>
      </c>
      <c r="AX3433" s="99">
        <f t="shared" si="1879"/>
        <v>53069</v>
      </c>
      <c r="AZ3433" s="7" t="s">
        <v>3053</v>
      </c>
      <c r="BA3433" t="s">
        <v>3094</v>
      </c>
      <c r="BN3433">
        <v>0</v>
      </c>
    </row>
    <row r="3434" spans="1:66" hidden="1" outlineLevel="1">
      <c r="A3434" t="s">
        <v>437</v>
      </c>
      <c r="B3434" t="s">
        <v>1585</v>
      </c>
      <c r="C3434" s="1">
        <f t="shared" si="1861"/>
        <v>721</v>
      </c>
      <c r="D3434" s="7">
        <f>IF(P3434&gt;0,RANK(P3434,(P3434:R3434,S3434:AG3434)),0)</f>
        <v>0</v>
      </c>
      <c r="E3434" s="7">
        <f>IF(Q3434&gt;0,RANK(Q3434,(P3434:R3434,S3434:AG3434)),0)</f>
        <v>4</v>
      </c>
      <c r="F3434" s="7">
        <f>IF(R3434&gt;0,RANK(R3434,(P3434:R3434,S3434:AG3434)),0)</f>
        <v>1</v>
      </c>
      <c r="G3434" s="7">
        <f>IF(S3434&gt;0,RANK(S3434,(P3434:R3434,S3434:AG3434)),0)</f>
        <v>3</v>
      </c>
      <c r="H3434" s="48">
        <f t="shared" si="1862"/>
        <v>38</v>
      </c>
      <c r="I3434" s="163">
        <f t="shared" si="1863"/>
        <v>5.2704576976421634E-2</v>
      </c>
      <c r="J3434" s="2"/>
      <c r="K3434" s="2">
        <f t="shared" si="1864"/>
        <v>0</v>
      </c>
      <c r="L3434" s="2">
        <f t="shared" si="1865"/>
        <v>0.12482662968099861</v>
      </c>
      <c r="M3434" s="2">
        <f t="shared" si="1866"/>
        <v>0.36615811373092927</v>
      </c>
      <c r="N3434" s="2">
        <f t="shared" si="1867"/>
        <v>0.16227461858529821</v>
      </c>
      <c r="O3434" s="2">
        <f t="shared" si="1868"/>
        <v>0.34674063800277388</v>
      </c>
      <c r="Q3434" s="1">
        <v>90</v>
      </c>
      <c r="R3434" s="1">
        <v>264</v>
      </c>
      <c r="S3434" s="1">
        <v>117</v>
      </c>
      <c r="T3434" s="1">
        <v>226</v>
      </c>
      <c r="Y3434" s="1">
        <v>24</v>
      </c>
      <c r="Z3434" s="1">
        <f t="shared" si="1869"/>
        <v>0</v>
      </c>
      <c r="AI3434" s="7">
        <f t="shared" si="1870"/>
        <v>2</v>
      </c>
      <c r="AJ3434" s="7">
        <f t="shared" si="1871"/>
        <v>0</v>
      </c>
      <c r="AK3434" s="7">
        <f t="shared" si="1872"/>
        <v>0</v>
      </c>
      <c r="AL3434" s="7">
        <f t="shared" si="1873"/>
        <v>0</v>
      </c>
      <c r="AM3434" s="2">
        <f t="shared" si="1874"/>
        <v>0.31345353675450766</v>
      </c>
      <c r="AN3434" s="2">
        <f t="shared" si="1875"/>
        <v>0</v>
      </c>
      <c r="AO3434" s="2">
        <f t="shared" si="1876"/>
        <v>0</v>
      </c>
      <c r="AP3434" s="2">
        <f t="shared" si="1877"/>
        <v>0</v>
      </c>
      <c r="AR3434" t="str">
        <f t="shared" si="1878"/>
        <v>Walla Walla</v>
      </c>
      <c r="AS3434" t="s">
        <v>1585</v>
      </c>
      <c r="AV3434" s="91">
        <v>53</v>
      </c>
      <c r="AW3434" s="93">
        <v>71</v>
      </c>
      <c r="AX3434" s="99">
        <f t="shared" si="1879"/>
        <v>53071</v>
      </c>
      <c r="AZ3434" s="7" t="s">
        <v>3053</v>
      </c>
      <c r="BA3434" t="s">
        <v>3094</v>
      </c>
      <c r="BN3434">
        <v>0</v>
      </c>
    </row>
    <row r="3435" spans="1:66" hidden="1" outlineLevel="1">
      <c r="A3435" t="s">
        <v>438</v>
      </c>
      <c r="B3435" t="s">
        <v>1585</v>
      </c>
      <c r="C3435" s="1">
        <f t="shared" si="1861"/>
        <v>2160</v>
      </c>
      <c r="D3435" s="7">
        <f>IF(P3435&gt;0,RANK(P3435,(P3435:R3435,S3435:AG3435)),0)</f>
        <v>0</v>
      </c>
      <c r="E3435" s="7">
        <f>IF(Q3435&gt;0,RANK(Q3435,(P3435:R3435,S3435:AG3435)),0)</f>
        <v>4</v>
      </c>
      <c r="F3435" s="7">
        <f>IF(R3435&gt;0,RANK(R3435,(P3435:R3435,S3435:AG3435)),0)</f>
        <v>3</v>
      </c>
      <c r="G3435" s="7">
        <f>IF(S3435&gt;0,RANK(S3435,(P3435:R3435,S3435:AG3435)),0)</f>
        <v>2</v>
      </c>
      <c r="H3435" s="48">
        <f t="shared" si="1862"/>
        <v>112</v>
      </c>
      <c r="I3435" s="163">
        <f t="shared" si="1863"/>
        <v>5.185185185185185E-2</v>
      </c>
      <c r="J3435" s="2"/>
      <c r="K3435" s="2">
        <f t="shared" si="1864"/>
        <v>0</v>
      </c>
      <c r="L3435" s="2">
        <f t="shared" si="1865"/>
        <v>0.11898148148148148</v>
      </c>
      <c r="M3435" s="2">
        <f t="shared" si="1866"/>
        <v>0.21990740740740741</v>
      </c>
      <c r="N3435" s="2">
        <f t="shared" si="1867"/>
        <v>0.27824074074074073</v>
      </c>
      <c r="O3435" s="2">
        <f t="shared" si="1868"/>
        <v>0.38287037037037036</v>
      </c>
      <c r="Q3435" s="1">
        <v>257</v>
      </c>
      <c r="R3435" s="1">
        <v>475</v>
      </c>
      <c r="S3435" s="1">
        <v>601</v>
      </c>
      <c r="T3435" s="1">
        <v>713</v>
      </c>
      <c r="Y3435" s="1">
        <v>110</v>
      </c>
      <c r="Z3435" s="1">
        <f t="shared" si="1869"/>
        <v>4</v>
      </c>
      <c r="AI3435" s="7">
        <f t="shared" si="1870"/>
        <v>1</v>
      </c>
      <c r="AJ3435" s="7">
        <f t="shared" si="1871"/>
        <v>0</v>
      </c>
      <c r="AK3435" s="7">
        <f t="shared" si="1872"/>
        <v>0</v>
      </c>
      <c r="AL3435" s="7">
        <f t="shared" si="1873"/>
        <v>0</v>
      </c>
      <c r="AM3435" s="2">
        <f t="shared" si="1874"/>
        <v>0.3300925925925926</v>
      </c>
      <c r="AN3435" s="2">
        <f t="shared" si="1875"/>
        <v>0</v>
      </c>
      <c r="AO3435" s="2">
        <f t="shared" si="1876"/>
        <v>0</v>
      </c>
      <c r="AP3435" s="2">
        <f t="shared" si="1877"/>
        <v>0</v>
      </c>
      <c r="AR3435" t="str">
        <f t="shared" si="1878"/>
        <v>Whatcom</v>
      </c>
      <c r="AS3435" t="s">
        <v>1585</v>
      </c>
      <c r="AV3435" s="91">
        <v>53</v>
      </c>
      <c r="AW3435" s="93">
        <v>73</v>
      </c>
      <c r="AX3435" s="99">
        <f t="shared" si="1879"/>
        <v>53073</v>
      </c>
      <c r="AZ3435" s="7" t="s">
        <v>3053</v>
      </c>
      <c r="BA3435" t="s">
        <v>3094</v>
      </c>
      <c r="BN3435">
        <v>4</v>
      </c>
    </row>
    <row r="3436" spans="1:66" hidden="1" outlineLevel="1">
      <c r="A3436" t="s">
        <v>1960</v>
      </c>
      <c r="B3436" t="s">
        <v>1585</v>
      </c>
      <c r="C3436" s="1">
        <f t="shared" si="1861"/>
        <v>316</v>
      </c>
      <c r="D3436" s="7">
        <f>IF(P3436&gt;0,RANK(P3436,(P3436:R3436,S3436:AG3436)),0)</f>
        <v>0</v>
      </c>
      <c r="E3436" s="7">
        <f>IF(Q3436&gt;0,RANK(Q3436,(P3436:R3436,S3436:AG3436)),0)</f>
        <v>5</v>
      </c>
      <c r="F3436" s="7">
        <f>IF(R3436&gt;0,RANK(R3436,(P3436:R3436,S3436:AG3436)),0)</f>
        <v>3</v>
      </c>
      <c r="G3436" s="7">
        <f>IF(S3436&gt;0,RANK(S3436,(P3436:R3436,S3436:AG3436)),0)</f>
        <v>1</v>
      </c>
      <c r="H3436" s="48">
        <f t="shared" si="1862"/>
        <v>4</v>
      </c>
      <c r="I3436" s="163">
        <f t="shared" si="1863"/>
        <v>1.2658227848101266E-2</v>
      </c>
      <c r="J3436" s="2"/>
      <c r="K3436" s="2">
        <f t="shared" si="1864"/>
        <v>0</v>
      </c>
      <c r="L3436" s="2">
        <f t="shared" si="1865"/>
        <v>0.10443037974683544</v>
      </c>
      <c r="M3436" s="2">
        <f t="shared" si="1866"/>
        <v>0.17088607594936708</v>
      </c>
      <c r="N3436" s="2">
        <f t="shared" si="1867"/>
        <v>0.310126582278481</v>
      </c>
      <c r="O3436" s="2">
        <f t="shared" si="1868"/>
        <v>0.41455696202531644</v>
      </c>
      <c r="Q3436" s="1">
        <v>33</v>
      </c>
      <c r="R3436" s="1">
        <v>54</v>
      </c>
      <c r="S3436" s="1">
        <v>98</v>
      </c>
      <c r="T3436" s="1">
        <v>94</v>
      </c>
      <c r="Y3436" s="1">
        <v>37</v>
      </c>
      <c r="Z3436" s="1">
        <f t="shared" si="1869"/>
        <v>0</v>
      </c>
      <c r="AI3436" s="7">
        <f t="shared" si="1870"/>
        <v>2</v>
      </c>
      <c r="AJ3436" s="7">
        <f t="shared" si="1871"/>
        <v>0</v>
      </c>
      <c r="AK3436" s="7">
        <f t="shared" si="1872"/>
        <v>0</v>
      </c>
      <c r="AL3436" s="7">
        <f t="shared" si="1873"/>
        <v>0</v>
      </c>
      <c r="AM3436" s="2">
        <f t="shared" si="1874"/>
        <v>0.29746835443037972</v>
      </c>
      <c r="AN3436" s="2">
        <f t="shared" si="1875"/>
        <v>0</v>
      </c>
      <c r="AO3436" s="2">
        <f t="shared" si="1876"/>
        <v>0</v>
      </c>
      <c r="AP3436" s="2">
        <f t="shared" si="1877"/>
        <v>0</v>
      </c>
      <c r="AR3436" t="str">
        <f t="shared" si="1878"/>
        <v>Whitman</v>
      </c>
      <c r="AS3436" t="s">
        <v>1585</v>
      </c>
      <c r="AV3436" s="91">
        <v>53</v>
      </c>
      <c r="AW3436" s="93">
        <v>75</v>
      </c>
      <c r="AX3436" s="99">
        <f t="shared" si="1879"/>
        <v>53075</v>
      </c>
      <c r="AZ3436" s="7" t="s">
        <v>3053</v>
      </c>
      <c r="BA3436" t="s">
        <v>3094</v>
      </c>
      <c r="BN3436">
        <v>0</v>
      </c>
    </row>
    <row r="3437" spans="1:66" hidden="1" outlineLevel="1">
      <c r="A3437" t="s">
        <v>439</v>
      </c>
      <c r="B3437" t="s">
        <v>1585</v>
      </c>
      <c r="C3437" s="1">
        <f t="shared" si="1861"/>
        <v>1065</v>
      </c>
      <c r="D3437" s="7">
        <f>IF(P3437&gt;0,RANK(P3437,(P3437:R3437,S3437:AG3437)),0)</f>
        <v>0</v>
      </c>
      <c r="E3437" s="7">
        <f>IF(Q3437&gt;0,RANK(Q3437,(P3437:R3437,S3437:AG3437)),0)</f>
        <v>4</v>
      </c>
      <c r="F3437" s="7">
        <f>IF(R3437&gt;0,RANK(R3437,(P3437:R3437,S3437:AG3437)),0)</f>
        <v>1</v>
      </c>
      <c r="G3437" s="7">
        <f>IF(S3437&gt;0,RANK(S3437,(P3437:R3437,S3437:AG3437)),0)</f>
        <v>3</v>
      </c>
      <c r="H3437" s="48">
        <f t="shared" si="1862"/>
        <v>142</v>
      </c>
      <c r="I3437" s="163">
        <f t="shared" si="1863"/>
        <v>0.13333333333333333</v>
      </c>
      <c r="J3437" s="2"/>
      <c r="K3437" s="2">
        <f t="shared" si="1864"/>
        <v>0</v>
      </c>
      <c r="L3437" s="2">
        <f t="shared" si="1865"/>
        <v>0.12769953051643193</v>
      </c>
      <c r="M3437" s="2">
        <f t="shared" si="1866"/>
        <v>0.36995305164319248</v>
      </c>
      <c r="N3437" s="2">
        <f t="shared" si="1867"/>
        <v>0.21126760563380281</v>
      </c>
      <c r="O3437" s="2">
        <f t="shared" si="1868"/>
        <v>0.29107981220657281</v>
      </c>
      <c r="Q3437" s="1">
        <v>136</v>
      </c>
      <c r="R3437" s="1">
        <v>394</v>
      </c>
      <c r="S3437" s="1">
        <v>225</v>
      </c>
      <c r="T3437" s="1">
        <v>252</v>
      </c>
      <c r="Y3437" s="1">
        <v>54</v>
      </c>
      <c r="Z3437" s="1">
        <f t="shared" si="1869"/>
        <v>4</v>
      </c>
      <c r="AI3437" s="7">
        <f t="shared" si="1870"/>
        <v>2</v>
      </c>
      <c r="AJ3437" s="7">
        <f t="shared" si="1871"/>
        <v>0</v>
      </c>
      <c r="AK3437" s="7">
        <f t="shared" si="1872"/>
        <v>0</v>
      </c>
      <c r="AL3437" s="7">
        <f t="shared" si="1873"/>
        <v>0</v>
      </c>
      <c r="AM3437" s="2">
        <f t="shared" si="1874"/>
        <v>0.23661971830985915</v>
      </c>
      <c r="AN3437" s="2">
        <f t="shared" si="1875"/>
        <v>0</v>
      </c>
      <c r="AO3437" s="2">
        <f t="shared" si="1876"/>
        <v>0</v>
      </c>
      <c r="AP3437" s="2">
        <f t="shared" si="1877"/>
        <v>0</v>
      </c>
      <c r="AR3437" t="str">
        <f t="shared" si="1878"/>
        <v>Yakima</v>
      </c>
      <c r="AS3437" t="s">
        <v>1585</v>
      </c>
      <c r="AV3437" s="91">
        <v>53</v>
      </c>
      <c r="AW3437" s="93">
        <v>77</v>
      </c>
      <c r="AX3437" s="99">
        <f t="shared" si="1879"/>
        <v>53077</v>
      </c>
      <c r="AZ3437" s="7" t="s">
        <v>3053</v>
      </c>
      <c r="BA3437" t="s">
        <v>3094</v>
      </c>
      <c r="BN3437">
        <v>4</v>
      </c>
    </row>
    <row r="3438" spans="1:66" collapsed="1">
      <c r="A3438" t="s">
        <v>650</v>
      </c>
      <c r="B3438" t="s">
        <v>1136</v>
      </c>
      <c r="C3438" s="1">
        <f t="shared" si="1861"/>
        <v>50764</v>
      </c>
      <c r="D3438" s="7">
        <f>IF(P3438&gt;0,RANK(P3438,(P3438:R3438,S3438:AG3438)),0)</f>
        <v>0</v>
      </c>
      <c r="E3438" s="7">
        <f>IF(Q3438&gt;0,RANK(Q3438,(P3438:R3438,S3438:AG3438)),0)</f>
        <v>4</v>
      </c>
      <c r="F3438" s="7">
        <f>IF(R3438&gt;0,RANK(R3438,(P3438:R3438,S3438:AG3438)),0)</f>
        <v>1</v>
      </c>
      <c r="G3438" s="7">
        <f>IF(S3438&gt;0,RANK(S3438,(P3438:R3438,S3438:AG3438)),0)</f>
        <v>2</v>
      </c>
      <c r="H3438" s="48">
        <f t="shared" si="1862"/>
        <v>6517</v>
      </c>
      <c r="I3438" s="163">
        <f t="shared" si="1863"/>
        <v>0.12837837837837837</v>
      </c>
      <c r="J3438" s="2"/>
      <c r="K3438" s="2">
        <f t="shared" si="1864"/>
        <v>0</v>
      </c>
      <c r="L3438" s="2">
        <f t="shared" si="1865"/>
        <v>0.10284847529745489</v>
      </c>
      <c r="M3438" s="2">
        <f t="shared" si="1866"/>
        <v>0.3764675754471673</v>
      </c>
      <c r="N3438" s="2">
        <f t="shared" si="1867"/>
        <v>0.2480891970687889</v>
      </c>
      <c r="O3438" s="2">
        <f t="shared" si="1868"/>
        <v>0.27259475218658896</v>
      </c>
      <c r="Q3438" s="1">
        <f>SUM(Q3399:Q3437)</f>
        <v>5221</v>
      </c>
      <c r="R3438" s="1">
        <f>SUM(R3399:R3437)</f>
        <v>19111</v>
      </c>
      <c r="S3438" s="1">
        <f>SUM(S3399:S3437)</f>
        <v>12594</v>
      </c>
      <c r="T3438" s="1">
        <f>SUM(T3399:T3437)</f>
        <v>12089</v>
      </c>
      <c r="U3438" s="76"/>
      <c r="Y3438" s="1">
        <f>SUM(Y3399:Y3437)</f>
        <v>1656</v>
      </c>
      <c r="Z3438" s="1">
        <f>SUM(Z3399:Z3437)</f>
        <v>93</v>
      </c>
      <c r="AI3438" s="7">
        <f t="shared" si="1870"/>
        <v>3</v>
      </c>
      <c r="AJ3438" s="7">
        <f t="shared" si="1871"/>
        <v>0</v>
      </c>
      <c r="AK3438" s="7">
        <f t="shared" si="1872"/>
        <v>0</v>
      </c>
      <c r="AL3438" s="7">
        <f t="shared" si="1873"/>
        <v>0</v>
      </c>
      <c r="AM3438" s="2">
        <f t="shared" si="1874"/>
        <v>0.23814120242691672</v>
      </c>
      <c r="AN3438" s="2">
        <f t="shared" si="1875"/>
        <v>0</v>
      </c>
      <c r="AO3438" s="2">
        <f t="shared" si="1876"/>
        <v>0</v>
      </c>
      <c r="AP3438" s="2">
        <f t="shared" si="1877"/>
        <v>0</v>
      </c>
      <c r="AR3438" t="str">
        <f t="shared" si="1878"/>
        <v>Washington</v>
      </c>
      <c r="AS3438" t="s">
        <v>1136</v>
      </c>
      <c r="AV3438" s="91">
        <v>53</v>
      </c>
      <c r="AW3438" s="93"/>
      <c r="AX3438" s="91">
        <v>53</v>
      </c>
      <c r="AZ3438" s="7" t="s">
        <v>1662</v>
      </c>
      <c r="BA3438" t="s">
        <v>3094</v>
      </c>
      <c r="BN3438">
        <f>SUM(BN3399:BN3437)</f>
        <v>93</v>
      </c>
    </row>
    <row r="3439" spans="1:66">
      <c r="C3439" s="1"/>
      <c r="E3439" s="7"/>
      <c r="F3439" s="7"/>
      <c r="G3439" s="7"/>
      <c r="H3439" s="48"/>
      <c r="I3439" s="163"/>
      <c r="J3439" s="2"/>
      <c r="AI3439" s="7"/>
      <c r="AJ3439" s="7"/>
      <c r="AK3439" s="7"/>
      <c r="AL3439" s="7"/>
      <c r="AV3439" s="91"/>
      <c r="AW3439" s="93"/>
    </row>
    <row r="3440" spans="1:66" hidden="1" outlineLevel="1">
      <c r="A3440" t="s">
        <v>1718</v>
      </c>
      <c r="B3440" t="s">
        <v>138</v>
      </c>
      <c r="C3440" s="1">
        <f t="shared" ref="C3440:C3463" si="1880">SUM(P3440:AG3440)</f>
        <v>71</v>
      </c>
      <c r="D3440" s="7">
        <f>IF(P3440&gt;0,RANK(P3440,(P3440:R3440,S3440:AG3440)),0)</f>
        <v>0</v>
      </c>
      <c r="E3440" s="7">
        <f>IF(Q3440&gt;0,RANK(Q3440,(P3440:R3440,S3440:AG3440)),0)</f>
        <v>4</v>
      </c>
      <c r="F3440" s="7">
        <f>IF(R3440&gt;0,RANK(R3440,(P3440:R3440,S3440:AG3440)),0)</f>
        <v>1</v>
      </c>
      <c r="G3440" s="7">
        <f>IF(S3440&gt;0,RANK(S3440,(P3440:R3440,S3440:AG3440)),0)</f>
        <v>3</v>
      </c>
      <c r="H3440" s="48">
        <f t="shared" ref="H3440:H3463" si="1881">MAX(P3440:Y3440)-LARGE(P3440:Y3440,2)</f>
        <v>2</v>
      </c>
      <c r="I3440" s="163">
        <f t="shared" ref="I3440:I3450" si="1882">H3440/C3440</f>
        <v>2.8169014084507043E-2</v>
      </c>
      <c r="J3440" s="2"/>
      <c r="K3440" s="2">
        <f t="shared" ref="K3440:K3463" si="1883">IF($C3440=0,"-",P3440/$C3440)</f>
        <v>0</v>
      </c>
      <c r="L3440" s="2">
        <f t="shared" ref="L3440:L3463" si="1884">IF($C3440=0,"-",Q3440/$C3440)</f>
        <v>7.0422535211267609E-2</v>
      </c>
      <c r="M3440" s="2">
        <f t="shared" ref="M3440:M3463" si="1885">IF($C3440=0,"-",R3440/$C3440)</f>
        <v>0.352112676056338</v>
      </c>
      <c r="N3440" s="2">
        <f t="shared" ref="N3440:N3463" si="1886">IF($C3440=0,"-",S3440/$C3440)</f>
        <v>0.25352112676056338</v>
      </c>
      <c r="O3440" s="2">
        <f t="shared" ref="O3440:O3463" si="1887">IF(C3440=0,"-",(1-K3440-L3440-M3440-N3440))</f>
        <v>0.323943661971831</v>
      </c>
      <c r="Q3440" s="1">
        <v>5</v>
      </c>
      <c r="R3440" s="1">
        <v>25</v>
      </c>
      <c r="S3440" s="1">
        <v>18</v>
      </c>
      <c r="T3440" s="1">
        <v>23</v>
      </c>
      <c r="Z3440" s="1">
        <f t="shared" ref="Z3440:Z3462" si="1888">BN3440</f>
        <v>0</v>
      </c>
      <c r="AI3440" s="7">
        <f t="shared" ref="AI3440:AI3463" si="1889">IF(T3440&gt;0,RANK(T3440,(P3440:Z3440)),0)</f>
        <v>2</v>
      </c>
      <c r="AJ3440" s="7">
        <f t="shared" ref="AJ3440:AJ3463" si="1890">IF(U3440&gt;0,RANK(U3440,(P3440:Z3440)),0)</f>
        <v>0</v>
      </c>
      <c r="AK3440" s="7">
        <f t="shared" ref="AK3440:AK3463" si="1891">IF(V3440&gt;0,RANK(V3440,(P3440:Z3440)),0)</f>
        <v>0</v>
      </c>
      <c r="AL3440" s="7">
        <f t="shared" ref="AL3440:AL3463" si="1892">IF(W3440&gt;0,RANK(W3440,(P3440:Z3440)),0)</f>
        <v>0</v>
      </c>
      <c r="AM3440" s="2">
        <f t="shared" ref="AM3440:AM3463" si="1893">IF($C3440=0,"-",T3440/$C3440)</f>
        <v>0.323943661971831</v>
      </c>
      <c r="AN3440" s="2">
        <f t="shared" ref="AN3440:AN3463" si="1894">IF($C3440=0,"-",U3440/$C3440)</f>
        <v>0</v>
      </c>
      <c r="AO3440" s="2">
        <f t="shared" ref="AO3440:AO3463" si="1895">IF($C3440=0,"-",V3440/$C3440)</f>
        <v>0</v>
      </c>
      <c r="AP3440" s="2">
        <f t="shared" ref="AP3440:AP3463" si="1896">IF($C3440=0,"-",W3440/$C3440)</f>
        <v>0</v>
      </c>
      <c r="AR3440" t="str">
        <f t="shared" ref="AR3440:AR3463" si="1897">A3440</f>
        <v>Albany</v>
      </c>
      <c r="AS3440" t="s">
        <v>138</v>
      </c>
      <c r="AT3440" s="48"/>
      <c r="AV3440" s="91">
        <v>56</v>
      </c>
      <c r="AW3440" s="93">
        <v>1</v>
      </c>
      <c r="AX3440" s="99">
        <f t="shared" ref="AX3440:AX3462" si="1898">AV3440*1000+AW3440</f>
        <v>56001</v>
      </c>
      <c r="AZ3440" s="7" t="s">
        <v>3053</v>
      </c>
      <c r="BA3440" t="s">
        <v>3094</v>
      </c>
      <c r="BC3440" s="108">
        <v>39495</v>
      </c>
    </row>
    <row r="3441" spans="1:66" hidden="1" outlineLevel="1">
      <c r="A3441" t="s">
        <v>898</v>
      </c>
      <c r="B3441" t="s">
        <v>138</v>
      </c>
      <c r="C3441" s="1">
        <f t="shared" si="1880"/>
        <v>125</v>
      </c>
      <c r="D3441" s="7">
        <f>IF(P3441&gt;0,RANK(P3441,(P3441:R3441,S3441:AG3441)),0)</f>
        <v>0</v>
      </c>
      <c r="E3441" s="7">
        <f>IF(Q3441&gt;0,RANK(Q3441,(P3441:R3441,S3441:AG3441)),0)</f>
        <v>0</v>
      </c>
      <c r="F3441" s="7">
        <f>IF(R3441&gt;0,RANK(R3441,(P3441:R3441,S3441:AG3441)),0)</f>
        <v>1</v>
      </c>
      <c r="G3441" s="7">
        <f>IF(S3441&gt;0,RANK(S3441,(P3441:R3441,S3441:AG3441)),0)</f>
        <v>2</v>
      </c>
      <c r="H3441" s="48">
        <f t="shared" si="1881"/>
        <v>66</v>
      </c>
      <c r="I3441" s="163">
        <f t="shared" si="1882"/>
        <v>0.52800000000000002</v>
      </c>
      <c r="J3441" s="2"/>
      <c r="K3441" s="2">
        <f t="shared" si="1883"/>
        <v>0</v>
      </c>
      <c r="L3441" s="2">
        <f t="shared" si="1884"/>
        <v>0</v>
      </c>
      <c r="M3441" s="2">
        <f t="shared" si="1885"/>
        <v>0.70399999999999996</v>
      </c>
      <c r="N3441" s="2">
        <f t="shared" si="1886"/>
        <v>0.17599999999999999</v>
      </c>
      <c r="O3441" s="2">
        <f t="shared" si="1887"/>
        <v>0.12000000000000005</v>
      </c>
      <c r="Q3441" s="1">
        <v>0</v>
      </c>
      <c r="R3441" s="1">
        <v>88</v>
      </c>
      <c r="S3441" s="1">
        <v>22</v>
      </c>
      <c r="T3441" s="1">
        <v>15</v>
      </c>
      <c r="Z3441" s="1">
        <f t="shared" si="1888"/>
        <v>0</v>
      </c>
      <c r="AI3441" s="7">
        <f t="shared" si="1889"/>
        <v>3</v>
      </c>
      <c r="AJ3441" s="7">
        <f t="shared" si="1890"/>
        <v>0</v>
      </c>
      <c r="AK3441" s="7">
        <f t="shared" si="1891"/>
        <v>0</v>
      </c>
      <c r="AL3441" s="7">
        <f t="shared" si="1892"/>
        <v>0</v>
      </c>
      <c r="AM3441" s="2">
        <f t="shared" si="1893"/>
        <v>0.12</v>
      </c>
      <c r="AN3441" s="2">
        <f t="shared" si="1894"/>
        <v>0</v>
      </c>
      <c r="AO3441" s="2">
        <f t="shared" si="1895"/>
        <v>0</v>
      </c>
      <c r="AP3441" s="2">
        <f t="shared" si="1896"/>
        <v>0</v>
      </c>
      <c r="AR3441" t="str">
        <f t="shared" si="1897"/>
        <v>Big Horn</v>
      </c>
      <c r="AS3441" t="s">
        <v>138</v>
      </c>
      <c r="AT3441" s="48"/>
      <c r="AV3441" s="91">
        <v>56</v>
      </c>
      <c r="AW3441" s="93">
        <v>3</v>
      </c>
      <c r="AX3441" s="99">
        <f t="shared" si="1898"/>
        <v>56003</v>
      </c>
      <c r="AZ3441" s="7" t="s">
        <v>3053</v>
      </c>
      <c r="BA3441" t="s">
        <v>3094</v>
      </c>
      <c r="BC3441" s="108">
        <v>39498</v>
      </c>
    </row>
    <row r="3442" spans="1:66" hidden="1" outlineLevel="1">
      <c r="A3442" t="s">
        <v>428</v>
      </c>
      <c r="B3442" t="s">
        <v>138</v>
      </c>
      <c r="C3442" s="1">
        <f t="shared" si="1880"/>
        <v>98</v>
      </c>
      <c r="D3442" s="7">
        <f>IF(P3442&gt;0,RANK(P3442,(P3442:R3442,S3442:AG3442)),0)</f>
        <v>0</v>
      </c>
      <c r="E3442" s="7">
        <f>IF(Q3442&gt;0,RANK(Q3442,(P3442:R3442,S3442:AG3442)),0)</f>
        <v>4</v>
      </c>
      <c r="F3442" s="7">
        <f>IF(R3442&gt;0,RANK(R3442,(P3442:R3442,S3442:AG3442)),0)</f>
        <v>3</v>
      </c>
      <c r="G3442" s="7">
        <f>IF(S3442&gt;0,RANK(S3442,(P3442:R3442,S3442:AG3442)),0)</f>
        <v>2</v>
      </c>
      <c r="H3442" s="48">
        <f t="shared" si="1881"/>
        <v>6</v>
      </c>
      <c r="I3442" s="163">
        <f t="shared" si="1882"/>
        <v>6.1224489795918366E-2</v>
      </c>
      <c r="J3442" s="2"/>
      <c r="K3442" s="2">
        <f t="shared" si="1883"/>
        <v>0</v>
      </c>
      <c r="L3442" s="2">
        <f t="shared" si="1884"/>
        <v>7.1428571428571425E-2</v>
      </c>
      <c r="M3442" s="2">
        <f t="shared" si="1885"/>
        <v>0.21428571428571427</v>
      </c>
      <c r="N3442" s="2">
        <f t="shared" si="1886"/>
        <v>0.32653061224489793</v>
      </c>
      <c r="O3442" s="2">
        <f t="shared" si="1887"/>
        <v>0.38775510204081637</v>
      </c>
      <c r="Q3442" s="1">
        <v>7</v>
      </c>
      <c r="R3442" s="1">
        <v>21</v>
      </c>
      <c r="S3442" s="1">
        <v>32</v>
      </c>
      <c r="T3442" s="1">
        <v>38</v>
      </c>
      <c r="Z3442" s="1">
        <f t="shared" si="1888"/>
        <v>0</v>
      </c>
      <c r="AI3442" s="7">
        <f t="shared" si="1889"/>
        <v>1</v>
      </c>
      <c r="AJ3442" s="7">
        <f t="shared" si="1890"/>
        <v>0</v>
      </c>
      <c r="AK3442" s="7">
        <f t="shared" si="1891"/>
        <v>0</v>
      </c>
      <c r="AL3442" s="7">
        <f t="shared" si="1892"/>
        <v>0</v>
      </c>
      <c r="AM3442" s="2">
        <f t="shared" si="1893"/>
        <v>0.38775510204081631</v>
      </c>
      <c r="AN3442" s="2">
        <f t="shared" si="1894"/>
        <v>0</v>
      </c>
      <c r="AO3442" s="2">
        <f t="shared" si="1895"/>
        <v>0</v>
      </c>
      <c r="AP3442" s="2">
        <f t="shared" si="1896"/>
        <v>0</v>
      </c>
      <c r="AR3442" t="str">
        <f t="shared" si="1897"/>
        <v>Campbell</v>
      </c>
      <c r="AS3442" t="s">
        <v>138</v>
      </c>
      <c r="AT3442" s="48"/>
      <c r="AV3442" s="91">
        <v>56</v>
      </c>
      <c r="AW3442" s="93">
        <v>5</v>
      </c>
      <c r="AX3442" s="99">
        <f t="shared" si="1898"/>
        <v>56005</v>
      </c>
      <c r="AZ3442" s="7" t="s">
        <v>3053</v>
      </c>
      <c r="BA3442" t="s">
        <v>3094</v>
      </c>
      <c r="BC3442" s="108">
        <v>39495</v>
      </c>
    </row>
    <row r="3443" spans="1:66" hidden="1" outlineLevel="1">
      <c r="A3443" t="s">
        <v>1703</v>
      </c>
      <c r="B3443" t="s">
        <v>138</v>
      </c>
      <c r="C3443" s="1">
        <f t="shared" si="1880"/>
        <v>23</v>
      </c>
      <c r="D3443" s="7">
        <f>IF(P3443&gt;0,RANK(P3443,(P3443:R3443,S3443:AG3443)),0)</f>
        <v>0</v>
      </c>
      <c r="E3443" s="7">
        <f>IF(Q3443&gt;0,RANK(Q3443,(P3443:R3443,S3443:AG3443)),0)</f>
        <v>3</v>
      </c>
      <c r="F3443" s="7">
        <f>IF(R3443&gt;0,RANK(R3443,(P3443:R3443,S3443:AG3443)),0)</f>
        <v>2</v>
      </c>
      <c r="G3443" s="7">
        <f>IF(S3443&gt;0,RANK(S3443,(P3443:R3443,S3443:AG3443)),0)</f>
        <v>3</v>
      </c>
      <c r="H3443" s="48">
        <f t="shared" si="1881"/>
        <v>7</v>
      </c>
      <c r="I3443" s="163">
        <f t="shared" si="1882"/>
        <v>0.30434782608695654</v>
      </c>
      <c r="J3443" s="2"/>
      <c r="K3443" s="2">
        <f t="shared" si="1883"/>
        <v>0</v>
      </c>
      <c r="L3443" s="2">
        <f t="shared" si="1884"/>
        <v>8.6956521739130432E-2</v>
      </c>
      <c r="M3443" s="2">
        <f t="shared" si="1885"/>
        <v>0.2608695652173913</v>
      </c>
      <c r="N3443" s="2">
        <f t="shared" si="1886"/>
        <v>8.6956521739130432E-2</v>
      </c>
      <c r="O3443" s="2">
        <f t="shared" si="1887"/>
        <v>0.56521739130434789</v>
      </c>
      <c r="Q3443" s="1">
        <v>2</v>
      </c>
      <c r="R3443" s="1">
        <v>6</v>
      </c>
      <c r="S3443" s="1">
        <v>2</v>
      </c>
      <c r="T3443" s="1">
        <v>13</v>
      </c>
      <c r="Z3443" s="1">
        <f t="shared" si="1888"/>
        <v>0</v>
      </c>
      <c r="AI3443" s="7">
        <f t="shared" si="1889"/>
        <v>1</v>
      </c>
      <c r="AJ3443" s="7">
        <f t="shared" si="1890"/>
        <v>0</v>
      </c>
      <c r="AK3443" s="7">
        <f t="shared" si="1891"/>
        <v>0</v>
      </c>
      <c r="AL3443" s="7">
        <f t="shared" si="1892"/>
        <v>0</v>
      </c>
      <c r="AM3443" s="2">
        <f t="shared" si="1893"/>
        <v>0.56521739130434778</v>
      </c>
      <c r="AN3443" s="2">
        <f t="shared" si="1894"/>
        <v>0</v>
      </c>
      <c r="AO3443" s="2">
        <f t="shared" si="1895"/>
        <v>0</v>
      </c>
      <c r="AP3443" s="2">
        <f t="shared" si="1896"/>
        <v>0</v>
      </c>
      <c r="AR3443" t="str">
        <f t="shared" si="1897"/>
        <v>Carbon</v>
      </c>
      <c r="AS3443" t="s">
        <v>138</v>
      </c>
      <c r="AT3443" s="48"/>
      <c r="AV3443" s="91">
        <v>56</v>
      </c>
      <c r="AW3443" s="93">
        <v>7</v>
      </c>
      <c r="AX3443" s="99">
        <f t="shared" si="1898"/>
        <v>56007</v>
      </c>
      <c r="AZ3443" s="7" t="s">
        <v>3053</v>
      </c>
      <c r="BA3443" t="s">
        <v>3094</v>
      </c>
      <c r="BC3443" s="108">
        <v>39497</v>
      </c>
    </row>
    <row r="3444" spans="1:66" hidden="1" outlineLevel="1">
      <c r="A3444" t="s">
        <v>1473</v>
      </c>
      <c r="B3444" t="s">
        <v>138</v>
      </c>
      <c r="C3444" s="1">
        <f t="shared" si="1880"/>
        <v>92</v>
      </c>
      <c r="D3444" s="7">
        <f>IF(P3444&gt;0,RANK(P3444,(P3444:R3444,S3444:AG3444)),0)</f>
        <v>0</v>
      </c>
      <c r="E3444" s="7">
        <f>IF(Q3444&gt;0,RANK(Q3444,(P3444:R3444,S3444:AG3444)),0)</f>
        <v>4</v>
      </c>
      <c r="F3444" s="7">
        <f>IF(R3444&gt;0,RANK(R3444,(P3444:R3444,S3444:AG3444)),0)</f>
        <v>3</v>
      </c>
      <c r="G3444" s="7">
        <f>IF(S3444&gt;0,RANK(S3444,(P3444:R3444,S3444:AG3444)),0)</f>
        <v>2</v>
      </c>
      <c r="H3444" s="48">
        <f t="shared" si="1881"/>
        <v>17</v>
      </c>
      <c r="I3444" s="163">
        <f t="shared" si="1882"/>
        <v>0.18478260869565216</v>
      </c>
      <c r="J3444" s="2"/>
      <c r="K3444" s="2">
        <f t="shared" si="1883"/>
        <v>0</v>
      </c>
      <c r="L3444" s="2">
        <f t="shared" si="1884"/>
        <v>8.6956521739130432E-2</v>
      </c>
      <c r="M3444" s="2">
        <f t="shared" si="1885"/>
        <v>0.18478260869565216</v>
      </c>
      <c r="N3444" s="2">
        <f t="shared" si="1886"/>
        <v>0.27173913043478259</v>
      </c>
      <c r="O3444" s="2">
        <f t="shared" si="1887"/>
        <v>0.45652173913043492</v>
      </c>
      <c r="Q3444" s="1">
        <v>8</v>
      </c>
      <c r="R3444" s="1">
        <v>17</v>
      </c>
      <c r="S3444" s="1">
        <v>25</v>
      </c>
      <c r="T3444" s="1">
        <v>42</v>
      </c>
      <c r="Z3444" s="1">
        <f t="shared" si="1888"/>
        <v>0</v>
      </c>
      <c r="AI3444" s="7">
        <f t="shared" si="1889"/>
        <v>1</v>
      </c>
      <c r="AJ3444" s="7">
        <f t="shared" si="1890"/>
        <v>0</v>
      </c>
      <c r="AK3444" s="7">
        <f t="shared" si="1891"/>
        <v>0</v>
      </c>
      <c r="AL3444" s="7">
        <f t="shared" si="1892"/>
        <v>0</v>
      </c>
      <c r="AM3444" s="2">
        <f t="shared" si="1893"/>
        <v>0.45652173913043476</v>
      </c>
      <c r="AN3444" s="2">
        <f t="shared" si="1894"/>
        <v>0</v>
      </c>
      <c r="AO3444" s="2">
        <f t="shared" si="1895"/>
        <v>0</v>
      </c>
      <c r="AP3444" s="2">
        <f t="shared" si="1896"/>
        <v>0</v>
      </c>
      <c r="AR3444" t="str">
        <f t="shared" si="1897"/>
        <v>Converse</v>
      </c>
      <c r="AS3444" t="s">
        <v>138</v>
      </c>
      <c r="AT3444" s="48"/>
      <c r="AV3444" s="91">
        <v>56</v>
      </c>
      <c r="AW3444" s="93">
        <v>9</v>
      </c>
      <c r="AX3444" s="99">
        <f t="shared" si="1898"/>
        <v>56009</v>
      </c>
      <c r="AZ3444" s="7" t="s">
        <v>3053</v>
      </c>
      <c r="BA3444" t="s">
        <v>3094</v>
      </c>
      <c r="BC3444" s="108">
        <v>39497</v>
      </c>
      <c r="BD3444" s="108">
        <v>39505</v>
      </c>
    </row>
    <row r="3445" spans="1:66" hidden="1" outlineLevel="1">
      <c r="A3445" t="s">
        <v>2487</v>
      </c>
      <c r="B3445" t="s">
        <v>138</v>
      </c>
      <c r="C3445" s="1">
        <f t="shared" si="1880"/>
        <v>46</v>
      </c>
      <c r="D3445" s="7">
        <f>IF(P3445&gt;0,RANK(P3445,(P3445:R3445,S3445:AG3445)),0)</f>
        <v>0</v>
      </c>
      <c r="E3445" s="7">
        <f>IF(Q3445&gt;0,RANK(Q3445,(P3445:R3445,S3445:AG3445)),0)</f>
        <v>4</v>
      </c>
      <c r="F3445" s="7">
        <f>IF(R3445&gt;0,RANK(R3445,(P3445:R3445,S3445:AG3445)),0)</f>
        <v>3</v>
      </c>
      <c r="G3445" s="7">
        <f>IF(S3445&gt;0,RANK(S3445,(P3445:R3445,S3445:AG3445)),0)</f>
        <v>2</v>
      </c>
      <c r="H3445" s="48">
        <f t="shared" si="1881"/>
        <v>8</v>
      </c>
      <c r="I3445" s="163">
        <f t="shared" si="1882"/>
        <v>0.17391304347826086</v>
      </c>
      <c r="J3445" s="2"/>
      <c r="K3445" s="2">
        <f t="shared" si="1883"/>
        <v>0</v>
      </c>
      <c r="L3445" s="2">
        <f t="shared" si="1884"/>
        <v>0.10869565217391304</v>
      </c>
      <c r="M3445" s="2">
        <f t="shared" si="1885"/>
        <v>0.17391304347826086</v>
      </c>
      <c r="N3445" s="2">
        <f t="shared" si="1886"/>
        <v>0.2608695652173913</v>
      </c>
      <c r="O3445" s="2">
        <f t="shared" si="1887"/>
        <v>0.45652173913043476</v>
      </c>
      <c r="Q3445" s="1">
        <v>5</v>
      </c>
      <c r="R3445" s="1">
        <v>8</v>
      </c>
      <c r="S3445" s="1">
        <v>12</v>
      </c>
      <c r="T3445" s="1">
        <v>20</v>
      </c>
      <c r="Z3445" s="1">
        <f t="shared" si="1888"/>
        <v>1</v>
      </c>
      <c r="AI3445" s="7">
        <f t="shared" si="1889"/>
        <v>1</v>
      </c>
      <c r="AJ3445" s="7">
        <f t="shared" si="1890"/>
        <v>0</v>
      </c>
      <c r="AK3445" s="7">
        <f t="shared" si="1891"/>
        <v>0</v>
      </c>
      <c r="AL3445" s="7">
        <f t="shared" si="1892"/>
        <v>0</v>
      </c>
      <c r="AM3445" s="2">
        <f t="shared" si="1893"/>
        <v>0.43478260869565216</v>
      </c>
      <c r="AN3445" s="2">
        <f t="shared" si="1894"/>
        <v>0</v>
      </c>
      <c r="AO3445" s="2">
        <f t="shared" si="1895"/>
        <v>0</v>
      </c>
      <c r="AP3445" s="2">
        <f t="shared" si="1896"/>
        <v>0</v>
      </c>
      <c r="AR3445" t="str">
        <f t="shared" si="1897"/>
        <v>Crook</v>
      </c>
      <c r="AS3445" t="s">
        <v>138</v>
      </c>
      <c r="AT3445" s="48"/>
      <c r="AV3445" s="91">
        <v>56</v>
      </c>
      <c r="AW3445" s="93">
        <v>11</v>
      </c>
      <c r="AX3445" s="99">
        <f t="shared" si="1898"/>
        <v>56011</v>
      </c>
      <c r="AZ3445" s="7" t="s">
        <v>3053</v>
      </c>
      <c r="BA3445" t="s">
        <v>3094</v>
      </c>
      <c r="BC3445" s="108">
        <v>39488</v>
      </c>
      <c r="BN3445">
        <v>1</v>
      </c>
    </row>
    <row r="3446" spans="1:66" hidden="1" outlineLevel="1">
      <c r="A3446" t="s">
        <v>711</v>
      </c>
      <c r="B3446" t="s">
        <v>138</v>
      </c>
      <c r="C3446" s="1">
        <f t="shared" si="1880"/>
        <v>150</v>
      </c>
      <c r="D3446" s="7">
        <f>IF(P3446&gt;0,RANK(P3446,(P3446:R3446,S3446:AG3446)),0)</f>
        <v>0</v>
      </c>
      <c r="E3446" s="7">
        <f>IF(Q3446&gt;0,RANK(Q3446,(P3446:R3446,S3446:AG3446)),0)</f>
        <v>4</v>
      </c>
      <c r="F3446" s="7">
        <f>IF(R3446&gt;0,RANK(R3446,(P3446:R3446,S3446:AG3446)),0)</f>
        <v>2</v>
      </c>
      <c r="G3446" s="7">
        <f>IF(S3446&gt;0,RANK(S3446,(P3446:R3446,S3446:AG3446)),0)</f>
        <v>3</v>
      </c>
      <c r="H3446" s="48">
        <f t="shared" si="1881"/>
        <v>9</v>
      </c>
      <c r="I3446" s="163">
        <f t="shared" si="1882"/>
        <v>0.06</v>
      </c>
      <c r="J3446" s="2"/>
      <c r="K3446" s="2">
        <f t="shared" si="1883"/>
        <v>0</v>
      </c>
      <c r="L3446" s="2">
        <f t="shared" si="1884"/>
        <v>0.16</v>
      </c>
      <c r="M3446" s="2">
        <f t="shared" si="1885"/>
        <v>0.30666666666666664</v>
      </c>
      <c r="N3446" s="2">
        <f t="shared" si="1886"/>
        <v>0.16666666666666666</v>
      </c>
      <c r="O3446" s="2">
        <f t="shared" si="1887"/>
        <v>0.3666666666666667</v>
      </c>
      <c r="Q3446" s="1">
        <v>24</v>
      </c>
      <c r="R3446" s="1">
        <v>46</v>
      </c>
      <c r="S3446" s="1">
        <v>25</v>
      </c>
      <c r="T3446" s="1">
        <v>55</v>
      </c>
      <c r="Z3446" s="1">
        <f t="shared" si="1888"/>
        <v>0</v>
      </c>
      <c r="AI3446" s="7">
        <f t="shared" si="1889"/>
        <v>1</v>
      </c>
      <c r="AJ3446" s="7">
        <f t="shared" si="1890"/>
        <v>0</v>
      </c>
      <c r="AK3446" s="7">
        <f t="shared" si="1891"/>
        <v>0</v>
      </c>
      <c r="AL3446" s="7">
        <f t="shared" si="1892"/>
        <v>0</v>
      </c>
      <c r="AM3446" s="2">
        <f t="shared" si="1893"/>
        <v>0.36666666666666664</v>
      </c>
      <c r="AN3446" s="2">
        <f t="shared" si="1894"/>
        <v>0</v>
      </c>
      <c r="AO3446" s="2">
        <f t="shared" si="1895"/>
        <v>0</v>
      </c>
      <c r="AP3446" s="2">
        <f t="shared" si="1896"/>
        <v>0</v>
      </c>
      <c r="AR3446" t="str">
        <f t="shared" si="1897"/>
        <v>Fremont</v>
      </c>
      <c r="AS3446" t="s">
        <v>138</v>
      </c>
      <c r="AT3446" s="48"/>
      <c r="AV3446" s="91">
        <v>56</v>
      </c>
      <c r="AW3446" s="93">
        <v>13</v>
      </c>
      <c r="AX3446" s="99">
        <f t="shared" si="1898"/>
        <v>56013</v>
      </c>
      <c r="AZ3446" s="7" t="s">
        <v>3053</v>
      </c>
      <c r="BA3446" t="s">
        <v>3094</v>
      </c>
      <c r="BB3446" s="108"/>
      <c r="BC3446" s="108">
        <v>39492</v>
      </c>
      <c r="BD3446" s="108">
        <v>39499</v>
      </c>
      <c r="BE3446" s="108"/>
    </row>
    <row r="3447" spans="1:66" hidden="1" outlineLevel="1">
      <c r="A3447" t="s">
        <v>101</v>
      </c>
      <c r="B3447" t="s">
        <v>138</v>
      </c>
      <c r="C3447" s="1">
        <f t="shared" si="1880"/>
        <v>146</v>
      </c>
      <c r="D3447" s="7">
        <f>IF(P3447&gt;0,RANK(P3447,(P3447:R3447,S3447:AG3447)),0)</f>
        <v>0</v>
      </c>
      <c r="E3447" s="7">
        <f>IF(Q3447&gt;0,RANK(Q3447,(P3447:R3447,S3447:AG3447)),0)</f>
        <v>4</v>
      </c>
      <c r="F3447" s="7">
        <f>IF(R3447&gt;0,RANK(R3447,(P3447:R3447,S3447:AG3447)),0)</f>
        <v>2</v>
      </c>
      <c r="G3447" s="7">
        <f>IF(S3447&gt;0,RANK(S3447,(P3447:R3447,S3447:AG3447)),0)</f>
        <v>3</v>
      </c>
      <c r="H3447" s="48">
        <f t="shared" si="1881"/>
        <v>75</v>
      </c>
      <c r="I3447" s="163">
        <f t="shared" si="1882"/>
        <v>0.51369863013698636</v>
      </c>
      <c r="J3447" s="2"/>
      <c r="K3447" s="2">
        <f t="shared" si="1883"/>
        <v>0</v>
      </c>
      <c r="L3447" s="2">
        <f t="shared" si="1884"/>
        <v>6.8493150684931503E-2</v>
      </c>
      <c r="M3447" s="2">
        <f t="shared" si="1885"/>
        <v>0.14383561643835616</v>
      </c>
      <c r="N3447" s="2">
        <f t="shared" si="1886"/>
        <v>0.1095890410958904</v>
      </c>
      <c r="O3447" s="2">
        <f t="shared" si="1887"/>
        <v>0.67808219178082185</v>
      </c>
      <c r="Q3447" s="1">
        <v>10</v>
      </c>
      <c r="R3447" s="1">
        <v>21</v>
      </c>
      <c r="S3447" s="1">
        <v>16</v>
      </c>
      <c r="T3447" s="1">
        <v>96</v>
      </c>
      <c r="Z3447" s="1">
        <f t="shared" si="1888"/>
        <v>3</v>
      </c>
      <c r="AI3447" s="7">
        <f t="shared" si="1889"/>
        <v>1</v>
      </c>
      <c r="AJ3447" s="7">
        <f t="shared" si="1890"/>
        <v>0</v>
      </c>
      <c r="AK3447" s="7">
        <f t="shared" si="1891"/>
        <v>0</v>
      </c>
      <c r="AL3447" s="7">
        <f t="shared" si="1892"/>
        <v>0</v>
      </c>
      <c r="AM3447" s="2">
        <f t="shared" si="1893"/>
        <v>0.65753424657534243</v>
      </c>
      <c r="AN3447" s="2">
        <f t="shared" si="1894"/>
        <v>0</v>
      </c>
      <c r="AO3447" s="2">
        <f t="shared" si="1895"/>
        <v>0</v>
      </c>
      <c r="AP3447" s="2">
        <f t="shared" si="1896"/>
        <v>0</v>
      </c>
      <c r="AR3447" t="str">
        <f t="shared" si="1897"/>
        <v>Goshen</v>
      </c>
      <c r="AS3447" t="s">
        <v>138</v>
      </c>
      <c r="AT3447" s="48"/>
      <c r="AV3447" s="91">
        <v>56</v>
      </c>
      <c r="AW3447" s="93">
        <v>15</v>
      </c>
      <c r="AX3447" s="99">
        <f t="shared" si="1898"/>
        <v>56015</v>
      </c>
      <c r="AZ3447" s="7" t="s">
        <v>3053</v>
      </c>
      <c r="BA3447" t="s">
        <v>3094</v>
      </c>
      <c r="BC3447" s="108">
        <v>39495</v>
      </c>
      <c r="BN3447">
        <v>3</v>
      </c>
    </row>
    <row r="3448" spans="1:66" hidden="1" outlineLevel="1">
      <c r="A3448" t="s">
        <v>1178</v>
      </c>
      <c r="B3448" t="s">
        <v>138</v>
      </c>
      <c r="C3448" s="1">
        <f t="shared" si="1880"/>
        <v>25</v>
      </c>
      <c r="D3448" s="7">
        <f>IF(P3448&gt;0,RANK(P3448,(P3448:R3448,S3448:AG3448)),0)</f>
        <v>0</v>
      </c>
      <c r="E3448" s="7">
        <f>IF(Q3448&gt;0,RANK(Q3448,(P3448:R3448,S3448:AG3448)),0)</f>
        <v>3</v>
      </c>
      <c r="F3448" s="7">
        <f>IF(R3448&gt;0,RANK(R3448,(P3448:R3448,S3448:AG3448)),0)</f>
        <v>3</v>
      </c>
      <c r="G3448" s="7">
        <f>IF(S3448&gt;0,RANK(S3448,(P3448:R3448,S3448:AG3448)),0)</f>
        <v>2</v>
      </c>
      <c r="H3448" s="48">
        <f t="shared" si="1881"/>
        <v>1</v>
      </c>
      <c r="I3448" s="163">
        <f t="shared" si="1882"/>
        <v>0.04</v>
      </c>
      <c r="J3448" s="2"/>
      <c r="K3448" s="2">
        <f t="shared" si="1883"/>
        <v>0</v>
      </c>
      <c r="L3448" s="2">
        <f t="shared" si="1884"/>
        <v>0.16</v>
      </c>
      <c r="M3448" s="2">
        <f t="shared" si="1885"/>
        <v>0.16</v>
      </c>
      <c r="N3448" s="2">
        <f t="shared" si="1886"/>
        <v>0.32</v>
      </c>
      <c r="O3448" s="2">
        <f t="shared" si="1887"/>
        <v>0.35999999999999993</v>
      </c>
      <c r="Q3448" s="1">
        <v>4</v>
      </c>
      <c r="R3448" s="1">
        <v>4</v>
      </c>
      <c r="S3448" s="1">
        <v>8</v>
      </c>
      <c r="T3448" s="1">
        <v>9</v>
      </c>
      <c r="Z3448" s="1">
        <f t="shared" si="1888"/>
        <v>0</v>
      </c>
      <c r="AI3448" s="7">
        <f t="shared" si="1889"/>
        <v>1</v>
      </c>
      <c r="AJ3448" s="7">
        <f t="shared" si="1890"/>
        <v>0</v>
      </c>
      <c r="AK3448" s="7">
        <f t="shared" si="1891"/>
        <v>0</v>
      </c>
      <c r="AL3448" s="7">
        <f t="shared" si="1892"/>
        <v>0</v>
      </c>
      <c r="AM3448" s="2">
        <f t="shared" si="1893"/>
        <v>0.36</v>
      </c>
      <c r="AN3448" s="2">
        <f t="shared" si="1894"/>
        <v>0</v>
      </c>
      <c r="AO3448" s="2">
        <f t="shared" si="1895"/>
        <v>0</v>
      </c>
      <c r="AP3448" s="2">
        <f t="shared" si="1896"/>
        <v>0</v>
      </c>
      <c r="AR3448" t="str">
        <f t="shared" si="1897"/>
        <v>Hot Springs</v>
      </c>
      <c r="AS3448" t="s">
        <v>138</v>
      </c>
      <c r="AT3448" s="48"/>
      <c r="AV3448" s="91">
        <v>56</v>
      </c>
      <c r="AW3448" s="93">
        <v>17</v>
      </c>
      <c r="AX3448" s="99">
        <f t="shared" si="1898"/>
        <v>56017</v>
      </c>
      <c r="AZ3448" s="7" t="s">
        <v>3053</v>
      </c>
      <c r="BA3448" t="s">
        <v>3094</v>
      </c>
      <c r="BC3448" s="108">
        <v>39500</v>
      </c>
    </row>
    <row r="3449" spans="1:66" hidden="1" outlineLevel="1">
      <c r="A3449" t="s">
        <v>1995</v>
      </c>
      <c r="B3449" t="s">
        <v>138</v>
      </c>
      <c r="C3449" s="1">
        <f t="shared" si="1880"/>
        <v>50</v>
      </c>
      <c r="D3449" s="7">
        <f>IF(P3449&gt;0,RANK(P3449,(P3449:R3449,S3449:AG3449)),0)</f>
        <v>0</v>
      </c>
      <c r="E3449" s="7">
        <f>IF(Q3449&gt;0,RANK(Q3449,(P3449:R3449,S3449:AG3449)),0)</f>
        <v>4</v>
      </c>
      <c r="F3449" s="7">
        <f>IF(R3449&gt;0,RANK(R3449,(P3449:R3449,S3449:AG3449)),0)</f>
        <v>3</v>
      </c>
      <c r="G3449" s="7">
        <f>IF(S3449&gt;0,RANK(S3449,(P3449:R3449,S3449:AG3449)),0)</f>
        <v>1</v>
      </c>
      <c r="H3449" s="48">
        <f t="shared" si="1881"/>
        <v>7</v>
      </c>
      <c r="I3449" s="163">
        <f t="shared" si="1882"/>
        <v>0.14000000000000001</v>
      </c>
      <c r="J3449" s="2"/>
      <c r="K3449" s="2">
        <f t="shared" si="1883"/>
        <v>0</v>
      </c>
      <c r="L3449" s="2">
        <f t="shared" si="1884"/>
        <v>0.04</v>
      </c>
      <c r="M3449" s="2">
        <f t="shared" si="1885"/>
        <v>0.26</v>
      </c>
      <c r="N3449" s="2">
        <f t="shared" si="1886"/>
        <v>0.42</v>
      </c>
      <c r="O3449" s="2">
        <f t="shared" si="1887"/>
        <v>0.27999999999999997</v>
      </c>
      <c r="Q3449" s="1">
        <v>2</v>
      </c>
      <c r="R3449" s="1">
        <v>13</v>
      </c>
      <c r="S3449" s="1">
        <v>21</v>
      </c>
      <c r="T3449" s="1">
        <v>14</v>
      </c>
      <c r="Z3449" s="1">
        <f t="shared" si="1888"/>
        <v>0</v>
      </c>
      <c r="AI3449" s="7">
        <f t="shared" si="1889"/>
        <v>2</v>
      </c>
      <c r="AJ3449" s="7">
        <f t="shared" si="1890"/>
        <v>0</v>
      </c>
      <c r="AK3449" s="7">
        <f t="shared" si="1891"/>
        <v>0</v>
      </c>
      <c r="AL3449" s="7">
        <f t="shared" si="1892"/>
        <v>0</v>
      </c>
      <c r="AM3449" s="2">
        <f t="shared" si="1893"/>
        <v>0.28000000000000003</v>
      </c>
      <c r="AN3449" s="2">
        <f t="shared" si="1894"/>
        <v>0</v>
      </c>
      <c r="AO3449" s="2">
        <f t="shared" si="1895"/>
        <v>0</v>
      </c>
      <c r="AP3449" s="2">
        <f t="shared" si="1896"/>
        <v>0</v>
      </c>
      <c r="AR3449" t="str">
        <f t="shared" si="1897"/>
        <v>Johnson</v>
      </c>
      <c r="AS3449" t="s">
        <v>138</v>
      </c>
      <c r="AT3449" s="48"/>
      <c r="AV3449" s="91">
        <v>56</v>
      </c>
      <c r="AW3449" s="93">
        <v>19</v>
      </c>
      <c r="AX3449" s="99">
        <f t="shared" si="1898"/>
        <v>56019</v>
      </c>
      <c r="AZ3449" s="7" t="s">
        <v>3053</v>
      </c>
      <c r="BA3449" t="s">
        <v>3094</v>
      </c>
      <c r="BC3449" s="108">
        <v>39502</v>
      </c>
    </row>
    <row r="3450" spans="1:66" hidden="1" outlineLevel="1">
      <c r="A3450" t="s">
        <v>918</v>
      </c>
      <c r="B3450" t="s">
        <v>138</v>
      </c>
      <c r="C3450" s="1">
        <f t="shared" si="1880"/>
        <v>160</v>
      </c>
      <c r="D3450" s="7">
        <f>IF(P3450&gt;0,RANK(P3450,(P3450:R3450,S3450:AG3450)),0)</f>
        <v>0</v>
      </c>
      <c r="E3450" s="7">
        <f>IF(Q3450&gt;0,RANK(Q3450,(P3450:R3450,S3450:AG3450)),0)</f>
        <v>4</v>
      </c>
      <c r="F3450" s="7">
        <f>IF(R3450&gt;0,RANK(R3450,(P3450:R3450,S3450:AG3450)),0)</f>
        <v>2</v>
      </c>
      <c r="G3450" s="7">
        <f>IF(S3450&gt;0,RANK(S3450,(P3450:R3450,S3450:AG3450)),0)</f>
        <v>3</v>
      </c>
      <c r="H3450" s="48">
        <f t="shared" si="1881"/>
        <v>11</v>
      </c>
      <c r="I3450" s="163">
        <f t="shared" si="1882"/>
        <v>6.8750000000000006E-2</v>
      </c>
      <c r="J3450" s="2"/>
      <c r="K3450" s="2">
        <f t="shared" si="1883"/>
        <v>0</v>
      </c>
      <c r="L3450" s="2">
        <f t="shared" si="1884"/>
        <v>3.7499999999999999E-2</v>
      </c>
      <c r="M3450" s="2">
        <f t="shared" si="1885"/>
        <v>0.34375</v>
      </c>
      <c r="N3450" s="2">
        <f t="shared" si="1886"/>
        <v>0.20624999999999999</v>
      </c>
      <c r="O3450" s="2">
        <f t="shared" si="1887"/>
        <v>0.41250000000000003</v>
      </c>
      <c r="Q3450" s="1">
        <v>6</v>
      </c>
      <c r="R3450" s="1">
        <v>55</v>
      </c>
      <c r="S3450" s="1">
        <v>33</v>
      </c>
      <c r="T3450" s="1">
        <v>66</v>
      </c>
      <c r="W3450" s="48"/>
      <c r="Z3450" s="1">
        <f t="shared" si="1888"/>
        <v>0</v>
      </c>
      <c r="AI3450" s="7">
        <f t="shared" si="1889"/>
        <v>1</v>
      </c>
      <c r="AJ3450" s="7">
        <f t="shared" si="1890"/>
        <v>0</v>
      </c>
      <c r="AK3450" s="7">
        <f t="shared" si="1891"/>
        <v>0</v>
      </c>
      <c r="AL3450" s="7">
        <f t="shared" si="1892"/>
        <v>0</v>
      </c>
      <c r="AM3450" s="2">
        <f t="shared" si="1893"/>
        <v>0.41249999999999998</v>
      </c>
      <c r="AN3450" s="2">
        <f t="shared" si="1894"/>
        <v>0</v>
      </c>
      <c r="AO3450" s="2">
        <f t="shared" si="1895"/>
        <v>0</v>
      </c>
      <c r="AP3450" s="2">
        <f t="shared" si="1896"/>
        <v>0</v>
      </c>
      <c r="AR3450" t="str">
        <f t="shared" si="1897"/>
        <v>Laramie</v>
      </c>
      <c r="AS3450" t="s">
        <v>138</v>
      </c>
      <c r="AT3450" s="48"/>
      <c r="AV3450" s="91">
        <v>56</v>
      </c>
      <c r="AW3450" s="93">
        <v>21</v>
      </c>
      <c r="AX3450" s="99">
        <f t="shared" si="1898"/>
        <v>56021</v>
      </c>
      <c r="AZ3450" s="7" t="s">
        <v>3053</v>
      </c>
      <c r="BA3450" t="s">
        <v>3094</v>
      </c>
      <c r="BC3450" s="108">
        <v>39495</v>
      </c>
    </row>
    <row r="3451" spans="1:66" hidden="1" outlineLevel="1">
      <c r="A3451" t="s">
        <v>229</v>
      </c>
      <c r="B3451" t="s">
        <v>138</v>
      </c>
      <c r="C3451" s="1">
        <f t="shared" si="1880"/>
        <v>100</v>
      </c>
      <c r="D3451" s="7">
        <f>IF(P3451&gt;0,RANK(P3451,(P3451:R3451,S3451:AG3451)),0)</f>
        <v>0</v>
      </c>
      <c r="E3451" s="7">
        <f>IF(Q3451&gt;0,RANK(Q3451,(P3451:R3451,S3451:AG3451)),0)</f>
        <v>0</v>
      </c>
      <c r="F3451" s="7">
        <f>IF(R3451&gt;0,RANK(R3451,(P3451:R3451,S3451:AG3451)),0)</f>
        <v>1</v>
      </c>
      <c r="G3451" s="7">
        <f>IF(S3451&gt;0,RANK(S3451,(P3451:R3451,S3451:AG3451)),0)</f>
        <v>2</v>
      </c>
      <c r="H3451" s="48">
        <f t="shared" si="1881"/>
        <v>59</v>
      </c>
      <c r="I3451" s="163">
        <f t="shared" ref="I3451:I3463" si="1899">H3451/C3451</f>
        <v>0.59</v>
      </c>
      <c r="J3451" s="2"/>
      <c r="K3451" s="2">
        <f t="shared" si="1883"/>
        <v>0</v>
      </c>
      <c r="L3451" s="2">
        <f t="shared" si="1884"/>
        <v>0</v>
      </c>
      <c r="M3451" s="2">
        <f t="shared" si="1885"/>
        <v>0.75</v>
      </c>
      <c r="N3451" s="2">
        <f t="shared" si="1886"/>
        <v>0.16</v>
      </c>
      <c r="O3451" s="2">
        <f t="shared" si="1887"/>
        <v>0.09</v>
      </c>
      <c r="Q3451" s="1">
        <v>0</v>
      </c>
      <c r="R3451" s="1">
        <v>75</v>
      </c>
      <c r="S3451" s="1">
        <v>16</v>
      </c>
      <c r="T3451" s="1">
        <v>6</v>
      </c>
      <c r="W3451" s="48"/>
      <c r="Z3451" s="1">
        <f t="shared" si="1888"/>
        <v>3</v>
      </c>
      <c r="AI3451" s="7">
        <f t="shared" si="1889"/>
        <v>3</v>
      </c>
      <c r="AJ3451" s="7">
        <f t="shared" si="1890"/>
        <v>0</v>
      </c>
      <c r="AK3451" s="7">
        <f t="shared" si="1891"/>
        <v>0</v>
      </c>
      <c r="AL3451" s="7">
        <f t="shared" si="1892"/>
        <v>0</v>
      </c>
      <c r="AM3451" s="2">
        <f t="shared" si="1893"/>
        <v>0.06</v>
      </c>
      <c r="AN3451" s="2">
        <f t="shared" si="1894"/>
        <v>0</v>
      </c>
      <c r="AO3451" s="2">
        <f t="shared" si="1895"/>
        <v>0</v>
      </c>
      <c r="AP3451" s="2">
        <f t="shared" si="1896"/>
        <v>0</v>
      </c>
      <c r="AR3451" t="str">
        <f t="shared" si="1897"/>
        <v>Lincoln</v>
      </c>
      <c r="AS3451" t="s">
        <v>138</v>
      </c>
      <c r="AT3451" s="48"/>
      <c r="AV3451" s="91">
        <v>56</v>
      </c>
      <c r="AW3451" s="93">
        <v>23</v>
      </c>
      <c r="AX3451" s="99">
        <f t="shared" si="1898"/>
        <v>56023</v>
      </c>
      <c r="AZ3451" s="7" t="s">
        <v>3053</v>
      </c>
      <c r="BA3451" t="s">
        <v>3094</v>
      </c>
      <c r="BC3451" s="108">
        <v>39495</v>
      </c>
      <c r="BN3451">
        <v>3</v>
      </c>
    </row>
    <row r="3452" spans="1:66" hidden="1" outlineLevel="1">
      <c r="A3452" t="s">
        <v>379</v>
      </c>
      <c r="B3452" t="s">
        <v>138</v>
      </c>
      <c r="C3452" s="1">
        <f t="shared" si="1880"/>
        <v>189</v>
      </c>
      <c r="D3452" s="7">
        <f>IF(P3452&gt;0,RANK(P3452,(P3452:R3452,S3452:AG3452)),0)</f>
        <v>0</v>
      </c>
      <c r="E3452" s="7">
        <f>IF(Q3452&gt;0,RANK(Q3452,(P3452:R3452,S3452:AG3452)),0)</f>
        <v>4</v>
      </c>
      <c r="F3452" s="7">
        <f>IF(R3452&gt;0,RANK(R3452,(P3452:R3452,S3452:AG3452)),0)</f>
        <v>2</v>
      </c>
      <c r="G3452" s="7">
        <f>IF(S3452&gt;0,RANK(S3452,(P3452:R3452,S3452:AG3452)),0)</f>
        <v>3</v>
      </c>
      <c r="H3452" s="48">
        <f t="shared" si="1881"/>
        <v>10</v>
      </c>
      <c r="I3452" s="163">
        <f t="shared" si="1899"/>
        <v>5.2910052910052907E-2</v>
      </c>
      <c r="J3452" s="2"/>
      <c r="K3452" s="2">
        <f t="shared" si="1883"/>
        <v>0</v>
      </c>
      <c r="L3452" s="2">
        <f t="shared" si="1884"/>
        <v>0.1111111111111111</v>
      </c>
      <c r="M3452" s="2">
        <f t="shared" si="1885"/>
        <v>0.33333333333333331</v>
      </c>
      <c r="N3452" s="2">
        <f t="shared" si="1886"/>
        <v>0.16402116402116401</v>
      </c>
      <c r="O3452" s="2">
        <f t="shared" si="1887"/>
        <v>0.39153439153439157</v>
      </c>
      <c r="Q3452" s="1">
        <v>21</v>
      </c>
      <c r="R3452" s="1">
        <v>63</v>
      </c>
      <c r="S3452" s="1">
        <v>31</v>
      </c>
      <c r="T3452" s="1">
        <v>73</v>
      </c>
      <c r="W3452" s="48"/>
      <c r="Z3452" s="1">
        <f t="shared" si="1888"/>
        <v>1</v>
      </c>
      <c r="AI3452" s="7">
        <f t="shared" si="1889"/>
        <v>1</v>
      </c>
      <c r="AJ3452" s="7">
        <f t="shared" si="1890"/>
        <v>0</v>
      </c>
      <c r="AK3452" s="7">
        <f t="shared" si="1891"/>
        <v>0</v>
      </c>
      <c r="AL3452" s="7">
        <f t="shared" si="1892"/>
        <v>0</v>
      </c>
      <c r="AM3452" s="2">
        <f t="shared" si="1893"/>
        <v>0.38624338624338622</v>
      </c>
      <c r="AN3452" s="2">
        <f t="shared" si="1894"/>
        <v>0</v>
      </c>
      <c r="AO3452" s="2">
        <f t="shared" si="1895"/>
        <v>0</v>
      </c>
      <c r="AP3452" s="2">
        <f t="shared" si="1896"/>
        <v>0</v>
      </c>
      <c r="AR3452" t="str">
        <f t="shared" si="1897"/>
        <v>Natrona</v>
      </c>
      <c r="AS3452" t="s">
        <v>138</v>
      </c>
      <c r="AT3452" s="48"/>
      <c r="AV3452" s="91">
        <v>56</v>
      </c>
      <c r="AW3452" s="93">
        <v>25</v>
      </c>
      <c r="AX3452" s="99">
        <f t="shared" si="1898"/>
        <v>56025</v>
      </c>
      <c r="AZ3452" s="7" t="s">
        <v>3053</v>
      </c>
      <c r="BA3452" t="s">
        <v>3094</v>
      </c>
      <c r="BC3452" s="108">
        <v>39500</v>
      </c>
      <c r="BN3452">
        <v>1</v>
      </c>
    </row>
    <row r="3453" spans="1:66" hidden="1" outlineLevel="1">
      <c r="A3453" t="s">
        <v>422</v>
      </c>
      <c r="B3453" t="s">
        <v>138</v>
      </c>
      <c r="C3453" s="1">
        <f t="shared" si="1880"/>
        <v>20</v>
      </c>
      <c r="D3453" s="7">
        <f>IF(P3453&gt;0,RANK(P3453,(P3453:R3453,S3453:AG3453)),0)</f>
        <v>0</v>
      </c>
      <c r="E3453" s="7">
        <f>IF(Q3453&gt;0,RANK(Q3453,(P3453:R3453,S3453:AG3453)),0)</f>
        <v>2</v>
      </c>
      <c r="F3453" s="7">
        <f>IF(R3453&gt;0,RANK(R3453,(P3453:R3453,S3453:AG3453)),0)</f>
        <v>3</v>
      </c>
      <c r="G3453" s="7">
        <f>IF(S3453&gt;0,RANK(S3453,(P3453:R3453,S3453:AG3453)),0)</f>
        <v>1</v>
      </c>
      <c r="H3453" s="48">
        <f t="shared" si="1881"/>
        <v>1</v>
      </c>
      <c r="I3453" s="163">
        <f t="shared" si="1899"/>
        <v>0.05</v>
      </c>
      <c r="J3453" s="2"/>
      <c r="K3453" s="2">
        <f t="shared" si="1883"/>
        <v>0</v>
      </c>
      <c r="L3453" s="2">
        <f t="shared" si="1884"/>
        <v>0.4</v>
      </c>
      <c r="M3453" s="2">
        <f t="shared" si="1885"/>
        <v>0.15</v>
      </c>
      <c r="N3453" s="2">
        <f t="shared" si="1886"/>
        <v>0.45</v>
      </c>
      <c r="O3453" s="2">
        <f t="shared" si="1887"/>
        <v>-5.5511151231257827E-17</v>
      </c>
      <c r="Q3453" s="1">
        <v>8</v>
      </c>
      <c r="R3453" s="1">
        <v>3</v>
      </c>
      <c r="S3453" s="1">
        <v>9</v>
      </c>
      <c r="T3453" s="1">
        <v>0</v>
      </c>
      <c r="W3453" s="48"/>
      <c r="Z3453" s="1">
        <f t="shared" si="1888"/>
        <v>0</v>
      </c>
      <c r="AI3453" s="7">
        <f t="shared" si="1889"/>
        <v>0</v>
      </c>
      <c r="AJ3453" s="7">
        <f t="shared" si="1890"/>
        <v>0</v>
      </c>
      <c r="AK3453" s="7">
        <f t="shared" si="1891"/>
        <v>0</v>
      </c>
      <c r="AL3453" s="7">
        <f t="shared" si="1892"/>
        <v>0</v>
      </c>
      <c r="AM3453" s="2">
        <f t="shared" si="1893"/>
        <v>0</v>
      </c>
      <c r="AN3453" s="2">
        <f t="shared" si="1894"/>
        <v>0</v>
      </c>
      <c r="AO3453" s="2">
        <f t="shared" si="1895"/>
        <v>0</v>
      </c>
      <c r="AP3453" s="2">
        <f t="shared" si="1896"/>
        <v>0</v>
      </c>
      <c r="AR3453" t="str">
        <f t="shared" si="1897"/>
        <v>Niobrara</v>
      </c>
      <c r="AS3453" t="s">
        <v>138</v>
      </c>
      <c r="AT3453" s="48"/>
      <c r="AV3453" s="91">
        <v>56</v>
      </c>
      <c r="AW3453" s="93">
        <v>27</v>
      </c>
      <c r="AX3453" s="99">
        <f t="shared" si="1898"/>
        <v>56027</v>
      </c>
      <c r="AZ3453" s="7" t="s">
        <v>3053</v>
      </c>
      <c r="BA3453" t="s">
        <v>3094</v>
      </c>
    </row>
    <row r="3454" spans="1:66" hidden="1" outlineLevel="1">
      <c r="A3454" t="s">
        <v>2599</v>
      </c>
      <c r="B3454" t="s">
        <v>138</v>
      </c>
      <c r="C3454" s="1">
        <f t="shared" si="1880"/>
        <v>155</v>
      </c>
      <c r="D3454" s="7">
        <f>IF(P3454&gt;0,RANK(P3454,(P3454:R3454,S3454:AG3454)),0)</f>
        <v>0</v>
      </c>
      <c r="E3454" s="7">
        <f>IF(Q3454&gt;0,RANK(Q3454,(P3454:R3454,S3454:AG3454)),0)</f>
        <v>4</v>
      </c>
      <c r="F3454" s="7">
        <f>IF(R3454&gt;0,RANK(R3454,(P3454:R3454,S3454:AG3454)),0)</f>
        <v>1</v>
      </c>
      <c r="G3454" s="7">
        <f>IF(S3454&gt;0,RANK(S3454,(P3454:R3454,S3454:AG3454)),0)</f>
        <v>3</v>
      </c>
      <c r="H3454" s="48">
        <f t="shared" si="1881"/>
        <v>12</v>
      </c>
      <c r="I3454" s="163">
        <f t="shared" si="1899"/>
        <v>7.7419354838709681E-2</v>
      </c>
      <c r="J3454" s="2"/>
      <c r="K3454" s="2">
        <f t="shared" si="1883"/>
        <v>0</v>
      </c>
      <c r="L3454" s="2">
        <f t="shared" si="1884"/>
        <v>0.12258064516129032</v>
      </c>
      <c r="M3454" s="2">
        <f t="shared" si="1885"/>
        <v>0.3935483870967742</v>
      </c>
      <c r="N3454" s="2">
        <f t="shared" si="1886"/>
        <v>0.16774193548387098</v>
      </c>
      <c r="O3454" s="2">
        <f t="shared" si="1887"/>
        <v>0.31612903225806455</v>
      </c>
      <c r="Q3454" s="1">
        <v>19</v>
      </c>
      <c r="R3454" s="1">
        <v>61</v>
      </c>
      <c r="S3454" s="1">
        <v>26</v>
      </c>
      <c r="T3454" s="1">
        <v>49</v>
      </c>
      <c r="W3454" s="48"/>
      <c r="Z3454" s="1">
        <f t="shared" si="1888"/>
        <v>0</v>
      </c>
      <c r="AI3454" s="7">
        <f t="shared" si="1889"/>
        <v>2</v>
      </c>
      <c r="AJ3454" s="7">
        <f t="shared" si="1890"/>
        <v>0</v>
      </c>
      <c r="AK3454" s="7">
        <f t="shared" si="1891"/>
        <v>0</v>
      </c>
      <c r="AL3454" s="7">
        <f t="shared" si="1892"/>
        <v>0</v>
      </c>
      <c r="AM3454" s="2">
        <f t="shared" si="1893"/>
        <v>0.31612903225806449</v>
      </c>
      <c r="AN3454" s="2">
        <f t="shared" si="1894"/>
        <v>0</v>
      </c>
      <c r="AO3454" s="2">
        <f t="shared" si="1895"/>
        <v>0</v>
      </c>
      <c r="AP3454" s="2">
        <f t="shared" si="1896"/>
        <v>0</v>
      </c>
      <c r="AR3454" t="str">
        <f t="shared" si="1897"/>
        <v>Park</v>
      </c>
      <c r="AS3454" t="s">
        <v>138</v>
      </c>
      <c r="AT3454" s="48"/>
      <c r="AV3454" s="91">
        <v>56</v>
      </c>
      <c r="AW3454" s="93">
        <v>29</v>
      </c>
      <c r="AX3454" s="99">
        <f t="shared" si="1898"/>
        <v>56029</v>
      </c>
      <c r="AZ3454" s="7" t="s">
        <v>3053</v>
      </c>
      <c r="BA3454" t="s">
        <v>3094</v>
      </c>
      <c r="BC3454" s="108">
        <v>39505</v>
      </c>
    </row>
    <row r="3455" spans="1:66" hidden="1" outlineLevel="1">
      <c r="A3455" t="s">
        <v>3157</v>
      </c>
      <c r="B3455" t="s">
        <v>138</v>
      </c>
      <c r="C3455" s="1">
        <f t="shared" si="1880"/>
        <v>59</v>
      </c>
      <c r="D3455" s="7">
        <f>IF(P3455&gt;0,RANK(P3455,(P3455:R3455,S3455:AG3455)),0)</f>
        <v>0</v>
      </c>
      <c r="E3455" s="7">
        <f>IF(Q3455&gt;0,RANK(Q3455,(P3455:R3455,S3455:AG3455)),0)</f>
        <v>3</v>
      </c>
      <c r="F3455" s="7">
        <f>IF(R3455&gt;0,RANK(R3455,(P3455:R3455,S3455:AG3455)),0)</f>
        <v>2</v>
      </c>
      <c r="G3455" s="7">
        <f>IF(S3455&gt;0,RANK(S3455,(P3455:R3455,S3455:AG3455)),0)</f>
        <v>3</v>
      </c>
      <c r="H3455" s="48">
        <f t="shared" si="1881"/>
        <v>29</v>
      </c>
      <c r="I3455" s="163">
        <f t="shared" si="1899"/>
        <v>0.49152542372881358</v>
      </c>
      <c r="J3455" s="2"/>
      <c r="K3455" s="2">
        <f t="shared" si="1883"/>
        <v>0</v>
      </c>
      <c r="L3455" s="2">
        <f t="shared" si="1884"/>
        <v>0.11864406779661017</v>
      </c>
      <c r="M3455" s="2">
        <f t="shared" si="1885"/>
        <v>0.13559322033898305</v>
      </c>
      <c r="N3455" s="2">
        <f t="shared" si="1886"/>
        <v>0.11864406779661017</v>
      </c>
      <c r="O3455" s="2">
        <f t="shared" si="1887"/>
        <v>0.6271186440677966</v>
      </c>
      <c r="Q3455" s="1">
        <v>7</v>
      </c>
      <c r="R3455" s="1">
        <v>8</v>
      </c>
      <c r="S3455" s="1">
        <v>7</v>
      </c>
      <c r="T3455" s="1">
        <v>37</v>
      </c>
      <c r="W3455" s="48"/>
      <c r="Z3455" s="1">
        <f t="shared" si="1888"/>
        <v>0</v>
      </c>
      <c r="AI3455" s="7">
        <f t="shared" si="1889"/>
        <v>1</v>
      </c>
      <c r="AJ3455" s="7">
        <f t="shared" si="1890"/>
        <v>0</v>
      </c>
      <c r="AK3455" s="7">
        <f t="shared" si="1891"/>
        <v>0</v>
      </c>
      <c r="AL3455" s="7">
        <f t="shared" si="1892"/>
        <v>0</v>
      </c>
      <c r="AM3455" s="2">
        <f t="shared" si="1893"/>
        <v>0.6271186440677966</v>
      </c>
      <c r="AN3455" s="2">
        <f t="shared" si="1894"/>
        <v>0</v>
      </c>
      <c r="AO3455" s="2">
        <f t="shared" si="1895"/>
        <v>0</v>
      </c>
      <c r="AP3455" s="2">
        <f t="shared" si="1896"/>
        <v>0</v>
      </c>
      <c r="AR3455" t="str">
        <f t="shared" si="1897"/>
        <v>Platte</v>
      </c>
      <c r="AS3455" t="s">
        <v>138</v>
      </c>
      <c r="AT3455" s="48"/>
      <c r="AV3455" s="91">
        <v>56</v>
      </c>
      <c r="AW3455" s="93">
        <v>31</v>
      </c>
      <c r="AX3455" s="99">
        <f t="shared" si="1898"/>
        <v>56031</v>
      </c>
      <c r="AZ3455" s="7" t="s">
        <v>3053</v>
      </c>
      <c r="BA3455" t="s">
        <v>3094</v>
      </c>
      <c r="BC3455" s="108">
        <v>39505</v>
      </c>
    </row>
    <row r="3456" spans="1:66" hidden="1" outlineLevel="1">
      <c r="A3456" t="s">
        <v>2797</v>
      </c>
      <c r="B3456" t="s">
        <v>138</v>
      </c>
      <c r="C3456" s="1">
        <f t="shared" si="1880"/>
        <v>61</v>
      </c>
      <c r="D3456" s="7">
        <f>IF(P3456&gt;0,RANK(P3456,(P3456:R3456,S3456:AG3456)),0)</f>
        <v>0</v>
      </c>
      <c r="E3456" s="7">
        <f>IF(Q3456&gt;0,RANK(Q3456,(P3456:R3456,S3456:AG3456)),0)</f>
        <v>4</v>
      </c>
      <c r="F3456" s="7">
        <f>IF(R3456&gt;0,RANK(R3456,(P3456:R3456,S3456:AG3456)),0)</f>
        <v>3</v>
      </c>
      <c r="G3456" s="7">
        <f>IF(S3456&gt;0,RANK(S3456,(P3456:R3456,S3456:AG3456)),0)</f>
        <v>1</v>
      </c>
      <c r="H3456" s="48">
        <f t="shared" si="1881"/>
        <v>6</v>
      </c>
      <c r="I3456" s="163">
        <f t="shared" si="1899"/>
        <v>9.8360655737704916E-2</v>
      </c>
      <c r="J3456" s="2"/>
      <c r="K3456" s="2">
        <f t="shared" si="1883"/>
        <v>0</v>
      </c>
      <c r="L3456" s="2">
        <f t="shared" si="1884"/>
        <v>3.2786885245901641E-2</v>
      </c>
      <c r="M3456" s="2">
        <f t="shared" si="1885"/>
        <v>0.27868852459016391</v>
      </c>
      <c r="N3456" s="2">
        <f t="shared" si="1886"/>
        <v>0.39344262295081966</v>
      </c>
      <c r="O3456" s="2">
        <f t="shared" si="1887"/>
        <v>0.29508196721311475</v>
      </c>
      <c r="Q3456" s="1">
        <v>2</v>
      </c>
      <c r="R3456" s="1">
        <v>17</v>
      </c>
      <c r="S3456" s="1">
        <v>24</v>
      </c>
      <c r="T3456" s="1">
        <v>18</v>
      </c>
      <c r="W3456" s="48"/>
      <c r="Z3456" s="1">
        <f t="shared" si="1888"/>
        <v>0</v>
      </c>
      <c r="AI3456" s="7">
        <f t="shared" si="1889"/>
        <v>2</v>
      </c>
      <c r="AJ3456" s="7">
        <f t="shared" si="1890"/>
        <v>0</v>
      </c>
      <c r="AK3456" s="7">
        <f t="shared" si="1891"/>
        <v>0</v>
      </c>
      <c r="AL3456" s="7">
        <f t="shared" si="1892"/>
        <v>0</v>
      </c>
      <c r="AM3456" s="2">
        <f t="shared" si="1893"/>
        <v>0.29508196721311475</v>
      </c>
      <c r="AN3456" s="2">
        <f t="shared" si="1894"/>
        <v>0</v>
      </c>
      <c r="AO3456" s="2">
        <f t="shared" si="1895"/>
        <v>0</v>
      </c>
      <c r="AP3456" s="2">
        <f t="shared" si="1896"/>
        <v>0</v>
      </c>
      <c r="AR3456" t="str">
        <f t="shared" si="1897"/>
        <v>Sheridan</v>
      </c>
      <c r="AS3456" t="s">
        <v>138</v>
      </c>
      <c r="AT3456" s="48"/>
      <c r="AV3456" s="91">
        <v>56</v>
      </c>
      <c r="AW3456" s="93">
        <v>33</v>
      </c>
      <c r="AX3456" s="99">
        <f t="shared" si="1898"/>
        <v>56033</v>
      </c>
      <c r="AZ3456" s="7" t="s">
        <v>3053</v>
      </c>
      <c r="BA3456" t="s">
        <v>3094</v>
      </c>
      <c r="BC3456" s="108">
        <v>39495</v>
      </c>
    </row>
    <row r="3457" spans="1:66" hidden="1" outlineLevel="1">
      <c r="A3457" t="s">
        <v>1730</v>
      </c>
      <c r="B3457" t="s">
        <v>138</v>
      </c>
      <c r="C3457" s="1">
        <f t="shared" si="1880"/>
        <v>120</v>
      </c>
      <c r="D3457" s="7">
        <f>IF(P3457&gt;0,RANK(P3457,(P3457:R3457,S3457:AG3457)),0)</f>
        <v>0</v>
      </c>
      <c r="E3457" s="7">
        <f>IF(Q3457&gt;0,RANK(Q3457,(P3457:R3457,S3457:AG3457)),0)</f>
        <v>4</v>
      </c>
      <c r="F3457" s="7">
        <f>IF(R3457&gt;0,RANK(R3457,(P3457:R3457,S3457:AG3457)),0)</f>
        <v>1</v>
      </c>
      <c r="G3457" s="7">
        <f>IF(S3457&gt;0,RANK(S3457,(P3457:R3457,S3457:AG3457)),0)</f>
        <v>3</v>
      </c>
      <c r="H3457" s="48">
        <f t="shared" si="1881"/>
        <v>26</v>
      </c>
      <c r="I3457" s="163">
        <f t="shared" si="1899"/>
        <v>0.21666666666666667</v>
      </c>
      <c r="J3457" s="2"/>
      <c r="K3457" s="2">
        <f t="shared" si="1883"/>
        <v>0</v>
      </c>
      <c r="L3457" s="2">
        <f t="shared" si="1884"/>
        <v>0.05</v>
      </c>
      <c r="M3457" s="2">
        <f t="shared" si="1885"/>
        <v>0.55000000000000004</v>
      </c>
      <c r="N3457" s="2">
        <f t="shared" si="1886"/>
        <v>6.6666666666666666E-2</v>
      </c>
      <c r="O3457" s="2">
        <f t="shared" si="1887"/>
        <v>0.33333333333333326</v>
      </c>
      <c r="Q3457" s="1">
        <v>6</v>
      </c>
      <c r="R3457" s="1">
        <v>66</v>
      </c>
      <c r="S3457" s="1">
        <v>8</v>
      </c>
      <c r="T3457" s="1">
        <v>40</v>
      </c>
      <c r="W3457" s="48"/>
      <c r="Z3457" s="1">
        <f t="shared" si="1888"/>
        <v>0</v>
      </c>
      <c r="AI3457" s="7">
        <f t="shared" si="1889"/>
        <v>2</v>
      </c>
      <c r="AJ3457" s="7">
        <f t="shared" si="1890"/>
        <v>0</v>
      </c>
      <c r="AK3457" s="7">
        <f t="shared" si="1891"/>
        <v>0</v>
      </c>
      <c r="AL3457" s="7">
        <f t="shared" si="1892"/>
        <v>0</v>
      </c>
      <c r="AM3457" s="2">
        <f t="shared" si="1893"/>
        <v>0.33333333333333331</v>
      </c>
      <c r="AN3457" s="2">
        <f t="shared" si="1894"/>
        <v>0</v>
      </c>
      <c r="AO3457" s="2">
        <f t="shared" si="1895"/>
        <v>0</v>
      </c>
      <c r="AP3457" s="2">
        <f t="shared" si="1896"/>
        <v>0</v>
      </c>
      <c r="AR3457" t="str">
        <f t="shared" si="1897"/>
        <v>Sublette</v>
      </c>
      <c r="AS3457" t="s">
        <v>138</v>
      </c>
      <c r="AT3457" s="48"/>
      <c r="AV3457" s="91">
        <v>56</v>
      </c>
      <c r="AW3457" s="93">
        <v>35</v>
      </c>
      <c r="AX3457" s="99">
        <f t="shared" si="1898"/>
        <v>56035</v>
      </c>
      <c r="AZ3457" s="7" t="s">
        <v>3053</v>
      </c>
      <c r="BA3457" t="s">
        <v>3094</v>
      </c>
      <c r="BC3457" s="108">
        <v>39493</v>
      </c>
    </row>
    <row r="3458" spans="1:66" hidden="1" outlineLevel="1">
      <c r="A3458" t="s">
        <v>1311</v>
      </c>
      <c r="B3458" t="s">
        <v>138</v>
      </c>
      <c r="C3458" s="1">
        <f t="shared" si="1880"/>
        <v>81</v>
      </c>
      <c r="D3458" s="7">
        <f>IF(P3458&gt;0,RANK(P3458,(P3458:R3458,S3458:AG3458)),0)</f>
        <v>0</v>
      </c>
      <c r="E3458" s="7">
        <f>IF(Q3458&gt;0,RANK(Q3458,(P3458:R3458,S3458:AG3458)),0)</f>
        <v>4</v>
      </c>
      <c r="F3458" s="7">
        <f>IF(R3458&gt;0,RANK(R3458,(P3458:R3458,S3458:AG3458)),0)</f>
        <v>2</v>
      </c>
      <c r="G3458" s="7">
        <f>IF(S3458&gt;0,RANK(S3458,(P3458:R3458,S3458:AG3458)),0)</f>
        <v>1</v>
      </c>
      <c r="H3458" s="48">
        <f t="shared" si="1881"/>
        <v>5</v>
      </c>
      <c r="I3458" s="163">
        <f t="shared" si="1899"/>
        <v>6.1728395061728392E-2</v>
      </c>
      <c r="J3458" s="2"/>
      <c r="K3458" s="2">
        <f t="shared" si="1883"/>
        <v>0</v>
      </c>
      <c r="L3458" s="2">
        <f t="shared" si="1884"/>
        <v>7.407407407407407E-2</v>
      </c>
      <c r="M3458" s="2">
        <f t="shared" si="1885"/>
        <v>0.35802469135802467</v>
      </c>
      <c r="N3458" s="2">
        <f t="shared" si="1886"/>
        <v>0.41975308641975306</v>
      </c>
      <c r="O3458" s="2">
        <f t="shared" si="1887"/>
        <v>0.14814814814814825</v>
      </c>
      <c r="Q3458" s="1">
        <v>6</v>
      </c>
      <c r="R3458" s="1">
        <v>29</v>
      </c>
      <c r="S3458" s="1">
        <v>34</v>
      </c>
      <c r="T3458" s="1">
        <v>12</v>
      </c>
      <c r="W3458" s="48"/>
      <c r="Z3458" s="1">
        <f t="shared" si="1888"/>
        <v>0</v>
      </c>
      <c r="AI3458" s="7">
        <f t="shared" si="1889"/>
        <v>3</v>
      </c>
      <c r="AJ3458" s="7">
        <f t="shared" si="1890"/>
        <v>0</v>
      </c>
      <c r="AK3458" s="7">
        <f t="shared" si="1891"/>
        <v>0</v>
      </c>
      <c r="AL3458" s="7">
        <f t="shared" si="1892"/>
        <v>0</v>
      </c>
      <c r="AM3458" s="2">
        <f t="shared" si="1893"/>
        <v>0.14814814814814814</v>
      </c>
      <c r="AN3458" s="2">
        <f t="shared" si="1894"/>
        <v>0</v>
      </c>
      <c r="AO3458" s="2">
        <f t="shared" si="1895"/>
        <v>0</v>
      </c>
      <c r="AP3458" s="2">
        <f t="shared" si="1896"/>
        <v>0</v>
      </c>
      <c r="AR3458" t="str">
        <f t="shared" si="1897"/>
        <v>Sweetwater</v>
      </c>
      <c r="AS3458" t="s">
        <v>138</v>
      </c>
      <c r="AT3458" s="48"/>
      <c r="AV3458" s="91">
        <v>56</v>
      </c>
      <c r="AW3458" s="93">
        <v>37</v>
      </c>
      <c r="AX3458" s="99">
        <f t="shared" si="1898"/>
        <v>56037</v>
      </c>
      <c r="AZ3458" s="7" t="s">
        <v>3053</v>
      </c>
      <c r="BA3458" t="s">
        <v>3094</v>
      </c>
      <c r="BC3458" s="108">
        <v>39506</v>
      </c>
    </row>
    <row r="3459" spans="1:66" hidden="1" outlineLevel="1">
      <c r="A3459" t="s">
        <v>1022</v>
      </c>
      <c r="B3459" t="s">
        <v>138</v>
      </c>
      <c r="C3459" s="1">
        <f t="shared" si="1880"/>
        <v>64</v>
      </c>
      <c r="D3459" s="7">
        <f>IF(P3459&gt;0,RANK(P3459,(P3459:R3459,S3459:AG3459)),0)</f>
        <v>0</v>
      </c>
      <c r="E3459" s="7">
        <f>IF(Q3459&gt;0,RANK(Q3459,(P3459:R3459,S3459:AG3459)),0)</f>
        <v>4</v>
      </c>
      <c r="F3459" s="7">
        <f>IF(R3459&gt;0,RANK(R3459,(P3459:R3459,S3459:AG3459)),0)</f>
        <v>1</v>
      </c>
      <c r="G3459" s="7">
        <f>IF(S3459&gt;0,RANK(S3459,(P3459:R3459,S3459:AG3459)),0)</f>
        <v>3</v>
      </c>
      <c r="H3459" s="48">
        <f t="shared" si="1881"/>
        <v>20</v>
      </c>
      <c r="I3459" s="163">
        <f t="shared" si="1899"/>
        <v>0.3125</v>
      </c>
      <c r="J3459" s="2"/>
      <c r="K3459" s="2">
        <f t="shared" si="1883"/>
        <v>0</v>
      </c>
      <c r="L3459" s="2">
        <f t="shared" si="1884"/>
        <v>7.8125E-2</v>
      </c>
      <c r="M3459" s="2">
        <f t="shared" si="1885"/>
        <v>0.5625</v>
      </c>
      <c r="N3459" s="2">
        <f t="shared" si="1886"/>
        <v>9.375E-2</v>
      </c>
      <c r="O3459" s="2">
        <f t="shared" si="1887"/>
        <v>0.265625</v>
      </c>
      <c r="Q3459" s="1">
        <v>5</v>
      </c>
      <c r="R3459" s="1">
        <v>36</v>
      </c>
      <c r="S3459" s="1">
        <v>6</v>
      </c>
      <c r="T3459" s="1">
        <v>16</v>
      </c>
      <c r="Z3459" s="1">
        <f t="shared" si="1888"/>
        <v>1</v>
      </c>
      <c r="AI3459" s="7">
        <f t="shared" si="1889"/>
        <v>2</v>
      </c>
      <c r="AJ3459" s="7">
        <f t="shared" si="1890"/>
        <v>0</v>
      </c>
      <c r="AK3459" s="7">
        <f t="shared" si="1891"/>
        <v>0</v>
      </c>
      <c r="AL3459" s="7">
        <f t="shared" si="1892"/>
        <v>0</v>
      </c>
      <c r="AM3459" s="2">
        <f t="shared" si="1893"/>
        <v>0.25</v>
      </c>
      <c r="AN3459" s="2">
        <f t="shared" si="1894"/>
        <v>0</v>
      </c>
      <c r="AO3459" s="2">
        <f t="shared" si="1895"/>
        <v>0</v>
      </c>
      <c r="AP3459" s="2">
        <f t="shared" si="1896"/>
        <v>0</v>
      </c>
      <c r="AR3459" t="str">
        <f t="shared" si="1897"/>
        <v>Teton</v>
      </c>
      <c r="AS3459" t="s">
        <v>138</v>
      </c>
      <c r="AT3459" s="48"/>
      <c r="AV3459" s="91">
        <v>56</v>
      </c>
      <c r="AW3459" s="93">
        <v>39</v>
      </c>
      <c r="AX3459" s="99">
        <f t="shared" si="1898"/>
        <v>56039</v>
      </c>
      <c r="AZ3459" s="7" t="s">
        <v>3053</v>
      </c>
      <c r="BA3459" t="s">
        <v>3094</v>
      </c>
      <c r="BC3459" s="108">
        <v>39500</v>
      </c>
      <c r="BN3459">
        <v>1</v>
      </c>
    </row>
    <row r="3460" spans="1:66" hidden="1" outlineLevel="1">
      <c r="A3460" t="s">
        <v>1153</v>
      </c>
      <c r="B3460" t="s">
        <v>138</v>
      </c>
      <c r="C3460" s="1">
        <f t="shared" si="1880"/>
        <v>172</v>
      </c>
      <c r="D3460" s="7">
        <f>IF(P3460&gt;0,RANK(P3460,(P3460:R3460,S3460:AG3460)),0)</f>
        <v>0</v>
      </c>
      <c r="E3460" s="7">
        <f>IF(Q3460&gt;0,RANK(Q3460,(P3460:R3460,S3460:AG3460)),0)</f>
        <v>4</v>
      </c>
      <c r="F3460" s="7">
        <f>IF(R3460&gt;0,RANK(R3460,(P3460:R3460,S3460:AG3460)),0)</f>
        <v>1</v>
      </c>
      <c r="G3460" s="7">
        <f>IF(S3460&gt;0,RANK(S3460,(P3460:R3460,S3460:AG3460)),0)</f>
        <v>2</v>
      </c>
      <c r="H3460" s="48">
        <f t="shared" si="1881"/>
        <v>71</v>
      </c>
      <c r="I3460" s="163">
        <f t="shared" si="1899"/>
        <v>0.41279069767441862</v>
      </c>
      <c r="J3460" s="2"/>
      <c r="K3460" s="2">
        <f t="shared" si="1883"/>
        <v>0</v>
      </c>
      <c r="L3460" s="2">
        <f t="shared" si="1884"/>
        <v>2.9069767441860465E-2</v>
      </c>
      <c r="M3460" s="2">
        <f t="shared" si="1885"/>
        <v>0.65697674418604646</v>
      </c>
      <c r="N3460" s="2">
        <f t="shared" si="1886"/>
        <v>0.2441860465116279</v>
      </c>
      <c r="O3460" s="2">
        <f t="shared" si="1887"/>
        <v>6.9767441860465129E-2</v>
      </c>
      <c r="Q3460" s="1">
        <v>5</v>
      </c>
      <c r="R3460" s="1">
        <v>113</v>
      </c>
      <c r="S3460" s="1">
        <v>42</v>
      </c>
      <c r="T3460" s="1">
        <v>12</v>
      </c>
      <c r="Z3460" s="1">
        <f t="shared" si="1888"/>
        <v>0</v>
      </c>
      <c r="AI3460" s="7">
        <f t="shared" si="1889"/>
        <v>3</v>
      </c>
      <c r="AJ3460" s="7">
        <f t="shared" si="1890"/>
        <v>0</v>
      </c>
      <c r="AK3460" s="7">
        <f t="shared" si="1891"/>
        <v>0</v>
      </c>
      <c r="AL3460" s="7">
        <f t="shared" si="1892"/>
        <v>0</v>
      </c>
      <c r="AM3460" s="2">
        <f t="shared" si="1893"/>
        <v>6.9767441860465115E-2</v>
      </c>
      <c r="AN3460" s="2">
        <f t="shared" si="1894"/>
        <v>0</v>
      </c>
      <c r="AO3460" s="2">
        <f t="shared" si="1895"/>
        <v>0</v>
      </c>
      <c r="AP3460" s="2">
        <f t="shared" si="1896"/>
        <v>0</v>
      </c>
      <c r="AR3460" t="str">
        <f t="shared" si="1897"/>
        <v>Uinta</v>
      </c>
      <c r="AS3460" t="s">
        <v>138</v>
      </c>
      <c r="AT3460" s="48"/>
      <c r="AV3460" s="91">
        <v>56</v>
      </c>
      <c r="AW3460" s="93">
        <v>41</v>
      </c>
      <c r="AX3460" s="99">
        <f t="shared" si="1898"/>
        <v>56041</v>
      </c>
      <c r="AZ3460" s="7" t="s">
        <v>3053</v>
      </c>
      <c r="BA3460" t="s">
        <v>3094</v>
      </c>
      <c r="BC3460" s="108">
        <v>39498</v>
      </c>
      <c r="BD3460" s="108">
        <v>39500</v>
      </c>
    </row>
    <row r="3461" spans="1:66" hidden="1" outlineLevel="1">
      <c r="A3461" t="s">
        <v>332</v>
      </c>
      <c r="B3461" t="s">
        <v>138</v>
      </c>
      <c r="C3461" s="1">
        <f t="shared" si="1880"/>
        <v>71</v>
      </c>
      <c r="D3461" s="7">
        <f>IF(P3461&gt;0,RANK(P3461,(P3461:R3461,S3461:AG3461)),0)</f>
        <v>0</v>
      </c>
      <c r="E3461" s="7">
        <f>IF(Q3461&gt;0,RANK(Q3461,(P3461:R3461,S3461:AG3461)),0)</f>
        <v>4</v>
      </c>
      <c r="F3461" s="7">
        <f>IF(R3461&gt;0,RANK(R3461,(P3461:R3461,S3461:AG3461)),0)</f>
        <v>1</v>
      </c>
      <c r="G3461" s="7">
        <f>IF(S3461&gt;0,RANK(S3461,(P3461:R3461,S3461:AG3461)),0)</f>
        <v>3</v>
      </c>
      <c r="H3461" s="48">
        <f t="shared" si="1881"/>
        <v>26</v>
      </c>
      <c r="I3461" s="163">
        <f t="shared" si="1899"/>
        <v>0.36619718309859156</v>
      </c>
      <c r="J3461" s="2"/>
      <c r="K3461" s="2">
        <f t="shared" si="1883"/>
        <v>0</v>
      </c>
      <c r="L3461" s="2">
        <f t="shared" si="1884"/>
        <v>7.0422535211267609E-2</v>
      </c>
      <c r="M3461" s="2">
        <f t="shared" si="1885"/>
        <v>0.56338028169014087</v>
      </c>
      <c r="N3461" s="2">
        <f t="shared" si="1886"/>
        <v>0.16901408450704225</v>
      </c>
      <c r="O3461" s="2">
        <f t="shared" si="1887"/>
        <v>0.19718309859154926</v>
      </c>
      <c r="Q3461" s="1">
        <v>5</v>
      </c>
      <c r="R3461" s="1">
        <v>40</v>
      </c>
      <c r="S3461" s="1">
        <v>12</v>
      </c>
      <c r="T3461" s="1">
        <v>14</v>
      </c>
      <c r="Z3461" s="1">
        <f t="shared" si="1888"/>
        <v>0</v>
      </c>
      <c r="AI3461" s="7">
        <f t="shared" si="1889"/>
        <v>2</v>
      </c>
      <c r="AJ3461" s="7">
        <f t="shared" si="1890"/>
        <v>0</v>
      </c>
      <c r="AK3461" s="7">
        <f t="shared" si="1891"/>
        <v>0</v>
      </c>
      <c r="AL3461" s="7">
        <f t="shared" si="1892"/>
        <v>0</v>
      </c>
      <c r="AM3461" s="2">
        <f t="shared" si="1893"/>
        <v>0.19718309859154928</v>
      </c>
      <c r="AN3461" s="2">
        <f t="shared" si="1894"/>
        <v>0</v>
      </c>
      <c r="AO3461" s="2">
        <f t="shared" si="1895"/>
        <v>0</v>
      </c>
      <c r="AP3461" s="2">
        <f t="shared" si="1896"/>
        <v>0</v>
      </c>
      <c r="AR3461" t="str">
        <f t="shared" si="1897"/>
        <v>Washakie</v>
      </c>
      <c r="AS3461" t="s">
        <v>138</v>
      </c>
      <c r="AT3461" s="48"/>
      <c r="AV3461" s="91">
        <v>56</v>
      </c>
      <c r="AW3461" s="93">
        <v>43</v>
      </c>
      <c r="AX3461" s="99">
        <f t="shared" si="1898"/>
        <v>56043</v>
      </c>
      <c r="AZ3461" s="7" t="s">
        <v>3053</v>
      </c>
      <c r="BA3461" t="s">
        <v>3094</v>
      </c>
      <c r="BC3461" s="108">
        <v>39498</v>
      </c>
    </row>
    <row r="3462" spans="1:66" hidden="1" outlineLevel="1">
      <c r="A3462" t="s">
        <v>762</v>
      </c>
      <c r="B3462" t="s">
        <v>138</v>
      </c>
      <c r="C3462" s="1">
        <f t="shared" si="1880"/>
        <v>30</v>
      </c>
      <c r="D3462" s="7">
        <f>IF(P3462&gt;0,RANK(P3462,(P3462:R3462,S3462:AG3462)),0)</f>
        <v>0</v>
      </c>
      <c r="E3462" s="7">
        <f>IF(Q3462&gt;0,RANK(Q3462,(P3462:R3462,S3462:AG3462)),0)</f>
        <v>2</v>
      </c>
      <c r="F3462" s="7">
        <f>IF(R3462&gt;0,RANK(R3462,(P3462:R3462,S3462:AG3462)),0)</f>
        <v>3</v>
      </c>
      <c r="G3462" s="7">
        <f>IF(S3462&gt;0,RANK(S3462,(P3462:R3462,S3462:AG3462)),0)</f>
        <v>1</v>
      </c>
      <c r="H3462" s="48">
        <f t="shared" si="1881"/>
        <v>2</v>
      </c>
      <c r="I3462" s="163">
        <f t="shared" si="1899"/>
        <v>6.6666666666666666E-2</v>
      </c>
      <c r="J3462" s="2"/>
      <c r="K3462" s="2">
        <f t="shared" si="1883"/>
        <v>0</v>
      </c>
      <c r="L3462" s="2">
        <f t="shared" si="1884"/>
        <v>0.26666666666666666</v>
      </c>
      <c r="M3462" s="2">
        <f t="shared" si="1885"/>
        <v>0.23333333333333334</v>
      </c>
      <c r="N3462" s="2">
        <f t="shared" si="1886"/>
        <v>0.33333333333333331</v>
      </c>
      <c r="O3462" s="2">
        <f t="shared" si="1887"/>
        <v>0.16666666666666669</v>
      </c>
      <c r="Q3462" s="1">
        <v>8</v>
      </c>
      <c r="R3462" s="1">
        <v>7</v>
      </c>
      <c r="S3462" s="1">
        <v>10</v>
      </c>
      <c r="T3462" s="1">
        <v>5</v>
      </c>
      <c r="Z3462" s="1">
        <f t="shared" si="1888"/>
        <v>0</v>
      </c>
      <c r="AI3462" s="7">
        <f t="shared" si="1889"/>
        <v>4</v>
      </c>
      <c r="AJ3462" s="7">
        <f t="shared" si="1890"/>
        <v>0</v>
      </c>
      <c r="AK3462" s="7">
        <f t="shared" si="1891"/>
        <v>0</v>
      </c>
      <c r="AL3462" s="7">
        <f t="shared" si="1892"/>
        <v>0</v>
      </c>
      <c r="AM3462" s="2">
        <f t="shared" si="1893"/>
        <v>0.16666666666666666</v>
      </c>
      <c r="AN3462" s="2">
        <f t="shared" si="1894"/>
        <v>0</v>
      </c>
      <c r="AO3462" s="2">
        <f t="shared" si="1895"/>
        <v>0</v>
      </c>
      <c r="AP3462" s="2">
        <f t="shared" si="1896"/>
        <v>0</v>
      </c>
      <c r="AR3462" t="str">
        <f t="shared" si="1897"/>
        <v>Weston</v>
      </c>
      <c r="AS3462" t="s">
        <v>138</v>
      </c>
      <c r="AT3462" s="48"/>
      <c r="AV3462" s="91">
        <v>56</v>
      </c>
      <c r="AW3462" s="93">
        <v>45</v>
      </c>
      <c r="AX3462" s="99">
        <f t="shared" si="1898"/>
        <v>56045</v>
      </c>
      <c r="AZ3462" s="7" t="s">
        <v>3053</v>
      </c>
      <c r="BA3462" t="s">
        <v>3094</v>
      </c>
      <c r="BC3462" s="108">
        <v>39495</v>
      </c>
    </row>
    <row r="3463" spans="1:66" collapsed="1">
      <c r="A3463" t="s">
        <v>1367</v>
      </c>
      <c r="B3463" t="s">
        <v>1136</v>
      </c>
      <c r="C3463" s="1">
        <f t="shared" si="1880"/>
        <v>2108</v>
      </c>
      <c r="D3463" s="7">
        <f>IF(P3463&gt;0,RANK(P3463,(P3463:R3463,S3463:AG3463)),0)</f>
        <v>0</v>
      </c>
      <c r="E3463" s="7">
        <f>IF(Q3463&gt;0,RANK(Q3463,(P3463:R3463,S3463:AG3463)),0)</f>
        <v>4</v>
      </c>
      <c r="F3463" s="7">
        <f>IF(R3463&gt;0,RANK(R3463,(P3463:R3463,S3463:AG3463)),0)</f>
        <v>1</v>
      </c>
      <c r="G3463" s="7">
        <f>IF(S3463&gt;0,RANK(S3463,(P3463:R3463,S3463:AG3463)),0)</f>
        <v>3</v>
      </c>
      <c r="H3463" s="48">
        <f t="shared" si="1881"/>
        <v>149</v>
      </c>
      <c r="I3463" s="163">
        <f t="shared" si="1899"/>
        <v>7.0683111954459199E-2</v>
      </c>
      <c r="J3463" s="2"/>
      <c r="K3463" s="2">
        <f t="shared" si="1883"/>
        <v>0</v>
      </c>
      <c r="L3463" s="2">
        <f t="shared" si="1884"/>
        <v>7.8273244781783685E-2</v>
      </c>
      <c r="M3463" s="2">
        <f t="shared" si="1885"/>
        <v>0.38994307400379508</v>
      </c>
      <c r="N3463" s="2">
        <f t="shared" si="1886"/>
        <v>0.20825426944971537</v>
      </c>
      <c r="O3463" s="2">
        <f t="shared" si="1887"/>
        <v>0.32352941176470584</v>
      </c>
      <c r="Q3463" s="1">
        <f>SUM(Q3440:Q3462)</f>
        <v>165</v>
      </c>
      <c r="R3463" s="1">
        <f>SUM(R3440:R3462)</f>
        <v>822</v>
      </c>
      <c r="S3463" s="1">
        <f>SUM(S3440:S3462)</f>
        <v>439</v>
      </c>
      <c r="T3463" s="1">
        <f>SUM(T3440:T3462)</f>
        <v>673</v>
      </c>
      <c r="Z3463" s="1">
        <f>SUM(Z3440:Z3462)</f>
        <v>9</v>
      </c>
      <c r="AI3463" s="7">
        <f t="shared" si="1889"/>
        <v>2</v>
      </c>
      <c r="AJ3463" s="7">
        <f t="shared" si="1890"/>
        <v>0</v>
      </c>
      <c r="AK3463" s="7">
        <f t="shared" si="1891"/>
        <v>0</v>
      </c>
      <c r="AL3463" s="7">
        <f t="shared" si="1892"/>
        <v>0</v>
      </c>
      <c r="AM3463" s="2">
        <f t="shared" si="1893"/>
        <v>0.31925996204933588</v>
      </c>
      <c r="AN3463" s="2">
        <f t="shared" si="1894"/>
        <v>0</v>
      </c>
      <c r="AO3463" s="2">
        <f t="shared" si="1895"/>
        <v>0</v>
      </c>
      <c r="AP3463" s="2">
        <f t="shared" si="1896"/>
        <v>0</v>
      </c>
      <c r="AR3463" t="str">
        <f t="shared" si="1897"/>
        <v>Wyoming</v>
      </c>
      <c r="AS3463" t="s">
        <v>1136</v>
      </c>
      <c r="AV3463" s="91">
        <v>56</v>
      </c>
      <c r="AW3463" s="93"/>
      <c r="AX3463" s="91">
        <v>56</v>
      </c>
      <c r="AZ3463" s="7" t="s">
        <v>1662</v>
      </c>
      <c r="BA3463" t="s">
        <v>3094</v>
      </c>
      <c r="BN3463">
        <f>SUM(BN3440:BN3462)</f>
        <v>9</v>
      </c>
    </row>
    <row r="3464" spans="1:66">
      <c r="H3464" s="48"/>
      <c r="I3464" s="53"/>
    </row>
    <row r="3465" spans="1:66">
      <c r="H3465" s="48"/>
      <c r="I3465" s="53"/>
    </row>
    <row r="3466" spans="1:66">
      <c r="H3466" s="48"/>
      <c r="I3466" s="53"/>
    </row>
    <row r="3467" spans="1:66">
      <c r="H3467" s="48"/>
      <c r="I3467" s="53"/>
    </row>
    <row r="3468" spans="1:66">
      <c r="H3468" s="48"/>
      <c r="I3468" s="53"/>
    </row>
    <row r="3469" spans="1:66">
      <c r="H3469" s="48"/>
      <c r="I3469" s="53"/>
    </row>
    <row r="3470" spans="1:66">
      <c r="H3470" s="48"/>
      <c r="I3470" s="53"/>
    </row>
    <row r="3471" spans="1:66">
      <c r="H3471" s="48"/>
      <c r="I3471" s="53"/>
    </row>
    <row r="3472" spans="1:66">
      <c r="H3472" s="48"/>
      <c r="I3472" s="53"/>
    </row>
    <row r="3473" spans="1:66">
      <c r="A3473" s="47" t="s">
        <v>2528</v>
      </c>
      <c r="H3473" s="48"/>
      <c r="I3473" s="53"/>
    </row>
    <row r="3474" spans="1:66">
      <c r="A3474" s="47"/>
      <c r="H3474" s="48"/>
      <c r="I3474" s="53"/>
    </row>
    <row r="3475" spans="1:66" s="155" customFormat="1">
      <c r="A3475" s="155" t="s">
        <v>636</v>
      </c>
      <c r="B3475" s="155" t="s">
        <v>1136</v>
      </c>
      <c r="C3475" s="1">
        <f>SUM(P3475:AG3475)</f>
        <v>0</v>
      </c>
      <c r="D3475" s="7">
        <f>IF(P3475&gt;0,RANK(P3475,(P3475:R3475,S3475:AG3475)),0)</f>
        <v>0</v>
      </c>
      <c r="E3475" s="7">
        <f>IF(Q3475&gt;0,RANK(Q3475,(P3475:R3475,S3475:AG3475)),0)</f>
        <v>0</v>
      </c>
      <c r="F3475" s="7">
        <f>IF(R3475&gt;0,RANK(R3475,(P3475:R3475,S3475:AG3475)),0)</f>
        <v>0</v>
      </c>
      <c r="G3475" s="7">
        <f>IF(S3475&gt;0,RANK(S3475,(P3475:R3475,S3475:AG3475)),0)</f>
        <v>0</v>
      </c>
      <c r="H3475" s="48" t="e">
        <f>MAX(P3475:Y3475)-LARGE(P3475:Y3475,2)</f>
        <v>#NUM!</v>
      </c>
      <c r="I3475" s="53" t="e">
        <f>H3475/C3475</f>
        <v>#NUM!</v>
      </c>
      <c r="J3475" s="2"/>
      <c r="K3475" s="2" t="str">
        <f>IF($C3475=0,"-",P3475/$C3475)</f>
        <v>-</v>
      </c>
      <c r="L3475" s="2" t="str">
        <f>IF($C3475=0,"-",Q3475/$C3475)</f>
        <v>-</v>
      </c>
      <c r="M3475" s="2" t="str">
        <f>IF($C3475=0,"-",R3475/$C3475)</f>
        <v>-</v>
      </c>
      <c r="N3475" s="2" t="str">
        <f>IF($C3475=0,"-",S3475/$C3475)</f>
        <v>-</v>
      </c>
      <c r="O3475" s="2" t="str">
        <f>IF(C3475=0,"-",(1-K3475-L3475-M3475-N3475))</f>
        <v>-</v>
      </c>
      <c r="P3475" s="1"/>
      <c r="Q3475" s="1"/>
      <c r="R3475" s="1"/>
      <c r="S3475" s="1"/>
      <c r="T3475" s="1"/>
      <c r="U3475" s="1"/>
      <c r="V3475" s="1"/>
      <c r="W3475" s="1"/>
      <c r="X3475" s="1"/>
      <c r="Y3475" s="1"/>
      <c r="Z3475" s="1"/>
      <c r="AA3475" s="1"/>
      <c r="AB3475" s="1"/>
      <c r="AC3475" s="1"/>
      <c r="AD3475" s="1"/>
      <c r="AE3475" s="1"/>
      <c r="AF3475" s="1"/>
      <c r="AG3475" s="1"/>
      <c r="AH3475" s="1"/>
      <c r="AI3475" s="7">
        <f>IF(T3475&gt;0,RANK(T3475,(P3475:Z3475)),0)</f>
        <v>0</v>
      </c>
      <c r="AJ3475" s="7">
        <f>IF(U3475&gt;0,RANK(U3475,(P3475:Z3475)),0)</f>
        <v>0</v>
      </c>
      <c r="AK3475" s="7">
        <f>IF(V3475&gt;0,RANK(V3475,(P3475:Z3475)),0)</f>
        <v>0</v>
      </c>
      <c r="AL3475" s="7">
        <f>IF(W3475&gt;0,RANK(W3475,(P3475:Z3475)),0)</f>
        <v>0</v>
      </c>
      <c r="AM3475" s="2" t="str">
        <f>IF($C3475=0,"-",T3475/$C3475)</f>
        <v>-</v>
      </c>
      <c r="AN3475" s="2" t="str">
        <f>IF($C3475=0,"-",U3475/$C3475)</f>
        <v>-</v>
      </c>
      <c r="AO3475" s="2" t="str">
        <f>IF($C3475=0,"-",V3475/$C3475)</f>
        <v>-</v>
      </c>
      <c r="AP3475" s="2" t="str">
        <f>IF($C3475=0,"-",W3475/$C3475)</f>
        <v>-</v>
      </c>
      <c r="AQ3475" s="2"/>
      <c r="AR3475" s="155" t="str">
        <f>A3475</f>
        <v>Colorado</v>
      </c>
      <c r="AS3475" s="155" t="s">
        <v>1136</v>
      </c>
      <c r="AV3475" s="91">
        <v>8</v>
      </c>
      <c r="AW3475" s="93"/>
      <c r="AX3475" s="91">
        <v>8</v>
      </c>
      <c r="AZ3475" s="7" t="s">
        <v>1662</v>
      </c>
      <c r="BA3475" s="155" t="s">
        <v>1930</v>
      </c>
    </row>
    <row r="3476" spans="1:66">
      <c r="A3476" s="47"/>
      <c r="H3476" s="48"/>
      <c r="I3476" s="53"/>
      <c r="AV3476" s="91"/>
      <c r="AW3476" s="93"/>
      <c r="BN3476" s="1"/>
    </row>
    <row r="3477" spans="1:66" s="155" customFormat="1">
      <c r="A3477" s="155" t="s">
        <v>636</v>
      </c>
      <c r="B3477" s="155" t="s">
        <v>1136</v>
      </c>
      <c r="C3477" s="1">
        <f>SUM(P3477:AG3477)</f>
        <v>0</v>
      </c>
      <c r="D3477" s="7">
        <f>IF(P3477&gt;0,RANK(P3477,(P3477:R3477,S3477:AG3477)),0)</f>
        <v>0</v>
      </c>
      <c r="E3477" s="7">
        <f>IF(Q3477&gt;0,RANK(Q3477,(P3477:R3477,S3477:AG3477)),0)</f>
        <v>0</v>
      </c>
      <c r="F3477" s="7">
        <f>IF(R3477&gt;0,RANK(R3477,(P3477:R3477,S3477:AG3477)),0)</f>
        <v>0</v>
      </c>
      <c r="G3477" s="7">
        <f>IF(S3477&gt;0,RANK(S3477,(P3477:R3477,S3477:AG3477)),0)</f>
        <v>0</v>
      </c>
      <c r="H3477" s="48" t="e">
        <f>MAX(P3477:Y3477)-LARGE(P3477:Y3477,2)</f>
        <v>#NUM!</v>
      </c>
      <c r="I3477" s="53" t="e">
        <f>H3477/C3477</f>
        <v>#NUM!</v>
      </c>
      <c r="J3477" s="2"/>
      <c r="K3477" s="2" t="str">
        <f>IF($C3477=0,"-",P3477/$C3477)</f>
        <v>-</v>
      </c>
      <c r="L3477" s="2" t="str">
        <f>IF($C3477=0,"-",Q3477/$C3477)</f>
        <v>-</v>
      </c>
      <c r="M3477" s="2" t="str">
        <f>IF($C3477=0,"-",R3477/$C3477)</f>
        <v>-</v>
      </c>
      <c r="N3477" s="2" t="str">
        <f>IF($C3477=0,"-",S3477/$C3477)</f>
        <v>-</v>
      </c>
      <c r="O3477" s="2" t="str">
        <f>IF(C3477=0,"-",(1-K3477-L3477-M3477-N3477))</f>
        <v>-</v>
      </c>
      <c r="P3477" s="1"/>
      <c r="Q3477" s="1"/>
      <c r="R3477" s="1"/>
      <c r="S3477" s="1"/>
      <c r="T3477" s="1"/>
      <c r="U3477" s="1"/>
      <c r="V3477" s="1"/>
      <c r="W3477" s="1"/>
      <c r="X3477" s="1"/>
      <c r="Y3477" s="1"/>
      <c r="Z3477" s="1"/>
      <c r="AA3477" s="1"/>
      <c r="AB3477" s="1"/>
      <c r="AC3477" s="1"/>
      <c r="AD3477" s="1"/>
      <c r="AE3477" s="1"/>
      <c r="AF3477" s="1"/>
      <c r="AG3477" s="1"/>
      <c r="AH3477" s="1"/>
      <c r="AI3477" s="7">
        <f>IF(T3477&gt;0,RANK(T3477,(P3477:Z3477)),0)</f>
        <v>0</v>
      </c>
      <c r="AJ3477" s="7">
        <f>IF(U3477&gt;0,RANK(U3477,(P3477:Z3477)),0)</f>
        <v>0</v>
      </c>
      <c r="AK3477" s="7">
        <f>IF(V3477&gt;0,RANK(V3477,(P3477:Z3477)),0)</f>
        <v>0</v>
      </c>
      <c r="AL3477" s="7">
        <f>IF(W3477&gt;0,RANK(W3477,(P3477:Z3477)),0)</f>
        <v>0</v>
      </c>
      <c r="AM3477" s="2" t="str">
        <f>IF($C3477=0,"-",T3477/$C3477)</f>
        <v>-</v>
      </c>
      <c r="AN3477" s="2" t="str">
        <f>IF($C3477=0,"-",U3477/$C3477)</f>
        <v>-</v>
      </c>
      <c r="AO3477" s="2" t="str">
        <f>IF($C3477=0,"-",V3477/$C3477)</f>
        <v>-</v>
      </c>
      <c r="AP3477" s="2" t="str">
        <f>IF($C3477=0,"-",W3477/$C3477)</f>
        <v>-</v>
      </c>
      <c r="AQ3477" s="2"/>
      <c r="AR3477" s="155" t="str">
        <f>A3477</f>
        <v>Colorado</v>
      </c>
      <c r="AS3477" s="155" t="s">
        <v>1136</v>
      </c>
      <c r="AV3477" s="91">
        <v>8</v>
      </c>
      <c r="AW3477" s="93"/>
      <c r="AX3477" s="91">
        <v>8</v>
      </c>
      <c r="AZ3477" s="7" t="s">
        <v>1662</v>
      </c>
      <c r="BA3477" s="155" t="s">
        <v>2409</v>
      </c>
    </row>
    <row r="3478" spans="1:66" s="155" customFormat="1">
      <c r="A3478" s="47"/>
      <c r="C3478" s="2"/>
      <c r="D3478" s="7"/>
      <c r="E3478" s="2"/>
      <c r="F3478" s="2"/>
      <c r="G3478" s="2"/>
      <c r="H3478" s="48"/>
      <c r="I3478" s="53"/>
      <c r="J3478" s="1"/>
      <c r="K3478" s="2"/>
      <c r="L3478" s="2"/>
      <c r="M3478" s="2"/>
      <c r="N3478" s="2"/>
      <c r="O3478" s="2"/>
      <c r="P3478" s="1"/>
      <c r="Q3478" s="1"/>
      <c r="R3478" s="1"/>
      <c r="S3478" s="1"/>
      <c r="T3478" s="1"/>
      <c r="U3478" s="1"/>
      <c r="V3478" s="1"/>
      <c r="W3478" s="1"/>
      <c r="X3478" s="1"/>
      <c r="Y3478" s="1"/>
      <c r="Z3478" s="1"/>
      <c r="AA3478" s="1"/>
      <c r="AB3478" s="1"/>
      <c r="AC3478" s="1"/>
      <c r="AD3478" s="1"/>
      <c r="AE3478" s="1"/>
      <c r="AF3478" s="1"/>
      <c r="AG3478" s="1"/>
      <c r="AH3478" s="1"/>
      <c r="AI3478" s="8"/>
      <c r="AJ3478" s="8"/>
      <c r="AK3478" s="8"/>
      <c r="AL3478" s="8"/>
      <c r="AM3478" s="2"/>
      <c r="AN3478" s="2"/>
      <c r="AO3478" s="2"/>
      <c r="AP3478" s="2"/>
      <c r="AQ3478" s="2"/>
      <c r="AV3478" s="91"/>
      <c r="AW3478" s="93"/>
      <c r="AX3478" s="99"/>
      <c r="AZ3478" s="7"/>
      <c r="BN3478" s="1"/>
    </row>
    <row r="3479" spans="1:66">
      <c r="A3479" s="9" t="s">
        <v>3096</v>
      </c>
      <c r="B3479" t="s">
        <v>1136</v>
      </c>
      <c r="C3479" s="1">
        <f>SUM(P3479:AG3479)</f>
        <v>207</v>
      </c>
      <c r="D3479" s="7">
        <f>IF(P3479&gt;0,RANK(P3479,(P3479:R3479,S3479:AG3479)),0)</f>
        <v>0</v>
      </c>
      <c r="E3479" s="7">
        <f>IF(Q3479&gt;0,RANK(Q3479,(P3479:R3479,S3479:AG3479)),0)</f>
        <v>0</v>
      </c>
      <c r="F3479" s="7">
        <f>IF(R3479&gt;0,RANK(R3479,(P3479:R3479,S3479:AG3479)),0)</f>
        <v>1</v>
      </c>
      <c r="G3479" s="7">
        <f>IF(S3479&gt;0,RANK(S3479,(P3479:R3479,S3479:AG3479)),0)</f>
        <v>0</v>
      </c>
      <c r="H3479" s="48" t="e">
        <f>MAX(P3479:Y3479)-LARGE(P3479:Y3479,2)</f>
        <v>#NUM!</v>
      </c>
      <c r="I3479" s="53" t="e">
        <f>H3479/C3479</f>
        <v>#NUM!</v>
      </c>
      <c r="J3479" s="2"/>
      <c r="K3479" s="2">
        <f>IF($C3479=0,"-",P3479/$C3479)</f>
        <v>0</v>
      </c>
      <c r="L3479" s="2">
        <f>IF($C3479=0,"-",Q3479/$C3479)</f>
        <v>0</v>
      </c>
      <c r="M3479" s="2">
        <f>IF($C3479=0,"-",R3479/$C3479)</f>
        <v>1</v>
      </c>
      <c r="N3479" s="2">
        <f>IF($C3479=0,"-",S3479/$C3479)</f>
        <v>0</v>
      </c>
      <c r="O3479" s="2">
        <f>IF(C3479=0,"-",(1-K3479-L3479-M3479-N3479))</f>
        <v>0</v>
      </c>
      <c r="R3479" s="1">
        <v>207</v>
      </c>
      <c r="AI3479" s="7">
        <f>IF(T3479&gt;0,RANK(T3479,(P3479:Z3479)),0)</f>
        <v>0</v>
      </c>
      <c r="AJ3479" s="7">
        <f>IF(U3479&gt;0,RANK(U3479,(P3479:Z3479)),0)</f>
        <v>0</v>
      </c>
      <c r="AK3479" s="7">
        <f>IF(V3479&gt;0,RANK(V3479,(P3479:Z3479)),0)</f>
        <v>0</v>
      </c>
      <c r="AL3479" s="7">
        <f>IF(W3479&gt;0,RANK(W3479,(P3479:Z3479)),0)</f>
        <v>0</v>
      </c>
      <c r="AM3479" s="2">
        <f>IF($C3479=0,"-",T3479/$C3479)</f>
        <v>0</v>
      </c>
      <c r="AN3479" s="2">
        <f>IF($C3479=0,"-",U3479/$C3479)</f>
        <v>0</v>
      </c>
      <c r="AO3479" s="2">
        <f>IF($C3479=0,"-",V3479/$C3479)</f>
        <v>0</v>
      </c>
      <c r="AP3479" s="2">
        <f>IF($C3479=0,"-",W3479/$C3479)</f>
        <v>0</v>
      </c>
      <c r="AR3479" t="str">
        <f>A3479</f>
        <v>Guam</v>
      </c>
      <c r="AS3479" t="s">
        <v>1136</v>
      </c>
      <c r="AV3479" s="91">
        <v>66</v>
      </c>
      <c r="AW3479" s="93"/>
      <c r="AX3479" s="91">
        <v>66</v>
      </c>
      <c r="AZ3479" s="7" t="s">
        <v>1521</v>
      </c>
      <c r="BA3479" t="s">
        <v>2409</v>
      </c>
      <c r="BN3479" s="1"/>
    </row>
    <row r="3480" spans="1:66" s="155" customFormat="1">
      <c r="A3480" s="9"/>
      <c r="C3480" s="1"/>
      <c r="D3480" s="7"/>
      <c r="E3480" s="7"/>
      <c r="F3480" s="7"/>
      <c r="G3480" s="7"/>
      <c r="H3480" s="48"/>
      <c r="I3480" s="53"/>
      <c r="J3480" s="2"/>
      <c r="K3480" s="2"/>
      <c r="L3480" s="2"/>
      <c r="M3480" s="2"/>
      <c r="N3480" s="2"/>
      <c r="O3480" s="2"/>
      <c r="P3480" s="1"/>
      <c r="Q3480" s="1"/>
      <c r="R3480" s="1"/>
      <c r="S3480" s="1"/>
      <c r="T3480" s="1"/>
      <c r="U3480" s="1"/>
      <c r="V3480" s="1"/>
      <c r="W3480" s="1"/>
      <c r="X3480" s="1"/>
      <c r="Y3480" s="1"/>
      <c r="Z3480" s="1"/>
      <c r="AA3480" s="1"/>
      <c r="AB3480" s="1"/>
      <c r="AC3480" s="1"/>
      <c r="AD3480" s="1"/>
      <c r="AE3480" s="1"/>
      <c r="AF3480" s="1"/>
      <c r="AG3480" s="1"/>
      <c r="AH3480" s="1"/>
      <c r="AI3480" s="8"/>
      <c r="AJ3480" s="8"/>
      <c r="AK3480" s="8"/>
      <c r="AL3480" s="8"/>
      <c r="AM3480" s="2"/>
      <c r="AN3480" s="2"/>
      <c r="AO3480" s="2"/>
      <c r="AP3480" s="2"/>
      <c r="AQ3480" s="2"/>
      <c r="AV3480" s="91"/>
      <c r="AW3480" s="93"/>
      <c r="AX3480" s="91"/>
      <c r="AZ3480" s="7"/>
      <c r="BN3480" s="1"/>
    </row>
    <row r="3481" spans="1:66" s="155" customFormat="1" collapsed="1">
      <c r="A3481" s="155" t="s">
        <v>2947</v>
      </c>
      <c r="B3481" s="155" t="s">
        <v>1136</v>
      </c>
      <c r="C3481" s="1">
        <f>SUM(P3481:AG3481)</f>
        <v>0</v>
      </c>
      <c r="D3481" s="7">
        <f>IF(P3481&gt;0,RANK(P3481,(P3481:R3481,S3481:AG3481)),0)</f>
        <v>0</v>
      </c>
      <c r="E3481" s="7">
        <f>IF(Q3481&gt;0,RANK(Q3481,(P3481:R3481,S3481:AG3481)),0)</f>
        <v>0</v>
      </c>
      <c r="F3481" s="7">
        <f>IF(R3481&gt;0,RANK(R3481,(P3481:R3481,S3481:AG3481)),0)</f>
        <v>0</v>
      </c>
      <c r="G3481" s="7">
        <f>IF(S3481&gt;0,RANK(S3481,(P3481:R3481,S3481:AG3481)),0)</f>
        <v>0</v>
      </c>
      <c r="H3481" s="48" t="e">
        <f>MAX(P3481:Y3481)-LARGE(P3481:Y3481,2)</f>
        <v>#NUM!</v>
      </c>
      <c r="I3481" s="53" t="e">
        <f>H3481/C3481</f>
        <v>#NUM!</v>
      </c>
      <c r="J3481" s="2"/>
      <c r="K3481" s="2" t="str">
        <f>IF($C3481=0,"-",P3481/$C3481)</f>
        <v>-</v>
      </c>
      <c r="L3481" s="2" t="str">
        <f>IF($C3481=0,"-",Q3481/$C3481)</f>
        <v>-</v>
      </c>
      <c r="M3481" s="2" t="str">
        <f>IF($C3481=0,"-",R3481/$C3481)</f>
        <v>-</v>
      </c>
      <c r="N3481" s="2" t="str">
        <f>IF($C3481=0,"-",S3481/$C3481)</f>
        <v>-</v>
      </c>
      <c r="O3481" s="2" t="str">
        <f>IF(C3481=0,"-",(1-K3481-L3481-M3481-N3481))</f>
        <v>-</v>
      </c>
      <c r="P3481" s="1"/>
      <c r="Q3481" s="1"/>
      <c r="R3481" s="1"/>
      <c r="S3481" s="1"/>
      <c r="T3481" s="1"/>
      <c r="U3481" s="1"/>
      <c r="V3481" s="1"/>
      <c r="W3481" s="1"/>
      <c r="X3481" s="1"/>
      <c r="Y3481" s="1"/>
      <c r="Z3481" s="1"/>
      <c r="AA3481" s="1"/>
      <c r="AB3481" s="1"/>
      <c r="AC3481" s="1"/>
      <c r="AD3481" s="1"/>
      <c r="AE3481" s="1"/>
      <c r="AF3481" s="1"/>
      <c r="AG3481" s="1"/>
      <c r="AH3481" s="1"/>
      <c r="AI3481" s="7">
        <f>IF(T3481&gt;0,RANK(T3481,(P3481:Z3481)),0)</f>
        <v>0</v>
      </c>
      <c r="AJ3481" s="7">
        <f>IF(U3481&gt;0,RANK(U3481,(P3481:Z3481)),0)</f>
        <v>0</v>
      </c>
      <c r="AK3481" s="7">
        <f>IF(V3481&gt;0,RANK(V3481,(P3481:Z3481)),0)</f>
        <v>0</v>
      </c>
      <c r="AL3481" s="7">
        <f>IF(W3481&gt;0,RANK(W3481,(P3481:Z3481)),0)</f>
        <v>0</v>
      </c>
      <c r="AM3481" s="2" t="str">
        <f>IF($C3481=0,"-",T3481/$C3481)</f>
        <v>-</v>
      </c>
      <c r="AN3481" s="2" t="str">
        <f>IF($C3481=0,"-",U3481/$C3481)</f>
        <v>-</v>
      </c>
      <c r="AO3481" s="2" t="str">
        <f>IF($C3481=0,"-",V3481/$C3481)</f>
        <v>-</v>
      </c>
      <c r="AP3481" s="2" t="str">
        <f>IF($C3481=0,"-",W3481/$C3481)</f>
        <v>-</v>
      </c>
      <c r="AQ3481" s="2"/>
      <c r="AR3481" s="155" t="str">
        <f>A3481</f>
        <v>Minnesota</v>
      </c>
      <c r="AS3481" s="155" t="s">
        <v>1136</v>
      </c>
      <c r="AV3481" s="91">
        <v>27</v>
      </c>
      <c r="AW3481" s="93"/>
      <c r="AX3481" s="91">
        <v>27</v>
      </c>
      <c r="AZ3481" s="7" t="s">
        <v>1662</v>
      </c>
      <c r="BA3481" s="155" t="s">
        <v>1930</v>
      </c>
      <c r="BN3481" s="1"/>
    </row>
    <row r="3482" spans="1:66" s="155" customFormat="1">
      <c r="C3482" s="1"/>
      <c r="D3482" s="7"/>
      <c r="E3482" s="7"/>
      <c r="F3482" s="7"/>
      <c r="G3482" s="7"/>
      <c r="H3482" s="48"/>
      <c r="I3482" s="53"/>
      <c r="J3482" s="2"/>
      <c r="K3482" s="2"/>
      <c r="L3482" s="2"/>
      <c r="M3482" s="2"/>
      <c r="N3482" s="2"/>
      <c r="O3482" s="2"/>
      <c r="P3482" s="1"/>
      <c r="Q3482" s="1"/>
      <c r="R3482" s="1"/>
      <c r="S3482" s="1"/>
      <c r="T3482" s="1"/>
      <c r="U3482" s="1"/>
      <c r="V3482" s="1"/>
      <c r="W3482" s="1"/>
      <c r="X3482" s="1"/>
      <c r="Y3482" s="1"/>
      <c r="Z3482" s="1"/>
      <c r="AA3482" s="1"/>
      <c r="AB3482" s="1"/>
      <c r="AC3482" s="1"/>
      <c r="AD3482" s="1"/>
      <c r="AE3482" s="1"/>
      <c r="AG3482" s="1"/>
      <c r="AH3482" s="1"/>
      <c r="AI3482" s="7"/>
      <c r="AJ3482" s="7"/>
      <c r="AK3482" s="7"/>
      <c r="AL3482" s="7"/>
      <c r="AM3482" s="2"/>
      <c r="AN3482" s="2"/>
      <c r="AO3482" s="2"/>
      <c r="AP3482" s="2"/>
      <c r="AQ3482" s="2"/>
      <c r="AV3482" s="91"/>
      <c r="AW3482" s="93"/>
      <c r="AX3482" s="99"/>
      <c r="AZ3482" s="7"/>
      <c r="BN3482" s="1"/>
    </row>
    <row r="3483" spans="1:66" s="155" customFormat="1" collapsed="1">
      <c r="A3483" s="155" t="s">
        <v>2947</v>
      </c>
      <c r="B3483" s="155" t="s">
        <v>1136</v>
      </c>
      <c r="C3483" s="1">
        <f>SUM(P3483:AG3483)</f>
        <v>0</v>
      </c>
      <c r="D3483" s="7">
        <f>IF(P3483&gt;0,RANK(P3483,(P3483:R3483,S3483:AG3483)),0)</f>
        <v>0</v>
      </c>
      <c r="E3483" s="7">
        <f>IF(Q3483&gt;0,RANK(Q3483,(P3483:R3483,S3483:AG3483)),0)</f>
        <v>0</v>
      </c>
      <c r="F3483" s="7">
        <f>IF(R3483&gt;0,RANK(R3483,(P3483:R3483,S3483:AG3483)),0)</f>
        <v>0</v>
      </c>
      <c r="G3483" s="7">
        <f>IF(S3483&gt;0,RANK(S3483,(P3483:R3483,S3483:AG3483)),0)</f>
        <v>0</v>
      </c>
      <c r="H3483" s="48" t="e">
        <f>MAX(P3483:Y3483)-LARGE(P3483:Y3483,2)</f>
        <v>#NUM!</v>
      </c>
      <c r="I3483" s="53" t="e">
        <f>H3483/C3483</f>
        <v>#NUM!</v>
      </c>
      <c r="J3483" s="2"/>
      <c r="K3483" s="2" t="str">
        <f>IF($C3483=0,"-",P3483/$C3483)</f>
        <v>-</v>
      </c>
      <c r="L3483" s="2" t="str">
        <f>IF($C3483=0,"-",Q3483/$C3483)</f>
        <v>-</v>
      </c>
      <c r="M3483" s="2" t="str">
        <f>IF($C3483=0,"-",R3483/$C3483)</f>
        <v>-</v>
      </c>
      <c r="N3483" s="2" t="str">
        <f>IF($C3483=0,"-",S3483/$C3483)</f>
        <v>-</v>
      </c>
      <c r="O3483" s="2" t="str">
        <f>IF(C3483=0,"-",(1-K3483-L3483-M3483-N3483))</f>
        <v>-</v>
      </c>
      <c r="P3483" s="1"/>
      <c r="Q3483" s="1"/>
      <c r="R3483" s="1"/>
      <c r="S3483" s="1"/>
      <c r="T3483" s="1"/>
      <c r="U3483" s="1"/>
      <c r="V3483" s="1"/>
      <c r="W3483" s="1"/>
      <c r="X3483" s="1"/>
      <c r="Y3483" s="1"/>
      <c r="Z3483" s="1"/>
      <c r="AA3483" s="1"/>
      <c r="AB3483" s="1"/>
      <c r="AC3483" s="1"/>
      <c r="AD3483" s="1"/>
      <c r="AE3483" s="1"/>
      <c r="AF3483" s="1"/>
      <c r="AG3483" s="1"/>
      <c r="AH3483" s="1"/>
      <c r="AI3483" s="7">
        <f>IF(T3483&gt;0,RANK(T3483,(P3483:Z3483)),0)</f>
        <v>0</v>
      </c>
      <c r="AJ3483" s="7">
        <f>IF(U3483&gt;0,RANK(U3483,(P3483:Z3483)),0)</f>
        <v>0</v>
      </c>
      <c r="AK3483" s="7">
        <f>IF(V3483&gt;0,RANK(V3483,(P3483:Z3483)),0)</f>
        <v>0</v>
      </c>
      <c r="AL3483" s="7">
        <f>IF(W3483&gt;0,RANK(W3483,(P3483:Z3483)),0)</f>
        <v>0</v>
      </c>
      <c r="AM3483" s="2" t="str">
        <f>IF($C3483=0,"-",T3483/$C3483)</f>
        <v>-</v>
      </c>
      <c r="AN3483" s="2" t="str">
        <f>IF($C3483=0,"-",U3483/$C3483)</f>
        <v>-</v>
      </c>
      <c r="AO3483" s="2" t="str">
        <f>IF($C3483=0,"-",V3483/$C3483)</f>
        <v>-</v>
      </c>
      <c r="AP3483" s="2" t="str">
        <f>IF($C3483=0,"-",W3483/$C3483)</f>
        <v>-</v>
      </c>
      <c r="AQ3483" s="2"/>
      <c r="AR3483" s="155" t="str">
        <f>A3483</f>
        <v>Minnesota</v>
      </c>
      <c r="AS3483" s="155" t="s">
        <v>1136</v>
      </c>
      <c r="AV3483" s="91">
        <v>27</v>
      </c>
      <c r="AW3483" s="93"/>
      <c r="AX3483" s="91">
        <v>27</v>
      </c>
      <c r="AZ3483" s="7" t="s">
        <v>1662</v>
      </c>
      <c r="BA3483" s="155" t="s">
        <v>2409</v>
      </c>
      <c r="BN3483" s="1"/>
    </row>
    <row r="3484" spans="1:66" s="156" customFormat="1">
      <c r="C3484" s="1"/>
      <c r="D3484" s="7"/>
      <c r="E3484" s="7"/>
      <c r="F3484" s="7"/>
      <c r="G3484" s="7"/>
      <c r="H3484" s="48"/>
      <c r="I3484" s="53"/>
      <c r="J3484" s="2"/>
      <c r="K3484" s="2"/>
      <c r="L3484" s="2"/>
      <c r="M3484" s="2"/>
      <c r="N3484" s="2"/>
      <c r="O3484" s="2"/>
      <c r="P3484" s="1"/>
      <c r="Q3484" s="1"/>
      <c r="R3484" s="1"/>
      <c r="S3484" s="1"/>
      <c r="T3484" s="1"/>
      <c r="U3484" s="1"/>
      <c r="V3484" s="1"/>
      <c r="W3484" s="1"/>
      <c r="X3484" s="1"/>
      <c r="Y3484" s="1"/>
      <c r="Z3484" s="1"/>
      <c r="AA3484" s="1"/>
      <c r="AB3484" s="1"/>
      <c r="AC3484" s="1"/>
      <c r="AD3484" s="1"/>
      <c r="AE3484" s="1"/>
      <c r="AF3484" s="1"/>
      <c r="AG3484" s="1"/>
      <c r="AH3484" s="1"/>
      <c r="AI3484" s="7"/>
      <c r="AJ3484" s="7"/>
      <c r="AK3484" s="7"/>
      <c r="AL3484" s="7"/>
      <c r="AM3484" s="2"/>
      <c r="AN3484" s="2"/>
      <c r="AO3484" s="2"/>
      <c r="AP3484" s="2"/>
      <c r="AQ3484" s="2"/>
      <c r="AV3484" s="91"/>
      <c r="AW3484" s="93"/>
      <c r="AX3484" s="91"/>
      <c r="AZ3484" s="7"/>
      <c r="BN3484" s="1"/>
    </row>
    <row r="3485" spans="1:66" s="156" customFormat="1">
      <c r="A3485" s="156" t="s">
        <v>3051</v>
      </c>
      <c r="B3485" s="156" t="s">
        <v>1136</v>
      </c>
      <c r="C3485" s="1">
        <f>SUM(P3485:AG3485)</f>
        <v>0</v>
      </c>
      <c r="D3485" s="7">
        <f>IF(P3485&gt;0,RANK(P3485,(P3485:R3485,S3485:AG3485)),0)</f>
        <v>0</v>
      </c>
      <c r="E3485" s="7">
        <f>IF(Q3485&gt;0,RANK(Q3485,(P3485:R3485,S3485:AG3485)),0)</f>
        <v>0</v>
      </c>
      <c r="F3485" s="7">
        <f>IF(R3485&gt;0,RANK(R3485,(P3485:R3485,S3485:AG3485)),0)</f>
        <v>0</v>
      </c>
      <c r="G3485" s="7">
        <f>IF(S3485&gt;0,RANK(S3485,(P3485:R3485,S3485:AG3485)),0)</f>
        <v>0</v>
      </c>
      <c r="H3485" s="48" t="e">
        <f>MAX(P3485:Y3485)-LARGE(P3485:Y3485,2)</f>
        <v>#NUM!</v>
      </c>
      <c r="I3485" s="53" t="e">
        <f>H3485/C3485</f>
        <v>#NUM!</v>
      </c>
      <c r="J3485" s="2"/>
      <c r="K3485" s="2" t="str">
        <f>IF($C3485=0,"-",P3485/$C3485)</f>
        <v>-</v>
      </c>
      <c r="L3485" s="2" t="str">
        <f>IF($C3485=0,"-",Q3485/$C3485)</f>
        <v>-</v>
      </c>
      <c r="M3485" s="2" t="str">
        <f>IF($C3485=0,"-",R3485/$C3485)</f>
        <v>-</v>
      </c>
      <c r="N3485" s="2" t="str">
        <f>IF($C3485=0,"-",S3485/$C3485)</f>
        <v>-</v>
      </c>
      <c r="O3485" s="2" t="str">
        <f>IF(C3485=0,"-",(1-K3485-L3485-M3485-N3485))</f>
        <v>-</v>
      </c>
      <c r="P3485" s="1"/>
      <c r="Q3485" s="1"/>
      <c r="R3485" s="1"/>
      <c r="S3485" s="1"/>
      <c r="T3485" s="1"/>
      <c r="U3485" s="1"/>
      <c r="V3485" s="1"/>
      <c r="W3485" s="1"/>
      <c r="X3485" s="1"/>
      <c r="Y3485" s="1"/>
      <c r="Z3485" s="1"/>
      <c r="AA3485" s="1"/>
      <c r="AB3485" s="1"/>
      <c r="AC3485" s="1"/>
      <c r="AD3485" s="1"/>
      <c r="AE3485" s="1"/>
      <c r="AF3485" s="1"/>
      <c r="AG3485" s="1"/>
      <c r="AH3485" s="1"/>
      <c r="AI3485" s="7">
        <f>IF(T3485&gt;0,RANK(T3485,(P3485:Z3485)),0)</f>
        <v>0</v>
      </c>
      <c r="AJ3485" s="7">
        <f>IF(U3485&gt;0,RANK(U3485,(P3485:Z3485)),0)</f>
        <v>0</v>
      </c>
      <c r="AK3485" s="7">
        <f>IF(V3485&gt;0,RANK(V3485,(P3485:Z3485)),0)</f>
        <v>0</v>
      </c>
      <c r="AL3485" s="7">
        <f>IF(W3485&gt;0,RANK(W3485,(P3485:Z3485)),0)</f>
        <v>0</v>
      </c>
      <c r="AM3485" s="2" t="str">
        <f>IF($C3485=0,"-",T3485/$C3485)</f>
        <v>-</v>
      </c>
      <c r="AN3485" s="2" t="str">
        <f>IF($C3485=0,"-",U3485/$C3485)</f>
        <v>-</v>
      </c>
      <c r="AO3485" s="2" t="str">
        <f>IF($C3485=0,"-",V3485/$C3485)</f>
        <v>-</v>
      </c>
      <c r="AP3485" s="2" t="str">
        <f>IF($C3485=0,"-",W3485/$C3485)</f>
        <v>-</v>
      </c>
      <c r="AQ3485" s="2"/>
      <c r="AR3485" s="156" t="s">
        <v>3051</v>
      </c>
      <c r="AS3485" s="156" t="s">
        <v>1136</v>
      </c>
      <c r="AV3485" s="91">
        <v>29</v>
      </c>
      <c r="AW3485" s="93"/>
      <c r="AX3485" s="91">
        <v>29</v>
      </c>
      <c r="AZ3485" s="7" t="s">
        <v>1662</v>
      </c>
      <c r="BA3485" s="156" t="s">
        <v>1930</v>
      </c>
      <c r="BN3485" s="1"/>
    </row>
    <row r="3486" spans="1:66" s="155" customFormat="1">
      <c r="C3486" s="1"/>
      <c r="D3486" s="7"/>
      <c r="E3486" s="7"/>
      <c r="F3486" s="7"/>
      <c r="G3486" s="7"/>
      <c r="H3486" s="48"/>
      <c r="I3486" s="53"/>
      <c r="J3486" s="2"/>
      <c r="K3486" s="2"/>
      <c r="L3486" s="2"/>
      <c r="M3486" s="2"/>
      <c r="N3486" s="2"/>
      <c r="O3486" s="2"/>
      <c r="P3486" s="1"/>
      <c r="Q3486" s="1"/>
      <c r="R3486" s="1"/>
      <c r="S3486" s="1"/>
      <c r="T3486" s="1"/>
      <c r="U3486" s="1"/>
      <c r="V3486" s="1"/>
      <c r="W3486" s="1"/>
      <c r="X3486" s="1"/>
      <c r="Y3486" s="1"/>
      <c r="Z3486" s="1"/>
      <c r="AA3486" s="1"/>
      <c r="AB3486" s="1"/>
      <c r="AC3486" s="1"/>
      <c r="AD3486" s="1"/>
      <c r="AE3486" s="1"/>
      <c r="AF3486" s="1"/>
      <c r="AG3486" s="1"/>
      <c r="AH3486" s="1"/>
      <c r="AI3486" s="7"/>
      <c r="AJ3486" s="7"/>
      <c r="AK3486" s="7"/>
      <c r="AL3486" s="7"/>
      <c r="AM3486" s="2"/>
      <c r="AN3486" s="2"/>
      <c r="AO3486" s="2"/>
      <c r="AP3486" s="2"/>
      <c r="AQ3486" s="2"/>
      <c r="AV3486" s="91"/>
      <c r="AW3486" s="93"/>
      <c r="AX3486" s="91"/>
      <c r="AZ3486" s="7"/>
      <c r="BN3486" s="1"/>
    </row>
    <row r="3487" spans="1:66" s="155" customFormat="1" collapsed="1">
      <c r="A3487" s="155" t="s">
        <v>435</v>
      </c>
      <c r="B3487" s="155" t="s">
        <v>1136</v>
      </c>
      <c r="C3487" s="1">
        <f>SUM(P3487:AG3487)</f>
        <v>0</v>
      </c>
      <c r="D3487" s="7">
        <f>IF(P3487&gt;0,RANK(P3487,(P3487:R3487,S3487:AG3487)),0)</f>
        <v>0</v>
      </c>
      <c r="E3487" s="7">
        <f>IF(Q3487&gt;0,RANK(Q3487,(P3487:R3487,S3487:AG3487)),0)</f>
        <v>0</v>
      </c>
      <c r="F3487" s="7">
        <f>IF(R3487&gt;0,RANK(R3487,(P3487:R3487,S3487:AG3487)),0)</f>
        <v>0</v>
      </c>
      <c r="G3487" s="7">
        <f>IF(S3487&gt;0,RANK(S3487,(P3487:R3487,S3487:AG3487)),0)</f>
        <v>0</v>
      </c>
      <c r="H3487" s="48" t="e">
        <f>MAX(P3487:Y3487)-LARGE(P3487:Y3487,2)</f>
        <v>#NUM!</v>
      </c>
      <c r="I3487" s="53" t="e">
        <f>H3487/C3487</f>
        <v>#NUM!</v>
      </c>
      <c r="J3487" s="2"/>
      <c r="K3487" s="2" t="str">
        <f>IF($C3487=0,"-",P3487/$C3487)</f>
        <v>-</v>
      </c>
      <c r="L3487" s="2" t="str">
        <f>IF($C3487=0,"-",Q3487/$C3487)</f>
        <v>-</v>
      </c>
      <c r="M3487" s="2" t="str">
        <f>IF($C3487=0,"-",R3487/$C3487)</f>
        <v>-</v>
      </c>
      <c r="N3487" s="2" t="str">
        <f>IF($C3487=0,"-",S3487/$C3487)</f>
        <v>-</v>
      </c>
      <c r="O3487" s="2" t="str">
        <f>IF(C3487=0,"-",(1-K3487-L3487-M3487-N3487))</f>
        <v>-</v>
      </c>
      <c r="P3487" s="1"/>
      <c r="Q3487" s="1"/>
      <c r="R3487" s="1"/>
      <c r="S3487" s="1"/>
      <c r="T3487" s="1"/>
      <c r="U3487" s="1"/>
      <c r="V3487" s="1"/>
      <c r="W3487" s="1"/>
      <c r="X3487" s="1"/>
      <c r="Y3487" s="1"/>
      <c r="Z3487" s="1"/>
      <c r="AA3487" s="1"/>
      <c r="AB3487" s="1"/>
      <c r="AC3487" s="1"/>
      <c r="AD3487" s="1"/>
      <c r="AE3487" s="1"/>
      <c r="AF3487" s="1"/>
      <c r="AG3487" s="1"/>
      <c r="AH3487" s="1"/>
      <c r="AI3487" s="7">
        <f>IF(T3487&gt;0,RANK(T3487,(P3487:Z3487)),0)</f>
        <v>0</v>
      </c>
      <c r="AJ3487" s="7">
        <f>IF(U3487&gt;0,RANK(U3487,(P3487:Z3487)),0)</f>
        <v>0</v>
      </c>
      <c r="AK3487" s="7">
        <f>IF(V3487&gt;0,RANK(V3487,(P3487:Z3487)),0)</f>
        <v>0</v>
      </c>
      <c r="AL3487" s="7">
        <f>IF(W3487&gt;0,RANK(W3487,(P3487:Z3487)),0)</f>
        <v>0</v>
      </c>
      <c r="AM3487" s="2" t="str">
        <f>IF($C3487=0,"-",T3487/$C3487)</f>
        <v>-</v>
      </c>
      <c r="AN3487" s="2" t="str">
        <f>IF($C3487=0,"-",U3487/$C3487)</f>
        <v>-</v>
      </c>
      <c r="AO3487" s="2" t="str">
        <f>IF($C3487=0,"-",V3487/$C3487)</f>
        <v>-</v>
      </c>
      <c r="AP3487" s="2" t="str">
        <f>IF($C3487=0,"-",W3487/$C3487)</f>
        <v>-</v>
      </c>
      <c r="AQ3487" s="2"/>
      <c r="AR3487" s="155" t="str">
        <f>A3487</f>
        <v>Montana</v>
      </c>
      <c r="AS3487" s="155" t="s">
        <v>1136</v>
      </c>
      <c r="AV3487" s="91">
        <v>30</v>
      </c>
      <c r="AW3487" s="93"/>
      <c r="AX3487" s="91">
        <v>30</v>
      </c>
      <c r="AZ3487" s="7" t="s">
        <v>1662</v>
      </c>
      <c r="BA3487" s="155" t="s">
        <v>2409</v>
      </c>
    </row>
    <row r="3488" spans="1:66" s="155" customFormat="1">
      <c r="C3488" s="1"/>
      <c r="D3488" s="7"/>
      <c r="E3488" s="7"/>
      <c r="F3488" s="7"/>
      <c r="G3488" s="7"/>
      <c r="H3488" s="48"/>
      <c r="I3488" s="53"/>
      <c r="J3488" s="2"/>
      <c r="K3488" s="2"/>
      <c r="L3488" s="2"/>
      <c r="M3488" s="2"/>
      <c r="N3488" s="2"/>
      <c r="O3488" s="2"/>
      <c r="P3488" s="1"/>
      <c r="Q3488" s="1"/>
      <c r="R3488" s="1"/>
      <c r="S3488" s="1"/>
      <c r="T3488" s="1"/>
      <c r="U3488" s="1"/>
      <c r="V3488" s="1"/>
      <c r="W3488" s="1"/>
      <c r="X3488" s="1"/>
      <c r="Y3488" s="1"/>
      <c r="Z3488" s="1"/>
      <c r="AA3488" s="1"/>
      <c r="AB3488" s="1"/>
      <c r="AC3488" s="1"/>
      <c r="AD3488" s="1"/>
      <c r="AE3488" s="1"/>
      <c r="AG3488" s="1"/>
      <c r="AH3488" s="1"/>
      <c r="AI3488" s="7"/>
      <c r="AJ3488" s="7"/>
      <c r="AK3488" s="7"/>
      <c r="AL3488" s="7"/>
      <c r="AM3488" s="2"/>
      <c r="AN3488" s="2"/>
      <c r="AO3488" s="2"/>
      <c r="AP3488" s="2"/>
      <c r="AQ3488" s="2"/>
      <c r="AV3488" s="91"/>
      <c r="AW3488" s="93"/>
      <c r="AX3488" s="99"/>
      <c r="AZ3488" s="7"/>
      <c r="BN3488" s="1"/>
    </row>
    <row r="3489" spans="1:57" s="155" customFormat="1" collapsed="1">
      <c r="A3489" s="155" t="s">
        <v>345</v>
      </c>
      <c r="B3489" s="155" t="s">
        <v>1136</v>
      </c>
      <c r="C3489" s="1">
        <f>SUM(P3489:AG3489)</f>
        <v>0</v>
      </c>
      <c r="D3489" s="7">
        <f>IF(P3489&gt;0,RANK(P3489,(P3489:R3489,S3489:AG3489)),0)</f>
        <v>0</v>
      </c>
      <c r="E3489" s="7">
        <f>IF(Q3489&gt;0,RANK(Q3489,(P3489:R3489,S3489:AG3489)),0)</f>
        <v>0</v>
      </c>
      <c r="F3489" s="7">
        <f>IF(R3489&gt;0,RANK(R3489,(P3489:R3489,S3489:AG3489)),0)</f>
        <v>0</v>
      </c>
      <c r="G3489" s="7">
        <f>IF(S3489&gt;0,RANK(S3489,(P3489:R3489,S3489:AG3489)),0)</f>
        <v>0</v>
      </c>
      <c r="H3489" s="48" t="e">
        <f>MAX(P3489:Y3489)-LARGE(P3489:Y3489,2)</f>
        <v>#NUM!</v>
      </c>
      <c r="I3489" s="53" t="e">
        <f>H3489/C3489</f>
        <v>#NUM!</v>
      </c>
      <c r="J3489" s="2"/>
      <c r="K3489" s="2" t="str">
        <f>IF($C3489=0,"-",P3489/$C3489)</f>
        <v>-</v>
      </c>
      <c r="L3489" s="2" t="str">
        <f>IF($C3489=0,"-",Q3489/$C3489)</f>
        <v>-</v>
      </c>
      <c r="M3489" s="2" t="str">
        <f>IF($C3489=0,"-",R3489/$C3489)</f>
        <v>-</v>
      </c>
      <c r="N3489" s="2" t="str">
        <f>IF($C3489=0,"-",S3489/$C3489)</f>
        <v>-</v>
      </c>
      <c r="O3489" s="2" t="str">
        <f>IF(C3489=0,"-",(1-K3489-L3489-M3489-N3489))</f>
        <v>-</v>
      </c>
      <c r="P3489" s="1"/>
      <c r="Q3489" s="1"/>
      <c r="R3489" s="1"/>
      <c r="S3489" s="1"/>
      <c r="T3489" s="1"/>
      <c r="U3489" s="1"/>
      <c r="V3489" s="1"/>
      <c r="W3489" s="1"/>
      <c r="X3489" s="1"/>
      <c r="Y3489" s="1"/>
      <c r="Z3489" s="1"/>
      <c r="AA3489" s="1"/>
      <c r="AB3489" s="1"/>
      <c r="AC3489" s="1"/>
      <c r="AD3489" s="1"/>
      <c r="AE3489" s="1"/>
      <c r="AF3489" s="1"/>
      <c r="AG3489" s="1"/>
      <c r="AH3489" s="1"/>
      <c r="AI3489" s="7">
        <f>IF(T3489&gt;0,RANK(T3489,(P3489:Z3489)),0)</f>
        <v>0</v>
      </c>
      <c r="AJ3489" s="7">
        <f>IF(U3489&gt;0,RANK(U3489,(P3489:Z3489)),0)</f>
        <v>0</v>
      </c>
      <c r="AK3489" s="7">
        <f>IF(V3489&gt;0,RANK(V3489,(P3489:Z3489)),0)</f>
        <v>0</v>
      </c>
      <c r="AL3489" s="7">
        <f>IF(W3489&gt;0,RANK(W3489,(P3489:Z3489)),0)</f>
        <v>0</v>
      </c>
      <c r="AM3489" s="2" t="str">
        <f>IF($C3489=0,"-",T3489/$C3489)</f>
        <v>-</v>
      </c>
      <c r="AN3489" s="2" t="str">
        <f>IF($C3489=0,"-",U3489/$C3489)</f>
        <v>-</v>
      </c>
      <c r="AO3489" s="2" t="str">
        <f>IF($C3489=0,"-",V3489/$C3489)</f>
        <v>-</v>
      </c>
      <c r="AP3489" s="2" t="str">
        <f>IF($C3489=0,"-",W3489/$C3489)</f>
        <v>-</v>
      </c>
      <c r="AQ3489" s="2"/>
      <c r="AR3489" s="155" t="str">
        <f>A3489</f>
        <v>Nebraska</v>
      </c>
      <c r="AS3489" s="155" t="s">
        <v>1136</v>
      </c>
      <c r="AV3489" s="91">
        <v>31</v>
      </c>
      <c r="AW3489" s="93"/>
      <c r="AX3489" s="91">
        <v>31</v>
      </c>
      <c r="AZ3489" s="7" t="s">
        <v>1662</v>
      </c>
      <c r="BA3489" s="155" t="s">
        <v>2409</v>
      </c>
    </row>
    <row r="3490" spans="1:57" s="155" customFormat="1">
      <c r="C3490" s="1"/>
      <c r="D3490" s="7"/>
      <c r="E3490" s="7"/>
      <c r="F3490" s="7"/>
      <c r="G3490" s="7"/>
      <c r="H3490" s="48"/>
      <c r="I3490" s="53"/>
      <c r="J3490" s="2"/>
      <c r="K3490" s="2"/>
      <c r="L3490" s="2"/>
      <c r="M3490" s="2"/>
      <c r="N3490" s="2"/>
      <c r="O3490" s="2"/>
      <c r="P3490" s="1"/>
      <c r="Q3490" s="1"/>
      <c r="R3490" s="1"/>
      <c r="S3490" s="1"/>
      <c r="T3490" s="1"/>
      <c r="U3490" s="1"/>
      <c r="V3490" s="1"/>
      <c r="W3490" s="1"/>
      <c r="X3490" s="1"/>
      <c r="Y3490" s="1"/>
      <c r="Z3490" s="1"/>
      <c r="AA3490" s="1"/>
      <c r="AB3490" s="1"/>
      <c r="AC3490" s="1"/>
      <c r="AD3490" s="1"/>
      <c r="AE3490" s="1"/>
      <c r="AF3490" s="1"/>
      <c r="AG3490" s="1"/>
      <c r="AH3490" s="1"/>
      <c r="AI3490" s="7"/>
      <c r="AJ3490" s="7"/>
      <c r="AK3490" s="7"/>
      <c r="AL3490" s="7"/>
      <c r="AM3490" s="2"/>
      <c r="AN3490" s="2"/>
      <c r="AO3490" s="2"/>
      <c r="AP3490" s="2"/>
      <c r="AQ3490" s="2"/>
      <c r="AV3490" s="91"/>
      <c r="AW3490" s="93"/>
      <c r="AX3490" s="91"/>
      <c r="AZ3490" s="7"/>
    </row>
    <row r="3491" spans="1:57" s="155" customFormat="1" collapsed="1">
      <c r="A3491" s="155" t="s">
        <v>1367</v>
      </c>
      <c r="B3491" s="155" t="s">
        <v>1136</v>
      </c>
      <c r="C3491" s="1">
        <f>SUM(P3491:AG3491)</f>
        <v>0</v>
      </c>
      <c r="D3491" s="7">
        <f>IF(P3491&gt;0,RANK(P3491,(P3491:R3491,S3491:AG3491)),0)</f>
        <v>0</v>
      </c>
      <c r="E3491" s="7">
        <f>IF(Q3491&gt;0,RANK(Q3491,(P3491:R3491,S3491:AG3491)),0)</f>
        <v>0</v>
      </c>
      <c r="F3491" s="7">
        <f>IF(R3491&gt;0,RANK(R3491,(P3491:R3491,S3491:AG3491)),0)</f>
        <v>0</v>
      </c>
      <c r="G3491" s="7">
        <f>IF(S3491&gt;0,RANK(S3491,(P3491:R3491,S3491:AG3491)),0)</f>
        <v>0</v>
      </c>
      <c r="H3491" s="48" t="e">
        <f>MAX(P3491:Y3491)-LARGE(P3491:Y3491,2)</f>
        <v>#NUM!</v>
      </c>
      <c r="I3491" s="53" t="e">
        <f>H3491/C3491</f>
        <v>#NUM!</v>
      </c>
      <c r="J3491" s="2"/>
      <c r="K3491" s="2" t="str">
        <f>IF($C3491=0,"-",P3491/$C3491)</f>
        <v>-</v>
      </c>
      <c r="L3491" s="2" t="str">
        <f>IF($C3491=0,"-",Q3491/$C3491)</f>
        <v>-</v>
      </c>
      <c r="M3491" s="2" t="str">
        <f>IF($C3491=0,"-",R3491/$C3491)</f>
        <v>-</v>
      </c>
      <c r="N3491" s="2" t="str">
        <f>IF($C3491=0,"-",S3491/$C3491)</f>
        <v>-</v>
      </c>
      <c r="O3491" s="2" t="str">
        <f>IF(C3491=0,"-",(1-K3491-L3491-M3491-N3491))</f>
        <v>-</v>
      </c>
      <c r="P3491" s="1"/>
      <c r="Q3491" s="1"/>
      <c r="R3491" s="1"/>
      <c r="S3491" s="1"/>
      <c r="T3491" s="1"/>
      <c r="U3491" s="1"/>
      <c r="V3491" s="1"/>
      <c r="W3491" s="1"/>
      <c r="X3491" s="1"/>
      <c r="Y3491" s="1"/>
      <c r="Z3491" s="1"/>
      <c r="AA3491" s="1"/>
      <c r="AB3491" s="1"/>
      <c r="AC3491" s="1"/>
      <c r="AD3491" s="1"/>
      <c r="AE3491" s="1"/>
      <c r="AF3491" s="1"/>
      <c r="AG3491" s="1"/>
      <c r="AH3491" s="1"/>
      <c r="AI3491" s="7">
        <f>IF(T3491&gt;0,RANK(T3491,(P3491:Z3491)),0)</f>
        <v>0</v>
      </c>
      <c r="AJ3491" s="7">
        <f>IF(U3491&gt;0,RANK(U3491,(P3491:Z3491)),0)</f>
        <v>0</v>
      </c>
      <c r="AK3491" s="7">
        <f>IF(V3491&gt;0,RANK(V3491,(P3491:Z3491)),0)</f>
        <v>0</v>
      </c>
      <c r="AL3491" s="7">
        <f>IF(W3491&gt;0,RANK(W3491,(P3491:Z3491)),0)</f>
        <v>0</v>
      </c>
      <c r="AM3491" s="2" t="str">
        <f>IF($C3491=0,"-",T3491/$C3491)</f>
        <v>-</v>
      </c>
      <c r="AN3491" s="2" t="str">
        <f>IF($C3491=0,"-",U3491/$C3491)</f>
        <v>-</v>
      </c>
      <c r="AO3491" s="2" t="str">
        <f>IF($C3491=0,"-",V3491/$C3491)</f>
        <v>-</v>
      </c>
      <c r="AP3491" s="2" t="str">
        <f>IF($C3491=0,"-",W3491/$C3491)</f>
        <v>-</v>
      </c>
      <c r="AQ3491" s="2"/>
      <c r="AR3491" s="155" t="str">
        <f>A3491</f>
        <v>Wyoming</v>
      </c>
      <c r="AS3491" s="155" t="s">
        <v>1136</v>
      </c>
      <c r="AV3491" s="91">
        <v>56</v>
      </c>
      <c r="AW3491" s="93"/>
      <c r="AX3491" s="91">
        <v>56</v>
      </c>
      <c r="AZ3491" s="7" t="s">
        <v>1662</v>
      </c>
      <c r="BA3491" s="155" t="s">
        <v>2409</v>
      </c>
    </row>
    <row r="3492" spans="1:57" s="143" customFormat="1">
      <c r="C3492" s="1"/>
      <c r="D3492" s="7"/>
      <c r="E3492" s="7"/>
      <c r="F3492" s="7"/>
      <c r="G3492" s="7"/>
      <c r="H3492" s="48"/>
      <c r="I3492" s="53"/>
      <c r="J3492" s="2"/>
      <c r="K3492" s="2"/>
      <c r="L3492" s="2"/>
      <c r="M3492" s="2"/>
      <c r="N3492" s="2"/>
      <c r="O3492" s="2"/>
      <c r="P3492" s="1"/>
      <c r="Q3492" s="1"/>
      <c r="R3492" s="1"/>
      <c r="S3492" s="1"/>
      <c r="T3492" s="1"/>
      <c r="U3492" s="1"/>
      <c r="V3492" s="1"/>
      <c r="W3492" s="1"/>
      <c r="X3492" s="1"/>
      <c r="Y3492" s="1"/>
      <c r="Z3492" s="1"/>
      <c r="AA3492" s="1"/>
      <c r="AB3492" s="1"/>
      <c r="AC3492" s="1"/>
      <c r="AD3492" s="1"/>
      <c r="AE3492" s="1"/>
      <c r="AF3492" s="1"/>
      <c r="AG3492" s="1"/>
      <c r="AH3492" s="1"/>
      <c r="AI3492" s="7"/>
      <c r="AJ3492" s="7"/>
      <c r="AK3492" s="7"/>
      <c r="AL3492" s="7"/>
      <c r="AM3492" s="2"/>
      <c r="AN3492" s="2"/>
      <c r="AO3492" s="2"/>
      <c r="AP3492" s="2"/>
      <c r="AQ3492" s="2"/>
      <c r="AV3492" s="91"/>
      <c r="AW3492" s="93"/>
      <c r="AX3492" s="99"/>
      <c r="AZ3492" s="7"/>
    </row>
    <row r="3493" spans="1:57" s="143" customFormat="1" hidden="1" outlineLevel="1">
      <c r="A3493" s="143" t="s">
        <v>1718</v>
      </c>
      <c r="B3493" s="143" t="s">
        <v>138</v>
      </c>
      <c r="C3493" s="1">
        <f t="shared" ref="C3493:C3516" si="1900">SUM(P3493:AG3493)</f>
        <v>1</v>
      </c>
      <c r="D3493" s="7">
        <f>IF(P3493&gt;0,RANK(P3493,(P3493:R3493,S3493:AG3493)),0)</f>
        <v>0</v>
      </c>
      <c r="E3493" s="7">
        <f>IF(Q3493&gt;0,RANK(Q3493,(P3493:R3493,S3493:AG3493)),0)</f>
        <v>0</v>
      </c>
      <c r="F3493" s="7">
        <f>IF(R3493&gt;0,RANK(R3493,(P3493:R3493,S3493:AG3493)),0)</f>
        <v>0</v>
      </c>
      <c r="G3493" s="7">
        <f>IF(S3493&gt;0,RANK(S3493,(P3493:R3493,S3493:AG3493)),0)</f>
        <v>0</v>
      </c>
      <c r="H3493" s="48" t="e">
        <f t="shared" ref="H3493:H3516" si="1901">MAX(P3493:Y3493)-LARGE(P3493:Y3493,2)</f>
        <v>#NUM!</v>
      </c>
      <c r="I3493" s="53" t="e">
        <f t="shared" ref="I3493:I3516" si="1902">H3493/C3493</f>
        <v>#NUM!</v>
      </c>
      <c r="J3493" s="2"/>
      <c r="K3493" s="2">
        <f t="shared" ref="K3493:K3516" si="1903">IF($C3493=0,"-",P3493/$C3493)</f>
        <v>0</v>
      </c>
      <c r="L3493" s="2">
        <f t="shared" ref="L3493:L3516" si="1904">IF($C3493=0,"-",Q3493/$C3493)</f>
        <v>0</v>
      </c>
      <c r="M3493" s="2">
        <f t="shared" ref="M3493:M3516" si="1905">IF($C3493=0,"-",R3493/$C3493)</f>
        <v>0</v>
      </c>
      <c r="N3493" s="2">
        <f t="shared" ref="N3493:N3516" si="1906">IF($C3493=0,"-",S3493/$C3493)</f>
        <v>0</v>
      </c>
      <c r="O3493" s="2">
        <f t="shared" ref="O3493:O3516" si="1907">IF(C3493=0,"-",(1-K3493-L3493-M3493-N3493))</f>
        <v>1</v>
      </c>
      <c r="P3493" s="1"/>
      <c r="Q3493" s="1"/>
      <c r="R3493" s="1"/>
      <c r="S3493" s="1"/>
      <c r="T3493" s="1">
        <v>1</v>
      </c>
      <c r="U3493" s="1"/>
      <c r="V3493" s="1"/>
      <c r="W3493" s="1"/>
      <c r="X3493" s="1"/>
      <c r="Y3493" s="1"/>
      <c r="Z3493" s="1">
        <f t="shared" ref="Z3493:Z3515" si="1908">BN3493</f>
        <v>0</v>
      </c>
      <c r="AA3493" s="1"/>
      <c r="AB3493" s="1"/>
      <c r="AC3493" s="1"/>
      <c r="AD3493" s="1"/>
      <c r="AE3493" s="1"/>
      <c r="AF3493" s="1"/>
      <c r="AG3493" s="1"/>
      <c r="AH3493" s="1"/>
      <c r="AI3493" s="7">
        <f t="shared" ref="AI3493:AI3516" si="1909">IF(T3493&gt;0,RANK(T3493,(P3493:Z3493)),0)</f>
        <v>1</v>
      </c>
      <c r="AJ3493" s="7">
        <f t="shared" ref="AJ3493:AJ3516" si="1910">IF(U3493&gt;0,RANK(U3493,(P3493:Z3493)),0)</f>
        <v>0</v>
      </c>
      <c r="AK3493" s="7">
        <f t="shared" ref="AK3493:AK3516" si="1911">IF(V3493&gt;0,RANK(V3493,(P3493:Z3493)),0)</f>
        <v>0</v>
      </c>
      <c r="AL3493" s="7">
        <f t="shared" ref="AL3493:AL3516" si="1912">IF(W3493&gt;0,RANK(W3493,(P3493:Z3493)),0)</f>
        <v>0</v>
      </c>
      <c r="AM3493" s="2">
        <f t="shared" ref="AM3493:AM3516" si="1913">IF($C3493=0,"-",T3493/$C3493)</f>
        <v>1</v>
      </c>
      <c r="AN3493" s="2">
        <f t="shared" ref="AN3493:AN3516" si="1914">IF($C3493=0,"-",U3493/$C3493)</f>
        <v>0</v>
      </c>
      <c r="AO3493" s="2">
        <f t="shared" ref="AO3493:AO3516" si="1915">IF($C3493=0,"-",V3493/$C3493)</f>
        <v>0</v>
      </c>
      <c r="AP3493" s="2">
        <f t="shared" ref="AP3493:AP3516" si="1916">IF($C3493=0,"-",W3493/$C3493)</f>
        <v>0</v>
      </c>
      <c r="AQ3493" s="2"/>
      <c r="AR3493" s="143" t="str">
        <f t="shared" ref="AR3493:AR3516" si="1917">A3493</f>
        <v>Albany</v>
      </c>
      <c r="AS3493" s="143" t="s">
        <v>138</v>
      </c>
      <c r="AT3493" s="48"/>
      <c r="AV3493" s="91">
        <v>56</v>
      </c>
      <c r="AW3493" s="93">
        <v>1</v>
      </c>
      <c r="AX3493" s="99">
        <f t="shared" ref="AX3493:AX3515" si="1918">AV3493*1000+AW3493</f>
        <v>56001</v>
      </c>
      <c r="AZ3493" s="7" t="s">
        <v>3053</v>
      </c>
      <c r="BA3493" s="143" t="s">
        <v>1930</v>
      </c>
      <c r="BC3493" s="108"/>
    </row>
    <row r="3494" spans="1:57" s="143" customFormat="1" hidden="1" outlineLevel="1">
      <c r="A3494" s="143" t="s">
        <v>898</v>
      </c>
      <c r="B3494" s="143" t="s">
        <v>138</v>
      </c>
      <c r="C3494" s="1">
        <f t="shared" si="1900"/>
        <v>1</v>
      </c>
      <c r="D3494" s="7">
        <f>IF(P3494&gt;0,RANK(P3494,(P3494:R3494,S3494:AG3494)),0)</f>
        <v>0</v>
      </c>
      <c r="E3494" s="7">
        <f>IF(Q3494&gt;0,RANK(Q3494,(P3494:R3494,S3494:AG3494)),0)</f>
        <v>0</v>
      </c>
      <c r="F3494" s="7">
        <f>IF(R3494&gt;0,RANK(R3494,(P3494:R3494,S3494:AG3494)),0)</f>
        <v>1</v>
      </c>
      <c r="G3494" s="7">
        <f>IF(S3494&gt;0,RANK(S3494,(P3494:R3494,S3494:AG3494)),0)</f>
        <v>0</v>
      </c>
      <c r="H3494" s="48" t="e">
        <f t="shared" si="1901"/>
        <v>#NUM!</v>
      </c>
      <c r="I3494" s="53" t="e">
        <f t="shared" si="1902"/>
        <v>#NUM!</v>
      </c>
      <c r="J3494" s="2"/>
      <c r="K3494" s="2">
        <f t="shared" si="1903"/>
        <v>0</v>
      </c>
      <c r="L3494" s="2">
        <f t="shared" si="1904"/>
        <v>0</v>
      </c>
      <c r="M3494" s="2">
        <f t="shared" si="1905"/>
        <v>1</v>
      </c>
      <c r="N3494" s="2">
        <f t="shared" si="1906"/>
        <v>0</v>
      </c>
      <c r="O3494" s="2">
        <f t="shared" si="1907"/>
        <v>0</v>
      </c>
      <c r="P3494" s="1"/>
      <c r="Q3494" s="1"/>
      <c r="R3494" s="1">
        <v>1</v>
      </c>
      <c r="S3494" s="1"/>
      <c r="T3494" s="1"/>
      <c r="U3494" s="1"/>
      <c r="V3494" s="1"/>
      <c r="W3494" s="1"/>
      <c r="X3494" s="1"/>
      <c r="Y3494" s="1"/>
      <c r="Z3494" s="1">
        <f t="shared" si="1908"/>
        <v>0</v>
      </c>
      <c r="AA3494" s="1"/>
      <c r="AB3494" s="1"/>
      <c r="AC3494" s="1"/>
      <c r="AD3494" s="1"/>
      <c r="AE3494" s="1"/>
      <c r="AF3494" s="1"/>
      <c r="AG3494" s="1"/>
      <c r="AH3494" s="1"/>
      <c r="AI3494" s="7">
        <f t="shared" si="1909"/>
        <v>0</v>
      </c>
      <c r="AJ3494" s="7">
        <f t="shared" si="1910"/>
        <v>0</v>
      </c>
      <c r="AK3494" s="7">
        <f t="shared" si="1911"/>
        <v>0</v>
      </c>
      <c r="AL3494" s="7">
        <f t="shared" si="1912"/>
        <v>0</v>
      </c>
      <c r="AM3494" s="2">
        <f t="shared" si="1913"/>
        <v>0</v>
      </c>
      <c r="AN3494" s="2">
        <f t="shared" si="1914"/>
        <v>0</v>
      </c>
      <c r="AO3494" s="2">
        <f t="shared" si="1915"/>
        <v>0</v>
      </c>
      <c r="AP3494" s="2">
        <f t="shared" si="1916"/>
        <v>0</v>
      </c>
      <c r="AQ3494" s="2"/>
      <c r="AR3494" s="143" t="str">
        <f t="shared" si="1917"/>
        <v>Big Horn</v>
      </c>
      <c r="AS3494" s="143" t="s">
        <v>138</v>
      </c>
      <c r="AT3494" s="48"/>
      <c r="AV3494" s="91">
        <v>56</v>
      </c>
      <c r="AW3494" s="93">
        <v>3</v>
      </c>
      <c r="AX3494" s="99">
        <f t="shared" si="1918"/>
        <v>56003</v>
      </c>
      <c r="AZ3494" s="7" t="s">
        <v>3053</v>
      </c>
      <c r="BA3494" s="143" t="s">
        <v>1930</v>
      </c>
      <c r="BC3494" s="108"/>
    </row>
    <row r="3495" spans="1:57" s="143" customFormat="1" hidden="1" outlineLevel="1">
      <c r="A3495" s="143" t="s">
        <v>428</v>
      </c>
      <c r="B3495" s="143" t="s">
        <v>138</v>
      </c>
      <c r="C3495" s="1">
        <f t="shared" si="1900"/>
        <v>0</v>
      </c>
      <c r="D3495" s="7">
        <f>IF(P3495&gt;0,RANK(P3495,(P3495:R3495,S3495:AG3495)),0)</f>
        <v>0</v>
      </c>
      <c r="E3495" s="7">
        <f>IF(Q3495&gt;0,RANK(Q3495,(P3495:R3495,S3495:AG3495)),0)</f>
        <v>0</v>
      </c>
      <c r="F3495" s="7">
        <f>IF(R3495&gt;0,RANK(R3495,(P3495:R3495,S3495:AG3495)),0)</f>
        <v>0</v>
      </c>
      <c r="G3495" s="7">
        <f>IF(S3495&gt;0,RANK(S3495,(P3495:R3495,S3495:AG3495)),0)</f>
        <v>0</v>
      </c>
      <c r="H3495" s="48" t="e">
        <f t="shared" si="1901"/>
        <v>#NUM!</v>
      </c>
      <c r="I3495" s="53" t="e">
        <f t="shared" si="1902"/>
        <v>#NUM!</v>
      </c>
      <c r="J3495" s="2"/>
      <c r="K3495" s="2" t="str">
        <f t="shared" si="1903"/>
        <v>-</v>
      </c>
      <c r="L3495" s="2" t="str">
        <f t="shared" si="1904"/>
        <v>-</v>
      </c>
      <c r="M3495" s="2" t="str">
        <f t="shared" si="1905"/>
        <v>-</v>
      </c>
      <c r="N3495" s="2" t="str">
        <f t="shared" si="1906"/>
        <v>-</v>
      </c>
      <c r="O3495" s="2" t="str">
        <f t="shared" si="1907"/>
        <v>-</v>
      </c>
      <c r="P3495" s="1"/>
      <c r="Q3495" s="1"/>
      <c r="R3495" s="1"/>
      <c r="S3495" s="1"/>
      <c r="T3495" s="1"/>
      <c r="U3495" s="1"/>
      <c r="V3495" s="1"/>
      <c r="W3495" s="1"/>
      <c r="X3495" s="1"/>
      <c r="Y3495" s="1"/>
      <c r="Z3495" s="1">
        <f t="shared" si="1908"/>
        <v>0</v>
      </c>
      <c r="AA3495" s="1"/>
      <c r="AB3495" s="1"/>
      <c r="AC3495" s="1"/>
      <c r="AD3495" s="1"/>
      <c r="AE3495" s="1"/>
      <c r="AF3495" s="1"/>
      <c r="AG3495" s="1"/>
      <c r="AH3495" s="1"/>
      <c r="AI3495" s="7">
        <f t="shared" si="1909"/>
        <v>0</v>
      </c>
      <c r="AJ3495" s="7">
        <f t="shared" si="1910"/>
        <v>0</v>
      </c>
      <c r="AK3495" s="7">
        <f t="shared" si="1911"/>
        <v>0</v>
      </c>
      <c r="AL3495" s="7">
        <f t="shared" si="1912"/>
        <v>0</v>
      </c>
      <c r="AM3495" s="2" t="str">
        <f t="shared" si="1913"/>
        <v>-</v>
      </c>
      <c r="AN3495" s="2" t="str">
        <f t="shared" si="1914"/>
        <v>-</v>
      </c>
      <c r="AO3495" s="2" t="str">
        <f t="shared" si="1915"/>
        <v>-</v>
      </c>
      <c r="AP3495" s="2" t="str">
        <f t="shared" si="1916"/>
        <v>-</v>
      </c>
      <c r="AQ3495" s="2"/>
      <c r="AR3495" s="143" t="str">
        <f t="shared" si="1917"/>
        <v>Campbell</v>
      </c>
      <c r="AS3495" s="143" t="s">
        <v>138</v>
      </c>
      <c r="AT3495" s="48"/>
      <c r="AV3495" s="91">
        <v>56</v>
      </c>
      <c r="AW3495" s="93">
        <v>5</v>
      </c>
      <c r="AX3495" s="99">
        <f t="shared" si="1918"/>
        <v>56005</v>
      </c>
      <c r="AZ3495" s="7" t="s">
        <v>3053</v>
      </c>
      <c r="BA3495" s="143" t="s">
        <v>1930</v>
      </c>
      <c r="BC3495" s="108"/>
    </row>
    <row r="3496" spans="1:57" s="143" customFormat="1" hidden="1" outlineLevel="1">
      <c r="A3496" s="143" t="s">
        <v>1703</v>
      </c>
      <c r="B3496" s="143" t="s">
        <v>138</v>
      </c>
      <c r="C3496" s="1">
        <f t="shared" si="1900"/>
        <v>1</v>
      </c>
      <c r="D3496" s="7">
        <f>IF(P3496&gt;0,RANK(P3496,(P3496:R3496,S3496:AG3496)),0)</f>
        <v>0</v>
      </c>
      <c r="E3496" s="7">
        <f>IF(Q3496&gt;0,RANK(Q3496,(P3496:R3496,S3496:AG3496)),0)</f>
        <v>0</v>
      </c>
      <c r="F3496" s="7">
        <f>IF(R3496&gt;0,RANK(R3496,(P3496:R3496,S3496:AG3496)),0)</f>
        <v>0</v>
      </c>
      <c r="G3496" s="7">
        <f>IF(S3496&gt;0,RANK(S3496,(P3496:R3496,S3496:AG3496)),0)</f>
        <v>0</v>
      </c>
      <c r="H3496" s="48" t="e">
        <f t="shared" si="1901"/>
        <v>#NUM!</v>
      </c>
      <c r="I3496" s="53" t="e">
        <f t="shared" si="1902"/>
        <v>#NUM!</v>
      </c>
      <c r="J3496" s="2"/>
      <c r="K3496" s="2">
        <f t="shared" si="1903"/>
        <v>0</v>
      </c>
      <c r="L3496" s="2">
        <f t="shared" si="1904"/>
        <v>0</v>
      </c>
      <c r="M3496" s="2">
        <f t="shared" si="1905"/>
        <v>0</v>
      </c>
      <c r="N3496" s="2">
        <f t="shared" si="1906"/>
        <v>0</v>
      </c>
      <c r="O3496" s="2">
        <f t="shared" si="1907"/>
        <v>1</v>
      </c>
      <c r="P3496" s="1"/>
      <c r="Q3496" s="1"/>
      <c r="R3496" s="1"/>
      <c r="S3496" s="1"/>
      <c r="T3496" s="1">
        <v>1</v>
      </c>
      <c r="U3496" s="1"/>
      <c r="V3496" s="1"/>
      <c r="W3496" s="1"/>
      <c r="X3496" s="1"/>
      <c r="Y3496" s="1"/>
      <c r="Z3496" s="1">
        <f t="shared" si="1908"/>
        <v>0</v>
      </c>
      <c r="AA3496" s="1"/>
      <c r="AB3496" s="1"/>
      <c r="AC3496" s="1"/>
      <c r="AD3496" s="1"/>
      <c r="AE3496" s="1"/>
      <c r="AF3496" s="1"/>
      <c r="AG3496" s="1"/>
      <c r="AH3496" s="1"/>
      <c r="AI3496" s="7">
        <f t="shared" si="1909"/>
        <v>1</v>
      </c>
      <c r="AJ3496" s="7">
        <f t="shared" si="1910"/>
        <v>0</v>
      </c>
      <c r="AK3496" s="7">
        <f t="shared" si="1911"/>
        <v>0</v>
      </c>
      <c r="AL3496" s="7">
        <f t="shared" si="1912"/>
        <v>0</v>
      </c>
      <c r="AM3496" s="2">
        <f t="shared" si="1913"/>
        <v>1</v>
      </c>
      <c r="AN3496" s="2">
        <f t="shared" si="1914"/>
        <v>0</v>
      </c>
      <c r="AO3496" s="2">
        <f t="shared" si="1915"/>
        <v>0</v>
      </c>
      <c r="AP3496" s="2">
        <f t="shared" si="1916"/>
        <v>0</v>
      </c>
      <c r="AQ3496" s="2"/>
      <c r="AR3496" s="143" t="str">
        <f t="shared" si="1917"/>
        <v>Carbon</v>
      </c>
      <c r="AS3496" s="143" t="s">
        <v>138</v>
      </c>
      <c r="AT3496" s="48"/>
      <c r="AV3496" s="91">
        <v>56</v>
      </c>
      <c r="AW3496" s="93">
        <v>7</v>
      </c>
      <c r="AX3496" s="99">
        <f t="shared" si="1918"/>
        <v>56007</v>
      </c>
      <c r="AZ3496" s="7" t="s">
        <v>3053</v>
      </c>
      <c r="BA3496" s="143" t="s">
        <v>1930</v>
      </c>
      <c r="BC3496" s="108"/>
    </row>
    <row r="3497" spans="1:57" s="143" customFormat="1" hidden="1" outlineLevel="1">
      <c r="A3497" s="143" t="s">
        <v>1473</v>
      </c>
      <c r="B3497" s="143" t="s">
        <v>138</v>
      </c>
      <c r="C3497" s="1">
        <f t="shared" si="1900"/>
        <v>1</v>
      </c>
      <c r="D3497" s="7">
        <f>IF(P3497&gt;0,RANK(P3497,(P3497:R3497,S3497:AG3497)),0)</f>
        <v>0</v>
      </c>
      <c r="E3497" s="7">
        <f>IF(Q3497&gt;0,RANK(Q3497,(P3497:R3497,S3497:AG3497)),0)</f>
        <v>0</v>
      </c>
      <c r="F3497" s="7">
        <f>IF(R3497&gt;0,RANK(R3497,(P3497:R3497,S3497:AG3497)),0)</f>
        <v>0</v>
      </c>
      <c r="G3497" s="7">
        <f>IF(S3497&gt;0,RANK(S3497,(P3497:R3497,S3497:AG3497)),0)</f>
        <v>0</v>
      </c>
      <c r="H3497" s="48" t="e">
        <f t="shared" si="1901"/>
        <v>#NUM!</v>
      </c>
      <c r="I3497" s="53" t="e">
        <f t="shared" si="1902"/>
        <v>#NUM!</v>
      </c>
      <c r="J3497" s="2"/>
      <c r="K3497" s="2">
        <f t="shared" si="1903"/>
        <v>0</v>
      </c>
      <c r="L3497" s="2">
        <f t="shared" si="1904"/>
        <v>0</v>
      </c>
      <c r="M3497" s="2">
        <f t="shared" si="1905"/>
        <v>0</v>
      </c>
      <c r="N3497" s="2">
        <f t="shared" si="1906"/>
        <v>0</v>
      </c>
      <c r="O3497" s="2">
        <f t="shared" si="1907"/>
        <v>1</v>
      </c>
      <c r="P3497" s="1"/>
      <c r="Q3497" s="1"/>
      <c r="R3497" s="1"/>
      <c r="S3497" s="1"/>
      <c r="T3497" s="1"/>
      <c r="U3497" s="1"/>
      <c r="V3497" s="1"/>
      <c r="W3497" s="1"/>
      <c r="X3497" s="1"/>
      <c r="Y3497" s="1">
        <v>1</v>
      </c>
      <c r="Z3497" s="1">
        <f t="shared" si="1908"/>
        <v>0</v>
      </c>
      <c r="AA3497" s="1"/>
      <c r="AB3497" s="1"/>
      <c r="AC3497" s="1"/>
      <c r="AD3497" s="1"/>
      <c r="AE3497" s="1"/>
      <c r="AF3497" s="1"/>
      <c r="AG3497" s="1"/>
      <c r="AH3497" s="1"/>
      <c r="AI3497" s="7">
        <f t="shared" si="1909"/>
        <v>0</v>
      </c>
      <c r="AJ3497" s="7">
        <f t="shared" si="1910"/>
        <v>0</v>
      </c>
      <c r="AK3497" s="7">
        <f t="shared" si="1911"/>
        <v>0</v>
      </c>
      <c r="AL3497" s="7">
        <f t="shared" si="1912"/>
        <v>0</v>
      </c>
      <c r="AM3497" s="2">
        <f t="shared" si="1913"/>
        <v>0</v>
      </c>
      <c r="AN3497" s="2">
        <f t="shared" si="1914"/>
        <v>0</v>
      </c>
      <c r="AO3497" s="2">
        <f t="shared" si="1915"/>
        <v>0</v>
      </c>
      <c r="AP3497" s="2">
        <f t="shared" si="1916"/>
        <v>0</v>
      </c>
      <c r="AQ3497" s="2"/>
      <c r="AR3497" s="143" t="str">
        <f t="shared" si="1917"/>
        <v>Converse</v>
      </c>
      <c r="AS3497" s="143" t="s">
        <v>138</v>
      </c>
      <c r="AT3497" s="48"/>
      <c r="AV3497" s="91">
        <v>56</v>
      </c>
      <c r="AW3497" s="93">
        <v>9</v>
      </c>
      <c r="AX3497" s="99">
        <f t="shared" si="1918"/>
        <v>56009</v>
      </c>
      <c r="AZ3497" s="7" t="s">
        <v>3053</v>
      </c>
      <c r="BA3497" s="143" t="s">
        <v>1930</v>
      </c>
      <c r="BC3497" s="108"/>
      <c r="BD3497" s="108"/>
    </row>
    <row r="3498" spans="1:57" s="143" customFormat="1" hidden="1" outlineLevel="1">
      <c r="A3498" s="143" t="s">
        <v>2487</v>
      </c>
      <c r="B3498" s="143" t="s">
        <v>138</v>
      </c>
      <c r="C3498" s="1">
        <f t="shared" si="1900"/>
        <v>26</v>
      </c>
      <c r="D3498" s="7">
        <f>IF(P3498&gt;0,RANK(P3498,(P3498:R3498,S3498:AG3498)),0)</f>
        <v>0</v>
      </c>
      <c r="E3498" s="7">
        <f>IF(Q3498&gt;0,RANK(Q3498,(P3498:R3498,S3498:AG3498)),0)</f>
        <v>3</v>
      </c>
      <c r="F3498" s="7">
        <f>IF(R3498&gt;0,RANK(R3498,(P3498:R3498,S3498:AG3498)),0)</f>
        <v>1</v>
      </c>
      <c r="G3498" s="7">
        <f>IF(S3498&gt;0,RANK(S3498,(P3498:R3498,S3498:AG3498)),0)</f>
        <v>2</v>
      </c>
      <c r="H3498" s="48">
        <f t="shared" si="1901"/>
        <v>3</v>
      </c>
      <c r="I3498" s="53">
        <f t="shared" si="1902"/>
        <v>0.11538461538461539</v>
      </c>
      <c r="J3498" s="2"/>
      <c r="K3498" s="2">
        <f t="shared" si="1903"/>
        <v>0</v>
      </c>
      <c r="L3498" s="2">
        <f t="shared" si="1904"/>
        <v>0.26923076923076922</v>
      </c>
      <c r="M3498" s="2">
        <f t="shared" si="1905"/>
        <v>0.42307692307692307</v>
      </c>
      <c r="N3498" s="2">
        <f t="shared" si="1906"/>
        <v>0.30769230769230771</v>
      </c>
      <c r="O3498" s="2">
        <f t="shared" si="1907"/>
        <v>5.5511151231257827E-17</v>
      </c>
      <c r="P3498" s="1"/>
      <c r="Q3498" s="1">
        <v>7</v>
      </c>
      <c r="R3498" s="1">
        <v>11</v>
      </c>
      <c r="S3498" s="1">
        <v>8</v>
      </c>
      <c r="T3498" s="1"/>
      <c r="U3498" s="1"/>
      <c r="V3498" s="1"/>
      <c r="W3498" s="1"/>
      <c r="X3498" s="1"/>
      <c r="Y3498" s="1"/>
      <c r="Z3498" s="1">
        <f t="shared" si="1908"/>
        <v>0</v>
      </c>
      <c r="AA3498" s="1"/>
      <c r="AB3498" s="1"/>
      <c r="AC3498" s="1"/>
      <c r="AD3498" s="1"/>
      <c r="AE3498" s="1"/>
      <c r="AF3498" s="1"/>
      <c r="AG3498" s="1"/>
      <c r="AH3498" s="1"/>
      <c r="AI3498" s="7">
        <f t="shared" si="1909"/>
        <v>0</v>
      </c>
      <c r="AJ3498" s="7">
        <f t="shared" si="1910"/>
        <v>0</v>
      </c>
      <c r="AK3498" s="7">
        <f t="shared" si="1911"/>
        <v>0</v>
      </c>
      <c r="AL3498" s="7">
        <f t="shared" si="1912"/>
        <v>0</v>
      </c>
      <c r="AM3498" s="2">
        <f t="shared" si="1913"/>
        <v>0</v>
      </c>
      <c r="AN3498" s="2">
        <f t="shared" si="1914"/>
        <v>0</v>
      </c>
      <c r="AO3498" s="2">
        <f t="shared" si="1915"/>
        <v>0</v>
      </c>
      <c r="AP3498" s="2">
        <f t="shared" si="1916"/>
        <v>0</v>
      </c>
      <c r="AQ3498" s="2"/>
      <c r="AR3498" s="143" t="str">
        <f t="shared" si="1917"/>
        <v>Crook</v>
      </c>
      <c r="AS3498" s="143" t="s">
        <v>138</v>
      </c>
      <c r="AT3498" s="48"/>
      <c r="AV3498" s="91">
        <v>56</v>
      </c>
      <c r="AW3498" s="93">
        <v>11</v>
      </c>
      <c r="AX3498" s="99">
        <f t="shared" si="1918"/>
        <v>56011</v>
      </c>
      <c r="AZ3498" s="7" t="s">
        <v>3053</v>
      </c>
      <c r="BA3498" s="143" t="s">
        <v>1930</v>
      </c>
      <c r="BC3498" s="108" t="s">
        <v>3519</v>
      </c>
    </row>
    <row r="3499" spans="1:57" s="143" customFormat="1" hidden="1" outlineLevel="1">
      <c r="A3499" s="143" t="s">
        <v>711</v>
      </c>
      <c r="B3499" s="143" t="s">
        <v>138</v>
      </c>
      <c r="C3499" s="1">
        <f t="shared" si="1900"/>
        <v>78</v>
      </c>
      <c r="D3499" s="7">
        <f>IF(P3499&gt;0,RANK(P3499,(P3499:R3499,S3499:AG3499)),0)</f>
        <v>0</v>
      </c>
      <c r="E3499" s="7">
        <f>IF(Q3499&gt;0,RANK(Q3499,(P3499:R3499,S3499:AG3499)),0)</f>
        <v>0</v>
      </c>
      <c r="F3499" s="7">
        <f>IF(R3499&gt;0,RANK(R3499,(P3499:R3499,S3499:AG3499)),0)</f>
        <v>1</v>
      </c>
      <c r="G3499" s="7">
        <f>IF(S3499&gt;0,RANK(S3499,(P3499:R3499,S3499:AG3499)),0)</f>
        <v>0</v>
      </c>
      <c r="H3499" s="48" t="e">
        <f t="shared" si="1901"/>
        <v>#NUM!</v>
      </c>
      <c r="I3499" s="53" t="e">
        <f t="shared" si="1902"/>
        <v>#NUM!</v>
      </c>
      <c r="J3499" s="2"/>
      <c r="K3499" s="2">
        <f t="shared" si="1903"/>
        <v>0</v>
      </c>
      <c r="L3499" s="2">
        <f t="shared" si="1904"/>
        <v>0</v>
      </c>
      <c r="M3499" s="2">
        <f t="shared" si="1905"/>
        <v>1</v>
      </c>
      <c r="N3499" s="2">
        <f t="shared" si="1906"/>
        <v>0</v>
      </c>
      <c r="O3499" s="2">
        <f t="shared" si="1907"/>
        <v>0</v>
      </c>
      <c r="P3499" s="1"/>
      <c r="Q3499" s="1"/>
      <c r="R3499" s="1">
        <v>78</v>
      </c>
      <c r="S3499" s="1"/>
      <c r="T3499" s="1"/>
      <c r="U3499" s="1"/>
      <c r="V3499" s="1"/>
      <c r="W3499" s="1"/>
      <c r="X3499" s="1"/>
      <c r="Y3499" s="1"/>
      <c r="Z3499" s="1">
        <f t="shared" si="1908"/>
        <v>0</v>
      </c>
      <c r="AA3499" s="1"/>
      <c r="AB3499" s="1"/>
      <c r="AC3499" s="1"/>
      <c r="AD3499" s="1"/>
      <c r="AE3499" s="1"/>
      <c r="AF3499" s="1"/>
      <c r="AG3499" s="1"/>
      <c r="AH3499" s="1"/>
      <c r="AI3499" s="7">
        <f t="shared" si="1909"/>
        <v>0</v>
      </c>
      <c r="AJ3499" s="7">
        <f t="shared" si="1910"/>
        <v>0</v>
      </c>
      <c r="AK3499" s="7">
        <f t="shared" si="1911"/>
        <v>0</v>
      </c>
      <c r="AL3499" s="7">
        <f t="shared" si="1912"/>
        <v>0</v>
      </c>
      <c r="AM3499" s="2">
        <f t="shared" si="1913"/>
        <v>0</v>
      </c>
      <c r="AN3499" s="2">
        <f t="shared" si="1914"/>
        <v>0</v>
      </c>
      <c r="AO3499" s="2">
        <f t="shared" si="1915"/>
        <v>0</v>
      </c>
      <c r="AP3499" s="2">
        <f t="shared" si="1916"/>
        <v>0</v>
      </c>
      <c r="AQ3499" s="2"/>
      <c r="AR3499" s="143" t="str">
        <f t="shared" si="1917"/>
        <v>Fremont</v>
      </c>
      <c r="AS3499" s="143" t="s">
        <v>138</v>
      </c>
      <c r="AT3499" s="48"/>
      <c r="AV3499" s="91">
        <v>56</v>
      </c>
      <c r="AW3499" s="93">
        <v>13</v>
      </c>
      <c r="AX3499" s="99">
        <f t="shared" si="1918"/>
        <v>56013</v>
      </c>
      <c r="AZ3499" s="7" t="s">
        <v>3053</v>
      </c>
      <c r="BA3499" s="143" t="s">
        <v>1930</v>
      </c>
      <c r="BB3499" s="108"/>
      <c r="BC3499" s="108"/>
      <c r="BD3499" s="108"/>
      <c r="BE3499" s="108"/>
    </row>
    <row r="3500" spans="1:57" s="143" customFormat="1" hidden="1" outlineLevel="1">
      <c r="A3500" s="143" t="s">
        <v>101</v>
      </c>
      <c r="B3500" s="143" t="s">
        <v>138</v>
      </c>
      <c r="C3500" s="1">
        <f t="shared" si="1900"/>
        <v>63</v>
      </c>
      <c r="D3500" s="7">
        <f>IF(P3500&gt;0,RANK(P3500,(P3500:R3500,S3500:AG3500)),0)</f>
        <v>0</v>
      </c>
      <c r="E3500" s="7">
        <f>IF(Q3500&gt;0,RANK(Q3500,(P3500:R3500,S3500:AG3500)),0)</f>
        <v>0</v>
      </c>
      <c r="F3500" s="7">
        <f>IF(R3500&gt;0,RANK(R3500,(P3500:R3500,S3500:AG3500)),0)</f>
        <v>0</v>
      </c>
      <c r="G3500" s="7">
        <f>IF(S3500&gt;0,RANK(S3500,(P3500:R3500,S3500:AG3500)),0)</f>
        <v>0</v>
      </c>
      <c r="H3500" s="48">
        <f t="shared" si="1901"/>
        <v>37</v>
      </c>
      <c r="I3500" s="53">
        <f t="shared" si="1902"/>
        <v>0.58730158730158732</v>
      </c>
      <c r="J3500" s="2"/>
      <c r="K3500" s="2">
        <f t="shared" si="1903"/>
        <v>0</v>
      </c>
      <c r="L3500" s="2">
        <f t="shared" si="1904"/>
        <v>0</v>
      </c>
      <c r="M3500" s="2">
        <f t="shared" si="1905"/>
        <v>0</v>
      </c>
      <c r="N3500" s="2">
        <f t="shared" si="1906"/>
        <v>0</v>
      </c>
      <c r="O3500" s="2">
        <f t="shared" si="1907"/>
        <v>1</v>
      </c>
      <c r="P3500" s="1"/>
      <c r="Q3500" s="1"/>
      <c r="R3500" s="1"/>
      <c r="S3500" s="1"/>
      <c r="T3500" s="1">
        <v>50</v>
      </c>
      <c r="U3500" s="1"/>
      <c r="V3500" s="1"/>
      <c r="W3500" s="1"/>
      <c r="X3500" s="1"/>
      <c r="Y3500" s="1">
        <v>13</v>
      </c>
      <c r="Z3500" s="1">
        <f t="shared" si="1908"/>
        <v>0</v>
      </c>
      <c r="AA3500" s="1"/>
      <c r="AB3500" s="1"/>
      <c r="AC3500" s="1"/>
      <c r="AD3500" s="1"/>
      <c r="AE3500" s="1"/>
      <c r="AF3500" s="1"/>
      <c r="AG3500" s="1"/>
      <c r="AH3500" s="1"/>
      <c r="AI3500" s="7">
        <f t="shared" si="1909"/>
        <v>1</v>
      </c>
      <c r="AJ3500" s="7">
        <f t="shared" si="1910"/>
        <v>0</v>
      </c>
      <c r="AK3500" s="7">
        <f t="shared" si="1911"/>
        <v>0</v>
      </c>
      <c r="AL3500" s="7">
        <f t="shared" si="1912"/>
        <v>0</v>
      </c>
      <c r="AM3500" s="2">
        <f t="shared" si="1913"/>
        <v>0.79365079365079361</v>
      </c>
      <c r="AN3500" s="2">
        <f t="shared" si="1914"/>
        <v>0</v>
      </c>
      <c r="AO3500" s="2">
        <f t="shared" si="1915"/>
        <v>0</v>
      </c>
      <c r="AP3500" s="2">
        <f t="shared" si="1916"/>
        <v>0</v>
      </c>
      <c r="AQ3500" s="2"/>
      <c r="AR3500" s="143" t="str">
        <f t="shared" si="1917"/>
        <v>Goshen</v>
      </c>
      <c r="AS3500" s="143" t="s">
        <v>138</v>
      </c>
      <c r="AT3500" s="48"/>
      <c r="AV3500" s="91">
        <v>56</v>
      </c>
      <c r="AW3500" s="93">
        <v>15</v>
      </c>
      <c r="AX3500" s="99">
        <f t="shared" si="1918"/>
        <v>56015</v>
      </c>
      <c r="AZ3500" s="7" t="s">
        <v>3053</v>
      </c>
      <c r="BA3500" s="143" t="s">
        <v>1930</v>
      </c>
      <c r="BC3500" s="108"/>
    </row>
    <row r="3501" spans="1:57" s="143" customFormat="1" hidden="1" outlineLevel="1">
      <c r="A3501" s="143" t="s">
        <v>1178</v>
      </c>
      <c r="B3501" s="143" t="s">
        <v>138</v>
      </c>
      <c r="C3501" s="1">
        <f t="shared" si="1900"/>
        <v>0</v>
      </c>
      <c r="D3501" s="7">
        <f>IF(P3501&gt;0,RANK(P3501,(P3501:R3501,S3501:AG3501)),0)</f>
        <v>0</v>
      </c>
      <c r="E3501" s="7">
        <f>IF(Q3501&gt;0,RANK(Q3501,(P3501:R3501,S3501:AG3501)),0)</f>
        <v>0</v>
      </c>
      <c r="F3501" s="7">
        <f>IF(R3501&gt;0,RANK(R3501,(P3501:R3501,S3501:AG3501)),0)</f>
        <v>0</v>
      </c>
      <c r="G3501" s="7">
        <f>IF(S3501&gt;0,RANK(S3501,(P3501:R3501,S3501:AG3501)),0)</f>
        <v>0</v>
      </c>
      <c r="H3501" s="48" t="e">
        <f t="shared" si="1901"/>
        <v>#NUM!</v>
      </c>
      <c r="I3501" s="53" t="e">
        <f t="shared" si="1902"/>
        <v>#NUM!</v>
      </c>
      <c r="J3501" s="2"/>
      <c r="K3501" s="2" t="str">
        <f t="shared" si="1903"/>
        <v>-</v>
      </c>
      <c r="L3501" s="2" t="str">
        <f t="shared" si="1904"/>
        <v>-</v>
      </c>
      <c r="M3501" s="2" t="str">
        <f t="shared" si="1905"/>
        <v>-</v>
      </c>
      <c r="N3501" s="2" t="str">
        <f t="shared" si="1906"/>
        <v>-</v>
      </c>
      <c r="O3501" s="2" t="str">
        <f t="shared" si="1907"/>
        <v>-</v>
      </c>
      <c r="P3501" s="1"/>
      <c r="Q3501" s="1"/>
      <c r="R3501" s="1"/>
      <c r="S3501" s="1"/>
      <c r="T3501" s="1"/>
      <c r="U3501" s="1"/>
      <c r="V3501" s="1"/>
      <c r="W3501" s="1"/>
      <c r="X3501" s="1"/>
      <c r="Y3501" s="1"/>
      <c r="Z3501" s="1">
        <f t="shared" si="1908"/>
        <v>0</v>
      </c>
      <c r="AA3501" s="1"/>
      <c r="AB3501" s="1"/>
      <c r="AC3501" s="1"/>
      <c r="AD3501" s="1"/>
      <c r="AE3501" s="1"/>
      <c r="AF3501" s="1"/>
      <c r="AG3501" s="1"/>
      <c r="AH3501" s="1"/>
      <c r="AI3501" s="7">
        <f t="shared" si="1909"/>
        <v>0</v>
      </c>
      <c r="AJ3501" s="7">
        <f t="shared" si="1910"/>
        <v>0</v>
      </c>
      <c r="AK3501" s="7">
        <f t="shared" si="1911"/>
        <v>0</v>
      </c>
      <c r="AL3501" s="7">
        <f t="shared" si="1912"/>
        <v>0</v>
      </c>
      <c r="AM3501" s="2" t="str">
        <f t="shared" si="1913"/>
        <v>-</v>
      </c>
      <c r="AN3501" s="2" t="str">
        <f t="shared" si="1914"/>
        <v>-</v>
      </c>
      <c r="AO3501" s="2" t="str">
        <f t="shared" si="1915"/>
        <v>-</v>
      </c>
      <c r="AP3501" s="2" t="str">
        <f t="shared" si="1916"/>
        <v>-</v>
      </c>
      <c r="AQ3501" s="2"/>
      <c r="AR3501" s="143" t="str">
        <f t="shared" si="1917"/>
        <v>Hot Springs</v>
      </c>
      <c r="AS3501" s="143" t="s">
        <v>138</v>
      </c>
      <c r="AT3501" s="48"/>
      <c r="AV3501" s="91">
        <v>56</v>
      </c>
      <c r="AW3501" s="93">
        <v>17</v>
      </c>
      <c r="AX3501" s="99">
        <f t="shared" si="1918"/>
        <v>56017</v>
      </c>
      <c r="AZ3501" s="7" t="s">
        <v>3053</v>
      </c>
      <c r="BA3501" s="143" t="s">
        <v>1930</v>
      </c>
      <c r="BC3501" s="108"/>
    </row>
    <row r="3502" spans="1:57" s="143" customFormat="1" hidden="1" outlineLevel="1">
      <c r="A3502" s="143" t="s">
        <v>1995</v>
      </c>
      <c r="B3502" s="143" t="s">
        <v>138</v>
      </c>
      <c r="C3502" s="1">
        <f t="shared" si="1900"/>
        <v>24</v>
      </c>
      <c r="D3502" s="7">
        <f>IF(P3502&gt;0,RANK(P3502,(P3502:R3502,S3502:AG3502)),0)</f>
        <v>0</v>
      </c>
      <c r="E3502" s="7">
        <f>IF(Q3502&gt;0,RANK(Q3502,(P3502:R3502,S3502:AG3502)),0)</f>
        <v>0</v>
      </c>
      <c r="F3502" s="7">
        <f>IF(R3502&gt;0,RANK(R3502,(P3502:R3502,S3502:AG3502)),0)</f>
        <v>1</v>
      </c>
      <c r="G3502" s="7">
        <f>IF(S3502&gt;0,RANK(S3502,(P3502:R3502,S3502:AG3502)),0)</f>
        <v>0</v>
      </c>
      <c r="H3502" s="48">
        <f t="shared" si="1901"/>
        <v>2</v>
      </c>
      <c r="I3502" s="53">
        <f t="shared" si="1902"/>
        <v>8.3333333333333329E-2</v>
      </c>
      <c r="J3502" s="2"/>
      <c r="K3502" s="2">
        <f t="shared" si="1903"/>
        <v>0</v>
      </c>
      <c r="L3502" s="2">
        <f t="shared" si="1904"/>
        <v>0</v>
      </c>
      <c r="M3502" s="2">
        <f t="shared" si="1905"/>
        <v>0.54166666666666663</v>
      </c>
      <c r="N3502" s="2">
        <f t="shared" si="1906"/>
        <v>0</v>
      </c>
      <c r="O3502" s="2">
        <f t="shared" si="1907"/>
        <v>0.45833333333333337</v>
      </c>
      <c r="P3502" s="1"/>
      <c r="Q3502" s="1"/>
      <c r="R3502" s="1">
        <v>13</v>
      </c>
      <c r="S3502" s="1"/>
      <c r="T3502" s="1"/>
      <c r="U3502" s="1"/>
      <c r="V3502" s="1"/>
      <c r="W3502" s="1"/>
      <c r="X3502" s="1"/>
      <c r="Y3502" s="1">
        <v>11</v>
      </c>
      <c r="Z3502" s="1">
        <f t="shared" si="1908"/>
        <v>0</v>
      </c>
      <c r="AA3502" s="1"/>
      <c r="AB3502" s="1"/>
      <c r="AC3502" s="1"/>
      <c r="AD3502" s="1"/>
      <c r="AE3502" s="1"/>
      <c r="AF3502" s="1"/>
      <c r="AG3502" s="1"/>
      <c r="AH3502" s="1"/>
      <c r="AI3502" s="7">
        <f t="shared" si="1909"/>
        <v>0</v>
      </c>
      <c r="AJ3502" s="7">
        <f t="shared" si="1910"/>
        <v>0</v>
      </c>
      <c r="AK3502" s="7">
        <f t="shared" si="1911"/>
        <v>0</v>
      </c>
      <c r="AL3502" s="7">
        <f t="shared" si="1912"/>
        <v>0</v>
      </c>
      <c r="AM3502" s="2">
        <f t="shared" si="1913"/>
        <v>0</v>
      </c>
      <c r="AN3502" s="2">
        <f t="shared" si="1914"/>
        <v>0</v>
      </c>
      <c r="AO3502" s="2">
        <f t="shared" si="1915"/>
        <v>0</v>
      </c>
      <c r="AP3502" s="2">
        <f t="shared" si="1916"/>
        <v>0</v>
      </c>
      <c r="AQ3502" s="2"/>
      <c r="AR3502" s="143" t="str">
        <f t="shared" si="1917"/>
        <v>Johnson</v>
      </c>
      <c r="AS3502" s="143" t="s">
        <v>138</v>
      </c>
      <c r="AT3502" s="48"/>
      <c r="AV3502" s="91">
        <v>56</v>
      </c>
      <c r="AW3502" s="93">
        <v>19</v>
      </c>
      <c r="AX3502" s="99">
        <f t="shared" si="1918"/>
        <v>56019</v>
      </c>
      <c r="AZ3502" s="7" t="s">
        <v>3053</v>
      </c>
      <c r="BA3502" s="143" t="s">
        <v>1930</v>
      </c>
      <c r="BC3502" s="108"/>
    </row>
    <row r="3503" spans="1:57" s="143" customFormat="1" hidden="1" outlineLevel="1">
      <c r="A3503" s="143" t="s">
        <v>918</v>
      </c>
      <c r="B3503" s="143" t="s">
        <v>138</v>
      </c>
      <c r="C3503" s="1">
        <f t="shared" si="1900"/>
        <v>180</v>
      </c>
      <c r="D3503" s="7">
        <f>IF(P3503&gt;0,RANK(P3503,(P3503:R3503,S3503:AG3503)),0)</f>
        <v>0</v>
      </c>
      <c r="E3503" s="7">
        <f>IF(Q3503&gt;0,RANK(Q3503,(P3503:R3503,S3503:AG3503)),0)</f>
        <v>0</v>
      </c>
      <c r="F3503" s="7">
        <f>IF(R3503&gt;0,RANK(R3503,(P3503:R3503,S3503:AG3503)),0)</f>
        <v>1</v>
      </c>
      <c r="G3503" s="7">
        <f>IF(S3503&gt;0,RANK(S3503,(P3503:R3503,S3503:AG3503)),0)</f>
        <v>0</v>
      </c>
      <c r="H3503" s="48">
        <f t="shared" si="1901"/>
        <v>2</v>
      </c>
      <c r="I3503" s="53">
        <f t="shared" si="1902"/>
        <v>1.1111111111111112E-2</v>
      </c>
      <c r="J3503" s="2"/>
      <c r="K3503" s="2">
        <f t="shared" si="1903"/>
        <v>0</v>
      </c>
      <c r="L3503" s="2">
        <f t="shared" si="1904"/>
        <v>0</v>
      </c>
      <c r="M3503" s="2">
        <f t="shared" si="1905"/>
        <v>0.50555555555555554</v>
      </c>
      <c r="N3503" s="2">
        <f t="shared" si="1906"/>
        <v>0</v>
      </c>
      <c r="O3503" s="2">
        <f t="shared" si="1907"/>
        <v>0.49444444444444446</v>
      </c>
      <c r="P3503" s="1"/>
      <c r="Q3503" s="1"/>
      <c r="R3503" s="1">
        <v>91</v>
      </c>
      <c r="S3503" s="1"/>
      <c r="T3503" s="1">
        <v>89</v>
      </c>
      <c r="U3503" s="1"/>
      <c r="V3503" s="1"/>
      <c r="W3503" s="48"/>
      <c r="X3503" s="1"/>
      <c r="Y3503" s="1"/>
      <c r="Z3503" s="1">
        <f t="shared" si="1908"/>
        <v>0</v>
      </c>
      <c r="AA3503" s="1"/>
      <c r="AB3503" s="1"/>
      <c r="AC3503" s="1"/>
      <c r="AD3503" s="1"/>
      <c r="AE3503" s="1"/>
      <c r="AF3503" s="1"/>
      <c r="AG3503" s="1"/>
      <c r="AH3503" s="1"/>
      <c r="AI3503" s="7">
        <f t="shared" si="1909"/>
        <v>2</v>
      </c>
      <c r="AJ3503" s="7">
        <f t="shared" si="1910"/>
        <v>0</v>
      </c>
      <c r="AK3503" s="7">
        <f t="shared" si="1911"/>
        <v>0</v>
      </c>
      <c r="AL3503" s="7">
        <f t="shared" si="1912"/>
        <v>0</v>
      </c>
      <c r="AM3503" s="2">
        <f t="shared" si="1913"/>
        <v>0.49444444444444446</v>
      </c>
      <c r="AN3503" s="2">
        <f t="shared" si="1914"/>
        <v>0</v>
      </c>
      <c r="AO3503" s="2">
        <f t="shared" si="1915"/>
        <v>0</v>
      </c>
      <c r="AP3503" s="2">
        <f t="shared" si="1916"/>
        <v>0</v>
      </c>
      <c r="AQ3503" s="2"/>
      <c r="AR3503" s="143" t="str">
        <f t="shared" si="1917"/>
        <v>Laramie</v>
      </c>
      <c r="AS3503" s="143" t="s">
        <v>138</v>
      </c>
      <c r="AT3503" s="48"/>
      <c r="AV3503" s="91">
        <v>56</v>
      </c>
      <c r="AW3503" s="93">
        <v>21</v>
      </c>
      <c r="AX3503" s="99">
        <f t="shared" si="1918"/>
        <v>56021</v>
      </c>
      <c r="AZ3503" s="7" t="s">
        <v>3053</v>
      </c>
      <c r="BA3503" s="143" t="s">
        <v>1930</v>
      </c>
      <c r="BC3503" s="108"/>
    </row>
    <row r="3504" spans="1:57" s="143" customFormat="1" hidden="1" outlineLevel="1">
      <c r="A3504" s="143" t="s">
        <v>229</v>
      </c>
      <c r="B3504" s="143" t="s">
        <v>138</v>
      </c>
      <c r="C3504" s="1">
        <f t="shared" si="1900"/>
        <v>45</v>
      </c>
      <c r="D3504" s="7">
        <f>IF(P3504&gt;0,RANK(P3504,(P3504:R3504,S3504:AG3504)),0)</f>
        <v>0</v>
      </c>
      <c r="E3504" s="7">
        <f>IF(Q3504&gt;0,RANK(Q3504,(P3504:R3504,S3504:AG3504)),0)</f>
        <v>0</v>
      </c>
      <c r="F3504" s="7">
        <f>IF(R3504&gt;0,RANK(R3504,(P3504:R3504,S3504:AG3504)),0)</f>
        <v>1</v>
      </c>
      <c r="G3504" s="7">
        <f>IF(S3504&gt;0,RANK(S3504,(P3504:R3504,S3504:AG3504)),0)</f>
        <v>2</v>
      </c>
      <c r="H3504" s="48">
        <f t="shared" si="1901"/>
        <v>21</v>
      </c>
      <c r="I3504" s="53">
        <f t="shared" si="1902"/>
        <v>0.46666666666666667</v>
      </c>
      <c r="J3504" s="2"/>
      <c r="K3504" s="2">
        <f t="shared" si="1903"/>
        <v>0</v>
      </c>
      <c r="L3504" s="2">
        <f t="shared" si="1904"/>
        <v>0</v>
      </c>
      <c r="M3504" s="2">
        <f t="shared" si="1905"/>
        <v>0.73333333333333328</v>
      </c>
      <c r="N3504" s="2">
        <f t="shared" si="1906"/>
        <v>0.26666666666666666</v>
      </c>
      <c r="O3504" s="2">
        <f t="shared" si="1907"/>
        <v>5.5511151231257827E-17</v>
      </c>
      <c r="P3504" s="1"/>
      <c r="Q3504" s="1"/>
      <c r="R3504" s="1">
        <v>33</v>
      </c>
      <c r="S3504" s="1">
        <v>12</v>
      </c>
      <c r="T3504" s="1"/>
      <c r="U3504" s="1"/>
      <c r="V3504" s="1"/>
      <c r="W3504" s="48"/>
      <c r="X3504" s="1"/>
      <c r="Y3504" s="1"/>
      <c r="Z3504" s="1">
        <f t="shared" si="1908"/>
        <v>0</v>
      </c>
      <c r="AA3504" s="1"/>
      <c r="AB3504" s="1"/>
      <c r="AC3504" s="1"/>
      <c r="AD3504" s="1"/>
      <c r="AE3504" s="1"/>
      <c r="AF3504" s="1"/>
      <c r="AG3504" s="1"/>
      <c r="AH3504" s="1"/>
      <c r="AI3504" s="7">
        <f t="shared" si="1909"/>
        <v>0</v>
      </c>
      <c r="AJ3504" s="7">
        <f t="shared" si="1910"/>
        <v>0</v>
      </c>
      <c r="AK3504" s="7">
        <f t="shared" si="1911"/>
        <v>0</v>
      </c>
      <c r="AL3504" s="7">
        <f t="shared" si="1912"/>
        <v>0</v>
      </c>
      <c r="AM3504" s="2">
        <f t="shared" si="1913"/>
        <v>0</v>
      </c>
      <c r="AN3504" s="2">
        <f t="shared" si="1914"/>
        <v>0</v>
      </c>
      <c r="AO3504" s="2">
        <f t="shared" si="1915"/>
        <v>0</v>
      </c>
      <c r="AP3504" s="2">
        <f t="shared" si="1916"/>
        <v>0</v>
      </c>
      <c r="AQ3504" s="2"/>
      <c r="AR3504" s="143" t="str">
        <f t="shared" si="1917"/>
        <v>Lincoln</v>
      </c>
      <c r="AS3504" s="143" t="s">
        <v>138</v>
      </c>
      <c r="AT3504" s="48"/>
      <c r="AV3504" s="91">
        <v>56</v>
      </c>
      <c r="AW3504" s="93">
        <v>23</v>
      </c>
      <c r="AX3504" s="99">
        <f t="shared" si="1918"/>
        <v>56023</v>
      </c>
      <c r="AZ3504" s="7" t="s">
        <v>3053</v>
      </c>
      <c r="BA3504" s="143" t="s">
        <v>1930</v>
      </c>
      <c r="BC3504" s="108"/>
    </row>
    <row r="3505" spans="1:66" s="143" customFormat="1" hidden="1" outlineLevel="1">
      <c r="A3505" s="143" t="s">
        <v>379</v>
      </c>
      <c r="B3505" s="143" t="s">
        <v>138</v>
      </c>
      <c r="C3505" s="1">
        <f t="shared" si="1900"/>
        <v>1</v>
      </c>
      <c r="D3505" s="7">
        <f>IF(P3505&gt;0,RANK(P3505,(P3505:R3505,S3505:AG3505)),0)</f>
        <v>0</v>
      </c>
      <c r="E3505" s="7">
        <f>IF(Q3505&gt;0,RANK(Q3505,(P3505:R3505,S3505:AG3505)),0)</f>
        <v>0</v>
      </c>
      <c r="F3505" s="7">
        <f>IF(R3505&gt;0,RANK(R3505,(P3505:R3505,S3505:AG3505)),0)</f>
        <v>1</v>
      </c>
      <c r="G3505" s="7">
        <f>IF(S3505&gt;0,RANK(S3505,(P3505:R3505,S3505:AG3505)),0)</f>
        <v>0</v>
      </c>
      <c r="H3505" s="48" t="e">
        <f t="shared" si="1901"/>
        <v>#NUM!</v>
      </c>
      <c r="I3505" s="53" t="e">
        <f t="shared" si="1902"/>
        <v>#NUM!</v>
      </c>
      <c r="J3505" s="2"/>
      <c r="K3505" s="2">
        <f t="shared" si="1903"/>
        <v>0</v>
      </c>
      <c r="L3505" s="2">
        <f t="shared" si="1904"/>
        <v>0</v>
      </c>
      <c r="M3505" s="2">
        <f t="shared" si="1905"/>
        <v>1</v>
      </c>
      <c r="N3505" s="2">
        <f t="shared" si="1906"/>
        <v>0</v>
      </c>
      <c r="O3505" s="2">
        <f t="shared" si="1907"/>
        <v>0</v>
      </c>
      <c r="P3505" s="1"/>
      <c r="Q3505" s="1"/>
      <c r="R3505" s="1">
        <v>1</v>
      </c>
      <c r="S3505" s="1"/>
      <c r="T3505" s="1"/>
      <c r="U3505" s="1"/>
      <c r="V3505" s="1"/>
      <c r="W3505" s="48"/>
      <c r="X3505" s="1"/>
      <c r="Y3505" s="1"/>
      <c r="Z3505" s="1">
        <f t="shared" si="1908"/>
        <v>0</v>
      </c>
      <c r="AA3505" s="1"/>
      <c r="AB3505" s="1"/>
      <c r="AC3505" s="1"/>
      <c r="AD3505" s="1"/>
      <c r="AE3505" s="1"/>
      <c r="AF3505" s="1"/>
      <c r="AG3505" s="1"/>
      <c r="AH3505" s="1"/>
      <c r="AI3505" s="7">
        <f t="shared" si="1909"/>
        <v>0</v>
      </c>
      <c r="AJ3505" s="7">
        <f t="shared" si="1910"/>
        <v>0</v>
      </c>
      <c r="AK3505" s="7">
        <f t="shared" si="1911"/>
        <v>0</v>
      </c>
      <c r="AL3505" s="7">
        <f t="shared" si="1912"/>
        <v>0</v>
      </c>
      <c r="AM3505" s="2">
        <f t="shared" si="1913"/>
        <v>0</v>
      </c>
      <c r="AN3505" s="2">
        <f t="shared" si="1914"/>
        <v>0</v>
      </c>
      <c r="AO3505" s="2">
        <f t="shared" si="1915"/>
        <v>0</v>
      </c>
      <c r="AP3505" s="2">
        <f t="shared" si="1916"/>
        <v>0</v>
      </c>
      <c r="AQ3505" s="2"/>
      <c r="AR3505" s="143" t="str">
        <f t="shared" si="1917"/>
        <v>Natrona</v>
      </c>
      <c r="AS3505" s="143" t="s">
        <v>138</v>
      </c>
      <c r="AT3505" s="48"/>
      <c r="AV3505" s="91">
        <v>56</v>
      </c>
      <c r="AW3505" s="93">
        <v>25</v>
      </c>
      <c r="AX3505" s="99">
        <f t="shared" si="1918"/>
        <v>56025</v>
      </c>
      <c r="AZ3505" s="7" t="s">
        <v>3053</v>
      </c>
      <c r="BA3505" s="143" t="s">
        <v>1930</v>
      </c>
      <c r="BC3505" s="108"/>
    </row>
    <row r="3506" spans="1:66" s="143" customFormat="1" hidden="1" outlineLevel="1">
      <c r="A3506" s="143" t="s">
        <v>422</v>
      </c>
      <c r="B3506" s="143" t="s">
        <v>138</v>
      </c>
      <c r="C3506" s="1">
        <f t="shared" si="1900"/>
        <v>1</v>
      </c>
      <c r="D3506" s="7">
        <f>IF(P3506&gt;0,RANK(P3506,(P3506:R3506,S3506:AG3506)),0)</f>
        <v>0</v>
      </c>
      <c r="E3506" s="7">
        <f>IF(Q3506&gt;0,RANK(Q3506,(P3506:R3506,S3506:AG3506)),0)</f>
        <v>0</v>
      </c>
      <c r="F3506" s="7">
        <f>IF(R3506&gt;0,RANK(R3506,(P3506:R3506,S3506:AG3506)),0)</f>
        <v>0</v>
      </c>
      <c r="G3506" s="7">
        <f>IF(S3506&gt;0,RANK(S3506,(P3506:R3506,S3506:AG3506)),0)</f>
        <v>0</v>
      </c>
      <c r="H3506" s="48" t="e">
        <f t="shared" si="1901"/>
        <v>#NUM!</v>
      </c>
      <c r="I3506" s="53" t="e">
        <f t="shared" si="1902"/>
        <v>#NUM!</v>
      </c>
      <c r="J3506" s="2"/>
      <c r="K3506" s="2">
        <f t="shared" si="1903"/>
        <v>0</v>
      </c>
      <c r="L3506" s="2">
        <f t="shared" si="1904"/>
        <v>0</v>
      </c>
      <c r="M3506" s="2">
        <f t="shared" si="1905"/>
        <v>0</v>
      </c>
      <c r="N3506" s="2">
        <f t="shared" si="1906"/>
        <v>0</v>
      </c>
      <c r="O3506" s="2">
        <f t="shared" si="1907"/>
        <v>1</v>
      </c>
      <c r="P3506" s="1"/>
      <c r="Q3506" s="1"/>
      <c r="R3506" s="1"/>
      <c r="S3506" s="1"/>
      <c r="T3506" s="1"/>
      <c r="U3506" s="1"/>
      <c r="V3506" s="1"/>
      <c r="W3506" s="48"/>
      <c r="X3506" s="1"/>
      <c r="Y3506" s="1">
        <v>1</v>
      </c>
      <c r="Z3506" s="1">
        <f t="shared" si="1908"/>
        <v>0</v>
      </c>
      <c r="AA3506" s="1"/>
      <c r="AB3506" s="1"/>
      <c r="AC3506" s="1"/>
      <c r="AD3506" s="1"/>
      <c r="AE3506" s="1"/>
      <c r="AF3506" s="1"/>
      <c r="AG3506" s="1"/>
      <c r="AH3506" s="1"/>
      <c r="AI3506" s="7">
        <f t="shared" si="1909"/>
        <v>0</v>
      </c>
      <c r="AJ3506" s="7">
        <f t="shared" si="1910"/>
        <v>0</v>
      </c>
      <c r="AK3506" s="7">
        <f t="shared" si="1911"/>
        <v>0</v>
      </c>
      <c r="AL3506" s="7">
        <f t="shared" si="1912"/>
        <v>0</v>
      </c>
      <c r="AM3506" s="2">
        <f t="shared" si="1913"/>
        <v>0</v>
      </c>
      <c r="AN3506" s="2">
        <f t="shared" si="1914"/>
        <v>0</v>
      </c>
      <c r="AO3506" s="2">
        <f t="shared" si="1915"/>
        <v>0</v>
      </c>
      <c r="AP3506" s="2">
        <f t="shared" si="1916"/>
        <v>0</v>
      </c>
      <c r="AQ3506" s="2"/>
      <c r="AR3506" s="143" t="str">
        <f t="shared" si="1917"/>
        <v>Niobrara</v>
      </c>
      <c r="AS3506" s="143" t="s">
        <v>138</v>
      </c>
      <c r="AT3506" s="48"/>
      <c r="AV3506" s="91">
        <v>56</v>
      </c>
      <c r="AW3506" s="93">
        <v>27</v>
      </c>
      <c r="AX3506" s="99">
        <f t="shared" si="1918"/>
        <v>56027</v>
      </c>
      <c r="AZ3506" s="7" t="s">
        <v>3053</v>
      </c>
      <c r="BA3506" s="143" t="s">
        <v>1930</v>
      </c>
    </row>
    <row r="3507" spans="1:66" s="143" customFormat="1" hidden="1" outlineLevel="1">
      <c r="A3507" s="143" t="s">
        <v>2599</v>
      </c>
      <c r="B3507" s="143" t="s">
        <v>138</v>
      </c>
      <c r="C3507" s="1">
        <f t="shared" si="1900"/>
        <v>54</v>
      </c>
      <c r="D3507" s="7">
        <f>IF(P3507&gt;0,RANK(P3507,(P3507:R3507,S3507:AG3507)),0)</f>
        <v>0</v>
      </c>
      <c r="E3507" s="7">
        <f>IF(Q3507&gt;0,RANK(Q3507,(P3507:R3507,S3507:AG3507)),0)</f>
        <v>0</v>
      </c>
      <c r="F3507" s="7">
        <f>IF(R3507&gt;0,RANK(R3507,(P3507:R3507,S3507:AG3507)),0)</f>
        <v>1</v>
      </c>
      <c r="G3507" s="7">
        <f>IF(S3507&gt;0,RANK(S3507,(P3507:R3507,S3507:AG3507)),0)</f>
        <v>0</v>
      </c>
      <c r="H3507" s="48">
        <f t="shared" si="1901"/>
        <v>2</v>
      </c>
      <c r="I3507" s="53">
        <f t="shared" si="1902"/>
        <v>3.7037037037037035E-2</v>
      </c>
      <c r="J3507" s="2"/>
      <c r="K3507" s="2">
        <f t="shared" si="1903"/>
        <v>0</v>
      </c>
      <c r="L3507" s="2">
        <f t="shared" si="1904"/>
        <v>0</v>
      </c>
      <c r="M3507" s="2">
        <f t="shared" si="1905"/>
        <v>0.51851851851851849</v>
      </c>
      <c r="N3507" s="2">
        <f t="shared" si="1906"/>
        <v>0</v>
      </c>
      <c r="O3507" s="2">
        <f t="shared" si="1907"/>
        <v>0.48148148148148151</v>
      </c>
      <c r="P3507" s="1"/>
      <c r="Q3507" s="1"/>
      <c r="R3507" s="1">
        <v>28</v>
      </c>
      <c r="S3507" s="1"/>
      <c r="T3507" s="1">
        <v>26</v>
      </c>
      <c r="U3507" s="1"/>
      <c r="V3507" s="1"/>
      <c r="W3507" s="48"/>
      <c r="X3507" s="1"/>
      <c r="Y3507" s="1"/>
      <c r="Z3507" s="1">
        <f t="shared" si="1908"/>
        <v>0</v>
      </c>
      <c r="AA3507" s="1"/>
      <c r="AB3507" s="1"/>
      <c r="AC3507" s="1"/>
      <c r="AD3507" s="1"/>
      <c r="AE3507" s="1"/>
      <c r="AF3507" s="1"/>
      <c r="AG3507" s="1"/>
      <c r="AH3507" s="1"/>
      <c r="AI3507" s="7">
        <f t="shared" si="1909"/>
        <v>2</v>
      </c>
      <c r="AJ3507" s="7">
        <f t="shared" si="1910"/>
        <v>0</v>
      </c>
      <c r="AK3507" s="7">
        <f t="shared" si="1911"/>
        <v>0</v>
      </c>
      <c r="AL3507" s="7">
        <f t="shared" si="1912"/>
        <v>0</v>
      </c>
      <c r="AM3507" s="2">
        <f t="shared" si="1913"/>
        <v>0.48148148148148145</v>
      </c>
      <c r="AN3507" s="2">
        <f t="shared" si="1914"/>
        <v>0</v>
      </c>
      <c r="AO3507" s="2">
        <f t="shared" si="1915"/>
        <v>0</v>
      </c>
      <c r="AP3507" s="2">
        <f t="shared" si="1916"/>
        <v>0</v>
      </c>
      <c r="AQ3507" s="2"/>
      <c r="AR3507" s="143" t="str">
        <f t="shared" si="1917"/>
        <v>Park</v>
      </c>
      <c r="AS3507" s="143" t="s">
        <v>138</v>
      </c>
      <c r="AT3507" s="48"/>
      <c r="AV3507" s="91">
        <v>56</v>
      </c>
      <c r="AW3507" s="93">
        <v>29</v>
      </c>
      <c r="AX3507" s="99">
        <f t="shared" si="1918"/>
        <v>56029</v>
      </c>
      <c r="AZ3507" s="7" t="s">
        <v>3053</v>
      </c>
      <c r="BA3507" s="143" t="s">
        <v>1930</v>
      </c>
      <c r="BC3507" s="108"/>
    </row>
    <row r="3508" spans="1:66" s="143" customFormat="1" hidden="1" outlineLevel="1">
      <c r="A3508" s="143" t="s">
        <v>3157</v>
      </c>
      <c r="B3508" s="143" t="s">
        <v>138</v>
      </c>
      <c r="C3508" s="1">
        <f t="shared" si="1900"/>
        <v>54</v>
      </c>
      <c r="D3508" s="7">
        <f>IF(P3508&gt;0,RANK(P3508,(P3508:R3508,S3508:AG3508)),0)</f>
        <v>0</v>
      </c>
      <c r="E3508" s="7">
        <f>IF(Q3508&gt;0,RANK(Q3508,(P3508:R3508,S3508:AG3508)),0)</f>
        <v>0</v>
      </c>
      <c r="F3508" s="7">
        <f>IF(R3508&gt;0,RANK(R3508,(P3508:R3508,S3508:AG3508)),0)</f>
        <v>0</v>
      </c>
      <c r="G3508" s="7">
        <f>IF(S3508&gt;0,RANK(S3508,(P3508:R3508,S3508:AG3508)),0)</f>
        <v>0</v>
      </c>
      <c r="H3508" s="48">
        <f t="shared" si="1901"/>
        <v>32</v>
      </c>
      <c r="I3508" s="53">
        <f t="shared" si="1902"/>
        <v>0.59259259259259256</v>
      </c>
      <c r="J3508" s="2"/>
      <c r="K3508" s="2">
        <f t="shared" si="1903"/>
        <v>0</v>
      </c>
      <c r="L3508" s="2">
        <f t="shared" si="1904"/>
        <v>0</v>
      </c>
      <c r="M3508" s="2">
        <f t="shared" si="1905"/>
        <v>0</v>
      </c>
      <c r="N3508" s="2">
        <f t="shared" si="1906"/>
        <v>0</v>
      </c>
      <c r="O3508" s="2">
        <f t="shared" si="1907"/>
        <v>1</v>
      </c>
      <c r="P3508" s="1"/>
      <c r="Q3508" s="1"/>
      <c r="R3508" s="1"/>
      <c r="S3508" s="1"/>
      <c r="T3508" s="1">
        <v>43</v>
      </c>
      <c r="U3508" s="1"/>
      <c r="V3508" s="1"/>
      <c r="W3508" s="48"/>
      <c r="X3508" s="1"/>
      <c r="Y3508" s="1">
        <v>11</v>
      </c>
      <c r="Z3508" s="1">
        <f t="shared" si="1908"/>
        <v>0</v>
      </c>
      <c r="AA3508" s="1"/>
      <c r="AB3508" s="1"/>
      <c r="AC3508" s="1"/>
      <c r="AD3508" s="1"/>
      <c r="AE3508" s="1"/>
      <c r="AF3508" s="1"/>
      <c r="AG3508" s="1"/>
      <c r="AH3508" s="1"/>
      <c r="AI3508" s="7">
        <f t="shared" si="1909"/>
        <v>1</v>
      </c>
      <c r="AJ3508" s="7">
        <f t="shared" si="1910"/>
        <v>0</v>
      </c>
      <c r="AK3508" s="7">
        <f t="shared" si="1911"/>
        <v>0</v>
      </c>
      <c r="AL3508" s="7">
        <f t="shared" si="1912"/>
        <v>0</v>
      </c>
      <c r="AM3508" s="2">
        <f t="shared" si="1913"/>
        <v>0.79629629629629628</v>
      </c>
      <c r="AN3508" s="2">
        <f t="shared" si="1914"/>
        <v>0</v>
      </c>
      <c r="AO3508" s="2">
        <f t="shared" si="1915"/>
        <v>0</v>
      </c>
      <c r="AP3508" s="2">
        <f t="shared" si="1916"/>
        <v>0</v>
      </c>
      <c r="AQ3508" s="2"/>
      <c r="AR3508" s="143" t="str">
        <f t="shared" si="1917"/>
        <v>Platte</v>
      </c>
      <c r="AS3508" s="143" t="s">
        <v>138</v>
      </c>
      <c r="AT3508" s="48"/>
      <c r="AV3508" s="91">
        <v>56</v>
      </c>
      <c r="AW3508" s="93">
        <v>31</v>
      </c>
      <c r="AX3508" s="99">
        <f t="shared" si="1918"/>
        <v>56031</v>
      </c>
      <c r="AZ3508" s="7" t="s">
        <v>3053</v>
      </c>
      <c r="BA3508" s="143" t="s">
        <v>1930</v>
      </c>
      <c r="BC3508" s="108"/>
    </row>
    <row r="3509" spans="1:66" s="143" customFormat="1" hidden="1" outlineLevel="1">
      <c r="A3509" s="143" t="s">
        <v>2797</v>
      </c>
      <c r="B3509" s="143" t="s">
        <v>138</v>
      </c>
      <c r="C3509" s="1">
        <f t="shared" si="1900"/>
        <v>60</v>
      </c>
      <c r="D3509" s="7">
        <f>IF(P3509&gt;0,RANK(P3509,(P3509:R3509,S3509:AG3509)),0)</f>
        <v>0</v>
      </c>
      <c r="E3509" s="7">
        <f>IF(Q3509&gt;0,RANK(Q3509,(P3509:R3509,S3509:AG3509)),0)</f>
        <v>0</v>
      </c>
      <c r="F3509" s="7">
        <f>IF(R3509&gt;0,RANK(R3509,(P3509:R3509,S3509:AG3509)),0)</f>
        <v>1</v>
      </c>
      <c r="G3509" s="7">
        <f>IF(S3509&gt;0,RANK(S3509,(P3509:R3509,S3509:AG3509)),0)</f>
        <v>2</v>
      </c>
      <c r="H3509" s="48">
        <f t="shared" si="1901"/>
        <v>18</v>
      </c>
      <c r="I3509" s="53">
        <f t="shared" si="1902"/>
        <v>0.3</v>
      </c>
      <c r="J3509" s="2"/>
      <c r="K3509" s="2">
        <f t="shared" si="1903"/>
        <v>0</v>
      </c>
      <c r="L3509" s="2">
        <f t="shared" si="1904"/>
        <v>0</v>
      </c>
      <c r="M3509" s="2">
        <f t="shared" si="1905"/>
        <v>0.65</v>
      </c>
      <c r="N3509" s="2">
        <f t="shared" si="1906"/>
        <v>0.35</v>
      </c>
      <c r="O3509" s="2">
        <f t="shared" si="1907"/>
        <v>0</v>
      </c>
      <c r="P3509" s="1"/>
      <c r="Q3509" s="1"/>
      <c r="R3509" s="1">
        <v>39</v>
      </c>
      <c r="S3509" s="1">
        <v>21</v>
      </c>
      <c r="T3509" s="1"/>
      <c r="U3509" s="1"/>
      <c r="V3509" s="1"/>
      <c r="W3509" s="48"/>
      <c r="X3509" s="1"/>
      <c r="Y3509" s="1"/>
      <c r="Z3509" s="1">
        <f t="shared" si="1908"/>
        <v>0</v>
      </c>
      <c r="AA3509" s="1"/>
      <c r="AB3509" s="1"/>
      <c r="AC3509" s="1"/>
      <c r="AD3509" s="1"/>
      <c r="AE3509" s="1"/>
      <c r="AF3509" s="1"/>
      <c r="AG3509" s="1"/>
      <c r="AH3509" s="1"/>
      <c r="AI3509" s="7">
        <f t="shared" si="1909"/>
        <v>0</v>
      </c>
      <c r="AJ3509" s="7">
        <f t="shared" si="1910"/>
        <v>0</v>
      </c>
      <c r="AK3509" s="7">
        <f t="shared" si="1911"/>
        <v>0</v>
      </c>
      <c r="AL3509" s="7">
        <f t="shared" si="1912"/>
        <v>0</v>
      </c>
      <c r="AM3509" s="2">
        <f t="shared" si="1913"/>
        <v>0</v>
      </c>
      <c r="AN3509" s="2">
        <f t="shared" si="1914"/>
        <v>0</v>
      </c>
      <c r="AO3509" s="2">
        <f t="shared" si="1915"/>
        <v>0</v>
      </c>
      <c r="AP3509" s="2">
        <f t="shared" si="1916"/>
        <v>0</v>
      </c>
      <c r="AQ3509" s="2"/>
      <c r="AR3509" s="143" t="str">
        <f t="shared" si="1917"/>
        <v>Sheridan</v>
      </c>
      <c r="AS3509" s="143" t="s">
        <v>138</v>
      </c>
      <c r="AT3509" s="48"/>
      <c r="AV3509" s="91">
        <v>56</v>
      </c>
      <c r="AW3509" s="93">
        <v>33</v>
      </c>
      <c r="AX3509" s="99">
        <f t="shared" si="1918"/>
        <v>56033</v>
      </c>
      <c r="AZ3509" s="7" t="s">
        <v>3053</v>
      </c>
      <c r="BA3509" s="143" t="s">
        <v>1930</v>
      </c>
      <c r="BC3509" s="108"/>
    </row>
    <row r="3510" spans="1:66" s="143" customFormat="1" hidden="1" outlineLevel="1">
      <c r="A3510" s="143" t="s">
        <v>1730</v>
      </c>
      <c r="B3510" s="143" t="s">
        <v>138</v>
      </c>
      <c r="C3510" s="1">
        <f t="shared" si="1900"/>
        <v>39</v>
      </c>
      <c r="D3510" s="7">
        <f>IF(P3510&gt;0,RANK(P3510,(P3510:R3510,S3510:AG3510)),0)</f>
        <v>0</v>
      </c>
      <c r="E3510" s="7">
        <f>IF(Q3510&gt;0,RANK(Q3510,(P3510:R3510,S3510:AG3510)),0)</f>
        <v>0</v>
      </c>
      <c r="F3510" s="7">
        <f>IF(R3510&gt;0,RANK(R3510,(P3510:R3510,S3510:AG3510)),0)</f>
        <v>1</v>
      </c>
      <c r="G3510" s="7">
        <f>IF(S3510&gt;0,RANK(S3510,(P3510:R3510,S3510:AG3510)),0)</f>
        <v>0</v>
      </c>
      <c r="H3510" s="48">
        <f t="shared" si="1901"/>
        <v>6</v>
      </c>
      <c r="I3510" s="53">
        <f t="shared" si="1902"/>
        <v>0.15384615384615385</v>
      </c>
      <c r="J3510" s="2"/>
      <c r="K3510" s="2">
        <f t="shared" si="1903"/>
        <v>0</v>
      </c>
      <c r="L3510" s="2">
        <f t="shared" si="1904"/>
        <v>0</v>
      </c>
      <c r="M3510" s="2">
        <f t="shared" si="1905"/>
        <v>0.46153846153846156</v>
      </c>
      <c r="N3510" s="2">
        <f t="shared" si="1906"/>
        <v>0</v>
      </c>
      <c r="O3510" s="2">
        <f t="shared" si="1907"/>
        <v>0.53846153846153844</v>
      </c>
      <c r="P3510" s="1"/>
      <c r="Q3510" s="1"/>
      <c r="R3510" s="1">
        <v>18</v>
      </c>
      <c r="S3510" s="1"/>
      <c r="T3510" s="1">
        <v>12</v>
      </c>
      <c r="U3510" s="1"/>
      <c r="V3510" s="1"/>
      <c r="W3510" s="48"/>
      <c r="X3510" s="1"/>
      <c r="Y3510" s="1">
        <v>9</v>
      </c>
      <c r="Z3510" s="1">
        <f t="shared" si="1908"/>
        <v>0</v>
      </c>
      <c r="AA3510" s="1"/>
      <c r="AB3510" s="1"/>
      <c r="AC3510" s="1"/>
      <c r="AD3510" s="1"/>
      <c r="AE3510" s="1"/>
      <c r="AF3510" s="1"/>
      <c r="AG3510" s="1"/>
      <c r="AH3510" s="1"/>
      <c r="AI3510" s="7">
        <f t="shared" si="1909"/>
        <v>2</v>
      </c>
      <c r="AJ3510" s="7">
        <f t="shared" si="1910"/>
        <v>0</v>
      </c>
      <c r="AK3510" s="7">
        <f t="shared" si="1911"/>
        <v>0</v>
      </c>
      <c r="AL3510" s="7">
        <f t="shared" si="1912"/>
        <v>0</v>
      </c>
      <c r="AM3510" s="2">
        <f t="shared" si="1913"/>
        <v>0.30769230769230771</v>
      </c>
      <c r="AN3510" s="2">
        <f t="shared" si="1914"/>
        <v>0</v>
      </c>
      <c r="AO3510" s="2">
        <f t="shared" si="1915"/>
        <v>0</v>
      </c>
      <c r="AP3510" s="2">
        <f t="shared" si="1916"/>
        <v>0</v>
      </c>
      <c r="AQ3510" s="2"/>
      <c r="AR3510" s="143" t="str">
        <f t="shared" si="1917"/>
        <v>Sublette</v>
      </c>
      <c r="AS3510" s="143" t="s">
        <v>138</v>
      </c>
      <c r="AT3510" s="48"/>
      <c r="AV3510" s="91">
        <v>56</v>
      </c>
      <c r="AW3510" s="93">
        <v>35</v>
      </c>
      <c r="AX3510" s="99">
        <f t="shared" si="1918"/>
        <v>56035</v>
      </c>
      <c r="AZ3510" s="7" t="s">
        <v>3053</v>
      </c>
      <c r="BA3510" s="143" t="s">
        <v>1930</v>
      </c>
      <c r="BC3510" s="108"/>
    </row>
    <row r="3511" spans="1:66" s="143" customFormat="1" hidden="1" outlineLevel="1">
      <c r="A3511" s="143" t="s">
        <v>1311</v>
      </c>
      <c r="B3511" s="143" t="s">
        <v>138</v>
      </c>
      <c r="C3511" s="1">
        <f t="shared" si="1900"/>
        <v>52</v>
      </c>
      <c r="D3511" s="7">
        <f>IF(P3511&gt;0,RANK(P3511,(P3511:R3511,S3511:AG3511)),0)</f>
        <v>0</v>
      </c>
      <c r="E3511" s="7">
        <f>IF(Q3511&gt;0,RANK(Q3511,(P3511:R3511,S3511:AG3511)),0)</f>
        <v>0</v>
      </c>
      <c r="F3511" s="7">
        <f>IF(R3511&gt;0,RANK(R3511,(P3511:R3511,S3511:AG3511)),0)</f>
        <v>2</v>
      </c>
      <c r="G3511" s="7">
        <f>IF(S3511&gt;0,RANK(S3511,(P3511:R3511,S3511:AG3511)),0)</f>
        <v>1</v>
      </c>
      <c r="H3511" s="48">
        <f t="shared" si="1901"/>
        <v>2</v>
      </c>
      <c r="I3511" s="53">
        <f t="shared" si="1902"/>
        <v>3.8461538461538464E-2</v>
      </c>
      <c r="J3511" s="2"/>
      <c r="K3511" s="2">
        <f t="shared" si="1903"/>
        <v>0</v>
      </c>
      <c r="L3511" s="2">
        <f t="shared" si="1904"/>
        <v>0</v>
      </c>
      <c r="M3511" s="2">
        <f t="shared" si="1905"/>
        <v>0.48076923076923078</v>
      </c>
      <c r="N3511" s="2">
        <f t="shared" si="1906"/>
        <v>0.51923076923076927</v>
      </c>
      <c r="O3511" s="2">
        <f t="shared" si="1907"/>
        <v>-1.1102230246251565E-16</v>
      </c>
      <c r="P3511" s="1"/>
      <c r="Q3511" s="1"/>
      <c r="R3511" s="1">
        <v>25</v>
      </c>
      <c r="S3511" s="1">
        <v>27</v>
      </c>
      <c r="T3511" s="1"/>
      <c r="U3511" s="1"/>
      <c r="V3511" s="1"/>
      <c r="W3511" s="48"/>
      <c r="X3511" s="1"/>
      <c r="Y3511" s="1"/>
      <c r="Z3511" s="1">
        <f t="shared" si="1908"/>
        <v>0</v>
      </c>
      <c r="AA3511" s="1"/>
      <c r="AB3511" s="1"/>
      <c r="AC3511" s="1"/>
      <c r="AD3511" s="1"/>
      <c r="AE3511" s="1"/>
      <c r="AF3511" s="1"/>
      <c r="AG3511" s="1"/>
      <c r="AH3511" s="1"/>
      <c r="AI3511" s="7">
        <f t="shared" si="1909"/>
        <v>0</v>
      </c>
      <c r="AJ3511" s="7">
        <f t="shared" si="1910"/>
        <v>0</v>
      </c>
      <c r="AK3511" s="7">
        <f t="shared" si="1911"/>
        <v>0</v>
      </c>
      <c r="AL3511" s="7">
        <f t="shared" si="1912"/>
        <v>0</v>
      </c>
      <c r="AM3511" s="2">
        <f t="shared" si="1913"/>
        <v>0</v>
      </c>
      <c r="AN3511" s="2">
        <f t="shared" si="1914"/>
        <v>0</v>
      </c>
      <c r="AO3511" s="2">
        <f t="shared" si="1915"/>
        <v>0</v>
      </c>
      <c r="AP3511" s="2">
        <f t="shared" si="1916"/>
        <v>0</v>
      </c>
      <c r="AQ3511" s="2"/>
      <c r="AR3511" s="143" t="str">
        <f t="shared" si="1917"/>
        <v>Sweetwater</v>
      </c>
      <c r="AS3511" s="143" t="s">
        <v>138</v>
      </c>
      <c r="AT3511" s="48"/>
      <c r="AV3511" s="91">
        <v>56</v>
      </c>
      <c r="AW3511" s="93">
        <v>37</v>
      </c>
      <c r="AX3511" s="99">
        <f t="shared" si="1918"/>
        <v>56037</v>
      </c>
      <c r="AZ3511" s="7" t="s">
        <v>3053</v>
      </c>
      <c r="BA3511" s="143" t="s">
        <v>1930</v>
      </c>
      <c r="BC3511" s="108"/>
    </row>
    <row r="3512" spans="1:66" s="143" customFormat="1" hidden="1" outlineLevel="1">
      <c r="A3512" s="143" t="s">
        <v>1022</v>
      </c>
      <c r="B3512" s="143" t="s">
        <v>138</v>
      </c>
      <c r="C3512" s="1">
        <f t="shared" si="1900"/>
        <v>1</v>
      </c>
      <c r="D3512" s="7">
        <f>IF(P3512&gt;0,RANK(P3512,(P3512:R3512,S3512:AG3512)),0)</f>
        <v>0</v>
      </c>
      <c r="E3512" s="7">
        <f>IF(Q3512&gt;0,RANK(Q3512,(P3512:R3512,S3512:AG3512)),0)</f>
        <v>0</v>
      </c>
      <c r="F3512" s="7">
        <f>IF(R3512&gt;0,RANK(R3512,(P3512:R3512,S3512:AG3512)),0)</f>
        <v>0</v>
      </c>
      <c r="G3512" s="7">
        <f>IF(S3512&gt;0,RANK(S3512,(P3512:R3512,S3512:AG3512)),0)</f>
        <v>0</v>
      </c>
      <c r="H3512" s="48" t="e">
        <f t="shared" si="1901"/>
        <v>#NUM!</v>
      </c>
      <c r="I3512" s="53" t="e">
        <f t="shared" si="1902"/>
        <v>#NUM!</v>
      </c>
      <c r="J3512" s="2"/>
      <c r="K3512" s="2">
        <f t="shared" si="1903"/>
        <v>0</v>
      </c>
      <c r="L3512" s="2">
        <f t="shared" si="1904"/>
        <v>0</v>
      </c>
      <c r="M3512" s="2">
        <f t="shared" si="1905"/>
        <v>0</v>
      </c>
      <c r="N3512" s="2">
        <f t="shared" si="1906"/>
        <v>0</v>
      </c>
      <c r="O3512" s="2">
        <f t="shared" si="1907"/>
        <v>1</v>
      </c>
      <c r="P3512" s="1"/>
      <c r="Q3512" s="1"/>
      <c r="R3512" s="1"/>
      <c r="S3512" s="1"/>
      <c r="T3512" s="1"/>
      <c r="U3512" s="1"/>
      <c r="V3512" s="1"/>
      <c r="W3512" s="1"/>
      <c r="X3512" s="1"/>
      <c r="Y3512" s="1">
        <v>1</v>
      </c>
      <c r="Z3512" s="1">
        <f t="shared" si="1908"/>
        <v>0</v>
      </c>
      <c r="AA3512" s="1"/>
      <c r="AB3512" s="1"/>
      <c r="AC3512" s="1"/>
      <c r="AD3512" s="1"/>
      <c r="AE3512" s="1"/>
      <c r="AF3512" s="1"/>
      <c r="AG3512" s="1"/>
      <c r="AH3512" s="1"/>
      <c r="AI3512" s="7">
        <f t="shared" si="1909"/>
        <v>0</v>
      </c>
      <c r="AJ3512" s="7">
        <f t="shared" si="1910"/>
        <v>0</v>
      </c>
      <c r="AK3512" s="7">
        <f t="shared" si="1911"/>
        <v>0</v>
      </c>
      <c r="AL3512" s="7">
        <f t="shared" si="1912"/>
        <v>0</v>
      </c>
      <c r="AM3512" s="2">
        <f t="shared" si="1913"/>
        <v>0</v>
      </c>
      <c r="AN3512" s="2">
        <f t="shared" si="1914"/>
        <v>0</v>
      </c>
      <c r="AO3512" s="2">
        <f t="shared" si="1915"/>
        <v>0</v>
      </c>
      <c r="AP3512" s="2">
        <f t="shared" si="1916"/>
        <v>0</v>
      </c>
      <c r="AQ3512" s="2"/>
      <c r="AR3512" s="143" t="str">
        <f t="shared" si="1917"/>
        <v>Teton</v>
      </c>
      <c r="AS3512" s="143" t="s">
        <v>138</v>
      </c>
      <c r="AT3512" s="48"/>
      <c r="AV3512" s="91">
        <v>56</v>
      </c>
      <c r="AW3512" s="93">
        <v>39</v>
      </c>
      <c r="AX3512" s="99">
        <f t="shared" si="1918"/>
        <v>56039</v>
      </c>
      <c r="AZ3512" s="7" t="s">
        <v>3053</v>
      </c>
      <c r="BA3512" s="143" t="s">
        <v>1930</v>
      </c>
      <c r="BC3512" s="108"/>
    </row>
    <row r="3513" spans="1:66" s="143" customFormat="1" hidden="1" outlineLevel="1">
      <c r="A3513" s="143" t="s">
        <v>1153</v>
      </c>
      <c r="B3513" s="143" t="s">
        <v>138</v>
      </c>
      <c r="C3513" s="1">
        <f t="shared" si="1900"/>
        <v>0</v>
      </c>
      <c r="D3513" s="7">
        <f>IF(P3513&gt;0,RANK(P3513,(P3513:R3513,S3513:AG3513)),0)</f>
        <v>0</v>
      </c>
      <c r="E3513" s="7">
        <f>IF(Q3513&gt;0,RANK(Q3513,(P3513:R3513,S3513:AG3513)),0)</f>
        <v>0</v>
      </c>
      <c r="F3513" s="7">
        <f>IF(R3513&gt;0,RANK(R3513,(P3513:R3513,S3513:AG3513)),0)</f>
        <v>0</v>
      </c>
      <c r="G3513" s="7">
        <f>IF(S3513&gt;0,RANK(S3513,(P3513:R3513,S3513:AG3513)),0)</f>
        <v>0</v>
      </c>
      <c r="H3513" s="48" t="e">
        <f t="shared" si="1901"/>
        <v>#NUM!</v>
      </c>
      <c r="I3513" s="53" t="e">
        <f t="shared" si="1902"/>
        <v>#NUM!</v>
      </c>
      <c r="J3513" s="2"/>
      <c r="K3513" s="2" t="str">
        <f t="shared" si="1903"/>
        <v>-</v>
      </c>
      <c r="L3513" s="2" t="str">
        <f t="shared" si="1904"/>
        <v>-</v>
      </c>
      <c r="M3513" s="2" t="str">
        <f t="shared" si="1905"/>
        <v>-</v>
      </c>
      <c r="N3513" s="2" t="str">
        <f t="shared" si="1906"/>
        <v>-</v>
      </c>
      <c r="O3513" s="2" t="str">
        <f t="shared" si="1907"/>
        <v>-</v>
      </c>
      <c r="P3513" s="1"/>
      <c r="Q3513" s="1"/>
      <c r="R3513" s="1"/>
      <c r="S3513" s="1"/>
      <c r="T3513" s="1"/>
      <c r="U3513" s="1"/>
      <c r="V3513" s="1"/>
      <c r="W3513" s="1"/>
      <c r="X3513" s="1"/>
      <c r="Y3513" s="1"/>
      <c r="Z3513" s="1">
        <f t="shared" si="1908"/>
        <v>0</v>
      </c>
      <c r="AA3513" s="1"/>
      <c r="AB3513" s="1"/>
      <c r="AC3513" s="1"/>
      <c r="AD3513" s="1"/>
      <c r="AE3513" s="1"/>
      <c r="AF3513" s="1"/>
      <c r="AG3513" s="1"/>
      <c r="AH3513" s="1"/>
      <c r="AI3513" s="7">
        <f t="shared" si="1909"/>
        <v>0</v>
      </c>
      <c r="AJ3513" s="7">
        <f t="shared" si="1910"/>
        <v>0</v>
      </c>
      <c r="AK3513" s="7">
        <f t="shared" si="1911"/>
        <v>0</v>
      </c>
      <c r="AL3513" s="7">
        <f t="shared" si="1912"/>
        <v>0</v>
      </c>
      <c r="AM3513" s="2" t="str">
        <f t="shared" si="1913"/>
        <v>-</v>
      </c>
      <c r="AN3513" s="2" t="str">
        <f t="shared" si="1914"/>
        <v>-</v>
      </c>
      <c r="AO3513" s="2" t="str">
        <f t="shared" si="1915"/>
        <v>-</v>
      </c>
      <c r="AP3513" s="2" t="str">
        <f t="shared" si="1916"/>
        <v>-</v>
      </c>
      <c r="AQ3513" s="2"/>
      <c r="AR3513" s="143" t="str">
        <f t="shared" si="1917"/>
        <v>Uinta</v>
      </c>
      <c r="AS3513" s="143" t="s">
        <v>138</v>
      </c>
      <c r="AT3513" s="48"/>
      <c r="AV3513" s="91">
        <v>56</v>
      </c>
      <c r="AW3513" s="93">
        <v>41</v>
      </c>
      <c r="AX3513" s="99">
        <f t="shared" si="1918"/>
        <v>56041</v>
      </c>
      <c r="AZ3513" s="7" t="s">
        <v>3053</v>
      </c>
      <c r="BA3513" s="143" t="s">
        <v>1930</v>
      </c>
      <c r="BC3513" s="108"/>
      <c r="BD3513" s="108"/>
    </row>
    <row r="3514" spans="1:66" s="143" customFormat="1" hidden="1" outlineLevel="1">
      <c r="A3514" s="143" t="s">
        <v>332</v>
      </c>
      <c r="B3514" s="143" t="s">
        <v>138</v>
      </c>
      <c r="C3514" s="1">
        <f t="shared" si="1900"/>
        <v>1</v>
      </c>
      <c r="D3514" s="7">
        <f>IF(P3514&gt;0,RANK(P3514,(P3514:R3514,S3514:AG3514)),0)</f>
        <v>0</v>
      </c>
      <c r="E3514" s="7">
        <f>IF(Q3514&gt;0,RANK(Q3514,(P3514:R3514,S3514:AG3514)),0)</f>
        <v>0</v>
      </c>
      <c r="F3514" s="7">
        <f>IF(R3514&gt;0,RANK(R3514,(P3514:R3514,S3514:AG3514)),0)</f>
        <v>1</v>
      </c>
      <c r="G3514" s="7">
        <f>IF(S3514&gt;0,RANK(S3514,(P3514:R3514,S3514:AG3514)),0)</f>
        <v>0</v>
      </c>
      <c r="H3514" s="48" t="e">
        <f t="shared" si="1901"/>
        <v>#NUM!</v>
      </c>
      <c r="I3514" s="53" t="e">
        <f t="shared" si="1902"/>
        <v>#NUM!</v>
      </c>
      <c r="J3514" s="2"/>
      <c r="K3514" s="2">
        <f t="shared" si="1903"/>
        <v>0</v>
      </c>
      <c r="L3514" s="2">
        <f t="shared" si="1904"/>
        <v>0</v>
      </c>
      <c r="M3514" s="2">
        <f t="shared" si="1905"/>
        <v>1</v>
      </c>
      <c r="N3514" s="2">
        <f t="shared" si="1906"/>
        <v>0</v>
      </c>
      <c r="O3514" s="2">
        <f t="shared" si="1907"/>
        <v>0</v>
      </c>
      <c r="P3514" s="1"/>
      <c r="Q3514" s="1"/>
      <c r="R3514" s="1">
        <v>1</v>
      </c>
      <c r="S3514" s="1"/>
      <c r="T3514" s="1"/>
      <c r="U3514" s="1"/>
      <c r="V3514" s="1"/>
      <c r="W3514" s="1"/>
      <c r="X3514" s="1"/>
      <c r="Y3514" s="1"/>
      <c r="Z3514" s="1">
        <f t="shared" si="1908"/>
        <v>0</v>
      </c>
      <c r="AA3514" s="1"/>
      <c r="AB3514" s="1"/>
      <c r="AC3514" s="1"/>
      <c r="AD3514" s="1"/>
      <c r="AE3514" s="1"/>
      <c r="AF3514" s="1"/>
      <c r="AG3514" s="1"/>
      <c r="AH3514" s="1"/>
      <c r="AI3514" s="7">
        <f t="shared" si="1909"/>
        <v>0</v>
      </c>
      <c r="AJ3514" s="7">
        <f t="shared" si="1910"/>
        <v>0</v>
      </c>
      <c r="AK3514" s="7">
        <f t="shared" si="1911"/>
        <v>0</v>
      </c>
      <c r="AL3514" s="7">
        <f t="shared" si="1912"/>
        <v>0</v>
      </c>
      <c r="AM3514" s="2">
        <f t="shared" si="1913"/>
        <v>0</v>
      </c>
      <c r="AN3514" s="2">
        <f t="shared" si="1914"/>
        <v>0</v>
      </c>
      <c r="AO3514" s="2">
        <f t="shared" si="1915"/>
        <v>0</v>
      </c>
      <c r="AP3514" s="2">
        <f t="shared" si="1916"/>
        <v>0</v>
      </c>
      <c r="AQ3514" s="2"/>
      <c r="AR3514" s="143" t="str">
        <f t="shared" si="1917"/>
        <v>Washakie</v>
      </c>
      <c r="AS3514" s="143" t="s">
        <v>138</v>
      </c>
      <c r="AT3514" s="48"/>
      <c r="AV3514" s="91">
        <v>56</v>
      </c>
      <c r="AW3514" s="93">
        <v>43</v>
      </c>
      <c r="AX3514" s="99">
        <f t="shared" si="1918"/>
        <v>56043</v>
      </c>
      <c r="AZ3514" s="7" t="s">
        <v>3053</v>
      </c>
      <c r="BA3514" s="143" t="s">
        <v>1930</v>
      </c>
      <c r="BC3514" s="108"/>
    </row>
    <row r="3515" spans="1:66" s="143" customFormat="1" hidden="1" outlineLevel="1">
      <c r="A3515" s="143" t="s">
        <v>762</v>
      </c>
      <c r="B3515" s="143" t="s">
        <v>138</v>
      </c>
      <c r="C3515" s="1">
        <f t="shared" si="1900"/>
        <v>1</v>
      </c>
      <c r="D3515" s="7">
        <f>IF(P3515&gt;0,RANK(P3515,(P3515:R3515,S3515:AG3515)),0)</f>
        <v>0</v>
      </c>
      <c r="E3515" s="7">
        <f>IF(Q3515&gt;0,RANK(Q3515,(P3515:R3515,S3515:AG3515)),0)</f>
        <v>0</v>
      </c>
      <c r="F3515" s="7">
        <f>IF(R3515&gt;0,RANK(R3515,(P3515:R3515,S3515:AG3515)),0)</f>
        <v>0</v>
      </c>
      <c r="G3515" s="7">
        <f>IF(S3515&gt;0,RANK(S3515,(P3515:R3515,S3515:AG3515)),0)</f>
        <v>1</v>
      </c>
      <c r="H3515" s="48" t="e">
        <f t="shared" si="1901"/>
        <v>#NUM!</v>
      </c>
      <c r="I3515" s="53" t="e">
        <f t="shared" si="1902"/>
        <v>#NUM!</v>
      </c>
      <c r="J3515" s="2"/>
      <c r="K3515" s="2">
        <f t="shared" si="1903"/>
        <v>0</v>
      </c>
      <c r="L3515" s="2">
        <f t="shared" si="1904"/>
        <v>0</v>
      </c>
      <c r="M3515" s="2">
        <f t="shared" si="1905"/>
        <v>0</v>
      </c>
      <c r="N3515" s="2">
        <f t="shared" si="1906"/>
        <v>1</v>
      </c>
      <c r="O3515" s="2">
        <f t="shared" si="1907"/>
        <v>0</v>
      </c>
      <c r="P3515" s="1"/>
      <c r="Q3515" s="1"/>
      <c r="R3515" s="1"/>
      <c r="S3515" s="1">
        <v>1</v>
      </c>
      <c r="T3515" s="1"/>
      <c r="U3515" s="1"/>
      <c r="V3515" s="1"/>
      <c r="W3515" s="1"/>
      <c r="X3515" s="1"/>
      <c r="Y3515" s="1"/>
      <c r="Z3515" s="1">
        <f t="shared" si="1908"/>
        <v>0</v>
      </c>
      <c r="AA3515" s="1"/>
      <c r="AB3515" s="1"/>
      <c r="AC3515" s="1"/>
      <c r="AD3515" s="1"/>
      <c r="AE3515" s="1"/>
      <c r="AF3515" s="1"/>
      <c r="AG3515" s="1"/>
      <c r="AH3515" s="1"/>
      <c r="AI3515" s="7">
        <f t="shared" si="1909"/>
        <v>0</v>
      </c>
      <c r="AJ3515" s="7">
        <f t="shared" si="1910"/>
        <v>0</v>
      </c>
      <c r="AK3515" s="7">
        <f t="shared" si="1911"/>
        <v>0</v>
      </c>
      <c r="AL3515" s="7">
        <f t="shared" si="1912"/>
        <v>0</v>
      </c>
      <c r="AM3515" s="2">
        <f t="shared" si="1913"/>
        <v>0</v>
      </c>
      <c r="AN3515" s="2">
        <f t="shared" si="1914"/>
        <v>0</v>
      </c>
      <c r="AO3515" s="2">
        <f t="shared" si="1915"/>
        <v>0</v>
      </c>
      <c r="AP3515" s="2">
        <f t="shared" si="1916"/>
        <v>0</v>
      </c>
      <c r="AQ3515" s="2"/>
      <c r="AR3515" s="143" t="str">
        <f t="shared" si="1917"/>
        <v>Weston</v>
      </c>
      <c r="AS3515" s="143" t="s">
        <v>138</v>
      </c>
      <c r="AT3515" s="48"/>
      <c r="AV3515" s="91">
        <v>56</v>
      </c>
      <c r="AW3515" s="93">
        <v>45</v>
      </c>
      <c r="AX3515" s="99">
        <f t="shared" si="1918"/>
        <v>56045</v>
      </c>
      <c r="AZ3515" s="7" t="s">
        <v>3053</v>
      </c>
      <c r="BA3515" s="143" t="s">
        <v>1930</v>
      </c>
      <c r="BC3515" s="108"/>
    </row>
    <row r="3516" spans="1:66" s="143" customFormat="1" collapsed="1">
      <c r="A3516" s="143" t="s">
        <v>1367</v>
      </c>
      <c r="B3516" s="143" t="s">
        <v>1136</v>
      </c>
      <c r="C3516" s="1">
        <f t="shared" si="1900"/>
        <v>684</v>
      </c>
      <c r="D3516" s="7">
        <f>IF(P3516&gt;0,RANK(P3516,(P3516:R3516,S3516:AG3516)),0)</f>
        <v>0</v>
      </c>
      <c r="E3516" s="7">
        <f>IF(Q3516&gt;0,RANK(Q3516,(P3516:R3516,S3516:AG3516)),0)</f>
        <v>5</v>
      </c>
      <c r="F3516" s="7">
        <f>IF(R3516&gt;0,RANK(R3516,(P3516:R3516,S3516:AG3516)),0)</f>
        <v>1</v>
      </c>
      <c r="G3516" s="7">
        <f>IF(S3516&gt;0,RANK(S3516,(P3516:R3516,S3516:AG3516)),0)</f>
        <v>3</v>
      </c>
      <c r="H3516" s="48">
        <f t="shared" si="1901"/>
        <v>117</v>
      </c>
      <c r="I3516" s="53">
        <f t="shared" si="1902"/>
        <v>0.17105263157894737</v>
      </c>
      <c r="J3516" s="2"/>
      <c r="K3516" s="2">
        <f t="shared" si="1903"/>
        <v>0</v>
      </c>
      <c r="L3516" s="2">
        <f t="shared" si="1904"/>
        <v>1.023391812865497E-2</v>
      </c>
      <c r="M3516" s="2">
        <f t="shared" si="1905"/>
        <v>0.49561403508771928</v>
      </c>
      <c r="N3516" s="2">
        <f t="shared" si="1906"/>
        <v>0.10087719298245613</v>
      </c>
      <c r="O3516" s="2">
        <f t="shared" si="1907"/>
        <v>0.39327485380116967</v>
      </c>
      <c r="P3516" s="1"/>
      <c r="Q3516" s="1">
        <f>SUM(Q3493:Q3515)</f>
        <v>7</v>
      </c>
      <c r="R3516" s="1">
        <f>SUM(R3493:R3515)</f>
        <v>339</v>
      </c>
      <c r="S3516" s="1">
        <f>SUM(S3493:S3515)</f>
        <v>69</v>
      </c>
      <c r="T3516" s="1">
        <f>SUM(T3493:T3515)</f>
        <v>222</v>
      </c>
      <c r="U3516" s="1"/>
      <c r="V3516" s="1"/>
      <c r="W3516" s="1"/>
      <c r="X3516" s="1"/>
      <c r="Y3516" s="1">
        <f>SUM(Y3493:Y3515)</f>
        <v>47</v>
      </c>
      <c r="Z3516" s="1">
        <f>SUM(Z3493:Z3515)</f>
        <v>0</v>
      </c>
      <c r="AA3516" s="1"/>
      <c r="AB3516" s="1"/>
      <c r="AC3516" s="1"/>
      <c r="AD3516" s="1"/>
      <c r="AE3516" s="1"/>
      <c r="AF3516" s="1"/>
      <c r="AG3516" s="1"/>
      <c r="AH3516" s="1"/>
      <c r="AI3516" s="7">
        <f t="shared" si="1909"/>
        <v>2</v>
      </c>
      <c r="AJ3516" s="7">
        <f t="shared" si="1910"/>
        <v>0</v>
      </c>
      <c r="AK3516" s="7">
        <f t="shared" si="1911"/>
        <v>0</v>
      </c>
      <c r="AL3516" s="7">
        <f t="shared" si="1912"/>
        <v>0</v>
      </c>
      <c r="AM3516" s="2">
        <f t="shared" si="1913"/>
        <v>0.32456140350877194</v>
      </c>
      <c r="AN3516" s="2">
        <f t="shared" si="1914"/>
        <v>0</v>
      </c>
      <c r="AO3516" s="2">
        <f t="shared" si="1915"/>
        <v>0</v>
      </c>
      <c r="AP3516" s="2">
        <f t="shared" si="1916"/>
        <v>0</v>
      </c>
      <c r="AQ3516" s="2"/>
      <c r="AR3516" s="143" t="str">
        <f t="shared" si="1917"/>
        <v>Wyoming</v>
      </c>
      <c r="AS3516" s="143" t="s">
        <v>1136</v>
      </c>
      <c r="AV3516" s="91">
        <v>56</v>
      </c>
      <c r="AW3516" s="93"/>
      <c r="AX3516" s="91">
        <v>56</v>
      </c>
      <c r="AZ3516" s="7" t="s">
        <v>1662</v>
      </c>
      <c r="BA3516" s="143" t="s">
        <v>1930</v>
      </c>
      <c r="BN3516" s="143">
        <f>SUM(BN3493:BN3515)</f>
        <v>0</v>
      </c>
    </row>
    <row r="3523" spans="1:92">
      <c r="A3523" t="s">
        <v>3452</v>
      </c>
      <c r="P3523" s="1">
        <f>P69+P86+P163+P223+P233+P238+P241+P310+P471+P575+P669+P791+P857+P883+P899+P984+P1068+P1185+P1243+P1338+P1350+P1373+P1408+P1472+P1574+P1664+P1743+P1781+P1850+P1938+P1986+P2054+P2151+P2407+P2438+P2454+P2590+P2647+P2721</f>
        <v>83173</v>
      </c>
      <c r="Q3523" s="1">
        <f>Q69+Q86+Q163+Q223+Q233+Q238+Q241+Q310+Q471+Q575+Q669+Q791+Q857+Q883+Q899+Q984+Q1068+Q1185+Q1243+Q1338+Q1350+Q1373+Q1408+Q1472+Q1574+Q1664+Q1743+Q1781+Q1850+Q1938+Q1986+Q2054+Q2151+Q2407+Q2438+Q2454+Q2590+Q2647+Q2721</f>
        <v>2687243</v>
      </c>
      <c r="R3523" s="1">
        <f>R69+R86+R163+R223+R233+R238+R241+R310+R471+R575+R669+R791+R857+R883+R899+R984+R1068+R1185+R1243+R1338+R1350+R1373+R1408+R1472+R1574+R1664+R1743+R1781+R1850+R1938+R1986+R2054+R2151+R2407+R2438+R2454+R2590+R2647+R2721</f>
        <v>9841300</v>
      </c>
      <c r="S3523" s="1">
        <f>S69+S86+S163+S223+S233+S238+S241+S310+S471+S575+S669+S791+S857+S883+S899+S984+S1068+S1185+S1243+S1338+S1350+S1373+S1408+S1472+S1574+S1664+S1743+S1781+S1850+S1938+S1986+S2054+S2151+S2407+S2438+S2454+S2590+S2647+S2721</f>
        <v>2016392</v>
      </c>
      <c r="T3523" s="1">
        <f>T69+T86+T163+T223+T233+T238+T241+T310+T471+T575+T669+T791+T857+T883+T899+T984+T1068+T1185+T1243+T1338+T1350+T1373+T1408+T1472+T1574+T1664+T1743+T1781+T1850+T1938+T1986+T2054+T2151+T2407+T2438+T2454+T2590+T2647+T2721</f>
        <v>3805655</v>
      </c>
      <c r="U3523" s="1">
        <f>U69+U86+U163+U223+U233+U238+U241+U310+U471+U575+U669+U791+U857+U883+U899+U984+U1068+U1185+U1243+U1338+U1350+U1373+U1408+U1472+U1574+U1664+U1743+U1781+U1850+U1938+U1986+U2054+U2151+U2407+U2438+U2454+U2590+U2647+U2721</f>
        <v>42251</v>
      </c>
      <c r="V3523" s="1">
        <f>V69+V86+V163+V223+V233+V238+V241+V310+V471+V575+V669+V791+V857+V883+V899+V984+V1068+V1185+V1243+V1338+V1350+V1373+V1408+V1472+V1574+V1664+V1743+V1781+V1850+V1938+V1986+V2054+V2151+V2407+V2438+V2454+V2590+V2647+V2721</f>
        <v>35089</v>
      </c>
      <c r="W3523" s="1">
        <f>W69+W86+W163+W223+W233+W238+W241+W310+W471+W575+W669+W791+W857+W883+W899+W984+W1068+W1185+W1243+W1338+W1350+W1373+W1408+W1472+W1574+W1664+W1743+W1781+W1850+W1938+W1986+W2054+W2151+W2407+W2438+W2454+W2590+W2647+W2721</f>
        <v>0</v>
      </c>
      <c r="X3523" s="1">
        <f>X69+X86+X163+X223+X233+X238+X241+X310+X471+X575+X669+X791+X857+X883+X899+X984+X1068+X1185+X1243+X1338+X1350+X1373+X1408+X1472+X1574+X1664+X1743+X1781+X1850+X1938+X1986+X2054+X2151+X2407+X2438+X2454+X2590+X2647+X2721</f>
        <v>0</v>
      </c>
      <c r="Y3523" s="1">
        <f>Y69+Y86+Y163+Y223+Y233+Y238+Y241+Y310+Y471+Y575+Y669+Y791+Y857+Y883+Y899+Y984+Y1068+Y1185+Y1243+Y1338+Y1350+Y1373+Y1408+Y1472+Y1574+Y1664+Y1743+Y1781+Y1850+Y1938+Y1986+Y2054+Y2151+Y2407+Y2438+Y2454+Y2590+Y2647+Y2721</f>
        <v>178920</v>
      </c>
      <c r="Z3523" s="1">
        <f>Z69+Z86+Z163+Z223+Z233+Z238+Z241+Z310+Z471+Z575+Z669+Z791+Z857+Z883+Z899+Z984+Z1068+Z1185+Z1243+Z1338+Z1350+Z1373+Z1408+Z1472+Z1574+Z1664+Z1743+Z1781+Z1850+Z1938+Z1986+Z2054+Z2151+Z2407+Z2438+Z2454+Z2590+Z2647+Z2721</f>
        <v>23661.457325568568</v>
      </c>
      <c r="AA3523" s="1">
        <f>AA69+AA86+AA163+AA223+AA233+AA238+AA241+AA310+AA471+AA575+AA669+AA791+AA857+AA883+AA899+AA984+AA1068+AA1185+AA1243+AA1338+AA1350+AA1373+AA1408+AA1472+AA1574+AA1664+AA1743+AA1781+AA1850+AA1938+AA1986+AA2054+AA2151+AA2407+AA2438+AA2454+AA2590+AA2647+AA2721</f>
        <v>23746</v>
      </c>
      <c r="AB3523" s="1">
        <f>AB69+AB86+AB163+AB223+AB233+AB238+AB241+AB310+AB471+AB575+AB669+AB791+AB857+AB883+AB899+AB984+AB1068+AB1185+AB1243+AB1338+AB1350+AB1373+AB1408+AB1472+AB1574+AB1664+AB1743+AB1781+AB1850+AB1938+AB1986+AB2054+AB2151+AB2407+AB2438+AB2454+AB2590+AB2647+AB2721</f>
        <v>1.0723745038341352E-2</v>
      </c>
      <c r="AC3523" s="1">
        <f>AC69+AC86+AC163+AC223+AC233+AC238+AC241+AC310+AC471+AC575+AC669+AC791+AC857+AC883+AC899+AC984+AC1068+AC1185+AC1243+AC1338+AC1350+AC1373+AC1408+AC1472+AC1574+AC1664+AC1743+AC1781+AC1850+AC1938+AC1986+AC2054+AC2151+AC2407+AC2438+AC2454+AC2590+AC2647+AC2721</f>
        <v>30697</v>
      </c>
      <c r="AD3523" s="1">
        <f>AD69+AD86+AD163+AD223+AD233+AD238+AD241+AD310+AD471+AD575+AD669+AD791+AD857+AD883+AD899+AD984+AD1068+AD1185+AD1243+AD1338+AD1350+AD1373+AD1408+AD1472+AD1574+AD1664+AD1743+AD1781+AD1850+AD1938+AD1986+AD2054+AD2151+AD2407+AD2438+AD2454+AD2590+AD2647+AD2721</f>
        <v>10880</v>
      </c>
      <c r="AE3523" s="1">
        <f>AE69+AE86+AE163+AE223+AE233+AE238+AE241+AE310+AE471+AE575+AE669+AE791+AE857+AE883+AE899+AE984+AE1068+AE1185+AE1243+AE1338+AE1350+AE1373+AE1408+AE1472+AE1574+AE1664+AE1743+AE1781+AE1850+AE1938+AE1986+AE2054+AE2151+AE2407+AE2438+AE2454+AE2590+AE2647+AE2721</f>
        <v>13538</v>
      </c>
      <c r="AF3523" s="1">
        <f>AF69+AF86+AF163+AF223+AF233+AF238+AF241+AF310+AF471+AF575+AF669+AF791+AF857+AF883+AF899+AF984+AF1068+AF1185+AF1243+AF1338+AF1350+AF1373+AF1408+AF1472+AF1574+AF1664+AF1743+AF1781+AF1850+AF1938+AF1986+AF2054+AF2151+AF2407+AF2438+AF2454+AF2590+AF2647+AF2721</f>
        <v>4286</v>
      </c>
      <c r="AG3523" s="1">
        <f>AG69+AG86+AG163+AG223+AG233+AG238+AG241+AG310+AG471+AG575+AG669+AG791+AG857+AG883+AG899+AG984+AG1068+AG1185+AG1243+AG1338+AG1350+AG1373+AG1408+AG1472+AG1574+AG1664+AG1743+AG1781+AG1850+AG1938+AG1986+AG2054+AG2151+AG2407+AG2438+AG2454+AG2590+AG2647+AG2721</f>
        <v>0</v>
      </c>
      <c r="BE3523" s="1">
        <f>BE69+BE86+BE163+BE223+BE233+BE238+BE241+BE310+BE471+BE575+BE669+BE791+BE857+BE883+BE899+BE984+BE1068+BE1185+BE1243+BE1338+BE1350+BE1373+BE1408+BE1472+BE1574+BE1664+BE1743+BE1781+BE1850+BE1938+BE1986+BE2054+BE2151+BE2407+BE2438+BE2454+BE2590+BE2647+BE2721</f>
        <v>29</v>
      </c>
      <c r="BF3523" s="1">
        <f>BF69+BF86+BF163+BF223+BF233+BF238+BF241+BF310+BF471+BF575+BF669+BF791+BF857+BF883+BF899+BF984+BF1068+BF1185+BF1243+BF1338+BF1350+BF1373+BF1408+BF1472+BF1574+BF1664+BF1743+BF1781+BF1850+BF1938+BF1986+BF2054+BF2151+BF2407+BF2438+BF2454+BF2590+BF2647+BF2721</f>
        <v>15</v>
      </c>
      <c r="BG3523" s="1">
        <f>BG69+BG86+BG163+BG223+BG233+BG238+BG241+BG310+BG471+BG575+BG669+BG791+BG857+BG883+BG899+BG984+BG1068+BG1185+BG1243+BG1338+BG1350+BG1373+BG1408+BG1472+BG1574+BG1664+BG1743+BG1781+BG1850+BG1938+BG1986+BG2054+BG2151+BG2407+BG2438+BG2454+BG2590+BG2647+BG2721</f>
        <v>20</v>
      </c>
      <c r="BH3523" s="1">
        <f>BH69+BH86+BH163+BH223+BH233+BH238+BH241+BH310+BH471+BH575+BH669+BH791+BH857+BH883+BH899+BH984+BH1068+BH1185+BH1243+BH1338+BH1350+BH1373+BH1408+BH1472+BH1574+BH1664+BH1743+BH1781+BH1850+BH1938+BH1986+BH2054+BH2151+BH2407+BH2438+BH2454+BH2590+BH2647+BH2721</f>
        <v>3</v>
      </c>
      <c r="BI3523" s="1">
        <f>BI69+BI86+BI163+BI223+BI233+BI238+BI241+BI310+BI471+BI575+BI669+BI791+BI857+BI883+BI899+BI984+BI1068+BI1185+BI1243+BI1338+BI1350+BI1373+BI1408+BI1472+BI1574+BI1664+BI1743+BI1781+BI1850+BI1938+BI1986+BI2054+BI2151+BI2407+BI2438+BI2454+BI2590+BI2647+BI2721</f>
        <v>198</v>
      </c>
      <c r="BJ3523" s="1">
        <f>BJ69+BJ86+BJ163+BJ223+BJ233+BJ238+BJ241+BJ310+BJ471+BJ575+BJ669+BJ791+BJ857+BJ883+BJ899+BJ984+BJ1068+BJ1185+BJ1243+BJ1338+BJ1350+BJ1373+BJ1408+BJ1472+BJ1574+BJ1664+BJ1743+BJ1781+BJ1850+BJ1938+BJ1986+BJ2054+BJ2151+BJ2407+BJ2438+BJ2454+BJ2590+BJ2647+BJ2721</f>
        <v>3901</v>
      </c>
      <c r="BK3523" s="1">
        <f>BK69+BK86+BK163+BK223+BK233+BK238+BK241+BK310+BK471+BK575+BK669+BK791+BK857+BK883+BK899+BK984+BK1068+BK1185+BK1243+BK1338+BK1350+BK1373+BK1408+BK1472+BK1574+BK1664+BK1743+BK1781+BK1850+BK1938+BK1986+BK2054+BK2151+BK2407+BK2438+BK2454+BK2590+BK2647+BK2721</f>
        <v>195</v>
      </c>
      <c r="BL3523" s="1">
        <f>BL69+BL86+BL163+BL223+BL233+BL238+BL241+BL310+BL471+BL575+BL669+BL791+BL857+BL883+BL899+BL984+BL1068+BL1185+BL1243+BL1338+BL1350+BL1373+BL1408+BL1472+BL1574+BL1664+BL1743+BL1781+BL1850+BL1938+BL1986+BL2054+BL2151+BL2407+BL2438+BL2454+BL2590+BL2647+BL2721</f>
        <v>24</v>
      </c>
      <c r="BM3523" s="1">
        <f>BM69+BM86+BM163+BM223+BM233+BM238+BM241+BM310+BM471+BM575+BM669+BM791+BM857+BM883+BM899+BM984+BM1068+BM1185+BM1243+BM1338+BM1350+BM1373+BM1408+BM1472+BM1574+BM1664+BM1743+BM1781+BM1850+BM1938+BM1986+BM2054+BM2151+BM2407+BM2438+BM2454+BM2590+BM2647+BM2721</f>
        <v>247</v>
      </c>
      <c r="BN3523" s="1">
        <f>BN69+BN86+BN163+BN223+BN233+BN238+BN241+BN310+BN471+BN575+BN669+BN791+BN857+BN883+BN899+BN984+BN1068+BN1185+BN1243+BN1338+BN1350+BN1373+BN1408+BN1472+BN1574+BN1664+BN1743+BN1781+BN1850+BN1938+BN1986+BN2054+BN2151+BN2407+BN2438+BN2454+BN2590+BN2647+BN2721</f>
        <v>0</v>
      </c>
      <c r="BO3523" s="1">
        <f>BO69+BO86+BO163+BO223+BO233+BO238+BO241+BO310+BO471+BO575+BO669+BO791+BO857+BO883+BO899+BO984+BO1068+BO1185+BO1243+BO1338+BO1350+BO1373+BO1408+BO1472+BO1574+BO1664+BO1743+BO1781+BO1850+BO1938+BO1986+BO2054+BO2151+BO2407+BO2438+BO2454+BO2590+BO2647+BO2721</f>
        <v>119</v>
      </c>
      <c r="BP3523" s="1">
        <f>BP69+BP86+BP163+BP223+BP233+BP238+BP241+BP310+BP471+BP575+BP669+BP791+BP857+BP883+BP899+BP984+BP1068+BP1185+BP1243+BP1338+BP1350+BP1373+BP1408+BP1472+BP1574+BP1664+BP1743+BP1781+BP1850+BP1938+BP1986+BP2054+BP2151+BP2407+BP2438+BP2454+BP2590+BP2647+BP2721</f>
        <v>83</v>
      </c>
      <c r="BQ3523" s="1">
        <f>BQ69+BQ86+BQ163+BQ223+BQ233+BQ238+BQ241+BQ310+BQ471+BQ575+BQ669+BQ791+BQ857+BQ883+BQ899+BQ984+BQ1068+BQ1185+BQ1243+BQ1338+BQ1350+BQ1373+BQ1408+BQ1472+BQ1574+BQ1664+BQ1743+BQ1781+BQ1850+BQ1938+BQ1986+BQ2054+BQ2151+BQ2407+BQ2438+BQ2454+BQ2590+BQ2647+BQ2721</f>
        <v>19</v>
      </c>
      <c r="BR3523" s="1">
        <f>BR69+BR86+BR163+BR223+BR233+BR238+BR241+BR310+BR471+BR575+BR669+BR791+BR857+BR883+BR899+BR984+BR1068+BR1185+BR1243+BR1338+BR1350+BR1373+BR1408+BR1472+BR1574+BR1664+BR1743+BR1781+BR1850+BR1938+BR1986+BR2054+BR2151+BR2407+BR2438+BR2454+BR2590+BR2647+BR2721</f>
        <v>410</v>
      </c>
      <c r="BS3523" s="1">
        <f>BS69+BS86+BS163+BS223+BS233+BS238+BS241+BS310+BS471+BS575+BS669+BS791+BS857+BS883+BS899+BS984+BS1068+BS1185+BS1243+BS1338+BS1350+BS1373+BS1408+BS1472+BS1574+BS1664+BS1743+BS1781+BS1850+BS1938+BS1986+BS2054+BS2151+BS2407+BS2438+BS2454+BS2590+BS2647+BS2721</f>
        <v>25</v>
      </c>
      <c r="BT3523" s="1">
        <f>BT69+BT86+BT163+BT223+BT233+BT238+BT241+BT310+BT471+BT575+BT669+BT791+BT857+BT883+BT899+BT984+BT1068+BT1185+BT1243+BT1338+BT1350+BT1373+BT1408+BT1472+BT1574+BT1664+BT1743+BT1781+BT1850+BT1938+BT1986+BT2054+BT2151+BT2407+BT2438+BT2454+BT2590+BT2647+BT2721</f>
        <v>250</v>
      </c>
      <c r="BU3523" s="1">
        <f>BU69+BU86+BU163+BU223+BU233+BU238+BU241+BU310+BU471+BU575+BU669+BU791+BU857+BU883+BU899+BU984+BU1068+BU1185+BU1243+BU1338+BU1350+BU1373+BU1408+BU1472+BU1574+BU1664+BU1743+BU1781+BU1850+BU1938+BU1986+BU2054+BU2151+BU2407+BU2438+BU2454+BU2590+BU2647+BU2721</f>
        <v>42</v>
      </c>
      <c r="BV3523" s="1">
        <f>BV69+BV86+BV163+BV223+BV233+BV238+BV241+BV310+BV471+BV575+BV669+BV791+BV857+BV883+BV899+BV984+BV1068+BV1185+BV1243+BV1338+BV1350+BV1373+BV1408+BV1472+BV1574+BV1664+BV1743+BV1781+BV1850+BV1938+BV1986+BV2054+BV2151+BV2407+BV2438+BV2454+BV2590+BV2647+BV2721</f>
        <v>18</v>
      </c>
      <c r="BW3523" s="1">
        <f>BW69+BW86+BW163+BW223+BW233+BW238+BW241+BW310+BW471+BW575+BW669+BW791+BW857+BW883+BW899+BW984+BW1068+BW1185+BW1243+BW1338+BW1350+BW1373+BW1408+BW1472+BW1574+BW1664+BW1743+BW1781+BW1850+BW1938+BW1986+BW2054+BW2151+BW2407+BW2438+BW2454+BW2590+BW2647+BW2721</f>
        <v>3</v>
      </c>
      <c r="BX3523" s="1">
        <f>BX69+BX86+BX163+BX223+BX233+BX238+BX241+BX310+BX471+BX575+BX669+BX791+BX857+BX883+BX899+BX984+BX1068+BX1185+BX1243+BX1338+BX1350+BX1373+BX1408+BX1472+BX1574+BX1664+BX1743+BX1781+BX1850+BX1938+BX1986+BX2054+BX2151+BX2407+BX2438+BX2454+BX2590+BX2647+BX2721</f>
        <v>15</v>
      </c>
      <c r="BY3523" s="1">
        <f>BY69+BY86+BY163+BY223+BY233+BY238+BY241+BY310+BY471+BY575+BY669+BY791+BY857+BY883+BY899+BY984+BY1068+BY1185+BY1243+BY1338+BY1350+BY1373+BY1408+BY1472+BY1574+BY1664+BY1743+BY1781+BY1850+BY1938+BY1986+BY2054+BY2151+BY2407+BY2438+BY2454+BY2590+BY2647+BY2721</f>
        <v>96</v>
      </c>
      <c r="BZ3523" s="1">
        <f>BZ69+BZ86+BZ163+BZ223+BZ233+BZ238+BZ241+BZ310+BZ471+BZ575+BZ669+BZ791+BZ857+BZ883+BZ899+BZ984+BZ1068+BZ1185+BZ1243+BZ1338+BZ1350+BZ1373+BZ1408+BZ1472+BZ1574+BZ1664+BZ1743+BZ1781+BZ1850+BZ1938+BZ1986+BZ2054+BZ2151+BZ2407+BZ2438+BZ2454+BZ2590+BZ2647+BZ2721</f>
        <v>223</v>
      </c>
      <c r="CA3523" s="1">
        <f>CA69+CA86+CA163+CA223+CA233+CA238+CA241+CA310+CA471+CA575+CA669+CA791+CA857+CA883+CA899+CA984+CA1068+CA1185+CA1243+CA1338+CA1350+CA1373+CA1408+CA1472+CA1574+CA1664+CA1743+CA1781+CA1850+CA1938+CA1986+CA2054+CA2151+CA2407+CA2438+CA2454+CA2590+CA2647+CA2721</f>
        <v>54</v>
      </c>
      <c r="CB3523" s="1">
        <f>CB69+CB86+CB163+CB223+CB233+CB238+CB241+CB310+CB471+CB575+CB669+CB791+CB857+CB883+CB899+CB984+CB1068+CB1185+CB1243+CB1338+CB1350+CB1373+CB1408+CB1472+CB1574+CB1664+CB1743+CB1781+CB1850+CB1938+CB1986+CB2054+CB2151+CB2407+CB2438+CB2454+CB2590+CB2647+CB2721</f>
        <v>358</v>
      </c>
      <c r="CC3523" s="1">
        <f>CC69+CC86+CC163+CC223+CC233+CC238+CC241+CC310+CC471+CC575+CC669+CC791+CC857+CC883+CC899+CC984+CC1068+CC1185+CC1243+CC1338+CC1350+CC1373+CC1408+CC1472+CC1574+CC1664+CC1743+CC1781+CC1850+CC1938+CC1986+CC2054+CC2151+CC2407+CC2438+CC2454+CC2590+CC2647+CC2721</f>
        <v>418</v>
      </c>
      <c r="CD3523" s="1">
        <f>CD69+CD86+CD163+CD223+CD233+CD238+CD241+CD310+CD471+CD575+CD669+CD791+CD857+CD883+CD899+CD984+CD1068+CD1185+CD1243+CD1338+CD1350+CD1373+CD1408+CD1472+CD1574+CD1664+CD1743+CD1781+CD1850+CD1938+CD1986+CD2054+CD2151+CD2407+CD2438+CD2454+CD2590+CD2647+CD2721</f>
        <v>198</v>
      </c>
      <c r="CE3523" s="1">
        <f>CE69+CE86+CE163+CE223+CE233+CE238+CE241+CE310+CE471+CE575+CE669+CE791+CE857+CE883+CE899+CE984+CE1068+CE1185+CE1243+CE1338+CE1350+CE1373+CE1408+CE1472+CE1574+CE1664+CE1743+CE1781+CE1850+CE1938+CE1986+CE2054+CE2151+CE2407+CE2438+CE2454+CE2590+CE2647+CE2721</f>
        <v>1544</v>
      </c>
      <c r="CF3523" s="1">
        <f>CF69+CF86+CF163+CF223+CF233+CF238+CF241+CF310+CF471+CF575+CF669+CF791+CF857+CF883+CF899+CF984+CF1068+CF1185+CF1243+CF1338+CF1350+CF1373+CF1408+CF1472+CF1574+CF1664+CF1743+CF1781+CF1850+CF1938+CF1986+CF2054+CF2151+CF2407+CF2438+CF2454+CF2590+CF2647+CF2721</f>
        <v>217</v>
      </c>
      <c r="CG3523" s="1">
        <f>CG69+CG86+CG163+CG223+CG233+CG238+CG241+CG310+CG471+CG575+CG669+CG791+CG857+CG883+CG899+CG984+CG1068+CG1185+CG1243+CG1338+CG1350+CG1373+CG1408+CG1472+CG1574+CG1664+CG1743+CG1781+CG1850+CG1938+CG1986+CG2054+CG2151+CG2407+CG2438+CG2454+CG2590+CG2647+CG2721</f>
        <v>110</v>
      </c>
      <c r="CH3523" s="1">
        <f>CH69+CH86+CH163+CH223+CH233+CH238+CH241+CH310+CH471+CH575+CH669+CH791+CH857+CH883+CH899+CH984+CH1068+CH1185+CH1243+CH1338+CH1350+CH1373+CH1408+CH1472+CH1574+CH1664+CH1743+CH1781+CH1850+CH1938+CH1986+CH2054+CH2151+CH2407+CH2438+CH2454+CH2590+CH2647+CH2721</f>
        <v>90</v>
      </c>
      <c r="CI3523" s="1">
        <f>CI69+CI86+CI163+CI223+CI233+CI238+CI241+CI310+CI471+CI575+CI669+CI791+CI857+CI883+CI899+CI984+CI1068+CI1185+CI1243+CI1338+CI1350+CI1373+CI1408+CI1472+CI1574+CI1664+CI1743+CI1781+CI1850+CI1938+CI1986+CI2054+CI2151+CI2407+CI2438+CI2454+CI2590+CI2647+CI2721</f>
        <v>310</v>
      </c>
      <c r="CJ3523" s="1">
        <f>CJ69+CJ86+CJ163+CJ223+CJ233+CJ238+CJ241+CJ310+CJ471+CJ575+CJ669+CJ791+CJ857+CJ883+CJ899+CJ984+CJ1068+CJ1185+CJ1243+CJ1338+CJ1350+CJ1373+CJ1408+CJ1472+CJ1574+CJ1664+CJ1743+CJ1781+CJ1850+CJ1938+CJ1986+CJ2054+CJ2151+CJ2407+CJ2438+CJ2454+CJ2590+CJ2647+CJ2721</f>
        <v>530</v>
      </c>
      <c r="CK3523" s="1">
        <f>CK69+CK86+CK163+CK223+CK233+CK238+CK241+CK310+CK471+CK575+CK669+CK791+CK857+CK883+CK899+CK984+CK1068+CK1185+CK1243+CK1338+CK1350+CK1373+CK1408+CK1472+CK1574+CK1664+CK1743+CK1781+CK1850+CK1938+CK1986+CK2054+CK2151+CK2407+CK2438+CK2454+CK2590+CK2647+CK2721</f>
        <v>57</v>
      </c>
      <c r="CL3523" s="1">
        <f>CL69+CL86+CL163+CL223+CL233+CL238+CL241+CL310+CL471+CL575+CL669+CL791+CL857+CL883+CL899+CL984+CL1068+CL1185+CL1243+CL1338+CL1350+CL1373+CL1408+CL1472+CL1574+CL1664+CL1743+CL1781+CL1850+CL1938+CL1986+CL2054+CL2151+CL2407+CL2438+CL2454+CL2590+CL2647+CL2721</f>
        <v>59</v>
      </c>
      <c r="CM3523" s="1">
        <f>CM69+CM86+CM163+CM223+CM233+CM238+CM241+CM310+CM471+CM575+CM669+CM791+CM857+CM883+CM899+CM984+CM1068+CM1185+CM1243+CM1338+CM1350+CM1373+CM1408+CM1472+CM1574+CM1664+CM1743+CM1781+CM1850+CM1938+CM1986+CM2054+CM2151+CM2407+CM2438+CM2454+CM2590+CM2647+CM2721</f>
        <v>86</v>
      </c>
      <c r="CN3523" s="1">
        <f>CN69+CN86+CN163+CN223+CN233+CN238+CN241+CN310+CN471+CN575+CN669+CN791+CN857+CN883+CN899+CN984+CN1068+CN1185+CN1243+CN1338+CN1350+CN1373+CN1408+CN1472+CN1574+CN1664+CN1743+CN1781+CN1850+CN1938+CN1986+CN2054+CN2151+CN2407+CN2438+CN2454+CN2590+CN2647+CN2721</f>
        <v>156</v>
      </c>
    </row>
    <row r="3524" spans="1:92">
      <c r="A3524" t="s">
        <v>3453</v>
      </c>
      <c r="P3524" s="1">
        <f>P2766+P2768+P2834+P3479+P2840+P2886+P2987+P3095+P3113+P3202+P3319+P3338+P3393+P1930+P3397+P3438+P3463+P3395</f>
        <v>823</v>
      </c>
      <c r="Q3524" s="1">
        <f>Q2766+Q2768+Q2834+Q3479+Q2840+Q2886+Q2987+Q3095+Q3113+Q3202+Q3319+Q3338+Q3393+Q1930+Q3397+Q3438+Q3463+Q3395</f>
        <v>54445</v>
      </c>
      <c r="R3524" s="1">
        <f>R2766+R2768+R2834+R3479+R2840+R2886+R2987+R3095+R3113+R3202+R3319+R3338+R3393+R1930+R3397+R3438+R3463+R3395</f>
        <v>252683</v>
      </c>
      <c r="S3524" s="1">
        <f>S2766+S2768+S2834+S3479+S2840+S2886+S2987+S3095+S3113+S3202+S3319+S3338+S3393+S1930+S3397+S3438+S3463+S3395</f>
        <v>90810</v>
      </c>
      <c r="T3524" s="1">
        <f>T2766+T2768+T2834+T3479+T2840+T2886+T2987+T3095+T3113+T3202+T3319+T3338+T3393+T1930+T3397+T3438+T3463+T3395</f>
        <v>141136</v>
      </c>
      <c r="U3524" s="1">
        <f>U2766+U2768+U2834+U3479+U2840+U2886+U2987+U3095+U3113+U3202+U3319+U3338+U3393+U1930+U3397+U3438+U3463+U3395</f>
        <v>12646</v>
      </c>
      <c r="V3524" s="1">
        <f>V2766+V2768+V2834+V3479+V2840+V2886+V2987+V3095+V3113+V3202+V3319+V3338+V3393+V1930+V3397+V3438+V3463+V3395</f>
        <v>6090</v>
      </c>
      <c r="W3524" s="1">
        <f>W2766+W2768+W2834+W3479+W2840+W2886+W2987+W3095+W3113+W3202+W3319+W3338+W3393+W1930+W3397+W3438+W3463+W3395</f>
        <v>0</v>
      </c>
      <c r="X3524" s="1">
        <f>X2766+X2768+X2834+X3479+X2840+X2886+X2987+X3095+X3113+X3202+X3319+X3338+X3393+X1930+X3397+X3438+X3463+X3395</f>
        <v>0</v>
      </c>
      <c r="Y3524" s="1">
        <f>Y2766+Y2768+Y2834+Y3479+Y2840+Y2886+Y2987+Y3095+Y3113+Y3202+Y3319+Y3338+Y3393+Y1930+Y3397+Y3438+Y3463+Y3395</f>
        <v>2218</v>
      </c>
      <c r="Z3524" s="1">
        <f>Z2766+Z2768+Z2834+Z3479+Z2840+Z2886+Z2987+Z3095+Z3113+Z3202+Z3319+Z3338+Z3393+Z1930+Z3397+Z3438+Z3463+Z3395</f>
        <v>418</v>
      </c>
      <c r="AA3524" s="1">
        <f>AA2766+AA2768+AA2834+AA3479+AA2840+AA2886+AA2987+AA3095+AA3113+AA3202+AA3319+AA3338+AA3393+AA1930+AA3397+AA3438+AA3463+AA3395</f>
        <v>0</v>
      </c>
      <c r="AB3524" s="1">
        <f>AB2766+AB2768+AB2834+AB3479+AB2840+AB2886+AB2987+AB3095+AB3113+AB3202+AB3319+AB3338+AB3393+AB1930+AB3397+AB3438+AB3463+AB3395</f>
        <v>0</v>
      </c>
      <c r="AC3524" s="1">
        <f>AC2766+AC2768+AC2834+AC3479+AC2840+AC2886+AC2987+AC3095+AC3113+AC3202+AC3319+AC3338+AC3393+AC1930+AC3397+AC3438+AC3463+AC3395</f>
        <v>2549</v>
      </c>
      <c r="AD3524" s="1">
        <f>AD2766+AD2768+AD2834+AD3479+AD2840+AD2886+AD2987+AD3095+AD3113+AD3202+AD3319+AD3338+AD3393+AD1930+AD3397+AD3438+AD3463+AD3395</f>
        <v>1835</v>
      </c>
      <c r="AE3524" s="1">
        <f>AE2766+AE2768+AE2834+AE3479+AE2840+AE2886+AE2987+AE3095+AE3113+AE3202+AE3319+AE3338+AE3393+AE1930+AE3397+AE3438+AE3463+AE3395</f>
        <v>84</v>
      </c>
      <c r="AF3524" s="1">
        <f>AF2766+AF2768+AF2834+AF3479+AF2840+AF2886+AF2987+AF3095+AF3113+AF3202+AF3319+AF3338+AF3393+AF1930+AF3397+AF3438+AF3463+AF3395</f>
        <v>8</v>
      </c>
      <c r="AG3524" s="1">
        <f>AG2766+AG2768+AG2834+AG3479+AG2840+AG2886+AG2987+AG3095+AG3113+AG3202+AG3319+AG3338+AG3393+AG1930+AG3397+AG3438+AG3463+AG3395</f>
        <v>0</v>
      </c>
      <c r="BE3524" s="1">
        <f>BE2766+BE2768+BE2834+BE3479+BE2840+BE2886+BE2987+BE3095+BE3113+BE3202+BE3319+BE3338+BE3393+BE1930+BE3397+BE3438+BE3463+BE3395</f>
        <v>0</v>
      </c>
      <c r="BF3524" s="1">
        <f>BF2766+BF2768+BF2834+BF3479+BF2840+BF2886+BF2987+BF3095+BF3113+BF3202+BF3319+BF3338+BF3393+BF1930+BF3397+BF3438+BF3463+BF3395</f>
        <v>0</v>
      </c>
      <c r="BG3524" s="1">
        <f>BG2766+BG2768+BG2834+BG3479+BG2840+BG2886+BG2987+BG3095+BG3113+BG3202+BG3319+BG3338+BG3393+BG1930+BG3397+BG3438+BG3463+BG3395</f>
        <v>0</v>
      </c>
      <c r="BH3524" s="1">
        <f>BH2766+BH2768+BH2834+BH3479+BH2840+BH2886+BH2987+BH3095+BH3113+BH3202+BH3319+BH3338+BH3393+BH1930+BH3397+BH3438+BH3463+BH3395</f>
        <v>0</v>
      </c>
      <c r="BI3524" s="1">
        <f>BI2766+BI2768+BI2834+BI3479+BI2840+BI2886+BI2987+BI3095+BI3113+BI3202+BI3319+BI3338+BI3393+BI1930+BI3397+BI3438+BI3463+BI3395</f>
        <v>0</v>
      </c>
      <c r="BJ3524" s="1">
        <f>BJ2766+BJ2768+BJ2834+BJ3479+BJ2840+BJ2886+BJ2987+BJ3095+BJ3113+BJ3202+BJ3319+BJ3338+BJ3393+BJ1930+BJ3397+BJ3438+BJ3463+BJ3395</f>
        <v>0</v>
      </c>
      <c r="BK3524" s="1">
        <f>BK2766+BK2768+BK2834+BK3479+BK2840+BK2886+BK2987+BK3095+BK3113+BK3202+BK3319+BK3338+BK3393+BK1930+BK3397+BK3438+BK3463+BK3395</f>
        <v>0</v>
      </c>
      <c r="BL3524" s="1">
        <f>BL2766+BL2768+BL2834+BL3479+BL2840+BL2886+BL2987+BL3095+BL3113+BL3202+BL3319+BL3338+BL3393+BL1930+BL3397+BL3438+BL3463+BL3395</f>
        <v>0</v>
      </c>
      <c r="BM3524" s="1">
        <f>BM2766+BM2768+BM2834+BM3479+BM2840+BM2886+BM2987+BM3095+BM3113+BM3202+BM3319+BM3338+BM3393+BM1930+BM3397+BM3438+BM3463+BM3395</f>
        <v>0</v>
      </c>
      <c r="BN3524" s="1">
        <f>BN2766+BN2768+BN2834+BN3479+BN2840+BN2886+BN2987+BN3095+BN3113+BN3202+BN3319+BN3338+BN3393+BN1930+BN3397+BN3438+BN3463+BN3395</f>
        <v>418</v>
      </c>
      <c r="BO3524" s="1">
        <f>BO2766+BO2768+BO2834+BO3479+BO2840+BO2886+BO2987+BO3095+BO3113+BO3202+BO3319+BO3338+BO3393+BO1930+BO3397+BO3438+BO3463+BO3395</f>
        <v>0</v>
      </c>
      <c r="BP3524" s="1">
        <f>BP2766+BP2768+BP2834+BP3479+BP2840+BP2886+BP2987+BP3095+BP3113+BP3202+BP3319+BP3338+BP3393+BP1930+BP3397+BP3438+BP3463+BP3395</f>
        <v>0</v>
      </c>
      <c r="BQ3524" s="1">
        <f>BQ2766+BQ2768+BQ2834+BQ3479+BQ2840+BQ2886+BQ2987+BQ3095+BQ3113+BQ3202+BQ3319+BQ3338+BQ3393+BQ1930+BQ3397+BQ3438+BQ3463+BQ3395</f>
        <v>0</v>
      </c>
      <c r="BR3524" s="1">
        <f>BR2766+BR2768+BR2834+BR3479+BR2840+BR2886+BR2987+BR3095+BR3113+BR3202+BR3319+BR3338+BR3393+BR1930+BR3397+BR3438+BR3463+BR3395</f>
        <v>0</v>
      </c>
      <c r="BS3524" s="1">
        <f>BS2766+BS2768+BS2834+BS3479+BS2840+BS2886+BS2987+BS3095+BS3113+BS3202+BS3319+BS3338+BS3393+BS1930+BS3397+BS3438+BS3463+BS3395</f>
        <v>0</v>
      </c>
      <c r="BT3524" s="1">
        <f>BT2766+BT2768+BT2834+BT3479+BT2840+BT2886+BT2987+BT3095+BT3113+BT3202+BT3319+BT3338+BT3393+BT1930+BT3397+BT3438+BT3463+BT3395</f>
        <v>0</v>
      </c>
      <c r="BU3524" s="1">
        <f>BU2766+BU2768+BU2834+BU3479+BU2840+BU2886+BU2987+BU3095+BU3113+BU3202+BU3319+BU3338+BU3393+BU1930+BU3397+BU3438+BU3463+BU3395</f>
        <v>0</v>
      </c>
      <c r="BV3524" s="1">
        <f>BV2766+BV2768+BV2834+BV3479+BV2840+BV2886+BV2987+BV3095+BV3113+BV3202+BV3319+BV3338+BV3393+BV1930+BV3397+BV3438+BV3463+BV3395</f>
        <v>0</v>
      </c>
      <c r="BW3524" s="1">
        <f>BW2766+BW2768+BW2834+BW3479+BW2840+BW2886+BW2987+BW3095+BW3113+BW3202+BW3319+BW3338+BW3393+BW1930+BW3397+BW3438+BW3463+BW3395</f>
        <v>0</v>
      </c>
      <c r="BX3524" s="1">
        <f>BX2766+BX2768+BX2834+BX3479+BX2840+BX2886+BX2987+BX3095+BX3113+BX3202+BX3319+BX3338+BX3393+BX1930+BX3397+BX3438+BX3463+BX3395</f>
        <v>0</v>
      </c>
      <c r="BY3524" s="1">
        <f>BY2766+BY2768+BY2834+BY3479+BY2840+BY2886+BY2987+BY3095+BY3113+BY3202+BY3319+BY3338+BY3393+BY1930+BY3397+BY3438+BY3463+BY3395</f>
        <v>0</v>
      </c>
      <c r="BZ3524" s="1">
        <f>BZ2766+BZ2768+BZ2834+BZ3479+BZ2840+BZ2886+BZ2987+BZ3095+BZ3113+BZ3202+BZ3319+BZ3338+BZ3393+BZ1930+BZ3397+BZ3438+BZ3463+BZ3395</f>
        <v>0</v>
      </c>
      <c r="CA3524" s="1">
        <f>CA2766+CA2768+CA2834+CA3479+CA2840+CA2886+CA2987+CA3095+CA3113+CA3202+CA3319+CA3338+CA3393+CA1930+CA3397+CA3438+CA3463+CA3395</f>
        <v>0</v>
      </c>
      <c r="CB3524" s="1">
        <f>CB2766+CB2768+CB2834+CB3479+CB2840+CB2886+CB2987+CB3095+CB3113+CB3202+CB3319+CB3338+CB3393+CB1930+CB3397+CB3438+CB3463+CB3395</f>
        <v>0</v>
      </c>
      <c r="CC3524" s="1">
        <f>CC2766+CC2768+CC2834+CC3479+CC2840+CC2886+CC2987+CC3095+CC3113+CC3202+CC3319+CC3338+CC3393+CC1930+CC3397+CC3438+CC3463+CC3395</f>
        <v>0</v>
      </c>
      <c r="CD3524" s="1">
        <f>CD2766+CD2768+CD2834+CD3479+CD2840+CD2886+CD2987+CD3095+CD3113+CD3202+CD3319+CD3338+CD3393+CD1930+CD3397+CD3438+CD3463+CD3395</f>
        <v>0</v>
      </c>
      <c r="CE3524" s="1">
        <f>CE2766+CE2768+CE2834+CE3479+CE2840+CE2886+CE2987+CE3095+CE3113+CE3202+CE3319+CE3338+CE3393+CE1930+CE3397+CE3438+CE3463+CE3395</f>
        <v>0</v>
      </c>
      <c r="CF3524" s="1">
        <f>CF2766+CF2768+CF2834+CF3479+CF2840+CF2886+CF2987+CF3095+CF3113+CF3202+CF3319+CF3338+CF3393+CF1930+CF3397+CF3438+CF3463+CF3395</f>
        <v>0</v>
      </c>
      <c r="CG3524" s="1">
        <f>CG2766+CG2768+CG2834+CG3479+CG2840+CG2886+CG2987+CG3095+CG3113+CG3202+CG3319+CG3338+CG3393+CG1930+CG3397+CG3438+CG3463+CG3395</f>
        <v>0</v>
      </c>
      <c r="CH3524" s="1">
        <f>CH2766+CH2768+CH2834+CH3479+CH2840+CH2886+CH2987+CH3095+CH3113+CH3202+CH3319+CH3338+CH3393+CH1930+CH3397+CH3438+CH3463+CH3395</f>
        <v>0</v>
      </c>
      <c r="CI3524" s="1">
        <f>CI2766+CI2768+CI2834+CI3479+CI2840+CI2886+CI2987+CI3095+CI3113+CI3202+CI3319+CI3338+CI3393+CI1930+CI3397+CI3438+CI3463+CI3395</f>
        <v>0</v>
      </c>
      <c r="CJ3524" s="1">
        <f>CJ2766+CJ2768+CJ2834+CJ3479+CJ2840+CJ2886+CJ2987+CJ3095+CJ3113+CJ3202+CJ3319+CJ3338+CJ3393+CJ1930+CJ3397+CJ3438+CJ3463+CJ3395</f>
        <v>0</v>
      </c>
      <c r="CK3524" s="1">
        <f>CK2766+CK2768+CK2834+CK3479+CK2840+CK2886+CK2987+CK3095+CK3113+CK3202+CK3319+CK3338+CK3393+CK1930+CK3397+CK3438+CK3463+CK3395</f>
        <v>0</v>
      </c>
      <c r="CL3524" s="1">
        <f>CL2766+CL2768+CL2834+CL3479+CL2840+CL2886+CL2987+CL3095+CL3113+CL3202+CL3319+CL3338+CL3393+CL1930+CL3397+CL3438+CL3463+CL3395</f>
        <v>0</v>
      </c>
      <c r="CM3524" s="1">
        <f>CM2766+CM2768+CM2834+CM3479+CM2840+CM2886+CM2987+CM3095+CM3113+CM3202+CM3319+CM3338+CM3393+CM1930+CM3397+CM3438+CM3463+CM3395</f>
        <v>0</v>
      </c>
      <c r="CN3524" s="1">
        <f>CN2766+CN2768+CN2834+CN3479+CN2840+CN2886+CN2987+CN3095+CN3113+CN3202+CN3319+CN3338+CN3393+CN1930+CN3397+CN3438+CN3463+CN3395</f>
        <v>0</v>
      </c>
    </row>
    <row r="3525" spans="1:92">
      <c r="A3525" t="s">
        <v>3454</v>
      </c>
      <c r="P3525" s="1">
        <f>P3479+P3516</f>
        <v>0</v>
      </c>
      <c r="Q3525" s="1">
        <f t="shared" ref="Q3525:AG3525" si="1919">Q3479+Q3516</f>
        <v>7</v>
      </c>
      <c r="R3525" s="1">
        <f t="shared" si="1919"/>
        <v>546</v>
      </c>
      <c r="S3525" s="1">
        <f t="shared" si="1919"/>
        <v>69</v>
      </c>
      <c r="T3525" s="1">
        <f t="shared" si="1919"/>
        <v>222</v>
      </c>
      <c r="U3525" s="1">
        <f t="shared" si="1919"/>
        <v>0</v>
      </c>
      <c r="V3525" s="1">
        <f t="shared" si="1919"/>
        <v>0</v>
      </c>
      <c r="W3525" s="1">
        <f t="shared" si="1919"/>
        <v>0</v>
      </c>
      <c r="X3525" s="1">
        <f t="shared" si="1919"/>
        <v>0</v>
      </c>
      <c r="Y3525" s="1">
        <f t="shared" si="1919"/>
        <v>47</v>
      </c>
      <c r="Z3525" s="1">
        <f t="shared" si="1919"/>
        <v>0</v>
      </c>
      <c r="AA3525" s="1">
        <f t="shared" si="1919"/>
        <v>0</v>
      </c>
      <c r="AB3525" s="1">
        <f t="shared" si="1919"/>
        <v>0</v>
      </c>
      <c r="AC3525" s="1">
        <f t="shared" si="1919"/>
        <v>0</v>
      </c>
      <c r="AD3525" s="1">
        <f t="shared" si="1919"/>
        <v>0</v>
      </c>
      <c r="AE3525" s="1">
        <f t="shared" si="1919"/>
        <v>0</v>
      </c>
      <c r="AF3525" s="1">
        <f t="shared" si="1919"/>
        <v>0</v>
      </c>
      <c r="AG3525" s="1">
        <f t="shared" si="1919"/>
        <v>0</v>
      </c>
      <c r="BE3525" s="1">
        <f t="shared" ref="BE3525:CN3525" si="1920">BE3479+BE3516</f>
        <v>0</v>
      </c>
      <c r="BF3525" s="1">
        <f t="shared" si="1920"/>
        <v>0</v>
      </c>
      <c r="BG3525" s="1">
        <f t="shared" si="1920"/>
        <v>0</v>
      </c>
      <c r="BH3525" s="1">
        <f t="shared" si="1920"/>
        <v>0</v>
      </c>
      <c r="BI3525" s="1">
        <f t="shared" si="1920"/>
        <v>0</v>
      </c>
      <c r="BJ3525" s="1">
        <f t="shared" si="1920"/>
        <v>0</v>
      </c>
      <c r="BK3525" s="1">
        <f t="shared" si="1920"/>
        <v>0</v>
      </c>
      <c r="BL3525" s="1">
        <f t="shared" si="1920"/>
        <v>0</v>
      </c>
      <c r="BM3525" s="1">
        <f t="shared" si="1920"/>
        <v>0</v>
      </c>
      <c r="BN3525" s="1">
        <f t="shared" si="1920"/>
        <v>0</v>
      </c>
      <c r="BO3525" s="1">
        <f t="shared" si="1920"/>
        <v>0</v>
      </c>
      <c r="BP3525" s="1">
        <f t="shared" si="1920"/>
        <v>0</v>
      </c>
      <c r="BQ3525" s="1">
        <f t="shared" si="1920"/>
        <v>0</v>
      </c>
      <c r="BR3525" s="1">
        <f t="shared" si="1920"/>
        <v>0</v>
      </c>
      <c r="BS3525" s="1">
        <f t="shared" si="1920"/>
        <v>0</v>
      </c>
      <c r="BT3525" s="1">
        <f t="shared" si="1920"/>
        <v>0</v>
      </c>
      <c r="BU3525" s="1">
        <f t="shared" si="1920"/>
        <v>0</v>
      </c>
      <c r="BV3525" s="1">
        <f t="shared" si="1920"/>
        <v>0</v>
      </c>
      <c r="BW3525" s="1">
        <f t="shared" si="1920"/>
        <v>0</v>
      </c>
      <c r="BX3525" s="1">
        <f t="shared" si="1920"/>
        <v>0</v>
      </c>
      <c r="BY3525" s="1">
        <f t="shared" si="1920"/>
        <v>0</v>
      </c>
      <c r="BZ3525" s="1">
        <f t="shared" si="1920"/>
        <v>0</v>
      </c>
      <c r="CA3525" s="1">
        <f t="shared" si="1920"/>
        <v>0</v>
      </c>
      <c r="CB3525" s="1">
        <f t="shared" si="1920"/>
        <v>0</v>
      </c>
      <c r="CC3525" s="1">
        <f t="shared" si="1920"/>
        <v>0</v>
      </c>
      <c r="CD3525" s="1">
        <f t="shared" si="1920"/>
        <v>0</v>
      </c>
      <c r="CE3525" s="1">
        <f t="shared" si="1920"/>
        <v>0</v>
      </c>
      <c r="CF3525" s="1">
        <f t="shared" si="1920"/>
        <v>0</v>
      </c>
      <c r="CG3525" s="1">
        <f t="shared" si="1920"/>
        <v>0</v>
      </c>
      <c r="CH3525" s="1">
        <f t="shared" si="1920"/>
        <v>0</v>
      </c>
      <c r="CI3525" s="1">
        <f t="shared" si="1920"/>
        <v>0</v>
      </c>
      <c r="CJ3525" s="1">
        <f t="shared" si="1920"/>
        <v>0</v>
      </c>
      <c r="CK3525" s="1">
        <f t="shared" si="1920"/>
        <v>0</v>
      </c>
      <c r="CL3525" s="1">
        <f t="shared" si="1920"/>
        <v>0</v>
      </c>
      <c r="CM3525" s="1">
        <f t="shared" si="1920"/>
        <v>0</v>
      </c>
      <c r="CN3525" s="1">
        <f t="shared" si="1920"/>
        <v>0</v>
      </c>
    </row>
  </sheetData>
  <phoneticPr fontId="8"/>
  <conditionalFormatting sqref="D4179 D86 D4514:D4532 D3969:D4006 D2887:D3092 D3517:D3967 D3320:D3394 D3396:D3474 D1930:D2840 D113:D1851 D3476 D3479:D3480 D2:D69 D3094:D3202">
    <cfRule type="cellIs" dxfId="950" priority="224" stopIfTrue="1" operator="equal">
      <formula>1</formula>
    </cfRule>
    <cfRule type="cellIs" dxfId="949" priority="225" stopIfTrue="1" operator="equal">
      <formula>3</formula>
    </cfRule>
  </conditionalFormatting>
  <conditionalFormatting sqref="E4179 E86 E4514:E4532 E3969:E4006 E2887:E3092 E3517:E3967 E3320:E3394 E3396:E3474 E1930:E2840 E113:E1851 E3476 E3479:E3480 E2:E69 E3094:E3202">
    <cfRule type="cellIs" dxfId="948" priority="226" stopIfTrue="1" operator="equal">
      <formula>1</formula>
    </cfRule>
    <cfRule type="cellIs" dxfId="947" priority="227" stopIfTrue="1" operator="equal">
      <formula>3</formula>
    </cfRule>
  </conditionalFormatting>
  <conditionalFormatting sqref="F86:G86 F4514:G4532 F3969:G4006 AK4514:AM4532 AR4514:AR4532 AR4179 F4179:G4179 AJ1937:AL1937 F2887:G3092 AR2887:AR3092 AK2887:AM3092 F3517:G3967 AR3517:AR4006 AK3517:AM4006 AK1938:AM2840 AK3396:AM3396 AK3320:AM3394 AR3320:AR3394 F3320:G3394 AK3398:AM3474 AK1931:AM1936 AR3396:AR3474 AR1873:AR2840 F3396:G3474 F1930:G2840 AK112:AM1850 F113:G1851 AR112:AR1871 F3476:G3476 AR3476 AK3476:AM3476 AK3480:AM3480 AR3479:AR3480 F3479:G3480 AR2:AR69 AK2:AM69 F2:G69 AK3094:AM3202 AR3094:AR3202 F3094:G3202">
    <cfRule type="cellIs" dxfId="946" priority="228" stopIfTrue="1" operator="equal">
      <formula>1</formula>
    </cfRule>
    <cfRule type="cellIs" dxfId="945" priority="229" stopIfTrue="1" operator="equal">
      <formula>3</formula>
    </cfRule>
  </conditionalFormatting>
  <conditionalFormatting sqref="I3973:I4178 I4180:I65595">
    <cfRule type="expression" dxfId="944" priority="232" stopIfTrue="1">
      <formula>IF(#REF!=1,1,0)</formula>
    </cfRule>
    <cfRule type="expression" dxfId="943" priority="233" stopIfTrue="1">
      <formula>IF(#REF!=1,1,0)</formula>
    </cfRule>
  </conditionalFormatting>
  <conditionalFormatting sqref="H4179 H3967:H3972 H3517:H3630">
    <cfRule type="expression" dxfId="942" priority="234" stopIfTrue="1">
      <formula>IF(AND(H3517&gt;0,#REF!=1),1,0)</formula>
    </cfRule>
    <cfRule type="expression" dxfId="941" priority="235" stopIfTrue="1">
      <formula>IF(AND(H3517&gt;0,#REF!=1),1,0)</formula>
    </cfRule>
    <cfRule type="expression" dxfId="940" priority="236" stopIfTrue="1">
      <formula>IF(AND(H3517&gt;0,#REF!=1),1,0)</formula>
    </cfRule>
  </conditionalFormatting>
  <conditionalFormatting sqref="I4179 I3967:I3972 I3517:I3630">
    <cfRule type="expression" dxfId="939" priority="237" stopIfTrue="1">
      <formula>IF(AND(#REF!&gt;0,#REF!=1),1,0)</formula>
    </cfRule>
    <cfRule type="expression" dxfId="938" priority="238" stopIfTrue="1">
      <formula>IF(AND(#REF!&gt;0,#REF!=1),1,0)</formula>
    </cfRule>
    <cfRule type="expression" dxfId="937" priority="239" stopIfTrue="1">
      <formula>IF(AND(#REF!&gt;0,#REF!=1),1,0)</formula>
    </cfRule>
  </conditionalFormatting>
  <conditionalFormatting sqref="H3631:H3966">
    <cfRule type="expression" dxfId="936" priority="240" stopIfTrue="1">
      <formula>IF(AND(H3631&gt;0,#REF!=1),1,0)</formula>
    </cfRule>
    <cfRule type="expression" dxfId="935" priority="241" stopIfTrue="1">
      <formula>IF(AND(H3631&gt;0,#REF!=1),1,0)</formula>
    </cfRule>
    <cfRule type="expression" dxfId="934" priority="242" stopIfTrue="1">
      <formula>IF(AND(H3631&gt;0,#REF!=1),1,0)</formula>
    </cfRule>
  </conditionalFormatting>
  <conditionalFormatting sqref="I3631:I3966">
    <cfRule type="expression" dxfId="933" priority="243" stopIfTrue="1">
      <formula>IF(AND(#REF!&gt;0,#REF!=1),1,0)</formula>
    </cfRule>
    <cfRule type="expression" dxfId="932" priority="244" stopIfTrue="1">
      <formula>IF(AND(#REF!&gt;0,#REF!=1),1,0)</formula>
    </cfRule>
    <cfRule type="expression" dxfId="931" priority="245" stopIfTrue="1">
      <formula>IF(AND(#REF!&gt;0,#REF!=1),1,0)</formula>
    </cfRule>
  </conditionalFormatting>
  <conditionalFormatting sqref="D2841:D2886">
    <cfRule type="cellIs" dxfId="930" priority="212" stopIfTrue="1" operator="equal">
      <formula>1</formula>
    </cfRule>
    <cfRule type="cellIs" dxfId="929" priority="213" stopIfTrue="1" operator="equal">
      <formula>3</formula>
    </cfRule>
  </conditionalFormatting>
  <conditionalFormatting sqref="E2841:E2886">
    <cfRule type="cellIs" dxfId="928" priority="214" stopIfTrue="1" operator="equal">
      <formula>1</formula>
    </cfRule>
    <cfRule type="cellIs" dxfId="927" priority="215" stopIfTrue="1" operator="equal">
      <formula>3</formula>
    </cfRule>
  </conditionalFormatting>
  <conditionalFormatting sqref="AR2841:AR2886 AK2841:AM2886 F2841:G2886">
    <cfRule type="cellIs" dxfId="926" priority="216" stopIfTrue="1" operator="equal">
      <formula>1</formula>
    </cfRule>
    <cfRule type="cellIs" dxfId="925" priority="217" stopIfTrue="1" operator="equal">
      <formula>3</formula>
    </cfRule>
  </conditionalFormatting>
  <conditionalFormatting sqref="D3203:D3319">
    <cfRule type="cellIs" dxfId="924" priority="200" stopIfTrue="1" operator="equal">
      <formula>1</formula>
    </cfRule>
    <cfRule type="cellIs" dxfId="923" priority="201" stopIfTrue="1" operator="equal">
      <formula>3</formula>
    </cfRule>
  </conditionalFormatting>
  <conditionalFormatting sqref="E3203:E3319">
    <cfRule type="cellIs" dxfId="922" priority="202" stopIfTrue="1" operator="equal">
      <formula>1</formula>
    </cfRule>
    <cfRule type="cellIs" dxfId="921" priority="203" stopIfTrue="1" operator="equal">
      <formula>3</formula>
    </cfRule>
  </conditionalFormatting>
  <conditionalFormatting sqref="AR3203:AR3319 AK3203:AM3319 F3203:G3319">
    <cfRule type="cellIs" dxfId="920" priority="204" stopIfTrue="1" operator="equal">
      <formula>1</formula>
    </cfRule>
    <cfRule type="cellIs" dxfId="919" priority="205" stopIfTrue="1" operator="equal">
      <formula>3</formula>
    </cfRule>
  </conditionalFormatting>
  <conditionalFormatting sqref="H3476 H3479:H3480 H1:H3092 H3094:H3474">
    <cfRule type="expression" dxfId="918" priority="194" stopIfTrue="1">
      <formula>IF(AND(H1&gt;0,D1=1),1,0)</formula>
    </cfRule>
    <cfRule type="expression" dxfId="917" priority="195" stopIfTrue="1">
      <formula>IF(AND(H1&gt;0,E1=1),1,0)</formula>
    </cfRule>
    <cfRule type="expression" dxfId="916" priority="196" stopIfTrue="1">
      <formula>IF(AND(H1&gt;0,F1=1),1,0)</formula>
    </cfRule>
  </conditionalFormatting>
  <conditionalFormatting sqref="D3492:D3516">
    <cfRule type="cellIs" dxfId="915" priority="188" stopIfTrue="1" operator="equal">
      <formula>1</formula>
    </cfRule>
    <cfRule type="cellIs" dxfId="914" priority="189" stopIfTrue="1" operator="equal">
      <formula>3</formula>
    </cfRule>
  </conditionalFormatting>
  <conditionalFormatting sqref="E3492:E3516">
    <cfRule type="cellIs" dxfId="913" priority="190" stopIfTrue="1" operator="equal">
      <formula>1</formula>
    </cfRule>
    <cfRule type="cellIs" dxfId="912" priority="191" stopIfTrue="1" operator="equal">
      <formula>3</formula>
    </cfRule>
  </conditionalFormatting>
  <conditionalFormatting sqref="AK3492:AM3516 AR3492:AR3516 F3492:G3516">
    <cfRule type="cellIs" dxfId="911" priority="192" stopIfTrue="1" operator="equal">
      <formula>1</formula>
    </cfRule>
    <cfRule type="cellIs" dxfId="910" priority="193" stopIfTrue="1" operator="equal">
      <formula>3</formula>
    </cfRule>
  </conditionalFormatting>
  <conditionalFormatting sqref="H3492:H3516">
    <cfRule type="expression" dxfId="909" priority="182" stopIfTrue="1">
      <formula>IF(AND(H3492&gt;0,D3492=1),1,0)</formula>
    </cfRule>
    <cfRule type="expression" dxfId="908" priority="183" stopIfTrue="1">
      <formula>IF(AND(H3492&gt;0,E3492=1),1,0)</formula>
    </cfRule>
    <cfRule type="expression" dxfId="907" priority="184" stopIfTrue="1">
      <formula>IF(AND(H3492&gt;0,F3492=1),1,0)</formula>
    </cfRule>
  </conditionalFormatting>
  <conditionalFormatting sqref="I3492:I3516">
    <cfRule type="expression" dxfId="906" priority="185" stopIfTrue="1">
      <formula>IF(AND(H3492&gt;0,D3492=1),1,0)</formula>
    </cfRule>
    <cfRule type="expression" dxfId="905" priority="186" stopIfTrue="1">
      <formula>IF(AND(H3492&gt;0,E3492=1),1,0)</formula>
    </cfRule>
    <cfRule type="expression" dxfId="904" priority="187" stopIfTrue="1">
      <formula>IF(AND(H3492&gt;0,F3492=1),1,0)</formula>
    </cfRule>
  </conditionalFormatting>
  <conditionalFormatting sqref="D3395">
    <cfRule type="cellIs" dxfId="903" priority="176" stopIfTrue="1" operator="equal">
      <formula>1</formula>
    </cfRule>
    <cfRule type="cellIs" dxfId="902" priority="177" stopIfTrue="1" operator="equal">
      <formula>3</formula>
    </cfRule>
  </conditionalFormatting>
  <conditionalFormatting sqref="E3395">
    <cfRule type="cellIs" dxfId="901" priority="178" stopIfTrue="1" operator="equal">
      <formula>1</formula>
    </cfRule>
    <cfRule type="cellIs" dxfId="900" priority="179" stopIfTrue="1" operator="equal">
      <formula>3</formula>
    </cfRule>
  </conditionalFormatting>
  <conditionalFormatting sqref="AR3395 F3395:G3395">
    <cfRule type="cellIs" dxfId="899" priority="180" stopIfTrue="1" operator="equal">
      <formula>1</formula>
    </cfRule>
    <cfRule type="cellIs" dxfId="898" priority="181" stopIfTrue="1" operator="equal">
      <formula>3</formula>
    </cfRule>
  </conditionalFormatting>
  <conditionalFormatting sqref="H3395">
    <cfRule type="expression" dxfId="897" priority="170" stopIfTrue="1">
      <formula>IF(AND(H3395&gt;0,D3395=1),1,0)</formula>
    </cfRule>
    <cfRule type="expression" dxfId="896" priority="171" stopIfTrue="1">
      <formula>IF(AND(H3395&gt;0,E3395=1),1,0)</formula>
    </cfRule>
    <cfRule type="expression" dxfId="895" priority="172" stopIfTrue="1">
      <formula>IF(AND(H3395&gt;0,F3395=1),1,0)</formula>
    </cfRule>
  </conditionalFormatting>
  <conditionalFormatting sqref="I3395">
    <cfRule type="expression" dxfId="894" priority="173" stopIfTrue="1">
      <formula>IF(AND(H3395&gt;0,D3395=1),1,0)</formula>
    </cfRule>
    <cfRule type="expression" dxfId="893" priority="174" stopIfTrue="1">
      <formula>IF(AND(H3395&gt;0,E3395=1),1,0)</formula>
    </cfRule>
    <cfRule type="expression" dxfId="892" priority="175" stopIfTrue="1">
      <formula>IF(AND(H3395&gt;0,F3395=1),1,0)</formula>
    </cfRule>
  </conditionalFormatting>
  <conditionalFormatting sqref="AK3395:AM3395">
    <cfRule type="cellIs" dxfId="891" priority="168" stopIfTrue="1" operator="equal">
      <formula>1</formula>
    </cfRule>
    <cfRule type="cellIs" dxfId="890" priority="169" stopIfTrue="1" operator="equal">
      <formula>3</formula>
    </cfRule>
  </conditionalFormatting>
  <conditionalFormatting sqref="AK1851:AM1930">
    <cfRule type="cellIs" dxfId="889" priority="166" stopIfTrue="1" operator="equal">
      <formula>1</formula>
    </cfRule>
    <cfRule type="cellIs" dxfId="888" priority="167" stopIfTrue="1" operator="equal">
      <formula>3</formula>
    </cfRule>
  </conditionalFormatting>
  <conditionalFormatting sqref="AK3397:AM3397">
    <cfRule type="cellIs" dxfId="887" priority="164" stopIfTrue="1" operator="equal">
      <formula>1</formula>
    </cfRule>
    <cfRule type="cellIs" dxfId="886" priority="165" stopIfTrue="1" operator="equal">
      <formula>3</formula>
    </cfRule>
  </conditionalFormatting>
  <conditionalFormatting sqref="D1852:D1929">
    <cfRule type="cellIs" dxfId="885" priority="158" stopIfTrue="1" operator="equal">
      <formula>1</formula>
    </cfRule>
    <cfRule type="cellIs" dxfId="884" priority="159" stopIfTrue="1" operator="equal">
      <formula>3</formula>
    </cfRule>
  </conditionalFormatting>
  <conditionalFormatting sqref="E1852:E1929">
    <cfRule type="cellIs" dxfId="883" priority="160" stopIfTrue="1" operator="equal">
      <formula>1</formula>
    </cfRule>
    <cfRule type="cellIs" dxfId="882" priority="161" stopIfTrue="1" operator="equal">
      <formula>3</formula>
    </cfRule>
  </conditionalFormatting>
  <conditionalFormatting sqref="F1852:G1929">
    <cfRule type="cellIs" dxfId="881" priority="162" stopIfTrue="1" operator="equal">
      <formula>1</formula>
    </cfRule>
    <cfRule type="cellIs" dxfId="880" priority="163" stopIfTrue="1" operator="equal">
      <formula>3</formula>
    </cfRule>
  </conditionalFormatting>
  <conditionalFormatting sqref="H1852:H1929">
    <cfRule type="expression" dxfId="879" priority="152" stopIfTrue="1">
      <formula>IF(AND(H1852&gt;0,D1852=1),1,0)</formula>
    </cfRule>
    <cfRule type="expression" dxfId="878" priority="153" stopIfTrue="1">
      <formula>IF(AND(H1852&gt;0,E1852=1),1,0)</formula>
    </cfRule>
    <cfRule type="expression" dxfId="877" priority="154" stopIfTrue="1">
      <formula>IF(AND(H1852&gt;0,F1852=1),1,0)</formula>
    </cfRule>
  </conditionalFormatting>
  <conditionalFormatting sqref="I1852:I1929">
    <cfRule type="expression" dxfId="876" priority="155" stopIfTrue="1">
      <formula>IF(AND(H1852&gt;0,D1852=1),1,0)</formula>
    </cfRule>
    <cfRule type="expression" dxfId="875" priority="156" stopIfTrue="1">
      <formula>IF(AND(H1852&gt;0,E1852=1),1,0)</formula>
    </cfRule>
    <cfRule type="expression" dxfId="874" priority="157" stopIfTrue="1">
      <formula>IF(AND(H1852&gt;0,F1852=1),1,0)</formula>
    </cfRule>
  </conditionalFormatting>
  <conditionalFormatting sqref="D3475">
    <cfRule type="cellIs" dxfId="873" priority="146" stopIfTrue="1" operator="equal">
      <formula>1</formula>
    </cfRule>
    <cfRule type="cellIs" dxfId="872" priority="147" stopIfTrue="1" operator="equal">
      <formula>3</formula>
    </cfRule>
  </conditionalFormatting>
  <conditionalFormatting sqref="E3475">
    <cfRule type="cellIs" dxfId="871" priority="148" stopIfTrue="1" operator="equal">
      <formula>1</formula>
    </cfRule>
    <cfRule type="cellIs" dxfId="870" priority="149" stopIfTrue="1" operator="equal">
      <formula>3</formula>
    </cfRule>
  </conditionalFormatting>
  <conditionalFormatting sqref="AR3475 F3475:G3475">
    <cfRule type="cellIs" dxfId="869" priority="150" stopIfTrue="1" operator="equal">
      <formula>1</formula>
    </cfRule>
    <cfRule type="cellIs" dxfId="868" priority="151" stopIfTrue="1" operator="equal">
      <formula>3</formula>
    </cfRule>
  </conditionalFormatting>
  <conditionalFormatting sqref="H3475">
    <cfRule type="expression" dxfId="867" priority="140" stopIfTrue="1">
      <formula>IF(AND(H3475&gt;0,D3475=1),1,0)</formula>
    </cfRule>
    <cfRule type="expression" dxfId="866" priority="141" stopIfTrue="1">
      <formula>IF(AND(H3475&gt;0,E3475=1),1,0)</formula>
    </cfRule>
    <cfRule type="expression" dxfId="865" priority="142" stopIfTrue="1">
      <formula>IF(AND(H3475&gt;0,F3475=1),1,0)</formula>
    </cfRule>
  </conditionalFormatting>
  <conditionalFormatting sqref="I3475">
    <cfRule type="expression" dxfId="864" priority="143" stopIfTrue="1">
      <formula>IF(AND(H3475&gt;0,D3475=1),1,0)</formula>
    </cfRule>
    <cfRule type="expression" dxfId="863" priority="144" stopIfTrue="1">
      <formula>IF(AND(H3475&gt;0,E3475=1),1,0)</formula>
    </cfRule>
    <cfRule type="expression" dxfId="862" priority="145" stopIfTrue="1">
      <formula>IF(AND(H3475&gt;0,F3475=1),1,0)</formula>
    </cfRule>
  </conditionalFormatting>
  <conditionalFormatting sqref="D3478">
    <cfRule type="cellIs" dxfId="861" priority="134" stopIfTrue="1" operator="equal">
      <formula>1</formula>
    </cfRule>
    <cfRule type="cellIs" dxfId="860" priority="135" stopIfTrue="1" operator="equal">
      <formula>3</formula>
    </cfRule>
  </conditionalFormatting>
  <conditionalFormatting sqref="E3478">
    <cfRule type="cellIs" dxfId="859" priority="136" stopIfTrue="1" operator="equal">
      <formula>1</formula>
    </cfRule>
    <cfRule type="cellIs" dxfId="858" priority="137" stopIfTrue="1" operator="equal">
      <formula>3</formula>
    </cfRule>
  </conditionalFormatting>
  <conditionalFormatting sqref="F3478:G3478 AR3478 AK3478:AM3478">
    <cfRule type="cellIs" dxfId="857" priority="138" stopIfTrue="1" operator="equal">
      <formula>1</formula>
    </cfRule>
    <cfRule type="cellIs" dxfId="856" priority="139" stopIfTrue="1" operator="equal">
      <formula>3</formula>
    </cfRule>
  </conditionalFormatting>
  <conditionalFormatting sqref="H3478">
    <cfRule type="expression" dxfId="855" priority="128" stopIfTrue="1">
      <formula>IF(AND(H3478&gt;0,D3478=1),1,0)</formula>
    </cfRule>
    <cfRule type="expression" dxfId="854" priority="129" stopIfTrue="1">
      <formula>IF(AND(H3478&gt;0,E3478=1),1,0)</formula>
    </cfRule>
    <cfRule type="expression" dxfId="853" priority="130" stopIfTrue="1">
      <formula>IF(AND(H3478&gt;0,F3478=1),1,0)</formula>
    </cfRule>
  </conditionalFormatting>
  <conditionalFormatting sqref="I3478">
    <cfRule type="expression" dxfId="852" priority="131" stopIfTrue="1">
      <formula>IF(AND(H3478&gt;0,D3478=1),1,0)</formula>
    </cfRule>
    <cfRule type="expression" dxfId="851" priority="132" stopIfTrue="1">
      <formula>IF(AND(H3478&gt;0,E3478=1),1,0)</formula>
    </cfRule>
    <cfRule type="expression" dxfId="850" priority="133" stopIfTrue="1">
      <formula>IF(AND(H3478&gt;0,F3478=1),1,0)</formula>
    </cfRule>
  </conditionalFormatting>
  <conditionalFormatting sqref="D3477">
    <cfRule type="cellIs" dxfId="849" priority="122" stopIfTrue="1" operator="equal">
      <formula>1</formula>
    </cfRule>
    <cfRule type="cellIs" dxfId="848" priority="123" stopIfTrue="1" operator="equal">
      <formula>3</formula>
    </cfRule>
  </conditionalFormatting>
  <conditionalFormatting sqref="E3477">
    <cfRule type="cellIs" dxfId="847" priority="124" stopIfTrue="1" operator="equal">
      <formula>1</formula>
    </cfRule>
    <cfRule type="cellIs" dxfId="846" priority="125" stopIfTrue="1" operator="equal">
      <formula>3</formula>
    </cfRule>
  </conditionalFormatting>
  <conditionalFormatting sqref="AR3477 F3477:G3477">
    <cfRule type="cellIs" dxfId="845" priority="126" stopIfTrue="1" operator="equal">
      <formula>1</formula>
    </cfRule>
    <cfRule type="cellIs" dxfId="844" priority="127" stopIfTrue="1" operator="equal">
      <formula>3</formula>
    </cfRule>
  </conditionalFormatting>
  <conditionalFormatting sqref="H3477">
    <cfRule type="expression" dxfId="843" priority="116" stopIfTrue="1">
      <formula>IF(AND(H3477&gt;0,D3477=1),1,0)</formula>
    </cfRule>
    <cfRule type="expression" dxfId="842" priority="117" stopIfTrue="1">
      <formula>IF(AND(H3477&gt;0,E3477=1),1,0)</formula>
    </cfRule>
    <cfRule type="expression" dxfId="841" priority="118" stopIfTrue="1">
      <formula>IF(AND(H3477&gt;0,F3477=1),1,0)</formula>
    </cfRule>
  </conditionalFormatting>
  <conditionalFormatting sqref="I3477">
    <cfRule type="expression" dxfId="840" priority="119" stopIfTrue="1">
      <formula>IF(AND(H3477&gt;0,D3477=1),1,0)</formula>
    </cfRule>
    <cfRule type="expression" dxfId="839" priority="120" stopIfTrue="1">
      <formula>IF(AND(H3477&gt;0,E3477=1),1,0)</formula>
    </cfRule>
    <cfRule type="expression" dxfId="838" priority="121" stopIfTrue="1">
      <formula>IF(AND(H3477&gt;0,F3477=1),1,0)</formula>
    </cfRule>
  </conditionalFormatting>
  <conditionalFormatting sqref="D3491">
    <cfRule type="cellIs" dxfId="837" priority="110" stopIfTrue="1" operator="equal">
      <formula>1</formula>
    </cfRule>
    <cfRule type="cellIs" dxfId="836" priority="111" stopIfTrue="1" operator="equal">
      <formula>3</formula>
    </cfRule>
  </conditionalFormatting>
  <conditionalFormatting sqref="E3491">
    <cfRule type="cellIs" dxfId="835" priority="112" stopIfTrue="1" operator="equal">
      <formula>1</formula>
    </cfRule>
    <cfRule type="cellIs" dxfId="834" priority="113" stopIfTrue="1" operator="equal">
      <formula>3</formula>
    </cfRule>
  </conditionalFormatting>
  <conditionalFormatting sqref="AK3491:AM3491 AR3491 F3491:G3491">
    <cfRule type="cellIs" dxfId="833" priority="114" stopIfTrue="1" operator="equal">
      <formula>1</formula>
    </cfRule>
    <cfRule type="cellIs" dxfId="832" priority="115" stopIfTrue="1" operator="equal">
      <formula>3</formula>
    </cfRule>
  </conditionalFormatting>
  <conditionalFormatting sqref="H3491">
    <cfRule type="expression" dxfId="831" priority="104" stopIfTrue="1">
      <formula>IF(AND(H3491&gt;0,D3491=1),1,0)</formula>
    </cfRule>
    <cfRule type="expression" dxfId="830" priority="105" stopIfTrue="1">
      <formula>IF(AND(H3491&gt;0,E3491=1),1,0)</formula>
    </cfRule>
    <cfRule type="expression" dxfId="829" priority="106" stopIfTrue="1">
      <formula>IF(AND(H3491&gt;0,F3491=1),1,0)</formula>
    </cfRule>
  </conditionalFormatting>
  <conditionalFormatting sqref="I3491">
    <cfRule type="expression" dxfId="828" priority="107" stopIfTrue="1">
      <formula>IF(AND(H3491&gt;0,D3491=1),1,0)</formula>
    </cfRule>
    <cfRule type="expression" dxfId="827" priority="108" stopIfTrue="1">
      <formula>IF(AND(H3491&gt;0,E3491=1),1,0)</formula>
    </cfRule>
    <cfRule type="expression" dxfId="826" priority="109" stopIfTrue="1">
      <formula>IF(AND(H3491&gt;0,F3491=1),1,0)</formula>
    </cfRule>
  </conditionalFormatting>
  <conditionalFormatting sqref="AK3479:AM3479">
    <cfRule type="cellIs" dxfId="825" priority="102" stopIfTrue="1" operator="equal">
      <formula>1</formula>
    </cfRule>
    <cfRule type="cellIs" dxfId="824" priority="103" stopIfTrue="1" operator="equal">
      <formula>3</formula>
    </cfRule>
  </conditionalFormatting>
  <conditionalFormatting sqref="AK3477:AM3477">
    <cfRule type="cellIs" dxfId="823" priority="100" stopIfTrue="1" operator="equal">
      <formula>1</formula>
    </cfRule>
    <cfRule type="cellIs" dxfId="822" priority="101" stopIfTrue="1" operator="equal">
      <formula>3</formula>
    </cfRule>
  </conditionalFormatting>
  <conditionalFormatting sqref="AK3475:AM3475">
    <cfRule type="cellIs" dxfId="821" priority="98" stopIfTrue="1" operator="equal">
      <formula>1</formula>
    </cfRule>
    <cfRule type="cellIs" dxfId="820" priority="99" stopIfTrue="1" operator="equal">
      <formula>3</formula>
    </cfRule>
  </conditionalFormatting>
  <conditionalFormatting sqref="D3481">
    <cfRule type="cellIs" dxfId="819" priority="90" stopIfTrue="1" operator="equal">
      <formula>1</formula>
    </cfRule>
    <cfRule type="cellIs" dxfId="818" priority="91" stopIfTrue="1" operator="equal">
      <formula>3</formula>
    </cfRule>
  </conditionalFormatting>
  <conditionalFormatting sqref="E3481">
    <cfRule type="cellIs" dxfId="817" priority="92" stopIfTrue="1" operator="equal">
      <formula>1</formula>
    </cfRule>
    <cfRule type="cellIs" dxfId="816" priority="93" stopIfTrue="1" operator="equal">
      <formula>3</formula>
    </cfRule>
  </conditionalFormatting>
  <conditionalFormatting sqref="F3481:G3481 AR3481 AK3481:AM3481">
    <cfRule type="cellIs" dxfId="815" priority="94" stopIfTrue="1" operator="equal">
      <formula>1</formula>
    </cfRule>
    <cfRule type="cellIs" dxfId="814" priority="95" stopIfTrue="1" operator="equal">
      <formula>3</formula>
    </cfRule>
  </conditionalFormatting>
  <conditionalFormatting sqref="D3482">
    <cfRule type="cellIs" dxfId="813" priority="84" stopIfTrue="1" operator="equal">
      <formula>1</formula>
    </cfRule>
    <cfRule type="cellIs" dxfId="812" priority="85" stopIfTrue="1" operator="equal">
      <formula>3</formula>
    </cfRule>
  </conditionalFormatting>
  <conditionalFormatting sqref="E3482">
    <cfRule type="cellIs" dxfId="811" priority="86" stopIfTrue="1" operator="equal">
      <formula>1</formula>
    </cfRule>
    <cfRule type="cellIs" dxfId="810" priority="87" stopIfTrue="1" operator="equal">
      <formula>3</formula>
    </cfRule>
  </conditionalFormatting>
  <conditionalFormatting sqref="AR3482 AK3482:AM3482 F3482:G3482">
    <cfRule type="cellIs" dxfId="809" priority="88" stopIfTrue="1" operator="equal">
      <formula>1</formula>
    </cfRule>
    <cfRule type="cellIs" dxfId="808" priority="89" stopIfTrue="1" operator="equal">
      <formula>3</formula>
    </cfRule>
  </conditionalFormatting>
  <conditionalFormatting sqref="H3481:H3482">
    <cfRule type="expression" dxfId="807" priority="78" stopIfTrue="1">
      <formula>IF(AND(H3481&gt;0,D3481=1),1,0)</formula>
    </cfRule>
    <cfRule type="expression" dxfId="806" priority="79" stopIfTrue="1">
      <formula>IF(AND(H3481&gt;0,E3481=1),1,0)</formula>
    </cfRule>
    <cfRule type="expression" dxfId="805" priority="80" stopIfTrue="1">
      <formula>IF(AND(H3481&gt;0,F3481=1),1,0)</formula>
    </cfRule>
  </conditionalFormatting>
  <conditionalFormatting sqref="I3481:I3482">
    <cfRule type="expression" dxfId="804" priority="81" stopIfTrue="1">
      <formula>IF(AND(H3481&gt;0,D3481=1),1,0)</formula>
    </cfRule>
    <cfRule type="expression" dxfId="803" priority="82" stopIfTrue="1">
      <formula>IF(AND(H3481&gt;0,E3481=1),1,0)</formula>
    </cfRule>
    <cfRule type="expression" dxfId="802" priority="83" stopIfTrue="1">
      <formula>IF(AND(H3481&gt;0,F3481=1),1,0)</formula>
    </cfRule>
  </conditionalFormatting>
  <conditionalFormatting sqref="D3483:D3484 D3486">
    <cfRule type="cellIs" dxfId="801" priority="72" stopIfTrue="1" operator="equal">
      <formula>1</formula>
    </cfRule>
    <cfRule type="cellIs" dxfId="800" priority="73" stopIfTrue="1" operator="equal">
      <formula>3</formula>
    </cfRule>
  </conditionalFormatting>
  <conditionalFormatting sqref="E3483:E3484 E3486">
    <cfRule type="cellIs" dxfId="799" priority="74" stopIfTrue="1" operator="equal">
      <formula>1</formula>
    </cfRule>
    <cfRule type="cellIs" dxfId="798" priority="75" stopIfTrue="1" operator="equal">
      <formula>3</formula>
    </cfRule>
  </conditionalFormatting>
  <conditionalFormatting sqref="F3483:G3484 AR3483:AR3486 AK3483:AM3484 F3486:G3486 AK3486:AM3486">
    <cfRule type="cellIs" dxfId="797" priority="76" stopIfTrue="1" operator="equal">
      <formula>1</formula>
    </cfRule>
    <cfRule type="cellIs" dxfId="796" priority="77" stopIfTrue="1" operator="equal">
      <formula>3</formula>
    </cfRule>
  </conditionalFormatting>
  <conditionalFormatting sqref="D3488">
    <cfRule type="cellIs" dxfId="795" priority="66" stopIfTrue="1" operator="equal">
      <formula>1</formula>
    </cfRule>
    <cfRule type="cellIs" dxfId="794" priority="67" stopIfTrue="1" operator="equal">
      <formula>3</formula>
    </cfRule>
  </conditionalFormatting>
  <conditionalFormatting sqref="E3488">
    <cfRule type="cellIs" dxfId="793" priority="68" stopIfTrue="1" operator="equal">
      <formula>1</formula>
    </cfRule>
    <cfRule type="cellIs" dxfId="792" priority="69" stopIfTrue="1" operator="equal">
      <formula>3</formula>
    </cfRule>
  </conditionalFormatting>
  <conditionalFormatting sqref="AR3488 AK3488:AM3488 F3488:G3488">
    <cfRule type="cellIs" dxfId="791" priority="70" stopIfTrue="1" operator="equal">
      <formula>1</formula>
    </cfRule>
    <cfRule type="cellIs" dxfId="790" priority="71" stopIfTrue="1" operator="equal">
      <formula>3</formula>
    </cfRule>
  </conditionalFormatting>
  <conditionalFormatting sqref="H3483:H3484 H3488 H3486">
    <cfRule type="expression" dxfId="789" priority="60" stopIfTrue="1">
      <formula>IF(AND(H3483&gt;0,D3483=1),1,0)</formula>
    </cfRule>
    <cfRule type="expression" dxfId="788" priority="61" stopIfTrue="1">
      <formula>IF(AND(H3483&gt;0,E3483=1),1,0)</formula>
    </cfRule>
    <cfRule type="expression" dxfId="787" priority="62" stopIfTrue="1">
      <formula>IF(AND(H3483&gt;0,F3483=1),1,0)</formula>
    </cfRule>
  </conditionalFormatting>
  <conditionalFormatting sqref="I3483:I3484 I3488 I3486">
    <cfRule type="expression" dxfId="786" priority="63" stopIfTrue="1">
      <formula>IF(AND(H3483&gt;0,D3483=1),1,0)</formula>
    </cfRule>
    <cfRule type="expression" dxfId="785" priority="64" stopIfTrue="1">
      <formula>IF(AND(H3483&gt;0,E3483=1),1,0)</formula>
    </cfRule>
    <cfRule type="expression" dxfId="784" priority="65" stopIfTrue="1">
      <formula>IF(AND(H3483&gt;0,F3483=1),1,0)</formula>
    </cfRule>
  </conditionalFormatting>
  <conditionalFormatting sqref="D3489:D3490">
    <cfRule type="cellIs" dxfId="783" priority="54" stopIfTrue="1" operator="equal">
      <formula>1</formula>
    </cfRule>
    <cfRule type="cellIs" dxfId="782" priority="55" stopIfTrue="1" operator="equal">
      <formula>3</formula>
    </cfRule>
  </conditionalFormatting>
  <conditionalFormatting sqref="E3489:E3490">
    <cfRule type="cellIs" dxfId="781" priority="56" stopIfTrue="1" operator="equal">
      <formula>1</formula>
    </cfRule>
    <cfRule type="cellIs" dxfId="780" priority="57" stopIfTrue="1" operator="equal">
      <formula>3</formula>
    </cfRule>
  </conditionalFormatting>
  <conditionalFormatting sqref="AK3489:AM3490 F3489:G3490 AR3489:AR3490">
    <cfRule type="cellIs" dxfId="779" priority="58" stopIfTrue="1" operator="equal">
      <formula>1</formula>
    </cfRule>
    <cfRule type="cellIs" dxfId="778" priority="59" stopIfTrue="1" operator="equal">
      <formula>3</formula>
    </cfRule>
  </conditionalFormatting>
  <conditionalFormatting sqref="H3489:H3490">
    <cfRule type="expression" dxfId="777" priority="48" stopIfTrue="1">
      <formula>IF(AND(H3489&gt;0,D3489=1),1,0)</formula>
    </cfRule>
    <cfRule type="expression" dxfId="776" priority="49" stopIfTrue="1">
      <formula>IF(AND(H3489&gt;0,E3489=1),1,0)</formula>
    </cfRule>
    <cfRule type="expression" dxfId="775" priority="50" stopIfTrue="1">
      <formula>IF(AND(H3489&gt;0,F3489=1),1,0)</formula>
    </cfRule>
  </conditionalFormatting>
  <conditionalFormatting sqref="I3489:I3490">
    <cfRule type="expression" dxfId="774" priority="51" stopIfTrue="1">
      <formula>IF(AND(H3489&gt;0,D3489=1),1,0)</formula>
    </cfRule>
    <cfRule type="expression" dxfId="773" priority="52" stopIfTrue="1">
      <formula>IF(AND(H3489&gt;0,E3489=1),1,0)</formula>
    </cfRule>
    <cfRule type="expression" dxfId="772" priority="53" stopIfTrue="1">
      <formula>IF(AND(H3489&gt;0,F3489=1),1,0)</formula>
    </cfRule>
  </conditionalFormatting>
  <conditionalFormatting sqref="D3487">
    <cfRule type="cellIs" dxfId="771" priority="42" stopIfTrue="1" operator="equal">
      <formula>1</formula>
    </cfRule>
    <cfRule type="cellIs" dxfId="770" priority="43" stopIfTrue="1" operator="equal">
      <formula>3</formula>
    </cfRule>
  </conditionalFormatting>
  <conditionalFormatting sqref="E3487">
    <cfRule type="cellIs" dxfId="769" priority="44" stopIfTrue="1" operator="equal">
      <formula>1</formula>
    </cfRule>
    <cfRule type="cellIs" dxfId="768" priority="45" stopIfTrue="1" operator="equal">
      <formula>3</formula>
    </cfRule>
  </conditionalFormatting>
  <conditionalFormatting sqref="AK3487:AM3487 F3487:G3487 AR3487">
    <cfRule type="cellIs" dxfId="767" priority="46" stopIfTrue="1" operator="equal">
      <formula>1</formula>
    </cfRule>
    <cfRule type="cellIs" dxfId="766" priority="47" stopIfTrue="1" operator="equal">
      <formula>3</formula>
    </cfRule>
  </conditionalFormatting>
  <conditionalFormatting sqref="H3487">
    <cfRule type="expression" dxfId="765" priority="36" stopIfTrue="1">
      <formula>IF(AND(H3487&gt;0,D3487=1),1,0)</formula>
    </cfRule>
    <cfRule type="expression" dxfId="764" priority="37" stopIfTrue="1">
      <formula>IF(AND(H3487&gt;0,E3487=1),1,0)</formula>
    </cfRule>
    <cfRule type="expression" dxfId="763" priority="38" stopIfTrue="1">
      <formula>IF(AND(H3487&gt;0,F3487=1),1,0)</formula>
    </cfRule>
  </conditionalFormatting>
  <conditionalFormatting sqref="I3487">
    <cfRule type="expression" dxfId="762" priority="39" stopIfTrue="1">
      <formula>IF(AND(H3487&gt;0,D3487=1),1,0)</formula>
    </cfRule>
    <cfRule type="expression" dxfId="761" priority="40" stopIfTrue="1">
      <formula>IF(AND(H3487&gt;0,E3487=1),1,0)</formula>
    </cfRule>
    <cfRule type="expression" dxfId="760" priority="41" stopIfTrue="1">
      <formula>IF(AND(H3487&gt;0,F3487=1),1,0)</formula>
    </cfRule>
  </conditionalFormatting>
  <conditionalFormatting sqref="D3485">
    <cfRule type="cellIs" dxfId="759" priority="30" stopIfTrue="1" operator="equal">
      <formula>1</formula>
    </cfRule>
    <cfRule type="cellIs" dxfId="758" priority="31" stopIfTrue="1" operator="equal">
      <formula>3</formula>
    </cfRule>
  </conditionalFormatting>
  <conditionalFormatting sqref="E3485">
    <cfRule type="cellIs" dxfId="757" priority="32" stopIfTrue="1" operator="equal">
      <formula>1</formula>
    </cfRule>
    <cfRule type="cellIs" dxfId="756" priority="33" stopIfTrue="1" operator="equal">
      <formula>3</formula>
    </cfRule>
  </conditionalFormatting>
  <conditionalFormatting sqref="F3485:G3485">
    <cfRule type="cellIs" dxfId="755" priority="34" stopIfTrue="1" operator="equal">
      <formula>1</formula>
    </cfRule>
    <cfRule type="cellIs" dxfId="754" priority="35" stopIfTrue="1" operator="equal">
      <formula>3</formula>
    </cfRule>
  </conditionalFormatting>
  <conditionalFormatting sqref="H3485">
    <cfRule type="expression" dxfId="753" priority="24" stopIfTrue="1">
      <formula>IF(AND(H3485&gt;0,D3485=1),1,0)</formula>
    </cfRule>
    <cfRule type="expression" dxfId="752" priority="25" stopIfTrue="1">
      <formula>IF(AND(H3485&gt;0,E3485=1),1,0)</formula>
    </cfRule>
    <cfRule type="expression" dxfId="751" priority="26" stopIfTrue="1">
      <formula>IF(AND(H3485&gt;0,F3485=1),1,0)</formula>
    </cfRule>
  </conditionalFormatting>
  <conditionalFormatting sqref="I3485">
    <cfRule type="expression" dxfId="750" priority="27" stopIfTrue="1">
      <formula>IF(AND(H3485&gt;0,D3485=1),1,0)</formula>
    </cfRule>
    <cfRule type="expression" dxfId="749" priority="28" stopIfTrue="1">
      <formula>IF(AND(H3485&gt;0,E3485=1),1,0)</formula>
    </cfRule>
    <cfRule type="expression" dxfId="748" priority="29" stopIfTrue="1">
      <formula>IF(AND(H3485&gt;0,F3485=1),1,0)</formula>
    </cfRule>
  </conditionalFormatting>
  <conditionalFormatting sqref="AK3485:AM3485">
    <cfRule type="cellIs" dxfId="747" priority="22" stopIfTrue="1" operator="equal">
      <formula>1</formula>
    </cfRule>
    <cfRule type="cellIs" dxfId="746" priority="23" stopIfTrue="1" operator="equal">
      <formula>3</formula>
    </cfRule>
  </conditionalFormatting>
  <conditionalFormatting sqref="H1:I1 H2:H3092 H3094:H3463">
    <cfRule type="expression" dxfId="745" priority="21">
      <formula>IF(AND(H1&gt;0,AI1=1),1,0)</formula>
    </cfRule>
  </conditionalFormatting>
  <conditionalFormatting sqref="I2:I3092 I3094:I3463">
    <cfRule type="expression" dxfId="744" priority="18" stopIfTrue="1">
      <formula>IF(AND(I2&gt;0,D2=1),1,0)</formula>
    </cfRule>
    <cfRule type="expression" dxfId="743" priority="19" stopIfTrue="1">
      <formula>IF(AND(I2&gt;0,E2=1),1,0)</formula>
    </cfRule>
    <cfRule type="expression" dxfId="742" priority="20" stopIfTrue="1">
      <formula>IF(AND(I2&gt;0,F2=1),1,0)</formula>
    </cfRule>
  </conditionalFormatting>
  <conditionalFormatting sqref="I2:I3092 I3094:I3463">
    <cfRule type="expression" dxfId="741" priority="17">
      <formula>IF(AND(I2&gt;0,AI2=1),1,0)</formula>
    </cfRule>
  </conditionalFormatting>
  <conditionalFormatting sqref="D3093">
    <cfRule type="cellIs" dxfId="740" priority="9" stopIfTrue="1" operator="equal">
      <formula>1</formula>
    </cfRule>
    <cfRule type="cellIs" dxfId="739" priority="10" stopIfTrue="1" operator="equal">
      <formula>3</formula>
    </cfRule>
  </conditionalFormatting>
  <conditionalFormatting sqref="E3093">
    <cfRule type="cellIs" dxfId="738" priority="11" stopIfTrue="1" operator="equal">
      <formula>1</formula>
    </cfRule>
    <cfRule type="cellIs" dxfId="737" priority="12" stopIfTrue="1" operator="equal">
      <formula>3</formula>
    </cfRule>
  </conditionalFormatting>
  <conditionalFormatting sqref="AK3093:AM3093 AR3093 F3093:G3093">
    <cfRule type="cellIs" dxfId="736" priority="13" stopIfTrue="1" operator="equal">
      <formula>1</formula>
    </cfRule>
    <cfRule type="cellIs" dxfId="735" priority="14" stopIfTrue="1" operator="equal">
      <formula>3</formula>
    </cfRule>
  </conditionalFormatting>
  <conditionalFormatting sqref="H3093">
    <cfRule type="expression" dxfId="734" priority="6" stopIfTrue="1">
      <formula>IF(AND(H3093&gt;0,D3093=1),1,0)</formula>
    </cfRule>
    <cfRule type="expression" dxfId="733" priority="7" stopIfTrue="1">
      <formula>IF(AND(H3093&gt;0,E3093=1),1,0)</formula>
    </cfRule>
    <cfRule type="expression" dxfId="732" priority="8" stopIfTrue="1">
      <formula>IF(AND(H3093&gt;0,F3093=1),1,0)</formula>
    </cfRule>
  </conditionalFormatting>
  <conditionalFormatting sqref="H3093">
    <cfRule type="expression" dxfId="731" priority="5">
      <formula>IF(AND(H3093&gt;0,AI3093=1),1,0)</formula>
    </cfRule>
  </conditionalFormatting>
  <conditionalFormatting sqref="I3093">
    <cfRule type="expression" dxfId="730" priority="2" stopIfTrue="1">
      <formula>IF(AND(I3093&gt;0,D3093=1),1,0)</formula>
    </cfRule>
    <cfRule type="expression" dxfId="729" priority="3" stopIfTrue="1">
      <formula>IF(AND(I3093&gt;0,E3093=1),1,0)</formula>
    </cfRule>
    <cfRule type="expression" dxfId="728" priority="4" stopIfTrue="1">
      <formula>IF(AND(I3093&gt;0,F3093=1),1,0)</formula>
    </cfRule>
  </conditionalFormatting>
  <conditionalFormatting sqref="I3093">
    <cfRule type="expression" dxfId="727" priority="1">
      <formula>IF(AND(I3093&gt;0,AI3093=1),1,0)</formula>
    </cfRule>
  </conditionalFormatting>
  <printOptions gridLines="1" gridLinesSet="0"/>
  <pageMargins left="0.75" right="0.75" top="1" bottom="1" header="0.5" footer="0.5"/>
  <pageSetup orientation="portrait" horizontalDpi="4294967292" verticalDpi="4294967292"/>
  <headerFooter>
    <oddHeader>&amp;A</oddHeader>
    <oddFooter>Page &amp;P</oddFooter>
  </headerFooter>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dimension ref="A1:CV1651"/>
  <sheetViews>
    <sheetView showRuler="0" workbookViewId="0">
      <pane xSplit="1" ySplit="1" topLeftCell="B2" activePane="bottomRight" state="frozenSplit"/>
      <selection pane="topRight" activeCell="B1" sqref="B1"/>
      <selection pane="bottomLeft" activeCell="A2" sqref="A2"/>
      <selection pane="bottomRight" activeCell="A128" sqref="A128:XFD128"/>
    </sheetView>
  </sheetViews>
  <sheetFormatPr baseColWidth="10" defaultRowHeight="13" outlineLevelRow="1" x14ac:dyDescent="0"/>
  <cols>
    <col min="1" max="1" width="16.28515625" customWidth="1"/>
    <col min="2" max="2" width="2.42578125" style="47" customWidth="1"/>
    <col min="3" max="3" width="10.7109375" style="47"/>
    <col min="4" max="7" width="1.85546875" customWidth="1"/>
    <col min="8" max="8" width="9.7109375" customWidth="1"/>
    <col min="9" max="9" width="9.7109375" style="2" customWidth="1"/>
    <col min="10" max="10" width="1.7109375" customWidth="1"/>
    <col min="11" max="15" width="7.5703125" customWidth="1"/>
    <col min="16" max="19" width="9.7109375" customWidth="1"/>
    <col min="20" max="34" width="8.7109375" customWidth="1"/>
    <col min="35" max="35" width="18.140625" customWidth="1"/>
    <col min="36" max="36" width="14.28515625" customWidth="1"/>
    <col min="37" max="37" width="3" bestFit="1" customWidth="1"/>
    <col min="38" max="38" width="8.28515625" customWidth="1"/>
    <col min="40" max="40" width="3" style="91" bestFit="1" customWidth="1"/>
    <col min="41" max="41" width="4" style="93" bestFit="1" customWidth="1"/>
    <col min="42" max="42" width="4.140625" style="93" bestFit="1" customWidth="1"/>
    <col min="43" max="43" width="8.42578125" style="100" bestFit="1" customWidth="1"/>
    <col min="44" max="44" width="6" style="100" bestFit="1" customWidth="1"/>
    <col min="45" max="45" width="11.28515625" bestFit="1" customWidth="1"/>
    <col min="46" max="46" width="8.28515625" style="103" bestFit="1" customWidth="1"/>
    <col min="53" max="55" width="2" bestFit="1" customWidth="1"/>
    <col min="56" max="57" width="2" style="151" bestFit="1" customWidth="1"/>
    <col min="58" max="58" width="7.7109375" style="151" customWidth="1"/>
    <col min="59" max="60" width="7.7109375" customWidth="1"/>
    <col min="61" max="62" width="7.7109375" style="151" customWidth="1"/>
    <col min="65" max="101" width="8.7109375" customWidth="1"/>
  </cols>
  <sheetData>
    <row r="1" spans="1:100">
      <c r="A1" s="47" t="s">
        <v>1753</v>
      </c>
      <c r="C1" s="25" t="s">
        <v>1010</v>
      </c>
      <c r="D1" s="22" t="str">
        <f>LEFT(P1)</f>
        <v>H</v>
      </c>
      <c r="E1" s="19" t="str">
        <f>LEFT(Q1)</f>
        <v>G</v>
      </c>
      <c r="F1" s="20" t="str">
        <f>LEFT(R1)</f>
        <v>R</v>
      </c>
      <c r="G1" s="88" t="str">
        <f>LEFT(S1)</f>
        <v>P</v>
      </c>
      <c r="H1" s="29" t="s">
        <v>3347</v>
      </c>
      <c r="I1" s="2" t="s">
        <v>107</v>
      </c>
      <c r="J1" s="15"/>
      <c r="K1" s="14" t="str">
        <f>County!K1</f>
        <v>Huntsman</v>
      </c>
      <c r="L1" s="13" t="str">
        <f>County!L1</f>
        <v>Gingrich</v>
      </c>
      <c r="M1" s="20" t="str">
        <f>County!M1</f>
        <v>Romney</v>
      </c>
      <c r="N1" s="87" t="str">
        <f>County!N1</f>
        <v>Paul</v>
      </c>
      <c r="O1" t="str">
        <f>County!O1</f>
        <v>Other</v>
      </c>
      <c r="P1" s="14" t="str">
        <f>County!P1</f>
        <v>Huntsman</v>
      </c>
      <c r="Q1" s="13" t="str">
        <f>County!Q1</f>
        <v>Gingrich</v>
      </c>
      <c r="R1" s="15" t="str">
        <f>County!R1</f>
        <v>Romney</v>
      </c>
      <c r="S1" s="88" t="str">
        <f>County!S1</f>
        <v>Paul</v>
      </c>
      <c r="T1" s="1" t="str">
        <f>County!T1</f>
        <v>Santorum</v>
      </c>
      <c r="U1" s="1" t="str">
        <f>County!U1</f>
        <v>Perry</v>
      </c>
      <c r="V1" s="1" t="str">
        <f>County!V1</f>
        <v>Bachman</v>
      </c>
      <c r="W1" s="1">
        <f>County!W1</f>
        <v>0</v>
      </c>
      <c r="X1" s="1">
        <f>County!X1</f>
        <v>0</v>
      </c>
      <c r="Y1" s="1" t="str">
        <f>County!Y1</f>
        <v>Uncommitted</v>
      </c>
      <c r="Z1" s="1" t="str">
        <f>County!Z1</f>
        <v>Other</v>
      </c>
      <c r="AA1" s="1" t="str">
        <f>County!AA1</f>
        <v>Write-ins</v>
      </c>
      <c r="AB1" s="1">
        <f>County!AB1</f>
        <v>0</v>
      </c>
      <c r="AC1" s="1" t="str">
        <f>County!AC1</f>
        <v>Roemer</v>
      </c>
      <c r="AD1" s="1" t="str">
        <f>County!AD1</f>
        <v>Karger</v>
      </c>
      <c r="AE1" t="str">
        <f>County!AE1</f>
        <v>Cain</v>
      </c>
      <c r="AF1" t="str">
        <f>County!AF1</f>
        <v>Johnson</v>
      </c>
      <c r="AG1">
        <f>County!AG1</f>
        <v>0</v>
      </c>
      <c r="AI1" t="s">
        <v>1753</v>
      </c>
      <c r="AJ1" t="s">
        <v>3053</v>
      </c>
      <c r="AK1" t="s">
        <v>3228</v>
      </c>
      <c r="AN1" s="101" t="s">
        <v>2738</v>
      </c>
      <c r="AO1" s="93" t="s">
        <v>2978</v>
      </c>
      <c r="AP1" s="93" t="s">
        <v>1681</v>
      </c>
      <c r="AQ1" s="100" t="s">
        <v>2762</v>
      </c>
      <c r="AR1" s="100" t="s">
        <v>881</v>
      </c>
      <c r="AS1" s="7" t="s">
        <v>2090</v>
      </c>
      <c r="AT1" s="103" t="s">
        <v>1089</v>
      </c>
      <c r="AW1" s="7" t="s">
        <v>3060</v>
      </c>
      <c r="AX1" s="7" t="s">
        <v>2264</v>
      </c>
      <c r="AY1" s="7" t="s">
        <v>996</v>
      </c>
      <c r="BF1" s="151" t="str">
        <f>"Win "&amp;D1</f>
        <v>Win H</v>
      </c>
      <c r="BG1" t="str">
        <f>"Win "&amp;E1</f>
        <v>Win G</v>
      </c>
      <c r="BH1" t="str">
        <f>"Win "&amp;F1</f>
        <v>Win R</v>
      </c>
      <c r="BI1" s="151" t="str">
        <f>"Win "&amp;G1</f>
        <v>Win P</v>
      </c>
      <c r="BJ1" s="151" t="str">
        <f>"Win "&amp;H1</f>
        <v>Win Margin</v>
      </c>
      <c r="BK1" t="s">
        <v>3316</v>
      </c>
      <c r="BM1" t="str">
        <f>Candidates!F24</f>
        <v>Betzler</v>
      </c>
      <c r="BN1" t="str">
        <f>Candidates!F25</f>
        <v>Brewer</v>
      </c>
      <c r="BO1" t="str">
        <f>Candidates!F26</f>
        <v>Callahan</v>
      </c>
      <c r="BP1" t="str">
        <f>Candidates!F27</f>
        <v>Cort</v>
      </c>
      <c r="BQ1" t="str">
        <f>Candidates!F28</f>
        <v>Crow</v>
      </c>
      <c r="BR1" t="str">
        <f>Candidates!F29</f>
        <v>Davis</v>
      </c>
      <c r="BS1" t="str">
        <f>Candidates!F30</f>
        <v>Drummond</v>
      </c>
      <c r="BT1" t="str">
        <f>Candidates!F31</f>
        <v>Greenleaf</v>
      </c>
      <c r="BU1" t="str">
        <f>Candidates!F32</f>
        <v>Hill</v>
      </c>
      <c r="BV1" t="str">
        <f>Candidates!F33</f>
        <v>Other</v>
      </c>
      <c r="BW1" t="str">
        <f>Candidates!F34</f>
        <v>Lawman</v>
      </c>
      <c r="BX1" t="str">
        <f>Candidates!F35</f>
        <v>Linn</v>
      </c>
      <c r="BY1" t="str">
        <f>Candidates!F36</f>
        <v>Martin</v>
      </c>
      <c r="BZ1" t="str">
        <f>Candidates!F37</f>
        <v>Meehan</v>
      </c>
      <c r="CA1" t="str">
        <f>Candidates!F38</f>
        <v>Robinson</v>
      </c>
      <c r="CB1" t="str">
        <f>Candidates!F39</f>
        <v>Rubash</v>
      </c>
      <c r="CC1" t="str">
        <f>Candidates!F40</f>
        <v>Story</v>
      </c>
      <c r="CD1" t="str">
        <f>Candidates!F41</f>
        <v>Swift</v>
      </c>
      <c r="CE1" t="str">
        <f>Candidates!F42</f>
        <v>Vestermark</v>
      </c>
      <c r="CF1" t="str">
        <f>Candidates!F43</f>
        <v>Wuensche</v>
      </c>
      <c r="CG1" t="str">
        <f>Candidates!F44</f>
        <v>Arnett</v>
      </c>
      <c r="CH1" t="str">
        <f>Candidates!F45</f>
        <v>Benjamin</v>
      </c>
      <c r="CI1" t="str">
        <f>Candidates!F46</f>
        <v>Bollander</v>
      </c>
      <c r="CJ1" t="str">
        <f>Candidates!F47</f>
        <v>Callahan</v>
      </c>
      <c r="CK1" t="str">
        <f>Candidates!F48</f>
        <v>Cisneros</v>
      </c>
      <c r="CL1" t="str">
        <f>Candidates!F49</f>
        <v>Dean</v>
      </c>
      <c r="CM1" t="str">
        <f>Candidates!F50</f>
        <v>Gonzales</v>
      </c>
      <c r="CN1" t="str">
        <f>Candidates!F51</f>
        <v>Levinson</v>
      </c>
      <c r="CO1" t="str">
        <f>Candidates!F52</f>
        <v>Lynch</v>
      </c>
      <c r="CP1" t="str">
        <f>Candidates!F53</f>
        <v>Perkins</v>
      </c>
      <c r="CQ1" t="str">
        <f>Candidates!F54</f>
        <v>Perry</v>
      </c>
      <c r="CR1" t="str">
        <f>Candidates!F55</f>
        <v>Sims</v>
      </c>
      <c r="CS1" t="str">
        <f>Candidates!F56</f>
        <v>Skelley</v>
      </c>
      <c r="CT1" t="str">
        <f>Candidates!F57</f>
        <v>Terr</v>
      </c>
      <c r="CU1" t="str">
        <f>Candidates!F58</f>
        <v>Welch</v>
      </c>
      <c r="CV1" t="str">
        <f>Candidates!F59</f>
        <v>Zack</v>
      </c>
    </row>
    <row r="2" spans="1:100">
      <c r="A2" s="9"/>
      <c r="B2" s="9"/>
      <c r="C2" s="1"/>
      <c r="D2" s="7"/>
      <c r="E2" s="7"/>
      <c r="F2" s="7"/>
      <c r="G2" s="7"/>
      <c r="H2" s="48"/>
      <c r="I2" s="163"/>
      <c r="J2" s="15"/>
      <c r="K2" s="2"/>
      <c r="L2" s="2"/>
      <c r="M2" s="2"/>
      <c r="N2" s="2"/>
      <c r="O2" s="2"/>
      <c r="P2" s="1"/>
      <c r="Q2" s="1"/>
      <c r="R2" s="1"/>
      <c r="S2" s="1"/>
      <c r="T2" s="1"/>
      <c r="U2" s="1"/>
      <c r="V2" s="1"/>
      <c r="W2" s="1"/>
      <c r="X2" s="1"/>
      <c r="Y2" s="1"/>
      <c r="Z2" s="1"/>
      <c r="AA2" s="1"/>
      <c r="AB2" s="1"/>
      <c r="AC2" s="1"/>
      <c r="AD2" s="1"/>
      <c r="AK2" s="161"/>
      <c r="BF2" s="107"/>
      <c r="BG2" s="107"/>
      <c r="BH2" s="107"/>
      <c r="BI2" s="107"/>
      <c r="BJ2" s="107"/>
    </row>
    <row r="3" spans="1:100" hidden="1" outlineLevel="1">
      <c r="A3" t="s">
        <v>793</v>
      </c>
      <c r="B3" s="9" t="s">
        <v>137</v>
      </c>
      <c r="C3" s="1">
        <f t="shared" ref="C3:C34" si="0">SUM(P3:AG3)</f>
        <v>85</v>
      </c>
      <c r="D3" s="7" t="e">
        <f t="shared" ref="D3:D34" si="1">RANK(P3,(P3:AG3))</f>
        <v>#N/A</v>
      </c>
      <c r="E3" s="7">
        <f t="shared" ref="E3:E34" si="2">RANK(Q3,(P3:AG3))</f>
        <v>3</v>
      </c>
      <c r="F3" s="7">
        <f t="shared" ref="F3:F34" si="3">IF(R3&gt;0,RANK(R3,(P3:AG3)),0)</f>
        <v>1</v>
      </c>
      <c r="G3" s="7">
        <f t="shared" ref="G3:G65" si="4">IF(S3&gt;0,RANK(S3,(P3:AD3)),0)</f>
        <v>2</v>
      </c>
      <c r="H3" s="48">
        <f t="shared" ref="H3:H34" si="5">MAX(P3:T3)-LARGE(P3:T3,2)</f>
        <v>45</v>
      </c>
      <c r="I3" s="163">
        <f t="shared" ref="I3:I34" si="6">H3/C3</f>
        <v>0.52941176470588236</v>
      </c>
      <c r="J3" s="8"/>
      <c r="K3" s="2">
        <f t="shared" ref="K3:K34" si="7">IF(C3=0,"-",P3/C3)</f>
        <v>0</v>
      </c>
      <c r="L3" s="2">
        <f t="shared" ref="L3:L34" si="8">IF(C3=0,"-",Q3/C3)</f>
        <v>0.10588235294117647</v>
      </c>
      <c r="M3" s="2">
        <f t="shared" ref="M3:M34" si="9">IF(C3=0,"-",R3/C3)</f>
        <v>0.6588235294117647</v>
      </c>
      <c r="N3" s="2">
        <f t="shared" ref="N3:N66" si="10">IF(C3=0,"-",S3/C3)</f>
        <v>0.12941176470588237</v>
      </c>
      <c r="O3" s="2">
        <f t="shared" ref="O3:O66" si="11">IF(C3=0,"-",(1-K3-L3-M3-N3))</f>
        <v>0.10588235294117651</v>
      </c>
      <c r="P3" s="1"/>
      <c r="Q3" s="1">
        <v>9</v>
      </c>
      <c r="R3" s="1">
        <v>56</v>
      </c>
      <c r="S3" s="1">
        <v>11</v>
      </c>
      <c r="T3" s="1">
        <v>8</v>
      </c>
      <c r="U3" s="1"/>
      <c r="V3" s="1"/>
      <c r="X3" s="1"/>
      <c r="Y3">
        <v>1</v>
      </c>
      <c r="Z3" s="1"/>
      <c r="AA3" s="1"/>
      <c r="AB3" s="1"/>
      <c r="AD3" s="1"/>
      <c r="AI3" t="str">
        <f>A3</f>
        <v>Andover</v>
      </c>
      <c r="AJ3" t="s">
        <v>2901</v>
      </c>
      <c r="AK3" s="9">
        <v>2</v>
      </c>
      <c r="AL3" s="7"/>
      <c r="AN3" s="91">
        <v>9</v>
      </c>
      <c r="AO3" s="93">
        <v>13</v>
      </c>
      <c r="AP3" s="93">
        <v>5</v>
      </c>
      <c r="AQ3" s="100">
        <v>1080</v>
      </c>
      <c r="AR3" s="100">
        <f t="shared" ref="AR3:AR34" si="12">AN3*1000+AO3</f>
        <v>9013</v>
      </c>
      <c r="AS3" t="s">
        <v>1753</v>
      </c>
      <c r="AT3" s="103">
        <f t="shared" ref="AT3:AT34" si="13">AN3*100000+AQ3</f>
        <v>901080</v>
      </c>
      <c r="AW3">
        <v>15.7</v>
      </c>
      <c r="AX3">
        <v>0.24</v>
      </c>
      <c r="AY3">
        <v>15.46</v>
      </c>
      <c r="AZ3" s="2"/>
      <c r="BF3" s="107" t="e">
        <f t="shared" ref="BF3:BF34" si="14">IF(D3=1,ROUNDDOWN(K3,3),0)</f>
        <v>#N/A</v>
      </c>
      <c r="BG3" s="107">
        <f t="shared" ref="BG3:BG34" si="15">IF(E3=1,ROUNDDOWN(L3,3),0)</f>
        <v>0</v>
      </c>
      <c r="BH3" s="107">
        <f t="shared" ref="BH3:BH34" si="16">IF(F3=1,ROUNDDOWN(M3,3),0)</f>
        <v>0.65800000000000003</v>
      </c>
      <c r="BI3" s="107">
        <f t="shared" ref="BI3:BI34" si="17">IF(G3=1,ROUNDDOWN(N3,3),0)</f>
        <v>0</v>
      </c>
      <c r="BJ3" s="107">
        <f t="shared" ref="BJ3:BJ34" si="18">IF(H3=1,ROUNDDOWN(O3,3),0)</f>
        <v>0</v>
      </c>
      <c r="BK3">
        <f t="shared" ref="BK3:BK66" si="19">IF(BG3=BH3,ROUNDDOWN(BH3*10,0),0)</f>
        <v>0</v>
      </c>
    </row>
    <row r="4" spans="1:100" hidden="1" outlineLevel="1">
      <c r="A4" t="s">
        <v>984</v>
      </c>
      <c r="B4" s="9" t="s">
        <v>137</v>
      </c>
      <c r="C4" s="1">
        <f t="shared" si="0"/>
        <v>158</v>
      </c>
      <c r="D4" s="7" t="e">
        <f t="shared" si="1"/>
        <v>#N/A</v>
      </c>
      <c r="E4" s="7">
        <f t="shared" si="2"/>
        <v>3</v>
      </c>
      <c r="F4" s="7">
        <f t="shared" si="3"/>
        <v>1</v>
      </c>
      <c r="G4" s="7">
        <f t="shared" si="4"/>
        <v>2</v>
      </c>
      <c r="H4" s="48">
        <f t="shared" si="5"/>
        <v>45</v>
      </c>
      <c r="I4" s="163">
        <f t="shared" si="6"/>
        <v>0.2848101265822785</v>
      </c>
      <c r="J4" s="8"/>
      <c r="K4" s="2">
        <f t="shared" si="7"/>
        <v>0</v>
      </c>
      <c r="L4" s="2">
        <f t="shared" si="8"/>
        <v>0.17088607594936708</v>
      </c>
      <c r="M4" s="2">
        <f t="shared" si="9"/>
        <v>0.48734177215189872</v>
      </c>
      <c r="N4" s="2">
        <f t="shared" si="10"/>
        <v>0.20253164556962025</v>
      </c>
      <c r="O4" s="2">
        <f t="shared" si="11"/>
        <v>0.13924050632911392</v>
      </c>
      <c r="P4" s="1"/>
      <c r="Q4" s="1">
        <v>27</v>
      </c>
      <c r="R4" s="1">
        <v>77</v>
      </c>
      <c r="S4" s="1">
        <v>32</v>
      </c>
      <c r="T4" s="1">
        <v>21</v>
      </c>
      <c r="U4" s="1"/>
      <c r="V4" s="1"/>
      <c r="X4" s="1"/>
      <c r="Y4">
        <v>1</v>
      </c>
      <c r="Z4" s="1"/>
      <c r="AA4" s="1"/>
      <c r="AB4" s="1"/>
      <c r="AD4" s="1"/>
      <c r="AI4" t="str">
        <f t="shared" ref="AI4:AI67" si="20">A4</f>
        <v>Ansonia</v>
      </c>
      <c r="AJ4" t="s">
        <v>3296</v>
      </c>
      <c r="AK4" s="9">
        <v>3</v>
      </c>
      <c r="AL4" s="7"/>
      <c r="AN4" s="91">
        <v>9</v>
      </c>
      <c r="AO4" s="93">
        <v>9</v>
      </c>
      <c r="AP4" s="93">
        <v>5</v>
      </c>
      <c r="AQ4" s="100">
        <v>1220</v>
      </c>
      <c r="AR4" s="100">
        <f t="shared" si="12"/>
        <v>9009</v>
      </c>
      <c r="AS4" t="s">
        <v>1753</v>
      </c>
      <c r="AT4" s="103">
        <f t="shared" si="13"/>
        <v>901220</v>
      </c>
      <c r="AW4">
        <v>6.19</v>
      </c>
      <c r="AX4">
        <v>0.16</v>
      </c>
      <c r="AY4">
        <v>6.03</v>
      </c>
      <c r="AZ4" s="2"/>
      <c r="BF4" s="107" t="e">
        <f t="shared" si="14"/>
        <v>#N/A</v>
      </c>
      <c r="BG4" s="107">
        <f t="shared" si="15"/>
        <v>0</v>
      </c>
      <c r="BH4" s="107">
        <f t="shared" si="16"/>
        <v>0.48699999999999999</v>
      </c>
      <c r="BI4" s="107">
        <f t="shared" si="17"/>
        <v>0</v>
      </c>
      <c r="BJ4" s="107">
        <f t="shared" si="18"/>
        <v>0</v>
      </c>
      <c r="BK4">
        <f t="shared" si="19"/>
        <v>0</v>
      </c>
    </row>
    <row r="5" spans="1:100" hidden="1" outlineLevel="1">
      <c r="A5" t="s">
        <v>1959</v>
      </c>
      <c r="B5" s="9" t="s">
        <v>137</v>
      </c>
      <c r="C5" s="1">
        <f t="shared" si="0"/>
        <v>100</v>
      </c>
      <c r="D5" s="7" t="e">
        <f t="shared" si="1"/>
        <v>#N/A</v>
      </c>
      <c r="E5" s="7">
        <f t="shared" si="2"/>
        <v>4</v>
      </c>
      <c r="F5" s="7">
        <f t="shared" si="3"/>
        <v>1</v>
      </c>
      <c r="G5" s="7">
        <f t="shared" si="4"/>
        <v>2</v>
      </c>
      <c r="H5" s="48">
        <f t="shared" si="5"/>
        <v>39</v>
      </c>
      <c r="I5" s="163">
        <f t="shared" si="6"/>
        <v>0.39</v>
      </c>
      <c r="J5" s="8"/>
      <c r="K5" s="2">
        <f t="shared" si="7"/>
        <v>0</v>
      </c>
      <c r="L5" s="2">
        <f t="shared" si="8"/>
        <v>0.11</v>
      </c>
      <c r="M5" s="2">
        <f t="shared" si="9"/>
        <v>0.56000000000000005</v>
      </c>
      <c r="N5" s="2">
        <f t="shared" si="10"/>
        <v>0.17</v>
      </c>
      <c r="O5" s="2">
        <f t="shared" si="11"/>
        <v>0.15999999999999995</v>
      </c>
      <c r="P5" s="1"/>
      <c r="Q5" s="1">
        <v>11</v>
      </c>
      <c r="R5" s="1">
        <v>56</v>
      </c>
      <c r="S5" s="1">
        <v>17</v>
      </c>
      <c r="T5" s="1">
        <v>12</v>
      </c>
      <c r="U5" s="1"/>
      <c r="V5" s="1"/>
      <c r="X5" s="1"/>
      <c r="Y5">
        <v>4</v>
      </c>
      <c r="Z5" s="1"/>
      <c r="AA5" s="1"/>
      <c r="AB5" s="1"/>
      <c r="AD5" s="1"/>
      <c r="AI5" t="str">
        <f t="shared" si="20"/>
        <v>Ashford</v>
      </c>
      <c r="AJ5" t="s">
        <v>2523</v>
      </c>
      <c r="AK5" s="9">
        <v>2</v>
      </c>
      <c r="AL5" s="7"/>
      <c r="AN5" s="91">
        <v>9</v>
      </c>
      <c r="AO5" s="93">
        <v>15</v>
      </c>
      <c r="AP5" s="93">
        <v>5</v>
      </c>
      <c r="AQ5" s="100">
        <v>1430</v>
      </c>
      <c r="AR5" s="100">
        <f t="shared" si="12"/>
        <v>9015</v>
      </c>
      <c r="AS5" t="s">
        <v>1753</v>
      </c>
      <c r="AT5" s="103">
        <f t="shared" si="13"/>
        <v>901430</v>
      </c>
      <c r="AW5">
        <v>39.5</v>
      </c>
      <c r="AX5">
        <v>0.71</v>
      </c>
      <c r="AY5">
        <v>38.79</v>
      </c>
      <c r="AZ5" s="2"/>
      <c r="BF5" s="107" t="e">
        <f t="shared" si="14"/>
        <v>#N/A</v>
      </c>
      <c r="BG5" s="107">
        <f t="shared" si="15"/>
        <v>0</v>
      </c>
      <c r="BH5" s="107">
        <f t="shared" si="16"/>
        <v>0.56000000000000005</v>
      </c>
      <c r="BI5" s="107">
        <f t="shared" si="17"/>
        <v>0</v>
      </c>
      <c r="BJ5" s="107">
        <f t="shared" si="18"/>
        <v>0</v>
      </c>
      <c r="BK5">
        <f t="shared" si="19"/>
        <v>0</v>
      </c>
    </row>
    <row r="6" spans="1:100" hidden="1" outlineLevel="1">
      <c r="A6" t="s">
        <v>540</v>
      </c>
      <c r="B6" s="9" t="s">
        <v>137</v>
      </c>
      <c r="C6" s="1">
        <f t="shared" si="0"/>
        <v>599</v>
      </c>
      <c r="D6" s="7" t="e">
        <f t="shared" si="1"/>
        <v>#N/A</v>
      </c>
      <c r="E6" s="7">
        <f t="shared" si="2"/>
        <v>3</v>
      </c>
      <c r="F6" s="7">
        <f t="shared" si="3"/>
        <v>1</v>
      </c>
      <c r="G6" s="7">
        <f t="shared" si="4"/>
        <v>2</v>
      </c>
      <c r="H6" s="48">
        <f t="shared" si="5"/>
        <v>416</v>
      </c>
      <c r="I6" s="163">
        <f t="shared" si="6"/>
        <v>0.69449081803005008</v>
      </c>
      <c r="J6" s="8"/>
      <c r="K6" s="2">
        <f t="shared" si="7"/>
        <v>0</v>
      </c>
      <c r="L6" s="2">
        <f t="shared" si="8"/>
        <v>7.178631051752922E-2</v>
      </c>
      <c r="M6" s="2">
        <f t="shared" si="9"/>
        <v>0.77796327212020033</v>
      </c>
      <c r="N6" s="2">
        <f t="shared" si="10"/>
        <v>8.347245409015025E-2</v>
      </c>
      <c r="O6" s="2">
        <f t="shared" si="11"/>
        <v>6.6777963272120155E-2</v>
      </c>
      <c r="P6" s="1"/>
      <c r="Q6" s="1">
        <v>43</v>
      </c>
      <c r="R6" s="1">
        <v>466</v>
      </c>
      <c r="S6" s="1">
        <v>50</v>
      </c>
      <c r="T6" s="1">
        <v>33</v>
      </c>
      <c r="U6" s="1"/>
      <c r="V6" s="1"/>
      <c r="X6" s="1"/>
      <c r="Y6">
        <v>7</v>
      </c>
      <c r="Z6" s="1"/>
      <c r="AA6" s="1"/>
      <c r="AB6" s="1"/>
      <c r="AD6" s="1"/>
      <c r="AI6" t="str">
        <f t="shared" si="20"/>
        <v>Avon</v>
      </c>
      <c r="AJ6" t="s">
        <v>1605</v>
      </c>
      <c r="AK6" s="9">
        <v>5</v>
      </c>
      <c r="AL6" s="7"/>
      <c r="AN6" s="91">
        <v>9</v>
      </c>
      <c r="AO6" s="93">
        <v>3</v>
      </c>
      <c r="AP6" s="93">
        <v>5</v>
      </c>
      <c r="AQ6" s="100">
        <v>2060</v>
      </c>
      <c r="AR6" s="100">
        <f t="shared" si="12"/>
        <v>9003</v>
      </c>
      <c r="AS6" t="s">
        <v>1753</v>
      </c>
      <c r="AT6" s="103">
        <f t="shared" si="13"/>
        <v>902060</v>
      </c>
      <c r="AW6">
        <v>23.52</v>
      </c>
      <c r="AX6">
        <v>0.4</v>
      </c>
      <c r="AY6">
        <v>23.12</v>
      </c>
      <c r="AZ6" s="2"/>
      <c r="BF6" s="107" t="e">
        <f t="shared" si="14"/>
        <v>#N/A</v>
      </c>
      <c r="BG6" s="107">
        <f t="shared" si="15"/>
        <v>0</v>
      </c>
      <c r="BH6" s="107">
        <f t="shared" si="16"/>
        <v>0.77700000000000002</v>
      </c>
      <c r="BI6" s="107">
        <f t="shared" si="17"/>
        <v>0</v>
      </c>
      <c r="BJ6" s="107">
        <f t="shared" si="18"/>
        <v>0</v>
      </c>
      <c r="BK6">
        <f t="shared" si="19"/>
        <v>0</v>
      </c>
    </row>
    <row r="7" spans="1:100" hidden="1" outlineLevel="1">
      <c r="A7" t="s">
        <v>63</v>
      </c>
      <c r="B7" s="9" t="s">
        <v>137</v>
      </c>
      <c r="C7" s="1">
        <f t="shared" si="0"/>
        <v>127</v>
      </c>
      <c r="D7" s="7" t="e">
        <f t="shared" si="1"/>
        <v>#N/A</v>
      </c>
      <c r="E7" s="7">
        <f t="shared" si="2"/>
        <v>3</v>
      </c>
      <c r="F7" s="7">
        <f t="shared" si="3"/>
        <v>1</v>
      </c>
      <c r="G7" s="7">
        <f t="shared" si="4"/>
        <v>2</v>
      </c>
      <c r="H7" s="48">
        <f t="shared" si="5"/>
        <v>42</v>
      </c>
      <c r="I7" s="163">
        <f t="shared" si="6"/>
        <v>0.33070866141732286</v>
      </c>
      <c r="J7" s="8"/>
      <c r="K7" s="2">
        <f t="shared" si="7"/>
        <v>0</v>
      </c>
      <c r="L7" s="2">
        <f t="shared" si="8"/>
        <v>0.11811023622047244</v>
      </c>
      <c r="M7" s="2">
        <f t="shared" si="9"/>
        <v>0.53543307086614178</v>
      </c>
      <c r="N7" s="2">
        <f t="shared" si="10"/>
        <v>0.20472440944881889</v>
      </c>
      <c r="O7" s="2">
        <f t="shared" si="11"/>
        <v>0.14173228346456687</v>
      </c>
      <c r="P7" s="1"/>
      <c r="Q7" s="1">
        <v>15</v>
      </c>
      <c r="R7" s="1">
        <v>68</v>
      </c>
      <c r="S7" s="1">
        <v>26</v>
      </c>
      <c r="T7" s="1">
        <v>12</v>
      </c>
      <c r="U7" s="1"/>
      <c r="V7" s="1"/>
      <c r="X7" s="1"/>
      <c r="Y7">
        <v>6</v>
      </c>
      <c r="Z7" s="1"/>
      <c r="AA7" s="1"/>
      <c r="AB7" s="1"/>
      <c r="AD7" s="1"/>
      <c r="AI7" t="str">
        <f t="shared" si="20"/>
        <v>Barkhamsted</v>
      </c>
      <c r="AJ7" t="s">
        <v>1543</v>
      </c>
      <c r="AK7" s="9">
        <v>1</v>
      </c>
      <c r="AL7" s="7"/>
      <c r="AN7" s="91">
        <v>9</v>
      </c>
      <c r="AO7" s="93">
        <v>5</v>
      </c>
      <c r="AP7" s="93">
        <v>5</v>
      </c>
      <c r="AQ7" s="100">
        <v>2760</v>
      </c>
      <c r="AR7" s="100">
        <f t="shared" si="12"/>
        <v>9005</v>
      </c>
      <c r="AS7" t="s">
        <v>1753</v>
      </c>
      <c r="AT7" s="103">
        <f t="shared" si="13"/>
        <v>902760</v>
      </c>
      <c r="AW7">
        <v>38.83</v>
      </c>
      <c r="AX7">
        <v>2.61</v>
      </c>
      <c r="AY7">
        <v>36.22</v>
      </c>
      <c r="AZ7" s="2"/>
      <c r="BF7" s="107" t="e">
        <f t="shared" si="14"/>
        <v>#N/A</v>
      </c>
      <c r="BG7" s="107">
        <f t="shared" si="15"/>
        <v>0</v>
      </c>
      <c r="BH7" s="107">
        <f t="shared" si="16"/>
        <v>0.53500000000000003</v>
      </c>
      <c r="BI7" s="107">
        <f t="shared" si="17"/>
        <v>0</v>
      </c>
      <c r="BJ7" s="107">
        <f t="shared" si="18"/>
        <v>0</v>
      </c>
      <c r="BK7">
        <f t="shared" si="19"/>
        <v>0</v>
      </c>
    </row>
    <row r="8" spans="1:100" hidden="1" outlineLevel="1">
      <c r="A8" t="s">
        <v>2103</v>
      </c>
      <c r="B8" s="9" t="s">
        <v>137</v>
      </c>
      <c r="C8" s="1">
        <f t="shared" si="0"/>
        <v>142</v>
      </c>
      <c r="D8" s="7">
        <f t="shared" si="1"/>
        <v>5</v>
      </c>
      <c r="E8" s="7">
        <f t="shared" si="2"/>
        <v>4</v>
      </c>
      <c r="F8" s="7">
        <f t="shared" si="3"/>
        <v>1</v>
      </c>
      <c r="G8" s="7">
        <f t="shared" si="4"/>
        <v>2</v>
      </c>
      <c r="H8" s="48">
        <f t="shared" si="5"/>
        <v>70</v>
      </c>
      <c r="I8" s="163">
        <f t="shared" si="6"/>
        <v>0.49295774647887325</v>
      </c>
      <c r="J8" s="8"/>
      <c r="K8" s="2">
        <f t="shared" si="7"/>
        <v>0</v>
      </c>
      <c r="L8" s="2">
        <f t="shared" si="8"/>
        <v>5.6338028169014086E-2</v>
      </c>
      <c r="M8" s="2">
        <f t="shared" si="9"/>
        <v>0.6619718309859155</v>
      </c>
      <c r="N8" s="2">
        <f t="shared" si="10"/>
        <v>0.16901408450704225</v>
      </c>
      <c r="O8" s="2">
        <f t="shared" si="11"/>
        <v>0.11267605633802813</v>
      </c>
      <c r="P8" s="1"/>
      <c r="Q8" s="1">
        <v>8</v>
      </c>
      <c r="R8" s="1">
        <v>94</v>
      </c>
      <c r="S8" s="1">
        <v>24</v>
      </c>
      <c r="T8" s="1">
        <v>16</v>
      </c>
      <c r="U8" s="1"/>
      <c r="V8" s="1"/>
      <c r="X8" s="1"/>
      <c r="Y8">
        <v>0</v>
      </c>
      <c r="Z8" s="1"/>
      <c r="AA8" s="1"/>
      <c r="AB8" s="1"/>
      <c r="AD8" s="1"/>
      <c r="AI8" t="str">
        <f t="shared" si="20"/>
        <v>Beacon Falls</v>
      </c>
      <c r="AJ8" t="s">
        <v>3296</v>
      </c>
      <c r="AK8" s="9">
        <v>3</v>
      </c>
      <c r="AL8" s="7"/>
      <c r="AN8" s="91">
        <v>9</v>
      </c>
      <c r="AO8" s="93">
        <v>9</v>
      </c>
      <c r="AP8" s="93">
        <v>10</v>
      </c>
      <c r="AQ8" s="100">
        <v>3250</v>
      </c>
      <c r="AR8" s="100">
        <f t="shared" si="12"/>
        <v>9009</v>
      </c>
      <c r="AS8" t="s">
        <v>1753</v>
      </c>
      <c r="AT8" s="103">
        <f t="shared" si="13"/>
        <v>903250</v>
      </c>
      <c r="AW8">
        <v>9.8699999999999992</v>
      </c>
      <c r="AX8">
        <v>0.1</v>
      </c>
      <c r="AY8">
        <v>9.7799999999999994</v>
      </c>
      <c r="AZ8" s="2"/>
      <c r="BF8" s="107">
        <f t="shared" si="14"/>
        <v>0</v>
      </c>
      <c r="BG8" s="107">
        <f t="shared" si="15"/>
        <v>0</v>
      </c>
      <c r="BH8" s="107">
        <f t="shared" si="16"/>
        <v>0.66100000000000003</v>
      </c>
      <c r="BI8" s="107">
        <f t="shared" si="17"/>
        <v>0</v>
      </c>
      <c r="BJ8" s="107">
        <f t="shared" si="18"/>
        <v>0</v>
      </c>
      <c r="BK8">
        <f t="shared" si="19"/>
        <v>0</v>
      </c>
    </row>
    <row r="9" spans="1:100" hidden="1" outlineLevel="1">
      <c r="A9" t="s">
        <v>1677</v>
      </c>
      <c r="B9" s="9" t="s">
        <v>137</v>
      </c>
      <c r="C9" s="1">
        <f t="shared" si="0"/>
        <v>508</v>
      </c>
      <c r="D9" s="7" t="e">
        <f t="shared" si="1"/>
        <v>#N/A</v>
      </c>
      <c r="E9" s="7">
        <f t="shared" si="2"/>
        <v>2</v>
      </c>
      <c r="F9" s="7">
        <f t="shared" si="3"/>
        <v>1</v>
      </c>
      <c r="G9" s="7">
        <f t="shared" si="4"/>
        <v>3</v>
      </c>
      <c r="H9" s="48">
        <f t="shared" si="5"/>
        <v>269</v>
      </c>
      <c r="I9" s="163">
        <f t="shared" si="6"/>
        <v>0.52952755905511806</v>
      </c>
      <c r="J9" s="8"/>
      <c r="K9" s="2">
        <f t="shared" si="7"/>
        <v>0</v>
      </c>
      <c r="L9" s="2">
        <f t="shared" si="8"/>
        <v>0.14173228346456693</v>
      </c>
      <c r="M9" s="2">
        <f t="shared" si="9"/>
        <v>0.67125984251968507</v>
      </c>
      <c r="N9" s="2">
        <f t="shared" si="10"/>
        <v>0.11023622047244094</v>
      </c>
      <c r="O9" s="2">
        <f t="shared" si="11"/>
        <v>7.6771653543307089E-2</v>
      </c>
      <c r="P9" s="1"/>
      <c r="Q9" s="1">
        <v>72</v>
      </c>
      <c r="R9" s="1">
        <v>341</v>
      </c>
      <c r="S9" s="1">
        <v>56</v>
      </c>
      <c r="T9" s="1">
        <v>23</v>
      </c>
      <c r="U9" s="1"/>
      <c r="V9" s="1"/>
      <c r="X9" s="1"/>
      <c r="Y9">
        <v>16</v>
      </c>
      <c r="Z9" s="1"/>
      <c r="AA9" s="1"/>
      <c r="AB9" s="1"/>
      <c r="AD9" s="1"/>
      <c r="AI9" t="str">
        <f t="shared" si="20"/>
        <v>Berlin</v>
      </c>
      <c r="AJ9" t="s">
        <v>1605</v>
      </c>
      <c r="AK9" s="9">
        <v>1</v>
      </c>
      <c r="AL9" s="7"/>
      <c r="AN9" s="91">
        <v>9</v>
      </c>
      <c r="AO9" s="93">
        <v>3</v>
      </c>
      <c r="AP9" s="93">
        <v>10</v>
      </c>
      <c r="AQ9" s="100">
        <v>4300</v>
      </c>
      <c r="AR9" s="100">
        <f t="shared" si="12"/>
        <v>9003</v>
      </c>
      <c r="AS9" t="s">
        <v>1753</v>
      </c>
      <c r="AT9" s="103">
        <f t="shared" si="13"/>
        <v>904300</v>
      </c>
      <c r="AW9">
        <v>27.04</v>
      </c>
      <c r="AX9">
        <v>0.59</v>
      </c>
      <c r="AY9">
        <v>26.45</v>
      </c>
      <c r="AZ9" s="2"/>
      <c r="BF9" s="107" t="e">
        <f t="shared" si="14"/>
        <v>#N/A</v>
      </c>
      <c r="BG9" s="107">
        <f t="shared" si="15"/>
        <v>0</v>
      </c>
      <c r="BH9" s="107">
        <f t="shared" si="16"/>
        <v>0.67100000000000004</v>
      </c>
      <c r="BI9" s="107">
        <f t="shared" si="17"/>
        <v>0</v>
      </c>
      <c r="BJ9" s="107">
        <f t="shared" si="18"/>
        <v>0</v>
      </c>
      <c r="BK9">
        <f t="shared" si="19"/>
        <v>0</v>
      </c>
    </row>
    <row r="10" spans="1:100" hidden="1" outlineLevel="1">
      <c r="A10" t="s">
        <v>1093</v>
      </c>
      <c r="B10" s="9" t="s">
        <v>137</v>
      </c>
      <c r="C10" s="1">
        <f t="shared" si="0"/>
        <v>155</v>
      </c>
      <c r="D10" s="7" t="e">
        <f t="shared" si="1"/>
        <v>#N/A</v>
      </c>
      <c r="E10" s="7">
        <f t="shared" si="2"/>
        <v>4</v>
      </c>
      <c r="F10" s="7">
        <f t="shared" si="3"/>
        <v>1</v>
      </c>
      <c r="G10" s="7">
        <f t="shared" si="4"/>
        <v>2</v>
      </c>
      <c r="H10" s="48">
        <f t="shared" si="5"/>
        <v>69</v>
      </c>
      <c r="I10" s="163">
        <f t="shared" si="6"/>
        <v>0.44516129032258067</v>
      </c>
      <c r="J10" s="8"/>
      <c r="K10" s="2">
        <f t="shared" si="7"/>
        <v>0</v>
      </c>
      <c r="L10" s="2">
        <f t="shared" si="8"/>
        <v>0.10967741935483871</v>
      </c>
      <c r="M10" s="2">
        <f t="shared" si="9"/>
        <v>0.6</v>
      </c>
      <c r="N10" s="2">
        <f t="shared" si="10"/>
        <v>0.15483870967741936</v>
      </c>
      <c r="O10" s="2">
        <f t="shared" si="11"/>
        <v>0.135483870967742</v>
      </c>
      <c r="P10" s="1"/>
      <c r="Q10" s="1">
        <v>17</v>
      </c>
      <c r="R10" s="1">
        <v>93</v>
      </c>
      <c r="S10" s="1">
        <v>24</v>
      </c>
      <c r="T10" s="1">
        <v>18</v>
      </c>
      <c r="U10" s="1"/>
      <c r="V10" s="1"/>
      <c r="X10" s="1"/>
      <c r="Y10">
        <v>3</v>
      </c>
      <c r="Z10" s="1"/>
      <c r="AA10" s="1"/>
      <c r="AB10" s="1"/>
      <c r="AD10" s="1"/>
      <c r="AI10" t="str">
        <f t="shared" si="20"/>
        <v>Bethany</v>
      </c>
      <c r="AJ10" t="s">
        <v>3296</v>
      </c>
      <c r="AK10" s="9">
        <v>3</v>
      </c>
      <c r="AL10" s="7"/>
      <c r="AN10" s="91">
        <v>9</v>
      </c>
      <c r="AO10" s="93">
        <v>9</v>
      </c>
      <c r="AP10" s="93">
        <v>15</v>
      </c>
      <c r="AQ10" s="100">
        <v>4580</v>
      </c>
      <c r="AR10" s="100">
        <f t="shared" si="12"/>
        <v>9009</v>
      </c>
      <c r="AS10" t="s">
        <v>1753</v>
      </c>
      <c r="AT10" s="103">
        <f t="shared" si="13"/>
        <v>904580</v>
      </c>
      <c r="AW10">
        <v>21.36</v>
      </c>
      <c r="AX10">
        <v>0.39</v>
      </c>
      <c r="AY10">
        <v>20.97</v>
      </c>
      <c r="AZ10" s="2"/>
      <c r="BF10" s="107" t="e">
        <f t="shared" si="14"/>
        <v>#N/A</v>
      </c>
      <c r="BG10" s="107">
        <f t="shared" si="15"/>
        <v>0</v>
      </c>
      <c r="BH10" s="107">
        <f t="shared" si="16"/>
        <v>0.6</v>
      </c>
      <c r="BI10" s="107">
        <f t="shared" si="17"/>
        <v>0</v>
      </c>
      <c r="BJ10" s="107">
        <f t="shared" si="18"/>
        <v>0</v>
      </c>
      <c r="BK10">
        <f t="shared" si="19"/>
        <v>0</v>
      </c>
    </row>
    <row r="11" spans="1:100" hidden="1" outlineLevel="1">
      <c r="A11" t="s">
        <v>1409</v>
      </c>
      <c r="B11" s="9" t="s">
        <v>137</v>
      </c>
      <c r="C11" s="1">
        <f t="shared" si="0"/>
        <v>368</v>
      </c>
      <c r="D11" s="7" t="e">
        <f t="shared" si="1"/>
        <v>#N/A</v>
      </c>
      <c r="E11" s="7">
        <f t="shared" si="2"/>
        <v>3</v>
      </c>
      <c r="F11" s="7">
        <f t="shared" si="3"/>
        <v>1</v>
      </c>
      <c r="G11" s="7">
        <f t="shared" si="4"/>
        <v>2</v>
      </c>
      <c r="H11" s="48">
        <f t="shared" si="5"/>
        <v>210</v>
      </c>
      <c r="I11" s="163">
        <f t="shared" si="6"/>
        <v>0.57065217391304346</v>
      </c>
      <c r="J11" s="8"/>
      <c r="K11" s="2">
        <f t="shared" si="7"/>
        <v>0</v>
      </c>
      <c r="L11" s="2">
        <f t="shared" si="8"/>
        <v>9.7826086956521743E-2</v>
      </c>
      <c r="M11" s="2">
        <f t="shared" si="9"/>
        <v>0.69565217391304346</v>
      </c>
      <c r="N11" s="2">
        <f t="shared" si="10"/>
        <v>0.125</v>
      </c>
      <c r="O11" s="2">
        <f t="shared" si="11"/>
        <v>8.1521739130434812E-2</v>
      </c>
      <c r="P11" s="1"/>
      <c r="Q11" s="1">
        <v>36</v>
      </c>
      <c r="R11" s="1">
        <v>256</v>
      </c>
      <c r="S11" s="1">
        <v>46</v>
      </c>
      <c r="T11" s="1">
        <v>26</v>
      </c>
      <c r="U11" s="1"/>
      <c r="V11" s="1"/>
      <c r="X11" s="1"/>
      <c r="Y11">
        <v>4</v>
      </c>
      <c r="Z11" s="1"/>
      <c r="AA11" s="1"/>
      <c r="AB11" s="1"/>
      <c r="AD11" s="1"/>
      <c r="AI11" t="str">
        <f t="shared" si="20"/>
        <v>Bethel</v>
      </c>
      <c r="AJ11" t="s">
        <v>18</v>
      </c>
      <c r="AK11" s="9">
        <v>5</v>
      </c>
      <c r="AL11" s="7"/>
      <c r="AN11" s="91">
        <v>9</v>
      </c>
      <c r="AO11" s="93">
        <v>1</v>
      </c>
      <c r="AP11" s="93">
        <v>5</v>
      </c>
      <c r="AQ11" s="100">
        <v>4720</v>
      </c>
      <c r="AR11" s="100">
        <f t="shared" si="12"/>
        <v>9001</v>
      </c>
      <c r="AS11" t="s">
        <v>1753</v>
      </c>
      <c r="AT11" s="103">
        <f t="shared" si="13"/>
        <v>904720</v>
      </c>
      <c r="AW11">
        <v>16.89</v>
      </c>
      <c r="AX11">
        <v>0.09</v>
      </c>
      <c r="AY11">
        <v>16.79</v>
      </c>
      <c r="AZ11" s="2"/>
      <c r="BF11" s="107" t="e">
        <f t="shared" si="14"/>
        <v>#N/A</v>
      </c>
      <c r="BG11" s="107">
        <f t="shared" si="15"/>
        <v>0</v>
      </c>
      <c r="BH11" s="107">
        <f t="shared" si="16"/>
        <v>0.69499999999999995</v>
      </c>
      <c r="BI11" s="107">
        <f t="shared" si="17"/>
        <v>0</v>
      </c>
      <c r="BJ11" s="107">
        <f t="shared" si="18"/>
        <v>0</v>
      </c>
      <c r="BK11">
        <f t="shared" si="19"/>
        <v>0</v>
      </c>
    </row>
    <row r="12" spans="1:100" hidden="1" outlineLevel="1">
      <c r="A12" t="s">
        <v>915</v>
      </c>
      <c r="B12" s="9" t="s">
        <v>137</v>
      </c>
      <c r="C12" s="1">
        <f t="shared" si="0"/>
        <v>124</v>
      </c>
      <c r="D12" s="7" t="e">
        <f t="shared" si="1"/>
        <v>#N/A</v>
      </c>
      <c r="E12" s="7">
        <f t="shared" si="2"/>
        <v>3</v>
      </c>
      <c r="F12" s="7">
        <f t="shared" si="3"/>
        <v>1</v>
      </c>
      <c r="G12" s="7">
        <f t="shared" si="4"/>
        <v>2</v>
      </c>
      <c r="H12" s="48">
        <f t="shared" si="5"/>
        <v>58</v>
      </c>
      <c r="I12" s="163">
        <f t="shared" si="6"/>
        <v>0.46774193548387094</v>
      </c>
      <c r="J12" s="8"/>
      <c r="K12" s="2">
        <f t="shared" si="7"/>
        <v>0</v>
      </c>
      <c r="L12" s="2">
        <f t="shared" si="8"/>
        <v>0.12096774193548387</v>
      </c>
      <c r="M12" s="2">
        <f t="shared" si="9"/>
        <v>0.61290322580645162</v>
      </c>
      <c r="N12" s="2">
        <f t="shared" si="10"/>
        <v>0.14516129032258066</v>
      </c>
      <c r="O12" s="2">
        <f t="shared" si="11"/>
        <v>0.12096774193548385</v>
      </c>
      <c r="P12" s="1"/>
      <c r="Q12" s="1">
        <v>15</v>
      </c>
      <c r="R12" s="1">
        <v>76</v>
      </c>
      <c r="S12" s="1">
        <v>18</v>
      </c>
      <c r="T12" s="1">
        <v>13</v>
      </c>
      <c r="U12" s="1"/>
      <c r="V12" s="1"/>
      <c r="X12" s="1"/>
      <c r="Y12">
        <v>2</v>
      </c>
      <c r="Z12" s="1"/>
      <c r="AA12" s="1"/>
      <c r="AB12" s="1"/>
      <c r="AD12" s="1"/>
      <c r="AI12" t="str">
        <f t="shared" si="20"/>
        <v>Bethlehem</v>
      </c>
      <c r="AJ12" t="s">
        <v>1543</v>
      </c>
      <c r="AK12" s="9">
        <v>5</v>
      </c>
      <c r="AL12" s="7"/>
      <c r="AN12" s="91">
        <v>9</v>
      </c>
      <c r="AO12" s="93">
        <v>5</v>
      </c>
      <c r="AP12" s="93">
        <v>10</v>
      </c>
      <c r="AQ12" s="100">
        <v>4930</v>
      </c>
      <c r="AR12" s="100">
        <f t="shared" si="12"/>
        <v>9005</v>
      </c>
      <c r="AS12" t="s">
        <v>1753</v>
      </c>
      <c r="AT12" s="103">
        <f t="shared" si="13"/>
        <v>904930</v>
      </c>
      <c r="AW12">
        <v>19.66</v>
      </c>
      <c r="AX12">
        <v>0.3</v>
      </c>
      <c r="AY12">
        <v>19.36</v>
      </c>
      <c r="AZ12" s="2"/>
      <c r="BF12" s="107" t="e">
        <f t="shared" si="14"/>
        <v>#N/A</v>
      </c>
      <c r="BG12" s="107">
        <f t="shared" si="15"/>
        <v>0</v>
      </c>
      <c r="BH12" s="107">
        <f t="shared" si="16"/>
        <v>0.61199999999999999</v>
      </c>
      <c r="BI12" s="107">
        <f t="shared" si="17"/>
        <v>0</v>
      </c>
      <c r="BJ12" s="107">
        <f t="shared" si="18"/>
        <v>0</v>
      </c>
      <c r="BK12">
        <f t="shared" si="19"/>
        <v>0</v>
      </c>
    </row>
    <row r="13" spans="1:100" hidden="1" outlineLevel="1">
      <c r="A13" t="s">
        <v>1410</v>
      </c>
      <c r="B13" s="9" t="s">
        <v>137</v>
      </c>
      <c r="C13" s="1">
        <f t="shared" si="0"/>
        <v>264</v>
      </c>
      <c r="D13" s="7" t="e">
        <f t="shared" si="1"/>
        <v>#N/A</v>
      </c>
      <c r="E13" s="7">
        <f t="shared" si="2"/>
        <v>2</v>
      </c>
      <c r="F13" s="7">
        <f t="shared" si="3"/>
        <v>1</v>
      </c>
      <c r="G13" s="7">
        <f t="shared" si="4"/>
        <v>3</v>
      </c>
      <c r="H13" s="48">
        <f t="shared" si="5"/>
        <v>156</v>
      </c>
      <c r="I13" s="163">
        <f t="shared" si="6"/>
        <v>0.59090909090909094</v>
      </c>
      <c r="J13" s="8"/>
      <c r="K13" s="2">
        <f t="shared" si="7"/>
        <v>0</v>
      </c>
      <c r="L13" s="2">
        <f t="shared" si="8"/>
        <v>0.125</v>
      </c>
      <c r="M13" s="2">
        <f t="shared" si="9"/>
        <v>0.71590909090909094</v>
      </c>
      <c r="N13" s="2">
        <f t="shared" si="10"/>
        <v>0.10984848484848485</v>
      </c>
      <c r="O13" s="2">
        <f t="shared" si="11"/>
        <v>4.9242424242424213E-2</v>
      </c>
      <c r="P13" s="1"/>
      <c r="Q13" s="1">
        <v>33</v>
      </c>
      <c r="R13" s="1">
        <v>189</v>
      </c>
      <c r="S13" s="1">
        <v>29</v>
      </c>
      <c r="T13" s="1">
        <v>9</v>
      </c>
      <c r="U13" s="1"/>
      <c r="V13" s="1"/>
      <c r="X13" s="1"/>
      <c r="Y13">
        <v>4</v>
      </c>
      <c r="Z13" s="1"/>
      <c r="AA13" s="1"/>
      <c r="AB13" s="1"/>
      <c r="AD13" s="1"/>
      <c r="AI13" t="str">
        <f t="shared" si="20"/>
        <v>Bloomfield</v>
      </c>
      <c r="AJ13" t="s">
        <v>1605</v>
      </c>
      <c r="AK13" s="9">
        <v>1</v>
      </c>
      <c r="AL13" s="7"/>
      <c r="AN13" s="91">
        <v>9</v>
      </c>
      <c r="AO13" s="93">
        <v>3</v>
      </c>
      <c r="AP13" s="93">
        <v>15</v>
      </c>
      <c r="AQ13" s="100">
        <v>5910</v>
      </c>
      <c r="AR13" s="100">
        <f t="shared" si="12"/>
        <v>9003</v>
      </c>
      <c r="AS13" t="s">
        <v>1753</v>
      </c>
      <c r="AT13" s="103">
        <f t="shared" si="13"/>
        <v>905910</v>
      </c>
      <c r="AW13">
        <v>26.18</v>
      </c>
      <c r="AX13">
        <v>0.16</v>
      </c>
      <c r="AY13">
        <v>26.01</v>
      </c>
      <c r="AZ13" s="2"/>
      <c r="BF13" s="107" t="e">
        <f t="shared" si="14"/>
        <v>#N/A</v>
      </c>
      <c r="BG13" s="107">
        <f t="shared" si="15"/>
        <v>0</v>
      </c>
      <c r="BH13" s="107">
        <f t="shared" si="16"/>
        <v>0.71499999999999997</v>
      </c>
      <c r="BI13" s="107">
        <f t="shared" si="17"/>
        <v>0</v>
      </c>
      <c r="BJ13" s="107">
        <f t="shared" si="18"/>
        <v>0</v>
      </c>
      <c r="BK13">
        <f t="shared" si="19"/>
        <v>0</v>
      </c>
    </row>
    <row r="14" spans="1:100" hidden="1" outlineLevel="1">
      <c r="A14" t="s">
        <v>3357</v>
      </c>
      <c r="B14" s="9" t="s">
        <v>137</v>
      </c>
      <c r="C14" s="1">
        <f t="shared" si="0"/>
        <v>153</v>
      </c>
      <c r="D14" s="7" t="e">
        <f t="shared" si="1"/>
        <v>#N/A</v>
      </c>
      <c r="E14" s="7">
        <f t="shared" si="2"/>
        <v>3</v>
      </c>
      <c r="F14" s="7">
        <f t="shared" si="3"/>
        <v>1</v>
      </c>
      <c r="G14" s="7">
        <f t="shared" si="4"/>
        <v>2</v>
      </c>
      <c r="H14" s="48">
        <f t="shared" si="5"/>
        <v>78</v>
      </c>
      <c r="I14" s="163">
        <f t="shared" si="6"/>
        <v>0.50980392156862742</v>
      </c>
      <c r="J14" s="8"/>
      <c r="K14" s="2">
        <f t="shared" si="7"/>
        <v>0</v>
      </c>
      <c r="L14" s="2">
        <f t="shared" si="8"/>
        <v>7.1895424836601302E-2</v>
      </c>
      <c r="M14" s="2">
        <f t="shared" si="9"/>
        <v>0.6797385620915033</v>
      </c>
      <c r="N14" s="2">
        <f t="shared" si="10"/>
        <v>0.16993464052287582</v>
      </c>
      <c r="O14" s="2">
        <f t="shared" si="11"/>
        <v>7.8431372549019607E-2</v>
      </c>
      <c r="P14" s="1"/>
      <c r="Q14" s="1">
        <v>11</v>
      </c>
      <c r="R14" s="1">
        <v>104</v>
      </c>
      <c r="S14" s="1">
        <v>26</v>
      </c>
      <c r="T14" s="1">
        <v>7</v>
      </c>
      <c r="U14" s="1"/>
      <c r="V14" s="1"/>
      <c r="X14" s="1"/>
      <c r="Y14">
        <v>5</v>
      </c>
      <c r="Z14" s="1"/>
      <c r="AA14" s="1"/>
      <c r="AB14" s="1"/>
      <c r="AD14" s="1"/>
      <c r="AI14" t="str">
        <f t="shared" si="20"/>
        <v>Bolton</v>
      </c>
      <c r="AJ14" t="s">
        <v>2901</v>
      </c>
      <c r="AK14" s="9">
        <v>2</v>
      </c>
      <c r="AL14" s="7"/>
      <c r="AN14" s="91">
        <v>9</v>
      </c>
      <c r="AO14" s="93">
        <v>13</v>
      </c>
      <c r="AP14" s="93">
        <v>10</v>
      </c>
      <c r="AQ14" s="100">
        <v>6260</v>
      </c>
      <c r="AR14" s="100">
        <f t="shared" si="12"/>
        <v>9013</v>
      </c>
      <c r="AS14" t="s">
        <v>1753</v>
      </c>
      <c r="AT14" s="103">
        <f t="shared" si="13"/>
        <v>906260</v>
      </c>
      <c r="AW14">
        <v>14.69</v>
      </c>
      <c r="AX14">
        <v>0.28000000000000003</v>
      </c>
      <c r="AY14">
        <v>14.41</v>
      </c>
      <c r="AZ14" s="2"/>
      <c r="BF14" s="107" t="e">
        <f t="shared" si="14"/>
        <v>#N/A</v>
      </c>
      <c r="BG14" s="107">
        <f t="shared" si="15"/>
        <v>0</v>
      </c>
      <c r="BH14" s="107">
        <f t="shared" si="16"/>
        <v>0.67900000000000005</v>
      </c>
      <c r="BI14" s="107">
        <f t="shared" si="17"/>
        <v>0</v>
      </c>
      <c r="BJ14" s="107">
        <f t="shared" si="18"/>
        <v>0</v>
      </c>
      <c r="BK14">
        <f t="shared" si="19"/>
        <v>0</v>
      </c>
    </row>
    <row r="15" spans="1:100" hidden="1" outlineLevel="1">
      <c r="A15" t="s">
        <v>1461</v>
      </c>
      <c r="B15" s="9" t="s">
        <v>137</v>
      </c>
      <c r="C15" s="1">
        <f t="shared" si="0"/>
        <v>74</v>
      </c>
      <c r="D15" s="7" t="e">
        <f t="shared" si="1"/>
        <v>#N/A</v>
      </c>
      <c r="E15" s="7">
        <f t="shared" si="2"/>
        <v>3</v>
      </c>
      <c r="F15" s="7">
        <f t="shared" si="3"/>
        <v>1</v>
      </c>
      <c r="G15" s="7">
        <f t="shared" si="4"/>
        <v>2</v>
      </c>
      <c r="H15" s="48">
        <f t="shared" si="5"/>
        <v>19</v>
      </c>
      <c r="I15" s="163">
        <f t="shared" si="6"/>
        <v>0.25675675675675674</v>
      </c>
      <c r="J15" s="8"/>
      <c r="K15" s="2">
        <f t="shared" si="7"/>
        <v>0</v>
      </c>
      <c r="L15" s="2">
        <f t="shared" si="8"/>
        <v>0.13513513513513514</v>
      </c>
      <c r="M15" s="2">
        <f t="shared" si="9"/>
        <v>0.5</v>
      </c>
      <c r="N15" s="2">
        <f t="shared" si="10"/>
        <v>0.24324324324324326</v>
      </c>
      <c r="O15" s="2">
        <f t="shared" si="11"/>
        <v>0.12162162162162166</v>
      </c>
      <c r="P15" s="1"/>
      <c r="Q15" s="1">
        <v>10</v>
      </c>
      <c r="R15" s="1">
        <v>37</v>
      </c>
      <c r="S15" s="1">
        <v>18</v>
      </c>
      <c r="T15" s="1">
        <v>7</v>
      </c>
      <c r="U15" s="1"/>
      <c r="V15" s="1"/>
      <c r="X15" s="1"/>
      <c r="Y15">
        <v>2</v>
      </c>
      <c r="Z15" s="1"/>
      <c r="AA15" s="1"/>
      <c r="AB15" s="1"/>
      <c r="AD15" s="1"/>
      <c r="AI15" t="str">
        <f t="shared" si="20"/>
        <v>Bozrah</v>
      </c>
      <c r="AJ15" t="s">
        <v>2900</v>
      </c>
      <c r="AK15" s="9">
        <v>2</v>
      </c>
      <c r="AL15" s="7"/>
      <c r="AN15" s="91">
        <v>9</v>
      </c>
      <c r="AO15" s="93">
        <v>11</v>
      </c>
      <c r="AP15" s="93">
        <v>5</v>
      </c>
      <c r="AQ15" s="100">
        <v>6820</v>
      </c>
      <c r="AR15" s="100">
        <f t="shared" si="12"/>
        <v>9011</v>
      </c>
      <c r="AS15" t="s">
        <v>1753</v>
      </c>
      <c r="AT15" s="103">
        <f t="shared" si="13"/>
        <v>906820</v>
      </c>
      <c r="AW15">
        <v>20.239999999999998</v>
      </c>
      <c r="AX15">
        <v>0.27</v>
      </c>
      <c r="AY15">
        <v>19.97</v>
      </c>
      <c r="AZ15" s="2"/>
      <c r="BF15" s="107" t="e">
        <f t="shared" si="14"/>
        <v>#N/A</v>
      </c>
      <c r="BG15" s="107">
        <f t="shared" si="15"/>
        <v>0</v>
      </c>
      <c r="BH15" s="107">
        <f t="shared" si="16"/>
        <v>0.5</v>
      </c>
      <c r="BI15" s="107">
        <f t="shared" si="17"/>
        <v>0</v>
      </c>
      <c r="BJ15" s="107">
        <f t="shared" si="18"/>
        <v>0</v>
      </c>
      <c r="BK15">
        <f t="shared" si="19"/>
        <v>0</v>
      </c>
    </row>
    <row r="16" spans="1:100" hidden="1" outlineLevel="1">
      <c r="A16" t="s">
        <v>3378</v>
      </c>
      <c r="B16" s="9" t="s">
        <v>137</v>
      </c>
      <c r="C16" s="1">
        <f t="shared" si="0"/>
        <v>403</v>
      </c>
      <c r="D16" s="7" t="e">
        <f t="shared" si="1"/>
        <v>#N/A</v>
      </c>
      <c r="E16" s="7">
        <f t="shared" si="2"/>
        <v>3</v>
      </c>
      <c r="F16" s="7">
        <f t="shared" si="3"/>
        <v>1</v>
      </c>
      <c r="G16" s="7">
        <f t="shared" si="4"/>
        <v>2</v>
      </c>
      <c r="H16" s="48">
        <f t="shared" si="5"/>
        <v>220</v>
      </c>
      <c r="I16" s="163">
        <f t="shared" si="6"/>
        <v>0.54590570719602982</v>
      </c>
      <c r="J16" s="8"/>
      <c r="K16" s="2">
        <f t="shared" si="7"/>
        <v>0</v>
      </c>
      <c r="L16" s="2">
        <f t="shared" si="8"/>
        <v>6.9478908188585611E-2</v>
      </c>
      <c r="M16" s="2">
        <f t="shared" si="9"/>
        <v>0.70223325062034736</v>
      </c>
      <c r="N16" s="2">
        <f t="shared" si="10"/>
        <v>0.15632754342431762</v>
      </c>
      <c r="O16" s="2">
        <f t="shared" si="11"/>
        <v>7.196029776674942E-2</v>
      </c>
      <c r="P16" s="1"/>
      <c r="Q16" s="1">
        <v>28</v>
      </c>
      <c r="R16" s="1">
        <v>283</v>
      </c>
      <c r="S16" s="1">
        <v>63</v>
      </c>
      <c r="T16" s="1">
        <v>24</v>
      </c>
      <c r="U16" s="1"/>
      <c r="V16" s="1"/>
      <c r="X16" s="1"/>
      <c r="Y16">
        <v>5</v>
      </c>
      <c r="Z16" s="1"/>
      <c r="AA16" s="1"/>
      <c r="AB16" s="1"/>
      <c r="AD16" s="1"/>
      <c r="AI16" t="str">
        <f t="shared" si="20"/>
        <v>Branford</v>
      </c>
      <c r="AJ16" t="s">
        <v>3296</v>
      </c>
      <c r="AK16" s="9">
        <v>3</v>
      </c>
      <c r="AL16" s="7"/>
      <c r="AN16" s="91">
        <v>9</v>
      </c>
      <c r="AO16" s="93">
        <v>9</v>
      </c>
      <c r="AP16" s="93">
        <v>20</v>
      </c>
      <c r="AQ16" s="100">
        <v>7310</v>
      </c>
      <c r="AR16" s="100">
        <f t="shared" si="12"/>
        <v>9009</v>
      </c>
      <c r="AS16" t="s">
        <v>1753</v>
      </c>
      <c r="AT16" s="103">
        <f t="shared" si="13"/>
        <v>907310</v>
      </c>
      <c r="AW16">
        <v>28</v>
      </c>
      <c r="AX16">
        <v>6.02</v>
      </c>
      <c r="AY16">
        <v>21.98</v>
      </c>
      <c r="AZ16" s="2"/>
      <c r="BF16" s="107" t="e">
        <f t="shared" si="14"/>
        <v>#N/A</v>
      </c>
      <c r="BG16" s="107">
        <f t="shared" si="15"/>
        <v>0</v>
      </c>
      <c r="BH16" s="107">
        <f t="shared" si="16"/>
        <v>0.70199999999999996</v>
      </c>
      <c r="BI16" s="107">
        <f t="shared" si="17"/>
        <v>0</v>
      </c>
      <c r="BJ16" s="107">
        <f t="shared" si="18"/>
        <v>0</v>
      </c>
      <c r="BK16">
        <f t="shared" si="19"/>
        <v>0</v>
      </c>
    </row>
    <row r="17" spans="1:63" hidden="1" outlineLevel="1">
      <c r="A17" t="s">
        <v>869</v>
      </c>
      <c r="B17" s="9" t="s">
        <v>137</v>
      </c>
      <c r="C17" s="1">
        <f t="shared" si="0"/>
        <v>350</v>
      </c>
      <c r="D17" s="7" t="e">
        <f t="shared" si="1"/>
        <v>#N/A</v>
      </c>
      <c r="E17" s="7">
        <f t="shared" si="2"/>
        <v>3</v>
      </c>
      <c r="F17" s="7">
        <f t="shared" si="3"/>
        <v>1</v>
      </c>
      <c r="G17" s="7">
        <f t="shared" si="4"/>
        <v>2</v>
      </c>
      <c r="H17" s="48">
        <f t="shared" si="5"/>
        <v>158</v>
      </c>
      <c r="I17" s="163">
        <f t="shared" si="6"/>
        <v>0.4514285714285714</v>
      </c>
      <c r="J17" s="8"/>
      <c r="K17" s="2">
        <f t="shared" si="7"/>
        <v>0</v>
      </c>
      <c r="L17" s="2">
        <f t="shared" si="8"/>
        <v>0.12</v>
      </c>
      <c r="M17" s="2">
        <f t="shared" si="9"/>
        <v>0.63142857142857145</v>
      </c>
      <c r="N17" s="2">
        <f t="shared" si="10"/>
        <v>0.18</v>
      </c>
      <c r="O17" s="2">
        <f t="shared" si="11"/>
        <v>6.8571428571428561E-2</v>
      </c>
      <c r="P17" s="1"/>
      <c r="Q17" s="1">
        <v>42</v>
      </c>
      <c r="R17" s="1">
        <v>221</v>
      </c>
      <c r="S17" s="1">
        <v>63</v>
      </c>
      <c r="T17" s="1">
        <v>15</v>
      </c>
      <c r="U17" s="1"/>
      <c r="V17" s="1"/>
      <c r="X17" s="1"/>
      <c r="Y17">
        <v>9</v>
      </c>
      <c r="Z17" s="1"/>
      <c r="AA17" s="1"/>
      <c r="AB17" s="1"/>
      <c r="AD17" s="1"/>
      <c r="AI17" t="str">
        <f t="shared" si="20"/>
        <v>Bridgeport</v>
      </c>
      <c r="AJ17" t="s">
        <v>18</v>
      </c>
      <c r="AK17" s="9">
        <v>4</v>
      </c>
      <c r="AL17" s="7"/>
      <c r="AN17" s="91">
        <v>9</v>
      </c>
      <c r="AO17" s="93">
        <v>1</v>
      </c>
      <c r="AP17" s="93">
        <v>10</v>
      </c>
      <c r="AQ17" s="100">
        <v>8070</v>
      </c>
      <c r="AR17" s="100">
        <f t="shared" si="12"/>
        <v>9001</v>
      </c>
      <c r="AS17" t="s">
        <v>1753</v>
      </c>
      <c r="AT17" s="103">
        <f t="shared" si="13"/>
        <v>908070</v>
      </c>
      <c r="AW17">
        <v>19.399999999999999</v>
      </c>
      <c r="AX17">
        <v>3.4</v>
      </c>
      <c r="AY17">
        <v>16</v>
      </c>
      <c r="AZ17" s="2"/>
      <c r="BF17" s="107" t="e">
        <f t="shared" si="14"/>
        <v>#N/A</v>
      </c>
      <c r="BG17" s="107">
        <f t="shared" si="15"/>
        <v>0</v>
      </c>
      <c r="BH17" s="107">
        <f t="shared" si="16"/>
        <v>0.63100000000000001</v>
      </c>
      <c r="BI17" s="107">
        <f t="shared" si="17"/>
        <v>0</v>
      </c>
      <c r="BJ17" s="107">
        <f t="shared" si="18"/>
        <v>0</v>
      </c>
      <c r="BK17">
        <f t="shared" si="19"/>
        <v>0</v>
      </c>
    </row>
    <row r="18" spans="1:63" hidden="1" outlineLevel="1">
      <c r="A18" t="s">
        <v>1029</v>
      </c>
      <c r="B18" s="9" t="s">
        <v>137</v>
      </c>
      <c r="C18" s="1">
        <f t="shared" si="0"/>
        <v>94</v>
      </c>
      <c r="D18" s="7" t="e">
        <f t="shared" si="1"/>
        <v>#N/A</v>
      </c>
      <c r="E18" s="7">
        <f t="shared" si="2"/>
        <v>4</v>
      </c>
      <c r="F18" s="7">
        <f t="shared" si="3"/>
        <v>1</v>
      </c>
      <c r="G18" s="7">
        <f t="shared" si="4"/>
        <v>2</v>
      </c>
      <c r="H18" s="48">
        <f t="shared" si="5"/>
        <v>47</v>
      </c>
      <c r="I18" s="163">
        <f t="shared" si="6"/>
        <v>0.5</v>
      </c>
      <c r="J18" s="8"/>
      <c r="K18" s="2">
        <f t="shared" si="7"/>
        <v>0</v>
      </c>
      <c r="L18" s="2">
        <f t="shared" si="8"/>
        <v>8.5106382978723402E-2</v>
      </c>
      <c r="M18" s="2">
        <f t="shared" si="9"/>
        <v>0.63829787234042556</v>
      </c>
      <c r="N18" s="2">
        <f t="shared" si="10"/>
        <v>0.13829787234042554</v>
      </c>
      <c r="O18" s="2">
        <f t="shared" si="11"/>
        <v>0.13829787234042548</v>
      </c>
      <c r="P18" s="1"/>
      <c r="Q18" s="1">
        <v>8</v>
      </c>
      <c r="R18" s="1">
        <v>60</v>
      </c>
      <c r="S18" s="1">
        <v>13</v>
      </c>
      <c r="T18" s="1">
        <v>10</v>
      </c>
      <c r="U18" s="1"/>
      <c r="V18" s="1"/>
      <c r="X18" s="1"/>
      <c r="Y18">
        <v>3</v>
      </c>
      <c r="Z18" s="1"/>
      <c r="AA18" s="1"/>
      <c r="AB18" s="1"/>
      <c r="AD18" s="1"/>
      <c r="AI18" t="str">
        <f t="shared" si="20"/>
        <v>Bridgewater</v>
      </c>
      <c r="AJ18" t="s">
        <v>1543</v>
      </c>
      <c r="AK18" s="9">
        <v>5</v>
      </c>
      <c r="AL18" s="7"/>
      <c r="AN18" s="91">
        <v>9</v>
      </c>
      <c r="AO18" s="93">
        <v>5</v>
      </c>
      <c r="AP18" s="93">
        <v>15</v>
      </c>
      <c r="AQ18" s="100">
        <v>8210</v>
      </c>
      <c r="AR18" s="100">
        <f t="shared" si="12"/>
        <v>9005</v>
      </c>
      <c r="AS18" t="s">
        <v>1753</v>
      </c>
      <c r="AT18" s="103">
        <f t="shared" si="13"/>
        <v>908210</v>
      </c>
      <c r="AW18">
        <v>17.260000000000002</v>
      </c>
      <c r="AX18">
        <v>1.03</v>
      </c>
      <c r="AY18">
        <v>16.23</v>
      </c>
      <c r="AZ18" s="2"/>
      <c r="BF18" s="107" t="e">
        <f t="shared" si="14"/>
        <v>#N/A</v>
      </c>
      <c r="BG18" s="107">
        <f t="shared" si="15"/>
        <v>0</v>
      </c>
      <c r="BH18" s="107">
        <f t="shared" si="16"/>
        <v>0.63800000000000001</v>
      </c>
      <c r="BI18" s="107">
        <f t="shared" si="17"/>
        <v>0</v>
      </c>
      <c r="BJ18" s="107">
        <f t="shared" si="18"/>
        <v>0</v>
      </c>
      <c r="BK18">
        <f t="shared" si="19"/>
        <v>0</v>
      </c>
    </row>
    <row r="19" spans="1:63" hidden="1" outlineLevel="1">
      <c r="A19" t="s">
        <v>2858</v>
      </c>
      <c r="B19" s="9" t="s">
        <v>137</v>
      </c>
      <c r="C19" s="1">
        <f t="shared" si="0"/>
        <v>734</v>
      </c>
      <c r="D19" s="7" t="e">
        <f t="shared" si="1"/>
        <v>#N/A</v>
      </c>
      <c r="E19" s="7">
        <f t="shared" si="2"/>
        <v>3</v>
      </c>
      <c r="F19" s="7">
        <f t="shared" si="3"/>
        <v>1</v>
      </c>
      <c r="G19" s="7">
        <f t="shared" si="4"/>
        <v>2</v>
      </c>
      <c r="H19" s="48">
        <f t="shared" si="5"/>
        <v>260</v>
      </c>
      <c r="I19" s="163">
        <f t="shared" si="6"/>
        <v>0.35422343324250682</v>
      </c>
      <c r="J19" s="8"/>
      <c r="K19" s="2">
        <f t="shared" si="7"/>
        <v>0</v>
      </c>
      <c r="L19" s="2">
        <f t="shared" si="8"/>
        <v>0.16348773841961853</v>
      </c>
      <c r="M19" s="2">
        <f t="shared" si="9"/>
        <v>0.54495912806539515</v>
      </c>
      <c r="N19" s="2">
        <f t="shared" si="10"/>
        <v>0.1907356948228883</v>
      </c>
      <c r="O19" s="2">
        <f t="shared" si="11"/>
        <v>0.10081743869209805</v>
      </c>
      <c r="P19" s="1"/>
      <c r="Q19" s="1">
        <v>120</v>
      </c>
      <c r="R19" s="1">
        <v>400</v>
      </c>
      <c r="S19" s="1">
        <v>140</v>
      </c>
      <c r="T19" s="1">
        <v>64</v>
      </c>
      <c r="U19" s="1"/>
      <c r="V19" s="1"/>
      <c r="X19" s="1"/>
      <c r="Y19">
        <v>10</v>
      </c>
      <c r="Z19" s="1"/>
      <c r="AA19" s="1"/>
      <c r="AB19" s="1"/>
      <c r="AD19" s="1"/>
      <c r="AI19" t="str">
        <f t="shared" si="20"/>
        <v>Bristol</v>
      </c>
      <c r="AJ19" t="s">
        <v>1605</v>
      </c>
      <c r="AK19" s="9">
        <v>1</v>
      </c>
      <c r="AL19" s="7"/>
      <c r="AN19" s="91">
        <v>9</v>
      </c>
      <c r="AO19" s="93">
        <v>3</v>
      </c>
      <c r="AP19" s="93">
        <v>20</v>
      </c>
      <c r="AQ19" s="100">
        <v>8490</v>
      </c>
      <c r="AR19" s="100">
        <f t="shared" si="12"/>
        <v>9003</v>
      </c>
      <c r="AS19" t="s">
        <v>1753</v>
      </c>
      <c r="AT19" s="103">
        <f t="shared" si="13"/>
        <v>908490</v>
      </c>
      <c r="AW19">
        <v>26.84</v>
      </c>
      <c r="AX19">
        <v>0.34</v>
      </c>
      <c r="AY19">
        <v>26.51</v>
      </c>
      <c r="AZ19" s="2"/>
      <c r="BF19" s="107" t="e">
        <f t="shared" si="14"/>
        <v>#N/A</v>
      </c>
      <c r="BG19" s="107">
        <f t="shared" si="15"/>
        <v>0</v>
      </c>
      <c r="BH19" s="107">
        <f t="shared" si="16"/>
        <v>0.54400000000000004</v>
      </c>
      <c r="BI19" s="107">
        <f t="shared" si="17"/>
        <v>0</v>
      </c>
      <c r="BJ19" s="107">
        <f t="shared" si="18"/>
        <v>0</v>
      </c>
      <c r="BK19">
        <f t="shared" si="19"/>
        <v>0</v>
      </c>
    </row>
    <row r="20" spans="1:63" hidden="1" outlineLevel="1">
      <c r="A20" t="s">
        <v>1280</v>
      </c>
      <c r="B20" s="9" t="s">
        <v>137</v>
      </c>
      <c r="C20" s="1">
        <f t="shared" si="0"/>
        <v>558</v>
      </c>
      <c r="D20" s="7" t="e">
        <f t="shared" si="1"/>
        <v>#N/A</v>
      </c>
      <c r="E20" s="7">
        <f t="shared" si="2"/>
        <v>3</v>
      </c>
      <c r="F20" s="7">
        <f t="shared" si="3"/>
        <v>1</v>
      </c>
      <c r="G20" s="7">
        <f t="shared" si="4"/>
        <v>2</v>
      </c>
      <c r="H20" s="48">
        <f t="shared" si="5"/>
        <v>292</v>
      </c>
      <c r="I20" s="163">
        <f t="shared" si="6"/>
        <v>0.52329749103942658</v>
      </c>
      <c r="J20" s="8"/>
      <c r="K20" s="2">
        <f t="shared" si="7"/>
        <v>0</v>
      </c>
      <c r="L20" s="2">
        <f t="shared" si="8"/>
        <v>0.10215053763440861</v>
      </c>
      <c r="M20" s="2">
        <f t="shared" si="9"/>
        <v>0.66487455197132617</v>
      </c>
      <c r="N20" s="2">
        <f t="shared" si="10"/>
        <v>0.14157706093189965</v>
      </c>
      <c r="O20" s="2">
        <f t="shared" si="11"/>
        <v>9.1397849462365566E-2</v>
      </c>
      <c r="P20" s="1"/>
      <c r="Q20" s="1">
        <v>57</v>
      </c>
      <c r="R20" s="1">
        <v>371</v>
      </c>
      <c r="S20" s="1">
        <v>79</v>
      </c>
      <c r="T20" s="1">
        <v>40</v>
      </c>
      <c r="U20" s="1"/>
      <c r="V20" s="1"/>
      <c r="X20" s="1"/>
      <c r="Y20">
        <v>11</v>
      </c>
      <c r="Z20" s="1"/>
      <c r="AA20" s="1"/>
      <c r="AB20" s="1"/>
      <c r="AD20" s="1"/>
      <c r="AI20" t="str">
        <f t="shared" si="20"/>
        <v>Brookfield</v>
      </c>
      <c r="AJ20" t="s">
        <v>18</v>
      </c>
      <c r="AK20" s="9">
        <v>5</v>
      </c>
      <c r="AL20" s="7"/>
      <c r="AN20" s="91">
        <v>9</v>
      </c>
      <c r="AO20" s="93">
        <v>1</v>
      </c>
      <c r="AP20" s="93">
        <v>15</v>
      </c>
      <c r="AQ20" s="100">
        <v>8980</v>
      </c>
      <c r="AR20" s="100">
        <f t="shared" si="12"/>
        <v>9001</v>
      </c>
      <c r="AS20" t="s">
        <v>1753</v>
      </c>
      <c r="AT20" s="103">
        <f t="shared" si="13"/>
        <v>908980</v>
      </c>
      <c r="AW20">
        <v>20.399999999999999</v>
      </c>
      <c r="AX20">
        <v>0.6</v>
      </c>
      <c r="AY20">
        <v>19.8</v>
      </c>
      <c r="AZ20" s="2"/>
      <c r="BF20" s="107" t="e">
        <f t="shared" si="14"/>
        <v>#N/A</v>
      </c>
      <c r="BG20" s="107">
        <f t="shared" si="15"/>
        <v>0</v>
      </c>
      <c r="BH20" s="107">
        <f t="shared" si="16"/>
        <v>0.66400000000000003</v>
      </c>
      <c r="BI20" s="107">
        <f t="shared" si="17"/>
        <v>0</v>
      </c>
      <c r="BJ20" s="107">
        <f t="shared" si="18"/>
        <v>0</v>
      </c>
      <c r="BK20">
        <f t="shared" si="19"/>
        <v>0</v>
      </c>
    </row>
    <row r="21" spans="1:63" hidden="1" outlineLevel="1">
      <c r="A21" t="s">
        <v>2498</v>
      </c>
      <c r="B21" s="9" t="s">
        <v>137</v>
      </c>
      <c r="C21" s="1">
        <f t="shared" si="0"/>
        <v>140</v>
      </c>
      <c r="D21" s="7" t="e">
        <f t="shared" si="1"/>
        <v>#N/A</v>
      </c>
      <c r="E21" s="7">
        <f t="shared" si="2"/>
        <v>4</v>
      </c>
      <c r="F21" s="7">
        <f t="shared" si="3"/>
        <v>1</v>
      </c>
      <c r="G21" s="7">
        <f t="shared" si="4"/>
        <v>2</v>
      </c>
      <c r="H21" s="48">
        <f t="shared" si="5"/>
        <v>50</v>
      </c>
      <c r="I21" s="163">
        <f t="shared" si="6"/>
        <v>0.35714285714285715</v>
      </c>
      <c r="J21" s="8"/>
      <c r="K21" s="2">
        <f t="shared" si="7"/>
        <v>0</v>
      </c>
      <c r="L21" s="2">
        <f t="shared" si="8"/>
        <v>8.5714285714285715E-2</v>
      </c>
      <c r="M21" s="2">
        <f t="shared" si="9"/>
        <v>0.54285714285714282</v>
      </c>
      <c r="N21" s="2">
        <f t="shared" si="10"/>
        <v>0.18571428571428572</v>
      </c>
      <c r="O21" s="2">
        <f t="shared" si="11"/>
        <v>0.18571428571428572</v>
      </c>
      <c r="P21" s="1"/>
      <c r="Q21" s="1">
        <v>12</v>
      </c>
      <c r="R21" s="1">
        <v>76</v>
      </c>
      <c r="S21" s="1">
        <v>26</v>
      </c>
      <c r="T21" s="1">
        <v>22</v>
      </c>
      <c r="U21" s="1"/>
      <c r="V21" s="1"/>
      <c r="X21" s="1"/>
      <c r="Y21">
        <v>4</v>
      </c>
      <c r="Z21" s="1"/>
      <c r="AA21" s="1"/>
      <c r="AB21" s="1"/>
      <c r="AD21" s="1"/>
      <c r="AI21" t="str">
        <f t="shared" si="20"/>
        <v>Brooklyn</v>
      </c>
      <c r="AJ21" t="s">
        <v>2523</v>
      </c>
      <c r="AK21" s="9">
        <v>2</v>
      </c>
      <c r="AL21" s="7"/>
      <c r="AN21" s="91">
        <v>9</v>
      </c>
      <c r="AO21" s="93">
        <v>15</v>
      </c>
      <c r="AP21" s="93">
        <v>10</v>
      </c>
      <c r="AQ21" s="100">
        <v>9190</v>
      </c>
      <c r="AR21" s="100">
        <f t="shared" si="12"/>
        <v>9015</v>
      </c>
      <c r="AS21" t="s">
        <v>1753</v>
      </c>
      <c r="AT21" s="103">
        <f t="shared" si="13"/>
        <v>909190</v>
      </c>
      <c r="AW21">
        <v>29.14</v>
      </c>
      <c r="AX21">
        <v>0.17</v>
      </c>
      <c r="AY21">
        <v>28.97</v>
      </c>
      <c r="AZ21" s="2"/>
      <c r="BF21" s="107" t="e">
        <f t="shared" si="14"/>
        <v>#N/A</v>
      </c>
      <c r="BG21" s="107">
        <f t="shared" si="15"/>
        <v>0</v>
      </c>
      <c r="BH21" s="107">
        <f t="shared" si="16"/>
        <v>0.54200000000000004</v>
      </c>
      <c r="BI21" s="107">
        <f t="shared" si="17"/>
        <v>0</v>
      </c>
      <c r="BJ21" s="107">
        <f t="shared" si="18"/>
        <v>0</v>
      </c>
      <c r="BK21">
        <f t="shared" si="19"/>
        <v>0</v>
      </c>
    </row>
    <row r="22" spans="1:63" hidden="1" outlineLevel="1">
      <c r="A22" t="s">
        <v>2227</v>
      </c>
      <c r="B22" s="9" t="s">
        <v>137</v>
      </c>
      <c r="C22" s="1">
        <f t="shared" si="0"/>
        <v>233</v>
      </c>
      <c r="D22" s="7" t="e">
        <f t="shared" si="1"/>
        <v>#N/A</v>
      </c>
      <c r="E22" s="7">
        <f t="shared" si="2"/>
        <v>3</v>
      </c>
      <c r="F22" s="7">
        <f t="shared" si="3"/>
        <v>1</v>
      </c>
      <c r="G22" s="7">
        <f t="shared" si="4"/>
        <v>2</v>
      </c>
      <c r="H22" s="48">
        <f t="shared" si="5"/>
        <v>110</v>
      </c>
      <c r="I22" s="163">
        <f t="shared" si="6"/>
        <v>0.47210300429184548</v>
      </c>
      <c r="J22" s="8"/>
      <c r="K22" s="2">
        <f t="shared" si="7"/>
        <v>0</v>
      </c>
      <c r="L22" s="2">
        <f t="shared" si="8"/>
        <v>0.12446351931330472</v>
      </c>
      <c r="M22" s="2">
        <f t="shared" si="9"/>
        <v>0.63090128755364805</v>
      </c>
      <c r="N22" s="2">
        <f t="shared" si="10"/>
        <v>0.15879828326180256</v>
      </c>
      <c r="O22" s="2">
        <f t="shared" si="11"/>
        <v>8.5836909871244704E-2</v>
      </c>
      <c r="P22" s="1"/>
      <c r="Q22" s="1">
        <v>29</v>
      </c>
      <c r="R22" s="1">
        <v>147</v>
      </c>
      <c r="S22" s="1">
        <v>37</v>
      </c>
      <c r="T22" s="1">
        <v>16</v>
      </c>
      <c r="U22" s="1"/>
      <c r="V22" s="1"/>
      <c r="X22" s="1"/>
      <c r="Y22">
        <v>4</v>
      </c>
      <c r="Z22" s="1"/>
      <c r="AA22" s="1"/>
      <c r="AB22" s="1"/>
      <c r="AD22" s="1"/>
      <c r="AI22" t="str">
        <f t="shared" si="20"/>
        <v>Burlington</v>
      </c>
      <c r="AJ22" t="s">
        <v>1605</v>
      </c>
      <c r="AK22" s="9">
        <v>5</v>
      </c>
      <c r="AL22" s="7"/>
      <c r="AN22" s="91">
        <v>9</v>
      </c>
      <c r="AO22" s="93">
        <v>3</v>
      </c>
      <c r="AP22" s="93">
        <v>25</v>
      </c>
      <c r="AQ22" s="100">
        <v>10100</v>
      </c>
      <c r="AR22" s="100">
        <f t="shared" si="12"/>
        <v>9003</v>
      </c>
      <c r="AS22" t="s">
        <v>1753</v>
      </c>
      <c r="AT22" s="103">
        <f t="shared" si="13"/>
        <v>910100</v>
      </c>
      <c r="AW22">
        <v>30.43</v>
      </c>
      <c r="AX22">
        <v>0.63</v>
      </c>
      <c r="AY22">
        <v>29.8</v>
      </c>
      <c r="AZ22" s="2"/>
      <c r="BF22" s="107" t="e">
        <f t="shared" si="14"/>
        <v>#N/A</v>
      </c>
      <c r="BG22" s="107">
        <f t="shared" si="15"/>
        <v>0</v>
      </c>
      <c r="BH22" s="107">
        <f t="shared" si="16"/>
        <v>0.63</v>
      </c>
      <c r="BI22" s="107">
        <f t="shared" si="17"/>
        <v>0</v>
      </c>
      <c r="BJ22" s="107">
        <f t="shared" si="18"/>
        <v>0</v>
      </c>
      <c r="BK22">
        <f t="shared" si="19"/>
        <v>0</v>
      </c>
    </row>
    <row r="23" spans="1:63" hidden="1" outlineLevel="1">
      <c r="A23" t="s">
        <v>2926</v>
      </c>
      <c r="B23" s="9" t="s">
        <v>137</v>
      </c>
      <c r="C23" s="1">
        <f t="shared" si="0"/>
        <v>43</v>
      </c>
      <c r="D23" s="7" t="e">
        <f t="shared" si="1"/>
        <v>#N/A</v>
      </c>
      <c r="E23" s="7">
        <f t="shared" si="2"/>
        <v>4</v>
      </c>
      <c r="F23" s="7">
        <f t="shared" si="3"/>
        <v>1</v>
      </c>
      <c r="G23" s="7">
        <f t="shared" si="4"/>
        <v>2</v>
      </c>
      <c r="H23" s="48">
        <f t="shared" si="5"/>
        <v>14</v>
      </c>
      <c r="I23" s="163">
        <f t="shared" si="6"/>
        <v>0.32558139534883723</v>
      </c>
      <c r="J23" s="8"/>
      <c r="K23" s="2">
        <f t="shared" si="7"/>
        <v>0</v>
      </c>
      <c r="L23" s="2">
        <f t="shared" si="8"/>
        <v>6.9767441860465115E-2</v>
      </c>
      <c r="M23" s="2">
        <f t="shared" si="9"/>
        <v>0.55813953488372092</v>
      </c>
      <c r="N23" s="2">
        <f t="shared" si="10"/>
        <v>0.23255813953488372</v>
      </c>
      <c r="O23" s="2">
        <f t="shared" si="11"/>
        <v>0.13953488372093023</v>
      </c>
      <c r="P23" s="1"/>
      <c r="Q23" s="1">
        <v>3</v>
      </c>
      <c r="R23" s="1">
        <v>24</v>
      </c>
      <c r="S23" s="1">
        <v>10</v>
      </c>
      <c r="T23" s="1">
        <v>5</v>
      </c>
      <c r="U23" s="1"/>
      <c r="V23" s="1"/>
      <c r="X23" s="1"/>
      <c r="Y23">
        <v>1</v>
      </c>
      <c r="Z23" s="1"/>
      <c r="AA23" s="1"/>
      <c r="AB23" s="1"/>
      <c r="AD23" s="1"/>
      <c r="AI23" t="str">
        <f t="shared" si="20"/>
        <v>Canaan</v>
      </c>
      <c r="AJ23" t="s">
        <v>1543</v>
      </c>
      <c r="AK23" s="9">
        <v>5</v>
      </c>
      <c r="AL23" s="7"/>
      <c r="AN23" s="91">
        <v>9</v>
      </c>
      <c r="AO23" s="93">
        <v>5</v>
      </c>
      <c r="AP23" s="93">
        <v>20</v>
      </c>
      <c r="AQ23" s="100">
        <v>10940</v>
      </c>
      <c r="AR23" s="100">
        <f t="shared" si="12"/>
        <v>9005</v>
      </c>
      <c r="AS23" t="s">
        <v>1753</v>
      </c>
      <c r="AT23" s="103">
        <f t="shared" si="13"/>
        <v>910940</v>
      </c>
      <c r="AW23">
        <v>33.28</v>
      </c>
      <c r="AX23">
        <v>0.33</v>
      </c>
      <c r="AY23">
        <v>32.950000000000003</v>
      </c>
      <c r="AZ23" s="2"/>
      <c r="BF23" s="107" t="e">
        <f t="shared" si="14"/>
        <v>#N/A</v>
      </c>
      <c r="BG23" s="107">
        <f t="shared" si="15"/>
        <v>0</v>
      </c>
      <c r="BH23" s="107">
        <f t="shared" si="16"/>
        <v>0.55800000000000005</v>
      </c>
      <c r="BI23" s="107">
        <f t="shared" si="17"/>
        <v>0</v>
      </c>
      <c r="BJ23" s="107">
        <f t="shared" si="18"/>
        <v>0</v>
      </c>
      <c r="BK23">
        <f t="shared" si="19"/>
        <v>0</v>
      </c>
    </row>
    <row r="24" spans="1:63" hidden="1" outlineLevel="1">
      <c r="A24" t="s">
        <v>2163</v>
      </c>
      <c r="B24" s="9" t="s">
        <v>137</v>
      </c>
      <c r="C24" s="1">
        <f t="shared" si="0"/>
        <v>130</v>
      </c>
      <c r="D24" s="7" t="e">
        <f t="shared" si="1"/>
        <v>#N/A</v>
      </c>
      <c r="E24" s="7">
        <f t="shared" si="2"/>
        <v>3</v>
      </c>
      <c r="F24" s="7">
        <f t="shared" si="3"/>
        <v>1</v>
      </c>
      <c r="G24" s="7">
        <f t="shared" si="4"/>
        <v>2</v>
      </c>
      <c r="H24" s="48">
        <f t="shared" si="5"/>
        <v>43</v>
      </c>
      <c r="I24" s="163">
        <f t="shared" si="6"/>
        <v>0.33076923076923076</v>
      </c>
      <c r="J24" s="8"/>
      <c r="K24" s="2">
        <f t="shared" si="7"/>
        <v>0</v>
      </c>
      <c r="L24" s="2">
        <f t="shared" si="8"/>
        <v>8.461538461538462E-2</v>
      </c>
      <c r="M24" s="2">
        <f t="shared" si="9"/>
        <v>0.57692307692307687</v>
      </c>
      <c r="N24" s="2">
        <f t="shared" si="10"/>
        <v>0.24615384615384617</v>
      </c>
      <c r="O24" s="2">
        <f t="shared" si="11"/>
        <v>9.2307692307692313E-2</v>
      </c>
      <c r="P24" s="1"/>
      <c r="Q24" s="1">
        <v>11</v>
      </c>
      <c r="R24" s="1">
        <v>75</v>
      </c>
      <c r="S24" s="1">
        <v>32</v>
      </c>
      <c r="T24" s="1">
        <v>9</v>
      </c>
      <c r="U24" s="1"/>
      <c r="V24" s="1"/>
      <c r="X24" s="1"/>
      <c r="Y24">
        <v>3</v>
      </c>
      <c r="Z24" s="1"/>
      <c r="AA24" s="1"/>
      <c r="AB24" s="1"/>
      <c r="AD24" s="1"/>
      <c r="AI24" t="str">
        <f t="shared" si="20"/>
        <v>Canterbury</v>
      </c>
      <c r="AJ24" t="s">
        <v>2523</v>
      </c>
      <c r="AK24" s="9">
        <v>2</v>
      </c>
      <c r="AL24" s="7"/>
      <c r="AN24" s="91">
        <v>9</v>
      </c>
      <c r="AO24" s="93">
        <v>15</v>
      </c>
      <c r="AP24" s="93">
        <v>15</v>
      </c>
      <c r="AQ24" s="100">
        <v>12130</v>
      </c>
      <c r="AR24" s="100">
        <f t="shared" si="12"/>
        <v>9015</v>
      </c>
      <c r="AS24" t="s">
        <v>1753</v>
      </c>
      <c r="AT24" s="103">
        <f t="shared" si="13"/>
        <v>912130</v>
      </c>
      <c r="AW24">
        <v>40.15</v>
      </c>
      <c r="AX24">
        <v>0.25</v>
      </c>
      <c r="AY24">
        <v>39.9</v>
      </c>
      <c r="AZ24" s="2"/>
      <c r="BF24" s="107" t="e">
        <f t="shared" si="14"/>
        <v>#N/A</v>
      </c>
      <c r="BG24" s="107">
        <f t="shared" si="15"/>
        <v>0</v>
      </c>
      <c r="BH24" s="107">
        <f t="shared" si="16"/>
        <v>0.57599999999999996</v>
      </c>
      <c r="BI24" s="107">
        <f t="shared" si="17"/>
        <v>0</v>
      </c>
      <c r="BJ24" s="107">
        <f t="shared" si="18"/>
        <v>0</v>
      </c>
      <c r="BK24">
        <f t="shared" si="19"/>
        <v>0</v>
      </c>
    </row>
    <row r="25" spans="1:63" hidden="1" outlineLevel="1">
      <c r="A25" t="s">
        <v>2927</v>
      </c>
      <c r="B25" s="9" t="s">
        <v>137</v>
      </c>
      <c r="C25" s="1">
        <f t="shared" si="0"/>
        <v>347</v>
      </c>
      <c r="D25" s="7" t="e">
        <f t="shared" si="1"/>
        <v>#N/A</v>
      </c>
      <c r="E25" s="7">
        <f t="shared" si="2"/>
        <v>2</v>
      </c>
      <c r="F25" s="7">
        <f t="shared" si="3"/>
        <v>1</v>
      </c>
      <c r="G25" s="7">
        <f t="shared" si="4"/>
        <v>3</v>
      </c>
      <c r="H25" s="48">
        <f t="shared" si="5"/>
        <v>191</v>
      </c>
      <c r="I25" s="163">
        <f t="shared" si="6"/>
        <v>0.55043227665706052</v>
      </c>
      <c r="J25" s="8"/>
      <c r="K25" s="2">
        <f t="shared" si="7"/>
        <v>0</v>
      </c>
      <c r="L25" s="2">
        <f t="shared" si="8"/>
        <v>0.13256484149855907</v>
      </c>
      <c r="M25" s="2">
        <f t="shared" si="9"/>
        <v>0.68299711815561959</v>
      </c>
      <c r="N25" s="2">
        <f t="shared" si="10"/>
        <v>0.12968299711815562</v>
      </c>
      <c r="O25" s="2">
        <f t="shared" si="11"/>
        <v>5.4755043227665723E-2</v>
      </c>
      <c r="P25" s="1"/>
      <c r="Q25" s="1">
        <v>46</v>
      </c>
      <c r="R25" s="1">
        <v>237</v>
      </c>
      <c r="S25" s="1">
        <v>45</v>
      </c>
      <c r="T25" s="1">
        <v>16</v>
      </c>
      <c r="U25" s="1"/>
      <c r="V25" s="1"/>
      <c r="X25" s="1"/>
      <c r="Y25">
        <v>3</v>
      </c>
      <c r="Z25" s="1"/>
      <c r="AA25" s="1"/>
      <c r="AB25" s="1"/>
      <c r="AD25" s="1"/>
      <c r="AI25" t="str">
        <f t="shared" si="20"/>
        <v>Canton</v>
      </c>
      <c r="AJ25" t="s">
        <v>1605</v>
      </c>
      <c r="AK25" s="9">
        <v>5</v>
      </c>
      <c r="AL25" s="7"/>
      <c r="AN25" s="91">
        <v>9</v>
      </c>
      <c r="AO25" s="93">
        <v>3</v>
      </c>
      <c r="AP25" s="93">
        <v>30</v>
      </c>
      <c r="AQ25" s="100">
        <v>12270</v>
      </c>
      <c r="AR25" s="100">
        <f t="shared" si="12"/>
        <v>9003</v>
      </c>
      <c r="AS25" t="s">
        <v>1753</v>
      </c>
      <c r="AT25" s="103">
        <f t="shared" si="13"/>
        <v>912270</v>
      </c>
      <c r="AW25">
        <v>25.04</v>
      </c>
      <c r="AX25">
        <v>0.47</v>
      </c>
      <c r="AY25">
        <v>24.57</v>
      </c>
      <c r="AZ25" s="2"/>
      <c r="BF25" s="107" t="e">
        <f t="shared" si="14"/>
        <v>#N/A</v>
      </c>
      <c r="BG25" s="107">
        <f t="shared" si="15"/>
        <v>0</v>
      </c>
      <c r="BH25" s="107">
        <f t="shared" si="16"/>
        <v>0.68200000000000005</v>
      </c>
      <c r="BI25" s="107">
        <f t="shared" si="17"/>
        <v>0</v>
      </c>
      <c r="BJ25" s="107">
        <f t="shared" si="18"/>
        <v>0</v>
      </c>
      <c r="BK25">
        <f t="shared" si="19"/>
        <v>0</v>
      </c>
    </row>
    <row r="26" spans="1:63" hidden="1" outlineLevel="1">
      <c r="A26" t="s">
        <v>2965</v>
      </c>
      <c r="B26" s="9" t="s">
        <v>137</v>
      </c>
      <c r="C26" s="1">
        <f t="shared" si="0"/>
        <v>62</v>
      </c>
      <c r="D26" s="7" t="e">
        <f t="shared" si="1"/>
        <v>#N/A</v>
      </c>
      <c r="E26" s="7">
        <f t="shared" si="2"/>
        <v>3</v>
      </c>
      <c r="F26" s="7">
        <f t="shared" si="3"/>
        <v>1</v>
      </c>
      <c r="G26" s="7">
        <f t="shared" si="4"/>
        <v>2</v>
      </c>
      <c r="H26" s="48">
        <f t="shared" si="5"/>
        <v>35</v>
      </c>
      <c r="I26" s="163">
        <f t="shared" si="6"/>
        <v>0.56451612903225812</v>
      </c>
      <c r="J26" s="8"/>
      <c r="K26" s="2">
        <f t="shared" si="7"/>
        <v>0</v>
      </c>
      <c r="L26" s="2">
        <f t="shared" si="8"/>
        <v>4.8387096774193547E-2</v>
      </c>
      <c r="M26" s="2">
        <f t="shared" si="9"/>
        <v>0.72580645161290325</v>
      </c>
      <c r="N26" s="2">
        <f t="shared" si="10"/>
        <v>0.16129032258064516</v>
      </c>
      <c r="O26" s="2">
        <f t="shared" si="11"/>
        <v>6.451612903225809E-2</v>
      </c>
      <c r="P26" s="1"/>
      <c r="Q26" s="1">
        <v>3</v>
      </c>
      <c r="R26" s="1">
        <v>45</v>
      </c>
      <c r="S26" s="1">
        <v>10</v>
      </c>
      <c r="T26" s="1">
        <v>3</v>
      </c>
      <c r="U26" s="1"/>
      <c r="V26" s="1"/>
      <c r="X26" s="1"/>
      <c r="Y26">
        <v>1</v>
      </c>
      <c r="Z26" s="1"/>
      <c r="AA26" s="1"/>
      <c r="AB26" s="1"/>
      <c r="AD26" s="1"/>
      <c r="AI26" t="str">
        <f t="shared" si="20"/>
        <v>Chaplin</v>
      </c>
      <c r="AJ26" t="s">
        <v>2523</v>
      </c>
      <c r="AK26" s="9">
        <v>2</v>
      </c>
      <c r="AL26" s="7"/>
      <c r="AN26" s="91">
        <v>9</v>
      </c>
      <c r="AO26" s="93">
        <v>15</v>
      </c>
      <c r="AP26" s="93">
        <v>20</v>
      </c>
      <c r="AQ26" s="100">
        <v>13810</v>
      </c>
      <c r="AR26" s="100">
        <f t="shared" si="12"/>
        <v>9015</v>
      </c>
      <c r="AS26" t="s">
        <v>1753</v>
      </c>
      <c r="AT26" s="103">
        <f t="shared" si="13"/>
        <v>913810</v>
      </c>
      <c r="AW26">
        <v>19.559999999999999</v>
      </c>
      <c r="AX26">
        <v>0.13</v>
      </c>
      <c r="AY26">
        <v>19.43</v>
      </c>
      <c r="AZ26" s="2"/>
      <c r="BF26" s="107" t="e">
        <f t="shared" si="14"/>
        <v>#N/A</v>
      </c>
      <c r="BG26" s="107">
        <f t="shared" si="15"/>
        <v>0</v>
      </c>
      <c r="BH26" s="107">
        <f t="shared" si="16"/>
        <v>0.72499999999999998</v>
      </c>
      <c r="BI26" s="107">
        <f t="shared" si="17"/>
        <v>0</v>
      </c>
      <c r="BJ26" s="107">
        <f t="shared" si="18"/>
        <v>0</v>
      </c>
      <c r="BK26">
        <f t="shared" si="19"/>
        <v>0</v>
      </c>
    </row>
    <row r="27" spans="1:63" hidden="1" outlineLevel="1">
      <c r="A27" t="s">
        <v>1402</v>
      </c>
      <c r="B27" s="9" t="s">
        <v>137</v>
      </c>
      <c r="C27" s="1">
        <f t="shared" si="0"/>
        <v>576</v>
      </c>
      <c r="D27" s="7" t="e">
        <f t="shared" si="1"/>
        <v>#N/A</v>
      </c>
      <c r="E27" s="7">
        <f t="shared" si="2"/>
        <v>3</v>
      </c>
      <c r="F27" s="7">
        <f t="shared" si="3"/>
        <v>1</v>
      </c>
      <c r="G27" s="7">
        <f t="shared" si="4"/>
        <v>2</v>
      </c>
      <c r="H27" s="48">
        <f t="shared" si="5"/>
        <v>238</v>
      </c>
      <c r="I27" s="163">
        <f t="shared" si="6"/>
        <v>0.41319444444444442</v>
      </c>
      <c r="J27" s="8"/>
      <c r="K27" s="2">
        <f t="shared" si="7"/>
        <v>0</v>
      </c>
      <c r="L27" s="2">
        <f t="shared" si="8"/>
        <v>0.109375</v>
      </c>
      <c r="M27" s="2">
        <f t="shared" si="9"/>
        <v>0.59027777777777779</v>
      </c>
      <c r="N27" s="2">
        <f t="shared" si="10"/>
        <v>0.17708333333333334</v>
      </c>
      <c r="O27" s="2">
        <f t="shared" si="11"/>
        <v>0.12326388888888887</v>
      </c>
      <c r="P27" s="1"/>
      <c r="Q27" s="1">
        <v>63</v>
      </c>
      <c r="R27" s="1">
        <v>340</v>
      </c>
      <c r="S27" s="1">
        <v>102</v>
      </c>
      <c r="T27" s="1">
        <v>61</v>
      </c>
      <c r="U27" s="1"/>
      <c r="V27" s="1"/>
      <c r="X27" s="1"/>
      <c r="Y27">
        <v>10</v>
      </c>
      <c r="Z27" s="1"/>
      <c r="AA27" s="1"/>
      <c r="AB27" s="1"/>
      <c r="AD27" s="1"/>
      <c r="AI27" t="str">
        <f t="shared" si="20"/>
        <v>Cheshire</v>
      </c>
      <c r="AJ27" t="s">
        <v>3296</v>
      </c>
      <c r="AK27" s="9">
        <v>5</v>
      </c>
      <c r="AL27" s="7"/>
      <c r="AN27" s="91">
        <v>9</v>
      </c>
      <c r="AO27" s="93">
        <v>9</v>
      </c>
      <c r="AP27" s="93">
        <v>25</v>
      </c>
      <c r="AQ27" s="100">
        <v>14160</v>
      </c>
      <c r="AR27" s="100">
        <f t="shared" si="12"/>
        <v>9009</v>
      </c>
      <c r="AS27" t="s">
        <v>1753</v>
      </c>
      <c r="AT27" s="103">
        <f t="shared" si="13"/>
        <v>914160</v>
      </c>
      <c r="AW27">
        <v>33.409999999999997</v>
      </c>
      <c r="AX27">
        <v>0.5</v>
      </c>
      <c r="AY27">
        <v>32.909999999999997</v>
      </c>
      <c r="AZ27" s="2"/>
      <c r="BF27" s="107" t="e">
        <f t="shared" si="14"/>
        <v>#N/A</v>
      </c>
      <c r="BG27" s="107">
        <f t="shared" si="15"/>
        <v>0</v>
      </c>
      <c r="BH27" s="107">
        <f t="shared" si="16"/>
        <v>0.59</v>
      </c>
      <c r="BI27" s="107">
        <f t="shared" si="17"/>
        <v>0</v>
      </c>
      <c r="BJ27" s="107">
        <f t="shared" si="18"/>
        <v>0</v>
      </c>
      <c r="BK27">
        <f t="shared" si="19"/>
        <v>0</v>
      </c>
    </row>
    <row r="28" spans="1:63" hidden="1" outlineLevel="1">
      <c r="A28" t="s">
        <v>2218</v>
      </c>
      <c r="B28" s="9" t="s">
        <v>137</v>
      </c>
      <c r="C28" s="1">
        <f t="shared" si="0"/>
        <v>65</v>
      </c>
      <c r="D28" s="7" t="e">
        <f t="shared" si="1"/>
        <v>#N/A</v>
      </c>
      <c r="E28" s="7">
        <f t="shared" si="2"/>
        <v>2</v>
      </c>
      <c r="F28" s="7">
        <f t="shared" si="3"/>
        <v>1</v>
      </c>
      <c r="G28" s="7">
        <f t="shared" si="4"/>
        <v>4</v>
      </c>
      <c r="H28" s="48">
        <f t="shared" si="5"/>
        <v>38</v>
      </c>
      <c r="I28" s="163">
        <f t="shared" si="6"/>
        <v>0.58461538461538465</v>
      </c>
      <c r="J28" s="8"/>
      <c r="K28" s="2">
        <f t="shared" si="7"/>
        <v>0</v>
      </c>
      <c r="L28" s="2">
        <f t="shared" si="8"/>
        <v>0.1076923076923077</v>
      </c>
      <c r="M28" s="2">
        <f t="shared" si="9"/>
        <v>0.69230769230769229</v>
      </c>
      <c r="N28" s="2">
        <f t="shared" si="10"/>
        <v>6.1538461538461542E-2</v>
      </c>
      <c r="O28" s="2">
        <f t="shared" si="11"/>
        <v>0.13846153846153841</v>
      </c>
      <c r="P28" s="1"/>
      <c r="Q28" s="1">
        <v>7</v>
      </c>
      <c r="R28" s="1">
        <v>45</v>
      </c>
      <c r="S28" s="1">
        <v>4</v>
      </c>
      <c r="T28" s="1">
        <v>6</v>
      </c>
      <c r="U28" s="1"/>
      <c r="V28" s="1"/>
      <c r="X28" s="1"/>
      <c r="Y28">
        <v>3</v>
      </c>
      <c r="Z28" s="1"/>
      <c r="AA28" s="1"/>
      <c r="AB28" s="1"/>
      <c r="AD28" s="1"/>
      <c r="AI28" t="str">
        <f t="shared" si="20"/>
        <v>Chester</v>
      </c>
      <c r="AJ28" t="s">
        <v>2292</v>
      </c>
      <c r="AK28" s="9">
        <v>2</v>
      </c>
      <c r="AL28" s="7"/>
      <c r="AN28" s="91">
        <v>9</v>
      </c>
      <c r="AO28" s="93">
        <v>7</v>
      </c>
      <c r="AP28" s="93">
        <v>5</v>
      </c>
      <c r="AQ28" s="100">
        <v>14300</v>
      </c>
      <c r="AR28" s="100">
        <f t="shared" si="12"/>
        <v>9007</v>
      </c>
      <c r="AS28" t="s">
        <v>1753</v>
      </c>
      <c r="AT28" s="103">
        <f t="shared" si="13"/>
        <v>914300</v>
      </c>
      <c r="AW28">
        <v>16.829999999999998</v>
      </c>
      <c r="AX28">
        <v>0.8</v>
      </c>
      <c r="AY28">
        <v>16.03</v>
      </c>
      <c r="AZ28" s="2"/>
      <c r="BF28" s="107" t="e">
        <f t="shared" si="14"/>
        <v>#N/A</v>
      </c>
      <c r="BG28" s="107">
        <f t="shared" si="15"/>
        <v>0</v>
      </c>
      <c r="BH28" s="107">
        <f t="shared" si="16"/>
        <v>0.69199999999999995</v>
      </c>
      <c r="BI28" s="107">
        <f t="shared" si="17"/>
        <v>0</v>
      </c>
      <c r="BJ28" s="107">
        <f t="shared" si="18"/>
        <v>0</v>
      </c>
      <c r="BK28">
        <f t="shared" si="19"/>
        <v>0</v>
      </c>
    </row>
    <row r="29" spans="1:63" hidden="1" outlineLevel="1">
      <c r="A29" t="s">
        <v>2325</v>
      </c>
      <c r="B29" s="9" t="s">
        <v>137</v>
      </c>
      <c r="C29" s="1">
        <f t="shared" si="0"/>
        <v>300</v>
      </c>
      <c r="D29" s="7" t="e">
        <f t="shared" si="1"/>
        <v>#N/A</v>
      </c>
      <c r="E29" s="7">
        <f t="shared" si="2"/>
        <v>3</v>
      </c>
      <c r="F29" s="7">
        <f t="shared" si="3"/>
        <v>1</v>
      </c>
      <c r="G29" s="7">
        <f t="shared" si="4"/>
        <v>2</v>
      </c>
      <c r="H29" s="48">
        <f t="shared" si="5"/>
        <v>153</v>
      </c>
      <c r="I29" s="163">
        <f t="shared" si="6"/>
        <v>0.51</v>
      </c>
      <c r="J29" s="8"/>
      <c r="K29" s="2">
        <f t="shared" si="7"/>
        <v>0</v>
      </c>
      <c r="L29" s="2">
        <f t="shared" si="8"/>
        <v>0.14000000000000001</v>
      </c>
      <c r="M29" s="2">
        <f t="shared" si="9"/>
        <v>0.65333333333333332</v>
      </c>
      <c r="N29" s="2">
        <f t="shared" si="10"/>
        <v>0.14333333333333334</v>
      </c>
      <c r="O29" s="2">
        <f t="shared" si="11"/>
        <v>6.3333333333333325E-2</v>
      </c>
      <c r="P29" s="1"/>
      <c r="Q29" s="1">
        <v>42</v>
      </c>
      <c r="R29" s="1">
        <v>196</v>
      </c>
      <c r="S29" s="1">
        <v>43</v>
      </c>
      <c r="T29" s="1">
        <v>16</v>
      </c>
      <c r="U29" s="1"/>
      <c r="V29" s="1"/>
      <c r="X29" s="1"/>
      <c r="Y29">
        <v>3</v>
      </c>
      <c r="Z29" s="1"/>
      <c r="AA29" s="1"/>
      <c r="AB29" s="1"/>
      <c r="AD29" s="1"/>
      <c r="AI29" t="str">
        <f t="shared" si="20"/>
        <v>Clinton</v>
      </c>
      <c r="AJ29" t="s">
        <v>2292</v>
      </c>
      <c r="AK29" s="9">
        <v>2</v>
      </c>
      <c r="AL29" s="7"/>
      <c r="AN29" s="91">
        <v>9</v>
      </c>
      <c r="AO29" s="93">
        <v>7</v>
      </c>
      <c r="AP29" s="93">
        <v>10</v>
      </c>
      <c r="AQ29" s="100">
        <v>15350</v>
      </c>
      <c r="AR29" s="100">
        <f t="shared" si="12"/>
        <v>9007</v>
      </c>
      <c r="AS29" t="s">
        <v>1753</v>
      </c>
      <c r="AT29" s="103">
        <f t="shared" si="13"/>
        <v>915350</v>
      </c>
      <c r="AW29">
        <v>19.04</v>
      </c>
      <c r="AX29">
        <v>2.76</v>
      </c>
      <c r="AY29">
        <v>16.28</v>
      </c>
      <c r="AZ29" s="2"/>
      <c r="BF29" s="107" t="e">
        <f t="shared" si="14"/>
        <v>#N/A</v>
      </c>
      <c r="BG29" s="107">
        <f t="shared" si="15"/>
        <v>0</v>
      </c>
      <c r="BH29" s="107">
        <f t="shared" si="16"/>
        <v>0.65300000000000002</v>
      </c>
      <c r="BI29" s="107">
        <f t="shared" si="17"/>
        <v>0</v>
      </c>
      <c r="BJ29" s="107">
        <f t="shared" si="18"/>
        <v>0</v>
      </c>
      <c r="BK29">
        <f t="shared" si="19"/>
        <v>0</v>
      </c>
    </row>
    <row r="30" spans="1:63" hidden="1" outlineLevel="1">
      <c r="A30" t="s">
        <v>2884</v>
      </c>
      <c r="B30" s="9" t="s">
        <v>137</v>
      </c>
      <c r="C30" s="1">
        <f t="shared" si="0"/>
        <v>326</v>
      </c>
      <c r="D30" s="7">
        <f t="shared" si="1"/>
        <v>5</v>
      </c>
      <c r="E30" s="7">
        <f t="shared" si="2"/>
        <v>3</v>
      </c>
      <c r="F30" s="7">
        <f t="shared" si="3"/>
        <v>1</v>
      </c>
      <c r="G30" s="7">
        <f t="shared" si="4"/>
        <v>2</v>
      </c>
      <c r="H30" s="48">
        <f t="shared" si="5"/>
        <v>105</v>
      </c>
      <c r="I30" s="163">
        <f t="shared" si="6"/>
        <v>0.32208588957055212</v>
      </c>
      <c r="J30" s="8"/>
      <c r="K30" s="2">
        <f t="shared" si="7"/>
        <v>0</v>
      </c>
      <c r="L30" s="2">
        <f t="shared" si="8"/>
        <v>0.14417177914110429</v>
      </c>
      <c r="M30" s="2">
        <f t="shared" si="9"/>
        <v>0.54907975460122704</v>
      </c>
      <c r="N30" s="2">
        <f t="shared" si="10"/>
        <v>0.22699386503067484</v>
      </c>
      <c r="O30" s="2">
        <f t="shared" si="11"/>
        <v>7.9754601226993765E-2</v>
      </c>
      <c r="P30" s="1"/>
      <c r="Q30" s="1">
        <v>47</v>
      </c>
      <c r="R30" s="1">
        <v>179</v>
      </c>
      <c r="S30" s="1">
        <v>74</v>
      </c>
      <c r="T30" s="1">
        <v>26</v>
      </c>
      <c r="U30" s="1"/>
      <c r="V30" s="1"/>
      <c r="X30" s="1"/>
      <c r="Y30">
        <v>0</v>
      </c>
      <c r="Z30" s="1"/>
      <c r="AA30" s="1"/>
      <c r="AB30" s="1"/>
      <c r="AD30" s="1"/>
      <c r="AI30" t="str">
        <f t="shared" si="20"/>
        <v>Colchester</v>
      </c>
      <c r="AJ30" t="s">
        <v>2900</v>
      </c>
      <c r="AK30" s="9">
        <v>2</v>
      </c>
      <c r="AL30" s="7"/>
      <c r="AN30" s="91">
        <v>9</v>
      </c>
      <c r="AO30" s="93">
        <v>11</v>
      </c>
      <c r="AP30" s="93">
        <v>10</v>
      </c>
      <c r="AQ30" s="100">
        <v>15910</v>
      </c>
      <c r="AR30" s="100">
        <f t="shared" si="12"/>
        <v>9011</v>
      </c>
      <c r="AS30" t="s">
        <v>1753</v>
      </c>
      <c r="AT30" s="103">
        <f t="shared" si="13"/>
        <v>915910</v>
      </c>
      <c r="AW30">
        <v>49.8</v>
      </c>
      <c r="AX30">
        <v>0.74</v>
      </c>
      <c r="AY30">
        <v>49.06</v>
      </c>
      <c r="AZ30" s="2"/>
      <c r="BF30" s="107">
        <f t="shared" si="14"/>
        <v>0</v>
      </c>
      <c r="BG30" s="107">
        <f t="shared" si="15"/>
        <v>0</v>
      </c>
      <c r="BH30" s="107">
        <f t="shared" si="16"/>
        <v>0.54900000000000004</v>
      </c>
      <c r="BI30" s="107">
        <f t="shared" si="17"/>
        <v>0</v>
      </c>
      <c r="BJ30" s="107">
        <f t="shared" si="18"/>
        <v>0</v>
      </c>
      <c r="BK30">
        <f t="shared" si="19"/>
        <v>0</v>
      </c>
    </row>
    <row r="31" spans="1:63" hidden="1" outlineLevel="1">
      <c r="A31" t="s">
        <v>1139</v>
      </c>
      <c r="B31" s="9" t="s">
        <v>137</v>
      </c>
      <c r="C31" s="1">
        <f t="shared" si="0"/>
        <v>47</v>
      </c>
      <c r="D31" s="7">
        <f t="shared" si="1"/>
        <v>5</v>
      </c>
      <c r="E31" s="7">
        <f t="shared" si="2"/>
        <v>3</v>
      </c>
      <c r="F31" s="7">
        <f t="shared" si="3"/>
        <v>1</v>
      </c>
      <c r="G31" s="7">
        <f t="shared" si="4"/>
        <v>4</v>
      </c>
      <c r="H31" s="48">
        <f t="shared" si="5"/>
        <v>18</v>
      </c>
      <c r="I31" s="163">
        <f t="shared" si="6"/>
        <v>0.38297872340425532</v>
      </c>
      <c r="J31" s="8"/>
      <c r="K31" s="2">
        <f t="shared" si="7"/>
        <v>0</v>
      </c>
      <c r="L31" s="2">
        <f t="shared" si="8"/>
        <v>0.14893617021276595</v>
      </c>
      <c r="M31" s="2">
        <f t="shared" si="9"/>
        <v>0.57446808510638303</v>
      </c>
      <c r="N31" s="2">
        <f t="shared" si="10"/>
        <v>8.5106382978723402E-2</v>
      </c>
      <c r="O31" s="2">
        <f t="shared" si="11"/>
        <v>0.1914893617021276</v>
      </c>
      <c r="P31" s="1"/>
      <c r="Q31" s="1">
        <v>7</v>
      </c>
      <c r="R31" s="1">
        <v>27</v>
      </c>
      <c r="S31" s="1">
        <v>4</v>
      </c>
      <c r="T31" s="1">
        <v>9</v>
      </c>
      <c r="U31" s="1"/>
      <c r="V31" s="1"/>
      <c r="X31" s="1"/>
      <c r="Y31">
        <v>0</v>
      </c>
      <c r="Z31" s="1"/>
      <c r="AA31" s="1"/>
      <c r="AB31" s="1"/>
      <c r="AD31" s="1"/>
      <c r="AI31" t="str">
        <f t="shared" si="20"/>
        <v>Colebrook</v>
      </c>
      <c r="AJ31" t="s">
        <v>1543</v>
      </c>
      <c r="AK31" s="9">
        <v>1</v>
      </c>
      <c r="AL31" s="7"/>
      <c r="AN31" s="91">
        <v>9</v>
      </c>
      <c r="AO31" s="93">
        <v>5</v>
      </c>
      <c r="AP31" s="93">
        <v>25</v>
      </c>
      <c r="AQ31" s="100">
        <v>16050</v>
      </c>
      <c r="AR31" s="100">
        <f t="shared" si="12"/>
        <v>9005</v>
      </c>
      <c r="AS31" t="s">
        <v>1753</v>
      </c>
      <c r="AT31" s="103">
        <f t="shared" si="13"/>
        <v>916050</v>
      </c>
      <c r="AW31">
        <v>32.92</v>
      </c>
      <c r="AX31">
        <v>1.45</v>
      </c>
      <c r="AY31">
        <v>31.47</v>
      </c>
      <c r="AZ31" s="2"/>
      <c r="BF31" s="107">
        <f t="shared" si="14"/>
        <v>0</v>
      </c>
      <c r="BG31" s="107">
        <f t="shared" si="15"/>
        <v>0</v>
      </c>
      <c r="BH31" s="107">
        <f t="shared" si="16"/>
        <v>0.57399999999999995</v>
      </c>
      <c r="BI31" s="107">
        <f t="shared" si="17"/>
        <v>0</v>
      </c>
      <c r="BJ31" s="107">
        <f t="shared" si="18"/>
        <v>0</v>
      </c>
      <c r="BK31">
        <f t="shared" si="19"/>
        <v>0</v>
      </c>
    </row>
    <row r="32" spans="1:63" hidden="1" outlineLevel="1">
      <c r="A32" t="s">
        <v>3248</v>
      </c>
      <c r="B32" s="9" t="s">
        <v>137</v>
      </c>
      <c r="C32" s="1">
        <f t="shared" si="0"/>
        <v>131</v>
      </c>
      <c r="D32" s="7" t="e">
        <f t="shared" si="1"/>
        <v>#N/A</v>
      </c>
      <c r="E32" s="7">
        <f t="shared" si="2"/>
        <v>3</v>
      </c>
      <c r="F32" s="7">
        <f t="shared" si="3"/>
        <v>1</v>
      </c>
      <c r="G32" s="7">
        <f t="shared" si="4"/>
        <v>2</v>
      </c>
      <c r="H32" s="48">
        <f t="shared" si="5"/>
        <v>51</v>
      </c>
      <c r="I32" s="163">
        <f t="shared" si="6"/>
        <v>0.38931297709923662</v>
      </c>
      <c r="J32" s="8"/>
      <c r="K32" s="2">
        <f t="shared" si="7"/>
        <v>0</v>
      </c>
      <c r="L32" s="2">
        <f t="shared" si="8"/>
        <v>0.15267175572519084</v>
      </c>
      <c r="M32" s="2">
        <f t="shared" si="9"/>
        <v>0.5725190839694656</v>
      </c>
      <c r="N32" s="2">
        <f t="shared" si="10"/>
        <v>0.18320610687022901</v>
      </c>
      <c r="O32" s="2">
        <f t="shared" si="11"/>
        <v>9.1603053435114518E-2</v>
      </c>
      <c r="P32" s="1"/>
      <c r="Q32" s="1">
        <v>20</v>
      </c>
      <c r="R32" s="1">
        <v>75</v>
      </c>
      <c r="S32" s="1">
        <v>24</v>
      </c>
      <c r="T32" s="1">
        <v>9</v>
      </c>
      <c r="U32" s="1"/>
      <c r="V32" s="1"/>
      <c r="X32" s="1"/>
      <c r="Y32">
        <v>3</v>
      </c>
      <c r="Z32" s="1"/>
      <c r="AA32" s="1"/>
      <c r="AB32" s="1"/>
      <c r="AD32" s="1"/>
      <c r="AI32" t="str">
        <f t="shared" si="20"/>
        <v>Columbia</v>
      </c>
      <c r="AJ32" t="s">
        <v>2901</v>
      </c>
      <c r="AK32" s="9">
        <v>2</v>
      </c>
      <c r="AL32" s="7"/>
      <c r="AN32" s="91">
        <v>9</v>
      </c>
      <c r="AO32" s="93">
        <v>13</v>
      </c>
      <c r="AP32" s="93">
        <v>15</v>
      </c>
      <c r="AQ32" s="100">
        <v>16400</v>
      </c>
      <c r="AR32" s="100">
        <f t="shared" si="12"/>
        <v>9013</v>
      </c>
      <c r="AS32" t="s">
        <v>1753</v>
      </c>
      <c r="AT32" s="103">
        <f t="shared" si="13"/>
        <v>916400</v>
      </c>
      <c r="AW32">
        <v>21.97</v>
      </c>
      <c r="AX32">
        <v>0.61</v>
      </c>
      <c r="AY32">
        <v>21.36</v>
      </c>
      <c r="AZ32" s="2"/>
      <c r="BF32" s="107" t="e">
        <f t="shared" si="14"/>
        <v>#N/A</v>
      </c>
      <c r="BG32" s="107">
        <f t="shared" si="15"/>
        <v>0</v>
      </c>
      <c r="BH32" s="107">
        <f t="shared" si="16"/>
        <v>0.57199999999999995</v>
      </c>
      <c r="BI32" s="107">
        <f t="shared" si="17"/>
        <v>0</v>
      </c>
      <c r="BJ32" s="107">
        <f t="shared" si="18"/>
        <v>0</v>
      </c>
      <c r="BK32">
        <f t="shared" si="19"/>
        <v>0</v>
      </c>
    </row>
    <row r="33" spans="1:63" hidden="1" outlineLevel="1">
      <c r="A33" t="s">
        <v>2915</v>
      </c>
      <c r="B33" s="9" t="s">
        <v>137</v>
      </c>
      <c r="C33" s="1">
        <f t="shared" si="0"/>
        <v>42</v>
      </c>
      <c r="D33" s="7" t="e">
        <f t="shared" si="1"/>
        <v>#N/A</v>
      </c>
      <c r="E33" s="7">
        <f t="shared" si="2"/>
        <v>3</v>
      </c>
      <c r="F33" s="7">
        <f t="shared" si="3"/>
        <v>1</v>
      </c>
      <c r="G33" s="7">
        <f t="shared" si="4"/>
        <v>2</v>
      </c>
      <c r="H33" s="48">
        <f t="shared" si="5"/>
        <v>20</v>
      </c>
      <c r="I33" s="163">
        <f t="shared" si="6"/>
        <v>0.47619047619047616</v>
      </c>
      <c r="J33" s="8"/>
      <c r="K33" s="2">
        <f t="shared" si="7"/>
        <v>0</v>
      </c>
      <c r="L33" s="2">
        <f t="shared" si="8"/>
        <v>0.11904761904761904</v>
      </c>
      <c r="M33" s="2">
        <f t="shared" si="9"/>
        <v>0.61904761904761907</v>
      </c>
      <c r="N33" s="2">
        <f t="shared" si="10"/>
        <v>0.14285714285714285</v>
      </c>
      <c r="O33" s="2">
        <f t="shared" si="11"/>
        <v>0.11904761904761901</v>
      </c>
      <c r="P33" s="1"/>
      <c r="Q33" s="1">
        <v>5</v>
      </c>
      <c r="R33" s="1">
        <v>26</v>
      </c>
      <c r="S33" s="1">
        <v>6</v>
      </c>
      <c r="T33" s="1">
        <v>1</v>
      </c>
      <c r="U33" s="1"/>
      <c r="V33" s="1"/>
      <c r="X33" s="1"/>
      <c r="Y33">
        <v>4</v>
      </c>
      <c r="Z33" s="1"/>
      <c r="AA33" s="1"/>
      <c r="AB33" s="1"/>
      <c r="AD33" s="1"/>
      <c r="AI33" t="str">
        <f t="shared" si="20"/>
        <v>Cornwall</v>
      </c>
      <c r="AJ33" t="s">
        <v>1543</v>
      </c>
      <c r="AK33" s="9">
        <v>5</v>
      </c>
      <c r="AL33" s="7"/>
      <c r="AN33" s="91">
        <v>9</v>
      </c>
      <c r="AO33" s="93">
        <v>5</v>
      </c>
      <c r="AP33" s="93">
        <v>30</v>
      </c>
      <c r="AQ33" s="100">
        <v>17240</v>
      </c>
      <c r="AR33" s="100">
        <f t="shared" si="12"/>
        <v>9005</v>
      </c>
      <c r="AS33" t="s">
        <v>1753</v>
      </c>
      <c r="AT33" s="103">
        <f t="shared" si="13"/>
        <v>917240</v>
      </c>
      <c r="AW33">
        <v>46.27</v>
      </c>
      <c r="AX33">
        <v>0.25</v>
      </c>
      <c r="AY33">
        <v>46.01</v>
      </c>
      <c r="AZ33" s="2"/>
      <c r="BF33" s="107" t="e">
        <f t="shared" si="14"/>
        <v>#N/A</v>
      </c>
      <c r="BG33" s="107">
        <f t="shared" si="15"/>
        <v>0</v>
      </c>
      <c r="BH33" s="107">
        <f t="shared" si="16"/>
        <v>0.61899999999999999</v>
      </c>
      <c r="BI33" s="107">
        <f t="shared" si="17"/>
        <v>0</v>
      </c>
      <c r="BJ33" s="107">
        <f t="shared" si="18"/>
        <v>0</v>
      </c>
      <c r="BK33">
        <f t="shared" si="19"/>
        <v>0</v>
      </c>
    </row>
    <row r="34" spans="1:63" hidden="1" outlineLevel="1">
      <c r="A34" t="s">
        <v>1776</v>
      </c>
      <c r="B34" s="9" t="s">
        <v>137</v>
      </c>
      <c r="C34" s="1">
        <f t="shared" si="0"/>
        <v>192</v>
      </c>
      <c r="D34" s="7" t="e">
        <f t="shared" si="1"/>
        <v>#N/A</v>
      </c>
      <c r="E34" s="7">
        <f t="shared" si="2"/>
        <v>2</v>
      </c>
      <c r="F34" s="7">
        <f t="shared" si="3"/>
        <v>1</v>
      </c>
      <c r="G34" s="7">
        <f t="shared" si="4"/>
        <v>3</v>
      </c>
      <c r="H34" s="48">
        <f t="shared" si="5"/>
        <v>76</v>
      </c>
      <c r="I34" s="163">
        <f t="shared" si="6"/>
        <v>0.39583333333333331</v>
      </c>
      <c r="J34" s="8"/>
      <c r="K34" s="2">
        <f t="shared" si="7"/>
        <v>0</v>
      </c>
      <c r="L34" s="2">
        <f t="shared" si="8"/>
        <v>0.1875</v>
      </c>
      <c r="M34" s="2">
        <f t="shared" si="9"/>
        <v>0.58333333333333337</v>
      </c>
      <c r="N34" s="2">
        <f t="shared" si="10"/>
        <v>0.13541666666666666</v>
      </c>
      <c r="O34" s="2">
        <f t="shared" si="11"/>
        <v>9.3749999999999972E-2</v>
      </c>
      <c r="P34" s="1"/>
      <c r="Q34" s="1">
        <v>36</v>
      </c>
      <c r="R34" s="1">
        <v>112</v>
      </c>
      <c r="S34" s="1">
        <v>26</v>
      </c>
      <c r="T34" s="1">
        <v>14</v>
      </c>
      <c r="U34" s="1"/>
      <c r="V34" s="1"/>
      <c r="X34" s="1"/>
      <c r="Y34">
        <v>4</v>
      </c>
      <c r="Z34" s="1"/>
      <c r="AA34" s="1"/>
      <c r="AB34" s="1"/>
      <c r="AD34" s="1"/>
      <c r="AI34" t="str">
        <f t="shared" si="20"/>
        <v>Coventry</v>
      </c>
      <c r="AJ34" t="s">
        <v>2901</v>
      </c>
      <c r="AK34" s="9">
        <v>2</v>
      </c>
      <c r="AL34" s="7"/>
      <c r="AN34" s="91">
        <v>9</v>
      </c>
      <c r="AO34" s="93">
        <v>13</v>
      </c>
      <c r="AP34" s="93">
        <v>20</v>
      </c>
      <c r="AQ34" s="100">
        <v>17800</v>
      </c>
      <c r="AR34" s="100">
        <f t="shared" si="12"/>
        <v>9013</v>
      </c>
      <c r="AS34" t="s">
        <v>1753</v>
      </c>
      <c r="AT34" s="103">
        <f t="shared" si="13"/>
        <v>917800</v>
      </c>
      <c r="AW34">
        <v>38.36</v>
      </c>
      <c r="AX34">
        <v>0.64</v>
      </c>
      <c r="AY34">
        <v>37.72</v>
      </c>
      <c r="AZ34" s="2"/>
      <c r="BF34" s="107" t="e">
        <f t="shared" si="14"/>
        <v>#N/A</v>
      </c>
      <c r="BG34" s="107">
        <f t="shared" si="15"/>
        <v>0</v>
      </c>
      <c r="BH34" s="107">
        <f t="shared" si="16"/>
        <v>0.58299999999999996</v>
      </c>
      <c r="BI34" s="107">
        <f t="shared" si="17"/>
        <v>0</v>
      </c>
      <c r="BJ34" s="107">
        <f t="shared" si="18"/>
        <v>0</v>
      </c>
      <c r="BK34">
        <f t="shared" si="19"/>
        <v>0</v>
      </c>
    </row>
    <row r="35" spans="1:63" hidden="1" outlineLevel="1">
      <c r="A35" t="s">
        <v>3208</v>
      </c>
      <c r="B35" s="9" t="s">
        <v>137</v>
      </c>
      <c r="C35" s="1">
        <f t="shared" ref="C35:C66" si="21">SUM(P35:AG35)</f>
        <v>318</v>
      </c>
      <c r="D35" s="7" t="e">
        <f t="shared" ref="D35:D66" si="22">RANK(P35,(P35:AG35))</f>
        <v>#N/A</v>
      </c>
      <c r="E35" s="7">
        <f t="shared" ref="E35:E66" si="23">RANK(Q35,(P35:AG35))</f>
        <v>2</v>
      </c>
      <c r="F35" s="7">
        <f t="shared" ref="F35:F66" si="24">IF(R35&gt;0,RANK(R35,(P35:AG35)),0)</f>
        <v>1</v>
      </c>
      <c r="G35" s="7">
        <f t="shared" si="4"/>
        <v>3</v>
      </c>
      <c r="H35" s="48">
        <f t="shared" ref="H35:H66" si="25">MAX(P35:T35)-LARGE(P35:T35,2)</f>
        <v>180</v>
      </c>
      <c r="I35" s="163">
        <f t="shared" ref="I35:I66" si="26">H35/C35</f>
        <v>0.56603773584905659</v>
      </c>
      <c r="J35" s="8"/>
      <c r="K35" s="2">
        <f t="shared" ref="K35:K66" si="27">IF(C35=0,"-",P35/C35)</f>
        <v>0</v>
      </c>
      <c r="L35" s="2">
        <f t="shared" ref="L35:L66" si="28">IF(C35=0,"-",Q35/C35)</f>
        <v>0.11949685534591195</v>
      </c>
      <c r="M35" s="2">
        <f t="shared" ref="M35:M66" si="29">IF(C35=0,"-",R35/C35)</f>
        <v>0.68553459119496851</v>
      </c>
      <c r="N35" s="2">
        <f t="shared" si="10"/>
        <v>9.4339622641509441E-2</v>
      </c>
      <c r="O35" s="2">
        <f t="shared" si="11"/>
        <v>0.10062893081761012</v>
      </c>
      <c r="P35" s="1"/>
      <c r="Q35" s="1">
        <v>38</v>
      </c>
      <c r="R35" s="1">
        <v>218</v>
      </c>
      <c r="S35" s="1">
        <v>30</v>
      </c>
      <c r="T35" s="1">
        <v>26</v>
      </c>
      <c r="U35" s="1"/>
      <c r="V35" s="1"/>
      <c r="X35" s="1"/>
      <c r="Y35">
        <v>6</v>
      </c>
      <c r="Z35" s="1"/>
      <c r="AA35" s="1"/>
      <c r="AB35" s="1"/>
      <c r="AD35" s="1"/>
      <c r="AI35" t="str">
        <f t="shared" si="20"/>
        <v>Cromwell</v>
      </c>
      <c r="AJ35" t="s">
        <v>2292</v>
      </c>
      <c r="AK35" s="9">
        <v>1</v>
      </c>
      <c r="AL35" s="7"/>
      <c r="AN35" s="91">
        <v>9</v>
      </c>
      <c r="AO35" s="93">
        <v>7</v>
      </c>
      <c r="AP35" s="93">
        <v>15</v>
      </c>
      <c r="AQ35" s="100">
        <v>18080</v>
      </c>
      <c r="AR35" s="100">
        <f t="shared" ref="AR35:AR66" si="30">AN35*1000+AO35</f>
        <v>9007</v>
      </c>
      <c r="AS35" t="s">
        <v>1753</v>
      </c>
      <c r="AT35" s="103">
        <f t="shared" ref="AT35:AT66" si="31">AN35*100000+AQ35</f>
        <v>918080</v>
      </c>
      <c r="AW35">
        <v>12.91</v>
      </c>
      <c r="AX35">
        <v>0.52</v>
      </c>
      <c r="AY35">
        <v>12.39</v>
      </c>
      <c r="AZ35" s="2"/>
      <c r="BF35" s="107" t="e">
        <f t="shared" ref="BF35:BF66" si="32">IF(D35=1,ROUNDDOWN(K35,3),0)</f>
        <v>#N/A</v>
      </c>
      <c r="BG35" s="107">
        <f t="shared" ref="BG35:BG66" si="33">IF(E35=1,ROUNDDOWN(L35,3),0)</f>
        <v>0</v>
      </c>
      <c r="BH35" s="107">
        <f t="shared" ref="BH35:BH66" si="34">IF(F35=1,ROUNDDOWN(M35,3),0)</f>
        <v>0.68500000000000005</v>
      </c>
      <c r="BI35" s="107">
        <f t="shared" ref="BI35:BI66" si="35">IF(G35=1,ROUNDDOWN(N35,3),0)</f>
        <v>0</v>
      </c>
      <c r="BJ35" s="107">
        <f t="shared" ref="BJ35:BJ66" si="36">IF(H35=1,ROUNDDOWN(O35,3),0)</f>
        <v>0</v>
      </c>
      <c r="BK35">
        <f t="shared" si="19"/>
        <v>0</v>
      </c>
    </row>
    <row r="36" spans="1:63" hidden="1" outlineLevel="1">
      <c r="A36" t="s">
        <v>3012</v>
      </c>
      <c r="B36" s="9" t="s">
        <v>137</v>
      </c>
      <c r="C36" s="1">
        <f t="shared" si="21"/>
        <v>794</v>
      </c>
      <c r="D36" s="7" t="e">
        <f t="shared" si="22"/>
        <v>#N/A</v>
      </c>
      <c r="E36" s="7">
        <f t="shared" si="23"/>
        <v>3</v>
      </c>
      <c r="F36" s="7">
        <f t="shared" si="24"/>
        <v>1</v>
      </c>
      <c r="G36" s="7">
        <f t="shared" si="4"/>
        <v>2</v>
      </c>
      <c r="H36" s="48">
        <f t="shared" si="25"/>
        <v>463</v>
      </c>
      <c r="I36" s="163">
        <f t="shared" si="26"/>
        <v>0.58312342569269526</v>
      </c>
      <c r="J36" s="8"/>
      <c r="K36" s="2">
        <f t="shared" si="27"/>
        <v>0</v>
      </c>
      <c r="L36" s="2">
        <f t="shared" si="28"/>
        <v>9.4458438287153654E-2</v>
      </c>
      <c r="M36" s="2">
        <f t="shared" si="29"/>
        <v>0.70151133501259444</v>
      </c>
      <c r="N36" s="2">
        <f t="shared" si="10"/>
        <v>0.11838790931989925</v>
      </c>
      <c r="O36" s="2">
        <f t="shared" si="11"/>
        <v>8.5642317380352703E-2</v>
      </c>
      <c r="P36" s="1"/>
      <c r="Q36" s="1">
        <v>75</v>
      </c>
      <c r="R36" s="1">
        <v>557</v>
      </c>
      <c r="S36" s="1">
        <v>94</v>
      </c>
      <c r="T36" s="1">
        <v>60</v>
      </c>
      <c r="U36" s="1"/>
      <c r="V36" s="1"/>
      <c r="X36" s="1"/>
      <c r="Y36">
        <v>8</v>
      </c>
      <c r="Z36" s="1"/>
      <c r="AA36" s="1"/>
      <c r="AB36" s="1"/>
      <c r="AD36" s="1"/>
      <c r="AI36" t="str">
        <f t="shared" si="20"/>
        <v>Danbury</v>
      </c>
      <c r="AJ36" t="s">
        <v>18</v>
      </c>
      <c r="AK36" s="9">
        <v>5</v>
      </c>
      <c r="AL36" s="7"/>
      <c r="AN36" s="91">
        <v>9</v>
      </c>
      <c r="AO36" s="93">
        <v>1</v>
      </c>
      <c r="AP36" s="93">
        <v>20</v>
      </c>
      <c r="AQ36" s="100">
        <v>18500</v>
      </c>
      <c r="AR36" s="100">
        <f t="shared" si="30"/>
        <v>9001</v>
      </c>
      <c r="AS36" t="s">
        <v>1753</v>
      </c>
      <c r="AT36" s="103">
        <f t="shared" si="31"/>
        <v>918500</v>
      </c>
      <c r="AW36">
        <v>44.3</v>
      </c>
      <c r="AX36">
        <v>2.19</v>
      </c>
      <c r="AY36">
        <v>42.11</v>
      </c>
      <c r="AZ36" s="2"/>
      <c r="BF36" s="107" t="e">
        <f t="shared" si="32"/>
        <v>#N/A</v>
      </c>
      <c r="BG36" s="107">
        <f t="shared" si="33"/>
        <v>0</v>
      </c>
      <c r="BH36" s="107">
        <f t="shared" si="34"/>
        <v>0.70099999999999996</v>
      </c>
      <c r="BI36" s="107">
        <f t="shared" si="35"/>
        <v>0</v>
      </c>
      <c r="BJ36" s="107">
        <f t="shared" si="36"/>
        <v>0</v>
      </c>
      <c r="BK36">
        <f t="shared" si="19"/>
        <v>0</v>
      </c>
    </row>
    <row r="37" spans="1:63" hidden="1" outlineLevel="1">
      <c r="A37" t="s">
        <v>2770</v>
      </c>
      <c r="B37" s="9" t="s">
        <v>137</v>
      </c>
      <c r="C37" s="1">
        <f t="shared" si="21"/>
        <v>747</v>
      </c>
      <c r="D37" s="7" t="e">
        <f t="shared" si="22"/>
        <v>#N/A</v>
      </c>
      <c r="E37" s="7">
        <f t="shared" si="23"/>
        <v>3</v>
      </c>
      <c r="F37" s="7">
        <f t="shared" si="24"/>
        <v>1</v>
      </c>
      <c r="G37" s="7">
        <f t="shared" si="4"/>
        <v>2</v>
      </c>
      <c r="H37" s="48">
        <f t="shared" si="25"/>
        <v>572</v>
      </c>
      <c r="I37" s="163">
        <f t="shared" si="26"/>
        <v>0.76572958500669341</v>
      </c>
      <c r="J37" s="8"/>
      <c r="K37" s="2">
        <f t="shared" si="27"/>
        <v>0</v>
      </c>
      <c r="L37" s="2">
        <f t="shared" si="28"/>
        <v>3.7483266398929051E-2</v>
      </c>
      <c r="M37" s="2">
        <f t="shared" si="29"/>
        <v>0.84471218206157961</v>
      </c>
      <c r="N37" s="2">
        <f t="shared" si="10"/>
        <v>7.8982597054886208E-2</v>
      </c>
      <c r="O37" s="2">
        <f t="shared" si="11"/>
        <v>3.8821954484605112E-2</v>
      </c>
      <c r="P37" s="1"/>
      <c r="Q37" s="1">
        <v>28</v>
      </c>
      <c r="R37" s="1">
        <v>631</v>
      </c>
      <c r="S37" s="1">
        <v>59</v>
      </c>
      <c r="T37" s="1">
        <v>15</v>
      </c>
      <c r="U37" s="1"/>
      <c r="V37" s="1"/>
      <c r="X37" s="1"/>
      <c r="Y37">
        <v>14</v>
      </c>
      <c r="Z37" s="1"/>
      <c r="AA37" s="1"/>
      <c r="AB37" s="1"/>
      <c r="AD37" s="1"/>
      <c r="AI37" t="str">
        <f t="shared" si="20"/>
        <v>Darien</v>
      </c>
      <c r="AJ37" t="s">
        <v>18</v>
      </c>
      <c r="AK37" s="9">
        <v>4</v>
      </c>
      <c r="AL37" s="7"/>
      <c r="AN37" s="91">
        <v>9</v>
      </c>
      <c r="AO37" s="93">
        <v>1</v>
      </c>
      <c r="AP37" s="93">
        <v>25</v>
      </c>
      <c r="AQ37" s="100">
        <v>18850</v>
      </c>
      <c r="AR37" s="100">
        <f t="shared" si="30"/>
        <v>9001</v>
      </c>
      <c r="AS37" t="s">
        <v>1753</v>
      </c>
      <c r="AT37" s="103">
        <f t="shared" si="31"/>
        <v>918850</v>
      </c>
      <c r="AW37">
        <v>23.44</v>
      </c>
      <c r="AX37">
        <v>10.59</v>
      </c>
      <c r="AY37">
        <v>12.86</v>
      </c>
      <c r="AZ37" s="2"/>
      <c r="BF37" s="107" t="e">
        <f t="shared" si="32"/>
        <v>#N/A</v>
      </c>
      <c r="BG37" s="107">
        <f t="shared" si="33"/>
        <v>0</v>
      </c>
      <c r="BH37" s="107">
        <f t="shared" si="34"/>
        <v>0.84399999999999997</v>
      </c>
      <c r="BI37" s="107">
        <f t="shared" si="35"/>
        <v>0</v>
      </c>
      <c r="BJ37" s="107">
        <f t="shared" si="36"/>
        <v>0</v>
      </c>
      <c r="BK37">
        <f t="shared" si="19"/>
        <v>0</v>
      </c>
    </row>
    <row r="38" spans="1:63" hidden="1" outlineLevel="1">
      <c r="A38" t="s">
        <v>2871</v>
      </c>
      <c r="B38" s="9" t="s">
        <v>137</v>
      </c>
      <c r="C38" s="1">
        <f t="shared" si="21"/>
        <v>91</v>
      </c>
      <c r="D38" s="7" t="e">
        <f t="shared" si="22"/>
        <v>#N/A</v>
      </c>
      <c r="E38" s="7">
        <f t="shared" si="23"/>
        <v>3</v>
      </c>
      <c r="F38" s="7">
        <f t="shared" si="24"/>
        <v>1</v>
      </c>
      <c r="G38" s="7">
        <f t="shared" si="4"/>
        <v>2</v>
      </c>
      <c r="H38" s="48">
        <f t="shared" si="25"/>
        <v>41</v>
      </c>
      <c r="I38" s="163">
        <f t="shared" si="26"/>
        <v>0.45054945054945056</v>
      </c>
      <c r="J38" s="8"/>
      <c r="K38" s="2">
        <f t="shared" si="27"/>
        <v>0</v>
      </c>
      <c r="L38" s="2">
        <f t="shared" si="28"/>
        <v>0.14285714285714285</v>
      </c>
      <c r="M38" s="2">
        <f t="shared" si="29"/>
        <v>0.60439560439560436</v>
      </c>
      <c r="N38" s="2">
        <f t="shared" si="10"/>
        <v>0.15384615384615385</v>
      </c>
      <c r="O38" s="2">
        <f t="shared" si="11"/>
        <v>9.8901098901098994E-2</v>
      </c>
      <c r="P38" s="1"/>
      <c r="Q38" s="1">
        <v>13</v>
      </c>
      <c r="R38" s="1">
        <v>55</v>
      </c>
      <c r="S38" s="1">
        <v>14</v>
      </c>
      <c r="T38" s="1">
        <v>7</v>
      </c>
      <c r="U38" s="1"/>
      <c r="V38" s="1"/>
      <c r="X38" s="1"/>
      <c r="Y38">
        <v>2</v>
      </c>
      <c r="Z38" s="1"/>
      <c r="AA38" s="1"/>
      <c r="AB38" s="1"/>
      <c r="AD38" s="1"/>
      <c r="AI38" t="str">
        <f t="shared" si="20"/>
        <v>Deep River</v>
      </c>
      <c r="AJ38" t="s">
        <v>2292</v>
      </c>
      <c r="AK38" s="9">
        <v>2</v>
      </c>
      <c r="AL38" s="7"/>
      <c r="AN38" s="91">
        <v>9</v>
      </c>
      <c r="AO38" s="93">
        <v>7</v>
      </c>
      <c r="AP38" s="93">
        <v>20</v>
      </c>
      <c r="AQ38" s="100">
        <v>19130</v>
      </c>
      <c r="AR38" s="100">
        <f t="shared" si="30"/>
        <v>9007</v>
      </c>
      <c r="AS38" t="s">
        <v>1753</v>
      </c>
      <c r="AT38" s="103">
        <f t="shared" si="31"/>
        <v>919130</v>
      </c>
      <c r="AW38">
        <v>14.17</v>
      </c>
      <c r="AX38">
        <v>0.61</v>
      </c>
      <c r="AY38">
        <v>13.55</v>
      </c>
      <c r="AZ38" s="2"/>
      <c r="BF38" s="107" t="e">
        <f t="shared" si="32"/>
        <v>#N/A</v>
      </c>
      <c r="BG38" s="107">
        <f t="shared" si="33"/>
        <v>0</v>
      </c>
      <c r="BH38" s="107">
        <f t="shared" si="34"/>
        <v>0.60399999999999998</v>
      </c>
      <c r="BI38" s="107">
        <f t="shared" si="35"/>
        <v>0</v>
      </c>
      <c r="BJ38" s="107">
        <f t="shared" si="36"/>
        <v>0</v>
      </c>
      <c r="BK38">
        <f t="shared" si="19"/>
        <v>0</v>
      </c>
    </row>
    <row r="39" spans="1:63" hidden="1" outlineLevel="1">
      <c r="A39" t="s">
        <v>1556</v>
      </c>
      <c r="B39" s="9" t="s">
        <v>137</v>
      </c>
      <c r="C39" s="1">
        <f t="shared" si="21"/>
        <v>117</v>
      </c>
      <c r="D39" s="7" t="e">
        <f t="shared" si="22"/>
        <v>#N/A</v>
      </c>
      <c r="E39" s="7">
        <f t="shared" si="23"/>
        <v>4</v>
      </c>
      <c r="F39" s="7">
        <f t="shared" si="24"/>
        <v>1</v>
      </c>
      <c r="G39" s="7">
        <f t="shared" si="4"/>
        <v>2</v>
      </c>
      <c r="H39" s="48">
        <f t="shared" si="25"/>
        <v>40</v>
      </c>
      <c r="I39" s="163">
        <f t="shared" si="26"/>
        <v>0.34188034188034189</v>
      </c>
      <c r="J39" s="8"/>
      <c r="K39" s="2">
        <f t="shared" si="27"/>
        <v>0</v>
      </c>
      <c r="L39" s="2">
        <f t="shared" si="28"/>
        <v>0.13675213675213677</v>
      </c>
      <c r="M39" s="2">
        <f t="shared" si="29"/>
        <v>0.5213675213675214</v>
      </c>
      <c r="N39" s="2">
        <f t="shared" si="10"/>
        <v>0.17948717948717949</v>
      </c>
      <c r="O39" s="2">
        <f t="shared" si="11"/>
        <v>0.1623931623931624</v>
      </c>
      <c r="P39" s="1"/>
      <c r="Q39" s="1">
        <v>16</v>
      </c>
      <c r="R39" s="1">
        <v>61</v>
      </c>
      <c r="S39" s="1">
        <v>21</v>
      </c>
      <c r="T39" s="1">
        <v>17</v>
      </c>
      <c r="U39" s="1"/>
      <c r="V39" s="1"/>
      <c r="X39" s="1"/>
      <c r="Y39">
        <v>2</v>
      </c>
      <c r="Z39" s="1"/>
      <c r="AA39" s="1"/>
      <c r="AB39" s="1"/>
      <c r="AD39" s="1"/>
      <c r="AI39" t="str">
        <f t="shared" si="20"/>
        <v>Derby</v>
      </c>
      <c r="AJ39" t="s">
        <v>3296</v>
      </c>
      <c r="AK39" s="9">
        <v>3</v>
      </c>
      <c r="AL39" s="7"/>
      <c r="AN39" s="91">
        <v>9</v>
      </c>
      <c r="AO39" s="93">
        <v>9</v>
      </c>
      <c r="AP39" s="93">
        <v>30</v>
      </c>
      <c r="AQ39" s="100">
        <v>19550</v>
      </c>
      <c r="AR39" s="100">
        <f t="shared" si="30"/>
        <v>9009</v>
      </c>
      <c r="AS39" t="s">
        <v>1753</v>
      </c>
      <c r="AT39" s="103">
        <f t="shared" si="31"/>
        <v>919550</v>
      </c>
      <c r="AW39">
        <v>5.38</v>
      </c>
      <c r="AX39">
        <v>0.4</v>
      </c>
      <c r="AY39">
        <v>4.9800000000000004</v>
      </c>
      <c r="AZ39" s="2"/>
      <c r="BF39" s="107" t="e">
        <f t="shared" si="32"/>
        <v>#N/A</v>
      </c>
      <c r="BG39" s="107">
        <f t="shared" si="33"/>
        <v>0</v>
      </c>
      <c r="BH39" s="107">
        <f t="shared" si="34"/>
        <v>0.52100000000000002</v>
      </c>
      <c r="BI39" s="107">
        <f t="shared" si="35"/>
        <v>0</v>
      </c>
      <c r="BJ39" s="107">
        <f t="shared" si="36"/>
        <v>0</v>
      </c>
      <c r="BK39">
        <f t="shared" si="19"/>
        <v>0</v>
      </c>
    </row>
    <row r="40" spans="1:63" hidden="1" outlineLevel="1">
      <c r="A40" t="s">
        <v>495</v>
      </c>
      <c r="B40" s="9" t="s">
        <v>137</v>
      </c>
      <c r="C40" s="1">
        <f t="shared" si="21"/>
        <v>254</v>
      </c>
      <c r="D40" s="7" t="e">
        <f t="shared" si="22"/>
        <v>#N/A</v>
      </c>
      <c r="E40" s="7">
        <f t="shared" si="23"/>
        <v>3</v>
      </c>
      <c r="F40" s="7">
        <f t="shared" si="24"/>
        <v>1</v>
      </c>
      <c r="G40" s="7">
        <f t="shared" si="4"/>
        <v>2</v>
      </c>
      <c r="H40" s="48">
        <f t="shared" si="25"/>
        <v>102</v>
      </c>
      <c r="I40" s="163">
        <f t="shared" si="26"/>
        <v>0.40157480314960631</v>
      </c>
      <c r="J40" s="8"/>
      <c r="K40" s="2">
        <f t="shared" si="27"/>
        <v>0</v>
      </c>
      <c r="L40" s="2">
        <f t="shared" si="28"/>
        <v>0.12204724409448819</v>
      </c>
      <c r="M40" s="2">
        <f t="shared" si="29"/>
        <v>0.58661417322834641</v>
      </c>
      <c r="N40" s="2">
        <f t="shared" si="10"/>
        <v>0.18503937007874016</v>
      </c>
      <c r="O40" s="2">
        <f t="shared" si="11"/>
        <v>0.10629921259842523</v>
      </c>
      <c r="P40" s="1"/>
      <c r="Q40" s="1">
        <v>31</v>
      </c>
      <c r="R40" s="1">
        <v>149</v>
      </c>
      <c r="S40" s="1">
        <v>47</v>
      </c>
      <c r="T40" s="1">
        <v>22</v>
      </c>
      <c r="U40" s="1"/>
      <c r="V40" s="1"/>
      <c r="X40" s="1"/>
      <c r="Y40">
        <v>5</v>
      </c>
      <c r="Z40" s="1"/>
      <c r="AA40" s="1"/>
      <c r="AB40" s="1"/>
      <c r="AD40" s="1"/>
      <c r="AI40" t="str">
        <f t="shared" si="20"/>
        <v>Durham</v>
      </c>
      <c r="AJ40" t="s">
        <v>2292</v>
      </c>
      <c r="AK40" s="9">
        <v>3</v>
      </c>
      <c r="AL40" s="7"/>
      <c r="AN40" s="91">
        <v>9</v>
      </c>
      <c r="AO40" s="93">
        <v>7</v>
      </c>
      <c r="AP40" s="93">
        <v>25</v>
      </c>
      <c r="AQ40" s="100">
        <v>20810</v>
      </c>
      <c r="AR40" s="100">
        <f t="shared" si="30"/>
        <v>9007</v>
      </c>
      <c r="AS40" t="s">
        <v>1753</v>
      </c>
      <c r="AT40" s="103">
        <f t="shared" si="31"/>
        <v>920810</v>
      </c>
      <c r="AW40">
        <v>23.76</v>
      </c>
      <c r="AX40">
        <v>0.16</v>
      </c>
      <c r="AY40">
        <v>23.6</v>
      </c>
      <c r="AZ40" s="2"/>
      <c r="BF40" s="107" t="e">
        <f t="shared" si="32"/>
        <v>#N/A</v>
      </c>
      <c r="BG40" s="107">
        <f t="shared" si="33"/>
        <v>0</v>
      </c>
      <c r="BH40" s="107">
        <f t="shared" si="34"/>
        <v>0.58599999999999997</v>
      </c>
      <c r="BI40" s="107">
        <f t="shared" si="35"/>
        <v>0</v>
      </c>
      <c r="BJ40" s="107">
        <f t="shared" si="36"/>
        <v>0</v>
      </c>
      <c r="BK40">
        <f t="shared" si="19"/>
        <v>0</v>
      </c>
    </row>
    <row r="41" spans="1:63" hidden="1" outlineLevel="1">
      <c r="A41" t="s">
        <v>2867</v>
      </c>
      <c r="B41" s="9" t="s">
        <v>137</v>
      </c>
      <c r="C41" s="1">
        <f t="shared" si="21"/>
        <v>188</v>
      </c>
      <c r="D41" s="7" t="e">
        <f t="shared" si="22"/>
        <v>#N/A</v>
      </c>
      <c r="E41" s="7">
        <f t="shared" si="23"/>
        <v>2</v>
      </c>
      <c r="F41" s="7">
        <f t="shared" si="24"/>
        <v>1</v>
      </c>
      <c r="G41" s="7">
        <f t="shared" si="4"/>
        <v>3</v>
      </c>
      <c r="H41" s="48">
        <f t="shared" si="25"/>
        <v>95</v>
      </c>
      <c r="I41" s="163">
        <f t="shared" si="26"/>
        <v>0.50531914893617025</v>
      </c>
      <c r="J41" s="8"/>
      <c r="K41" s="2">
        <f t="shared" si="27"/>
        <v>0</v>
      </c>
      <c r="L41" s="2">
        <f t="shared" si="28"/>
        <v>0.15957446808510639</v>
      </c>
      <c r="M41" s="2">
        <f t="shared" si="29"/>
        <v>0.66489361702127658</v>
      </c>
      <c r="N41" s="2">
        <f t="shared" si="10"/>
        <v>0.10638297872340426</v>
      </c>
      <c r="O41" s="2">
        <f t="shared" si="11"/>
        <v>6.9148936170212824E-2</v>
      </c>
      <c r="P41" s="1"/>
      <c r="Q41" s="1">
        <v>30</v>
      </c>
      <c r="R41" s="1">
        <v>125</v>
      </c>
      <c r="S41" s="1">
        <v>20</v>
      </c>
      <c r="T41" s="1">
        <v>8</v>
      </c>
      <c r="U41" s="1"/>
      <c r="V41" s="1"/>
      <c r="X41" s="1"/>
      <c r="Y41">
        <v>5</v>
      </c>
      <c r="Z41" s="1"/>
      <c r="AA41" s="1"/>
      <c r="AB41" s="1"/>
      <c r="AD41" s="1"/>
      <c r="AI41" t="str">
        <f t="shared" si="20"/>
        <v>East Granby</v>
      </c>
      <c r="AJ41" t="s">
        <v>1605</v>
      </c>
      <c r="AK41" s="9">
        <v>1</v>
      </c>
      <c r="AL41" s="7"/>
      <c r="AN41" s="91">
        <v>9</v>
      </c>
      <c r="AO41" s="93">
        <v>3</v>
      </c>
      <c r="AP41" s="93">
        <v>35</v>
      </c>
      <c r="AQ41" s="100">
        <v>22070</v>
      </c>
      <c r="AR41" s="100">
        <f t="shared" si="30"/>
        <v>9003</v>
      </c>
      <c r="AS41" t="s">
        <v>1753</v>
      </c>
      <c r="AT41" s="103">
        <f t="shared" si="31"/>
        <v>922070</v>
      </c>
      <c r="AW41">
        <v>17.559999999999999</v>
      </c>
      <c r="AX41">
        <v>0.08</v>
      </c>
      <c r="AY41">
        <v>17.48</v>
      </c>
      <c r="AZ41" s="2"/>
      <c r="BF41" s="107" t="e">
        <f t="shared" si="32"/>
        <v>#N/A</v>
      </c>
      <c r="BG41" s="107">
        <f t="shared" si="33"/>
        <v>0</v>
      </c>
      <c r="BH41" s="107">
        <f t="shared" si="34"/>
        <v>0.66400000000000003</v>
      </c>
      <c r="BI41" s="107">
        <f t="shared" si="35"/>
        <v>0</v>
      </c>
      <c r="BJ41" s="107">
        <f t="shared" si="36"/>
        <v>0</v>
      </c>
      <c r="BK41">
        <f t="shared" si="19"/>
        <v>0</v>
      </c>
    </row>
    <row r="42" spans="1:63" hidden="1" outlineLevel="1">
      <c r="A42" t="s">
        <v>1649</v>
      </c>
      <c r="B42" s="9" t="s">
        <v>137</v>
      </c>
      <c r="C42" s="1">
        <f t="shared" si="21"/>
        <v>194</v>
      </c>
      <c r="D42" s="7" t="e">
        <f t="shared" si="22"/>
        <v>#N/A</v>
      </c>
      <c r="E42" s="7">
        <f t="shared" si="23"/>
        <v>2</v>
      </c>
      <c r="F42" s="7">
        <f t="shared" si="24"/>
        <v>1</v>
      </c>
      <c r="G42" s="7">
        <f t="shared" si="4"/>
        <v>3</v>
      </c>
      <c r="H42" s="48">
        <f t="shared" si="25"/>
        <v>62</v>
      </c>
      <c r="I42" s="163">
        <f t="shared" si="26"/>
        <v>0.31958762886597936</v>
      </c>
      <c r="J42" s="8"/>
      <c r="K42" s="2">
        <f t="shared" si="27"/>
        <v>0</v>
      </c>
      <c r="L42" s="2">
        <f t="shared" si="28"/>
        <v>0.18556701030927836</v>
      </c>
      <c r="M42" s="2">
        <f t="shared" si="29"/>
        <v>0.50515463917525771</v>
      </c>
      <c r="N42" s="2">
        <f t="shared" si="10"/>
        <v>0.15463917525773196</v>
      </c>
      <c r="O42" s="2">
        <f t="shared" si="11"/>
        <v>0.15463917525773196</v>
      </c>
      <c r="P42" s="1"/>
      <c r="Q42" s="1">
        <v>36</v>
      </c>
      <c r="R42" s="1">
        <v>98</v>
      </c>
      <c r="S42" s="1">
        <v>30</v>
      </c>
      <c r="T42" s="1">
        <v>27</v>
      </c>
      <c r="U42" s="1"/>
      <c r="V42" s="1"/>
      <c r="X42" s="1"/>
      <c r="Y42">
        <v>3</v>
      </c>
      <c r="Z42" s="1"/>
      <c r="AA42" s="1"/>
      <c r="AB42" s="1"/>
      <c r="AD42" s="1"/>
      <c r="AI42" t="str">
        <f t="shared" si="20"/>
        <v>East Haddam</v>
      </c>
      <c r="AJ42" t="s">
        <v>2292</v>
      </c>
      <c r="AK42" s="9">
        <v>2</v>
      </c>
      <c r="AL42" s="7"/>
      <c r="AN42" s="91">
        <v>9</v>
      </c>
      <c r="AO42" s="93">
        <v>7</v>
      </c>
      <c r="AP42" s="93">
        <v>30</v>
      </c>
      <c r="AQ42" s="100">
        <v>22280</v>
      </c>
      <c r="AR42" s="100">
        <f t="shared" si="30"/>
        <v>9007</v>
      </c>
      <c r="AS42" t="s">
        <v>1753</v>
      </c>
      <c r="AT42" s="103">
        <f t="shared" si="31"/>
        <v>922280</v>
      </c>
      <c r="AW42">
        <v>56.57</v>
      </c>
      <c r="AX42">
        <v>2.2400000000000002</v>
      </c>
      <c r="AY42">
        <v>54.33</v>
      </c>
      <c r="AZ42" s="2"/>
      <c r="BF42" s="107" t="e">
        <f t="shared" si="32"/>
        <v>#N/A</v>
      </c>
      <c r="BG42" s="107">
        <f t="shared" si="33"/>
        <v>0</v>
      </c>
      <c r="BH42" s="107">
        <f t="shared" si="34"/>
        <v>0.505</v>
      </c>
      <c r="BI42" s="107">
        <f t="shared" si="35"/>
        <v>0</v>
      </c>
      <c r="BJ42" s="107">
        <f t="shared" si="36"/>
        <v>0</v>
      </c>
      <c r="BK42">
        <f t="shared" si="19"/>
        <v>0</v>
      </c>
    </row>
    <row r="43" spans="1:63" hidden="1" outlineLevel="1">
      <c r="A43" t="s">
        <v>2344</v>
      </c>
      <c r="B43" s="9" t="s">
        <v>137</v>
      </c>
      <c r="C43" s="1">
        <f t="shared" si="21"/>
        <v>271</v>
      </c>
      <c r="D43" s="7" t="e">
        <f t="shared" si="22"/>
        <v>#N/A</v>
      </c>
      <c r="E43" s="7">
        <f t="shared" si="23"/>
        <v>2</v>
      </c>
      <c r="F43" s="7">
        <f t="shared" si="24"/>
        <v>1</v>
      </c>
      <c r="G43" s="7">
        <f t="shared" si="4"/>
        <v>3</v>
      </c>
      <c r="H43" s="48">
        <f t="shared" si="25"/>
        <v>124</v>
      </c>
      <c r="I43" s="163">
        <f t="shared" si="26"/>
        <v>0.45756457564575648</v>
      </c>
      <c r="J43" s="8"/>
      <c r="K43" s="2">
        <f t="shared" si="27"/>
        <v>0</v>
      </c>
      <c r="L43" s="2">
        <f t="shared" si="28"/>
        <v>0.15867158671586715</v>
      </c>
      <c r="M43" s="2">
        <f t="shared" si="29"/>
        <v>0.6162361623616236</v>
      </c>
      <c r="N43" s="2">
        <f t="shared" si="10"/>
        <v>0.14022140221402213</v>
      </c>
      <c r="O43" s="2">
        <f t="shared" si="11"/>
        <v>8.4870848708487157E-2</v>
      </c>
      <c r="P43" s="1"/>
      <c r="Q43" s="1">
        <v>43</v>
      </c>
      <c r="R43" s="1">
        <v>167</v>
      </c>
      <c r="S43" s="1">
        <v>38</v>
      </c>
      <c r="T43" s="1">
        <v>21</v>
      </c>
      <c r="U43" s="1"/>
      <c r="V43" s="1"/>
      <c r="X43" s="1"/>
      <c r="Y43">
        <v>2</v>
      </c>
      <c r="Z43" s="1"/>
      <c r="AA43" s="1"/>
      <c r="AB43" s="1"/>
      <c r="AD43" s="1"/>
      <c r="AI43" t="str">
        <f t="shared" si="20"/>
        <v>East Hampton</v>
      </c>
      <c r="AJ43" t="s">
        <v>2292</v>
      </c>
      <c r="AK43" s="9">
        <v>2</v>
      </c>
      <c r="AL43" s="7"/>
      <c r="AN43" s="91">
        <v>9</v>
      </c>
      <c r="AO43" s="93">
        <v>7</v>
      </c>
      <c r="AP43" s="93">
        <v>35</v>
      </c>
      <c r="AQ43" s="100">
        <v>22490</v>
      </c>
      <c r="AR43" s="100">
        <f t="shared" si="30"/>
        <v>9007</v>
      </c>
      <c r="AS43" t="s">
        <v>1753</v>
      </c>
      <c r="AT43" s="103">
        <f t="shared" si="31"/>
        <v>922490</v>
      </c>
      <c r="AW43">
        <v>36.840000000000003</v>
      </c>
      <c r="AX43">
        <v>1.24</v>
      </c>
      <c r="AY43">
        <v>35.590000000000003</v>
      </c>
      <c r="AZ43" s="2"/>
      <c r="BF43" s="107" t="e">
        <f t="shared" si="32"/>
        <v>#N/A</v>
      </c>
      <c r="BG43" s="107">
        <f t="shared" si="33"/>
        <v>0</v>
      </c>
      <c r="BH43" s="107">
        <f t="shared" si="34"/>
        <v>0.61599999999999999</v>
      </c>
      <c r="BI43" s="107">
        <f t="shared" si="35"/>
        <v>0</v>
      </c>
      <c r="BJ43" s="107">
        <f t="shared" si="36"/>
        <v>0</v>
      </c>
      <c r="BK43">
        <f t="shared" si="19"/>
        <v>0</v>
      </c>
    </row>
    <row r="44" spans="1:63" hidden="1" outlineLevel="1">
      <c r="A44" t="s">
        <v>2814</v>
      </c>
      <c r="B44" s="9" t="s">
        <v>137</v>
      </c>
      <c r="C44" s="1">
        <f t="shared" si="21"/>
        <v>412</v>
      </c>
      <c r="D44" s="7" t="e">
        <f t="shared" si="22"/>
        <v>#N/A</v>
      </c>
      <c r="E44" s="7">
        <f t="shared" si="23"/>
        <v>2</v>
      </c>
      <c r="F44" s="7">
        <f t="shared" si="24"/>
        <v>1</v>
      </c>
      <c r="G44" s="7">
        <f t="shared" si="4"/>
        <v>3</v>
      </c>
      <c r="H44" s="48">
        <f t="shared" si="25"/>
        <v>173</v>
      </c>
      <c r="I44" s="163">
        <f t="shared" si="26"/>
        <v>0.4199029126213592</v>
      </c>
      <c r="J44" s="8"/>
      <c r="K44" s="2">
        <f t="shared" si="27"/>
        <v>0</v>
      </c>
      <c r="L44" s="2">
        <f t="shared" si="28"/>
        <v>0.16747572815533981</v>
      </c>
      <c r="M44" s="2">
        <f t="shared" si="29"/>
        <v>0.58737864077669899</v>
      </c>
      <c r="N44" s="2">
        <f t="shared" si="10"/>
        <v>0.14320388349514562</v>
      </c>
      <c r="O44" s="2">
        <f t="shared" si="11"/>
        <v>0.10194174757281554</v>
      </c>
      <c r="P44" s="1"/>
      <c r="Q44" s="1">
        <v>69</v>
      </c>
      <c r="R44" s="1">
        <v>242</v>
      </c>
      <c r="S44" s="1">
        <v>59</v>
      </c>
      <c r="T44" s="1">
        <v>29</v>
      </c>
      <c r="U44" s="1"/>
      <c r="V44" s="1"/>
      <c r="X44" s="1"/>
      <c r="Y44">
        <v>13</v>
      </c>
      <c r="Z44" s="1"/>
      <c r="AA44" s="1"/>
      <c r="AB44" s="1"/>
      <c r="AD44" s="1"/>
      <c r="AI44" t="str">
        <f t="shared" si="20"/>
        <v>East Hartford</v>
      </c>
      <c r="AJ44" t="s">
        <v>1605</v>
      </c>
      <c r="AK44" s="9">
        <v>1</v>
      </c>
      <c r="AL44" s="7"/>
      <c r="AN44" s="91">
        <v>9</v>
      </c>
      <c r="AO44" s="93">
        <v>3</v>
      </c>
      <c r="AP44" s="93">
        <v>40</v>
      </c>
      <c r="AQ44" s="100">
        <v>22630</v>
      </c>
      <c r="AR44" s="100">
        <f t="shared" si="30"/>
        <v>9003</v>
      </c>
      <c r="AS44" t="s">
        <v>1753</v>
      </c>
      <c r="AT44" s="103">
        <f t="shared" si="31"/>
        <v>922630</v>
      </c>
      <c r="AW44">
        <v>18.78</v>
      </c>
      <c r="AX44">
        <v>0.76</v>
      </c>
      <c r="AY44">
        <v>18.02</v>
      </c>
      <c r="AZ44" s="2"/>
      <c r="BF44" s="107" t="e">
        <f t="shared" si="32"/>
        <v>#N/A</v>
      </c>
      <c r="BG44" s="107">
        <f t="shared" si="33"/>
        <v>0</v>
      </c>
      <c r="BH44" s="107">
        <f t="shared" si="34"/>
        <v>0.58699999999999997</v>
      </c>
      <c r="BI44" s="107">
        <f t="shared" si="35"/>
        <v>0</v>
      </c>
      <c r="BJ44" s="107">
        <f t="shared" si="36"/>
        <v>0</v>
      </c>
      <c r="BK44">
        <f t="shared" si="19"/>
        <v>0</v>
      </c>
    </row>
    <row r="45" spans="1:63" hidden="1" outlineLevel="1">
      <c r="A45" t="s">
        <v>2626</v>
      </c>
      <c r="B45" s="9" t="s">
        <v>137</v>
      </c>
      <c r="C45" s="1">
        <f t="shared" si="21"/>
        <v>203</v>
      </c>
      <c r="D45" s="7" t="e">
        <f t="shared" si="22"/>
        <v>#N/A</v>
      </c>
      <c r="E45" s="7">
        <f t="shared" si="23"/>
        <v>2</v>
      </c>
      <c r="F45" s="7">
        <f t="shared" si="24"/>
        <v>1</v>
      </c>
      <c r="G45" s="7">
        <f t="shared" si="4"/>
        <v>3</v>
      </c>
      <c r="H45" s="48">
        <f t="shared" si="25"/>
        <v>117</v>
      </c>
      <c r="I45" s="163">
        <f t="shared" si="26"/>
        <v>0.57635467980295563</v>
      </c>
      <c r="J45" s="8"/>
      <c r="K45" s="2">
        <f t="shared" si="27"/>
        <v>0</v>
      </c>
      <c r="L45" s="2">
        <f t="shared" si="28"/>
        <v>0.11330049261083744</v>
      </c>
      <c r="M45" s="2">
        <f t="shared" si="29"/>
        <v>0.68965517241379315</v>
      </c>
      <c r="N45" s="2">
        <f t="shared" si="10"/>
        <v>0.10837438423645321</v>
      </c>
      <c r="O45" s="2">
        <f t="shared" si="11"/>
        <v>8.8669950738916231E-2</v>
      </c>
      <c r="P45" s="1"/>
      <c r="Q45" s="1">
        <v>23</v>
      </c>
      <c r="R45" s="1">
        <v>140</v>
      </c>
      <c r="S45" s="1">
        <v>22</v>
      </c>
      <c r="T45" s="1">
        <v>14</v>
      </c>
      <c r="U45" s="1"/>
      <c r="V45" s="1"/>
      <c r="X45" s="1"/>
      <c r="Y45">
        <v>4</v>
      </c>
      <c r="Z45" s="1"/>
      <c r="AA45" s="1"/>
      <c r="AB45" s="1"/>
      <c r="AD45" s="1"/>
      <c r="AI45" t="str">
        <f t="shared" si="20"/>
        <v>East Haven</v>
      </c>
      <c r="AJ45" t="s">
        <v>3296</v>
      </c>
      <c r="AK45" s="9">
        <v>3</v>
      </c>
      <c r="AL45" s="7"/>
      <c r="AN45" s="91">
        <v>9</v>
      </c>
      <c r="AO45" s="93">
        <v>9</v>
      </c>
      <c r="AP45" s="93">
        <v>35</v>
      </c>
      <c r="AQ45" s="100">
        <v>22910</v>
      </c>
      <c r="AR45" s="100">
        <f t="shared" si="30"/>
        <v>9009</v>
      </c>
      <c r="AS45" t="s">
        <v>1753</v>
      </c>
      <c r="AT45" s="103">
        <f t="shared" si="31"/>
        <v>922910</v>
      </c>
      <c r="AW45">
        <v>13.42</v>
      </c>
      <c r="AX45">
        <v>1.1499999999999999</v>
      </c>
      <c r="AY45">
        <v>12.26</v>
      </c>
      <c r="AZ45" s="2"/>
      <c r="BF45" s="107" t="e">
        <f t="shared" si="32"/>
        <v>#N/A</v>
      </c>
      <c r="BG45" s="107">
        <f t="shared" si="33"/>
        <v>0</v>
      </c>
      <c r="BH45" s="107">
        <f t="shared" si="34"/>
        <v>0.68899999999999995</v>
      </c>
      <c r="BI45" s="107">
        <f t="shared" si="35"/>
        <v>0</v>
      </c>
      <c r="BJ45" s="107">
        <f t="shared" si="36"/>
        <v>0</v>
      </c>
      <c r="BK45">
        <f t="shared" si="19"/>
        <v>0</v>
      </c>
    </row>
    <row r="46" spans="1:63" hidden="1" outlineLevel="1">
      <c r="A46" t="s">
        <v>3092</v>
      </c>
      <c r="B46" s="9" t="s">
        <v>137</v>
      </c>
      <c r="C46" s="1">
        <f t="shared" si="21"/>
        <v>406</v>
      </c>
      <c r="D46" s="7" t="e">
        <f t="shared" si="22"/>
        <v>#N/A</v>
      </c>
      <c r="E46" s="7">
        <f t="shared" si="23"/>
        <v>3</v>
      </c>
      <c r="F46" s="7">
        <f t="shared" si="24"/>
        <v>1</v>
      </c>
      <c r="G46" s="7">
        <f t="shared" si="4"/>
        <v>2</v>
      </c>
      <c r="H46" s="48">
        <f t="shared" si="25"/>
        <v>242</v>
      </c>
      <c r="I46" s="163">
        <f t="shared" si="26"/>
        <v>0.59605911330049266</v>
      </c>
      <c r="J46" s="8"/>
      <c r="K46" s="2">
        <f t="shared" si="27"/>
        <v>0</v>
      </c>
      <c r="L46" s="2">
        <f t="shared" si="28"/>
        <v>9.1133004926108374E-2</v>
      </c>
      <c r="M46" s="2">
        <f t="shared" si="29"/>
        <v>0.71182266009852213</v>
      </c>
      <c r="N46" s="2">
        <f t="shared" si="10"/>
        <v>0.11576354679802955</v>
      </c>
      <c r="O46" s="2">
        <f t="shared" si="11"/>
        <v>8.1280788177339997E-2</v>
      </c>
      <c r="P46" s="1"/>
      <c r="Q46" s="1">
        <v>37</v>
      </c>
      <c r="R46" s="1">
        <v>289</v>
      </c>
      <c r="S46" s="1">
        <v>47</v>
      </c>
      <c r="T46" s="1">
        <v>20</v>
      </c>
      <c r="U46" s="1"/>
      <c r="V46" s="1"/>
      <c r="X46" s="1"/>
      <c r="Y46">
        <v>13</v>
      </c>
      <c r="Z46" s="1"/>
      <c r="AA46" s="1"/>
      <c r="AB46" s="1"/>
      <c r="AD46" s="1"/>
      <c r="AI46" t="str">
        <f t="shared" si="20"/>
        <v>East Lyme</v>
      </c>
      <c r="AJ46" t="s">
        <v>2900</v>
      </c>
      <c r="AK46" s="9">
        <v>2</v>
      </c>
      <c r="AL46" s="7"/>
      <c r="AN46" s="91">
        <v>9</v>
      </c>
      <c r="AO46" s="93">
        <v>11</v>
      </c>
      <c r="AP46" s="93">
        <v>15</v>
      </c>
      <c r="AQ46" s="100">
        <v>23400</v>
      </c>
      <c r="AR46" s="100">
        <f t="shared" si="30"/>
        <v>9011</v>
      </c>
      <c r="AS46" t="s">
        <v>1753</v>
      </c>
      <c r="AT46" s="103">
        <f t="shared" si="31"/>
        <v>923400</v>
      </c>
      <c r="AW46">
        <v>41.97</v>
      </c>
      <c r="AX46">
        <v>7.93</v>
      </c>
      <c r="AY46">
        <v>34.03</v>
      </c>
      <c r="AZ46" s="2"/>
      <c r="BF46" s="107" t="e">
        <f t="shared" si="32"/>
        <v>#N/A</v>
      </c>
      <c r="BG46" s="107">
        <f t="shared" si="33"/>
        <v>0</v>
      </c>
      <c r="BH46" s="107">
        <f t="shared" si="34"/>
        <v>0.71099999999999997</v>
      </c>
      <c r="BI46" s="107">
        <f t="shared" si="35"/>
        <v>0</v>
      </c>
      <c r="BJ46" s="107">
        <f t="shared" si="36"/>
        <v>0</v>
      </c>
      <c r="BK46">
        <f t="shared" si="19"/>
        <v>0</v>
      </c>
    </row>
    <row r="47" spans="1:63" hidden="1" outlineLevel="1">
      <c r="A47" t="s">
        <v>144</v>
      </c>
      <c r="B47" s="9" t="s">
        <v>137</v>
      </c>
      <c r="C47" s="1">
        <f t="shared" si="21"/>
        <v>209</v>
      </c>
      <c r="D47" s="7" t="e">
        <f t="shared" si="22"/>
        <v>#N/A</v>
      </c>
      <c r="E47" s="7">
        <f t="shared" si="23"/>
        <v>3</v>
      </c>
      <c r="F47" s="7">
        <f t="shared" si="24"/>
        <v>1</v>
      </c>
      <c r="G47" s="7">
        <f t="shared" si="4"/>
        <v>2</v>
      </c>
      <c r="H47" s="48">
        <f t="shared" si="25"/>
        <v>110</v>
      </c>
      <c r="I47" s="163">
        <f t="shared" si="26"/>
        <v>0.52631578947368418</v>
      </c>
      <c r="J47" s="8"/>
      <c r="K47" s="2">
        <f t="shared" si="27"/>
        <v>0</v>
      </c>
      <c r="L47" s="2">
        <f t="shared" si="28"/>
        <v>9.569377990430622E-2</v>
      </c>
      <c r="M47" s="2">
        <f t="shared" si="29"/>
        <v>0.66985645933014359</v>
      </c>
      <c r="N47" s="2">
        <f t="shared" si="10"/>
        <v>0.14354066985645933</v>
      </c>
      <c r="O47" s="2">
        <f t="shared" si="11"/>
        <v>9.0909090909090801E-2</v>
      </c>
      <c r="P47" s="1"/>
      <c r="Q47" s="1">
        <v>20</v>
      </c>
      <c r="R47" s="1">
        <v>140</v>
      </c>
      <c r="S47" s="1">
        <v>30</v>
      </c>
      <c r="T47" s="1">
        <v>17</v>
      </c>
      <c r="U47" s="1"/>
      <c r="V47" s="1"/>
      <c r="X47" s="1"/>
      <c r="Y47">
        <v>2</v>
      </c>
      <c r="Z47" s="1"/>
      <c r="AA47" s="1"/>
      <c r="AB47" s="1"/>
      <c r="AD47" s="1"/>
      <c r="AI47" t="str">
        <f t="shared" si="20"/>
        <v>East Windsor</v>
      </c>
      <c r="AJ47" t="s">
        <v>1605</v>
      </c>
      <c r="AK47" s="9">
        <v>1</v>
      </c>
      <c r="AL47" s="7"/>
      <c r="AN47" s="91">
        <v>9</v>
      </c>
      <c r="AO47" s="93">
        <v>3</v>
      </c>
      <c r="AP47" s="93">
        <v>45</v>
      </c>
      <c r="AQ47" s="100">
        <v>24800</v>
      </c>
      <c r="AR47" s="100">
        <f t="shared" si="30"/>
        <v>9003</v>
      </c>
      <c r="AS47" t="s">
        <v>1753</v>
      </c>
      <c r="AT47" s="103">
        <f t="shared" si="31"/>
        <v>924800</v>
      </c>
      <c r="AW47">
        <v>26.82</v>
      </c>
      <c r="AX47">
        <v>0.53</v>
      </c>
      <c r="AY47">
        <v>26.29</v>
      </c>
      <c r="AZ47" s="2"/>
      <c r="BF47" s="107" t="e">
        <f t="shared" si="32"/>
        <v>#N/A</v>
      </c>
      <c r="BG47" s="107">
        <f t="shared" si="33"/>
        <v>0</v>
      </c>
      <c r="BH47" s="107">
        <f t="shared" si="34"/>
        <v>0.66900000000000004</v>
      </c>
      <c r="BI47" s="107">
        <f t="shared" si="35"/>
        <v>0</v>
      </c>
      <c r="BJ47" s="107">
        <f t="shared" si="36"/>
        <v>0</v>
      </c>
      <c r="BK47">
        <f t="shared" si="19"/>
        <v>0</v>
      </c>
    </row>
    <row r="48" spans="1:63" hidden="1" outlineLevel="1">
      <c r="A48" t="s">
        <v>143</v>
      </c>
      <c r="B48" s="9" t="s">
        <v>137</v>
      </c>
      <c r="C48" s="1">
        <f t="shared" si="21"/>
        <v>84</v>
      </c>
      <c r="D48" s="7">
        <f t="shared" si="22"/>
        <v>5</v>
      </c>
      <c r="E48" s="7">
        <f t="shared" si="23"/>
        <v>4</v>
      </c>
      <c r="F48" s="7">
        <f t="shared" si="24"/>
        <v>1</v>
      </c>
      <c r="G48" s="7">
        <f t="shared" si="4"/>
        <v>3</v>
      </c>
      <c r="H48" s="48">
        <f t="shared" si="25"/>
        <v>38</v>
      </c>
      <c r="I48" s="163">
        <f t="shared" si="26"/>
        <v>0.45238095238095238</v>
      </c>
      <c r="J48" s="8"/>
      <c r="K48" s="2">
        <f t="shared" si="27"/>
        <v>0</v>
      </c>
      <c r="L48" s="2">
        <f t="shared" si="28"/>
        <v>1.1904761904761904E-2</v>
      </c>
      <c r="M48" s="2">
        <f t="shared" si="29"/>
        <v>0.66666666666666663</v>
      </c>
      <c r="N48" s="2">
        <f t="shared" si="10"/>
        <v>0.10714285714285714</v>
      </c>
      <c r="O48" s="2">
        <f t="shared" si="11"/>
        <v>0.21428571428571436</v>
      </c>
      <c r="P48" s="1"/>
      <c r="Q48" s="1">
        <v>1</v>
      </c>
      <c r="R48" s="1">
        <v>56</v>
      </c>
      <c r="S48" s="1">
        <v>9</v>
      </c>
      <c r="T48" s="1">
        <v>18</v>
      </c>
      <c r="U48" s="1"/>
      <c r="V48" s="1"/>
      <c r="X48" s="1"/>
      <c r="Y48">
        <v>0</v>
      </c>
      <c r="Z48" s="1"/>
      <c r="AA48" s="1"/>
      <c r="AB48" s="1"/>
      <c r="AD48" s="1"/>
      <c r="AI48" t="str">
        <f t="shared" si="20"/>
        <v>Eastford</v>
      </c>
      <c r="AJ48" t="s">
        <v>2523</v>
      </c>
      <c r="AK48" s="9">
        <v>2</v>
      </c>
      <c r="AL48" s="7"/>
      <c r="AN48" s="91">
        <v>9</v>
      </c>
      <c r="AO48" s="93">
        <v>15</v>
      </c>
      <c r="AP48" s="93">
        <v>25</v>
      </c>
      <c r="AQ48" s="100">
        <v>21860</v>
      </c>
      <c r="AR48" s="100">
        <f t="shared" si="30"/>
        <v>9015</v>
      </c>
      <c r="AS48" t="s">
        <v>1753</v>
      </c>
      <c r="AT48" s="103">
        <f t="shared" si="31"/>
        <v>921860</v>
      </c>
      <c r="AW48">
        <v>29.23</v>
      </c>
      <c r="AX48">
        <v>0.35</v>
      </c>
      <c r="AY48">
        <v>28.89</v>
      </c>
      <c r="AZ48" s="2"/>
      <c r="BF48" s="107">
        <f t="shared" si="32"/>
        <v>0</v>
      </c>
      <c r="BG48" s="107">
        <f t="shared" si="33"/>
        <v>0</v>
      </c>
      <c r="BH48" s="107">
        <f t="shared" si="34"/>
        <v>0.66600000000000004</v>
      </c>
      <c r="BI48" s="107">
        <f t="shared" si="35"/>
        <v>0</v>
      </c>
      <c r="BJ48" s="107">
        <f t="shared" si="36"/>
        <v>0</v>
      </c>
      <c r="BK48">
        <f t="shared" si="19"/>
        <v>0</v>
      </c>
    </row>
    <row r="49" spans="1:63" hidden="1" outlineLevel="1">
      <c r="A49" t="s">
        <v>2862</v>
      </c>
      <c r="B49" s="9" t="s">
        <v>137</v>
      </c>
      <c r="C49" s="1">
        <f t="shared" si="21"/>
        <v>227</v>
      </c>
      <c r="D49" s="7" t="e">
        <f t="shared" si="22"/>
        <v>#N/A</v>
      </c>
      <c r="E49" s="7">
        <f t="shared" si="23"/>
        <v>3</v>
      </c>
      <c r="F49" s="7">
        <f t="shared" si="24"/>
        <v>1</v>
      </c>
      <c r="G49" s="7">
        <f t="shared" si="4"/>
        <v>2</v>
      </c>
      <c r="H49" s="48">
        <f t="shared" si="25"/>
        <v>143</v>
      </c>
      <c r="I49" s="163">
        <f t="shared" si="26"/>
        <v>0.62995594713656389</v>
      </c>
      <c r="J49" s="8"/>
      <c r="K49" s="2">
        <f t="shared" si="27"/>
        <v>0</v>
      </c>
      <c r="L49" s="2">
        <f t="shared" si="28"/>
        <v>9.6916299559471369E-2</v>
      </c>
      <c r="M49" s="2">
        <f t="shared" si="29"/>
        <v>0.7312775330396476</v>
      </c>
      <c r="N49" s="2">
        <f t="shared" si="10"/>
        <v>0.1013215859030837</v>
      </c>
      <c r="O49" s="2">
        <f t="shared" si="11"/>
        <v>7.0484581497797363E-2</v>
      </c>
      <c r="P49" s="1"/>
      <c r="Q49" s="1">
        <v>22</v>
      </c>
      <c r="R49" s="1">
        <v>166</v>
      </c>
      <c r="S49" s="1">
        <v>23</v>
      </c>
      <c r="T49" s="1">
        <v>9</v>
      </c>
      <c r="U49" s="1"/>
      <c r="V49" s="1"/>
      <c r="X49" s="1"/>
      <c r="Y49">
        <v>7</v>
      </c>
      <c r="Z49" s="1"/>
      <c r="AA49" s="1"/>
      <c r="AB49" s="1"/>
      <c r="AD49" s="1"/>
      <c r="AI49" t="str">
        <f t="shared" si="20"/>
        <v>Easton</v>
      </c>
      <c r="AJ49" t="s">
        <v>18</v>
      </c>
      <c r="AK49" s="9">
        <v>4</v>
      </c>
      <c r="AL49" s="7"/>
      <c r="AN49" s="91">
        <v>9</v>
      </c>
      <c r="AO49" s="93">
        <v>1</v>
      </c>
      <c r="AP49" s="93">
        <v>30</v>
      </c>
      <c r="AQ49" s="100">
        <v>23890</v>
      </c>
      <c r="AR49" s="100">
        <f t="shared" si="30"/>
        <v>9001</v>
      </c>
      <c r="AS49" t="s">
        <v>1753</v>
      </c>
      <c r="AT49" s="103">
        <f t="shared" si="31"/>
        <v>923890</v>
      </c>
      <c r="AW49">
        <v>28.63</v>
      </c>
      <c r="AX49">
        <v>1.21</v>
      </c>
      <c r="AY49">
        <v>27.42</v>
      </c>
      <c r="AZ49" s="2"/>
      <c r="BF49" s="107" t="e">
        <f t="shared" si="32"/>
        <v>#N/A</v>
      </c>
      <c r="BG49" s="107">
        <f t="shared" si="33"/>
        <v>0</v>
      </c>
      <c r="BH49" s="107">
        <f t="shared" si="34"/>
        <v>0.73099999999999998</v>
      </c>
      <c r="BI49" s="107">
        <f t="shared" si="35"/>
        <v>0</v>
      </c>
      <c r="BJ49" s="107">
        <f t="shared" si="36"/>
        <v>0</v>
      </c>
      <c r="BK49">
        <f t="shared" si="19"/>
        <v>0</v>
      </c>
    </row>
    <row r="50" spans="1:63" hidden="1" outlineLevel="1">
      <c r="A50" t="s">
        <v>79</v>
      </c>
      <c r="B50" s="9" t="s">
        <v>137</v>
      </c>
      <c r="C50" s="1">
        <f t="shared" si="21"/>
        <v>361</v>
      </c>
      <c r="D50" s="7" t="e">
        <f t="shared" si="22"/>
        <v>#N/A</v>
      </c>
      <c r="E50" s="7">
        <f t="shared" si="23"/>
        <v>2</v>
      </c>
      <c r="F50" s="7">
        <f t="shared" si="24"/>
        <v>1</v>
      </c>
      <c r="G50" s="7">
        <f t="shared" si="4"/>
        <v>3</v>
      </c>
      <c r="H50" s="48">
        <f t="shared" si="25"/>
        <v>186</v>
      </c>
      <c r="I50" s="163">
        <f t="shared" si="26"/>
        <v>0.51523545706371188</v>
      </c>
      <c r="J50" s="8"/>
      <c r="K50" s="2">
        <f t="shared" si="27"/>
        <v>0</v>
      </c>
      <c r="L50" s="2">
        <f t="shared" si="28"/>
        <v>0.1329639889196676</v>
      </c>
      <c r="M50" s="2">
        <f t="shared" si="29"/>
        <v>0.64819944598337953</v>
      </c>
      <c r="N50" s="2">
        <f t="shared" si="10"/>
        <v>0.11634349030470914</v>
      </c>
      <c r="O50" s="2">
        <f t="shared" si="11"/>
        <v>0.10249307479224368</v>
      </c>
      <c r="P50" s="1"/>
      <c r="Q50" s="1">
        <v>48</v>
      </c>
      <c r="R50" s="1">
        <v>234</v>
      </c>
      <c r="S50" s="1">
        <v>42</v>
      </c>
      <c r="T50" s="1">
        <v>32</v>
      </c>
      <c r="U50" s="1"/>
      <c r="V50" s="1"/>
      <c r="X50" s="1"/>
      <c r="Y50">
        <v>5</v>
      </c>
      <c r="Z50" s="1"/>
      <c r="AA50" s="1"/>
      <c r="AB50" s="1"/>
      <c r="AD50" s="1"/>
      <c r="AI50" t="str">
        <f t="shared" si="20"/>
        <v>Ellington</v>
      </c>
      <c r="AJ50" t="s">
        <v>2901</v>
      </c>
      <c r="AK50" s="9">
        <v>2</v>
      </c>
      <c r="AL50" s="7"/>
      <c r="AN50" s="91">
        <v>9</v>
      </c>
      <c r="AO50" s="93">
        <v>13</v>
      </c>
      <c r="AP50" s="93">
        <v>25</v>
      </c>
      <c r="AQ50" s="100">
        <v>25360</v>
      </c>
      <c r="AR50" s="100">
        <f t="shared" si="30"/>
        <v>9013</v>
      </c>
      <c r="AS50" t="s">
        <v>1753</v>
      </c>
      <c r="AT50" s="103">
        <f t="shared" si="31"/>
        <v>925360</v>
      </c>
      <c r="AW50">
        <v>34.61</v>
      </c>
      <c r="AX50">
        <v>0.55000000000000004</v>
      </c>
      <c r="AY50">
        <v>34.049999999999997</v>
      </c>
      <c r="AZ50" s="2"/>
      <c r="BF50" s="107" t="e">
        <f t="shared" si="32"/>
        <v>#N/A</v>
      </c>
      <c r="BG50" s="107">
        <f t="shared" si="33"/>
        <v>0</v>
      </c>
      <c r="BH50" s="107">
        <f t="shared" si="34"/>
        <v>0.64800000000000002</v>
      </c>
      <c r="BI50" s="107">
        <f t="shared" si="35"/>
        <v>0</v>
      </c>
      <c r="BJ50" s="107">
        <f t="shared" si="36"/>
        <v>0</v>
      </c>
      <c r="BK50">
        <f t="shared" si="19"/>
        <v>0</v>
      </c>
    </row>
    <row r="51" spans="1:63" hidden="1" outlineLevel="1">
      <c r="A51" t="s">
        <v>798</v>
      </c>
      <c r="B51" s="9" t="s">
        <v>137</v>
      </c>
      <c r="C51" s="1">
        <f t="shared" si="21"/>
        <v>662</v>
      </c>
      <c r="D51" s="7" t="e">
        <f t="shared" si="22"/>
        <v>#N/A</v>
      </c>
      <c r="E51" s="7">
        <f t="shared" si="23"/>
        <v>3</v>
      </c>
      <c r="F51" s="7">
        <f t="shared" si="24"/>
        <v>1</v>
      </c>
      <c r="G51" s="7">
        <f t="shared" si="4"/>
        <v>2</v>
      </c>
      <c r="H51" s="48">
        <f t="shared" si="25"/>
        <v>330</v>
      </c>
      <c r="I51" s="163">
        <f t="shared" si="26"/>
        <v>0.49848942598187312</v>
      </c>
      <c r="J51" s="8"/>
      <c r="K51" s="2">
        <f t="shared" si="27"/>
        <v>0</v>
      </c>
      <c r="L51" s="2">
        <f t="shared" si="28"/>
        <v>0.11782477341389729</v>
      </c>
      <c r="M51" s="2">
        <f t="shared" si="29"/>
        <v>0.63293051359516617</v>
      </c>
      <c r="N51" s="2">
        <f t="shared" si="10"/>
        <v>0.13444108761329304</v>
      </c>
      <c r="O51" s="2">
        <f t="shared" si="11"/>
        <v>0.11480362537764349</v>
      </c>
      <c r="P51" s="1"/>
      <c r="Q51" s="1">
        <v>78</v>
      </c>
      <c r="R51" s="1">
        <v>419</v>
      </c>
      <c r="S51" s="1">
        <v>89</v>
      </c>
      <c r="T51" s="1">
        <v>65</v>
      </c>
      <c r="U51" s="1"/>
      <c r="V51" s="1"/>
      <c r="X51" s="1"/>
      <c r="Y51">
        <v>11</v>
      </c>
      <c r="Z51" s="1"/>
      <c r="AA51" s="1"/>
      <c r="AB51" s="1"/>
      <c r="AD51" s="1"/>
      <c r="AI51" t="str">
        <f t="shared" si="20"/>
        <v>Enfield</v>
      </c>
      <c r="AJ51" t="s">
        <v>1605</v>
      </c>
      <c r="AK51" s="9">
        <v>2</v>
      </c>
      <c r="AL51" s="7"/>
      <c r="AN51" s="91">
        <v>9</v>
      </c>
      <c r="AO51" s="93">
        <v>3</v>
      </c>
      <c r="AP51" s="93">
        <v>50</v>
      </c>
      <c r="AQ51" s="100">
        <v>25990</v>
      </c>
      <c r="AR51" s="100">
        <f t="shared" si="30"/>
        <v>9003</v>
      </c>
      <c r="AS51" t="s">
        <v>1753</v>
      </c>
      <c r="AT51" s="103">
        <f t="shared" si="31"/>
        <v>925990</v>
      </c>
      <c r="AW51">
        <v>34.22</v>
      </c>
      <c r="AX51">
        <v>0.83</v>
      </c>
      <c r="AY51">
        <v>33.380000000000003</v>
      </c>
      <c r="AZ51" s="2"/>
      <c r="BF51" s="107" t="e">
        <f t="shared" si="32"/>
        <v>#N/A</v>
      </c>
      <c r="BG51" s="107">
        <f t="shared" si="33"/>
        <v>0</v>
      </c>
      <c r="BH51" s="107">
        <f t="shared" si="34"/>
        <v>0.63200000000000001</v>
      </c>
      <c r="BI51" s="107">
        <f t="shared" si="35"/>
        <v>0</v>
      </c>
      <c r="BJ51" s="107">
        <f t="shared" si="36"/>
        <v>0</v>
      </c>
      <c r="BK51">
        <f t="shared" si="19"/>
        <v>0</v>
      </c>
    </row>
    <row r="52" spans="1:63" hidden="1" outlineLevel="1">
      <c r="A52" t="s">
        <v>827</v>
      </c>
      <c r="B52" s="9" t="s">
        <v>137</v>
      </c>
      <c r="C52" s="1">
        <f t="shared" si="21"/>
        <v>317</v>
      </c>
      <c r="D52" s="7" t="e">
        <f t="shared" si="22"/>
        <v>#N/A</v>
      </c>
      <c r="E52" s="7">
        <f t="shared" si="23"/>
        <v>3</v>
      </c>
      <c r="F52" s="7">
        <f t="shared" si="24"/>
        <v>1</v>
      </c>
      <c r="G52" s="7">
        <f t="shared" si="4"/>
        <v>2</v>
      </c>
      <c r="H52" s="48">
        <f t="shared" si="25"/>
        <v>218</v>
      </c>
      <c r="I52" s="163">
        <f t="shared" si="26"/>
        <v>0.68769716088328081</v>
      </c>
      <c r="J52" s="8"/>
      <c r="K52" s="2">
        <f t="shared" si="27"/>
        <v>0</v>
      </c>
      <c r="L52" s="2">
        <f t="shared" si="28"/>
        <v>6.9400630914826497E-2</v>
      </c>
      <c r="M52" s="2">
        <f t="shared" si="29"/>
        <v>0.77602523659305989</v>
      </c>
      <c r="N52" s="2">
        <f t="shared" si="10"/>
        <v>8.8328075709779186E-2</v>
      </c>
      <c r="O52" s="2">
        <f t="shared" si="11"/>
        <v>6.6246056782334417E-2</v>
      </c>
      <c r="P52" s="1"/>
      <c r="Q52" s="1">
        <v>22</v>
      </c>
      <c r="R52" s="1">
        <v>246</v>
      </c>
      <c r="S52" s="1">
        <v>28</v>
      </c>
      <c r="T52" s="1">
        <v>14</v>
      </c>
      <c r="U52" s="1"/>
      <c r="V52" s="1"/>
      <c r="X52" s="1"/>
      <c r="Y52">
        <v>7</v>
      </c>
      <c r="Z52" s="1"/>
      <c r="AA52" s="1"/>
      <c r="AB52" s="1"/>
      <c r="AD52" s="1"/>
      <c r="AI52" t="str">
        <f t="shared" si="20"/>
        <v>Essex</v>
      </c>
      <c r="AJ52" t="s">
        <v>2292</v>
      </c>
      <c r="AK52" s="9">
        <v>2</v>
      </c>
      <c r="AL52" s="7"/>
      <c r="AN52" s="91">
        <v>9</v>
      </c>
      <c r="AO52" s="93">
        <v>7</v>
      </c>
      <c r="AP52" s="93">
        <v>40</v>
      </c>
      <c r="AQ52" s="100">
        <v>26270</v>
      </c>
      <c r="AR52" s="100">
        <f t="shared" si="30"/>
        <v>9007</v>
      </c>
      <c r="AS52" t="s">
        <v>1753</v>
      </c>
      <c r="AT52" s="103">
        <f t="shared" si="31"/>
        <v>926270</v>
      </c>
      <c r="AW52">
        <v>11.82</v>
      </c>
      <c r="AX52">
        <v>1.46</v>
      </c>
      <c r="AY52">
        <v>10.36</v>
      </c>
      <c r="AZ52" s="2"/>
      <c r="BF52" s="107" t="e">
        <f t="shared" si="32"/>
        <v>#N/A</v>
      </c>
      <c r="BG52" s="107">
        <f t="shared" si="33"/>
        <v>0</v>
      </c>
      <c r="BH52" s="107">
        <f t="shared" si="34"/>
        <v>0.77600000000000002</v>
      </c>
      <c r="BI52" s="107">
        <f t="shared" si="35"/>
        <v>0</v>
      </c>
      <c r="BJ52" s="107">
        <f t="shared" si="36"/>
        <v>0</v>
      </c>
      <c r="BK52">
        <f t="shared" si="19"/>
        <v>0</v>
      </c>
    </row>
    <row r="53" spans="1:63" hidden="1" outlineLevel="1">
      <c r="A53" t="s">
        <v>18</v>
      </c>
      <c r="B53" s="9" t="s">
        <v>137</v>
      </c>
      <c r="C53" s="1">
        <f t="shared" si="21"/>
        <v>1224</v>
      </c>
      <c r="D53" s="7" t="e">
        <f t="shared" si="22"/>
        <v>#N/A</v>
      </c>
      <c r="E53" s="7">
        <f t="shared" si="23"/>
        <v>3</v>
      </c>
      <c r="F53" s="7">
        <f t="shared" si="24"/>
        <v>1</v>
      </c>
      <c r="G53" s="7">
        <f t="shared" si="4"/>
        <v>2</v>
      </c>
      <c r="H53" s="48">
        <f t="shared" si="25"/>
        <v>792</v>
      </c>
      <c r="I53" s="163">
        <f t="shared" si="26"/>
        <v>0.6470588235294118</v>
      </c>
      <c r="J53" s="8"/>
      <c r="K53" s="2">
        <f t="shared" si="27"/>
        <v>0</v>
      </c>
      <c r="L53" s="2">
        <f t="shared" si="28"/>
        <v>8.8235294117647065E-2</v>
      </c>
      <c r="M53" s="2">
        <f t="shared" si="29"/>
        <v>0.75081699346405228</v>
      </c>
      <c r="N53" s="2">
        <f t="shared" si="10"/>
        <v>0.10375816993464053</v>
      </c>
      <c r="O53" s="2">
        <f t="shared" si="11"/>
        <v>5.7189542483660108E-2</v>
      </c>
      <c r="P53" s="1"/>
      <c r="Q53" s="1">
        <v>108</v>
      </c>
      <c r="R53" s="1">
        <v>919</v>
      </c>
      <c r="S53" s="1">
        <v>127</v>
      </c>
      <c r="T53" s="1">
        <v>46</v>
      </c>
      <c r="U53" s="1"/>
      <c r="V53" s="1"/>
      <c r="X53" s="1"/>
      <c r="Y53">
        <v>24</v>
      </c>
      <c r="Z53" s="1"/>
      <c r="AA53" s="1"/>
      <c r="AB53" s="1"/>
      <c r="AD53" s="1"/>
      <c r="AI53" t="str">
        <f t="shared" si="20"/>
        <v>Fairfield</v>
      </c>
      <c r="AJ53" t="s">
        <v>18</v>
      </c>
      <c r="AK53" s="9">
        <v>4</v>
      </c>
      <c r="AL53" s="7"/>
      <c r="AN53" s="91">
        <v>9</v>
      </c>
      <c r="AO53" s="93">
        <v>1</v>
      </c>
      <c r="AP53" s="93">
        <v>35</v>
      </c>
      <c r="AQ53" s="100">
        <v>26620</v>
      </c>
      <c r="AR53" s="100">
        <f t="shared" si="30"/>
        <v>9001</v>
      </c>
      <c r="AS53" t="s">
        <v>1753</v>
      </c>
      <c r="AT53" s="103">
        <f t="shared" si="31"/>
        <v>926620</v>
      </c>
      <c r="AW53">
        <v>31.33</v>
      </c>
      <c r="AX53">
        <v>1.3</v>
      </c>
      <c r="AY53">
        <v>30.03</v>
      </c>
      <c r="AZ53" s="2"/>
      <c r="BF53" s="107" t="e">
        <f t="shared" si="32"/>
        <v>#N/A</v>
      </c>
      <c r="BG53" s="107">
        <f t="shared" si="33"/>
        <v>0</v>
      </c>
      <c r="BH53" s="107">
        <f t="shared" si="34"/>
        <v>0.75</v>
      </c>
      <c r="BI53" s="107">
        <f t="shared" si="35"/>
        <v>0</v>
      </c>
      <c r="BJ53" s="107">
        <f t="shared" si="36"/>
        <v>0</v>
      </c>
      <c r="BK53">
        <f t="shared" si="19"/>
        <v>0</v>
      </c>
    </row>
    <row r="54" spans="1:63" hidden="1" outlineLevel="1">
      <c r="A54" t="s">
        <v>1725</v>
      </c>
      <c r="B54" s="9" t="s">
        <v>137</v>
      </c>
      <c r="C54" s="1">
        <f t="shared" si="21"/>
        <v>700</v>
      </c>
      <c r="D54" s="7" t="e">
        <f t="shared" si="22"/>
        <v>#N/A</v>
      </c>
      <c r="E54" s="7">
        <f t="shared" si="23"/>
        <v>2</v>
      </c>
      <c r="F54" s="7">
        <f t="shared" si="24"/>
        <v>1</v>
      </c>
      <c r="G54" s="7">
        <f t="shared" si="4"/>
        <v>3</v>
      </c>
      <c r="H54" s="48">
        <f t="shared" si="25"/>
        <v>417</v>
      </c>
      <c r="I54" s="163">
        <f t="shared" si="26"/>
        <v>0.59571428571428575</v>
      </c>
      <c r="J54" s="8"/>
      <c r="K54" s="2">
        <f t="shared" si="27"/>
        <v>0</v>
      </c>
      <c r="L54" s="2">
        <f t="shared" si="28"/>
        <v>0.10857142857142857</v>
      </c>
      <c r="M54" s="2">
        <f t="shared" si="29"/>
        <v>0.70428571428571429</v>
      </c>
      <c r="N54" s="2">
        <f t="shared" si="10"/>
        <v>0.10428571428571429</v>
      </c>
      <c r="O54" s="2">
        <f t="shared" si="11"/>
        <v>8.2857142857142879E-2</v>
      </c>
      <c r="P54" s="1"/>
      <c r="Q54" s="1">
        <v>76</v>
      </c>
      <c r="R54" s="1">
        <v>493</v>
      </c>
      <c r="S54" s="1">
        <v>73</v>
      </c>
      <c r="T54" s="1">
        <v>46</v>
      </c>
      <c r="U54" s="1"/>
      <c r="V54" s="1"/>
      <c r="X54" s="1"/>
      <c r="Y54">
        <v>12</v>
      </c>
      <c r="Z54" s="1"/>
      <c r="AA54" s="1"/>
      <c r="AB54" s="1"/>
      <c r="AD54" s="1"/>
      <c r="AI54" t="str">
        <f t="shared" si="20"/>
        <v>Farmington</v>
      </c>
      <c r="AJ54" t="s">
        <v>1605</v>
      </c>
      <c r="AK54" s="9">
        <v>5</v>
      </c>
      <c r="AL54" s="7"/>
      <c r="AN54" s="91">
        <v>9</v>
      </c>
      <c r="AO54" s="93">
        <v>3</v>
      </c>
      <c r="AP54" s="93">
        <v>55</v>
      </c>
      <c r="AQ54" s="100">
        <v>27600</v>
      </c>
      <c r="AR54" s="100">
        <f t="shared" si="30"/>
        <v>9003</v>
      </c>
      <c r="AS54" t="s">
        <v>1753</v>
      </c>
      <c r="AT54" s="103">
        <f t="shared" si="31"/>
        <v>927600</v>
      </c>
      <c r="AW54">
        <v>28.77</v>
      </c>
      <c r="AX54">
        <v>0.72</v>
      </c>
      <c r="AY54">
        <v>28.06</v>
      </c>
      <c r="AZ54" s="2"/>
      <c r="BF54" s="107" t="e">
        <f t="shared" si="32"/>
        <v>#N/A</v>
      </c>
      <c r="BG54" s="107">
        <f t="shared" si="33"/>
        <v>0</v>
      </c>
      <c r="BH54" s="107">
        <f t="shared" si="34"/>
        <v>0.70399999999999996</v>
      </c>
      <c r="BI54" s="107">
        <f t="shared" si="35"/>
        <v>0</v>
      </c>
      <c r="BJ54" s="107">
        <f t="shared" si="36"/>
        <v>0</v>
      </c>
      <c r="BK54">
        <f t="shared" si="19"/>
        <v>0</v>
      </c>
    </row>
    <row r="55" spans="1:63" hidden="1" outlineLevel="1">
      <c r="A55" t="s">
        <v>2477</v>
      </c>
      <c r="B55" s="9" t="s">
        <v>137</v>
      </c>
      <c r="C55" s="1">
        <f t="shared" si="21"/>
        <v>60</v>
      </c>
      <c r="D55" s="7" t="e">
        <f t="shared" si="22"/>
        <v>#N/A</v>
      </c>
      <c r="E55" s="7">
        <f t="shared" si="23"/>
        <v>5</v>
      </c>
      <c r="F55" s="7">
        <f t="shared" si="24"/>
        <v>1</v>
      </c>
      <c r="G55" s="7">
        <f t="shared" si="4"/>
        <v>2</v>
      </c>
      <c r="H55" s="48">
        <f t="shared" si="25"/>
        <v>1</v>
      </c>
      <c r="I55" s="163">
        <f t="shared" si="26"/>
        <v>1.6666666666666666E-2</v>
      </c>
      <c r="J55" s="8"/>
      <c r="K55" s="2">
        <f t="shared" si="27"/>
        <v>0</v>
      </c>
      <c r="L55" s="2">
        <f t="shared" si="28"/>
        <v>0.05</v>
      </c>
      <c r="M55" s="2">
        <f t="shared" si="29"/>
        <v>0.38333333333333336</v>
      </c>
      <c r="N55" s="2">
        <f t="shared" si="10"/>
        <v>0.36666666666666664</v>
      </c>
      <c r="O55" s="2">
        <f t="shared" si="11"/>
        <v>0.2</v>
      </c>
      <c r="P55" s="1"/>
      <c r="Q55" s="1">
        <v>3</v>
      </c>
      <c r="R55" s="1">
        <v>23</v>
      </c>
      <c r="S55" s="1">
        <v>22</v>
      </c>
      <c r="T55" s="1">
        <v>5</v>
      </c>
      <c r="U55" s="1"/>
      <c r="V55" s="1"/>
      <c r="X55" s="1"/>
      <c r="Y55">
        <v>7</v>
      </c>
      <c r="Z55" s="1"/>
      <c r="AA55" s="1"/>
      <c r="AB55" s="1"/>
      <c r="AD55" s="1"/>
      <c r="AI55" t="str">
        <f t="shared" si="20"/>
        <v>Franklin</v>
      </c>
      <c r="AJ55" t="s">
        <v>2900</v>
      </c>
      <c r="AK55" s="9">
        <v>2</v>
      </c>
      <c r="AL55" s="7"/>
      <c r="AN55" s="91">
        <v>9</v>
      </c>
      <c r="AO55" s="93">
        <v>11</v>
      </c>
      <c r="AP55" s="93">
        <v>20</v>
      </c>
      <c r="AQ55" s="100">
        <v>29910</v>
      </c>
      <c r="AR55" s="100">
        <f t="shared" si="30"/>
        <v>9011</v>
      </c>
      <c r="AS55" t="s">
        <v>1753</v>
      </c>
      <c r="AT55" s="103">
        <f t="shared" si="31"/>
        <v>929910</v>
      </c>
      <c r="AW55">
        <v>19.579999999999998</v>
      </c>
      <c r="AX55">
        <v>7.0000000000000007E-2</v>
      </c>
      <c r="AY55">
        <v>19.510000000000002</v>
      </c>
      <c r="AZ55" s="2"/>
      <c r="BF55" s="107" t="e">
        <f t="shared" si="32"/>
        <v>#N/A</v>
      </c>
      <c r="BG55" s="107">
        <f t="shared" si="33"/>
        <v>0</v>
      </c>
      <c r="BH55" s="107">
        <f t="shared" si="34"/>
        <v>0.38300000000000001</v>
      </c>
      <c r="BI55" s="107">
        <f t="shared" si="35"/>
        <v>0</v>
      </c>
      <c r="BJ55" s="107">
        <f t="shared" si="36"/>
        <v>0.2</v>
      </c>
      <c r="BK55">
        <f t="shared" si="19"/>
        <v>0</v>
      </c>
    </row>
    <row r="56" spans="1:63" hidden="1" outlineLevel="1">
      <c r="A56" t="s">
        <v>2661</v>
      </c>
      <c r="B56" s="9" t="s">
        <v>137</v>
      </c>
      <c r="C56" s="1">
        <f t="shared" si="21"/>
        <v>797</v>
      </c>
      <c r="D56" s="7" t="e">
        <f t="shared" si="22"/>
        <v>#N/A</v>
      </c>
      <c r="E56" s="7">
        <f t="shared" si="23"/>
        <v>3</v>
      </c>
      <c r="F56" s="7">
        <f t="shared" si="24"/>
        <v>1</v>
      </c>
      <c r="G56" s="7">
        <f t="shared" si="4"/>
        <v>2</v>
      </c>
      <c r="H56" s="48">
        <f t="shared" si="25"/>
        <v>501</v>
      </c>
      <c r="I56" s="163">
        <f t="shared" si="26"/>
        <v>0.6286072772898369</v>
      </c>
      <c r="J56" s="8"/>
      <c r="K56" s="2">
        <f t="shared" si="27"/>
        <v>0</v>
      </c>
      <c r="L56" s="2">
        <f t="shared" si="28"/>
        <v>9.6612296110414053E-2</v>
      </c>
      <c r="M56" s="2">
        <f t="shared" si="29"/>
        <v>0.73400250941028855</v>
      </c>
      <c r="N56" s="2">
        <f t="shared" si="10"/>
        <v>0.1053952321204517</v>
      </c>
      <c r="O56" s="2">
        <f t="shared" si="11"/>
        <v>6.3989962358845645E-2</v>
      </c>
      <c r="P56" s="1"/>
      <c r="Q56" s="1">
        <v>77</v>
      </c>
      <c r="R56" s="1">
        <v>585</v>
      </c>
      <c r="S56" s="1">
        <v>84</v>
      </c>
      <c r="T56" s="1">
        <v>45</v>
      </c>
      <c r="U56" s="1"/>
      <c r="V56" s="1"/>
      <c r="X56" s="1"/>
      <c r="Y56">
        <v>6</v>
      </c>
      <c r="Z56" s="1"/>
      <c r="AA56" s="1"/>
      <c r="AB56" s="1"/>
      <c r="AD56" s="1"/>
      <c r="AI56" t="str">
        <f t="shared" si="20"/>
        <v>Glastonbury</v>
      </c>
      <c r="AJ56" t="s">
        <v>1605</v>
      </c>
      <c r="AK56" s="9">
        <v>0</v>
      </c>
      <c r="AL56" s="7"/>
      <c r="AN56" s="91">
        <v>9</v>
      </c>
      <c r="AO56" s="93">
        <v>3</v>
      </c>
      <c r="AP56" s="93">
        <v>60</v>
      </c>
      <c r="AQ56" s="100">
        <v>31240</v>
      </c>
      <c r="AR56" s="100">
        <f t="shared" si="30"/>
        <v>9003</v>
      </c>
      <c r="AS56" t="s">
        <v>1753</v>
      </c>
      <c r="AT56" s="103">
        <f t="shared" si="31"/>
        <v>931240</v>
      </c>
      <c r="AW56">
        <v>52.29</v>
      </c>
      <c r="AX56">
        <v>0.92</v>
      </c>
      <c r="AY56">
        <v>51.37</v>
      </c>
      <c r="AZ56" s="2"/>
      <c r="BF56" s="107" t="e">
        <f t="shared" si="32"/>
        <v>#N/A</v>
      </c>
      <c r="BG56" s="107">
        <f t="shared" si="33"/>
        <v>0</v>
      </c>
      <c r="BH56" s="107">
        <f t="shared" si="34"/>
        <v>0.73399999999999999</v>
      </c>
      <c r="BI56" s="107">
        <f t="shared" si="35"/>
        <v>0</v>
      </c>
      <c r="BJ56" s="107">
        <f t="shared" si="36"/>
        <v>0</v>
      </c>
      <c r="BK56">
        <f t="shared" si="19"/>
        <v>0</v>
      </c>
    </row>
    <row r="57" spans="1:63" hidden="1" outlineLevel="1">
      <c r="A57" t="s">
        <v>101</v>
      </c>
      <c r="B57" s="9" t="s">
        <v>137</v>
      </c>
      <c r="C57" s="1">
        <f t="shared" si="21"/>
        <v>155</v>
      </c>
      <c r="D57" s="7" t="e">
        <f t="shared" si="22"/>
        <v>#N/A</v>
      </c>
      <c r="E57" s="7">
        <f t="shared" si="23"/>
        <v>3</v>
      </c>
      <c r="F57" s="7">
        <f t="shared" si="24"/>
        <v>1</v>
      </c>
      <c r="G57" s="7">
        <f t="shared" si="4"/>
        <v>2</v>
      </c>
      <c r="H57" s="48">
        <f t="shared" si="25"/>
        <v>73</v>
      </c>
      <c r="I57" s="163">
        <f t="shared" si="26"/>
        <v>0.47096774193548385</v>
      </c>
      <c r="J57" s="8"/>
      <c r="K57" s="2">
        <f t="shared" si="27"/>
        <v>0</v>
      </c>
      <c r="L57" s="2">
        <f t="shared" si="28"/>
        <v>0.12258064516129032</v>
      </c>
      <c r="M57" s="2">
        <f t="shared" si="29"/>
        <v>0.6387096774193548</v>
      </c>
      <c r="N57" s="2">
        <f t="shared" si="10"/>
        <v>0.16774193548387098</v>
      </c>
      <c r="O57" s="2">
        <f t="shared" si="11"/>
        <v>7.0967741935483913E-2</v>
      </c>
      <c r="P57" s="1"/>
      <c r="Q57" s="1">
        <v>19</v>
      </c>
      <c r="R57" s="1">
        <v>99</v>
      </c>
      <c r="S57" s="1">
        <v>26</v>
      </c>
      <c r="T57" s="1">
        <v>7</v>
      </c>
      <c r="U57" s="1"/>
      <c r="V57" s="1"/>
      <c r="X57" s="1"/>
      <c r="Y57">
        <v>4</v>
      </c>
      <c r="Z57" s="1"/>
      <c r="AA57" s="1"/>
      <c r="AB57" s="1"/>
      <c r="AD57" s="1"/>
      <c r="AI57" t="str">
        <f t="shared" si="20"/>
        <v>Goshen</v>
      </c>
      <c r="AJ57" t="s">
        <v>1543</v>
      </c>
      <c r="AK57" s="9">
        <v>5</v>
      </c>
      <c r="AL57" s="7"/>
      <c r="AN57" s="91">
        <v>9</v>
      </c>
      <c r="AO57" s="93">
        <v>5</v>
      </c>
      <c r="AP57" s="93">
        <v>35</v>
      </c>
      <c r="AQ57" s="100">
        <v>32290</v>
      </c>
      <c r="AR57" s="100">
        <f t="shared" si="30"/>
        <v>9005</v>
      </c>
      <c r="AS57" t="s">
        <v>1753</v>
      </c>
      <c r="AT57" s="103">
        <f t="shared" si="31"/>
        <v>932290</v>
      </c>
      <c r="AW57">
        <v>45.2</v>
      </c>
      <c r="AX57">
        <v>1.55</v>
      </c>
      <c r="AY57">
        <v>43.66</v>
      </c>
      <c r="AZ57" s="2"/>
      <c r="BF57" s="107" t="e">
        <f t="shared" si="32"/>
        <v>#N/A</v>
      </c>
      <c r="BG57" s="107">
        <f t="shared" si="33"/>
        <v>0</v>
      </c>
      <c r="BH57" s="107">
        <f t="shared" si="34"/>
        <v>0.63800000000000001</v>
      </c>
      <c r="BI57" s="107">
        <f t="shared" si="35"/>
        <v>0</v>
      </c>
      <c r="BJ57" s="107">
        <f t="shared" si="36"/>
        <v>0</v>
      </c>
      <c r="BK57">
        <f t="shared" si="19"/>
        <v>0</v>
      </c>
    </row>
    <row r="58" spans="1:63" hidden="1" outlineLevel="1">
      <c r="A58" t="s">
        <v>2660</v>
      </c>
      <c r="B58" s="9" t="s">
        <v>137</v>
      </c>
      <c r="C58" s="1">
        <f t="shared" si="21"/>
        <v>382</v>
      </c>
      <c r="D58" s="7" t="e">
        <f t="shared" si="22"/>
        <v>#N/A</v>
      </c>
      <c r="E58" s="7">
        <f t="shared" si="23"/>
        <v>3</v>
      </c>
      <c r="F58" s="7">
        <f t="shared" si="24"/>
        <v>1</v>
      </c>
      <c r="G58" s="7">
        <f t="shared" si="4"/>
        <v>2</v>
      </c>
      <c r="H58" s="48">
        <f t="shared" si="25"/>
        <v>209</v>
      </c>
      <c r="I58" s="163">
        <f t="shared" si="26"/>
        <v>0.54712041884816753</v>
      </c>
      <c r="J58" s="8"/>
      <c r="K58" s="2">
        <f t="shared" si="27"/>
        <v>0</v>
      </c>
      <c r="L58" s="2">
        <f t="shared" si="28"/>
        <v>0.10732984293193717</v>
      </c>
      <c r="M58" s="2">
        <f t="shared" si="29"/>
        <v>0.68848167539267013</v>
      </c>
      <c r="N58" s="2">
        <f t="shared" si="10"/>
        <v>0.14136125654450263</v>
      </c>
      <c r="O58" s="2">
        <f t="shared" si="11"/>
        <v>6.2827225130890091E-2</v>
      </c>
      <c r="P58" s="1"/>
      <c r="Q58" s="1">
        <v>41</v>
      </c>
      <c r="R58" s="1">
        <v>263</v>
      </c>
      <c r="S58" s="1">
        <v>54</v>
      </c>
      <c r="T58" s="1">
        <v>18</v>
      </c>
      <c r="U58" s="1"/>
      <c r="V58" s="1"/>
      <c r="X58" s="1"/>
      <c r="Y58">
        <v>6</v>
      </c>
      <c r="Z58" s="1"/>
      <c r="AA58" s="1"/>
      <c r="AB58" s="1"/>
      <c r="AD58" s="1"/>
      <c r="AI58" t="str">
        <f t="shared" si="20"/>
        <v>Granby</v>
      </c>
      <c r="AJ58" t="s">
        <v>1605</v>
      </c>
      <c r="AK58" s="9">
        <v>1</v>
      </c>
      <c r="AL58" s="7"/>
      <c r="AN58" s="91">
        <v>9</v>
      </c>
      <c r="AO58" s="93">
        <v>3</v>
      </c>
      <c r="AP58" s="93">
        <v>65</v>
      </c>
      <c r="AQ58" s="100">
        <v>32640</v>
      </c>
      <c r="AR58" s="100">
        <f t="shared" si="30"/>
        <v>9003</v>
      </c>
      <c r="AS58" t="s">
        <v>1753</v>
      </c>
      <c r="AT58" s="103">
        <f t="shared" si="31"/>
        <v>932640</v>
      </c>
      <c r="AW58">
        <v>40.82</v>
      </c>
      <c r="AX58">
        <v>0.13</v>
      </c>
      <c r="AY58">
        <v>40.69</v>
      </c>
      <c r="AZ58" s="2"/>
      <c r="BF58" s="107" t="e">
        <f t="shared" si="32"/>
        <v>#N/A</v>
      </c>
      <c r="BG58" s="107">
        <f t="shared" si="33"/>
        <v>0</v>
      </c>
      <c r="BH58" s="107">
        <f t="shared" si="34"/>
        <v>0.68799999999999994</v>
      </c>
      <c r="BI58" s="107">
        <f t="shared" si="35"/>
        <v>0</v>
      </c>
      <c r="BJ58" s="107">
        <f t="shared" si="36"/>
        <v>0</v>
      </c>
      <c r="BK58">
        <f t="shared" si="19"/>
        <v>0</v>
      </c>
    </row>
    <row r="59" spans="1:63" hidden="1" outlineLevel="1">
      <c r="A59" t="s">
        <v>1880</v>
      </c>
      <c r="B59" s="9" t="s">
        <v>137</v>
      </c>
      <c r="C59" s="1">
        <f t="shared" si="21"/>
        <v>1783</v>
      </c>
      <c r="D59" s="7" t="e">
        <f t="shared" si="22"/>
        <v>#N/A</v>
      </c>
      <c r="E59" s="7">
        <f t="shared" si="23"/>
        <v>3</v>
      </c>
      <c r="F59" s="7">
        <f t="shared" si="24"/>
        <v>1</v>
      </c>
      <c r="G59" s="7">
        <f t="shared" si="4"/>
        <v>2</v>
      </c>
      <c r="H59" s="48">
        <f t="shared" si="25"/>
        <v>1273</v>
      </c>
      <c r="I59" s="163">
        <f t="shared" si="26"/>
        <v>0.71396522714526078</v>
      </c>
      <c r="J59" s="8"/>
      <c r="K59" s="2">
        <f t="shared" si="27"/>
        <v>0</v>
      </c>
      <c r="L59" s="2">
        <f t="shared" si="28"/>
        <v>5.6646102075154234E-2</v>
      </c>
      <c r="M59" s="2">
        <f t="shared" si="29"/>
        <v>0.80594503645541227</v>
      </c>
      <c r="N59" s="2">
        <f t="shared" si="10"/>
        <v>9.1979809310151428E-2</v>
      </c>
      <c r="O59" s="2">
        <f t="shared" si="11"/>
        <v>4.5429052159282113E-2</v>
      </c>
      <c r="P59" s="1"/>
      <c r="Q59" s="1">
        <v>101</v>
      </c>
      <c r="R59" s="1">
        <v>1437</v>
      </c>
      <c r="S59" s="1">
        <v>164</v>
      </c>
      <c r="T59" s="1">
        <v>43</v>
      </c>
      <c r="U59" s="1"/>
      <c r="V59" s="1"/>
      <c r="X59" s="1"/>
      <c r="Y59">
        <v>38</v>
      </c>
      <c r="Z59" s="1"/>
      <c r="AA59" s="1"/>
      <c r="AB59" s="1"/>
      <c r="AD59" s="1"/>
      <c r="AI59" t="str">
        <f t="shared" si="20"/>
        <v>Greenwich</v>
      </c>
      <c r="AJ59" t="s">
        <v>18</v>
      </c>
      <c r="AK59" s="9">
        <v>4</v>
      </c>
      <c r="AL59" s="7"/>
      <c r="AN59" s="91">
        <v>9</v>
      </c>
      <c r="AO59" s="93">
        <v>1</v>
      </c>
      <c r="AP59" s="93">
        <v>40</v>
      </c>
      <c r="AQ59" s="100">
        <v>33620</v>
      </c>
      <c r="AR59" s="100">
        <f t="shared" si="30"/>
        <v>9001</v>
      </c>
      <c r="AS59" t="s">
        <v>1753</v>
      </c>
      <c r="AT59" s="103">
        <f t="shared" si="31"/>
        <v>933620</v>
      </c>
      <c r="AW59">
        <v>67.239999999999995</v>
      </c>
      <c r="AX59">
        <v>19.420000000000002</v>
      </c>
      <c r="AY59">
        <v>47.83</v>
      </c>
      <c r="AZ59" s="2"/>
      <c r="BF59" s="107" t="e">
        <f t="shared" si="32"/>
        <v>#N/A</v>
      </c>
      <c r="BG59" s="107">
        <f t="shared" si="33"/>
        <v>0</v>
      </c>
      <c r="BH59" s="107">
        <f t="shared" si="34"/>
        <v>0.80500000000000005</v>
      </c>
      <c r="BI59" s="107">
        <f t="shared" si="35"/>
        <v>0</v>
      </c>
      <c r="BJ59" s="107">
        <f t="shared" si="36"/>
        <v>0</v>
      </c>
      <c r="BK59">
        <f t="shared" si="19"/>
        <v>0</v>
      </c>
    </row>
    <row r="60" spans="1:63" hidden="1" outlineLevel="1">
      <c r="A60" t="s">
        <v>1881</v>
      </c>
      <c r="B60" s="9" t="s">
        <v>137</v>
      </c>
      <c r="C60" s="1">
        <f t="shared" si="21"/>
        <v>182</v>
      </c>
      <c r="D60" s="7" t="e">
        <f t="shared" si="22"/>
        <v>#N/A</v>
      </c>
      <c r="E60" s="7">
        <f t="shared" si="23"/>
        <v>2</v>
      </c>
      <c r="F60" s="7">
        <f t="shared" si="24"/>
        <v>1</v>
      </c>
      <c r="G60" s="7">
        <f t="shared" si="4"/>
        <v>3</v>
      </c>
      <c r="H60" s="48">
        <f t="shared" si="25"/>
        <v>70</v>
      </c>
      <c r="I60" s="163">
        <f t="shared" si="26"/>
        <v>0.38461538461538464</v>
      </c>
      <c r="J60" s="8"/>
      <c r="K60" s="2">
        <f t="shared" si="27"/>
        <v>0</v>
      </c>
      <c r="L60" s="2">
        <f t="shared" si="28"/>
        <v>0.16483516483516483</v>
      </c>
      <c r="M60" s="2">
        <f t="shared" si="29"/>
        <v>0.5494505494505495</v>
      </c>
      <c r="N60" s="2">
        <f t="shared" si="10"/>
        <v>0.13186813186813187</v>
      </c>
      <c r="O60" s="2">
        <f t="shared" si="11"/>
        <v>0.15384615384615383</v>
      </c>
      <c r="P60" s="1"/>
      <c r="Q60" s="1">
        <v>30</v>
      </c>
      <c r="R60" s="1">
        <v>100</v>
      </c>
      <c r="S60" s="1">
        <v>24</v>
      </c>
      <c r="T60" s="1">
        <v>24</v>
      </c>
      <c r="U60" s="1"/>
      <c r="V60" s="1"/>
      <c r="X60" s="1"/>
      <c r="Y60">
        <v>4</v>
      </c>
      <c r="Z60" s="1"/>
      <c r="AA60" s="1"/>
      <c r="AB60" s="1"/>
      <c r="AD60" s="1"/>
      <c r="AI60" t="str">
        <f t="shared" si="20"/>
        <v>Griswold</v>
      </c>
      <c r="AJ60" t="s">
        <v>2900</v>
      </c>
      <c r="AK60" s="9">
        <v>2</v>
      </c>
      <c r="AL60" s="7"/>
      <c r="AN60" s="91">
        <v>9</v>
      </c>
      <c r="AO60" s="93">
        <v>11</v>
      </c>
      <c r="AP60" s="93">
        <v>25</v>
      </c>
      <c r="AQ60" s="100">
        <v>33900</v>
      </c>
      <c r="AR60" s="100">
        <f t="shared" si="30"/>
        <v>9011</v>
      </c>
      <c r="AS60" t="s">
        <v>1753</v>
      </c>
      <c r="AT60" s="103">
        <f t="shared" si="31"/>
        <v>933900</v>
      </c>
      <c r="AW60">
        <v>37.1</v>
      </c>
      <c r="AX60">
        <v>2.16</v>
      </c>
      <c r="AY60">
        <v>34.950000000000003</v>
      </c>
      <c r="AZ60" s="2"/>
      <c r="BF60" s="107" t="e">
        <f t="shared" si="32"/>
        <v>#N/A</v>
      </c>
      <c r="BG60" s="107">
        <f t="shared" si="33"/>
        <v>0</v>
      </c>
      <c r="BH60" s="107">
        <f t="shared" si="34"/>
        <v>0.54900000000000004</v>
      </c>
      <c r="BI60" s="107">
        <f t="shared" si="35"/>
        <v>0</v>
      </c>
      <c r="BJ60" s="107">
        <f t="shared" si="36"/>
        <v>0</v>
      </c>
      <c r="BK60">
        <f t="shared" si="19"/>
        <v>0</v>
      </c>
    </row>
    <row r="61" spans="1:63" hidden="1" outlineLevel="1">
      <c r="A61" t="s">
        <v>2784</v>
      </c>
      <c r="B61" s="9" t="s">
        <v>137</v>
      </c>
      <c r="C61" s="1">
        <f t="shared" si="21"/>
        <v>552</v>
      </c>
      <c r="D61" s="7" t="e">
        <f t="shared" si="22"/>
        <v>#N/A</v>
      </c>
      <c r="E61" s="7">
        <f t="shared" si="23"/>
        <v>3</v>
      </c>
      <c r="F61" s="7">
        <f t="shared" si="24"/>
        <v>1</v>
      </c>
      <c r="G61" s="7">
        <f t="shared" si="4"/>
        <v>2</v>
      </c>
      <c r="H61" s="48">
        <f t="shared" si="25"/>
        <v>286</v>
      </c>
      <c r="I61" s="163">
        <f t="shared" si="26"/>
        <v>0.51811594202898548</v>
      </c>
      <c r="J61" s="8"/>
      <c r="K61" s="2">
        <f t="shared" si="27"/>
        <v>0</v>
      </c>
      <c r="L61" s="2">
        <f t="shared" si="28"/>
        <v>9.7826086956521743E-2</v>
      </c>
      <c r="M61" s="2">
        <f t="shared" si="29"/>
        <v>0.63949275362318836</v>
      </c>
      <c r="N61" s="2">
        <f t="shared" si="10"/>
        <v>0.1213768115942029</v>
      </c>
      <c r="O61" s="2">
        <f t="shared" si="11"/>
        <v>0.14130434782608703</v>
      </c>
      <c r="P61" s="1"/>
      <c r="Q61" s="1">
        <v>54</v>
      </c>
      <c r="R61" s="1">
        <v>353</v>
      </c>
      <c r="S61" s="1">
        <v>67</v>
      </c>
      <c r="T61" s="1">
        <v>48</v>
      </c>
      <c r="U61" s="1"/>
      <c r="V61" s="1"/>
      <c r="X61" s="1"/>
      <c r="Y61">
        <v>30</v>
      </c>
      <c r="Z61" s="1"/>
      <c r="AA61" s="1"/>
      <c r="AB61" s="1"/>
      <c r="AD61" s="1"/>
      <c r="AI61" t="str">
        <f t="shared" si="20"/>
        <v>Groton</v>
      </c>
      <c r="AJ61" t="s">
        <v>2900</v>
      </c>
      <c r="AK61" s="9">
        <v>2</v>
      </c>
      <c r="AL61" s="7"/>
      <c r="AN61" s="91">
        <v>9</v>
      </c>
      <c r="AO61" s="93">
        <v>11</v>
      </c>
      <c r="AP61" s="93">
        <v>30</v>
      </c>
      <c r="AQ61" s="100">
        <v>34250</v>
      </c>
      <c r="AR61" s="100">
        <f t="shared" si="30"/>
        <v>9011</v>
      </c>
      <c r="AS61" t="s">
        <v>1753</v>
      </c>
      <c r="AT61" s="103">
        <f t="shared" si="31"/>
        <v>934250</v>
      </c>
      <c r="AW61">
        <v>45.2</v>
      </c>
      <c r="AX61">
        <v>13.9</v>
      </c>
      <c r="AY61">
        <v>31.3</v>
      </c>
      <c r="AZ61" s="2"/>
      <c r="BF61" s="107" t="e">
        <f t="shared" si="32"/>
        <v>#N/A</v>
      </c>
      <c r="BG61" s="107">
        <f t="shared" si="33"/>
        <v>0</v>
      </c>
      <c r="BH61" s="107">
        <f t="shared" si="34"/>
        <v>0.63900000000000001</v>
      </c>
      <c r="BI61" s="107">
        <f t="shared" si="35"/>
        <v>0</v>
      </c>
      <c r="BJ61" s="107">
        <f t="shared" si="36"/>
        <v>0</v>
      </c>
      <c r="BK61">
        <f t="shared" si="19"/>
        <v>0</v>
      </c>
    </row>
    <row r="62" spans="1:63" hidden="1" outlineLevel="1">
      <c r="A62" t="s">
        <v>342</v>
      </c>
      <c r="B62" s="9" t="s">
        <v>137</v>
      </c>
      <c r="C62" s="1">
        <f t="shared" si="21"/>
        <v>434</v>
      </c>
      <c r="D62" s="7" t="e">
        <f t="shared" si="22"/>
        <v>#N/A</v>
      </c>
      <c r="E62" s="7">
        <f t="shared" si="23"/>
        <v>3</v>
      </c>
      <c r="F62" s="7">
        <f t="shared" si="24"/>
        <v>1</v>
      </c>
      <c r="G62" s="7">
        <f t="shared" si="4"/>
        <v>2</v>
      </c>
      <c r="H62" s="48">
        <f t="shared" si="25"/>
        <v>257</v>
      </c>
      <c r="I62" s="163">
        <f t="shared" si="26"/>
        <v>0.59216589861751157</v>
      </c>
      <c r="J62" s="8"/>
      <c r="K62" s="2">
        <f t="shared" si="27"/>
        <v>0</v>
      </c>
      <c r="L62" s="2">
        <f t="shared" si="28"/>
        <v>8.294930875576037E-2</v>
      </c>
      <c r="M62" s="2">
        <f t="shared" si="29"/>
        <v>0.71658986175115202</v>
      </c>
      <c r="N62" s="2">
        <f t="shared" si="10"/>
        <v>0.12442396313364056</v>
      </c>
      <c r="O62" s="2">
        <f t="shared" si="11"/>
        <v>7.6036866359447078E-2</v>
      </c>
      <c r="P62" s="1"/>
      <c r="Q62" s="1">
        <v>36</v>
      </c>
      <c r="R62" s="1">
        <v>311</v>
      </c>
      <c r="S62" s="1">
        <v>54</v>
      </c>
      <c r="T62" s="1">
        <v>29</v>
      </c>
      <c r="U62" s="1"/>
      <c r="V62" s="1"/>
      <c r="X62" s="1"/>
      <c r="Y62">
        <v>4</v>
      </c>
      <c r="Z62" s="1"/>
      <c r="AA62" s="1"/>
      <c r="AB62" s="1"/>
      <c r="AD62" s="1"/>
      <c r="AI62" t="str">
        <f t="shared" si="20"/>
        <v>Guilford</v>
      </c>
      <c r="AJ62" t="s">
        <v>3296</v>
      </c>
      <c r="AK62" s="9">
        <v>3</v>
      </c>
      <c r="AL62" s="7"/>
      <c r="AN62" s="91">
        <v>9</v>
      </c>
      <c r="AO62" s="93">
        <v>9</v>
      </c>
      <c r="AP62" s="93">
        <v>40</v>
      </c>
      <c r="AQ62" s="100">
        <v>34950</v>
      </c>
      <c r="AR62" s="100">
        <f t="shared" si="30"/>
        <v>9009</v>
      </c>
      <c r="AS62" t="s">
        <v>1753</v>
      </c>
      <c r="AT62" s="103">
        <f t="shared" si="31"/>
        <v>934950</v>
      </c>
      <c r="AW62">
        <v>49.73</v>
      </c>
      <c r="AX62">
        <v>2.68</v>
      </c>
      <c r="AY62">
        <v>47.05</v>
      </c>
      <c r="AZ62" s="2"/>
      <c r="BF62" s="107" t="e">
        <f t="shared" si="32"/>
        <v>#N/A</v>
      </c>
      <c r="BG62" s="107">
        <f t="shared" si="33"/>
        <v>0</v>
      </c>
      <c r="BH62" s="107">
        <f t="shared" si="34"/>
        <v>0.71599999999999997</v>
      </c>
      <c r="BI62" s="107">
        <f t="shared" si="35"/>
        <v>0</v>
      </c>
      <c r="BJ62" s="107">
        <f t="shared" si="36"/>
        <v>0</v>
      </c>
      <c r="BK62">
        <f t="shared" si="19"/>
        <v>0</v>
      </c>
    </row>
    <row r="63" spans="1:63" hidden="1" outlineLevel="1">
      <c r="A63" t="s">
        <v>2968</v>
      </c>
      <c r="B63" s="9" t="s">
        <v>137</v>
      </c>
      <c r="C63" s="1">
        <f t="shared" si="21"/>
        <v>224</v>
      </c>
      <c r="D63" s="7" t="e">
        <f t="shared" si="22"/>
        <v>#N/A</v>
      </c>
      <c r="E63" s="7">
        <f t="shared" si="23"/>
        <v>3</v>
      </c>
      <c r="F63" s="7">
        <f t="shared" si="24"/>
        <v>1</v>
      </c>
      <c r="G63" s="7">
        <f t="shared" si="4"/>
        <v>2</v>
      </c>
      <c r="H63" s="48">
        <f t="shared" si="25"/>
        <v>91</v>
      </c>
      <c r="I63" s="163">
        <f t="shared" si="26"/>
        <v>0.40625</v>
      </c>
      <c r="J63" s="8"/>
      <c r="K63" s="2">
        <f t="shared" si="27"/>
        <v>0</v>
      </c>
      <c r="L63" s="2">
        <f t="shared" si="28"/>
        <v>0.12946428571428573</v>
      </c>
      <c r="M63" s="2">
        <f t="shared" si="29"/>
        <v>0.5892857142857143</v>
      </c>
      <c r="N63" s="2">
        <f t="shared" si="10"/>
        <v>0.18303571428571427</v>
      </c>
      <c r="O63" s="2">
        <f t="shared" si="11"/>
        <v>9.8214285714285726E-2</v>
      </c>
      <c r="P63" s="1"/>
      <c r="Q63" s="1">
        <v>29</v>
      </c>
      <c r="R63" s="1">
        <v>132</v>
      </c>
      <c r="S63" s="1">
        <v>41</v>
      </c>
      <c r="T63" s="1">
        <v>18</v>
      </c>
      <c r="U63" s="1"/>
      <c r="V63" s="1"/>
      <c r="X63" s="1"/>
      <c r="Y63">
        <v>4</v>
      </c>
      <c r="Z63" s="1"/>
      <c r="AA63" s="1"/>
      <c r="AB63" s="1"/>
      <c r="AD63" s="1"/>
      <c r="AI63" t="str">
        <f t="shared" si="20"/>
        <v>Haddam</v>
      </c>
      <c r="AJ63" t="s">
        <v>2292</v>
      </c>
      <c r="AK63" s="9">
        <v>2</v>
      </c>
      <c r="AL63" s="7"/>
      <c r="AN63" s="91">
        <v>9</v>
      </c>
      <c r="AO63" s="93">
        <v>7</v>
      </c>
      <c r="AP63" s="93">
        <v>45</v>
      </c>
      <c r="AQ63" s="100">
        <v>35230</v>
      </c>
      <c r="AR63" s="100">
        <f t="shared" si="30"/>
        <v>9007</v>
      </c>
      <c r="AS63" t="s">
        <v>1753</v>
      </c>
      <c r="AT63" s="103">
        <f t="shared" si="31"/>
        <v>935230</v>
      </c>
      <c r="AW63">
        <v>46.35</v>
      </c>
      <c r="AX63">
        <v>2.3199999999999998</v>
      </c>
      <c r="AY63">
        <v>44.03</v>
      </c>
      <c r="AZ63" s="2"/>
      <c r="BF63" s="107" t="e">
        <f t="shared" si="32"/>
        <v>#N/A</v>
      </c>
      <c r="BG63" s="107">
        <f t="shared" si="33"/>
        <v>0</v>
      </c>
      <c r="BH63" s="107">
        <f t="shared" si="34"/>
        <v>0.58899999999999997</v>
      </c>
      <c r="BI63" s="107">
        <f t="shared" si="35"/>
        <v>0</v>
      </c>
      <c r="BJ63" s="107">
        <f t="shared" si="36"/>
        <v>0</v>
      </c>
      <c r="BK63">
        <f t="shared" si="19"/>
        <v>0</v>
      </c>
    </row>
    <row r="64" spans="1:63" hidden="1" outlineLevel="1">
      <c r="A64" t="s">
        <v>2971</v>
      </c>
      <c r="B64" s="9" t="s">
        <v>137</v>
      </c>
      <c r="C64" s="1">
        <f t="shared" si="21"/>
        <v>658</v>
      </c>
      <c r="D64" s="7" t="e">
        <f t="shared" si="22"/>
        <v>#N/A</v>
      </c>
      <c r="E64" s="7">
        <f t="shared" si="23"/>
        <v>3</v>
      </c>
      <c r="F64" s="7">
        <f t="shared" si="24"/>
        <v>1</v>
      </c>
      <c r="G64" s="7">
        <f t="shared" si="4"/>
        <v>2</v>
      </c>
      <c r="H64" s="48">
        <f t="shared" si="25"/>
        <v>319</v>
      </c>
      <c r="I64" s="163">
        <f t="shared" si="26"/>
        <v>0.48480243161094227</v>
      </c>
      <c r="J64" s="8"/>
      <c r="K64" s="2">
        <f t="shared" si="27"/>
        <v>0</v>
      </c>
      <c r="L64" s="2">
        <f t="shared" si="28"/>
        <v>0.11246200607902736</v>
      </c>
      <c r="M64" s="2">
        <f t="shared" si="29"/>
        <v>0.63829787234042556</v>
      </c>
      <c r="N64" s="2">
        <f t="shared" si="10"/>
        <v>0.15349544072948329</v>
      </c>
      <c r="O64" s="2">
        <f t="shared" si="11"/>
        <v>9.5744680851063801E-2</v>
      </c>
      <c r="P64" s="1"/>
      <c r="Q64" s="1">
        <v>74</v>
      </c>
      <c r="R64" s="1">
        <v>420</v>
      </c>
      <c r="S64" s="1">
        <v>101</v>
      </c>
      <c r="T64" s="1">
        <v>53</v>
      </c>
      <c r="U64" s="1"/>
      <c r="V64" s="1"/>
      <c r="X64" s="1"/>
      <c r="Y64">
        <v>10</v>
      </c>
      <c r="Z64" s="1"/>
      <c r="AA64" s="1"/>
      <c r="AB64" s="1"/>
      <c r="AD64" s="1"/>
      <c r="AI64" t="str">
        <f t="shared" si="20"/>
        <v>Hamden</v>
      </c>
      <c r="AJ64" t="s">
        <v>3296</v>
      </c>
      <c r="AK64" s="9">
        <v>3</v>
      </c>
      <c r="AL64" s="7"/>
      <c r="AN64" s="91">
        <v>9</v>
      </c>
      <c r="AO64" s="93">
        <v>9</v>
      </c>
      <c r="AP64" s="93">
        <v>45</v>
      </c>
      <c r="AQ64" s="100">
        <v>35650</v>
      </c>
      <c r="AR64" s="100">
        <f t="shared" si="30"/>
        <v>9009</v>
      </c>
      <c r="AS64" t="s">
        <v>1753</v>
      </c>
      <c r="AT64" s="103">
        <f t="shared" si="31"/>
        <v>935650</v>
      </c>
      <c r="AW64">
        <v>33.32</v>
      </c>
      <c r="AX64">
        <v>0.54</v>
      </c>
      <c r="AY64">
        <v>32.78</v>
      </c>
      <c r="AZ64" s="2"/>
      <c r="BF64" s="107" t="e">
        <f t="shared" si="32"/>
        <v>#N/A</v>
      </c>
      <c r="BG64" s="107">
        <f t="shared" si="33"/>
        <v>0</v>
      </c>
      <c r="BH64" s="107">
        <f t="shared" si="34"/>
        <v>0.63800000000000001</v>
      </c>
      <c r="BI64" s="107">
        <f t="shared" si="35"/>
        <v>0</v>
      </c>
      <c r="BJ64" s="107">
        <f t="shared" si="36"/>
        <v>0</v>
      </c>
      <c r="BK64">
        <f t="shared" si="19"/>
        <v>0</v>
      </c>
    </row>
    <row r="65" spans="1:63" hidden="1" outlineLevel="1">
      <c r="A65" t="s">
        <v>276</v>
      </c>
      <c r="B65" s="9" t="s">
        <v>137</v>
      </c>
      <c r="C65" s="1">
        <f t="shared" si="21"/>
        <v>56</v>
      </c>
      <c r="D65" s="7" t="e">
        <f t="shared" si="22"/>
        <v>#N/A</v>
      </c>
      <c r="E65" s="7">
        <f t="shared" si="23"/>
        <v>4</v>
      </c>
      <c r="F65" s="7">
        <f t="shared" si="24"/>
        <v>1</v>
      </c>
      <c r="G65" s="7">
        <f t="shared" si="4"/>
        <v>2</v>
      </c>
      <c r="H65" s="48">
        <f t="shared" si="25"/>
        <v>12</v>
      </c>
      <c r="I65" s="163">
        <f t="shared" si="26"/>
        <v>0.21428571428571427</v>
      </c>
      <c r="J65" s="8"/>
      <c r="K65" s="2">
        <f t="shared" si="27"/>
        <v>0</v>
      </c>
      <c r="L65" s="2">
        <f t="shared" si="28"/>
        <v>7.1428571428571425E-2</v>
      </c>
      <c r="M65" s="2">
        <f t="shared" si="29"/>
        <v>0.48214285714285715</v>
      </c>
      <c r="N65" s="2">
        <f t="shared" si="10"/>
        <v>0.26785714285714285</v>
      </c>
      <c r="O65" s="2">
        <f t="shared" si="11"/>
        <v>0.1785714285714286</v>
      </c>
      <c r="P65" s="1"/>
      <c r="Q65" s="1">
        <v>4</v>
      </c>
      <c r="R65" s="1">
        <v>27</v>
      </c>
      <c r="S65" s="1">
        <v>15</v>
      </c>
      <c r="T65" s="1">
        <v>9</v>
      </c>
      <c r="U65" s="1"/>
      <c r="V65" s="1"/>
      <c r="X65" s="1"/>
      <c r="Y65">
        <v>1</v>
      </c>
      <c r="Z65" s="1"/>
      <c r="AA65" s="1"/>
      <c r="AB65" s="1"/>
      <c r="AD65" s="1"/>
      <c r="AI65" t="str">
        <f t="shared" si="20"/>
        <v>Hampton</v>
      </c>
      <c r="AJ65" t="s">
        <v>2523</v>
      </c>
      <c r="AK65" s="9">
        <v>2</v>
      </c>
      <c r="AL65" s="7"/>
      <c r="AN65" s="91">
        <v>9</v>
      </c>
      <c r="AO65" s="93">
        <v>15</v>
      </c>
      <c r="AP65" s="93">
        <v>30</v>
      </c>
      <c r="AQ65" s="100">
        <v>36000</v>
      </c>
      <c r="AR65" s="100">
        <f t="shared" si="30"/>
        <v>9015</v>
      </c>
      <c r="AS65" t="s">
        <v>1753</v>
      </c>
      <c r="AT65" s="103">
        <f t="shared" si="31"/>
        <v>936000</v>
      </c>
      <c r="AW65">
        <v>25.5</v>
      </c>
      <c r="AX65">
        <v>0.5</v>
      </c>
      <c r="AY65">
        <v>25</v>
      </c>
      <c r="AZ65" s="2"/>
      <c r="BF65" s="107" t="e">
        <f t="shared" si="32"/>
        <v>#N/A</v>
      </c>
      <c r="BG65" s="107">
        <f t="shared" si="33"/>
        <v>0</v>
      </c>
      <c r="BH65" s="107">
        <f t="shared" si="34"/>
        <v>0.48199999999999998</v>
      </c>
      <c r="BI65" s="107">
        <f t="shared" si="35"/>
        <v>0</v>
      </c>
      <c r="BJ65" s="107">
        <f t="shared" si="36"/>
        <v>0</v>
      </c>
      <c r="BK65">
        <f t="shared" si="19"/>
        <v>0</v>
      </c>
    </row>
    <row r="66" spans="1:63" hidden="1" outlineLevel="1">
      <c r="A66" t="s">
        <v>1605</v>
      </c>
      <c r="B66" s="9" t="s">
        <v>137</v>
      </c>
      <c r="C66" s="1">
        <f t="shared" si="21"/>
        <v>184</v>
      </c>
      <c r="D66" s="7" t="e">
        <f t="shared" si="22"/>
        <v>#N/A</v>
      </c>
      <c r="E66" s="7">
        <f t="shared" si="23"/>
        <v>3</v>
      </c>
      <c r="F66" s="7">
        <f t="shared" si="24"/>
        <v>1</v>
      </c>
      <c r="G66" s="7">
        <f t="shared" ref="G66:G129" si="37">IF(S66&gt;0,RANK(S66,(P66:AD66)),0)</f>
        <v>2</v>
      </c>
      <c r="H66" s="48">
        <f t="shared" si="25"/>
        <v>74</v>
      </c>
      <c r="I66" s="163">
        <f t="shared" si="26"/>
        <v>0.40217391304347827</v>
      </c>
      <c r="J66" s="8"/>
      <c r="K66" s="2">
        <f t="shared" si="27"/>
        <v>0</v>
      </c>
      <c r="L66" s="2">
        <f t="shared" si="28"/>
        <v>8.1521739130434784E-2</v>
      </c>
      <c r="M66" s="2">
        <f t="shared" si="29"/>
        <v>0.59782608695652173</v>
      </c>
      <c r="N66" s="2">
        <f t="shared" si="10"/>
        <v>0.19565217391304349</v>
      </c>
      <c r="O66" s="2">
        <f t="shared" si="11"/>
        <v>0.12499999999999997</v>
      </c>
      <c r="P66" s="1"/>
      <c r="Q66" s="1">
        <v>15</v>
      </c>
      <c r="R66" s="1">
        <v>110</v>
      </c>
      <c r="S66" s="1">
        <v>36</v>
      </c>
      <c r="T66" s="1">
        <v>13</v>
      </c>
      <c r="U66" s="1"/>
      <c r="V66" s="1"/>
      <c r="X66" s="1"/>
      <c r="Y66">
        <v>10</v>
      </c>
      <c r="Z66" s="1"/>
      <c r="AA66" s="1"/>
      <c r="AB66" s="1"/>
      <c r="AD66" s="1"/>
      <c r="AI66" t="str">
        <f t="shared" si="20"/>
        <v>Hartford</v>
      </c>
      <c r="AJ66" t="s">
        <v>1605</v>
      </c>
      <c r="AK66" s="9">
        <v>1</v>
      </c>
      <c r="AL66" s="7"/>
      <c r="AN66" s="91">
        <v>9</v>
      </c>
      <c r="AO66" s="93">
        <v>3</v>
      </c>
      <c r="AP66" s="93">
        <v>70</v>
      </c>
      <c r="AQ66" s="100">
        <v>37070</v>
      </c>
      <c r="AR66" s="100">
        <f t="shared" si="30"/>
        <v>9003</v>
      </c>
      <c r="AS66" t="s">
        <v>1753</v>
      </c>
      <c r="AT66" s="103">
        <f t="shared" si="31"/>
        <v>937070</v>
      </c>
      <c r="AW66">
        <v>17.97</v>
      </c>
      <c r="AX66">
        <v>0.66</v>
      </c>
      <c r="AY66">
        <v>17.309999999999999</v>
      </c>
      <c r="AZ66" s="2"/>
      <c r="BF66" s="107" t="e">
        <f t="shared" si="32"/>
        <v>#N/A</v>
      </c>
      <c r="BG66" s="107">
        <f t="shared" si="33"/>
        <v>0</v>
      </c>
      <c r="BH66" s="107">
        <f t="shared" si="34"/>
        <v>0.59699999999999998</v>
      </c>
      <c r="BI66" s="107">
        <f t="shared" si="35"/>
        <v>0</v>
      </c>
      <c r="BJ66" s="107">
        <f t="shared" si="36"/>
        <v>0</v>
      </c>
      <c r="BK66">
        <f t="shared" si="19"/>
        <v>0</v>
      </c>
    </row>
    <row r="67" spans="1:63" hidden="1" outlineLevel="1">
      <c r="A67" t="s">
        <v>1674</v>
      </c>
      <c r="B67" s="9" t="s">
        <v>137</v>
      </c>
      <c r="C67" s="1">
        <f t="shared" ref="C67:C98" si="38">SUM(P67:AG67)</f>
        <v>96</v>
      </c>
      <c r="D67" s="7" t="e">
        <f t="shared" ref="D67:D98" si="39">RANK(P67,(P67:AG67))</f>
        <v>#N/A</v>
      </c>
      <c r="E67" s="7">
        <f t="shared" ref="E67:E98" si="40">RANK(Q67,(P67:AG67))</f>
        <v>2</v>
      </c>
      <c r="F67" s="7">
        <f t="shared" ref="F67:F98" si="41">IF(R67&gt;0,RANK(R67,(P67:AG67)),0)</f>
        <v>1</v>
      </c>
      <c r="G67" s="7">
        <f t="shared" si="37"/>
        <v>4</v>
      </c>
      <c r="H67" s="48">
        <f t="shared" ref="H67:H98" si="42">MAX(P67:T67)-LARGE(P67:T67,2)</f>
        <v>39</v>
      </c>
      <c r="I67" s="163">
        <f t="shared" ref="I67:I98" si="43">H67/C67</f>
        <v>0.40625</v>
      </c>
      <c r="J67" s="8"/>
      <c r="K67" s="2">
        <f t="shared" ref="K67:K98" si="44">IF(C67=0,"-",P67/C67)</f>
        <v>0</v>
      </c>
      <c r="L67" s="2">
        <f t="shared" ref="L67:L98" si="45">IF(C67=0,"-",Q67/C67)</f>
        <v>0.15625</v>
      </c>
      <c r="M67" s="2">
        <f t="shared" ref="M67:M98" si="46">IF(C67=0,"-",R67/C67)</f>
        <v>0.5625</v>
      </c>
      <c r="N67" s="2">
        <f t="shared" ref="N67:N130" si="47">IF(C67=0,"-",S67/C67)</f>
        <v>0.11458333333333333</v>
      </c>
      <c r="O67" s="2">
        <f t="shared" ref="O67:O130" si="48">IF(C67=0,"-",(1-K67-L67-M67-N67))</f>
        <v>0.16666666666666669</v>
      </c>
      <c r="P67" s="1"/>
      <c r="Q67" s="1">
        <v>15</v>
      </c>
      <c r="R67" s="1">
        <v>54</v>
      </c>
      <c r="S67" s="1">
        <v>11</v>
      </c>
      <c r="T67" s="1">
        <v>15</v>
      </c>
      <c r="U67" s="1"/>
      <c r="V67" s="1"/>
      <c r="X67" s="1"/>
      <c r="Y67">
        <v>1</v>
      </c>
      <c r="Z67" s="1"/>
      <c r="AA67" s="1"/>
      <c r="AB67" s="1"/>
      <c r="AD67" s="1"/>
      <c r="AI67" t="str">
        <f t="shared" si="20"/>
        <v>Hartland</v>
      </c>
      <c r="AJ67" t="s">
        <v>1605</v>
      </c>
      <c r="AK67" s="9">
        <v>1</v>
      </c>
      <c r="AL67" s="7"/>
      <c r="AN67" s="91">
        <v>9</v>
      </c>
      <c r="AO67" s="93">
        <v>3</v>
      </c>
      <c r="AP67" s="93">
        <v>75</v>
      </c>
      <c r="AQ67" s="100">
        <v>37140</v>
      </c>
      <c r="AR67" s="100">
        <f t="shared" ref="AR67:AR98" si="49">AN67*1000+AO67</f>
        <v>9003</v>
      </c>
      <c r="AS67" t="s">
        <v>1753</v>
      </c>
      <c r="AT67" s="103">
        <f t="shared" ref="AT67:AT98" si="50">AN67*100000+AQ67</f>
        <v>937140</v>
      </c>
      <c r="AW67">
        <v>34.57</v>
      </c>
      <c r="AX67">
        <v>1.54</v>
      </c>
      <c r="AY67">
        <v>33.03</v>
      </c>
      <c r="AZ67" s="2"/>
      <c r="BF67" s="107" t="e">
        <f t="shared" ref="BF67:BF98" si="51">IF(D67=1,ROUNDDOWN(K67,3),0)</f>
        <v>#N/A</v>
      </c>
      <c r="BG67" s="107">
        <f t="shared" ref="BG67:BG98" si="52">IF(E67=1,ROUNDDOWN(L67,3),0)</f>
        <v>0</v>
      </c>
      <c r="BH67" s="107">
        <f t="shared" ref="BH67:BH98" si="53">IF(F67=1,ROUNDDOWN(M67,3),0)</f>
        <v>0.56200000000000006</v>
      </c>
      <c r="BI67" s="107">
        <f t="shared" ref="BI67:BI98" si="54">IF(G67=1,ROUNDDOWN(N67,3),0)</f>
        <v>0</v>
      </c>
      <c r="BJ67" s="107">
        <f t="shared" ref="BJ67:BJ98" si="55">IF(H67=1,ROUNDDOWN(O67,3),0)</f>
        <v>0</v>
      </c>
      <c r="BK67">
        <f t="shared" ref="BK67:BK130" si="56">IF(BG67=BH67,ROUNDDOWN(BH67*10,0),0)</f>
        <v>0</v>
      </c>
    </row>
    <row r="68" spans="1:63" hidden="1" outlineLevel="1">
      <c r="A68" t="s">
        <v>140</v>
      </c>
      <c r="B68" s="9" t="s">
        <v>137</v>
      </c>
      <c r="C68" s="1">
        <f t="shared" si="38"/>
        <v>204</v>
      </c>
      <c r="D68" s="7" t="e">
        <f t="shared" si="39"/>
        <v>#N/A</v>
      </c>
      <c r="E68" s="7">
        <f t="shared" si="40"/>
        <v>3</v>
      </c>
      <c r="F68" s="7">
        <f t="shared" si="41"/>
        <v>1</v>
      </c>
      <c r="G68" s="7">
        <f t="shared" si="37"/>
        <v>2</v>
      </c>
      <c r="H68" s="48">
        <f t="shared" si="42"/>
        <v>47</v>
      </c>
      <c r="I68" s="163">
        <f t="shared" si="43"/>
        <v>0.23039215686274508</v>
      </c>
      <c r="J68" s="8"/>
      <c r="K68" s="2">
        <f t="shared" si="44"/>
        <v>0</v>
      </c>
      <c r="L68" s="2">
        <f t="shared" si="45"/>
        <v>0.16176470588235295</v>
      </c>
      <c r="M68" s="2">
        <f t="shared" si="46"/>
        <v>0.49019607843137253</v>
      </c>
      <c r="N68" s="2">
        <f t="shared" si="47"/>
        <v>0.25980392156862747</v>
      </c>
      <c r="O68" s="2">
        <f t="shared" si="48"/>
        <v>8.8235294117647078E-2</v>
      </c>
      <c r="P68" s="1"/>
      <c r="Q68" s="1">
        <v>33</v>
      </c>
      <c r="R68" s="1">
        <v>100</v>
      </c>
      <c r="S68" s="1">
        <v>53</v>
      </c>
      <c r="T68" s="1">
        <v>14</v>
      </c>
      <c r="U68" s="1"/>
      <c r="V68" s="1"/>
      <c r="X68" s="1"/>
      <c r="Y68">
        <v>4</v>
      </c>
      <c r="Z68" s="1"/>
      <c r="AA68" s="1"/>
      <c r="AB68" s="1"/>
      <c r="AD68" s="1"/>
      <c r="AI68" t="str">
        <f t="shared" ref="AI68:AI131" si="57">A68</f>
        <v>Harwinton</v>
      </c>
      <c r="AJ68" t="s">
        <v>1543</v>
      </c>
      <c r="AK68" s="9">
        <v>5</v>
      </c>
      <c r="AL68" s="7"/>
      <c r="AN68" s="91">
        <v>9</v>
      </c>
      <c r="AO68" s="93">
        <v>5</v>
      </c>
      <c r="AP68" s="93">
        <v>40</v>
      </c>
      <c r="AQ68" s="100">
        <v>37280</v>
      </c>
      <c r="AR68" s="100">
        <f t="shared" si="49"/>
        <v>9005</v>
      </c>
      <c r="AS68" t="s">
        <v>1753</v>
      </c>
      <c r="AT68" s="103">
        <f t="shared" si="50"/>
        <v>937280</v>
      </c>
      <c r="AW68">
        <v>31.1</v>
      </c>
      <c r="AX68">
        <v>0.35</v>
      </c>
      <c r="AY68">
        <v>30.75</v>
      </c>
      <c r="AZ68" s="2"/>
      <c r="BF68" s="107" t="e">
        <f t="shared" si="51"/>
        <v>#N/A</v>
      </c>
      <c r="BG68" s="107">
        <f t="shared" si="52"/>
        <v>0</v>
      </c>
      <c r="BH68" s="107">
        <f t="shared" si="53"/>
        <v>0.49</v>
      </c>
      <c r="BI68" s="107">
        <f t="shared" si="54"/>
        <v>0</v>
      </c>
      <c r="BJ68" s="107">
        <f t="shared" si="55"/>
        <v>0</v>
      </c>
      <c r="BK68">
        <f t="shared" si="56"/>
        <v>0</v>
      </c>
    </row>
    <row r="69" spans="1:63" hidden="1" outlineLevel="1">
      <c r="A69" t="s">
        <v>2904</v>
      </c>
      <c r="B69" s="9" t="s">
        <v>137</v>
      </c>
      <c r="C69" s="1">
        <f t="shared" si="38"/>
        <v>223</v>
      </c>
      <c r="D69" s="7" t="e">
        <f t="shared" si="39"/>
        <v>#N/A</v>
      </c>
      <c r="E69" s="7">
        <f t="shared" si="40"/>
        <v>2</v>
      </c>
      <c r="F69" s="7">
        <f t="shared" si="41"/>
        <v>1</v>
      </c>
      <c r="G69" s="7">
        <f t="shared" si="37"/>
        <v>2</v>
      </c>
      <c r="H69" s="48">
        <f t="shared" si="42"/>
        <v>131</v>
      </c>
      <c r="I69" s="163">
        <f t="shared" si="43"/>
        <v>0.58744394618834084</v>
      </c>
      <c r="J69" s="8"/>
      <c r="K69" s="2">
        <f t="shared" si="44"/>
        <v>0</v>
      </c>
      <c r="L69" s="2">
        <f t="shared" si="45"/>
        <v>0.1031390134529148</v>
      </c>
      <c r="M69" s="2">
        <f t="shared" si="46"/>
        <v>0.6905829596412556</v>
      </c>
      <c r="N69" s="2">
        <f t="shared" si="47"/>
        <v>0.1031390134529148</v>
      </c>
      <c r="O69" s="2">
        <f t="shared" si="48"/>
        <v>0.10313901345291483</v>
      </c>
      <c r="P69" s="1"/>
      <c r="Q69" s="1">
        <v>23</v>
      </c>
      <c r="R69" s="1">
        <v>154</v>
      </c>
      <c r="S69" s="1">
        <v>23</v>
      </c>
      <c r="T69" s="1">
        <v>18</v>
      </c>
      <c r="U69" s="1"/>
      <c r="V69" s="1"/>
      <c r="X69" s="1"/>
      <c r="Y69">
        <v>5</v>
      </c>
      <c r="Z69" s="1"/>
      <c r="AA69" s="1"/>
      <c r="AB69" s="1"/>
      <c r="AD69" s="1"/>
      <c r="AI69" t="str">
        <f t="shared" si="57"/>
        <v>Hebron</v>
      </c>
      <c r="AJ69" t="s">
        <v>2901</v>
      </c>
      <c r="AK69" s="9">
        <v>2</v>
      </c>
      <c r="AL69" s="7"/>
      <c r="AN69" s="91">
        <v>9</v>
      </c>
      <c r="AO69" s="93">
        <v>13</v>
      </c>
      <c r="AP69" s="93">
        <v>30</v>
      </c>
      <c r="AQ69" s="100">
        <v>37910</v>
      </c>
      <c r="AR69" s="100">
        <f t="shared" si="49"/>
        <v>9013</v>
      </c>
      <c r="AS69" t="s">
        <v>1753</v>
      </c>
      <c r="AT69" s="103">
        <f t="shared" si="50"/>
        <v>937910</v>
      </c>
      <c r="AW69">
        <v>37.26</v>
      </c>
      <c r="AX69">
        <v>0.36</v>
      </c>
      <c r="AY69">
        <v>36.9</v>
      </c>
      <c r="AZ69" s="2"/>
      <c r="BF69" s="107" t="e">
        <f t="shared" si="51"/>
        <v>#N/A</v>
      </c>
      <c r="BG69" s="107">
        <f t="shared" si="52"/>
        <v>0</v>
      </c>
      <c r="BH69" s="107">
        <f t="shared" si="53"/>
        <v>0.69</v>
      </c>
      <c r="BI69" s="107">
        <f t="shared" si="54"/>
        <v>0</v>
      </c>
      <c r="BJ69" s="107">
        <f t="shared" si="55"/>
        <v>0</v>
      </c>
      <c r="BK69">
        <f t="shared" si="56"/>
        <v>0</v>
      </c>
    </row>
    <row r="70" spans="1:63" hidden="1" outlineLevel="1">
      <c r="A70" t="s">
        <v>1877</v>
      </c>
      <c r="B70" s="9" t="s">
        <v>137</v>
      </c>
      <c r="C70" s="1">
        <f t="shared" si="38"/>
        <v>93</v>
      </c>
      <c r="D70" s="7" t="e">
        <f t="shared" si="39"/>
        <v>#N/A</v>
      </c>
      <c r="E70" s="7">
        <f t="shared" si="40"/>
        <v>4</v>
      </c>
      <c r="F70" s="7">
        <f t="shared" si="41"/>
        <v>1</v>
      </c>
      <c r="G70" s="7">
        <f t="shared" si="37"/>
        <v>2</v>
      </c>
      <c r="H70" s="48">
        <f t="shared" si="42"/>
        <v>57</v>
      </c>
      <c r="I70" s="163">
        <f t="shared" si="43"/>
        <v>0.61290322580645162</v>
      </c>
      <c r="J70" s="8"/>
      <c r="K70" s="2">
        <f t="shared" si="44"/>
        <v>0</v>
      </c>
      <c r="L70" s="2">
        <f t="shared" si="45"/>
        <v>7.5268817204301078E-2</v>
      </c>
      <c r="M70" s="2">
        <f t="shared" si="46"/>
        <v>0.70967741935483875</v>
      </c>
      <c r="N70" s="2">
        <f t="shared" si="47"/>
        <v>9.6774193548387094E-2</v>
      </c>
      <c r="O70" s="2">
        <f t="shared" si="48"/>
        <v>0.11827956989247304</v>
      </c>
      <c r="P70" s="1"/>
      <c r="Q70" s="1">
        <v>7</v>
      </c>
      <c r="R70" s="1">
        <v>66</v>
      </c>
      <c r="S70" s="1">
        <v>9</v>
      </c>
      <c r="T70" s="1">
        <v>8</v>
      </c>
      <c r="U70" s="1"/>
      <c r="V70" s="1"/>
      <c r="X70" s="1"/>
      <c r="Y70">
        <v>3</v>
      </c>
      <c r="Z70" s="1"/>
      <c r="AA70" s="1"/>
      <c r="AB70" s="1"/>
      <c r="AD70" s="1"/>
      <c r="AI70" t="str">
        <f t="shared" si="57"/>
        <v>Kent</v>
      </c>
      <c r="AJ70" t="s">
        <v>1543</v>
      </c>
      <c r="AK70" s="9">
        <v>5</v>
      </c>
      <c r="AL70" s="7"/>
      <c r="AN70" s="91">
        <v>9</v>
      </c>
      <c r="AO70" s="93">
        <v>5</v>
      </c>
      <c r="AP70" s="93">
        <v>45</v>
      </c>
      <c r="AQ70" s="100">
        <v>40290</v>
      </c>
      <c r="AR70" s="100">
        <f t="shared" si="49"/>
        <v>9005</v>
      </c>
      <c r="AS70" t="s">
        <v>1753</v>
      </c>
      <c r="AT70" s="103">
        <f t="shared" si="50"/>
        <v>940290</v>
      </c>
      <c r="AW70">
        <v>49.59</v>
      </c>
      <c r="AX70">
        <v>1.1200000000000001</v>
      </c>
      <c r="AY70">
        <v>48.47</v>
      </c>
      <c r="AZ70" s="2"/>
      <c r="BF70" s="107" t="e">
        <f t="shared" si="51"/>
        <v>#N/A</v>
      </c>
      <c r="BG70" s="107">
        <f t="shared" si="52"/>
        <v>0</v>
      </c>
      <c r="BH70" s="107">
        <f t="shared" si="53"/>
        <v>0.70899999999999996</v>
      </c>
      <c r="BI70" s="107">
        <f t="shared" si="54"/>
        <v>0</v>
      </c>
      <c r="BJ70" s="107">
        <f t="shared" si="55"/>
        <v>0</v>
      </c>
      <c r="BK70">
        <f t="shared" si="56"/>
        <v>0</v>
      </c>
    </row>
    <row r="71" spans="1:63" hidden="1" outlineLevel="1">
      <c r="A71" t="s">
        <v>1993</v>
      </c>
      <c r="B71" s="9" t="s">
        <v>137</v>
      </c>
      <c r="C71" s="1">
        <f t="shared" si="38"/>
        <v>179</v>
      </c>
      <c r="D71" s="7" t="e">
        <f t="shared" si="39"/>
        <v>#N/A</v>
      </c>
      <c r="E71" s="7">
        <f t="shared" si="40"/>
        <v>4</v>
      </c>
      <c r="F71" s="7">
        <f t="shared" si="41"/>
        <v>1</v>
      </c>
      <c r="G71" s="7">
        <f t="shared" si="37"/>
        <v>2</v>
      </c>
      <c r="H71" s="48">
        <f t="shared" si="42"/>
        <v>92</v>
      </c>
      <c r="I71" s="163">
        <f t="shared" si="43"/>
        <v>0.51396648044692739</v>
      </c>
      <c r="J71" s="8"/>
      <c r="K71" s="2">
        <f t="shared" si="44"/>
        <v>0</v>
      </c>
      <c r="L71" s="2">
        <f t="shared" si="45"/>
        <v>6.1452513966480445E-2</v>
      </c>
      <c r="M71" s="2">
        <f t="shared" si="46"/>
        <v>0.66480446927374304</v>
      </c>
      <c r="N71" s="2">
        <f t="shared" si="47"/>
        <v>0.15083798882681565</v>
      </c>
      <c r="O71" s="2">
        <f t="shared" si="48"/>
        <v>0.12290502793296088</v>
      </c>
      <c r="P71" s="1"/>
      <c r="Q71" s="1">
        <v>11</v>
      </c>
      <c r="R71" s="1">
        <v>119</v>
      </c>
      <c r="S71" s="1">
        <v>27</v>
      </c>
      <c r="T71" s="1">
        <v>19</v>
      </c>
      <c r="U71" s="1"/>
      <c r="V71" s="1"/>
      <c r="X71" s="1"/>
      <c r="Y71">
        <v>3</v>
      </c>
      <c r="Z71" s="1"/>
      <c r="AA71" s="1"/>
      <c r="AB71" s="1"/>
      <c r="AD71" s="1"/>
      <c r="AI71" t="str">
        <f t="shared" si="57"/>
        <v>Killingly</v>
      </c>
      <c r="AJ71" t="s">
        <v>2523</v>
      </c>
      <c r="AK71" s="9">
        <v>2</v>
      </c>
      <c r="AL71" s="7"/>
      <c r="AN71" s="91">
        <v>9</v>
      </c>
      <c r="AO71" s="93">
        <v>15</v>
      </c>
      <c r="AP71" s="93">
        <v>35</v>
      </c>
      <c r="AQ71" s="100">
        <v>40500</v>
      </c>
      <c r="AR71" s="100">
        <f t="shared" si="49"/>
        <v>9015</v>
      </c>
      <c r="AS71" t="s">
        <v>1753</v>
      </c>
      <c r="AT71" s="103">
        <f t="shared" si="50"/>
        <v>940500</v>
      </c>
      <c r="AW71">
        <v>49.99</v>
      </c>
      <c r="AX71">
        <v>1.47</v>
      </c>
      <c r="AY71">
        <v>48.52</v>
      </c>
      <c r="AZ71" s="2"/>
      <c r="BF71" s="107" t="e">
        <f t="shared" si="51"/>
        <v>#N/A</v>
      </c>
      <c r="BG71" s="107">
        <f t="shared" si="52"/>
        <v>0</v>
      </c>
      <c r="BH71" s="107">
        <f t="shared" si="53"/>
        <v>0.66400000000000003</v>
      </c>
      <c r="BI71" s="107">
        <f t="shared" si="54"/>
        <v>0</v>
      </c>
      <c r="BJ71" s="107">
        <f t="shared" si="55"/>
        <v>0</v>
      </c>
      <c r="BK71">
        <f t="shared" si="56"/>
        <v>0</v>
      </c>
    </row>
    <row r="72" spans="1:63" hidden="1" outlineLevel="1">
      <c r="A72" t="s">
        <v>108</v>
      </c>
      <c r="B72" s="9" t="s">
        <v>137</v>
      </c>
      <c r="C72" s="1">
        <f t="shared" si="38"/>
        <v>191</v>
      </c>
      <c r="D72" s="7" t="e">
        <f t="shared" si="39"/>
        <v>#N/A</v>
      </c>
      <c r="E72" s="7">
        <f t="shared" si="40"/>
        <v>2</v>
      </c>
      <c r="F72" s="7">
        <f t="shared" si="41"/>
        <v>1</v>
      </c>
      <c r="G72" s="7">
        <f t="shared" si="37"/>
        <v>2</v>
      </c>
      <c r="H72" s="48">
        <f t="shared" si="42"/>
        <v>102</v>
      </c>
      <c r="I72" s="163">
        <f t="shared" si="43"/>
        <v>0.53403141361256545</v>
      </c>
      <c r="J72" s="8"/>
      <c r="K72" s="2">
        <f t="shared" si="44"/>
        <v>0</v>
      </c>
      <c r="L72" s="2">
        <f t="shared" si="45"/>
        <v>0.12041884816753927</v>
      </c>
      <c r="M72" s="2">
        <f t="shared" si="46"/>
        <v>0.65445026178010468</v>
      </c>
      <c r="N72" s="2">
        <f t="shared" si="47"/>
        <v>0.12041884816753927</v>
      </c>
      <c r="O72" s="2">
        <f t="shared" si="48"/>
        <v>0.10471204188481682</v>
      </c>
      <c r="P72" s="1"/>
      <c r="Q72" s="1">
        <v>23</v>
      </c>
      <c r="R72" s="1">
        <v>125</v>
      </c>
      <c r="S72" s="1">
        <v>23</v>
      </c>
      <c r="T72" s="1">
        <v>17</v>
      </c>
      <c r="U72" s="1"/>
      <c r="V72" s="1"/>
      <c r="X72" s="1"/>
      <c r="Y72">
        <v>3</v>
      </c>
      <c r="Z72" s="1"/>
      <c r="AA72" s="1"/>
      <c r="AB72" s="1"/>
      <c r="AD72" s="1"/>
      <c r="AI72" t="str">
        <f t="shared" si="57"/>
        <v>Killingworth</v>
      </c>
      <c r="AJ72" t="s">
        <v>2292</v>
      </c>
      <c r="AK72" s="9">
        <v>2</v>
      </c>
      <c r="AL72" s="7"/>
      <c r="AN72" s="91">
        <v>9</v>
      </c>
      <c r="AO72" s="93">
        <v>7</v>
      </c>
      <c r="AP72" s="93">
        <v>50</v>
      </c>
      <c r="AQ72" s="100">
        <v>40710</v>
      </c>
      <c r="AR72" s="100">
        <f t="shared" si="49"/>
        <v>9007</v>
      </c>
      <c r="AS72" t="s">
        <v>1753</v>
      </c>
      <c r="AT72" s="103">
        <f t="shared" si="50"/>
        <v>940710</v>
      </c>
      <c r="AW72">
        <v>35.81</v>
      </c>
      <c r="AX72">
        <v>0.48</v>
      </c>
      <c r="AY72">
        <v>35.33</v>
      </c>
      <c r="AZ72" s="2"/>
      <c r="BF72" s="107" t="e">
        <f t="shared" si="51"/>
        <v>#N/A</v>
      </c>
      <c r="BG72" s="107">
        <f t="shared" si="52"/>
        <v>0</v>
      </c>
      <c r="BH72" s="107">
        <f t="shared" si="53"/>
        <v>0.65400000000000003</v>
      </c>
      <c r="BI72" s="107">
        <f t="shared" si="54"/>
        <v>0</v>
      </c>
      <c r="BJ72" s="107">
        <f t="shared" si="55"/>
        <v>0</v>
      </c>
      <c r="BK72">
        <f t="shared" si="56"/>
        <v>0</v>
      </c>
    </row>
    <row r="73" spans="1:63" hidden="1" outlineLevel="1">
      <c r="A73" t="s">
        <v>2430</v>
      </c>
      <c r="B73" s="9" t="s">
        <v>137</v>
      </c>
      <c r="C73" s="1">
        <f t="shared" si="38"/>
        <v>196</v>
      </c>
      <c r="D73" s="7" t="e">
        <f t="shared" si="39"/>
        <v>#N/A</v>
      </c>
      <c r="E73" s="7">
        <f t="shared" si="40"/>
        <v>3</v>
      </c>
      <c r="F73" s="7">
        <f t="shared" si="41"/>
        <v>1</v>
      </c>
      <c r="G73" s="7">
        <f t="shared" si="37"/>
        <v>2</v>
      </c>
      <c r="H73" s="48">
        <f t="shared" si="42"/>
        <v>89</v>
      </c>
      <c r="I73" s="163">
        <f t="shared" si="43"/>
        <v>0.45408163265306123</v>
      </c>
      <c r="J73" s="8"/>
      <c r="K73" s="2">
        <f t="shared" si="44"/>
        <v>0</v>
      </c>
      <c r="L73" s="2">
        <f t="shared" si="45"/>
        <v>0.12755102040816327</v>
      </c>
      <c r="M73" s="2">
        <f t="shared" si="46"/>
        <v>0.60204081632653061</v>
      </c>
      <c r="N73" s="2">
        <f t="shared" si="47"/>
        <v>0.14795918367346939</v>
      </c>
      <c r="O73" s="2">
        <f t="shared" si="48"/>
        <v>0.12244897959183676</v>
      </c>
      <c r="P73" s="1"/>
      <c r="Q73" s="1">
        <v>25</v>
      </c>
      <c r="R73" s="1">
        <v>118</v>
      </c>
      <c r="S73" s="1">
        <v>29</v>
      </c>
      <c r="T73" s="1">
        <v>17</v>
      </c>
      <c r="U73" s="1"/>
      <c r="V73" s="1"/>
      <c r="X73" s="1"/>
      <c r="Y73">
        <v>7</v>
      </c>
      <c r="Z73" s="1"/>
      <c r="AA73" s="1"/>
      <c r="AB73" s="1"/>
      <c r="AD73" s="1"/>
      <c r="AI73" t="str">
        <f t="shared" si="57"/>
        <v>Lebanon</v>
      </c>
      <c r="AJ73" t="s">
        <v>2900</v>
      </c>
      <c r="AK73" s="9">
        <v>2</v>
      </c>
      <c r="AL73" s="7"/>
      <c r="AN73" s="91">
        <v>9</v>
      </c>
      <c r="AO73" s="93">
        <v>11</v>
      </c>
      <c r="AP73" s="93">
        <v>35</v>
      </c>
      <c r="AQ73" s="100">
        <v>42390</v>
      </c>
      <c r="AR73" s="100">
        <f t="shared" si="49"/>
        <v>9011</v>
      </c>
      <c r="AS73" t="s">
        <v>1753</v>
      </c>
      <c r="AT73" s="103">
        <f t="shared" si="50"/>
        <v>942390</v>
      </c>
      <c r="AW73">
        <v>55.24</v>
      </c>
      <c r="AX73">
        <v>1.1299999999999999</v>
      </c>
      <c r="AY73">
        <v>54.11</v>
      </c>
      <c r="AZ73" s="2"/>
      <c r="BF73" s="107" t="e">
        <f t="shared" si="51"/>
        <v>#N/A</v>
      </c>
      <c r="BG73" s="107">
        <f t="shared" si="52"/>
        <v>0</v>
      </c>
      <c r="BH73" s="107">
        <f t="shared" si="53"/>
        <v>0.60199999999999998</v>
      </c>
      <c r="BI73" s="107">
        <f t="shared" si="54"/>
        <v>0</v>
      </c>
      <c r="BJ73" s="107">
        <f t="shared" si="55"/>
        <v>0</v>
      </c>
      <c r="BK73">
        <f t="shared" si="56"/>
        <v>0</v>
      </c>
    </row>
    <row r="74" spans="1:63" hidden="1" outlineLevel="1">
      <c r="A74" t="s">
        <v>2000</v>
      </c>
      <c r="B74" s="9" t="s">
        <v>137</v>
      </c>
      <c r="C74" s="1">
        <f t="shared" si="38"/>
        <v>404</v>
      </c>
      <c r="D74" s="7" t="e">
        <f t="shared" si="39"/>
        <v>#N/A</v>
      </c>
      <c r="E74" s="7">
        <f t="shared" si="40"/>
        <v>4</v>
      </c>
      <c r="F74" s="7">
        <f t="shared" si="41"/>
        <v>1</v>
      </c>
      <c r="G74" s="7">
        <f t="shared" si="37"/>
        <v>2</v>
      </c>
      <c r="H74" s="48">
        <f t="shared" si="42"/>
        <v>193</v>
      </c>
      <c r="I74" s="163">
        <f t="shared" si="43"/>
        <v>0.4777227722772277</v>
      </c>
      <c r="J74" s="8"/>
      <c r="K74" s="2">
        <f t="shared" si="44"/>
        <v>0</v>
      </c>
      <c r="L74" s="2">
        <f t="shared" si="45"/>
        <v>9.9009900990099015E-2</v>
      </c>
      <c r="M74" s="2">
        <f t="shared" si="46"/>
        <v>0.61881188118811881</v>
      </c>
      <c r="N74" s="2">
        <f t="shared" si="47"/>
        <v>0.14108910891089108</v>
      </c>
      <c r="O74" s="2">
        <f t="shared" si="48"/>
        <v>0.14108910891089113</v>
      </c>
      <c r="P74" s="1"/>
      <c r="Q74" s="1">
        <v>40</v>
      </c>
      <c r="R74" s="1">
        <v>250</v>
      </c>
      <c r="S74" s="1">
        <v>57</v>
      </c>
      <c r="T74" s="1">
        <v>42</v>
      </c>
      <c r="U74" s="1"/>
      <c r="V74" s="1"/>
      <c r="X74" s="1"/>
      <c r="Y74">
        <v>15</v>
      </c>
      <c r="Z74" s="1"/>
      <c r="AA74" s="1"/>
      <c r="AB74" s="1"/>
      <c r="AD74" s="1"/>
      <c r="AI74" t="str">
        <f t="shared" si="57"/>
        <v>Ledyard</v>
      </c>
      <c r="AJ74" t="s">
        <v>2900</v>
      </c>
      <c r="AK74" s="9">
        <v>2</v>
      </c>
      <c r="AL74" s="7"/>
      <c r="AN74" s="91">
        <v>9</v>
      </c>
      <c r="AO74" s="93">
        <v>11</v>
      </c>
      <c r="AP74" s="93">
        <v>40</v>
      </c>
      <c r="AQ74" s="100">
        <v>42600</v>
      </c>
      <c r="AR74" s="100">
        <f t="shared" si="49"/>
        <v>9011</v>
      </c>
      <c r="AS74" t="s">
        <v>1753</v>
      </c>
      <c r="AT74" s="103">
        <f t="shared" si="50"/>
        <v>942600</v>
      </c>
      <c r="AW74">
        <v>40</v>
      </c>
      <c r="AX74">
        <v>1.85</v>
      </c>
      <c r="AY74">
        <v>38.14</v>
      </c>
      <c r="AZ74" s="2"/>
      <c r="BF74" s="107" t="e">
        <f t="shared" si="51"/>
        <v>#N/A</v>
      </c>
      <c r="BG74" s="107">
        <f t="shared" si="52"/>
        <v>0</v>
      </c>
      <c r="BH74" s="107">
        <f t="shared" si="53"/>
        <v>0.61799999999999999</v>
      </c>
      <c r="BI74" s="107">
        <f t="shared" si="54"/>
        <v>0</v>
      </c>
      <c r="BJ74" s="107">
        <f t="shared" si="55"/>
        <v>0</v>
      </c>
      <c r="BK74">
        <f t="shared" si="56"/>
        <v>0</v>
      </c>
    </row>
    <row r="75" spans="1:63" hidden="1" outlineLevel="1">
      <c r="A75" t="s">
        <v>1621</v>
      </c>
      <c r="B75" s="9" t="s">
        <v>137</v>
      </c>
      <c r="C75" s="1">
        <f t="shared" si="38"/>
        <v>100</v>
      </c>
      <c r="D75" s="7" t="e">
        <f t="shared" si="39"/>
        <v>#N/A</v>
      </c>
      <c r="E75" s="7">
        <f t="shared" si="40"/>
        <v>3</v>
      </c>
      <c r="F75" s="7">
        <f t="shared" si="41"/>
        <v>1</v>
      </c>
      <c r="G75" s="7">
        <f t="shared" si="37"/>
        <v>4</v>
      </c>
      <c r="H75" s="48">
        <f t="shared" si="42"/>
        <v>51</v>
      </c>
      <c r="I75" s="163">
        <f t="shared" si="43"/>
        <v>0.51</v>
      </c>
      <c r="J75" s="8"/>
      <c r="K75" s="2">
        <f t="shared" si="44"/>
        <v>0</v>
      </c>
      <c r="L75" s="2">
        <f t="shared" si="45"/>
        <v>0.11</v>
      </c>
      <c r="M75" s="2">
        <f t="shared" si="46"/>
        <v>0.63</v>
      </c>
      <c r="N75" s="2">
        <f t="shared" si="47"/>
        <v>0.1</v>
      </c>
      <c r="O75" s="2">
        <f t="shared" si="48"/>
        <v>0.16</v>
      </c>
      <c r="P75" s="1"/>
      <c r="Q75" s="1">
        <v>11</v>
      </c>
      <c r="R75" s="1">
        <v>63</v>
      </c>
      <c r="S75" s="1">
        <v>10</v>
      </c>
      <c r="T75" s="1">
        <v>12</v>
      </c>
      <c r="U75" s="1"/>
      <c r="V75" s="1"/>
      <c r="X75" s="1"/>
      <c r="Y75">
        <v>4</v>
      </c>
      <c r="Z75" s="1"/>
      <c r="AA75" s="1"/>
      <c r="AB75" s="1"/>
      <c r="AD75" s="1"/>
      <c r="AI75" t="str">
        <f t="shared" si="57"/>
        <v>Lisbon</v>
      </c>
      <c r="AJ75" t="s">
        <v>2900</v>
      </c>
      <c r="AK75" s="9">
        <v>2</v>
      </c>
      <c r="AL75" s="7"/>
      <c r="AN75" s="91">
        <v>9</v>
      </c>
      <c r="AO75" s="93">
        <v>11</v>
      </c>
      <c r="AP75" s="93">
        <v>45</v>
      </c>
      <c r="AQ75" s="100">
        <v>43230</v>
      </c>
      <c r="AR75" s="100">
        <f t="shared" si="49"/>
        <v>9011</v>
      </c>
      <c r="AS75" t="s">
        <v>1753</v>
      </c>
      <c r="AT75" s="103">
        <f t="shared" si="50"/>
        <v>943230</v>
      </c>
      <c r="AW75">
        <v>16.63</v>
      </c>
      <c r="AX75">
        <v>0.38</v>
      </c>
      <c r="AY75">
        <v>16.260000000000002</v>
      </c>
      <c r="AZ75" s="2"/>
      <c r="BF75" s="107" t="e">
        <f t="shared" si="51"/>
        <v>#N/A</v>
      </c>
      <c r="BG75" s="107">
        <f t="shared" si="52"/>
        <v>0</v>
      </c>
      <c r="BH75" s="107">
        <f t="shared" si="53"/>
        <v>0.63</v>
      </c>
      <c r="BI75" s="107">
        <f t="shared" si="54"/>
        <v>0</v>
      </c>
      <c r="BJ75" s="107">
        <f t="shared" si="55"/>
        <v>0</v>
      </c>
      <c r="BK75">
        <f t="shared" si="56"/>
        <v>0</v>
      </c>
    </row>
    <row r="76" spans="1:63" hidden="1" outlineLevel="1">
      <c r="A76" t="s">
        <v>1543</v>
      </c>
      <c r="B76" s="9" t="s">
        <v>137</v>
      </c>
      <c r="C76" s="1">
        <f t="shared" si="38"/>
        <v>311</v>
      </c>
      <c r="D76" s="7" t="e">
        <f t="shared" si="39"/>
        <v>#N/A</v>
      </c>
      <c r="E76" s="7">
        <f t="shared" si="40"/>
        <v>3</v>
      </c>
      <c r="F76" s="7">
        <f t="shared" si="41"/>
        <v>1</v>
      </c>
      <c r="G76" s="7">
        <f t="shared" si="37"/>
        <v>2</v>
      </c>
      <c r="H76" s="48">
        <f t="shared" si="42"/>
        <v>149</v>
      </c>
      <c r="I76" s="163">
        <f t="shared" si="43"/>
        <v>0.47909967845659163</v>
      </c>
      <c r="J76" s="8"/>
      <c r="K76" s="2">
        <f t="shared" si="44"/>
        <v>0</v>
      </c>
      <c r="L76" s="2">
        <f t="shared" si="45"/>
        <v>7.3954983922829579E-2</v>
      </c>
      <c r="M76" s="2">
        <f t="shared" si="46"/>
        <v>0.67524115755627012</v>
      </c>
      <c r="N76" s="2">
        <f t="shared" si="47"/>
        <v>0.19614147909967847</v>
      </c>
      <c r="O76" s="2">
        <f t="shared" si="48"/>
        <v>5.4662379421221791E-2</v>
      </c>
      <c r="P76" s="1"/>
      <c r="Q76" s="1">
        <v>23</v>
      </c>
      <c r="R76" s="1">
        <v>210</v>
      </c>
      <c r="S76" s="1">
        <v>61</v>
      </c>
      <c r="T76" s="1">
        <v>13</v>
      </c>
      <c r="U76" s="1"/>
      <c r="V76" s="1"/>
      <c r="X76" s="1"/>
      <c r="Y76">
        <v>4</v>
      </c>
      <c r="Z76" s="1"/>
      <c r="AA76" s="1"/>
      <c r="AB76" s="1"/>
      <c r="AD76" s="1"/>
      <c r="AI76" t="str">
        <f t="shared" si="57"/>
        <v>Litchfield</v>
      </c>
      <c r="AJ76" t="s">
        <v>1543</v>
      </c>
      <c r="AK76" s="9">
        <v>5</v>
      </c>
      <c r="AL76" s="7"/>
      <c r="AN76" s="91">
        <v>9</v>
      </c>
      <c r="AO76" s="93">
        <v>5</v>
      </c>
      <c r="AP76" s="93">
        <v>50</v>
      </c>
      <c r="AQ76" s="100">
        <v>43370</v>
      </c>
      <c r="AR76" s="100">
        <f t="shared" si="49"/>
        <v>9005</v>
      </c>
      <c r="AS76" t="s">
        <v>1753</v>
      </c>
      <c r="AT76" s="103">
        <f t="shared" si="50"/>
        <v>943370</v>
      </c>
      <c r="AW76">
        <v>56.78</v>
      </c>
      <c r="AX76">
        <v>0.72</v>
      </c>
      <c r="AY76">
        <v>56.06</v>
      </c>
      <c r="AZ76" s="2"/>
      <c r="BF76" s="107" t="e">
        <f t="shared" si="51"/>
        <v>#N/A</v>
      </c>
      <c r="BG76" s="107">
        <f t="shared" si="52"/>
        <v>0</v>
      </c>
      <c r="BH76" s="107">
        <f t="shared" si="53"/>
        <v>0.67500000000000004</v>
      </c>
      <c r="BI76" s="107">
        <f t="shared" si="54"/>
        <v>0</v>
      </c>
      <c r="BJ76" s="107">
        <f t="shared" si="55"/>
        <v>0</v>
      </c>
      <c r="BK76">
        <f t="shared" si="56"/>
        <v>0</v>
      </c>
    </row>
    <row r="77" spans="1:63" hidden="1" outlineLevel="1">
      <c r="A77" t="s">
        <v>1744</v>
      </c>
      <c r="B77" s="9" t="s">
        <v>137</v>
      </c>
      <c r="C77" s="1">
        <f t="shared" si="38"/>
        <v>130</v>
      </c>
      <c r="D77" s="7" t="e">
        <f t="shared" si="39"/>
        <v>#N/A</v>
      </c>
      <c r="E77" s="7">
        <f t="shared" si="40"/>
        <v>3</v>
      </c>
      <c r="F77" s="7">
        <f t="shared" si="41"/>
        <v>1</v>
      </c>
      <c r="G77" s="7">
        <f t="shared" si="37"/>
        <v>2</v>
      </c>
      <c r="H77" s="48">
        <f t="shared" si="42"/>
        <v>73</v>
      </c>
      <c r="I77" s="163">
        <f t="shared" si="43"/>
        <v>0.56153846153846154</v>
      </c>
      <c r="J77" s="8"/>
      <c r="K77" s="2">
        <f t="shared" si="44"/>
        <v>0</v>
      </c>
      <c r="L77" s="2">
        <f t="shared" si="45"/>
        <v>4.6153846153846156E-2</v>
      </c>
      <c r="M77" s="2">
        <f t="shared" si="46"/>
        <v>0.72307692307692306</v>
      </c>
      <c r="N77" s="2">
        <f t="shared" si="47"/>
        <v>0.16153846153846155</v>
      </c>
      <c r="O77" s="2">
        <f t="shared" si="48"/>
        <v>6.9230769230769179E-2</v>
      </c>
      <c r="P77" s="1"/>
      <c r="Q77" s="1">
        <v>6</v>
      </c>
      <c r="R77" s="1">
        <v>94</v>
      </c>
      <c r="S77" s="1">
        <v>21</v>
      </c>
      <c r="T77" s="1">
        <v>3</v>
      </c>
      <c r="U77" s="1"/>
      <c r="V77" s="1"/>
      <c r="X77" s="1"/>
      <c r="Y77">
        <v>6</v>
      </c>
      <c r="Z77" s="1"/>
      <c r="AA77" s="1"/>
      <c r="AB77" s="1"/>
      <c r="AD77" s="1"/>
      <c r="AI77" t="str">
        <f t="shared" si="57"/>
        <v>Lyme</v>
      </c>
      <c r="AJ77" t="s">
        <v>2900</v>
      </c>
      <c r="AK77" s="9">
        <v>2</v>
      </c>
      <c r="AL77" s="7"/>
      <c r="AN77" s="91">
        <v>9</v>
      </c>
      <c r="AO77" s="93">
        <v>11</v>
      </c>
      <c r="AP77" s="93">
        <v>50</v>
      </c>
      <c r="AQ77" s="100">
        <v>44210</v>
      </c>
      <c r="AR77" s="100">
        <f t="shared" si="49"/>
        <v>9011</v>
      </c>
      <c r="AS77" t="s">
        <v>1753</v>
      </c>
      <c r="AT77" s="103">
        <f t="shared" si="50"/>
        <v>944210</v>
      </c>
      <c r="AW77">
        <v>34.479999999999997</v>
      </c>
      <c r="AX77">
        <v>2.63</v>
      </c>
      <c r="AY77">
        <v>31.85</v>
      </c>
      <c r="AZ77" s="2"/>
      <c r="BF77" s="107" t="e">
        <f t="shared" si="51"/>
        <v>#N/A</v>
      </c>
      <c r="BG77" s="107">
        <f t="shared" si="52"/>
        <v>0</v>
      </c>
      <c r="BH77" s="107">
        <f t="shared" si="53"/>
        <v>0.72299999999999998</v>
      </c>
      <c r="BI77" s="107">
        <f t="shared" si="54"/>
        <v>0</v>
      </c>
      <c r="BJ77" s="107">
        <f t="shared" si="55"/>
        <v>0</v>
      </c>
      <c r="BK77">
        <f t="shared" si="56"/>
        <v>0</v>
      </c>
    </row>
    <row r="78" spans="1:63" hidden="1" outlineLevel="1">
      <c r="A78" t="s">
        <v>1421</v>
      </c>
      <c r="B78" s="9" t="s">
        <v>137</v>
      </c>
      <c r="C78" s="1">
        <f t="shared" si="38"/>
        <v>586</v>
      </c>
      <c r="D78" s="7" t="e">
        <f t="shared" si="39"/>
        <v>#N/A</v>
      </c>
      <c r="E78" s="7">
        <f t="shared" si="40"/>
        <v>3</v>
      </c>
      <c r="F78" s="7">
        <f t="shared" si="41"/>
        <v>1</v>
      </c>
      <c r="G78" s="7">
        <f t="shared" si="37"/>
        <v>2</v>
      </c>
      <c r="H78" s="48">
        <f t="shared" si="42"/>
        <v>400</v>
      </c>
      <c r="I78" s="163">
        <f t="shared" si="43"/>
        <v>0.68259385665529015</v>
      </c>
      <c r="J78" s="8"/>
      <c r="K78" s="2">
        <f t="shared" si="44"/>
        <v>0</v>
      </c>
      <c r="L78" s="2">
        <f t="shared" si="45"/>
        <v>6.1433447098976107E-2</v>
      </c>
      <c r="M78" s="2">
        <f t="shared" si="46"/>
        <v>0.77133105802047786</v>
      </c>
      <c r="N78" s="2">
        <f t="shared" si="47"/>
        <v>8.8737201365187715E-2</v>
      </c>
      <c r="O78" s="2">
        <f t="shared" si="48"/>
        <v>7.8498293515358294E-2</v>
      </c>
      <c r="P78" s="1"/>
      <c r="Q78" s="1">
        <v>36</v>
      </c>
      <c r="R78" s="1">
        <v>452</v>
      </c>
      <c r="S78" s="1">
        <v>52</v>
      </c>
      <c r="T78" s="1">
        <v>32</v>
      </c>
      <c r="U78" s="1"/>
      <c r="V78" s="1"/>
      <c r="X78" s="1"/>
      <c r="Y78">
        <v>14</v>
      </c>
      <c r="Z78" s="1"/>
      <c r="AA78" s="1"/>
      <c r="AB78" s="1"/>
      <c r="AD78" s="1"/>
      <c r="AI78" t="str">
        <f t="shared" si="57"/>
        <v>Madison</v>
      </c>
      <c r="AJ78" t="s">
        <v>3296</v>
      </c>
      <c r="AK78" s="9">
        <v>2</v>
      </c>
      <c r="AL78" s="7"/>
      <c r="AN78" s="91">
        <v>9</v>
      </c>
      <c r="AO78" s="93">
        <v>9</v>
      </c>
      <c r="AP78" s="93">
        <v>50</v>
      </c>
      <c r="AQ78" s="100">
        <v>44560</v>
      </c>
      <c r="AR78" s="100">
        <f t="shared" si="49"/>
        <v>9009</v>
      </c>
      <c r="AS78" t="s">
        <v>1753</v>
      </c>
      <c r="AT78" s="103">
        <f t="shared" si="50"/>
        <v>944560</v>
      </c>
      <c r="AW78">
        <v>36.78</v>
      </c>
      <c r="AX78">
        <v>0.57999999999999996</v>
      </c>
      <c r="AY78">
        <v>36.200000000000003</v>
      </c>
      <c r="AZ78" s="2"/>
      <c r="BF78" s="107" t="e">
        <f t="shared" si="51"/>
        <v>#N/A</v>
      </c>
      <c r="BG78" s="107">
        <f t="shared" si="52"/>
        <v>0</v>
      </c>
      <c r="BH78" s="107">
        <f t="shared" si="53"/>
        <v>0.77100000000000002</v>
      </c>
      <c r="BI78" s="107">
        <f t="shared" si="54"/>
        <v>0</v>
      </c>
      <c r="BJ78" s="107">
        <f t="shared" si="55"/>
        <v>0</v>
      </c>
      <c r="BK78">
        <f t="shared" si="56"/>
        <v>0</v>
      </c>
    </row>
    <row r="79" spans="1:63" hidden="1" outlineLevel="1">
      <c r="A79" t="s">
        <v>2009</v>
      </c>
      <c r="B79" s="9" t="s">
        <v>137</v>
      </c>
      <c r="C79" s="1">
        <f t="shared" si="38"/>
        <v>797</v>
      </c>
      <c r="D79" s="7" t="e">
        <f t="shared" si="39"/>
        <v>#N/A</v>
      </c>
      <c r="E79" s="7">
        <f t="shared" si="40"/>
        <v>3</v>
      </c>
      <c r="F79" s="7">
        <f t="shared" si="41"/>
        <v>1</v>
      </c>
      <c r="G79" s="7">
        <f t="shared" si="37"/>
        <v>2</v>
      </c>
      <c r="H79" s="48">
        <f t="shared" si="42"/>
        <v>365</v>
      </c>
      <c r="I79" s="163">
        <f t="shared" si="43"/>
        <v>0.45796737766624845</v>
      </c>
      <c r="J79" s="8"/>
      <c r="K79" s="2">
        <f t="shared" si="44"/>
        <v>0</v>
      </c>
      <c r="L79" s="2">
        <f t="shared" si="45"/>
        <v>0.10915934755332497</v>
      </c>
      <c r="M79" s="2">
        <f t="shared" si="46"/>
        <v>0.62233375156838144</v>
      </c>
      <c r="N79" s="2">
        <f t="shared" si="47"/>
        <v>0.16436637390213299</v>
      </c>
      <c r="O79" s="2">
        <f t="shared" si="48"/>
        <v>0.10414052697616055</v>
      </c>
      <c r="P79" s="1"/>
      <c r="Q79" s="1">
        <v>87</v>
      </c>
      <c r="R79" s="1">
        <v>496</v>
      </c>
      <c r="S79" s="1">
        <v>131</v>
      </c>
      <c r="T79" s="1">
        <v>63</v>
      </c>
      <c r="U79" s="1"/>
      <c r="V79" s="1"/>
      <c r="X79" s="1"/>
      <c r="Y79">
        <v>20</v>
      </c>
      <c r="Z79" s="1"/>
      <c r="AA79" s="1"/>
      <c r="AB79" s="1"/>
      <c r="AD79" s="1"/>
      <c r="AI79" t="str">
        <f t="shared" si="57"/>
        <v>Manchester</v>
      </c>
      <c r="AJ79" t="s">
        <v>1605</v>
      </c>
      <c r="AK79" s="9">
        <v>1</v>
      </c>
      <c r="AL79" s="7"/>
      <c r="AN79" s="91">
        <v>9</v>
      </c>
      <c r="AO79" s="93">
        <v>3</v>
      </c>
      <c r="AP79" s="93">
        <v>80</v>
      </c>
      <c r="AQ79" s="100">
        <v>44700</v>
      </c>
      <c r="AR79" s="100">
        <f t="shared" si="49"/>
        <v>9003</v>
      </c>
      <c r="AS79" t="s">
        <v>1753</v>
      </c>
      <c r="AT79" s="103">
        <f t="shared" si="50"/>
        <v>944700</v>
      </c>
      <c r="AW79">
        <v>27.68</v>
      </c>
      <c r="AX79">
        <v>0.42</v>
      </c>
      <c r="AY79">
        <v>27.26</v>
      </c>
      <c r="AZ79" s="2"/>
      <c r="BF79" s="107" t="e">
        <f t="shared" si="51"/>
        <v>#N/A</v>
      </c>
      <c r="BG79" s="107">
        <f t="shared" si="52"/>
        <v>0</v>
      </c>
      <c r="BH79" s="107">
        <f t="shared" si="53"/>
        <v>0.622</v>
      </c>
      <c r="BI79" s="107">
        <f t="shared" si="54"/>
        <v>0</v>
      </c>
      <c r="BJ79" s="107">
        <f t="shared" si="55"/>
        <v>0</v>
      </c>
      <c r="BK79">
        <f t="shared" si="56"/>
        <v>0</v>
      </c>
    </row>
    <row r="80" spans="1:63" hidden="1" outlineLevel="1">
      <c r="A80" t="s">
        <v>833</v>
      </c>
      <c r="B80" s="9" t="s">
        <v>137</v>
      </c>
      <c r="C80" s="1">
        <f t="shared" si="38"/>
        <v>144</v>
      </c>
      <c r="D80" s="7" t="e">
        <f t="shared" si="39"/>
        <v>#N/A</v>
      </c>
      <c r="E80" s="7">
        <f t="shared" si="40"/>
        <v>4</v>
      </c>
      <c r="F80" s="7">
        <f t="shared" si="41"/>
        <v>1</v>
      </c>
      <c r="G80" s="7">
        <f t="shared" si="37"/>
        <v>2</v>
      </c>
      <c r="H80" s="48">
        <f t="shared" si="42"/>
        <v>67</v>
      </c>
      <c r="I80" s="163">
        <f t="shared" si="43"/>
        <v>0.46527777777777779</v>
      </c>
      <c r="J80" s="8"/>
      <c r="K80" s="2">
        <f t="shared" si="44"/>
        <v>0</v>
      </c>
      <c r="L80" s="2">
        <f t="shared" si="45"/>
        <v>8.3333333333333329E-2</v>
      </c>
      <c r="M80" s="2">
        <f t="shared" si="46"/>
        <v>0.625</v>
      </c>
      <c r="N80" s="2">
        <f t="shared" si="47"/>
        <v>0.15972222222222221</v>
      </c>
      <c r="O80" s="2">
        <f t="shared" si="48"/>
        <v>0.13194444444444442</v>
      </c>
      <c r="P80" s="1"/>
      <c r="Q80" s="1">
        <v>12</v>
      </c>
      <c r="R80" s="1">
        <v>90</v>
      </c>
      <c r="S80" s="1">
        <v>23</v>
      </c>
      <c r="T80" s="1">
        <v>13</v>
      </c>
      <c r="U80" s="1"/>
      <c r="V80" s="1"/>
      <c r="X80" s="1"/>
      <c r="Y80">
        <v>6</v>
      </c>
      <c r="Z80" s="1"/>
      <c r="AA80" s="1"/>
      <c r="AB80" s="1"/>
      <c r="AD80" s="1"/>
      <c r="AI80" t="str">
        <f t="shared" si="57"/>
        <v>Mansfield</v>
      </c>
      <c r="AJ80" t="s">
        <v>2901</v>
      </c>
      <c r="AK80" s="9">
        <v>2</v>
      </c>
      <c r="AL80" s="7"/>
      <c r="AN80" s="91">
        <v>9</v>
      </c>
      <c r="AO80" s="93">
        <v>13</v>
      </c>
      <c r="AP80" s="93">
        <v>35</v>
      </c>
      <c r="AQ80" s="100">
        <v>44910</v>
      </c>
      <c r="AR80" s="100">
        <f t="shared" si="49"/>
        <v>9013</v>
      </c>
      <c r="AS80" t="s">
        <v>1753</v>
      </c>
      <c r="AT80" s="103">
        <f t="shared" si="50"/>
        <v>944910</v>
      </c>
      <c r="AW80">
        <v>45.49</v>
      </c>
      <c r="AX80">
        <v>1.03</v>
      </c>
      <c r="AY80">
        <v>44.46</v>
      </c>
      <c r="AZ80" s="2"/>
      <c r="BF80" s="107" t="e">
        <f t="shared" si="51"/>
        <v>#N/A</v>
      </c>
      <c r="BG80" s="107">
        <f t="shared" si="52"/>
        <v>0</v>
      </c>
      <c r="BH80" s="107">
        <f t="shared" si="53"/>
        <v>0.625</v>
      </c>
      <c r="BI80" s="107">
        <f t="shared" si="54"/>
        <v>0</v>
      </c>
      <c r="BJ80" s="107">
        <f t="shared" si="55"/>
        <v>0</v>
      </c>
      <c r="BK80">
        <f t="shared" si="56"/>
        <v>0</v>
      </c>
    </row>
    <row r="81" spans="1:63" hidden="1" outlineLevel="1">
      <c r="A81" t="s">
        <v>295</v>
      </c>
      <c r="B81" s="9" t="s">
        <v>137</v>
      </c>
      <c r="C81" s="1">
        <f t="shared" si="38"/>
        <v>159</v>
      </c>
      <c r="D81" s="7">
        <f t="shared" si="39"/>
        <v>5</v>
      </c>
      <c r="E81" s="7">
        <f t="shared" si="40"/>
        <v>2</v>
      </c>
      <c r="F81" s="7">
        <f t="shared" si="41"/>
        <v>1</v>
      </c>
      <c r="G81" s="7">
        <f t="shared" si="37"/>
        <v>4</v>
      </c>
      <c r="H81" s="48">
        <f t="shared" si="42"/>
        <v>91</v>
      </c>
      <c r="I81" s="163">
        <f t="shared" si="43"/>
        <v>0.57232704402515722</v>
      </c>
      <c r="J81" s="8"/>
      <c r="K81" s="2">
        <f t="shared" si="44"/>
        <v>0</v>
      </c>
      <c r="L81" s="2">
        <f t="shared" si="45"/>
        <v>0.11320754716981132</v>
      </c>
      <c r="M81" s="2">
        <f t="shared" si="46"/>
        <v>0.68553459119496851</v>
      </c>
      <c r="N81" s="2">
        <f t="shared" si="47"/>
        <v>8.8050314465408799E-2</v>
      </c>
      <c r="O81" s="2">
        <f t="shared" si="48"/>
        <v>0.11320754716981139</v>
      </c>
      <c r="P81" s="1"/>
      <c r="Q81" s="1">
        <v>18</v>
      </c>
      <c r="R81" s="1">
        <v>109</v>
      </c>
      <c r="S81" s="1">
        <v>14</v>
      </c>
      <c r="T81" s="1">
        <v>18</v>
      </c>
      <c r="U81" s="1"/>
      <c r="V81" s="1"/>
      <c r="X81" s="1"/>
      <c r="Y81">
        <v>0</v>
      </c>
      <c r="Z81" s="1"/>
      <c r="AA81" s="1"/>
      <c r="AB81" s="1"/>
      <c r="AD81" s="1"/>
      <c r="AI81" t="str">
        <f t="shared" si="57"/>
        <v>Marlborough</v>
      </c>
      <c r="AJ81" t="s">
        <v>1605</v>
      </c>
      <c r="AK81" s="9">
        <v>2</v>
      </c>
      <c r="AL81" s="7"/>
      <c r="AN81" s="91">
        <v>9</v>
      </c>
      <c r="AO81" s="93">
        <v>3</v>
      </c>
      <c r="AP81" s="93">
        <v>85</v>
      </c>
      <c r="AQ81" s="100">
        <v>45820</v>
      </c>
      <c r="AR81" s="100">
        <f t="shared" si="49"/>
        <v>9003</v>
      </c>
      <c r="AS81" t="s">
        <v>1753</v>
      </c>
      <c r="AT81" s="103">
        <f t="shared" si="50"/>
        <v>945820</v>
      </c>
      <c r="AW81">
        <v>23.43</v>
      </c>
      <c r="AX81">
        <v>0.15</v>
      </c>
      <c r="AY81">
        <v>23.28</v>
      </c>
      <c r="AZ81" s="2"/>
      <c r="BF81" s="107">
        <f t="shared" si="51"/>
        <v>0</v>
      </c>
      <c r="BG81" s="107">
        <f t="shared" si="52"/>
        <v>0</v>
      </c>
      <c r="BH81" s="107">
        <f t="shared" si="53"/>
        <v>0.68500000000000005</v>
      </c>
      <c r="BI81" s="107">
        <f t="shared" si="54"/>
        <v>0</v>
      </c>
      <c r="BJ81" s="107">
        <f t="shared" si="55"/>
        <v>0</v>
      </c>
      <c r="BK81">
        <f t="shared" si="56"/>
        <v>0</v>
      </c>
    </row>
    <row r="82" spans="1:63" hidden="1" outlineLevel="1">
      <c r="A82" t="s">
        <v>2032</v>
      </c>
      <c r="B82" s="9" t="s">
        <v>137</v>
      </c>
      <c r="C82" s="1">
        <f t="shared" si="38"/>
        <v>531</v>
      </c>
      <c r="D82" s="7" t="e">
        <f t="shared" si="39"/>
        <v>#N/A</v>
      </c>
      <c r="E82" s="7">
        <f t="shared" si="40"/>
        <v>3</v>
      </c>
      <c r="F82" s="7">
        <f t="shared" si="41"/>
        <v>1</v>
      </c>
      <c r="G82" s="7">
        <f t="shared" si="37"/>
        <v>2</v>
      </c>
      <c r="H82" s="48">
        <f t="shared" si="42"/>
        <v>207</v>
      </c>
      <c r="I82" s="163">
        <f t="shared" si="43"/>
        <v>0.38983050847457629</v>
      </c>
      <c r="J82" s="8"/>
      <c r="K82" s="2">
        <f t="shared" si="44"/>
        <v>0</v>
      </c>
      <c r="L82" s="2">
        <f t="shared" si="45"/>
        <v>0.13370998116760829</v>
      </c>
      <c r="M82" s="2">
        <f t="shared" si="46"/>
        <v>0.56685499058380417</v>
      </c>
      <c r="N82" s="2">
        <f t="shared" si="47"/>
        <v>0.17702448210922786</v>
      </c>
      <c r="O82" s="2">
        <f t="shared" si="48"/>
        <v>0.12241054613935962</v>
      </c>
      <c r="P82" s="1"/>
      <c r="Q82" s="1">
        <v>71</v>
      </c>
      <c r="R82" s="1">
        <v>301</v>
      </c>
      <c r="S82" s="1">
        <v>94</v>
      </c>
      <c r="T82" s="1">
        <v>51</v>
      </c>
      <c r="U82" s="1"/>
      <c r="V82" s="1"/>
      <c r="X82" s="1"/>
      <c r="Y82">
        <v>14</v>
      </c>
      <c r="Z82" s="1"/>
      <c r="AA82" s="1"/>
      <c r="AB82" s="1"/>
      <c r="AD82" s="1"/>
      <c r="AI82" t="str">
        <f t="shared" si="57"/>
        <v>Meriden</v>
      </c>
      <c r="AJ82" t="s">
        <v>3296</v>
      </c>
      <c r="AK82" s="9">
        <v>5</v>
      </c>
      <c r="AL82" s="7"/>
      <c r="AN82" s="91">
        <v>9</v>
      </c>
      <c r="AO82" s="93">
        <v>9</v>
      </c>
      <c r="AP82" s="93">
        <v>55</v>
      </c>
      <c r="AQ82" s="100">
        <v>46520</v>
      </c>
      <c r="AR82" s="100">
        <f t="shared" si="49"/>
        <v>9009</v>
      </c>
      <c r="AS82" t="s">
        <v>1753</v>
      </c>
      <c r="AT82" s="103">
        <f t="shared" si="50"/>
        <v>946520</v>
      </c>
      <c r="AW82">
        <v>24.14</v>
      </c>
      <c r="AX82">
        <v>0.4</v>
      </c>
      <c r="AY82">
        <v>23.75</v>
      </c>
      <c r="AZ82" s="2"/>
      <c r="BF82" s="107" t="e">
        <f t="shared" si="51"/>
        <v>#N/A</v>
      </c>
      <c r="BG82" s="107">
        <f t="shared" si="52"/>
        <v>0</v>
      </c>
      <c r="BH82" s="107">
        <f t="shared" si="53"/>
        <v>0.56599999999999995</v>
      </c>
      <c r="BI82" s="107">
        <f t="shared" si="54"/>
        <v>0</v>
      </c>
      <c r="BJ82" s="107">
        <f t="shared" si="55"/>
        <v>0</v>
      </c>
      <c r="BK82">
        <f t="shared" si="56"/>
        <v>0</v>
      </c>
    </row>
    <row r="83" spans="1:63" hidden="1" outlineLevel="1">
      <c r="A83" t="s">
        <v>2135</v>
      </c>
      <c r="B83" s="9" t="s">
        <v>137</v>
      </c>
      <c r="C83" s="1">
        <f t="shared" si="38"/>
        <v>338</v>
      </c>
      <c r="D83" s="7" t="e">
        <f t="shared" si="39"/>
        <v>#N/A</v>
      </c>
      <c r="E83" s="7">
        <f t="shared" si="40"/>
        <v>3</v>
      </c>
      <c r="F83" s="7">
        <f t="shared" si="41"/>
        <v>1</v>
      </c>
      <c r="G83" s="7">
        <f t="shared" si="37"/>
        <v>2</v>
      </c>
      <c r="H83" s="48">
        <f t="shared" si="42"/>
        <v>208</v>
      </c>
      <c r="I83" s="163">
        <f t="shared" si="43"/>
        <v>0.61538461538461542</v>
      </c>
      <c r="J83" s="8"/>
      <c r="K83" s="2">
        <f t="shared" si="44"/>
        <v>0</v>
      </c>
      <c r="L83" s="2">
        <f t="shared" si="45"/>
        <v>7.3964497041420121E-2</v>
      </c>
      <c r="M83" s="2">
        <f t="shared" si="46"/>
        <v>0.72189349112426038</v>
      </c>
      <c r="N83" s="2">
        <f t="shared" si="47"/>
        <v>0.10650887573964497</v>
      </c>
      <c r="O83" s="2">
        <f t="shared" si="48"/>
        <v>9.7633136094674486E-2</v>
      </c>
      <c r="P83" s="1"/>
      <c r="Q83" s="1">
        <v>25</v>
      </c>
      <c r="R83" s="1">
        <v>244</v>
      </c>
      <c r="S83" s="1">
        <v>36</v>
      </c>
      <c r="T83" s="1">
        <v>24</v>
      </c>
      <c r="U83" s="1"/>
      <c r="V83" s="1"/>
      <c r="X83" s="1"/>
      <c r="Y83">
        <v>9</v>
      </c>
      <c r="Z83" s="1"/>
      <c r="AA83" s="1"/>
      <c r="AB83" s="1"/>
      <c r="AD83" s="1"/>
      <c r="AI83" t="str">
        <f t="shared" si="57"/>
        <v>Middlebury</v>
      </c>
      <c r="AJ83" t="s">
        <v>3296</v>
      </c>
      <c r="AK83" s="9">
        <v>5</v>
      </c>
      <c r="AL83" s="7"/>
      <c r="AN83" s="91">
        <v>9</v>
      </c>
      <c r="AO83" s="93">
        <v>9</v>
      </c>
      <c r="AP83" s="93">
        <v>60</v>
      </c>
      <c r="AQ83" s="100">
        <v>46940</v>
      </c>
      <c r="AR83" s="100">
        <f t="shared" si="49"/>
        <v>9009</v>
      </c>
      <c r="AS83" t="s">
        <v>1753</v>
      </c>
      <c r="AT83" s="103">
        <f t="shared" si="50"/>
        <v>946940</v>
      </c>
      <c r="AW83">
        <v>18.45</v>
      </c>
      <c r="AX83">
        <v>0.7</v>
      </c>
      <c r="AY83">
        <v>17.75</v>
      </c>
      <c r="AZ83" s="2"/>
      <c r="BF83" s="107" t="e">
        <f t="shared" si="51"/>
        <v>#N/A</v>
      </c>
      <c r="BG83" s="107">
        <f t="shared" si="52"/>
        <v>0</v>
      </c>
      <c r="BH83" s="107">
        <f t="shared" si="53"/>
        <v>0.72099999999999997</v>
      </c>
      <c r="BI83" s="107">
        <f t="shared" si="54"/>
        <v>0</v>
      </c>
      <c r="BJ83" s="107">
        <f t="shared" si="55"/>
        <v>0</v>
      </c>
      <c r="BK83">
        <f t="shared" si="56"/>
        <v>0</v>
      </c>
    </row>
    <row r="84" spans="1:63" hidden="1" outlineLevel="1">
      <c r="A84" t="s">
        <v>1096</v>
      </c>
      <c r="B84" s="9" t="s">
        <v>137</v>
      </c>
      <c r="C84" s="1">
        <f t="shared" si="38"/>
        <v>82</v>
      </c>
      <c r="D84" s="7" t="e">
        <f t="shared" si="39"/>
        <v>#N/A</v>
      </c>
      <c r="E84" s="7">
        <f t="shared" si="40"/>
        <v>3</v>
      </c>
      <c r="F84" s="7">
        <f t="shared" si="41"/>
        <v>1</v>
      </c>
      <c r="G84" s="7">
        <f t="shared" si="37"/>
        <v>2</v>
      </c>
      <c r="H84" s="48">
        <f t="shared" si="42"/>
        <v>34</v>
      </c>
      <c r="I84" s="163">
        <f t="shared" si="43"/>
        <v>0.41463414634146339</v>
      </c>
      <c r="J84" s="8"/>
      <c r="K84" s="2">
        <f t="shared" si="44"/>
        <v>0</v>
      </c>
      <c r="L84" s="2">
        <f t="shared" si="45"/>
        <v>0.10975609756097561</v>
      </c>
      <c r="M84" s="2">
        <f t="shared" si="46"/>
        <v>0.63414634146341464</v>
      </c>
      <c r="N84" s="2">
        <f t="shared" si="47"/>
        <v>0.21951219512195122</v>
      </c>
      <c r="O84" s="2">
        <f t="shared" si="48"/>
        <v>3.6585365853658541E-2</v>
      </c>
      <c r="P84" s="1"/>
      <c r="Q84" s="1">
        <v>9</v>
      </c>
      <c r="R84" s="1">
        <v>52</v>
      </c>
      <c r="S84" s="1">
        <v>18</v>
      </c>
      <c r="T84" s="1">
        <v>2</v>
      </c>
      <c r="U84" s="1"/>
      <c r="V84" s="1"/>
      <c r="X84" s="1"/>
      <c r="Y84">
        <v>1</v>
      </c>
      <c r="Z84" s="1"/>
      <c r="AA84" s="1"/>
      <c r="AB84" s="1"/>
      <c r="AD84" s="1"/>
      <c r="AI84" t="str">
        <f t="shared" si="57"/>
        <v>Middlefield</v>
      </c>
      <c r="AJ84" t="s">
        <v>2292</v>
      </c>
      <c r="AK84" s="9">
        <v>3</v>
      </c>
      <c r="AL84" s="7"/>
      <c r="AN84" s="91">
        <v>9</v>
      </c>
      <c r="AO84" s="93">
        <v>7</v>
      </c>
      <c r="AP84" s="93">
        <v>55</v>
      </c>
      <c r="AQ84" s="100">
        <v>47080</v>
      </c>
      <c r="AR84" s="100">
        <f t="shared" si="49"/>
        <v>9007</v>
      </c>
      <c r="AS84" t="s">
        <v>1753</v>
      </c>
      <c r="AT84" s="103">
        <f t="shared" si="50"/>
        <v>947080</v>
      </c>
      <c r="AW84">
        <v>13.32</v>
      </c>
      <c r="AX84">
        <v>0.62</v>
      </c>
      <c r="AY84">
        <v>12.7</v>
      </c>
      <c r="AZ84" s="2"/>
      <c r="BF84" s="107" t="e">
        <f t="shared" si="51"/>
        <v>#N/A</v>
      </c>
      <c r="BG84" s="107">
        <f t="shared" si="52"/>
        <v>0</v>
      </c>
      <c r="BH84" s="107">
        <f t="shared" si="53"/>
        <v>0.63400000000000001</v>
      </c>
      <c r="BI84" s="107">
        <f t="shared" si="54"/>
        <v>0</v>
      </c>
      <c r="BJ84" s="107">
        <f t="shared" si="55"/>
        <v>0</v>
      </c>
      <c r="BK84">
        <f t="shared" si="56"/>
        <v>0</v>
      </c>
    </row>
    <row r="85" spans="1:63" hidden="1" outlineLevel="1">
      <c r="A85" t="s">
        <v>782</v>
      </c>
      <c r="B85" s="9" t="s">
        <v>137</v>
      </c>
      <c r="C85" s="1">
        <f t="shared" si="38"/>
        <v>496</v>
      </c>
      <c r="D85" s="7" t="e">
        <f t="shared" si="39"/>
        <v>#N/A</v>
      </c>
      <c r="E85" s="7">
        <f t="shared" si="40"/>
        <v>3</v>
      </c>
      <c r="F85" s="7">
        <f t="shared" si="41"/>
        <v>1</v>
      </c>
      <c r="G85" s="7">
        <f t="shared" si="37"/>
        <v>2</v>
      </c>
      <c r="H85" s="48">
        <f t="shared" si="42"/>
        <v>180</v>
      </c>
      <c r="I85" s="163">
        <f t="shared" si="43"/>
        <v>0.36290322580645162</v>
      </c>
      <c r="J85" s="8"/>
      <c r="K85" s="2">
        <f t="shared" si="44"/>
        <v>0</v>
      </c>
      <c r="L85" s="2">
        <f t="shared" si="45"/>
        <v>0.15725806451612903</v>
      </c>
      <c r="M85" s="2">
        <f t="shared" si="46"/>
        <v>0.55241935483870963</v>
      </c>
      <c r="N85" s="2">
        <f t="shared" si="47"/>
        <v>0.18951612903225806</v>
      </c>
      <c r="O85" s="2">
        <f t="shared" si="48"/>
        <v>0.1008064516129033</v>
      </c>
      <c r="P85" s="1"/>
      <c r="Q85" s="1">
        <v>78</v>
      </c>
      <c r="R85" s="1">
        <v>274</v>
      </c>
      <c r="S85" s="1">
        <v>94</v>
      </c>
      <c r="T85" s="1">
        <v>47</v>
      </c>
      <c r="U85" s="1"/>
      <c r="V85" s="1"/>
      <c r="X85" s="1"/>
      <c r="Y85">
        <v>3</v>
      </c>
      <c r="Z85" s="1"/>
      <c r="AA85" s="1"/>
      <c r="AB85" s="1"/>
      <c r="AD85" s="1"/>
      <c r="AI85" t="str">
        <f t="shared" si="57"/>
        <v>Middletown</v>
      </c>
      <c r="AJ85" t="s">
        <v>2292</v>
      </c>
      <c r="AK85" s="9">
        <v>0</v>
      </c>
      <c r="AL85" s="7"/>
      <c r="AN85" s="91">
        <v>9</v>
      </c>
      <c r="AO85" s="93">
        <v>7</v>
      </c>
      <c r="AP85" s="93">
        <v>60</v>
      </c>
      <c r="AQ85" s="100">
        <v>47360</v>
      </c>
      <c r="AR85" s="100">
        <f t="shared" si="49"/>
        <v>9007</v>
      </c>
      <c r="AS85" t="s">
        <v>1753</v>
      </c>
      <c r="AT85" s="103">
        <f t="shared" si="50"/>
        <v>947360</v>
      </c>
      <c r="AW85">
        <v>42.32</v>
      </c>
      <c r="AX85">
        <v>1.42</v>
      </c>
      <c r="AY85">
        <v>40.9</v>
      </c>
      <c r="AZ85" s="2"/>
      <c r="BF85" s="107" t="e">
        <f t="shared" si="51"/>
        <v>#N/A</v>
      </c>
      <c r="BG85" s="107">
        <f t="shared" si="52"/>
        <v>0</v>
      </c>
      <c r="BH85" s="107">
        <f t="shared" si="53"/>
        <v>0.55200000000000005</v>
      </c>
      <c r="BI85" s="107">
        <f t="shared" si="54"/>
        <v>0</v>
      </c>
      <c r="BJ85" s="107">
        <f t="shared" si="55"/>
        <v>0</v>
      </c>
      <c r="BK85">
        <f t="shared" si="56"/>
        <v>0</v>
      </c>
    </row>
    <row r="86" spans="1:63" hidden="1" outlineLevel="1">
      <c r="A86" t="s">
        <v>283</v>
      </c>
      <c r="B86" s="9" t="s">
        <v>137</v>
      </c>
      <c r="C86" s="1">
        <f t="shared" si="38"/>
        <v>726</v>
      </c>
      <c r="D86" s="7" t="e">
        <f t="shared" si="39"/>
        <v>#N/A</v>
      </c>
      <c r="E86" s="7">
        <f t="shared" si="40"/>
        <v>3</v>
      </c>
      <c r="F86" s="7">
        <f t="shared" si="41"/>
        <v>1</v>
      </c>
      <c r="G86" s="7">
        <f t="shared" si="37"/>
        <v>2</v>
      </c>
      <c r="H86" s="48">
        <f t="shared" si="42"/>
        <v>362</v>
      </c>
      <c r="I86" s="163">
        <f t="shared" si="43"/>
        <v>0.49862258953168043</v>
      </c>
      <c r="J86" s="8"/>
      <c r="K86" s="2">
        <f t="shared" si="44"/>
        <v>0</v>
      </c>
      <c r="L86" s="2">
        <f t="shared" si="45"/>
        <v>0.1184573002754821</v>
      </c>
      <c r="M86" s="2">
        <f t="shared" si="46"/>
        <v>0.64187327823691465</v>
      </c>
      <c r="N86" s="2">
        <f t="shared" si="47"/>
        <v>0.14325068870523416</v>
      </c>
      <c r="O86" s="2">
        <f t="shared" si="48"/>
        <v>9.6418732782369121E-2</v>
      </c>
      <c r="P86" s="1"/>
      <c r="Q86" s="1">
        <v>86</v>
      </c>
      <c r="R86" s="1">
        <v>466</v>
      </c>
      <c r="S86" s="1">
        <v>104</v>
      </c>
      <c r="T86" s="1">
        <v>63</v>
      </c>
      <c r="U86" s="1"/>
      <c r="V86" s="1"/>
      <c r="X86" s="1"/>
      <c r="Y86">
        <v>7</v>
      </c>
      <c r="Z86" s="1"/>
      <c r="AA86" s="1"/>
      <c r="AB86" s="1"/>
      <c r="AD86" s="1"/>
      <c r="AI86" t="str">
        <f t="shared" si="57"/>
        <v>Milford</v>
      </c>
      <c r="AJ86" t="s">
        <v>3296</v>
      </c>
      <c r="AK86" s="9">
        <v>3</v>
      </c>
      <c r="AL86" s="7"/>
      <c r="AN86" s="91">
        <v>9</v>
      </c>
      <c r="AO86" s="93">
        <v>9</v>
      </c>
      <c r="AP86" s="93">
        <v>65</v>
      </c>
      <c r="AQ86" s="100">
        <v>47535</v>
      </c>
      <c r="AR86" s="100">
        <f t="shared" si="49"/>
        <v>9009</v>
      </c>
      <c r="AS86" t="s">
        <v>1753</v>
      </c>
      <c r="AT86" s="103">
        <f t="shared" si="50"/>
        <v>947535</v>
      </c>
      <c r="AW86">
        <v>26.15</v>
      </c>
      <c r="AX86">
        <v>3.59</v>
      </c>
      <c r="AY86">
        <v>22.56</v>
      </c>
      <c r="AZ86" s="2"/>
      <c r="BF86" s="107" t="e">
        <f t="shared" si="51"/>
        <v>#N/A</v>
      </c>
      <c r="BG86" s="107">
        <f t="shared" si="52"/>
        <v>0</v>
      </c>
      <c r="BH86" s="107">
        <f t="shared" si="53"/>
        <v>0.64100000000000001</v>
      </c>
      <c r="BI86" s="107">
        <f t="shared" si="54"/>
        <v>0</v>
      </c>
      <c r="BJ86" s="107">
        <f t="shared" si="55"/>
        <v>0</v>
      </c>
      <c r="BK86">
        <f t="shared" si="56"/>
        <v>0</v>
      </c>
    </row>
    <row r="87" spans="1:63" hidden="1" outlineLevel="1">
      <c r="A87" t="s">
        <v>350</v>
      </c>
      <c r="B87" s="9" t="s">
        <v>137</v>
      </c>
      <c r="C87" s="1">
        <f t="shared" si="38"/>
        <v>368</v>
      </c>
      <c r="D87" s="7" t="e">
        <f t="shared" si="39"/>
        <v>#N/A</v>
      </c>
      <c r="E87" s="7">
        <f t="shared" si="40"/>
        <v>3</v>
      </c>
      <c r="F87" s="7">
        <f t="shared" si="41"/>
        <v>1</v>
      </c>
      <c r="G87" s="7">
        <f t="shared" si="37"/>
        <v>2</v>
      </c>
      <c r="H87" s="48">
        <f t="shared" si="42"/>
        <v>223</v>
      </c>
      <c r="I87" s="163">
        <f t="shared" si="43"/>
        <v>0.60597826086956519</v>
      </c>
      <c r="J87" s="8"/>
      <c r="K87" s="2">
        <f t="shared" si="44"/>
        <v>0</v>
      </c>
      <c r="L87" s="2">
        <f t="shared" si="45"/>
        <v>7.880434782608696E-2</v>
      </c>
      <c r="M87" s="2">
        <f t="shared" si="46"/>
        <v>0.73097826086956519</v>
      </c>
      <c r="N87" s="2">
        <f t="shared" si="47"/>
        <v>0.125</v>
      </c>
      <c r="O87" s="2">
        <f t="shared" si="48"/>
        <v>6.5217391304347894E-2</v>
      </c>
      <c r="P87" s="1"/>
      <c r="Q87" s="1">
        <v>29</v>
      </c>
      <c r="R87" s="1">
        <v>269</v>
      </c>
      <c r="S87" s="1">
        <v>46</v>
      </c>
      <c r="T87" s="1">
        <v>19</v>
      </c>
      <c r="U87" s="1"/>
      <c r="V87" s="1"/>
      <c r="X87" s="1"/>
      <c r="Y87">
        <v>5</v>
      </c>
      <c r="Z87" s="1"/>
      <c r="AA87" s="1"/>
      <c r="AB87" s="1"/>
      <c r="AD87" s="1"/>
      <c r="AI87" t="str">
        <f t="shared" si="57"/>
        <v>Monroe</v>
      </c>
      <c r="AJ87" t="s">
        <v>18</v>
      </c>
      <c r="AK87" s="9">
        <v>4</v>
      </c>
      <c r="AL87" s="7"/>
      <c r="AN87" s="91">
        <v>9</v>
      </c>
      <c r="AO87" s="93">
        <v>1</v>
      </c>
      <c r="AP87" s="93">
        <v>45</v>
      </c>
      <c r="AQ87" s="100">
        <v>48620</v>
      </c>
      <c r="AR87" s="100">
        <f t="shared" si="49"/>
        <v>9001</v>
      </c>
      <c r="AS87" t="s">
        <v>1753</v>
      </c>
      <c r="AT87" s="103">
        <f t="shared" si="50"/>
        <v>948620</v>
      </c>
      <c r="AW87">
        <v>26.33</v>
      </c>
      <c r="AX87">
        <v>0.2</v>
      </c>
      <c r="AY87">
        <v>26.13</v>
      </c>
      <c r="AZ87" s="2"/>
      <c r="BF87" s="107" t="e">
        <f t="shared" si="51"/>
        <v>#N/A</v>
      </c>
      <c r="BG87" s="107">
        <f t="shared" si="52"/>
        <v>0</v>
      </c>
      <c r="BH87" s="107">
        <f t="shared" si="53"/>
        <v>0.73</v>
      </c>
      <c r="BI87" s="107">
        <f t="shared" si="54"/>
        <v>0</v>
      </c>
      <c r="BJ87" s="107">
        <f t="shared" si="55"/>
        <v>0</v>
      </c>
      <c r="BK87">
        <f t="shared" si="56"/>
        <v>0</v>
      </c>
    </row>
    <row r="88" spans="1:63" hidden="1" outlineLevel="1">
      <c r="A88" t="s">
        <v>161</v>
      </c>
      <c r="B88" s="9" t="s">
        <v>137</v>
      </c>
      <c r="C88" s="1">
        <f t="shared" si="38"/>
        <v>228</v>
      </c>
      <c r="D88" s="7" t="e">
        <f t="shared" si="39"/>
        <v>#N/A</v>
      </c>
      <c r="E88" s="7">
        <f t="shared" si="40"/>
        <v>4</v>
      </c>
      <c r="F88" s="7">
        <f t="shared" si="41"/>
        <v>1</v>
      </c>
      <c r="G88" s="7">
        <f t="shared" si="37"/>
        <v>2</v>
      </c>
      <c r="H88" s="48">
        <f t="shared" si="42"/>
        <v>83</v>
      </c>
      <c r="I88" s="163">
        <f t="shared" si="43"/>
        <v>0.36403508771929827</v>
      </c>
      <c r="J88" s="8"/>
      <c r="K88" s="2">
        <f t="shared" si="44"/>
        <v>0</v>
      </c>
      <c r="L88" s="2">
        <f t="shared" si="45"/>
        <v>0.10526315789473684</v>
      </c>
      <c r="M88" s="2">
        <f t="shared" si="46"/>
        <v>0.55263157894736847</v>
      </c>
      <c r="N88" s="2">
        <f t="shared" si="47"/>
        <v>0.18859649122807018</v>
      </c>
      <c r="O88" s="2">
        <f t="shared" si="48"/>
        <v>0.15350877192982451</v>
      </c>
      <c r="P88" s="1"/>
      <c r="Q88" s="1">
        <v>24</v>
      </c>
      <c r="R88" s="1">
        <v>126</v>
      </c>
      <c r="S88" s="1">
        <v>43</v>
      </c>
      <c r="T88" s="1">
        <v>30</v>
      </c>
      <c r="U88" s="1"/>
      <c r="V88" s="1"/>
      <c r="X88" s="1"/>
      <c r="Y88">
        <v>5</v>
      </c>
      <c r="Z88" s="1"/>
      <c r="AA88" s="1"/>
      <c r="AB88" s="1"/>
      <c r="AD88" s="1"/>
      <c r="AI88" t="str">
        <f t="shared" si="57"/>
        <v>Montville</v>
      </c>
      <c r="AJ88" t="s">
        <v>2900</v>
      </c>
      <c r="AK88" s="9">
        <v>2</v>
      </c>
      <c r="AL88" s="7"/>
      <c r="AN88" s="91">
        <v>9</v>
      </c>
      <c r="AO88" s="93">
        <v>11</v>
      </c>
      <c r="AP88" s="93">
        <v>55</v>
      </c>
      <c r="AQ88" s="100">
        <v>48900</v>
      </c>
      <c r="AR88" s="100">
        <f t="shared" si="49"/>
        <v>9011</v>
      </c>
      <c r="AS88" t="s">
        <v>1753</v>
      </c>
      <c r="AT88" s="103">
        <f t="shared" si="50"/>
        <v>948900</v>
      </c>
      <c r="AW88">
        <v>44.13</v>
      </c>
      <c r="AX88">
        <v>2.11</v>
      </c>
      <c r="AY88">
        <v>42.02</v>
      </c>
      <c r="AZ88" s="2"/>
      <c r="BF88" s="107" t="e">
        <f t="shared" si="51"/>
        <v>#N/A</v>
      </c>
      <c r="BG88" s="107">
        <f t="shared" si="52"/>
        <v>0</v>
      </c>
      <c r="BH88" s="107">
        <f t="shared" si="53"/>
        <v>0.55200000000000005</v>
      </c>
      <c r="BI88" s="107">
        <f t="shared" si="54"/>
        <v>0</v>
      </c>
      <c r="BJ88" s="107">
        <f t="shared" si="55"/>
        <v>0</v>
      </c>
      <c r="BK88">
        <f t="shared" si="56"/>
        <v>0</v>
      </c>
    </row>
    <row r="89" spans="1:63" hidden="1" outlineLevel="1">
      <c r="A89" t="s">
        <v>3304</v>
      </c>
      <c r="B89" s="9" t="s">
        <v>137</v>
      </c>
      <c r="C89" s="1">
        <f t="shared" si="38"/>
        <v>115</v>
      </c>
      <c r="D89" s="7" t="e">
        <f t="shared" si="39"/>
        <v>#N/A</v>
      </c>
      <c r="E89" s="7">
        <f t="shared" si="40"/>
        <v>3</v>
      </c>
      <c r="F89" s="7">
        <f t="shared" si="41"/>
        <v>1</v>
      </c>
      <c r="G89" s="7">
        <f t="shared" si="37"/>
        <v>2</v>
      </c>
      <c r="H89" s="48">
        <f t="shared" si="42"/>
        <v>29</v>
      </c>
      <c r="I89" s="163">
        <f t="shared" si="43"/>
        <v>0.25217391304347825</v>
      </c>
      <c r="J89" s="8"/>
      <c r="K89" s="2">
        <f t="shared" si="44"/>
        <v>0</v>
      </c>
      <c r="L89" s="2">
        <f t="shared" si="45"/>
        <v>0.13043478260869565</v>
      </c>
      <c r="M89" s="2">
        <f t="shared" si="46"/>
        <v>0.4956521739130435</v>
      </c>
      <c r="N89" s="2">
        <f t="shared" si="47"/>
        <v>0.24347826086956523</v>
      </c>
      <c r="O89" s="2">
        <f t="shared" si="48"/>
        <v>0.13043478260869559</v>
      </c>
      <c r="P89" s="1"/>
      <c r="Q89" s="1">
        <v>15</v>
      </c>
      <c r="R89" s="1">
        <v>57</v>
      </c>
      <c r="S89" s="1">
        <v>28</v>
      </c>
      <c r="T89" s="1">
        <v>7</v>
      </c>
      <c r="U89" s="1"/>
      <c r="V89" s="1"/>
      <c r="X89" s="1"/>
      <c r="Y89">
        <v>8</v>
      </c>
      <c r="Z89" s="1"/>
      <c r="AA89" s="1"/>
      <c r="AB89" s="1"/>
      <c r="AD89" s="1"/>
      <c r="AI89" t="str">
        <f t="shared" si="57"/>
        <v>Morris</v>
      </c>
      <c r="AJ89" t="s">
        <v>1543</v>
      </c>
      <c r="AK89" s="9">
        <v>5</v>
      </c>
      <c r="AL89" s="7"/>
      <c r="AN89" s="91">
        <v>9</v>
      </c>
      <c r="AO89" s="93">
        <v>5</v>
      </c>
      <c r="AP89" s="93">
        <v>55</v>
      </c>
      <c r="AQ89" s="100">
        <v>49460</v>
      </c>
      <c r="AR89" s="100">
        <f t="shared" si="49"/>
        <v>9005</v>
      </c>
      <c r="AS89" t="s">
        <v>1753</v>
      </c>
      <c r="AT89" s="103">
        <f t="shared" si="50"/>
        <v>949460</v>
      </c>
      <c r="AW89">
        <v>18.72</v>
      </c>
      <c r="AX89">
        <v>1.53</v>
      </c>
      <c r="AY89">
        <v>17.190000000000001</v>
      </c>
      <c r="AZ89" s="2"/>
      <c r="BF89" s="107" t="e">
        <f t="shared" si="51"/>
        <v>#N/A</v>
      </c>
      <c r="BG89" s="107">
        <f t="shared" si="52"/>
        <v>0</v>
      </c>
      <c r="BH89" s="107">
        <f t="shared" si="53"/>
        <v>0.495</v>
      </c>
      <c r="BI89" s="107">
        <f t="shared" si="54"/>
        <v>0</v>
      </c>
      <c r="BJ89" s="107">
        <f t="shared" si="55"/>
        <v>0</v>
      </c>
      <c r="BK89">
        <f t="shared" si="56"/>
        <v>0</v>
      </c>
    </row>
    <row r="90" spans="1:63" hidden="1" outlineLevel="1">
      <c r="A90" t="s">
        <v>1237</v>
      </c>
      <c r="B90" s="9" t="s">
        <v>137</v>
      </c>
      <c r="C90" s="1">
        <f t="shared" si="38"/>
        <v>463</v>
      </c>
      <c r="D90" s="7" t="e">
        <f t="shared" si="39"/>
        <v>#N/A</v>
      </c>
      <c r="E90" s="7">
        <f t="shared" si="40"/>
        <v>4</v>
      </c>
      <c r="F90" s="7">
        <f t="shared" si="41"/>
        <v>1</v>
      </c>
      <c r="G90" s="7">
        <f t="shared" si="37"/>
        <v>2</v>
      </c>
      <c r="H90" s="48">
        <f t="shared" si="42"/>
        <v>123</v>
      </c>
      <c r="I90" s="163">
        <f t="shared" si="43"/>
        <v>0.26565874730021599</v>
      </c>
      <c r="J90" s="8"/>
      <c r="K90" s="2">
        <f t="shared" si="44"/>
        <v>0</v>
      </c>
      <c r="L90" s="2">
        <f t="shared" si="45"/>
        <v>0.10583153347732181</v>
      </c>
      <c r="M90" s="2">
        <f t="shared" si="46"/>
        <v>0.51403887688984884</v>
      </c>
      <c r="N90" s="2">
        <f t="shared" si="47"/>
        <v>0.24838012958963282</v>
      </c>
      <c r="O90" s="2">
        <f t="shared" si="48"/>
        <v>0.13174946004319657</v>
      </c>
      <c r="P90" s="1"/>
      <c r="Q90" s="1">
        <v>49</v>
      </c>
      <c r="R90" s="1">
        <v>238</v>
      </c>
      <c r="S90" s="1">
        <v>115</v>
      </c>
      <c r="T90" s="1">
        <v>52</v>
      </c>
      <c r="U90" s="1"/>
      <c r="V90" s="1"/>
      <c r="X90" s="1"/>
      <c r="Y90">
        <v>9</v>
      </c>
      <c r="Z90" s="1"/>
      <c r="AA90" s="1"/>
      <c r="AB90" s="1"/>
      <c r="AD90" s="1"/>
      <c r="AI90" t="str">
        <f t="shared" si="57"/>
        <v>Naugatuck</v>
      </c>
      <c r="AJ90" t="s">
        <v>3296</v>
      </c>
      <c r="AK90" s="9">
        <v>3</v>
      </c>
      <c r="AL90" s="7"/>
      <c r="AN90" s="91">
        <v>9</v>
      </c>
      <c r="AO90" s="93">
        <v>9</v>
      </c>
      <c r="AP90" s="93">
        <v>70</v>
      </c>
      <c r="AQ90" s="100">
        <v>49950</v>
      </c>
      <c r="AR90" s="100">
        <f t="shared" si="49"/>
        <v>9009</v>
      </c>
      <c r="AS90" t="s">
        <v>1753</v>
      </c>
      <c r="AT90" s="103">
        <f t="shared" si="50"/>
        <v>949950</v>
      </c>
      <c r="AW90">
        <v>16.45</v>
      </c>
      <c r="AX90">
        <v>0.06</v>
      </c>
      <c r="AY90">
        <v>16.39</v>
      </c>
      <c r="AZ90" s="2"/>
      <c r="BF90" s="107" t="e">
        <f t="shared" si="51"/>
        <v>#N/A</v>
      </c>
      <c r="BG90" s="107">
        <f t="shared" si="52"/>
        <v>0</v>
      </c>
      <c r="BH90" s="107">
        <f t="shared" si="53"/>
        <v>0.51400000000000001</v>
      </c>
      <c r="BI90" s="107">
        <f t="shared" si="54"/>
        <v>0</v>
      </c>
      <c r="BJ90" s="107">
        <f t="shared" si="55"/>
        <v>0</v>
      </c>
      <c r="BK90">
        <f t="shared" si="56"/>
        <v>0</v>
      </c>
    </row>
    <row r="91" spans="1:63" hidden="1" outlineLevel="1">
      <c r="A91" t="s">
        <v>2033</v>
      </c>
      <c r="B91" s="9" t="s">
        <v>137</v>
      </c>
      <c r="C91" s="1">
        <f t="shared" si="38"/>
        <v>485</v>
      </c>
      <c r="D91" s="7" t="e">
        <f t="shared" si="39"/>
        <v>#N/A</v>
      </c>
      <c r="E91" s="7">
        <f t="shared" si="40"/>
        <v>3</v>
      </c>
      <c r="F91" s="7">
        <f t="shared" si="41"/>
        <v>1</v>
      </c>
      <c r="G91" s="7">
        <f t="shared" si="37"/>
        <v>2</v>
      </c>
      <c r="H91" s="48">
        <f t="shared" si="42"/>
        <v>216</v>
      </c>
      <c r="I91" s="163">
        <f t="shared" si="43"/>
        <v>0.44536082474226807</v>
      </c>
      <c r="J91" s="8"/>
      <c r="K91" s="2">
        <f t="shared" si="44"/>
        <v>0</v>
      </c>
      <c r="L91" s="2">
        <f t="shared" si="45"/>
        <v>0.13814432989690723</v>
      </c>
      <c r="M91" s="2">
        <f t="shared" si="46"/>
        <v>0.59793814432989689</v>
      </c>
      <c r="N91" s="2">
        <f t="shared" si="47"/>
        <v>0.15257731958762888</v>
      </c>
      <c r="O91" s="2">
        <f t="shared" si="48"/>
        <v>0.11134020618556706</v>
      </c>
      <c r="P91" s="1"/>
      <c r="Q91" s="1">
        <v>67</v>
      </c>
      <c r="R91" s="1">
        <v>290</v>
      </c>
      <c r="S91" s="1">
        <v>74</v>
      </c>
      <c r="T91" s="1">
        <v>41</v>
      </c>
      <c r="U91" s="1"/>
      <c r="V91" s="1"/>
      <c r="X91" s="1"/>
      <c r="Y91">
        <v>13</v>
      </c>
      <c r="Z91" s="1"/>
      <c r="AA91" s="1"/>
      <c r="AB91" s="1"/>
      <c r="AD91" s="1"/>
      <c r="AI91" t="str">
        <f t="shared" si="57"/>
        <v>New Britain</v>
      </c>
      <c r="AJ91" t="s">
        <v>1605</v>
      </c>
      <c r="AK91" s="9">
        <v>5</v>
      </c>
      <c r="AL91" s="7"/>
      <c r="AN91" s="91">
        <v>9</v>
      </c>
      <c r="AO91" s="93">
        <v>3</v>
      </c>
      <c r="AP91" s="93">
        <v>90</v>
      </c>
      <c r="AQ91" s="100">
        <v>50440</v>
      </c>
      <c r="AR91" s="100">
        <f t="shared" si="49"/>
        <v>9003</v>
      </c>
      <c r="AS91" t="s">
        <v>1753</v>
      </c>
      <c r="AT91" s="103">
        <f t="shared" si="50"/>
        <v>950440</v>
      </c>
      <c r="AW91">
        <v>13.4</v>
      </c>
      <c r="AX91">
        <v>7.0000000000000007E-2</v>
      </c>
      <c r="AY91">
        <v>13.34</v>
      </c>
      <c r="AZ91" s="2"/>
      <c r="BF91" s="107" t="e">
        <f t="shared" si="51"/>
        <v>#N/A</v>
      </c>
      <c r="BG91" s="107">
        <f t="shared" si="52"/>
        <v>0</v>
      </c>
      <c r="BH91" s="107">
        <f t="shared" si="53"/>
        <v>0.59699999999999998</v>
      </c>
      <c r="BI91" s="107">
        <f t="shared" si="54"/>
        <v>0</v>
      </c>
      <c r="BJ91" s="107">
        <f t="shared" si="55"/>
        <v>0</v>
      </c>
      <c r="BK91">
        <f t="shared" si="56"/>
        <v>0</v>
      </c>
    </row>
    <row r="92" spans="1:63" hidden="1" outlineLevel="1">
      <c r="A92" t="s">
        <v>2979</v>
      </c>
      <c r="B92" s="9" t="s">
        <v>137</v>
      </c>
      <c r="C92" s="1">
        <f t="shared" si="38"/>
        <v>838</v>
      </c>
      <c r="D92" s="7" t="e">
        <f t="shared" si="39"/>
        <v>#N/A</v>
      </c>
      <c r="E92" s="7">
        <f t="shared" si="40"/>
        <v>3</v>
      </c>
      <c r="F92" s="7">
        <f t="shared" si="41"/>
        <v>1</v>
      </c>
      <c r="G92" s="7">
        <f t="shared" si="37"/>
        <v>2</v>
      </c>
      <c r="H92" s="48">
        <f t="shared" si="42"/>
        <v>624</v>
      </c>
      <c r="I92" s="163">
        <f t="shared" si="43"/>
        <v>0.74463007159904537</v>
      </c>
      <c r="J92" s="8"/>
      <c r="K92" s="2">
        <f t="shared" si="44"/>
        <v>0</v>
      </c>
      <c r="L92" s="2">
        <f t="shared" si="45"/>
        <v>6.3245823389021474E-2</v>
      </c>
      <c r="M92" s="2">
        <f t="shared" si="46"/>
        <v>0.81503579952267302</v>
      </c>
      <c r="N92" s="2">
        <f t="shared" si="47"/>
        <v>7.040572792362769E-2</v>
      </c>
      <c r="O92" s="2">
        <f t="shared" si="48"/>
        <v>5.1312649164677773E-2</v>
      </c>
      <c r="P92" s="1"/>
      <c r="Q92" s="1">
        <v>53</v>
      </c>
      <c r="R92" s="1">
        <v>683</v>
      </c>
      <c r="S92" s="1">
        <v>59</v>
      </c>
      <c r="T92" s="1">
        <v>25</v>
      </c>
      <c r="U92" s="1"/>
      <c r="V92" s="1"/>
      <c r="X92" s="1"/>
      <c r="Y92">
        <v>18</v>
      </c>
      <c r="Z92" s="1"/>
      <c r="AA92" s="1"/>
      <c r="AB92" s="1"/>
      <c r="AD92" s="1"/>
      <c r="AI92" t="str">
        <f t="shared" si="57"/>
        <v>New Canaan</v>
      </c>
      <c r="AJ92" t="s">
        <v>18</v>
      </c>
      <c r="AK92" s="9">
        <v>4</v>
      </c>
      <c r="AL92" s="7"/>
      <c r="AN92" s="91">
        <v>9</v>
      </c>
      <c r="AO92" s="93">
        <v>1</v>
      </c>
      <c r="AP92" s="93">
        <v>50</v>
      </c>
      <c r="AQ92" s="100">
        <v>50580</v>
      </c>
      <c r="AR92" s="100">
        <f t="shared" si="49"/>
        <v>9001</v>
      </c>
      <c r="AS92" t="s">
        <v>1753</v>
      </c>
      <c r="AT92" s="103">
        <f t="shared" si="50"/>
        <v>950580</v>
      </c>
      <c r="AW92">
        <v>22.48</v>
      </c>
      <c r="AX92">
        <v>0.35</v>
      </c>
      <c r="AY92">
        <v>22.13</v>
      </c>
      <c r="AZ92" s="2"/>
      <c r="BF92" s="107" t="e">
        <f t="shared" si="51"/>
        <v>#N/A</v>
      </c>
      <c r="BG92" s="107">
        <f t="shared" si="52"/>
        <v>0</v>
      </c>
      <c r="BH92" s="107">
        <f t="shared" si="53"/>
        <v>0.81499999999999995</v>
      </c>
      <c r="BI92" s="107">
        <f t="shared" si="54"/>
        <v>0</v>
      </c>
      <c r="BJ92" s="107">
        <f t="shared" si="55"/>
        <v>0</v>
      </c>
      <c r="BK92">
        <f t="shared" si="56"/>
        <v>0</v>
      </c>
    </row>
    <row r="93" spans="1:63" hidden="1" outlineLevel="1">
      <c r="A93" t="s">
        <v>916</v>
      </c>
      <c r="B93" s="9" t="s">
        <v>137</v>
      </c>
      <c r="C93" s="1">
        <f t="shared" si="38"/>
        <v>304</v>
      </c>
      <c r="D93" s="7" t="e">
        <f t="shared" si="39"/>
        <v>#N/A</v>
      </c>
      <c r="E93" s="7">
        <f t="shared" si="40"/>
        <v>3</v>
      </c>
      <c r="F93" s="7">
        <f t="shared" si="41"/>
        <v>1</v>
      </c>
      <c r="G93" s="7">
        <f t="shared" si="37"/>
        <v>2</v>
      </c>
      <c r="H93" s="48">
        <f t="shared" si="42"/>
        <v>155</v>
      </c>
      <c r="I93" s="163">
        <f t="shared" si="43"/>
        <v>0.50986842105263153</v>
      </c>
      <c r="J93" s="8"/>
      <c r="K93" s="2">
        <f t="shared" si="44"/>
        <v>0</v>
      </c>
      <c r="L93" s="2">
        <f t="shared" si="45"/>
        <v>0.10855263157894737</v>
      </c>
      <c r="M93" s="2">
        <f t="shared" si="46"/>
        <v>0.66447368421052633</v>
      </c>
      <c r="N93" s="2">
        <f t="shared" si="47"/>
        <v>0.15460526315789475</v>
      </c>
      <c r="O93" s="2">
        <f t="shared" si="48"/>
        <v>7.2368421052631582E-2</v>
      </c>
      <c r="P93" s="1"/>
      <c r="Q93" s="1">
        <v>33</v>
      </c>
      <c r="R93" s="1">
        <v>202</v>
      </c>
      <c r="S93" s="1">
        <v>47</v>
      </c>
      <c r="T93" s="1">
        <v>16</v>
      </c>
      <c r="U93" s="1"/>
      <c r="V93" s="1"/>
      <c r="X93" s="1"/>
      <c r="Y93">
        <v>6</v>
      </c>
      <c r="Z93" s="1"/>
      <c r="AA93" s="1"/>
      <c r="AB93" s="1"/>
      <c r="AD93" s="1"/>
      <c r="AI93" t="str">
        <f t="shared" si="57"/>
        <v>New Fairfield</v>
      </c>
      <c r="AJ93" t="s">
        <v>18</v>
      </c>
      <c r="AK93" s="9">
        <v>5</v>
      </c>
      <c r="AL93" s="7"/>
      <c r="AN93" s="91">
        <v>9</v>
      </c>
      <c r="AO93" s="93">
        <v>1</v>
      </c>
      <c r="AP93" s="93">
        <v>55</v>
      </c>
      <c r="AQ93" s="100">
        <v>50860</v>
      </c>
      <c r="AR93" s="100">
        <f t="shared" si="49"/>
        <v>9001</v>
      </c>
      <c r="AS93" t="s">
        <v>1753</v>
      </c>
      <c r="AT93" s="103">
        <f t="shared" si="50"/>
        <v>950860</v>
      </c>
      <c r="AW93">
        <v>25.06</v>
      </c>
      <c r="AX93">
        <v>4.59</v>
      </c>
      <c r="AY93">
        <v>20.46</v>
      </c>
      <c r="AZ93" s="2"/>
      <c r="BF93" s="107" t="e">
        <f t="shared" si="51"/>
        <v>#N/A</v>
      </c>
      <c r="BG93" s="107">
        <f t="shared" si="52"/>
        <v>0</v>
      </c>
      <c r="BH93" s="107">
        <f t="shared" si="53"/>
        <v>0.66400000000000003</v>
      </c>
      <c r="BI93" s="107">
        <f t="shared" si="54"/>
        <v>0</v>
      </c>
      <c r="BJ93" s="107">
        <f t="shared" si="55"/>
        <v>0</v>
      </c>
      <c r="BK93">
        <f t="shared" si="56"/>
        <v>0</v>
      </c>
    </row>
    <row r="94" spans="1:63" hidden="1" outlineLevel="1">
      <c r="A94" t="s">
        <v>344</v>
      </c>
      <c r="B94" s="9" t="s">
        <v>137</v>
      </c>
      <c r="C94" s="1">
        <f t="shared" si="38"/>
        <v>249</v>
      </c>
      <c r="D94" s="7" t="e">
        <f t="shared" si="39"/>
        <v>#N/A</v>
      </c>
      <c r="E94" s="7">
        <f t="shared" si="40"/>
        <v>3</v>
      </c>
      <c r="F94" s="7">
        <f t="shared" si="41"/>
        <v>1</v>
      </c>
      <c r="G94" s="7">
        <f t="shared" si="37"/>
        <v>2</v>
      </c>
      <c r="H94" s="48">
        <f t="shared" si="42"/>
        <v>79</v>
      </c>
      <c r="I94" s="163">
        <f t="shared" si="43"/>
        <v>0.31726907630522089</v>
      </c>
      <c r="J94" s="8"/>
      <c r="K94" s="2">
        <f t="shared" si="44"/>
        <v>0</v>
      </c>
      <c r="L94" s="2">
        <f t="shared" si="45"/>
        <v>0.12048192771084337</v>
      </c>
      <c r="M94" s="2">
        <f t="shared" si="46"/>
        <v>0.55421686746987953</v>
      </c>
      <c r="N94" s="2">
        <f t="shared" si="47"/>
        <v>0.23694779116465864</v>
      </c>
      <c r="O94" s="2">
        <f t="shared" si="48"/>
        <v>8.8353413654618518E-2</v>
      </c>
      <c r="P94" s="1"/>
      <c r="Q94" s="1">
        <v>30</v>
      </c>
      <c r="R94" s="1">
        <v>138</v>
      </c>
      <c r="S94" s="1">
        <v>59</v>
      </c>
      <c r="T94" s="1">
        <v>20</v>
      </c>
      <c r="U94" s="1"/>
      <c r="V94" s="1"/>
      <c r="X94" s="1"/>
      <c r="Y94">
        <v>2</v>
      </c>
      <c r="Z94" s="1"/>
      <c r="AA94" s="1"/>
      <c r="AB94" s="1"/>
      <c r="AD94" s="1"/>
      <c r="AI94" t="str">
        <f t="shared" si="57"/>
        <v>New Hartford</v>
      </c>
      <c r="AJ94" t="s">
        <v>1543</v>
      </c>
      <c r="AK94" s="9">
        <v>1</v>
      </c>
      <c r="AL94" s="7"/>
      <c r="AN94" s="91">
        <v>9</v>
      </c>
      <c r="AO94" s="93">
        <v>5</v>
      </c>
      <c r="AP94" s="93">
        <v>60</v>
      </c>
      <c r="AQ94" s="100">
        <v>51350</v>
      </c>
      <c r="AR94" s="100">
        <f t="shared" si="49"/>
        <v>9005</v>
      </c>
      <c r="AS94" t="s">
        <v>1753</v>
      </c>
      <c r="AT94" s="103">
        <f t="shared" si="50"/>
        <v>951350</v>
      </c>
      <c r="AW94">
        <v>38.14</v>
      </c>
      <c r="AX94">
        <v>1.1100000000000001</v>
      </c>
      <c r="AY94">
        <v>37.03</v>
      </c>
      <c r="AZ94" s="2"/>
      <c r="BF94" s="107" t="e">
        <f t="shared" si="51"/>
        <v>#N/A</v>
      </c>
      <c r="BG94" s="107">
        <f t="shared" si="52"/>
        <v>0</v>
      </c>
      <c r="BH94" s="107">
        <f t="shared" si="53"/>
        <v>0.55400000000000005</v>
      </c>
      <c r="BI94" s="107">
        <f t="shared" si="54"/>
        <v>0</v>
      </c>
      <c r="BJ94" s="107">
        <f t="shared" si="55"/>
        <v>0</v>
      </c>
      <c r="BK94">
        <f t="shared" si="56"/>
        <v>0</v>
      </c>
    </row>
    <row r="95" spans="1:63" hidden="1" outlineLevel="1">
      <c r="A95" t="s">
        <v>3296</v>
      </c>
      <c r="B95" s="9" t="s">
        <v>137</v>
      </c>
      <c r="C95" s="1">
        <f t="shared" si="38"/>
        <v>388</v>
      </c>
      <c r="D95" s="7" t="e">
        <f t="shared" si="39"/>
        <v>#N/A</v>
      </c>
      <c r="E95" s="7">
        <f t="shared" si="40"/>
        <v>3</v>
      </c>
      <c r="F95" s="7">
        <f t="shared" si="41"/>
        <v>1</v>
      </c>
      <c r="G95" s="7">
        <f t="shared" si="37"/>
        <v>2</v>
      </c>
      <c r="H95" s="48">
        <f t="shared" si="42"/>
        <v>143</v>
      </c>
      <c r="I95" s="163">
        <f t="shared" si="43"/>
        <v>0.36855670103092786</v>
      </c>
      <c r="J95" s="8"/>
      <c r="K95" s="2">
        <f t="shared" si="44"/>
        <v>0</v>
      </c>
      <c r="L95" s="2">
        <f t="shared" si="45"/>
        <v>0.13402061855670103</v>
      </c>
      <c r="M95" s="2">
        <f t="shared" si="46"/>
        <v>0.55670103092783507</v>
      </c>
      <c r="N95" s="2">
        <f t="shared" si="47"/>
        <v>0.18814432989690721</v>
      </c>
      <c r="O95" s="2">
        <f t="shared" si="48"/>
        <v>0.12113402061855671</v>
      </c>
      <c r="P95" s="1"/>
      <c r="Q95" s="1">
        <v>52</v>
      </c>
      <c r="R95" s="1">
        <v>216</v>
      </c>
      <c r="S95" s="1">
        <v>73</v>
      </c>
      <c r="T95" s="1">
        <v>28</v>
      </c>
      <c r="U95" s="1"/>
      <c r="V95" s="1"/>
      <c r="X95" s="1"/>
      <c r="Y95">
        <v>19</v>
      </c>
      <c r="Z95" s="1"/>
      <c r="AA95" s="1"/>
      <c r="AB95" s="1"/>
      <c r="AD95" s="1"/>
      <c r="AI95" t="str">
        <f t="shared" si="57"/>
        <v>New Haven</v>
      </c>
      <c r="AJ95" t="s">
        <v>3296</v>
      </c>
      <c r="AK95" s="9">
        <v>3</v>
      </c>
      <c r="AL95" s="7"/>
      <c r="AN95" s="91">
        <v>9</v>
      </c>
      <c r="AO95" s="93">
        <v>9</v>
      </c>
      <c r="AP95" s="93">
        <v>75</v>
      </c>
      <c r="AQ95" s="100">
        <v>52070</v>
      </c>
      <c r="AR95" s="100">
        <f t="shared" si="49"/>
        <v>9009</v>
      </c>
      <c r="AS95" t="s">
        <v>1753</v>
      </c>
      <c r="AT95" s="103">
        <f t="shared" si="50"/>
        <v>952070</v>
      </c>
      <c r="AW95">
        <v>20.25</v>
      </c>
      <c r="AX95">
        <v>1.4</v>
      </c>
      <c r="AY95">
        <v>18.850000000000001</v>
      </c>
      <c r="AZ95" s="2"/>
      <c r="BF95" s="107" t="e">
        <f t="shared" si="51"/>
        <v>#N/A</v>
      </c>
      <c r="BG95" s="107">
        <f t="shared" si="52"/>
        <v>0</v>
      </c>
      <c r="BH95" s="107">
        <f t="shared" si="53"/>
        <v>0.55600000000000005</v>
      </c>
      <c r="BI95" s="107">
        <f t="shared" si="54"/>
        <v>0</v>
      </c>
      <c r="BJ95" s="107">
        <f t="shared" si="55"/>
        <v>0</v>
      </c>
      <c r="BK95">
        <f t="shared" si="56"/>
        <v>0</v>
      </c>
    </row>
    <row r="96" spans="1:63" hidden="1" outlineLevel="1">
      <c r="A96" t="s">
        <v>2900</v>
      </c>
      <c r="B96" s="9" t="s">
        <v>137</v>
      </c>
      <c r="C96" s="1">
        <f t="shared" si="38"/>
        <v>145</v>
      </c>
      <c r="D96" s="7" t="e">
        <f t="shared" si="39"/>
        <v>#N/A</v>
      </c>
      <c r="E96" s="7">
        <f t="shared" si="40"/>
        <v>3</v>
      </c>
      <c r="F96" s="7">
        <f t="shared" si="41"/>
        <v>1</v>
      </c>
      <c r="G96" s="7">
        <f t="shared" si="37"/>
        <v>2</v>
      </c>
      <c r="H96" s="48">
        <f t="shared" si="42"/>
        <v>50</v>
      </c>
      <c r="I96" s="163">
        <f t="shared" si="43"/>
        <v>0.34482758620689657</v>
      </c>
      <c r="J96" s="8"/>
      <c r="K96" s="2">
        <f t="shared" si="44"/>
        <v>0</v>
      </c>
      <c r="L96" s="2">
        <f t="shared" si="45"/>
        <v>0.14482758620689656</v>
      </c>
      <c r="M96" s="2">
        <f t="shared" si="46"/>
        <v>0.55862068965517242</v>
      </c>
      <c r="N96" s="2">
        <f t="shared" si="47"/>
        <v>0.21379310344827587</v>
      </c>
      <c r="O96" s="2">
        <f t="shared" si="48"/>
        <v>8.2758620689655088E-2</v>
      </c>
      <c r="P96" s="1"/>
      <c r="Q96" s="1">
        <v>21</v>
      </c>
      <c r="R96" s="1">
        <v>81</v>
      </c>
      <c r="S96" s="1">
        <v>31</v>
      </c>
      <c r="T96" s="1">
        <v>5</v>
      </c>
      <c r="U96" s="1"/>
      <c r="V96" s="1"/>
      <c r="X96" s="1"/>
      <c r="Y96">
        <v>7</v>
      </c>
      <c r="Z96" s="1"/>
      <c r="AA96" s="1"/>
      <c r="AB96" s="1"/>
      <c r="AD96" s="1"/>
      <c r="AI96" t="str">
        <f t="shared" si="57"/>
        <v>New London</v>
      </c>
      <c r="AJ96" t="s">
        <v>2900</v>
      </c>
      <c r="AK96" s="9">
        <v>2</v>
      </c>
      <c r="AL96" s="7"/>
      <c r="AN96" s="91">
        <v>9</v>
      </c>
      <c r="AO96" s="93">
        <v>11</v>
      </c>
      <c r="AP96" s="93">
        <v>60</v>
      </c>
      <c r="AQ96" s="100">
        <v>52350</v>
      </c>
      <c r="AR96" s="100">
        <f t="shared" si="49"/>
        <v>9011</v>
      </c>
      <c r="AS96" t="s">
        <v>1753</v>
      </c>
      <c r="AT96" s="103">
        <f t="shared" si="50"/>
        <v>952350</v>
      </c>
      <c r="AW96">
        <v>10.76</v>
      </c>
      <c r="AX96">
        <v>5.23</v>
      </c>
      <c r="AY96">
        <v>5.54</v>
      </c>
      <c r="AZ96" s="2"/>
      <c r="BF96" s="107" t="e">
        <f t="shared" si="51"/>
        <v>#N/A</v>
      </c>
      <c r="BG96" s="107">
        <f t="shared" si="52"/>
        <v>0</v>
      </c>
      <c r="BH96" s="107">
        <f t="shared" si="53"/>
        <v>0.55800000000000005</v>
      </c>
      <c r="BI96" s="107">
        <f t="shared" si="54"/>
        <v>0</v>
      </c>
      <c r="BJ96" s="107">
        <f t="shared" si="55"/>
        <v>0</v>
      </c>
      <c r="BK96">
        <f t="shared" si="56"/>
        <v>0</v>
      </c>
    </row>
    <row r="97" spans="1:63" hidden="1" outlineLevel="1">
      <c r="A97" t="s">
        <v>1842</v>
      </c>
      <c r="B97" s="9" t="s">
        <v>137</v>
      </c>
      <c r="C97" s="1">
        <f t="shared" si="38"/>
        <v>670</v>
      </c>
      <c r="D97" s="7" t="e">
        <f t="shared" si="39"/>
        <v>#N/A</v>
      </c>
      <c r="E97" s="7">
        <f t="shared" si="40"/>
        <v>3</v>
      </c>
      <c r="F97" s="7">
        <f t="shared" si="41"/>
        <v>1</v>
      </c>
      <c r="G97" s="7">
        <f t="shared" si="37"/>
        <v>2</v>
      </c>
      <c r="H97" s="48">
        <f t="shared" si="42"/>
        <v>354</v>
      </c>
      <c r="I97" s="163">
        <f t="shared" si="43"/>
        <v>0.5283582089552239</v>
      </c>
      <c r="J97" s="8"/>
      <c r="K97" s="2">
        <f t="shared" si="44"/>
        <v>0</v>
      </c>
      <c r="L97" s="2">
        <f t="shared" si="45"/>
        <v>0.10298507462686567</v>
      </c>
      <c r="M97" s="2">
        <f t="shared" si="46"/>
        <v>0.66417910447761197</v>
      </c>
      <c r="N97" s="2">
        <f t="shared" si="47"/>
        <v>0.13582089552238805</v>
      </c>
      <c r="O97" s="2">
        <f t="shared" si="48"/>
        <v>9.7014925373134303E-2</v>
      </c>
      <c r="P97" s="1"/>
      <c r="Q97" s="1">
        <v>69</v>
      </c>
      <c r="R97" s="1">
        <v>445</v>
      </c>
      <c r="S97" s="1">
        <v>91</v>
      </c>
      <c r="T97" s="1">
        <v>53</v>
      </c>
      <c r="U97" s="1"/>
      <c r="V97" s="1"/>
      <c r="X97" s="1"/>
      <c r="Y97">
        <v>12</v>
      </c>
      <c r="Z97" s="1"/>
      <c r="AA97" s="1"/>
      <c r="AB97" s="1"/>
      <c r="AD97" s="1"/>
      <c r="AI97" t="str">
        <f t="shared" si="57"/>
        <v>New Milford</v>
      </c>
      <c r="AJ97" t="s">
        <v>1543</v>
      </c>
      <c r="AK97" s="9">
        <v>5</v>
      </c>
      <c r="AL97" s="7"/>
      <c r="AN97" s="91">
        <v>9</v>
      </c>
      <c r="AO97" s="93">
        <v>5</v>
      </c>
      <c r="AP97" s="93">
        <v>65</v>
      </c>
      <c r="AQ97" s="100">
        <v>52630</v>
      </c>
      <c r="AR97" s="100">
        <f t="shared" si="49"/>
        <v>9005</v>
      </c>
      <c r="AS97" t="s">
        <v>1753</v>
      </c>
      <c r="AT97" s="103">
        <f t="shared" si="50"/>
        <v>952630</v>
      </c>
      <c r="AW97">
        <v>63.7</v>
      </c>
      <c r="AX97">
        <v>2.11</v>
      </c>
      <c r="AY97">
        <v>61.59</v>
      </c>
      <c r="AZ97" s="2"/>
      <c r="BF97" s="107" t="e">
        <f t="shared" si="51"/>
        <v>#N/A</v>
      </c>
      <c r="BG97" s="107">
        <f t="shared" si="52"/>
        <v>0</v>
      </c>
      <c r="BH97" s="107">
        <f t="shared" si="53"/>
        <v>0.66400000000000003</v>
      </c>
      <c r="BI97" s="107">
        <f t="shared" si="54"/>
        <v>0</v>
      </c>
      <c r="BJ97" s="107">
        <f t="shared" si="55"/>
        <v>0</v>
      </c>
      <c r="BK97">
        <f t="shared" si="56"/>
        <v>0</v>
      </c>
    </row>
    <row r="98" spans="1:63" hidden="1" outlineLevel="1">
      <c r="A98" t="s">
        <v>976</v>
      </c>
      <c r="B98" s="9" t="s">
        <v>137</v>
      </c>
      <c r="C98" s="1">
        <f t="shared" si="38"/>
        <v>387</v>
      </c>
      <c r="D98" s="7" t="e">
        <f t="shared" si="39"/>
        <v>#N/A</v>
      </c>
      <c r="E98" s="7">
        <f t="shared" si="40"/>
        <v>2</v>
      </c>
      <c r="F98" s="7">
        <f t="shared" si="41"/>
        <v>1</v>
      </c>
      <c r="G98" s="7">
        <f t="shared" si="37"/>
        <v>3</v>
      </c>
      <c r="H98" s="48">
        <f t="shared" si="42"/>
        <v>209</v>
      </c>
      <c r="I98" s="163">
        <f t="shared" si="43"/>
        <v>0.5400516795865633</v>
      </c>
      <c r="J98" s="8"/>
      <c r="K98" s="2">
        <f t="shared" si="44"/>
        <v>0</v>
      </c>
      <c r="L98" s="2">
        <f t="shared" si="45"/>
        <v>0.15245478036175711</v>
      </c>
      <c r="M98" s="2">
        <f t="shared" si="46"/>
        <v>0.69250645994832039</v>
      </c>
      <c r="N98" s="2">
        <f t="shared" si="47"/>
        <v>0.10594315245478036</v>
      </c>
      <c r="O98" s="2">
        <f t="shared" si="48"/>
        <v>4.9095607235142169E-2</v>
      </c>
      <c r="P98" s="1"/>
      <c r="Q98" s="1">
        <v>59</v>
      </c>
      <c r="R98" s="1">
        <v>268</v>
      </c>
      <c r="S98" s="1">
        <v>41</v>
      </c>
      <c r="T98" s="1">
        <v>14</v>
      </c>
      <c r="U98" s="1"/>
      <c r="V98" s="1"/>
      <c r="X98" s="1"/>
      <c r="Y98">
        <v>5</v>
      </c>
      <c r="Z98" s="1"/>
      <c r="AA98" s="1"/>
      <c r="AB98" s="1"/>
      <c r="AD98" s="1"/>
      <c r="AI98" t="str">
        <f t="shared" si="57"/>
        <v>Newington</v>
      </c>
      <c r="AJ98" t="s">
        <v>1605</v>
      </c>
      <c r="AK98" s="9">
        <v>1</v>
      </c>
      <c r="AL98" s="7"/>
      <c r="AN98" s="91">
        <v>9</v>
      </c>
      <c r="AO98" s="93">
        <v>3</v>
      </c>
      <c r="AP98" s="93">
        <v>95</v>
      </c>
      <c r="AQ98" s="100">
        <v>52140</v>
      </c>
      <c r="AR98" s="100">
        <f t="shared" si="49"/>
        <v>9003</v>
      </c>
      <c r="AS98" t="s">
        <v>1753</v>
      </c>
      <c r="AT98" s="103">
        <f t="shared" si="50"/>
        <v>952140</v>
      </c>
      <c r="AW98">
        <v>13.18</v>
      </c>
      <c r="AX98">
        <v>0</v>
      </c>
      <c r="AY98">
        <v>13.18</v>
      </c>
      <c r="AZ98" s="2"/>
      <c r="BF98" s="107" t="e">
        <f t="shared" si="51"/>
        <v>#N/A</v>
      </c>
      <c r="BG98" s="107">
        <f t="shared" si="52"/>
        <v>0</v>
      </c>
      <c r="BH98" s="107">
        <f t="shared" si="53"/>
        <v>0.69199999999999995</v>
      </c>
      <c r="BI98" s="107">
        <f t="shared" si="54"/>
        <v>0</v>
      </c>
      <c r="BJ98" s="107">
        <f t="shared" si="55"/>
        <v>0</v>
      </c>
      <c r="BK98">
        <f t="shared" si="56"/>
        <v>0</v>
      </c>
    </row>
    <row r="99" spans="1:63" hidden="1" outlineLevel="1">
      <c r="A99" t="s">
        <v>1843</v>
      </c>
      <c r="B99" s="9" t="s">
        <v>137</v>
      </c>
      <c r="C99" s="1">
        <f t="shared" ref="C99:C130" si="58">SUM(P99:AG99)</f>
        <v>1154</v>
      </c>
      <c r="D99" s="7" t="e">
        <f t="shared" ref="D99:D130" si="59">RANK(P99,(P99:AG99))</f>
        <v>#N/A</v>
      </c>
      <c r="E99" s="7">
        <f t="shared" ref="E99:E130" si="60">RANK(Q99,(P99:AG99))</f>
        <v>3</v>
      </c>
      <c r="F99" s="7">
        <f t="shared" ref="F99:F130" si="61">IF(R99&gt;0,RANK(R99,(P99:AG99)),0)</f>
        <v>1</v>
      </c>
      <c r="G99" s="7">
        <f t="shared" si="37"/>
        <v>2</v>
      </c>
      <c r="H99" s="48">
        <f t="shared" ref="H99:H130" si="62">MAX(P99:T99)-LARGE(P99:T99,2)</f>
        <v>661</v>
      </c>
      <c r="I99" s="163">
        <f t="shared" ref="I99:I130" si="63">H99/C99</f>
        <v>0.57279029462738307</v>
      </c>
      <c r="J99" s="8"/>
      <c r="K99" s="2">
        <f t="shared" ref="K99:K130" si="64">IF(C99=0,"-",P99/C99)</f>
        <v>0</v>
      </c>
      <c r="L99" s="2">
        <f t="shared" ref="L99:L130" si="65">IF(C99=0,"-",Q99/C99)</f>
        <v>0.1048526863084922</v>
      </c>
      <c r="M99" s="2">
        <f t="shared" ref="M99:M130" si="66">IF(C99=0,"-",R99/C99)</f>
        <v>0.69064124783362213</v>
      </c>
      <c r="N99" s="2">
        <f t="shared" si="47"/>
        <v>0.11785095320623917</v>
      </c>
      <c r="O99" s="2">
        <f t="shared" si="48"/>
        <v>8.6655112651646493E-2</v>
      </c>
      <c r="P99" s="1"/>
      <c r="Q99" s="1">
        <v>121</v>
      </c>
      <c r="R99" s="1">
        <v>797</v>
      </c>
      <c r="S99" s="1">
        <v>136</v>
      </c>
      <c r="T99" s="1">
        <v>82</v>
      </c>
      <c r="U99" s="1"/>
      <c r="V99" s="1"/>
      <c r="X99" s="1"/>
      <c r="Y99">
        <v>18</v>
      </c>
      <c r="Z99" s="1"/>
      <c r="AA99" s="1"/>
      <c r="AB99" s="1"/>
      <c r="AD99" s="1"/>
      <c r="AI99" t="str">
        <f t="shared" si="57"/>
        <v>Newtown</v>
      </c>
      <c r="AJ99" t="s">
        <v>18</v>
      </c>
      <c r="AK99" s="9">
        <v>5</v>
      </c>
      <c r="AL99" s="7"/>
      <c r="AN99" s="91">
        <v>9</v>
      </c>
      <c r="AO99" s="93">
        <v>1</v>
      </c>
      <c r="AP99" s="93">
        <v>60</v>
      </c>
      <c r="AQ99" s="100">
        <v>52980</v>
      </c>
      <c r="AR99" s="100">
        <f t="shared" ref="AR99:AR130" si="67">AN99*1000+AO99</f>
        <v>9001</v>
      </c>
      <c r="AS99" t="s">
        <v>1753</v>
      </c>
      <c r="AT99" s="103">
        <f t="shared" ref="AT99:AT130" si="68">AN99*100000+AQ99</f>
        <v>952980</v>
      </c>
      <c r="AW99">
        <v>59.07</v>
      </c>
      <c r="AX99">
        <v>1.31</v>
      </c>
      <c r="AY99">
        <v>57.76</v>
      </c>
      <c r="AZ99" s="2"/>
      <c r="BF99" s="107" t="e">
        <f t="shared" ref="BF99:BF130" si="69">IF(D99=1,ROUNDDOWN(K99,3),0)</f>
        <v>#N/A</v>
      </c>
      <c r="BG99" s="107">
        <f t="shared" ref="BG99:BG130" si="70">IF(E99=1,ROUNDDOWN(L99,3),0)</f>
        <v>0</v>
      </c>
      <c r="BH99" s="107">
        <f t="shared" ref="BH99:BH130" si="71">IF(F99=1,ROUNDDOWN(M99,3),0)</f>
        <v>0.69</v>
      </c>
      <c r="BI99" s="107">
        <f t="shared" ref="BI99:BI130" si="72">IF(G99=1,ROUNDDOWN(N99,3),0)</f>
        <v>0</v>
      </c>
      <c r="BJ99" s="107">
        <f t="shared" ref="BJ99:BJ130" si="73">IF(H99=1,ROUNDDOWN(O99,3),0)</f>
        <v>0</v>
      </c>
      <c r="BK99">
        <f t="shared" si="56"/>
        <v>0</v>
      </c>
    </row>
    <row r="100" spans="1:63" hidden="1" outlineLevel="1">
      <c r="A100" t="s">
        <v>505</v>
      </c>
      <c r="B100" s="9" t="s">
        <v>137</v>
      </c>
      <c r="C100" s="1">
        <f t="shared" si="58"/>
        <v>38</v>
      </c>
      <c r="D100" s="7">
        <f t="shared" si="59"/>
        <v>5</v>
      </c>
      <c r="E100" s="7">
        <f t="shared" si="60"/>
        <v>4</v>
      </c>
      <c r="F100" s="7">
        <f t="shared" si="61"/>
        <v>1</v>
      </c>
      <c r="G100" s="7">
        <f t="shared" si="37"/>
        <v>2</v>
      </c>
      <c r="H100" s="48">
        <f t="shared" si="62"/>
        <v>27</v>
      </c>
      <c r="I100" s="163">
        <f t="shared" si="63"/>
        <v>0.71052631578947367</v>
      </c>
      <c r="J100" s="8"/>
      <c r="K100" s="2">
        <f t="shared" si="64"/>
        <v>0</v>
      </c>
      <c r="L100" s="2">
        <f t="shared" si="65"/>
        <v>5.2631578947368418E-2</v>
      </c>
      <c r="M100" s="2">
        <f t="shared" si="66"/>
        <v>0.78947368421052633</v>
      </c>
      <c r="N100" s="2">
        <f t="shared" si="47"/>
        <v>7.8947368421052627E-2</v>
      </c>
      <c r="O100" s="2">
        <f t="shared" si="48"/>
        <v>7.8947368421052683E-2</v>
      </c>
      <c r="P100" s="1"/>
      <c r="Q100" s="1">
        <v>2</v>
      </c>
      <c r="R100" s="1">
        <v>30</v>
      </c>
      <c r="S100" s="1">
        <v>3</v>
      </c>
      <c r="T100" s="1">
        <v>3</v>
      </c>
      <c r="U100" s="1"/>
      <c r="V100" s="1"/>
      <c r="X100" s="1"/>
      <c r="Y100">
        <v>0</v>
      </c>
      <c r="Z100" s="1"/>
      <c r="AA100" s="1"/>
      <c r="AB100" s="1"/>
      <c r="AD100" s="1"/>
      <c r="AI100" t="str">
        <f t="shared" si="57"/>
        <v>Norfolk</v>
      </c>
      <c r="AJ100" t="s">
        <v>1543</v>
      </c>
      <c r="AK100" s="9">
        <v>5</v>
      </c>
      <c r="AL100" s="7"/>
      <c r="AN100" s="91">
        <v>9</v>
      </c>
      <c r="AO100" s="93">
        <v>5</v>
      </c>
      <c r="AP100" s="93">
        <v>70</v>
      </c>
      <c r="AQ100" s="100">
        <v>53470</v>
      </c>
      <c r="AR100" s="100">
        <f t="shared" si="67"/>
        <v>9005</v>
      </c>
      <c r="AS100" t="s">
        <v>1753</v>
      </c>
      <c r="AT100" s="103">
        <f t="shared" si="68"/>
        <v>953470</v>
      </c>
      <c r="AW100">
        <v>46.41</v>
      </c>
      <c r="AX100">
        <v>1.1000000000000001</v>
      </c>
      <c r="AY100">
        <v>45.31</v>
      </c>
      <c r="AZ100" s="2"/>
      <c r="BF100" s="107">
        <f t="shared" si="69"/>
        <v>0</v>
      </c>
      <c r="BG100" s="107">
        <f t="shared" si="70"/>
        <v>0</v>
      </c>
      <c r="BH100" s="107">
        <f t="shared" si="71"/>
        <v>0.78900000000000003</v>
      </c>
      <c r="BI100" s="107">
        <f t="shared" si="72"/>
        <v>0</v>
      </c>
      <c r="BJ100" s="107">
        <f t="shared" si="73"/>
        <v>0</v>
      </c>
      <c r="BK100">
        <f t="shared" si="56"/>
        <v>0</v>
      </c>
    </row>
    <row r="101" spans="1:63" hidden="1" outlineLevel="1">
      <c r="A101" t="s">
        <v>491</v>
      </c>
      <c r="B101" s="9" t="s">
        <v>137</v>
      </c>
      <c r="C101" s="1">
        <f t="shared" si="58"/>
        <v>175</v>
      </c>
      <c r="D101" s="7" t="e">
        <f t="shared" si="59"/>
        <v>#N/A</v>
      </c>
      <c r="E101" s="7">
        <f t="shared" si="60"/>
        <v>3</v>
      </c>
      <c r="F101" s="7">
        <f t="shared" si="61"/>
        <v>1</v>
      </c>
      <c r="G101" s="7">
        <f t="shared" si="37"/>
        <v>2</v>
      </c>
      <c r="H101" s="48">
        <f t="shared" si="62"/>
        <v>87</v>
      </c>
      <c r="I101" s="163">
        <f t="shared" si="63"/>
        <v>0.49714285714285716</v>
      </c>
      <c r="J101" s="8"/>
      <c r="K101" s="2">
        <f t="shared" si="64"/>
        <v>0</v>
      </c>
      <c r="L101" s="2">
        <f t="shared" si="65"/>
        <v>0.10285714285714286</v>
      </c>
      <c r="M101" s="2">
        <f t="shared" si="66"/>
        <v>0.64571428571428569</v>
      </c>
      <c r="N101" s="2">
        <f t="shared" si="47"/>
        <v>0.14857142857142858</v>
      </c>
      <c r="O101" s="2">
        <f t="shared" si="48"/>
        <v>0.10285714285714287</v>
      </c>
      <c r="P101" s="1"/>
      <c r="Q101" s="1">
        <v>18</v>
      </c>
      <c r="R101" s="1">
        <v>113</v>
      </c>
      <c r="S101" s="1">
        <v>26</v>
      </c>
      <c r="T101" s="1">
        <v>14</v>
      </c>
      <c r="U101" s="1"/>
      <c r="V101" s="1"/>
      <c r="X101" s="1"/>
      <c r="Y101">
        <v>4</v>
      </c>
      <c r="Z101" s="1"/>
      <c r="AA101" s="1"/>
      <c r="AB101" s="1"/>
      <c r="AD101" s="1"/>
      <c r="AI101" t="str">
        <f t="shared" si="57"/>
        <v>North Branford</v>
      </c>
      <c r="AJ101" t="s">
        <v>3296</v>
      </c>
      <c r="AK101" s="9">
        <v>3</v>
      </c>
      <c r="AL101" s="7"/>
      <c r="AN101" s="91">
        <v>9</v>
      </c>
      <c r="AO101" s="93">
        <v>9</v>
      </c>
      <c r="AP101" s="93">
        <v>80</v>
      </c>
      <c r="AQ101" s="100">
        <v>53890</v>
      </c>
      <c r="AR101" s="100">
        <f t="shared" si="67"/>
        <v>9009</v>
      </c>
      <c r="AS101" t="s">
        <v>1753</v>
      </c>
      <c r="AT101" s="103">
        <f t="shared" si="68"/>
        <v>953890</v>
      </c>
      <c r="AW101">
        <v>26.65</v>
      </c>
      <c r="AX101">
        <v>1.73</v>
      </c>
      <c r="AY101">
        <v>24.92</v>
      </c>
      <c r="AZ101" s="2"/>
      <c r="BF101" s="107" t="e">
        <f t="shared" si="69"/>
        <v>#N/A</v>
      </c>
      <c r="BG101" s="107">
        <f t="shared" si="70"/>
        <v>0</v>
      </c>
      <c r="BH101" s="107">
        <f t="shared" si="71"/>
        <v>0.64500000000000002</v>
      </c>
      <c r="BI101" s="107">
        <f t="shared" si="72"/>
        <v>0</v>
      </c>
      <c r="BJ101" s="107">
        <f t="shared" si="73"/>
        <v>0</v>
      </c>
      <c r="BK101">
        <f t="shared" si="56"/>
        <v>0</v>
      </c>
    </row>
    <row r="102" spans="1:63" hidden="1" outlineLevel="1">
      <c r="A102" t="s">
        <v>405</v>
      </c>
      <c r="B102" s="9" t="s">
        <v>137</v>
      </c>
      <c r="C102" s="1">
        <f t="shared" si="58"/>
        <v>49</v>
      </c>
      <c r="D102" s="7" t="e">
        <f t="shared" si="59"/>
        <v>#N/A</v>
      </c>
      <c r="E102" s="7">
        <f t="shared" si="60"/>
        <v>3</v>
      </c>
      <c r="F102" s="7">
        <f t="shared" si="61"/>
        <v>1</v>
      </c>
      <c r="G102" s="7">
        <f t="shared" si="37"/>
        <v>2</v>
      </c>
      <c r="H102" s="48">
        <f t="shared" si="62"/>
        <v>17</v>
      </c>
      <c r="I102" s="163">
        <f t="shared" si="63"/>
        <v>0.34693877551020408</v>
      </c>
      <c r="J102" s="8"/>
      <c r="K102" s="2">
        <f t="shared" si="64"/>
        <v>0</v>
      </c>
      <c r="L102" s="2">
        <f t="shared" si="65"/>
        <v>0.14285714285714285</v>
      </c>
      <c r="M102" s="2">
        <f t="shared" si="66"/>
        <v>0.55102040816326525</v>
      </c>
      <c r="N102" s="2">
        <f t="shared" si="47"/>
        <v>0.20408163265306123</v>
      </c>
      <c r="O102" s="2">
        <f t="shared" si="48"/>
        <v>0.10204081632653073</v>
      </c>
      <c r="P102" s="1"/>
      <c r="Q102" s="1">
        <v>7</v>
      </c>
      <c r="R102" s="1">
        <v>27</v>
      </c>
      <c r="S102" s="1">
        <v>10</v>
      </c>
      <c r="T102" s="1">
        <v>4</v>
      </c>
      <c r="U102" s="1"/>
      <c r="V102" s="1"/>
      <c r="X102" s="1"/>
      <c r="Y102">
        <v>1</v>
      </c>
      <c r="Z102" s="1"/>
      <c r="AA102" s="1"/>
      <c r="AB102" s="1"/>
      <c r="AD102" s="1"/>
      <c r="AI102" t="str">
        <f t="shared" si="57"/>
        <v>North Canaan</v>
      </c>
      <c r="AJ102" t="s">
        <v>1543</v>
      </c>
      <c r="AK102" s="9">
        <v>5</v>
      </c>
      <c r="AL102" s="7"/>
      <c r="AN102" s="91">
        <v>9</v>
      </c>
      <c r="AO102" s="93">
        <v>5</v>
      </c>
      <c r="AP102" s="93">
        <v>75</v>
      </c>
      <c r="AQ102" s="100">
        <v>54030</v>
      </c>
      <c r="AR102" s="100">
        <f t="shared" si="67"/>
        <v>9005</v>
      </c>
      <c r="AS102" t="s">
        <v>1753</v>
      </c>
      <c r="AT102" s="103">
        <f t="shared" si="68"/>
        <v>954030</v>
      </c>
      <c r="AW102">
        <v>19.46</v>
      </c>
      <c r="AX102">
        <v>0.01</v>
      </c>
      <c r="AY102">
        <v>19.45</v>
      </c>
      <c r="AZ102" s="2"/>
      <c r="BF102" s="107" t="e">
        <f t="shared" si="69"/>
        <v>#N/A</v>
      </c>
      <c r="BG102" s="107">
        <f t="shared" si="70"/>
        <v>0</v>
      </c>
      <c r="BH102" s="107">
        <f t="shared" si="71"/>
        <v>0.55100000000000005</v>
      </c>
      <c r="BI102" s="107">
        <f t="shared" si="72"/>
        <v>0</v>
      </c>
      <c r="BJ102" s="107">
        <f t="shared" si="73"/>
        <v>0</v>
      </c>
      <c r="BK102">
        <f t="shared" si="56"/>
        <v>0</v>
      </c>
    </row>
    <row r="103" spans="1:63" hidden="1" outlineLevel="1">
      <c r="A103" t="s">
        <v>2111</v>
      </c>
      <c r="B103" s="9" t="s">
        <v>137</v>
      </c>
      <c r="C103" s="1">
        <f t="shared" si="58"/>
        <v>424</v>
      </c>
      <c r="D103" s="7" t="e">
        <f t="shared" si="59"/>
        <v>#N/A</v>
      </c>
      <c r="E103" s="7">
        <f t="shared" si="60"/>
        <v>4</v>
      </c>
      <c r="F103" s="7">
        <f t="shared" si="61"/>
        <v>1</v>
      </c>
      <c r="G103" s="7">
        <f t="shared" si="37"/>
        <v>2</v>
      </c>
      <c r="H103" s="48">
        <f t="shared" si="62"/>
        <v>209</v>
      </c>
      <c r="I103" s="163">
        <f t="shared" si="63"/>
        <v>0.49292452830188677</v>
      </c>
      <c r="J103" s="8"/>
      <c r="K103" s="2">
        <f t="shared" si="64"/>
        <v>0</v>
      </c>
      <c r="L103" s="2">
        <f t="shared" si="65"/>
        <v>5.8962264150943397E-2</v>
      </c>
      <c r="M103" s="2">
        <f t="shared" si="66"/>
        <v>0.66273584905660377</v>
      </c>
      <c r="N103" s="2">
        <f t="shared" si="47"/>
        <v>0.16981132075471697</v>
      </c>
      <c r="O103" s="2">
        <f t="shared" si="48"/>
        <v>0.10849056603773585</v>
      </c>
      <c r="P103" s="1"/>
      <c r="Q103" s="1">
        <v>25</v>
      </c>
      <c r="R103" s="1">
        <v>281</v>
      </c>
      <c r="S103" s="1">
        <v>72</v>
      </c>
      <c r="T103" s="1">
        <v>39</v>
      </c>
      <c r="U103" s="1"/>
      <c r="V103" s="1"/>
      <c r="X103" s="1"/>
      <c r="Y103">
        <v>7</v>
      </c>
      <c r="Z103" s="1"/>
      <c r="AA103" s="1"/>
      <c r="AB103" s="1"/>
      <c r="AD103" s="1"/>
      <c r="AI103" t="str">
        <f t="shared" si="57"/>
        <v>North Haven</v>
      </c>
      <c r="AJ103" t="s">
        <v>3296</v>
      </c>
      <c r="AK103" s="9">
        <v>3</v>
      </c>
      <c r="AL103" s="7"/>
      <c r="AN103" s="91">
        <v>9</v>
      </c>
      <c r="AO103" s="93">
        <v>9</v>
      </c>
      <c r="AP103" s="93">
        <v>85</v>
      </c>
      <c r="AQ103" s="100">
        <v>54870</v>
      </c>
      <c r="AR103" s="100">
        <f t="shared" si="67"/>
        <v>9009</v>
      </c>
      <c r="AS103" t="s">
        <v>1753</v>
      </c>
      <c r="AT103" s="103">
        <f t="shared" si="68"/>
        <v>954870</v>
      </c>
      <c r="AW103">
        <v>21.09</v>
      </c>
      <c r="AX103">
        <v>0.32</v>
      </c>
      <c r="AY103">
        <v>20.77</v>
      </c>
      <c r="AZ103" s="2"/>
      <c r="BF103" s="107" t="e">
        <f t="shared" si="69"/>
        <v>#N/A</v>
      </c>
      <c r="BG103" s="107">
        <f t="shared" si="70"/>
        <v>0</v>
      </c>
      <c r="BH103" s="107">
        <f t="shared" si="71"/>
        <v>0.66200000000000003</v>
      </c>
      <c r="BI103" s="107">
        <f t="shared" si="72"/>
        <v>0</v>
      </c>
      <c r="BJ103" s="107">
        <f t="shared" si="73"/>
        <v>0</v>
      </c>
      <c r="BK103">
        <f t="shared" si="56"/>
        <v>0</v>
      </c>
    </row>
    <row r="104" spans="1:63" hidden="1" outlineLevel="1">
      <c r="A104" t="s">
        <v>820</v>
      </c>
      <c r="B104" s="9" t="s">
        <v>137</v>
      </c>
      <c r="C104" s="1">
        <f t="shared" si="58"/>
        <v>128</v>
      </c>
      <c r="D104" s="7" t="e">
        <f t="shared" si="59"/>
        <v>#N/A</v>
      </c>
      <c r="E104" s="7">
        <f t="shared" si="60"/>
        <v>4</v>
      </c>
      <c r="F104" s="7">
        <f t="shared" si="61"/>
        <v>1</v>
      </c>
      <c r="G104" s="7">
        <f t="shared" si="37"/>
        <v>2</v>
      </c>
      <c r="H104" s="48">
        <f t="shared" si="62"/>
        <v>41</v>
      </c>
      <c r="I104" s="163">
        <f t="shared" si="63"/>
        <v>0.3203125</v>
      </c>
      <c r="J104" s="8"/>
      <c r="K104" s="2">
        <f t="shared" si="64"/>
        <v>0</v>
      </c>
      <c r="L104" s="2">
        <f t="shared" si="65"/>
        <v>7.8125E-2</v>
      </c>
      <c r="M104" s="2">
        <f t="shared" si="66"/>
        <v>0.5625</v>
      </c>
      <c r="N104" s="2">
        <f t="shared" si="47"/>
        <v>0.2421875</v>
      </c>
      <c r="O104" s="2">
        <f t="shared" si="48"/>
        <v>0.1171875</v>
      </c>
      <c r="P104" s="1"/>
      <c r="Q104" s="1">
        <v>10</v>
      </c>
      <c r="R104" s="1">
        <v>72</v>
      </c>
      <c r="S104" s="1">
        <v>31</v>
      </c>
      <c r="T104" s="1">
        <v>12</v>
      </c>
      <c r="U104" s="1"/>
      <c r="V104" s="1"/>
      <c r="X104" s="1"/>
      <c r="Y104">
        <v>3</v>
      </c>
      <c r="Z104" s="1"/>
      <c r="AA104" s="1"/>
      <c r="AB104" s="1"/>
      <c r="AD104" s="1"/>
      <c r="AI104" t="str">
        <f t="shared" si="57"/>
        <v>North Stonington</v>
      </c>
      <c r="AJ104" t="s">
        <v>2900</v>
      </c>
      <c r="AK104" s="9">
        <v>2</v>
      </c>
      <c r="AL104" s="7"/>
      <c r="AN104" s="91">
        <v>9</v>
      </c>
      <c r="AO104" s="93">
        <v>11</v>
      </c>
      <c r="AP104" s="93">
        <v>65</v>
      </c>
      <c r="AQ104" s="100">
        <v>55500</v>
      </c>
      <c r="AR104" s="100">
        <f t="shared" si="67"/>
        <v>9011</v>
      </c>
      <c r="AS104" t="s">
        <v>1753</v>
      </c>
      <c r="AT104" s="103">
        <f t="shared" si="68"/>
        <v>955500</v>
      </c>
      <c r="AW104">
        <v>54.97</v>
      </c>
      <c r="AX104">
        <v>0.66</v>
      </c>
      <c r="AY104">
        <v>54.31</v>
      </c>
      <c r="AZ104" s="2"/>
      <c r="BF104" s="107" t="e">
        <f t="shared" si="69"/>
        <v>#N/A</v>
      </c>
      <c r="BG104" s="107">
        <f t="shared" si="70"/>
        <v>0</v>
      </c>
      <c r="BH104" s="107">
        <f t="shared" si="71"/>
        <v>0.56200000000000006</v>
      </c>
      <c r="BI104" s="107">
        <f t="shared" si="72"/>
        <v>0</v>
      </c>
      <c r="BJ104" s="107">
        <f t="shared" si="73"/>
        <v>0</v>
      </c>
      <c r="BK104">
        <f t="shared" si="56"/>
        <v>0</v>
      </c>
    </row>
    <row r="105" spans="1:63" hidden="1" outlineLevel="1">
      <c r="A105" t="s">
        <v>821</v>
      </c>
      <c r="B105" s="9" t="s">
        <v>137</v>
      </c>
      <c r="C105" s="1">
        <f t="shared" si="58"/>
        <v>1097</v>
      </c>
      <c r="D105" s="7" t="e">
        <f t="shared" si="59"/>
        <v>#N/A</v>
      </c>
      <c r="E105" s="7">
        <f t="shared" si="60"/>
        <v>3</v>
      </c>
      <c r="F105" s="7">
        <f t="shared" si="61"/>
        <v>1</v>
      </c>
      <c r="G105" s="7">
        <f t="shared" si="37"/>
        <v>2</v>
      </c>
      <c r="H105" s="48">
        <f t="shared" si="62"/>
        <v>658</v>
      </c>
      <c r="I105" s="163">
        <f t="shared" si="63"/>
        <v>0.59981768459434825</v>
      </c>
      <c r="J105" s="8"/>
      <c r="K105" s="2">
        <f t="shared" si="64"/>
        <v>0</v>
      </c>
      <c r="L105" s="2">
        <f t="shared" si="65"/>
        <v>9.6627164995442119E-2</v>
      </c>
      <c r="M105" s="2">
        <f t="shared" si="66"/>
        <v>0.71103008204193252</v>
      </c>
      <c r="N105" s="2">
        <f t="shared" si="47"/>
        <v>0.11121239744758432</v>
      </c>
      <c r="O105" s="2">
        <f t="shared" si="48"/>
        <v>8.1130355515041053E-2</v>
      </c>
      <c r="P105" s="1"/>
      <c r="Q105" s="1">
        <v>106</v>
      </c>
      <c r="R105" s="1">
        <v>780</v>
      </c>
      <c r="S105" s="1">
        <v>122</v>
      </c>
      <c r="T105" s="1">
        <v>62</v>
      </c>
      <c r="U105" s="1"/>
      <c r="V105" s="1"/>
      <c r="X105" s="1"/>
      <c r="Y105">
        <v>27</v>
      </c>
      <c r="Z105" s="1"/>
      <c r="AA105" s="1"/>
      <c r="AB105" s="1"/>
      <c r="AD105" s="1"/>
      <c r="AI105" t="str">
        <f t="shared" si="57"/>
        <v>Norwalk</v>
      </c>
      <c r="AJ105" t="s">
        <v>18</v>
      </c>
      <c r="AK105" s="9">
        <v>4</v>
      </c>
      <c r="AL105" s="7"/>
      <c r="AN105" s="91">
        <v>9</v>
      </c>
      <c r="AO105" s="93">
        <v>1</v>
      </c>
      <c r="AP105" s="93">
        <v>65</v>
      </c>
      <c r="AQ105" s="100">
        <v>56060</v>
      </c>
      <c r="AR105" s="100">
        <f t="shared" si="67"/>
        <v>9001</v>
      </c>
      <c r="AS105" t="s">
        <v>1753</v>
      </c>
      <c r="AT105" s="103">
        <f t="shared" si="68"/>
        <v>956060</v>
      </c>
      <c r="AW105">
        <v>36.33</v>
      </c>
      <c r="AX105">
        <v>13.53</v>
      </c>
      <c r="AY105">
        <v>22.81</v>
      </c>
      <c r="AZ105" s="2"/>
      <c r="BF105" s="107" t="e">
        <f t="shared" si="69"/>
        <v>#N/A</v>
      </c>
      <c r="BG105" s="107">
        <f t="shared" si="70"/>
        <v>0</v>
      </c>
      <c r="BH105" s="107">
        <f t="shared" si="71"/>
        <v>0.71099999999999997</v>
      </c>
      <c r="BI105" s="107">
        <f t="shared" si="72"/>
        <v>0</v>
      </c>
      <c r="BJ105" s="107">
        <f t="shared" si="73"/>
        <v>0</v>
      </c>
      <c r="BK105">
        <f t="shared" si="56"/>
        <v>0</v>
      </c>
    </row>
    <row r="106" spans="1:63" hidden="1" outlineLevel="1">
      <c r="A106" t="s">
        <v>1679</v>
      </c>
      <c r="B106" s="9" t="s">
        <v>137</v>
      </c>
      <c r="C106" s="1">
        <f t="shared" si="58"/>
        <v>273</v>
      </c>
      <c r="D106" s="7" t="e">
        <f t="shared" si="59"/>
        <v>#N/A</v>
      </c>
      <c r="E106" s="7">
        <f t="shared" si="60"/>
        <v>4</v>
      </c>
      <c r="F106" s="7">
        <f t="shared" si="61"/>
        <v>1</v>
      </c>
      <c r="G106" s="7">
        <f t="shared" si="37"/>
        <v>2</v>
      </c>
      <c r="H106" s="48">
        <f t="shared" si="62"/>
        <v>122</v>
      </c>
      <c r="I106" s="163">
        <f t="shared" si="63"/>
        <v>0.44688644688644691</v>
      </c>
      <c r="J106" s="8"/>
      <c r="K106" s="2">
        <f t="shared" si="64"/>
        <v>0</v>
      </c>
      <c r="L106" s="2">
        <f t="shared" si="65"/>
        <v>6.95970695970696E-2</v>
      </c>
      <c r="M106" s="2">
        <f t="shared" si="66"/>
        <v>0.63369963369963367</v>
      </c>
      <c r="N106" s="2">
        <f t="shared" si="47"/>
        <v>0.18681318681318682</v>
      </c>
      <c r="O106" s="2">
        <f t="shared" si="48"/>
        <v>0.10989010989010994</v>
      </c>
      <c r="P106" s="1"/>
      <c r="Q106" s="1">
        <v>19</v>
      </c>
      <c r="R106" s="1">
        <v>173</v>
      </c>
      <c r="S106" s="1">
        <v>51</v>
      </c>
      <c r="T106" s="1">
        <v>23</v>
      </c>
      <c r="U106" s="1"/>
      <c r="V106" s="1"/>
      <c r="X106" s="1"/>
      <c r="Y106">
        <v>7</v>
      </c>
      <c r="Z106" s="1"/>
      <c r="AA106" s="1"/>
      <c r="AB106" s="1"/>
      <c r="AD106" s="1"/>
      <c r="AI106" t="str">
        <f t="shared" si="57"/>
        <v>Norwich</v>
      </c>
      <c r="AJ106" t="s">
        <v>2900</v>
      </c>
      <c r="AK106" s="9">
        <v>2</v>
      </c>
      <c r="AL106" s="7"/>
      <c r="AN106" s="91">
        <v>9</v>
      </c>
      <c r="AO106" s="93">
        <v>11</v>
      </c>
      <c r="AP106" s="93">
        <v>70</v>
      </c>
      <c r="AQ106" s="100">
        <v>56270</v>
      </c>
      <c r="AR106" s="100">
        <f t="shared" si="67"/>
        <v>9011</v>
      </c>
      <c r="AS106" t="s">
        <v>1753</v>
      </c>
      <c r="AT106" s="103">
        <f t="shared" si="68"/>
        <v>956270</v>
      </c>
      <c r="AW106">
        <v>29.48</v>
      </c>
      <c r="AX106">
        <v>1.1399999999999999</v>
      </c>
      <c r="AY106">
        <v>28.33</v>
      </c>
      <c r="AZ106" s="2"/>
      <c r="BF106" s="107" t="e">
        <f t="shared" si="69"/>
        <v>#N/A</v>
      </c>
      <c r="BG106" s="107">
        <f t="shared" si="70"/>
        <v>0</v>
      </c>
      <c r="BH106" s="107">
        <f t="shared" si="71"/>
        <v>0.63300000000000001</v>
      </c>
      <c r="BI106" s="107">
        <f t="shared" si="72"/>
        <v>0</v>
      </c>
      <c r="BJ106" s="107">
        <f t="shared" si="73"/>
        <v>0</v>
      </c>
      <c r="BK106">
        <f t="shared" si="56"/>
        <v>0</v>
      </c>
    </row>
    <row r="107" spans="1:63" hidden="1" outlineLevel="1">
      <c r="A107" t="s">
        <v>1438</v>
      </c>
      <c r="B107" s="9" t="s">
        <v>137</v>
      </c>
      <c r="C107" s="1">
        <f t="shared" si="58"/>
        <v>263</v>
      </c>
      <c r="D107" s="7" t="e">
        <f t="shared" si="59"/>
        <v>#N/A</v>
      </c>
      <c r="E107" s="7">
        <f t="shared" si="60"/>
        <v>3</v>
      </c>
      <c r="F107" s="7">
        <f t="shared" si="61"/>
        <v>1</v>
      </c>
      <c r="G107" s="7">
        <f t="shared" si="37"/>
        <v>2</v>
      </c>
      <c r="H107" s="48">
        <f t="shared" si="62"/>
        <v>180</v>
      </c>
      <c r="I107" s="163">
        <f t="shared" si="63"/>
        <v>0.68441064638783267</v>
      </c>
      <c r="J107" s="8"/>
      <c r="K107" s="2">
        <f t="shared" si="64"/>
        <v>0</v>
      </c>
      <c r="L107" s="2">
        <f t="shared" si="65"/>
        <v>7.9847908745247151E-2</v>
      </c>
      <c r="M107" s="2">
        <f t="shared" si="66"/>
        <v>0.76806083650190116</v>
      </c>
      <c r="N107" s="2">
        <f t="shared" si="47"/>
        <v>8.3650190114068435E-2</v>
      </c>
      <c r="O107" s="2">
        <f t="shared" si="48"/>
        <v>6.8441064638783244E-2</v>
      </c>
      <c r="P107" s="1"/>
      <c r="Q107" s="1">
        <v>21</v>
      </c>
      <c r="R107" s="1">
        <v>202</v>
      </c>
      <c r="S107" s="1">
        <v>22</v>
      </c>
      <c r="T107" s="1">
        <v>8</v>
      </c>
      <c r="U107" s="1"/>
      <c r="V107" s="1"/>
      <c r="X107" s="1"/>
      <c r="Y107">
        <v>10</v>
      </c>
      <c r="Z107" s="1"/>
      <c r="AA107" s="1"/>
      <c r="AB107" s="1"/>
      <c r="AD107" s="1"/>
      <c r="AI107" t="str">
        <f t="shared" si="57"/>
        <v>Old Lyme</v>
      </c>
      <c r="AJ107" t="s">
        <v>2900</v>
      </c>
      <c r="AK107" s="9">
        <v>2</v>
      </c>
      <c r="AL107" s="7"/>
      <c r="AN107" s="91">
        <v>9</v>
      </c>
      <c r="AO107" s="93">
        <v>11</v>
      </c>
      <c r="AP107" s="93">
        <v>75</v>
      </c>
      <c r="AQ107" s="100">
        <v>57040</v>
      </c>
      <c r="AR107" s="100">
        <f t="shared" si="67"/>
        <v>9011</v>
      </c>
      <c r="AS107" t="s">
        <v>1753</v>
      </c>
      <c r="AT107" s="103">
        <f t="shared" si="68"/>
        <v>957040</v>
      </c>
      <c r="AW107">
        <v>28.82</v>
      </c>
      <c r="AX107">
        <v>5.72</v>
      </c>
      <c r="AY107">
        <v>23.1</v>
      </c>
      <c r="AZ107" s="2"/>
      <c r="BF107" s="107" t="e">
        <f t="shared" si="69"/>
        <v>#N/A</v>
      </c>
      <c r="BG107" s="107">
        <f t="shared" si="70"/>
        <v>0</v>
      </c>
      <c r="BH107" s="107">
        <f t="shared" si="71"/>
        <v>0.76800000000000002</v>
      </c>
      <c r="BI107" s="107">
        <f t="shared" si="72"/>
        <v>0</v>
      </c>
      <c r="BJ107" s="107">
        <f t="shared" si="73"/>
        <v>0</v>
      </c>
      <c r="BK107">
        <f t="shared" si="56"/>
        <v>0</v>
      </c>
    </row>
    <row r="108" spans="1:63" hidden="1" outlineLevel="1">
      <c r="A108" t="s">
        <v>612</v>
      </c>
      <c r="B108" s="9" t="s">
        <v>137</v>
      </c>
      <c r="C108" s="1">
        <f t="shared" si="58"/>
        <v>374</v>
      </c>
      <c r="D108" s="7" t="e">
        <f t="shared" si="59"/>
        <v>#N/A</v>
      </c>
      <c r="E108" s="7">
        <f t="shared" si="60"/>
        <v>2</v>
      </c>
      <c r="F108" s="7">
        <f t="shared" si="61"/>
        <v>1</v>
      </c>
      <c r="G108" s="7">
        <f t="shared" si="37"/>
        <v>3</v>
      </c>
      <c r="H108" s="48">
        <f t="shared" si="62"/>
        <v>213</v>
      </c>
      <c r="I108" s="163">
        <f t="shared" si="63"/>
        <v>0.56951871657754005</v>
      </c>
      <c r="J108" s="8"/>
      <c r="K108" s="2">
        <f t="shared" si="64"/>
        <v>0</v>
      </c>
      <c r="L108" s="2">
        <f t="shared" si="65"/>
        <v>0.11229946524064172</v>
      </c>
      <c r="M108" s="2">
        <f t="shared" si="66"/>
        <v>0.68181818181818177</v>
      </c>
      <c r="N108" s="2">
        <f t="shared" si="47"/>
        <v>9.6256684491978606E-2</v>
      </c>
      <c r="O108" s="2">
        <f t="shared" si="48"/>
        <v>0.10962566844919791</v>
      </c>
      <c r="P108" s="1"/>
      <c r="Q108" s="1">
        <v>42</v>
      </c>
      <c r="R108" s="1">
        <v>255</v>
      </c>
      <c r="S108" s="1">
        <v>36</v>
      </c>
      <c r="T108" s="1">
        <v>27</v>
      </c>
      <c r="U108" s="1"/>
      <c r="V108" s="1"/>
      <c r="X108" s="1"/>
      <c r="Y108">
        <v>14</v>
      </c>
      <c r="Z108" s="1"/>
      <c r="AA108" s="1"/>
      <c r="AB108" s="1"/>
      <c r="AD108" s="1"/>
      <c r="AI108" t="str">
        <f t="shared" si="57"/>
        <v>Old Saybrook</v>
      </c>
      <c r="AJ108" t="s">
        <v>2292</v>
      </c>
      <c r="AK108" s="9">
        <v>2</v>
      </c>
      <c r="AL108" s="7"/>
      <c r="AN108" s="91">
        <v>9</v>
      </c>
      <c r="AO108" s="93">
        <v>7</v>
      </c>
      <c r="AP108" s="93">
        <v>65</v>
      </c>
      <c r="AQ108" s="100">
        <v>57320</v>
      </c>
      <c r="AR108" s="100">
        <f t="shared" si="67"/>
        <v>9007</v>
      </c>
      <c r="AS108" t="s">
        <v>1753</v>
      </c>
      <c r="AT108" s="103">
        <f t="shared" si="68"/>
        <v>957320</v>
      </c>
      <c r="AW108">
        <v>21.61</v>
      </c>
      <c r="AX108">
        <v>6.58</v>
      </c>
      <c r="AY108">
        <v>15.04</v>
      </c>
      <c r="AZ108" s="2"/>
      <c r="BF108" s="107" t="e">
        <f t="shared" si="69"/>
        <v>#N/A</v>
      </c>
      <c r="BG108" s="107">
        <f t="shared" si="70"/>
        <v>0</v>
      </c>
      <c r="BH108" s="107">
        <f t="shared" si="71"/>
        <v>0.68100000000000005</v>
      </c>
      <c r="BI108" s="107">
        <f t="shared" si="72"/>
        <v>0</v>
      </c>
      <c r="BJ108" s="107">
        <f t="shared" si="73"/>
        <v>0</v>
      </c>
      <c r="BK108">
        <f t="shared" si="56"/>
        <v>0</v>
      </c>
    </row>
    <row r="109" spans="1:63" hidden="1" outlineLevel="1">
      <c r="A109" t="s">
        <v>1445</v>
      </c>
      <c r="B109" s="9" t="s">
        <v>137</v>
      </c>
      <c r="C109" s="1">
        <f t="shared" si="58"/>
        <v>328</v>
      </c>
      <c r="D109" s="7" t="e">
        <f t="shared" si="59"/>
        <v>#N/A</v>
      </c>
      <c r="E109" s="7">
        <f t="shared" si="60"/>
        <v>3</v>
      </c>
      <c r="F109" s="7">
        <f t="shared" si="61"/>
        <v>1</v>
      </c>
      <c r="G109" s="7">
        <f t="shared" si="37"/>
        <v>2</v>
      </c>
      <c r="H109" s="48">
        <f t="shared" si="62"/>
        <v>184</v>
      </c>
      <c r="I109" s="163">
        <f t="shared" si="63"/>
        <v>0.56097560975609762</v>
      </c>
      <c r="J109" s="8"/>
      <c r="K109" s="2">
        <f t="shared" si="64"/>
        <v>0</v>
      </c>
      <c r="L109" s="2">
        <f t="shared" si="65"/>
        <v>6.7073170731707321E-2</v>
      </c>
      <c r="M109" s="2">
        <f t="shared" si="66"/>
        <v>0.70426829268292679</v>
      </c>
      <c r="N109" s="2">
        <f t="shared" si="47"/>
        <v>0.14329268292682926</v>
      </c>
      <c r="O109" s="2">
        <f t="shared" si="48"/>
        <v>8.5365853658536578E-2</v>
      </c>
      <c r="P109" s="1"/>
      <c r="Q109" s="1">
        <v>22</v>
      </c>
      <c r="R109" s="1">
        <v>231</v>
      </c>
      <c r="S109" s="1">
        <v>47</v>
      </c>
      <c r="T109" s="1">
        <v>22</v>
      </c>
      <c r="U109" s="1"/>
      <c r="V109" s="1"/>
      <c r="X109" s="1"/>
      <c r="Y109">
        <v>6</v>
      </c>
      <c r="Z109" s="1"/>
      <c r="AA109" s="1"/>
      <c r="AB109" s="1"/>
      <c r="AD109" s="1"/>
      <c r="AI109" t="str">
        <f t="shared" si="57"/>
        <v>Orange</v>
      </c>
      <c r="AJ109" t="s">
        <v>3296</v>
      </c>
      <c r="AK109" s="9">
        <v>3</v>
      </c>
      <c r="AL109" s="7"/>
      <c r="AN109" s="91">
        <v>9</v>
      </c>
      <c r="AO109" s="93">
        <v>9</v>
      </c>
      <c r="AP109" s="93">
        <v>90</v>
      </c>
      <c r="AQ109" s="100">
        <v>57600</v>
      </c>
      <c r="AR109" s="100">
        <f t="shared" si="67"/>
        <v>9009</v>
      </c>
      <c r="AS109" t="s">
        <v>1753</v>
      </c>
      <c r="AT109" s="103">
        <f t="shared" si="68"/>
        <v>957600</v>
      </c>
      <c r="AW109">
        <v>17.43</v>
      </c>
      <c r="AX109">
        <v>0.24</v>
      </c>
      <c r="AY109">
        <v>17.190000000000001</v>
      </c>
      <c r="AZ109" s="2"/>
      <c r="BF109" s="107" t="e">
        <f t="shared" si="69"/>
        <v>#N/A</v>
      </c>
      <c r="BG109" s="107">
        <f t="shared" si="70"/>
        <v>0</v>
      </c>
      <c r="BH109" s="107">
        <f t="shared" si="71"/>
        <v>0.70399999999999996</v>
      </c>
      <c r="BI109" s="107">
        <f t="shared" si="72"/>
        <v>0</v>
      </c>
      <c r="BJ109" s="107">
        <f t="shared" si="73"/>
        <v>0</v>
      </c>
      <c r="BK109">
        <f t="shared" si="56"/>
        <v>0</v>
      </c>
    </row>
    <row r="110" spans="1:63" hidden="1" outlineLevel="1">
      <c r="A110" t="s">
        <v>3183</v>
      </c>
      <c r="B110" s="9" t="s">
        <v>137</v>
      </c>
      <c r="C110" s="1">
        <f t="shared" si="58"/>
        <v>375</v>
      </c>
      <c r="D110" s="7" t="e">
        <f t="shared" si="59"/>
        <v>#N/A</v>
      </c>
      <c r="E110" s="7">
        <f t="shared" si="60"/>
        <v>3</v>
      </c>
      <c r="F110" s="7">
        <f t="shared" si="61"/>
        <v>1</v>
      </c>
      <c r="G110" s="7">
        <f t="shared" si="37"/>
        <v>2</v>
      </c>
      <c r="H110" s="48">
        <f t="shared" si="62"/>
        <v>190</v>
      </c>
      <c r="I110" s="163">
        <f t="shared" si="63"/>
        <v>0.50666666666666671</v>
      </c>
      <c r="J110" s="8"/>
      <c r="K110" s="2">
        <f t="shared" si="64"/>
        <v>0</v>
      </c>
      <c r="L110" s="2">
        <f t="shared" si="65"/>
        <v>0.112</v>
      </c>
      <c r="M110" s="2">
        <f t="shared" si="66"/>
        <v>0.64800000000000002</v>
      </c>
      <c r="N110" s="2">
        <f t="shared" si="47"/>
        <v>0.14133333333333334</v>
      </c>
      <c r="O110" s="2">
        <f t="shared" si="48"/>
        <v>9.8666666666666653E-2</v>
      </c>
      <c r="P110" s="1"/>
      <c r="Q110" s="1">
        <v>42</v>
      </c>
      <c r="R110" s="1">
        <v>243</v>
      </c>
      <c r="S110" s="1">
        <v>53</v>
      </c>
      <c r="T110" s="1">
        <v>34</v>
      </c>
      <c r="U110" s="1"/>
      <c r="V110" s="1"/>
      <c r="X110" s="1"/>
      <c r="Y110">
        <v>3</v>
      </c>
      <c r="Z110" s="1"/>
      <c r="AA110" s="1"/>
      <c r="AB110" s="1"/>
      <c r="AD110" s="1"/>
      <c r="AI110" t="str">
        <f t="shared" si="57"/>
        <v>Oxford</v>
      </c>
      <c r="AJ110" t="s">
        <v>3296</v>
      </c>
      <c r="AK110" s="9">
        <v>4</v>
      </c>
      <c r="AL110" s="7"/>
      <c r="AN110" s="91">
        <v>9</v>
      </c>
      <c r="AO110" s="93">
        <v>9</v>
      </c>
      <c r="AP110" s="93">
        <v>95</v>
      </c>
      <c r="AQ110" s="100">
        <v>58300</v>
      </c>
      <c r="AR110" s="100">
        <f t="shared" si="67"/>
        <v>9009</v>
      </c>
      <c r="AS110" t="s">
        <v>1753</v>
      </c>
      <c r="AT110" s="103">
        <f t="shared" si="68"/>
        <v>958300</v>
      </c>
      <c r="AW110">
        <v>33.39</v>
      </c>
      <c r="AX110">
        <v>0.5</v>
      </c>
      <c r="AY110">
        <v>32.89</v>
      </c>
      <c r="AZ110" s="2"/>
      <c r="BF110" s="107" t="e">
        <f t="shared" si="69"/>
        <v>#N/A</v>
      </c>
      <c r="BG110" s="107">
        <f t="shared" si="70"/>
        <v>0</v>
      </c>
      <c r="BH110" s="107">
        <f t="shared" si="71"/>
        <v>0.64800000000000002</v>
      </c>
      <c r="BI110" s="107">
        <f t="shared" si="72"/>
        <v>0</v>
      </c>
      <c r="BJ110" s="107">
        <f t="shared" si="73"/>
        <v>0</v>
      </c>
      <c r="BK110">
        <f t="shared" si="56"/>
        <v>0</v>
      </c>
    </row>
    <row r="111" spans="1:63" hidden="1" outlineLevel="1">
      <c r="A111" t="s">
        <v>2730</v>
      </c>
      <c r="B111" s="9" t="s">
        <v>137</v>
      </c>
      <c r="C111" s="1">
        <f t="shared" si="58"/>
        <v>179</v>
      </c>
      <c r="D111" s="7" t="e">
        <f t="shared" si="59"/>
        <v>#N/A</v>
      </c>
      <c r="E111" s="7">
        <f t="shared" si="60"/>
        <v>3</v>
      </c>
      <c r="F111" s="7">
        <f t="shared" si="61"/>
        <v>1</v>
      </c>
      <c r="G111" s="7">
        <f t="shared" si="37"/>
        <v>2</v>
      </c>
      <c r="H111" s="48">
        <f t="shared" si="62"/>
        <v>57</v>
      </c>
      <c r="I111" s="163">
        <f t="shared" si="63"/>
        <v>0.31843575418994413</v>
      </c>
      <c r="J111" s="8"/>
      <c r="K111" s="2">
        <f t="shared" si="64"/>
        <v>0</v>
      </c>
      <c r="L111" s="2">
        <f t="shared" si="65"/>
        <v>0.11173184357541899</v>
      </c>
      <c r="M111" s="2">
        <f t="shared" si="66"/>
        <v>0.55865921787709494</v>
      </c>
      <c r="N111" s="2">
        <f t="shared" si="47"/>
        <v>0.24022346368715083</v>
      </c>
      <c r="O111" s="2">
        <f t="shared" si="48"/>
        <v>8.938547486033524E-2</v>
      </c>
      <c r="P111" s="1"/>
      <c r="Q111" s="1">
        <v>20</v>
      </c>
      <c r="R111" s="1">
        <v>100</v>
      </c>
      <c r="S111" s="1">
        <v>43</v>
      </c>
      <c r="T111" s="1">
        <v>14</v>
      </c>
      <c r="U111" s="1"/>
      <c r="V111" s="1"/>
      <c r="X111" s="1"/>
      <c r="Y111">
        <v>2</v>
      </c>
      <c r="Z111" s="1"/>
      <c r="AA111" s="1"/>
      <c r="AB111" s="1"/>
      <c r="AD111" s="1"/>
      <c r="AI111" t="str">
        <f t="shared" si="57"/>
        <v>Plainfield</v>
      </c>
      <c r="AJ111" t="s">
        <v>2523</v>
      </c>
      <c r="AK111" s="9">
        <v>2</v>
      </c>
      <c r="AL111" s="7"/>
      <c r="AN111" s="91">
        <v>9</v>
      </c>
      <c r="AO111" s="93">
        <v>15</v>
      </c>
      <c r="AP111" s="93">
        <v>40</v>
      </c>
      <c r="AQ111" s="100">
        <v>59980</v>
      </c>
      <c r="AR111" s="100">
        <f t="shared" si="67"/>
        <v>9015</v>
      </c>
      <c r="AS111" t="s">
        <v>1753</v>
      </c>
      <c r="AT111" s="103">
        <f t="shared" si="68"/>
        <v>959980</v>
      </c>
      <c r="AW111">
        <v>43.04</v>
      </c>
      <c r="AX111">
        <v>0.78</v>
      </c>
      <c r="AY111">
        <v>42.27</v>
      </c>
      <c r="AZ111" s="2"/>
      <c r="BF111" s="107" t="e">
        <f t="shared" si="69"/>
        <v>#N/A</v>
      </c>
      <c r="BG111" s="107">
        <f t="shared" si="70"/>
        <v>0</v>
      </c>
      <c r="BH111" s="107">
        <f t="shared" si="71"/>
        <v>0.55800000000000005</v>
      </c>
      <c r="BI111" s="107">
        <f t="shared" si="72"/>
        <v>0</v>
      </c>
      <c r="BJ111" s="107">
        <f t="shared" si="73"/>
        <v>0</v>
      </c>
      <c r="BK111">
        <f t="shared" si="56"/>
        <v>0</v>
      </c>
    </row>
    <row r="112" spans="1:63" hidden="1" outlineLevel="1">
      <c r="A112" t="s">
        <v>2928</v>
      </c>
      <c r="B112" s="9" t="s">
        <v>137</v>
      </c>
      <c r="C112" s="1">
        <f t="shared" si="58"/>
        <v>300</v>
      </c>
      <c r="D112" s="7" t="e">
        <f t="shared" si="59"/>
        <v>#N/A</v>
      </c>
      <c r="E112" s="7">
        <f t="shared" si="60"/>
        <v>3</v>
      </c>
      <c r="F112" s="7">
        <f t="shared" si="61"/>
        <v>1</v>
      </c>
      <c r="G112" s="7">
        <f t="shared" si="37"/>
        <v>2</v>
      </c>
      <c r="H112" s="48">
        <f t="shared" si="62"/>
        <v>143</v>
      </c>
      <c r="I112" s="163">
        <f t="shared" si="63"/>
        <v>0.47666666666666668</v>
      </c>
      <c r="J112" s="8"/>
      <c r="K112" s="2">
        <f t="shared" si="64"/>
        <v>0</v>
      </c>
      <c r="L112" s="2">
        <f t="shared" si="65"/>
        <v>0.12666666666666668</v>
      </c>
      <c r="M112" s="2">
        <f t="shared" si="66"/>
        <v>0.62</v>
      </c>
      <c r="N112" s="2">
        <f t="shared" si="47"/>
        <v>0.14333333333333334</v>
      </c>
      <c r="O112" s="2">
        <f t="shared" si="48"/>
        <v>0.10999999999999996</v>
      </c>
      <c r="P112" s="1"/>
      <c r="Q112" s="1">
        <v>38</v>
      </c>
      <c r="R112" s="1">
        <v>186</v>
      </c>
      <c r="S112" s="1">
        <v>43</v>
      </c>
      <c r="T112" s="1">
        <v>27</v>
      </c>
      <c r="U112" s="1"/>
      <c r="V112" s="1"/>
      <c r="X112" s="1"/>
      <c r="Y112">
        <v>6</v>
      </c>
      <c r="Z112" s="1"/>
      <c r="AA112" s="1"/>
      <c r="AB112" s="1"/>
      <c r="AD112" s="1"/>
      <c r="AI112" t="str">
        <f t="shared" si="57"/>
        <v>Plainville</v>
      </c>
      <c r="AJ112" t="s">
        <v>1605</v>
      </c>
      <c r="AK112" s="9">
        <v>5</v>
      </c>
      <c r="AL112" s="7"/>
      <c r="AN112" s="91">
        <v>9</v>
      </c>
      <c r="AO112" s="93">
        <v>3</v>
      </c>
      <c r="AP112" s="93">
        <v>100</v>
      </c>
      <c r="AQ112" s="100">
        <v>60120</v>
      </c>
      <c r="AR112" s="100">
        <f t="shared" si="67"/>
        <v>9003</v>
      </c>
      <c r="AS112" t="s">
        <v>1753</v>
      </c>
      <c r="AT112" s="103">
        <f t="shared" si="68"/>
        <v>960120</v>
      </c>
      <c r="AW112">
        <v>9.81</v>
      </c>
      <c r="AX112">
        <v>0.05</v>
      </c>
      <c r="AY112">
        <v>9.76</v>
      </c>
      <c r="AZ112" s="2"/>
      <c r="BF112" s="107" t="e">
        <f t="shared" si="69"/>
        <v>#N/A</v>
      </c>
      <c r="BG112" s="107">
        <f t="shared" si="70"/>
        <v>0</v>
      </c>
      <c r="BH112" s="107">
        <f t="shared" si="71"/>
        <v>0.62</v>
      </c>
      <c r="BI112" s="107">
        <f t="shared" si="72"/>
        <v>0</v>
      </c>
      <c r="BJ112" s="107">
        <f t="shared" si="73"/>
        <v>0</v>
      </c>
      <c r="BK112">
        <f t="shared" si="56"/>
        <v>0</v>
      </c>
    </row>
    <row r="113" spans="1:63" hidden="1" outlineLevel="1">
      <c r="A113" t="s">
        <v>1834</v>
      </c>
      <c r="B113" s="9" t="s">
        <v>137</v>
      </c>
      <c r="C113" s="1">
        <f t="shared" si="58"/>
        <v>222</v>
      </c>
      <c r="D113" s="7" t="e">
        <f t="shared" si="59"/>
        <v>#N/A</v>
      </c>
      <c r="E113" s="7">
        <f t="shared" si="60"/>
        <v>3</v>
      </c>
      <c r="F113" s="7">
        <f t="shared" si="61"/>
        <v>1</v>
      </c>
      <c r="G113" s="7">
        <f t="shared" si="37"/>
        <v>2</v>
      </c>
      <c r="H113" s="48">
        <f t="shared" si="62"/>
        <v>57</v>
      </c>
      <c r="I113" s="163">
        <f t="shared" si="63"/>
        <v>0.25675675675675674</v>
      </c>
      <c r="J113" s="8"/>
      <c r="K113" s="2">
        <f t="shared" si="64"/>
        <v>0</v>
      </c>
      <c r="L113" s="2">
        <f t="shared" si="65"/>
        <v>0.14414414414414414</v>
      </c>
      <c r="M113" s="2">
        <f t="shared" si="66"/>
        <v>0.50450450450450446</v>
      </c>
      <c r="N113" s="2">
        <f t="shared" si="47"/>
        <v>0.24774774774774774</v>
      </c>
      <c r="O113" s="2">
        <f t="shared" si="48"/>
        <v>0.10360360360360368</v>
      </c>
      <c r="P113" s="1"/>
      <c r="Q113" s="1">
        <v>32</v>
      </c>
      <c r="R113" s="1">
        <v>112</v>
      </c>
      <c r="S113" s="1">
        <v>55</v>
      </c>
      <c r="T113" s="1">
        <v>19</v>
      </c>
      <c r="U113" s="1"/>
      <c r="V113" s="1"/>
      <c r="X113" s="1"/>
      <c r="Y113">
        <v>4</v>
      </c>
      <c r="Z113" s="1"/>
      <c r="AA113" s="1"/>
      <c r="AB113" s="1"/>
      <c r="AD113" s="1"/>
      <c r="AI113" t="str">
        <f t="shared" si="57"/>
        <v>Plymouth</v>
      </c>
      <c r="AJ113" t="s">
        <v>1543</v>
      </c>
      <c r="AK113" s="9">
        <v>5</v>
      </c>
      <c r="AL113" s="7"/>
      <c r="AN113" s="91">
        <v>9</v>
      </c>
      <c r="AO113" s="93">
        <v>5</v>
      </c>
      <c r="AP113" s="93">
        <v>80</v>
      </c>
      <c r="AQ113" s="100">
        <v>60750</v>
      </c>
      <c r="AR113" s="100">
        <f t="shared" si="67"/>
        <v>9005</v>
      </c>
      <c r="AS113" t="s">
        <v>1753</v>
      </c>
      <c r="AT113" s="103">
        <f t="shared" si="68"/>
        <v>960750</v>
      </c>
      <c r="AW113">
        <v>22.32</v>
      </c>
      <c r="AX113">
        <v>0.6</v>
      </c>
      <c r="AY113">
        <v>21.72</v>
      </c>
      <c r="AZ113" s="2"/>
      <c r="BF113" s="107" t="e">
        <f t="shared" si="69"/>
        <v>#N/A</v>
      </c>
      <c r="BG113" s="107">
        <f t="shared" si="70"/>
        <v>0</v>
      </c>
      <c r="BH113" s="107">
        <f t="shared" si="71"/>
        <v>0.504</v>
      </c>
      <c r="BI113" s="107">
        <f t="shared" si="72"/>
        <v>0</v>
      </c>
      <c r="BJ113" s="107">
        <f t="shared" si="73"/>
        <v>0</v>
      </c>
      <c r="BK113">
        <f t="shared" si="56"/>
        <v>0</v>
      </c>
    </row>
    <row r="114" spans="1:63" hidden="1" outlineLevel="1">
      <c r="A114" t="s">
        <v>3294</v>
      </c>
      <c r="B114" s="9" t="s">
        <v>137</v>
      </c>
      <c r="C114" s="1">
        <f t="shared" si="58"/>
        <v>108</v>
      </c>
      <c r="D114" s="7" t="e">
        <f t="shared" si="59"/>
        <v>#N/A</v>
      </c>
      <c r="E114" s="7">
        <f t="shared" si="60"/>
        <v>4</v>
      </c>
      <c r="F114" s="7">
        <f t="shared" si="61"/>
        <v>1</v>
      </c>
      <c r="G114" s="7">
        <f t="shared" si="37"/>
        <v>2</v>
      </c>
      <c r="H114" s="48">
        <f t="shared" si="62"/>
        <v>27</v>
      </c>
      <c r="I114" s="163">
        <f t="shared" si="63"/>
        <v>0.25</v>
      </c>
      <c r="J114" s="8"/>
      <c r="K114" s="2">
        <f t="shared" si="64"/>
        <v>0</v>
      </c>
      <c r="L114" s="2">
        <f t="shared" si="65"/>
        <v>4.6296296296296294E-2</v>
      </c>
      <c r="M114" s="2">
        <f t="shared" si="66"/>
        <v>0.53703703703703709</v>
      </c>
      <c r="N114" s="2">
        <f t="shared" si="47"/>
        <v>0.28703703703703703</v>
      </c>
      <c r="O114" s="2">
        <f t="shared" si="48"/>
        <v>0.12962962962962959</v>
      </c>
      <c r="P114" s="1"/>
      <c r="Q114" s="1">
        <v>5</v>
      </c>
      <c r="R114" s="1">
        <v>58</v>
      </c>
      <c r="S114" s="1">
        <v>31</v>
      </c>
      <c r="T114" s="1">
        <v>9</v>
      </c>
      <c r="U114" s="1"/>
      <c r="V114" s="1"/>
      <c r="X114" s="1"/>
      <c r="Y114">
        <v>5</v>
      </c>
      <c r="Z114" s="1"/>
      <c r="AA114" s="1"/>
      <c r="AB114" s="1"/>
      <c r="AD114" s="1"/>
      <c r="AI114" t="str">
        <f t="shared" si="57"/>
        <v>Pomfret</v>
      </c>
      <c r="AJ114" t="s">
        <v>2523</v>
      </c>
      <c r="AK114" s="9">
        <v>2</v>
      </c>
      <c r="AL114" s="7"/>
      <c r="AN114" s="91">
        <v>9</v>
      </c>
      <c r="AO114" s="93">
        <v>15</v>
      </c>
      <c r="AP114" s="93">
        <v>45</v>
      </c>
      <c r="AQ114" s="100">
        <v>61030</v>
      </c>
      <c r="AR114" s="100">
        <f t="shared" si="67"/>
        <v>9015</v>
      </c>
      <c r="AS114" t="s">
        <v>1753</v>
      </c>
      <c r="AT114" s="103">
        <f t="shared" si="68"/>
        <v>961030</v>
      </c>
      <c r="AW114">
        <v>40.56</v>
      </c>
      <c r="AX114">
        <v>0.26</v>
      </c>
      <c r="AY114">
        <v>40.299999999999997</v>
      </c>
      <c r="AZ114" s="2"/>
      <c r="BF114" s="107" t="e">
        <f t="shared" si="69"/>
        <v>#N/A</v>
      </c>
      <c r="BG114" s="107">
        <f t="shared" si="70"/>
        <v>0</v>
      </c>
      <c r="BH114" s="107">
        <f t="shared" si="71"/>
        <v>0.53700000000000003</v>
      </c>
      <c r="BI114" s="107">
        <f t="shared" si="72"/>
        <v>0</v>
      </c>
      <c r="BJ114" s="107">
        <f t="shared" si="73"/>
        <v>0</v>
      </c>
      <c r="BK114">
        <f t="shared" si="56"/>
        <v>0</v>
      </c>
    </row>
    <row r="115" spans="1:63" hidden="1" outlineLevel="1">
      <c r="A115" t="s">
        <v>3084</v>
      </c>
      <c r="B115" s="9" t="s">
        <v>137</v>
      </c>
      <c r="C115" s="1">
        <f t="shared" si="58"/>
        <v>179</v>
      </c>
      <c r="D115" s="7" t="e">
        <f t="shared" si="59"/>
        <v>#N/A</v>
      </c>
      <c r="E115" s="7">
        <f t="shared" si="60"/>
        <v>2</v>
      </c>
      <c r="F115" s="7">
        <f t="shared" si="61"/>
        <v>1</v>
      </c>
      <c r="G115" s="7">
        <f t="shared" si="37"/>
        <v>3</v>
      </c>
      <c r="H115" s="48">
        <f t="shared" si="62"/>
        <v>85</v>
      </c>
      <c r="I115" s="163">
        <f t="shared" si="63"/>
        <v>0.47486033519553073</v>
      </c>
      <c r="J115" s="8"/>
      <c r="K115" s="2">
        <f t="shared" si="64"/>
        <v>0</v>
      </c>
      <c r="L115" s="2">
        <f t="shared" si="65"/>
        <v>0.15083798882681565</v>
      </c>
      <c r="M115" s="2">
        <f t="shared" si="66"/>
        <v>0.62569832402234637</v>
      </c>
      <c r="N115" s="2">
        <f t="shared" si="47"/>
        <v>0.12849162011173185</v>
      </c>
      <c r="O115" s="2">
        <f t="shared" si="48"/>
        <v>9.4972067039106128E-2</v>
      </c>
      <c r="P115" s="1"/>
      <c r="Q115" s="1">
        <v>27</v>
      </c>
      <c r="R115" s="1">
        <v>112</v>
      </c>
      <c r="S115" s="1">
        <v>23</v>
      </c>
      <c r="T115" s="1">
        <v>11</v>
      </c>
      <c r="U115" s="1"/>
      <c r="V115" s="1"/>
      <c r="X115" s="1"/>
      <c r="Y115">
        <v>6</v>
      </c>
      <c r="Z115" s="1"/>
      <c r="AA115" s="1"/>
      <c r="AB115" s="1"/>
      <c r="AD115" s="1"/>
      <c r="AI115" t="str">
        <f t="shared" si="57"/>
        <v>Portland</v>
      </c>
      <c r="AJ115" t="s">
        <v>2292</v>
      </c>
      <c r="AK115" s="9">
        <v>1</v>
      </c>
      <c r="AL115" s="7"/>
      <c r="AN115" s="91">
        <v>9</v>
      </c>
      <c r="AO115" s="93">
        <v>7</v>
      </c>
      <c r="AP115" s="93">
        <v>70</v>
      </c>
      <c r="AQ115" s="100">
        <v>61800</v>
      </c>
      <c r="AR115" s="100">
        <f t="shared" si="67"/>
        <v>9007</v>
      </c>
      <c r="AS115" t="s">
        <v>1753</v>
      </c>
      <c r="AT115" s="103">
        <f t="shared" si="68"/>
        <v>961800</v>
      </c>
      <c r="AW115">
        <v>24.89</v>
      </c>
      <c r="AX115">
        <v>1.49</v>
      </c>
      <c r="AY115">
        <v>23.4</v>
      </c>
      <c r="AZ115" s="2"/>
      <c r="BF115" s="107" t="e">
        <f t="shared" si="69"/>
        <v>#N/A</v>
      </c>
      <c r="BG115" s="107">
        <f t="shared" si="70"/>
        <v>0</v>
      </c>
      <c r="BH115" s="107">
        <f t="shared" si="71"/>
        <v>0.625</v>
      </c>
      <c r="BI115" s="107">
        <f t="shared" si="72"/>
        <v>0</v>
      </c>
      <c r="BJ115" s="107">
        <f t="shared" si="73"/>
        <v>0</v>
      </c>
      <c r="BK115">
        <f t="shared" si="56"/>
        <v>0</v>
      </c>
    </row>
    <row r="116" spans="1:63" hidden="1" outlineLevel="1">
      <c r="A116" t="s">
        <v>2370</v>
      </c>
      <c r="B116" s="9" t="s">
        <v>137</v>
      </c>
      <c r="C116" s="1">
        <f t="shared" si="58"/>
        <v>111</v>
      </c>
      <c r="D116" s="7" t="e">
        <f t="shared" si="59"/>
        <v>#N/A</v>
      </c>
      <c r="E116" s="7">
        <f t="shared" si="60"/>
        <v>2</v>
      </c>
      <c r="F116" s="7">
        <f t="shared" si="61"/>
        <v>1</v>
      </c>
      <c r="G116" s="7">
        <f t="shared" si="37"/>
        <v>3</v>
      </c>
      <c r="H116" s="48">
        <f t="shared" si="62"/>
        <v>58</v>
      </c>
      <c r="I116" s="163">
        <f t="shared" si="63"/>
        <v>0.52252252252252251</v>
      </c>
      <c r="J116" s="8"/>
      <c r="K116" s="2">
        <f t="shared" si="64"/>
        <v>0</v>
      </c>
      <c r="L116" s="2">
        <f t="shared" si="65"/>
        <v>0.12612612612612611</v>
      </c>
      <c r="M116" s="2">
        <f t="shared" si="66"/>
        <v>0.64864864864864868</v>
      </c>
      <c r="N116" s="2">
        <f t="shared" si="47"/>
        <v>0.11711711711711711</v>
      </c>
      <c r="O116" s="2">
        <f t="shared" si="48"/>
        <v>0.10810810810810803</v>
      </c>
      <c r="P116" s="1"/>
      <c r="Q116" s="1">
        <v>14</v>
      </c>
      <c r="R116" s="1">
        <v>72</v>
      </c>
      <c r="S116" s="1">
        <v>13</v>
      </c>
      <c r="T116" s="1">
        <v>10</v>
      </c>
      <c r="U116" s="1"/>
      <c r="V116" s="1"/>
      <c r="X116" s="1"/>
      <c r="Y116">
        <v>2</v>
      </c>
      <c r="Z116" s="1"/>
      <c r="AA116" s="1"/>
      <c r="AB116" s="1"/>
      <c r="AD116" s="1"/>
      <c r="AI116" t="str">
        <f t="shared" si="57"/>
        <v>Preston</v>
      </c>
      <c r="AJ116" t="s">
        <v>2900</v>
      </c>
      <c r="AK116" s="9">
        <v>2</v>
      </c>
      <c r="AL116" s="7"/>
      <c r="AN116" s="91">
        <v>9</v>
      </c>
      <c r="AO116" s="93">
        <v>11</v>
      </c>
      <c r="AP116" s="93">
        <v>80</v>
      </c>
      <c r="AQ116" s="100">
        <v>62150</v>
      </c>
      <c r="AR116" s="100">
        <f t="shared" si="67"/>
        <v>9011</v>
      </c>
      <c r="AS116" t="s">
        <v>1753</v>
      </c>
      <c r="AT116" s="103">
        <f t="shared" si="68"/>
        <v>962150</v>
      </c>
      <c r="AW116">
        <v>31.76</v>
      </c>
      <c r="AX116">
        <v>0.86</v>
      </c>
      <c r="AY116">
        <v>30.9</v>
      </c>
      <c r="AZ116" s="2"/>
      <c r="BF116" s="107" t="e">
        <f t="shared" si="69"/>
        <v>#N/A</v>
      </c>
      <c r="BG116" s="107">
        <f t="shared" si="70"/>
        <v>0</v>
      </c>
      <c r="BH116" s="107">
        <f t="shared" si="71"/>
        <v>0.64800000000000002</v>
      </c>
      <c r="BI116" s="107">
        <f t="shared" si="72"/>
        <v>0</v>
      </c>
      <c r="BJ116" s="107">
        <f t="shared" si="73"/>
        <v>0</v>
      </c>
      <c r="BK116">
        <f t="shared" si="56"/>
        <v>0</v>
      </c>
    </row>
    <row r="117" spans="1:63" hidden="1" outlineLevel="1">
      <c r="A117" t="s">
        <v>2275</v>
      </c>
      <c r="B117" s="9" t="s">
        <v>137</v>
      </c>
      <c r="C117" s="1">
        <f t="shared" si="58"/>
        <v>204</v>
      </c>
      <c r="D117" s="7" t="e">
        <f t="shared" si="59"/>
        <v>#N/A</v>
      </c>
      <c r="E117" s="7">
        <f t="shared" si="60"/>
        <v>4</v>
      </c>
      <c r="F117" s="7">
        <f t="shared" si="61"/>
        <v>1</v>
      </c>
      <c r="G117" s="7">
        <f t="shared" si="37"/>
        <v>3</v>
      </c>
      <c r="H117" s="48">
        <f t="shared" si="62"/>
        <v>107</v>
      </c>
      <c r="I117" s="163">
        <f t="shared" si="63"/>
        <v>0.52450980392156865</v>
      </c>
      <c r="J117" s="8"/>
      <c r="K117" s="2">
        <f t="shared" si="64"/>
        <v>0</v>
      </c>
      <c r="L117" s="2">
        <f t="shared" si="65"/>
        <v>8.8235294117647065E-2</v>
      </c>
      <c r="M117" s="2">
        <f t="shared" si="66"/>
        <v>0.65196078431372551</v>
      </c>
      <c r="N117" s="2">
        <f t="shared" si="47"/>
        <v>0.12254901960784313</v>
      </c>
      <c r="O117" s="2">
        <f t="shared" si="48"/>
        <v>0.13725490196078427</v>
      </c>
      <c r="P117" s="1"/>
      <c r="Q117" s="1">
        <v>18</v>
      </c>
      <c r="R117" s="1">
        <v>133</v>
      </c>
      <c r="S117" s="1">
        <v>25</v>
      </c>
      <c r="T117" s="1">
        <v>26</v>
      </c>
      <c r="U117" s="1"/>
      <c r="V117" s="1"/>
      <c r="X117" s="1"/>
      <c r="Y117">
        <v>2</v>
      </c>
      <c r="Z117" s="1"/>
      <c r="AA117" s="1"/>
      <c r="AB117" s="1"/>
      <c r="AD117" s="1"/>
      <c r="AI117" t="str">
        <f t="shared" si="57"/>
        <v>Prospect</v>
      </c>
      <c r="AJ117" t="s">
        <v>3296</v>
      </c>
      <c r="AK117" s="9">
        <v>3</v>
      </c>
      <c r="AL117" s="7"/>
      <c r="AN117" s="91">
        <v>9</v>
      </c>
      <c r="AO117" s="93">
        <v>9</v>
      </c>
      <c r="AP117" s="93">
        <v>100</v>
      </c>
      <c r="AQ117" s="100">
        <v>62290</v>
      </c>
      <c r="AR117" s="100">
        <f t="shared" si="67"/>
        <v>9009</v>
      </c>
      <c r="AS117" t="s">
        <v>1753</v>
      </c>
      <c r="AT117" s="103">
        <f t="shared" si="68"/>
        <v>962290</v>
      </c>
      <c r="AW117">
        <v>14.54</v>
      </c>
      <c r="AX117">
        <v>0.23</v>
      </c>
      <c r="AY117">
        <v>14.32</v>
      </c>
      <c r="AZ117" s="2"/>
      <c r="BF117" s="107" t="e">
        <f t="shared" si="69"/>
        <v>#N/A</v>
      </c>
      <c r="BG117" s="107">
        <f t="shared" si="70"/>
        <v>0</v>
      </c>
      <c r="BH117" s="107">
        <f t="shared" si="71"/>
        <v>0.65100000000000002</v>
      </c>
      <c r="BI117" s="107">
        <f t="shared" si="72"/>
        <v>0</v>
      </c>
      <c r="BJ117" s="107">
        <f t="shared" si="73"/>
        <v>0</v>
      </c>
      <c r="BK117">
        <f t="shared" si="56"/>
        <v>0</v>
      </c>
    </row>
    <row r="118" spans="1:63" hidden="1" outlineLevel="1">
      <c r="A118" t="s">
        <v>617</v>
      </c>
      <c r="B118" s="9" t="s">
        <v>137</v>
      </c>
      <c r="C118" s="1">
        <f t="shared" si="58"/>
        <v>122</v>
      </c>
      <c r="D118" s="7" t="e">
        <f t="shared" si="59"/>
        <v>#N/A</v>
      </c>
      <c r="E118" s="7">
        <f t="shared" si="60"/>
        <v>4</v>
      </c>
      <c r="F118" s="7">
        <f t="shared" si="61"/>
        <v>1</v>
      </c>
      <c r="G118" s="7">
        <f t="shared" si="37"/>
        <v>2</v>
      </c>
      <c r="H118" s="48">
        <f t="shared" si="62"/>
        <v>50</v>
      </c>
      <c r="I118" s="163">
        <f t="shared" si="63"/>
        <v>0.4098360655737705</v>
      </c>
      <c r="J118" s="8"/>
      <c r="K118" s="2">
        <f t="shared" si="64"/>
        <v>0</v>
      </c>
      <c r="L118" s="2">
        <f t="shared" si="65"/>
        <v>8.1967213114754092E-2</v>
      </c>
      <c r="M118" s="2">
        <f t="shared" si="66"/>
        <v>0.5901639344262295</v>
      </c>
      <c r="N118" s="2">
        <f t="shared" si="47"/>
        <v>0.18032786885245902</v>
      </c>
      <c r="O118" s="2">
        <f t="shared" si="48"/>
        <v>0.1475409836065574</v>
      </c>
      <c r="P118" s="1"/>
      <c r="Q118" s="1">
        <v>10</v>
      </c>
      <c r="R118" s="1">
        <v>72</v>
      </c>
      <c r="S118" s="1">
        <v>22</v>
      </c>
      <c r="T118" s="1">
        <v>11</v>
      </c>
      <c r="U118" s="1"/>
      <c r="V118" s="1"/>
      <c r="X118" s="1"/>
      <c r="Y118">
        <v>7</v>
      </c>
      <c r="Z118" s="1"/>
      <c r="AA118" s="1"/>
      <c r="AB118" s="1"/>
      <c r="AD118" s="1"/>
      <c r="AI118" t="str">
        <f t="shared" si="57"/>
        <v>Putnam</v>
      </c>
      <c r="AJ118" t="s">
        <v>2523</v>
      </c>
      <c r="AK118" s="9">
        <v>2</v>
      </c>
      <c r="AL118" s="7"/>
      <c r="AN118" s="91">
        <v>9</v>
      </c>
      <c r="AO118" s="93">
        <v>15</v>
      </c>
      <c r="AP118" s="93">
        <v>50</v>
      </c>
      <c r="AQ118" s="100">
        <v>62710</v>
      </c>
      <c r="AR118" s="100">
        <f t="shared" si="67"/>
        <v>9015</v>
      </c>
      <c r="AS118" t="s">
        <v>1753</v>
      </c>
      <c r="AT118" s="103">
        <f t="shared" si="68"/>
        <v>962710</v>
      </c>
      <c r="AW118">
        <v>20.399999999999999</v>
      </c>
      <c r="AX118">
        <v>0.11</v>
      </c>
      <c r="AY118">
        <v>20.29</v>
      </c>
      <c r="AZ118" s="2"/>
      <c r="BF118" s="107" t="e">
        <f t="shared" si="69"/>
        <v>#N/A</v>
      </c>
      <c r="BG118" s="107">
        <f t="shared" si="70"/>
        <v>0</v>
      </c>
      <c r="BH118" s="107">
        <f t="shared" si="71"/>
        <v>0.59</v>
      </c>
      <c r="BI118" s="107">
        <f t="shared" si="72"/>
        <v>0</v>
      </c>
      <c r="BJ118" s="107">
        <f t="shared" si="73"/>
        <v>0</v>
      </c>
      <c r="BK118">
        <f t="shared" si="56"/>
        <v>0</v>
      </c>
    </row>
    <row r="119" spans="1:63" hidden="1" outlineLevel="1">
      <c r="A119" t="s">
        <v>3368</v>
      </c>
      <c r="B119" s="9" t="s">
        <v>137</v>
      </c>
      <c r="C119" s="1">
        <f t="shared" si="58"/>
        <v>320</v>
      </c>
      <c r="D119" s="7" t="e">
        <f t="shared" si="59"/>
        <v>#N/A</v>
      </c>
      <c r="E119" s="7">
        <f t="shared" si="60"/>
        <v>3</v>
      </c>
      <c r="F119" s="7">
        <f t="shared" si="61"/>
        <v>1</v>
      </c>
      <c r="G119" s="7">
        <f t="shared" si="37"/>
        <v>2</v>
      </c>
      <c r="H119" s="48">
        <f t="shared" si="62"/>
        <v>218</v>
      </c>
      <c r="I119" s="163">
        <f t="shared" si="63"/>
        <v>0.68125000000000002</v>
      </c>
      <c r="J119" s="8"/>
      <c r="K119" s="2">
        <f t="shared" si="64"/>
        <v>0</v>
      </c>
      <c r="L119" s="2">
        <f t="shared" si="65"/>
        <v>5.3124999999999999E-2</v>
      </c>
      <c r="M119" s="2">
        <f t="shared" si="66"/>
        <v>0.78437500000000004</v>
      </c>
      <c r="N119" s="2">
        <f t="shared" si="47"/>
        <v>0.10312499999999999</v>
      </c>
      <c r="O119" s="2">
        <f t="shared" si="48"/>
        <v>5.9374999999999983E-2</v>
      </c>
      <c r="P119" s="1"/>
      <c r="Q119" s="1">
        <v>17</v>
      </c>
      <c r="R119" s="1">
        <v>251</v>
      </c>
      <c r="S119" s="1">
        <v>33</v>
      </c>
      <c r="T119" s="1">
        <v>14</v>
      </c>
      <c r="U119" s="1"/>
      <c r="V119" s="1"/>
      <c r="X119" s="1"/>
      <c r="Y119">
        <v>5</v>
      </c>
      <c r="Z119" s="1"/>
      <c r="AA119" s="1"/>
      <c r="AB119" s="1"/>
      <c r="AD119" s="1"/>
      <c r="AI119" t="str">
        <f t="shared" si="57"/>
        <v>Redding</v>
      </c>
      <c r="AJ119" t="s">
        <v>18</v>
      </c>
      <c r="AK119" s="9">
        <v>4</v>
      </c>
      <c r="AL119" s="7"/>
      <c r="AN119" s="91">
        <v>9</v>
      </c>
      <c r="AO119" s="93">
        <v>1</v>
      </c>
      <c r="AP119" s="93">
        <v>70</v>
      </c>
      <c r="AQ119" s="100">
        <v>63480</v>
      </c>
      <c r="AR119" s="100">
        <f t="shared" si="67"/>
        <v>9001</v>
      </c>
      <c r="AS119" t="s">
        <v>1753</v>
      </c>
      <c r="AT119" s="103">
        <f t="shared" si="68"/>
        <v>963480</v>
      </c>
      <c r="AW119">
        <v>32.06</v>
      </c>
      <c r="AX119">
        <v>0.56000000000000005</v>
      </c>
      <c r="AY119">
        <v>31.5</v>
      </c>
      <c r="AZ119" s="2"/>
      <c r="BF119" s="107" t="e">
        <f t="shared" si="69"/>
        <v>#N/A</v>
      </c>
      <c r="BG119" s="107">
        <f t="shared" si="70"/>
        <v>0</v>
      </c>
      <c r="BH119" s="107">
        <f t="shared" si="71"/>
        <v>0.78400000000000003</v>
      </c>
      <c r="BI119" s="107">
        <f t="shared" si="72"/>
        <v>0</v>
      </c>
      <c r="BJ119" s="107">
        <f t="shared" si="73"/>
        <v>0</v>
      </c>
      <c r="BK119">
        <f t="shared" si="56"/>
        <v>0</v>
      </c>
    </row>
    <row r="120" spans="1:63" hidden="1" outlineLevel="1">
      <c r="A120" t="s">
        <v>1573</v>
      </c>
      <c r="B120" s="9" t="s">
        <v>137</v>
      </c>
      <c r="C120" s="1">
        <f t="shared" si="58"/>
        <v>622</v>
      </c>
      <c r="D120" s="7" t="e">
        <f t="shared" si="59"/>
        <v>#N/A</v>
      </c>
      <c r="E120" s="7">
        <f t="shared" si="60"/>
        <v>4</v>
      </c>
      <c r="F120" s="7">
        <f t="shared" si="61"/>
        <v>1</v>
      </c>
      <c r="G120" s="7">
        <f t="shared" si="37"/>
        <v>2</v>
      </c>
      <c r="H120" s="48">
        <f t="shared" si="62"/>
        <v>376</v>
      </c>
      <c r="I120" s="163">
        <f t="shared" si="63"/>
        <v>0.60450160771704176</v>
      </c>
      <c r="J120" s="8"/>
      <c r="K120" s="2">
        <f t="shared" si="64"/>
        <v>0</v>
      </c>
      <c r="L120" s="2">
        <f t="shared" si="65"/>
        <v>4.5016077170418008E-2</v>
      </c>
      <c r="M120" s="2">
        <f t="shared" si="66"/>
        <v>0.74919614147909963</v>
      </c>
      <c r="N120" s="2">
        <f t="shared" si="47"/>
        <v>0.14469453376205788</v>
      </c>
      <c r="O120" s="2">
        <f t="shared" si="48"/>
        <v>6.1093247588424493E-2</v>
      </c>
      <c r="P120" s="1"/>
      <c r="Q120" s="1">
        <v>28</v>
      </c>
      <c r="R120" s="1">
        <v>466</v>
      </c>
      <c r="S120" s="1">
        <v>90</v>
      </c>
      <c r="T120" s="1">
        <v>32</v>
      </c>
      <c r="U120" s="1"/>
      <c r="V120" s="1"/>
      <c r="X120" s="1"/>
      <c r="Y120">
        <v>6</v>
      </c>
      <c r="Z120" s="1"/>
      <c r="AA120" s="1"/>
      <c r="AB120" s="1"/>
      <c r="AD120" s="1"/>
      <c r="AI120" t="str">
        <f t="shared" si="57"/>
        <v>Ridgefield</v>
      </c>
      <c r="AJ120" t="s">
        <v>18</v>
      </c>
      <c r="AK120" s="9">
        <v>4</v>
      </c>
      <c r="AL120" s="7"/>
      <c r="AN120" s="91">
        <v>9</v>
      </c>
      <c r="AO120" s="93">
        <v>1</v>
      </c>
      <c r="AP120" s="93">
        <v>75</v>
      </c>
      <c r="AQ120" s="100">
        <v>63970</v>
      </c>
      <c r="AR120" s="100">
        <f t="shared" si="67"/>
        <v>9001</v>
      </c>
      <c r="AS120" t="s">
        <v>1753</v>
      </c>
      <c r="AT120" s="103">
        <f t="shared" si="68"/>
        <v>963970</v>
      </c>
      <c r="AW120">
        <v>34.97</v>
      </c>
      <c r="AX120">
        <v>0.53</v>
      </c>
      <c r="AY120">
        <v>34.43</v>
      </c>
      <c r="AZ120" s="2"/>
      <c r="BF120" s="107" t="e">
        <f t="shared" si="69"/>
        <v>#N/A</v>
      </c>
      <c r="BG120" s="107">
        <f t="shared" si="70"/>
        <v>0</v>
      </c>
      <c r="BH120" s="107">
        <f t="shared" si="71"/>
        <v>0.749</v>
      </c>
      <c r="BI120" s="107">
        <f t="shared" si="72"/>
        <v>0</v>
      </c>
      <c r="BJ120" s="107">
        <f t="shared" si="73"/>
        <v>0</v>
      </c>
      <c r="BK120">
        <f t="shared" si="56"/>
        <v>0</v>
      </c>
    </row>
    <row r="121" spans="1:63" hidden="1" outlineLevel="1">
      <c r="A121" t="s">
        <v>1102</v>
      </c>
      <c r="B121" s="9" t="s">
        <v>137</v>
      </c>
      <c r="C121" s="1">
        <f t="shared" si="58"/>
        <v>331</v>
      </c>
      <c r="D121" s="7" t="e">
        <f t="shared" si="59"/>
        <v>#N/A</v>
      </c>
      <c r="E121" s="7">
        <f t="shared" si="60"/>
        <v>3</v>
      </c>
      <c r="F121" s="7">
        <f t="shared" si="61"/>
        <v>1</v>
      </c>
      <c r="G121" s="7">
        <f t="shared" si="37"/>
        <v>2</v>
      </c>
      <c r="H121" s="48">
        <f t="shared" si="62"/>
        <v>175</v>
      </c>
      <c r="I121" s="163">
        <f t="shared" si="63"/>
        <v>0.52870090634441091</v>
      </c>
      <c r="J121" s="8"/>
      <c r="K121" s="2">
        <f t="shared" si="64"/>
        <v>0</v>
      </c>
      <c r="L121" s="2">
        <f t="shared" si="65"/>
        <v>0.11782477341389729</v>
      </c>
      <c r="M121" s="2">
        <f t="shared" si="66"/>
        <v>0.67673716012084595</v>
      </c>
      <c r="N121" s="2">
        <f t="shared" si="47"/>
        <v>0.14803625377643503</v>
      </c>
      <c r="O121" s="2">
        <f t="shared" si="48"/>
        <v>5.7401812688821718E-2</v>
      </c>
      <c r="P121" s="1"/>
      <c r="Q121" s="1">
        <v>39</v>
      </c>
      <c r="R121" s="1">
        <v>224</v>
      </c>
      <c r="S121" s="1">
        <v>49</v>
      </c>
      <c r="T121" s="1">
        <v>14</v>
      </c>
      <c r="U121" s="1"/>
      <c r="V121" s="1"/>
      <c r="X121" s="1"/>
      <c r="Y121">
        <v>5</v>
      </c>
      <c r="Z121" s="1"/>
      <c r="AA121" s="1"/>
      <c r="AB121" s="1"/>
      <c r="AD121" s="1"/>
      <c r="AI121" t="str">
        <f t="shared" si="57"/>
        <v>Rocky Hill</v>
      </c>
      <c r="AJ121" t="s">
        <v>1605</v>
      </c>
      <c r="AK121" s="9">
        <v>1</v>
      </c>
      <c r="AL121" s="7"/>
      <c r="AN121" s="91">
        <v>9</v>
      </c>
      <c r="AO121" s="93">
        <v>3</v>
      </c>
      <c r="AP121" s="93">
        <v>105</v>
      </c>
      <c r="AQ121" s="100">
        <v>65370</v>
      </c>
      <c r="AR121" s="100">
        <f t="shared" si="67"/>
        <v>9003</v>
      </c>
      <c r="AS121" t="s">
        <v>1753</v>
      </c>
      <c r="AT121" s="103">
        <f t="shared" si="68"/>
        <v>965370</v>
      </c>
      <c r="AW121">
        <v>13.8</v>
      </c>
      <c r="AX121">
        <v>0.35</v>
      </c>
      <c r="AY121">
        <v>13.45</v>
      </c>
      <c r="AZ121" s="2"/>
      <c r="BF121" s="107" t="e">
        <f t="shared" si="69"/>
        <v>#N/A</v>
      </c>
      <c r="BG121" s="107">
        <f t="shared" si="70"/>
        <v>0</v>
      </c>
      <c r="BH121" s="107">
        <f t="shared" si="71"/>
        <v>0.67600000000000005</v>
      </c>
      <c r="BI121" s="107">
        <f t="shared" si="72"/>
        <v>0</v>
      </c>
      <c r="BJ121" s="107">
        <f t="shared" si="73"/>
        <v>0</v>
      </c>
      <c r="BK121">
        <f t="shared" si="56"/>
        <v>0</v>
      </c>
    </row>
    <row r="122" spans="1:63" hidden="1" outlineLevel="1">
      <c r="A122" t="s">
        <v>1992</v>
      </c>
      <c r="B122" s="9" t="s">
        <v>137</v>
      </c>
      <c r="C122" s="1">
        <f t="shared" si="58"/>
        <v>93</v>
      </c>
      <c r="D122" s="7" t="e">
        <f t="shared" si="59"/>
        <v>#N/A</v>
      </c>
      <c r="E122" s="7">
        <f t="shared" si="60"/>
        <v>2</v>
      </c>
      <c r="F122" s="7">
        <f t="shared" si="61"/>
        <v>1</v>
      </c>
      <c r="G122" s="7">
        <f t="shared" si="37"/>
        <v>4</v>
      </c>
      <c r="H122" s="48">
        <f t="shared" si="62"/>
        <v>57</v>
      </c>
      <c r="I122" s="163">
        <f t="shared" si="63"/>
        <v>0.61290322580645162</v>
      </c>
      <c r="J122" s="8"/>
      <c r="K122" s="2">
        <f t="shared" si="64"/>
        <v>0</v>
      </c>
      <c r="L122" s="2">
        <f t="shared" si="65"/>
        <v>0.11827956989247312</v>
      </c>
      <c r="M122" s="2">
        <f t="shared" si="66"/>
        <v>0.73118279569892475</v>
      </c>
      <c r="N122" s="2">
        <f t="shared" si="47"/>
        <v>5.3763440860215055E-2</v>
      </c>
      <c r="O122" s="2">
        <f t="shared" si="48"/>
        <v>9.6774193548387066E-2</v>
      </c>
      <c r="P122" s="1"/>
      <c r="Q122" s="1">
        <v>11</v>
      </c>
      <c r="R122" s="1">
        <v>68</v>
      </c>
      <c r="S122" s="1">
        <v>5</v>
      </c>
      <c r="T122" s="1">
        <v>8</v>
      </c>
      <c r="U122" s="1"/>
      <c r="V122" s="1"/>
      <c r="X122" s="1"/>
      <c r="Y122">
        <v>1</v>
      </c>
      <c r="Z122" s="1"/>
      <c r="AA122" s="1"/>
      <c r="AB122" s="1"/>
      <c r="AD122" s="1"/>
      <c r="AI122" t="str">
        <f t="shared" si="57"/>
        <v>Roxbury</v>
      </c>
      <c r="AJ122" t="s">
        <v>1543</v>
      </c>
      <c r="AK122" s="9">
        <v>5</v>
      </c>
      <c r="AL122" s="7"/>
      <c r="AN122" s="91">
        <v>9</v>
      </c>
      <c r="AO122" s="93">
        <v>5</v>
      </c>
      <c r="AP122" s="93">
        <v>85</v>
      </c>
      <c r="AQ122" s="100">
        <v>65930</v>
      </c>
      <c r="AR122" s="100">
        <f t="shared" si="67"/>
        <v>9005</v>
      </c>
      <c r="AS122" t="s">
        <v>1753</v>
      </c>
      <c r="AT122" s="103">
        <f t="shared" si="68"/>
        <v>965930</v>
      </c>
      <c r="AW122">
        <v>26.29</v>
      </c>
      <c r="AX122">
        <v>0.06</v>
      </c>
      <c r="AY122">
        <v>26.23</v>
      </c>
      <c r="AZ122" s="2"/>
      <c r="BF122" s="107" t="e">
        <f t="shared" si="69"/>
        <v>#N/A</v>
      </c>
      <c r="BG122" s="107">
        <f t="shared" si="70"/>
        <v>0</v>
      </c>
      <c r="BH122" s="107">
        <f t="shared" si="71"/>
        <v>0.73099999999999998</v>
      </c>
      <c r="BI122" s="107">
        <f t="shared" si="72"/>
        <v>0</v>
      </c>
      <c r="BJ122" s="107">
        <f t="shared" si="73"/>
        <v>0</v>
      </c>
      <c r="BK122">
        <f t="shared" si="56"/>
        <v>0</v>
      </c>
    </row>
    <row r="123" spans="1:63" hidden="1" outlineLevel="1">
      <c r="A123" t="s">
        <v>1885</v>
      </c>
      <c r="B123" s="9" t="s">
        <v>137</v>
      </c>
      <c r="C123" s="1">
        <f t="shared" si="58"/>
        <v>106</v>
      </c>
      <c r="D123" s="7" t="e">
        <f t="shared" si="59"/>
        <v>#N/A</v>
      </c>
      <c r="E123" s="7">
        <f t="shared" si="60"/>
        <v>3</v>
      </c>
      <c r="F123" s="7">
        <f t="shared" si="61"/>
        <v>1</v>
      </c>
      <c r="G123" s="7">
        <f t="shared" si="37"/>
        <v>2</v>
      </c>
      <c r="H123" s="48">
        <f t="shared" si="62"/>
        <v>36</v>
      </c>
      <c r="I123" s="163">
        <f t="shared" si="63"/>
        <v>0.33962264150943394</v>
      </c>
      <c r="J123" s="8"/>
      <c r="K123" s="2">
        <f t="shared" si="64"/>
        <v>0</v>
      </c>
      <c r="L123" s="2">
        <f t="shared" si="65"/>
        <v>0.14150943396226415</v>
      </c>
      <c r="M123" s="2">
        <f t="shared" si="66"/>
        <v>0.55660377358490565</v>
      </c>
      <c r="N123" s="2">
        <f t="shared" si="47"/>
        <v>0.21698113207547171</v>
      </c>
      <c r="O123" s="2">
        <f t="shared" si="48"/>
        <v>8.4905660377358527E-2</v>
      </c>
      <c r="P123" s="1"/>
      <c r="Q123" s="1">
        <v>15</v>
      </c>
      <c r="R123" s="1">
        <v>59</v>
      </c>
      <c r="S123" s="1">
        <v>23</v>
      </c>
      <c r="T123" s="1">
        <v>8</v>
      </c>
      <c r="U123" s="1"/>
      <c r="V123" s="1"/>
      <c r="X123" s="1"/>
      <c r="Y123">
        <v>1</v>
      </c>
      <c r="Z123" s="1"/>
      <c r="AA123" s="1"/>
      <c r="AB123" s="1"/>
      <c r="AD123" s="1"/>
      <c r="AI123" t="str">
        <f t="shared" si="57"/>
        <v>Salem</v>
      </c>
      <c r="AJ123" t="s">
        <v>2900</v>
      </c>
      <c r="AK123" s="9">
        <v>2</v>
      </c>
      <c r="AL123" s="7"/>
      <c r="AN123" s="91">
        <v>9</v>
      </c>
      <c r="AO123" s="93">
        <v>11</v>
      </c>
      <c r="AP123" s="93">
        <v>85</v>
      </c>
      <c r="AQ123" s="100">
        <v>66210</v>
      </c>
      <c r="AR123" s="100">
        <f t="shared" si="67"/>
        <v>9011</v>
      </c>
      <c r="AS123" t="s">
        <v>1753</v>
      </c>
      <c r="AT123" s="103">
        <f t="shared" si="68"/>
        <v>966210</v>
      </c>
      <c r="AW123">
        <v>29.79</v>
      </c>
      <c r="AX123">
        <v>0.83</v>
      </c>
      <c r="AY123">
        <v>28.95</v>
      </c>
      <c r="AZ123" s="2"/>
      <c r="BF123" s="107" t="e">
        <f t="shared" si="69"/>
        <v>#N/A</v>
      </c>
      <c r="BG123" s="107">
        <f t="shared" si="70"/>
        <v>0</v>
      </c>
      <c r="BH123" s="107">
        <f t="shared" si="71"/>
        <v>0.55600000000000005</v>
      </c>
      <c r="BI123" s="107">
        <f t="shared" si="72"/>
        <v>0</v>
      </c>
      <c r="BJ123" s="107">
        <f t="shared" si="73"/>
        <v>0</v>
      </c>
      <c r="BK123">
        <f t="shared" si="56"/>
        <v>0</v>
      </c>
    </row>
    <row r="124" spans="1:63" hidden="1" outlineLevel="1">
      <c r="A124" t="s">
        <v>1595</v>
      </c>
      <c r="B124" s="9" t="s">
        <v>137</v>
      </c>
      <c r="C124" s="1">
        <f t="shared" si="58"/>
        <v>102</v>
      </c>
      <c r="D124" s="7" t="e">
        <f t="shared" si="59"/>
        <v>#N/A</v>
      </c>
      <c r="E124" s="7">
        <f t="shared" si="60"/>
        <v>3</v>
      </c>
      <c r="F124" s="7">
        <f t="shared" si="61"/>
        <v>1</v>
      </c>
      <c r="G124" s="7">
        <f t="shared" si="37"/>
        <v>2</v>
      </c>
      <c r="H124" s="48">
        <f t="shared" si="62"/>
        <v>53</v>
      </c>
      <c r="I124" s="163">
        <f t="shared" si="63"/>
        <v>0.51960784313725494</v>
      </c>
      <c r="J124" s="8"/>
      <c r="K124" s="2">
        <f t="shared" si="64"/>
        <v>0</v>
      </c>
      <c r="L124" s="2">
        <f t="shared" si="65"/>
        <v>7.8431372549019607E-2</v>
      </c>
      <c r="M124" s="2">
        <f t="shared" si="66"/>
        <v>0.68627450980392157</v>
      </c>
      <c r="N124" s="2">
        <f t="shared" si="47"/>
        <v>0.16666666666666666</v>
      </c>
      <c r="O124" s="2">
        <f t="shared" si="48"/>
        <v>6.8627450980392218E-2</v>
      </c>
      <c r="P124" s="1"/>
      <c r="Q124" s="1">
        <v>8</v>
      </c>
      <c r="R124" s="1">
        <v>70</v>
      </c>
      <c r="S124" s="1">
        <v>17</v>
      </c>
      <c r="T124" s="1">
        <v>5</v>
      </c>
      <c r="U124" s="1"/>
      <c r="V124" s="1"/>
      <c r="X124" s="1"/>
      <c r="Y124">
        <v>2</v>
      </c>
      <c r="Z124" s="1"/>
      <c r="AA124" s="1"/>
      <c r="AB124" s="1"/>
      <c r="AD124" s="1"/>
      <c r="AI124" t="str">
        <f t="shared" si="57"/>
        <v>Salisbury</v>
      </c>
      <c r="AJ124" t="s">
        <v>1543</v>
      </c>
      <c r="AK124" s="9">
        <v>5</v>
      </c>
      <c r="AL124" s="7"/>
      <c r="AN124" s="91">
        <v>9</v>
      </c>
      <c r="AO124" s="93">
        <v>5</v>
      </c>
      <c r="AP124" s="93">
        <v>90</v>
      </c>
      <c r="AQ124" s="100">
        <v>66420</v>
      </c>
      <c r="AR124" s="100">
        <f t="shared" si="67"/>
        <v>9005</v>
      </c>
      <c r="AS124" t="s">
        <v>1753</v>
      </c>
      <c r="AT124" s="103">
        <f t="shared" si="68"/>
        <v>966420</v>
      </c>
      <c r="AW124">
        <v>60.08</v>
      </c>
      <c r="AX124">
        <v>2.76</v>
      </c>
      <c r="AY124">
        <v>57.32</v>
      </c>
      <c r="AZ124" s="2"/>
      <c r="BF124" s="107" t="e">
        <f t="shared" si="69"/>
        <v>#N/A</v>
      </c>
      <c r="BG124" s="107">
        <f t="shared" si="70"/>
        <v>0</v>
      </c>
      <c r="BH124" s="107">
        <f t="shared" si="71"/>
        <v>0.68600000000000005</v>
      </c>
      <c r="BI124" s="107">
        <f t="shared" si="72"/>
        <v>0</v>
      </c>
      <c r="BJ124" s="107">
        <f t="shared" si="73"/>
        <v>0</v>
      </c>
      <c r="BK124">
        <f t="shared" si="56"/>
        <v>0</v>
      </c>
    </row>
    <row r="125" spans="1:63" hidden="1" outlineLevel="1">
      <c r="A125" t="s">
        <v>2974</v>
      </c>
      <c r="B125" s="9" t="s">
        <v>137</v>
      </c>
      <c r="C125" s="1">
        <f t="shared" si="58"/>
        <v>52</v>
      </c>
      <c r="D125" s="7" t="e">
        <f t="shared" si="59"/>
        <v>#N/A</v>
      </c>
      <c r="E125" s="7">
        <f t="shared" si="60"/>
        <v>3</v>
      </c>
      <c r="F125" s="7">
        <f t="shared" si="61"/>
        <v>1</v>
      </c>
      <c r="G125" s="7">
        <f t="shared" si="37"/>
        <v>2</v>
      </c>
      <c r="H125" s="48">
        <f t="shared" si="62"/>
        <v>18</v>
      </c>
      <c r="I125" s="163">
        <f t="shared" si="63"/>
        <v>0.34615384615384615</v>
      </c>
      <c r="J125" s="8"/>
      <c r="K125" s="2">
        <f t="shared" si="64"/>
        <v>0</v>
      </c>
      <c r="L125" s="2">
        <f t="shared" si="65"/>
        <v>0.13461538461538461</v>
      </c>
      <c r="M125" s="2">
        <f t="shared" si="66"/>
        <v>0.53846153846153844</v>
      </c>
      <c r="N125" s="2">
        <f t="shared" si="47"/>
        <v>0.19230769230769232</v>
      </c>
      <c r="O125" s="2">
        <f t="shared" si="48"/>
        <v>0.13461538461538466</v>
      </c>
      <c r="P125" s="1"/>
      <c r="Q125" s="1">
        <v>7</v>
      </c>
      <c r="R125" s="1">
        <v>28</v>
      </c>
      <c r="S125" s="1">
        <v>10</v>
      </c>
      <c r="T125" s="1">
        <v>5</v>
      </c>
      <c r="U125" s="1"/>
      <c r="V125" s="1"/>
      <c r="X125" s="1"/>
      <c r="Y125">
        <v>2</v>
      </c>
      <c r="Z125" s="1"/>
      <c r="AA125" s="1"/>
      <c r="AB125" s="1"/>
      <c r="AD125" s="1"/>
      <c r="AI125" t="str">
        <f t="shared" si="57"/>
        <v>Scotland</v>
      </c>
      <c r="AJ125" t="s">
        <v>2523</v>
      </c>
      <c r="AK125" s="9">
        <v>2</v>
      </c>
      <c r="AL125" s="7"/>
      <c r="AN125" s="91">
        <v>9</v>
      </c>
      <c r="AO125" s="93">
        <v>15</v>
      </c>
      <c r="AP125" s="93">
        <v>55</v>
      </c>
      <c r="AQ125" s="100">
        <v>67400</v>
      </c>
      <c r="AR125" s="100">
        <f t="shared" si="67"/>
        <v>9015</v>
      </c>
      <c r="AS125" t="s">
        <v>1753</v>
      </c>
      <c r="AT125" s="103">
        <f t="shared" si="68"/>
        <v>967400</v>
      </c>
      <c r="AW125">
        <v>18.66</v>
      </c>
      <c r="AX125">
        <v>0.05</v>
      </c>
      <c r="AY125">
        <v>18.61</v>
      </c>
      <c r="AZ125" s="2"/>
      <c r="BF125" s="107" t="e">
        <f t="shared" si="69"/>
        <v>#N/A</v>
      </c>
      <c r="BG125" s="107">
        <f t="shared" si="70"/>
        <v>0</v>
      </c>
      <c r="BH125" s="107">
        <f t="shared" si="71"/>
        <v>0.53800000000000003</v>
      </c>
      <c r="BI125" s="107">
        <f t="shared" si="72"/>
        <v>0</v>
      </c>
      <c r="BJ125" s="107">
        <f t="shared" si="73"/>
        <v>0</v>
      </c>
      <c r="BK125">
        <f t="shared" si="56"/>
        <v>0</v>
      </c>
    </row>
    <row r="126" spans="1:63" hidden="1" outlineLevel="1">
      <c r="A126" t="s">
        <v>1464</v>
      </c>
      <c r="B126" s="9" t="s">
        <v>137</v>
      </c>
      <c r="C126" s="1">
        <f t="shared" si="58"/>
        <v>254</v>
      </c>
      <c r="D126" s="7" t="e">
        <f t="shared" si="59"/>
        <v>#N/A</v>
      </c>
      <c r="E126" s="7">
        <f t="shared" si="60"/>
        <v>4</v>
      </c>
      <c r="F126" s="7">
        <f t="shared" si="61"/>
        <v>1</v>
      </c>
      <c r="G126" s="7">
        <f t="shared" si="37"/>
        <v>2</v>
      </c>
      <c r="H126" s="48">
        <f t="shared" si="62"/>
        <v>102</v>
      </c>
      <c r="I126" s="163">
        <f t="shared" si="63"/>
        <v>0.40157480314960631</v>
      </c>
      <c r="J126" s="8"/>
      <c r="K126" s="2">
        <f t="shared" si="64"/>
        <v>0</v>
      </c>
      <c r="L126" s="2">
        <f t="shared" si="65"/>
        <v>6.6929133858267723E-2</v>
      </c>
      <c r="M126" s="2">
        <f t="shared" si="66"/>
        <v>0.62204724409448819</v>
      </c>
      <c r="N126" s="2">
        <f t="shared" si="47"/>
        <v>0.22047244094488189</v>
      </c>
      <c r="O126" s="2">
        <f t="shared" si="48"/>
        <v>9.055118110236221E-2</v>
      </c>
      <c r="P126" s="1"/>
      <c r="Q126" s="1">
        <v>17</v>
      </c>
      <c r="R126" s="1">
        <v>158</v>
      </c>
      <c r="S126" s="1">
        <v>56</v>
      </c>
      <c r="T126" s="1">
        <v>19</v>
      </c>
      <c r="U126" s="1"/>
      <c r="V126" s="1"/>
      <c r="X126" s="1"/>
      <c r="Y126">
        <v>4</v>
      </c>
      <c r="Z126" s="1"/>
      <c r="AA126" s="1"/>
      <c r="AB126" s="1"/>
      <c r="AD126" s="1"/>
      <c r="AI126" t="str">
        <f t="shared" si="57"/>
        <v>Seymour</v>
      </c>
      <c r="AJ126" t="s">
        <v>3296</v>
      </c>
      <c r="AK126" s="9">
        <v>3</v>
      </c>
      <c r="AL126" s="7"/>
      <c r="AN126" s="91">
        <v>9</v>
      </c>
      <c r="AO126" s="93">
        <v>9</v>
      </c>
      <c r="AP126" s="93">
        <v>105</v>
      </c>
      <c r="AQ126" s="100">
        <v>67610</v>
      </c>
      <c r="AR126" s="100">
        <f t="shared" si="67"/>
        <v>9009</v>
      </c>
      <c r="AS126" t="s">
        <v>1753</v>
      </c>
      <c r="AT126" s="103">
        <f t="shared" si="68"/>
        <v>967610</v>
      </c>
      <c r="AW126">
        <v>14.97</v>
      </c>
      <c r="AX126">
        <v>0.4</v>
      </c>
      <c r="AY126">
        <v>14.57</v>
      </c>
      <c r="AZ126" s="2"/>
      <c r="BF126" s="107" t="e">
        <f t="shared" si="69"/>
        <v>#N/A</v>
      </c>
      <c r="BG126" s="107">
        <f t="shared" si="70"/>
        <v>0</v>
      </c>
      <c r="BH126" s="107">
        <f t="shared" si="71"/>
        <v>0.622</v>
      </c>
      <c r="BI126" s="107">
        <f t="shared" si="72"/>
        <v>0</v>
      </c>
      <c r="BJ126" s="107">
        <f t="shared" si="73"/>
        <v>0</v>
      </c>
      <c r="BK126">
        <f t="shared" si="56"/>
        <v>0</v>
      </c>
    </row>
    <row r="127" spans="1:63" hidden="1" outlineLevel="1">
      <c r="A127" t="s">
        <v>3371</v>
      </c>
      <c r="B127" s="9" t="s">
        <v>137</v>
      </c>
      <c r="C127" s="1">
        <f t="shared" si="58"/>
        <v>70</v>
      </c>
      <c r="D127" s="7" t="e">
        <f t="shared" si="59"/>
        <v>#N/A</v>
      </c>
      <c r="E127" s="7">
        <f t="shared" si="60"/>
        <v>3</v>
      </c>
      <c r="F127" s="7">
        <f t="shared" si="61"/>
        <v>1</v>
      </c>
      <c r="G127" s="7">
        <f t="shared" si="37"/>
        <v>2</v>
      </c>
      <c r="H127" s="48">
        <f t="shared" si="62"/>
        <v>39</v>
      </c>
      <c r="I127" s="163">
        <f t="shared" si="63"/>
        <v>0.55714285714285716</v>
      </c>
      <c r="J127" s="8"/>
      <c r="K127" s="2">
        <f t="shared" si="64"/>
        <v>0</v>
      </c>
      <c r="L127" s="2">
        <f t="shared" si="65"/>
        <v>8.5714285714285715E-2</v>
      </c>
      <c r="M127" s="2">
        <f t="shared" si="66"/>
        <v>0.68571428571428572</v>
      </c>
      <c r="N127" s="2">
        <f t="shared" si="47"/>
        <v>0.12857142857142856</v>
      </c>
      <c r="O127" s="2">
        <f t="shared" si="48"/>
        <v>9.9999999999999978E-2</v>
      </c>
      <c r="P127" s="1"/>
      <c r="Q127" s="1">
        <v>6</v>
      </c>
      <c r="R127" s="1">
        <v>48</v>
      </c>
      <c r="S127" s="1">
        <v>9</v>
      </c>
      <c r="T127" s="1">
        <v>3</v>
      </c>
      <c r="U127" s="1"/>
      <c r="V127" s="1"/>
      <c r="X127" s="1"/>
      <c r="Y127">
        <v>4</v>
      </c>
      <c r="Z127" s="1"/>
      <c r="AA127" s="1"/>
      <c r="AB127" s="1"/>
      <c r="AD127" s="1"/>
      <c r="AI127" t="str">
        <f t="shared" si="57"/>
        <v>Sharon</v>
      </c>
      <c r="AJ127" t="s">
        <v>1543</v>
      </c>
      <c r="AK127" s="9">
        <v>5</v>
      </c>
      <c r="AL127" s="7"/>
      <c r="AN127" s="91">
        <v>9</v>
      </c>
      <c r="AO127" s="93">
        <v>5</v>
      </c>
      <c r="AP127" s="93">
        <v>95</v>
      </c>
      <c r="AQ127" s="100">
        <v>67960</v>
      </c>
      <c r="AR127" s="100">
        <f t="shared" si="67"/>
        <v>9005</v>
      </c>
      <c r="AS127" t="s">
        <v>1753</v>
      </c>
      <c r="AT127" s="103">
        <f t="shared" si="68"/>
        <v>967960</v>
      </c>
      <c r="AW127">
        <v>59.56</v>
      </c>
      <c r="AX127">
        <v>0.86</v>
      </c>
      <c r="AY127">
        <v>58.7</v>
      </c>
      <c r="AZ127" s="2"/>
      <c r="BF127" s="107" t="e">
        <f t="shared" si="69"/>
        <v>#N/A</v>
      </c>
      <c r="BG127" s="107">
        <f t="shared" si="70"/>
        <v>0</v>
      </c>
      <c r="BH127" s="107">
        <f t="shared" si="71"/>
        <v>0.68500000000000005</v>
      </c>
      <c r="BI127" s="107">
        <f t="shared" si="72"/>
        <v>0</v>
      </c>
      <c r="BJ127" s="107">
        <f t="shared" si="73"/>
        <v>0</v>
      </c>
      <c r="BK127">
        <f t="shared" si="56"/>
        <v>0</v>
      </c>
    </row>
    <row r="128" spans="1:63" hidden="1" outlineLevel="1">
      <c r="A128" t="s">
        <v>157</v>
      </c>
      <c r="B128" s="9" t="s">
        <v>137</v>
      </c>
      <c r="C128" s="1">
        <f t="shared" si="58"/>
        <v>1109</v>
      </c>
      <c r="D128" s="7" t="e">
        <f t="shared" si="59"/>
        <v>#N/A</v>
      </c>
      <c r="E128" s="7">
        <f t="shared" si="60"/>
        <v>3</v>
      </c>
      <c r="F128" s="7">
        <f t="shared" si="61"/>
        <v>1</v>
      </c>
      <c r="G128" s="7">
        <f t="shared" si="37"/>
        <v>2</v>
      </c>
      <c r="H128" s="48">
        <f t="shared" si="62"/>
        <v>616</v>
      </c>
      <c r="I128" s="163">
        <f t="shared" si="63"/>
        <v>0.5554553651938684</v>
      </c>
      <c r="J128" s="8"/>
      <c r="K128" s="2">
        <f t="shared" si="64"/>
        <v>0</v>
      </c>
      <c r="L128" s="2">
        <f t="shared" si="65"/>
        <v>0.11451758340847611</v>
      </c>
      <c r="M128" s="2">
        <f t="shared" si="66"/>
        <v>0.67899008115419301</v>
      </c>
      <c r="N128" s="2">
        <f t="shared" si="47"/>
        <v>0.12353471596032461</v>
      </c>
      <c r="O128" s="2">
        <f t="shared" si="48"/>
        <v>8.2957619477006306E-2</v>
      </c>
      <c r="P128" s="1"/>
      <c r="Q128" s="1">
        <v>127</v>
      </c>
      <c r="R128" s="1">
        <v>753</v>
      </c>
      <c r="S128" s="1">
        <v>137</v>
      </c>
      <c r="T128" s="1">
        <v>77</v>
      </c>
      <c r="U128" s="1"/>
      <c r="V128" s="1"/>
      <c r="X128" s="1"/>
      <c r="Y128">
        <v>15</v>
      </c>
      <c r="Z128" s="1"/>
      <c r="AA128" s="1"/>
      <c r="AB128" s="1"/>
      <c r="AD128" s="1"/>
      <c r="AI128" t="str">
        <f t="shared" si="57"/>
        <v>Shelton</v>
      </c>
      <c r="AJ128" t="s">
        <v>18</v>
      </c>
      <c r="AK128" s="9">
        <v>0</v>
      </c>
      <c r="AL128" s="7"/>
      <c r="AN128" s="91">
        <v>9</v>
      </c>
      <c r="AO128" s="93">
        <v>1</v>
      </c>
      <c r="AP128" s="93">
        <v>80</v>
      </c>
      <c r="AQ128" s="100">
        <v>68170</v>
      </c>
      <c r="AR128" s="100">
        <f t="shared" si="67"/>
        <v>9001</v>
      </c>
      <c r="AS128" t="s">
        <v>1753</v>
      </c>
      <c r="AT128" s="103">
        <f t="shared" si="68"/>
        <v>968170</v>
      </c>
      <c r="AW128">
        <v>31.93</v>
      </c>
      <c r="AX128">
        <v>1.36</v>
      </c>
      <c r="AY128">
        <v>30.57</v>
      </c>
      <c r="AZ128" s="2"/>
      <c r="BF128" s="107" t="e">
        <f t="shared" si="69"/>
        <v>#N/A</v>
      </c>
      <c r="BG128" s="107">
        <f t="shared" si="70"/>
        <v>0</v>
      </c>
      <c r="BH128" s="107">
        <f t="shared" si="71"/>
        <v>0.67800000000000005</v>
      </c>
      <c r="BI128" s="107">
        <f t="shared" si="72"/>
        <v>0</v>
      </c>
      <c r="BJ128" s="107">
        <f t="shared" si="73"/>
        <v>0</v>
      </c>
      <c r="BK128">
        <f t="shared" si="56"/>
        <v>0</v>
      </c>
    </row>
    <row r="129" spans="1:63" hidden="1" outlineLevel="1">
      <c r="A129" t="s">
        <v>1773</v>
      </c>
      <c r="B129" s="9" t="s">
        <v>137</v>
      </c>
      <c r="C129" s="1">
        <f t="shared" si="58"/>
        <v>155</v>
      </c>
      <c r="D129" s="7" t="e">
        <f t="shared" si="59"/>
        <v>#N/A</v>
      </c>
      <c r="E129" s="7">
        <f t="shared" si="60"/>
        <v>2</v>
      </c>
      <c r="F129" s="7">
        <f t="shared" si="61"/>
        <v>1</v>
      </c>
      <c r="G129" s="7">
        <f t="shared" si="37"/>
        <v>3</v>
      </c>
      <c r="H129" s="48">
        <f t="shared" si="62"/>
        <v>93</v>
      </c>
      <c r="I129" s="163">
        <f t="shared" si="63"/>
        <v>0.6</v>
      </c>
      <c r="J129" s="8"/>
      <c r="K129" s="2">
        <f t="shared" si="64"/>
        <v>0</v>
      </c>
      <c r="L129" s="2">
        <f t="shared" si="65"/>
        <v>0.10967741935483871</v>
      </c>
      <c r="M129" s="2">
        <f t="shared" si="66"/>
        <v>0.70967741935483875</v>
      </c>
      <c r="N129" s="2">
        <f t="shared" si="47"/>
        <v>0.1032258064516129</v>
      </c>
      <c r="O129" s="2">
        <f t="shared" si="48"/>
        <v>7.7419354838709695E-2</v>
      </c>
      <c r="P129" s="1"/>
      <c r="Q129" s="1">
        <v>17</v>
      </c>
      <c r="R129" s="1">
        <v>110</v>
      </c>
      <c r="S129" s="1">
        <v>16</v>
      </c>
      <c r="T129" s="1">
        <v>9</v>
      </c>
      <c r="U129" s="1"/>
      <c r="V129" s="1"/>
      <c r="X129" s="1"/>
      <c r="Y129">
        <v>3</v>
      </c>
      <c r="Z129" s="1"/>
      <c r="AA129" s="1"/>
      <c r="AB129" s="1"/>
      <c r="AD129" s="1"/>
      <c r="AI129" t="str">
        <f t="shared" si="57"/>
        <v>Sherman</v>
      </c>
      <c r="AJ129" t="s">
        <v>18</v>
      </c>
      <c r="AK129" s="9">
        <v>5</v>
      </c>
      <c r="AL129" s="7"/>
      <c r="AN129" s="91">
        <v>9</v>
      </c>
      <c r="AO129" s="93">
        <v>1</v>
      </c>
      <c r="AP129" s="93">
        <v>85</v>
      </c>
      <c r="AQ129" s="100">
        <v>68310</v>
      </c>
      <c r="AR129" s="100">
        <f t="shared" si="67"/>
        <v>9001</v>
      </c>
      <c r="AS129" t="s">
        <v>1753</v>
      </c>
      <c r="AT129" s="103">
        <f t="shared" si="68"/>
        <v>968310</v>
      </c>
      <c r="AW129">
        <v>23.36</v>
      </c>
      <c r="AX129">
        <v>1.56</v>
      </c>
      <c r="AY129">
        <v>21.8</v>
      </c>
      <c r="AZ129" s="2"/>
      <c r="BF129" s="107" t="e">
        <f t="shared" si="69"/>
        <v>#N/A</v>
      </c>
      <c r="BG129" s="107">
        <f t="shared" si="70"/>
        <v>0</v>
      </c>
      <c r="BH129" s="107">
        <f t="shared" si="71"/>
        <v>0.70899999999999996</v>
      </c>
      <c r="BI129" s="107">
        <f t="shared" si="72"/>
        <v>0</v>
      </c>
      <c r="BJ129" s="107">
        <f t="shared" si="73"/>
        <v>0</v>
      </c>
      <c r="BK129">
        <f t="shared" si="56"/>
        <v>0</v>
      </c>
    </row>
    <row r="130" spans="1:63" hidden="1" outlineLevel="1">
      <c r="A130" t="s">
        <v>825</v>
      </c>
      <c r="B130" s="9" t="s">
        <v>137</v>
      </c>
      <c r="C130" s="1">
        <f t="shared" si="58"/>
        <v>744</v>
      </c>
      <c r="D130" s="7" t="e">
        <f t="shared" si="59"/>
        <v>#N/A</v>
      </c>
      <c r="E130" s="7">
        <f t="shared" si="60"/>
        <v>3</v>
      </c>
      <c r="F130" s="7">
        <f t="shared" si="61"/>
        <v>1</v>
      </c>
      <c r="G130" s="7">
        <f t="shared" ref="G130:G193" si="74">IF(S130&gt;0,RANK(S130,(P130:AD130)),0)</f>
        <v>2</v>
      </c>
      <c r="H130" s="48">
        <f t="shared" si="62"/>
        <v>459</v>
      </c>
      <c r="I130" s="163">
        <f t="shared" si="63"/>
        <v>0.61693548387096775</v>
      </c>
      <c r="J130" s="8"/>
      <c r="K130" s="2">
        <f t="shared" si="64"/>
        <v>0</v>
      </c>
      <c r="L130" s="2">
        <f t="shared" si="65"/>
        <v>9.8118279569892469E-2</v>
      </c>
      <c r="M130" s="2">
        <f t="shared" si="66"/>
        <v>0.7231182795698925</v>
      </c>
      <c r="N130" s="2">
        <f t="shared" si="47"/>
        <v>0.10618279569892473</v>
      </c>
      <c r="O130" s="2">
        <f t="shared" si="48"/>
        <v>7.2580645161290272E-2</v>
      </c>
      <c r="P130" s="1"/>
      <c r="Q130" s="1">
        <v>73</v>
      </c>
      <c r="R130" s="1">
        <v>538</v>
      </c>
      <c r="S130" s="1">
        <v>79</v>
      </c>
      <c r="T130" s="1">
        <v>45</v>
      </c>
      <c r="U130" s="1"/>
      <c r="V130" s="1"/>
      <c r="X130" s="1"/>
      <c r="Y130">
        <v>9</v>
      </c>
      <c r="Z130" s="1"/>
      <c r="AA130" s="1"/>
      <c r="AB130" s="1"/>
      <c r="AD130" s="1"/>
      <c r="AI130" t="str">
        <f t="shared" si="57"/>
        <v>Simsbury</v>
      </c>
      <c r="AJ130" t="s">
        <v>1605</v>
      </c>
      <c r="AK130" s="9">
        <v>5</v>
      </c>
      <c r="AL130" s="7"/>
      <c r="AN130" s="91">
        <v>9</v>
      </c>
      <c r="AO130" s="93">
        <v>3</v>
      </c>
      <c r="AP130" s="93">
        <v>110</v>
      </c>
      <c r="AQ130" s="100">
        <v>68940</v>
      </c>
      <c r="AR130" s="100">
        <f t="shared" si="67"/>
        <v>9003</v>
      </c>
      <c r="AS130" t="s">
        <v>1753</v>
      </c>
      <c r="AT130" s="103">
        <f t="shared" si="68"/>
        <v>968940</v>
      </c>
      <c r="AW130">
        <v>34.31</v>
      </c>
      <c r="AX130">
        <v>0.43</v>
      </c>
      <c r="AY130">
        <v>33.880000000000003</v>
      </c>
      <c r="AZ130" s="2"/>
      <c r="BF130" s="107" t="e">
        <f t="shared" si="69"/>
        <v>#N/A</v>
      </c>
      <c r="BG130" s="107">
        <f t="shared" si="70"/>
        <v>0</v>
      </c>
      <c r="BH130" s="107">
        <f t="shared" si="71"/>
        <v>0.72299999999999998</v>
      </c>
      <c r="BI130" s="107">
        <f t="shared" si="72"/>
        <v>0</v>
      </c>
      <c r="BJ130" s="107">
        <f t="shared" si="73"/>
        <v>0</v>
      </c>
      <c r="BK130">
        <f t="shared" si="56"/>
        <v>0</v>
      </c>
    </row>
    <row r="131" spans="1:63" hidden="1" outlineLevel="1">
      <c r="A131" t="s">
        <v>160</v>
      </c>
      <c r="B131" s="9" t="s">
        <v>137</v>
      </c>
      <c r="C131" s="1">
        <f t="shared" ref="C131:C162" si="75">SUM(P131:AG131)</f>
        <v>256</v>
      </c>
      <c r="D131" s="7" t="e">
        <f t="shared" ref="D131:D162" si="76">RANK(P131,(P131:AG131))</f>
        <v>#N/A</v>
      </c>
      <c r="E131" s="7">
        <f t="shared" ref="E131:E162" si="77">RANK(Q131,(P131:AG131))</f>
        <v>2</v>
      </c>
      <c r="F131" s="7">
        <f t="shared" ref="F131:F162" si="78">IF(R131&gt;0,RANK(R131,(P131:AG131)),0)</f>
        <v>1</v>
      </c>
      <c r="G131" s="7">
        <f t="shared" si="74"/>
        <v>3</v>
      </c>
      <c r="H131" s="48">
        <f t="shared" ref="H131:H162" si="79">MAX(P131:T131)-LARGE(P131:T131,2)</f>
        <v>148</v>
      </c>
      <c r="I131" s="163">
        <f t="shared" ref="I131:I162" si="80">H131/C131</f>
        <v>0.578125</v>
      </c>
      <c r="J131" s="8"/>
      <c r="K131" s="2">
        <f t="shared" ref="K131:K162" si="81">IF(C131=0,"-",P131/C131)</f>
        <v>0</v>
      </c>
      <c r="L131" s="2">
        <f t="shared" ref="L131:L162" si="82">IF(C131=0,"-",Q131/C131)</f>
        <v>0.109375</v>
      </c>
      <c r="M131" s="2">
        <f t="shared" ref="M131:M162" si="83">IF(C131=0,"-",R131/C131)</f>
        <v>0.6875</v>
      </c>
      <c r="N131" s="2">
        <f t="shared" ref="N131:N172" si="84">IF(C131=0,"-",S131/C131)</f>
        <v>0.1015625</v>
      </c>
      <c r="O131" s="2">
        <f t="shared" ref="O131:O172" si="85">IF(C131=0,"-",(1-K131-L131-M131-N131))</f>
        <v>0.1015625</v>
      </c>
      <c r="P131" s="1"/>
      <c r="Q131" s="1">
        <v>28</v>
      </c>
      <c r="R131" s="1">
        <v>176</v>
      </c>
      <c r="S131" s="1">
        <v>26</v>
      </c>
      <c r="T131" s="1">
        <v>22</v>
      </c>
      <c r="U131" s="1"/>
      <c r="V131" s="1"/>
      <c r="X131" s="1"/>
      <c r="Y131">
        <v>4</v>
      </c>
      <c r="Z131" s="1"/>
      <c r="AA131" s="1"/>
      <c r="AB131" s="1"/>
      <c r="AD131" s="1"/>
      <c r="AI131" t="str">
        <f t="shared" si="57"/>
        <v>Somers</v>
      </c>
      <c r="AJ131" t="s">
        <v>2901</v>
      </c>
      <c r="AK131" s="9">
        <v>2</v>
      </c>
      <c r="AL131" s="7"/>
      <c r="AN131" s="91">
        <v>9</v>
      </c>
      <c r="AO131" s="93">
        <v>13</v>
      </c>
      <c r="AP131" s="93">
        <v>40</v>
      </c>
      <c r="AQ131" s="100">
        <v>69220</v>
      </c>
      <c r="AR131" s="100">
        <f t="shared" ref="AR131:AR162" si="86">AN131*1000+AO131</f>
        <v>9013</v>
      </c>
      <c r="AS131" t="s">
        <v>1753</v>
      </c>
      <c r="AT131" s="103">
        <f t="shared" ref="AT131:AT162" si="87">AN131*100000+AQ131</f>
        <v>969220</v>
      </c>
      <c r="AW131">
        <v>28.48</v>
      </c>
      <c r="AX131">
        <v>0.14000000000000001</v>
      </c>
      <c r="AY131">
        <v>28.34</v>
      </c>
      <c r="AZ131" s="2"/>
      <c r="BF131" s="107" t="e">
        <f t="shared" ref="BF131:BF162" si="88">IF(D131=1,ROUNDDOWN(K131,3),0)</f>
        <v>#N/A</v>
      </c>
      <c r="BG131" s="107">
        <f t="shared" ref="BG131:BG162" si="89">IF(E131=1,ROUNDDOWN(L131,3),0)</f>
        <v>0</v>
      </c>
      <c r="BH131" s="107">
        <f t="shared" ref="BH131:BH162" si="90">IF(F131=1,ROUNDDOWN(M131,3),0)</f>
        <v>0.68700000000000006</v>
      </c>
      <c r="BI131" s="107">
        <f t="shared" ref="BI131:BI162" si="91">IF(G131=1,ROUNDDOWN(N131,3),0)</f>
        <v>0</v>
      </c>
      <c r="BJ131" s="107">
        <f t="shared" ref="BJ131:BJ162" si="92">IF(H131=1,ROUNDDOWN(O131,3),0)</f>
        <v>0</v>
      </c>
      <c r="BK131">
        <f t="shared" ref="BK131:BK172" si="93">IF(BG131=BH131,ROUNDDOWN(BH131*10,0),0)</f>
        <v>0</v>
      </c>
    </row>
    <row r="132" spans="1:63" hidden="1" outlineLevel="1">
      <c r="A132" t="s">
        <v>2052</v>
      </c>
      <c r="B132" s="9" t="s">
        <v>137</v>
      </c>
      <c r="C132" s="1">
        <f t="shared" si="75"/>
        <v>478</v>
      </c>
      <c r="D132" s="7" t="e">
        <f t="shared" si="76"/>
        <v>#N/A</v>
      </c>
      <c r="E132" s="7">
        <f t="shared" si="77"/>
        <v>3</v>
      </c>
      <c r="F132" s="7">
        <f t="shared" si="78"/>
        <v>1</v>
      </c>
      <c r="G132" s="7">
        <f t="shared" si="74"/>
        <v>2</v>
      </c>
      <c r="H132" s="48">
        <f t="shared" si="79"/>
        <v>250</v>
      </c>
      <c r="I132" s="163">
        <f t="shared" si="80"/>
        <v>0.52301255230125521</v>
      </c>
      <c r="J132" s="8"/>
      <c r="K132" s="2">
        <f t="shared" si="81"/>
        <v>0</v>
      </c>
      <c r="L132" s="2">
        <f t="shared" si="82"/>
        <v>0.1297071129707113</v>
      </c>
      <c r="M132" s="2">
        <f t="shared" si="83"/>
        <v>0.65899581589958156</v>
      </c>
      <c r="N132" s="2">
        <f t="shared" si="84"/>
        <v>0.13598326359832635</v>
      </c>
      <c r="O132" s="2">
        <f t="shared" si="85"/>
        <v>7.5313807531380839E-2</v>
      </c>
      <c r="P132" s="1"/>
      <c r="Q132" s="1">
        <v>62</v>
      </c>
      <c r="R132" s="1">
        <v>315</v>
      </c>
      <c r="S132" s="1">
        <v>65</v>
      </c>
      <c r="T132" s="1">
        <v>26</v>
      </c>
      <c r="U132" s="1"/>
      <c r="V132" s="1"/>
      <c r="X132" s="1"/>
      <c r="Y132">
        <v>10</v>
      </c>
      <c r="Z132" s="1"/>
      <c r="AA132" s="1"/>
      <c r="AB132" s="1"/>
      <c r="AD132" s="1"/>
      <c r="AI132" t="str">
        <f t="shared" ref="AI132:AI195" si="94">A132</f>
        <v>South Windsor</v>
      </c>
      <c r="AJ132" t="s">
        <v>1605</v>
      </c>
      <c r="AK132" s="9">
        <v>1</v>
      </c>
      <c r="AL132" s="7"/>
      <c r="AN132" s="91">
        <v>9</v>
      </c>
      <c r="AO132" s="93">
        <v>3</v>
      </c>
      <c r="AP132" s="93">
        <v>120</v>
      </c>
      <c r="AQ132" s="100">
        <v>71390</v>
      </c>
      <c r="AR132" s="100">
        <f t="shared" si="86"/>
        <v>9003</v>
      </c>
      <c r="AS132" t="s">
        <v>1753</v>
      </c>
      <c r="AT132" s="103">
        <f t="shared" si="87"/>
        <v>971390</v>
      </c>
      <c r="AW132">
        <v>28.66</v>
      </c>
      <c r="AX132">
        <v>0.7</v>
      </c>
      <c r="AY132">
        <v>27.96</v>
      </c>
      <c r="AZ132" s="2"/>
      <c r="BF132" s="107" t="e">
        <f t="shared" si="88"/>
        <v>#N/A</v>
      </c>
      <c r="BG132" s="107">
        <f t="shared" si="89"/>
        <v>0</v>
      </c>
      <c r="BH132" s="107">
        <f t="shared" si="90"/>
        <v>0.65800000000000003</v>
      </c>
      <c r="BI132" s="107">
        <f t="shared" si="91"/>
        <v>0</v>
      </c>
      <c r="BJ132" s="107">
        <f t="shared" si="92"/>
        <v>0</v>
      </c>
      <c r="BK132">
        <f t="shared" si="93"/>
        <v>0</v>
      </c>
    </row>
    <row r="133" spans="1:63" hidden="1" outlineLevel="1">
      <c r="A133" t="s">
        <v>2053</v>
      </c>
      <c r="B133" s="9" t="s">
        <v>137</v>
      </c>
      <c r="C133" s="1">
        <f t="shared" si="75"/>
        <v>617</v>
      </c>
      <c r="D133" s="7" t="e">
        <f t="shared" si="76"/>
        <v>#N/A</v>
      </c>
      <c r="E133" s="7">
        <f t="shared" si="77"/>
        <v>3</v>
      </c>
      <c r="F133" s="7">
        <f t="shared" si="78"/>
        <v>1</v>
      </c>
      <c r="G133" s="7">
        <f t="shared" si="74"/>
        <v>2</v>
      </c>
      <c r="H133" s="48">
        <f t="shared" si="79"/>
        <v>411</v>
      </c>
      <c r="I133" s="163">
        <f t="shared" si="80"/>
        <v>0.66612641815235007</v>
      </c>
      <c r="J133" s="8"/>
      <c r="K133" s="2">
        <f t="shared" si="81"/>
        <v>0</v>
      </c>
      <c r="L133" s="2">
        <f t="shared" si="82"/>
        <v>7.4554294975688815E-2</v>
      </c>
      <c r="M133" s="2">
        <f t="shared" si="83"/>
        <v>0.76337115072933548</v>
      </c>
      <c r="N133" s="2">
        <f t="shared" si="84"/>
        <v>9.7244732576985418E-2</v>
      </c>
      <c r="O133" s="2">
        <f t="shared" si="85"/>
        <v>6.482982171799033E-2</v>
      </c>
      <c r="P133" s="1"/>
      <c r="Q133" s="1">
        <v>46</v>
      </c>
      <c r="R133" s="1">
        <v>471</v>
      </c>
      <c r="S133" s="1">
        <v>60</v>
      </c>
      <c r="T133" s="1">
        <v>28</v>
      </c>
      <c r="U133" s="1"/>
      <c r="V133" s="1"/>
      <c r="X133" s="1"/>
      <c r="Y133">
        <v>12</v>
      </c>
      <c r="Z133" s="1"/>
      <c r="AA133" s="1"/>
      <c r="AB133" s="1"/>
      <c r="AD133" s="1"/>
      <c r="AI133" t="str">
        <f t="shared" si="94"/>
        <v>Southbury</v>
      </c>
      <c r="AJ133" t="s">
        <v>3296</v>
      </c>
      <c r="AK133" s="9">
        <v>5</v>
      </c>
      <c r="AL133" s="7"/>
      <c r="AN133" s="91">
        <v>9</v>
      </c>
      <c r="AO133" s="93">
        <v>9</v>
      </c>
      <c r="AP133" s="93">
        <v>110</v>
      </c>
      <c r="AQ133" s="100">
        <v>69640</v>
      </c>
      <c r="AR133" s="100">
        <f t="shared" si="86"/>
        <v>9009</v>
      </c>
      <c r="AS133" t="s">
        <v>1753</v>
      </c>
      <c r="AT133" s="103">
        <f t="shared" si="87"/>
        <v>969640</v>
      </c>
      <c r="AW133">
        <v>39.97</v>
      </c>
      <c r="AX133">
        <v>0.91</v>
      </c>
      <c r="AY133">
        <v>39.06</v>
      </c>
      <c r="AZ133" s="2"/>
      <c r="BF133" s="107" t="e">
        <f t="shared" si="88"/>
        <v>#N/A</v>
      </c>
      <c r="BG133" s="107">
        <f t="shared" si="89"/>
        <v>0</v>
      </c>
      <c r="BH133" s="107">
        <f t="shared" si="90"/>
        <v>0.76300000000000001</v>
      </c>
      <c r="BI133" s="107">
        <f t="shared" si="91"/>
        <v>0</v>
      </c>
      <c r="BJ133" s="107">
        <f t="shared" si="92"/>
        <v>0</v>
      </c>
      <c r="BK133">
        <f t="shared" si="93"/>
        <v>0</v>
      </c>
    </row>
    <row r="134" spans="1:63" hidden="1" outlineLevel="1">
      <c r="A134" t="s">
        <v>2145</v>
      </c>
      <c r="B134" s="9" t="s">
        <v>137</v>
      </c>
      <c r="C134" s="1">
        <f t="shared" si="75"/>
        <v>823</v>
      </c>
      <c r="D134" s="7" t="e">
        <f t="shared" si="76"/>
        <v>#N/A</v>
      </c>
      <c r="E134" s="7">
        <f t="shared" si="77"/>
        <v>3</v>
      </c>
      <c r="F134" s="7">
        <f t="shared" si="78"/>
        <v>1</v>
      </c>
      <c r="G134" s="7">
        <f t="shared" si="74"/>
        <v>2</v>
      </c>
      <c r="H134" s="48">
        <f t="shared" si="79"/>
        <v>406</v>
      </c>
      <c r="I134" s="163">
        <f t="shared" si="80"/>
        <v>0.49331713244228431</v>
      </c>
      <c r="J134" s="8"/>
      <c r="K134" s="2">
        <f t="shared" si="81"/>
        <v>0</v>
      </c>
      <c r="L134" s="2">
        <f t="shared" si="82"/>
        <v>0.11907654921020656</v>
      </c>
      <c r="M134" s="2">
        <f t="shared" si="83"/>
        <v>0.64277035236938029</v>
      </c>
      <c r="N134" s="2">
        <f t="shared" si="84"/>
        <v>0.14945321992709598</v>
      </c>
      <c r="O134" s="2">
        <f t="shared" si="85"/>
        <v>8.8699878493317119E-2</v>
      </c>
      <c r="P134" s="1"/>
      <c r="Q134" s="1">
        <v>98</v>
      </c>
      <c r="R134" s="1">
        <v>529</v>
      </c>
      <c r="S134" s="1">
        <v>123</v>
      </c>
      <c r="T134" s="1">
        <v>65</v>
      </c>
      <c r="U134" s="1"/>
      <c r="V134" s="1"/>
      <c r="X134" s="1"/>
      <c r="Y134">
        <v>8</v>
      </c>
      <c r="Z134" s="1"/>
      <c r="AA134" s="1"/>
      <c r="AB134" s="1"/>
      <c r="AD134" s="1"/>
      <c r="AI134" t="str">
        <f t="shared" si="94"/>
        <v>Southington</v>
      </c>
      <c r="AJ134" t="s">
        <v>1605</v>
      </c>
      <c r="AK134" s="9">
        <v>1</v>
      </c>
      <c r="AL134" s="7"/>
      <c r="AN134" s="91">
        <v>9</v>
      </c>
      <c r="AO134" s="93">
        <v>3</v>
      </c>
      <c r="AP134" s="93">
        <v>115</v>
      </c>
      <c r="AQ134" s="100">
        <v>70550</v>
      </c>
      <c r="AR134" s="100">
        <f t="shared" si="86"/>
        <v>9003</v>
      </c>
      <c r="AS134" t="s">
        <v>1753</v>
      </c>
      <c r="AT134" s="103">
        <f t="shared" si="87"/>
        <v>970550</v>
      </c>
      <c r="AW134">
        <v>36.619999999999997</v>
      </c>
      <c r="AX134">
        <v>0.63</v>
      </c>
      <c r="AY134">
        <v>35.99</v>
      </c>
      <c r="AZ134" s="2"/>
      <c r="BF134" s="107" t="e">
        <f t="shared" si="88"/>
        <v>#N/A</v>
      </c>
      <c r="BG134" s="107">
        <f t="shared" si="89"/>
        <v>0</v>
      </c>
      <c r="BH134" s="107">
        <f t="shared" si="90"/>
        <v>0.64200000000000002</v>
      </c>
      <c r="BI134" s="107">
        <f t="shared" si="91"/>
        <v>0</v>
      </c>
      <c r="BJ134" s="107">
        <f t="shared" si="92"/>
        <v>0</v>
      </c>
      <c r="BK134">
        <f t="shared" si="93"/>
        <v>0</v>
      </c>
    </row>
    <row r="135" spans="1:63" hidden="1" outlineLevel="1">
      <c r="A135" t="s">
        <v>2253</v>
      </c>
      <c r="B135" s="9" t="s">
        <v>137</v>
      </c>
      <c r="C135" s="1">
        <f t="shared" si="75"/>
        <v>72</v>
      </c>
      <c r="D135" s="7" t="e">
        <f t="shared" si="76"/>
        <v>#N/A</v>
      </c>
      <c r="E135" s="7">
        <f t="shared" si="77"/>
        <v>4</v>
      </c>
      <c r="F135" s="7">
        <f t="shared" si="78"/>
        <v>1</v>
      </c>
      <c r="G135" s="7">
        <f t="shared" si="74"/>
        <v>2</v>
      </c>
      <c r="H135" s="48">
        <f t="shared" si="79"/>
        <v>32</v>
      </c>
      <c r="I135" s="163">
        <f t="shared" si="80"/>
        <v>0.44444444444444442</v>
      </c>
      <c r="J135" s="8"/>
      <c r="K135" s="2">
        <f t="shared" si="81"/>
        <v>0</v>
      </c>
      <c r="L135" s="2">
        <f t="shared" si="82"/>
        <v>8.3333333333333329E-2</v>
      </c>
      <c r="M135" s="2">
        <f t="shared" si="83"/>
        <v>0.625</v>
      </c>
      <c r="N135" s="2">
        <f t="shared" si="84"/>
        <v>0.18055555555555555</v>
      </c>
      <c r="O135" s="2">
        <f t="shared" si="85"/>
        <v>0.11111111111111108</v>
      </c>
      <c r="P135" s="1"/>
      <c r="Q135" s="1">
        <v>6</v>
      </c>
      <c r="R135" s="1">
        <v>45</v>
      </c>
      <c r="S135" s="1">
        <v>13</v>
      </c>
      <c r="T135" s="1">
        <v>7</v>
      </c>
      <c r="U135" s="1"/>
      <c r="V135" s="1"/>
      <c r="X135" s="1"/>
      <c r="Y135">
        <v>1</v>
      </c>
      <c r="Z135" s="1"/>
      <c r="AA135" s="1"/>
      <c r="AB135" s="1"/>
      <c r="AD135" s="1"/>
      <c r="AI135" t="str">
        <f t="shared" si="94"/>
        <v>Sprague</v>
      </c>
      <c r="AJ135" t="s">
        <v>2900</v>
      </c>
      <c r="AK135" s="9">
        <v>2</v>
      </c>
      <c r="AL135" s="7"/>
      <c r="AN135" s="91">
        <v>9</v>
      </c>
      <c r="AO135" s="93">
        <v>11</v>
      </c>
      <c r="AP135" s="93">
        <v>90</v>
      </c>
      <c r="AQ135" s="100">
        <v>71670</v>
      </c>
      <c r="AR135" s="100">
        <f t="shared" si="86"/>
        <v>9011</v>
      </c>
      <c r="AS135" t="s">
        <v>1753</v>
      </c>
      <c r="AT135" s="103">
        <f t="shared" si="87"/>
        <v>971670</v>
      </c>
      <c r="AW135">
        <v>13.83</v>
      </c>
      <c r="AX135">
        <v>0.61</v>
      </c>
      <c r="AY135">
        <v>13.21</v>
      </c>
      <c r="AZ135" s="2"/>
      <c r="BF135" s="107" t="e">
        <f t="shared" si="88"/>
        <v>#N/A</v>
      </c>
      <c r="BG135" s="107">
        <f t="shared" si="89"/>
        <v>0</v>
      </c>
      <c r="BH135" s="107">
        <f t="shared" si="90"/>
        <v>0.625</v>
      </c>
      <c r="BI135" s="107">
        <f t="shared" si="91"/>
        <v>0</v>
      </c>
      <c r="BJ135" s="107">
        <f t="shared" si="92"/>
        <v>0</v>
      </c>
      <c r="BK135">
        <f t="shared" si="93"/>
        <v>0</v>
      </c>
    </row>
    <row r="136" spans="1:63" hidden="1" outlineLevel="1">
      <c r="A136" t="s">
        <v>3083</v>
      </c>
      <c r="B136" s="9" t="s">
        <v>137</v>
      </c>
      <c r="C136" s="1">
        <f t="shared" si="75"/>
        <v>170</v>
      </c>
      <c r="D136" s="7" t="e">
        <f t="shared" si="76"/>
        <v>#N/A</v>
      </c>
      <c r="E136" s="7">
        <f t="shared" si="77"/>
        <v>4</v>
      </c>
      <c r="F136" s="7">
        <f t="shared" si="78"/>
        <v>1</v>
      </c>
      <c r="G136" s="7">
        <f t="shared" si="74"/>
        <v>2</v>
      </c>
      <c r="H136" s="48">
        <f t="shared" si="79"/>
        <v>62</v>
      </c>
      <c r="I136" s="163">
        <f t="shared" si="80"/>
        <v>0.36470588235294116</v>
      </c>
      <c r="J136" s="8"/>
      <c r="K136" s="2">
        <f t="shared" si="81"/>
        <v>0</v>
      </c>
      <c r="L136" s="2">
        <f t="shared" si="82"/>
        <v>7.6470588235294124E-2</v>
      </c>
      <c r="M136" s="2">
        <f t="shared" si="83"/>
        <v>0.59411764705882353</v>
      </c>
      <c r="N136" s="2">
        <f t="shared" si="84"/>
        <v>0.22941176470588234</v>
      </c>
      <c r="O136" s="2">
        <f t="shared" si="85"/>
        <v>0.10000000000000006</v>
      </c>
      <c r="P136" s="1"/>
      <c r="Q136" s="1">
        <v>13</v>
      </c>
      <c r="R136" s="1">
        <v>101</v>
      </c>
      <c r="S136" s="1">
        <v>39</v>
      </c>
      <c r="T136" s="1">
        <v>15</v>
      </c>
      <c r="U136" s="1"/>
      <c r="V136" s="1"/>
      <c r="X136" s="1"/>
      <c r="Y136">
        <v>2</v>
      </c>
      <c r="Z136" s="1"/>
      <c r="AA136" s="1"/>
      <c r="AB136" s="1"/>
      <c r="AD136" s="1"/>
      <c r="AI136" t="str">
        <f t="shared" si="94"/>
        <v>Stafford</v>
      </c>
      <c r="AJ136" t="s">
        <v>2901</v>
      </c>
      <c r="AK136" s="9">
        <v>2</v>
      </c>
      <c r="AL136" s="7"/>
      <c r="AN136" s="91">
        <v>9</v>
      </c>
      <c r="AO136" s="93">
        <v>13</v>
      </c>
      <c r="AP136" s="93">
        <v>45</v>
      </c>
      <c r="AQ136" s="100">
        <v>72090</v>
      </c>
      <c r="AR136" s="100">
        <f t="shared" si="86"/>
        <v>9013</v>
      </c>
      <c r="AS136" t="s">
        <v>1753</v>
      </c>
      <c r="AT136" s="103">
        <f t="shared" si="87"/>
        <v>972090</v>
      </c>
      <c r="AW136">
        <v>58.77</v>
      </c>
      <c r="AX136">
        <v>0.81</v>
      </c>
      <c r="AY136">
        <v>57.96</v>
      </c>
      <c r="AZ136" s="2"/>
      <c r="BF136" s="107" t="e">
        <f t="shared" si="88"/>
        <v>#N/A</v>
      </c>
      <c r="BG136" s="107">
        <f t="shared" si="89"/>
        <v>0</v>
      </c>
      <c r="BH136" s="107">
        <f t="shared" si="90"/>
        <v>0.59399999999999997</v>
      </c>
      <c r="BI136" s="107">
        <f t="shared" si="91"/>
        <v>0</v>
      </c>
      <c r="BJ136" s="107">
        <f t="shared" si="92"/>
        <v>0</v>
      </c>
      <c r="BK136">
        <f t="shared" si="93"/>
        <v>0</v>
      </c>
    </row>
    <row r="137" spans="1:63" hidden="1" outlineLevel="1">
      <c r="A137" t="s">
        <v>134</v>
      </c>
      <c r="B137" s="9" t="s">
        <v>137</v>
      </c>
      <c r="C137" s="1">
        <f t="shared" si="75"/>
        <v>2278</v>
      </c>
      <c r="D137" s="7" t="e">
        <f t="shared" si="76"/>
        <v>#N/A</v>
      </c>
      <c r="E137" s="7">
        <f t="shared" si="77"/>
        <v>3</v>
      </c>
      <c r="F137" s="7">
        <f t="shared" si="78"/>
        <v>1</v>
      </c>
      <c r="G137" s="7">
        <f t="shared" si="74"/>
        <v>2</v>
      </c>
      <c r="H137" s="48">
        <f t="shared" si="79"/>
        <v>1495</v>
      </c>
      <c r="I137" s="163">
        <f t="shared" si="80"/>
        <v>0.65627743634767344</v>
      </c>
      <c r="J137" s="8"/>
      <c r="K137" s="2">
        <f t="shared" si="81"/>
        <v>0</v>
      </c>
      <c r="L137" s="2">
        <f t="shared" si="82"/>
        <v>8.1650570676031611E-2</v>
      </c>
      <c r="M137" s="2">
        <f t="shared" si="83"/>
        <v>0.75460930640913082</v>
      </c>
      <c r="N137" s="2">
        <f t="shared" si="84"/>
        <v>9.8331870061457424E-2</v>
      </c>
      <c r="O137" s="2">
        <f t="shared" si="85"/>
        <v>6.5408252853380103E-2</v>
      </c>
      <c r="P137" s="1"/>
      <c r="Q137" s="1">
        <v>186</v>
      </c>
      <c r="R137" s="1">
        <v>1719</v>
      </c>
      <c r="S137" s="1">
        <v>224</v>
      </c>
      <c r="T137" s="1">
        <v>100</v>
      </c>
      <c r="U137" s="1"/>
      <c r="V137" s="1"/>
      <c r="X137" s="1"/>
      <c r="Y137">
        <v>49</v>
      </c>
      <c r="Z137" s="1"/>
      <c r="AA137" s="1"/>
      <c r="AB137" s="1"/>
      <c r="AD137" s="1"/>
      <c r="AI137" t="str">
        <f t="shared" si="94"/>
        <v>Stamford</v>
      </c>
      <c r="AJ137" t="s">
        <v>18</v>
      </c>
      <c r="AK137" s="9">
        <v>4</v>
      </c>
      <c r="AL137" s="7"/>
      <c r="AN137" s="91">
        <v>9</v>
      </c>
      <c r="AO137" s="93">
        <v>1</v>
      </c>
      <c r="AP137" s="93">
        <v>90</v>
      </c>
      <c r="AQ137" s="100">
        <v>73070</v>
      </c>
      <c r="AR137" s="100">
        <f t="shared" si="86"/>
        <v>9001</v>
      </c>
      <c r="AS137" t="s">
        <v>1753</v>
      </c>
      <c r="AT137" s="103">
        <f t="shared" si="87"/>
        <v>973070</v>
      </c>
      <c r="AW137">
        <v>52.07</v>
      </c>
      <c r="AX137">
        <v>14.33</v>
      </c>
      <c r="AY137">
        <v>37.75</v>
      </c>
      <c r="AZ137" s="2"/>
      <c r="BF137" s="107" t="e">
        <f t="shared" si="88"/>
        <v>#N/A</v>
      </c>
      <c r="BG137" s="107">
        <f t="shared" si="89"/>
        <v>0</v>
      </c>
      <c r="BH137" s="107">
        <f t="shared" si="90"/>
        <v>0.754</v>
      </c>
      <c r="BI137" s="107">
        <f t="shared" si="91"/>
        <v>0</v>
      </c>
      <c r="BJ137" s="107">
        <f t="shared" si="92"/>
        <v>0</v>
      </c>
      <c r="BK137">
        <f t="shared" si="93"/>
        <v>0</v>
      </c>
    </row>
    <row r="138" spans="1:63" hidden="1" outlineLevel="1">
      <c r="A138" t="s">
        <v>2620</v>
      </c>
      <c r="B138" s="9" t="s">
        <v>137</v>
      </c>
      <c r="C138" s="1">
        <f t="shared" si="75"/>
        <v>61</v>
      </c>
      <c r="D138" s="7" t="e">
        <f t="shared" si="76"/>
        <v>#N/A</v>
      </c>
      <c r="E138" s="7">
        <f t="shared" si="77"/>
        <v>3</v>
      </c>
      <c r="F138" s="7">
        <f t="shared" si="78"/>
        <v>1</v>
      </c>
      <c r="G138" s="7">
        <f t="shared" si="74"/>
        <v>2</v>
      </c>
      <c r="H138" s="48">
        <f t="shared" si="79"/>
        <v>17</v>
      </c>
      <c r="I138" s="163">
        <f t="shared" si="80"/>
        <v>0.27868852459016391</v>
      </c>
      <c r="J138" s="8"/>
      <c r="K138" s="2">
        <f t="shared" si="81"/>
        <v>0</v>
      </c>
      <c r="L138" s="2">
        <f t="shared" si="82"/>
        <v>0.14754098360655737</v>
      </c>
      <c r="M138" s="2">
        <f t="shared" si="83"/>
        <v>0.52459016393442626</v>
      </c>
      <c r="N138" s="2">
        <f t="shared" si="84"/>
        <v>0.24590163934426229</v>
      </c>
      <c r="O138" s="2">
        <f t="shared" si="85"/>
        <v>8.1967213114754134E-2</v>
      </c>
      <c r="P138" s="1"/>
      <c r="Q138" s="1">
        <v>9</v>
      </c>
      <c r="R138" s="1">
        <v>32</v>
      </c>
      <c r="S138" s="1">
        <v>15</v>
      </c>
      <c r="T138" s="1">
        <v>4</v>
      </c>
      <c r="U138" s="1"/>
      <c r="V138" s="1"/>
      <c r="X138" s="1"/>
      <c r="Y138">
        <v>1</v>
      </c>
      <c r="Z138" s="1"/>
      <c r="AA138" s="1"/>
      <c r="AB138" s="1"/>
      <c r="AD138" s="1"/>
      <c r="AI138" t="str">
        <f t="shared" si="94"/>
        <v>Sterling</v>
      </c>
      <c r="AJ138" t="s">
        <v>2523</v>
      </c>
      <c r="AK138" s="9">
        <v>2</v>
      </c>
      <c r="AL138" s="7"/>
      <c r="AN138" s="91">
        <v>9</v>
      </c>
      <c r="AO138" s="93">
        <v>15</v>
      </c>
      <c r="AP138" s="93">
        <v>60</v>
      </c>
      <c r="AQ138" s="100">
        <v>73420</v>
      </c>
      <c r="AR138" s="100">
        <f t="shared" si="86"/>
        <v>9015</v>
      </c>
      <c r="AS138" t="s">
        <v>1753</v>
      </c>
      <c r="AT138" s="103">
        <f t="shared" si="87"/>
        <v>973420</v>
      </c>
      <c r="AW138">
        <v>27.31</v>
      </c>
      <c r="AX138">
        <v>0.08</v>
      </c>
      <c r="AY138">
        <v>27.23</v>
      </c>
      <c r="AZ138" s="2"/>
      <c r="BF138" s="107" t="e">
        <f t="shared" si="88"/>
        <v>#N/A</v>
      </c>
      <c r="BG138" s="107">
        <f t="shared" si="89"/>
        <v>0</v>
      </c>
      <c r="BH138" s="107">
        <f t="shared" si="90"/>
        <v>0.52400000000000002</v>
      </c>
      <c r="BI138" s="107">
        <f t="shared" si="91"/>
        <v>0</v>
      </c>
      <c r="BJ138" s="107">
        <f t="shared" si="92"/>
        <v>0</v>
      </c>
      <c r="BK138">
        <f t="shared" si="93"/>
        <v>0</v>
      </c>
    </row>
    <row r="139" spans="1:63" hidden="1" outlineLevel="1">
      <c r="A139" t="s">
        <v>2702</v>
      </c>
      <c r="B139" s="9" t="s">
        <v>137</v>
      </c>
      <c r="C139" s="1">
        <f t="shared" si="75"/>
        <v>371</v>
      </c>
      <c r="D139" s="7" t="e">
        <f t="shared" si="76"/>
        <v>#N/A</v>
      </c>
      <c r="E139" s="7">
        <f t="shared" si="77"/>
        <v>3</v>
      </c>
      <c r="F139" s="7">
        <f t="shared" si="78"/>
        <v>1</v>
      </c>
      <c r="G139" s="7">
        <f t="shared" si="74"/>
        <v>2</v>
      </c>
      <c r="H139" s="48">
        <f t="shared" si="79"/>
        <v>232</v>
      </c>
      <c r="I139" s="163">
        <f t="shared" si="80"/>
        <v>0.6253369272237197</v>
      </c>
      <c r="J139" s="8"/>
      <c r="K139" s="2">
        <f t="shared" si="81"/>
        <v>0</v>
      </c>
      <c r="L139" s="2">
        <f t="shared" si="82"/>
        <v>6.7385444743935305E-2</v>
      </c>
      <c r="M139" s="2">
        <f t="shared" si="83"/>
        <v>0.74663072776280326</v>
      </c>
      <c r="N139" s="2">
        <f t="shared" si="84"/>
        <v>0.12129380053908356</v>
      </c>
      <c r="O139" s="2">
        <f t="shared" si="85"/>
        <v>6.4690026954177915E-2</v>
      </c>
      <c r="P139" s="1"/>
      <c r="Q139" s="1">
        <v>25</v>
      </c>
      <c r="R139" s="1">
        <v>277</v>
      </c>
      <c r="S139" s="1">
        <v>45</v>
      </c>
      <c r="T139" s="1">
        <v>18</v>
      </c>
      <c r="U139" s="1"/>
      <c r="V139" s="1"/>
      <c r="X139" s="1"/>
      <c r="Y139">
        <v>6</v>
      </c>
      <c r="Z139" s="1"/>
      <c r="AA139" s="1"/>
      <c r="AB139" s="1"/>
      <c r="AD139" s="1"/>
      <c r="AI139" t="str">
        <f t="shared" si="94"/>
        <v>Stonington</v>
      </c>
      <c r="AJ139" t="s">
        <v>2900</v>
      </c>
      <c r="AK139" s="9">
        <v>2</v>
      </c>
      <c r="AL139" s="7"/>
      <c r="AN139" s="91">
        <v>9</v>
      </c>
      <c r="AO139" s="93">
        <v>11</v>
      </c>
      <c r="AP139" s="93">
        <v>95</v>
      </c>
      <c r="AQ139" s="100">
        <v>73770</v>
      </c>
      <c r="AR139" s="100">
        <f t="shared" si="86"/>
        <v>9011</v>
      </c>
      <c r="AS139" t="s">
        <v>1753</v>
      </c>
      <c r="AT139" s="103">
        <f t="shared" si="87"/>
        <v>973770</v>
      </c>
      <c r="AW139">
        <v>50.04</v>
      </c>
      <c r="AX139">
        <v>11.35</v>
      </c>
      <c r="AY139">
        <v>38.69</v>
      </c>
      <c r="AZ139" s="2"/>
      <c r="BF139" s="107" t="e">
        <f t="shared" si="88"/>
        <v>#N/A</v>
      </c>
      <c r="BG139" s="107">
        <f t="shared" si="89"/>
        <v>0</v>
      </c>
      <c r="BH139" s="107">
        <f t="shared" si="90"/>
        <v>0.746</v>
      </c>
      <c r="BI139" s="107">
        <f t="shared" si="91"/>
        <v>0</v>
      </c>
      <c r="BJ139" s="107">
        <f t="shared" si="92"/>
        <v>0</v>
      </c>
      <c r="BK139">
        <f t="shared" si="93"/>
        <v>0</v>
      </c>
    </row>
    <row r="140" spans="1:63" hidden="1" outlineLevel="1">
      <c r="A140" t="s">
        <v>3143</v>
      </c>
      <c r="B140" s="9" t="s">
        <v>137</v>
      </c>
      <c r="C140" s="1">
        <f t="shared" si="75"/>
        <v>666</v>
      </c>
      <c r="D140" s="7" t="e">
        <f t="shared" si="76"/>
        <v>#N/A</v>
      </c>
      <c r="E140" s="7">
        <f t="shared" si="77"/>
        <v>3</v>
      </c>
      <c r="F140" s="7">
        <f t="shared" si="78"/>
        <v>1</v>
      </c>
      <c r="G140" s="7">
        <f t="shared" si="74"/>
        <v>2</v>
      </c>
      <c r="H140" s="48">
        <f t="shared" si="79"/>
        <v>381</v>
      </c>
      <c r="I140" s="163">
        <f t="shared" si="80"/>
        <v>0.57207207207207211</v>
      </c>
      <c r="J140" s="8"/>
      <c r="K140" s="2">
        <f t="shared" si="81"/>
        <v>0</v>
      </c>
      <c r="L140" s="2">
        <f t="shared" si="82"/>
        <v>0.11411411411411411</v>
      </c>
      <c r="M140" s="2">
        <f t="shared" si="83"/>
        <v>0.69219219219219219</v>
      </c>
      <c r="N140" s="2">
        <f t="shared" si="84"/>
        <v>0.12012012012012012</v>
      </c>
      <c r="O140" s="2">
        <f t="shared" si="85"/>
        <v>7.3573573573573595E-2</v>
      </c>
      <c r="P140" s="1"/>
      <c r="Q140" s="1">
        <v>76</v>
      </c>
      <c r="R140" s="1">
        <v>461</v>
      </c>
      <c r="S140" s="1">
        <v>80</v>
      </c>
      <c r="T140" s="1">
        <v>40</v>
      </c>
      <c r="U140" s="1"/>
      <c r="V140" s="1"/>
      <c r="X140" s="1"/>
      <c r="Y140">
        <v>9</v>
      </c>
      <c r="Z140" s="1"/>
      <c r="AA140" s="1"/>
      <c r="AB140" s="1"/>
      <c r="AD140" s="1"/>
      <c r="AI140" t="str">
        <f t="shared" si="94"/>
        <v>Stratford</v>
      </c>
      <c r="AJ140" t="s">
        <v>18</v>
      </c>
      <c r="AK140" s="9">
        <v>3</v>
      </c>
      <c r="AL140" s="7"/>
      <c r="AN140" s="91">
        <v>9</v>
      </c>
      <c r="AO140" s="93">
        <v>1</v>
      </c>
      <c r="AP140" s="93">
        <v>95</v>
      </c>
      <c r="AQ140" s="100">
        <v>74190</v>
      </c>
      <c r="AR140" s="100">
        <f t="shared" si="86"/>
        <v>9001</v>
      </c>
      <c r="AS140" t="s">
        <v>1753</v>
      </c>
      <c r="AT140" s="103">
        <f t="shared" si="87"/>
        <v>974190</v>
      </c>
      <c r="AW140">
        <v>19.88</v>
      </c>
      <c r="AX140">
        <v>2.29</v>
      </c>
      <c r="AY140">
        <v>17.59</v>
      </c>
      <c r="AZ140" s="2"/>
      <c r="BF140" s="107" t="e">
        <f t="shared" si="88"/>
        <v>#N/A</v>
      </c>
      <c r="BG140" s="107">
        <f t="shared" si="89"/>
        <v>0</v>
      </c>
      <c r="BH140" s="107">
        <f t="shared" si="90"/>
        <v>0.69199999999999995</v>
      </c>
      <c r="BI140" s="107">
        <f t="shared" si="91"/>
        <v>0</v>
      </c>
      <c r="BJ140" s="107">
        <f t="shared" si="92"/>
        <v>0</v>
      </c>
      <c r="BK140">
        <f t="shared" si="93"/>
        <v>0</v>
      </c>
    </row>
    <row r="141" spans="1:63" hidden="1" outlineLevel="1">
      <c r="A141" t="s">
        <v>605</v>
      </c>
      <c r="B141" s="9" t="s">
        <v>137</v>
      </c>
      <c r="C141" s="1">
        <f t="shared" si="75"/>
        <v>400</v>
      </c>
      <c r="D141" s="7" t="e">
        <f t="shared" si="76"/>
        <v>#N/A</v>
      </c>
      <c r="E141" s="7">
        <f t="shared" si="77"/>
        <v>3</v>
      </c>
      <c r="F141" s="7">
        <f t="shared" si="78"/>
        <v>1</v>
      </c>
      <c r="G141" s="7">
        <f t="shared" si="74"/>
        <v>2</v>
      </c>
      <c r="H141" s="48">
        <f t="shared" si="79"/>
        <v>242</v>
      </c>
      <c r="I141" s="163">
        <f t="shared" si="80"/>
        <v>0.60499999999999998</v>
      </c>
      <c r="J141" s="8"/>
      <c r="K141" s="2">
        <f t="shared" si="81"/>
        <v>0</v>
      </c>
      <c r="L141" s="2">
        <f t="shared" si="82"/>
        <v>6.7500000000000004E-2</v>
      </c>
      <c r="M141" s="2">
        <f t="shared" si="83"/>
        <v>0.73499999999999999</v>
      </c>
      <c r="N141" s="2">
        <f t="shared" si="84"/>
        <v>0.13</v>
      </c>
      <c r="O141" s="2">
        <f t="shared" si="85"/>
        <v>6.7500000000000004E-2</v>
      </c>
      <c r="P141" s="1"/>
      <c r="Q141" s="1">
        <v>27</v>
      </c>
      <c r="R141" s="1">
        <v>294</v>
      </c>
      <c r="S141" s="1">
        <v>52</v>
      </c>
      <c r="T141" s="1">
        <v>22</v>
      </c>
      <c r="U141" s="1"/>
      <c r="V141" s="1"/>
      <c r="X141" s="1"/>
      <c r="Y141">
        <v>5</v>
      </c>
      <c r="Z141" s="1"/>
      <c r="AA141" s="1"/>
      <c r="AB141" s="1"/>
      <c r="AD141" s="1"/>
      <c r="AI141" t="str">
        <f t="shared" si="94"/>
        <v>Suffield</v>
      </c>
      <c r="AJ141" t="s">
        <v>1605</v>
      </c>
      <c r="AK141" s="9">
        <v>2</v>
      </c>
      <c r="AL141" s="7"/>
      <c r="AN141" s="91">
        <v>9</v>
      </c>
      <c r="AO141" s="93">
        <v>3</v>
      </c>
      <c r="AP141" s="93">
        <v>125</v>
      </c>
      <c r="AQ141" s="100">
        <v>74540</v>
      </c>
      <c r="AR141" s="100">
        <f t="shared" si="86"/>
        <v>9003</v>
      </c>
      <c r="AS141" t="s">
        <v>1753</v>
      </c>
      <c r="AT141" s="103">
        <f t="shared" si="87"/>
        <v>974540</v>
      </c>
      <c r="AW141">
        <v>42.94</v>
      </c>
      <c r="AX141">
        <v>0.72</v>
      </c>
      <c r="AY141">
        <v>42.21</v>
      </c>
      <c r="AZ141" s="2"/>
      <c r="BF141" s="107" t="e">
        <f t="shared" si="88"/>
        <v>#N/A</v>
      </c>
      <c r="BG141" s="107">
        <f t="shared" si="89"/>
        <v>0</v>
      </c>
      <c r="BH141" s="107">
        <f t="shared" si="90"/>
        <v>0.73499999999999999</v>
      </c>
      <c r="BI141" s="107">
        <f t="shared" si="91"/>
        <v>0</v>
      </c>
      <c r="BJ141" s="107">
        <f t="shared" si="92"/>
        <v>0</v>
      </c>
      <c r="BK141">
        <f t="shared" si="93"/>
        <v>0</v>
      </c>
    </row>
    <row r="142" spans="1:63" hidden="1" outlineLevel="1">
      <c r="A142" t="s">
        <v>3112</v>
      </c>
      <c r="B142" s="9" t="s">
        <v>137</v>
      </c>
      <c r="C142" s="1">
        <f t="shared" si="75"/>
        <v>146</v>
      </c>
      <c r="D142" s="7" t="e">
        <f t="shared" si="76"/>
        <v>#N/A</v>
      </c>
      <c r="E142" s="7">
        <f t="shared" si="77"/>
        <v>3</v>
      </c>
      <c r="F142" s="7">
        <f t="shared" si="78"/>
        <v>1</v>
      </c>
      <c r="G142" s="7">
        <f t="shared" si="74"/>
        <v>2</v>
      </c>
      <c r="H142" s="48">
        <f t="shared" si="79"/>
        <v>50</v>
      </c>
      <c r="I142" s="163">
        <f t="shared" si="80"/>
        <v>0.34246575342465752</v>
      </c>
      <c r="J142" s="8"/>
      <c r="K142" s="2">
        <f t="shared" si="81"/>
        <v>0</v>
      </c>
      <c r="L142" s="2">
        <f t="shared" si="82"/>
        <v>0.15753424657534246</v>
      </c>
      <c r="M142" s="2">
        <f t="shared" si="83"/>
        <v>0.54794520547945202</v>
      </c>
      <c r="N142" s="2">
        <f t="shared" si="84"/>
        <v>0.20547945205479451</v>
      </c>
      <c r="O142" s="2">
        <f t="shared" si="85"/>
        <v>8.9041095890411037E-2</v>
      </c>
      <c r="P142" s="1"/>
      <c r="Q142" s="1">
        <v>23</v>
      </c>
      <c r="R142" s="1">
        <v>80</v>
      </c>
      <c r="S142" s="1">
        <v>30</v>
      </c>
      <c r="T142" s="1">
        <v>12</v>
      </c>
      <c r="U142" s="1"/>
      <c r="V142" s="1"/>
      <c r="X142" s="1"/>
      <c r="Y142">
        <v>1</v>
      </c>
      <c r="Z142" s="1"/>
      <c r="AA142" s="1"/>
      <c r="AB142" s="1"/>
      <c r="AD142" s="1"/>
      <c r="AI142" t="str">
        <f t="shared" si="94"/>
        <v>Thomaston</v>
      </c>
      <c r="AJ142" t="s">
        <v>1543</v>
      </c>
      <c r="AK142" s="9">
        <v>5</v>
      </c>
      <c r="AL142" s="7"/>
      <c r="AN142" s="91">
        <v>9</v>
      </c>
      <c r="AO142" s="93">
        <v>5</v>
      </c>
      <c r="AP142" s="93">
        <v>100</v>
      </c>
      <c r="AQ142" s="100">
        <v>75730</v>
      </c>
      <c r="AR142" s="100">
        <f t="shared" si="86"/>
        <v>9005</v>
      </c>
      <c r="AS142" t="s">
        <v>1753</v>
      </c>
      <c r="AT142" s="103">
        <f t="shared" si="87"/>
        <v>975730</v>
      </c>
      <c r="AW142">
        <v>12.23</v>
      </c>
      <c r="AX142">
        <v>0.22</v>
      </c>
      <c r="AY142">
        <v>12.01</v>
      </c>
      <c r="AZ142" s="2"/>
      <c r="BF142" s="107" t="e">
        <f t="shared" si="88"/>
        <v>#N/A</v>
      </c>
      <c r="BG142" s="107">
        <f t="shared" si="89"/>
        <v>0</v>
      </c>
      <c r="BH142" s="107">
        <f t="shared" si="90"/>
        <v>0.54700000000000004</v>
      </c>
      <c r="BI142" s="107">
        <f t="shared" si="91"/>
        <v>0</v>
      </c>
      <c r="BJ142" s="107">
        <f t="shared" si="92"/>
        <v>0</v>
      </c>
      <c r="BK142">
        <f t="shared" si="93"/>
        <v>0</v>
      </c>
    </row>
    <row r="143" spans="1:63" hidden="1" outlineLevel="1">
      <c r="A143" t="s">
        <v>2663</v>
      </c>
      <c r="B143" s="9" t="s">
        <v>137</v>
      </c>
      <c r="C143" s="1">
        <f t="shared" si="75"/>
        <v>168</v>
      </c>
      <c r="D143" s="7" t="e">
        <f t="shared" si="76"/>
        <v>#N/A</v>
      </c>
      <c r="E143" s="7">
        <f t="shared" si="77"/>
        <v>3</v>
      </c>
      <c r="F143" s="7">
        <f t="shared" si="78"/>
        <v>1</v>
      </c>
      <c r="G143" s="7">
        <f t="shared" si="74"/>
        <v>2</v>
      </c>
      <c r="H143" s="48">
        <f t="shared" si="79"/>
        <v>105</v>
      </c>
      <c r="I143" s="163">
        <f t="shared" si="80"/>
        <v>0.625</v>
      </c>
      <c r="J143" s="8"/>
      <c r="K143" s="2">
        <f t="shared" si="81"/>
        <v>0</v>
      </c>
      <c r="L143" s="2">
        <f t="shared" si="82"/>
        <v>7.7380952380952384E-2</v>
      </c>
      <c r="M143" s="2">
        <f t="shared" si="83"/>
        <v>0.73809523809523814</v>
      </c>
      <c r="N143" s="2">
        <f t="shared" si="84"/>
        <v>0.1130952380952381</v>
      </c>
      <c r="O143" s="2">
        <f t="shared" si="85"/>
        <v>7.1428571428571438E-2</v>
      </c>
      <c r="P143" s="1"/>
      <c r="Q143" s="1">
        <v>13</v>
      </c>
      <c r="R143" s="1">
        <v>124</v>
      </c>
      <c r="S143" s="1">
        <v>19</v>
      </c>
      <c r="T143" s="1">
        <v>9</v>
      </c>
      <c r="U143" s="1"/>
      <c r="V143" s="1"/>
      <c r="X143" s="1"/>
      <c r="Y143">
        <v>3</v>
      </c>
      <c r="Z143" s="1"/>
      <c r="AA143" s="1"/>
      <c r="AB143" s="1"/>
      <c r="AD143" s="1"/>
      <c r="AI143" t="str">
        <f t="shared" si="94"/>
        <v>Thompson</v>
      </c>
      <c r="AJ143" t="s">
        <v>2523</v>
      </c>
      <c r="AK143" s="9">
        <v>2</v>
      </c>
      <c r="AL143" s="7"/>
      <c r="AN143" s="91">
        <v>9</v>
      </c>
      <c r="AO143" s="93">
        <v>15</v>
      </c>
      <c r="AP143" s="93">
        <v>65</v>
      </c>
      <c r="AQ143" s="100">
        <v>75870</v>
      </c>
      <c r="AR143" s="100">
        <f t="shared" si="86"/>
        <v>9015</v>
      </c>
      <c r="AS143" t="s">
        <v>1753</v>
      </c>
      <c r="AT143" s="103">
        <f t="shared" si="87"/>
        <v>975870</v>
      </c>
      <c r="AW143">
        <v>48.65</v>
      </c>
      <c r="AX143">
        <v>1.71</v>
      </c>
      <c r="AY143">
        <v>46.94</v>
      </c>
      <c r="AZ143" s="2"/>
      <c r="BF143" s="107" t="e">
        <f t="shared" si="88"/>
        <v>#N/A</v>
      </c>
      <c r="BG143" s="107">
        <f t="shared" si="89"/>
        <v>0</v>
      </c>
      <c r="BH143" s="107">
        <f t="shared" si="90"/>
        <v>0.73799999999999999</v>
      </c>
      <c r="BI143" s="107">
        <f t="shared" si="91"/>
        <v>0</v>
      </c>
      <c r="BJ143" s="107">
        <f t="shared" si="92"/>
        <v>0</v>
      </c>
      <c r="BK143">
        <f t="shared" si="93"/>
        <v>0</v>
      </c>
    </row>
    <row r="144" spans="1:63" hidden="1" outlineLevel="1">
      <c r="A144" t="s">
        <v>2901</v>
      </c>
      <c r="B144" s="9" t="s">
        <v>137</v>
      </c>
      <c r="C144" s="1">
        <f t="shared" si="75"/>
        <v>358</v>
      </c>
      <c r="D144" s="7" t="e">
        <f t="shared" si="76"/>
        <v>#N/A</v>
      </c>
      <c r="E144" s="7">
        <f t="shared" si="77"/>
        <v>3</v>
      </c>
      <c r="F144" s="7">
        <f t="shared" si="78"/>
        <v>1</v>
      </c>
      <c r="G144" s="7">
        <f t="shared" si="74"/>
        <v>2</v>
      </c>
      <c r="H144" s="48">
        <f t="shared" si="79"/>
        <v>131</v>
      </c>
      <c r="I144" s="163">
        <f t="shared" si="80"/>
        <v>0.36592178770949718</v>
      </c>
      <c r="J144" s="8"/>
      <c r="K144" s="2">
        <f t="shared" si="81"/>
        <v>0</v>
      </c>
      <c r="L144" s="2">
        <f t="shared" si="82"/>
        <v>0.13128491620111732</v>
      </c>
      <c r="M144" s="2">
        <f t="shared" si="83"/>
        <v>0.56424581005586594</v>
      </c>
      <c r="N144" s="2">
        <f t="shared" si="84"/>
        <v>0.19832402234636873</v>
      </c>
      <c r="O144" s="2">
        <f t="shared" si="85"/>
        <v>0.10614525139664796</v>
      </c>
      <c r="P144" s="1"/>
      <c r="Q144" s="1">
        <v>47</v>
      </c>
      <c r="R144" s="1">
        <v>202</v>
      </c>
      <c r="S144" s="1">
        <v>71</v>
      </c>
      <c r="T144" s="1">
        <v>33</v>
      </c>
      <c r="U144" s="1"/>
      <c r="V144" s="1"/>
      <c r="X144" s="1"/>
      <c r="Y144">
        <v>5</v>
      </c>
      <c r="Z144" s="1"/>
      <c r="AA144" s="1"/>
      <c r="AB144" s="1"/>
      <c r="AD144" s="1"/>
      <c r="AI144" t="str">
        <f t="shared" si="94"/>
        <v>Tolland</v>
      </c>
      <c r="AJ144" t="s">
        <v>2901</v>
      </c>
      <c r="AK144" s="9">
        <v>2</v>
      </c>
      <c r="AL144" s="7"/>
      <c r="AN144" s="91">
        <v>9</v>
      </c>
      <c r="AO144" s="93">
        <v>13</v>
      </c>
      <c r="AP144" s="93">
        <v>50</v>
      </c>
      <c r="AQ144" s="100">
        <v>76290</v>
      </c>
      <c r="AR144" s="100">
        <f t="shared" si="86"/>
        <v>9013</v>
      </c>
      <c r="AS144" t="s">
        <v>1753</v>
      </c>
      <c r="AT144" s="103">
        <f t="shared" si="87"/>
        <v>976290</v>
      </c>
      <c r="AW144">
        <v>40.299999999999997</v>
      </c>
      <c r="AX144">
        <v>0.59</v>
      </c>
      <c r="AY144">
        <v>39.71</v>
      </c>
      <c r="AZ144" s="2"/>
      <c r="BF144" s="107" t="e">
        <f t="shared" si="88"/>
        <v>#N/A</v>
      </c>
      <c r="BG144" s="107">
        <f t="shared" si="89"/>
        <v>0</v>
      </c>
      <c r="BH144" s="107">
        <f t="shared" si="90"/>
        <v>0.56399999999999995</v>
      </c>
      <c r="BI144" s="107">
        <f t="shared" si="91"/>
        <v>0</v>
      </c>
      <c r="BJ144" s="107">
        <f t="shared" si="92"/>
        <v>0</v>
      </c>
      <c r="BK144">
        <f t="shared" si="93"/>
        <v>0</v>
      </c>
    </row>
    <row r="145" spans="1:63" hidden="1" outlineLevel="1">
      <c r="A145" t="s">
        <v>2050</v>
      </c>
      <c r="B145" s="9" t="s">
        <v>137</v>
      </c>
      <c r="C145" s="1">
        <f t="shared" si="75"/>
        <v>525</v>
      </c>
      <c r="D145" s="7" t="e">
        <f t="shared" si="76"/>
        <v>#N/A</v>
      </c>
      <c r="E145" s="7">
        <f t="shared" si="77"/>
        <v>3</v>
      </c>
      <c r="F145" s="7">
        <f t="shared" si="78"/>
        <v>1</v>
      </c>
      <c r="G145" s="7">
        <f t="shared" si="74"/>
        <v>2</v>
      </c>
      <c r="H145" s="48">
        <f t="shared" si="79"/>
        <v>188</v>
      </c>
      <c r="I145" s="163">
        <f t="shared" si="80"/>
        <v>0.35809523809523808</v>
      </c>
      <c r="J145" s="8"/>
      <c r="K145" s="2">
        <f t="shared" si="81"/>
        <v>0</v>
      </c>
      <c r="L145" s="2">
        <f t="shared" si="82"/>
        <v>0.12571428571428572</v>
      </c>
      <c r="M145" s="2">
        <f t="shared" si="83"/>
        <v>0.56761904761904758</v>
      </c>
      <c r="N145" s="2">
        <f t="shared" si="84"/>
        <v>0.20952380952380953</v>
      </c>
      <c r="O145" s="2">
        <f t="shared" si="85"/>
        <v>9.7142857142857225E-2</v>
      </c>
      <c r="P145" s="1"/>
      <c r="Q145" s="1">
        <v>66</v>
      </c>
      <c r="R145" s="1">
        <v>298</v>
      </c>
      <c r="S145" s="1">
        <v>110</v>
      </c>
      <c r="T145" s="1">
        <v>43</v>
      </c>
      <c r="U145" s="1"/>
      <c r="V145" s="1"/>
      <c r="X145" s="1"/>
      <c r="Y145">
        <v>8</v>
      </c>
      <c r="Z145" s="1"/>
      <c r="AA145" s="1"/>
      <c r="AB145" s="1"/>
      <c r="AD145" s="1"/>
      <c r="AI145" t="str">
        <f t="shared" si="94"/>
        <v>Torrington</v>
      </c>
      <c r="AJ145" t="s">
        <v>1543</v>
      </c>
      <c r="AK145" s="9">
        <v>0</v>
      </c>
      <c r="AL145" s="7"/>
      <c r="AN145" s="91">
        <v>9</v>
      </c>
      <c r="AO145" s="93">
        <v>5</v>
      </c>
      <c r="AP145" s="93">
        <v>105</v>
      </c>
      <c r="AQ145" s="100">
        <v>76570</v>
      </c>
      <c r="AR145" s="100">
        <f t="shared" si="86"/>
        <v>9005</v>
      </c>
      <c r="AS145" t="s">
        <v>1753</v>
      </c>
      <c r="AT145" s="103">
        <f t="shared" si="87"/>
        <v>976570</v>
      </c>
      <c r="AW145">
        <v>40.369999999999997</v>
      </c>
      <c r="AX145">
        <v>0.56999999999999995</v>
      </c>
      <c r="AY145">
        <v>39.79</v>
      </c>
      <c r="AZ145" s="2"/>
      <c r="BF145" s="107" t="e">
        <f t="shared" si="88"/>
        <v>#N/A</v>
      </c>
      <c r="BG145" s="107">
        <f t="shared" si="89"/>
        <v>0</v>
      </c>
      <c r="BH145" s="107">
        <f t="shared" si="90"/>
        <v>0.56699999999999995</v>
      </c>
      <c r="BI145" s="107">
        <f t="shared" si="91"/>
        <v>0</v>
      </c>
      <c r="BJ145" s="107">
        <f t="shared" si="92"/>
        <v>0</v>
      </c>
      <c r="BK145">
        <f t="shared" si="93"/>
        <v>0</v>
      </c>
    </row>
    <row r="146" spans="1:63" hidden="1" outlineLevel="1">
      <c r="A146" t="s">
        <v>2074</v>
      </c>
      <c r="B146" s="9" t="s">
        <v>137</v>
      </c>
      <c r="C146" s="1">
        <f t="shared" si="75"/>
        <v>730</v>
      </c>
      <c r="D146" s="7" t="e">
        <f t="shared" si="76"/>
        <v>#N/A</v>
      </c>
      <c r="E146" s="7">
        <f t="shared" si="77"/>
        <v>2</v>
      </c>
      <c r="F146" s="7">
        <f t="shared" si="78"/>
        <v>1</v>
      </c>
      <c r="G146" s="7">
        <f t="shared" si="74"/>
        <v>3</v>
      </c>
      <c r="H146" s="48">
        <f t="shared" si="79"/>
        <v>431</v>
      </c>
      <c r="I146" s="163">
        <f t="shared" si="80"/>
        <v>0.59041095890410955</v>
      </c>
      <c r="J146" s="8"/>
      <c r="K146" s="2">
        <f t="shared" si="81"/>
        <v>0</v>
      </c>
      <c r="L146" s="2">
        <f t="shared" si="82"/>
        <v>0.11780821917808219</v>
      </c>
      <c r="M146" s="2">
        <f t="shared" si="83"/>
        <v>0.70821917808219181</v>
      </c>
      <c r="N146" s="2">
        <f t="shared" si="84"/>
        <v>9.8630136986301367E-2</v>
      </c>
      <c r="O146" s="2">
        <f t="shared" si="85"/>
        <v>7.5342465753424667E-2</v>
      </c>
      <c r="P146" s="1"/>
      <c r="Q146" s="1">
        <v>86</v>
      </c>
      <c r="R146" s="1">
        <v>517</v>
      </c>
      <c r="S146" s="1">
        <v>72</v>
      </c>
      <c r="T146" s="1">
        <v>42</v>
      </c>
      <c r="U146" s="1"/>
      <c r="V146" s="1"/>
      <c r="X146" s="1"/>
      <c r="Y146">
        <v>13</v>
      </c>
      <c r="Z146" s="1"/>
      <c r="AA146" s="1"/>
      <c r="AB146" s="1"/>
      <c r="AD146" s="1"/>
      <c r="AI146" t="str">
        <f t="shared" si="94"/>
        <v>Trumbull</v>
      </c>
      <c r="AJ146" t="s">
        <v>18</v>
      </c>
      <c r="AK146" s="9">
        <v>4</v>
      </c>
      <c r="AL146" s="7"/>
      <c r="AN146" s="91">
        <v>9</v>
      </c>
      <c r="AO146" s="93">
        <v>1</v>
      </c>
      <c r="AP146" s="93">
        <v>100</v>
      </c>
      <c r="AQ146" s="100">
        <v>77200</v>
      </c>
      <c r="AR146" s="100">
        <f t="shared" si="86"/>
        <v>9001</v>
      </c>
      <c r="AS146" t="s">
        <v>1753</v>
      </c>
      <c r="AT146" s="103">
        <f t="shared" si="87"/>
        <v>977200</v>
      </c>
      <c r="AW146">
        <v>23.52</v>
      </c>
      <c r="AX146">
        <v>0.23</v>
      </c>
      <c r="AY146">
        <v>23.29</v>
      </c>
      <c r="AZ146" s="2"/>
      <c r="BF146" s="107" t="e">
        <f t="shared" si="88"/>
        <v>#N/A</v>
      </c>
      <c r="BG146" s="107">
        <f t="shared" si="89"/>
        <v>0</v>
      </c>
      <c r="BH146" s="107">
        <f t="shared" si="90"/>
        <v>0.70799999999999996</v>
      </c>
      <c r="BI146" s="107">
        <f t="shared" si="91"/>
        <v>0</v>
      </c>
      <c r="BJ146" s="107">
        <f t="shared" si="92"/>
        <v>0</v>
      </c>
      <c r="BK146">
        <f t="shared" si="93"/>
        <v>0</v>
      </c>
    </row>
    <row r="147" spans="1:63" hidden="1" outlineLevel="1">
      <c r="A147" t="s">
        <v>3341</v>
      </c>
      <c r="B147" s="9" t="s">
        <v>137</v>
      </c>
      <c r="C147" s="1">
        <f t="shared" si="75"/>
        <v>59</v>
      </c>
      <c r="D147" s="7" t="e">
        <f t="shared" si="76"/>
        <v>#N/A</v>
      </c>
      <c r="E147" s="7">
        <f t="shared" si="77"/>
        <v>2</v>
      </c>
      <c r="F147" s="7">
        <f t="shared" si="78"/>
        <v>1</v>
      </c>
      <c r="G147" s="7">
        <f t="shared" si="74"/>
        <v>3</v>
      </c>
      <c r="H147" s="48">
        <f t="shared" si="79"/>
        <v>16</v>
      </c>
      <c r="I147" s="163">
        <f t="shared" si="80"/>
        <v>0.2711864406779661</v>
      </c>
      <c r="J147" s="8"/>
      <c r="K147" s="2">
        <f t="shared" si="81"/>
        <v>0</v>
      </c>
      <c r="L147" s="2">
        <f t="shared" si="82"/>
        <v>0.20338983050847459</v>
      </c>
      <c r="M147" s="2">
        <f t="shared" si="83"/>
        <v>0.47457627118644069</v>
      </c>
      <c r="N147" s="2">
        <f t="shared" si="84"/>
        <v>0.16949152542372881</v>
      </c>
      <c r="O147" s="2">
        <f t="shared" si="85"/>
        <v>0.15254237288135591</v>
      </c>
      <c r="P147" s="1"/>
      <c r="Q147" s="1">
        <v>12</v>
      </c>
      <c r="R147" s="1">
        <v>28</v>
      </c>
      <c r="S147" s="1">
        <v>10</v>
      </c>
      <c r="T147" s="1">
        <v>5</v>
      </c>
      <c r="U147" s="1"/>
      <c r="V147" s="1"/>
      <c r="X147" s="1"/>
      <c r="Y147">
        <v>4</v>
      </c>
      <c r="Z147" s="1"/>
      <c r="AA147" s="1"/>
      <c r="AB147" s="1"/>
      <c r="AD147" s="1"/>
      <c r="AI147" t="str">
        <f t="shared" si="94"/>
        <v>Union</v>
      </c>
      <c r="AJ147" t="s">
        <v>2901</v>
      </c>
      <c r="AK147" s="9">
        <v>2</v>
      </c>
      <c r="AL147" s="7"/>
      <c r="AN147" s="91">
        <v>9</v>
      </c>
      <c r="AO147" s="93">
        <v>13</v>
      </c>
      <c r="AP147" s="93">
        <v>55</v>
      </c>
      <c r="AQ147" s="100">
        <v>77830</v>
      </c>
      <c r="AR147" s="100">
        <f t="shared" si="86"/>
        <v>9013</v>
      </c>
      <c r="AS147" t="s">
        <v>1753</v>
      </c>
      <c r="AT147" s="103">
        <f t="shared" si="87"/>
        <v>977830</v>
      </c>
      <c r="AW147">
        <v>29.83</v>
      </c>
      <c r="AX147">
        <v>1.1200000000000001</v>
      </c>
      <c r="AY147">
        <v>28.71</v>
      </c>
      <c r="AZ147" s="2"/>
      <c r="BF147" s="107" t="e">
        <f t="shared" si="88"/>
        <v>#N/A</v>
      </c>
      <c r="BG147" s="107">
        <f t="shared" si="89"/>
        <v>0</v>
      </c>
      <c r="BH147" s="107">
        <f t="shared" si="90"/>
        <v>0.47399999999999998</v>
      </c>
      <c r="BI147" s="107">
        <f t="shared" si="91"/>
        <v>0</v>
      </c>
      <c r="BJ147" s="107">
        <f t="shared" si="92"/>
        <v>0</v>
      </c>
      <c r="BK147">
        <f t="shared" si="93"/>
        <v>0</v>
      </c>
    </row>
    <row r="148" spans="1:63" hidden="1" outlineLevel="1">
      <c r="A148" t="s">
        <v>469</v>
      </c>
      <c r="B148" s="9" t="s">
        <v>137</v>
      </c>
      <c r="C148" s="1">
        <f t="shared" si="75"/>
        <v>461</v>
      </c>
      <c r="D148" s="7" t="e">
        <f t="shared" si="76"/>
        <v>#N/A</v>
      </c>
      <c r="E148" s="7">
        <f t="shared" si="77"/>
        <v>2</v>
      </c>
      <c r="F148" s="7">
        <f t="shared" si="78"/>
        <v>1</v>
      </c>
      <c r="G148" s="7">
        <f t="shared" si="74"/>
        <v>2</v>
      </c>
      <c r="H148" s="48">
        <f t="shared" si="79"/>
        <v>227</v>
      </c>
      <c r="I148" s="163">
        <f t="shared" si="80"/>
        <v>0.49240780911062909</v>
      </c>
      <c r="J148" s="8"/>
      <c r="K148" s="2">
        <f t="shared" si="81"/>
        <v>0</v>
      </c>
      <c r="L148" s="2">
        <f t="shared" si="82"/>
        <v>0.13232104121475055</v>
      </c>
      <c r="M148" s="2">
        <f t="shared" si="83"/>
        <v>0.62472885032537961</v>
      </c>
      <c r="N148" s="2">
        <f t="shared" si="84"/>
        <v>0.13232104121475055</v>
      </c>
      <c r="O148" s="2">
        <f t="shared" si="85"/>
        <v>0.11062906724511931</v>
      </c>
      <c r="P148" s="1"/>
      <c r="Q148" s="1">
        <v>61</v>
      </c>
      <c r="R148" s="1">
        <v>288</v>
      </c>
      <c r="S148" s="1">
        <v>61</v>
      </c>
      <c r="T148" s="1">
        <v>40</v>
      </c>
      <c r="U148" s="1"/>
      <c r="V148" s="1"/>
      <c r="X148" s="1"/>
      <c r="Y148">
        <v>11</v>
      </c>
      <c r="Z148" s="1"/>
      <c r="AA148" s="1"/>
      <c r="AB148" s="1"/>
      <c r="AD148" s="1"/>
      <c r="AI148" t="str">
        <f t="shared" si="94"/>
        <v>Vernon</v>
      </c>
      <c r="AJ148" t="s">
        <v>2901</v>
      </c>
      <c r="AK148" s="9">
        <v>2</v>
      </c>
      <c r="AL148" s="7"/>
      <c r="AN148" s="91">
        <v>9</v>
      </c>
      <c r="AO148" s="93">
        <v>13</v>
      </c>
      <c r="AP148" s="93">
        <v>60</v>
      </c>
      <c r="AQ148" s="100">
        <v>78250</v>
      </c>
      <c r="AR148" s="100">
        <f t="shared" si="86"/>
        <v>9013</v>
      </c>
      <c r="AS148" t="s">
        <v>1753</v>
      </c>
      <c r="AT148" s="103">
        <f t="shared" si="87"/>
        <v>978250</v>
      </c>
      <c r="AW148">
        <v>18.07</v>
      </c>
      <c r="AX148">
        <v>0.34</v>
      </c>
      <c r="AY148">
        <v>17.73</v>
      </c>
      <c r="AZ148" s="2"/>
      <c r="BF148" s="107" t="e">
        <f t="shared" si="88"/>
        <v>#N/A</v>
      </c>
      <c r="BG148" s="107">
        <f t="shared" si="89"/>
        <v>0</v>
      </c>
      <c r="BH148" s="107">
        <f t="shared" si="90"/>
        <v>0.624</v>
      </c>
      <c r="BI148" s="107">
        <f t="shared" si="91"/>
        <v>0</v>
      </c>
      <c r="BJ148" s="107">
        <f t="shared" si="92"/>
        <v>0</v>
      </c>
      <c r="BK148">
        <f t="shared" si="93"/>
        <v>0</v>
      </c>
    </row>
    <row r="149" spans="1:63" hidden="1" outlineLevel="1">
      <c r="A149" t="s">
        <v>3037</v>
      </c>
      <c r="B149" s="9" t="s">
        <v>137</v>
      </c>
      <c r="C149" s="1">
        <f t="shared" si="75"/>
        <v>53</v>
      </c>
      <c r="D149" s="7" t="e">
        <f t="shared" si="76"/>
        <v>#N/A</v>
      </c>
      <c r="E149" s="7">
        <f t="shared" si="77"/>
        <v>3</v>
      </c>
      <c r="F149" s="7">
        <f t="shared" si="78"/>
        <v>1</v>
      </c>
      <c r="G149" s="7">
        <f t="shared" si="74"/>
        <v>2</v>
      </c>
      <c r="H149" s="48">
        <f t="shared" si="79"/>
        <v>12</v>
      </c>
      <c r="I149" s="163">
        <f t="shared" si="80"/>
        <v>0.22641509433962265</v>
      </c>
      <c r="J149" s="8"/>
      <c r="K149" s="2">
        <f t="shared" si="81"/>
        <v>0</v>
      </c>
      <c r="L149" s="2">
        <f t="shared" si="82"/>
        <v>0.16981132075471697</v>
      </c>
      <c r="M149" s="2">
        <f t="shared" si="83"/>
        <v>0.49056603773584906</v>
      </c>
      <c r="N149" s="2">
        <f t="shared" si="84"/>
        <v>0.26415094339622641</v>
      </c>
      <c r="O149" s="2">
        <f t="shared" si="85"/>
        <v>7.5471698113207586E-2</v>
      </c>
      <c r="P149" s="1"/>
      <c r="Q149" s="1">
        <v>9</v>
      </c>
      <c r="R149" s="1">
        <v>26</v>
      </c>
      <c r="S149" s="1">
        <v>14</v>
      </c>
      <c r="T149" s="1">
        <v>3</v>
      </c>
      <c r="U149" s="1"/>
      <c r="V149" s="1"/>
      <c r="X149" s="1"/>
      <c r="Y149">
        <v>1</v>
      </c>
      <c r="Z149" s="1"/>
      <c r="AA149" s="1"/>
      <c r="AB149" s="1"/>
      <c r="AD149" s="1"/>
      <c r="AI149" t="str">
        <f t="shared" si="94"/>
        <v>Voluntown</v>
      </c>
      <c r="AJ149" t="s">
        <v>2900</v>
      </c>
      <c r="AK149" s="9">
        <v>2</v>
      </c>
      <c r="AL149" s="7"/>
      <c r="AN149" s="91">
        <v>9</v>
      </c>
      <c r="AO149" s="93">
        <v>11</v>
      </c>
      <c r="AP149" s="93">
        <v>100</v>
      </c>
      <c r="AQ149" s="100">
        <v>78600</v>
      </c>
      <c r="AR149" s="100">
        <f t="shared" si="86"/>
        <v>9011</v>
      </c>
      <c r="AS149" t="s">
        <v>1753</v>
      </c>
      <c r="AT149" s="103">
        <f t="shared" si="87"/>
        <v>978600</v>
      </c>
      <c r="AW149">
        <v>39.76</v>
      </c>
      <c r="AX149">
        <v>0.85</v>
      </c>
      <c r="AY149">
        <v>38.92</v>
      </c>
      <c r="AZ149" s="2"/>
      <c r="BF149" s="107" t="e">
        <f t="shared" si="88"/>
        <v>#N/A</v>
      </c>
      <c r="BG149" s="107">
        <f t="shared" si="89"/>
        <v>0</v>
      </c>
      <c r="BH149" s="107">
        <f t="shared" si="90"/>
        <v>0.49</v>
      </c>
      <c r="BI149" s="107">
        <f t="shared" si="91"/>
        <v>0</v>
      </c>
      <c r="BJ149" s="107">
        <f t="shared" si="92"/>
        <v>0</v>
      </c>
      <c r="BK149">
        <f t="shared" si="93"/>
        <v>0</v>
      </c>
    </row>
    <row r="150" spans="1:63" hidden="1" outlineLevel="1">
      <c r="A150" t="s">
        <v>544</v>
      </c>
      <c r="B150" s="9" t="s">
        <v>137</v>
      </c>
      <c r="C150" s="1">
        <f t="shared" si="75"/>
        <v>575</v>
      </c>
      <c r="D150" s="7" t="e">
        <f t="shared" si="76"/>
        <v>#N/A</v>
      </c>
      <c r="E150" s="7">
        <f t="shared" si="77"/>
        <v>2</v>
      </c>
      <c r="F150" s="7">
        <f t="shared" si="78"/>
        <v>1</v>
      </c>
      <c r="G150" s="7">
        <f t="shared" si="74"/>
        <v>3</v>
      </c>
      <c r="H150" s="48">
        <f t="shared" si="79"/>
        <v>264</v>
      </c>
      <c r="I150" s="163">
        <f t="shared" si="80"/>
        <v>0.45913043478260868</v>
      </c>
      <c r="J150" s="8"/>
      <c r="K150" s="2">
        <f t="shared" si="81"/>
        <v>0</v>
      </c>
      <c r="L150" s="2">
        <f t="shared" si="82"/>
        <v>0.13565217391304349</v>
      </c>
      <c r="M150" s="2">
        <f t="shared" si="83"/>
        <v>0.59478260869565214</v>
      </c>
      <c r="N150" s="2">
        <f t="shared" si="84"/>
        <v>0.13043478260869565</v>
      </c>
      <c r="O150" s="2">
        <f t="shared" si="85"/>
        <v>0.1391304347826087</v>
      </c>
      <c r="P150" s="1"/>
      <c r="Q150" s="1">
        <v>78</v>
      </c>
      <c r="R150" s="1">
        <v>342</v>
      </c>
      <c r="S150" s="1">
        <v>75</v>
      </c>
      <c r="T150" s="1">
        <v>69</v>
      </c>
      <c r="U150" s="1"/>
      <c r="V150" s="1"/>
      <c r="X150" s="1"/>
      <c r="Y150">
        <v>11</v>
      </c>
      <c r="Z150" s="1"/>
      <c r="AA150" s="1"/>
      <c r="AB150" s="1"/>
      <c r="AD150" s="1"/>
      <c r="AI150" t="str">
        <f t="shared" si="94"/>
        <v>Wallingford</v>
      </c>
      <c r="AJ150" t="s">
        <v>3296</v>
      </c>
      <c r="AK150" s="9">
        <v>3</v>
      </c>
      <c r="AL150" s="7"/>
      <c r="AN150" s="91">
        <v>9</v>
      </c>
      <c r="AO150" s="93">
        <v>9</v>
      </c>
      <c r="AP150" s="93">
        <v>115</v>
      </c>
      <c r="AQ150" s="100">
        <v>78740</v>
      </c>
      <c r="AR150" s="100">
        <f t="shared" si="86"/>
        <v>9009</v>
      </c>
      <c r="AS150" t="s">
        <v>1753</v>
      </c>
      <c r="AT150" s="103">
        <f t="shared" si="87"/>
        <v>978740</v>
      </c>
      <c r="AW150">
        <v>39.880000000000003</v>
      </c>
      <c r="AX150">
        <v>0.86</v>
      </c>
      <c r="AY150">
        <v>39.020000000000003</v>
      </c>
      <c r="AZ150" s="2"/>
      <c r="BF150" s="107" t="e">
        <f t="shared" si="88"/>
        <v>#N/A</v>
      </c>
      <c r="BG150" s="107">
        <f t="shared" si="89"/>
        <v>0</v>
      </c>
      <c r="BH150" s="107">
        <f t="shared" si="90"/>
        <v>0.59399999999999997</v>
      </c>
      <c r="BI150" s="107">
        <f t="shared" si="91"/>
        <v>0</v>
      </c>
      <c r="BJ150" s="107">
        <f t="shared" si="92"/>
        <v>0</v>
      </c>
      <c r="BK150">
        <f t="shared" si="93"/>
        <v>0</v>
      </c>
    </row>
    <row r="151" spans="1:63" hidden="1" outlineLevel="1">
      <c r="A151" t="s">
        <v>1171</v>
      </c>
      <c r="B151" s="9" t="s">
        <v>137</v>
      </c>
      <c r="C151" s="1">
        <f t="shared" si="75"/>
        <v>85</v>
      </c>
      <c r="D151" s="7" t="e">
        <f t="shared" si="76"/>
        <v>#N/A</v>
      </c>
      <c r="E151" s="7">
        <f t="shared" si="77"/>
        <v>3</v>
      </c>
      <c r="F151" s="7">
        <f t="shared" si="78"/>
        <v>1</v>
      </c>
      <c r="G151" s="7">
        <f t="shared" si="74"/>
        <v>2</v>
      </c>
      <c r="H151" s="48">
        <f t="shared" si="79"/>
        <v>32</v>
      </c>
      <c r="I151" s="163">
        <f t="shared" si="80"/>
        <v>0.37647058823529411</v>
      </c>
      <c r="J151" s="8"/>
      <c r="K151" s="2">
        <f t="shared" si="81"/>
        <v>0</v>
      </c>
      <c r="L151" s="2">
        <f t="shared" si="82"/>
        <v>4.7058823529411764E-2</v>
      </c>
      <c r="M151" s="2">
        <f t="shared" si="83"/>
        <v>0.62352941176470589</v>
      </c>
      <c r="N151" s="2">
        <f t="shared" si="84"/>
        <v>0.24705882352941178</v>
      </c>
      <c r="O151" s="2">
        <f t="shared" si="85"/>
        <v>8.2352941176470518E-2</v>
      </c>
      <c r="P151" s="1"/>
      <c r="Q151" s="1">
        <v>4</v>
      </c>
      <c r="R151" s="1">
        <v>53</v>
      </c>
      <c r="S151" s="1">
        <v>21</v>
      </c>
      <c r="T151" s="1">
        <v>4</v>
      </c>
      <c r="U151" s="1"/>
      <c r="V151" s="1"/>
      <c r="X151" s="1"/>
      <c r="Y151">
        <v>3</v>
      </c>
      <c r="Z151" s="1"/>
      <c r="AA151" s="1"/>
      <c r="AB151" s="1"/>
      <c r="AD151" s="1"/>
      <c r="AI151" t="str">
        <f t="shared" si="94"/>
        <v>Warren</v>
      </c>
      <c r="AJ151" t="s">
        <v>1543</v>
      </c>
      <c r="AK151" s="9">
        <v>5</v>
      </c>
      <c r="AL151" s="7"/>
      <c r="AN151" s="91">
        <v>9</v>
      </c>
      <c r="AO151" s="93">
        <v>5</v>
      </c>
      <c r="AP151" s="93">
        <v>110</v>
      </c>
      <c r="AQ151" s="100">
        <v>79510</v>
      </c>
      <c r="AR151" s="100">
        <f t="shared" si="86"/>
        <v>9005</v>
      </c>
      <c r="AS151" t="s">
        <v>1753</v>
      </c>
      <c r="AT151" s="103">
        <f t="shared" si="87"/>
        <v>979510</v>
      </c>
      <c r="AW151">
        <v>27.56</v>
      </c>
      <c r="AX151">
        <v>1.25</v>
      </c>
      <c r="AY151">
        <v>26.31</v>
      </c>
      <c r="AZ151" s="2"/>
      <c r="BF151" s="107" t="e">
        <f t="shared" si="88"/>
        <v>#N/A</v>
      </c>
      <c r="BG151" s="107">
        <f t="shared" si="89"/>
        <v>0</v>
      </c>
      <c r="BH151" s="107">
        <f t="shared" si="90"/>
        <v>0.623</v>
      </c>
      <c r="BI151" s="107">
        <f t="shared" si="91"/>
        <v>0</v>
      </c>
      <c r="BJ151" s="107">
        <f t="shared" si="92"/>
        <v>0</v>
      </c>
      <c r="BK151">
        <f t="shared" si="93"/>
        <v>0</v>
      </c>
    </row>
    <row r="152" spans="1:63" hidden="1" outlineLevel="1">
      <c r="A152" t="s">
        <v>650</v>
      </c>
      <c r="B152" s="9" t="s">
        <v>137</v>
      </c>
      <c r="C152" s="1">
        <f t="shared" si="75"/>
        <v>108</v>
      </c>
      <c r="D152" s="7" t="e">
        <f t="shared" si="76"/>
        <v>#N/A</v>
      </c>
      <c r="E152" s="7">
        <f t="shared" si="77"/>
        <v>2</v>
      </c>
      <c r="F152" s="7">
        <f t="shared" si="78"/>
        <v>1</v>
      </c>
      <c r="G152" s="7">
        <f t="shared" si="74"/>
        <v>3</v>
      </c>
      <c r="H152" s="48">
        <f t="shared" si="79"/>
        <v>61</v>
      </c>
      <c r="I152" s="163">
        <f t="shared" si="80"/>
        <v>0.56481481481481477</v>
      </c>
      <c r="J152" s="8"/>
      <c r="K152" s="2">
        <f t="shared" si="81"/>
        <v>0</v>
      </c>
      <c r="L152" s="2">
        <f t="shared" si="82"/>
        <v>0.12037037037037036</v>
      </c>
      <c r="M152" s="2">
        <f t="shared" si="83"/>
        <v>0.68518518518518523</v>
      </c>
      <c r="N152" s="2">
        <f t="shared" si="84"/>
        <v>0.10185185185185185</v>
      </c>
      <c r="O152" s="2">
        <f t="shared" si="85"/>
        <v>9.2592592592592574E-2</v>
      </c>
      <c r="P152" s="1"/>
      <c r="Q152" s="1">
        <v>13</v>
      </c>
      <c r="R152" s="1">
        <v>74</v>
      </c>
      <c r="S152" s="1">
        <v>11</v>
      </c>
      <c r="T152" s="1">
        <v>8</v>
      </c>
      <c r="U152" s="1"/>
      <c r="V152" s="1"/>
      <c r="X152" s="1"/>
      <c r="Y152">
        <v>2</v>
      </c>
      <c r="Z152" s="1"/>
      <c r="AA152" s="1"/>
      <c r="AB152" s="1"/>
      <c r="AD152" s="1"/>
      <c r="AI152" t="str">
        <f t="shared" si="94"/>
        <v>Washington</v>
      </c>
      <c r="AJ152" t="s">
        <v>1543</v>
      </c>
      <c r="AK152" s="9">
        <v>5</v>
      </c>
      <c r="AL152" s="7"/>
      <c r="AN152" s="91">
        <v>9</v>
      </c>
      <c r="AO152" s="93">
        <v>5</v>
      </c>
      <c r="AP152" s="93">
        <v>115</v>
      </c>
      <c r="AQ152" s="100">
        <v>79720</v>
      </c>
      <c r="AR152" s="100">
        <f t="shared" si="86"/>
        <v>9005</v>
      </c>
      <c r="AS152" t="s">
        <v>1753</v>
      </c>
      <c r="AT152" s="103">
        <f t="shared" si="87"/>
        <v>979720</v>
      </c>
      <c r="AW152">
        <v>38.71</v>
      </c>
      <c r="AX152">
        <v>0.52</v>
      </c>
      <c r="AY152">
        <v>38.19</v>
      </c>
      <c r="AZ152" s="2"/>
      <c r="BF152" s="107" t="e">
        <f t="shared" si="88"/>
        <v>#N/A</v>
      </c>
      <c r="BG152" s="107">
        <f t="shared" si="89"/>
        <v>0</v>
      </c>
      <c r="BH152" s="107">
        <f t="shared" si="90"/>
        <v>0.68500000000000005</v>
      </c>
      <c r="BI152" s="107">
        <f t="shared" si="91"/>
        <v>0</v>
      </c>
      <c r="BJ152" s="107">
        <f t="shared" si="92"/>
        <v>0</v>
      </c>
      <c r="BK152">
        <f t="shared" si="93"/>
        <v>0</v>
      </c>
    </row>
    <row r="153" spans="1:63" hidden="1" outlineLevel="1">
      <c r="A153" t="s">
        <v>23</v>
      </c>
      <c r="B153" s="9" t="s">
        <v>137</v>
      </c>
      <c r="C153" s="1">
        <f t="shared" si="75"/>
        <v>674</v>
      </c>
      <c r="D153" s="7" t="e">
        <f t="shared" si="76"/>
        <v>#N/A</v>
      </c>
      <c r="E153" s="7">
        <f t="shared" si="77"/>
        <v>3</v>
      </c>
      <c r="F153" s="7">
        <f t="shared" si="78"/>
        <v>1</v>
      </c>
      <c r="G153" s="7">
        <f t="shared" si="74"/>
        <v>2</v>
      </c>
      <c r="H153" s="48">
        <f t="shared" si="79"/>
        <v>255</v>
      </c>
      <c r="I153" s="163">
        <f t="shared" si="80"/>
        <v>0.37833827893175076</v>
      </c>
      <c r="J153" s="8"/>
      <c r="K153" s="2">
        <f t="shared" si="81"/>
        <v>0</v>
      </c>
      <c r="L153" s="2">
        <f t="shared" si="82"/>
        <v>0.11275964391691394</v>
      </c>
      <c r="M153" s="2">
        <f t="shared" si="83"/>
        <v>0.58011869436201779</v>
      </c>
      <c r="N153" s="2">
        <f t="shared" si="84"/>
        <v>0.20178041543026706</v>
      </c>
      <c r="O153" s="2">
        <f t="shared" si="85"/>
        <v>0.10534124629080119</v>
      </c>
      <c r="P153" s="1"/>
      <c r="Q153" s="1">
        <v>76</v>
      </c>
      <c r="R153" s="1">
        <v>391</v>
      </c>
      <c r="S153" s="1">
        <v>136</v>
      </c>
      <c r="T153" s="1">
        <v>64</v>
      </c>
      <c r="U153" s="1"/>
      <c r="V153" s="1"/>
      <c r="X153" s="1"/>
      <c r="Y153">
        <v>7</v>
      </c>
      <c r="Z153" s="1"/>
      <c r="AA153" s="1"/>
      <c r="AB153" s="1"/>
      <c r="AD153" s="1"/>
      <c r="AI153" t="str">
        <f t="shared" si="94"/>
        <v>Waterbury</v>
      </c>
      <c r="AJ153" t="s">
        <v>3296</v>
      </c>
      <c r="AK153" s="9">
        <v>0</v>
      </c>
      <c r="AL153" s="7"/>
      <c r="AN153" s="91">
        <v>9</v>
      </c>
      <c r="AO153" s="93">
        <v>9</v>
      </c>
      <c r="AP153" s="93">
        <v>120</v>
      </c>
      <c r="AQ153" s="100">
        <v>80070</v>
      </c>
      <c r="AR153" s="100">
        <f t="shared" si="86"/>
        <v>9009</v>
      </c>
      <c r="AS153" t="s">
        <v>1753</v>
      </c>
      <c r="AT153" s="103">
        <f t="shared" si="87"/>
        <v>980070</v>
      </c>
      <c r="AW153">
        <v>28.92</v>
      </c>
      <c r="AX153">
        <v>0.35</v>
      </c>
      <c r="AY153">
        <v>28.57</v>
      </c>
      <c r="AZ153" s="2"/>
      <c r="BF153" s="107" t="e">
        <f t="shared" si="88"/>
        <v>#N/A</v>
      </c>
      <c r="BG153" s="107">
        <f t="shared" si="89"/>
        <v>0</v>
      </c>
      <c r="BH153" s="107">
        <f t="shared" si="90"/>
        <v>0.57999999999999996</v>
      </c>
      <c r="BI153" s="107">
        <f t="shared" si="91"/>
        <v>0</v>
      </c>
      <c r="BJ153" s="107">
        <f t="shared" si="92"/>
        <v>0</v>
      </c>
      <c r="BK153">
        <f t="shared" si="93"/>
        <v>0</v>
      </c>
    </row>
    <row r="154" spans="1:63" hidden="1" outlineLevel="1">
      <c r="A154" t="s">
        <v>357</v>
      </c>
      <c r="B154" s="9" t="s">
        <v>137</v>
      </c>
      <c r="C154" s="1">
        <f t="shared" si="75"/>
        <v>357</v>
      </c>
      <c r="D154" s="7" t="e">
        <f t="shared" si="76"/>
        <v>#N/A</v>
      </c>
      <c r="E154" s="7">
        <f t="shared" si="77"/>
        <v>3</v>
      </c>
      <c r="F154" s="7">
        <f t="shared" si="78"/>
        <v>1</v>
      </c>
      <c r="G154" s="7">
        <f t="shared" si="74"/>
        <v>2</v>
      </c>
      <c r="H154" s="48">
        <f t="shared" si="79"/>
        <v>194</v>
      </c>
      <c r="I154" s="163">
        <f t="shared" si="80"/>
        <v>0.54341736694677867</v>
      </c>
      <c r="J154" s="8"/>
      <c r="K154" s="2">
        <f t="shared" si="81"/>
        <v>0</v>
      </c>
      <c r="L154" s="2">
        <f t="shared" si="82"/>
        <v>0.10084033613445378</v>
      </c>
      <c r="M154" s="2">
        <f t="shared" si="83"/>
        <v>0.67507002801120453</v>
      </c>
      <c r="N154" s="2">
        <f t="shared" si="84"/>
        <v>0.13165266106442577</v>
      </c>
      <c r="O154" s="2">
        <f t="shared" si="85"/>
        <v>9.2436974789915943E-2</v>
      </c>
      <c r="P154" s="1"/>
      <c r="Q154" s="1">
        <v>36</v>
      </c>
      <c r="R154" s="1">
        <v>241</v>
      </c>
      <c r="S154" s="1">
        <v>47</v>
      </c>
      <c r="T154" s="1">
        <v>25</v>
      </c>
      <c r="U154" s="1"/>
      <c r="V154" s="1"/>
      <c r="X154" s="1"/>
      <c r="Y154">
        <v>8</v>
      </c>
      <c r="Z154" s="1"/>
      <c r="AA154" s="1"/>
      <c r="AB154" s="1"/>
      <c r="AD154" s="1"/>
      <c r="AI154" t="str">
        <f t="shared" si="94"/>
        <v>Waterford</v>
      </c>
      <c r="AJ154" t="s">
        <v>2900</v>
      </c>
      <c r="AK154" s="9">
        <v>2</v>
      </c>
      <c r="AL154" s="7"/>
      <c r="AN154" s="91">
        <v>9</v>
      </c>
      <c r="AO154" s="93">
        <v>11</v>
      </c>
      <c r="AP154" s="93">
        <v>105</v>
      </c>
      <c r="AQ154" s="100">
        <v>80280</v>
      </c>
      <c r="AR154" s="100">
        <f t="shared" si="86"/>
        <v>9011</v>
      </c>
      <c r="AS154" t="s">
        <v>1753</v>
      </c>
      <c r="AT154" s="103">
        <f t="shared" si="87"/>
        <v>980280</v>
      </c>
      <c r="AW154">
        <v>44.39</v>
      </c>
      <c r="AX154">
        <v>11.64</v>
      </c>
      <c r="AY154">
        <v>32.75</v>
      </c>
      <c r="AZ154" s="2"/>
      <c r="BF154" s="107" t="e">
        <f t="shared" si="88"/>
        <v>#N/A</v>
      </c>
      <c r="BG154" s="107">
        <f t="shared" si="89"/>
        <v>0</v>
      </c>
      <c r="BH154" s="107">
        <f t="shared" si="90"/>
        <v>0.67500000000000004</v>
      </c>
      <c r="BI154" s="107">
        <f t="shared" si="91"/>
        <v>0</v>
      </c>
      <c r="BJ154" s="107">
        <f t="shared" si="92"/>
        <v>0</v>
      </c>
      <c r="BK154">
        <f t="shared" si="93"/>
        <v>0</v>
      </c>
    </row>
    <row r="155" spans="1:63" hidden="1" outlineLevel="1">
      <c r="A155" t="s">
        <v>2783</v>
      </c>
      <c r="B155" s="9" t="s">
        <v>137</v>
      </c>
      <c r="C155" s="1">
        <f t="shared" si="75"/>
        <v>408</v>
      </c>
      <c r="D155" s="7">
        <f t="shared" si="76"/>
        <v>5</v>
      </c>
      <c r="E155" s="7">
        <f t="shared" si="77"/>
        <v>2</v>
      </c>
      <c r="F155" s="7">
        <f t="shared" si="78"/>
        <v>1</v>
      </c>
      <c r="G155" s="7">
        <f t="shared" si="74"/>
        <v>3</v>
      </c>
      <c r="H155" s="48">
        <f t="shared" si="79"/>
        <v>191</v>
      </c>
      <c r="I155" s="163">
        <f t="shared" si="80"/>
        <v>0.46813725490196079</v>
      </c>
      <c r="J155" s="8"/>
      <c r="K155" s="2">
        <f t="shared" si="81"/>
        <v>0</v>
      </c>
      <c r="L155" s="2">
        <f t="shared" si="82"/>
        <v>0.13970588235294118</v>
      </c>
      <c r="M155" s="2">
        <f t="shared" si="83"/>
        <v>0.60784313725490191</v>
      </c>
      <c r="N155" s="2">
        <f t="shared" si="84"/>
        <v>0.13725490196078433</v>
      </c>
      <c r="O155" s="2">
        <f t="shared" si="85"/>
        <v>0.11519607843137264</v>
      </c>
      <c r="P155" s="1"/>
      <c r="Q155" s="1">
        <v>57</v>
      </c>
      <c r="R155" s="1">
        <v>248</v>
      </c>
      <c r="S155" s="1">
        <v>56</v>
      </c>
      <c r="T155" s="1">
        <v>47</v>
      </c>
      <c r="U155" s="1"/>
      <c r="V155" s="1"/>
      <c r="X155" s="1"/>
      <c r="Y155">
        <v>0</v>
      </c>
      <c r="Z155" s="1"/>
      <c r="AA155" s="1"/>
      <c r="AB155" s="1"/>
      <c r="AD155" s="1"/>
      <c r="AI155" t="str">
        <f t="shared" si="94"/>
        <v>Watertown</v>
      </c>
      <c r="AJ155" t="s">
        <v>1543</v>
      </c>
      <c r="AK155" s="9">
        <v>5</v>
      </c>
      <c r="AL155" s="7"/>
      <c r="AN155" s="91">
        <v>9</v>
      </c>
      <c r="AO155" s="93">
        <v>5</v>
      </c>
      <c r="AP155" s="93">
        <v>120</v>
      </c>
      <c r="AQ155" s="100">
        <v>80490</v>
      </c>
      <c r="AR155" s="100">
        <f t="shared" si="86"/>
        <v>9005</v>
      </c>
      <c r="AS155" t="s">
        <v>1753</v>
      </c>
      <c r="AT155" s="103">
        <f t="shared" si="87"/>
        <v>980490</v>
      </c>
      <c r="AW155">
        <v>29.58</v>
      </c>
      <c r="AX155">
        <v>0.43</v>
      </c>
      <c r="AY155">
        <v>29.15</v>
      </c>
      <c r="AZ155" s="2"/>
      <c r="BF155" s="107">
        <f t="shared" si="88"/>
        <v>0</v>
      </c>
      <c r="BG155" s="107">
        <f t="shared" si="89"/>
        <v>0</v>
      </c>
      <c r="BH155" s="107">
        <f t="shared" si="90"/>
        <v>0.60699999999999998</v>
      </c>
      <c r="BI155" s="107">
        <f t="shared" si="91"/>
        <v>0</v>
      </c>
      <c r="BJ155" s="107">
        <f t="shared" si="92"/>
        <v>0</v>
      </c>
      <c r="BK155">
        <f t="shared" si="93"/>
        <v>0</v>
      </c>
    </row>
    <row r="156" spans="1:63" hidden="1" outlineLevel="1">
      <c r="A156" t="s">
        <v>600</v>
      </c>
      <c r="B156" s="9" t="s">
        <v>137</v>
      </c>
      <c r="C156" s="1">
        <f t="shared" si="75"/>
        <v>1142</v>
      </c>
      <c r="D156" s="7" t="e">
        <f t="shared" si="76"/>
        <v>#N/A</v>
      </c>
      <c r="E156" s="7">
        <f t="shared" si="77"/>
        <v>3</v>
      </c>
      <c r="F156" s="7">
        <f t="shared" si="78"/>
        <v>1</v>
      </c>
      <c r="G156" s="7">
        <f t="shared" si="74"/>
        <v>2</v>
      </c>
      <c r="H156" s="48">
        <f t="shared" si="79"/>
        <v>730</v>
      </c>
      <c r="I156" s="163">
        <f t="shared" si="80"/>
        <v>0.63922942206654987</v>
      </c>
      <c r="J156" s="8"/>
      <c r="K156" s="2">
        <f t="shared" si="81"/>
        <v>0</v>
      </c>
      <c r="L156" s="2">
        <f t="shared" si="82"/>
        <v>8.7565674255691769E-2</v>
      </c>
      <c r="M156" s="2">
        <f t="shared" si="83"/>
        <v>0.74343257443082311</v>
      </c>
      <c r="N156" s="2">
        <f t="shared" si="84"/>
        <v>0.1042031523642732</v>
      </c>
      <c r="O156" s="2">
        <f t="shared" si="85"/>
        <v>6.4798598949211958E-2</v>
      </c>
      <c r="P156" s="1"/>
      <c r="Q156" s="1">
        <v>100</v>
      </c>
      <c r="R156" s="1">
        <v>849</v>
      </c>
      <c r="S156" s="1">
        <v>119</v>
      </c>
      <c r="T156" s="1">
        <v>55</v>
      </c>
      <c r="U156" s="1"/>
      <c r="V156" s="1"/>
      <c r="X156" s="1"/>
      <c r="Y156">
        <v>19</v>
      </c>
      <c r="Z156" s="1"/>
      <c r="AA156" s="1"/>
      <c r="AB156" s="1"/>
      <c r="AD156" s="1"/>
      <c r="AI156" t="str">
        <f t="shared" si="94"/>
        <v>West Hartford</v>
      </c>
      <c r="AJ156" t="s">
        <v>1605</v>
      </c>
      <c r="AK156" s="9">
        <v>1</v>
      </c>
      <c r="AL156" s="7"/>
      <c r="AN156" s="91">
        <v>9</v>
      </c>
      <c r="AO156" s="93">
        <v>3</v>
      </c>
      <c r="AP156" s="93">
        <v>130</v>
      </c>
      <c r="AQ156" s="100">
        <v>82590</v>
      </c>
      <c r="AR156" s="100">
        <f t="shared" si="86"/>
        <v>9003</v>
      </c>
      <c r="AS156" t="s">
        <v>1753</v>
      </c>
      <c r="AT156" s="103">
        <f t="shared" si="87"/>
        <v>982590</v>
      </c>
      <c r="AW156">
        <v>22.36</v>
      </c>
      <c r="AX156">
        <v>0.38</v>
      </c>
      <c r="AY156">
        <v>21.98</v>
      </c>
      <c r="AZ156" s="2"/>
      <c r="BF156" s="107" t="e">
        <f t="shared" si="88"/>
        <v>#N/A</v>
      </c>
      <c r="BG156" s="107">
        <f t="shared" si="89"/>
        <v>0</v>
      </c>
      <c r="BH156" s="107">
        <f t="shared" si="90"/>
        <v>0.74299999999999999</v>
      </c>
      <c r="BI156" s="107">
        <f t="shared" si="91"/>
        <v>0</v>
      </c>
      <c r="BJ156" s="107">
        <f t="shared" si="92"/>
        <v>0</v>
      </c>
      <c r="BK156">
        <f t="shared" si="93"/>
        <v>0</v>
      </c>
    </row>
    <row r="157" spans="1:63" hidden="1" outlineLevel="1">
      <c r="A157" t="s">
        <v>1680</v>
      </c>
      <c r="B157" s="9" t="s">
        <v>137</v>
      </c>
      <c r="C157" s="1">
        <f t="shared" si="75"/>
        <v>268</v>
      </c>
      <c r="D157" s="7" t="e">
        <f t="shared" si="76"/>
        <v>#N/A</v>
      </c>
      <c r="E157" s="7">
        <f t="shared" si="77"/>
        <v>3</v>
      </c>
      <c r="F157" s="7">
        <f t="shared" si="78"/>
        <v>1</v>
      </c>
      <c r="G157" s="7">
        <f t="shared" si="74"/>
        <v>2</v>
      </c>
      <c r="H157" s="48">
        <f t="shared" si="79"/>
        <v>132</v>
      </c>
      <c r="I157" s="163">
        <f t="shared" si="80"/>
        <v>0.4925373134328358</v>
      </c>
      <c r="J157" s="8"/>
      <c r="K157" s="2">
        <f t="shared" si="81"/>
        <v>0</v>
      </c>
      <c r="L157" s="2">
        <f t="shared" si="82"/>
        <v>0.11194029850746269</v>
      </c>
      <c r="M157" s="2">
        <f t="shared" si="83"/>
        <v>0.63805970149253732</v>
      </c>
      <c r="N157" s="2">
        <f t="shared" si="84"/>
        <v>0.1455223880597015</v>
      </c>
      <c r="O157" s="2">
        <f t="shared" si="85"/>
        <v>0.1044776119402985</v>
      </c>
      <c r="P157" s="1"/>
      <c r="Q157" s="1">
        <v>30</v>
      </c>
      <c r="R157" s="1">
        <v>171</v>
      </c>
      <c r="S157" s="1">
        <v>39</v>
      </c>
      <c r="T157" s="1">
        <v>15</v>
      </c>
      <c r="U157" s="1"/>
      <c r="V157" s="1"/>
      <c r="X157" s="1"/>
      <c r="Y157">
        <v>13</v>
      </c>
      <c r="Z157" s="1"/>
      <c r="AA157" s="1"/>
      <c r="AB157" s="1"/>
      <c r="AD157" s="1"/>
      <c r="AI157" t="str">
        <f t="shared" si="94"/>
        <v>West Haven</v>
      </c>
      <c r="AJ157" t="s">
        <v>3296</v>
      </c>
      <c r="AK157" s="9">
        <v>3</v>
      </c>
      <c r="AL157" s="7"/>
      <c r="AN157" s="91">
        <v>9</v>
      </c>
      <c r="AO157" s="93">
        <v>9</v>
      </c>
      <c r="AP157" s="93">
        <v>125</v>
      </c>
      <c r="AQ157" s="100">
        <v>82870</v>
      </c>
      <c r="AR157" s="100">
        <f t="shared" si="86"/>
        <v>9009</v>
      </c>
      <c r="AS157" t="s">
        <v>1753</v>
      </c>
      <c r="AT157" s="103">
        <f t="shared" si="87"/>
        <v>982870</v>
      </c>
      <c r="AW157">
        <v>11.01</v>
      </c>
      <c r="AX157">
        <v>0.17</v>
      </c>
      <c r="AY157">
        <v>10.84</v>
      </c>
      <c r="AZ157" s="2"/>
      <c r="BF157" s="107" t="e">
        <f t="shared" si="88"/>
        <v>#N/A</v>
      </c>
      <c r="BG157" s="107">
        <f t="shared" si="89"/>
        <v>0</v>
      </c>
      <c r="BH157" s="107">
        <f t="shared" si="90"/>
        <v>0.63800000000000001</v>
      </c>
      <c r="BI157" s="107">
        <f t="shared" si="91"/>
        <v>0</v>
      </c>
      <c r="BJ157" s="107">
        <f t="shared" si="92"/>
        <v>0</v>
      </c>
      <c r="BK157">
        <f t="shared" si="93"/>
        <v>0</v>
      </c>
    </row>
    <row r="158" spans="1:63" hidden="1" outlineLevel="1">
      <c r="A158" t="s">
        <v>538</v>
      </c>
      <c r="B158" s="9" t="s">
        <v>137</v>
      </c>
      <c r="C158" s="1">
        <f t="shared" si="75"/>
        <v>162</v>
      </c>
      <c r="D158" s="7" t="e">
        <f t="shared" si="76"/>
        <v>#N/A</v>
      </c>
      <c r="E158" s="7">
        <f t="shared" si="77"/>
        <v>2</v>
      </c>
      <c r="F158" s="7">
        <f t="shared" si="78"/>
        <v>1</v>
      </c>
      <c r="G158" s="7">
        <f t="shared" si="74"/>
        <v>4</v>
      </c>
      <c r="H158" s="48">
        <f t="shared" si="79"/>
        <v>98</v>
      </c>
      <c r="I158" s="163">
        <f t="shared" si="80"/>
        <v>0.60493827160493829</v>
      </c>
      <c r="J158" s="8"/>
      <c r="K158" s="2">
        <f t="shared" si="81"/>
        <v>0</v>
      </c>
      <c r="L158" s="2">
        <f t="shared" si="82"/>
        <v>0.10493827160493827</v>
      </c>
      <c r="M158" s="2">
        <f t="shared" si="83"/>
        <v>0.70987654320987659</v>
      </c>
      <c r="N158" s="2">
        <f t="shared" si="84"/>
        <v>6.7901234567901231E-2</v>
      </c>
      <c r="O158" s="2">
        <f t="shared" si="85"/>
        <v>0.11728395061728389</v>
      </c>
      <c r="P158" s="1"/>
      <c r="Q158" s="1">
        <v>17</v>
      </c>
      <c r="R158" s="1">
        <v>115</v>
      </c>
      <c r="S158" s="1">
        <v>11</v>
      </c>
      <c r="T158" s="1">
        <v>13</v>
      </c>
      <c r="U158" s="1"/>
      <c r="V158" s="1"/>
      <c r="X158" s="1"/>
      <c r="Y158">
        <v>6</v>
      </c>
      <c r="Z158" s="1"/>
      <c r="AA158" s="1"/>
      <c r="AB158" s="1"/>
      <c r="AD158" s="1"/>
      <c r="AI158" t="str">
        <f t="shared" si="94"/>
        <v>Westbrook</v>
      </c>
      <c r="AJ158" t="s">
        <v>2292</v>
      </c>
      <c r="AK158" s="9">
        <v>2</v>
      </c>
      <c r="AL158" s="7"/>
      <c r="AN158" s="91">
        <v>9</v>
      </c>
      <c r="AO158" s="93">
        <v>7</v>
      </c>
      <c r="AP158" s="93">
        <v>75</v>
      </c>
      <c r="AQ158" s="100">
        <v>81680</v>
      </c>
      <c r="AR158" s="100">
        <f t="shared" si="86"/>
        <v>9007</v>
      </c>
      <c r="AS158" t="s">
        <v>1753</v>
      </c>
      <c r="AT158" s="103">
        <f t="shared" si="87"/>
        <v>981680</v>
      </c>
      <c r="AW158">
        <v>21.38</v>
      </c>
      <c r="AX158">
        <v>5.66</v>
      </c>
      <c r="AY158">
        <v>15.72</v>
      </c>
      <c r="AZ158" s="2"/>
      <c r="BF158" s="107" t="e">
        <f t="shared" si="88"/>
        <v>#N/A</v>
      </c>
      <c r="BG158" s="107">
        <f t="shared" si="89"/>
        <v>0</v>
      </c>
      <c r="BH158" s="107">
        <f t="shared" si="90"/>
        <v>0.70899999999999996</v>
      </c>
      <c r="BI158" s="107">
        <f t="shared" si="91"/>
        <v>0</v>
      </c>
      <c r="BJ158" s="107">
        <f t="shared" si="92"/>
        <v>0</v>
      </c>
      <c r="BK158">
        <f t="shared" si="93"/>
        <v>0</v>
      </c>
    </row>
    <row r="159" spans="1:63" hidden="1" outlineLevel="1">
      <c r="A159" t="s">
        <v>762</v>
      </c>
      <c r="B159" s="9" t="s">
        <v>137</v>
      </c>
      <c r="C159" s="1">
        <f t="shared" si="75"/>
        <v>297</v>
      </c>
      <c r="D159" s="7" t="e">
        <f t="shared" si="76"/>
        <v>#N/A</v>
      </c>
      <c r="E159" s="7">
        <f t="shared" si="77"/>
        <v>2</v>
      </c>
      <c r="F159" s="7">
        <f t="shared" si="78"/>
        <v>1</v>
      </c>
      <c r="G159" s="7">
        <f t="shared" si="74"/>
        <v>3</v>
      </c>
      <c r="H159" s="48">
        <f t="shared" si="79"/>
        <v>230</v>
      </c>
      <c r="I159" s="163">
        <f t="shared" si="80"/>
        <v>0.77441077441077444</v>
      </c>
      <c r="J159" s="8"/>
      <c r="K159" s="2">
        <f t="shared" si="81"/>
        <v>0</v>
      </c>
      <c r="L159" s="2">
        <f t="shared" si="82"/>
        <v>6.7340067340067339E-2</v>
      </c>
      <c r="M159" s="2">
        <f t="shared" si="83"/>
        <v>0.84175084175084181</v>
      </c>
      <c r="N159" s="2">
        <f t="shared" si="84"/>
        <v>5.7239057239057242E-2</v>
      </c>
      <c r="O159" s="2">
        <f t="shared" si="85"/>
        <v>3.3670033670033586E-2</v>
      </c>
      <c r="P159" s="1"/>
      <c r="Q159" s="1">
        <v>20</v>
      </c>
      <c r="R159" s="1">
        <v>250</v>
      </c>
      <c r="S159" s="1">
        <v>17</v>
      </c>
      <c r="T159" s="1">
        <v>4</v>
      </c>
      <c r="U159" s="1"/>
      <c r="V159" s="1"/>
      <c r="X159" s="1"/>
      <c r="Y159">
        <v>6</v>
      </c>
      <c r="Z159" s="1"/>
      <c r="AA159" s="1"/>
      <c r="AB159" s="1"/>
      <c r="AD159" s="1"/>
      <c r="AI159" t="str">
        <f t="shared" si="94"/>
        <v>Weston</v>
      </c>
      <c r="AJ159" t="s">
        <v>18</v>
      </c>
      <c r="AK159" s="9">
        <v>4</v>
      </c>
      <c r="AL159" s="7"/>
      <c r="AN159" s="91">
        <v>9</v>
      </c>
      <c r="AO159" s="93">
        <v>1</v>
      </c>
      <c r="AP159" s="93">
        <v>105</v>
      </c>
      <c r="AQ159" s="100">
        <v>83430</v>
      </c>
      <c r="AR159" s="100">
        <f t="shared" si="86"/>
        <v>9001</v>
      </c>
      <c r="AS159" t="s">
        <v>1753</v>
      </c>
      <c r="AT159" s="103">
        <f t="shared" si="87"/>
        <v>983430</v>
      </c>
      <c r="AW159">
        <v>20.71</v>
      </c>
      <c r="AX159">
        <v>0.91</v>
      </c>
      <c r="AY159">
        <v>19.8</v>
      </c>
      <c r="AZ159" s="2"/>
      <c r="BF159" s="107" t="e">
        <f t="shared" si="88"/>
        <v>#N/A</v>
      </c>
      <c r="BG159" s="107">
        <f t="shared" si="89"/>
        <v>0</v>
      </c>
      <c r="BH159" s="107">
        <f t="shared" si="90"/>
        <v>0.84099999999999997</v>
      </c>
      <c r="BI159" s="107">
        <f t="shared" si="91"/>
        <v>0</v>
      </c>
      <c r="BJ159" s="107">
        <f t="shared" si="92"/>
        <v>0</v>
      </c>
      <c r="BK159">
        <f t="shared" si="93"/>
        <v>0</v>
      </c>
    </row>
    <row r="160" spans="1:63" hidden="1" outlineLevel="1">
      <c r="A160" t="s">
        <v>1241</v>
      </c>
      <c r="B160" s="9" t="s">
        <v>137</v>
      </c>
      <c r="C160" s="1">
        <f t="shared" si="75"/>
        <v>779</v>
      </c>
      <c r="D160" s="7" t="e">
        <f t="shared" si="76"/>
        <v>#N/A</v>
      </c>
      <c r="E160" s="7">
        <f t="shared" si="77"/>
        <v>3</v>
      </c>
      <c r="F160" s="7">
        <f t="shared" si="78"/>
        <v>1</v>
      </c>
      <c r="G160" s="7">
        <f t="shared" si="74"/>
        <v>2</v>
      </c>
      <c r="H160" s="48">
        <f t="shared" si="79"/>
        <v>582</v>
      </c>
      <c r="I160" s="163">
        <f t="shared" si="80"/>
        <v>0.74711168164313224</v>
      </c>
      <c r="J160" s="8"/>
      <c r="K160" s="2">
        <f t="shared" si="81"/>
        <v>0</v>
      </c>
      <c r="L160" s="2">
        <f t="shared" si="82"/>
        <v>7.1887034659820284E-2</v>
      </c>
      <c r="M160" s="2">
        <f t="shared" si="83"/>
        <v>0.82156611039794614</v>
      </c>
      <c r="N160" s="2">
        <f t="shared" si="84"/>
        <v>7.4454428754813867E-2</v>
      </c>
      <c r="O160" s="2">
        <f t="shared" si="85"/>
        <v>3.2092426187419726E-2</v>
      </c>
      <c r="P160" s="1"/>
      <c r="Q160" s="1">
        <v>56</v>
      </c>
      <c r="R160" s="1">
        <v>640</v>
      </c>
      <c r="S160" s="1">
        <v>58</v>
      </c>
      <c r="T160" s="1">
        <v>11</v>
      </c>
      <c r="U160" s="1"/>
      <c r="V160" s="1"/>
      <c r="X160" s="1"/>
      <c r="Y160">
        <v>14</v>
      </c>
      <c r="Z160" s="1"/>
      <c r="AA160" s="1"/>
      <c r="AB160" s="1"/>
      <c r="AD160" s="1"/>
      <c r="AI160" t="str">
        <f t="shared" si="94"/>
        <v>Westport</v>
      </c>
      <c r="AJ160" t="s">
        <v>18</v>
      </c>
      <c r="AK160" s="9">
        <v>4</v>
      </c>
      <c r="AL160" s="7"/>
      <c r="AN160" s="91">
        <v>9</v>
      </c>
      <c r="AO160" s="93">
        <v>1</v>
      </c>
      <c r="AP160" s="93">
        <v>110</v>
      </c>
      <c r="AQ160" s="100">
        <v>83500</v>
      </c>
      <c r="AR160" s="100">
        <f t="shared" si="86"/>
        <v>9001</v>
      </c>
      <c r="AS160" t="s">
        <v>1753</v>
      </c>
      <c r="AT160" s="103">
        <f t="shared" si="87"/>
        <v>983500</v>
      </c>
      <c r="AW160">
        <v>33.33</v>
      </c>
      <c r="AX160">
        <v>13.32</v>
      </c>
      <c r="AY160">
        <v>20.010000000000002</v>
      </c>
      <c r="AZ160" s="2"/>
      <c r="BF160" s="107" t="e">
        <f t="shared" si="88"/>
        <v>#N/A</v>
      </c>
      <c r="BG160" s="107">
        <f t="shared" si="89"/>
        <v>0</v>
      </c>
      <c r="BH160" s="107">
        <f t="shared" si="90"/>
        <v>0.82099999999999995</v>
      </c>
      <c r="BI160" s="107">
        <f t="shared" si="91"/>
        <v>0</v>
      </c>
      <c r="BJ160" s="107">
        <f t="shared" si="92"/>
        <v>0</v>
      </c>
      <c r="BK160">
        <f t="shared" si="93"/>
        <v>0</v>
      </c>
    </row>
    <row r="161" spans="1:74" hidden="1" outlineLevel="1">
      <c r="A161" t="s">
        <v>2337</v>
      </c>
      <c r="B161" s="9" t="s">
        <v>137</v>
      </c>
      <c r="C161" s="1">
        <f t="shared" si="75"/>
        <v>1406</v>
      </c>
      <c r="D161" s="7" t="e">
        <f t="shared" si="76"/>
        <v>#N/A</v>
      </c>
      <c r="E161" s="7">
        <f t="shared" si="77"/>
        <v>3</v>
      </c>
      <c r="F161" s="7">
        <f t="shared" si="78"/>
        <v>1</v>
      </c>
      <c r="G161" s="7">
        <f t="shared" si="74"/>
        <v>2</v>
      </c>
      <c r="H161" s="48">
        <f t="shared" si="79"/>
        <v>786</v>
      </c>
      <c r="I161" s="163">
        <f t="shared" si="80"/>
        <v>0.55903271692745382</v>
      </c>
      <c r="J161" s="8"/>
      <c r="K161" s="2">
        <f t="shared" si="81"/>
        <v>0</v>
      </c>
      <c r="L161" s="2">
        <f t="shared" si="82"/>
        <v>0.10384068278805121</v>
      </c>
      <c r="M161" s="2">
        <f t="shared" si="83"/>
        <v>0.68634423897581798</v>
      </c>
      <c r="N161" s="2">
        <f t="shared" si="84"/>
        <v>0.12731152204836416</v>
      </c>
      <c r="O161" s="2">
        <f t="shared" si="85"/>
        <v>8.2503556187766613E-2</v>
      </c>
      <c r="P161" s="1"/>
      <c r="Q161" s="1">
        <v>146</v>
      </c>
      <c r="R161" s="1">
        <v>965</v>
      </c>
      <c r="S161" s="1">
        <v>179</v>
      </c>
      <c r="T161" s="1">
        <v>74</v>
      </c>
      <c r="U161" s="1"/>
      <c r="V161" s="1"/>
      <c r="X161" s="1"/>
      <c r="Y161">
        <v>42</v>
      </c>
      <c r="Z161" s="1"/>
      <c r="AA161" s="1"/>
      <c r="AB161" s="1"/>
      <c r="AD161" s="1"/>
      <c r="AI161" t="str">
        <f t="shared" si="94"/>
        <v>Wethersfield</v>
      </c>
      <c r="AJ161" t="s">
        <v>1605</v>
      </c>
      <c r="AK161" s="9">
        <v>1</v>
      </c>
      <c r="AL161" s="7"/>
      <c r="AN161" s="91">
        <v>9</v>
      </c>
      <c r="AO161" s="93">
        <v>3</v>
      </c>
      <c r="AP161" s="93">
        <v>135</v>
      </c>
      <c r="AQ161" s="100">
        <v>84900</v>
      </c>
      <c r="AR161" s="100">
        <f t="shared" si="86"/>
        <v>9003</v>
      </c>
      <c r="AS161" t="s">
        <v>1753</v>
      </c>
      <c r="AT161" s="103">
        <f t="shared" si="87"/>
        <v>984900</v>
      </c>
      <c r="AW161">
        <v>13.11</v>
      </c>
      <c r="AX161">
        <v>0.72</v>
      </c>
      <c r="AY161">
        <v>12.39</v>
      </c>
      <c r="AZ161" s="2"/>
      <c r="BF161" s="107" t="e">
        <f t="shared" si="88"/>
        <v>#N/A</v>
      </c>
      <c r="BG161" s="107">
        <f t="shared" si="89"/>
        <v>0</v>
      </c>
      <c r="BH161" s="107">
        <f t="shared" si="90"/>
        <v>0.68600000000000005</v>
      </c>
      <c r="BI161" s="107">
        <f t="shared" si="91"/>
        <v>0</v>
      </c>
      <c r="BJ161" s="107">
        <f t="shared" si="92"/>
        <v>0</v>
      </c>
      <c r="BK161">
        <f t="shared" si="93"/>
        <v>0</v>
      </c>
    </row>
    <row r="162" spans="1:74" hidden="1" outlineLevel="1">
      <c r="A162" t="s">
        <v>93</v>
      </c>
      <c r="B162" s="9" t="s">
        <v>137</v>
      </c>
      <c r="C162" s="1">
        <f t="shared" si="75"/>
        <v>125</v>
      </c>
      <c r="D162" s="7" t="e">
        <f t="shared" si="76"/>
        <v>#N/A</v>
      </c>
      <c r="E162" s="7">
        <f t="shared" si="77"/>
        <v>2</v>
      </c>
      <c r="F162" s="7">
        <f t="shared" si="78"/>
        <v>1</v>
      </c>
      <c r="G162" s="7">
        <f t="shared" si="74"/>
        <v>3</v>
      </c>
      <c r="H162" s="48">
        <f t="shared" si="79"/>
        <v>54</v>
      </c>
      <c r="I162" s="163">
        <f t="shared" si="80"/>
        <v>0.432</v>
      </c>
      <c r="J162" s="8"/>
      <c r="K162" s="2">
        <f t="shared" si="81"/>
        <v>0</v>
      </c>
      <c r="L162" s="2">
        <f t="shared" si="82"/>
        <v>0.152</v>
      </c>
      <c r="M162" s="2">
        <f t="shared" si="83"/>
        <v>0.58399999999999996</v>
      </c>
      <c r="N162" s="2">
        <f t="shared" si="84"/>
        <v>0.14399999999999999</v>
      </c>
      <c r="O162" s="2">
        <f t="shared" si="85"/>
        <v>0.12000000000000002</v>
      </c>
      <c r="P162" s="1"/>
      <c r="Q162" s="1">
        <v>19</v>
      </c>
      <c r="R162" s="1">
        <v>73</v>
      </c>
      <c r="S162" s="1">
        <v>18</v>
      </c>
      <c r="T162" s="1">
        <v>12</v>
      </c>
      <c r="U162" s="1"/>
      <c r="V162" s="1"/>
      <c r="X162" s="1"/>
      <c r="Y162">
        <v>3</v>
      </c>
      <c r="Z162" s="1"/>
      <c r="AA162" s="1"/>
      <c r="AB162" s="1"/>
      <c r="AD162" s="1"/>
      <c r="AI162" t="str">
        <f t="shared" si="94"/>
        <v>Willington</v>
      </c>
      <c r="AJ162" t="s">
        <v>2901</v>
      </c>
      <c r="AK162" s="9">
        <v>2</v>
      </c>
      <c r="AL162" s="7"/>
      <c r="AN162" s="91">
        <v>9</v>
      </c>
      <c r="AO162" s="93">
        <v>13</v>
      </c>
      <c r="AP162" s="93">
        <v>65</v>
      </c>
      <c r="AQ162" s="100">
        <v>85950</v>
      </c>
      <c r="AR162" s="100">
        <f t="shared" si="86"/>
        <v>9013</v>
      </c>
      <c r="AS162" t="s">
        <v>1753</v>
      </c>
      <c r="AT162" s="103">
        <f t="shared" si="87"/>
        <v>985950</v>
      </c>
      <c r="AW162">
        <v>33.479999999999997</v>
      </c>
      <c r="AX162">
        <v>0.21</v>
      </c>
      <c r="AY162">
        <v>33.270000000000003</v>
      </c>
      <c r="AZ162" s="2"/>
      <c r="BF162" s="107" t="e">
        <f t="shared" si="88"/>
        <v>#N/A</v>
      </c>
      <c r="BG162" s="107">
        <f t="shared" si="89"/>
        <v>0</v>
      </c>
      <c r="BH162" s="107">
        <f t="shared" si="90"/>
        <v>0.58399999999999996</v>
      </c>
      <c r="BI162" s="107">
        <f t="shared" si="91"/>
        <v>0</v>
      </c>
      <c r="BJ162" s="107">
        <f t="shared" si="92"/>
        <v>0</v>
      </c>
      <c r="BK162">
        <f t="shared" si="93"/>
        <v>0</v>
      </c>
    </row>
    <row r="163" spans="1:74" hidden="1" outlineLevel="1">
      <c r="A163" t="s">
        <v>3048</v>
      </c>
      <c r="B163" s="9" t="s">
        <v>137</v>
      </c>
      <c r="C163" s="1">
        <f t="shared" ref="C163:C172" si="95">SUM(P163:AG163)</f>
        <v>585</v>
      </c>
      <c r="D163" s="7" t="e">
        <f t="shared" ref="D163:D172" si="96">RANK(P163,(P163:AG163))</f>
        <v>#N/A</v>
      </c>
      <c r="E163" s="7">
        <f t="shared" ref="E163:E172" si="97">RANK(Q163,(P163:AG163))</f>
        <v>2</v>
      </c>
      <c r="F163" s="7">
        <f t="shared" ref="F163:F172" si="98">IF(R163&gt;0,RANK(R163,(P163:AG163)),0)</f>
        <v>1</v>
      </c>
      <c r="G163" s="7">
        <f t="shared" si="74"/>
        <v>3</v>
      </c>
      <c r="H163" s="48">
        <f t="shared" ref="H163:H172" si="99">MAX(P163:T163)-LARGE(P163:T163,2)</f>
        <v>397</v>
      </c>
      <c r="I163" s="163">
        <f t="shared" ref="I163:I172" si="100">H163/C163</f>
        <v>0.67863247863247866</v>
      </c>
      <c r="J163" s="8"/>
      <c r="K163" s="2">
        <f t="shared" ref="K163:K172" si="101">IF(C163=0,"-",P163/C163)</f>
        <v>0</v>
      </c>
      <c r="L163" s="2">
        <f t="shared" ref="L163:L172" si="102">IF(C163=0,"-",Q163/C163)</f>
        <v>8.8888888888888892E-2</v>
      </c>
      <c r="M163" s="2">
        <f t="shared" ref="M163:M172" si="103">IF(C163=0,"-",R163/C163)</f>
        <v>0.76752136752136757</v>
      </c>
      <c r="N163" s="2">
        <f t="shared" si="84"/>
        <v>7.6923076923076927E-2</v>
      </c>
      <c r="O163" s="2">
        <f t="shared" si="85"/>
        <v>6.6666666666666596E-2</v>
      </c>
      <c r="P163" s="1"/>
      <c r="Q163" s="1">
        <v>52</v>
      </c>
      <c r="R163" s="1">
        <v>449</v>
      </c>
      <c r="S163" s="1">
        <v>45</v>
      </c>
      <c r="T163" s="1">
        <v>28</v>
      </c>
      <c r="U163" s="1"/>
      <c r="V163" s="1"/>
      <c r="X163" s="1"/>
      <c r="Y163">
        <v>11</v>
      </c>
      <c r="Z163" s="1"/>
      <c r="AA163" s="1"/>
      <c r="AB163" s="1"/>
      <c r="AD163" s="1"/>
      <c r="AI163" t="str">
        <f t="shared" si="94"/>
        <v>Wilton</v>
      </c>
      <c r="AJ163" t="s">
        <v>18</v>
      </c>
      <c r="AK163" s="9">
        <v>4</v>
      </c>
      <c r="AL163" s="7"/>
      <c r="AN163" s="91">
        <v>9</v>
      </c>
      <c r="AO163" s="93">
        <v>1</v>
      </c>
      <c r="AP163" s="93">
        <v>115</v>
      </c>
      <c r="AQ163" s="100">
        <v>86370</v>
      </c>
      <c r="AR163" s="100">
        <f t="shared" ref="AR163:AR171" si="104">AN163*1000+AO163</f>
        <v>9001</v>
      </c>
      <c r="AS163" t="s">
        <v>1753</v>
      </c>
      <c r="AT163" s="103">
        <f t="shared" ref="AT163:AT171" si="105">AN163*100000+AQ163</f>
        <v>986370</v>
      </c>
      <c r="AW163">
        <v>27.36</v>
      </c>
      <c r="AX163">
        <v>0.41</v>
      </c>
      <c r="AY163">
        <v>26.95</v>
      </c>
      <c r="AZ163" s="2"/>
      <c r="BF163" s="107" t="e">
        <f t="shared" ref="BF163:BF172" si="106">IF(D163=1,ROUNDDOWN(K163,3),0)</f>
        <v>#N/A</v>
      </c>
      <c r="BG163" s="107">
        <f t="shared" ref="BG163:BG172" si="107">IF(E163=1,ROUNDDOWN(L163,3),0)</f>
        <v>0</v>
      </c>
      <c r="BH163" s="107">
        <f t="shared" ref="BH163:BH172" si="108">IF(F163=1,ROUNDDOWN(M163,3),0)</f>
        <v>0.76700000000000002</v>
      </c>
      <c r="BI163" s="107">
        <f t="shared" ref="BI163:BI172" si="109">IF(G163=1,ROUNDDOWN(N163,3),0)</f>
        <v>0</v>
      </c>
      <c r="BJ163" s="107">
        <f t="shared" ref="BJ163:BJ172" si="110">IF(H163=1,ROUNDDOWN(O163,3),0)</f>
        <v>0</v>
      </c>
      <c r="BK163">
        <f t="shared" si="93"/>
        <v>0</v>
      </c>
    </row>
    <row r="164" spans="1:74" hidden="1" outlineLevel="1">
      <c r="A164" t="s">
        <v>1831</v>
      </c>
      <c r="B164" s="9" t="s">
        <v>137</v>
      </c>
      <c r="C164" s="1">
        <f t="shared" si="95"/>
        <v>209</v>
      </c>
      <c r="D164" s="7" t="e">
        <f t="shared" si="96"/>
        <v>#N/A</v>
      </c>
      <c r="E164" s="7">
        <f t="shared" si="97"/>
        <v>3</v>
      </c>
      <c r="F164" s="7">
        <f t="shared" si="98"/>
        <v>1</v>
      </c>
      <c r="G164" s="7">
        <f t="shared" si="74"/>
        <v>2</v>
      </c>
      <c r="H164" s="48">
        <f t="shared" si="99"/>
        <v>74</v>
      </c>
      <c r="I164" s="163">
        <f t="shared" si="100"/>
        <v>0.35406698564593303</v>
      </c>
      <c r="J164" s="8"/>
      <c r="K164" s="2">
        <f t="shared" si="101"/>
        <v>0</v>
      </c>
      <c r="L164" s="2">
        <f t="shared" si="102"/>
        <v>0.12918660287081341</v>
      </c>
      <c r="M164" s="2">
        <f t="shared" si="103"/>
        <v>0.54545454545454541</v>
      </c>
      <c r="N164" s="2">
        <f t="shared" si="84"/>
        <v>0.19138755980861244</v>
      </c>
      <c r="O164" s="2">
        <f t="shared" si="85"/>
        <v>0.13397129186602874</v>
      </c>
      <c r="P164" s="1"/>
      <c r="Q164" s="1">
        <v>27</v>
      </c>
      <c r="R164" s="1">
        <v>114</v>
      </c>
      <c r="S164" s="1">
        <v>40</v>
      </c>
      <c r="T164" s="1">
        <v>26</v>
      </c>
      <c r="U164" s="1"/>
      <c r="V164" s="1"/>
      <c r="X164" s="1"/>
      <c r="Y164">
        <v>2</v>
      </c>
      <c r="Z164" s="1"/>
      <c r="AA164" s="1"/>
      <c r="AB164" s="1"/>
      <c r="AD164" s="1"/>
      <c r="AI164" t="str">
        <f t="shared" si="94"/>
        <v>Winchester</v>
      </c>
      <c r="AJ164" t="s">
        <v>1543</v>
      </c>
      <c r="AK164" s="9">
        <v>1</v>
      </c>
      <c r="AL164" s="7"/>
      <c r="AN164" s="91">
        <v>9</v>
      </c>
      <c r="AO164" s="93">
        <v>5</v>
      </c>
      <c r="AP164" s="93">
        <v>125</v>
      </c>
      <c r="AQ164" s="100">
        <v>86440</v>
      </c>
      <c r="AR164" s="100">
        <f t="shared" si="104"/>
        <v>9005</v>
      </c>
      <c r="AS164" t="s">
        <v>1753</v>
      </c>
      <c r="AT164" s="103">
        <f t="shared" si="105"/>
        <v>986440</v>
      </c>
      <c r="AW164">
        <v>33.840000000000003</v>
      </c>
      <c r="AX164">
        <v>1.56</v>
      </c>
      <c r="AY164">
        <v>32.28</v>
      </c>
      <c r="AZ164" s="2"/>
      <c r="BF164" s="107" t="e">
        <f t="shared" si="106"/>
        <v>#N/A</v>
      </c>
      <c r="BG164" s="107">
        <f t="shared" si="107"/>
        <v>0</v>
      </c>
      <c r="BH164" s="107">
        <f t="shared" si="108"/>
        <v>0.54500000000000004</v>
      </c>
      <c r="BI164" s="107">
        <f t="shared" si="109"/>
        <v>0</v>
      </c>
      <c r="BJ164" s="107">
        <f t="shared" si="110"/>
        <v>0</v>
      </c>
      <c r="BK164">
        <f t="shared" si="93"/>
        <v>0</v>
      </c>
    </row>
    <row r="165" spans="1:74" hidden="1" outlineLevel="1">
      <c r="A165" t="s">
        <v>2523</v>
      </c>
      <c r="B165" s="9" t="s">
        <v>137</v>
      </c>
      <c r="C165" s="1">
        <f t="shared" si="95"/>
        <v>163</v>
      </c>
      <c r="D165" s="7" t="e">
        <f t="shared" si="96"/>
        <v>#N/A</v>
      </c>
      <c r="E165" s="7">
        <f t="shared" si="97"/>
        <v>4</v>
      </c>
      <c r="F165" s="7">
        <f t="shared" si="98"/>
        <v>1</v>
      </c>
      <c r="G165" s="7">
        <f t="shared" si="74"/>
        <v>2</v>
      </c>
      <c r="H165" s="48">
        <f t="shared" si="99"/>
        <v>44</v>
      </c>
      <c r="I165" s="163">
        <f t="shared" si="100"/>
        <v>0.26993865030674846</v>
      </c>
      <c r="J165" s="8"/>
      <c r="K165" s="2">
        <f t="shared" si="101"/>
        <v>0</v>
      </c>
      <c r="L165" s="2">
        <f t="shared" si="102"/>
        <v>7.9754601226993863E-2</v>
      </c>
      <c r="M165" s="2">
        <f t="shared" si="103"/>
        <v>0.49693251533742333</v>
      </c>
      <c r="N165" s="2">
        <f t="shared" si="84"/>
        <v>0.22699386503067484</v>
      </c>
      <c r="O165" s="2">
        <f t="shared" si="85"/>
        <v>0.19631901840490798</v>
      </c>
      <c r="P165" s="1"/>
      <c r="Q165" s="1">
        <v>13</v>
      </c>
      <c r="R165" s="1">
        <v>81</v>
      </c>
      <c r="S165" s="1">
        <v>37</v>
      </c>
      <c r="T165" s="1">
        <v>26</v>
      </c>
      <c r="U165" s="1"/>
      <c r="V165" s="1"/>
      <c r="X165" s="1"/>
      <c r="Y165">
        <v>6</v>
      </c>
      <c r="Z165" s="1"/>
      <c r="AA165" s="1"/>
      <c r="AB165" s="1"/>
      <c r="AD165" s="1"/>
      <c r="AI165" t="str">
        <f t="shared" si="94"/>
        <v>Windham</v>
      </c>
      <c r="AJ165" t="s">
        <v>2523</v>
      </c>
      <c r="AK165" s="9">
        <v>2</v>
      </c>
      <c r="AL165" s="7"/>
      <c r="AN165" s="91">
        <v>9</v>
      </c>
      <c r="AO165" s="93">
        <v>15</v>
      </c>
      <c r="AP165" s="93">
        <v>70</v>
      </c>
      <c r="AQ165" s="100">
        <v>86790</v>
      </c>
      <c r="AR165" s="100">
        <f t="shared" si="104"/>
        <v>9015</v>
      </c>
      <c r="AS165" t="s">
        <v>1753</v>
      </c>
      <c r="AT165" s="103">
        <f t="shared" si="105"/>
        <v>986790</v>
      </c>
      <c r="AW165">
        <v>27.92</v>
      </c>
      <c r="AX165">
        <v>0.85</v>
      </c>
      <c r="AY165">
        <v>27.07</v>
      </c>
      <c r="AZ165" s="2"/>
      <c r="BF165" s="107" t="e">
        <f t="shared" si="106"/>
        <v>#N/A</v>
      </c>
      <c r="BG165" s="107">
        <f t="shared" si="107"/>
        <v>0</v>
      </c>
      <c r="BH165" s="107">
        <f t="shared" si="108"/>
        <v>0.496</v>
      </c>
      <c r="BI165" s="107">
        <f t="shared" si="109"/>
        <v>0</v>
      </c>
      <c r="BJ165" s="107">
        <f t="shared" si="110"/>
        <v>0</v>
      </c>
      <c r="BK165">
        <f t="shared" si="93"/>
        <v>0</v>
      </c>
    </row>
    <row r="166" spans="1:74" hidden="1" outlineLevel="1">
      <c r="A166" t="s">
        <v>1890</v>
      </c>
      <c r="B166" s="9" t="s">
        <v>137</v>
      </c>
      <c r="C166" s="1">
        <f t="shared" si="95"/>
        <v>501</v>
      </c>
      <c r="D166" s="7" t="e">
        <f t="shared" si="96"/>
        <v>#N/A</v>
      </c>
      <c r="E166" s="7">
        <f t="shared" si="97"/>
        <v>3</v>
      </c>
      <c r="F166" s="7">
        <f t="shared" si="98"/>
        <v>1</v>
      </c>
      <c r="G166" s="7">
        <f t="shared" si="74"/>
        <v>2</v>
      </c>
      <c r="H166" s="48">
        <f t="shared" si="99"/>
        <v>241</v>
      </c>
      <c r="I166" s="163">
        <f t="shared" si="100"/>
        <v>0.48103792415169661</v>
      </c>
      <c r="J166" s="8"/>
      <c r="K166" s="2">
        <f t="shared" si="101"/>
        <v>0</v>
      </c>
      <c r="L166" s="2">
        <f t="shared" si="102"/>
        <v>0.1277445109780439</v>
      </c>
      <c r="M166" s="2">
        <f t="shared" si="103"/>
        <v>0.61477045908183636</v>
      </c>
      <c r="N166" s="2">
        <f t="shared" si="84"/>
        <v>0.13373253493013973</v>
      </c>
      <c r="O166" s="2">
        <f t="shared" si="85"/>
        <v>0.12375249500997995</v>
      </c>
      <c r="P166" s="1"/>
      <c r="Q166" s="1">
        <v>64</v>
      </c>
      <c r="R166" s="1">
        <v>308</v>
      </c>
      <c r="S166" s="1">
        <v>67</v>
      </c>
      <c r="T166" s="1">
        <v>53</v>
      </c>
      <c r="U166" s="1"/>
      <c r="V166" s="1"/>
      <c r="X166" s="1"/>
      <c r="Y166">
        <v>9</v>
      </c>
      <c r="Z166" s="1"/>
      <c r="AA166" s="1"/>
      <c r="AB166" s="1"/>
      <c r="AD166" s="1"/>
      <c r="AI166" t="str">
        <f t="shared" si="94"/>
        <v>Windsor</v>
      </c>
      <c r="AJ166" t="s">
        <v>1605</v>
      </c>
      <c r="AK166" s="9">
        <v>1</v>
      </c>
      <c r="AL166" s="7"/>
      <c r="AN166" s="91">
        <v>9</v>
      </c>
      <c r="AO166" s="93">
        <v>3</v>
      </c>
      <c r="AP166" s="93">
        <v>150</v>
      </c>
      <c r="AQ166" s="100">
        <v>87000</v>
      </c>
      <c r="AR166" s="100">
        <f t="shared" si="104"/>
        <v>9003</v>
      </c>
      <c r="AS166" t="s">
        <v>1753</v>
      </c>
      <c r="AT166" s="103">
        <f t="shared" si="105"/>
        <v>987000</v>
      </c>
      <c r="AW166">
        <v>31.05</v>
      </c>
      <c r="AX166">
        <v>1.43</v>
      </c>
      <c r="AY166">
        <v>29.63</v>
      </c>
      <c r="AZ166" s="2"/>
      <c r="BF166" s="107" t="e">
        <f t="shared" si="106"/>
        <v>#N/A</v>
      </c>
      <c r="BG166" s="107">
        <f t="shared" si="107"/>
        <v>0</v>
      </c>
      <c r="BH166" s="107">
        <f t="shared" si="108"/>
        <v>0.61399999999999999</v>
      </c>
      <c r="BI166" s="107">
        <f t="shared" si="109"/>
        <v>0</v>
      </c>
      <c r="BJ166" s="107">
        <f t="shared" si="110"/>
        <v>0</v>
      </c>
      <c r="BK166">
        <f t="shared" si="93"/>
        <v>0</v>
      </c>
    </row>
    <row r="167" spans="1:74" hidden="1" outlineLevel="1">
      <c r="A167" t="s">
        <v>82</v>
      </c>
      <c r="B167" s="9" t="s">
        <v>137</v>
      </c>
      <c r="C167" s="1">
        <f t="shared" si="95"/>
        <v>181</v>
      </c>
      <c r="D167" s="7" t="e">
        <f t="shared" si="96"/>
        <v>#N/A</v>
      </c>
      <c r="E167" s="7">
        <f t="shared" si="97"/>
        <v>2</v>
      </c>
      <c r="F167" s="7">
        <f t="shared" si="98"/>
        <v>1</v>
      </c>
      <c r="G167" s="7">
        <f t="shared" si="74"/>
        <v>3</v>
      </c>
      <c r="H167" s="48">
        <f t="shared" si="99"/>
        <v>95</v>
      </c>
      <c r="I167" s="163">
        <f t="shared" si="100"/>
        <v>0.52486187845303867</v>
      </c>
      <c r="J167" s="8"/>
      <c r="K167" s="2">
        <f t="shared" si="101"/>
        <v>0</v>
      </c>
      <c r="L167" s="2">
        <f t="shared" si="102"/>
        <v>0.143646408839779</v>
      </c>
      <c r="M167" s="2">
        <f t="shared" si="103"/>
        <v>0.66850828729281764</v>
      </c>
      <c r="N167" s="2">
        <f t="shared" si="84"/>
        <v>0.11602209944751381</v>
      </c>
      <c r="O167" s="2">
        <f t="shared" si="85"/>
        <v>7.1823204419889583E-2</v>
      </c>
      <c r="P167" s="1"/>
      <c r="Q167" s="1">
        <v>26</v>
      </c>
      <c r="R167" s="1">
        <v>121</v>
      </c>
      <c r="S167" s="1">
        <v>21</v>
      </c>
      <c r="T167" s="1">
        <v>12</v>
      </c>
      <c r="U167" s="1"/>
      <c r="V167" s="1"/>
      <c r="X167" s="1"/>
      <c r="Y167">
        <v>1</v>
      </c>
      <c r="Z167" s="1"/>
      <c r="AA167" s="1"/>
      <c r="AB167" s="1"/>
      <c r="AD167" s="1"/>
      <c r="AI167" t="str">
        <f t="shared" si="94"/>
        <v>Windsor Locks</v>
      </c>
      <c r="AJ167" t="s">
        <v>1605</v>
      </c>
      <c r="AK167" s="9">
        <v>1</v>
      </c>
      <c r="AL167" s="7"/>
      <c r="AN167" s="91">
        <v>9</v>
      </c>
      <c r="AO167" s="93">
        <v>3</v>
      </c>
      <c r="AP167" s="93">
        <v>155</v>
      </c>
      <c r="AQ167" s="100">
        <v>87070</v>
      </c>
      <c r="AR167" s="100">
        <f t="shared" si="104"/>
        <v>9003</v>
      </c>
      <c r="AS167" t="s">
        <v>1753</v>
      </c>
      <c r="AT167" s="103">
        <f t="shared" si="105"/>
        <v>987070</v>
      </c>
      <c r="AW167">
        <v>9.36</v>
      </c>
      <c r="AX167">
        <v>0.33</v>
      </c>
      <c r="AY167">
        <v>9.0299999999999994</v>
      </c>
      <c r="AZ167" s="2"/>
      <c r="BF167" s="107" t="e">
        <f t="shared" si="106"/>
        <v>#N/A</v>
      </c>
      <c r="BG167" s="107">
        <f t="shared" si="107"/>
        <v>0</v>
      </c>
      <c r="BH167" s="107">
        <f t="shared" si="108"/>
        <v>0.66800000000000004</v>
      </c>
      <c r="BI167" s="107">
        <f t="shared" si="109"/>
        <v>0</v>
      </c>
      <c r="BJ167" s="107">
        <f t="shared" si="110"/>
        <v>0</v>
      </c>
      <c r="BK167">
        <f t="shared" si="93"/>
        <v>0</v>
      </c>
    </row>
    <row r="168" spans="1:74" hidden="1" outlineLevel="1">
      <c r="A168" t="s">
        <v>2513</v>
      </c>
      <c r="B168" s="9" t="s">
        <v>137</v>
      </c>
      <c r="C168" s="1">
        <f t="shared" si="95"/>
        <v>280</v>
      </c>
      <c r="D168" s="7" t="e">
        <f t="shared" si="96"/>
        <v>#N/A</v>
      </c>
      <c r="E168" s="7">
        <f t="shared" si="97"/>
        <v>3</v>
      </c>
      <c r="F168" s="7">
        <f t="shared" si="98"/>
        <v>1</v>
      </c>
      <c r="G168" s="7">
        <f t="shared" si="74"/>
        <v>2</v>
      </c>
      <c r="H168" s="48">
        <f t="shared" si="99"/>
        <v>145</v>
      </c>
      <c r="I168" s="163">
        <f t="shared" si="100"/>
        <v>0.5178571428571429</v>
      </c>
      <c r="J168" s="8"/>
      <c r="K168" s="2">
        <f t="shared" si="101"/>
        <v>0</v>
      </c>
      <c r="L168" s="2">
        <f t="shared" si="102"/>
        <v>0.11428571428571428</v>
      </c>
      <c r="M168" s="2">
        <f t="shared" si="103"/>
        <v>0.6428571428571429</v>
      </c>
      <c r="N168" s="2">
        <f t="shared" si="84"/>
        <v>0.125</v>
      </c>
      <c r="O168" s="2">
        <f t="shared" si="85"/>
        <v>0.11785714285714277</v>
      </c>
      <c r="P168" s="1"/>
      <c r="Q168" s="1">
        <v>32</v>
      </c>
      <c r="R168" s="1">
        <v>180</v>
      </c>
      <c r="S168" s="1">
        <v>35</v>
      </c>
      <c r="T168" s="1">
        <v>32</v>
      </c>
      <c r="U168" s="1"/>
      <c r="V168" s="1"/>
      <c r="X168" s="1"/>
      <c r="Y168">
        <v>1</v>
      </c>
      <c r="Z168" s="1"/>
      <c r="AA168" s="1"/>
      <c r="AB168" s="1"/>
      <c r="AD168" s="1"/>
      <c r="AI168" t="str">
        <f t="shared" si="94"/>
        <v>Wolcott</v>
      </c>
      <c r="AJ168" t="s">
        <v>3296</v>
      </c>
      <c r="AK168" s="9">
        <v>5</v>
      </c>
      <c r="AL168" s="7"/>
      <c r="AN168" s="91">
        <v>9</v>
      </c>
      <c r="AO168" s="93">
        <v>9</v>
      </c>
      <c r="AP168" s="93">
        <v>130</v>
      </c>
      <c r="AQ168" s="100">
        <v>87560</v>
      </c>
      <c r="AR168" s="100">
        <f t="shared" si="104"/>
        <v>9009</v>
      </c>
      <c r="AS168" t="s">
        <v>1753</v>
      </c>
      <c r="AT168" s="103">
        <f t="shared" si="105"/>
        <v>987560</v>
      </c>
      <c r="AW168">
        <v>21.11</v>
      </c>
      <c r="AX168">
        <v>0.68</v>
      </c>
      <c r="AY168">
        <v>20.43</v>
      </c>
      <c r="AZ168" s="2"/>
      <c r="BF168" s="107" t="e">
        <f t="shared" si="106"/>
        <v>#N/A</v>
      </c>
      <c r="BG168" s="107">
        <f t="shared" si="107"/>
        <v>0</v>
      </c>
      <c r="BH168" s="107">
        <f t="shared" si="108"/>
        <v>0.64200000000000002</v>
      </c>
      <c r="BI168" s="107">
        <f t="shared" si="109"/>
        <v>0</v>
      </c>
      <c r="BJ168" s="107">
        <f t="shared" si="110"/>
        <v>0</v>
      </c>
      <c r="BK168">
        <f t="shared" si="93"/>
        <v>0</v>
      </c>
    </row>
    <row r="169" spans="1:74" hidden="1" outlineLevel="1">
      <c r="A169" t="s">
        <v>1759</v>
      </c>
      <c r="B169" s="9" t="s">
        <v>137</v>
      </c>
      <c r="C169" s="1">
        <f t="shared" si="95"/>
        <v>266</v>
      </c>
      <c r="D169" s="7" t="e">
        <f t="shared" si="96"/>
        <v>#N/A</v>
      </c>
      <c r="E169" s="7">
        <f t="shared" si="97"/>
        <v>2</v>
      </c>
      <c r="F169" s="7">
        <f t="shared" si="98"/>
        <v>1</v>
      </c>
      <c r="G169" s="7">
        <f t="shared" si="74"/>
        <v>3</v>
      </c>
      <c r="H169" s="48">
        <f t="shared" si="99"/>
        <v>177</v>
      </c>
      <c r="I169" s="163">
        <f t="shared" si="100"/>
        <v>0.66541353383458646</v>
      </c>
      <c r="J169" s="8"/>
      <c r="K169" s="2">
        <f t="shared" si="101"/>
        <v>0</v>
      </c>
      <c r="L169" s="2">
        <f t="shared" si="102"/>
        <v>9.0225563909774431E-2</v>
      </c>
      <c r="M169" s="2">
        <f t="shared" si="103"/>
        <v>0.75563909774436089</v>
      </c>
      <c r="N169" s="2">
        <f t="shared" si="84"/>
        <v>8.646616541353383E-2</v>
      </c>
      <c r="O169" s="2">
        <f t="shared" si="85"/>
        <v>6.7669172932330851E-2</v>
      </c>
      <c r="P169" s="1"/>
      <c r="Q169" s="1">
        <v>24</v>
      </c>
      <c r="R169" s="1">
        <v>201</v>
      </c>
      <c r="S169" s="1">
        <v>23</v>
      </c>
      <c r="T169" s="1">
        <v>14</v>
      </c>
      <c r="U169" s="1"/>
      <c r="V169" s="1"/>
      <c r="X169" s="1"/>
      <c r="Y169">
        <v>4</v>
      </c>
      <c r="Z169" s="1"/>
      <c r="AA169" s="1"/>
      <c r="AB169" s="1"/>
      <c r="AD169" s="1"/>
      <c r="AI169" t="str">
        <f t="shared" si="94"/>
        <v>Woodbridge</v>
      </c>
      <c r="AJ169" t="s">
        <v>3296</v>
      </c>
      <c r="AK169" s="9">
        <v>3</v>
      </c>
      <c r="AL169" s="7"/>
      <c r="AN169" s="91">
        <v>9</v>
      </c>
      <c r="AO169" s="93">
        <v>9</v>
      </c>
      <c r="AP169" s="93">
        <v>135</v>
      </c>
      <c r="AQ169" s="100">
        <v>87700</v>
      </c>
      <c r="AR169" s="100">
        <f t="shared" si="104"/>
        <v>9009</v>
      </c>
      <c r="AS169" t="s">
        <v>1753</v>
      </c>
      <c r="AT169" s="103">
        <f t="shared" si="105"/>
        <v>987700</v>
      </c>
      <c r="AW169">
        <v>19.23</v>
      </c>
      <c r="AX169">
        <v>0.39</v>
      </c>
      <c r="AY169">
        <v>18.829999999999998</v>
      </c>
      <c r="AZ169" s="2"/>
      <c r="BF169" s="107" t="e">
        <f t="shared" si="106"/>
        <v>#N/A</v>
      </c>
      <c r="BG169" s="107">
        <f t="shared" si="107"/>
        <v>0</v>
      </c>
      <c r="BH169" s="107">
        <f t="shared" si="108"/>
        <v>0.755</v>
      </c>
      <c r="BI169" s="107">
        <f t="shared" si="109"/>
        <v>0</v>
      </c>
      <c r="BJ169" s="107">
        <f t="shared" si="110"/>
        <v>0</v>
      </c>
      <c r="BK169">
        <f t="shared" si="93"/>
        <v>0</v>
      </c>
    </row>
    <row r="170" spans="1:74" hidden="1" outlineLevel="1">
      <c r="A170" t="s">
        <v>2932</v>
      </c>
      <c r="B170" s="9" t="s">
        <v>137</v>
      </c>
      <c r="C170" s="1">
        <f t="shared" si="95"/>
        <v>465</v>
      </c>
      <c r="D170" s="7" t="e">
        <f t="shared" si="96"/>
        <v>#N/A</v>
      </c>
      <c r="E170" s="7">
        <f t="shared" si="97"/>
        <v>3</v>
      </c>
      <c r="F170" s="7">
        <f t="shared" si="98"/>
        <v>1</v>
      </c>
      <c r="G170" s="7">
        <f t="shared" si="74"/>
        <v>2</v>
      </c>
      <c r="H170" s="48">
        <f t="shared" si="99"/>
        <v>271</v>
      </c>
      <c r="I170" s="163">
        <f t="shared" si="100"/>
        <v>0.58279569892473115</v>
      </c>
      <c r="J170" s="8"/>
      <c r="K170" s="2">
        <f t="shared" si="101"/>
        <v>0</v>
      </c>
      <c r="L170" s="2">
        <f t="shared" si="102"/>
        <v>8.6021505376344093E-2</v>
      </c>
      <c r="M170" s="2">
        <f t="shared" si="103"/>
        <v>0.7075268817204301</v>
      </c>
      <c r="N170" s="2">
        <f t="shared" si="84"/>
        <v>0.12473118279569892</v>
      </c>
      <c r="O170" s="2">
        <f t="shared" si="85"/>
        <v>8.1720430107526859E-2</v>
      </c>
      <c r="P170" s="1"/>
      <c r="Q170" s="1">
        <v>40</v>
      </c>
      <c r="R170" s="1">
        <v>329</v>
      </c>
      <c r="S170" s="1">
        <v>58</v>
      </c>
      <c r="T170" s="1">
        <v>29</v>
      </c>
      <c r="U170" s="1"/>
      <c r="V170" s="1"/>
      <c r="X170" s="1"/>
      <c r="Y170">
        <v>9</v>
      </c>
      <c r="Z170" s="1"/>
      <c r="AA170" s="1"/>
      <c r="AB170" s="1"/>
      <c r="AD170" s="1"/>
      <c r="AI170" t="str">
        <f t="shared" si="94"/>
        <v>Woodbury</v>
      </c>
      <c r="AJ170" t="s">
        <v>1543</v>
      </c>
      <c r="AK170" s="9">
        <v>5</v>
      </c>
      <c r="AL170" s="7"/>
      <c r="AN170" s="91">
        <v>9</v>
      </c>
      <c r="AO170" s="93">
        <v>5</v>
      </c>
      <c r="AP170" s="93">
        <v>130</v>
      </c>
      <c r="AQ170" s="100">
        <v>87910</v>
      </c>
      <c r="AR170" s="100">
        <f t="shared" si="104"/>
        <v>9005</v>
      </c>
      <c r="AS170" t="s">
        <v>1753</v>
      </c>
      <c r="AT170" s="103">
        <f t="shared" si="105"/>
        <v>987910</v>
      </c>
      <c r="AW170">
        <v>36.729999999999997</v>
      </c>
      <c r="AX170">
        <v>0.27</v>
      </c>
      <c r="AY170">
        <v>36.47</v>
      </c>
      <c r="AZ170" s="2"/>
      <c r="BF170" s="107" t="e">
        <f t="shared" si="106"/>
        <v>#N/A</v>
      </c>
      <c r="BG170" s="107">
        <f t="shared" si="107"/>
        <v>0</v>
      </c>
      <c r="BH170" s="107">
        <f t="shared" si="108"/>
        <v>0.70699999999999996</v>
      </c>
      <c r="BI170" s="107">
        <f t="shared" si="109"/>
        <v>0</v>
      </c>
      <c r="BJ170" s="107">
        <f t="shared" si="110"/>
        <v>0</v>
      </c>
      <c r="BK170">
        <f t="shared" si="93"/>
        <v>0</v>
      </c>
    </row>
    <row r="171" spans="1:74" hidden="1" outlineLevel="1">
      <c r="A171" t="s">
        <v>2843</v>
      </c>
      <c r="B171" s="9" t="s">
        <v>137</v>
      </c>
      <c r="C171" s="1">
        <f t="shared" si="95"/>
        <v>287</v>
      </c>
      <c r="D171" s="7" t="e">
        <f t="shared" si="96"/>
        <v>#N/A</v>
      </c>
      <c r="E171" s="7">
        <f t="shared" si="97"/>
        <v>4</v>
      </c>
      <c r="F171" s="7">
        <f t="shared" si="98"/>
        <v>1</v>
      </c>
      <c r="G171" s="7">
        <f t="shared" si="74"/>
        <v>2</v>
      </c>
      <c r="H171" s="48">
        <f t="shared" si="99"/>
        <v>167</v>
      </c>
      <c r="I171" s="163">
        <f t="shared" si="100"/>
        <v>0.58188153310104529</v>
      </c>
      <c r="J171" s="8"/>
      <c r="K171" s="2">
        <f t="shared" si="101"/>
        <v>0</v>
      </c>
      <c r="L171" s="2">
        <f t="shared" si="102"/>
        <v>6.2717770034843204E-2</v>
      </c>
      <c r="M171" s="2">
        <f t="shared" si="103"/>
        <v>0.71080139372822304</v>
      </c>
      <c r="N171" s="2">
        <f t="shared" si="84"/>
        <v>0.1289198606271777</v>
      </c>
      <c r="O171" s="2">
        <f t="shared" si="85"/>
        <v>9.7560975609756018E-2</v>
      </c>
      <c r="P171" s="1"/>
      <c r="Q171" s="1">
        <v>18</v>
      </c>
      <c r="R171" s="1">
        <v>204</v>
      </c>
      <c r="S171" s="1">
        <v>37</v>
      </c>
      <c r="T171" s="1">
        <v>24</v>
      </c>
      <c r="U171" s="1"/>
      <c r="V171" s="1"/>
      <c r="X171" s="1"/>
      <c r="Y171">
        <v>4</v>
      </c>
      <c r="Z171" s="1"/>
      <c r="AA171" s="1"/>
      <c r="AB171" s="1"/>
      <c r="AD171" s="1"/>
      <c r="AI171" t="str">
        <f t="shared" si="94"/>
        <v>Woodstock</v>
      </c>
      <c r="AJ171" t="s">
        <v>2523</v>
      </c>
      <c r="AK171" s="9">
        <v>2</v>
      </c>
      <c r="AL171" s="7"/>
      <c r="AN171" s="91">
        <v>9</v>
      </c>
      <c r="AO171" s="93">
        <v>15</v>
      </c>
      <c r="AP171" s="93">
        <v>75</v>
      </c>
      <c r="AQ171" s="100">
        <v>88190</v>
      </c>
      <c r="AR171" s="100">
        <f t="shared" si="104"/>
        <v>9015</v>
      </c>
      <c r="AS171" t="s">
        <v>1753</v>
      </c>
      <c r="AT171" s="103">
        <f t="shared" si="105"/>
        <v>988190</v>
      </c>
      <c r="AW171">
        <v>61.83</v>
      </c>
      <c r="AX171">
        <v>1.3</v>
      </c>
      <c r="AY171">
        <v>60.54</v>
      </c>
      <c r="AZ171" s="2"/>
      <c r="BF171" s="107" t="e">
        <f t="shared" si="106"/>
        <v>#N/A</v>
      </c>
      <c r="BG171" s="107">
        <f t="shared" si="107"/>
        <v>0</v>
      </c>
      <c r="BH171" s="107">
        <f t="shared" si="108"/>
        <v>0.71</v>
      </c>
      <c r="BI171" s="107">
        <f t="shared" si="109"/>
        <v>0</v>
      </c>
      <c r="BJ171" s="107">
        <f t="shared" si="110"/>
        <v>0</v>
      </c>
      <c r="BK171">
        <f t="shared" si="93"/>
        <v>0</v>
      </c>
    </row>
    <row r="172" spans="1:74" collapsed="1">
      <c r="A172" s="9" t="s">
        <v>341</v>
      </c>
      <c r="B172" s="9" t="s">
        <v>1136</v>
      </c>
      <c r="C172" s="1">
        <f t="shared" si="95"/>
        <v>59578</v>
      </c>
      <c r="D172" s="7" t="e">
        <f t="shared" si="96"/>
        <v>#N/A</v>
      </c>
      <c r="E172" s="7">
        <f t="shared" si="97"/>
        <v>3</v>
      </c>
      <c r="F172" s="7">
        <f t="shared" si="98"/>
        <v>1</v>
      </c>
      <c r="G172" s="7">
        <f t="shared" si="74"/>
        <v>2</v>
      </c>
      <c r="H172" s="48">
        <f t="shared" si="99"/>
        <v>32139</v>
      </c>
      <c r="I172" s="163">
        <f t="shared" si="100"/>
        <v>0.53944409010037264</v>
      </c>
      <c r="J172" s="8"/>
      <c r="K172" s="2">
        <f t="shared" si="101"/>
        <v>0</v>
      </c>
      <c r="L172" s="2">
        <f t="shared" si="102"/>
        <v>0.10297425224076001</v>
      </c>
      <c r="M172" s="2">
        <f t="shared" si="103"/>
        <v>0.6742589546476887</v>
      </c>
      <c r="N172" s="2">
        <f t="shared" si="84"/>
        <v>0.13481486454731612</v>
      </c>
      <c r="O172" s="2">
        <f t="shared" si="85"/>
        <v>8.7951928564235227E-2</v>
      </c>
      <c r="P172" s="1"/>
      <c r="Q172" s="1">
        <f>SUM(Q3:Q171)</f>
        <v>6135</v>
      </c>
      <c r="R172" s="1">
        <f>SUM(R3:R171)</f>
        <v>40171</v>
      </c>
      <c r="S172" s="1">
        <f>SUM(S3:S171)</f>
        <v>8032</v>
      </c>
      <c r="T172" s="1">
        <f>SUM(T3:T171)</f>
        <v>4072</v>
      </c>
      <c r="U172" s="1"/>
      <c r="V172" s="1"/>
      <c r="W172" s="1"/>
      <c r="X172" s="1"/>
      <c r="Y172" s="1">
        <f>SUM(Y3:Y171)</f>
        <v>1168</v>
      </c>
      <c r="Z172" s="1"/>
      <c r="AA172" s="1"/>
      <c r="AB172" s="1"/>
      <c r="AC172" s="1"/>
      <c r="AD172" s="1"/>
      <c r="AI172" t="str">
        <f t="shared" si="94"/>
        <v>Connecticut</v>
      </c>
      <c r="AK172" s="161"/>
      <c r="AN172" s="91">
        <v>9</v>
      </c>
      <c r="AR172" s="91">
        <v>9</v>
      </c>
      <c r="AS172" t="s">
        <v>1662</v>
      </c>
      <c r="AT172" s="91">
        <v>9</v>
      </c>
      <c r="AW172">
        <v>5543.33</v>
      </c>
      <c r="AX172">
        <v>698.53</v>
      </c>
      <c r="AY172">
        <v>4844.8</v>
      </c>
      <c r="BF172" s="107" t="e">
        <f t="shared" si="106"/>
        <v>#N/A</v>
      </c>
      <c r="BG172" s="107">
        <f t="shared" si="107"/>
        <v>0</v>
      </c>
      <c r="BH172" s="107">
        <f t="shared" si="108"/>
        <v>0.67400000000000004</v>
      </c>
      <c r="BI172" s="107">
        <f t="shared" si="109"/>
        <v>0</v>
      </c>
      <c r="BJ172" s="107">
        <f t="shared" si="110"/>
        <v>0</v>
      </c>
      <c r="BK172">
        <f t="shared" si="93"/>
        <v>0</v>
      </c>
    </row>
    <row r="173" spans="1:74">
      <c r="A173" s="9"/>
      <c r="B173" s="9"/>
      <c r="C173" s="1"/>
      <c r="D173" s="7"/>
      <c r="E173" s="7"/>
      <c r="F173" s="7"/>
      <c r="G173" s="7"/>
      <c r="H173" s="48"/>
      <c r="I173" s="163"/>
      <c r="J173" s="15"/>
      <c r="K173" s="2"/>
      <c r="L173" s="2"/>
      <c r="M173" s="2"/>
      <c r="N173" s="2"/>
      <c r="O173" s="2"/>
      <c r="P173" s="1"/>
      <c r="Q173" s="1"/>
      <c r="R173" s="1"/>
      <c r="S173" s="1"/>
      <c r="T173" s="1"/>
      <c r="U173" s="1"/>
      <c r="V173" s="1"/>
      <c r="W173" s="1"/>
      <c r="X173" s="1"/>
      <c r="Y173" s="1"/>
      <c r="Z173" s="1"/>
      <c r="AA173" s="1"/>
      <c r="AB173" s="1"/>
      <c r="AC173" s="1"/>
      <c r="AD173" s="1"/>
      <c r="BF173" s="107"/>
      <c r="BG173" s="107"/>
      <c r="BH173" s="107"/>
      <c r="BI173" s="107"/>
      <c r="BJ173" s="107"/>
    </row>
    <row r="174" spans="1:74" hidden="1" outlineLevel="1">
      <c r="A174" t="s">
        <v>3046</v>
      </c>
      <c r="B174" s="9" t="s">
        <v>980</v>
      </c>
      <c r="C174" s="1">
        <f t="shared" ref="C174:C237" si="111">SUM(P174:AG174)</f>
        <v>0</v>
      </c>
      <c r="D174" s="7">
        <f t="shared" ref="D174:D237" si="112">RANK(P174,(P174:AG174))</f>
        <v>1</v>
      </c>
      <c r="E174" s="7">
        <f t="shared" ref="E174:E237" si="113">RANK(Q174,(P174:AG174))</f>
        <v>1</v>
      </c>
      <c r="F174" s="7">
        <f t="shared" ref="F174:F237" si="114">IF(R174&gt;0,RANK(R174,(P174:AG174)),0)</f>
        <v>0</v>
      </c>
      <c r="G174" s="7">
        <f t="shared" si="74"/>
        <v>0</v>
      </c>
      <c r="H174" s="48">
        <f t="shared" ref="H174:H237" si="115">MAX(P174:T174)-LARGE(P174:T174,2)</f>
        <v>0</v>
      </c>
      <c r="I174" s="163" t="e">
        <f t="shared" ref="I174:I237" si="116">H174/C174</f>
        <v>#DIV/0!</v>
      </c>
      <c r="J174" s="8"/>
      <c r="K174" s="2" t="str">
        <f t="shared" ref="K174:K237" si="117">IF(C174=0,"-",P174/C174)</f>
        <v>-</v>
      </c>
      <c r="L174" s="2" t="str">
        <f t="shared" ref="L174:L237" si="118">IF(C174=0,"-",Q174/C174)</f>
        <v>-</v>
      </c>
      <c r="M174" s="2" t="str">
        <f t="shared" ref="M174:M237" si="119">IF(C174=0,"-",R174/C174)</f>
        <v>-</v>
      </c>
      <c r="N174" s="2"/>
      <c r="O174" s="2" t="str">
        <f t="shared" ref="O174:O237" si="120">IF(C174=0,"-",(1-K174-L174-M174))</f>
        <v>-</v>
      </c>
      <c r="P174" s="1"/>
      <c r="Q174" s="1">
        <v>0</v>
      </c>
      <c r="R174" s="1">
        <v>0</v>
      </c>
      <c r="S174" s="1">
        <v>0</v>
      </c>
      <c r="T174" s="1">
        <v>0</v>
      </c>
      <c r="U174" s="1"/>
      <c r="V174" s="144"/>
      <c r="W174" s="1"/>
      <c r="X174" s="1"/>
      <c r="Y174" s="1">
        <v>0</v>
      </c>
      <c r="Z174" s="1">
        <v>0</v>
      </c>
      <c r="AA174" s="1"/>
      <c r="AB174" s="1"/>
      <c r="AC174" s="1"/>
      <c r="AD174" s="1"/>
      <c r="AI174" t="str">
        <f t="shared" si="94"/>
        <v>Abbot</v>
      </c>
      <c r="AJ174" t="s">
        <v>126</v>
      </c>
      <c r="AK174">
        <v>2</v>
      </c>
      <c r="AN174" s="91">
        <v>23</v>
      </c>
      <c r="AO174" s="93">
        <v>21</v>
      </c>
      <c r="AP174" s="93">
        <v>5</v>
      </c>
      <c r="AQ174" s="100">
        <v>100</v>
      </c>
      <c r="AR174" s="100">
        <f t="shared" ref="AR174:AR237" si="121">AN174*1000+AO174</f>
        <v>23021</v>
      </c>
      <c r="AS174" t="s">
        <v>1753</v>
      </c>
      <c r="AT174" s="103">
        <f t="shared" ref="AT174:AT237" si="122">AN174*100000+AQ174</f>
        <v>2300100</v>
      </c>
      <c r="AW174">
        <v>35.53</v>
      </c>
      <c r="AX174">
        <v>0.8</v>
      </c>
      <c r="AY174">
        <v>34.74</v>
      </c>
      <c r="BF174" s="107"/>
      <c r="BG174" s="107"/>
      <c r="BH174" s="107"/>
      <c r="BI174" s="107"/>
      <c r="BJ174" s="107"/>
      <c r="BV174" s="1">
        <v>0</v>
      </c>
    </row>
    <row r="175" spans="1:74" hidden="1" outlineLevel="1">
      <c r="A175" t="s">
        <v>2832</v>
      </c>
      <c r="B175" s="9" t="s">
        <v>980</v>
      </c>
      <c r="C175" s="1">
        <f t="shared" si="111"/>
        <v>22</v>
      </c>
      <c r="D175" s="7">
        <f t="shared" si="112"/>
        <v>4</v>
      </c>
      <c r="E175" s="7">
        <f t="shared" si="113"/>
        <v>4</v>
      </c>
      <c r="F175" s="7">
        <f t="shared" si="114"/>
        <v>1</v>
      </c>
      <c r="G175" s="7">
        <f t="shared" si="74"/>
        <v>3</v>
      </c>
      <c r="H175" s="48">
        <f t="shared" si="115"/>
        <v>6</v>
      </c>
      <c r="I175" s="163">
        <f t="shared" si="116"/>
        <v>0.27272727272727271</v>
      </c>
      <c r="J175" s="8"/>
      <c r="K175" s="2">
        <f t="shared" si="117"/>
        <v>0</v>
      </c>
      <c r="L175" s="2">
        <f t="shared" si="118"/>
        <v>0</v>
      </c>
      <c r="M175" s="2">
        <f t="shared" si="119"/>
        <v>0.54545454545454541</v>
      </c>
      <c r="N175" s="2"/>
      <c r="O175" s="2">
        <f t="shared" si="120"/>
        <v>0.45454545454545459</v>
      </c>
      <c r="P175" s="1"/>
      <c r="Q175" s="1">
        <v>0</v>
      </c>
      <c r="R175" s="1">
        <v>12</v>
      </c>
      <c r="S175" s="1">
        <v>4</v>
      </c>
      <c r="T175" s="1">
        <v>6</v>
      </c>
      <c r="U175" s="1"/>
      <c r="V175" s="144"/>
      <c r="W175" s="1"/>
      <c r="X175" s="1"/>
      <c r="Y175" s="1">
        <v>0</v>
      </c>
      <c r="Z175" s="1">
        <v>0</v>
      </c>
      <c r="AA175" s="1"/>
      <c r="AB175" s="1"/>
      <c r="AC175" s="1"/>
      <c r="AD175" s="1"/>
      <c r="AI175" t="str">
        <f t="shared" si="94"/>
        <v>Acton</v>
      </c>
      <c r="AJ175" t="s">
        <v>959</v>
      </c>
      <c r="AK175" s="150">
        <v>1</v>
      </c>
      <c r="AN175" s="91">
        <v>23</v>
      </c>
      <c r="AO175" s="93">
        <v>31</v>
      </c>
      <c r="AP175" s="93">
        <v>5</v>
      </c>
      <c r="AQ175" s="100">
        <v>275</v>
      </c>
      <c r="AR175" s="100">
        <f t="shared" si="121"/>
        <v>23031</v>
      </c>
      <c r="AS175" t="s">
        <v>1753</v>
      </c>
      <c r="AT175" s="103">
        <f t="shared" si="122"/>
        <v>2300275</v>
      </c>
      <c r="AW175">
        <v>41.07</v>
      </c>
      <c r="AX175">
        <v>3.41</v>
      </c>
      <c r="AY175">
        <v>37.659999999999997</v>
      </c>
      <c r="BF175" s="107"/>
      <c r="BG175" s="107"/>
      <c r="BH175" s="107"/>
      <c r="BI175" s="107"/>
      <c r="BJ175" s="107"/>
      <c r="BV175" s="1">
        <v>0</v>
      </c>
    </row>
    <row r="176" spans="1:74" hidden="1" outlineLevel="1">
      <c r="A176" t="s">
        <v>1874</v>
      </c>
      <c r="B176" s="9" t="s">
        <v>980</v>
      </c>
      <c r="C176" s="1">
        <f t="shared" si="111"/>
        <v>11</v>
      </c>
      <c r="D176" s="7">
        <f t="shared" si="112"/>
        <v>4</v>
      </c>
      <c r="E176" s="7">
        <f t="shared" si="113"/>
        <v>4</v>
      </c>
      <c r="F176" s="7">
        <f t="shared" si="114"/>
        <v>3</v>
      </c>
      <c r="G176" s="7">
        <f t="shared" si="74"/>
        <v>1</v>
      </c>
      <c r="H176" s="48">
        <f t="shared" si="115"/>
        <v>6</v>
      </c>
      <c r="I176" s="163">
        <f t="shared" si="116"/>
        <v>0.54545454545454541</v>
      </c>
      <c r="J176" s="8"/>
      <c r="K176" s="2">
        <f t="shared" si="117"/>
        <v>0</v>
      </c>
      <c r="L176" s="2">
        <f t="shared" si="118"/>
        <v>0</v>
      </c>
      <c r="M176" s="2">
        <f t="shared" si="119"/>
        <v>9.0909090909090912E-2</v>
      </c>
      <c r="N176" s="2"/>
      <c r="O176" s="2">
        <f t="shared" si="120"/>
        <v>0.90909090909090906</v>
      </c>
      <c r="P176" s="1"/>
      <c r="Q176" s="1">
        <v>0</v>
      </c>
      <c r="R176" s="1">
        <v>1</v>
      </c>
      <c r="S176" s="1">
        <v>8</v>
      </c>
      <c r="T176" s="1">
        <v>2</v>
      </c>
      <c r="U176" s="1"/>
      <c r="V176" s="144"/>
      <c r="W176" s="1"/>
      <c r="X176" s="1"/>
      <c r="Y176" s="1">
        <v>0</v>
      </c>
      <c r="Z176" s="1">
        <v>0</v>
      </c>
      <c r="AA176" s="1"/>
      <c r="AB176" s="1"/>
      <c r="AC176" s="1"/>
      <c r="AD176" s="1"/>
      <c r="AI176" t="str">
        <f t="shared" si="94"/>
        <v>Addison</v>
      </c>
      <c r="AJ176" t="s">
        <v>650</v>
      </c>
      <c r="AK176" s="150">
        <v>2</v>
      </c>
      <c r="AN176" s="91">
        <v>23</v>
      </c>
      <c r="AO176" s="93">
        <v>29</v>
      </c>
      <c r="AP176" s="93">
        <v>5</v>
      </c>
      <c r="AQ176" s="100">
        <v>380</v>
      </c>
      <c r="AR176" s="100">
        <f t="shared" si="121"/>
        <v>23029</v>
      </c>
      <c r="AS176" t="s">
        <v>1753</v>
      </c>
      <c r="AT176" s="103">
        <f t="shared" si="122"/>
        <v>2300380</v>
      </c>
      <c r="AW176">
        <v>97.23</v>
      </c>
      <c r="AX176">
        <v>54.85</v>
      </c>
      <c r="AY176">
        <v>42.38</v>
      </c>
      <c r="BF176" s="107"/>
      <c r="BG176" s="107"/>
      <c r="BH176" s="107"/>
      <c r="BI176" s="107"/>
      <c r="BJ176" s="107"/>
      <c r="BV176" s="1">
        <v>0</v>
      </c>
    </row>
    <row r="177" spans="1:74" hidden="1" outlineLevel="1">
      <c r="A177" t="s">
        <v>1718</v>
      </c>
      <c r="B177" s="9" t="s">
        <v>980</v>
      </c>
      <c r="C177" s="1">
        <f t="shared" si="111"/>
        <v>0</v>
      </c>
      <c r="D177" s="7">
        <f t="shared" si="112"/>
        <v>1</v>
      </c>
      <c r="E177" s="7">
        <f t="shared" si="113"/>
        <v>1</v>
      </c>
      <c r="F177" s="7">
        <f t="shared" si="114"/>
        <v>0</v>
      </c>
      <c r="G177" s="7">
        <f t="shared" si="74"/>
        <v>0</v>
      </c>
      <c r="H177" s="48">
        <f t="shared" si="115"/>
        <v>0</v>
      </c>
      <c r="I177" s="163" t="e">
        <f t="shared" si="116"/>
        <v>#DIV/0!</v>
      </c>
      <c r="J177" s="8"/>
      <c r="K177" s="2" t="str">
        <f t="shared" si="117"/>
        <v>-</v>
      </c>
      <c r="L177" s="2" t="str">
        <f t="shared" si="118"/>
        <v>-</v>
      </c>
      <c r="M177" s="2" t="str">
        <f t="shared" si="119"/>
        <v>-</v>
      </c>
      <c r="N177" s="2"/>
      <c r="O177" s="2" t="str">
        <f t="shared" si="120"/>
        <v>-</v>
      </c>
      <c r="P177" s="1"/>
      <c r="Q177" s="1">
        <v>0</v>
      </c>
      <c r="R177" s="1">
        <v>0</v>
      </c>
      <c r="S177" s="1">
        <v>0</v>
      </c>
      <c r="T177" s="1">
        <v>0</v>
      </c>
      <c r="U177" s="1"/>
      <c r="V177" s="144"/>
      <c r="W177" s="1"/>
      <c r="X177" s="1"/>
      <c r="Y177" s="1">
        <v>0</v>
      </c>
      <c r="Z177" s="1">
        <v>0</v>
      </c>
      <c r="AA177" s="1"/>
      <c r="AB177" s="1"/>
      <c r="AC177" s="1"/>
      <c r="AD177" s="1"/>
      <c r="AI177" t="str">
        <f>A177</f>
        <v>Albany</v>
      </c>
      <c r="AJ177" t="s">
        <v>3183</v>
      </c>
      <c r="AK177" s="150">
        <v>2</v>
      </c>
      <c r="AN177" s="91">
        <v>23</v>
      </c>
      <c r="AO177" s="93">
        <v>17</v>
      </c>
      <c r="AQ177" s="100">
        <v>390</v>
      </c>
      <c r="AR177" s="100">
        <f t="shared" si="121"/>
        <v>23017</v>
      </c>
      <c r="AS177" t="s">
        <v>1940</v>
      </c>
      <c r="AT177" s="103">
        <f t="shared" si="122"/>
        <v>2300390</v>
      </c>
      <c r="BF177" s="107"/>
      <c r="BG177" s="107"/>
      <c r="BH177" s="107"/>
      <c r="BI177" s="107"/>
      <c r="BJ177" s="107"/>
      <c r="BV177" s="1">
        <v>0</v>
      </c>
    </row>
    <row r="178" spans="1:74" hidden="1" outlineLevel="1">
      <c r="A178" t="s">
        <v>1368</v>
      </c>
      <c r="B178" s="9" t="s">
        <v>980</v>
      </c>
      <c r="C178" s="1">
        <f t="shared" si="111"/>
        <v>9</v>
      </c>
      <c r="D178" s="7">
        <f t="shared" si="112"/>
        <v>3</v>
      </c>
      <c r="E178" s="7">
        <f t="shared" si="113"/>
        <v>3</v>
      </c>
      <c r="F178" s="7">
        <f t="shared" si="114"/>
        <v>0</v>
      </c>
      <c r="G178" s="7">
        <f t="shared" si="74"/>
        <v>1</v>
      </c>
      <c r="H178" s="48">
        <f t="shared" si="115"/>
        <v>5</v>
      </c>
      <c r="I178" s="163">
        <f t="shared" si="116"/>
        <v>0.55555555555555558</v>
      </c>
      <c r="J178" s="8"/>
      <c r="K178" s="2">
        <f t="shared" si="117"/>
        <v>0</v>
      </c>
      <c r="L178" s="2">
        <f t="shared" si="118"/>
        <v>0</v>
      </c>
      <c r="M178" s="2">
        <f t="shared" si="119"/>
        <v>0</v>
      </c>
      <c r="N178" s="2"/>
      <c r="O178" s="2">
        <f t="shared" si="120"/>
        <v>1</v>
      </c>
      <c r="P178" s="1"/>
      <c r="Q178" s="1">
        <v>0</v>
      </c>
      <c r="R178" s="1">
        <v>0</v>
      </c>
      <c r="S178" s="1">
        <v>7</v>
      </c>
      <c r="T178" s="1">
        <v>2</v>
      </c>
      <c r="U178" s="1"/>
      <c r="V178" s="144"/>
      <c r="W178" s="1"/>
      <c r="X178" s="1"/>
      <c r="Y178" s="1">
        <v>0</v>
      </c>
      <c r="Z178" s="1">
        <v>0</v>
      </c>
      <c r="AA178" s="1"/>
      <c r="AB178" s="1"/>
      <c r="AC178" s="1"/>
      <c r="AD178" s="1"/>
      <c r="AI178" t="str">
        <f t="shared" si="94"/>
        <v>Albion</v>
      </c>
      <c r="AJ178" t="s">
        <v>2658</v>
      </c>
      <c r="AK178" s="150">
        <v>2</v>
      </c>
      <c r="AN178" s="91">
        <v>23</v>
      </c>
      <c r="AO178" s="93">
        <v>11</v>
      </c>
      <c r="AP178" s="93">
        <v>5</v>
      </c>
      <c r="AQ178" s="100">
        <v>590</v>
      </c>
      <c r="AR178" s="100">
        <f t="shared" si="121"/>
        <v>23011</v>
      </c>
      <c r="AS178" t="s">
        <v>1753</v>
      </c>
      <c r="AT178" s="103">
        <f t="shared" si="122"/>
        <v>2300590</v>
      </c>
      <c r="AW178">
        <v>39.479999999999997</v>
      </c>
      <c r="AX178">
        <v>0.63</v>
      </c>
      <c r="AY178">
        <v>38.85</v>
      </c>
      <c r="BF178" s="107"/>
      <c r="BG178" s="107"/>
      <c r="BH178" s="107"/>
      <c r="BI178" s="107"/>
      <c r="BJ178" s="107"/>
      <c r="BV178" s="1">
        <v>0</v>
      </c>
    </row>
    <row r="179" spans="1:74" hidden="1" outlineLevel="1">
      <c r="A179" t="s">
        <v>121</v>
      </c>
      <c r="B179" s="9" t="s">
        <v>980</v>
      </c>
      <c r="C179" s="1">
        <f t="shared" si="111"/>
        <v>5</v>
      </c>
      <c r="D179" s="7">
        <f t="shared" si="112"/>
        <v>4</v>
      </c>
      <c r="E179" s="7">
        <f t="shared" si="113"/>
        <v>4</v>
      </c>
      <c r="F179" s="7">
        <f t="shared" si="114"/>
        <v>2</v>
      </c>
      <c r="G179" s="7">
        <f t="shared" si="74"/>
        <v>1</v>
      </c>
      <c r="H179" s="48">
        <f t="shared" si="115"/>
        <v>2</v>
      </c>
      <c r="I179" s="163">
        <f t="shared" si="116"/>
        <v>0.4</v>
      </c>
      <c r="J179" s="8"/>
      <c r="K179" s="2">
        <f t="shared" si="117"/>
        <v>0</v>
      </c>
      <c r="L179" s="2">
        <f t="shared" si="118"/>
        <v>0</v>
      </c>
      <c r="M179" s="2">
        <f t="shared" si="119"/>
        <v>0.2</v>
      </c>
      <c r="N179" s="2"/>
      <c r="O179" s="2">
        <f t="shared" si="120"/>
        <v>0.8</v>
      </c>
      <c r="P179" s="1"/>
      <c r="Q179" s="1">
        <v>0</v>
      </c>
      <c r="R179" s="1">
        <v>1</v>
      </c>
      <c r="S179" s="1">
        <v>3</v>
      </c>
      <c r="T179" s="1">
        <v>1</v>
      </c>
      <c r="U179" s="1"/>
      <c r="V179" s="144"/>
      <c r="W179" s="1"/>
      <c r="X179" s="1"/>
      <c r="Y179" s="1">
        <v>0</v>
      </c>
      <c r="Z179" s="1">
        <v>0</v>
      </c>
      <c r="AA179" s="1"/>
      <c r="AB179" s="1"/>
      <c r="AC179" s="1"/>
      <c r="AD179" s="1"/>
      <c r="AI179" t="str">
        <f t="shared" si="94"/>
        <v>Alexander</v>
      </c>
      <c r="AJ179" t="s">
        <v>650</v>
      </c>
      <c r="AK179" s="150">
        <v>2</v>
      </c>
      <c r="AN179" s="91">
        <v>23</v>
      </c>
      <c r="AO179" s="93">
        <v>29</v>
      </c>
      <c r="AP179" s="93">
        <v>10</v>
      </c>
      <c r="AQ179" s="100">
        <v>660</v>
      </c>
      <c r="AR179" s="100">
        <f t="shared" si="121"/>
        <v>23029</v>
      </c>
      <c r="AS179" t="s">
        <v>1753</v>
      </c>
      <c r="AT179" s="103">
        <f t="shared" si="122"/>
        <v>2300660</v>
      </c>
      <c r="AW179">
        <v>45.11</v>
      </c>
      <c r="AX179">
        <v>5.53</v>
      </c>
      <c r="AY179">
        <v>39.58</v>
      </c>
      <c r="BF179" s="107"/>
      <c r="BG179" s="107"/>
      <c r="BH179" s="107"/>
      <c r="BI179" s="107"/>
      <c r="BJ179" s="107"/>
      <c r="BV179" s="1">
        <v>0</v>
      </c>
    </row>
    <row r="180" spans="1:74" hidden="1" outlineLevel="1">
      <c r="A180" t="s">
        <v>1369</v>
      </c>
      <c r="B180" s="9" t="s">
        <v>980</v>
      </c>
      <c r="C180" s="1">
        <f t="shared" si="111"/>
        <v>13</v>
      </c>
      <c r="D180" s="7">
        <f t="shared" si="112"/>
        <v>4</v>
      </c>
      <c r="E180" s="7">
        <f t="shared" si="113"/>
        <v>4</v>
      </c>
      <c r="F180" s="7">
        <f t="shared" si="114"/>
        <v>1</v>
      </c>
      <c r="G180" s="7">
        <f t="shared" si="74"/>
        <v>3</v>
      </c>
      <c r="H180" s="48">
        <f t="shared" si="115"/>
        <v>4</v>
      </c>
      <c r="I180" s="163">
        <f t="shared" si="116"/>
        <v>0.30769230769230771</v>
      </c>
      <c r="J180" s="8"/>
      <c r="K180" s="2">
        <f t="shared" si="117"/>
        <v>0</v>
      </c>
      <c r="L180" s="2">
        <f t="shared" si="118"/>
        <v>0</v>
      </c>
      <c r="M180" s="2">
        <f t="shared" si="119"/>
        <v>0.61538461538461542</v>
      </c>
      <c r="N180" s="2"/>
      <c r="O180" s="2">
        <f t="shared" si="120"/>
        <v>0.38461538461538458</v>
      </c>
      <c r="P180" s="1"/>
      <c r="Q180" s="1">
        <v>0</v>
      </c>
      <c r="R180" s="1">
        <v>8</v>
      </c>
      <c r="S180" s="1">
        <v>1</v>
      </c>
      <c r="T180" s="1">
        <v>4</v>
      </c>
      <c r="U180" s="1"/>
      <c r="V180" s="144"/>
      <c r="W180" s="1"/>
      <c r="X180" s="1"/>
      <c r="Y180" s="1">
        <v>0</v>
      </c>
      <c r="Z180" s="1">
        <v>0</v>
      </c>
      <c r="AA180" s="1"/>
      <c r="AB180" s="1"/>
      <c r="AC180" s="1"/>
      <c r="AD180" s="1"/>
      <c r="AI180" t="str">
        <f t="shared" si="94"/>
        <v>Alfred</v>
      </c>
      <c r="AJ180" t="s">
        <v>959</v>
      </c>
      <c r="AK180" s="150">
        <v>1</v>
      </c>
      <c r="AN180" s="91">
        <v>23</v>
      </c>
      <c r="AO180" s="93">
        <v>31</v>
      </c>
      <c r="AP180" s="93">
        <v>10</v>
      </c>
      <c r="AQ180" s="100">
        <v>730</v>
      </c>
      <c r="AR180" s="100">
        <f t="shared" si="121"/>
        <v>23031</v>
      </c>
      <c r="AS180" t="s">
        <v>1753</v>
      </c>
      <c r="AT180" s="103">
        <f t="shared" si="122"/>
        <v>2300730</v>
      </c>
      <c r="AW180">
        <v>27.91</v>
      </c>
      <c r="AX180">
        <v>0.67</v>
      </c>
      <c r="AY180">
        <v>27.24</v>
      </c>
      <c r="BF180" s="107"/>
      <c r="BG180" s="107"/>
      <c r="BH180" s="107"/>
      <c r="BI180" s="107"/>
      <c r="BJ180" s="107"/>
      <c r="BV180" s="1">
        <v>0</v>
      </c>
    </row>
    <row r="181" spans="1:74" hidden="1" outlineLevel="1">
      <c r="A181" t="s">
        <v>770</v>
      </c>
      <c r="B181" s="9" t="s">
        <v>980</v>
      </c>
      <c r="C181" s="1">
        <f t="shared" si="111"/>
        <v>0</v>
      </c>
      <c r="D181" s="7" t="e">
        <f t="shared" si="112"/>
        <v>#N/A</v>
      </c>
      <c r="E181" s="7" t="e">
        <f t="shared" si="113"/>
        <v>#N/A</v>
      </c>
      <c r="F181" s="7">
        <f t="shared" si="114"/>
        <v>0</v>
      </c>
      <c r="G181" s="7">
        <f t="shared" si="74"/>
        <v>0</v>
      </c>
      <c r="H181" s="48" t="e">
        <f t="shared" si="115"/>
        <v>#NUM!</v>
      </c>
      <c r="I181" s="163" t="e">
        <f t="shared" si="116"/>
        <v>#NUM!</v>
      </c>
      <c r="J181" s="8"/>
      <c r="K181" s="2" t="str">
        <f t="shared" si="117"/>
        <v>-</v>
      </c>
      <c r="L181" s="2" t="str">
        <f t="shared" si="118"/>
        <v>-</v>
      </c>
      <c r="M181" s="2" t="str">
        <f t="shared" si="119"/>
        <v>-</v>
      </c>
      <c r="N181" s="2"/>
      <c r="O181" s="2" t="str">
        <f t="shared" si="120"/>
        <v>-</v>
      </c>
      <c r="P181" s="1"/>
      <c r="Q181" s="1"/>
      <c r="R181" s="1"/>
      <c r="S181" s="1"/>
      <c r="T181" s="1"/>
      <c r="U181" s="1"/>
      <c r="V181" s="144"/>
      <c r="W181" s="1"/>
      <c r="X181" s="1"/>
      <c r="Y181" s="1"/>
      <c r="Z181" s="1"/>
      <c r="AA181" s="1"/>
      <c r="AB181" s="1"/>
      <c r="AC181" s="1"/>
      <c r="AD181" s="1"/>
      <c r="AI181" t="str">
        <f t="shared" si="94"/>
        <v>Allagash</v>
      </c>
      <c r="AJ181" t="s">
        <v>2958</v>
      </c>
      <c r="AK181" s="150">
        <v>2</v>
      </c>
      <c r="AN181" s="91">
        <v>23</v>
      </c>
      <c r="AO181" s="93">
        <v>3</v>
      </c>
      <c r="AP181" s="93">
        <v>5</v>
      </c>
      <c r="AQ181" s="100">
        <v>800</v>
      </c>
      <c r="AR181" s="100">
        <f t="shared" si="121"/>
        <v>23003</v>
      </c>
      <c r="AS181" t="s">
        <v>1753</v>
      </c>
      <c r="AT181" s="103">
        <f t="shared" si="122"/>
        <v>2300800</v>
      </c>
      <c r="AW181">
        <v>131.31</v>
      </c>
      <c r="AX181">
        <v>2.83</v>
      </c>
      <c r="AY181">
        <v>128.47999999999999</v>
      </c>
      <c r="BF181" s="107"/>
      <c r="BG181" s="107"/>
      <c r="BH181" s="107"/>
      <c r="BI181" s="107"/>
      <c r="BJ181" s="107"/>
      <c r="BV181" s="1"/>
    </row>
    <row r="182" spans="1:74" hidden="1" outlineLevel="1">
      <c r="A182" t="s">
        <v>2912</v>
      </c>
      <c r="B182" s="9" t="s">
        <v>980</v>
      </c>
      <c r="C182" s="1">
        <f t="shared" si="111"/>
        <v>6</v>
      </c>
      <c r="D182" s="7">
        <f t="shared" si="112"/>
        <v>2</v>
      </c>
      <c r="E182" s="7">
        <f t="shared" si="113"/>
        <v>2</v>
      </c>
      <c r="F182" s="7">
        <f t="shared" si="114"/>
        <v>1</v>
      </c>
      <c r="G182" s="7">
        <f t="shared" si="74"/>
        <v>0</v>
      </c>
      <c r="H182" s="48">
        <f t="shared" si="115"/>
        <v>6</v>
      </c>
      <c r="I182" s="163">
        <f t="shared" si="116"/>
        <v>1</v>
      </c>
      <c r="J182" s="8"/>
      <c r="K182" s="2">
        <f t="shared" si="117"/>
        <v>0</v>
      </c>
      <c r="L182" s="2">
        <f t="shared" si="118"/>
        <v>0</v>
      </c>
      <c r="M182" s="2">
        <f t="shared" si="119"/>
        <v>1</v>
      </c>
      <c r="N182" s="2"/>
      <c r="O182" s="2">
        <f t="shared" si="120"/>
        <v>0</v>
      </c>
      <c r="P182" s="1"/>
      <c r="Q182" s="1">
        <v>0</v>
      </c>
      <c r="R182" s="1">
        <v>6</v>
      </c>
      <c r="S182" s="1">
        <v>0</v>
      </c>
      <c r="T182" s="1">
        <v>0</v>
      </c>
      <c r="U182" s="1"/>
      <c r="V182" s="144"/>
      <c r="W182" s="1"/>
      <c r="X182" s="1"/>
      <c r="Y182" s="1">
        <v>0</v>
      </c>
      <c r="Z182" s="1">
        <v>0</v>
      </c>
      <c r="AA182" s="1"/>
      <c r="AB182" s="1"/>
      <c r="AC182" s="1"/>
      <c r="AD182" s="1"/>
      <c r="AI182" t="str">
        <f t="shared" si="94"/>
        <v>Alna</v>
      </c>
      <c r="AJ182" t="s">
        <v>229</v>
      </c>
      <c r="AK182" s="150">
        <v>1</v>
      </c>
      <c r="AN182" s="91">
        <v>23</v>
      </c>
      <c r="AO182" s="93">
        <v>15</v>
      </c>
      <c r="AP182" s="93">
        <v>5</v>
      </c>
      <c r="AQ182" s="100">
        <v>1010</v>
      </c>
      <c r="AR182" s="100">
        <f t="shared" si="121"/>
        <v>23015</v>
      </c>
      <c r="AS182" t="s">
        <v>1753</v>
      </c>
      <c r="AT182" s="103">
        <f t="shared" si="122"/>
        <v>2301010</v>
      </c>
      <c r="AW182">
        <v>21.39</v>
      </c>
      <c r="AX182">
        <v>0.47</v>
      </c>
      <c r="AY182">
        <v>20.92</v>
      </c>
      <c r="BF182" s="107"/>
      <c r="BG182" s="107"/>
      <c r="BH182" s="107"/>
      <c r="BI182" s="107"/>
      <c r="BJ182" s="107"/>
      <c r="BV182" s="1">
        <v>0</v>
      </c>
    </row>
    <row r="183" spans="1:74" hidden="1" outlineLevel="1">
      <c r="A183" t="s">
        <v>2231</v>
      </c>
      <c r="B183" s="9" t="s">
        <v>980</v>
      </c>
      <c r="C183" s="1">
        <f t="shared" si="111"/>
        <v>3</v>
      </c>
      <c r="D183" s="7">
        <f t="shared" si="112"/>
        <v>3</v>
      </c>
      <c r="E183" s="7">
        <f t="shared" si="113"/>
        <v>3</v>
      </c>
      <c r="F183" s="7">
        <f t="shared" si="114"/>
        <v>0</v>
      </c>
      <c r="G183" s="7">
        <f t="shared" si="74"/>
        <v>1</v>
      </c>
      <c r="H183" s="48">
        <f t="shared" si="115"/>
        <v>2</v>
      </c>
      <c r="I183" s="163">
        <f t="shared" si="116"/>
        <v>0.66666666666666663</v>
      </c>
      <c r="J183" s="8"/>
      <c r="K183" s="2">
        <f t="shared" si="117"/>
        <v>0</v>
      </c>
      <c r="L183" s="2">
        <f t="shared" si="118"/>
        <v>0</v>
      </c>
      <c r="M183" s="2">
        <f t="shared" si="119"/>
        <v>0</v>
      </c>
      <c r="N183" s="2"/>
      <c r="O183" s="2">
        <f t="shared" si="120"/>
        <v>1</v>
      </c>
      <c r="P183" s="1"/>
      <c r="Q183" s="1">
        <v>0</v>
      </c>
      <c r="R183" s="1">
        <v>0</v>
      </c>
      <c r="S183" s="1">
        <v>2</v>
      </c>
      <c r="T183" s="1">
        <v>0</v>
      </c>
      <c r="U183" s="1"/>
      <c r="V183" s="144"/>
      <c r="W183" s="1"/>
      <c r="X183" s="1"/>
      <c r="Y183" s="1">
        <v>1</v>
      </c>
      <c r="Z183" s="1">
        <v>0</v>
      </c>
      <c r="AA183" s="1"/>
      <c r="AB183" s="1"/>
      <c r="AC183" s="1"/>
      <c r="AD183" s="1"/>
      <c r="AI183" t="str">
        <f t="shared" si="94"/>
        <v>Alton</v>
      </c>
      <c r="AJ183" t="s">
        <v>883</v>
      </c>
      <c r="AK183" s="150">
        <v>2</v>
      </c>
      <c r="AN183" s="91">
        <v>23</v>
      </c>
      <c r="AO183" s="93">
        <v>19</v>
      </c>
      <c r="AP183" s="93">
        <v>5</v>
      </c>
      <c r="AQ183" s="100">
        <v>1115</v>
      </c>
      <c r="AR183" s="100">
        <f t="shared" si="121"/>
        <v>23019</v>
      </c>
      <c r="AS183" t="s">
        <v>1753</v>
      </c>
      <c r="AT183" s="103">
        <f t="shared" si="122"/>
        <v>2301115</v>
      </c>
      <c r="AW183">
        <v>42.76</v>
      </c>
      <c r="AX183">
        <v>0.37</v>
      </c>
      <c r="AY183">
        <v>42.39</v>
      </c>
      <c r="BF183" s="107"/>
      <c r="BG183" s="107"/>
      <c r="BH183" s="107"/>
      <c r="BI183" s="107"/>
      <c r="BJ183" s="107"/>
      <c r="BV183" s="1">
        <v>0</v>
      </c>
    </row>
    <row r="184" spans="1:74" hidden="1" outlineLevel="1">
      <c r="A184" t="s">
        <v>1342</v>
      </c>
      <c r="B184" s="9" t="s">
        <v>980</v>
      </c>
      <c r="C184" s="1">
        <f t="shared" si="111"/>
        <v>4</v>
      </c>
      <c r="D184" s="7">
        <f t="shared" si="112"/>
        <v>3</v>
      </c>
      <c r="E184" s="7">
        <f t="shared" si="113"/>
        <v>3</v>
      </c>
      <c r="F184" s="7">
        <f t="shared" si="114"/>
        <v>1</v>
      </c>
      <c r="G184" s="7">
        <f t="shared" si="74"/>
        <v>0</v>
      </c>
      <c r="H184" s="48">
        <f t="shared" si="115"/>
        <v>0</v>
      </c>
      <c r="I184" s="163">
        <f t="shared" si="116"/>
        <v>0</v>
      </c>
      <c r="J184" s="8"/>
      <c r="K184" s="2">
        <f t="shared" si="117"/>
        <v>0</v>
      </c>
      <c r="L184" s="2">
        <f t="shared" si="118"/>
        <v>0</v>
      </c>
      <c r="M184" s="2">
        <f t="shared" si="119"/>
        <v>0.5</v>
      </c>
      <c r="N184" s="2"/>
      <c r="O184" s="2">
        <f t="shared" si="120"/>
        <v>0.5</v>
      </c>
      <c r="P184" s="1"/>
      <c r="Q184" s="1">
        <v>0</v>
      </c>
      <c r="R184" s="1">
        <v>2</v>
      </c>
      <c r="S184" s="1">
        <v>0</v>
      </c>
      <c r="T184" s="1">
        <v>2</v>
      </c>
      <c r="U184" s="1"/>
      <c r="V184" s="144"/>
      <c r="W184" s="1"/>
      <c r="X184" s="1"/>
      <c r="Y184" s="1">
        <v>0</v>
      </c>
      <c r="Z184" s="1">
        <v>0</v>
      </c>
      <c r="AA184" s="1"/>
      <c r="AB184" s="1"/>
      <c r="AC184" s="1"/>
      <c r="AD184" s="1"/>
      <c r="AI184" t="str">
        <f t="shared" si="94"/>
        <v>Amherst</v>
      </c>
      <c r="AJ184" t="s">
        <v>703</v>
      </c>
      <c r="AK184" s="150">
        <v>2</v>
      </c>
      <c r="AN184" s="91">
        <v>23</v>
      </c>
      <c r="AO184" s="93">
        <v>9</v>
      </c>
      <c r="AP184" s="93">
        <v>5</v>
      </c>
      <c r="AQ184" s="100">
        <v>1185</v>
      </c>
      <c r="AR184" s="100">
        <f t="shared" si="121"/>
        <v>23009</v>
      </c>
      <c r="AS184" t="s">
        <v>1753</v>
      </c>
      <c r="AT184" s="103">
        <f t="shared" si="122"/>
        <v>2301185</v>
      </c>
      <c r="AW184">
        <v>39.29</v>
      </c>
      <c r="AX184">
        <v>0.32</v>
      </c>
      <c r="AY184">
        <v>38.97</v>
      </c>
      <c r="BF184" s="107"/>
      <c r="BG184" s="107"/>
      <c r="BH184" s="107"/>
      <c r="BI184" s="107"/>
      <c r="BJ184" s="107"/>
      <c r="BV184" s="1">
        <v>0</v>
      </c>
    </row>
    <row r="185" spans="1:74" hidden="1" outlineLevel="1">
      <c r="A185" t="s">
        <v>2245</v>
      </c>
      <c r="B185" s="9" t="s">
        <v>980</v>
      </c>
      <c r="C185" s="1">
        <f t="shared" si="111"/>
        <v>0</v>
      </c>
      <c r="D185" s="7" t="e">
        <f t="shared" si="112"/>
        <v>#N/A</v>
      </c>
      <c r="E185" s="7" t="e">
        <f t="shared" si="113"/>
        <v>#N/A</v>
      </c>
      <c r="F185" s="7">
        <f t="shared" si="114"/>
        <v>0</v>
      </c>
      <c r="G185" s="7">
        <f t="shared" si="74"/>
        <v>0</v>
      </c>
      <c r="H185" s="48" t="e">
        <f t="shared" si="115"/>
        <v>#NUM!</v>
      </c>
      <c r="I185" s="163" t="e">
        <f t="shared" si="116"/>
        <v>#NUM!</v>
      </c>
      <c r="J185" s="8"/>
      <c r="K185" s="2" t="str">
        <f t="shared" si="117"/>
        <v>-</v>
      </c>
      <c r="L185" s="2" t="str">
        <f t="shared" si="118"/>
        <v>-</v>
      </c>
      <c r="M185" s="2" t="str">
        <f t="shared" si="119"/>
        <v>-</v>
      </c>
      <c r="N185" s="2"/>
      <c r="O185" s="2" t="str">
        <f t="shared" si="120"/>
        <v>-</v>
      </c>
      <c r="P185" s="1"/>
      <c r="Q185" s="1"/>
      <c r="R185" s="1"/>
      <c r="S185" s="1"/>
      <c r="T185" s="1"/>
      <c r="U185" s="1"/>
      <c r="V185" s="144"/>
      <c r="W185" s="1"/>
      <c r="X185" s="1"/>
      <c r="Y185" s="1"/>
      <c r="Z185" s="1"/>
      <c r="AA185" s="1"/>
      <c r="AB185" s="1"/>
      <c r="AC185" s="1"/>
      <c r="AD185" s="1"/>
      <c r="AI185" t="str">
        <f t="shared" si="94"/>
        <v>Amity</v>
      </c>
      <c r="AJ185" t="s">
        <v>2958</v>
      </c>
      <c r="AK185" s="150">
        <v>2</v>
      </c>
      <c r="AN185" s="91">
        <v>23</v>
      </c>
      <c r="AO185" s="93">
        <v>3</v>
      </c>
      <c r="AP185" s="93">
        <v>10</v>
      </c>
      <c r="AQ185" s="100">
        <v>1220</v>
      </c>
      <c r="AR185" s="100">
        <f t="shared" si="121"/>
        <v>23003</v>
      </c>
      <c r="AS185" t="s">
        <v>1753</v>
      </c>
      <c r="AT185" s="103">
        <f t="shared" si="122"/>
        <v>2301220</v>
      </c>
      <c r="AW185">
        <v>42.13</v>
      </c>
      <c r="AX185">
        <v>0</v>
      </c>
      <c r="AY185">
        <v>42.13</v>
      </c>
      <c r="BF185" s="107"/>
      <c r="BG185" s="107"/>
      <c r="BH185" s="107"/>
      <c r="BI185" s="107"/>
      <c r="BJ185" s="107"/>
      <c r="BV185" s="1"/>
    </row>
    <row r="186" spans="1:74" hidden="1" outlineLevel="1">
      <c r="A186" t="s">
        <v>793</v>
      </c>
      <c r="B186" s="9" t="s">
        <v>980</v>
      </c>
      <c r="C186" s="1">
        <f t="shared" si="111"/>
        <v>9</v>
      </c>
      <c r="D186" s="7">
        <f t="shared" si="112"/>
        <v>5</v>
      </c>
      <c r="E186" s="7">
        <f t="shared" si="113"/>
        <v>3</v>
      </c>
      <c r="F186" s="7">
        <f t="shared" si="114"/>
        <v>1</v>
      </c>
      <c r="G186" s="7">
        <f t="shared" si="74"/>
        <v>2</v>
      </c>
      <c r="H186" s="48">
        <f t="shared" si="115"/>
        <v>3</v>
      </c>
      <c r="I186" s="163">
        <f t="shared" si="116"/>
        <v>0.33333333333333331</v>
      </c>
      <c r="J186" s="8"/>
      <c r="K186" s="2">
        <f t="shared" si="117"/>
        <v>0</v>
      </c>
      <c r="L186" s="2">
        <f t="shared" si="118"/>
        <v>0.1111111111111111</v>
      </c>
      <c r="M186" s="2">
        <f t="shared" si="119"/>
        <v>0.55555555555555558</v>
      </c>
      <c r="N186" s="2"/>
      <c r="O186" s="2">
        <f t="shared" si="120"/>
        <v>0.33333333333333326</v>
      </c>
      <c r="P186" s="1"/>
      <c r="Q186" s="1">
        <v>1</v>
      </c>
      <c r="R186" s="1">
        <v>5</v>
      </c>
      <c r="S186" s="1">
        <v>2</v>
      </c>
      <c r="T186" s="1">
        <v>1</v>
      </c>
      <c r="U186" s="1"/>
      <c r="V186" s="144"/>
      <c r="W186" s="1"/>
      <c r="X186" s="1"/>
      <c r="Y186" s="1">
        <v>0</v>
      </c>
      <c r="Z186" s="1">
        <v>0</v>
      </c>
      <c r="AA186" s="1"/>
      <c r="AB186" s="1"/>
      <c r="AC186" s="1"/>
      <c r="AD186" s="1"/>
      <c r="AI186" t="str">
        <f t="shared" si="94"/>
        <v>Andover</v>
      </c>
      <c r="AJ186" t="s">
        <v>3183</v>
      </c>
      <c r="AK186" s="150">
        <v>2</v>
      </c>
      <c r="AN186" s="91">
        <v>23</v>
      </c>
      <c r="AO186" s="93">
        <v>17</v>
      </c>
      <c r="AP186" s="93">
        <v>5</v>
      </c>
      <c r="AQ186" s="100">
        <v>1325</v>
      </c>
      <c r="AR186" s="100">
        <f t="shared" si="121"/>
        <v>23017</v>
      </c>
      <c r="AS186" t="s">
        <v>1753</v>
      </c>
      <c r="AT186" s="103">
        <f t="shared" si="122"/>
        <v>2301325</v>
      </c>
      <c r="AW186">
        <v>57.45</v>
      </c>
      <c r="AX186">
        <v>0.04</v>
      </c>
      <c r="AY186">
        <v>57.41</v>
      </c>
      <c r="BF186" s="107"/>
      <c r="BG186" s="107"/>
      <c r="BH186" s="107"/>
      <c r="BI186" s="107"/>
      <c r="BJ186" s="107"/>
      <c r="BV186" s="1">
        <v>0</v>
      </c>
    </row>
    <row r="187" spans="1:74" hidden="1" outlineLevel="1">
      <c r="A187" t="s">
        <v>651</v>
      </c>
      <c r="B187" s="9" t="s">
        <v>980</v>
      </c>
      <c r="C187" s="1">
        <f t="shared" si="111"/>
        <v>0</v>
      </c>
      <c r="D187" s="7">
        <f t="shared" si="112"/>
        <v>1</v>
      </c>
      <c r="E187" s="7">
        <f t="shared" si="113"/>
        <v>1</v>
      </c>
      <c r="F187" s="7">
        <f t="shared" si="114"/>
        <v>0</v>
      </c>
      <c r="G187" s="7">
        <f t="shared" si="74"/>
        <v>0</v>
      </c>
      <c r="H187" s="48">
        <f t="shared" si="115"/>
        <v>0</v>
      </c>
      <c r="I187" s="163" t="e">
        <f t="shared" si="116"/>
        <v>#DIV/0!</v>
      </c>
      <c r="J187" s="8"/>
      <c r="K187" s="2" t="str">
        <f t="shared" si="117"/>
        <v>-</v>
      </c>
      <c r="L187" s="2" t="str">
        <f t="shared" si="118"/>
        <v>-</v>
      </c>
      <c r="M187" s="2" t="str">
        <f t="shared" si="119"/>
        <v>-</v>
      </c>
      <c r="N187" s="2"/>
      <c r="O187" s="2" t="str">
        <f t="shared" si="120"/>
        <v>-</v>
      </c>
      <c r="P187" s="1"/>
      <c r="Q187" s="1">
        <v>0</v>
      </c>
      <c r="R187" s="1">
        <v>0</v>
      </c>
      <c r="S187" s="1">
        <v>0</v>
      </c>
      <c r="T187" s="1">
        <v>0</v>
      </c>
      <c r="U187" s="1"/>
      <c r="V187" s="144"/>
      <c r="W187" s="1"/>
      <c r="X187" s="1"/>
      <c r="Y187" s="1">
        <v>0</v>
      </c>
      <c r="Z187" s="1">
        <v>0</v>
      </c>
      <c r="AA187" s="1"/>
      <c r="AB187" s="1"/>
      <c r="AC187" s="1"/>
      <c r="AD187" s="1"/>
      <c r="AI187" t="str">
        <f t="shared" si="94"/>
        <v>Anson</v>
      </c>
      <c r="AJ187" t="s">
        <v>419</v>
      </c>
      <c r="AK187" s="150">
        <v>2</v>
      </c>
      <c r="AN187" s="91">
        <v>23</v>
      </c>
      <c r="AO187" s="93">
        <v>25</v>
      </c>
      <c r="AP187" s="93">
        <v>5</v>
      </c>
      <c r="AQ187" s="100">
        <v>1395</v>
      </c>
      <c r="AR187" s="100">
        <f t="shared" si="121"/>
        <v>23025</v>
      </c>
      <c r="AS187" t="s">
        <v>1753</v>
      </c>
      <c r="AT187" s="103">
        <f t="shared" si="122"/>
        <v>2301395</v>
      </c>
      <c r="AW187">
        <v>48.36</v>
      </c>
      <c r="AX187">
        <v>0.87</v>
      </c>
      <c r="AY187">
        <v>47.49</v>
      </c>
      <c r="BF187" s="107"/>
      <c r="BG187" s="107"/>
      <c r="BH187" s="107"/>
      <c r="BI187" s="107"/>
      <c r="BJ187" s="107"/>
      <c r="BV187" s="1">
        <v>0</v>
      </c>
    </row>
    <row r="188" spans="1:74" hidden="1" outlineLevel="1">
      <c r="A188" t="s">
        <v>2315</v>
      </c>
      <c r="B188" s="9" t="s">
        <v>980</v>
      </c>
      <c r="C188" s="1">
        <f t="shared" si="111"/>
        <v>9</v>
      </c>
      <c r="D188" s="7">
        <f t="shared" si="112"/>
        <v>4</v>
      </c>
      <c r="E188" s="7">
        <f t="shared" si="113"/>
        <v>4</v>
      </c>
      <c r="F188" s="7">
        <f t="shared" si="114"/>
        <v>1</v>
      </c>
      <c r="G188" s="7">
        <f t="shared" si="74"/>
        <v>3</v>
      </c>
      <c r="H188" s="48">
        <f t="shared" si="115"/>
        <v>0</v>
      </c>
      <c r="I188" s="163">
        <f t="shared" si="116"/>
        <v>0</v>
      </c>
      <c r="J188" s="8"/>
      <c r="K188" s="2">
        <f t="shared" si="117"/>
        <v>0</v>
      </c>
      <c r="L188" s="2">
        <f t="shared" si="118"/>
        <v>0</v>
      </c>
      <c r="M188" s="2">
        <f t="shared" si="119"/>
        <v>0.44444444444444442</v>
      </c>
      <c r="N188" s="2"/>
      <c r="O188" s="2">
        <f t="shared" si="120"/>
        <v>0.55555555555555558</v>
      </c>
      <c r="P188" s="1"/>
      <c r="Q188" s="1">
        <v>0</v>
      </c>
      <c r="R188" s="1">
        <v>4</v>
      </c>
      <c r="S188" s="1">
        <v>1</v>
      </c>
      <c r="T188" s="1">
        <v>4</v>
      </c>
      <c r="U188" s="1"/>
      <c r="V188" s="144"/>
      <c r="W188" s="1"/>
      <c r="X188" s="1"/>
      <c r="Y188" s="1">
        <v>0</v>
      </c>
      <c r="Z188" s="1">
        <v>0</v>
      </c>
      <c r="AA188" s="1"/>
      <c r="AB188" s="1"/>
      <c r="AC188" s="1"/>
      <c r="AD188" s="1"/>
      <c r="AI188" t="str">
        <f t="shared" si="94"/>
        <v>Appleton</v>
      </c>
      <c r="AJ188" t="s">
        <v>802</v>
      </c>
      <c r="AK188" s="150">
        <v>1</v>
      </c>
      <c r="AN188" s="91">
        <v>23</v>
      </c>
      <c r="AO188" s="93">
        <v>13</v>
      </c>
      <c r="AP188" s="93">
        <v>5</v>
      </c>
      <c r="AQ188" s="100">
        <v>1465</v>
      </c>
      <c r="AR188" s="100">
        <f t="shared" si="121"/>
        <v>23013</v>
      </c>
      <c r="AS188" t="s">
        <v>1753</v>
      </c>
      <c r="AT188" s="103">
        <f t="shared" si="122"/>
        <v>2301465</v>
      </c>
      <c r="AW188">
        <v>33.51</v>
      </c>
      <c r="AX188">
        <v>0.77</v>
      </c>
      <c r="AY188">
        <v>32.75</v>
      </c>
      <c r="BF188" s="107"/>
      <c r="BG188" s="107"/>
      <c r="BH188" s="107"/>
      <c r="BI188" s="107"/>
      <c r="BJ188" s="107"/>
      <c r="BV188" s="1">
        <v>0</v>
      </c>
    </row>
    <row r="189" spans="1:74" hidden="1" outlineLevel="1">
      <c r="A189" t="s">
        <v>616</v>
      </c>
      <c r="B189" s="9" t="s">
        <v>980</v>
      </c>
      <c r="C189" s="1">
        <f t="shared" si="111"/>
        <v>8</v>
      </c>
      <c r="D189" s="7">
        <f t="shared" si="112"/>
        <v>4</v>
      </c>
      <c r="E189" s="7">
        <f t="shared" si="113"/>
        <v>3</v>
      </c>
      <c r="F189" s="7">
        <f t="shared" si="114"/>
        <v>1</v>
      </c>
      <c r="G189" s="7">
        <f t="shared" si="74"/>
        <v>1</v>
      </c>
      <c r="H189" s="48">
        <f t="shared" si="115"/>
        <v>0</v>
      </c>
      <c r="I189" s="163">
        <f t="shared" si="116"/>
        <v>0</v>
      </c>
      <c r="J189" s="8"/>
      <c r="K189" s="2">
        <f t="shared" si="117"/>
        <v>0</v>
      </c>
      <c r="L189" s="2">
        <f t="shared" si="118"/>
        <v>0.25</v>
      </c>
      <c r="M189" s="2">
        <f t="shared" si="119"/>
        <v>0.375</v>
      </c>
      <c r="N189" s="2"/>
      <c r="O189" s="2">
        <f t="shared" si="120"/>
        <v>0.375</v>
      </c>
      <c r="P189" s="1"/>
      <c r="Q189" s="1">
        <v>2</v>
      </c>
      <c r="R189" s="1">
        <v>3</v>
      </c>
      <c r="S189" s="1">
        <v>3</v>
      </c>
      <c r="T189" s="1">
        <v>0</v>
      </c>
      <c r="U189" s="1"/>
      <c r="V189" s="144"/>
      <c r="W189" s="1"/>
      <c r="X189" s="1"/>
      <c r="Y189" s="1">
        <v>0</v>
      </c>
      <c r="Z189" s="1">
        <v>0</v>
      </c>
      <c r="AA189" s="1"/>
      <c r="AB189" s="1"/>
      <c r="AC189" s="1"/>
      <c r="AD189" s="1"/>
      <c r="AI189" t="str">
        <f t="shared" si="94"/>
        <v>Arrowsic</v>
      </c>
      <c r="AJ189" t="s">
        <v>1370</v>
      </c>
      <c r="AK189" s="150">
        <v>1</v>
      </c>
      <c r="AN189" s="91">
        <v>23</v>
      </c>
      <c r="AO189" s="93">
        <v>23</v>
      </c>
      <c r="AP189" s="93">
        <v>5</v>
      </c>
      <c r="AQ189" s="100">
        <v>1570</v>
      </c>
      <c r="AR189" s="100">
        <f t="shared" si="121"/>
        <v>23023</v>
      </c>
      <c r="AS189" t="s">
        <v>1753</v>
      </c>
      <c r="AT189" s="103">
        <f t="shared" si="122"/>
        <v>2301570</v>
      </c>
      <c r="AW189">
        <v>10.77</v>
      </c>
      <c r="AX189">
        <v>2.99</v>
      </c>
      <c r="AY189">
        <v>7.78</v>
      </c>
      <c r="BF189" s="107"/>
      <c r="BG189" s="107"/>
      <c r="BH189" s="107"/>
      <c r="BI189" s="107"/>
      <c r="BJ189" s="107"/>
      <c r="BV189" s="1">
        <v>0</v>
      </c>
    </row>
    <row r="190" spans="1:74" hidden="1" outlineLevel="1">
      <c r="A190" t="s">
        <v>366</v>
      </c>
      <c r="B190" s="9" t="s">
        <v>980</v>
      </c>
      <c r="C190" s="1">
        <f t="shared" si="111"/>
        <v>16</v>
      </c>
      <c r="D190" s="7">
        <f t="shared" si="112"/>
        <v>4</v>
      </c>
      <c r="E190" s="7">
        <f t="shared" si="113"/>
        <v>4</v>
      </c>
      <c r="F190" s="7">
        <f t="shared" si="114"/>
        <v>2</v>
      </c>
      <c r="G190" s="7">
        <f t="shared" si="74"/>
        <v>1</v>
      </c>
      <c r="H190" s="48">
        <f t="shared" si="115"/>
        <v>7</v>
      </c>
      <c r="I190" s="163">
        <f t="shared" si="116"/>
        <v>0.4375</v>
      </c>
      <c r="J190" s="8"/>
      <c r="K190" s="2">
        <f t="shared" si="117"/>
        <v>0</v>
      </c>
      <c r="L190" s="2">
        <f t="shared" si="118"/>
        <v>0</v>
      </c>
      <c r="M190" s="2">
        <f t="shared" si="119"/>
        <v>0.1875</v>
      </c>
      <c r="N190" s="2"/>
      <c r="O190" s="2">
        <f t="shared" si="120"/>
        <v>0.8125</v>
      </c>
      <c r="P190" s="1"/>
      <c r="Q190" s="1">
        <v>0</v>
      </c>
      <c r="R190" s="1">
        <v>3</v>
      </c>
      <c r="S190" s="1">
        <v>10</v>
      </c>
      <c r="T190" s="1">
        <v>3</v>
      </c>
      <c r="U190" s="1"/>
      <c r="V190" s="144"/>
      <c r="W190" s="1"/>
      <c r="X190" s="1"/>
      <c r="Y190" s="1">
        <v>0</v>
      </c>
      <c r="Z190" s="1">
        <v>0</v>
      </c>
      <c r="AA190" s="1"/>
      <c r="AB190" s="1"/>
      <c r="AC190" s="1"/>
      <c r="AD190" s="1"/>
      <c r="AI190" t="str">
        <f t="shared" si="94"/>
        <v>Arundel</v>
      </c>
      <c r="AJ190" t="s">
        <v>959</v>
      </c>
      <c r="AK190" s="150">
        <v>1</v>
      </c>
      <c r="AN190" s="91">
        <v>23</v>
      </c>
      <c r="AO190" s="93">
        <v>31</v>
      </c>
      <c r="AP190" s="93">
        <v>15</v>
      </c>
      <c r="AQ190" s="100">
        <v>1605</v>
      </c>
      <c r="AR190" s="100">
        <f t="shared" si="121"/>
        <v>23031</v>
      </c>
      <c r="AS190" t="s">
        <v>1753</v>
      </c>
      <c r="AT190" s="103">
        <f t="shared" si="122"/>
        <v>2301605</v>
      </c>
      <c r="AW190">
        <v>23.94</v>
      </c>
      <c r="AX190">
        <v>0.03</v>
      </c>
      <c r="AY190">
        <v>23.91</v>
      </c>
      <c r="BF190" s="107"/>
      <c r="BG190" s="107"/>
      <c r="BH190" s="107"/>
      <c r="BI190" s="107"/>
      <c r="BJ190" s="107"/>
      <c r="BV190" s="1">
        <v>0</v>
      </c>
    </row>
    <row r="191" spans="1:74" hidden="1" outlineLevel="1">
      <c r="A191" t="s">
        <v>3338</v>
      </c>
      <c r="B191" s="9" t="s">
        <v>980</v>
      </c>
      <c r="C191" s="1">
        <f t="shared" si="111"/>
        <v>0</v>
      </c>
      <c r="D191" s="7" t="e">
        <f t="shared" si="112"/>
        <v>#N/A</v>
      </c>
      <c r="E191" s="7" t="e">
        <f t="shared" si="113"/>
        <v>#N/A</v>
      </c>
      <c r="F191" s="7">
        <f t="shared" si="114"/>
        <v>0</v>
      </c>
      <c r="G191" s="7">
        <f t="shared" si="74"/>
        <v>0</v>
      </c>
      <c r="H191" s="48" t="e">
        <f t="shared" si="115"/>
        <v>#NUM!</v>
      </c>
      <c r="I191" s="163" t="e">
        <f t="shared" si="116"/>
        <v>#NUM!</v>
      </c>
      <c r="J191" s="8"/>
      <c r="K191" s="2" t="str">
        <f t="shared" si="117"/>
        <v>-</v>
      </c>
      <c r="L191" s="2" t="str">
        <f t="shared" si="118"/>
        <v>-</v>
      </c>
      <c r="M191" s="2" t="str">
        <f t="shared" si="119"/>
        <v>-</v>
      </c>
      <c r="N191" s="2"/>
      <c r="O191" s="2" t="str">
        <f t="shared" si="120"/>
        <v>-</v>
      </c>
      <c r="P191" s="1"/>
      <c r="Q191" s="1"/>
      <c r="R191" s="1"/>
      <c r="S191" s="1"/>
      <c r="T191" s="1"/>
      <c r="U191" s="1"/>
      <c r="V191" s="144"/>
      <c r="W191" s="1"/>
      <c r="X191" s="1"/>
      <c r="Y191" s="1"/>
      <c r="Z191" s="1"/>
      <c r="AA191" s="1"/>
      <c r="AB191" s="1"/>
      <c r="AC191" s="1"/>
      <c r="AD191" s="1"/>
      <c r="AI191" t="str">
        <f t="shared" si="94"/>
        <v>Ashland</v>
      </c>
      <c r="AJ191" t="s">
        <v>2958</v>
      </c>
      <c r="AK191" s="150">
        <v>2</v>
      </c>
      <c r="AN191" s="91">
        <v>23</v>
      </c>
      <c r="AO191" s="93">
        <v>3</v>
      </c>
      <c r="AP191" s="93">
        <v>15</v>
      </c>
      <c r="AQ191" s="100">
        <v>1710</v>
      </c>
      <c r="AR191" s="100">
        <f t="shared" si="121"/>
        <v>23003</v>
      </c>
      <c r="AS191" t="s">
        <v>1753</v>
      </c>
      <c r="AT191" s="103">
        <f t="shared" si="122"/>
        <v>2301710</v>
      </c>
      <c r="AW191">
        <v>81.73</v>
      </c>
      <c r="AX191">
        <v>1.1399999999999999</v>
      </c>
      <c r="AY191">
        <v>80.59</v>
      </c>
      <c r="BF191" s="107"/>
      <c r="BG191" s="107"/>
      <c r="BH191" s="107"/>
      <c r="BI191" s="107"/>
      <c r="BJ191" s="107"/>
      <c r="BV191" s="1"/>
    </row>
    <row r="192" spans="1:74" hidden="1" outlineLevel="1">
      <c r="A192" t="s">
        <v>2342</v>
      </c>
      <c r="B192" s="9" t="s">
        <v>980</v>
      </c>
      <c r="C192" s="1">
        <f t="shared" si="111"/>
        <v>3</v>
      </c>
      <c r="D192" s="7">
        <f t="shared" si="112"/>
        <v>3</v>
      </c>
      <c r="E192" s="7">
        <f t="shared" si="113"/>
        <v>3</v>
      </c>
      <c r="F192" s="7">
        <f t="shared" si="114"/>
        <v>1</v>
      </c>
      <c r="G192" s="7">
        <f t="shared" si="74"/>
        <v>2</v>
      </c>
      <c r="H192" s="48">
        <f t="shared" si="115"/>
        <v>1</v>
      </c>
      <c r="I192" s="163">
        <f t="shared" si="116"/>
        <v>0.33333333333333331</v>
      </c>
      <c r="J192" s="8"/>
      <c r="K192" s="2">
        <f t="shared" si="117"/>
        <v>0</v>
      </c>
      <c r="L192" s="2">
        <f t="shared" si="118"/>
        <v>0</v>
      </c>
      <c r="M192" s="2">
        <f t="shared" si="119"/>
        <v>0.66666666666666663</v>
      </c>
      <c r="N192" s="2"/>
      <c r="O192" s="2">
        <f t="shared" si="120"/>
        <v>0.33333333333333337</v>
      </c>
      <c r="P192" s="1"/>
      <c r="Q192" s="1">
        <v>0</v>
      </c>
      <c r="R192" s="1">
        <v>2</v>
      </c>
      <c r="S192" s="1">
        <v>1</v>
      </c>
      <c r="T192" s="1">
        <v>0</v>
      </c>
      <c r="U192" s="1"/>
      <c r="V192" s="144"/>
      <c r="W192" s="1"/>
      <c r="X192" s="1"/>
      <c r="Y192" s="1">
        <v>0</v>
      </c>
      <c r="Z192" s="1">
        <v>0</v>
      </c>
      <c r="AA192" s="1"/>
      <c r="AB192" s="1"/>
      <c r="AC192" s="1"/>
      <c r="AD192" s="1"/>
      <c r="AI192" t="str">
        <f t="shared" si="94"/>
        <v>Athens</v>
      </c>
      <c r="AJ192" t="s">
        <v>419</v>
      </c>
      <c r="AK192" s="150">
        <v>2</v>
      </c>
      <c r="AN192" s="91">
        <v>23</v>
      </c>
      <c r="AO192" s="93">
        <v>25</v>
      </c>
      <c r="AP192" s="93">
        <v>10</v>
      </c>
      <c r="AQ192" s="100">
        <v>1885</v>
      </c>
      <c r="AR192" s="100">
        <f t="shared" si="121"/>
        <v>23025</v>
      </c>
      <c r="AS192" t="s">
        <v>1753</v>
      </c>
      <c r="AT192" s="103">
        <f t="shared" si="122"/>
        <v>2301885</v>
      </c>
      <c r="AW192">
        <v>43.51</v>
      </c>
      <c r="AX192">
        <v>0.02</v>
      </c>
      <c r="AY192">
        <v>43.5</v>
      </c>
      <c r="BF192" s="107"/>
      <c r="BG192" s="107"/>
      <c r="BH192" s="107"/>
      <c r="BI192" s="107"/>
      <c r="BJ192" s="107"/>
      <c r="BV192" s="1">
        <v>0</v>
      </c>
    </row>
    <row r="193" spans="1:74" hidden="1" outlineLevel="1">
      <c r="A193" t="s">
        <v>1943</v>
      </c>
      <c r="B193" s="9" t="s">
        <v>980</v>
      </c>
      <c r="C193" s="1">
        <f t="shared" si="111"/>
        <v>4</v>
      </c>
      <c r="D193" s="7">
        <f t="shared" si="112"/>
        <v>3</v>
      </c>
      <c r="E193" s="7">
        <f t="shared" si="113"/>
        <v>3</v>
      </c>
      <c r="F193" s="7">
        <f t="shared" si="114"/>
        <v>0</v>
      </c>
      <c r="G193" s="7">
        <f t="shared" si="74"/>
        <v>1</v>
      </c>
      <c r="H193" s="48">
        <f t="shared" si="115"/>
        <v>0</v>
      </c>
      <c r="I193" s="163">
        <f t="shared" si="116"/>
        <v>0</v>
      </c>
      <c r="J193" s="8"/>
      <c r="K193" s="2">
        <f t="shared" si="117"/>
        <v>0</v>
      </c>
      <c r="L193" s="2">
        <f t="shared" si="118"/>
        <v>0</v>
      </c>
      <c r="M193" s="2">
        <f t="shared" si="119"/>
        <v>0</v>
      </c>
      <c r="N193" s="2"/>
      <c r="O193" s="2">
        <f t="shared" si="120"/>
        <v>1</v>
      </c>
      <c r="P193" s="1"/>
      <c r="Q193" s="1">
        <v>0</v>
      </c>
      <c r="R193" s="1">
        <v>0</v>
      </c>
      <c r="S193" s="1">
        <v>2</v>
      </c>
      <c r="T193" s="1">
        <v>2</v>
      </c>
      <c r="U193" s="1"/>
      <c r="V193" s="144"/>
      <c r="W193" s="1"/>
      <c r="X193" s="1"/>
      <c r="Y193" s="1">
        <v>0</v>
      </c>
      <c r="Z193" s="1">
        <v>0</v>
      </c>
      <c r="AA193" s="1"/>
      <c r="AB193" s="1"/>
      <c r="AC193" s="1"/>
      <c r="AD193" s="1"/>
      <c r="AI193" t="str">
        <f t="shared" si="94"/>
        <v>Atkinson</v>
      </c>
      <c r="AJ193" t="s">
        <v>126</v>
      </c>
      <c r="AK193" s="150">
        <v>2</v>
      </c>
      <c r="AN193" s="91">
        <v>23</v>
      </c>
      <c r="AO193" s="93">
        <v>21</v>
      </c>
      <c r="AP193" s="93">
        <v>10</v>
      </c>
      <c r="AQ193" s="100">
        <v>1920</v>
      </c>
      <c r="AR193" s="100">
        <f t="shared" si="121"/>
        <v>23021</v>
      </c>
      <c r="AS193" t="s">
        <v>1753</v>
      </c>
      <c r="AT193" s="103">
        <f t="shared" si="122"/>
        <v>2301920</v>
      </c>
      <c r="AW193">
        <v>39.19</v>
      </c>
      <c r="AX193">
        <v>0.02</v>
      </c>
      <c r="AY193">
        <v>39.17</v>
      </c>
      <c r="BF193" s="107"/>
      <c r="BG193" s="107"/>
      <c r="BH193" s="107"/>
      <c r="BI193" s="107"/>
      <c r="BJ193" s="107"/>
      <c r="BV193" s="1">
        <v>0</v>
      </c>
    </row>
    <row r="194" spans="1:74" hidden="1" outlineLevel="1">
      <c r="A194" t="s">
        <v>522</v>
      </c>
      <c r="B194" s="9" t="s">
        <v>980</v>
      </c>
      <c r="C194" s="1">
        <f t="shared" si="111"/>
        <v>120</v>
      </c>
      <c r="D194" s="7">
        <f t="shared" si="112"/>
        <v>5</v>
      </c>
      <c r="E194" s="7">
        <f t="shared" si="113"/>
        <v>4</v>
      </c>
      <c r="F194" s="7">
        <f t="shared" si="114"/>
        <v>2</v>
      </c>
      <c r="G194" s="7">
        <f t="shared" ref="G194:G257" si="123">IF(S194&gt;0,RANK(S194,(P194:AD194)),0)</f>
        <v>1</v>
      </c>
      <c r="H194" s="48">
        <f t="shared" si="115"/>
        <v>6</v>
      </c>
      <c r="I194" s="163">
        <f t="shared" si="116"/>
        <v>0.05</v>
      </c>
      <c r="J194" s="8"/>
      <c r="K194" s="2">
        <f t="shared" si="117"/>
        <v>0</v>
      </c>
      <c r="L194" s="2">
        <f t="shared" si="118"/>
        <v>2.5000000000000001E-2</v>
      </c>
      <c r="M194" s="2">
        <f t="shared" si="119"/>
        <v>0.36666666666666664</v>
      </c>
      <c r="N194" s="2"/>
      <c r="O194" s="2">
        <f t="shared" si="120"/>
        <v>0.60833333333333339</v>
      </c>
      <c r="P194" s="1"/>
      <c r="Q194" s="1">
        <v>3</v>
      </c>
      <c r="R194" s="1">
        <v>44</v>
      </c>
      <c r="S194" s="1">
        <v>50</v>
      </c>
      <c r="T194" s="1">
        <v>23</v>
      </c>
      <c r="U194" s="1"/>
      <c r="V194" s="144"/>
      <c r="W194" s="1"/>
      <c r="X194" s="1"/>
      <c r="Y194" s="1">
        <v>0</v>
      </c>
      <c r="Z194" s="1">
        <v>0</v>
      </c>
      <c r="AA194" s="1"/>
      <c r="AB194" s="1"/>
      <c r="AC194" s="1"/>
      <c r="AD194" s="1"/>
      <c r="AI194" t="str">
        <f t="shared" si="94"/>
        <v>Auburn</v>
      </c>
      <c r="AJ194" t="s">
        <v>884</v>
      </c>
      <c r="AK194" s="150">
        <v>2</v>
      </c>
      <c r="AN194" s="91">
        <v>23</v>
      </c>
      <c r="AO194" s="93">
        <v>1</v>
      </c>
      <c r="AP194" s="93">
        <v>5</v>
      </c>
      <c r="AQ194" s="100">
        <v>2060</v>
      </c>
      <c r="AR194" s="100">
        <f t="shared" si="121"/>
        <v>23001</v>
      </c>
      <c r="AS194" t="s">
        <v>1057</v>
      </c>
      <c r="AT194" s="103">
        <f t="shared" si="122"/>
        <v>2302060</v>
      </c>
      <c r="AW194">
        <v>65.8</v>
      </c>
      <c r="AX194">
        <v>6.01</v>
      </c>
      <c r="AY194">
        <v>59.78</v>
      </c>
      <c r="BF194" s="107"/>
      <c r="BG194" s="107"/>
      <c r="BH194" s="107"/>
      <c r="BI194" s="107"/>
      <c r="BJ194" s="107"/>
      <c r="BV194" s="1">
        <v>0</v>
      </c>
    </row>
    <row r="195" spans="1:74" hidden="1" outlineLevel="1">
      <c r="A195" t="s">
        <v>1728</v>
      </c>
      <c r="B195" s="9" t="s">
        <v>980</v>
      </c>
      <c r="C195" s="1">
        <f t="shared" si="111"/>
        <v>40</v>
      </c>
      <c r="D195" s="7">
        <f t="shared" si="112"/>
        <v>5</v>
      </c>
      <c r="E195" s="7">
        <f t="shared" si="113"/>
        <v>5</v>
      </c>
      <c r="F195" s="7">
        <f t="shared" si="114"/>
        <v>1</v>
      </c>
      <c r="G195" s="7">
        <f t="shared" si="123"/>
        <v>2</v>
      </c>
      <c r="H195" s="48">
        <f t="shared" si="115"/>
        <v>1</v>
      </c>
      <c r="I195" s="163">
        <f t="shared" si="116"/>
        <v>2.5000000000000001E-2</v>
      </c>
      <c r="J195" s="8"/>
      <c r="K195" s="2">
        <f t="shared" si="117"/>
        <v>0</v>
      </c>
      <c r="L195" s="2">
        <f t="shared" si="118"/>
        <v>0</v>
      </c>
      <c r="M195" s="2">
        <f t="shared" si="119"/>
        <v>0.45</v>
      </c>
      <c r="N195" s="2"/>
      <c r="O195" s="2">
        <f t="shared" si="120"/>
        <v>0.55000000000000004</v>
      </c>
      <c r="P195" s="1"/>
      <c r="Q195" s="1">
        <v>0</v>
      </c>
      <c r="R195" s="1">
        <v>18</v>
      </c>
      <c r="S195" s="1">
        <v>17</v>
      </c>
      <c r="T195" s="1">
        <v>3</v>
      </c>
      <c r="U195" s="1"/>
      <c r="V195" s="144"/>
      <c r="W195" s="1"/>
      <c r="X195" s="1"/>
      <c r="Y195" s="1">
        <v>0</v>
      </c>
      <c r="Z195" s="1">
        <v>2</v>
      </c>
      <c r="AA195" s="1"/>
      <c r="AB195" s="1"/>
      <c r="AC195" s="1"/>
      <c r="AD195" s="1"/>
      <c r="AI195" t="str">
        <f t="shared" si="94"/>
        <v>Augusta</v>
      </c>
      <c r="AJ195" t="s">
        <v>2658</v>
      </c>
      <c r="AK195" s="150">
        <v>1</v>
      </c>
      <c r="AN195" s="91">
        <v>23</v>
      </c>
      <c r="AO195" s="93">
        <v>11</v>
      </c>
      <c r="AP195" s="93">
        <v>10</v>
      </c>
      <c r="AQ195" s="100">
        <v>2100</v>
      </c>
      <c r="AR195" s="100">
        <f t="shared" si="121"/>
        <v>23011</v>
      </c>
      <c r="AS195" t="s">
        <v>1057</v>
      </c>
      <c r="AT195" s="103">
        <f t="shared" si="122"/>
        <v>2302100</v>
      </c>
      <c r="AW195">
        <v>58.28</v>
      </c>
      <c r="AX195">
        <v>2.9</v>
      </c>
      <c r="AY195">
        <v>55.38</v>
      </c>
      <c r="BF195" s="107"/>
      <c r="BG195" s="107"/>
      <c r="BH195" s="107"/>
      <c r="BI195" s="107"/>
      <c r="BJ195" s="107"/>
      <c r="BV195" s="1">
        <v>2</v>
      </c>
    </row>
    <row r="196" spans="1:74" hidden="1" outlineLevel="1">
      <c r="A196" t="s">
        <v>1523</v>
      </c>
      <c r="B196" s="9" t="s">
        <v>980</v>
      </c>
      <c r="C196" s="1">
        <f t="shared" si="111"/>
        <v>0</v>
      </c>
      <c r="D196" s="7">
        <f t="shared" si="112"/>
        <v>1</v>
      </c>
      <c r="E196" s="7">
        <f t="shared" si="113"/>
        <v>1</v>
      </c>
      <c r="F196" s="7">
        <f t="shared" si="114"/>
        <v>0</v>
      </c>
      <c r="G196" s="7">
        <f t="shared" si="123"/>
        <v>0</v>
      </c>
      <c r="H196" s="48">
        <f t="shared" si="115"/>
        <v>0</v>
      </c>
      <c r="I196" s="163" t="e">
        <f t="shared" si="116"/>
        <v>#DIV/0!</v>
      </c>
      <c r="J196" s="8"/>
      <c r="K196" s="2" t="str">
        <f t="shared" si="117"/>
        <v>-</v>
      </c>
      <c r="L196" s="2" t="str">
        <f t="shared" si="118"/>
        <v>-</v>
      </c>
      <c r="M196" s="2" t="str">
        <f t="shared" si="119"/>
        <v>-</v>
      </c>
      <c r="N196" s="2"/>
      <c r="O196" s="2" t="str">
        <f t="shared" si="120"/>
        <v>-</v>
      </c>
      <c r="P196" s="1"/>
      <c r="Q196" s="1">
        <v>0</v>
      </c>
      <c r="R196" s="1">
        <v>0</v>
      </c>
      <c r="S196" s="1">
        <v>0</v>
      </c>
      <c r="T196" s="1">
        <v>0</v>
      </c>
      <c r="U196" s="1"/>
      <c r="V196" s="144"/>
      <c r="W196" s="1"/>
      <c r="X196" s="1"/>
      <c r="Y196" s="1">
        <v>0</v>
      </c>
      <c r="Z196" s="1">
        <v>0</v>
      </c>
      <c r="AA196" s="1"/>
      <c r="AB196" s="1"/>
      <c r="AC196" s="1"/>
      <c r="AD196" s="1"/>
      <c r="AI196" t="str">
        <f t="shared" ref="AI196:AI259" si="124">A196</f>
        <v>Aurora</v>
      </c>
      <c r="AJ196" t="s">
        <v>703</v>
      </c>
      <c r="AK196" s="150">
        <v>2</v>
      </c>
      <c r="AN196" s="91">
        <v>23</v>
      </c>
      <c r="AO196" s="93">
        <v>9</v>
      </c>
      <c r="AP196" s="93">
        <v>10</v>
      </c>
      <c r="AQ196" s="100">
        <v>2165</v>
      </c>
      <c r="AR196" s="100">
        <f t="shared" si="121"/>
        <v>23009</v>
      </c>
      <c r="AS196" t="s">
        <v>1753</v>
      </c>
      <c r="AT196" s="103">
        <f t="shared" si="122"/>
        <v>2302165</v>
      </c>
      <c r="AW196">
        <v>38.85</v>
      </c>
      <c r="AX196">
        <v>1.54</v>
      </c>
      <c r="AY196">
        <v>37.31</v>
      </c>
      <c r="BF196" s="107"/>
      <c r="BG196" s="107"/>
      <c r="BH196" s="107"/>
      <c r="BI196" s="107"/>
      <c r="BJ196" s="107"/>
      <c r="BV196" s="1">
        <v>0</v>
      </c>
    </row>
    <row r="197" spans="1:74" hidden="1" outlineLevel="1">
      <c r="A197" t="s">
        <v>540</v>
      </c>
      <c r="B197" s="9" t="s">
        <v>980</v>
      </c>
      <c r="C197" s="1">
        <f t="shared" si="111"/>
        <v>0</v>
      </c>
      <c r="D197" s="7">
        <f t="shared" si="112"/>
        <v>1</v>
      </c>
      <c r="E197" s="7">
        <f t="shared" si="113"/>
        <v>1</v>
      </c>
      <c r="F197" s="7">
        <f t="shared" si="114"/>
        <v>0</v>
      </c>
      <c r="G197" s="7">
        <f t="shared" si="123"/>
        <v>0</v>
      </c>
      <c r="H197" s="48">
        <f t="shared" si="115"/>
        <v>0</v>
      </c>
      <c r="I197" s="163" t="e">
        <f t="shared" si="116"/>
        <v>#DIV/0!</v>
      </c>
      <c r="J197" s="8"/>
      <c r="K197" s="2" t="str">
        <f t="shared" si="117"/>
        <v>-</v>
      </c>
      <c r="L197" s="2" t="str">
        <f t="shared" si="118"/>
        <v>-</v>
      </c>
      <c r="M197" s="2" t="str">
        <f t="shared" si="119"/>
        <v>-</v>
      </c>
      <c r="N197" s="2"/>
      <c r="O197" s="2" t="str">
        <f t="shared" si="120"/>
        <v>-</v>
      </c>
      <c r="P197" s="1"/>
      <c r="Q197" s="1">
        <v>0</v>
      </c>
      <c r="R197" s="1">
        <v>0</v>
      </c>
      <c r="S197" s="1">
        <v>0</v>
      </c>
      <c r="T197" s="1">
        <v>0</v>
      </c>
      <c r="U197" s="1"/>
      <c r="V197" s="144"/>
      <c r="W197" s="1"/>
      <c r="X197" s="1"/>
      <c r="Y197" s="1">
        <v>0</v>
      </c>
      <c r="Z197" s="1">
        <v>0</v>
      </c>
      <c r="AA197" s="1"/>
      <c r="AB197" s="1"/>
      <c r="AC197" s="1"/>
      <c r="AD197" s="1"/>
      <c r="AI197" t="str">
        <f t="shared" si="124"/>
        <v>Avon</v>
      </c>
      <c r="AJ197" t="s">
        <v>2477</v>
      </c>
      <c r="AK197" s="150">
        <v>2</v>
      </c>
      <c r="AN197" s="91">
        <v>23</v>
      </c>
      <c r="AO197" s="93">
        <v>7</v>
      </c>
      <c r="AP197" s="93">
        <v>5</v>
      </c>
      <c r="AQ197" s="100">
        <v>2235</v>
      </c>
      <c r="AR197" s="100">
        <f t="shared" si="121"/>
        <v>23007</v>
      </c>
      <c r="AS197" t="s">
        <v>1753</v>
      </c>
      <c r="AT197" s="103">
        <f t="shared" si="122"/>
        <v>2302235</v>
      </c>
      <c r="AW197">
        <v>41.52</v>
      </c>
      <c r="AX197">
        <v>0.24</v>
      </c>
      <c r="AY197">
        <v>41.28</v>
      </c>
      <c r="BF197" s="107"/>
      <c r="BG197" s="107"/>
      <c r="BH197" s="107"/>
      <c r="BI197" s="107"/>
      <c r="BJ197" s="107"/>
      <c r="BV197" s="1">
        <v>0</v>
      </c>
    </row>
    <row r="198" spans="1:74" hidden="1" outlineLevel="1">
      <c r="A198" t="s">
        <v>3132</v>
      </c>
      <c r="B198" s="9" t="s">
        <v>980</v>
      </c>
      <c r="C198" s="1">
        <f t="shared" si="111"/>
        <v>2</v>
      </c>
      <c r="D198" s="7">
        <f t="shared" si="112"/>
        <v>3</v>
      </c>
      <c r="E198" s="7">
        <f t="shared" si="113"/>
        <v>3</v>
      </c>
      <c r="F198" s="7">
        <f t="shared" si="114"/>
        <v>1</v>
      </c>
      <c r="G198" s="7">
        <f t="shared" si="123"/>
        <v>1</v>
      </c>
      <c r="H198" s="48">
        <f t="shared" si="115"/>
        <v>0</v>
      </c>
      <c r="I198" s="163">
        <f t="shared" si="116"/>
        <v>0</v>
      </c>
      <c r="J198" s="8"/>
      <c r="K198" s="2">
        <f t="shared" si="117"/>
        <v>0</v>
      </c>
      <c r="L198" s="2">
        <f t="shared" si="118"/>
        <v>0</v>
      </c>
      <c r="M198" s="2">
        <f t="shared" si="119"/>
        <v>0.5</v>
      </c>
      <c r="N198" s="2"/>
      <c r="O198" s="2">
        <f t="shared" si="120"/>
        <v>0.5</v>
      </c>
      <c r="P198" s="1"/>
      <c r="Q198" s="1">
        <v>0</v>
      </c>
      <c r="R198" s="1">
        <v>1</v>
      </c>
      <c r="S198" s="1">
        <v>1</v>
      </c>
      <c r="T198" s="1">
        <v>0</v>
      </c>
      <c r="U198" s="1"/>
      <c r="V198" s="144"/>
      <c r="W198" s="1"/>
      <c r="X198" s="1"/>
      <c r="Y198" s="1">
        <v>0</v>
      </c>
      <c r="Z198" s="1">
        <v>0</v>
      </c>
      <c r="AA198" s="1"/>
      <c r="AB198" s="1"/>
      <c r="AC198" s="1"/>
      <c r="AD198" s="1"/>
      <c r="AI198" t="str">
        <f t="shared" si="124"/>
        <v>Baileyville</v>
      </c>
      <c r="AJ198" t="s">
        <v>650</v>
      </c>
      <c r="AK198" s="150">
        <v>2</v>
      </c>
      <c r="AN198" s="91">
        <v>23</v>
      </c>
      <c r="AO198" s="93">
        <v>29</v>
      </c>
      <c r="AP198" s="93">
        <v>15</v>
      </c>
      <c r="AQ198" s="100">
        <v>2480</v>
      </c>
      <c r="AR198" s="100">
        <f t="shared" si="121"/>
        <v>23029</v>
      </c>
      <c r="AS198" t="s">
        <v>1753</v>
      </c>
      <c r="AT198" s="103">
        <f t="shared" si="122"/>
        <v>2302480</v>
      </c>
      <c r="AW198">
        <v>41.08</v>
      </c>
      <c r="AX198">
        <v>4.62</v>
      </c>
      <c r="AY198">
        <v>36.46</v>
      </c>
      <c r="BF198" s="107"/>
      <c r="BG198" s="107"/>
      <c r="BH198" s="107"/>
      <c r="BI198" s="107"/>
      <c r="BJ198" s="107"/>
      <c r="BV198" s="1">
        <v>0</v>
      </c>
    </row>
    <row r="199" spans="1:74" hidden="1" outlineLevel="1">
      <c r="A199" t="s">
        <v>1223</v>
      </c>
      <c r="B199" s="9" t="s">
        <v>980</v>
      </c>
      <c r="C199" s="1">
        <f t="shared" si="111"/>
        <v>0</v>
      </c>
      <c r="D199" s="7">
        <f t="shared" si="112"/>
        <v>1</v>
      </c>
      <c r="E199" s="7">
        <f t="shared" si="113"/>
        <v>1</v>
      </c>
      <c r="F199" s="7">
        <f t="shared" si="114"/>
        <v>0</v>
      </c>
      <c r="G199" s="7">
        <f t="shared" si="123"/>
        <v>0</v>
      </c>
      <c r="H199" s="48">
        <f t="shared" si="115"/>
        <v>0</v>
      </c>
      <c r="I199" s="163" t="e">
        <f t="shared" si="116"/>
        <v>#DIV/0!</v>
      </c>
      <c r="J199" s="8"/>
      <c r="K199" s="2" t="str">
        <f t="shared" si="117"/>
        <v>-</v>
      </c>
      <c r="L199" s="2" t="str">
        <f t="shared" si="118"/>
        <v>-</v>
      </c>
      <c r="M199" s="2" t="str">
        <f t="shared" si="119"/>
        <v>-</v>
      </c>
      <c r="N199" s="2"/>
      <c r="O199" s="2" t="str">
        <f t="shared" si="120"/>
        <v>-</v>
      </c>
      <c r="P199" s="1"/>
      <c r="Q199" s="1">
        <v>0</v>
      </c>
      <c r="R199" s="1">
        <v>0</v>
      </c>
      <c r="S199" s="1">
        <v>0</v>
      </c>
      <c r="T199" s="1">
        <v>0</v>
      </c>
      <c r="U199" s="1"/>
      <c r="V199" s="144"/>
      <c r="W199" s="1"/>
      <c r="X199" s="1"/>
      <c r="Y199" s="1">
        <v>0</v>
      </c>
      <c r="Z199" s="1">
        <v>0</v>
      </c>
      <c r="AA199" s="1"/>
      <c r="AB199" s="1"/>
      <c r="AC199" s="1"/>
      <c r="AD199" s="1"/>
      <c r="AI199" t="str">
        <f t="shared" si="124"/>
        <v>Baldwin</v>
      </c>
      <c r="AJ199" t="s">
        <v>2243</v>
      </c>
      <c r="AK199" s="150">
        <v>1</v>
      </c>
      <c r="AN199" s="91">
        <v>23</v>
      </c>
      <c r="AO199" s="93">
        <v>5</v>
      </c>
      <c r="AP199" s="93">
        <v>5</v>
      </c>
      <c r="AQ199" s="100">
        <v>2655</v>
      </c>
      <c r="AR199" s="100">
        <f t="shared" si="121"/>
        <v>23005</v>
      </c>
      <c r="AS199" t="s">
        <v>1753</v>
      </c>
      <c r="AT199" s="103">
        <f t="shared" si="122"/>
        <v>2302655</v>
      </c>
      <c r="AW199">
        <v>36.33</v>
      </c>
      <c r="AX199">
        <v>1.03</v>
      </c>
      <c r="AY199">
        <v>35.299999999999997</v>
      </c>
      <c r="BF199" s="107"/>
      <c r="BG199" s="107"/>
      <c r="BH199" s="107"/>
      <c r="BI199" s="107"/>
      <c r="BJ199" s="107"/>
      <c r="BV199" s="1">
        <v>0</v>
      </c>
    </row>
    <row r="200" spans="1:74" hidden="1" outlineLevel="1">
      <c r="A200" t="s">
        <v>3133</v>
      </c>
      <c r="B200" s="9" t="s">
        <v>980</v>
      </c>
      <c r="C200" s="1">
        <f t="shared" si="111"/>
        <v>0</v>
      </c>
      <c r="D200" s="7" t="e">
        <f t="shared" si="112"/>
        <v>#N/A</v>
      </c>
      <c r="E200" s="7" t="e">
        <f t="shared" si="113"/>
        <v>#N/A</v>
      </c>
      <c r="F200" s="7">
        <f t="shared" si="114"/>
        <v>0</v>
      </c>
      <c r="G200" s="7">
        <f t="shared" si="123"/>
        <v>0</v>
      </c>
      <c r="H200" s="48" t="e">
        <f t="shared" si="115"/>
        <v>#NUM!</v>
      </c>
      <c r="I200" s="163" t="e">
        <f t="shared" si="116"/>
        <v>#NUM!</v>
      </c>
      <c r="J200" s="8"/>
      <c r="K200" s="2" t="str">
        <f t="shared" si="117"/>
        <v>-</v>
      </c>
      <c r="L200" s="2" t="str">
        <f t="shared" si="118"/>
        <v>-</v>
      </c>
      <c r="M200" s="2" t="str">
        <f t="shared" si="119"/>
        <v>-</v>
      </c>
      <c r="N200" s="2"/>
      <c r="O200" s="2" t="str">
        <f t="shared" si="120"/>
        <v>-</v>
      </c>
      <c r="P200" s="1"/>
      <c r="Q200" s="1"/>
      <c r="R200" s="1"/>
      <c r="S200" s="1"/>
      <c r="T200" s="1"/>
      <c r="U200" s="1"/>
      <c r="V200" s="144"/>
      <c r="W200" s="1"/>
      <c r="X200" s="1"/>
      <c r="Y200" s="1"/>
      <c r="Z200" s="1"/>
      <c r="AA200" s="1"/>
      <c r="AB200" s="1"/>
      <c r="AC200" s="1"/>
      <c r="AD200" s="1"/>
      <c r="AI200" t="str">
        <f t="shared" si="124"/>
        <v>Bancroft</v>
      </c>
      <c r="AJ200" t="s">
        <v>2958</v>
      </c>
      <c r="AK200" s="150">
        <v>2</v>
      </c>
      <c r="AN200" s="91">
        <v>23</v>
      </c>
      <c r="AO200" s="93">
        <v>3</v>
      </c>
      <c r="AP200" s="93">
        <v>20</v>
      </c>
      <c r="AQ200" s="100">
        <v>2760</v>
      </c>
      <c r="AR200" s="100">
        <f t="shared" si="121"/>
        <v>23003</v>
      </c>
      <c r="AS200" t="s">
        <v>1753</v>
      </c>
      <c r="AT200" s="103">
        <f t="shared" si="122"/>
        <v>2302760</v>
      </c>
      <c r="AW200">
        <v>40.53</v>
      </c>
      <c r="AX200">
        <v>0.56000000000000005</v>
      </c>
      <c r="AY200">
        <v>39.97</v>
      </c>
      <c r="BF200" s="107"/>
      <c r="BG200" s="107"/>
      <c r="BH200" s="107"/>
      <c r="BI200" s="107"/>
      <c r="BJ200" s="107"/>
      <c r="BV200" s="1"/>
    </row>
    <row r="201" spans="1:74" hidden="1" outlineLevel="1">
      <c r="A201" t="s">
        <v>3134</v>
      </c>
      <c r="B201" s="9" t="s">
        <v>980</v>
      </c>
      <c r="C201" s="1">
        <f t="shared" si="111"/>
        <v>77</v>
      </c>
      <c r="D201" s="7">
        <f t="shared" si="112"/>
        <v>6</v>
      </c>
      <c r="E201" s="7">
        <f t="shared" si="113"/>
        <v>4</v>
      </c>
      <c r="F201" s="7">
        <f t="shared" si="114"/>
        <v>2</v>
      </c>
      <c r="G201" s="7">
        <f t="shared" si="123"/>
        <v>1</v>
      </c>
      <c r="H201" s="48">
        <f t="shared" si="115"/>
        <v>10</v>
      </c>
      <c r="I201" s="163">
        <f t="shared" si="116"/>
        <v>0.12987012987012986</v>
      </c>
      <c r="J201" s="8"/>
      <c r="K201" s="2">
        <f t="shared" si="117"/>
        <v>0</v>
      </c>
      <c r="L201" s="2">
        <f t="shared" si="118"/>
        <v>5.1948051948051951E-2</v>
      </c>
      <c r="M201" s="2">
        <f t="shared" si="119"/>
        <v>0.33766233766233766</v>
      </c>
      <c r="N201" s="2"/>
      <c r="O201" s="2">
        <f t="shared" si="120"/>
        <v>0.61038961038961037</v>
      </c>
      <c r="P201" s="1"/>
      <c r="Q201" s="1">
        <v>4</v>
      </c>
      <c r="R201" s="1">
        <v>26</v>
      </c>
      <c r="S201" s="1">
        <v>36</v>
      </c>
      <c r="T201" s="1">
        <v>9</v>
      </c>
      <c r="U201" s="1"/>
      <c r="V201" s="144"/>
      <c r="W201" s="1"/>
      <c r="X201" s="1"/>
      <c r="Y201" s="1">
        <v>2</v>
      </c>
      <c r="Z201" s="1">
        <v>0</v>
      </c>
      <c r="AA201" s="1"/>
      <c r="AB201" s="1"/>
      <c r="AC201" s="1"/>
      <c r="AD201" s="1"/>
      <c r="AI201" t="str">
        <f t="shared" si="124"/>
        <v>Bangor</v>
      </c>
      <c r="AJ201" t="s">
        <v>883</v>
      </c>
      <c r="AK201" s="150">
        <v>2</v>
      </c>
      <c r="AN201" s="91">
        <v>23</v>
      </c>
      <c r="AO201" s="93">
        <v>19</v>
      </c>
      <c r="AP201" s="93">
        <v>10</v>
      </c>
      <c r="AQ201" s="100">
        <v>2795</v>
      </c>
      <c r="AR201" s="100">
        <f t="shared" si="121"/>
        <v>23019</v>
      </c>
      <c r="AS201" t="s">
        <v>1057</v>
      </c>
      <c r="AT201" s="103">
        <f t="shared" si="122"/>
        <v>2302795</v>
      </c>
      <c r="AW201">
        <v>34.74</v>
      </c>
      <c r="AX201">
        <v>0.3</v>
      </c>
      <c r="AY201">
        <v>34.450000000000003</v>
      </c>
      <c r="BF201" s="107"/>
      <c r="BG201" s="107"/>
      <c r="BH201" s="107"/>
      <c r="BI201" s="107"/>
      <c r="BJ201" s="107"/>
      <c r="BV201" s="1">
        <v>0</v>
      </c>
    </row>
    <row r="202" spans="1:74" hidden="1" outlineLevel="1">
      <c r="A202" t="s">
        <v>1777</v>
      </c>
      <c r="B202" s="9" t="s">
        <v>980</v>
      </c>
      <c r="C202" s="1">
        <f t="shared" si="111"/>
        <v>22</v>
      </c>
      <c r="D202" s="7">
        <f t="shared" si="112"/>
        <v>4</v>
      </c>
      <c r="E202" s="7">
        <f t="shared" si="113"/>
        <v>2</v>
      </c>
      <c r="F202" s="7">
        <f t="shared" si="114"/>
        <v>1</v>
      </c>
      <c r="G202" s="7">
        <f t="shared" si="123"/>
        <v>2</v>
      </c>
      <c r="H202" s="48">
        <f t="shared" si="115"/>
        <v>10</v>
      </c>
      <c r="I202" s="163">
        <f t="shared" si="116"/>
        <v>0.45454545454545453</v>
      </c>
      <c r="J202" s="8"/>
      <c r="K202" s="2">
        <f t="shared" si="117"/>
        <v>0</v>
      </c>
      <c r="L202" s="2">
        <f t="shared" si="118"/>
        <v>0.18181818181818182</v>
      </c>
      <c r="M202" s="2">
        <f t="shared" si="119"/>
        <v>0.63636363636363635</v>
      </c>
      <c r="N202" s="2"/>
      <c r="O202" s="2">
        <f t="shared" si="120"/>
        <v>0.18181818181818177</v>
      </c>
      <c r="P202" s="1"/>
      <c r="Q202" s="1">
        <v>4</v>
      </c>
      <c r="R202" s="1">
        <v>14</v>
      </c>
      <c r="S202" s="1">
        <v>4</v>
      </c>
      <c r="T202" s="1">
        <v>0</v>
      </c>
      <c r="U202" s="1"/>
      <c r="V202" s="144"/>
      <c r="W202" s="1"/>
      <c r="X202" s="1"/>
      <c r="Y202" s="1">
        <v>0</v>
      </c>
      <c r="Z202" s="1">
        <v>0</v>
      </c>
      <c r="AA202" s="1"/>
      <c r="AB202" s="1"/>
      <c r="AC202" s="1"/>
      <c r="AD202" s="1"/>
      <c r="AI202" t="str">
        <f t="shared" si="124"/>
        <v>Bar Harbor</v>
      </c>
      <c r="AJ202" t="s">
        <v>703</v>
      </c>
      <c r="AK202" s="150">
        <v>2</v>
      </c>
      <c r="AN202" s="91">
        <v>23</v>
      </c>
      <c r="AO202" s="93">
        <v>9</v>
      </c>
      <c r="AP202" s="93">
        <v>15</v>
      </c>
      <c r="AQ202" s="100">
        <v>2865</v>
      </c>
      <c r="AR202" s="100">
        <f t="shared" si="121"/>
        <v>23009</v>
      </c>
      <c r="AS202" t="s">
        <v>1753</v>
      </c>
      <c r="AT202" s="103">
        <f t="shared" si="122"/>
        <v>2302865</v>
      </c>
      <c r="AW202">
        <v>70.44</v>
      </c>
      <c r="AX202">
        <v>28.22</v>
      </c>
      <c r="AY202">
        <v>42.21</v>
      </c>
      <c r="BF202" s="107"/>
      <c r="BG202" s="107"/>
      <c r="BH202" s="107"/>
      <c r="BI202" s="107"/>
      <c r="BJ202" s="107"/>
      <c r="BV202" s="1">
        <v>0</v>
      </c>
    </row>
    <row r="203" spans="1:74" hidden="1" outlineLevel="1">
      <c r="A203" t="s">
        <v>3219</v>
      </c>
      <c r="B203" s="9" t="s">
        <v>980</v>
      </c>
      <c r="C203" s="1">
        <f t="shared" si="111"/>
        <v>6</v>
      </c>
      <c r="D203" s="7">
        <f t="shared" si="112"/>
        <v>4</v>
      </c>
      <c r="E203" s="7">
        <f t="shared" si="113"/>
        <v>4</v>
      </c>
      <c r="F203" s="7">
        <f t="shared" si="114"/>
        <v>1</v>
      </c>
      <c r="G203" s="7">
        <f t="shared" si="123"/>
        <v>2</v>
      </c>
      <c r="H203" s="48">
        <f t="shared" si="115"/>
        <v>1</v>
      </c>
      <c r="I203" s="163">
        <f t="shared" si="116"/>
        <v>0.16666666666666666</v>
      </c>
      <c r="J203" s="8"/>
      <c r="K203" s="2">
        <f t="shared" si="117"/>
        <v>0</v>
      </c>
      <c r="L203" s="2">
        <f t="shared" si="118"/>
        <v>0</v>
      </c>
      <c r="M203" s="2">
        <f t="shared" si="119"/>
        <v>0.5</v>
      </c>
      <c r="N203" s="2"/>
      <c r="O203" s="2">
        <f t="shared" si="120"/>
        <v>0.5</v>
      </c>
      <c r="P203" s="1"/>
      <c r="Q203" s="1">
        <v>0</v>
      </c>
      <c r="R203" s="1">
        <v>3</v>
      </c>
      <c r="S203" s="1">
        <v>2</v>
      </c>
      <c r="T203" s="1">
        <v>1</v>
      </c>
      <c r="U203" s="1"/>
      <c r="V203" s="144"/>
      <c r="W203" s="1"/>
      <c r="X203" s="1"/>
      <c r="Y203" s="1">
        <v>0</v>
      </c>
      <c r="Z203" s="1">
        <v>0</v>
      </c>
      <c r="AA203" s="1"/>
      <c r="AB203" s="1"/>
      <c r="AC203" s="1"/>
      <c r="AD203" s="1"/>
      <c r="AI203" t="str">
        <f t="shared" si="124"/>
        <v>Baring</v>
      </c>
      <c r="AJ203" t="s">
        <v>650</v>
      </c>
      <c r="AK203" s="150">
        <v>2</v>
      </c>
      <c r="AN203" s="91">
        <v>23</v>
      </c>
      <c r="AO203" s="93">
        <v>29</v>
      </c>
      <c r="AP203" s="93">
        <v>17</v>
      </c>
      <c r="AQ203" s="100">
        <v>2970</v>
      </c>
      <c r="AR203" s="100">
        <f t="shared" si="121"/>
        <v>23029</v>
      </c>
      <c r="AS203" t="s">
        <v>1112</v>
      </c>
      <c r="AT203" s="103">
        <f t="shared" si="122"/>
        <v>2302970</v>
      </c>
      <c r="AW203">
        <v>24.09</v>
      </c>
      <c r="AX203">
        <v>3.18</v>
      </c>
      <c r="AY203">
        <v>20.91</v>
      </c>
      <c r="BF203" s="107"/>
      <c r="BG203" s="107"/>
      <c r="BH203" s="107"/>
      <c r="BI203" s="107"/>
      <c r="BJ203" s="107"/>
      <c r="BV203" s="1">
        <v>0</v>
      </c>
    </row>
    <row r="204" spans="1:74" hidden="1" outlineLevel="1">
      <c r="A204" t="s">
        <v>129</v>
      </c>
      <c r="B204" s="9" t="s">
        <v>980</v>
      </c>
      <c r="C204" s="1">
        <f t="shared" si="111"/>
        <v>35</v>
      </c>
      <c r="D204" s="7">
        <f t="shared" si="112"/>
        <v>5</v>
      </c>
      <c r="E204" s="7">
        <f t="shared" si="113"/>
        <v>4</v>
      </c>
      <c r="F204" s="7">
        <f t="shared" si="114"/>
        <v>1</v>
      </c>
      <c r="G204" s="7">
        <f t="shared" si="123"/>
        <v>3</v>
      </c>
      <c r="H204" s="48">
        <f t="shared" si="115"/>
        <v>4</v>
      </c>
      <c r="I204" s="163">
        <f t="shared" si="116"/>
        <v>0.11428571428571428</v>
      </c>
      <c r="J204" s="8"/>
      <c r="K204" s="2">
        <f t="shared" si="117"/>
        <v>0</v>
      </c>
      <c r="L204" s="2">
        <f t="shared" si="118"/>
        <v>0.14285714285714285</v>
      </c>
      <c r="M204" s="2">
        <f t="shared" si="119"/>
        <v>0.37142857142857144</v>
      </c>
      <c r="N204" s="2"/>
      <c r="O204" s="2">
        <f t="shared" si="120"/>
        <v>0.48571428571428577</v>
      </c>
      <c r="P204" s="1"/>
      <c r="Q204" s="1">
        <v>5</v>
      </c>
      <c r="R204" s="1">
        <v>13</v>
      </c>
      <c r="S204" s="1">
        <v>8</v>
      </c>
      <c r="T204" s="1">
        <v>9</v>
      </c>
      <c r="U204" s="1"/>
      <c r="V204" s="144"/>
      <c r="W204" s="1"/>
      <c r="X204" s="1"/>
      <c r="Y204" s="1">
        <v>0</v>
      </c>
      <c r="Z204" s="1">
        <v>0</v>
      </c>
      <c r="AA204" s="1"/>
      <c r="AB204" s="1"/>
      <c r="AC204" s="1"/>
      <c r="AD204" s="1"/>
      <c r="AI204" t="str">
        <f t="shared" si="124"/>
        <v>Bath</v>
      </c>
      <c r="AJ204" t="s">
        <v>1370</v>
      </c>
      <c r="AK204" s="150">
        <v>1</v>
      </c>
      <c r="AN204" s="91">
        <v>23</v>
      </c>
      <c r="AO204" s="93">
        <v>23</v>
      </c>
      <c r="AP204" s="93">
        <v>10</v>
      </c>
      <c r="AQ204" s="100">
        <v>3355</v>
      </c>
      <c r="AR204" s="100">
        <f t="shared" si="121"/>
        <v>23023</v>
      </c>
      <c r="AS204" t="s">
        <v>1057</v>
      </c>
      <c r="AT204" s="103">
        <f t="shared" si="122"/>
        <v>2303355</v>
      </c>
      <c r="AW204">
        <v>13.24</v>
      </c>
      <c r="AX204">
        <v>4.12</v>
      </c>
      <c r="AY204">
        <v>9.11</v>
      </c>
      <c r="BF204" s="107"/>
      <c r="BG204" s="107"/>
      <c r="BH204" s="107"/>
      <c r="BI204" s="107"/>
      <c r="BJ204" s="107"/>
      <c r="BV204" s="1">
        <v>0</v>
      </c>
    </row>
    <row r="205" spans="1:74" hidden="1" outlineLevel="1">
      <c r="A205" t="s">
        <v>3220</v>
      </c>
      <c r="B205" s="9" t="s">
        <v>980</v>
      </c>
      <c r="C205" s="1">
        <f t="shared" si="111"/>
        <v>3</v>
      </c>
      <c r="D205" s="7">
        <f t="shared" si="112"/>
        <v>4</v>
      </c>
      <c r="E205" s="7">
        <f t="shared" si="113"/>
        <v>4</v>
      </c>
      <c r="F205" s="7">
        <f t="shared" si="114"/>
        <v>1</v>
      </c>
      <c r="G205" s="7">
        <f t="shared" si="123"/>
        <v>1</v>
      </c>
      <c r="H205" s="48">
        <f t="shared" si="115"/>
        <v>0</v>
      </c>
      <c r="I205" s="163">
        <f t="shared" si="116"/>
        <v>0</v>
      </c>
      <c r="J205" s="8"/>
      <c r="K205" s="2">
        <f t="shared" si="117"/>
        <v>0</v>
      </c>
      <c r="L205" s="2">
        <f t="shared" si="118"/>
        <v>0</v>
      </c>
      <c r="M205" s="2">
        <f t="shared" si="119"/>
        <v>0.33333333333333331</v>
      </c>
      <c r="N205" s="2"/>
      <c r="O205" s="2">
        <f t="shared" si="120"/>
        <v>0.66666666666666674</v>
      </c>
      <c r="P205" s="1"/>
      <c r="Q205" s="1">
        <v>0</v>
      </c>
      <c r="R205" s="1">
        <v>1</v>
      </c>
      <c r="S205" s="1">
        <v>1</v>
      </c>
      <c r="T205" s="1">
        <v>1</v>
      </c>
      <c r="U205" s="1"/>
      <c r="V205" s="144"/>
      <c r="W205" s="1"/>
      <c r="X205" s="1"/>
      <c r="Y205" s="1">
        <v>0</v>
      </c>
      <c r="Z205" s="1">
        <v>0</v>
      </c>
      <c r="AA205" s="1"/>
      <c r="AB205" s="1"/>
      <c r="AC205" s="1"/>
      <c r="AD205" s="1"/>
      <c r="AI205" t="str">
        <f t="shared" si="124"/>
        <v>Beals</v>
      </c>
      <c r="AJ205" t="s">
        <v>650</v>
      </c>
      <c r="AK205" s="150">
        <v>2</v>
      </c>
      <c r="AN205" s="91">
        <v>23</v>
      </c>
      <c r="AO205" s="93">
        <v>29</v>
      </c>
      <c r="AP205" s="93">
        <v>20</v>
      </c>
      <c r="AQ205" s="100">
        <v>3670</v>
      </c>
      <c r="AR205" s="100">
        <f t="shared" si="121"/>
        <v>23029</v>
      </c>
      <c r="AS205" t="s">
        <v>1753</v>
      </c>
      <c r="AT205" s="103">
        <f t="shared" si="122"/>
        <v>2303670</v>
      </c>
      <c r="AW205">
        <v>47.48</v>
      </c>
      <c r="AX205">
        <v>41.8</v>
      </c>
      <c r="AY205">
        <v>5.68</v>
      </c>
      <c r="BF205" s="107"/>
      <c r="BG205" s="107"/>
      <c r="BH205" s="107"/>
      <c r="BI205" s="107"/>
      <c r="BJ205" s="107"/>
      <c r="BV205" s="1">
        <v>0</v>
      </c>
    </row>
    <row r="206" spans="1:74" hidden="1" outlineLevel="1">
      <c r="A206" t="s">
        <v>2615</v>
      </c>
      <c r="B206" s="9" t="s">
        <v>980</v>
      </c>
      <c r="C206" s="1">
        <f t="shared" si="111"/>
        <v>2</v>
      </c>
      <c r="D206" s="7">
        <f t="shared" si="112"/>
        <v>2</v>
      </c>
      <c r="E206" s="7">
        <f t="shared" si="113"/>
        <v>2</v>
      </c>
      <c r="F206" s="7">
        <f t="shared" si="114"/>
        <v>0</v>
      </c>
      <c r="G206" s="7">
        <f t="shared" si="123"/>
        <v>1</v>
      </c>
      <c r="H206" s="48">
        <f t="shared" si="115"/>
        <v>2</v>
      </c>
      <c r="I206" s="163">
        <f t="shared" si="116"/>
        <v>1</v>
      </c>
      <c r="J206" s="8"/>
      <c r="K206" s="2">
        <f t="shared" si="117"/>
        <v>0</v>
      </c>
      <c r="L206" s="2">
        <f t="shared" si="118"/>
        <v>0</v>
      </c>
      <c r="M206" s="2">
        <f t="shared" si="119"/>
        <v>0</v>
      </c>
      <c r="N206" s="2"/>
      <c r="O206" s="2">
        <f t="shared" si="120"/>
        <v>1</v>
      </c>
      <c r="P206" s="1"/>
      <c r="Q206" s="1">
        <v>0</v>
      </c>
      <c r="R206" s="1">
        <v>0</v>
      </c>
      <c r="S206" s="1">
        <v>2</v>
      </c>
      <c r="T206" s="1">
        <v>0</v>
      </c>
      <c r="U206" s="1"/>
      <c r="V206" s="144"/>
      <c r="W206" s="1"/>
      <c r="X206" s="1"/>
      <c r="Y206" s="1">
        <v>0</v>
      </c>
      <c r="Z206" s="1">
        <v>0</v>
      </c>
      <c r="AA206" s="1"/>
      <c r="AB206" s="1"/>
      <c r="AC206" s="1"/>
      <c r="AD206" s="1"/>
      <c r="AI206" t="str">
        <f t="shared" si="124"/>
        <v>Beaver Cove</v>
      </c>
      <c r="AJ206" t="s">
        <v>126</v>
      </c>
      <c r="AK206" s="150">
        <v>2</v>
      </c>
      <c r="AN206" s="91">
        <v>23</v>
      </c>
      <c r="AO206" s="93">
        <v>21</v>
      </c>
      <c r="AP206" s="93">
        <v>17</v>
      </c>
      <c r="AQ206" s="100">
        <v>3740</v>
      </c>
      <c r="AR206" s="100">
        <f t="shared" si="121"/>
        <v>23021</v>
      </c>
      <c r="AS206" t="s">
        <v>1753</v>
      </c>
      <c r="AT206" s="103">
        <f t="shared" si="122"/>
        <v>2303740</v>
      </c>
      <c r="AW206">
        <v>32.549999999999997</v>
      </c>
      <c r="AX206">
        <v>0.85</v>
      </c>
      <c r="AY206">
        <v>31.7</v>
      </c>
      <c r="BF206" s="107"/>
      <c r="BG206" s="107"/>
      <c r="BH206" s="107"/>
      <c r="BI206" s="107"/>
      <c r="BJ206" s="107"/>
      <c r="BV206" s="1">
        <v>0</v>
      </c>
    </row>
    <row r="207" spans="1:74" hidden="1" outlineLevel="1">
      <c r="A207" t="s">
        <v>375</v>
      </c>
      <c r="B207" s="9" t="s">
        <v>980</v>
      </c>
      <c r="C207" s="1">
        <f t="shared" si="111"/>
        <v>0</v>
      </c>
      <c r="D207" s="7">
        <f t="shared" si="112"/>
        <v>1</v>
      </c>
      <c r="E207" s="7">
        <f t="shared" si="113"/>
        <v>1</v>
      </c>
      <c r="F207" s="7">
        <f t="shared" si="114"/>
        <v>0</v>
      </c>
      <c r="G207" s="7">
        <f t="shared" si="123"/>
        <v>0</v>
      </c>
      <c r="H207" s="48">
        <f t="shared" si="115"/>
        <v>0</v>
      </c>
      <c r="I207" s="163" t="e">
        <f t="shared" si="116"/>
        <v>#DIV/0!</v>
      </c>
      <c r="J207" s="8"/>
      <c r="K207" s="2" t="str">
        <f t="shared" si="117"/>
        <v>-</v>
      </c>
      <c r="L207" s="2" t="str">
        <f t="shared" si="118"/>
        <v>-</v>
      </c>
      <c r="M207" s="2" t="str">
        <f t="shared" si="119"/>
        <v>-</v>
      </c>
      <c r="N207" s="2"/>
      <c r="O207" s="2" t="str">
        <f t="shared" si="120"/>
        <v>-</v>
      </c>
      <c r="P207" s="1"/>
      <c r="Q207" s="1">
        <v>0</v>
      </c>
      <c r="R207" s="1">
        <v>0</v>
      </c>
      <c r="S207" s="1">
        <v>0</v>
      </c>
      <c r="T207" s="1">
        <v>0</v>
      </c>
      <c r="U207" s="1"/>
      <c r="V207" s="144"/>
      <c r="W207" s="1"/>
      <c r="X207" s="1"/>
      <c r="Y207" s="1">
        <v>0</v>
      </c>
      <c r="Z207" s="1">
        <v>0</v>
      </c>
      <c r="AA207" s="1"/>
      <c r="AB207" s="1"/>
      <c r="AC207" s="1"/>
      <c r="AD207" s="1"/>
      <c r="AI207" t="str">
        <f t="shared" si="124"/>
        <v>Beddington</v>
      </c>
      <c r="AJ207" t="s">
        <v>650</v>
      </c>
      <c r="AK207" s="150">
        <v>2</v>
      </c>
      <c r="AN207" s="91">
        <v>23</v>
      </c>
      <c r="AO207" s="93">
        <v>29</v>
      </c>
      <c r="AP207" s="93">
        <v>25</v>
      </c>
      <c r="AQ207" s="100">
        <v>3810</v>
      </c>
      <c r="AR207" s="100">
        <f t="shared" si="121"/>
        <v>23029</v>
      </c>
      <c r="AS207" t="s">
        <v>1753</v>
      </c>
      <c r="AT207" s="103">
        <f t="shared" si="122"/>
        <v>2303810</v>
      </c>
      <c r="AW207">
        <v>38.159999999999997</v>
      </c>
      <c r="AX207">
        <v>3.32</v>
      </c>
      <c r="AY207">
        <v>34.840000000000003</v>
      </c>
      <c r="BF207" s="107"/>
      <c r="BG207" s="107"/>
      <c r="BH207" s="107"/>
      <c r="BI207" s="107"/>
      <c r="BJ207" s="107"/>
      <c r="BV207" s="1">
        <v>0</v>
      </c>
    </row>
    <row r="208" spans="1:74" hidden="1" outlineLevel="1">
      <c r="A208" t="s">
        <v>3269</v>
      </c>
      <c r="B208" s="9" t="s">
        <v>980</v>
      </c>
      <c r="C208" s="1">
        <f t="shared" si="111"/>
        <v>21</v>
      </c>
      <c r="D208" s="7">
        <f t="shared" si="112"/>
        <v>5</v>
      </c>
      <c r="E208" s="7">
        <f t="shared" si="113"/>
        <v>5</v>
      </c>
      <c r="F208" s="7">
        <f t="shared" si="114"/>
        <v>3</v>
      </c>
      <c r="G208" s="7">
        <f t="shared" si="123"/>
        <v>1</v>
      </c>
      <c r="H208" s="48">
        <f t="shared" si="115"/>
        <v>1</v>
      </c>
      <c r="I208" s="163">
        <f t="shared" si="116"/>
        <v>4.7619047619047616E-2</v>
      </c>
      <c r="J208" s="8"/>
      <c r="K208" s="2">
        <f t="shared" si="117"/>
        <v>0</v>
      </c>
      <c r="L208" s="2">
        <f t="shared" si="118"/>
        <v>0</v>
      </c>
      <c r="M208" s="2">
        <f t="shared" si="119"/>
        <v>0.23809523809523808</v>
      </c>
      <c r="N208" s="2"/>
      <c r="O208" s="2">
        <f t="shared" si="120"/>
        <v>0.76190476190476186</v>
      </c>
      <c r="P208" s="1"/>
      <c r="Q208" s="1">
        <v>0</v>
      </c>
      <c r="R208" s="1">
        <v>5</v>
      </c>
      <c r="S208" s="1">
        <v>8</v>
      </c>
      <c r="T208" s="1">
        <v>7</v>
      </c>
      <c r="U208" s="1"/>
      <c r="V208" s="144"/>
      <c r="W208" s="1"/>
      <c r="X208" s="1"/>
      <c r="Y208" s="1">
        <v>0</v>
      </c>
      <c r="Z208" s="1">
        <v>1</v>
      </c>
      <c r="AA208" s="1"/>
      <c r="AB208" s="1"/>
      <c r="AC208" s="1"/>
      <c r="AD208" s="1"/>
      <c r="AI208" t="str">
        <f t="shared" si="124"/>
        <v>Belfast</v>
      </c>
      <c r="AJ208" t="s">
        <v>2318</v>
      </c>
      <c r="AK208" s="150">
        <v>2</v>
      </c>
      <c r="AN208" s="91">
        <v>23</v>
      </c>
      <c r="AO208" s="93">
        <v>27</v>
      </c>
      <c r="AP208" s="93">
        <v>5</v>
      </c>
      <c r="AQ208" s="100">
        <v>3950</v>
      </c>
      <c r="AR208" s="100">
        <f t="shared" si="121"/>
        <v>23027</v>
      </c>
      <c r="AS208" t="s">
        <v>1057</v>
      </c>
      <c r="AT208" s="103">
        <f t="shared" si="122"/>
        <v>2303950</v>
      </c>
      <c r="AW208">
        <v>38.35</v>
      </c>
      <c r="AX208">
        <v>4.32</v>
      </c>
      <c r="AY208">
        <v>34.04</v>
      </c>
      <c r="BF208" s="107"/>
      <c r="BG208" s="107"/>
      <c r="BH208" s="107"/>
      <c r="BI208" s="107"/>
      <c r="BJ208" s="107"/>
      <c r="BV208" s="1">
        <v>1</v>
      </c>
    </row>
    <row r="209" spans="1:74" hidden="1" outlineLevel="1">
      <c r="A209" t="s">
        <v>635</v>
      </c>
      <c r="B209" s="9" t="s">
        <v>980</v>
      </c>
      <c r="C209" s="1">
        <f t="shared" si="111"/>
        <v>15</v>
      </c>
      <c r="D209" s="7">
        <f t="shared" si="112"/>
        <v>5</v>
      </c>
      <c r="E209" s="7">
        <f t="shared" si="113"/>
        <v>4</v>
      </c>
      <c r="F209" s="7">
        <f t="shared" si="114"/>
        <v>2</v>
      </c>
      <c r="G209" s="7">
        <f t="shared" si="123"/>
        <v>3</v>
      </c>
      <c r="H209" s="48">
        <f t="shared" si="115"/>
        <v>3</v>
      </c>
      <c r="I209" s="163">
        <f t="shared" si="116"/>
        <v>0.2</v>
      </c>
      <c r="J209" s="8"/>
      <c r="K209" s="2">
        <f t="shared" si="117"/>
        <v>0</v>
      </c>
      <c r="L209" s="2">
        <f t="shared" si="118"/>
        <v>6.6666666666666666E-2</v>
      </c>
      <c r="M209" s="2">
        <f t="shared" si="119"/>
        <v>0.26666666666666666</v>
      </c>
      <c r="N209" s="2"/>
      <c r="O209" s="2">
        <f t="shared" si="120"/>
        <v>0.66666666666666674</v>
      </c>
      <c r="P209" s="1"/>
      <c r="Q209" s="1">
        <v>1</v>
      </c>
      <c r="R209" s="1">
        <v>4</v>
      </c>
      <c r="S209" s="1">
        <v>3</v>
      </c>
      <c r="T209" s="1">
        <v>7</v>
      </c>
      <c r="U209" s="1"/>
      <c r="V209" s="144"/>
      <c r="W209" s="1"/>
      <c r="X209" s="1"/>
      <c r="Y209" s="1">
        <v>0</v>
      </c>
      <c r="Z209" s="1">
        <v>0</v>
      </c>
      <c r="AA209" s="1"/>
      <c r="AB209" s="1"/>
      <c r="AC209" s="1"/>
      <c r="AD209" s="1"/>
      <c r="AI209" t="str">
        <f t="shared" si="124"/>
        <v>Belgrade</v>
      </c>
      <c r="AJ209" t="s">
        <v>2658</v>
      </c>
      <c r="AK209" s="150">
        <v>2</v>
      </c>
      <c r="AN209" s="91">
        <v>23</v>
      </c>
      <c r="AO209" s="93">
        <v>11</v>
      </c>
      <c r="AP209" s="93">
        <v>15</v>
      </c>
      <c r="AQ209" s="100">
        <v>4020</v>
      </c>
      <c r="AR209" s="100">
        <f t="shared" si="121"/>
        <v>23011</v>
      </c>
      <c r="AS209" t="s">
        <v>1753</v>
      </c>
      <c r="AT209" s="103">
        <f t="shared" si="122"/>
        <v>2304020</v>
      </c>
      <c r="AW209">
        <v>57.91</v>
      </c>
      <c r="AX209">
        <v>14.66</v>
      </c>
      <c r="AY209">
        <v>43.25</v>
      </c>
      <c r="BF209" s="107"/>
      <c r="BG209" s="107"/>
      <c r="BH209" s="107"/>
      <c r="BI209" s="107"/>
      <c r="BJ209" s="107"/>
      <c r="BV209" s="1">
        <v>0</v>
      </c>
    </row>
    <row r="210" spans="1:74" hidden="1" outlineLevel="1">
      <c r="A210" t="s">
        <v>1345</v>
      </c>
      <c r="B210" s="9" t="s">
        <v>980</v>
      </c>
      <c r="C210" s="1">
        <f t="shared" si="111"/>
        <v>5</v>
      </c>
      <c r="D210" s="7">
        <f t="shared" si="112"/>
        <v>3</v>
      </c>
      <c r="E210" s="7">
        <f t="shared" si="113"/>
        <v>3</v>
      </c>
      <c r="F210" s="7">
        <f t="shared" si="114"/>
        <v>1</v>
      </c>
      <c r="G210" s="7">
        <f t="shared" si="123"/>
        <v>0</v>
      </c>
      <c r="H210" s="48">
        <f t="shared" si="115"/>
        <v>1</v>
      </c>
      <c r="I210" s="163">
        <f t="shared" si="116"/>
        <v>0.2</v>
      </c>
      <c r="J210" s="8"/>
      <c r="K210" s="2">
        <f t="shared" si="117"/>
        <v>0</v>
      </c>
      <c r="L210" s="2">
        <f t="shared" si="118"/>
        <v>0</v>
      </c>
      <c r="M210" s="2">
        <f t="shared" si="119"/>
        <v>0.6</v>
      </c>
      <c r="N210" s="2"/>
      <c r="O210" s="2">
        <f t="shared" si="120"/>
        <v>0.4</v>
      </c>
      <c r="P210" s="1"/>
      <c r="Q210" s="1">
        <v>0</v>
      </c>
      <c r="R210" s="1">
        <v>3</v>
      </c>
      <c r="S210" s="1">
        <v>0</v>
      </c>
      <c r="T210" s="1">
        <v>2</v>
      </c>
      <c r="U210" s="1"/>
      <c r="V210" s="144"/>
      <c r="W210" s="1"/>
      <c r="X210" s="1"/>
      <c r="Y210" s="1">
        <v>0</v>
      </c>
      <c r="Z210" s="1">
        <v>0</v>
      </c>
      <c r="AA210" s="1"/>
      <c r="AB210" s="1"/>
      <c r="AC210" s="1"/>
      <c r="AD210" s="1"/>
      <c r="AI210" t="str">
        <f t="shared" si="124"/>
        <v>Belmont</v>
      </c>
      <c r="AJ210" t="s">
        <v>2318</v>
      </c>
      <c r="AK210" s="150">
        <v>2</v>
      </c>
      <c r="AN210" s="91">
        <v>23</v>
      </c>
      <c r="AO210" s="93">
        <v>27</v>
      </c>
      <c r="AP210" s="93">
        <v>10</v>
      </c>
      <c r="AQ210" s="100">
        <v>4125</v>
      </c>
      <c r="AR210" s="100">
        <f t="shared" si="121"/>
        <v>23027</v>
      </c>
      <c r="AS210" t="s">
        <v>1753</v>
      </c>
      <c r="AT210" s="103">
        <f t="shared" si="122"/>
        <v>2304125</v>
      </c>
      <c r="AW210">
        <v>14.2</v>
      </c>
      <c r="AX210">
        <v>0.57999999999999996</v>
      </c>
      <c r="AY210">
        <v>13.62</v>
      </c>
      <c r="BF210" s="107"/>
      <c r="BG210" s="107"/>
      <c r="BH210" s="107"/>
      <c r="BI210" s="107"/>
      <c r="BJ210" s="107"/>
      <c r="BV210" s="1">
        <v>0</v>
      </c>
    </row>
    <row r="211" spans="1:74" hidden="1" outlineLevel="1">
      <c r="A211" t="s">
        <v>1190</v>
      </c>
      <c r="B211" s="9" t="s">
        <v>980</v>
      </c>
      <c r="C211" s="1">
        <f t="shared" si="111"/>
        <v>0</v>
      </c>
      <c r="D211" s="7" t="e">
        <f t="shared" si="112"/>
        <v>#N/A</v>
      </c>
      <c r="E211" s="7" t="e">
        <f t="shared" si="113"/>
        <v>#N/A</v>
      </c>
      <c r="F211" s="7">
        <f t="shared" si="114"/>
        <v>0</v>
      </c>
      <c r="G211" s="7">
        <f t="shared" si="123"/>
        <v>0</v>
      </c>
      <c r="H211" s="48" t="e">
        <f t="shared" si="115"/>
        <v>#NUM!</v>
      </c>
      <c r="I211" s="163" t="e">
        <f t="shared" si="116"/>
        <v>#NUM!</v>
      </c>
      <c r="J211" s="8"/>
      <c r="K211" s="2" t="str">
        <f t="shared" si="117"/>
        <v>-</v>
      </c>
      <c r="L211" s="2" t="str">
        <f t="shared" si="118"/>
        <v>-</v>
      </c>
      <c r="M211" s="2" t="str">
        <f t="shared" si="119"/>
        <v>-</v>
      </c>
      <c r="N211" s="2"/>
      <c r="O211" s="2" t="str">
        <f t="shared" si="120"/>
        <v>-</v>
      </c>
      <c r="P211" s="1"/>
      <c r="Q211" s="1"/>
      <c r="R211" s="1"/>
      <c r="S211" s="1"/>
      <c r="T211" s="1"/>
      <c r="U211" s="1"/>
      <c r="V211" s="144"/>
      <c r="W211" s="1"/>
      <c r="X211" s="1"/>
      <c r="Y211" s="1"/>
      <c r="Z211" s="1"/>
      <c r="AA211" s="1"/>
      <c r="AB211" s="1"/>
      <c r="AC211" s="1"/>
      <c r="AD211" s="1"/>
      <c r="AI211" t="str">
        <f>A211</f>
        <v>Benedicta</v>
      </c>
      <c r="AJ211" t="s">
        <v>2958</v>
      </c>
      <c r="AK211" s="150">
        <v>2</v>
      </c>
      <c r="AN211" s="91">
        <v>23</v>
      </c>
      <c r="AO211" s="93">
        <v>3</v>
      </c>
      <c r="AQ211" s="100">
        <v>4145</v>
      </c>
      <c r="AR211" s="100">
        <f t="shared" si="121"/>
        <v>23003</v>
      </c>
      <c r="AS211" t="s">
        <v>1940</v>
      </c>
      <c r="AT211" s="103">
        <f t="shared" si="122"/>
        <v>2304145</v>
      </c>
      <c r="BF211" s="107"/>
      <c r="BG211" s="107"/>
      <c r="BH211" s="107"/>
      <c r="BI211" s="107"/>
      <c r="BJ211" s="107"/>
      <c r="BV211" s="1"/>
    </row>
    <row r="212" spans="1:74" hidden="1" outlineLevel="1">
      <c r="A212" t="s">
        <v>1187</v>
      </c>
      <c r="B212" s="9" t="s">
        <v>980</v>
      </c>
      <c r="C212" s="1">
        <f t="shared" si="111"/>
        <v>9</v>
      </c>
      <c r="D212" s="7">
        <f t="shared" si="112"/>
        <v>5</v>
      </c>
      <c r="E212" s="7">
        <f t="shared" si="113"/>
        <v>3</v>
      </c>
      <c r="F212" s="7">
        <f t="shared" si="114"/>
        <v>1</v>
      </c>
      <c r="G212" s="7">
        <f t="shared" si="123"/>
        <v>2</v>
      </c>
      <c r="H212" s="48">
        <f t="shared" si="115"/>
        <v>3</v>
      </c>
      <c r="I212" s="163">
        <f t="shared" si="116"/>
        <v>0.33333333333333331</v>
      </c>
      <c r="J212" s="8"/>
      <c r="K212" s="2">
        <f t="shared" si="117"/>
        <v>0</v>
      </c>
      <c r="L212" s="2">
        <f t="shared" si="118"/>
        <v>0.1111111111111111</v>
      </c>
      <c r="M212" s="2">
        <f t="shared" si="119"/>
        <v>0.55555555555555558</v>
      </c>
      <c r="N212" s="2"/>
      <c r="O212" s="2">
        <f t="shared" si="120"/>
        <v>0.33333333333333326</v>
      </c>
      <c r="P212" s="1"/>
      <c r="Q212" s="1">
        <v>1</v>
      </c>
      <c r="R212" s="1">
        <v>5</v>
      </c>
      <c r="S212" s="1">
        <v>2</v>
      </c>
      <c r="T212" s="1">
        <v>1</v>
      </c>
      <c r="U212" s="1"/>
      <c r="V212" s="144"/>
      <c r="W212" s="1"/>
      <c r="X212" s="1"/>
      <c r="Y212" s="1">
        <v>0</v>
      </c>
      <c r="Z212" s="1">
        <v>0</v>
      </c>
      <c r="AA212" s="1"/>
      <c r="AB212" s="1"/>
      <c r="AC212" s="1"/>
      <c r="AD212" s="1"/>
      <c r="AI212" t="str">
        <f t="shared" si="124"/>
        <v>Benton</v>
      </c>
      <c r="AJ212" t="s">
        <v>2658</v>
      </c>
      <c r="AK212" s="150">
        <v>2</v>
      </c>
      <c r="AN212" s="91">
        <v>23</v>
      </c>
      <c r="AO212" s="93">
        <v>11</v>
      </c>
      <c r="AP212" s="93">
        <v>20</v>
      </c>
      <c r="AQ212" s="100">
        <v>4475</v>
      </c>
      <c r="AR212" s="100">
        <f t="shared" si="121"/>
        <v>23011</v>
      </c>
      <c r="AS212" t="s">
        <v>1753</v>
      </c>
      <c r="AT212" s="103">
        <f t="shared" si="122"/>
        <v>2304475</v>
      </c>
      <c r="AW212">
        <v>29.06</v>
      </c>
      <c r="AX212">
        <v>0.64</v>
      </c>
      <c r="AY212">
        <v>28.42</v>
      </c>
      <c r="BF212" s="107"/>
      <c r="BG212" s="107"/>
      <c r="BH212" s="107"/>
      <c r="BI212" s="107"/>
      <c r="BJ212" s="107"/>
      <c r="BV212" s="1">
        <v>0</v>
      </c>
    </row>
    <row r="213" spans="1:74" hidden="1" outlineLevel="1">
      <c r="A213" t="s">
        <v>2081</v>
      </c>
      <c r="B213" s="9" t="s">
        <v>980</v>
      </c>
      <c r="C213" s="1">
        <f t="shared" si="111"/>
        <v>32</v>
      </c>
      <c r="D213" s="7">
        <f t="shared" si="112"/>
        <v>5</v>
      </c>
      <c r="E213" s="7">
        <f t="shared" si="113"/>
        <v>4</v>
      </c>
      <c r="F213" s="7">
        <f t="shared" si="114"/>
        <v>1</v>
      </c>
      <c r="G213" s="7">
        <f t="shared" si="123"/>
        <v>2</v>
      </c>
      <c r="H213" s="48">
        <f t="shared" si="115"/>
        <v>1</v>
      </c>
      <c r="I213" s="163">
        <f t="shared" si="116"/>
        <v>3.125E-2</v>
      </c>
      <c r="J213" s="8"/>
      <c r="K213" s="2">
        <f t="shared" si="117"/>
        <v>0</v>
      </c>
      <c r="L213" s="2">
        <f t="shared" si="118"/>
        <v>3.125E-2</v>
      </c>
      <c r="M213" s="2">
        <f t="shared" si="119"/>
        <v>0.34375</v>
      </c>
      <c r="N213" s="2"/>
      <c r="O213" s="2">
        <f t="shared" si="120"/>
        <v>0.625</v>
      </c>
      <c r="P213" s="1"/>
      <c r="Q213" s="1">
        <v>1</v>
      </c>
      <c r="R213" s="1">
        <v>11</v>
      </c>
      <c r="S213" s="1">
        <v>10</v>
      </c>
      <c r="T213" s="1">
        <v>10</v>
      </c>
      <c r="U213" s="1"/>
      <c r="V213" s="144"/>
      <c r="W213" s="1"/>
      <c r="X213" s="1"/>
      <c r="Y213" s="1">
        <v>0</v>
      </c>
      <c r="Z213" s="1">
        <v>0</v>
      </c>
      <c r="AA213" s="1"/>
      <c r="AB213" s="1"/>
      <c r="AC213" s="1"/>
      <c r="AD213" s="1"/>
      <c r="AI213" t="str">
        <f t="shared" si="124"/>
        <v>Berwick</v>
      </c>
      <c r="AJ213" t="s">
        <v>959</v>
      </c>
      <c r="AK213" s="150">
        <v>1</v>
      </c>
      <c r="AN213" s="91">
        <v>23</v>
      </c>
      <c r="AO213" s="93">
        <v>31</v>
      </c>
      <c r="AP213" s="93">
        <v>20</v>
      </c>
      <c r="AQ213" s="100">
        <v>4720</v>
      </c>
      <c r="AR213" s="100">
        <f t="shared" si="121"/>
        <v>23031</v>
      </c>
      <c r="AS213" t="s">
        <v>1753</v>
      </c>
      <c r="AT213" s="103">
        <f t="shared" si="122"/>
        <v>2304720</v>
      </c>
      <c r="AW213">
        <v>37.58</v>
      </c>
      <c r="AX213">
        <v>0.46</v>
      </c>
      <c r="AY213">
        <v>37.119999999999997</v>
      </c>
      <c r="BF213" s="107"/>
      <c r="BG213" s="107"/>
      <c r="BH213" s="107"/>
      <c r="BI213" s="107"/>
      <c r="BJ213" s="107"/>
      <c r="BV213" s="1">
        <v>0</v>
      </c>
    </row>
    <row r="214" spans="1:74" hidden="1" outlineLevel="1">
      <c r="A214" t="s">
        <v>1409</v>
      </c>
      <c r="B214" s="9" t="s">
        <v>980</v>
      </c>
      <c r="C214" s="1">
        <f t="shared" si="111"/>
        <v>21</v>
      </c>
      <c r="D214" s="7">
        <f t="shared" si="112"/>
        <v>4</v>
      </c>
      <c r="E214" s="7">
        <f t="shared" si="113"/>
        <v>2</v>
      </c>
      <c r="F214" s="7">
        <f t="shared" si="114"/>
        <v>1</v>
      </c>
      <c r="G214" s="7">
        <f t="shared" si="123"/>
        <v>3</v>
      </c>
      <c r="H214" s="48">
        <f t="shared" si="115"/>
        <v>1</v>
      </c>
      <c r="I214" s="163">
        <f t="shared" si="116"/>
        <v>4.7619047619047616E-2</v>
      </c>
      <c r="J214" s="8"/>
      <c r="K214" s="2">
        <f t="shared" si="117"/>
        <v>0</v>
      </c>
      <c r="L214" s="2">
        <f t="shared" si="118"/>
        <v>0.38095238095238093</v>
      </c>
      <c r="M214" s="2">
        <f t="shared" si="119"/>
        <v>0.42857142857142855</v>
      </c>
      <c r="N214" s="2"/>
      <c r="O214" s="2">
        <f t="shared" si="120"/>
        <v>0.19047619047619052</v>
      </c>
      <c r="P214" s="1"/>
      <c r="Q214" s="1">
        <v>8</v>
      </c>
      <c r="R214" s="1">
        <v>9</v>
      </c>
      <c r="S214" s="1">
        <v>4</v>
      </c>
      <c r="T214" s="1">
        <v>0</v>
      </c>
      <c r="U214" s="1"/>
      <c r="V214" s="144"/>
      <c r="W214" s="1"/>
      <c r="X214" s="1"/>
      <c r="Y214" s="1">
        <v>0</v>
      </c>
      <c r="Z214" s="1">
        <v>0</v>
      </c>
      <c r="AA214" s="1"/>
      <c r="AB214" s="1"/>
      <c r="AC214" s="1"/>
      <c r="AD214" s="1"/>
      <c r="AI214" t="str">
        <f t="shared" si="124"/>
        <v>Bethel</v>
      </c>
      <c r="AJ214" t="s">
        <v>3183</v>
      </c>
      <c r="AK214" s="150">
        <v>2</v>
      </c>
      <c r="AN214" s="91">
        <v>23</v>
      </c>
      <c r="AO214" s="93">
        <v>17</v>
      </c>
      <c r="AP214" s="93">
        <v>10</v>
      </c>
      <c r="AQ214" s="100">
        <v>4825</v>
      </c>
      <c r="AR214" s="100">
        <f t="shared" si="121"/>
        <v>23017</v>
      </c>
      <c r="AS214" t="s">
        <v>1753</v>
      </c>
      <c r="AT214" s="103">
        <f t="shared" si="122"/>
        <v>2304825</v>
      </c>
      <c r="AW214">
        <v>65.95</v>
      </c>
      <c r="AX214">
        <v>1.1200000000000001</v>
      </c>
      <c r="AY214">
        <v>64.83</v>
      </c>
      <c r="BF214" s="107"/>
      <c r="BG214" s="107"/>
      <c r="BH214" s="107"/>
      <c r="BI214" s="107"/>
      <c r="BJ214" s="107"/>
      <c r="BV214" s="1">
        <v>0</v>
      </c>
    </row>
    <row r="215" spans="1:74" hidden="1" outlineLevel="1">
      <c r="A215" t="s">
        <v>2563</v>
      </c>
      <c r="B215" s="9" t="s">
        <v>980</v>
      </c>
      <c r="C215" s="1">
        <f t="shared" si="111"/>
        <v>72</v>
      </c>
      <c r="D215" s="7">
        <f t="shared" si="112"/>
        <v>4</v>
      </c>
      <c r="E215" s="7">
        <f t="shared" si="113"/>
        <v>4</v>
      </c>
      <c r="F215" s="7">
        <f t="shared" si="114"/>
        <v>2</v>
      </c>
      <c r="G215" s="7">
        <f t="shared" si="123"/>
        <v>1</v>
      </c>
      <c r="H215" s="48">
        <f t="shared" si="115"/>
        <v>15</v>
      </c>
      <c r="I215" s="163">
        <f t="shared" si="116"/>
        <v>0.20833333333333334</v>
      </c>
      <c r="J215" s="8"/>
      <c r="K215" s="2">
        <f t="shared" si="117"/>
        <v>0</v>
      </c>
      <c r="L215" s="2">
        <f t="shared" si="118"/>
        <v>0</v>
      </c>
      <c r="M215" s="2">
        <f t="shared" si="119"/>
        <v>0.27777777777777779</v>
      </c>
      <c r="N215" s="2"/>
      <c r="O215" s="2">
        <f t="shared" si="120"/>
        <v>0.72222222222222221</v>
      </c>
      <c r="P215" s="1"/>
      <c r="Q215" s="1">
        <v>0</v>
      </c>
      <c r="R215" s="1">
        <v>20</v>
      </c>
      <c r="S215" s="1">
        <v>35</v>
      </c>
      <c r="T215" s="1">
        <v>17</v>
      </c>
      <c r="U215" s="1"/>
      <c r="V215" s="144"/>
      <c r="W215" s="1"/>
      <c r="X215" s="1"/>
      <c r="Y215" s="1">
        <v>0</v>
      </c>
      <c r="Z215" s="1">
        <v>0</v>
      </c>
      <c r="AA215" s="1"/>
      <c r="AB215" s="1"/>
      <c r="AC215" s="1"/>
      <c r="AD215" s="1"/>
      <c r="AI215" t="str">
        <f t="shared" si="124"/>
        <v>Biddeford</v>
      </c>
      <c r="AJ215" t="s">
        <v>959</v>
      </c>
      <c r="AK215" s="150">
        <v>1</v>
      </c>
      <c r="AN215" s="91">
        <v>23</v>
      </c>
      <c r="AO215" s="93">
        <v>31</v>
      </c>
      <c r="AP215" s="93">
        <v>25</v>
      </c>
      <c r="AQ215" s="100">
        <v>4860</v>
      </c>
      <c r="AR215" s="100">
        <f t="shared" si="121"/>
        <v>23031</v>
      </c>
      <c r="AS215" t="s">
        <v>1057</v>
      </c>
      <c r="AT215" s="103">
        <f t="shared" si="122"/>
        <v>2304860</v>
      </c>
      <c r="AW215">
        <v>34.54</v>
      </c>
      <c r="AX215">
        <v>4.53</v>
      </c>
      <c r="AY215">
        <v>30.01</v>
      </c>
      <c r="BF215" s="107"/>
      <c r="BG215" s="107"/>
      <c r="BH215" s="107"/>
      <c r="BI215" s="107"/>
      <c r="BJ215" s="107"/>
      <c r="BV215" s="1">
        <v>0</v>
      </c>
    </row>
    <row r="216" spans="1:74" hidden="1" outlineLevel="1">
      <c r="A216" t="s">
        <v>430</v>
      </c>
      <c r="B216" s="9" t="s">
        <v>980</v>
      </c>
      <c r="C216" s="1">
        <f t="shared" si="111"/>
        <v>4</v>
      </c>
      <c r="D216" s="7">
        <f t="shared" si="112"/>
        <v>3</v>
      </c>
      <c r="E216" s="7">
        <f t="shared" si="113"/>
        <v>3</v>
      </c>
      <c r="F216" s="7">
        <f t="shared" si="114"/>
        <v>0</v>
      </c>
      <c r="G216" s="7">
        <f t="shared" si="123"/>
        <v>1</v>
      </c>
      <c r="H216" s="48">
        <f t="shared" si="115"/>
        <v>2</v>
      </c>
      <c r="I216" s="163">
        <f t="shared" si="116"/>
        <v>0.5</v>
      </c>
      <c r="J216" s="8"/>
      <c r="K216" s="2">
        <f t="shared" si="117"/>
        <v>0</v>
      </c>
      <c r="L216" s="2">
        <f t="shared" si="118"/>
        <v>0</v>
      </c>
      <c r="M216" s="2">
        <f t="shared" si="119"/>
        <v>0</v>
      </c>
      <c r="N216" s="2"/>
      <c r="O216" s="2">
        <f t="shared" si="120"/>
        <v>1</v>
      </c>
      <c r="P216" s="1"/>
      <c r="Q216" s="1">
        <v>0</v>
      </c>
      <c r="R216" s="1">
        <v>0</v>
      </c>
      <c r="S216" s="1">
        <v>3</v>
      </c>
      <c r="T216" s="1">
        <v>1</v>
      </c>
      <c r="U216" s="1"/>
      <c r="V216" s="144"/>
      <c r="W216" s="1"/>
      <c r="X216" s="1"/>
      <c r="Y216" s="1">
        <v>0</v>
      </c>
      <c r="Z216" s="1">
        <v>0</v>
      </c>
      <c r="AA216" s="1"/>
      <c r="AB216" s="1"/>
      <c r="AC216" s="1"/>
      <c r="AD216" s="1"/>
      <c r="AI216" t="str">
        <f t="shared" si="124"/>
        <v>Bingham</v>
      </c>
      <c r="AJ216" t="s">
        <v>419</v>
      </c>
      <c r="AK216" s="150">
        <v>2</v>
      </c>
      <c r="AN216" s="91">
        <v>23</v>
      </c>
      <c r="AO216" s="93">
        <v>25</v>
      </c>
      <c r="AP216" s="93">
        <v>15</v>
      </c>
      <c r="AQ216" s="100">
        <v>5000</v>
      </c>
      <c r="AR216" s="100">
        <f t="shared" si="121"/>
        <v>23025</v>
      </c>
      <c r="AS216" t="s">
        <v>1753</v>
      </c>
      <c r="AT216" s="103">
        <f t="shared" si="122"/>
        <v>2305000</v>
      </c>
      <c r="AW216">
        <v>35</v>
      </c>
      <c r="AX216">
        <v>0.41</v>
      </c>
      <c r="AY216">
        <v>34.6</v>
      </c>
      <c r="BF216" s="107"/>
      <c r="BG216" s="107"/>
      <c r="BH216" s="107"/>
      <c r="BI216" s="107"/>
      <c r="BJ216" s="107"/>
      <c r="BV216" s="1">
        <v>0</v>
      </c>
    </row>
    <row r="217" spans="1:74" hidden="1" outlineLevel="1">
      <c r="A217" t="s">
        <v>557</v>
      </c>
      <c r="B217" s="9" t="s">
        <v>980</v>
      </c>
      <c r="C217" s="1">
        <f t="shared" si="111"/>
        <v>0</v>
      </c>
      <c r="D217" s="7" t="e">
        <f t="shared" si="112"/>
        <v>#N/A</v>
      </c>
      <c r="E217" s="7" t="e">
        <f t="shared" si="113"/>
        <v>#N/A</v>
      </c>
      <c r="F217" s="7">
        <f t="shared" si="114"/>
        <v>0</v>
      </c>
      <c r="G217" s="7">
        <f t="shared" si="123"/>
        <v>0</v>
      </c>
      <c r="H217" s="48" t="e">
        <f t="shared" si="115"/>
        <v>#NUM!</v>
      </c>
      <c r="I217" s="163" t="e">
        <f t="shared" si="116"/>
        <v>#NUM!</v>
      </c>
      <c r="J217" s="8"/>
      <c r="K217" s="2" t="str">
        <f t="shared" si="117"/>
        <v>-</v>
      </c>
      <c r="L217" s="2" t="str">
        <f t="shared" si="118"/>
        <v>-</v>
      </c>
      <c r="M217" s="2" t="str">
        <f t="shared" si="119"/>
        <v>-</v>
      </c>
      <c r="N217" s="2"/>
      <c r="O217" s="2" t="str">
        <f t="shared" si="120"/>
        <v>-</v>
      </c>
      <c r="P217" s="1"/>
      <c r="Q217" s="1"/>
      <c r="R217" s="1"/>
      <c r="S217" s="1"/>
      <c r="T217" s="1"/>
      <c r="U217" s="1"/>
      <c r="V217" s="144"/>
      <c r="W217" s="1"/>
      <c r="X217" s="1"/>
      <c r="Y217" s="1"/>
      <c r="Z217" s="1"/>
      <c r="AA217" s="1"/>
      <c r="AB217" s="1"/>
      <c r="AC217" s="1"/>
      <c r="AD217" s="1"/>
      <c r="AI217" t="str">
        <f t="shared" si="124"/>
        <v>Blaine</v>
      </c>
      <c r="AJ217" t="s">
        <v>2958</v>
      </c>
      <c r="AK217" s="150">
        <v>2</v>
      </c>
      <c r="AN217" s="91">
        <v>23</v>
      </c>
      <c r="AO217" s="93">
        <v>3</v>
      </c>
      <c r="AP217" s="93">
        <v>30</v>
      </c>
      <c r="AQ217" s="100">
        <v>5385</v>
      </c>
      <c r="AR217" s="100">
        <f t="shared" si="121"/>
        <v>23003</v>
      </c>
      <c r="AS217" t="s">
        <v>1753</v>
      </c>
      <c r="AT217" s="103">
        <f t="shared" si="122"/>
        <v>2305385</v>
      </c>
      <c r="AW217">
        <v>18.54</v>
      </c>
      <c r="AX217">
        <v>0.05</v>
      </c>
      <c r="AY217">
        <v>18.48</v>
      </c>
      <c r="BF217" s="107"/>
      <c r="BG217" s="107"/>
      <c r="BH217" s="107"/>
      <c r="BI217" s="107"/>
      <c r="BJ217" s="107"/>
      <c r="BV217" s="1"/>
    </row>
    <row r="218" spans="1:74" hidden="1" outlineLevel="1">
      <c r="A218" t="s">
        <v>2793</v>
      </c>
      <c r="B218" s="9" t="s">
        <v>980</v>
      </c>
      <c r="C218" s="1">
        <f t="shared" si="111"/>
        <v>30</v>
      </c>
      <c r="D218" s="7">
        <f t="shared" si="112"/>
        <v>5</v>
      </c>
      <c r="E218" s="7">
        <f t="shared" si="113"/>
        <v>3</v>
      </c>
      <c r="F218" s="7">
        <f t="shared" si="114"/>
        <v>1</v>
      </c>
      <c r="G218" s="7">
        <f t="shared" si="123"/>
        <v>2</v>
      </c>
      <c r="H218" s="48">
        <f t="shared" si="115"/>
        <v>12</v>
      </c>
      <c r="I218" s="163">
        <f t="shared" si="116"/>
        <v>0.4</v>
      </c>
      <c r="J218" s="8"/>
      <c r="K218" s="2">
        <f t="shared" si="117"/>
        <v>0</v>
      </c>
      <c r="L218" s="2">
        <f t="shared" si="118"/>
        <v>0.16666666666666666</v>
      </c>
      <c r="M218" s="2">
        <f t="shared" si="119"/>
        <v>0.6</v>
      </c>
      <c r="N218" s="2"/>
      <c r="O218" s="2">
        <f t="shared" si="120"/>
        <v>0.23333333333333339</v>
      </c>
      <c r="P218" s="1"/>
      <c r="Q218" s="1">
        <v>5</v>
      </c>
      <c r="R218" s="1">
        <v>18</v>
      </c>
      <c r="S218" s="1">
        <v>6</v>
      </c>
      <c r="T218" s="1">
        <v>0</v>
      </c>
      <c r="U218" s="1"/>
      <c r="V218" s="144"/>
      <c r="W218" s="1"/>
      <c r="X218" s="1"/>
      <c r="Y218" s="1">
        <v>0</v>
      </c>
      <c r="Z218" s="1">
        <v>1</v>
      </c>
      <c r="AA218" s="1"/>
      <c r="AB218" s="1"/>
      <c r="AC218" s="1"/>
      <c r="AD218" s="1"/>
      <c r="AI218" t="str">
        <f t="shared" si="124"/>
        <v>Blue Hill</v>
      </c>
      <c r="AJ218" t="s">
        <v>703</v>
      </c>
      <c r="AK218" s="150">
        <v>2</v>
      </c>
      <c r="AN218" s="91">
        <v>23</v>
      </c>
      <c r="AO218" s="93">
        <v>9</v>
      </c>
      <c r="AP218" s="93">
        <v>20</v>
      </c>
      <c r="AQ218" s="100">
        <v>5700</v>
      </c>
      <c r="AR218" s="100">
        <f t="shared" si="121"/>
        <v>23009</v>
      </c>
      <c r="AS218" t="s">
        <v>1753</v>
      </c>
      <c r="AT218" s="103">
        <f t="shared" si="122"/>
        <v>2305700</v>
      </c>
      <c r="AW218">
        <v>86.67</v>
      </c>
      <c r="AX218">
        <v>24.13</v>
      </c>
      <c r="AY218">
        <v>62.53</v>
      </c>
      <c r="BF218" s="107"/>
      <c r="BG218" s="107"/>
      <c r="BH218" s="107"/>
      <c r="BI218" s="107"/>
      <c r="BJ218" s="107"/>
      <c r="BV218" s="1">
        <v>1</v>
      </c>
    </row>
    <row r="219" spans="1:74" hidden="1" outlineLevel="1">
      <c r="A219" t="s">
        <v>2794</v>
      </c>
      <c r="B219" s="9" t="s">
        <v>980</v>
      </c>
      <c r="C219" s="1">
        <f t="shared" si="111"/>
        <v>21</v>
      </c>
      <c r="D219" s="7">
        <f t="shared" si="112"/>
        <v>5</v>
      </c>
      <c r="E219" s="7">
        <f t="shared" si="113"/>
        <v>3</v>
      </c>
      <c r="F219" s="7">
        <f t="shared" si="114"/>
        <v>1</v>
      </c>
      <c r="G219" s="7">
        <f t="shared" si="123"/>
        <v>2</v>
      </c>
      <c r="H219" s="48">
        <f t="shared" si="115"/>
        <v>9</v>
      </c>
      <c r="I219" s="163">
        <f t="shared" si="116"/>
        <v>0.42857142857142855</v>
      </c>
      <c r="J219" s="8"/>
      <c r="K219" s="2">
        <f t="shared" si="117"/>
        <v>0</v>
      </c>
      <c r="L219" s="2">
        <f t="shared" si="118"/>
        <v>4.7619047619047616E-2</v>
      </c>
      <c r="M219" s="2">
        <f t="shared" si="119"/>
        <v>0.66666666666666663</v>
      </c>
      <c r="N219" s="2"/>
      <c r="O219" s="2">
        <f t="shared" si="120"/>
        <v>0.2857142857142857</v>
      </c>
      <c r="P219" s="1"/>
      <c r="Q219" s="1">
        <v>1</v>
      </c>
      <c r="R219" s="1">
        <v>14</v>
      </c>
      <c r="S219" s="1">
        <v>5</v>
      </c>
      <c r="T219" s="1">
        <v>1</v>
      </c>
      <c r="U219" s="1"/>
      <c r="V219" s="144"/>
      <c r="W219" s="1"/>
      <c r="X219" s="1"/>
      <c r="Y219" s="1">
        <v>0</v>
      </c>
      <c r="Z219" s="1">
        <v>0</v>
      </c>
      <c r="AA219" s="1"/>
      <c r="AB219" s="1"/>
      <c r="AC219" s="1"/>
      <c r="AD219" s="1"/>
      <c r="AI219" t="str">
        <f t="shared" si="124"/>
        <v>Boothbay</v>
      </c>
      <c r="AJ219" t="s">
        <v>229</v>
      </c>
      <c r="AK219" s="150">
        <v>1</v>
      </c>
      <c r="AN219" s="91">
        <v>23</v>
      </c>
      <c r="AO219" s="93">
        <v>15</v>
      </c>
      <c r="AP219" s="93">
        <v>10</v>
      </c>
      <c r="AQ219" s="100">
        <v>6050</v>
      </c>
      <c r="AR219" s="100">
        <f t="shared" si="121"/>
        <v>23015</v>
      </c>
      <c r="AS219" t="s">
        <v>1753</v>
      </c>
      <c r="AT219" s="103">
        <f t="shared" si="122"/>
        <v>2306050</v>
      </c>
      <c r="AW219">
        <v>46.13</v>
      </c>
      <c r="AX219">
        <v>24.03</v>
      </c>
      <c r="AY219">
        <v>22.1</v>
      </c>
      <c r="BF219" s="107"/>
      <c r="BG219" s="107"/>
      <c r="BH219" s="107"/>
      <c r="BI219" s="107"/>
      <c r="BJ219" s="107"/>
      <c r="BV219" s="1">
        <v>0</v>
      </c>
    </row>
    <row r="220" spans="1:74" hidden="1" outlineLevel="1">
      <c r="A220" t="s">
        <v>1865</v>
      </c>
      <c r="B220" s="9" t="s">
        <v>980</v>
      </c>
      <c r="C220" s="1">
        <f t="shared" si="111"/>
        <v>0</v>
      </c>
      <c r="D220" s="7">
        <f t="shared" si="112"/>
        <v>1</v>
      </c>
      <c r="E220" s="7">
        <f t="shared" si="113"/>
        <v>1</v>
      </c>
      <c r="F220" s="7">
        <f t="shared" si="114"/>
        <v>0</v>
      </c>
      <c r="G220" s="7">
        <f t="shared" si="123"/>
        <v>0</v>
      </c>
      <c r="H220" s="48">
        <f t="shared" si="115"/>
        <v>0</v>
      </c>
      <c r="I220" s="163" t="e">
        <f t="shared" si="116"/>
        <v>#DIV/0!</v>
      </c>
      <c r="J220" s="8"/>
      <c r="K220" s="2" t="str">
        <f t="shared" si="117"/>
        <v>-</v>
      </c>
      <c r="L220" s="2" t="str">
        <f t="shared" si="118"/>
        <v>-</v>
      </c>
      <c r="M220" s="2" t="str">
        <f t="shared" si="119"/>
        <v>-</v>
      </c>
      <c r="N220" s="2"/>
      <c r="O220" s="2" t="str">
        <f t="shared" si="120"/>
        <v>-</v>
      </c>
      <c r="P220" s="1"/>
      <c r="Q220" s="1">
        <v>0</v>
      </c>
      <c r="R220" s="1">
        <v>0</v>
      </c>
      <c r="S220" s="1">
        <v>0</v>
      </c>
      <c r="T220" s="1">
        <v>0</v>
      </c>
      <c r="U220" s="1"/>
      <c r="V220" s="144"/>
      <c r="W220" s="1"/>
      <c r="X220" s="1"/>
      <c r="Y220" s="1">
        <v>0</v>
      </c>
      <c r="Z220" s="1">
        <v>0</v>
      </c>
      <c r="AA220" s="1"/>
      <c r="AB220" s="1"/>
      <c r="AC220" s="1"/>
      <c r="AD220" s="1"/>
      <c r="AI220" t="str">
        <f t="shared" si="124"/>
        <v>Boothbay Harbor</v>
      </c>
      <c r="AJ220" t="s">
        <v>229</v>
      </c>
      <c r="AK220" s="150">
        <v>1</v>
      </c>
      <c r="AN220" s="91">
        <v>23</v>
      </c>
      <c r="AO220" s="93">
        <v>15</v>
      </c>
      <c r="AP220" s="93">
        <v>15</v>
      </c>
      <c r="AQ220" s="100">
        <v>6120</v>
      </c>
      <c r="AR220" s="100">
        <f t="shared" si="121"/>
        <v>23015</v>
      </c>
      <c r="AS220" t="s">
        <v>1753</v>
      </c>
      <c r="AT220" s="103">
        <f t="shared" si="122"/>
        <v>2306120</v>
      </c>
      <c r="AW220">
        <v>9.23</v>
      </c>
      <c r="AX220">
        <v>3.46</v>
      </c>
      <c r="AY220">
        <v>5.77</v>
      </c>
      <c r="BF220" s="107"/>
      <c r="BG220" s="107"/>
      <c r="BH220" s="107"/>
      <c r="BI220" s="107"/>
      <c r="BJ220" s="107"/>
      <c r="BV220" s="1">
        <v>0</v>
      </c>
    </row>
    <row r="221" spans="1:74" hidden="1" outlineLevel="1">
      <c r="A221" t="s">
        <v>3264</v>
      </c>
      <c r="B221" s="9" t="s">
        <v>980</v>
      </c>
      <c r="C221" s="1">
        <f t="shared" si="111"/>
        <v>14</v>
      </c>
      <c r="D221" s="7">
        <f t="shared" si="112"/>
        <v>5</v>
      </c>
      <c r="E221" s="7">
        <f t="shared" si="113"/>
        <v>3</v>
      </c>
      <c r="F221" s="7">
        <f t="shared" si="114"/>
        <v>3</v>
      </c>
      <c r="G221" s="7">
        <f t="shared" si="123"/>
        <v>1</v>
      </c>
      <c r="H221" s="48">
        <f t="shared" si="115"/>
        <v>6</v>
      </c>
      <c r="I221" s="163">
        <f t="shared" si="116"/>
        <v>0.42857142857142855</v>
      </c>
      <c r="J221" s="8"/>
      <c r="K221" s="2">
        <f t="shared" si="117"/>
        <v>0</v>
      </c>
      <c r="L221" s="2">
        <f t="shared" si="118"/>
        <v>7.1428571428571425E-2</v>
      </c>
      <c r="M221" s="2">
        <f t="shared" si="119"/>
        <v>7.1428571428571425E-2</v>
      </c>
      <c r="N221" s="2"/>
      <c r="O221" s="2">
        <f t="shared" si="120"/>
        <v>0.85714285714285721</v>
      </c>
      <c r="P221" s="1"/>
      <c r="Q221" s="1">
        <v>1</v>
      </c>
      <c r="R221" s="1">
        <v>1</v>
      </c>
      <c r="S221" s="1">
        <v>9</v>
      </c>
      <c r="T221" s="1">
        <v>3</v>
      </c>
      <c r="U221" s="1"/>
      <c r="V221" s="144"/>
      <c r="W221" s="1"/>
      <c r="X221" s="1"/>
      <c r="Y221" s="1">
        <v>0</v>
      </c>
      <c r="Z221" s="1">
        <v>0</v>
      </c>
      <c r="AA221" s="1"/>
      <c r="AB221" s="1"/>
      <c r="AC221" s="1"/>
      <c r="AD221" s="1"/>
      <c r="AI221" t="str">
        <f t="shared" si="124"/>
        <v>Bowdoin</v>
      </c>
      <c r="AJ221" t="s">
        <v>1370</v>
      </c>
      <c r="AK221" s="150">
        <v>1</v>
      </c>
      <c r="AN221" s="91">
        <v>23</v>
      </c>
      <c r="AO221" s="93">
        <v>23</v>
      </c>
      <c r="AP221" s="93">
        <v>15</v>
      </c>
      <c r="AQ221" s="100">
        <v>6260</v>
      </c>
      <c r="AR221" s="100">
        <f t="shared" si="121"/>
        <v>23023</v>
      </c>
      <c r="AS221" t="s">
        <v>1753</v>
      </c>
      <c r="AT221" s="103">
        <f t="shared" si="122"/>
        <v>2306260</v>
      </c>
      <c r="AW221">
        <v>43.65</v>
      </c>
      <c r="AX221">
        <v>0.16</v>
      </c>
      <c r="AY221">
        <v>43.49</v>
      </c>
      <c r="BF221" s="107"/>
      <c r="BG221" s="107"/>
      <c r="BH221" s="107"/>
      <c r="BI221" s="107"/>
      <c r="BJ221" s="107"/>
      <c r="BV221" s="1">
        <v>0</v>
      </c>
    </row>
    <row r="222" spans="1:74" hidden="1" outlineLevel="1">
      <c r="A222" t="s">
        <v>3164</v>
      </c>
      <c r="B222" s="9" t="s">
        <v>980</v>
      </c>
      <c r="C222" s="1">
        <f t="shared" si="111"/>
        <v>4</v>
      </c>
      <c r="D222" s="7">
        <f t="shared" si="112"/>
        <v>3</v>
      </c>
      <c r="E222" s="7">
        <f t="shared" si="113"/>
        <v>3</v>
      </c>
      <c r="F222" s="7">
        <f t="shared" si="114"/>
        <v>1</v>
      </c>
      <c r="G222" s="7">
        <f t="shared" si="123"/>
        <v>1</v>
      </c>
      <c r="H222" s="48">
        <f t="shared" si="115"/>
        <v>0</v>
      </c>
      <c r="I222" s="163">
        <f t="shared" si="116"/>
        <v>0</v>
      </c>
      <c r="J222" s="8"/>
      <c r="K222" s="2">
        <f t="shared" si="117"/>
        <v>0</v>
      </c>
      <c r="L222" s="2">
        <f t="shared" si="118"/>
        <v>0</v>
      </c>
      <c r="M222" s="2">
        <f t="shared" si="119"/>
        <v>0.5</v>
      </c>
      <c r="N222" s="2"/>
      <c r="O222" s="2">
        <f t="shared" si="120"/>
        <v>0.5</v>
      </c>
      <c r="P222" s="1"/>
      <c r="Q222" s="1">
        <v>0</v>
      </c>
      <c r="R222" s="1">
        <v>2</v>
      </c>
      <c r="S222" s="1">
        <v>2</v>
      </c>
      <c r="T222" s="1">
        <v>0</v>
      </c>
      <c r="U222" s="1"/>
      <c r="V222" s="144"/>
      <c r="W222" s="1"/>
      <c r="X222" s="1"/>
      <c r="Y222" s="1">
        <v>0</v>
      </c>
      <c r="Z222" s="1">
        <v>0</v>
      </c>
      <c r="AA222" s="1"/>
      <c r="AB222" s="1"/>
      <c r="AC222" s="1"/>
      <c r="AD222" s="1"/>
      <c r="AI222" t="str">
        <f t="shared" si="124"/>
        <v>Bowdoinham</v>
      </c>
      <c r="AJ222" t="s">
        <v>1370</v>
      </c>
      <c r="AK222" s="150">
        <v>1</v>
      </c>
      <c r="AN222" s="91">
        <v>23</v>
      </c>
      <c r="AO222" s="93">
        <v>23</v>
      </c>
      <c r="AP222" s="93">
        <v>20</v>
      </c>
      <c r="AQ222" s="100">
        <v>6365</v>
      </c>
      <c r="AR222" s="100">
        <f t="shared" si="121"/>
        <v>23023</v>
      </c>
      <c r="AS222" t="s">
        <v>1753</v>
      </c>
      <c r="AT222" s="103">
        <f t="shared" si="122"/>
        <v>2306365</v>
      </c>
      <c r="AW222">
        <v>39.14</v>
      </c>
      <c r="AX222">
        <v>4.74</v>
      </c>
      <c r="AY222">
        <v>34.4</v>
      </c>
      <c r="BF222" s="107"/>
      <c r="BG222" s="107"/>
      <c r="BH222" s="107"/>
      <c r="BI222" s="107"/>
      <c r="BJ222" s="107"/>
      <c r="BV222" s="1">
        <v>0</v>
      </c>
    </row>
    <row r="223" spans="1:74" hidden="1" outlineLevel="1">
      <c r="A223" t="s">
        <v>1260</v>
      </c>
      <c r="B223" s="9" t="s">
        <v>980</v>
      </c>
      <c r="C223" s="1">
        <f t="shared" si="111"/>
        <v>4</v>
      </c>
      <c r="D223" s="7">
        <f t="shared" si="112"/>
        <v>3</v>
      </c>
      <c r="E223" s="7">
        <f t="shared" si="113"/>
        <v>3</v>
      </c>
      <c r="F223" s="7">
        <f t="shared" si="114"/>
        <v>1</v>
      </c>
      <c r="G223" s="7">
        <f t="shared" si="123"/>
        <v>0</v>
      </c>
      <c r="H223" s="48">
        <f t="shared" si="115"/>
        <v>0</v>
      </c>
      <c r="I223" s="163">
        <f t="shared" si="116"/>
        <v>0</v>
      </c>
      <c r="J223" s="8"/>
      <c r="K223" s="2">
        <f t="shared" si="117"/>
        <v>0</v>
      </c>
      <c r="L223" s="2">
        <f t="shared" si="118"/>
        <v>0</v>
      </c>
      <c r="M223" s="2">
        <f t="shared" si="119"/>
        <v>0.5</v>
      </c>
      <c r="N223" s="2"/>
      <c r="O223" s="2">
        <f t="shared" si="120"/>
        <v>0.5</v>
      </c>
      <c r="P223" s="1"/>
      <c r="Q223" s="1">
        <v>0</v>
      </c>
      <c r="R223" s="1">
        <v>2</v>
      </c>
      <c r="S223" s="1">
        <v>0</v>
      </c>
      <c r="T223" s="1">
        <v>2</v>
      </c>
      <c r="U223" s="1"/>
      <c r="V223" s="144"/>
      <c r="W223" s="1"/>
      <c r="X223" s="1"/>
      <c r="Y223" s="1">
        <v>0</v>
      </c>
      <c r="Z223" s="1">
        <v>0</v>
      </c>
      <c r="AA223" s="1"/>
      <c r="AB223" s="1"/>
      <c r="AC223" s="1"/>
      <c r="AD223" s="1"/>
      <c r="AI223" t="str">
        <f t="shared" si="124"/>
        <v>Bowerbank</v>
      </c>
      <c r="AJ223" t="s">
        <v>126</v>
      </c>
      <c r="AK223" s="150">
        <v>2</v>
      </c>
      <c r="AN223" s="91">
        <v>23</v>
      </c>
      <c r="AO223" s="93">
        <v>21</v>
      </c>
      <c r="AP223" s="93">
        <v>25</v>
      </c>
      <c r="AQ223" s="100">
        <v>6400</v>
      </c>
      <c r="AR223" s="100">
        <f t="shared" si="121"/>
        <v>23021</v>
      </c>
      <c r="AS223" t="s">
        <v>1753</v>
      </c>
      <c r="AT223" s="103">
        <f t="shared" si="122"/>
        <v>2306400</v>
      </c>
      <c r="AW223">
        <v>47.27</v>
      </c>
      <c r="AX223">
        <v>5.57</v>
      </c>
      <c r="AY223">
        <v>41.7</v>
      </c>
      <c r="BF223" s="107"/>
      <c r="BG223" s="107"/>
      <c r="BH223" s="107"/>
      <c r="BI223" s="107"/>
      <c r="BJ223" s="107"/>
      <c r="BV223" s="1">
        <v>0</v>
      </c>
    </row>
    <row r="224" spans="1:74" hidden="1" outlineLevel="1">
      <c r="A224" t="s">
        <v>2268</v>
      </c>
      <c r="B224" s="9" t="s">
        <v>980</v>
      </c>
      <c r="C224" s="1">
        <f t="shared" si="111"/>
        <v>4</v>
      </c>
      <c r="D224" s="7">
        <f t="shared" si="112"/>
        <v>4</v>
      </c>
      <c r="E224" s="7">
        <f t="shared" si="113"/>
        <v>4</v>
      </c>
      <c r="F224" s="7">
        <f t="shared" si="114"/>
        <v>2</v>
      </c>
      <c r="G224" s="7">
        <f t="shared" si="123"/>
        <v>2</v>
      </c>
      <c r="H224" s="48">
        <f t="shared" si="115"/>
        <v>1</v>
      </c>
      <c r="I224" s="163">
        <f t="shared" si="116"/>
        <v>0.25</v>
      </c>
      <c r="J224" s="8"/>
      <c r="K224" s="2">
        <f t="shared" si="117"/>
        <v>0</v>
      </c>
      <c r="L224" s="2">
        <f t="shared" si="118"/>
        <v>0</v>
      </c>
      <c r="M224" s="2">
        <f t="shared" si="119"/>
        <v>0.25</v>
      </c>
      <c r="N224" s="2"/>
      <c r="O224" s="2">
        <f t="shared" si="120"/>
        <v>0.75</v>
      </c>
      <c r="P224" s="1"/>
      <c r="Q224" s="1">
        <v>0</v>
      </c>
      <c r="R224" s="1">
        <v>1</v>
      </c>
      <c r="S224" s="1">
        <v>1</v>
      </c>
      <c r="T224" s="1">
        <v>2</v>
      </c>
      <c r="U224" s="1"/>
      <c r="V224" s="144"/>
      <c r="W224" s="1"/>
      <c r="X224" s="1"/>
      <c r="Y224" s="1">
        <v>0</v>
      </c>
      <c r="Z224" s="1">
        <v>0</v>
      </c>
      <c r="AA224" s="1"/>
      <c r="AB224" s="1"/>
      <c r="AC224" s="1"/>
      <c r="AD224" s="1"/>
      <c r="AI224" t="str">
        <f t="shared" si="124"/>
        <v>Bradford</v>
      </c>
      <c r="AJ224" t="s">
        <v>883</v>
      </c>
      <c r="AK224" s="150">
        <v>2</v>
      </c>
      <c r="AN224" s="91">
        <v>23</v>
      </c>
      <c r="AO224" s="93">
        <v>19</v>
      </c>
      <c r="AP224" s="93">
        <v>15</v>
      </c>
      <c r="AQ224" s="100">
        <v>6575</v>
      </c>
      <c r="AR224" s="100">
        <f t="shared" si="121"/>
        <v>23019</v>
      </c>
      <c r="AS224" t="s">
        <v>1753</v>
      </c>
      <c r="AT224" s="103">
        <f t="shared" si="122"/>
        <v>2306575</v>
      </c>
      <c r="AW224">
        <v>41.31</v>
      </c>
      <c r="AX224">
        <v>0</v>
      </c>
      <c r="AY224">
        <v>41.31</v>
      </c>
      <c r="BF224" s="107"/>
      <c r="BG224" s="107"/>
      <c r="BH224" s="107"/>
      <c r="BI224" s="107"/>
      <c r="BJ224" s="107"/>
      <c r="BV224" s="1">
        <v>0</v>
      </c>
    </row>
    <row r="225" spans="1:74" hidden="1" outlineLevel="1">
      <c r="A225" t="s">
        <v>1045</v>
      </c>
      <c r="B225" s="9" t="s">
        <v>980</v>
      </c>
      <c r="C225" s="1">
        <f t="shared" si="111"/>
        <v>4</v>
      </c>
      <c r="D225" s="7">
        <f t="shared" si="112"/>
        <v>3</v>
      </c>
      <c r="E225" s="7">
        <f t="shared" si="113"/>
        <v>3</v>
      </c>
      <c r="F225" s="7">
        <f t="shared" si="114"/>
        <v>2</v>
      </c>
      <c r="G225" s="7">
        <f t="shared" si="123"/>
        <v>1</v>
      </c>
      <c r="H225" s="48">
        <f t="shared" si="115"/>
        <v>2</v>
      </c>
      <c r="I225" s="163">
        <f t="shared" si="116"/>
        <v>0.5</v>
      </c>
      <c r="J225" s="8"/>
      <c r="K225" s="2">
        <f t="shared" si="117"/>
        <v>0</v>
      </c>
      <c r="L225" s="2">
        <f t="shared" si="118"/>
        <v>0</v>
      </c>
      <c r="M225" s="2">
        <f t="shared" si="119"/>
        <v>0.25</v>
      </c>
      <c r="N225" s="2"/>
      <c r="O225" s="2">
        <f t="shared" si="120"/>
        <v>0.75</v>
      </c>
      <c r="P225" s="1"/>
      <c r="Q225" s="1">
        <v>0</v>
      </c>
      <c r="R225" s="1">
        <v>1</v>
      </c>
      <c r="S225" s="1">
        <v>3</v>
      </c>
      <c r="T225" s="1">
        <v>0</v>
      </c>
      <c r="U225" s="1"/>
      <c r="V225" s="144"/>
      <c r="W225" s="1"/>
      <c r="X225" s="1"/>
      <c r="Y225" s="1">
        <v>0</v>
      </c>
      <c r="Z225" s="1">
        <v>0</v>
      </c>
      <c r="AA225" s="1"/>
      <c r="AB225" s="1"/>
      <c r="AC225" s="1"/>
      <c r="AD225" s="1"/>
      <c r="AI225" t="str">
        <f t="shared" si="124"/>
        <v>Bradley</v>
      </c>
      <c r="AJ225" t="s">
        <v>883</v>
      </c>
      <c r="AK225" s="150">
        <v>2</v>
      </c>
      <c r="AN225" s="91">
        <v>23</v>
      </c>
      <c r="AO225" s="93">
        <v>19</v>
      </c>
      <c r="AP225" s="93">
        <v>20</v>
      </c>
      <c r="AQ225" s="100">
        <v>6680</v>
      </c>
      <c r="AR225" s="100">
        <f t="shared" si="121"/>
        <v>23019</v>
      </c>
      <c r="AS225" t="s">
        <v>1753</v>
      </c>
      <c r="AT225" s="103">
        <f t="shared" si="122"/>
        <v>2306680</v>
      </c>
      <c r="AW225">
        <v>50.79</v>
      </c>
      <c r="AX225">
        <v>1.23</v>
      </c>
      <c r="AY225">
        <v>49.56</v>
      </c>
      <c r="BF225" s="107"/>
      <c r="BG225" s="107"/>
      <c r="BH225" s="107"/>
      <c r="BI225" s="107"/>
      <c r="BJ225" s="107"/>
      <c r="BV225" s="1">
        <v>0</v>
      </c>
    </row>
    <row r="226" spans="1:74" hidden="1" outlineLevel="1">
      <c r="A226" t="s">
        <v>1030</v>
      </c>
      <c r="B226" s="9" t="s">
        <v>980</v>
      </c>
      <c r="C226" s="1">
        <f t="shared" si="111"/>
        <v>7</v>
      </c>
      <c r="D226" s="7">
        <f t="shared" si="112"/>
        <v>4</v>
      </c>
      <c r="E226" s="7">
        <f t="shared" si="113"/>
        <v>4</v>
      </c>
      <c r="F226" s="7">
        <f t="shared" si="114"/>
        <v>2</v>
      </c>
      <c r="G226" s="7">
        <f t="shared" si="123"/>
        <v>1</v>
      </c>
      <c r="H226" s="48">
        <f t="shared" si="115"/>
        <v>2</v>
      </c>
      <c r="I226" s="163">
        <f t="shared" si="116"/>
        <v>0.2857142857142857</v>
      </c>
      <c r="J226" s="8"/>
      <c r="K226" s="2">
        <f t="shared" si="117"/>
        <v>0</v>
      </c>
      <c r="L226" s="2">
        <f t="shared" si="118"/>
        <v>0</v>
      </c>
      <c r="M226" s="2">
        <f t="shared" si="119"/>
        <v>0.2857142857142857</v>
      </c>
      <c r="N226" s="2"/>
      <c r="O226" s="2">
        <f t="shared" si="120"/>
        <v>0.7142857142857143</v>
      </c>
      <c r="P226" s="1"/>
      <c r="Q226" s="1">
        <v>0</v>
      </c>
      <c r="R226" s="1">
        <v>2</v>
      </c>
      <c r="S226" s="1">
        <v>4</v>
      </c>
      <c r="T226" s="1">
        <v>0</v>
      </c>
      <c r="U226" s="1"/>
      <c r="V226" s="144"/>
      <c r="W226" s="1"/>
      <c r="X226" s="1"/>
      <c r="Y226" s="1">
        <v>1</v>
      </c>
      <c r="Z226" s="1">
        <v>0</v>
      </c>
      <c r="AA226" s="1"/>
      <c r="AB226" s="1"/>
      <c r="AC226" s="1"/>
      <c r="AD226" s="1"/>
      <c r="AI226" t="str">
        <f t="shared" si="124"/>
        <v>Bremen</v>
      </c>
      <c r="AJ226" t="s">
        <v>229</v>
      </c>
      <c r="AK226" s="150">
        <v>1</v>
      </c>
      <c r="AN226" s="91">
        <v>23</v>
      </c>
      <c r="AO226" s="93">
        <v>15</v>
      </c>
      <c r="AP226" s="93">
        <v>20</v>
      </c>
      <c r="AQ226" s="100">
        <v>6855</v>
      </c>
      <c r="AR226" s="100">
        <f t="shared" si="121"/>
        <v>23015</v>
      </c>
      <c r="AS226" t="s">
        <v>1753</v>
      </c>
      <c r="AT226" s="103">
        <f t="shared" si="122"/>
        <v>2306855</v>
      </c>
      <c r="AW226">
        <v>27.39</v>
      </c>
      <c r="AX226">
        <v>10.91</v>
      </c>
      <c r="AY226">
        <v>16.48</v>
      </c>
      <c r="BF226" s="107"/>
      <c r="BG226" s="107"/>
      <c r="BH226" s="107"/>
      <c r="BI226" s="107"/>
      <c r="BJ226" s="107"/>
      <c r="BV226" s="1">
        <v>0</v>
      </c>
    </row>
    <row r="227" spans="1:74" hidden="1" outlineLevel="1">
      <c r="A227" t="s">
        <v>381</v>
      </c>
      <c r="B227" s="9" t="s">
        <v>980</v>
      </c>
      <c r="C227" s="1">
        <f t="shared" si="111"/>
        <v>21</v>
      </c>
      <c r="D227" s="7">
        <f t="shared" si="112"/>
        <v>5</v>
      </c>
      <c r="E227" s="7">
        <f t="shared" si="113"/>
        <v>3</v>
      </c>
      <c r="F227" s="7">
        <f t="shared" si="114"/>
        <v>1</v>
      </c>
      <c r="G227" s="7">
        <f t="shared" si="123"/>
        <v>2</v>
      </c>
      <c r="H227" s="48">
        <f t="shared" si="115"/>
        <v>7</v>
      </c>
      <c r="I227" s="163">
        <f t="shared" si="116"/>
        <v>0.33333333333333331</v>
      </c>
      <c r="J227" s="8"/>
      <c r="K227" s="2">
        <f t="shared" si="117"/>
        <v>0</v>
      </c>
      <c r="L227" s="2">
        <f t="shared" si="118"/>
        <v>4.7619047619047616E-2</v>
      </c>
      <c r="M227" s="2">
        <f t="shared" si="119"/>
        <v>0.61904761904761907</v>
      </c>
      <c r="N227" s="2"/>
      <c r="O227" s="2">
        <f t="shared" si="120"/>
        <v>0.33333333333333326</v>
      </c>
      <c r="P227" s="1"/>
      <c r="Q227" s="1">
        <v>1</v>
      </c>
      <c r="R227" s="1">
        <v>13</v>
      </c>
      <c r="S227" s="1">
        <v>6</v>
      </c>
      <c r="T227" s="1">
        <v>1</v>
      </c>
      <c r="U227" s="1"/>
      <c r="V227" s="144"/>
      <c r="W227" s="1"/>
      <c r="X227" s="1"/>
      <c r="Y227" s="1">
        <v>0</v>
      </c>
      <c r="Z227" s="1">
        <v>0</v>
      </c>
      <c r="AA227" s="1"/>
      <c r="AB227" s="1"/>
      <c r="AC227" s="1"/>
      <c r="AD227" s="1"/>
      <c r="AI227" t="str">
        <f t="shared" si="124"/>
        <v>Brewer</v>
      </c>
      <c r="AJ227" t="s">
        <v>883</v>
      </c>
      <c r="AK227" s="150">
        <v>2</v>
      </c>
      <c r="AN227" s="91">
        <v>23</v>
      </c>
      <c r="AO227" s="93">
        <v>19</v>
      </c>
      <c r="AP227" s="93">
        <v>25</v>
      </c>
      <c r="AQ227" s="100">
        <v>6925</v>
      </c>
      <c r="AR227" s="100">
        <f t="shared" si="121"/>
        <v>23019</v>
      </c>
      <c r="AS227" t="s">
        <v>1057</v>
      </c>
      <c r="AT227" s="103">
        <f t="shared" si="122"/>
        <v>2306925</v>
      </c>
      <c r="AW227">
        <v>15.6</v>
      </c>
      <c r="AX227">
        <v>0.5</v>
      </c>
      <c r="AY227">
        <v>15.1</v>
      </c>
      <c r="BF227" s="107"/>
      <c r="BG227" s="107"/>
      <c r="BH227" s="107"/>
      <c r="BI227" s="107"/>
      <c r="BJ227" s="107"/>
      <c r="BV227" s="1">
        <v>0</v>
      </c>
    </row>
    <row r="228" spans="1:74" hidden="1" outlineLevel="1">
      <c r="A228" t="s">
        <v>1029</v>
      </c>
      <c r="B228" s="9" t="s">
        <v>980</v>
      </c>
      <c r="C228" s="1">
        <f t="shared" si="111"/>
        <v>0</v>
      </c>
      <c r="D228" s="7" t="e">
        <f t="shared" si="112"/>
        <v>#N/A</v>
      </c>
      <c r="E228" s="7" t="e">
        <f t="shared" si="113"/>
        <v>#N/A</v>
      </c>
      <c r="F228" s="7">
        <f t="shared" si="114"/>
        <v>0</v>
      </c>
      <c r="G228" s="7">
        <f t="shared" si="123"/>
        <v>0</v>
      </c>
      <c r="H228" s="48" t="e">
        <f t="shared" si="115"/>
        <v>#NUM!</v>
      </c>
      <c r="I228" s="163" t="e">
        <f t="shared" si="116"/>
        <v>#NUM!</v>
      </c>
      <c r="J228" s="8"/>
      <c r="K228" s="2" t="str">
        <f t="shared" si="117"/>
        <v>-</v>
      </c>
      <c r="L228" s="2" t="str">
        <f t="shared" si="118"/>
        <v>-</v>
      </c>
      <c r="M228" s="2" t="str">
        <f t="shared" si="119"/>
        <v>-</v>
      </c>
      <c r="N228" s="2"/>
      <c r="O228" s="2" t="str">
        <f t="shared" si="120"/>
        <v>-</v>
      </c>
      <c r="P228" s="1"/>
      <c r="Q228" s="1"/>
      <c r="R228" s="1"/>
      <c r="S228" s="1"/>
      <c r="T228" s="1"/>
      <c r="U228" s="1"/>
      <c r="V228" s="144"/>
      <c r="W228" s="1"/>
      <c r="X228" s="1"/>
      <c r="Y228" s="1"/>
      <c r="Z228" s="1"/>
      <c r="AA228" s="1"/>
      <c r="AB228" s="1"/>
      <c r="AC228" s="1"/>
      <c r="AD228" s="1"/>
      <c r="AI228" t="str">
        <f t="shared" si="124"/>
        <v>Bridgewater</v>
      </c>
      <c r="AJ228" t="s">
        <v>2958</v>
      </c>
      <c r="AK228" s="150">
        <v>2</v>
      </c>
      <c r="AN228" s="91">
        <v>23</v>
      </c>
      <c r="AO228" s="93">
        <v>3</v>
      </c>
      <c r="AP228" s="93">
        <v>35</v>
      </c>
      <c r="AQ228" s="100">
        <v>7065</v>
      </c>
      <c r="AR228" s="100">
        <f t="shared" si="121"/>
        <v>23003</v>
      </c>
      <c r="AS228" t="s">
        <v>1753</v>
      </c>
      <c r="AT228" s="103">
        <f t="shared" si="122"/>
        <v>2307065</v>
      </c>
      <c r="AW228">
        <v>38.950000000000003</v>
      </c>
      <c r="AX228">
        <v>0.17</v>
      </c>
      <c r="AY228">
        <v>38.78</v>
      </c>
      <c r="BF228" s="107"/>
      <c r="BG228" s="107"/>
      <c r="BH228" s="107"/>
      <c r="BI228" s="107"/>
      <c r="BJ228" s="107"/>
      <c r="BV228" s="1"/>
    </row>
    <row r="229" spans="1:74" hidden="1" outlineLevel="1">
      <c r="A229" t="s">
        <v>190</v>
      </c>
      <c r="B229" s="9" t="s">
        <v>980</v>
      </c>
      <c r="C229" s="1">
        <f t="shared" si="111"/>
        <v>34</v>
      </c>
      <c r="D229" s="7">
        <f t="shared" si="112"/>
        <v>6</v>
      </c>
      <c r="E229" s="7">
        <f t="shared" si="113"/>
        <v>5</v>
      </c>
      <c r="F229" s="7">
        <f t="shared" si="114"/>
        <v>2</v>
      </c>
      <c r="G229" s="7">
        <f t="shared" si="123"/>
        <v>1</v>
      </c>
      <c r="H229" s="48">
        <f t="shared" si="115"/>
        <v>10</v>
      </c>
      <c r="I229" s="163">
        <f t="shared" si="116"/>
        <v>0.29411764705882354</v>
      </c>
      <c r="J229" s="8"/>
      <c r="K229" s="2">
        <f t="shared" si="117"/>
        <v>0</v>
      </c>
      <c r="L229" s="2">
        <f t="shared" si="118"/>
        <v>5.8823529411764705E-2</v>
      </c>
      <c r="M229" s="2">
        <f t="shared" si="119"/>
        <v>0.23529411764705882</v>
      </c>
      <c r="N229" s="2"/>
      <c r="O229" s="2">
        <f t="shared" si="120"/>
        <v>0.70588235294117641</v>
      </c>
      <c r="P229" s="1"/>
      <c r="Q229" s="1">
        <v>2</v>
      </c>
      <c r="R229" s="1">
        <v>8</v>
      </c>
      <c r="S229" s="1">
        <v>18</v>
      </c>
      <c r="T229" s="1">
        <v>3</v>
      </c>
      <c r="U229" s="1"/>
      <c r="V229" s="144"/>
      <c r="W229" s="1"/>
      <c r="X229" s="1"/>
      <c r="Y229" s="1">
        <v>3</v>
      </c>
      <c r="Z229" s="1">
        <v>0</v>
      </c>
      <c r="AA229" s="1"/>
      <c r="AB229" s="1"/>
      <c r="AC229" s="1"/>
      <c r="AD229" s="1"/>
      <c r="AI229" t="str">
        <f t="shared" si="124"/>
        <v>Bridgton</v>
      </c>
      <c r="AJ229" t="s">
        <v>2243</v>
      </c>
      <c r="AK229" s="150">
        <v>1</v>
      </c>
      <c r="AN229" s="91">
        <v>23</v>
      </c>
      <c r="AO229" s="93">
        <v>5</v>
      </c>
      <c r="AP229" s="93">
        <v>10</v>
      </c>
      <c r="AQ229" s="100">
        <v>7170</v>
      </c>
      <c r="AR229" s="100">
        <f t="shared" si="121"/>
        <v>23005</v>
      </c>
      <c r="AS229" t="s">
        <v>1753</v>
      </c>
      <c r="AT229" s="103">
        <f t="shared" si="122"/>
        <v>2307170</v>
      </c>
      <c r="AW229">
        <v>67.650000000000006</v>
      </c>
      <c r="AX229">
        <v>10.36</v>
      </c>
      <c r="AY229">
        <v>57.29</v>
      </c>
      <c r="BF229" s="107"/>
      <c r="BG229" s="107"/>
      <c r="BH229" s="107"/>
      <c r="BI229" s="107"/>
      <c r="BJ229" s="107"/>
      <c r="BV229" s="1">
        <v>0</v>
      </c>
    </row>
    <row r="230" spans="1:74" hidden="1" outlineLevel="1">
      <c r="A230" t="s">
        <v>523</v>
      </c>
      <c r="B230" s="9" t="s">
        <v>980</v>
      </c>
      <c r="C230" s="1">
        <f t="shared" si="111"/>
        <v>0</v>
      </c>
      <c r="D230" s="7">
        <f t="shared" si="112"/>
        <v>1</v>
      </c>
      <c r="E230" s="7">
        <f t="shared" si="113"/>
        <v>1</v>
      </c>
      <c r="F230" s="7">
        <f t="shared" si="114"/>
        <v>0</v>
      </c>
      <c r="G230" s="7">
        <f t="shared" si="123"/>
        <v>0</v>
      </c>
      <c r="H230" s="48">
        <f t="shared" si="115"/>
        <v>0</v>
      </c>
      <c r="I230" s="163" t="e">
        <f t="shared" si="116"/>
        <v>#DIV/0!</v>
      </c>
      <c r="J230" s="8"/>
      <c r="K230" s="2" t="str">
        <f t="shared" si="117"/>
        <v>-</v>
      </c>
      <c r="L230" s="2" t="str">
        <f t="shared" si="118"/>
        <v>-</v>
      </c>
      <c r="M230" s="2" t="str">
        <f t="shared" si="119"/>
        <v>-</v>
      </c>
      <c r="N230" s="2"/>
      <c r="O230" s="2" t="str">
        <f t="shared" si="120"/>
        <v>-</v>
      </c>
      <c r="P230" s="1"/>
      <c r="Q230" s="1">
        <v>0</v>
      </c>
      <c r="R230" s="1">
        <v>0</v>
      </c>
      <c r="S230" s="1">
        <v>0</v>
      </c>
      <c r="T230" s="1">
        <v>0</v>
      </c>
      <c r="U230" s="1"/>
      <c r="V230" s="144"/>
      <c r="W230" s="1"/>
      <c r="X230" s="1"/>
      <c r="Y230" s="1">
        <v>0</v>
      </c>
      <c r="Z230" s="1">
        <v>0</v>
      </c>
      <c r="AA230" s="1"/>
      <c r="AB230" s="1"/>
      <c r="AC230" s="1"/>
      <c r="AD230" s="1"/>
      <c r="AI230" t="str">
        <f t="shared" si="124"/>
        <v>Brighton</v>
      </c>
      <c r="AJ230" t="s">
        <v>419</v>
      </c>
      <c r="AK230" s="150">
        <v>2</v>
      </c>
      <c r="AN230" s="91">
        <v>23</v>
      </c>
      <c r="AO230" s="93">
        <v>25</v>
      </c>
      <c r="AP230" s="93">
        <v>20</v>
      </c>
      <c r="AQ230" s="100">
        <v>7380</v>
      </c>
      <c r="AR230" s="100">
        <f t="shared" si="121"/>
        <v>23025</v>
      </c>
      <c r="AS230" t="s">
        <v>1112</v>
      </c>
      <c r="AT230" s="103">
        <f t="shared" si="122"/>
        <v>2307380</v>
      </c>
      <c r="AW230">
        <v>39.99</v>
      </c>
      <c r="AX230">
        <v>0.67</v>
      </c>
      <c r="AY230">
        <v>39.32</v>
      </c>
      <c r="BF230" s="107"/>
      <c r="BG230" s="107"/>
      <c r="BH230" s="107"/>
      <c r="BI230" s="107"/>
      <c r="BJ230" s="107"/>
      <c r="BV230" s="1">
        <v>0</v>
      </c>
    </row>
    <row r="231" spans="1:74" hidden="1" outlineLevel="1">
      <c r="A231" t="s">
        <v>2858</v>
      </c>
      <c r="B231" s="9" t="s">
        <v>980</v>
      </c>
      <c r="C231" s="1">
        <f t="shared" si="111"/>
        <v>18</v>
      </c>
      <c r="D231" s="7">
        <f t="shared" si="112"/>
        <v>5</v>
      </c>
      <c r="E231" s="7">
        <f t="shared" si="113"/>
        <v>3</v>
      </c>
      <c r="F231" s="7">
        <f t="shared" si="114"/>
        <v>2</v>
      </c>
      <c r="G231" s="7">
        <f t="shared" si="123"/>
        <v>1</v>
      </c>
      <c r="H231" s="48">
        <f t="shared" si="115"/>
        <v>4</v>
      </c>
      <c r="I231" s="163">
        <f t="shared" si="116"/>
        <v>0.22222222222222221</v>
      </c>
      <c r="J231" s="8"/>
      <c r="K231" s="2">
        <f t="shared" si="117"/>
        <v>0</v>
      </c>
      <c r="L231" s="2">
        <f t="shared" si="118"/>
        <v>5.5555555555555552E-2</v>
      </c>
      <c r="M231" s="2">
        <f t="shared" si="119"/>
        <v>0.33333333333333331</v>
      </c>
      <c r="N231" s="2"/>
      <c r="O231" s="2">
        <f t="shared" si="120"/>
        <v>0.61111111111111116</v>
      </c>
      <c r="P231" s="1"/>
      <c r="Q231" s="1">
        <v>1</v>
      </c>
      <c r="R231" s="1">
        <v>6</v>
      </c>
      <c r="S231" s="1">
        <v>10</v>
      </c>
      <c r="T231" s="1">
        <v>1</v>
      </c>
      <c r="U231" s="1"/>
      <c r="V231" s="144"/>
      <c r="W231" s="1"/>
      <c r="X231" s="1"/>
      <c r="Y231" s="1">
        <v>0</v>
      </c>
      <c r="Z231" s="1">
        <v>0</v>
      </c>
      <c r="AA231" s="1"/>
      <c r="AB231" s="1"/>
      <c r="AC231" s="1"/>
      <c r="AD231" s="1"/>
      <c r="AI231" t="str">
        <f t="shared" si="124"/>
        <v>Bristol</v>
      </c>
      <c r="AJ231" t="s">
        <v>229</v>
      </c>
      <c r="AK231" s="150">
        <v>1</v>
      </c>
      <c r="AN231" s="91">
        <v>23</v>
      </c>
      <c r="AO231" s="93">
        <v>15</v>
      </c>
      <c r="AP231" s="93">
        <v>25</v>
      </c>
      <c r="AQ231" s="100">
        <v>7485</v>
      </c>
      <c r="AR231" s="100">
        <f t="shared" si="121"/>
        <v>23015</v>
      </c>
      <c r="AS231" t="s">
        <v>1753</v>
      </c>
      <c r="AT231" s="103">
        <f t="shared" si="122"/>
        <v>2307485</v>
      </c>
      <c r="AW231">
        <v>62.45</v>
      </c>
      <c r="AX231">
        <v>27</v>
      </c>
      <c r="AY231">
        <v>35.450000000000003</v>
      </c>
      <c r="BF231" s="107"/>
      <c r="BG231" s="107"/>
      <c r="BH231" s="107"/>
      <c r="BI231" s="107"/>
      <c r="BJ231" s="107"/>
      <c r="BV231" s="1">
        <v>0</v>
      </c>
    </row>
    <row r="232" spans="1:74" hidden="1" outlineLevel="1">
      <c r="A232" t="s">
        <v>1250</v>
      </c>
      <c r="B232" s="9" t="s">
        <v>980</v>
      </c>
      <c r="C232" s="1">
        <f t="shared" si="111"/>
        <v>21</v>
      </c>
      <c r="D232" s="7">
        <f t="shared" si="112"/>
        <v>4</v>
      </c>
      <c r="E232" s="7">
        <f t="shared" si="113"/>
        <v>4</v>
      </c>
      <c r="F232" s="7">
        <f t="shared" si="114"/>
        <v>1</v>
      </c>
      <c r="G232" s="7">
        <f t="shared" si="123"/>
        <v>2</v>
      </c>
      <c r="H232" s="48">
        <f t="shared" si="115"/>
        <v>6</v>
      </c>
      <c r="I232" s="163">
        <f t="shared" si="116"/>
        <v>0.2857142857142857</v>
      </c>
      <c r="J232" s="8"/>
      <c r="K232" s="2">
        <f t="shared" si="117"/>
        <v>0</v>
      </c>
      <c r="L232" s="2">
        <f t="shared" si="118"/>
        <v>0</v>
      </c>
      <c r="M232" s="2">
        <f t="shared" si="119"/>
        <v>0.52380952380952384</v>
      </c>
      <c r="N232" s="2"/>
      <c r="O232" s="2">
        <f t="shared" si="120"/>
        <v>0.47619047619047616</v>
      </c>
      <c r="P232" s="1"/>
      <c r="Q232" s="1">
        <v>0</v>
      </c>
      <c r="R232" s="1">
        <v>11</v>
      </c>
      <c r="S232" s="1">
        <v>5</v>
      </c>
      <c r="T232" s="1">
        <v>5</v>
      </c>
      <c r="U232" s="1"/>
      <c r="V232" s="144"/>
      <c r="W232" s="1"/>
      <c r="X232" s="1"/>
      <c r="Y232" s="1">
        <v>0</v>
      </c>
      <c r="Z232" s="1">
        <v>0</v>
      </c>
      <c r="AA232" s="1"/>
      <c r="AB232" s="1"/>
      <c r="AC232" s="1"/>
      <c r="AD232" s="1"/>
      <c r="AI232" t="str">
        <f t="shared" si="124"/>
        <v>Brooklin</v>
      </c>
      <c r="AJ232" t="s">
        <v>703</v>
      </c>
      <c r="AK232" s="150">
        <v>2</v>
      </c>
      <c r="AN232" s="91">
        <v>23</v>
      </c>
      <c r="AO232" s="93">
        <v>9</v>
      </c>
      <c r="AP232" s="93">
        <v>25</v>
      </c>
      <c r="AQ232" s="100">
        <v>7800</v>
      </c>
      <c r="AR232" s="100">
        <f t="shared" si="121"/>
        <v>23009</v>
      </c>
      <c r="AS232" t="s">
        <v>1753</v>
      </c>
      <c r="AT232" s="103">
        <f t="shared" si="122"/>
        <v>2307800</v>
      </c>
      <c r="AW232">
        <v>41.19</v>
      </c>
      <c r="AX232">
        <v>23.23</v>
      </c>
      <c r="AY232">
        <v>17.95</v>
      </c>
      <c r="BF232" s="107"/>
      <c r="BG232" s="107"/>
      <c r="BH232" s="107"/>
      <c r="BI232" s="107"/>
      <c r="BJ232" s="107"/>
      <c r="BV232" s="1">
        <v>0</v>
      </c>
    </row>
    <row r="233" spans="1:74" hidden="1" outlineLevel="1">
      <c r="A233" t="s">
        <v>3268</v>
      </c>
      <c r="B233" s="9" t="s">
        <v>980</v>
      </c>
      <c r="C233" s="1">
        <f t="shared" si="111"/>
        <v>6</v>
      </c>
      <c r="D233" s="7">
        <f t="shared" si="112"/>
        <v>3</v>
      </c>
      <c r="E233" s="7">
        <f t="shared" si="113"/>
        <v>3</v>
      </c>
      <c r="F233" s="7">
        <f t="shared" si="114"/>
        <v>2</v>
      </c>
      <c r="G233" s="7">
        <f t="shared" si="123"/>
        <v>1</v>
      </c>
      <c r="H233" s="48">
        <f t="shared" si="115"/>
        <v>4</v>
      </c>
      <c r="I233" s="163">
        <f t="shared" si="116"/>
        <v>0.66666666666666663</v>
      </c>
      <c r="J233" s="8"/>
      <c r="K233" s="2">
        <f t="shared" si="117"/>
        <v>0</v>
      </c>
      <c r="L233" s="2">
        <f t="shared" si="118"/>
        <v>0</v>
      </c>
      <c r="M233" s="2">
        <f t="shared" si="119"/>
        <v>0.16666666666666666</v>
      </c>
      <c r="N233" s="2"/>
      <c r="O233" s="2">
        <f t="shared" si="120"/>
        <v>0.83333333333333337</v>
      </c>
      <c r="P233" s="1"/>
      <c r="Q233" s="1">
        <v>0</v>
      </c>
      <c r="R233" s="1">
        <v>1</v>
      </c>
      <c r="S233" s="1">
        <v>5</v>
      </c>
      <c r="T233" s="1">
        <v>0</v>
      </c>
      <c r="U233" s="1"/>
      <c r="V233" s="144"/>
      <c r="W233" s="1"/>
      <c r="X233" s="1"/>
      <c r="Y233" s="1">
        <v>0</v>
      </c>
      <c r="Z233" s="1">
        <v>0</v>
      </c>
      <c r="AA233" s="1"/>
      <c r="AB233" s="1"/>
      <c r="AC233" s="1"/>
      <c r="AD233" s="1"/>
      <c r="AI233" t="str">
        <f t="shared" si="124"/>
        <v>Brooks</v>
      </c>
      <c r="AJ233" t="s">
        <v>2318</v>
      </c>
      <c r="AK233" s="150">
        <v>2</v>
      </c>
      <c r="AN233" s="91">
        <v>23</v>
      </c>
      <c r="AO233" s="93">
        <v>27</v>
      </c>
      <c r="AP233" s="93">
        <v>15</v>
      </c>
      <c r="AQ233" s="100">
        <v>7870</v>
      </c>
      <c r="AR233" s="100">
        <f t="shared" si="121"/>
        <v>23027</v>
      </c>
      <c r="AS233" t="s">
        <v>1753</v>
      </c>
      <c r="AT233" s="103">
        <f t="shared" si="122"/>
        <v>2307870</v>
      </c>
      <c r="AW233">
        <v>25.1</v>
      </c>
      <c r="AX233">
        <v>0.66</v>
      </c>
      <c r="AY233">
        <v>24.44</v>
      </c>
      <c r="BF233" s="107"/>
      <c r="BG233" s="107"/>
      <c r="BH233" s="107"/>
      <c r="BI233" s="107"/>
      <c r="BJ233" s="107"/>
      <c r="BV233" s="1">
        <v>0</v>
      </c>
    </row>
    <row r="234" spans="1:74" hidden="1" outlineLevel="1">
      <c r="A234" t="s">
        <v>3015</v>
      </c>
      <c r="B234" s="9" t="s">
        <v>980</v>
      </c>
      <c r="C234" s="1">
        <f t="shared" si="111"/>
        <v>8</v>
      </c>
      <c r="D234" s="7">
        <f t="shared" si="112"/>
        <v>4</v>
      </c>
      <c r="E234" s="7">
        <f t="shared" si="113"/>
        <v>2</v>
      </c>
      <c r="F234" s="7">
        <f t="shared" si="114"/>
        <v>2</v>
      </c>
      <c r="G234" s="7">
        <f t="shared" si="123"/>
        <v>1</v>
      </c>
      <c r="H234" s="48">
        <f t="shared" si="115"/>
        <v>5</v>
      </c>
      <c r="I234" s="163">
        <f t="shared" si="116"/>
        <v>0.625</v>
      </c>
      <c r="J234" s="8"/>
      <c r="K234" s="2">
        <f t="shared" si="117"/>
        <v>0</v>
      </c>
      <c r="L234" s="2">
        <f t="shared" si="118"/>
        <v>0.125</v>
      </c>
      <c r="M234" s="2">
        <f t="shared" si="119"/>
        <v>0.125</v>
      </c>
      <c r="N234" s="2"/>
      <c r="O234" s="2">
        <f t="shared" si="120"/>
        <v>0.75</v>
      </c>
      <c r="P234" s="1"/>
      <c r="Q234" s="1">
        <v>1</v>
      </c>
      <c r="R234" s="1">
        <v>1</v>
      </c>
      <c r="S234" s="1">
        <v>6</v>
      </c>
      <c r="T234" s="1">
        <v>0</v>
      </c>
      <c r="U234" s="1"/>
      <c r="V234" s="144"/>
      <c r="W234" s="1"/>
      <c r="X234" s="1"/>
      <c r="Y234" s="1">
        <v>0</v>
      </c>
      <c r="Z234" s="1">
        <v>0</v>
      </c>
      <c r="AA234" s="1"/>
      <c r="AB234" s="1"/>
      <c r="AC234" s="1"/>
      <c r="AD234" s="1"/>
      <c r="AI234" t="str">
        <f t="shared" si="124"/>
        <v>Brooksville</v>
      </c>
      <c r="AJ234" t="s">
        <v>703</v>
      </c>
      <c r="AK234" s="150">
        <v>2</v>
      </c>
      <c r="AN234" s="91">
        <v>23</v>
      </c>
      <c r="AO234" s="93">
        <v>9</v>
      </c>
      <c r="AP234" s="93">
        <v>30</v>
      </c>
      <c r="AQ234" s="100">
        <v>7975</v>
      </c>
      <c r="AR234" s="100">
        <f t="shared" si="121"/>
        <v>23009</v>
      </c>
      <c r="AS234" t="s">
        <v>1753</v>
      </c>
      <c r="AT234" s="103">
        <f t="shared" si="122"/>
        <v>2307975</v>
      </c>
      <c r="AW234">
        <v>51.1</v>
      </c>
      <c r="AX234">
        <v>19.989999999999998</v>
      </c>
      <c r="AY234">
        <v>31.11</v>
      </c>
      <c r="BF234" s="107"/>
      <c r="BG234" s="107"/>
      <c r="BH234" s="107"/>
      <c r="BI234" s="107"/>
      <c r="BJ234" s="107"/>
      <c r="BV234" s="1">
        <v>0</v>
      </c>
    </row>
    <row r="235" spans="1:74" hidden="1" outlineLevel="1">
      <c r="A235" t="s">
        <v>1191</v>
      </c>
      <c r="B235" s="9" t="s">
        <v>980</v>
      </c>
      <c r="C235" s="1">
        <f t="shared" si="111"/>
        <v>0</v>
      </c>
      <c r="D235" s="7">
        <f t="shared" si="112"/>
        <v>1</v>
      </c>
      <c r="E235" s="7">
        <f t="shared" si="113"/>
        <v>1</v>
      </c>
      <c r="F235" s="7">
        <f t="shared" si="114"/>
        <v>0</v>
      </c>
      <c r="G235" s="7">
        <f t="shared" si="123"/>
        <v>0</v>
      </c>
      <c r="H235" s="48">
        <f t="shared" si="115"/>
        <v>0</v>
      </c>
      <c r="I235" s="163" t="e">
        <f t="shared" si="116"/>
        <v>#DIV/0!</v>
      </c>
      <c r="J235" s="8"/>
      <c r="K235" s="2" t="str">
        <f t="shared" si="117"/>
        <v>-</v>
      </c>
      <c r="L235" s="2" t="str">
        <f t="shared" si="118"/>
        <v>-</v>
      </c>
      <c r="M235" s="2" t="str">
        <f t="shared" si="119"/>
        <v>-</v>
      </c>
      <c r="N235" s="2"/>
      <c r="O235" s="2" t="str">
        <f t="shared" si="120"/>
        <v>-</v>
      </c>
      <c r="P235" s="1"/>
      <c r="Q235" s="1">
        <v>0</v>
      </c>
      <c r="R235" s="1">
        <v>0</v>
      </c>
      <c r="S235" s="1">
        <v>0</v>
      </c>
      <c r="T235" s="1">
        <v>0</v>
      </c>
      <c r="U235" s="1"/>
      <c r="V235" s="144"/>
      <c r="W235" s="1"/>
      <c r="X235" s="1"/>
      <c r="Y235" s="1">
        <v>0</v>
      </c>
      <c r="Z235" s="1">
        <v>0</v>
      </c>
      <c r="AA235" s="1"/>
      <c r="AB235" s="1"/>
      <c r="AC235" s="1"/>
      <c r="AD235" s="1"/>
      <c r="AI235" t="str">
        <f>A235</f>
        <v>Brookton</v>
      </c>
      <c r="AJ235" t="s">
        <v>650</v>
      </c>
      <c r="AK235" s="150">
        <v>2</v>
      </c>
      <c r="AN235" s="91">
        <v>23</v>
      </c>
      <c r="AO235" s="93">
        <v>29</v>
      </c>
      <c r="AQ235" s="100">
        <v>7985</v>
      </c>
      <c r="AR235" s="100">
        <f t="shared" si="121"/>
        <v>23029</v>
      </c>
      <c r="AS235" t="s">
        <v>1940</v>
      </c>
      <c r="AT235" s="103">
        <f t="shared" si="122"/>
        <v>2307985</v>
      </c>
      <c r="BF235" s="107"/>
      <c r="BG235" s="107"/>
      <c r="BH235" s="107"/>
      <c r="BI235" s="107"/>
      <c r="BJ235" s="107"/>
      <c r="BV235" s="1">
        <v>0</v>
      </c>
    </row>
    <row r="236" spans="1:74" hidden="1" outlineLevel="1">
      <c r="A236" t="s">
        <v>415</v>
      </c>
      <c r="B236" s="9" t="s">
        <v>980</v>
      </c>
      <c r="C236" s="1">
        <f t="shared" si="111"/>
        <v>14</v>
      </c>
      <c r="D236" s="7">
        <f t="shared" si="112"/>
        <v>5</v>
      </c>
      <c r="E236" s="7">
        <f t="shared" si="113"/>
        <v>4</v>
      </c>
      <c r="F236" s="7">
        <f t="shared" si="114"/>
        <v>2</v>
      </c>
      <c r="G236" s="7">
        <f t="shared" si="123"/>
        <v>1</v>
      </c>
      <c r="H236" s="48">
        <f t="shared" si="115"/>
        <v>5</v>
      </c>
      <c r="I236" s="163">
        <f t="shared" si="116"/>
        <v>0.35714285714285715</v>
      </c>
      <c r="J236" s="8"/>
      <c r="K236" s="2">
        <f t="shared" si="117"/>
        <v>0</v>
      </c>
      <c r="L236" s="2">
        <f t="shared" si="118"/>
        <v>7.1428571428571425E-2</v>
      </c>
      <c r="M236" s="2">
        <f t="shared" si="119"/>
        <v>0.21428571428571427</v>
      </c>
      <c r="N236" s="2"/>
      <c r="O236" s="2">
        <f t="shared" si="120"/>
        <v>0.7142857142857143</v>
      </c>
      <c r="P236" s="1"/>
      <c r="Q236" s="1">
        <v>1</v>
      </c>
      <c r="R236" s="1">
        <v>3</v>
      </c>
      <c r="S236" s="1">
        <v>8</v>
      </c>
      <c r="T236" s="1">
        <v>2</v>
      </c>
      <c r="U236" s="1"/>
      <c r="V236" s="144"/>
      <c r="W236" s="1"/>
      <c r="X236" s="1"/>
      <c r="Y236" s="1">
        <v>0</v>
      </c>
      <c r="Z236" s="1">
        <v>0</v>
      </c>
      <c r="AA236" s="1"/>
      <c r="AB236" s="1"/>
      <c r="AC236" s="1"/>
      <c r="AD236" s="1"/>
      <c r="AI236" t="str">
        <f t="shared" si="124"/>
        <v>Brownfield</v>
      </c>
      <c r="AJ236" t="s">
        <v>3183</v>
      </c>
      <c r="AK236" s="150">
        <v>2</v>
      </c>
      <c r="AN236" s="91">
        <v>23</v>
      </c>
      <c r="AO236" s="93">
        <v>17</v>
      </c>
      <c r="AP236" s="93">
        <v>15</v>
      </c>
      <c r="AQ236" s="100">
        <v>8150</v>
      </c>
      <c r="AR236" s="100">
        <f t="shared" si="121"/>
        <v>23017</v>
      </c>
      <c r="AS236" t="s">
        <v>1753</v>
      </c>
      <c r="AT236" s="103">
        <f t="shared" si="122"/>
        <v>2308150</v>
      </c>
      <c r="AW236">
        <v>46.15</v>
      </c>
      <c r="AX236">
        <v>1.28</v>
      </c>
      <c r="AY236">
        <v>44.86</v>
      </c>
      <c r="BF236" s="107"/>
      <c r="BG236" s="107"/>
      <c r="BH236" s="107"/>
      <c r="BI236" s="107"/>
      <c r="BJ236" s="107"/>
      <c r="BV236" s="1">
        <v>0</v>
      </c>
    </row>
    <row r="237" spans="1:74" hidden="1" outlineLevel="1">
      <c r="A237" t="s">
        <v>2358</v>
      </c>
      <c r="B237" s="9" t="s">
        <v>980</v>
      </c>
      <c r="C237" s="1">
        <f t="shared" si="111"/>
        <v>3</v>
      </c>
      <c r="D237" s="7">
        <f t="shared" si="112"/>
        <v>4</v>
      </c>
      <c r="E237" s="7">
        <f t="shared" si="113"/>
        <v>1</v>
      </c>
      <c r="F237" s="7">
        <f t="shared" si="114"/>
        <v>1</v>
      </c>
      <c r="G237" s="7">
        <f t="shared" si="123"/>
        <v>1</v>
      </c>
      <c r="H237" s="48">
        <f t="shared" si="115"/>
        <v>0</v>
      </c>
      <c r="I237" s="163">
        <f t="shared" si="116"/>
        <v>0</v>
      </c>
      <c r="J237" s="8"/>
      <c r="K237" s="2">
        <f t="shared" si="117"/>
        <v>0</v>
      </c>
      <c r="L237" s="2">
        <f t="shared" si="118"/>
        <v>0.33333333333333331</v>
      </c>
      <c r="M237" s="2">
        <f t="shared" si="119"/>
        <v>0.33333333333333331</v>
      </c>
      <c r="N237" s="2"/>
      <c r="O237" s="2">
        <f t="shared" si="120"/>
        <v>0.33333333333333343</v>
      </c>
      <c r="P237" s="1"/>
      <c r="Q237" s="1">
        <v>1</v>
      </c>
      <c r="R237" s="1">
        <v>1</v>
      </c>
      <c r="S237" s="1">
        <v>1</v>
      </c>
      <c r="T237" s="1">
        <v>0</v>
      </c>
      <c r="U237" s="1"/>
      <c r="V237" s="144"/>
      <c r="W237" s="1"/>
      <c r="X237" s="1"/>
      <c r="Y237" s="1">
        <v>0</v>
      </c>
      <c r="Z237" s="1">
        <v>0</v>
      </c>
      <c r="AA237" s="1"/>
      <c r="AB237" s="1"/>
      <c r="AC237" s="1"/>
      <c r="AD237" s="1"/>
      <c r="AI237" t="str">
        <f t="shared" si="124"/>
        <v>Brownville</v>
      </c>
      <c r="AJ237" t="s">
        <v>126</v>
      </c>
      <c r="AK237" s="150">
        <v>2</v>
      </c>
      <c r="AN237" s="91">
        <v>23</v>
      </c>
      <c r="AO237" s="93">
        <v>21</v>
      </c>
      <c r="AP237" s="93">
        <v>30</v>
      </c>
      <c r="AQ237" s="100">
        <v>8325</v>
      </c>
      <c r="AR237" s="100">
        <f t="shared" si="121"/>
        <v>23021</v>
      </c>
      <c r="AS237" t="s">
        <v>1753</v>
      </c>
      <c r="AT237" s="103">
        <f t="shared" si="122"/>
        <v>2308325</v>
      </c>
      <c r="AW237">
        <v>44.61</v>
      </c>
      <c r="AX237">
        <v>0.25</v>
      </c>
      <c r="AY237">
        <v>44.36</v>
      </c>
      <c r="BF237" s="107"/>
      <c r="BG237" s="107"/>
      <c r="BH237" s="107"/>
      <c r="BI237" s="107"/>
      <c r="BJ237" s="107"/>
      <c r="BV237" s="1">
        <v>0</v>
      </c>
    </row>
    <row r="238" spans="1:74" hidden="1" outlineLevel="1">
      <c r="A238" t="s">
        <v>1980</v>
      </c>
      <c r="B238" s="9" t="s">
        <v>980</v>
      </c>
      <c r="C238" s="1">
        <f t="shared" ref="C238:C303" si="125">SUM(P238:AG238)</f>
        <v>107</v>
      </c>
      <c r="D238" s="7">
        <f t="shared" ref="D238:D302" si="126">RANK(P238,(P238:AG238))</f>
        <v>6</v>
      </c>
      <c r="E238" s="7">
        <f t="shared" ref="E238:E302" si="127">RANK(Q238,(P238:AG238))</f>
        <v>4</v>
      </c>
      <c r="F238" s="7">
        <f t="shared" ref="F238:F302" si="128">IF(R238&gt;0,RANK(R238,(P238:AG238)),0)</f>
        <v>1</v>
      </c>
      <c r="G238" s="7">
        <f t="shared" si="123"/>
        <v>3</v>
      </c>
      <c r="H238" s="48">
        <f t="shared" ref="H238:H302" si="129">MAX(P238:T238)-LARGE(P238:T238,2)</f>
        <v>25</v>
      </c>
      <c r="I238" s="163">
        <f t="shared" ref="I238:I303" si="130">H238/C238</f>
        <v>0.23364485981308411</v>
      </c>
      <c r="J238" s="8"/>
      <c r="K238" s="2">
        <f t="shared" ref="K238:K303" si="131">IF(C238=0,"-",P238/C238)</f>
        <v>0</v>
      </c>
      <c r="L238" s="2">
        <f t="shared" ref="L238:L303" si="132">IF(C238=0,"-",Q238/C238)</f>
        <v>9.3457943925233638E-3</v>
      </c>
      <c r="M238" s="2">
        <f t="shared" ref="M238:M303" si="133">IF(C238=0,"-",R238/C238)</f>
        <v>0.49532710280373832</v>
      </c>
      <c r="N238" s="2"/>
      <c r="O238" s="2">
        <f t="shared" ref="O238:O303" si="134">IF(C238=0,"-",(1-K238-L238-M238))</f>
        <v>0.49532710280373832</v>
      </c>
      <c r="P238" s="1"/>
      <c r="Q238" s="1">
        <v>1</v>
      </c>
      <c r="R238" s="1">
        <v>53</v>
      </c>
      <c r="S238" s="1">
        <v>24</v>
      </c>
      <c r="T238" s="1">
        <v>28</v>
      </c>
      <c r="U238" s="1"/>
      <c r="V238" s="144"/>
      <c r="W238" s="1"/>
      <c r="X238" s="1"/>
      <c r="Y238" s="1">
        <v>0</v>
      </c>
      <c r="Z238" s="1">
        <v>1</v>
      </c>
      <c r="AA238" s="1"/>
      <c r="AB238" s="1"/>
      <c r="AC238" s="1"/>
      <c r="AD238" s="1"/>
      <c r="AI238" t="str">
        <f t="shared" si="124"/>
        <v>Brunswick</v>
      </c>
      <c r="AJ238" t="s">
        <v>2243</v>
      </c>
      <c r="AK238" s="150">
        <v>1</v>
      </c>
      <c r="AN238" s="91">
        <v>23</v>
      </c>
      <c r="AO238" s="93">
        <v>5</v>
      </c>
      <c r="AP238" s="93">
        <v>15</v>
      </c>
      <c r="AQ238" s="100">
        <v>8430</v>
      </c>
      <c r="AR238" s="100">
        <f t="shared" ref="AR238:AR302" si="135">AN238*1000+AO238</f>
        <v>23005</v>
      </c>
      <c r="AS238" t="s">
        <v>1753</v>
      </c>
      <c r="AT238" s="103">
        <f t="shared" ref="AT238:AT302" si="136">AN238*100000+AQ238</f>
        <v>2308430</v>
      </c>
      <c r="AW238">
        <v>54.22</v>
      </c>
      <c r="AX238">
        <v>7.44</v>
      </c>
      <c r="AY238">
        <v>46.78</v>
      </c>
      <c r="BF238" s="107"/>
      <c r="BG238" s="107"/>
      <c r="BH238" s="107"/>
      <c r="BI238" s="107"/>
      <c r="BJ238" s="107"/>
      <c r="BV238" s="1">
        <v>1</v>
      </c>
    </row>
    <row r="239" spans="1:74" hidden="1" outlineLevel="1">
      <c r="A239" t="s">
        <v>1656</v>
      </c>
      <c r="B239" s="9" t="s">
        <v>980</v>
      </c>
      <c r="C239" s="1">
        <f t="shared" si="125"/>
        <v>9</v>
      </c>
      <c r="D239" s="7">
        <f t="shared" si="126"/>
        <v>5</v>
      </c>
      <c r="E239" s="7">
        <f t="shared" si="127"/>
        <v>4</v>
      </c>
      <c r="F239" s="7">
        <f t="shared" si="128"/>
        <v>1</v>
      </c>
      <c r="G239" s="7">
        <f t="shared" si="123"/>
        <v>2</v>
      </c>
      <c r="H239" s="48">
        <f t="shared" si="129"/>
        <v>2</v>
      </c>
      <c r="I239" s="163">
        <f t="shared" si="130"/>
        <v>0.22222222222222221</v>
      </c>
      <c r="J239" s="8"/>
      <c r="K239" s="2">
        <f t="shared" si="131"/>
        <v>0</v>
      </c>
      <c r="L239" s="2">
        <f t="shared" si="132"/>
        <v>0.1111111111111111</v>
      </c>
      <c r="M239" s="2">
        <f t="shared" si="133"/>
        <v>0.44444444444444442</v>
      </c>
      <c r="N239" s="2"/>
      <c r="O239" s="2">
        <f t="shared" si="134"/>
        <v>0.44444444444444442</v>
      </c>
      <c r="P239" s="1"/>
      <c r="Q239" s="1">
        <v>1</v>
      </c>
      <c r="R239" s="1">
        <v>4</v>
      </c>
      <c r="S239" s="1">
        <v>2</v>
      </c>
      <c r="T239" s="1">
        <v>2</v>
      </c>
      <c r="U239" s="1"/>
      <c r="V239" s="144"/>
      <c r="W239" s="1"/>
      <c r="X239" s="1"/>
      <c r="Y239" s="1">
        <v>0</v>
      </c>
      <c r="Z239" s="1">
        <v>0</v>
      </c>
      <c r="AA239" s="1"/>
      <c r="AB239" s="1"/>
      <c r="AC239" s="1"/>
      <c r="AD239" s="1"/>
      <c r="AI239" t="str">
        <f t="shared" si="124"/>
        <v>Buckfield</v>
      </c>
      <c r="AJ239" t="s">
        <v>3183</v>
      </c>
      <c r="AK239" s="150">
        <v>2</v>
      </c>
      <c r="AN239" s="91">
        <v>23</v>
      </c>
      <c r="AO239" s="93">
        <v>17</v>
      </c>
      <c r="AP239" s="93">
        <v>20</v>
      </c>
      <c r="AQ239" s="100">
        <v>8710</v>
      </c>
      <c r="AR239" s="100">
        <f t="shared" si="135"/>
        <v>23017</v>
      </c>
      <c r="AS239" t="s">
        <v>1753</v>
      </c>
      <c r="AT239" s="103">
        <f t="shared" si="136"/>
        <v>2308710</v>
      </c>
      <c r="AW239">
        <v>37.89</v>
      </c>
      <c r="AX239">
        <v>0.2</v>
      </c>
      <c r="AY239">
        <v>37.69</v>
      </c>
      <c r="BF239" s="107"/>
      <c r="BG239" s="107"/>
      <c r="BH239" s="107"/>
      <c r="BI239" s="107"/>
      <c r="BJ239" s="107"/>
      <c r="BV239" s="1">
        <v>0</v>
      </c>
    </row>
    <row r="240" spans="1:74" hidden="1" outlineLevel="1">
      <c r="A240" t="s">
        <v>2386</v>
      </c>
      <c r="B240" s="9" t="s">
        <v>980</v>
      </c>
      <c r="C240" s="1">
        <f t="shared" si="125"/>
        <v>22</v>
      </c>
      <c r="D240" s="7">
        <f t="shared" si="126"/>
        <v>4</v>
      </c>
      <c r="E240" s="7">
        <f t="shared" si="127"/>
        <v>4</v>
      </c>
      <c r="F240" s="7">
        <f t="shared" si="128"/>
        <v>1</v>
      </c>
      <c r="G240" s="7">
        <f t="shared" si="123"/>
        <v>2</v>
      </c>
      <c r="H240" s="48">
        <f t="shared" si="129"/>
        <v>4</v>
      </c>
      <c r="I240" s="163">
        <f t="shared" si="130"/>
        <v>0.18181818181818182</v>
      </c>
      <c r="J240" s="8"/>
      <c r="K240" s="2">
        <f t="shared" si="131"/>
        <v>0</v>
      </c>
      <c r="L240" s="2">
        <f t="shared" si="132"/>
        <v>0</v>
      </c>
      <c r="M240" s="2">
        <f t="shared" si="133"/>
        <v>0.5</v>
      </c>
      <c r="N240" s="2"/>
      <c r="O240" s="2">
        <f t="shared" si="134"/>
        <v>0.5</v>
      </c>
      <c r="P240" s="1"/>
      <c r="Q240" s="1">
        <v>0</v>
      </c>
      <c r="R240" s="1">
        <v>11</v>
      </c>
      <c r="S240" s="1">
        <v>7</v>
      </c>
      <c r="T240" s="1">
        <v>4</v>
      </c>
      <c r="U240" s="1"/>
      <c r="V240" s="144"/>
      <c r="W240" s="1"/>
      <c r="X240" s="1"/>
      <c r="Y240" s="1">
        <v>0</v>
      </c>
      <c r="Z240" s="1">
        <v>0</v>
      </c>
      <c r="AA240" s="1"/>
      <c r="AB240" s="1"/>
      <c r="AC240" s="1"/>
      <c r="AD240" s="1"/>
      <c r="AI240" t="str">
        <f t="shared" si="124"/>
        <v>Bucksport</v>
      </c>
      <c r="AJ240" t="s">
        <v>703</v>
      </c>
      <c r="AK240" s="150">
        <v>2</v>
      </c>
      <c r="AN240" s="91">
        <v>23</v>
      </c>
      <c r="AO240" s="93">
        <v>9</v>
      </c>
      <c r="AP240" s="93">
        <v>35</v>
      </c>
      <c r="AQ240" s="100">
        <v>8815</v>
      </c>
      <c r="AR240" s="100">
        <f t="shared" si="135"/>
        <v>23009</v>
      </c>
      <c r="AS240" t="s">
        <v>1753</v>
      </c>
      <c r="AT240" s="103">
        <f t="shared" si="136"/>
        <v>2308815</v>
      </c>
      <c r="AW240">
        <v>56.46</v>
      </c>
      <c r="AX240">
        <v>4.9000000000000004</v>
      </c>
      <c r="AY240">
        <v>51.56</v>
      </c>
      <c r="BF240" s="107"/>
      <c r="BG240" s="107"/>
      <c r="BH240" s="107"/>
      <c r="BI240" s="107"/>
      <c r="BJ240" s="107"/>
      <c r="BV240" s="1">
        <v>0</v>
      </c>
    </row>
    <row r="241" spans="1:74" hidden="1" outlineLevel="1">
      <c r="A241" t="s">
        <v>2227</v>
      </c>
      <c r="B241" s="9" t="s">
        <v>980</v>
      </c>
      <c r="C241" s="1">
        <f t="shared" si="125"/>
        <v>0</v>
      </c>
      <c r="D241" s="7">
        <f t="shared" si="126"/>
        <v>1</v>
      </c>
      <c r="E241" s="7">
        <f t="shared" si="127"/>
        <v>1</v>
      </c>
      <c r="F241" s="7">
        <f t="shared" si="128"/>
        <v>0</v>
      </c>
      <c r="G241" s="7">
        <f t="shared" si="123"/>
        <v>0</v>
      </c>
      <c r="H241" s="48">
        <f t="shared" si="129"/>
        <v>0</v>
      </c>
      <c r="I241" s="163" t="e">
        <f t="shared" si="130"/>
        <v>#DIV/0!</v>
      </c>
      <c r="J241" s="8"/>
      <c r="K241" s="2" t="str">
        <f t="shared" si="131"/>
        <v>-</v>
      </c>
      <c r="L241" s="2" t="str">
        <f t="shared" si="132"/>
        <v>-</v>
      </c>
      <c r="M241" s="2" t="str">
        <f t="shared" si="133"/>
        <v>-</v>
      </c>
      <c r="N241" s="2"/>
      <c r="O241" s="2" t="str">
        <f t="shared" si="134"/>
        <v>-</v>
      </c>
      <c r="P241" s="1"/>
      <c r="Q241" s="1">
        <v>0</v>
      </c>
      <c r="R241" s="1">
        <v>0</v>
      </c>
      <c r="S241" s="1">
        <v>0</v>
      </c>
      <c r="T241" s="1">
        <v>0</v>
      </c>
      <c r="U241" s="1"/>
      <c r="V241" s="144"/>
      <c r="W241" s="1"/>
      <c r="X241" s="1"/>
      <c r="Y241" s="1">
        <v>0</v>
      </c>
      <c r="Z241" s="1">
        <v>0</v>
      </c>
      <c r="AA241" s="1"/>
      <c r="AB241" s="1"/>
      <c r="AC241" s="1"/>
      <c r="AD241" s="1"/>
      <c r="AI241" t="str">
        <f t="shared" si="124"/>
        <v>Burlington</v>
      </c>
      <c r="AJ241" t="s">
        <v>883</v>
      </c>
      <c r="AK241" s="150">
        <v>2</v>
      </c>
      <c r="AN241" s="91">
        <v>23</v>
      </c>
      <c r="AO241" s="93">
        <v>19</v>
      </c>
      <c r="AP241" s="93">
        <v>30</v>
      </c>
      <c r="AQ241" s="100">
        <v>9200</v>
      </c>
      <c r="AR241" s="100">
        <f t="shared" si="135"/>
        <v>23019</v>
      </c>
      <c r="AS241" t="s">
        <v>1753</v>
      </c>
      <c r="AT241" s="103">
        <f t="shared" si="136"/>
        <v>2309200</v>
      </c>
      <c r="AW241">
        <v>56.24</v>
      </c>
      <c r="AX241">
        <v>2.4300000000000002</v>
      </c>
      <c r="AY241">
        <v>53.81</v>
      </c>
      <c r="BF241" s="107"/>
      <c r="BG241" s="107"/>
      <c r="BH241" s="107"/>
      <c r="BI241" s="107"/>
      <c r="BJ241" s="107"/>
      <c r="BV241" s="1">
        <v>0</v>
      </c>
    </row>
    <row r="242" spans="1:74" hidden="1" outlineLevel="1">
      <c r="A242" t="s">
        <v>416</v>
      </c>
      <c r="B242" s="9" t="s">
        <v>980</v>
      </c>
      <c r="C242" s="1">
        <f t="shared" si="125"/>
        <v>0</v>
      </c>
      <c r="D242" s="7">
        <f t="shared" si="126"/>
        <v>1</v>
      </c>
      <c r="E242" s="7">
        <f t="shared" si="127"/>
        <v>1</v>
      </c>
      <c r="F242" s="7">
        <f t="shared" si="128"/>
        <v>0</v>
      </c>
      <c r="G242" s="7">
        <f t="shared" si="123"/>
        <v>0</v>
      </c>
      <c r="H242" s="48">
        <f t="shared" si="129"/>
        <v>0</v>
      </c>
      <c r="I242" s="163" t="e">
        <f t="shared" si="130"/>
        <v>#DIV/0!</v>
      </c>
      <c r="J242" s="8"/>
      <c r="K242" s="2" t="str">
        <f t="shared" si="131"/>
        <v>-</v>
      </c>
      <c r="L242" s="2" t="str">
        <f t="shared" si="132"/>
        <v>-</v>
      </c>
      <c r="M242" s="2" t="str">
        <f t="shared" si="133"/>
        <v>-</v>
      </c>
      <c r="N242" s="2"/>
      <c r="O242" s="2" t="str">
        <f t="shared" si="134"/>
        <v>-</v>
      </c>
      <c r="P242" s="1"/>
      <c r="Q242" s="1">
        <v>0</v>
      </c>
      <c r="R242" s="1">
        <v>0</v>
      </c>
      <c r="S242" s="1">
        <v>0</v>
      </c>
      <c r="T242" s="1">
        <v>0</v>
      </c>
      <c r="U242" s="1"/>
      <c r="V242" s="144"/>
      <c r="W242" s="1"/>
      <c r="X242" s="1"/>
      <c r="Y242" s="1">
        <v>0</v>
      </c>
      <c r="Z242" s="1">
        <v>0</v>
      </c>
      <c r="AA242" s="1"/>
      <c r="AB242" s="1"/>
      <c r="AC242" s="1"/>
      <c r="AD242" s="1"/>
      <c r="AI242" t="str">
        <f t="shared" si="124"/>
        <v>Burnham</v>
      </c>
      <c r="AJ242" t="s">
        <v>2318</v>
      </c>
      <c r="AK242" s="150">
        <v>2</v>
      </c>
      <c r="AN242" s="91">
        <v>23</v>
      </c>
      <c r="AO242" s="93">
        <v>27</v>
      </c>
      <c r="AP242" s="93">
        <v>20</v>
      </c>
      <c r="AQ242" s="100">
        <v>9270</v>
      </c>
      <c r="AR242" s="100">
        <f t="shared" si="135"/>
        <v>23027</v>
      </c>
      <c r="AS242" t="s">
        <v>1753</v>
      </c>
      <c r="AT242" s="103">
        <f t="shared" si="136"/>
        <v>2309270</v>
      </c>
      <c r="AW242">
        <v>41.15</v>
      </c>
      <c r="AX242">
        <v>2.23</v>
      </c>
      <c r="AY242">
        <v>38.92</v>
      </c>
      <c r="BF242" s="107"/>
      <c r="BG242" s="107"/>
      <c r="BH242" s="107"/>
      <c r="BI242" s="107"/>
      <c r="BJ242" s="107"/>
      <c r="BV242" s="1">
        <v>0</v>
      </c>
    </row>
    <row r="243" spans="1:74" hidden="1" outlineLevel="1">
      <c r="A243" t="s">
        <v>3237</v>
      </c>
      <c r="B243" s="9" t="s">
        <v>980</v>
      </c>
      <c r="C243" s="1">
        <f t="shared" si="125"/>
        <v>25</v>
      </c>
      <c r="D243" s="7">
        <f t="shared" si="126"/>
        <v>5</v>
      </c>
      <c r="E243" s="7">
        <f t="shared" si="127"/>
        <v>4</v>
      </c>
      <c r="F243" s="7">
        <f t="shared" si="128"/>
        <v>3</v>
      </c>
      <c r="G243" s="7">
        <f t="shared" si="123"/>
        <v>1</v>
      </c>
      <c r="H243" s="48">
        <f t="shared" si="129"/>
        <v>5</v>
      </c>
      <c r="I243" s="163">
        <f t="shared" si="130"/>
        <v>0.2</v>
      </c>
      <c r="J243" s="8"/>
      <c r="K243" s="2">
        <f t="shared" si="131"/>
        <v>0</v>
      </c>
      <c r="L243" s="2">
        <f t="shared" si="132"/>
        <v>0.04</v>
      </c>
      <c r="M243" s="2">
        <f t="shared" si="133"/>
        <v>0.2</v>
      </c>
      <c r="N243" s="2"/>
      <c r="O243" s="2">
        <f t="shared" si="134"/>
        <v>0.76</v>
      </c>
      <c r="P243" s="1"/>
      <c r="Q243" s="1">
        <v>1</v>
      </c>
      <c r="R243" s="1">
        <v>5</v>
      </c>
      <c r="S243" s="1">
        <v>12</v>
      </c>
      <c r="T243" s="1">
        <v>7</v>
      </c>
      <c r="U243" s="1"/>
      <c r="V243" s="144"/>
      <c r="W243" s="1"/>
      <c r="X243" s="1"/>
      <c r="Y243" s="1">
        <v>0</v>
      </c>
      <c r="Z243" s="1">
        <v>0</v>
      </c>
      <c r="AA243" s="1"/>
      <c r="AB243" s="1"/>
      <c r="AC243" s="1"/>
      <c r="AD243" s="1"/>
      <c r="AI243" t="str">
        <f t="shared" si="124"/>
        <v>Buxton</v>
      </c>
      <c r="AJ243" t="s">
        <v>959</v>
      </c>
      <c r="AK243" s="150">
        <v>1</v>
      </c>
      <c r="AN243" s="91">
        <v>23</v>
      </c>
      <c r="AO243" s="93">
        <v>31</v>
      </c>
      <c r="AP243" s="93">
        <v>30</v>
      </c>
      <c r="AQ243" s="100">
        <v>9410</v>
      </c>
      <c r="AR243" s="100">
        <f t="shared" si="135"/>
        <v>23031</v>
      </c>
      <c r="AS243" t="s">
        <v>1753</v>
      </c>
      <c r="AT243" s="103">
        <f t="shared" si="136"/>
        <v>2309410</v>
      </c>
      <c r="AW243">
        <v>41.19</v>
      </c>
      <c r="AX243">
        <v>0.7</v>
      </c>
      <c r="AY243">
        <v>40.49</v>
      </c>
      <c r="BF243" s="107"/>
      <c r="BG243" s="107"/>
      <c r="BH243" s="107"/>
      <c r="BI243" s="107"/>
      <c r="BJ243" s="107"/>
      <c r="BV243" s="1">
        <v>0</v>
      </c>
    </row>
    <row r="244" spans="1:74" hidden="1" outlineLevel="1">
      <c r="A244" t="s">
        <v>449</v>
      </c>
      <c r="B244" s="9" t="s">
        <v>980</v>
      </c>
      <c r="C244" s="1">
        <f t="shared" si="125"/>
        <v>0</v>
      </c>
      <c r="D244" s="7">
        <f t="shared" si="126"/>
        <v>1</v>
      </c>
      <c r="E244" s="7">
        <f t="shared" si="127"/>
        <v>1</v>
      </c>
      <c r="F244" s="7">
        <f t="shared" si="128"/>
        <v>0</v>
      </c>
      <c r="G244" s="7">
        <f t="shared" si="123"/>
        <v>0</v>
      </c>
      <c r="H244" s="48">
        <f t="shared" si="129"/>
        <v>0</v>
      </c>
      <c r="I244" s="163" t="e">
        <f t="shared" si="130"/>
        <v>#DIV/0!</v>
      </c>
      <c r="J244" s="8"/>
      <c r="K244" s="2" t="str">
        <f t="shared" si="131"/>
        <v>-</v>
      </c>
      <c r="L244" s="2" t="str">
        <f t="shared" si="132"/>
        <v>-</v>
      </c>
      <c r="M244" s="2" t="str">
        <f t="shared" si="133"/>
        <v>-</v>
      </c>
      <c r="N244" s="2"/>
      <c r="O244" s="2" t="str">
        <f t="shared" si="134"/>
        <v>-</v>
      </c>
      <c r="P244" s="1"/>
      <c r="Q244" s="1">
        <v>0</v>
      </c>
      <c r="R244" s="1">
        <v>0</v>
      </c>
      <c r="S244" s="1">
        <v>0</v>
      </c>
      <c r="T244" s="1">
        <v>0</v>
      </c>
      <c r="U244" s="1"/>
      <c r="V244" s="144"/>
      <c r="W244" s="1"/>
      <c r="X244" s="1"/>
      <c r="Y244" s="1">
        <v>0</v>
      </c>
      <c r="Z244" s="1">
        <v>0</v>
      </c>
      <c r="AA244" s="1"/>
      <c r="AB244" s="1"/>
      <c r="AC244" s="1"/>
      <c r="AD244" s="1"/>
      <c r="AI244" t="str">
        <f t="shared" si="124"/>
        <v>Byron</v>
      </c>
      <c r="AJ244" t="s">
        <v>3183</v>
      </c>
      <c r="AK244" s="150">
        <v>2</v>
      </c>
      <c r="AN244" s="91">
        <v>23</v>
      </c>
      <c r="AO244" s="93">
        <v>17</v>
      </c>
      <c r="AP244" s="93">
        <v>25</v>
      </c>
      <c r="AQ244" s="100">
        <v>9550</v>
      </c>
      <c r="AR244" s="100">
        <f t="shared" si="135"/>
        <v>23017</v>
      </c>
      <c r="AS244" t="s">
        <v>1753</v>
      </c>
      <c r="AT244" s="103">
        <f t="shared" si="136"/>
        <v>2309550</v>
      </c>
      <c r="AW244">
        <v>52.51</v>
      </c>
      <c r="AX244">
        <v>0.73</v>
      </c>
      <c r="AY244">
        <v>51.78</v>
      </c>
      <c r="BF244" s="107"/>
      <c r="BG244" s="107"/>
      <c r="BH244" s="107"/>
      <c r="BI244" s="107"/>
      <c r="BJ244" s="107"/>
      <c r="BV244" s="1">
        <v>0</v>
      </c>
    </row>
    <row r="245" spans="1:74" hidden="1" outlineLevel="1">
      <c r="A245" t="s">
        <v>1627</v>
      </c>
      <c r="B245" s="9" t="s">
        <v>980</v>
      </c>
      <c r="C245" s="1">
        <f t="shared" si="125"/>
        <v>19</v>
      </c>
      <c r="D245" s="7">
        <f t="shared" si="126"/>
        <v>3</v>
      </c>
      <c r="E245" s="7">
        <f t="shared" si="127"/>
        <v>3</v>
      </c>
      <c r="F245" s="7">
        <f t="shared" si="128"/>
        <v>2</v>
      </c>
      <c r="G245" s="7">
        <f t="shared" si="123"/>
        <v>1</v>
      </c>
      <c r="H245" s="48">
        <f t="shared" si="129"/>
        <v>3</v>
      </c>
      <c r="I245" s="163">
        <f t="shared" si="130"/>
        <v>0.15789473684210525</v>
      </c>
      <c r="J245" s="8"/>
      <c r="K245" s="2">
        <f t="shared" si="131"/>
        <v>0</v>
      </c>
      <c r="L245" s="2">
        <f t="shared" si="132"/>
        <v>0</v>
      </c>
      <c r="M245" s="2">
        <f t="shared" si="133"/>
        <v>0.42105263157894735</v>
      </c>
      <c r="N245" s="2"/>
      <c r="O245" s="2">
        <f t="shared" si="134"/>
        <v>0.57894736842105265</v>
      </c>
      <c r="P245" s="1"/>
      <c r="Q245" s="1">
        <v>0</v>
      </c>
      <c r="R245" s="1">
        <v>8</v>
      </c>
      <c r="S245" s="1">
        <v>11</v>
      </c>
      <c r="T245" s="1">
        <v>0</v>
      </c>
      <c r="U245" s="1"/>
      <c r="V245" s="144"/>
      <c r="W245" s="1"/>
      <c r="X245" s="1"/>
      <c r="Y245" s="1">
        <v>0</v>
      </c>
      <c r="Z245" s="1">
        <v>0</v>
      </c>
      <c r="AA245" s="1"/>
      <c r="AB245" s="1"/>
      <c r="AC245" s="1"/>
      <c r="AD245" s="1"/>
      <c r="AI245" t="str">
        <f t="shared" si="124"/>
        <v>Calais</v>
      </c>
      <c r="AJ245" t="s">
        <v>650</v>
      </c>
      <c r="AK245" s="150">
        <v>2</v>
      </c>
      <c r="AN245" s="91">
        <v>23</v>
      </c>
      <c r="AO245" s="93">
        <v>29</v>
      </c>
      <c r="AP245" s="93">
        <v>30</v>
      </c>
      <c r="AQ245" s="100">
        <v>9585</v>
      </c>
      <c r="AR245" s="100">
        <f t="shared" si="135"/>
        <v>23029</v>
      </c>
      <c r="AS245" t="s">
        <v>1057</v>
      </c>
      <c r="AT245" s="103">
        <f t="shared" si="136"/>
        <v>2309585</v>
      </c>
      <c r="AW245">
        <v>40.020000000000003</v>
      </c>
      <c r="AX245">
        <v>5.98</v>
      </c>
      <c r="AY245">
        <v>34.04</v>
      </c>
      <c r="BF245" s="107"/>
      <c r="BG245" s="107"/>
      <c r="BH245" s="107"/>
      <c r="BI245" s="107"/>
      <c r="BJ245" s="107"/>
      <c r="BV245" s="1">
        <v>0</v>
      </c>
    </row>
    <row r="246" spans="1:74" hidden="1" outlineLevel="1">
      <c r="A246" t="s">
        <v>763</v>
      </c>
      <c r="B246" s="9" t="s">
        <v>980</v>
      </c>
      <c r="C246" s="1">
        <f t="shared" si="125"/>
        <v>9</v>
      </c>
      <c r="D246" s="7">
        <f t="shared" si="126"/>
        <v>4</v>
      </c>
      <c r="E246" s="7">
        <f t="shared" si="127"/>
        <v>2</v>
      </c>
      <c r="F246" s="7">
        <f t="shared" si="128"/>
        <v>0</v>
      </c>
      <c r="G246" s="7">
        <f t="shared" si="123"/>
        <v>0</v>
      </c>
      <c r="H246" s="48">
        <f t="shared" si="129"/>
        <v>2</v>
      </c>
      <c r="I246" s="163">
        <f t="shared" si="130"/>
        <v>0.22222222222222221</v>
      </c>
      <c r="J246" s="8"/>
      <c r="K246" s="2">
        <f t="shared" si="131"/>
        <v>0</v>
      </c>
      <c r="L246" s="2">
        <f t="shared" si="132"/>
        <v>0.33333333333333331</v>
      </c>
      <c r="M246" s="2">
        <f t="shared" si="133"/>
        <v>0</v>
      </c>
      <c r="N246" s="2"/>
      <c r="O246" s="2">
        <f t="shared" si="134"/>
        <v>0.66666666666666674</v>
      </c>
      <c r="P246" s="1"/>
      <c r="Q246" s="1">
        <v>3</v>
      </c>
      <c r="R246" s="1">
        <v>0</v>
      </c>
      <c r="S246" s="1">
        <v>0</v>
      </c>
      <c r="T246" s="1">
        <v>5</v>
      </c>
      <c r="U246" s="1"/>
      <c r="V246" s="144"/>
      <c r="W246" s="1"/>
      <c r="X246" s="1"/>
      <c r="Y246" s="1">
        <v>1</v>
      </c>
      <c r="Z246" s="1">
        <v>0</v>
      </c>
      <c r="AA246" s="1"/>
      <c r="AB246" s="1"/>
      <c r="AC246" s="1"/>
      <c r="AD246" s="1"/>
      <c r="AI246" t="str">
        <f t="shared" si="124"/>
        <v>Cambridge</v>
      </c>
      <c r="AJ246" t="s">
        <v>419</v>
      </c>
      <c r="AK246" s="150">
        <v>2</v>
      </c>
      <c r="AN246" s="91">
        <v>23</v>
      </c>
      <c r="AO246" s="93">
        <v>25</v>
      </c>
      <c r="AP246" s="93">
        <v>25</v>
      </c>
      <c r="AQ246" s="100">
        <v>9655</v>
      </c>
      <c r="AR246" s="100">
        <f t="shared" si="135"/>
        <v>23025</v>
      </c>
      <c r="AS246" t="s">
        <v>1753</v>
      </c>
      <c r="AT246" s="103">
        <f t="shared" si="136"/>
        <v>2309655</v>
      </c>
      <c r="AW246">
        <v>19.420000000000002</v>
      </c>
      <c r="AX246">
        <v>0.05</v>
      </c>
      <c r="AY246">
        <v>19.37</v>
      </c>
      <c r="BF246" s="107"/>
      <c r="BG246" s="107"/>
      <c r="BH246" s="107"/>
      <c r="BI246" s="107"/>
      <c r="BJ246" s="107"/>
      <c r="BV246" s="1">
        <v>0</v>
      </c>
    </row>
    <row r="247" spans="1:74" hidden="1" outlineLevel="1">
      <c r="A247" t="s">
        <v>1588</v>
      </c>
      <c r="B247" s="9" t="s">
        <v>980</v>
      </c>
      <c r="C247" s="1">
        <f t="shared" si="125"/>
        <v>32</v>
      </c>
      <c r="D247" s="7">
        <f t="shared" si="126"/>
        <v>5</v>
      </c>
      <c r="E247" s="7">
        <f t="shared" si="127"/>
        <v>3</v>
      </c>
      <c r="F247" s="7">
        <f t="shared" si="128"/>
        <v>1</v>
      </c>
      <c r="G247" s="7">
        <f t="shared" si="123"/>
        <v>2</v>
      </c>
      <c r="H247" s="48">
        <f t="shared" si="129"/>
        <v>13</v>
      </c>
      <c r="I247" s="163">
        <f t="shared" si="130"/>
        <v>0.40625</v>
      </c>
      <c r="J247" s="8"/>
      <c r="K247" s="2">
        <f t="shared" si="131"/>
        <v>0</v>
      </c>
      <c r="L247" s="2">
        <f t="shared" si="132"/>
        <v>0.15625</v>
      </c>
      <c r="M247" s="2">
        <f t="shared" si="133"/>
        <v>0.59375</v>
      </c>
      <c r="N247" s="2"/>
      <c r="O247" s="2">
        <f t="shared" si="134"/>
        <v>0.25</v>
      </c>
      <c r="P247" s="1"/>
      <c r="Q247" s="1">
        <v>5</v>
      </c>
      <c r="R247" s="1">
        <v>19</v>
      </c>
      <c r="S247" s="1">
        <v>6</v>
      </c>
      <c r="T247" s="1">
        <v>2</v>
      </c>
      <c r="U247" s="1"/>
      <c r="V247" s="144"/>
      <c r="W247" s="1"/>
      <c r="X247" s="1"/>
      <c r="Y247" s="1">
        <v>0</v>
      </c>
      <c r="Z247" s="1">
        <v>0</v>
      </c>
      <c r="AA247" s="1"/>
      <c r="AB247" s="1"/>
      <c r="AC247" s="1"/>
      <c r="AD247" s="1"/>
      <c r="AI247" t="str">
        <f t="shared" si="124"/>
        <v>Camden</v>
      </c>
      <c r="AJ247" t="s">
        <v>802</v>
      </c>
      <c r="AK247" s="150">
        <v>1</v>
      </c>
      <c r="AN247" s="91">
        <v>23</v>
      </c>
      <c r="AO247" s="93">
        <v>13</v>
      </c>
      <c r="AP247" s="93">
        <v>10</v>
      </c>
      <c r="AQ247" s="100">
        <v>9725</v>
      </c>
      <c r="AR247" s="100">
        <f t="shared" si="135"/>
        <v>23013</v>
      </c>
      <c r="AS247" t="s">
        <v>1753</v>
      </c>
      <c r="AT247" s="103">
        <f t="shared" si="136"/>
        <v>2309725</v>
      </c>
      <c r="AW247">
        <v>25.81</v>
      </c>
      <c r="AX247">
        <v>7.52</v>
      </c>
      <c r="AY247">
        <v>18.29</v>
      </c>
      <c r="BF247" s="107"/>
      <c r="BG247" s="107"/>
      <c r="BH247" s="107"/>
      <c r="BI247" s="107"/>
      <c r="BJ247" s="107"/>
      <c r="BV247" s="1">
        <v>0</v>
      </c>
    </row>
    <row r="248" spans="1:74" hidden="1" outlineLevel="1">
      <c r="A248" t="s">
        <v>2926</v>
      </c>
      <c r="B248" s="9" t="s">
        <v>980</v>
      </c>
      <c r="C248" s="1">
        <f t="shared" si="125"/>
        <v>28</v>
      </c>
      <c r="D248" s="7">
        <f t="shared" si="126"/>
        <v>5</v>
      </c>
      <c r="E248" s="7">
        <f t="shared" si="127"/>
        <v>4</v>
      </c>
      <c r="F248" s="7">
        <f t="shared" si="128"/>
        <v>2</v>
      </c>
      <c r="G248" s="7">
        <f t="shared" si="123"/>
        <v>1</v>
      </c>
      <c r="H248" s="48">
        <f t="shared" si="129"/>
        <v>6</v>
      </c>
      <c r="I248" s="163">
        <f t="shared" si="130"/>
        <v>0.21428571428571427</v>
      </c>
      <c r="J248" s="8"/>
      <c r="K248" s="2">
        <f t="shared" si="131"/>
        <v>0</v>
      </c>
      <c r="L248" s="2">
        <f t="shared" si="132"/>
        <v>0.14285714285714285</v>
      </c>
      <c r="M248" s="2">
        <f t="shared" si="133"/>
        <v>0.21428571428571427</v>
      </c>
      <c r="N248" s="2"/>
      <c r="O248" s="2">
        <f t="shared" si="134"/>
        <v>0.6428571428571429</v>
      </c>
      <c r="P248" s="1"/>
      <c r="Q248" s="1">
        <v>4</v>
      </c>
      <c r="R248" s="1">
        <v>6</v>
      </c>
      <c r="S248" s="1">
        <v>12</v>
      </c>
      <c r="T248" s="1">
        <v>6</v>
      </c>
      <c r="U248" s="1"/>
      <c r="V248" s="144"/>
      <c r="W248" s="1"/>
      <c r="X248" s="1"/>
      <c r="Y248" s="1">
        <v>0</v>
      </c>
      <c r="Z248" s="1">
        <v>0</v>
      </c>
      <c r="AA248" s="1"/>
      <c r="AB248" s="1"/>
      <c r="AC248" s="1"/>
      <c r="AD248" s="1"/>
      <c r="AI248" t="str">
        <f t="shared" si="124"/>
        <v>Canaan</v>
      </c>
      <c r="AJ248" t="s">
        <v>419</v>
      </c>
      <c r="AK248" s="150">
        <v>2</v>
      </c>
      <c r="AN248" s="91">
        <v>23</v>
      </c>
      <c r="AO248" s="93">
        <v>25</v>
      </c>
      <c r="AP248" s="93">
        <v>30</v>
      </c>
      <c r="AQ248" s="100">
        <v>9935</v>
      </c>
      <c r="AR248" s="100">
        <f t="shared" si="135"/>
        <v>23025</v>
      </c>
      <c r="AS248" t="s">
        <v>1753</v>
      </c>
      <c r="AT248" s="103">
        <f t="shared" si="136"/>
        <v>2309935</v>
      </c>
      <c r="AW248">
        <v>42.09</v>
      </c>
      <c r="AX248">
        <v>0.97</v>
      </c>
      <c r="AY248">
        <v>41.12</v>
      </c>
      <c r="BF248" s="107"/>
      <c r="BG248" s="107"/>
      <c r="BH248" s="107"/>
      <c r="BI248" s="107"/>
      <c r="BJ248" s="107"/>
      <c r="BV248" s="1">
        <v>0</v>
      </c>
    </row>
    <row r="249" spans="1:74" hidden="1" outlineLevel="1">
      <c r="A249" t="s">
        <v>2927</v>
      </c>
      <c r="B249" s="9" t="s">
        <v>980</v>
      </c>
      <c r="C249" s="1">
        <f t="shared" si="125"/>
        <v>6</v>
      </c>
      <c r="D249" s="7">
        <f t="shared" si="126"/>
        <v>4</v>
      </c>
      <c r="E249" s="7">
        <f t="shared" si="127"/>
        <v>4</v>
      </c>
      <c r="F249" s="7">
        <f t="shared" si="128"/>
        <v>1</v>
      </c>
      <c r="G249" s="7">
        <f t="shared" si="123"/>
        <v>2</v>
      </c>
      <c r="H249" s="48">
        <f t="shared" si="129"/>
        <v>3</v>
      </c>
      <c r="I249" s="163">
        <f t="shared" si="130"/>
        <v>0.5</v>
      </c>
      <c r="J249" s="8"/>
      <c r="K249" s="2">
        <f t="shared" si="131"/>
        <v>0</v>
      </c>
      <c r="L249" s="2">
        <f t="shared" si="132"/>
        <v>0</v>
      </c>
      <c r="M249" s="2">
        <f t="shared" si="133"/>
        <v>0.66666666666666663</v>
      </c>
      <c r="N249" s="2"/>
      <c r="O249" s="2">
        <f t="shared" si="134"/>
        <v>0.33333333333333337</v>
      </c>
      <c r="P249" s="1"/>
      <c r="Q249" s="1">
        <v>0</v>
      </c>
      <c r="R249" s="1">
        <v>4</v>
      </c>
      <c r="S249" s="1">
        <v>1</v>
      </c>
      <c r="T249" s="1">
        <v>1</v>
      </c>
      <c r="U249" s="1"/>
      <c r="V249" s="144"/>
      <c r="W249" s="1"/>
      <c r="X249" s="1"/>
      <c r="Y249" s="1">
        <v>0</v>
      </c>
      <c r="Z249" s="1">
        <v>0</v>
      </c>
      <c r="AA249" s="1"/>
      <c r="AB249" s="1"/>
      <c r="AC249" s="1"/>
      <c r="AD249" s="1"/>
      <c r="AI249" t="str">
        <f t="shared" si="124"/>
        <v>Canton</v>
      </c>
      <c r="AJ249" t="s">
        <v>3183</v>
      </c>
      <c r="AK249" s="150">
        <v>2</v>
      </c>
      <c r="AN249" s="91">
        <v>23</v>
      </c>
      <c r="AO249" s="93">
        <v>17</v>
      </c>
      <c r="AP249" s="93">
        <v>30</v>
      </c>
      <c r="AQ249" s="100">
        <v>10005</v>
      </c>
      <c r="AR249" s="100">
        <f t="shared" si="135"/>
        <v>23017</v>
      </c>
      <c r="AS249" t="s">
        <v>1753</v>
      </c>
      <c r="AT249" s="103">
        <f t="shared" si="136"/>
        <v>2310005</v>
      </c>
      <c r="AW249">
        <v>30.26</v>
      </c>
      <c r="AX249">
        <v>1.32</v>
      </c>
      <c r="AY249">
        <v>28.94</v>
      </c>
      <c r="BF249" s="107"/>
      <c r="BG249" s="107"/>
      <c r="BH249" s="107"/>
      <c r="BI249" s="107"/>
      <c r="BJ249" s="107"/>
      <c r="BV249" s="1">
        <v>0</v>
      </c>
    </row>
    <row r="250" spans="1:74" hidden="1" outlineLevel="1">
      <c r="A250" t="s">
        <v>2701</v>
      </c>
      <c r="B250" s="9" t="s">
        <v>980</v>
      </c>
      <c r="C250" s="1">
        <f t="shared" si="125"/>
        <v>124</v>
      </c>
      <c r="D250" s="7">
        <f t="shared" si="126"/>
        <v>6</v>
      </c>
      <c r="E250" s="7">
        <f t="shared" si="127"/>
        <v>4</v>
      </c>
      <c r="F250" s="7">
        <f t="shared" si="128"/>
        <v>1</v>
      </c>
      <c r="G250" s="7">
        <f t="shared" si="123"/>
        <v>2</v>
      </c>
      <c r="H250" s="48">
        <f t="shared" si="129"/>
        <v>63</v>
      </c>
      <c r="I250" s="163">
        <f t="shared" si="130"/>
        <v>0.50806451612903225</v>
      </c>
      <c r="J250" s="8"/>
      <c r="K250" s="2">
        <f t="shared" si="131"/>
        <v>0</v>
      </c>
      <c r="L250" s="2">
        <f t="shared" si="132"/>
        <v>6.4516129032258063E-2</v>
      </c>
      <c r="M250" s="2">
        <f t="shared" si="133"/>
        <v>0.64516129032258063</v>
      </c>
      <c r="N250" s="2"/>
      <c r="O250" s="2">
        <f t="shared" si="134"/>
        <v>0.29032258064516137</v>
      </c>
      <c r="P250" s="1"/>
      <c r="Q250" s="1">
        <v>8</v>
      </c>
      <c r="R250" s="1">
        <v>80</v>
      </c>
      <c r="S250" s="1">
        <v>17</v>
      </c>
      <c r="T250" s="1">
        <v>17</v>
      </c>
      <c r="U250" s="1"/>
      <c r="V250" s="144"/>
      <c r="W250" s="1"/>
      <c r="X250" s="1"/>
      <c r="Y250" s="1">
        <v>2</v>
      </c>
      <c r="Z250" s="1">
        <v>0</v>
      </c>
      <c r="AA250" s="1"/>
      <c r="AB250" s="1"/>
      <c r="AC250" s="1"/>
      <c r="AD250" s="1"/>
      <c r="AI250" t="str">
        <f t="shared" si="124"/>
        <v>Cape Elizabeth</v>
      </c>
      <c r="AJ250" t="s">
        <v>2243</v>
      </c>
      <c r="AK250" s="150">
        <v>1</v>
      </c>
      <c r="AN250" s="91">
        <v>23</v>
      </c>
      <c r="AO250" s="93">
        <v>5</v>
      </c>
      <c r="AP250" s="93">
        <v>20</v>
      </c>
      <c r="AQ250" s="100">
        <v>10180</v>
      </c>
      <c r="AR250" s="100">
        <f t="shared" si="135"/>
        <v>23005</v>
      </c>
      <c r="AS250" t="s">
        <v>1753</v>
      </c>
      <c r="AT250" s="103">
        <f t="shared" si="136"/>
        <v>2310180</v>
      </c>
      <c r="AW250">
        <v>58.41</v>
      </c>
      <c r="AX250">
        <v>43.68</v>
      </c>
      <c r="AY250">
        <v>14.73</v>
      </c>
      <c r="BF250" s="107"/>
      <c r="BG250" s="107"/>
      <c r="BH250" s="107"/>
      <c r="BI250" s="107"/>
      <c r="BJ250" s="107"/>
      <c r="BV250" s="1">
        <v>0</v>
      </c>
    </row>
    <row r="251" spans="1:74" hidden="1" outlineLevel="1">
      <c r="A251" t="s">
        <v>2042</v>
      </c>
      <c r="B251" s="9" t="s">
        <v>980</v>
      </c>
      <c r="C251" s="1">
        <f t="shared" si="125"/>
        <v>0</v>
      </c>
      <c r="D251" s="7">
        <f t="shared" si="126"/>
        <v>1</v>
      </c>
      <c r="E251" s="7">
        <f t="shared" si="127"/>
        <v>1</v>
      </c>
      <c r="F251" s="7">
        <f t="shared" si="128"/>
        <v>0</v>
      </c>
      <c r="G251" s="7">
        <f t="shared" si="123"/>
        <v>0</v>
      </c>
      <c r="H251" s="48">
        <f t="shared" si="129"/>
        <v>0</v>
      </c>
      <c r="I251" s="163" t="e">
        <f t="shared" si="130"/>
        <v>#DIV/0!</v>
      </c>
      <c r="J251" s="8"/>
      <c r="K251" s="2" t="str">
        <f t="shared" si="131"/>
        <v>-</v>
      </c>
      <c r="L251" s="2" t="str">
        <f t="shared" si="132"/>
        <v>-</v>
      </c>
      <c r="M251" s="2" t="str">
        <f t="shared" si="133"/>
        <v>-</v>
      </c>
      <c r="N251" s="2"/>
      <c r="O251" s="2" t="str">
        <f t="shared" si="134"/>
        <v>-</v>
      </c>
      <c r="P251" s="1"/>
      <c r="Q251" s="1">
        <v>0</v>
      </c>
      <c r="R251" s="1">
        <v>0</v>
      </c>
      <c r="S251" s="1">
        <v>0</v>
      </c>
      <c r="T251" s="1">
        <v>0</v>
      </c>
      <c r="U251" s="1"/>
      <c r="V251" s="144"/>
      <c r="W251" s="1"/>
      <c r="X251" s="1"/>
      <c r="Y251" s="1">
        <v>0</v>
      </c>
      <c r="Z251" s="1">
        <v>0</v>
      </c>
      <c r="AA251" s="1"/>
      <c r="AB251" s="1"/>
      <c r="AC251" s="1"/>
      <c r="AD251" s="1"/>
      <c r="AI251" t="str">
        <f t="shared" si="124"/>
        <v>Caratunk</v>
      </c>
      <c r="AJ251" t="s">
        <v>419</v>
      </c>
      <c r="AK251" s="150">
        <v>2</v>
      </c>
      <c r="AN251" s="91">
        <v>23</v>
      </c>
      <c r="AO251" s="93">
        <v>25</v>
      </c>
      <c r="AP251" s="93">
        <v>35</v>
      </c>
      <c r="AQ251" s="100">
        <v>10495</v>
      </c>
      <c r="AR251" s="100">
        <f t="shared" si="135"/>
        <v>23025</v>
      </c>
      <c r="AS251" t="s">
        <v>1753</v>
      </c>
      <c r="AT251" s="103">
        <f t="shared" si="136"/>
        <v>2310495</v>
      </c>
      <c r="AW251">
        <v>55.31</v>
      </c>
      <c r="AX251">
        <v>3</v>
      </c>
      <c r="AY251">
        <v>52.31</v>
      </c>
      <c r="BF251" s="107"/>
      <c r="BG251" s="107"/>
      <c r="BH251" s="107"/>
      <c r="BI251" s="107"/>
      <c r="BJ251" s="107"/>
      <c r="BV251" s="1">
        <v>0</v>
      </c>
    </row>
    <row r="252" spans="1:74" hidden="1" outlineLevel="1">
      <c r="A252" t="s">
        <v>2124</v>
      </c>
      <c r="B252" s="9" t="s">
        <v>980</v>
      </c>
      <c r="C252" s="1">
        <f t="shared" si="125"/>
        <v>0</v>
      </c>
      <c r="D252" s="7" t="e">
        <f t="shared" si="126"/>
        <v>#N/A</v>
      </c>
      <c r="E252" s="7" t="e">
        <f t="shared" si="127"/>
        <v>#N/A</v>
      </c>
      <c r="F252" s="7">
        <f t="shared" si="128"/>
        <v>0</v>
      </c>
      <c r="G252" s="7">
        <f t="shared" si="123"/>
        <v>0</v>
      </c>
      <c r="H252" s="48" t="e">
        <f t="shared" si="129"/>
        <v>#NUM!</v>
      </c>
      <c r="I252" s="163" t="e">
        <f t="shared" si="130"/>
        <v>#NUM!</v>
      </c>
      <c r="J252" s="8"/>
      <c r="K252" s="2" t="str">
        <f t="shared" si="131"/>
        <v>-</v>
      </c>
      <c r="L252" s="2" t="str">
        <f t="shared" si="132"/>
        <v>-</v>
      </c>
      <c r="M252" s="2" t="str">
        <f t="shared" si="133"/>
        <v>-</v>
      </c>
      <c r="N252" s="2"/>
      <c r="O252" s="2" t="str">
        <f t="shared" si="134"/>
        <v>-</v>
      </c>
      <c r="P252" s="1"/>
      <c r="Q252" s="1"/>
      <c r="R252" s="1"/>
      <c r="S252" s="1"/>
      <c r="T252" s="1"/>
      <c r="U252" s="1"/>
      <c r="V252" s="144"/>
      <c r="W252" s="1"/>
      <c r="X252" s="1"/>
      <c r="Y252" s="1"/>
      <c r="Z252" s="1"/>
      <c r="AA252" s="1"/>
      <c r="AB252" s="1"/>
      <c r="AC252" s="1"/>
      <c r="AD252" s="1"/>
      <c r="AI252" t="str">
        <f t="shared" si="124"/>
        <v>Caribou</v>
      </c>
      <c r="AJ252" t="s">
        <v>2958</v>
      </c>
      <c r="AK252" s="150">
        <v>2</v>
      </c>
      <c r="AN252" s="91">
        <v>23</v>
      </c>
      <c r="AO252" s="93">
        <v>3</v>
      </c>
      <c r="AP252" s="93">
        <v>40</v>
      </c>
      <c r="AQ252" s="100">
        <v>10565</v>
      </c>
      <c r="AR252" s="100">
        <f t="shared" si="135"/>
        <v>23003</v>
      </c>
      <c r="AS252" t="s">
        <v>1057</v>
      </c>
      <c r="AT252" s="103">
        <f t="shared" si="136"/>
        <v>2310565</v>
      </c>
      <c r="AW252">
        <v>80.180000000000007</v>
      </c>
      <c r="AX252">
        <v>0.89</v>
      </c>
      <c r="AY252">
        <v>79.290000000000006</v>
      </c>
      <c r="BF252" s="107"/>
      <c r="BG252" s="107"/>
      <c r="BH252" s="107"/>
      <c r="BI252" s="107"/>
      <c r="BJ252" s="107"/>
      <c r="BV252" s="1"/>
    </row>
    <row r="253" spans="1:74" hidden="1" outlineLevel="1">
      <c r="A253" t="s">
        <v>57</v>
      </c>
      <c r="B253" s="9" t="s">
        <v>980</v>
      </c>
      <c r="C253" s="1">
        <f t="shared" si="125"/>
        <v>12</v>
      </c>
      <c r="D253" s="7">
        <f t="shared" si="126"/>
        <v>3</v>
      </c>
      <c r="E253" s="7">
        <f t="shared" si="127"/>
        <v>3</v>
      </c>
      <c r="F253" s="7">
        <f t="shared" si="128"/>
        <v>1</v>
      </c>
      <c r="G253" s="7">
        <f t="shared" si="123"/>
        <v>2</v>
      </c>
      <c r="H253" s="48">
        <f t="shared" si="129"/>
        <v>10</v>
      </c>
      <c r="I253" s="163">
        <f t="shared" si="130"/>
        <v>0.83333333333333337</v>
      </c>
      <c r="J253" s="8"/>
      <c r="K253" s="2">
        <f t="shared" si="131"/>
        <v>0</v>
      </c>
      <c r="L253" s="2">
        <f t="shared" si="132"/>
        <v>0</v>
      </c>
      <c r="M253" s="2">
        <f t="shared" si="133"/>
        <v>0.91666666666666663</v>
      </c>
      <c r="N253" s="2"/>
      <c r="O253" s="2">
        <f t="shared" si="134"/>
        <v>8.333333333333337E-2</v>
      </c>
      <c r="P253" s="1"/>
      <c r="Q253" s="1">
        <v>0</v>
      </c>
      <c r="R253" s="1">
        <v>11</v>
      </c>
      <c r="S253" s="1">
        <v>1</v>
      </c>
      <c r="T253" s="1">
        <v>0</v>
      </c>
      <c r="U253" s="1"/>
      <c r="V253" s="144"/>
      <c r="W253" s="1"/>
      <c r="X253" s="1"/>
      <c r="Y253" s="1">
        <v>0</v>
      </c>
      <c r="Z253" s="1">
        <v>0</v>
      </c>
      <c r="AA253" s="1"/>
      <c r="AB253" s="1"/>
      <c r="AC253" s="1"/>
      <c r="AD253" s="1"/>
      <c r="AI253" t="str">
        <f t="shared" si="124"/>
        <v>Carmel</v>
      </c>
      <c r="AJ253" t="s">
        <v>883</v>
      </c>
      <c r="AK253" s="150">
        <v>2</v>
      </c>
      <c r="AN253" s="91">
        <v>23</v>
      </c>
      <c r="AO253" s="93">
        <v>19</v>
      </c>
      <c r="AP253" s="93">
        <v>35</v>
      </c>
      <c r="AQ253" s="100">
        <v>10670</v>
      </c>
      <c r="AR253" s="100">
        <f t="shared" si="135"/>
        <v>23019</v>
      </c>
      <c r="AS253" t="s">
        <v>1753</v>
      </c>
      <c r="AT253" s="103">
        <f t="shared" si="136"/>
        <v>2310670</v>
      </c>
      <c r="AW253">
        <v>37</v>
      </c>
      <c r="AX253">
        <v>0.46</v>
      </c>
      <c r="AY253">
        <v>36.54</v>
      </c>
      <c r="BF253" s="107"/>
      <c r="BG253" s="107"/>
      <c r="BH253" s="107"/>
      <c r="BI253" s="107"/>
      <c r="BJ253" s="107"/>
      <c r="BV253" s="1">
        <v>0</v>
      </c>
    </row>
    <row r="254" spans="1:74" hidden="1" outlineLevel="1">
      <c r="A254" t="s">
        <v>39</v>
      </c>
      <c r="B254" s="9" t="s">
        <v>980</v>
      </c>
      <c r="C254" s="1">
        <f t="shared" si="125"/>
        <v>1</v>
      </c>
      <c r="D254" s="7">
        <f t="shared" si="126"/>
        <v>2</v>
      </c>
      <c r="E254" s="7">
        <f t="shared" si="127"/>
        <v>2</v>
      </c>
      <c r="F254" s="7">
        <f t="shared" si="128"/>
        <v>0</v>
      </c>
      <c r="G254" s="7">
        <f t="shared" si="123"/>
        <v>1</v>
      </c>
      <c r="H254" s="48">
        <f t="shared" si="129"/>
        <v>1</v>
      </c>
      <c r="I254" s="163">
        <f t="shared" si="130"/>
        <v>1</v>
      </c>
      <c r="J254" s="8"/>
      <c r="K254" s="2">
        <f t="shared" si="131"/>
        <v>0</v>
      </c>
      <c r="L254" s="2">
        <f t="shared" si="132"/>
        <v>0</v>
      </c>
      <c r="M254" s="2">
        <f t="shared" si="133"/>
        <v>0</v>
      </c>
      <c r="N254" s="2"/>
      <c r="O254" s="2">
        <f t="shared" si="134"/>
        <v>1</v>
      </c>
      <c r="P254" s="1"/>
      <c r="Q254" s="1">
        <v>0</v>
      </c>
      <c r="R254" s="1">
        <v>0</v>
      </c>
      <c r="S254" s="1">
        <v>1</v>
      </c>
      <c r="T254" s="1">
        <v>0</v>
      </c>
      <c r="U254" s="1"/>
      <c r="V254" s="144"/>
      <c r="W254" s="1"/>
      <c r="X254" s="1"/>
      <c r="Y254" s="1">
        <v>0</v>
      </c>
      <c r="Z254" s="1">
        <v>0</v>
      </c>
      <c r="AA254" s="1"/>
      <c r="AB254" s="1"/>
      <c r="AC254" s="1"/>
      <c r="AD254" s="1"/>
      <c r="AI254" t="str">
        <f t="shared" si="124"/>
        <v>Carrabassett Valley</v>
      </c>
      <c r="AJ254" t="s">
        <v>2477</v>
      </c>
      <c r="AK254" s="150">
        <v>2</v>
      </c>
      <c r="AN254" s="91">
        <v>23</v>
      </c>
      <c r="AO254" s="93">
        <v>7</v>
      </c>
      <c r="AP254" s="93">
        <v>8</v>
      </c>
      <c r="AQ254" s="100">
        <v>10740</v>
      </c>
      <c r="AR254" s="100">
        <f t="shared" si="135"/>
        <v>23007</v>
      </c>
      <c r="AS254" t="s">
        <v>1753</v>
      </c>
      <c r="AT254" s="103">
        <f t="shared" si="136"/>
        <v>2310740</v>
      </c>
      <c r="AW254">
        <v>77.53</v>
      </c>
      <c r="AX254">
        <v>0.15</v>
      </c>
      <c r="AY254">
        <v>77.39</v>
      </c>
      <c r="BF254" s="107"/>
      <c r="BG254" s="107"/>
      <c r="BH254" s="107"/>
      <c r="BI254" s="107"/>
      <c r="BJ254" s="107"/>
      <c r="BV254" s="1">
        <v>0</v>
      </c>
    </row>
    <row r="255" spans="1:74" hidden="1" outlineLevel="1">
      <c r="A255" t="s">
        <v>1837</v>
      </c>
      <c r="B255" s="9" t="s">
        <v>980</v>
      </c>
      <c r="C255" s="1">
        <f t="shared" si="125"/>
        <v>0</v>
      </c>
      <c r="D255" s="7">
        <f t="shared" si="126"/>
        <v>1</v>
      </c>
      <c r="E255" s="7">
        <f t="shared" si="127"/>
        <v>1</v>
      </c>
      <c r="F255" s="7">
        <f t="shared" si="128"/>
        <v>0</v>
      </c>
      <c r="G255" s="7">
        <f t="shared" si="123"/>
        <v>0</v>
      </c>
      <c r="H255" s="48">
        <f t="shared" si="129"/>
        <v>0</v>
      </c>
      <c r="I255" s="163" t="e">
        <f t="shared" si="130"/>
        <v>#DIV/0!</v>
      </c>
      <c r="J255" s="8"/>
      <c r="K255" s="2" t="str">
        <f t="shared" si="131"/>
        <v>-</v>
      </c>
      <c r="L255" s="2" t="str">
        <f t="shared" si="132"/>
        <v>-</v>
      </c>
      <c r="M255" s="2" t="str">
        <f t="shared" si="133"/>
        <v>-</v>
      </c>
      <c r="N255" s="2"/>
      <c r="O255" s="2" t="str">
        <f t="shared" si="134"/>
        <v>-</v>
      </c>
      <c r="P255" s="1"/>
      <c r="Q255" s="1">
        <v>0</v>
      </c>
      <c r="R255" s="1">
        <v>0</v>
      </c>
      <c r="S255" s="1">
        <v>0</v>
      </c>
      <c r="T255" s="1">
        <v>0</v>
      </c>
      <c r="U255" s="1"/>
      <c r="V255" s="144"/>
      <c r="W255" s="1"/>
      <c r="X255" s="1"/>
      <c r="Y255" s="1">
        <v>0</v>
      </c>
      <c r="Z255" s="1">
        <v>0</v>
      </c>
      <c r="AA255" s="1"/>
      <c r="AB255" s="1"/>
      <c r="AC255" s="1"/>
      <c r="AD255" s="1"/>
      <c r="AI255" t="str">
        <f t="shared" si="124"/>
        <v>Carroll</v>
      </c>
      <c r="AJ255" t="s">
        <v>883</v>
      </c>
      <c r="AK255" s="150">
        <v>2</v>
      </c>
      <c r="AN255" s="91">
        <v>23</v>
      </c>
      <c r="AO255" s="93">
        <v>19</v>
      </c>
      <c r="AP255" s="93">
        <v>40</v>
      </c>
      <c r="AQ255" s="100">
        <v>10810</v>
      </c>
      <c r="AR255" s="100">
        <f t="shared" si="135"/>
        <v>23019</v>
      </c>
      <c r="AS255" t="s">
        <v>1112</v>
      </c>
      <c r="AT255" s="103">
        <f t="shared" si="136"/>
        <v>2310810</v>
      </c>
      <c r="AW255">
        <v>44.36</v>
      </c>
      <c r="AX255">
        <v>0.17</v>
      </c>
      <c r="AY255">
        <v>44.18</v>
      </c>
      <c r="BF255" s="107"/>
      <c r="BG255" s="107"/>
      <c r="BH255" s="107"/>
      <c r="BI255" s="107"/>
      <c r="BJ255" s="107"/>
      <c r="BV255" s="1">
        <v>0</v>
      </c>
    </row>
    <row r="256" spans="1:74" hidden="1" outlineLevel="1">
      <c r="A256" t="s">
        <v>40</v>
      </c>
      <c r="B256" s="9" t="s">
        <v>980</v>
      </c>
      <c r="C256" s="1">
        <f t="shared" si="125"/>
        <v>0</v>
      </c>
      <c r="D256" s="7">
        <f t="shared" si="126"/>
        <v>1</v>
      </c>
      <c r="E256" s="7">
        <f t="shared" si="127"/>
        <v>1</v>
      </c>
      <c r="F256" s="7">
        <f t="shared" si="128"/>
        <v>0</v>
      </c>
      <c r="G256" s="7">
        <f t="shared" si="123"/>
        <v>0</v>
      </c>
      <c r="H256" s="48">
        <f t="shared" si="129"/>
        <v>0</v>
      </c>
      <c r="I256" s="163" t="e">
        <f t="shared" si="130"/>
        <v>#DIV/0!</v>
      </c>
      <c r="J256" s="8"/>
      <c r="K256" s="2" t="str">
        <f t="shared" si="131"/>
        <v>-</v>
      </c>
      <c r="L256" s="2" t="str">
        <f t="shared" si="132"/>
        <v>-</v>
      </c>
      <c r="M256" s="2" t="str">
        <f t="shared" si="133"/>
        <v>-</v>
      </c>
      <c r="N256" s="2"/>
      <c r="O256" s="2" t="str">
        <f t="shared" si="134"/>
        <v>-</v>
      </c>
      <c r="P256" s="1"/>
      <c r="Q256" s="1">
        <v>0</v>
      </c>
      <c r="R256" s="1">
        <v>0</v>
      </c>
      <c r="S256" s="1">
        <v>0</v>
      </c>
      <c r="T256" s="1">
        <v>0</v>
      </c>
      <c r="U256" s="1"/>
      <c r="V256" s="144"/>
      <c r="W256" s="1"/>
      <c r="X256" s="1"/>
      <c r="Y256" s="1">
        <v>0</v>
      </c>
      <c r="Z256" s="1">
        <v>0</v>
      </c>
      <c r="AA256" s="1"/>
      <c r="AB256" s="1"/>
      <c r="AC256" s="1"/>
      <c r="AD256" s="1"/>
      <c r="AI256" t="str">
        <f t="shared" si="124"/>
        <v>Carthage</v>
      </c>
      <c r="AJ256" t="s">
        <v>2477</v>
      </c>
      <c r="AK256" s="150">
        <v>2</v>
      </c>
      <c r="AN256" s="91">
        <v>23</v>
      </c>
      <c r="AO256" s="93">
        <v>7</v>
      </c>
      <c r="AP256" s="93">
        <v>10</v>
      </c>
      <c r="AQ256" s="100">
        <v>10915</v>
      </c>
      <c r="AR256" s="100">
        <f t="shared" si="135"/>
        <v>23007</v>
      </c>
      <c r="AS256" t="s">
        <v>1753</v>
      </c>
      <c r="AT256" s="103">
        <f t="shared" si="136"/>
        <v>2310915</v>
      </c>
      <c r="AW256">
        <v>33.299999999999997</v>
      </c>
      <c r="AX256">
        <v>0.12</v>
      </c>
      <c r="AY256">
        <v>33.18</v>
      </c>
      <c r="BF256" s="107"/>
      <c r="BG256" s="107"/>
      <c r="BH256" s="107"/>
      <c r="BI256" s="107"/>
      <c r="BJ256" s="107"/>
      <c r="BV256" s="1">
        <v>0</v>
      </c>
    </row>
    <row r="257" spans="1:74" hidden="1" outlineLevel="1">
      <c r="A257" t="s">
        <v>2432</v>
      </c>
      <c r="B257" s="9" t="s">
        <v>980</v>
      </c>
      <c r="C257" s="1">
        <f t="shared" si="125"/>
        <v>0</v>
      </c>
      <c r="D257" s="7" t="e">
        <f t="shared" si="126"/>
        <v>#N/A</v>
      </c>
      <c r="E257" s="7" t="e">
        <f t="shared" si="127"/>
        <v>#N/A</v>
      </c>
      <c r="F257" s="7">
        <f t="shared" si="128"/>
        <v>0</v>
      </c>
      <c r="G257" s="7">
        <f t="shared" si="123"/>
        <v>0</v>
      </c>
      <c r="H257" s="48" t="e">
        <f t="shared" si="129"/>
        <v>#NUM!</v>
      </c>
      <c r="I257" s="163" t="e">
        <f t="shared" si="130"/>
        <v>#NUM!</v>
      </c>
      <c r="J257" s="8"/>
      <c r="K257" s="2" t="str">
        <f t="shared" si="131"/>
        <v>-</v>
      </c>
      <c r="L257" s="2" t="str">
        <f t="shared" si="132"/>
        <v>-</v>
      </c>
      <c r="M257" s="2" t="str">
        <f t="shared" si="133"/>
        <v>-</v>
      </c>
      <c r="N257" s="2"/>
      <c r="O257" s="2" t="str">
        <f t="shared" si="134"/>
        <v>-</v>
      </c>
      <c r="P257" s="1"/>
      <c r="Q257" s="1"/>
      <c r="R257" s="1"/>
      <c r="S257" s="1"/>
      <c r="T257" s="1"/>
      <c r="U257" s="1"/>
      <c r="V257" s="144"/>
      <c r="W257" s="1"/>
      <c r="X257" s="1"/>
      <c r="Y257" s="1"/>
      <c r="Z257" s="1"/>
      <c r="AA257" s="1"/>
      <c r="AB257" s="1"/>
      <c r="AC257" s="1"/>
      <c r="AD257" s="1"/>
      <c r="AI257" t="str">
        <f t="shared" si="124"/>
        <v>Cary</v>
      </c>
      <c r="AJ257" t="s">
        <v>2958</v>
      </c>
      <c r="AK257" s="150">
        <v>2</v>
      </c>
      <c r="AN257" s="91">
        <v>23</v>
      </c>
      <c r="AO257" s="93">
        <v>3</v>
      </c>
      <c r="AP257" s="93">
        <v>45</v>
      </c>
      <c r="AQ257" s="100">
        <v>11020</v>
      </c>
      <c r="AR257" s="100">
        <f t="shared" si="135"/>
        <v>23003</v>
      </c>
      <c r="AS257" t="s">
        <v>1112</v>
      </c>
      <c r="AT257" s="103">
        <f t="shared" si="136"/>
        <v>2311020</v>
      </c>
      <c r="AW257">
        <v>18.97</v>
      </c>
      <c r="AX257">
        <v>0</v>
      </c>
      <c r="AY257">
        <v>18.97</v>
      </c>
      <c r="BF257" s="107"/>
      <c r="BG257" s="107"/>
      <c r="BH257" s="107"/>
      <c r="BI257" s="107"/>
      <c r="BJ257" s="107"/>
      <c r="BV257" s="1"/>
    </row>
    <row r="258" spans="1:74" hidden="1" outlineLevel="1">
      <c r="A258" t="s">
        <v>928</v>
      </c>
      <c r="B258" s="9" t="s">
        <v>980</v>
      </c>
      <c r="C258" s="1">
        <f t="shared" si="125"/>
        <v>0</v>
      </c>
      <c r="D258" s="7">
        <f t="shared" si="126"/>
        <v>1</v>
      </c>
      <c r="E258" s="7">
        <f t="shared" si="127"/>
        <v>1</v>
      </c>
      <c r="F258" s="7">
        <f t="shared" si="128"/>
        <v>0</v>
      </c>
      <c r="G258" s="7">
        <f t="shared" ref="G258:G321" si="137">IF(S258&gt;0,RANK(S258,(P258:AD258)),0)</f>
        <v>0</v>
      </c>
      <c r="H258" s="48">
        <f t="shared" si="129"/>
        <v>0</v>
      </c>
      <c r="I258" s="163" t="e">
        <f t="shared" si="130"/>
        <v>#DIV/0!</v>
      </c>
      <c r="J258" s="8"/>
      <c r="K258" s="2" t="str">
        <f t="shared" si="131"/>
        <v>-</v>
      </c>
      <c r="L258" s="2" t="str">
        <f t="shared" si="132"/>
        <v>-</v>
      </c>
      <c r="M258" s="2" t="str">
        <f t="shared" si="133"/>
        <v>-</v>
      </c>
      <c r="N258" s="2"/>
      <c r="O258" s="2" t="str">
        <f t="shared" si="134"/>
        <v>-</v>
      </c>
      <c r="P258" s="1"/>
      <c r="Q258" s="1">
        <v>0</v>
      </c>
      <c r="R258" s="1">
        <v>0</v>
      </c>
      <c r="S258" s="1">
        <v>0</v>
      </c>
      <c r="T258" s="1">
        <v>0</v>
      </c>
      <c r="U258" s="1"/>
      <c r="V258" s="144"/>
      <c r="W258" s="1"/>
      <c r="X258" s="1"/>
      <c r="Y258" s="1">
        <v>0</v>
      </c>
      <c r="Z258" s="1">
        <v>0</v>
      </c>
      <c r="AA258" s="1"/>
      <c r="AB258" s="1"/>
      <c r="AC258" s="1"/>
      <c r="AD258" s="1"/>
      <c r="AI258" t="str">
        <f t="shared" si="124"/>
        <v>Casco</v>
      </c>
      <c r="AJ258" t="s">
        <v>2243</v>
      </c>
      <c r="AK258" s="150">
        <v>1</v>
      </c>
      <c r="AN258" s="91">
        <v>23</v>
      </c>
      <c r="AO258" s="93">
        <v>5</v>
      </c>
      <c r="AP258" s="93">
        <v>25</v>
      </c>
      <c r="AQ258" s="100">
        <v>11125</v>
      </c>
      <c r="AR258" s="100">
        <f t="shared" si="135"/>
        <v>23005</v>
      </c>
      <c r="AS258" t="s">
        <v>1753</v>
      </c>
      <c r="AT258" s="103">
        <f t="shared" si="136"/>
        <v>2311125</v>
      </c>
      <c r="AW258">
        <v>36.43</v>
      </c>
      <c r="AX258">
        <v>5.16</v>
      </c>
      <c r="AY258">
        <v>31.27</v>
      </c>
      <c r="BF258" s="107"/>
      <c r="BG258" s="107"/>
      <c r="BH258" s="107"/>
      <c r="BI258" s="107"/>
      <c r="BJ258" s="107"/>
      <c r="BV258" s="1">
        <v>0</v>
      </c>
    </row>
    <row r="259" spans="1:74" hidden="1" outlineLevel="1">
      <c r="A259" t="s">
        <v>1162</v>
      </c>
      <c r="B259" s="9" t="s">
        <v>980</v>
      </c>
      <c r="C259" s="1">
        <f t="shared" si="125"/>
        <v>0</v>
      </c>
      <c r="D259" s="7">
        <f t="shared" si="126"/>
        <v>1</v>
      </c>
      <c r="E259" s="7">
        <f t="shared" si="127"/>
        <v>1</v>
      </c>
      <c r="F259" s="7">
        <f t="shared" si="128"/>
        <v>0</v>
      </c>
      <c r="G259" s="7">
        <f t="shared" si="137"/>
        <v>0</v>
      </c>
      <c r="H259" s="48">
        <f t="shared" si="129"/>
        <v>0</v>
      </c>
      <c r="I259" s="163" t="e">
        <f t="shared" si="130"/>
        <v>#DIV/0!</v>
      </c>
      <c r="J259" s="8"/>
      <c r="K259" s="2" t="str">
        <f t="shared" si="131"/>
        <v>-</v>
      </c>
      <c r="L259" s="2" t="str">
        <f t="shared" si="132"/>
        <v>-</v>
      </c>
      <c r="M259" s="2" t="str">
        <f t="shared" si="133"/>
        <v>-</v>
      </c>
      <c r="N259" s="2"/>
      <c r="O259" s="2" t="str">
        <f t="shared" si="134"/>
        <v>-</v>
      </c>
      <c r="P259" s="1"/>
      <c r="Q259" s="1">
        <v>0</v>
      </c>
      <c r="R259" s="1">
        <v>0</v>
      </c>
      <c r="S259" s="1">
        <v>0</v>
      </c>
      <c r="T259" s="1">
        <v>0</v>
      </c>
      <c r="U259" s="1"/>
      <c r="V259" s="144"/>
      <c r="W259" s="1"/>
      <c r="X259" s="1"/>
      <c r="Y259" s="1">
        <v>0</v>
      </c>
      <c r="Z259" s="1">
        <v>0</v>
      </c>
      <c r="AA259" s="1"/>
      <c r="AB259" s="1"/>
      <c r="AC259" s="1"/>
      <c r="AD259" s="1"/>
      <c r="AI259" t="str">
        <f t="shared" si="124"/>
        <v>Castine</v>
      </c>
      <c r="AJ259" t="s">
        <v>703</v>
      </c>
      <c r="AK259" s="150">
        <v>2</v>
      </c>
      <c r="AN259" s="91">
        <v>23</v>
      </c>
      <c r="AO259" s="93">
        <v>9</v>
      </c>
      <c r="AP259" s="93">
        <v>40</v>
      </c>
      <c r="AQ259" s="100">
        <v>11265</v>
      </c>
      <c r="AR259" s="100">
        <f t="shared" si="135"/>
        <v>23009</v>
      </c>
      <c r="AS259" t="s">
        <v>1753</v>
      </c>
      <c r="AT259" s="103">
        <f t="shared" si="136"/>
        <v>2311265</v>
      </c>
      <c r="AW259">
        <v>19.989999999999998</v>
      </c>
      <c r="AX259">
        <v>12.19</v>
      </c>
      <c r="AY259">
        <v>7.8</v>
      </c>
      <c r="BF259" s="107"/>
      <c r="BG259" s="107"/>
      <c r="BH259" s="107"/>
      <c r="BI259" s="107"/>
      <c r="BJ259" s="107"/>
      <c r="BV259" s="1">
        <v>0</v>
      </c>
    </row>
    <row r="260" spans="1:74" hidden="1" outlineLevel="1">
      <c r="A260" t="s">
        <v>1067</v>
      </c>
      <c r="B260" s="9" t="s">
        <v>980</v>
      </c>
      <c r="C260" s="1">
        <f t="shared" si="125"/>
        <v>0</v>
      </c>
      <c r="D260" s="7" t="e">
        <f t="shared" si="126"/>
        <v>#N/A</v>
      </c>
      <c r="E260" s="7" t="e">
        <f t="shared" si="127"/>
        <v>#N/A</v>
      </c>
      <c r="F260" s="7">
        <f t="shared" si="128"/>
        <v>0</v>
      </c>
      <c r="G260" s="7">
        <f t="shared" si="137"/>
        <v>0</v>
      </c>
      <c r="H260" s="48" t="e">
        <f t="shared" si="129"/>
        <v>#NUM!</v>
      </c>
      <c r="I260" s="163" t="e">
        <f t="shared" si="130"/>
        <v>#NUM!</v>
      </c>
      <c r="J260" s="8"/>
      <c r="K260" s="2" t="str">
        <f t="shared" si="131"/>
        <v>-</v>
      </c>
      <c r="L260" s="2" t="str">
        <f t="shared" si="132"/>
        <v>-</v>
      </c>
      <c r="M260" s="2" t="str">
        <f t="shared" si="133"/>
        <v>-</v>
      </c>
      <c r="N260" s="2"/>
      <c r="O260" s="2" t="str">
        <f t="shared" si="134"/>
        <v>-</v>
      </c>
      <c r="P260" s="1"/>
      <c r="Q260" s="1"/>
      <c r="R260" s="1"/>
      <c r="S260" s="1"/>
      <c r="T260" s="1"/>
      <c r="U260" s="1"/>
      <c r="V260" s="144"/>
      <c r="W260" s="1"/>
      <c r="X260" s="1"/>
      <c r="Y260" s="1"/>
      <c r="Z260" s="1"/>
      <c r="AA260" s="1"/>
      <c r="AB260" s="1"/>
      <c r="AC260" s="1"/>
      <c r="AD260" s="1"/>
      <c r="AI260" t="str">
        <f t="shared" ref="AI260:AI325" si="138">A260</f>
        <v>Castle Hill</v>
      </c>
      <c r="AJ260" t="s">
        <v>2958</v>
      </c>
      <c r="AK260" s="150">
        <v>2</v>
      </c>
      <c r="AN260" s="91">
        <v>23</v>
      </c>
      <c r="AO260" s="93">
        <v>3</v>
      </c>
      <c r="AP260" s="93">
        <v>50</v>
      </c>
      <c r="AQ260" s="100">
        <v>11300</v>
      </c>
      <c r="AR260" s="100">
        <f t="shared" si="135"/>
        <v>23003</v>
      </c>
      <c r="AS260" t="s">
        <v>1753</v>
      </c>
      <c r="AT260" s="103">
        <f t="shared" si="136"/>
        <v>2311300</v>
      </c>
      <c r="AW260">
        <v>36.14</v>
      </c>
      <c r="AX260">
        <v>0.46</v>
      </c>
      <c r="AY260">
        <v>35.68</v>
      </c>
      <c r="BF260" s="107"/>
      <c r="BG260" s="107"/>
      <c r="BH260" s="107"/>
      <c r="BI260" s="107"/>
      <c r="BJ260" s="107"/>
      <c r="BV260" s="1"/>
    </row>
    <row r="261" spans="1:74" hidden="1" outlineLevel="1">
      <c r="A261" t="s">
        <v>19</v>
      </c>
      <c r="B261" s="9" t="s">
        <v>980</v>
      </c>
      <c r="C261" s="1">
        <f t="shared" si="125"/>
        <v>0</v>
      </c>
      <c r="D261" s="7" t="e">
        <f t="shared" si="126"/>
        <v>#N/A</v>
      </c>
      <c r="E261" s="7" t="e">
        <f t="shared" si="127"/>
        <v>#N/A</v>
      </c>
      <c r="F261" s="7">
        <f t="shared" si="128"/>
        <v>0</v>
      </c>
      <c r="G261" s="7">
        <f t="shared" si="137"/>
        <v>0</v>
      </c>
      <c r="H261" s="48" t="e">
        <f t="shared" si="129"/>
        <v>#NUM!</v>
      </c>
      <c r="I261" s="163" t="e">
        <f t="shared" si="130"/>
        <v>#NUM!</v>
      </c>
      <c r="J261" s="8"/>
      <c r="K261" s="2" t="str">
        <f t="shared" si="131"/>
        <v>-</v>
      </c>
      <c r="L261" s="2" t="str">
        <f t="shared" si="132"/>
        <v>-</v>
      </c>
      <c r="M261" s="2" t="str">
        <f t="shared" si="133"/>
        <v>-</v>
      </c>
      <c r="N261" s="2"/>
      <c r="O261" s="2" t="str">
        <f t="shared" si="134"/>
        <v>-</v>
      </c>
      <c r="P261" s="1"/>
      <c r="Q261" s="1"/>
      <c r="R261" s="1"/>
      <c r="S261" s="1"/>
      <c r="T261" s="1"/>
      <c r="U261" s="1"/>
      <c r="V261" s="144"/>
      <c r="W261" s="1"/>
      <c r="X261" s="1"/>
      <c r="Y261" s="1"/>
      <c r="Z261" s="1"/>
      <c r="AA261" s="1"/>
      <c r="AB261" s="1"/>
      <c r="AC261" s="1"/>
      <c r="AD261" s="1"/>
      <c r="AI261" t="str">
        <f t="shared" si="138"/>
        <v>Caswell</v>
      </c>
      <c r="AJ261" t="s">
        <v>2958</v>
      </c>
      <c r="AK261" s="150">
        <v>2</v>
      </c>
      <c r="AN261" s="91">
        <v>23</v>
      </c>
      <c r="AO261" s="93">
        <v>3</v>
      </c>
      <c r="AP261" s="93">
        <v>55</v>
      </c>
      <c r="AQ261" s="100">
        <v>11335</v>
      </c>
      <c r="AR261" s="100">
        <f t="shared" si="135"/>
        <v>23003</v>
      </c>
      <c r="AS261" t="s">
        <v>1753</v>
      </c>
      <c r="AT261" s="103">
        <f t="shared" si="136"/>
        <v>2311335</v>
      </c>
      <c r="AW261">
        <v>41.71</v>
      </c>
      <c r="AX261">
        <v>0.26</v>
      </c>
      <c r="AY261">
        <v>41.45</v>
      </c>
      <c r="BF261" s="107"/>
      <c r="BG261" s="107"/>
      <c r="BH261" s="107"/>
      <c r="BI261" s="107"/>
      <c r="BJ261" s="107"/>
      <c r="BV261" s="1"/>
    </row>
    <row r="262" spans="1:74" hidden="1" outlineLevel="1">
      <c r="A262" t="s">
        <v>1261</v>
      </c>
      <c r="B262" s="9" t="s">
        <v>980</v>
      </c>
      <c r="C262" s="1">
        <f t="shared" si="125"/>
        <v>0</v>
      </c>
      <c r="D262" s="7">
        <f t="shared" si="126"/>
        <v>1</v>
      </c>
      <c r="E262" s="7">
        <f t="shared" si="127"/>
        <v>1</v>
      </c>
      <c r="F262" s="7">
        <f t="shared" si="128"/>
        <v>0</v>
      </c>
      <c r="G262" s="7">
        <f t="shared" si="137"/>
        <v>0</v>
      </c>
      <c r="H262" s="48">
        <f t="shared" si="129"/>
        <v>0</v>
      </c>
      <c r="I262" s="163" t="e">
        <f t="shared" si="130"/>
        <v>#DIV/0!</v>
      </c>
      <c r="J262" s="8"/>
      <c r="K262" s="2" t="str">
        <f t="shared" si="131"/>
        <v>-</v>
      </c>
      <c r="L262" s="2" t="str">
        <f t="shared" si="132"/>
        <v>-</v>
      </c>
      <c r="M262" s="2" t="str">
        <f t="shared" si="133"/>
        <v>-</v>
      </c>
      <c r="N262" s="2"/>
      <c r="O262" s="2" t="str">
        <f t="shared" si="134"/>
        <v>-</v>
      </c>
      <c r="P262" s="1"/>
      <c r="Q262" s="1">
        <v>0</v>
      </c>
      <c r="R262" s="1">
        <v>0</v>
      </c>
      <c r="S262" s="1">
        <v>0</v>
      </c>
      <c r="T262" s="1">
        <v>0</v>
      </c>
      <c r="U262" s="1"/>
      <c r="V262" s="144"/>
      <c r="W262" s="1"/>
      <c r="X262" s="1"/>
      <c r="Y262" s="1">
        <v>0</v>
      </c>
      <c r="Z262" s="1">
        <v>0</v>
      </c>
      <c r="AA262" s="1"/>
      <c r="AB262" s="1"/>
      <c r="AC262" s="1"/>
      <c r="AD262" s="1"/>
      <c r="AI262" t="str">
        <f t="shared" si="138"/>
        <v>Centerville</v>
      </c>
      <c r="AJ262" t="s">
        <v>650</v>
      </c>
      <c r="AK262" s="150">
        <v>2</v>
      </c>
      <c r="AN262" s="91">
        <v>23</v>
      </c>
      <c r="AO262" s="93">
        <v>29</v>
      </c>
      <c r="AP262" s="93">
        <v>35</v>
      </c>
      <c r="AQ262" s="100">
        <v>11755</v>
      </c>
      <c r="AR262" s="100">
        <f t="shared" si="135"/>
        <v>23029</v>
      </c>
      <c r="AS262" t="s">
        <v>1753</v>
      </c>
      <c r="AT262" s="103">
        <f t="shared" si="136"/>
        <v>2311755</v>
      </c>
      <c r="AW262">
        <v>42.99</v>
      </c>
      <c r="AX262">
        <v>1.06</v>
      </c>
      <c r="AY262">
        <v>41.93</v>
      </c>
      <c r="BF262" s="107"/>
      <c r="BG262" s="107"/>
      <c r="BH262" s="107"/>
      <c r="BI262" s="107"/>
      <c r="BJ262" s="107"/>
      <c r="BV262" s="1">
        <v>0</v>
      </c>
    </row>
    <row r="263" spans="1:74" hidden="1" outlineLevel="1">
      <c r="A263" t="s">
        <v>448</v>
      </c>
      <c r="B263" s="9" t="s">
        <v>980</v>
      </c>
      <c r="C263" s="1">
        <f t="shared" si="125"/>
        <v>0</v>
      </c>
      <c r="D263" s="7" t="e">
        <f t="shared" si="126"/>
        <v>#N/A</v>
      </c>
      <c r="E263" s="7" t="e">
        <f t="shared" si="127"/>
        <v>#N/A</v>
      </c>
      <c r="F263" s="7">
        <f t="shared" si="128"/>
        <v>0</v>
      </c>
      <c r="G263" s="7">
        <f t="shared" si="137"/>
        <v>0</v>
      </c>
      <c r="H263" s="48" t="e">
        <f t="shared" si="129"/>
        <v>#NUM!</v>
      </c>
      <c r="I263" s="163" t="e">
        <f t="shared" si="130"/>
        <v>#NUM!</v>
      </c>
      <c r="J263" s="8"/>
      <c r="K263" s="2" t="str">
        <f t="shared" si="131"/>
        <v>-</v>
      </c>
      <c r="L263" s="2" t="str">
        <f t="shared" si="132"/>
        <v>-</v>
      </c>
      <c r="M263" s="2" t="str">
        <f t="shared" si="133"/>
        <v>-</v>
      </c>
      <c r="N263" s="2"/>
      <c r="O263" s="2" t="str">
        <f t="shared" si="134"/>
        <v>-</v>
      </c>
      <c r="P263" s="1"/>
      <c r="Q263" s="1"/>
      <c r="R263" s="1"/>
      <c r="S263" s="1"/>
      <c r="T263" s="1"/>
      <c r="U263" s="1"/>
      <c r="V263" s="144"/>
      <c r="W263" s="1"/>
      <c r="X263" s="1"/>
      <c r="Y263" s="1"/>
      <c r="Z263" s="1"/>
      <c r="AA263" s="1"/>
      <c r="AB263" s="1"/>
      <c r="AC263" s="1"/>
      <c r="AD263" s="1"/>
      <c r="AI263" t="str">
        <f t="shared" si="138"/>
        <v>Chapman</v>
      </c>
      <c r="AJ263" t="s">
        <v>2958</v>
      </c>
      <c r="AK263" s="150">
        <v>2</v>
      </c>
      <c r="AN263" s="91">
        <v>23</v>
      </c>
      <c r="AO263" s="93">
        <v>3</v>
      </c>
      <c r="AP263" s="93">
        <v>60</v>
      </c>
      <c r="AQ263" s="100">
        <v>12000</v>
      </c>
      <c r="AR263" s="100">
        <f t="shared" si="135"/>
        <v>23003</v>
      </c>
      <c r="AS263" t="s">
        <v>1753</v>
      </c>
      <c r="AT263" s="103">
        <f t="shared" si="136"/>
        <v>2312000</v>
      </c>
      <c r="AW263">
        <v>38.79</v>
      </c>
      <c r="AX263">
        <v>0.42</v>
      </c>
      <c r="AY263">
        <v>38.369999999999997</v>
      </c>
      <c r="BF263" s="107"/>
      <c r="BG263" s="107"/>
      <c r="BH263" s="107"/>
      <c r="BI263" s="107"/>
      <c r="BJ263" s="107"/>
      <c r="BV263" s="1"/>
    </row>
    <row r="264" spans="1:74" hidden="1" outlineLevel="1">
      <c r="A264" t="s">
        <v>3130</v>
      </c>
      <c r="B264" s="9" t="s">
        <v>980</v>
      </c>
      <c r="C264" s="1">
        <f t="shared" si="125"/>
        <v>13</v>
      </c>
      <c r="D264" s="7">
        <f t="shared" si="126"/>
        <v>4</v>
      </c>
      <c r="E264" s="7">
        <f t="shared" si="127"/>
        <v>4</v>
      </c>
      <c r="F264" s="7">
        <f t="shared" si="128"/>
        <v>3</v>
      </c>
      <c r="G264" s="7">
        <f t="shared" si="137"/>
        <v>2</v>
      </c>
      <c r="H264" s="48">
        <f t="shared" si="129"/>
        <v>4</v>
      </c>
      <c r="I264" s="163">
        <f t="shared" si="130"/>
        <v>0.30769230769230771</v>
      </c>
      <c r="J264" s="8"/>
      <c r="K264" s="2">
        <f t="shared" si="131"/>
        <v>0</v>
      </c>
      <c r="L264" s="2">
        <f t="shared" si="132"/>
        <v>0</v>
      </c>
      <c r="M264" s="2">
        <f t="shared" si="133"/>
        <v>7.6923076923076927E-2</v>
      </c>
      <c r="N264" s="2"/>
      <c r="O264" s="2">
        <f t="shared" si="134"/>
        <v>0.92307692307692313</v>
      </c>
      <c r="P264" s="1"/>
      <c r="Q264" s="1">
        <v>0</v>
      </c>
      <c r="R264" s="1">
        <v>1</v>
      </c>
      <c r="S264" s="1">
        <v>4</v>
      </c>
      <c r="T264" s="1">
        <v>8</v>
      </c>
      <c r="U264" s="1"/>
      <c r="V264" s="144"/>
      <c r="W264" s="1"/>
      <c r="X264" s="1"/>
      <c r="Y264" s="1">
        <v>0</v>
      </c>
      <c r="Z264" s="1">
        <v>0</v>
      </c>
      <c r="AA264" s="1"/>
      <c r="AB264" s="1"/>
      <c r="AC264" s="1"/>
      <c r="AD264" s="1"/>
      <c r="AI264" t="str">
        <f t="shared" si="138"/>
        <v>Charleston</v>
      </c>
      <c r="AJ264" t="s">
        <v>883</v>
      </c>
      <c r="AK264" s="150">
        <v>2</v>
      </c>
      <c r="AN264" s="91">
        <v>23</v>
      </c>
      <c r="AO264" s="93">
        <v>19</v>
      </c>
      <c r="AP264" s="93">
        <v>45</v>
      </c>
      <c r="AQ264" s="100">
        <v>12105</v>
      </c>
      <c r="AR264" s="100">
        <f t="shared" si="135"/>
        <v>23019</v>
      </c>
      <c r="AS264" t="s">
        <v>1753</v>
      </c>
      <c r="AT264" s="103">
        <f t="shared" si="136"/>
        <v>2312105</v>
      </c>
      <c r="AW264">
        <v>40.229999999999997</v>
      </c>
      <c r="AX264">
        <v>0.02</v>
      </c>
      <c r="AY264">
        <v>40.21</v>
      </c>
      <c r="BF264" s="107"/>
      <c r="BG264" s="107"/>
      <c r="BH264" s="107"/>
      <c r="BI264" s="107"/>
      <c r="BJ264" s="107"/>
      <c r="BV264" s="1">
        <v>0</v>
      </c>
    </row>
    <row r="265" spans="1:74" hidden="1" outlineLevel="1">
      <c r="A265" t="s">
        <v>1929</v>
      </c>
      <c r="B265" s="9" t="s">
        <v>980</v>
      </c>
      <c r="C265" s="1">
        <f t="shared" si="125"/>
        <v>5</v>
      </c>
      <c r="D265" s="7">
        <f t="shared" si="126"/>
        <v>5</v>
      </c>
      <c r="E265" s="7">
        <f t="shared" si="127"/>
        <v>5</v>
      </c>
      <c r="F265" s="7">
        <f t="shared" si="128"/>
        <v>2</v>
      </c>
      <c r="G265" s="7">
        <f t="shared" si="137"/>
        <v>1</v>
      </c>
      <c r="H265" s="48">
        <f t="shared" si="129"/>
        <v>1</v>
      </c>
      <c r="I265" s="163">
        <f t="shared" si="130"/>
        <v>0.2</v>
      </c>
      <c r="J265" s="8"/>
      <c r="K265" s="2">
        <f t="shared" si="131"/>
        <v>0</v>
      </c>
      <c r="L265" s="2">
        <f t="shared" si="132"/>
        <v>0</v>
      </c>
      <c r="M265" s="2">
        <f t="shared" si="133"/>
        <v>0.2</v>
      </c>
      <c r="N265" s="2"/>
      <c r="O265" s="2">
        <f t="shared" si="134"/>
        <v>0.8</v>
      </c>
      <c r="P265" s="1"/>
      <c r="Q265" s="1">
        <v>0</v>
      </c>
      <c r="R265" s="1">
        <v>1</v>
      </c>
      <c r="S265" s="1">
        <v>2</v>
      </c>
      <c r="T265" s="1">
        <v>1</v>
      </c>
      <c r="U265" s="1"/>
      <c r="V265" s="144"/>
      <c r="W265" s="1"/>
      <c r="X265" s="1"/>
      <c r="Y265" s="1">
        <v>1</v>
      </c>
      <c r="Z265" s="1">
        <v>0</v>
      </c>
      <c r="AA265" s="1"/>
      <c r="AB265" s="1"/>
      <c r="AC265" s="1"/>
      <c r="AD265" s="1"/>
      <c r="AI265" t="str">
        <f t="shared" si="138"/>
        <v>Charlotte</v>
      </c>
      <c r="AJ265" t="s">
        <v>650</v>
      </c>
      <c r="AK265" s="150">
        <v>2</v>
      </c>
      <c r="AN265" s="91">
        <v>23</v>
      </c>
      <c r="AO265" s="93">
        <v>29</v>
      </c>
      <c r="AP265" s="93">
        <v>40</v>
      </c>
      <c r="AQ265" s="100">
        <v>12175</v>
      </c>
      <c r="AR265" s="100">
        <f t="shared" si="135"/>
        <v>23029</v>
      </c>
      <c r="AS265" t="s">
        <v>1753</v>
      </c>
      <c r="AT265" s="103">
        <f t="shared" si="136"/>
        <v>2312175</v>
      </c>
      <c r="AW265">
        <v>34.049999999999997</v>
      </c>
      <c r="AX265">
        <v>2.75</v>
      </c>
      <c r="AY265">
        <v>31.3</v>
      </c>
      <c r="BF265" s="107"/>
      <c r="BG265" s="107"/>
      <c r="BH265" s="107"/>
      <c r="BI265" s="107"/>
      <c r="BJ265" s="107"/>
      <c r="BV265" s="1">
        <v>0</v>
      </c>
    </row>
    <row r="266" spans="1:74" s="139" customFormat="1" hidden="1" outlineLevel="1">
      <c r="A266" s="139" t="s">
        <v>3471</v>
      </c>
      <c r="B266" s="9" t="s">
        <v>980</v>
      </c>
      <c r="C266" s="1">
        <f>SUM(P266:AG266)</f>
        <v>12</v>
      </c>
      <c r="D266" s="7">
        <f>RANK(P266,(P266:AG266))</f>
        <v>6</v>
      </c>
      <c r="E266" s="7">
        <f>RANK(Q266,(P266:AG266))</f>
        <v>4</v>
      </c>
      <c r="F266" s="7">
        <f>IF(R266&gt;0,RANK(R266,(P266:AG266)),0)</f>
        <v>1</v>
      </c>
      <c r="G266" s="7">
        <f t="shared" si="137"/>
        <v>3</v>
      </c>
      <c r="H266" s="48">
        <f>MAX(P266:T266)-LARGE(P266:T266,2)</f>
        <v>3</v>
      </c>
      <c r="I266" s="163">
        <f>H266/C266</f>
        <v>0.25</v>
      </c>
      <c r="J266" s="8"/>
      <c r="K266" s="2">
        <f>IF(C266=0,"-",P266/C266)</f>
        <v>0</v>
      </c>
      <c r="L266" s="2">
        <f>IF(C266=0,"-",Q266/C266)</f>
        <v>8.3333333333333329E-2</v>
      </c>
      <c r="M266" s="2">
        <f>IF(C266=0,"-",R266/C266)</f>
        <v>0.41666666666666669</v>
      </c>
      <c r="N266" s="2"/>
      <c r="O266" s="2">
        <f>IF(C266=0,"-",(1-K266-L266-M266))</f>
        <v>0.49999999999999994</v>
      </c>
      <c r="P266" s="1"/>
      <c r="Q266" s="1">
        <v>1</v>
      </c>
      <c r="R266" s="1">
        <v>5</v>
      </c>
      <c r="S266" s="1">
        <v>2</v>
      </c>
      <c r="T266" s="1">
        <v>1</v>
      </c>
      <c r="U266" s="1"/>
      <c r="V266" s="144"/>
      <c r="W266" s="1"/>
      <c r="X266" s="1"/>
      <c r="Y266" s="1">
        <v>3</v>
      </c>
      <c r="Z266" s="1">
        <v>0</v>
      </c>
      <c r="AA266" s="1"/>
      <c r="AB266" s="1"/>
      <c r="AI266" s="139" t="str">
        <f t="shared" si="138"/>
        <v>Chebeague Island</v>
      </c>
      <c r="AJ266" s="139" t="s">
        <v>2243</v>
      </c>
      <c r="AK266" s="150">
        <v>1</v>
      </c>
      <c r="AM266" s="91"/>
      <c r="AN266" s="91">
        <v>23</v>
      </c>
      <c r="AO266" s="93">
        <v>5</v>
      </c>
      <c r="AP266" s="93"/>
      <c r="AQ266" s="100">
        <v>12280</v>
      </c>
      <c r="AR266" s="100">
        <f t="shared" si="135"/>
        <v>23005</v>
      </c>
      <c r="AS266" s="139" t="s">
        <v>1753</v>
      </c>
      <c r="AT266" s="139">
        <f t="shared" si="136"/>
        <v>2312280</v>
      </c>
      <c r="AU266" s="1"/>
      <c r="AV266" s="1"/>
      <c r="AW266" s="1"/>
      <c r="AZ266" s="1"/>
      <c r="BA266" s="1"/>
      <c r="BD266" s="151"/>
      <c r="BE266" s="151"/>
      <c r="BF266" s="151"/>
      <c r="BH266" s="139" t="s">
        <v>3472</v>
      </c>
      <c r="BI266" s="151" t="s">
        <v>3472</v>
      </c>
      <c r="BJ266" s="151" t="s">
        <v>3472</v>
      </c>
      <c r="BK266" s="107">
        <f>IF(D266=1,ROUNDDOWN(J266,3),0)</f>
        <v>0</v>
      </c>
      <c r="BV266" s="1">
        <v>0</v>
      </c>
    </row>
    <row r="267" spans="1:74" hidden="1" outlineLevel="1">
      <c r="A267" t="s">
        <v>1516</v>
      </c>
      <c r="B267" s="9" t="s">
        <v>980</v>
      </c>
      <c r="C267" s="1">
        <f t="shared" si="125"/>
        <v>11</v>
      </c>
      <c r="D267" s="7">
        <f t="shared" si="126"/>
        <v>5</v>
      </c>
      <c r="E267" s="7">
        <f t="shared" si="127"/>
        <v>4</v>
      </c>
      <c r="F267" s="7">
        <f t="shared" si="128"/>
        <v>2</v>
      </c>
      <c r="G267" s="7">
        <f t="shared" si="137"/>
        <v>3</v>
      </c>
      <c r="H267" s="48">
        <f t="shared" si="129"/>
        <v>2</v>
      </c>
      <c r="I267" s="163">
        <f t="shared" si="130"/>
        <v>0.18181818181818182</v>
      </c>
      <c r="J267" s="8"/>
      <c r="K267" s="2">
        <f t="shared" si="131"/>
        <v>0</v>
      </c>
      <c r="L267" s="2">
        <f t="shared" si="132"/>
        <v>9.0909090909090912E-2</v>
      </c>
      <c r="M267" s="2">
        <f t="shared" si="133"/>
        <v>0.27272727272727271</v>
      </c>
      <c r="N267" s="2"/>
      <c r="O267" s="2">
        <f t="shared" si="134"/>
        <v>0.63636363636363635</v>
      </c>
      <c r="P267" s="1"/>
      <c r="Q267" s="1">
        <v>1</v>
      </c>
      <c r="R267" s="1">
        <v>3</v>
      </c>
      <c r="S267" s="1">
        <v>2</v>
      </c>
      <c r="T267" s="1">
        <v>5</v>
      </c>
      <c r="U267" s="1"/>
      <c r="V267" s="144"/>
      <c r="W267" s="1"/>
      <c r="X267" s="1"/>
      <c r="Y267" s="1">
        <v>0</v>
      </c>
      <c r="Z267" s="1">
        <v>0</v>
      </c>
      <c r="AA267" s="1"/>
      <c r="AB267" s="1"/>
      <c r="AC267" s="1"/>
      <c r="AD267" s="1"/>
      <c r="AI267" t="str">
        <f t="shared" si="138"/>
        <v>Chelsea</v>
      </c>
      <c r="AJ267" t="s">
        <v>2658</v>
      </c>
      <c r="AK267" s="150">
        <v>1</v>
      </c>
      <c r="AN267" s="91">
        <v>23</v>
      </c>
      <c r="AO267" s="93">
        <v>11</v>
      </c>
      <c r="AP267" s="93">
        <v>25</v>
      </c>
      <c r="AQ267" s="100">
        <v>12350</v>
      </c>
      <c r="AR267" s="100">
        <f t="shared" si="135"/>
        <v>23011</v>
      </c>
      <c r="AS267" t="s">
        <v>1753</v>
      </c>
      <c r="AT267" s="103">
        <f t="shared" si="136"/>
        <v>2312350</v>
      </c>
      <c r="AW267">
        <v>19.91</v>
      </c>
      <c r="AX267">
        <v>0.4</v>
      </c>
      <c r="AY267">
        <v>19.5</v>
      </c>
      <c r="BF267" s="107"/>
      <c r="BG267" s="107"/>
      <c r="BH267" s="107"/>
      <c r="BI267" s="107"/>
      <c r="BJ267" s="107"/>
      <c r="BV267" s="1">
        <v>0</v>
      </c>
    </row>
    <row r="268" spans="1:74" hidden="1" outlineLevel="1">
      <c r="A268" t="s">
        <v>1906</v>
      </c>
      <c r="B268" s="9" t="s">
        <v>980</v>
      </c>
      <c r="C268" s="1">
        <f t="shared" si="125"/>
        <v>7</v>
      </c>
      <c r="D268" s="7">
        <f t="shared" si="126"/>
        <v>3</v>
      </c>
      <c r="E268" s="7">
        <f t="shared" si="127"/>
        <v>3</v>
      </c>
      <c r="F268" s="7">
        <f t="shared" si="128"/>
        <v>2</v>
      </c>
      <c r="G268" s="7">
        <f t="shared" si="137"/>
        <v>1</v>
      </c>
      <c r="H268" s="48">
        <f t="shared" si="129"/>
        <v>3</v>
      </c>
      <c r="I268" s="163">
        <f t="shared" si="130"/>
        <v>0.42857142857142855</v>
      </c>
      <c r="J268" s="8"/>
      <c r="K268" s="2">
        <f t="shared" si="131"/>
        <v>0</v>
      </c>
      <c r="L268" s="2">
        <f t="shared" si="132"/>
        <v>0</v>
      </c>
      <c r="M268" s="2">
        <f t="shared" si="133"/>
        <v>0.2857142857142857</v>
      </c>
      <c r="N268" s="2"/>
      <c r="O268" s="2">
        <f t="shared" si="134"/>
        <v>0.7142857142857143</v>
      </c>
      <c r="P268" s="1"/>
      <c r="Q268" s="1">
        <v>0</v>
      </c>
      <c r="R268" s="1">
        <v>2</v>
      </c>
      <c r="S268" s="1">
        <v>5</v>
      </c>
      <c r="T268" s="1">
        <v>0</v>
      </c>
      <c r="U268" s="1"/>
      <c r="V268" s="144"/>
      <c r="W268" s="1"/>
      <c r="X268" s="1"/>
      <c r="Y268" s="1">
        <v>0</v>
      </c>
      <c r="Z268" s="1">
        <v>0</v>
      </c>
      <c r="AA268" s="1"/>
      <c r="AB268" s="1"/>
      <c r="AC268" s="1"/>
      <c r="AD268" s="1"/>
      <c r="AI268" t="str">
        <f t="shared" si="138"/>
        <v>Cherryfield</v>
      </c>
      <c r="AJ268" t="s">
        <v>650</v>
      </c>
      <c r="AK268" s="150">
        <v>2</v>
      </c>
      <c r="AN268" s="91">
        <v>23</v>
      </c>
      <c r="AO268" s="93">
        <v>29</v>
      </c>
      <c r="AP268" s="93">
        <v>45</v>
      </c>
      <c r="AQ268" s="100">
        <v>12455</v>
      </c>
      <c r="AR268" s="100">
        <f t="shared" si="135"/>
        <v>23029</v>
      </c>
      <c r="AS268" t="s">
        <v>1753</v>
      </c>
      <c r="AT268" s="103">
        <f t="shared" si="136"/>
        <v>2312455</v>
      </c>
      <c r="AW268">
        <v>44.25</v>
      </c>
      <c r="AX268">
        <v>0.52</v>
      </c>
      <c r="AY268">
        <v>43.74</v>
      </c>
      <c r="BF268" s="107"/>
      <c r="BG268" s="107"/>
      <c r="BH268" s="107"/>
      <c r="BI268" s="107"/>
      <c r="BJ268" s="107"/>
      <c r="BV268" s="1">
        <v>0</v>
      </c>
    </row>
    <row r="269" spans="1:74" hidden="1" outlineLevel="1">
      <c r="A269" t="s">
        <v>2218</v>
      </c>
      <c r="B269" s="9" t="s">
        <v>980</v>
      </c>
      <c r="C269" s="1">
        <f t="shared" si="125"/>
        <v>2</v>
      </c>
      <c r="D269" s="7">
        <f t="shared" si="126"/>
        <v>3</v>
      </c>
      <c r="E269" s="7">
        <f t="shared" si="127"/>
        <v>3</v>
      </c>
      <c r="F269" s="7">
        <f t="shared" si="128"/>
        <v>1</v>
      </c>
      <c r="G269" s="7">
        <f t="shared" si="137"/>
        <v>1</v>
      </c>
      <c r="H269" s="48">
        <f t="shared" si="129"/>
        <v>0</v>
      </c>
      <c r="I269" s="163">
        <f t="shared" si="130"/>
        <v>0</v>
      </c>
      <c r="J269" s="8"/>
      <c r="K269" s="2">
        <f t="shared" si="131"/>
        <v>0</v>
      </c>
      <c r="L269" s="2">
        <f t="shared" si="132"/>
        <v>0</v>
      </c>
      <c r="M269" s="2">
        <f t="shared" si="133"/>
        <v>0.5</v>
      </c>
      <c r="N269" s="2"/>
      <c r="O269" s="2">
        <f t="shared" si="134"/>
        <v>0.5</v>
      </c>
      <c r="P269" s="1"/>
      <c r="Q269" s="1">
        <v>0</v>
      </c>
      <c r="R269" s="1">
        <v>1</v>
      </c>
      <c r="S269" s="1">
        <v>1</v>
      </c>
      <c r="T269" s="1">
        <v>0</v>
      </c>
      <c r="U269" s="1"/>
      <c r="V269" s="144"/>
      <c r="W269" s="1"/>
      <c r="X269" s="1"/>
      <c r="Y269" s="1">
        <v>0</v>
      </c>
      <c r="Z269" s="1">
        <v>0</v>
      </c>
      <c r="AA269" s="1"/>
      <c r="AB269" s="1"/>
      <c r="AC269" s="1"/>
      <c r="AD269" s="1"/>
      <c r="AI269" t="str">
        <f t="shared" si="138"/>
        <v>Chester</v>
      </c>
      <c r="AJ269" t="s">
        <v>883</v>
      </c>
      <c r="AK269" s="150">
        <v>2</v>
      </c>
      <c r="AN269" s="91">
        <v>23</v>
      </c>
      <c r="AO269" s="93">
        <v>19</v>
      </c>
      <c r="AP269" s="93">
        <v>50</v>
      </c>
      <c r="AQ269" s="100">
        <v>12525</v>
      </c>
      <c r="AR269" s="100">
        <f t="shared" si="135"/>
        <v>23019</v>
      </c>
      <c r="AS269" t="s">
        <v>1753</v>
      </c>
      <c r="AT269" s="103">
        <f t="shared" si="136"/>
        <v>2312525</v>
      </c>
      <c r="AW269">
        <v>44.32</v>
      </c>
      <c r="AX269">
        <v>0</v>
      </c>
      <c r="AY269">
        <v>44.31</v>
      </c>
      <c r="BF269" s="107"/>
      <c r="BG269" s="107"/>
      <c r="BH269" s="107"/>
      <c r="BI269" s="107"/>
      <c r="BJ269" s="107"/>
      <c r="BV269" s="1">
        <v>0</v>
      </c>
    </row>
    <row r="270" spans="1:74" hidden="1" outlineLevel="1">
      <c r="A270" t="s">
        <v>2555</v>
      </c>
      <c r="B270" s="9" t="s">
        <v>980</v>
      </c>
      <c r="C270" s="1">
        <f t="shared" si="125"/>
        <v>6</v>
      </c>
      <c r="D270" s="7">
        <f t="shared" si="126"/>
        <v>3</v>
      </c>
      <c r="E270" s="7">
        <f t="shared" si="127"/>
        <v>3</v>
      </c>
      <c r="F270" s="7">
        <f t="shared" si="128"/>
        <v>1</v>
      </c>
      <c r="G270" s="7">
        <f t="shared" si="137"/>
        <v>2</v>
      </c>
      <c r="H270" s="48">
        <f t="shared" si="129"/>
        <v>2</v>
      </c>
      <c r="I270" s="163">
        <f t="shared" si="130"/>
        <v>0.33333333333333331</v>
      </c>
      <c r="J270" s="8"/>
      <c r="K270" s="2">
        <f t="shared" si="131"/>
        <v>0</v>
      </c>
      <c r="L270" s="2">
        <f t="shared" si="132"/>
        <v>0</v>
      </c>
      <c r="M270" s="2">
        <f t="shared" si="133"/>
        <v>0.66666666666666663</v>
      </c>
      <c r="N270" s="2"/>
      <c r="O270" s="2">
        <f t="shared" si="134"/>
        <v>0.33333333333333337</v>
      </c>
      <c r="P270" s="1"/>
      <c r="Q270" s="1">
        <v>0</v>
      </c>
      <c r="R270" s="1">
        <v>4</v>
      </c>
      <c r="S270" s="1">
        <v>2</v>
      </c>
      <c r="T270" s="1">
        <v>0</v>
      </c>
      <c r="U270" s="1"/>
      <c r="V270" s="144"/>
      <c r="W270" s="1"/>
      <c r="X270" s="1"/>
      <c r="Y270" s="1">
        <v>0</v>
      </c>
      <c r="Z270" s="1">
        <v>0</v>
      </c>
      <c r="AA270" s="1"/>
      <c r="AB270" s="1"/>
      <c r="AC270" s="1"/>
      <c r="AD270" s="1"/>
      <c r="AI270" t="str">
        <f t="shared" si="138"/>
        <v>Chesterville</v>
      </c>
      <c r="AJ270" t="s">
        <v>2477</v>
      </c>
      <c r="AK270" s="150">
        <v>2</v>
      </c>
      <c r="AN270" s="91">
        <v>23</v>
      </c>
      <c r="AO270" s="93">
        <v>7</v>
      </c>
      <c r="AP270" s="93">
        <v>15</v>
      </c>
      <c r="AQ270" s="100">
        <v>12595</v>
      </c>
      <c r="AR270" s="100">
        <f t="shared" si="135"/>
        <v>23007</v>
      </c>
      <c r="AS270" t="s">
        <v>1753</v>
      </c>
      <c r="AT270" s="103">
        <f t="shared" si="136"/>
        <v>2312595</v>
      </c>
      <c r="AW270">
        <v>37.630000000000003</v>
      </c>
      <c r="AX270">
        <v>1.17</v>
      </c>
      <c r="AY270">
        <v>36.46</v>
      </c>
      <c r="BF270" s="107"/>
      <c r="BG270" s="107"/>
      <c r="BH270" s="107"/>
      <c r="BI270" s="107"/>
      <c r="BJ270" s="107"/>
      <c r="BV270" s="1">
        <v>0</v>
      </c>
    </row>
    <row r="271" spans="1:74" hidden="1" outlineLevel="1">
      <c r="A271" t="s">
        <v>904</v>
      </c>
      <c r="B271" s="9" t="s">
        <v>980</v>
      </c>
      <c r="C271" s="1">
        <f t="shared" si="125"/>
        <v>18</v>
      </c>
      <c r="D271" s="7">
        <f t="shared" si="126"/>
        <v>4</v>
      </c>
      <c r="E271" s="7">
        <f t="shared" si="127"/>
        <v>4</v>
      </c>
      <c r="F271" s="7">
        <f t="shared" si="128"/>
        <v>2</v>
      </c>
      <c r="G271" s="7">
        <f t="shared" si="137"/>
        <v>1</v>
      </c>
      <c r="H271" s="48">
        <f t="shared" si="129"/>
        <v>5</v>
      </c>
      <c r="I271" s="163">
        <f t="shared" si="130"/>
        <v>0.27777777777777779</v>
      </c>
      <c r="J271" s="8"/>
      <c r="K271" s="2">
        <f t="shared" si="131"/>
        <v>0</v>
      </c>
      <c r="L271" s="2">
        <f t="shared" si="132"/>
        <v>0</v>
      </c>
      <c r="M271" s="2">
        <f t="shared" si="133"/>
        <v>0.33333333333333331</v>
      </c>
      <c r="N271" s="2"/>
      <c r="O271" s="2">
        <f t="shared" si="134"/>
        <v>0.66666666666666674</v>
      </c>
      <c r="P271" s="1"/>
      <c r="Q271" s="1">
        <v>0</v>
      </c>
      <c r="R271" s="1">
        <v>6</v>
      </c>
      <c r="S271" s="1">
        <v>11</v>
      </c>
      <c r="T271" s="1">
        <v>1</v>
      </c>
      <c r="U271" s="1"/>
      <c r="V271" s="144"/>
      <c r="W271" s="1"/>
      <c r="X271" s="1"/>
      <c r="Y271" s="1">
        <v>0</v>
      </c>
      <c r="Z271" s="1">
        <v>0</v>
      </c>
      <c r="AA271" s="1"/>
      <c r="AB271" s="1"/>
      <c r="AC271" s="1"/>
      <c r="AD271" s="1"/>
      <c r="AI271" t="str">
        <f t="shared" si="138"/>
        <v>China</v>
      </c>
      <c r="AJ271" t="s">
        <v>2658</v>
      </c>
      <c r="AK271" s="150">
        <v>1</v>
      </c>
      <c r="AN271" s="91">
        <v>23</v>
      </c>
      <c r="AO271" s="93">
        <v>11</v>
      </c>
      <c r="AP271" s="93">
        <v>30</v>
      </c>
      <c r="AQ271" s="100">
        <v>12735</v>
      </c>
      <c r="AR271" s="100">
        <f t="shared" si="135"/>
        <v>23011</v>
      </c>
      <c r="AS271" t="s">
        <v>1753</v>
      </c>
      <c r="AT271" s="103">
        <f t="shared" si="136"/>
        <v>2312735</v>
      </c>
      <c r="AW271">
        <v>56.77</v>
      </c>
      <c r="AX271">
        <v>6.93</v>
      </c>
      <c r="AY271">
        <v>49.85</v>
      </c>
      <c r="BF271" s="107"/>
      <c r="BG271" s="107"/>
      <c r="BH271" s="107"/>
      <c r="BI271" s="107"/>
      <c r="BJ271" s="107"/>
      <c r="BV271" s="1">
        <v>0</v>
      </c>
    </row>
    <row r="272" spans="1:74" hidden="1" outlineLevel="1">
      <c r="A272" t="s">
        <v>1246</v>
      </c>
      <c r="B272" s="9" t="s">
        <v>980</v>
      </c>
      <c r="C272" s="1">
        <f t="shared" si="125"/>
        <v>3</v>
      </c>
      <c r="D272" s="7">
        <f t="shared" si="126"/>
        <v>3</v>
      </c>
      <c r="E272" s="7">
        <f t="shared" si="127"/>
        <v>3</v>
      </c>
      <c r="F272" s="7">
        <f t="shared" si="128"/>
        <v>2</v>
      </c>
      <c r="G272" s="7">
        <f t="shared" si="137"/>
        <v>1</v>
      </c>
      <c r="H272" s="48">
        <f t="shared" si="129"/>
        <v>1</v>
      </c>
      <c r="I272" s="163">
        <f t="shared" si="130"/>
        <v>0.33333333333333331</v>
      </c>
      <c r="J272" s="8"/>
      <c r="K272" s="2">
        <f t="shared" si="131"/>
        <v>0</v>
      </c>
      <c r="L272" s="2">
        <f t="shared" si="132"/>
        <v>0</v>
      </c>
      <c r="M272" s="2">
        <f t="shared" si="133"/>
        <v>0.33333333333333331</v>
      </c>
      <c r="N272" s="2"/>
      <c r="O272" s="2">
        <f t="shared" si="134"/>
        <v>0.66666666666666674</v>
      </c>
      <c r="P272" s="1"/>
      <c r="Q272" s="1">
        <v>0</v>
      </c>
      <c r="R272" s="1">
        <v>1</v>
      </c>
      <c r="S272" s="1">
        <v>2</v>
      </c>
      <c r="T272" s="1">
        <v>0</v>
      </c>
      <c r="U272" s="1"/>
      <c r="V272" s="144"/>
      <c r="W272" s="1"/>
      <c r="X272" s="1"/>
      <c r="Y272" s="1">
        <v>0</v>
      </c>
      <c r="Z272" s="1">
        <v>0</v>
      </c>
      <c r="AA272" s="1"/>
      <c r="AB272" s="1"/>
      <c r="AC272" s="1"/>
      <c r="AD272" s="1"/>
      <c r="AI272" t="str">
        <f t="shared" si="138"/>
        <v>Clifton</v>
      </c>
      <c r="AJ272" t="s">
        <v>883</v>
      </c>
      <c r="AK272" s="150">
        <v>2</v>
      </c>
      <c r="AN272" s="91">
        <v>23</v>
      </c>
      <c r="AO272" s="93">
        <v>19</v>
      </c>
      <c r="AP272" s="93">
        <v>55</v>
      </c>
      <c r="AQ272" s="100">
        <v>13365</v>
      </c>
      <c r="AR272" s="100">
        <f t="shared" si="135"/>
        <v>23019</v>
      </c>
      <c r="AS272" t="s">
        <v>1753</v>
      </c>
      <c r="AT272" s="103">
        <f t="shared" si="136"/>
        <v>2313365</v>
      </c>
      <c r="AW272">
        <v>35.82</v>
      </c>
      <c r="AX272">
        <v>1.43</v>
      </c>
      <c r="AY272">
        <v>34.39</v>
      </c>
      <c r="BF272" s="107"/>
      <c r="BG272" s="107"/>
      <c r="BH272" s="107"/>
      <c r="BI272" s="107"/>
      <c r="BJ272" s="107"/>
      <c r="BV272" s="1">
        <v>0</v>
      </c>
    </row>
    <row r="273" spans="1:74" hidden="1" outlineLevel="1">
      <c r="A273" t="s">
        <v>2325</v>
      </c>
      <c r="B273" s="9" t="s">
        <v>980</v>
      </c>
      <c r="C273" s="1">
        <f t="shared" si="125"/>
        <v>6</v>
      </c>
      <c r="D273" s="7">
        <f t="shared" si="126"/>
        <v>3</v>
      </c>
      <c r="E273" s="7">
        <f t="shared" si="127"/>
        <v>3</v>
      </c>
      <c r="F273" s="7">
        <f t="shared" si="128"/>
        <v>2</v>
      </c>
      <c r="G273" s="7">
        <f t="shared" si="137"/>
        <v>1</v>
      </c>
      <c r="H273" s="48">
        <f t="shared" si="129"/>
        <v>2</v>
      </c>
      <c r="I273" s="163">
        <f t="shared" si="130"/>
        <v>0.33333333333333331</v>
      </c>
      <c r="J273" s="8"/>
      <c r="K273" s="2">
        <f t="shared" si="131"/>
        <v>0</v>
      </c>
      <c r="L273" s="2">
        <f t="shared" si="132"/>
        <v>0</v>
      </c>
      <c r="M273" s="2">
        <f t="shared" si="133"/>
        <v>0.33333333333333331</v>
      </c>
      <c r="N273" s="2"/>
      <c r="O273" s="2">
        <f t="shared" si="134"/>
        <v>0.66666666666666674</v>
      </c>
      <c r="P273" s="1"/>
      <c r="Q273" s="1">
        <v>0</v>
      </c>
      <c r="R273" s="1">
        <v>2</v>
      </c>
      <c r="S273" s="1">
        <v>4</v>
      </c>
      <c r="T273" s="1">
        <v>0</v>
      </c>
      <c r="U273" s="1"/>
      <c r="V273" s="144"/>
      <c r="W273" s="1"/>
      <c r="X273" s="1"/>
      <c r="Y273" s="1">
        <v>0</v>
      </c>
      <c r="Z273" s="1">
        <v>0</v>
      </c>
      <c r="AA273" s="1"/>
      <c r="AB273" s="1"/>
      <c r="AC273" s="1"/>
      <c r="AD273" s="1"/>
      <c r="AI273" t="str">
        <f t="shared" si="138"/>
        <v>Clinton</v>
      </c>
      <c r="AJ273" t="s">
        <v>2658</v>
      </c>
      <c r="AK273" s="150">
        <v>2</v>
      </c>
      <c r="AN273" s="91">
        <v>23</v>
      </c>
      <c r="AO273" s="93">
        <v>11</v>
      </c>
      <c r="AP273" s="93">
        <v>35</v>
      </c>
      <c r="AQ273" s="100">
        <v>13470</v>
      </c>
      <c r="AR273" s="100">
        <f t="shared" si="135"/>
        <v>23011</v>
      </c>
      <c r="AS273" t="s">
        <v>1753</v>
      </c>
      <c r="AT273" s="103">
        <f t="shared" si="136"/>
        <v>2313470</v>
      </c>
      <c r="AW273">
        <v>44.83</v>
      </c>
      <c r="AX273">
        <v>0.95</v>
      </c>
      <c r="AY273">
        <v>43.89</v>
      </c>
      <c r="BF273" s="107"/>
      <c r="BG273" s="107"/>
      <c r="BH273" s="107"/>
      <c r="BI273" s="107"/>
      <c r="BJ273" s="107"/>
      <c r="BV273" s="1">
        <v>0</v>
      </c>
    </row>
    <row r="274" spans="1:74" hidden="1" outlineLevel="1">
      <c r="A274" t="s">
        <v>1701</v>
      </c>
      <c r="B274" s="9" t="s">
        <v>980</v>
      </c>
      <c r="C274" s="1">
        <f t="shared" si="125"/>
        <v>0</v>
      </c>
      <c r="D274" s="7" t="e">
        <f t="shared" si="126"/>
        <v>#N/A</v>
      </c>
      <c r="E274" s="7" t="e">
        <f t="shared" si="127"/>
        <v>#N/A</v>
      </c>
      <c r="F274" s="7">
        <f t="shared" si="128"/>
        <v>0</v>
      </c>
      <c r="G274" s="7">
        <f t="shared" si="137"/>
        <v>0</v>
      </c>
      <c r="H274" s="48" t="e">
        <f t="shared" si="129"/>
        <v>#NUM!</v>
      </c>
      <c r="I274" s="163" t="e">
        <f t="shared" si="130"/>
        <v>#NUM!</v>
      </c>
      <c r="J274" s="8"/>
      <c r="K274" s="2" t="str">
        <f t="shared" si="131"/>
        <v>-</v>
      </c>
      <c r="L274" s="2" t="str">
        <f t="shared" si="132"/>
        <v>-</v>
      </c>
      <c r="M274" s="2" t="str">
        <f t="shared" si="133"/>
        <v>-</v>
      </c>
      <c r="N274" s="2"/>
      <c r="O274" s="2" t="str">
        <f t="shared" si="134"/>
        <v>-</v>
      </c>
      <c r="P274" s="1"/>
      <c r="Q274" s="1"/>
      <c r="R274" s="1"/>
      <c r="S274" s="1"/>
      <c r="T274" s="1"/>
      <c r="U274" s="1"/>
      <c r="V274" s="144"/>
      <c r="W274" s="1"/>
      <c r="X274" s="1"/>
      <c r="Y274" s="1"/>
      <c r="Z274" s="1"/>
      <c r="AA274" s="1"/>
      <c r="AB274" s="1"/>
      <c r="AC274" s="1"/>
      <c r="AD274" s="1"/>
      <c r="AI274" t="str">
        <f t="shared" si="138"/>
        <v>Codyville</v>
      </c>
      <c r="AJ274" t="s">
        <v>650</v>
      </c>
      <c r="AK274" s="150">
        <v>2</v>
      </c>
      <c r="AN274" s="91">
        <v>23</v>
      </c>
      <c r="AO274" s="93">
        <v>29</v>
      </c>
      <c r="AP274" s="93">
        <v>50</v>
      </c>
      <c r="AQ274" s="100">
        <v>13610</v>
      </c>
      <c r="AR274" s="100">
        <f t="shared" si="135"/>
        <v>23029</v>
      </c>
      <c r="AS274" t="s">
        <v>1112</v>
      </c>
      <c r="AT274" s="103">
        <f t="shared" si="136"/>
        <v>2313610</v>
      </c>
      <c r="AW274">
        <v>54.99</v>
      </c>
      <c r="AX274">
        <v>0.17</v>
      </c>
      <c r="AY274">
        <v>54.82</v>
      </c>
      <c r="BF274" s="107"/>
      <c r="BG274" s="107"/>
      <c r="BH274" s="107"/>
      <c r="BI274" s="107"/>
      <c r="BJ274" s="107"/>
      <c r="BV274" s="1"/>
    </row>
    <row r="275" spans="1:74" hidden="1" outlineLevel="1">
      <c r="A275" t="s">
        <v>3248</v>
      </c>
      <c r="B275" s="9" t="s">
        <v>980</v>
      </c>
      <c r="C275" s="1">
        <f t="shared" si="125"/>
        <v>7</v>
      </c>
      <c r="D275" s="7">
        <f t="shared" si="126"/>
        <v>3</v>
      </c>
      <c r="E275" s="7">
        <f t="shared" si="127"/>
        <v>3</v>
      </c>
      <c r="F275" s="7">
        <f t="shared" si="128"/>
        <v>0</v>
      </c>
      <c r="G275" s="7">
        <f t="shared" si="137"/>
        <v>1</v>
      </c>
      <c r="H275" s="48">
        <f t="shared" si="129"/>
        <v>5</v>
      </c>
      <c r="I275" s="163">
        <f t="shared" si="130"/>
        <v>0.7142857142857143</v>
      </c>
      <c r="J275" s="8"/>
      <c r="K275" s="2">
        <f t="shared" si="131"/>
        <v>0</v>
      </c>
      <c r="L275" s="2">
        <f t="shared" si="132"/>
        <v>0</v>
      </c>
      <c r="M275" s="2">
        <f t="shared" si="133"/>
        <v>0</v>
      </c>
      <c r="N275" s="2"/>
      <c r="O275" s="2">
        <f t="shared" si="134"/>
        <v>1</v>
      </c>
      <c r="P275" s="1"/>
      <c r="Q275" s="1">
        <v>0</v>
      </c>
      <c r="R275" s="1">
        <v>0</v>
      </c>
      <c r="S275" s="1">
        <v>6</v>
      </c>
      <c r="T275" s="1">
        <v>1</v>
      </c>
      <c r="U275" s="1"/>
      <c r="V275" s="144"/>
      <c r="W275" s="1"/>
      <c r="X275" s="1"/>
      <c r="Y275" s="1">
        <v>0</v>
      </c>
      <c r="Z275" s="1">
        <v>0</v>
      </c>
      <c r="AA275" s="1"/>
      <c r="AB275" s="1"/>
      <c r="AC275" s="1"/>
      <c r="AD275" s="1"/>
      <c r="AI275" t="str">
        <f t="shared" si="138"/>
        <v>Columbia</v>
      </c>
      <c r="AJ275" t="s">
        <v>650</v>
      </c>
      <c r="AK275" s="150">
        <v>2</v>
      </c>
      <c r="AN275" s="91">
        <v>23</v>
      </c>
      <c r="AO275" s="93">
        <v>29</v>
      </c>
      <c r="AP275" s="93">
        <v>55</v>
      </c>
      <c r="AQ275" s="100">
        <v>13750</v>
      </c>
      <c r="AR275" s="100">
        <f t="shared" si="135"/>
        <v>23029</v>
      </c>
      <c r="AS275" t="s">
        <v>1753</v>
      </c>
      <c r="AT275" s="103">
        <f t="shared" si="136"/>
        <v>2313750</v>
      </c>
      <c r="AW275">
        <v>36.270000000000003</v>
      </c>
      <c r="AX275">
        <v>0.27</v>
      </c>
      <c r="AY275">
        <v>36</v>
      </c>
      <c r="BF275" s="107"/>
      <c r="BG275" s="107"/>
      <c r="BH275" s="107"/>
      <c r="BI275" s="107"/>
      <c r="BJ275" s="107"/>
      <c r="BV275" s="1">
        <v>0</v>
      </c>
    </row>
    <row r="276" spans="1:74" hidden="1" outlineLevel="1">
      <c r="A276" t="s">
        <v>202</v>
      </c>
      <c r="B276" s="9" t="s">
        <v>980</v>
      </c>
      <c r="C276" s="1">
        <f t="shared" si="125"/>
        <v>11</v>
      </c>
      <c r="D276" s="7">
        <f t="shared" si="126"/>
        <v>4</v>
      </c>
      <c r="E276" s="7">
        <f t="shared" si="127"/>
        <v>4</v>
      </c>
      <c r="F276" s="7">
        <f t="shared" si="128"/>
        <v>3</v>
      </c>
      <c r="G276" s="7">
        <f t="shared" si="137"/>
        <v>2</v>
      </c>
      <c r="H276" s="48">
        <f t="shared" si="129"/>
        <v>2</v>
      </c>
      <c r="I276" s="163">
        <f t="shared" si="130"/>
        <v>0.18181818181818182</v>
      </c>
      <c r="J276" s="8"/>
      <c r="K276" s="2">
        <f t="shared" si="131"/>
        <v>0</v>
      </c>
      <c r="L276" s="2">
        <f t="shared" si="132"/>
        <v>0</v>
      </c>
      <c r="M276" s="2">
        <f t="shared" si="133"/>
        <v>9.0909090909090912E-2</v>
      </c>
      <c r="N276" s="2"/>
      <c r="O276" s="2">
        <f t="shared" si="134"/>
        <v>0.90909090909090906</v>
      </c>
      <c r="P276" s="1"/>
      <c r="Q276" s="1">
        <v>0</v>
      </c>
      <c r="R276" s="1">
        <v>1</v>
      </c>
      <c r="S276" s="1">
        <v>4</v>
      </c>
      <c r="T276" s="1">
        <v>6</v>
      </c>
      <c r="U276" s="1"/>
      <c r="V276" s="144"/>
      <c r="W276" s="1"/>
      <c r="X276" s="1"/>
      <c r="Y276" s="1">
        <v>0</v>
      </c>
      <c r="Z276" s="1">
        <v>0</v>
      </c>
      <c r="AA276" s="1"/>
      <c r="AB276" s="1"/>
      <c r="AC276" s="1"/>
      <c r="AD276" s="1"/>
      <c r="AI276" t="str">
        <f t="shared" si="138"/>
        <v>Columbia Falls</v>
      </c>
      <c r="AJ276" t="s">
        <v>650</v>
      </c>
      <c r="AK276" s="150">
        <v>2</v>
      </c>
      <c r="AN276" s="91">
        <v>23</v>
      </c>
      <c r="AO276" s="93">
        <v>29</v>
      </c>
      <c r="AP276" s="93">
        <v>60</v>
      </c>
      <c r="AQ276" s="100">
        <v>13820</v>
      </c>
      <c r="AR276" s="100">
        <f t="shared" si="135"/>
        <v>23029</v>
      </c>
      <c r="AS276" t="s">
        <v>1753</v>
      </c>
      <c r="AT276" s="103">
        <f t="shared" si="136"/>
        <v>2313820</v>
      </c>
      <c r="AW276">
        <v>24.66</v>
      </c>
      <c r="AX276">
        <v>0.14000000000000001</v>
      </c>
      <c r="AY276">
        <v>24.53</v>
      </c>
      <c r="BF276" s="107"/>
      <c r="BG276" s="107"/>
      <c r="BH276" s="107"/>
      <c r="BI276" s="107"/>
      <c r="BJ276" s="107"/>
      <c r="BV276" s="1">
        <v>0</v>
      </c>
    </row>
    <row r="277" spans="1:74" hidden="1" outlineLevel="1">
      <c r="A277" t="s">
        <v>1722</v>
      </c>
      <c r="B277" s="9" t="s">
        <v>980</v>
      </c>
      <c r="C277" s="1">
        <f t="shared" si="125"/>
        <v>0</v>
      </c>
      <c r="D277" s="7" t="e">
        <f t="shared" si="126"/>
        <v>#N/A</v>
      </c>
      <c r="E277" s="7" t="e">
        <f t="shared" si="127"/>
        <v>#N/A</v>
      </c>
      <c r="F277" s="7">
        <f t="shared" si="128"/>
        <v>0</v>
      </c>
      <c r="G277" s="7">
        <f t="shared" si="137"/>
        <v>0</v>
      </c>
      <c r="H277" s="48" t="e">
        <f t="shared" si="129"/>
        <v>#NUM!</v>
      </c>
      <c r="I277" s="163" t="e">
        <f t="shared" si="130"/>
        <v>#NUM!</v>
      </c>
      <c r="J277" s="8"/>
      <c r="K277" s="2" t="str">
        <f t="shared" si="131"/>
        <v>-</v>
      </c>
      <c r="L277" s="2" t="str">
        <f t="shared" si="132"/>
        <v>-</v>
      </c>
      <c r="M277" s="2" t="str">
        <f t="shared" si="133"/>
        <v>-</v>
      </c>
      <c r="N277" s="2"/>
      <c r="O277" s="2" t="str">
        <f t="shared" si="134"/>
        <v>-</v>
      </c>
      <c r="P277" s="1"/>
      <c r="Q277" s="1"/>
      <c r="R277" s="1"/>
      <c r="S277" s="1"/>
      <c r="T277" s="1"/>
      <c r="U277" s="1"/>
      <c r="V277" s="144"/>
      <c r="W277" s="1"/>
      <c r="X277" s="1"/>
      <c r="Y277" s="1"/>
      <c r="Z277" s="1"/>
      <c r="AA277" s="1"/>
      <c r="AB277" s="1"/>
      <c r="AC277" s="1"/>
      <c r="AD277" s="1"/>
      <c r="AI277" t="str">
        <f>A277</f>
        <v>Connor</v>
      </c>
      <c r="AJ277" t="s">
        <v>2958</v>
      </c>
      <c r="AK277" s="150">
        <v>2</v>
      </c>
      <c r="AN277" s="91">
        <v>23</v>
      </c>
      <c r="AO277" s="93">
        <v>3</v>
      </c>
      <c r="AP277" s="93">
        <v>63</v>
      </c>
      <c r="AQ277" s="100">
        <v>13900</v>
      </c>
      <c r="AR277" s="100">
        <f t="shared" si="135"/>
        <v>23003</v>
      </c>
      <c r="AS277" t="s">
        <v>1940</v>
      </c>
      <c r="AT277" s="103">
        <f t="shared" si="136"/>
        <v>2313900</v>
      </c>
      <c r="AW277">
        <v>39.51</v>
      </c>
      <c r="AX277">
        <v>0.09</v>
      </c>
      <c r="AY277">
        <v>39.43</v>
      </c>
      <c r="BF277" s="107"/>
      <c r="BG277" s="107"/>
      <c r="BH277" s="107"/>
      <c r="BI277" s="107"/>
      <c r="BJ277" s="107"/>
      <c r="BV277" s="1"/>
    </row>
    <row r="278" spans="1:74" hidden="1" outlineLevel="1">
      <c r="A278" t="s">
        <v>2469</v>
      </c>
      <c r="B278" s="9" t="s">
        <v>980</v>
      </c>
      <c r="C278" s="1">
        <f t="shared" si="125"/>
        <v>4</v>
      </c>
      <c r="D278" s="7">
        <f t="shared" si="126"/>
        <v>3</v>
      </c>
      <c r="E278" s="7">
        <f t="shared" si="127"/>
        <v>3</v>
      </c>
      <c r="F278" s="7">
        <f t="shared" si="128"/>
        <v>1</v>
      </c>
      <c r="G278" s="7">
        <f t="shared" si="137"/>
        <v>1</v>
      </c>
      <c r="H278" s="48">
        <f t="shared" si="129"/>
        <v>0</v>
      </c>
      <c r="I278" s="163">
        <f t="shared" si="130"/>
        <v>0</v>
      </c>
      <c r="J278" s="8"/>
      <c r="K278" s="2">
        <f t="shared" si="131"/>
        <v>0</v>
      </c>
      <c r="L278" s="2">
        <f t="shared" si="132"/>
        <v>0</v>
      </c>
      <c r="M278" s="2">
        <f t="shared" si="133"/>
        <v>0.5</v>
      </c>
      <c r="N278" s="2"/>
      <c r="O278" s="2">
        <f t="shared" si="134"/>
        <v>0.5</v>
      </c>
      <c r="P278" s="1"/>
      <c r="Q278" s="1">
        <v>0</v>
      </c>
      <c r="R278" s="1">
        <v>2</v>
      </c>
      <c r="S278" s="1">
        <v>2</v>
      </c>
      <c r="T278" s="1">
        <v>0</v>
      </c>
      <c r="U278" s="1"/>
      <c r="V278" s="144"/>
      <c r="W278" s="1"/>
      <c r="X278" s="1"/>
      <c r="Y278" s="1">
        <v>0</v>
      </c>
      <c r="Z278" s="1">
        <v>0</v>
      </c>
      <c r="AA278" s="1"/>
      <c r="AB278" s="1"/>
      <c r="AC278" s="1"/>
      <c r="AD278" s="1"/>
      <c r="AI278" t="str">
        <f>A278</f>
        <v>Cooper</v>
      </c>
      <c r="AJ278" t="s">
        <v>650</v>
      </c>
      <c r="AK278" s="150">
        <v>2</v>
      </c>
      <c r="AN278" s="91">
        <v>23</v>
      </c>
      <c r="AO278" s="93">
        <v>29</v>
      </c>
      <c r="AP278" s="93">
        <v>65</v>
      </c>
      <c r="AQ278" s="100">
        <v>14100</v>
      </c>
      <c r="AR278" s="100">
        <f t="shared" si="135"/>
        <v>23029</v>
      </c>
      <c r="AS278" t="s">
        <v>1753</v>
      </c>
      <c r="AT278" s="103">
        <f t="shared" si="136"/>
        <v>2314100</v>
      </c>
      <c r="AW278">
        <v>32.909999999999997</v>
      </c>
      <c r="AX278">
        <v>1.79</v>
      </c>
      <c r="AY278">
        <v>31.11</v>
      </c>
      <c r="BF278" s="107"/>
      <c r="BG278" s="107"/>
      <c r="BH278" s="107"/>
      <c r="BI278" s="107"/>
      <c r="BJ278" s="107"/>
      <c r="BV278" s="1">
        <v>0</v>
      </c>
    </row>
    <row r="279" spans="1:74" hidden="1" outlineLevel="1">
      <c r="A279" t="s">
        <v>317</v>
      </c>
      <c r="B279" s="9" t="s">
        <v>980</v>
      </c>
      <c r="C279" s="1">
        <f t="shared" si="125"/>
        <v>0</v>
      </c>
      <c r="D279" s="7">
        <f t="shared" si="126"/>
        <v>1</v>
      </c>
      <c r="E279" s="7">
        <f t="shared" si="127"/>
        <v>1</v>
      </c>
      <c r="F279" s="7">
        <f t="shared" si="128"/>
        <v>0</v>
      </c>
      <c r="G279" s="7">
        <f t="shared" si="137"/>
        <v>0</v>
      </c>
      <c r="H279" s="48">
        <f t="shared" si="129"/>
        <v>0</v>
      </c>
      <c r="I279" s="163" t="e">
        <f t="shared" si="130"/>
        <v>#DIV/0!</v>
      </c>
      <c r="J279" s="8"/>
      <c r="K279" s="2" t="str">
        <f t="shared" si="131"/>
        <v>-</v>
      </c>
      <c r="L279" s="2" t="str">
        <f t="shared" si="132"/>
        <v>-</v>
      </c>
      <c r="M279" s="2" t="str">
        <f t="shared" si="133"/>
        <v>-</v>
      </c>
      <c r="N279" s="2"/>
      <c r="O279" s="2" t="str">
        <f t="shared" si="134"/>
        <v>-</v>
      </c>
      <c r="P279" s="1"/>
      <c r="Q279" s="1">
        <v>0</v>
      </c>
      <c r="R279" s="1">
        <v>0</v>
      </c>
      <c r="S279" s="1">
        <v>0</v>
      </c>
      <c r="T279" s="1">
        <v>0</v>
      </c>
      <c r="U279" s="1"/>
      <c r="V279" s="144"/>
      <c r="W279" s="1"/>
      <c r="X279" s="1"/>
      <c r="Y279" s="1">
        <v>0</v>
      </c>
      <c r="Z279" s="1">
        <v>0</v>
      </c>
      <c r="AA279" s="1"/>
      <c r="AB279" s="1"/>
      <c r="AC279" s="1"/>
      <c r="AD279" s="1"/>
      <c r="AI279" t="str">
        <f t="shared" si="138"/>
        <v>Coplin</v>
      </c>
      <c r="AJ279" t="s">
        <v>2477</v>
      </c>
      <c r="AK279" s="150">
        <v>2</v>
      </c>
      <c r="AN279" s="91">
        <v>23</v>
      </c>
      <c r="AO279" s="93">
        <v>7</v>
      </c>
      <c r="AP279" s="93">
        <v>20</v>
      </c>
      <c r="AQ279" s="100">
        <v>14205</v>
      </c>
      <c r="AR279" s="100">
        <f t="shared" si="135"/>
        <v>23007</v>
      </c>
      <c r="AS279" t="s">
        <v>1112</v>
      </c>
      <c r="AT279" s="103">
        <f t="shared" si="136"/>
        <v>2314205</v>
      </c>
      <c r="AW279">
        <v>33.06</v>
      </c>
      <c r="AX279">
        <v>0</v>
      </c>
      <c r="AY279">
        <v>33.06</v>
      </c>
      <c r="BF279" s="107"/>
      <c r="BG279" s="107"/>
      <c r="BH279" s="107"/>
      <c r="BI279" s="107"/>
      <c r="BJ279" s="107"/>
      <c r="BV279" s="1">
        <v>0</v>
      </c>
    </row>
    <row r="280" spans="1:74" hidden="1" outlineLevel="1">
      <c r="A280" t="s">
        <v>2105</v>
      </c>
      <c r="B280" s="9" t="s">
        <v>980</v>
      </c>
      <c r="C280" s="1">
        <f t="shared" si="125"/>
        <v>8</v>
      </c>
      <c r="D280" s="7">
        <f t="shared" si="126"/>
        <v>3</v>
      </c>
      <c r="E280" s="7">
        <f t="shared" si="127"/>
        <v>3</v>
      </c>
      <c r="F280" s="7">
        <f t="shared" si="128"/>
        <v>0</v>
      </c>
      <c r="G280" s="7">
        <f t="shared" si="137"/>
        <v>1</v>
      </c>
      <c r="H280" s="48">
        <f t="shared" si="129"/>
        <v>2</v>
      </c>
      <c r="I280" s="163">
        <f t="shared" si="130"/>
        <v>0.25</v>
      </c>
      <c r="J280" s="8"/>
      <c r="K280" s="2">
        <f t="shared" si="131"/>
        <v>0</v>
      </c>
      <c r="L280" s="2">
        <f t="shared" si="132"/>
        <v>0</v>
      </c>
      <c r="M280" s="2">
        <f t="shared" si="133"/>
        <v>0</v>
      </c>
      <c r="N280" s="2"/>
      <c r="O280" s="2">
        <f t="shared" si="134"/>
        <v>1</v>
      </c>
      <c r="P280" s="1"/>
      <c r="Q280" s="1">
        <v>0</v>
      </c>
      <c r="R280" s="1">
        <v>0</v>
      </c>
      <c r="S280" s="1">
        <v>5</v>
      </c>
      <c r="T280" s="1">
        <v>3</v>
      </c>
      <c r="U280" s="1"/>
      <c r="V280" s="144"/>
      <c r="W280" s="1"/>
      <c r="X280" s="1"/>
      <c r="Y280" s="1">
        <v>0</v>
      </c>
      <c r="Z280" s="1">
        <v>0</v>
      </c>
      <c r="AA280" s="1"/>
      <c r="AB280" s="1"/>
      <c r="AC280" s="1"/>
      <c r="AD280" s="1"/>
      <c r="AI280" t="str">
        <f t="shared" si="138"/>
        <v>Corinna</v>
      </c>
      <c r="AJ280" t="s">
        <v>883</v>
      </c>
      <c r="AK280" s="150">
        <v>2</v>
      </c>
      <c r="AN280" s="91">
        <v>23</v>
      </c>
      <c r="AO280" s="93">
        <v>19</v>
      </c>
      <c r="AP280" s="93">
        <v>60</v>
      </c>
      <c r="AQ280" s="100">
        <v>14310</v>
      </c>
      <c r="AR280" s="100">
        <f t="shared" si="135"/>
        <v>23019</v>
      </c>
      <c r="AS280" t="s">
        <v>1753</v>
      </c>
      <c r="AT280" s="103">
        <f t="shared" si="136"/>
        <v>2314310</v>
      </c>
      <c r="AW280">
        <v>39.44</v>
      </c>
      <c r="AX280">
        <v>0.78</v>
      </c>
      <c r="AY280">
        <v>38.659999999999997</v>
      </c>
      <c r="BF280" s="107"/>
      <c r="BG280" s="107"/>
      <c r="BH280" s="107"/>
      <c r="BI280" s="107"/>
      <c r="BJ280" s="107"/>
      <c r="BV280" s="1">
        <v>0</v>
      </c>
    </row>
    <row r="281" spans="1:74" hidden="1" outlineLevel="1">
      <c r="A281" t="s">
        <v>3091</v>
      </c>
      <c r="B281" s="9" t="s">
        <v>980</v>
      </c>
      <c r="C281" s="1">
        <f t="shared" si="125"/>
        <v>0</v>
      </c>
      <c r="D281" s="7">
        <f t="shared" si="126"/>
        <v>1</v>
      </c>
      <c r="E281" s="7">
        <f t="shared" si="127"/>
        <v>1</v>
      </c>
      <c r="F281" s="7">
        <f t="shared" si="128"/>
        <v>0</v>
      </c>
      <c r="G281" s="7">
        <f t="shared" si="137"/>
        <v>0</v>
      </c>
      <c r="H281" s="48">
        <f t="shared" si="129"/>
        <v>0</v>
      </c>
      <c r="I281" s="163" t="e">
        <f t="shared" si="130"/>
        <v>#DIV/0!</v>
      </c>
      <c r="J281" s="8"/>
      <c r="K281" s="2" t="str">
        <f t="shared" si="131"/>
        <v>-</v>
      </c>
      <c r="L281" s="2" t="str">
        <f t="shared" si="132"/>
        <v>-</v>
      </c>
      <c r="M281" s="2" t="str">
        <f t="shared" si="133"/>
        <v>-</v>
      </c>
      <c r="N281" s="2"/>
      <c r="O281" s="2" t="str">
        <f t="shared" si="134"/>
        <v>-</v>
      </c>
      <c r="P281" s="1"/>
      <c r="Q281" s="1">
        <v>0</v>
      </c>
      <c r="R281" s="1">
        <v>0</v>
      </c>
      <c r="S281" s="1">
        <v>0</v>
      </c>
      <c r="T281" s="1">
        <v>0</v>
      </c>
      <c r="U281" s="1"/>
      <c r="V281" s="144"/>
      <c r="W281" s="1"/>
      <c r="X281" s="1"/>
      <c r="Y281" s="1">
        <v>0</v>
      </c>
      <c r="Z281" s="1">
        <v>0</v>
      </c>
      <c r="AA281" s="1"/>
      <c r="AB281" s="1"/>
      <c r="AC281" s="1"/>
      <c r="AD281" s="1"/>
      <c r="AI281" t="str">
        <f t="shared" si="138"/>
        <v>Corinth</v>
      </c>
      <c r="AJ281" t="s">
        <v>883</v>
      </c>
      <c r="AK281" s="150">
        <v>2</v>
      </c>
      <c r="AN281" s="91">
        <v>23</v>
      </c>
      <c r="AO281" s="93">
        <v>19</v>
      </c>
      <c r="AP281" s="93">
        <v>65</v>
      </c>
      <c r="AQ281" s="100">
        <v>14380</v>
      </c>
      <c r="AR281" s="100">
        <f t="shared" si="135"/>
        <v>23019</v>
      </c>
      <c r="AS281" t="s">
        <v>1753</v>
      </c>
      <c r="AT281" s="103">
        <f t="shared" si="136"/>
        <v>2314380</v>
      </c>
      <c r="AW281">
        <v>40.15</v>
      </c>
      <c r="AX281">
        <v>0</v>
      </c>
      <c r="AY281">
        <v>40.15</v>
      </c>
      <c r="BF281" s="107"/>
      <c r="BG281" s="107"/>
      <c r="BH281" s="107"/>
      <c r="BI281" s="107"/>
      <c r="BJ281" s="107"/>
      <c r="BV281" s="1">
        <v>0</v>
      </c>
    </row>
    <row r="282" spans="1:74" hidden="1" outlineLevel="1">
      <c r="A282" t="s">
        <v>1726</v>
      </c>
      <c r="B282" s="9" t="s">
        <v>980</v>
      </c>
      <c r="C282" s="1">
        <f t="shared" si="125"/>
        <v>8</v>
      </c>
      <c r="D282" s="7">
        <f t="shared" si="126"/>
        <v>4</v>
      </c>
      <c r="E282" s="7">
        <f t="shared" si="127"/>
        <v>4</v>
      </c>
      <c r="F282" s="7">
        <f t="shared" si="128"/>
        <v>3</v>
      </c>
      <c r="G282" s="7">
        <f t="shared" si="137"/>
        <v>2</v>
      </c>
      <c r="H282" s="48">
        <f t="shared" si="129"/>
        <v>3</v>
      </c>
      <c r="I282" s="163">
        <f t="shared" si="130"/>
        <v>0.375</v>
      </c>
      <c r="J282" s="8"/>
      <c r="K282" s="2">
        <f t="shared" si="131"/>
        <v>0</v>
      </c>
      <c r="L282" s="2">
        <f t="shared" si="132"/>
        <v>0</v>
      </c>
      <c r="M282" s="2">
        <f t="shared" si="133"/>
        <v>0.125</v>
      </c>
      <c r="N282" s="2"/>
      <c r="O282" s="2">
        <f t="shared" si="134"/>
        <v>0.875</v>
      </c>
      <c r="P282" s="1"/>
      <c r="Q282" s="1">
        <v>0</v>
      </c>
      <c r="R282" s="1">
        <v>1</v>
      </c>
      <c r="S282" s="1">
        <v>2</v>
      </c>
      <c r="T282" s="1">
        <v>5</v>
      </c>
      <c r="U282" s="1"/>
      <c r="V282" s="144"/>
      <c r="W282" s="1"/>
      <c r="X282" s="1"/>
      <c r="Y282" s="1">
        <v>0</v>
      </c>
      <c r="Z282" s="1">
        <v>0</v>
      </c>
      <c r="AA282" s="1"/>
      <c r="AB282" s="1"/>
      <c r="AC282" s="1"/>
      <c r="AD282" s="1"/>
      <c r="AI282" t="str">
        <f t="shared" si="138"/>
        <v>Cornish</v>
      </c>
      <c r="AJ282" t="s">
        <v>959</v>
      </c>
      <c r="AK282" s="150">
        <v>1</v>
      </c>
      <c r="AN282" s="91">
        <v>23</v>
      </c>
      <c r="AO282" s="93">
        <v>31</v>
      </c>
      <c r="AP282" s="93">
        <v>35</v>
      </c>
      <c r="AQ282" s="100">
        <v>14485</v>
      </c>
      <c r="AR282" s="100">
        <f t="shared" si="135"/>
        <v>23031</v>
      </c>
      <c r="AS282" t="s">
        <v>1753</v>
      </c>
      <c r="AT282" s="103">
        <f t="shared" si="136"/>
        <v>2314485</v>
      </c>
      <c r="AW282">
        <v>22.28</v>
      </c>
      <c r="AX282">
        <v>0.18</v>
      </c>
      <c r="AY282">
        <v>22.1</v>
      </c>
      <c r="BF282" s="107"/>
      <c r="BG282" s="107"/>
      <c r="BH282" s="107"/>
      <c r="BI282" s="107"/>
      <c r="BJ282" s="107"/>
      <c r="BV282" s="1">
        <v>0</v>
      </c>
    </row>
    <row r="283" spans="1:74" hidden="1" outlineLevel="1">
      <c r="A283" t="s">
        <v>1626</v>
      </c>
      <c r="B283" s="9" t="s">
        <v>980</v>
      </c>
      <c r="C283" s="1">
        <f t="shared" si="125"/>
        <v>2</v>
      </c>
      <c r="D283" s="7">
        <f t="shared" si="126"/>
        <v>3</v>
      </c>
      <c r="E283" s="7">
        <f t="shared" si="127"/>
        <v>3</v>
      </c>
      <c r="F283" s="7">
        <f t="shared" si="128"/>
        <v>1</v>
      </c>
      <c r="G283" s="7">
        <f t="shared" si="137"/>
        <v>0</v>
      </c>
      <c r="H283" s="48">
        <f t="shared" si="129"/>
        <v>0</v>
      </c>
      <c r="I283" s="163">
        <f t="shared" si="130"/>
        <v>0</v>
      </c>
      <c r="J283" s="8"/>
      <c r="K283" s="2">
        <f t="shared" si="131"/>
        <v>0</v>
      </c>
      <c r="L283" s="2">
        <f t="shared" si="132"/>
        <v>0</v>
      </c>
      <c r="M283" s="2">
        <f t="shared" si="133"/>
        <v>0.5</v>
      </c>
      <c r="N283" s="2"/>
      <c r="O283" s="2">
        <f t="shared" si="134"/>
        <v>0.5</v>
      </c>
      <c r="P283" s="1"/>
      <c r="Q283" s="1">
        <v>0</v>
      </c>
      <c r="R283" s="1">
        <v>1</v>
      </c>
      <c r="S283" s="1">
        <v>0</v>
      </c>
      <c r="T283" s="1">
        <v>1</v>
      </c>
      <c r="U283" s="1"/>
      <c r="V283" s="144"/>
      <c r="W283" s="1"/>
      <c r="X283" s="1"/>
      <c r="Y283" s="1">
        <v>0</v>
      </c>
      <c r="Z283" s="1">
        <v>0</v>
      </c>
      <c r="AA283" s="1"/>
      <c r="AB283" s="1"/>
      <c r="AC283" s="1"/>
      <c r="AD283" s="1"/>
      <c r="AI283" t="str">
        <f t="shared" si="138"/>
        <v>Cornville</v>
      </c>
      <c r="AJ283" t="s">
        <v>419</v>
      </c>
      <c r="AK283" s="150">
        <v>2</v>
      </c>
      <c r="AN283" s="91">
        <v>23</v>
      </c>
      <c r="AO283" s="93">
        <v>25</v>
      </c>
      <c r="AP283" s="93">
        <v>40</v>
      </c>
      <c r="AQ283" s="100">
        <v>14555</v>
      </c>
      <c r="AR283" s="100">
        <f t="shared" si="135"/>
        <v>23025</v>
      </c>
      <c r="AS283" t="s">
        <v>1753</v>
      </c>
      <c r="AT283" s="103">
        <f t="shared" si="136"/>
        <v>2314555</v>
      </c>
      <c r="AW283">
        <v>40.65</v>
      </c>
      <c r="AX283">
        <v>0.21</v>
      </c>
      <c r="AY283">
        <v>40.450000000000003</v>
      </c>
      <c r="BF283" s="107"/>
      <c r="BG283" s="107"/>
      <c r="BH283" s="107"/>
      <c r="BI283" s="107"/>
      <c r="BJ283" s="107"/>
      <c r="BV283" s="1">
        <v>0</v>
      </c>
    </row>
    <row r="284" spans="1:74" hidden="1" outlineLevel="1">
      <c r="A284" t="s">
        <v>1985</v>
      </c>
      <c r="B284" s="9" t="s">
        <v>980</v>
      </c>
      <c r="C284" s="1">
        <f t="shared" si="125"/>
        <v>0</v>
      </c>
      <c r="D284" s="7">
        <f t="shared" si="126"/>
        <v>1</v>
      </c>
      <c r="E284" s="7">
        <f t="shared" si="127"/>
        <v>1</v>
      </c>
      <c r="F284" s="7">
        <f t="shared" si="128"/>
        <v>0</v>
      </c>
      <c r="G284" s="7">
        <f t="shared" si="137"/>
        <v>0</v>
      </c>
      <c r="H284" s="48">
        <f t="shared" si="129"/>
        <v>0</v>
      </c>
      <c r="I284" s="163" t="e">
        <f t="shared" si="130"/>
        <v>#DIV/0!</v>
      </c>
      <c r="J284" s="8"/>
      <c r="K284" s="2" t="str">
        <f t="shared" si="131"/>
        <v>-</v>
      </c>
      <c r="L284" s="2" t="str">
        <f t="shared" si="132"/>
        <v>-</v>
      </c>
      <c r="M284" s="2" t="str">
        <f t="shared" si="133"/>
        <v>-</v>
      </c>
      <c r="N284" s="2"/>
      <c r="O284" s="2" t="str">
        <f t="shared" si="134"/>
        <v>-</v>
      </c>
      <c r="P284" s="1"/>
      <c r="Q284" s="1">
        <v>0</v>
      </c>
      <c r="R284" s="1">
        <v>0</v>
      </c>
      <c r="S284" s="1">
        <v>0</v>
      </c>
      <c r="T284" s="1">
        <v>0</v>
      </c>
      <c r="U284" s="1"/>
      <c r="V284" s="144"/>
      <c r="W284" s="1"/>
      <c r="X284" s="1"/>
      <c r="Y284" s="1">
        <v>0</v>
      </c>
      <c r="Z284" s="1">
        <v>0</v>
      </c>
      <c r="AA284" s="1"/>
      <c r="AB284" s="1"/>
      <c r="AC284" s="1"/>
      <c r="AD284" s="1"/>
      <c r="AI284" t="str">
        <f t="shared" si="138"/>
        <v>Cranberry Isles</v>
      </c>
      <c r="AJ284" t="s">
        <v>703</v>
      </c>
      <c r="AK284" s="150">
        <v>2</v>
      </c>
      <c r="AN284" s="91">
        <v>23</v>
      </c>
      <c r="AO284" s="93">
        <v>9</v>
      </c>
      <c r="AP284" s="93">
        <v>45</v>
      </c>
      <c r="AQ284" s="100">
        <v>14905</v>
      </c>
      <c r="AR284" s="100">
        <f t="shared" si="135"/>
        <v>23009</v>
      </c>
      <c r="AS284" t="s">
        <v>1753</v>
      </c>
      <c r="AT284" s="103">
        <f t="shared" si="136"/>
        <v>2314905</v>
      </c>
      <c r="AW284">
        <v>42.41</v>
      </c>
      <c r="AX284">
        <v>39.229999999999997</v>
      </c>
      <c r="AY284">
        <v>3.17</v>
      </c>
      <c r="BF284" s="107"/>
      <c r="BG284" s="107"/>
      <c r="BH284" s="107"/>
      <c r="BI284" s="107"/>
      <c r="BJ284" s="107"/>
      <c r="BV284" s="1">
        <v>0</v>
      </c>
    </row>
    <row r="285" spans="1:74" hidden="1" outlineLevel="1">
      <c r="A285" t="s">
        <v>2771</v>
      </c>
      <c r="B285" s="9" t="s">
        <v>980</v>
      </c>
      <c r="C285" s="1">
        <f t="shared" si="125"/>
        <v>0</v>
      </c>
      <c r="D285" s="7">
        <f t="shared" si="126"/>
        <v>1</v>
      </c>
      <c r="E285" s="7">
        <f t="shared" si="127"/>
        <v>1</v>
      </c>
      <c r="F285" s="7">
        <f t="shared" si="128"/>
        <v>0</v>
      </c>
      <c r="G285" s="7">
        <f t="shared" si="137"/>
        <v>0</v>
      </c>
      <c r="H285" s="48">
        <f t="shared" si="129"/>
        <v>0</v>
      </c>
      <c r="I285" s="163" t="e">
        <f t="shared" si="130"/>
        <v>#DIV/0!</v>
      </c>
      <c r="J285" s="8"/>
      <c r="K285" s="2" t="str">
        <f t="shared" si="131"/>
        <v>-</v>
      </c>
      <c r="L285" s="2" t="str">
        <f t="shared" si="132"/>
        <v>-</v>
      </c>
      <c r="M285" s="2" t="str">
        <f t="shared" si="133"/>
        <v>-</v>
      </c>
      <c r="N285" s="2"/>
      <c r="O285" s="2" t="str">
        <f t="shared" si="134"/>
        <v>-</v>
      </c>
      <c r="P285" s="1"/>
      <c r="Q285" s="1">
        <v>0</v>
      </c>
      <c r="R285" s="1">
        <v>0</v>
      </c>
      <c r="S285" s="1">
        <v>0</v>
      </c>
      <c r="T285" s="1">
        <v>0</v>
      </c>
      <c r="U285" s="1"/>
      <c r="V285" s="144"/>
      <c r="W285" s="1"/>
      <c r="X285" s="1"/>
      <c r="Y285" s="1">
        <v>0</v>
      </c>
      <c r="Z285" s="1">
        <v>0</v>
      </c>
      <c r="AA285" s="1"/>
      <c r="AB285" s="1"/>
      <c r="AC285" s="1"/>
      <c r="AD285" s="1"/>
      <c r="AI285" t="str">
        <f t="shared" si="138"/>
        <v>Crawford</v>
      </c>
      <c r="AJ285" t="s">
        <v>650</v>
      </c>
      <c r="AK285" s="150">
        <v>2</v>
      </c>
      <c r="AN285" s="91">
        <v>23</v>
      </c>
      <c r="AO285" s="93">
        <v>29</v>
      </c>
      <c r="AP285" s="93">
        <v>70</v>
      </c>
      <c r="AQ285" s="100">
        <v>14940</v>
      </c>
      <c r="AR285" s="100">
        <f t="shared" si="135"/>
        <v>23029</v>
      </c>
      <c r="AS285" t="s">
        <v>1753</v>
      </c>
      <c r="AT285" s="103">
        <f t="shared" si="136"/>
        <v>2314940</v>
      </c>
      <c r="AW285">
        <v>37.68</v>
      </c>
      <c r="AX285">
        <v>3.09</v>
      </c>
      <c r="AY285">
        <v>34.590000000000003</v>
      </c>
      <c r="BF285" s="107"/>
      <c r="BG285" s="107"/>
      <c r="BH285" s="107"/>
      <c r="BI285" s="107"/>
      <c r="BJ285" s="107"/>
      <c r="BV285" s="1">
        <v>0</v>
      </c>
    </row>
    <row r="286" spans="1:74" hidden="1" outlineLevel="1">
      <c r="A286" t="s">
        <v>1986</v>
      </c>
      <c r="B286" s="9" t="s">
        <v>980</v>
      </c>
      <c r="C286" s="1">
        <f t="shared" si="125"/>
        <v>0</v>
      </c>
      <c r="D286" s="7" t="e">
        <f t="shared" si="126"/>
        <v>#N/A</v>
      </c>
      <c r="E286" s="7" t="e">
        <f t="shared" si="127"/>
        <v>#N/A</v>
      </c>
      <c r="F286" s="7">
        <f t="shared" si="128"/>
        <v>0</v>
      </c>
      <c r="G286" s="7">
        <f t="shared" si="137"/>
        <v>0</v>
      </c>
      <c r="H286" s="48" t="e">
        <f t="shared" si="129"/>
        <v>#NUM!</v>
      </c>
      <c r="I286" s="163" t="e">
        <f t="shared" si="130"/>
        <v>#NUM!</v>
      </c>
      <c r="J286" s="8"/>
      <c r="K286" s="2" t="str">
        <f t="shared" si="131"/>
        <v>-</v>
      </c>
      <c r="L286" s="2" t="str">
        <f t="shared" si="132"/>
        <v>-</v>
      </c>
      <c r="M286" s="2" t="str">
        <f t="shared" si="133"/>
        <v>-</v>
      </c>
      <c r="N286" s="2"/>
      <c r="O286" s="2" t="str">
        <f t="shared" si="134"/>
        <v>-</v>
      </c>
      <c r="P286" s="1"/>
      <c r="Q286" s="1"/>
      <c r="R286" s="1"/>
      <c r="S286" s="1"/>
      <c r="T286" s="1"/>
      <c r="U286" s="1"/>
      <c r="V286" s="144"/>
      <c r="W286" s="1"/>
      <c r="X286" s="1"/>
      <c r="Y286" s="1"/>
      <c r="Z286" s="1"/>
      <c r="AA286" s="1"/>
      <c r="AB286" s="1"/>
      <c r="AC286" s="1"/>
      <c r="AD286" s="1"/>
      <c r="AI286" t="str">
        <f t="shared" si="138"/>
        <v>Crystal</v>
      </c>
      <c r="AJ286" t="s">
        <v>2958</v>
      </c>
      <c r="AK286" s="150">
        <v>2</v>
      </c>
      <c r="AN286" s="91">
        <v>23</v>
      </c>
      <c r="AO286" s="93">
        <v>3</v>
      </c>
      <c r="AP286" s="93">
        <v>65</v>
      </c>
      <c r="AQ286" s="100">
        <v>15395</v>
      </c>
      <c r="AR286" s="100">
        <f t="shared" si="135"/>
        <v>23003</v>
      </c>
      <c r="AS286" t="s">
        <v>1753</v>
      </c>
      <c r="AT286" s="103">
        <f t="shared" si="136"/>
        <v>2315395</v>
      </c>
      <c r="AW286">
        <v>40.159999999999997</v>
      </c>
      <c r="AX286">
        <v>0.03</v>
      </c>
      <c r="AY286">
        <v>40.130000000000003</v>
      </c>
      <c r="BF286" s="107"/>
      <c r="BG286" s="107"/>
      <c r="BH286" s="107"/>
      <c r="BI286" s="107"/>
      <c r="BJ286" s="107"/>
      <c r="BV286" s="1"/>
    </row>
    <row r="287" spans="1:74" hidden="1" outlineLevel="1">
      <c r="A287" t="s">
        <v>2243</v>
      </c>
      <c r="B287" s="9" t="s">
        <v>980</v>
      </c>
      <c r="C287" s="1">
        <f t="shared" si="125"/>
        <v>83</v>
      </c>
      <c r="D287" s="7">
        <f t="shared" si="126"/>
        <v>5</v>
      </c>
      <c r="E287" s="7">
        <f t="shared" si="127"/>
        <v>4</v>
      </c>
      <c r="F287" s="7">
        <f t="shared" si="128"/>
        <v>1</v>
      </c>
      <c r="G287" s="7">
        <f t="shared" si="137"/>
        <v>2</v>
      </c>
      <c r="H287" s="48">
        <f t="shared" si="129"/>
        <v>34</v>
      </c>
      <c r="I287" s="163">
        <f t="shared" si="130"/>
        <v>0.40963855421686746</v>
      </c>
      <c r="J287" s="8"/>
      <c r="K287" s="2">
        <f t="shared" si="131"/>
        <v>0</v>
      </c>
      <c r="L287" s="2">
        <f t="shared" si="132"/>
        <v>6.0240963855421686E-2</v>
      </c>
      <c r="M287" s="2">
        <f t="shared" si="133"/>
        <v>0.62650602409638556</v>
      </c>
      <c r="N287" s="2"/>
      <c r="O287" s="2">
        <f t="shared" si="134"/>
        <v>0.31325301204819278</v>
      </c>
      <c r="P287" s="1"/>
      <c r="Q287" s="1">
        <v>5</v>
      </c>
      <c r="R287" s="1">
        <v>52</v>
      </c>
      <c r="S287" s="1">
        <v>18</v>
      </c>
      <c r="T287" s="1">
        <v>8</v>
      </c>
      <c r="U287" s="1"/>
      <c r="V287" s="144"/>
      <c r="W287" s="1"/>
      <c r="X287" s="1"/>
      <c r="Y287" s="1">
        <v>0</v>
      </c>
      <c r="Z287" s="1">
        <v>0</v>
      </c>
      <c r="AA287" s="1"/>
      <c r="AB287" s="1"/>
      <c r="AC287" s="1"/>
      <c r="AD287" s="1"/>
      <c r="AI287" t="str">
        <f t="shared" si="138"/>
        <v>Cumberland</v>
      </c>
      <c r="AJ287" t="s">
        <v>2243</v>
      </c>
      <c r="AK287" s="150">
        <v>1</v>
      </c>
      <c r="AN287" s="91">
        <v>23</v>
      </c>
      <c r="AO287" s="93">
        <v>5</v>
      </c>
      <c r="AP287" s="93">
        <v>30</v>
      </c>
      <c r="AQ287" s="100">
        <v>15430</v>
      </c>
      <c r="AR287" s="100">
        <f t="shared" si="135"/>
        <v>23005</v>
      </c>
      <c r="AS287" t="s">
        <v>1753</v>
      </c>
      <c r="AT287" s="103">
        <f t="shared" si="136"/>
        <v>2315430</v>
      </c>
      <c r="AW287">
        <v>46.37</v>
      </c>
      <c r="AX287">
        <v>20.3</v>
      </c>
      <c r="AY287">
        <v>26.07</v>
      </c>
      <c r="BF287" s="107"/>
      <c r="BG287" s="107"/>
      <c r="BH287" s="107"/>
      <c r="BI287" s="107"/>
      <c r="BJ287" s="107"/>
      <c r="BV287" s="1">
        <v>0</v>
      </c>
    </row>
    <row r="288" spans="1:74" hidden="1" outlineLevel="1">
      <c r="A288" t="s">
        <v>1983</v>
      </c>
      <c r="B288" s="9" t="s">
        <v>980</v>
      </c>
      <c r="C288" s="1">
        <f t="shared" si="125"/>
        <v>13</v>
      </c>
      <c r="D288" s="7">
        <f t="shared" si="126"/>
        <v>5</v>
      </c>
      <c r="E288" s="7">
        <f t="shared" si="127"/>
        <v>4</v>
      </c>
      <c r="F288" s="7">
        <f t="shared" si="128"/>
        <v>2</v>
      </c>
      <c r="G288" s="7">
        <f t="shared" si="137"/>
        <v>1</v>
      </c>
      <c r="H288" s="48">
        <f t="shared" si="129"/>
        <v>3</v>
      </c>
      <c r="I288" s="163">
        <f t="shared" si="130"/>
        <v>0.23076923076923078</v>
      </c>
      <c r="J288" s="8"/>
      <c r="K288" s="2">
        <f t="shared" si="131"/>
        <v>0</v>
      </c>
      <c r="L288" s="2">
        <f t="shared" si="132"/>
        <v>7.6923076923076927E-2</v>
      </c>
      <c r="M288" s="2">
        <f t="shared" si="133"/>
        <v>0.23076923076923078</v>
      </c>
      <c r="N288" s="2"/>
      <c r="O288" s="2">
        <f t="shared" si="134"/>
        <v>0.69230769230769229</v>
      </c>
      <c r="P288" s="1"/>
      <c r="Q288" s="1">
        <v>1</v>
      </c>
      <c r="R288" s="1">
        <v>3</v>
      </c>
      <c r="S288" s="1">
        <v>6</v>
      </c>
      <c r="T288" s="1">
        <v>3</v>
      </c>
      <c r="U288" s="1"/>
      <c r="V288" s="144"/>
      <c r="W288" s="1"/>
      <c r="X288" s="1"/>
      <c r="Y288" s="1">
        <v>0</v>
      </c>
      <c r="Z288" s="1">
        <v>0</v>
      </c>
      <c r="AA288" s="1"/>
      <c r="AB288" s="1"/>
      <c r="AC288" s="1"/>
      <c r="AD288" s="1"/>
      <c r="AI288" t="str">
        <f t="shared" si="138"/>
        <v>Cushing</v>
      </c>
      <c r="AJ288" t="s">
        <v>802</v>
      </c>
      <c r="AK288" s="150">
        <v>1</v>
      </c>
      <c r="AN288" s="91">
        <v>23</v>
      </c>
      <c r="AO288" s="93">
        <v>13</v>
      </c>
      <c r="AP288" s="93">
        <v>15</v>
      </c>
      <c r="AQ288" s="100">
        <v>15780</v>
      </c>
      <c r="AR288" s="100">
        <f t="shared" si="135"/>
        <v>23013</v>
      </c>
      <c r="AS288" t="s">
        <v>1753</v>
      </c>
      <c r="AT288" s="103">
        <f t="shared" si="136"/>
        <v>2315780</v>
      </c>
      <c r="AW288">
        <v>26.11</v>
      </c>
      <c r="AX288">
        <v>6.72</v>
      </c>
      <c r="AY288">
        <v>19.399999999999999</v>
      </c>
      <c r="BF288" s="107"/>
      <c r="BG288" s="107"/>
      <c r="BH288" s="107"/>
      <c r="BI288" s="107"/>
      <c r="BJ288" s="107"/>
      <c r="BV288" s="1">
        <v>0</v>
      </c>
    </row>
    <row r="289" spans="1:74" hidden="1" outlineLevel="1">
      <c r="A289" t="s">
        <v>1358</v>
      </c>
      <c r="B289" s="9" t="s">
        <v>980</v>
      </c>
      <c r="C289" s="1">
        <f t="shared" si="125"/>
        <v>3</v>
      </c>
      <c r="D289" s="7">
        <f t="shared" si="126"/>
        <v>3</v>
      </c>
      <c r="E289" s="7">
        <f t="shared" si="127"/>
        <v>3</v>
      </c>
      <c r="F289" s="7">
        <f t="shared" si="128"/>
        <v>2</v>
      </c>
      <c r="G289" s="7">
        <f t="shared" si="137"/>
        <v>1</v>
      </c>
      <c r="H289" s="48">
        <f t="shared" si="129"/>
        <v>1</v>
      </c>
      <c r="I289" s="163">
        <f t="shared" si="130"/>
        <v>0.33333333333333331</v>
      </c>
      <c r="J289" s="8"/>
      <c r="K289" s="2">
        <f t="shared" si="131"/>
        <v>0</v>
      </c>
      <c r="L289" s="2">
        <f t="shared" si="132"/>
        <v>0</v>
      </c>
      <c r="M289" s="2">
        <f t="shared" si="133"/>
        <v>0.33333333333333331</v>
      </c>
      <c r="N289" s="2"/>
      <c r="O289" s="2">
        <f t="shared" si="134"/>
        <v>0.66666666666666674</v>
      </c>
      <c r="P289" s="1"/>
      <c r="Q289" s="1">
        <v>0</v>
      </c>
      <c r="R289" s="1">
        <v>1</v>
      </c>
      <c r="S289" s="1">
        <v>2</v>
      </c>
      <c r="T289" s="1">
        <v>0</v>
      </c>
      <c r="U289" s="1"/>
      <c r="V289" s="144"/>
      <c r="W289" s="1"/>
      <c r="X289" s="1"/>
      <c r="Y289" s="1">
        <v>0</v>
      </c>
      <c r="Z289" s="1">
        <v>0</v>
      </c>
      <c r="AA289" s="1"/>
      <c r="AB289" s="1"/>
      <c r="AC289" s="1"/>
      <c r="AD289" s="1"/>
      <c r="AI289" t="str">
        <f t="shared" si="138"/>
        <v>Cutler</v>
      </c>
      <c r="AJ289" t="s">
        <v>650</v>
      </c>
      <c r="AK289" s="150">
        <v>2</v>
      </c>
      <c r="AN289" s="91">
        <v>23</v>
      </c>
      <c r="AO289" s="93">
        <v>29</v>
      </c>
      <c r="AP289" s="93">
        <v>75</v>
      </c>
      <c r="AQ289" s="100">
        <v>15920</v>
      </c>
      <c r="AR289" s="100">
        <f t="shared" si="135"/>
        <v>23029</v>
      </c>
      <c r="AS289" t="s">
        <v>1753</v>
      </c>
      <c r="AT289" s="103">
        <f t="shared" si="136"/>
        <v>2315920</v>
      </c>
      <c r="AW289">
        <v>116.34</v>
      </c>
      <c r="AX289">
        <v>69.34</v>
      </c>
      <c r="AY289">
        <v>47</v>
      </c>
      <c r="BF289" s="107"/>
      <c r="BG289" s="107"/>
      <c r="BH289" s="107"/>
      <c r="BI289" s="107"/>
      <c r="BJ289" s="107"/>
      <c r="BV289" s="1">
        <v>0</v>
      </c>
    </row>
    <row r="290" spans="1:74" hidden="1" outlineLevel="1">
      <c r="A290" t="s">
        <v>567</v>
      </c>
      <c r="B290" s="9" t="s">
        <v>980</v>
      </c>
      <c r="C290" s="1">
        <f t="shared" si="125"/>
        <v>0</v>
      </c>
      <c r="D290" s="7" t="e">
        <f t="shared" si="126"/>
        <v>#N/A</v>
      </c>
      <c r="E290" s="7" t="e">
        <f t="shared" si="127"/>
        <v>#N/A</v>
      </c>
      <c r="F290" s="7">
        <f t="shared" si="128"/>
        <v>0</v>
      </c>
      <c r="G290" s="7">
        <f t="shared" si="137"/>
        <v>0</v>
      </c>
      <c r="H290" s="48" t="e">
        <f t="shared" si="129"/>
        <v>#NUM!</v>
      </c>
      <c r="I290" s="163" t="e">
        <f t="shared" si="130"/>
        <v>#NUM!</v>
      </c>
      <c r="J290" s="8"/>
      <c r="K290" s="2" t="str">
        <f t="shared" si="131"/>
        <v>-</v>
      </c>
      <c r="L290" s="2" t="str">
        <f t="shared" si="132"/>
        <v>-</v>
      </c>
      <c r="M290" s="2" t="str">
        <f t="shared" si="133"/>
        <v>-</v>
      </c>
      <c r="N290" s="2"/>
      <c r="O290" s="2" t="str">
        <f t="shared" si="134"/>
        <v>-</v>
      </c>
      <c r="P290" s="1"/>
      <c r="Q290" s="1"/>
      <c r="R290" s="1"/>
      <c r="S290" s="1"/>
      <c r="T290" s="1"/>
      <c r="U290" s="1"/>
      <c r="V290" s="144"/>
      <c r="W290" s="1"/>
      <c r="X290" s="1"/>
      <c r="Y290" s="1"/>
      <c r="Z290" s="1"/>
      <c r="AA290" s="1"/>
      <c r="AB290" s="1"/>
      <c r="AC290" s="1"/>
      <c r="AD290" s="1"/>
      <c r="AI290" t="str">
        <f t="shared" si="138"/>
        <v>Cyr</v>
      </c>
      <c r="AJ290" t="s">
        <v>2958</v>
      </c>
      <c r="AK290" s="150">
        <v>2</v>
      </c>
      <c r="AN290" s="91">
        <v>23</v>
      </c>
      <c r="AO290" s="93">
        <v>3</v>
      </c>
      <c r="AP290" s="93">
        <v>70</v>
      </c>
      <c r="AQ290" s="100">
        <v>15990</v>
      </c>
      <c r="AR290" s="100">
        <f t="shared" si="135"/>
        <v>23003</v>
      </c>
      <c r="AS290" t="s">
        <v>1112</v>
      </c>
      <c r="AT290" s="103">
        <f t="shared" si="136"/>
        <v>2315990</v>
      </c>
      <c r="AW290">
        <v>38.43</v>
      </c>
      <c r="AX290">
        <v>0</v>
      </c>
      <c r="AY290">
        <v>38.43</v>
      </c>
      <c r="BF290" s="107"/>
      <c r="BG290" s="107"/>
      <c r="BH290" s="107"/>
      <c r="BI290" s="107"/>
      <c r="BJ290" s="107"/>
      <c r="BV290" s="1"/>
    </row>
    <row r="291" spans="1:74" hidden="1" outlineLevel="1">
      <c r="A291" t="s">
        <v>254</v>
      </c>
      <c r="B291" s="9" t="s">
        <v>980</v>
      </c>
      <c r="C291" s="1">
        <f t="shared" si="125"/>
        <v>0</v>
      </c>
      <c r="D291" s="7">
        <f t="shared" si="126"/>
        <v>1</v>
      </c>
      <c r="E291" s="7">
        <f t="shared" si="127"/>
        <v>1</v>
      </c>
      <c r="F291" s="7">
        <f t="shared" si="128"/>
        <v>0</v>
      </c>
      <c r="G291" s="7">
        <f t="shared" si="137"/>
        <v>0</v>
      </c>
      <c r="H291" s="48">
        <f t="shared" si="129"/>
        <v>0</v>
      </c>
      <c r="I291" s="163" t="e">
        <f t="shared" si="130"/>
        <v>#DIV/0!</v>
      </c>
      <c r="J291" s="8"/>
      <c r="K291" s="2" t="str">
        <f t="shared" si="131"/>
        <v>-</v>
      </c>
      <c r="L291" s="2" t="str">
        <f t="shared" si="132"/>
        <v>-</v>
      </c>
      <c r="M291" s="2" t="str">
        <f t="shared" si="133"/>
        <v>-</v>
      </c>
      <c r="N291" s="2"/>
      <c r="O291" s="2" t="str">
        <f t="shared" si="134"/>
        <v>-</v>
      </c>
      <c r="P291" s="1"/>
      <c r="Q291" s="1">
        <v>0</v>
      </c>
      <c r="R291" s="1">
        <v>0</v>
      </c>
      <c r="S291" s="1">
        <v>0</v>
      </c>
      <c r="T291" s="1">
        <v>0</v>
      </c>
      <c r="U291" s="1"/>
      <c r="V291" s="144"/>
      <c r="W291" s="1"/>
      <c r="X291" s="1"/>
      <c r="Y291" s="1">
        <v>0</v>
      </c>
      <c r="Z291" s="1">
        <v>0</v>
      </c>
      <c r="AA291" s="1"/>
      <c r="AB291" s="1"/>
      <c r="AC291" s="1"/>
      <c r="AD291" s="1"/>
      <c r="AI291" t="str">
        <f t="shared" si="138"/>
        <v>Dallas</v>
      </c>
      <c r="AJ291" t="s">
        <v>2477</v>
      </c>
      <c r="AK291" s="150">
        <v>2</v>
      </c>
      <c r="AN291" s="91">
        <v>23</v>
      </c>
      <c r="AO291" s="93">
        <v>7</v>
      </c>
      <c r="AP291" s="93">
        <v>25</v>
      </c>
      <c r="AQ291" s="100">
        <v>16165</v>
      </c>
      <c r="AR291" s="100">
        <f t="shared" si="135"/>
        <v>23007</v>
      </c>
      <c r="AS291" t="s">
        <v>1112</v>
      </c>
      <c r="AT291" s="103">
        <f t="shared" si="136"/>
        <v>2316165</v>
      </c>
      <c r="AW291">
        <v>40.44</v>
      </c>
      <c r="AX291">
        <v>1.4</v>
      </c>
      <c r="AY291">
        <v>39.04</v>
      </c>
      <c r="BF291" s="107"/>
      <c r="BG291" s="107"/>
      <c r="BH291" s="107"/>
      <c r="BI291" s="107"/>
      <c r="BJ291" s="107"/>
      <c r="BV291" s="1">
        <v>0</v>
      </c>
    </row>
    <row r="292" spans="1:74" hidden="1" outlineLevel="1">
      <c r="A292" t="s">
        <v>1103</v>
      </c>
      <c r="B292" s="9" t="s">
        <v>980</v>
      </c>
      <c r="C292" s="1">
        <f t="shared" si="125"/>
        <v>14</v>
      </c>
      <c r="D292" s="7">
        <f t="shared" si="126"/>
        <v>5</v>
      </c>
      <c r="E292" s="7">
        <f t="shared" si="127"/>
        <v>4</v>
      </c>
      <c r="F292" s="7">
        <f t="shared" si="128"/>
        <v>2</v>
      </c>
      <c r="G292" s="7">
        <f t="shared" si="137"/>
        <v>1</v>
      </c>
      <c r="H292" s="48">
        <f t="shared" si="129"/>
        <v>1</v>
      </c>
      <c r="I292" s="163">
        <f t="shared" si="130"/>
        <v>7.1428571428571425E-2</v>
      </c>
      <c r="J292" s="8"/>
      <c r="K292" s="2">
        <f t="shared" si="131"/>
        <v>0</v>
      </c>
      <c r="L292" s="2">
        <f t="shared" si="132"/>
        <v>7.1428571428571425E-2</v>
      </c>
      <c r="M292" s="2">
        <f t="shared" si="133"/>
        <v>0.35714285714285715</v>
      </c>
      <c r="N292" s="2"/>
      <c r="O292" s="2">
        <f t="shared" si="134"/>
        <v>0.5714285714285714</v>
      </c>
      <c r="P292" s="1"/>
      <c r="Q292" s="1">
        <v>1</v>
      </c>
      <c r="R292" s="1">
        <v>5</v>
      </c>
      <c r="S292" s="1">
        <v>6</v>
      </c>
      <c r="T292" s="1">
        <v>2</v>
      </c>
      <c r="U292" s="1"/>
      <c r="V292" s="144"/>
      <c r="W292" s="1"/>
      <c r="X292" s="1"/>
      <c r="Y292" s="1">
        <v>0</v>
      </c>
      <c r="Z292" s="1">
        <v>0</v>
      </c>
      <c r="AA292" s="1"/>
      <c r="AB292" s="1"/>
      <c r="AC292" s="1"/>
      <c r="AD292" s="1"/>
      <c r="AI292" t="str">
        <f t="shared" si="138"/>
        <v>Damariscotta</v>
      </c>
      <c r="AJ292" t="s">
        <v>229</v>
      </c>
      <c r="AK292" s="150">
        <v>1</v>
      </c>
      <c r="AN292" s="91">
        <v>23</v>
      </c>
      <c r="AO292" s="93">
        <v>15</v>
      </c>
      <c r="AP292" s="93">
        <v>30</v>
      </c>
      <c r="AQ292" s="100">
        <v>16235</v>
      </c>
      <c r="AR292" s="100">
        <f t="shared" si="135"/>
        <v>23015</v>
      </c>
      <c r="AS292" t="s">
        <v>1753</v>
      </c>
      <c r="AT292" s="103">
        <f t="shared" si="136"/>
        <v>2316235</v>
      </c>
      <c r="AW292">
        <v>14.59</v>
      </c>
      <c r="AX292">
        <v>2.17</v>
      </c>
      <c r="AY292">
        <v>12.42</v>
      </c>
      <c r="BF292" s="107"/>
      <c r="BG292" s="107"/>
      <c r="BH292" s="107"/>
      <c r="BI292" s="107"/>
      <c r="BJ292" s="107"/>
      <c r="BV292" s="1">
        <v>0</v>
      </c>
    </row>
    <row r="293" spans="1:74" hidden="1" outlineLevel="1">
      <c r="A293" t="s">
        <v>1330</v>
      </c>
      <c r="B293" s="9" t="s">
        <v>980</v>
      </c>
      <c r="C293" s="1">
        <f t="shared" si="125"/>
        <v>13</v>
      </c>
      <c r="D293" s="7">
        <f t="shared" si="126"/>
        <v>5</v>
      </c>
      <c r="E293" s="7">
        <f t="shared" si="127"/>
        <v>4</v>
      </c>
      <c r="F293" s="7">
        <f t="shared" si="128"/>
        <v>1</v>
      </c>
      <c r="G293" s="7">
        <f t="shared" si="137"/>
        <v>2</v>
      </c>
      <c r="H293" s="48">
        <f t="shared" si="129"/>
        <v>2</v>
      </c>
      <c r="I293" s="163">
        <f t="shared" si="130"/>
        <v>0.15384615384615385</v>
      </c>
      <c r="J293" s="8"/>
      <c r="K293" s="2">
        <f t="shared" si="131"/>
        <v>0</v>
      </c>
      <c r="L293" s="2">
        <f t="shared" si="132"/>
        <v>7.6923076923076927E-2</v>
      </c>
      <c r="M293" s="2">
        <f t="shared" si="133"/>
        <v>0.46153846153846156</v>
      </c>
      <c r="N293" s="2"/>
      <c r="O293" s="2">
        <f t="shared" si="134"/>
        <v>0.46153846153846156</v>
      </c>
      <c r="P293" s="1"/>
      <c r="Q293" s="1">
        <v>1</v>
      </c>
      <c r="R293" s="1">
        <v>6</v>
      </c>
      <c r="S293" s="1">
        <v>4</v>
      </c>
      <c r="T293" s="1">
        <v>2</v>
      </c>
      <c r="U293" s="1"/>
      <c r="V293" s="144"/>
      <c r="W293" s="1"/>
      <c r="X293" s="1"/>
      <c r="Y293" s="1">
        <v>0</v>
      </c>
      <c r="Z293" s="1">
        <v>0</v>
      </c>
      <c r="AA293" s="1"/>
      <c r="AB293" s="1"/>
      <c r="AC293" s="1"/>
      <c r="AD293" s="1"/>
      <c r="AI293" t="str">
        <f t="shared" si="138"/>
        <v>Danforth</v>
      </c>
      <c r="AJ293" t="s">
        <v>650</v>
      </c>
      <c r="AK293" s="150">
        <v>2</v>
      </c>
      <c r="AN293" s="91">
        <v>23</v>
      </c>
      <c r="AO293" s="93">
        <v>29</v>
      </c>
      <c r="AP293" s="93">
        <v>80</v>
      </c>
      <c r="AQ293" s="100">
        <v>16410</v>
      </c>
      <c r="AR293" s="100">
        <f t="shared" si="135"/>
        <v>23029</v>
      </c>
      <c r="AS293" t="s">
        <v>1753</v>
      </c>
      <c r="AT293" s="103">
        <f t="shared" si="136"/>
        <v>2316410</v>
      </c>
      <c r="AW293">
        <v>60.89</v>
      </c>
      <c r="AX293">
        <v>6.48</v>
      </c>
      <c r="AY293">
        <v>54.41</v>
      </c>
      <c r="BF293" s="107"/>
      <c r="BG293" s="107"/>
      <c r="BH293" s="107"/>
      <c r="BI293" s="107"/>
      <c r="BJ293" s="107"/>
      <c r="BV293" s="1">
        <v>0</v>
      </c>
    </row>
    <row r="294" spans="1:74" hidden="1" outlineLevel="1">
      <c r="A294" t="s">
        <v>2106</v>
      </c>
      <c r="B294" s="9" t="s">
        <v>980</v>
      </c>
      <c r="C294" s="1">
        <f t="shared" si="125"/>
        <v>11</v>
      </c>
      <c r="D294" s="7">
        <f t="shared" si="126"/>
        <v>4</v>
      </c>
      <c r="E294" s="7">
        <f t="shared" si="127"/>
        <v>4</v>
      </c>
      <c r="F294" s="7">
        <f t="shared" si="128"/>
        <v>2</v>
      </c>
      <c r="G294" s="7">
        <f t="shared" si="137"/>
        <v>1</v>
      </c>
      <c r="H294" s="48">
        <f t="shared" si="129"/>
        <v>5</v>
      </c>
      <c r="I294" s="163">
        <f t="shared" si="130"/>
        <v>0.45454545454545453</v>
      </c>
      <c r="J294" s="8"/>
      <c r="K294" s="2">
        <f t="shared" si="131"/>
        <v>0</v>
      </c>
      <c r="L294" s="2">
        <f t="shared" si="132"/>
        <v>0</v>
      </c>
      <c r="M294" s="2">
        <f t="shared" si="133"/>
        <v>0.18181818181818182</v>
      </c>
      <c r="N294" s="2"/>
      <c r="O294" s="2">
        <f t="shared" si="134"/>
        <v>0.81818181818181812</v>
      </c>
      <c r="P294" s="1"/>
      <c r="Q294" s="1">
        <v>0</v>
      </c>
      <c r="R294" s="1">
        <v>2</v>
      </c>
      <c r="S294" s="1">
        <v>7</v>
      </c>
      <c r="T294" s="1">
        <v>2</v>
      </c>
      <c r="U294" s="1"/>
      <c r="V294" s="144"/>
      <c r="W294" s="1"/>
      <c r="X294" s="1"/>
      <c r="Y294" s="1">
        <v>0</v>
      </c>
      <c r="Z294" s="1">
        <v>0</v>
      </c>
      <c r="AA294" s="1"/>
      <c r="AB294" s="1"/>
      <c r="AC294" s="1"/>
      <c r="AD294" s="1"/>
      <c r="AI294" t="str">
        <f t="shared" si="138"/>
        <v>Dayton</v>
      </c>
      <c r="AJ294" t="s">
        <v>959</v>
      </c>
      <c r="AK294" s="150">
        <v>1</v>
      </c>
      <c r="AN294" s="91">
        <v>23</v>
      </c>
      <c r="AO294" s="93">
        <v>31</v>
      </c>
      <c r="AP294" s="93">
        <v>40</v>
      </c>
      <c r="AQ294" s="100">
        <v>16725</v>
      </c>
      <c r="AR294" s="100">
        <f t="shared" si="135"/>
        <v>23031</v>
      </c>
      <c r="AS294" t="s">
        <v>1753</v>
      </c>
      <c r="AT294" s="103">
        <f t="shared" si="136"/>
        <v>2316725</v>
      </c>
      <c r="AW294">
        <v>18.41</v>
      </c>
      <c r="AX294">
        <v>0.52</v>
      </c>
      <c r="AY294">
        <v>17.89</v>
      </c>
      <c r="BF294" s="107"/>
      <c r="BG294" s="107"/>
      <c r="BH294" s="107"/>
      <c r="BI294" s="107"/>
      <c r="BJ294" s="107"/>
      <c r="BV294" s="1">
        <v>0</v>
      </c>
    </row>
    <row r="295" spans="1:74" hidden="1" outlineLevel="1">
      <c r="A295" s="34" t="s">
        <v>610</v>
      </c>
      <c r="B295" s="9" t="s">
        <v>980</v>
      </c>
      <c r="C295" s="1">
        <f>SUM(P295:AG295)</f>
        <v>0</v>
      </c>
      <c r="D295" s="7" t="e">
        <f t="shared" si="126"/>
        <v>#N/A</v>
      </c>
      <c r="E295" s="7" t="e">
        <f t="shared" si="127"/>
        <v>#N/A</v>
      </c>
      <c r="F295" s="7">
        <f t="shared" si="128"/>
        <v>0</v>
      </c>
      <c r="G295" s="7">
        <f t="shared" si="137"/>
        <v>0</v>
      </c>
      <c r="H295" s="48" t="e">
        <f t="shared" si="129"/>
        <v>#NUM!</v>
      </c>
      <c r="I295" s="163" t="e">
        <f>H295/C295</f>
        <v>#NUM!</v>
      </c>
      <c r="J295" s="8"/>
      <c r="K295" s="2" t="str">
        <f>IF(C295=0,"-",P295/C295)</f>
        <v>-</v>
      </c>
      <c r="L295" s="2" t="str">
        <f>IF(C295=0,"-",Q295/C295)</f>
        <v>-</v>
      </c>
      <c r="M295" s="2" t="str">
        <f>IF(C295=0,"-",R295/C295)</f>
        <v>-</v>
      </c>
      <c r="N295" s="2"/>
      <c r="O295" s="2" t="str">
        <f>IF(C295=0,"-",(1-K295-L295-M295))</f>
        <v>-</v>
      </c>
      <c r="P295" s="1"/>
      <c r="Q295" s="1"/>
      <c r="R295" s="1"/>
      <c r="S295" s="1"/>
      <c r="T295" s="1"/>
      <c r="U295" s="1"/>
      <c r="V295" s="144"/>
      <c r="W295" s="1"/>
      <c r="X295" s="1"/>
      <c r="Y295" s="1"/>
      <c r="Z295" s="1"/>
      <c r="AA295" s="1"/>
      <c r="AB295" s="1"/>
      <c r="AC295" s="1"/>
      <c r="AD295" s="1"/>
      <c r="AI295" t="str">
        <f>A295</f>
        <v>DTT9 &amp; T10</v>
      </c>
      <c r="AJ295" t="s">
        <v>703</v>
      </c>
      <c r="AK295" s="150">
        <v>2</v>
      </c>
      <c r="AN295" s="91">
        <v>23</v>
      </c>
      <c r="AO295" s="93">
        <v>9</v>
      </c>
      <c r="AQ295" s="100">
        <v>16750</v>
      </c>
      <c r="AR295" s="100">
        <f t="shared" si="135"/>
        <v>23009</v>
      </c>
      <c r="AS295" t="s">
        <v>1940</v>
      </c>
      <c r="AT295" s="103">
        <f t="shared" si="136"/>
        <v>2316750</v>
      </c>
      <c r="BF295" s="107"/>
      <c r="BG295" s="107"/>
      <c r="BH295" s="107"/>
      <c r="BI295" s="107"/>
      <c r="BJ295" s="107"/>
      <c r="BV295" s="1"/>
    </row>
    <row r="296" spans="1:74" hidden="1" outlineLevel="1">
      <c r="A296" t="s">
        <v>2107</v>
      </c>
      <c r="B296" s="9" t="s">
        <v>980</v>
      </c>
      <c r="C296" s="1">
        <f t="shared" si="125"/>
        <v>0</v>
      </c>
      <c r="D296" s="7">
        <f t="shared" si="126"/>
        <v>1</v>
      </c>
      <c r="E296" s="7">
        <f t="shared" si="127"/>
        <v>1</v>
      </c>
      <c r="F296" s="7">
        <f t="shared" si="128"/>
        <v>0</v>
      </c>
      <c r="G296" s="7">
        <f t="shared" si="137"/>
        <v>0</v>
      </c>
      <c r="H296" s="48">
        <f t="shared" si="129"/>
        <v>0</v>
      </c>
      <c r="I296" s="163" t="e">
        <f t="shared" si="130"/>
        <v>#DIV/0!</v>
      </c>
      <c r="J296" s="8"/>
      <c r="K296" s="2" t="str">
        <f t="shared" si="131"/>
        <v>-</v>
      </c>
      <c r="L296" s="2" t="str">
        <f t="shared" si="132"/>
        <v>-</v>
      </c>
      <c r="M296" s="2" t="str">
        <f t="shared" si="133"/>
        <v>-</v>
      </c>
      <c r="N296" s="2"/>
      <c r="O296" s="2" t="str">
        <f t="shared" si="134"/>
        <v>-</v>
      </c>
      <c r="P296" s="1"/>
      <c r="Q296" s="1">
        <v>0</v>
      </c>
      <c r="R296" s="1">
        <v>0</v>
      </c>
      <c r="S296" s="1">
        <v>0</v>
      </c>
      <c r="T296" s="1">
        <v>0</v>
      </c>
      <c r="U296" s="1"/>
      <c r="V296" s="144"/>
      <c r="W296" s="1"/>
      <c r="X296" s="1"/>
      <c r="Y296" s="1">
        <v>0</v>
      </c>
      <c r="Z296" s="1">
        <v>0</v>
      </c>
      <c r="AA296" s="1"/>
      <c r="AB296" s="1"/>
      <c r="AC296" s="1"/>
      <c r="AD296" s="1"/>
      <c r="AI296" t="str">
        <f t="shared" si="138"/>
        <v>Deblois</v>
      </c>
      <c r="AJ296" t="s">
        <v>650</v>
      </c>
      <c r="AK296" s="150">
        <v>2</v>
      </c>
      <c r="AN296" s="91">
        <v>23</v>
      </c>
      <c r="AO296" s="93">
        <v>29</v>
      </c>
      <c r="AP296" s="93">
        <v>85</v>
      </c>
      <c r="AQ296" s="100">
        <v>16865</v>
      </c>
      <c r="AR296" s="100">
        <f t="shared" si="135"/>
        <v>23029</v>
      </c>
      <c r="AS296" t="s">
        <v>1753</v>
      </c>
      <c r="AT296" s="103">
        <f t="shared" si="136"/>
        <v>2316865</v>
      </c>
      <c r="AW296">
        <v>33.549999999999997</v>
      </c>
      <c r="AX296">
        <v>0.2</v>
      </c>
      <c r="AY296">
        <v>33.35</v>
      </c>
      <c r="BF296" s="107"/>
      <c r="BG296" s="107"/>
      <c r="BH296" s="107"/>
      <c r="BI296" s="107"/>
      <c r="BJ296" s="107"/>
      <c r="BV296" s="1">
        <v>0</v>
      </c>
    </row>
    <row r="297" spans="1:74" hidden="1" outlineLevel="1">
      <c r="A297" t="s">
        <v>535</v>
      </c>
      <c r="B297" s="9" t="s">
        <v>980</v>
      </c>
      <c r="C297" s="1">
        <f t="shared" si="125"/>
        <v>7</v>
      </c>
      <c r="D297" s="7">
        <f t="shared" si="126"/>
        <v>4</v>
      </c>
      <c r="E297" s="7">
        <f t="shared" si="127"/>
        <v>4</v>
      </c>
      <c r="F297" s="7">
        <f t="shared" si="128"/>
        <v>3</v>
      </c>
      <c r="G297" s="7">
        <f t="shared" si="137"/>
        <v>1</v>
      </c>
      <c r="H297" s="48">
        <f t="shared" si="129"/>
        <v>0</v>
      </c>
      <c r="I297" s="163">
        <f t="shared" si="130"/>
        <v>0</v>
      </c>
      <c r="J297" s="8"/>
      <c r="K297" s="2">
        <f t="shared" si="131"/>
        <v>0</v>
      </c>
      <c r="L297" s="2">
        <f t="shared" si="132"/>
        <v>0</v>
      </c>
      <c r="M297" s="2">
        <f t="shared" si="133"/>
        <v>0.14285714285714285</v>
      </c>
      <c r="N297" s="2"/>
      <c r="O297" s="2">
        <f t="shared" si="134"/>
        <v>0.85714285714285721</v>
      </c>
      <c r="P297" s="1"/>
      <c r="Q297" s="1">
        <v>0</v>
      </c>
      <c r="R297" s="1">
        <v>1</v>
      </c>
      <c r="S297" s="1">
        <v>3</v>
      </c>
      <c r="T297" s="1">
        <v>3</v>
      </c>
      <c r="U297" s="1"/>
      <c r="V297" s="144"/>
      <c r="W297" s="1"/>
      <c r="X297" s="1"/>
      <c r="Y297" s="1">
        <v>0</v>
      </c>
      <c r="Z297" s="1">
        <v>0</v>
      </c>
      <c r="AA297" s="1"/>
      <c r="AB297" s="1"/>
      <c r="AC297" s="1"/>
      <c r="AD297" s="1"/>
      <c r="AI297" t="str">
        <f t="shared" si="138"/>
        <v>Dedham</v>
      </c>
      <c r="AJ297" t="s">
        <v>703</v>
      </c>
      <c r="AK297" s="150">
        <v>2</v>
      </c>
      <c r="AN297" s="91">
        <v>23</v>
      </c>
      <c r="AO297" s="93">
        <v>9</v>
      </c>
      <c r="AP297" s="93">
        <v>50</v>
      </c>
      <c r="AQ297" s="100">
        <v>16935</v>
      </c>
      <c r="AR297" s="100">
        <f t="shared" si="135"/>
        <v>23009</v>
      </c>
      <c r="AS297" t="s">
        <v>1753</v>
      </c>
      <c r="AT297" s="103">
        <f t="shared" si="136"/>
        <v>2316935</v>
      </c>
      <c r="AW297">
        <v>44.26</v>
      </c>
      <c r="AX297">
        <v>5.01</v>
      </c>
      <c r="AY297">
        <v>39.25</v>
      </c>
      <c r="BF297" s="107"/>
      <c r="BG297" s="107"/>
      <c r="BH297" s="107"/>
      <c r="BI297" s="107"/>
      <c r="BJ297" s="107"/>
      <c r="BV297" s="1">
        <v>0</v>
      </c>
    </row>
    <row r="298" spans="1:74" hidden="1" outlineLevel="1">
      <c r="A298" t="s">
        <v>2748</v>
      </c>
      <c r="B298" s="9" t="s">
        <v>980</v>
      </c>
      <c r="C298" s="1">
        <f t="shared" si="125"/>
        <v>0</v>
      </c>
      <c r="D298" s="7" t="e">
        <f t="shared" si="126"/>
        <v>#N/A</v>
      </c>
      <c r="E298" s="7" t="e">
        <f t="shared" si="127"/>
        <v>#N/A</v>
      </c>
      <c r="F298" s="7">
        <f t="shared" si="128"/>
        <v>0</v>
      </c>
      <c r="G298" s="7">
        <f t="shared" si="137"/>
        <v>0</v>
      </c>
      <c r="H298" s="48" t="e">
        <f t="shared" si="129"/>
        <v>#NUM!</v>
      </c>
      <c r="I298" s="163" t="e">
        <f t="shared" si="130"/>
        <v>#NUM!</v>
      </c>
      <c r="J298" s="8"/>
      <c r="K298" s="2" t="str">
        <f t="shared" si="131"/>
        <v>-</v>
      </c>
      <c r="L298" s="2" t="str">
        <f t="shared" si="132"/>
        <v>-</v>
      </c>
      <c r="M298" s="2" t="str">
        <f t="shared" si="133"/>
        <v>-</v>
      </c>
      <c r="N298" s="2"/>
      <c r="O298" s="2" t="str">
        <f t="shared" si="134"/>
        <v>-</v>
      </c>
      <c r="P298" s="1"/>
      <c r="Q298" s="1"/>
      <c r="R298" s="1"/>
      <c r="S298" s="1"/>
      <c r="T298" s="1"/>
      <c r="U298" s="1"/>
      <c r="V298" s="144"/>
      <c r="W298" s="1"/>
      <c r="X298" s="1"/>
      <c r="Y298" s="1"/>
      <c r="Z298" s="1"/>
      <c r="AA298" s="1"/>
      <c r="AB298" s="1"/>
      <c r="AC298" s="1"/>
      <c r="AD298" s="1"/>
      <c r="AI298" t="str">
        <f t="shared" si="138"/>
        <v>Deer Isle</v>
      </c>
      <c r="AJ298" t="s">
        <v>703</v>
      </c>
      <c r="AK298" s="150">
        <v>2</v>
      </c>
      <c r="AN298" s="91">
        <v>23</v>
      </c>
      <c r="AO298" s="93">
        <v>9</v>
      </c>
      <c r="AP298" s="93">
        <v>55</v>
      </c>
      <c r="AQ298" s="100">
        <v>17145</v>
      </c>
      <c r="AR298" s="100">
        <f t="shared" si="135"/>
        <v>23009</v>
      </c>
      <c r="AS298" t="s">
        <v>1753</v>
      </c>
      <c r="AT298" s="103">
        <f t="shared" si="136"/>
        <v>2317145</v>
      </c>
      <c r="AW298">
        <v>123.71</v>
      </c>
      <c r="AX298">
        <v>94.02</v>
      </c>
      <c r="AY298">
        <v>29.7</v>
      </c>
      <c r="BF298" s="107"/>
      <c r="BG298" s="107"/>
      <c r="BH298" s="107"/>
      <c r="BI298" s="107"/>
      <c r="BJ298" s="107"/>
      <c r="BV298" s="1">
        <v>0</v>
      </c>
    </row>
    <row r="299" spans="1:74" hidden="1" outlineLevel="1">
      <c r="A299" t="s">
        <v>2627</v>
      </c>
      <c r="B299" s="9" t="s">
        <v>980</v>
      </c>
      <c r="C299" s="1">
        <f t="shared" si="125"/>
        <v>28</v>
      </c>
      <c r="D299" s="7">
        <f t="shared" si="126"/>
        <v>5</v>
      </c>
      <c r="E299" s="7">
        <f t="shared" si="127"/>
        <v>4</v>
      </c>
      <c r="F299" s="7">
        <f t="shared" si="128"/>
        <v>3</v>
      </c>
      <c r="G299" s="7">
        <f t="shared" si="137"/>
        <v>2</v>
      </c>
      <c r="H299" s="48">
        <f t="shared" si="129"/>
        <v>8</v>
      </c>
      <c r="I299" s="163">
        <f t="shared" si="130"/>
        <v>0.2857142857142857</v>
      </c>
      <c r="J299" s="8"/>
      <c r="K299" s="2">
        <f t="shared" si="131"/>
        <v>0</v>
      </c>
      <c r="L299" s="2">
        <f t="shared" si="132"/>
        <v>3.5714285714285712E-2</v>
      </c>
      <c r="M299" s="2">
        <f t="shared" si="133"/>
        <v>0.17857142857142858</v>
      </c>
      <c r="N299" s="2"/>
      <c r="O299" s="2">
        <f t="shared" si="134"/>
        <v>0.7857142857142857</v>
      </c>
      <c r="P299" s="1"/>
      <c r="Q299" s="1">
        <v>1</v>
      </c>
      <c r="R299" s="1">
        <v>5</v>
      </c>
      <c r="S299" s="1">
        <v>7</v>
      </c>
      <c r="T299" s="1">
        <v>15</v>
      </c>
      <c r="U299" s="1"/>
      <c r="V299" s="144"/>
      <c r="W299" s="1"/>
      <c r="X299" s="1"/>
      <c r="Y299" s="1">
        <v>0</v>
      </c>
      <c r="Z299" s="1">
        <v>0</v>
      </c>
      <c r="AA299" s="1"/>
      <c r="AB299" s="1"/>
      <c r="AC299" s="1"/>
      <c r="AD299" s="1"/>
      <c r="AI299" t="str">
        <f t="shared" si="138"/>
        <v>Denmark</v>
      </c>
      <c r="AJ299" t="s">
        <v>3183</v>
      </c>
      <c r="AK299" s="150">
        <v>2</v>
      </c>
      <c r="AN299" s="91">
        <v>23</v>
      </c>
      <c r="AO299" s="93">
        <v>17</v>
      </c>
      <c r="AP299" s="93">
        <v>35</v>
      </c>
      <c r="AQ299" s="100">
        <v>17250</v>
      </c>
      <c r="AR299" s="100">
        <f t="shared" si="135"/>
        <v>23017</v>
      </c>
      <c r="AS299" t="s">
        <v>1753</v>
      </c>
      <c r="AT299" s="103">
        <f t="shared" si="136"/>
        <v>2317250</v>
      </c>
      <c r="AW299">
        <v>48.6</v>
      </c>
      <c r="AX299">
        <v>3.56</v>
      </c>
      <c r="AY299">
        <v>45.04</v>
      </c>
      <c r="BF299" s="107"/>
      <c r="BG299" s="107"/>
      <c r="BH299" s="107"/>
      <c r="BI299" s="107"/>
      <c r="BJ299" s="107"/>
      <c r="BV299" s="1">
        <v>0</v>
      </c>
    </row>
    <row r="300" spans="1:74" hidden="1" outlineLevel="1">
      <c r="A300" t="s">
        <v>568</v>
      </c>
      <c r="B300" s="9" t="s">
        <v>980</v>
      </c>
      <c r="C300" s="1">
        <f t="shared" si="125"/>
        <v>0</v>
      </c>
      <c r="D300" s="7">
        <f t="shared" si="126"/>
        <v>1</v>
      </c>
      <c r="E300" s="7">
        <f t="shared" si="127"/>
        <v>1</v>
      </c>
      <c r="F300" s="7">
        <f t="shared" si="128"/>
        <v>0</v>
      </c>
      <c r="G300" s="7">
        <f t="shared" si="137"/>
        <v>0</v>
      </c>
      <c r="H300" s="48">
        <f t="shared" si="129"/>
        <v>0</v>
      </c>
      <c r="I300" s="163" t="e">
        <f t="shared" si="130"/>
        <v>#DIV/0!</v>
      </c>
      <c r="J300" s="8"/>
      <c r="K300" s="2" t="str">
        <f t="shared" si="131"/>
        <v>-</v>
      </c>
      <c r="L300" s="2" t="str">
        <f t="shared" si="132"/>
        <v>-</v>
      </c>
      <c r="M300" s="2" t="str">
        <f t="shared" si="133"/>
        <v>-</v>
      </c>
      <c r="N300" s="2"/>
      <c r="O300" s="2" t="str">
        <f t="shared" si="134"/>
        <v>-</v>
      </c>
      <c r="P300" s="1"/>
      <c r="Q300" s="1">
        <v>0</v>
      </c>
      <c r="R300" s="1">
        <v>0</v>
      </c>
      <c r="S300" s="1">
        <v>0</v>
      </c>
      <c r="T300" s="1">
        <v>0</v>
      </c>
      <c r="U300" s="1"/>
      <c r="V300" s="144"/>
      <c r="W300" s="1"/>
      <c r="X300" s="1"/>
      <c r="Y300" s="1">
        <v>0</v>
      </c>
      <c r="Z300" s="1">
        <v>0</v>
      </c>
      <c r="AA300" s="1"/>
      <c r="AB300" s="1"/>
      <c r="AC300" s="1"/>
      <c r="AD300" s="1"/>
      <c r="AI300" t="str">
        <f t="shared" si="138"/>
        <v>Dennistown</v>
      </c>
      <c r="AJ300" t="s">
        <v>419</v>
      </c>
      <c r="AK300" s="150">
        <v>2</v>
      </c>
      <c r="AN300" s="91">
        <v>23</v>
      </c>
      <c r="AO300" s="93">
        <v>25</v>
      </c>
      <c r="AP300" s="93">
        <v>45</v>
      </c>
      <c r="AQ300" s="100">
        <v>17285</v>
      </c>
      <c r="AR300" s="100">
        <f t="shared" si="135"/>
        <v>23025</v>
      </c>
      <c r="AS300" t="s">
        <v>1112</v>
      </c>
      <c r="AT300" s="103">
        <f t="shared" si="136"/>
        <v>2317285</v>
      </c>
      <c r="AW300">
        <v>40.590000000000003</v>
      </c>
      <c r="AX300">
        <v>1.81</v>
      </c>
      <c r="AY300">
        <v>38.78</v>
      </c>
      <c r="BF300" s="107"/>
      <c r="BG300" s="107"/>
      <c r="BH300" s="107"/>
      <c r="BI300" s="107"/>
      <c r="BJ300" s="107"/>
      <c r="BV300" s="1">
        <v>0</v>
      </c>
    </row>
    <row r="301" spans="1:74" hidden="1" outlineLevel="1">
      <c r="A301" t="s">
        <v>492</v>
      </c>
      <c r="B301" s="9" t="s">
        <v>980</v>
      </c>
      <c r="C301" s="1">
        <f t="shared" si="125"/>
        <v>11</v>
      </c>
      <c r="D301" s="7">
        <f t="shared" si="126"/>
        <v>5</v>
      </c>
      <c r="E301" s="7">
        <f t="shared" si="127"/>
        <v>3</v>
      </c>
      <c r="F301" s="7">
        <f t="shared" si="128"/>
        <v>3</v>
      </c>
      <c r="G301" s="7">
        <f t="shared" si="137"/>
        <v>1</v>
      </c>
      <c r="H301" s="48">
        <f t="shared" si="129"/>
        <v>5</v>
      </c>
      <c r="I301" s="163">
        <f t="shared" si="130"/>
        <v>0.45454545454545453</v>
      </c>
      <c r="J301" s="8"/>
      <c r="K301" s="2">
        <f t="shared" si="131"/>
        <v>0</v>
      </c>
      <c r="L301" s="2">
        <f t="shared" si="132"/>
        <v>9.0909090909090912E-2</v>
      </c>
      <c r="M301" s="2">
        <f t="shared" si="133"/>
        <v>9.0909090909090912E-2</v>
      </c>
      <c r="N301" s="2"/>
      <c r="O301" s="2">
        <f t="shared" si="134"/>
        <v>0.81818181818181812</v>
      </c>
      <c r="P301" s="1"/>
      <c r="Q301" s="1">
        <v>1</v>
      </c>
      <c r="R301" s="1">
        <v>1</v>
      </c>
      <c r="S301" s="1">
        <v>7</v>
      </c>
      <c r="T301" s="1">
        <v>2</v>
      </c>
      <c r="U301" s="1"/>
      <c r="V301" s="144"/>
      <c r="W301" s="1"/>
      <c r="X301" s="1"/>
      <c r="Y301" s="1">
        <v>0</v>
      </c>
      <c r="Z301" s="1">
        <v>0</v>
      </c>
      <c r="AA301" s="1"/>
      <c r="AB301" s="1"/>
      <c r="AC301" s="1"/>
      <c r="AD301" s="1"/>
      <c r="AI301" t="str">
        <f t="shared" si="138"/>
        <v>Dennysville</v>
      </c>
      <c r="AJ301" t="s">
        <v>650</v>
      </c>
      <c r="AK301" s="150">
        <v>2</v>
      </c>
      <c r="AN301" s="91">
        <v>23</v>
      </c>
      <c r="AO301" s="93">
        <v>29</v>
      </c>
      <c r="AP301" s="93">
        <v>90</v>
      </c>
      <c r="AQ301" s="100">
        <v>17355</v>
      </c>
      <c r="AR301" s="100">
        <f t="shared" si="135"/>
        <v>23029</v>
      </c>
      <c r="AS301" t="s">
        <v>1753</v>
      </c>
      <c r="AT301" s="103">
        <f t="shared" si="136"/>
        <v>2317355</v>
      </c>
      <c r="AW301">
        <v>15.12</v>
      </c>
      <c r="AX301">
        <v>0.36</v>
      </c>
      <c r="AY301">
        <v>14.76</v>
      </c>
      <c r="BF301" s="107"/>
      <c r="BG301" s="107"/>
      <c r="BH301" s="107"/>
      <c r="BI301" s="107"/>
      <c r="BJ301" s="107"/>
      <c r="BV301" s="1">
        <v>0</v>
      </c>
    </row>
    <row r="302" spans="1:74" hidden="1" outlineLevel="1">
      <c r="A302" t="s">
        <v>1412</v>
      </c>
      <c r="B302" s="9" t="s">
        <v>980</v>
      </c>
      <c r="C302" s="1">
        <f t="shared" si="125"/>
        <v>0</v>
      </c>
      <c r="D302" s="7">
        <f t="shared" si="126"/>
        <v>1</v>
      </c>
      <c r="E302" s="7">
        <f t="shared" si="127"/>
        <v>1</v>
      </c>
      <c r="F302" s="7">
        <f t="shared" si="128"/>
        <v>0</v>
      </c>
      <c r="G302" s="7">
        <f t="shared" si="137"/>
        <v>0</v>
      </c>
      <c r="H302" s="48">
        <f t="shared" si="129"/>
        <v>0</v>
      </c>
      <c r="I302" s="163" t="e">
        <f t="shared" si="130"/>
        <v>#DIV/0!</v>
      </c>
      <c r="J302" s="8"/>
      <c r="K302" s="2" t="str">
        <f t="shared" si="131"/>
        <v>-</v>
      </c>
      <c r="L302" s="2" t="str">
        <f t="shared" si="132"/>
        <v>-</v>
      </c>
      <c r="M302" s="2" t="str">
        <f t="shared" si="133"/>
        <v>-</v>
      </c>
      <c r="N302" s="2"/>
      <c r="O302" s="2" t="str">
        <f t="shared" si="134"/>
        <v>-</v>
      </c>
      <c r="P302" s="1"/>
      <c r="Q302" s="1">
        <v>0</v>
      </c>
      <c r="R302" s="1">
        <v>0</v>
      </c>
      <c r="S302" s="1">
        <v>0</v>
      </c>
      <c r="T302" s="1">
        <v>0</v>
      </c>
      <c r="U302" s="1"/>
      <c r="V302" s="144"/>
      <c r="W302" s="1"/>
      <c r="X302" s="1"/>
      <c r="Y302" s="1">
        <v>0</v>
      </c>
      <c r="Z302" s="1">
        <v>0</v>
      </c>
      <c r="AA302" s="1"/>
      <c r="AB302" s="1"/>
      <c r="AC302" s="1"/>
      <c r="AD302" s="1"/>
      <c r="AI302" t="str">
        <f t="shared" si="138"/>
        <v>Detroit</v>
      </c>
      <c r="AJ302" t="s">
        <v>419</v>
      </c>
      <c r="AK302" s="150">
        <v>2</v>
      </c>
      <c r="AN302" s="91">
        <v>23</v>
      </c>
      <c r="AO302" s="93">
        <v>25</v>
      </c>
      <c r="AP302" s="93">
        <v>50</v>
      </c>
      <c r="AQ302" s="100">
        <v>17460</v>
      </c>
      <c r="AR302" s="100">
        <f t="shared" si="135"/>
        <v>23025</v>
      </c>
      <c r="AS302" t="s">
        <v>1753</v>
      </c>
      <c r="AT302" s="103">
        <f t="shared" si="136"/>
        <v>2317460</v>
      </c>
      <c r="AW302">
        <v>20.41</v>
      </c>
      <c r="AX302">
        <v>0.16</v>
      </c>
      <c r="AY302">
        <v>20.25</v>
      </c>
      <c r="BF302" s="107"/>
      <c r="BG302" s="107"/>
      <c r="BH302" s="107"/>
      <c r="BI302" s="107"/>
      <c r="BJ302" s="107"/>
      <c r="BV302" s="1">
        <v>0</v>
      </c>
    </row>
    <row r="303" spans="1:74" hidden="1" outlineLevel="1">
      <c r="A303" t="s">
        <v>3361</v>
      </c>
      <c r="B303" s="9" t="s">
        <v>980</v>
      </c>
      <c r="C303" s="1">
        <f t="shared" si="125"/>
        <v>26</v>
      </c>
      <c r="D303" s="7">
        <f t="shared" ref="D303:D366" si="139">RANK(P303,(P303:AG303))</f>
        <v>4</v>
      </c>
      <c r="E303" s="7">
        <f t="shared" ref="E303:E366" si="140">RANK(Q303,(P303:AG303))</f>
        <v>4</v>
      </c>
      <c r="F303" s="7">
        <f t="shared" ref="F303:F366" si="141">IF(R303&gt;0,RANK(R303,(P303:AG303)),0)</f>
        <v>1</v>
      </c>
      <c r="G303" s="7">
        <f t="shared" si="137"/>
        <v>2</v>
      </c>
      <c r="H303" s="48">
        <f t="shared" ref="H303:H366" si="142">MAX(P303:T303)-LARGE(P303:T303,2)</f>
        <v>4</v>
      </c>
      <c r="I303" s="163">
        <f t="shared" si="130"/>
        <v>0.15384615384615385</v>
      </c>
      <c r="J303" s="8"/>
      <c r="K303" s="2">
        <f t="shared" si="131"/>
        <v>0</v>
      </c>
      <c r="L303" s="2">
        <f t="shared" si="132"/>
        <v>0</v>
      </c>
      <c r="M303" s="2">
        <f t="shared" si="133"/>
        <v>0.5</v>
      </c>
      <c r="N303" s="2"/>
      <c r="O303" s="2">
        <f t="shared" si="134"/>
        <v>0.5</v>
      </c>
      <c r="P303" s="1"/>
      <c r="Q303" s="1">
        <v>0</v>
      </c>
      <c r="R303" s="1">
        <v>13</v>
      </c>
      <c r="S303" s="1">
        <v>9</v>
      </c>
      <c r="T303" s="1">
        <v>4</v>
      </c>
      <c r="U303" s="1"/>
      <c r="V303" s="144"/>
      <c r="W303" s="1"/>
      <c r="X303" s="1"/>
      <c r="Y303" s="1">
        <v>0</v>
      </c>
      <c r="Z303" s="1">
        <v>0</v>
      </c>
      <c r="AA303" s="1"/>
      <c r="AB303" s="1"/>
      <c r="AC303" s="1"/>
      <c r="AD303" s="1"/>
      <c r="AI303" t="str">
        <f t="shared" si="138"/>
        <v>Dexter</v>
      </c>
      <c r="AJ303" t="s">
        <v>883</v>
      </c>
      <c r="AK303" s="150">
        <v>2</v>
      </c>
      <c r="AN303" s="91">
        <v>23</v>
      </c>
      <c r="AO303" s="93">
        <v>19</v>
      </c>
      <c r="AP303" s="93">
        <v>70</v>
      </c>
      <c r="AQ303" s="100">
        <v>17530</v>
      </c>
      <c r="AR303" s="100">
        <f t="shared" ref="AR303:AR366" si="143">AN303*1000+AO303</f>
        <v>23019</v>
      </c>
      <c r="AS303" t="s">
        <v>1753</v>
      </c>
      <c r="AT303" s="103">
        <f t="shared" ref="AT303:AT366" si="144">AN303*100000+AQ303</f>
        <v>2317530</v>
      </c>
      <c r="AW303">
        <v>37.18</v>
      </c>
      <c r="AX303">
        <v>2</v>
      </c>
      <c r="AY303">
        <v>35.17</v>
      </c>
      <c r="BF303" s="107"/>
      <c r="BG303" s="107"/>
      <c r="BH303" s="107"/>
      <c r="BI303" s="107"/>
      <c r="BJ303" s="107"/>
      <c r="BV303" s="1">
        <v>0</v>
      </c>
    </row>
    <row r="304" spans="1:74" hidden="1" outlineLevel="1">
      <c r="A304" t="s">
        <v>1161</v>
      </c>
      <c r="B304" s="9" t="s">
        <v>980</v>
      </c>
      <c r="C304" s="1">
        <f t="shared" ref="C304:C367" si="145">SUM(P304:AG304)</f>
        <v>7</v>
      </c>
      <c r="D304" s="7">
        <f t="shared" si="139"/>
        <v>4</v>
      </c>
      <c r="E304" s="7">
        <f t="shared" si="140"/>
        <v>3</v>
      </c>
      <c r="F304" s="7">
        <f t="shared" si="141"/>
        <v>2</v>
      </c>
      <c r="G304" s="7">
        <f t="shared" si="137"/>
        <v>1</v>
      </c>
      <c r="H304" s="48">
        <f t="shared" si="142"/>
        <v>2</v>
      </c>
      <c r="I304" s="163">
        <f t="shared" ref="I304:I367" si="146">H304/C304</f>
        <v>0.2857142857142857</v>
      </c>
      <c r="J304" s="8"/>
      <c r="K304" s="2">
        <f t="shared" ref="K304:K367" si="147">IF(C304=0,"-",P304/C304)</f>
        <v>0</v>
      </c>
      <c r="L304" s="2">
        <f t="shared" ref="L304:L367" si="148">IF(C304=0,"-",Q304/C304)</f>
        <v>0.14285714285714285</v>
      </c>
      <c r="M304" s="2">
        <f t="shared" ref="M304:M367" si="149">IF(C304=0,"-",R304/C304)</f>
        <v>0.2857142857142857</v>
      </c>
      <c r="N304" s="2"/>
      <c r="O304" s="2">
        <f t="shared" ref="O304:O367" si="150">IF(C304=0,"-",(1-K304-L304-M304))</f>
        <v>0.57142857142857151</v>
      </c>
      <c r="P304" s="1"/>
      <c r="Q304" s="1">
        <v>1</v>
      </c>
      <c r="R304" s="1">
        <v>2</v>
      </c>
      <c r="S304" s="1">
        <v>4</v>
      </c>
      <c r="T304" s="1">
        <v>0</v>
      </c>
      <c r="U304" s="1"/>
      <c r="V304" s="144"/>
      <c r="W304" s="1"/>
      <c r="X304" s="1"/>
      <c r="Y304" s="1">
        <v>0</v>
      </c>
      <c r="Z304" s="1">
        <v>0</v>
      </c>
      <c r="AA304" s="1"/>
      <c r="AB304" s="1"/>
      <c r="AC304" s="1"/>
      <c r="AD304" s="1"/>
      <c r="AI304" t="str">
        <f t="shared" si="138"/>
        <v>Dixfield</v>
      </c>
      <c r="AJ304" t="s">
        <v>3183</v>
      </c>
      <c r="AK304" s="150">
        <v>2</v>
      </c>
      <c r="AN304" s="91">
        <v>23</v>
      </c>
      <c r="AO304" s="93">
        <v>17</v>
      </c>
      <c r="AP304" s="93">
        <v>40</v>
      </c>
      <c r="AQ304" s="100">
        <v>17740</v>
      </c>
      <c r="AR304" s="100">
        <f t="shared" si="143"/>
        <v>23017</v>
      </c>
      <c r="AS304" t="s">
        <v>1753</v>
      </c>
      <c r="AT304" s="103">
        <f t="shared" si="144"/>
        <v>2317740</v>
      </c>
      <c r="AW304">
        <v>41.61</v>
      </c>
      <c r="AX304">
        <v>0.41</v>
      </c>
      <c r="AY304">
        <v>41.2</v>
      </c>
      <c r="BF304" s="107"/>
      <c r="BG304" s="107"/>
      <c r="BH304" s="107"/>
      <c r="BI304" s="107"/>
      <c r="BJ304" s="107"/>
      <c r="BV304" s="1">
        <v>0</v>
      </c>
    </row>
    <row r="305" spans="1:74" hidden="1" outlineLevel="1">
      <c r="A305" t="s">
        <v>1173</v>
      </c>
      <c r="B305" s="9" t="s">
        <v>980</v>
      </c>
      <c r="C305" s="1">
        <f t="shared" si="145"/>
        <v>3</v>
      </c>
      <c r="D305" s="7">
        <f t="shared" si="139"/>
        <v>4</v>
      </c>
      <c r="E305" s="7">
        <f t="shared" si="140"/>
        <v>4</v>
      </c>
      <c r="F305" s="7">
        <f t="shared" si="141"/>
        <v>1</v>
      </c>
      <c r="G305" s="7">
        <f t="shared" si="137"/>
        <v>0</v>
      </c>
      <c r="H305" s="48">
        <f t="shared" si="142"/>
        <v>0</v>
      </c>
      <c r="I305" s="163">
        <f t="shared" si="146"/>
        <v>0</v>
      </c>
      <c r="J305" s="8"/>
      <c r="K305" s="2">
        <f t="shared" si="147"/>
        <v>0</v>
      </c>
      <c r="L305" s="2">
        <f t="shared" si="148"/>
        <v>0</v>
      </c>
      <c r="M305" s="2">
        <f t="shared" si="149"/>
        <v>0.33333333333333331</v>
      </c>
      <c r="N305" s="2"/>
      <c r="O305" s="2">
        <f t="shared" si="150"/>
        <v>0.66666666666666674</v>
      </c>
      <c r="P305" s="1"/>
      <c r="Q305" s="1">
        <v>0</v>
      </c>
      <c r="R305" s="1">
        <v>1</v>
      </c>
      <c r="S305" s="1">
        <v>0</v>
      </c>
      <c r="T305" s="1">
        <v>1</v>
      </c>
      <c r="U305" s="1"/>
      <c r="V305" s="144"/>
      <c r="W305" s="1"/>
      <c r="X305" s="1"/>
      <c r="Y305" s="1">
        <v>1</v>
      </c>
      <c r="Z305" s="1">
        <v>0</v>
      </c>
      <c r="AA305" s="1"/>
      <c r="AB305" s="1"/>
      <c r="AC305" s="1"/>
      <c r="AD305" s="1"/>
      <c r="AI305" t="str">
        <f t="shared" si="138"/>
        <v>Dixmont</v>
      </c>
      <c r="AJ305" t="s">
        <v>883</v>
      </c>
      <c r="AK305" s="150">
        <v>2</v>
      </c>
      <c r="AN305" s="91">
        <v>23</v>
      </c>
      <c r="AO305" s="93">
        <v>19</v>
      </c>
      <c r="AP305" s="93">
        <v>75</v>
      </c>
      <c r="AQ305" s="100">
        <v>17950</v>
      </c>
      <c r="AR305" s="100">
        <f t="shared" si="143"/>
        <v>23019</v>
      </c>
      <c r="AS305" t="s">
        <v>1753</v>
      </c>
      <c r="AT305" s="103">
        <f t="shared" si="144"/>
        <v>2317950</v>
      </c>
      <c r="AW305">
        <v>36.49</v>
      </c>
      <c r="AX305">
        <v>0.15</v>
      </c>
      <c r="AY305">
        <v>36.340000000000003</v>
      </c>
      <c r="BF305" s="107"/>
      <c r="BG305" s="107"/>
      <c r="BH305" s="107"/>
      <c r="BI305" s="107"/>
      <c r="BJ305" s="107"/>
      <c r="BV305" s="1">
        <v>0</v>
      </c>
    </row>
    <row r="306" spans="1:74" hidden="1" outlineLevel="1">
      <c r="A306" t="s">
        <v>1496</v>
      </c>
      <c r="B306" s="9" t="s">
        <v>980</v>
      </c>
      <c r="C306" s="1">
        <f t="shared" si="145"/>
        <v>22</v>
      </c>
      <c r="D306" s="7">
        <f t="shared" si="139"/>
        <v>5</v>
      </c>
      <c r="E306" s="7">
        <f t="shared" si="140"/>
        <v>3</v>
      </c>
      <c r="F306" s="7">
        <f t="shared" si="141"/>
        <v>1</v>
      </c>
      <c r="G306" s="7">
        <f t="shared" si="137"/>
        <v>2</v>
      </c>
      <c r="H306" s="48">
        <f t="shared" si="142"/>
        <v>10</v>
      </c>
      <c r="I306" s="163">
        <f t="shared" si="146"/>
        <v>0.45454545454545453</v>
      </c>
      <c r="J306" s="8"/>
      <c r="K306" s="2">
        <f t="shared" si="147"/>
        <v>0</v>
      </c>
      <c r="L306" s="2">
        <f t="shared" si="148"/>
        <v>0.13636363636363635</v>
      </c>
      <c r="M306" s="2">
        <f t="shared" si="149"/>
        <v>0.63636363636363635</v>
      </c>
      <c r="N306" s="2"/>
      <c r="O306" s="2">
        <f t="shared" si="150"/>
        <v>0.22727272727272729</v>
      </c>
      <c r="P306" s="1"/>
      <c r="Q306" s="1">
        <v>3</v>
      </c>
      <c r="R306" s="1">
        <v>14</v>
      </c>
      <c r="S306" s="1">
        <v>4</v>
      </c>
      <c r="T306" s="1">
        <v>1</v>
      </c>
      <c r="U306" s="1"/>
      <c r="V306" s="144"/>
      <c r="W306" s="1"/>
      <c r="X306" s="1"/>
      <c r="Y306" s="1">
        <v>0</v>
      </c>
      <c r="Z306" s="1">
        <v>0</v>
      </c>
      <c r="AA306" s="1"/>
      <c r="AB306" s="1"/>
      <c r="AC306" s="1"/>
      <c r="AD306" s="1"/>
      <c r="AI306" t="str">
        <f t="shared" si="138"/>
        <v>Dover-Foxcroft</v>
      </c>
      <c r="AJ306" t="s">
        <v>126</v>
      </c>
      <c r="AK306" s="150">
        <v>2</v>
      </c>
      <c r="AN306" s="91">
        <v>23</v>
      </c>
      <c r="AO306" s="93">
        <v>21</v>
      </c>
      <c r="AP306" s="93">
        <v>35</v>
      </c>
      <c r="AQ306" s="100">
        <v>18195</v>
      </c>
      <c r="AR306" s="100">
        <f t="shared" si="143"/>
        <v>23021</v>
      </c>
      <c r="AS306" t="s">
        <v>1753</v>
      </c>
      <c r="AT306" s="103">
        <f t="shared" si="144"/>
        <v>2318195</v>
      </c>
      <c r="AW306">
        <v>71.23</v>
      </c>
      <c r="AX306">
        <v>2.98</v>
      </c>
      <c r="AY306">
        <v>68.239999999999995</v>
      </c>
      <c r="BF306" s="107"/>
      <c r="BG306" s="107"/>
      <c r="BH306" s="107"/>
      <c r="BI306" s="107"/>
      <c r="BJ306" s="107"/>
      <c r="BV306" s="1">
        <v>0</v>
      </c>
    </row>
    <row r="307" spans="1:74" hidden="1" outlineLevel="1">
      <c r="A307" t="s">
        <v>1390</v>
      </c>
      <c r="B307" s="9" t="s">
        <v>980</v>
      </c>
      <c r="C307" s="1">
        <f t="shared" si="145"/>
        <v>10</v>
      </c>
      <c r="D307" s="7">
        <f t="shared" si="139"/>
        <v>4</v>
      </c>
      <c r="E307" s="7">
        <f t="shared" si="140"/>
        <v>3</v>
      </c>
      <c r="F307" s="7">
        <f t="shared" si="141"/>
        <v>1</v>
      </c>
      <c r="G307" s="7">
        <f t="shared" si="137"/>
        <v>0</v>
      </c>
      <c r="H307" s="48">
        <f t="shared" si="142"/>
        <v>2</v>
      </c>
      <c r="I307" s="163">
        <f t="shared" si="146"/>
        <v>0.2</v>
      </c>
      <c r="J307" s="8"/>
      <c r="K307" s="2">
        <f t="shared" si="147"/>
        <v>0</v>
      </c>
      <c r="L307" s="2">
        <f t="shared" si="148"/>
        <v>0.2</v>
      </c>
      <c r="M307" s="2">
        <f t="shared" si="149"/>
        <v>0.5</v>
      </c>
      <c r="N307" s="2"/>
      <c r="O307" s="2">
        <f t="shared" si="150"/>
        <v>0.30000000000000004</v>
      </c>
      <c r="P307" s="1"/>
      <c r="Q307" s="1">
        <v>2</v>
      </c>
      <c r="R307" s="1">
        <v>5</v>
      </c>
      <c r="S307" s="1">
        <v>0</v>
      </c>
      <c r="T307" s="1">
        <v>3</v>
      </c>
      <c r="U307" s="1"/>
      <c r="V307" s="144"/>
      <c r="W307" s="1"/>
      <c r="X307" s="1"/>
      <c r="Y307" s="1">
        <v>0</v>
      </c>
      <c r="Z307" s="1">
        <v>0</v>
      </c>
      <c r="AA307" s="1"/>
      <c r="AB307" s="1"/>
      <c r="AC307" s="1"/>
      <c r="AD307" s="1"/>
      <c r="AI307" t="str">
        <f t="shared" si="138"/>
        <v>Dresden</v>
      </c>
      <c r="AJ307" t="s">
        <v>229</v>
      </c>
      <c r="AK307" s="150">
        <v>1</v>
      </c>
      <c r="AN307" s="91">
        <v>23</v>
      </c>
      <c r="AO307" s="93">
        <v>15</v>
      </c>
      <c r="AP307" s="93">
        <v>35</v>
      </c>
      <c r="AQ307" s="100">
        <v>18475</v>
      </c>
      <c r="AR307" s="100">
        <f t="shared" si="143"/>
        <v>23015</v>
      </c>
      <c r="AS307" t="s">
        <v>1753</v>
      </c>
      <c r="AT307" s="103">
        <f t="shared" si="144"/>
        <v>2318475</v>
      </c>
      <c r="AW307">
        <v>33.159999999999997</v>
      </c>
      <c r="AX307">
        <v>2.52</v>
      </c>
      <c r="AY307">
        <v>30.64</v>
      </c>
      <c r="BF307" s="107"/>
      <c r="BG307" s="107"/>
      <c r="BH307" s="107"/>
      <c r="BI307" s="107"/>
      <c r="BJ307" s="107"/>
      <c r="BV307" s="1">
        <v>0</v>
      </c>
    </row>
    <row r="308" spans="1:74" hidden="1" outlineLevel="1">
      <c r="A308" t="s">
        <v>2617</v>
      </c>
      <c r="B308" s="9" t="s">
        <v>980</v>
      </c>
      <c r="C308" s="1">
        <f t="shared" si="145"/>
        <v>0</v>
      </c>
      <c r="D308" s="7">
        <f t="shared" si="139"/>
        <v>1</v>
      </c>
      <c r="E308" s="7">
        <f t="shared" si="140"/>
        <v>1</v>
      </c>
      <c r="F308" s="7">
        <f t="shared" si="141"/>
        <v>0</v>
      </c>
      <c r="G308" s="7">
        <f t="shared" si="137"/>
        <v>0</v>
      </c>
      <c r="H308" s="48">
        <f t="shared" si="142"/>
        <v>0</v>
      </c>
      <c r="I308" s="163" t="e">
        <f t="shared" si="146"/>
        <v>#DIV/0!</v>
      </c>
      <c r="J308" s="8"/>
      <c r="K308" s="2" t="str">
        <f t="shared" si="147"/>
        <v>-</v>
      </c>
      <c r="L308" s="2" t="str">
        <f t="shared" si="148"/>
        <v>-</v>
      </c>
      <c r="M308" s="2" t="str">
        <f t="shared" si="149"/>
        <v>-</v>
      </c>
      <c r="N308" s="2"/>
      <c r="O308" s="2" t="str">
        <f t="shared" si="150"/>
        <v>-</v>
      </c>
      <c r="P308" s="1"/>
      <c r="Q308" s="1">
        <v>0</v>
      </c>
      <c r="R308" s="1">
        <v>0</v>
      </c>
      <c r="S308" s="1">
        <v>0</v>
      </c>
      <c r="T308" s="1">
        <v>0</v>
      </c>
      <c r="U308" s="1"/>
      <c r="V308" s="144"/>
      <c r="W308" s="1"/>
      <c r="X308" s="1"/>
      <c r="Y308" s="1">
        <v>0</v>
      </c>
      <c r="Z308" s="1">
        <v>0</v>
      </c>
      <c r="AA308" s="1"/>
      <c r="AB308" s="1"/>
      <c r="AC308" s="1"/>
      <c r="AD308" s="1"/>
      <c r="AI308" t="str">
        <f t="shared" si="138"/>
        <v>Drew</v>
      </c>
      <c r="AJ308" t="s">
        <v>883</v>
      </c>
      <c r="AK308" s="150">
        <v>2</v>
      </c>
      <c r="AN308" s="91">
        <v>23</v>
      </c>
      <c r="AO308" s="93">
        <v>19</v>
      </c>
      <c r="AP308" s="93">
        <v>80</v>
      </c>
      <c r="AQ308" s="100">
        <v>18580</v>
      </c>
      <c r="AR308" s="100">
        <f t="shared" si="143"/>
        <v>23019</v>
      </c>
      <c r="AS308" t="s">
        <v>1112</v>
      </c>
      <c r="AT308" s="103">
        <f t="shared" si="144"/>
        <v>2318580</v>
      </c>
      <c r="AW308">
        <v>38.78</v>
      </c>
      <c r="AX308">
        <v>1.17</v>
      </c>
      <c r="AY308">
        <v>37.61</v>
      </c>
      <c r="BF308" s="107"/>
      <c r="BG308" s="107"/>
      <c r="BH308" s="107"/>
      <c r="BI308" s="107"/>
      <c r="BJ308" s="107"/>
      <c r="BV308" s="1">
        <v>0</v>
      </c>
    </row>
    <row r="309" spans="1:74" hidden="1" outlineLevel="1">
      <c r="A309" t="s">
        <v>495</v>
      </c>
      <c r="B309" s="9" t="s">
        <v>980</v>
      </c>
      <c r="C309" s="1">
        <f t="shared" si="145"/>
        <v>21</v>
      </c>
      <c r="D309" s="7">
        <f t="shared" si="139"/>
        <v>4</v>
      </c>
      <c r="E309" s="7">
        <f t="shared" si="140"/>
        <v>4</v>
      </c>
      <c r="F309" s="7">
        <f t="shared" si="141"/>
        <v>1</v>
      </c>
      <c r="G309" s="7">
        <f t="shared" si="137"/>
        <v>2</v>
      </c>
      <c r="H309" s="48">
        <f t="shared" si="142"/>
        <v>3</v>
      </c>
      <c r="I309" s="163">
        <f t="shared" si="146"/>
        <v>0.14285714285714285</v>
      </c>
      <c r="J309" s="8"/>
      <c r="K309" s="2">
        <f t="shared" si="147"/>
        <v>0</v>
      </c>
      <c r="L309" s="2">
        <f t="shared" si="148"/>
        <v>0</v>
      </c>
      <c r="M309" s="2">
        <f t="shared" si="149"/>
        <v>0.47619047619047616</v>
      </c>
      <c r="N309" s="2"/>
      <c r="O309" s="2">
        <f t="shared" si="150"/>
        <v>0.52380952380952384</v>
      </c>
      <c r="P309" s="1"/>
      <c r="Q309" s="1">
        <v>0</v>
      </c>
      <c r="R309" s="1">
        <v>10</v>
      </c>
      <c r="S309" s="1">
        <v>7</v>
      </c>
      <c r="T309" s="1">
        <v>4</v>
      </c>
      <c r="U309" s="1"/>
      <c r="V309" s="144"/>
      <c r="W309" s="1"/>
      <c r="X309" s="1"/>
      <c r="Y309" s="1">
        <v>0</v>
      </c>
      <c r="Z309" s="1">
        <v>0</v>
      </c>
      <c r="AA309" s="1"/>
      <c r="AB309" s="1"/>
      <c r="AC309" s="1"/>
      <c r="AD309" s="1"/>
      <c r="AI309" t="str">
        <f t="shared" si="138"/>
        <v>Durham</v>
      </c>
      <c r="AJ309" t="s">
        <v>884</v>
      </c>
      <c r="AK309" s="150">
        <v>2</v>
      </c>
      <c r="AN309" s="91">
        <v>23</v>
      </c>
      <c r="AO309" s="93">
        <v>1</v>
      </c>
      <c r="AP309" s="93">
        <v>10</v>
      </c>
      <c r="AQ309" s="100">
        <v>19105</v>
      </c>
      <c r="AR309" s="100">
        <f t="shared" si="143"/>
        <v>23001</v>
      </c>
      <c r="AS309" t="s">
        <v>1753</v>
      </c>
      <c r="AT309" s="103">
        <f t="shared" si="144"/>
        <v>2319105</v>
      </c>
      <c r="AW309">
        <v>38.75</v>
      </c>
      <c r="AX309">
        <v>0.65</v>
      </c>
      <c r="AY309">
        <v>38.1</v>
      </c>
      <c r="BF309" s="107"/>
      <c r="BG309" s="107"/>
      <c r="BH309" s="107"/>
      <c r="BI309" s="107"/>
      <c r="BJ309" s="107"/>
      <c r="BV309" s="1">
        <v>0</v>
      </c>
    </row>
    <row r="310" spans="1:74" hidden="1" outlineLevel="1">
      <c r="A310" t="s">
        <v>0</v>
      </c>
      <c r="B310" s="9" t="s">
        <v>980</v>
      </c>
      <c r="C310" s="1">
        <f t="shared" si="145"/>
        <v>0</v>
      </c>
      <c r="D310" s="7" t="e">
        <f t="shared" si="139"/>
        <v>#N/A</v>
      </c>
      <c r="E310" s="7" t="e">
        <f t="shared" si="140"/>
        <v>#N/A</v>
      </c>
      <c r="F310" s="7">
        <f t="shared" si="141"/>
        <v>0</v>
      </c>
      <c r="G310" s="7">
        <f t="shared" si="137"/>
        <v>0</v>
      </c>
      <c r="H310" s="48" t="e">
        <f t="shared" si="142"/>
        <v>#NUM!</v>
      </c>
      <c r="I310" s="163" t="e">
        <f t="shared" si="146"/>
        <v>#NUM!</v>
      </c>
      <c r="J310" s="8"/>
      <c r="K310" s="2" t="str">
        <f t="shared" si="147"/>
        <v>-</v>
      </c>
      <c r="L310" s="2" t="str">
        <f t="shared" si="148"/>
        <v>-</v>
      </c>
      <c r="M310" s="2" t="str">
        <f t="shared" si="149"/>
        <v>-</v>
      </c>
      <c r="N310" s="2"/>
      <c r="O310" s="2" t="str">
        <f t="shared" si="150"/>
        <v>-</v>
      </c>
      <c r="P310" s="1"/>
      <c r="Q310" s="1"/>
      <c r="R310" s="1"/>
      <c r="S310" s="1"/>
      <c r="T310" s="1"/>
      <c r="U310" s="1"/>
      <c r="V310" s="144"/>
      <c r="W310" s="1"/>
      <c r="X310" s="1"/>
      <c r="Y310" s="1"/>
      <c r="Z310" s="1"/>
      <c r="AA310" s="1"/>
      <c r="AB310" s="1"/>
      <c r="AC310" s="1"/>
      <c r="AD310" s="1"/>
      <c r="AI310" t="str">
        <f t="shared" si="138"/>
        <v>Dyer Brook</v>
      </c>
      <c r="AJ310" t="s">
        <v>2958</v>
      </c>
      <c r="AK310" s="150">
        <v>2</v>
      </c>
      <c r="AN310" s="91">
        <v>23</v>
      </c>
      <c r="AO310" s="93">
        <v>3</v>
      </c>
      <c r="AP310" s="93">
        <v>75</v>
      </c>
      <c r="AQ310" s="100">
        <v>19210</v>
      </c>
      <c r="AR310" s="100">
        <f t="shared" si="143"/>
        <v>23003</v>
      </c>
      <c r="AS310" t="s">
        <v>1753</v>
      </c>
      <c r="AT310" s="103">
        <f t="shared" si="144"/>
        <v>2319210</v>
      </c>
      <c r="AW310">
        <v>38.51</v>
      </c>
      <c r="AX310">
        <v>0.01</v>
      </c>
      <c r="AY310">
        <v>38.5</v>
      </c>
      <c r="BF310" s="107"/>
      <c r="BG310" s="107"/>
      <c r="BH310" s="107"/>
      <c r="BI310" s="107"/>
      <c r="BJ310" s="107"/>
      <c r="BV310" s="1"/>
    </row>
    <row r="311" spans="1:74" hidden="1" outlineLevel="1">
      <c r="A311" t="s">
        <v>463</v>
      </c>
      <c r="B311" s="9" t="s">
        <v>980</v>
      </c>
      <c r="C311" s="1">
        <f t="shared" si="145"/>
        <v>0</v>
      </c>
      <c r="D311" s="7" t="e">
        <f t="shared" si="139"/>
        <v>#N/A</v>
      </c>
      <c r="E311" s="7" t="e">
        <f t="shared" si="140"/>
        <v>#N/A</v>
      </c>
      <c r="F311" s="7">
        <f t="shared" si="141"/>
        <v>0</v>
      </c>
      <c r="G311" s="7">
        <f t="shared" si="137"/>
        <v>0</v>
      </c>
      <c r="H311" s="48" t="e">
        <f t="shared" si="142"/>
        <v>#NUM!</v>
      </c>
      <c r="I311" s="163" t="e">
        <f t="shared" si="146"/>
        <v>#NUM!</v>
      </c>
      <c r="J311" s="8"/>
      <c r="K311" s="2" t="str">
        <f t="shared" si="147"/>
        <v>-</v>
      </c>
      <c r="L311" s="2" t="str">
        <f t="shared" si="148"/>
        <v>-</v>
      </c>
      <c r="M311" s="2" t="str">
        <f t="shared" si="149"/>
        <v>-</v>
      </c>
      <c r="N311" s="2"/>
      <c r="O311" s="2" t="str">
        <f t="shared" si="150"/>
        <v>-</v>
      </c>
      <c r="P311" s="1"/>
      <c r="Q311" s="1"/>
      <c r="R311" s="1"/>
      <c r="S311" s="1"/>
      <c r="T311" s="1"/>
      <c r="U311" s="1"/>
      <c r="V311" s="144"/>
      <c r="W311" s="1"/>
      <c r="X311" s="1"/>
      <c r="Y311" s="1"/>
      <c r="Z311" s="1"/>
      <c r="AA311" s="1"/>
      <c r="AB311" s="1"/>
      <c r="AC311" s="1"/>
      <c r="AD311" s="1"/>
      <c r="AI311" t="str">
        <f t="shared" si="138"/>
        <v>Eagle Lake</v>
      </c>
      <c r="AJ311" t="s">
        <v>2958</v>
      </c>
      <c r="AK311" s="150">
        <v>2</v>
      </c>
      <c r="AN311" s="91">
        <v>23</v>
      </c>
      <c r="AO311" s="93">
        <v>3</v>
      </c>
      <c r="AP311" s="93">
        <v>85</v>
      </c>
      <c r="AQ311" s="100">
        <v>19420</v>
      </c>
      <c r="AR311" s="100">
        <f t="shared" si="143"/>
        <v>23003</v>
      </c>
      <c r="AS311" t="s">
        <v>1753</v>
      </c>
      <c r="AT311" s="103">
        <f t="shared" si="144"/>
        <v>2319420</v>
      </c>
      <c r="AW311">
        <v>39.31</v>
      </c>
      <c r="AX311">
        <v>2.13</v>
      </c>
      <c r="AY311">
        <v>37.18</v>
      </c>
      <c r="BF311" s="107"/>
      <c r="BG311" s="107"/>
      <c r="BH311" s="107"/>
      <c r="BI311" s="107"/>
      <c r="BJ311" s="107"/>
      <c r="BV311" s="1"/>
    </row>
    <row r="312" spans="1:74" hidden="1" outlineLevel="1">
      <c r="A312" t="s">
        <v>69</v>
      </c>
      <c r="B312" s="9" t="s">
        <v>980</v>
      </c>
      <c r="C312" s="1">
        <f t="shared" si="145"/>
        <v>21</v>
      </c>
      <c r="D312" s="7">
        <f t="shared" si="139"/>
        <v>5</v>
      </c>
      <c r="E312" s="7">
        <f t="shared" si="140"/>
        <v>4</v>
      </c>
      <c r="F312" s="7">
        <f t="shared" si="141"/>
        <v>3</v>
      </c>
      <c r="G312" s="7">
        <f t="shared" si="137"/>
        <v>1</v>
      </c>
      <c r="H312" s="48">
        <f t="shared" si="142"/>
        <v>6</v>
      </c>
      <c r="I312" s="163">
        <f t="shared" si="146"/>
        <v>0.2857142857142857</v>
      </c>
      <c r="J312" s="8"/>
      <c r="K312" s="2">
        <f t="shared" si="147"/>
        <v>0</v>
      </c>
      <c r="L312" s="2">
        <f t="shared" si="148"/>
        <v>4.7619047619047616E-2</v>
      </c>
      <c r="M312" s="2">
        <f t="shared" si="149"/>
        <v>9.5238095238095233E-2</v>
      </c>
      <c r="N312" s="2"/>
      <c r="O312" s="2">
        <f t="shared" si="150"/>
        <v>0.8571428571428571</v>
      </c>
      <c r="P312" s="1"/>
      <c r="Q312" s="1">
        <v>1</v>
      </c>
      <c r="R312" s="1">
        <v>2</v>
      </c>
      <c r="S312" s="1">
        <v>12</v>
      </c>
      <c r="T312" s="1">
        <v>6</v>
      </c>
      <c r="U312" s="1"/>
      <c r="V312" s="144"/>
      <c r="W312" s="1"/>
      <c r="X312" s="1"/>
      <c r="Y312" s="1">
        <v>0</v>
      </c>
      <c r="Z312" s="1">
        <v>0</v>
      </c>
      <c r="AA312" s="1"/>
      <c r="AB312" s="1"/>
      <c r="AC312" s="1"/>
      <c r="AD312" s="1"/>
      <c r="AI312" t="str">
        <f t="shared" si="138"/>
        <v>East Machias</v>
      </c>
      <c r="AJ312" t="s">
        <v>650</v>
      </c>
      <c r="AK312" s="150">
        <v>2</v>
      </c>
      <c r="AN312" s="91">
        <v>23</v>
      </c>
      <c r="AO312" s="93">
        <v>29</v>
      </c>
      <c r="AP312" s="93">
        <v>95</v>
      </c>
      <c r="AQ312" s="100">
        <v>20960</v>
      </c>
      <c r="AR312" s="100">
        <f t="shared" si="143"/>
        <v>23029</v>
      </c>
      <c r="AS312" t="s">
        <v>1753</v>
      </c>
      <c r="AT312" s="103">
        <f t="shared" si="144"/>
        <v>2320960</v>
      </c>
      <c r="AW312">
        <v>40.01</v>
      </c>
      <c r="AX312">
        <v>4.8</v>
      </c>
      <c r="AY312">
        <v>35.21</v>
      </c>
      <c r="BF312" s="107"/>
      <c r="BG312" s="107"/>
      <c r="BH312" s="107"/>
      <c r="BI312" s="107"/>
      <c r="BJ312" s="107"/>
      <c r="BV312" s="1">
        <v>0</v>
      </c>
    </row>
    <row r="313" spans="1:74" hidden="1" outlineLevel="1">
      <c r="A313" t="s">
        <v>318</v>
      </c>
      <c r="B313" s="9" t="s">
        <v>980</v>
      </c>
      <c r="C313" s="1">
        <f t="shared" si="145"/>
        <v>6</v>
      </c>
      <c r="D313" s="7">
        <f t="shared" si="139"/>
        <v>4</v>
      </c>
      <c r="E313" s="7">
        <f t="shared" si="140"/>
        <v>4</v>
      </c>
      <c r="F313" s="7">
        <f t="shared" si="141"/>
        <v>1</v>
      </c>
      <c r="G313" s="7">
        <f t="shared" si="137"/>
        <v>2</v>
      </c>
      <c r="H313" s="48">
        <f t="shared" si="142"/>
        <v>3</v>
      </c>
      <c r="I313" s="163">
        <f t="shared" si="146"/>
        <v>0.5</v>
      </c>
      <c r="J313" s="8"/>
      <c r="K313" s="2">
        <f t="shared" si="147"/>
        <v>0</v>
      </c>
      <c r="L313" s="2">
        <f t="shared" si="148"/>
        <v>0</v>
      </c>
      <c r="M313" s="2">
        <f t="shared" si="149"/>
        <v>0.66666666666666663</v>
      </c>
      <c r="N313" s="2"/>
      <c r="O313" s="2">
        <f t="shared" si="150"/>
        <v>0.33333333333333337</v>
      </c>
      <c r="P313" s="1"/>
      <c r="Q313" s="1">
        <v>0</v>
      </c>
      <c r="R313" s="1">
        <v>4</v>
      </c>
      <c r="S313" s="1">
        <v>1</v>
      </c>
      <c r="T313" s="1">
        <v>1</v>
      </c>
      <c r="U313" s="1"/>
      <c r="V313" s="144"/>
      <c r="W313" s="1"/>
      <c r="X313" s="1"/>
      <c r="Y313" s="1">
        <v>0</v>
      </c>
      <c r="Z313" s="1">
        <v>0</v>
      </c>
      <c r="AA313" s="1"/>
      <c r="AB313" s="1"/>
      <c r="AC313" s="1"/>
      <c r="AD313" s="1"/>
      <c r="AI313" t="str">
        <f t="shared" si="138"/>
        <v>East Millinocket</v>
      </c>
      <c r="AJ313" t="s">
        <v>883</v>
      </c>
      <c r="AK313" s="150">
        <v>2</v>
      </c>
      <c r="AN313" s="91">
        <v>23</v>
      </c>
      <c r="AO313" s="93">
        <v>19</v>
      </c>
      <c r="AP313" s="93">
        <v>85</v>
      </c>
      <c r="AQ313" s="100">
        <v>21030</v>
      </c>
      <c r="AR313" s="100">
        <f t="shared" si="143"/>
        <v>23019</v>
      </c>
      <c r="AS313" t="s">
        <v>1753</v>
      </c>
      <c r="AT313" s="103">
        <f t="shared" si="144"/>
        <v>2321030</v>
      </c>
      <c r="AW313">
        <v>7.89</v>
      </c>
      <c r="AX313">
        <v>0.76</v>
      </c>
      <c r="AY313">
        <v>7.13</v>
      </c>
      <c r="BF313" s="107"/>
      <c r="BG313" s="107"/>
      <c r="BH313" s="107"/>
      <c r="BI313" s="107"/>
      <c r="BJ313" s="107"/>
      <c r="BV313" s="1">
        <v>0</v>
      </c>
    </row>
    <row r="314" spans="1:74" hidden="1" outlineLevel="1">
      <c r="A314" t="s">
        <v>1100</v>
      </c>
      <c r="B314" s="9" t="s">
        <v>980</v>
      </c>
      <c r="C314" s="1">
        <f t="shared" si="145"/>
        <v>4</v>
      </c>
      <c r="D314" s="7">
        <f t="shared" si="139"/>
        <v>4</v>
      </c>
      <c r="E314" s="7">
        <f t="shared" si="140"/>
        <v>4</v>
      </c>
      <c r="F314" s="7">
        <f t="shared" si="141"/>
        <v>2</v>
      </c>
      <c r="G314" s="7">
        <f t="shared" si="137"/>
        <v>1</v>
      </c>
      <c r="H314" s="48">
        <f t="shared" si="142"/>
        <v>1</v>
      </c>
      <c r="I314" s="163">
        <f t="shared" si="146"/>
        <v>0.25</v>
      </c>
      <c r="J314" s="8"/>
      <c r="K314" s="2">
        <f t="shared" si="147"/>
        <v>0</v>
      </c>
      <c r="L314" s="2">
        <f t="shared" si="148"/>
        <v>0</v>
      </c>
      <c r="M314" s="2">
        <f t="shared" si="149"/>
        <v>0.25</v>
      </c>
      <c r="N314" s="2"/>
      <c r="O314" s="2">
        <f t="shared" si="150"/>
        <v>0.75</v>
      </c>
      <c r="P314" s="1"/>
      <c r="Q314" s="1">
        <v>0</v>
      </c>
      <c r="R314" s="1">
        <v>1</v>
      </c>
      <c r="S314" s="1">
        <v>2</v>
      </c>
      <c r="T314" s="1">
        <v>1</v>
      </c>
      <c r="U314" s="1"/>
      <c r="V314" s="144"/>
      <c r="W314" s="1"/>
      <c r="X314" s="1"/>
      <c r="Y314" s="1">
        <v>0</v>
      </c>
      <c r="Z314" s="1">
        <v>0</v>
      </c>
      <c r="AA314" s="1"/>
      <c r="AB314" s="1"/>
      <c r="AC314" s="1"/>
      <c r="AD314" s="1"/>
      <c r="AI314" t="str">
        <f t="shared" si="138"/>
        <v>Eastbrook</v>
      </c>
      <c r="AJ314" t="s">
        <v>703</v>
      </c>
      <c r="AK314" s="150">
        <v>2</v>
      </c>
      <c r="AN314" s="91">
        <v>23</v>
      </c>
      <c r="AO314" s="93">
        <v>9</v>
      </c>
      <c r="AP314" s="93">
        <v>60</v>
      </c>
      <c r="AQ314" s="100">
        <v>19770</v>
      </c>
      <c r="AR314" s="100">
        <f t="shared" si="143"/>
        <v>23009</v>
      </c>
      <c r="AS314" t="s">
        <v>1753</v>
      </c>
      <c r="AT314" s="103">
        <f t="shared" si="144"/>
        <v>2319770</v>
      </c>
      <c r="AW314">
        <v>37.590000000000003</v>
      </c>
      <c r="AX314">
        <v>4.32</v>
      </c>
      <c r="AY314">
        <v>33.28</v>
      </c>
      <c r="BF314" s="107"/>
      <c r="BG314" s="107"/>
      <c r="BH314" s="107"/>
      <c r="BI314" s="107"/>
      <c r="BJ314" s="107"/>
      <c r="BV314" s="1">
        <v>0</v>
      </c>
    </row>
    <row r="315" spans="1:74" hidden="1" outlineLevel="1">
      <c r="A315" t="s">
        <v>2862</v>
      </c>
      <c r="B315" s="9" t="s">
        <v>980</v>
      </c>
      <c r="C315" s="1">
        <f t="shared" si="145"/>
        <v>0</v>
      </c>
      <c r="D315" s="7" t="e">
        <f t="shared" si="139"/>
        <v>#N/A</v>
      </c>
      <c r="E315" s="7" t="e">
        <f t="shared" si="140"/>
        <v>#N/A</v>
      </c>
      <c r="F315" s="7">
        <f t="shared" si="141"/>
        <v>0</v>
      </c>
      <c r="G315" s="7">
        <f t="shared" si="137"/>
        <v>0</v>
      </c>
      <c r="H315" s="48" t="e">
        <f t="shared" si="142"/>
        <v>#NUM!</v>
      </c>
      <c r="I315" s="163" t="e">
        <f t="shared" si="146"/>
        <v>#NUM!</v>
      </c>
      <c r="J315" s="8"/>
      <c r="K315" s="2" t="str">
        <f t="shared" si="147"/>
        <v>-</v>
      </c>
      <c r="L315" s="2" t="str">
        <f t="shared" si="148"/>
        <v>-</v>
      </c>
      <c r="M315" s="2" t="str">
        <f t="shared" si="149"/>
        <v>-</v>
      </c>
      <c r="N315" s="2"/>
      <c r="O315" s="2" t="str">
        <f t="shared" si="150"/>
        <v>-</v>
      </c>
      <c r="P315" s="1"/>
      <c r="Q315" s="1"/>
      <c r="R315" s="1"/>
      <c r="S315" s="1"/>
      <c r="T315" s="1"/>
      <c r="U315" s="1"/>
      <c r="V315" s="144"/>
      <c r="W315" s="1"/>
      <c r="X315" s="1"/>
      <c r="Y315" s="1"/>
      <c r="Z315" s="1"/>
      <c r="AA315" s="1"/>
      <c r="AB315" s="1"/>
      <c r="AC315" s="1"/>
      <c r="AD315" s="1"/>
      <c r="AI315" t="str">
        <f t="shared" si="138"/>
        <v>Easton</v>
      </c>
      <c r="AJ315" t="s">
        <v>2958</v>
      </c>
      <c r="AK315" s="150">
        <v>2</v>
      </c>
      <c r="AN315" s="91">
        <v>23</v>
      </c>
      <c r="AO315" s="93">
        <v>3</v>
      </c>
      <c r="AP315" s="93">
        <v>90</v>
      </c>
      <c r="AQ315" s="100">
        <v>21380</v>
      </c>
      <c r="AR315" s="100">
        <f t="shared" si="143"/>
        <v>23003</v>
      </c>
      <c r="AS315" t="s">
        <v>1753</v>
      </c>
      <c r="AT315" s="103">
        <f t="shared" si="144"/>
        <v>2321380</v>
      </c>
      <c r="AW315">
        <v>38.96</v>
      </c>
      <c r="AX315">
        <v>0.22</v>
      </c>
      <c r="AY315">
        <v>38.74</v>
      </c>
      <c r="BF315" s="107"/>
      <c r="BG315" s="107"/>
      <c r="BH315" s="107"/>
      <c r="BI315" s="107"/>
      <c r="BJ315" s="107"/>
      <c r="BV315" s="1"/>
    </row>
    <row r="316" spans="1:74" hidden="1" outlineLevel="1">
      <c r="A316" t="s">
        <v>3225</v>
      </c>
      <c r="B316" s="9" t="s">
        <v>980</v>
      </c>
      <c r="C316" s="1">
        <f t="shared" si="145"/>
        <v>14</v>
      </c>
      <c r="D316" s="7">
        <f t="shared" si="139"/>
        <v>4</v>
      </c>
      <c r="E316" s="7">
        <f t="shared" si="140"/>
        <v>4</v>
      </c>
      <c r="F316" s="7">
        <f t="shared" si="141"/>
        <v>1</v>
      </c>
      <c r="G316" s="7">
        <f t="shared" si="137"/>
        <v>3</v>
      </c>
      <c r="H316" s="48">
        <f t="shared" si="142"/>
        <v>4</v>
      </c>
      <c r="I316" s="163">
        <f t="shared" si="146"/>
        <v>0.2857142857142857</v>
      </c>
      <c r="J316" s="8"/>
      <c r="K316" s="2">
        <f t="shared" si="147"/>
        <v>0</v>
      </c>
      <c r="L316" s="2">
        <f t="shared" si="148"/>
        <v>0</v>
      </c>
      <c r="M316" s="2">
        <f t="shared" si="149"/>
        <v>0.5714285714285714</v>
      </c>
      <c r="N316" s="2"/>
      <c r="O316" s="2">
        <f t="shared" si="150"/>
        <v>0.4285714285714286</v>
      </c>
      <c r="P316" s="1"/>
      <c r="Q316" s="1">
        <v>0</v>
      </c>
      <c r="R316" s="1">
        <v>8</v>
      </c>
      <c r="S316" s="1">
        <v>2</v>
      </c>
      <c r="T316" s="1">
        <v>4</v>
      </c>
      <c r="U316" s="1"/>
      <c r="V316" s="144"/>
      <c r="W316" s="1"/>
      <c r="X316" s="1"/>
      <c r="Y316" s="1">
        <v>0</v>
      </c>
      <c r="Z316" s="1">
        <v>0</v>
      </c>
      <c r="AA316" s="1"/>
      <c r="AB316" s="1"/>
      <c r="AC316" s="1"/>
      <c r="AD316" s="1"/>
      <c r="AI316" t="str">
        <f t="shared" si="138"/>
        <v>Eastport</v>
      </c>
      <c r="AJ316" t="s">
        <v>650</v>
      </c>
      <c r="AK316" s="150">
        <v>2</v>
      </c>
      <c r="AN316" s="91">
        <v>23</v>
      </c>
      <c r="AO316" s="93">
        <v>29</v>
      </c>
      <c r="AP316" s="93">
        <v>100</v>
      </c>
      <c r="AQ316" s="100">
        <v>21730</v>
      </c>
      <c r="AR316" s="100">
        <f t="shared" si="143"/>
        <v>23029</v>
      </c>
      <c r="AS316" t="s">
        <v>1057</v>
      </c>
      <c r="AT316" s="103">
        <f t="shared" si="144"/>
        <v>2321730</v>
      </c>
      <c r="AW316">
        <v>12.06</v>
      </c>
      <c r="AX316">
        <v>8.4</v>
      </c>
      <c r="AY316">
        <v>3.66</v>
      </c>
      <c r="BF316" s="107"/>
      <c r="BG316" s="107"/>
      <c r="BH316" s="107"/>
      <c r="BI316" s="107"/>
      <c r="BJ316" s="107"/>
      <c r="BV316" s="1">
        <v>0</v>
      </c>
    </row>
    <row r="317" spans="1:74" hidden="1" outlineLevel="1">
      <c r="A317" t="s">
        <v>2232</v>
      </c>
      <c r="B317" s="9" t="s">
        <v>980</v>
      </c>
      <c r="C317" s="1">
        <f t="shared" si="145"/>
        <v>6</v>
      </c>
      <c r="D317" s="7">
        <f t="shared" si="139"/>
        <v>5</v>
      </c>
      <c r="E317" s="7">
        <f t="shared" si="140"/>
        <v>3</v>
      </c>
      <c r="F317" s="7">
        <f t="shared" si="141"/>
        <v>3</v>
      </c>
      <c r="G317" s="7">
        <f t="shared" si="137"/>
        <v>1</v>
      </c>
      <c r="H317" s="48">
        <f t="shared" si="142"/>
        <v>0</v>
      </c>
      <c r="I317" s="163">
        <f t="shared" si="146"/>
        <v>0</v>
      </c>
      <c r="J317" s="8"/>
      <c r="K317" s="2">
        <f t="shared" si="147"/>
        <v>0</v>
      </c>
      <c r="L317" s="2">
        <f t="shared" si="148"/>
        <v>0.16666666666666666</v>
      </c>
      <c r="M317" s="2">
        <f t="shared" si="149"/>
        <v>0.16666666666666666</v>
      </c>
      <c r="N317" s="2"/>
      <c r="O317" s="2">
        <f t="shared" si="150"/>
        <v>0.66666666666666674</v>
      </c>
      <c r="P317" s="1"/>
      <c r="Q317" s="1">
        <v>1</v>
      </c>
      <c r="R317" s="1">
        <v>1</v>
      </c>
      <c r="S317" s="1">
        <v>2</v>
      </c>
      <c r="T317" s="1">
        <v>2</v>
      </c>
      <c r="U317" s="1"/>
      <c r="V317" s="144"/>
      <c r="W317" s="1"/>
      <c r="X317" s="1"/>
      <c r="Y317" s="1">
        <v>0</v>
      </c>
      <c r="Z317" s="1">
        <v>0</v>
      </c>
      <c r="AA317" s="1"/>
      <c r="AB317" s="1"/>
      <c r="AC317" s="1"/>
      <c r="AD317" s="1"/>
      <c r="AI317" t="str">
        <f t="shared" si="138"/>
        <v>Eddington</v>
      </c>
      <c r="AJ317" t="s">
        <v>883</v>
      </c>
      <c r="AK317" s="150">
        <v>2</v>
      </c>
      <c r="AN317" s="91">
        <v>23</v>
      </c>
      <c r="AO317" s="93">
        <v>19</v>
      </c>
      <c r="AP317" s="93">
        <v>90</v>
      </c>
      <c r="AQ317" s="100">
        <v>22535</v>
      </c>
      <c r="AR317" s="100">
        <f t="shared" si="143"/>
        <v>23019</v>
      </c>
      <c r="AS317" t="s">
        <v>1753</v>
      </c>
      <c r="AT317" s="103">
        <f t="shared" si="144"/>
        <v>2322535</v>
      </c>
      <c r="AW317">
        <v>26.52</v>
      </c>
      <c r="AX317">
        <v>1.41</v>
      </c>
      <c r="AY317">
        <v>25.11</v>
      </c>
      <c r="BF317" s="107"/>
      <c r="BG317" s="107"/>
      <c r="BH317" s="107"/>
      <c r="BI317" s="107"/>
      <c r="BJ317" s="107"/>
      <c r="BV317" s="1">
        <v>0</v>
      </c>
    </row>
    <row r="318" spans="1:74" hidden="1" outlineLevel="1">
      <c r="A318" t="s">
        <v>131</v>
      </c>
      <c r="B318" s="9" t="s">
        <v>980</v>
      </c>
      <c r="C318" s="1">
        <f t="shared" si="145"/>
        <v>5</v>
      </c>
      <c r="D318" s="7">
        <f t="shared" si="139"/>
        <v>4</v>
      </c>
      <c r="E318" s="7">
        <f t="shared" si="140"/>
        <v>4</v>
      </c>
      <c r="F318" s="7">
        <f t="shared" si="141"/>
        <v>2</v>
      </c>
      <c r="G318" s="7">
        <f t="shared" si="137"/>
        <v>1</v>
      </c>
      <c r="H318" s="48">
        <f t="shared" si="142"/>
        <v>2</v>
      </c>
      <c r="I318" s="163">
        <f t="shared" si="146"/>
        <v>0.4</v>
      </c>
      <c r="J318" s="8"/>
      <c r="K318" s="2">
        <f t="shared" si="147"/>
        <v>0</v>
      </c>
      <c r="L318" s="2">
        <f t="shared" si="148"/>
        <v>0</v>
      </c>
      <c r="M318" s="2">
        <f t="shared" si="149"/>
        <v>0.2</v>
      </c>
      <c r="N318" s="2"/>
      <c r="O318" s="2">
        <f t="shared" si="150"/>
        <v>0.8</v>
      </c>
      <c r="P318" s="1"/>
      <c r="Q318" s="1">
        <v>0</v>
      </c>
      <c r="R318" s="1">
        <v>1</v>
      </c>
      <c r="S318" s="1">
        <v>3</v>
      </c>
      <c r="T318" s="1">
        <v>0</v>
      </c>
      <c r="U318" s="1"/>
      <c r="V318" s="144"/>
      <c r="W318" s="1"/>
      <c r="X318" s="1"/>
      <c r="Y318" s="1">
        <v>1</v>
      </c>
      <c r="Z318" s="1">
        <v>0</v>
      </c>
      <c r="AA318" s="1"/>
      <c r="AB318" s="1"/>
      <c r="AC318" s="1"/>
      <c r="AD318" s="1"/>
      <c r="AI318" t="str">
        <f t="shared" si="138"/>
        <v>Edgecomb</v>
      </c>
      <c r="AJ318" t="s">
        <v>229</v>
      </c>
      <c r="AK318" s="150">
        <v>1</v>
      </c>
      <c r="AN318" s="91">
        <v>23</v>
      </c>
      <c r="AO318" s="93">
        <v>15</v>
      </c>
      <c r="AP318" s="93">
        <v>40</v>
      </c>
      <c r="AQ318" s="100">
        <v>22675</v>
      </c>
      <c r="AR318" s="100">
        <f t="shared" si="143"/>
        <v>23015</v>
      </c>
      <c r="AS318" t="s">
        <v>1753</v>
      </c>
      <c r="AT318" s="103">
        <f t="shared" si="144"/>
        <v>2322675</v>
      </c>
      <c r="AW318">
        <v>20.78</v>
      </c>
      <c r="AX318">
        <v>2.71</v>
      </c>
      <c r="AY318">
        <v>18.07</v>
      </c>
      <c r="BF318" s="107"/>
      <c r="BG318" s="107"/>
      <c r="BH318" s="107"/>
      <c r="BI318" s="107"/>
      <c r="BJ318" s="107"/>
      <c r="BV318" s="1">
        <v>0</v>
      </c>
    </row>
    <row r="319" spans="1:74" hidden="1" outlineLevel="1">
      <c r="A319" t="s">
        <v>824</v>
      </c>
      <c r="B319" s="9" t="s">
        <v>980</v>
      </c>
      <c r="C319" s="1">
        <f t="shared" si="145"/>
        <v>0</v>
      </c>
      <c r="D319" s="7">
        <f t="shared" si="139"/>
        <v>1</v>
      </c>
      <c r="E319" s="7">
        <f t="shared" si="140"/>
        <v>1</v>
      </c>
      <c r="F319" s="7">
        <f t="shared" si="141"/>
        <v>0</v>
      </c>
      <c r="G319" s="7">
        <f t="shared" si="137"/>
        <v>0</v>
      </c>
      <c r="H319" s="48">
        <f t="shared" si="142"/>
        <v>0</v>
      </c>
      <c r="I319" s="163" t="e">
        <f t="shared" si="146"/>
        <v>#DIV/0!</v>
      </c>
      <c r="J319" s="8"/>
      <c r="K319" s="2" t="str">
        <f t="shared" si="147"/>
        <v>-</v>
      </c>
      <c r="L319" s="2" t="str">
        <f t="shared" si="148"/>
        <v>-</v>
      </c>
      <c r="M319" s="2" t="str">
        <f t="shared" si="149"/>
        <v>-</v>
      </c>
      <c r="N319" s="2"/>
      <c r="O319" s="2" t="str">
        <f t="shared" si="150"/>
        <v>-</v>
      </c>
      <c r="P319" s="1"/>
      <c r="Q319" s="1">
        <v>0</v>
      </c>
      <c r="R319" s="1">
        <v>0</v>
      </c>
      <c r="S319" s="1">
        <v>0</v>
      </c>
      <c r="T319" s="1">
        <v>0</v>
      </c>
      <c r="U319" s="1"/>
      <c r="V319" s="144"/>
      <c r="W319" s="1"/>
      <c r="X319" s="1"/>
      <c r="Y319" s="1">
        <v>0</v>
      </c>
      <c r="Z319" s="1">
        <v>0</v>
      </c>
      <c r="AA319" s="1"/>
      <c r="AB319" s="1"/>
      <c r="AC319" s="1"/>
      <c r="AD319" s="1"/>
      <c r="AI319" t="str">
        <f t="shared" si="138"/>
        <v>Edinburg</v>
      </c>
      <c r="AJ319" t="s">
        <v>883</v>
      </c>
      <c r="AK319" s="150">
        <v>2</v>
      </c>
      <c r="AN319" s="91">
        <v>23</v>
      </c>
      <c r="AO319" s="93">
        <v>19</v>
      </c>
      <c r="AP319" s="93">
        <v>95</v>
      </c>
      <c r="AQ319" s="100">
        <v>22710</v>
      </c>
      <c r="AR319" s="100">
        <f t="shared" si="143"/>
        <v>23019</v>
      </c>
      <c r="AS319" t="s">
        <v>1753</v>
      </c>
      <c r="AT319" s="103">
        <f t="shared" si="144"/>
        <v>2322710</v>
      </c>
      <c r="AW319">
        <v>35.049999999999997</v>
      </c>
      <c r="AX319">
        <v>0</v>
      </c>
      <c r="AY319">
        <v>35.049999999999997</v>
      </c>
      <c r="BF319" s="107"/>
      <c r="BG319" s="107"/>
      <c r="BH319" s="107"/>
      <c r="BI319" s="107"/>
      <c r="BJ319" s="107"/>
      <c r="BV319" s="1">
        <v>0</v>
      </c>
    </row>
    <row r="320" spans="1:74" hidden="1" outlineLevel="1">
      <c r="A320" t="s">
        <v>1918</v>
      </c>
      <c r="B320" s="9" t="s">
        <v>980</v>
      </c>
      <c r="C320" s="1">
        <f t="shared" si="145"/>
        <v>12</v>
      </c>
      <c r="D320" s="7">
        <f t="shared" si="139"/>
        <v>3</v>
      </c>
      <c r="E320" s="7">
        <f t="shared" si="140"/>
        <v>3</v>
      </c>
      <c r="F320" s="7">
        <f t="shared" si="141"/>
        <v>2</v>
      </c>
      <c r="G320" s="7">
        <f t="shared" si="137"/>
        <v>1</v>
      </c>
      <c r="H320" s="48">
        <f t="shared" si="142"/>
        <v>6</v>
      </c>
      <c r="I320" s="163">
        <f t="shared" si="146"/>
        <v>0.5</v>
      </c>
      <c r="J320" s="8"/>
      <c r="K320" s="2">
        <f t="shared" si="147"/>
        <v>0</v>
      </c>
      <c r="L320" s="2">
        <f t="shared" si="148"/>
        <v>0</v>
      </c>
      <c r="M320" s="2">
        <f t="shared" si="149"/>
        <v>0.25</v>
      </c>
      <c r="N320" s="2"/>
      <c r="O320" s="2">
        <f t="shared" si="150"/>
        <v>0.75</v>
      </c>
      <c r="P320" s="1"/>
      <c r="Q320" s="1">
        <v>0</v>
      </c>
      <c r="R320" s="1">
        <v>3</v>
      </c>
      <c r="S320" s="1">
        <v>9</v>
      </c>
      <c r="T320" s="1">
        <v>0</v>
      </c>
      <c r="U320" s="1"/>
      <c r="V320" s="144"/>
      <c r="W320" s="1"/>
      <c r="X320" s="1"/>
      <c r="Y320" s="1">
        <v>0</v>
      </c>
      <c r="Z320" s="1">
        <v>0</v>
      </c>
      <c r="AA320" s="1"/>
      <c r="AB320" s="1"/>
      <c r="AC320" s="1"/>
      <c r="AD320" s="1"/>
      <c r="AI320" t="str">
        <f>A320</f>
        <v>Edmunds</v>
      </c>
      <c r="AJ320" t="s">
        <v>650</v>
      </c>
      <c r="AK320" s="150">
        <v>2</v>
      </c>
      <c r="AN320" s="91">
        <v>23</v>
      </c>
      <c r="AO320" s="93">
        <v>29</v>
      </c>
      <c r="AQ320" s="100">
        <v>22800</v>
      </c>
      <c r="AR320" s="100">
        <f t="shared" si="143"/>
        <v>23029</v>
      </c>
      <c r="AS320" t="s">
        <v>1940</v>
      </c>
      <c r="AT320" s="103">
        <f t="shared" si="144"/>
        <v>2322800</v>
      </c>
      <c r="BF320" s="107"/>
      <c r="BG320" s="107"/>
      <c r="BH320" s="107"/>
      <c r="BI320" s="107"/>
      <c r="BJ320" s="107"/>
      <c r="BV320" s="1">
        <v>0</v>
      </c>
    </row>
    <row r="321" spans="1:74" hidden="1" outlineLevel="1">
      <c r="A321" t="s">
        <v>333</v>
      </c>
      <c r="B321" s="9" t="s">
        <v>980</v>
      </c>
      <c r="C321" s="1">
        <f t="shared" si="145"/>
        <v>43</v>
      </c>
      <c r="D321" s="7">
        <f t="shared" si="139"/>
        <v>6</v>
      </c>
      <c r="E321" s="7">
        <f t="shared" si="140"/>
        <v>3</v>
      </c>
      <c r="F321" s="7">
        <f t="shared" si="141"/>
        <v>1</v>
      </c>
      <c r="G321" s="7">
        <f t="shared" si="137"/>
        <v>2</v>
      </c>
      <c r="H321" s="48">
        <f t="shared" si="142"/>
        <v>8</v>
      </c>
      <c r="I321" s="163">
        <f t="shared" si="146"/>
        <v>0.18604651162790697</v>
      </c>
      <c r="J321" s="8"/>
      <c r="K321" s="2">
        <f t="shared" si="147"/>
        <v>0</v>
      </c>
      <c r="L321" s="2">
        <f t="shared" si="148"/>
        <v>0.13953488372093023</v>
      </c>
      <c r="M321" s="2">
        <f t="shared" si="149"/>
        <v>0.46511627906976744</v>
      </c>
      <c r="N321" s="2"/>
      <c r="O321" s="2">
        <f t="shared" si="150"/>
        <v>0.39534883720930231</v>
      </c>
      <c r="P321" s="1"/>
      <c r="Q321" s="1">
        <v>6</v>
      </c>
      <c r="R321" s="1">
        <v>20</v>
      </c>
      <c r="S321" s="1">
        <v>12</v>
      </c>
      <c r="T321" s="1">
        <v>3</v>
      </c>
      <c r="U321" s="1"/>
      <c r="V321" s="144"/>
      <c r="W321" s="1"/>
      <c r="X321" s="1"/>
      <c r="Y321" s="1">
        <v>2</v>
      </c>
      <c r="Z321" s="1">
        <v>0</v>
      </c>
      <c r="AA321" s="1"/>
      <c r="AB321" s="1"/>
      <c r="AC321" s="1"/>
      <c r="AD321" s="1"/>
      <c r="AI321" t="str">
        <f t="shared" si="138"/>
        <v>Eliot</v>
      </c>
      <c r="AJ321" t="s">
        <v>959</v>
      </c>
      <c r="AK321" s="150">
        <v>1</v>
      </c>
      <c r="AN321" s="91">
        <v>23</v>
      </c>
      <c r="AO321" s="93">
        <v>31</v>
      </c>
      <c r="AP321" s="93">
        <v>45</v>
      </c>
      <c r="AQ321" s="100">
        <v>22955</v>
      </c>
      <c r="AR321" s="100">
        <f t="shared" si="143"/>
        <v>23031</v>
      </c>
      <c r="AS321" t="s">
        <v>1753</v>
      </c>
      <c r="AT321" s="103">
        <f t="shared" si="144"/>
        <v>2322955</v>
      </c>
      <c r="AW321">
        <v>21.27</v>
      </c>
      <c r="AX321">
        <v>1.55</v>
      </c>
      <c r="AY321">
        <v>19.72</v>
      </c>
      <c r="BF321" s="107"/>
      <c r="BG321" s="107"/>
      <c r="BH321" s="107"/>
      <c r="BI321" s="107"/>
      <c r="BJ321" s="107"/>
      <c r="BV321" s="1">
        <v>0</v>
      </c>
    </row>
    <row r="322" spans="1:74" hidden="1" outlineLevel="1">
      <c r="A322" t="s">
        <v>1999</v>
      </c>
      <c r="B322" s="9" t="s">
        <v>980</v>
      </c>
      <c r="C322" s="1">
        <f t="shared" si="145"/>
        <v>56</v>
      </c>
      <c r="D322" s="7">
        <f t="shared" si="139"/>
        <v>5</v>
      </c>
      <c r="E322" s="7">
        <f t="shared" si="140"/>
        <v>4</v>
      </c>
      <c r="F322" s="7">
        <f t="shared" si="141"/>
        <v>1</v>
      </c>
      <c r="G322" s="7">
        <f t="shared" ref="G322:G385" si="151">IF(S322&gt;0,RANK(S322,(P322:AD322)),0)</f>
        <v>3</v>
      </c>
      <c r="H322" s="48">
        <f t="shared" si="142"/>
        <v>6</v>
      </c>
      <c r="I322" s="163">
        <f t="shared" si="146"/>
        <v>0.10714285714285714</v>
      </c>
      <c r="J322" s="8"/>
      <c r="K322" s="2">
        <f t="shared" si="147"/>
        <v>0</v>
      </c>
      <c r="L322" s="2">
        <f t="shared" si="148"/>
        <v>3.5714285714285712E-2</v>
      </c>
      <c r="M322" s="2">
        <f t="shared" si="149"/>
        <v>0.4107142857142857</v>
      </c>
      <c r="N322" s="2"/>
      <c r="O322" s="2">
        <f t="shared" si="150"/>
        <v>0.5535714285714286</v>
      </c>
      <c r="P322" s="1"/>
      <c r="Q322" s="1">
        <v>2</v>
      </c>
      <c r="R322" s="1">
        <v>23</v>
      </c>
      <c r="S322" s="1">
        <v>14</v>
      </c>
      <c r="T322" s="1">
        <v>17</v>
      </c>
      <c r="U322" s="1"/>
      <c r="V322" s="144"/>
      <c r="W322" s="1"/>
      <c r="X322" s="1"/>
      <c r="Y322" s="1">
        <v>0</v>
      </c>
      <c r="Z322" s="1">
        <v>0</v>
      </c>
      <c r="AA322" s="1"/>
      <c r="AB322" s="1"/>
      <c r="AC322" s="1"/>
      <c r="AD322" s="1"/>
      <c r="AI322" t="str">
        <f t="shared" si="138"/>
        <v>Ellsworth</v>
      </c>
      <c r="AJ322" t="s">
        <v>703</v>
      </c>
      <c r="AK322" s="150">
        <v>2</v>
      </c>
      <c r="AN322" s="91">
        <v>23</v>
      </c>
      <c r="AO322" s="93">
        <v>9</v>
      </c>
      <c r="AP322" s="93">
        <v>65</v>
      </c>
      <c r="AQ322" s="100">
        <v>23200</v>
      </c>
      <c r="AR322" s="100">
        <f t="shared" si="143"/>
        <v>23009</v>
      </c>
      <c r="AS322" t="s">
        <v>1057</v>
      </c>
      <c r="AT322" s="103">
        <f t="shared" si="144"/>
        <v>2323200</v>
      </c>
      <c r="AW322">
        <v>93.82</v>
      </c>
      <c r="AX322">
        <v>14.57</v>
      </c>
      <c r="AY322">
        <v>79.25</v>
      </c>
      <c r="BF322" s="107"/>
      <c r="BG322" s="107"/>
      <c r="BH322" s="107"/>
      <c r="BI322" s="107"/>
      <c r="BJ322" s="107"/>
      <c r="BV322" s="1">
        <v>0</v>
      </c>
    </row>
    <row r="323" spans="1:74" hidden="1" outlineLevel="1">
      <c r="A323" t="s">
        <v>334</v>
      </c>
      <c r="B323" s="9" t="s">
        <v>980</v>
      </c>
      <c r="C323" s="1">
        <f t="shared" si="145"/>
        <v>7</v>
      </c>
      <c r="D323" s="7">
        <f t="shared" si="139"/>
        <v>5</v>
      </c>
      <c r="E323" s="7">
        <f t="shared" si="140"/>
        <v>1</v>
      </c>
      <c r="F323" s="7">
        <f t="shared" si="141"/>
        <v>1</v>
      </c>
      <c r="G323" s="7">
        <f t="shared" si="151"/>
        <v>1</v>
      </c>
      <c r="H323" s="48">
        <f t="shared" si="142"/>
        <v>0</v>
      </c>
      <c r="I323" s="163">
        <f t="shared" si="146"/>
        <v>0</v>
      </c>
      <c r="J323" s="8"/>
      <c r="K323" s="2">
        <f t="shared" si="147"/>
        <v>0</v>
      </c>
      <c r="L323" s="2">
        <f t="shared" si="148"/>
        <v>0.2857142857142857</v>
      </c>
      <c r="M323" s="2">
        <f t="shared" si="149"/>
        <v>0.2857142857142857</v>
      </c>
      <c r="N323" s="2"/>
      <c r="O323" s="2">
        <f t="shared" si="150"/>
        <v>0.4285714285714286</v>
      </c>
      <c r="P323" s="1"/>
      <c r="Q323" s="1">
        <v>2</v>
      </c>
      <c r="R323" s="1">
        <v>2</v>
      </c>
      <c r="S323" s="1">
        <v>2</v>
      </c>
      <c r="T323" s="1">
        <v>1</v>
      </c>
      <c r="U323" s="1"/>
      <c r="V323" s="144"/>
      <c r="W323" s="1"/>
      <c r="X323" s="1"/>
      <c r="Y323" s="1">
        <v>0</v>
      </c>
      <c r="Z323" s="1">
        <v>0</v>
      </c>
      <c r="AA323" s="1"/>
      <c r="AB323" s="1"/>
      <c r="AC323" s="1"/>
      <c r="AD323" s="1"/>
      <c r="AI323" t="str">
        <f t="shared" si="138"/>
        <v>Embden</v>
      </c>
      <c r="AJ323" t="s">
        <v>419</v>
      </c>
      <c r="AK323" s="150">
        <v>2</v>
      </c>
      <c r="AN323" s="91">
        <v>23</v>
      </c>
      <c r="AO323" s="93">
        <v>25</v>
      </c>
      <c r="AP323" s="93">
        <v>55</v>
      </c>
      <c r="AQ323" s="100">
        <v>23410</v>
      </c>
      <c r="AR323" s="100">
        <f t="shared" si="143"/>
        <v>23025</v>
      </c>
      <c r="AS323" t="s">
        <v>1753</v>
      </c>
      <c r="AT323" s="103">
        <f t="shared" si="144"/>
        <v>2323410</v>
      </c>
      <c r="AW323">
        <v>44.06</v>
      </c>
      <c r="AX323">
        <v>3.95</v>
      </c>
      <c r="AY323">
        <v>40.11</v>
      </c>
      <c r="BF323" s="107"/>
      <c r="BG323" s="107"/>
      <c r="BH323" s="107"/>
      <c r="BI323" s="107"/>
      <c r="BJ323" s="107"/>
      <c r="BV323" s="1">
        <v>0</v>
      </c>
    </row>
    <row r="324" spans="1:74" hidden="1" outlineLevel="1">
      <c r="A324" t="s">
        <v>798</v>
      </c>
      <c r="B324" s="9" t="s">
        <v>980</v>
      </c>
      <c r="C324" s="1">
        <f t="shared" si="145"/>
        <v>0</v>
      </c>
      <c r="D324" s="7">
        <f t="shared" si="139"/>
        <v>1</v>
      </c>
      <c r="E324" s="7">
        <f t="shared" si="140"/>
        <v>1</v>
      </c>
      <c r="F324" s="7">
        <f t="shared" si="141"/>
        <v>0</v>
      </c>
      <c r="G324" s="7">
        <f t="shared" si="151"/>
        <v>0</v>
      </c>
      <c r="H324" s="48">
        <f t="shared" si="142"/>
        <v>0</v>
      </c>
      <c r="I324" s="163" t="e">
        <f t="shared" si="146"/>
        <v>#DIV/0!</v>
      </c>
      <c r="J324" s="8"/>
      <c r="K324" s="2" t="str">
        <f t="shared" si="147"/>
        <v>-</v>
      </c>
      <c r="L324" s="2" t="str">
        <f t="shared" si="148"/>
        <v>-</v>
      </c>
      <c r="M324" s="2" t="str">
        <f t="shared" si="149"/>
        <v>-</v>
      </c>
      <c r="N324" s="2"/>
      <c r="O324" s="2" t="str">
        <f t="shared" si="150"/>
        <v>-</v>
      </c>
      <c r="P324" s="1"/>
      <c r="Q324" s="1">
        <v>0</v>
      </c>
      <c r="R324" s="1">
        <v>0</v>
      </c>
      <c r="S324" s="1">
        <v>0</v>
      </c>
      <c r="T324" s="1">
        <v>0</v>
      </c>
      <c r="U324" s="1"/>
      <c r="V324" s="144"/>
      <c r="W324" s="1"/>
      <c r="X324" s="1"/>
      <c r="Y324" s="1">
        <v>0</v>
      </c>
      <c r="Z324" s="1">
        <v>0</v>
      </c>
      <c r="AA324" s="1"/>
      <c r="AB324" s="1"/>
      <c r="AC324" s="1"/>
      <c r="AD324" s="1"/>
      <c r="AI324" t="str">
        <f t="shared" si="138"/>
        <v>Enfield</v>
      </c>
      <c r="AJ324" t="s">
        <v>883</v>
      </c>
      <c r="AK324" s="150">
        <v>2</v>
      </c>
      <c r="AN324" s="91">
        <v>23</v>
      </c>
      <c r="AO324" s="93">
        <v>19</v>
      </c>
      <c r="AP324" s="93">
        <v>100</v>
      </c>
      <c r="AQ324" s="100">
        <v>23620</v>
      </c>
      <c r="AR324" s="100">
        <f t="shared" si="143"/>
        <v>23019</v>
      </c>
      <c r="AS324" t="s">
        <v>1753</v>
      </c>
      <c r="AT324" s="103">
        <f t="shared" si="144"/>
        <v>2323620</v>
      </c>
      <c r="AW324">
        <v>33.17</v>
      </c>
      <c r="AX324">
        <v>5.28</v>
      </c>
      <c r="AY324">
        <v>27.88</v>
      </c>
      <c r="BF324" s="107"/>
      <c r="BG324" s="107"/>
      <c r="BH324" s="107"/>
      <c r="BI324" s="107"/>
      <c r="BJ324" s="107"/>
      <c r="BV324" s="1">
        <v>0</v>
      </c>
    </row>
    <row r="325" spans="1:74" hidden="1" outlineLevel="1">
      <c r="A325" t="s">
        <v>1783</v>
      </c>
      <c r="B325" s="9" t="s">
        <v>980</v>
      </c>
      <c r="C325" s="1">
        <f t="shared" si="145"/>
        <v>2</v>
      </c>
      <c r="D325" s="7">
        <f t="shared" si="139"/>
        <v>2</v>
      </c>
      <c r="E325" s="7">
        <f t="shared" si="140"/>
        <v>2</v>
      </c>
      <c r="F325" s="7">
        <f t="shared" si="141"/>
        <v>0</v>
      </c>
      <c r="G325" s="7">
        <f t="shared" si="151"/>
        <v>1</v>
      </c>
      <c r="H325" s="48">
        <f t="shared" si="142"/>
        <v>2</v>
      </c>
      <c r="I325" s="163">
        <f t="shared" si="146"/>
        <v>1</v>
      </c>
      <c r="J325" s="8"/>
      <c r="K325" s="2">
        <f t="shared" si="147"/>
        <v>0</v>
      </c>
      <c r="L325" s="2">
        <f t="shared" si="148"/>
        <v>0</v>
      </c>
      <c r="M325" s="2">
        <f t="shared" si="149"/>
        <v>0</v>
      </c>
      <c r="N325" s="2"/>
      <c r="O325" s="2">
        <f t="shared" si="150"/>
        <v>1</v>
      </c>
      <c r="P325" s="1"/>
      <c r="Q325" s="1">
        <v>0</v>
      </c>
      <c r="R325" s="1">
        <v>0</v>
      </c>
      <c r="S325" s="1">
        <v>2</v>
      </c>
      <c r="T325" s="1">
        <v>0</v>
      </c>
      <c r="U325" s="1"/>
      <c r="V325" s="144"/>
      <c r="W325" s="1"/>
      <c r="X325" s="1"/>
      <c r="Y325" s="1">
        <v>0</v>
      </c>
      <c r="Z325" s="1">
        <v>0</v>
      </c>
      <c r="AA325" s="1"/>
      <c r="AB325" s="1"/>
      <c r="AC325" s="1"/>
      <c r="AD325" s="1"/>
      <c r="AI325" t="str">
        <f t="shared" si="138"/>
        <v>Etna</v>
      </c>
      <c r="AJ325" t="s">
        <v>883</v>
      </c>
      <c r="AK325" s="150">
        <v>2</v>
      </c>
      <c r="AN325" s="91">
        <v>23</v>
      </c>
      <c r="AO325" s="93">
        <v>19</v>
      </c>
      <c r="AP325" s="93">
        <v>105</v>
      </c>
      <c r="AQ325" s="100">
        <v>23865</v>
      </c>
      <c r="AR325" s="100">
        <f t="shared" si="143"/>
        <v>23019</v>
      </c>
      <c r="AS325" t="s">
        <v>1753</v>
      </c>
      <c r="AT325" s="103">
        <f t="shared" si="144"/>
        <v>2323865</v>
      </c>
      <c r="AW325">
        <v>24.63</v>
      </c>
      <c r="AX325">
        <v>0.2</v>
      </c>
      <c r="AY325">
        <v>24.43</v>
      </c>
      <c r="BF325" s="107"/>
      <c r="BG325" s="107"/>
      <c r="BH325" s="107"/>
      <c r="BI325" s="107"/>
      <c r="BJ325" s="107"/>
      <c r="BV325" s="1">
        <v>0</v>
      </c>
    </row>
    <row r="326" spans="1:74" hidden="1" outlineLevel="1">
      <c r="A326" t="s">
        <v>1892</v>
      </c>
      <c r="B326" s="9" t="s">
        <v>980</v>
      </c>
      <c r="C326" s="1">
        <f t="shared" si="145"/>
        <v>2</v>
      </c>
      <c r="D326" s="7">
        <f t="shared" si="139"/>
        <v>2</v>
      </c>
      <c r="E326" s="7">
        <f t="shared" si="140"/>
        <v>1</v>
      </c>
      <c r="F326" s="7">
        <f t="shared" si="141"/>
        <v>0</v>
      </c>
      <c r="G326" s="7">
        <f t="shared" si="151"/>
        <v>0</v>
      </c>
      <c r="H326" s="48">
        <f t="shared" si="142"/>
        <v>2</v>
      </c>
      <c r="I326" s="163">
        <f t="shared" si="146"/>
        <v>1</v>
      </c>
      <c r="J326" s="8"/>
      <c r="K326" s="2">
        <f t="shared" si="147"/>
        <v>0</v>
      </c>
      <c r="L326" s="2">
        <f t="shared" si="148"/>
        <v>1</v>
      </c>
      <c r="M326" s="2">
        <f t="shared" si="149"/>
        <v>0</v>
      </c>
      <c r="N326" s="2"/>
      <c r="O326" s="2">
        <f t="shared" si="150"/>
        <v>0</v>
      </c>
      <c r="P326" s="1"/>
      <c r="Q326" s="1">
        <v>2</v>
      </c>
      <c r="R326" s="1">
        <v>0</v>
      </c>
      <c r="S326" s="1">
        <v>0</v>
      </c>
      <c r="T326" s="1">
        <v>0</v>
      </c>
      <c r="U326" s="1"/>
      <c r="V326" s="144"/>
      <c r="W326" s="1"/>
      <c r="X326" s="1"/>
      <c r="Y326" s="1">
        <v>0</v>
      </c>
      <c r="Z326" s="1">
        <v>0</v>
      </c>
      <c r="AA326" s="1"/>
      <c r="AB326" s="1"/>
      <c r="AC326" s="1"/>
      <c r="AD326" s="1"/>
      <c r="AI326" t="str">
        <f t="shared" ref="AI326:AI389" si="152">A326</f>
        <v>Eustis</v>
      </c>
      <c r="AJ326" t="s">
        <v>2477</v>
      </c>
      <c r="AK326" s="150">
        <v>2</v>
      </c>
      <c r="AN326" s="91">
        <v>23</v>
      </c>
      <c r="AO326" s="93">
        <v>7</v>
      </c>
      <c r="AP326" s="93">
        <v>30</v>
      </c>
      <c r="AQ326" s="100">
        <v>24005</v>
      </c>
      <c r="AR326" s="100">
        <f t="shared" si="143"/>
        <v>23007</v>
      </c>
      <c r="AS326" t="s">
        <v>1753</v>
      </c>
      <c r="AT326" s="103">
        <f t="shared" si="144"/>
        <v>2324005</v>
      </c>
      <c r="AW326">
        <v>41.35</v>
      </c>
      <c r="AX326">
        <v>2.23</v>
      </c>
      <c r="AY326">
        <v>39.119999999999997</v>
      </c>
      <c r="BF326" s="107"/>
      <c r="BG326" s="107"/>
      <c r="BH326" s="107"/>
      <c r="BI326" s="107"/>
      <c r="BJ326" s="107"/>
      <c r="BV326" s="1">
        <v>0</v>
      </c>
    </row>
    <row r="327" spans="1:74" hidden="1" outlineLevel="1">
      <c r="A327" t="s">
        <v>803</v>
      </c>
      <c r="B327" s="9" t="s">
        <v>980</v>
      </c>
      <c r="C327" s="1">
        <f t="shared" si="145"/>
        <v>5</v>
      </c>
      <c r="D327" s="7">
        <f t="shared" si="139"/>
        <v>3</v>
      </c>
      <c r="E327" s="7">
        <f t="shared" si="140"/>
        <v>3</v>
      </c>
      <c r="F327" s="7">
        <f t="shared" si="141"/>
        <v>2</v>
      </c>
      <c r="G327" s="7">
        <f t="shared" si="151"/>
        <v>1</v>
      </c>
      <c r="H327" s="48">
        <f t="shared" si="142"/>
        <v>3</v>
      </c>
      <c r="I327" s="163">
        <f t="shared" si="146"/>
        <v>0.6</v>
      </c>
      <c r="J327" s="8"/>
      <c r="K327" s="2">
        <f t="shared" si="147"/>
        <v>0</v>
      </c>
      <c r="L327" s="2">
        <f t="shared" si="148"/>
        <v>0</v>
      </c>
      <c r="M327" s="2">
        <f t="shared" si="149"/>
        <v>0.2</v>
      </c>
      <c r="N327" s="2"/>
      <c r="O327" s="2">
        <f t="shared" si="150"/>
        <v>0.8</v>
      </c>
      <c r="P327" s="1"/>
      <c r="Q327" s="1">
        <v>0</v>
      </c>
      <c r="R327" s="1">
        <v>1</v>
      </c>
      <c r="S327" s="1">
        <v>4</v>
      </c>
      <c r="T327" s="1">
        <v>0</v>
      </c>
      <c r="U327" s="1"/>
      <c r="V327" s="144"/>
      <c r="W327" s="1"/>
      <c r="X327" s="1"/>
      <c r="Y327" s="1">
        <v>0</v>
      </c>
      <c r="Z327" s="1">
        <v>0</v>
      </c>
      <c r="AA327" s="1"/>
      <c r="AB327" s="1"/>
      <c r="AC327" s="1"/>
      <c r="AD327" s="1"/>
      <c r="AI327" t="str">
        <f t="shared" si="152"/>
        <v>Exeter</v>
      </c>
      <c r="AJ327" t="s">
        <v>883</v>
      </c>
      <c r="AK327" s="150">
        <v>2</v>
      </c>
      <c r="AN327" s="91">
        <v>23</v>
      </c>
      <c r="AO327" s="93">
        <v>19</v>
      </c>
      <c r="AP327" s="93">
        <v>110</v>
      </c>
      <c r="AQ327" s="100">
        <v>24110</v>
      </c>
      <c r="AR327" s="100">
        <f t="shared" si="143"/>
        <v>23019</v>
      </c>
      <c r="AS327" t="s">
        <v>1753</v>
      </c>
      <c r="AT327" s="103">
        <f t="shared" si="144"/>
        <v>2324110</v>
      </c>
      <c r="AW327">
        <v>38.44</v>
      </c>
      <c r="AX327">
        <v>0.03</v>
      </c>
      <c r="AY327">
        <v>38.409999999999997</v>
      </c>
      <c r="BF327" s="107"/>
      <c r="BG327" s="107"/>
      <c r="BH327" s="107"/>
      <c r="BI327" s="107"/>
      <c r="BJ327" s="107"/>
      <c r="BV327" s="1">
        <v>0</v>
      </c>
    </row>
    <row r="328" spans="1:74" hidden="1" outlineLevel="1">
      <c r="A328" t="s">
        <v>18</v>
      </c>
      <c r="B328" s="9" t="s">
        <v>980</v>
      </c>
      <c r="C328" s="1">
        <f t="shared" si="145"/>
        <v>15</v>
      </c>
      <c r="D328" s="7">
        <f t="shared" si="139"/>
        <v>5</v>
      </c>
      <c r="E328" s="7">
        <f t="shared" si="140"/>
        <v>3</v>
      </c>
      <c r="F328" s="7">
        <f t="shared" si="141"/>
        <v>1</v>
      </c>
      <c r="G328" s="7">
        <f t="shared" si="151"/>
        <v>2</v>
      </c>
      <c r="H328" s="48">
        <f t="shared" si="142"/>
        <v>1</v>
      </c>
      <c r="I328" s="163">
        <f t="shared" si="146"/>
        <v>6.6666666666666666E-2</v>
      </c>
      <c r="J328" s="8"/>
      <c r="K328" s="2">
        <f t="shared" si="147"/>
        <v>0</v>
      </c>
      <c r="L328" s="2">
        <f t="shared" si="148"/>
        <v>6.6666666666666666E-2</v>
      </c>
      <c r="M328" s="2">
        <f t="shared" si="149"/>
        <v>0.46666666666666667</v>
      </c>
      <c r="N328" s="2"/>
      <c r="O328" s="2">
        <f t="shared" si="150"/>
        <v>0.46666666666666667</v>
      </c>
      <c r="P328" s="1"/>
      <c r="Q328" s="1">
        <v>1</v>
      </c>
      <c r="R328" s="1">
        <v>7</v>
      </c>
      <c r="S328" s="1">
        <v>6</v>
      </c>
      <c r="T328" s="1">
        <v>1</v>
      </c>
      <c r="U328" s="1"/>
      <c r="V328" s="144"/>
      <c r="W328" s="1"/>
      <c r="X328" s="1"/>
      <c r="Y328" s="1">
        <v>0</v>
      </c>
      <c r="Z328" s="1">
        <v>0</v>
      </c>
      <c r="AA328" s="1"/>
      <c r="AB328" s="1"/>
      <c r="AC328" s="1"/>
      <c r="AD328" s="1"/>
      <c r="AI328" t="str">
        <f t="shared" si="152"/>
        <v>Fairfield</v>
      </c>
      <c r="AJ328" t="s">
        <v>419</v>
      </c>
      <c r="AK328" s="150">
        <v>2</v>
      </c>
      <c r="AN328" s="91">
        <v>23</v>
      </c>
      <c r="AO328" s="93">
        <v>25</v>
      </c>
      <c r="AP328" s="93">
        <v>60</v>
      </c>
      <c r="AQ328" s="100">
        <v>24320</v>
      </c>
      <c r="AR328" s="100">
        <f t="shared" si="143"/>
        <v>23025</v>
      </c>
      <c r="AS328" t="s">
        <v>1753</v>
      </c>
      <c r="AT328" s="103">
        <f t="shared" si="144"/>
        <v>2324320</v>
      </c>
      <c r="AW328">
        <v>54.62</v>
      </c>
      <c r="AX328">
        <v>0.85</v>
      </c>
      <c r="AY328">
        <v>53.77</v>
      </c>
      <c r="BF328" s="107"/>
      <c r="BG328" s="107"/>
      <c r="BH328" s="107"/>
      <c r="BI328" s="107"/>
      <c r="BJ328" s="107"/>
      <c r="BV328" s="1">
        <v>0</v>
      </c>
    </row>
    <row r="329" spans="1:74" hidden="1" outlineLevel="1">
      <c r="A329" t="s">
        <v>3142</v>
      </c>
      <c r="B329" s="9" t="s">
        <v>980</v>
      </c>
      <c r="C329" s="1">
        <f t="shared" si="145"/>
        <v>123</v>
      </c>
      <c r="D329" s="7">
        <f t="shared" si="139"/>
        <v>5</v>
      </c>
      <c r="E329" s="7">
        <f t="shared" si="140"/>
        <v>4</v>
      </c>
      <c r="F329" s="7">
        <f t="shared" si="141"/>
        <v>1</v>
      </c>
      <c r="G329" s="7">
        <f t="shared" si="151"/>
        <v>2</v>
      </c>
      <c r="H329" s="48">
        <f t="shared" si="142"/>
        <v>52</v>
      </c>
      <c r="I329" s="163">
        <f t="shared" si="146"/>
        <v>0.42276422764227645</v>
      </c>
      <c r="J329" s="8"/>
      <c r="K329" s="2">
        <f t="shared" si="147"/>
        <v>0</v>
      </c>
      <c r="L329" s="2">
        <f t="shared" si="148"/>
        <v>2.4390243902439025E-2</v>
      </c>
      <c r="M329" s="2">
        <f t="shared" si="149"/>
        <v>0.62601626016260159</v>
      </c>
      <c r="N329" s="2"/>
      <c r="O329" s="2">
        <f t="shared" si="150"/>
        <v>0.34959349593495936</v>
      </c>
      <c r="P329" s="1"/>
      <c r="Q329" s="1">
        <v>3</v>
      </c>
      <c r="R329" s="1">
        <v>77</v>
      </c>
      <c r="S329" s="1">
        <v>25</v>
      </c>
      <c r="T329" s="1">
        <v>18</v>
      </c>
      <c r="U329" s="1"/>
      <c r="V329" s="144"/>
      <c r="W329" s="1"/>
      <c r="X329" s="1"/>
      <c r="Y329" s="1">
        <v>0</v>
      </c>
      <c r="Z329" s="1">
        <v>0</v>
      </c>
      <c r="AA329" s="1"/>
      <c r="AB329" s="1"/>
      <c r="AC329" s="1"/>
      <c r="AD329" s="1"/>
      <c r="AI329" t="str">
        <f t="shared" si="152"/>
        <v>Falmouth</v>
      </c>
      <c r="AJ329" t="s">
        <v>2243</v>
      </c>
      <c r="AK329" s="150">
        <v>1</v>
      </c>
      <c r="AN329" s="91">
        <v>23</v>
      </c>
      <c r="AO329" s="93">
        <v>5</v>
      </c>
      <c r="AP329" s="93">
        <v>35</v>
      </c>
      <c r="AQ329" s="100">
        <v>24495</v>
      </c>
      <c r="AR329" s="100">
        <f t="shared" si="143"/>
        <v>23005</v>
      </c>
      <c r="AS329" t="s">
        <v>1753</v>
      </c>
      <c r="AT329" s="103">
        <f t="shared" si="144"/>
        <v>2324495</v>
      </c>
      <c r="AW329">
        <v>37.409999999999997</v>
      </c>
      <c r="AX329">
        <v>7.8</v>
      </c>
      <c r="AY329">
        <v>29.62</v>
      </c>
      <c r="BF329" s="107"/>
      <c r="BG329" s="107"/>
      <c r="BH329" s="107"/>
      <c r="BI329" s="107"/>
      <c r="BJ329" s="107"/>
      <c r="BV329" s="1">
        <v>0</v>
      </c>
    </row>
    <row r="330" spans="1:74" hidden="1" outlineLevel="1">
      <c r="A330" t="s">
        <v>3276</v>
      </c>
      <c r="B330" s="9" t="s">
        <v>980</v>
      </c>
      <c r="C330" s="1">
        <f t="shared" si="145"/>
        <v>10</v>
      </c>
      <c r="D330" s="7">
        <f t="shared" si="139"/>
        <v>4</v>
      </c>
      <c r="E330" s="7">
        <f t="shared" si="140"/>
        <v>4</v>
      </c>
      <c r="F330" s="7">
        <f t="shared" si="141"/>
        <v>1</v>
      </c>
      <c r="G330" s="7">
        <f t="shared" si="151"/>
        <v>2</v>
      </c>
      <c r="H330" s="48">
        <f t="shared" si="142"/>
        <v>1</v>
      </c>
      <c r="I330" s="163">
        <f t="shared" si="146"/>
        <v>0.1</v>
      </c>
      <c r="J330" s="8"/>
      <c r="K330" s="2">
        <f t="shared" si="147"/>
        <v>0</v>
      </c>
      <c r="L330" s="2">
        <f t="shared" si="148"/>
        <v>0</v>
      </c>
      <c r="M330" s="2">
        <f t="shared" si="149"/>
        <v>0.4</v>
      </c>
      <c r="N330" s="2"/>
      <c r="O330" s="2">
        <f t="shared" si="150"/>
        <v>0.6</v>
      </c>
      <c r="P330" s="1"/>
      <c r="Q330" s="1">
        <v>0</v>
      </c>
      <c r="R330" s="1">
        <v>4</v>
      </c>
      <c r="S330" s="1">
        <v>3</v>
      </c>
      <c r="T330" s="1">
        <v>3</v>
      </c>
      <c r="U330" s="1"/>
      <c r="V330" s="144"/>
      <c r="W330" s="1"/>
      <c r="X330" s="1"/>
      <c r="Y330" s="1">
        <v>0</v>
      </c>
      <c r="Z330" s="1">
        <v>0</v>
      </c>
      <c r="AA330" s="1"/>
      <c r="AB330" s="1"/>
      <c r="AC330" s="1"/>
      <c r="AD330" s="1"/>
      <c r="AI330" t="str">
        <f t="shared" si="152"/>
        <v>Farmingdale</v>
      </c>
      <c r="AJ330" t="s">
        <v>2658</v>
      </c>
      <c r="AK330" s="150">
        <v>1</v>
      </c>
      <c r="AN330" s="91">
        <v>23</v>
      </c>
      <c r="AO330" s="93">
        <v>11</v>
      </c>
      <c r="AP330" s="93">
        <v>40</v>
      </c>
      <c r="AQ330" s="100">
        <v>24670</v>
      </c>
      <c r="AR330" s="100">
        <f t="shared" si="143"/>
        <v>23011</v>
      </c>
      <c r="AS330" t="s">
        <v>1753</v>
      </c>
      <c r="AT330" s="103">
        <f t="shared" si="144"/>
        <v>2324670</v>
      </c>
      <c r="AW330">
        <v>11.53</v>
      </c>
      <c r="AX330">
        <v>0.33</v>
      </c>
      <c r="AY330">
        <v>11.21</v>
      </c>
      <c r="BF330" s="107"/>
      <c r="BG330" s="107"/>
      <c r="BH330" s="107"/>
      <c r="BI330" s="107"/>
      <c r="BJ330" s="107"/>
      <c r="BV330" s="1">
        <v>0</v>
      </c>
    </row>
    <row r="331" spans="1:74" hidden="1" outlineLevel="1">
      <c r="A331" t="s">
        <v>1725</v>
      </c>
      <c r="B331" s="9" t="s">
        <v>980</v>
      </c>
      <c r="C331" s="1">
        <f t="shared" si="145"/>
        <v>38</v>
      </c>
      <c r="D331" s="7">
        <f t="shared" si="139"/>
        <v>6</v>
      </c>
      <c r="E331" s="7">
        <f t="shared" si="140"/>
        <v>3</v>
      </c>
      <c r="F331" s="7">
        <f t="shared" si="141"/>
        <v>2</v>
      </c>
      <c r="G331" s="7">
        <f t="shared" si="151"/>
        <v>1</v>
      </c>
      <c r="H331" s="48">
        <f t="shared" si="142"/>
        <v>1</v>
      </c>
      <c r="I331" s="163">
        <f t="shared" si="146"/>
        <v>2.6315789473684209E-2</v>
      </c>
      <c r="J331" s="8"/>
      <c r="K331" s="2">
        <f t="shared" si="147"/>
        <v>0</v>
      </c>
      <c r="L331" s="2">
        <f t="shared" si="148"/>
        <v>7.8947368421052627E-2</v>
      </c>
      <c r="M331" s="2">
        <f t="shared" si="149"/>
        <v>0.39473684210526316</v>
      </c>
      <c r="N331" s="2"/>
      <c r="O331" s="2">
        <f t="shared" si="150"/>
        <v>0.52631578947368418</v>
      </c>
      <c r="P331" s="1"/>
      <c r="Q331" s="1">
        <v>3</v>
      </c>
      <c r="R331" s="1">
        <v>15</v>
      </c>
      <c r="S331" s="1">
        <v>16</v>
      </c>
      <c r="T331" s="1">
        <v>2</v>
      </c>
      <c r="U331" s="1"/>
      <c r="V331" s="144"/>
      <c r="W331" s="1"/>
      <c r="X331" s="1"/>
      <c r="Y331" s="1">
        <v>2</v>
      </c>
      <c r="Z331" s="1">
        <v>0</v>
      </c>
      <c r="AA331" s="1"/>
      <c r="AB331" s="1"/>
      <c r="AC331" s="1"/>
      <c r="AD331" s="1"/>
      <c r="AI331" t="str">
        <f t="shared" si="152"/>
        <v>Farmington</v>
      </c>
      <c r="AJ331" t="s">
        <v>2477</v>
      </c>
      <c r="AK331" s="150">
        <v>2</v>
      </c>
      <c r="AN331" s="91">
        <v>23</v>
      </c>
      <c r="AO331" s="93">
        <v>7</v>
      </c>
      <c r="AP331" s="93">
        <v>35</v>
      </c>
      <c r="AQ331" s="100">
        <v>24775</v>
      </c>
      <c r="AR331" s="100">
        <f t="shared" si="143"/>
        <v>23007</v>
      </c>
      <c r="AS331" t="s">
        <v>1753</v>
      </c>
      <c r="AT331" s="103">
        <f t="shared" si="144"/>
        <v>2324775</v>
      </c>
      <c r="AW331">
        <v>56.04</v>
      </c>
      <c r="AX331">
        <v>0.2</v>
      </c>
      <c r="AY331">
        <v>55.83</v>
      </c>
      <c r="BF331" s="107"/>
      <c r="BG331" s="107"/>
      <c r="BH331" s="107"/>
      <c r="BI331" s="107"/>
      <c r="BJ331" s="107"/>
      <c r="BV331" s="1">
        <v>0</v>
      </c>
    </row>
    <row r="332" spans="1:74" hidden="1" outlineLevel="1">
      <c r="A332" t="s">
        <v>30</v>
      </c>
      <c r="B332" s="9" t="s">
        <v>980</v>
      </c>
      <c r="C332" s="1">
        <f t="shared" si="145"/>
        <v>6</v>
      </c>
      <c r="D332" s="7">
        <f t="shared" si="139"/>
        <v>3</v>
      </c>
      <c r="E332" s="7">
        <f t="shared" si="140"/>
        <v>3</v>
      </c>
      <c r="F332" s="7">
        <f t="shared" si="141"/>
        <v>1</v>
      </c>
      <c r="G332" s="7">
        <f t="shared" si="151"/>
        <v>1</v>
      </c>
      <c r="H332" s="48">
        <f t="shared" si="142"/>
        <v>0</v>
      </c>
      <c r="I332" s="163">
        <f t="shared" si="146"/>
        <v>0</v>
      </c>
      <c r="J332" s="8"/>
      <c r="K332" s="2">
        <f t="shared" si="147"/>
        <v>0</v>
      </c>
      <c r="L332" s="2">
        <f t="shared" si="148"/>
        <v>0</v>
      </c>
      <c r="M332" s="2">
        <f t="shared" si="149"/>
        <v>0.5</v>
      </c>
      <c r="N332" s="2"/>
      <c r="O332" s="2">
        <f t="shared" si="150"/>
        <v>0.5</v>
      </c>
      <c r="P332" s="1"/>
      <c r="Q332" s="1">
        <v>0</v>
      </c>
      <c r="R332" s="1">
        <v>3</v>
      </c>
      <c r="S332" s="1">
        <v>3</v>
      </c>
      <c r="T332" s="1">
        <v>0</v>
      </c>
      <c r="U332" s="1"/>
      <c r="V332" s="144"/>
      <c r="W332" s="1"/>
      <c r="X332" s="1"/>
      <c r="Y332" s="1">
        <v>0</v>
      </c>
      <c r="Z332" s="1">
        <v>0</v>
      </c>
      <c r="AA332" s="1"/>
      <c r="AB332" s="1"/>
      <c r="AC332" s="1"/>
      <c r="AD332" s="1"/>
      <c r="AI332" t="str">
        <f t="shared" si="152"/>
        <v>Fayette</v>
      </c>
      <c r="AJ332" t="s">
        <v>2658</v>
      </c>
      <c r="AK332" s="150">
        <v>2</v>
      </c>
      <c r="AN332" s="91">
        <v>23</v>
      </c>
      <c r="AO332" s="93">
        <v>11</v>
      </c>
      <c r="AP332" s="93">
        <v>45</v>
      </c>
      <c r="AQ332" s="100">
        <v>24950</v>
      </c>
      <c r="AR332" s="100">
        <f t="shared" si="143"/>
        <v>23011</v>
      </c>
      <c r="AS332" t="s">
        <v>1753</v>
      </c>
      <c r="AT332" s="103">
        <f t="shared" si="144"/>
        <v>2324950</v>
      </c>
      <c r="AW332">
        <v>31.4</v>
      </c>
      <c r="AX332">
        <v>2.2200000000000002</v>
      </c>
      <c r="AY332">
        <v>29.18</v>
      </c>
      <c r="BF332" s="107"/>
      <c r="BG332" s="107"/>
      <c r="BH332" s="107"/>
      <c r="BI332" s="107"/>
      <c r="BJ332" s="107"/>
      <c r="BV332" s="1">
        <v>0</v>
      </c>
    </row>
    <row r="333" spans="1:74" hidden="1" outlineLevel="1">
      <c r="A333" t="s">
        <v>1800</v>
      </c>
      <c r="B333" s="9" t="s">
        <v>980</v>
      </c>
      <c r="C333" s="1">
        <f t="shared" si="145"/>
        <v>0</v>
      </c>
      <c r="D333" s="7" t="e">
        <f t="shared" si="139"/>
        <v>#N/A</v>
      </c>
      <c r="E333" s="7" t="e">
        <f t="shared" si="140"/>
        <v>#N/A</v>
      </c>
      <c r="F333" s="7">
        <f t="shared" si="141"/>
        <v>0</v>
      </c>
      <c r="G333" s="7">
        <f t="shared" si="151"/>
        <v>0</v>
      </c>
      <c r="H333" s="48" t="e">
        <f t="shared" si="142"/>
        <v>#NUM!</v>
      </c>
      <c r="I333" s="163" t="e">
        <f t="shared" si="146"/>
        <v>#NUM!</v>
      </c>
      <c r="J333" s="8"/>
      <c r="K333" s="2" t="str">
        <f t="shared" si="147"/>
        <v>-</v>
      </c>
      <c r="L333" s="2" t="str">
        <f t="shared" si="148"/>
        <v>-</v>
      </c>
      <c r="M333" s="2" t="str">
        <f t="shared" si="149"/>
        <v>-</v>
      </c>
      <c r="N333" s="2"/>
      <c r="O333" s="2" t="str">
        <f t="shared" si="150"/>
        <v>-</v>
      </c>
      <c r="P333" s="1"/>
      <c r="Q333" s="1"/>
      <c r="R333" s="1"/>
      <c r="S333" s="1"/>
      <c r="T333" s="1"/>
      <c r="U333" s="1"/>
      <c r="V333" s="144"/>
      <c r="W333" s="1"/>
      <c r="X333" s="1"/>
      <c r="Y333" s="1"/>
      <c r="Z333" s="1"/>
      <c r="AA333" s="1"/>
      <c r="AB333" s="1"/>
      <c r="AC333" s="1"/>
      <c r="AD333" s="1"/>
      <c r="AI333" t="str">
        <f t="shared" si="152"/>
        <v>Fort Fairfield</v>
      </c>
      <c r="AJ333" t="s">
        <v>2958</v>
      </c>
      <c r="AK333" s="150">
        <v>2</v>
      </c>
      <c r="AN333" s="91">
        <v>23</v>
      </c>
      <c r="AO333" s="93">
        <v>3</v>
      </c>
      <c r="AP333" s="93">
        <v>95</v>
      </c>
      <c r="AQ333" s="100">
        <v>25615</v>
      </c>
      <c r="AR333" s="100">
        <f t="shared" si="143"/>
        <v>23003</v>
      </c>
      <c r="AS333" t="s">
        <v>1753</v>
      </c>
      <c r="AT333" s="103">
        <f t="shared" si="144"/>
        <v>2325615</v>
      </c>
      <c r="AW333">
        <v>78.37</v>
      </c>
      <c r="AX333">
        <v>1.73</v>
      </c>
      <c r="AY333">
        <v>76.64</v>
      </c>
      <c r="BF333" s="107"/>
      <c r="BG333" s="107"/>
      <c r="BH333" s="107"/>
      <c r="BI333" s="107"/>
      <c r="BJ333" s="107"/>
      <c r="BV333" s="1"/>
    </row>
    <row r="334" spans="1:74" hidden="1" outlineLevel="1">
      <c r="A334" t="s">
        <v>289</v>
      </c>
      <c r="B334" s="9" t="s">
        <v>980</v>
      </c>
      <c r="C334" s="1">
        <f t="shared" si="145"/>
        <v>0</v>
      </c>
      <c r="D334" s="7" t="e">
        <f t="shared" si="139"/>
        <v>#N/A</v>
      </c>
      <c r="E334" s="7" t="e">
        <f t="shared" si="140"/>
        <v>#N/A</v>
      </c>
      <c r="F334" s="7">
        <f t="shared" si="141"/>
        <v>0</v>
      </c>
      <c r="G334" s="7">
        <f t="shared" si="151"/>
        <v>0</v>
      </c>
      <c r="H334" s="48" t="e">
        <f t="shared" si="142"/>
        <v>#NUM!</v>
      </c>
      <c r="I334" s="163" t="e">
        <f t="shared" si="146"/>
        <v>#NUM!</v>
      </c>
      <c r="J334" s="8"/>
      <c r="K334" s="2" t="str">
        <f t="shared" si="147"/>
        <v>-</v>
      </c>
      <c r="L334" s="2" t="str">
        <f t="shared" si="148"/>
        <v>-</v>
      </c>
      <c r="M334" s="2" t="str">
        <f t="shared" si="149"/>
        <v>-</v>
      </c>
      <c r="N334" s="2"/>
      <c r="O334" s="2" t="str">
        <f t="shared" si="150"/>
        <v>-</v>
      </c>
      <c r="P334" s="1"/>
      <c r="Q334" s="1"/>
      <c r="R334" s="1"/>
      <c r="S334" s="1"/>
      <c r="T334" s="1"/>
      <c r="U334" s="1"/>
      <c r="V334" s="144"/>
      <c r="W334" s="1"/>
      <c r="X334" s="1"/>
      <c r="Y334" s="1"/>
      <c r="Z334" s="1"/>
      <c r="AA334" s="1"/>
      <c r="AB334" s="1"/>
      <c r="AC334" s="1"/>
      <c r="AD334" s="1"/>
      <c r="AI334" t="str">
        <f t="shared" si="152"/>
        <v>Fort Kent</v>
      </c>
      <c r="AJ334" t="s">
        <v>2958</v>
      </c>
      <c r="AK334" s="150">
        <v>2</v>
      </c>
      <c r="AN334" s="91">
        <v>23</v>
      </c>
      <c r="AO334" s="93">
        <v>3</v>
      </c>
      <c r="AP334" s="93">
        <v>100</v>
      </c>
      <c r="AQ334" s="100">
        <v>25755</v>
      </c>
      <c r="AR334" s="100">
        <f t="shared" si="143"/>
        <v>23003</v>
      </c>
      <c r="AS334" t="s">
        <v>1753</v>
      </c>
      <c r="AT334" s="103">
        <f t="shared" si="144"/>
        <v>2325755</v>
      </c>
      <c r="AW334">
        <v>55.35</v>
      </c>
      <c r="AX334">
        <v>1.19</v>
      </c>
      <c r="AY334">
        <v>54.16</v>
      </c>
      <c r="BF334" s="107"/>
      <c r="BG334" s="107"/>
      <c r="BH334" s="107"/>
      <c r="BI334" s="107"/>
      <c r="BJ334" s="107"/>
      <c r="BV334" s="1"/>
    </row>
    <row r="335" spans="1:74" hidden="1" outlineLevel="1">
      <c r="A335" t="s">
        <v>1690</v>
      </c>
      <c r="B335" s="9" t="s">
        <v>980</v>
      </c>
      <c r="C335" s="1">
        <f t="shared" si="145"/>
        <v>7</v>
      </c>
      <c r="D335" s="7">
        <f t="shared" si="139"/>
        <v>3</v>
      </c>
      <c r="E335" s="7">
        <f t="shared" si="140"/>
        <v>3</v>
      </c>
      <c r="F335" s="7">
        <f t="shared" si="141"/>
        <v>2</v>
      </c>
      <c r="G335" s="7">
        <f t="shared" si="151"/>
        <v>1</v>
      </c>
      <c r="H335" s="48">
        <f t="shared" si="142"/>
        <v>3</v>
      </c>
      <c r="I335" s="163">
        <f t="shared" si="146"/>
        <v>0.42857142857142855</v>
      </c>
      <c r="J335" s="8"/>
      <c r="K335" s="2">
        <f t="shared" si="147"/>
        <v>0</v>
      </c>
      <c r="L335" s="2">
        <f t="shared" si="148"/>
        <v>0</v>
      </c>
      <c r="M335" s="2">
        <f t="shared" si="149"/>
        <v>0.2857142857142857</v>
      </c>
      <c r="N335" s="2"/>
      <c r="O335" s="2">
        <f t="shared" si="150"/>
        <v>0.7142857142857143</v>
      </c>
      <c r="P335" s="1"/>
      <c r="Q335" s="1">
        <v>0</v>
      </c>
      <c r="R335" s="1">
        <v>2</v>
      </c>
      <c r="S335" s="1">
        <v>5</v>
      </c>
      <c r="T335" s="1">
        <v>0</v>
      </c>
      <c r="U335" s="1"/>
      <c r="V335" s="144"/>
      <c r="W335" s="1"/>
      <c r="X335" s="1"/>
      <c r="Y335" s="1">
        <v>0</v>
      </c>
      <c r="Z335" s="1">
        <v>0</v>
      </c>
      <c r="AA335" s="1"/>
      <c r="AB335" s="1"/>
      <c r="AC335" s="1"/>
      <c r="AD335" s="1"/>
      <c r="AI335" t="str">
        <f t="shared" si="152"/>
        <v>Frankfort</v>
      </c>
      <c r="AJ335" t="s">
        <v>2318</v>
      </c>
      <c r="AK335" s="150">
        <v>2</v>
      </c>
      <c r="AN335" s="91">
        <v>23</v>
      </c>
      <c r="AO335" s="93">
        <v>27</v>
      </c>
      <c r="AP335" s="93">
        <v>25</v>
      </c>
      <c r="AQ335" s="100">
        <v>26280</v>
      </c>
      <c r="AR335" s="100">
        <f t="shared" si="143"/>
        <v>23027</v>
      </c>
      <c r="AS335" t="s">
        <v>1753</v>
      </c>
      <c r="AT335" s="103">
        <f t="shared" si="144"/>
        <v>2326280</v>
      </c>
      <c r="AW335">
        <v>25.91</v>
      </c>
      <c r="AX335">
        <v>1.28</v>
      </c>
      <c r="AY335">
        <v>24.63</v>
      </c>
      <c r="BF335" s="107"/>
      <c r="BG335" s="107"/>
      <c r="BH335" s="107"/>
      <c r="BI335" s="107"/>
      <c r="BJ335" s="107"/>
      <c r="BV335" s="1">
        <v>0</v>
      </c>
    </row>
    <row r="336" spans="1:74" hidden="1" outlineLevel="1">
      <c r="A336" t="s">
        <v>2477</v>
      </c>
      <c r="B336" s="9" t="s">
        <v>980</v>
      </c>
      <c r="C336" s="1">
        <f t="shared" si="145"/>
        <v>18</v>
      </c>
      <c r="D336" s="7">
        <f t="shared" si="139"/>
        <v>4</v>
      </c>
      <c r="E336" s="7">
        <f t="shared" si="140"/>
        <v>4</v>
      </c>
      <c r="F336" s="7">
        <f t="shared" si="141"/>
        <v>2</v>
      </c>
      <c r="G336" s="7">
        <f t="shared" si="151"/>
        <v>1</v>
      </c>
      <c r="H336" s="48">
        <f t="shared" si="142"/>
        <v>7</v>
      </c>
      <c r="I336" s="163">
        <f t="shared" si="146"/>
        <v>0.3888888888888889</v>
      </c>
      <c r="J336" s="8"/>
      <c r="K336" s="2">
        <f t="shared" si="147"/>
        <v>0</v>
      </c>
      <c r="L336" s="2">
        <f t="shared" si="148"/>
        <v>0</v>
      </c>
      <c r="M336" s="2">
        <f t="shared" si="149"/>
        <v>0.22222222222222221</v>
      </c>
      <c r="N336" s="2"/>
      <c r="O336" s="2">
        <f t="shared" si="150"/>
        <v>0.77777777777777779</v>
      </c>
      <c r="P336" s="1"/>
      <c r="Q336" s="1">
        <v>0</v>
      </c>
      <c r="R336" s="1">
        <v>4</v>
      </c>
      <c r="S336" s="1">
        <v>11</v>
      </c>
      <c r="T336" s="1">
        <v>3</v>
      </c>
      <c r="U336" s="1"/>
      <c r="V336" s="144"/>
      <c r="W336" s="1"/>
      <c r="X336" s="1"/>
      <c r="Y336" s="1">
        <v>0</v>
      </c>
      <c r="Z336" s="1">
        <v>0</v>
      </c>
      <c r="AA336" s="1"/>
      <c r="AB336" s="1"/>
      <c r="AC336" s="1"/>
      <c r="AD336" s="1"/>
      <c r="AI336" t="str">
        <f t="shared" si="152"/>
        <v>Franklin</v>
      </c>
      <c r="AJ336" t="s">
        <v>703</v>
      </c>
      <c r="AK336" s="150">
        <v>2</v>
      </c>
      <c r="AN336" s="91">
        <v>23</v>
      </c>
      <c r="AO336" s="93">
        <v>9</v>
      </c>
      <c r="AP336" s="93">
        <v>70</v>
      </c>
      <c r="AQ336" s="100">
        <v>26350</v>
      </c>
      <c r="AR336" s="100">
        <f t="shared" si="143"/>
        <v>23009</v>
      </c>
      <c r="AS336" t="s">
        <v>1753</v>
      </c>
      <c r="AT336" s="103">
        <f t="shared" si="144"/>
        <v>2326350</v>
      </c>
      <c r="AW336">
        <v>41.71</v>
      </c>
      <c r="AX336">
        <v>4.99</v>
      </c>
      <c r="AY336">
        <v>36.729999999999997</v>
      </c>
      <c r="BF336" s="107"/>
      <c r="BG336" s="107"/>
      <c r="BH336" s="107"/>
      <c r="BI336" s="107"/>
      <c r="BJ336" s="107"/>
      <c r="BV336" s="1">
        <v>0</v>
      </c>
    </row>
    <row r="337" spans="1:74" hidden="1" outlineLevel="1">
      <c r="A337" t="s">
        <v>2902</v>
      </c>
      <c r="B337" s="9" t="s">
        <v>980</v>
      </c>
      <c r="C337" s="1">
        <f t="shared" si="145"/>
        <v>0</v>
      </c>
      <c r="D337" s="7">
        <f t="shared" si="139"/>
        <v>1</v>
      </c>
      <c r="E337" s="7">
        <f t="shared" si="140"/>
        <v>1</v>
      </c>
      <c r="F337" s="7">
        <f t="shared" si="141"/>
        <v>0</v>
      </c>
      <c r="G337" s="7">
        <f t="shared" si="151"/>
        <v>0</v>
      </c>
      <c r="H337" s="48">
        <f t="shared" si="142"/>
        <v>0</v>
      </c>
      <c r="I337" s="163" t="e">
        <f t="shared" si="146"/>
        <v>#DIV/0!</v>
      </c>
      <c r="J337" s="8"/>
      <c r="K337" s="2" t="str">
        <f t="shared" si="147"/>
        <v>-</v>
      </c>
      <c r="L337" s="2" t="str">
        <f t="shared" si="148"/>
        <v>-</v>
      </c>
      <c r="M337" s="2" t="str">
        <f t="shared" si="149"/>
        <v>-</v>
      </c>
      <c r="N337" s="2"/>
      <c r="O337" s="2" t="str">
        <f t="shared" si="150"/>
        <v>-</v>
      </c>
      <c r="P337" s="1"/>
      <c r="Q337" s="1">
        <v>0</v>
      </c>
      <c r="R337" s="1">
        <v>0</v>
      </c>
      <c r="S337" s="1">
        <v>0</v>
      </c>
      <c r="T337" s="1">
        <v>0</v>
      </c>
      <c r="U337" s="1"/>
      <c r="V337" s="144"/>
      <c r="W337" s="1"/>
      <c r="X337" s="1"/>
      <c r="Y337" s="1">
        <v>0</v>
      </c>
      <c r="Z337" s="1">
        <v>0</v>
      </c>
      <c r="AA337" s="1"/>
      <c r="AB337" s="1"/>
      <c r="AC337" s="1"/>
      <c r="AD337" s="1"/>
      <c r="AI337" t="str">
        <f>A337</f>
        <v>Freedom</v>
      </c>
      <c r="AJ337" t="s">
        <v>2318</v>
      </c>
      <c r="AK337" s="150">
        <v>2</v>
      </c>
      <c r="AN337" s="91">
        <v>23</v>
      </c>
      <c r="AO337" s="93">
        <v>27</v>
      </c>
      <c r="AP337" s="93">
        <v>30</v>
      </c>
      <c r="AQ337" s="100">
        <v>26420</v>
      </c>
      <c r="AR337" s="100">
        <f t="shared" si="143"/>
        <v>23027</v>
      </c>
      <c r="AS337" t="s">
        <v>1753</v>
      </c>
      <c r="AT337" s="103">
        <f t="shared" si="144"/>
        <v>2326420</v>
      </c>
      <c r="AW337">
        <v>22.24</v>
      </c>
      <c r="AX337">
        <v>0.71</v>
      </c>
      <c r="AY337">
        <v>21.52</v>
      </c>
      <c r="BF337" s="107"/>
      <c r="BG337" s="107"/>
      <c r="BH337" s="107"/>
      <c r="BI337" s="107"/>
      <c r="BJ337" s="107"/>
      <c r="BV337" s="1">
        <v>0</v>
      </c>
    </row>
    <row r="338" spans="1:74" hidden="1" outlineLevel="1">
      <c r="A338" s="34" t="s">
        <v>1723</v>
      </c>
      <c r="B338" s="9" t="s">
        <v>980</v>
      </c>
      <c r="C338" s="1">
        <f t="shared" si="145"/>
        <v>0</v>
      </c>
      <c r="D338" s="7" t="e">
        <f t="shared" si="139"/>
        <v>#N/A</v>
      </c>
      <c r="E338" s="7" t="e">
        <f t="shared" si="140"/>
        <v>#N/A</v>
      </c>
      <c r="F338" s="7">
        <f t="shared" si="141"/>
        <v>0</v>
      </c>
      <c r="G338" s="7">
        <f t="shared" si="151"/>
        <v>0</v>
      </c>
      <c r="H338" s="48" t="e">
        <f t="shared" si="142"/>
        <v>#NUM!</v>
      </c>
      <c r="I338" s="163" t="e">
        <f t="shared" si="146"/>
        <v>#NUM!</v>
      </c>
      <c r="J338" s="8"/>
      <c r="K338" s="2" t="str">
        <f t="shared" si="147"/>
        <v>-</v>
      </c>
      <c r="L338" s="2" t="str">
        <f t="shared" si="148"/>
        <v>-</v>
      </c>
      <c r="M338" s="2" t="str">
        <f t="shared" si="149"/>
        <v>-</v>
      </c>
      <c r="N338" s="2"/>
      <c r="O338" s="2" t="str">
        <f t="shared" si="150"/>
        <v>-</v>
      </c>
      <c r="P338" s="1"/>
      <c r="Q338" s="1"/>
      <c r="R338" s="1"/>
      <c r="S338" s="1"/>
      <c r="T338" s="1"/>
      <c r="U338" s="1"/>
      <c r="V338" s="144"/>
      <c r="W338" s="1"/>
      <c r="X338" s="1"/>
      <c r="Y338" s="1"/>
      <c r="Z338" s="1"/>
      <c r="AA338" s="1"/>
      <c r="AB338" s="1"/>
      <c r="AC338" s="1"/>
      <c r="AD338" s="1"/>
      <c r="AI338" t="str">
        <f>A338</f>
        <v>Freeman</v>
      </c>
      <c r="AJ338" t="s">
        <v>2477</v>
      </c>
      <c r="AK338" s="150">
        <v>2</v>
      </c>
      <c r="AN338" s="91">
        <v>23</v>
      </c>
      <c r="AO338" s="93">
        <v>7</v>
      </c>
      <c r="AQ338" s="100">
        <v>26500</v>
      </c>
      <c r="AR338" s="100">
        <f t="shared" si="143"/>
        <v>23007</v>
      </c>
      <c r="AS338" t="s">
        <v>1940</v>
      </c>
      <c r="AT338" s="103">
        <f t="shared" si="144"/>
        <v>2326500</v>
      </c>
      <c r="BF338" s="107"/>
      <c r="BG338" s="107"/>
      <c r="BH338" s="107"/>
      <c r="BI338" s="107"/>
      <c r="BJ338" s="107"/>
      <c r="BV338" s="1"/>
    </row>
    <row r="339" spans="1:74" hidden="1" outlineLevel="1">
      <c r="A339" t="s">
        <v>1692</v>
      </c>
      <c r="B339" s="9" t="s">
        <v>980</v>
      </c>
      <c r="C339" s="1">
        <f t="shared" si="145"/>
        <v>66</v>
      </c>
      <c r="D339" s="7">
        <f t="shared" si="139"/>
        <v>6</v>
      </c>
      <c r="E339" s="7">
        <f t="shared" si="140"/>
        <v>4</v>
      </c>
      <c r="F339" s="7">
        <f t="shared" si="141"/>
        <v>2</v>
      </c>
      <c r="G339" s="7">
        <f t="shared" si="151"/>
        <v>1</v>
      </c>
      <c r="H339" s="48">
        <f t="shared" si="142"/>
        <v>5</v>
      </c>
      <c r="I339" s="163">
        <f t="shared" si="146"/>
        <v>7.575757575757576E-2</v>
      </c>
      <c r="J339" s="8"/>
      <c r="K339" s="2">
        <f t="shared" si="147"/>
        <v>0</v>
      </c>
      <c r="L339" s="2">
        <f t="shared" si="148"/>
        <v>4.5454545454545456E-2</v>
      </c>
      <c r="M339" s="2">
        <f t="shared" si="149"/>
        <v>0.39393939393939392</v>
      </c>
      <c r="N339" s="2"/>
      <c r="O339" s="2">
        <f t="shared" si="150"/>
        <v>0.56060606060606066</v>
      </c>
      <c r="P339" s="1"/>
      <c r="Q339" s="1">
        <v>3</v>
      </c>
      <c r="R339" s="1">
        <v>26</v>
      </c>
      <c r="S339" s="1">
        <v>31</v>
      </c>
      <c r="T339" s="1">
        <v>4</v>
      </c>
      <c r="U339" s="1"/>
      <c r="V339" s="144"/>
      <c r="W339" s="1"/>
      <c r="X339" s="1"/>
      <c r="Y339" s="1">
        <v>2</v>
      </c>
      <c r="Z339" s="1">
        <v>0</v>
      </c>
      <c r="AA339" s="1"/>
      <c r="AB339" s="1"/>
      <c r="AC339" s="1"/>
      <c r="AD339" s="1"/>
      <c r="AI339" t="str">
        <f t="shared" si="152"/>
        <v>Freeport</v>
      </c>
      <c r="AJ339" t="s">
        <v>2243</v>
      </c>
      <c r="AK339" s="150">
        <v>1</v>
      </c>
      <c r="AN339" s="91">
        <v>23</v>
      </c>
      <c r="AO339" s="93">
        <v>5</v>
      </c>
      <c r="AP339" s="93">
        <v>40</v>
      </c>
      <c r="AQ339" s="100">
        <v>26525</v>
      </c>
      <c r="AR339" s="100">
        <f t="shared" si="143"/>
        <v>23005</v>
      </c>
      <c r="AS339" t="s">
        <v>1753</v>
      </c>
      <c r="AT339" s="103">
        <f t="shared" si="144"/>
        <v>2326525</v>
      </c>
      <c r="AW339">
        <v>46.48</v>
      </c>
      <c r="AX339">
        <v>11.78</v>
      </c>
      <c r="AY339">
        <v>34.71</v>
      </c>
      <c r="BF339" s="107"/>
      <c r="BG339" s="107"/>
      <c r="BH339" s="107"/>
      <c r="BI339" s="107"/>
      <c r="BJ339" s="107"/>
      <c r="BV339" s="1">
        <v>0</v>
      </c>
    </row>
    <row r="340" spans="1:74" hidden="1" outlineLevel="1">
      <c r="A340" t="s">
        <v>606</v>
      </c>
      <c r="B340" s="9" t="s">
        <v>980</v>
      </c>
      <c r="C340" s="1">
        <f t="shared" si="145"/>
        <v>0</v>
      </c>
      <c r="D340" s="7">
        <f t="shared" si="139"/>
        <v>1</v>
      </c>
      <c r="E340" s="7">
        <f t="shared" si="140"/>
        <v>1</v>
      </c>
      <c r="F340" s="7">
        <f t="shared" si="141"/>
        <v>0</v>
      </c>
      <c r="G340" s="7">
        <f t="shared" si="151"/>
        <v>0</v>
      </c>
      <c r="H340" s="48">
        <f t="shared" si="142"/>
        <v>0</v>
      </c>
      <c r="I340" s="163" t="e">
        <f t="shared" si="146"/>
        <v>#DIV/0!</v>
      </c>
      <c r="J340" s="8"/>
      <c r="K340" s="2" t="str">
        <f t="shared" si="147"/>
        <v>-</v>
      </c>
      <c r="L340" s="2" t="str">
        <f t="shared" si="148"/>
        <v>-</v>
      </c>
      <c r="M340" s="2" t="str">
        <f t="shared" si="149"/>
        <v>-</v>
      </c>
      <c r="N340" s="2"/>
      <c r="O340" s="2" t="str">
        <f t="shared" si="150"/>
        <v>-</v>
      </c>
      <c r="P340" s="1"/>
      <c r="Q340" s="1">
        <v>0</v>
      </c>
      <c r="R340" s="1">
        <v>0</v>
      </c>
      <c r="S340" s="1">
        <v>0</v>
      </c>
      <c r="T340" s="1">
        <v>0</v>
      </c>
      <c r="U340" s="1"/>
      <c r="V340" s="144"/>
      <c r="W340" s="1"/>
      <c r="X340" s="1"/>
      <c r="Y340" s="1">
        <v>0</v>
      </c>
      <c r="Z340" s="1">
        <v>0</v>
      </c>
      <c r="AA340" s="1"/>
      <c r="AB340" s="1"/>
      <c r="AC340" s="1"/>
      <c r="AD340" s="1"/>
      <c r="AI340" t="str">
        <f t="shared" si="152"/>
        <v>Frenchboro</v>
      </c>
      <c r="AJ340" t="s">
        <v>703</v>
      </c>
      <c r="AK340" s="150">
        <v>2</v>
      </c>
      <c r="AN340" s="91">
        <v>23</v>
      </c>
      <c r="AO340" s="93">
        <v>9</v>
      </c>
      <c r="AP340" s="93">
        <v>73</v>
      </c>
      <c r="AQ340" s="100">
        <v>26595</v>
      </c>
      <c r="AR340" s="100">
        <f t="shared" si="143"/>
        <v>23009</v>
      </c>
      <c r="AS340" t="s">
        <v>1753</v>
      </c>
      <c r="AT340" s="103">
        <f t="shared" si="144"/>
        <v>2326595</v>
      </c>
      <c r="AW340">
        <v>94.56</v>
      </c>
      <c r="AX340">
        <v>89.74</v>
      </c>
      <c r="AY340">
        <v>4.8099999999999996</v>
      </c>
      <c r="BF340" s="107"/>
      <c r="BG340" s="107"/>
      <c r="BH340" s="107"/>
      <c r="BI340" s="107"/>
      <c r="BJ340" s="107"/>
      <c r="BV340" s="1">
        <v>0</v>
      </c>
    </row>
    <row r="341" spans="1:74" hidden="1" outlineLevel="1">
      <c r="A341" t="s">
        <v>2607</v>
      </c>
      <c r="B341" s="9" t="s">
        <v>980</v>
      </c>
      <c r="C341" s="1">
        <f t="shared" si="145"/>
        <v>0</v>
      </c>
      <c r="D341" s="7" t="e">
        <f t="shared" si="139"/>
        <v>#N/A</v>
      </c>
      <c r="E341" s="7" t="e">
        <f t="shared" si="140"/>
        <v>#N/A</v>
      </c>
      <c r="F341" s="7">
        <f t="shared" si="141"/>
        <v>0</v>
      </c>
      <c r="G341" s="7">
        <f t="shared" si="151"/>
        <v>0</v>
      </c>
      <c r="H341" s="48" t="e">
        <f t="shared" si="142"/>
        <v>#NUM!</v>
      </c>
      <c r="I341" s="163" t="e">
        <f t="shared" si="146"/>
        <v>#NUM!</v>
      </c>
      <c r="J341" s="8"/>
      <c r="K341" s="2" t="str">
        <f t="shared" si="147"/>
        <v>-</v>
      </c>
      <c r="L341" s="2" t="str">
        <f t="shared" si="148"/>
        <v>-</v>
      </c>
      <c r="M341" s="2" t="str">
        <f t="shared" si="149"/>
        <v>-</v>
      </c>
      <c r="N341" s="2"/>
      <c r="O341" s="2" t="str">
        <f t="shared" si="150"/>
        <v>-</v>
      </c>
      <c r="P341" s="1"/>
      <c r="Q341" s="1"/>
      <c r="R341" s="1"/>
      <c r="S341" s="1"/>
      <c r="T341" s="1"/>
      <c r="U341" s="1"/>
      <c r="V341" s="144"/>
      <c r="W341" s="1"/>
      <c r="X341" s="1"/>
      <c r="Y341" s="1"/>
      <c r="Z341" s="1"/>
      <c r="AA341" s="1"/>
      <c r="AB341" s="1"/>
      <c r="AC341" s="1"/>
      <c r="AD341" s="1"/>
      <c r="AI341" t="str">
        <f t="shared" si="152"/>
        <v>Frenchville</v>
      </c>
      <c r="AJ341" t="s">
        <v>2958</v>
      </c>
      <c r="AK341" s="150">
        <v>2</v>
      </c>
      <c r="AN341" s="91">
        <v>23</v>
      </c>
      <c r="AO341" s="93">
        <v>3</v>
      </c>
      <c r="AP341" s="93">
        <v>105</v>
      </c>
      <c r="AQ341" s="100">
        <v>26735</v>
      </c>
      <c r="AR341" s="100">
        <f t="shared" si="143"/>
        <v>23003</v>
      </c>
      <c r="AS341" t="s">
        <v>1753</v>
      </c>
      <c r="AT341" s="103">
        <f t="shared" si="144"/>
        <v>2326735</v>
      </c>
      <c r="AW341">
        <v>29.21</v>
      </c>
      <c r="AX341">
        <v>0.64</v>
      </c>
      <c r="AY341">
        <v>28.57</v>
      </c>
      <c r="BF341" s="107"/>
      <c r="BG341" s="107"/>
      <c r="BH341" s="107"/>
      <c r="BI341" s="107"/>
      <c r="BJ341" s="107"/>
      <c r="BV341" s="1"/>
    </row>
    <row r="342" spans="1:74" hidden="1" outlineLevel="1">
      <c r="A342" t="s">
        <v>607</v>
      </c>
      <c r="B342" s="9" t="s">
        <v>980</v>
      </c>
      <c r="C342" s="1">
        <f t="shared" si="145"/>
        <v>8</v>
      </c>
      <c r="D342" s="7">
        <f t="shared" si="139"/>
        <v>5</v>
      </c>
      <c r="E342" s="7">
        <f t="shared" si="140"/>
        <v>4</v>
      </c>
      <c r="F342" s="7">
        <f t="shared" si="141"/>
        <v>2</v>
      </c>
      <c r="G342" s="7">
        <f t="shared" si="151"/>
        <v>2</v>
      </c>
      <c r="H342" s="48">
        <f t="shared" si="142"/>
        <v>1</v>
      </c>
      <c r="I342" s="163">
        <f t="shared" si="146"/>
        <v>0.125</v>
      </c>
      <c r="J342" s="8"/>
      <c r="K342" s="2">
        <f t="shared" si="147"/>
        <v>0</v>
      </c>
      <c r="L342" s="2">
        <f t="shared" si="148"/>
        <v>0.125</v>
      </c>
      <c r="M342" s="2">
        <f t="shared" si="149"/>
        <v>0.25</v>
      </c>
      <c r="N342" s="2"/>
      <c r="O342" s="2">
        <f t="shared" si="150"/>
        <v>0.625</v>
      </c>
      <c r="P342" s="1"/>
      <c r="Q342" s="1">
        <v>1</v>
      </c>
      <c r="R342" s="1">
        <v>2</v>
      </c>
      <c r="S342" s="1">
        <v>2</v>
      </c>
      <c r="T342" s="1">
        <v>3</v>
      </c>
      <c r="U342" s="1"/>
      <c r="V342" s="144"/>
      <c r="W342" s="1"/>
      <c r="X342" s="1"/>
      <c r="Y342" s="1">
        <v>0</v>
      </c>
      <c r="Z342" s="1">
        <v>0</v>
      </c>
      <c r="AA342" s="1"/>
      <c r="AB342" s="1"/>
      <c r="AC342" s="1"/>
      <c r="AD342" s="1"/>
      <c r="AI342" t="str">
        <f t="shared" si="152"/>
        <v>Friendship</v>
      </c>
      <c r="AJ342" t="s">
        <v>802</v>
      </c>
      <c r="AK342" s="150">
        <v>1</v>
      </c>
      <c r="AN342" s="91">
        <v>23</v>
      </c>
      <c r="AO342" s="93">
        <v>13</v>
      </c>
      <c r="AP342" s="93">
        <v>20</v>
      </c>
      <c r="AQ342" s="100">
        <v>26805</v>
      </c>
      <c r="AR342" s="100">
        <f t="shared" si="143"/>
        <v>23013</v>
      </c>
      <c r="AS342" t="s">
        <v>1753</v>
      </c>
      <c r="AT342" s="103">
        <f t="shared" si="144"/>
        <v>2326805</v>
      </c>
      <c r="AW342">
        <v>31.03</v>
      </c>
      <c r="AX342">
        <v>17.010000000000002</v>
      </c>
      <c r="AY342">
        <v>14.02</v>
      </c>
      <c r="BF342" s="107"/>
      <c r="BG342" s="107"/>
      <c r="BH342" s="107"/>
      <c r="BI342" s="107"/>
      <c r="BJ342" s="107"/>
      <c r="BV342" s="1">
        <v>0</v>
      </c>
    </row>
    <row r="343" spans="1:74" hidden="1" outlineLevel="1">
      <c r="A343" s="34" t="s">
        <v>2827</v>
      </c>
      <c r="B343" s="9" t="s">
        <v>980</v>
      </c>
      <c r="C343" s="1">
        <f t="shared" si="145"/>
        <v>0</v>
      </c>
      <c r="D343" s="7">
        <f t="shared" si="139"/>
        <v>1</v>
      </c>
      <c r="E343" s="7">
        <f t="shared" si="140"/>
        <v>1</v>
      </c>
      <c r="F343" s="7">
        <f t="shared" si="141"/>
        <v>0</v>
      </c>
      <c r="G343" s="7">
        <f t="shared" si="151"/>
        <v>0</v>
      </c>
      <c r="H343" s="48">
        <f t="shared" si="142"/>
        <v>0</v>
      </c>
      <c r="I343" s="163" t="e">
        <f t="shared" si="146"/>
        <v>#DIV/0!</v>
      </c>
      <c r="J343" s="8"/>
      <c r="K343" s="2" t="str">
        <f t="shared" si="147"/>
        <v>-</v>
      </c>
      <c r="L343" s="2" t="str">
        <f t="shared" si="148"/>
        <v>-</v>
      </c>
      <c r="M343" s="2" t="str">
        <f t="shared" si="149"/>
        <v>-</v>
      </c>
      <c r="N343" s="2"/>
      <c r="O343" s="2" t="str">
        <f t="shared" si="150"/>
        <v>-</v>
      </c>
      <c r="P343" s="1"/>
      <c r="Q343" s="1">
        <v>0</v>
      </c>
      <c r="R343" s="1">
        <v>0</v>
      </c>
      <c r="S343" s="1">
        <v>0</v>
      </c>
      <c r="T343" s="1">
        <v>0</v>
      </c>
      <c r="U343" s="1"/>
      <c r="V343" s="144"/>
      <c r="W343" s="1"/>
      <c r="X343" s="1"/>
      <c r="Y343" s="1">
        <v>0</v>
      </c>
      <c r="Z343" s="1">
        <v>0</v>
      </c>
      <c r="AA343" s="1"/>
      <c r="AB343" s="1"/>
      <c r="AC343" s="1"/>
      <c r="AD343" s="1"/>
      <c r="AI343" t="str">
        <f t="shared" si="152"/>
        <v>Frye Island</v>
      </c>
      <c r="AJ343" t="s">
        <v>2243</v>
      </c>
      <c r="AK343" s="150">
        <v>1</v>
      </c>
      <c r="AN343" s="91">
        <v>23</v>
      </c>
      <c r="AO343" s="93">
        <v>5</v>
      </c>
      <c r="AP343" s="93">
        <v>43</v>
      </c>
      <c r="AQ343" s="100">
        <v>27025</v>
      </c>
      <c r="AR343" s="100">
        <f t="shared" si="143"/>
        <v>23005</v>
      </c>
      <c r="AS343" t="s">
        <v>1753</v>
      </c>
      <c r="AT343" s="103">
        <f t="shared" si="144"/>
        <v>2327025</v>
      </c>
      <c r="AW343">
        <v>1.6</v>
      </c>
      <c r="AX343">
        <v>0.27</v>
      </c>
      <c r="AY343">
        <v>1.33</v>
      </c>
      <c r="BF343" s="107"/>
      <c r="BG343" s="107"/>
      <c r="BH343" s="107"/>
      <c r="BI343" s="107"/>
      <c r="BJ343" s="107"/>
      <c r="BV343" s="1">
        <v>0</v>
      </c>
    </row>
    <row r="344" spans="1:74" hidden="1" outlineLevel="1">
      <c r="A344" t="s">
        <v>2828</v>
      </c>
      <c r="B344" s="9" t="s">
        <v>980</v>
      </c>
      <c r="C344" s="1">
        <f t="shared" si="145"/>
        <v>27</v>
      </c>
      <c r="D344" s="7">
        <f t="shared" si="139"/>
        <v>5</v>
      </c>
      <c r="E344" s="7">
        <f t="shared" si="140"/>
        <v>4</v>
      </c>
      <c r="F344" s="7">
        <f t="shared" si="141"/>
        <v>1</v>
      </c>
      <c r="G344" s="7">
        <f t="shared" si="151"/>
        <v>2</v>
      </c>
      <c r="H344" s="48">
        <f t="shared" si="142"/>
        <v>7</v>
      </c>
      <c r="I344" s="163">
        <f t="shared" si="146"/>
        <v>0.25925925925925924</v>
      </c>
      <c r="J344" s="8"/>
      <c r="K344" s="2">
        <f t="shared" si="147"/>
        <v>0</v>
      </c>
      <c r="L344" s="2">
        <f t="shared" si="148"/>
        <v>3.7037037037037035E-2</v>
      </c>
      <c r="M344" s="2">
        <f t="shared" si="149"/>
        <v>0.55555555555555558</v>
      </c>
      <c r="N344" s="2"/>
      <c r="O344" s="2">
        <f t="shared" si="150"/>
        <v>0.40740740740740744</v>
      </c>
      <c r="P344" s="1"/>
      <c r="Q344" s="1">
        <v>1</v>
      </c>
      <c r="R344" s="1">
        <v>15</v>
      </c>
      <c r="S344" s="1">
        <v>8</v>
      </c>
      <c r="T344" s="1">
        <v>3</v>
      </c>
      <c r="U344" s="1"/>
      <c r="V344" s="144"/>
      <c r="W344" s="1"/>
      <c r="X344" s="1"/>
      <c r="Y344" s="1">
        <v>0</v>
      </c>
      <c r="Z344" s="1">
        <v>0</v>
      </c>
      <c r="AA344" s="1"/>
      <c r="AB344" s="1"/>
      <c r="AC344" s="1"/>
      <c r="AD344" s="1"/>
      <c r="AI344" t="str">
        <f t="shared" si="152"/>
        <v>Fryeburg</v>
      </c>
      <c r="AJ344" t="s">
        <v>3183</v>
      </c>
      <c r="AK344" s="150">
        <v>2</v>
      </c>
      <c r="AN344" s="91">
        <v>23</v>
      </c>
      <c r="AO344" s="93">
        <v>17</v>
      </c>
      <c r="AP344" s="93">
        <v>45</v>
      </c>
      <c r="AQ344" s="100">
        <v>26910</v>
      </c>
      <c r="AR344" s="100">
        <f t="shared" si="143"/>
        <v>23017</v>
      </c>
      <c r="AS344" t="s">
        <v>1753</v>
      </c>
      <c r="AT344" s="103">
        <f t="shared" si="144"/>
        <v>2326910</v>
      </c>
      <c r="AW344">
        <v>65.87</v>
      </c>
      <c r="AX344">
        <v>7.52</v>
      </c>
      <c r="AY344">
        <v>58.34</v>
      </c>
      <c r="BF344" s="107"/>
      <c r="BG344" s="107"/>
      <c r="BH344" s="107"/>
      <c r="BI344" s="107"/>
      <c r="BJ344" s="107"/>
      <c r="BV344" s="1">
        <v>0</v>
      </c>
    </row>
    <row r="345" spans="1:74" hidden="1" outlineLevel="1">
      <c r="A345" t="s">
        <v>1689</v>
      </c>
      <c r="B345" s="9" t="s">
        <v>980</v>
      </c>
      <c r="C345" s="1">
        <f t="shared" si="145"/>
        <v>9</v>
      </c>
      <c r="D345" s="7">
        <f t="shared" si="139"/>
        <v>5</v>
      </c>
      <c r="E345" s="7">
        <f t="shared" si="140"/>
        <v>3</v>
      </c>
      <c r="F345" s="7">
        <f t="shared" si="141"/>
        <v>1</v>
      </c>
      <c r="G345" s="7">
        <f t="shared" si="151"/>
        <v>2</v>
      </c>
      <c r="H345" s="48">
        <f t="shared" si="142"/>
        <v>1</v>
      </c>
      <c r="I345" s="163">
        <f t="shared" si="146"/>
        <v>0.1111111111111111</v>
      </c>
      <c r="J345" s="8"/>
      <c r="K345" s="2">
        <f t="shared" si="147"/>
        <v>0</v>
      </c>
      <c r="L345" s="2">
        <f t="shared" si="148"/>
        <v>0.1111111111111111</v>
      </c>
      <c r="M345" s="2">
        <f t="shared" si="149"/>
        <v>0.44444444444444442</v>
      </c>
      <c r="N345" s="2"/>
      <c r="O345" s="2">
        <f t="shared" si="150"/>
        <v>0.44444444444444442</v>
      </c>
      <c r="P345" s="1"/>
      <c r="Q345" s="1">
        <v>1</v>
      </c>
      <c r="R345" s="1">
        <v>4</v>
      </c>
      <c r="S345" s="1">
        <v>3</v>
      </c>
      <c r="T345" s="1">
        <v>1</v>
      </c>
      <c r="U345" s="1"/>
      <c r="V345" s="144"/>
      <c r="W345" s="1"/>
      <c r="X345" s="1"/>
      <c r="Y345" s="1">
        <v>0</v>
      </c>
      <c r="Z345" s="1">
        <v>0</v>
      </c>
      <c r="AA345" s="1"/>
      <c r="AB345" s="1"/>
      <c r="AC345" s="1"/>
      <c r="AD345" s="1"/>
      <c r="AI345" t="str">
        <f t="shared" si="152"/>
        <v>Gardiner</v>
      </c>
      <c r="AJ345" t="s">
        <v>2658</v>
      </c>
      <c r="AK345" s="150">
        <v>2</v>
      </c>
      <c r="AN345" s="91">
        <v>23</v>
      </c>
      <c r="AO345" s="93">
        <v>11</v>
      </c>
      <c r="AP345" s="93">
        <v>50</v>
      </c>
      <c r="AQ345" s="100">
        <v>27085</v>
      </c>
      <c r="AR345" s="100">
        <f t="shared" si="143"/>
        <v>23011</v>
      </c>
      <c r="AS345" t="s">
        <v>1057</v>
      </c>
      <c r="AT345" s="103">
        <f t="shared" si="144"/>
        <v>2327085</v>
      </c>
      <c r="AW345">
        <v>16.61</v>
      </c>
      <c r="AX345">
        <v>0.95</v>
      </c>
      <c r="AY345">
        <v>15.67</v>
      </c>
      <c r="BF345" s="107"/>
      <c r="BG345" s="107"/>
      <c r="BH345" s="107"/>
      <c r="BI345" s="107"/>
      <c r="BJ345" s="107"/>
      <c r="BV345" s="1">
        <v>0</v>
      </c>
    </row>
    <row r="346" spans="1:74" hidden="1" outlineLevel="1">
      <c r="A346" t="s">
        <v>2136</v>
      </c>
      <c r="B346" s="9" t="s">
        <v>980</v>
      </c>
      <c r="C346" s="1">
        <f t="shared" si="145"/>
        <v>0</v>
      </c>
      <c r="D346" s="7" t="e">
        <f t="shared" si="139"/>
        <v>#N/A</v>
      </c>
      <c r="E346" s="7" t="e">
        <f t="shared" si="140"/>
        <v>#N/A</v>
      </c>
      <c r="F346" s="7">
        <f t="shared" si="141"/>
        <v>0</v>
      </c>
      <c r="G346" s="7">
        <f t="shared" si="151"/>
        <v>0</v>
      </c>
      <c r="H346" s="48" t="e">
        <f t="shared" si="142"/>
        <v>#NUM!</v>
      </c>
      <c r="I346" s="163" t="e">
        <f t="shared" si="146"/>
        <v>#NUM!</v>
      </c>
      <c r="J346" s="8"/>
      <c r="K346" s="2" t="str">
        <f t="shared" si="147"/>
        <v>-</v>
      </c>
      <c r="L346" s="2" t="str">
        <f t="shared" si="148"/>
        <v>-</v>
      </c>
      <c r="M346" s="2" t="str">
        <f t="shared" si="149"/>
        <v>-</v>
      </c>
      <c r="N346" s="2"/>
      <c r="O346" s="2" t="str">
        <f t="shared" si="150"/>
        <v>-</v>
      </c>
      <c r="P346" s="1"/>
      <c r="Q346" s="1"/>
      <c r="R346" s="1"/>
      <c r="S346" s="1"/>
      <c r="T346" s="1"/>
      <c r="U346" s="1"/>
      <c r="V346" s="144"/>
      <c r="W346" s="1"/>
      <c r="X346" s="1"/>
      <c r="Y346" s="1"/>
      <c r="Z346" s="1"/>
      <c r="AA346" s="1"/>
      <c r="AB346" s="1"/>
      <c r="AC346" s="1"/>
      <c r="AD346" s="1"/>
      <c r="AI346" t="str">
        <f t="shared" si="152"/>
        <v>Garfield</v>
      </c>
      <c r="AJ346" t="s">
        <v>2958</v>
      </c>
      <c r="AK346" s="150">
        <v>2</v>
      </c>
      <c r="AN346" s="91">
        <v>23</v>
      </c>
      <c r="AO346" s="93">
        <v>3</v>
      </c>
      <c r="AP346" s="93">
        <v>110</v>
      </c>
      <c r="AQ346" s="100">
        <v>27120</v>
      </c>
      <c r="AR346" s="100">
        <f t="shared" si="143"/>
        <v>23003</v>
      </c>
      <c r="AS346" t="s">
        <v>1112</v>
      </c>
      <c r="AT346" s="103">
        <f t="shared" si="144"/>
        <v>2327120</v>
      </c>
      <c r="AW346">
        <v>38.479999999999997</v>
      </c>
      <c r="AX346">
        <v>0.27</v>
      </c>
      <c r="AY346">
        <v>38.200000000000003</v>
      </c>
      <c r="BF346" s="107"/>
      <c r="BG346" s="107"/>
      <c r="BH346" s="107"/>
      <c r="BI346" s="107"/>
      <c r="BJ346" s="107"/>
      <c r="BV346" s="1"/>
    </row>
    <row r="347" spans="1:74" hidden="1" outlineLevel="1">
      <c r="A347" t="s">
        <v>539</v>
      </c>
      <c r="B347" s="9" t="s">
        <v>980</v>
      </c>
      <c r="C347" s="1">
        <f t="shared" si="145"/>
        <v>19</v>
      </c>
      <c r="D347" s="7">
        <f t="shared" si="139"/>
        <v>6</v>
      </c>
      <c r="E347" s="7">
        <f t="shared" si="140"/>
        <v>4</v>
      </c>
      <c r="F347" s="7">
        <f t="shared" si="141"/>
        <v>1</v>
      </c>
      <c r="G347" s="7">
        <f t="shared" si="151"/>
        <v>2</v>
      </c>
      <c r="H347" s="48">
        <f t="shared" si="142"/>
        <v>2</v>
      </c>
      <c r="I347" s="163">
        <f t="shared" si="146"/>
        <v>0.10526315789473684</v>
      </c>
      <c r="J347" s="8"/>
      <c r="K347" s="2">
        <f t="shared" si="147"/>
        <v>0</v>
      </c>
      <c r="L347" s="2">
        <f t="shared" si="148"/>
        <v>5.2631578947368418E-2</v>
      </c>
      <c r="M347" s="2">
        <f t="shared" si="149"/>
        <v>0.42105263157894735</v>
      </c>
      <c r="N347" s="2"/>
      <c r="O347" s="2">
        <f t="shared" si="150"/>
        <v>0.52631578947368429</v>
      </c>
      <c r="P347" s="1"/>
      <c r="Q347" s="1">
        <v>1</v>
      </c>
      <c r="R347" s="1">
        <v>8</v>
      </c>
      <c r="S347" s="1">
        <v>6</v>
      </c>
      <c r="T347" s="1">
        <v>1</v>
      </c>
      <c r="U347" s="1"/>
      <c r="V347" s="144"/>
      <c r="W347" s="1"/>
      <c r="X347" s="1"/>
      <c r="Y347" s="1">
        <v>3</v>
      </c>
      <c r="Z347" s="1">
        <v>0</v>
      </c>
      <c r="AA347" s="1"/>
      <c r="AB347" s="1"/>
      <c r="AC347" s="1"/>
      <c r="AD347" s="1"/>
      <c r="AI347" t="str">
        <f t="shared" si="152"/>
        <v>Garland</v>
      </c>
      <c r="AJ347" t="s">
        <v>883</v>
      </c>
      <c r="AK347" s="150">
        <v>2</v>
      </c>
      <c r="AN347" s="91">
        <v>23</v>
      </c>
      <c r="AO347" s="93">
        <v>19</v>
      </c>
      <c r="AP347" s="93">
        <v>115</v>
      </c>
      <c r="AQ347" s="100">
        <v>27190</v>
      </c>
      <c r="AR347" s="100">
        <f t="shared" si="143"/>
        <v>23019</v>
      </c>
      <c r="AS347" t="s">
        <v>1753</v>
      </c>
      <c r="AT347" s="103">
        <f t="shared" si="144"/>
        <v>2327190</v>
      </c>
      <c r="AW347">
        <v>38.049999999999997</v>
      </c>
      <c r="AX347">
        <v>0.27</v>
      </c>
      <c r="AY347">
        <v>37.78</v>
      </c>
      <c r="BF347" s="107"/>
      <c r="BG347" s="107"/>
      <c r="BH347" s="107"/>
      <c r="BI347" s="107"/>
      <c r="BJ347" s="107"/>
      <c r="BV347" s="1">
        <v>0</v>
      </c>
    </row>
    <row r="348" spans="1:74" hidden="1" outlineLevel="1">
      <c r="A348" t="s">
        <v>464</v>
      </c>
      <c r="B348" s="9" t="s">
        <v>980</v>
      </c>
      <c r="C348" s="1">
        <f t="shared" si="145"/>
        <v>7</v>
      </c>
      <c r="D348" s="7">
        <f t="shared" si="139"/>
        <v>5</v>
      </c>
      <c r="E348" s="7">
        <f t="shared" si="140"/>
        <v>3</v>
      </c>
      <c r="F348" s="7">
        <f t="shared" si="141"/>
        <v>1</v>
      </c>
      <c r="G348" s="7">
        <f t="shared" si="151"/>
        <v>2</v>
      </c>
      <c r="H348" s="48">
        <f t="shared" si="142"/>
        <v>1</v>
      </c>
      <c r="I348" s="163">
        <f t="shared" si="146"/>
        <v>0.14285714285714285</v>
      </c>
      <c r="J348" s="8"/>
      <c r="K348" s="2">
        <f t="shared" si="147"/>
        <v>0</v>
      </c>
      <c r="L348" s="2">
        <f t="shared" si="148"/>
        <v>0.14285714285714285</v>
      </c>
      <c r="M348" s="2">
        <f t="shared" si="149"/>
        <v>0.42857142857142855</v>
      </c>
      <c r="N348" s="2"/>
      <c r="O348" s="2">
        <f t="shared" si="150"/>
        <v>0.42857142857142866</v>
      </c>
      <c r="P348" s="1"/>
      <c r="Q348" s="1">
        <v>1</v>
      </c>
      <c r="R348" s="1">
        <v>3</v>
      </c>
      <c r="S348" s="1">
        <v>2</v>
      </c>
      <c r="T348" s="1">
        <v>1</v>
      </c>
      <c r="U348" s="1"/>
      <c r="V348" s="144"/>
      <c r="W348" s="1"/>
      <c r="X348" s="1"/>
      <c r="Y348" s="1">
        <v>0</v>
      </c>
      <c r="Z348" s="1">
        <v>0</v>
      </c>
      <c r="AA348" s="1"/>
      <c r="AB348" s="1"/>
      <c r="AC348" s="1"/>
      <c r="AD348" s="1"/>
      <c r="AI348" t="str">
        <f t="shared" si="152"/>
        <v>Georgetown</v>
      </c>
      <c r="AJ348" t="s">
        <v>1370</v>
      </c>
      <c r="AK348" s="150">
        <v>1</v>
      </c>
      <c r="AN348" s="91">
        <v>23</v>
      </c>
      <c r="AO348" s="93">
        <v>23</v>
      </c>
      <c r="AP348" s="93">
        <v>25</v>
      </c>
      <c r="AQ348" s="100">
        <v>27295</v>
      </c>
      <c r="AR348" s="100">
        <f t="shared" si="143"/>
        <v>23023</v>
      </c>
      <c r="AS348" t="s">
        <v>1753</v>
      </c>
      <c r="AT348" s="103">
        <f t="shared" si="144"/>
        <v>2327295</v>
      </c>
      <c r="AW348">
        <v>31.85</v>
      </c>
      <c r="AX348">
        <v>13.11</v>
      </c>
      <c r="AY348">
        <v>18.739999999999998</v>
      </c>
      <c r="BF348" s="107"/>
      <c r="BG348" s="107"/>
      <c r="BH348" s="107"/>
      <c r="BI348" s="107"/>
      <c r="BJ348" s="107"/>
      <c r="BV348" s="1">
        <v>0</v>
      </c>
    </row>
    <row r="349" spans="1:74" hidden="1" outlineLevel="1">
      <c r="A349" t="s">
        <v>2707</v>
      </c>
      <c r="B349" s="9" t="s">
        <v>980</v>
      </c>
      <c r="C349" s="1">
        <f t="shared" si="145"/>
        <v>0</v>
      </c>
      <c r="D349" s="7">
        <f t="shared" si="139"/>
        <v>1</v>
      </c>
      <c r="E349" s="7">
        <f t="shared" si="140"/>
        <v>1</v>
      </c>
      <c r="F349" s="7">
        <f t="shared" si="141"/>
        <v>0</v>
      </c>
      <c r="G349" s="7">
        <f t="shared" si="151"/>
        <v>0</v>
      </c>
      <c r="H349" s="48">
        <f t="shared" si="142"/>
        <v>0</v>
      </c>
      <c r="I349" s="163" t="e">
        <f t="shared" si="146"/>
        <v>#DIV/0!</v>
      </c>
      <c r="J349" s="8"/>
      <c r="K349" s="2" t="str">
        <f t="shared" si="147"/>
        <v>-</v>
      </c>
      <c r="L349" s="2" t="str">
        <f t="shared" si="148"/>
        <v>-</v>
      </c>
      <c r="M349" s="2" t="str">
        <f t="shared" si="149"/>
        <v>-</v>
      </c>
      <c r="N349" s="2"/>
      <c r="O349" s="2" t="str">
        <f t="shared" si="150"/>
        <v>-</v>
      </c>
      <c r="P349" s="1"/>
      <c r="Q349" s="1">
        <v>0</v>
      </c>
      <c r="R349" s="1">
        <v>0</v>
      </c>
      <c r="S349" s="1">
        <v>0</v>
      </c>
      <c r="T349" s="1">
        <v>0</v>
      </c>
      <c r="U349" s="1"/>
      <c r="V349" s="144"/>
      <c r="W349" s="1"/>
      <c r="X349" s="1"/>
      <c r="Y349" s="1">
        <v>0</v>
      </c>
      <c r="Z349" s="1">
        <v>0</v>
      </c>
      <c r="AA349" s="1"/>
      <c r="AB349" s="1"/>
      <c r="AC349" s="1"/>
      <c r="AD349" s="1"/>
      <c r="AI349" t="str">
        <f t="shared" si="152"/>
        <v>Gilead</v>
      </c>
      <c r="AJ349" t="s">
        <v>3183</v>
      </c>
      <c r="AK349" s="150">
        <v>2</v>
      </c>
      <c r="AN349" s="91">
        <v>23</v>
      </c>
      <c r="AO349" s="93">
        <v>17</v>
      </c>
      <c r="AP349" s="93">
        <v>50</v>
      </c>
      <c r="AQ349" s="100">
        <v>27505</v>
      </c>
      <c r="AR349" s="100">
        <f t="shared" si="143"/>
        <v>23017</v>
      </c>
      <c r="AS349" t="s">
        <v>1753</v>
      </c>
      <c r="AT349" s="103">
        <f t="shared" si="144"/>
        <v>2327505</v>
      </c>
      <c r="AW349">
        <v>19.7</v>
      </c>
      <c r="AX349">
        <v>0.63</v>
      </c>
      <c r="AY349">
        <v>19.07</v>
      </c>
      <c r="BF349" s="107"/>
      <c r="BG349" s="107"/>
      <c r="BH349" s="107"/>
      <c r="BI349" s="107"/>
      <c r="BJ349" s="107"/>
      <c r="BV349" s="1">
        <v>0</v>
      </c>
    </row>
    <row r="350" spans="1:74" hidden="1" outlineLevel="1">
      <c r="A350" t="s">
        <v>1644</v>
      </c>
      <c r="B350" s="9" t="s">
        <v>980</v>
      </c>
      <c r="C350" s="1">
        <f t="shared" si="145"/>
        <v>7</v>
      </c>
      <c r="D350" s="7">
        <f t="shared" si="139"/>
        <v>4</v>
      </c>
      <c r="E350" s="7">
        <f t="shared" si="140"/>
        <v>4</v>
      </c>
      <c r="F350" s="7">
        <f t="shared" si="141"/>
        <v>1</v>
      </c>
      <c r="G350" s="7">
        <f t="shared" si="151"/>
        <v>3</v>
      </c>
      <c r="H350" s="48">
        <f t="shared" si="142"/>
        <v>2</v>
      </c>
      <c r="I350" s="163">
        <f t="shared" si="146"/>
        <v>0.2857142857142857</v>
      </c>
      <c r="J350" s="8"/>
      <c r="K350" s="2">
        <f t="shared" si="147"/>
        <v>0</v>
      </c>
      <c r="L350" s="2">
        <f t="shared" si="148"/>
        <v>0</v>
      </c>
      <c r="M350" s="2">
        <f t="shared" si="149"/>
        <v>0.5714285714285714</v>
      </c>
      <c r="N350" s="2"/>
      <c r="O350" s="2">
        <f t="shared" si="150"/>
        <v>0.4285714285714286</v>
      </c>
      <c r="P350" s="1"/>
      <c r="Q350" s="1">
        <v>0</v>
      </c>
      <c r="R350" s="1">
        <v>4</v>
      </c>
      <c r="S350" s="1">
        <v>1</v>
      </c>
      <c r="T350" s="1">
        <v>2</v>
      </c>
      <c r="U350" s="1"/>
      <c r="V350" s="144"/>
      <c r="W350" s="1"/>
      <c r="X350" s="1"/>
      <c r="Y350" s="1">
        <v>0</v>
      </c>
      <c r="Z350" s="1">
        <v>0</v>
      </c>
      <c r="AA350" s="1"/>
      <c r="AB350" s="1"/>
      <c r="AC350" s="1"/>
      <c r="AD350" s="1"/>
      <c r="AI350" t="str">
        <f t="shared" si="152"/>
        <v>Glenburn</v>
      </c>
      <c r="AJ350" t="s">
        <v>883</v>
      </c>
      <c r="AK350" s="150">
        <v>2</v>
      </c>
      <c r="AN350" s="91">
        <v>23</v>
      </c>
      <c r="AO350" s="93">
        <v>19</v>
      </c>
      <c r="AP350" s="93">
        <v>120</v>
      </c>
      <c r="AQ350" s="100">
        <v>27645</v>
      </c>
      <c r="AR350" s="100">
        <f t="shared" si="143"/>
        <v>23019</v>
      </c>
      <c r="AS350" t="s">
        <v>1753</v>
      </c>
      <c r="AT350" s="103">
        <f t="shared" si="144"/>
        <v>2327645</v>
      </c>
      <c r="AW350">
        <v>29.31</v>
      </c>
      <c r="AX350">
        <v>2.12</v>
      </c>
      <c r="AY350">
        <v>27.19</v>
      </c>
      <c r="BF350" s="107"/>
      <c r="BG350" s="107"/>
      <c r="BH350" s="107"/>
      <c r="BI350" s="107"/>
      <c r="BJ350" s="107"/>
      <c r="BV350" s="1">
        <v>0</v>
      </c>
    </row>
    <row r="351" spans="1:74" hidden="1" outlineLevel="1">
      <c r="A351" t="s">
        <v>569</v>
      </c>
      <c r="B351" s="9" t="s">
        <v>980</v>
      </c>
      <c r="C351" s="1">
        <f t="shared" si="145"/>
        <v>0</v>
      </c>
      <c r="D351" s="7" t="e">
        <f t="shared" si="139"/>
        <v>#N/A</v>
      </c>
      <c r="E351" s="7" t="e">
        <f t="shared" si="140"/>
        <v>#N/A</v>
      </c>
      <c r="F351" s="7">
        <f t="shared" si="141"/>
        <v>0</v>
      </c>
      <c r="G351" s="7">
        <f t="shared" si="151"/>
        <v>0</v>
      </c>
      <c r="H351" s="48" t="e">
        <f t="shared" si="142"/>
        <v>#NUM!</v>
      </c>
      <c r="I351" s="163" t="e">
        <f t="shared" si="146"/>
        <v>#NUM!</v>
      </c>
      <c r="J351" s="8"/>
      <c r="K351" s="2" t="str">
        <f t="shared" si="147"/>
        <v>-</v>
      </c>
      <c r="L351" s="2" t="str">
        <f t="shared" si="148"/>
        <v>-</v>
      </c>
      <c r="M351" s="2" t="str">
        <f t="shared" si="149"/>
        <v>-</v>
      </c>
      <c r="N351" s="2"/>
      <c r="O351" s="2" t="str">
        <f t="shared" si="150"/>
        <v>-</v>
      </c>
      <c r="P351" s="1"/>
      <c r="Q351" s="1"/>
      <c r="R351" s="1"/>
      <c r="S351" s="1"/>
      <c r="T351" s="1"/>
      <c r="U351" s="1"/>
      <c r="V351" s="144"/>
      <c r="W351" s="1"/>
      <c r="X351" s="1"/>
      <c r="Y351" s="1"/>
      <c r="Z351" s="1"/>
      <c r="AA351" s="1"/>
      <c r="AB351" s="1"/>
      <c r="AC351" s="1"/>
      <c r="AD351" s="1"/>
      <c r="AI351" t="str">
        <f t="shared" si="152"/>
        <v>Glenwood</v>
      </c>
      <c r="AJ351" t="s">
        <v>2958</v>
      </c>
      <c r="AK351" s="150">
        <v>2</v>
      </c>
      <c r="AN351" s="91">
        <v>23</v>
      </c>
      <c r="AO351" s="93">
        <v>3</v>
      </c>
      <c r="AP351" s="93">
        <v>115</v>
      </c>
      <c r="AQ351" s="100">
        <v>27855</v>
      </c>
      <c r="AR351" s="100">
        <f t="shared" si="143"/>
        <v>23003</v>
      </c>
      <c r="AS351" t="s">
        <v>1112</v>
      </c>
      <c r="AT351" s="103">
        <f t="shared" si="144"/>
        <v>2327855</v>
      </c>
      <c r="AW351">
        <v>39.520000000000003</v>
      </c>
      <c r="AX351">
        <v>1.34</v>
      </c>
      <c r="AY351">
        <v>38.18</v>
      </c>
      <c r="BF351" s="107"/>
      <c r="BG351" s="107"/>
      <c r="BH351" s="107"/>
      <c r="BI351" s="107"/>
      <c r="BJ351" s="107"/>
      <c r="BV351" s="1"/>
    </row>
    <row r="352" spans="1:74" hidden="1" outlineLevel="1">
      <c r="A352" t="s">
        <v>2313</v>
      </c>
      <c r="B352" s="9" t="s">
        <v>980</v>
      </c>
      <c r="C352" s="1">
        <f t="shared" si="145"/>
        <v>54</v>
      </c>
      <c r="D352" s="7">
        <f t="shared" si="139"/>
        <v>5</v>
      </c>
      <c r="E352" s="7">
        <f t="shared" si="140"/>
        <v>4</v>
      </c>
      <c r="F352" s="7">
        <f t="shared" si="141"/>
        <v>1</v>
      </c>
      <c r="G352" s="7">
        <f t="shared" si="151"/>
        <v>2</v>
      </c>
      <c r="H352" s="48">
        <f t="shared" si="142"/>
        <v>1</v>
      </c>
      <c r="I352" s="163">
        <f t="shared" si="146"/>
        <v>1.8518518518518517E-2</v>
      </c>
      <c r="J352" s="8"/>
      <c r="K352" s="2">
        <f t="shared" si="147"/>
        <v>0</v>
      </c>
      <c r="L352" s="2">
        <f t="shared" si="148"/>
        <v>5.5555555555555552E-2</v>
      </c>
      <c r="M352" s="2">
        <f t="shared" si="149"/>
        <v>0.44444444444444442</v>
      </c>
      <c r="N352" s="2"/>
      <c r="O352" s="2">
        <f t="shared" si="150"/>
        <v>0.5</v>
      </c>
      <c r="P352" s="1"/>
      <c r="Q352" s="1">
        <v>3</v>
      </c>
      <c r="R352" s="1">
        <v>24</v>
      </c>
      <c r="S352" s="1">
        <v>23</v>
      </c>
      <c r="T352" s="1">
        <v>4</v>
      </c>
      <c r="U352" s="1"/>
      <c r="V352" s="144"/>
      <c r="W352" s="1"/>
      <c r="X352" s="1"/>
      <c r="Y352" s="1">
        <v>0</v>
      </c>
      <c r="Z352" s="1">
        <v>0</v>
      </c>
      <c r="AA352" s="1"/>
      <c r="AB352" s="1"/>
      <c r="AC352" s="1"/>
      <c r="AD352" s="1"/>
      <c r="AI352" t="str">
        <f t="shared" si="152"/>
        <v>Gorham</v>
      </c>
      <c r="AJ352" t="s">
        <v>2243</v>
      </c>
      <c r="AK352" s="150">
        <v>1</v>
      </c>
      <c r="AN352" s="91">
        <v>23</v>
      </c>
      <c r="AO352" s="93">
        <v>5</v>
      </c>
      <c r="AP352" s="93">
        <v>45</v>
      </c>
      <c r="AQ352" s="100">
        <v>28240</v>
      </c>
      <c r="AR352" s="100">
        <f t="shared" si="143"/>
        <v>23005</v>
      </c>
      <c r="AS352" t="s">
        <v>1753</v>
      </c>
      <c r="AT352" s="103">
        <f t="shared" si="144"/>
        <v>2328240</v>
      </c>
      <c r="AW352">
        <v>51.27</v>
      </c>
      <c r="AX352">
        <v>0.63</v>
      </c>
      <c r="AY352">
        <v>50.64</v>
      </c>
      <c r="BF352" s="107"/>
      <c r="BG352" s="107"/>
      <c r="BH352" s="107"/>
      <c r="BI352" s="107"/>
      <c r="BJ352" s="107"/>
      <c r="BV352" s="1">
        <v>0</v>
      </c>
    </row>
    <row r="353" spans="1:74" hidden="1" outlineLevel="1">
      <c r="A353" t="s">
        <v>2538</v>
      </c>
      <c r="B353" s="9" t="s">
        <v>980</v>
      </c>
      <c r="C353" s="1">
        <f t="shared" si="145"/>
        <v>17</v>
      </c>
      <c r="D353" s="7">
        <f t="shared" si="139"/>
        <v>4</v>
      </c>
      <c r="E353" s="7">
        <f t="shared" si="140"/>
        <v>4</v>
      </c>
      <c r="F353" s="7">
        <f t="shared" si="141"/>
        <v>2</v>
      </c>
      <c r="G353" s="7">
        <f t="shared" si="151"/>
        <v>1</v>
      </c>
      <c r="H353" s="48">
        <f t="shared" si="142"/>
        <v>3</v>
      </c>
      <c r="I353" s="163">
        <f t="shared" si="146"/>
        <v>0.17647058823529413</v>
      </c>
      <c r="J353" s="8"/>
      <c r="K353" s="2">
        <f t="shared" si="147"/>
        <v>0</v>
      </c>
      <c r="L353" s="2">
        <f t="shared" si="148"/>
        <v>0</v>
      </c>
      <c r="M353" s="2">
        <f t="shared" si="149"/>
        <v>0.29411764705882354</v>
      </c>
      <c r="N353" s="2"/>
      <c r="O353" s="2">
        <f t="shared" si="150"/>
        <v>0.70588235294117641</v>
      </c>
      <c r="P353" s="1"/>
      <c r="Q353" s="1">
        <v>0</v>
      </c>
      <c r="R353" s="1">
        <v>5</v>
      </c>
      <c r="S353" s="1">
        <v>8</v>
      </c>
      <c r="T353" s="1">
        <v>4</v>
      </c>
      <c r="U353" s="1"/>
      <c r="V353" s="144"/>
      <c r="W353" s="1"/>
      <c r="X353" s="1"/>
      <c r="Y353" s="1">
        <v>0</v>
      </c>
      <c r="Z353" s="1">
        <v>0</v>
      </c>
      <c r="AA353" s="1"/>
      <c r="AB353" s="1"/>
      <c r="AC353" s="1"/>
      <c r="AD353" s="1"/>
      <c r="AI353" t="str">
        <f t="shared" si="152"/>
        <v>Gouldsboro</v>
      </c>
      <c r="AJ353" t="s">
        <v>703</v>
      </c>
      <c r="AK353" s="150">
        <v>2</v>
      </c>
      <c r="AN353" s="91">
        <v>23</v>
      </c>
      <c r="AO353" s="93">
        <v>9</v>
      </c>
      <c r="AP353" s="93">
        <v>75</v>
      </c>
      <c r="AQ353" s="100">
        <v>28450</v>
      </c>
      <c r="AR353" s="100">
        <f t="shared" si="143"/>
        <v>23009</v>
      </c>
      <c r="AS353" t="s">
        <v>1753</v>
      </c>
      <c r="AT353" s="103">
        <f t="shared" si="144"/>
        <v>2328450</v>
      </c>
      <c r="AW353">
        <v>100.77</v>
      </c>
      <c r="AX353">
        <v>54.66</v>
      </c>
      <c r="AY353">
        <v>46.11</v>
      </c>
      <c r="BF353" s="107"/>
      <c r="BG353" s="107"/>
      <c r="BH353" s="107"/>
      <c r="BI353" s="107"/>
      <c r="BJ353" s="107"/>
      <c r="BV353" s="1">
        <v>0</v>
      </c>
    </row>
    <row r="354" spans="1:74" hidden="1" outlineLevel="1">
      <c r="A354" t="s">
        <v>2363</v>
      </c>
      <c r="B354" s="9" t="s">
        <v>980</v>
      </c>
      <c r="C354" s="1">
        <f t="shared" si="145"/>
        <v>0</v>
      </c>
      <c r="D354" s="7" t="e">
        <f t="shared" si="139"/>
        <v>#N/A</v>
      </c>
      <c r="E354" s="7" t="e">
        <f t="shared" si="140"/>
        <v>#N/A</v>
      </c>
      <c r="F354" s="7">
        <f t="shared" si="141"/>
        <v>0</v>
      </c>
      <c r="G354" s="7">
        <f t="shared" si="151"/>
        <v>0</v>
      </c>
      <c r="H354" s="48" t="e">
        <f t="shared" si="142"/>
        <v>#NUM!</v>
      </c>
      <c r="I354" s="163" t="e">
        <f t="shared" si="146"/>
        <v>#NUM!</v>
      </c>
      <c r="J354" s="8"/>
      <c r="K354" s="2" t="str">
        <f t="shared" si="147"/>
        <v>-</v>
      </c>
      <c r="L354" s="2" t="str">
        <f t="shared" si="148"/>
        <v>-</v>
      </c>
      <c r="M354" s="2" t="str">
        <f t="shared" si="149"/>
        <v>-</v>
      </c>
      <c r="N354" s="2"/>
      <c r="O354" s="2" t="str">
        <f t="shared" si="150"/>
        <v>-</v>
      </c>
      <c r="P354" s="1"/>
      <c r="Q354" s="1"/>
      <c r="R354" s="1"/>
      <c r="S354" s="1"/>
      <c r="T354" s="1"/>
      <c r="U354" s="1"/>
      <c r="V354" s="144"/>
      <c r="W354" s="1"/>
      <c r="X354" s="1"/>
      <c r="Y354" s="1"/>
      <c r="Z354" s="1"/>
      <c r="AA354" s="1"/>
      <c r="AB354" s="1"/>
      <c r="AC354" s="1"/>
      <c r="AD354" s="1"/>
      <c r="AI354" t="str">
        <f t="shared" si="152"/>
        <v>Grand Isle</v>
      </c>
      <c r="AJ354" t="s">
        <v>2958</v>
      </c>
      <c r="AK354" s="150">
        <v>2</v>
      </c>
      <c r="AN354" s="91">
        <v>23</v>
      </c>
      <c r="AO354" s="93">
        <v>3</v>
      </c>
      <c r="AP354" s="93">
        <v>120</v>
      </c>
      <c r="AQ354" s="100">
        <v>28590</v>
      </c>
      <c r="AR354" s="100">
        <f t="shared" si="143"/>
        <v>23003</v>
      </c>
      <c r="AS354" t="s">
        <v>1753</v>
      </c>
      <c r="AT354" s="103">
        <f t="shared" si="144"/>
        <v>2328590</v>
      </c>
      <c r="AW354">
        <v>35.19</v>
      </c>
      <c r="AX354">
        <v>0.89</v>
      </c>
      <c r="AY354">
        <v>34.299999999999997</v>
      </c>
      <c r="BF354" s="107"/>
      <c r="BG354" s="107"/>
      <c r="BH354" s="107"/>
      <c r="BI354" s="107"/>
      <c r="BJ354" s="107"/>
      <c r="BV354" s="1"/>
    </row>
    <row r="355" spans="1:74" hidden="1" outlineLevel="1">
      <c r="A355" t="s">
        <v>1275</v>
      </c>
      <c r="B355" s="9" t="s">
        <v>980</v>
      </c>
      <c r="C355" s="1">
        <f t="shared" si="145"/>
        <v>0</v>
      </c>
      <c r="D355" s="7">
        <f t="shared" si="139"/>
        <v>1</v>
      </c>
      <c r="E355" s="7">
        <f t="shared" si="140"/>
        <v>1</v>
      </c>
      <c r="F355" s="7">
        <f t="shared" si="141"/>
        <v>0</v>
      </c>
      <c r="G355" s="7">
        <f t="shared" si="151"/>
        <v>0</v>
      </c>
      <c r="H355" s="48">
        <f t="shared" si="142"/>
        <v>0</v>
      </c>
      <c r="I355" s="163" t="e">
        <f t="shared" si="146"/>
        <v>#DIV/0!</v>
      </c>
      <c r="J355" s="8"/>
      <c r="K355" s="2" t="str">
        <f t="shared" si="147"/>
        <v>-</v>
      </c>
      <c r="L355" s="2" t="str">
        <f t="shared" si="148"/>
        <v>-</v>
      </c>
      <c r="M355" s="2" t="str">
        <f t="shared" si="149"/>
        <v>-</v>
      </c>
      <c r="N355" s="2"/>
      <c r="O355" s="2" t="str">
        <f t="shared" si="150"/>
        <v>-</v>
      </c>
      <c r="P355" s="1"/>
      <c r="Q355" s="1">
        <v>0</v>
      </c>
      <c r="R355" s="1">
        <v>0</v>
      </c>
      <c r="S355" s="1">
        <v>0</v>
      </c>
      <c r="T355" s="1">
        <v>0</v>
      </c>
      <c r="U355" s="1"/>
      <c r="V355" s="144"/>
      <c r="W355" s="1"/>
      <c r="X355" s="1"/>
      <c r="Y355" s="1">
        <v>0</v>
      </c>
      <c r="Z355" s="1">
        <v>0</v>
      </c>
      <c r="AA355" s="1"/>
      <c r="AB355" s="1"/>
      <c r="AC355" s="1"/>
      <c r="AD355" s="1"/>
      <c r="AI355" t="str">
        <f t="shared" si="152"/>
        <v>Grand Lake Stream</v>
      </c>
      <c r="AJ355" t="s">
        <v>650</v>
      </c>
      <c r="AK355" s="150">
        <v>2</v>
      </c>
      <c r="AN355" s="91">
        <v>23</v>
      </c>
      <c r="AO355" s="93">
        <v>29</v>
      </c>
      <c r="AP355" s="93">
        <v>105</v>
      </c>
      <c r="AQ355" s="100">
        <v>28660</v>
      </c>
      <c r="AR355" s="100">
        <f t="shared" si="143"/>
        <v>23029</v>
      </c>
      <c r="AS355" t="s">
        <v>1112</v>
      </c>
      <c r="AT355" s="103">
        <f t="shared" si="144"/>
        <v>2328660</v>
      </c>
      <c r="AW355">
        <v>48.7</v>
      </c>
      <c r="AX355">
        <v>4.51</v>
      </c>
      <c r="AY355">
        <v>44.19</v>
      </c>
      <c r="BF355" s="107"/>
      <c r="BG355" s="107"/>
      <c r="BH355" s="107"/>
      <c r="BI355" s="107"/>
      <c r="BJ355" s="107"/>
      <c r="BV355" s="1">
        <v>0</v>
      </c>
    </row>
    <row r="356" spans="1:74" hidden="1" outlineLevel="1">
      <c r="A356" t="s">
        <v>1994</v>
      </c>
      <c r="B356" s="9" t="s">
        <v>980</v>
      </c>
      <c r="C356" s="1">
        <f t="shared" si="145"/>
        <v>29</v>
      </c>
      <c r="D356" s="7">
        <f t="shared" si="139"/>
        <v>6</v>
      </c>
      <c r="E356" s="7">
        <f t="shared" si="140"/>
        <v>3</v>
      </c>
      <c r="F356" s="7">
        <f t="shared" si="141"/>
        <v>3</v>
      </c>
      <c r="G356" s="7">
        <f t="shared" si="151"/>
        <v>1</v>
      </c>
      <c r="H356" s="48">
        <f t="shared" si="142"/>
        <v>3</v>
      </c>
      <c r="I356" s="163">
        <f t="shared" si="146"/>
        <v>0.10344827586206896</v>
      </c>
      <c r="J356" s="8"/>
      <c r="K356" s="2">
        <f t="shared" si="147"/>
        <v>0</v>
      </c>
      <c r="L356" s="2">
        <f t="shared" si="148"/>
        <v>0.13793103448275862</v>
      </c>
      <c r="M356" s="2">
        <f t="shared" si="149"/>
        <v>0.13793103448275862</v>
      </c>
      <c r="N356" s="2"/>
      <c r="O356" s="2">
        <f t="shared" si="150"/>
        <v>0.72413793103448265</v>
      </c>
      <c r="P356" s="1"/>
      <c r="Q356" s="1">
        <v>4</v>
      </c>
      <c r="R356" s="1">
        <v>4</v>
      </c>
      <c r="S356" s="1">
        <v>11</v>
      </c>
      <c r="T356" s="1">
        <v>8</v>
      </c>
      <c r="U356" s="1"/>
      <c r="V356" s="144"/>
      <c r="W356" s="1"/>
      <c r="X356" s="1"/>
      <c r="Y356" s="1">
        <v>0</v>
      </c>
      <c r="Z356" s="1">
        <v>2</v>
      </c>
      <c r="AA356" s="1"/>
      <c r="AB356" s="1"/>
      <c r="AC356" s="1"/>
      <c r="AD356" s="1"/>
      <c r="AI356" t="str">
        <f t="shared" si="152"/>
        <v>Gray</v>
      </c>
      <c r="AJ356" t="s">
        <v>2243</v>
      </c>
      <c r="AK356" s="150">
        <v>1</v>
      </c>
      <c r="AN356" s="91">
        <v>23</v>
      </c>
      <c r="AO356" s="93">
        <v>5</v>
      </c>
      <c r="AP356" s="93">
        <v>50</v>
      </c>
      <c r="AQ356" s="100">
        <v>28870</v>
      </c>
      <c r="AR356" s="100">
        <f t="shared" si="143"/>
        <v>23005</v>
      </c>
      <c r="AS356" t="s">
        <v>1753</v>
      </c>
      <c r="AT356" s="103">
        <f t="shared" si="144"/>
        <v>2328870</v>
      </c>
      <c r="AW356">
        <v>45.98</v>
      </c>
      <c r="AX356">
        <v>2.73</v>
      </c>
      <c r="AY356">
        <v>43.26</v>
      </c>
      <c r="BF356" s="107"/>
      <c r="BG356" s="107"/>
      <c r="BH356" s="107"/>
      <c r="BI356" s="107"/>
      <c r="BJ356" s="107"/>
      <c r="BV356" s="1">
        <v>2</v>
      </c>
    </row>
    <row r="357" spans="1:74" hidden="1" outlineLevel="1">
      <c r="A357" t="s">
        <v>2484</v>
      </c>
      <c r="B357" s="9" t="s">
        <v>980</v>
      </c>
      <c r="C357" s="1">
        <f t="shared" si="145"/>
        <v>0</v>
      </c>
      <c r="D357" s="7">
        <f t="shared" si="139"/>
        <v>1</v>
      </c>
      <c r="E357" s="7">
        <f t="shared" si="140"/>
        <v>1</v>
      </c>
      <c r="F357" s="7">
        <f t="shared" si="141"/>
        <v>0</v>
      </c>
      <c r="G357" s="7">
        <f t="shared" si="151"/>
        <v>0</v>
      </c>
      <c r="H357" s="48">
        <f t="shared" si="142"/>
        <v>0</v>
      </c>
      <c r="I357" s="163" t="e">
        <f t="shared" si="146"/>
        <v>#DIV/0!</v>
      </c>
      <c r="J357" s="8"/>
      <c r="K357" s="2" t="str">
        <f t="shared" si="147"/>
        <v>-</v>
      </c>
      <c r="L357" s="2" t="str">
        <f t="shared" si="148"/>
        <v>-</v>
      </c>
      <c r="M357" s="2" t="str">
        <f t="shared" si="149"/>
        <v>-</v>
      </c>
      <c r="N357" s="2"/>
      <c r="O357" s="2" t="str">
        <f t="shared" si="150"/>
        <v>-</v>
      </c>
      <c r="P357" s="1"/>
      <c r="Q357" s="1">
        <v>0</v>
      </c>
      <c r="R357" s="1">
        <v>0</v>
      </c>
      <c r="S357" s="1">
        <v>0</v>
      </c>
      <c r="T357" s="1">
        <v>0</v>
      </c>
      <c r="U357" s="1"/>
      <c r="V357" s="144"/>
      <c r="W357" s="1"/>
      <c r="X357" s="1"/>
      <c r="Y357" s="1">
        <v>0</v>
      </c>
      <c r="Z357" s="1">
        <v>0</v>
      </c>
      <c r="AA357" s="1"/>
      <c r="AB357" s="1"/>
      <c r="AC357" s="1"/>
      <c r="AD357" s="1"/>
      <c r="AI357" t="str">
        <f t="shared" si="152"/>
        <v>Great Pond</v>
      </c>
      <c r="AJ357" t="s">
        <v>703</v>
      </c>
      <c r="AK357" s="150">
        <v>2</v>
      </c>
      <c r="AN357" s="91">
        <v>23</v>
      </c>
      <c r="AO357" s="93">
        <v>9</v>
      </c>
      <c r="AP357" s="93">
        <v>77</v>
      </c>
      <c r="AQ357" s="100">
        <v>28975</v>
      </c>
      <c r="AR357" s="100">
        <f t="shared" si="143"/>
        <v>23009</v>
      </c>
      <c r="AS357" t="s">
        <v>1753</v>
      </c>
      <c r="AT357" s="103">
        <f t="shared" si="144"/>
        <v>2328975</v>
      </c>
      <c r="AW357">
        <v>39</v>
      </c>
      <c r="AX357">
        <v>2.12</v>
      </c>
      <c r="AY357">
        <v>36.869999999999997</v>
      </c>
      <c r="BF357" s="107"/>
      <c r="BG357" s="107"/>
      <c r="BH357" s="107"/>
      <c r="BI357" s="107"/>
      <c r="BJ357" s="107"/>
      <c r="BV357" s="1">
        <v>0</v>
      </c>
    </row>
    <row r="358" spans="1:74" hidden="1" outlineLevel="1">
      <c r="A358" t="s">
        <v>3335</v>
      </c>
      <c r="B358" s="9" t="s">
        <v>980</v>
      </c>
      <c r="C358" s="1">
        <f t="shared" si="145"/>
        <v>4</v>
      </c>
      <c r="D358" s="7">
        <f t="shared" si="139"/>
        <v>2</v>
      </c>
      <c r="E358" s="7">
        <f t="shared" si="140"/>
        <v>2</v>
      </c>
      <c r="F358" s="7">
        <f t="shared" si="141"/>
        <v>1</v>
      </c>
      <c r="G358" s="7">
        <f t="shared" si="151"/>
        <v>0</v>
      </c>
      <c r="H358" s="48">
        <f t="shared" si="142"/>
        <v>4</v>
      </c>
      <c r="I358" s="163">
        <f t="shared" si="146"/>
        <v>1</v>
      </c>
      <c r="J358" s="8"/>
      <c r="K358" s="2">
        <f t="shared" si="147"/>
        <v>0</v>
      </c>
      <c r="L358" s="2">
        <f t="shared" si="148"/>
        <v>0</v>
      </c>
      <c r="M358" s="2">
        <f t="shared" si="149"/>
        <v>1</v>
      </c>
      <c r="N358" s="2"/>
      <c r="O358" s="2">
        <f t="shared" si="150"/>
        <v>0</v>
      </c>
      <c r="P358" s="1"/>
      <c r="Q358" s="1">
        <v>0</v>
      </c>
      <c r="R358" s="1">
        <v>4</v>
      </c>
      <c r="S358" s="1">
        <v>0</v>
      </c>
      <c r="T358" s="1">
        <v>0</v>
      </c>
      <c r="U358" s="1"/>
      <c r="V358" s="144"/>
      <c r="W358" s="1"/>
      <c r="X358" s="1"/>
      <c r="Y358" s="1">
        <v>0</v>
      </c>
      <c r="Z358" s="1">
        <v>0</v>
      </c>
      <c r="AA358" s="1"/>
      <c r="AB358" s="1"/>
      <c r="AC358" s="1"/>
      <c r="AD358" s="1"/>
      <c r="AI358" t="str">
        <f t="shared" si="152"/>
        <v>Greenbush</v>
      </c>
      <c r="AJ358" t="s">
        <v>883</v>
      </c>
      <c r="AK358" s="150">
        <v>2</v>
      </c>
      <c r="AN358" s="91">
        <v>23</v>
      </c>
      <c r="AO358" s="93">
        <v>19</v>
      </c>
      <c r="AP358" s="93">
        <v>130</v>
      </c>
      <c r="AQ358" s="100">
        <v>29185</v>
      </c>
      <c r="AR358" s="100">
        <f t="shared" si="143"/>
        <v>23019</v>
      </c>
      <c r="AS358" t="s">
        <v>1753</v>
      </c>
      <c r="AT358" s="103">
        <f t="shared" si="144"/>
        <v>2329185</v>
      </c>
      <c r="AW358">
        <v>44.04</v>
      </c>
      <c r="AX358">
        <v>0.26</v>
      </c>
      <c r="AY358">
        <v>43.78</v>
      </c>
      <c r="BF358" s="107"/>
      <c r="BG358" s="107"/>
      <c r="BH358" s="107"/>
      <c r="BI358" s="107"/>
      <c r="BJ358" s="107"/>
      <c r="BV358" s="1">
        <v>0</v>
      </c>
    </row>
    <row r="359" spans="1:74" hidden="1" outlineLevel="1">
      <c r="A359" t="s">
        <v>1339</v>
      </c>
      <c r="B359" s="9" t="s">
        <v>980</v>
      </c>
      <c r="C359" s="1">
        <f t="shared" si="145"/>
        <v>11</v>
      </c>
      <c r="D359" s="7">
        <f t="shared" si="139"/>
        <v>4</v>
      </c>
      <c r="E359" s="7">
        <f t="shared" si="140"/>
        <v>4</v>
      </c>
      <c r="F359" s="7">
        <f t="shared" si="141"/>
        <v>1</v>
      </c>
      <c r="G359" s="7">
        <f t="shared" si="151"/>
        <v>1</v>
      </c>
      <c r="H359" s="48">
        <f t="shared" si="142"/>
        <v>0</v>
      </c>
      <c r="I359" s="163">
        <f t="shared" si="146"/>
        <v>0</v>
      </c>
      <c r="J359" s="8"/>
      <c r="K359" s="2">
        <f t="shared" si="147"/>
        <v>0</v>
      </c>
      <c r="L359" s="2">
        <f t="shared" si="148"/>
        <v>0</v>
      </c>
      <c r="M359" s="2">
        <f t="shared" si="149"/>
        <v>0.36363636363636365</v>
      </c>
      <c r="N359" s="2"/>
      <c r="O359" s="2">
        <f t="shared" si="150"/>
        <v>0.63636363636363635</v>
      </c>
      <c r="P359" s="1"/>
      <c r="Q359" s="1">
        <v>0</v>
      </c>
      <c r="R359" s="1">
        <v>4</v>
      </c>
      <c r="S359" s="1">
        <v>4</v>
      </c>
      <c r="T359" s="1">
        <v>3</v>
      </c>
      <c r="U359" s="1"/>
      <c r="V359" s="144"/>
      <c r="W359" s="1"/>
      <c r="X359" s="1"/>
      <c r="Y359" s="1">
        <v>0</v>
      </c>
      <c r="Z359" s="1">
        <v>0</v>
      </c>
      <c r="AA359" s="1"/>
      <c r="AB359" s="1"/>
      <c r="AC359" s="1"/>
      <c r="AD359" s="1"/>
      <c r="AI359" t="str">
        <f t="shared" si="152"/>
        <v>Greene</v>
      </c>
      <c r="AJ359" t="s">
        <v>884</v>
      </c>
      <c r="AK359" s="150">
        <v>2</v>
      </c>
      <c r="AN359" s="91">
        <v>23</v>
      </c>
      <c r="AO359" s="93">
        <v>1</v>
      </c>
      <c r="AP359" s="93">
        <v>15</v>
      </c>
      <c r="AQ359" s="100">
        <v>29255</v>
      </c>
      <c r="AR359" s="100">
        <f t="shared" si="143"/>
        <v>23001</v>
      </c>
      <c r="AS359" t="s">
        <v>1753</v>
      </c>
      <c r="AT359" s="103">
        <f t="shared" si="144"/>
        <v>2329255</v>
      </c>
      <c r="AW359">
        <v>35.33</v>
      </c>
      <c r="AX359">
        <v>2.94</v>
      </c>
      <c r="AY359">
        <v>32.39</v>
      </c>
      <c r="BF359" s="107"/>
      <c r="BG359" s="107"/>
      <c r="BH359" s="107"/>
      <c r="BI359" s="107"/>
      <c r="BJ359" s="107"/>
      <c r="BV359" s="1">
        <v>0</v>
      </c>
    </row>
    <row r="360" spans="1:74" hidden="1" outlineLevel="1">
      <c r="A360" t="s">
        <v>977</v>
      </c>
      <c r="B360" s="9" t="s">
        <v>980</v>
      </c>
      <c r="C360" s="1">
        <f t="shared" si="145"/>
        <v>4</v>
      </c>
      <c r="D360" s="7">
        <f t="shared" si="139"/>
        <v>3</v>
      </c>
      <c r="E360" s="7">
        <f t="shared" si="140"/>
        <v>1</v>
      </c>
      <c r="F360" s="7">
        <f t="shared" si="141"/>
        <v>1</v>
      </c>
      <c r="G360" s="7">
        <f t="shared" si="151"/>
        <v>0</v>
      </c>
      <c r="H360" s="48">
        <f t="shared" si="142"/>
        <v>0</v>
      </c>
      <c r="I360" s="163">
        <f t="shared" si="146"/>
        <v>0</v>
      </c>
      <c r="J360" s="8"/>
      <c r="K360" s="2">
        <f t="shared" si="147"/>
        <v>0</v>
      </c>
      <c r="L360" s="2">
        <f t="shared" si="148"/>
        <v>0.5</v>
      </c>
      <c r="M360" s="2">
        <f t="shared" si="149"/>
        <v>0.5</v>
      </c>
      <c r="N360" s="2"/>
      <c r="O360" s="2">
        <f t="shared" si="150"/>
        <v>0</v>
      </c>
      <c r="P360" s="1"/>
      <c r="Q360" s="1">
        <v>2</v>
      </c>
      <c r="R360" s="1">
        <v>2</v>
      </c>
      <c r="S360" s="1">
        <v>0</v>
      </c>
      <c r="T360" s="1">
        <v>0</v>
      </c>
      <c r="U360" s="1"/>
      <c r="V360" s="144"/>
      <c r="W360" s="1"/>
      <c r="X360" s="1"/>
      <c r="Y360" s="1">
        <v>0</v>
      </c>
      <c r="Z360" s="1">
        <v>0</v>
      </c>
      <c r="AA360" s="1"/>
      <c r="AB360" s="1"/>
      <c r="AC360" s="1"/>
      <c r="AD360" s="1"/>
      <c r="AI360" t="str">
        <f t="shared" si="152"/>
        <v>Greenville</v>
      </c>
      <c r="AJ360" t="s">
        <v>126</v>
      </c>
      <c r="AK360" s="150">
        <v>2</v>
      </c>
      <c r="AN360" s="91">
        <v>23</v>
      </c>
      <c r="AO360" s="93">
        <v>21</v>
      </c>
      <c r="AP360" s="93">
        <v>45</v>
      </c>
      <c r="AQ360" s="100">
        <v>29535</v>
      </c>
      <c r="AR360" s="100">
        <f t="shared" si="143"/>
        <v>23021</v>
      </c>
      <c r="AS360" t="s">
        <v>1753</v>
      </c>
      <c r="AT360" s="103">
        <f t="shared" si="144"/>
        <v>2329535</v>
      </c>
      <c r="AW360">
        <v>46.38</v>
      </c>
      <c r="AX360">
        <v>3.89</v>
      </c>
      <c r="AY360">
        <v>42.49</v>
      </c>
      <c r="BF360" s="107"/>
      <c r="BG360" s="107"/>
      <c r="BH360" s="107"/>
      <c r="BI360" s="107"/>
      <c r="BJ360" s="107"/>
      <c r="BV360" s="1">
        <v>0</v>
      </c>
    </row>
    <row r="361" spans="1:74" hidden="1" outlineLevel="1">
      <c r="A361" s="34" t="s">
        <v>977</v>
      </c>
      <c r="B361" s="9" t="s">
        <v>980</v>
      </c>
      <c r="C361" s="1">
        <f t="shared" si="145"/>
        <v>0</v>
      </c>
      <c r="D361" s="7">
        <f t="shared" si="139"/>
        <v>1</v>
      </c>
      <c r="E361" s="7">
        <f t="shared" si="140"/>
        <v>1</v>
      </c>
      <c r="F361" s="7">
        <f t="shared" si="141"/>
        <v>0</v>
      </c>
      <c r="G361" s="7">
        <f t="shared" si="151"/>
        <v>0</v>
      </c>
      <c r="H361" s="48">
        <f t="shared" si="142"/>
        <v>0</v>
      </c>
      <c r="I361" s="163" t="e">
        <f t="shared" si="146"/>
        <v>#DIV/0!</v>
      </c>
      <c r="J361" s="8"/>
      <c r="K361" s="2" t="str">
        <f t="shared" si="147"/>
        <v>-</v>
      </c>
      <c r="L361" s="2" t="str">
        <f t="shared" si="148"/>
        <v>-</v>
      </c>
      <c r="M361" s="2" t="str">
        <f t="shared" si="149"/>
        <v>-</v>
      </c>
      <c r="N361" s="2"/>
      <c r="O361" s="2" t="str">
        <f t="shared" si="150"/>
        <v>-</v>
      </c>
      <c r="P361" s="1"/>
      <c r="Q361" s="1">
        <v>0</v>
      </c>
      <c r="R361" s="1">
        <v>0</v>
      </c>
      <c r="S361" s="1">
        <v>0</v>
      </c>
      <c r="T361" s="1">
        <v>0</v>
      </c>
      <c r="U361" s="1"/>
      <c r="V361" s="144"/>
      <c r="W361" s="1"/>
      <c r="X361" s="1"/>
      <c r="Y361" s="1">
        <v>0</v>
      </c>
      <c r="Z361" s="1">
        <v>0</v>
      </c>
      <c r="AA361" s="1"/>
      <c r="AB361" s="1"/>
      <c r="AC361" s="1"/>
      <c r="AD361" s="1"/>
      <c r="AI361" t="str">
        <f>A361</f>
        <v>Greenville</v>
      </c>
      <c r="AJ361" t="s">
        <v>126</v>
      </c>
      <c r="AK361" s="150">
        <v>2</v>
      </c>
      <c r="AN361" s="91">
        <v>23</v>
      </c>
      <c r="AO361" s="93">
        <v>21</v>
      </c>
      <c r="AQ361" s="100">
        <v>29540</v>
      </c>
      <c r="AR361" s="100">
        <f t="shared" si="143"/>
        <v>23021</v>
      </c>
      <c r="AS361" t="s">
        <v>1940</v>
      </c>
      <c r="AT361" s="103">
        <f t="shared" si="144"/>
        <v>2329540</v>
      </c>
      <c r="BF361" s="107"/>
      <c r="BG361" s="107"/>
      <c r="BH361" s="107"/>
      <c r="BI361" s="107"/>
      <c r="BJ361" s="107"/>
      <c r="BV361" s="1">
        <v>0</v>
      </c>
    </row>
    <row r="362" spans="1:74" hidden="1" outlineLevel="1">
      <c r="A362" t="s">
        <v>3315</v>
      </c>
      <c r="B362" s="9" t="s">
        <v>980</v>
      </c>
      <c r="C362" s="1">
        <f t="shared" si="145"/>
        <v>2</v>
      </c>
      <c r="D362" s="7">
        <f t="shared" si="139"/>
        <v>2</v>
      </c>
      <c r="E362" s="7">
        <f t="shared" si="140"/>
        <v>2</v>
      </c>
      <c r="F362" s="7">
        <f t="shared" si="141"/>
        <v>1</v>
      </c>
      <c r="G362" s="7">
        <f t="shared" si="151"/>
        <v>0</v>
      </c>
      <c r="H362" s="48">
        <f t="shared" si="142"/>
        <v>2</v>
      </c>
      <c r="I362" s="163">
        <f t="shared" si="146"/>
        <v>1</v>
      </c>
      <c r="J362" s="8"/>
      <c r="K362" s="2">
        <f t="shared" si="147"/>
        <v>0</v>
      </c>
      <c r="L362" s="2">
        <f t="shared" si="148"/>
        <v>0</v>
      </c>
      <c r="M362" s="2">
        <f t="shared" si="149"/>
        <v>1</v>
      </c>
      <c r="N362" s="2"/>
      <c r="O362" s="2">
        <f t="shared" si="150"/>
        <v>0</v>
      </c>
      <c r="P362" s="1"/>
      <c r="Q362" s="1">
        <v>0</v>
      </c>
      <c r="R362" s="1">
        <v>2</v>
      </c>
      <c r="S362" s="1">
        <v>0</v>
      </c>
      <c r="T362" s="1">
        <v>0</v>
      </c>
      <c r="U362" s="1"/>
      <c r="V362" s="144"/>
      <c r="W362" s="1"/>
      <c r="X362" s="1"/>
      <c r="Y362" s="1">
        <v>0</v>
      </c>
      <c r="Z362" s="1">
        <v>0</v>
      </c>
      <c r="AA362" s="1"/>
      <c r="AB362" s="1"/>
      <c r="AC362" s="1"/>
      <c r="AD362" s="1"/>
      <c r="AI362" t="str">
        <f t="shared" si="152"/>
        <v>Greenwood</v>
      </c>
      <c r="AJ362" t="s">
        <v>3183</v>
      </c>
      <c r="AK362" s="150">
        <v>2</v>
      </c>
      <c r="AN362" s="91">
        <v>23</v>
      </c>
      <c r="AO362" s="93">
        <v>17</v>
      </c>
      <c r="AP362" s="93">
        <v>55</v>
      </c>
      <c r="AQ362" s="100">
        <v>29710</v>
      </c>
      <c r="AR362" s="100">
        <f t="shared" si="143"/>
        <v>23017</v>
      </c>
      <c r="AS362" t="s">
        <v>1753</v>
      </c>
      <c r="AT362" s="103">
        <f t="shared" si="144"/>
        <v>2329710</v>
      </c>
      <c r="AW362">
        <v>43.15</v>
      </c>
      <c r="AX362">
        <v>1.33</v>
      </c>
      <c r="AY362">
        <v>41.81</v>
      </c>
      <c r="BF362" s="107"/>
      <c r="BG362" s="107"/>
      <c r="BH362" s="107"/>
      <c r="BI362" s="107"/>
      <c r="BJ362" s="107"/>
      <c r="BV362" s="1">
        <v>0</v>
      </c>
    </row>
    <row r="363" spans="1:74" hidden="1" outlineLevel="1">
      <c r="A363" t="s">
        <v>342</v>
      </c>
      <c r="B363" s="9" t="s">
        <v>980</v>
      </c>
      <c r="C363" s="1">
        <f t="shared" si="145"/>
        <v>9</v>
      </c>
      <c r="D363" s="7">
        <f t="shared" si="139"/>
        <v>4</v>
      </c>
      <c r="E363" s="7">
        <f t="shared" si="140"/>
        <v>2</v>
      </c>
      <c r="F363" s="7">
        <f t="shared" si="141"/>
        <v>0</v>
      </c>
      <c r="G363" s="7">
        <f t="shared" si="151"/>
        <v>1</v>
      </c>
      <c r="H363" s="48">
        <f t="shared" si="142"/>
        <v>1</v>
      </c>
      <c r="I363" s="163">
        <f t="shared" si="146"/>
        <v>0.1111111111111111</v>
      </c>
      <c r="J363" s="8"/>
      <c r="K363" s="2">
        <f t="shared" si="147"/>
        <v>0</v>
      </c>
      <c r="L363" s="2">
        <f t="shared" si="148"/>
        <v>0.33333333333333331</v>
      </c>
      <c r="M363" s="2">
        <f t="shared" si="149"/>
        <v>0</v>
      </c>
      <c r="N363" s="2"/>
      <c r="O363" s="2">
        <f t="shared" si="150"/>
        <v>0.66666666666666674</v>
      </c>
      <c r="P363" s="1"/>
      <c r="Q363" s="1">
        <v>3</v>
      </c>
      <c r="R363" s="1">
        <v>0</v>
      </c>
      <c r="S363" s="1">
        <v>4</v>
      </c>
      <c r="T363" s="1">
        <v>2</v>
      </c>
      <c r="U363" s="1"/>
      <c r="V363" s="144"/>
      <c r="W363" s="1"/>
      <c r="X363" s="1"/>
      <c r="Y363" s="1">
        <v>0</v>
      </c>
      <c r="Z363" s="1">
        <v>0</v>
      </c>
      <c r="AA363" s="1"/>
      <c r="AB363" s="1"/>
      <c r="AC363" s="1"/>
      <c r="AD363" s="1"/>
      <c r="AI363" t="str">
        <f t="shared" si="152"/>
        <v>Guilford</v>
      </c>
      <c r="AJ363" t="s">
        <v>126</v>
      </c>
      <c r="AK363" s="150">
        <v>2</v>
      </c>
      <c r="AN363" s="91">
        <v>23</v>
      </c>
      <c r="AO363" s="93">
        <v>21</v>
      </c>
      <c r="AP363" s="93">
        <v>50</v>
      </c>
      <c r="AQ363" s="100">
        <v>30095</v>
      </c>
      <c r="AR363" s="100">
        <f t="shared" si="143"/>
        <v>23021</v>
      </c>
      <c r="AS363" t="s">
        <v>1753</v>
      </c>
      <c r="AT363" s="103">
        <f t="shared" si="144"/>
        <v>2330095</v>
      </c>
      <c r="AW363">
        <v>35.69</v>
      </c>
      <c r="AX363">
        <v>0.71</v>
      </c>
      <c r="AY363">
        <v>34.979999999999997</v>
      </c>
      <c r="BF363" s="107"/>
      <c r="BG363" s="107"/>
      <c r="BH363" s="107"/>
      <c r="BI363" s="107"/>
      <c r="BJ363" s="107"/>
      <c r="BV363" s="1">
        <v>0</v>
      </c>
    </row>
    <row r="364" spans="1:74" hidden="1" outlineLevel="1">
      <c r="A364" t="s">
        <v>2544</v>
      </c>
      <c r="B364" s="9" t="s">
        <v>980</v>
      </c>
      <c r="C364" s="1">
        <f t="shared" si="145"/>
        <v>22</v>
      </c>
      <c r="D364" s="7">
        <f t="shared" si="139"/>
        <v>4</v>
      </c>
      <c r="E364" s="7">
        <f t="shared" si="140"/>
        <v>4</v>
      </c>
      <c r="F364" s="7">
        <f t="shared" si="141"/>
        <v>1</v>
      </c>
      <c r="G364" s="7">
        <f t="shared" si="151"/>
        <v>1</v>
      </c>
      <c r="H364" s="48">
        <f t="shared" si="142"/>
        <v>0</v>
      </c>
      <c r="I364" s="163">
        <f t="shared" si="146"/>
        <v>0</v>
      </c>
      <c r="J364" s="8"/>
      <c r="K364" s="2">
        <f t="shared" si="147"/>
        <v>0</v>
      </c>
      <c r="L364" s="2">
        <f t="shared" si="148"/>
        <v>0</v>
      </c>
      <c r="M364" s="2">
        <f t="shared" si="149"/>
        <v>0.40909090909090912</v>
      </c>
      <c r="N364" s="2"/>
      <c r="O364" s="2">
        <f t="shared" si="150"/>
        <v>0.59090909090909083</v>
      </c>
      <c r="P364" s="1"/>
      <c r="Q364" s="1">
        <v>0</v>
      </c>
      <c r="R364" s="1">
        <v>9</v>
      </c>
      <c r="S364" s="1">
        <v>9</v>
      </c>
      <c r="T364" s="1">
        <v>4</v>
      </c>
      <c r="U364" s="1"/>
      <c r="V364" s="144"/>
      <c r="W364" s="1"/>
      <c r="X364" s="1"/>
      <c r="Y364" s="1">
        <v>0</v>
      </c>
      <c r="Z364" s="1">
        <v>0</v>
      </c>
      <c r="AA364" s="1"/>
      <c r="AB364" s="1"/>
      <c r="AC364" s="1"/>
      <c r="AD364" s="1"/>
      <c r="AI364" t="str">
        <f t="shared" si="152"/>
        <v>Hallowell</v>
      </c>
      <c r="AJ364" t="s">
        <v>2658</v>
      </c>
      <c r="AK364" s="150">
        <v>1</v>
      </c>
      <c r="AN364" s="91">
        <v>23</v>
      </c>
      <c r="AO364" s="93">
        <v>11</v>
      </c>
      <c r="AP364" s="93">
        <v>55</v>
      </c>
      <c r="AQ364" s="100">
        <v>30550</v>
      </c>
      <c r="AR364" s="100">
        <f t="shared" si="143"/>
        <v>23011</v>
      </c>
      <c r="AS364" t="s">
        <v>1057</v>
      </c>
      <c r="AT364" s="103">
        <f t="shared" si="144"/>
        <v>2330550</v>
      </c>
      <c r="AW364">
        <v>6.11</v>
      </c>
      <c r="AX364">
        <v>0.23</v>
      </c>
      <c r="AY364">
        <v>5.87</v>
      </c>
      <c r="BF364" s="107"/>
      <c r="BG364" s="107"/>
      <c r="BH364" s="107"/>
      <c r="BI364" s="107"/>
      <c r="BJ364" s="107"/>
      <c r="BV364" s="1">
        <v>0</v>
      </c>
    </row>
    <row r="365" spans="1:74" hidden="1" outlineLevel="1">
      <c r="A365" t="s">
        <v>1967</v>
      </c>
      <c r="B365" s="9" t="s">
        <v>980</v>
      </c>
      <c r="C365" s="1">
        <f t="shared" si="145"/>
        <v>0</v>
      </c>
      <c r="D365" s="7" t="e">
        <f t="shared" si="139"/>
        <v>#N/A</v>
      </c>
      <c r="E365" s="7" t="e">
        <f t="shared" si="140"/>
        <v>#N/A</v>
      </c>
      <c r="F365" s="7">
        <f t="shared" si="141"/>
        <v>0</v>
      </c>
      <c r="G365" s="7">
        <f t="shared" si="151"/>
        <v>0</v>
      </c>
      <c r="H365" s="48" t="e">
        <f t="shared" si="142"/>
        <v>#NUM!</v>
      </c>
      <c r="I365" s="163" t="e">
        <f t="shared" si="146"/>
        <v>#NUM!</v>
      </c>
      <c r="J365" s="8"/>
      <c r="K365" s="2" t="str">
        <f t="shared" si="147"/>
        <v>-</v>
      </c>
      <c r="L365" s="2" t="str">
        <f t="shared" si="148"/>
        <v>-</v>
      </c>
      <c r="M365" s="2" t="str">
        <f t="shared" si="149"/>
        <v>-</v>
      </c>
      <c r="N365" s="2"/>
      <c r="O365" s="2" t="str">
        <f t="shared" si="150"/>
        <v>-</v>
      </c>
      <c r="P365" s="1"/>
      <c r="Q365" s="1"/>
      <c r="R365" s="1"/>
      <c r="S365" s="1"/>
      <c r="T365" s="1"/>
      <c r="U365" s="1"/>
      <c r="V365" s="144"/>
      <c r="W365" s="1"/>
      <c r="X365" s="1"/>
      <c r="Y365" s="1"/>
      <c r="Z365" s="1"/>
      <c r="AA365" s="1"/>
      <c r="AB365" s="1"/>
      <c r="AC365" s="1"/>
      <c r="AD365" s="1"/>
      <c r="AI365" t="str">
        <f t="shared" si="152"/>
        <v>Hamlin</v>
      </c>
      <c r="AJ365" t="s">
        <v>2958</v>
      </c>
      <c r="AK365" s="150">
        <v>2</v>
      </c>
      <c r="AN365" s="91">
        <v>23</v>
      </c>
      <c r="AO365" s="93">
        <v>3</v>
      </c>
      <c r="AP365" s="93">
        <v>125</v>
      </c>
      <c r="AQ365" s="100">
        <v>30690</v>
      </c>
      <c r="AR365" s="100">
        <f t="shared" si="143"/>
        <v>23003</v>
      </c>
      <c r="AS365" t="s">
        <v>1753</v>
      </c>
      <c r="AT365" s="103">
        <f t="shared" si="144"/>
        <v>2330690</v>
      </c>
      <c r="AW365">
        <v>24.13</v>
      </c>
      <c r="AX365">
        <v>0.84</v>
      </c>
      <c r="AY365">
        <v>23.29</v>
      </c>
      <c r="BF365" s="107"/>
      <c r="BG365" s="107"/>
      <c r="BH365" s="107"/>
      <c r="BI365" s="107"/>
      <c r="BJ365" s="107"/>
      <c r="BV365" s="1"/>
    </row>
    <row r="366" spans="1:74" hidden="1" outlineLevel="1">
      <c r="A366" t="s">
        <v>2541</v>
      </c>
      <c r="B366" s="9" t="s">
        <v>980</v>
      </c>
      <c r="C366" s="1">
        <f t="shared" si="145"/>
        <v>0</v>
      </c>
      <c r="D366" s="7" t="e">
        <f t="shared" si="139"/>
        <v>#N/A</v>
      </c>
      <c r="E366" s="7" t="e">
        <f t="shared" si="140"/>
        <v>#N/A</v>
      </c>
      <c r="F366" s="7">
        <f t="shared" si="141"/>
        <v>0</v>
      </c>
      <c r="G366" s="7">
        <f t="shared" si="151"/>
        <v>0</v>
      </c>
      <c r="H366" s="48" t="e">
        <f t="shared" si="142"/>
        <v>#NUM!</v>
      </c>
      <c r="I366" s="163" t="e">
        <f t="shared" si="146"/>
        <v>#NUM!</v>
      </c>
      <c r="J366" s="8"/>
      <c r="K366" s="2" t="str">
        <f t="shared" si="147"/>
        <v>-</v>
      </c>
      <c r="L366" s="2" t="str">
        <f t="shared" si="148"/>
        <v>-</v>
      </c>
      <c r="M366" s="2" t="str">
        <f t="shared" si="149"/>
        <v>-</v>
      </c>
      <c r="N366" s="2"/>
      <c r="O366" s="2" t="str">
        <f t="shared" si="150"/>
        <v>-</v>
      </c>
      <c r="P366" s="1"/>
      <c r="Q366" s="1"/>
      <c r="R366" s="1"/>
      <c r="S366" s="1"/>
      <c r="T366" s="1"/>
      <c r="U366" s="1"/>
      <c r="V366" s="144"/>
      <c r="W366" s="1"/>
      <c r="X366" s="1"/>
      <c r="Y366" s="1"/>
      <c r="Z366" s="1"/>
      <c r="AA366" s="1"/>
      <c r="AB366" s="1"/>
      <c r="AC366" s="1"/>
      <c r="AD366" s="1"/>
      <c r="AI366" t="str">
        <f t="shared" si="152"/>
        <v>Hammond</v>
      </c>
      <c r="AJ366" t="s">
        <v>2958</v>
      </c>
      <c r="AK366" s="150">
        <v>2</v>
      </c>
      <c r="AN366" s="91">
        <v>23</v>
      </c>
      <c r="AO366" s="93">
        <v>3</v>
      </c>
      <c r="AP366" s="93">
        <v>130</v>
      </c>
      <c r="AQ366" s="100">
        <v>30725</v>
      </c>
      <c r="AR366" s="100">
        <f t="shared" si="143"/>
        <v>23003</v>
      </c>
      <c r="AS366" t="s">
        <v>1753</v>
      </c>
      <c r="AT366" s="103">
        <f t="shared" si="144"/>
        <v>2330725</v>
      </c>
      <c r="AW366">
        <v>39.049999999999997</v>
      </c>
      <c r="AX366">
        <v>0.11</v>
      </c>
      <c r="AY366">
        <v>38.94</v>
      </c>
      <c r="BF366" s="107"/>
      <c r="BG366" s="107"/>
      <c r="BH366" s="107"/>
      <c r="BI366" s="107"/>
      <c r="BJ366" s="107"/>
      <c r="BV366" s="1"/>
    </row>
    <row r="367" spans="1:74" hidden="1" outlineLevel="1">
      <c r="A367" t="s">
        <v>2983</v>
      </c>
      <c r="B367" s="9" t="s">
        <v>980</v>
      </c>
      <c r="C367" s="1">
        <f t="shared" si="145"/>
        <v>34</v>
      </c>
      <c r="D367" s="7">
        <f t="shared" ref="D367:D430" si="153">RANK(P367,(P367:AG367))</f>
        <v>6</v>
      </c>
      <c r="E367" s="7">
        <f t="shared" ref="E367:E430" si="154">RANK(Q367,(P367:AG367))</f>
        <v>4</v>
      </c>
      <c r="F367" s="7">
        <f t="shared" ref="F367:F430" si="155">IF(R367&gt;0,RANK(R367,(P367:AG367)),0)</f>
        <v>1</v>
      </c>
      <c r="G367" s="7">
        <f t="shared" si="151"/>
        <v>2</v>
      </c>
      <c r="H367" s="48">
        <f t="shared" ref="H367:H430" si="156">MAX(P367:T367)-LARGE(P367:T367,2)</f>
        <v>5</v>
      </c>
      <c r="I367" s="163">
        <f t="shared" si="146"/>
        <v>0.14705882352941177</v>
      </c>
      <c r="J367" s="8"/>
      <c r="K367" s="2">
        <f t="shared" si="147"/>
        <v>0</v>
      </c>
      <c r="L367" s="2">
        <f t="shared" si="148"/>
        <v>5.8823529411764705E-2</v>
      </c>
      <c r="M367" s="2">
        <f t="shared" si="149"/>
        <v>0.41176470588235292</v>
      </c>
      <c r="N367" s="2"/>
      <c r="O367" s="2">
        <f t="shared" si="150"/>
        <v>0.52941176470588236</v>
      </c>
      <c r="P367" s="1"/>
      <c r="Q367" s="1">
        <v>2</v>
      </c>
      <c r="R367" s="1">
        <v>14</v>
      </c>
      <c r="S367" s="1">
        <v>9</v>
      </c>
      <c r="T367" s="1">
        <v>8</v>
      </c>
      <c r="U367" s="1"/>
      <c r="V367" s="144"/>
      <c r="W367" s="1"/>
      <c r="X367" s="1"/>
      <c r="Y367" s="1">
        <v>1</v>
      </c>
      <c r="Z367" s="1">
        <v>0</v>
      </c>
      <c r="AA367" s="1"/>
      <c r="AB367" s="1"/>
      <c r="AC367" s="1"/>
      <c r="AD367" s="1"/>
      <c r="AI367" t="str">
        <f t="shared" si="152"/>
        <v>Hampden</v>
      </c>
      <c r="AJ367" t="s">
        <v>883</v>
      </c>
      <c r="AK367" s="150">
        <v>2</v>
      </c>
      <c r="AN367" s="91">
        <v>23</v>
      </c>
      <c r="AO367" s="93">
        <v>19</v>
      </c>
      <c r="AP367" s="93">
        <v>140</v>
      </c>
      <c r="AQ367" s="100">
        <v>30795</v>
      </c>
      <c r="AR367" s="100">
        <f t="shared" ref="AR367:AR430" si="157">AN367*1000+AO367</f>
        <v>23019</v>
      </c>
      <c r="AS367" t="s">
        <v>1753</v>
      </c>
      <c r="AT367" s="103">
        <f t="shared" ref="AT367:AT430" si="158">AN367*100000+AQ367</f>
        <v>2330795</v>
      </c>
      <c r="AW367">
        <v>39</v>
      </c>
      <c r="AX367">
        <v>0.92</v>
      </c>
      <c r="AY367">
        <v>38.08</v>
      </c>
      <c r="BF367" s="107"/>
      <c r="BG367" s="107"/>
      <c r="BH367" s="107"/>
      <c r="BI367" s="107"/>
      <c r="BJ367" s="107"/>
      <c r="BV367" s="1">
        <v>0</v>
      </c>
    </row>
    <row r="368" spans="1:74" hidden="1" outlineLevel="1">
      <c r="A368" t="s">
        <v>703</v>
      </c>
      <c r="B368" s="9" t="s">
        <v>980</v>
      </c>
      <c r="C368" s="1">
        <f t="shared" ref="C368:C431" si="159">SUM(P368:AG368)</f>
        <v>26</v>
      </c>
      <c r="D368" s="7">
        <f t="shared" si="153"/>
        <v>5</v>
      </c>
      <c r="E368" s="7">
        <f t="shared" si="154"/>
        <v>3</v>
      </c>
      <c r="F368" s="7">
        <f t="shared" si="155"/>
        <v>3</v>
      </c>
      <c r="G368" s="7">
        <f t="shared" si="151"/>
        <v>1</v>
      </c>
      <c r="H368" s="48">
        <f t="shared" si="156"/>
        <v>0</v>
      </c>
      <c r="I368" s="163">
        <f t="shared" ref="I368:I431" si="160">H368/C368</f>
        <v>0</v>
      </c>
      <c r="J368" s="8"/>
      <c r="K368" s="2">
        <f t="shared" ref="K368:K431" si="161">IF(C368=0,"-",P368/C368)</f>
        <v>0</v>
      </c>
      <c r="L368" s="2">
        <f t="shared" ref="L368:L431" si="162">IF(C368=0,"-",Q368/C368)</f>
        <v>0.19230769230769232</v>
      </c>
      <c r="M368" s="2">
        <f t="shared" ref="M368:M431" si="163">IF(C368=0,"-",R368/C368)</f>
        <v>0.19230769230769232</v>
      </c>
      <c r="N368" s="2"/>
      <c r="O368" s="2">
        <f t="shared" ref="O368:O431" si="164">IF(C368=0,"-",(1-K368-L368-M368))</f>
        <v>0.61538461538461542</v>
      </c>
      <c r="P368" s="1"/>
      <c r="Q368" s="1">
        <v>5</v>
      </c>
      <c r="R368" s="1">
        <v>5</v>
      </c>
      <c r="S368" s="1">
        <v>8</v>
      </c>
      <c r="T368" s="1">
        <v>8</v>
      </c>
      <c r="U368" s="1"/>
      <c r="V368" s="144"/>
      <c r="W368" s="1"/>
      <c r="X368" s="1"/>
      <c r="Y368" s="1">
        <v>0</v>
      </c>
      <c r="Z368" s="1">
        <v>0</v>
      </c>
      <c r="AA368" s="1"/>
      <c r="AB368" s="1"/>
      <c r="AC368" s="1"/>
      <c r="AD368" s="1"/>
      <c r="AI368" t="str">
        <f t="shared" si="152"/>
        <v>Hancock</v>
      </c>
      <c r="AJ368" t="s">
        <v>703</v>
      </c>
      <c r="AK368" s="150">
        <v>2</v>
      </c>
      <c r="AN368" s="91">
        <v>23</v>
      </c>
      <c r="AO368" s="93">
        <v>9</v>
      </c>
      <c r="AP368" s="93">
        <v>80</v>
      </c>
      <c r="AQ368" s="100">
        <v>30970</v>
      </c>
      <c r="AR368" s="100">
        <f t="shared" si="157"/>
        <v>23009</v>
      </c>
      <c r="AS368" t="s">
        <v>1753</v>
      </c>
      <c r="AT368" s="103">
        <f t="shared" si="158"/>
        <v>2330970</v>
      </c>
      <c r="AW368">
        <v>38.65</v>
      </c>
      <c r="AX368">
        <v>8.83</v>
      </c>
      <c r="AY368">
        <v>29.82</v>
      </c>
      <c r="BF368" s="107"/>
      <c r="BG368" s="107"/>
      <c r="BH368" s="107"/>
      <c r="BI368" s="107"/>
      <c r="BJ368" s="107"/>
      <c r="BV368" s="1">
        <v>0</v>
      </c>
    </row>
    <row r="369" spans="1:74" hidden="1" outlineLevel="1">
      <c r="A369" t="s">
        <v>690</v>
      </c>
      <c r="B369" s="9" t="s">
        <v>980</v>
      </c>
      <c r="C369" s="1">
        <f t="shared" si="159"/>
        <v>2</v>
      </c>
      <c r="D369" s="7">
        <f t="shared" si="153"/>
        <v>2</v>
      </c>
      <c r="E369" s="7">
        <f t="shared" si="154"/>
        <v>2</v>
      </c>
      <c r="F369" s="7">
        <f t="shared" si="155"/>
        <v>0</v>
      </c>
      <c r="G369" s="7">
        <f t="shared" si="151"/>
        <v>1</v>
      </c>
      <c r="H369" s="48">
        <f t="shared" si="156"/>
        <v>2</v>
      </c>
      <c r="I369" s="163">
        <f t="shared" si="160"/>
        <v>1</v>
      </c>
      <c r="J369" s="8"/>
      <c r="K369" s="2">
        <f t="shared" si="161"/>
        <v>0</v>
      </c>
      <c r="L369" s="2">
        <f t="shared" si="162"/>
        <v>0</v>
      </c>
      <c r="M369" s="2">
        <f t="shared" si="163"/>
        <v>0</v>
      </c>
      <c r="N369" s="2"/>
      <c r="O369" s="2">
        <f t="shared" si="164"/>
        <v>1</v>
      </c>
      <c r="P369" s="1"/>
      <c r="Q369" s="1">
        <v>0</v>
      </c>
      <c r="R369" s="1">
        <v>0</v>
      </c>
      <c r="S369" s="1">
        <v>2</v>
      </c>
      <c r="T369" s="1">
        <v>0</v>
      </c>
      <c r="U369" s="1"/>
      <c r="V369" s="144"/>
      <c r="W369" s="1"/>
      <c r="X369" s="1"/>
      <c r="Y369" s="1">
        <v>0</v>
      </c>
      <c r="Z369" s="1">
        <v>0</v>
      </c>
      <c r="AA369" s="1"/>
      <c r="AB369" s="1"/>
      <c r="AC369" s="1"/>
      <c r="AD369" s="1"/>
      <c r="AI369" t="str">
        <f t="shared" si="152"/>
        <v>Hanover</v>
      </c>
      <c r="AJ369" t="s">
        <v>3183</v>
      </c>
      <c r="AK369" s="150">
        <v>2</v>
      </c>
      <c r="AN369" s="91">
        <v>23</v>
      </c>
      <c r="AO369" s="93">
        <v>17</v>
      </c>
      <c r="AP369" s="93">
        <v>60</v>
      </c>
      <c r="AQ369" s="100">
        <v>31110</v>
      </c>
      <c r="AR369" s="100">
        <f t="shared" si="157"/>
        <v>23017</v>
      </c>
      <c r="AS369" t="s">
        <v>1753</v>
      </c>
      <c r="AT369" s="103">
        <f t="shared" si="158"/>
        <v>2331110</v>
      </c>
      <c r="AW369">
        <v>7.5</v>
      </c>
      <c r="AX369">
        <v>0.46</v>
      </c>
      <c r="AY369">
        <v>7.04</v>
      </c>
      <c r="BF369" s="107"/>
      <c r="BG369" s="107"/>
      <c r="BH369" s="107"/>
      <c r="BI369" s="107"/>
      <c r="BJ369" s="107"/>
      <c r="BV369" s="1">
        <v>0</v>
      </c>
    </row>
    <row r="370" spans="1:74" hidden="1" outlineLevel="1">
      <c r="A370" t="s">
        <v>1919</v>
      </c>
      <c r="B370" s="9" t="s">
        <v>980</v>
      </c>
      <c r="C370" s="1">
        <f t="shared" si="159"/>
        <v>7</v>
      </c>
      <c r="D370" s="7">
        <f t="shared" si="153"/>
        <v>5</v>
      </c>
      <c r="E370" s="7">
        <f t="shared" si="154"/>
        <v>2</v>
      </c>
      <c r="F370" s="7">
        <f t="shared" si="155"/>
        <v>2</v>
      </c>
      <c r="G370" s="7">
        <f t="shared" si="151"/>
        <v>2</v>
      </c>
      <c r="H370" s="48">
        <f t="shared" si="156"/>
        <v>3</v>
      </c>
      <c r="I370" s="163">
        <f t="shared" si="160"/>
        <v>0.42857142857142855</v>
      </c>
      <c r="J370" s="8"/>
      <c r="K370" s="2">
        <f t="shared" si="161"/>
        <v>0</v>
      </c>
      <c r="L370" s="2">
        <f t="shared" si="162"/>
        <v>0.14285714285714285</v>
      </c>
      <c r="M370" s="2">
        <f t="shared" si="163"/>
        <v>0.14285714285714285</v>
      </c>
      <c r="N370" s="2"/>
      <c r="O370" s="2">
        <f t="shared" si="164"/>
        <v>0.71428571428571441</v>
      </c>
      <c r="P370" s="1"/>
      <c r="Q370" s="1">
        <v>1</v>
      </c>
      <c r="R370" s="1">
        <v>1</v>
      </c>
      <c r="S370" s="1">
        <v>1</v>
      </c>
      <c r="T370" s="1">
        <v>4</v>
      </c>
      <c r="U370" s="1"/>
      <c r="V370" s="144"/>
      <c r="W370" s="1"/>
      <c r="X370" s="1"/>
      <c r="Y370" s="1">
        <v>0</v>
      </c>
      <c r="Z370" s="1">
        <v>0</v>
      </c>
      <c r="AA370" s="1"/>
      <c r="AB370" s="1"/>
      <c r="AC370" s="1"/>
      <c r="AD370" s="1"/>
      <c r="AI370" t="str">
        <f t="shared" si="152"/>
        <v>Harmony</v>
      </c>
      <c r="AJ370" t="s">
        <v>419</v>
      </c>
      <c r="AK370" s="150">
        <v>2</v>
      </c>
      <c r="AN370" s="91">
        <v>23</v>
      </c>
      <c r="AO370" s="93">
        <v>25</v>
      </c>
      <c r="AP370" s="93">
        <v>65</v>
      </c>
      <c r="AQ370" s="100">
        <v>31355</v>
      </c>
      <c r="AR370" s="100">
        <f t="shared" si="157"/>
        <v>23025</v>
      </c>
      <c r="AS370" t="s">
        <v>1753</v>
      </c>
      <c r="AT370" s="103">
        <f t="shared" si="158"/>
        <v>2331355</v>
      </c>
      <c r="AW370">
        <v>40.49</v>
      </c>
      <c r="AX370">
        <v>1.69</v>
      </c>
      <c r="AY370">
        <v>38.799999999999997</v>
      </c>
      <c r="BF370" s="107"/>
      <c r="BG370" s="107"/>
      <c r="BH370" s="107"/>
      <c r="BI370" s="107"/>
      <c r="BJ370" s="107"/>
      <c r="BV370" s="1">
        <v>0</v>
      </c>
    </row>
    <row r="371" spans="1:74" hidden="1" outlineLevel="1">
      <c r="A371" t="s">
        <v>614</v>
      </c>
      <c r="B371" s="9" t="s">
        <v>980</v>
      </c>
      <c r="C371" s="1">
        <f t="shared" si="159"/>
        <v>59</v>
      </c>
      <c r="D371" s="7">
        <f t="shared" si="153"/>
        <v>6</v>
      </c>
      <c r="E371" s="7">
        <f t="shared" si="154"/>
        <v>4</v>
      </c>
      <c r="F371" s="7">
        <f t="shared" si="155"/>
        <v>1</v>
      </c>
      <c r="G371" s="7">
        <f t="shared" si="151"/>
        <v>2</v>
      </c>
      <c r="H371" s="48">
        <f t="shared" si="156"/>
        <v>28</v>
      </c>
      <c r="I371" s="163">
        <f t="shared" si="160"/>
        <v>0.47457627118644069</v>
      </c>
      <c r="J371" s="8"/>
      <c r="K371" s="2">
        <f t="shared" si="161"/>
        <v>0</v>
      </c>
      <c r="L371" s="2">
        <f t="shared" si="162"/>
        <v>5.0847457627118647E-2</v>
      </c>
      <c r="M371" s="2">
        <f t="shared" si="163"/>
        <v>0.6271186440677966</v>
      </c>
      <c r="N371" s="2"/>
      <c r="O371" s="2">
        <f t="shared" si="164"/>
        <v>0.32203389830508478</v>
      </c>
      <c r="P371" s="1"/>
      <c r="Q371" s="1">
        <v>3</v>
      </c>
      <c r="R371" s="1">
        <v>37</v>
      </c>
      <c r="S371" s="1">
        <v>9</v>
      </c>
      <c r="T371" s="1">
        <v>8</v>
      </c>
      <c r="U371" s="1"/>
      <c r="V371" s="144"/>
      <c r="W371" s="1"/>
      <c r="X371" s="1"/>
      <c r="Y371" s="1">
        <v>2</v>
      </c>
      <c r="Z371" s="1">
        <v>0</v>
      </c>
      <c r="AA371" s="1"/>
      <c r="AB371" s="1"/>
      <c r="AC371" s="1"/>
      <c r="AD371" s="1"/>
      <c r="AI371" t="str">
        <f t="shared" si="152"/>
        <v>Harpswell</v>
      </c>
      <c r="AJ371" t="s">
        <v>2243</v>
      </c>
      <c r="AK371" s="150">
        <v>1</v>
      </c>
      <c r="AN371" s="91">
        <v>23</v>
      </c>
      <c r="AO371" s="93">
        <v>5</v>
      </c>
      <c r="AP371" s="93">
        <v>55</v>
      </c>
      <c r="AQ371" s="100">
        <v>31390</v>
      </c>
      <c r="AR371" s="100">
        <f t="shared" si="157"/>
        <v>23005</v>
      </c>
      <c r="AS371" t="s">
        <v>1753</v>
      </c>
      <c r="AT371" s="103">
        <f t="shared" si="158"/>
        <v>2331390</v>
      </c>
      <c r="AW371">
        <v>83.92</v>
      </c>
      <c r="AX371">
        <v>59.75</v>
      </c>
      <c r="AY371">
        <v>24.17</v>
      </c>
      <c r="BF371" s="107"/>
      <c r="BG371" s="107"/>
      <c r="BH371" s="107"/>
      <c r="BI371" s="107"/>
      <c r="BJ371" s="107"/>
      <c r="BV371" s="1">
        <v>0</v>
      </c>
    </row>
    <row r="372" spans="1:74" hidden="1" outlineLevel="1">
      <c r="A372" t="s">
        <v>1638</v>
      </c>
      <c r="B372" s="9" t="s">
        <v>980</v>
      </c>
      <c r="C372" s="1">
        <f t="shared" si="159"/>
        <v>6</v>
      </c>
      <c r="D372" s="7">
        <f t="shared" si="153"/>
        <v>4</v>
      </c>
      <c r="E372" s="7">
        <f t="shared" si="154"/>
        <v>4</v>
      </c>
      <c r="F372" s="7">
        <f t="shared" si="155"/>
        <v>1</v>
      </c>
      <c r="G372" s="7">
        <f t="shared" si="151"/>
        <v>1</v>
      </c>
      <c r="H372" s="48">
        <f t="shared" si="156"/>
        <v>0</v>
      </c>
      <c r="I372" s="163">
        <f t="shared" si="160"/>
        <v>0</v>
      </c>
      <c r="J372" s="8"/>
      <c r="K372" s="2">
        <f t="shared" si="161"/>
        <v>0</v>
      </c>
      <c r="L372" s="2">
        <f t="shared" si="162"/>
        <v>0</v>
      </c>
      <c r="M372" s="2">
        <f t="shared" si="163"/>
        <v>0.33333333333333331</v>
      </c>
      <c r="N372" s="2"/>
      <c r="O372" s="2">
        <f t="shared" si="164"/>
        <v>0.66666666666666674</v>
      </c>
      <c r="P372" s="1"/>
      <c r="Q372" s="1">
        <v>0</v>
      </c>
      <c r="R372" s="1">
        <v>2</v>
      </c>
      <c r="S372" s="1">
        <v>2</v>
      </c>
      <c r="T372" s="1">
        <v>2</v>
      </c>
      <c r="U372" s="1"/>
      <c r="V372" s="144"/>
      <c r="W372" s="1"/>
      <c r="X372" s="1"/>
      <c r="Y372" s="1">
        <v>0</v>
      </c>
      <c r="Z372" s="1">
        <v>0</v>
      </c>
      <c r="AA372" s="1"/>
      <c r="AB372" s="1"/>
      <c r="AC372" s="1"/>
      <c r="AD372" s="1"/>
      <c r="AI372" t="str">
        <f t="shared" si="152"/>
        <v>Harrington</v>
      </c>
      <c r="AJ372" t="s">
        <v>650</v>
      </c>
      <c r="AK372" s="150">
        <v>2</v>
      </c>
      <c r="AN372" s="91">
        <v>23</v>
      </c>
      <c r="AO372" s="93">
        <v>29</v>
      </c>
      <c r="AP372" s="93">
        <v>110</v>
      </c>
      <c r="AQ372" s="100">
        <v>31530</v>
      </c>
      <c r="AR372" s="100">
        <f t="shared" si="157"/>
        <v>23029</v>
      </c>
      <c r="AS372" t="s">
        <v>1753</v>
      </c>
      <c r="AT372" s="103">
        <f t="shared" si="158"/>
        <v>2331530</v>
      </c>
      <c r="AW372">
        <v>52.86</v>
      </c>
      <c r="AX372">
        <v>31.7</v>
      </c>
      <c r="AY372">
        <v>21.16</v>
      </c>
      <c r="BF372" s="107"/>
      <c r="BG372" s="107"/>
      <c r="BH372" s="107"/>
      <c r="BI372" s="107"/>
      <c r="BJ372" s="107"/>
      <c r="BV372" s="1">
        <v>0</v>
      </c>
    </row>
    <row r="373" spans="1:74" hidden="1" outlineLevel="1">
      <c r="A373" t="s">
        <v>1869</v>
      </c>
      <c r="B373" s="9" t="s">
        <v>980</v>
      </c>
      <c r="C373" s="1">
        <f t="shared" si="159"/>
        <v>38</v>
      </c>
      <c r="D373" s="7">
        <f t="shared" si="153"/>
        <v>5</v>
      </c>
      <c r="E373" s="7">
        <f t="shared" si="154"/>
        <v>4</v>
      </c>
      <c r="F373" s="7">
        <f t="shared" si="155"/>
        <v>2</v>
      </c>
      <c r="G373" s="7">
        <f t="shared" si="151"/>
        <v>1</v>
      </c>
      <c r="H373" s="48">
        <f t="shared" si="156"/>
        <v>13</v>
      </c>
      <c r="I373" s="163">
        <f t="shared" si="160"/>
        <v>0.34210526315789475</v>
      </c>
      <c r="J373" s="8"/>
      <c r="K373" s="2">
        <f t="shared" si="161"/>
        <v>0</v>
      </c>
      <c r="L373" s="2">
        <f t="shared" si="162"/>
        <v>7.8947368421052627E-2</v>
      </c>
      <c r="M373" s="2">
        <f t="shared" si="163"/>
        <v>0.21052631578947367</v>
      </c>
      <c r="N373" s="2"/>
      <c r="O373" s="2">
        <f t="shared" si="164"/>
        <v>0.71052631578947367</v>
      </c>
      <c r="P373" s="1"/>
      <c r="Q373" s="1">
        <v>3</v>
      </c>
      <c r="R373" s="1">
        <v>8</v>
      </c>
      <c r="S373" s="1">
        <v>21</v>
      </c>
      <c r="T373" s="1">
        <v>6</v>
      </c>
      <c r="U373" s="1"/>
      <c r="V373" s="144"/>
      <c r="W373" s="1"/>
      <c r="X373" s="1"/>
      <c r="Y373" s="1">
        <v>0</v>
      </c>
      <c r="Z373" s="1">
        <v>0</v>
      </c>
      <c r="AA373" s="1"/>
      <c r="AB373" s="1"/>
      <c r="AC373" s="1"/>
      <c r="AD373" s="1"/>
      <c r="AI373" t="str">
        <f t="shared" si="152"/>
        <v>Harrison</v>
      </c>
      <c r="AJ373" t="s">
        <v>2243</v>
      </c>
      <c r="AK373" s="150">
        <v>1</v>
      </c>
      <c r="AN373" s="91">
        <v>23</v>
      </c>
      <c r="AO373" s="93">
        <v>5</v>
      </c>
      <c r="AP373" s="93">
        <v>60</v>
      </c>
      <c r="AQ373" s="100">
        <v>31600</v>
      </c>
      <c r="AR373" s="100">
        <f t="shared" si="157"/>
        <v>23005</v>
      </c>
      <c r="AS373" t="s">
        <v>1753</v>
      </c>
      <c r="AT373" s="103">
        <f t="shared" si="158"/>
        <v>2331600</v>
      </c>
      <c r="AW373">
        <v>33.86</v>
      </c>
      <c r="AX373">
        <v>0.83</v>
      </c>
      <c r="AY373">
        <v>33.03</v>
      </c>
      <c r="BF373" s="107"/>
      <c r="BG373" s="107"/>
      <c r="BH373" s="107"/>
      <c r="BI373" s="107"/>
      <c r="BJ373" s="107"/>
      <c r="BV373" s="1">
        <v>0</v>
      </c>
    </row>
    <row r="374" spans="1:74" hidden="1" outlineLevel="1">
      <c r="A374" t="s">
        <v>1605</v>
      </c>
      <c r="B374" s="9" t="s">
        <v>980</v>
      </c>
      <c r="C374" s="1">
        <f t="shared" si="159"/>
        <v>7</v>
      </c>
      <c r="D374" s="7">
        <f t="shared" si="153"/>
        <v>3</v>
      </c>
      <c r="E374" s="7">
        <f t="shared" si="154"/>
        <v>3</v>
      </c>
      <c r="F374" s="7">
        <f t="shared" si="155"/>
        <v>1</v>
      </c>
      <c r="G374" s="7">
        <f t="shared" si="151"/>
        <v>2</v>
      </c>
      <c r="H374" s="48">
        <f t="shared" si="156"/>
        <v>1</v>
      </c>
      <c r="I374" s="163">
        <f t="shared" si="160"/>
        <v>0.14285714285714285</v>
      </c>
      <c r="J374" s="8"/>
      <c r="K374" s="2">
        <f t="shared" si="161"/>
        <v>0</v>
      </c>
      <c r="L374" s="2">
        <f t="shared" si="162"/>
        <v>0</v>
      </c>
      <c r="M374" s="2">
        <f t="shared" si="163"/>
        <v>0.5714285714285714</v>
      </c>
      <c r="N374" s="2"/>
      <c r="O374" s="2">
        <f t="shared" si="164"/>
        <v>0.4285714285714286</v>
      </c>
      <c r="P374" s="1"/>
      <c r="Q374" s="1">
        <v>0</v>
      </c>
      <c r="R374" s="1">
        <v>4</v>
      </c>
      <c r="S374" s="1">
        <v>3</v>
      </c>
      <c r="T374" s="1">
        <v>0</v>
      </c>
      <c r="U374" s="1"/>
      <c r="V374" s="144"/>
      <c r="W374" s="1"/>
      <c r="X374" s="1"/>
      <c r="Y374" s="1">
        <v>0</v>
      </c>
      <c r="Z374" s="1">
        <v>0</v>
      </c>
      <c r="AA374" s="1"/>
      <c r="AB374" s="1"/>
      <c r="AC374" s="1"/>
      <c r="AD374" s="1"/>
      <c r="AI374" t="str">
        <f t="shared" si="152"/>
        <v>Hartford</v>
      </c>
      <c r="AJ374" t="s">
        <v>3183</v>
      </c>
      <c r="AK374" s="150">
        <v>2</v>
      </c>
      <c r="AN374" s="91">
        <v>23</v>
      </c>
      <c r="AO374" s="93">
        <v>17</v>
      </c>
      <c r="AP374" s="93">
        <v>65</v>
      </c>
      <c r="AQ374" s="100">
        <v>31670</v>
      </c>
      <c r="AR374" s="100">
        <f t="shared" si="157"/>
        <v>23017</v>
      </c>
      <c r="AS374" t="s">
        <v>1753</v>
      </c>
      <c r="AT374" s="103">
        <f t="shared" si="158"/>
        <v>2331670</v>
      </c>
      <c r="AW374">
        <v>45.1</v>
      </c>
      <c r="AX374">
        <v>1.21</v>
      </c>
      <c r="AY374">
        <v>43.89</v>
      </c>
      <c r="BF374" s="107"/>
      <c r="BG374" s="107"/>
      <c r="BH374" s="107"/>
      <c r="BI374" s="107"/>
      <c r="BJ374" s="107"/>
      <c r="BV374" s="1">
        <v>0</v>
      </c>
    </row>
    <row r="375" spans="1:74" hidden="1" outlineLevel="1">
      <c r="A375" t="s">
        <v>1674</v>
      </c>
      <c r="B375" s="9" t="s">
        <v>980</v>
      </c>
      <c r="C375" s="1">
        <f t="shared" si="159"/>
        <v>14</v>
      </c>
      <c r="D375" s="7">
        <f t="shared" si="153"/>
        <v>5</v>
      </c>
      <c r="E375" s="7">
        <f t="shared" si="154"/>
        <v>4</v>
      </c>
      <c r="F375" s="7">
        <f t="shared" si="155"/>
        <v>1</v>
      </c>
      <c r="G375" s="7">
        <f t="shared" si="151"/>
        <v>2</v>
      </c>
      <c r="H375" s="48">
        <f t="shared" si="156"/>
        <v>1</v>
      </c>
      <c r="I375" s="163">
        <f t="shared" si="160"/>
        <v>7.1428571428571425E-2</v>
      </c>
      <c r="J375" s="8"/>
      <c r="K375" s="2">
        <f t="shared" si="161"/>
        <v>0</v>
      </c>
      <c r="L375" s="2">
        <f t="shared" si="162"/>
        <v>7.1428571428571425E-2</v>
      </c>
      <c r="M375" s="2">
        <f t="shared" si="163"/>
        <v>0.35714285714285715</v>
      </c>
      <c r="N375" s="2"/>
      <c r="O375" s="2">
        <f t="shared" si="164"/>
        <v>0.5714285714285714</v>
      </c>
      <c r="P375" s="1"/>
      <c r="Q375" s="1">
        <v>1</v>
      </c>
      <c r="R375" s="1">
        <v>5</v>
      </c>
      <c r="S375" s="1">
        <v>4</v>
      </c>
      <c r="T375" s="1">
        <v>4</v>
      </c>
      <c r="U375" s="1"/>
      <c r="V375" s="144"/>
      <c r="W375" s="1"/>
      <c r="X375" s="1"/>
      <c r="Y375" s="1">
        <v>0</v>
      </c>
      <c r="Z375" s="1">
        <v>0</v>
      </c>
      <c r="AA375" s="1"/>
      <c r="AB375" s="1"/>
      <c r="AC375" s="1"/>
      <c r="AD375" s="1"/>
      <c r="AI375" t="str">
        <f t="shared" si="152"/>
        <v>Hartland</v>
      </c>
      <c r="AJ375" t="s">
        <v>419</v>
      </c>
      <c r="AK375" s="150">
        <v>2</v>
      </c>
      <c r="AN375" s="91">
        <v>23</v>
      </c>
      <c r="AO375" s="93">
        <v>25</v>
      </c>
      <c r="AP375" s="93">
        <v>70</v>
      </c>
      <c r="AQ375" s="100">
        <v>31740</v>
      </c>
      <c r="AR375" s="100">
        <f t="shared" si="157"/>
        <v>23025</v>
      </c>
      <c r="AS375" t="s">
        <v>1753</v>
      </c>
      <c r="AT375" s="103">
        <f t="shared" si="158"/>
        <v>2331740</v>
      </c>
      <c r="AW375">
        <v>42.82</v>
      </c>
      <c r="AX375">
        <v>5.76</v>
      </c>
      <c r="AY375">
        <v>37.07</v>
      </c>
      <c r="BF375" s="107"/>
      <c r="BG375" s="107"/>
      <c r="BH375" s="107"/>
      <c r="BI375" s="107"/>
      <c r="BJ375" s="107"/>
      <c r="BV375" s="1">
        <v>0</v>
      </c>
    </row>
    <row r="376" spans="1:74" hidden="1" outlineLevel="1">
      <c r="A376" t="s">
        <v>1338</v>
      </c>
      <c r="B376" s="9" t="s">
        <v>980</v>
      </c>
      <c r="C376" s="1">
        <f t="shared" si="159"/>
        <v>0</v>
      </c>
      <c r="D376" s="7" t="e">
        <f t="shared" si="153"/>
        <v>#N/A</v>
      </c>
      <c r="E376" s="7" t="e">
        <f t="shared" si="154"/>
        <v>#N/A</v>
      </c>
      <c r="F376" s="7">
        <f t="shared" si="155"/>
        <v>0</v>
      </c>
      <c r="G376" s="7">
        <f t="shared" si="151"/>
        <v>0</v>
      </c>
      <c r="H376" s="48" t="e">
        <f t="shared" si="156"/>
        <v>#NUM!</v>
      </c>
      <c r="I376" s="163" t="e">
        <f t="shared" si="160"/>
        <v>#NUM!</v>
      </c>
      <c r="J376" s="8"/>
      <c r="K376" s="2" t="str">
        <f t="shared" si="161"/>
        <v>-</v>
      </c>
      <c r="L376" s="2" t="str">
        <f t="shared" si="162"/>
        <v>-</v>
      </c>
      <c r="M376" s="2" t="str">
        <f t="shared" si="163"/>
        <v>-</v>
      </c>
      <c r="N376" s="2"/>
      <c r="O376" s="2" t="str">
        <f t="shared" si="164"/>
        <v>-</v>
      </c>
      <c r="P376" s="1"/>
      <c r="Q376" s="1"/>
      <c r="R376" s="1"/>
      <c r="S376" s="1"/>
      <c r="T376" s="1"/>
      <c r="U376" s="1"/>
      <c r="V376" s="144"/>
      <c r="W376" s="1"/>
      <c r="X376" s="1"/>
      <c r="Y376" s="1"/>
      <c r="Z376" s="1"/>
      <c r="AA376" s="1"/>
      <c r="AB376" s="1"/>
      <c r="AC376" s="1"/>
      <c r="AD376" s="1"/>
      <c r="AI376" t="str">
        <f t="shared" si="152"/>
        <v>Haynesville</v>
      </c>
      <c r="AJ376" t="s">
        <v>2958</v>
      </c>
      <c r="AK376" s="150">
        <v>2</v>
      </c>
      <c r="AN376" s="91">
        <v>23</v>
      </c>
      <c r="AO376" s="93">
        <v>3</v>
      </c>
      <c r="AP376" s="93">
        <v>135</v>
      </c>
      <c r="AQ376" s="100">
        <v>32195</v>
      </c>
      <c r="AR376" s="100">
        <f t="shared" si="157"/>
        <v>23003</v>
      </c>
      <c r="AS376" t="s">
        <v>1753</v>
      </c>
      <c r="AT376" s="103">
        <f t="shared" si="158"/>
        <v>2332195</v>
      </c>
      <c r="AW376">
        <v>41.46</v>
      </c>
      <c r="AX376">
        <v>0.47</v>
      </c>
      <c r="AY376">
        <v>40.99</v>
      </c>
      <c r="BF376" s="107"/>
      <c r="BG376" s="107"/>
      <c r="BH376" s="107"/>
      <c r="BI376" s="107"/>
      <c r="BJ376" s="107"/>
      <c r="BV376" s="1"/>
    </row>
    <row r="377" spans="1:74" hidden="1" outlineLevel="1">
      <c r="A377" t="s">
        <v>2904</v>
      </c>
      <c r="B377" s="9" t="s">
        <v>980</v>
      </c>
      <c r="C377" s="1">
        <f t="shared" si="159"/>
        <v>12</v>
      </c>
      <c r="D377" s="7">
        <f t="shared" si="153"/>
        <v>3</v>
      </c>
      <c r="E377" s="7">
        <f t="shared" si="154"/>
        <v>3</v>
      </c>
      <c r="F377" s="7">
        <f t="shared" si="155"/>
        <v>1</v>
      </c>
      <c r="G377" s="7">
        <f t="shared" si="151"/>
        <v>2</v>
      </c>
      <c r="H377" s="48">
        <f t="shared" si="156"/>
        <v>2</v>
      </c>
      <c r="I377" s="163">
        <f t="shared" si="160"/>
        <v>0.16666666666666666</v>
      </c>
      <c r="J377" s="8"/>
      <c r="K377" s="2">
        <f t="shared" si="161"/>
        <v>0</v>
      </c>
      <c r="L377" s="2">
        <f t="shared" si="162"/>
        <v>0</v>
      </c>
      <c r="M377" s="2">
        <f t="shared" si="163"/>
        <v>0.58333333333333337</v>
      </c>
      <c r="N377" s="2"/>
      <c r="O377" s="2">
        <f t="shared" si="164"/>
        <v>0.41666666666666663</v>
      </c>
      <c r="P377" s="1"/>
      <c r="Q377" s="1">
        <v>0</v>
      </c>
      <c r="R377" s="1">
        <v>7</v>
      </c>
      <c r="S377" s="1">
        <v>5</v>
      </c>
      <c r="T377" s="1">
        <v>0</v>
      </c>
      <c r="U377" s="1"/>
      <c r="V377" s="144"/>
      <c r="W377" s="1"/>
      <c r="X377" s="1"/>
      <c r="Y377" s="1">
        <v>0</v>
      </c>
      <c r="Z377" s="1">
        <v>0</v>
      </c>
      <c r="AA377" s="1"/>
      <c r="AB377" s="1"/>
      <c r="AC377" s="1"/>
      <c r="AD377" s="1"/>
      <c r="AI377" t="str">
        <f t="shared" si="152"/>
        <v>Hebron</v>
      </c>
      <c r="AJ377" t="s">
        <v>3183</v>
      </c>
      <c r="AK377" s="150">
        <v>2</v>
      </c>
      <c r="AN377" s="91">
        <v>23</v>
      </c>
      <c r="AO377" s="93">
        <v>17</v>
      </c>
      <c r="AP377" s="93">
        <v>70</v>
      </c>
      <c r="AQ377" s="100">
        <v>32370</v>
      </c>
      <c r="AR377" s="100">
        <f t="shared" si="157"/>
        <v>23017</v>
      </c>
      <c r="AS377" t="s">
        <v>1753</v>
      </c>
      <c r="AT377" s="103">
        <f t="shared" si="158"/>
        <v>2332370</v>
      </c>
      <c r="AW377">
        <v>22.55</v>
      </c>
      <c r="AX377">
        <v>0.14000000000000001</v>
      </c>
      <c r="AY377">
        <v>22.42</v>
      </c>
      <c r="BF377" s="107"/>
      <c r="BG377" s="107"/>
      <c r="BH377" s="107"/>
      <c r="BI377" s="107"/>
      <c r="BJ377" s="107"/>
      <c r="BV377" s="1">
        <v>0</v>
      </c>
    </row>
    <row r="378" spans="1:74" hidden="1" outlineLevel="1">
      <c r="A378" t="s">
        <v>1377</v>
      </c>
      <c r="B378" s="9" t="s">
        <v>980</v>
      </c>
      <c r="C378" s="1">
        <f t="shared" si="159"/>
        <v>23</v>
      </c>
      <c r="D378" s="7">
        <f t="shared" si="153"/>
        <v>5</v>
      </c>
      <c r="E378" s="7">
        <f t="shared" si="154"/>
        <v>4</v>
      </c>
      <c r="F378" s="7">
        <f t="shared" si="155"/>
        <v>1</v>
      </c>
      <c r="G378" s="7">
        <f t="shared" si="151"/>
        <v>2</v>
      </c>
      <c r="H378" s="48">
        <f t="shared" si="156"/>
        <v>5</v>
      </c>
      <c r="I378" s="163">
        <f t="shared" si="160"/>
        <v>0.21739130434782608</v>
      </c>
      <c r="J378" s="8"/>
      <c r="K378" s="2">
        <f t="shared" si="161"/>
        <v>0</v>
      </c>
      <c r="L378" s="2">
        <f t="shared" si="162"/>
        <v>4.3478260869565216E-2</v>
      </c>
      <c r="M378" s="2">
        <f t="shared" si="163"/>
        <v>0.52173913043478259</v>
      </c>
      <c r="N378" s="2"/>
      <c r="O378" s="2">
        <f t="shared" si="164"/>
        <v>0.43478260869565222</v>
      </c>
      <c r="P378" s="1"/>
      <c r="Q378" s="1">
        <v>1</v>
      </c>
      <c r="R378" s="1">
        <v>12</v>
      </c>
      <c r="S378" s="1">
        <v>7</v>
      </c>
      <c r="T378" s="1">
        <v>3</v>
      </c>
      <c r="U378" s="1"/>
      <c r="V378" s="144"/>
      <c r="W378" s="1"/>
      <c r="X378" s="1"/>
      <c r="Y378" s="1">
        <v>0</v>
      </c>
      <c r="Z378" s="1">
        <v>0</v>
      </c>
      <c r="AA378" s="1"/>
      <c r="AB378" s="1"/>
      <c r="AC378" s="1"/>
      <c r="AD378" s="1"/>
      <c r="AI378" t="str">
        <f t="shared" si="152"/>
        <v>Hermon</v>
      </c>
      <c r="AJ378" t="s">
        <v>883</v>
      </c>
      <c r="AK378" s="150">
        <v>2</v>
      </c>
      <c r="AN378" s="91">
        <v>23</v>
      </c>
      <c r="AO378" s="93">
        <v>19</v>
      </c>
      <c r="AP378" s="93">
        <v>145</v>
      </c>
      <c r="AQ378" s="100">
        <v>32510</v>
      </c>
      <c r="AR378" s="100">
        <f t="shared" si="157"/>
        <v>23019</v>
      </c>
      <c r="AS378" t="s">
        <v>1753</v>
      </c>
      <c r="AT378" s="103">
        <f t="shared" si="158"/>
        <v>2332510</v>
      </c>
      <c r="AW378">
        <v>36.79</v>
      </c>
      <c r="AX378">
        <v>0.86</v>
      </c>
      <c r="AY378">
        <v>35.92</v>
      </c>
      <c r="BF378" s="107"/>
      <c r="BG378" s="107"/>
      <c r="BH378" s="107"/>
      <c r="BI378" s="107"/>
      <c r="BJ378" s="107"/>
      <c r="BV378" s="1">
        <v>0</v>
      </c>
    </row>
    <row r="379" spans="1:74" hidden="1" outlineLevel="1">
      <c r="A379" t="s">
        <v>1465</v>
      </c>
      <c r="B379" s="9" t="s">
        <v>980</v>
      </c>
      <c r="C379" s="1">
        <f t="shared" si="159"/>
        <v>0</v>
      </c>
      <c r="D379" s="7" t="e">
        <f t="shared" si="153"/>
        <v>#N/A</v>
      </c>
      <c r="E379" s="7" t="e">
        <f t="shared" si="154"/>
        <v>#N/A</v>
      </c>
      <c r="F379" s="7">
        <f t="shared" si="155"/>
        <v>0</v>
      </c>
      <c r="G379" s="7">
        <f t="shared" si="151"/>
        <v>0</v>
      </c>
      <c r="H379" s="48" t="e">
        <f t="shared" si="156"/>
        <v>#NUM!</v>
      </c>
      <c r="I379" s="163" t="e">
        <f t="shared" si="160"/>
        <v>#NUM!</v>
      </c>
      <c r="J379" s="8"/>
      <c r="K379" s="2" t="str">
        <f t="shared" si="161"/>
        <v>-</v>
      </c>
      <c r="L379" s="2" t="str">
        <f t="shared" si="162"/>
        <v>-</v>
      </c>
      <c r="M379" s="2" t="str">
        <f t="shared" si="163"/>
        <v>-</v>
      </c>
      <c r="N379" s="2"/>
      <c r="O379" s="2" t="str">
        <f t="shared" si="164"/>
        <v>-</v>
      </c>
      <c r="P379" s="1"/>
      <c r="Q379" s="1"/>
      <c r="R379" s="1"/>
      <c r="S379" s="1"/>
      <c r="T379" s="1"/>
      <c r="U379" s="1"/>
      <c r="V379" s="144"/>
      <c r="W379" s="1"/>
      <c r="X379" s="1"/>
      <c r="Y379" s="1"/>
      <c r="Z379" s="1"/>
      <c r="AA379" s="1"/>
      <c r="AB379" s="1"/>
      <c r="AC379" s="1"/>
      <c r="AD379" s="1"/>
      <c r="AI379" t="str">
        <f t="shared" si="152"/>
        <v>Hersey</v>
      </c>
      <c r="AJ379" t="s">
        <v>2958</v>
      </c>
      <c r="AK379" s="150">
        <v>2</v>
      </c>
      <c r="AN379" s="91">
        <v>23</v>
      </c>
      <c r="AO379" s="93">
        <v>3</v>
      </c>
      <c r="AP379" s="93">
        <v>140</v>
      </c>
      <c r="AQ379" s="100">
        <v>32685</v>
      </c>
      <c r="AR379" s="100">
        <f t="shared" si="157"/>
        <v>23003</v>
      </c>
      <c r="AS379" t="s">
        <v>1753</v>
      </c>
      <c r="AT379" s="103">
        <f t="shared" si="158"/>
        <v>2332685</v>
      </c>
      <c r="AW379">
        <v>40.01</v>
      </c>
      <c r="AX379">
        <v>0.21</v>
      </c>
      <c r="AY379">
        <v>39.799999999999997</v>
      </c>
      <c r="BF379" s="107"/>
      <c r="BG379" s="107"/>
      <c r="BH379" s="107"/>
      <c r="BI379" s="107"/>
      <c r="BJ379" s="107"/>
      <c r="BV379" s="1"/>
    </row>
    <row r="380" spans="1:74" hidden="1" outlineLevel="1">
      <c r="A380" t="s">
        <v>363</v>
      </c>
      <c r="B380" s="9" t="s">
        <v>980</v>
      </c>
      <c r="C380" s="1">
        <f t="shared" si="159"/>
        <v>0</v>
      </c>
      <c r="D380" s="7">
        <f t="shared" si="153"/>
        <v>1</v>
      </c>
      <c r="E380" s="7">
        <f t="shared" si="154"/>
        <v>1</v>
      </c>
      <c r="F380" s="7">
        <f t="shared" si="155"/>
        <v>0</v>
      </c>
      <c r="G380" s="7">
        <f t="shared" si="151"/>
        <v>0</v>
      </c>
      <c r="H380" s="48">
        <f t="shared" si="156"/>
        <v>0</v>
      </c>
      <c r="I380" s="163" t="e">
        <f t="shared" si="160"/>
        <v>#DIV/0!</v>
      </c>
      <c r="J380" s="8"/>
      <c r="K380" s="2" t="str">
        <f t="shared" si="161"/>
        <v>-</v>
      </c>
      <c r="L380" s="2" t="str">
        <f t="shared" si="162"/>
        <v>-</v>
      </c>
      <c r="M380" s="2" t="str">
        <f t="shared" si="163"/>
        <v>-</v>
      </c>
      <c r="N380" s="2"/>
      <c r="O380" s="2" t="str">
        <f t="shared" si="164"/>
        <v>-</v>
      </c>
      <c r="P380" s="1"/>
      <c r="Q380" s="1">
        <v>0</v>
      </c>
      <c r="R380" s="1">
        <v>0</v>
      </c>
      <c r="S380" s="1">
        <v>0</v>
      </c>
      <c r="T380" s="1">
        <v>0</v>
      </c>
      <c r="U380" s="1"/>
      <c r="V380" s="144"/>
      <c r="W380" s="1"/>
      <c r="X380" s="1"/>
      <c r="Y380" s="1">
        <v>0</v>
      </c>
      <c r="Z380" s="1">
        <v>0</v>
      </c>
      <c r="AA380" s="1"/>
      <c r="AB380" s="1"/>
      <c r="AC380" s="1"/>
      <c r="AD380" s="1"/>
      <c r="AI380" t="str">
        <f t="shared" si="152"/>
        <v>Highland</v>
      </c>
      <c r="AJ380" t="s">
        <v>419</v>
      </c>
      <c r="AK380" s="150">
        <v>2</v>
      </c>
      <c r="AN380" s="91">
        <v>23</v>
      </c>
      <c r="AO380" s="93">
        <v>25</v>
      </c>
      <c r="AP380" s="93">
        <v>75</v>
      </c>
      <c r="AQ380" s="100">
        <v>32895</v>
      </c>
      <c r="AR380" s="100">
        <f t="shared" si="157"/>
        <v>23025</v>
      </c>
      <c r="AS380" t="s">
        <v>1112</v>
      </c>
      <c r="AT380" s="103">
        <f t="shared" si="158"/>
        <v>2332895</v>
      </c>
      <c r="AW380">
        <v>42.03</v>
      </c>
      <c r="AX380">
        <v>0.02</v>
      </c>
      <c r="AY380">
        <v>42.01</v>
      </c>
      <c r="BF380" s="107"/>
      <c r="BG380" s="107"/>
      <c r="BH380" s="107"/>
      <c r="BI380" s="107"/>
      <c r="BJ380" s="107"/>
      <c r="BV380" s="1">
        <v>0</v>
      </c>
    </row>
    <row r="381" spans="1:74" hidden="1" outlineLevel="1">
      <c r="A381" t="s">
        <v>2258</v>
      </c>
      <c r="B381" s="9" t="s">
        <v>980</v>
      </c>
      <c r="C381" s="1">
        <f t="shared" si="159"/>
        <v>5</v>
      </c>
      <c r="D381" s="7">
        <f t="shared" si="153"/>
        <v>5</v>
      </c>
      <c r="E381" s="7">
        <f t="shared" si="154"/>
        <v>1</v>
      </c>
      <c r="F381" s="7">
        <f t="shared" si="155"/>
        <v>2</v>
      </c>
      <c r="G381" s="7">
        <f t="shared" si="151"/>
        <v>2</v>
      </c>
      <c r="H381" s="48">
        <f t="shared" si="156"/>
        <v>1</v>
      </c>
      <c r="I381" s="163">
        <f t="shared" si="160"/>
        <v>0.2</v>
      </c>
      <c r="J381" s="8"/>
      <c r="K381" s="2">
        <f t="shared" si="161"/>
        <v>0</v>
      </c>
      <c r="L381" s="2">
        <f t="shared" si="162"/>
        <v>0.4</v>
      </c>
      <c r="M381" s="2">
        <f t="shared" si="163"/>
        <v>0.2</v>
      </c>
      <c r="N381" s="2"/>
      <c r="O381" s="2">
        <f t="shared" si="164"/>
        <v>0.39999999999999997</v>
      </c>
      <c r="P381" s="1"/>
      <c r="Q381" s="1">
        <v>2</v>
      </c>
      <c r="R381" s="1">
        <v>1</v>
      </c>
      <c r="S381" s="1">
        <v>1</v>
      </c>
      <c r="T381" s="1">
        <v>0</v>
      </c>
      <c r="U381" s="1"/>
      <c r="V381" s="144"/>
      <c r="W381" s="1"/>
      <c r="X381" s="1"/>
      <c r="Y381" s="1">
        <v>1</v>
      </c>
      <c r="Z381" s="1">
        <v>0</v>
      </c>
      <c r="AA381" s="1"/>
      <c r="AB381" s="1"/>
      <c r="AC381" s="1"/>
      <c r="AD381" s="1"/>
      <c r="AI381" t="str">
        <f t="shared" si="152"/>
        <v>Hiram</v>
      </c>
      <c r="AJ381" t="s">
        <v>3183</v>
      </c>
      <c r="AK381" s="150">
        <v>2</v>
      </c>
      <c r="AN381" s="91">
        <v>23</v>
      </c>
      <c r="AO381" s="93">
        <v>17</v>
      </c>
      <c r="AP381" s="93">
        <v>75</v>
      </c>
      <c r="AQ381" s="100">
        <v>33315</v>
      </c>
      <c r="AR381" s="100">
        <f t="shared" si="157"/>
        <v>23017</v>
      </c>
      <c r="AS381" t="s">
        <v>1753</v>
      </c>
      <c r="AT381" s="103">
        <f t="shared" si="158"/>
        <v>2333315</v>
      </c>
      <c r="AW381">
        <v>38.840000000000003</v>
      </c>
      <c r="AX381">
        <v>1.3</v>
      </c>
      <c r="AY381">
        <v>37.53</v>
      </c>
      <c r="BF381" s="107"/>
      <c r="BG381" s="107"/>
      <c r="BH381" s="107"/>
      <c r="BI381" s="107"/>
      <c r="BJ381" s="107"/>
      <c r="BV381" s="1">
        <v>0</v>
      </c>
    </row>
    <row r="382" spans="1:74" hidden="1" outlineLevel="1">
      <c r="A382" t="s">
        <v>982</v>
      </c>
      <c r="B382" s="9" t="s">
        <v>980</v>
      </c>
      <c r="C382" s="1">
        <f t="shared" si="159"/>
        <v>0</v>
      </c>
      <c r="D382" s="7" t="e">
        <f t="shared" si="153"/>
        <v>#N/A</v>
      </c>
      <c r="E382" s="7" t="e">
        <f t="shared" si="154"/>
        <v>#N/A</v>
      </c>
      <c r="F382" s="7">
        <f t="shared" si="155"/>
        <v>0</v>
      </c>
      <c r="G382" s="7">
        <f t="shared" si="151"/>
        <v>0</v>
      </c>
      <c r="H382" s="48" t="e">
        <f t="shared" si="156"/>
        <v>#NUM!</v>
      </c>
      <c r="I382" s="163" t="e">
        <f t="shared" si="160"/>
        <v>#NUM!</v>
      </c>
      <c r="J382" s="8"/>
      <c r="K382" s="2" t="str">
        <f t="shared" si="161"/>
        <v>-</v>
      </c>
      <c r="L382" s="2" t="str">
        <f t="shared" si="162"/>
        <v>-</v>
      </c>
      <c r="M382" s="2" t="str">
        <f t="shared" si="163"/>
        <v>-</v>
      </c>
      <c r="N382" s="2"/>
      <c r="O382" s="2" t="str">
        <f t="shared" si="164"/>
        <v>-</v>
      </c>
      <c r="P382" s="1"/>
      <c r="Q382" s="1"/>
      <c r="R382" s="1"/>
      <c r="S382" s="1"/>
      <c r="T382" s="1"/>
      <c r="U382" s="1"/>
      <c r="V382" s="144"/>
      <c r="W382" s="1"/>
      <c r="X382" s="1"/>
      <c r="Y382" s="1"/>
      <c r="Z382" s="1"/>
      <c r="AA382" s="1"/>
      <c r="AB382" s="1"/>
      <c r="AC382" s="1"/>
      <c r="AD382" s="1"/>
      <c r="AI382" t="str">
        <f t="shared" si="152"/>
        <v>Hodgdon</v>
      </c>
      <c r="AJ382" t="s">
        <v>2958</v>
      </c>
      <c r="AK382" s="150">
        <v>2</v>
      </c>
      <c r="AN382" s="91">
        <v>23</v>
      </c>
      <c r="AO382" s="93">
        <v>3</v>
      </c>
      <c r="AP382" s="93">
        <v>145</v>
      </c>
      <c r="AQ382" s="100">
        <v>33385</v>
      </c>
      <c r="AR382" s="100">
        <f t="shared" si="157"/>
        <v>23003</v>
      </c>
      <c r="AS382" t="s">
        <v>1753</v>
      </c>
      <c r="AT382" s="103">
        <f t="shared" si="158"/>
        <v>2333385</v>
      </c>
      <c r="AW382">
        <v>39.82</v>
      </c>
      <c r="AX382">
        <v>0.15</v>
      </c>
      <c r="AY382">
        <v>39.68</v>
      </c>
      <c r="BF382" s="107"/>
      <c r="BG382" s="107"/>
      <c r="BH382" s="107"/>
      <c r="BI382" s="107"/>
      <c r="BJ382" s="107"/>
      <c r="BV382" s="1"/>
    </row>
    <row r="383" spans="1:74" hidden="1" outlineLevel="1">
      <c r="A383" t="s">
        <v>1382</v>
      </c>
      <c r="B383" s="9" t="s">
        <v>980</v>
      </c>
      <c r="C383" s="1">
        <f t="shared" si="159"/>
        <v>10</v>
      </c>
      <c r="D383" s="7">
        <f t="shared" si="153"/>
        <v>6</v>
      </c>
      <c r="E383" s="7">
        <f t="shared" si="154"/>
        <v>3</v>
      </c>
      <c r="F383" s="7">
        <f t="shared" si="155"/>
        <v>1</v>
      </c>
      <c r="G383" s="7">
        <f t="shared" si="151"/>
        <v>3</v>
      </c>
      <c r="H383" s="48">
        <f t="shared" si="156"/>
        <v>3</v>
      </c>
      <c r="I383" s="163">
        <f t="shared" si="160"/>
        <v>0.3</v>
      </c>
      <c r="J383" s="8"/>
      <c r="K383" s="2">
        <f t="shared" si="161"/>
        <v>0</v>
      </c>
      <c r="L383" s="2">
        <f t="shared" si="162"/>
        <v>0.1</v>
      </c>
      <c r="M383" s="2">
        <f t="shared" si="163"/>
        <v>0.5</v>
      </c>
      <c r="N383" s="2"/>
      <c r="O383" s="2">
        <f t="shared" si="164"/>
        <v>0.4</v>
      </c>
      <c r="P383" s="1"/>
      <c r="Q383" s="1">
        <v>1</v>
      </c>
      <c r="R383" s="1">
        <v>5</v>
      </c>
      <c r="S383" s="1">
        <v>1</v>
      </c>
      <c r="T383" s="1">
        <v>2</v>
      </c>
      <c r="U383" s="1"/>
      <c r="V383" s="144"/>
      <c r="W383" s="1"/>
      <c r="X383" s="1"/>
      <c r="Y383" s="1">
        <v>1</v>
      </c>
      <c r="Z383" s="1">
        <v>0</v>
      </c>
      <c r="AA383" s="1"/>
      <c r="AB383" s="1"/>
      <c r="AC383" s="1"/>
      <c r="AD383" s="1"/>
      <c r="AI383" t="str">
        <f t="shared" si="152"/>
        <v>Holden</v>
      </c>
      <c r="AJ383" t="s">
        <v>883</v>
      </c>
      <c r="AK383" s="150">
        <v>2</v>
      </c>
      <c r="AN383" s="91">
        <v>23</v>
      </c>
      <c r="AO383" s="93">
        <v>19</v>
      </c>
      <c r="AP383" s="93">
        <v>150</v>
      </c>
      <c r="AQ383" s="100">
        <v>33490</v>
      </c>
      <c r="AR383" s="100">
        <f t="shared" si="157"/>
        <v>23019</v>
      </c>
      <c r="AS383" t="s">
        <v>1753</v>
      </c>
      <c r="AT383" s="103">
        <f t="shared" si="158"/>
        <v>2333490</v>
      </c>
      <c r="AW383">
        <v>32.11</v>
      </c>
      <c r="AX383">
        <v>1.19</v>
      </c>
      <c r="AY383">
        <v>30.91</v>
      </c>
      <c r="BF383" s="107"/>
      <c r="BG383" s="107"/>
      <c r="BH383" s="107"/>
      <c r="BI383" s="107"/>
      <c r="BJ383" s="107"/>
      <c r="BV383" s="1">
        <v>0</v>
      </c>
    </row>
    <row r="384" spans="1:74" hidden="1" outlineLevel="1">
      <c r="A384" t="s">
        <v>1351</v>
      </c>
      <c r="B384" s="9" t="s">
        <v>980</v>
      </c>
      <c r="C384" s="1">
        <f t="shared" si="159"/>
        <v>32</v>
      </c>
      <c r="D384" s="7">
        <f t="shared" si="153"/>
        <v>4</v>
      </c>
      <c r="E384" s="7">
        <f t="shared" si="154"/>
        <v>4</v>
      </c>
      <c r="F384" s="7">
        <f t="shared" si="155"/>
        <v>1</v>
      </c>
      <c r="G384" s="7">
        <f t="shared" si="151"/>
        <v>2</v>
      </c>
      <c r="H384" s="48">
        <f t="shared" si="156"/>
        <v>3</v>
      </c>
      <c r="I384" s="163">
        <f t="shared" si="160"/>
        <v>9.375E-2</v>
      </c>
      <c r="J384" s="8"/>
      <c r="K384" s="2">
        <f t="shared" si="161"/>
        <v>0</v>
      </c>
      <c r="L384" s="2">
        <f t="shared" si="162"/>
        <v>0</v>
      </c>
      <c r="M384" s="2">
        <f t="shared" si="163"/>
        <v>0.4375</v>
      </c>
      <c r="N384" s="2"/>
      <c r="O384" s="2">
        <f t="shared" si="164"/>
        <v>0.5625</v>
      </c>
      <c r="P384" s="1"/>
      <c r="Q384" s="1">
        <v>0</v>
      </c>
      <c r="R384" s="1">
        <v>14</v>
      </c>
      <c r="S384" s="1">
        <v>11</v>
      </c>
      <c r="T384" s="1">
        <v>7</v>
      </c>
      <c r="U384" s="1"/>
      <c r="V384" s="144"/>
      <c r="W384" s="1"/>
      <c r="X384" s="1"/>
      <c r="Y384" s="1">
        <v>0</v>
      </c>
      <c r="Z384" s="1">
        <v>0</v>
      </c>
      <c r="AA384" s="1"/>
      <c r="AB384" s="1"/>
      <c r="AC384" s="1"/>
      <c r="AD384" s="1"/>
      <c r="AI384" t="str">
        <f t="shared" si="152"/>
        <v>Hollis</v>
      </c>
      <c r="AJ384" t="s">
        <v>959</v>
      </c>
      <c r="AK384" s="150">
        <v>1</v>
      </c>
      <c r="AN384" s="91">
        <v>23</v>
      </c>
      <c r="AO384" s="93">
        <v>31</v>
      </c>
      <c r="AP384" s="93">
        <v>50</v>
      </c>
      <c r="AQ384" s="100">
        <v>33665</v>
      </c>
      <c r="AR384" s="100">
        <f t="shared" si="157"/>
        <v>23031</v>
      </c>
      <c r="AS384" t="s">
        <v>1753</v>
      </c>
      <c r="AT384" s="103">
        <f t="shared" si="158"/>
        <v>2333665</v>
      </c>
      <c r="AW384">
        <v>32.93</v>
      </c>
      <c r="AX384">
        <v>0.92</v>
      </c>
      <c r="AY384">
        <v>32.020000000000003</v>
      </c>
      <c r="BF384" s="107"/>
      <c r="BG384" s="107"/>
      <c r="BH384" s="107"/>
      <c r="BI384" s="107"/>
      <c r="BJ384" s="107"/>
      <c r="BV384" s="1">
        <v>0</v>
      </c>
    </row>
    <row r="385" spans="1:74" hidden="1" outlineLevel="1">
      <c r="A385" t="s">
        <v>765</v>
      </c>
      <c r="B385" s="9" t="s">
        <v>980</v>
      </c>
      <c r="C385" s="1">
        <f t="shared" si="159"/>
        <v>13</v>
      </c>
      <c r="D385" s="7">
        <f t="shared" si="153"/>
        <v>4</v>
      </c>
      <c r="E385" s="7">
        <f t="shared" si="154"/>
        <v>4</v>
      </c>
      <c r="F385" s="7">
        <f t="shared" si="155"/>
        <v>1</v>
      </c>
      <c r="G385" s="7">
        <f t="shared" si="151"/>
        <v>1</v>
      </c>
      <c r="H385" s="48">
        <f t="shared" si="156"/>
        <v>0</v>
      </c>
      <c r="I385" s="163">
        <f t="shared" si="160"/>
        <v>0</v>
      </c>
      <c r="J385" s="8"/>
      <c r="K385" s="2">
        <f t="shared" si="161"/>
        <v>0</v>
      </c>
      <c r="L385" s="2">
        <f t="shared" si="162"/>
        <v>0</v>
      </c>
      <c r="M385" s="2">
        <f t="shared" si="163"/>
        <v>0.38461538461538464</v>
      </c>
      <c r="N385" s="2"/>
      <c r="O385" s="2">
        <f t="shared" si="164"/>
        <v>0.61538461538461542</v>
      </c>
      <c r="P385" s="1"/>
      <c r="Q385" s="1">
        <v>0</v>
      </c>
      <c r="R385" s="1">
        <v>5</v>
      </c>
      <c r="S385" s="1">
        <v>5</v>
      </c>
      <c r="T385" s="1">
        <v>3</v>
      </c>
      <c r="U385" s="1"/>
      <c r="V385" s="144"/>
      <c r="W385" s="1"/>
      <c r="X385" s="1"/>
      <c r="Y385" s="1">
        <v>0</v>
      </c>
      <c r="Z385" s="1">
        <v>0</v>
      </c>
      <c r="AA385" s="1"/>
      <c r="AB385" s="1"/>
      <c r="AC385" s="1"/>
      <c r="AD385" s="1"/>
      <c r="AI385" t="str">
        <f t="shared" si="152"/>
        <v>Hope</v>
      </c>
      <c r="AJ385" t="s">
        <v>802</v>
      </c>
      <c r="AK385" s="150">
        <v>1</v>
      </c>
      <c r="AN385" s="91">
        <v>23</v>
      </c>
      <c r="AO385" s="93">
        <v>13</v>
      </c>
      <c r="AP385" s="93">
        <v>25</v>
      </c>
      <c r="AQ385" s="100">
        <v>33840</v>
      </c>
      <c r="AR385" s="100">
        <f t="shared" si="157"/>
        <v>23013</v>
      </c>
      <c r="AS385" t="s">
        <v>1753</v>
      </c>
      <c r="AT385" s="103">
        <f t="shared" si="158"/>
        <v>2333840</v>
      </c>
      <c r="AW385">
        <v>23.8</v>
      </c>
      <c r="AX385">
        <v>1.96</v>
      </c>
      <c r="AY385">
        <v>21.84</v>
      </c>
      <c r="BF385" s="107"/>
      <c r="BG385" s="107"/>
      <c r="BH385" s="107"/>
      <c r="BI385" s="107"/>
      <c r="BJ385" s="107"/>
      <c r="BV385" s="1">
        <v>0</v>
      </c>
    </row>
    <row r="386" spans="1:74" hidden="1" outlineLevel="1">
      <c r="A386" t="s">
        <v>2371</v>
      </c>
      <c r="B386" s="9" t="s">
        <v>980</v>
      </c>
      <c r="C386" s="1">
        <f t="shared" si="159"/>
        <v>0</v>
      </c>
      <c r="D386" s="7" t="e">
        <f t="shared" si="153"/>
        <v>#N/A</v>
      </c>
      <c r="E386" s="7" t="e">
        <f t="shared" si="154"/>
        <v>#N/A</v>
      </c>
      <c r="F386" s="7">
        <f t="shared" si="155"/>
        <v>0</v>
      </c>
      <c r="G386" s="7">
        <f t="shared" ref="G386:G449" si="165">IF(S386&gt;0,RANK(S386,(P386:AD386)),0)</f>
        <v>0</v>
      </c>
      <c r="H386" s="48" t="e">
        <f t="shared" si="156"/>
        <v>#NUM!</v>
      </c>
      <c r="I386" s="163" t="e">
        <f t="shared" si="160"/>
        <v>#NUM!</v>
      </c>
      <c r="J386" s="8"/>
      <c r="K386" s="2" t="str">
        <f t="shared" si="161"/>
        <v>-</v>
      </c>
      <c r="L386" s="2" t="str">
        <f t="shared" si="162"/>
        <v>-</v>
      </c>
      <c r="M386" s="2" t="str">
        <f t="shared" si="163"/>
        <v>-</v>
      </c>
      <c r="N386" s="2"/>
      <c r="O386" s="2" t="str">
        <f t="shared" si="164"/>
        <v>-</v>
      </c>
      <c r="P386" s="1"/>
      <c r="Q386" s="1"/>
      <c r="R386" s="1"/>
      <c r="S386" s="1"/>
      <c r="T386" s="1"/>
      <c r="U386" s="1"/>
      <c r="V386" s="144"/>
      <c r="W386" s="1"/>
      <c r="X386" s="1"/>
      <c r="Y386" s="1"/>
      <c r="Z386" s="1"/>
      <c r="AA386" s="1"/>
      <c r="AB386" s="1"/>
      <c r="AC386" s="1"/>
      <c r="AD386" s="1"/>
      <c r="AI386" t="str">
        <f t="shared" si="152"/>
        <v>Houlton</v>
      </c>
      <c r="AJ386" t="s">
        <v>2958</v>
      </c>
      <c r="AK386" s="150">
        <v>2</v>
      </c>
      <c r="AN386" s="91">
        <v>23</v>
      </c>
      <c r="AO386" s="93">
        <v>3</v>
      </c>
      <c r="AP386" s="93">
        <v>150</v>
      </c>
      <c r="AQ386" s="100">
        <v>33980</v>
      </c>
      <c r="AR386" s="100">
        <f t="shared" si="157"/>
        <v>23003</v>
      </c>
      <c r="AS386" t="s">
        <v>1753</v>
      </c>
      <c r="AT386" s="103">
        <f t="shared" si="158"/>
        <v>2333980</v>
      </c>
      <c r="AW386">
        <v>36.76</v>
      </c>
      <c r="AX386">
        <v>0.01</v>
      </c>
      <c r="AY386">
        <v>36.75</v>
      </c>
      <c r="BF386" s="107"/>
      <c r="BG386" s="107"/>
      <c r="BH386" s="107"/>
      <c r="BI386" s="107"/>
      <c r="BJ386" s="107"/>
      <c r="BV386" s="1"/>
    </row>
    <row r="387" spans="1:74" hidden="1" outlineLevel="1">
      <c r="A387" t="s">
        <v>1525</v>
      </c>
      <c r="B387" s="9" t="s">
        <v>980</v>
      </c>
      <c r="C387" s="1">
        <f t="shared" si="159"/>
        <v>2</v>
      </c>
      <c r="D387" s="7">
        <f t="shared" si="153"/>
        <v>2</v>
      </c>
      <c r="E387" s="7">
        <f t="shared" si="154"/>
        <v>2</v>
      </c>
      <c r="F387" s="7">
        <f t="shared" si="155"/>
        <v>1</v>
      </c>
      <c r="G387" s="7">
        <f t="shared" si="165"/>
        <v>0</v>
      </c>
      <c r="H387" s="48">
        <f t="shared" si="156"/>
        <v>2</v>
      </c>
      <c r="I387" s="163">
        <f t="shared" si="160"/>
        <v>1</v>
      </c>
      <c r="J387" s="8"/>
      <c r="K387" s="2">
        <f t="shared" si="161"/>
        <v>0</v>
      </c>
      <c r="L387" s="2">
        <f t="shared" si="162"/>
        <v>0</v>
      </c>
      <c r="M387" s="2">
        <f t="shared" si="163"/>
        <v>1</v>
      </c>
      <c r="N387" s="2"/>
      <c r="O387" s="2">
        <f t="shared" si="164"/>
        <v>0</v>
      </c>
      <c r="P387" s="1"/>
      <c r="Q387" s="1">
        <v>0</v>
      </c>
      <c r="R387" s="1">
        <v>2</v>
      </c>
      <c r="S387" s="1">
        <v>0</v>
      </c>
      <c r="T387" s="1">
        <v>0</v>
      </c>
      <c r="U387" s="1"/>
      <c r="V387" s="144"/>
      <c r="W387" s="1"/>
      <c r="X387" s="1"/>
      <c r="Y387" s="1">
        <v>0</v>
      </c>
      <c r="Z387" s="1">
        <v>0</v>
      </c>
      <c r="AA387" s="1"/>
      <c r="AB387" s="1"/>
      <c r="AC387" s="1"/>
      <c r="AD387" s="1"/>
      <c r="AI387" t="str">
        <f t="shared" si="152"/>
        <v>Howland</v>
      </c>
      <c r="AJ387" t="s">
        <v>883</v>
      </c>
      <c r="AK387" s="150">
        <v>2</v>
      </c>
      <c r="AN387" s="91">
        <v>23</v>
      </c>
      <c r="AO387" s="93">
        <v>19</v>
      </c>
      <c r="AP387" s="93">
        <v>155</v>
      </c>
      <c r="AQ387" s="100">
        <v>34190</v>
      </c>
      <c r="AR387" s="100">
        <f t="shared" si="157"/>
        <v>23019</v>
      </c>
      <c r="AS387" t="s">
        <v>1753</v>
      </c>
      <c r="AT387" s="103">
        <f t="shared" si="158"/>
        <v>2334190</v>
      </c>
      <c r="AW387">
        <v>35.340000000000003</v>
      </c>
      <c r="AX387">
        <v>0.7</v>
      </c>
      <c r="AY387">
        <v>34.65</v>
      </c>
      <c r="BF387" s="107"/>
      <c r="BG387" s="107"/>
      <c r="BH387" s="107"/>
      <c r="BI387" s="107"/>
      <c r="BJ387" s="107"/>
      <c r="BV387" s="1">
        <v>0</v>
      </c>
    </row>
    <row r="388" spans="1:74" hidden="1" outlineLevel="1">
      <c r="A388" t="s">
        <v>1419</v>
      </c>
      <c r="B388" s="9" t="s">
        <v>980</v>
      </c>
      <c r="C388" s="1">
        <f t="shared" si="159"/>
        <v>1</v>
      </c>
      <c r="D388" s="7">
        <f t="shared" si="153"/>
        <v>2</v>
      </c>
      <c r="E388" s="7">
        <f t="shared" si="154"/>
        <v>2</v>
      </c>
      <c r="F388" s="7">
        <f t="shared" si="155"/>
        <v>1</v>
      </c>
      <c r="G388" s="7">
        <f t="shared" si="165"/>
        <v>0</v>
      </c>
      <c r="H388" s="48">
        <f t="shared" si="156"/>
        <v>1</v>
      </c>
      <c r="I388" s="163">
        <f t="shared" si="160"/>
        <v>1</v>
      </c>
      <c r="J388" s="8"/>
      <c r="K388" s="2">
        <f t="shared" si="161"/>
        <v>0</v>
      </c>
      <c r="L388" s="2">
        <f t="shared" si="162"/>
        <v>0</v>
      </c>
      <c r="M388" s="2">
        <f t="shared" si="163"/>
        <v>1</v>
      </c>
      <c r="N388" s="2"/>
      <c r="O388" s="2">
        <f t="shared" si="164"/>
        <v>0</v>
      </c>
      <c r="P388" s="1"/>
      <c r="Q388" s="1">
        <v>0</v>
      </c>
      <c r="R388" s="1">
        <v>1</v>
      </c>
      <c r="S388" s="1">
        <v>0</v>
      </c>
      <c r="T388" s="1">
        <v>0</v>
      </c>
      <c r="U388" s="1"/>
      <c r="V388" s="144"/>
      <c r="W388" s="1"/>
      <c r="X388" s="1"/>
      <c r="Y388" s="1">
        <v>0</v>
      </c>
      <c r="Z388" s="1">
        <v>0</v>
      </c>
      <c r="AA388" s="1"/>
      <c r="AB388" s="1"/>
      <c r="AC388" s="1"/>
      <c r="AD388" s="1"/>
      <c r="AI388" t="str">
        <f t="shared" si="152"/>
        <v>Hudson</v>
      </c>
      <c r="AJ388" t="s">
        <v>883</v>
      </c>
      <c r="AK388" s="150">
        <v>2</v>
      </c>
      <c r="AN388" s="91">
        <v>23</v>
      </c>
      <c r="AO388" s="93">
        <v>19</v>
      </c>
      <c r="AP388" s="93">
        <v>160</v>
      </c>
      <c r="AQ388" s="100">
        <v>34365</v>
      </c>
      <c r="AR388" s="100">
        <f t="shared" si="157"/>
        <v>23019</v>
      </c>
      <c r="AS388" t="s">
        <v>1753</v>
      </c>
      <c r="AT388" s="103">
        <f t="shared" si="158"/>
        <v>2334365</v>
      </c>
      <c r="AW388">
        <v>40.19</v>
      </c>
      <c r="AX388">
        <v>2.38</v>
      </c>
      <c r="AY388">
        <v>37.81</v>
      </c>
      <c r="BF388" s="107"/>
      <c r="BG388" s="107"/>
      <c r="BH388" s="107"/>
      <c r="BI388" s="107"/>
      <c r="BJ388" s="107"/>
      <c r="BV388" s="1">
        <v>0</v>
      </c>
    </row>
    <row r="389" spans="1:74" hidden="1" outlineLevel="1">
      <c r="A389" s="34" t="s">
        <v>220</v>
      </c>
      <c r="B389" s="9" t="s">
        <v>980</v>
      </c>
      <c r="C389" s="1">
        <f t="shared" si="159"/>
        <v>0</v>
      </c>
      <c r="D389" s="7" t="e">
        <f t="shared" si="153"/>
        <v>#N/A</v>
      </c>
      <c r="E389" s="7" t="e">
        <f t="shared" si="154"/>
        <v>#N/A</v>
      </c>
      <c r="F389" s="7">
        <f t="shared" si="155"/>
        <v>0</v>
      </c>
      <c r="G389" s="7">
        <f t="shared" si="165"/>
        <v>0</v>
      </c>
      <c r="H389" s="48" t="e">
        <f t="shared" si="156"/>
        <v>#NUM!</v>
      </c>
      <c r="I389" s="163" t="e">
        <f t="shared" si="160"/>
        <v>#NUM!</v>
      </c>
      <c r="J389" s="8"/>
      <c r="K389" s="2" t="str">
        <f t="shared" si="161"/>
        <v>-</v>
      </c>
      <c r="L389" s="2" t="str">
        <f t="shared" si="162"/>
        <v>-</v>
      </c>
      <c r="M389" s="2" t="str">
        <f t="shared" si="163"/>
        <v>-</v>
      </c>
      <c r="N389" s="2"/>
      <c r="O389" s="2" t="str">
        <f t="shared" si="164"/>
        <v>-</v>
      </c>
      <c r="P389" s="1"/>
      <c r="Q389" s="1"/>
      <c r="R389" s="1"/>
      <c r="S389" s="1"/>
      <c r="T389" s="1"/>
      <c r="U389" s="1"/>
      <c r="V389" s="144"/>
      <c r="W389" s="1"/>
      <c r="X389" s="1"/>
      <c r="Y389" s="1"/>
      <c r="Z389" s="1"/>
      <c r="AA389" s="1"/>
      <c r="AB389" s="1"/>
      <c r="AC389" s="1"/>
      <c r="AD389" s="1"/>
      <c r="AI389" t="str">
        <f t="shared" si="152"/>
        <v>Indian Purchase T3 T4</v>
      </c>
      <c r="AJ389" t="s">
        <v>883</v>
      </c>
      <c r="AK389" s="150">
        <v>2</v>
      </c>
      <c r="AN389" s="91">
        <v>23</v>
      </c>
      <c r="AO389" s="93">
        <v>19</v>
      </c>
      <c r="AQ389" s="100">
        <v>34450</v>
      </c>
      <c r="AR389" s="100">
        <f t="shared" si="157"/>
        <v>23019</v>
      </c>
      <c r="AS389" t="s">
        <v>1940</v>
      </c>
      <c r="AT389" s="103">
        <f t="shared" si="158"/>
        <v>2334450</v>
      </c>
      <c r="BF389" s="107"/>
      <c r="BG389" s="107"/>
      <c r="BH389" s="107"/>
      <c r="BI389" s="107"/>
      <c r="BJ389" s="107"/>
      <c r="BV389" s="1"/>
    </row>
    <row r="390" spans="1:74" hidden="1" outlineLevel="1">
      <c r="A390" t="s">
        <v>2003</v>
      </c>
      <c r="B390" s="9" t="s">
        <v>980</v>
      </c>
      <c r="C390" s="1">
        <f t="shared" si="159"/>
        <v>0</v>
      </c>
      <c r="D390" s="7">
        <f t="shared" si="153"/>
        <v>1</v>
      </c>
      <c r="E390" s="7">
        <f t="shared" si="154"/>
        <v>1</v>
      </c>
      <c r="F390" s="7">
        <f t="shared" si="155"/>
        <v>0</v>
      </c>
      <c r="G390" s="7">
        <f t="shared" si="165"/>
        <v>0</v>
      </c>
      <c r="H390" s="48">
        <f t="shared" si="156"/>
        <v>0</v>
      </c>
      <c r="I390" s="163" t="e">
        <f t="shared" si="160"/>
        <v>#DIV/0!</v>
      </c>
      <c r="J390" s="8"/>
      <c r="K390" s="2" t="str">
        <f t="shared" si="161"/>
        <v>-</v>
      </c>
      <c r="L390" s="2" t="str">
        <f t="shared" si="162"/>
        <v>-</v>
      </c>
      <c r="M390" s="2" t="str">
        <f t="shared" si="163"/>
        <v>-</v>
      </c>
      <c r="N390" s="2"/>
      <c r="O390" s="2" t="str">
        <f t="shared" si="164"/>
        <v>-</v>
      </c>
      <c r="P390" s="1"/>
      <c r="Q390" s="1">
        <v>0</v>
      </c>
      <c r="R390" s="1">
        <v>0</v>
      </c>
      <c r="S390" s="1">
        <v>0</v>
      </c>
      <c r="T390" s="1">
        <v>0</v>
      </c>
      <c r="U390" s="1"/>
      <c r="V390" s="144"/>
      <c r="W390" s="1"/>
      <c r="X390" s="1"/>
      <c r="Y390" s="1">
        <v>0</v>
      </c>
      <c r="Z390" s="1">
        <v>0</v>
      </c>
      <c r="AA390" s="1"/>
      <c r="AB390" s="1"/>
      <c r="AC390" s="1"/>
      <c r="AD390" s="1"/>
      <c r="AI390" t="str">
        <f t="shared" ref="AI390:AI452" si="166">A390</f>
        <v>Indian Township</v>
      </c>
      <c r="AJ390" t="s">
        <v>650</v>
      </c>
      <c r="AK390" s="150">
        <v>2</v>
      </c>
      <c r="AN390" s="91">
        <v>23</v>
      </c>
      <c r="AO390" s="93">
        <v>29</v>
      </c>
      <c r="AQ390" s="100">
        <v>34500</v>
      </c>
      <c r="AR390" s="100">
        <f t="shared" si="157"/>
        <v>23029</v>
      </c>
      <c r="AS390" t="s">
        <v>2623</v>
      </c>
      <c r="AT390" s="103">
        <f t="shared" si="158"/>
        <v>2334500</v>
      </c>
      <c r="BF390" s="107"/>
      <c r="BG390" s="107"/>
      <c r="BH390" s="107"/>
      <c r="BI390" s="107"/>
      <c r="BJ390" s="107"/>
      <c r="BV390" s="1">
        <v>0</v>
      </c>
    </row>
    <row r="391" spans="1:74" hidden="1" outlineLevel="1">
      <c r="A391" t="s">
        <v>3317</v>
      </c>
      <c r="B391" s="9" t="s">
        <v>980</v>
      </c>
      <c r="C391" s="1">
        <f t="shared" si="159"/>
        <v>4</v>
      </c>
      <c r="D391" s="7">
        <f t="shared" si="153"/>
        <v>4</v>
      </c>
      <c r="E391" s="7">
        <f t="shared" si="154"/>
        <v>2</v>
      </c>
      <c r="F391" s="7">
        <f t="shared" si="155"/>
        <v>0</v>
      </c>
      <c r="G391" s="7">
        <f t="shared" si="165"/>
        <v>1</v>
      </c>
      <c r="H391" s="48">
        <f t="shared" si="156"/>
        <v>1</v>
      </c>
      <c r="I391" s="163">
        <f t="shared" si="160"/>
        <v>0.25</v>
      </c>
      <c r="J391" s="8"/>
      <c r="K391" s="2">
        <f t="shared" si="161"/>
        <v>0</v>
      </c>
      <c r="L391" s="2">
        <f t="shared" si="162"/>
        <v>0.25</v>
      </c>
      <c r="M391" s="2">
        <f t="shared" si="163"/>
        <v>0</v>
      </c>
      <c r="N391" s="2"/>
      <c r="O391" s="2">
        <f t="shared" si="164"/>
        <v>0.75</v>
      </c>
      <c r="P391" s="1"/>
      <c r="Q391" s="1">
        <v>1</v>
      </c>
      <c r="R391" s="1">
        <v>0</v>
      </c>
      <c r="S391" s="1">
        <v>2</v>
      </c>
      <c r="T391" s="1">
        <v>0</v>
      </c>
      <c r="U391" s="1"/>
      <c r="V391" s="144"/>
      <c r="W391" s="1"/>
      <c r="X391" s="1"/>
      <c r="Y391" s="1">
        <v>1</v>
      </c>
      <c r="Z391" s="1">
        <v>0</v>
      </c>
      <c r="AA391" s="1"/>
      <c r="AB391" s="1"/>
      <c r="AC391" s="1"/>
      <c r="AD391" s="1"/>
      <c r="AI391" t="str">
        <f t="shared" si="166"/>
        <v>Industry</v>
      </c>
      <c r="AJ391" t="s">
        <v>2477</v>
      </c>
      <c r="AK391" s="150">
        <v>2</v>
      </c>
      <c r="AN391" s="91">
        <v>23</v>
      </c>
      <c r="AO391" s="93">
        <v>7</v>
      </c>
      <c r="AP391" s="93">
        <v>40</v>
      </c>
      <c r="AQ391" s="100">
        <v>34820</v>
      </c>
      <c r="AR391" s="100">
        <f t="shared" si="157"/>
        <v>23007</v>
      </c>
      <c r="AS391" t="s">
        <v>1753</v>
      </c>
      <c r="AT391" s="103">
        <f t="shared" si="158"/>
        <v>2334820</v>
      </c>
      <c r="AW391">
        <v>31.2</v>
      </c>
      <c r="AX391">
        <v>1.23</v>
      </c>
      <c r="AY391">
        <v>29.98</v>
      </c>
      <c r="BF391" s="107"/>
      <c r="BG391" s="107"/>
      <c r="BH391" s="107"/>
      <c r="BI391" s="107"/>
      <c r="BJ391" s="107"/>
      <c r="BV391" s="1">
        <v>0</v>
      </c>
    </row>
    <row r="392" spans="1:74" hidden="1" outlineLevel="1">
      <c r="A392" t="s">
        <v>2536</v>
      </c>
      <c r="B392" s="9" t="s">
        <v>980</v>
      </c>
      <c r="C392" s="1">
        <f t="shared" si="159"/>
        <v>0</v>
      </c>
      <c r="D392" s="7" t="e">
        <f t="shared" si="153"/>
        <v>#N/A</v>
      </c>
      <c r="E392" s="7" t="e">
        <f t="shared" si="154"/>
        <v>#N/A</v>
      </c>
      <c r="F392" s="7">
        <f t="shared" si="155"/>
        <v>0</v>
      </c>
      <c r="G392" s="7">
        <f t="shared" si="165"/>
        <v>0</v>
      </c>
      <c r="H392" s="48" t="e">
        <f t="shared" si="156"/>
        <v>#NUM!</v>
      </c>
      <c r="I392" s="163" t="e">
        <f t="shared" si="160"/>
        <v>#NUM!</v>
      </c>
      <c r="J392" s="8"/>
      <c r="K392" s="2" t="str">
        <f t="shared" si="161"/>
        <v>-</v>
      </c>
      <c r="L392" s="2" t="str">
        <f t="shared" si="162"/>
        <v>-</v>
      </c>
      <c r="M392" s="2" t="str">
        <f t="shared" si="163"/>
        <v>-</v>
      </c>
      <c r="N392" s="2"/>
      <c r="O392" s="2" t="str">
        <f t="shared" si="164"/>
        <v>-</v>
      </c>
      <c r="P392" s="1"/>
      <c r="Q392" s="1"/>
      <c r="R392" s="1"/>
      <c r="S392" s="1"/>
      <c r="T392" s="1"/>
      <c r="U392" s="1"/>
      <c r="V392" s="144"/>
      <c r="W392" s="1"/>
      <c r="X392" s="1"/>
      <c r="Y392" s="1"/>
      <c r="Z392" s="1"/>
      <c r="AA392" s="1"/>
      <c r="AB392" s="1"/>
      <c r="AC392" s="1"/>
      <c r="AD392" s="1"/>
      <c r="AI392" t="str">
        <f t="shared" si="166"/>
        <v>Island Falls</v>
      </c>
      <c r="AJ392" t="s">
        <v>2958</v>
      </c>
      <c r="AK392" s="150">
        <v>2</v>
      </c>
      <c r="AN392" s="91">
        <v>23</v>
      </c>
      <c r="AO392" s="93">
        <v>3</v>
      </c>
      <c r="AP392" s="93">
        <v>155</v>
      </c>
      <c r="AQ392" s="100">
        <v>35065</v>
      </c>
      <c r="AR392" s="100">
        <f t="shared" si="157"/>
        <v>23003</v>
      </c>
      <c r="AS392" t="s">
        <v>1753</v>
      </c>
      <c r="AT392" s="103">
        <f t="shared" si="158"/>
        <v>2335065</v>
      </c>
      <c r="AW392">
        <v>40.47</v>
      </c>
      <c r="AX392">
        <v>4.59</v>
      </c>
      <c r="AY392">
        <v>35.880000000000003</v>
      </c>
      <c r="BF392" s="107"/>
      <c r="BG392" s="107"/>
      <c r="BH392" s="107"/>
      <c r="BI392" s="107"/>
      <c r="BJ392" s="107"/>
      <c r="BV392" s="1"/>
    </row>
    <row r="393" spans="1:74" hidden="1" outlineLevel="1">
      <c r="A393" t="s">
        <v>2339</v>
      </c>
      <c r="B393" s="9" t="s">
        <v>980</v>
      </c>
      <c r="C393" s="1">
        <f t="shared" si="159"/>
        <v>0</v>
      </c>
      <c r="D393" s="7">
        <f t="shared" si="153"/>
        <v>1</v>
      </c>
      <c r="E393" s="7">
        <f t="shared" si="154"/>
        <v>1</v>
      </c>
      <c r="F393" s="7">
        <f t="shared" si="155"/>
        <v>0</v>
      </c>
      <c r="G393" s="7">
        <f t="shared" si="165"/>
        <v>0</v>
      </c>
      <c r="H393" s="48">
        <f t="shared" si="156"/>
        <v>0</v>
      </c>
      <c r="I393" s="163" t="e">
        <f t="shared" si="160"/>
        <v>#DIV/0!</v>
      </c>
      <c r="J393" s="8"/>
      <c r="K393" s="2" t="str">
        <f t="shared" si="161"/>
        <v>-</v>
      </c>
      <c r="L393" s="2" t="str">
        <f t="shared" si="162"/>
        <v>-</v>
      </c>
      <c r="M393" s="2" t="str">
        <f t="shared" si="163"/>
        <v>-</v>
      </c>
      <c r="N393" s="2"/>
      <c r="O393" s="2" t="str">
        <f t="shared" si="164"/>
        <v>-</v>
      </c>
      <c r="P393" s="1"/>
      <c r="Q393" s="1">
        <v>0</v>
      </c>
      <c r="R393" s="1">
        <v>0</v>
      </c>
      <c r="S393" s="1">
        <v>0</v>
      </c>
      <c r="T393" s="1">
        <v>0</v>
      </c>
      <c r="U393" s="1"/>
      <c r="V393" s="144"/>
      <c r="W393" s="1"/>
      <c r="X393" s="1"/>
      <c r="Y393" s="1">
        <v>0</v>
      </c>
      <c r="Z393" s="1">
        <v>0</v>
      </c>
      <c r="AA393" s="1"/>
      <c r="AB393" s="1"/>
      <c r="AC393" s="1"/>
      <c r="AD393" s="1"/>
      <c r="AI393" t="str">
        <f t="shared" si="166"/>
        <v>Isle Au Haut</v>
      </c>
      <c r="AJ393" t="s">
        <v>802</v>
      </c>
      <c r="AK393" s="150">
        <v>1</v>
      </c>
      <c r="AN393" s="91">
        <v>23</v>
      </c>
      <c r="AO393" s="93">
        <v>13</v>
      </c>
      <c r="AP393" s="93">
        <v>30</v>
      </c>
      <c r="AQ393" s="100">
        <v>35135</v>
      </c>
      <c r="AR393" s="100">
        <f t="shared" si="157"/>
        <v>23013</v>
      </c>
      <c r="AS393" t="s">
        <v>1753</v>
      </c>
      <c r="AT393" s="103">
        <f t="shared" si="158"/>
        <v>2335135</v>
      </c>
      <c r="AW393">
        <v>109.62</v>
      </c>
      <c r="AX393">
        <v>96.94</v>
      </c>
      <c r="AY393">
        <v>12.67</v>
      </c>
      <c r="BF393" s="107"/>
      <c r="BG393" s="107"/>
      <c r="BH393" s="107"/>
      <c r="BI393" s="107"/>
      <c r="BJ393" s="107"/>
      <c r="BV393" s="1">
        <v>0</v>
      </c>
    </row>
    <row r="394" spans="1:74" hidden="1" outlineLevel="1">
      <c r="A394" t="s">
        <v>3217</v>
      </c>
      <c r="B394" s="9" t="s">
        <v>980</v>
      </c>
      <c r="C394" s="1">
        <f t="shared" si="159"/>
        <v>0</v>
      </c>
      <c r="D394" s="7">
        <f t="shared" si="153"/>
        <v>1</v>
      </c>
      <c r="E394" s="7">
        <f t="shared" si="154"/>
        <v>1</v>
      </c>
      <c r="F394" s="7">
        <f t="shared" si="155"/>
        <v>0</v>
      </c>
      <c r="G394" s="7">
        <f t="shared" si="165"/>
        <v>0</v>
      </c>
      <c r="H394" s="48">
        <f t="shared" si="156"/>
        <v>0</v>
      </c>
      <c r="I394" s="163" t="e">
        <f t="shared" si="160"/>
        <v>#DIV/0!</v>
      </c>
      <c r="J394" s="8"/>
      <c r="K394" s="2" t="str">
        <f t="shared" si="161"/>
        <v>-</v>
      </c>
      <c r="L394" s="2" t="str">
        <f t="shared" si="162"/>
        <v>-</v>
      </c>
      <c r="M394" s="2" t="str">
        <f t="shared" si="163"/>
        <v>-</v>
      </c>
      <c r="N394" s="2"/>
      <c r="O394" s="2" t="str">
        <f t="shared" si="164"/>
        <v>-</v>
      </c>
      <c r="P394" s="1"/>
      <c r="Q394" s="1">
        <v>0</v>
      </c>
      <c r="R394" s="1">
        <v>0</v>
      </c>
      <c r="S394" s="1">
        <v>0</v>
      </c>
      <c r="T394" s="1">
        <v>0</v>
      </c>
      <c r="U394" s="1"/>
      <c r="V394" s="144"/>
      <c r="W394" s="1"/>
      <c r="X394" s="1"/>
      <c r="Y394" s="1">
        <v>0</v>
      </c>
      <c r="Z394" s="1">
        <v>0</v>
      </c>
      <c r="AA394" s="1"/>
      <c r="AB394" s="1"/>
      <c r="AC394" s="1"/>
      <c r="AD394" s="1"/>
      <c r="AI394" t="str">
        <f t="shared" si="166"/>
        <v>Islesboro</v>
      </c>
      <c r="AJ394" t="s">
        <v>2318</v>
      </c>
      <c r="AK394" s="150">
        <v>2</v>
      </c>
      <c r="AN394" s="91">
        <v>23</v>
      </c>
      <c r="AO394" s="93">
        <v>27</v>
      </c>
      <c r="AP394" s="93">
        <v>35</v>
      </c>
      <c r="AQ394" s="100">
        <v>35240</v>
      </c>
      <c r="AR394" s="100">
        <f t="shared" si="157"/>
        <v>23027</v>
      </c>
      <c r="AS394" t="s">
        <v>1753</v>
      </c>
      <c r="AT394" s="103">
        <f t="shared" si="158"/>
        <v>2335240</v>
      </c>
      <c r="AW394">
        <v>68.930000000000007</v>
      </c>
      <c r="AX394">
        <v>54.67</v>
      </c>
      <c r="AY394">
        <v>14.25</v>
      </c>
      <c r="BF394" s="107"/>
      <c r="BG394" s="107"/>
      <c r="BH394" s="107"/>
      <c r="BI394" s="107"/>
      <c r="BJ394" s="107"/>
      <c r="BV394" s="1">
        <v>0</v>
      </c>
    </row>
    <row r="395" spans="1:74" hidden="1" outlineLevel="1">
      <c r="A395" t="s">
        <v>2629</v>
      </c>
      <c r="B395" s="9" t="s">
        <v>980</v>
      </c>
      <c r="C395" s="1">
        <f t="shared" si="159"/>
        <v>0</v>
      </c>
      <c r="D395" s="7">
        <f t="shared" si="153"/>
        <v>1</v>
      </c>
      <c r="E395" s="7">
        <f t="shared" si="154"/>
        <v>1</v>
      </c>
      <c r="F395" s="7">
        <f t="shared" si="155"/>
        <v>0</v>
      </c>
      <c r="G395" s="7">
        <f t="shared" si="165"/>
        <v>0</v>
      </c>
      <c r="H395" s="48">
        <f t="shared" si="156"/>
        <v>0</v>
      </c>
      <c r="I395" s="163" t="e">
        <f t="shared" si="160"/>
        <v>#DIV/0!</v>
      </c>
      <c r="J395" s="8"/>
      <c r="K395" s="2" t="str">
        <f t="shared" si="161"/>
        <v>-</v>
      </c>
      <c r="L395" s="2" t="str">
        <f t="shared" si="162"/>
        <v>-</v>
      </c>
      <c r="M395" s="2" t="str">
        <f t="shared" si="163"/>
        <v>-</v>
      </c>
      <c r="N395" s="2"/>
      <c r="O395" s="2" t="str">
        <f t="shared" si="164"/>
        <v>-</v>
      </c>
      <c r="P395" s="1"/>
      <c r="Q395" s="1">
        <v>0</v>
      </c>
      <c r="R395" s="1">
        <v>0</v>
      </c>
      <c r="S395" s="1">
        <v>0</v>
      </c>
      <c r="T395" s="1">
        <v>0</v>
      </c>
      <c r="U395" s="1"/>
      <c r="V395" s="144"/>
      <c r="W395" s="1"/>
      <c r="X395" s="1"/>
      <c r="Y395" s="1">
        <v>0</v>
      </c>
      <c r="Z395" s="1">
        <v>0</v>
      </c>
      <c r="AA395" s="1"/>
      <c r="AB395" s="1"/>
      <c r="AC395" s="1"/>
      <c r="AD395" s="1"/>
      <c r="AI395" t="str">
        <f t="shared" si="166"/>
        <v>Jackman</v>
      </c>
      <c r="AJ395" t="s">
        <v>419</v>
      </c>
      <c r="AK395" s="150">
        <v>2</v>
      </c>
      <c r="AN395" s="91">
        <v>23</v>
      </c>
      <c r="AO395" s="93">
        <v>25</v>
      </c>
      <c r="AP395" s="93">
        <v>80</v>
      </c>
      <c r="AQ395" s="100">
        <v>35345</v>
      </c>
      <c r="AR395" s="100">
        <f t="shared" si="157"/>
        <v>23025</v>
      </c>
      <c r="AS395" t="s">
        <v>1753</v>
      </c>
      <c r="AT395" s="103">
        <f t="shared" si="158"/>
        <v>2335345</v>
      </c>
      <c r="AW395">
        <v>42.2</v>
      </c>
      <c r="AX395">
        <v>1.17</v>
      </c>
      <c r="AY395">
        <v>41.03</v>
      </c>
      <c r="BF395" s="107"/>
      <c r="BG395" s="107"/>
      <c r="BH395" s="107"/>
      <c r="BI395" s="107"/>
      <c r="BJ395" s="107"/>
      <c r="BV395" s="1">
        <v>0</v>
      </c>
    </row>
    <row r="396" spans="1:74" hidden="1" outlineLevel="1">
      <c r="A396" t="s">
        <v>3116</v>
      </c>
      <c r="B396" s="9" t="s">
        <v>980</v>
      </c>
      <c r="C396" s="1">
        <f t="shared" si="159"/>
        <v>3</v>
      </c>
      <c r="D396" s="7">
        <f t="shared" si="153"/>
        <v>2</v>
      </c>
      <c r="E396" s="7">
        <f t="shared" si="154"/>
        <v>2</v>
      </c>
      <c r="F396" s="7">
        <f t="shared" si="155"/>
        <v>0</v>
      </c>
      <c r="G396" s="7">
        <f t="shared" si="165"/>
        <v>0</v>
      </c>
      <c r="H396" s="48">
        <f t="shared" si="156"/>
        <v>3</v>
      </c>
      <c r="I396" s="163">
        <f t="shared" si="160"/>
        <v>1</v>
      </c>
      <c r="J396" s="8"/>
      <c r="K396" s="2">
        <f t="shared" si="161"/>
        <v>0</v>
      </c>
      <c r="L396" s="2">
        <f t="shared" si="162"/>
        <v>0</v>
      </c>
      <c r="M396" s="2">
        <f t="shared" si="163"/>
        <v>0</v>
      </c>
      <c r="N396" s="2"/>
      <c r="O396" s="2">
        <f t="shared" si="164"/>
        <v>1</v>
      </c>
      <c r="P396" s="1"/>
      <c r="Q396" s="1">
        <v>0</v>
      </c>
      <c r="R396" s="1">
        <v>0</v>
      </c>
      <c r="S396" s="1">
        <v>0</v>
      </c>
      <c r="T396" s="1">
        <v>3</v>
      </c>
      <c r="U396" s="1"/>
      <c r="V396" s="144"/>
      <c r="W396" s="1"/>
      <c r="X396" s="1"/>
      <c r="Y396" s="1">
        <v>0</v>
      </c>
      <c r="Z396" s="1">
        <v>0</v>
      </c>
      <c r="AA396" s="1"/>
      <c r="AB396" s="1"/>
      <c r="AC396" s="1"/>
      <c r="AD396" s="1"/>
      <c r="AI396" t="str">
        <f t="shared" si="166"/>
        <v>Jackson</v>
      </c>
      <c r="AJ396" t="s">
        <v>2318</v>
      </c>
      <c r="AK396" s="150">
        <v>2</v>
      </c>
      <c r="AN396" s="91">
        <v>23</v>
      </c>
      <c r="AO396" s="93">
        <v>27</v>
      </c>
      <c r="AP396" s="93">
        <v>40</v>
      </c>
      <c r="AQ396" s="100">
        <v>35450</v>
      </c>
      <c r="AR396" s="100">
        <f t="shared" si="157"/>
        <v>23027</v>
      </c>
      <c r="AS396" t="s">
        <v>1753</v>
      </c>
      <c r="AT396" s="103">
        <f t="shared" si="158"/>
        <v>2335450</v>
      </c>
      <c r="AW396">
        <v>25.32</v>
      </c>
      <c r="AX396">
        <v>0.12</v>
      </c>
      <c r="AY396">
        <v>25.21</v>
      </c>
      <c r="BF396" s="107"/>
      <c r="BG396" s="107"/>
      <c r="BH396" s="107"/>
      <c r="BI396" s="107"/>
      <c r="BJ396" s="107"/>
      <c r="BV396" s="1">
        <v>0</v>
      </c>
    </row>
    <row r="397" spans="1:74" hidden="1" outlineLevel="1">
      <c r="A397" t="s">
        <v>117</v>
      </c>
      <c r="B397" s="9" t="s">
        <v>980</v>
      </c>
      <c r="C397" s="1">
        <f t="shared" si="159"/>
        <v>8</v>
      </c>
      <c r="D397" s="7">
        <f t="shared" si="153"/>
        <v>4</v>
      </c>
      <c r="E397" s="7">
        <f t="shared" si="154"/>
        <v>2</v>
      </c>
      <c r="F397" s="7">
        <f t="shared" si="155"/>
        <v>1</v>
      </c>
      <c r="G397" s="7">
        <f t="shared" si="165"/>
        <v>0</v>
      </c>
      <c r="H397" s="48">
        <f t="shared" si="156"/>
        <v>5</v>
      </c>
      <c r="I397" s="163">
        <f t="shared" si="160"/>
        <v>0.625</v>
      </c>
      <c r="J397" s="8"/>
      <c r="K397" s="2">
        <f t="shared" si="161"/>
        <v>0</v>
      </c>
      <c r="L397" s="2">
        <f t="shared" si="162"/>
        <v>0.125</v>
      </c>
      <c r="M397" s="2">
        <f t="shared" si="163"/>
        <v>0.75</v>
      </c>
      <c r="N397" s="2"/>
      <c r="O397" s="2">
        <f t="shared" si="164"/>
        <v>0.125</v>
      </c>
      <c r="P397" s="1"/>
      <c r="Q397" s="1">
        <v>1</v>
      </c>
      <c r="R397" s="1">
        <v>6</v>
      </c>
      <c r="S397" s="1">
        <v>0</v>
      </c>
      <c r="T397" s="1">
        <v>1</v>
      </c>
      <c r="U397" s="1"/>
      <c r="V397" s="144"/>
      <c r="W397" s="1"/>
      <c r="X397" s="1"/>
      <c r="Y397" s="1">
        <v>0</v>
      </c>
      <c r="Z397" s="1">
        <v>0</v>
      </c>
      <c r="AA397" s="1"/>
      <c r="AB397" s="1"/>
      <c r="AC397" s="1"/>
      <c r="AD397" s="1"/>
      <c r="AI397" t="str">
        <f t="shared" si="166"/>
        <v>Jay</v>
      </c>
      <c r="AJ397" t="s">
        <v>2477</v>
      </c>
      <c r="AK397" s="150">
        <v>2</v>
      </c>
      <c r="AN397" s="91">
        <v>23</v>
      </c>
      <c r="AO397" s="93">
        <v>7</v>
      </c>
      <c r="AP397" s="93">
        <v>45</v>
      </c>
      <c r="AQ397" s="100">
        <v>35625</v>
      </c>
      <c r="AR397" s="100">
        <f t="shared" si="157"/>
        <v>23007</v>
      </c>
      <c r="AS397" t="s">
        <v>1753</v>
      </c>
      <c r="AT397" s="103">
        <f t="shared" si="158"/>
        <v>2335625</v>
      </c>
      <c r="AW397">
        <v>49.24</v>
      </c>
      <c r="AX397">
        <v>0.78</v>
      </c>
      <c r="AY397">
        <v>48.46</v>
      </c>
      <c r="BF397" s="107"/>
      <c r="BG397" s="107"/>
      <c r="BH397" s="107"/>
      <c r="BI397" s="107"/>
      <c r="BJ397" s="107"/>
      <c r="BV397" s="1">
        <v>0</v>
      </c>
    </row>
    <row r="398" spans="1:74" hidden="1" outlineLevel="1">
      <c r="A398" t="s">
        <v>2535</v>
      </c>
      <c r="B398" s="9" t="s">
        <v>980</v>
      </c>
      <c r="C398" s="1">
        <f t="shared" si="159"/>
        <v>14</v>
      </c>
      <c r="D398" s="7">
        <f t="shared" si="153"/>
        <v>4</v>
      </c>
      <c r="E398" s="7">
        <f t="shared" si="154"/>
        <v>4</v>
      </c>
      <c r="F398" s="7">
        <f t="shared" si="155"/>
        <v>1</v>
      </c>
      <c r="G398" s="7">
        <f t="shared" si="165"/>
        <v>2</v>
      </c>
      <c r="H398" s="48">
        <f t="shared" si="156"/>
        <v>5</v>
      </c>
      <c r="I398" s="163">
        <f t="shared" si="160"/>
        <v>0.35714285714285715</v>
      </c>
      <c r="J398" s="8"/>
      <c r="K398" s="2">
        <f t="shared" si="161"/>
        <v>0</v>
      </c>
      <c r="L398" s="2">
        <f t="shared" si="162"/>
        <v>0</v>
      </c>
      <c r="M398" s="2">
        <f t="shared" si="163"/>
        <v>0.5714285714285714</v>
      </c>
      <c r="N398" s="2"/>
      <c r="O398" s="2">
        <f t="shared" si="164"/>
        <v>0.4285714285714286</v>
      </c>
      <c r="P398" s="1"/>
      <c r="Q398" s="1">
        <v>0</v>
      </c>
      <c r="R398" s="1">
        <v>8</v>
      </c>
      <c r="S398" s="1">
        <v>3</v>
      </c>
      <c r="T398" s="1">
        <v>3</v>
      </c>
      <c r="U398" s="1"/>
      <c r="V398" s="144"/>
      <c r="W398" s="1"/>
      <c r="X398" s="1"/>
      <c r="Y398" s="1">
        <v>0</v>
      </c>
      <c r="Z398" s="1">
        <v>0</v>
      </c>
      <c r="AA398" s="1"/>
      <c r="AB398" s="1"/>
      <c r="AC398" s="1"/>
      <c r="AD398" s="1"/>
      <c r="AI398" t="str">
        <f t="shared" si="166"/>
        <v>Jefferson</v>
      </c>
      <c r="AJ398" t="s">
        <v>229</v>
      </c>
      <c r="AK398" s="150">
        <v>1</v>
      </c>
      <c r="AN398" s="91">
        <v>23</v>
      </c>
      <c r="AO398" s="93">
        <v>15</v>
      </c>
      <c r="AP398" s="93">
        <v>50</v>
      </c>
      <c r="AQ398" s="100">
        <v>35695</v>
      </c>
      <c r="AR398" s="100">
        <f t="shared" si="157"/>
        <v>23015</v>
      </c>
      <c r="AS398" t="s">
        <v>1753</v>
      </c>
      <c r="AT398" s="103">
        <f t="shared" si="158"/>
        <v>2335695</v>
      </c>
      <c r="AW398">
        <v>58.64</v>
      </c>
      <c r="AX398">
        <v>5.96</v>
      </c>
      <c r="AY398">
        <v>52.69</v>
      </c>
      <c r="BF398" s="107"/>
      <c r="BG398" s="107"/>
      <c r="BH398" s="107"/>
      <c r="BI398" s="107"/>
      <c r="BJ398" s="107"/>
      <c r="BV398" s="1">
        <v>0</v>
      </c>
    </row>
    <row r="399" spans="1:74" hidden="1" outlineLevel="1">
      <c r="A399" t="s">
        <v>780</v>
      </c>
      <c r="B399" s="9" t="s">
        <v>980</v>
      </c>
      <c r="C399" s="1">
        <f t="shared" si="159"/>
        <v>10</v>
      </c>
      <c r="D399" s="7">
        <f t="shared" si="153"/>
        <v>4</v>
      </c>
      <c r="E399" s="7">
        <f t="shared" si="154"/>
        <v>4</v>
      </c>
      <c r="F399" s="7">
        <f t="shared" si="155"/>
        <v>2</v>
      </c>
      <c r="G399" s="7">
        <f t="shared" si="165"/>
        <v>1</v>
      </c>
      <c r="H399" s="48">
        <f t="shared" si="156"/>
        <v>2</v>
      </c>
      <c r="I399" s="163">
        <f t="shared" si="160"/>
        <v>0.2</v>
      </c>
      <c r="J399" s="8"/>
      <c r="K399" s="2">
        <f t="shared" si="161"/>
        <v>0</v>
      </c>
      <c r="L399" s="2">
        <f t="shared" si="162"/>
        <v>0</v>
      </c>
      <c r="M399" s="2">
        <f t="shared" si="163"/>
        <v>0.3</v>
      </c>
      <c r="N399" s="2"/>
      <c r="O399" s="2">
        <f t="shared" si="164"/>
        <v>0.7</v>
      </c>
      <c r="P399" s="1"/>
      <c r="Q399" s="1">
        <v>0</v>
      </c>
      <c r="R399" s="1">
        <v>3</v>
      </c>
      <c r="S399" s="1">
        <v>5</v>
      </c>
      <c r="T399" s="1">
        <v>2</v>
      </c>
      <c r="U399" s="1"/>
      <c r="V399" s="144"/>
      <c r="W399" s="1"/>
      <c r="X399" s="1"/>
      <c r="Y399" s="1">
        <v>0</v>
      </c>
      <c r="Z399" s="1">
        <v>0</v>
      </c>
      <c r="AA399" s="1"/>
      <c r="AB399" s="1"/>
      <c r="AC399" s="1"/>
      <c r="AD399" s="1"/>
      <c r="AI399" t="str">
        <f t="shared" si="166"/>
        <v>Jonesboro</v>
      </c>
      <c r="AJ399" t="s">
        <v>650</v>
      </c>
      <c r="AK399" s="150">
        <v>2</v>
      </c>
      <c r="AN399" s="91">
        <v>23</v>
      </c>
      <c r="AO399" s="93">
        <v>29</v>
      </c>
      <c r="AP399" s="93">
        <v>115</v>
      </c>
      <c r="AQ399" s="100">
        <v>35905</v>
      </c>
      <c r="AR399" s="100">
        <f t="shared" si="157"/>
        <v>23029</v>
      </c>
      <c r="AS399" t="s">
        <v>1753</v>
      </c>
      <c r="AT399" s="103">
        <f t="shared" si="158"/>
        <v>2335905</v>
      </c>
      <c r="AW399">
        <v>38.43</v>
      </c>
      <c r="AX399">
        <v>1.75</v>
      </c>
      <c r="AY399">
        <v>36.67</v>
      </c>
      <c r="BF399" s="107"/>
      <c r="BG399" s="107"/>
      <c r="BH399" s="107"/>
      <c r="BI399" s="107"/>
      <c r="BJ399" s="107"/>
      <c r="BV399" s="1">
        <v>0</v>
      </c>
    </row>
    <row r="400" spans="1:74" hidden="1" outlineLevel="1">
      <c r="A400" t="s">
        <v>2944</v>
      </c>
      <c r="B400" s="9" t="s">
        <v>980</v>
      </c>
      <c r="C400" s="1">
        <f t="shared" si="159"/>
        <v>8</v>
      </c>
      <c r="D400" s="7">
        <f t="shared" si="153"/>
        <v>3</v>
      </c>
      <c r="E400" s="7">
        <f t="shared" si="154"/>
        <v>3</v>
      </c>
      <c r="F400" s="7">
        <f t="shared" si="155"/>
        <v>1</v>
      </c>
      <c r="G400" s="7">
        <f t="shared" si="165"/>
        <v>2</v>
      </c>
      <c r="H400" s="48">
        <f t="shared" si="156"/>
        <v>2</v>
      </c>
      <c r="I400" s="163">
        <f t="shared" si="160"/>
        <v>0.25</v>
      </c>
      <c r="J400" s="8"/>
      <c r="K400" s="2">
        <f t="shared" si="161"/>
        <v>0</v>
      </c>
      <c r="L400" s="2">
        <f t="shared" si="162"/>
        <v>0</v>
      </c>
      <c r="M400" s="2">
        <f t="shared" si="163"/>
        <v>0.625</v>
      </c>
      <c r="N400" s="2"/>
      <c r="O400" s="2">
        <f t="shared" si="164"/>
        <v>0.375</v>
      </c>
      <c r="P400" s="1"/>
      <c r="Q400" s="1">
        <v>0</v>
      </c>
      <c r="R400" s="1">
        <v>5</v>
      </c>
      <c r="S400" s="1">
        <v>3</v>
      </c>
      <c r="T400" s="1">
        <v>0</v>
      </c>
      <c r="U400" s="1"/>
      <c r="V400" s="144"/>
      <c r="W400" s="1"/>
      <c r="X400" s="1"/>
      <c r="Y400" s="1">
        <v>0</v>
      </c>
      <c r="Z400" s="1">
        <v>0</v>
      </c>
      <c r="AA400" s="1"/>
      <c r="AB400" s="1"/>
      <c r="AC400" s="1"/>
      <c r="AD400" s="1"/>
      <c r="AI400" t="str">
        <f t="shared" si="166"/>
        <v>Jonesport</v>
      </c>
      <c r="AJ400" t="s">
        <v>650</v>
      </c>
      <c r="AK400" s="150">
        <v>2</v>
      </c>
      <c r="AN400" s="91">
        <v>23</v>
      </c>
      <c r="AO400" s="93">
        <v>29</v>
      </c>
      <c r="AP400" s="93">
        <v>120</v>
      </c>
      <c r="AQ400" s="100">
        <v>36010</v>
      </c>
      <c r="AR400" s="100">
        <f t="shared" si="157"/>
        <v>23029</v>
      </c>
      <c r="AS400" t="s">
        <v>1753</v>
      </c>
      <c r="AT400" s="103">
        <f t="shared" si="158"/>
        <v>2336010</v>
      </c>
      <c r="AW400">
        <v>100.67</v>
      </c>
      <c r="AX400">
        <v>72.16</v>
      </c>
      <c r="AY400">
        <v>28.51</v>
      </c>
      <c r="BF400" s="107"/>
      <c r="BG400" s="107"/>
      <c r="BH400" s="107"/>
      <c r="BI400" s="107"/>
      <c r="BJ400" s="107"/>
      <c r="BV400" s="1">
        <v>0</v>
      </c>
    </row>
    <row r="401" spans="1:74" hidden="1" outlineLevel="1">
      <c r="A401" t="s">
        <v>3000</v>
      </c>
      <c r="B401" s="9" t="s">
        <v>980</v>
      </c>
      <c r="C401" s="1">
        <f t="shared" si="159"/>
        <v>0</v>
      </c>
      <c r="D401" s="7">
        <f t="shared" si="153"/>
        <v>1</v>
      </c>
      <c r="E401" s="7">
        <f t="shared" si="154"/>
        <v>1</v>
      </c>
      <c r="F401" s="7">
        <f t="shared" si="155"/>
        <v>0</v>
      </c>
      <c r="G401" s="7">
        <f t="shared" si="165"/>
        <v>0</v>
      </c>
      <c r="H401" s="48">
        <f t="shared" si="156"/>
        <v>0</v>
      </c>
      <c r="I401" s="163" t="e">
        <f t="shared" si="160"/>
        <v>#DIV/0!</v>
      </c>
      <c r="J401" s="8"/>
      <c r="K401" s="2" t="str">
        <f t="shared" si="161"/>
        <v>-</v>
      </c>
      <c r="L401" s="2" t="str">
        <f t="shared" si="162"/>
        <v>-</v>
      </c>
      <c r="M401" s="2" t="str">
        <f t="shared" si="163"/>
        <v>-</v>
      </c>
      <c r="N401" s="2"/>
      <c r="O401" s="2" t="str">
        <f t="shared" si="164"/>
        <v>-</v>
      </c>
      <c r="P401" s="1"/>
      <c r="Q401" s="1">
        <v>0</v>
      </c>
      <c r="R401" s="1">
        <v>0</v>
      </c>
      <c r="S401" s="1">
        <v>0</v>
      </c>
      <c r="T401" s="1">
        <v>0</v>
      </c>
      <c r="U401" s="1"/>
      <c r="V401" s="144"/>
      <c r="W401" s="1"/>
      <c r="X401" s="1"/>
      <c r="Y401" s="1">
        <v>0</v>
      </c>
      <c r="Z401" s="1">
        <v>0</v>
      </c>
      <c r="AA401" s="1"/>
      <c r="AB401" s="1"/>
      <c r="AC401" s="1"/>
      <c r="AD401" s="1"/>
      <c r="AI401" t="str">
        <f t="shared" si="166"/>
        <v>Kenduskeag</v>
      </c>
      <c r="AJ401" t="s">
        <v>883</v>
      </c>
      <c r="AK401" s="150">
        <v>2</v>
      </c>
      <c r="AN401" s="91">
        <v>23</v>
      </c>
      <c r="AO401" s="93">
        <v>19</v>
      </c>
      <c r="AP401" s="93">
        <v>165</v>
      </c>
      <c r="AQ401" s="100">
        <v>36325</v>
      </c>
      <c r="AR401" s="100">
        <f t="shared" si="157"/>
        <v>23019</v>
      </c>
      <c r="AS401" t="s">
        <v>1753</v>
      </c>
      <c r="AT401" s="103">
        <f t="shared" si="158"/>
        <v>2336325</v>
      </c>
      <c r="AW401">
        <v>16.79</v>
      </c>
      <c r="AX401">
        <v>0</v>
      </c>
      <c r="AY401">
        <v>16.79</v>
      </c>
      <c r="BF401" s="107"/>
      <c r="BG401" s="107"/>
      <c r="BH401" s="107"/>
      <c r="BI401" s="107"/>
      <c r="BJ401" s="107"/>
      <c r="BV401" s="1">
        <v>0</v>
      </c>
    </row>
    <row r="402" spans="1:74" hidden="1" outlineLevel="1">
      <c r="A402" t="s">
        <v>3324</v>
      </c>
      <c r="B402" s="9" t="s">
        <v>980</v>
      </c>
      <c r="C402" s="1">
        <f t="shared" si="159"/>
        <v>47</v>
      </c>
      <c r="D402" s="7">
        <f t="shared" si="153"/>
        <v>5</v>
      </c>
      <c r="E402" s="7">
        <f t="shared" si="154"/>
        <v>4</v>
      </c>
      <c r="F402" s="7">
        <f t="shared" si="155"/>
        <v>1</v>
      </c>
      <c r="G402" s="7">
        <f t="shared" si="165"/>
        <v>3</v>
      </c>
      <c r="H402" s="48">
        <f t="shared" si="156"/>
        <v>18</v>
      </c>
      <c r="I402" s="163">
        <f t="shared" si="160"/>
        <v>0.38297872340425532</v>
      </c>
      <c r="J402" s="8"/>
      <c r="K402" s="2">
        <f t="shared" si="161"/>
        <v>0</v>
      </c>
      <c r="L402" s="2">
        <f t="shared" si="162"/>
        <v>4.2553191489361701E-2</v>
      </c>
      <c r="M402" s="2">
        <f t="shared" si="163"/>
        <v>0.61702127659574468</v>
      </c>
      <c r="N402" s="2"/>
      <c r="O402" s="2">
        <f t="shared" si="164"/>
        <v>0.34042553191489366</v>
      </c>
      <c r="P402" s="1"/>
      <c r="Q402" s="1">
        <v>2</v>
      </c>
      <c r="R402" s="1">
        <v>29</v>
      </c>
      <c r="S402" s="1">
        <v>5</v>
      </c>
      <c r="T402" s="1">
        <v>11</v>
      </c>
      <c r="U402" s="1"/>
      <c r="V402" s="144"/>
      <c r="W402" s="1"/>
      <c r="X402" s="1"/>
      <c r="Y402" s="1">
        <v>0</v>
      </c>
      <c r="Z402" s="1">
        <v>0</v>
      </c>
      <c r="AA402" s="1"/>
      <c r="AB402" s="1"/>
      <c r="AC402" s="1"/>
      <c r="AD402" s="1"/>
      <c r="AI402" t="str">
        <f t="shared" si="166"/>
        <v>Kennebunk</v>
      </c>
      <c r="AJ402" t="s">
        <v>959</v>
      </c>
      <c r="AK402" s="150">
        <v>1</v>
      </c>
      <c r="AN402" s="91">
        <v>23</v>
      </c>
      <c r="AO402" s="93">
        <v>31</v>
      </c>
      <c r="AP402" s="93">
        <v>55</v>
      </c>
      <c r="AQ402" s="100">
        <v>36535</v>
      </c>
      <c r="AR402" s="100">
        <f t="shared" si="157"/>
        <v>23031</v>
      </c>
      <c r="AS402" t="s">
        <v>1753</v>
      </c>
      <c r="AT402" s="103">
        <f t="shared" si="158"/>
        <v>2336535</v>
      </c>
      <c r="AW402">
        <v>35.51</v>
      </c>
      <c r="AX402">
        <v>0.42</v>
      </c>
      <c r="AY402">
        <v>35.090000000000003</v>
      </c>
      <c r="BF402" s="107"/>
      <c r="BG402" s="107"/>
      <c r="BH402" s="107"/>
      <c r="BI402" s="107"/>
      <c r="BJ402" s="107"/>
      <c r="BV402" s="1">
        <v>0</v>
      </c>
    </row>
    <row r="403" spans="1:74" hidden="1" outlineLevel="1">
      <c r="A403" t="s">
        <v>843</v>
      </c>
      <c r="B403" s="9" t="s">
        <v>980</v>
      </c>
      <c r="C403" s="1">
        <f t="shared" si="159"/>
        <v>85</v>
      </c>
      <c r="D403" s="7">
        <f t="shared" si="153"/>
        <v>6</v>
      </c>
      <c r="E403" s="7">
        <f t="shared" si="154"/>
        <v>4</v>
      </c>
      <c r="F403" s="7">
        <f t="shared" si="155"/>
        <v>1</v>
      </c>
      <c r="G403" s="7">
        <f t="shared" si="165"/>
        <v>2</v>
      </c>
      <c r="H403" s="48">
        <f t="shared" si="156"/>
        <v>39</v>
      </c>
      <c r="I403" s="163">
        <f t="shared" si="160"/>
        <v>0.45882352941176469</v>
      </c>
      <c r="J403" s="8"/>
      <c r="K403" s="2">
        <f t="shared" si="161"/>
        <v>0</v>
      </c>
      <c r="L403" s="2">
        <f t="shared" si="162"/>
        <v>3.5294117647058823E-2</v>
      </c>
      <c r="M403" s="2">
        <f t="shared" si="163"/>
        <v>0.6588235294117647</v>
      </c>
      <c r="N403" s="2"/>
      <c r="O403" s="2">
        <f t="shared" si="164"/>
        <v>0.30588235294117649</v>
      </c>
      <c r="P403" s="1"/>
      <c r="Q403" s="1">
        <v>3</v>
      </c>
      <c r="R403" s="1">
        <v>56</v>
      </c>
      <c r="S403" s="1">
        <v>17</v>
      </c>
      <c r="T403" s="1">
        <v>7</v>
      </c>
      <c r="U403" s="1"/>
      <c r="V403" s="144"/>
      <c r="W403" s="1"/>
      <c r="X403" s="1"/>
      <c r="Y403" s="1">
        <v>2</v>
      </c>
      <c r="Z403" s="1">
        <v>0</v>
      </c>
      <c r="AA403" s="1"/>
      <c r="AB403" s="1"/>
      <c r="AC403" s="1"/>
      <c r="AD403" s="1"/>
      <c r="AI403" t="str">
        <f t="shared" si="166"/>
        <v>Kennebunkport</v>
      </c>
      <c r="AJ403" t="s">
        <v>959</v>
      </c>
      <c r="AK403" s="150">
        <v>1</v>
      </c>
      <c r="AN403" s="91">
        <v>23</v>
      </c>
      <c r="AO403" s="93">
        <v>31</v>
      </c>
      <c r="AP403" s="93">
        <v>60</v>
      </c>
      <c r="AQ403" s="100">
        <v>36745</v>
      </c>
      <c r="AR403" s="100">
        <f t="shared" si="157"/>
        <v>23031</v>
      </c>
      <c r="AS403" t="s">
        <v>1753</v>
      </c>
      <c r="AT403" s="103">
        <f t="shared" si="158"/>
        <v>2336745</v>
      </c>
      <c r="AW403">
        <v>21.98</v>
      </c>
      <c r="AX403">
        <v>1.36</v>
      </c>
      <c r="AY403">
        <v>20.62</v>
      </c>
      <c r="BF403" s="107"/>
      <c r="BG403" s="107"/>
      <c r="BH403" s="107"/>
      <c r="BI403" s="107"/>
      <c r="BJ403" s="107"/>
      <c r="BV403" s="1">
        <v>0</v>
      </c>
    </row>
    <row r="404" spans="1:74" hidden="1" outlineLevel="1">
      <c r="A404" t="s">
        <v>1350</v>
      </c>
      <c r="B404" s="9" t="s">
        <v>980</v>
      </c>
      <c r="C404" s="1">
        <f t="shared" si="159"/>
        <v>5</v>
      </c>
      <c r="D404" s="7">
        <f t="shared" si="153"/>
        <v>3</v>
      </c>
      <c r="E404" s="7">
        <f t="shared" si="154"/>
        <v>3</v>
      </c>
      <c r="F404" s="7">
        <f t="shared" si="155"/>
        <v>2</v>
      </c>
      <c r="G404" s="7">
        <f t="shared" si="165"/>
        <v>1</v>
      </c>
      <c r="H404" s="48">
        <f t="shared" si="156"/>
        <v>1</v>
      </c>
      <c r="I404" s="163">
        <f t="shared" si="160"/>
        <v>0.2</v>
      </c>
      <c r="J404" s="8"/>
      <c r="K404" s="2">
        <f t="shared" si="161"/>
        <v>0</v>
      </c>
      <c r="L404" s="2">
        <f t="shared" si="162"/>
        <v>0</v>
      </c>
      <c r="M404" s="2">
        <f t="shared" si="163"/>
        <v>0.4</v>
      </c>
      <c r="N404" s="2"/>
      <c r="O404" s="2">
        <f t="shared" si="164"/>
        <v>0.6</v>
      </c>
      <c r="P404" s="1"/>
      <c r="Q404" s="1">
        <v>0</v>
      </c>
      <c r="R404" s="1">
        <v>2</v>
      </c>
      <c r="S404" s="1">
        <v>3</v>
      </c>
      <c r="T404" s="1">
        <v>0</v>
      </c>
      <c r="U404" s="1"/>
      <c r="V404" s="144"/>
      <c r="W404" s="1"/>
      <c r="X404" s="1"/>
      <c r="Y404" s="1">
        <v>0</v>
      </c>
      <c r="Z404" s="1">
        <v>0</v>
      </c>
      <c r="AA404" s="1"/>
      <c r="AB404" s="1"/>
      <c r="AC404" s="1"/>
      <c r="AD404" s="1"/>
      <c r="AI404" t="str">
        <f t="shared" si="166"/>
        <v>Kingfield</v>
      </c>
      <c r="AJ404" t="s">
        <v>2477</v>
      </c>
      <c r="AK404" s="150">
        <v>2</v>
      </c>
      <c r="AN404" s="91">
        <v>23</v>
      </c>
      <c r="AO404" s="93">
        <v>7</v>
      </c>
      <c r="AP404" s="93">
        <v>50</v>
      </c>
      <c r="AQ404" s="100">
        <v>37025</v>
      </c>
      <c r="AR404" s="100">
        <f t="shared" si="157"/>
        <v>23007</v>
      </c>
      <c r="AS404" t="s">
        <v>1753</v>
      </c>
      <c r="AT404" s="103">
        <f t="shared" si="158"/>
        <v>2337025</v>
      </c>
      <c r="AW404">
        <v>43.59</v>
      </c>
      <c r="AX404">
        <v>0.16</v>
      </c>
      <c r="AY404">
        <v>43.44</v>
      </c>
      <c r="BF404" s="107"/>
      <c r="BG404" s="107"/>
      <c r="BH404" s="107"/>
      <c r="BI404" s="107"/>
      <c r="BJ404" s="107"/>
      <c r="BV404" s="1">
        <v>0</v>
      </c>
    </row>
    <row r="405" spans="1:74" hidden="1" outlineLevel="1">
      <c r="A405" t="s">
        <v>1268</v>
      </c>
      <c r="B405" s="9" t="s">
        <v>980</v>
      </c>
      <c r="C405" s="1">
        <f t="shared" si="159"/>
        <v>0</v>
      </c>
      <c r="D405" s="7">
        <f t="shared" si="153"/>
        <v>1</v>
      </c>
      <c r="E405" s="7">
        <f t="shared" si="154"/>
        <v>1</v>
      </c>
      <c r="F405" s="7">
        <f t="shared" si="155"/>
        <v>0</v>
      </c>
      <c r="G405" s="7">
        <f t="shared" si="165"/>
        <v>0</v>
      </c>
      <c r="H405" s="48">
        <f t="shared" si="156"/>
        <v>0</v>
      </c>
      <c r="I405" s="163" t="e">
        <f t="shared" si="160"/>
        <v>#DIV/0!</v>
      </c>
      <c r="J405" s="8"/>
      <c r="K405" s="2" t="str">
        <f t="shared" si="161"/>
        <v>-</v>
      </c>
      <c r="L405" s="2" t="str">
        <f t="shared" si="162"/>
        <v>-</v>
      </c>
      <c r="M405" s="2" t="str">
        <f t="shared" si="163"/>
        <v>-</v>
      </c>
      <c r="N405" s="2"/>
      <c r="O405" s="2" t="str">
        <f t="shared" si="164"/>
        <v>-</v>
      </c>
      <c r="P405" s="1"/>
      <c r="Q405" s="1">
        <v>0</v>
      </c>
      <c r="R405" s="1">
        <v>0</v>
      </c>
      <c r="S405" s="1">
        <v>0</v>
      </c>
      <c r="T405" s="1">
        <v>0</v>
      </c>
      <c r="U405" s="1"/>
      <c r="V405" s="144"/>
      <c r="W405" s="1"/>
      <c r="X405" s="1"/>
      <c r="Y405" s="1">
        <v>0</v>
      </c>
      <c r="Z405" s="1">
        <v>0</v>
      </c>
      <c r="AA405" s="1"/>
      <c r="AB405" s="1"/>
      <c r="AC405" s="1"/>
      <c r="AD405" s="1"/>
      <c r="AI405" t="str">
        <f>A405</f>
        <v>Kingman</v>
      </c>
      <c r="AJ405" t="s">
        <v>883</v>
      </c>
      <c r="AK405" s="150">
        <v>2</v>
      </c>
      <c r="AN405" s="91">
        <v>23</v>
      </c>
      <c r="AO405" s="93">
        <v>19</v>
      </c>
      <c r="AP405" s="93">
        <v>167</v>
      </c>
      <c r="AQ405" s="100">
        <v>37075</v>
      </c>
      <c r="AR405" s="100">
        <f t="shared" si="157"/>
        <v>23019</v>
      </c>
      <c r="AS405" t="s">
        <v>1940</v>
      </c>
      <c r="AT405" s="103">
        <f t="shared" si="158"/>
        <v>2337075</v>
      </c>
      <c r="AW405">
        <v>25.35</v>
      </c>
      <c r="AX405">
        <v>0.36</v>
      </c>
      <c r="AY405">
        <v>24.99</v>
      </c>
      <c r="BF405" s="107"/>
      <c r="BG405" s="107"/>
      <c r="BH405" s="107"/>
      <c r="BI405" s="107"/>
      <c r="BJ405" s="107"/>
      <c r="BV405" s="1">
        <v>0</v>
      </c>
    </row>
    <row r="406" spans="1:74" hidden="1" outlineLevel="1">
      <c r="A406" t="s">
        <v>1471</v>
      </c>
      <c r="B406" s="9" t="s">
        <v>980</v>
      </c>
      <c r="C406" s="1">
        <f t="shared" si="159"/>
        <v>0</v>
      </c>
      <c r="D406" s="7">
        <f t="shared" si="153"/>
        <v>1</v>
      </c>
      <c r="E406" s="7">
        <f t="shared" si="154"/>
        <v>1</v>
      </c>
      <c r="F406" s="7">
        <f t="shared" si="155"/>
        <v>0</v>
      </c>
      <c r="G406" s="7">
        <f t="shared" si="165"/>
        <v>0</v>
      </c>
      <c r="H406" s="48">
        <f t="shared" si="156"/>
        <v>0</v>
      </c>
      <c r="I406" s="163" t="e">
        <f t="shared" si="160"/>
        <v>#DIV/0!</v>
      </c>
      <c r="J406" s="8"/>
      <c r="K406" s="2" t="str">
        <f t="shared" si="161"/>
        <v>-</v>
      </c>
      <c r="L406" s="2" t="str">
        <f t="shared" si="162"/>
        <v>-</v>
      </c>
      <c r="M406" s="2" t="str">
        <f t="shared" si="163"/>
        <v>-</v>
      </c>
      <c r="N406" s="2"/>
      <c r="O406" s="2" t="str">
        <f t="shared" si="164"/>
        <v>-</v>
      </c>
      <c r="P406" s="1"/>
      <c r="Q406" s="1">
        <v>0</v>
      </c>
      <c r="R406" s="1">
        <v>0</v>
      </c>
      <c r="S406" s="1">
        <v>0</v>
      </c>
      <c r="T406" s="1">
        <v>0</v>
      </c>
      <c r="U406" s="1"/>
      <c r="V406" s="144"/>
      <c r="W406" s="1"/>
      <c r="X406" s="1"/>
      <c r="Y406" s="1">
        <v>0</v>
      </c>
      <c r="Z406" s="1">
        <v>0</v>
      </c>
      <c r="AA406" s="1"/>
      <c r="AB406" s="1"/>
      <c r="AC406" s="1"/>
      <c r="AD406" s="1"/>
      <c r="AI406" t="str">
        <f t="shared" si="166"/>
        <v>Kingsbury</v>
      </c>
      <c r="AJ406" t="s">
        <v>126</v>
      </c>
      <c r="AK406" s="150">
        <v>2</v>
      </c>
      <c r="AN406" s="91">
        <v>23</v>
      </c>
      <c r="AO406" s="93">
        <v>21</v>
      </c>
      <c r="AP406" s="93">
        <v>55</v>
      </c>
      <c r="AQ406" s="100">
        <v>37095</v>
      </c>
      <c r="AR406" s="100">
        <f t="shared" si="157"/>
        <v>23021</v>
      </c>
      <c r="AS406" t="s">
        <v>1112</v>
      </c>
      <c r="AT406" s="103">
        <f t="shared" si="158"/>
        <v>2337095</v>
      </c>
      <c r="AW406">
        <v>44.62</v>
      </c>
      <c r="AX406">
        <v>0.48</v>
      </c>
      <c r="AY406">
        <v>44.14</v>
      </c>
      <c r="BF406" s="107"/>
      <c r="BG406" s="107"/>
      <c r="BH406" s="107"/>
      <c r="BI406" s="107"/>
      <c r="BJ406" s="107"/>
      <c r="BV406" s="1">
        <v>0</v>
      </c>
    </row>
    <row r="407" spans="1:74" hidden="1" outlineLevel="1">
      <c r="A407" t="s">
        <v>2943</v>
      </c>
      <c r="B407" s="9" t="s">
        <v>980</v>
      </c>
      <c r="C407" s="1">
        <f t="shared" si="159"/>
        <v>27</v>
      </c>
      <c r="D407" s="7">
        <f t="shared" si="153"/>
        <v>4</v>
      </c>
      <c r="E407" s="7">
        <f t="shared" si="154"/>
        <v>4</v>
      </c>
      <c r="F407" s="7">
        <f t="shared" si="155"/>
        <v>2</v>
      </c>
      <c r="G407" s="7">
        <f t="shared" si="165"/>
        <v>1</v>
      </c>
      <c r="H407" s="48">
        <f t="shared" si="156"/>
        <v>13</v>
      </c>
      <c r="I407" s="163">
        <f t="shared" si="160"/>
        <v>0.48148148148148145</v>
      </c>
      <c r="J407" s="8"/>
      <c r="K407" s="2">
        <f t="shared" si="161"/>
        <v>0</v>
      </c>
      <c r="L407" s="2">
        <f t="shared" si="162"/>
        <v>0</v>
      </c>
      <c r="M407" s="2">
        <f t="shared" si="163"/>
        <v>0.18518518518518517</v>
      </c>
      <c r="N407" s="2"/>
      <c r="O407" s="2">
        <f t="shared" si="164"/>
        <v>0.81481481481481488</v>
      </c>
      <c r="P407" s="1"/>
      <c r="Q407" s="1">
        <v>0</v>
      </c>
      <c r="R407" s="1">
        <v>5</v>
      </c>
      <c r="S407" s="1">
        <v>18</v>
      </c>
      <c r="T407" s="1">
        <v>4</v>
      </c>
      <c r="U407" s="1"/>
      <c r="V407" s="144"/>
      <c r="W407" s="1"/>
      <c r="X407" s="1"/>
      <c r="Y407" s="1">
        <v>0</v>
      </c>
      <c r="Z407" s="1">
        <v>0</v>
      </c>
      <c r="AA407" s="1"/>
      <c r="AB407" s="1"/>
      <c r="AC407" s="1"/>
      <c r="AD407" s="1"/>
      <c r="AI407" t="str">
        <f t="shared" si="166"/>
        <v>Kittery</v>
      </c>
      <c r="AJ407" t="s">
        <v>959</v>
      </c>
      <c r="AK407" s="150">
        <v>1</v>
      </c>
      <c r="AN407" s="91">
        <v>23</v>
      </c>
      <c r="AO407" s="93">
        <v>31</v>
      </c>
      <c r="AP407" s="93">
        <v>65</v>
      </c>
      <c r="AQ407" s="100">
        <v>37270</v>
      </c>
      <c r="AR407" s="100">
        <f t="shared" si="157"/>
        <v>23031</v>
      </c>
      <c r="AS407" t="s">
        <v>1753</v>
      </c>
      <c r="AT407" s="103">
        <f t="shared" si="158"/>
        <v>2337270</v>
      </c>
      <c r="AW407">
        <v>21</v>
      </c>
      <c r="AX407">
        <v>3.18</v>
      </c>
      <c r="AY407">
        <v>17.82</v>
      </c>
      <c r="BF407" s="107"/>
      <c r="BG407" s="107"/>
      <c r="BH407" s="107"/>
      <c r="BI407" s="107"/>
      <c r="BJ407" s="107"/>
      <c r="BV407" s="1">
        <v>0</v>
      </c>
    </row>
    <row r="408" spans="1:74" hidden="1" outlineLevel="1">
      <c r="A408" t="s">
        <v>802</v>
      </c>
      <c r="B408" s="9" t="s">
        <v>980</v>
      </c>
      <c r="C408" s="1">
        <f t="shared" si="159"/>
        <v>5</v>
      </c>
      <c r="D408" s="7">
        <f t="shared" si="153"/>
        <v>2</v>
      </c>
      <c r="E408" s="7">
        <f t="shared" si="154"/>
        <v>2</v>
      </c>
      <c r="F408" s="7">
        <f t="shared" si="155"/>
        <v>0</v>
      </c>
      <c r="G408" s="7">
        <f t="shared" si="165"/>
        <v>0</v>
      </c>
      <c r="H408" s="48">
        <f t="shared" si="156"/>
        <v>5</v>
      </c>
      <c r="I408" s="163">
        <f t="shared" si="160"/>
        <v>1</v>
      </c>
      <c r="J408" s="8"/>
      <c r="K408" s="2">
        <f t="shared" si="161"/>
        <v>0</v>
      </c>
      <c r="L408" s="2">
        <f t="shared" si="162"/>
        <v>0</v>
      </c>
      <c r="M408" s="2">
        <f t="shared" si="163"/>
        <v>0</v>
      </c>
      <c r="N408" s="2"/>
      <c r="O408" s="2">
        <f t="shared" si="164"/>
        <v>1</v>
      </c>
      <c r="P408" s="1"/>
      <c r="Q408" s="1">
        <v>0</v>
      </c>
      <c r="R408" s="1">
        <v>0</v>
      </c>
      <c r="S408" s="1">
        <v>0</v>
      </c>
      <c r="T408" s="1">
        <v>5</v>
      </c>
      <c r="U408" s="1"/>
      <c r="V408" s="144"/>
      <c r="W408" s="1"/>
      <c r="X408" s="1"/>
      <c r="Y408" s="1">
        <v>0</v>
      </c>
      <c r="Z408" s="1">
        <v>0</v>
      </c>
      <c r="AA408" s="1"/>
      <c r="AB408" s="1"/>
      <c r="AC408" s="1"/>
      <c r="AD408" s="1"/>
      <c r="AI408" t="str">
        <f t="shared" si="166"/>
        <v>Knox</v>
      </c>
      <c r="AJ408" t="s">
        <v>2318</v>
      </c>
      <c r="AK408" s="150">
        <v>2</v>
      </c>
      <c r="AN408" s="91">
        <v>23</v>
      </c>
      <c r="AO408" s="93">
        <v>27</v>
      </c>
      <c r="AP408" s="93">
        <v>45</v>
      </c>
      <c r="AQ408" s="100">
        <v>37585</v>
      </c>
      <c r="AR408" s="100">
        <f t="shared" si="157"/>
        <v>23027</v>
      </c>
      <c r="AS408" t="s">
        <v>1753</v>
      </c>
      <c r="AT408" s="103">
        <f t="shared" si="158"/>
        <v>2337585</v>
      </c>
      <c r="AW408">
        <v>29.34</v>
      </c>
      <c r="AX408">
        <v>0.2</v>
      </c>
      <c r="AY408">
        <v>29.14</v>
      </c>
      <c r="BF408" s="107"/>
      <c r="BG408" s="107"/>
      <c r="BH408" s="107"/>
      <c r="BI408" s="107"/>
      <c r="BJ408" s="107"/>
      <c r="BV408" s="1">
        <v>0</v>
      </c>
    </row>
    <row r="409" spans="1:74" hidden="1" outlineLevel="1">
      <c r="A409" t="s">
        <v>2812</v>
      </c>
      <c r="B409" s="9" t="s">
        <v>980</v>
      </c>
      <c r="C409" s="1">
        <f t="shared" si="159"/>
        <v>5</v>
      </c>
      <c r="D409" s="7">
        <f t="shared" si="153"/>
        <v>3</v>
      </c>
      <c r="E409" s="7">
        <f t="shared" si="154"/>
        <v>3</v>
      </c>
      <c r="F409" s="7">
        <f t="shared" si="155"/>
        <v>0</v>
      </c>
      <c r="G409" s="7">
        <f t="shared" si="165"/>
        <v>1</v>
      </c>
      <c r="H409" s="48">
        <f t="shared" si="156"/>
        <v>4</v>
      </c>
      <c r="I409" s="163">
        <f t="shared" si="160"/>
        <v>0.8</v>
      </c>
      <c r="J409" s="8"/>
      <c r="K409" s="2">
        <f t="shared" si="161"/>
        <v>0</v>
      </c>
      <c r="L409" s="2">
        <f t="shared" si="162"/>
        <v>0</v>
      </c>
      <c r="M409" s="2">
        <f t="shared" si="163"/>
        <v>0</v>
      </c>
      <c r="N409" s="2"/>
      <c r="O409" s="2">
        <f t="shared" si="164"/>
        <v>1</v>
      </c>
      <c r="P409" s="1"/>
      <c r="Q409" s="1">
        <v>0</v>
      </c>
      <c r="R409" s="1">
        <v>0</v>
      </c>
      <c r="S409" s="1">
        <v>4</v>
      </c>
      <c r="T409" s="1">
        <v>0</v>
      </c>
      <c r="U409" s="1"/>
      <c r="V409" s="144"/>
      <c r="W409" s="1"/>
      <c r="X409" s="1"/>
      <c r="Y409" s="1">
        <v>1</v>
      </c>
      <c r="Z409" s="1">
        <v>0</v>
      </c>
      <c r="AA409" s="1"/>
      <c r="AB409" s="1"/>
      <c r="AC409" s="1"/>
      <c r="AD409" s="1"/>
      <c r="AI409" t="str">
        <f t="shared" si="166"/>
        <v>Lagrange</v>
      </c>
      <c r="AJ409" t="s">
        <v>883</v>
      </c>
      <c r="AK409" s="150">
        <v>2</v>
      </c>
      <c r="AN409" s="91">
        <v>23</v>
      </c>
      <c r="AO409" s="93">
        <v>19</v>
      </c>
      <c r="AP409" s="93">
        <v>170</v>
      </c>
      <c r="AQ409" s="100">
        <v>37760</v>
      </c>
      <c r="AR409" s="100">
        <f t="shared" si="157"/>
        <v>23019</v>
      </c>
      <c r="AS409" t="s">
        <v>1753</v>
      </c>
      <c r="AT409" s="103">
        <f t="shared" si="158"/>
        <v>2337760</v>
      </c>
      <c r="AW409">
        <v>49.49</v>
      </c>
      <c r="AX409">
        <v>0.05</v>
      </c>
      <c r="AY409">
        <v>49.44</v>
      </c>
      <c r="BF409" s="107"/>
      <c r="BG409" s="107"/>
      <c r="BH409" s="107"/>
      <c r="BI409" s="107"/>
      <c r="BJ409" s="107"/>
      <c r="BV409" s="1">
        <v>0</v>
      </c>
    </row>
    <row r="410" spans="1:74" hidden="1" outlineLevel="1">
      <c r="A410" t="s">
        <v>1046</v>
      </c>
      <c r="B410" s="9" t="s">
        <v>980</v>
      </c>
      <c r="C410" s="1">
        <f t="shared" si="159"/>
        <v>0</v>
      </c>
      <c r="D410" s="7">
        <f t="shared" si="153"/>
        <v>1</v>
      </c>
      <c r="E410" s="7">
        <f t="shared" si="154"/>
        <v>1</v>
      </c>
      <c r="F410" s="7">
        <f t="shared" si="155"/>
        <v>0</v>
      </c>
      <c r="G410" s="7">
        <f t="shared" si="165"/>
        <v>0</v>
      </c>
      <c r="H410" s="48">
        <f t="shared" si="156"/>
        <v>0</v>
      </c>
      <c r="I410" s="163" t="e">
        <f t="shared" si="160"/>
        <v>#DIV/0!</v>
      </c>
      <c r="J410" s="8"/>
      <c r="K410" s="2" t="str">
        <f t="shared" si="161"/>
        <v>-</v>
      </c>
      <c r="L410" s="2" t="str">
        <f t="shared" si="162"/>
        <v>-</v>
      </c>
      <c r="M410" s="2" t="str">
        <f t="shared" si="163"/>
        <v>-</v>
      </c>
      <c r="N410" s="2"/>
      <c r="O410" s="2" t="str">
        <f t="shared" si="164"/>
        <v>-</v>
      </c>
      <c r="P410" s="1"/>
      <c r="Q410" s="1">
        <v>0</v>
      </c>
      <c r="R410" s="1">
        <v>0</v>
      </c>
      <c r="S410" s="1">
        <v>0</v>
      </c>
      <c r="T410" s="1">
        <v>0</v>
      </c>
      <c r="U410" s="1"/>
      <c r="V410" s="144"/>
      <c r="W410" s="1"/>
      <c r="X410" s="1"/>
      <c r="Y410" s="1">
        <v>0</v>
      </c>
      <c r="Z410" s="1">
        <v>0</v>
      </c>
      <c r="AA410" s="1"/>
      <c r="AB410" s="1"/>
      <c r="AC410" s="1"/>
      <c r="AD410" s="1"/>
      <c r="AI410" t="str">
        <f t="shared" si="166"/>
        <v>Lake View</v>
      </c>
      <c r="AJ410" t="s">
        <v>126</v>
      </c>
      <c r="AK410" s="150">
        <v>2</v>
      </c>
      <c r="AN410" s="91">
        <v>23</v>
      </c>
      <c r="AO410" s="93">
        <v>21</v>
      </c>
      <c r="AP410" s="93">
        <v>60</v>
      </c>
      <c r="AQ410" s="100">
        <v>37970</v>
      </c>
      <c r="AR410" s="100">
        <f t="shared" si="157"/>
        <v>23021</v>
      </c>
      <c r="AS410" t="s">
        <v>1112</v>
      </c>
      <c r="AT410" s="103">
        <f t="shared" si="158"/>
        <v>2337970</v>
      </c>
      <c r="AW410">
        <v>53.16</v>
      </c>
      <c r="AX410">
        <v>11.7</v>
      </c>
      <c r="AY410">
        <v>41.47</v>
      </c>
      <c r="BF410" s="107"/>
      <c r="BG410" s="107"/>
      <c r="BH410" s="107"/>
      <c r="BI410" s="107"/>
      <c r="BJ410" s="107"/>
      <c r="BV410" s="1">
        <v>0</v>
      </c>
    </row>
    <row r="411" spans="1:74" hidden="1" outlineLevel="1">
      <c r="A411" t="s">
        <v>2220</v>
      </c>
      <c r="B411" s="9" t="s">
        <v>980</v>
      </c>
      <c r="C411" s="1">
        <f t="shared" si="159"/>
        <v>0</v>
      </c>
      <c r="D411" s="7">
        <f t="shared" si="153"/>
        <v>1</v>
      </c>
      <c r="E411" s="7">
        <f t="shared" si="154"/>
        <v>1</v>
      </c>
      <c r="F411" s="7">
        <f t="shared" si="155"/>
        <v>0</v>
      </c>
      <c r="G411" s="7">
        <f t="shared" si="165"/>
        <v>0</v>
      </c>
      <c r="H411" s="48">
        <f t="shared" si="156"/>
        <v>0</v>
      </c>
      <c r="I411" s="163" t="e">
        <f t="shared" si="160"/>
        <v>#DIV/0!</v>
      </c>
      <c r="J411" s="8"/>
      <c r="K411" s="2" t="str">
        <f t="shared" si="161"/>
        <v>-</v>
      </c>
      <c r="L411" s="2" t="str">
        <f t="shared" si="162"/>
        <v>-</v>
      </c>
      <c r="M411" s="2" t="str">
        <f t="shared" si="163"/>
        <v>-</v>
      </c>
      <c r="N411" s="2"/>
      <c r="O411" s="2" t="str">
        <f t="shared" si="164"/>
        <v>-</v>
      </c>
      <c r="P411" s="1"/>
      <c r="Q411" s="1">
        <v>0</v>
      </c>
      <c r="R411" s="1">
        <v>0</v>
      </c>
      <c r="S411" s="1">
        <v>0</v>
      </c>
      <c r="T411" s="1">
        <v>0</v>
      </c>
      <c r="U411" s="1"/>
      <c r="V411" s="144"/>
      <c r="W411" s="1"/>
      <c r="X411" s="1"/>
      <c r="Y411" s="1">
        <v>0</v>
      </c>
      <c r="Z411" s="1">
        <v>0</v>
      </c>
      <c r="AA411" s="1"/>
      <c r="AB411" s="1"/>
      <c r="AC411" s="1"/>
      <c r="AD411" s="1"/>
      <c r="AI411" t="str">
        <f t="shared" si="166"/>
        <v>Lakeville</v>
      </c>
      <c r="AJ411" t="s">
        <v>883</v>
      </c>
      <c r="AK411" s="150">
        <v>2</v>
      </c>
      <c r="AN411" s="91">
        <v>23</v>
      </c>
      <c r="AO411" s="93">
        <v>19</v>
      </c>
      <c r="AP411" s="93">
        <v>175</v>
      </c>
      <c r="AQ411" s="100">
        <v>38005</v>
      </c>
      <c r="AR411" s="100">
        <f t="shared" si="157"/>
        <v>23019</v>
      </c>
      <c r="AS411" t="s">
        <v>1753</v>
      </c>
      <c r="AT411" s="103">
        <f t="shared" si="158"/>
        <v>2338005</v>
      </c>
      <c r="AW411">
        <v>65.3</v>
      </c>
      <c r="AX411">
        <v>7.22</v>
      </c>
      <c r="AY411">
        <v>58.08</v>
      </c>
      <c r="BF411" s="107"/>
      <c r="BG411" s="107"/>
      <c r="BH411" s="107"/>
      <c r="BI411" s="107"/>
      <c r="BJ411" s="107"/>
      <c r="BV411" s="1">
        <v>0</v>
      </c>
    </row>
    <row r="412" spans="1:74" hidden="1" outlineLevel="1">
      <c r="A412" t="s">
        <v>2746</v>
      </c>
      <c r="B412" s="9" t="s">
        <v>980</v>
      </c>
      <c r="C412" s="1">
        <f t="shared" si="159"/>
        <v>15</v>
      </c>
      <c r="D412" s="7">
        <f t="shared" si="153"/>
        <v>5</v>
      </c>
      <c r="E412" s="7">
        <f t="shared" si="154"/>
        <v>4</v>
      </c>
      <c r="F412" s="7">
        <f t="shared" si="155"/>
        <v>3</v>
      </c>
      <c r="G412" s="7">
        <f t="shared" si="165"/>
        <v>1</v>
      </c>
      <c r="H412" s="48">
        <f t="shared" si="156"/>
        <v>4</v>
      </c>
      <c r="I412" s="163">
        <f t="shared" si="160"/>
        <v>0.26666666666666666</v>
      </c>
      <c r="J412" s="8"/>
      <c r="K412" s="2">
        <f t="shared" si="161"/>
        <v>0</v>
      </c>
      <c r="L412" s="2">
        <f t="shared" si="162"/>
        <v>6.6666666666666666E-2</v>
      </c>
      <c r="M412" s="2">
        <f t="shared" si="163"/>
        <v>0.13333333333333333</v>
      </c>
      <c r="N412" s="2"/>
      <c r="O412" s="2">
        <f t="shared" si="164"/>
        <v>0.8</v>
      </c>
      <c r="P412" s="1"/>
      <c r="Q412" s="1">
        <v>1</v>
      </c>
      <c r="R412" s="1">
        <v>2</v>
      </c>
      <c r="S412" s="1">
        <v>8</v>
      </c>
      <c r="T412" s="1">
        <v>4</v>
      </c>
      <c r="U412" s="1"/>
      <c r="V412" s="144"/>
      <c r="W412" s="1"/>
      <c r="X412" s="1"/>
      <c r="Y412" s="1">
        <v>0</v>
      </c>
      <c r="Z412" s="1">
        <v>0</v>
      </c>
      <c r="AA412" s="1"/>
      <c r="AB412" s="1"/>
      <c r="AC412" s="1"/>
      <c r="AD412" s="1"/>
      <c r="AI412" t="str">
        <f t="shared" si="166"/>
        <v>Lamoine</v>
      </c>
      <c r="AJ412" t="s">
        <v>703</v>
      </c>
      <c r="AK412" s="150">
        <v>2</v>
      </c>
      <c r="AN412" s="91">
        <v>23</v>
      </c>
      <c r="AO412" s="93">
        <v>9</v>
      </c>
      <c r="AP412" s="93">
        <v>85</v>
      </c>
      <c r="AQ412" s="100">
        <v>38180</v>
      </c>
      <c r="AR412" s="100">
        <f t="shared" si="157"/>
        <v>23009</v>
      </c>
      <c r="AS412" t="s">
        <v>1753</v>
      </c>
      <c r="AT412" s="103">
        <f t="shared" si="158"/>
        <v>2338180</v>
      </c>
      <c r="AW412">
        <v>25.07</v>
      </c>
      <c r="AX412">
        <v>7.18</v>
      </c>
      <c r="AY412">
        <v>17.89</v>
      </c>
      <c r="BF412" s="107"/>
      <c r="BG412" s="107"/>
      <c r="BH412" s="107"/>
      <c r="BI412" s="107"/>
      <c r="BJ412" s="107"/>
      <c r="BV412" s="1">
        <v>0</v>
      </c>
    </row>
    <row r="413" spans="1:74" hidden="1" outlineLevel="1">
      <c r="A413" t="s">
        <v>2430</v>
      </c>
      <c r="B413" s="9" t="s">
        <v>980</v>
      </c>
      <c r="C413" s="1">
        <f t="shared" si="159"/>
        <v>21</v>
      </c>
      <c r="D413" s="7">
        <f t="shared" si="153"/>
        <v>4</v>
      </c>
      <c r="E413" s="7">
        <f t="shared" si="154"/>
        <v>4</v>
      </c>
      <c r="F413" s="7">
        <f t="shared" si="155"/>
        <v>2</v>
      </c>
      <c r="G413" s="7">
        <f t="shared" si="165"/>
        <v>2</v>
      </c>
      <c r="H413" s="48">
        <f t="shared" si="156"/>
        <v>3</v>
      </c>
      <c r="I413" s="163">
        <f t="shared" si="160"/>
        <v>0.14285714285714285</v>
      </c>
      <c r="J413" s="8"/>
      <c r="K413" s="2">
        <f t="shared" si="161"/>
        <v>0</v>
      </c>
      <c r="L413" s="2">
        <f t="shared" si="162"/>
        <v>0</v>
      </c>
      <c r="M413" s="2">
        <f t="shared" si="163"/>
        <v>0.2857142857142857</v>
      </c>
      <c r="N413" s="2"/>
      <c r="O413" s="2">
        <f t="shared" si="164"/>
        <v>0.7142857142857143</v>
      </c>
      <c r="P413" s="1"/>
      <c r="Q413" s="1">
        <v>0</v>
      </c>
      <c r="R413" s="1">
        <v>6</v>
      </c>
      <c r="S413" s="1">
        <v>6</v>
      </c>
      <c r="T413" s="1">
        <v>9</v>
      </c>
      <c r="U413" s="1"/>
      <c r="V413" s="144"/>
      <c r="W413" s="1"/>
      <c r="X413" s="1"/>
      <c r="Y413" s="1">
        <v>0</v>
      </c>
      <c r="Z413" s="1">
        <v>0</v>
      </c>
      <c r="AA413" s="1"/>
      <c r="AB413" s="1"/>
      <c r="AC413" s="1"/>
      <c r="AD413" s="1"/>
      <c r="AI413" t="str">
        <f t="shared" si="166"/>
        <v>Lebanon</v>
      </c>
      <c r="AJ413" t="s">
        <v>959</v>
      </c>
      <c r="AK413" s="150">
        <v>1</v>
      </c>
      <c r="AN413" s="91">
        <v>23</v>
      </c>
      <c r="AO413" s="93">
        <v>31</v>
      </c>
      <c r="AP413" s="93">
        <v>70</v>
      </c>
      <c r="AQ413" s="100">
        <v>38425</v>
      </c>
      <c r="AR413" s="100">
        <f t="shared" si="157"/>
        <v>23031</v>
      </c>
      <c r="AS413" t="s">
        <v>1753</v>
      </c>
      <c r="AT413" s="103">
        <f t="shared" si="158"/>
        <v>2338425</v>
      </c>
      <c r="AW413">
        <v>55.79</v>
      </c>
      <c r="AX413">
        <v>1.08</v>
      </c>
      <c r="AY413">
        <v>54.71</v>
      </c>
      <c r="BF413" s="107"/>
      <c r="BG413" s="107"/>
      <c r="BH413" s="107"/>
      <c r="BI413" s="107"/>
      <c r="BJ413" s="107"/>
      <c r="BV413" s="1">
        <v>0</v>
      </c>
    </row>
    <row r="414" spans="1:74" hidden="1" outlineLevel="1">
      <c r="A414" t="s">
        <v>647</v>
      </c>
      <c r="B414" s="9" t="s">
        <v>980</v>
      </c>
      <c r="C414" s="1">
        <f t="shared" si="159"/>
        <v>7</v>
      </c>
      <c r="D414" s="7">
        <f t="shared" si="153"/>
        <v>3</v>
      </c>
      <c r="E414" s="7">
        <f t="shared" si="154"/>
        <v>3</v>
      </c>
      <c r="F414" s="7">
        <f t="shared" si="155"/>
        <v>0</v>
      </c>
      <c r="G414" s="7">
        <f t="shared" si="165"/>
        <v>1</v>
      </c>
      <c r="H414" s="48">
        <f t="shared" si="156"/>
        <v>6</v>
      </c>
      <c r="I414" s="163">
        <f t="shared" si="160"/>
        <v>0.8571428571428571</v>
      </c>
      <c r="J414" s="8"/>
      <c r="K414" s="2">
        <f t="shared" si="161"/>
        <v>0</v>
      </c>
      <c r="L414" s="2">
        <f t="shared" si="162"/>
        <v>0</v>
      </c>
      <c r="M414" s="2">
        <f t="shared" si="163"/>
        <v>0</v>
      </c>
      <c r="N414" s="2"/>
      <c r="O414" s="2">
        <f t="shared" si="164"/>
        <v>1</v>
      </c>
      <c r="P414" s="1"/>
      <c r="Q414" s="1">
        <v>0</v>
      </c>
      <c r="R414" s="1">
        <v>0</v>
      </c>
      <c r="S414" s="1">
        <v>6</v>
      </c>
      <c r="T414" s="1">
        <v>0</v>
      </c>
      <c r="U414" s="1"/>
      <c r="V414" s="144"/>
      <c r="W414" s="1"/>
      <c r="X414" s="1"/>
      <c r="Y414" s="1">
        <v>1</v>
      </c>
      <c r="Z414" s="1">
        <v>0</v>
      </c>
      <c r="AA414" s="1"/>
      <c r="AB414" s="1"/>
      <c r="AC414" s="1"/>
      <c r="AD414" s="1"/>
      <c r="AI414" t="str">
        <f t="shared" si="166"/>
        <v>Lee</v>
      </c>
      <c r="AJ414" t="s">
        <v>883</v>
      </c>
      <c r="AK414" s="150">
        <v>2</v>
      </c>
      <c r="AN414" s="91">
        <v>23</v>
      </c>
      <c r="AO414" s="93">
        <v>19</v>
      </c>
      <c r="AP414" s="93">
        <v>180</v>
      </c>
      <c r="AQ414" s="100">
        <v>38530</v>
      </c>
      <c r="AR414" s="100">
        <f t="shared" si="157"/>
        <v>23019</v>
      </c>
      <c r="AS414" t="s">
        <v>1753</v>
      </c>
      <c r="AT414" s="103">
        <f t="shared" si="158"/>
        <v>2338530</v>
      </c>
      <c r="AW414">
        <v>39.71</v>
      </c>
      <c r="AX414">
        <v>1.1200000000000001</v>
      </c>
      <c r="AY414">
        <v>38.590000000000003</v>
      </c>
      <c r="BF414" s="107"/>
      <c r="BG414" s="107"/>
      <c r="BH414" s="107"/>
      <c r="BI414" s="107"/>
      <c r="BJ414" s="107"/>
      <c r="BV414" s="1">
        <v>0</v>
      </c>
    </row>
    <row r="415" spans="1:74" hidden="1" outlineLevel="1">
      <c r="A415" t="s">
        <v>2747</v>
      </c>
      <c r="B415" s="9" t="s">
        <v>980</v>
      </c>
      <c r="C415" s="1">
        <f t="shared" si="159"/>
        <v>13</v>
      </c>
      <c r="D415" s="7">
        <f t="shared" si="153"/>
        <v>4</v>
      </c>
      <c r="E415" s="7">
        <f t="shared" si="154"/>
        <v>4</v>
      </c>
      <c r="F415" s="7">
        <f t="shared" si="155"/>
        <v>1</v>
      </c>
      <c r="G415" s="7">
        <f t="shared" si="165"/>
        <v>3</v>
      </c>
      <c r="H415" s="48">
        <f t="shared" si="156"/>
        <v>0</v>
      </c>
      <c r="I415" s="163">
        <f t="shared" si="160"/>
        <v>0</v>
      </c>
      <c r="J415" s="8"/>
      <c r="K415" s="2">
        <f t="shared" si="161"/>
        <v>0</v>
      </c>
      <c r="L415" s="2">
        <f t="shared" si="162"/>
        <v>0</v>
      </c>
      <c r="M415" s="2">
        <f t="shared" si="163"/>
        <v>0.38461538461538464</v>
      </c>
      <c r="N415" s="2"/>
      <c r="O415" s="2">
        <f t="shared" si="164"/>
        <v>0.61538461538461542</v>
      </c>
      <c r="P415" s="1"/>
      <c r="Q415" s="1">
        <v>0</v>
      </c>
      <c r="R415" s="1">
        <v>5</v>
      </c>
      <c r="S415" s="1">
        <v>3</v>
      </c>
      <c r="T415" s="1">
        <v>5</v>
      </c>
      <c r="U415" s="1"/>
      <c r="V415" s="144"/>
      <c r="W415" s="1"/>
      <c r="X415" s="1"/>
      <c r="Y415" s="1">
        <v>0</v>
      </c>
      <c r="Z415" s="1">
        <v>0</v>
      </c>
      <c r="AA415" s="1"/>
      <c r="AB415" s="1"/>
      <c r="AC415" s="1"/>
      <c r="AD415" s="1"/>
      <c r="AI415" t="str">
        <f t="shared" si="166"/>
        <v>Leeds</v>
      </c>
      <c r="AJ415" t="s">
        <v>884</v>
      </c>
      <c r="AK415" s="150">
        <v>2</v>
      </c>
      <c r="AN415" s="91">
        <v>23</v>
      </c>
      <c r="AO415" s="93">
        <v>1</v>
      </c>
      <c r="AP415" s="93">
        <v>20</v>
      </c>
      <c r="AQ415" s="100">
        <v>38565</v>
      </c>
      <c r="AR415" s="100">
        <f t="shared" si="157"/>
        <v>23001</v>
      </c>
      <c r="AS415" t="s">
        <v>1753</v>
      </c>
      <c r="AT415" s="103">
        <f t="shared" si="158"/>
        <v>2338565</v>
      </c>
      <c r="AW415">
        <v>43.43</v>
      </c>
      <c r="AX415">
        <v>3.09</v>
      </c>
      <c r="AY415">
        <v>40.340000000000003</v>
      </c>
      <c r="BF415" s="107"/>
      <c r="BG415" s="107"/>
      <c r="BH415" s="107"/>
      <c r="BI415" s="107"/>
      <c r="BJ415" s="107"/>
      <c r="BV415" s="1">
        <v>0</v>
      </c>
    </row>
    <row r="416" spans="1:74" hidden="1" outlineLevel="1">
      <c r="A416" t="s">
        <v>3385</v>
      </c>
      <c r="B416" s="9" t="s">
        <v>980</v>
      </c>
      <c r="C416" s="1">
        <f t="shared" si="159"/>
        <v>2</v>
      </c>
      <c r="D416" s="7">
        <f t="shared" si="153"/>
        <v>3</v>
      </c>
      <c r="E416" s="7">
        <f t="shared" si="154"/>
        <v>3</v>
      </c>
      <c r="F416" s="7">
        <f t="shared" si="155"/>
        <v>0</v>
      </c>
      <c r="G416" s="7">
        <f t="shared" si="165"/>
        <v>0</v>
      </c>
      <c r="H416" s="48">
        <f t="shared" si="156"/>
        <v>1</v>
      </c>
      <c r="I416" s="163">
        <f t="shared" si="160"/>
        <v>0.5</v>
      </c>
      <c r="J416" s="8"/>
      <c r="K416" s="2">
        <f t="shared" si="161"/>
        <v>0</v>
      </c>
      <c r="L416" s="2">
        <f t="shared" si="162"/>
        <v>0</v>
      </c>
      <c r="M416" s="2">
        <f t="shared" si="163"/>
        <v>0</v>
      </c>
      <c r="N416" s="2"/>
      <c r="O416" s="2">
        <f t="shared" si="164"/>
        <v>1</v>
      </c>
      <c r="P416" s="1"/>
      <c r="Q416" s="1">
        <v>0</v>
      </c>
      <c r="R416" s="1">
        <v>0</v>
      </c>
      <c r="S416" s="1">
        <v>0</v>
      </c>
      <c r="T416" s="1">
        <v>1</v>
      </c>
      <c r="U416" s="1"/>
      <c r="V416" s="144"/>
      <c r="W416" s="1"/>
      <c r="X416" s="1"/>
      <c r="Y416" s="1">
        <v>1</v>
      </c>
      <c r="Z416" s="1">
        <v>0</v>
      </c>
      <c r="AA416" s="1"/>
      <c r="AB416" s="1"/>
      <c r="AC416" s="1"/>
      <c r="AD416" s="1"/>
      <c r="AI416" t="str">
        <f t="shared" si="166"/>
        <v>Levant</v>
      </c>
      <c r="AJ416" t="s">
        <v>883</v>
      </c>
      <c r="AK416" s="150">
        <v>2</v>
      </c>
      <c r="AN416" s="91">
        <v>23</v>
      </c>
      <c r="AO416" s="93">
        <v>19</v>
      </c>
      <c r="AP416" s="93">
        <v>185</v>
      </c>
      <c r="AQ416" s="100">
        <v>38705</v>
      </c>
      <c r="AR416" s="100">
        <f t="shared" si="157"/>
        <v>23019</v>
      </c>
      <c r="AS416" t="s">
        <v>1753</v>
      </c>
      <c r="AT416" s="103">
        <f t="shared" si="158"/>
        <v>2338705</v>
      </c>
      <c r="AW416">
        <v>29.97</v>
      </c>
      <c r="AX416">
        <v>0.01</v>
      </c>
      <c r="AY416">
        <v>29.97</v>
      </c>
      <c r="BF416" s="107"/>
      <c r="BG416" s="107"/>
      <c r="BH416" s="107"/>
      <c r="BI416" s="107"/>
      <c r="BJ416" s="107"/>
      <c r="BV416" s="1">
        <v>0</v>
      </c>
    </row>
    <row r="417" spans="1:74" hidden="1" outlineLevel="1">
      <c r="A417" t="s">
        <v>2752</v>
      </c>
      <c r="B417" s="9" t="s">
        <v>980</v>
      </c>
      <c r="C417" s="1">
        <f t="shared" si="159"/>
        <v>129</v>
      </c>
      <c r="D417" s="7">
        <f t="shared" si="153"/>
        <v>5</v>
      </c>
      <c r="E417" s="7">
        <f t="shared" si="154"/>
        <v>4</v>
      </c>
      <c r="F417" s="7">
        <f t="shared" si="155"/>
        <v>2</v>
      </c>
      <c r="G417" s="7">
        <f t="shared" si="165"/>
        <v>1</v>
      </c>
      <c r="H417" s="48">
        <f t="shared" si="156"/>
        <v>15</v>
      </c>
      <c r="I417" s="163">
        <f t="shared" si="160"/>
        <v>0.11627906976744186</v>
      </c>
      <c r="J417" s="8"/>
      <c r="K417" s="2">
        <f t="shared" si="161"/>
        <v>0</v>
      </c>
      <c r="L417" s="2">
        <f t="shared" si="162"/>
        <v>3.875968992248062E-2</v>
      </c>
      <c r="M417" s="2">
        <f t="shared" si="163"/>
        <v>0.29457364341085274</v>
      </c>
      <c r="N417" s="2"/>
      <c r="O417" s="2">
        <f t="shared" si="164"/>
        <v>0.66666666666666674</v>
      </c>
      <c r="P417" s="1"/>
      <c r="Q417" s="1">
        <v>5</v>
      </c>
      <c r="R417" s="1">
        <v>38</v>
      </c>
      <c r="S417" s="1">
        <v>53</v>
      </c>
      <c r="T417" s="1">
        <v>33</v>
      </c>
      <c r="U417" s="1"/>
      <c r="V417" s="144"/>
      <c r="W417" s="1"/>
      <c r="X417" s="1"/>
      <c r="Y417" s="1">
        <v>0</v>
      </c>
      <c r="Z417" s="1">
        <v>0</v>
      </c>
      <c r="AA417" s="1"/>
      <c r="AB417" s="1"/>
      <c r="AC417" s="1"/>
      <c r="AD417" s="1"/>
      <c r="AI417" t="str">
        <f t="shared" si="166"/>
        <v>Lewiston</v>
      </c>
      <c r="AJ417" t="s">
        <v>884</v>
      </c>
      <c r="AK417" s="150">
        <v>2</v>
      </c>
      <c r="AN417" s="91">
        <v>23</v>
      </c>
      <c r="AO417" s="93">
        <v>1</v>
      </c>
      <c r="AP417" s="93">
        <v>25</v>
      </c>
      <c r="AQ417" s="100">
        <v>38740</v>
      </c>
      <c r="AR417" s="100">
        <f t="shared" si="157"/>
        <v>23001</v>
      </c>
      <c r="AS417" t="s">
        <v>1057</v>
      </c>
      <c r="AT417" s="103">
        <f t="shared" si="158"/>
        <v>2338740</v>
      </c>
      <c r="AW417">
        <v>35.19</v>
      </c>
      <c r="AX417">
        <v>1.1000000000000001</v>
      </c>
      <c r="AY417">
        <v>34.090000000000003</v>
      </c>
      <c r="BF417" s="107"/>
      <c r="BG417" s="107"/>
      <c r="BH417" s="107"/>
      <c r="BI417" s="107"/>
      <c r="BJ417" s="107"/>
      <c r="BV417" s="1">
        <v>0</v>
      </c>
    </row>
    <row r="418" spans="1:74" hidden="1" outlineLevel="1">
      <c r="A418" t="s">
        <v>215</v>
      </c>
      <c r="B418" s="9" t="s">
        <v>980</v>
      </c>
      <c r="C418" s="1">
        <f t="shared" si="159"/>
        <v>4</v>
      </c>
      <c r="D418" s="7">
        <f t="shared" si="153"/>
        <v>2</v>
      </c>
      <c r="E418" s="7">
        <f t="shared" si="154"/>
        <v>2</v>
      </c>
      <c r="F418" s="7">
        <f t="shared" si="155"/>
        <v>0</v>
      </c>
      <c r="G418" s="7">
        <f t="shared" si="165"/>
        <v>0</v>
      </c>
      <c r="H418" s="48">
        <f t="shared" si="156"/>
        <v>4</v>
      </c>
      <c r="I418" s="163">
        <f t="shared" si="160"/>
        <v>1</v>
      </c>
      <c r="J418" s="8"/>
      <c r="K418" s="2">
        <f t="shared" si="161"/>
        <v>0</v>
      </c>
      <c r="L418" s="2">
        <f t="shared" si="162"/>
        <v>0</v>
      </c>
      <c r="M418" s="2">
        <f t="shared" si="163"/>
        <v>0</v>
      </c>
      <c r="N418" s="2"/>
      <c r="O418" s="2">
        <f t="shared" si="164"/>
        <v>1</v>
      </c>
      <c r="P418" s="1"/>
      <c r="Q418" s="1">
        <v>0</v>
      </c>
      <c r="R418" s="1">
        <v>0</v>
      </c>
      <c r="S418" s="1">
        <v>0</v>
      </c>
      <c r="T418" s="1">
        <v>4</v>
      </c>
      <c r="U418" s="1"/>
      <c r="V418" s="144"/>
      <c r="W418" s="1"/>
      <c r="X418" s="1"/>
      <c r="Y418" s="1">
        <v>0</v>
      </c>
      <c r="Z418" s="1">
        <v>0</v>
      </c>
      <c r="AA418" s="1"/>
      <c r="AB418" s="1"/>
      <c r="AC418" s="1"/>
      <c r="AD418" s="1"/>
      <c r="AI418" t="str">
        <f t="shared" si="166"/>
        <v>Liberty</v>
      </c>
      <c r="AJ418" t="s">
        <v>2318</v>
      </c>
      <c r="AK418" s="150">
        <v>2</v>
      </c>
      <c r="AN418" s="91">
        <v>23</v>
      </c>
      <c r="AO418" s="93">
        <v>27</v>
      </c>
      <c r="AP418" s="93">
        <v>50</v>
      </c>
      <c r="AQ418" s="100">
        <v>39055</v>
      </c>
      <c r="AR418" s="100">
        <f t="shared" si="157"/>
        <v>23027</v>
      </c>
      <c r="AS418" t="s">
        <v>1753</v>
      </c>
      <c r="AT418" s="103">
        <f t="shared" si="158"/>
        <v>2339055</v>
      </c>
      <c r="AW418">
        <v>28.31</v>
      </c>
      <c r="AX418">
        <v>2.4</v>
      </c>
      <c r="AY418">
        <v>25.91</v>
      </c>
      <c r="BF418" s="107"/>
      <c r="BG418" s="107"/>
      <c r="BH418" s="107"/>
      <c r="BI418" s="107"/>
      <c r="BJ418" s="107"/>
      <c r="BV418" s="1">
        <v>0</v>
      </c>
    </row>
    <row r="419" spans="1:74" hidden="1" outlineLevel="1">
      <c r="A419" t="s">
        <v>2744</v>
      </c>
      <c r="B419" s="9" t="s">
        <v>980</v>
      </c>
      <c r="C419" s="1">
        <f t="shared" si="159"/>
        <v>9</v>
      </c>
      <c r="D419" s="7">
        <f t="shared" si="153"/>
        <v>5</v>
      </c>
      <c r="E419" s="7">
        <f t="shared" si="154"/>
        <v>3</v>
      </c>
      <c r="F419" s="7">
        <f t="shared" si="155"/>
        <v>2</v>
      </c>
      <c r="G419" s="7">
        <f t="shared" si="165"/>
        <v>1</v>
      </c>
      <c r="H419" s="48">
        <f t="shared" si="156"/>
        <v>1</v>
      </c>
      <c r="I419" s="163">
        <f t="shared" si="160"/>
        <v>0.1111111111111111</v>
      </c>
      <c r="J419" s="8"/>
      <c r="K419" s="2">
        <f t="shared" si="161"/>
        <v>0</v>
      </c>
      <c r="L419" s="2">
        <f t="shared" si="162"/>
        <v>0.1111111111111111</v>
      </c>
      <c r="M419" s="2">
        <f t="shared" si="163"/>
        <v>0.33333333333333331</v>
      </c>
      <c r="N419" s="2"/>
      <c r="O419" s="2">
        <f t="shared" si="164"/>
        <v>0.55555555555555558</v>
      </c>
      <c r="P419" s="1"/>
      <c r="Q419" s="1">
        <v>1</v>
      </c>
      <c r="R419" s="1">
        <v>3</v>
      </c>
      <c r="S419" s="1">
        <v>4</v>
      </c>
      <c r="T419" s="1">
        <v>1</v>
      </c>
      <c r="U419" s="1"/>
      <c r="V419" s="144"/>
      <c r="W419" s="1"/>
      <c r="X419" s="1"/>
      <c r="Y419" s="1">
        <v>0</v>
      </c>
      <c r="Z419" s="1">
        <v>0</v>
      </c>
      <c r="AA419" s="1"/>
      <c r="AB419" s="1"/>
      <c r="AC419" s="1"/>
      <c r="AD419" s="1"/>
      <c r="AI419" t="str">
        <f t="shared" si="166"/>
        <v>Limerick</v>
      </c>
      <c r="AJ419" t="s">
        <v>959</v>
      </c>
      <c r="AK419" s="150">
        <v>1</v>
      </c>
      <c r="AN419" s="91">
        <v>23</v>
      </c>
      <c r="AO419" s="93">
        <v>31</v>
      </c>
      <c r="AP419" s="93">
        <v>75</v>
      </c>
      <c r="AQ419" s="100">
        <v>39195</v>
      </c>
      <c r="AR419" s="100">
        <f t="shared" si="157"/>
        <v>23031</v>
      </c>
      <c r="AS419" t="s">
        <v>1753</v>
      </c>
      <c r="AT419" s="103">
        <f t="shared" si="158"/>
        <v>2339195</v>
      </c>
      <c r="AW419">
        <v>28.24</v>
      </c>
      <c r="AX419">
        <v>1.1000000000000001</v>
      </c>
      <c r="AY419">
        <v>27.14</v>
      </c>
      <c r="BF419" s="107"/>
      <c r="BG419" s="107"/>
      <c r="BH419" s="107"/>
      <c r="BI419" s="107"/>
      <c r="BJ419" s="107"/>
      <c r="BV419" s="1">
        <v>0</v>
      </c>
    </row>
    <row r="420" spans="1:74" hidden="1" outlineLevel="1">
      <c r="A420" t="s">
        <v>3305</v>
      </c>
      <c r="B420" s="9" t="s">
        <v>980</v>
      </c>
      <c r="C420" s="1">
        <f t="shared" si="159"/>
        <v>0</v>
      </c>
      <c r="D420" s="7" t="e">
        <f t="shared" si="153"/>
        <v>#N/A</v>
      </c>
      <c r="E420" s="7" t="e">
        <f t="shared" si="154"/>
        <v>#N/A</v>
      </c>
      <c r="F420" s="7">
        <f t="shared" si="155"/>
        <v>0</v>
      </c>
      <c r="G420" s="7">
        <f t="shared" si="165"/>
        <v>0</v>
      </c>
      <c r="H420" s="48" t="e">
        <f t="shared" si="156"/>
        <v>#NUM!</v>
      </c>
      <c r="I420" s="163" t="e">
        <f t="shared" si="160"/>
        <v>#NUM!</v>
      </c>
      <c r="J420" s="8"/>
      <c r="K420" s="2" t="str">
        <f t="shared" si="161"/>
        <v>-</v>
      </c>
      <c r="L420" s="2" t="str">
        <f t="shared" si="162"/>
        <v>-</v>
      </c>
      <c r="M420" s="2" t="str">
        <f t="shared" si="163"/>
        <v>-</v>
      </c>
      <c r="N420" s="2"/>
      <c r="O420" s="2" t="str">
        <f t="shared" si="164"/>
        <v>-</v>
      </c>
      <c r="P420" s="1"/>
      <c r="Q420" s="1"/>
      <c r="R420" s="1"/>
      <c r="S420" s="1"/>
      <c r="T420" s="1"/>
      <c r="U420" s="1"/>
      <c r="V420" s="144"/>
      <c r="W420" s="1"/>
      <c r="X420" s="1"/>
      <c r="Y420" s="1"/>
      <c r="Z420" s="1"/>
      <c r="AA420" s="1"/>
      <c r="AB420" s="1"/>
      <c r="AC420" s="1"/>
      <c r="AD420" s="1"/>
      <c r="AI420" t="str">
        <f t="shared" si="166"/>
        <v>Limestone</v>
      </c>
      <c r="AJ420" t="s">
        <v>2958</v>
      </c>
      <c r="AK420" s="150">
        <v>2</v>
      </c>
      <c r="AN420" s="91">
        <v>23</v>
      </c>
      <c r="AO420" s="93">
        <v>3</v>
      </c>
      <c r="AP420" s="93">
        <v>160</v>
      </c>
      <c r="AQ420" s="100">
        <v>39300</v>
      </c>
      <c r="AR420" s="100">
        <f t="shared" si="157"/>
        <v>23003</v>
      </c>
      <c r="AS420" t="s">
        <v>1753</v>
      </c>
      <c r="AT420" s="103">
        <f t="shared" si="158"/>
        <v>2339300</v>
      </c>
      <c r="AW420">
        <v>40.71</v>
      </c>
      <c r="AX420">
        <v>0.3</v>
      </c>
      <c r="AY420">
        <v>40.409999999999997</v>
      </c>
      <c r="BF420" s="107"/>
      <c r="BG420" s="107"/>
      <c r="BH420" s="107"/>
      <c r="BI420" s="107"/>
      <c r="BJ420" s="107"/>
      <c r="BV420" s="1"/>
    </row>
    <row r="421" spans="1:74" hidden="1" outlineLevel="1">
      <c r="A421" t="s">
        <v>1114</v>
      </c>
      <c r="B421" s="9" t="s">
        <v>980</v>
      </c>
      <c r="C421" s="1">
        <f t="shared" si="159"/>
        <v>6</v>
      </c>
      <c r="D421" s="7">
        <f t="shared" si="153"/>
        <v>3</v>
      </c>
      <c r="E421" s="7">
        <f t="shared" si="154"/>
        <v>3</v>
      </c>
      <c r="F421" s="7">
        <f t="shared" si="155"/>
        <v>1</v>
      </c>
      <c r="G421" s="7">
        <f t="shared" si="165"/>
        <v>0</v>
      </c>
      <c r="H421" s="48">
        <f t="shared" si="156"/>
        <v>2</v>
      </c>
      <c r="I421" s="163">
        <f t="shared" si="160"/>
        <v>0.33333333333333331</v>
      </c>
      <c r="J421" s="8"/>
      <c r="K421" s="2">
        <f t="shared" si="161"/>
        <v>0</v>
      </c>
      <c r="L421" s="2">
        <f t="shared" si="162"/>
        <v>0</v>
      </c>
      <c r="M421" s="2">
        <f t="shared" si="163"/>
        <v>0.66666666666666663</v>
      </c>
      <c r="N421" s="2"/>
      <c r="O421" s="2">
        <f t="shared" si="164"/>
        <v>0.33333333333333337</v>
      </c>
      <c r="P421" s="1"/>
      <c r="Q421" s="1">
        <v>0</v>
      </c>
      <c r="R421" s="1">
        <v>4</v>
      </c>
      <c r="S421" s="1">
        <v>0</v>
      </c>
      <c r="T421" s="1">
        <v>2</v>
      </c>
      <c r="U421" s="1"/>
      <c r="V421" s="144"/>
      <c r="W421" s="1"/>
      <c r="X421" s="1"/>
      <c r="Y421" s="1">
        <v>0</v>
      </c>
      <c r="Z421" s="1">
        <v>0</v>
      </c>
      <c r="AA421" s="1"/>
      <c r="AB421" s="1"/>
      <c r="AC421" s="1"/>
      <c r="AD421" s="1"/>
      <c r="AI421" t="str">
        <f t="shared" si="166"/>
        <v>Limington</v>
      </c>
      <c r="AJ421" t="s">
        <v>959</v>
      </c>
      <c r="AK421" s="150">
        <v>1</v>
      </c>
      <c r="AN421" s="91">
        <v>23</v>
      </c>
      <c r="AO421" s="93">
        <v>31</v>
      </c>
      <c r="AP421" s="93">
        <v>80</v>
      </c>
      <c r="AQ421" s="100">
        <v>39405</v>
      </c>
      <c r="AR421" s="100">
        <f t="shared" si="157"/>
        <v>23031</v>
      </c>
      <c r="AS421" t="s">
        <v>1753</v>
      </c>
      <c r="AT421" s="103">
        <f t="shared" si="158"/>
        <v>2339405</v>
      </c>
      <c r="AW421">
        <v>43.28</v>
      </c>
      <c r="AX421">
        <v>1.3</v>
      </c>
      <c r="AY421">
        <v>41.99</v>
      </c>
      <c r="BF421" s="107"/>
      <c r="BG421" s="107"/>
      <c r="BH421" s="107"/>
      <c r="BI421" s="107"/>
      <c r="BJ421" s="107"/>
      <c r="BV421" s="1">
        <v>0</v>
      </c>
    </row>
    <row r="422" spans="1:74" hidden="1" outlineLevel="1">
      <c r="A422" t="s">
        <v>229</v>
      </c>
      <c r="B422" s="9" t="s">
        <v>980</v>
      </c>
      <c r="C422" s="1">
        <f t="shared" si="159"/>
        <v>19</v>
      </c>
      <c r="D422" s="7">
        <f t="shared" si="153"/>
        <v>5</v>
      </c>
      <c r="E422" s="7">
        <f t="shared" si="154"/>
        <v>2</v>
      </c>
      <c r="F422" s="7">
        <f t="shared" si="155"/>
        <v>2</v>
      </c>
      <c r="G422" s="7">
        <f t="shared" si="165"/>
        <v>1</v>
      </c>
      <c r="H422" s="48">
        <f t="shared" si="156"/>
        <v>5</v>
      </c>
      <c r="I422" s="163">
        <f t="shared" si="160"/>
        <v>0.26315789473684209</v>
      </c>
      <c r="J422" s="8"/>
      <c r="K422" s="2">
        <f t="shared" si="161"/>
        <v>0</v>
      </c>
      <c r="L422" s="2">
        <f t="shared" si="162"/>
        <v>0.21052631578947367</v>
      </c>
      <c r="M422" s="2">
        <f t="shared" si="163"/>
        <v>0.21052631578947367</v>
      </c>
      <c r="N422" s="2"/>
      <c r="O422" s="2">
        <f t="shared" si="164"/>
        <v>0.57894736842105265</v>
      </c>
      <c r="P422" s="1"/>
      <c r="Q422" s="1">
        <v>4</v>
      </c>
      <c r="R422" s="1">
        <v>4</v>
      </c>
      <c r="S422" s="1">
        <v>9</v>
      </c>
      <c r="T422" s="1">
        <v>0</v>
      </c>
      <c r="U422" s="1"/>
      <c r="V422" s="144"/>
      <c r="W422" s="1"/>
      <c r="X422" s="1"/>
      <c r="Y422" s="1">
        <v>2</v>
      </c>
      <c r="Z422" s="1">
        <v>0</v>
      </c>
      <c r="AA422" s="1"/>
      <c r="AB422" s="1"/>
      <c r="AC422" s="1"/>
      <c r="AD422" s="1"/>
      <c r="AI422" t="str">
        <f t="shared" si="166"/>
        <v>Lincoln</v>
      </c>
      <c r="AJ422" t="s">
        <v>883</v>
      </c>
      <c r="AK422" s="150">
        <v>2</v>
      </c>
      <c r="AN422" s="91">
        <v>23</v>
      </c>
      <c r="AO422" s="93">
        <v>19</v>
      </c>
      <c r="AP422" s="93">
        <v>190</v>
      </c>
      <c r="AQ422" s="100">
        <v>39475</v>
      </c>
      <c r="AR422" s="100">
        <f t="shared" si="157"/>
        <v>23019</v>
      </c>
      <c r="AS422" t="s">
        <v>1753</v>
      </c>
      <c r="AT422" s="103">
        <f t="shared" si="158"/>
        <v>2339475</v>
      </c>
      <c r="AW422">
        <v>74.849999999999994</v>
      </c>
      <c r="AX422">
        <v>6.93</v>
      </c>
      <c r="AY422">
        <v>67.91</v>
      </c>
      <c r="BF422" s="107"/>
      <c r="BG422" s="107"/>
      <c r="BH422" s="107"/>
      <c r="BI422" s="107"/>
      <c r="BJ422" s="107"/>
      <c r="BV422" s="1">
        <v>0</v>
      </c>
    </row>
    <row r="423" spans="1:74" hidden="1" outlineLevel="1">
      <c r="A423" t="s">
        <v>229</v>
      </c>
      <c r="B423" s="9" t="s">
        <v>980</v>
      </c>
      <c r="C423" s="1">
        <f t="shared" si="159"/>
        <v>0</v>
      </c>
      <c r="D423" s="7">
        <f t="shared" si="153"/>
        <v>1</v>
      </c>
      <c r="E423" s="7">
        <f t="shared" si="154"/>
        <v>1</v>
      </c>
      <c r="F423" s="7">
        <f t="shared" si="155"/>
        <v>0</v>
      </c>
      <c r="G423" s="7">
        <f t="shared" si="165"/>
        <v>0</v>
      </c>
      <c r="H423" s="48">
        <f t="shared" si="156"/>
        <v>0</v>
      </c>
      <c r="I423" s="163" t="e">
        <f t="shared" si="160"/>
        <v>#DIV/0!</v>
      </c>
      <c r="J423" s="8"/>
      <c r="K423" s="2" t="str">
        <f t="shared" si="161"/>
        <v>-</v>
      </c>
      <c r="L423" s="2" t="str">
        <f t="shared" si="162"/>
        <v>-</v>
      </c>
      <c r="M423" s="2" t="str">
        <f t="shared" si="163"/>
        <v>-</v>
      </c>
      <c r="N423" s="2"/>
      <c r="O423" s="2" t="str">
        <f t="shared" si="164"/>
        <v>-</v>
      </c>
      <c r="P423" s="1"/>
      <c r="Q423" s="1">
        <v>0</v>
      </c>
      <c r="R423" s="1">
        <v>0</v>
      </c>
      <c r="S423" s="1">
        <v>0</v>
      </c>
      <c r="T423" s="1">
        <v>0</v>
      </c>
      <c r="U423" s="1"/>
      <c r="V423" s="144"/>
      <c r="W423" s="1"/>
      <c r="X423" s="1"/>
      <c r="Y423" s="1">
        <v>0</v>
      </c>
      <c r="Z423" s="1">
        <v>0</v>
      </c>
      <c r="AA423" s="1"/>
      <c r="AB423" s="1"/>
      <c r="AC423" s="1"/>
      <c r="AD423" s="1"/>
      <c r="AI423" t="str">
        <f t="shared" si="166"/>
        <v>Lincoln</v>
      </c>
      <c r="AJ423" t="s">
        <v>3183</v>
      </c>
      <c r="AK423" s="150">
        <v>2</v>
      </c>
      <c r="AN423" s="91">
        <v>23</v>
      </c>
      <c r="AO423" s="93">
        <v>17</v>
      </c>
      <c r="AP423" s="93">
        <v>80</v>
      </c>
      <c r="AQ423" s="100">
        <v>39422</v>
      </c>
      <c r="AR423" s="100">
        <f t="shared" si="157"/>
        <v>23017</v>
      </c>
      <c r="AS423" t="s">
        <v>1112</v>
      </c>
      <c r="AT423" s="103">
        <f t="shared" si="158"/>
        <v>2339422</v>
      </c>
      <c r="AW423">
        <v>36.85</v>
      </c>
      <c r="AX423">
        <v>4.3600000000000003</v>
      </c>
      <c r="AY423">
        <v>32.49</v>
      </c>
      <c r="BF423" s="107"/>
      <c r="BG423" s="107"/>
      <c r="BH423" s="107"/>
      <c r="BI423" s="107"/>
      <c r="BJ423" s="107"/>
      <c r="BV423" s="1">
        <v>0</v>
      </c>
    </row>
    <row r="424" spans="1:74" hidden="1" outlineLevel="1">
      <c r="A424" t="s">
        <v>990</v>
      </c>
      <c r="B424" s="9" t="s">
        <v>980</v>
      </c>
      <c r="C424" s="1">
        <f t="shared" si="159"/>
        <v>10</v>
      </c>
      <c r="D424" s="7">
        <f t="shared" si="153"/>
        <v>4</v>
      </c>
      <c r="E424" s="7">
        <f t="shared" si="154"/>
        <v>3</v>
      </c>
      <c r="F424" s="7">
        <f t="shared" si="155"/>
        <v>1</v>
      </c>
      <c r="G424" s="7">
        <f t="shared" si="165"/>
        <v>1</v>
      </c>
      <c r="H424" s="48">
        <f t="shared" si="156"/>
        <v>0</v>
      </c>
      <c r="I424" s="163">
        <f t="shared" si="160"/>
        <v>0</v>
      </c>
      <c r="J424" s="8"/>
      <c r="K424" s="2">
        <f t="shared" si="161"/>
        <v>0</v>
      </c>
      <c r="L424" s="2">
        <f t="shared" si="162"/>
        <v>0.2</v>
      </c>
      <c r="M424" s="2">
        <f t="shared" si="163"/>
        <v>0.4</v>
      </c>
      <c r="N424" s="2"/>
      <c r="O424" s="2">
        <f t="shared" si="164"/>
        <v>0.4</v>
      </c>
      <c r="P424" s="1"/>
      <c r="Q424" s="1">
        <v>2</v>
      </c>
      <c r="R424" s="1">
        <v>4</v>
      </c>
      <c r="S424" s="1">
        <v>4</v>
      </c>
      <c r="T424" s="1">
        <v>0</v>
      </c>
      <c r="U424" s="1"/>
      <c r="V424" s="144"/>
      <c r="W424" s="1"/>
      <c r="X424" s="1"/>
      <c r="Y424" s="1">
        <v>0</v>
      </c>
      <c r="Z424" s="1">
        <v>0</v>
      </c>
      <c r="AA424" s="1"/>
      <c r="AB424" s="1"/>
      <c r="AC424" s="1"/>
      <c r="AD424" s="1"/>
      <c r="AI424" t="str">
        <f t="shared" si="166"/>
        <v>Lincolnville</v>
      </c>
      <c r="AJ424" t="s">
        <v>2318</v>
      </c>
      <c r="AK424" s="150">
        <v>2</v>
      </c>
      <c r="AN424" s="91">
        <v>23</v>
      </c>
      <c r="AO424" s="93">
        <v>27</v>
      </c>
      <c r="AP424" s="93">
        <v>55</v>
      </c>
      <c r="AQ424" s="100">
        <v>39755</v>
      </c>
      <c r="AR424" s="100">
        <f t="shared" si="157"/>
        <v>23027</v>
      </c>
      <c r="AS424" t="s">
        <v>1753</v>
      </c>
      <c r="AT424" s="103">
        <f t="shared" si="158"/>
        <v>2339755</v>
      </c>
      <c r="AW424">
        <v>43.73</v>
      </c>
      <c r="AX424">
        <v>6.36</v>
      </c>
      <c r="AY424">
        <v>37.369999999999997</v>
      </c>
      <c r="BF424" s="107"/>
      <c r="BG424" s="107"/>
      <c r="BH424" s="107"/>
      <c r="BI424" s="107"/>
      <c r="BJ424" s="107"/>
      <c r="BV424" s="1">
        <v>0</v>
      </c>
    </row>
    <row r="425" spans="1:74" hidden="1" outlineLevel="1">
      <c r="A425" t="s">
        <v>2776</v>
      </c>
      <c r="B425" s="9" t="s">
        <v>980</v>
      </c>
      <c r="C425" s="1">
        <f t="shared" si="159"/>
        <v>0</v>
      </c>
      <c r="D425" s="7" t="e">
        <f t="shared" si="153"/>
        <v>#N/A</v>
      </c>
      <c r="E425" s="7" t="e">
        <f t="shared" si="154"/>
        <v>#N/A</v>
      </c>
      <c r="F425" s="7">
        <f t="shared" si="155"/>
        <v>0</v>
      </c>
      <c r="G425" s="7">
        <f t="shared" si="165"/>
        <v>0</v>
      </c>
      <c r="H425" s="48" t="e">
        <f t="shared" si="156"/>
        <v>#NUM!</v>
      </c>
      <c r="I425" s="163" t="e">
        <f t="shared" si="160"/>
        <v>#NUM!</v>
      </c>
      <c r="J425" s="8"/>
      <c r="K425" s="2" t="str">
        <f t="shared" si="161"/>
        <v>-</v>
      </c>
      <c r="L425" s="2" t="str">
        <f t="shared" si="162"/>
        <v>-</v>
      </c>
      <c r="M425" s="2" t="str">
        <f t="shared" si="163"/>
        <v>-</v>
      </c>
      <c r="N425" s="2"/>
      <c r="O425" s="2" t="str">
        <f t="shared" si="164"/>
        <v>-</v>
      </c>
      <c r="P425" s="1"/>
      <c r="Q425" s="1"/>
      <c r="R425" s="1"/>
      <c r="S425" s="1"/>
      <c r="T425" s="1"/>
      <c r="U425" s="1"/>
      <c r="V425" s="144"/>
      <c r="W425" s="1"/>
      <c r="X425" s="1"/>
      <c r="Y425" s="1"/>
      <c r="Z425" s="1"/>
      <c r="AA425" s="1"/>
      <c r="AB425" s="1"/>
      <c r="AC425" s="1"/>
      <c r="AD425" s="1"/>
      <c r="AI425" t="str">
        <f t="shared" si="166"/>
        <v>Linneus</v>
      </c>
      <c r="AJ425" t="s">
        <v>2958</v>
      </c>
      <c r="AK425" s="150">
        <v>2</v>
      </c>
      <c r="AN425" s="91">
        <v>23</v>
      </c>
      <c r="AO425" s="93">
        <v>3</v>
      </c>
      <c r="AP425" s="93">
        <v>165</v>
      </c>
      <c r="AQ425" s="100">
        <v>39965</v>
      </c>
      <c r="AR425" s="100">
        <f t="shared" si="157"/>
        <v>23003</v>
      </c>
      <c r="AS425" t="s">
        <v>1753</v>
      </c>
      <c r="AT425" s="103">
        <f t="shared" si="158"/>
        <v>2339965</v>
      </c>
      <c r="AW425">
        <v>45.83</v>
      </c>
      <c r="AX425">
        <v>1.28</v>
      </c>
      <c r="AY425">
        <v>44.56</v>
      </c>
      <c r="BF425" s="107"/>
      <c r="BG425" s="107"/>
      <c r="BH425" s="107"/>
      <c r="BI425" s="107"/>
      <c r="BJ425" s="107"/>
      <c r="BV425" s="1"/>
    </row>
    <row r="426" spans="1:74" hidden="1" outlineLevel="1">
      <c r="A426" t="s">
        <v>1621</v>
      </c>
      <c r="B426" s="9" t="s">
        <v>980</v>
      </c>
      <c r="C426" s="1">
        <f t="shared" si="159"/>
        <v>52</v>
      </c>
      <c r="D426" s="7">
        <f t="shared" si="153"/>
        <v>4</v>
      </c>
      <c r="E426" s="7">
        <f t="shared" si="154"/>
        <v>4</v>
      </c>
      <c r="F426" s="7">
        <f t="shared" si="155"/>
        <v>3</v>
      </c>
      <c r="G426" s="7">
        <f t="shared" si="165"/>
        <v>1</v>
      </c>
      <c r="H426" s="48">
        <f t="shared" si="156"/>
        <v>6</v>
      </c>
      <c r="I426" s="163">
        <f t="shared" si="160"/>
        <v>0.11538461538461539</v>
      </c>
      <c r="J426" s="8"/>
      <c r="K426" s="2">
        <f t="shared" si="161"/>
        <v>0</v>
      </c>
      <c r="L426" s="2">
        <f t="shared" si="162"/>
        <v>0</v>
      </c>
      <c r="M426" s="2">
        <f t="shared" si="163"/>
        <v>0.23076923076923078</v>
      </c>
      <c r="N426" s="2"/>
      <c r="O426" s="2">
        <f t="shared" si="164"/>
        <v>0.76923076923076916</v>
      </c>
      <c r="P426" s="1"/>
      <c r="Q426" s="1">
        <v>0</v>
      </c>
      <c r="R426" s="1">
        <v>12</v>
      </c>
      <c r="S426" s="1">
        <v>23</v>
      </c>
      <c r="T426" s="1">
        <v>17</v>
      </c>
      <c r="U426" s="1"/>
      <c r="V426" s="144"/>
      <c r="W426" s="1"/>
      <c r="X426" s="1"/>
      <c r="Y426" s="1">
        <v>0</v>
      </c>
      <c r="Z426" s="1">
        <v>0</v>
      </c>
      <c r="AA426" s="1"/>
      <c r="AB426" s="1"/>
      <c r="AC426" s="1"/>
      <c r="AD426" s="1"/>
      <c r="AI426" t="str">
        <f t="shared" si="166"/>
        <v>Lisbon</v>
      </c>
      <c r="AJ426" t="s">
        <v>884</v>
      </c>
      <c r="AK426" s="150">
        <v>2</v>
      </c>
      <c r="AN426" s="91">
        <v>23</v>
      </c>
      <c r="AO426" s="93">
        <v>1</v>
      </c>
      <c r="AP426" s="93">
        <v>30</v>
      </c>
      <c r="AQ426" s="100">
        <v>40035</v>
      </c>
      <c r="AR426" s="100">
        <f t="shared" si="157"/>
        <v>23001</v>
      </c>
      <c r="AS426" t="s">
        <v>1753</v>
      </c>
      <c r="AT426" s="103">
        <f t="shared" si="158"/>
        <v>2340035</v>
      </c>
      <c r="AW426">
        <v>24.16</v>
      </c>
      <c r="AX426">
        <v>0.55000000000000004</v>
      </c>
      <c r="AY426">
        <v>23.61</v>
      </c>
      <c r="BF426" s="107"/>
      <c r="BG426" s="107"/>
      <c r="BH426" s="107"/>
      <c r="BI426" s="107"/>
      <c r="BJ426" s="107"/>
      <c r="BV426" s="1">
        <v>0</v>
      </c>
    </row>
    <row r="427" spans="1:74" hidden="1" outlineLevel="1">
      <c r="A427" t="s">
        <v>1543</v>
      </c>
      <c r="B427" s="9" t="s">
        <v>980</v>
      </c>
      <c r="C427" s="1">
        <f t="shared" si="159"/>
        <v>19</v>
      </c>
      <c r="D427" s="7">
        <f t="shared" si="153"/>
        <v>4</v>
      </c>
      <c r="E427" s="7">
        <f t="shared" si="154"/>
        <v>4</v>
      </c>
      <c r="F427" s="7">
        <f t="shared" si="155"/>
        <v>3</v>
      </c>
      <c r="G427" s="7">
        <f t="shared" si="165"/>
        <v>2</v>
      </c>
      <c r="H427" s="48">
        <f t="shared" si="156"/>
        <v>3</v>
      </c>
      <c r="I427" s="163">
        <f t="shared" si="160"/>
        <v>0.15789473684210525</v>
      </c>
      <c r="J427" s="8"/>
      <c r="K427" s="2">
        <f t="shared" si="161"/>
        <v>0</v>
      </c>
      <c r="L427" s="2">
        <f t="shared" si="162"/>
        <v>0</v>
      </c>
      <c r="M427" s="2">
        <f t="shared" si="163"/>
        <v>0.21052631578947367</v>
      </c>
      <c r="N427" s="2"/>
      <c r="O427" s="2">
        <f t="shared" si="164"/>
        <v>0.78947368421052633</v>
      </c>
      <c r="P427" s="1"/>
      <c r="Q427" s="1">
        <v>0</v>
      </c>
      <c r="R427" s="1">
        <v>4</v>
      </c>
      <c r="S427" s="1">
        <v>6</v>
      </c>
      <c r="T427" s="1">
        <v>9</v>
      </c>
      <c r="U427" s="1"/>
      <c r="V427" s="144"/>
      <c r="W427" s="1"/>
      <c r="X427" s="1"/>
      <c r="Y427" s="1">
        <v>0</v>
      </c>
      <c r="Z427" s="1">
        <v>0</v>
      </c>
      <c r="AA427" s="1"/>
      <c r="AB427" s="1"/>
      <c r="AC427" s="1"/>
      <c r="AD427" s="1"/>
      <c r="AI427" t="str">
        <f t="shared" si="166"/>
        <v>Litchfield</v>
      </c>
      <c r="AJ427" t="s">
        <v>2658</v>
      </c>
      <c r="AK427" s="150">
        <v>2</v>
      </c>
      <c r="AN427" s="91">
        <v>23</v>
      </c>
      <c r="AO427" s="93">
        <v>11</v>
      </c>
      <c r="AP427" s="93">
        <v>60</v>
      </c>
      <c r="AQ427" s="100">
        <v>40175</v>
      </c>
      <c r="AR427" s="100">
        <f t="shared" si="157"/>
        <v>23011</v>
      </c>
      <c r="AS427" t="s">
        <v>1753</v>
      </c>
      <c r="AT427" s="103">
        <f t="shared" si="158"/>
        <v>2340175</v>
      </c>
      <c r="AW427">
        <v>39.69</v>
      </c>
      <c r="AX427">
        <v>2.2599999999999998</v>
      </c>
      <c r="AY427">
        <v>37.43</v>
      </c>
      <c r="BF427" s="107"/>
      <c r="BG427" s="107"/>
      <c r="BH427" s="107"/>
      <c r="BI427" s="107"/>
      <c r="BJ427" s="107"/>
      <c r="BV427" s="1">
        <v>0</v>
      </c>
    </row>
    <row r="428" spans="1:74" hidden="1" outlineLevel="1">
      <c r="A428" t="s">
        <v>1104</v>
      </c>
      <c r="B428" s="9" t="s">
        <v>980</v>
      </c>
      <c r="C428" s="1">
        <f t="shared" si="159"/>
        <v>0</v>
      </c>
      <c r="D428" s="7" t="e">
        <f t="shared" si="153"/>
        <v>#N/A</v>
      </c>
      <c r="E428" s="7" t="e">
        <f t="shared" si="154"/>
        <v>#N/A</v>
      </c>
      <c r="F428" s="7">
        <f t="shared" si="155"/>
        <v>0</v>
      </c>
      <c r="G428" s="7">
        <f t="shared" si="165"/>
        <v>0</v>
      </c>
      <c r="H428" s="48" t="e">
        <f t="shared" si="156"/>
        <v>#NUM!</v>
      </c>
      <c r="I428" s="163" t="e">
        <f t="shared" si="160"/>
        <v>#NUM!</v>
      </c>
      <c r="J428" s="8"/>
      <c r="K428" s="2" t="str">
        <f t="shared" si="161"/>
        <v>-</v>
      </c>
      <c r="L428" s="2" t="str">
        <f t="shared" si="162"/>
        <v>-</v>
      </c>
      <c r="M428" s="2" t="str">
        <f t="shared" si="163"/>
        <v>-</v>
      </c>
      <c r="N428" s="2"/>
      <c r="O428" s="2" t="str">
        <f t="shared" si="164"/>
        <v>-</v>
      </c>
      <c r="P428" s="1"/>
      <c r="Q428" s="1"/>
      <c r="R428" s="1"/>
      <c r="S428" s="1"/>
      <c r="T428" s="1"/>
      <c r="U428" s="1"/>
      <c r="V428" s="144"/>
      <c r="W428" s="1"/>
      <c r="X428" s="1"/>
      <c r="Y428" s="1"/>
      <c r="Z428" s="1"/>
      <c r="AA428" s="1"/>
      <c r="AB428" s="1"/>
      <c r="AC428" s="1"/>
      <c r="AD428" s="1"/>
      <c r="AI428" t="str">
        <f t="shared" si="166"/>
        <v>Littleton</v>
      </c>
      <c r="AJ428" t="s">
        <v>2958</v>
      </c>
      <c r="AK428" s="150">
        <v>2</v>
      </c>
      <c r="AN428" s="91">
        <v>23</v>
      </c>
      <c r="AO428" s="93">
        <v>3</v>
      </c>
      <c r="AP428" s="93">
        <v>170</v>
      </c>
      <c r="AQ428" s="100">
        <v>40595</v>
      </c>
      <c r="AR428" s="100">
        <f t="shared" si="157"/>
        <v>23003</v>
      </c>
      <c r="AS428" t="s">
        <v>1753</v>
      </c>
      <c r="AT428" s="103">
        <f t="shared" si="158"/>
        <v>2340595</v>
      </c>
      <c r="AW428">
        <v>38.61</v>
      </c>
      <c r="AX428">
        <v>0.19</v>
      </c>
      <c r="AY428">
        <v>38.42</v>
      </c>
      <c r="BF428" s="107"/>
      <c r="BG428" s="107"/>
      <c r="BH428" s="107"/>
      <c r="BI428" s="107"/>
      <c r="BJ428" s="107"/>
      <c r="BV428" s="1"/>
    </row>
    <row r="429" spans="1:74" hidden="1" outlineLevel="1">
      <c r="A429" t="s">
        <v>789</v>
      </c>
      <c r="B429" s="9" t="s">
        <v>980</v>
      </c>
      <c r="C429" s="1">
        <f t="shared" si="159"/>
        <v>9</v>
      </c>
      <c r="D429" s="7">
        <f t="shared" si="153"/>
        <v>5</v>
      </c>
      <c r="E429" s="7">
        <f t="shared" si="154"/>
        <v>3</v>
      </c>
      <c r="F429" s="7">
        <f t="shared" si="155"/>
        <v>3</v>
      </c>
      <c r="G429" s="7">
        <f t="shared" si="165"/>
        <v>2</v>
      </c>
      <c r="H429" s="48">
        <f t="shared" si="156"/>
        <v>3</v>
      </c>
      <c r="I429" s="163">
        <f t="shared" si="160"/>
        <v>0.33333333333333331</v>
      </c>
      <c r="J429" s="8"/>
      <c r="K429" s="2">
        <f t="shared" si="161"/>
        <v>0</v>
      </c>
      <c r="L429" s="2">
        <f t="shared" si="162"/>
        <v>0.1111111111111111</v>
      </c>
      <c r="M429" s="2">
        <f t="shared" si="163"/>
        <v>0.1111111111111111</v>
      </c>
      <c r="N429" s="2"/>
      <c r="O429" s="2">
        <f t="shared" si="164"/>
        <v>0.77777777777777768</v>
      </c>
      <c r="P429" s="1"/>
      <c r="Q429" s="1">
        <v>1</v>
      </c>
      <c r="R429" s="1">
        <v>1</v>
      </c>
      <c r="S429" s="1">
        <v>2</v>
      </c>
      <c r="T429" s="1">
        <v>5</v>
      </c>
      <c r="U429" s="1"/>
      <c r="V429" s="144"/>
      <c r="W429" s="1"/>
      <c r="X429" s="1"/>
      <c r="Y429" s="1">
        <v>0</v>
      </c>
      <c r="Z429" s="1">
        <v>0</v>
      </c>
      <c r="AA429" s="1"/>
      <c r="AB429" s="1"/>
      <c r="AC429" s="1"/>
      <c r="AD429" s="1"/>
      <c r="AI429" t="str">
        <f t="shared" si="166"/>
        <v>Livermore</v>
      </c>
      <c r="AJ429" t="s">
        <v>884</v>
      </c>
      <c r="AK429" s="150">
        <v>2</v>
      </c>
      <c r="AN429" s="91">
        <v>23</v>
      </c>
      <c r="AO429" s="93">
        <v>1</v>
      </c>
      <c r="AP429" s="93">
        <v>35</v>
      </c>
      <c r="AQ429" s="100">
        <v>40665</v>
      </c>
      <c r="AR429" s="100">
        <f t="shared" si="157"/>
        <v>23001</v>
      </c>
      <c r="AS429" t="s">
        <v>1753</v>
      </c>
      <c r="AT429" s="103">
        <f t="shared" si="158"/>
        <v>2340665</v>
      </c>
      <c r="AW429">
        <v>39.4</v>
      </c>
      <c r="AX429">
        <v>1.71</v>
      </c>
      <c r="AY429">
        <v>37.69</v>
      </c>
      <c r="BF429" s="107"/>
      <c r="BG429" s="107"/>
      <c r="BH429" s="107"/>
      <c r="BI429" s="107"/>
      <c r="BJ429" s="107"/>
      <c r="BV429" s="1">
        <v>0</v>
      </c>
    </row>
    <row r="430" spans="1:74" hidden="1" outlineLevel="1">
      <c r="A430" t="s">
        <v>1938</v>
      </c>
      <c r="B430" s="9" t="s">
        <v>980</v>
      </c>
      <c r="C430" s="1">
        <f t="shared" si="159"/>
        <v>8</v>
      </c>
      <c r="D430" s="7">
        <f t="shared" si="153"/>
        <v>4</v>
      </c>
      <c r="E430" s="7">
        <f t="shared" si="154"/>
        <v>4</v>
      </c>
      <c r="F430" s="7">
        <f t="shared" si="155"/>
        <v>3</v>
      </c>
      <c r="G430" s="7">
        <f t="shared" si="165"/>
        <v>2</v>
      </c>
      <c r="H430" s="48">
        <f t="shared" si="156"/>
        <v>1</v>
      </c>
      <c r="I430" s="163">
        <f t="shared" si="160"/>
        <v>0.125</v>
      </c>
      <c r="J430" s="8"/>
      <c r="K430" s="2">
        <f t="shared" si="161"/>
        <v>0</v>
      </c>
      <c r="L430" s="2">
        <f t="shared" si="162"/>
        <v>0</v>
      </c>
      <c r="M430" s="2">
        <f t="shared" si="163"/>
        <v>0.125</v>
      </c>
      <c r="N430" s="2"/>
      <c r="O430" s="2">
        <f t="shared" si="164"/>
        <v>0.875</v>
      </c>
      <c r="P430" s="1"/>
      <c r="Q430" s="1">
        <v>0</v>
      </c>
      <c r="R430" s="1">
        <v>1</v>
      </c>
      <c r="S430" s="1">
        <v>3</v>
      </c>
      <c r="T430" s="1">
        <v>4</v>
      </c>
      <c r="U430" s="1"/>
      <c r="V430" s="144"/>
      <c r="W430" s="1"/>
      <c r="X430" s="1"/>
      <c r="Y430" s="1">
        <v>0</v>
      </c>
      <c r="Z430" s="1">
        <v>0</v>
      </c>
      <c r="AA430" s="1"/>
      <c r="AB430" s="1"/>
      <c r="AC430" s="1"/>
      <c r="AD430" s="1"/>
      <c r="AI430" t="str">
        <f t="shared" si="166"/>
        <v>Livermore Falls</v>
      </c>
      <c r="AJ430" t="s">
        <v>884</v>
      </c>
      <c r="AK430" s="150">
        <v>2</v>
      </c>
      <c r="AN430" s="91">
        <v>23</v>
      </c>
      <c r="AO430" s="93">
        <v>1</v>
      </c>
      <c r="AP430" s="93">
        <v>40</v>
      </c>
      <c r="AQ430" s="100">
        <v>40770</v>
      </c>
      <c r="AR430" s="100">
        <f t="shared" si="157"/>
        <v>23001</v>
      </c>
      <c r="AS430" t="s">
        <v>1753</v>
      </c>
      <c r="AT430" s="103">
        <f t="shared" si="158"/>
        <v>2340770</v>
      </c>
      <c r="AW430">
        <v>20.43</v>
      </c>
      <c r="AX430">
        <v>0.68</v>
      </c>
      <c r="AY430">
        <v>19.75</v>
      </c>
      <c r="BF430" s="107"/>
      <c r="BG430" s="107"/>
      <c r="BH430" s="107"/>
      <c r="BI430" s="107"/>
      <c r="BJ430" s="107"/>
      <c r="BV430" s="1">
        <v>0</v>
      </c>
    </row>
    <row r="431" spans="1:74" hidden="1" outlineLevel="1">
      <c r="A431" s="34" t="s">
        <v>1625</v>
      </c>
      <c r="B431" s="9" t="s">
        <v>980</v>
      </c>
      <c r="C431" s="1">
        <f t="shared" si="159"/>
        <v>0</v>
      </c>
      <c r="D431" s="7">
        <f t="shared" ref="D431:D494" si="167">RANK(P431,(P431:AG431))</f>
        <v>1</v>
      </c>
      <c r="E431" s="7">
        <f t="shared" ref="E431:E494" si="168">RANK(Q431,(P431:AG431))</f>
        <v>1</v>
      </c>
      <c r="F431" s="7">
        <f t="shared" ref="F431:F494" si="169">IF(R431&gt;0,RANK(R431,(P431:AG431)),0)</f>
        <v>0</v>
      </c>
      <c r="G431" s="7">
        <f t="shared" si="165"/>
        <v>0</v>
      </c>
      <c r="H431" s="48">
        <f t="shared" ref="H431:H494" si="170">MAX(P431:T431)-LARGE(P431:T431,2)</f>
        <v>0</v>
      </c>
      <c r="I431" s="163" t="e">
        <f t="shared" si="160"/>
        <v>#DIV/0!</v>
      </c>
      <c r="J431" s="8"/>
      <c r="K431" s="2" t="str">
        <f t="shared" si="161"/>
        <v>-</v>
      </c>
      <c r="L431" s="2" t="str">
        <f t="shared" si="162"/>
        <v>-</v>
      </c>
      <c r="M431" s="2" t="str">
        <f t="shared" si="163"/>
        <v>-</v>
      </c>
      <c r="N431" s="2"/>
      <c r="O431" s="2" t="str">
        <f t="shared" si="164"/>
        <v>-</v>
      </c>
      <c r="P431" s="1"/>
      <c r="Q431" s="1">
        <v>0</v>
      </c>
      <c r="R431" s="1">
        <v>0</v>
      </c>
      <c r="S431" s="1">
        <v>0</v>
      </c>
      <c r="T431" s="1">
        <v>0</v>
      </c>
      <c r="U431" s="1"/>
      <c r="V431" s="144"/>
      <c r="W431" s="1"/>
      <c r="X431" s="1"/>
      <c r="Y431" s="1">
        <v>0</v>
      </c>
      <c r="Z431" s="1">
        <v>0</v>
      </c>
      <c r="AA431" s="1"/>
      <c r="AB431" s="1"/>
      <c r="AC431" s="1"/>
      <c r="AD431" s="1"/>
      <c r="AI431" t="str">
        <f t="shared" si="166"/>
        <v>Long Island</v>
      </c>
      <c r="AJ431" t="s">
        <v>2243</v>
      </c>
      <c r="AK431" s="150">
        <v>1</v>
      </c>
      <c r="AN431" s="91">
        <v>23</v>
      </c>
      <c r="AO431" s="93">
        <v>5</v>
      </c>
      <c r="AP431" s="93">
        <v>63</v>
      </c>
      <c r="AQ431" s="100">
        <v>41067</v>
      </c>
      <c r="AR431" s="100">
        <f t="shared" ref="AR431:AR494" si="171">AN431*1000+AO431</f>
        <v>23005</v>
      </c>
      <c r="AS431" t="s">
        <v>1753</v>
      </c>
      <c r="AT431" s="103">
        <f t="shared" ref="AT431:AT494" si="172">AN431*100000+AQ431</f>
        <v>2341067</v>
      </c>
      <c r="AW431">
        <v>10.39</v>
      </c>
      <c r="AX431">
        <v>8.9600000000000009</v>
      </c>
      <c r="AY431">
        <v>1.43</v>
      </c>
      <c r="BF431" s="107"/>
      <c r="BG431" s="107"/>
      <c r="BH431" s="107"/>
      <c r="BI431" s="107"/>
      <c r="BJ431" s="107"/>
      <c r="BV431" s="1">
        <v>0</v>
      </c>
    </row>
    <row r="432" spans="1:74" hidden="1" outlineLevel="1">
      <c r="A432" t="s">
        <v>1195</v>
      </c>
      <c r="B432" s="9" t="s">
        <v>980</v>
      </c>
      <c r="C432" s="1">
        <f t="shared" ref="C432:C495" si="173">SUM(P432:AG432)</f>
        <v>27</v>
      </c>
      <c r="D432" s="7">
        <f t="shared" si="167"/>
        <v>4</v>
      </c>
      <c r="E432" s="7">
        <f t="shared" si="168"/>
        <v>4</v>
      </c>
      <c r="F432" s="7">
        <f t="shared" si="169"/>
        <v>1</v>
      </c>
      <c r="G432" s="7">
        <f t="shared" si="165"/>
        <v>2</v>
      </c>
      <c r="H432" s="48">
        <f t="shared" si="170"/>
        <v>14</v>
      </c>
      <c r="I432" s="163">
        <f t="shared" ref="I432:I495" si="174">H432/C432</f>
        <v>0.51851851851851849</v>
      </c>
      <c r="J432" s="8"/>
      <c r="K432" s="2">
        <f t="shared" ref="K432:K495" si="175">IF(C432=0,"-",P432/C432)</f>
        <v>0</v>
      </c>
      <c r="L432" s="2">
        <f t="shared" ref="L432:L495" si="176">IF(C432=0,"-",Q432/C432)</f>
        <v>0</v>
      </c>
      <c r="M432" s="2">
        <f t="shared" ref="M432:M495" si="177">IF(C432=0,"-",R432/C432)</f>
        <v>0.70370370370370372</v>
      </c>
      <c r="N432" s="2"/>
      <c r="O432" s="2">
        <f t="shared" ref="O432:O495" si="178">IF(C432=0,"-",(1-K432-L432-M432))</f>
        <v>0.29629629629629628</v>
      </c>
      <c r="P432" s="1"/>
      <c r="Q432" s="1">
        <v>0</v>
      </c>
      <c r="R432" s="1">
        <v>19</v>
      </c>
      <c r="S432" s="1">
        <v>5</v>
      </c>
      <c r="T432" s="1">
        <v>3</v>
      </c>
      <c r="U432" s="1"/>
      <c r="V432" s="144"/>
      <c r="W432" s="1"/>
      <c r="X432" s="1"/>
      <c r="Y432" s="1">
        <v>0</v>
      </c>
      <c r="Z432" s="1">
        <v>0</v>
      </c>
      <c r="AA432" s="1"/>
      <c r="AB432" s="1"/>
      <c r="AC432" s="1"/>
      <c r="AD432" s="1"/>
      <c r="AI432" t="str">
        <f t="shared" si="166"/>
        <v>Lovell</v>
      </c>
      <c r="AJ432" t="s">
        <v>3183</v>
      </c>
      <c r="AK432" s="150">
        <v>2</v>
      </c>
      <c r="AN432" s="91">
        <v>23</v>
      </c>
      <c r="AO432" s="93">
        <v>17</v>
      </c>
      <c r="AP432" s="93">
        <v>85</v>
      </c>
      <c r="AQ432" s="100">
        <v>41365</v>
      </c>
      <c r="AR432" s="100">
        <f t="shared" si="171"/>
        <v>23017</v>
      </c>
      <c r="AS432" t="s">
        <v>1753</v>
      </c>
      <c r="AT432" s="103">
        <f t="shared" si="172"/>
        <v>2341365</v>
      </c>
      <c r="AW432">
        <v>47.88</v>
      </c>
      <c r="AX432">
        <v>4.7</v>
      </c>
      <c r="AY432">
        <v>43.17</v>
      </c>
      <c r="BF432" s="107"/>
      <c r="BG432" s="107"/>
      <c r="BH432" s="107"/>
      <c r="BI432" s="107"/>
      <c r="BJ432" s="107"/>
      <c r="BV432" s="1">
        <v>0</v>
      </c>
    </row>
    <row r="433" spans="1:74" hidden="1" outlineLevel="1">
      <c r="A433" t="s">
        <v>2239</v>
      </c>
      <c r="B433" s="9" t="s">
        <v>980</v>
      </c>
      <c r="C433" s="1">
        <f t="shared" si="173"/>
        <v>2</v>
      </c>
      <c r="D433" s="7">
        <f t="shared" si="167"/>
        <v>2</v>
      </c>
      <c r="E433" s="7">
        <f t="shared" si="168"/>
        <v>2</v>
      </c>
      <c r="F433" s="7">
        <f t="shared" si="169"/>
        <v>0</v>
      </c>
      <c r="G433" s="7">
        <f t="shared" si="165"/>
        <v>1</v>
      </c>
      <c r="H433" s="48">
        <f t="shared" si="170"/>
        <v>2</v>
      </c>
      <c r="I433" s="163">
        <f t="shared" si="174"/>
        <v>1</v>
      </c>
      <c r="J433" s="8"/>
      <c r="K433" s="2">
        <f t="shared" si="175"/>
        <v>0</v>
      </c>
      <c r="L433" s="2">
        <f t="shared" si="176"/>
        <v>0</v>
      </c>
      <c r="M433" s="2">
        <f t="shared" si="177"/>
        <v>0</v>
      </c>
      <c r="N433" s="2"/>
      <c r="O433" s="2">
        <f t="shared" si="178"/>
        <v>1</v>
      </c>
      <c r="P433" s="1"/>
      <c r="Q433" s="1">
        <v>0</v>
      </c>
      <c r="R433" s="1">
        <v>0</v>
      </c>
      <c r="S433" s="1">
        <v>2</v>
      </c>
      <c r="T433" s="1">
        <v>0</v>
      </c>
      <c r="U433" s="1"/>
      <c r="V433" s="144"/>
      <c r="W433" s="1"/>
      <c r="X433" s="1"/>
      <c r="Y433" s="1">
        <v>0</v>
      </c>
      <c r="Z433" s="1">
        <v>0</v>
      </c>
      <c r="AA433" s="1"/>
      <c r="AB433" s="1"/>
      <c r="AC433" s="1"/>
      <c r="AD433" s="1"/>
      <c r="AI433" t="str">
        <f t="shared" si="166"/>
        <v>Lowell</v>
      </c>
      <c r="AJ433" t="s">
        <v>883</v>
      </c>
      <c r="AK433" s="150">
        <v>2</v>
      </c>
      <c r="AN433" s="91">
        <v>23</v>
      </c>
      <c r="AO433" s="93">
        <v>19</v>
      </c>
      <c r="AP433" s="93">
        <v>195</v>
      </c>
      <c r="AQ433" s="100">
        <v>41435</v>
      </c>
      <c r="AR433" s="100">
        <f t="shared" si="171"/>
        <v>23019</v>
      </c>
      <c r="AS433" t="s">
        <v>1753</v>
      </c>
      <c r="AT433" s="103">
        <f t="shared" si="172"/>
        <v>2341435</v>
      </c>
      <c r="AW433">
        <v>40.1</v>
      </c>
      <c r="AX433">
        <v>1.91</v>
      </c>
      <c r="AY433">
        <v>38.19</v>
      </c>
      <c r="BF433" s="107"/>
      <c r="BG433" s="107"/>
      <c r="BH433" s="107"/>
      <c r="BI433" s="107"/>
      <c r="BJ433" s="107"/>
      <c r="BV433" s="1">
        <v>0</v>
      </c>
    </row>
    <row r="434" spans="1:74" hidden="1" outlineLevel="1">
      <c r="A434" t="s">
        <v>1939</v>
      </c>
      <c r="B434" s="9" t="s">
        <v>980</v>
      </c>
      <c r="C434" s="1">
        <f t="shared" si="173"/>
        <v>20</v>
      </c>
      <c r="D434" s="7">
        <f t="shared" si="167"/>
        <v>4</v>
      </c>
      <c r="E434" s="7">
        <f t="shared" si="168"/>
        <v>4</v>
      </c>
      <c r="F434" s="7">
        <f t="shared" si="169"/>
        <v>2</v>
      </c>
      <c r="G434" s="7">
        <f t="shared" si="165"/>
        <v>1</v>
      </c>
      <c r="H434" s="48">
        <f t="shared" si="170"/>
        <v>11</v>
      </c>
      <c r="I434" s="163">
        <f t="shared" si="174"/>
        <v>0.55000000000000004</v>
      </c>
      <c r="J434" s="8"/>
      <c r="K434" s="2">
        <f t="shared" si="175"/>
        <v>0</v>
      </c>
      <c r="L434" s="2">
        <f t="shared" si="176"/>
        <v>0</v>
      </c>
      <c r="M434" s="2">
        <f t="shared" si="177"/>
        <v>0.15</v>
      </c>
      <c r="N434" s="2"/>
      <c r="O434" s="2">
        <f t="shared" si="178"/>
        <v>0.85</v>
      </c>
      <c r="P434" s="1"/>
      <c r="Q434" s="1">
        <v>0</v>
      </c>
      <c r="R434" s="1">
        <v>3</v>
      </c>
      <c r="S434" s="1">
        <v>14</v>
      </c>
      <c r="T434" s="1">
        <v>3</v>
      </c>
      <c r="U434" s="1"/>
      <c r="V434" s="144"/>
      <c r="W434" s="1"/>
      <c r="X434" s="1"/>
      <c r="Y434" s="1">
        <v>0</v>
      </c>
      <c r="Z434" s="1">
        <v>0</v>
      </c>
      <c r="AA434" s="1"/>
      <c r="AB434" s="1"/>
      <c r="AC434" s="1"/>
      <c r="AD434" s="1"/>
      <c r="AI434" t="str">
        <f t="shared" si="166"/>
        <v>Lubec</v>
      </c>
      <c r="AJ434" t="s">
        <v>650</v>
      </c>
      <c r="AK434" s="150">
        <v>2</v>
      </c>
      <c r="AN434" s="91">
        <v>23</v>
      </c>
      <c r="AO434" s="93">
        <v>29</v>
      </c>
      <c r="AP434" s="93">
        <v>125</v>
      </c>
      <c r="AQ434" s="100">
        <v>41610</v>
      </c>
      <c r="AR434" s="100">
        <f t="shared" si="171"/>
        <v>23029</v>
      </c>
      <c r="AS434" t="s">
        <v>1753</v>
      </c>
      <c r="AT434" s="103">
        <f t="shared" si="172"/>
        <v>2341610</v>
      </c>
      <c r="AW434">
        <v>78.86</v>
      </c>
      <c r="AX434">
        <v>45.6</v>
      </c>
      <c r="AY434">
        <v>33.26</v>
      </c>
      <c r="BF434" s="107"/>
      <c r="BG434" s="107"/>
      <c r="BH434" s="107"/>
      <c r="BI434" s="107"/>
      <c r="BJ434" s="107"/>
      <c r="BV434" s="1">
        <v>0</v>
      </c>
    </row>
    <row r="435" spans="1:74" hidden="1" outlineLevel="1">
      <c r="A435" t="s">
        <v>2240</v>
      </c>
      <c r="B435" s="9" t="s">
        <v>980</v>
      </c>
      <c r="C435" s="1">
        <f t="shared" si="173"/>
        <v>0</v>
      </c>
      <c r="D435" s="7" t="e">
        <f t="shared" si="167"/>
        <v>#N/A</v>
      </c>
      <c r="E435" s="7" t="e">
        <f t="shared" si="168"/>
        <v>#N/A</v>
      </c>
      <c r="F435" s="7">
        <f t="shared" si="169"/>
        <v>0</v>
      </c>
      <c r="G435" s="7">
        <f t="shared" si="165"/>
        <v>0</v>
      </c>
      <c r="H435" s="48" t="e">
        <f t="shared" si="170"/>
        <v>#NUM!</v>
      </c>
      <c r="I435" s="163" t="e">
        <f t="shared" si="174"/>
        <v>#NUM!</v>
      </c>
      <c r="J435" s="8"/>
      <c r="K435" s="2" t="str">
        <f t="shared" si="175"/>
        <v>-</v>
      </c>
      <c r="L435" s="2" t="str">
        <f t="shared" si="176"/>
        <v>-</v>
      </c>
      <c r="M435" s="2" t="str">
        <f t="shared" si="177"/>
        <v>-</v>
      </c>
      <c r="N435" s="2"/>
      <c r="O435" s="2" t="str">
        <f t="shared" si="178"/>
        <v>-</v>
      </c>
      <c r="P435" s="1"/>
      <c r="Q435" s="1"/>
      <c r="R435" s="1"/>
      <c r="S435" s="1"/>
      <c r="T435" s="1"/>
      <c r="U435" s="1"/>
      <c r="V435" s="144"/>
      <c r="W435" s="1"/>
      <c r="X435" s="1"/>
      <c r="Y435" s="1"/>
      <c r="Z435" s="1"/>
      <c r="AA435" s="1"/>
      <c r="AB435" s="1"/>
      <c r="AC435" s="1"/>
      <c r="AD435" s="1"/>
      <c r="AI435" t="str">
        <f t="shared" si="166"/>
        <v>Ludlow</v>
      </c>
      <c r="AJ435" t="s">
        <v>2958</v>
      </c>
      <c r="AK435" s="150">
        <v>2</v>
      </c>
      <c r="AN435" s="91">
        <v>23</v>
      </c>
      <c r="AO435" s="93">
        <v>3</v>
      </c>
      <c r="AP435" s="93">
        <v>175</v>
      </c>
      <c r="AQ435" s="100">
        <v>41715</v>
      </c>
      <c r="AR435" s="100">
        <f t="shared" si="171"/>
        <v>23003</v>
      </c>
      <c r="AS435" t="s">
        <v>1753</v>
      </c>
      <c r="AT435" s="103">
        <f t="shared" si="172"/>
        <v>2341715</v>
      </c>
      <c r="AW435">
        <v>21.98</v>
      </c>
      <c r="AX435">
        <v>0.01</v>
      </c>
      <c r="AY435">
        <v>21.97</v>
      </c>
      <c r="BF435" s="107"/>
      <c r="BG435" s="107"/>
      <c r="BH435" s="107"/>
      <c r="BI435" s="107"/>
      <c r="BJ435" s="107"/>
      <c r="BV435" s="1"/>
    </row>
    <row r="436" spans="1:74" hidden="1" outlineLevel="1">
      <c r="A436" t="s">
        <v>846</v>
      </c>
      <c r="B436" s="9" t="s">
        <v>980</v>
      </c>
      <c r="C436" s="1">
        <f t="shared" si="173"/>
        <v>27</v>
      </c>
      <c r="D436" s="7">
        <f t="shared" si="167"/>
        <v>5</v>
      </c>
      <c r="E436" s="7">
        <f t="shared" si="168"/>
        <v>4</v>
      </c>
      <c r="F436" s="7">
        <f t="shared" si="169"/>
        <v>3</v>
      </c>
      <c r="G436" s="7">
        <f t="shared" si="165"/>
        <v>1</v>
      </c>
      <c r="H436" s="48">
        <f t="shared" si="170"/>
        <v>5</v>
      </c>
      <c r="I436" s="163">
        <f t="shared" si="174"/>
        <v>0.18518518518518517</v>
      </c>
      <c r="J436" s="8"/>
      <c r="K436" s="2">
        <f t="shared" si="175"/>
        <v>0</v>
      </c>
      <c r="L436" s="2">
        <f t="shared" si="176"/>
        <v>7.407407407407407E-2</v>
      </c>
      <c r="M436" s="2">
        <f t="shared" si="177"/>
        <v>0.14814814814814814</v>
      </c>
      <c r="N436" s="2"/>
      <c r="O436" s="2">
        <f t="shared" si="178"/>
        <v>0.77777777777777779</v>
      </c>
      <c r="P436" s="1"/>
      <c r="Q436" s="1">
        <v>2</v>
      </c>
      <c r="R436" s="1">
        <v>4</v>
      </c>
      <c r="S436" s="1">
        <v>13</v>
      </c>
      <c r="T436" s="1">
        <v>8</v>
      </c>
      <c r="U436" s="1"/>
      <c r="V436" s="144"/>
      <c r="W436" s="1"/>
      <c r="X436" s="1"/>
      <c r="Y436" s="1">
        <v>0</v>
      </c>
      <c r="Z436" s="1">
        <v>0</v>
      </c>
      <c r="AA436" s="1"/>
      <c r="AB436" s="1"/>
      <c r="AC436" s="1"/>
      <c r="AD436" s="1"/>
      <c r="AI436" t="str">
        <f t="shared" si="166"/>
        <v>Lyman</v>
      </c>
      <c r="AJ436" t="s">
        <v>959</v>
      </c>
      <c r="AK436" s="150">
        <v>1</v>
      </c>
      <c r="AN436" s="91">
        <v>23</v>
      </c>
      <c r="AO436" s="93">
        <v>31</v>
      </c>
      <c r="AP436" s="93">
        <v>85</v>
      </c>
      <c r="AQ436" s="100">
        <v>41750</v>
      </c>
      <c r="AR436" s="100">
        <f t="shared" si="171"/>
        <v>23031</v>
      </c>
      <c r="AS436" t="s">
        <v>1753</v>
      </c>
      <c r="AT436" s="103">
        <f t="shared" si="172"/>
        <v>2341750</v>
      </c>
      <c r="AW436">
        <v>40.43</v>
      </c>
      <c r="AX436">
        <v>1.49</v>
      </c>
      <c r="AY436">
        <v>38.94</v>
      </c>
      <c r="BF436" s="107"/>
      <c r="BG436" s="107"/>
      <c r="BH436" s="107"/>
      <c r="BI436" s="107"/>
      <c r="BJ436" s="107"/>
      <c r="BV436" s="1">
        <v>0</v>
      </c>
    </row>
    <row r="437" spans="1:74" hidden="1" outlineLevel="1">
      <c r="A437" t="s">
        <v>3367</v>
      </c>
      <c r="B437" s="9" t="s">
        <v>980</v>
      </c>
      <c r="C437" s="1">
        <f t="shared" si="173"/>
        <v>24</v>
      </c>
      <c r="D437" s="7">
        <f t="shared" si="167"/>
        <v>4</v>
      </c>
      <c r="E437" s="7">
        <f t="shared" si="168"/>
        <v>4</v>
      </c>
      <c r="F437" s="7">
        <f t="shared" si="169"/>
        <v>2</v>
      </c>
      <c r="G437" s="7">
        <f t="shared" si="165"/>
        <v>1</v>
      </c>
      <c r="H437" s="48">
        <f t="shared" si="170"/>
        <v>4</v>
      </c>
      <c r="I437" s="163">
        <f t="shared" si="174"/>
        <v>0.16666666666666666</v>
      </c>
      <c r="J437" s="8"/>
      <c r="K437" s="2">
        <f t="shared" si="175"/>
        <v>0</v>
      </c>
      <c r="L437" s="2">
        <f t="shared" si="176"/>
        <v>0</v>
      </c>
      <c r="M437" s="2">
        <f t="shared" si="177"/>
        <v>0.33333333333333331</v>
      </c>
      <c r="N437" s="2"/>
      <c r="O437" s="2">
        <f t="shared" si="178"/>
        <v>0.66666666666666674</v>
      </c>
      <c r="P437" s="1"/>
      <c r="Q437" s="1">
        <v>0</v>
      </c>
      <c r="R437" s="1">
        <v>8</v>
      </c>
      <c r="S437" s="1">
        <v>12</v>
      </c>
      <c r="T437" s="1">
        <v>4</v>
      </c>
      <c r="U437" s="1"/>
      <c r="V437" s="144"/>
      <c r="W437" s="1"/>
      <c r="X437" s="1"/>
      <c r="Y437" s="1">
        <v>0</v>
      </c>
      <c r="Z437" s="1">
        <v>0</v>
      </c>
      <c r="AA437" s="1"/>
      <c r="AB437" s="1"/>
      <c r="AC437" s="1"/>
      <c r="AD437" s="1"/>
      <c r="AI437" t="str">
        <f t="shared" si="166"/>
        <v>Machias</v>
      </c>
      <c r="AJ437" t="s">
        <v>650</v>
      </c>
      <c r="AK437" s="150">
        <v>2</v>
      </c>
      <c r="AN437" s="91">
        <v>23</v>
      </c>
      <c r="AO437" s="93">
        <v>29</v>
      </c>
      <c r="AP437" s="93">
        <v>130</v>
      </c>
      <c r="AQ437" s="100">
        <v>41960</v>
      </c>
      <c r="AR437" s="100">
        <f t="shared" si="171"/>
        <v>23029</v>
      </c>
      <c r="AS437" t="s">
        <v>1753</v>
      </c>
      <c r="AT437" s="103">
        <f t="shared" si="172"/>
        <v>2341960</v>
      </c>
      <c r="AW437">
        <v>14.79</v>
      </c>
      <c r="AX437">
        <v>0.9</v>
      </c>
      <c r="AY437">
        <v>13.89</v>
      </c>
      <c r="BF437" s="107"/>
      <c r="BG437" s="107"/>
      <c r="BH437" s="107"/>
      <c r="BI437" s="107"/>
      <c r="BJ437" s="107"/>
      <c r="BV437" s="1">
        <v>0</v>
      </c>
    </row>
    <row r="438" spans="1:74" hidden="1" outlineLevel="1">
      <c r="A438" t="s">
        <v>1138</v>
      </c>
      <c r="B438" s="9" t="s">
        <v>980</v>
      </c>
      <c r="C438" s="1">
        <f t="shared" si="173"/>
        <v>7</v>
      </c>
      <c r="D438" s="7">
        <f t="shared" si="167"/>
        <v>4</v>
      </c>
      <c r="E438" s="7">
        <f t="shared" si="168"/>
        <v>4</v>
      </c>
      <c r="F438" s="7">
        <f t="shared" si="169"/>
        <v>2</v>
      </c>
      <c r="G438" s="7">
        <f t="shared" si="165"/>
        <v>2</v>
      </c>
      <c r="H438" s="48">
        <f t="shared" si="170"/>
        <v>1</v>
      </c>
      <c r="I438" s="163">
        <f t="shared" si="174"/>
        <v>0.14285714285714285</v>
      </c>
      <c r="J438" s="8"/>
      <c r="K438" s="2">
        <f t="shared" si="175"/>
        <v>0</v>
      </c>
      <c r="L438" s="2">
        <f t="shared" si="176"/>
        <v>0</v>
      </c>
      <c r="M438" s="2">
        <f t="shared" si="177"/>
        <v>0.2857142857142857</v>
      </c>
      <c r="N438" s="2"/>
      <c r="O438" s="2">
        <f t="shared" si="178"/>
        <v>0.7142857142857143</v>
      </c>
      <c r="P438" s="1"/>
      <c r="Q438" s="1">
        <v>0</v>
      </c>
      <c r="R438" s="1">
        <v>2</v>
      </c>
      <c r="S438" s="1">
        <v>2</v>
      </c>
      <c r="T438" s="1">
        <v>3</v>
      </c>
      <c r="U438" s="1"/>
      <c r="V438" s="144"/>
      <c r="W438" s="1"/>
      <c r="X438" s="1"/>
      <c r="Y438" s="1">
        <v>0</v>
      </c>
      <c r="Z438" s="1">
        <v>0</v>
      </c>
      <c r="AA438" s="1"/>
      <c r="AB438" s="1"/>
      <c r="AC438" s="1"/>
      <c r="AD438" s="1"/>
      <c r="AI438" t="str">
        <f t="shared" si="166"/>
        <v>Machiasport</v>
      </c>
      <c r="AJ438" t="s">
        <v>650</v>
      </c>
      <c r="AK438" s="150">
        <v>2</v>
      </c>
      <c r="AN438" s="91">
        <v>23</v>
      </c>
      <c r="AO438" s="93">
        <v>29</v>
      </c>
      <c r="AP438" s="93">
        <v>135</v>
      </c>
      <c r="AQ438" s="100">
        <v>42100</v>
      </c>
      <c r="AR438" s="100">
        <f t="shared" si="171"/>
        <v>23029</v>
      </c>
      <c r="AS438" t="s">
        <v>1753</v>
      </c>
      <c r="AT438" s="103">
        <f t="shared" si="172"/>
        <v>2342100</v>
      </c>
      <c r="AW438">
        <v>62.27</v>
      </c>
      <c r="AX438">
        <v>40.92</v>
      </c>
      <c r="AY438">
        <v>21.34</v>
      </c>
      <c r="BF438" s="107"/>
      <c r="BG438" s="107"/>
      <c r="BH438" s="107"/>
      <c r="BI438" s="107"/>
      <c r="BJ438" s="107"/>
      <c r="BV438" s="1">
        <v>0</v>
      </c>
    </row>
    <row r="439" spans="1:74" hidden="1" outlineLevel="1">
      <c r="A439" t="s">
        <v>1047</v>
      </c>
      <c r="B439" s="9" t="s">
        <v>980</v>
      </c>
      <c r="C439" s="1">
        <f t="shared" si="173"/>
        <v>0</v>
      </c>
      <c r="D439" s="7" t="e">
        <f t="shared" si="167"/>
        <v>#N/A</v>
      </c>
      <c r="E439" s="7" t="e">
        <f t="shared" si="168"/>
        <v>#N/A</v>
      </c>
      <c r="F439" s="7">
        <f t="shared" si="169"/>
        <v>0</v>
      </c>
      <c r="G439" s="7">
        <f t="shared" si="165"/>
        <v>0</v>
      </c>
      <c r="H439" s="48" t="e">
        <f t="shared" si="170"/>
        <v>#NUM!</v>
      </c>
      <c r="I439" s="163" t="e">
        <f t="shared" si="174"/>
        <v>#NUM!</v>
      </c>
      <c r="J439" s="8"/>
      <c r="K439" s="2" t="str">
        <f t="shared" si="175"/>
        <v>-</v>
      </c>
      <c r="L439" s="2" t="str">
        <f t="shared" si="176"/>
        <v>-</v>
      </c>
      <c r="M439" s="2" t="str">
        <f t="shared" si="177"/>
        <v>-</v>
      </c>
      <c r="N439" s="2"/>
      <c r="O439" s="2" t="str">
        <f t="shared" si="178"/>
        <v>-</v>
      </c>
      <c r="P439" s="1"/>
      <c r="Q439" s="1"/>
      <c r="R439" s="1"/>
      <c r="S439" s="1"/>
      <c r="T439" s="1"/>
      <c r="U439" s="1"/>
      <c r="V439" s="144"/>
      <c r="W439" s="1"/>
      <c r="X439" s="1"/>
      <c r="Y439" s="1"/>
      <c r="Z439" s="1"/>
      <c r="AA439" s="1"/>
      <c r="AB439" s="1"/>
      <c r="AC439" s="1"/>
      <c r="AD439" s="1"/>
      <c r="AI439" t="str">
        <f t="shared" si="166"/>
        <v>Macwahoc</v>
      </c>
      <c r="AJ439" t="s">
        <v>2958</v>
      </c>
      <c r="AK439" s="150">
        <v>2</v>
      </c>
      <c r="AN439" s="91">
        <v>23</v>
      </c>
      <c r="AO439" s="93">
        <v>3</v>
      </c>
      <c r="AP439" s="93">
        <v>180</v>
      </c>
      <c r="AQ439" s="100">
        <v>42450</v>
      </c>
      <c r="AR439" s="100">
        <f t="shared" si="171"/>
        <v>23003</v>
      </c>
      <c r="AS439" t="s">
        <v>1112</v>
      </c>
      <c r="AT439" s="103">
        <f t="shared" si="172"/>
        <v>2342450</v>
      </c>
      <c r="AW439">
        <v>29.42</v>
      </c>
      <c r="AX439">
        <v>0.16</v>
      </c>
      <c r="AY439">
        <v>29.26</v>
      </c>
      <c r="BF439" s="107"/>
      <c r="BG439" s="107"/>
      <c r="BH439" s="107"/>
      <c r="BI439" s="107"/>
      <c r="BJ439" s="107"/>
      <c r="BV439" s="1"/>
    </row>
    <row r="440" spans="1:74" hidden="1" outlineLevel="1">
      <c r="A440" t="s">
        <v>404</v>
      </c>
      <c r="B440" s="9" t="s">
        <v>980</v>
      </c>
      <c r="C440" s="1">
        <f t="shared" si="173"/>
        <v>0</v>
      </c>
      <c r="D440" s="7" t="e">
        <f t="shared" si="167"/>
        <v>#N/A</v>
      </c>
      <c r="E440" s="7" t="e">
        <f t="shared" si="168"/>
        <v>#N/A</v>
      </c>
      <c r="F440" s="7">
        <f t="shared" si="169"/>
        <v>0</v>
      </c>
      <c r="G440" s="7">
        <f t="shared" si="165"/>
        <v>0</v>
      </c>
      <c r="H440" s="48" t="e">
        <f t="shared" si="170"/>
        <v>#NUM!</v>
      </c>
      <c r="I440" s="163" t="e">
        <f t="shared" si="174"/>
        <v>#NUM!</v>
      </c>
      <c r="J440" s="8"/>
      <c r="K440" s="2" t="str">
        <f t="shared" si="175"/>
        <v>-</v>
      </c>
      <c r="L440" s="2" t="str">
        <f t="shared" si="176"/>
        <v>-</v>
      </c>
      <c r="M440" s="2" t="str">
        <f t="shared" si="177"/>
        <v>-</v>
      </c>
      <c r="N440" s="2"/>
      <c r="O440" s="2" t="str">
        <f t="shared" si="178"/>
        <v>-</v>
      </c>
      <c r="P440" s="1"/>
      <c r="Q440" s="1"/>
      <c r="R440" s="1"/>
      <c r="S440" s="1"/>
      <c r="T440" s="1"/>
      <c r="U440" s="1"/>
      <c r="V440" s="144"/>
      <c r="W440" s="1"/>
      <c r="X440" s="1"/>
      <c r="Y440" s="1"/>
      <c r="Z440" s="1"/>
      <c r="AA440" s="1"/>
      <c r="AB440" s="1"/>
      <c r="AC440" s="1"/>
      <c r="AD440" s="1"/>
      <c r="AI440" t="str">
        <f t="shared" si="166"/>
        <v>Madawaska</v>
      </c>
      <c r="AJ440" t="s">
        <v>2958</v>
      </c>
      <c r="AK440" s="150">
        <v>2</v>
      </c>
      <c r="AN440" s="91">
        <v>23</v>
      </c>
      <c r="AO440" s="93">
        <v>3</v>
      </c>
      <c r="AP440" s="93">
        <v>185</v>
      </c>
      <c r="AQ440" s="100">
        <v>42520</v>
      </c>
      <c r="AR440" s="100">
        <f t="shared" si="171"/>
        <v>23003</v>
      </c>
      <c r="AS440" t="s">
        <v>1753</v>
      </c>
      <c r="AT440" s="103">
        <f t="shared" si="172"/>
        <v>2342520</v>
      </c>
      <c r="AW440">
        <v>56.46</v>
      </c>
      <c r="AX440">
        <v>0.8</v>
      </c>
      <c r="AY440">
        <v>55.66</v>
      </c>
      <c r="BF440" s="107"/>
      <c r="BG440" s="107"/>
      <c r="BH440" s="107"/>
      <c r="BI440" s="107"/>
      <c r="BJ440" s="107"/>
      <c r="BV440" s="1"/>
    </row>
    <row r="441" spans="1:74" hidden="1" outlineLevel="1">
      <c r="A441" t="s">
        <v>223</v>
      </c>
      <c r="B441" s="9" t="s">
        <v>980</v>
      </c>
      <c r="C441" s="1">
        <f t="shared" si="173"/>
        <v>0</v>
      </c>
      <c r="D441" s="7" t="e">
        <f t="shared" si="167"/>
        <v>#N/A</v>
      </c>
      <c r="E441" s="7" t="e">
        <f t="shared" si="168"/>
        <v>#N/A</v>
      </c>
      <c r="F441" s="7">
        <f t="shared" si="169"/>
        <v>0</v>
      </c>
      <c r="G441" s="7">
        <f t="shared" si="165"/>
        <v>0</v>
      </c>
      <c r="H441" s="48" t="e">
        <f t="shared" si="170"/>
        <v>#NUM!</v>
      </c>
      <c r="I441" s="163" t="e">
        <f t="shared" si="174"/>
        <v>#NUM!</v>
      </c>
      <c r="J441" s="8"/>
      <c r="K441" s="2" t="str">
        <f t="shared" si="175"/>
        <v>-</v>
      </c>
      <c r="L441" s="2" t="str">
        <f t="shared" si="176"/>
        <v>-</v>
      </c>
      <c r="M441" s="2" t="str">
        <f t="shared" si="177"/>
        <v>-</v>
      </c>
      <c r="N441" s="2"/>
      <c r="O441" s="2" t="str">
        <f t="shared" si="178"/>
        <v>-</v>
      </c>
      <c r="P441" s="1"/>
      <c r="Q441" s="1"/>
      <c r="R441" s="1"/>
      <c r="S441" s="1"/>
      <c r="T441" s="1"/>
      <c r="U441" s="1"/>
      <c r="V441" s="144"/>
      <c r="W441" s="1"/>
      <c r="X441" s="1"/>
      <c r="Y441" s="1"/>
      <c r="Z441" s="1"/>
      <c r="AA441" s="1"/>
      <c r="AB441" s="1"/>
      <c r="AC441" s="1"/>
      <c r="AD441" s="1"/>
      <c r="AI441" t="str">
        <f>A441</f>
        <v>Madawaska Lake</v>
      </c>
      <c r="AJ441" t="s">
        <v>2958</v>
      </c>
      <c r="AK441" s="150">
        <v>2</v>
      </c>
      <c r="AN441" s="91">
        <v>23</v>
      </c>
      <c r="AO441" s="93">
        <v>3</v>
      </c>
      <c r="AQ441" s="100">
        <v>42550</v>
      </c>
      <c r="AR441" s="100">
        <f t="shared" si="171"/>
        <v>23003</v>
      </c>
      <c r="AS441" t="s">
        <v>1940</v>
      </c>
      <c r="AT441" s="103">
        <f t="shared" si="172"/>
        <v>2342550</v>
      </c>
      <c r="BF441" s="107"/>
      <c r="BG441" s="107"/>
      <c r="BH441" s="107"/>
      <c r="BI441" s="107"/>
      <c r="BJ441" s="107"/>
      <c r="BV441" s="1"/>
    </row>
    <row r="442" spans="1:74" hidden="1" outlineLevel="1">
      <c r="A442" t="s">
        <v>1421</v>
      </c>
      <c r="B442" s="9" t="s">
        <v>980</v>
      </c>
      <c r="C442" s="1">
        <f t="shared" si="173"/>
        <v>22</v>
      </c>
      <c r="D442" s="7">
        <f t="shared" si="167"/>
        <v>6</v>
      </c>
      <c r="E442" s="7">
        <f t="shared" si="168"/>
        <v>2</v>
      </c>
      <c r="F442" s="7">
        <f t="shared" si="169"/>
        <v>4</v>
      </c>
      <c r="G442" s="7">
        <f t="shared" si="165"/>
        <v>1</v>
      </c>
      <c r="H442" s="48">
        <f t="shared" si="170"/>
        <v>1</v>
      </c>
      <c r="I442" s="163">
        <f t="shared" si="174"/>
        <v>4.5454545454545456E-2</v>
      </c>
      <c r="J442" s="8"/>
      <c r="K442" s="2">
        <f t="shared" si="175"/>
        <v>0</v>
      </c>
      <c r="L442" s="2">
        <f t="shared" si="176"/>
        <v>0.31818181818181818</v>
      </c>
      <c r="M442" s="2">
        <f t="shared" si="177"/>
        <v>9.0909090909090912E-2</v>
      </c>
      <c r="N442" s="2"/>
      <c r="O442" s="2">
        <f t="shared" si="178"/>
        <v>0.59090909090909094</v>
      </c>
      <c r="P442" s="1"/>
      <c r="Q442" s="1">
        <v>7</v>
      </c>
      <c r="R442" s="1">
        <v>2</v>
      </c>
      <c r="S442" s="1">
        <v>8</v>
      </c>
      <c r="T442" s="1">
        <v>4</v>
      </c>
      <c r="U442" s="1"/>
      <c r="V442" s="144"/>
      <c r="W442" s="1"/>
      <c r="X442" s="1"/>
      <c r="Y442" s="1">
        <v>1</v>
      </c>
      <c r="Z442" s="1">
        <v>0</v>
      </c>
      <c r="AA442" s="1"/>
      <c r="AB442" s="1"/>
      <c r="AC442" s="1"/>
      <c r="AD442" s="1"/>
      <c r="AI442" t="str">
        <f t="shared" si="166"/>
        <v>Madison</v>
      </c>
      <c r="AJ442" t="s">
        <v>419</v>
      </c>
      <c r="AK442" s="150">
        <v>2</v>
      </c>
      <c r="AN442" s="91">
        <v>23</v>
      </c>
      <c r="AO442" s="93">
        <v>25</v>
      </c>
      <c r="AP442" s="93">
        <v>85</v>
      </c>
      <c r="AQ442" s="100">
        <v>42660</v>
      </c>
      <c r="AR442" s="100">
        <f t="shared" si="171"/>
        <v>23025</v>
      </c>
      <c r="AS442" t="s">
        <v>1753</v>
      </c>
      <c r="AT442" s="103">
        <f t="shared" si="172"/>
        <v>2342660</v>
      </c>
      <c r="AW442">
        <v>54.61</v>
      </c>
      <c r="AX442">
        <v>2.85</v>
      </c>
      <c r="AY442">
        <v>51.76</v>
      </c>
      <c r="BF442" s="107"/>
      <c r="BG442" s="107"/>
      <c r="BH442" s="107"/>
      <c r="BI442" s="107"/>
      <c r="BJ442" s="107"/>
      <c r="BV442" s="1">
        <v>0</v>
      </c>
    </row>
    <row r="443" spans="1:74" hidden="1" outlineLevel="1">
      <c r="A443" t="s">
        <v>162</v>
      </c>
      <c r="B443" s="9" t="s">
        <v>980</v>
      </c>
      <c r="C443" s="1">
        <f t="shared" si="173"/>
        <v>0</v>
      </c>
      <c r="D443" s="7">
        <f t="shared" si="167"/>
        <v>1</v>
      </c>
      <c r="E443" s="7">
        <f t="shared" si="168"/>
        <v>1</v>
      </c>
      <c r="F443" s="7">
        <f t="shared" si="169"/>
        <v>0</v>
      </c>
      <c r="G443" s="7">
        <f t="shared" si="165"/>
        <v>0</v>
      </c>
      <c r="H443" s="48">
        <f t="shared" si="170"/>
        <v>0</v>
      </c>
      <c r="I443" s="163" t="e">
        <f t="shared" si="174"/>
        <v>#DIV/0!</v>
      </c>
      <c r="J443" s="8"/>
      <c r="K443" s="2" t="str">
        <f t="shared" si="175"/>
        <v>-</v>
      </c>
      <c r="L443" s="2" t="str">
        <f t="shared" si="176"/>
        <v>-</v>
      </c>
      <c r="M443" s="2" t="str">
        <f t="shared" si="177"/>
        <v>-</v>
      </c>
      <c r="N443" s="2"/>
      <c r="O443" s="2" t="str">
        <f t="shared" si="178"/>
        <v>-</v>
      </c>
      <c r="P443" s="1"/>
      <c r="Q443" s="1">
        <v>0</v>
      </c>
      <c r="R443" s="1">
        <v>0</v>
      </c>
      <c r="S443" s="1">
        <v>0</v>
      </c>
      <c r="T443" s="1">
        <v>0</v>
      </c>
      <c r="U443" s="1"/>
      <c r="V443" s="144"/>
      <c r="W443" s="1"/>
      <c r="X443" s="1"/>
      <c r="Y443" s="1">
        <v>0</v>
      </c>
      <c r="Z443" s="1">
        <v>0</v>
      </c>
      <c r="AA443" s="1"/>
      <c r="AB443" s="1"/>
      <c r="AC443" s="1"/>
      <c r="AD443" s="1"/>
      <c r="AI443" t="str">
        <f t="shared" si="166"/>
        <v>Madrid</v>
      </c>
      <c r="AJ443" t="s">
        <v>2477</v>
      </c>
      <c r="AK443" s="150">
        <v>2</v>
      </c>
      <c r="AN443" s="91">
        <v>23</v>
      </c>
      <c r="AO443" s="93">
        <v>7</v>
      </c>
      <c r="AP443" s="93">
        <v>55</v>
      </c>
      <c r="AQ443" s="100">
        <v>42765</v>
      </c>
      <c r="AR443" s="100">
        <f t="shared" si="171"/>
        <v>23007</v>
      </c>
      <c r="AS443" t="s">
        <v>1753</v>
      </c>
      <c r="AT443" s="103">
        <f t="shared" si="172"/>
        <v>2342765</v>
      </c>
      <c r="AW443">
        <v>41.79</v>
      </c>
      <c r="AX443">
        <v>0.06</v>
      </c>
      <c r="AY443">
        <v>41.73</v>
      </c>
      <c r="BF443" s="107"/>
      <c r="BG443" s="107"/>
      <c r="BH443" s="107"/>
      <c r="BI443" s="107"/>
      <c r="BJ443" s="107"/>
      <c r="BV443" s="1">
        <v>0</v>
      </c>
    </row>
    <row r="444" spans="1:74" hidden="1" outlineLevel="1">
      <c r="A444" t="s">
        <v>2307</v>
      </c>
      <c r="B444" s="9" t="s">
        <v>980</v>
      </c>
      <c r="C444" s="1">
        <f t="shared" si="173"/>
        <v>0</v>
      </c>
      <c r="D444" s="7">
        <f t="shared" si="167"/>
        <v>1</v>
      </c>
      <c r="E444" s="7">
        <f t="shared" si="168"/>
        <v>1</v>
      </c>
      <c r="F444" s="7">
        <f t="shared" si="169"/>
        <v>0</v>
      </c>
      <c r="G444" s="7">
        <f t="shared" si="165"/>
        <v>0</v>
      </c>
      <c r="H444" s="48">
        <f t="shared" si="170"/>
        <v>0</v>
      </c>
      <c r="I444" s="163" t="e">
        <f t="shared" si="174"/>
        <v>#DIV/0!</v>
      </c>
      <c r="J444" s="8"/>
      <c r="K444" s="2" t="str">
        <f t="shared" si="175"/>
        <v>-</v>
      </c>
      <c r="L444" s="2" t="str">
        <f t="shared" si="176"/>
        <v>-</v>
      </c>
      <c r="M444" s="2" t="str">
        <f t="shared" si="177"/>
        <v>-</v>
      </c>
      <c r="N444" s="2"/>
      <c r="O444" s="2" t="str">
        <f t="shared" si="178"/>
        <v>-</v>
      </c>
      <c r="P444" s="1"/>
      <c r="Q444" s="1">
        <v>0</v>
      </c>
      <c r="R444" s="1">
        <v>0</v>
      </c>
      <c r="S444" s="1">
        <v>0</v>
      </c>
      <c r="T444" s="1">
        <v>0</v>
      </c>
      <c r="U444" s="1"/>
      <c r="V444" s="144"/>
      <c r="W444" s="1"/>
      <c r="X444" s="1"/>
      <c r="Y444" s="1">
        <v>0</v>
      </c>
      <c r="Z444" s="1">
        <v>0</v>
      </c>
      <c r="AA444" s="1"/>
      <c r="AB444" s="1"/>
      <c r="AC444" s="1"/>
      <c r="AD444" s="1"/>
      <c r="AI444" t="str">
        <f t="shared" si="166"/>
        <v>Magalloway</v>
      </c>
      <c r="AJ444" t="s">
        <v>3183</v>
      </c>
      <c r="AK444" s="150">
        <v>2</v>
      </c>
      <c r="AN444" s="91">
        <v>23</v>
      </c>
      <c r="AO444" s="93">
        <v>17</v>
      </c>
      <c r="AP444" s="93">
        <v>90</v>
      </c>
      <c r="AQ444" s="100">
        <v>42835</v>
      </c>
      <c r="AR444" s="100">
        <f t="shared" si="171"/>
        <v>23017</v>
      </c>
      <c r="AS444" t="s">
        <v>1112</v>
      </c>
      <c r="AT444" s="103">
        <f t="shared" si="172"/>
        <v>2342835</v>
      </c>
      <c r="AW444">
        <v>54.17</v>
      </c>
      <c r="AX444">
        <v>5.78</v>
      </c>
      <c r="AY444">
        <v>48.39</v>
      </c>
      <c r="BF444" s="107"/>
      <c r="BG444" s="107"/>
      <c r="BH444" s="107"/>
      <c r="BI444" s="107"/>
      <c r="BJ444" s="107"/>
      <c r="BV444" s="1">
        <v>0</v>
      </c>
    </row>
    <row r="445" spans="1:74" hidden="1" outlineLevel="1">
      <c r="A445" t="s">
        <v>2009</v>
      </c>
      <c r="B445" s="9" t="s">
        <v>980</v>
      </c>
      <c r="C445" s="1">
        <f t="shared" si="173"/>
        <v>9</v>
      </c>
      <c r="D445" s="7">
        <f t="shared" si="167"/>
        <v>5</v>
      </c>
      <c r="E445" s="7">
        <f t="shared" si="168"/>
        <v>4</v>
      </c>
      <c r="F445" s="7">
        <f t="shared" si="169"/>
        <v>2</v>
      </c>
      <c r="G445" s="7">
        <f t="shared" si="165"/>
        <v>1</v>
      </c>
      <c r="H445" s="48">
        <f t="shared" si="170"/>
        <v>2</v>
      </c>
      <c r="I445" s="163">
        <f t="shared" si="174"/>
        <v>0.22222222222222221</v>
      </c>
      <c r="J445" s="8"/>
      <c r="K445" s="2">
        <f t="shared" si="175"/>
        <v>0</v>
      </c>
      <c r="L445" s="2">
        <f t="shared" si="176"/>
        <v>0.1111111111111111</v>
      </c>
      <c r="M445" s="2">
        <f t="shared" si="177"/>
        <v>0.22222222222222221</v>
      </c>
      <c r="N445" s="2"/>
      <c r="O445" s="2">
        <f t="shared" si="178"/>
        <v>0.66666666666666663</v>
      </c>
      <c r="P445" s="1"/>
      <c r="Q445" s="1">
        <v>1</v>
      </c>
      <c r="R445" s="1">
        <v>2</v>
      </c>
      <c r="S445" s="1">
        <v>4</v>
      </c>
      <c r="T445" s="1">
        <v>2</v>
      </c>
      <c r="U445" s="1"/>
      <c r="V445" s="144"/>
      <c r="W445" s="1"/>
      <c r="X445" s="1"/>
      <c r="Y445" s="1">
        <v>0</v>
      </c>
      <c r="Z445" s="1">
        <v>0</v>
      </c>
      <c r="AA445" s="1"/>
      <c r="AB445" s="1"/>
      <c r="AC445" s="1"/>
      <c r="AD445" s="1"/>
      <c r="AI445" t="str">
        <f t="shared" si="166"/>
        <v>Manchester</v>
      </c>
      <c r="AJ445" t="s">
        <v>2658</v>
      </c>
      <c r="AK445" s="150">
        <v>1</v>
      </c>
      <c r="AN445" s="91">
        <v>23</v>
      </c>
      <c r="AO445" s="93">
        <v>11</v>
      </c>
      <c r="AP445" s="93">
        <v>65</v>
      </c>
      <c r="AQ445" s="100">
        <v>43080</v>
      </c>
      <c r="AR445" s="100">
        <f t="shared" si="171"/>
        <v>23011</v>
      </c>
      <c r="AS445" t="s">
        <v>1753</v>
      </c>
      <c r="AT445" s="103">
        <f t="shared" si="172"/>
        <v>2343080</v>
      </c>
      <c r="AW445">
        <v>22.42</v>
      </c>
      <c r="AX445">
        <v>1.22</v>
      </c>
      <c r="AY445">
        <v>21.2</v>
      </c>
      <c r="BF445" s="107"/>
      <c r="BG445" s="107"/>
      <c r="BH445" s="107"/>
      <c r="BI445" s="107"/>
      <c r="BJ445" s="107"/>
      <c r="BV445" s="1">
        <v>0</v>
      </c>
    </row>
    <row r="446" spans="1:74" hidden="1" outlineLevel="1">
      <c r="A446" t="s">
        <v>666</v>
      </c>
      <c r="B446" s="9" t="s">
        <v>980</v>
      </c>
      <c r="C446" s="1">
        <f t="shared" si="173"/>
        <v>0</v>
      </c>
      <c r="D446" s="7" t="e">
        <f t="shared" si="167"/>
        <v>#N/A</v>
      </c>
      <c r="E446" s="7" t="e">
        <f t="shared" si="168"/>
        <v>#N/A</v>
      </c>
      <c r="F446" s="7">
        <f t="shared" si="169"/>
        <v>0</v>
      </c>
      <c r="G446" s="7">
        <f t="shared" si="165"/>
        <v>0</v>
      </c>
      <c r="H446" s="48" t="e">
        <f t="shared" si="170"/>
        <v>#NUM!</v>
      </c>
      <c r="I446" s="163" t="e">
        <f t="shared" si="174"/>
        <v>#NUM!</v>
      </c>
      <c r="J446" s="8"/>
      <c r="K446" s="2" t="str">
        <f t="shared" si="175"/>
        <v>-</v>
      </c>
      <c r="L446" s="2" t="str">
        <f t="shared" si="176"/>
        <v>-</v>
      </c>
      <c r="M446" s="2" t="str">
        <f t="shared" si="177"/>
        <v>-</v>
      </c>
      <c r="N446" s="2"/>
      <c r="O446" s="2" t="str">
        <f t="shared" si="178"/>
        <v>-</v>
      </c>
      <c r="P446" s="1"/>
      <c r="Q446" s="1"/>
      <c r="R446" s="1"/>
      <c r="S446" s="1"/>
      <c r="T446" s="1"/>
      <c r="U446" s="1"/>
      <c r="V446" s="144"/>
      <c r="W446" s="1"/>
      <c r="X446" s="1"/>
      <c r="Y446" s="1"/>
      <c r="Z446" s="1"/>
      <c r="AA446" s="1"/>
      <c r="AB446" s="1"/>
      <c r="AC446" s="1"/>
      <c r="AD446" s="1"/>
      <c r="AI446" t="str">
        <f t="shared" si="166"/>
        <v>Mapleton</v>
      </c>
      <c r="AJ446" t="s">
        <v>2958</v>
      </c>
      <c r="AK446" s="150">
        <v>2</v>
      </c>
      <c r="AN446" s="91">
        <v>23</v>
      </c>
      <c r="AO446" s="93">
        <v>3</v>
      </c>
      <c r="AP446" s="93">
        <v>190</v>
      </c>
      <c r="AQ446" s="100">
        <v>43255</v>
      </c>
      <c r="AR446" s="100">
        <f t="shared" si="171"/>
        <v>23003</v>
      </c>
      <c r="AS446" t="s">
        <v>1753</v>
      </c>
      <c r="AT446" s="103">
        <f t="shared" si="172"/>
        <v>2343255</v>
      </c>
      <c r="AW446">
        <v>34.42</v>
      </c>
      <c r="AX446">
        <v>0.37</v>
      </c>
      <c r="AY446">
        <v>34.049999999999997</v>
      </c>
      <c r="BF446" s="107"/>
      <c r="BG446" s="107"/>
      <c r="BH446" s="107"/>
      <c r="BI446" s="107"/>
      <c r="BJ446" s="107"/>
      <c r="BV446" s="1"/>
    </row>
    <row r="447" spans="1:74" hidden="1" outlineLevel="1">
      <c r="A447" t="s">
        <v>3035</v>
      </c>
      <c r="B447" s="9" t="s">
        <v>980</v>
      </c>
      <c r="C447" s="1">
        <f t="shared" si="173"/>
        <v>7</v>
      </c>
      <c r="D447" s="7">
        <f t="shared" si="167"/>
        <v>3</v>
      </c>
      <c r="E447" s="7">
        <f t="shared" si="168"/>
        <v>3</v>
      </c>
      <c r="F447" s="7">
        <f t="shared" si="169"/>
        <v>0</v>
      </c>
      <c r="G447" s="7">
        <f t="shared" si="165"/>
        <v>1</v>
      </c>
      <c r="H447" s="48">
        <f t="shared" si="170"/>
        <v>5</v>
      </c>
      <c r="I447" s="163">
        <f t="shared" si="174"/>
        <v>0.7142857142857143</v>
      </c>
      <c r="J447" s="8"/>
      <c r="K447" s="2">
        <f t="shared" si="175"/>
        <v>0</v>
      </c>
      <c r="L447" s="2">
        <f t="shared" si="176"/>
        <v>0</v>
      </c>
      <c r="M447" s="2">
        <f t="shared" si="177"/>
        <v>0</v>
      </c>
      <c r="N447" s="2"/>
      <c r="O447" s="2">
        <f t="shared" si="178"/>
        <v>1</v>
      </c>
      <c r="P447" s="1"/>
      <c r="Q447" s="1">
        <v>0</v>
      </c>
      <c r="R447" s="1">
        <v>0</v>
      </c>
      <c r="S447" s="1">
        <v>6</v>
      </c>
      <c r="T447" s="1">
        <v>1</v>
      </c>
      <c r="U447" s="1"/>
      <c r="V447" s="144"/>
      <c r="W447" s="1"/>
      <c r="X447" s="1"/>
      <c r="Y447" s="1">
        <v>0</v>
      </c>
      <c r="Z447" s="1">
        <v>0</v>
      </c>
      <c r="AA447" s="1"/>
      <c r="AB447" s="1"/>
      <c r="AC447" s="1"/>
      <c r="AD447" s="1"/>
      <c r="AI447" t="str">
        <f t="shared" si="166"/>
        <v>Mariaville</v>
      </c>
      <c r="AJ447" t="s">
        <v>703</v>
      </c>
      <c r="AK447" s="150">
        <v>2</v>
      </c>
      <c r="AN447" s="91">
        <v>23</v>
      </c>
      <c r="AO447" s="93">
        <v>9</v>
      </c>
      <c r="AP447" s="93">
        <v>95</v>
      </c>
      <c r="AQ447" s="100">
        <v>43430</v>
      </c>
      <c r="AR447" s="100">
        <f t="shared" si="171"/>
        <v>23009</v>
      </c>
      <c r="AS447" t="s">
        <v>1753</v>
      </c>
      <c r="AT447" s="103">
        <f t="shared" si="172"/>
        <v>2343430</v>
      </c>
      <c r="AW447">
        <v>47.16</v>
      </c>
      <c r="AX447">
        <v>8.2100000000000009</v>
      </c>
      <c r="AY447">
        <v>38.950000000000003</v>
      </c>
      <c r="BF447" s="107"/>
      <c r="BG447" s="107"/>
      <c r="BH447" s="107"/>
      <c r="BI447" s="107"/>
      <c r="BJ447" s="107"/>
      <c r="BV447" s="1">
        <v>0</v>
      </c>
    </row>
    <row r="448" spans="1:74" hidden="1" outlineLevel="1">
      <c r="A448" t="s">
        <v>3197</v>
      </c>
      <c r="B448" s="9" t="s">
        <v>980</v>
      </c>
      <c r="C448" s="1">
        <f t="shared" si="173"/>
        <v>0</v>
      </c>
      <c r="D448" s="7" t="e">
        <f t="shared" si="167"/>
        <v>#N/A</v>
      </c>
      <c r="E448" s="7" t="e">
        <f t="shared" si="168"/>
        <v>#N/A</v>
      </c>
      <c r="F448" s="7">
        <f t="shared" si="169"/>
        <v>0</v>
      </c>
      <c r="G448" s="7">
        <f t="shared" si="165"/>
        <v>0</v>
      </c>
      <c r="H448" s="48" t="e">
        <f t="shared" si="170"/>
        <v>#NUM!</v>
      </c>
      <c r="I448" s="163" t="e">
        <f t="shared" si="174"/>
        <v>#NUM!</v>
      </c>
      <c r="J448" s="8"/>
      <c r="K448" s="2" t="str">
        <f t="shared" si="175"/>
        <v>-</v>
      </c>
      <c r="L448" s="2" t="str">
        <f t="shared" si="176"/>
        <v>-</v>
      </c>
      <c r="M448" s="2" t="str">
        <f t="shared" si="177"/>
        <v>-</v>
      </c>
      <c r="N448" s="2"/>
      <c r="O448" s="2" t="str">
        <f t="shared" si="178"/>
        <v>-</v>
      </c>
      <c r="P448" s="1"/>
      <c r="Q448" s="1"/>
      <c r="R448" s="1"/>
      <c r="S448" s="1"/>
      <c r="T448" s="1"/>
      <c r="U448" s="1"/>
      <c r="V448" s="144"/>
      <c r="W448" s="1"/>
      <c r="X448" s="1"/>
      <c r="Y448" s="1"/>
      <c r="Z448" s="1"/>
      <c r="AA448" s="1"/>
      <c r="AB448" s="1"/>
      <c r="AC448" s="1"/>
      <c r="AD448" s="1"/>
      <c r="AI448" t="str">
        <f t="shared" si="166"/>
        <v>Mars Hill</v>
      </c>
      <c r="AJ448" t="s">
        <v>2958</v>
      </c>
      <c r="AK448" s="150">
        <v>2</v>
      </c>
      <c r="AN448" s="91">
        <v>23</v>
      </c>
      <c r="AO448" s="93">
        <v>3</v>
      </c>
      <c r="AP448" s="93">
        <v>195</v>
      </c>
      <c r="AQ448" s="100">
        <v>43710</v>
      </c>
      <c r="AR448" s="100">
        <f t="shared" si="171"/>
        <v>23003</v>
      </c>
      <c r="AS448" t="s">
        <v>1753</v>
      </c>
      <c r="AT448" s="103">
        <f t="shared" si="172"/>
        <v>2343710</v>
      </c>
      <c r="AW448">
        <v>35.19</v>
      </c>
      <c r="AX448">
        <v>7.0000000000000007E-2</v>
      </c>
      <c r="AY448">
        <v>35.119999999999997</v>
      </c>
      <c r="BF448" s="107"/>
      <c r="BG448" s="107"/>
      <c r="BH448" s="107"/>
      <c r="BI448" s="107"/>
      <c r="BJ448" s="107"/>
      <c r="BV448" s="1"/>
    </row>
    <row r="449" spans="1:74" hidden="1" outlineLevel="1">
      <c r="A449" t="s">
        <v>2152</v>
      </c>
      <c r="B449" s="9" t="s">
        <v>980</v>
      </c>
      <c r="C449" s="1">
        <f t="shared" si="173"/>
        <v>14</v>
      </c>
      <c r="D449" s="7">
        <f t="shared" si="167"/>
        <v>4</v>
      </c>
      <c r="E449" s="7">
        <f t="shared" si="168"/>
        <v>4</v>
      </c>
      <c r="F449" s="7">
        <f t="shared" si="169"/>
        <v>1</v>
      </c>
      <c r="G449" s="7">
        <f t="shared" si="165"/>
        <v>1</v>
      </c>
      <c r="H449" s="48">
        <f t="shared" si="170"/>
        <v>0</v>
      </c>
      <c r="I449" s="163">
        <f t="shared" si="174"/>
        <v>0</v>
      </c>
      <c r="J449" s="8"/>
      <c r="K449" s="2">
        <f t="shared" si="175"/>
        <v>0</v>
      </c>
      <c r="L449" s="2">
        <f t="shared" si="176"/>
        <v>0</v>
      </c>
      <c r="M449" s="2">
        <f t="shared" si="177"/>
        <v>0.42857142857142855</v>
      </c>
      <c r="N449" s="2"/>
      <c r="O449" s="2">
        <f t="shared" si="178"/>
        <v>0.5714285714285714</v>
      </c>
      <c r="P449" s="1"/>
      <c r="Q449" s="1">
        <v>0</v>
      </c>
      <c r="R449" s="1">
        <v>6</v>
      </c>
      <c r="S449" s="1">
        <v>6</v>
      </c>
      <c r="T449" s="1">
        <v>2</v>
      </c>
      <c r="U449" s="1"/>
      <c r="V449" s="144"/>
      <c r="W449" s="1"/>
      <c r="X449" s="1"/>
      <c r="Y449" s="1">
        <v>0</v>
      </c>
      <c r="Z449" s="1">
        <v>0</v>
      </c>
      <c r="AA449" s="1"/>
      <c r="AB449" s="1"/>
      <c r="AC449" s="1"/>
      <c r="AD449" s="1"/>
      <c r="AI449" t="str">
        <f t="shared" si="166"/>
        <v>Marshfield</v>
      </c>
      <c r="AJ449" t="s">
        <v>650</v>
      </c>
      <c r="AK449" s="150">
        <v>2</v>
      </c>
      <c r="AN449" s="91">
        <v>23</v>
      </c>
      <c r="AO449" s="93">
        <v>29</v>
      </c>
      <c r="AP449" s="93">
        <v>140</v>
      </c>
      <c r="AQ449" s="100">
        <v>43640</v>
      </c>
      <c r="AR449" s="100">
        <f t="shared" si="171"/>
        <v>23029</v>
      </c>
      <c r="AS449" t="s">
        <v>1753</v>
      </c>
      <c r="AT449" s="103">
        <f t="shared" si="172"/>
        <v>2343640</v>
      </c>
      <c r="AW449">
        <v>17.600000000000001</v>
      </c>
      <c r="AX449">
        <v>0.55000000000000004</v>
      </c>
      <c r="AY449">
        <v>17.05</v>
      </c>
      <c r="BF449" s="107"/>
      <c r="BG449" s="107"/>
      <c r="BH449" s="107"/>
      <c r="BI449" s="107"/>
      <c r="BJ449" s="107"/>
      <c r="BV449" s="1">
        <v>0</v>
      </c>
    </row>
    <row r="450" spans="1:74" hidden="1" outlineLevel="1">
      <c r="A450" t="s">
        <v>2879</v>
      </c>
      <c r="B450" s="9" t="s">
        <v>980</v>
      </c>
      <c r="C450" s="1">
        <f t="shared" si="173"/>
        <v>0</v>
      </c>
      <c r="D450" s="7" t="e">
        <f t="shared" si="167"/>
        <v>#N/A</v>
      </c>
      <c r="E450" s="7" t="e">
        <f t="shared" si="168"/>
        <v>#N/A</v>
      </c>
      <c r="F450" s="7">
        <f t="shared" si="169"/>
        <v>0</v>
      </c>
      <c r="G450" s="7">
        <f t="shared" ref="G450:G513" si="179">IF(S450&gt;0,RANK(S450,(P450:AD450)),0)</f>
        <v>0</v>
      </c>
      <c r="H450" s="48" t="e">
        <f t="shared" si="170"/>
        <v>#NUM!</v>
      </c>
      <c r="I450" s="163" t="e">
        <f t="shared" si="174"/>
        <v>#NUM!</v>
      </c>
      <c r="J450" s="8"/>
      <c r="K450" s="2" t="str">
        <f t="shared" si="175"/>
        <v>-</v>
      </c>
      <c r="L450" s="2" t="str">
        <f t="shared" si="176"/>
        <v>-</v>
      </c>
      <c r="M450" s="2" t="str">
        <f t="shared" si="177"/>
        <v>-</v>
      </c>
      <c r="N450" s="2"/>
      <c r="O450" s="2" t="str">
        <f t="shared" si="178"/>
        <v>-</v>
      </c>
      <c r="P450" s="1"/>
      <c r="Q450" s="1"/>
      <c r="R450" s="1"/>
      <c r="S450" s="1"/>
      <c r="T450" s="1"/>
      <c r="U450" s="1"/>
      <c r="V450" s="144"/>
      <c r="W450" s="1"/>
      <c r="X450" s="1"/>
      <c r="Y450" s="1"/>
      <c r="Z450" s="1"/>
      <c r="AA450" s="1"/>
      <c r="AB450" s="1"/>
      <c r="AC450" s="1"/>
      <c r="AD450" s="1"/>
      <c r="AI450" t="str">
        <f t="shared" si="166"/>
        <v>Masardis</v>
      </c>
      <c r="AJ450" t="s">
        <v>2958</v>
      </c>
      <c r="AK450" s="150">
        <v>2</v>
      </c>
      <c r="AN450" s="91">
        <v>23</v>
      </c>
      <c r="AO450" s="93">
        <v>3</v>
      </c>
      <c r="AP450" s="93">
        <v>200</v>
      </c>
      <c r="AQ450" s="100">
        <v>43990</v>
      </c>
      <c r="AR450" s="100">
        <f t="shared" si="171"/>
        <v>23003</v>
      </c>
      <c r="AS450" t="s">
        <v>1753</v>
      </c>
      <c r="AT450" s="103">
        <f t="shared" si="172"/>
        <v>2343990</v>
      </c>
      <c r="AW450">
        <v>39.89</v>
      </c>
      <c r="AX450">
        <v>1.19</v>
      </c>
      <c r="AY450">
        <v>38.69</v>
      </c>
      <c r="BF450" s="107"/>
      <c r="BG450" s="107"/>
      <c r="BH450" s="107"/>
      <c r="BI450" s="107"/>
      <c r="BJ450" s="107"/>
      <c r="BV450" s="1"/>
    </row>
    <row r="451" spans="1:74" hidden="1" outlineLevel="1">
      <c r="A451" t="s">
        <v>1297</v>
      </c>
      <c r="B451" s="9" t="s">
        <v>980</v>
      </c>
      <c r="C451" s="1">
        <f t="shared" si="173"/>
        <v>0</v>
      </c>
      <c r="D451" s="7">
        <f t="shared" si="167"/>
        <v>1</v>
      </c>
      <c r="E451" s="7">
        <f t="shared" si="168"/>
        <v>1</v>
      </c>
      <c r="F451" s="7">
        <f t="shared" si="169"/>
        <v>0</v>
      </c>
      <c r="G451" s="7">
        <f t="shared" si="179"/>
        <v>0</v>
      </c>
      <c r="H451" s="48">
        <f t="shared" si="170"/>
        <v>0</v>
      </c>
      <c r="I451" s="163" t="e">
        <f t="shared" si="174"/>
        <v>#DIV/0!</v>
      </c>
      <c r="J451" s="8"/>
      <c r="K451" s="2" t="str">
        <f t="shared" si="175"/>
        <v>-</v>
      </c>
      <c r="L451" s="2" t="str">
        <f t="shared" si="176"/>
        <v>-</v>
      </c>
      <c r="M451" s="2" t="str">
        <f t="shared" si="177"/>
        <v>-</v>
      </c>
      <c r="N451" s="2"/>
      <c r="O451" s="2" t="str">
        <f t="shared" si="178"/>
        <v>-</v>
      </c>
      <c r="P451" s="1"/>
      <c r="Q451" s="1">
        <v>0</v>
      </c>
      <c r="R451" s="1">
        <v>0</v>
      </c>
      <c r="S451" s="1">
        <v>0</v>
      </c>
      <c r="T451" s="1">
        <v>0</v>
      </c>
      <c r="U451" s="1"/>
      <c r="V451" s="144"/>
      <c r="W451" s="1"/>
      <c r="X451" s="1"/>
      <c r="Y451" s="1">
        <v>0</v>
      </c>
      <c r="Z451" s="1">
        <v>0</v>
      </c>
      <c r="AA451" s="1"/>
      <c r="AB451" s="1"/>
      <c r="AC451" s="1"/>
      <c r="AD451" s="1"/>
      <c r="AI451" t="str">
        <f t="shared" si="166"/>
        <v>Matinicus Isle</v>
      </c>
      <c r="AJ451" t="s">
        <v>802</v>
      </c>
      <c r="AK451" s="150">
        <v>1</v>
      </c>
      <c r="AN451" s="91">
        <v>23</v>
      </c>
      <c r="AO451" s="93">
        <v>13</v>
      </c>
      <c r="AP451" s="93">
        <v>35</v>
      </c>
      <c r="AQ451" s="100">
        <v>44165</v>
      </c>
      <c r="AR451" s="100">
        <f t="shared" si="171"/>
        <v>23013</v>
      </c>
      <c r="AS451" t="s">
        <v>1112</v>
      </c>
      <c r="AT451" s="103">
        <f t="shared" si="172"/>
        <v>2344165</v>
      </c>
      <c r="AW451">
        <v>106.5</v>
      </c>
      <c r="AX451">
        <v>104.89</v>
      </c>
      <c r="AY451">
        <v>1.6</v>
      </c>
      <c r="BF451" s="107"/>
      <c r="BG451" s="107"/>
      <c r="BH451" s="107"/>
      <c r="BI451" s="107"/>
      <c r="BJ451" s="107"/>
      <c r="BV451" s="1">
        <v>0</v>
      </c>
    </row>
    <row r="452" spans="1:74" hidden="1" outlineLevel="1">
      <c r="A452" t="s">
        <v>3074</v>
      </c>
      <c r="B452" s="9" t="s">
        <v>980</v>
      </c>
      <c r="C452" s="1">
        <f t="shared" si="173"/>
        <v>0</v>
      </c>
      <c r="D452" s="7">
        <f t="shared" si="167"/>
        <v>1</v>
      </c>
      <c r="E452" s="7">
        <f t="shared" si="168"/>
        <v>1</v>
      </c>
      <c r="F452" s="7">
        <f t="shared" si="169"/>
        <v>0</v>
      </c>
      <c r="G452" s="7">
        <f t="shared" si="179"/>
        <v>0</v>
      </c>
      <c r="H452" s="48">
        <f t="shared" si="170"/>
        <v>0</v>
      </c>
      <c r="I452" s="163" t="e">
        <f t="shared" si="174"/>
        <v>#DIV/0!</v>
      </c>
      <c r="J452" s="8"/>
      <c r="K452" s="2" t="str">
        <f t="shared" si="175"/>
        <v>-</v>
      </c>
      <c r="L452" s="2" t="str">
        <f t="shared" si="176"/>
        <v>-</v>
      </c>
      <c r="M452" s="2" t="str">
        <f t="shared" si="177"/>
        <v>-</v>
      </c>
      <c r="N452" s="2"/>
      <c r="O452" s="2" t="str">
        <f t="shared" si="178"/>
        <v>-</v>
      </c>
      <c r="P452" s="1"/>
      <c r="Q452" s="1">
        <v>0</v>
      </c>
      <c r="R452" s="1">
        <v>0</v>
      </c>
      <c r="S452" s="1">
        <v>0</v>
      </c>
      <c r="T452" s="1">
        <v>0</v>
      </c>
      <c r="U452" s="1"/>
      <c r="V452" s="144"/>
      <c r="W452" s="1"/>
      <c r="X452" s="1"/>
      <c r="Y452" s="1">
        <v>0</v>
      </c>
      <c r="Z452" s="1">
        <v>0</v>
      </c>
      <c r="AA452" s="1"/>
      <c r="AB452" s="1"/>
      <c r="AC452" s="1"/>
      <c r="AD452" s="1"/>
      <c r="AI452" t="str">
        <f t="shared" si="166"/>
        <v>Mattawamkeag</v>
      </c>
      <c r="AJ452" t="s">
        <v>883</v>
      </c>
      <c r="AK452" s="150">
        <v>2</v>
      </c>
      <c r="AN452" s="91">
        <v>23</v>
      </c>
      <c r="AO452" s="93">
        <v>19</v>
      </c>
      <c r="AP452" s="93">
        <v>200</v>
      </c>
      <c r="AQ452" s="100">
        <v>44270</v>
      </c>
      <c r="AR452" s="100">
        <f t="shared" si="171"/>
        <v>23019</v>
      </c>
      <c r="AS452" t="s">
        <v>1753</v>
      </c>
      <c r="AT452" s="103">
        <f t="shared" si="172"/>
        <v>2344270</v>
      </c>
      <c r="AW452">
        <v>37.799999999999997</v>
      </c>
      <c r="AX452">
        <v>0.37</v>
      </c>
      <c r="AY452">
        <v>37.43</v>
      </c>
      <c r="BF452" s="107"/>
      <c r="BG452" s="107"/>
      <c r="BH452" s="107"/>
      <c r="BI452" s="107"/>
      <c r="BJ452" s="107"/>
      <c r="BV452" s="1">
        <v>0</v>
      </c>
    </row>
    <row r="453" spans="1:74" hidden="1" outlineLevel="1">
      <c r="A453" t="s">
        <v>3359</v>
      </c>
      <c r="B453" s="9" t="s">
        <v>980</v>
      </c>
      <c r="C453" s="1">
        <f t="shared" si="173"/>
        <v>0</v>
      </c>
      <c r="D453" s="7">
        <f t="shared" si="167"/>
        <v>1</v>
      </c>
      <c r="E453" s="7">
        <f t="shared" si="168"/>
        <v>1</v>
      </c>
      <c r="F453" s="7">
        <f t="shared" si="169"/>
        <v>0</v>
      </c>
      <c r="G453" s="7">
        <f t="shared" si="179"/>
        <v>0</v>
      </c>
      <c r="H453" s="48">
        <f t="shared" si="170"/>
        <v>0</v>
      </c>
      <c r="I453" s="163" t="e">
        <f t="shared" si="174"/>
        <v>#DIV/0!</v>
      </c>
      <c r="J453" s="8"/>
      <c r="K453" s="2" t="str">
        <f t="shared" si="175"/>
        <v>-</v>
      </c>
      <c r="L453" s="2" t="str">
        <f t="shared" si="176"/>
        <v>-</v>
      </c>
      <c r="M453" s="2" t="str">
        <f t="shared" si="177"/>
        <v>-</v>
      </c>
      <c r="N453" s="2"/>
      <c r="O453" s="2" t="str">
        <f t="shared" si="178"/>
        <v>-</v>
      </c>
      <c r="P453" s="1"/>
      <c r="Q453" s="1">
        <v>0</v>
      </c>
      <c r="R453" s="1">
        <v>0</v>
      </c>
      <c r="S453" s="1">
        <v>0</v>
      </c>
      <c r="T453" s="1">
        <v>0</v>
      </c>
      <c r="U453" s="1"/>
      <c r="V453" s="144"/>
      <c r="W453" s="1"/>
      <c r="X453" s="1"/>
      <c r="Y453" s="1">
        <v>0</v>
      </c>
      <c r="Z453" s="1">
        <v>0</v>
      </c>
      <c r="AA453" s="1"/>
      <c r="AB453" s="1"/>
      <c r="AC453" s="1"/>
      <c r="AD453" s="1"/>
      <c r="AI453" t="str">
        <f t="shared" ref="AI453:AI520" si="180">A453</f>
        <v>Maxfield</v>
      </c>
      <c r="AJ453" t="s">
        <v>883</v>
      </c>
      <c r="AK453" s="150">
        <v>2</v>
      </c>
      <c r="AN453" s="91">
        <v>23</v>
      </c>
      <c r="AO453" s="93">
        <v>19</v>
      </c>
      <c r="AP453" s="93">
        <v>205</v>
      </c>
      <c r="AQ453" s="100">
        <v>44340</v>
      </c>
      <c r="AR453" s="100">
        <f t="shared" si="171"/>
        <v>23019</v>
      </c>
      <c r="AS453" t="s">
        <v>1753</v>
      </c>
      <c r="AT453" s="103">
        <f t="shared" si="172"/>
        <v>2344340</v>
      </c>
      <c r="AW453">
        <v>19.37</v>
      </c>
      <c r="AX453">
        <v>0.26</v>
      </c>
      <c r="AY453">
        <v>19.11</v>
      </c>
      <c r="BF453" s="107"/>
      <c r="BG453" s="107"/>
      <c r="BH453" s="107"/>
      <c r="BI453" s="107"/>
      <c r="BJ453" s="107"/>
      <c r="BV453" s="1">
        <v>0</v>
      </c>
    </row>
    <row r="454" spans="1:74" hidden="1" outlineLevel="1">
      <c r="A454" t="s">
        <v>3034</v>
      </c>
      <c r="B454" s="9" t="s">
        <v>980</v>
      </c>
      <c r="C454" s="1">
        <f t="shared" si="173"/>
        <v>16</v>
      </c>
      <c r="D454" s="7">
        <f t="shared" si="167"/>
        <v>4</v>
      </c>
      <c r="E454" s="7">
        <f t="shared" si="168"/>
        <v>3</v>
      </c>
      <c r="F454" s="7">
        <f t="shared" si="169"/>
        <v>0</v>
      </c>
      <c r="G454" s="7">
        <f t="shared" si="179"/>
        <v>1</v>
      </c>
      <c r="H454" s="48">
        <f t="shared" si="170"/>
        <v>11</v>
      </c>
      <c r="I454" s="163">
        <f t="shared" si="174"/>
        <v>0.6875</v>
      </c>
      <c r="J454" s="8"/>
      <c r="K454" s="2">
        <f t="shared" si="175"/>
        <v>0</v>
      </c>
      <c r="L454" s="2">
        <f t="shared" si="176"/>
        <v>6.25E-2</v>
      </c>
      <c r="M454" s="2">
        <f t="shared" si="177"/>
        <v>0</v>
      </c>
      <c r="N454" s="2"/>
      <c r="O454" s="2">
        <f t="shared" si="178"/>
        <v>0.9375</v>
      </c>
      <c r="P454" s="1"/>
      <c r="Q454" s="1">
        <v>1</v>
      </c>
      <c r="R454" s="1">
        <v>0</v>
      </c>
      <c r="S454" s="1">
        <v>13</v>
      </c>
      <c r="T454" s="1">
        <v>2</v>
      </c>
      <c r="U454" s="1"/>
      <c r="V454" s="144"/>
      <c r="W454" s="1"/>
      <c r="X454" s="1"/>
      <c r="Y454" s="1">
        <v>0</v>
      </c>
      <c r="Z454" s="1">
        <v>0</v>
      </c>
      <c r="AA454" s="1"/>
      <c r="AB454" s="1"/>
      <c r="AC454" s="1"/>
      <c r="AD454" s="1"/>
      <c r="AI454" t="str">
        <f t="shared" si="180"/>
        <v>Mechanic Falls</v>
      </c>
      <c r="AJ454" t="s">
        <v>884</v>
      </c>
      <c r="AK454" s="150">
        <v>2</v>
      </c>
      <c r="AN454" s="91">
        <v>23</v>
      </c>
      <c r="AO454" s="93">
        <v>1</v>
      </c>
      <c r="AP454" s="93">
        <v>45</v>
      </c>
      <c r="AQ454" s="100">
        <v>44585</v>
      </c>
      <c r="AR454" s="100">
        <f t="shared" si="171"/>
        <v>23001</v>
      </c>
      <c r="AS454" t="s">
        <v>1753</v>
      </c>
      <c r="AT454" s="103">
        <f t="shared" si="172"/>
        <v>2344585</v>
      </c>
      <c r="AW454">
        <v>11.15</v>
      </c>
      <c r="AX454">
        <v>0.03</v>
      </c>
      <c r="AY454">
        <v>11.12</v>
      </c>
      <c r="BF454" s="107"/>
      <c r="BG454" s="107"/>
      <c r="BH454" s="107"/>
      <c r="BI454" s="107"/>
      <c r="BJ454" s="107"/>
      <c r="BV454" s="1">
        <v>0</v>
      </c>
    </row>
    <row r="455" spans="1:74" hidden="1" outlineLevel="1">
      <c r="A455" t="s">
        <v>3295</v>
      </c>
      <c r="B455" s="9" t="s">
        <v>980</v>
      </c>
      <c r="C455" s="1">
        <f t="shared" si="173"/>
        <v>5</v>
      </c>
      <c r="D455" s="7">
        <f t="shared" si="167"/>
        <v>3</v>
      </c>
      <c r="E455" s="7">
        <f t="shared" si="168"/>
        <v>3</v>
      </c>
      <c r="F455" s="7">
        <f t="shared" si="169"/>
        <v>0</v>
      </c>
      <c r="G455" s="7">
        <f t="shared" si="179"/>
        <v>1</v>
      </c>
      <c r="H455" s="48">
        <f t="shared" si="170"/>
        <v>3</v>
      </c>
      <c r="I455" s="163">
        <f t="shared" si="174"/>
        <v>0.6</v>
      </c>
      <c r="J455" s="8"/>
      <c r="K455" s="2">
        <f t="shared" si="175"/>
        <v>0</v>
      </c>
      <c r="L455" s="2">
        <f t="shared" si="176"/>
        <v>0</v>
      </c>
      <c r="M455" s="2">
        <f t="shared" si="177"/>
        <v>0</v>
      </c>
      <c r="N455" s="2"/>
      <c r="O455" s="2">
        <f t="shared" si="178"/>
        <v>1</v>
      </c>
      <c r="P455" s="1"/>
      <c r="Q455" s="1">
        <v>0</v>
      </c>
      <c r="R455" s="1">
        <v>0</v>
      </c>
      <c r="S455" s="1">
        <v>4</v>
      </c>
      <c r="T455" s="1">
        <v>1</v>
      </c>
      <c r="U455" s="1"/>
      <c r="V455" s="144"/>
      <c r="W455" s="1"/>
      <c r="X455" s="1"/>
      <c r="Y455" s="1">
        <v>0</v>
      </c>
      <c r="Z455" s="1">
        <v>0</v>
      </c>
      <c r="AA455" s="1"/>
      <c r="AB455" s="1"/>
      <c r="AC455" s="1"/>
      <c r="AD455" s="1"/>
      <c r="AI455" t="str">
        <f t="shared" si="180"/>
        <v>Meddybemps</v>
      </c>
      <c r="AJ455" t="s">
        <v>650</v>
      </c>
      <c r="AK455" s="150">
        <v>2</v>
      </c>
      <c r="AN455" s="91">
        <v>23</v>
      </c>
      <c r="AO455" s="93">
        <v>29</v>
      </c>
      <c r="AP455" s="93">
        <v>145</v>
      </c>
      <c r="AQ455" s="100">
        <v>44760</v>
      </c>
      <c r="AR455" s="100">
        <f t="shared" si="171"/>
        <v>23029</v>
      </c>
      <c r="AS455" t="s">
        <v>1753</v>
      </c>
      <c r="AT455" s="103">
        <f t="shared" si="172"/>
        <v>2344760</v>
      </c>
      <c r="AW455">
        <v>16.79</v>
      </c>
      <c r="AX455">
        <v>3.39</v>
      </c>
      <c r="AY455">
        <v>13.4</v>
      </c>
      <c r="BF455" s="107"/>
      <c r="BG455" s="107"/>
      <c r="BH455" s="107"/>
      <c r="BI455" s="107"/>
      <c r="BJ455" s="107"/>
      <c r="BV455" s="1">
        <v>0</v>
      </c>
    </row>
    <row r="456" spans="1:74" hidden="1" outlineLevel="1">
      <c r="A456" t="s">
        <v>1670</v>
      </c>
      <c r="B456" s="9" t="s">
        <v>980</v>
      </c>
      <c r="C456" s="1">
        <f t="shared" si="173"/>
        <v>4</v>
      </c>
      <c r="D456" s="7">
        <f t="shared" si="167"/>
        <v>4</v>
      </c>
      <c r="E456" s="7">
        <f t="shared" si="168"/>
        <v>4</v>
      </c>
      <c r="F456" s="7">
        <f t="shared" si="169"/>
        <v>2</v>
      </c>
      <c r="G456" s="7">
        <f t="shared" si="179"/>
        <v>1</v>
      </c>
      <c r="H456" s="48">
        <f t="shared" si="170"/>
        <v>1</v>
      </c>
      <c r="I456" s="163">
        <f t="shared" si="174"/>
        <v>0.25</v>
      </c>
      <c r="J456" s="8"/>
      <c r="K456" s="2">
        <f t="shared" si="175"/>
        <v>0</v>
      </c>
      <c r="L456" s="2">
        <f t="shared" si="176"/>
        <v>0</v>
      </c>
      <c r="M456" s="2">
        <f t="shared" si="177"/>
        <v>0.25</v>
      </c>
      <c r="N456" s="2"/>
      <c r="O456" s="2">
        <f t="shared" si="178"/>
        <v>0.75</v>
      </c>
      <c r="P456" s="1"/>
      <c r="Q456" s="1">
        <v>0</v>
      </c>
      <c r="R456" s="1">
        <v>1</v>
      </c>
      <c r="S456" s="1">
        <v>2</v>
      </c>
      <c r="T456" s="1">
        <v>1</v>
      </c>
      <c r="U456" s="1"/>
      <c r="V456" s="144"/>
      <c r="W456" s="1"/>
      <c r="X456" s="1"/>
      <c r="Y456" s="1">
        <v>0</v>
      </c>
      <c r="Z456" s="1">
        <v>0</v>
      </c>
      <c r="AA456" s="1"/>
      <c r="AB456" s="1"/>
      <c r="AC456" s="1"/>
      <c r="AD456" s="1"/>
      <c r="AI456" t="str">
        <f t="shared" si="180"/>
        <v>Medford</v>
      </c>
      <c r="AJ456" t="s">
        <v>126</v>
      </c>
      <c r="AK456" s="150">
        <v>2</v>
      </c>
      <c r="AN456" s="91">
        <v>23</v>
      </c>
      <c r="AO456" s="93">
        <v>21</v>
      </c>
      <c r="AP456" s="93">
        <v>62</v>
      </c>
      <c r="AQ456" s="100">
        <v>44830</v>
      </c>
      <c r="AR456" s="100">
        <f t="shared" si="171"/>
        <v>23021</v>
      </c>
      <c r="AS456" t="s">
        <v>1753</v>
      </c>
      <c r="AT456" s="103">
        <f t="shared" si="172"/>
        <v>2344830</v>
      </c>
      <c r="AW456">
        <v>43.13</v>
      </c>
      <c r="AX456">
        <v>0.75</v>
      </c>
      <c r="AY456">
        <v>42.39</v>
      </c>
      <c r="BF456" s="107"/>
      <c r="BG456" s="107"/>
      <c r="BH456" s="107"/>
      <c r="BI456" s="107"/>
      <c r="BJ456" s="107"/>
      <c r="BV456" s="1">
        <v>0</v>
      </c>
    </row>
    <row r="457" spans="1:74" hidden="1" outlineLevel="1">
      <c r="A457" t="s">
        <v>1422</v>
      </c>
      <c r="B457" s="9" t="s">
        <v>980</v>
      </c>
      <c r="C457" s="1">
        <f t="shared" si="173"/>
        <v>1</v>
      </c>
      <c r="D457" s="7">
        <f t="shared" si="167"/>
        <v>2</v>
      </c>
      <c r="E457" s="7">
        <f t="shared" si="168"/>
        <v>1</v>
      </c>
      <c r="F457" s="7">
        <f t="shared" si="169"/>
        <v>0</v>
      </c>
      <c r="G457" s="7">
        <f t="shared" si="179"/>
        <v>0</v>
      </c>
      <c r="H457" s="48">
        <f t="shared" si="170"/>
        <v>1</v>
      </c>
      <c r="I457" s="163">
        <f t="shared" si="174"/>
        <v>1</v>
      </c>
      <c r="J457" s="8"/>
      <c r="K457" s="2">
        <f t="shared" si="175"/>
        <v>0</v>
      </c>
      <c r="L457" s="2">
        <f t="shared" si="176"/>
        <v>1</v>
      </c>
      <c r="M457" s="2">
        <f t="shared" si="177"/>
        <v>0</v>
      </c>
      <c r="N457" s="2"/>
      <c r="O457" s="2">
        <f t="shared" si="178"/>
        <v>0</v>
      </c>
      <c r="P457" s="1"/>
      <c r="Q457" s="1">
        <v>1</v>
      </c>
      <c r="R457" s="1">
        <v>0</v>
      </c>
      <c r="S457" s="1">
        <v>0</v>
      </c>
      <c r="T457" s="1">
        <v>0</v>
      </c>
      <c r="U457" s="1"/>
      <c r="V457" s="144"/>
      <c r="W457" s="1"/>
      <c r="X457" s="1"/>
      <c r="Y457" s="1">
        <v>0</v>
      </c>
      <c r="Z457" s="1">
        <v>0</v>
      </c>
      <c r="AA457" s="1"/>
      <c r="AB457" s="1"/>
      <c r="AC457" s="1"/>
      <c r="AD457" s="1"/>
      <c r="AI457" t="str">
        <f t="shared" si="180"/>
        <v>Medway</v>
      </c>
      <c r="AJ457" t="s">
        <v>883</v>
      </c>
      <c r="AK457" s="150">
        <v>2</v>
      </c>
      <c r="AN457" s="91">
        <v>23</v>
      </c>
      <c r="AO457" s="93">
        <v>19</v>
      </c>
      <c r="AP457" s="93">
        <v>210</v>
      </c>
      <c r="AQ457" s="100">
        <v>45005</v>
      </c>
      <c r="AR457" s="100">
        <f t="shared" si="171"/>
        <v>23019</v>
      </c>
      <c r="AS457" t="s">
        <v>1753</v>
      </c>
      <c r="AT457" s="103">
        <f t="shared" si="172"/>
        <v>2345005</v>
      </c>
      <c r="AW457">
        <v>41.74</v>
      </c>
      <c r="AX457">
        <v>0.79</v>
      </c>
      <c r="AY457">
        <v>40.950000000000003</v>
      </c>
      <c r="BF457" s="107"/>
      <c r="BG457" s="107"/>
      <c r="BH457" s="107"/>
      <c r="BI457" s="107"/>
      <c r="BJ457" s="107"/>
      <c r="BV457" s="1">
        <v>0</v>
      </c>
    </row>
    <row r="458" spans="1:74" hidden="1" outlineLevel="1">
      <c r="A458" t="s">
        <v>672</v>
      </c>
      <c r="B458" s="9" t="s">
        <v>980</v>
      </c>
      <c r="C458" s="1">
        <f t="shared" si="173"/>
        <v>0</v>
      </c>
      <c r="D458" s="7">
        <f t="shared" si="167"/>
        <v>1</v>
      </c>
      <c r="E458" s="7">
        <f t="shared" si="168"/>
        <v>1</v>
      </c>
      <c r="F458" s="7">
        <f t="shared" si="169"/>
        <v>0</v>
      </c>
      <c r="G458" s="7">
        <f t="shared" si="179"/>
        <v>0</v>
      </c>
      <c r="H458" s="48">
        <f t="shared" si="170"/>
        <v>0</v>
      </c>
      <c r="I458" s="163" t="e">
        <f t="shared" si="174"/>
        <v>#DIV/0!</v>
      </c>
      <c r="J458" s="8"/>
      <c r="K458" s="2" t="str">
        <f t="shared" si="175"/>
        <v>-</v>
      </c>
      <c r="L458" s="2" t="str">
        <f t="shared" si="176"/>
        <v>-</v>
      </c>
      <c r="M458" s="2" t="str">
        <f t="shared" si="177"/>
        <v>-</v>
      </c>
      <c r="N458" s="2"/>
      <c r="O458" s="2" t="str">
        <f t="shared" si="178"/>
        <v>-</v>
      </c>
      <c r="P458" s="1"/>
      <c r="Q458" s="1">
        <v>0</v>
      </c>
      <c r="R458" s="1">
        <v>0</v>
      </c>
      <c r="S458" s="1">
        <v>0</v>
      </c>
      <c r="T458" s="1">
        <v>0</v>
      </c>
      <c r="U458" s="1"/>
      <c r="V458" s="144"/>
      <c r="W458" s="1"/>
      <c r="X458" s="1"/>
      <c r="Y458" s="1">
        <v>0</v>
      </c>
      <c r="Z458" s="1">
        <v>0</v>
      </c>
      <c r="AA458" s="1"/>
      <c r="AB458" s="1"/>
      <c r="AC458" s="1"/>
      <c r="AD458" s="1"/>
      <c r="AI458" t="str">
        <f t="shared" si="180"/>
        <v>Mercer</v>
      </c>
      <c r="AJ458" t="s">
        <v>419</v>
      </c>
      <c r="AK458" s="150">
        <v>2</v>
      </c>
      <c r="AN458" s="91">
        <v>23</v>
      </c>
      <c r="AO458" s="93">
        <v>25</v>
      </c>
      <c r="AP458" s="93">
        <v>90</v>
      </c>
      <c r="AQ458" s="100">
        <v>45110</v>
      </c>
      <c r="AR458" s="100">
        <f t="shared" si="171"/>
        <v>23025</v>
      </c>
      <c r="AS458" t="s">
        <v>1753</v>
      </c>
      <c r="AT458" s="103">
        <f t="shared" si="172"/>
        <v>2345110</v>
      </c>
      <c r="AW458">
        <v>27.37</v>
      </c>
      <c r="AX458">
        <v>0.66</v>
      </c>
      <c r="AY458">
        <v>26.71</v>
      </c>
      <c r="BF458" s="107"/>
      <c r="BG458" s="107"/>
      <c r="BH458" s="107"/>
      <c r="BI458" s="107"/>
      <c r="BJ458" s="107"/>
      <c r="BV458" s="1">
        <v>0</v>
      </c>
    </row>
    <row r="459" spans="1:74" hidden="1" outlineLevel="1">
      <c r="A459" t="s">
        <v>1394</v>
      </c>
      <c r="B459" s="9" t="s">
        <v>980</v>
      </c>
      <c r="C459" s="1">
        <f t="shared" si="173"/>
        <v>0</v>
      </c>
      <c r="D459" s="7" t="e">
        <f t="shared" si="167"/>
        <v>#N/A</v>
      </c>
      <c r="E459" s="7" t="e">
        <f t="shared" si="168"/>
        <v>#N/A</v>
      </c>
      <c r="F459" s="7">
        <f t="shared" si="169"/>
        <v>0</v>
      </c>
      <c r="G459" s="7">
        <f t="shared" si="179"/>
        <v>0</v>
      </c>
      <c r="H459" s="48" t="e">
        <f t="shared" si="170"/>
        <v>#NUM!</v>
      </c>
      <c r="I459" s="163" t="e">
        <f t="shared" si="174"/>
        <v>#NUM!</v>
      </c>
      <c r="J459" s="8"/>
      <c r="K459" s="2" t="str">
        <f t="shared" si="175"/>
        <v>-</v>
      </c>
      <c r="L459" s="2" t="str">
        <f t="shared" si="176"/>
        <v>-</v>
      </c>
      <c r="M459" s="2" t="str">
        <f t="shared" si="177"/>
        <v>-</v>
      </c>
      <c r="N459" s="2"/>
      <c r="O459" s="2" t="str">
        <f t="shared" si="178"/>
        <v>-</v>
      </c>
      <c r="P459" s="1"/>
      <c r="Q459" s="1"/>
      <c r="R459" s="1"/>
      <c r="S459" s="1"/>
      <c r="T459" s="1"/>
      <c r="U459" s="1"/>
      <c r="V459" s="144"/>
      <c r="W459" s="1"/>
      <c r="X459" s="1"/>
      <c r="Y459" s="1"/>
      <c r="Z459" s="1"/>
      <c r="AA459" s="1"/>
      <c r="AB459" s="1"/>
      <c r="AC459" s="1"/>
      <c r="AD459" s="1"/>
      <c r="AI459" t="str">
        <f t="shared" si="180"/>
        <v>Merrill</v>
      </c>
      <c r="AJ459" t="s">
        <v>2958</v>
      </c>
      <c r="AK459" s="150">
        <v>2</v>
      </c>
      <c r="AN459" s="91">
        <v>23</v>
      </c>
      <c r="AO459" s="93">
        <v>3</v>
      </c>
      <c r="AP459" s="93">
        <v>205</v>
      </c>
      <c r="AQ459" s="100">
        <v>45180</v>
      </c>
      <c r="AR459" s="100">
        <f t="shared" si="171"/>
        <v>23003</v>
      </c>
      <c r="AS459" t="s">
        <v>1753</v>
      </c>
      <c r="AT459" s="103">
        <f t="shared" si="172"/>
        <v>2345180</v>
      </c>
      <c r="AW459">
        <v>37.619999999999997</v>
      </c>
      <c r="AX459">
        <v>0.03</v>
      </c>
      <c r="AY459">
        <v>37.590000000000003</v>
      </c>
      <c r="BF459" s="107"/>
      <c r="BG459" s="107"/>
      <c r="BH459" s="107"/>
      <c r="BI459" s="107"/>
      <c r="BJ459" s="107"/>
      <c r="BV459" s="1"/>
    </row>
    <row r="460" spans="1:74" hidden="1" outlineLevel="1">
      <c r="A460" t="s">
        <v>965</v>
      </c>
      <c r="B460" s="9" t="s">
        <v>980</v>
      </c>
      <c r="C460" s="1">
        <f t="shared" si="173"/>
        <v>7</v>
      </c>
      <c r="D460" s="7">
        <f t="shared" si="167"/>
        <v>3</v>
      </c>
      <c r="E460" s="7">
        <f t="shared" si="168"/>
        <v>3</v>
      </c>
      <c r="F460" s="7">
        <f t="shared" si="169"/>
        <v>1</v>
      </c>
      <c r="G460" s="7">
        <f t="shared" si="179"/>
        <v>2</v>
      </c>
      <c r="H460" s="48">
        <f t="shared" si="170"/>
        <v>5</v>
      </c>
      <c r="I460" s="163">
        <f t="shared" si="174"/>
        <v>0.7142857142857143</v>
      </c>
      <c r="J460" s="8"/>
      <c r="K460" s="2">
        <f t="shared" si="175"/>
        <v>0</v>
      </c>
      <c r="L460" s="2">
        <f t="shared" si="176"/>
        <v>0</v>
      </c>
      <c r="M460" s="2">
        <f t="shared" si="177"/>
        <v>0.8571428571428571</v>
      </c>
      <c r="N460" s="2"/>
      <c r="O460" s="2">
        <f t="shared" si="178"/>
        <v>0.1428571428571429</v>
      </c>
      <c r="P460" s="1"/>
      <c r="Q460" s="1">
        <v>0</v>
      </c>
      <c r="R460" s="1">
        <v>6</v>
      </c>
      <c r="S460" s="1">
        <v>1</v>
      </c>
      <c r="T460" s="1">
        <v>0</v>
      </c>
      <c r="U460" s="1"/>
      <c r="V460" s="144"/>
      <c r="W460" s="1"/>
      <c r="X460" s="1"/>
      <c r="Y460" s="1">
        <v>0</v>
      </c>
      <c r="Z460" s="1">
        <v>0</v>
      </c>
      <c r="AA460" s="1"/>
      <c r="AB460" s="1"/>
      <c r="AC460" s="1"/>
      <c r="AD460" s="1"/>
      <c r="AI460" t="str">
        <f t="shared" si="180"/>
        <v>Mexico</v>
      </c>
      <c r="AJ460" t="s">
        <v>3183</v>
      </c>
      <c r="AK460" s="150">
        <v>2</v>
      </c>
      <c r="AN460" s="91">
        <v>23</v>
      </c>
      <c r="AO460" s="93">
        <v>17</v>
      </c>
      <c r="AP460" s="93">
        <v>95</v>
      </c>
      <c r="AQ460" s="100">
        <v>45285</v>
      </c>
      <c r="AR460" s="100">
        <f t="shared" si="171"/>
        <v>23017</v>
      </c>
      <c r="AS460" t="s">
        <v>1753</v>
      </c>
      <c r="AT460" s="103">
        <f t="shared" si="172"/>
        <v>2345285</v>
      </c>
      <c r="AW460">
        <v>23.65</v>
      </c>
      <c r="AX460">
        <v>0.22</v>
      </c>
      <c r="AY460">
        <v>23.43</v>
      </c>
      <c r="BF460" s="107"/>
      <c r="BG460" s="107"/>
      <c r="BH460" s="107"/>
      <c r="BI460" s="107"/>
      <c r="BJ460" s="107"/>
      <c r="BV460" s="1">
        <v>0</v>
      </c>
    </row>
    <row r="461" spans="1:74" hidden="1" outlineLevel="1">
      <c r="A461" t="s">
        <v>3226</v>
      </c>
      <c r="B461" s="9" t="s">
        <v>980</v>
      </c>
      <c r="C461" s="1">
        <f t="shared" si="173"/>
        <v>15</v>
      </c>
      <c r="D461" s="7">
        <f t="shared" si="167"/>
        <v>5</v>
      </c>
      <c r="E461" s="7">
        <f t="shared" si="168"/>
        <v>4</v>
      </c>
      <c r="F461" s="7">
        <f t="shared" si="169"/>
        <v>2</v>
      </c>
      <c r="G461" s="7">
        <f t="shared" si="179"/>
        <v>1</v>
      </c>
      <c r="H461" s="48">
        <f t="shared" si="170"/>
        <v>2</v>
      </c>
      <c r="I461" s="163">
        <f t="shared" si="174"/>
        <v>0.13333333333333333</v>
      </c>
      <c r="J461" s="8"/>
      <c r="K461" s="2">
        <f t="shared" si="175"/>
        <v>0</v>
      </c>
      <c r="L461" s="2">
        <f t="shared" si="176"/>
        <v>6.6666666666666666E-2</v>
      </c>
      <c r="M461" s="2">
        <f t="shared" si="177"/>
        <v>0.33333333333333331</v>
      </c>
      <c r="N461" s="2"/>
      <c r="O461" s="2">
        <f t="shared" si="178"/>
        <v>0.60000000000000009</v>
      </c>
      <c r="P461" s="1"/>
      <c r="Q461" s="1">
        <v>1</v>
      </c>
      <c r="R461" s="1">
        <v>5</v>
      </c>
      <c r="S461" s="1">
        <v>7</v>
      </c>
      <c r="T461" s="1">
        <v>2</v>
      </c>
      <c r="U461" s="1"/>
      <c r="V461" s="144"/>
      <c r="W461" s="1"/>
      <c r="X461" s="1"/>
      <c r="Y461" s="1">
        <v>0</v>
      </c>
      <c r="Z461" s="1">
        <v>0</v>
      </c>
      <c r="AA461" s="1"/>
      <c r="AB461" s="1"/>
      <c r="AC461" s="1"/>
      <c r="AD461" s="1"/>
      <c r="AI461" t="str">
        <f t="shared" si="180"/>
        <v>Milbridge</v>
      </c>
      <c r="AJ461" t="s">
        <v>650</v>
      </c>
      <c r="AK461" s="150">
        <v>2</v>
      </c>
      <c r="AN461" s="91">
        <v>23</v>
      </c>
      <c r="AO461" s="93">
        <v>29</v>
      </c>
      <c r="AP461" s="93">
        <v>150</v>
      </c>
      <c r="AQ461" s="100">
        <v>45600</v>
      </c>
      <c r="AR461" s="100">
        <f t="shared" si="171"/>
        <v>23029</v>
      </c>
      <c r="AS461" t="s">
        <v>1753</v>
      </c>
      <c r="AT461" s="103">
        <f t="shared" si="172"/>
        <v>2345600</v>
      </c>
      <c r="AW461">
        <v>57.42</v>
      </c>
      <c r="AX461">
        <v>33.28</v>
      </c>
      <c r="AY461">
        <v>24.14</v>
      </c>
      <c r="BF461" s="107"/>
      <c r="BG461" s="107"/>
      <c r="BH461" s="107"/>
      <c r="BI461" s="107"/>
      <c r="BJ461" s="107"/>
      <c r="BV461" s="1">
        <v>0</v>
      </c>
    </row>
    <row r="462" spans="1:74" hidden="1" outlineLevel="1">
      <c r="A462" t="s">
        <v>283</v>
      </c>
      <c r="B462" s="9" t="s">
        <v>980</v>
      </c>
      <c r="C462" s="1">
        <f t="shared" si="173"/>
        <v>2</v>
      </c>
      <c r="D462" s="7">
        <f t="shared" si="167"/>
        <v>3</v>
      </c>
      <c r="E462" s="7">
        <f t="shared" si="168"/>
        <v>3</v>
      </c>
      <c r="F462" s="7">
        <f t="shared" si="169"/>
        <v>1</v>
      </c>
      <c r="G462" s="7">
        <f t="shared" si="179"/>
        <v>1</v>
      </c>
      <c r="H462" s="48">
        <f t="shared" si="170"/>
        <v>0</v>
      </c>
      <c r="I462" s="163">
        <f t="shared" si="174"/>
        <v>0</v>
      </c>
      <c r="J462" s="8"/>
      <c r="K462" s="2">
        <f t="shared" si="175"/>
        <v>0</v>
      </c>
      <c r="L462" s="2">
        <f t="shared" si="176"/>
        <v>0</v>
      </c>
      <c r="M462" s="2">
        <f t="shared" si="177"/>
        <v>0.5</v>
      </c>
      <c r="N462" s="2"/>
      <c r="O462" s="2">
        <f t="shared" si="178"/>
        <v>0.5</v>
      </c>
      <c r="P462" s="1"/>
      <c r="Q462" s="1">
        <v>0</v>
      </c>
      <c r="R462" s="1">
        <v>1</v>
      </c>
      <c r="S462" s="1">
        <v>1</v>
      </c>
      <c r="T462" s="1">
        <v>0</v>
      </c>
      <c r="U462" s="1"/>
      <c r="V462" s="144"/>
      <c r="W462" s="1"/>
      <c r="X462" s="1"/>
      <c r="Y462" s="1">
        <v>0</v>
      </c>
      <c r="Z462" s="1">
        <v>0</v>
      </c>
      <c r="AA462" s="1"/>
      <c r="AB462" s="1"/>
      <c r="AC462" s="1"/>
      <c r="AD462" s="1"/>
      <c r="AI462" t="str">
        <f t="shared" si="180"/>
        <v>Milford</v>
      </c>
      <c r="AJ462" t="s">
        <v>883</v>
      </c>
      <c r="AK462" s="150">
        <v>2</v>
      </c>
      <c r="AN462" s="91">
        <v>23</v>
      </c>
      <c r="AO462" s="93">
        <v>19</v>
      </c>
      <c r="AP462" s="93">
        <v>215</v>
      </c>
      <c r="AQ462" s="100">
        <v>45670</v>
      </c>
      <c r="AR462" s="100">
        <f t="shared" si="171"/>
        <v>23019</v>
      </c>
      <c r="AS462" t="s">
        <v>1753</v>
      </c>
      <c r="AT462" s="103">
        <f t="shared" si="172"/>
        <v>2345670</v>
      </c>
      <c r="AW462">
        <v>45.8</v>
      </c>
      <c r="AX462">
        <v>0.2</v>
      </c>
      <c r="AY462">
        <v>45.6</v>
      </c>
      <c r="BF462" s="107"/>
      <c r="BG462" s="107"/>
      <c r="BH462" s="107"/>
      <c r="BI462" s="107"/>
      <c r="BJ462" s="107"/>
      <c r="BV462" s="1">
        <v>0</v>
      </c>
    </row>
    <row r="463" spans="1:74" hidden="1" outlineLevel="1">
      <c r="A463" t="s">
        <v>1196</v>
      </c>
      <c r="B463" s="9" t="s">
        <v>980</v>
      </c>
      <c r="C463" s="1">
        <f t="shared" si="173"/>
        <v>23</v>
      </c>
      <c r="D463" s="7">
        <f t="shared" si="167"/>
        <v>5</v>
      </c>
      <c r="E463" s="7">
        <f t="shared" si="168"/>
        <v>1</v>
      </c>
      <c r="F463" s="7">
        <f t="shared" si="169"/>
        <v>1</v>
      </c>
      <c r="G463" s="7">
        <f t="shared" si="179"/>
        <v>3</v>
      </c>
      <c r="H463" s="48">
        <f t="shared" si="170"/>
        <v>0</v>
      </c>
      <c r="I463" s="163">
        <f t="shared" si="174"/>
        <v>0</v>
      </c>
      <c r="J463" s="8"/>
      <c r="K463" s="2">
        <f t="shared" si="175"/>
        <v>0</v>
      </c>
      <c r="L463" s="2">
        <f t="shared" si="176"/>
        <v>0.30434782608695654</v>
      </c>
      <c r="M463" s="2">
        <f t="shared" si="177"/>
        <v>0.30434782608695654</v>
      </c>
      <c r="N463" s="2"/>
      <c r="O463" s="2">
        <f t="shared" si="178"/>
        <v>0.39130434782608692</v>
      </c>
      <c r="P463" s="1"/>
      <c r="Q463" s="1">
        <v>7</v>
      </c>
      <c r="R463" s="1">
        <v>7</v>
      </c>
      <c r="S463" s="1">
        <v>5</v>
      </c>
      <c r="T463" s="1">
        <v>4</v>
      </c>
      <c r="U463" s="1"/>
      <c r="V463" s="144"/>
      <c r="W463" s="1"/>
      <c r="X463" s="1"/>
      <c r="Y463" s="1">
        <v>0</v>
      </c>
      <c r="Z463" s="1">
        <v>0</v>
      </c>
      <c r="AA463" s="1"/>
      <c r="AB463" s="1"/>
      <c r="AC463" s="1"/>
      <c r="AD463" s="1"/>
      <c r="AI463" t="str">
        <f t="shared" si="180"/>
        <v>Millinocket</v>
      </c>
      <c r="AJ463" t="s">
        <v>883</v>
      </c>
      <c r="AK463" s="150">
        <v>2</v>
      </c>
      <c r="AN463" s="91">
        <v>23</v>
      </c>
      <c r="AO463" s="93">
        <v>19</v>
      </c>
      <c r="AP463" s="93">
        <v>220</v>
      </c>
      <c r="AQ463" s="100">
        <v>45810</v>
      </c>
      <c r="AR463" s="100">
        <f t="shared" si="171"/>
        <v>23019</v>
      </c>
      <c r="AS463" t="s">
        <v>1753</v>
      </c>
      <c r="AT463" s="103">
        <f t="shared" si="172"/>
        <v>2345810</v>
      </c>
      <c r="AW463">
        <v>18.3</v>
      </c>
      <c r="AX463">
        <v>2.41</v>
      </c>
      <c r="AY463">
        <v>15.89</v>
      </c>
      <c r="BF463" s="107"/>
      <c r="BG463" s="107"/>
      <c r="BH463" s="107"/>
      <c r="BI463" s="107"/>
      <c r="BJ463" s="107"/>
      <c r="BV463" s="1">
        <v>0</v>
      </c>
    </row>
    <row r="464" spans="1:74" hidden="1" outlineLevel="1">
      <c r="A464" t="s">
        <v>1732</v>
      </c>
      <c r="B464" s="9" t="s">
        <v>980</v>
      </c>
      <c r="C464" s="1">
        <f t="shared" si="173"/>
        <v>12</v>
      </c>
      <c r="D464" s="7">
        <f t="shared" si="167"/>
        <v>4</v>
      </c>
      <c r="E464" s="7">
        <f t="shared" si="168"/>
        <v>4</v>
      </c>
      <c r="F464" s="7">
        <f t="shared" si="169"/>
        <v>2</v>
      </c>
      <c r="G464" s="7">
        <f t="shared" si="179"/>
        <v>1</v>
      </c>
      <c r="H464" s="48">
        <f t="shared" si="170"/>
        <v>4</v>
      </c>
      <c r="I464" s="163">
        <f t="shared" si="174"/>
        <v>0.33333333333333331</v>
      </c>
      <c r="J464" s="8"/>
      <c r="K464" s="2">
        <f t="shared" si="175"/>
        <v>0</v>
      </c>
      <c r="L464" s="2">
        <f t="shared" si="176"/>
        <v>0</v>
      </c>
      <c r="M464" s="2">
        <f t="shared" si="177"/>
        <v>0.25</v>
      </c>
      <c r="N464" s="2"/>
      <c r="O464" s="2">
        <f t="shared" si="178"/>
        <v>0.75</v>
      </c>
      <c r="P464" s="1"/>
      <c r="Q464" s="1">
        <v>0</v>
      </c>
      <c r="R464" s="1">
        <v>3</v>
      </c>
      <c r="S464" s="1">
        <v>7</v>
      </c>
      <c r="T464" s="1">
        <v>2</v>
      </c>
      <c r="U464" s="1"/>
      <c r="V464" s="144"/>
      <c r="W464" s="1"/>
      <c r="X464" s="1"/>
      <c r="Y464" s="1">
        <v>0</v>
      </c>
      <c r="Z464" s="1">
        <v>0</v>
      </c>
      <c r="AA464" s="1"/>
      <c r="AB464" s="1"/>
      <c r="AC464" s="1"/>
      <c r="AD464" s="1"/>
      <c r="AI464" t="str">
        <f t="shared" si="180"/>
        <v>Milo</v>
      </c>
      <c r="AJ464" t="s">
        <v>126</v>
      </c>
      <c r="AK464" s="150">
        <v>2</v>
      </c>
      <c r="AN464" s="91">
        <v>23</v>
      </c>
      <c r="AO464" s="93">
        <v>21</v>
      </c>
      <c r="AP464" s="93">
        <v>65</v>
      </c>
      <c r="AQ464" s="100">
        <v>46020</v>
      </c>
      <c r="AR464" s="100">
        <f t="shared" si="171"/>
        <v>23021</v>
      </c>
      <c r="AS464" t="s">
        <v>1753</v>
      </c>
      <c r="AT464" s="103">
        <f t="shared" si="172"/>
        <v>2346020</v>
      </c>
      <c r="AW464">
        <v>33.549999999999997</v>
      </c>
      <c r="AX464">
        <v>0.73</v>
      </c>
      <c r="AY464">
        <v>32.82</v>
      </c>
      <c r="BF464" s="107"/>
      <c r="BG464" s="107"/>
      <c r="BH464" s="107"/>
      <c r="BI464" s="107"/>
      <c r="BJ464" s="107"/>
      <c r="BV464" s="1">
        <v>0</v>
      </c>
    </row>
    <row r="465" spans="1:74" hidden="1" outlineLevel="1">
      <c r="A465" t="s">
        <v>1634</v>
      </c>
      <c r="B465" s="9" t="s">
        <v>980</v>
      </c>
      <c r="C465" s="1">
        <f t="shared" si="173"/>
        <v>0</v>
      </c>
      <c r="D465" s="7">
        <f t="shared" si="167"/>
        <v>1</v>
      </c>
      <c r="E465" s="7">
        <f t="shared" si="168"/>
        <v>1</v>
      </c>
      <c r="F465" s="7">
        <f t="shared" si="169"/>
        <v>0</v>
      </c>
      <c r="G465" s="7">
        <f t="shared" si="179"/>
        <v>0</v>
      </c>
      <c r="H465" s="48">
        <f t="shared" si="170"/>
        <v>0</v>
      </c>
      <c r="I465" s="163" t="e">
        <f t="shared" si="174"/>
        <v>#DIV/0!</v>
      </c>
      <c r="J465" s="8"/>
      <c r="K465" s="2" t="str">
        <f t="shared" si="175"/>
        <v>-</v>
      </c>
      <c r="L465" s="2" t="str">
        <f t="shared" si="176"/>
        <v>-</v>
      </c>
      <c r="M465" s="2" t="str">
        <f t="shared" si="177"/>
        <v>-</v>
      </c>
      <c r="N465" s="2"/>
      <c r="O465" s="2" t="str">
        <f t="shared" si="178"/>
        <v>-</v>
      </c>
      <c r="P465" s="1"/>
      <c r="Q465" s="1">
        <v>0</v>
      </c>
      <c r="R465" s="1">
        <v>0</v>
      </c>
      <c r="S465" s="1">
        <v>0</v>
      </c>
      <c r="T465" s="1">
        <v>0</v>
      </c>
      <c r="U465" s="1"/>
      <c r="V465" s="144"/>
      <c r="W465" s="1"/>
      <c r="X465" s="1"/>
      <c r="Y465" s="1">
        <v>0</v>
      </c>
      <c r="Z465" s="1">
        <v>0</v>
      </c>
      <c r="AA465" s="1"/>
      <c r="AB465" s="1"/>
      <c r="AC465" s="1"/>
      <c r="AD465" s="1"/>
      <c r="AI465" t="str">
        <f>A465</f>
        <v>Milton</v>
      </c>
      <c r="AJ465" t="s">
        <v>3183</v>
      </c>
      <c r="AK465" s="150">
        <v>2</v>
      </c>
      <c r="AN465" s="91">
        <v>23</v>
      </c>
      <c r="AO465" s="93">
        <v>17</v>
      </c>
      <c r="AP465" s="93">
        <v>97</v>
      </c>
      <c r="AQ465" s="100">
        <v>46105</v>
      </c>
      <c r="AR465" s="100">
        <f t="shared" si="171"/>
        <v>23017</v>
      </c>
      <c r="AS465" t="s">
        <v>1940</v>
      </c>
      <c r="AT465" s="103">
        <f t="shared" si="172"/>
        <v>2346105</v>
      </c>
      <c r="AW465">
        <v>14.96</v>
      </c>
      <c r="AX465">
        <v>0</v>
      </c>
      <c r="AY465">
        <v>14.96</v>
      </c>
      <c r="BF465" s="107"/>
      <c r="BG465" s="107"/>
      <c r="BH465" s="107"/>
      <c r="BI465" s="107"/>
      <c r="BJ465" s="107"/>
      <c r="BV465" s="1">
        <v>0</v>
      </c>
    </row>
    <row r="466" spans="1:74" hidden="1" outlineLevel="1">
      <c r="A466" t="s">
        <v>1734</v>
      </c>
      <c r="B466" s="9" t="s">
        <v>980</v>
      </c>
      <c r="C466" s="1">
        <f t="shared" si="173"/>
        <v>17</v>
      </c>
      <c r="D466" s="7">
        <f t="shared" si="167"/>
        <v>4</v>
      </c>
      <c r="E466" s="7">
        <f t="shared" si="168"/>
        <v>4</v>
      </c>
      <c r="F466" s="7">
        <f t="shared" si="169"/>
        <v>3</v>
      </c>
      <c r="G466" s="7">
        <f t="shared" si="179"/>
        <v>1</v>
      </c>
      <c r="H466" s="48">
        <f t="shared" si="170"/>
        <v>0</v>
      </c>
      <c r="I466" s="163">
        <f t="shared" si="174"/>
        <v>0</v>
      </c>
      <c r="J466" s="8"/>
      <c r="K466" s="2">
        <f t="shared" si="175"/>
        <v>0</v>
      </c>
      <c r="L466" s="2">
        <f t="shared" si="176"/>
        <v>0</v>
      </c>
      <c r="M466" s="2">
        <f t="shared" si="177"/>
        <v>5.8823529411764705E-2</v>
      </c>
      <c r="N466" s="2"/>
      <c r="O466" s="2">
        <f t="shared" si="178"/>
        <v>0.94117647058823528</v>
      </c>
      <c r="P466" s="1"/>
      <c r="Q466" s="1">
        <v>0</v>
      </c>
      <c r="R466" s="1">
        <v>1</v>
      </c>
      <c r="S466" s="1">
        <v>8</v>
      </c>
      <c r="T466" s="1">
        <v>8</v>
      </c>
      <c r="U466" s="1"/>
      <c r="V466" s="144"/>
      <c r="W466" s="1"/>
      <c r="X466" s="1"/>
      <c r="Y466" s="1">
        <v>0</v>
      </c>
      <c r="Z466" s="1">
        <v>0</v>
      </c>
      <c r="AA466" s="1"/>
      <c r="AB466" s="1"/>
      <c r="AC466" s="1"/>
      <c r="AD466" s="1"/>
      <c r="AI466" t="str">
        <f t="shared" si="180"/>
        <v>Minot</v>
      </c>
      <c r="AJ466" t="s">
        <v>884</v>
      </c>
      <c r="AK466" s="150">
        <v>2</v>
      </c>
      <c r="AN466" s="91">
        <v>23</v>
      </c>
      <c r="AO466" s="93">
        <v>1</v>
      </c>
      <c r="AP466" s="93">
        <v>50</v>
      </c>
      <c r="AQ466" s="100">
        <v>46160</v>
      </c>
      <c r="AR466" s="100">
        <f t="shared" si="171"/>
        <v>23001</v>
      </c>
      <c r="AS466" t="s">
        <v>1753</v>
      </c>
      <c r="AT466" s="103">
        <f t="shared" si="172"/>
        <v>2346160</v>
      </c>
      <c r="AW466">
        <v>29.9</v>
      </c>
      <c r="AX466">
        <v>0.14000000000000001</v>
      </c>
      <c r="AY466">
        <v>29.76</v>
      </c>
      <c r="BF466" s="107"/>
      <c r="BG466" s="107"/>
      <c r="BH466" s="107"/>
      <c r="BI466" s="107"/>
      <c r="BJ466" s="107"/>
      <c r="BV466" s="1">
        <v>0</v>
      </c>
    </row>
    <row r="467" spans="1:74" hidden="1" outlineLevel="1">
      <c r="A467" t="s">
        <v>1298</v>
      </c>
      <c r="B467" s="9" t="s">
        <v>980</v>
      </c>
      <c r="C467" s="1">
        <f t="shared" si="173"/>
        <v>0</v>
      </c>
      <c r="D467" s="7">
        <f t="shared" si="167"/>
        <v>1</v>
      </c>
      <c r="E467" s="7">
        <f t="shared" si="168"/>
        <v>1</v>
      </c>
      <c r="F467" s="7">
        <f t="shared" si="169"/>
        <v>0</v>
      </c>
      <c r="G467" s="7">
        <f t="shared" si="179"/>
        <v>0</v>
      </c>
      <c r="H467" s="48">
        <f t="shared" si="170"/>
        <v>0</v>
      </c>
      <c r="I467" s="163" t="e">
        <f t="shared" si="174"/>
        <v>#DIV/0!</v>
      </c>
      <c r="J467" s="8"/>
      <c r="K467" s="2" t="str">
        <f t="shared" si="175"/>
        <v>-</v>
      </c>
      <c r="L467" s="2" t="str">
        <f t="shared" si="176"/>
        <v>-</v>
      </c>
      <c r="M467" s="2" t="str">
        <f t="shared" si="177"/>
        <v>-</v>
      </c>
      <c r="N467" s="2"/>
      <c r="O467" s="2" t="str">
        <f t="shared" si="178"/>
        <v>-</v>
      </c>
      <c r="P467" s="1"/>
      <c r="Q467" s="1">
        <v>0</v>
      </c>
      <c r="R467" s="1">
        <v>0</v>
      </c>
      <c r="S467" s="1">
        <v>0</v>
      </c>
      <c r="T467" s="1">
        <v>0</v>
      </c>
      <c r="U467" s="1"/>
      <c r="V467" s="144"/>
      <c r="W467" s="1"/>
      <c r="X467" s="1"/>
      <c r="Y467" s="1">
        <v>0</v>
      </c>
      <c r="Z467" s="1">
        <v>0</v>
      </c>
      <c r="AA467" s="1"/>
      <c r="AB467" s="1"/>
      <c r="AC467" s="1"/>
      <c r="AD467" s="1"/>
      <c r="AI467" t="str">
        <f t="shared" si="180"/>
        <v>Monhegan</v>
      </c>
      <c r="AJ467" t="s">
        <v>229</v>
      </c>
      <c r="AK467" s="150">
        <v>1</v>
      </c>
      <c r="AN467" s="91">
        <v>23</v>
      </c>
      <c r="AO467" s="93">
        <v>15</v>
      </c>
      <c r="AP467" s="93">
        <v>55</v>
      </c>
      <c r="AQ467" s="100">
        <v>46335</v>
      </c>
      <c r="AR467" s="100">
        <f t="shared" si="171"/>
        <v>23015</v>
      </c>
      <c r="AS467" t="s">
        <v>1112</v>
      </c>
      <c r="AT467" s="103">
        <f t="shared" si="172"/>
        <v>2346335</v>
      </c>
      <c r="AW467">
        <v>4.5199999999999996</v>
      </c>
      <c r="AX467">
        <v>3.66</v>
      </c>
      <c r="AY467">
        <v>0.86</v>
      </c>
      <c r="BF467" s="107"/>
      <c r="BG467" s="107"/>
      <c r="BH467" s="107"/>
      <c r="BI467" s="107"/>
      <c r="BJ467" s="107"/>
      <c r="BV467" s="1">
        <v>0</v>
      </c>
    </row>
    <row r="468" spans="1:74" hidden="1" outlineLevel="1">
      <c r="A468" t="s">
        <v>2721</v>
      </c>
      <c r="B468" s="9" t="s">
        <v>980</v>
      </c>
      <c r="C468" s="1">
        <f t="shared" si="173"/>
        <v>27</v>
      </c>
      <c r="D468" s="7">
        <f t="shared" si="167"/>
        <v>5</v>
      </c>
      <c r="E468" s="7">
        <f t="shared" si="168"/>
        <v>5</v>
      </c>
      <c r="F468" s="7">
        <f t="shared" si="169"/>
        <v>1</v>
      </c>
      <c r="G468" s="7">
        <f t="shared" si="179"/>
        <v>1</v>
      </c>
      <c r="H468" s="48">
        <f t="shared" si="170"/>
        <v>0</v>
      </c>
      <c r="I468" s="163">
        <f t="shared" si="174"/>
        <v>0</v>
      </c>
      <c r="J468" s="8"/>
      <c r="K468" s="2">
        <f t="shared" si="175"/>
        <v>0</v>
      </c>
      <c r="L468" s="2">
        <f t="shared" si="176"/>
        <v>0</v>
      </c>
      <c r="M468" s="2">
        <f t="shared" si="177"/>
        <v>0.40740740740740738</v>
      </c>
      <c r="N468" s="2"/>
      <c r="O468" s="2">
        <f t="shared" si="178"/>
        <v>0.59259259259259256</v>
      </c>
      <c r="P468" s="1"/>
      <c r="Q468" s="1">
        <v>0</v>
      </c>
      <c r="R468" s="1">
        <v>11</v>
      </c>
      <c r="S468" s="1">
        <v>11</v>
      </c>
      <c r="T468" s="1">
        <v>4</v>
      </c>
      <c r="U468" s="1"/>
      <c r="V468" s="144"/>
      <c r="W468" s="1"/>
      <c r="X468" s="1"/>
      <c r="Y468" s="1">
        <v>0</v>
      </c>
      <c r="Z468" s="1">
        <v>1</v>
      </c>
      <c r="AA468" s="1"/>
      <c r="AB468" s="1"/>
      <c r="AC468" s="1"/>
      <c r="AD468" s="1"/>
      <c r="AI468" t="str">
        <f t="shared" si="180"/>
        <v>Monmouth</v>
      </c>
      <c r="AJ468" t="s">
        <v>2658</v>
      </c>
      <c r="AK468" s="150">
        <v>2</v>
      </c>
      <c r="AN468" s="91">
        <v>23</v>
      </c>
      <c r="AO468" s="93">
        <v>11</v>
      </c>
      <c r="AP468" s="93">
        <v>70</v>
      </c>
      <c r="AQ468" s="100">
        <v>46405</v>
      </c>
      <c r="AR468" s="100">
        <f t="shared" si="171"/>
        <v>23011</v>
      </c>
      <c r="AS468" t="s">
        <v>1753</v>
      </c>
      <c r="AT468" s="103">
        <f t="shared" si="172"/>
        <v>2346405</v>
      </c>
      <c r="AW468">
        <v>39.020000000000003</v>
      </c>
      <c r="AX468">
        <v>4.92</v>
      </c>
      <c r="AY468">
        <v>34.11</v>
      </c>
      <c r="BF468" s="107"/>
      <c r="BG468" s="107"/>
      <c r="BH468" s="107"/>
      <c r="BI468" s="107"/>
      <c r="BJ468" s="107"/>
      <c r="BV468" s="1">
        <v>1</v>
      </c>
    </row>
    <row r="469" spans="1:74" hidden="1" outlineLevel="1">
      <c r="A469" t="s">
        <v>350</v>
      </c>
      <c r="B469" s="9" t="s">
        <v>980</v>
      </c>
      <c r="C469" s="1">
        <f t="shared" si="173"/>
        <v>2</v>
      </c>
      <c r="D469" s="7">
        <f t="shared" si="167"/>
        <v>2</v>
      </c>
      <c r="E469" s="7">
        <f t="shared" si="168"/>
        <v>1</v>
      </c>
      <c r="F469" s="7">
        <f t="shared" si="169"/>
        <v>0</v>
      </c>
      <c r="G469" s="7">
        <f t="shared" si="179"/>
        <v>0</v>
      </c>
      <c r="H469" s="48">
        <f t="shared" si="170"/>
        <v>2</v>
      </c>
      <c r="I469" s="163">
        <f t="shared" si="174"/>
        <v>1</v>
      </c>
      <c r="J469" s="8"/>
      <c r="K469" s="2">
        <f t="shared" si="175"/>
        <v>0</v>
      </c>
      <c r="L469" s="2">
        <f t="shared" si="176"/>
        <v>1</v>
      </c>
      <c r="M469" s="2">
        <f t="shared" si="177"/>
        <v>0</v>
      </c>
      <c r="N469" s="2"/>
      <c r="O469" s="2">
        <f t="shared" si="178"/>
        <v>0</v>
      </c>
      <c r="P469" s="1"/>
      <c r="Q469" s="1">
        <v>2</v>
      </c>
      <c r="R469" s="1">
        <v>0</v>
      </c>
      <c r="S469" s="1">
        <v>0</v>
      </c>
      <c r="T469" s="1">
        <v>0</v>
      </c>
      <c r="U469" s="1"/>
      <c r="V469" s="144"/>
      <c r="W469" s="1"/>
      <c r="X469" s="1"/>
      <c r="Y469" s="1">
        <v>0</v>
      </c>
      <c r="Z469" s="1">
        <v>0</v>
      </c>
      <c r="AA469" s="1"/>
      <c r="AB469" s="1"/>
      <c r="AC469" s="1"/>
      <c r="AD469" s="1"/>
      <c r="AI469" t="str">
        <f t="shared" si="180"/>
        <v>Monroe</v>
      </c>
      <c r="AJ469" t="s">
        <v>2318</v>
      </c>
      <c r="AK469" s="150">
        <v>2</v>
      </c>
      <c r="AN469" s="91">
        <v>23</v>
      </c>
      <c r="AO469" s="93">
        <v>27</v>
      </c>
      <c r="AP469" s="93">
        <v>60</v>
      </c>
      <c r="AQ469" s="100">
        <v>46475</v>
      </c>
      <c r="AR469" s="100">
        <f t="shared" si="171"/>
        <v>23027</v>
      </c>
      <c r="AS469" t="s">
        <v>1753</v>
      </c>
      <c r="AT469" s="103">
        <f t="shared" si="172"/>
        <v>2346475</v>
      </c>
      <c r="AW469">
        <v>38.97</v>
      </c>
      <c r="AX469">
        <v>0.15</v>
      </c>
      <c r="AY469">
        <v>38.82</v>
      </c>
      <c r="BF469" s="107"/>
      <c r="BG469" s="107"/>
      <c r="BH469" s="107"/>
      <c r="BI469" s="107"/>
      <c r="BJ469" s="107"/>
      <c r="BV469" s="1">
        <v>0</v>
      </c>
    </row>
    <row r="470" spans="1:74" hidden="1" outlineLevel="1">
      <c r="A470" t="s">
        <v>788</v>
      </c>
      <c r="B470" s="9" t="s">
        <v>980</v>
      </c>
      <c r="C470" s="1">
        <f t="shared" si="173"/>
        <v>8</v>
      </c>
      <c r="D470" s="7">
        <f t="shared" si="167"/>
        <v>4</v>
      </c>
      <c r="E470" s="7">
        <f t="shared" si="168"/>
        <v>4</v>
      </c>
      <c r="F470" s="7">
        <f t="shared" si="169"/>
        <v>2</v>
      </c>
      <c r="G470" s="7">
        <f t="shared" si="179"/>
        <v>1</v>
      </c>
      <c r="H470" s="48">
        <f t="shared" si="170"/>
        <v>5</v>
      </c>
      <c r="I470" s="163">
        <f t="shared" si="174"/>
        <v>0.625</v>
      </c>
      <c r="J470" s="8"/>
      <c r="K470" s="2">
        <f t="shared" si="175"/>
        <v>0</v>
      </c>
      <c r="L470" s="2">
        <f t="shared" si="176"/>
        <v>0</v>
      </c>
      <c r="M470" s="2">
        <f t="shared" si="177"/>
        <v>0.125</v>
      </c>
      <c r="N470" s="2"/>
      <c r="O470" s="2">
        <f t="shared" si="178"/>
        <v>0.875</v>
      </c>
      <c r="P470" s="1"/>
      <c r="Q470" s="1">
        <v>0</v>
      </c>
      <c r="R470" s="1">
        <v>1</v>
      </c>
      <c r="S470" s="1">
        <v>6</v>
      </c>
      <c r="T470" s="1">
        <v>1</v>
      </c>
      <c r="U470" s="1"/>
      <c r="V470" s="144"/>
      <c r="W470" s="1"/>
      <c r="X470" s="1"/>
      <c r="Y470" s="1">
        <v>0</v>
      </c>
      <c r="Z470" s="1">
        <v>0</v>
      </c>
      <c r="AA470" s="1"/>
      <c r="AB470" s="1"/>
      <c r="AC470" s="1"/>
      <c r="AD470" s="1"/>
      <c r="AI470" t="str">
        <f t="shared" si="180"/>
        <v>Monson</v>
      </c>
      <c r="AJ470" t="s">
        <v>126</v>
      </c>
      <c r="AK470" s="150">
        <v>2</v>
      </c>
      <c r="AN470" s="91">
        <v>23</v>
      </c>
      <c r="AO470" s="93">
        <v>21</v>
      </c>
      <c r="AP470" s="93">
        <v>70</v>
      </c>
      <c r="AQ470" s="100">
        <v>46580</v>
      </c>
      <c r="AR470" s="100">
        <f t="shared" si="171"/>
        <v>23021</v>
      </c>
      <c r="AS470" t="s">
        <v>1753</v>
      </c>
      <c r="AT470" s="103">
        <f t="shared" si="172"/>
        <v>2346580</v>
      </c>
      <c r="AW470">
        <v>49.25</v>
      </c>
      <c r="AX470">
        <v>2.17</v>
      </c>
      <c r="AY470">
        <v>47.08</v>
      </c>
      <c r="BF470" s="107"/>
      <c r="BG470" s="107"/>
      <c r="BH470" s="107"/>
      <c r="BI470" s="107"/>
      <c r="BJ470" s="107"/>
      <c r="BV470" s="1">
        <v>0</v>
      </c>
    </row>
    <row r="471" spans="1:74" hidden="1" outlineLevel="1">
      <c r="A471" t="s">
        <v>1733</v>
      </c>
      <c r="B471" s="9" t="s">
        <v>980</v>
      </c>
      <c r="C471" s="1">
        <f t="shared" si="173"/>
        <v>0</v>
      </c>
      <c r="D471" s="7" t="e">
        <f t="shared" si="167"/>
        <v>#N/A</v>
      </c>
      <c r="E471" s="7" t="e">
        <f t="shared" si="168"/>
        <v>#N/A</v>
      </c>
      <c r="F471" s="7">
        <f t="shared" si="169"/>
        <v>0</v>
      </c>
      <c r="G471" s="7">
        <f t="shared" si="179"/>
        <v>0</v>
      </c>
      <c r="H471" s="48" t="e">
        <f t="shared" si="170"/>
        <v>#NUM!</v>
      </c>
      <c r="I471" s="163" t="e">
        <f t="shared" si="174"/>
        <v>#NUM!</v>
      </c>
      <c r="J471" s="8"/>
      <c r="K471" s="2" t="str">
        <f t="shared" si="175"/>
        <v>-</v>
      </c>
      <c r="L471" s="2" t="str">
        <f t="shared" si="176"/>
        <v>-</v>
      </c>
      <c r="M471" s="2" t="str">
        <f t="shared" si="177"/>
        <v>-</v>
      </c>
      <c r="N471" s="2"/>
      <c r="O471" s="2" t="str">
        <f t="shared" si="178"/>
        <v>-</v>
      </c>
      <c r="P471" s="1"/>
      <c r="Q471" s="1"/>
      <c r="R471" s="1"/>
      <c r="S471" s="1"/>
      <c r="T471" s="1"/>
      <c r="U471" s="1"/>
      <c r="V471" s="144"/>
      <c r="W471" s="1"/>
      <c r="X471" s="1"/>
      <c r="Y471" s="1"/>
      <c r="Z471" s="1"/>
      <c r="AA471" s="1"/>
      <c r="AB471" s="1"/>
      <c r="AC471" s="1"/>
      <c r="AD471" s="1"/>
      <c r="AI471" t="str">
        <f t="shared" si="180"/>
        <v>Monticello</v>
      </c>
      <c r="AJ471" t="s">
        <v>2958</v>
      </c>
      <c r="AK471" s="150">
        <v>2</v>
      </c>
      <c r="AN471" s="91">
        <v>23</v>
      </c>
      <c r="AO471" s="93">
        <v>3</v>
      </c>
      <c r="AP471" s="93">
        <v>210</v>
      </c>
      <c r="AQ471" s="100">
        <v>46685</v>
      </c>
      <c r="AR471" s="100">
        <f t="shared" si="171"/>
        <v>23003</v>
      </c>
      <c r="AS471" t="s">
        <v>1753</v>
      </c>
      <c r="AT471" s="103">
        <f t="shared" si="172"/>
        <v>2346685</v>
      </c>
      <c r="AW471">
        <v>38.340000000000003</v>
      </c>
      <c r="AX471">
        <v>0.17</v>
      </c>
      <c r="AY471">
        <v>38.18</v>
      </c>
      <c r="BF471" s="107"/>
      <c r="BG471" s="107"/>
      <c r="BH471" s="107"/>
      <c r="BI471" s="107"/>
      <c r="BJ471" s="107"/>
      <c r="BV471" s="1"/>
    </row>
    <row r="472" spans="1:74" hidden="1" outlineLevel="1">
      <c r="A472" t="s">
        <v>161</v>
      </c>
      <c r="B472" s="9" t="s">
        <v>980</v>
      </c>
      <c r="C472" s="1">
        <f t="shared" si="173"/>
        <v>20</v>
      </c>
      <c r="D472" s="7">
        <f t="shared" si="167"/>
        <v>4</v>
      </c>
      <c r="E472" s="7">
        <f t="shared" si="168"/>
        <v>4</v>
      </c>
      <c r="F472" s="7">
        <f t="shared" si="169"/>
        <v>2</v>
      </c>
      <c r="G472" s="7">
        <f t="shared" si="179"/>
        <v>1</v>
      </c>
      <c r="H472" s="48">
        <f t="shared" si="170"/>
        <v>13</v>
      </c>
      <c r="I472" s="163">
        <f t="shared" si="174"/>
        <v>0.65</v>
      </c>
      <c r="J472" s="8"/>
      <c r="K472" s="2">
        <f t="shared" si="175"/>
        <v>0</v>
      </c>
      <c r="L472" s="2">
        <f t="shared" si="176"/>
        <v>0</v>
      </c>
      <c r="M472" s="2">
        <f t="shared" si="177"/>
        <v>0.15</v>
      </c>
      <c r="N472" s="2"/>
      <c r="O472" s="2">
        <f t="shared" si="178"/>
        <v>0.85</v>
      </c>
      <c r="P472" s="1"/>
      <c r="Q472" s="1">
        <v>0</v>
      </c>
      <c r="R472" s="1">
        <v>3</v>
      </c>
      <c r="S472" s="1">
        <v>16</v>
      </c>
      <c r="T472" s="1">
        <v>1</v>
      </c>
      <c r="U472" s="1"/>
      <c r="V472" s="144"/>
      <c r="W472" s="1"/>
      <c r="X472" s="1"/>
      <c r="Y472" s="1">
        <v>0</v>
      </c>
      <c r="Z472" s="1">
        <v>0</v>
      </c>
      <c r="AA472" s="1"/>
      <c r="AB472" s="1"/>
      <c r="AC472" s="1"/>
      <c r="AD472" s="1"/>
      <c r="AI472" t="str">
        <f t="shared" si="180"/>
        <v>Montville</v>
      </c>
      <c r="AJ472" t="s">
        <v>2318</v>
      </c>
      <c r="AK472" s="150">
        <v>2</v>
      </c>
      <c r="AN472" s="91">
        <v>23</v>
      </c>
      <c r="AO472" s="93">
        <v>27</v>
      </c>
      <c r="AP472" s="93">
        <v>65</v>
      </c>
      <c r="AQ472" s="100">
        <v>46790</v>
      </c>
      <c r="AR472" s="100">
        <f t="shared" si="171"/>
        <v>23027</v>
      </c>
      <c r="AS472" t="s">
        <v>1753</v>
      </c>
      <c r="AT472" s="103">
        <f t="shared" si="172"/>
        <v>2346790</v>
      </c>
      <c r="AW472">
        <v>43.12</v>
      </c>
      <c r="AX472">
        <v>0.5</v>
      </c>
      <c r="AY472">
        <v>42.62</v>
      </c>
      <c r="BF472" s="107"/>
      <c r="BG472" s="107"/>
      <c r="BH472" s="107"/>
      <c r="BI472" s="107"/>
      <c r="BJ472" s="107"/>
      <c r="BV472" s="1">
        <v>0</v>
      </c>
    </row>
    <row r="473" spans="1:74" hidden="1" outlineLevel="1">
      <c r="A473" t="s">
        <v>361</v>
      </c>
      <c r="B473" s="9" t="s">
        <v>980</v>
      </c>
      <c r="C473" s="1">
        <f t="shared" si="173"/>
        <v>0</v>
      </c>
      <c r="D473" s="7">
        <f t="shared" si="167"/>
        <v>1</v>
      </c>
      <c r="E473" s="7">
        <f t="shared" si="168"/>
        <v>1</v>
      </c>
      <c r="F473" s="7">
        <f t="shared" si="169"/>
        <v>0</v>
      </c>
      <c r="G473" s="7">
        <f t="shared" si="179"/>
        <v>0</v>
      </c>
      <c r="H473" s="48">
        <f t="shared" si="170"/>
        <v>0</v>
      </c>
      <c r="I473" s="163" t="e">
        <f t="shared" si="174"/>
        <v>#DIV/0!</v>
      </c>
      <c r="J473" s="8"/>
      <c r="K473" s="2" t="str">
        <f t="shared" si="175"/>
        <v>-</v>
      </c>
      <c r="L473" s="2" t="str">
        <f t="shared" si="176"/>
        <v>-</v>
      </c>
      <c r="M473" s="2" t="str">
        <f t="shared" si="177"/>
        <v>-</v>
      </c>
      <c r="N473" s="2"/>
      <c r="O473" s="2" t="str">
        <f t="shared" si="178"/>
        <v>-</v>
      </c>
      <c r="P473" s="1"/>
      <c r="Q473" s="1">
        <v>0</v>
      </c>
      <c r="R473" s="1">
        <v>0</v>
      </c>
      <c r="S473" s="1">
        <v>0</v>
      </c>
      <c r="T473" s="1">
        <v>0</v>
      </c>
      <c r="U473" s="1"/>
      <c r="V473" s="144"/>
      <c r="W473" s="1"/>
      <c r="X473" s="1"/>
      <c r="Y473" s="1">
        <v>0</v>
      </c>
      <c r="Z473" s="1">
        <v>0</v>
      </c>
      <c r="AA473" s="1"/>
      <c r="AB473" s="1"/>
      <c r="AC473" s="1"/>
      <c r="AD473" s="1"/>
      <c r="AI473" t="str">
        <f t="shared" si="180"/>
        <v>Moose River</v>
      </c>
      <c r="AJ473" t="s">
        <v>419</v>
      </c>
      <c r="AK473" s="150">
        <v>2</v>
      </c>
      <c r="AN473" s="91">
        <v>23</v>
      </c>
      <c r="AO473" s="93">
        <v>25</v>
      </c>
      <c r="AP473" s="93">
        <v>95</v>
      </c>
      <c r="AQ473" s="100">
        <v>47140</v>
      </c>
      <c r="AR473" s="100">
        <f t="shared" si="171"/>
        <v>23025</v>
      </c>
      <c r="AS473" t="s">
        <v>1753</v>
      </c>
      <c r="AT473" s="103">
        <f t="shared" si="172"/>
        <v>2347140</v>
      </c>
      <c r="AW473">
        <v>41.12</v>
      </c>
      <c r="AX473">
        <v>0.48</v>
      </c>
      <c r="AY473">
        <v>40.630000000000003</v>
      </c>
      <c r="BF473" s="107"/>
      <c r="BG473" s="107"/>
      <c r="BH473" s="107"/>
      <c r="BI473" s="107"/>
      <c r="BJ473" s="107"/>
      <c r="BV473" s="1">
        <v>0</v>
      </c>
    </row>
    <row r="474" spans="1:74" hidden="1" outlineLevel="1">
      <c r="A474" t="s">
        <v>1299</v>
      </c>
      <c r="B474" s="9" t="s">
        <v>980</v>
      </c>
      <c r="C474" s="1">
        <f t="shared" si="173"/>
        <v>0</v>
      </c>
      <c r="D474" s="7" t="e">
        <f t="shared" si="167"/>
        <v>#N/A</v>
      </c>
      <c r="E474" s="7" t="e">
        <f t="shared" si="168"/>
        <v>#N/A</v>
      </c>
      <c r="F474" s="7">
        <f t="shared" si="169"/>
        <v>0</v>
      </c>
      <c r="G474" s="7">
        <f t="shared" si="179"/>
        <v>0</v>
      </c>
      <c r="H474" s="48" t="e">
        <f t="shared" si="170"/>
        <v>#NUM!</v>
      </c>
      <c r="I474" s="163" t="e">
        <f t="shared" si="174"/>
        <v>#NUM!</v>
      </c>
      <c r="J474" s="8"/>
      <c r="K474" s="2" t="str">
        <f t="shared" si="175"/>
        <v>-</v>
      </c>
      <c r="L474" s="2" t="str">
        <f t="shared" si="176"/>
        <v>-</v>
      </c>
      <c r="M474" s="2" t="str">
        <f t="shared" si="177"/>
        <v>-</v>
      </c>
      <c r="N474" s="2"/>
      <c r="O474" s="2" t="str">
        <f t="shared" si="178"/>
        <v>-</v>
      </c>
      <c r="P474" s="1"/>
      <c r="Q474" s="1"/>
      <c r="R474" s="1"/>
      <c r="S474" s="1"/>
      <c r="T474" s="1"/>
      <c r="U474" s="1"/>
      <c r="V474" s="144"/>
      <c r="W474" s="1"/>
      <c r="X474" s="1"/>
      <c r="Y474" s="1"/>
      <c r="Z474" s="1"/>
      <c r="AA474" s="1"/>
      <c r="AB474" s="1"/>
      <c r="AC474" s="1"/>
      <c r="AD474" s="1"/>
      <c r="AI474" t="str">
        <f t="shared" si="180"/>
        <v>Moro</v>
      </c>
      <c r="AJ474" t="s">
        <v>2958</v>
      </c>
      <c r="AK474" s="150">
        <v>2</v>
      </c>
      <c r="AN474" s="91">
        <v>23</v>
      </c>
      <c r="AO474" s="93">
        <v>3</v>
      </c>
      <c r="AP474" s="93">
        <v>215</v>
      </c>
      <c r="AQ474" s="100">
        <v>47175</v>
      </c>
      <c r="AR474" s="100">
        <f t="shared" si="171"/>
        <v>23003</v>
      </c>
      <c r="AS474" t="s">
        <v>1112</v>
      </c>
      <c r="AT474" s="103">
        <f t="shared" si="172"/>
        <v>2347175</v>
      </c>
      <c r="AW474">
        <v>36.67</v>
      </c>
      <c r="AX474">
        <v>1.1000000000000001</v>
      </c>
      <c r="AY474">
        <v>35.57</v>
      </c>
      <c r="BF474" s="107"/>
      <c r="BG474" s="107"/>
      <c r="BH474" s="107"/>
      <c r="BI474" s="107"/>
      <c r="BJ474" s="107"/>
      <c r="BV474" s="1"/>
    </row>
    <row r="475" spans="1:74" hidden="1" outlineLevel="1">
      <c r="A475" t="s">
        <v>476</v>
      </c>
      <c r="B475" s="9" t="s">
        <v>980</v>
      </c>
      <c r="C475" s="1">
        <f t="shared" si="173"/>
        <v>2</v>
      </c>
      <c r="D475" s="7">
        <f t="shared" si="167"/>
        <v>2</v>
      </c>
      <c r="E475" s="7">
        <f t="shared" si="168"/>
        <v>2</v>
      </c>
      <c r="F475" s="7">
        <f t="shared" si="169"/>
        <v>1</v>
      </c>
      <c r="G475" s="7">
        <f t="shared" si="179"/>
        <v>0</v>
      </c>
      <c r="H475" s="48">
        <f t="shared" si="170"/>
        <v>2</v>
      </c>
      <c r="I475" s="163">
        <f t="shared" si="174"/>
        <v>1</v>
      </c>
      <c r="J475" s="8"/>
      <c r="K475" s="2">
        <f t="shared" si="175"/>
        <v>0</v>
      </c>
      <c r="L475" s="2">
        <f t="shared" si="176"/>
        <v>0</v>
      </c>
      <c r="M475" s="2">
        <f t="shared" si="177"/>
        <v>1</v>
      </c>
      <c r="N475" s="2"/>
      <c r="O475" s="2">
        <f t="shared" si="178"/>
        <v>0</v>
      </c>
      <c r="P475" s="1"/>
      <c r="Q475" s="1">
        <v>0</v>
      </c>
      <c r="R475" s="1">
        <v>2</v>
      </c>
      <c r="S475" s="1">
        <v>0</v>
      </c>
      <c r="T475" s="1">
        <v>0</v>
      </c>
      <c r="U475" s="1"/>
      <c r="V475" s="144"/>
      <c r="W475" s="1"/>
      <c r="X475" s="1"/>
      <c r="Y475" s="1">
        <v>0</v>
      </c>
      <c r="Z475" s="1">
        <v>0</v>
      </c>
      <c r="AA475" s="1"/>
      <c r="AB475" s="1"/>
      <c r="AC475" s="1"/>
      <c r="AD475" s="1"/>
      <c r="AI475" t="str">
        <f t="shared" si="180"/>
        <v>Morrill</v>
      </c>
      <c r="AJ475" t="s">
        <v>2318</v>
      </c>
      <c r="AK475" s="150">
        <v>2</v>
      </c>
      <c r="AN475" s="91">
        <v>23</v>
      </c>
      <c r="AO475" s="93">
        <v>27</v>
      </c>
      <c r="AP475" s="93">
        <v>70</v>
      </c>
      <c r="AQ475" s="100">
        <v>47245</v>
      </c>
      <c r="AR475" s="100">
        <f t="shared" si="171"/>
        <v>23027</v>
      </c>
      <c r="AS475" t="s">
        <v>1753</v>
      </c>
      <c r="AT475" s="103">
        <f t="shared" si="172"/>
        <v>2347245</v>
      </c>
      <c r="AW475">
        <v>17.05</v>
      </c>
      <c r="AX475">
        <v>0.49</v>
      </c>
      <c r="AY475">
        <v>16.559999999999999</v>
      </c>
      <c r="BF475" s="107"/>
      <c r="BG475" s="107"/>
      <c r="BH475" s="107"/>
      <c r="BI475" s="107"/>
      <c r="BJ475" s="107"/>
      <c r="BV475" s="1">
        <v>0</v>
      </c>
    </row>
    <row r="476" spans="1:74" hidden="1" outlineLevel="1">
      <c r="A476" t="s">
        <v>38</v>
      </c>
      <c r="B476" s="9" t="s">
        <v>980</v>
      </c>
      <c r="C476" s="1">
        <f t="shared" si="173"/>
        <v>0</v>
      </c>
      <c r="D476" s="7">
        <f t="shared" si="167"/>
        <v>1</v>
      </c>
      <c r="E476" s="7">
        <f t="shared" si="168"/>
        <v>1</v>
      </c>
      <c r="F476" s="7">
        <f t="shared" si="169"/>
        <v>0</v>
      </c>
      <c r="G476" s="7">
        <f t="shared" si="179"/>
        <v>0</v>
      </c>
      <c r="H476" s="48">
        <f t="shared" si="170"/>
        <v>0</v>
      </c>
      <c r="I476" s="163" t="e">
        <f t="shared" si="174"/>
        <v>#DIV/0!</v>
      </c>
      <c r="J476" s="8"/>
      <c r="K476" s="2" t="str">
        <f t="shared" si="175"/>
        <v>-</v>
      </c>
      <c r="L476" s="2" t="str">
        <f t="shared" si="176"/>
        <v>-</v>
      </c>
      <c r="M476" s="2" t="str">
        <f t="shared" si="177"/>
        <v>-</v>
      </c>
      <c r="N476" s="2"/>
      <c r="O476" s="2" t="str">
        <f t="shared" si="178"/>
        <v>-</v>
      </c>
      <c r="P476" s="1"/>
      <c r="Q476" s="1">
        <v>0</v>
      </c>
      <c r="R476" s="1">
        <v>0</v>
      </c>
      <c r="S476" s="1">
        <v>0</v>
      </c>
      <c r="T476" s="1">
        <v>0</v>
      </c>
      <c r="U476" s="1"/>
      <c r="V476" s="144"/>
      <c r="W476" s="1"/>
      <c r="X476" s="1"/>
      <c r="Y476" s="1">
        <v>0</v>
      </c>
      <c r="Z476" s="1">
        <v>0</v>
      </c>
      <c r="AA476" s="1"/>
      <c r="AB476" s="1"/>
      <c r="AC476" s="1"/>
      <c r="AD476" s="1"/>
      <c r="AI476" t="str">
        <f t="shared" si="180"/>
        <v>Moscow</v>
      </c>
      <c r="AJ476" t="s">
        <v>419</v>
      </c>
      <c r="AK476" s="150">
        <v>2</v>
      </c>
      <c r="AN476" s="91">
        <v>23</v>
      </c>
      <c r="AO476" s="93">
        <v>25</v>
      </c>
      <c r="AP476" s="93">
        <v>100</v>
      </c>
      <c r="AQ476" s="100">
        <v>47455</v>
      </c>
      <c r="AR476" s="100">
        <f t="shared" si="171"/>
        <v>23025</v>
      </c>
      <c r="AS476" t="s">
        <v>1753</v>
      </c>
      <c r="AT476" s="103">
        <f t="shared" si="172"/>
        <v>2347455</v>
      </c>
      <c r="AW476">
        <v>48.21</v>
      </c>
      <c r="AX476">
        <v>2.4300000000000002</v>
      </c>
      <c r="AY476">
        <v>45.78</v>
      </c>
      <c r="BF476" s="107"/>
      <c r="BG476" s="107"/>
      <c r="BH476" s="107"/>
      <c r="BI476" s="107"/>
      <c r="BJ476" s="107"/>
      <c r="BV476" s="1">
        <v>0</v>
      </c>
    </row>
    <row r="477" spans="1:74" hidden="1" outlineLevel="1">
      <c r="A477" t="s">
        <v>1961</v>
      </c>
      <c r="B477" s="9" t="s">
        <v>980</v>
      </c>
      <c r="C477" s="1">
        <f t="shared" si="173"/>
        <v>0</v>
      </c>
      <c r="D477" s="7">
        <f t="shared" si="167"/>
        <v>1</v>
      </c>
      <c r="E477" s="7">
        <f t="shared" si="168"/>
        <v>1</v>
      </c>
      <c r="F477" s="7">
        <f t="shared" si="169"/>
        <v>0</v>
      </c>
      <c r="G477" s="7">
        <f t="shared" si="179"/>
        <v>0</v>
      </c>
      <c r="H477" s="48">
        <f t="shared" si="170"/>
        <v>0</v>
      </c>
      <c r="I477" s="163" t="e">
        <f t="shared" si="174"/>
        <v>#DIV/0!</v>
      </c>
      <c r="J477" s="8"/>
      <c r="K477" s="2" t="str">
        <f t="shared" si="175"/>
        <v>-</v>
      </c>
      <c r="L477" s="2" t="str">
        <f t="shared" si="176"/>
        <v>-</v>
      </c>
      <c r="M477" s="2" t="str">
        <f t="shared" si="177"/>
        <v>-</v>
      </c>
      <c r="N477" s="2"/>
      <c r="O477" s="2" t="str">
        <f t="shared" si="178"/>
        <v>-</v>
      </c>
      <c r="P477" s="1"/>
      <c r="Q477" s="1">
        <v>0</v>
      </c>
      <c r="R477" s="1">
        <v>0</v>
      </c>
      <c r="S477" s="1">
        <v>0</v>
      </c>
      <c r="T477" s="1">
        <v>0</v>
      </c>
      <c r="U477" s="1"/>
      <c r="V477" s="144"/>
      <c r="W477" s="1"/>
      <c r="X477" s="1"/>
      <c r="Y477" s="1">
        <v>0</v>
      </c>
      <c r="Z477" s="1">
        <v>0</v>
      </c>
      <c r="AA477" s="1"/>
      <c r="AB477" s="1"/>
      <c r="AC477" s="1"/>
      <c r="AD477" s="1"/>
      <c r="AI477" t="str">
        <f t="shared" si="180"/>
        <v>Mount Chase</v>
      </c>
      <c r="AJ477" t="s">
        <v>883</v>
      </c>
      <c r="AK477" s="150">
        <v>2</v>
      </c>
      <c r="AN477" s="91">
        <v>23</v>
      </c>
      <c r="AO477" s="93">
        <v>19</v>
      </c>
      <c r="AP477" s="93">
        <v>225</v>
      </c>
      <c r="AQ477" s="100">
        <v>47560</v>
      </c>
      <c r="AR477" s="100">
        <f t="shared" si="171"/>
        <v>23019</v>
      </c>
      <c r="AS477" t="s">
        <v>1753</v>
      </c>
      <c r="AT477" s="103">
        <f t="shared" si="172"/>
        <v>2347560</v>
      </c>
      <c r="AW477">
        <v>37.409999999999997</v>
      </c>
      <c r="AX477">
        <v>1.1100000000000001</v>
      </c>
      <c r="AY477">
        <v>36.29</v>
      </c>
      <c r="BF477" s="107"/>
      <c r="BG477" s="107"/>
      <c r="BH477" s="107"/>
      <c r="BI477" s="107"/>
      <c r="BJ477" s="107"/>
      <c r="BV477" s="1">
        <v>0</v>
      </c>
    </row>
    <row r="478" spans="1:74" hidden="1" outlineLevel="1">
      <c r="A478" t="s">
        <v>658</v>
      </c>
      <c r="B478" s="9" t="s">
        <v>980</v>
      </c>
      <c r="C478" s="1">
        <f t="shared" si="173"/>
        <v>10</v>
      </c>
      <c r="D478" s="7">
        <f t="shared" si="167"/>
        <v>5</v>
      </c>
      <c r="E478" s="7">
        <f t="shared" si="168"/>
        <v>4</v>
      </c>
      <c r="F478" s="7">
        <f t="shared" si="169"/>
        <v>1</v>
      </c>
      <c r="G478" s="7">
        <f t="shared" si="179"/>
        <v>2</v>
      </c>
      <c r="H478" s="48">
        <f t="shared" si="170"/>
        <v>1</v>
      </c>
      <c r="I478" s="163">
        <f t="shared" si="174"/>
        <v>0.1</v>
      </c>
      <c r="J478" s="8"/>
      <c r="K478" s="2">
        <f t="shared" si="175"/>
        <v>0</v>
      </c>
      <c r="L478" s="2">
        <f t="shared" si="176"/>
        <v>0.1</v>
      </c>
      <c r="M478" s="2">
        <f t="shared" si="177"/>
        <v>0.4</v>
      </c>
      <c r="N478" s="2"/>
      <c r="O478" s="2">
        <f t="shared" si="178"/>
        <v>0.5</v>
      </c>
      <c r="P478" s="1"/>
      <c r="Q478" s="1">
        <v>1</v>
      </c>
      <c r="R478" s="1">
        <v>4</v>
      </c>
      <c r="S478" s="1">
        <v>3</v>
      </c>
      <c r="T478" s="1">
        <v>2</v>
      </c>
      <c r="U478" s="1"/>
      <c r="V478" s="144"/>
      <c r="W478" s="1"/>
      <c r="X478" s="1"/>
      <c r="Y478" s="1">
        <v>0</v>
      </c>
      <c r="Z478" s="1">
        <v>0</v>
      </c>
      <c r="AA478" s="1"/>
      <c r="AB478" s="1"/>
      <c r="AC478" s="1"/>
      <c r="AD478" s="1"/>
      <c r="AI478" t="str">
        <f t="shared" si="180"/>
        <v>Mount Desert</v>
      </c>
      <c r="AJ478" t="s">
        <v>703</v>
      </c>
      <c r="AK478" s="150">
        <v>2</v>
      </c>
      <c r="AN478" s="91">
        <v>23</v>
      </c>
      <c r="AO478" s="93">
        <v>9</v>
      </c>
      <c r="AP478" s="93">
        <v>100</v>
      </c>
      <c r="AQ478" s="100">
        <v>47630</v>
      </c>
      <c r="AR478" s="100">
        <f t="shared" si="171"/>
        <v>23009</v>
      </c>
      <c r="AS478" t="s">
        <v>1753</v>
      </c>
      <c r="AT478" s="103">
        <f t="shared" si="172"/>
        <v>2347630</v>
      </c>
      <c r="AW478">
        <v>55.22</v>
      </c>
      <c r="AX478">
        <v>18.309999999999999</v>
      </c>
      <c r="AY478">
        <v>36.909999999999997</v>
      </c>
      <c r="BF478" s="107"/>
      <c r="BG478" s="107"/>
      <c r="BH478" s="107"/>
      <c r="BI478" s="107"/>
      <c r="BJ478" s="107"/>
      <c r="BV478" s="1">
        <v>0</v>
      </c>
    </row>
    <row r="479" spans="1:74" hidden="1" outlineLevel="1">
      <c r="A479" t="s">
        <v>2666</v>
      </c>
      <c r="B479" s="9" t="s">
        <v>980</v>
      </c>
      <c r="C479" s="1">
        <f t="shared" si="173"/>
        <v>10</v>
      </c>
      <c r="D479" s="7">
        <f t="shared" si="167"/>
        <v>3</v>
      </c>
      <c r="E479" s="7">
        <f t="shared" si="168"/>
        <v>3</v>
      </c>
      <c r="F479" s="7">
        <f t="shared" si="169"/>
        <v>0</v>
      </c>
      <c r="G479" s="7">
        <f t="shared" si="179"/>
        <v>1</v>
      </c>
      <c r="H479" s="48">
        <f t="shared" si="170"/>
        <v>8</v>
      </c>
      <c r="I479" s="163">
        <f t="shared" si="174"/>
        <v>0.8</v>
      </c>
      <c r="J479" s="8"/>
      <c r="K479" s="2">
        <f t="shared" si="175"/>
        <v>0</v>
      </c>
      <c r="L479" s="2">
        <f t="shared" si="176"/>
        <v>0</v>
      </c>
      <c r="M479" s="2">
        <f t="shared" si="177"/>
        <v>0</v>
      </c>
      <c r="N479" s="2"/>
      <c r="O479" s="2">
        <f t="shared" si="178"/>
        <v>1</v>
      </c>
      <c r="P479" s="1"/>
      <c r="Q479" s="1">
        <v>0</v>
      </c>
      <c r="R479" s="1">
        <v>0</v>
      </c>
      <c r="S479" s="1">
        <v>8</v>
      </c>
      <c r="T479" s="1">
        <v>0</v>
      </c>
      <c r="U479" s="1"/>
      <c r="V479" s="144"/>
      <c r="W479" s="1"/>
      <c r="X479" s="1"/>
      <c r="Y479" s="1">
        <v>0</v>
      </c>
      <c r="Z479" s="1">
        <v>2</v>
      </c>
      <c r="AA479" s="1"/>
      <c r="AB479" s="1"/>
      <c r="AC479" s="1"/>
      <c r="AD479" s="1"/>
      <c r="AI479" t="str">
        <f t="shared" si="180"/>
        <v>Mount Vernon</v>
      </c>
      <c r="AJ479" t="s">
        <v>2658</v>
      </c>
      <c r="AK479" s="150">
        <v>2</v>
      </c>
      <c r="AN479" s="91">
        <v>23</v>
      </c>
      <c r="AO479" s="93">
        <v>11</v>
      </c>
      <c r="AP479" s="93">
        <v>75</v>
      </c>
      <c r="AQ479" s="100">
        <v>47770</v>
      </c>
      <c r="AR479" s="100">
        <f t="shared" si="171"/>
        <v>23011</v>
      </c>
      <c r="AS479" t="s">
        <v>1753</v>
      </c>
      <c r="AT479" s="103">
        <f t="shared" si="172"/>
        <v>2347770</v>
      </c>
      <c r="AW479">
        <v>43.42</v>
      </c>
      <c r="AX479">
        <v>5.55</v>
      </c>
      <c r="AY479">
        <v>37.869999999999997</v>
      </c>
      <c r="BF479" s="107"/>
      <c r="BG479" s="107"/>
      <c r="BH479" s="107"/>
      <c r="BI479" s="107"/>
      <c r="BJ479" s="107"/>
      <c r="BV479" s="1">
        <v>0</v>
      </c>
    </row>
    <row r="480" spans="1:74" hidden="1" outlineLevel="1">
      <c r="A480" t="s">
        <v>2667</v>
      </c>
      <c r="B480" s="9" t="s">
        <v>980</v>
      </c>
      <c r="C480" s="1">
        <f t="shared" si="173"/>
        <v>35</v>
      </c>
      <c r="D480" s="7">
        <f t="shared" si="167"/>
        <v>6</v>
      </c>
      <c r="E480" s="7">
        <f t="shared" si="168"/>
        <v>4</v>
      </c>
      <c r="F480" s="7">
        <f t="shared" si="169"/>
        <v>1</v>
      </c>
      <c r="G480" s="7">
        <f t="shared" si="179"/>
        <v>3</v>
      </c>
      <c r="H480" s="48">
        <f t="shared" si="170"/>
        <v>7</v>
      </c>
      <c r="I480" s="163">
        <f t="shared" si="174"/>
        <v>0.2</v>
      </c>
      <c r="J480" s="8"/>
      <c r="K480" s="2">
        <f t="shared" si="175"/>
        <v>0</v>
      </c>
      <c r="L480" s="2">
        <f t="shared" si="176"/>
        <v>5.7142857142857141E-2</v>
      </c>
      <c r="M480" s="2">
        <f t="shared" si="177"/>
        <v>0.45714285714285713</v>
      </c>
      <c r="N480" s="2"/>
      <c r="O480" s="2">
        <f t="shared" si="178"/>
        <v>0.48571428571428571</v>
      </c>
      <c r="P480" s="1"/>
      <c r="Q480" s="1">
        <v>2</v>
      </c>
      <c r="R480" s="1">
        <v>16</v>
      </c>
      <c r="S480" s="1">
        <v>6</v>
      </c>
      <c r="T480" s="1">
        <v>9</v>
      </c>
      <c r="U480" s="1"/>
      <c r="V480" s="144"/>
      <c r="W480" s="1"/>
      <c r="X480" s="1"/>
      <c r="Y480" s="1">
        <v>2</v>
      </c>
      <c r="Z480" s="1">
        <v>0</v>
      </c>
      <c r="AA480" s="1"/>
      <c r="AB480" s="1"/>
      <c r="AC480" s="1"/>
      <c r="AD480" s="1"/>
      <c r="AI480" t="str">
        <f t="shared" si="180"/>
        <v>Naples</v>
      </c>
      <c r="AJ480" t="s">
        <v>2243</v>
      </c>
      <c r="AK480" s="150">
        <v>1</v>
      </c>
      <c r="AN480" s="91">
        <v>23</v>
      </c>
      <c r="AO480" s="93">
        <v>5</v>
      </c>
      <c r="AP480" s="93">
        <v>65</v>
      </c>
      <c r="AQ480" s="100">
        <v>48085</v>
      </c>
      <c r="AR480" s="100">
        <f t="shared" si="171"/>
        <v>23005</v>
      </c>
      <c r="AS480" t="s">
        <v>1753</v>
      </c>
      <c r="AT480" s="103">
        <f t="shared" si="172"/>
        <v>2348085</v>
      </c>
      <c r="AW480">
        <v>37.15</v>
      </c>
      <c r="AX480">
        <v>5.35</v>
      </c>
      <c r="AY480">
        <v>31.8</v>
      </c>
      <c r="BF480" s="107"/>
      <c r="BG480" s="107"/>
      <c r="BH480" s="107"/>
      <c r="BI480" s="107"/>
      <c r="BJ480" s="107"/>
      <c r="BV480" s="1">
        <v>0</v>
      </c>
    </row>
    <row r="481" spans="1:74" hidden="1" outlineLevel="1">
      <c r="A481" t="s">
        <v>1300</v>
      </c>
      <c r="B481" s="9" t="s">
        <v>980</v>
      </c>
      <c r="C481" s="1">
        <f t="shared" si="173"/>
        <v>0</v>
      </c>
      <c r="D481" s="7" t="e">
        <f t="shared" si="167"/>
        <v>#N/A</v>
      </c>
      <c r="E481" s="7" t="e">
        <f t="shared" si="168"/>
        <v>#N/A</v>
      </c>
      <c r="F481" s="7">
        <f t="shared" si="169"/>
        <v>0</v>
      </c>
      <c r="G481" s="7">
        <f t="shared" si="179"/>
        <v>0</v>
      </c>
      <c r="H481" s="48" t="e">
        <f t="shared" si="170"/>
        <v>#NUM!</v>
      </c>
      <c r="I481" s="163" t="e">
        <f t="shared" si="174"/>
        <v>#NUM!</v>
      </c>
      <c r="J481" s="8"/>
      <c r="K481" s="2" t="str">
        <f t="shared" si="175"/>
        <v>-</v>
      </c>
      <c r="L481" s="2" t="str">
        <f t="shared" si="176"/>
        <v>-</v>
      </c>
      <c r="M481" s="2" t="str">
        <f t="shared" si="177"/>
        <v>-</v>
      </c>
      <c r="N481" s="2"/>
      <c r="O481" s="2" t="str">
        <f t="shared" si="178"/>
        <v>-</v>
      </c>
      <c r="P481" s="1"/>
      <c r="Q481" s="1"/>
      <c r="R481" s="1"/>
      <c r="S481" s="1"/>
      <c r="T481" s="1"/>
      <c r="U481" s="1"/>
      <c r="V481" s="144"/>
      <c r="W481" s="1"/>
      <c r="X481" s="1"/>
      <c r="Y481" s="1"/>
      <c r="Z481" s="1"/>
      <c r="AA481" s="1"/>
      <c r="AB481" s="1"/>
      <c r="AC481" s="1"/>
      <c r="AD481" s="1"/>
      <c r="AI481" t="str">
        <f t="shared" si="180"/>
        <v>Nashville</v>
      </c>
      <c r="AJ481" t="s">
        <v>2958</v>
      </c>
      <c r="AK481" s="150">
        <v>2</v>
      </c>
      <c r="AN481" s="91">
        <v>23</v>
      </c>
      <c r="AO481" s="93">
        <v>3</v>
      </c>
      <c r="AP481" s="93">
        <v>220</v>
      </c>
      <c r="AQ481" s="100">
        <v>48120</v>
      </c>
      <c r="AR481" s="100">
        <f t="shared" si="171"/>
        <v>23003</v>
      </c>
      <c r="AS481" t="s">
        <v>1112</v>
      </c>
      <c r="AT481" s="103">
        <f t="shared" si="172"/>
        <v>2348120</v>
      </c>
      <c r="AW481">
        <v>35.51</v>
      </c>
      <c r="AX481">
        <v>0.38</v>
      </c>
      <c r="AY481">
        <v>35.119999999999997</v>
      </c>
      <c r="BF481" s="107"/>
      <c r="BG481" s="107"/>
      <c r="BH481" s="107"/>
      <c r="BI481" s="107"/>
      <c r="BJ481" s="107"/>
      <c r="BV481" s="1"/>
    </row>
    <row r="482" spans="1:74" hidden="1" outlineLevel="1">
      <c r="A482" t="s">
        <v>2997</v>
      </c>
      <c r="B482" s="9" t="s">
        <v>980</v>
      </c>
      <c r="C482" s="1">
        <f t="shared" si="173"/>
        <v>0</v>
      </c>
      <c r="D482" s="7" t="e">
        <f t="shared" si="167"/>
        <v>#N/A</v>
      </c>
      <c r="E482" s="7" t="e">
        <f t="shared" si="168"/>
        <v>#N/A</v>
      </c>
      <c r="F482" s="7">
        <f t="shared" si="169"/>
        <v>0</v>
      </c>
      <c r="G482" s="7">
        <f t="shared" si="179"/>
        <v>0</v>
      </c>
      <c r="H482" s="48" t="e">
        <f t="shared" si="170"/>
        <v>#NUM!</v>
      </c>
      <c r="I482" s="163" t="e">
        <f t="shared" si="174"/>
        <v>#NUM!</v>
      </c>
      <c r="J482" s="8"/>
      <c r="K482" s="2" t="str">
        <f t="shared" si="175"/>
        <v>-</v>
      </c>
      <c r="L482" s="2" t="str">
        <f t="shared" si="176"/>
        <v>-</v>
      </c>
      <c r="M482" s="2" t="str">
        <f t="shared" si="177"/>
        <v>-</v>
      </c>
      <c r="N482" s="2"/>
      <c r="O482" s="2" t="str">
        <f t="shared" si="178"/>
        <v>-</v>
      </c>
      <c r="P482" s="1"/>
      <c r="Q482" s="1"/>
      <c r="R482" s="1"/>
      <c r="S482" s="1"/>
      <c r="T482" s="1"/>
      <c r="U482" s="1"/>
      <c r="V482" s="144"/>
      <c r="W482" s="1"/>
      <c r="X482" s="1"/>
      <c r="Y482" s="1"/>
      <c r="Z482" s="1"/>
      <c r="AA482" s="1"/>
      <c r="AB482" s="1"/>
      <c r="AC482" s="1"/>
      <c r="AD482" s="1"/>
      <c r="AI482" t="str">
        <f t="shared" si="180"/>
        <v>New Canada</v>
      </c>
      <c r="AJ482" t="s">
        <v>2958</v>
      </c>
      <c r="AK482" s="150">
        <v>2</v>
      </c>
      <c r="AN482" s="91">
        <v>23</v>
      </c>
      <c r="AO482" s="93">
        <v>3</v>
      </c>
      <c r="AP482" s="93">
        <v>225</v>
      </c>
      <c r="AQ482" s="100">
        <v>48575</v>
      </c>
      <c r="AR482" s="100">
        <f t="shared" si="171"/>
        <v>23003</v>
      </c>
      <c r="AS482" t="s">
        <v>1753</v>
      </c>
      <c r="AT482" s="103">
        <f t="shared" si="172"/>
        <v>2348575</v>
      </c>
      <c r="AW482">
        <v>36.43</v>
      </c>
      <c r="AX482">
        <v>0.59</v>
      </c>
      <c r="AY482">
        <v>35.83</v>
      </c>
      <c r="BF482" s="107"/>
      <c r="BG482" s="107"/>
      <c r="BH482" s="107"/>
      <c r="BI482" s="107"/>
      <c r="BJ482" s="107"/>
      <c r="BV482" s="1"/>
    </row>
    <row r="483" spans="1:74" hidden="1" outlineLevel="1">
      <c r="A483" t="s">
        <v>2834</v>
      </c>
      <c r="B483" s="9" t="s">
        <v>980</v>
      </c>
      <c r="C483" s="1">
        <f t="shared" si="173"/>
        <v>102</v>
      </c>
      <c r="D483" s="7">
        <f t="shared" si="167"/>
        <v>5</v>
      </c>
      <c r="E483" s="7">
        <f t="shared" si="168"/>
        <v>4</v>
      </c>
      <c r="F483" s="7">
        <f t="shared" si="169"/>
        <v>3</v>
      </c>
      <c r="G483" s="7">
        <f t="shared" si="179"/>
        <v>1</v>
      </c>
      <c r="H483" s="48">
        <f t="shared" si="170"/>
        <v>16</v>
      </c>
      <c r="I483" s="163">
        <f t="shared" si="174"/>
        <v>0.15686274509803921</v>
      </c>
      <c r="J483" s="8"/>
      <c r="K483" s="2">
        <f t="shared" si="175"/>
        <v>0</v>
      </c>
      <c r="L483" s="2">
        <f t="shared" si="176"/>
        <v>3.9215686274509803E-2</v>
      </c>
      <c r="M483" s="2">
        <f t="shared" si="177"/>
        <v>0.15686274509803921</v>
      </c>
      <c r="N483" s="2"/>
      <c r="O483" s="2">
        <f t="shared" si="178"/>
        <v>0.80392156862745101</v>
      </c>
      <c r="P483" s="1"/>
      <c r="Q483" s="1">
        <v>4</v>
      </c>
      <c r="R483" s="1">
        <v>16</v>
      </c>
      <c r="S483" s="1">
        <v>49</v>
      </c>
      <c r="T483" s="1">
        <v>33</v>
      </c>
      <c r="U483" s="1"/>
      <c r="V483" s="144"/>
      <c r="W483" s="1"/>
      <c r="X483" s="1"/>
      <c r="Y483" s="1">
        <v>0</v>
      </c>
      <c r="Z483" s="1">
        <v>0</v>
      </c>
      <c r="AA483" s="1"/>
      <c r="AB483" s="1"/>
      <c r="AC483" s="1"/>
      <c r="AD483" s="1"/>
      <c r="AI483" t="str">
        <f t="shared" si="180"/>
        <v>New Gloucester</v>
      </c>
      <c r="AJ483" t="s">
        <v>2243</v>
      </c>
      <c r="AK483" s="150">
        <v>1</v>
      </c>
      <c r="AN483" s="91">
        <v>23</v>
      </c>
      <c r="AO483" s="93">
        <v>5</v>
      </c>
      <c r="AP483" s="93">
        <v>70</v>
      </c>
      <c r="AQ483" s="100">
        <v>48820</v>
      </c>
      <c r="AR483" s="100">
        <f t="shared" si="171"/>
        <v>23005</v>
      </c>
      <c r="AS483" t="s">
        <v>1753</v>
      </c>
      <c r="AT483" s="103">
        <f t="shared" si="172"/>
        <v>2348820</v>
      </c>
      <c r="AW483">
        <v>47.78</v>
      </c>
      <c r="AX483">
        <v>0.68</v>
      </c>
      <c r="AY483">
        <v>47.1</v>
      </c>
      <c r="BF483" s="107"/>
      <c r="BG483" s="107"/>
      <c r="BH483" s="107"/>
      <c r="BI483" s="107"/>
      <c r="BJ483" s="107"/>
      <c r="BV483" s="1">
        <v>0</v>
      </c>
    </row>
    <row r="484" spans="1:74" hidden="1" outlineLevel="1">
      <c r="A484" t="s">
        <v>1921</v>
      </c>
      <c r="B484" s="9" t="s">
        <v>980</v>
      </c>
      <c r="C484" s="1">
        <f t="shared" si="173"/>
        <v>0</v>
      </c>
      <c r="D484" s="7" t="e">
        <f t="shared" si="167"/>
        <v>#N/A</v>
      </c>
      <c r="E484" s="7" t="e">
        <f t="shared" si="168"/>
        <v>#N/A</v>
      </c>
      <c r="F484" s="7">
        <f t="shared" si="169"/>
        <v>0</v>
      </c>
      <c r="G484" s="7">
        <f t="shared" si="179"/>
        <v>0</v>
      </c>
      <c r="H484" s="48" t="e">
        <f t="shared" si="170"/>
        <v>#NUM!</v>
      </c>
      <c r="I484" s="163" t="e">
        <f t="shared" si="174"/>
        <v>#NUM!</v>
      </c>
      <c r="J484" s="8"/>
      <c r="K484" s="2" t="str">
        <f t="shared" si="175"/>
        <v>-</v>
      </c>
      <c r="L484" s="2" t="str">
        <f t="shared" si="176"/>
        <v>-</v>
      </c>
      <c r="M484" s="2" t="str">
        <f t="shared" si="177"/>
        <v>-</v>
      </c>
      <c r="N484" s="2"/>
      <c r="O484" s="2" t="str">
        <f t="shared" si="178"/>
        <v>-</v>
      </c>
      <c r="P484" s="1"/>
      <c r="Q484" s="1"/>
      <c r="R484" s="1"/>
      <c r="S484" s="1"/>
      <c r="T484" s="1"/>
      <c r="U484" s="1"/>
      <c r="V484" s="144"/>
      <c r="W484" s="1"/>
      <c r="X484" s="1"/>
      <c r="Y484" s="1"/>
      <c r="Z484" s="1"/>
      <c r="AA484" s="1"/>
      <c r="AB484" s="1"/>
      <c r="AC484" s="1"/>
      <c r="AD484" s="1"/>
      <c r="AI484" t="str">
        <f t="shared" si="180"/>
        <v>New Limerick</v>
      </c>
      <c r="AJ484" t="s">
        <v>2958</v>
      </c>
      <c r="AK484" s="150">
        <v>2</v>
      </c>
      <c r="AN484" s="91">
        <v>23</v>
      </c>
      <c r="AO484" s="93">
        <v>3</v>
      </c>
      <c r="AP484" s="93">
        <v>230</v>
      </c>
      <c r="AQ484" s="100">
        <v>48960</v>
      </c>
      <c r="AR484" s="100">
        <f t="shared" si="171"/>
        <v>23003</v>
      </c>
      <c r="AS484" t="s">
        <v>1753</v>
      </c>
      <c r="AT484" s="103">
        <f t="shared" si="172"/>
        <v>2348960</v>
      </c>
      <c r="AW484">
        <v>19.5</v>
      </c>
      <c r="AX484">
        <v>1.03</v>
      </c>
      <c r="AY484">
        <v>18.47</v>
      </c>
      <c r="BF484" s="107"/>
      <c r="BG484" s="107"/>
      <c r="BH484" s="107"/>
      <c r="BI484" s="107"/>
      <c r="BJ484" s="107"/>
      <c r="BV484" s="1"/>
    </row>
    <row r="485" spans="1:74" hidden="1" outlineLevel="1">
      <c r="A485" t="s">
        <v>983</v>
      </c>
      <c r="B485" s="9" t="s">
        <v>980</v>
      </c>
      <c r="C485" s="1">
        <f t="shared" si="173"/>
        <v>4</v>
      </c>
      <c r="D485" s="7">
        <f t="shared" si="167"/>
        <v>3</v>
      </c>
      <c r="E485" s="7">
        <f t="shared" si="168"/>
        <v>3</v>
      </c>
      <c r="F485" s="7">
        <f t="shared" si="169"/>
        <v>1</v>
      </c>
      <c r="G485" s="7">
        <f t="shared" si="179"/>
        <v>1</v>
      </c>
      <c r="H485" s="48">
        <f t="shared" si="170"/>
        <v>0</v>
      </c>
      <c r="I485" s="163">
        <f t="shared" si="174"/>
        <v>0</v>
      </c>
      <c r="J485" s="8"/>
      <c r="K485" s="2">
        <f t="shared" si="175"/>
        <v>0</v>
      </c>
      <c r="L485" s="2">
        <f t="shared" si="176"/>
        <v>0</v>
      </c>
      <c r="M485" s="2">
        <f t="shared" si="177"/>
        <v>0.5</v>
      </c>
      <c r="N485" s="2"/>
      <c r="O485" s="2">
        <f t="shared" si="178"/>
        <v>0.5</v>
      </c>
      <c r="P485" s="1"/>
      <c r="Q485" s="1">
        <v>0</v>
      </c>
      <c r="R485" s="1">
        <v>2</v>
      </c>
      <c r="S485" s="1">
        <v>2</v>
      </c>
      <c r="T485" s="1">
        <v>0</v>
      </c>
      <c r="U485" s="1"/>
      <c r="V485" s="144"/>
      <c r="W485" s="1"/>
      <c r="X485" s="1"/>
      <c r="Y485" s="1">
        <v>0</v>
      </c>
      <c r="Z485" s="1">
        <v>0</v>
      </c>
      <c r="AA485" s="1"/>
      <c r="AB485" s="1"/>
      <c r="AC485" s="1"/>
      <c r="AD485" s="1"/>
      <c r="AI485" t="str">
        <f t="shared" si="180"/>
        <v>New Portland</v>
      </c>
      <c r="AJ485" t="s">
        <v>419</v>
      </c>
      <c r="AK485" s="150">
        <v>2</v>
      </c>
      <c r="AN485" s="91">
        <v>23</v>
      </c>
      <c r="AO485" s="93">
        <v>25</v>
      </c>
      <c r="AP485" s="93">
        <v>105</v>
      </c>
      <c r="AQ485" s="100">
        <v>49205</v>
      </c>
      <c r="AR485" s="100">
        <f t="shared" si="171"/>
        <v>23025</v>
      </c>
      <c r="AS485" t="s">
        <v>1753</v>
      </c>
      <c r="AT485" s="103">
        <f t="shared" si="172"/>
        <v>2349205</v>
      </c>
      <c r="AW485">
        <v>43.79</v>
      </c>
      <c r="AX485">
        <v>0.35</v>
      </c>
      <c r="AY485">
        <v>43.44</v>
      </c>
      <c r="BF485" s="107"/>
      <c r="BG485" s="107"/>
      <c r="BH485" s="107"/>
      <c r="BI485" s="107"/>
      <c r="BJ485" s="107"/>
      <c r="BV485" s="1">
        <v>0</v>
      </c>
    </row>
    <row r="486" spans="1:74" hidden="1" outlineLevel="1">
      <c r="A486" t="s">
        <v>1762</v>
      </c>
      <c r="B486" s="9" t="s">
        <v>980</v>
      </c>
      <c r="C486" s="1">
        <f t="shared" si="173"/>
        <v>16</v>
      </c>
      <c r="D486" s="7">
        <f t="shared" si="167"/>
        <v>5</v>
      </c>
      <c r="E486" s="7">
        <f t="shared" si="168"/>
        <v>4</v>
      </c>
      <c r="F486" s="7">
        <f t="shared" si="169"/>
        <v>1</v>
      </c>
      <c r="G486" s="7">
        <f t="shared" si="179"/>
        <v>2</v>
      </c>
      <c r="H486" s="48">
        <f t="shared" si="170"/>
        <v>3</v>
      </c>
      <c r="I486" s="163">
        <f t="shared" si="174"/>
        <v>0.1875</v>
      </c>
      <c r="J486" s="8"/>
      <c r="K486" s="2">
        <f t="shared" si="175"/>
        <v>0</v>
      </c>
      <c r="L486" s="2">
        <f t="shared" si="176"/>
        <v>0.125</v>
      </c>
      <c r="M486" s="2">
        <f t="shared" si="177"/>
        <v>0.4375</v>
      </c>
      <c r="N486" s="2"/>
      <c r="O486" s="2">
        <f t="shared" si="178"/>
        <v>0.4375</v>
      </c>
      <c r="P486" s="1"/>
      <c r="Q486" s="1">
        <v>2</v>
      </c>
      <c r="R486" s="1">
        <v>7</v>
      </c>
      <c r="S486" s="1">
        <v>4</v>
      </c>
      <c r="T486" s="1">
        <v>3</v>
      </c>
      <c r="U486" s="1"/>
      <c r="V486" s="144"/>
      <c r="W486" s="1"/>
      <c r="X486" s="1"/>
      <c r="Y486" s="1">
        <v>0</v>
      </c>
      <c r="Z486" s="1">
        <v>0</v>
      </c>
      <c r="AA486" s="1"/>
      <c r="AB486" s="1"/>
      <c r="AC486" s="1"/>
      <c r="AD486" s="1"/>
      <c r="AI486" t="str">
        <f t="shared" si="180"/>
        <v>New Sharon</v>
      </c>
      <c r="AJ486" t="s">
        <v>2477</v>
      </c>
      <c r="AK486" s="150">
        <v>2</v>
      </c>
      <c r="AN486" s="91">
        <v>23</v>
      </c>
      <c r="AO486" s="93">
        <v>7</v>
      </c>
      <c r="AP486" s="93">
        <v>60</v>
      </c>
      <c r="AQ486" s="100">
        <v>49345</v>
      </c>
      <c r="AR486" s="100">
        <f t="shared" si="171"/>
        <v>23007</v>
      </c>
      <c r="AS486" t="s">
        <v>1753</v>
      </c>
      <c r="AT486" s="103">
        <f t="shared" si="172"/>
        <v>2349345</v>
      </c>
      <c r="AW486">
        <v>46.57</v>
      </c>
      <c r="AX486">
        <v>0.62</v>
      </c>
      <c r="AY486">
        <v>45.95</v>
      </c>
      <c r="BF486" s="107"/>
      <c r="BG486" s="107"/>
      <c r="BH486" s="107"/>
      <c r="BI486" s="107"/>
      <c r="BJ486" s="107"/>
      <c r="BV486" s="1">
        <v>0</v>
      </c>
    </row>
    <row r="487" spans="1:74" hidden="1" outlineLevel="1">
      <c r="A487" t="s">
        <v>665</v>
      </c>
      <c r="B487" s="9" t="s">
        <v>980</v>
      </c>
      <c r="C487" s="1">
        <f t="shared" si="173"/>
        <v>0</v>
      </c>
      <c r="D487" s="7" t="e">
        <f t="shared" si="167"/>
        <v>#N/A</v>
      </c>
      <c r="E487" s="7" t="e">
        <f t="shared" si="168"/>
        <v>#N/A</v>
      </c>
      <c r="F487" s="7">
        <f t="shared" si="169"/>
        <v>0</v>
      </c>
      <c r="G487" s="7">
        <f t="shared" si="179"/>
        <v>0</v>
      </c>
      <c r="H487" s="48" t="e">
        <f t="shared" si="170"/>
        <v>#NUM!</v>
      </c>
      <c r="I487" s="163" t="e">
        <f t="shared" si="174"/>
        <v>#NUM!</v>
      </c>
      <c r="J487" s="8"/>
      <c r="K487" s="2" t="str">
        <f t="shared" si="175"/>
        <v>-</v>
      </c>
      <c r="L487" s="2" t="str">
        <f t="shared" si="176"/>
        <v>-</v>
      </c>
      <c r="M487" s="2" t="str">
        <f t="shared" si="177"/>
        <v>-</v>
      </c>
      <c r="N487" s="2"/>
      <c r="O487" s="2" t="str">
        <f t="shared" si="178"/>
        <v>-</v>
      </c>
      <c r="P487" s="1"/>
      <c r="Q487" s="1"/>
      <c r="R487" s="1"/>
      <c r="S487" s="1"/>
      <c r="T487" s="1"/>
      <c r="U487" s="1"/>
      <c r="V487" s="144"/>
      <c r="W487" s="1"/>
      <c r="X487" s="1"/>
      <c r="Y487" s="1"/>
      <c r="Z487" s="1"/>
      <c r="AA487" s="1"/>
      <c r="AB487" s="1"/>
      <c r="AC487" s="1"/>
      <c r="AD487" s="1"/>
      <c r="AI487" t="str">
        <f t="shared" si="180"/>
        <v>New Sweden</v>
      </c>
      <c r="AJ487" t="s">
        <v>2958</v>
      </c>
      <c r="AK487" s="150">
        <v>2</v>
      </c>
      <c r="AN487" s="91">
        <v>23</v>
      </c>
      <c r="AO487" s="93">
        <v>3</v>
      </c>
      <c r="AP487" s="93">
        <v>235</v>
      </c>
      <c r="AQ487" s="100">
        <v>49415</v>
      </c>
      <c r="AR487" s="100">
        <f t="shared" si="171"/>
        <v>23003</v>
      </c>
      <c r="AS487" t="s">
        <v>1753</v>
      </c>
      <c r="AT487" s="103">
        <f t="shared" si="172"/>
        <v>2349415</v>
      </c>
      <c r="AW487">
        <v>34.729999999999997</v>
      </c>
      <c r="AX487">
        <v>0.03</v>
      </c>
      <c r="AY487">
        <v>34.700000000000003</v>
      </c>
      <c r="BF487" s="107"/>
      <c r="BG487" s="107"/>
      <c r="BH487" s="107"/>
      <c r="BI487" s="107"/>
      <c r="BJ487" s="107"/>
      <c r="BV487" s="1"/>
    </row>
    <row r="488" spans="1:74" hidden="1" outlineLevel="1">
      <c r="A488" t="s">
        <v>418</v>
      </c>
      <c r="B488" s="9" t="s">
        <v>980</v>
      </c>
      <c r="C488" s="1">
        <f t="shared" si="173"/>
        <v>6</v>
      </c>
      <c r="D488" s="7">
        <f t="shared" si="167"/>
        <v>4</v>
      </c>
      <c r="E488" s="7">
        <f t="shared" si="168"/>
        <v>2</v>
      </c>
      <c r="F488" s="7">
        <f t="shared" si="169"/>
        <v>1</v>
      </c>
      <c r="G488" s="7">
        <f t="shared" si="179"/>
        <v>0</v>
      </c>
      <c r="H488" s="48">
        <f t="shared" si="170"/>
        <v>1</v>
      </c>
      <c r="I488" s="163">
        <f t="shared" si="174"/>
        <v>0.16666666666666666</v>
      </c>
      <c r="J488" s="8"/>
      <c r="K488" s="2">
        <f t="shared" si="175"/>
        <v>0</v>
      </c>
      <c r="L488" s="2">
        <f t="shared" si="176"/>
        <v>0.33333333333333331</v>
      </c>
      <c r="M488" s="2">
        <f t="shared" si="177"/>
        <v>0.5</v>
      </c>
      <c r="N488" s="2"/>
      <c r="O488" s="2">
        <f t="shared" si="178"/>
        <v>0.16666666666666674</v>
      </c>
      <c r="P488" s="1"/>
      <c r="Q488" s="1">
        <v>2</v>
      </c>
      <c r="R488" s="1">
        <v>3</v>
      </c>
      <c r="S488" s="1">
        <v>0</v>
      </c>
      <c r="T488" s="1">
        <v>1</v>
      </c>
      <c r="U488" s="1"/>
      <c r="V488" s="144"/>
      <c r="W488" s="1"/>
      <c r="X488" s="1"/>
      <c r="Y488" s="1">
        <v>0</v>
      </c>
      <c r="Z488" s="1">
        <v>0</v>
      </c>
      <c r="AA488" s="1"/>
      <c r="AB488" s="1"/>
      <c r="AC488" s="1"/>
      <c r="AD488" s="1"/>
      <c r="AI488" t="str">
        <f t="shared" si="180"/>
        <v>New Vineyard</v>
      </c>
      <c r="AJ488" t="s">
        <v>2477</v>
      </c>
      <c r="AK488" s="150">
        <v>2</v>
      </c>
      <c r="AN488" s="91">
        <v>23</v>
      </c>
      <c r="AO488" s="93">
        <v>7</v>
      </c>
      <c r="AP488" s="93">
        <v>65</v>
      </c>
      <c r="AQ488" s="100">
        <v>49520</v>
      </c>
      <c r="AR488" s="100">
        <f t="shared" si="171"/>
        <v>23007</v>
      </c>
      <c r="AS488" t="s">
        <v>1753</v>
      </c>
      <c r="AT488" s="103">
        <f t="shared" si="172"/>
        <v>2349520</v>
      </c>
      <c r="AW488">
        <v>36.380000000000003</v>
      </c>
      <c r="AX488">
        <v>0.52</v>
      </c>
      <c r="AY488">
        <v>35.86</v>
      </c>
      <c r="BF488" s="107"/>
      <c r="BG488" s="107"/>
      <c r="BH488" s="107"/>
      <c r="BI488" s="107"/>
      <c r="BJ488" s="107"/>
      <c r="BV488" s="1">
        <v>0</v>
      </c>
    </row>
    <row r="489" spans="1:74" hidden="1" outlineLevel="1">
      <c r="A489" t="s">
        <v>1225</v>
      </c>
      <c r="B489" s="9" t="s">
        <v>980</v>
      </c>
      <c r="C489" s="1">
        <f t="shared" si="173"/>
        <v>4</v>
      </c>
      <c r="D489" s="7">
        <f t="shared" si="167"/>
        <v>4</v>
      </c>
      <c r="E489" s="7">
        <f t="shared" si="168"/>
        <v>4</v>
      </c>
      <c r="F489" s="7">
        <f t="shared" si="169"/>
        <v>2</v>
      </c>
      <c r="G489" s="7">
        <f t="shared" si="179"/>
        <v>0</v>
      </c>
      <c r="H489" s="48">
        <f t="shared" si="170"/>
        <v>1</v>
      </c>
      <c r="I489" s="163">
        <f t="shared" si="174"/>
        <v>0.25</v>
      </c>
      <c r="J489" s="8"/>
      <c r="K489" s="2">
        <f t="shared" si="175"/>
        <v>0</v>
      </c>
      <c r="L489" s="2">
        <f t="shared" si="176"/>
        <v>0</v>
      </c>
      <c r="M489" s="2">
        <f t="shared" si="177"/>
        <v>0.25</v>
      </c>
      <c r="N489" s="2"/>
      <c r="O489" s="2">
        <f t="shared" si="178"/>
        <v>0.75</v>
      </c>
      <c r="P489" s="1"/>
      <c r="Q489" s="1">
        <v>0</v>
      </c>
      <c r="R489" s="1">
        <v>1</v>
      </c>
      <c r="S489" s="1">
        <v>0</v>
      </c>
      <c r="T489" s="1">
        <v>2</v>
      </c>
      <c r="U489" s="1"/>
      <c r="V489" s="144"/>
      <c r="W489" s="1"/>
      <c r="X489" s="1"/>
      <c r="Y489" s="1">
        <v>0</v>
      </c>
      <c r="Z489" s="1">
        <v>1</v>
      </c>
      <c r="AA489" s="1"/>
      <c r="AB489" s="1"/>
      <c r="AC489" s="1"/>
      <c r="AD489" s="1"/>
      <c r="AI489" t="str">
        <f t="shared" si="180"/>
        <v>Newburgh</v>
      </c>
      <c r="AJ489" t="s">
        <v>883</v>
      </c>
      <c r="AK489" s="150">
        <v>2</v>
      </c>
      <c r="AN489" s="91">
        <v>23</v>
      </c>
      <c r="AO489" s="93">
        <v>19</v>
      </c>
      <c r="AP489" s="93">
        <v>230</v>
      </c>
      <c r="AQ489" s="100">
        <v>48505</v>
      </c>
      <c r="AR489" s="100">
        <f t="shared" si="171"/>
        <v>23019</v>
      </c>
      <c r="AS489" t="s">
        <v>1753</v>
      </c>
      <c r="AT489" s="103">
        <f t="shared" si="172"/>
        <v>2348505</v>
      </c>
      <c r="AW489">
        <v>30.95</v>
      </c>
      <c r="AX489">
        <v>7.0000000000000007E-2</v>
      </c>
      <c r="AY489">
        <v>30.88</v>
      </c>
      <c r="BF489" s="107"/>
      <c r="BG489" s="107"/>
      <c r="BH489" s="107"/>
      <c r="BI489" s="107"/>
      <c r="BJ489" s="107"/>
      <c r="BV489" s="1">
        <v>1</v>
      </c>
    </row>
    <row r="490" spans="1:74" hidden="1" outlineLevel="1">
      <c r="A490" t="s">
        <v>2756</v>
      </c>
      <c r="B490" s="9" t="s">
        <v>980</v>
      </c>
      <c r="C490" s="1">
        <f t="shared" si="173"/>
        <v>15</v>
      </c>
      <c r="D490" s="7">
        <f t="shared" si="167"/>
        <v>5</v>
      </c>
      <c r="E490" s="7">
        <f t="shared" si="168"/>
        <v>3</v>
      </c>
      <c r="F490" s="7">
        <f t="shared" si="169"/>
        <v>2</v>
      </c>
      <c r="G490" s="7">
        <f t="shared" si="179"/>
        <v>1</v>
      </c>
      <c r="H490" s="48">
        <f t="shared" si="170"/>
        <v>2</v>
      </c>
      <c r="I490" s="163">
        <f t="shared" si="174"/>
        <v>0.13333333333333333</v>
      </c>
      <c r="J490" s="8"/>
      <c r="K490" s="2">
        <f t="shared" si="175"/>
        <v>0</v>
      </c>
      <c r="L490" s="2">
        <f t="shared" si="176"/>
        <v>0.13333333333333333</v>
      </c>
      <c r="M490" s="2">
        <f t="shared" si="177"/>
        <v>0.33333333333333331</v>
      </c>
      <c r="N490" s="2"/>
      <c r="O490" s="2">
        <f t="shared" si="178"/>
        <v>0.53333333333333344</v>
      </c>
      <c r="P490" s="1"/>
      <c r="Q490" s="1">
        <v>2</v>
      </c>
      <c r="R490" s="1">
        <v>5</v>
      </c>
      <c r="S490" s="1">
        <v>7</v>
      </c>
      <c r="T490" s="1">
        <v>1</v>
      </c>
      <c r="U490" s="1"/>
      <c r="V490" s="144"/>
      <c r="W490" s="1"/>
      <c r="X490" s="1"/>
      <c r="Y490" s="1">
        <v>0</v>
      </c>
      <c r="Z490" s="1">
        <v>0</v>
      </c>
      <c r="AA490" s="1"/>
      <c r="AB490" s="1"/>
      <c r="AC490" s="1"/>
      <c r="AD490" s="1"/>
      <c r="AI490" t="str">
        <f t="shared" si="180"/>
        <v>Newcastle</v>
      </c>
      <c r="AJ490" t="s">
        <v>229</v>
      </c>
      <c r="AK490" s="150">
        <v>1</v>
      </c>
      <c r="AN490" s="91">
        <v>23</v>
      </c>
      <c r="AO490" s="93">
        <v>15</v>
      </c>
      <c r="AP490" s="93">
        <v>60</v>
      </c>
      <c r="AQ490" s="100">
        <v>48645</v>
      </c>
      <c r="AR490" s="100">
        <f t="shared" si="171"/>
        <v>23015</v>
      </c>
      <c r="AS490" t="s">
        <v>1753</v>
      </c>
      <c r="AT490" s="103">
        <f t="shared" si="172"/>
        <v>2348645</v>
      </c>
      <c r="AW490">
        <v>32.57</v>
      </c>
      <c r="AX490">
        <v>3.59</v>
      </c>
      <c r="AY490">
        <v>28.98</v>
      </c>
      <c r="BF490" s="107"/>
      <c r="BG490" s="107"/>
      <c r="BH490" s="107"/>
      <c r="BI490" s="107"/>
      <c r="BJ490" s="107"/>
      <c r="BV490" s="1">
        <v>0</v>
      </c>
    </row>
    <row r="491" spans="1:74" hidden="1" outlineLevel="1">
      <c r="A491" t="s">
        <v>2531</v>
      </c>
      <c r="B491" s="9" t="s">
        <v>980</v>
      </c>
      <c r="C491" s="1">
        <f t="shared" si="173"/>
        <v>4</v>
      </c>
      <c r="D491" s="7">
        <f t="shared" si="167"/>
        <v>2</v>
      </c>
      <c r="E491" s="7">
        <f t="shared" si="168"/>
        <v>2</v>
      </c>
      <c r="F491" s="7">
        <f t="shared" si="169"/>
        <v>0</v>
      </c>
      <c r="G491" s="7">
        <f t="shared" si="179"/>
        <v>1</v>
      </c>
      <c r="H491" s="48">
        <f t="shared" si="170"/>
        <v>4</v>
      </c>
      <c r="I491" s="163">
        <f t="shared" si="174"/>
        <v>1</v>
      </c>
      <c r="J491" s="8"/>
      <c r="K491" s="2">
        <f t="shared" si="175"/>
        <v>0</v>
      </c>
      <c r="L491" s="2">
        <f t="shared" si="176"/>
        <v>0</v>
      </c>
      <c r="M491" s="2">
        <f t="shared" si="177"/>
        <v>0</v>
      </c>
      <c r="N491" s="2"/>
      <c r="O491" s="2">
        <f t="shared" si="178"/>
        <v>1</v>
      </c>
      <c r="P491" s="1"/>
      <c r="Q491" s="1">
        <v>0</v>
      </c>
      <c r="R491" s="1">
        <v>0</v>
      </c>
      <c r="S491" s="1">
        <v>4</v>
      </c>
      <c r="T491" s="1">
        <v>0</v>
      </c>
      <c r="U491" s="1"/>
      <c r="V491" s="144"/>
      <c r="W491" s="1"/>
      <c r="X491" s="1"/>
      <c r="Y491" s="1">
        <v>0</v>
      </c>
      <c r="Z491" s="1">
        <v>0</v>
      </c>
      <c r="AA491" s="1"/>
      <c r="AB491" s="1"/>
      <c r="AC491" s="1"/>
      <c r="AD491" s="1"/>
      <c r="AI491" t="str">
        <f t="shared" si="180"/>
        <v>Newfield</v>
      </c>
      <c r="AJ491" t="s">
        <v>959</v>
      </c>
      <c r="AK491" s="150">
        <v>1</v>
      </c>
      <c r="AN491" s="91">
        <v>23</v>
      </c>
      <c r="AO491" s="93">
        <v>31</v>
      </c>
      <c r="AP491" s="93">
        <v>90</v>
      </c>
      <c r="AQ491" s="100">
        <v>48750</v>
      </c>
      <c r="AR491" s="100">
        <f t="shared" si="171"/>
        <v>23031</v>
      </c>
      <c r="AS491" t="s">
        <v>1753</v>
      </c>
      <c r="AT491" s="103">
        <f t="shared" si="172"/>
        <v>2348750</v>
      </c>
      <c r="AW491">
        <v>33.47</v>
      </c>
      <c r="AX491">
        <v>1.1499999999999999</v>
      </c>
      <c r="AY491">
        <v>32.31</v>
      </c>
      <c r="BF491" s="107"/>
      <c r="BG491" s="107"/>
      <c r="BH491" s="107"/>
      <c r="BI491" s="107"/>
      <c r="BJ491" s="107"/>
      <c r="BV491" s="1">
        <v>0</v>
      </c>
    </row>
    <row r="492" spans="1:74" hidden="1" outlineLevel="1">
      <c r="A492" t="s">
        <v>594</v>
      </c>
      <c r="B492" s="9" t="s">
        <v>980</v>
      </c>
      <c r="C492" s="1">
        <f t="shared" si="173"/>
        <v>22</v>
      </c>
      <c r="D492" s="7">
        <f t="shared" si="167"/>
        <v>5</v>
      </c>
      <c r="E492" s="7">
        <f t="shared" si="168"/>
        <v>4</v>
      </c>
      <c r="F492" s="7">
        <f t="shared" si="169"/>
        <v>1</v>
      </c>
      <c r="G492" s="7">
        <f t="shared" si="179"/>
        <v>2</v>
      </c>
      <c r="H492" s="48">
        <f t="shared" si="170"/>
        <v>3</v>
      </c>
      <c r="I492" s="163">
        <f t="shared" si="174"/>
        <v>0.13636363636363635</v>
      </c>
      <c r="J492" s="8"/>
      <c r="K492" s="2">
        <f t="shared" si="175"/>
        <v>0</v>
      </c>
      <c r="L492" s="2">
        <f t="shared" si="176"/>
        <v>4.5454545454545456E-2</v>
      </c>
      <c r="M492" s="2">
        <f t="shared" si="177"/>
        <v>0.40909090909090912</v>
      </c>
      <c r="N492" s="2"/>
      <c r="O492" s="2">
        <f t="shared" si="178"/>
        <v>0.54545454545454541</v>
      </c>
      <c r="P492" s="1"/>
      <c r="Q492" s="1">
        <v>1</v>
      </c>
      <c r="R492" s="1">
        <v>9</v>
      </c>
      <c r="S492" s="1">
        <v>6</v>
      </c>
      <c r="T492" s="1">
        <v>6</v>
      </c>
      <c r="U492" s="1"/>
      <c r="V492" s="144"/>
      <c r="W492" s="1"/>
      <c r="X492" s="1"/>
      <c r="Y492" s="1">
        <v>0</v>
      </c>
      <c r="Z492" s="1">
        <v>0</v>
      </c>
      <c r="AA492" s="1"/>
      <c r="AB492" s="1"/>
      <c r="AC492" s="1"/>
      <c r="AD492" s="1"/>
      <c r="AI492" t="str">
        <f t="shared" si="180"/>
        <v>Newport</v>
      </c>
      <c r="AJ492" t="s">
        <v>883</v>
      </c>
      <c r="AK492" s="150">
        <v>2</v>
      </c>
      <c r="AN492" s="91">
        <v>23</v>
      </c>
      <c r="AO492" s="93">
        <v>19</v>
      </c>
      <c r="AP492" s="93">
        <v>235</v>
      </c>
      <c r="AQ492" s="100">
        <v>49065</v>
      </c>
      <c r="AR492" s="100">
        <f t="shared" si="171"/>
        <v>23019</v>
      </c>
      <c r="AS492" t="s">
        <v>1753</v>
      </c>
      <c r="AT492" s="103">
        <f t="shared" si="172"/>
        <v>2349065</v>
      </c>
      <c r="AW492">
        <v>36.99</v>
      </c>
      <c r="AX492">
        <v>7.49</v>
      </c>
      <c r="AY492">
        <v>29.5</v>
      </c>
      <c r="BF492" s="107"/>
      <c r="BG492" s="107"/>
      <c r="BH492" s="107"/>
      <c r="BI492" s="107"/>
      <c r="BJ492" s="107"/>
      <c r="BV492" s="1">
        <v>0</v>
      </c>
    </row>
    <row r="493" spans="1:74" hidden="1" outlineLevel="1">
      <c r="A493" t="s">
        <v>2400</v>
      </c>
      <c r="B493" s="9" t="s">
        <v>980</v>
      </c>
      <c r="C493" s="1">
        <f t="shared" si="173"/>
        <v>0</v>
      </c>
      <c r="D493" s="7">
        <f t="shared" si="167"/>
        <v>1</v>
      </c>
      <c r="E493" s="7">
        <f t="shared" si="168"/>
        <v>1</v>
      </c>
      <c r="F493" s="7">
        <f t="shared" si="169"/>
        <v>0</v>
      </c>
      <c r="G493" s="7">
        <f t="shared" si="179"/>
        <v>0</v>
      </c>
      <c r="H493" s="48">
        <f t="shared" si="170"/>
        <v>0</v>
      </c>
      <c r="I493" s="163" t="e">
        <f t="shared" si="174"/>
        <v>#DIV/0!</v>
      </c>
      <c r="J493" s="8"/>
      <c r="K493" s="2" t="str">
        <f t="shared" si="175"/>
        <v>-</v>
      </c>
      <c r="L493" s="2" t="str">
        <f t="shared" si="176"/>
        <v>-</v>
      </c>
      <c r="M493" s="2" t="str">
        <f t="shared" si="177"/>
        <v>-</v>
      </c>
      <c r="N493" s="2"/>
      <c r="O493" s="2" t="str">
        <f t="shared" si="178"/>
        <v>-</v>
      </c>
      <c r="P493" s="1"/>
      <c r="Q493" s="1">
        <v>0</v>
      </c>
      <c r="R493" s="1">
        <v>0</v>
      </c>
      <c r="S493" s="1">
        <v>0</v>
      </c>
      <c r="T493" s="1">
        <v>0</v>
      </c>
      <c r="U493" s="1"/>
      <c r="V493" s="144"/>
      <c r="W493" s="1"/>
      <c r="X493" s="1"/>
      <c r="Y493" s="1">
        <v>0</v>
      </c>
      <c r="Z493" s="1">
        <v>0</v>
      </c>
      <c r="AA493" s="1"/>
      <c r="AB493" s="1"/>
      <c r="AC493" s="1"/>
      <c r="AD493" s="1"/>
      <c r="AI493" t="str">
        <f t="shared" si="180"/>
        <v>Newry</v>
      </c>
      <c r="AJ493" t="s">
        <v>3183</v>
      </c>
      <c r="AK493" s="150">
        <v>2</v>
      </c>
      <c r="AN493" s="91">
        <v>23</v>
      </c>
      <c r="AO493" s="93">
        <v>17</v>
      </c>
      <c r="AP493" s="93">
        <v>100</v>
      </c>
      <c r="AQ493" s="100">
        <v>49275</v>
      </c>
      <c r="AR493" s="100">
        <f t="shared" si="171"/>
        <v>23017</v>
      </c>
      <c r="AS493" t="s">
        <v>1753</v>
      </c>
      <c r="AT493" s="103">
        <f t="shared" si="172"/>
        <v>2349275</v>
      </c>
      <c r="AW493">
        <v>61.43</v>
      </c>
      <c r="AX493">
        <v>0.03</v>
      </c>
      <c r="AY493">
        <v>61.4</v>
      </c>
      <c r="BF493" s="107"/>
      <c r="BG493" s="107"/>
      <c r="BH493" s="107"/>
      <c r="BI493" s="107"/>
      <c r="BJ493" s="107"/>
      <c r="BV493" s="1">
        <v>0</v>
      </c>
    </row>
    <row r="494" spans="1:74" hidden="1" outlineLevel="1">
      <c r="A494" t="s">
        <v>2788</v>
      </c>
      <c r="B494" s="9" t="s">
        <v>980</v>
      </c>
      <c r="C494" s="1">
        <f t="shared" si="173"/>
        <v>21</v>
      </c>
      <c r="D494" s="7">
        <f t="shared" si="167"/>
        <v>5</v>
      </c>
      <c r="E494" s="7">
        <f t="shared" si="168"/>
        <v>2</v>
      </c>
      <c r="F494" s="7">
        <f t="shared" si="169"/>
        <v>4</v>
      </c>
      <c r="G494" s="7">
        <f t="shared" si="179"/>
        <v>2</v>
      </c>
      <c r="H494" s="48">
        <f t="shared" si="170"/>
        <v>2</v>
      </c>
      <c r="I494" s="163">
        <f t="shared" si="174"/>
        <v>9.5238095238095233E-2</v>
      </c>
      <c r="J494" s="8"/>
      <c r="K494" s="2">
        <f t="shared" si="175"/>
        <v>0</v>
      </c>
      <c r="L494" s="2">
        <f t="shared" si="176"/>
        <v>0.23809523809523808</v>
      </c>
      <c r="M494" s="2">
        <f t="shared" si="177"/>
        <v>0.19047619047619047</v>
      </c>
      <c r="N494" s="2"/>
      <c r="O494" s="2">
        <f t="shared" si="178"/>
        <v>0.5714285714285714</v>
      </c>
      <c r="P494" s="1"/>
      <c r="Q494" s="1">
        <v>5</v>
      </c>
      <c r="R494" s="1">
        <v>4</v>
      </c>
      <c r="S494" s="1">
        <v>5</v>
      </c>
      <c r="T494" s="1">
        <v>7</v>
      </c>
      <c r="U494" s="1"/>
      <c r="V494" s="144"/>
      <c r="W494" s="1"/>
      <c r="X494" s="1"/>
      <c r="Y494" s="1">
        <v>0</v>
      </c>
      <c r="Z494" s="1">
        <v>0</v>
      </c>
      <c r="AA494" s="1"/>
      <c r="AB494" s="1"/>
      <c r="AC494" s="1"/>
      <c r="AD494" s="1"/>
      <c r="AI494" t="str">
        <f t="shared" si="180"/>
        <v>Nobleboro</v>
      </c>
      <c r="AJ494" t="s">
        <v>229</v>
      </c>
      <c r="AK494" s="150">
        <v>1</v>
      </c>
      <c r="AN494" s="91">
        <v>23</v>
      </c>
      <c r="AO494" s="93">
        <v>15</v>
      </c>
      <c r="AP494" s="93">
        <v>62</v>
      </c>
      <c r="AQ494" s="100">
        <v>49660</v>
      </c>
      <c r="AR494" s="100">
        <f t="shared" si="171"/>
        <v>23015</v>
      </c>
      <c r="AS494" t="s">
        <v>1753</v>
      </c>
      <c r="AT494" s="103">
        <f t="shared" si="172"/>
        <v>2349660</v>
      </c>
      <c r="AW494">
        <v>23.33</v>
      </c>
      <c r="AX494">
        <v>4.29</v>
      </c>
      <c r="AY494">
        <v>19.04</v>
      </c>
      <c r="BF494" s="107"/>
      <c r="BG494" s="107"/>
      <c r="BH494" s="107"/>
      <c r="BI494" s="107"/>
      <c r="BJ494" s="107"/>
      <c r="BV494" s="1">
        <v>0</v>
      </c>
    </row>
    <row r="495" spans="1:74" hidden="1" outlineLevel="1">
      <c r="A495" t="s">
        <v>3159</v>
      </c>
      <c r="B495" s="9" t="s">
        <v>980</v>
      </c>
      <c r="C495" s="1">
        <f t="shared" si="173"/>
        <v>10</v>
      </c>
      <c r="D495" s="7">
        <f t="shared" ref="D495:D558" si="181">RANK(P495,(P495:AG495))</f>
        <v>4</v>
      </c>
      <c r="E495" s="7">
        <f t="shared" ref="E495:E558" si="182">RANK(Q495,(P495:AG495))</f>
        <v>4</v>
      </c>
      <c r="F495" s="7">
        <f t="shared" ref="F495:F558" si="183">IF(R495&gt;0,RANK(R495,(P495:AG495)),0)</f>
        <v>2</v>
      </c>
      <c r="G495" s="7">
        <f t="shared" si="179"/>
        <v>3</v>
      </c>
      <c r="H495" s="48">
        <f t="shared" ref="H495:H558" si="184">MAX(P495:T495)-LARGE(P495:T495,2)</f>
        <v>3</v>
      </c>
      <c r="I495" s="163">
        <f t="shared" si="174"/>
        <v>0.3</v>
      </c>
      <c r="J495" s="8"/>
      <c r="K495" s="2">
        <f t="shared" si="175"/>
        <v>0</v>
      </c>
      <c r="L495" s="2">
        <f t="shared" si="176"/>
        <v>0</v>
      </c>
      <c r="M495" s="2">
        <f t="shared" si="177"/>
        <v>0.3</v>
      </c>
      <c r="N495" s="2"/>
      <c r="O495" s="2">
        <f t="shared" si="178"/>
        <v>0.7</v>
      </c>
      <c r="P495" s="1"/>
      <c r="Q495" s="1">
        <v>0</v>
      </c>
      <c r="R495" s="1">
        <v>3</v>
      </c>
      <c r="S495" s="1">
        <v>1</v>
      </c>
      <c r="T495" s="1">
        <v>6</v>
      </c>
      <c r="U495" s="1"/>
      <c r="V495" s="144"/>
      <c r="W495" s="1"/>
      <c r="X495" s="1"/>
      <c r="Y495" s="1">
        <v>0</v>
      </c>
      <c r="Z495" s="1">
        <v>0</v>
      </c>
      <c r="AA495" s="1"/>
      <c r="AB495" s="1"/>
      <c r="AC495" s="1"/>
      <c r="AD495" s="1"/>
      <c r="AI495" t="str">
        <f t="shared" si="180"/>
        <v>Norridgewock</v>
      </c>
      <c r="AJ495" t="s">
        <v>419</v>
      </c>
      <c r="AK495" s="150">
        <v>2</v>
      </c>
      <c r="AN495" s="91">
        <v>23</v>
      </c>
      <c r="AO495" s="93">
        <v>25</v>
      </c>
      <c r="AP495" s="93">
        <v>110</v>
      </c>
      <c r="AQ495" s="100">
        <v>49835</v>
      </c>
      <c r="AR495" s="100">
        <f t="shared" ref="AR495:AR558" si="185">AN495*1000+AO495</f>
        <v>23025</v>
      </c>
      <c r="AS495" t="s">
        <v>1753</v>
      </c>
      <c r="AT495" s="103">
        <f t="shared" ref="AT495:AT558" si="186">AN495*100000+AQ495</f>
        <v>2349835</v>
      </c>
      <c r="AW495">
        <v>51.11</v>
      </c>
      <c r="AX495">
        <v>1.27</v>
      </c>
      <c r="AY495">
        <v>49.84</v>
      </c>
      <c r="BF495" s="107"/>
      <c r="BG495" s="107"/>
      <c r="BH495" s="107"/>
      <c r="BI495" s="107"/>
      <c r="BJ495" s="107"/>
      <c r="BV495" s="1">
        <v>0</v>
      </c>
    </row>
    <row r="496" spans="1:74" hidden="1" outlineLevel="1">
      <c r="A496" t="s">
        <v>2852</v>
      </c>
      <c r="B496" s="9" t="s">
        <v>980</v>
      </c>
      <c r="C496" s="1">
        <f t="shared" ref="C496:C561" si="187">SUM(P496:AG496)</f>
        <v>33</v>
      </c>
      <c r="D496" s="7">
        <f t="shared" si="181"/>
        <v>4</v>
      </c>
      <c r="E496" s="7">
        <f t="shared" si="182"/>
        <v>4</v>
      </c>
      <c r="F496" s="7">
        <f t="shared" si="183"/>
        <v>2</v>
      </c>
      <c r="G496" s="7">
        <f t="shared" si="179"/>
        <v>1</v>
      </c>
      <c r="H496" s="48">
        <f t="shared" si="184"/>
        <v>7</v>
      </c>
      <c r="I496" s="163">
        <f t="shared" ref="I496:I561" si="188">H496/C496</f>
        <v>0.21212121212121213</v>
      </c>
      <c r="J496" s="8"/>
      <c r="K496" s="2">
        <f t="shared" ref="K496:K561" si="189">IF(C496=0,"-",P496/C496)</f>
        <v>0</v>
      </c>
      <c r="L496" s="2">
        <f t="shared" ref="L496:L561" si="190">IF(C496=0,"-",Q496/C496)</f>
        <v>0</v>
      </c>
      <c r="M496" s="2">
        <f t="shared" ref="M496:M561" si="191">IF(C496=0,"-",R496/C496)</f>
        <v>0.36363636363636365</v>
      </c>
      <c r="N496" s="2"/>
      <c r="O496" s="2">
        <f t="shared" ref="O496:O561" si="192">IF(C496=0,"-",(1-K496-L496-M496))</f>
        <v>0.63636363636363635</v>
      </c>
      <c r="P496" s="1"/>
      <c r="Q496" s="1">
        <v>0</v>
      </c>
      <c r="R496" s="1">
        <v>12</v>
      </c>
      <c r="S496" s="1">
        <v>19</v>
      </c>
      <c r="T496" s="1">
        <v>2</v>
      </c>
      <c r="U496" s="1"/>
      <c r="V496" s="144"/>
      <c r="W496" s="1"/>
      <c r="X496" s="1"/>
      <c r="Y496" s="1">
        <v>0</v>
      </c>
      <c r="Z496" s="1">
        <v>0</v>
      </c>
      <c r="AA496" s="1"/>
      <c r="AB496" s="1"/>
      <c r="AC496" s="1"/>
      <c r="AD496" s="1"/>
      <c r="AI496" t="str">
        <f t="shared" si="180"/>
        <v>North Berwick</v>
      </c>
      <c r="AJ496" t="s">
        <v>959</v>
      </c>
      <c r="AK496" s="150">
        <v>1</v>
      </c>
      <c r="AN496" s="91">
        <v>23</v>
      </c>
      <c r="AO496" s="93">
        <v>31</v>
      </c>
      <c r="AP496" s="93">
        <v>95</v>
      </c>
      <c r="AQ496" s="100">
        <v>50325</v>
      </c>
      <c r="AR496" s="100">
        <f t="shared" si="185"/>
        <v>23031</v>
      </c>
      <c r="AS496" t="s">
        <v>1753</v>
      </c>
      <c r="AT496" s="103">
        <f t="shared" si="186"/>
        <v>2350325</v>
      </c>
      <c r="AW496">
        <v>38.450000000000003</v>
      </c>
      <c r="AX496">
        <v>0.14000000000000001</v>
      </c>
      <c r="AY496">
        <v>38.299999999999997</v>
      </c>
      <c r="BF496" s="107"/>
      <c r="BG496" s="107"/>
      <c r="BH496" s="107"/>
      <c r="BI496" s="107"/>
      <c r="BJ496" s="107"/>
      <c r="BV496" s="1">
        <v>0</v>
      </c>
    </row>
    <row r="497" spans="1:74" hidden="1" outlineLevel="1">
      <c r="A497" t="s">
        <v>2111</v>
      </c>
      <c r="B497" s="9" t="s">
        <v>980</v>
      </c>
      <c r="C497" s="1">
        <f t="shared" si="187"/>
        <v>0</v>
      </c>
      <c r="D497" s="7">
        <f t="shared" si="181"/>
        <v>1</v>
      </c>
      <c r="E497" s="7">
        <f t="shared" si="182"/>
        <v>1</v>
      </c>
      <c r="F497" s="7">
        <f t="shared" si="183"/>
        <v>0</v>
      </c>
      <c r="G497" s="7">
        <f t="shared" si="179"/>
        <v>0</v>
      </c>
      <c r="H497" s="48">
        <f t="shared" si="184"/>
        <v>0</v>
      </c>
      <c r="I497" s="163" t="e">
        <f t="shared" si="188"/>
        <v>#DIV/0!</v>
      </c>
      <c r="J497" s="8"/>
      <c r="K497" s="2" t="str">
        <f t="shared" si="189"/>
        <v>-</v>
      </c>
      <c r="L497" s="2" t="str">
        <f t="shared" si="190"/>
        <v>-</v>
      </c>
      <c r="M497" s="2" t="str">
        <f t="shared" si="191"/>
        <v>-</v>
      </c>
      <c r="N497" s="2"/>
      <c r="O497" s="2" t="str">
        <f t="shared" si="192"/>
        <v>-</v>
      </c>
      <c r="P497" s="1"/>
      <c r="Q497" s="1">
        <v>0</v>
      </c>
      <c r="R497" s="1">
        <v>0</v>
      </c>
      <c r="S497" s="1">
        <v>0</v>
      </c>
      <c r="T497" s="1">
        <v>0</v>
      </c>
      <c r="U497" s="1"/>
      <c r="V497" s="144"/>
      <c r="W497" s="1"/>
      <c r="X497" s="1"/>
      <c r="Y497" s="1">
        <v>0</v>
      </c>
      <c r="Z497" s="1">
        <v>0</v>
      </c>
      <c r="AA497" s="1"/>
      <c r="AB497" s="1"/>
      <c r="AC497" s="1"/>
      <c r="AD497" s="1"/>
      <c r="AI497" t="str">
        <f t="shared" si="180"/>
        <v>North Haven</v>
      </c>
      <c r="AJ497" t="s">
        <v>802</v>
      </c>
      <c r="AK497" s="150">
        <v>1</v>
      </c>
      <c r="AN497" s="91">
        <v>23</v>
      </c>
      <c r="AO497" s="93">
        <v>13</v>
      </c>
      <c r="AP497" s="93">
        <v>40</v>
      </c>
      <c r="AQ497" s="100">
        <v>51620</v>
      </c>
      <c r="AR497" s="100">
        <f t="shared" si="185"/>
        <v>23013</v>
      </c>
      <c r="AS497" t="s">
        <v>1753</v>
      </c>
      <c r="AT497" s="103">
        <f t="shared" si="186"/>
        <v>2351620</v>
      </c>
      <c r="AW497">
        <v>82.49</v>
      </c>
      <c r="AX497">
        <v>70.849999999999994</v>
      </c>
      <c r="AY497">
        <v>11.64</v>
      </c>
      <c r="BF497" s="107"/>
      <c r="BG497" s="107"/>
      <c r="BH497" s="107"/>
      <c r="BI497" s="107"/>
      <c r="BJ497" s="107"/>
      <c r="BV497" s="1">
        <v>0</v>
      </c>
    </row>
    <row r="498" spans="1:74" hidden="1" outlineLevel="1">
      <c r="A498" t="s">
        <v>3322</v>
      </c>
      <c r="B498" s="9" t="s">
        <v>980</v>
      </c>
      <c r="C498" s="1">
        <f t="shared" si="187"/>
        <v>34</v>
      </c>
      <c r="D498" s="7">
        <f t="shared" si="181"/>
        <v>5</v>
      </c>
      <c r="E498" s="7">
        <f t="shared" si="182"/>
        <v>3</v>
      </c>
      <c r="F498" s="7">
        <f t="shared" si="183"/>
        <v>1</v>
      </c>
      <c r="G498" s="7">
        <f t="shared" si="179"/>
        <v>3</v>
      </c>
      <c r="H498" s="48">
        <f t="shared" si="184"/>
        <v>18</v>
      </c>
      <c r="I498" s="163">
        <f t="shared" si="188"/>
        <v>0.52941176470588236</v>
      </c>
      <c r="J498" s="8"/>
      <c r="K498" s="2">
        <f t="shared" si="189"/>
        <v>0</v>
      </c>
      <c r="L498" s="2">
        <f t="shared" si="190"/>
        <v>8.8235294117647065E-2</v>
      </c>
      <c r="M498" s="2">
        <f t="shared" si="191"/>
        <v>0.67647058823529416</v>
      </c>
      <c r="N498" s="2"/>
      <c r="O498" s="2">
        <f t="shared" si="192"/>
        <v>0.23529411764705876</v>
      </c>
      <c r="P498" s="1"/>
      <c r="Q498" s="1">
        <v>3</v>
      </c>
      <c r="R498" s="1">
        <v>23</v>
      </c>
      <c r="S498" s="1">
        <v>3</v>
      </c>
      <c r="T498" s="1">
        <v>5</v>
      </c>
      <c r="U498" s="1"/>
      <c r="V498" s="144"/>
      <c r="W498" s="1"/>
      <c r="X498" s="1"/>
      <c r="Y498" s="1">
        <v>0</v>
      </c>
      <c r="Z498" s="1">
        <v>0</v>
      </c>
      <c r="AA498" s="1"/>
      <c r="AB498" s="1"/>
      <c r="AC498" s="1"/>
      <c r="AD498" s="1"/>
      <c r="AI498" t="str">
        <f t="shared" si="180"/>
        <v>North Yarmouth</v>
      </c>
      <c r="AJ498" t="s">
        <v>2243</v>
      </c>
      <c r="AK498" s="150">
        <v>1</v>
      </c>
      <c r="AN498" s="91">
        <v>23</v>
      </c>
      <c r="AO498" s="93">
        <v>5</v>
      </c>
      <c r="AP498" s="93">
        <v>75</v>
      </c>
      <c r="AQ498" s="100">
        <v>53860</v>
      </c>
      <c r="AR498" s="100">
        <f t="shared" si="185"/>
        <v>23005</v>
      </c>
      <c r="AS498" t="s">
        <v>1753</v>
      </c>
      <c r="AT498" s="103">
        <f t="shared" si="186"/>
        <v>2353860</v>
      </c>
      <c r="AW498">
        <v>21.33</v>
      </c>
      <c r="AX498">
        <v>0.19</v>
      </c>
      <c r="AY498">
        <v>21.14</v>
      </c>
      <c r="BF498" s="107"/>
      <c r="BG498" s="107"/>
      <c r="BH498" s="107"/>
      <c r="BI498" s="107"/>
      <c r="BJ498" s="107"/>
      <c r="BV498" s="1">
        <v>0</v>
      </c>
    </row>
    <row r="499" spans="1:74" hidden="1" outlineLevel="1">
      <c r="A499" t="s">
        <v>2761</v>
      </c>
      <c r="B499" s="9" t="s">
        <v>980</v>
      </c>
      <c r="C499" s="1">
        <f t="shared" si="187"/>
        <v>2</v>
      </c>
      <c r="D499" s="7">
        <f t="shared" si="181"/>
        <v>2</v>
      </c>
      <c r="E499" s="7">
        <f t="shared" si="182"/>
        <v>2</v>
      </c>
      <c r="F499" s="7">
        <f t="shared" si="183"/>
        <v>0</v>
      </c>
      <c r="G499" s="7">
        <f t="shared" si="179"/>
        <v>0</v>
      </c>
      <c r="H499" s="48">
        <f t="shared" si="184"/>
        <v>2</v>
      </c>
      <c r="I499" s="163">
        <f t="shared" si="188"/>
        <v>1</v>
      </c>
      <c r="J499" s="8"/>
      <c r="K499" s="2">
        <f t="shared" si="189"/>
        <v>0</v>
      </c>
      <c r="L499" s="2">
        <f t="shared" si="190"/>
        <v>0</v>
      </c>
      <c r="M499" s="2">
        <f t="shared" si="191"/>
        <v>0</v>
      </c>
      <c r="N499" s="2"/>
      <c r="O499" s="2">
        <f t="shared" si="192"/>
        <v>1</v>
      </c>
      <c r="P499" s="1"/>
      <c r="Q499" s="1">
        <v>0</v>
      </c>
      <c r="R499" s="1">
        <v>0</v>
      </c>
      <c r="S499" s="1">
        <v>0</v>
      </c>
      <c r="T499" s="1">
        <v>2</v>
      </c>
      <c r="U499" s="1"/>
      <c r="V499" s="144"/>
      <c r="W499" s="1"/>
      <c r="X499" s="1"/>
      <c r="Y499" s="1">
        <v>0</v>
      </c>
      <c r="Z499" s="1">
        <v>0</v>
      </c>
      <c r="AA499" s="1"/>
      <c r="AB499" s="1"/>
      <c r="AC499" s="1"/>
      <c r="AD499" s="1"/>
      <c r="AI499" t="str">
        <f t="shared" si="180"/>
        <v>Northfield</v>
      </c>
      <c r="AJ499" t="s">
        <v>650</v>
      </c>
      <c r="AK499" s="150">
        <v>2</v>
      </c>
      <c r="AN499" s="91">
        <v>23</v>
      </c>
      <c r="AO499" s="93">
        <v>29</v>
      </c>
      <c r="AP499" s="93">
        <v>155</v>
      </c>
      <c r="AQ499" s="100">
        <v>51375</v>
      </c>
      <c r="AR499" s="100">
        <f t="shared" si="185"/>
        <v>23029</v>
      </c>
      <c r="AS499" t="s">
        <v>1753</v>
      </c>
      <c r="AT499" s="103">
        <f t="shared" si="186"/>
        <v>2351375</v>
      </c>
      <c r="AW499">
        <v>45.98</v>
      </c>
      <c r="AX499">
        <v>2.3199999999999998</v>
      </c>
      <c r="AY499">
        <v>43.66</v>
      </c>
      <c r="BF499" s="107"/>
      <c r="BG499" s="107"/>
      <c r="BH499" s="107"/>
      <c r="BI499" s="107"/>
      <c r="BJ499" s="107"/>
      <c r="BV499" s="1">
        <v>0</v>
      </c>
    </row>
    <row r="500" spans="1:74" hidden="1" outlineLevel="1">
      <c r="A500" t="s">
        <v>3323</v>
      </c>
      <c r="B500" s="9" t="s">
        <v>980</v>
      </c>
      <c r="C500" s="1">
        <f t="shared" si="187"/>
        <v>11</v>
      </c>
      <c r="D500" s="7">
        <f t="shared" si="181"/>
        <v>4</v>
      </c>
      <c r="E500" s="7">
        <f t="shared" si="182"/>
        <v>4</v>
      </c>
      <c r="F500" s="7">
        <f t="shared" si="183"/>
        <v>1</v>
      </c>
      <c r="G500" s="7">
        <f t="shared" si="179"/>
        <v>2</v>
      </c>
      <c r="H500" s="48">
        <f t="shared" si="184"/>
        <v>3</v>
      </c>
      <c r="I500" s="163">
        <f t="shared" si="188"/>
        <v>0.27272727272727271</v>
      </c>
      <c r="J500" s="8"/>
      <c r="K500" s="2">
        <f t="shared" si="189"/>
        <v>0</v>
      </c>
      <c r="L500" s="2">
        <f t="shared" si="190"/>
        <v>0</v>
      </c>
      <c r="M500" s="2">
        <f t="shared" si="191"/>
        <v>0.54545454545454541</v>
      </c>
      <c r="N500" s="2"/>
      <c r="O500" s="2">
        <f t="shared" si="192"/>
        <v>0.45454545454545459</v>
      </c>
      <c r="P500" s="1"/>
      <c r="Q500" s="1">
        <v>0</v>
      </c>
      <c r="R500" s="1">
        <v>6</v>
      </c>
      <c r="S500" s="1">
        <v>3</v>
      </c>
      <c r="T500" s="1">
        <v>2</v>
      </c>
      <c r="U500" s="1"/>
      <c r="V500" s="144"/>
      <c r="W500" s="1"/>
      <c r="X500" s="1"/>
      <c r="Y500" s="1">
        <v>0</v>
      </c>
      <c r="Z500" s="1">
        <v>0</v>
      </c>
      <c r="AA500" s="1"/>
      <c r="AB500" s="1"/>
      <c r="AC500" s="1"/>
      <c r="AD500" s="1"/>
      <c r="AI500" t="str">
        <f t="shared" si="180"/>
        <v>Northport</v>
      </c>
      <c r="AJ500" t="s">
        <v>2318</v>
      </c>
      <c r="AK500" s="150">
        <v>2</v>
      </c>
      <c r="AN500" s="91">
        <v>23</v>
      </c>
      <c r="AO500" s="93">
        <v>27</v>
      </c>
      <c r="AP500" s="93">
        <v>75</v>
      </c>
      <c r="AQ500" s="100">
        <v>52845</v>
      </c>
      <c r="AR500" s="100">
        <f t="shared" si="185"/>
        <v>23027</v>
      </c>
      <c r="AS500" t="s">
        <v>1753</v>
      </c>
      <c r="AT500" s="103">
        <f t="shared" si="186"/>
        <v>2352845</v>
      </c>
      <c r="AW500">
        <v>34.44</v>
      </c>
      <c r="AX500">
        <v>10.78</v>
      </c>
      <c r="AY500">
        <v>23.66</v>
      </c>
      <c r="BF500" s="107"/>
      <c r="BG500" s="107"/>
      <c r="BH500" s="107"/>
      <c r="BI500" s="107"/>
      <c r="BJ500" s="107"/>
      <c r="BV500" s="1">
        <v>0</v>
      </c>
    </row>
    <row r="501" spans="1:74" hidden="1" outlineLevel="1">
      <c r="A501" t="s">
        <v>2646</v>
      </c>
      <c r="B501" s="9" t="s">
        <v>980</v>
      </c>
      <c r="C501" s="1">
        <f t="shared" si="187"/>
        <v>18</v>
      </c>
      <c r="D501" s="7">
        <f t="shared" si="181"/>
        <v>5</v>
      </c>
      <c r="E501" s="7">
        <f t="shared" si="182"/>
        <v>4</v>
      </c>
      <c r="F501" s="7">
        <f t="shared" si="183"/>
        <v>1</v>
      </c>
      <c r="G501" s="7">
        <f t="shared" si="179"/>
        <v>2</v>
      </c>
      <c r="H501" s="48">
        <f t="shared" si="184"/>
        <v>1</v>
      </c>
      <c r="I501" s="163">
        <f t="shared" si="188"/>
        <v>5.5555555555555552E-2</v>
      </c>
      <c r="J501" s="8"/>
      <c r="K501" s="2">
        <f t="shared" si="189"/>
        <v>0</v>
      </c>
      <c r="L501" s="2">
        <f t="shared" si="190"/>
        <v>5.5555555555555552E-2</v>
      </c>
      <c r="M501" s="2">
        <f t="shared" si="191"/>
        <v>0.44444444444444442</v>
      </c>
      <c r="N501" s="2"/>
      <c r="O501" s="2">
        <f t="shared" si="192"/>
        <v>0.5</v>
      </c>
      <c r="P501" s="1"/>
      <c r="Q501" s="1">
        <v>1</v>
      </c>
      <c r="R501" s="1">
        <v>8</v>
      </c>
      <c r="S501" s="1">
        <v>7</v>
      </c>
      <c r="T501" s="1">
        <v>2</v>
      </c>
      <c r="U501" s="1"/>
      <c r="V501" s="144"/>
      <c r="W501" s="1"/>
      <c r="X501" s="1"/>
      <c r="Y501" s="1">
        <v>0</v>
      </c>
      <c r="Z501" s="1">
        <v>0</v>
      </c>
      <c r="AA501" s="1"/>
      <c r="AB501" s="1"/>
      <c r="AC501" s="1"/>
      <c r="AD501" s="1"/>
      <c r="AI501" t="str">
        <f t="shared" si="180"/>
        <v>Norway</v>
      </c>
      <c r="AJ501" t="s">
        <v>3183</v>
      </c>
      <c r="AK501" s="150">
        <v>2</v>
      </c>
      <c r="AN501" s="91">
        <v>23</v>
      </c>
      <c r="AO501" s="93">
        <v>17</v>
      </c>
      <c r="AP501" s="93">
        <v>105</v>
      </c>
      <c r="AQ501" s="100">
        <v>54000</v>
      </c>
      <c r="AR501" s="100">
        <f t="shared" si="185"/>
        <v>23017</v>
      </c>
      <c r="AS501" t="s">
        <v>1753</v>
      </c>
      <c r="AT501" s="103">
        <f t="shared" si="186"/>
        <v>2354000</v>
      </c>
      <c r="AW501">
        <v>47.48</v>
      </c>
      <c r="AX501">
        <v>2.39</v>
      </c>
      <c r="AY501">
        <v>45.09</v>
      </c>
      <c r="BF501" s="107"/>
      <c r="BG501" s="107"/>
      <c r="BH501" s="107"/>
      <c r="BI501" s="107"/>
      <c r="BJ501" s="107"/>
      <c r="BV501" s="1">
        <v>0</v>
      </c>
    </row>
    <row r="502" spans="1:74" hidden="1" outlineLevel="1">
      <c r="A502" t="s">
        <v>689</v>
      </c>
      <c r="B502" s="9" t="s">
        <v>980</v>
      </c>
      <c r="C502" s="1">
        <f>SUM(P502:AG502)</f>
        <v>0</v>
      </c>
      <c r="D502" s="7" t="e">
        <f t="shared" si="181"/>
        <v>#N/A</v>
      </c>
      <c r="E502" s="7" t="e">
        <f t="shared" si="182"/>
        <v>#N/A</v>
      </c>
      <c r="F502" s="7">
        <f t="shared" si="183"/>
        <v>0</v>
      </c>
      <c r="G502" s="7">
        <f t="shared" si="179"/>
        <v>0</v>
      </c>
      <c r="H502" s="48" t="e">
        <f t="shared" si="184"/>
        <v>#NUM!</v>
      </c>
      <c r="I502" s="163" t="e">
        <f>H502/C502</f>
        <v>#NUM!</v>
      </c>
      <c r="J502" s="8"/>
      <c r="K502" s="2" t="str">
        <f>IF(C502=0,"-",P502/C502)</f>
        <v>-</v>
      </c>
      <c r="L502" s="2" t="str">
        <f>IF(C502=0,"-",Q502/C502)</f>
        <v>-</v>
      </c>
      <c r="M502" s="2" t="str">
        <f>IF(C502=0,"-",R502/C502)</f>
        <v>-</v>
      </c>
      <c r="N502" s="2"/>
      <c r="O502" s="2" t="str">
        <f>IF(C502=0,"-",(1-K502-L502-M502))</f>
        <v>-</v>
      </c>
      <c r="P502" s="1"/>
      <c r="Q502" s="1"/>
      <c r="R502" s="1"/>
      <c r="S502" s="1"/>
      <c r="T502" s="1"/>
      <c r="U502" s="1"/>
      <c r="V502" s="144"/>
      <c r="W502" s="1"/>
      <c r="X502" s="1"/>
      <c r="Y502" s="1"/>
      <c r="Z502" s="1"/>
      <c r="AA502" s="1"/>
      <c r="AB502" s="1"/>
      <c r="AC502" s="1"/>
      <c r="AD502" s="1"/>
      <c r="AI502" t="str">
        <f>A502</f>
        <v>No. 8 S.D.</v>
      </c>
      <c r="AJ502" t="s">
        <v>703</v>
      </c>
      <c r="AK502" s="150">
        <v>2</v>
      </c>
      <c r="AN502" s="91">
        <v>23</v>
      </c>
      <c r="AO502" s="93">
        <v>9</v>
      </c>
      <c r="AQ502" s="100">
        <v>54050</v>
      </c>
      <c r="AR502" s="100">
        <f t="shared" si="185"/>
        <v>23009</v>
      </c>
      <c r="AS502" t="s">
        <v>1940</v>
      </c>
      <c r="AT502" s="103">
        <f t="shared" si="186"/>
        <v>2354050</v>
      </c>
      <c r="BF502" s="107"/>
      <c r="BG502" s="107"/>
      <c r="BH502" s="107"/>
      <c r="BI502" s="107"/>
      <c r="BJ502" s="107"/>
      <c r="BV502" s="1"/>
    </row>
    <row r="503" spans="1:74" hidden="1" outlineLevel="1">
      <c r="A503" s="34" t="s">
        <v>687</v>
      </c>
      <c r="B503" s="9" t="s">
        <v>980</v>
      </c>
      <c r="C503" s="1">
        <f>SUM(P503:AG503)</f>
        <v>0</v>
      </c>
      <c r="D503" s="7" t="e">
        <f t="shared" si="181"/>
        <v>#N/A</v>
      </c>
      <c r="E503" s="7" t="e">
        <f t="shared" si="182"/>
        <v>#N/A</v>
      </c>
      <c r="F503" s="7">
        <f t="shared" si="183"/>
        <v>0</v>
      </c>
      <c r="G503" s="7">
        <f t="shared" si="179"/>
        <v>0</v>
      </c>
      <c r="H503" s="48" t="e">
        <f t="shared" si="184"/>
        <v>#NUM!</v>
      </c>
      <c r="I503" s="163" t="e">
        <f>H503/C503</f>
        <v>#NUM!</v>
      </c>
      <c r="J503" s="8"/>
      <c r="K503" s="2" t="str">
        <f>IF(C503=0,"-",P503/C503)</f>
        <v>-</v>
      </c>
      <c r="L503" s="2" t="str">
        <f>IF(C503=0,"-",Q503/C503)</f>
        <v>-</v>
      </c>
      <c r="M503" s="2" t="str">
        <f>IF(C503=0,"-",R503/C503)</f>
        <v>-</v>
      </c>
      <c r="N503" s="2"/>
      <c r="O503" s="2" t="str">
        <f>IF(C503=0,"-",(1-K503-L503-M503))</f>
        <v>-</v>
      </c>
      <c r="P503" s="1"/>
      <c r="Q503" s="1"/>
      <c r="R503" s="1"/>
      <c r="S503" s="1"/>
      <c r="T503" s="1"/>
      <c r="U503" s="1"/>
      <c r="V503" s="144"/>
      <c r="W503" s="1"/>
      <c r="X503" s="1"/>
      <c r="Y503" s="1"/>
      <c r="Z503" s="1"/>
      <c r="AA503" s="1"/>
      <c r="AB503" s="1"/>
      <c r="AC503" s="1"/>
      <c r="AD503" s="1"/>
      <c r="AI503" t="str">
        <f>A503</f>
        <v>No. 14 (Cooper)</v>
      </c>
      <c r="AJ503" t="s">
        <v>650</v>
      </c>
      <c r="AK503" s="150">
        <v>2</v>
      </c>
      <c r="AN503" s="91">
        <v>23</v>
      </c>
      <c r="AO503" s="93">
        <v>29</v>
      </c>
      <c r="AQ503" s="100">
        <v>54100</v>
      </c>
      <c r="AR503" s="100">
        <f t="shared" si="185"/>
        <v>23029</v>
      </c>
      <c r="AS503" t="s">
        <v>1940</v>
      </c>
      <c r="AT503" s="103">
        <f t="shared" si="186"/>
        <v>2354100</v>
      </c>
      <c r="BF503" s="107"/>
      <c r="BG503" s="107"/>
      <c r="BH503" s="107"/>
      <c r="BI503" s="107"/>
      <c r="BJ503" s="107"/>
      <c r="BV503" s="1"/>
    </row>
    <row r="504" spans="1:74" hidden="1" outlineLevel="1">
      <c r="A504" t="s">
        <v>2196</v>
      </c>
      <c r="B504" s="9" t="s">
        <v>980</v>
      </c>
      <c r="C504" s="1">
        <f t="shared" si="187"/>
        <v>0</v>
      </c>
      <c r="D504" s="7" t="e">
        <f t="shared" si="181"/>
        <v>#N/A</v>
      </c>
      <c r="E504" s="7" t="e">
        <f t="shared" si="182"/>
        <v>#N/A</v>
      </c>
      <c r="F504" s="7">
        <f t="shared" si="183"/>
        <v>0</v>
      </c>
      <c r="G504" s="7">
        <f t="shared" si="179"/>
        <v>0</v>
      </c>
      <c r="H504" s="48" t="e">
        <f t="shared" si="184"/>
        <v>#NUM!</v>
      </c>
      <c r="I504" s="163" t="e">
        <f t="shared" si="188"/>
        <v>#NUM!</v>
      </c>
      <c r="J504" s="8"/>
      <c r="K504" s="2" t="str">
        <f t="shared" si="189"/>
        <v>-</v>
      </c>
      <c r="L504" s="2" t="str">
        <f t="shared" si="190"/>
        <v>-</v>
      </c>
      <c r="M504" s="2" t="str">
        <f t="shared" si="191"/>
        <v>-</v>
      </c>
      <c r="N504" s="2"/>
      <c r="O504" s="2" t="str">
        <f t="shared" si="192"/>
        <v>-</v>
      </c>
      <c r="P504" s="1"/>
      <c r="Q504" s="1"/>
      <c r="R504" s="1"/>
      <c r="S504" s="1"/>
      <c r="T504" s="1"/>
      <c r="U504" s="1"/>
      <c r="V504" s="144"/>
      <c r="W504" s="1"/>
      <c r="X504" s="1"/>
      <c r="Y504" s="1"/>
      <c r="Z504" s="1"/>
      <c r="AA504" s="1"/>
      <c r="AB504" s="1"/>
      <c r="AC504" s="1"/>
      <c r="AD504" s="1"/>
      <c r="AI504" t="str">
        <f>A504</f>
        <v>No. 21</v>
      </c>
      <c r="AJ504" t="s">
        <v>650</v>
      </c>
      <c r="AK504" s="150">
        <v>2</v>
      </c>
      <c r="AN504" s="91">
        <v>23</v>
      </c>
      <c r="AO504" s="93">
        <v>29</v>
      </c>
      <c r="AQ504" s="100">
        <v>54200</v>
      </c>
      <c r="AR504" s="100">
        <f t="shared" si="185"/>
        <v>23029</v>
      </c>
      <c r="AS504" t="s">
        <v>1940</v>
      </c>
      <c r="AT504" s="103">
        <f t="shared" si="186"/>
        <v>2354200</v>
      </c>
      <c r="BF504" s="107"/>
      <c r="BG504" s="107"/>
      <c r="BH504" s="107"/>
      <c r="BI504" s="107"/>
      <c r="BJ504" s="107"/>
      <c r="BV504" s="1"/>
    </row>
    <row r="505" spans="1:74" hidden="1" outlineLevel="1">
      <c r="A505" s="34" t="s">
        <v>2446</v>
      </c>
      <c r="B505" s="9" t="s">
        <v>980</v>
      </c>
      <c r="C505" s="1">
        <f t="shared" si="187"/>
        <v>0</v>
      </c>
      <c r="D505" s="7" t="e">
        <f t="shared" si="181"/>
        <v>#N/A</v>
      </c>
      <c r="E505" s="7" t="e">
        <f t="shared" si="182"/>
        <v>#N/A</v>
      </c>
      <c r="F505" s="7">
        <f t="shared" si="183"/>
        <v>0</v>
      </c>
      <c r="G505" s="7">
        <f t="shared" si="179"/>
        <v>0</v>
      </c>
      <c r="H505" s="48" t="e">
        <f t="shared" si="184"/>
        <v>#NUM!</v>
      </c>
      <c r="I505" s="163" t="e">
        <f t="shared" si="188"/>
        <v>#NUM!</v>
      </c>
      <c r="J505" s="8"/>
      <c r="K505" s="2" t="str">
        <f t="shared" si="189"/>
        <v>-</v>
      </c>
      <c r="L505" s="2" t="str">
        <f t="shared" si="190"/>
        <v>-</v>
      </c>
      <c r="M505" s="2" t="str">
        <f t="shared" si="191"/>
        <v>-</v>
      </c>
      <c r="N505" s="2"/>
      <c r="O505" s="2" t="str">
        <f t="shared" si="192"/>
        <v>-</v>
      </c>
      <c r="P505" s="1"/>
      <c r="Q505" s="1"/>
      <c r="R505" s="1"/>
      <c r="S505" s="1"/>
      <c r="T505" s="1"/>
      <c r="U505" s="1"/>
      <c r="V505" s="144"/>
      <c r="W505" s="1"/>
      <c r="X505" s="1"/>
      <c r="Y505" s="1"/>
      <c r="Z505" s="1"/>
      <c r="AA505" s="1"/>
      <c r="AB505" s="1"/>
      <c r="AC505" s="1"/>
      <c r="AD505" s="1"/>
      <c r="AI505" t="str">
        <f>A505</f>
        <v>No. 27</v>
      </c>
      <c r="AJ505" t="s">
        <v>650</v>
      </c>
      <c r="AK505" s="150">
        <v>2</v>
      </c>
      <c r="AN505" s="91">
        <v>23</v>
      </c>
      <c r="AO505" s="93">
        <v>29</v>
      </c>
      <c r="AQ505" s="100">
        <v>54300</v>
      </c>
      <c r="AR505" s="100">
        <f t="shared" si="185"/>
        <v>23029</v>
      </c>
      <c r="AS505" t="s">
        <v>1940</v>
      </c>
      <c r="AT505" s="103">
        <f t="shared" si="186"/>
        <v>2354300</v>
      </c>
      <c r="BF505" s="107"/>
      <c r="BG505" s="107"/>
      <c r="BH505" s="107"/>
      <c r="BI505" s="107"/>
      <c r="BJ505" s="107"/>
      <c r="BV505" s="1"/>
    </row>
    <row r="506" spans="1:74" hidden="1" outlineLevel="1">
      <c r="A506" t="s">
        <v>2889</v>
      </c>
      <c r="B506" s="9" t="s">
        <v>980</v>
      </c>
      <c r="C506" s="1">
        <f t="shared" si="187"/>
        <v>0</v>
      </c>
      <c r="D506" s="7" t="e">
        <f t="shared" si="181"/>
        <v>#N/A</v>
      </c>
      <c r="E506" s="7" t="e">
        <f t="shared" si="182"/>
        <v>#N/A</v>
      </c>
      <c r="F506" s="7">
        <f t="shared" si="183"/>
        <v>0</v>
      </c>
      <c r="G506" s="7">
        <f t="shared" si="179"/>
        <v>0</v>
      </c>
      <c r="H506" s="48" t="e">
        <f t="shared" si="184"/>
        <v>#NUM!</v>
      </c>
      <c r="I506" s="163" t="e">
        <f t="shared" si="188"/>
        <v>#NUM!</v>
      </c>
      <c r="J506" s="8"/>
      <c r="K506" s="2" t="str">
        <f t="shared" si="189"/>
        <v>-</v>
      </c>
      <c r="L506" s="2" t="str">
        <f t="shared" si="190"/>
        <v>-</v>
      </c>
      <c r="M506" s="2" t="str">
        <f t="shared" si="191"/>
        <v>-</v>
      </c>
      <c r="N506" s="2"/>
      <c r="O506" s="2" t="str">
        <f t="shared" si="192"/>
        <v>-</v>
      </c>
      <c r="P506" s="1"/>
      <c r="Q506" s="1"/>
      <c r="R506" s="1"/>
      <c r="S506" s="1"/>
      <c r="T506" s="1"/>
      <c r="U506" s="1"/>
      <c r="V506" s="144"/>
      <c r="W506" s="1"/>
      <c r="X506" s="1"/>
      <c r="Y506" s="1"/>
      <c r="Z506" s="1"/>
      <c r="AA506" s="1"/>
      <c r="AB506" s="1"/>
      <c r="AC506" s="1"/>
      <c r="AD506" s="1"/>
      <c r="AI506" t="str">
        <f t="shared" si="180"/>
        <v>Oakfield</v>
      </c>
      <c r="AJ506" t="s">
        <v>2958</v>
      </c>
      <c r="AK506" s="150">
        <v>2</v>
      </c>
      <c r="AN506" s="91">
        <v>23</v>
      </c>
      <c r="AO506" s="93">
        <v>3</v>
      </c>
      <c r="AP506" s="93">
        <v>240</v>
      </c>
      <c r="AQ506" s="100">
        <v>54385</v>
      </c>
      <c r="AR506" s="100">
        <f t="shared" si="185"/>
        <v>23003</v>
      </c>
      <c r="AS506" t="s">
        <v>1753</v>
      </c>
      <c r="AT506" s="103">
        <f t="shared" si="186"/>
        <v>2354385</v>
      </c>
      <c r="AW506">
        <v>36.090000000000003</v>
      </c>
      <c r="AX506">
        <v>0.8</v>
      </c>
      <c r="AY506">
        <v>35.29</v>
      </c>
      <c r="BF506" s="107"/>
      <c r="BG506" s="107"/>
      <c r="BH506" s="107"/>
      <c r="BI506" s="107"/>
      <c r="BJ506" s="107"/>
      <c r="BV506" s="1"/>
    </row>
    <row r="507" spans="1:74" hidden="1" outlineLevel="1">
      <c r="A507" t="s">
        <v>1798</v>
      </c>
      <c r="B507" s="9" t="s">
        <v>980</v>
      </c>
      <c r="C507" s="1">
        <f t="shared" si="187"/>
        <v>31</v>
      </c>
      <c r="D507" s="7">
        <f t="shared" si="181"/>
        <v>5</v>
      </c>
      <c r="E507" s="7">
        <f t="shared" si="182"/>
        <v>3</v>
      </c>
      <c r="F507" s="7">
        <f t="shared" si="183"/>
        <v>1</v>
      </c>
      <c r="G507" s="7">
        <f t="shared" si="179"/>
        <v>2</v>
      </c>
      <c r="H507" s="48">
        <f t="shared" si="184"/>
        <v>1</v>
      </c>
      <c r="I507" s="163">
        <f t="shared" si="188"/>
        <v>3.2258064516129031E-2</v>
      </c>
      <c r="J507" s="8"/>
      <c r="K507" s="2">
        <f t="shared" si="189"/>
        <v>0</v>
      </c>
      <c r="L507" s="2">
        <f t="shared" si="190"/>
        <v>0.12903225806451613</v>
      </c>
      <c r="M507" s="2">
        <f t="shared" si="191"/>
        <v>0.41935483870967744</v>
      </c>
      <c r="N507" s="2"/>
      <c r="O507" s="2">
        <f t="shared" si="192"/>
        <v>0.45161290322580644</v>
      </c>
      <c r="P507" s="1"/>
      <c r="Q507" s="1">
        <v>4</v>
      </c>
      <c r="R507" s="1">
        <v>13</v>
      </c>
      <c r="S507" s="1">
        <v>12</v>
      </c>
      <c r="T507" s="1">
        <v>2</v>
      </c>
      <c r="U507" s="1"/>
      <c r="V507" s="144"/>
      <c r="W507" s="1"/>
      <c r="X507" s="1"/>
      <c r="Y507" s="1">
        <v>0</v>
      </c>
      <c r="Z507" s="1">
        <v>0</v>
      </c>
      <c r="AA507" s="1"/>
      <c r="AB507" s="1"/>
      <c r="AC507" s="1"/>
      <c r="AD507" s="1"/>
      <c r="AI507" t="str">
        <f t="shared" si="180"/>
        <v>Oakland</v>
      </c>
      <c r="AJ507" t="s">
        <v>2658</v>
      </c>
      <c r="AK507" s="150">
        <v>2</v>
      </c>
      <c r="AN507" s="91">
        <v>23</v>
      </c>
      <c r="AO507" s="93">
        <v>11</v>
      </c>
      <c r="AP507" s="93">
        <v>80</v>
      </c>
      <c r="AQ507" s="100">
        <v>54560</v>
      </c>
      <c r="AR507" s="100">
        <f t="shared" si="185"/>
        <v>23011</v>
      </c>
      <c r="AS507" t="s">
        <v>1753</v>
      </c>
      <c r="AT507" s="103">
        <f t="shared" si="186"/>
        <v>2354560</v>
      </c>
      <c r="AW507">
        <v>28.21</v>
      </c>
      <c r="AX507">
        <v>2.4700000000000002</v>
      </c>
      <c r="AY507">
        <v>25.74</v>
      </c>
      <c r="BF507" s="107"/>
      <c r="BG507" s="107"/>
      <c r="BH507" s="107"/>
      <c r="BI507" s="107"/>
      <c r="BJ507" s="107"/>
      <c r="BV507" s="1">
        <v>0</v>
      </c>
    </row>
    <row r="508" spans="1:74" hidden="1" outlineLevel="1">
      <c r="A508" t="s">
        <v>2478</v>
      </c>
      <c r="B508" s="9" t="s">
        <v>980</v>
      </c>
      <c r="C508" s="1">
        <f t="shared" si="187"/>
        <v>5</v>
      </c>
      <c r="D508" s="7">
        <f t="shared" si="181"/>
        <v>4</v>
      </c>
      <c r="E508" s="7">
        <f t="shared" si="182"/>
        <v>2</v>
      </c>
      <c r="F508" s="7">
        <f t="shared" si="183"/>
        <v>2</v>
      </c>
      <c r="G508" s="7">
        <f t="shared" si="179"/>
        <v>1</v>
      </c>
      <c r="H508" s="48">
        <f t="shared" si="184"/>
        <v>2</v>
      </c>
      <c r="I508" s="163">
        <f t="shared" si="188"/>
        <v>0.4</v>
      </c>
      <c r="J508" s="8"/>
      <c r="K508" s="2">
        <f t="shared" si="189"/>
        <v>0</v>
      </c>
      <c r="L508" s="2">
        <f t="shared" si="190"/>
        <v>0.2</v>
      </c>
      <c r="M508" s="2">
        <f t="shared" si="191"/>
        <v>0.2</v>
      </c>
      <c r="N508" s="2"/>
      <c r="O508" s="2">
        <f t="shared" si="192"/>
        <v>0.60000000000000009</v>
      </c>
      <c r="P508" s="1"/>
      <c r="Q508" s="1">
        <v>1</v>
      </c>
      <c r="R508" s="1">
        <v>1</v>
      </c>
      <c r="S508" s="1">
        <v>3</v>
      </c>
      <c r="T508" s="1">
        <v>0</v>
      </c>
      <c r="U508" s="1"/>
      <c r="V508" s="144"/>
      <c r="W508" s="1"/>
      <c r="X508" s="1"/>
      <c r="Y508" s="1">
        <v>0</v>
      </c>
      <c r="Z508" s="1">
        <v>0</v>
      </c>
      <c r="AA508" s="1"/>
      <c r="AB508" s="1"/>
      <c r="AC508" s="1"/>
      <c r="AD508" s="1"/>
      <c r="AI508" t="str">
        <f t="shared" si="180"/>
        <v>Ogunquit</v>
      </c>
      <c r="AJ508" t="s">
        <v>959</v>
      </c>
      <c r="AK508" s="150">
        <v>1</v>
      </c>
      <c r="AN508" s="91">
        <v>23</v>
      </c>
      <c r="AO508" s="93">
        <v>31</v>
      </c>
      <c r="AP508" s="93">
        <v>97</v>
      </c>
      <c r="AQ508" s="100">
        <v>54980</v>
      </c>
      <c r="AR508" s="100">
        <f t="shared" si="185"/>
        <v>23031</v>
      </c>
      <c r="AS508" t="s">
        <v>1753</v>
      </c>
      <c r="AT508" s="103">
        <f t="shared" si="186"/>
        <v>2354980</v>
      </c>
      <c r="AW508">
        <v>4.29</v>
      </c>
      <c r="AX508">
        <v>0.19</v>
      </c>
      <c r="AY508">
        <v>4.0999999999999996</v>
      </c>
      <c r="BF508" s="107"/>
      <c r="BG508" s="107"/>
      <c r="BH508" s="107"/>
      <c r="BI508" s="107"/>
      <c r="BJ508" s="107"/>
      <c r="BV508" s="1">
        <v>0</v>
      </c>
    </row>
    <row r="509" spans="1:74" hidden="1" outlineLevel="1">
      <c r="A509" t="s">
        <v>2354</v>
      </c>
      <c r="B509" s="9" t="s">
        <v>980</v>
      </c>
      <c r="C509" s="1">
        <f t="shared" si="187"/>
        <v>45</v>
      </c>
      <c r="D509" s="7">
        <f t="shared" si="181"/>
        <v>5</v>
      </c>
      <c r="E509" s="7">
        <f t="shared" si="182"/>
        <v>4</v>
      </c>
      <c r="F509" s="7">
        <f t="shared" si="183"/>
        <v>2</v>
      </c>
      <c r="G509" s="7">
        <f t="shared" si="179"/>
        <v>1</v>
      </c>
      <c r="H509" s="48">
        <f t="shared" si="184"/>
        <v>7</v>
      </c>
      <c r="I509" s="163">
        <f t="shared" si="188"/>
        <v>0.15555555555555556</v>
      </c>
      <c r="J509" s="8"/>
      <c r="K509" s="2">
        <f t="shared" si="189"/>
        <v>0</v>
      </c>
      <c r="L509" s="2">
        <f t="shared" si="190"/>
        <v>4.4444444444444446E-2</v>
      </c>
      <c r="M509" s="2">
        <f t="shared" si="191"/>
        <v>0.26666666666666666</v>
      </c>
      <c r="N509" s="2"/>
      <c r="O509" s="2">
        <f t="shared" si="192"/>
        <v>0.68888888888888888</v>
      </c>
      <c r="P509" s="1"/>
      <c r="Q509" s="1">
        <v>2</v>
      </c>
      <c r="R509" s="1">
        <v>12</v>
      </c>
      <c r="S509" s="1">
        <v>19</v>
      </c>
      <c r="T509" s="1">
        <v>12</v>
      </c>
      <c r="U509" s="1"/>
      <c r="V509" s="144"/>
      <c r="W509" s="1"/>
      <c r="X509" s="1"/>
      <c r="Y509" s="1">
        <v>0</v>
      </c>
      <c r="Z509" s="1">
        <v>0</v>
      </c>
      <c r="AA509" s="1"/>
      <c r="AB509" s="1"/>
      <c r="AC509" s="1"/>
      <c r="AD509" s="1"/>
      <c r="AI509" t="str">
        <f t="shared" si="180"/>
        <v>Old Orchard Beach</v>
      </c>
      <c r="AJ509" t="s">
        <v>959</v>
      </c>
      <c r="AK509" s="150">
        <v>1</v>
      </c>
      <c r="AN509" s="91">
        <v>23</v>
      </c>
      <c r="AO509" s="93">
        <v>31</v>
      </c>
      <c r="AP509" s="93">
        <v>100</v>
      </c>
      <c r="AQ509" s="100">
        <v>55085</v>
      </c>
      <c r="AR509" s="100">
        <f t="shared" si="185"/>
        <v>23031</v>
      </c>
      <c r="AS509" t="s">
        <v>1753</v>
      </c>
      <c r="AT509" s="103">
        <f t="shared" si="186"/>
        <v>2355085</v>
      </c>
      <c r="AW509">
        <v>7.55</v>
      </c>
      <c r="AX509">
        <v>0.1</v>
      </c>
      <c r="AY509">
        <v>7.45</v>
      </c>
      <c r="BF509" s="107"/>
      <c r="BG509" s="107"/>
      <c r="BH509" s="107"/>
      <c r="BI509" s="107"/>
      <c r="BJ509" s="107"/>
      <c r="BV509" s="1">
        <v>0</v>
      </c>
    </row>
    <row r="510" spans="1:74" hidden="1" outlineLevel="1">
      <c r="A510" t="s">
        <v>2170</v>
      </c>
      <c r="B510" s="9" t="s">
        <v>980</v>
      </c>
      <c r="C510" s="1">
        <f t="shared" si="187"/>
        <v>22</v>
      </c>
      <c r="D510" s="7">
        <f t="shared" si="181"/>
        <v>5</v>
      </c>
      <c r="E510" s="7">
        <f t="shared" si="182"/>
        <v>4</v>
      </c>
      <c r="F510" s="7">
        <f t="shared" si="183"/>
        <v>2</v>
      </c>
      <c r="G510" s="7">
        <f t="shared" si="179"/>
        <v>1</v>
      </c>
      <c r="H510" s="48">
        <f t="shared" si="184"/>
        <v>3</v>
      </c>
      <c r="I510" s="163">
        <f t="shared" si="188"/>
        <v>0.13636363636363635</v>
      </c>
      <c r="J510" s="8"/>
      <c r="K510" s="2">
        <f t="shared" si="189"/>
        <v>0</v>
      </c>
      <c r="L510" s="2">
        <f t="shared" si="190"/>
        <v>9.0909090909090912E-2</v>
      </c>
      <c r="M510" s="2">
        <f t="shared" si="191"/>
        <v>0.31818181818181818</v>
      </c>
      <c r="N510" s="2"/>
      <c r="O510" s="2">
        <f t="shared" si="192"/>
        <v>0.59090909090909083</v>
      </c>
      <c r="P510" s="1"/>
      <c r="Q510" s="1">
        <v>2</v>
      </c>
      <c r="R510" s="1">
        <v>7</v>
      </c>
      <c r="S510" s="1">
        <v>10</v>
      </c>
      <c r="T510" s="1">
        <v>3</v>
      </c>
      <c r="U510" s="1"/>
      <c r="V510" s="144"/>
      <c r="W510" s="1"/>
      <c r="X510" s="1"/>
      <c r="Y510" s="1">
        <v>0</v>
      </c>
      <c r="Z510" s="1">
        <v>0</v>
      </c>
      <c r="AA510" s="1"/>
      <c r="AB510" s="1"/>
      <c r="AC510" s="1"/>
      <c r="AD510" s="1"/>
      <c r="AI510" t="str">
        <f t="shared" si="180"/>
        <v>Old Town</v>
      </c>
      <c r="AJ510" t="s">
        <v>883</v>
      </c>
      <c r="AK510" s="150">
        <v>2</v>
      </c>
      <c r="AN510" s="91">
        <v>23</v>
      </c>
      <c r="AO510" s="93">
        <v>19</v>
      </c>
      <c r="AP510" s="93">
        <v>240</v>
      </c>
      <c r="AQ510" s="100">
        <v>55225</v>
      </c>
      <c r="AR510" s="100">
        <f t="shared" si="185"/>
        <v>23019</v>
      </c>
      <c r="AS510" t="s">
        <v>1057</v>
      </c>
      <c r="AT510" s="103">
        <f t="shared" si="186"/>
        <v>2355225</v>
      </c>
      <c r="AW510">
        <v>42.67</v>
      </c>
      <c r="AX510">
        <v>4.37</v>
      </c>
      <c r="AY510">
        <v>38.29</v>
      </c>
      <c r="BF510" s="107"/>
      <c r="BG510" s="107"/>
      <c r="BH510" s="107"/>
      <c r="BI510" s="107"/>
      <c r="BJ510" s="107"/>
      <c r="BV510" s="1">
        <v>0</v>
      </c>
    </row>
    <row r="511" spans="1:74" hidden="1" outlineLevel="1">
      <c r="A511" t="s">
        <v>2872</v>
      </c>
      <c r="B511" s="9" t="s">
        <v>980</v>
      </c>
      <c r="C511" s="1">
        <f t="shared" si="187"/>
        <v>0</v>
      </c>
      <c r="D511" s="7" t="e">
        <f t="shared" si="181"/>
        <v>#N/A</v>
      </c>
      <c r="E511" s="7" t="e">
        <f t="shared" si="182"/>
        <v>#N/A</v>
      </c>
      <c r="F511" s="7">
        <f t="shared" si="183"/>
        <v>0</v>
      </c>
      <c r="G511" s="7">
        <f t="shared" si="179"/>
        <v>0</v>
      </c>
      <c r="H511" s="48" t="e">
        <f t="shared" si="184"/>
        <v>#NUM!</v>
      </c>
      <c r="I511" s="163" t="e">
        <f t="shared" si="188"/>
        <v>#NUM!</v>
      </c>
      <c r="J511" s="8"/>
      <c r="K511" s="2" t="str">
        <f t="shared" si="189"/>
        <v>-</v>
      </c>
      <c r="L511" s="2" t="str">
        <f t="shared" si="190"/>
        <v>-</v>
      </c>
      <c r="M511" s="2" t="str">
        <f t="shared" si="191"/>
        <v>-</v>
      </c>
      <c r="N511" s="2"/>
      <c r="O511" s="2" t="str">
        <f t="shared" si="192"/>
        <v>-</v>
      </c>
      <c r="P511" s="1"/>
      <c r="Q511" s="1"/>
      <c r="R511" s="1"/>
      <c r="S511" s="1"/>
      <c r="T511" s="1"/>
      <c r="U511" s="1"/>
      <c r="V511" s="144"/>
      <c r="W511" s="1"/>
      <c r="X511" s="1"/>
      <c r="Y511" s="1"/>
      <c r="Z511" s="1"/>
      <c r="AA511" s="1"/>
      <c r="AB511" s="1"/>
      <c r="AC511" s="1"/>
      <c r="AD511" s="1"/>
      <c r="AI511" t="str">
        <f t="shared" si="180"/>
        <v>Orient</v>
      </c>
      <c r="AJ511" t="s">
        <v>2958</v>
      </c>
      <c r="AK511" s="150">
        <v>2</v>
      </c>
      <c r="AN511" s="91">
        <v>23</v>
      </c>
      <c r="AO511" s="93">
        <v>3</v>
      </c>
      <c r="AP511" s="93">
        <v>245</v>
      </c>
      <c r="AQ511" s="100">
        <v>55435</v>
      </c>
      <c r="AR511" s="100">
        <f t="shared" si="185"/>
        <v>23003</v>
      </c>
      <c r="AS511" t="s">
        <v>1753</v>
      </c>
      <c r="AT511" s="103">
        <f t="shared" si="186"/>
        <v>2355435</v>
      </c>
      <c r="AW511">
        <v>37.880000000000003</v>
      </c>
      <c r="AX511">
        <v>2.12</v>
      </c>
      <c r="AY511">
        <v>35.770000000000003</v>
      </c>
      <c r="BF511" s="107"/>
      <c r="BG511" s="107"/>
      <c r="BH511" s="107"/>
      <c r="BI511" s="107"/>
      <c r="BJ511" s="107"/>
      <c r="BV511" s="1"/>
    </row>
    <row r="512" spans="1:74" hidden="1" outlineLevel="1">
      <c r="A512" t="s">
        <v>1671</v>
      </c>
      <c r="B512" s="9" t="s">
        <v>980</v>
      </c>
      <c r="C512" s="1">
        <f t="shared" si="187"/>
        <v>23</v>
      </c>
      <c r="D512" s="7">
        <f t="shared" si="181"/>
        <v>5</v>
      </c>
      <c r="E512" s="7">
        <f t="shared" si="182"/>
        <v>3</v>
      </c>
      <c r="F512" s="7">
        <f t="shared" si="183"/>
        <v>3</v>
      </c>
      <c r="G512" s="7">
        <f t="shared" si="179"/>
        <v>2</v>
      </c>
      <c r="H512" s="48">
        <f t="shared" si="184"/>
        <v>3</v>
      </c>
      <c r="I512" s="163">
        <f t="shared" si="188"/>
        <v>0.13043478260869565</v>
      </c>
      <c r="J512" s="8"/>
      <c r="K512" s="2">
        <f t="shared" si="189"/>
        <v>0</v>
      </c>
      <c r="L512" s="2">
        <f t="shared" si="190"/>
        <v>0.13043478260869565</v>
      </c>
      <c r="M512" s="2">
        <f t="shared" si="191"/>
        <v>0.13043478260869565</v>
      </c>
      <c r="N512" s="2"/>
      <c r="O512" s="2">
        <f t="shared" si="192"/>
        <v>0.73913043478260865</v>
      </c>
      <c r="P512" s="1"/>
      <c r="Q512" s="1">
        <v>3</v>
      </c>
      <c r="R512" s="1">
        <v>3</v>
      </c>
      <c r="S512" s="1">
        <v>7</v>
      </c>
      <c r="T512" s="1">
        <v>10</v>
      </c>
      <c r="U512" s="1"/>
      <c r="V512" s="144"/>
      <c r="W512" s="1"/>
      <c r="X512" s="1"/>
      <c r="Y512" s="1">
        <v>0</v>
      </c>
      <c r="Z512" s="1">
        <v>0</v>
      </c>
      <c r="AA512" s="1"/>
      <c r="AB512" s="1"/>
      <c r="AC512" s="1"/>
      <c r="AD512" s="1"/>
      <c r="AI512" t="str">
        <f t="shared" si="180"/>
        <v>Orland</v>
      </c>
      <c r="AJ512" t="s">
        <v>703</v>
      </c>
      <c r="AK512" s="150">
        <v>2</v>
      </c>
      <c r="AN512" s="91">
        <v>23</v>
      </c>
      <c r="AO512" s="93">
        <v>9</v>
      </c>
      <c r="AP512" s="93">
        <v>105</v>
      </c>
      <c r="AQ512" s="100">
        <v>55505</v>
      </c>
      <c r="AR512" s="100">
        <f t="shared" si="185"/>
        <v>23009</v>
      </c>
      <c r="AS512" t="s">
        <v>1753</v>
      </c>
      <c r="AT512" s="103">
        <f t="shared" si="186"/>
        <v>2355505</v>
      </c>
      <c r="AW512">
        <v>52.46</v>
      </c>
      <c r="AX512">
        <v>5.6</v>
      </c>
      <c r="AY512">
        <v>46.87</v>
      </c>
      <c r="BF512" s="107"/>
      <c r="BG512" s="107"/>
      <c r="BH512" s="107"/>
      <c r="BI512" s="107"/>
      <c r="BJ512" s="107"/>
      <c r="BV512" s="1">
        <v>0</v>
      </c>
    </row>
    <row r="513" spans="1:74" hidden="1" outlineLevel="1">
      <c r="A513" s="34" t="s">
        <v>2447</v>
      </c>
      <c r="B513" s="9" t="s">
        <v>980</v>
      </c>
      <c r="C513" s="1">
        <f t="shared" si="187"/>
        <v>0</v>
      </c>
      <c r="D513" s="7" t="e">
        <f t="shared" si="181"/>
        <v>#N/A</v>
      </c>
      <c r="E513" s="7" t="e">
        <f t="shared" si="182"/>
        <v>#N/A</v>
      </c>
      <c r="F513" s="7">
        <f t="shared" si="183"/>
        <v>0</v>
      </c>
      <c r="G513" s="7">
        <f t="shared" si="179"/>
        <v>0</v>
      </c>
      <c r="H513" s="48" t="e">
        <f t="shared" si="184"/>
        <v>#NUM!</v>
      </c>
      <c r="I513" s="163" t="e">
        <f t="shared" si="188"/>
        <v>#NUM!</v>
      </c>
      <c r="J513" s="8"/>
      <c r="K513" s="2" t="str">
        <f t="shared" si="189"/>
        <v>-</v>
      </c>
      <c r="L513" s="2" t="str">
        <f t="shared" si="190"/>
        <v>-</v>
      </c>
      <c r="M513" s="2" t="str">
        <f t="shared" si="191"/>
        <v>-</v>
      </c>
      <c r="N513" s="2"/>
      <c r="O513" s="2" t="str">
        <f t="shared" si="192"/>
        <v>-</v>
      </c>
      <c r="P513" s="1"/>
      <c r="Q513" s="1"/>
      <c r="R513" s="1"/>
      <c r="S513" s="1"/>
      <c r="T513" s="1"/>
      <c r="U513" s="1"/>
      <c r="V513" s="144"/>
      <c r="W513" s="1"/>
      <c r="X513" s="1"/>
      <c r="Y513" s="1"/>
      <c r="Z513" s="1"/>
      <c r="AA513" s="1"/>
      <c r="AB513" s="1"/>
      <c r="AC513" s="1"/>
      <c r="AD513" s="1"/>
      <c r="AI513" t="str">
        <f t="shared" si="180"/>
        <v>Orneville</v>
      </c>
      <c r="AJ513" t="s">
        <v>126</v>
      </c>
      <c r="AK513" s="150">
        <v>2</v>
      </c>
      <c r="AN513" s="91">
        <v>23</v>
      </c>
      <c r="AO513" s="93">
        <v>21</v>
      </c>
      <c r="AQ513" s="100">
        <v>55550</v>
      </c>
      <c r="AR513" s="100">
        <f t="shared" si="185"/>
        <v>23021</v>
      </c>
      <c r="AS513" t="s">
        <v>1940</v>
      </c>
      <c r="AT513" s="103">
        <f t="shared" si="186"/>
        <v>2355550</v>
      </c>
      <c r="BF513" s="107"/>
      <c r="BG513" s="107"/>
      <c r="BH513" s="107"/>
      <c r="BI513" s="107"/>
      <c r="BJ513" s="107"/>
      <c r="BV513" s="1"/>
    </row>
    <row r="514" spans="1:74" hidden="1" outlineLevel="1">
      <c r="A514" t="s">
        <v>1672</v>
      </c>
      <c r="B514" s="9" t="s">
        <v>980</v>
      </c>
      <c r="C514" s="1">
        <f t="shared" si="187"/>
        <v>22</v>
      </c>
      <c r="D514" s="7">
        <f t="shared" si="181"/>
        <v>5</v>
      </c>
      <c r="E514" s="7">
        <f t="shared" si="182"/>
        <v>3</v>
      </c>
      <c r="F514" s="7">
        <f t="shared" si="183"/>
        <v>2</v>
      </c>
      <c r="G514" s="7">
        <f t="shared" ref="G514:G577" si="193">IF(S514&gt;0,RANK(S514,(P514:AD514)),0)</f>
        <v>1</v>
      </c>
      <c r="H514" s="48">
        <f t="shared" si="184"/>
        <v>4</v>
      </c>
      <c r="I514" s="163">
        <f t="shared" si="188"/>
        <v>0.18181818181818182</v>
      </c>
      <c r="J514" s="8"/>
      <c r="K514" s="2">
        <f t="shared" si="189"/>
        <v>0</v>
      </c>
      <c r="L514" s="2">
        <f t="shared" si="190"/>
        <v>0.13636363636363635</v>
      </c>
      <c r="M514" s="2">
        <f t="shared" si="191"/>
        <v>0.31818181818181818</v>
      </c>
      <c r="N514" s="2"/>
      <c r="O514" s="2">
        <f t="shared" si="192"/>
        <v>0.54545454545454541</v>
      </c>
      <c r="P514" s="1"/>
      <c r="Q514" s="1">
        <v>3</v>
      </c>
      <c r="R514" s="1">
        <v>7</v>
      </c>
      <c r="S514" s="1">
        <v>11</v>
      </c>
      <c r="T514" s="1">
        <v>1</v>
      </c>
      <c r="U514" s="1"/>
      <c r="V514" s="144"/>
      <c r="W514" s="1"/>
      <c r="X514" s="1"/>
      <c r="Y514" s="1">
        <v>0</v>
      </c>
      <c r="Z514" s="1">
        <v>0</v>
      </c>
      <c r="AA514" s="1"/>
      <c r="AB514" s="1"/>
      <c r="AC514" s="1"/>
      <c r="AD514" s="1"/>
      <c r="AI514" t="str">
        <f t="shared" si="180"/>
        <v>Orono</v>
      </c>
      <c r="AJ514" t="s">
        <v>883</v>
      </c>
      <c r="AK514" s="150">
        <v>2</v>
      </c>
      <c r="AN514" s="91">
        <v>23</v>
      </c>
      <c r="AO514" s="93">
        <v>19</v>
      </c>
      <c r="AP514" s="93">
        <v>245</v>
      </c>
      <c r="AQ514" s="100">
        <v>55565</v>
      </c>
      <c r="AR514" s="100">
        <f t="shared" si="185"/>
        <v>23019</v>
      </c>
      <c r="AS514" t="s">
        <v>1753</v>
      </c>
      <c r="AT514" s="103">
        <f t="shared" si="186"/>
        <v>2355565</v>
      </c>
      <c r="AW514">
        <v>19.78</v>
      </c>
      <c r="AX514">
        <v>1.57</v>
      </c>
      <c r="AY514">
        <v>18.21</v>
      </c>
      <c r="BF514" s="107"/>
      <c r="BG514" s="107"/>
      <c r="BH514" s="107"/>
      <c r="BI514" s="107"/>
      <c r="BJ514" s="107"/>
      <c r="BV514" s="1">
        <v>0</v>
      </c>
    </row>
    <row r="515" spans="1:74" hidden="1" outlineLevel="1">
      <c r="A515" t="s">
        <v>1013</v>
      </c>
      <c r="B515" s="9" t="s">
        <v>980</v>
      </c>
      <c r="C515" s="1">
        <f t="shared" si="187"/>
        <v>17</v>
      </c>
      <c r="D515" s="7">
        <f t="shared" si="181"/>
        <v>5</v>
      </c>
      <c r="E515" s="7">
        <f t="shared" si="182"/>
        <v>4</v>
      </c>
      <c r="F515" s="7">
        <f t="shared" si="183"/>
        <v>1</v>
      </c>
      <c r="G515" s="7">
        <f t="shared" si="193"/>
        <v>1</v>
      </c>
      <c r="H515" s="48">
        <f t="shared" si="184"/>
        <v>0</v>
      </c>
      <c r="I515" s="163">
        <f t="shared" si="188"/>
        <v>0</v>
      </c>
      <c r="J515" s="8"/>
      <c r="K515" s="2">
        <f t="shared" si="189"/>
        <v>0</v>
      </c>
      <c r="L515" s="2">
        <f t="shared" si="190"/>
        <v>5.8823529411764705E-2</v>
      </c>
      <c r="M515" s="2">
        <f t="shared" si="191"/>
        <v>0.35294117647058826</v>
      </c>
      <c r="N515" s="2"/>
      <c r="O515" s="2">
        <f t="shared" si="192"/>
        <v>0.58823529411764697</v>
      </c>
      <c r="P515" s="1"/>
      <c r="Q515" s="1">
        <v>1</v>
      </c>
      <c r="R515" s="1">
        <v>6</v>
      </c>
      <c r="S515" s="1">
        <v>6</v>
      </c>
      <c r="T515" s="1">
        <v>4</v>
      </c>
      <c r="U515" s="1"/>
      <c r="V515" s="144"/>
      <c r="W515" s="1"/>
      <c r="X515" s="1"/>
      <c r="Y515" s="1">
        <v>0</v>
      </c>
      <c r="Z515" s="1">
        <v>0</v>
      </c>
      <c r="AA515" s="1"/>
      <c r="AB515" s="1"/>
      <c r="AC515" s="1"/>
      <c r="AD515" s="1"/>
      <c r="AI515" t="str">
        <f t="shared" si="180"/>
        <v>Orrington</v>
      </c>
      <c r="AJ515" t="s">
        <v>883</v>
      </c>
      <c r="AK515" s="150">
        <v>2</v>
      </c>
      <c r="AN515" s="91">
        <v>23</v>
      </c>
      <c r="AO515" s="93">
        <v>19</v>
      </c>
      <c r="AP515" s="93">
        <v>250</v>
      </c>
      <c r="AQ515" s="100">
        <v>55680</v>
      </c>
      <c r="AR515" s="100">
        <f t="shared" si="185"/>
        <v>23019</v>
      </c>
      <c r="AS515" t="s">
        <v>1753</v>
      </c>
      <c r="AT515" s="103">
        <f t="shared" si="186"/>
        <v>2355680</v>
      </c>
      <c r="AW515">
        <v>27.49</v>
      </c>
      <c r="AX515">
        <v>2.1</v>
      </c>
      <c r="AY515">
        <v>25.39</v>
      </c>
      <c r="BF515" s="107"/>
      <c r="BG515" s="107"/>
      <c r="BH515" s="107"/>
      <c r="BI515" s="107"/>
      <c r="BJ515" s="107"/>
      <c r="BV515" s="1">
        <v>0</v>
      </c>
    </row>
    <row r="516" spans="1:74" hidden="1" outlineLevel="1">
      <c r="A516" t="s">
        <v>3289</v>
      </c>
      <c r="B516" s="9" t="s">
        <v>980</v>
      </c>
      <c r="C516" s="1">
        <f t="shared" si="187"/>
        <v>1</v>
      </c>
      <c r="D516" s="7">
        <f t="shared" si="181"/>
        <v>2</v>
      </c>
      <c r="E516" s="7">
        <f t="shared" si="182"/>
        <v>2</v>
      </c>
      <c r="F516" s="7">
        <f t="shared" si="183"/>
        <v>0</v>
      </c>
      <c r="G516" s="7">
        <f t="shared" si="193"/>
        <v>0</v>
      </c>
      <c r="H516" s="48">
        <f t="shared" si="184"/>
        <v>1</v>
      </c>
      <c r="I516" s="163">
        <f t="shared" si="188"/>
        <v>1</v>
      </c>
      <c r="J516" s="8"/>
      <c r="K516" s="2">
        <f t="shared" si="189"/>
        <v>0</v>
      </c>
      <c r="L516" s="2">
        <f t="shared" si="190"/>
        <v>0</v>
      </c>
      <c r="M516" s="2">
        <f t="shared" si="191"/>
        <v>0</v>
      </c>
      <c r="N516" s="2"/>
      <c r="O516" s="2">
        <f t="shared" si="192"/>
        <v>1</v>
      </c>
      <c r="P516" s="1"/>
      <c r="Q516" s="1">
        <v>0</v>
      </c>
      <c r="R516" s="1">
        <v>0</v>
      </c>
      <c r="S516" s="1">
        <v>0</v>
      </c>
      <c r="T516" s="1">
        <v>1</v>
      </c>
      <c r="U516" s="1"/>
      <c r="V516" s="144"/>
      <c r="W516" s="1"/>
      <c r="X516" s="1"/>
      <c r="Y516" s="1">
        <v>0</v>
      </c>
      <c r="Z516" s="1">
        <v>0</v>
      </c>
      <c r="AA516" s="1"/>
      <c r="AB516" s="1"/>
      <c r="AC516" s="1"/>
      <c r="AD516" s="1"/>
      <c r="AI516" t="str">
        <f t="shared" si="180"/>
        <v>Osborn</v>
      </c>
      <c r="AJ516" t="s">
        <v>703</v>
      </c>
      <c r="AK516" s="150">
        <v>2</v>
      </c>
      <c r="AN516" s="91">
        <v>23</v>
      </c>
      <c r="AO516" s="93">
        <v>9</v>
      </c>
      <c r="AP516" s="93">
        <v>110</v>
      </c>
      <c r="AQ516" s="100">
        <v>55855</v>
      </c>
      <c r="AR516" s="100">
        <f t="shared" si="185"/>
        <v>23009</v>
      </c>
      <c r="AS516" t="s">
        <v>1753</v>
      </c>
      <c r="AT516" s="103">
        <f t="shared" si="186"/>
        <v>2355855</v>
      </c>
      <c r="AW516">
        <v>38.4</v>
      </c>
      <c r="AX516">
        <v>2.84</v>
      </c>
      <c r="AY516">
        <v>35.56</v>
      </c>
      <c r="BF516" s="107"/>
      <c r="BG516" s="107"/>
      <c r="BH516" s="107"/>
      <c r="BI516" s="107"/>
      <c r="BJ516" s="107"/>
      <c r="BV516" s="1">
        <v>0</v>
      </c>
    </row>
    <row r="517" spans="1:74" hidden="1" outlineLevel="1">
      <c r="A517" t="s">
        <v>1130</v>
      </c>
      <c r="B517" s="9" t="s">
        <v>980</v>
      </c>
      <c r="C517" s="1">
        <f t="shared" si="187"/>
        <v>3</v>
      </c>
      <c r="D517" s="7">
        <f t="shared" si="181"/>
        <v>2</v>
      </c>
      <c r="E517" s="7">
        <f t="shared" si="182"/>
        <v>2</v>
      </c>
      <c r="F517" s="7">
        <f t="shared" si="183"/>
        <v>0</v>
      </c>
      <c r="G517" s="7">
        <f t="shared" si="193"/>
        <v>0</v>
      </c>
      <c r="H517" s="48">
        <f t="shared" si="184"/>
        <v>0</v>
      </c>
      <c r="I517" s="163">
        <f t="shared" si="188"/>
        <v>0</v>
      </c>
      <c r="J517" s="8"/>
      <c r="K517" s="2">
        <f t="shared" si="189"/>
        <v>0</v>
      </c>
      <c r="L517" s="2">
        <f t="shared" si="190"/>
        <v>0</v>
      </c>
      <c r="M517" s="2">
        <f t="shared" si="191"/>
        <v>0</v>
      </c>
      <c r="N517" s="2"/>
      <c r="O517" s="2">
        <f t="shared" si="192"/>
        <v>1</v>
      </c>
      <c r="P517" s="1"/>
      <c r="Q517" s="1">
        <v>0</v>
      </c>
      <c r="R517" s="1">
        <v>0</v>
      </c>
      <c r="S517" s="1">
        <v>0</v>
      </c>
      <c r="T517" s="1">
        <v>0</v>
      </c>
      <c r="U517" s="1"/>
      <c r="V517" s="144"/>
      <c r="W517" s="1"/>
      <c r="X517" s="1"/>
      <c r="Y517" s="1">
        <v>3</v>
      </c>
      <c r="Z517" s="1">
        <v>0</v>
      </c>
      <c r="AA517" s="1"/>
      <c r="AB517" s="1"/>
      <c r="AC517" s="1"/>
      <c r="AD517" s="1"/>
      <c r="AI517" t="str">
        <f t="shared" si="180"/>
        <v>Otis</v>
      </c>
      <c r="AJ517" t="s">
        <v>703</v>
      </c>
      <c r="AK517" s="150">
        <v>2</v>
      </c>
      <c r="AN517" s="91">
        <v>23</v>
      </c>
      <c r="AO517" s="93">
        <v>9</v>
      </c>
      <c r="AP517" s="93">
        <v>115</v>
      </c>
      <c r="AQ517" s="100">
        <v>55890</v>
      </c>
      <c r="AR517" s="100">
        <f t="shared" si="185"/>
        <v>23009</v>
      </c>
      <c r="AS517" t="s">
        <v>1753</v>
      </c>
      <c r="AT517" s="103">
        <f t="shared" si="186"/>
        <v>2355890</v>
      </c>
      <c r="AW517">
        <v>28.78</v>
      </c>
      <c r="AX517">
        <v>3.84</v>
      </c>
      <c r="AY517">
        <v>24.93</v>
      </c>
      <c r="BF517" s="107"/>
      <c r="BG517" s="107"/>
      <c r="BH517" s="107"/>
      <c r="BI517" s="107"/>
      <c r="BJ517" s="107"/>
      <c r="BV517" s="1">
        <v>0</v>
      </c>
    </row>
    <row r="518" spans="1:74" hidden="1" outlineLevel="1">
      <c r="A518" t="s">
        <v>2352</v>
      </c>
      <c r="B518" s="9" t="s">
        <v>980</v>
      </c>
      <c r="C518" s="1">
        <f t="shared" si="187"/>
        <v>11</v>
      </c>
      <c r="D518" s="7">
        <f t="shared" si="181"/>
        <v>4</v>
      </c>
      <c r="E518" s="7">
        <f t="shared" si="182"/>
        <v>4</v>
      </c>
      <c r="F518" s="7">
        <f t="shared" si="183"/>
        <v>2</v>
      </c>
      <c r="G518" s="7">
        <f t="shared" si="193"/>
        <v>1</v>
      </c>
      <c r="H518" s="48">
        <f t="shared" si="184"/>
        <v>2</v>
      </c>
      <c r="I518" s="163">
        <f t="shared" si="188"/>
        <v>0.18181818181818182</v>
      </c>
      <c r="J518" s="8"/>
      <c r="K518" s="2">
        <f t="shared" si="189"/>
        <v>0</v>
      </c>
      <c r="L518" s="2">
        <f t="shared" si="190"/>
        <v>0</v>
      </c>
      <c r="M518" s="2">
        <f t="shared" si="191"/>
        <v>0.27272727272727271</v>
      </c>
      <c r="N518" s="2"/>
      <c r="O518" s="2">
        <f t="shared" si="192"/>
        <v>0.72727272727272729</v>
      </c>
      <c r="P518" s="1"/>
      <c r="Q518" s="1">
        <v>0</v>
      </c>
      <c r="R518" s="1">
        <v>3</v>
      </c>
      <c r="S518" s="1">
        <v>5</v>
      </c>
      <c r="T518" s="1">
        <v>3</v>
      </c>
      <c r="U518" s="1"/>
      <c r="V518" s="144"/>
      <c r="W518" s="1"/>
      <c r="X518" s="1"/>
      <c r="Y518" s="1">
        <v>0</v>
      </c>
      <c r="Z518" s="1">
        <v>0</v>
      </c>
      <c r="AA518" s="1"/>
      <c r="AB518" s="1"/>
      <c r="AC518" s="1"/>
      <c r="AD518" s="1"/>
      <c r="AI518" t="str">
        <f t="shared" si="180"/>
        <v>Otisfield</v>
      </c>
      <c r="AJ518" t="s">
        <v>3183</v>
      </c>
      <c r="AK518" s="150">
        <v>2</v>
      </c>
      <c r="AN518" s="91">
        <v>23</v>
      </c>
      <c r="AO518" s="93">
        <v>17</v>
      </c>
      <c r="AP518" s="93">
        <v>108</v>
      </c>
      <c r="AQ518" s="100">
        <v>55960</v>
      </c>
      <c r="AR518" s="100">
        <f t="shared" si="185"/>
        <v>23017</v>
      </c>
      <c r="AS518" t="s">
        <v>1753</v>
      </c>
      <c r="AT518" s="103">
        <f t="shared" si="186"/>
        <v>2355960</v>
      </c>
      <c r="AW518">
        <v>44.29</v>
      </c>
      <c r="AX518">
        <v>4.33</v>
      </c>
      <c r="AY518">
        <v>39.96</v>
      </c>
      <c r="BF518" s="107"/>
      <c r="BG518" s="107"/>
      <c r="BH518" s="107"/>
      <c r="BI518" s="107"/>
      <c r="BJ518" s="107"/>
      <c r="BV518" s="1">
        <v>0</v>
      </c>
    </row>
    <row r="519" spans="1:74" hidden="1" outlineLevel="1">
      <c r="A519" t="s">
        <v>2845</v>
      </c>
      <c r="B519" s="9" t="s">
        <v>980</v>
      </c>
      <c r="C519" s="1">
        <f t="shared" si="187"/>
        <v>6</v>
      </c>
      <c r="D519" s="7">
        <f t="shared" si="181"/>
        <v>4</v>
      </c>
      <c r="E519" s="7">
        <f t="shared" si="182"/>
        <v>3</v>
      </c>
      <c r="F519" s="7">
        <f t="shared" si="183"/>
        <v>1</v>
      </c>
      <c r="G519" s="7">
        <f t="shared" si="193"/>
        <v>2</v>
      </c>
      <c r="H519" s="48">
        <f t="shared" si="184"/>
        <v>1</v>
      </c>
      <c r="I519" s="163">
        <f t="shared" si="188"/>
        <v>0.16666666666666666</v>
      </c>
      <c r="J519" s="8"/>
      <c r="K519" s="2">
        <f t="shared" si="189"/>
        <v>0</v>
      </c>
      <c r="L519" s="2">
        <f t="shared" si="190"/>
        <v>0.16666666666666666</v>
      </c>
      <c r="M519" s="2">
        <f t="shared" si="191"/>
        <v>0.5</v>
      </c>
      <c r="N519" s="2"/>
      <c r="O519" s="2">
        <f t="shared" si="192"/>
        <v>0.33333333333333337</v>
      </c>
      <c r="P519" s="1"/>
      <c r="Q519" s="1">
        <v>1</v>
      </c>
      <c r="R519" s="1">
        <v>3</v>
      </c>
      <c r="S519" s="1">
        <v>2</v>
      </c>
      <c r="T519" s="1">
        <v>0</v>
      </c>
      <c r="U519" s="1"/>
      <c r="V519" s="144"/>
      <c r="W519" s="1"/>
      <c r="X519" s="1"/>
      <c r="Y519" s="1">
        <v>0</v>
      </c>
      <c r="Z519" s="1">
        <v>0</v>
      </c>
      <c r="AA519" s="1"/>
      <c r="AB519" s="1"/>
      <c r="AC519" s="1"/>
      <c r="AD519" s="1"/>
      <c r="AI519" t="str">
        <f t="shared" si="180"/>
        <v>Owls Head</v>
      </c>
      <c r="AJ519" t="s">
        <v>802</v>
      </c>
      <c r="AK519" s="150">
        <v>1</v>
      </c>
      <c r="AN519" s="91">
        <v>23</v>
      </c>
      <c r="AO519" s="93">
        <v>13</v>
      </c>
      <c r="AP519" s="93">
        <v>45</v>
      </c>
      <c r="AQ519" s="100">
        <v>56135</v>
      </c>
      <c r="AR519" s="100">
        <f t="shared" si="185"/>
        <v>23013</v>
      </c>
      <c r="AS519" t="s">
        <v>1753</v>
      </c>
      <c r="AT519" s="103">
        <f t="shared" si="186"/>
        <v>2356135</v>
      </c>
      <c r="AW519">
        <v>19.600000000000001</v>
      </c>
      <c r="AX519">
        <v>10.71</v>
      </c>
      <c r="AY519">
        <v>8.89</v>
      </c>
      <c r="BF519" s="107"/>
      <c r="BG519" s="107"/>
      <c r="BH519" s="107"/>
      <c r="BI519" s="107"/>
      <c r="BJ519" s="107"/>
      <c r="BV519" s="1">
        <v>0</v>
      </c>
    </row>
    <row r="520" spans="1:74" hidden="1" outlineLevel="1">
      <c r="A520" t="s">
        <v>1301</v>
      </c>
      <c r="B520" s="9" t="s">
        <v>980</v>
      </c>
      <c r="C520" s="1">
        <f t="shared" si="187"/>
        <v>0</v>
      </c>
      <c r="D520" s="7" t="e">
        <f t="shared" si="181"/>
        <v>#N/A</v>
      </c>
      <c r="E520" s="7" t="e">
        <f t="shared" si="182"/>
        <v>#N/A</v>
      </c>
      <c r="F520" s="7">
        <f t="shared" si="183"/>
        <v>0</v>
      </c>
      <c r="G520" s="7">
        <f t="shared" si="193"/>
        <v>0</v>
      </c>
      <c r="H520" s="48" t="e">
        <f t="shared" si="184"/>
        <v>#NUM!</v>
      </c>
      <c r="I520" s="163" t="e">
        <f t="shared" si="188"/>
        <v>#NUM!</v>
      </c>
      <c r="J520" s="8"/>
      <c r="K520" s="2" t="str">
        <f t="shared" si="189"/>
        <v>-</v>
      </c>
      <c r="L520" s="2" t="str">
        <f t="shared" si="190"/>
        <v>-</v>
      </c>
      <c r="M520" s="2" t="str">
        <f t="shared" si="191"/>
        <v>-</v>
      </c>
      <c r="N520" s="2"/>
      <c r="O520" s="2" t="str">
        <f t="shared" si="192"/>
        <v>-</v>
      </c>
      <c r="P520" s="1"/>
      <c r="Q520" s="1"/>
      <c r="R520" s="1"/>
      <c r="S520" s="1"/>
      <c r="T520" s="1"/>
      <c r="U520" s="1"/>
      <c r="V520" s="144"/>
      <c r="W520" s="1"/>
      <c r="X520" s="1"/>
      <c r="Y520" s="1"/>
      <c r="Z520" s="1"/>
      <c r="AA520" s="1"/>
      <c r="AB520" s="1"/>
      <c r="AC520" s="1"/>
      <c r="AD520" s="1"/>
      <c r="AI520" t="str">
        <f t="shared" si="180"/>
        <v>Oxbow</v>
      </c>
      <c r="AJ520" t="s">
        <v>2958</v>
      </c>
      <c r="AK520" s="150">
        <v>2</v>
      </c>
      <c r="AN520" s="91">
        <v>23</v>
      </c>
      <c r="AO520" s="93">
        <v>3</v>
      </c>
      <c r="AP520" s="93">
        <v>250</v>
      </c>
      <c r="AQ520" s="100">
        <v>56205</v>
      </c>
      <c r="AR520" s="100">
        <f t="shared" si="185"/>
        <v>23003</v>
      </c>
      <c r="AS520" t="s">
        <v>1112</v>
      </c>
      <c r="AT520" s="103">
        <f t="shared" si="186"/>
        <v>2356205</v>
      </c>
      <c r="AW520">
        <v>38.24</v>
      </c>
      <c r="AX520">
        <v>0.47</v>
      </c>
      <c r="AY520">
        <v>37.770000000000003</v>
      </c>
      <c r="BF520" s="107"/>
      <c r="BG520" s="107"/>
      <c r="BH520" s="107"/>
      <c r="BI520" s="107"/>
      <c r="BJ520" s="107"/>
      <c r="BV520" s="1"/>
    </row>
    <row r="521" spans="1:74" hidden="1" outlineLevel="1">
      <c r="A521" t="s">
        <v>3183</v>
      </c>
      <c r="B521" s="9" t="s">
        <v>980</v>
      </c>
      <c r="C521" s="1">
        <f t="shared" si="187"/>
        <v>22</v>
      </c>
      <c r="D521" s="7">
        <f t="shared" si="181"/>
        <v>5</v>
      </c>
      <c r="E521" s="7">
        <f t="shared" si="182"/>
        <v>1</v>
      </c>
      <c r="F521" s="7">
        <f t="shared" si="183"/>
        <v>1</v>
      </c>
      <c r="G521" s="7">
        <f t="shared" si="193"/>
        <v>3</v>
      </c>
      <c r="H521" s="48">
        <f t="shared" si="184"/>
        <v>0</v>
      </c>
      <c r="I521" s="163">
        <f t="shared" si="188"/>
        <v>0</v>
      </c>
      <c r="J521" s="8"/>
      <c r="K521" s="2">
        <f t="shared" si="189"/>
        <v>0</v>
      </c>
      <c r="L521" s="2">
        <f t="shared" si="190"/>
        <v>0.36363636363636365</v>
      </c>
      <c r="M521" s="2">
        <f t="shared" si="191"/>
        <v>0.36363636363636365</v>
      </c>
      <c r="N521" s="2"/>
      <c r="O521" s="2">
        <f t="shared" si="192"/>
        <v>0.27272727272727271</v>
      </c>
      <c r="P521" s="1"/>
      <c r="Q521" s="1">
        <v>8</v>
      </c>
      <c r="R521" s="1">
        <v>8</v>
      </c>
      <c r="S521" s="1">
        <v>4</v>
      </c>
      <c r="T521" s="1">
        <v>2</v>
      </c>
      <c r="U521" s="1"/>
      <c r="V521" s="144"/>
      <c r="W521" s="1"/>
      <c r="X521" s="1"/>
      <c r="Y521" s="1">
        <v>0</v>
      </c>
      <c r="Z521" s="1">
        <v>0</v>
      </c>
      <c r="AA521" s="1"/>
      <c r="AB521" s="1"/>
      <c r="AC521" s="1"/>
      <c r="AD521" s="1"/>
      <c r="AI521" t="str">
        <f t="shared" ref="AI521:AI584" si="194">A521</f>
        <v>Oxford</v>
      </c>
      <c r="AJ521" t="s">
        <v>3183</v>
      </c>
      <c r="AK521" s="150">
        <v>2</v>
      </c>
      <c r="AN521" s="91">
        <v>23</v>
      </c>
      <c r="AO521" s="93">
        <v>17</v>
      </c>
      <c r="AP521" s="93">
        <v>110</v>
      </c>
      <c r="AQ521" s="100">
        <v>56310</v>
      </c>
      <c r="AR521" s="100">
        <f t="shared" si="185"/>
        <v>23017</v>
      </c>
      <c r="AS521" t="s">
        <v>1753</v>
      </c>
      <c r="AT521" s="103">
        <f t="shared" si="186"/>
        <v>2356310</v>
      </c>
      <c r="AW521">
        <v>41.85</v>
      </c>
      <c r="AX521">
        <v>3.14</v>
      </c>
      <c r="AY521">
        <v>38.71</v>
      </c>
      <c r="BF521" s="107"/>
      <c r="BG521" s="107"/>
      <c r="BH521" s="107"/>
      <c r="BI521" s="107"/>
      <c r="BJ521" s="107"/>
      <c r="BV521" s="1">
        <v>0</v>
      </c>
    </row>
    <row r="522" spans="1:74" hidden="1" outlineLevel="1">
      <c r="A522" t="s">
        <v>187</v>
      </c>
      <c r="B522" s="9" t="s">
        <v>980</v>
      </c>
      <c r="C522" s="1">
        <f t="shared" si="187"/>
        <v>13</v>
      </c>
      <c r="D522" s="7">
        <f t="shared" si="181"/>
        <v>5</v>
      </c>
      <c r="E522" s="7">
        <f t="shared" si="182"/>
        <v>3</v>
      </c>
      <c r="F522" s="7">
        <f t="shared" si="183"/>
        <v>3</v>
      </c>
      <c r="G522" s="7">
        <f t="shared" si="193"/>
        <v>1</v>
      </c>
      <c r="H522" s="48">
        <f t="shared" si="184"/>
        <v>7</v>
      </c>
      <c r="I522" s="163">
        <f t="shared" si="188"/>
        <v>0.53846153846153844</v>
      </c>
      <c r="J522" s="8"/>
      <c r="K522" s="2">
        <f t="shared" si="189"/>
        <v>0</v>
      </c>
      <c r="L522" s="2">
        <f t="shared" si="190"/>
        <v>7.6923076923076927E-2</v>
      </c>
      <c r="M522" s="2">
        <f t="shared" si="191"/>
        <v>7.6923076923076927E-2</v>
      </c>
      <c r="N522" s="2"/>
      <c r="O522" s="2">
        <f t="shared" si="192"/>
        <v>0.84615384615384626</v>
      </c>
      <c r="P522" s="1"/>
      <c r="Q522" s="1">
        <v>1</v>
      </c>
      <c r="R522" s="1">
        <v>1</v>
      </c>
      <c r="S522" s="1">
        <v>9</v>
      </c>
      <c r="T522" s="1">
        <v>2</v>
      </c>
      <c r="U522" s="1"/>
      <c r="V522" s="144"/>
      <c r="W522" s="1"/>
      <c r="X522" s="1"/>
      <c r="Y522" s="1">
        <v>0</v>
      </c>
      <c r="Z522" s="1">
        <v>0</v>
      </c>
      <c r="AA522" s="1"/>
      <c r="AB522" s="1"/>
      <c r="AC522" s="1"/>
      <c r="AD522" s="1"/>
      <c r="AI522" t="str">
        <f t="shared" si="194"/>
        <v>Palermo</v>
      </c>
      <c r="AJ522" t="s">
        <v>2318</v>
      </c>
      <c r="AK522" s="150">
        <v>2</v>
      </c>
      <c r="AN522" s="91">
        <v>23</v>
      </c>
      <c r="AO522" s="93">
        <v>27</v>
      </c>
      <c r="AP522" s="93">
        <v>80</v>
      </c>
      <c r="AQ522" s="100">
        <v>56450</v>
      </c>
      <c r="AR522" s="100">
        <f t="shared" si="185"/>
        <v>23027</v>
      </c>
      <c r="AS522" t="s">
        <v>1753</v>
      </c>
      <c r="AT522" s="103">
        <f t="shared" si="186"/>
        <v>2356450</v>
      </c>
      <c r="AW522">
        <v>43.52</v>
      </c>
      <c r="AX522">
        <v>2.97</v>
      </c>
      <c r="AY522">
        <v>40.549999999999997</v>
      </c>
      <c r="BF522" s="107"/>
      <c r="BG522" s="107"/>
      <c r="BH522" s="107"/>
      <c r="BI522" s="107"/>
      <c r="BJ522" s="107"/>
      <c r="BV522" s="1">
        <v>0</v>
      </c>
    </row>
    <row r="523" spans="1:74" hidden="1" outlineLevel="1">
      <c r="A523" t="s">
        <v>3166</v>
      </c>
      <c r="B523" s="9" t="s">
        <v>980</v>
      </c>
      <c r="C523" s="1">
        <f t="shared" si="187"/>
        <v>7</v>
      </c>
      <c r="D523" s="7">
        <f t="shared" si="181"/>
        <v>3</v>
      </c>
      <c r="E523" s="7">
        <f t="shared" si="182"/>
        <v>3</v>
      </c>
      <c r="F523" s="7">
        <f t="shared" si="183"/>
        <v>1</v>
      </c>
      <c r="G523" s="7">
        <f t="shared" si="193"/>
        <v>0</v>
      </c>
      <c r="H523" s="48">
        <f t="shared" si="184"/>
        <v>1</v>
      </c>
      <c r="I523" s="163">
        <f t="shared" si="188"/>
        <v>0.14285714285714285</v>
      </c>
      <c r="J523" s="8"/>
      <c r="K523" s="2">
        <f t="shared" si="189"/>
        <v>0</v>
      </c>
      <c r="L523" s="2">
        <f t="shared" si="190"/>
        <v>0</v>
      </c>
      <c r="M523" s="2">
        <f t="shared" si="191"/>
        <v>0.5714285714285714</v>
      </c>
      <c r="N523" s="2"/>
      <c r="O523" s="2">
        <f t="shared" si="192"/>
        <v>0.4285714285714286</v>
      </c>
      <c r="P523" s="1"/>
      <c r="Q523" s="1">
        <v>0</v>
      </c>
      <c r="R523" s="1">
        <v>4</v>
      </c>
      <c r="S523" s="1">
        <v>0</v>
      </c>
      <c r="T523" s="1">
        <v>3</v>
      </c>
      <c r="U523" s="1"/>
      <c r="V523" s="144"/>
      <c r="W523" s="1"/>
      <c r="X523" s="1"/>
      <c r="Y523" s="1">
        <v>0</v>
      </c>
      <c r="Z523" s="1">
        <v>0</v>
      </c>
      <c r="AA523" s="1"/>
      <c r="AB523" s="1"/>
      <c r="AC523" s="1"/>
      <c r="AD523" s="1"/>
      <c r="AI523" t="str">
        <f t="shared" si="194"/>
        <v>Palmyra</v>
      </c>
      <c r="AJ523" t="s">
        <v>419</v>
      </c>
      <c r="AK523" s="150">
        <v>2</v>
      </c>
      <c r="AN523" s="91">
        <v>23</v>
      </c>
      <c r="AO523" s="93">
        <v>25</v>
      </c>
      <c r="AP523" s="93">
        <v>115</v>
      </c>
      <c r="AQ523" s="100">
        <v>56520</v>
      </c>
      <c r="AR523" s="100">
        <f t="shared" si="185"/>
        <v>23025</v>
      </c>
      <c r="AS523" t="s">
        <v>1753</v>
      </c>
      <c r="AT523" s="103">
        <f t="shared" si="186"/>
        <v>2356520</v>
      </c>
      <c r="AW523">
        <v>41.46</v>
      </c>
      <c r="AX523">
        <v>1.27</v>
      </c>
      <c r="AY523">
        <v>40.200000000000003</v>
      </c>
      <c r="BF523" s="107"/>
      <c r="BG523" s="107"/>
      <c r="BH523" s="107"/>
      <c r="BI523" s="107"/>
      <c r="BJ523" s="107"/>
      <c r="BV523" s="1">
        <v>0</v>
      </c>
    </row>
    <row r="524" spans="1:74" hidden="1" outlineLevel="1">
      <c r="A524" t="s">
        <v>1632</v>
      </c>
      <c r="B524" s="9" t="s">
        <v>980</v>
      </c>
      <c r="C524" s="1">
        <f t="shared" si="187"/>
        <v>17</v>
      </c>
      <c r="D524" s="7">
        <f t="shared" si="181"/>
        <v>4</v>
      </c>
      <c r="E524" s="7">
        <f t="shared" si="182"/>
        <v>4</v>
      </c>
      <c r="F524" s="7">
        <f t="shared" si="183"/>
        <v>1</v>
      </c>
      <c r="G524" s="7">
        <f t="shared" si="193"/>
        <v>2</v>
      </c>
      <c r="H524" s="48">
        <f t="shared" si="184"/>
        <v>4</v>
      </c>
      <c r="I524" s="163">
        <f t="shared" si="188"/>
        <v>0.23529411764705882</v>
      </c>
      <c r="J524" s="8"/>
      <c r="K524" s="2">
        <f t="shared" si="189"/>
        <v>0</v>
      </c>
      <c r="L524" s="2">
        <f t="shared" si="190"/>
        <v>0</v>
      </c>
      <c r="M524" s="2">
        <f t="shared" si="191"/>
        <v>0.58823529411764708</v>
      </c>
      <c r="N524" s="2"/>
      <c r="O524" s="2">
        <f t="shared" si="192"/>
        <v>0.41176470588235292</v>
      </c>
      <c r="P524" s="1"/>
      <c r="Q524" s="1">
        <v>0</v>
      </c>
      <c r="R524" s="1">
        <v>10</v>
      </c>
      <c r="S524" s="1">
        <v>6</v>
      </c>
      <c r="T524" s="1">
        <v>1</v>
      </c>
      <c r="U524" s="1"/>
      <c r="V524" s="144"/>
      <c r="W524" s="1"/>
      <c r="X524" s="1"/>
      <c r="Y524" s="1">
        <v>0</v>
      </c>
      <c r="Z524" s="1">
        <v>0</v>
      </c>
      <c r="AA524" s="1"/>
      <c r="AB524" s="1"/>
      <c r="AC524" s="1"/>
      <c r="AD524" s="1"/>
      <c r="AI524" t="str">
        <f t="shared" si="194"/>
        <v>Paris</v>
      </c>
      <c r="AJ524" t="s">
        <v>3183</v>
      </c>
      <c r="AK524" s="150">
        <v>2</v>
      </c>
      <c r="AN524" s="91">
        <v>23</v>
      </c>
      <c r="AO524" s="93">
        <v>17</v>
      </c>
      <c r="AP524" s="93">
        <v>115</v>
      </c>
      <c r="AQ524" s="100">
        <v>56625</v>
      </c>
      <c r="AR524" s="100">
        <f t="shared" si="185"/>
        <v>23017</v>
      </c>
      <c r="AS524" t="s">
        <v>1753</v>
      </c>
      <c r="AT524" s="103">
        <f t="shared" si="186"/>
        <v>2356625</v>
      </c>
      <c r="AW524">
        <v>40.97</v>
      </c>
      <c r="AX524">
        <v>0.2</v>
      </c>
      <c r="AY524">
        <v>40.76</v>
      </c>
      <c r="BF524" s="107"/>
      <c r="BG524" s="107"/>
      <c r="BH524" s="107"/>
      <c r="BI524" s="107"/>
      <c r="BJ524" s="107"/>
      <c r="BV524" s="1">
        <v>0</v>
      </c>
    </row>
    <row r="525" spans="1:74" hidden="1" outlineLevel="1">
      <c r="A525" t="s">
        <v>596</v>
      </c>
      <c r="B525" s="9" t="s">
        <v>980</v>
      </c>
      <c r="C525" s="1">
        <f t="shared" si="187"/>
        <v>7</v>
      </c>
      <c r="D525" s="7">
        <f t="shared" si="181"/>
        <v>2</v>
      </c>
      <c r="E525" s="7">
        <f t="shared" si="182"/>
        <v>2</v>
      </c>
      <c r="F525" s="7">
        <f t="shared" si="183"/>
        <v>0</v>
      </c>
      <c r="G525" s="7">
        <f t="shared" si="193"/>
        <v>1</v>
      </c>
      <c r="H525" s="48">
        <f t="shared" si="184"/>
        <v>7</v>
      </c>
      <c r="I525" s="163">
        <f t="shared" si="188"/>
        <v>1</v>
      </c>
      <c r="J525" s="8"/>
      <c r="K525" s="2">
        <f t="shared" si="189"/>
        <v>0</v>
      </c>
      <c r="L525" s="2">
        <f t="shared" si="190"/>
        <v>0</v>
      </c>
      <c r="M525" s="2">
        <f t="shared" si="191"/>
        <v>0</v>
      </c>
      <c r="N525" s="2"/>
      <c r="O525" s="2">
        <f t="shared" si="192"/>
        <v>1</v>
      </c>
      <c r="P525" s="1"/>
      <c r="Q525" s="1">
        <v>0</v>
      </c>
      <c r="R525" s="1">
        <v>0</v>
      </c>
      <c r="S525" s="1">
        <v>7</v>
      </c>
      <c r="T525" s="1">
        <v>0</v>
      </c>
      <c r="U525" s="1"/>
      <c r="V525" s="144"/>
      <c r="W525" s="1"/>
      <c r="X525" s="1"/>
      <c r="Y525" s="1">
        <v>0</v>
      </c>
      <c r="Z525" s="1">
        <v>0</v>
      </c>
      <c r="AA525" s="1"/>
      <c r="AB525" s="1"/>
      <c r="AC525" s="1"/>
      <c r="AD525" s="1"/>
      <c r="AI525" t="str">
        <f t="shared" si="194"/>
        <v>Parkman</v>
      </c>
      <c r="AJ525" t="s">
        <v>126</v>
      </c>
      <c r="AK525" s="150">
        <v>2</v>
      </c>
      <c r="AN525" s="91">
        <v>23</v>
      </c>
      <c r="AO525" s="93">
        <v>21</v>
      </c>
      <c r="AP525" s="93">
        <v>75</v>
      </c>
      <c r="AQ525" s="100">
        <v>56765</v>
      </c>
      <c r="AR525" s="100">
        <f t="shared" si="185"/>
        <v>23021</v>
      </c>
      <c r="AS525" t="s">
        <v>1753</v>
      </c>
      <c r="AT525" s="103">
        <f t="shared" si="186"/>
        <v>2356765</v>
      </c>
      <c r="AW525">
        <v>46.24</v>
      </c>
      <c r="AX525">
        <v>0.71</v>
      </c>
      <c r="AY525">
        <v>45.52</v>
      </c>
      <c r="BF525" s="107"/>
      <c r="BG525" s="107"/>
      <c r="BH525" s="107"/>
      <c r="BI525" s="107"/>
      <c r="BJ525" s="107"/>
      <c r="BV525" s="1">
        <v>0</v>
      </c>
    </row>
    <row r="526" spans="1:74" hidden="1" outlineLevel="1">
      <c r="A526" t="s">
        <v>882</v>
      </c>
      <c r="B526" s="9" t="s">
        <v>980</v>
      </c>
      <c r="C526" s="1">
        <f t="shared" si="187"/>
        <v>8</v>
      </c>
      <c r="D526" s="7">
        <f t="shared" si="181"/>
        <v>4</v>
      </c>
      <c r="E526" s="7">
        <f t="shared" si="182"/>
        <v>4</v>
      </c>
      <c r="F526" s="7">
        <f t="shared" si="183"/>
        <v>2</v>
      </c>
      <c r="G526" s="7">
        <f t="shared" si="193"/>
        <v>1</v>
      </c>
      <c r="H526" s="48">
        <f t="shared" si="184"/>
        <v>3</v>
      </c>
      <c r="I526" s="163">
        <f t="shared" si="188"/>
        <v>0.375</v>
      </c>
      <c r="J526" s="8"/>
      <c r="K526" s="2">
        <f t="shared" si="189"/>
        <v>0</v>
      </c>
      <c r="L526" s="2">
        <f t="shared" si="190"/>
        <v>0</v>
      </c>
      <c r="M526" s="2">
        <f t="shared" si="191"/>
        <v>0.25</v>
      </c>
      <c r="N526" s="2"/>
      <c r="O526" s="2">
        <f t="shared" si="192"/>
        <v>0.75</v>
      </c>
      <c r="P526" s="1"/>
      <c r="Q526" s="1">
        <v>0</v>
      </c>
      <c r="R526" s="1">
        <v>2</v>
      </c>
      <c r="S526" s="1">
        <v>5</v>
      </c>
      <c r="T526" s="1">
        <v>1</v>
      </c>
      <c r="U526" s="1"/>
      <c r="V526" s="144"/>
      <c r="W526" s="1"/>
      <c r="X526" s="1"/>
      <c r="Y526" s="1">
        <v>0</v>
      </c>
      <c r="Z526" s="1">
        <v>0</v>
      </c>
      <c r="AA526" s="1"/>
      <c r="AB526" s="1"/>
      <c r="AC526" s="1"/>
      <c r="AD526" s="1"/>
      <c r="AI526" t="str">
        <f t="shared" si="194"/>
        <v>Parsonsfield</v>
      </c>
      <c r="AJ526" t="s">
        <v>959</v>
      </c>
      <c r="AK526" s="150">
        <v>1</v>
      </c>
      <c r="AN526" s="91">
        <v>23</v>
      </c>
      <c r="AO526" s="93">
        <v>31</v>
      </c>
      <c r="AP526" s="93">
        <v>105</v>
      </c>
      <c r="AQ526" s="100">
        <v>56870</v>
      </c>
      <c r="AR526" s="100">
        <f t="shared" si="185"/>
        <v>23031</v>
      </c>
      <c r="AS526" t="s">
        <v>1753</v>
      </c>
      <c r="AT526" s="103">
        <f t="shared" si="186"/>
        <v>2356870</v>
      </c>
      <c r="AW526">
        <v>60.02</v>
      </c>
      <c r="AX526">
        <v>1.07</v>
      </c>
      <c r="AY526">
        <v>58.96</v>
      </c>
      <c r="BF526" s="107"/>
      <c r="BG526" s="107"/>
      <c r="BH526" s="107"/>
      <c r="BI526" s="107"/>
      <c r="BJ526" s="107"/>
      <c r="BV526" s="1">
        <v>0</v>
      </c>
    </row>
    <row r="527" spans="1:74" hidden="1" outlineLevel="1">
      <c r="A527" t="s">
        <v>2095</v>
      </c>
      <c r="B527" s="9" t="s">
        <v>980</v>
      </c>
      <c r="C527" s="1">
        <f t="shared" si="187"/>
        <v>0</v>
      </c>
      <c r="D527" s="7">
        <f t="shared" si="181"/>
        <v>1</v>
      </c>
      <c r="E527" s="7">
        <f t="shared" si="182"/>
        <v>1</v>
      </c>
      <c r="F527" s="7">
        <f t="shared" si="183"/>
        <v>0</v>
      </c>
      <c r="G527" s="7">
        <f t="shared" si="193"/>
        <v>0</v>
      </c>
      <c r="H527" s="48">
        <f t="shared" si="184"/>
        <v>0</v>
      </c>
      <c r="I527" s="163" t="e">
        <f t="shared" si="188"/>
        <v>#DIV/0!</v>
      </c>
      <c r="J527" s="8"/>
      <c r="K527" s="2" t="str">
        <f t="shared" si="189"/>
        <v>-</v>
      </c>
      <c r="L527" s="2" t="str">
        <f t="shared" si="190"/>
        <v>-</v>
      </c>
      <c r="M527" s="2" t="str">
        <f t="shared" si="191"/>
        <v>-</v>
      </c>
      <c r="N527" s="2"/>
      <c r="O527" s="2" t="str">
        <f t="shared" si="192"/>
        <v>-</v>
      </c>
      <c r="P527" s="1"/>
      <c r="Q527" s="1">
        <v>0</v>
      </c>
      <c r="R527" s="1">
        <v>0</v>
      </c>
      <c r="S527" s="1">
        <v>0</v>
      </c>
      <c r="T527" s="1">
        <v>0</v>
      </c>
      <c r="U527" s="1"/>
      <c r="V527" s="144"/>
      <c r="W527" s="1"/>
      <c r="X527" s="1"/>
      <c r="Y527" s="1">
        <v>0</v>
      </c>
      <c r="Z527" s="1">
        <v>0</v>
      </c>
      <c r="AA527" s="1"/>
      <c r="AB527" s="1"/>
      <c r="AC527" s="1"/>
      <c r="AD527" s="1"/>
      <c r="AI527" t="str">
        <f t="shared" si="194"/>
        <v>Passadumkeag</v>
      </c>
      <c r="AJ527" t="s">
        <v>883</v>
      </c>
      <c r="AK527" s="150">
        <v>2</v>
      </c>
      <c r="AN527" s="91">
        <v>23</v>
      </c>
      <c r="AO527" s="93">
        <v>19</v>
      </c>
      <c r="AP527" s="93">
        <v>255</v>
      </c>
      <c r="AQ527" s="100">
        <v>57045</v>
      </c>
      <c r="AR527" s="100">
        <f t="shared" si="185"/>
        <v>23019</v>
      </c>
      <c r="AS527" t="s">
        <v>1753</v>
      </c>
      <c r="AT527" s="103">
        <f t="shared" si="186"/>
        <v>2357045</v>
      </c>
      <c r="AW527">
        <v>23.11</v>
      </c>
      <c r="AX527">
        <v>0.19</v>
      </c>
      <c r="AY527">
        <v>22.92</v>
      </c>
      <c r="BF527" s="107"/>
      <c r="BG527" s="107"/>
      <c r="BH527" s="107"/>
      <c r="BI527" s="107"/>
      <c r="BJ527" s="107"/>
      <c r="BV527" s="1">
        <v>0</v>
      </c>
    </row>
    <row r="528" spans="1:74" hidden="1" outlineLevel="1">
      <c r="A528" t="s">
        <v>1334</v>
      </c>
      <c r="B528" s="9" t="s">
        <v>980</v>
      </c>
      <c r="C528" s="1">
        <f t="shared" si="187"/>
        <v>0</v>
      </c>
      <c r="D528" s="7">
        <f t="shared" si="181"/>
        <v>1</v>
      </c>
      <c r="E528" s="7">
        <f t="shared" si="182"/>
        <v>1</v>
      </c>
      <c r="F528" s="7">
        <f t="shared" si="183"/>
        <v>0</v>
      </c>
      <c r="G528" s="7">
        <f t="shared" si="193"/>
        <v>0</v>
      </c>
      <c r="H528" s="48">
        <f t="shared" si="184"/>
        <v>0</v>
      </c>
      <c r="I528" s="163" t="e">
        <f t="shared" si="188"/>
        <v>#DIV/0!</v>
      </c>
      <c r="J528" s="8"/>
      <c r="K528" s="2" t="str">
        <f t="shared" si="189"/>
        <v>-</v>
      </c>
      <c r="L528" s="2" t="str">
        <f t="shared" si="190"/>
        <v>-</v>
      </c>
      <c r="M528" s="2" t="str">
        <f t="shared" si="191"/>
        <v>-</v>
      </c>
      <c r="N528" s="2"/>
      <c r="O528" s="2" t="str">
        <f t="shared" si="192"/>
        <v>-</v>
      </c>
      <c r="P528" s="1"/>
      <c r="Q528" s="1">
        <v>0</v>
      </c>
      <c r="R528" s="1">
        <v>0</v>
      </c>
      <c r="S528" s="1">
        <v>0</v>
      </c>
      <c r="T528" s="1">
        <v>0</v>
      </c>
      <c r="U528" s="1"/>
      <c r="V528" s="144"/>
      <c r="W528" s="1"/>
      <c r="X528" s="1"/>
      <c r="Y528" s="1">
        <v>0</v>
      </c>
      <c r="Z528" s="1">
        <v>0</v>
      </c>
      <c r="AA528" s="1"/>
      <c r="AB528" s="1"/>
      <c r="AC528" s="1"/>
      <c r="AD528" s="1"/>
      <c r="AI528" t="str">
        <f t="shared" si="194"/>
        <v>Patten</v>
      </c>
      <c r="AJ528" t="s">
        <v>883</v>
      </c>
      <c r="AK528" s="150">
        <v>2</v>
      </c>
      <c r="AN528" s="91">
        <v>23</v>
      </c>
      <c r="AO528" s="93">
        <v>19</v>
      </c>
      <c r="AP528" s="93">
        <v>260</v>
      </c>
      <c r="AQ528" s="100">
        <v>57150</v>
      </c>
      <c r="AR528" s="100">
        <f t="shared" si="185"/>
        <v>23019</v>
      </c>
      <c r="AS528" t="s">
        <v>1753</v>
      </c>
      <c r="AT528" s="103">
        <f t="shared" si="186"/>
        <v>2357150</v>
      </c>
      <c r="AW528">
        <v>38.5</v>
      </c>
      <c r="AX528">
        <v>0.06</v>
      </c>
      <c r="AY528">
        <v>38.43</v>
      </c>
      <c r="BF528" s="107"/>
      <c r="BG528" s="107"/>
      <c r="BH528" s="107"/>
      <c r="BI528" s="107"/>
      <c r="BJ528" s="107"/>
      <c r="BV528" s="1">
        <v>0</v>
      </c>
    </row>
    <row r="529" spans="1:74" hidden="1" outlineLevel="1">
      <c r="A529" t="s">
        <v>2591</v>
      </c>
      <c r="B529" s="9" t="s">
        <v>980</v>
      </c>
      <c r="C529" s="1">
        <f t="shared" si="187"/>
        <v>10</v>
      </c>
      <c r="D529" s="7">
        <f t="shared" si="181"/>
        <v>4</v>
      </c>
      <c r="E529" s="7">
        <f t="shared" si="182"/>
        <v>2</v>
      </c>
      <c r="F529" s="7">
        <f t="shared" si="183"/>
        <v>0</v>
      </c>
      <c r="G529" s="7">
        <f t="shared" si="193"/>
        <v>1</v>
      </c>
      <c r="H529" s="48">
        <f t="shared" si="184"/>
        <v>2</v>
      </c>
      <c r="I529" s="163">
        <f t="shared" si="188"/>
        <v>0.2</v>
      </c>
      <c r="J529" s="8"/>
      <c r="K529" s="2">
        <f t="shared" si="189"/>
        <v>0</v>
      </c>
      <c r="L529" s="2">
        <f t="shared" si="190"/>
        <v>0.3</v>
      </c>
      <c r="M529" s="2">
        <f t="shared" si="191"/>
        <v>0</v>
      </c>
      <c r="N529" s="2"/>
      <c r="O529" s="2">
        <f t="shared" si="192"/>
        <v>0.7</v>
      </c>
      <c r="P529" s="1"/>
      <c r="Q529" s="1">
        <v>3</v>
      </c>
      <c r="R529" s="1">
        <v>0</v>
      </c>
      <c r="S529" s="1">
        <v>5</v>
      </c>
      <c r="T529" s="1">
        <v>2</v>
      </c>
      <c r="U529" s="1"/>
      <c r="V529" s="144"/>
      <c r="W529" s="1"/>
      <c r="X529" s="1"/>
      <c r="Y529" s="1">
        <v>0</v>
      </c>
      <c r="Z529" s="1">
        <v>0</v>
      </c>
      <c r="AA529" s="1"/>
      <c r="AB529" s="1"/>
      <c r="AC529" s="1"/>
      <c r="AD529" s="1"/>
      <c r="AI529" t="str">
        <f t="shared" si="194"/>
        <v>Pembroke</v>
      </c>
      <c r="AJ529" t="s">
        <v>650</v>
      </c>
      <c r="AK529" s="150">
        <v>2</v>
      </c>
      <c r="AN529" s="91">
        <v>23</v>
      </c>
      <c r="AO529" s="93">
        <v>29</v>
      </c>
      <c r="AP529" s="93">
        <v>160</v>
      </c>
      <c r="AQ529" s="100">
        <v>57780</v>
      </c>
      <c r="AR529" s="100">
        <f t="shared" si="185"/>
        <v>23029</v>
      </c>
      <c r="AS529" t="s">
        <v>1753</v>
      </c>
      <c r="AT529" s="103">
        <f t="shared" si="186"/>
        <v>2357780</v>
      </c>
      <c r="AW529">
        <v>35.229999999999997</v>
      </c>
      <c r="AX529">
        <v>7.81</v>
      </c>
      <c r="AY529">
        <v>27.42</v>
      </c>
      <c r="BF529" s="107"/>
      <c r="BG529" s="107"/>
      <c r="BH529" s="107"/>
      <c r="BI529" s="107"/>
      <c r="BJ529" s="107"/>
      <c r="BV529" s="1">
        <v>0</v>
      </c>
    </row>
    <row r="530" spans="1:74" hidden="1" outlineLevel="1">
      <c r="A530" t="s">
        <v>883</v>
      </c>
      <c r="B530" s="9" t="s">
        <v>980</v>
      </c>
      <c r="C530" s="1">
        <f t="shared" si="187"/>
        <v>11</v>
      </c>
      <c r="D530" s="7">
        <f t="shared" si="181"/>
        <v>5</v>
      </c>
      <c r="E530" s="7">
        <f t="shared" si="182"/>
        <v>2</v>
      </c>
      <c r="F530" s="7">
        <f t="shared" si="183"/>
        <v>3</v>
      </c>
      <c r="G530" s="7">
        <f t="shared" si="193"/>
        <v>1</v>
      </c>
      <c r="H530" s="48">
        <f t="shared" si="184"/>
        <v>5</v>
      </c>
      <c r="I530" s="163">
        <f t="shared" si="188"/>
        <v>0.45454545454545453</v>
      </c>
      <c r="J530" s="8"/>
      <c r="K530" s="2">
        <f t="shared" si="189"/>
        <v>0</v>
      </c>
      <c r="L530" s="2">
        <f t="shared" si="190"/>
        <v>0.18181818181818182</v>
      </c>
      <c r="M530" s="2">
        <f t="shared" si="191"/>
        <v>9.0909090909090912E-2</v>
      </c>
      <c r="N530" s="2"/>
      <c r="O530" s="2">
        <f t="shared" si="192"/>
        <v>0.72727272727272718</v>
      </c>
      <c r="P530" s="1"/>
      <c r="Q530" s="1">
        <v>2</v>
      </c>
      <c r="R530" s="1">
        <v>1</v>
      </c>
      <c r="S530" s="1">
        <v>7</v>
      </c>
      <c r="T530" s="1">
        <v>1</v>
      </c>
      <c r="U530" s="1"/>
      <c r="V530" s="144"/>
      <c r="W530" s="1"/>
      <c r="X530" s="1"/>
      <c r="Y530" s="1">
        <v>0</v>
      </c>
      <c r="Z530" s="1">
        <v>0</v>
      </c>
      <c r="AA530" s="1"/>
      <c r="AB530" s="1"/>
      <c r="AC530" s="1"/>
      <c r="AD530" s="1"/>
      <c r="AI530" t="str">
        <f t="shared" si="194"/>
        <v>Penobscot</v>
      </c>
      <c r="AJ530" t="s">
        <v>703</v>
      </c>
      <c r="AK530" s="150">
        <v>2</v>
      </c>
      <c r="AN530" s="91">
        <v>23</v>
      </c>
      <c r="AO530" s="93">
        <v>9</v>
      </c>
      <c r="AP530" s="93">
        <v>120</v>
      </c>
      <c r="AQ530" s="100">
        <v>57920</v>
      </c>
      <c r="AR530" s="100">
        <f t="shared" si="185"/>
        <v>23009</v>
      </c>
      <c r="AS530" t="s">
        <v>1753</v>
      </c>
      <c r="AT530" s="103">
        <f t="shared" si="186"/>
        <v>2357920</v>
      </c>
      <c r="AW530">
        <v>46.74</v>
      </c>
      <c r="AX530">
        <v>6.89</v>
      </c>
      <c r="AY530">
        <v>39.840000000000003</v>
      </c>
      <c r="BF530" s="107"/>
      <c r="BG530" s="107"/>
      <c r="BH530" s="107"/>
      <c r="BI530" s="107"/>
      <c r="BJ530" s="107"/>
      <c r="BV530" s="1">
        <v>0</v>
      </c>
    </row>
    <row r="531" spans="1:74" hidden="1" outlineLevel="1">
      <c r="A531" s="34" t="s">
        <v>323</v>
      </c>
      <c r="B531" s="9" t="s">
        <v>980</v>
      </c>
      <c r="C531" s="1">
        <f t="shared" si="187"/>
        <v>0</v>
      </c>
      <c r="D531" s="7">
        <f t="shared" si="181"/>
        <v>1</v>
      </c>
      <c r="E531" s="7">
        <f t="shared" si="182"/>
        <v>1</v>
      </c>
      <c r="F531" s="7">
        <f t="shared" si="183"/>
        <v>0</v>
      </c>
      <c r="G531" s="7">
        <f t="shared" si="193"/>
        <v>0</v>
      </c>
      <c r="H531" s="48">
        <f t="shared" si="184"/>
        <v>0</v>
      </c>
      <c r="I531" s="163" t="e">
        <f t="shared" si="188"/>
        <v>#DIV/0!</v>
      </c>
      <c r="J531" s="8"/>
      <c r="K531" s="2" t="str">
        <f t="shared" si="189"/>
        <v>-</v>
      </c>
      <c r="L531" s="2" t="str">
        <f t="shared" si="190"/>
        <v>-</v>
      </c>
      <c r="M531" s="2" t="str">
        <f t="shared" si="191"/>
        <v>-</v>
      </c>
      <c r="N531" s="2"/>
      <c r="O531" s="2" t="str">
        <f t="shared" si="192"/>
        <v>-</v>
      </c>
      <c r="P531" s="1"/>
      <c r="Q531" s="1">
        <v>0</v>
      </c>
      <c r="R531" s="1">
        <v>0</v>
      </c>
      <c r="S531" s="1">
        <v>0</v>
      </c>
      <c r="T531" s="1">
        <v>0</v>
      </c>
      <c r="U531" s="1"/>
      <c r="V531" s="144"/>
      <c r="W531" s="1"/>
      <c r="X531" s="1"/>
      <c r="Y531" s="1">
        <v>0</v>
      </c>
      <c r="Z531" s="1">
        <v>0</v>
      </c>
      <c r="AA531" s="1"/>
      <c r="AB531" s="1"/>
      <c r="AC531" s="1"/>
      <c r="AD531" s="1"/>
      <c r="AI531" t="str">
        <f t="shared" si="194"/>
        <v>Penobscot Nation</v>
      </c>
      <c r="AJ531" t="s">
        <v>883</v>
      </c>
      <c r="AK531" s="150">
        <v>2</v>
      </c>
      <c r="AN531" s="91">
        <v>23</v>
      </c>
      <c r="AO531" s="93">
        <v>19</v>
      </c>
      <c r="AQ531" s="100">
        <v>34400</v>
      </c>
      <c r="AR531" s="100">
        <f t="shared" si="185"/>
        <v>23019</v>
      </c>
      <c r="AS531" t="s">
        <v>2623</v>
      </c>
      <c r="AT531" s="103">
        <f t="shared" si="186"/>
        <v>2334400</v>
      </c>
      <c r="BF531" s="107"/>
      <c r="BG531" s="107"/>
      <c r="BH531" s="107"/>
      <c r="BI531" s="107"/>
      <c r="BJ531" s="107"/>
      <c r="BV531" s="1">
        <v>0</v>
      </c>
    </row>
    <row r="532" spans="1:74" hidden="1" outlineLevel="1">
      <c r="A532" t="s">
        <v>1097</v>
      </c>
      <c r="B532" s="9" t="s">
        <v>980</v>
      </c>
      <c r="C532" s="1">
        <f t="shared" si="187"/>
        <v>0</v>
      </c>
      <c r="D532" s="7" t="e">
        <f t="shared" si="181"/>
        <v>#N/A</v>
      </c>
      <c r="E532" s="7" t="e">
        <f t="shared" si="182"/>
        <v>#N/A</v>
      </c>
      <c r="F532" s="7">
        <f t="shared" si="183"/>
        <v>0</v>
      </c>
      <c r="G532" s="7">
        <f t="shared" si="193"/>
        <v>0</v>
      </c>
      <c r="H532" s="48" t="e">
        <f t="shared" si="184"/>
        <v>#NUM!</v>
      </c>
      <c r="I532" s="163" t="e">
        <f t="shared" si="188"/>
        <v>#NUM!</v>
      </c>
      <c r="J532" s="8"/>
      <c r="K532" s="2" t="str">
        <f t="shared" si="189"/>
        <v>-</v>
      </c>
      <c r="L532" s="2" t="str">
        <f t="shared" si="190"/>
        <v>-</v>
      </c>
      <c r="M532" s="2" t="str">
        <f t="shared" si="191"/>
        <v>-</v>
      </c>
      <c r="N532" s="2"/>
      <c r="O532" s="2" t="str">
        <f t="shared" si="192"/>
        <v>-</v>
      </c>
      <c r="P532" s="1"/>
      <c r="Q532" s="1"/>
      <c r="R532" s="1"/>
      <c r="S532" s="1"/>
      <c r="T532" s="1"/>
      <c r="U532" s="1"/>
      <c r="V532" s="144"/>
      <c r="W532" s="1"/>
      <c r="X532" s="1"/>
      <c r="Y532" s="1"/>
      <c r="Z532" s="1"/>
      <c r="AA532" s="1"/>
      <c r="AB532" s="1"/>
      <c r="AC532" s="1"/>
      <c r="AD532" s="1"/>
      <c r="AI532" t="str">
        <f t="shared" si="194"/>
        <v>Perham</v>
      </c>
      <c r="AJ532" t="s">
        <v>2958</v>
      </c>
      <c r="AK532" s="150">
        <v>2</v>
      </c>
      <c r="AN532" s="91">
        <v>23</v>
      </c>
      <c r="AO532" s="93">
        <v>3</v>
      </c>
      <c r="AP532" s="93">
        <v>255</v>
      </c>
      <c r="AQ532" s="100">
        <v>58060</v>
      </c>
      <c r="AR532" s="100">
        <f t="shared" si="185"/>
        <v>23003</v>
      </c>
      <c r="AS532" t="s">
        <v>1753</v>
      </c>
      <c r="AT532" s="103">
        <f t="shared" si="186"/>
        <v>2358060</v>
      </c>
      <c r="AW532">
        <v>36.65</v>
      </c>
      <c r="AX532">
        <v>0.11</v>
      </c>
      <c r="AY532">
        <v>36.54</v>
      </c>
      <c r="BF532" s="107"/>
      <c r="BG532" s="107"/>
      <c r="BH532" s="107"/>
      <c r="BI532" s="107"/>
      <c r="BJ532" s="107"/>
      <c r="BV532" s="1"/>
    </row>
    <row r="533" spans="1:74" hidden="1" outlineLevel="1">
      <c r="A533" t="s">
        <v>1044</v>
      </c>
      <c r="B533" s="9" t="s">
        <v>980</v>
      </c>
      <c r="C533" s="1">
        <f t="shared" si="187"/>
        <v>0</v>
      </c>
      <c r="D533" s="7" t="e">
        <f t="shared" si="181"/>
        <v>#N/A</v>
      </c>
      <c r="E533" s="7" t="e">
        <f t="shared" si="182"/>
        <v>#N/A</v>
      </c>
      <c r="F533" s="7">
        <f t="shared" si="183"/>
        <v>0</v>
      </c>
      <c r="G533" s="7">
        <f t="shared" si="193"/>
        <v>0</v>
      </c>
      <c r="H533" s="48" t="e">
        <f t="shared" si="184"/>
        <v>#NUM!</v>
      </c>
      <c r="I533" s="163" t="e">
        <f t="shared" si="188"/>
        <v>#NUM!</v>
      </c>
      <c r="J533" s="8"/>
      <c r="K533" s="2" t="str">
        <f t="shared" si="189"/>
        <v>-</v>
      </c>
      <c r="L533" s="2" t="str">
        <f t="shared" si="190"/>
        <v>-</v>
      </c>
      <c r="M533" s="2" t="str">
        <f t="shared" si="191"/>
        <v>-</v>
      </c>
      <c r="N533" s="2"/>
      <c r="O533" s="2" t="str">
        <f t="shared" si="192"/>
        <v>-</v>
      </c>
      <c r="P533" s="1"/>
      <c r="Q533" s="1"/>
      <c r="R533" s="1"/>
      <c r="S533" s="1"/>
      <c r="T533" s="1"/>
      <c r="U533" s="1"/>
      <c r="V533" s="144"/>
      <c r="W533" s="1"/>
      <c r="X533" s="1"/>
      <c r="Y533" s="1"/>
      <c r="Z533" s="1"/>
      <c r="AA533" s="1"/>
      <c r="AB533" s="1"/>
      <c r="AC533" s="1"/>
      <c r="AD533" s="1"/>
      <c r="AI533" t="str">
        <f>A533</f>
        <v>Perkins</v>
      </c>
      <c r="AJ533" t="s">
        <v>2477</v>
      </c>
      <c r="AK533" s="150">
        <v>2</v>
      </c>
      <c r="AN533" s="91">
        <v>23</v>
      </c>
      <c r="AO533" s="93">
        <v>7</v>
      </c>
      <c r="AQ533" s="100">
        <v>58100</v>
      </c>
      <c r="AR533" s="100">
        <f t="shared" si="185"/>
        <v>23007</v>
      </c>
      <c r="AS533" t="s">
        <v>1940</v>
      </c>
      <c r="AT533" s="103">
        <f t="shared" si="186"/>
        <v>2358100</v>
      </c>
      <c r="AW533">
        <v>3.74</v>
      </c>
      <c r="AX533">
        <v>1.51</v>
      </c>
      <c r="AY533">
        <v>2.23</v>
      </c>
      <c r="BF533" s="107"/>
      <c r="BG533" s="107"/>
      <c r="BH533" s="107"/>
      <c r="BI533" s="107"/>
      <c r="BJ533" s="107"/>
      <c r="BV533" s="1"/>
    </row>
    <row r="534" spans="1:74" hidden="1" outlineLevel="1">
      <c r="A534" t="s">
        <v>155</v>
      </c>
      <c r="B534" s="9" t="s">
        <v>980</v>
      </c>
      <c r="C534" s="1">
        <f t="shared" si="187"/>
        <v>12</v>
      </c>
      <c r="D534" s="7">
        <f t="shared" si="181"/>
        <v>4</v>
      </c>
      <c r="E534" s="7">
        <f t="shared" si="182"/>
        <v>4</v>
      </c>
      <c r="F534" s="7">
        <f t="shared" si="183"/>
        <v>1</v>
      </c>
      <c r="G534" s="7">
        <f t="shared" si="193"/>
        <v>1</v>
      </c>
      <c r="H534" s="48">
        <f t="shared" si="184"/>
        <v>0</v>
      </c>
      <c r="I534" s="163">
        <f t="shared" si="188"/>
        <v>0</v>
      </c>
      <c r="J534" s="8"/>
      <c r="K534" s="2">
        <f t="shared" si="189"/>
        <v>0</v>
      </c>
      <c r="L534" s="2">
        <f t="shared" si="190"/>
        <v>0</v>
      </c>
      <c r="M534" s="2">
        <f t="shared" si="191"/>
        <v>0.41666666666666669</v>
      </c>
      <c r="N534" s="2"/>
      <c r="O534" s="2">
        <f t="shared" si="192"/>
        <v>0.58333333333333326</v>
      </c>
      <c r="P534" s="1"/>
      <c r="Q534" s="1">
        <v>0</v>
      </c>
      <c r="R534" s="1">
        <v>5</v>
      </c>
      <c r="S534" s="1">
        <v>5</v>
      </c>
      <c r="T534" s="1">
        <v>2</v>
      </c>
      <c r="U534" s="1"/>
      <c r="V534" s="144"/>
      <c r="W534" s="1"/>
      <c r="X534" s="1"/>
      <c r="Y534" s="1">
        <v>0</v>
      </c>
      <c r="Z534" s="1">
        <v>0</v>
      </c>
      <c r="AA534" s="1"/>
      <c r="AB534" s="1"/>
      <c r="AC534" s="1"/>
      <c r="AD534" s="1"/>
      <c r="AI534" t="str">
        <f t="shared" si="194"/>
        <v>Perry</v>
      </c>
      <c r="AJ534" t="s">
        <v>650</v>
      </c>
      <c r="AK534" s="150">
        <v>2</v>
      </c>
      <c r="AN534" s="91">
        <v>23</v>
      </c>
      <c r="AO534" s="93">
        <v>29</v>
      </c>
      <c r="AP534" s="93">
        <v>165</v>
      </c>
      <c r="AQ534" s="100">
        <v>58165</v>
      </c>
      <c r="AR534" s="100">
        <f t="shared" si="185"/>
        <v>23029</v>
      </c>
      <c r="AS534" t="s">
        <v>1753</v>
      </c>
      <c r="AT534" s="103">
        <f t="shared" si="186"/>
        <v>2358165</v>
      </c>
      <c r="AW534">
        <v>42.6</v>
      </c>
      <c r="AX534">
        <v>13.14</v>
      </c>
      <c r="AY534">
        <v>29.46</v>
      </c>
      <c r="BF534" s="107"/>
      <c r="BG534" s="107"/>
      <c r="BH534" s="107"/>
      <c r="BI534" s="107"/>
      <c r="BJ534" s="107"/>
      <c r="BV534" s="1">
        <v>0</v>
      </c>
    </row>
    <row r="535" spans="1:74" hidden="1" outlineLevel="1">
      <c r="A535" t="s">
        <v>3054</v>
      </c>
      <c r="B535" s="9" t="s">
        <v>980</v>
      </c>
      <c r="C535" s="1">
        <f t="shared" si="187"/>
        <v>3</v>
      </c>
      <c r="D535" s="7">
        <f t="shared" si="181"/>
        <v>3</v>
      </c>
      <c r="E535" s="7">
        <f t="shared" si="182"/>
        <v>3</v>
      </c>
      <c r="F535" s="7">
        <f t="shared" si="183"/>
        <v>1</v>
      </c>
      <c r="G535" s="7">
        <f t="shared" si="193"/>
        <v>2</v>
      </c>
      <c r="H535" s="48">
        <f t="shared" si="184"/>
        <v>1</v>
      </c>
      <c r="I535" s="163">
        <f t="shared" si="188"/>
        <v>0.33333333333333331</v>
      </c>
      <c r="J535" s="8"/>
      <c r="K535" s="2">
        <f t="shared" si="189"/>
        <v>0</v>
      </c>
      <c r="L535" s="2">
        <f t="shared" si="190"/>
        <v>0</v>
      </c>
      <c r="M535" s="2">
        <f t="shared" si="191"/>
        <v>0.66666666666666663</v>
      </c>
      <c r="N535" s="2"/>
      <c r="O535" s="2">
        <f t="shared" si="192"/>
        <v>0.33333333333333337</v>
      </c>
      <c r="P535" s="1"/>
      <c r="Q535" s="1">
        <v>0</v>
      </c>
      <c r="R535" s="1">
        <v>2</v>
      </c>
      <c r="S535" s="1">
        <v>1</v>
      </c>
      <c r="T535" s="1">
        <v>0</v>
      </c>
      <c r="U535" s="1"/>
      <c r="V535" s="144"/>
      <c r="W535" s="1"/>
      <c r="X535" s="1"/>
      <c r="Y535" s="1">
        <v>0</v>
      </c>
      <c r="Z535" s="1">
        <v>0</v>
      </c>
      <c r="AA535" s="1"/>
      <c r="AB535" s="1"/>
      <c r="AC535" s="1"/>
      <c r="AD535" s="1"/>
      <c r="AI535" t="str">
        <f t="shared" si="194"/>
        <v>Peru</v>
      </c>
      <c r="AJ535" t="s">
        <v>3183</v>
      </c>
      <c r="AK535" s="150">
        <v>2</v>
      </c>
      <c r="AN535" s="91">
        <v>23</v>
      </c>
      <c r="AO535" s="93">
        <v>17</v>
      </c>
      <c r="AP535" s="93">
        <v>120</v>
      </c>
      <c r="AQ535" s="100">
        <v>58270</v>
      </c>
      <c r="AR535" s="100">
        <f t="shared" si="185"/>
        <v>23017</v>
      </c>
      <c r="AS535" t="s">
        <v>1753</v>
      </c>
      <c r="AT535" s="103">
        <f t="shared" si="186"/>
        <v>2358270</v>
      </c>
      <c r="AW535">
        <v>47.81</v>
      </c>
      <c r="AX535">
        <v>0.9</v>
      </c>
      <c r="AY535">
        <v>46.91</v>
      </c>
      <c r="BF535" s="107"/>
      <c r="BG535" s="107"/>
      <c r="BH535" s="107"/>
      <c r="BI535" s="107"/>
      <c r="BJ535" s="107"/>
      <c r="BV535" s="1">
        <v>0</v>
      </c>
    </row>
    <row r="536" spans="1:74" hidden="1" outlineLevel="1">
      <c r="A536" t="s">
        <v>2948</v>
      </c>
      <c r="B536" s="9" t="s">
        <v>980</v>
      </c>
      <c r="C536" s="1">
        <f t="shared" si="187"/>
        <v>0</v>
      </c>
      <c r="D536" s="7">
        <f t="shared" si="181"/>
        <v>1</v>
      </c>
      <c r="E536" s="7">
        <f t="shared" si="182"/>
        <v>1</v>
      </c>
      <c r="F536" s="7">
        <f t="shared" si="183"/>
        <v>0</v>
      </c>
      <c r="G536" s="7">
        <f t="shared" si="193"/>
        <v>0</v>
      </c>
      <c r="H536" s="48">
        <f t="shared" si="184"/>
        <v>0</v>
      </c>
      <c r="I536" s="163" t="e">
        <f t="shared" si="188"/>
        <v>#DIV/0!</v>
      </c>
      <c r="J536" s="8"/>
      <c r="K536" s="2" t="str">
        <f t="shared" si="189"/>
        <v>-</v>
      </c>
      <c r="L536" s="2" t="str">
        <f t="shared" si="190"/>
        <v>-</v>
      </c>
      <c r="M536" s="2" t="str">
        <f t="shared" si="191"/>
        <v>-</v>
      </c>
      <c r="N536" s="2"/>
      <c r="O536" s="2" t="str">
        <f t="shared" si="192"/>
        <v>-</v>
      </c>
      <c r="P536" s="1"/>
      <c r="Q536" s="1">
        <v>0</v>
      </c>
      <c r="R536" s="1">
        <v>0</v>
      </c>
      <c r="S536" s="1">
        <v>0</v>
      </c>
      <c r="T536" s="1">
        <v>0</v>
      </c>
      <c r="U536" s="1"/>
      <c r="V536" s="144"/>
      <c r="W536" s="1"/>
      <c r="X536" s="1"/>
      <c r="Y536" s="1">
        <v>0</v>
      </c>
      <c r="Z536" s="1">
        <v>0</v>
      </c>
      <c r="AA536" s="1"/>
      <c r="AB536" s="1"/>
      <c r="AC536" s="1"/>
      <c r="AD536" s="1"/>
      <c r="AI536" t="str">
        <f t="shared" si="194"/>
        <v>Phillips</v>
      </c>
      <c r="AJ536" t="s">
        <v>2477</v>
      </c>
      <c r="AK536" s="150">
        <v>2</v>
      </c>
      <c r="AN536" s="91">
        <v>23</v>
      </c>
      <c r="AO536" s="93">
        <v>7</v>
      </c>
      <c r="AP536" s="93">
        <v>70</v>
      </c>
      <c r="AQ536" s="100">
        <v>58445</v>
      </c>
      <c r="AR536" s="100">
        <f t="shared" si="185"/>
        <v>23007</v>
      </c>
      <c r="AS536" t="s">
        <v>1753</v>
      </c>
      <c r="AT536" s="103">
        <f t="shared" si="186"/>
        <v>2358445</v>
      </c>
      <c r="AW536">
        <v>51.1</v>
      </c>
      <c r="AX536">
        <v>0.18</v>
      </c>
      <c r="AY536">
        <v>50.93</v>
      </c>
      <c r="BF536" s="107"/>
      <c r="BG536" s="107"/>
      <c r="BH536" s="107"/>
      <c r="BI536" s="107"/>
      <c r="BJ536" s="107"/>
      <c r="BV536" s="1">
        <v>0</v>
      </c>
    </row>
    <row r="537" spans="1:74" hidden="1" outlineLevel="1">
      <c r="A537" t="s">
        <v>170</v>
      </c>
      <c r="B537" s="9" t="s">
        <v>980</v>
      </c>
      <c r="C537" s="1">
        <f t="shared" si="187"/>
        <v>13</v>
      </c>
      <c r="D537" s="7">
        <f t="shared" si="181"/>
        <v>4</v>
      </c>
      <c r="E537" s="7">
        <f t="shared" si="182"/>
        <v>4</v>
      </c>
      <c r="F537" s="7">
        <f t="shared" si="183"/>
        <v>1</v>
      </c>
      <c r="G537" s="7">
        <f t="shared" si="193"/>
        <v>2</v>
      </c>
      <c r="H537" s="48">
        <f t="shared" si="184"/>
        <v>4</v>
      </c>
      <c r="I537" s="163">
        <f t="shared" si="188"/>
        <v>0.30769230769230771</v>
      </c>
      <c r="J537" s="8"/>
      <c r="K537" s="2">
        <f t="shared" si="189"/>
        <v>0</v>
      </c>
      <c r="L537" s="2">
        <f t="shared" si="190"/>
        <v>0</v>
      </c>
      <c r="M537" s="2">
        <f t="shared" si="191"/>
        <v>0.61538461538461542</v>
      </c>
      <c r="N537" s="2"/>
      <c r="O537" s="2">
        <f t="shared" si="192"/>
        <v>0.38461538461538458</v>
      </c>
      <c r="P537" s="1"/>
      <c r="Q537" s="1">
        <v>0</v>
      </c>
      <c r="R537" s="1">
        <v>8</v>
      </c>
      <c r="S537" s="1">
        <v>4</v>
      </c>
      <c r="T537" s="1">
        <v>1</v>
      </c>
      <c r="U537" s="1"/>
      <c r="V537" s="144"/>
      <c r="W537" s="1"/>
      <c r="X537" s="1"/>
      <c r="Y537" s="1">
        <v>0</v>
      </c>
      <c r="Z537" s="1">
        <v>0</v>
      </c>
      <c r="AA537" s="1"/>
      <c r="AB537" s="1"/>
      <c r="AC537" s="1"/>
      <c r="AD537" s="1"/>
      <c r="AI537" t="str">
        <f t="shared" si="194"/>
        <v>Phippsburg</v>
      </c>
      <c r="AJ537" t="s">
        <v>1370</v>
      </c>
      <c r="AK537" s="150">
        <v>1</v>
      </c>
      <c r="AN537" s="91">
        <v>23</v>
      </c>
      <c r="AO537" s="93">
        <v>23</v>
      </c>
      <c r="AP537" s="93">
        <v>30</v>
      </c>
      <c r="AQ537" s="100">
        <v>58515</v>
      </c>
      <c r="AR537" s="100">
        <f t="shared" si="185"/>
        <v>23023</v>
      </c>
      <c r="AS537" t="s">
        <v>1753</v>
      </c>
      <c r="AT537" s="103">
        <f t="shared" si="186"/>
        <v>2358515</v>
      </c>
      <c r="AW537">
        <v>43.92</v>
      </c>
      <c r="AX537">
        <v>15.06</v>
      </c>
      <c r="AY537">
        <v>28.86</v>
      </c>
      <c r="BF537" s="107"/>
      <c r="BG537" s="107"/>
      <c r="BH537" s="107"/>
      <c r="BI537" s="107"/>
      <c r="BJ537" s="107"/>
      <c r="BV537" s="1">
        <v>0</v>
      </c>
    </row>
    <row r="538" spans="1:74" hidden="1" outlineLevel="1">
      <c r="A538" t="s">
        <v>2496</v>
      </c>
      <c r="B538" s="9" t="s">
        <v>980</v>
      </c>
      <c r="C538" s="1">
        <f t="shared" si="187"/>
        <v>12</v>
      </c>
      <c r="D538" s="7">
        <f t="shared" si="181"/>
        <v>4</v>
      </c>
      <c r="E538" s="7">
        <f t="shared" si="182"/>
        <v>3</v>
      </c>
      <c r="F538" s="7">
        <f t="shared" si="183"/>
        <v>1</v>
      </c>
      <c r="G538" s="7">
        <f t="shared" si="193"/>
        <v>0</v>
      </c>
      <c r="H538" s="48">
        <f t="shared" si="184"/>
        <v>2</v>
      </c>
      <c r="I538" s="163">
        <f t="shared" si="188"/>
        <v>0.16666666666666666</v>
      </c>
      <c r="J538" s="8"/>
      <c r="K538" s="2">
        <f t="shared" si="189"/>
        <v>0</v>
      </c>
      <c r="L538" s="2">
        <f t="shared" si="190"/>
        <v>0.16666666666666666</v>
      </c>
      <c r="M538" s="2">
        <f t="shared" si="191"/>
        <v>0.5</v>
      </c>
      <c r="N538" s="2"/>
      <c r="O538" s="2">
        <f t="shared" si="192"/>
        <v>0.33333333333333337</v>
      </c>
      <c r="P538" s="1"/>
      <c r="Q538" s="1">
        <v>2</v>
      </c>
      <c r="R538" s="1">
        <v>6</v>
      </c>
      <c r="S538" s="1">
        <v>0</v>
      </c>
      <c r="T538" s="1">
        <v>4</v>
      </c>
      <c r="U538" s="1"/>
      <c r="V538" s="144"/>
      <c r="W538" s="1"/>
      <c r="X538" s="1"/>
      <c r="Y538" s="1">
        <v>0</v>
      </c>
      <c r="Z538" s="1">
        <v>0</v>
      </c>
      <c r="AA538" s="1"/>
      <c r="AB538" s="1"/>
      <c r="AC538" s="1"/>
      <c r="AD538" s="1"/>
      <c r="AI538" t="str">
        <f t="shared" si="194"/>
        <v>Pittsfield</v>
      </c>
      <c r="AJ538" t="s">
        <v>419</v>
      </c>
      <c r="AK538" s="150">
        <v>2</v>
      </c>
      <c r="AN538" s="91">
        <v>23</v>
      </c>
      <c r="AO538" s="93">
        <v>25</v>
      </c>
      <c r="AP538" s="93">
        <v>120</v>
      </c>
      <c r="AQ538" s="100">
        <v>59005</v>
      </c>
      <c r="AR538" s="100">
        <f t="shared" si="185"/>
        <v>23025</v>
      </c>
      <c r="AS538" t="s">
        <v>1753</v>
      </c>
      <c r="AT538" s="103">
        <f t="shared" si="186"/>
        <v>2359005</v>
      </c>
      <c r="AW538">
        <v>48.71</v>
      </c>
      <c r="AX538">
        <v>0.55000000000000004</v>
      </c>
      <c r="AY538">
        <v>48.16</v>
      </c>
      <c r="BF538" s="107"/>
      <c r="BG538" s="107"/>
      <c r="BH538" s="107"/>
      <c r="BI538" s="107"/>
      <c r="BJ538" s="107"/>
      <c r="BV538" s="1">
        <v>0</v>
      </c>
    </row>
    <row r="539" spans="1:74" hidden="1" outlineLevel="1">
      <c r="A539" t="s">
        <v>524</v>
      </c>
      <c r="B539" s="9" t="s">
        <v>980</v>
      </c>
      <c r="C539" s="1">
        <f t="shared" si="187"/>
        <v>11</v>
      </c>
      <c r="D539" s="7">
        <f t="shared" si="181"/>
        <v>5</v>
      </c>
      <c r="E539" s="7">
        <f t="shared" si="182"/>
        <v>4</v>
      </c>
      <c r="F539" s="7">
        <f t="shared" si="183"/>
        <v>2</v>
      </c>
      <c r="G539" s="7">
        <f t="shared" si="193"/>
        <v>1</v>
      </c>
      <c r="H539" s="48">
        <f t="shared" si="184"/>
        <v>1</v>
      </c>
      <c r="I539" s="163">
        <f t="shared" si="188"/>
        <v>9.0909090909090912E-2</v>
      </c>
      <c r="J539" s="8"/>
      <c r="K539" s="2">
        <f t="shared" si="189"/>
        <v>0</v>
      </c>
      <c r="L539" s="2">
        <f t="shared" si="190"/>
        <v>9.0909090909090912E-2</v>
      </c>
      <c r="M539" s="2">
        <f t="shared" si="191"/>
        <v>0.27272727272727271</v>
      </c>
      <c r="N539" s="2"/>
      <c r="O539" s="2">
        <f t="shared" si="192"/>
        <v>0.63636363636363635</v>
      </c>
      <c r="P539" s="1"/>
      <c r="Q539" s="1">
        <v>1</v>
      </c>
      <c r="R539" s="1">
        <v>3</v>
      </c>
      <c r="S539" s="1">
        <v>4</v>
      </c>
      <c r="T539" s="1">
        <v>3</v>
      </c>
      <c r="U539" s="1"/>
      <c r="V539" s="144"/>
      <c r="W539" s="1"/>
      <c r="X539" s="1"/>
      <c r="Y539" s="1">
        <v>0</v>
      </c>
      <c r="Z539" s="1">
        <v>0</v>
      </c>
      <c r="AA539" s="1"/>
      <c r="AB539" s="1"/>
      <c r="AC539" s="1"/>
      <c r="AD539" s="1"/>
      <c r="AI539" t="str">
        <f t="shared" si="194"/>
        <v>Pittston</v>
      </c>
      <c r="AJ539" t="s">
        <v>2658</v>
      </c>
      <c r="AK539" s="150">
        <v>1</v>
      </c>
      <c r="AN539" s="91">
        <v>23</v>
      </c>
      <c r="AO539" s="93">
        <v>11</v>
      </c>
      <c r="AP539" s="93">
        <v>85</v>
      </c>
      <c r="AQ539" s="100">
        <v>59110</v>
      </c>
      <c r="AR539" s="100">
        <f t="shared" si="185"/>
        <v>23011</v>
      </c>
      <c r="AS539" t="s">
        <v>1753</v>
      </c>
      <c r="AT539" s="103">
        <f t="shared" si="186"/>
        <v>2359110</v>
      </c>
      <c r="AW539">
        <v>33.409999999999997</v>
      </c>
      <c r="AX539">
        <v>1.25</v>
      </c>
      <c r="AY539">
        <v>32.159999999999997</v>
      </c>
      <c r="BF539" s="107"/>
      <c r="BG539" s="107"/>
      <c r="BH539" s="107"/>
      <c r="BI539" s="107"/>
      <c r="BJ539" s="107"/>
      <c r="BV539" s="1">
        <v>0</v>
      </c>
    </row>
    <row r="540" spans="1:74" hidden="1" outlineLevel="1">
      <c r="A540" t="s">
        <v>2089</v>
      </c>
      <c r="B540" s="9" t="s">
        <v>980</v>
      </c>
      <c r="C540" s="1">
        <f t="shared" si="187"/>
        <v>6</v>
      </c>
      <c r="D540" s="7">
        <f t="shared" si="181"/>
        <v>2</v>
      </c>
      <c r="E540" s="7">
        <f t="shared" si="182"/>
        <v>2</v>
      </c>
      <c r="F540" s="7">
        <f t="shared" si="183"/>
        <v>0</v>
      </c>
      <c r="G540" s="7">
        <f t="shared" si="193"/>
        <v>1</v>
      </c>
      <c r="H540" s="48">
        <f t="shared" si="184"/>
        <v>6</v>
      </c>
      <c r="I540" s="163">
        <f t="shared" si="188"/>
        <v>1</v>
      </c>
      <c r="J540" s="8"/>
      <c r="K540" s="2">
        <f t="shared" si="189"/>
        <v>0</v>
      </c>
      <c r="L540" s="2">
        <f t="shared" si="190"/>
        <v>0</v>
      </c>
      <c r="M540" s="2">
        <f t="shared" si="191"/>
        <v>0</v>
      </c>
      <c r="N540" s="2"/>
      <c r="O540" s="2">
        <f t="shared" si="192"/>
        <v>1</v>
      </c>
      <c r="P540" s="1"/>
      <c r="Q540" s="1">
        <v>0</v>
      </c>
      <c r="R540" s="1">
        <v>0</v>
      </c>
      <c r="S540" s="1">
        <v>6</v>
      </c>
      <c r="T540" s="1">
        <v>0</v>
      </c>
      <c r="U540" s="1"/>
      <c r="V540" s="144"/>
      <c r="W540" s="1"/>
      <c r="X540" s="1"/>
      <c r="Y540" s="1">
        <v>0</v>
      </c>
      <c r="Z540" s="1">
        <v>0</v>
      </c>
      <c r="AA540" s="1"/>
      <c r="AB540" s="1"/>
      <c r="AC540" s="1"/>
      <c r="AD540" s="1"/>
      <c r="AI540" t="str">
        <f t="shared" si="194"/>
        <v>Pleasant Point</v>
      </c>
      <c r="AJ540" t="s">
        <v>650</v>
      </c>
      <c r="AK540" s="150">
        <v>2</v>
      </c>
      <c r="AN540" s="91">
        <v>23</v>
      </c>
      <c r="AO540" s="93">
        <v>29</v>
      </c>
      <c r="AQ540" s="100">
        <v>59600</v>
      </c>
      <c r="AR540" s="100">
        <f t="shared" si="185"/>
        <v>23029</v>
      </c>
      <c r="AS540" t="s">
        <v>2623</v>
      </c>
      <c r="AT540" s="103">
        <f t="shared" si="186"/>
        <v>2359600</v>
      </c>
      <c r="BF540" s="107"/>
      <c r="BG540" s="107"/>
      <c r="BH540" s="107"/>
      <c r="BI540" s="107"/>
      <c r="BJ540" s="107"/>
      <c r="BV540" s="1">
        <v>0</v>
      </c>
    </row>
    <row r="541" spans="1:74" hidden="1" outlineLevel="1">
      <c r="A541" t="s">
        <v>1302</v>
      </c>
      <c r="B541" s="9" t="s">
        <v>980</v>
      </c>
      <c r="C541" s="1">
        <f t="shared" si="187"/>
        <v>0</v>
      </c>
      <c r="D541" s="7">
        <f t="shared" si="181"/>
        <v>1</v>
      </c>
      <c r="E541" s="7">
        <f t="shared" si="182"/>
        <v>1</v>
      </c>
      <c r="F541" s="7">
        <f t="shared" si="183"/>
        <v>0</v>
      </c>
      <c r="G541" s="7">
        <f t="shared" si="193"/>
        <v>0</v>
      </c>
      <c r="H541" s="48">
        <f t="shared" si="184"/>
        <v>0</v>
      </c>
      <c r="I541" s="163" t="e">
        <f t="shared" si="188"/>
        <v>#DIV/0!</v>
      </c>
      <c r="J541" s="8"/>
      <c r="K541" s="2" t="str">
        <f t="shared" si="189"/>
        <v>-</v>
      </c>
      <c r="L541" s="2" t="str">
        <f t="shared" si="190"/>
        <v>-</v>
      </c>
      <c r="M541" s="2" t="str">
        <f t="shared" si="191"/>
        <v>-</v>
      </c>
      <c r="N541" s="2"/>
      <c r="O541" s="2" t="str">
        <f t="shared" si="192"/>
        <v>-</v>
      </c>
      <c r="P541" s="1"/>
      <c r="Q541" s="1">
        <v>0</v>
      </c>
      <c r="R541" s="1">
        <v>0</v>
      </c>
      <c r="S541" s="1">
        <v>0</v>
      </c>
      <c r="T541" s="1">
        <v>0</v>
      </c>
      <c r="U541" s="1"/>
      <c r="V541" s="144"/>
      <c r="W541" s="1"/>
      <c r="X541" s="1"/>
      <c r="Y541" s="1">
        <v>0</v>
      </c>
      <c r="Z541" s="1">
        <v>0</v>
      </c>
      <c r="AA541" s="1"/>
      <c r="AB541" s="1"/>
      <c r="AC541" s="1"/>
      <c r="AD541" s="1"/>
      <c r="AI541" t="str">
        <f t="shared" si="194"/>
        <v>Pleasant Ridge</v>
      </c>
      <c r="AJ541" t="s">
        <v>419</v>
      </c>
      <c r="AK541" s="150">
        <v>2</v>
      </c>
      <c r="AN541" s="91">
        <v>23</v>
      </c>
      <c r="AO541" s="93">
        <v>25</v>
      </c>
      <c r="AP541" s="93">
        <v>125</v>
      </c>
      <c r="AQ541" s="100">
        <v>59705</v>
      </c>
      <c r="AR541" s="100">
        <f t="shared" si="185"/>
        <v>23025</v>
      </c>
      <c r="AS541" t="s">
        <v>1112</v>
      </c>
      <c r="AT541" s="103">
        <f t="shared" si="186"/>
        <v>2359705</v>
      </c>
      <c r="AW541">
        <v>24.1</v>
      </c>
      <c r="AX541">
        <v>2.0499999999999998</v>
      </c>
      <c r="AY541">
        <v>22.05</v>
      </c>
      <c r="BF541" s="107"/>
      <c r="BG541" s="107"/>
      <c r="BH541" s="107"/>
      <c r="BI541" s="107"/>
      <c r="BJ541" s="107"/>
      <c r="BV541" s="1">
        <v>0</v>
      </c>
    </row>
    <row r="542" spans="1:74" hidden="1" outlineLevel="1">
      <c r="A542" t="s">
        <v>1834</v>
      </c>
      <c r="B542" s="9" t="s">
        <v>980</v>
      </c>
      <c r="C542" s="1">
        <f t="shared" si="187"/>
        <v>0</v>
      </c>
      <c r="D542" s="7">
        <f t="shared" si="181"/>
        <v>1</v>
      </c>
      <c r="E542" s="7">
        <f t="shared" si="182"/>
        <v>1</v>
      </c>
      <c r="F542" s="7">
        <f t="shared" si="183"/>
        <v>0</v>
      </c>
      <c r="G542" s="7">
        <f t="shared" si="193"/>
        <v>0</v>
      </c>
      <c r="H542" s="48">
        <f t="shared" si="184"/>
        <v>0</v>
      </c>
      <c r="I542" s="163" t="e">
        <f t="shared" si="188"/>
        <v>#DIV/0!</v>
      </c>
      <c r="J542" s="8"/>
      <c r="K542" s="2" t="str">
        <f t="shared" si="189"/>
        <v>-</v>
      </c>
      <c r="L542" s="2" t="str">
        <f t="shared" si="190"/>
        <v>-</v>
      </c>
      <c r="M542" s="2" t="str">
        <f t="shared" si="191"/>
        <v>-</v>
      </c>
      <c r="N542" s="2"/>
      <c r="O542" s="2" t="str">
        <f t="shared" si="192"/>
        <v>-</v>
      </c>
      <c r="P542" s="1"/>
      <c r="Q542" s="1">
        <v>0</v>
      </c>
      <c r="R542" s="1">
        <v>0</v>
      </c>
      <c r="S542" s="1">
        <v>0</v>
      </c>
      <c r="T542" s="1">
        <v>0</v>
      </c>
      <c r="U542" s="1"/>
      <c r="V542" s="144"/>
      <c r="W542" s="1"/>
      <c r="X542" s="1"/>
      <c r="Y542" s="1">
        <v>0</v>
      </c>
      <c r="Z542" s="1">
        <v>0</v>
      </c>
      <c r="AA542" s="1"/>
      <c r="AB542" s="1"/>
      <c r="AC542" s="1"/>
      <c r="AD542" s="1"/>
      <c r="AI542" t="str">
        <f t="shared" si="194"/>
        <v>Plymouth</v>
      </c>
      <c r="AJ542" t="s">
        <v>883</v>
      </c>
      <c r="AK542" s="150">
        <v>2</v>
      </c>
      <c r="AN542" s="91">
        <v>23</v>
      </c>
      <c r="AO542" s="93">
        <v>19</v>
      </c>
      <c r="AP542" s="93">
        <v>265</v>
      </c>
      <c r="AQ542" s="100">
        <v>59950</v>
      </c>
      <c r="AR542" s="100">
        <f t="shared" si="185"/>
        <v>23019</v>
      </c>
      <c r="AS542" t="s">
        <v>1753</v>
      </c>
      <c r="AT542" s="103">
        <f t="shared" si="186"/>
        <v>2359950</v>
      </c>
      <c r="AW542">
        <v>31.26</v>
      </c>
      <c r="AX542">
        <v>1.32</v>
      </c>
      <c r="AY542">
        <v>29.94</v>
      </c>
      <c r="BF542" s="107"/>
      <c r="BG542" s="107"/>
      <c r="BH542" s="107"/>
      <c r="BI542" s="107"/>
      <c r="BJ542" s="107"/>
      <c r="BV542" s="1">
        <v>0</v>
      </c>
    </row>
    <row r="543" spans="1:74" hidden="1" outlineLevel="1">
      <c r="A543" t="s">
        <v>525</v>
      </c>
      <c r="B543" s="9" t="s">
        <v>980</v>
      </c>
      <c r="C543" s="1">
        <f t="shared" si="187"/>
        <v>31</v>
      </c>
      <c r="D543" s="7">
        <f t="shared" si="181"/>
        <v>4</v>
      </c>
      <c r="E543" s="7">
        <f t="shared" si="182"/>
        <v>4</v>
      </c>
      <c r="F543" s="7">
        <f t="shared" si="183"/>
        <v>2</v>
      </c>
      <c r="G543" s="7">
        <f t="shared" si="193"/>
        <v>1</v>
      </c>
      <c r="H543" s="48">
        <f t="shared" si="184"/>
        <v>5</v>
      </c>
      <c r="I543" s="163">
        <f t="shared" si="188"/>
        <v>0.16129032258064516</v>
      </c>
      <c r="J543" s="8"/>
      <c r="K543" s="2">
        <f t="shared" si="189"/>
        <v>0</v>
      </c>
      <c r="L543" s="2">
        <f t="shared" si="190"/>
        <v>0</v>
      </c>
      <c r="M543" s="2">
        <f t="shared" si="191"/>
        <v>0.38709677419354838</v>
      </c>
      <c r="N543" s="2"/>
      <c r="O543" s="2">
        <f t="shared" si="192"/>
        <v>0.61290322580645162</v>
      </c>
      <c r="P543" s="1"/>
      <c r="Q543" s="1">
        <v>0</v>
      </c>
      <c r="R543" s="1">
        <v>12</v>
      </c>
      <c r="S543" s="1">
        <v>17</v>
      </c>
      <c r="T543" s="1">
        <v>2</v>
      </c>
      <c r="U543" s="1"/>
      <c r="V543" s="144"/>
      <c r="W543" s="1"/>
      <c r="X543" s="1"/>
      <c r="Y543" s="1">
        <v>0</v>
      </c>
      <c r="Z543" s="1">
        <v>0</v>
      </c>
      <c r="AA543" s="1"/>
      <c r="AB543" s="1"/>
      <c r="AC543" s="1"/>
      <c r="AD543" s="1"/>
      <c r="AI543" t="str">
        <f t="shared" si="194"/>
        <v>Poland</v>
      </c>
      <c r="AJ543" t="s">
        <v>884</v>
      </c>
      <c r="AK543" s="150">
        <v>2</v>
      </c>
      <c r="AN543" s="91">
        <v>23</v>
      </c>
      <c r="AO543" s="93">
        <v>1</v>
      </c>
      <c r="AP543" s="93">
        <v>55</v>
      </c>
      <c r="AQ543" s="100">
        <v>60020</v>
      </c>
      <c r="AR543" s="100">
        <f t="shared" si="185"/>
        <v>23001</v>
      </c>
      <c r="AS543" t="s">
        <v>1753</v>
      </c>
      <c r="AT543" s="103">
        <f t="shared" si="186"/>
        <v>2360020</v>
      </c>
      <c r="AW543">
        <v>47.16</v>
      </c>
      <c r="AX543">
        <v>4.8499999999999996</v>
      </c>
      <c r="AY543">
        <v>42.31</v>
      </c>
      <c r="BF543" s="107"/>
      <c r="BG543" s="107"/>
      <c r="BH543" s="107"/>
      <c r="BI543" s="107"/>
      <c r="BJ543" s="107"/>
      <c r="BV543" s="1">
        <v>0</v>
      </c>
    </row>
    <row r="544" spans="1:74" hidden="1" outlineLevel="1">
      <c r="A544" t="s">
        <v>2269</v>
      </c>
      <c r="B544" s="9" t="s">
        <v>980</v>
      </c>
      <c r="C544" s="1">
        <f t="shared" si="187"/>
        <v>0</v>
      </c>
      <c r="D544" s="7" t="e">
        <f t="shared" si="181"/>
        <v>#N/A</v>
      </c>
      <c r="E544" s="7" t="e">
        <f t="shared" si="182"/>
        <v>#N/A</v>
      </c>
      <c r="F544" s="7">
        <f t="shared" si="183"/>
        <v>0</v>
      </c>
      <c r="G544" s="7">
        <f t="shared" si="193"/>
        <v>0</v>
      </c>
      <c r="H544" s="48" t="e">
        <f t="shared" si="184"/>
        <v>#NUM!</v>
      </c>
      <c r="I544" s="163" t="e">
        <f t="shared" si="188"/>
        <v>#NUM!</v>
      </c>
      <c r="J544" s="8"/>
      <c r="K544" s="2" t="str">
        <f t="shared" si="189"/>
        <v>-</v>
      </c>
      <c r="L544" s="2" t="str">
        <f t="shared" si="190"/>
        <v>-</v>
      </c>
      <c r="M544" s="2" t="str">
        <f t="shared" si="191"/>
        <v>-</v>
      </c>
      <c r="N544" s="2"/>
      <c r="O544" s="2" t="str">
        <f t="shared" si="192"/>
        <v>-</v>
      </c>
      <c r="P544" s="1"/>
      <c r="Q544" s="1"/>
      <c r="R544" s="1"/>
      <c r="S544" s="1"/>
      <c r="T544" s="1"/>
      <c r="U544" s="1"/>
      <c r="V544" s="144"/>
      <c r="W544" s="1"/>
      <c r="X544" s="1"/>
      <c r="Y544" s="1"/>
      <c r="Z544" s="1"/>
      <c r="AA544" s="1"/>
      <c r="AB544" s="1"/>
      <c r="AC544" s="1"/>
      <c r="AD544" s="1"/>
      <c r="AI544" t="str">
        <f t="shared" si="194"/>
        <v>Portage Lake</v>
      </c>
      <c r="AJ544" t="s">
        <v>2958</v>
      </c>
      <c r="AK544" s="150">
        <v>2</v>
      </c>
      <c r="AN544" s="91">
        <v>23</v>
      </c>
      <c r="AO544" s="93">
        <v>3</v>
      </c>
      <c r="AP544" s="93">
        <v>260</v>
      </c>
      <c r="AQ544" s="100">
        <v>60300</v>
      </c>
      <c r="AR544" s="100">
        <f t="shared" si="185"/>
        <v>23003</v>
      </c>
      <c r="AS544" t="s">
        <v>1753</v>
      </c>
      <c r="AT544" s="103">
        <f t="shared" si="186"/>
        <v>2360300</v>
      </c>
      <c r="AW544">
        <v>34.520000000000003</v>
      </c>
      <c r="AX544">
        <v>3.8</v>
      </c>
      <c r="AY544">
        <v>30.72</v>
      </c>
      <c r="BF544" s="107"/>
      <c r="BG544" s="107"/>
      <c r="BH544" s="107"/>
      <c r="BI544" s="107"/>
      <c r="BJ544" s="107"/>
      <c r="BV544" s="1"/>
    </row>
    <row r="545" spans="1:74" hidden="1" outlineLevel="1">
      <c r="A545" t="s">
        <v>2181</v>
      </c>
      <c r="B545" s="9" t="s">
        <v>980</v>
      </c>
      <c r="C545" s="1">
        <f t="shared" si="187"/>
        <v>3</v>
      </c>
      <c r="D545" s="7">
        <f t="shared" si="181"/>
        <v>3</v>
      </c>
      <c r="E545" s="7">
        <f t="shared" si="182"/>
        <v>3</v>
      </c>
      <c r="F545" s="7">
        <f t="shared" si="183"/>
        <v>0</v>
      </c>
      <c r="G545" s="7">
        <f t="shared" si="193"/>
        <v>2</v>
      </c>
      <c r="H545" s="48">
        <f t="shared" si="184"/>
        <v>1</v>
      </c>
      <c r="I545" s="163">
        <f t="shared" si="188"/>
        <v>0.33333333333333331</v>
      </c>
      <c r="J545" s="8"/>
      <c r="K545" s="2">
        <f t="shared" si="189"/>
        <v>0</v>
      </c>
      <c r="L545" s="2">
        <f t="shared" si="190"/>
        <v>0</v>
      </c>
      <c r="M545" s="2">
        <f t="shared" si="191"/>
        <v>0</v>
      </c>
      <c r="N545" s="2"/>
      <c r="O545" s="2">
        <f t="shared" si="192"/>
        <v>1</v>
      </c>
      <c r="P545" s="1"/>
      <c r="Q545" s="1">
        <v>0</v>
      </c>
      <c r="R545" s="1">
        <v>0</v>
      </c>
      <c r="S545" s="1">
        <v>1</v>
      </c>
      <c r="T545" s="1">
        <v>2</v>
      </c>
      <c r="U545" s="1"/>
      <c r="V545" s="144"/>
      <c r="W545" s="1"/>
      <c r="X545" s="1"/>
      <c r="Y545" s="1">
        <v>0</v>
      </c>
      <c r="Z545" s="1">
        <v>0</v>
      </c>
      <c r="AA545" s="1"/>
      <c r="AB545" s="1"/>
      <c r="AC545" s="1"/>
      <c r="AD545" s="1"/>
      <c r="AI545" t="str">
        <f t="shared" si="194"/>
        <v>Porter</v>
      </c>
      <c r="AJ545" t="s">
        <v>3183</v>
      </c>
      <c r="AK545" s="150">
        <v>2</v>
      </c>
      <c r="AN545" s="91">
        <v>23</v>
      </c>
      <c r="AO545" s="93">
        <v>17</v>
      </c>
      <c r="AP545" s="93">
        <v>125</v>
      </c>
      <c r="AQ545" s="100">
        <v>60405</v>
      </c>
      <c r="AR545" s="100">
        <f t="shared" si="185"/>
        <v>23017</v>
      </c>
      <c r="AS545" t="s">
        <v>1753</v>
      </c>
      <c r="AT545" s="103">
        <f t="shared" si="186"/>
        <v>2360405</v>
      </c>
      <c r="AW545">
        <v>32.92</v>
      </c>
      <c r="AX545">
        <v>1.43</v>
      </c>
      <c r="AY545">
        <v>31.49</v>
      </c>
      <c r="BF545" s="107"/>
      <c r="BG545" s="107"/>
      <c r="BH545" s="107"/>
      <c r="BI545" s="107"/>
      <c r="BJ545" s="107"/>
      <c r="BV545" s="1">
        <v>0</v>
      </c>
    </row>
    <row r="546" spans="1:74" hidden="1" outlineLevel="1">
      <c r="A546" t="s">
        <v>3084</v>
      </c>
      <c r="B546" s="9" t="s">
        <v>980</v>
      </c>
      <c r="C546" s="1">
        <f t="shared" si="187"/>
        <v>223</v>
      </c>
      <c r="D546" s="7">
        <f t="shared" si="181"/>
        <v>5</v>
      </c>
      <c r="E546" s="7">
        <f t="shared" si="182"/>
        <v>4</v>
      </c>
      <c r="F546" s="7">
        <f t="shared" si="183"/>
        <v>1</v>
      </c>
      <c r="G546" s="7">
        <f t="shared" si="193"/>
        <v>2</v>
      </c>
      <c r="H546" s="48">
        <f t="shared" si="184"/>
        <v>15</v>
      </c>
      <c r="I546" s="163">
        <f t="shared" si="188"/>
        <v>6.726457399103139E-2</v>
      </c>
      <c r="J546" s="8"/>
      <c r="K546" s="2">
        <f t="shared" si="189"/>
        <v>0</v>
      </c>
      <c r="L546" s="2">
        <f t="shared" si="190"/>
        <v>1.7937219730941704E-2</v>
      </c>
      <c r="M546" s="2">
        <f t="shared" si="191"/>
        <v>0.47533632286995514</v>
      </c>
      <c r="N546" s="2"/>
      <c r="O546" s="2">
        <f t="shared" si="192"/>
        <v>0.50672645739910305</v>
      </c>
      <c r="P546" s="1"/>
      <c r="Q546" s="1">
        <v>4</v>
      </c>
      <c r="R546" s="1">
        <v>106</v>
      </c>
      <c r="S546" s="1">
        <v>91</v>
      </c>
      <c r="T546" s="1">
        <v>22</v>
      </c>
      <c r="U546" s="1"/>
      <c r="V546" s="144"/>
      <c r="W546" s="1"/>
      <c r="X546" s="1"/>
      <c r="Y546" s="1">
        <v>0</v>
      </c>
      <c r="Z546" s="1">
        <v>0</v>
      </c>
      <c r="AA546" s="1"/>
      <c r="AB546" s="1"/>
      <c r="AC546" s="1"/>
      <c r="AD546" s="1"/>
      <c r="AI546" t="str">
        <f t="shared" si="194"/>
        <v>Portland</v>
      </c>
      <c r="AJ546" t="s">
        <v>2243</v>
      </c>
      <c r="AK546" s="150">
        <v>1</v>
      </c>
      <c r="AN546" s="91">
        <v>23</v>
      </c>
      <c r="AO546" s="93">
        <v>5</v>
      </c>
      <c r="AP546" s="93">
        <v>85</v>
      </c>
      <c r="AQ546" s="100">
        <v>60545</v>
      </c>
      <c r="AR546" s="100">
        <f t="shared" si="185"/>
        <v>23005</v>
      </c>
      <c r="AS546" t="s">
        <v>1057</v>
      </c>
      <c r="AT546" s="103">
        <f t="shared" si="186"/>
        <v>2360545</v>
      </c>
      <c r="AW546">
        <v>52.57</v>
      </c>
      <c r="AX546">
        <v>31.36</v>
      </c>
      <c r="AY546">
        <v>21.21</v>
      </c>
      <c r="BF546" s="107"/>
      <c r="BG546" s="107"/>
      <c r="BH546" s="107"/>
      <c r="BI546" s="107"/>
      <c r="BJ546" s="107"/>
      <c r="BV546" s="1">
        <v>0</v>
      </c>
    </row>
    <row r="547" spans="1:74" hidden="1" outlineLevel="1">
      <c r="A547" t="s">
        <v>3063</v>
      </c>
      <c r="B547" s="9" t="s">
        <v>980</v>
      </c>
      <c r="C547" s="1">
        <f t="shared" si="187"/>
        <v>0</v>
      </c>
      <c r="D547" s="7">
        <f t="shared" si="181"/>
        <v>1</v>
      </c>
      <c r="E547" s="7">
        <f t="shared" si="182"/>
        <v>1</v>
      </c>
      <c r="F547" s="7">
        <f t="shared" si="183"/>
        <v>0</v>
      </c>
      <c r="G547" s="7">
        <f t="shared" si="193"/>
        <v>0</v>
      </c>
      <c r="H547" s="48">
        <f t="shared" si="184"/>
        <v>0</v>
      </c>
      <c r="I547" s="163" t="e">
        <f t="shared" si="188"/>
        <v>#DIV/0!</v>
      </c>
      <c r="J547" s="8"/>
      <c r="K547" s="2" t="str">
        <f t="shared" si="189"/>
        <v>-</v>
      </c>
      <c r="L547" s="2" t="str">
        <f t="shared" si="190"/>
        <v>-</v>
      </c>
      <c r="M547" s="2" t="str">
        <f t="shared" si="191"/>
        <v>-</v>
      </c>
      <c r="N547" s="2"/>
      <c r="O547" s="2" t="str">
        <f t="shared" si="192"/>
        <v>-</v>
      </c>
      <c r="P547" s="1"/>
      <c r="Q547" s="1">
        <v>0</v>
      </c>
      <c r="R547" s="1">
        <v>0</v>
      </c>
      <c r="S547" s="1">
        <v>0</v>
      </c>
      <c r="T547" s="1">
        <v>0</v>
      </c>
      <c r="U547" s="1"/>
      <c r="V547" s="144"/>
      <c r="W547" s="1"/>
      <c r="X547" s="1"/>
      <c r="Y547" s="1">
        <v>0</v>
      </c>
      <c r="Z547" s="1">
        <v>0</v>
      </c>
      <c r="AA547" s="1"/>
      <c r="AB547" s="1"/>
      <c r="AC547" s="1"/>
      <c r="AD547" s="1"/>
      <c r="AI547" t="str">
        <f t="shared" si="194"/>
        <v>Pownal</v>
      </c>
      <c r="AJ547" t="s">
        <v>2243</v>
      </c>
      <c r="AK547" s="150">
        <v>1</v>
      </c>
      <c r="AN547" s="91">
        <v>23</v>
      </c>
      <c r="AO547" s="93">
        <v>5</v>
      </c>
      <c r="AP547" s="93">
        <v>90</v>
      </c>
      <c r="AQ547" s="100">
        <v>60685</v>
      </c>
      <c r="AR547" s="100">
        <f t="shared" si="185"/>
        <v>23005</v>
      </c>
      <c r="AS547" t="s">
        <v>1753</v>
      </c>
      <c r="AT547" s="103">
        <f t="shared" si="186"/>
        <v>2360685</v>
      </c>
      <c r="AW547">
        <v>22.95</v>
      </c>
      <c r="AX547">
        <v>0.02</v>
      </c>
      <c r="AY547">
        <v>22.94</v>
      </c>
      <c r="BF547" s="107"/>
      <c r="BG547" s="107"/>
      <c r="BH547" s="107"/>
      <c r="BI547" s="107"/>
      <c r="BJ547" s="107"/>
      <c r="BV547" s="1">
        <v>0</v>
      </c>
    </row>
    <row r="548" spans="1:74" hidden="1" outlineLevel="1">
      <c r="A548" s="34" t="s">
        <v>1537</v>
      </c>
      <c r="B548" s="9" t="s">
        <v>980</v>
      </c>
      <c r="C548" s="1">
        <f t="shared" si="187"/>
        <v>0</v>
      </c>
      <c r="D548" s="7">
        <f t="shared" si="181"/>
        <v>1</v>
      </c>
      <c r="E548" s="7">
        <f t="shared" si="182"/>
        <v>1</v>
      </c>
      <c r="F548" s="7">
        <f t="shared" si="183"/>
        <v>0</v>
      </c>
      <c r="G548" s="7">
        <f t="shared" si="193"/>
        <v>0</v>
      </c>
      <c r="H548" s="48">
        <f t="shared" si="184"/>
        <v>0</v>
      </c>
      <c r="I548" s="163" t="e">
        <f t="shared" si="188"/>
        <v>#DIV/0!</v>
      </c>
      <c r="J548" s="8"/>
      <c r="K548" s="2" t="str">
        <f t="shared" si="189"/>
        <v>-</v>
      </c>
      <c r="L548" s="2" t="str">
        <f t="shared" si="190"/>
        <v>-</v>
      </c>
      <c r="M548" s="2" t="str">
        <f t="shared" si="191"/>
        <v>-</v>
      </c>
      <c r="N548" s="2"/>
      <c r="O548" s="2" t="str">
        <f t="shared" si="192"/>
        <v>-</v>
      </c>
      <c r="P548" s="1"/>
      <c r="Q548" s="1">
        <v>0</v>
      </c>
      <c r="R548" s="1">
        <v>0</v>
      </c>
      <c r="S548" s="1">
        <v>0</v>
      </c>
      <c r="T548" s="1">
        <v>0</v>
      </c>
      <c r="U548" s="1"/>
      <c r="V548" s="144"/>
      <c r="W548" s="1"/>
      <c r="X548" s="1"/>
      <c r="Y548" s="1">
        <v>0</v>
      </c>
      <c r="Z548" s="1">
        <v>0</v>
      </c>
      <c r="AA548" s="1"/>
      <c r="AB548" s="1"/>
      <c r="AC548" s="1"/>
      <c r="AD548" s="1"/>
      <c r="AI548" t="str">
        <f t="shared" si="194"/>
        <v>Prentiss</v>
      </c>
      <c r="AJ548" t="s">
        <v>883</v>
      </c>
      <c r="AK548" s="150">
        <v>2</v>
      </c>
      <c r="AN548" s="91">
        <v>23</v>
      </c>
      <c r="AO548" s="93">
        <v>19</v>
      </c>
      <c r="AP548" s="93">
        <v>270</v>
      </c>
      <c r="AQ548" s="100">
        <v>60790</v>
      </c>
      <c r="AR548" s="100">
        <f t="shared" si="185"/>
        <v>23019</v>
      </c>
      <c r="AS548" t="s">
        <v>1940</v>
      </c>
      <c r="AT548" s="103">
        <f t="shared" si="186"/>
        <v>2360790</v>
      </c>
      <c r="AW548">
        <v>38.39</v>
      </c>
      <c r="AX548">
        <v>0.04</v>
      </c>
      <c r="AY548">
        <v>38.35</v>
      </c>
      <c r="BF548" s="107"/>
      <c r="BG548" s="107"/>
      <c r="BH548" s="107"/>
      <c r="BI548" s="107"/>
      <c r="BJ548" s="107"/>
      <c r="BV548" s="1">
        <v>0</v>
      </c>
    </row>
    <row r="549" spans="1:74" hidden="1" outlineLevel="1">
      <c r="A549" t="s">
        <v>228</v>
      </c>
      <c r="B549" s="9" t="s">
        <v>980</v>
      </c>
      <c r="C549" s="1">
        <f t="shared" si="187"/>
        <v>0</v>
      </c>
      <c r="D549" s="7" t="e">
        <f t="shared" si="181"/>
        <v>#N/A</v>
      </c>
      <c r="E549" s="7" t="e">
        <f t="shared" si="182"/>
        <v>#N/A</v>
      </c>
      <c r="F549" s="7">
        <f t="shared" si="183"/>
        <v>0</v>
      </c>
      <c r="G549" s="7">
        <f t="shared" si="193"/>
        <v>0</v>
      </c>
      <c r="H549" s="48" t="e">
        <f t="shared" si="184"/>
        <v>#NUM!</v>
      </c>
      <c r="I549" s="163" t="e">
        <f t="shared" si="188"/>
        <v>#NUM!</v>
      </c>
      <c r="J549" s="8"/>
      <c r="K549" s="2" t="str">
        <f t="shared" si="189"/>
        <v>-</v>
      </c>
      <c r="L549" s="2" t="str">
        <f t="shared" si="190"/>
        <v>-</v>
      </c>
      <c r="M549" s="2" t="str">
        <f t="shared" si="191"/>
        <v>-</v>
      </c>
      <c r="N549" s="2"/>
      <c r="O549" s="2" t="str">
        <f t="shared" si="192"/>
        <v>-</v>
      </c>
      <c r="P549" s="1"/>
      <c r="Q549" s="1"/>
      <c r="R549" s="1"/>
      <c r="S549" s="1"/>
      <c r="T549" s="1"/>
      <c r="U549" s="1"/>
      <c r="V549" s="144"/>
      <c r="W549" s="1"/>
      <c r="X549" s="1"/>
      <c r="Y549" s="1"/>
      <c r="Z549" s="1"/>
      <c r="AA549" s="1"/>
      <c r="AB549" s="1"/>
      <c r="AC549" s="1"/>
      <c r="AD549" s="1"/>
      <c r="AI549" t="str">
        <f t="shared" si="194"/>
        <v>Presque Isle</v>
      </c>
      <c r="AJ549" t="s">
        <v>2958</v>
      </c>
      <c r="AK549" s="150">
        <v>2</v>
      </c>
      <c r="AN549" s="91">
        <v>23</v>
      </c>
      <c r="AO549" s="93">
        <v>3</v>
      </c>
      <c r="AP549" s="93">
        <v>265</v>
      </c>
      <c r="AQ549" s="100">
        <v>60825</v>
      </c>
      <c r="AR549" s="100">
        <f t="shared" si="185"/>
        <v>23003</v>
      </c>
      <c r="AS549" t="s">
        <v>1057</v>
      </c>
      <c r="AT549" s="103">
        <f t="shared" si="186"/>
        <v>2360825</v>
      </c>
      <c r="AW549">
        <v>77.55</v>
      </c>
      <c r="AX549">
        <v>1.8</v>
      </c>
      <c r="AY549">
        <v>75.75</v>
      </c>
      <c r="BF549" s="107"/>
      <c r="BG549" s="107"/>
      <c r="BH549" s="107"/>
      <c r="BI549" s="107"/>
      <c r="BJ549" s="107"/>
      <c r="BV549" s="1"/>
    </row>
    <row r="550" spans="1:74" hidden="1" outlineLevel="1">
      <c r="A550" t="s">
        <v>2525</v>
      </c>
      <c r="B550" s="9" t="s">
        <v>980</v>
      </c>
      <c r="C550" s="1">
        <f t="shared" si="187"/>
        <v>7</v>
      </c>
      <c r="D550" s="7">
        <f t="shared" si="181"/>
        <v>2</v>
      </c>
      <c r="E550" s="7">
        <f t="shared" si="182"/>
        <v>2</v>
      </c>
      <c r="F550" s="7">
        <f t="shared" si="183"/>
        <v>0</v>
      </c>
      <c r="G550" s="7">
        <f t="shared" si="193"/>
        <v>1</v>
      </c>
      <c r="H550" s="48">
        <f t="shared" si="184"/>
        <v>7</v>
      </c>
      <c r="I550" s="163">
        <f t="shared" si="188"/>
        <v>1</v>
      </c>
      <c r="J550" s="8"/>
      <c r="K550" s="2">
        <f t="shared" si="189"/>
        <v>0</v>
      </c>
      <c r="L550" s="2">
        <f t="shared" si="190"/>
        <v>0</v>
      </c>
      <c r="M550" s="2">
        <f t="shared" si="191"/>
        <v>0</v>
      </c>
      <c r="N550" s="2"/>
      <c r="O550" s="2">
        <f t="shared" si="192"/>
        <v>1</v>
      </c>
      <c r="P550" s="1"/>
      <c r="Q550" s="1">
        <v>0</v>
      </c>
      <c r="R550" s="1">
        <v>0</v>
      </c>
      <c r="S550" s="1">
        <v>7</v>
      </c>
      <c r="T550" s="1">
        <v>0</v>
      </c>
      <c r="U550" s="1"/>
      <c r="V550" s="144"/>
      <c r="W550" s="1"/>
      <c r="X550" s="1"/>
      <c r="Y550" s="1">
        <v>0</v>
      </c>
      <c r="Z550" s="1">
        <v>0</v>
      </c>
      <c r="AA550" s="1"/>
      <c r="AB550" s="1"/>
      <c r="AC550" s="1"/>
      <c r="AD550" s="1"/>
      <c r="AI550" t="str">
        <f t="shared" si="194"/>
        <v>Princeton</v>
      </c>
      <c r="AJ550" t="s">
        <v>650</v>
      </c>
      <c r="AK550" s="150">
        <v>2</v>
      </c>
      <c r="AN550" s="91">
        <v>23</v>
      </c>
      <c r="AO550" s="93">
        <v>29</v>
      </c>
      <c r="AP550" s="93">
        <v>180</v>
      </c>
      <c r="AQ550" s="100">
        <v>61035</v>
      </c>
      <c r="AR550" s="100">
        <f t="shared" si="185"/>
        <v>23029</v>
      </c>
      <c r="AS550" t="s">
        <v>1753</v>
      </c>
      <c r="AT550" s="103">
        <f t="shared" si="186"/>
        <v>2361035</v>
      </c>
      <c r="AW550">
        <v>42.26</v>
      </c>
      <c r="AX550">
        <v>5.24</v>
      </c>
      <c r="AY550">
        <v>37.01</v>
      </c>
      <c r="BF550" s="107"/>
      <c r="BG550" s="107"/>
      <c r="BH550" s="107"/>
      <c r="BI550" s="107"/>
      <c r="BJ550" s="107"/>
      <c r="BV550" s="1">
        <v>0</v>
      </c>
    </row>
    <row r="551" spans="1:74" hidden="1" outlineLevel="1">
      <c r="A551" t="s">
        <v>2275</v>
      </c>
      <c r="B551" s="9" t="s">
        <v>980</v>
      </c>
      <c r="C551" s="1">
        <f t="shared" si="187"/>
        <v>3</v>
      </c>
      <c r="D551" s="7">
        <f t="shared" si="181"/>
        <v>3</v>
      </c>
      <c r="E551" s="7">
        <f t="shared" si="182"/>
        <v>3</v>
      </c>
      <c r="F551" s="7">
        <f t="shared" si="183"/>
        <v>0</v>
      </c>
      <c r="G551" s="7">
        <f t="shared" si="193"/>
        <v>1</v>
      </c>
      <c r="H551" s="48">
        <f t="shared" si="184"/>
        <v>1</v>
      </c>
      <c r="I551" s="163">
        <f t="shared" si="188"/>
        <v>0.33333333333333331</v>
      </c>
      <c r="J551" s="8"/>
      <c r="K551" s="2">
        <f t="shared" si="189"/>
        <v>0</v>
      </c>
      <c r="L551" s="2">
        <f t="shared" si="190"/>
        <v>0</v>
      </c>
      <c r="M551" s="2">
        <f t="shared" si="191"/>
        <v>0</v>
      </c>
      <c r="N551" s="2"/>
      <c r="O551" s="2">
        <f t="shared" si="192"/>
        <v>1</v>
      </c>
      <c r="P551" s="1"/>
      <c r="Q551" s="1">
        <v>0</v>
      </c>
      <c r="R551" s="1">
        <v>0</v>
      </c>
      <c r="S551" s="1">
        <v>2</v>
      </c>
      <c r="T551" s="1">
        <v>1</v>
      </c>
      <c r="U551" s="1"/>
      <c r="V551" s="144"/>
      <c r="W551" s="1"/>
      <c r="X551" s="1"/>
      <c r="Y551" s="1">
        <v>0</v>
      </c>
      <c r="Z551" s="1">
        <v>0</v>
      </c>
      <c r="AA551" s="1"/>
      <c r="AB551" s="1"/>
      <c r="AC551" s="1"/>
      <c r="AD551" s="1"/>
      <c r="AI551" t="str">
        <f t="shared" si="194"/>
        <v>Prospect</v>
      </c>
      <c r="AJ551" t="s">
        <v>2318</v>
      </c>
      <c r="AK551" s="150">
        <v>2</v>
      </c>
      <c r="AN551" s="91">
        <v>23</v>
      </c>
      <c r="AO551" s="93">
        <v>27</v>
      </c>
      <c r="AP551" s="93">
        <v>85</v>
      </c>
      <c r="AQ551" s="100">
        <v>61210</v>
      </c>
      <c r="AR551" s="100">
        <f t="shared" si="185"/>
        <v>23027</v>
      </c>
      <c r="AS551" t="s">
        <v>1753</v>
      </c>
      <c r="AT551" s="103">
        <f t="shared" si="186"/>
        <v>2361210</v>
      </c>
      <c r="AW551">
        <v>20.25</v>
      </c>
      <c r="AX551">
        <v>2.15</v>
      </c>
      <c r="AY551">
        <v>18.100000000000001</v>
      </c>
      <c r="BF551" s="107"/>
      <c r="BG551" s="107"/>
      <c r="BH551" s="107"/>
      <c r="BI551" s="107"/>
      <c r="BJ551" s="107"/>
      <c r="BV551" s="1">
        <v>0</v>
      </c>
    </row>
    <row r="552" spans="1:74" hidden="1" outlineLevel="1">
      <c r="A552" t="s">
        <v>995</v>
      </c>
      <c r="B552" s="9" t="s">
        <v>980</v>
      </c>
      <c r="C552" s="1">
        <f t="shared" si="187"/>
        <v>4</v>
      </c>
      <c r="D552" s="7">
        <f t="shared" si="181"/>
        <v>4</v>
      </c>
      <c r="E552" s="7">
        <f t="shared" si="182"/>
        <v>2</v>
      </c>
      <c r="F552" s="7">
        <f t="shared" si="183"/>
        <v>0</v>
      </c>
      <c r="G552" s="7">
        <f t="shared" si="193"/>
        <v>1</v>
      </c>
      <c r="H552" s="48">
        <f t="shared" si="184"/>
        <v>1</v>
      </c>
      <c r="I552" s="163">
        <f t="shared" si="188"/>
        <v>0.25</v>
      </c>
      <c r="J552" s="8"/>
      <c r="K552" s="2">
        <f t="shared" si="189"/>
        <v>0</v>
      </c>
      <c r="L552" s="2">
        <f t="shared" si="190"/>
        <v>0.25</v>
      </c>
      <c r="M552" s="2">
        <f t="shared" si="191"/>
        <v>0</v>
      </c>
      <c r="N552" s="2"/>
      <c r="O552" s="2">
        <f t="shared" si="192"/>
        <v>0.75</v>
      </c>
      <c r="P552" s="1"/>
      <c r="Q552" s="1">
        <v>1</v>
      </c>
      <c r="R552" s="1">
        <v>0</v>
      </c>
      <c r="S552" s="1">
        <v>2</v>
      </c>
      <c r="T552" s="1">
        <v>1</v>
      </c>
      <c r="U552" s="1"/>
      <c r="V552" s="144"/>
      <c r="W552" s="1"/>
      <c r="X552" s="1"/>
      <c r="Y552" s="1">
        <v>0</v>
      </c>
      <c r="Z552" s="1">
        <v>0</v>
      </c>
      <c r="AA552" s="1"/>
      <c r="AB552" s="1"/>
      <c r="AC552" s="1"/>
      <c r="AD552" s="1"/>
      <c r="AI552" t="str">
        <f t="shared" si="194"/>
        <v>Randolph</v>
      </c>
      <c r="AJ552" t="s">
        <v>2658</v>
      </c>
      <c r="AK552" s="150">
        <v>2</v>
      </c>
      <c r="AN552" s="91">
        <v>23</v>
      </c>
      <c r="AO552" s="93">
        <v>11</v>
      </c>
      <c r="AP552" s="93">
        <v>90</v>
      </c>
      <c r="AQ552" s="100">
        <v>61700</v>
      </c>
      <c r="AR552" s="100">
        <f t="shared" si="185"/>
        <v>23011</v>
      </c>
      <c r="AS552" t="s">
        <v>1753</v>
      </c>
      <c r="AT552" s="103">
        <f t="shared" si="186"/>
        <v>2361700</v>
      </c>
      <c r="AW552">
        <v>2.23</v>
      </c>
      <c r="AX552">
        <v>0.1</v>
      </c>
      <c r="AY552">
        <v>2.13</v>
      </c>
      <c r="BF552" s="107"/>
      <c r="BG552" s="107"/>
      <c r="BH552" s="107"/>
      <c r="BI552" s="107"/>
      <c r="BJ552" s="107"/>
      <c r="BV552" s="1">
        <v>0</v>
      </c>
    </row>
    <row r="553" spans="1:74" hidden="1" outlineLevel="1">
      <c r="A553" t="s">
        <v>536</v>
      </c>
      <c r="B553" s="9" t="s">
        <v>980</v>
      </c>
      <c r="C553" s="1">
        <f t="shared" si="187"/>
        <v>0</v>
      </c>
      <c r="D553" s="7">
        <f t="shared" si="181"/>
        <v>1</v>
      </c>
      <c r="E553" s="7">
        <f t="shared" si="182"/>
        <v>1</v>
      </c>
      <c r="F553" s="7">
        <f t="shared" si="183"/>
        <v>0</v>
      </c>
      <c r="G553" s="7">
        <f t="shared" si="193"/>
        <v>0</v>
      </c>
      <c r="H553" s="48">
        <f t="shared" si="184"/>
        <v>0</v>
      </c>
      <c r="I553" s="163" t="e">
        <f t="shared" si="188"/>
        <v>#DIV/0!</v>
      </c>
      <c r="J553" s="8"/>
      <c r="K553" s="2" t="str">
        <f t="shared" si="189"/>
        <v>-</v>
      </c>
      <c r="L553" s="2" t="str">
        <f t="shared" si="190"/>
        <v>-</v>
      </c>
      <c r="M553" s="2" t="str">
        <f t="shared" si="191"/>
        <v>-</v>
      </c>
      <c r="N553" s="2"/>
      <c r="O553" s="2" t="str">
        <f t="shared" si="192"/>
        <v>-</v>
      </c>
      <c r="P553" s="1"/>
      <c r="Q553" s="1">
        <v>0</v>
      </c>
      <c r="R553" s="1">
        <v>0</v>
      </c>
      <c r="S553" s="1">
        <v>0</v>
      </c>
      <c r="T553" s="1">
        <v>0</v>
      </c>
      <c r="U553" s="1"/>
      <c r="V553" s="144"/>
      <c r="W553" s="1"/>
      <c r="X553" s="1"/>
      <c r="Y553" s="1">
        <v>0</v>
      </c>
      <c r="Z553" s="1">
        <v>0</v>
      </c>
      <c r="AA553" s="1"/>
      <c r="AB553" s="1"/>
      <c r="AC553" s="1"/>
      <c r="AD553" s="1"/>
      <c r="AI553" t="str">
        <f t="shared" si="194"/>
        <v>Rangeley</v>
      </c>
      <c r="AJ553" t="s">
        <v>2477</v>
      </c>
      <c r="AK553" s="150">
        <v>2</v>
      </c>
      <c r="AN553" s="91">
        <v>23</v>
      </c>
      <c r="AO553" s="93">
        <v>7</v>
      </c>
      <c r="AP553" s="93">
        <v>80</v>
      </c>
      <c r="AQ553" s="100">
        <v>61840</v>
      </c>
      <c r="AR553" s="100">
        <f t="shared" si="185"/>
        <v>23007</v>
      </c>
      <c r="AS553" t="s">
        <v>1753</v>
      </c>
      <c r="AT553" s="103">
        <f t="shared" si="186"/>
        <v>2361840</v>
      </c>
      <c r="AW553">
        <v>55.73</v>
      </c>
      <c r="AX553">
        <v>14.09</v>
      </c>
      <c r="AY553">
        <v>41.64</v>
      </c>
      <c r="BF553" s="107"/>
      <c r="BG553" s="107"/>
      <c r="BH553" s="107"/>
      <c r="BI553" s="107"/>
      <c r="BJ553" s="107"/>
      <c r="BV553" s="1">
        <v>0</v>
      </c>
    </row>
    <row r="554" spans="1:74" hidden="1" outlineLevel="1">
      <c r="A554" t="s">
        <v>536</v>
      </c>
      <c r="B554" s="9" t="s">
        <v>980</v>
      </c>
      <c r="C554" s="1">
        <f t="shared" si="187"/>
        <v>2</v>
      </c>
      <c r="D554" s="7">
        <f t="shared" si="181"/>
        <v>3</v>
      </c>
      <c r="E554" s="7">
        <f t="shared" si="182"/>
        <v>3</v>
      </c>
      <c r="F554" s="7">
        <f t="shared" si="183"/>
        <v>1</v>
      </c>
      <c r="G554" s="7">
        <f t="shared" si="193"/>
        <v>1</v>
      </c>
      <c r="H554" s="48">
        <f t="shared" si="184"/>
        <v>0</v>
      </c>
      <c r="I554" s="163">
        <f t="shared" si="188"/>
        <v>0</v>
      </c>
      <c r="J554" s="8"/>
      <c r="K554" s="2">
        <f t="shared" si="189"/>
        <v>0</v>
      </c>
      <c r="L554" s="2">
        <f t="shared" si="190"/>
        <v>0</v>
      </c>
      <c r="M554" s="2">
        <f t="shared" si="191"/>
        <v>0.5</v>
      </c>
      <c r="N554" s="2"/>
      <c r="O554" s="2">
        <f t="shared" si="192"/>
        <v>0.5</v>
      </c>
      <c r="P554" s="1"/>
      <c r="Q554" s="1">
        <v>0</v>
      </c>
      <c r="R554" s="1">
        <v>1</v>
      </c>
      <c r="S554" s="1">
        <v>1</v>
      </c>
      <c r="T554" s="1">
        <v>0</v>
      </c>
      <c r="U554" s="1"/>
      <c r="V554" s="144"/>
      <c r="W554" s="1"/>
      <c r="X554" s="1"/>
      <c r="Y554" s="1">
        <v>0</v>
      </c>
      <c r="Z554" s="1">
        <v>0</v>
      </c>
      <c r="AA554" s="1"/>
      <c r="AB554" s="1"/>
      <c r="AC554" s="1"/>
      <c r="AD554" s="1"/>
      <c r="AI554" t="str">
        <f t="shared" si="194"/>
        <v>Rangeley</v>
      </c>
      <c r="AJ554" t="s">
        <v>2477</v>
      </c>
      <c r="AK554" s="150">
        <v>2</v>
      </c>
      <c r="AN554" s="91">
        <v>23</v>
      </c>
      <c r="AO554" s="93">
        <v>7</v>
      </c>
      <c r="AP554" s="93">
        <v>75</v>
      </c>
      <c r="AQ554" s="100">
        <v>61875</v>
      </c>
      <c r="AR554" s="100">
        <f t="shared" si="185"/>
        <v>23007</v>
      </c>
      <c r="AS554" t="s">
        <v>1112</v>
      </c>
      <c r="AT554" s="103">
        <f t="shared" si="186"/>
        <v>2361875</v>
      </c>
      <c r="AW554">
        <v>47.41</v>
      </c>
      <c r="AX554">
        <v>6.72</v>
      </c>
      <c r="AY554">
        <v>40.69</v>
      </c>
      <c r="BF554" s="107"/>
      <c r="BG554" s="107"/>
      <c r="BH554" s="107"/>
      <c r="BI554" s="107"/>
      <c r="BJ554" s="107"/>
      <c r="BV554" s="1">
        <v>0</v>
      </c>
    </row>
    <row r="555" spans="1:74" hidden="1" outlineLevel="1">
      <c r="A555" t="s">
        <v>1811</v>
      </c>
      <c r="B555" s="9" t="s">
        <v>980</v>
      </c>
      <c r="C555" s="1">
        <f t="shared" si="187"/>
        <v>33</v>
      </c>
      <c r="D555" s="7">
        <f t="shared" si="181"/>
        <v>5</v>
      </c>
      <c r="E555" s="7">
        <f t="shared" si="182"/>
        <v>4</v>
      </c>
      <c r="F555" s="7">
        <f t="shared" si="183"/>
        <v>2</v>
      </c>
      <c r="G555" s="7">
        <f t="shared" si="193"/>
        <v>1</v>
      </c>
      <c r="H555" s="48">
        <f t="shared" si="184"/>
        <v>2</v>
      </c>
      <c r="I555" s="163">
        <f t="shared" si="188"/>
        <v>6.0606060606060608E-2</v>
      </c>
      <c r="J555" s="8"/>
      <c r="K555" s="2">
        <f t="shared" si="189"/>
        <v>0</v>
      </c>
      <c r="L555" s="2">
        <f t="shared" si="190"/>
        <v>3.0303030303030304E-2</v>
      </c>
      <c r="M555" s="2">
        <f t="shared" si="191"/>
        <v>0.30303030303030304</v>
      </c>
      <c r="N555" s="2"/>
      <c r="O555" s="2">
        <f t="shared" si="192"/>
        <v>0.66666666666666674</v>
      </c>
      <c r="P555" s="1"/>
      <c r="Q555" s="1">
        <v>1</v>
      </c>
      <c r="R555" s="1">
        <v>10</v>
      </c>
      <c r="S555" s="1">
        <v>12</v>
      </c>
      <c r="T555" s="1">
        <v>10</v>
      </c>
      <c r="U555" s="1"/>
      <c r="V555" s="144"/>
      <c r="W555" s="1"/>
      <c r="X555" s="1"/>
      <c r="Y555" s="1">
        <v>0</v>
      </c>
      <c r="Z555" s="1">
        <v>0</v>
      </c>
      <c r="AA555" s="1"/>
      <c r="AB555" s="1"/>
      <c r="AC555" s="1"/>
      <c r="AD555" s="1"/>
      <c r="AI555" t="str">
        <f t="shared" si="194"/>
        <v>Raymond</v>
      </c>
      <c r="AJ555" t="s">
        <v>2243</v>
      </c>
      <c r="AK555" s="150">
        <v>1</v>
      </c>
      <c r="AN555" s="91">
        <v>23</v>
      </c>
      <c r="AO555" s="93">
        <v>5</v>
      </c>
      <c r="AP555" s="93">
        <v>95</v>
      </c>
      <c r="AQ555" s="100">
        <v>61945</v>
      </c>
      <c r="AR555" s="100">
        <f t="shared" si="185"/>
        <v>23005</v>
      </c>
      <c r="AS555" t="s">
        <v>1753</v>
      </c>
      <c r="AT555" s="103">
        <f t="shared" si="186"/>
        <v>2361945</v>
      </c>
      <c r="AW555">
        <v>46.24</v>
      </c>
      <c r="AX555">
        <v>12.99</v>
      </c>
      <c r="AY555">
        <v>33.25</v>
      </c>
      <c r="BF555" s="107"/>
      <c r="BG555" s="107"/>
      <c r="BH555" s="107"/>
      <c r="BI555" s="107"/>
      <c r="BJ555" s="107"/>
      <c r="BV555" s="1">
        <v>0</v>
      </c>
    </row>
    <row r="556" spans="1:74" hidden="1" outlineLevel="1">
      <c r="A556" t="s">
        <v>2558</v>
      </c>
      <c r="B556" s="9" t="s">
        <v>980</v>
      </c>
      <c r="C556" s="1">
        <f t="shared" si="187"/>
        <v>5</v>
      </c>
      <c r="D556" s="7">
        <f t="shared" si="181"/>
        <v>3</v>
      </c>
      <c r="E556" s="7">
        <f t="shared" si="182"/>
        <v>2</v>
      </c>
      <c r="F556" s="7">
        <f t="shared" si="183"/>
        <v>0</v>
      </c>
      <c r="G556" s="7">
        <f t="shared" si="193"/>
        <v>1</v>
      </c>
      <c r="H556" s="48">
        <f t="shared" si="184"/>
        <v>3</v>
      </c>
      <c r="I556" s="163">
        <f t="shared" si="188"/>
        <v>0.6</v>
      </c>
      <c r="J556" s="8"/>
      <c r="K556" s="2">
        <f t="shared" si="189"/>
        <v>0</v>
      </c>
      <c r="L556" s="2">
        <f t="shared" si="190"/>
        <v>0.2</v>
      </c>
      <c r="M556" s="2">
        <f t="shared" si="191"/>
        <v>0</v>
      </c>
      <c r="N556" s="2"/>
      <c r="O556" s="2">
        <f t="shared" si="192"/>
        <v>0.8</v>
      </c>
      <c r="P556" s="1"/>
      <c r="Q556" s="1">
        <v>1</v>
      </c>
      <c r="R556" s="1">
        <v>0</v>
      </c>
      <c r="S556" s="1">
        <v>4</v>
      </c>
      <c r="T556" s="1">
        <v>0</v>
      </c>
      <c r="U556" s="1"/>
      <c r="V556" s="144"/>
      <c r="W556" s="1"/>
      <c r="X556" s="1"/>
      <c r="Y556" s="1">
        <v>0</v>
      </c>
      <c r="Z556" s="1">
        <v>0</v>
      </c>
      <c r="AA556" s="1"/>
      <c r="AB556" s="1"/>
      <c r="AC556" s="1"/>
      <c r="AD556" s="1"/>
      <c r="AI556" t="str">
        <f t="shared" si="194"/>
        <v>Readfield</v>
      </c>
      <c r="AJ556" t="s">
        <v>2658</v>
      </c>
      <c r="AK556" s="150">
        <v>1</v>
      </c>
      <c r="AN556" s="91">
        <v>23</v>
      </c>
      <c r="AO556" s="93">
        <v>11</v>
      </c>
      <c r="AP556" s="93">
        <v>95</v>
      </c>
      <c r="AQ556" s="100">
        <v>62190</v>
      </c>
      <c r="AR556" s="100">
        <f t="shared" si="185"/>
        <v>23011</v>
      </c>
      <c r="AS556" t="s">
        <v>1753</v>
      </c>
      <c r="AT556" s="103">
        <f t="shared" si="186"/>
        <v>2362190</v>
      </c>
      <c r="AW556">
        <v>31.11</v>
      </c>
      <c r="AX556">
        <v>1.89</v>
      </c>
      <c r="AY556">
        <v>29.22</v>
      </c>
      <c r="BF556" s="107"/>
      <c r="BG556" s="107"/>
      <c r="BH556" s="107"/>
      <c r="BI556" s="107"/>
      <c r="BJ556" s="107"/>
      <c r="BV556" s="1">
        <v>0</v>
      </c>
    </row>
    <row r="557" spans="1:74" hidden="1" outlineLevel="1">
      <c r="A557" t="s">
        <v>2087</v>
      </c>
      <c r="B557" s="9" t="s">
        <v>980</v>
      </c>
      <c r="C557" s="1">
        <f t="shared" si="187"/>
        <v>0</v>
      </c>
      <c r="D557" s="7" t="e">
        <f t="shared" si="181"/>
        <v>#N/A</v>
      </c>
      <c r="E557" s="7" t="e">
        <f t="shared" si="182"/>
        <v>#N/A</v>
      </c>
      <c r="F557" s="7">
        <f t="shared" si="183"/>
        <v>0</v>
      </c>
      <c r="G557" s="7">
        <f t="shared" si="193"/>
        <v>0</v>
      </c>
      <c r="H557" s="48" t="e">
        <f t="shared" si="184"/>
        <v>#NUM!</v>
      </c>
      <c r="I557" s="163" t="e">
        <f t="shared" si="188"/>
        <v>#NUM!</v>
      </c>
      <c r="J557" s="8"/>
      <c r="K557" s="2" t="str">
        <f t="shared" si="189"/>
        <v>-</v>
      </c>
      <c r="L557" s="2" t="str">
        <f t="shared" si="190"/>
        <v>-</v>
      </c>
      <c r="M557" s="2" t="str">
        <f t="shared" si="191"/>
        <v>-</v>
      </c>
      <c r="N557" s="2"/>
      <c r="O557" s="2" t="str">
        <f t="shared" si="192"/>
        <v>-</v>
      </c>
      <c r="P557" s="1"/>
      <c r="Q557" s="1"/>
      <c r="R557" s="1"/>
      <c r="S557" s="1"/>
      <c r="T557" s="1"/>
      <c r="U557" s="1"/>
      <c r="V557" s="144"/>
      <c r="W557" s="1"/>
      <c r="X557" s="1"/>
      <c r="Y557" s="1"/>
      <c r="Z557" s="1"/>
      <c r="AA557" s="1"/>
      <c r="AB557" s="1"/>
      <c r="AC557" s="1"/>
      <c r="AD557" s="1"/>
      <c r="AI557" t="str">
        <f t="shared" si="194"/>
        <v>Reed</v>
      </c>
      <c r="AJ557" t="s">
        <v>2958</v>
      </c>
      <c r="AK557" s="150">
        <v>2</v>
      </c>
      <c r="AN557" s="91">
        <v>23</v>
      </c>
      <c r="AO557" s="93">
        <v>3</v>
      </c>
      <c r="AP557" s="93">
        <v>270</v>
      </c>
      <c r="AQ557" s="100">
        <v>62400</v>
      </c>
      <c r="AR557" s="100">
        <f t="shared" si="185"/>
        <v>23003</v>
      </c>
      <c r="AS557" t="s">
        <v>1112</v>
      </c>
      <c r="AT557" s="103">
        <f t="shared" si="186"/>
        <v>2362400</v>
      </c>
      <c r="AW557">
        <v>59.57</v>
      </c>
      <c r="AX557">
        <v>0.21</v>
      </c>
      <c r="AY557">
        <v>59.36</v>
      </c>
      <c r="BF557" s="107"/>
      <c r="BG557" s="107"/>
      <c r="BH557" s="107"/>
      <c r="BI557" s="107"/>
      <c r="BJ557" s="107"/>
      <c r="BV557" s="1"/>
    </row>
    <row r="558" spans="1:74" hidden="1" outlineLevel="1">
      <c r="A558" t="s">
        <v>2416</v>
      </c>
      <c r="B558" s="9" t="s">
        <v>980</v>
      </c>
      <c r="C558" s="1">
        <f t="shared" si="187"/>
        <v>9</v>
      </c>
      <c r="D558" s="7">
        <f t="shared" si="181"/>
        <v>5</v>
      </c>
      <c r="E558" s="7">
        <f t="shared" si="182"/>
        <v>3</v>
      </c>
      <c r="F558" s="7">
        <f t="shared" si="183"/>
        <v>1</v>
      </c>
      <c r="G558" s="7">
        <f t="shared" si="193"/>
        <v>2</v>
      </c>
      <c r="H558" s="48">
        <f t="shared" si="184"/>
        <v>1</v>
      </c>
      <c r="I558" s="163">
        <f t="shared" si="188"/>
        <v>0.1111111111111111</v>
      </c>
      <c r="J558" s="8"/>
      <c r="K558" s="2">
        <f t="shared" si="189"/>
        <v>0</v>
      </c>
      <c r="L558" s="2">
        <f t="shared" si="190"/>
        <v>0.1111111111111111</v>
      </c>
      <c r="M558" s="2">
        <f t="shared" si="191"/>
        <v>0.44444444444444442</v>
      </c>
      <c r="N558" s="2"/>
      <c r="O558" s="2">
        <f t="shared" si="192"/>
        <v>0.44444444444444442</v>
      </c>
      <c r="P558" s="1"/>
      <c r="Q558" s="1">
        <v>1</v>
      </c>
      <c r="R558" s="1">
        <v>4</v>
      </c>
      <c r="S558" s="1">
        <v>3</v>
      </c>
      <c r="T558" s="1">
        <v>1</v>
      </c>
      <c r="U558" s="1"/>
      <c r="V558" s="144"/>
      <c r="W558" s="1"/>
      <c r="X558" s="1"/>
      <c r="Y558" s="1">
        <v>0</v>
      </c>
      <c r="Z558" s="1">
        <v>0</v>
      </c>
      <c r="AA558" s="1"/>
      <c r="AB558" s="1"/>
      <c r="AC558" s="1"/>
      <c r="AD558" s="1"/>
      <c r="AI558" t="str">
        <f t="shared" si="194"/>
        <v>Richmond</v>
      </c>
      <c r="AJ558" t="s">
        <v>1370</v>
      </c>
      <c r="AK558" s="150">
        <v>1</v>
      </c>
      <c r="AN558" s="91">
        <v>23</v>
      </c>
      <c r="AO558" s="93">
        <v>23</v>
      </c>
      <c r="AP558" s="93">
        <v>35</v>
      </c>
      <c r="AQ558" s="100">
        <v>62645</v>
      </c>
      <c r="AR558" s="100">
        <f t="shared" si="185"/>
        <v>23023</v>
      </c>
      <c r="AS558" t="s">
        <v>1753</v>
      </c>
      <c r="AT558" s="103">
        <f t="shared" si="186"/>
        <v>2362645</v>
      </c>
      <c r="AW558">
        <v>31.58</v>
      </c>
      <c r="AX558">
        <v>1.17</v>
      </c>
      <c r="AY558">
        <v>30.4</v>
      </c>
      <c r="BF558" s="107"/>
      <c r="BG558" s="107"/>
      <c r="BH558" s="107"/>
      <c r="BI558" s="107"/>
      <c r="BJ558" s="107"/>
      <c r="BV558" s="1">
        <v>0</v>
      </c>
    </row>
    <row r="559" spans="1:74" hidden="1" outlineLevel="1">
      <c r="A559" t="s">
        <v>2910</v>
      </c>
      <c r="B559" s="9" t="s">
        <v>980</v>
      </c>
      <c r="C559" s="1">
        <f t="shared" si="187"/>
        <v>3</v>
      </c>
      <c r="D559" s="7">
        <f t="shared" ref="D559:D622" si="195">RANK(P559,(P559:AG559))</f>
        <v>3</v>
      </c>
      <c r="E559" s="7">
        <f t="shared" ref="E559:E622" si="196">RANK(Q559,(P559:AG559))</f>
        <v>2</v>
      </c>
      <c r="F559" s="7">
        <f t="shared" ref="F559:F622" si="197">IF(R559&gt;0,RANK(R559,(P559:AG559)),0)</f>
        <v>0</v>
      </c>
      <c r="G559" s="7">
        <f t="shared" si="193"/>
        <v>0</v>
      </c>
      <c r="H559" s="48">
        <f t="shared" ref="H559:H622" si="198">MAX(P559:T559)-LARGE(P559:T559,2)</f>
        <v>1</v>
      </c>
      <c r="I559" s="163">
        <f t="shared" si="188"/>
        <v>0.33333333333333331</v>
      </c>
      <c r="J559" s="8"/>
      <c r="K559" s="2">
        <f t="shared" si="189"/>
        <v>0</v>
      </c>
      <c r="L559" s="2">
        <f t="shared" si="190"/>
        <v>0.33333333333333331</v>
      </c>
      <c r="M559" s="2">
        <f t="shared" si="191"/>
        <v>0</v>
      </c>
      <c r="N559" s="2"/>
      <c r="O559" s="2">
        <f t="shared" si="192"/>
        <v>0.66666666666666674</v>
      </c>
      <c r="P559" s="1"/>
      <c r="Q559" s="1">
        <v>1</v>
      </c>
      <c r="R559" s="1">
        <v>0</v>
      </c>
      <c r="S559" s="1">
        <v>0</v>
      </c>
      <c r="T559" s="1">
        <v>2</v>
      </c>
      <c r="U559" s="1"/>
      <c r="V559" s="144"/>
      <c r="W559" s="1"/>
      <c r="X559" s="1"/>
      <c r="Y559" s="1">
        <v>0</v>
      </c>
      <c r="Z559" s="1">
        <v>0</v>
      </c>
      <c r="AA559" s="1"/>
      <c r="AB559" s="1"/>
      <c r="AC559" s="1"/>
      <c r="AD559" s="1"/>
      <c r="AI559" t="str">
        <f t="shared" si="194"/>
        <v>Ripley</v>
      </c>
      <c r="AJ559" t="s">
        <v>419</v>
      </c>
      <c r="AK559" s="150">
        <v>2</v>
      </c>
      <c r="AN559" s="91">
        <v>23</v>
      </c>
      <c r="AO559" s="93">
        <v>25</v>
      </c>
      <c r="AP559" s="93">
        <v>130</v>
      </c>
      <c r="AQ559" s="100">
        <v>62995</v>
      </c>
      <c r="AR559" s="100">
        <f t="shared" ref="AR559:AR622" si="199">AN559*1000+AO559</f>
        <v>23025</v>
      </c>
      <c r="AS559" t="s">
        <v>1753</v>
      </c>
      <c r="AT559" s="103">
        <f t="shared" ref="AT559:AT622" si="200">AN559*100000+AQ559</f>
        <v>2362995</v>
      </c>
      <c r="AW559">
        <v>24.95</v>
      </c>
      <c r="AX559">
        <v>0.41</v>
      </c>
      <c r="AY559">
        <v>24.55</v>
      </c>
      <c r="BF559" s="107"/>
      <c r="BG559" s="107"/>
      <c r="BH559" s="107"/>
      <c r="BI559" s="107"/>
      <c r="BJ559" s="107"/>
      <c r="BV559" s="1">
        <v>0</v>
      </c>
    </row>
    <row r="560" spans="1:74" hidden="1" outlineLevel="1">
      <c r="A560" t="s">
        <v>1905</v>
      </c>
      <c r="B560" s="9" t="s">
        <v>980</v>
      </c>
      <c r="C560" s="1">
        <f t="shared" si="187"/>
        <v>5</v>
      </c>
      <c r="D560" s="7">
        <f t="shared" si="195"/>
        <v>3</v>
      </c>
      <c r="E560" s="7">
        <f t="shared" si="196"/>
        <v>3</v>
      </c>
      <c r="F560" s="7">
        <f t="shared" si="197"/>
        <v>2</v>
      </c>
      <c r="G560" s="7">
        <f t="shared" si="193"/>
        <v>1</v>
      </c>
      <c r="H560" s="48">
        <f t="shared" si="198"/>
        <v>3</v>
      </c>
      <c r="I560" s="163">
        <f t="shared" si="188"/>
        <v>0.6</v>
      </c>
      <c r="J560" s="8"/>
      <c r="K560" s="2">
        <f t="shared" si="189"/>
        <v>0</v>
      </c>
      <c r="L560" s="2">
        <f t="shared" si="190"/>
        <v>0</v>
      </c>
      <c r="M560" s="2">
        <f t="shared" si="191"/>
        <v>0.2</v>
      </c>
      <c r="N560" s="2"/>
      <c r="O560" s="2">
        <f t="shared" si="192"/>
        <v>0.8</v>
      </c>
      <c r="P560" s="1"/>
      <c r="Q560" s="1">
        <v>0</v>
      </c>
      <c r="R560" s="1">
        <v>1</v>
      </c>
      <c r="S560" s="1">
        <v>4</v>
      </c>
      <c r="T560" s="1">
        <v>0</v>
      </c>
      <c r="U560" s="1"/>
      <c r="V560" s="144"/>
      <c r="W560" s="1"/>
      <c r="X560" s="1"/>
      <c r="Y560" s="1">
        <v>0</v>
      </c>
      <c r="Z560" s="1">
        <v>0</v>
      </c>
      <c r="AA560" s="1"/>
      <c r="AB560" s="1"/>
      <c r="AC560" s="1"/>
      <c r="AD560" s="1"/>
      <c r="AI560" t="str">
        <f t="shared" si="194"/>
        <v>Robbinston</v>
      </c>
      <c r="AJ560" t="s">
        <v>650</v>
      </c>
      <c r="AK560" s="150">
        <v>2</v>
      </c>
      <c r="AN560" s="91">
        <v>23</v>
      </c>
      <c r="AO560" s="93">
        <v>29</v>
      </c>
      <c r="AP560" s="93">
        <v>185</v>
      </c>
      <c r="AQ560" s="100">
        <v>63275</v>
      </c>
      <c r="AR560" s="100">
        <f t="shared" si="199"/>
        <v>23029</v>
      </c>
      <c r="AS560" t="s">
        <v>1753</v>
      </c>
      <c r="AT560" s="103">
        <f t="shared" si="200"/>
        <v>2363275</v>
      </c>
      <c r="AW560">
        <v>33.71</v>
      </c>
      <c r="AX560">
        <v>5.53</v>
      </c>
      <c r="AY560">
        <v>28.18</v>
      </c>
      <c r="BF560" s="107"/>
      <c r="BG560" s="107"/>
      <c r="BH560" s="107"/>
      <c r="BI560" s="107"/>
      <c r="BJ560" s="107"/>
      <c r="BV560" s="1">
        <v>0</v>
      </c>
    </row>
    <row r="561" spans="1:74" hidden="1" outlineLevel="1">
      <c r="A561" t="s">
        <v>373</v>
      </c>
      <c r="B561" s="9" t="s">
        <v>980</v>
      </c>
      <c r="C561" s="1">
        <f t="shared" si="187"/>
        <v>26</v>
      </c>
      <c r="D561" s="7">
        <f t="shared" si="195"/>
        <v>5</v>
      </c>
      <c r="E561" s="7">
        <f t="shared" si="196"/>
        <v>3</v>
      </c>
      <c r="F561" s="7">
        <f t="shared" si="197"/>
        <v>2</v>
      </c>
      <c r="G561" s="7">
        <f t="shared" si="193"/>
        <v>1</v>
      </c>
      <c r="H561" s="48">
        <f t="shared" si="198"/>
        <v>3</v>
      </c>
      <c r="I561" s="163">
        <f t="shared" si="188"/>
        <v>0.11538461538461539</v>
      </c>
      <c r="J561" s="8"/>
      <c r="K561" s="2">
        <f t="shared" si="189"/>
        <v>0</v>
      </c>
      <c r="L561" s="2">
        <f t="shared" si="190"/>
        <v>0.15384615384615385</v>
      </c>
      <c r="M561" s="2">
        <f t="shared" si="191"/>
        <v>0.34615384615384615</v>
      </c>
      <c r="N561" s="2"/>
      <c r="O561" s="2">
        <f t="shared" si="192"/>
        <v>0.5</v>
      </c>
      <c r="P561" s="1"/>
      <c r="Q561" s="1">
        <v>4</v>
      </c>
      <c r="R561" s="1">
        <v>9</v>
      </c>
      <c r="S561" s="1">
        <v>12</v>
      </c>
      <c r="T561" s="1">
        <v>1</v>
      </c>
      <c r="U561" s="1"/>
      <c r="V561" s="144"/>
      <c r="W561" s="1"/>
      <c r="X561" s="1"/>
      <c r="Y561" s="1">
        <v>0</v>
      </c>
      <c r="Z561" s="1">
        <v>0</v>
      </c>
      <c r="AA561" s="1"/>
      <c r="AB561" s="1"/>
      <c r="AC561" s="1"/>
      <c r="AD561" s="1"/>
      <c r="AI561" t="str">
        <f t="shared" si="194"/>
        <v>Rockland</v>
      </c>
      <c r="AJ561" t="s">
        <v>802</v>
      </c>
      <c r="AK561" s="150">
        <v>1</v>
      </c>
      <c r="AN561" s="91">
        <v>23</v>
      </c>
      <c r="AO561" s="93">
        <v>13</v>
      </c>
      <c r="AP561" s="93">
        <v>50</v>
      </c>
      <c r="AQ561" s="100">
        <v>63590</v>
      </c>
      <c r="AR561" s="100">
        <f t="shared" si="199"/>
        <v>23013</v>
      </c>
      <c r="AS561" t="s">
        <v>1057</v>
      </c>
      <c r="AT561" s="103">
        <f t="shared" si="200"/>
        <v>2363590</v>
      </c>
      <c r="AW561">
        <v>15.1</v>
      </c>
      <c r="AX561">
        <v>2.19</v>
      </c>
      <c r="AY561">
        <v>12.91</v>
      </c>
      <c r="BF561" s="107"/>
      <c r="BG561" s="107"/>
      <c r="BH561" s="107"/>
      <c r="BI561" s="107"/>
      <c r="BJ561" s="107"/>
      <c r="BV561" s="1">
        <v>0</v>
      </c>
    </row>
    <row r="562" spans="1:74" hidden="1" outlineLevel="1">
      <c r="A562" t="s">
        <v>756</v>
      </c>
      <c r="B562" s="9" t="s">
        <v>980</v>
      </c>
      <c r="C562" s="1">
        <f t="shared" ref="C562:C627" si="201">SUM(P562:AG562)</f>
        <v>31</v>
      </c>
      <c r="D562" s="7">
        <f t="shared" si="195"/>
        <v>5</v>
      </c>
      <c r="E562" s="7">
        <f t="shared" si="196"/>
        <v>3</v>
      </c>
      <c r="F562" s="7">
        <f t="shared" si="197"/>
        <v>1</v>
      </c>
      <c r="G562" s="7">
        <f t="shared" si="193"/>
        <v>2</v>
      </c>
      <c r="H562" s="48">
        <f t="shared" si="198"/>
        <v>14</v>
      </c>
      <c r="I562" s="163">
        <f t="shared" ref="I562:I627" si="202">H562/C562</f>
        <v>0.45161290322580644</v>
      </c>
      <c r="J562" s="8"/>
      <c r="K562" s="2">
        <f t="shared" ref="K562:K627" si="203">IF(C562=0,"-",P562/C562)</f>
        <v>0</v>
      </c>
      <c r="L562" s="2">
        <f t="shared" ref="L562:L627" si="204">IF(C562=0,"-",Q562/C562)</f>
        <v>0.12903225806451613</v>
      </c>
      <c r="M562" s="2">
        <f t="shared" ref="M562:M627" si="205">IF(C562=0,"-",R562/C562)</f>
        <v>0.64516129032258063</v>
      </c>
      <c r="N562" s="2"/>
      <c r="O562" s="2">
        <f t="shared" ref="O562:O627" si="206">IF(C562=0,"-",(1-K562-L562-M562))</f>
        <v>0.22580645161290325</v>
      </c>
      <c r="P562" s="1"/>
      <c r="Q562" s="1">
        <v>4</v>
      </c>
      <c r="R562" s="1">
        <v>20</v>
      </c>
      <c r="S562" s="1">
        <v>6</v>
      </c>
      <c r="T562" s="1">
        <v>1</v>
      </c>
      <c r="U562" s="1"/>
      <c r="V562" s="144"/>
      <c r="W562" s="1"/>
      <c r="X562" s="1"/>
      <c r="Y562" s="1">
        <v>0</v>
      </c>
      <c r="Z562" s="1">
        <v>0</v>
      </c>
      <c r="AA562" s="1"/>
      <c r="AB562" s="1"/>
      <c r="AC562" s="1"/>
      <c r="AD562" s="1"/>
      <c r="AI562" t="str">
        <f t="shared" si="194"/>
        <v>Rockport</v>
      </c>
      <c r="AJ562" t="s">
        <v>802</v>
      </c>
      <c r="AK562" s="150">
        <v>1</v>
      </c>
      <c r="AN562" s="91">
        <v>23</v>
      </c>
      <c r="AO562" s="93">
        <v>13</v>
      </c>
      <c r="AP562" s="93">
        <v>55</v>
      </c>
      <c r="AQ562" s="100">
        <v>63660</v>
      </c>
      <c r="AR562" s="100">
        <f t="shared" si="199"/>
        <v>23013</v>
      </c>
      <c r="AS562" t="s">
        <v>1753</v>
      </c>
      <c r="AT562" s="103">
        <f t="shared" si="200"/>
        <v>2363660</v>
      </c>
      <c r="AW562">
        <v>34.14</v>
      </c>
      <c r="AX562">
        <v>12.43</v>
      </c>
      <c r="AY562">
        <v>21.71</v>
      </c>
      <c r="BF562" s="107"/>
      <c r="BG562" s="107"/>
      <c r="BH562" s="107"/>
      <c r="BI562" s="107"/>
      <c r="BJ562" s="107"/>
      <c r="BV562" s="1">
        <v>0</v>
      </c>
    </row>
    <row r="563" spans="1:74" hidden="1" outlineLevel="1">
      <c r="A563" t="s">
        <v>2448</v>
      </c>
      <c r="B563" s="9" t="s">
        <v>980</v>
      </c>
      <c r="C563" s="1">
        <f t="shared" si="201"/>
        <v>0</v>
      </c>
      <c r="D563" s="7">
        <f t="shared" si="195"/>
        <v>1</v>
      </c>
      <c r="E563" s="7">
        <f t="shared" si="196"/>
        <v>1</v>
      </c>
      <c r="F563" s="7">
        <f t="shared" si="197"/>
        <v>0</v>
      </c>
      <c r="G563" s="7">
        <f t="shared" si="193"/>
        <v>0</v>
      </c>
      <c r="H563" s="48">
        <f t="shared" si="198"/>
        <v>0</v>
      </c>
      <c r="I563" s="163" t="e">
        <f t="shared" si="202"/>
        <v>#DIV/0!</v>
      </c>
      <c r="J563" s="8"/>
      <c r="K563" s="2" t="str">
        <f t="shared" si="203"/>
        <v>-</v>
      </c>
      <c r="L563" s="2" t="str">
        <f t="shared" si="204"/>
        <v>-</v>
      </c>
      <c r="M563" s="2" t="str">
        <f t="shared" si="205"/>
        <v>-</v>
      </c>
      <c r="N563" s="2"/>
      <c r="O563" s="2" t="str">
        <f t="shared" si="206"/>
        <v>-</v>
      </c>
      <c r="P563" s="1"/>
      <c r="Q563" s="1">
        <v>0</v>
      </c>
      <c r="R563" s="1">
        <v>0</v>
      </c>
      <c r="S563" s="1">
        <v>0</v>
      </c>
      <c r="T563" s="1">
        <v>0</v>
      </c>
      <c r="U563" s="1"/>
      <c r="V563" s="144"/>
      <c r="W563" s="1"/>
      <c r="X563" s="1"/>
      <c r="Y563" s="1">
        <v>0</v>
      </c>
      <c r="Z563" s="1">
        <v>0</v>
      </c>
      <c r="AA563" s="1"/>
      <c r="AB563" s="1"/>
      <c r="AC563" s="1"/>
      <c r="AD563" s="1"/>
      <c r="AI563" t="str">
        <f>A563</f>
        <v>Rockwood</v>
      </c>
      <c r="AJ563" t="s">
        <v>419</v>
      </c>
      <c r="AK563" s="150">
        <v>2</v>
      </c>
      <c r="AN563" s="91">
        <v>23</v>
      </c>
      <c r="AO563" s="93">
        <v>25</v>
      </c>
      <c r="AQ563" s="100">
        <v>63700</v>
      </c>
      <c r="AR563" s="100">
        <f t="shared" si="199"/>
        <v>23025</v>
      </c>
      <c r="AS563" t="s">
        <v>1940</v>
      </c>
      <c r="AT563" s="103">
        <f t="shared" si="200"/>
        <v>2363700</v>
      </c>
      <c r="BF563" s="107"/>
      <c r="BG563" s="107"/>
      <c r="BH563" s="107"/>
      <c r="BI563" s="107"/>
      <c r="BJ563" s="107"/>
      <c r="BV563" s="1">
        <v>0</v>
      </c>
    </row>
    <row r="564" spans="1:74" hidden="1" outlineLevel="1">
      <c r="A564" t="s">
        <v>2442</v>
      </c>
      <c r="B564" s="9" t="s">
        <v>980</v>
      </c>
      <c r="C564" s="1">
        <f t="shared" si="201"/>
        <v>0</v>
      </c>
      <c r="D564" s="7">
        <f t="shared" si="195"/>
        <v>1</v>
      </c>
      <c r="E564" s="7">
        <f t="shared" si="196"/>
        <v>1</v>
      </c>
      <c r="F564" s="7">
        <f t="shared" si="197"/>
        <v>0</v>
      </c>
      <c r="G564" s="7">
        <f t="shared" si="193"/>
        <v>0</v>
      </c>
      <c r="H564" s="48">
        <f t="shared" si="198"/>
        <v>0</v>
      </c>
      <c r="I564" s="163" t="e">
        <f t="shared" si="202"/>
        <v>#DIV/0!</v>
      </c>
      <c r="J564" s="8"/>
      <c r="K564" s="2" t="str">
        <f t="shared" si="203"/>
        <v>-</v>
      </c>
      <c r="L564" s="2" t="str">
        <f t="shared" si="204"/>
        <v>-</v>
      </c>
      <c r="M564" s="2" t="str">
        <f t="shared" si="205"/>
        <v>-</v>
      </c>
      <c r="N564" s="2"/>
      <c r="O564" s="2" t="str">
        <f t="shared" si="206"/>
        <v>-</v>
      </c>
      <c r="P564" s="1"/>
      <c r="Q564" s="1">
        <v>0</v>
      </c>
      <c r="R564" s="1">
        <v>0</v>
      </c>
      <c r="S564" s="1">
        <v>0</v>
      </c>
      <c r="T564" s="1">
        <v>0</v>
      </c>
      <c r="U564" s="1"/>
      <c r="V564" s="144"/>
      <c r="W564" s="1"/>
      <c r="X564" s="1"/>
      <c r="Y564" s="1">
        <v>0</v>
      </c>
      <c r="Z564" s="1">
        <v>0</v>
      </c>
      <c r="AA564" s="1"/>
      <c r="AB564" s="1"/>
      <c r="AC564" s="1"/>
      <c r="AD564" s="1"/>
      <c r="AI564" t="str">
        <f t="shared" si="194"/>
        <v>Rome</v>
      </c>
      <c r="AJ564" t="s">
        <v>2658</v>
      </c>
      <c r="AK564" s="150">
        <v>2</v>
      </c>
      <c r="AN564" s="91">
        <v>23</v>
      </c>
      <c r="AO564" s="93">
        <v>11</v>
      </c>
      <c r="AP564" s="93">
        <v>100</v>
      </c>
      <c r="AQ564" s="100">
        <v>63835</v>
      </c>
      <c r="AR564" s="100">
        <f t="shared" si="199"/>
        <v>23011</v>
      </c>
      <c r="AS564" t="s">
        <v>1753</v>
      </c>
      <c r="AT564" s="103">
        <f t="shared" si="200"/>
        <v>2363835</v>
      </c>
      <c r="AW564">
        <v>31.74</v>
      </c>
      <c r="AX564">
        <v>6.31</v>
      </c>
      <c r="AY564">
        <v>25.42</v>
      </c>
      <c r="BF564" s="107"/>
      <c r="BG564" s="107"/>
      <c r="BH564" s="107"/>
      <c r="BI564" s="107"/>
      <c r="BJ564" s="107"/>
      <c r="BV564" s="1">
        <v>0</v>
      </c>
    </row>
    <row r="565" spans="1:74" hidden="1" outlineLevel="1">
      <c r="A565" t="s">
        <v>1051</v>
      </c>
      <c r="B565" s="9" t="s">
        <v>980</v>
      </c>
      <c r="C565" s="1">
        <f t="shared" si="201"/>
        <v>2</v>
      </c>
      <c r="D565" s="7">
        <f t="shared" si="195"/>
        <v>3</v>
      </c>
      <c r="E565" s="7">
        <f t="shared" si="196"/>
        <v>3</v>
      </c>
      <c r="F565" s="7">
        <f t="shared" si="197"/>
        <v>1</v>
      </c>
      <c r="G565" s="7">
        <f t="shared" si="193"/>
        <v>1</v>
      </c>
      <c r="H565" s="48">
        <f t="shared" si="198"/>
        <v>0</v>
      </c>
      <c r="I565" s="163">
        <f t="shared" si="202"/>
        <v>0</v>
      </c>
      <c r="J565" s="8"/>
      <c r="K565" s="2">
        <f t="shared" si="203"/>
        <v>0</v>
      </c>
      <c r="L565" s="2">
        <f t="shared" si="204"/>
        <v>0</v>
      </c>
      <c r="M565" s="2">
        <f t="shared" si="205"/>
        <v>0.5</v>
      </c>
      <c r="N565" s="2"/>
      <c r="O565" s="2">
        <f t="shared" si="206"/>
        <v>0.5</v>
      </c>
      <c r="P565" s="1"/>
      <c r="Q565" s="1">
        <v>0</v>
      </c>
      <c r="R565" s="1">
        <v>1</v>
      </c>
      <c r="S565" s="1">
        <v>1</v>
      </c>
      <c r="T565" s="1">
        <v>0</v>
      </c>
      <c r="U565" s="1"/>
      <c r="V565" s="144"/>
      <c r="W565" s="1"/>
      <c r="X565" s="1"/>
      <c r="Y565" s="1">
        <v>0</v>
      </c>
      <c r="Z565" s="1">
        <v>0</v>
      </c>
      <c r="AA565" s="1"/>
      <c r="AB565" s="1"/>
      <c r="AC565" s="1"/>
      <c r="AD565" s="1"/>
      <c r="AI565" t="str">
        <f t="shared" si="194"/>
        <v>Roque Bluffs</v>
      </c>
      <c r="AJ565" t="s">
        <v>650</v>
      </c>
      <c r="AK565" s="150">
        <v>2</v>
      </c>
      <c r="AN565" s="91">
        <v>23</v>
      </c>
      <c r="AO565" s="93">
        <v>29</v>
      </c>
      <c r="AP565" s="93">
        <v>190</v>
      </c>
      <c r="AQ565" s="100">
        <v>63940</v>
      </c>
      <c r="AR565" s="100">
        <f t="shared" si="199"/>
        <v>23029</v>
      </c>
      <c r="AS565" t="s">
        <v>1753</v>
      </c>
      <c r="AT565" s="103">
        <f t="shared" si="200"/>
        <v>2363940</v>
      </c>
      <c r="AW565">
        <v>19.54</v>
      </c>
      <c r="AX565">
        <v>8.8800000000000008</v>
      </c>
      <c r="AY565">
        <v>10.65</v>
      </c>
      <c r="BF565" s="107"/>
      <c r="BG565" s="107"/>
      <c r="BH565" s="107"/>
      <c r="BI565" s="107"/>
      <c r="BJ565" s="107"/>
      <c r="BV565" s="1">
        <v>0</v>
      </c>
    </row>
    <row r="566" spans="1:74" hidden="1" outlineLevel="1">
      <c r="A566" t="s">
        <v>1992</v>
      </c>
      <c r="B566" s="9" t="s">
        <v>980</v>
      </c>
      <c r="C566" s="1">
        <f t="shared" si="201"/>
        <v>2</v>
      </c>
      <c r="D566" s="7">
        <f t="shared" si="195"/>
        <v>3</v>
      </c>
      <c r="E566" s="7">
        <f t="shared" si="196"/>
        <v>3</v>
      </c>
      <c r="F566" s="7">
        <f t="shared" si="197"/>
        <v>0</v>
      </c>
      <c r="G566" s="7">
        <f t="shared" si="193"/>
        <v>1</v>
      </c>
      <c r="H566" s="48">
        <f t="shared" si="198"/>
        <v>0</v>
      </c>
      <c r="I566" s="163">
        <f t="shared" si="202"/>
        <v>0</v>
      </c>
      <c r="J566" s="8"/>
      <c r="K566" s="2">
        <f t="shared" si="203"/>
        <v>0</v>
      </c>
      <c r="L566" s="2">
        <f t="shared" si="204"/>
        <v>0</v>
      </c>
      <c r="M566" s="2">
        <f t="shared" si="205"/>
        <v>0</v>
      </c>
      <c r="N566" s="2"/>
      <c r="O566" s="2">
        <f t="shared" si="206"/>
        <v>1</v>
      </c>
      <c r="P566" s="1"/>
      <c r="Q566" s="1">
        <v>0</v>
      </c>
      <c r="R566" s="1">
        <v>0</v>
      </c>
      <c r="S566" s="1">
        <v>1</v>
      </c>
      <c r="T566" s="1">
        <v>1</v>
      </c>
      <c r="U566" s="1"/>
      <c r="V566" s="144"/>
      <c r="W566" s="1"/>
      <c r="X566" s="1"/>
      <c r="Y566" s="1">
        <v>0</v>
      </c>
      <c r="Z566" s="1">
        <v>0</v>
      </c>
      <c r="AA566" s="1"/>
      <c r="AB566" s="1"/>
      <c r="AC566" s="1"/>
      <c r="AD566" s="1"/>
      <c r="AI566" t="str">
        <f t="shared" si="194"/>
        <v>Roxbury</v>
      </c>
      <c r="AJ566" t="s">
        <v>3183</v>
      </c>
      <c r="AK566" s="150">
        <v>2</v>
      </c>
      <c r="AN566" s="91">
        <v>23</v>
      </c>
      <c r="AO566" s="93">
        <v>17</v>
      </c>
      <c r="AP566" s="93">
        <v>130</v>
      </c>
      <c r="AQ566" s="100">
        <v>64185</v>
      </c>
      <c r="AR566" s="100">
        <f t="shared" si="199"/>
        <v>23017</v>
      </c>
      <c r="AS566" t="s">
        <v>1753</v>
      </c>
      <c r="AT566" s="103">
        <f t="shared" si="200"/>
        <v>2364185</v>
      </c>
      <c r="AW566">
        <v>44.08</v>
      </c>
      <c r="AX566">
        <v>1.21</v>
      </c>
      <c r="AY566">
        <v>42.88</v>
      </c>
      <c r="BF566" s="107"/>
      <c r="BG566" s="107"/>
      <c r="BH566" s="107"/>
      <c r="BI566" s="107"/>
      <c r="BJ566" s="107"/>
      <c r="BV566" s="1">
        <v>0</v>
      </c>
    </row>
    <row r="567" spans="1:74" hidden="1" outlineLevel="1">
      <c r="A567" t="s">
        <v>1361</v>
      </c>
      <c r="B567" s="9" t="s">
        <v>980</v>
      </c>
      <c r="C567" s="1">
        <f t="shared" si="201"/>
        <v>18</v>
      </c>
      <c r="D567" s="7">
        <f t="shared" si="195"/>
        <v>5</v>
      </c>
      <c r="E567" s="7">
        <f t="shared" si="196"/>
        <v>1</v>
      </c>
      <c r="F567" s="7">
        <f t="shared" si="197"/>
        <v>1</v>
      </c>
      <c r="G567" s="7">
        <f t="shared" si="193"/>
        <v>4</v>
      </c>
      <c r="H567" s="48">
        <f t="shared" si="198"/>
        <v>0</v>
      </c>
      <c r="I567" s="163">
        <f t="shared" si="202"/>
        <v>0</v>
      </c>
      <c r="J567" s="8"/>
      <c r="K567" s="2">
        <f t="shared" si="203"/>
        <v>0</v>
      </c>
      <c r="L567" s="2">
        <f t="shared" si="204"/>
        <v>0.33333333333333331</v>
      </c>
      <c r="M567" s="2">
        <f t="shared" si="205"/>
        <v>0.33333333333333331</v>
      </c>
      <c r="N567" s="2"/>
      <c r="O567" s="2">
        <f t="shared" si="206"/>
        <v>0.33333333333333343</v>
      </c>
      <c r="P567" s="1"/>
      <c r="Q567" s="1">
        <v>6</v>
      </c>
      <c r="R567" s="1">
        <v>6</v>
      </c>
      <c r="S567" s="1">
        <v>1</v>
      </c>
      <c r="T567" s="1">
        <v>5</v>
      </c>
      <c r="U567" s="1"/>
      <c r="V567" s="144"/>
      <c r="W567" s="1"/>
      <c r="X567" s="1"/>
      <c r="Y567" s="1">
        <v>0</v>
      </c>
      <c r="Z567" s="1">
        <v>0</v>
      </c>
      <c r="AA567" s="1"/>
      <c r="AB567" s="1"/>
      <c r="AC567" s="1"/>
      <c r="AD567" s="1"/>
      <c r="AI567" t="str">
        <f t="shared" si="194"/>
        <v>Rumford</v>
      </c>
      <c r="AJ567" t="s">
        <v>3183</v>
      </c>
      <c r="AK567" s="150">
        <v>2</v>
      </c>
      <c r="AN567" s="91">
        <v>23</v>
      </c>
      <c r="AO567" s="93">
        <v>17</v>
      </c>
      <c r="AP567" s="93">
        <v>135</v>
      </c>
      <c r="AQ567" s="100">
        <v>64290</v>
      </c>
      <c r="AR567" s="100">
        <f t="shared" si="199"/>
        <v>23017</v>
      </c>
      <c r="AS567" t="s">
        <v>1753</v>
      </c>
      <c r="AT567" s="103">
        <f t="shared" si="200"/>
        <v>2364290</v>
      </c>
      <c r="AW567">
        <v>69.86</v>
      </c>
      <c r="AX567">
        <v>1.25</v>
      </c>
      <c r="AY567">
        <v>68.61</v>
      </c>
      <c r="BF567" s="107"/>
      <c r="BG567" s="107"/>
      <c r="BH567" s="107"/>
      <c r="BI567" s="107"/>
      <c r="BJ567" s="107"/>
      <c r="BV567" s="1">
        <v>0</v>
      </c>
    </row>
    <row r="568" spans="1:74" hidden="1" outlineLevel="1">
      <c r="A568" t="s">
        <v>1362</v>
      </c>
      <c r="B568" s="9" t="s">
        <v>980</v>
      </c>
      <c r="C568" s="1">
        <f t="shared" si="201"/>
        <v>28</v>
      </c>
      <c r="D568" s="7">
        <f t="shared" si="195"/>
        <v>4</v>
      </c>
      <c r="E568" s="7">
        <f t="shared" si="196"/>
        <v>4</v>
      </c>
      <c r="F568" s="7">
        <f t="shared" si="197"/>
        <v>1</v>
      </c>
      <c r="G568" s="7">
        <f t="shared" si="193"/>
        <v>3</v>
      </c>
      <c r="H568" s="48">
        <f t="shared" si="198"/>
        <v>2</v>
      </c>
      <c r="I568" s="163">
        <f t="shared" si="202"/>
        <v>7.1428571428571425E-2</v>
      </c>
      <c r="J568" s="8"/>
      <c r="K568" s="2">
        <f t="shared" si="203"/>
        <v>0</v>
      </c>
      <c r="L568" s="2">
        <f t="shared" si="204"/>
        <v>0</v>
      </c>
      <c r="M568" s="2">
        <f t="shared" si="205"/>
        <v>0.39285714285714285</v>
      </c>
      <c r="N568" s="2"/>
      <c r="O568" s="2">
        <f t="shared" si="206"/>
        <v>0.60714285714285721</v>
      </c>
      <c r="P568" s="1"/>
      <c r="Q568" s="1">
        <v>0</v>
      </c>
      <c r="R568" s="1">
        <v>11</v>
      </c>
      <c r="S568" s="1">
        <v>8</v>
      </c>
      <c r="T568" s="1">
        <v>9</v>
      </c>
      <c r="U568" s="1"/>
      <c r="V568" s="144"/>
      <c r="W568" s="1"/>
      <c r="X568" s="1"/>
      <c r="Y568" s="1">
        <v>0</v>
      </c>
      <c r="Z568" s="1">
        <v>0</v>
      </c>
      <c r="AA568" s="1"/>
      <c r="AB568" s="1"/>
      <c r="AC568" s="1"/>
      <c r="AD568" s="1"/>
      <c r="AI568" t="str">
        <f t="shared" si="194"/>
        <v>Sabattus</v>
      </c>
      <c r="AJ568" t="s">
        <v>884</v>
      </c>
      <c r="AK568" s="150">
        <v>2</v>
      </c>
      <c r="AN568" s="91">
        <v>23</v>
      </c>
      <c r="AO568" s="93">
        <v>1</v>
      </c>
      <c r="AP568" s="93">
        <v>57</v>
      </c>
      <c r="AQ568" s="100">
        <v>64570</v>
      </c>
      <c r="AR568" s="100">
        <f t="shared" si="199"/>
        <v>23001</v>
      </c>
      <c r="AS568" t="s">
        <v>1753</v>
      </c>
      <c r="AT568" s="103">
        <f t="shared" si="200"/>
        <v>2364570</v>
      </c>
      <c r="AW568">
        <v>26.75</v>
      </c>
      <c r="AX568">
        <v>1.1100000000000001</v>
      </c>
      <c r="AY568">
        <v>25.63</v>
      </c>
      <c r="BF568" s="107"/>
      <c r="BG568" s="107"/>
      <c r="BH568" s="107"/>
      <c r="BI568" s="107"/>
      <c r="BJ568" s="107"/>
      <c r="BV568" s="1">
        <v>0</v>
      </c>
    </row>
    <row r="569" spans="1:74" hidden="1" outlineLevel="1">
      <c r="A569" t="s">
        <v>1355</v>
      </c>
      <c r="B569" s="9" t="s">
        <v>980</v>
      </c>
      <c r="C569" s="1">
        <f t="shared" si="201"/>
        <v>47</v>
      </c>
      <c r="D569" s="7">
        <f t="shared" si="195"/>
        <v>5</v>
      </c>
      <c r="E569" s="7">
        <f t="shared" si="196"/>
        <v>4</v>
      </c>
      <c r="F569" s="7">
        <f t="shared" si="197"/>
        <v>1</v>
      </c>
      <c r="G569" s="7">
        <f t="shared" si="193"/>
        <v>2</v>
      </c>
      <c r="H569" s="48">
        <f t="shared" si="198"/>
        <v>12</v>
      </c>
      <c r="I569" s="163">
        <f t="shared" si="202"/>
        <v>0.25531914893617019</v>
      </c>
      <c r="J569" s="8"/>
      <c r="K569" s="2">
        <f t="shared" si="203"/>
        <v>0</v>
      </c>
      <c r="L569" s="2">
        <f t="shared" si="204"/>
        <v>4.2553191489361701E-2</v>
      </c>
      <c r="M569" s="2">
        <f t="shared" si="205"/>
        <v>0.51063829787234039</v>
      </c>
      <c r="N569" s="2"/>
      <c r="O569" s="2">
        <f t="shared" si="206"/>
        <v>0.44680851063829796</v>
      </c>
      <c r="P569" s="1"/>
      <c r="Q569" s="1">
        <v>2</v>
      </c>
      <c r="R569" s="1">
        <v>24</v>
      </c>
      <c r="S569" s="1">
        <v>12</v>
      </c>
      <c r="T569" s="1">
        <v>9</v>
      </c>
      <c r="U569" s="1"/>
      <c r="V569" s="144"/>
      <c r="W569" s="1"/>
      <c r="X569" s="1"/>
      <c r="Y569" s="1">
        <v>0</v>
      </c>
      <c r="Z569" s="1">
        <v>0</v>
      </c>
      <c r="AA569" s="1"/>
      <c r="AB569" s="1"/>
      <c r="AC569" s="1"/>
      <c r="AD569" s="1"/>
      <c r="AI569" t="str">
        <f t="shared" si="194"/>
        <v>Saco</v>
      </c>
      <c r="AJ569" t="s">
        <v>959</v>
      </c>
      <c r="AK569" s="150">
        <v>1</v>
      </c>
      <c r="AN569" s="91">
        <v>23</v>
      </c>
      <c r="AO569" s="93">
        <v>31</v>
      </c>
      <c r="AP569" s="93">
        <v>110</v>
      </c>
      <c r="AQ569" s="100">
        <v>64675</v>
      </c>
      <c r="AR569" s="100">
        <f t="shared" si="199"/>
        <v>23031</v>
      </c>
      <c r="AS569" t="s">
        <v>1057</v>
      </c>
      <c r="AT569" s="103">
        <f t="shared" si="200"/>
        <v>2364675</v>
      </c>
      <c r="AW569">
        <v>39.35</v>
      </c>
      <c r="AX569">
        <v>0.87</v>
      </c>
      <c r="AY569">
        <v>38.479999999999997</v>
      </c>
      <c r="BF569" s="107"/>
      <c r="BG569" s="107"/>
      <c r="BH569" s="107"/>
      <c r="BI569" s="107"/>
      <c r="BJ569" s="107"/>
      <c r="BV569" s="1">
        <v>0</v>
      </c>
    </row>
    <row r="570" spans="1:74" hidden="1" outlineLevel="1">
      <c r="A570" t="s">
        <v>1356</v>
      </c>
      <c r="B570" s="9" t="s">
        <v>980</v>
      </c>
      <c r="C570" s="1">
        <f t="shared" si="201"/>
        <v>0</v>
      </c>
      <c r="D570" s="7" t="e">
        <f t="shared" si="195"/>
        <v>#N/A</v>
      </c>
      <c r="E570" s="7" t="e">
        <f t="shared" si="196"/>
        <v>#N/A</v>
      </c>
      <c r="F570" s="7">
        <f t="shared" si="197"/>
        <v>0</v>
      </c>
      <c r="G570" s="7">
        <f t="shared" si="193"/>
        <v>0</v>
      </c>
      <c r="H570" s="48" t="e">
        <f t="shared" si="198"/>
        <v>#NUM!</v>
      </c>
      <c r="I570" s="163" t="e">
        <f t="shared" si="202"/>
        <v>#NUM!</v>
      </c>
      <c r="J570" s="8"/>
      <c r="K570" s="2" t="str">
        <f t="shared" si="203"/>
        <v>-</v>
      </c>
      <c r="L570" s="2" t="str">
        <f t="shared" si="204"/>
        <v>-</v>
      </c>
      <c r="M570" s="2" t="str">
        <f t="shared" si="205"/>
        <v>-</v>
      </c>
      <c r="N570" s="2"/>
      <c r="O570" s="2" t="str">
        <f t="shared" si="206"/>
        <v>-</v>
      </c>
      <c r="P570" s="1"/>
      <c r="Q570" s="1"/>
      <c r="R570" s="1"/>
      <c r="S570" s="1"/>
      <c r="T570" s="1"/>
      <c r="U570" s="1"/>
      <c r="V570" s="144"/>
      <c r="W570" s="1"/>
      <c r="X570" s="1"/>
      <c r="Y570" s="1"/>
      <c r="Z570" s="1"/>
      <c r="AA570" s="1"/>
      <c r="AB570" s="1"/>
      <c r="AC570" s="1"/>
      <c r="AD570" s="1"/>
      <c r="AI570" t="str">
        <f t="shared" si="194"/>
        <v>St. Agatha</v>
      </c>
      <c r="AJ570" t="s">
        <v>2958</v>
      </c>
      <c r="AK570" s="150">
        <v>2</v>
      </c>
      <c r="AN570" s="91">
        <v>23</v>
      </c>
      <c r="AO570" s="93">
        <v>3</v>
      </c>
      <c r="AP570" s="93">
        <v>275</v>
      </c>
      <c r="AQ570" s="100">
        <v>64780</v>
      </c>
      <c r="AR570" s="100">
        <f t="shared" si="199"/>
        <v>23003</v>
      </c>
      <c r="AS570" t="s">
        <v>1753</v>
      </c>
      <c r="AT570" s="103">
        <f t="shared" si="200"/>
        <v>2364780</v>
      </c>
      <c r="AW570">
        <v>34.9</v>
      </c>
      <c r="AX570">
        <v>5.38</v>
      </c>
      <c r="AY570">
        <v>29.51</v>
      </c>
      <c r="BF570" s="107"/>
      <c r="BG570" s="107"/>
      <c r="BH570" s="107"/>
      <c r="BI570" s="107"/>
      <c r="BJ570" s="107"/>
      <c r="BV570" s="1"/>
    </row>
    <row r="571" spans="1:74" hidden="1" outlineLevel="1">
      <c r="A571" t="s">
        <v>859</v>
      </c>
      <c r="B571" s="9" t="s">
        <v>980</v>
      </c>
      <c r="C571" s="1">
        <f t="shared" si="201"/>
        <v>4</v>
      </c>
      <c r="D571" s="7">
        <f t="shared" si="195"/>
        <v>3</v>
      </c>
      <c r="E571" s="7">
        <f t="shared" si="196"/>
        <v>1</v>
      </c>
      <c r="F571" s="7">
        <f t="shared" si="197"/>
        <v>2</v>
      </c>
      <c r="G571" s="7">
        <f t="shared" si="193"/>
        <v>0</v>
      </c>
      <c r="H571" s="48">
        <f t="shared" si="198"/>
        <v>2</v>
      </c>
      <c r="I571" s="163">
        <f t="shared" si="202"/>
        <v>0.5</v>
      </c>
      <c r="J571" s="8"/>
      <c r="K571" s="2">
        <f t="shared" si="203"/>
        <v>0</v>
      </c>
      <c r="L571" s="2">
        <f t="shared" si="204"/>
        <v>0.75</v>
      </c>
      <c r="M571" s="2">
        <f t="shared" si="205"/>
        <v>0.25</v>
      </c>
      <c r="N571" s="2"/>
      <c r="O571" s="2">
        <f t="shared" si="206"/>
        <v>0</v>
      </c>
      <c r="P571" s="1"/>
      <c r="Q571" s="1">
        <v>3</v>
      </c>
      <c r="R571" s="1">
        <v>1</v>
      </c>
      <c r="S571" s="1">
        <v>0</v>
      </c>
      <c r="T571" s="1">
        <v>0</v>
      </c>
      <c r="U571" s="1"/>
      <c r="V571" s="144"/>
      <c r="W571" s="1"/>
      <c r="X571" s="1"/>
      <c r="Y571" s="1">
        <v>0</v>
      </c>
      <c r="Z571" s="1">
        <v>0</v>
      </c>
      <c r="AA571" s="1"/>
      <c r="AB571" s="1"/>
      <c r="AC571" s="1"/>
      <c r="AD571" s="1"/>
      <c r="AI571" t="str">
        <f t="shared" si="194"/>
        <v>St. Albans</v>
      </c>
      <c r="AJ571" t="s">
        <v>419</v>
      </c>
      <c r="AK571" s="150">
        <v>2</v>
      </c>
      <c r="AN571" s="91">
        <v>23</v>
      </c>
      <c r="AO571" s="93">
        <v>25</v>
      </c>
      <c r="AP571" s="93">
        <v>135</v>
      </c>
      <c r="AQ571" s="100">
        <v>64850</v>
      </c>
      <c r="AR571" s="100">
        <f t="shared" si="199"/>
        <v>23025</v>
      </c>
      <c r="AS571" t="s">
        <v>1753</v>
      </c>
      <c r="AT571" s="103">
        <f t="shared" si="200"/>
        <v>2364850</v>
      </c>
      <c r="AW571">
        <v>47.16</v>
      </c>
      <c r="AX571">
        <v>2.31</v>
      </c>
      <c r="AY571">
        <v>44.85</v>
      </c>
      <c r="BF571" s="107"/>
      <c r="BG571" s="107"/>
      <c r="BH571" s="107"/>
      <c r="BI571" s="107"/>
      <c r="BJ571" s="107"/>
      <c r="BV571" s="1">
        <v>0</v>
      </c>
    </row>
    <row r="572" spans="1:74" hidden="1" outlineLevel="1">
      <c r="A572" t="s">
        <v>2853</v>
      </c>
      <c r="B572" s="9" t="s">
        <v>980</v>
      </c>
      <c r="C572" s="1">
        <f t="shared" si="201"/>
        <v>0</v>
      </c>
      <c r="D572" s="7" t="e">
        <f t="shared" si="195"/>
        <v>#N/A</v>
      </c>
      <c r="E572" s="7" t="e">
        <f t="shared" si="196"/>
        <v>#N/A</v>
      </c>
      <c r="F572" s="7">
        <f t="shared" si="197"/>
        <v>0</v>
      </c>
      <c r="G572" s="7">
        <f t="shared" si="193"/>
        <v>0</v>
      </c>
      <c r="H572" s="48" t="e">
        <f t="shared" si="198"/>
        <v>#NUM!</v>
      </c>
      <c r="I572" s="163" t="e">
        <f t="shared" si="202"/>
        <v>#NUM!</v>
      </c>
      <c r="J572" s="8"/>
      <c r="K572" s="2" t="str">
        <f t="shared" si="203"/>
        <v>-</v>
      </c>
      <c r="L572" s="2" t="str">
        <f t="shared" si="204"/>
        <v>-</v>
      </c>
      <c r="M572" s="2" t="str">
        <f t="shared" si="205"/>
        <v>-</v>
      </c>
      <c r="N572" s="2"/>
      <c r="O572" s="2" t="str">
        <f t="shared" si="206"/>
        <v>-</v>
      </c>
      <c r="P572" s="1"/>
      <c r="Q572" s="1"/>
      <c r="R572" s="1"/>
      <c r="S572" s="1"/>
      <c r="T572" s="1"/>
      <c r="U572" s="1"/>
      <c r="V572" s="144"/>
      <c r="W572" s="1"/>
      <c r="X572" s="1"/>
      <c r="Y572" s="1"/>
      <c r="Z572" s="1"/>
      <c r="AA572" s="1"/>
      <c r="AB572" s="1"/>
      <c r="AC572" s="1"/>
      <c r="AD572" s="1"/>
      <c r="AI572" t="str">
        <f t="shared" si="194"/>
        <v>St. Francis</v>
      </c>
      <c r="AJ572" t="s">
        <v>2958</v>
      </c>
      <c r="AK572" s="150">
        <v>2</v>
      </c>
      <c r="AN572" s="91">
        <v>23</v>
      </c>
      <c r="AO572" s="93">
        <v>3</v>
      </c>
      <c r="AP572" s="93">
        <v>280</v>
      </c>
      <c r="AQ572" s="100">
        <v>65025</v>
      </c>
      <c r="AR572" s="100">
        <f t="shared" si="199"/>
        <v>23003</v>
      </c>
      <c r="AS572" t="s">
        <v>1753</v>
      </c>
      <c r="AT572" s="103">
        <f t="shared" si="200"/>
        <v>2365025</v>
      </c>
      <c r="AW572">
        <v>30.41</v>
      </c>
      <c r="AX572">
        <v>0.6</v>
      </c>
      <c r="AY572">
        <v>29.81</v>
      </c>
      <c r="BF572" s="107"/>
      <c r="BG572" s="107"/>
      <c r="BH572" s="107"/>
      <c r="BI572" s="107"/>
      <c r="BJ572" s="107"/>
      <c r="BV572" s="1"/>
    </row>
    <row r="573" spans="1:74" hidden="1" outlineLevel="1">
      <c r="A573" t="s">
        <v>181</v>
      </c>
      <c r="B573" s="9" t="s">
        <v>980</v>
      </c>
      <c r="C573" s="1">
        <f t="shared" si="201"/>
        <v>24</v>
      </c>
      <c r="D573" s="7">
        <f t="shared" si="195"/>
        <v>4</v>
      </c>
      <c r="E573" s="7">
        <f t="shared" si="196"/>
        <v>4</v>
      </c>
      <c r="F573" s="7">
        <f t="shared" si="197"/>
        <v>2</v>
      </c>
      <c r="G573" s="7">
        <f t="shared" si="193"/>
        <v>1</v>
      </c>
      <c r="H573" s="48">
        <f t="shared" si="198"/>
        <v>11</v>
      </c>
      <c r="I573" s="163">
        <f t="shared" si="202"/>
        <v>0.45833333333333331</v>
      </c>
      <c r="J573" s="8"/>
      <c r="K573" s="2">
        <f t="shared" si="203"/>
        <v>0</v>
      </c>
      <c r="L573" s="2">
        <f t="shared" si="204"/>
        <v>0</v>
      </c>
      <c r="M573" s="2">
        <f t="shared" si="205"/>
        <v>0.20833333333333334</v>
      </c>
      <c r="N573" s="2"/>
      <c r="O573" s="2">
        <f t="shared" si="206"/>
        <v>0.79166666666666663</v>
      </c>
      <c r="P573" s="1"/>
      <c r="Q573" s="1">
        <v>0</v>
      </c>
      <c r="R573" s="1">
        <v>5</v>
      </c>
      <c r="S573" s="1">
        <v>16</v>
      </c>
      <c r="T573" s="1">
        <v>3</v>
      </c>
      <c r="U573" s="1"/>
      <c r="V573" s="144"/>
      <c r="W573" s="1"/>
      <c r="X573" s="1"/>
      <c r="Y573" s="1">
        <v>0</v>
      </c>
      <c r="Z573" s="1">
        <v>0</v>
      </c>
      <c r="AA573" s="1"/>
      <c r="AB573" s="1"/>
      <c r="AC573" s="1"/>
      <c r="AD573" s="1"/>
      <c r="AI573" t="str">
        <f t="shared" si="194"/>
        <v>St. George</v>
      </c>
      <c r="AJ573" t="s">
        <v>802</v>
      </c>
      <c r="AK573" s="150">
        <v>1</v>
      </c>
      <c r="AN573" s="91">
        <v>23</v>
      </c>
      <c r="AO573" s="93">
        <v>13</v>
      </c>
      <c r="AP573" s="93">
        <v>60</v>
      </c>
      <c r="AQ573" s="100">
        <v>65130</v>
      </c>
      <c r="AR573" s="100">
        <f t="shared" si="199"/>
        <v>23013</v>
      </c>
      <c r="AS573" t="s">
        <v>1753</v>
      </c>
      <c r="AT573" s="103">
        <f t="shared" si="200"/>
        <v>2365130</v>
      </c>
      <c r="AW573">
        <v>158.46</v>
      </c>
      <c r="AX573">
        <v>132.88</v>
      </c>
      <c r="AY573">
        <v>25.58</v>
      </c>
      <c r="BF573" s="107"/>
      <c r="BG573" s="107"/>
      <c r="BH573" s="107"/>
      <c r="BI573" s="107"/>
      <c r="BJ573" s="107"/>
      <c r="BV573" s="1">
        <v>0</v>
      </c>
    </row>
    <row r="574" spans="1:74" hidden="1" outlineLevel="1">
      <c r="A574" t="s">
        <v>2088</v>
      </c>
      <c r="B574" s="9" t="s">
        <v>980</v>
      </c>
      <c r="C574" s="1">
        <f t="shared" si="201"/>
        <v>0</v>
      </c>
      <c r="D574" s="7" t="e">
        <f t="shared" si="195"/>
        <v>#N/A</v>
      </c>
      <c r="E574" s="7" t="e">
        <f t="shared" si="196"/>
        <v>#N/A</v>
      </c>
      <c r="F574" s="7">
        <f t="shared" si="197"/>
        <v>0</v>
      </c>
      <c r="G574" s="7">
        <f t="shared" si="193"/>
        <v>0</v>
      </c>
      <c r="H574" s="48" t="e">
        <f t="shared" si="198"/>
        <v>#NUM!</v>
      </c>
      <c r="I574" s="163" t="e">
        <f t="shared" si="202"/>
        <v>#NUM!</v>
      </c>
      <c r="J574" s="8"/>
      <c r="K574" s="2" t="str">
        <f t="shared" si="203"/>
        <v>-</v>
      </c>
      <c r="L574" s="2" t="str">
        <f t="shared" si="204"/>
        <v>-</v>
      </c>
      <c r="M574" s="2" t="str">
        <f t="shared" si="205"/>
        <v>-</v>
      </c>
      <c r="N574" s="2"/>
      <c r="O574" s="2" t="str">
        <f t="shared" si="206"/>
        <v>-</v>
      </c>
      <c r="P574" s="1"/>
      <c r="Q574" s="1"/>
      <c r="R574" s="1"/>
      <c r="S574" s="1"/>
      <c r="T574" s="1"/>
      <c r="U574" s="1"/>
      <c r="V574" s="144"/>
      <c r="W574" s="1"/>
      <c r="X574" s="1"/>
      <c r="Y574" s="1"/>
      <c r="Z574" s="1"/>
      <c r="AA574" s="1"/>
      <c r="AB574" s="1"/>
      <c r="AC574" s="1"/>
      <c r="AD574" s="1"/>
      <c r="AI574" t="str">
        <f t="shared" si="194"/>
        <v>St. John</v>
      </c>
      <c r="AJ574" t="s">
        <v>2958</v>
      </c>
      <c r="AK574" s="150">
        <v>2</v>
      </c>
      <c r="AN574" s="91">
        <v>23</v>
      </c>
      <c r="AO574" s="93">
        <v>3</v>
      </c>
      <c r="AP574" s="93">
        <v>285</v>
      </c>
      <c r="AQ574" s="100">
        <v>65200</v>
      </c>
      <c r="AR574" s="100">
        <f t="shared" si="199"/>
        <v>23003</v>
      </c>
      <c r="AS574" t="s">
        <v>1112</v>
      </c>
      <c r="AT574" s="103">
        <f t="shared" si="200"/>
        <v>2365200</v>
      </c>
      <c r="AW574">
        <v>51.78</v>
      </c>
      <c r="AX574">
        <v>1.45</v>
      </c>
      <c r="AY574">
        <v>50.33</v>
      </c>
      <c r="BF574" s="107"/>
      <c r="BG574" s="107"/>
      <c r="BH574" s="107"/>
      <c r="BI574" s="107"/>
      <c r="BJ574" s="107"/>
      <c r="BV574" s="1"/>
    </row>
    <row r="575" spans="1:74" hidden="1" outlineLevel="1">
      <c r="A575" t="s">
        <v>721</v>
      </c>
      <c r="B575" s="9" t="s">
        <v>980</v>
      </c>
      <c r="C575" s="1">
        <f t="shared" si="201"/>
        <v>0</v>
      </c>
      <c r="D575" s="7">
        <f t="shared" si="195"/>
        <v>1</v>
      </c>
      <c r="E575" s="7">
        <f t="shared" si="196"/>
        <v>1</v>
      </c>
      <c r="F575" s="7">
        <f t="shared" si="197"/>
        <v>0</v>
      </c>
      <c r="G575" s="7">
        <f t="shared" si="193"/>
        <v>0</v>
      </c>
      <c r="H575" s="48">
        <f t="shared" si="198"/>
        <v>0</v>
      </c>
      <c r="I575" s="163" t="e">
        <f t="shared" si="202"/>
        <v>#DIV/0!</v>
      </c>
      <c r="J575" s="8"/>
      <c r="K575" s="2" t="str">
        <f t="shared" si="203"/>
        <v>-</v>
      </c>
      <c r="L575" s="2" t="str">
        <f t="shared" si="204"/>
        <v>-</v>
      </c>
      <c r="M575" s="2" t="str">
        <f t="shared" si="205"/>
        <v>-</v>
      </c>
      <c r="N575" s="2"/>
      <c r="O575" s="2" t="str">
        <f t="shared" si="206"/>
        <v>-</v>
      </c>
      <c r="P575" s="1"/>
      <c r="Q575" s="1">
        <v>0</v>
      </c>
      <c r="R575" s="1">
        <v>0</v>
      </c>
      <c r="S575" s="1">
        <v>0</v>
      </c>
      <c r="T575" s="1">
        <v>0</v>
      </c>
      <c r="U575" s="1"/>
      <c r="V575" s="144"/>
      <c r="W575" s="1"/>
      <c r="X575" s="1"/>
      <c r="Y575" s="1">
        <v>0</v>
      </c>
      <c r="Z575" s="1">
        <v>0</v>
      </c>
      <c r="AA575" s="1"/>
      <c r="AB575" s="1"/>
      <c r="AC575" s="1"/>
      <c r="AD575" s="1"/>
      <c r="AI575" t="str">
        <f t="shared" si="194"/>
        <v>Sandy River</v>
      </c>
      <c r="AJ575" t="s">
        <v>2477</v>
      </c>
      <c r="AK575" s="150">
        <v>2</v>
      </c>
      <c r="AN575" s="91">
        <v>23</v>
      </c>
      <c r="AO575" s="93">
        <v>7</v>
      </c>
      <c r="AP575" s="93">
        <v>85</v>
      </c>
      <c r="AQ575" s="100">
        <v>65655</v>
      </c>
      <c r="AR575" s="100">
        <f t="shared" si="199"/>
        <v>23007</v>
      </c>
      <c r="AS575" t="s">
        <v>1112</v>
      </c>
      <c r="AT575" s="103">
        <f t="shared" si="200"/>
        <v>2365655</v>
      </c>
      <c r="AW575">
        <v>35.270000000000003</v>
      </c>
      <c r="AX575">
        <v>1.1599999999999999</v>
      </c>
      <c r="AY575">
        <v>34.1</v>
      </c>
      <c r="BF575" s="107"/>
      <c r="BG575" s="107"/>
      <c r="BH575" s="107"/>
      <c r="BI575" s="107"/>
      <c r="BJ575" s="107"/>
      <c r="BV575" s="1">
        <v>0</v>
      </c>
    </row>
    <row r="576" spans="1:74" hidden="1" outlineLevel="1">
      <c r="A576" t="s">
        <v>3003</v>
      </c>
      <c r="B576" s="9" t="s">
        <v>980</v>
      </c>
      <c r="C576" s="1">
        <f t="shared" si="201"/>
        <v>74</v>
      </c>
      <c r="D576" s="7">
        <f t="shared" si="195"/>
        <v>5</v>
      </c>
      <c r="E576" s="7">
        <f t="shared" si="196"/>
        <v>4</v>
      </c>
      <c r="F576" s="7">
        <f t="shared" si="197"/>
        <v>1</v>
      </c>
      <c r="G576" s="7">
        <f t="shared" si="193"/>
        <v>2</v>
      </c>
      <c r="H576" s="48">
        <f t="shared" si="198"/>
        <v>8</v>
      </c>
      <c r="I576" s="163">
        <f t="shared" si="202"/>
        <v>0.10810810810810811</v>
      </c>
      <c r="J576" s="8"/>
      <c r="K576" s="2">
        <f t="shared" si="203"/>
        <v>0</v>
      </c>
      <c r="L576" s="2">
        <f t="shared" si="204"/>
        <v>2.7027027027027029E-2</v>
      </c>
      <c r="M576" s="2">
        <f t="shared" si="205"/>
        <v>0.40540540540540543</v>
      </c>
      <c r="N576" s="2"/>
      <c r="O576" s="2">
        <f t="shared" si="206"/>
        <v>0.56756756756756754</v>
      </c>
      <c r="P576" s="1"/>
      <c r="Q576" s="1">
        <v>2</v>
      </c>
      <c r="R576" s="1">
        <v>30</v>
      </c>
      <c r="S576" s="1">
        <v>22</v>
      </c>
      <c r="T576" s="1">
        <v>20</v>
      </c>
      <c r="U576" s="1"/>
      <c r="V576" s="144"/>
      <c r="W576" s="1"/>
      <c r="X576" s="1"/>
      <c r="Y576" s="1">
        <v>0</v>
      </c>
      <c r="Z576" s="1">
        <v>0</v>
      </c>
      <c r="AA576" s="1"/>
      <c r="AB576" s="1"/>
      <c r="AC576" s="1"/>
      <c r="AD576" s="1"/>
      <c r="AI576" t="str">
        <f t="shared" si="194"/>
        <v>Sanford</v>
      </c>
      <c r="AJ576" t="s">
        <v>959</v>
      </c>
      <c r="AK576" s="150">
        <v>1</v>
      </c>
      <c r="AN576" s="91">
        <v>23</v>
      </c>
      <c r="AO576" s="93">
        <v>31</v>
      </c>
      <c r="AP576" s="93">
        <v>115</v>
      </c>
      <c r="AQ576" s="100">
        <v>65760</v>
      </c>
      <c r="AR576" s="100">
        <f t="shared" si="199"/>
        <v>23031</v>
      </c>
      <c r="AS576" t="s">
        <v>1753</v>
      </c>
      <c r="AT576" s="103">
        <f t="shared" si="200"/>
        <v>2365760</v>
      </c>
      <c r="AW576">
        <v>48.72</v>
      </c>
      <c r="AX576">
        <v>0.92</v>
      </c>
      <c r="AY576">
        <v>47.8</v>
      </c>
      <c r="BF576" s="107"/>
      <c r="BG576" s="107"/>
      <c r="BH576" s="107"/>
      <c r="BI576" s="107"/>
      <c r="BJ576" s="107"/>
      <c r="BV576" s="1">
        <v>0</v>
      </c>
    </row>
    <row r="577" spans="1:74" hidden="1" outlineLevel="1">
      <c r="A577" t="s">
        <v>2118</v>
      </c>
      <c r="B577" s="9" t="s">
        <v>980</v>
      </c>
      <c r="C577" s="1">
        <f t="shared" si="201"/>
        <v>4</v>
      </c>
      <c r="D577" s="7">
        <f t="shared" si="195"/>
        <v>4</v>
      </c>
      <c r="E577" s="7">
        <f t="shared" si="196"/>
        <v>4</v>
      </c>
      <c r="F577" s="7">
        <f t="shared" si="197"/>
        <v>2</v>
      </c>
      <c r="G577" s="7">
        <f t="shared" si="193"/>
        <v>1</v>
      </c>
      <c r="H577" s="48">
        <f t="shared" si="198"/>
        <v>1</v>
      </c>
      <c r="I577" s="163">
        <f t="shared" si="202"/>
        <v>0.25</v>
      </c>
      <c r="J577" s="8"/>
      <c r="K577" s="2">
        <f t="shared" si="203"/>
        <v>0</v>
      </c>
      <c r="L577" s="2">
        <f t="shared" si="204"/>
        <v>0</v>
      </c>
      <c r="M577" s="2">
        <f t="shared" si="205"/>
        <v>0.25</v>
      </c>
      <c r="N577" s="2"/>
      <c r="O577" s="2">
        <f t="shared" si="206"/>
        <v>0.75</v>
      </c>
      <c r="P577" s="1"/>
      <c r="Q577" s="1">
        <v>0</v>
      </c>
      <c r="R577" s="1">
        <v>1</v>
      </c>
      <c r="S577" s="1">
        <v>2</v>
      </c>
      <c r="T577" s="1">
        <v>1</v>
      </c>
      <c r="U577" s="1"/>
      <c r="V577" s="144"/>
      <c r="W577" s="1"/>
      <c r="X577" s="1"/>
      <c r="Y577" s="1">
        <v>0</v>
      </c>
      <c r="Z577" s="1">
        <v>0</v>
      </c>
      <c r="AA577" s="1"/>
      <c r="AB577" s="1"/>
      <c r="AC577" s="1"/>
      <c r="AD577" s="1"/>
      <c r="AI577" t="str">
        <f t="shared" si="194"/>
        <v>Sangerville</v>
      </c>
      <c r="AJ577" t="s">
        <v>126</v>
      </c>
      <c r="AK577" s="150">
        <v>2</v>
      </c>
      <c r="AN577" s="91">
        <v>23</v>
      </c>
      <c r="AO577" s="93">
        <v>21</v>
      </c>
      <c r="AP577" s="93">
        <v>80</v>
      </c>
      <c r="AQ577" s="100">
        <v>65865</v>
      </c>
      <c r="AR577" s="100">
        <f t="shared" si="199"/>
        <v>23021</v>
      </c>
      <c r="AS577" t="s">
        <v>1753</v>
      </c>
      <c r="AT577" s="103">
        <f t="shared" si="200"/>
        <v>2365865</v>
      </c>
      <c r="AW577">
        <v>39.700000000000003</v>
      </c>
      <c r="AX577">
        <v>1.1499999999999999</v>
      </c>
      <c r="AY577">
        <v>38.54</v>
      </c>
      <c r="BF577" s="107"/>
      <c r="BG577" s="107"/>
      <c r="BH577" s="107"/>
      <c r="BI577" s="107"/>
      <c r="BJ577" s="107"/>
      <c r="BV577" s="1">
        <v>0</v>
      </c>
    </row>
    <row r="578" spans="1:74" hidden="1" outlineLevel="1">
      <c r="A578" t="s">
        <v>2360</v>
      </c>
      <c r="B578" s="9" t="s">
        <v>980</v>
      </c>
      <c r="C578" s="1">
        <f t="shared" si="201"/>
        <v>71</v>
      </c>
      <c r="D578" s="7">
        <f t="shared" si="195"/>
        <v>5</v>
      </c>
      <c r="E578" s="7">
        <f t="shared" si="196"/>
        <v>4</v>
      </c>
      <c r="F578" s="7">
        <f t="shared" si="197"/>
        <v>1</v>
      </c>
      <c r="G578" s="7">
        <f t="shared" ref="G578:G641" si="207">IF(S578&gt;0,RANK(S578,(P578:AD578)),0)</f>
        <v>2</v>
      </c>
      <c r="H578" s="48">
        <f t="shared" si="198"/>
        <v>16</v>
      </c>
      <c r="I578" s="163">
        <f t="shared" si="202"/>
        <v>0.22535211267605634</v>
      </c>
      <c r="J578" s="8"/>
      <c r="K578" s="2">
        <f t="shared" si="203"/>
        <v>0</v>
      </c>
      <c r="L578" s="2">
        <f t="shared" si="204"/>
        <v>1.4084507042253521E-2</v>
      </c>
      <c r="M578" s="2">
        <f t="shared" si="205"/>
        <v>0.57746478873239437</v>
      </c>
      <c r="N578" s="2"/>
      <c r="O578" s="2">
        <f t="shared" si="206"/>
        <v>0.40845070422535212</v>
      </c>
      <c r="P578" s="1"/>
      <c r="Q578" s="1">
        <v>1</v>
      </c>
      <c r="R578" s="1">
        <v>41</v>
      </c>
      <c r="S578" s="1">
        <v>25</v>
      </c>
      <c r="T578" s="1">
        <v>4</v>
      </c>
      <c r="U578" s="1"/>
      <c r="V578" s="144"/>
      <c r="W578" s="1"/>
      <c r="X578" s="1"/>
      <c r="Y578" s="1">
        <v>0</v>
      </c>
      <c r="Z578" s="1">
        <v>0</v>
      </c>
      <c r="AA578" s="1"/>
      <c r="AB578" s="1"/>
      <c r="AC578" s="1"/>
      <c r="AD578" s="1"/>
      <c r="AI578" t="str">
        <f t="shared" si="194"/>
        <v>Scarborough</v>
      </c>
      <c r="AJ578" t="s">
        <v>2243</v>
      </c>
      <c r="AK578" s="150">
        <v>1</v>
      </c>
      <c r="AN578" s="91">
        <v>23</v>
      </c>
      <c r="AO578" s="93">
        <v>5</v>
      </c>
      <c r="AP578" s="93">
        <v>100</v>
      </c>
      <c r="AQ578" s="100">
        <v>66145</v>
      </c>
      <c r="AR578" s="100">
        <f t="shared" si="199"/>
        <v>23005</v>
      </c>
      <c r="AS578" t="s">
        <v>1753</v>
      </c>
      <c r="AT578" s="103">
        <f t="shared" si="200"/>
        <v>2366145</v>
      </c>
      <c r="AW578">
        <v>55.32</v>
      </c>
      <c r="AX578">
        <v>7.61</v>
      </c>
      <c r="AY578">
        <v>47.71</v>
      </c>
      <c r="BF578" s="107"/>
      <c r="BG578" s="107"/>
      <c r="BH578" s="107"/>
      <c r="BI578" s="107"/>
      <c r="BJ578" s="107"/>
      <c r="BV578" s="1">
        <v>0</v>
      </c>
    </row>
    <row r="579" spans="1:74" hidden="1" outlineLevel="1">
      <c r="A579" t="s">
        <v>3258</v>
      </c>
      <c r="B579" s="9" t="s">
        <v>980</v>
      </c>
      <c r="C579" s="1">
        <f t="shared" si="201"/>
        <v>13</v>
      </c>
      <c r="D579" s="7">
        <f t="shared" si="195"/>
        <v>4</v>
      </c>
      <c r="E579" s="7">
        <f t="shared" si="196"/>
        <v>2</v>
      </c>
      <c r="F579" s="7">
        <f t="shared" si="197"/>
        <v>0</v>
      </c>
      <c r="G579" s="7">
        <f t="shared" si="207"/>
        <v>1</v>
      </c>
      <c r="H579" s="48">
        <f t="shared" si="198"/>
        <v>4</v>
      </c>
      <c r="I579" s="163">
        <f t="shared" si="202"/>
        <v>0.30769230769230771</v>
      </c>
      <c r="J579" s="8"/>
      <c r="K579" s="2">
        <f t="shared" si="203"/>
        <v>0</v>
      </c>
      <c r="L579" s="2">
        <f t="shared" si="204"/>
        <v>0.23076923076923078</v>
      </c>
      <c r="M579" s="2">
        <f t="shared" si="205"/>
        <v>0</v>
      </c>
      <c r="N579" s="2"/>
      <c r="O579" s="2">
        <f t="shared" si="206"/>
        <v>0.76923076923076916</v>
      </c>
      <c r="P579" s="1"/>
      <c r="Q579" s="1">
        <v>3</v>
      </c>
      <c r="R579" s="1">
        <v>0</v>
      </c>
      <c r="S579" s="1">
        <v>7</v>
      </c>
      <c r="T579" s="1">
        <v>3</v>
      </c>
      <c r="U579" s="1"/>
      <c r="V579" s="144"/>
      <c r="W579" s="1"/>
      <c r="X579" s="1"/>
      <c r="Y579" s="1">
        <v>0</v>
      </c>
      <c r="Z579" s="1">
        <v>0</v>
      </c>
      <c r="AA579" s="1"/>
      <c r="AB579" s="1"/>
      <c r="AC579" s="1"/>
      <c r="AD579" s="1"/>
      <c r="AI579" t="str">
        <f t="shared" si="194"/>
        <v>Searsmont</v>
      </c>
      <c r="AJ579" t="s">
        <v>2318</v>
      </c>
      <c r="AK579" s="150">
        <v>2</v>
      </c>
      <c r="AN579" s="91">
        <v>23</v>
      </c>
      <c r="AO579" s="93">
        <v>27</v>
      </c>
      <c r="AP579" s="93">
        <v>90</v>
      </c>
      <c r="AQ579" s="100">
        <v>66565</v>
      </c>
      <c r="AR579" s="100">
        <f t="shared" si="199"/>
        <v>23027</v>
      </c>
      <c r="AS579" t="s">
        <v>1753</v>
      </c>
      <c r="AT579" s="103">
        <f t="shared" si="200"/>
        <v>2366565</v>
      </c>
      <c r="AW579">
        <v>39.200000000000003</v>
      </c>
      <c r="AX579">
        <v>1.41</v>
      </c>
      <c r="AY579">
        <v>37.79</v>
      </c>
      <c r="BF579" s="107"/>
      <c r="BG579" s="107"/>
      <c r="BH579" s="107"/>
      <c r="BI579" s="107"/>
      <c r="BJ579" s="107"/>
      <c r="BV579" s="1">
        <v>0</v>
      </c>
    </row>
    <row r="580" spans="1:74" hidden="1" outlineLevel="1">
      <c r="A580" t="s">
        <v>3055</v>
      </c>
      <c r="B580" s="9" t="s">
        <v>980</v>
      </c>
      <c r="C580" s="1">
        <f t="shared" si="201"/>
        <v>14</v>
      </c>
      <c r="D580" s="7">
        <f t="shared" si="195"/>
        <v>5</v>
      </c>
      <c r="E580" s="7">
        <f t="shared" si="196"/>
        <v>3</v>
      </c>
      <c r="F580" s="7">
        <f t="shared" si="197"/>
        <v>1</v>
      </c>
      <c r="G580" s="7">
        <f t="shared" si="207"/>
        <v>4</v>
      </c>
      <c r="H580" s="48">
        <f t="shared" si="198"/>
        <v>0</v>
      </c>
      <c r="I580" s="163">
        <f t="shared" si="202"/>
        <v>0</v>
      </c>
      <c r="J580" s="8"/>
      <c r="K580" s="2">
        <f t="shared" si="203"/>
        <v>0</v>
      </c>
      <c r="L580" s="2">
        <f t="shared" si="204"/>
        <v>0.21428571428571427</v>
      </c>
      <c r="M580" s="2">
        <f t="shared" si="205"/>
        <v>0.35714285714285715</v>
      </c>
      <c r="N580" s="2"/>
      <c r="O580" s="2">
        <f t="shared" si="206"/>
        <v>0.42857142857142855</v>
      </c>
      <c r="P580" s="1"/>
      <c r="Q580" s="1">
        <v>3</v>
      </c>
      <c r="R580" s="1">
        <v>5</v>
      </c>
      <c r="S580" s="1">
        <v>1</v>
      </c>
      <c r="T580" s="1">
        <v>5</v>
      </c>
      <c r="U580" s="1"/>
      <c r="V580" s="144"/>
      <c r="W580" s="1"/>
      <c r="X580" s="1"/>
      <c r="Y580" s="1">
        <v>0</v>
      </c>
      <c r="Z580" s="1">
        <v>0</v>
      </c>
      <c r="AA580" s="1"/>
      <c r="AB580" s="1"/>
      <c r="AC580" s="1"/>
      <c r="AD580" s="1"/>
      <c r="AI580" t="str">
        <f t="shared" si="194"/>
        <v>Searsport</v>
      </c>
      <c r="AJ580" t="s">
        <v>2318</v>
      </c>
      <c r="AK580" s="150">
        <v>2</v>
      </c>
      <c r="AN580" s="91">
        <v>23</v>
      </c>
      <c r="AO580" s="93">
        <v>27</v>
      </c>
      <c r="AP580" s="93">
        <v>95</v>
      </c>
      <c r="AQ580" s="100">
        <v>66635</v>
      </c>
      <c r="AR580" s="100">
        <f t="shared" si="199"/>
        <v>23027</v>
      </c>
      <c r="AS580" t="s">
        <v>1753</v>
      </c>
      <c r="AT580" s="103">
        <f t="shared" si="200"/>
        <v>2366635</v>
      </c>
      <c r="AW580">
        <v>42.94</v>
      </c>
      <c r="AX580">
        <v>14.35</v>
      </c>
      <c r="AY580">
        <v>28.6</v>
      </c>
      <c r="BF580" s="107"/>
      <c r="BG580" s="107"/>
      <c r="BH580" s="107"/>
      <c r="BI580" s="107"/>
      <c r="BJ580" s="107"/>
      <c r="BV580" s="1">
        <v>0</v>
      </c>
    </row>
    <row r="581" spans="1:74" hidden="1" outlineLevel="1">
      <c r="A581" t="s">
        <v>3085</v>
      </c>
      <c r="B581" s="9" t="s">
        <v>980</v>
      </c>
      <c r="C581" s="1">
        <f t="shared" si="201"/>
        <v>0</v>
      </c>
      <c r="D581" s="7">
        <f t="shared" si="195"/>
        <v>1</v>
      </c>
      <c r="E581" s="7">
        <f t="shared" si="196"/>
        <v>1</v>
      </c>
      <c r="F581" s="7">
        <f t="shared" si="197"/>
        <v>0</v>
      </c>
      <c r="G581" s="7">
        <f t="shared" si="207"/>
        <v>0</v>
      </c>
      <c r="H581" s="48">
        <f t="shared" si="198"/>
        <v>0</v>
      </c>
      <c r="I581" s="163" t="e">
        <f t="shared" si="202"/>
        <v>#DIV/0!</v>
      </c>
      <c r="J581" s="8"/>
      <c r="K581" s="2" t="str">
        <f t="shared" si="203"/>
        <v>-</v>
      </c>
      <c r="L581" s="2" t="str">
        <f t="shared" si="204"/>
        <v>-</v>
      </c>
      <c r="M581" s="2" t="str">
        <f t="shared" si="205"/>
        <v>-</v>
      </c>
      <c r="N581" s="2"/>
      <c r="O581" s="2" t="str">
        <f t="shared" si="206"/>
        <v>-</v>
      </c>
      <c r="P581" s="1"/>
      <c r="Q581" s="1">
        <v>0</v>
      </c>
      <c r="R581" s="1">
        <v>0</v>
      </c>
      <c r="S581" s="1">
        <v>0</v>
      </c>
      <c r="T581" s="1">
        <v>0</v>
      </c>
      <c r="U581" s="1"/>
      <c r="V581" s="144"/>
      <c r="W581" s="1"/>
      <c r="X581" s="1"/>
      <c r="Y581" s="1">
        <v>0</v>
      </c>
      <c r="Z581" s="1">
        <v>0</v>
      </c>
      <c r="AA581" s="1"/>
      <c r="AB581" s="1"/>
      <c r="AC581" s="1"/>
      <c r="AD581" s="1"/>
      <c r="AI581" t="str">
        <f t="shared" si="194"/>
        <v>Sebago</v>
      </c>
      <c r="AJ581" t="s">
        <v>2243</v>
      </c>
      <c r="AK581" s="150">
        <v>1</v>
      </c>
      <c r="AN581" s="91">
        <v>23</v>
      </c>
      <c r="AO581" s="93">
        <v>5</v>
      </c>
      <c r="AP581" s="93">
        <v>105</v>
      </c>
      <c r="AQ581" s="100">
        <v>66775</v>
      </c>
      <c r="AR581" s="100">
        <f t="shared" si="199"/>
        <v>23005</v>
      </c>
      <c r="AS581" t="s">
        <v>1753</v>
      </c>
      <c r="AT581" s="103">
        <f t="shared" si="200"/>
        <v>2366775</v>
      </c>
      <c r="AW581">
        <v>46.1</v>
      </c>
      <c r="AX581">
        <v>13.31</v>
      </c>
      <c r="AY581">
        <v>32.78</v>
      </c>
      <c r="BF581" s="107"/>
      <c r="BG581" s="107"/>
      <c r="BH581" s="107"/>
      <c r="BI581" s="107"/>
      <c r="BJ581" s="107"/>
      <c r="BV581" s="1">
        <v>0</v>
      </c>
    </row>
    <row r="582" spans="1:74" hidden="1" outlineLevel="1">
      <c r="A582" t="s">
        <v>1751</v>
      </c>
      <c r="B582" s="9" t="s">
        <v>980</v>
      </c>
      <c r="C582" s="1">
        <f t="shared" si="201"/>
        <v>12</v>
      </c>
      <c r="D582" s="7">
        <f t="shared" si="195"/>
        <v>5</v>
      </c>
      <c r="E582" s="7">
        <f t="shared" si="196"/>
        <v>2</v>
      </c>
      <c r="F582" s="7">
        <f t="shared" si="197"/>
        <v>1</v>
      </c>
      <c r="G582" s="7">
        <f t="shared" si="207"/>
        <v>3</v>
      </c>
      <c r="H582" s="48">
        <f t="shared" si="198"/>
        <v>6</v>
      </c>
      <c r="I582" s="163">
        <f t="shared" si="202"/>
        <v>0.5</v>
      </c>
      <c r="J582" s="8"/>
      <c r="K582" s="2">
        <f t="shared" si="203"/>
        <v>0</v>
      </c>
      <c r="L582" s="2">
        <f t="shared" si="204"/>
        <v>0.16666666666666666</v>
      </c>
      <c r="M582" s="2">
        <f t="shared" si="205"/>
        <v>0.66666666666666663</v>
      </c>
      <c r="N582" s="2"/>
      <c r="O582" s="2">
        <f t="shared" si="206"/>
        <v>0.16666666666666674</v>
      </c>
      <c r="P582" s="1"/>
      <c r="Q582" s="1">
        <v>2</v>
      </c>
      <c r="R582" s="1">
        <v>8</v>
      </c>
      <c r="S582" s="1">
        <v>1</v>
      </c>
      <c r="T582" s="1">
        <v>1</v>
      </c>
      <c r="U582" s="1"/>
      <c r="V582" s="144"/>
      <c r="W582" s="1"/>
      <c r="X582" s="1"/>
      <c r="Y582" s="1">
        <v>0</v>
      </c>
      <c r="Z582" s="1">
        <v>0</v>
      </c>
      <c r="AA582" s="1"/>
      <c r="AB582" s="1"/>
      <c r="AC582" s="1"/>
      <c r="AD582" s="1"/>
      <c r="AI582" t="str">
        <f t="shared" si="194"/>
        <v>Sebec</v>
      </c>
      <c r="AJ582" t="s">
        <v>126</v>
      </c>
      <c r="AK582" s="150">
        <v>2</v>
      </c>
      <c r="AN582" s="91">
        <v>23</v>
      </c>
      <c r="AO582" s="93">
        <v>21</v>
      </c>
      <c r="AP582" s="93">
        <v>85</v>
      </c>
      <c r="AQ582" s="100">
        <v>66950</v>
      </c>
      <c r="AR582" s="100">
        <f t="shared" si="199"/>
        <v>23021</v>
      </c>
      <c r="AS582" t="s">
        <v>1753</v>
      </c>
      <c r="AT582" s="103">
        <f t="shared" si="200"/>
        <v>2366950</v>
      </c>
      <c r="AW582">
        <v>37.979999999999997</v>
      </c>
      <c r="AX582">
        <v>0.98</v>
      </c>
      <c r="AY582">
        <v>37</v>
      </c>
      <c r="BF582" s="107"/>
      <c r="BG582" s="107"/>
      <c r="BH582" s="107"/>
      <c r="BI582" s="107"/>
      <c r="BJ582" s="107"/>
      <c r="BV582" s="1">
        <v>0</v>
      </c>
    </row>
    <row r="583" spans="1:74" hidden="1" outlineLevel="1">
      <c r="A583" t="s">
        <v>1180</v>
      </c>
      <c r="B583" s="9" t="s">
        <v>980</v>
      </c>
      <c r="C583" s="1">
        <f t="shared" si="201"/>
        <v>0</v>
      </c>
      <c r="D583" s="7">
        <f t="shared" si="195"/>
        <v>1</v>
      </c>
      <c r="E583" s="7">
        <f t="shared" si="196"/>
        <v>1</v>
      </c>
      <c r="F583" s="7">
        <f t="shared" si="197"/>
        <v>0</v>
      </c>
      <c r="G583" s="7">
        <f t="shared" si="207"/>
        <v>0</v>
      </c>
      <c r="H583" s="48">
        <f t="shared" si="198"/>
        <v>0</v>
      </c>
      <c r="I583" s="163" t="e">
        <f t="shared" si="202"/>
        <v>#DIV/0!</v>
      </c>
      <c r="J583" s="8"/>
      <c r="K583" s="2" t="str">
        <f t="shared" si="203"/>
        <v>-</v>
      </c>
      <c r="L583" s="2" t="str">
        <f t="shared" si="204"/>
        <v>-</v>
      </c>
      <c r="M583" s="2" t="str">
        <f t="shared" si="205"/>
        <v>-</v>
      </c>
      <c r="N583" s="2"/>
      <c r="O583" s="2" t="str">
        <f t="shared" si="206"/>
        <v>-</v>
      </c>
      <c r="P583" s="1"/>
      <c r="Q583" s="1">
        <v>0</v>
      </c>
      <c r="R583" s="1">
        <v>0</v>
      </c>
      <c r="S583" s="1">
        <v>0</v>
      </c>
      <c r="T583" s="1">
        <v>0</v>
      </c>
      <c r="U583" s="1"/>
      <c r="V583" s="144"/>
      <c r="W583" s="1"/>
      <c r="X583" s="1"/>
      <c r="Y583" s="1">
        <v>0</v>
      </c>
      <c r="Z583" s="1">
        <v>0</v>
      </c>
      <c r="AA583" s="1"/>
      <c r="AB583" s="1"/>
      <c r="AC583" s="1"/>
      <c r="AD583" s="1"/>
      <c r="AI583" t="str">
        <f t="shared" si="194"/>
        <v>Seboeis</v>
      </c>
      <c r="AJ583" t="s">
        <v>883</v>
      </c>
      <c r="AK583" s="150">
        <v>2</v>
      </c>
      <c r="AN583" s="91">
        <v>23</v>
      </c>
      <c r="AO583" s="93">
        <v>19</v>
      </c>
      <c r="AP583" s="93">
        <v>275</v>
      </c>
      <c r="AQ583" s="100">
        <v>67160</v>
      </c>
      <c r="AR583" s="100">
        <f t="shared" si="199"/>
        <v>23019</v>
      </c>
      <c r="AS583" t="s">
        <v>1112</v>
      </c>
      <c r="AT583" s="103">
        <f t="shared" si="200"/>
        <v>2367160</v>
      </c>
      <c r="AW583">
        <v>41.72</v>
      </c>
      <c r="AX583">
        <v>1.72</v>
      </c>
      <c r="AY583">
        <v>40</v>
      </c>
      <c r="BF583" s="107"/>
      <c r="BG583" s="107"/>
      <c r="BH583" s="107"/>
      <c r="BI583" s="107"/>
      <c r="BJ583" s="107"/>
      <c r="BV583" s="1">
        <v>0</v>
      </c>
    </row>
    <row r="584" spans="1:74" hidden="1" outlineLevel="1">
      <c r="A584" t="s">
        <v>3185</v>
      </c>
      <c r="B584" s="9" t="s">
        <v>980</v>
      </c>
      <c r="C584" s="1">
        <f t="shared" si="201"/>
        <v>19</v>
      </c>
      <c r="D584" s="7">
        <f t="shared" si="195"/>
        <v>6</v>
      </c>
      <c r="E584" s="7">
        <f t="shared" si="196"/>
        <v>6</v>
      </c>
      <c r="F584" s="7">
        <f t="shared" si="197"/>
        <v>4</v>
      </c>
      <c r="G584" s="7">
        <f t="shared" si="207"/>
        <v>1</v>
      </c>
      <c r="H584" s="48">
        <f t="shared" si="198"/>
        <v>7</v>
      </c>
      <c r="I584" s="163">
        <f t="shared" si="202"/>
        <v>0.36842105263157893</v>
      </c>
      <c r="J584" s="8"/>
      <c r="K584" s="2">
        <f t="shared" si="203"/>
        <v>0</v>
      </c>
      <c r="L584" s="2">
        <f t="shared" si="204"/>
        <v>0</v>
      </c>
      <c r="M584" s="2">
        <f t="shared" si="205"/>
        <v>0.10526315789473684</v>
      </c>
      <c r="N584" s="2"/>
      <c r="O584" s="2">
        <f t="shared" si="206"/>
        <v>0.89473684210526316</v>
      </c>
      <c r="P584" s="1"/>
      <c r="Q584" s="1">
        <v>0</v>
      </c>
      <c r="R584" s="1">
        <v>2</v>
      </c>
      <c r="S584" s="1">
        <v>10</v>
      </c>
      <c r="T584" s="1">
        <v>3</v>
      </c>
      <c r="U584" s="1"/>
      <c r="V584" s="144"/>
      <c r="W584" s="1"/>
      <c r="X584" s="1"/>
      <c r="Y584" s="1">
        <v>3</v>
      </c>
      <c r="Z584" s="1">
        <v>1</v>
      </c>
      <c r="AA584" s="1"/>
      <c r="AB584" s="1"/>
      <c r="AC584" s="1"/>
      <c r="AD584" s="1"/>
      <c r="AI584" t="str">
        <f t="shared" si="194"/>
        <v>Sedgwick</v>
      </c>
      <c r="AJ584" t="s">
        <v>703</v>
      </c>
      <c r="AK584" s="150">
        <v>2</v>
      </c>
      <c r="AN584" s="91">
        <v>23</v>
      </c>
      <c r="AO584" s="93">
        <v>9</v>
      </c>
      <c r="AP584" s="93">
        <v>130</v>
      </c>
      <c r="AQ584" s="100">
        <v>67300</v>
      </c>
      <c r="AR584" s="100">
        <f t="shared" si="199"/>
        <v>23009</v>
      </c>
      <c r="AS584" t="s">
        <v>1753</v>
      </c>
      <c r="AT584" s="103">
        <f t="shared" si="200"/>
        <v>2367300</v>
      </c>
      <c r="AW584">
        <v>31.08</v>
      </c>
      <c r="AX584">
        <v>4.0599999999999996</v>
      </c>
      <c r="AY584">
        <v>27.02</v>
      </c>
      <c r="BF584" s="107"/>
      <c r="BG584" s="107"/>
      <c r="BH584" s="107"/>
      <c r="BI584" s="107"/>
      <c r="BJ584" s="107"/>
      <c r="BV584" s="1">
        <v>1</v>
      </c>
    </row>
    <row r="585" spans="1:74" hidden="1" outlineLevel="1">
      <c r="A585" t="s">
        <v>971</v>
      </c>
      <c r="B585" s="9" t="s">
        <v>980</v>
      </c>
      <c r="C585" s="1">
        <f t="shared" si="201"/>
        <v>9</v>
      </c>
      <c r="D585" s="7">
        <f t="shared" si="195"/>
        <v>4</v>
      </c>
      <c r="E585" s="7">
        <f t="shared" si="196"/>
        <v>4</v>
      </c>
      <c r="F585" s="7">
        <f t="shared" si="197"/>
        <v>1</v>
      </c>
      <c r="G585" s="7">
        <f t="shared" si="207"/>
        <v>2</v>
      </c>
      <c r="H585" s="48">
        <f t="shared" si="198"/>
        <v>1</v>
      </c>
      <c r="I585" s="163">
        <f t="shared" si="202"/>
        <v>0.1111111111111111</v>
      </c>
      <c r="J585" s="8"/>
      <c r="K585" s="2">
        <f t="shared" si="203"/>
        <v>0</v>
      </c>
      <c r="L585" s="2">
        <f t="shared" si="204"/>
        <v>0</v>
      </c>
      <c r="M585" s="2">
        <f t="shared" si="205"/>
        <v>0.44444444444444442</v>
      </c>
      <c r="N585" s="2"/>
      <c r="O585" s="2">
        <f t="shared" si="206"/>
        <v>0.55555555555555558</v>
      </c>
      <c r="P585" s="1"/>
      <c r="Q585" s="1">
        <v>0</v>
      </c>
      <c r="R585" s="1">
        <v>4</v>
      </c>
      <c r="S585" s="1">
        <v>3</v>
      </c>
      <c r="T585" s="1">
        <v>2</v>
      </c>
      <c r="U585" s="1"/>
      <c r="V585" s="144"/>
      <c r="W585" s="1"/>
      <c r="X585" s="1"/>
      <c r="Y585" s="1">
        <v>0</v>
      </c>
      <c r="Z585" s="1">
        <v>0</v>
      </c>
      <c r="AA585" s="1"/>
      <c r="AB585" s="1"/>
      <c r="AC585" s="1"/>
      <c r="AD585" s="1"/>
      <c r="AI585" t="str">
        <f t="shared" ref="AI585:AI642" si="208">A585</f>
        <v>Shapleigh</v>
      </c>
      <c r="AJ585" t="s">
        <v>959</v>
      </c>
      <c r="AK585" s="150">
        <v>1</v>
      </c>
      <c r="AN585" s="91">
        <v>23</v>
      </c>
      <c r="AO585" s="93">
        <v>31</v>
      </c>
      <c r="AP585" s="93">
        <v>120</v>
      </c>
      <c r="AQ585" s="100">
        <v>67475</v>
      </c>
      <c r="AR585" s="100">
        <f t="shared" si="199"/>
        <v>23031</v>
      </c>
      <c r="AS585" t="s">
        <v>1753</v>
      </c>
      <c r="AT585" s="103">
        <f t="shared" si="200"/>
        <v>2367475</v>
      </c>
      <c r="AW585">
        <v>41.24</v>
      </c>
      <c r="AX585">
        <v>2.4300000000000002</v>
      </c>
      <c r="AY585">
        <v>38.81</v>
      </c>
      <c r="BF585" s="107"/>
      <c r="BG585" s="107"/>
      <c r="BH585" s="107"/>
      <c r="BI585" s="107"/>
      <c r="BJ585" s="107"/>
      <c r="BV585" s="1">
        <v>0</v>
      </c>
    </row>
    <row r="586" spans="1:74" hidden="1" outlineLevel="1">
      <c r="A586" t="s">
        <v>1773</v>
      </c>
      <c r="B586" s="9" t="s">
        <v>980</v>
      </c>
      <c r="C586" s="1">
        <f t="shared" si="201"/>
        <v>0</v>
      </c>
      <c r="D586" s="7" t="e">
        <f t="shared" si="195"/>
        <v>#N/A</v>
      </c>
      <c r="E586" s="7" t="e">
        <f t="shared" si="196"/>
        <v>#N/A</v>
      </c>
      <c r="F586" s="7">
        <f t="shared" si="197"/>
        <v>0</v>
      </c>
      <c r="G586" s="7">
        <f t="shared" si="207"/>
        <v>0</v>
      </c>
      <c r="H586" s="48" t="e">
        <f t="shared" si="198"/>
        <v>#NUM!</v>
      </c>
      <c r="I586" s="163" t="e">
        <f t="shared" si="202"/>
        <v>#NUM!</v>
      </c>
      <c r="J586" s="8"/>
      <c r="K586" s="2" t="str">
        <f t="shared" si="203"/>
        <v>-</v>
      </c>
      <c r="L586" s="2" t="str">
        <f t="shared" si="204"/>
        <v>-</v>
      </c>
      <c r="M586" s="2" t="str">
        <f t="shared" si="205"/>
        <v>-</v>
      </c>
      <c r="N586" s="2"/>
      <c r="O586" s="2" t="str">
        <f t="shared" si="206"/>
        <v>-</v>
      </c>
      <c r="P586" s="1"/>
      <c r="Q586" s="1"/>
      <c r="R586" s="1"/>
      <c r="S586" s="1"/>
      <c r="T586" s="1"/>
      <c r="U586" s="1"/>
      <c r="V586" s="144"/>
      <c r="W586" s="1"/>
      <c r="X586" s="1"/>
      <c r="Y586" s="1"/>
      <c r="Z586" s="1"/>
      <c r="AA586" s="1"/>
      <c r="AB586" s="1"/>
      <c r="AC586" s="1"/>
      <c r="AD586" s="1"/>
      <c r="AI586" t="str">
        <f t="shared" si="208"/>
        <v>Sherman</v>
      </c>
      <c r="AJ586" t="s">
        <v>2958</v>
      </c>
      <c r="AK586" s="150">
        <v>2</v>
      </c>
      <c r="AN586" s="91">
        <v>23</v>
      </c>
      <c r="AO586" s="93">
        <v>3</v>
      </c>
      <c r="AP586" s="93">
        <v>290</v>
      </c>
      <c r="AQ586" s="100">
        <v>67790</v>
      </c>
      <c r="AR586" s="100">
        <f t="shared" si="199"/>
        <v>23003</v>
      </c>
      <c r="AS586" t="s">
        <v>1753</v>
      </c>
      <c r="AT586" s="103">
        <f t="shared" si="200"/>
        <v>2367790</v>
      </c>
      <c r="AW586">
        <v>40.81</v>
      </c>
      <c r="AX586">
        <v>0.49</v>
      </c>
      <c r="AY586">
        <v>40.32</v>
      </c>
      <c r="BF586" s="107"/>
      <c r="BG586" s="107"/>
      <c r="BH586" s="107"/>
      <c r="BI586" s="107"/>
      <c r="BJ586" s="107"/>
      <c r="BV586" s="1"/>
    </row>
    <row r="587" spans="1:74" hidden="1" outlineLevel="1">
      <c r="A587" t="s">
        <v>989</v>
      </c>
      <c r="B587" s="9" t="s">
        <v>980</v>
      </c>
      <c r="C587" s="1">
        <f t="shared" si="201"/>
        <v>0</v>
      </c>
      <c r="D587" s="7">
        <f t="shared" si="195"/>
        <v>1</v>
      </c>
      <c r="E587" s="7">
        <f t="shared" si="196"/>
        <v>1</v>
      </c>
      <c r="F587" s="7">
        <f t="shared" si="197"/>
        <v>0</v>
      </c>
      <c r="G587" s="7">
        <f t="shared" si="207"/>
        <v>0</v>
      </c>
      <c r="H587" s="48">
        <f t="shared" si="198"/>
        <v>0</v>
      </c>
      <c r="I587" s="163" t="e">
        <f t="shared" si="202"/>
        <v>#DIV/0!</v>
      </c>
      <c r="J587" s="8"/>
      <c r="K587" s="2" t="str">
        <f t="shared" si="203"/>
        <v>-</v>
      </c>
      <c r="L587" s="2" t="str">
        <f t="shared" si="204"/>
        <v>-</v>
      </c>
      <c r="M587" s="2" t="str">
        <f t="shared" si="205"/>
        <v>-</v>
      </c>
      <c r="N587" s="2"/>
      <c r="O587" s="2" t="str">
        <f t="shared" si="206"/>
        <v>-</v>
      </c>
      <c r="P587" s="1"/>
      <c r="Q587" s="1">
        <v>0</v>
      </c>
      <c r="R587" s="1">
        <v>0</v>
      </c>
      <c r="S587" s="1">
        <v>0</v>
      </c>
      <c r="T587" s="1">
        <v>0</v>
      </c>
      <c r="U587" s="1"/>
      <c r="V587" s="144"/>
      <c r="W587" s="1"/>
      <c r="X587" s="1"/>
      <c r="Y587" s="1">
        <v>0</v>
      </c>
      <c r="Z587" s="1">
        <v>0</v>
      </c>
      <c r="AA587" s="1"/>
      <c r="AB587" s="1"/>
      <c r="AC587" s="1"/>
      <c r="AD587" s="1"/>
      <c r="AI587" t="str">
        <f t="shared" si="208"/>
        <v>Shirley</v>
      </c>
      <c r="AJ587" t="s">
        <v>126</v>
      </c>
      <c r="AK587" s="150">
        <v>2</v>
      </c>
      <c r="AN587" s="91">
        <v>23</v>
      </c>
      <c r="AO587" s="93">
        <v>21</v>
      </c>
      <c r="AP587" s="93">
        <v>90</v>
      </c>
      <c r="AQ587" s="100">
        <v>68140</v>
      </c>
      <c r="AR587" s="100">
        <f t="shared" si="199"/>
        <v>23021</v>
      </c>
      <c r="AS587" t="s">
        <v>1753</v>
      </c>
      <c r="AT587" s="103">
        <f t="shared" si="200"/>
        <v>2368140</v>
      </c>
      <c r="AW587">
        <v>53.78</v>
      </c>
      <c r="AX587">
        <v>0.87</v>
      </c>
      <c r="AY587">
        <v>52.9</v>
      </c>
      <c r="BF587" s="107"/>
      <c r="BG587" s="107"/>
      <c r="BH587" s="107"/>
      <c r="BI587" s="107"/>
      <c r="BJ587" s="107"/>
      <c r="BV587" s="1">
        <v>0</v>
      </c>
    </row>
    <row r="588" spans="1:74" hidden="1" outlineLevel="1">
      <c r="A588" t="s">
        <v>1502</v>
      </c>
      <c r="B588" s="9" t="s">
        <v>980</v>
      </c>
      <c r="C588" s="1">
        <f t="shared" si="201"/>
        <v>19</v>
      </c>
      <c r="D588" s="7">
        <f t="shared" si="195"/>
        <v>5</v>
      </c>
      <c r="E588" s="7">
        <f t="shared" si="196"/>
        <v>2</v>
      </c>
      <c r="F588" s="7">
        <f t="shared" si="197"/>
        <v>1</v>
      </c>
      <c r="G588" s="7">
        <f t="shared" si="207"/>
        <v>3</v>
      </c>
      <c r="H588" s="48">
        <f t="shared" si="198"/>
        <v>2</v>
      </c>
      <c r="I588" s="163">
        <f t="shared" si="202"/>
        <v>0.10526315789473684</v>
      </c>
      <c r="J588" s="8"/>
      <c r="K588" s="2">
        <f t="shared" si="203"/>
        <v>0</v>
      </c>
      <c r="L588" s="2">
        <f t="shared" si="204"/>
        <v>0.26315789473684209</v>
      </c>
      <c r="M588" s="2">
        <f t="shared" si="205"/>
        <v>0.36842105263157893</v>
      </c>
      <c r="N588" s="2"/>
      <c r="O588" s="2">
        <f t="shared" si="206"/>
        <v>0.36842105263157904</v>
      </c>
      <c r="P588" s="1"/>
      <c r="Q588" s="1">
        <v>5</v>
      </c>
      <c r="R588" s="1">
        <v>7</v>
      </c>
      <c r="S588" s="1">
        <v>4</v>
      </c>
      <c r="T588" s="1">
        <v>3</v>
      </c>
      <c r="U588" s="1"/>
      <c r="V588" s="144"/>
      <c r="W588" s="1"/>
      <c r="X588" s="1"/>
      <c r="Y588" s="1">
        <v>0</v>
      </c>
      <c r="Z588" s="1">
        <v>0</v>
      </c>
      <c r="AA588" s="1"/>
      <c r="AB588" s="1"/>
      <c r="AC588" s="1"/>
      <c r="AD588" s="1"/>
      <c r="AI588" t="str">
        <f t="shared" si="208"/>
        <v>Sidney</v>
      </c>
      <c r="AJ588" t="s">
        <v>2658</v>
      </c>
      <c r="AK588" s="150">
        <v>2</v>
      </c>
      <c r="AN588" s="91">
        <v>23</v>
      </c>
      <c r="AO588" s="93">
        <v>11</v>
      </c>
      <c r="AP588" s="93">
        <v>105</v>
      </c>
      <c r="AQ588" s="100">
        <v>68385</v>
      </c>
      <c r="AR588" s="100">
        <f t="shared" si="199"/>
        <v>23011</v>
      </c>
      <c r="AS588" t="s">
        <v>1753</v>
      </c>
      <c r="AT588" s="103">
        <f t="shared" si="200"/>
        <v>2368385</v>
      </c>
      <c r="AW588">
        <v>45.53</v>
      </c>
      <c r="AX588">
        <v>3.3</v>
      </c>
      <c r="AY588">
        <v>42.23</v>
      </c>
      <c r="BF588" s="107"/>
      <c r="BG588" s="107"/>
      <c r="BH588" s="107"/>
      <c r="BI588" s="107"/>
      <c r="BJ588" s="107"/>
      <c r="BV588" s="1">
        <v>0</v>
      </c>
    </row>
    <row r="589" spans="1:74" hidden="1" outlineLevel="1">
      <c r="A589" t="s">
        <v>2449</v>
      </c>
      <c r="B589" s="9" t="s">
        <v>980</v>
      </c>
      <c r="C589" s="1">
        <f t="shared" si="201"/>
        <v>0</v>
      </c>
      <c r="D589" s="7" t="e">
        <f t="shared" si="195"/>
        <v>#N/A</v>
      </c>
      <c r="E589" s="7" t="e">
        <f t="shared" si="196"/>
        <v>#N/A</v>
      </c>
      <c r="F589" s="7">
        <f t="shared" si="197"/>
        <v>0</v>
      </c>
      <c r="G589" s="7">
        <f t="shared" si="207"/>
        <v>0</v>
      </c>
      <c r="H589" s="48" t="e">
        <f t="shared" si="198"/>
        <v>#NUM!</v>
      </c>
      <c r="I589" s="163" t="e">
        <f t="shared" si="202"/>
        <v>#NUM!</v>
      </c>
      <c r="J589" s="8"/>
      <c r="K589" s="2" t="str">
        <f t="shared" si="203"/>
        <v>-</v>
      </c>
      <c r="L589" s="2" t="str">
        <f t="shared" si="204"/>
        <v>-</v>
      </c>
      <c r="M589" s="2" t="str">
        <f t="shared" si="205"/>
        <v>-</v>
      </c>
      <c r="N589" s="2"/>
      <c r="O589" s="2" t="str">
        <f t="shared" si="206"/>
        <v>-</v>
      </c>
      <c r="P589" s="1"/>
      <c r="Q589" s="1"/>
      <c r="R589" s="1"/>
      <c r="S589" s="1"/>
      <c r="T589" s="1"/>
      <c r="U589" s="1"/>
      <c r="V589" s="144"/>
      <c r="W589" s="1"/>
      <c r="X589" s="1"/>
      <c r="Y589" s="1"/>
      <c r="Z589" s="1"/>
      <c r="AA589" s="1"/>
      <c r="AB589" s="1"/>
      <c r="AC589" s="1"/>
      <c r="AD589" s="1"/>
      <c r="AI589" t="str">
        <f>A589</f>
        <v>Sinclair</v>
      </c>
      <c r="AJ589" t="s">
        <v>2958</v>
      </c>
      <c r="AK589" s="150">
        <v>2</v>
      </c>
      <c r="AN589" s="91">
        <v>23</v>
      </c>
      <c r="AO589" s="93">
        <v>3</v>
      </c>
      <c r="AQ589" s="100">
        <v>68400</v>
      </c>
      <c r="AR589" s="100">
        <f t="shared" si="199"/>
        <v>23003</v>
      </c>
      <c r="AS589" t="s">
        <v>1940</v>
      </c>
      <c r="AT589" s="103">
        <f t="shared" si="200"/>
        <v>2368400</v>
      </c>
      <c r="BF589" s="107"/>
      <c r="BG589" s="107"/>
      <c r="BH589" s="107"/>
      <c r="BI589" s="107"/>
      <c r="BJ589" s="107"/>
      <c r="BV589" s="1"/>
    </row>
    <row r="590" spans="1:74" hidden="1" outlineLevel="1">
      <c r="A590" t="s">
        <v>1099</v>
      </c>
      <c r="B590" s="9" t="s">
        <v>980</v>
      </c>
      <c r="C590" s="1">
        <f t="shared" si="201"/>
        <v>25</v>
      </c>
      <c r="D590" s="7">
        <f t="shared" si="195"/>
        <v>4</v>
      </c>
      <c r="E590" s="7">
        <f t="shared" si="196"/>
        <v>4</v>
      </c>
      <c r="F590" s="7">
        <f t="shared" si="197"/>
        <v>2</v>
      </c>
      <c r="G590" s="7">
        <f t="shared" si="207"/>
        <v>3</v>
      </c>
      <c r="H590" s="48">
        <f t="shared" si="198"/>
        <v>2</v>
      </c>
      <c r="I590" s="163">
        <f t="shared" si="202"/>
        <v>0.08</v>
      </c>
      <c r="J590" s="8"/>
      <c r="K590" s="2">
        <f t="shared" si="203"/>
        <v>0</v>
      </c>
      <c r="L590" s="2">
        <f t="shared" si="204"/>
        <v>0</v>
      </c>
      <c r="M590" s="2">
        <f t="shared" si="205"/>
        <v>0.36</v>
      </c>
      <c r="N590" s="2"/>
      <c r="O590" s="2">
        <f t="shared" si="206"/>
        <v>0.64</v>
      </c>
      <c r="P590" s="1"/>
      <c r="Q590" s="1">
        <v>0</v>
      </c>
      <c r="R590" s="1">
        <v>9</v>
      </c>
      <c r="S590" s="1">
        <v>5</v>
      </c>
      <c r="T590" s="1">
        <v>11</v>
      </c>
      <c r="U590" s="1"/>
      <c r="V590" s="144"/>
      <c r="W590" s="1"/>
      <c r="X590" s="1"/>
      <c r="Y590" s="1">
        <v>0</v>
      </c>
      <c r="Z590" s="1">
        <v>0</v>
      </c>
      <c r="AA590" s="1"/>
      <c r="AB590" s="1"/>
      <c r="AC590" s="1"/>
      <c r="AD590" s="1"/>
      <c r="AI590" t="str">
        <f t="shared" si="208"/>
        <v>Skowhegan</v>
      </c>
      <c r="AJ590" t="s">
        <v>419</v>
      </c>
      <c r="AK590" s="150">
        <v>2</v>
      </c>
      <c r="AN590" s="91">
        <v>23</v>
      </c>
      <c r="AO590" s="93">
        <v>25</v>
      </c>
      <c r="AP590" s="93">
        <v>140</v>
      </c>
      <c r="AQ590" s="100">
        <v>68910</v>
      </c>
      <c r="AR590" s="100">
        <f t="shared" si="199"/>
        <v>23025</v>
      </c>
      <c r="AS590" t="s">
        <v>1753</v>
      </c>
      <c r="AT590" s="103">
        <f t="shared" si="200"/>
        <v>2368910</v>
      </c>
      <c r="AW590">
        <v>60.58</v>
      </c>
      <c r="AX590">
        <v>1.6</v>
      </c>
      <c r="AY590">
        <v>58.98</v>
      </c>
      <c r="BF590" s="107"/>
      <c r="BG590" s="107"/>
      <c r="BH590" s="107"/>
      <c r="BI590" s="107"/>
      <c r="BJ590" s="107"/>
      <c r="BV590" s="1">
        <v>0</v>
      </c>
    </row>
    <row r="591" spans="1:74" hidden="1" outlineLevel="1">
      <c r="A591" t="s">
        <v>3033</v>
      </c>
      <c r="B591" s="9" t="s">
        <v>980</v>
      </c>
      <c r="C591" s="1">
        <f t="shared" si="201"/>
        <v>10</v>
      </c>
      <c r="D591" s="7">
        <f t="shared" si="195"/>
        <v>5</v>
      </c>
      <c r="E591" s="7">
        <f t="shared" si="196"/>
        <v>2</v>
      </c>
      <c r="F591" s="7">
        <f t="shared" si="197"/>
        <v>3</v>
      </c>
      <c r="G591" s="7">
        <f t="shared" si="207"/>
        <v>3</v>
      </c>
      <c r="H591" s="48">
        <f t="shared" si="198"/>
        <v>4</v>
      </c>
      <c r="I591" s="163">
        <f t="shared" si="202"/>
        <v>0.4</v>
      </c>
      <c r="J591" s="8"/>
      <c r="K591" s="2">
        <f t="shared" si="203"/>
        <v>0</v>
      </c>
      <c r="L591" s="2">
        <f t="shared" si="204"/>
        <v>0.2</v>
      </c>
      <c r="M591" s="2">
        <f t="shared" si="205"/>
        <v>0.1</v>
      </c>
      <c r="N591" s="2"/>
      <c r="O591" s="2">
        <f t="shared" si="206"/>
        <v>0.70000000000000007</v>
      </c>
      <c r="P591" s="1"/>
      <c r="Q591" s="1">
        <v>2</v>
      </c>
      <c r="R591" s="1">
        <v>1</v>
      </c>
      <c r="S591" s="1">
        <v>1</v>
      </c>
      <c r="T591" s="1">
        <v>6</v>
      </c>
      <c r="U591" s="1"/>
      <c r="V591" s="144"/>
      <c r="W591" s="1"/>
      <c r="X591" s="1"/>
      <c r="Y591" s="1">
        <v>0</v>
      </c>
      <c r="Z591" s="1">
        <v>0</v>
      </c>
      <c r="AA591" s="1"/>
      <c r="AB591" s="1"/>
      <c r="AC591" s="1"/>
      <c r="AD591" s="1"/>
      <c r="AI591" t="str">
        <f t="shared" si="208"/>
        <v>Smithfield</v>
      </c>
      <c r="AJ591" t="s">
        <v>419</v>
      </c>
      <c r="AK591" s="150">
        <v>2</v>
      </c>
      <c r="AN591" s="91">
        <v>23</v>
      </c>
      <c r="AO591" s="93">
        <v>25</v>
      </c>
      <c r="AP591" s="93">
        <v>145</v>
      </c>
      <c r="AQ591" s="100">
        <v>69155</v>
      </c>
      <c r="AR591" s="100">
        <f t="shared" si="199"/>
        <v>23025</v>
      </c>
      <c r="AS591" t="s">
        <v>1753</v>
      </c>
      <c r="AT591" s="103">
        <f t="shared" si="200"/>
        <v>2369155</v>
      </c>
      <c r="AW591">
        <v>24.73</v>
      </c>
      <c r="AX591">
        <v>4.84</v>
      </c>
      <c r="AY591">
        <v>19.89</v>
      </c>
      <c r="BF591" s="107"/>
      <c r="BG591" s="107"/>
      <c r="BH591" s="107"/>
      <c r="BI591" s="107"/>
      <c r="BJ591" s="107"/>
      <c r="BV591" s="1">
        <v>0</v>
      </c>
    </row>
    <row r="592" spans="1:74" hidden="1" outlineLevel="1">
      <c r="A592" t="s">
        <v>3271</v>
      </c>
      <c r="B592" s="9" t="s">
        <v>980</v>
      </c>
      <c r="C592" s="1">
        <f t="shared" si="201"/>
        <v>0</v>
      </c>
      <c r="D592" s="7" t="e">
        <f t="shared" si="195"/>
        <v>#N/A</v>
      </c>
      <c r="E592" s="7" t="e">
        <f t="shared" si="196"/>
        <v>#N/A</v>
      </c>
      <c r="F592" s="7">
        <f t="shared" si="197"/>
        <v>0</v>
      </c>
      <c r="G592" s="7">
        <f t="shared" si="207"/>
        <v>0</v>
      </c>
      <c r="H592" s="48" t="e">
        <f t="shared" si="198"/>
        <v>#NUM!</v>
      </c>
      <c r="I592" s="163" t="e">
        <f t="shared" si="202"/>
        <v>#NUM!</v>
      </c>
      <c r="J592" s="8"/>
      <c r="K592" s="2" t="str">
        <f t="shared" si="203"/>
        <v>-</v>
      </c>
      <c r="L592" s="2" t="str">
        <f t="shared" si="204"/>
        <v>-</v>
      </c>
      <c r="M592" s="2" t="str">
        <f t="shared" si="205"/>
        <v>-</v>
      </c>
      <c r="N592" s="2"/>
      <c r="O592" s="2" t="str">
        <f t="shared" si="206"/>
        <v>-</v>
      </c>
      <c r="P592" s="1"/>
      <c r="Q592" s="1"/>
      <c r="R592" s="1"/>
      <c r="S592" s="1"/>
      <c r="T592" s="1"/>
      <c r="U592" s="1"/>
      <c r="V592" s="144"/>
      <c r="W592" s="1"/>
      <c r="X592" s="1"/>
      <c r="Y592" s="1"/>
      <c r="Z592" s="1"/>
      <c r="AA592" s="1"/>
      <c r="AB592" s="1"/>
      <c r="AC592" s="1"/>
      <c r="AD592" s="1"/>
      <c r="AI592" t="str">
        <f t="shared" si="208"/>
        <v>Smyrna</v>
      </c>
      <c r="AJ592" t="s">
        <v>2958</v>
      </c>
      <c r="AK592" s="150">
        <v>2</v>
      </c>
      <c r="AN592" s="91">
        <v>23</v>
      </c>
      <c r="AO592" s="93">
        <v>3</v>
      </c>
      <c r="AP592" s="93">
        <v>295</v>
      </c>
      <c r="AQ592" s="100">
        <v>69260</v>
      </c>
      <c r="AR592" s="100">
        <f t="shared" si="199"/>
        <v>23003</v>
      </c>
      <c r="AS592" t="s">
        <v>1753</v>
      </c>
      <c r="AT592" s="103">
        <f t="shared" si="200"/>
        <v>2369260</v>
      </c>
      <c r="AW592">
        <v>35.26</v>
      </c>
      <c r="AX592">
        <v>0.09</v>
      </c>
      <c r="AY592">
        <v>35.17</v>
      </c>
      <c r="BF592" s="107"/>
      <c r="BG592" s="107"/>
      <c r="BH592" s="107"/>
      <c r="BI592" s="107"/>
      <c r="BJ592" s="107"/>
      <c r="BV592" s="1"/>
    </row>
    <row r="593" spans="1:74" hidden="1" outlineLevel="1">
      <c r="A593" t="s">
        <v>3272</v>
      </c>
      <c r="B593" s="9" t="s">
        <v>980</v>
      </c>
      <c r="C593" s="1">
        <f t="shared" si="201"/>
        <v>14</v>
      </c>
      <c r="D593" s="7">
        <f t="shared" si="195"/>
        <v>4</v>
      </c>
      <c r="E593" s="7">
        <f t="shared" si="196"/>
        <v>4</v>
      </c>
      <c r="F593" s="7">
        <f t="shared" si="197"/>
        <v>3</v>
      </c>
      <c r="G593" s="7">
        <f t="shared" si="207"/>
        <v>2</v>
      </c>
      <c r="H593" s="48">
        <f t="shared" si="198"/>
        <v>2</v>
      </c>
      <c r="I593" s="163">
        <f t="shared" si="202"/>
        <v>0.14285714285714285</v>
      </c>
      <c r="J593" s="8"/>
      <c r="K593" s="2">
        <f t="shared" si="203"/>
        <v>0</v>
      </c>
      <c r="L593" s="2">
        <f t="shared" si="204"/>
        <v>0</v>
      </c>
      <c r="M593" s="2">
        <f t="shared" si="205"/>
        <v>0.14285714285714285</v>
      </c>
      <c r="N593" s="2"/>
      <c r="O593" s="2">
        <f t="shared" si="206"/>
        <v>0.85714285714285721</v>
      </c>
      <c r="P593" s="1"/>
      <c r="Q593" s="1">
        <v>0</v>
      </c>
      <c r="R593" s="1">
        <v>2</v>
      </c>
      <c r="S593" s="1">
        <v>5</v>
      </c>
      <c r="T593" s="1">
        <v>7</v>
      </c>
      <c r="U593" s="1"/>
      <c r="V593" s="144"/>
      <c r="W593" s="1"/>
      <c r="X593" s="1"/>
      <c r="Y593" s="1">
        <v>0</v>
      </c>
      <c r="Z593" s="1">
        <v>0</v>
      </c>
      <c r="AA593" s="1"/>
      <c r="AB593" s="1"/>
      <c r="AC593" s="1"/>
      <c r="AD593" s="1"/>
      <c r="AI593" t="str">
        <f t="shared" si="208"/>
        <v>Solon</v>
      </c>
      <c r="AJ593" t="s">
        <v>419</v>
      </c>
      <c r="AK593" s="150">
        <v>2</v>
      </c>
      <c r="AN593" s="91">
        <v>23</v>
      </c>
      <c r="AO593" s="93">
        <v>25</v>
      </c>
      <c r="AP593" s="93">
        <v>150</v>
      </c>
      <c r="AQ593" s="100">
        <v>69505</v>
      </c>
      <c r="AR593" s="100">
        <f t="shared" si="199"/>
        <v>23025</v>
      </c>
      <c r="AS593" t="s">
        <v>1753</v>
      </c>
      <c r="AT593" s="103">
        <f t="shared" si="200"/>
        <v>2369505</v>
      </c>
      <c r="AW593">
        <v>40.99</v>
      </c>
      <c r="AX593">
        <v>1.08</v>
      </c>
      <c r="AY593">
        <v>39.909999999999997</v>
      </c>
      <c r="BF593" s="107"/>
      <c r="BG593" s="107"/>
      <c r="BH593" s="107"/>
      <c r="BI593" s="107"/>
      <c r="BJ593" s="107"/>
      <c r="BV593" s="1">
        <v>0</v>
      </c>
    </row>
    <row r="594" spans="1:74" hidden="1" outlineLevel="1">
      <c r="A594" t="s">
        <v>1088</v>
      </c>
      <c r="B594" s="9" t="s">
        <v>980</v>
      </c>
      <c r="C594" s="1">
        <f t="shared" si="201"/>
        <v>0</v>
      </c>
      <c r="D594" s="7">
        <f t="shared" si="195"/>
        <v>1</v>
      </c>
      <c r="E594" s="7">
        <f t="shared" si="196"/>
        <v>1</v>
      </c>
      <c r="F594" s="7">
        <f t="shared" si="197"/>
        <v>0</v>
      </c>
      <c r="G594" s="7">
        <f t="shared" si="207"/>
        <v>0</v>
      </c>
      <c r="H594" s="48">
        <f t="shared" si="198"/>
        <v>0</v>
      </c>
      <c r="I594" s="163" t="e">
        <f t="shared" si="202"/>
        <v>#DIV/0!</v>
      </c>
      <c r="J594" s="8"/>
      <c r="K594" s="2" t="str">
        <f t="shared" si="203"/>
        <v>-</v>
      </c>
      <c r="L594" s="2" t="str">
        <f t="shared" si="204"/>
        <v>-</v>
      </c>
      <c r="M594" s="2" t="str">
        <f t="shared" si="205"/>
        <v>-</v>
      </c>
      <c r="N594" s="2"/>
      <c r="O594" s="2" t="str">
        <f t="shared" si="206"/>
        <v>-</v>
      </c>
      <c r="P594" s="1"/>
      <c r="Q594" s="1">
        <v>0</v>
      </c>
      <c r="R594" s="1">
        <v>0</v>
      </c>
      <c r="S594" s="1">
        <v>0</v>
      </c>
      <c r="T594" s="1">
        <v>0</v>
      </c>
      <c r="U594" s="1"/>
      <c r="V594" s="144"/>
      <c r="W594" s="1"/>
      <c r="X594" s="1"/>
      <c r="Y594" s="1">
        <v>0</v>
      </c>
      <c r="Z594" s="1">
        <v>0</v>
      </c>
      <c r="AA594" s="1"/>
      <c r="AB594" s="1"/>
      <c r="AC594" s="1"/>
      <c r="AD594" s="1"/>
      <c r="AI594" t="str">
        <f t="shared" si="208"/>
        <v>Somerville</v>
      </c>
      <c r="AJ594" t="s">
        <v>229</v>
      </c>
      <c r="AK594" s="150">
        <v>1</v>
      </c>
      <c r="AN594" s="91">
        <v>23</v>
      </c>
      <c r="AO594" s="93">
        <v>15</v>
      </c>
      <c r="AP594" s="93">
        <v>70</v>
      </c>
      <c r="AQ594" s="100">
        <v>69645</v>
      </c>
      <c r="AR594" s="100">
        <f t="shared" si="199"/>
        <v>23015</v>
      </c>
      <c r="AS594" t="s">
        <v>1753</v>
      </c>
      <c r="AT594" s="103">
        <f t="shared" si="200"/>
        <v>2369645</v>
      </c>
      <c r="AW594">
        <v>22.74</v>
      </c>
      <c r="AX594">
        <v>0.87</v>
      </c>
      <c r="AY594">
        <v>21.87</v>
      </c>
      <c r="BF594" s="107"/>
      <c r="BG594" s="107"/>
      <c r="BH594" s="107"/>
      <c r="BI594" s="107"/>
      <c r="BJ594" s="107"/>
      <c r="BV594" s="1">
        <v>0</v>
      </c>
    </row>
    <row r="595" spans="1:74" hidden="1" outlineLevel="1">
      <c r="A595" t="s">
        <v>2285</v>
      </c>
      <c r="B595" s="9" t="s">
        <v>980</v>
      </c>
      <c r="C595" s="1">
        <f t="shared" si="201"/>
        <v>3</v>
      </c>
      <c r="D595" s="7">
        <f t="shared" si="195"/>
        <v>3</v>
      </c>
      <c r="E595" s="7">
        <f t="shared" si="196"/>
        <v>3</v>
      </c>
      <c r="F595" s="7">
        <f t="shared" si="197"/>
        <v>2</v>
      </c>
      <c r="G595" s="7">
        <f t="shared" si="207"/>
        <v>1</v>
      </c>
      <c r="H595" s="48">
        <f t="shared" si="198"/>
        <v>1</v>
      </c>
      <c r="I595" s="163">
        <f t="shared" si="202"/>
        <v>0.33333333333333331</v>
      </c>
      <c r="J595" s="8"/>
      <c r="K595" s="2">
        <f t="shared" si="203"/>
        <v>0</v>
      </c>
      <c r="L595" s="2">
        <f t="shared" si="204"/>
        <v>0</v>
      </c>
      <c r="M595" s="2">
        <f t="shared" si="205"/>
        <v>0.33333333333333331</v>
      </c>
      <c r="N595" s="2"/>
      <c r="O595" s="2">
        <f t="shared" si="206"/>
        <v>0.66666666666666674</v>
      </c>
      <c r="P595" s="1"/>
      <c r="Q595" s="1">
        <v>0</v>
      </c>
      <c r="R595" s="1">
        <v>1</v>
      </c>
      <c r="S595" s="1">
        <v>2</v>
      </c>
      <c r="T595" s="1">
        <v>0</v>
      </c>
      <c r="U595" s="1"/>
      <c r="V595" s="144"/>
      <c r="W595" s="1"/>
      <c r="X595" s="1"/>
      <c r="Y595" s="1">
        <v>0</v>
      </c>
      <c r="Z595" s="1">
        <v>0</v>
      </c>
      <c r="AA595" s="1"/>
      <c r="AB595" s="1"/>
      <c r="AC595" s="1"/>
      <c r="AD595" s="1"/>
      <c r="AI595" t="str">
        <f t="shared" si="208"/>
        <v>Sorrento</v>
      </c>
      <c r="AJ595" t="s">
        <v>703</v>
      </c>
      <c r="AK595" s="150">
        <v>2</v>
      </c>
      <c r="AN595" s="91">
        <v>23</v>
      </c>
      <c r="AO595" s="93">
        <v>9</v>
      </c>
      <c r="AP595" s="93">
        <v>135</v>
      </c>
      <c r="AQ595" s="100">
        <v>69750</v>
      </c>
      <c r="AR595" s="100">
        <f t="shared" si="199"/>
        <v>23009</v>
      </c>
      <c r="AS595" t="s">
        <v>1753</v>
      </c>
      <c r="AT595" s="103">
        <f t="shared" si="200"/>
        <v>2369750</v>
      </c>
      <c r="AW595">
        <v>14.84</v>
      </c>
      <c r="AX595">
        <v>10.85</v>
      </c>
      <c r="AY595">
        <v>3.99</v>
      </c>
      <c r="BF595" s="107"/>
      <c r="BG595" s="107"/>
      <c r="BH595" s="107"/>
      <c r="BI595" s="107"/>
      <c r="BJ595" s="107"/>
      <c r="BV595" s="1">
        <v>0</v>
      </c>
    </row>
    <row r="596" spans="1:74" hidden="1" outlineLevel="1">
      <c r="A596" t="s">
        <v>2265</v>
      </c>
      <c r="B596" s="9" t="s">
        <v>980</v>
      </c>
      <c r="C596" s="1">
        <f t="shared" si="201"/>
        <v>34</v>
      </c>
      <c r="D596" s="7">
        <f t="shared" si="195"/>
        <v>5</v>
      </c>
      <c r="E596" s="7">
        <f t="shared" si="196"/>
        <v>4</v>
      </c>
      <c r="F596" s="7">
        <f t="shared" si="197"/>
        <v>3</v>
      </c>
      <c r="G596" s="7">
        <f t="shared" si="207"/>
        <v>1</v>
      </c>
      <c r="H596" s="48">
        <f t="shared" si="198"/>
        <v>10</v>
      </c>
      <c r="I596" s="163">
        <f t="shared" si="202"/>
        <v>0.29411764705882354</v>
      </c>
      <c r="J596" s="8"/>
      <c r="K596" s="2">
        <f t="shared" si="203"/>
        <v>0</v>
      </c>
      <c r="L596" s="2">
        <f t="shared" si="204"/>
        <v>2.9411764705882353E-2</v>
      </c>
      <c r="M596" s="2">
        <f t="shared" si="205"/>
        <v>0.20588235294117646</v>
      </c>
      <c r="N596" s="2"/>
      <c r="O596" s="2">
        <f t="shared" si="206"/>
        <v>0.76470588235294112</v>
      </c>
      <c r="P596" s="1"/>
      <c r="Q596" s="1">
        <v>1</v>
      </c>
      <c r="R596" s="1">
        <v>7</v>
      </c>
      <c r="S596" s="1">
        <v>18</v>
      </c>
      <c r="T596" s="1">
        <v>8</v>
      </c>
      <c r="U596" s="1"/>
      <c r="V596" s="144"/>
      <c r="W596" s="1"/>
      <c r="X596" s="1"/>
      <c r="Y596" s="1">
        <v>0</v>
      </c>
      <c r="Z596" s="1">
        <v>0</v>
      </c>
      <c r="AA596" s="1"/>
      <c r="AB596" s="1"/>
      <c r="AC596" s="1"/>
      <c r="AD596" s="1"/>
      <c r="AI596" t="str">
        <f t="shared" si="208"/>
        <v>South Berwick</v>
      </c>
      <c r="AJ596" t="s">
        <v>959</v>
      </c>
      <c r="AK596" s="150">
        <v>1</v>
      </c>
      <c r="AN596" s="91">
        <v>23</v>
      </c>
      <c r="AO596" s="93">
        <v>31</v>
      </c>
      <c r="AP596" s="93">
        <v>125</v>
      </c>
      <c r="AQ596" s="100">
        <v>70030</v>
      </c>
      <c r="AR596" s="100">
        <f t="shared" si="199"/>
        <v>23031</v>
      </c>
      <c r="AS596" t="s">
        <v>1753</v>
      </c>
      <c r="AT596" s="103">
        <f t="shared" si="200"/>
        <v>2370030</v>
      </c>
      <c r="AW596">
        <v>32.67</v>
      </c>
      <c r="AX596">
        <v>0.52</v>
      </c>
      <c r="AY596">
        <v>32.15</v>
      </c>
      <c r="BF596" s="107"/>
      <c r="BG596" s="107"/>
      <c r="BH596" s="107"/>
      <c r="BI596" s="107"/>
      <c r="BJ596" s="107"/>
      <c r="BV596" s="1">
        <v>0</v>
      </c>
    </row>
    <row r="597" spans="1:74" hidden="1" outlineLevel="1">
      <c r="A597" t="s">
        <v>2517</v>
      </c>
      <c r="B597" s="9" t="s">
        <v>980</v>
      </c>
      <c r="C597" s="1">
        <f t="shared" si="201"/>
        <v>6</v>
      </c>
      <c r="D597" s="7">
        <f t="shared" si="195"/>
        <v>2</v>
      </c>
      <c r="E597" s="7">
        <f t="shared" si="196"/>
        <v>2</v>
      </c>
      <c r="F597" s="7">
        <f t="shared" si="197"/>
        <v>1</v>
      </c>
      <c r="G597" s="7">
        <f t="shared" si="207"/>
        <v>0</v>
      </c>
      <c r="H597" s="48">
        <f t="shared" si="198"/>
        <v>6</v>
      </c>
      <c r="I597" s="163">
        <f t="shared" si="202"/>
        <v>1</v>
      </c>
      <c r="J597" s="8"/>
      <c r="K597" s="2">
        <f t="shared" si="203"/>
        <v>0</v>
      </c>
      <c r="L597" s="2">
        <f t="shared" si="204"/>
        <v>0</v>
      </c>
      <c r="M597" s="2">
        <f t="shared" si="205"/>
        <v>1</v>
      </c>
      <c r="N597" s="2"/>
      <c r="O597" s="2">
        <f t="shared" si="206"/>
        <v>0</v>
      </c>
      <c r="P597" s="1"/>
      <c r="Q597" s="1">
        <v>0</v>
      </c>
      <c r="R597" s="1">
        <v>6</v>
      </c>
      <c r="S597" s="1">
        <v>0</v>
      </c>
      <c r="T597" s="1">
        <v>0</v>
      </c>
      <c r="U597" s="1"/>
      <c r="V597" s="144"/>
      <c r="W597" s="1"/>
      <c r="X597" s="1"/>
      <c r="Y597" s="1">
        <v>0</v>
      </c>
      <c r="Z597" s="1">
        <v>0</v>
      </c>
      <c r="AA597" s="1"/>
      <c r="AB597" s="1"/>
      <c r="AC597" s="1"/>
      <c r="AD597" s="1"/>
      <c r="AI597" t="str">
        <f t="shared" si="208"/>
        <v>South Bristol</v>
      </c>
      <c r="AJ597" t="s">
        <v>229</v>
      </c>
      <c r="AK597" s="150">
        <v>1</v>
      </c>
      <c r="AN597" s="91">
        <v>23</v>
      </c>
      <c r="AO597" s="93">
        <v>15</v>
      </c>
      <c r="AP597" s="93">
        <v>75</v>
      </c>
      <c r="AQ597" s="100">
        <v>70240</v>
      </c>
      <c r="AR597" s="100">
        <f t="shared" si="199"/>
        <v>23015</v>
      </c>
      <c r="AS597" t="s">
        <v>1753</v>
      </c>
      <c r="AT597" s="103">
        <f t="shared" si="200"/>
        <v>2370240</v>
      </c>
      <c r="AW597">
        <v>23.64</v>
      </c>
      <c r="AX597">
        <v>10.45</v>
      </c>
      <c r="AY597">
        <v>13.19</v>
      </c>
      <c r="BF597" s="107"/>
      <c r="BG597" s="107"/>
      <c r="BH597" s="107"/>
      <c r="BI597" s="107"/>
      <c r="BJ597" s="107"/>
      <c r="BV597" s="1">
        <v>0</v>
      </c>
    </row>
    <row r="598" spans="1:74" hidden="1" outlineLevel="1">
      <c r="A598" t="s">
        <v>905</v>
      </c>
      <c r="B598" s="9" t="s">
        <v>980</v>
      </c>
      <c r="C598" s="1">
        <f t="shared" si="201"/>
        <v>81</v>
      </c>
      <c r="D598" s="7">
        <f t="shared" si="195"/>
        <v>5</v>
      </c>
      <c r="E598" s="7">
        <f t="shared" si="196"/>
        <v>3</v>
      </c>
      <c r="F598" s="7">
        <f t="shared" si="197"/>
        <v>1</v>
      </c>
      <c r="G598" s="7">
        <f t="shared" si="207"/>
        <v>2</v>
      </c>
      <c r="H598" s="48">
        <f t="shared" si="198"/>
        <v>1</v>
      </c>
      <c r="I598" s="163">
        <f t="shared" si="202"/>
        <v>1.2345679012345678E-2</v>
      </c>
      <c r="J598" s="8"/>
      <c r="K598" s="2">
        <f t="shared" si="203"/>
        <v>0</v>
      </c>
      <c r="L598" s="2">
        <f t="shared" si="204"/>
        <v>0.23456790123456789</v>
      </c>
      <c r="M598" s="2">
        <f t="shared" si="205"/>
        <v>0.35802469135802467</v>
      </c>
      <c r="N598" s="2"/>
      <c r="O598" s="2">
        <f t="shared" si="206"/>
        <v>0.4074074074074075</v>
      </c>
      <c r="P598" s="1"/>
      <c r="Q598" s="1">
        <v>19</v>
      </c>
      <c r="R598" s="1">
        <v>29</v>
      </c>
      <c r="S598" s="1">
        <v>28</v>
      </c>
      <c r="T598" s="1">
        <v>5</v>
      </c>
      <c r="U598" s="1"/>
      <c r="V598" s="144"/>
      <c r="W598" s="1"/>
      <c r="X598" s="1"/>
      <c r="Y598" s="1">
        <v>0</v>
      </c>
      <c r="Z598" s="1">
        <v>0</v>
      </c>
      <c r="AA598" s="1"/>
      <c r="AB598" s="1"/>
      <c r="AC598" s="1"/>
      <c r="AD598" s="1"/>
      <c r="AI598" t="str">
        <f t="shared" si="208"/>
        <v>South Portland</v>
      </c>
      <c r="AJ598" t="s">
        <v>2243</v>
      </c>
      <c r="AK598" s="150">
        <v>1</v>
      </c>
      <c r="AN598" s="91">
        <v>23</v>
      </c>
      <c r="AO598" s="93">
        <v>5</v>
      </c>
      <c r="AP598" s="93">
        <v>110</v>
      </c>
      <c r="AQ598" s="100">
        <v>71990</v>
      </c>
      <c r="AR598" s="100">
        <f t="shared" si="199"/>
        <v>23005</v>
      </c>
      <c r="AS598" t="s">
        <v>1057</v>
      </c>
      <c r="AT598" s="103">
        <f t="shared" si="200"/>
        <v>2371990</v>
      </c>
      <c r="AW598">
        <v>14.3</v>
      </c>
      <c r="AX598">
        <v>2.31</v>
      </c>
      <c r="AY598">
        <v>11.99</v>
      </c>
      <c r="BF598" s="107"/>
      <c r="BG598" s="107"/>
      <c r="BH598" s="107"/>
      <c r="BI598" s="107"/>
      <c r="BJ598" s="107"/>
      <c r="BV598" s="1">
        <v>0</v>
      </c>
    </row>
    <row r="599" spans="1:74" hidden="1" outlineLevel="1">
      <c r="A599" t="s">
        <v>891</v>
      </c>
      <c r="B599" s="9" t="s">
        <v>980</v>
      </c>
      <c r="C599" s="1">
        <f t="shared" si="201"/>
        <v>6</v>
      </c>
      <c r="D599" s="7">
        <f t="shared" si="195"/>
        <v>4</v>
      </c>
      <c r="E599" s="7">
        <f t="shared" si="196"/>
        <v>4</v>
      </c>
      <c r="F599" s="7">
        <f t="shared" si="197"/>
        <v>3</v>
      </c>
      <c r="G599" s="7">
        <f t="shared" si="207"/>
        <v>2</v>
      </c>
      <c r="H599" s="48">
        <f t="shared" si="198"/>
        <v>1</v>
      </c>
      <c r="I599" s="163">
        <f t="shared" si="202"/>
        <v>0.16666666666666666</v>
      </c>
      <c r="J599" s="8"/>
      <c r="K599" s="2">
        <f t="shared" si="203"/>
        <v>0</v>
      </c>
      <c r="L599" s="2">
        <f t="shared" si="204"/>
        <v>0</v>
      </c>
      <c r="M599" s="2">
        <f t="shared" si="205"/>
        <v>0.16666666666666666</v>
      </c>
      <c r="N599" s="2"/>
      <c r="O599" s="2">
        <f t="shared" si="206"/>
        <v>0.83333333333333337</v>
      </c>
      <c r="P599" s="1"/>
      <c r="Q599" s="1">
        <v>0</v>
      </c>
      <c r="R599" s="1">
        <v>1</v>
      </c>
      <c r="S599" s="1">
        <v>2</v>
      </c>
      <c r="T599" s="1">
        <v>3</v>
      </c>
      <c r="U599" s="1"/>
      <c r="V599" s="144"/>
      <c r="W599" s="1"/>
      <c r="X599" s="1"/>
      <c r="Y599" s="1">
        <v>0</v>
      </c>
      <c r="Z599" s="1">
        <v>0</v>
      </c>
      <c r="AA599" s="1"/>
      <c r="AB599" s="1"/>
      <c r="AC599" s="1"/>
      <c r="AD599" s="1"/>
      <c r="AI599" t="str">
        <f t="shared" si="208"/>
        <v>South Thomaston</v>
      </c>
      <c r="AJ599" t="s">
        <v>802</v>
      </c>
      <c r="AK599" s="150">
        <v>1</v>
      </c>
      <c r="AN599" s="91">
        <v>23</v>
      </c>
      <c r="AO599" s="93">
        <v>13</v>
      </c>
      <c r="AP599" s="93">
        <v>65</v>
      </c>
      <c r="AQ599" s="100">
        <v>72585</v>
      </c>
      <c r="AR599" s="100">
        <f t="shared" si="199"/>
        <v>23013</v>
      </c>
      <c r="AS599" t="s">
        <v>1753</v>
      </c>
      <c r="AT599" s="103">
        <f t="shared" si="200"/>
        <v>2372585</v>
      </c>
      <c r="AW599">
        <v>17.489999999999998</v>
      </c>
      <c r="AX599">
        <v>6.55</v>
      </c>
      <c r="AY599">
        <v>10.94</v>
      </c>
      <c r="BF599" s="107"/>
      <c r="BG599" s="107"/>
      <c r="BH599" s="107"/>
      <c r="BI599" s="107"/>
      <c r="BJ599" s="107"/>
      <c r="BV599" s="1">
        <v>0</v>
      </c>
    </row>
    <row r="600" spans="1:74" hidden="1" outlineLevel="1">
      <c r="A600" t="s">
        <v>2836</v>
      </c>
      <c r="B600" s="9" t="s">
        <v>980</v>
      </c>
      <c r="C600" s="1">
        <f t="shared" si="201"/>
        <v>4</v>
      </c>
      <c r="D600" s="7">
        <f t="shared" si="195"/>
        <v>3</v>
      </c>
      <c r="E600" s="7">
        <f t="shared" si="196"/>
        <v>3</v>
      </c>
      <c r="F600" s="7">
        <f t="shared" si="197"/>
        <v>1</v>
      </c>
      <c r="G600" s="7">
        <f t="shared" si="207"/>
        <v>0</v>
      </c>
      <c r="H600" s="48">
        <f t="shared" si="198"/>
        <v>2</v>
      </c>
      <c r="I600" s="163">
        <f t="shared" si="202"/>
        <v>0.5</v>
      </c>
      <c r="J600" s="8"/>
      <c r="K600" s="2">
        <f t="shared" si="203"/>
        <v>0</v>
      </c>
      <c r="L600" s="2">
        <f t="shared" si="204"/>
        <v>0</v>
      </c>
      <c r="M600" s="2">
        <f t="shared" si="205"/>
        <v>0.75</v>
      </c>
      <c r="N600" s="2"/>
      <c r="O600" s="2">
        <f t="shared" si="206"/>
        <v>0.25</v>
      </c>
      <c r="P600" s="1"/>
      <c r="Q600" s="1">
        <v>0</v>
      </c>
      <c r="R600" s="1">
        <v>3</v>
      </c>
      <c r="S600" s="1">
        <v>0</v>
      </c>
      <c r="T600" s="1">
        <v>1</v>
      </c>
      <c r="U600" s="1"/>
      <c r="V600" s="144"/>
      <c r="W600" s="1"/>
      <c r="X600" s="1"/>
      <c r="Y600" s="1">
        <v>0</v>
      </c>
      <c r="Z600" s="1">
        <v>0</v>
      </c>
      <c r="AA600" s="1"/>
      <c r="AB600" s="1"/>
      <c r="AC600" s="1"/>
      <c r="AD600" s="1"/>
      <c r="AI600" t="str">
        <f t="shared" si="208"/>
        <v>Southport</v>
      </c>
      <c r="AJ600" t="s">
        <v>229</v>
      </c>
      <c r="AK600" s="150">
        <v>1</v>
      </c>
      <c r="AN600" s="91">
        <v>23</v>
      </c>
      <c r="AO600" s="93">
        <v>15</v>
      </c>
      <c r="AP600" s="93">
        <v>80</v>
      </c>
      <c r="AQ600" s="100">
        <v>71955</v>
      </c>
      <c r="AR600" s="100">
        <f t="shared" si="199"/>
        <v>23015</v>
      </c>
      <c r="AS600" t="s">
        <v>1753</v>
      </c>
      <c r="AT600" s="103">
        <f t="shared" si="200"/>
        <v>2371955</v>
      </c>
      <c r="AW600">
        <v>13.9</v>
      </c>
      <c r="AX600">
        <v>8.51</v>
      </c>
      <c r="AY600">
        <v>5.39</v>
      </c>
      <c r="BF600" s="107"/>
      <c r="BG600" s="107"/>
      <c r="BH600" s="107"/>
      <c r="BI600" s="107"/>
      <c r="BJ600" s="107"/>
      <c r="BV600" s="1">
        <v>0</v>
      </c>
    </row>
    <row r="601" spans="1:74" hidden="1" outlineLevel="1">
      <c r="A601" t="s">
        <v>2697</v>
      </c>
      <c r="B601" s="9" t="s">
        <v>980</v>
      </c>
      <c r="C601" s="1">
        <f t="shared" si="201"/>
        <v>3</v>
      </c>
      <c r="D601" s="7">
        <f t="shared" si="195"/>
        <v>4</v>
      </c>
      <c r="E601" s="7">
        <f t="shared" si="196"/>
        <v>4</v>
      </c>
      <c r="F601" s="7">
        <f t="shared" si="197"/>
        <v>1</v>
      </c>
      <c r="G601" s="7">
        <f t="shared" si="207"/>
        <v>1</v>
      </c>
      <c r="H601" s="48">
        <f t="shared" si="198"/>
        <v>0</v>
      </c>
      <c r="I601" s="163">
        <f t="shared" si="202"/>
        <v>0</v>
      </c>
      <c r="J601" s="8"/>
      <c r="K601" s="2">
        <f t="shared" si="203"/>
        <v>0</v>
      </c>
      <c r="L601" s="2">
        <f t="shared" si="204"/>
        <v>0</v>
      </c>
      <c r="M601" s="2">
        <f t="shared" si="205"/>
        <v>0.33333333333333331</v>
      </c>
      <c r="N601" s="2"/>
      <c r="O601" s="2">
        <f t="shared" si="206"/>
        <v>0.66666666666666674</v>
      </c>
      <c r="P601" s="1"/>
      <c r="Q601" s="1">
        <v>0</v>
      </c>
      <c r="R601" s="1">
        <v>1</v>
      </c>
      <c r="S601" s="1">
        <v>1</v>
      </c>
      <c r="T601" s="1">
        <v>0</v>
      </c>
      <c r="U601" s="1"/>
      <c r="V601" s="144"/>
      <c r="W601" s="1"/>
      <c r="X601" s="1"/>
      <c r="Y601" s="1">
        <v>0</v>
      </c>
      <c r="Z601" s="1">
        <v>1</v>
      </c>
      <c r="AA601" s="1"/>
      <c r="AB601" s="1"/>
      <c r="AC601" s="1"/>
      <c r="AD601" s="1"/>
      <c r="AI601" t="str">
        <f t="shared" si="208"/>
        <v>Southwest Harbor</v>
      </c>
      <c r="AJ601" t="s">
        <v>703</v>
      </c>
      <c r="AK601" s="150">
        <v>2</v>
      </c>
      <c r="AN601" s="91">
        <v>23</v>
      </c>
      <c r="AO601" s="93">
        <v>9</v>
      </c>
      <c r="AP601" s="93">
        <v>140</v>
      </c>
      <c r="AQ601" s="100">
        <v>72865</v>
      </c>
      <c r="AR601" s="100">
        <f t="shared" si="199"/>
        <v>23009</v>
      </c>
      <c r="AS601" t="s">
        <v>1753</v>
      </c>
      <c r="AT601" s="103">
        <f t="shared" si="200"/>
        <v>2372865</v>
      </c>
      <c r="AW601">
        <v>22.65</v>
      </c>
      <c r="AX601">
        <v>9.14</v>
      </c>
      <c r="AY601">
        <v>13.5</v>
      </c>
      <c r="BF601" s="107"/>
      <c r="BG601" s="107"/>
      <c r="BH601" s="107"/>
      <c r="BI601" s="107"/>
      <c r="BJ601" s="107"/>
      <c r="BV601" s="1">
        <v>1</v>
      </c>
    </row>
    <row r="602" spans="1:74" hidden="1" outlineLevel="1">
      <c r="A602" t="s">
        <v>43</v>
      </c>
      <c r="B602" s="9" t="s">
        <v>980</v>
      </c>
      <c r="C602" s="1">
        <f t="shared" si="201"/>
        <v>0</v>
      </c>
      <c r="D602" s="7">
        <f t="shared" si="195"/>
        <v>1</v>
      </c>
      <c r="E602" s="7">
        <f t="shared" si="196"/>
        <v>1</v>
      </c>
      <c r="F602" s="7">
        <f t="shared" si="197"/>
        <v>0</v>
      </c>
      <c r="G602" s="7">
        <f t="shared" si="207"/>
        <v>0</v>
      </c>
      <c r="H602" s="48">
        <f t="shared" si="198"/>
        <v>0</v>
      </c>
      <c r="I602" s="163" t="e">
        <f t="shared" si="202"/>
        <v>#DIV/0!</v>
      </c>
      <c r="J602" s="8"/>
      <c r="K602" s="2" t="str">
        <f t="shared" si="203"/>
        <v>-</v>
      </c>
      <c r="L602" s="2" t="str">
        <f t="shared" si="204"/>
        <v>-</v>
      </c>
      <c r="M602" s="2" t="str">
        <f t="shared" si="205"/>
        <v>-</v>
      </c>
      <c r="N602" s="2"/>
      <c r="O602" s="2" t="str">
        <f t="shared" si="206"/>
        <v>-</v>
      </c>
      <c r="P602" s="1"/>
      <c r="Q602" s="1">
        <v>0</v>
      </c>
      <c r="R602" s="1">
        <v>0</v>
      </c>
      <c r="S602" s="1">
        <v>0</v>
      </c>
      <c r="T602" s="1">
        <v>0</v>
      </c>
      <c r="U602" s="1"/>
      <c r="V602" s="144"/>
      <c r="W602" s="1"/>
      <c r="X602" s="1"/>
      <c r="Y602" s="1">
        <v>0</v>
      </c>
      <c r="Z602" s="1">
        <v>0</v>
      </c>
      <c r="AA602" s="1"/>
      <c r="AB602" s="1"/>
      <c r="AC602" s="1"/>
      <c r="AD602" s="1"/>
      <c r="AI602" t="str">
        <f t="shared" si="208"/>
        <v>Springfield</v>
      </c>
      <c r="AJ602" t="s">
        <v>883</v>
      </c>
      <c r="AK602" s="150">
        <v>2</v>
      </c>
      <c r="AN602" s="91">
        <v>23</v>
      </c>
      <c r="AO602" s="93">
        <v>19</v>
      </c>
      <c r="AP602" s="93">
        <v>280</v>
      </c>
      <c r="AQ602" s="100">
        <v>73250</v>
      </c>
      <c r="AR602" s="100">
        <f t="shared" si="199"/>
        <v>23019</v>
      </c>
      <c r="AS602" t="s">
        <v>1753</v>
      </c>
      <c r="AT602" s="103">
        <f t="shared" si="200"/>
        <v>2373250</v>
      </c>
      <c r="AW602">
        <v>38.43</v>
      </c>
      <c r="AX602">
        <v>0.04</v>
      </c>
      <c r="AY602">
        <v>38.39</v>
      </c>
      <c r="BF602" s="107"/>
      <c r="BG602" s="107"/>
      <c r="BH602" s="107"/>
      <c r="BI602" s="107"/>
      <c r="BJ602" s="107"/>
      <c r="BV602" s="1">
        <v>0</v>
      </c>
    </row>
    <row r="603" spans="1:74" hidden="1" outlineLevel="1">
      <c r="A603" t="s">
        <v>892</v>
      </c>
      <c r="B603" s="9" t="s">
        <v>980</v>
      </c>
      <c r="C603" s="1">
        <f t="shared" si="201"/>
        <v>0</v>
      </c>
      <c r="D603" s="7">
        <f t="shared" si="195"/>
        <v>1</v>
      </c>
      <c r="E603" s="7">
        <f t="shared" si="196"/>
        <v>1</v>
      </c>
      <c r="F603" s="7">
        <f t="shared" si="197"/>
        <v>0</v>
      </c>
      <c r="G603" s="7">
        <f t="shared" si="207"/>
        <v>0</v>
      </c>
      <c r="H603" s="48">
        <f t="shared" si="198"/>
        <v>0</v>
      </c>
      <c r="I603" s="163" t="e">
        <f t="shared" si="202"/>
        <v>#DIV/0!</v>
      </c>
      <c r="J603" s="8"/>
      <c r="K603" s="2" t="str">
        <f t="shared" si="203"/>
        <v>-</v>
      </c>
      <c r="L603" s="2" t="str">
        <f t="shared" si="204"/>
        <v>-</v>
      </c>
      <c r="M603" s="2" t="str">
        <f t="shared" si="205"/>
        <v>-</v>
      </c>
      <c r="N603" s="2"/>
      <c r="O603" s="2" t="str">
        <f t="shared" si="206"/>
        <v>-</v>
      </c>
      <c r="P603" s="1"/>
      <c r="Q603" s="1">
        <v>0</v>
      </c>
      <c r="R603" s="1">
        <v>0</v>
      </c>
      <c r="S603" s="1">
        <v>0</v>
      </c>
      <c r="T603" s="1">
        <v>0</v>
      </c>
      <c r="U603" s="1"/>
      <c r="V603" s="144"/>
      <c r="W603" s="1"/>
      <c r="X603" s="1"/>
      <c r="Y603" s="1">
        <v>0</v>
      </c>
      <c r="Z603" s="1">
        <v>0</v>
      </c>
      <c r="AA603" s="1"/>
      <c r="AB603" s="1"/>
      <c r="AC603" s="1"/>
      <c r="AD603" s="1"/>
      <c r="AI603" t="str">
        <f t="shared" si="208"/>
        <v>Stacyville</v>
      </c>
      <c r="AJ603" t="s">
        <v>883</v>
      </c>
      <c r="AK603" s="150">
        <v>2</v>
      </c>
      <c r="AN603" s="91">
        <v>23</v>
      </c>
      <c r="AO603" s="93">
        <v>19</v>
      </c>
      <c r="AP603" s="93">
        <v>285</v>
      </c>
      <c r="AQ603" s="100">
        <v>73600</v>
      </c>
      <c r="AR603" s="100">
        <f t="shared" si="199"/>
        <v>23019</v>
      </c>
      <c r="AS603" t="s">
        <v>1753</v>
      </c>
      <c r="AT603" s="103">
        <f t="shared" si="200"/>
        <v>2373600</v>
      </c>
      <c r="AW603">
        <v>39.950000000000003</v>
      </c>
      <c r="AX603">
        <v>0.01</v>
      </c>
      <c r="AY603">
        <v>39.93</v>
      </c>
      <c r="BF603" s="107"/>
      <c r="BG603" s="107"/>
      <c r="BH603" s="107"/>
      <c r="BI603" s="107"/>
      <c r="BJ603" s="107"/>
      <c r="BV603" s="1">
        <v>0</v>
      </c>
    </row>
    <row r="604" spans="1:74" hidden="1" outlineLevel="1">
      <c r="A604" t="s">
        <v>2706</v>
      </c>
      <c r="B604" s="9" t="s">
        <v>980</v>
      </c>
      <c r="C604" s="1">
        <f t="shared" si="201"/>
        <v>44</v>
      </c>
      <c r="D604" s="7">
        <f t="shared" si="195"/>
        <v>5</v>
      </c>
      <c r="E604" s="7">
        <f t="shared" si="196"/>
        <v>4</v>
      </c>
      <c r="F604" s="7">
        <f t="shared" si="197"/>
        <v>2</v>
      </c>
      <c r="G604" s="7">
        <f t="shared" si="207"/>
        <v>1</v>
      </c>
      <c r="H604" s="48">
        <f t="shared" si="198"/>
        <v>4</v>
      </c>
      <c r="I604" s="163">
        <f t="shared" si="202"/>
        <v>9.0909090909090912E-2</v>
      </c>
      <c r="J604" s="8"/>
      <c r="K604" s="2">
        <f t="shared" si="203"/>
        <v>0</v>
      </c>
      <c r="L604" s="2">
        <f t="shared" si="204"/>
        <v>2.2727272727272728E-2</v>
      </c>
      <c r="M604" s="2">
        <f t="shared" si="205"/>
        <v>0.36363636363636365</v>
      </c>
      <c r="N604" s="2"/>
      <c r="O604" s="2">
        <f t="shared" si="206"/>
        <v>0.61363636363636365</v>
      </c>
      <c r="P604" s="1"/>
      <c r="Q604" s="1">
        <v>1</v>
      </c>
      <c r="R604" s="1">
        <v>16</v>
      </c>
      <c r="S604" s="1">
        <v>20</v>
      </c>
      <c r="T604" s="1">
        <v>7</v>
      </c>
      <c r="U604" s="1"/>
      <c r="V604" s="144"/>
      <c r="W604" s="1"/>
      <c r="X604" s="1"/>
      <c r="Y604" s="1">
        <v>0</v>
      </c>
      <c r="Z604" s="1">
        <v>0</v>
      </c>
      <c r="AA604" s="1"/>
      <c r="AB604" s="1"/>
      <c r="AC604" s="1"/>
      <c r="AD604" s="1"/>
      <c r="AI604" t="str">
        <f t="shared" si="208"/>
        <v>Standish</v>
      </c>
      <c r="AJ604" t="s">
        <v>2243</v>
      </c>
      <c r="AK604" s="150">
        <v>1</v>
      </c>
      <c r="AN604" s="91">
        <v>23</v>
      </c>
      <c r="AO604" s="93">
        <v>5</v>
      </c>
      <c r="AP604" s="93">
        <v>115</v>
      </c>
      <c r="AQ604" s="100">
        <v>73670</v>
      </c>
      <c r="AR604" s="100">
        <f t="shared" si="199"/>
        <v>23005</v>
      </c>
      <c r="AS604" t="s">
        <v>1753</v>
      </c>
      <c r="AT604" s="103">
        <f t="shared" si="200"/>
        <v>2373670</v>
      </c>
      <c r="AW604">
        <v>83.69</v>
      </c>
      <c r="AX604">
        <v>24.62</v>
      </c>
      <c r="AY604">
        <v>59.07</v>
      </c>
      <c r="BF604" s="107"/>
      <c r="BG604" s="107"/>
      <c r="BH604" s="107"/>
      <c r="BI604" s="107"/>
      <c r="BJ604" s="107"/>
      <c r="BV604" s="1">
        <v>0</v>
      </c>
    </row>
    <row r="605" spans="1:74" hidden="1" outlineLevel="1">
      <c r="A605" t="s">
        <v>1507</v>
      </c>
      <c r="B605" s="9" t="s">
        <v>980</v>
      </c>
      <c r="C605" s="1">
        <f t="shared" si="201"/>
        <v>0</v>
      </c>
      <c r="D605" s="7">
        <f t="shared" si="195"/>
        <v>1</v>
      </c>
      <c r="E605" s="7">
        <f t="shared" si="196"/>
        <v>1</v>
      </c>
      <c r="F605" s="7">
        <f t="shared" si="197"/>
        <v>0</v>
      </c>
      <c r="G605" s="7">
        <f t="shared" si="207"/>
        <v>0</v>
      </c>
      <c r="H605" s="48">
        <f t="shared" si="198"/>
        <v>0</v>
      </c>
      <c r="I605" s="163" t="e">
        <f t="shared" si="202"/>
        <v>#DIV/0!</v>
      </c>
      <c r="J605" s="8"/>
      <c r="K605" s="2" t="str">
        <f t="shared" si="203"/>
        <v>-</v>
      </c>
      <c r="L605" s="2" t="str">
        <f t="shared" si="204"/>
        <v>-</v>
      </c>
      <c r="M605" s="2" t="str">
        <f t="shared" si="205"/>
        <v>-</v>
      </c>
      <c r="N605" s="2"/>
      <c r="O605" s="2" t="str">
        <f t="shared" si="206"/>
        <v>-</v>
      </c>
      <c r="P605" s="1"/>
      <c r="Q605" s="1">
        <v>0</v>
      </c>
      <c r="R605" s="1">
        <v>0</v>
      </c>
      <c r="S605" s="1">
        <v>0</v>
      </c>
      <c r="T605" s="1">
        <v>0</v>
      </c>
      <c r="U605" s="1"/>
      <c r="V605" s="144"/>
      <c r="W605" s="1"/>
      <c r="X605" s="1"/>
      <c r="Y605" s="1">
        <v>0</v>
      </c>
      <c r="Z605" s="1">
        <v>0</v>
      </c>
      <c r="AA605" s="1"/>
      <c r="AB605" s="1"/>
      <c r="AC605" s="1"/>
      <c r="AD605" s="1"/>
      <c r="AI605" t="str">
        <f t="shared" si="208"/>
        <v>Starks</v>
      </c>
      <c r="AJ605" t="s">
        <v>419</v>
      </c>
      <c r="AK605" s="150">
        <v>2</v>
      </c>
      <c r="AN605" s="91">
        <v>23</v>
      </c>
      <c r="AO605" s="93">
        <v>25</v>
      </c>
      <c r="AP605" s="93">
        <v>155</v>
      </c>
      <c r="AQ605" s="100">
        <v>73845</v>
      </c>
      <c r="AR605" s="100">
        <f t="shared" si="199"/>
        <v>23025</v>
      </c>
      <c r="AS605" t="s">
        <v>1753</v>
      </c>
      <c r="AT605" s="103">
        <f t="shared" si="200"/>
        <v>2373845</v>
      </c>
      <c r="AW605">
        <v>31.88</v>
      </c>
      <c r="AX605">
        <v>0.52</v>
      </c>
      <c r="AY605">
        <v>31.36</v>
      </c>
      <c r="BF605" s="107"/>
      <c r="BG605" s="107"/>
      <c r="BH605" s="107"/>
      <c r="BI605" s="107"/>
      <c r="BJ605" s="107"/>
      <c r="BV605" s="1">
        <v>0</v>
      </c>
    </row>
    <row r="606" spans="1:74" hidden="1" outlineLevel="1">
      <c r="A606" t="s">
        <v>3079</v>
      </c>
      <c r="B606" s="9" t="s">
        <v>980</v>
      </c>
      <c r="C606" s="1">
        <f t="shared" si="201"/>
        <v>0</v>
      </c>
      <c r="D606" s="7">
        <f t="shared" si="195"/>
        <v>1</v>
      </c>
      <c r="E606" s="7">
        <f t="shared" si="196"/>
        <v>1</v>
      </c>
      <c r="F606" s="7">
        <f t="shared" si="197"/>
        <v>0</v>
      </c>
      <c r="G606" s="7">
        <f t="shared" si="207"/>
        <v>0</v>
      </c>
      <c r="H606" s="48">
        <f t="shared" si="198"/>
        <v>0</v>
      </c>
      <c r="I606" s="163" t="e">
        <f t="shared" si="202"/>
        <v>#DIV/0!</v>
      </c>
      <c r="J606" s="8"/>
      <c r="K606" s="2" t="str">
        <f t="shared" si="203"/>
        <v>-</v>
      </c>
      <c r="L606" s="2" t="str">
        <f t="shared" si="204"/>
        <v>-</v>
      </c>
      <c r="M606" s="2" t="str">
        <f t="shared" si="205"/>
        <v>-</v>
      </c>
      <c r="N606" s="2"/>
      <c r="O606" s="2" t="str">
        <f t="shared" si="206"/>
        <v>-</v>
      </c>
      <c r="P606" s="1"/>
      <c r="Q606" s="1">
        <v>0</v>
      </c>
      <c r="R606" s="1">
        <v>0</v>
      </c>
      <c r="S606" s="1">
        <v>0</v>
      </c>
      <c r="T606" s="1">
        <v>0</v>
      </c>
      <c r="U606" s="1"/>
      <c r="V606" s="144"/>
      <c r="W606" s="1"/>
      <c r="X606" s="1"/>
      <c r="Y606" s="1">
        <v>0</v>
      </c>
      <c r="Z606" s="1">
        <v>0</v>
      </c>
      <c r="AA606" s="1"/>
      <c r="AB606" s="1"/>
      <c r="AC606" s="1"/>
      <c r="AD606" s="1"/>
      <c r="AI606" t="str">
        <f t="shared" si="208"/>
        <v>Stetson</v>
      </c>
      <c r="AJ606" t="s">
        <v>883</v>
      </c>
      <c r="AK606" s="150">
        <v>2</v>
      </c>
      <c r="AN606" s="91">
        <v>23</v>
      </c>
      <c r="AO606" s="93">
        <v>19</v>
      </c>
      <c r="AP606" s="93">
        <v>290</v>
      </c>
      <c r="AQ606" s="100">
        <v>74055</v>
      </c>
      <c r="AR606" s="100">
        <f t="shared" si="199"/>
        <v>23019</v>
      </c>
      <c r="AS606" t="s">
        <v>1753</v>
      </c>
      <c r="AT606" s="103">
        <f t="shared" si="200"/>
        <v>2374055</v>
      </c>
      <c r="AW606">
        <v>36.630000000000003</v>
      </c>
      <c r="AX606">
        <v>1.75</v>
      </c>
      <c r="AY606">
        <v>34.880000000000003</v>
      </c>
      <c r="BF606" s="107"/>
      <c r="BG606" s="107"/>
      <c r="BH606" s="107"/>
      <c r="BI606" s="107"/>
      <c r="BJ606" s="107"/>
      <c r="BV606" s="1">
        <v>0</v>
      </c>
    </row>
    <row r="607" spans="1:74" hidden="1" outlineLevel="1">
      <c r="A607" t="s">
        <v>163</v>
      </c>
      <c r="B607" s="9" t="s">
        <v>980</v>
      </c>
      <c r="C607" s="1">
        <f t="shared" si="201"/>
        <v>6</v>
      </c>
      <c r="D607" s="7">
        <f t="shared" si="195"/>
        <v>3</v>
      </c>
      <c r="E607" s="7">
        <f t="shared" si="196"/>
        <v>3</v>
      </c>
      <c r="F607" s="7">
        <f t="shared" si="197"/>
        <v>2</v>
      </c>
      <c r="G607" s="7">
        <f t="shared" si="207"/>
        <v>1</v>
      </c>
      <c r="H607" s="48">
        <f t="shared" si="198"/>
        <v>2</v>
      </c>
      <c r="I607" s="163">
        <f t="shared" si="202"/>
        <v>0.33333333333333331</v>
      </c>
      <c r="J607" s="8"/>
      <c r="K607" s="2">
        <f t="shared" si="203"/>
        <v>0</v>
      </c>
      <c r="L607" s="2">
        <f t="shared" si="204"/>
        <v>0</v>
      </c>
      <c r="M607" s="2">
        <f t="shared" si="205"/>
        <v>0.33333333333333331</v>
      </c>
      <c r="N607" s="2"/>
      <c r="O607" s="2">
        <f t="shared" si="206"/>
        <v>0.66666666666666674</v>
      </c>
      <c r="P607" s="1"/>
      <c r="Q607" s="1">
        <v>0</v>
      </c>
      <c r="R607" s="1">
        <v>2</v>
      </c>
      <c r="S607" s="1">
        <v>4</v>
      </c>
      <c r="T607" s="1">
        <v>0</v>
      </c>
      <c r="U607" s="1"/>
      <c r="V607" s="144"/>
      <c r="W607" s="1"/>
      <c r="X607" s="1"/>
      <c r="Y607" s="1">
        <v>0</v>
      </c>
      <c r="Z607" s="1">
        <v>0</v>
      </c>
      <c r="AA607" s="1"/>
      <c r="AB607" s="1"/>
      <c r="AC607" s="1"/>
      <c r="AD607" s="1"/>
      <c r="AI607" t="str">
        <f t="shared" si="208"/>
        <v>Steuben</v>
      </c>
      <c r="AJ607" t="s">
        <v>650</v>
      </c>
      <c r="AK607" s="150">
        <v>2</v>
      </c>
      <c r="AN607" s="91">
        <v>23</v>
      </c>
      <c r="AO607" s="93">
        <v>29</v>
      </c>
      <c r="AP607" s="93">
        <v>195</v>
      </c>
      <c r="AQ607" s="100">
        <v>74125</v>
      </c>
      <c r="AR607" s="100">
        <f t="shared" si="199"/>
        <v>23029</v>
      </c>
      <c r="AS607" t="s">
        <v>1753</v>
      </c>
      <c r="AT607" s="103">
        <f t="shared" si="200"/>
        <v>2374125</v>
      </c>
      <c r="AW607">
        <v>74.78</v>
      </c>
      <c r="AX607">
        <v>31.79</v>
      </c>
      <c r="AY607">
        <v>42.99</v>
      </c>
      <c r="BF607" s="107"/>
      <c r="BG607" s="107"/>
      <c r="BH607" s="107"/>
      <c r="BI607" s="107"/>
      <c r="BJ607" s="107"/>
      <c r="BV607" s="1">
        <v>0</v>
      </c>
    </row>
    <row r="608" spans="1:74" hidden="1" outlineLevel="1">
      <c r="A608" t="s">
        <v>2157</v>
      </c>
      <c r="B608" s="9" t="s">
        <v>980</v>
      </c>
      <c r="C608" s="1">
        <f t="shared" si="201"/>
        <v>0</v>
      </c>
      <c r="D608" s="7" t="e">
        <f t="shared" si="195"/>
        <v>#N/A</v>
      </c>
      <c r="E608" s="7" t="e">
        <f t="shared" si="196"/>
        <v>#N/A</v>
      </c>
      <c r="F608" s="7">
        <f t="shared" si="197"/>
        <v>0</v>
      </c>
      <c r="G608" s="7">
        <f t="shared" si="207"/>
        <v>0</v>
      </c>
      <c r="H608" s="48" t="e">
        <f t="shared" si="198"/>
        <v>#NUM!</v>
      </c>
      <c r="I608" s="163" t="e">
        <f t="shared" si="202"/>
        <v>#NUM!</v>
      </c>
      <c r="J608" s="8"/>
      <c r="K608" s="2" t="str">
        <f t="shared" si="203"/>
        <v>-</v>
      </c>
      <c r="L608" s="2" t="str">
        <f t="shared" si="204"/>
        <v>-</v>
      </c>
      <c r="M608" s="2" t="str">
        <f t="shared" si="205"/>
        <v>-</v>
      </c>
      <c r="N608" s="2"/>
      <c r="O608" s="2" t="str">
        <f t="shared" si="206"/>
        <v>-</v>
      </c>
      <c r="P608" s="1"/>
      <c r="Q608" s="1"/>
      <c r="R608" s="1"/>
      <c r="S608" s="1"/>
      <c r="T608" s="1"/>
      <c r="U608" s="1"/>
      <c r="V608" s="144"/>
      <c r="W608" s="1"/>
      <c r="X608" s="1"/>
      <c r="Y608" s="1"/>
      <c r="Z608" s="1"/>
      <c r="AA608" s="1"/>
      <c r="AB608" s="1"/>
      <c r="AC608" s="1"/>
      <c r="AD608" s="1"/>
      <c r="AI608" t="str">
        <f t="shared" si="208"/>
        <v>Stockholm</v>
      </c>
      <c r="AJ608" t="s">
        <v>2958</v>
      </c>
      <c r="AK608" s="150">
        <v>2</v>
      </c>
      <c r="AN608" s="91">
        <v>23</v>
      </c>
      <c r="AO608" s="93">
        <v>3</v>
      </c>
      <c r="AP608" s="93">
        <v>300</v>
      </c>
      <c r="AQ608" s="100">
        <v>74405</v>
      </c>
      <c r="AR608" s="100">
        <f t="shared" si="199"/>
        <v>23003</v>
      </c>
      <c r="AS608" t="s">
        <v>1753</v>
      </c>
      <c r="AT608" s="103">
        <f t="shared" si="200"/>
        <v>2374405</v>
      </c>
      <c r="AW608">
        <v>34.659999999999997</v>
      </c>
      <c r="AX608">
        <v>7.0000000000000007E-2</v>
      </c>
      <c r="AY608">
        <v>34.590000000000003</v>
      </c>
      <c r="BF608" s="107"/>
      <c r="BG608" s="107"/>
      <c r="BH608" s="107"/>
      <c r="BI608" s="107"/>
      <c r="BJ608" s="107"/>
      <c r="BV608" s="1"/>
    </row>
    <row r="609" spans="1:74" hidden="1" outlineLevel="1">
      <c r="A609" t="s">
        <v>2158</v>
      </c>
      <c r="B609" s="9" t="s">
        <v>980</v>
      </c>
      <c r="C609" s="1">
        <f t="shared" si="201"/>
        <v>19</v>
      </c>
      <c r="D609" s="7">
        <f t="shared" si="195"/>
        <v>4</v>
      </c>
      <c r="E609" s="7">
        <f t="shared" si="196"/>
        <v>4</v>
      </c>
      <c r="F609" s="7">
        <f t="shared" si="197"/>
        <v>1</v>
      </c>
      <c r="G609" s="7">
        <f t="shared" si="207"/>
        <v>3</v>
      </c>
      <c r="H609" s="48">
        <f t="shared" si="198"/>
        <v>0</v>
      </c>
      <c r="I609" s="163">
        <f t="shared" si="202"/>
        <v>0</v>
      </c>
      <c r="J609" s="8"/>
      <c r="K609" s="2">
        <f t="shared" si="203"/>
        <v>0</v>
      </c>
      <c r="L609" s="2">
        <f t="shared" si="204"/>
        <v>0</v>
      </c>
      <c r="M609" s="2">
        <f t="shared" si="205"/>
        <v>0.47368421052631576</v>
      </c>
      <c r="N609" s="2"/>
      <c r="O609" s="2">
        <f t="shared" si="206"/>
        <v>0.52631578947368429</v>
      </c>
      <c r="P609" s="1"/>
      <c r="Q609" s="1">
        <v>0</v>
      </c>
      <c r="R609" s="1">
        <v>9</v>
      </c>
      <c r="S609" s="1">
        <v>1</v>
      </c>
      <c r="T609" s="1">
        <v>9</v>
      </c>
      <c r="U609" s="1"/>
      <c r="V609" s="144"/>
      <c r="W609" s="1"/>
      <c r="X609" s="1"/>
      <c r="Y609" s="1">
        <v>0</v>
      </c>
      <c r="Z609" s="1">
        <v>0</v>
      </c>
      <c r="AA609" s="1"/>
      <c r="AB609" s="1"/>
      <c r="AC609" s="1"/>
      <c r="AD609" s="1"/>
      <c r="AI609" t="str">
        <f t="shared" si="208"/>
        <v>Stockton Springs</v>
      </c>
      <c r="AJ609" t="s">
        <v>2318</v>
      </c>
      <c r="AK609" s="150">
        <v>2</v>
      </c>
      <c r="AN609" s="91">
        <v>23</v>
      </c>
      <c r="AO609" s="93">
        <v>27</v>
      </c>
      <c r="AP609" s="93">
        <v>100</v>
      </c>
      <c r="AQ609" s="100">
        <v>74475</v>
      </c>
      <c r="AR609" s="100">
        <f t="shared" si="199"/>
        <v>23027</v>
      </c>
      <c r="AS609" t="s">
        <v>1753</v>
      </c>
      <c r="AT609" s="103">
        <f t="shared" si="200"/>
        <v>2374475</v>
      </c>
      <c r="AW609">
        <v>29.89</v>
      </c>
      <c r="AX609">
        <v>10.3</v>
      </c>
      <c r="AY609">
        <v>19.579999999999998</v>
      </c>
      <c r="BF609" s="107"/>
      <c r="BG609" s="107"/>
      <c r="BH609" s="107"/>
      <c r="BI609" s="107"/>
      <c r="BJ609" s="107"/>
      <c r="BV609" s="1">
        <v>0</v>
      </c>
    </row>
    <row r="610" spans="1:74" hidden="1" outlineLevel="1">
      <c r="A610" t="s">
        <v>2743</v>
      </c>
      <c r="B610" s="9" t="s">
        <v>980</v>
      </c>
      <c r="C610" s="1">
        <f t="shared" si="201"/>
        <v>0</v>
      </c>
      <c r="D610" s="7">
        <f t="shared" si="195"/>
        <v>1</v>
      </c>
      <c r="E610" s="7">
        <f t="shared" si="196"/>
        <v>1</v>
      </c>
      <c r="F610" s="7">
        <f t="shared" si="197"/>
        <v>0</v>
      </c>
      <c r="G610" s="7">
        <f t="shared" si="207"/>
        <v>0</v>
      </c>
      <c r="H610" s="48">
        <f t="shared" si="198"/>
        <v>0</v>
      </c>
      <c r="I610" s="163" t="e">
        <f t="shared" si="202"/>
        <v>#DIV/0!</v>
      </c>
      <c r="J610" s="8"/>
      <c r="K610" s="2" t="str">
        <f t="shared" si="203"/>
        <v>-</v>
      </c>
      <c r="L610" s="2" t="str">
        <f t="shared" si="204"/>
        <v>-</v>
      </c>
      <c r="M610" s="2" t="str">
        <f t="shared" si="205"/>
        <v>-</v>
      </c>
      <c r="N610" s="2"/>
      <c r="O610" s="2" t="str">
        <f t="shared" si="206"/>
        <v>-</v>
      </c>
      <c r="P610" s="1"/>
      <c r="Q610" s="1">
        <v>0</v>
      </c>
      <c r="R610" s="1">
        <v>0</v>
      </c>
      <c r="S610" s="1">
        <v>0</v>
      </c>
      <c r="T610" s="1">
        <v>0</v>
      </c>
      <c r="U610" s="1"/>
      <c r="V610" s="144"/>
      <c r="W610" s="1"/>
      <c r="X610" s="1"/>
      <c r="Y610" s="1">
        <v>0</v>
      </c>
      <c r="Z610" s="1">
        <v>0</v>
      </c>
      <c r="AA610" s="1"/>
      <c r="AB610" s="1"/>
      <c r="AC610" s="1"/>
      <c r="AD610" s="1"/>
      <c r="AI610" t="str">
        <f t="shared" si="208"/>
        <v>Stoneham</v>
      </c>
      <c r="AJ610" t="s">
        <v>3183</v>
      </c>
      <c r="AK610" s="150">
        <v>2</v>
      </c>
      <c r="AN610" s="91">
        <v>23</v>
      </c>
      <c r="AO610" s="93">
        <v>17</v>
      </c>
      <c r="AP610" s="93">
        <v>140</v>
      </c>
      <c r="AQ610" s="100">
        <v>74510</v>
      </c>
      <c r="AR610" s="100">
        <f t="shared" si="199"/>
        <v>23017</v>
      </c>
      <c r="AS610" t="s">
        <v>1753</v>
      </c>
      <c r="AT610" s="103">
        <f t="shared" si="200"/>
        <v>2374510</v>
      </c>
      <c r="AW610">
        <v>36.69</v>
      </c>
      <c r="AX610">
        <v>0.98</v>
      </c>
      <c r="AY610">
        <v>35.71</v>
      </c>
      <c r="BF610" s="107"/>
      <c r="BG610" s="107"/>
      <c r="BH610" s="107"/>
      <c r="BI610" s="107"/>
      <c r="BJ610" s="107"/>
      <c r="BV610" s="1">
        <v>0</v>
      </c>
    </row>
    <row r="611" spans="1:74" hidden="1" outlineLevel="1">
      <c r="A611" t="s">
        <v>2702</v>
      </c>
      <c r="B611" s="9" t="s">
        <v>980</v>
      </c>
      <c r="C611" s="1">
        <f t="shared" si="201"/>
        <v>19</v>
      </c>
      <c r="D611" s="7">
        <f t="shared" si="195"/>
        <v>6</v>
      </c>
      <c r="E611" s="7">
        <f t="shared" si="196"/>
        <v>1</v>
      </c>
      <c r="F611" s="7">
        <f t="shared" si="197"/>
        <v>5</v>
      </c>
      <c r="G611" s="7">
        <f t="shared" si="207"/>
        <v>2</v>
      </c>
      <c r="H611" s="48">
        <f t="shared" si="198"/>
        <v>2</v>
      </c>
      <c r="I611" s="163">
        <f t="shared" si="202"/>
        <v>0.10526315789473684</v>
      </c>
      <c r="J611" s="8"/>
      <c r="K611" s="2">
        <f t="shared" si="203"/>
        <v>0</v>
      </c>
      <c r="L611" s="2">
        <f t="shared" si="204"/>
        <v>0.31578947368421051</v>
      </c>
      <c r="M611" s="2">
        <f t="shared" si="205"/>
        <v>0.10526315789473684</v>
      </c>
      <c r="N611" s="2"/>
      <c r="O611" s="2">
        <f t="shared" si="206"/>
        <v>0.57894736842105265</v>
      </c>
      <c r="P611" s="1"/>
      <c r="Q611" s="1">
        <v>6</v>
      </c>
      <c r="R611" s="1">
        <v>2</v>
      </c>
      <c r="S611" s="1">
        <v>4</v>
      </c>
      <c r="T611" s="1">
        <v>4</v>
      </c>
      <c r="U611" s="1"/>
      <c r="V611" s="144"/>
      <c r="W611" s="1"/>
      <c r="X611" s="1"/>
      <c r="Y611" s="1">
        <v>3</v>
      </c>
      <c r="Z611" s="1">
        <v>0</v>
      </c>
      <c r="AA611" s="1"/>
      <c r="AB611" s="1"/>
      <c r="AC611" s="1"/>
      <c r="AD611" s="1"/>
      <c r="AI611" t="str">
        <f t="shared" si="208"/>
        <v>Stonington</v>
      </c>
      <c r="AJ611" t="s">
        <v>703</v>
      </c>
      <c r="AK611" s="150">
        <v>2</v>
      </c>
      <c r="AN611" s="91">
        <v>23</v>
      </c>
      <c r="AO611" s="93">
        <v>9</v>
      </c>
      <c r="AP611" s="93">
        <v>145</v>
      </c>
      <c r="AQ611" s="100">
        <v>74580</v>
      </c>
      <c r="AR611" s="100">
        <f t="shared" si="199"/>
        <v>23009</v>
      </c>
      <c r="AS611" t="s">
        <v>1753</v>
      </c>
      <c r="AT611" s="103">
        <f t="shared" si="200"/>
        <v>2374580</v>
      </c>
      <c r="AW611">
        <v>37.82</v>
      </c>
      <c r="AX611">
        <v>28.02</v>
      </c>
      <c r="AY611">
        <v>9.8000000000000007</v>
      </c>
      <c r="BF611" s="107"/>
      <c r="BG611" s="107"/>
      <c r="BH611" s="107"/>
      <c r="BI611" s="107"/>
      <c r="BJ611" s="107"/>
      <c r="BV611" s="1">
        <v>0</v>
      </c>
    </row>
    <row r="612" spans="1:74" hidden="1" outlineLevel="1">
      <c r="A612" t="s">
        <v>2919</v>
      </c>
      <c r="B612" s="9" t="s">
        <v>980</v>
      </c>
      <c r="C612" s="1">
        <f t="shared" si="201"/>
        <v>0</v>
      </c>
      <c r="D612" s="7">
        <f t="shared" si="195"/>
        <v>1</v>
      </c>
      <c r="E612" s="7">
        <f t="shared" si="196"/>
        <v>1</v>
      </c>
      <c r="F612" s="7">
        <f t="shared" si="197"/>
        <v>0</v>
      </c>
      <c r="G612" s="7">
        <f t="shared" si="207"/>
        <v>0</v>
      </c>
      <c r="H612" s="48">
        <f t="shared" si="198"/>
        <v>0</v>
      </c>
      <c r="I612" s="163" t="e">
        <f t="shared" si="202"/>
        <v>#DIV/0!</v>
      </c>
      <c r="J612" s="8"/>
      <c r="K612" s="2" t="str">
        <f t="shared" si="203"/>
        <v>-</v>
      </c>
      <c r="L612" s="2" t="str">
        <f t="shared" si="204"/>
        <v>-</v>
      </c>
      <c r="M612" s="2" t="str">
        <f t="shared" si="205"/>
        <v>-</v>
      </c>
      <c r="N612" s="2"/>
      <c r="O612" s="2" t="str">
        <f t="shared" si="206"/>
        <v>-</v>
      </c>
      <c r="P612" s="1"/>
      <c r="Q612" s="1">
        <v>0</v>
      </c>
      <c r="R612" s="1">
        <v>0</v>
      </c>
      <c r="S612" s="1">
        <v>0</v>
      </c>
      <c r="T612" s="1">
        <v>0</v>
      </c>
      <c r="U612" s="1"/>
      <c r="V612" s="144"/>
      <c r="W612" s="1"/>
      <c r="X612" s="1"/>
      <c r="Y612" s="1">
        <v>0</v>
      </c>
      <c r="Z612" s="1">
        <v>0</v>
      </c>
      <c r="AA612" s="1"/>
      <c r="AB612" s="1"/>
      <c r="AC612" s="1"/>
      <c r="AD612" s="1"/>
      <c r="AI612" t="str">
        <f t="shared" si="208"/>
        <v>Stow</v>
      </c>
      <c r="AJ612" t="s">
        <v>3183</v>
      </c>
      <c r="AK612" s="150">
        <v>2</v>
      </c>
      <c r="AN612" s="91">
        <v>23</v>
      </c>
      <c r="AO612" s="93">
        <v>17</v>
      </c>
      <c r="AP612" s="93">
        <v>145</v>
      </c>
      <c r="AQ612" s="100">
        <v>74685</v>
      </c>
      <c r="AR612" s="100">
        <f t="shared" si="199"/>
        <v>23017</v>
      </c>
      <c r="AS612" t="s">
        <v>1753</v>
      </c>
      <c r="AT612" s="103">
        <f t="shared" si="200"/>
        <v>2374685</v>
      </c>
      <c r="AW612">
        <v>24.5</v>
      </c>
      <c r="AX612">
        <v>0.1</v>
      </c>
      <c r="AY612">
        <v>24.4</v>
      </c>
      <c r="BF612" s="107"/>
      <c r="BG612" s="107"/>
      <c r="BH612" s="107"/>
      <c r="BI612" s="107"/>
      <c r="BJ612" s="107"/>
      <c r="BV612" s="1">
        <v>0</v>
      </c>
    </row>
    <row r="613" spans="1:74" hidden="1" outlineLevel="1">
      <c r="A613" t="s">
        <v>2990</v>
      </c>
      <c r="B613" s="9" t="s">
        <v>980</v>
      </c>
      <c r="C613" s="1">
        <f t="shared" si="201"/>
        <v>9</v>
      </c>
      <c r="D613" s="7">
        <f t="shared" si="195"/>
        <v>4</v>
      </c>
      <c r="E613" s="7">
        <f t="shared" si="196"/>
        <v>4</v>
      </c>
      <c r="F613" s="7">
        <f t="shared" si="197"/>
        <v>1</v>
      </c>
      <c r="G613" s="7">
        <f t="shared" si="207"/>
        <v>2</v>
      </c>
      <c r="H613" s="48">
        <f t="shared" si="198"/>
        <v>4</v>
      </c>
      <c r="I613" s="163">
        <f t="shared" si="202"/>
        <v>0.44444444444444442</v>
      </c>
      <c r="J613" s="8"/>
      <c r="K613" s="2">
        <f t="shared" si="203"/>
        <v>0</v>
      </c>
      <c r="L613" s="2">
        <f t="shared" si="204"/>
        <v>0</v>
      </c>
      <c r="M613" s="2">
        <f t="shared" si="205"/>
        <v>0.66666666666666663</v>
      </c>
      <c r="N613" s="2"/>
      <c r="O613" s="2">
        <f t="shared" si="206"/>
        <v>0.33333333333333337</v>
      </c>
      <c r="P613" s="1"/>
      <c r="Q613" s="1">
        <v>0</v>
      </c>
      <c r="R613" s="1">
        <v>6</v>
      </c>
      <c r="S613" s="1">
        <v>2</v>
      </c>
      <c r="T613" s="1">
        <v>1</v>
      </c>
      <c r="U613" s="1"/>
      <c r="V613" s="144"/>
      <c r="W613" s="1"/>
      <c r="X613" s="1"/>
      <c r="Y613" s="1">
        <v>0</v>
      </c>
      <c r="Z613" s="1">
        <v>0</v>
      </c>
      <c r="AA613" s="1"/>
      <c r="AB613" s="1"/>
      <c r="AC613" s="1"/>
      <c r="AD613" s="1"/>
      <c r="AI613" t="str">
        <f t="shared" si="208"/>
        <v>Strong</v>
      </c>
      <c r="AJ613" t="s">
        <v>2477</v>
      </c>
      <c r="AK613" s="150">
        <v>2</v>
      </c>
      <c r="AN613" s="91">
        <v>23</v>
      </c>
      <c r="AO613" s="93">
        <v>7</v>
      </c>
      <c r="AP613" s="93">
        <v>90</v>
      </c>
      <c r="AQ613" s="100">
        <v>74825</v>
      </c>
      <c r="AR613" s="100">
        <f t="shared" si="199"/>
        <v>23007</v>
      </c>
      <c r="AS613" t="s">
        <v>1753</v>
      </c>
      <c r="AT613" s="103">
        <f t="shared" si="200"/>
        <v>2374825</v>
      </c>
      <c r="AW613">
        <v>29.28</v>
      </c>
      <c r="AX613">
        <v>0.55000000000000004</v>
      </c>
      <c r="AY613">
        <v>28.73</v>
      </c>
      <c r="BF613" s="107"/>
      <c r="BG613" s="107"/>
      <c r="BH613" s="107"/>
      <c r="BI613" s="107"/>
      <c r="BJ613" s="107"/>
      <c r="BV613" s="1">
        <v>0</v>
      </c>
    </row>
    <row r="614" spans="1:74" hidden="1" outlineLevel="1">
      <c r="A614" t="s">
        <v>164</v>
      </c>
      <c r="B614" s="9" t="s">
        <v>980</v>
      </c>
      <c r="C614" s="1">
        <f t="shared" si="201"/>
        <v>7</v>
      </c>
      <c r="D614" s="7">
        <f t="shared" si="195"/>
        <v>4</v>
      </c>
      <c r="E614" s="7">
        <f t="shared" si="196"/>
        <v>2</v>
      </c>
      <c r="F614" s="7">
        <f t="shared" si="197"/>
        <v>3</v>
      </c>
      <c r="G614" s="7">
        <f t="shared" si="207"/>
        <v>1</v>
      </c>
      <c r="H614" s="48">
        <f t="shared" si="198"/>
        <v>2</v>
      </c>
      <c r="I614" s="163">
        <f t="shared" si="202"/>
        <v>0.2857142857142857</v>
      </c>
      <c r="J614" s="8"/>
      <c r="K614" s="2">
        <f t="shared" si="203"/>
        <v>0</v>
      </c>
      <c r="L614" s="2">
        <f t="shared" si="204"/>
        <v>0.2857142857142857</v>
      </c>
      <c r="M614" s="2">
        <f t="shared" si="205"/>
        <v>0.14285714285714285</v>
      </c>
      <c r="N614" s="2"/>
      <c r="O614" s="2">
        <f t="shared" si="206"/>
        <v>0.5714285714285714</v>
      </c>
      <c r="P614" s="1"/>
      <c r="Q614" s="1">
        <v>2</v>
      </c>
      <c r="R614" s="1">
        <v>1</v>
      </c>
      <c r="S614" s="1">
        <v>4</v>
      </c>
      <c r="T614" s="1">
        <v>0</v>
      </c>
      <c r="U614" s="1"/>
      <c r="V614" s="144"/>
      <c r="W614" s="1"/>
      <c r="X614" s="1"/>
      <c r="Y614" s="1">
        <v>0</v>
      </c>
      <c r="Z614" s="1">
        <v>0</v>
      </c>
      <c r="AA614" s="1"/>
      <c r="AB614" s="1"/>
      <c r="AC614" s="1"/>
      <c r="AD614" s="1"/>
      <c r="AI614" t="str">
        <f t="shared" si="208"/>
        <v>Sullivan</v>
      </c>
      <c r="AJ614" t="s">
        <v>703</v>
      </c>
      <c r="AK614" s="150">
        <v>2</v>
      </c>
      <c r="AN614" s="91">
        <v>23</v>
      </c>
      <c r="AO614" s="93">
        <v>9</v>
      </c>
      <c r="AP614" s="93">
        <v>150</v>
      </c>
      <c r="AQ614" s="100">
        <v>74965</v>
      </c>
      <c r="AR614" s="100">
        <f t="shared" si="199"/>
        <v>23009</v>
      </c>
      <c r="AS614" t="s">
        <v>1753</v>
      </c>
      <c r="AT614" s="103">
        <f t="shared" si="200"/>
        <v>2374965</v>
      </c>
      <c r="AW614">
        <v>29.57</v>
      </c>
      <c r="AX614">
        <v>2.99</v>
      </c>
      <c r="AY614">
        <v>26.58</v>
      </c>
      <c r="BF614" s="107"/>
      <c r="BG614" s="107"/>
      <c r="BH614" s="107"/>
      <c r="BI614" s="107"/>
      <c r="BJ614" s="107"/>
      <c r="BV614" s="1">
        <v>0</v>
      </c>
    </row>
    <row r="615" spans="1:74" hidden="1" outlineLevel="1">
      <c r="A615" t="s">
        <v>1887</v>
      </c>
      <c r="B615" s="9" t="s">
        <v>980</v>
      </c>
      <c r="C615" s="1">
        <f t="shared" si="201"/>
        <v>0</v>
      </c>
      <c r="D615" s="7">
        <f t="shared" si="195"/>
        <v>1</v>
      </c>
      <c r="E615" s="7">
        <f t="shared" si="196"/>
        <v>1</v>
      </c>
      <c r="F615" s="7">
        <f t="shared" si="197"/>
        <v>0</v>
      </c>
      <c r="G615" s="7">
        <f t="shared" si="207"/>
        <v>0</v>
      </c>
      <c r="H615" s="48">
        <f t="shared" si="198"/>
        <v>0</v>
      </c>
      <c r="I615" s="163" t="e">
        <f t="shared" si="202"/>
        <v>#DIV/0!</v>
      </c>
      <c r="J615" s="8"/>
      <c r="K615" s="2" t="str">
        <f t="shared" si="203"/>
        <v>-</v>
      </c>
      <c r="L615" s="2" t="str">
        <f t="shared" si="204"/>
        <v>-</v>
      </c>
      <c r="M615" s="2" t="str">
        <f t="shared" si="205"/>
        <v>-</v>
      </c>
      <c r="N615" s="2"/>
      <c r="O615" s="2" t="str">
        <f t="shared" si="206"/>
        <v>-</v>
      </c>
      <c r="P615" s="1"/>
      <c r="Q615" s="1">
        <v>0</v>
      </c>
      <c r="R615" s="1">
        <v>0</v>
      </c>
      <c r="S615" s="1">
        <v>0</v>
      </c>
      <c r="T615" s="1">
        <v>0</v>
      </c>
      <c r="U615" s="1"/>
      <c r="V615" s="144"/>
      <c r="W615" s="1"/>
      <c r="X615" s="1"/>
      <c r="Y615" s="1">
        <v>0</v>
      </c>
      <c r="Z615" s="1">
        <v>0</v>
      </c>
      <c r="AA615" s="1"/>
      <c r="AB615" s="1"/>
      <c r="AC615" s="1"/>
      <c r="AD615" s="1"/>
      <c r="AI615" t="str">
        <f t="shared" si="208"/>
        <v>Sumner</v>
      </c>
      <c r="AJ615" t="s">
        <v>3183</v>
      </c>
      <c r="AK615" s="150">
        <v>2</v>
      </c>
      <c r="AN615" s="91">
        <v>23</v>
      </c>
      <c r="AO615" s="93">
        <v>17</v>
      </c>
      <c r="AP615" s="93">
        <v>150</v>
      </c>
      <c r="AQ615" s="100">
        <v>75035</v>
      </c>
      <c r="AR615" s="100">
        <f t="shared" si="199"/>
        <v>23017</v>
      </c>
      <c r="AS615" t="s">
        <v>1753</v>
      </c>
      <c r="AT615" s="103">
        <f t="shared" si="200"/>
        <v>2375035</v>
      </c>
      <c r="AW615">
        <v>44.79</v>
      </c>
      <c r="AX615">
        <v>0.57999999999999996</v>
      </c>
      <c r="AY615">
        <v>44.21</v>
      </c>
      <c r="BF615" s="107"/>
      <c r="BG615" s="107"/>
      <c r="BH615" s="107"/>
      <c r="BI615" s="107"/>
      <c r="BJ615" s="107"/>
      <c r="BV615" s="1">
        <v>0</v>
      </c>
    </row>
    <row r="616" spans="1:74" hidden="1" outlineLevel="1">
      <c r="A616" t="s">
        <v>1125</v>
      </c>
      <c r="B616" s="9" t="s">
        <v>980</v>
      </c>
      <c r="C616" s="1">
        <f t="shared" si="201"/>
        <v>20</v>
      </c>
      <c r="D616" s="7">
        <f t="shared" si="195"/>
        <v>5</v>
      </c>
      <c r="E616" s="7">
        <f t="shared" si="196"/>
        <v>3</v>
      </c>
      <c r="F616" s="7">
        <f t="shared" si="197"/>
        <v>1</v>
      </c>
      <c r="G616" s="7">
        <f t="shared" si="207"/>
        <v>1</v>
      </c>
      <c r="H616" s="48">
        <f t="shared" si="198"/>
        <v>0</v>
      </c>
      <c r="I616" s="163">
        <f t="shared" si="202"/>
        <v>0</v>
      </c>
      <c r="J616" s="8"/>
      <c r="K616" s="2">
        <f t="shared" si="203"/>
        <v>0</v>
      </c>
      <c r="L616" s="2">
        <f t="shared" si="204"/>
        <v>0.15</v>
      </c>
      <c r="M616" s="2">
        <f t="shared" si="205"/>
        <v>0.35</v>
      </c>
      <c r="N616" s="2"/>
      <c r="O616" s="2">
        <f t="shared" si="206"/>
        <v>0.5</v>
      </c>
      <c r="P616" s="1"/>
      <c r="Q616" s="1">
        <v>3</v>
      </c>
      <c r="R616" s="1">
        <v>7</v>
      </c>
      <c r="S616" s="1">
        <v>7</v>
      </c>
      <c r="T616" s="1">
        <v>3</v>
      </c>
      <c r="U616" s="1"/>
      <c r="V616" s="144"/>
      <c r="W616" s="1"/>
      <c r="X616" s="1"/>
      <c r="Y616" s="1">
        <v>0</v>
      </c>
      <c r="Z616" s="1">
        <v>0</v>
      </c>
      <c r="AA616" s="1"/>
      <c r="AB616" s="1"/>
      <c r="AC616" s="1"/>
      <c r="AD616" s="1"/>
      <c r="AI616" t="str">
        <f t="shared" si="208"/>
        <v>Surry</v>
      </c>
      <c r="AJ616" t="s">
        <v>703</v>
      </c>
      <c r="AK616" s="150">
        <v>2</v>
      </c>
      <c r="AN616" s="91">
        <v>23</v>
      </c>
      <c r="AO616" s="93">
        <v>9</v>
      </c>
      <c r="AP616" s="93">
        <v>155</v>
      </c>
      <c r="AQ616" s="100">
        <v>75280</v>
      </c>
      <c r="AR616" s="100">
        <f t="shared" si="199"/>
        <v>23009</v>
      </c>
      <c r="AS616" t="s">
        <v>1753</v>
      </c>
      <c r="AT616" s="103">
        <f t="shared" si="200"/>
        <v>2375280</v>
      </c>
      <c r="AW616">
        <v>51.37</v>
      </c>
      <c r="AX616">
        <v>14.13</v>
      </c>
      <c r="AY616">
        <v>37.24</v>
      </c>
      <c r="BF616" s="107"/>
      <c r="BG616" s="107"/>
      <c r="BH616" s="107"/>
      <c r="BI616" s="107"/>
      <c r="BJ616" s="107"/>
      <c r="BV616" s="1">
        <v>0</v>
      </c>
    </row>
    <row r="617" spans="1:74" hidden="1" outlineLevel="1">
      <c r="A617" t="s">
        <v>2483</v>
      </c>
      <c r="B617" s="9" t="s">
        <v>980</v>
      </c>
      <c r="C617" s="1">
        <f t="shared" si="201"/>
        <v>2</v>
      </c>
      <c r="D617" s="7">
        <f t="shared" si="195"/>
        <v>2</v>
      </c>
      <c r="E617" s="7">
        <f t="shared" si="196"/>
        <v>2</v>
      </c>
      <c r="F617" s="7">
        <f t="shared" si="197"/>
        <v>1</v>
      </c>
      <c r="G617" s="7">
        <f t="shared" si="207"/>
        <v>0</v>
      </c>
      <c r="H617" s="48">
        <f t="shared" si="198"/>
        <v>2</v>
      </c>
      <c r="I617" s="163">
        <f t="shared" si="202"/>
        <v>1</v>
      </c>
      <c r="J617" s="8"/>
      <c r="K617" s="2">
        <f t="shared" si="203"/>
        <v>0</v>
      </c>
      <c r="L617" s="2">
        <f t="shared" si="204"/>
        <v>0</v>
      </c>
      <c r="M617" s="2">
        <f t="shared" si="205"/>
        <v>1</v>
      </c>
      <c r="N617" s="2"/>
      <c r="O617" s="2">
        <f t="shared" si="206"/>
        <v>0</v>
      </c>
      <c r="P617" s="1"/>
      <c r="Q617" s="1">
        <v>0</v>
      </c>
      <c r="R617" s="1">
        <v>2</v>
      </c>
      <c r="S617" s="1">
        <v>0</v>
      </c>
      <c r="T617" s="1">
        <v>0</v>
      </c>
      <c r="U617" s="1"/>
      <c r="V617" s="144"/>
      <c r="W617" s="1"/>
      <c r="X617" s="1"/>
      <c r="Y617" s="1">
        <v>0</v>
      </c>
      <c r="Z617" s="1">
        <v>0</v>
      </c>
      <c r="AA617" s="1"/>
      <c r="AB617" s="1"/>
      <c r="AC617" s="1"/>
      <c r="AD617" s="1"/>
      <c r="AI617" t="str">
        <f t="shared" si="208"/>
        <v>Swan's Island</v>
      </c>
      <c r="AJ617" t="s">
        <v>703</v>
      </c>
      <c r="AK617" s="150">
        <v>2</v>
      </c>
      <c r="AN617" s="91">
        <v>23</v>
      </c>
      <c r="AO617" s="93">
        <v>9</v>
      </c>
      <c r="AP617" s="93">
        <v>160</v>
      </c>
      <c r="AQ617" s="100">
        <v>75455</v>
      </c>
      <c r="AR617" s="100">
        <f t="shared" si="199"/>
        <v>23009</v>
      </c>
      <c r="AS617" t="s">
        <v>1753</v>
      </c>
      <c r="AT617" s="103">
        <f t="shared" si="200"/>
        <v>2375455</v>
      </c>
      <c r="AW617">
        <v>82.39</v>
      </c>
      <c r="AX617">
        <v>68.44</v>
      </c>
      <c r="AY617">
        <v>13.95</v>
      </c>
      <c r="BF617" s="107"/>
      <c r="BG617" s="107"/>
      <c r="BH617" s="107"/>
      <c r="BI617" s="107"/>
      <c r="BJ617" s="107"/>
      <c r="BV617" s="1">
        <v>0</v>
      </c>
    </row>
    <row r="618" spans="1:74" hidden="1" outlineLevel="1">
      <c r="A618" t="s">
        <v>2917</v>
      </c>
      <c r="B618" s="9" t="s">
        <v>980</v>
      </c>
      <c r="C618" s="1">
        <f t="shared" si="201"/>
        <v>5</v>
      </c>
      <c r="D618" s="7">
        <f t="shared" si="195"/>
        <v>3</v>
      </c>
      <c r="E618" s="7">
        <f t="shared" si="196"/>
        <v>3</v>
      </c>
      <c r="F618" s="7">
        <f t="shared" si="197"/>
        <v>2</v>
      </c>
      <c r="G618" s="7">
        <f t="shared" si="207"/>
        <v>1</v>
      </c>
      <c r="H618" s="48">
        <f t="shared" si="198"/>
        <v>3</v>
      </c>
      <c r="I618" s="163">
        <f t="shared" si="202"/>
        <v>0.6</v>
      </c>
      <c r="J618" s="8"/>
      <c r="K618" s="2">
        <f t="shared" si="203"/>
        <v>0</v>
      </c>
      <c r="L618" s="2">
        <f t="shared" si="204"/>
        <v>0</v>
      </c>
      <c r="M618" s="2">
        <f t="shared" si="205"/>
        <v>0.2</v>
      </c>
      <c r="N618" s="2"/>
      <c r="O618" s="2">
        <f t="shared" si="206"/>
        <v>0.8</v>
      </c>
      <c r="P618" s="1"/>
      <c r="Q618" s="1">
        <v>0</v>
      </c>
      <c r="R618" s="1">
        <v>1</v>
      </c>
      <c r="S618" s="1">
        <v>4</v>
      </c>
      <c r="T618" s="1">
        <v>0</v>
      </c>
      <c r="U618" s="1"/>
      <c r="V618" s="144"/>
      <c r="W618" s="1"/>
      <c r="X618" s="1"/>
      <c r="Y618" s="1">
        <v>0</v>
      </c>
      <c r="Z618" s="1">
        <v>0</v>
      </c>
      <c r="AA618" s="1"/>
      <c r="AB618" s="1"/>
      <c r="AC618" s="1"/>
      <c r="AD618" s="1"/>
      <c r="AI618" t="str">
        <f t="shared" si="208"/>
        <v>Swanville</v>
      </c>
      <c r="AJ618" t="s">
        <v>2318</v>
      </c>
      <c r="AK618" s="150">
        <v>2</v>
      </c>
      <c r="AN618" s="91">
        <v>23</v>
      </c>
      <c r="AO618" s="93">
        <v>27</v>
      </c>
      <c r="AP618" s="93">
        <v>105</v>
      </c>
      <c r="AQ618" s="100">
        <v>75525</v>
      </c>
      <c r="AR618" s="100">
        <f t="shared" si="199"/>
        <v>23027</v>
      </c>
      <c r="AS618" t="s">
        <v>1753</v>
      </c>
      <c r="AT618" s="103">
        <f t="shared" si="200"/>
        <v>2375525</v>
      </c>
      <c r="AW618">
        <v>21.64</v>
      </c>
      <c r="AX618">
        <v>1.89</v>
      </c>
      <c r="AY618">
        <v>19.760000000000002</v>
      </c>
      <c r="BF618" s="107"/>
      <c r="BG618" s="107"/>
      <c r="BH618" s="107"/>
      <c r="BI618" s="107"/>
      <c r="BJ618" s="107"/>
      <c r="BV618" s="1">
        <v>0</v>
      </c>
    </row>
    <row r="619" spans="1:74" hidden="1" outlineLevel="1">
      <c r="A619" t="s">
        <v>2361</v>
      </c>
      <c r="B619" s="9" t="s">
        <v>980</v>
      </c>
      <c r="C619" s="1">
        <f t="shared" si="201"/>
        <v>0</v>
      </c>
      <c r="D619" s="7">
        <f t="shared" si="195"/>
        <v>1</v>
      </c>
      <c r="E619" s="7">
        <f t="shared" si="196"/>
        <v>1</v>
      </c>
      <c r="F619" s="7">
        <f t="shared" si="197"/>
        <v>0</v>
      </c>
      <c r="G619" s="7">
        <f t="shared" si="207"/>
        <v>0</v>
      </c>
      <c r="H619" s="48">
        <f t="shared" si="198"/>
        <v>0</v>
      </c>
      <c r="I619" s="163" t="e">
        <f t="shared" si="202"/>
        <v>#DIV/0!</v>
      </c>
      <c r="J619" s="8"/>
      <c r="K619" s="2" t="str">
        <f t="shared" si="203"/>
        <v>-</v>
      </c>
      <c r="L619" s="2" t="str">
        <f t="shared" si="204"/>
        <v>-</v>
      </c>
      <c r="M619" s="2" t="str">
        <f t="shared" si="205"/>
        <v>-</v>
      </c>
      <c r="N619" s="2"/>
      <c r="O619" s="2" t="str">
        <f t="shared" si="206"/>
        <v>-</v>
      </c>
      <c r="P619" s="1"/>
      <c r="Q619" s="1">
        <v>0</v>
      </c>
      <c r="R619" s="1">
        <v>0</v>
      </c>
      <c r="S619" s="1">
        <v>0</v>
      </c>
      <c r="T619" s="1">
        <v>0</v>
      </c>
      <c r="U619" s="1"/>
      <c r="V619" s="144"/>
      <c r="W619" s="1"/>
      <c r="X619" s="1"/>
      <c r="Y619" s="1">
        <v>0</v>
      </c>
      <c r="Z619" s="1">
        <v>0</v>
      </c>
      <c r="AA619" s="1"/>
      <c r="AB619" s="1"/>
      <c r="AC619" s="1"/>
      <c r="AD619" s="1"/>
      <c r="AI619" t="str">
        <f t="shared" si="208"/>
        <v>Sweden</v>
      </c>
      <c r="AJ619" t="s">
        <v>3183</v>
      </c>
      <c r="AK619" s="150">
        <v>2</v>
      </c>
      <c r="AN619" s="91">
        <v>23</v>
      </c>
      <c r="AO619" s="93">
        <v>17</v>
      </c>
      <c r="AP619" s="93">
        <v>155</v>
      </c>
      <c r="AQ619" s="100">
        <v>75595</v>
      </c>
      <c r="AR619" s="100">
        <f t="shared" si="199"/>
        <v>23017</v>
      </c>
      <c r="AS619" t="s">
        <v>1753</v>
      </c>
      <c r="AT619" s="103">
        <f t="shared" si="200"/>
        <v>2375595</v>
      </c>
      <c r="AW619">
        <v>29.69</v>
      </c>
      <c r="AX619">
        <v>0.93</v>
      </c>
      <c r="AY619">
        <v>28.75</v>
      </c>
      <c r="BF619" s="107"/>
      <c r="BG619" s="107"/>
      <c r="BH619" s="107"/>
      <c r="BI619" s="107"/>
      <c r="BJ619" s="107"/>
      <c r="BV619" s="1">
        <v>0</v>
      </c>
    </row>
    <row r="620" spans="1:74" hidden="1" outlineLevel="1">
      <c r="A620" t="s">
        <v>1453</v>
      </c>
      <c r="B620" s="9" t="s">
        <v>980</v>
      </c>
      <c r="C620" s="1">
        <f>SUM(P620:AG620)</f>
        <v>0</v>
      </c>
      <c r="D620" s="7" t="e">
        <f t="shared" si="195"/>
        <v>#N/A</v>
      </c>
      <c r="E620" s="7" t="e">
        <f t="shared" si="196"/>
        <v>#N/A</v>
      </c>
      <c r="F620" s="7">
        <f t="shared" si="197"/>
        <v>0</v>
      </c>
      <c r="G620" s="7">
        <f t="shared" si="207"/>
        <v>0</v>
      </c>
      <c r="H620" s="48" t="e">
        <f t="shared" si="198"/>
        <v>#NUM!</v>
      </c>
      <c r="I620" s="163" t="e">
        <f>H620/C620</f>
        <v>#NUM!</v>
      </c>
      <c r="J620" s="8"/>
      <c r="K620" s="2" t="str">
        <f>IF(C620=0,"-",P620/C620)</f>
        <v>-</v>
      </c>
      <c r="L620" s="2" t="str">
        <f>IF(C620=0,"-",Q620/C620)</f>
        <v>-</v>
      </c>
      <c r="M620" s="2" t="str">
        <f>IF(C620=0,"-",R620/C620)</f>
        <v>-</v>
      </c>
      <c r="N620" s="2"/>
      <c r="O620" s="2" t="str">
        <f>IF(C620=0,"-",(1-K620-L620-M620))</f>
        <v>-</v>
      </c>
      <c r="P620" s="1"/>
      <c r="Q620" s="1"/>
      <c r="R620" s="1"/>
      <c r="S620" s="1"/>
      <c r="T620" s="1"/>
      <c r="U620" s="1"/>
      <c r="V620" s="144"/>
      <c r="W620" s="1"/>
      <c r="X620" s="1"/>
      <c r="Y620" s="1"/>
      <c r="Z620" s="1"/>
      <c r="AA620" s="1"/>
      <c r="AB620" s="1"/>
      <c r="AC620" s="1"/>
      <c r="AD620" s="1"/>
      <c r="AI620" t="str">
        <f>A620</f>
        <v>T1 R9</v>
      </c>
      <c r="AJ620" t="s">
        <v>126</v>
      </c>
      <c r="AK620" s="150">
        <v>2</v>
      </c>
      <c r="AN620" s="91">
        <v>23</v>
      </c>
      <c r="AO620" s="93">
        <v>21</v>
      </c>
      <c r="AQ620" s="100">
        <v>75619</v>
      </c>
      <c r="AR620" s="100">
        <f t="shared" si="199"/>
        <v>23021</v>
      </c>
      <c r="AS620" t="s">
        <v>1940</v>
      </c>
      <c r="AT620" s="103">
        <f t="shared" si="200"/>
        <v>2375619</v>
      </c>
      <c r="BF620" s="107"/>
      <c r="BG620" s="107"/>
      <c r="BH620" s="107"/>
      <c r="BI620" s="107"/>
      <c r="BJ620" s="107"/>
      <c r="BV620" s="1"/>
    </row>
    <row r="621" spans="1:74" hidden="1" outlineLevel="1">
      <c r="A621" t="s">
        <v>2023</v>
      </c>
      <c r="B621" s="9" t="s">
        <v>980</v>
      </c>
      <c r="C621" s="1">
        <f t="shared" si="201"/>
        <v>0</v>
      </c>
      <c r="D621" s="7">
        <f t="shared" si="195"/>
        <v>1</v>
      </c>
      <c r="E621" s="7">
        <f t="shared" si="196"/>
        <v>1</v>
      </c>
      <c r="F621" s="7">
        <f t="shared" si="197"/>
        <v>0</v>
      </c>
      <c r="G621" s="7">
        <f t="shared" si="207"/>
        <v>0</v>
      </c>
      <c r="H621" s="48">
        <f t="shared" si="198"/>
        <v>0</v>
      </c>
      <c r="I621" s="163" t="e">
        <f t="shared" si="202"/>
        <v>#DIV/0!</v>
      </c>
      <c r="J621" s="8"/>
      <c r="K621" s="2" t="str">
        <f t="shared" si="203"/>
        <v>-</v>
      </c>
      <c r="L621" s="2" t="str">
        <f t="shared" si="204"/>
        <v>-</v>
      </c>
      <c r="M621" s="2" t="str">
        <f t="shared" si="205"/>
        <v>-</v>
      </c>
      <c r="N621" s="2"/>
      <c r="O621" s="2" t="str">
        <f t="shared" si="206"/>
        <v>-</v>
      </c>
      <c r="P621" s="1"/>
      <c r="Q621" s="1">
        <v>0</v>
      </c>
      <c r="R621" s="1">
        <v>0</v>
      </c>
      <c r="S621" s="1">
        <v>0</v>
      </c>
      <c r="T621" s="1">
        <v>0</v>
      </c>
      <c r="U621" s="1"/>
      <c r="V621" s="144"/>
      <c r="W621" s="1"/>
      <c r="X621" s="1"/>
      <c r="Y621" s="1">
        <v>0</v>
      </c>
      <c r="Z621" s="1">
        <v>0</v>
      </c>
      <c r="AA621" s="1"/>
      <c r="AB621" s="1"/>
      <c r="AC621" s="1"/>
      <c r="AD621" s="1"/>
      <c r="AI621" t="str">
        <f>A621</f>
        <v>T3 ND</v>
      </c>
      <c r="AJ621" t="s">
        <v>703</v>
      </c>
      <c r="AK621" s="150">
        <v>2</v>
      </c>
      <c r="AN621" s="91">
        <v>23</v>
      </c>
      <c r="AO621" s="93">
        <v>9</v>
      </c>
      <c r="AQ621" s="100">
        <v>75630</v>
      </c>
      <c r="AR621" s="100">
        <f t="shared" si="199"/>
        <v>23009</v>
      </c>
      <c r="AS621" t="s">
        <v>1940</v>
      </c>
      <c r="AT621" s="103">
        <f t="shared" si="200"/>
        <v>2375630</v>
      </c>
      <c r="BF621" s="107"/>
      <c r="BG621" s="107"/>
      <c r="BH621" s="107"/>
      <c r="BI621" s="107"/>
      <c r="BJ621" s="107"/>
      <c r="BV621" s="1">
        <v>0</v>
      </c>
    </row>
    <row r="622" spans="1:74" hidden="1" outlineLevel="1">
      <c r="A622" t="s">
        <v>48</v>
      </c>
      <c r="B622" s="9" t="s">
        <v>980</v>
      </c>
      <c r="C622" s="1">
        <f>SUM(P622:AG622)</f>
        <v>0</v>
      </c>
      <c r="D622" s="7" t="e">
        <f t="shared" si="195"/>
        <v>#N/A</v>
      </c>
      <c r="E622" s="7" t="e">
        <f t="shared" si="196"/>
        <v>#N/A</v>
      </c>
      <c r="F622" s="7">
        <f t="shared" si="197"/>
        <v>0</v>
      </c>
      <c r="G622" s="7">
        <f t="shared" si="207"/>
        <v>0</v>
      </c>
      <c r="H622" s="48" t="e">
        <f t="shared" si="198"/>
        <v>#NUM!</v>
      </c>
      <c r="I622" s="163" t="e">
        <f>H622/C622</f>
        <v>#NUM!</v>
      </c>
      <c r="J622" s="8"/>
      <c r="K622" s="2" t="str">
        <f>IF(C622=0,"-",P622/C622)</f>
        <v>-</v>
      </c>
      <c r="L622" s="2" t="str">
        <f>IF(C622=0,"-",Q622/C622)</f>
        <v>-</v>
      </c>
      <c r="M622" s="2" t="str">
        <f>IF(C622=0,"-",R622/C622)</f>
        <v>-</v>
      </c>
      <c r="N622" s="2"/>
      <c r="O622" s="2" t="str">
        <f>IF(C622=0,"-",(1-K622-L622-M622))</f>
        <v>-</v>
      </c>
      <c r="P622" s="1"/>
      <c r="Q622" s="1"/>
      <c r="R622" s="1"/>
      <c r="S622" s="1"/>
      <c r="T622" s="1"/>
      <c r="U622" s="1"/>
      <c r="V622" s="144"/>
      <c r="W622" s="1"/>
      <c r="X622" s="1"/>
      <c r="Y622" s="1"/>
      <c r="Z622" s="1"/>
      <c r="AA622" s="1"/>
      <c r="AB622" s="1"/>
      <c r="AC622" s="1"/>
      <c r="AD622" s="1"/>
      <c r="AI622" t="str">
        <f>A622</f>
        <v>T17 R5</v>
      </c>
      <c r="AJ622" t="s">
        <v>2958</v>
      </c>
      <c r="AK622" s="150">
        <v>2</v>
      </c>
      <c r="AN622" s="91">
        <v>23</v>
      </c>
      <c r="AO622" s="93">
        <v>3</v>
      </c>
      <c r="AQ622" s="100">
        <v>75625</v>
      </c>
      <c r="AR622" s="100">
        <f t="shared" si="199"/>
        <v>23003</v>
      </c>
      <c r="AS622" t="s">
        <v>1940</v>
      </c>
      <c r="AT622" s="103">
        <f t="shared" si="200"/>
        <v>2375625</v>
      </c>
      <c r="BF622" s="107"/>
      <c r="BG622" s="107"/>
      <c r="BH622" s="107"/>
      <c r="BI622" s="107"/>
      <c r="BJ622" s="107"/>
      <c r="BV622" s="1"/>
    </row>
    <row r="623" spans="1:74" hidden="1" outlineLevel="1">
      <c r="A623" t="s">
        <v>1915</v>
      </c>
      <c r="B623" s="9" t="s">
        <v>980</v>
      </c>
      <c r="C623" s="1">
        <f t="shared" si="201"/>
        <v>0</v>
      </c>
      <c r="D623" s="7">
        <f t="shared" ref="D623:D686" si="209">RANK(P623,(P623:AG623))</f>
        <v>1</v>
      </c>
      <c r="E623" s="7">
        <f t="shared" ref="E623:E686" si="210">RANK(Q623,(P623:AG623))</f>
        <v>1</v>
      </c>
      <c r="F623" s="7">
        <f t="shared" ref="F623:F686" si="211">IF(R623&gt;0,RANK(R623,(P623:AG623)),0)</f>
        <v>0</v>
      </c>
      <c r="G623" s="7">
        <f t="shared" si="207"/>
        <v>0</v>
      </c>
      <c r="H623" s="48">
        <f t="shared" ref="H623:H686" si="212">MAX(P623:T623)-LARGE(P623:T623,2)</f>
        <v>0</v>
      </c>
      <c r="I623" s="163" t="e">
        <f t="shared" si="202"/>
        <v>#DIV/0!</v>
      </c>
      <c r="J623" s="8"/>
      <c r="K623" s="2" t="str">
        <f t="shared" si="203"/>
        <v>-</v>
      </c>
      <c r="L623" s="2" t="str">
        <f t="shared" si="204"/>
        <v>-</v>
      </c>
      <c r="M623" s="2" t="str">
        <f t="shared" si="205"/>
        <v>-</v>
      </c>
      <c r="N623" s="2"/>
      <c r="O623" s="2" t="str">
        <f t="shared" si="206"/>
        <v>-</v>
      </c>
      <c r="P623" s="1"/>
      <c r="Q623" s="1">
        <v>0</v>
      </c>
      <c r="R623" s="1">
        <v>0</v>
      </c>
      <c r="S623" s="1">
        <v>0</v>
      </c>
      <c r="T623" s="1">
        <v>0</v>
      </c>
      <c r="U623" s="1"/>
      <c r="V623" s="144"/>
      <c r="W623" s="1"/>
      <c r="X623" s="1"/>
      <c r="Y623" s="1">
        <v>0</v>
      </c>
      <c r="Z623" s="1">
        <v>0</v>
      </c>
      <c r="AA623" s="1"/>
      <c r="AB623" s="1"/>
      <c r="AC623" s="1"/>
      <c r="AD623" s="1"/>
      <c r="AI623" t="str">
        <f t="shared" si="208"/>
        <v>Talmadge</v>
      </c>
      <c r="AJ623" t="s">
        <v>650</v>
      </c>
      <c r="AK623" s="150">
        <v>2</v>
      </c>
      <c r="AN623" s="91">
        <v>23</v>
      </c>
      <c r="AO623" s="93">
        <v>29</v>
      </c>
      <c r="AP623" s="93">
        <v>200</v>
      </c>
      <c r="AQ623" s="100">
        <v>75770</v>
      </c>
      <c r="AR623" s="100">
        <f t="shared" ref="AR623:AR686" si="213">AN623*1000+AO623</f>
        <v>23029</v>
      </c>
      <c r="AS623" t="s">
        <v>1753</v>
      </c>
      <c r="AT623" s="103">
        <f t="shared" ref="AT623:AT686" si="214">AN623*100000+AQ623</f>
        <v>2375770</v>
      </c>
      <c r="AW623">
        <v>38.9</v>
      </c>
      <c r="AX623">
        <v>1.19</v>
      </c>
      <c r="AY623">
        <v>37.71</v>
      </c>
      <c r="BF623" s="107"/>
      <c r="BG623" s="107"/>
      <c r="BH623" s="107"/>
      <c r="BI623" s="107"/>
      <c r="BJ623" s="107"/>
      <c r="BV623" s="1">
        <v>0</v>
      </c>
    </row>
    <row r="624" spans="1:74" hidden="1" outlineLevel="1">
      <c r="A624" t="s">
        <v>1017</v>
      </c>
      <c r="B624" s="9" t="s">
        <v>980</v>
      </c>
      <c r="C624" s="1">
        <f t="shared" si="201"/>
        <v>4</v>
      </c>
      <c r="D624" s="7">
        <f t="shared" si="209"/>
        <v>2</v>
      </c>
      <c r="E624" s="7">
        <f t="shared" si="210"/>
        <v>2</v>
      </c>
      <c r="F624" s="7">
        <f t="shared" si="211"/>
        <v>1</v>
      </c>
      <c r="G624" s="7">
        <f t="shared" si="207"/>
        <v>0</v>
      </c>
      <c r="H624" s="48">
        <f t="shared" si="212"/>
        <v>4</v>
      </c>
      <c r="I624" s="163">
        <f t="shared" si="202"/>
        <v>1</v>
      </c>
      <c r="J624" s="8"/>
      <c r="K624" s="2">
        <f t="shared" si="203"/>
        <v>0</v>
      </c>
      <c r="L624" s="2">
        <f t="shared" si="204"/>
        <v>0</v>
      </c>
      <c r="M624" s="2">
        <f t="shared" si="205"/>
        <v>1</v>
      </c>
      <c r="N624" s="2"/>
      <c r="O624" s="2">
        <f t="shared" si="206"/>
        <v>0</v>
      </c>
      <c r="P624" s="1"/>
      <c r="Q624" s="1">
        <v>0</v>
      </c>
      <c r="R624" s="1">
        <v>4</v>
      </c>
      <c r="S624" s="1">
        <v>0</v>
      </c>
      <c r="T624" s="1">
        <v>0</v>
      </c>
      <c r="U624" s="1"/>
      <c r="V624" s="144"/>
      <c r="W624" s="1"/>
      <c r="X624" s="1"/>
      <c r="Y624" s="1">
        <v>0</v>
      </c>
      <c r="Z624" s="1">
        <v>0</v>
      </c>
      <c r="AA624" s="1"/>
      <c r="AB624" s="1"/>
      <c r="AC624" s="1"/>
      <c r="AD624" s="1"/>
      <c r="AI624" t="str">
        <f t="shared" si="208"/>
        <v>Temple</v>
      </c>
      <c r="AJ624" t="s">
        <v>2477</v>
      </c>
      <c r="AK624" s="150">
        <v>2</v>
      </c>
      <c r="AN624" s="91">
        <v>23</v>
      </c>
      <c r="AO624" s="93">
        <v>7</v>
      </c>
      <c r="AP624" s="93">
        <v>95</v>
      </c>
      <c r="AQ624" s="100">
        <v>75980</v>
      </c>
      <c r="AR624" s="100">
        <f t="shared" si="213"/>
        <v>23007</v>
      </c>
      <c r="AS624" t="s">
        <v>1753</v>
      </c>
      <c r="AT624" s="103">
        <f t="shared" si="214"/>
        <v>2375980</v>
      </c>
      <c r="AW624">
        <v>35.78</v>
      </c>
      <c r="AX624">
        <v>0.22</v>
      </c>
      <c r="AY624">
        <v>35.56</v>
      </c>
      <c r="BF624" s="107"/>
      <c r="BG624" s="107"/>
      <c r="BH624" s="107"/>
      <c r="BI624" s="107"/>
      <c r="BJ624" s="107"/>
      <c r="BV624" s="1">
        <v>0</v>
      </c>
    </row>
    <row r="625" spans="1:74" hidden="1" outlineLevel="1">
      <c r="A625" t="s">
        <v>1181</v>
      </c>
      <c r="B625" s="9" t="s">
        <v>980</v>
      </c>
      <c r="C625" s="1">
        <f t="shared" si="201"/>
        <v>0</v>
      </c>
      <c r="D625" s="7">
        <f t="shared" si="209"/>
        <v>1</v>
      </c>
      <c r="E625" s="7">
        <f t="shared" si="210"/>
        <v>1</v>
      </c>
      <c r="F625" s="7">
        <f t="shared" si="211"/>
        <v>0</v>
      </c>
      <c r="G625" s="7">
        <f t="shared" si="207"/>
        <v>0</v>
      </c>
      <c r="H625" s="48">
        <f t="shared" si="212"/>
        <v>0</v>
      </c>
      <c r="I625" s="163" t="e">
        <f t="shared" si="202"/>
        <v>#DIV/0!</v>
      </c>
      <c r="J625" s="8"/>
      <c r="K625" s="2" t="str">
        <f t="shared" si="203"/>
        <v>-</v>
      </c>
      <c r="L625" s="2" t="str">
        <f t="shared" si="204"/>
        <v>-</v>
      </c>
      <c r="M625" s="2" t="str">
        <f t="shared" si="205"/>
        <v>-</v>
      </c>
      <c r="N625" s="2"/>
      <c r="O625" s="2" t="str">
        <f t="shared" si="206"/>
        <v>-</v>
      </c>
      <c r="P625" s="1"/>
      <c r="Q625" s="1">
        <v>0</v>
      </c>
      <c r="R625" s="1">
        <v>0</v>
      </c>
      <c r="S625" s="1">
        <v>0</v>
      </c>
      <c r="T625" s="1">
        <v>0</v>
      </c>
      <c r="U625" s="1"/>
      <c r="V625" s="144"/>
      <c r="W625" s="1"/>
      <c r="X625" s="1"/>
      <c r="Y625" s="1">
        <v>0</v>
      </c>
      <c r="Z625" s="1">
        <v>0</v>
      </c>
      <c r="AA625" s="1"/>
      <c r="AB625" s="1"/>
      <c r="AC625" s="1"/>
      <c r="AD625" s="1"/>
      <c r="AI625" t="str">
        <f t="shared" si="208"/>
        <v>The Forks</v>
      </c>
      <c r="AJ625" t="s">
        <v>419</v>
      </c>
      <c r="AK625" s="150">
        <v>2</v>
      </c>
      <c r="AN625" s="91">
        <v>23</v>
      </c>
      <c r="AO625" s="93">
        <v>25</v>
      </c>
      <c r="AP625" s="93">
        <v>160</v>
      </c>
      <c r="AQ625" s="100">
        <v>76190</v>
      </c>
      <c r="AR625" s="100">
        <f t="shared" si="213"/>
        <v>23025</v>
      </c>
      <c r="AS625" t="s">
        <v>1112</v>
      </c>
      <c r="AT625" s="103">
        <f t="shared" si="214"/>
        <v>2376190</v>
      </c>
      <c r="AW625">
        <v>41.47</v>
      </c>
      <c r="AX625">
        <v>1.85</v>
      </c>
      <c r="AY625">
        <v>39.619999999999997</v>
      </c>
      <c r="BF625" s="107"/>
      <c r="BG625" s="107"/>
      <c r="BH625" s="107"/>
      <c r="BI625" s="107"/>
      <c r="BJ625" s="107"/>
      <c r="BV625" s="1">
        <v>0</v>
      </c>
    </row>
    <row r="626" spans="1:74" hidden="1" outlineLevel="1">
      <c r="A626" t="s">
        <v>3112</v>
      </c>
      <c r="B626" s="9" t="s">
        <v>980</v>
      </c>
      <c r="C626" s="1">
        <f t="shared" si="201"/>
        <v>32</v>
      </c>
      <c r="D626" s="7">
        <f t="shared" si="209"/>
        <v>4</v>
      </c>
      <c r="E626" s="7">
        <f t="shared" si="210"/>
        <v>3</v>
      </c>
      <c r="F626" s="7">
        <f t="shared" si="211"/>
        <v>1</v>
      </c>
      <c r="G626" s="7">
        <f t="shared" si="207"/>
        <v>2</v>
      </c>
      <c r="H626" s="48">
        <f t="shared" si="212"/>
        <v>8</v>
      </c>
      <c r="I626" s="163">
        <f t="shared" si="202"/>
        <v>0.25</v>
      </c>
      <c r="J626" s="8"/>
      <c r="K626" s="2">
        <f t="shared" si="203"/>
        <v>0</v>
      </c>
      <c r="L626" s="2">
        <f t="shared" si="204"/>
        <v>0.1875</v>
      </c>
      <c r="M626" s="2">
        <f t="shared" si="205"/>
        <v>0.53125</v>
      </c>
      <c r="N626" s="2"/>
      <c r="O626" s="2">
        <f t="shared" si="206"/>
        <v>0.28125</v>
      </c>
      <c r="P626" s="1"/>
      <c r="Q626" s="1">
        <v>6</v>
      </c>
      <c r="R626" s="1">
        <v>17</v>
      </c>
      <c r="S626" s="1">
        <v>9</v>
      </c>
      <c r="T626" s="1">
        <v>0</v>
      </c>
      <c r="U626" s="1"/>
      <c r="V626" s="144"/>
      <c r="W626" s="1"/>
      <c r="X626" s="1"/>
      <c r="Y626" s="1">
        <v>0</v>
      </c>
      <c r="Z626" s="1">
        <v>0</v>
      </c>
      <c r="AA626" s="1"/>
      <c r="AB626" s="1"/>
      <c r="AC626" s="1"/>
      <c r="AD626" s="1"/>
      <c r="AI626" t="str">
        <f t="shared" si="208"/>
        <v>Thomaston</v>
      </c>
      <c r="AJ626" t="s">
        <v>802</v>
      </c>
      <c r="AK626" s="150">
        <v>1</v>
      </c>
      <c r="AN626" s="91">
        <v>23</v>
      </c>
      <c r="AO626" s="93">
        <v>13</v>
      </c>
      <c r="AP626" s="93">
        <v>70</v>
      </c>
      <c r="AQ626" s="100">
        <v>76365</v>
      </c>
      <c r="AR626" s="100">
        <f t="shared" si="213"/>
        <v>23013</v>
      </c>
      <c r="AS626" t="s">
        <v>1753</v>
      </c>
      <c r="AT626" s="103">
        <f t="shared" si="214"/>
        <v>2376365</v>
      </c>
      <c r="AW626">
        <v>11.54</v>
      </c>
      <c r="AX626">
        <v>0.62</v>
      </c>
      <c r="AY626">
        <v>10.92</v>
      </c>
      <c r="BF626" s="107"/>
      <c r="BG626" s="107"/>
      <c r="BH626" s="107"/>
      <c r="BI626" s="107"/>
      <c r="BJ626" s="107"/>
      <c r="BV626" s="1">
        <v>0</v>
      </c>
    </row>
    <row r="627" spans="1:74" hidden="1" outlineLevel="1">
      <c r="A627" t="s">
        <v>1935</v>
      </c>
      <c r="B627" s="9" t="s">
        <v>980</v>
      </c>
      <c r="C627" s="1">
        <f t="shared" si="201"/>
        <v>1</v>
      </c>
      <c r="D627" s="7">
        <f t="shared" si="209"/>
        <v>2</v>
      </c>
      <c r="E627" s="7">
        <f t="shared" si="210"/>
        <v>2</v>
      </c>
      <c r="F627" s="7">
        <f t="shared" si="211"/>
        <v>0</v>
      </c>
      <c r="G627" s="7">
        <f t="shared" si="207"/>
        <v>0</v>
      </c>
      <c r="H627" s="48">
        <f t="shared" si="212"/>
        <v>1</v>
      </c>
      <c r="I627" s="163">
        <f t="shared" si="202"/>
        <v>1</v>
      </c>
      <c r="J627" s="8"/>
      <c r="K627" s="2">
        <f t="shared" si="203"/>
        <v>0</v>
      </c>
      <c r="L627" s="2">
        <f t="shared" si="204"/>
        <v>0</v>
      </c>
      <c r="M627" s="2">
        <f t="shared" si="205"/>
        <v>0</v>
      </c>
      <c r="N627" s="2"/>
      <c r="O627" s="2">
        <f t="shared" si="206"/>
        <v>1</v>
      </c>
      <c r="P627" s="1"/>
      <c r="Q627" s="1">
        <v>0</v>
      </c>
      <c r="R627" s="1">
        <v>0</v>
      </c>
      <c r="S627" s="1">
        <v>0</v>
      </c>
      <c r="T627" s="1">
        <v>1</v>
      </c>
      <c r="U627" s="1"/>
      <c r="V627" s="144"/>
      <c r="W627" s="1"/>
      <c r="X627" s="1"/>
      <c r="Y627" s="1">
        <v>0</v>
      </c>
      <c r="Z627" s="1">
        <v>0</v>
      </c>
      <c r="AA627" s="1"/>
      <c r="AB627" s="1"/>
      <c r="AC627" s="1"/>
      <c r="AD627" s="1"/>
      <c r="AI627" t="str">
        <f t="shared" si="208"/>
        <v>Thorndike</v>
      </c>
      <c r="AJ627" t="s">
        <v>2318</v>
      </c>
      <c r="AK627" s="150">
        <v>2</v>
      </c>
      <c r="AN627" s="91">
        <v>23</v>
      </c>
      <c r="AO627" s="93">
        <v>27</v>
      </c>
      <c r="AP627" s="93">
        <v>110</v>
      </c>
      <c r="AQ627" s="100">
        <v>76610</v>
      </c>
      <c r="AR627" s="100">
        <f t="shared" si="213"/>
        <v>23027</v>
      </c>
      <c r="AS627" t="s">
        <v>1753</v>
      </c>
      <c r="AT627" s="103">
        <f t="shared" si="214"/>
        <v>2376610</v>
      </c>
      <c r="AW627">
        <v>25.28</v>
      </c>
      <c r="AX627">
        <v>0</v>
      </c>
      <c r="AY627">
        <v>25.28</v>
      </c>
      <c r="BF627" s="107"/>
      <c r="BG627" s="107"/>
      <c r="BH627" s="107"/>
      <c r="BI627" s="107"/>
      <c r="BJ627" s="107"/>
      <c r="BV627" s="1">
        <v>0</v>
      </c>
    </row>
    <row r="628" spans="1:74" hidden="1" outlineLevel="1">
      <c r="A628" t="s">
        <v>897</v>
      </c>
      <c r="B628" s="9" t="s">
        <v>980</v>
      </c>
      <c r="C628" s="1">
        <f t="shared" ref="C628:C685" si="215">SUM(P628:AG628)</f>
        <v>0</v>
      </c>
      <c r="D628" s="7">
        <f t="shared" si="209"/>
        <v>1</v>
      </c>
      <c r="E628" s="7">
        <f t="shared" si="210"/>
        <v>1</v>
      </c>
      <c r="F628" s="7">
        <f t="shared" si="211"/>
        <v>0</v>
      </c>
      <c r="G628" s="7">
        <f t="shared" si="207"/>
        <v>0</v>
      </c>
      <c r="H628" s="48">
        <f t="shared" si="212"/>
        <v>0</v>
      </c>
      <c r="I628" s="163" t="e">
        <f t="shared" ref="I628:I685" si="216">H628/C628</f>
        <v>#DIV/0!</v>
      </c>
      <c r="J628" s="8"/>
      <c r="K628" s="2" t="str">
        <f t="shared" ref="K628:K685" si="217">IF(C628=0,"-",P628/C628)</f>
        <v>-</v>
      </c>
      <c r="L628" s="2" t="str">
        <f t="shared" ref="L628:L685" si="218">IF(C628=0,"-",Q628/C628)</f>
        <v>-</v>
      </c>
      <c r="M628" s="2" t="str">
        <f t="shared" ref="M628:M685" si="219">IF(C628=0,"-",R628/C628)</f>
        <v>-</v>
      </c>
      <c r="N628" s="2"/>
      <c r="O628" s="2" t="str">
        <f t="shared" ref="O628:O685" si="220">IF(C628=0,"-",(1-K628-L628-M628))</f>
        <v>-</v>
      </c>
      <c r="P628" s="1"/>
      <c r="Q628" s="1">
        <v>0</v>
      </c>
      <c r="R628" s="1">
        <v>0</v>
      </c>
      <c r="S628" s="1">
        <v>0</v>
      </c>
      <c r="T628" s="1">
        <v>0</v>
      </c>
      <c r="U628" s="1"/>
      <c r="V628" s="144"/>
      <c r="W628" s="1"/>
      <c r="X628" s="1"/>
      <c r="Y628" s="1">
        <v>0</v>
      </c>
      <c r="Z628" s="1">
        <v>0</v>
      </c>
      <c r="AA628" s="1"/>
      <c r="AB628" s="1"/>
      <c r="AC628" s="1"/>
      <c r="AD628" s="1"/>
      <c r="AI628" t="str">
        <f t="shared" si="208"/>
        <v>Topsfield</v>
      </c>
      <c r="AJ628" t="s">
        <v>650</v>
      </c>
      <c r="AK628" s="150">
        <v>2</v>
      </c>
      <c r="AN628" s="91">
        <v>23</v>
      </c>
      <c r="AO628" s="93">
        <v>29</v>
      </c>
      <c r="AP628" s="93">
        <v>202</v>
      </c>
      <c r="AQ628" s="100">
        <v>76895</v>
      </c>
      <c r="AR628" s="100">
        <f t="shared" si="213"/>
        <v>23029</v>
      </c>
      <c r="AS628" t="s">
        <v>1753</v>
      </c>
      <c r="AT628" s="103">
        <f t="shared" si="214"/>
        <v>2376895</v>
      </c>
      <c r="AW628">
        <v>55.08</v>
      </c>
      <c r="AX628">
        <v>4.3600000000000003</v>
      </c>
      <c r="AY628">
        <v>50.72</v>
      </c>
      <c r="BF628" s="107"/>
      <c r="BG628" s="107"/>
      <c r="BH628" s="107"/>
      <c r="BI628" s="107"/>
      <c r="BJ628" s="107"/>
      <c r="BV628" s="1">
        <v>0</v>
      </c>
    </row>
    <row r="629" spans="1:74" hidden="1" outlineLevel="1">
      <c r="A629" t="s">
        <v>961</v>
      </c>
      <c r="B629" s="9" t="s">
        <v>980</v>
      </c>
      <c r="C629" s="1">
        <f t="shared" si="215"/>
        <v>35</v>
      </c>
      <c r="D629" s="7">
        <f t="shared" si="209"/>
        <v>5</v>
      </c>
      <c r="E629" s="7">
        <f t="shared" si="210"/>
        <v>4</v>
      </c>
      <c r="F629" s="7">
        <f t="shared" si="211"/>
        <v>1</v>
      </c>
      <c r="G629" s="7">
        <f t="shared" si="207"/>
        <v>2</v>
      </c>
      <c r="H629" s="48">
        <f t="shared" si="212"/>
        <v>14</v>
      </c>
      <c r="I629" s="163">
        <f t="shared" si="216"/>
        <v>0.4</v>
      </c>
      <c r="J629" s="8"/>
      <c r="K629" s="2">
        <f t="shared" si="217"/>
        <v>0</v>
      </c>
      <c r="L629" s="2">
        <f t="shared" si="218"/>
        <v>0.11428571428571428</v>
      </c>
      <c r="M629" s="2">
        <f t="shared" si="219"/>
        <v>0.5714285714285714</v>
      </c>
      <c r="N629" s="2"/>
      <c r="O629" s="2">
        <f t="shared" si="220"/>
        <v>0.31428571428571428</v>
      </c>
      <c r="P629" s="1"/>
      <c r="Q629" s="1">
        <v>4</v>
      </c>
      <c r="R629" s="1">
        <v>20</v>
      </c>
      <c r="S629" s="1">
        <v>6</v>
      </c>
      <c r="T629" s="1">
        <v>5</v>
      </c>
      <c r="U629" s="1"/>
      <c r="V629" s="144"/>
      <c r="W629" s="1"/>
      <c r="X629" s="1"/>
      <c r="Y629" s="1">
        <v>0</v>
      </c>
      <c r="Z629" s="1">
        <v>0</v>
      </c>
      <c r="AA629" s="1"/>
      <c r="AB629" s="1"/>
      <c r="AC629" s="1"/>
      <c r="AD629" s="1"/>
      <c r="AI629" t="str">
        <f t="shared" si="208"/>
        <v>Topsham</v>
      </c>
      <c r="AJ629" t="s">
        <v>1370</v>
      </c>
      <c r="AK629" s="150">
        <v>1</v>
      </c>
      <c r="AN629" s="91">
        <v>23</v>
      </c>
      <c r="AO629" s="93">
        <v>23</v>
      </c>
      <c r="AP629" s="93">
        <v>40</v>
      </c>
      <c r="AQ629" s="100">
        <v>76960</v>
      </c>
      <c r="AR629" s="100">
        <f t="shared" si="213"/>
        <v>23023</v>
      </c>
      <c r="AS629" t="s">
        <v>1753</v>
      </c>
      <c r="AT629" s="103">
        <f t="shared" si="214"/>
        <v>2376960</v>
      </c>
      <c r="AW629">
        <v>35.43</v>
      </c>
      <c r="AX629">
        <v>3.41</v>
      </c>
      <c r="AY629">
        <v>32.020000000000003</v>
      </c>
      <c r="BF629" s="107"/>
      <c r="BG629" s="107"/>
      <c r="BH629" s="107"/>
      <c r="BI629" s="107"/>
      <c r="BJ629" s="107"/>
      <c r="BV629" s="1">
        <v>0</v>
      </c>
    </row>
    <row r="630" spans="1:74" hidden="1" outlineLevel="1">
      <c r="A630" t="s">
        <v>2815</v>
      </c>
      <c r="B630" s="9" t="s">
        <v>980</v>
      </c>
      <c r="C630" s="1">
        <f t="shared" si="215"/>
        <v>15</v>
      </c>
      <c r="D630" s="7">
        <f t="shared" si="209"/>
        <v>6</v>
      </c>
      <c r="E630" s="7">
        <f t="shared" si="210"/>
        <v>2</v>
      </c>
      <c r="F630" s="7">
        <f t="shared" si="211"/>
        <v>1</v>
      </c>
      <c r="G630" s="7">
        <f t="shared" si="207"/>
        <v>4</v>
      </c>
      <c r="H630" s="48">
        <f t="shared" si="212"/>
        <v>2</v>
      </c>
      <c r="I630" s="163">
        <f t="shared" si="216"/>
        <v>0.13333333333333333</v>
      </c>
      <c r="J630" s="8"/>
      <c r="K630" s="2">
        <f t="shared" si="217"/>
        <v>0</v>
      </c>
      <c r="L630" s="2">
        <f t="shared" si="218"/>
        <v>0.2</v>
      </c>
      <c r="M630" s="2">
        <f t="shared" si="219"/>
        <v>0.33333333333333331</v>
      </c>
      <c r="N630" s="2"/>
      <c r="O630" s="2">
        <f t="shared" si="220"/>
        <v>0.46666666666666673</v>
      </c>
      <c r="P630" s="1"/>
      <c r="Q630" s="1">
        <v>3</v>
      </c>
      <c r="R630" s="1">
        <v>5</v>
      </c>
      <c r="S630" s="1">
        <v>2</v>
      </c>
      <c r="T630" s="1">
        <v>3</v>
      </c>
      <c r="U630" s="1"/>
      <c r="V630" s="144"/>
      <c r="W630" s="1"/>
      <c r="X630" s="1"/>
      <c r="Y630" s="1">
        <v>2</v>
      </c>
      <c r="Z630" s="1">
        <v>0</v>
      </c>
      <c r="AA630" s="1"/>
      <c r="AB630" s="1"/>
      <c r="AC630" s="1"/>
      <c r="AD630" s="1"/>
      <c r="AI630" t="str">
        <f t="shared" si="208"/>
        <v>Tremont</v>
      </c>
      <c r="AJ630" t="s">
        <v>703</v>
      </c>
      <c r="AK630" s="150">
        <v>2</v>
      </c>
      <c r="AN630" s="91">
        <v>23</v>
      </c>
      <c r="AO630" s="93">
        <v>9</v>
      </c>
      <c r="AP630" s="93">
        <v>165</v>
      </c>
      <c r="AQ630" s="100">
        <v>77345</v>
      </c>
      <c r="AR630" s="100">
        <f t="shared" si="213"/>
        <v>23009</v>
      </c>
      <c r="AS630" t="s">
        <v>1753</v>
      </c>
      <c r="AT630" s="103">
        <f t="shared" si="214"/>
        <v>2377345</v>
      </c>
      <c r="AW630">
        <v>52.39</v>
      </c>
      <c r="AX630">
        <v>35.54</v>
      </c>
      <c r="AY630">
        <v>16.86</v>
      </c>
      <c r="BF630" s="107"/>
      <c r="BG630" s="107"/>
      <c r="BH630" s="107"/>
      <c r="BI630" s="107"/>
      <c r="BJ630" s="107"/>
      <c r="BV630" s="1">
        <v>0</v>
      </c>
    </row>
    <row r="631" spans="1:74" hidden="1" outlineLevel="1">
      <c r="A631" t="s">
        <v>3076</v>
      </c>
      <c r="B631" s="9" t="s">
        <v>980</v>
      </c>
      <c r="C631" s="1">
        <f t="shared" si="215"/>
        <v>20</v>
      </c>
      <c r="D631" s="7">
        <f t="shared" si="209"/>
        <v>4</v>
      </c>
      <c r="E631" s="7">
        <f t="shared" si="210"/>
        <v>4</v>
      </c>
      <c r="F631" s="7">
        <f t="shared" si="211"/>
        <v>3</v>
      </c>
      <c r="G631" s="7">
        <f t="shared" si="207"/>
        <v>1</v>
      </c>
      <c r="H631" s="48">
        <f t="shared" si="212"/>
        <v>0</v>
      </c>
      <c r="I631" s="163">
        <f t="shared" si="216"/>
        <v>0</v>
      </c>
      <c r="J631" s="8"/>
      <c r="K631" s="2">
        <f t="shared" si="217"/>
        <v>0</v>
      </c>
      <c r="L631" s="2">
        <f t="shared" si="218"/>
        <v>0</v>
      </c>
      <c r="M631" s="2">
        <f t="shared" si="219"/>
        <v>0.3</v>
      </c>
      <c r="N631" s="2"/>
      <c r="O631" s="2">
        <f t="shared" si="220"/>
        <v>0.7</v>
      </c>
      <c r="P631" s="1"/>
      <c r="Q631" s="1">
        <v>0</v>
      </c>
      <c r="R631" s="1">
        <v>6</v>
      </c>
      <c r="S631" s="1">
        <v>7</v>
      </c>
      <c r="T631" s="1">
        <v>7</v>
      </c>
      <c r="U631" s="1"/>
      <c r="V631" s="144"/>
      <c r="W631" s="1"/>
      <c r="X631" s="1"/>
      <c r="Y631" s="1">
        <v>0</v>
      </c>
      <c r="Z631" s="1">
        <v>0</v>
      </c>
      <c r="AA631" s="1"/>
      <c r="AB631" s="1"/>
      <c r="AC631" s="1"/>
      <c r="AD631" s="1"/>
      <c r="AI631" t="str">
        <f t="shared" si="208"/>
        <v>Trenton</v>
      </c>
      <c r="AJ631" t="s">
        <v>703</v>
      </c>
      <c r="AK631" s="150">
        <v>2</v>
      </c>
      <c r="AN631" s="91">
        <v>23</v>
      </c>
      <c r="AO631" s="93">
        <v>9</v>
      </c>
      <c r="AP631" s="93">
        <v>170</v>
      </c>
      <c r="AQ631" s="100">
        <v>77415</v>
      </c>
      <c r="AR631" s="100">
        <f t="shared" si="213"/>
        <v>23009</v>
      </c>
      <c r="AS631" t="s">
        <v>1753</v>
      </c>
      <c r="AT631" s="103">
        <f t="shared" si="214"/>
        <v>2377415</v>
      </c>
      <c r="AW631">
        <v>28.45</v>
      </c>
      <c r="AX631">
        <v>10.26</v>
      </c>
      <c r="AY631">
        <v>18.190000000000001</v>
      </c>
      <c r="BF631" s="107"/>
      <c r="BG631" s="107"/>
      <c r="BH631" s="107"/>
      <c r="BI631" s="107"/>
      <c r="BJ631" s="107"/>
      <c r="BV631" s="1">
        <v>0</v>
      </c>
    </row>
    <row r="632" spans="1:74" hidden="1" outlineLevel="1">
      <c r="A632" s="34" t="s">
        <v>688</v>
      </c>
      <c r="B632" s="9" t="s">
        <v>980</v>
      </c>
      <c r="C632" s="1">
        <f>SUM(P632:AG632)</f>
        <v>0</v>
      </c>
      <c r="D632" s="7" t="e">
        <f t="shared" si="209"/>
        <v>#N/A</v>
      </c>
      <c r="E632" s="7" t="e">
        <f t="shared" si="210"/>
        <v>#N/A</v>
      </c>
      <c r="F632" s="7">
        <f t="shared" si="211"/>
        <v>0</v>
      </c>
      <c r="G632" s="7">
        <f t="shared" si="207"/>
        <v>0</v>
      </c>
      <c r="H632" s="48" t="e">
        <f t="shared" si="212"/>
        <v>#NUM!</v>
      </c>
      <c r="I632" s="163" t="e">
        <f>H632/C632</f>
        <v>#NUM!</v>
      </c>
      <c r="J632" s="8"/>
      <c r="K632" s="2" t="str">
        <f>IF(C632=0,"-",P632/C632)</f>
        <v>-</v>
      </c>
      <c r="L632" s="2" t="str">
        <f>IF(C632=0,"-",Q632/C632)</f>
        <v>-</v>
      </c>
      <c r="M632" s="2" t="str">
        <f>IF(C632=0,"-",R632/C632)</f>
        <v>-</v>
      </c>
      <c r="N632" s="2"/>
      <c r="O632" s="2" t="str">
        <f>IF(C632=0,"-",(1-K632-L632-M632))</f>
        <v>-</v>
      </c>
      <c r="P632" s="1"/>
      <c r="Q632" s="1"/>
      <c r="R632" s="1"/>
      <c r="S632" s="1"/>
      <c r="T632" s="1"/>
      <c r="U632" s="1"/>
      <c r="V632" s="144"/>
      <c r="W632" s="1"/>
      <c r="X632" s="1"/>
      <c r="Y632" s="1"/>
      <c r="Z632" s="1"/>
      <c r="AA632" s="1"/>
      <c r="AB632" s="1"/>
      <c r="AC632" s="1"/>
      <c r="AD632" s="1"/>
      <c r="AI632" t="str">
        <f>A632</f>
        <v>Trescott</v>
      </c>
      <c r="AJ632" t="s">
        <v>650</v>
      </c>
      <c r="AK632" s="150">
        <v>2</v>
      </c>
      <c r="AN632" s="91">
        <v>23</v>
      </c>
      <c r="AO632" s="93">
        <v>29</v>
      </c>
      <c r="AQ632" s="100">
        <v>77500</v>
      </c>
      <c r="AR632" s="100">
        <f t="shared" si="213"/>
        <v>23029</v>
      </c>
      <c r="AS632" t="s">
        <v>1940</v>
      </c>
      <c r="AT632" s="103">
        <f t="shared" si="214"/>
        <v>2377500</v>
      </c>
      <c r="BF632" s="107"/>
      <c r="BG632" s="107"/>
      <c r="BH632" s="107"/>
      <c r="BI632" s="107"/>
      <c r="BJ632" s="107"/>
      <c r="BV632" s="1"/>
    </row>
    <row r="633" spans="1:74" hidden="1" outlineLevel="1">
      <c r="A633" t="s">
        <v>462</v>
      </c>
      <c r="B633" s="9" t="s">
        <v>980</v>
      </c>
      <c r="C633" s="1">
        <f t="shared" si="215"/>
        <v>4</v>
      </c>
      <c r="D633" s="7">
        <f t="shared" si="209"/>
        <v>3</v>
      </c>
      <c r="E633" s="7">
        <f t="shared" si="210"/>
        <v>1</v>
      </c>
      <c r="F633" s="7">
        <f t="shared" si="211"/>
        <v>0</v>
      </c>
      <c r="G633" s="7">
        <f t="shared" si="207"/>
        <v>1</v>
      </c>
      <c r="H633" s="48">
        <f t="shared" si="212"/>
        <v>0</v>
      </c>
      <c r="I633" s="163">
        <f t="shared" si="216"/>
        <v>0</v>
      </c>
      <c r="J633" s="8"/>
      <c r="K633" s="2">
        <f t="shared" si="217"/>
        <v>0</v>
      </c>
      <c r="L633" s="2">
        <f t="shared" si="218"/>
        <v>0.5</v>
      </c>
      <c r="M633" s="2">
        <f t="shared" si="219"/>
        <v>0</v>
      </c>
      <c r="N633" s="2"/>
      <c r="O633" s="2">
        <f t="shared" si="220"/>
        <v>0.5</v>
      </c>
      <c r="P633" s="1"/>
      <c r="Q633" s="1">
        <v>2</v>
      </c>
      <c r="R633" s="1">
        <v>0</v>
      </c>
      <c r="S633" s="1">
        <v>2</v>
      </c>
      <c r="T633" s="1">
        <v>0</v>
      </c>
      <c r="U633" s="1"/>
      <c r="V633" s="144"/>
      <c r="W633" s="1"/>
      <c r="X633" s="1"/>
      <c r="Y633" s="1">
        <v>0</v>
      </c>
      <c r="Z633" s="1">
        <v>0</v>
      </c>
      <c r="AA633" s="1"/>
      <c r="AB633" s="1"/>
      <c r="AC633" s="1"/>
      <c r="AD633" s="1"/>
      <c r="AI633" t="str">
        <f t="shared" si="208"/>
        <v>Troy</v>
      </c>
      <c r="AJ633" t="s">
        <v>2318</v>
      </c>
      <c r="AK633" s="150">
        <v>2</v>
      </c>
      <c r="AN633" s="91">
        <v>23</v>
      </c>
      <c r="AO633" s="93">
        <v>27</v>
      </c>
      <c r="AP633" s="93">
        <v>115</v>
      </c>
      <c r="AQ633" s="100">
        <v>77625</v>
      </c>
      <c r="AR633" s="100">
        <f t="shared" si="213"/>
        <v>23027</v>
      </c>
      <c r="AS633" t="s">
        <v>1753</v>
      </c>
      <c r="AT633" s="103">
        <f t="shared" si="214"/>
        <v>2377625</v>
      </c>
      <c r="AW633">
        <v>35.51</v>
      </c>
      <c r="AX633">
        <v>0.7</v>
      </c>
      <c r="AY633">
        <v>34.82</v>
      </c>
      <c r="BF633" s="107"/>
      <c r="BG633" s="107"/>
      <c r="BH633" s="107"/>
      <c r="BI633" s="107"/>
      <c r="BJ633" s="107"/>
      <c r="BV633" s="1">
        <v>0</v>
      </c>
    </row>
    <row r="634" spans="1:74" hidden="1" outlineLevel="1">
      <c r="A634" t="s">
        <v>2475</v>
      </c>
      <c r="B634" s="9" t="s">
        <v>980</v>
      </c>
      <c r="C634" s="1">
        <f t="shared" si="215"/>
        <v>34</v>
      </c>
      <c r="D634" s="7">
        <f t="shared" si="209"/>
        <v>5</v>
      </c>
      <c r="E634" s="7">
        <f t="shared" si="210"/>
        <v>4</v>
      </c>
      <c r="F634" s="7">
        <f t="shared" si="211"/>
        <v>3</v>
      </c>
      <c r="G634" s="7">
        <f t="shared" si="207"/>
        <v>2</v>
      </c>
      <c r="H634" s="48">
        <f t="shared" si="212"/>
        <v>4</v>
      </c>
      <c r="I634" s="163">
        <f t="shared" si="216"/>
        <v>0.11764705882352941</v>
      </c>
      <c r="J634" s="8"/>
      <c r="K634" s="2">
        <f t="shared" si="217"/>
        <v>0</v>
      </c>
      <c r="L634" s="2">
        <f t="shared" si="218"/>
        <v>2.9411764705882353E-2</v>
      </c>
      <c r="M634" s="2">
        <f t="shared" si="219"/>
        <v>0.26470588235294118</v>
      </c>
      <c r="N634" s="2"/>
      <c r="O634" s="2">
        <f t="shared" si="220"/>
        <v>0.70588235294117641</v>
      </c>
      <c r="P634" s="1"/>
      <c r="Q634" s="1">
        <v>1</v>
      </c>
      <c r="R634" s="1">
        <v>9</v>
      </c>
      <c r="S634" s="1">
        <v>10</v>
      </c>
      <c r="T634" s="1">
        <v>14</v>
      </c>
      <c r="U634" s="1"/>
      <c r="V634" s="144"/>
      <c r="W634" s="1"/>
      <c r="X634" s="1"/>
      <c r="Y634" s="1">
        <v>0</v>
      </c>
      <c r="Z634" s="1">
        <v>0</v>
      </c>
      <c r="AA634" s="1"/>
      <c r="AB634" s="1"/>
      <c r="AC634" s="1"/>
      <c r="AD634" s="1"/>
      <c r="AI634" t="str">
        <f t="shared" si="208"/>
        <v>Turner</v>
      </c>
      <c r="AJ634" t="s">
        <v>884</v>
      </c>
      <c r="AK634" s="150">
        <v>2</v>
      </c>
      <c r="AN634" s="91">
        <v>23</v>
      </c>
      <c r="AO634" s="93">
        <v>1</v>
      </c>
      <c r="AP634" s="93">
        <v>60</v>
      </c>
      <c r="AQ634" s="100">
        <v>77800</v>
      </c>
      <c r="AR634" s="100">
        <f t="shared" si="213"/>
        <v>23001</v>
      </c>
      <c r="AS634" t="s">
        <v>1753</v>
      </c>
      <c r="AT634" s="103">
        <f t="shared" si="214"/>
        <v>2377800</v>
      </c>
      <c r="AW634">
        <v>62.69</v>
      </c>
      <c r="AX634">
        <v>3.12</v>
      </c>
      <c r="AY634">
        <v>59.57</v>
      </c>
      <c r="BF634" s="107"/>
      <c r="BG634" s="107"/>
      <c r="BH634" s="107"/>
      <c r="BI634" s="107"/>
      <c r="BJ634" s="107"/>
      <c r="BV634" s="1">
        <v>0</v>
      </c>
    </row>
    <row r="635" spans="1:74" hidden="1" outlineLevel="1">
      <c r="A635" t="s">
        <v>3341</v>
      </c>
      <c r="B635" s="9" t="s">
        <v>980</v>
      </c>
      <c r="C635" s="1">
        <f t="shared" si="215"/>
        <v>11</v>
      </c>
      <c r="D635" s="7">
        <f t="shared" si="209"/>
        <v>6</v>
      </c>
      <c r="E635" s="7">
        <f t="shared" si="210"/>
        <v>4</v>
      </c>
      <c r="F635" s="7">
        <f t="shared" si="211"/>
        <v>1</v>
      </c>
      <c r="G635" s="7">
        <f t="shared" si="207"/>
        <v>2</v>
      </c>
      <c r="H635" s="48">
        <f t="shared" si="212"/>
        <v>1</v>
      </c>
      <c r="I635" s="163">
        <f t="shared" si="216"/>
        <v>9.0909090909090912E-2</v>
      </c>
      <c r="J635" s="8"/>
      <c r="K635" s="2">
        <f t="shared" si="217"/>
        <v>0</v>
      </c>
      <c r="L635" s="2">
        <f t="shared" si="218"/>
        <v>9.0909090909090912E-2</v>
      </c>
      <c r="M635" s="2">
        <f t="shared" si="219"/>
        <v>0.36363636363636365</v>
      </c>
      <c r="N635" s="2"/>
      <c r="O635" s="2">
        <f t="shared" si="220"/>
        <v>0.54545454545454541</v>
      </c>
      <c r="P635" s="1"/>
      <c r="Q635" s="1">
        <v>1</v>
      </c>
      <c r="R635" s="1">
        <v>4</v>
      </c>
      <c r="S635" s="1">
        <v>3</v>
      </c>
      <c r="T635" s="1">
        <v>2</v>
      </c>
      <c r="U635" s="1"/>
      <c r="V635" s="144"/>
      <c r="W635" s="1"/>
      <c r="X635" s="1"/>
      <c r="Y635" s="1">
        <v>1</v>
      </c>
      <c r="Z635" s="1">
        <v>0</v>
      </c>
      <c r="AA635" s="1"/>
      <c r="AB635" s="1"/>
      <c r="AC635" s="1"/>
      <c r="AD635" s="1"/>
      <c r="AI635" t="str">
        <f t="shared" si="208"/>
        <v>Union</v>
      </c>
      <c r="AJ635" t="s">
        <v>802</v>
      </c>
      <c r="AK635" s="150">
        <v>1</v>
      </c>
      <c r="AN635" s="91">
        <v>23</v>
      </c>
      <c r="AO635" s="93">
        <v>13</v>
      </c>
      <c r="AP635" s="93">
        <v>75</v>
      </c>
      <c r="AQ635" s="100">
        <v>78115</v>
      </c>
      <c r="AR635" s="100">
        <f t="shared" si="213"/>
        <v>23013</v>
      </c>
      <c r="AS635" t="s">
        <v>1753</v>
      </c>
      <c r="AT635" s="103">
        <f t="shared" si="214"/>
        <v>2378115</v>
      </c>
      <c r="AW635">
        <v>34.46</v>
      </c>
      <c r="AX635">
        <v>2.37</v>
      </c>
      <c r="AY635">
        <v>32.090000000000003</v>
      </c>
      <c r="BF635" s="107"/>
      <c r="BG635" s="107"/>
      <c r="BH635" s="107"/>
      <c r="BI635" s="107"/>
      <c r="BJ635" s="107"/>
      <c r="BV635" s="1">
        <v>0</v>
      </c>
    </row>
    <row r="636" spans="1:74" hidden="1" outlineLevel="1">
      <c r="A636" t="s">
        <v>1016</v>
      </c>
      <c r="B636" s="9" t="s">
        <v>980</v>
      </c>
      <c r="C636" s="1">
        <f t="shared" si="215"/>
        <v>18</v>
      </c>
      <c r="D636" s="7">
        <f t="shared" si="209"/>
        <v>6</v>
      </c>
      <c r="E636" s="7">
        <f t="shared" si="210"/>
        <v>4</v>
      </c>
      <c r="F636" s="7">
        <f t="shared" si="211"/>
        <v>1</v>
      </c>
      <c r="G636" s="7">
        <f t="shared" si="207"/>
        <v>2</v>
      </c>
      <c r="H636" s="48">
        <f t="shared" si="212"/>
        <v>6</v>
      </c>
      <c r="I636" s="163">
        <f t="shared" si="216"/>
        <v>0.33333333333333331</v>
      </c>
      <c r="J636" s="8"/>
      <c r="K636" s="2">
        <f t="shared" si="217"/>
        <v>0</v>
      </c>
      <c r="L636" s="2">
        <f t="shared" si="218"/>
        <v>0.1111111111111111</v>
      </c>
      <c r="M636" s="2">
        <f t="shared" si="219"/>
        <v>0.5</v>
      </c>
      <c r="N636" s="2"/>
      <c r="O636" s="2">
        <f t="shared" si="220"/>
        <v>0.38888888888888884</v>
      </c>
      <c r="P636" s="1"/>
      <c r="Q636" s="1">
        <v>2</v>
      </c>
      <c r="R636" s="1">
        <v>9</v>
      </c>
      <c r="S636" s="1">
        <v>3</v>
      </c>
      <c r="T636" s="1">
        <v>3</v>
      </c>
      <c r="U636" s="1"/>
      <c r="V636" s="144"/>
      <c r="W636" s="1"/>
      <c r="X636" s="1"/>
      <c r="Y636" s="1">
        <v>1</v>
      </c>
      <c r="Z636" s="1">
        <v>0</v>
      </c>
      <c r="AA636" s="1"/>
      <c r="AB636" s="1"/>
      <c r="AC636" s="1"/>
      <c r="AD636" s="1"/>
      <c r="AI636" t="str">
        <f t="shared" si="208"/>
        <v>Unity</v>
      </c>
      <c r="AJ636" t="s">
        <v>2318</v>
      </c>
      <c r="AK636" s="150">
        <v>2</v>
      </c>
      <c r="AN636" s="91">
        <v>23</v>
      </c>
      <c r="AO636" s="93">
        <v>27</v>
      </c>
      <c r="AP636" s="93">
        <v>120</v>
      </c>
      <c r="AQ636" s="100">
        <v>78255</v>
      </c>
      <c r="AR636" s="100">
        <f t="shared" si="213"/>
        <v>23027</v>
      </c>
      <c r="AS636" t="s">
        <v>1753</v>
      </c>
      <c r="AT636" s="103">
        <f t="shared" si="214"/>
        <v>2378255</v>
      </c>
      <c r="AW636">
        <v>41.83</v>
      </c>
      <c r="AX636">
        <v>2.2799999999999998</v>
      </c>
      <c r="AY636">
        <v>39.549999999999997</v>
      </c>
      <c r="BF636" s="107"/>
      <c r="BG636" s="107"/>
      <c r="BH636" s="107"/>
      <c r="BI636" s="107"/>
      <c r="BJ636" s="107"/>
      <c r="BV636" s="1">
        <v>0</v>
      </c>
    </row>
    <row r="637" spans="1:74" hidden="1" outlineLevel="1">
      <c r="A637" t="s">
        <v>286</v>
      </c>
      <c r="B637" s="9" t="s">
        <v>980</v>
      </c>
      <c r="C637" s="1">
        <f t="shared" si="215"/>
        <v>0</v>
      </c>
      <c r="D637" s="7">
        <f t="shared" si="209"/>
        <v>1</v>
      </c>
      <c r="E637" s="7">
        <f t="shared" si="210"/>
        <v>1</v>
      </c>
      <c r="F637" s="7">
        <f t="shared" si="211"/>
        <v>0</v>
      </c>
      <c r="G637" s="7">
        <f t="shared" si="207"/>
        <v>0</v>
      </c>
      <c r="H637" s="48">
        <f t="shared" si="212"/>
        <v>0</v>
      </c>
      <c r="I637" s="163" t="e">
        <f t="shared" si="216"/>
        <v>#DIV/0!</v>
      </c>
      <c r="J637" s="8"/>
      <c r="K637" s="2" t="str">
        <f t="shared" si="217"/>
        <v>-</v>
      </c>
      <c r="L637" s="2" t="str">
        <f t="shared" si="218"/>
        <v>-</v>
      </c>
      <c r="M637" s="2" t="str">
        <f t="shared" si="219"/>
        <v>-</v>
      </c>
      <c r="N637" s="2"/>
      <c r="O637" s="2" t="str">
        <f t="shared" si="220"/>
        <v>-</v>
      </c>
      <c r="P637" s="1"/>
      <c r="Q637" s="1">
        <v>0</v>
      </c>
      <c r="R637" s="1">
        <v>0</v>
      </c>
      <c r="S637" s="1">
        <v>0</v>
      </c>
      <c r="T637" s="1">
        <v>0</v>
      </c>
      <c r="U637" s="1"/>
      <c r="V637" s="144"/>
      <c r="W637" s="1"/>
      <c r="X637" s="1"/>
      <c r="Y637" s="1">
        <v>0</v>
      </c>
      <c r="Z637" s="1">
        <v>0</v>
      </c>
      <c r="AA637" s="1"/>
      <c r="AB637" s="1"/>
      <c r="AC637" s="1"/>
      <c r="AD637" s="1"/>
      <c r="AI637" t="str">
        <f t="shared" si="208"/>
        <v>Upton</v>
      </c>
      <c r="AJ637" t="s">
        <v>3183</v>
      </c>
      <c r="AK637" s="150">
        <v>2</v>
      </c>
      <c r="AN637" s="91">
        <v>23</v>
      </c>
      <c r="AO637" s="93">
        <v>17</v>
      </c>
      <c r="AP637" s="93">
        <v>160</v>
      </c>
      <c r="AQ637" s="100">
        <v>78465</v>
      </c>
      <c r="AR637" s="100">
        <f t="shared" si="213"/>
        <v>23017</v>
      </c>
      <c r="AS637" t="s">
        <v>1753</v>
      </c>
      <c r="AT637" s="103">
        <f t="shared" si="214"/>
        <v>2378465</v>
      </c>
      <c r="AW637">
        <v>42.03</v>
      </c>
      <c r="AX637">
        <v>2.2000000000000002</v>
      </c>
      <c r="AY637">
        <v>39.83</v>
      </c>
      <c r="BF637" s="107"/>
      <c r="BG637" s="107"/>
      <c r="BH637" s="107"/>
      <c r="BI637" s="107"/>
      <c r="BJ637" s="107"/>
      <c r="BV637" s="1">
        <v>0</v>
      </c>
    </row>
    <row r="638" spans="1:74" hidden="1" outlineLevel="1">
      <c r="A638" t="s">
        <v>620</v>
      </c>
      <c r="B638" s="9" t="s">
        <v>980</v>
      </c>
      <c r="C638" s="1">
        <f t="shared" si="215"/>
        <v>0</v>
      </c>
      <c r="D638" s="7" t="e">
        <f t="shared" si="209"/>
        <v>#N/A</v>
      </c>
      <c r="E638" s="7" t="e">
        <f t="shared" si="210"/>
        <v>#N/A</v>
      </c>
      <c r="F638" s="7">
        <f t="shared" si="211"/>
        <v>0</v>
      </c>
      <c r="G638" s="7">
        <f t="shared" si="207"/>
        <v>0</v>
      </c>
      <c r="H638" s="48" t="e">
        <f t="shared" si="212"/>
        <v>#NUM!</v>
      </c>
      <c r="I638" s="163" t="e">
        <f t="shared" si="216"/>
        <v>#NUM!</v>
      </c>
      <c r="J638" s="8"/>
      <c r="K638" s="2" t="str">
        <f t="shared" si="217"/>
        <v>-</v>
      </c>
      <c r="L638" s="2" t="str">
        <f t="shared" si="218"/>
        <v>-</v>
      </c>
      <c r="M638" s="2" t="str">
        <f t="shared" si="219"/>
        <v>-</v>
      </c>
      <c r="N638" s="2"/>
      <c r="O638" s="2" t="str">
        <f t="shared" si="220"/>
        <v>-</v>
      </c>
      <c r="P638" s="1"/>
      <c r="Q638" s="1"/>
      <c r="R638" s="1"/>
      <c r="S638" s="1"/>
      <c r="T638" s="1"/>
      <c r="U638" s="1"/>
      <c r="V638" s="144"/>
      <c r="W638" s="1"/>
      <c r="X638" s="1"/>
      <c r="Y638" s="1"/>
      <c r="Z638" s="1"/>
      <c r="AA638" s="1"/>
      <c r="AB638" s="1"/>
      <c r="AC638" s="1"/>
      <c r="AD638" s="1"/>
      <c r="AI638" t="str">
        <f t="shared" si="208"/>
        <v>Van Buren</v>
      </c>
      <c r="AJ638" t="s">
        <v>2958</v>
      </c>
      <c r="AK638" s="150">
        <v>2</v>
      </c>
      <c r="AN638" s="91">
        <v>23</v>
      </c>
      <c r="AO638" s="93">
        <v>3</v>
      </c>
      <c r="AP638" s="93">
        <v>305</v>
      </c>
      <c r="AQ638" s="100">
        <v>78570</v>
      </c>
      <c r="AR638" s="100">
        <f t="shared" si="213"/>
        <v>23003</v>
      </c>
      <c r="AS638" t="s">
        <v>1753</v>
      </c>
      <c r="AT638" s="103">
        <f t="shared" si="214"/>
        <v>2378570</v>
      </c>
      <c r="AW638">
        <v>35.15</v>
      </c>
      <c r="AX638">
        <v>1.2</v>
      </c>
      <c r="AY638">
        <v>33.950000000000003</v>
      </c>
      <c r="BF638" s="107"/>
      <c r="BG638" s="107"/>
      <c r="BH638" s="107"/>
      <c r="BI638" s="107"/>
      <c r="BJ638" s="107"/>
      <c r="BV638" s="1"/>
    </row>
    <row r="639" spans="1:74" hidden="1" outlineLevel="1">
      <c r="A639" t="s">
        <v>2583</v>
      </c>
      <c r="B639" s="9" t="s">
        <v>980</v>
      </c>
      <c r="C639" s="1">
        <f t="shared" si="215"/>
        <v>0</v>
      </c>
      <c r="D639" s="7">
        <f t="shared" si="209"/>
        <v>1</v>
      </c>
      <c r="E639" s="7">
        <f t="shared" si="210"/>
        <v>1</v>
      </c>
      <c r="F639" s="7">
        <f t="shared" si="211"/>
        <v>0</v>
      </c>
      <c r="G639" s="7">
        <f t="shared" si="207"/>
        <v>0</v>
      </c>
      <c r="H639" s="48">
        <f t="shared" si="212"/>
        <v>0</v>
      </c>
      <c r="I639" s="163" t="e">
        <f t="shared" si="216"/>
        <v>#DIV/0!</v>
      </c>
      <c r="J639" s="8"/>
      <c r="K639" s="2" t="str">
        <f t="shared" si="217"/>
        <v>-</v>
      </c>
      <c r="L639" s="2" t="str">
        <f t="shared" si="218"/>
        <v>-</v>
      </c>
      <c r="M639" s="2" t="str">
        <f t="shared" si="219"/>
        <v>-</v>
      </c>
      <c r="N639" s="2"/>
      <c r="O639" s="2" t="str">
        <f t="shared" si="220"/>
        <v>-</v>
      </c>
      <c r="P639" s="1"/>
      <c r="Q639" s="1">
        <v>0</v>
      </c>
      <c r="R639" s="1">
        <v>0</v>
      </c>
      <c r="S639" s="1">
        <v>0</v>
      </c>
      <c r="T639" s="1">
        <v>0</v>
      </c>
      <c r="U639" s="1"/>
      <c r="V639" s="144"/>
      <c r="W639" s="1"/>
      <c r="X639" s="1"/>
      <c r="Y639" s="1">
        <v>0</v>
      </c>
      <c r="Z639" s="1">
        <v>0</v>
      </c>
      <c r="AA639" s="1"/>
      <c r="AB639" s="1"/>
      <c r="AC639" s="1"/>
      <c r="AD639" s="1"/>
      <c r="AI639" t="str">
        <f t="shared" si="208"/>
        <v>Vanceboro</v>
      </c>
      <c r="AJ639" t="s">
        <v>650</v>
      </c>
      <c r="AK639" s="150">
        <v>2</v>
      </c>
      <c r="AN639" s="91">
        <v>23</v>
      </c>
      <c r="AO639" s="93">
        <v>29</v>
      </c>
      <c r="AP639" s="93">
        <v>205</v>
      </c>
      <c r="AQ639" s="100">
        <v>78675</v>
      </c>
      <c r="AR639" s="100">
        <f t="shared" si="213"/>
        <v>23029</v>
      </c>
      <c r="AS639" t="s">
        <v>1753</v>
      </c>
      <c r="AT639" s="103">
        <f t="shared" si="214"/>
        <v>2378675</v>
      </c>
      <c r="AW639">
        <v>22.62</v>
      </c>
      <c r="AX639">
        <v>2.1800000000000002</v>
      </c>
      <c r="AY639">
        <v>20.440000000000001</v>
      </c>
      <c r="BF639" s="107"/>
      <c r="BG639" s="107"/>
      <c r="BH639" s="107"/>
      <c r="BI639" s="107"/>
      <c r="BJ639" s="107"/>
      <c r="BV639" s="1">
        <v>0</v>
      </c>
    </row>
    <row r="640" spans="1:74" hidden="1" outlineLevel="1">
      <c r="A640" t="s">
        <v>3120</v>
      </c>
      <c r="B640" s="9" t="s">
        <v>980</v>
      </c>
      <c r="C640" s="1">
        <f t="shared" si="215"/>
        <v>6</v>
      </c>
      <c r="D640" s="7">
        <f t="shared" si="209"/>
        <v>4</v>
      </c>
      <c r="E640" s="7">
        <f t="shared" si="210"/>
        <v>4</v>
      </c>
      <c r="F640" s="7">
        <f t="shared" si="211"/>
        <v>1</v>
      </c>
      <c r="G640" s="7">
        <f t="shared" si="207"/>
        <v>3</v>
      </c>
      <c r="H640" s="48">
        <f t="shared" si="212"/>
        <v>1</v>
      </c>
      <c r="I640" s="163">
        <f t="shared" si="216"/>
        <v>0.16666666666666666</v>
      </c>
      <c r="J640" s="8"/>
      <c r="K640" s="2">
        <f t="shared" si="217"/>
        <v>0</v>
      </c>
      <c r="L640" s="2">
        <f t="shared" si="218"/>
        <v>0</v>
      </c>
      <c r="M640" s="2">
        <f t="shared" si="219"/>
        <v>0.5</v>
      </c>
      <c r="N640" s="2"/>
      <c r="O640" s="2">
        <f t="shared" si="220"/>
        <v>0.5</v>
      </c>
      <c r="P640" s="1"/>
      <c r="Q640" s="1">
        <v>0</v>
      </c>
      <c r="R640" s="1">
        <v>3</v>
      </c>
      <c r="S640" s="1">
        <v>1</v>
      </c>
      <c r="T640" s="1">
        <v>2</v>
      </c>
      <c r="U640" s="1"/>
      <c r="V640" s="144"/>
      <c r="W640" s="1"/>
      <c r="X640" s="1"/>
      <c r="Y640" s="1">
        <v>0</v>
      </c>
      <c r="Z640" s="1">
        <v>0</v>
      </c>
      <c r="AA640" s="1"/>
      <c r="AB640" s="1"/>
      <c r="AC640" s="1"/>
      <c r="AD640" s="1"/>
      <c r="AI640" t="str">
        <f t="shared" si="208"/>
        <v>Vassalboro</v>
      </c>
      <c r="AJ640" t="s">
        <v>2658</v>
      </c>
      <c r="AK640" s="150">
        <v>1</v>
      </c>
      <c r="AN640" s="91">
        <v>23</v>
      </c>
      <c r="AO640" s="93">
        <v>11</v>
      </c>
      <c r="AP640" s="93">
        <v>110</v>
      </c>
      <c r="AQ640" s="100">
        <v>78745</v>
      </c>
      <c r="AR640" s="100">
        <f t="shared" si="213"/>
        <v>23011</v>
      </c>
      <c r="AS640" t="s">
        <v>1753</v>
      </c>
      <c r="AT640" s="103">
        <f t="shared" si="214"/>
        <v>2378745</v>
      </c>
      <c r="AW640">
        <v>47.78</v>
      </c>
      <c r="AX640">
        <v>3.51</v>
      </c>
      <c r="AY640">
        <v>44.27</v>
      </c>
      <c r="BF640" s="107"/>
      <c r="BG640" s="107"/>
      <c r="BH640" s="107"/>
      <c r="BI640" s="107"/>
      <c r="BJ640" s="107"/>
      <c r="BV640" s="1">
        <v>0</v>
      </c>
    </row>
    <row r="641" spans="1:74" hidden="1" outlineLevel="1">
      <c r="A641" t="s">
        <v>3349</v>
      </c>
      <c r="B641" s="9" t="s">
        <v>980</v>
      </c>
      <c r="C641" s="1">
        <f t="shared" si="215"/>
        <v>6</v>
      </c>
      <c r="D641" s="7">
        <f t="shared" si="209"/>
        <v>5</v>
      </c>
      <c r="E641" s="7">
        <f t="shared" si="210"/>
        <v>3</v>
      </c>
      <c r="F641" s="7">
        <f t="shared" si="211"/>
        <v>1</v>
      </c>
      <c r="G641" s="7">
        <f t="shared" si="207"/>
        <v>1</v>
      </c>
      <c r="H641" s="48">
        <f t="shared" si="212"/>
        <v>0</v>
      </c>
      <c r="I641" s="163">
        <f t="shared" si="216"/>
        <v>0</v>
      </c>
      <c r="J641" s="8"/>
      <c r="K641" s="2">
        <f t="shared" si="217"/>
        <v>0</v>
      </c>
      <c r="L641" s="2">
        <f t="shared" si="218"/>
        <v>0.16666666666666666</v>
      </c>
      <c r="M641" s="2">
        <f t="shared" si="219"/>
        <v>0.33333333333333331</v>
      </c>
      <c r="N641" s="2"/>
      <c r="O641" s="2">
        <f t="shared" si="220"/>
        <v>0.5</v>
      </c>
      <c r="P641" s="1"/>
      <c r="Q641" s="1">
        <v>1</v>
      </c>
      <c r="R641" s="1">
        <v>2</v>
      </c>
      <c r="S641" s="1">
        <v>2</v>
      </c>
      <c r="T641" s="1">
        <v>1</v>
      </c>
      <c r="U641" s="1"/>
      <c r="V641" s="144"/>
      <c r="W641" s="1"/>
      <c r="X641" s="1"/>
      <c r="Y641" s="1">
        <v>0</v>
      </c>
      <c r="Z641" s="1">
        <v>0</v>
      </c>
      <c r="AA641" s="1"/>
      <c r="AB641" s="1"/>
      <c r="AC641" s="1"/>
      <c r="AD641" s="1"/>
      <c r="AI641" t="str">
        <f t="shared" si="208"/>
        <v>Veazie</v>
      </c>
      <c r="AJ641" t="s">
        <v>883</v>
      </c>
      <c r="AK641" s="150">
        <v>2</v>
      </c>
      <c r="AN641" s="91">
        <v>23</v>
      </c>
      <c r="AO641" s="93">
        <v>19</v>
      </c>
      <c r="AP641" s="93">
        <v>295</v>
      </c>
      <c r="AQ641" s="100">
        <v>78780</v>
      </c>
      <c r="AR641" s="100">
        <f t="shared" si="213"/>
        <v>23019</v>
      </c>
      <c r="AS641" t="s">
        <v>1753</v>
      </c>
      <c r="AT641" s="103">
        <f t="shared" si="214"/>
        <v>2378780</v>
      </c>
      <c r="AW641">
        <v>3.12</v>
      </c>
      <c r="AX641">
        <v>0.19</v>
      </c>
      <c r="AY641">
        <v>2.92</v>
      </c>
      <c r="BF641" s="107"/>
      <c r="BG641" s="107"/>
      <c r="BH641" s="107"/>
      <c r="BI641" s="107"/>
      <c r="BJ641" s="107"/>
      <c r="BV641" s="1">
        <v>0</v>
      </c>
    </row>
    <row r="642" spans="1:74" hidden="1" outlineLevel="1">
      <c r="A642" t="s">
        <v>3475</v>
      </c>
      <c r="B642" s="9" t="s">
        <v>980</v>
      </c>
      <c r="C642" s="1">
        <f t="shared" si="215"/>
        <v>7</v>
      </c>
      <c r="D642" s="7">
        <f t="shared" si="209"/>
        <v>4</v>
      </c>
      <c r="E642" s="7">
        <f t="shared" si="210"/>
        <v>2</v>
      </c>
      <c r="F642" s="7">
        <f t="shared" si="211"/>
        <v>0</v>
      </c>
      <c r="G642" s="7">
        <f t="shared" ref="G642:G693" si="221">IF(S642&gt;0,RANK(S642,(P642:AD642)),0)</f>
        <v>2</v>
      </c>
      <c r="H642" s="48">
        <f t="shared" si="212"/>
        <v>4</v>
      </c>
      <c r="I642" s="163">
        <f t="shared" si="216"/>
        <v>0.5714285714285714</v>
      </c>
      <c r="J642" s="8"/>
      <c r="K642" s="2">
        <f t="shared" si="217"/>
        <v>0</v>
      </c>
      <c r="L642" s="2">
        <f t="shared" si="218"/>
        <v>0.14285714285714285</v>
      </c>
      <c r="M642" s="2">
        <f t="shared" si="219"/>
        <v>0</v>
      </c>
      <c r="N642" s="2"/>
      <c r="O642" s="2">
        <f t="shared" si="220"/>
        <v>0.85714285714285721</v>
      </c>
      <c r="P642" s="1"/>
      <c r="Q642" s="1">
        <v>1</v>
      </c>
      <c r="R642" s="1">
        <v>0</v>
      </c>
      <c r="S642" s="1">
        <v>1</v>
      </c>
      <c r="T642" s="1">
        <v>5</v>
      </c>
      <c r="U642" s="1"/>
      <c r="V642" s="144"/>
      <c r="W642" s="1"/>
      <c r="X642" s="1"/>
      <c r="Y642" s="1">
        <v>0</v>
      </c>
      <c r="Z642" s="1">
        <v>0</v>
      </c>
      <c r="AA642" s="1"/>
      <c r="AB642" s="1"/>
      <c r="AC642" s="1"/>
      <c r="AD642" s="1"/>
      <c r="AI642" t="str">
        <f t="shared" si="208"/>
        <v>Verona Island</v>
      </c>
      <c r="AJ642" t="s">
        <v>703</v>
      </c>
      <c r="AK642" s="150">
        <v>2</v>
      </c>
      <c r="AN642" s="91">
        <v>23</v>
      </c>
      <c r="AO642" s="93">
        <v>9</v>
      </c>
      <c r="AP642" s="93">
        <v>175</v>
      </c>
      <c r="AQ642" s="100">
        <v>78920</v>
      </c>
      <c r="AR642" s="100">
        <f t="shared" si="213"/>
        <v>23009</v>
      </c>
      <c r="AS642" t="s">
        <v>1753</v>
      </c>
      <c r="AT642" s="103">
        <f t="shared" si="214"/>
        <v>2378920</v>
      </c>
      <c r="AW642">
        <v>8.7200000000000006</v>
      </c>
      <c r="AX642">
        <v>2.4900000000000002</v>
      </c>
      <c r="AY642">
        <v>6.23</v>
      </c>
      <c r="BF642" s="107"/>
      <c r="BG642" s="107"/>
      <c r="BH642" s="107"/>
      <c r="BI642" s="107"/>
      <c r="BJ642" s="107"/>
      <c r="BV642" s="1">
        <v>0</v>
      </c>
    </row>
    <row r="643" spans="1:74" hidden="1" outlineLevel="1">
      <c r="A643" t="s">
        <v>2122</v>
      </c>
      <c r="B643" s="9" t="s">
        <v>980</v>
      </c>
      <c r="C643" s="1">
        <f t="shared" si="215"/>
        <v>0</v>
      </c>
      <c r="D643" s="7">
        <f t="shared" si="209"/>
        <v>1</v>
      </c>
      <c r="E643" s="7">
        <f t="shared" si="210"/>
        <v>1</v>
      </c>
      <c r="F643" s="7">
        <f t="shared" si="211"/>
        <v>0</v>
      </c>
      <c r="G643" s="7">
        <f t="shared" si="221"/>
        <v>0</v>
      </c>
      <c r="H643" s="48">
        <f t="shared" si="212"/>
        <v>0</v>
      </c>
      <c r="I643" s="163" t="e">
        <f t="shared" si="216"/>
        <v>#DIV/0!</v>
      </c>
      <c r="J643" s="8"/>
      <c r="K643" s="2" t="str">
        <f t="shared" si="217"/>
        <v>-</v>
      </c>
      <c r="L643" s="2" t="str">
        <f t="shared" si="218"/>
        <v>-</v>
      </c>
      <c r="M643" s="2" t="str">
        <f t="shared" si="219"/>
        <v>-</v>
      </c>
      <c r="N643" s="2"/>
      <c r="O643" s="2" t="str">
        <f t="shared" si="220"/>
        <v>-</v>
      </c>
      <c r="P643" s="1"/>
      <c r="Q643" s="1">
        <v>0</v>
      </c>
      <c r="R643" s="1">
        <v>0</v>
      </c>
      <c r="S643" s="1">
        <v>0</v>
      </c>
      <c r="T643" s="1">
        <v>0</v>
      </c>
      <c r="U643" s="1"/>
      <c r="V643" s="144"/>
      <c r="W643" s="1"/>
      <c r="X643" s="1"/>
      <c r="Y643" s="1">
        <v>0</v>
      </c>
      <c r="Z643" s="1">
        <v>0</v>
      </c>
      <c r="AA643" s="1"/>
      <c r="AB643" s="1"/>
      <c r="AC643" s="1"/>
      <c r="AD643" s="1"/>
      <c r="AI643" t="str">
        <f t="shared" ref="AI643:AI707" si="222">A643</f>
        <v>Vienna</v>
      </c>
      <c r="AJ643" t="s">
        <v>2658</v>
      </c>
      <c r="AK643" s="150">
        <v>2</v>
      </c>
      <c r="AN643" s="91">
        <v>23</v>
      </c>
      <c r="AO643" s="93">
        <v>11</v>
      </c>
      <c r="AP643" s="93">
        <v>115</v>
      </c>
      <c r="AQ643" s="100">
        <v>79025</v>
      </c>
      <c r="AR643" s="100">
        <f t="shared" si="213"/>
        <v>23011</v>
      </c>
      <c r="AS643" t="s">
        <v>1753</v>
      </c>
      <c r="AT643" s="103">
        <f t="shared" si="214"/>
        <v>2379025</v>
      </c>
      <c r="AW643">
        <v>25.37</v>
      </c>
      <c r="AX643">
        <v>1.2</v>
      </c>
      <c r="AY643">
        <v>24.17</v>
      </c>
      <c r="BF643" s="107"/>
      <c r="BG643" s="107"/>
      <c r="BH643" s="107"/>
      <c r="BI643" s="107"/>
      <c r="BJ643" s="107"/>
      <c r="BV643" s="1">
        <v>0</v>
      </c>
    </row>
    <row r="644" spans="1:74" hidden="1" outlineLevel="1">
      <c r="A644" t="s">
        <v>597</v>
      </c>
      <c r="B644" s="9" t="s">
        <v>980</v>
      </c>
      <c r="C644" s="1">
        <f t="shared" si="215"/>
        <v>2</v>
      </c>
      <c r="D644" s="7">
        <f t="shared" si="209"/>
        <v>2</v>
      </c>
      <c r="E644" s="7">
        <f t="shared" si="210"/>
        <v>2</v>
      </c>
      <c r="F644" s="7">
        <f t="shared" si="211"/>
        <v>0</v>
      </c>
      <c r="G644" s="7">
        <f t="shared" si="221"/>
        <v>1</v>
      </c>
      <c r="H644" s="48">
        <f t="shared" si="212"/>
        <v>2</v>
      </c>
      <c r="I644" s="163">
        <f t="shared" si="216"/>
        <v>1</v>
      </c>
      <c r="J644" s="8"/>
      <c r="K644" s="2">
        <f t="shared" si="217"/>
        <v>0</v>
      </c>
      <c r="L644" s="2">
        <f t="shared" si="218"/>
        <v>0</v>
      </c>
      <c r="M644" s="2">
        <f t="shared" si="219"/>
        <v>0</v>
      </c>
      <c r="N644" s="2"/>
      <c r="O644" s="2">
        <f t="shared" si="220"/>
        <v>1</v>
      </c>
      <c r="P644" s="1"/>
      <c r="Q644" s="1">
        <v>0</v>
      </c>
      <c r="R644" s="1">
        <v>0</v>
      </c>
      <c r="S644" s="1">
        <v>2</v>
      </c>
      <c r="T644" s="1">
        <v>0</v>
      </c>
      <c r="U644" s="1"/>
      <c r="V644" s="144"/>
      <c r="W644" s="1"/>
      <c r="X644" s="1"/>
      <c r="Y644" s="1">
        <v>0</v>
      </c>
      <c r="Z644" s="1">
        <v>0</v>
      </c>
      <c r="AA644" s="1"/>
      <c r="AB644" s="1"/>
      <c r="AC644" s="1"/>
      <c r="AD644" s="1"/>
      <c r="AI644" t="str">
        <f t="shared" si="222"/>
        <v>Vinalhaven</v>
      </c>
      <c r="AJ644" t="s">
        <v>802</v>
      </c>
      <c r="AK644" s="150">
        <v>1</v>
      </c>
      <c r="AN644" s="91">
        <v>23</v>
      </c>
      <c r="AO644" s="93">
        <v>13</v>
      </c>
      <c r="AP644" s="93">
        <v>80</v>
      </c>
      <c r="AQ644" s="100">
        <v>79130</v>
      </c>
      <c r="AR644" s="100">
        <f t="shared" si="213"/>
        <v>23013</v>
      </c>
      <c r="AS644" t="s">
        <v>1753</v>
      </c>
      <c r="AT644" s="103">
        <f t="shared" si="214"/>
        <v>2379130</v>
      </c>
      <c r="AW644">
        <v>192.77</v>
      </c>
      <c r="AX644">
        <v>167.46</v>
      </c>
      <c r="AY644">
        <v>25.31</v>
      </c>
      <c r="BF644" s="107"/>
      <c r="BG644" s="107"/>
      <c r="BH644" s="107"/>
      <c r="BI644" s="107"/>
      <c r="BJ644" s="107"/>
      <c r="BV644" s="1">
        <v>0</v>
      </c>
    </row>
    <row r="645" spans="1:74" hidden="1" outlineLevel="1">
      <c r="A645" t="s">
        <v>1815</v>
      </c>
      <c r="B645" s="9" t="s">
        <v>980</v>
      </c>
      <c r="C645" s="1">
        <f t="shared" si="215"/>
        <v>0</v>
      </c>
      <c r="D645" s="7" t="e">
        <f t="shared" si="209"/>
        <v>#N/A</v>
      </c>
      <c r="E645" s="7" t="e">
        <f t="shared" si="210"/>
        <v>#N/A</v>
      </c>
      <c r="F645" s="7">
        <f t="shared" si="211"/>
        <v>0</v>
      </c>
      <c r="G645" s="7">
        <f t="shared" si="221"/>
        <v>0</v>
      </c>
      <c r="H645" s="48" t="e">
        <f t="shared" si="212"/>
        <v>#NUM!</v>
      </c>
      <c r="I645" s="163" t="e">
        <f t="shared" si="216"/>
        <v>#NUM!</v>
      </c>
      <c r="J645" s="8"/>
      <c r="K645" s="2" t="str">
        <f t="shared" si="217"/>
        <v>-</v>
      </c>
      <c r="L645" s="2" t="str">
        <f t="shared" si="218"/>
        <v>-</v>
      </c>
      <c r="M645" s="2" t="str">
        <f t="shared" si="219"/>
        <v>-</v>
      </c>
      <c r="N645" s="2"/>
      <c r="O645" s="2" t="str">
        <f t="shared" si="220"/>
        <v>-</v>
      </c>
      <c r="P645" s="1"/>
      <c r="Q645" s="1"/>
      <c r="R645" s="1"/>
      <c r="S645" s="1"/>
      <c r="T645" s="1"/>
      <c r="U645" s="1"/>
      <c r="V645" s="144"/>
      <c r="W645" s="1"/>
      <c r="X645" s="1"/>
      <c r="Y645" s="1"/>
      <c r="Z645" s="1"/>
      <c r="AA645" s="1"/>
      <c r="AB645" s="1"/>
      <c r="AC645" s="1"/>
      <c r="AD645" s="1"/>
      <c r="AI645" t="str">
        <f t="shared" si="222"/>
        <v>Wade</v>
      </c>
      <c r="AJ645" t="s">
        <v>2958</v>
      </c>
      <c r="AK645" s="150">
        <v>2</v>
      </c>
      <c r="AN645" s="91">
        <v>23</v>
      </c>
      <c r="AO645" s="93">
        <v>3</v>
      </c>
      <c r="AP645" s="93">
        <v>310</v>
      </c>
      <c r="AQ645" s="100">
        <v>79270</v>
      </c>
      <c r="AR645" s="100">
        <f t="shared" si="213"/>
        <v>23003</v>
      </c>
      <c r="AS645" t="s">
        <v>1753</v>
      </c>
      <c r="AT645" s="103">
        <f t="shared" si="214"/>
        <v>2379270</v>
      </c>
      <c r="AW645">
        <v>36.42</v>
      </c>
      <c r="AX645">
        <v>0.28000000000000003</v>
      </c>
      <c r="AY645">
        <v>36.14</v>
      </c>
      <c r="BF645" s="107"/>
      <c r="BG645" s="107"/>
      <c r="BH645" s="107"/>
      <c r="BI645" s="107"/>
      <c r="BJ645" s="107"/>
      <c r="BV645" s="1"/>
    </row>
    <row r="646" spans="1:74" hidden="1" outlineLevel="1">
      <c r="A646" t="s">
        <v>1064</v>
      </c>
      <c r="B646" s="9" t="s">
        <v>980</v>
      </c>
      <c r="C646" s="1">
        <f t="shared" si="215"/>
        <v>0</v>
      </c>
      <c r="D646" s="7">
        <f t="shared" si="209"/>
        <v>1</v>
      </c>
      <c r="E646" s="7">
        <f t="shared" si="210"/>
        <v>1</v>
      </c>
      <c r="F646" s="7">
        <f t="shared" si="211"/>
        <v>0</v>
      </c>
      <c r="G646" s="7">
        <f t="shared" si="221"/>
        <v>0</v>
      </c>
      <c r="H646" s="48">
        <f t="shared" si="212"/>
        <v>0</v>
      </c>
      <c r="I646" s="163" t="e">
        <f t="shared" si="216"/>
        <v>#DIV/0!</v>
      </c>
      <c r="J646" s="8"/>
      <c r="K646" s="2" t="str">
        <f t="shared" si="217"/>
        <v>-</v>
      </c>
      <c r="L646" s="2" t="str">
        <f t="shared" si="218"/>
        <v>-</v>
      </c>
      <c r="M646" s="2" t="str">
        <f t="shared" si="219"/>
        <v>-</v>
      </c>
      <c r="N646" s="2"/>
      <c r="O646" s="2" t="str">
        <f t="shared" si="220"/>
        <v>-</v>
      </c>
      <c r="P646" s="1"/>
      <c r="Q646" s="1">
        <v>0</v>
      </c>
      <c r="R646" s="1">
        <v>0</v>
      </c>
      <c r="S646" s="1">
        <v>0</v>
      </c>
      <c r="T646" s="1">
        <v>0</v>
      </c>
      <c r="U646" s="1"/>
      <c r="V646" s="144"/>
      <c r="W646" s="1"/>
      <c r="X646" s="1"/>
      <c r="Y646" s="1">
        <v>0</v>
      </c>
      <c r="Z646" s="1">
        <v>0</v>
      </c>
      <c r="AA646" s="1"/>
      <c r="AB646" s="1"/>
      <c r="AC646" s="1"/>
      <c r="AD646" s="1"/>
      <c r="AI646" t="str">
        <f t="shared" si="222"/>
        <v>Waite</v>
      </c>
      <c r="AJ646" t="s">
        <v>650</v>
      </c>
      <c r="AK646" s="150">
        <v>2</v>
      </c>
      <c r="AN646" s="91">
        <v>23</v>
      </c>
      <c r="AO646" s="93">
        <v>29</v>
      </c>
      <c r="AP646" s="93">
        <v>210</v>
      </c>
      <c r="AQ646" s="100">
        <v>79375</v>
      </c>
      <c r="AR646" s="100">
        <f t="shared" si="213"/>
        <v>23029</v>
      </c>
      <c r="AS646" t="s">
        <v>1753</v>
      </c>
      <c r="AT646" s="103">
        <f t="shared" si="214"/>
        <v>2379375</v>
      </c>
      <c r="AW646">
        <v>43.18</v>
      </c>
      <c r="AX646">
        <v>0.06</v>
      </c>
      <c r="AY646">
        <v>43.12</v>
      </c>
      <c r="BF646" s="107"/>
      <c r="BG646" s="107"/>
      <c r="BH646" s="107"/>
      <c r="BI646" s="107"/>
      <c r="BJ646" s="107"/>
      <c r="BV646" s="1">
        <v>0</v>
      </c>
    </row>
    <row r="647" spans="1:74" hidden="1" outlineLevel="1">
      <c r="A647" t="s">
        <v>2318</v>
      </c>
      <c r="B647" s="9" t="s">
        <v>980</v>
      </c>
      <c r="C647" s="1">
        <f t="shared" si="215"/>
        <v>7</v>
      </c>
      <c r="D647" s="7">
        <f t="shared" si="209"/>
        <v>4</v>
      </c>
      <c r="E647" s="7">
        <f t="shared" si="210"/>
        <v>1</v>
      </c>
      <c r="F647" s="7">
        <f t="shared" si="211"/>
        <v>2</v>
      </c>
      <c r="G647" s="7">
        <f t="shared" si="221"/>
        <v>0</v>
      </c>
      <c r="H647" s="48">
        <f t="shared" si="212"/>
        <v>2</v>
      </c>
      <c r="I647" s="163">
        <f t="shared" si="216"/>
        <v>0.2857142857142857</v>
      </c>
      <c r="J647" s="8"/>
      <c r="K647" s="2">
        <f t="shared" si="217"/>
        <v>0</v>
      </c>
      <c r="L647" s="2">
        <f t="shared" si="218"/>
        <v>0.5714285714285714</v>
      </c>
      <c r="M647" s="2">
        <f t="shared" si="219"/>
        <v>0.2857142857142857</v>
      </c>
      <c r="N647" s="2"/>
      <c r="O647" s="2">
        <f t="shared" si="220"/>
        <v>0.1428571428571429</v>
      </c>
      <c r="P647" s="1"/>
      <c r="Q647" s="1">
        <v>4</v>
      </c>
      <c r="R647" s="1">
        <v>2</v>
      </c>
      <c r="S647" s="1">
        <v>0</v>
      </c>
      <c r="T647" s="1">
        <v>1</v>
      </c>
      <c r="U647" s="1"/>
      <c r="V647" s="144"/>
      <c r="W647" s="1"/>
      <c r="X647" s="1"/>
      <c r="Y647" s="1">
        <v>0</v>
      </c>
      <c r="Z647" s="1">
        <v>0</v>
      </c>
      <c r="AA647" s="1"/>
      <c r="AB647" s="1"/>
      <c r="AC647" s="1"/>
      <c r="AD647" s="1"/>
      <c r="AI647" t="str">
        <f t="shared" si="222"/>
        <v>Waldo</v>
      </c>
      <c r="AJ647" t="s">
        <v>2318</v>
      </c>
      <c r="AK647" s="150">
        <v>2</v>
      </c>
      <c r="AN647" s="91">
        <v>23</v>
      </c>
      <c r="AO647" s="93">
        <v>27</v>
      </c>
      <c r="AP647" s="93">
        <v>125</v>
      </c>
      <c r="AQ647" s="100">
        <v>79480</v>
      </c>
      <c r="AR647" s="100">
        <f t="shared" si="213"/>
        <v>23027</v>
      </c>
      <c r="AS647" t="s">
        <v>1753</v>
      </c>
      <c r="AT647" s="103">
        <f t="shared" si="214"/>
        <v>2379480</v>
      </c>
      <c r="AW647">
        <v>19.41</v>
      </c>
      <c r="AX647">
        <v>0.01</v>
      </c>
      <c r="AY647">
        <v>19.41</v>
      </c>
      <c r="BF647" s="107"/>
      <c r="BG647" s="107"/>
      <c r="BH647" s="107"/>
      <c r="BI647" s="107"/>
      <c r="BJ647" s="107"/>
      <c r="BV647" s="1">
        <v>0</v>
      </c>
    </row>
    <row r="648" spans="1:74" hidden="1" outlineLevel="1">
      <c r="A648" t="s">
        <v>169</v>
      </c>
      <c r="B648" s="9" t="s">
        <v>980</v>
      </c>
      <c r="C648" s="1">
        <f t="shared" si="215"/>
        <v>36</v>
      </c>
      <c r="D648" s="7">
        <f t="shared" si="209"/>
        <v>5</v>
      </c>
      <c r="E648" s="7">
        <f t="shared" si="210"/>
        <v>4</v>
      </c>
      <c r="F648" s="7">
        <f t="shared" si="211"/>
        <v>2</v>
      </c>
      <c r="G648" s="7">
        <f t="shared" si="221"/>
        <v>1</v>
      </c>
      <c r="H648" s="48">
        <f t="shared" si="212"/>
        <v>7</v>
      </c>
      <c r="I648" s="163">
        <f t="shared" si="216"/>
        <v>0.19444444444444445</v>
      </c>
      <c r="J648" s="8"/>
      <c r="K648" s="2">
        <f t="shared" si="217"/>
        <v>0</v>
      </c>
      <c r="L648" s="2">
        <f t="shared" si="218"/>
        <v>2.7777777777777776E-2</v>
      </c>
      <c r="M648" s="2">
        <f t="shared" si="219"/>
        <v>0.30555555555555558</v>
      </c>
      <c r="N648" s="2"/>
      <c r="O648" s="2">
        <f t="shared" si="220"/>
        <v>0.66666666666666663</v>
      </c>
      <c r="P648" s="1"/>
      <c r="Q648" s="1">
        <v>1</v>
      </c>
      <c r="R648" s="1">
        <v>11</v>
      </c>
      <c r="S648" s="1">
        <v>18</v>
      </c>
      <c r="T648" s="1">
        <v>6</v>
      </c>
      <c r="U648" s="1"/>
      <c r="V648" s="144"/>
      <c r="W648" s="1"/>
      <c r="X648" s="1"/>
      <c r="Y648" s="1">
        <v>0</v>
      </c>
      <c r="Z648" s="1">
        <v>0</v>
      </c>
      <c r="AA648" s="1"/>
      <c r="AB648" s="1"/>
      <c r="AC648" s="1"/>
      <c r="AD648" s="1"/>
      <c r="AI648" t="str">
        <f t="shared" si="222"/>
        <v>Waldoboro</v>
      </c>
      <c r="AJ648" t="s">
        <v>229</v>
      </c>
      <c r="AK648" s="150">
        <v>1</v>
      </c>
      <c r="AN648" s="91">
        <v>23</v>
      </c>
      <c r="AO648" s="93">
        <v>15</v>
      </c>
      <c r="AP648" s="93">
        <v>85</v>
      </c>
      <c r="AQ648" s="100">
        <v>79550</v>
      </c>
      <c r="AR648" s="100">
        <f t="shared" si="213"/>
        <v>23015</v>
      </c>
      <c r="AS648" t="s">
        <v>1753</v>
      </c>
      <c r="AT648" s="103">
        <f t="shared" si="214"/>
        <v>2379550</v>
      </c>
      <c r="AW648">
        <v>78.819999999999993</v>
      </c>
      <c r="AX648">
        <v>7.63</v>
      </c>
      <c r="AY648">
        <v>71.19</v>
      </c>
      <c r="BF648" s="107"/>
      <c r="BG648" s="107"/>
      <c r="BH648" s="107"/>
      <c r="BI648" s="107"/>
      <c r="BJ648" s="107"/>
      <c r="BV648" s="1">
        <v>0</v>
      </c>
    </row>
    <row r="649" spans="1:74" hidden="1" outlineLevel="1">
      <c r="A649" t="s">
        <v>3188</v>
      </c>
      <c r="B649" s="9" t="s">
        <v>980</v>
      </c>
      <c r="C649" s="1">
        <f t="shared" si="215"/>
        <v>15</v>
      </c>
      <c r="D649" s="7">
        <f t="shared" si="209"/>
        <v>4</v>
      </c>
      <c r="E649" s="7">
        <f t="shared" si="210"/>
        <v>3</v>
      </c>
      <c r="F649" s="7">
        <f t="shared" si="211"/>
        <v>0</v>
      </c>
      <c r="G649" s="7">
        <f t="shared" si="221"/>
        <v>1</v>
      </c>
      <c r="H649" s="48">
        <f t="shared" si="212"/>
        <v>8</v>
      </c>
      <c r="I649" s="163">
        <f t="shared" si="216"/>
        <v>0.53333333333333333</v>
      </c>
      <c r="J649" s="8"/>
      <c r="K649" s="2">
        <f t="shared" si="217"/>
        <v>0</v>
      </c>
      <c r="L649" s="2">
        <f t="shared" si="218"/>
        <v>6.6666666666666666E-2</v>
      </c>
      <c r="M649" s="2">
        <f t="shared" si="219"/>
        <v>0</v>
      </c>
      <c r="N649" s="2"/>
      <c r="O649" s="2">
        <f t="shared" si="220"/>
        <v>0.93333333333333335</v>
      </c>
      <c r="P649" s="1"/>
      <c r="Q649" s="1">
        <v>1</v>
      </c>
      <c r="R649" s="1">
        <v>0</v>
      </c>
      <c r="S649" s="1">
        <v>11</v>
      </c>
      <c r="T649" s="1">
        <v>3</v>
      </c>
      <c r="U649" s="1"/>
      <c r="V649" s="144"/>
      <c r="W649" s="1"/>
      <c r="X649" s="1"/>
      <c r="Y649" s="1">
        <v>0</v>
      </c>
      <c r="Z649" s="1">
        <v>0</v>
      </c>
      <c r="AA649" s="1"/>
      <c r="AB649" s="1"/>
      <c r="AC649" s="1"/>
      <c r="AD649" s="1"/>
      <c r="AI649" t="str">
        <f t="shared" si="222"/>
        <v>Wales</v>
      </c>
      <c r="AJ649" t="s">
        <v>884</v>
      </c>
      <c r="AK649" s="150">
        <v>2</v>
      </c>
      <c r="AN649" s="91">
        <v>23</v>
      </c>
      <c r="AO649" s="93">
        <v>1</v>
      </c>
      <c r="AP649" s="93">
        <v>65</v>
      </c>
      <c r="AQ649" s="100">
        <v>79585</v>
      </c>
      <c r="AR649" s="100">
        <f t="shared" si="213"/>
        <v>23001</v>
      </c>
      <c r="AS649" t="s">
        <v>1753</v>
      </c>
      <c r="AT649" s="103">
        <f t="shared" si="214"/>
        <v>2379585</v>
      </c>
      <c r="AW649">
        <v>17.09</v>
      </c>
      <c r="AX649">
        <v>0.96</v>
      </c>
      <c r="AY649">
        <v>16.13</v>
      </c>
      <c r="BF649" s="107"/>
      <c r="BG649" s="107"/>
      <c r="BH649" s="107"/>
      <c r="BI649" s="107"/>
      <c r="BJ649" s="107"/>
      <c r="BV649" s="1">
        <v>0</v>
      </c>
    </row>
    <row r="650" spans="1:74" hidden="1" outlineLevel="1">
      <c r="A650" t="s">
        <v>252</v>
      </c>
      <c r="B650" s="9" t="s">
        <v>980</v>
      </c>
      <c r="C650" s="1">
        <f t="shared" si="215"/>
        <v>0</v>
      </c>
      <c r="D650" s="7" t="e">
        <f t="shared" si="209"/>
        <v>#N/A</v>
      </c>
      <c r="E650" s="7" t="e">
        <f t="shared" si="210"/>
        <v>#N/A</v>
      </c>
      <c r="F650" s="7">
        <f t="shared" si="211"/>
        <v>0</v>
      </c>
      <c r="G650" s="7">
        <f t="shared" si="221"/>
        <v>0</v>
      </c>
      <c r="H650" s="48" t="e">
        <f t="shared" si="212"/>
        <v>#NUM!</v>
      </c>
      <c r="I650" s="163" t="e">
        <f t="shared" si="216"/>
        <v>#NUM!</v>
      </c>
      <c r="J650" s="8"/>
      <c r="K650" s="2" t="str">
        <f t="shared" si="217"/>
        <v>-</v>
      </c>
      <c r="L650" s="2" t="str">
        <f t="shared" si="218"/>
        <v>-</v>
      </c>
      <c r="M650" s="2" t="str">
        <f t="shared" si="219"/>
        <v>-</v>
      </c>
      <c r="N650" s="2"/>
      <c r="O650" s="2" t="str">
        <f t="shared" si="220"/>
        <v>-</v>
      </c>
      <c r="P650" s="1"/>
      <c r="Q650" s="1"/>
      <c r="R650" s="1"/>
      <c r="S650" s="1"/>
      <c r="T650" s="1"/>
      <c r="U650" s="1"/>
      <c r="V650" s="144"/>
      <c r="W650" s="1"/>
      <c r="X650" s="1"/>
      <c r="Y650" s="1"/>
      <c r="Z650" s="1"/>
      <c r="AA650" s="1"/>
      <c r="AB650" s="1"/>
      <c r="AC650" s="1"/>
      <c r="AD650" s="1"/>
      <c r="AI650" t="str">
        <f t="shared" si="222"/>
        <v>Wallagrass</v>
      </c>
      <c r="AJ650" t="s">
        <v>2958</v>
      </c>
      <c r="AK650" s="150">
        <v>2</v>
      </c>
      <c r="AN650" s="91">
        <v>23</v>
      </c>
      <c r="AO650" s="93">
        <v>3</v>
      </c>
      <c r="AP650" s="93">
        <v>315</v>
      </c>
      <c r="AQ650" s="100">
        <v>79865</v>
      </c>
      <c r="AR650" s="100">
        <f t="shared" si="213"/>
        <v>23003</v>
      </c>
      <c r="AS650" t="s">
        <v>1753</v>
      </c>
      <c r="AT650" s="103">
        <f t="shared" si="214"/>
        <v>2379865</v>
      </c>
      <c r="AW650">
        <v>40.450000000000003</v>
      </c>
      <c r="AX650">
        <v>0.68</v>
      </c>
      <c r="AY650">
        <v>39.76</v>
      </c>
      <c r="BF650" s="107"/>
      <c r="BG650" s="107"/>
      <c r="BH650" s="107"/>
      <c r="BI650" s="107"/>
      <c r="BJ650" s="107"/>
      <c r="BV650" s="1"/>
    </row>
    <row r="651" spans="1:74" hidden="1" outlineLevel="1">
      <c r="A651" t="s">
        <v>1577</v>
      </c>
      <c r="B651" s="9" t="s">
        <v>980</v>
      </c>
      <c r="C651" s="1">
        <f t="shared" si="215"/>
        <v>2</v>
      </c>
      <c r="D651" s="7">
        <f t="shared" si="209"/>
        <v>3</v>
      </c>
      <c r="E651" s="7">
        <f t="shared" si="210"/>
        <v>3</v>
      </c>
      <c r="F651" s="7">
        <f t="shared" si="211"/>
        <v>0</v>
      </c>
      <c r="G651" s="7">
        <f t="shared" si="221"/>
        <v>1</v>
      </c>
      <c r="H651" s="48">
        <f t="shared" si="212"/>
        <v>0</v>
      </c>
      <c r="I651" s="163">
        <f t="shared" si="216"/>
        <v>0</v>
      </c>
      <c r="J651" s="8"/>
      <c r="K651" s="2">
        <f t="shared" si="217"/>
        <v>0</v>
      </c>
      <c r="L651" s="2">
        <f t="shared" si="218"/>
        <v>0</v>
      </c>
      <c r="M651" s="2">
        <f t="shared" si="219"/>
        <v>0</v>
      </c>
      <c r="N651" s="2"/>
      <c r="O651" s="2">
        <f t="shared" si="220"/>
        <v>1</v>
      </c>
      <c r="P651" s="1"/>
      <c r="Q651" s="1">
        <v>0</v>
      </c>
      <c r="R651" s="1">
        <v>0</v>
      </c>
      <c r="S651" s="1">
        <v>1</v>
      </c>
      <c r="T651" s="1">
        <v>1</v>
      </c>
      <c r="U651" s="1"/>
      <c r="V651" s="144"/>
      <c r="W651" s="1"/>
      <c r="X651" s="1"/>
      <c r="Y651" s="1">
        <v>0</v>
      </c>
      <c r="Z651" s="1">
        <v>0</v>
      </c>
      <c r="AA651" s="1"/>
      <c r="AB651" s="1"/>
      <c r="AC651" s="1"/>
      <c r="AD651" s="1"/>
      <c r="AI651" t="str">
        <f t="shared" si="222"/>
        <v>Waltham</v>
      </c>
      <c r="AJ651" t="s">
        <v>703</v>
      </c>
      <c r="AK651" s="150">
        <v>2</v>
      </c>
      <c r="AN651" s="91">
        <v>23</v>
      </c>
      <c r="AO651" s="93">
        <v>9</v>
      </c>
      <c r="AP651" s="93">
        <v>180</v>
      </c>
      <c r="AQ651" s="100">
        <v>80040</v>
      </c>
      <c r="AR651" s="100">
        <f t="shared" si="213"/>
        <v>23009</v>
      </c>
      <c r="AS651" t="s">
        <v>1753</v>
      </c>
      <c r="AT651" s="103">
        <f t="shared" si="214"/>
        <v>2380040</v>
      </c>
      <c r="AW651">
        <v>32.99</v>
      </c>
      <c r="AX651">
        <v>3.28</v>
      </c>
      <c r="AY651">
        <v>29.71</v>
      </c>
      <c r="BF651" s="107"/>
      <c r="BG651" s="107"/>
      <c r="BH651" s="107"/>
      <c r="BI651" s="107"/>
      <c r="BJ651" s="107"/>
      <c r="BV651" s="1">
        <v>0</v>
      </c>
    </row>
    <row r="652" spans="1:74" hidden="1" outlineLevel="1">
      <c r="A652" t="s">
        <v>1171</v>
      </c>
      <c r="B652" s="9" t="s">
        <v>980</v>
      </c>
      <c r="C652" s="1">
        <f t="shared" si="215"/>
        <v>25</v>
      </c>
      <c r="D652" s="7">
        <f t="shared" si="209"/>
        <v>6</v>
      </c>
      <c r="E652" s="7">
        <f t="shared" si="210"/>
        <v>4</v>
      </c>
      <c r="F652" s="7">
        <f t="shared" si="211"/>
        <v>3</v>
      </c>
      <c r="G652" s="7">
        <f t="shared" si="221"/>
        <v>1</v>
      </c>
      <c r="H652" s="48">
        <f t="shared" si="212"/>
        <v>5</v>
      </c>
      <c r="I652" s="163">
        <f t="shared" si="216"/>
        <v>0.2</v>
      </c>
      <c r="J652" s="8"/>
      <c r="K652" s="2">
        <f t="shared" si="217"/>
        <v>0</v>
      </c>
      <c r="L652" s="2">
        <f t="shared" si="218"/>
        <v>0.04</v>
      </c>
      <c r="M652" s="2">
        <f t="shared" si="219"/>
        <v>0.16</v>
      </c>
      <c r="N652" s="2"/>
      <c r="O652" s="2">
        <f t="shared" si="220"/>
        <v>0.79999999999999993</v>
      </c>
      <c r="P652" s="1"/>
      <c r="Q652" s="1">
        <v>1</v>
      </c>
      <c r="R652" s="1">
        <v>4</v>
      </c>
      <c r="S652" s="1">
        <v>12</v>
      </c>
      <c r="T652" s="1">
        <v>7</v>
      </c>
      <c r="U652" s="1"/>
      <c r="V652" s="144"/>
      <c r="W652" s="1"/>
      <c r="X652" s="1"/>
      <c r="Y652" s="1">
        <v>1</v>
      </c>
      <c r="Z652" s="1">
        <v>0</v>
      </c>
      <c r="AA652" s="1"/>
      <c r="AB652" s="1"/>
      <c r="AC652" s="1"/>
      <c r="AD652" s="1"/>
      <c r="AI652" t="str">
        <f t="shared" si="222"/>
        <v>Warren</v>
      </c>
      <c r="AJ652" t="s">
        <v>802</v>
      </c>
      <c r="AK652" s="150">
        <v>1</v>
      </c>
      <c r="AN652" s="91">
        <v>23</v>
      </c>
      <c r="AO652" s="93">
        <v>13</v>
      </c>
      <c r="AP652" s="93">
        <v>85</v>
      </c>
      <c r="AQ652" s="100">
        <v>80215</v>
      </c>
      <c r="AR652" s="100">
        <f t="shared" si="213"/>
        <v>23013</v>
      </c>
      <c r="AS652" t="s">
        <v>1753</v>
      </c>
      <c r="AT652" s="103">
        <f t="shared" si="214"/>
        <v>2380215</v>
      </c>
      <c r="AW652">
        <v>48.68</v>
      </c>
      <c r="AX652">
        <v>2.2999999999999998</v>
      </c>
      <c r="AY652">
        <v>46.38</v>
      </c>
      <c r="BF652" s="107"/>
      <c r="BG652" s="107"/>
      <c r="BH652" s="107"/>
      <c r="BI652" s="107"/>
      <c r="BJ652" s="107"/>
      <c r="BV652" s="1">
        <v>0</v>
      </c>
    </row>
    <row r="653" spans="1:74" hidden="1" outlineLevel="1">
      <c r="A653" t="s">
        <v>957</v>
      </c>
      <c r="B653" s="9" t="s">
        <v>980</v>
      </c>
      <c r="C653" s="1">
        <f t="shared" si="215"/>
        <v>0</v>
      </c>
      <c r="D653" s="7" t="e">
        <f t="shared" si="209"/>
        <v>#N/A</v>
      </c>
      <c r="E653" s="7" t="e">
        <f t="shared" si="210"/>
        <v>#N/A</v>
      </c>
      <c r="F653" s="7">
        <f t="shared" si="211"/>
        <v>0</v>
      </c>
      <c r="G653" s="7">
        <f t="shared" si="221"/>
        <v>0</v>
      </c>
      <c r="H653" s="48" t="e">
        <f t="shared" si="212"/>
        <v>#NUM!</v>
      </c>
      <c r="I653" s="163" t="e">
        <f t="shared" si="216"/>
        <v>#NUM!</v>
      </c>
      <c r="J653" s="8"/>
      <c r="K653" s="2" t="str">
        <f t="shared" si="217"/>
        <v>-</v>
      </c>
      <c r="L653" s="2" t="str">
        <f t="shared" si="218"/>
        <v>-</v>
      </c>
      <c r="M653" s="2" t="str">
        <f t="shared" si="219"/>
        <v>-</v>
      </c>
      <c r="N653" s="2"/>
      <c r="O653" s="2" t="str">
        <f t="shared" si="220"/>
        <v>-</v>
      </c>
      <c r="P653" s="1"/>
      <c r="Q653" s="1"/>
      <c r="R653" s="1"/>
      <c r="S653" s="1"/>
      <c r="T653" s="1"/>
      <c r="U653" s="1"/>
      <c r="V653" s="144"/>
      <c r="W653" s="1"/>
      <c r="X653" s="1"/>
      <c r="Y653" s="1"/>
      <c r="Z653" s="1"/>
      <c r="AA653" s="1"/>
      <c r="AB653" s="1"/>
      <c r="AC653" s="1"/>
      <c r="AD653" s="1"/>
      <c r="AI653" t="str">
        <f t="shared" si="222"/>
        <v>Washburn</v>
      </c>
      <c r="AJ653" t="s">
        <v>2958</v>
      </c>
      <c r="AK653" s="150">
        <v>2</v>
      </c>
      <c r="AN653" s="91">
        <v>23</v>
      </c>
      <c r="AO653" s="93">
        <v>3</v>
      </c>
      <c r="AP653" s="93">
        <v>320</v>
      </c>
      <c r="AQ653" s="100">
        <v>80285</v>
      </c>
      <c r="AR653" s="100">
        <f t="shared" si="213"/>
        <v>23003</v>
      </c>
      <c r="AS653" t="s">
        <v>1753</v>
      </c>
      <c r="AT653" s="103">
        <f t="shared" si="214"/>
        <v>2380285</v>
      </c>
      <c r="AW653">
        <v>34.94</v>
      </c>
      <c r="AX653">
        <v>0.7</v>
      </c>
      <c r="AY653">
        <v>34.24</v>
      </c>
      <c r="BF653" s="107"/>
      <c r="BG653" s="107"/>
      <c r="BH653" s="107"/>
      <c r="BI653" s="107"/>
      <c r="BJ653" s="107"/>
      <c r="BV653" s="1"/>
    </row>
    <row r="654" spans="1:74" hidden="1" outlineLevel="1">
      <c r="A654" t="s">
        <v>650</v>
      </c>
      <c r="B654" s="9" t="s">
        <v>980</v>
      </c>
      <c r="C654" s="1">
        <f t="shared" si="215"/>
        <v>14</v>
      </c>
      <c r="D654" s="7">
        <f t="shared" si="209"/>
        <v>2</v>
      </c>
      <c r="E654" s="7">
        <f t="shared" si="210"/>
        <v>2</v>
      </c>
      <c r="F654" s="7">
        <f t="shared" si="211"/>
        <v>0</v>
      </c>
      <c r="G654" s="7">
        <f t="shared" si="221"/>
        <v>1</v>
      </c>
      <c r="H654" s="48">
        <f t="shared" si="212"/>
        <v>14</v>
      </c>
      <c r="I654" s="163">
        <f t="shared" si="216"/>
        <v>1</v>
      </c>
      <c r="J654" s="8"/>
      <c r="K654" s="2">
        <f t="shared" si="217"/>
        <v>0</v>
      </c>
      <c r="L654" s="2">
        <f t="shared" si="218"/>
        <v>0</v>
      </c>
      <c r="M654" s="2">
        <f t="shared" si="219"/>
        <v>0</v>
      </c>
      <c r="N654" s="2"/>
      <c r="O654" s="2">
        <f t="shared" si="220"/>
        <v>1</v>
      </c>
      <c r="P654" s="1"/>
      <c r="Q654" s="1">
        <v>0</v>
      </c>
      <c r="R654" s="1">
        <v>0</v>
      </c>
      <c r="S654" s="1">
        <v>14</v>
      </c>
      <c r="T654" s="1">
        <v>0</v>
      </c>
      <c r="U654" s="1"/>
      <c r="V654" s="144"/>
      <c r="W654" s="1"/>
      <c r="X654" s="1"/>
      <c r="Y654" s="1">
        <v>0</v>
      </c>
      <c r="Z654" s="1">
        <v>0</v>
      </c>
      <c r="AA654" s="1"/>
      <c r="AB654" s="1"/>
      <c r="AC654" s="1"/>
      <c r="AD654" s="1"/>
      <c r="AI654" t="str">
        <f t="shared" si="222"/>
        <v>Washington</v>
      </c>
      <c r="AJ654" t="s">
        <v>802</v>
      </c>
      <c r="AK654" s="150">
        <v>1</v>
      </c>
      <c r="AN654" s="91">
        <v>23</v>
      </c>
      <c r="AO654" s="93">
        <v>13</v>
      </c>
      <c r="AP654" s="93">
        <v>90</v>
      </c>
      <c r="AQ654" s="100">
        <v>80425</v>
      </c>
      <c r="AR654" s="100">
        <f t="shared" si="213"/>
        <v>23013</v>
      </c>
      <c r="AS654" t="s">
        <v>1753</v>
      </c>
      <c r="AT654" s="103">
        <f t="shared" si="214"/>
        <v>2380425</v>
      </c>
      <c r="AW654">
        <v>39.19</v>
      </c>
      <c r="AX654">
        <v>1.19</v>
      </c>
      <c r="AY654">
        <v>37.99</v>
      </c>
      <c r="BF654" s="107"/>
      <c r="BG654" s="107"/>
      <c r="BH654" s="107"/>
      <c r="BI654" s="107"/>
      <c r="BJ654" s="107"/>
      <c r="BV654" s="1">
        <v>0</v>
      </c>
    </row>
    <row r="655" spans="1:74" hidden="1" outlineLevel="1">
      <c r="A655" t="s">
        <v>929</v>
      </c>
      <c r="B655" s="9" t="s">
        <v>980</v>
      </c>
      <c r="C655" s="1">
        <f t="shared" si="215"/>
        <v>22</v>
      </c>
      <c r="D655" s="7">
        <f t="shared" si="209"/>
        <v>4</v>
      </c>
      <c r="E655" s="7">
        <f t="shared" si="210"/>
        <v>4</v>
      </c>
      <c r="F655" s="7">
        <f t="shared" si="211"/>
        <v>2</v>
      </c>
      <c r="G655" s="7">
        <f t="shared" si="221"/>
        <v>1</v>
      </c>
      <c r="H655" s="48">
        <f t="shared" si="212"/>
        <v>9</v>
      </c>
      <c r="I655" s="163">
        <f t="shared" si="216"/>
        <v>0.40909090909090912</v>
      </c>
      <c r="J655" s="8"/>
      <c r="K655" s="2">
        <f t="shared" si="217"/>
        <v>0</v>
      </c>
      <c r="L655" s="2">
        <f t="shared" si="218"/>
        <v>0</v>
      </c>
      <c r="M655" s="2">
        <f t="shared" si="219"/>
        <v>0.22727272727272727</v>
      </c>
      <c r="N655" s="2"/>
      <c r="O655" s="2">
        <f t="shared" si="220"/>
        <v>0.77272727272727271</v>
      </c>
      <c r="P655" s="1"/>
      <c r="Q655" s="1">
        <v>0</v>
      </c>
      <c r="R655" s="1">
        <v>5</v>
      </c>
      <c r="S655" s="1">
        <v>14</v>
      </c>
      <c r="T655" s="1">
        <v>3</v>
      </c>
      <c r="U655" s="1"/>
      <c r="V655" s="144"/>
      <c r="W655" s="1"/>
      <c r="X655" s="1"/>
      <c r="Y655" s="1">
        <v>0</v>
      </c>
      <c r="Z655" s="1">
        <v>0</v>
      </c>
      <c r="AA655" s="1"/>
      <c r="AB655" s="1"/>
      <c r="AC655" s="1"/>
      <c r="AD655" s="1"/>
      <c r="AI655" t="str">
        <f t="shared" si="222"/>
        <v>Waterboro</v>
      </c>
      <c r="AJ655" t="s">
        <v>959</v>
      </c>
      <c r="AK655" s="150">
        <v>1</v>
      </c>
      <c r="AN655" s="91">
        <v>23</v>
      </c>
      <c r="AO655" s="93">
        <v>31</v>
      </c>
      <c r="AP655" s="93">
        <v>130</v>
      </c>
      <c r="AQ655" s="100">
        <v>80530</v>
      </c>
      <c r="AR655" s="100">
        <f t="shared" si="213"/>
        <v>23031</v>
      </c>
      <c r="AS655" t="s">
        <v>1753</v>
      </c>
      <c r="AT655" s="103">
        <f t="shared" si="214"/>
        <v>2380530</v>
      </c>
      <c r="AW655">
        <v>57.38</v>
      </c>
      <c r="AX655">
        <v>1.84</v>
      </c>
      <c r="AY655">
        <v>55.53</v>
      </c>
      <c r="BF655" s="107"/>
      <c r="BG655" s="107"/>
      <c r="BH655" s="107"/>
      <c r="BI655" s="107"/>
      <c r="BJ655" s="107"/>
      <c r="BV655" s="1">
        <v>0</v>
      </c>
    </row>
    <row r="656" spans="1:74" hidden="1" outlineLevel="1">
      <c r="A656" t="s">
        <v>357</v>
      </c>
      <c r="B656" s="9" t="s">
        <v>980</v>
      </c>
      <c r="C656" s="1">
        <f t="shared" si="215"/>
        <v>7</v>
      </c>
      <c r="D656" s="7">
        <f t="shared" si="209"/>
        <v>4</v>
      </c>
      <c r="E656" s="7">
        <f t="shared" si="210"/>
        <v>4</v>
      </c>
      <c r="F656" s="7">
        <f t="shared" si="211"/>
        <v>1</v>
      </c>
      <c r="G656" s="7">
        <f t="shared" si="221"/>
        <v>2</v>
      </c>
      <c r="H656" s="48">
        <f t="shared" si="212"/>
        <v>1</v>
      </c>
      <c r="I656" s="163">
        <f t="shared" si="216"/>
        <v>0.14285714285714285</v>
      </c>
      <c r="J656" s="8"/>
      <c r="K656" s="2">
        <f t="shared" si="217"/>
        <v>0</v>
      </c>
      <c r="L656" s="2">
        <f t="shared" si="218"/>
        <v>0</v>
      </c>
      <c r="M656" s="2">
        <f t="shared" si="219"/>
        <v>0.42857142857142855</v>
      </c>
      <c r="N656" s="2"/>
      <c r="O656" s="2">
        <f t="shared" si="220"/>
        <v>0.5714285714285714</v>
      </c>
      <c r="P656" s="1"/>
      <c r="Q656" s="1">
        <v>0</v>
      </c>
      <c r="R656" s="1">
        <v>3</v>
      </c>
      <c r="S656" s="1">
        <v>2</v>
      </c>
      <c r="T656" s="1">
        <v>2</v>
      </c>
      <c r="U656" s="1"/>
      <c r="V656" s="144"/>
      <c r="W656" s="1"/>
      <c r="X656" s="1"/>
      <c r="Y656" s="1">
        <v>0</v>
      </c>
      <c r="Z656" s="1">
        <v>0</v>
      </c>
      <c r="AA656" s="1"/>
      <c r="AB656" s="1"/>
      <c r="AC656" s="1"/>
      <c r="AD656" s="1"/>
      <c r="AI656" t="str">
        <f t="shared" si="222"/>
        <v>Waterford</v>
      </c>
      <c r="AJ656" t="s">
        <v>3183</v>
      </c>
      <c r="AK656" s="150">
        <v>2</v>
      </c>
      <c r="AN656" s="91">
        <v>23</v>
      </c>
      <c r="AO656" s="93">
        <v>17</v>
      </c>
      <c r="AP656" s="93">
        <v>165</v>
      </c>
      <c r="AQ656" s="100">
        <v>80635</v>
      </c>
      <c r="AR656" s="100">
        <f t="shared" si="213"/>
        <v>23017</v>
      </c>
      <c r="AS656" t="s">
        <v>1753</v>
      </c>
      <c r="AT656" s="103">
        <f t="shared" si="214"/>
        <v>2380635</v>
      </c>
      <c r="AW656">
        <v>53.12</v>
      </c>
      <c r="AX656">
        <v>2.65</v>
      </c>
      <c r="AY656">
        <v>50.48</v>
      </c>
      <c r="BF656" s="107"/>
      <c r="BG656" s="107"/>
      <c r="BH656" s="107"/>
      <c r="BI656" s="107"/>
      <c r="BJ656" s="107"/>
      <c r="BV656" s="1">
        <v>0</v>
      </c>
    </row>
    <row r="657" spans="1:74" hidden="1" outlineLevel="1">
      <c r="A657" t="s">
        <v>933</v>
      </c>
      <c r="B657" s="9" t="s">
        <v>980</v>
      </c>
      <c r="C657" s="1">
        <f t="shared" si="215"/>
        <v>30</v>
      </c>
      <c r="D657" s="7">
        <f t="shared" si="209"/>
        <v>5</v>
      </c>
      <c r="E657" s="7">
        <f t="shared" si="210"/>
        <v>3</v>
      </c>
      <c r="F657" s="7">
        <f t="shared" si="211"/>
        <v>2</v>
      </c>
      <c r="G657" s="7">
        <f t="shared" si="221"/>
        <v>1</v>
      </c>
      <c r="H657" s="48">
        <f t="shared" si="212"/>
        <v>16</v>
      </c>
      <c r="I657" s="163">
        <f t="shared" si="216"/>
        <v>0.53333333333333333</v>
      </c>
      <c r="J657" s="8"/>
      <c r="K657" s="2">
        <f t="shared" si="217"/>
        <v>0</v>
      </c>
      <c r="L657" s="2">
        <f t="shared" si="218"/>
        <v>0.1</v>
      </c>
      <c r="M657" s="2">
        <f t="shared" si="219"/>
        <v>0.16666666666666666</v>
      </c>
      <c r="N657" s="2"/>
      <c r="O657" s="2">
        <f t="shared" si="220"/>
        <v>0.73333333333333339</v>
      </c>
      <c r="P657" s="1"/>
      <c r="Q657" s="1">
        <v>3</v>
      </c>
      <c r="R657" s="1">
        <v>5</v>
      </c>
      <c r="S657" s="1">
        <v>21</v>
      </c>
      <c r="T657" s="1">
        <v>0</v>
      </c>
      <c r="U657" s="1"/>
      <c r="V657" s="144"/>
      <c r="W657" s="1"/>
      <c r="X657" s="1"/>
      <c r="Y657" s="1">
        <v>0</v>
      </c>
      <c r="Z657" s="1">
        <v>1</v>
      </c>
      <c r="AA657" s="1"/>
      <c r="AB657" s="1"/>
      <c r="AC657" s="1"/>
      <c r="AD657" s="1"/>
      <c r="AI657" t="str">
        <f t="shared" si="222"/>
        <v>Waterville</v>
      </c>
      <c r="AJ657" t="s">
        <v>2658</v>
      </c>
      <c r="AK657" s="150">
        <v>1</v>
      </c>
      <c r="AN657" s="91">
        <v>23</v>
      </c>
      <c r="AO657" s="93">
        <v>11</v>
      </c>
      <c r="AP657" s="93">
        <v>120</v>
      </c>
      <c r="AQ657" s="100">
        <v>80740</v>
      </c>
      <c r="AR657" s="100">
        <f t="shared" si="213"/>
        <v>23011</v>
      </c>
      <c r="AS657" t="s">
        <v>1057</v>
      </c>
      <c r="AT657" s="103">
        <f t="shared" si="214"/>
        <v>2380740</v>
      </c>
      <c r="AW657">
        <v>14.05</v>
      </c>
      <c r="AX657">
        <v>0.47</v>
      </c>
      <c r="AY657">
        <v>13.59</v>
      </c>
      <c r="BF657" s="107"/>
      <c r="BG657" s="107"/>
      <c r="BH657" s="107"/>
      <c r="BI657" s="107"/>
      <c r="BJ657" s="107"/>
      <c r="BV657" s="1">
        <v>0</v>
      </c>
    </row>
    <row r="658" spans="1:74" hidden="1" outlineLevel="1">
      <c r="A658" t="s">
        <v>2200</v>
      </c>
      <c r="B658" s="9" t="s">
        <v>980</v>
      </c>
      <c r="C658" s="1">
        <f t="shared" si="215"/>
        <v>0</v>
      </c>
      <c r="D658" s="7">
        <f t="shared" si="209"/>
        <v>1</v>
      </c>
      <c r="E658" s="7">
        <f t="shared" si="210"/>
        <v>1</v>
      </c>
      <c r="F658" s="7">
        <f t="shared" si="211"/>
        <v>0</v>
      </c>
      <c r="G658" s="7">
        <f t="shared" si="221"/>
        <v>0</v>
      </c>
      <c r="H658" s="48">
        <f t="shared" si="212"/>
        <v>0</v>
      </c>
      <c r="I658" s="163" t="e">
        <f t="shared" si="216"/>
        <v>#DIV/0!</v>
      </c>
      <c r="J658" s="8"/>
      <c r="K658" s="2" t="str">
        <f t="shared" si="217"/>
        <v>-</v>
      </c>
      <c r="L658" s="2" t="str">
        <f t="shared" si="218"/>
        <v>-</v>
      </c>
      <c r="M658" s="2" t="str">
        <f t="shared" si="219"/>
        <v>-</v>
      </c>
      <c r="N658" s="2"/>
      <c r="O658" s="2" t="str">
        <f t="shared" si="220"/>
        <v>-</v>
      </c>
      <c r="P658" s="1"/>
      <c r="Q658" s="1">
        <v>0</v>
      </c>
      <c r="R658" s="1">
        <v>0</v>
      </c>
      <c r="S658" s="1">
        <v>0</v>
      </c>
      <c r="T658" s="1">
        <v>0</v>
      </c>
      <c r="U658" s="1"/>
      <c r="V658" s="144"/>
      <c r="W658" s="1"/>
      <c r="X658" s="1"/>
      <c r="Y658" s="1">
        <v>0</v>
      </c>
      <c r="Z658" s="1">
        <v>0</v>
      </c>
      <c r="AA658" s="1"/>
      <c r="AB658" s="1"/>
      <c r="AC658" s="1"/>
      <c r="AD658" s="1"/>
      <c r="AI658" t="str">
        <f t="shared" si="222"/>
        <v>Wayne</v>
      </c>
      <c r="AJ658" t="s">
        <v>2658</v>
      </c>
      <c r="AK658" s="150">
        <v>1</v>
      </c>
      <c r="AN658" s="91">
        <v>23</v>
      </c>
      <c r="AO658" s="93">
        <v>11</v>
      </c>
      <c r="AP658" s="93">
        <v>125</v>
      </c>
      <c r="AQ658" s="100">
        <v>80880</v>
      </c>
      <c r="AR658" s="100">
        <f t="shared" si="213"/>
        <v>23011</v>
      </c>
      <c r="AS658" t="s">
        <v>1753</v>
      </c>
      <c r="AT658" s="103">
        <f t="shared" si="214"/>
        <v>2380880</v>
      </c>
      <c r="AW658">
        <v>25.61</v>
      </c>
      <c r="AX658">
        <v>6.39</v>
      </c>
      <c r="AY658">
        <v>19.22</v>
      </c>
      <c r="BF658" s="107"/>
      <c r="BG658" s="107"/>
      <c r="BH658" s="107"/>
      <c r="BI658" s="107"/>
      <c r="BJ658" s="107"/>
      <c r="BV658" s="1">
        <v>0</v>
      </c>
    </row>
    <row r="659" spans="1:74" hidden="1" outlineLevel="1">
      <c r="A659" t="s">
        <v>1068</v>
      </c>
      <c r="B659" s="9" t="s">
        <v>980</v>
      </c>
      <c r="C659" s="1">
        <f t="shared" si="215"/>
        <v>0</v>
      </c>
      <c r="D659" s="7">
        <f t="shared" si="209"/>
        <v>1</v>
      </c>
      <c r="E659" s="7">
        <f t="shared" si="210"/>
        <v>1</v>
      </c>
      <c r="F659" s="7">
        <f t="shared" si="211"/>
        <v>0</v>
      </c>
      <c r="G659" s="7">
        <f t="shared" si="221"/>
        <v>0</v>
      </c>
      <c r="H659" s="48">
        <f t="shared" si="212"/>
        <v>0</v>
      </c>
      <c r="I659" s="163" t="e">
        <f t="shared" si="216"/>
        <v>#DIV/0!</v>
      </c>
      <c r="J659" s="8"/>
      <c r="K659" s="2" t="str">
        <f t="shared" si="217"/>
        <v>-</v>
      </c>
      <c r="L659" s="2" t="str">
        <f t="shared" si="218"/>
        <v>-</v>
      </c>
      <c r="M659" s="2" t="str">
        <f t="shared" si="219"/>
        <v>-</v>
      </c>
      <c r="N659" s="2"/>
      <c r="O659" s="2" t="str">
        <f t="shared" si="220"/>
        <v>-</v>
      </c>
      <c r="P659" s="1"/>
      <c r="Q659" s="1">
        <v>0</v>
      </c>
      <c r="R659" s="1">
        <v>0</v>
      </c>
      <c r="S659" s="1">
        <v>0</v>
      </c>
      <c r="T659" s="1">
        <v>0</v>
      </c>
      <c r="U659" s="1"/>
      <c r="V659" s="144"/>
      <c r="W659" s="1"/>
      <c r="X659" s="1"/>
      <c r="Y659" s="1">
        <v>0</v>
      </c>
      <c r="Z659" s="1">
        <v>0</v>
      </c>
      <c r="AA659" s="1"/>
      <c r="AB659" s="1"/>
      <c r="AC659" s="1"/>
      <c r="AD659" s="1"/>
      <c r="AI659" t="str">
        <f t="shared" si="222"/>
        <v>Webster</v>
      </c>
      <c r="AJ659" t="s">
        <v>883</v>
      </c>
      <c r="AK659" s="150">
        <v>2</v>
      </c>
      <c r="AN659" s="91">
        <v>23</v>
      </c>
      <c r="AO659" s="93">
        <v>19</v>
      </c>
      <c r="AP659" s="93">
        <v>300</v>
      </c>
      <c r="AQ659" s="100">
        <v>81055</v>
      </c>
      <c r="AR659" s="100">
        <f t="shared" si="213"/>
        <v>23019</v>
      </c>
      <c r="AS659" t="s">
        <v>1112</v>
      </c>
      <c r="AT659" s="103">
        <f t="shared" si="214"/>
        <v>2381055</v>
      </c>
      <c r="AW659">
        <v>36.92</v>
      </c>
      <c r="AX659">
        <v>0.08</v>
      </c>
      <c r="AY659">
        <v>36.840000000000003</v>
      </c>
      <c r="BF659" s="107"/>
      <c r="BG659" s="107"/>
      <c r="BH659" s="107"/>
      <c r="BI659" s="107"/>
      <c r="BJ659" s="107"/>
      <c r="BV659" s="1">
        <v>0</v>
      </c>
    </row>
    <row r="660" spans="1:74" hidden="1" outlineLevel="1">
      <c r="A660" t="s">
        <v>3307</v>
      </c>
      <c r="B660" s="9" t="s">
        <v>980</v>
      </c>
      <c r="C660" s="1">
        <f t="shared" si="215"/>
        <v>8</v>
      </c>
      <c r="D660" s="7">
        <f t="shared" si="209"/>
        <v>4</v>
      </c>
      <c r="E660" s="7">
        <f t="shared" si="210"/>
        <v>4</v>
      </c>
      <c r="F660" s="7">
        <f t="shared" si="211"/>
        <v>1</v>
      </c>
      <c r="G660" s="7">
        <f t="shared" si="221"/>
        <v>3</v>
      </c>
      <c r="H660" s="48">
        <f t="shared" si="212"/>
        <v>3</v>
      </c>
      <c r="I660" s="163">
        <f t="shared" si="216"/>
        <v>0.375</v>
      </c>
      <c r="J660" s="8"/>
      <c r="K660" s="2">
        <f t="shared" si="217"/>
        <v>0</v>
      </c>
      <c r="L660" s="2">
        <f t="shared" si="218"/>
        <v>0</v>
      </c>
      <c r="M660" s="2">
        <f t="shared" si="219"/>
        <v>0.625</v>
      </c>
      <c r="N660" s="2"/>
      <c r="O660" s="2">
        <f t="shared" si="220"/>
        <v>0.375</v>
      </c>
      <c r="P660" s="1"/>
      <c r="Q660" s="1">
        <v>0</v>
      </c>
      <c r="R660" s="1">
        <v>5</v>
      </c>
      <c r="S660" s="1">
        <v>1</v>
      </c>
      <c r="T660" s="1">
        <v>2</v>
      </c>
      <c r="U660" s="1"/>
      <c r="V660" s="144"/>
      <c r="W660" s="1"/>
      <c r="X660" s="1"/>
      <c r="Y660" s="1">
        <v>0</v>
      </c>
      <c r="Z660" s="1">
        <v>0</v>
      </c>
      <c r="AA660" s="1"/>
      <c r="AB660" s="1"/>
      <c r="AC660" s="1"/>
      <c r="AD660" s="1"/>
      <c r="AI660" t="str">
        <f t="shared" si="222"/>
        <v>Weld</v>
      </c>
      <c r="AJ660" t="s">
        <v>2477</v>
      </c>
      <c r="AK660" s="150">
        <v>2</v>
      </c>
      <c r="AN660" s="91">
        <v>23</v>
      </c>
      <c r="AO660" s="93">
        <v>7</v>
      </c>
      <c r="AP660" s="93">
        <v>100</v>
      </c>
      <c r="AQ660" s="100">
        <v>81300</v>
      </c>
      <c r="AR660" s="100">
        <f t="shared" si="213"/>
        <v>23007</v>
      </c>
      <c r="AS660" t="s">
        <v>1753</v>
      </c>
      <c r="AT660" s="103">
        <f t="shared" si="214"/>
        <v>2381300</v>
      </c>
      <c r="AW660">
        <v>63</v>
      </c>
      <c r="AX660">
        <v>3.39</v>
      </c>
      <c r="AY660">
        <v>59.61</v>
      </c>
      <c r="BF660" s="107"/>
      <c r="BG660" s="107"/>
      <c r="BH660" s="107"/>
      <c r="BI660" s="107"/>
      <c r="BJ660" s="107"/>
      <c r="BV660" s="1">
        <v>0</v>
      </c>
    </row>
    <row r="661" spans="1:74" hidden="1" outlineLevel="1">
      <c r="A661" t="s">
        <v>1084</v>
      </c>
      <c r="B661" s="9" t="s">
        <v>980</v>
      </c>
      <c r="C661" s="1">
        <f t="shared" si="215"/>
        <v>0</v>
      </c>
      <c r="D661" s="7">
        <f t="shared" si="209"/>
        <v>1</v>
      </c>
      <c r="E661" s="7">
        <f t="shared" si="210"/>
        <v>1</v>
      </c>
      <c r="F661" s="7">
        <f t="shared" si="211"/>
        <v>0</v>
      </c>
      <c r="G661" s="7">
        <f t="shared" si="221"/>
        <v>0</v>
      </c>
      <c r="H661" s="48">
        <f t="shared" si="212"/>
        <v>0</v>
      </c>
      <c r="I661" s="163" t="e">
        <f t="shared" si="216"/>
        <v>#DIV/0!</v>
      </c>
      <c r="J661" s="8"/>
      <c r="K661" s="2" t="str">
        <f t="shared" si="217"/>
        <v>-</v>
      </c>
      <c r="L661" s="2" t="str">
        <f t="shared" si="218"/>
        <v>-</v>
      </c>
      <c r="M661" s="2" t="str">
        <f t="shared" si="219"/>
        <v>-</v>
      </c>
      <c r="N661" s="2"/>
      <c r="O661" s="2" t="str">
        <f t="shared" si="220"/>
        <v>-</v>
      </c>
      <c r="P661" s="1"/>
      <c r="Q661" s="1">
        <v>0</v>
      </c>
      <c r="R661" s="1">
        <v>0</v>
      </c>
      <c r="S661" s="1">
        <v>0</v>
      </c>
      <c r="T661" s="1">
        <v>0</v>
      </c>
      <c r="U661" s="1"/>
      <c r="V661" s="144"/>
      <c r="W661" s="1"/>
      <c r="X661" s="1"/>
      <c r="Y661" s="1">
        <v>0</v>
      </c>
      <c r="Z661" s="1">
        <v>0</v>
      </c>
      <c r="AA661" s="1"/>
      <c r="AB661" s="1"/>
      <c r="AC661" s="1"/>
      <c r="AD661" s="1"/>
      <c r="AI661" t="str">
        <f t="shared" si="222"/>
        <v>Wellington</v>
      </c>
      <c r="AJ661" t="s">
        <v>126</v>
      </c>
      <c r="AK661" s="150">
        <v>2</v>
      </c>
      <c r="AN661" s="91">
        <v>23</v>
      </c>
      <c r="AO661" s="93">
        <v>21</v>
      </c>
      <c r="AP661" s="93">
        <v>95</v>
      </c>
      <c r="AQ661" s="100">
        <v>81405</v>
      </c>
      <c r="AR661" s="100">
        <f t="shared" si="213"/>
        <v>23021</v>
      </c>
      <c r="AS661" t="s">
        <v>1753</v>
      </c>
      <c r="AT661" s="103">
        <f t="shared" si="214"/>
        <v>2381405</v>
      </c>
      <c r="AW661">
        <v>39.94</v>
      </c>
      <c r="AX661">
        <v>0.04</v>
      </c>
      <c r="AY661">
        <v>39.9</v>
      </c>
      <c r="BF661" s="107"/>
      <c r="BG661" s="107"/>
      <c r="BH661" s="107"/>
      <c r="BI661" s="107"/>
      <c r="BJ661" s="107"/>
      <c r="BV661" s="1">
        <v>0</v>
      </c>
    </row>
    <row r="662" spans="1:74" hidden="1" outlineLevel="1">
      <c r="A662" t="s">
        <v>1043</v>
      </c>
      <c r="B662" s="9" t="s">
        <v>980</v>
      </c>
      <c r="C662" s="1">
        <f t="shared" si="215"/>
        <v>48</v>
      </c>
      <c r="D662" s="7">
        <f t="shared" si="209"/>
        <v>5</v>
      </c>
      <c r="E662" s="7">
        <f t="shared" si="210"/>
        <v>4</v>
      </c>
      <c r="F662" s="7">
        <f t="shared" si="211"/>
        <v>1</v>
      </c>
      <c r="G662" s="7">
        <f t="shared" si="221"/>
        <v>3</v>
      </c>
      <c r="H662" s="48">
        <f t="shared" si="212"/>
        <v>10</v>
      </c>
      <c r="I662" s="163">
        <f t="shared" si="216"/>
        <v>0.20833333333333334</v>
      </c>
      <c r="J662" s="8"/>
      <c r="K662" s="2">
        <f t="shared" si="217"/>
        <v>0</v>
      </c>
      <c r="L662" s="2">
        <f t="shared" si="218"/>
        <v>4.1666666666666664E-2</v>
      </c>
      <c r="M662" s="2">
        <f t="shared" si="219"/>
        <v>0.5</v>
      </c>
      <c r="N662" s="2"/>
      <c r="O662" s="2">
        <f t="shared" si="220"/>
        <v>0.45833333333333337</v>
      </c>
      <c r="P662" s="1"/>
      <c r="Q662" s="1">
        <v>2</v>
      </c>
      <c r="R662" s="1">
        <v>24</v>
      </c>
      <c r="S662" s="1">
        <v>8</v>
      </c>
      <c r="T662" s="1">
        <v>14</v>
      </c>
      <c r="U662" s="1"/>
      <c r="V662" s="144"/>
      <c r="W662" s="1"/>
      <c r="X662" s="1"/>
      <c r="Y662" s="1">
        <v>0</v>
      </c>
      <c r="Z662" s="1">
        <v>0</v>
      </c>
      <c r="AA662" s="1"/>
      <c r="AB662" s="1"/>
      <c r="AC662" s="1"/>
      <c r="AD662" s="1"/>
      <c r="AI662" t="str">
        <f t="shared" si="222"/>
        <v>Wells</v>
      </c>
      <c r="AJ662" t="s">
        <v>959</v>
      </c>
      <c r="AK662" s="150">
        <v>1</v>
      </c>
      <c r="AN662" s="91">
        <v>23</v>
      </c>
      <c r="AO662" s="93">
        <v>31</v>
      </c>
      <c r="AP662" s="93">
        <v>135</v>
      </c>
      <c r="AQ662" s="100">
        <v>81475</v>
      </c>
      <c r="AR662" s="100">
        <f t="shared" si="213"/>
        <v>23031</v>
      </c>
      <c r="AS662" t="s">
        <v>1753</v>
      </c>
      <c r="AT662" s="103">
        <f t="shared" si="214"/>
        <v>2381475</v>
      </c>
      <c r="AW662">
        <v>58.16</v>
      </c>
      <c r="AX662">
        <v>0.51</v>
      </c>
      <c r="AY662">
        <v>57.64</v>
      </c>
      <c r="BF662" s="107"/>
      <c r="BG662" s="107"/>
      <c r="BH662" s="107"/>
      <c r="BI662" s="107"/>
      <c r="BJ662" s="107"/>
      <c r="BV662" s="1">
        <v>0</v>
      </c>
    </row>
    <row r="663" spans="1:74" hidden="1" outlineLevel="1">
      <c r="A663" t="s">
        <v>3365</v>
      </c>
      <c r="B663" s="9" t="s">
        <v>980</v>
      </c>
      <c r="C663" s="1">
        <f t="shared" si="215"/>
        <v>0</v>
      </c>
      <c r="D663" s="7">
        <f t="shared" si="209"/>
        <v>1</v>
      </c>
      <c r="E663" s="7">
        <f t="shared" si="210"/>
        <v>1</v>
      </c>
      <c r="F663" s="7">
        <f t="shared" si="211"/>
        <v>0</v>
      </c>
      <c r="G663" s="7">
        <f t="shared" si="221"/>
        <v>0</v>
      </c>
      <c r="H663" s="48">
        <f t="shared" si="212"/>
        <v>0</v>
      </c>
      <c r="I663" s="163" t="e">
        <f t="shared" si="216"/>
        <v>#DIV/0!</v>
      </c>
      <c r="J663" s="8"/>
      <c r="K663" s="2" t="str">
        <f t="shared" si="217"/>
        <v>-</v>
      </c>
      <c r="L663" s="2" t="str">
        <f t="shared" si="218"/>
        <v>-</v>
      </c>
      <c r="M663" s="2" t="str">
        <f t="shared" si="219"/>
        <v>-</v>
      </c>
      <c r="N663" s="2"/>
      <c r="O663" s="2" t="str">
        <f t="shared" si="220"/>
        <v>-</v>
      </c>
      <c r="P663" s="1"/>
      <c r="Q663" s="1">
        <v>0</v>
      </c>
      <c r="R663" s="1">
        <v>0</v>
      </c>
      <c r="S663" s="1">
        <v>0</v>
      </c>
      <c r="T663" s="1">
        <v>0</v>
      </c>
      <c r="U663" s="1"/>
      <c r="V663" s="144"/>
      <c r="W663" s="1"/>
      <c r="X663" s="1"/>
      <c r="Y663" s="1">
        <v>0</v>
      </c>
      <c r="Z663" s="1">
        <v>0</v>
      </c>
      <c r="AA663" s="1"/>
      <c r="AB663" s="1"/>
      <c r="AC663" s="1"/>
      <c r="AD663" s="1"/>
      <c r="AI663" t="str">
        <f t="shared" si="222"/>
        <v>Wesley</v>
      </c>
      <c r="AJ663" t="s">
        <v>650</v>
      </c>
      <c r="AK663" s="150">
        <v>2</v>
      </c>
      <c r="AN663" s="91">
        <v>23</v>
      </c>
      <c r="AO663" s="93">
        <v>29</v>
      </c>
      <c r="AP663" s="93">
        <v>215</v>
      </c>
      <c r="AQ663" s="100">
        <v>81685</v>
      </c>
      <c r="AR663" s="100">
        <f t="shared" si="213"/>
        <v>23029</v>
      </c>
      <c r="AS663" t="s">
        <v>1753</v>
      </c>
      <c r="AT663" s="103">
        <f t="shared" si="214"/>
        <v>2381685</v>
      </c>
      <c r="AW663">
        <v>50.87</v>
      </c>
      <c r="AX663">
        <v>0.77</v>
      </c>
      <c r="AY663">
        <v>50.1</v>
      </c>
      <c r="BF663" s="107"/>
      <c r="BG663" s="107"/>
      <c r="BH663" s="107"/>
      <c r="BI663" s="107"/>
      <c r="BJ663" s="107"/>
      <c r="BV663" s="1">
        <v>0</v>
      </c>
    </row>
    <row r="664" spans="1:74" hidden="1" outlineLevel="1">
      <c r="A664" t="s">
        <v>3030</v>
      </c>
      <c r="B664" s="9" t="s">
        <v>980</v>
      </c>
      <c r="C664" s="1">
        <f t="shared" si="215"/>
        <v>13</v>
      </c>
      <c r="D664" s="7">
        <f t="shared" si="209"/>
        <v>5</v>
      </c>
      <c r="E664" s="7">
        <f t="shared" si="210"/>
        <v>3</v>
      </c>
      <c r="F664" s="7">
        <f t="shared" si="211"/>
        <v>1</v>
      </c>
      <c r="G664" s="7">
        <f t="shared" si="221"/>
        <v>2</v>
      </c>
      <c r="H664" s="48">
        <f t="shared" si="212"/>
        <v>2</v>
      </c>
      <c r="I664" s="163">
        <f t="shared" si="216"/>
        <v>0.15384615384615385</v>
      </c>
      <c r="J664" s="8"/>
      <c r="K664" s="2">
        <f t="shared" si="217"/>
        <v>0</v>
      </c>
      <c r="L664" s="2">
        <f t="shared" si="218"/>
        <v>0.15384615384615385</v>
      </c>
      <c r="M664" s="2">
        <f t="shared" si="219"/>
        <v>0.46153846153846156</v>
      </c>
      <c r="N664" s="2"/>
      <c r="O664" s="2">
        <f t="shared" si="220"/>
        <v>0.38461538461538458</v>
      </c>
      <c r="P664" s="1"/>
      <c r="Q664" s="1">
        <v>2</v>
      </c>
      <c r="R664" s="1">
        <v>6</v>
      </c>
      <c r="S664" s="1">
        <v>4</v>
      </c>
      <c r="T664" s="1">
        <v>1</v>
      </c>
      <c r="U664" s="1"/>
      <c r="V664" s="144"/>
      <c r="W664" s="1"/>
      <c r="X664" s="1"/>
      <c r="Y664" s="1">
        <v>0</v>
      </c>
      <c r="Z664" s="1">
        <v>0</v>
      </c>
      <c r="AA664" s="1"/>
      <c r="AB664" s="1"/>
      <c r="AC664" s="1"/>
      <c r="AD664" s="1"/>
      <c r="AI664" t="str">
        <f t="shared" si="222"/>
        <v>West Bath</v>
      </c>
      <c r="AJ664" t="s">
        <v>1370</v>
      </c>
      <c r="AK664" s="150">
        <v>1</v>
      </c>
      <c r="AN664" s="91">
        <v>23</v>
      </c>
      <c r="AO664" s="93">
        <v>23</v>
      </c>
      <c r="AP664" s="93">
        <v>45</v>
      </c>
      <c r="AQ664" s="100">
        <v>81930</v>
      </c>
      <c r="AR664" s="100">
        <f t="shared" si="213"/>
        <v>23023</v>
      </c>
      <c r="AS664" t="s">
        <v>1753</v>
      </c>
      <c r="AT664" s="103">
        <f t="shared" si="214"/>
        <v>2381930</v>
      </c>
      <c r="AW664">
        <v>14.98</v>
      </c>
      <c r="AX664">
        <v>3.17</v>
      </c>
      <c r="AY664">
        <v>11.81</v>
      </c>
      <c r="BF664" s="107"/>
      <c r="BG664" s="107"/>
      <c r="BH664" s="107"/>
      <c r="BI664" s="107"/>
      <c r="BJ664" s="107"/>
      <c r="BV664" s="1">
        <v>0</v>
      </c>
    </row>
    <row r="665" spans="1:74" hidden="1" outlineLevel="1">
      <c r="A665" t="s">
        <v>1182</v>
      </c>
      <c r="B665" s="9" t="s">
        <v>980</v>
      </c>
      <c r="C665" s="1">
        <f t="shared" si="215"/>
        <v>0</v>
      </c>
      <c r="D665" s="7">
        <f t="shared" si="209"/>
        <v>1</v>
      </c>
      <c r="E665" s="7">
        <f t="shared" si="210"/>
        <v>1</v>
      </c>
      <c r="F665" s="7">
        <f t="shared" si="211"/>
        <v>0</v>
      </c>
      <c r="G665" s="7">
        <f t="shared" si="221"/>
        <v>0</v>
      </c>
      <c r="H665" s="48">
        <f t="shared" si="212"/>
        <v>0</v>
      </c>
      <c r="I665" s="163" t="e">
        <f t="shared" si="216"/>
        <v>#DIV/0!</v>
      </c>
      <c r="J665" s="8"/>
      <c r="K665" s="2" t="str">
        <f t="shared" si="217"/>
        <v>-</v>
      </c>
      <c r="L665" s="2" t="str">
        <f t="shared" si="218"/>
        <v>-</v>
      </c>
      <c r="M665" s="2" t="str">
        <f t="shared" si="219"/>
        <v>-</v>
      </c>
      <c r="N665" s="2"/>
      <c r="O665" s="2" t="str">
        <f t="shared" si="220"/>
        <v>-</v>
      </c>
      <c r="P665" s="1"/>
      <c r="Q665" s="1">
        <v>0</v>
      </c>
      <c r="R665" s="1">
        <v>0</v>
      </c>
      <c r="S665" s="1">
        <v>0</v>
      </c>
      <c r="T665" s="1">
        <v>0</v>
      </c>
      <c r="U665" s="1"/>
      <c r="V665" s="144"/>
      <c r="W665" s="1"/>
      <c r="X665" s="1"/>
      <c r="Y665" s="1">
        <v>0</v>
      </c>
      <c r="Z665" s="1">
        <v>0</v>
      </c>
      <c r="AA665" s="1"/>
      <c r="AB665" s="1"/>
      <c r="AC665" s="1"/>
      <c r="AD665" s="1"/>
      <c r="AI665" t="str">
        <f t="shared" si="222"/>
        <v>West Forks</v>
      </c>
      <c r="AJ665" t="s">
        <v>419</v>
      </c>
      <c r="AK665" s="150">
        <v>2</v>
      </c>
      <c r="AN665" s="91">
        <v>23</v>
      </c>
      <c r="AO665" s="93">
        <v>25</v>
      </c>
      <c r="AP665" s="93">
        <v>165</v>
      </c>
      <c r="AQ665" s="100">
        <v>82840</v>
      </c>
      <c r="AR665" s="100">
        <f t="shared" si="213"/>
        <v>23025</v>
      </c>
      <c r="AS665" t="s">
        <v>1112</v>
      </c>
      <c r="AT665" s="103">
        <f t="shared" si="214"/>
        <v>2382840</v>
      </c>
      <c r="AW665">
        <v>49.42</v>
      </c>
      <c r="AX665">
        <v>0.55000000000000004</v>
      </c>
      <c r="AY665">
        <v>48.87</v>
      </c>
      <c r="BF665" s="107"/>
      <c r="BG665" s="107"/>
      <c r="BH665" s="107"/>
      <c r="BI665" s="107"/>
      <c r="BJ665" s="107"/>
      <c r="BV665" s="1">
        <v>0</v>
      </c>
    </row>
    <row r="666" spans="1:74" hidden="1" outlineLevel="1">
      <c r="A666" t="s">
        <v>1622</v>
      </c>
      <c r="B666" s="9" t="s">
        <v>980</v>
      </c>
      <c r="C666" s="1">
        <f t="shared" si="215"/>
        <v>7</v>
      </c>
      <c r="D666" s="7">
        <f t="shared" si="209"/>
        <v>5</v>
      </c>
      <c r="E666" s="7">
        <f t="shared" si="210"/>
        <v>3</v>
      </c>
      <c r="F666" s="7">
        <f t="shared" si="211"/>
        <v>2</v>
      </c>
      <c r="G666" s="7">
        <f t="shared" si="221"/>
        <v>1</v>
      </c>
      <c r="H666" s="48">
        <f t="shared" si="212"/>
        <v>1</v>
      </c>
      <c r="I666" s="163">
        <f t="shared" si="216"/>
        <v>0.14285714285714285</v>
      </c>
      <c r="J666" s="8"/>
      <c r="K666" s="2">
        <f t="shared" si="217"/>
        <v>0</v>
      </c>
      <c r="L666" s="2">
        <f t="shared" si="218"/>
        <v>0.14285714285714285</v>
      </c>
      <c r="M666" s="2">
        <f t="shared" si="219"/>
        <v>0.2857142857142857</v>
      </c>
      <c r="N666" s="2"/>
      <c r="O666" s="2">
        <f t="shared" si="220"/>
        <v>0.57142857142857151</v>
      </c>
      <c r="P666" s="1"/>
      <c r="Q666" s="1">
        <v>1</v>
      </c>
      <c r="R666" s="1">
        <v>2</v>
      </c>
      <c r="S666" s="1">
        <v>3</v>
      </c>
      <c r="T666" s="1">
        <v>1</v>
      </c>
      <c r="U666" s="1"/>
      <c r="V666" s="144"/>
      <c r="W666" s="1"/>
      <c r="X666" s="1"/>
      <c r="Y666" s="1">
        <v>0</v>
      </c>
      <c r="Z666" s="1">
        <v>0</v>
      </c>
      <c r="AA666" s="1"/>
      <c r="AB666" s="1"/>
      <c r="AC666" s="1"/>
      <c r="AD666" s="1"/>
      <c r="AI666" t="str">
        <f t="shared" si="222"/>
        <v>West Gardiner</v>
      </c>
      <c r="AJ666" t="s">
        <v>2658</v>
      </c>
      <c r="AK666" s="150">
        <v>2</v>
      </c>
      <c r="AN666" s="91">
        <v>23</v>
      </c>
      <c r="AO666" s="93">
        <v>11</v>
      </c>
      <c r="AP666" s="93">
        <v>130</v>
      </c>
      <c r="AQ666" s="100">
        <v>82945</v>
      </c>
      <c r="AR666" s="100">
        <f t="shared" si="213"/>
        <v>23011</v>
      </c>
      <c r="AS666" t="s">
        <v>1753</v>
      </c>
      <c r="AT666" s="103">
        <f t="shared" si="214"/>
        <v>2382945</v>
      </c>
      <c r="AW666">
        <v>27.06</v>
      </c>
      <c r="AX666">
        <v>2.42</v>
      </c>
      <c r="AY666">
        <v>24.64</v>
      </c>
      <c r="BF666" s="107"/>
      <c r="BG666" s="107"/>
      <c r="BH666" s="107"/>
      <c r="BI666" s="107"/>
      <c r="BJ666" s="107"/>
      <c r="BV666" s="1">
        <v>0</v>
      </c>
    </row>
    <row r="667" spans="1:74" hidden="1" outlineLevel="1">
      <c r="A667" t="s">
        <v>1623</v>
      </c>
      <c r="B667" s="9" t="s">
        <v>980</v>
      </c>
      <c r="C667" s="1">
        <f t="shared" si="215"/>
        <v>6</v>
      </c>
      <c r="D667" s="7">
        <f t="shared" si="209"/>
        <v>4</v>
      </c>
      <c r="E667" s="7">
        <f t="shared" si="210"/>
        <v>4</v>
      </c>
      <c r="F667" s="7">
        <f t="shared" si="211"/>
        <v>1</v>
      </c>
      <c r="G667" s="7">
        <f t="shared" si="221"/>
        <v>1</v>
      </c>
      <c r="H667" s="48">
        <f t="shared" si="212"/>
        <v>0</v>
      </c>
      <c r="I667" s="163">
        <f t="shared" si="216"/>
        <v>0</v>
      </c>
      <c r="J667" s="8"/>
      <c r="K667" s="2">
        <f t="shared" si="217"/>
        <v>0</v>
      </c>
      <c r="L667" s="2">
        <f t="shared" si="218"/>
        <v>0</v>
      </c>
      <c r="M667" s="2">
        <f t="shared" si="219"/>
        <v>0.33333333333333331</v>
      </c>
      <c r="N667" s="2"/>
      <c r="O667" s="2">
        <f t="shared" si="220"/>
        <v>0.66666666666666674</v>
      </c>
      <c r="P667" s="1"/>
      <c r="Q667" s="1">
        <v>0</v>
      </c>
      <c r="R667" s="1">
        <v>2</v>
      </c>
      <c r="S667" s="1">
        <v>2</v>
      </c>
      <c r="T667" s="1">
        <v>0</v>
      </c>
      <c r="U667" s="1"/>
      <c r="V667" s="144"/>
      <c r="W667" s="1"/>
      <c r="X667" s="1"/>
      <c r="Y667" s="1">
        <v>0</v>
      </c>
      <c r="Z667" s="1">
        <v>2</v>
      </c>
      <c r="AA667" s="1"/>
      <c r="AB667" s="1"/>
      <c r="AC667" s="1"/>
      <c r="AD667" s="1"/>
      <c r="AI667" t="str">
        <f t="shared" si="222"/>
        <v>West Paris</v>
      </c>
      <c r="AJ667" t="s">
        <v>3183</v>
      </c>
      <c r="AK667" s="150">
        <v>2</v>
      </c>
      <c r="AN667" s="91">
        <v>23</v>
      </c>
      <c r="AO667" s="93">
        <v>17</v>
      </c>
      <c r="AP667" s="93">
        <v>170</v>
      </c>
      <c r="AQ667" s="100">
        <v>83890</v>
      </c>
      <c r="AR667" s="100">
        <f t="shared" si="213"/>
        <v>23017</v>
      </c>
      <c r="AS667" t="s">
        <v>1753</v>
      </c>
      <c r="AT667" s="103">
        <f t="shared" si="214"/>
        <v>2383890</v>
      </c>
      <c r="AW667">
        <v>24.4</v>
      </c>
      <c r="AX667">
        <v>0.16</v>
      </c>
      <c r="AY667">
        <v>24.25</v>
      </c>
      <c r="BF667" s="107"/>
      <c r="BG667" s="107"/>
      <c r="BH667" s="107"/>
      <c r="BI667" s="107"/>
      <c r="BJ667" s="107"/>
      <c r="BV667" s="1">
        <v>2</v>
      </c>
    </row>
    <row r="668" spans="1:74" hidden="1" outlineLevel="1">
      <c r="A668" t="s">
        <v>538</v>
      </c>
      <c r="B668" s="9" t="s">
        <v>980</v>
      </c>
      <c r="C668" s="1">
        <f t="shared" si="215"/>
        <v>33</v>
      </c>
      <c r="D668" s="7">
        <f t="shared" si="209"/>
        <v>5</v>
      </c>
      <c r="E668" s="7">
        <f t="shared" si="210"/>
        <v>3</v>
      </c>
      <c r="F668" s="7">
        <f t="shared" si="211"/>
        <v>1</v>
      </c>
      <c r="G668" s="7">
        <f t="shared" si="221"/>
        <v>2</v>
      </c>
      <c r="H668" s="48">
        <f t="shared" si="212"/>
        <v>1</v>
      </c>
      <c r="I668" s="163">
        <f t="shared" si="216"/>
        <v>3.0303030303030304E-2</v>
      </c>
      <c r="J668" s="8"/>
      <c r="K668" s="2">
        <f t="shared" si="217"/>
        <v>0</v>
      </c>
      <c r="L668" s="2">
        <f t="shared" si="218"/>
        <v>3.0303030303030304E-2</v>
      </c>
      <c r="M668" s="2">
        <f t="shared" si="219"/>
        <v>0.48484848484848486</v>
      </c>
      <c r="N668" s="2"/>
      <c r="O668" s="2">
        <f t="shared" si="220"/>
        <v>0.48484848484848486</v>
      </c>
      <c r="P668" s="1"/>
      <c r="Q668" s="1">
        <v>1</v>
      </c>
      <c r="R668" s="1">
        <v>16</v>
      </c>
      <c r="S668" s="1">
        <v>15</v>
      </c>
      <c r="T668" s="1">
        <v>1</v>
      </c>
      <c r="U668" s="1"/>
      <c r="V668" s="144"/>
      <c r="W668" s="1"/>
      <c r="X668" s="1"/>
      <c r="Y668" s="1">
        <v>0</v>
      </c>
      <c r="Z668" s="1">
        <v>0</v>
      </c>
      <c r="AA668" s="1"/>
      <c r="AB668" s="1"/>
      <c r="AC668" s="1"/>
      <c r="AD668" s="1"/>
      <c r="AI668" t="str">
        <f t="shared" si="222"/>
        <v>Westbrook</v>
      </c>
      <c r="AJ668" t="s">
        <v>2243</v>
      </c>
      <c r="AK668" s="150">
        <v>1</v>
      </c>
      <c r="AN668" s="91">
        <v>23</v>
      </c>
      <c r="AO668" s="93">
        <v>5</v>
      </c>
      <c r="AP668" s="93">
        <v>120</v>
      </c>
      <c r="AQ668" s="100">
        <v>82105</v>
      </c>
      <c r="AR668" s="100">
        <f t="shared" si="213"/>
        <v>23005</v>
      </c>
      <c r="AS668" t="s">
        <v>1057</v>
      </c>
      <c r="AT668" s="103">
        <f t="shared" si="214"/>
        <v>2382105</v>
      </c>
      <c r="AW668">
        <v>17.059999999999999</v>
      </c>
      <c r="AX668">
        <v>0.2</v>
      </c>
      <c r="AY668">
        <v>16.87</v>
      </c>
      <c r="BF668" s="107"/>
      <c r="BG668" s="107"/>
      <c r="BH668" s="107"/>
      <c r="BI668" s="107"/>
      <c r="BJ668" s="107"/>
      <c r="BV668" s="1">
        <v>0</v>
      </c>
    </row>
    <row r="669" spans="1:74" hidden="1" outlineLevel="1">
      <c r="A669" t="s">
        <v>1385</v>
      </c>
      <c r="B669" s="9" t="s">
        <v>980</v>
      </c>
      <c r="C669" s="1">
        <f t="shared" si="215"/>
        <v>0</v>
      </c>
      <c r="D669" s="7" t="e">
        <f t="shared" si="209"/>
        <v>#N/A</v>
      </c>
      <c r="E669" s="7" t="e">
        <f t="shared" si="210"/>
        <v>#N/A</v>
      </c>
      <c r="F669" s="7">
        <f t="shared" si="211"/>
        <v>0</v>
      </c>
      <c r="G669" s="7">
        <f t="shared" si="221"/>
        <v>0</v>
      </c>
      <c r="H669" s="48" t="e">
        <f t="shared" si="212"/>
        <v>#NUM!</v>
      </c>
      <c r="I669" s="163" t="e">
        <f t="shared" si="216"/>
        <v>#NUM!</v>
      </c>
      <c r="J669" s="8"/>
      <c r="K669" s="2" t="str">
        <f t="shared" si="217"/>
        <v>-</v>
      </c>
      <c r="L669" s="2" t="str">
        <f t="shared" si="218"/>
        <v>-</v>
      </c>
      <c r="M669" s="2" t="str">
        <f t="shared" si="219"/>
        <v>-</v>
      </c>
      <c r="N669" s="2"/>
      <c r="O669" s="2" t="str">
        <f t="shared" si="220"/>
        <v>-</v>
      </c>
      <c r="P669" s="1"/>
      <c r="Q669" s="1"/>
      <c r="R669" s="1"/>
      <c r="S669" s="1"/>
      <c r="T669" s="1"/>
      <c r="U669" s="1"/>
      <c r="V669" s="144"/>
      <c r="W669" s="1"/>
      <c r="X669" s="1"/>
      <c r="Y669" s="1"/>
      <c r="Z669" s="1"/>
      <c r="AA669" s="1"/>
      <c r="AB669" s="1"/>
      <c r="AC669" s="1"/>
      <c r="AD669" s="1"/>
      <c r="AI669" t="str">
        <f t="shared" si="222"/>
        <v>Westfield</v>
      </c>
      <c r="AJ669" t="s">
        <v>2958</v>
      </c>
      <c r="AK669" s="150">
        <v>2</v>
      </c>
      <c r="AN669" s="91">
        <v>23</v>
      </c>
      <c r="AO669" s="93">
        <v>3</v>
      </c>
      <c r="AP669" s="93">
        <v>325</v>
      </c>
      <c r="AQ669" s="100">
        <v>82770</v>
      </c>
      <c r="AR669" s="100">
        <f t="shared" si="213"/>
        <v>23003</v>
      </c>
      <c r="AS669" t="s">
        <v>1753</v>
      </c>
      <c r="AT669" s="103">
        <f t="shared" si="214"/>
        <v>2382770</v>
      </c>
      <c r="AW669">
        <v>40.33</v>
      </c>
      <c r="AX669">
        <v>0.04</v>
      </c>
      <c r="AY669">
        <v>40.299999999999997</v>
      </c>
      <c r="BF669" s="107"/>
      <c r="BG669" s="107"/>
      <c r="BH669" s="107"/>
      <c r="BI669" s="107"/>
      <c r="BJ669" s="107"/>
      <c r="BV669" s="1"/>
    </row>
    <row r="670" spans="1:74" hidden="1" outlineLevel="1">
      <c r="A670" t="s">
        <v>1647</v>
      </c>
      <c r="B670" s="9" t="s">
        <v>980</v>
      </c>
      <c r="C670" s="1">
        <f t="shared" si="215"/>
        <v>0</v>
      </c>
      <c r="D670" s="7" t="e">
        <f t="shared" si="209"/>
        <v>#N/A</v>
      </c>
      <c r="E670" s="7" t="e">
        <f t="shared" si="210"/>
        <v>#N/A</v>
      </c>
      <c r="F670" s="7">
        <f t="shared" si="211"/>
        <v>0</v>
      </c>
      <c r="G670" s="7">
        <f t="shared" si="221"/>
        <v>0</v>
      </c>
      <c r="H670" s="48" t="e">
        <f t="shared" si="212"/>
        <v>#NUM!</v>
      </c>
      <c r="I670" s="163" t="e">
        <f t="shared" si="216"/>
        <v>#NUM!</v>
      </c>
      <c r="J670" s="8"/>
      <c r="K670" s="2" t="str">
        <f t="shared" si="217"/>
        <v>-</v>
      </c>
      <c r="L670" s="2" t="str">
        <f t="shared" si="218"/>
        <v>-</v>
      </c>
      <c r="M670" s="2" t="str">
        <f t="shared" si="219"/>
        <v>-</v>
      </c>
      <c r="N670" s="2"/>
      <c r="O670" s="2" t="str">
        <f t="shared" si="220"/>
        <v>-</v>
      </c>
      <c r="P670" s="1"/>
      <c r="Q670" s="1"/>
      <c r="R670" s="1"/>
      <c r="S670" s="1"/>
      <c r="T670" s="1"/>
      <c r="U670" s="1"/>
      <c r="V670" s="144"/>
      <c r="W670" s="1"/>
      <c r="X670" s="1"/>
      <c r="Y670" s="1"/>
      <c r="Z670" s="1"/>
      <c r="AA670" s="1"/>
      <c r="AB670" s="1"/>
      <c r="AC670" s="1"/>
      <c r="AD670" s="1"/>
      <c r="AI670" t="str">
        <f t="shared" si="222"/>
        <v>Westmanland</v>
      </c>
      <c r="AJ670" t="s">
        <v>2958</v>
      </c>
      <c r="AK670" s="150">
        <v>2</v>
      </c>
      <c r="AN670" s="91">
        <v>23</v>
      </c>
      <c r="AO670" s="93">
        <v>3</v>
      </c>
      <c r="AP670" s="93">
        <v>330</v>
      </c>
      <c r="AQ670" s="100">
        <v>83540</v>
      </c>
      <c r="AR670" s="100">
        <f t="shared" si="213"/>
        <v>23003</v>
      </c>
      <c r="AS670" t="s">
        <v>1753</v>
      </c>
      <c r="AT670" s="103">
        <f t="shared" si="214"/>
        <v>2383540</v>
      </c>
      <c r="AW670">
        <v>36.57</v>
      </c>
      <c r="AX670">
        <v>0.91</v>
      </c>
      <c r="AY670">
        <v>35.67</v>
      </c>
      <c r="BF670" s="107"/>
      <c r="BG670" s="107"/>
      <c r="BH670" s="107"/>
      <c r="BI670" s="107"/>
      <c r="BJ670" s="107"/>
      <c r="BV670" s="1"/>
    </row>
    <row r="671" spans="1:74" hidden="1" outlineLevel="1">
      <c r="A671" t="s">
        <v>762</v>
      </c>
      <c r="B671" s="9" t="s">
        <v>980</v>
      </c>
      <c r="C671" s="1">
        <f t="shared" si="215"/>
        <v>0</v>
      </c>
      <c r="D671" s="7" t="e">
        <f t="shared" si="209"/>
        <v>#N/A</v>
      </c>
      <c r="E671" s="7" t="e">
        <f t="shared" si="210"/>
        <v>#N/A</v>
      </c>
      <c r="F671" s="7">
        <f t="shared" si="211"/>
        <v>0</v>
      </c>
      <c r="G671" s="7">
        <f t="shared" si="221"/>
        <v>0</v>
      </c>
      <c r="H671" s="48" t="e">
        <f t="shared" si="212"/>
        <v>#NUM!</v>
      </c>
      <c r="I671" s="163" t="e">
        <f t="shared" si="216"/>
        <v>#NUM!</v>
      </c>
      <c r="J671" s="8"/>
      <c r="K671" s="2" t="str">
        <f t="shared" si="217"/>
        <v>-</v>
      </c>
      <c r="L671" s="2" t="str">
        <f t="shared" si="218"/>
        <v>-</v>
      </c>
      <c r="M671" s="2" t="str">
        <f t="shared" si="219"/>
        <v>-</v>
      </c>
      <c r="N671" s="2"/>
      <c r="O671" s="2" t="str">
        <f t="shared" si="220"/>
        <v>-</v>
      </c>
      <c r="P671" s="1"/>
      <c r="Q671" s="1"/>
      <c r="R671" s="1"/>
      <c r="S671" s="1"/>
      <c r="T671" s="1"/>
      <c r="U671" s="1"/>
      <c r="V671" s="144"/>
      <c r="W671" s="1"/>
      <c r="X671" s="1"/>
      <c r="Y671" s="1"/>
      <c r="Z671" s="1"/>
      <c r="AA671" s="1"/>
      <c r="AB671" s="1"/>
      <c r="AC671" s="1"/>
      <c r="AD671" s="1"/>
      <c r="AI671" t="str">
        <f t="shared" si="222"/>
        <v>Weston</v>
      </c>
      <c r="AJ671" t="s">
        <v>2958</v>
      </c>
      <c r="AK671" s="150">
        <v>2</v>
      </c>
      <c r="AN671" s="91">
        <v>23</v>
      </c>
      <c r="AO671" s="93">
        <v>3</v>
      </c>
      <c r="AP671" s="93">
        <v>335</v>
      </c>
      <c r="AQ671" s="100">
        <v>83785</v>
      </c>
      <c r="AR671" s="100">
        <f t="shared" si="213"/>
        <v>23003</v>
      </c>
      <c r="AS671" t="s">
        <v>1753</v>
      </c>
      <c r="AT671" s="103">
        <f t="shared" si="214"/>
        <v>2383785</v>
      </c>
      <c r="AW671">
        <v>40.35</v>
      </c>
      <c r="AX671">
        <v>9.8699999999999992</v>
      </c>
      <c r="AY671">
        <v>30.48</v>
      </c>
      <c r="BF671" s="107"/>
      <c r="BG671" s="107"/>
      <c r="BH671" s="107"/>
      <c r="BI671" s="107"/>
      <c r="BJ671" s="107"/>
      <c r="BV671" s="1"/>
    </row>
    <row r="672" spans="1:74" hidden="1" outlineLevel="1">
      <c r="A672" t="s">
        <v>3476</v>
      </c>
      <c r="B672" s="9" t="s">
        <v>980</v>
      </c>
      <c r="C672" s="1">
        <f t="shared" si="215"/>
        <v>4</v>
      </c>
      <c r="D672" s="7">
        <f t="shared" si="209"/>
        <v>3</v>
      </c>
      <c r="E672" s="7">
        <f t="shared" si="210"/>
        <v>1</v>
      </c>
      <c r="F672" s="7">
        <f t="shared" si="211"/>
        <v>0</v>
      </c>
      <c r="G672" s="7">
        <f t="shared" si="221"/>
        <v>1</v>
      </c>
      <c r="H672" s="48">
        <f t="shared" si="212"/>
        <v>0</v>
      </c>
      <c r="I672" s="163">
        <f t="shared" si="216"/>
        <v>0</v>
      </c>
      <c r="J672" s="8"/>
      <c r="K672" s="2">
        <f t="shared" si="217"/>
        <v>0</v>
      </c>
      <c r="L672" s="2">
        <f t="shared" si="218"/>
        <v>0.5</v>
      </c>
      <c r="M672" s="2">
        <f t="shared" si="219"/>
        <v>0</v>
      </c>
      <c r="N672" s="2"/>
      <c r="O672" s="2">
        <f t="shared" si="220"/>
        <v>0.5</v>
      </c>
      <c r="P672" s="1"/>
      <c r="Q672" s="1">
        <v>2</v>
      </c>
      <c r="R672" s="1">
        <v>0</v>
      </c>
      <c r="S672" s="1">
        <v>2</v>
      </c>
      <c r="T672" s="1">
        <v>0</v>
      </c>
      <c r="U672" s="1"/>
      <c r="V672" s="144"/>
      <c r="W672" s="1"/>
      <c r="X672" s="1"/>
      <c r="Y672" s="1">
        <v>0</v>
      </c>
      <c r="Z672" s="1">
        <v>0</v>
      </c>
      <c r="AA672" s="1"/>
      <c r="AB672" s="1"/>
      <c r="AC672" s="1"/>
      <c r="AD672" s="1"/>
      <c r="AI672" t="str">
        <f t="shared" si="222"/>
        <v>Westport Island</v>
      </c>
      <c r="AJ672" t="s">
        <v>229</v>
      </c>
      <c r="AK672" s="150">
        <v>1</v>
      </c>
      <c r="AN672" s="91">
        <v>23</v>
      </c>
      <c r="AO672" s="93">
        <v>15</v>
      </c>
      <c r="AP672" s="93">
        <v>92</v>
      </c>
      <c r="AQ672" s="100">
        <v>84135</v>
      </c>
      <c r="AR672" s="100">
        <f t="shared" si="213"/>
        <v>23015</v>
      </c>
      <c r="AS672" t="s">
        <v>1753</v>
      </c>
      <c r="AT672" s="103">
        <f t="shared" si="214"/>
        <v>2384135</v>
      </c>
      <c r="AW672">
        <v>14.2</v>
      </c>
      <c r="AX672">
        <v>5.46</v>
      </c>
      <c r="AY672">
        <v>8.74</v>
      </c>
      <c r="BF672" s="107"/>
      <c r="BG672" s="107"/>
      <c r="BH672" s="107"/>
      <c r="BI672" s="107"/>
      <c r="BJ672" s="107"/>
      <c r="BV672" s="1">
        <v>0</v>
      </c>
    </row>
    <row r="673" spans="1:74" hidden="1" outlineLevel="1">
      <c r="A673" t="s">
        <v>1566</v>
      </c>
      <c r="B673" s="9" t="s">
        <v>980</v>
      </c>
      <c r="C673" s="1">
        <f t="shared" si="215"/>
        <v>0</v>
      </c>
      <c r="D673" s="7">
        <f t="shared" si="209"/>
        <v>1</v>
      </c>
      <c r="E673" s="7">
        <f t="shared" si="210"/>
        <v>1</v>
      </c>
      <c r="F673" s="7">
        <f t="shared" si="211"/>
        <v>0</v>
      </c>
      <c r="G673" s="7">
        <f t="shared" si="221"/>
        <v>0</v>
      </c>
      <c r="H673" s="48">
        <f t="shared" si="212"/>
        <v>0</v>
      </c>
      <c r="I673" s="163" t="e">
        <f t="shared" si="216"/>
        <v>#DIV/0!</v>
      </c>
      <c r="J673" s="8"/>
      <c r="K673" s="2" t="str">
        <f t="shared" si="217"/>
        <v>-</v>
      </c>
      <c r="L673" s="2" t="str">
        <f t="shared" si="218"/>
        <v>-</v>
      </c>
      <c r="M673" s="2" t="str">
        <f t="shared" si="219"/>
        <v>-</v>
      </c>
      <c r="N673" s="2"/>
      <c r="O673" s="2" t="str">
        <f t="shared" si="220"/>
        <v>-</v>
      </c>
      <c r="P673" s="1"/>
      <c r="Q673" s="1">
        <v>0</v>
      </c>
      <c r="R673" s="1">
        <v>0</v>
      </c>
      <c r="S673" s="1">
        <v>0</v>
      </c>
      <c r="T673" s="1">
        <v>0</v>
      </c>
      <c r="U673" s="1"/>
      <c r="V673" s="144"/>
      <c r="W673" s="1"/>
      <c r="X673" s="1"/>
      <c r="Y673" s="1">
        <v>0</v>
      </c>
      <c r="Z673" s="1">
        <v>0</v>
      </c>
      <c r="AA673" s="1"/>
      <c r="AB673" s="1"/>
      <c r="AC673" s="1"/>
      <c r="AD673" s="1"/>
      <c r="AI673" t="str">
        <f t="shared" si="222"/>
        <v>Whitefield</v>
      </c>
      <c r="AJ673" t="s">
        <v>229</v>
      </c>
      <c r="AK673" s="150">
        <v>1</v>
      </c>
      <c r="AN673" s="91">
        <v>23</v>
      </c>
      <c r="AO673" s="93">
        <v>15</v>
      </c>
      <c r="AP673" s="93">
        <v>95</v>
      </c>
      <c r="AQ673" s="100">
        <v>85010</v>
      </c>
      <c r="AR673" s="100">
        <f t="shared" si="213"/>
        <v>23015</v>
      </c>
      <c r="AS673" t="s">
        <v>1753</v>
      </c>
      <c r="AT673" s="103">
        <f t="shared" si="214"/>
        <v>2385010</v>
      </c>
      <c r="AW673">
        <v>47.54</v>
      </c>
      <c r="AX673">
        <v>0.7</v>
      </c>
      <c r="AY673">
        <v>46.84</v>
      </c>
      <c r="BF673" s="107"/>
      <c r="BG673" s="107"/>
      <c r="BH673" s="107"/>
      <c r="BI673" s="107"/>
      <c r="BJ673" s="107"/>
      <c r="BV673" s="1">
        <v>0</v>
      </c>
    </row>
    <row r="674" spans="1:74" hidden="1" outlineLevel="1">
      <c r="A674" t="s">
        <v>2863</v>
      </c>
      <c r="B674" s="9" t="s">
        <v>980</v>
      </c>
      <c r="C674" s="1">
        <f t="shared" si="215"/>
        <v>14</v>
      </c>
      <c r="D674" s="7">
        <f t="shared" si="209"/>
        <v>5</v>
      </c>
      <c r="E674" s="7">
        <f t="shared" si="210"/>
        <v>3</v>
      </c>
      <c r="F674" s="7">
        <f t="shared" si="211"/>
        <v>3</v>
      </c>
      <c r="G674" s="7">
        <f t="shared" si="221"/>
        <v>2</v>
      </c>
      <c r="H674" s="48">
        <f t="shared" si="212"/>
        <v>6</v>
      </c>
      <c r="I674" s="163">
        <f t="shared" si="216"/>
        <v>0.42857142857142855</v>
      </c>
      <c r="J674" s="8"/>
      <c r="K674" s="2">
        <f t="shared" si="217"/>
        <v>0</v>
      </c>
      <c r="L674" s="2">
        <f t="shared" si="218"/>
        <v>7.1428571428571425E-2</v>
      </c>
      <c r="M674" s="2">
        <f t="shared" si="219"/>
        <v>7.1428571428571425E-2</v>
      </c>
      <c r="N674" s="2"/>
      <c r="O674" s="2">
        <f t="shared" si="220"/>
        <v>0.85714285714285721</v>
      </c>
      <c r="P674" s="1"/>
      <c r="Q674" s="1">
        <v>1</v>
      </c>
      <c r="R674" s="1">
        <v>1</v>
      </c>
      <c r="S674" s="1">
        <v>3</v>
      </c>
      <c r="T674" s="1">
        <v>9</v>
      </c>
      <c r="U674" s="1"/>
      <c r="V674" s="144"/>
      <c r="W674" s="1"/>
      <c r="X674" s="1"/>
      <c r="Y674" s="1">
        <v>0</v>
      </c>
      <c r="Z674" s="1">
        <v>0</v>
      </c>
      <c r="AA674" s="1"/>
      <c r="AB674" s="1"/>
      <c r="AC674" s="1"/>
      <c r="AD674" s="1"/>
      <c r="AI674" t="str">
        <f t="shared" si="222"/>
        <v>Whiting</v>
      </c>
      <c r="AJ674" t="s">
        <v>650</v>
      </c>
      <c r="AK674" s="150">
        <v>2</v>
      </c>
      <c r="AN674" s="91">
        <v>23</v>
      </c>
      <c r="AO674" s="93">
        <v>29</v>
      </c>
      <c r="AP674" s="93">
        <v>220</v>
      </c>
      <c r="AQ674" s="100">
        <v>85185</v>
      </c>
      <c r="AR674" s="100">
        <f t="shared" si="213"/>
        <v>23029</v>
      </c>
      <c r="AS674" t="s">
        <v>1753</v>
      </c>
      <c r="AT674" s="103">
        <f t="shared" si="214"/>
        <v>2385185</v>
      </c>
      <c r="AW674">
        <v>52.11</v>
      </c>
      <c r="AX674">
        <v>5.34</v>
      </c>
      <c r="AY674">
        <v>46.77</v>
      </c>
      <c r="BF674" s="107"/>
      <c r="BG674" s="107"/>
      <c r="BH674" s="107"/>
      <c r="BI674" s="107"/>
      <c r="BJ674" s="107"/>
      <c r="BV674" s="1">
        <v>0</v>
      </c>
    </row>
    <row r="675" spans="1:74" hidden="1" outlineLevel="1">
      <c r="A675" t="s">
        <v>1648</v>
      </c>
      <c r="B675" s="9" t="s">
        <v>980</v>
      </c>
      <c r="C675" s="1">
        <f t="shared" si="215"/>
        <v>1</v>
      </c>
      <c r="D675" s="7">
        <f t="shared" si="209"/>
        <v>2</v>
      </c>
      <c r="E675" s="7">
        <f t="shared" si="210"/>
        <v>2</v>
      </c>
      <c r="F675" s="7">
        <f t="shared" si="211"/>
        <v>0</v>
      </c>
      <c r="G675" s="7">
        <f t="shared" si="221"/>
        <v>1</v>
      </c>
      <c r="H675" s="48">
        <f t="shared" si="212"/>
        <v>1</v>
      </c>
      <c r="I675" s="163">
        <f t="shared" si="216"/>
        <v>1</v>
      </c>
      <c r="J675" s="8"/>
      <c r="K675" s="2">
        <f t="shared" si="217"/>
        <v>0</v>
      </c>
      <c r="L675" s="2">
        <f t="shared" si="218"/>
        <v>0</v>
      </c>
      <c r="M675" s="2">
        <f t="shared" si="219"/>
        <v>0</v>
      </c>
      <c r="N675" s="2"/>
      <c r="O675" s="2">
        <f t="shared" si="220"/>
        <v>1</v>
      </c>
      <c r="P675" s="1"/>
      <c r="Q675" s="1">
        <v>0</v>
      </c>
      <c r="R675" s="1">
        <v>0</v>
      </c>
      <c r="S675" s="1">
        <v>1</v>
      </c>
      <c r="T675" s="1">
        <v>0</v>
      </c>
      <c r="U675" s="1"/>
      <c r="V675" s="144"/>
      <c r="W675" s="1"/>
      <c r="X675" s="1"/>
      <c r="Y675" s="1">
        <v>0</v>
      </c>
      <c r="Z675" s="1">
        <v>0</v>
      </c>
      <c r="AA675" s="1"/>
      <c r="AB675" s="1"/>
      <c r="AC675" s="1"/>
      <c r="AD675" s="1"/>
      <c r="AI675" t="str">
        <f t="shared" si="222"/>
        <v>Whitneyville</v>
      </c>
      <c r="AJ675" t="s">
        <v>650</v>
      </c>
      <c r="AK675" s="150">
        <v>2</v>
      </c>
      <c r="AN675" s="91">
        <v>23</v>
      </c>
      <c r="AO675" s="93">
        <v>29</v>
      </c>
      <c r="AP675" s="93">
        <v>225</v>
      </c>
      <c r="AQ675" s="100">
        <v>85290</v>
      </c>
      <c r="AR675" s="100">
        <f t="shared" si="213"/>
        <v>23029</v>
      </c>
      <c r="AS675" t="s">
        <v>1753</v>
      </c>
      <c r="AT675" s="103">
        <f t="shared" si="214"/>
        <v>2385290</v>
      </c>
      <c r="AW675">
        <v>14.62</v>
      </c>
      <c r="AX675">
        <v>0.31</v>
      </c>
      <c r="AY675">
        <v>14.31</v>
      </c>
      <c r="BF675" s="107"/>
      <c r="BG675" s="107"/>
      <c r="BH675" s="107"/>
      <c r="BI675" s="107"/>
      <c r="BJ675" s="107"/>
      <c r="BV675" s="1">
        <v>0</v>
      </c>
    </row>
    <row r="676" spans="1:74" hidden="1" outlineLevel="1">
      <c r="A676" t="s">
        <v>893</v>
      </c>
      <c r="B676" s="9" t="s">
        <v>980</v>
      </c>
      <c r="C676" s="1">
        <f t="shared" si="215"/>
        <v>0</v>
      </c>
      <c r="D676" s="7">
        <f t="shared" si="209"/>
        <v>1</v>
      </c>
      <c r="E676" s="7">
        <f t="shared" si="210"/>
        <v>1</v>
      </c>
      <c r="F676" s="7">
        <f t="shared" si="211"/>
        <v>0</v>
      </c>
      <c r="G676" s="7">
        <f t="shared" si="221"/>
        <v>0</v>
      </c>
      <c r="H676" s="48">
        <f t="shared" si="212"/>
        <v>0</v>
      </c>
      <c r="I676" s="163" t="e">
        <f t="shared" si="216"/>
        <v>#DIV/0!</v>
      </c>
      <c r="J676" s="8"/>
      <c r="K676" s="2" t="str">
        <f t="shared" si="217"/>
        <v>-</v>
      </c>
      <c r="L676" s="2" t="str">
        <f t="shared" si="218"/>
        <v>-</v>
      </c>
      <c r="M676" s="2" t="str">
        <f t="shared" si="219"/>
        <v>-</v>
      </c>
      <c r="N676" s="2"/>
      <c r="O676" s="2" t="str">
        <f t="shared" si="220"/>
        <v>-</v>
      </c>
      <c r="P676" s="1"/>
      <c r="Q676" s="1">
        <v>0</v>
      </c>
      <c r="R676" s="1">
        <v>0</v>
      </c>
      <c r="S676" s="1">
        <v>0</v>
      </c>
      <c r="T676" s="1">
        <v>0</v>
      </c>
      <c r="U676" s="1"/>
      <c r="V676" s="144"/>
      <c r="W676" s="1"/>
      <c r="X676" s="1"/>
      <c r="Y676" s="1">
        <v>0</v>
      </c>
      <c r="Z676" s="1">
        <v>0</v>
      </c>
      <c r="AA676" s="1"/>
      <c r="AB676" s="1"/>
      <c r="AC676" s="1"/>
      <c r="AD676" s="1"/>
      <c r="AI676" t="str">
        <f t="shared" si="222"/>
        <v>Willimantic</v>
      </c>
      <c r="AJ676" t="s">
        <v>126</v>
      </c>
      <c r="AK676" s="150">
        <v>2</v>
      </c>
      <c r="AN676" s="91">
        <v>23</v>
      </c>
      <c r="AO676" s="93">
        <v>21</v>
      </c>
      <c r="AP676" s="93">
        <v>100</v>
      </c>
      <c r="AQ676" s="100">
        <v>85710</v>
      </c>
      <c r="AR676" s="100">
        <f t="shared" si="213"/>
        <v>23021</v>
      </c>
      <c r="AS676" t="s">
        <v>1753</v>
      </c>
      <c r="AT676" s="103">
        <f t="shared" si="214"/>
        <v>2385710</v>
      </c>
      <c r="AW676">
        <v>48.1</v>
      </c>
      <c r="AX676">
        <v>4.55</v>
      </c>
      <c r="AY676">
        <v>43.55</v>
      </c>
      <c r="BF676" s="107"/>
      <c r="BG676" s="107"/>
      <c r="BH676" s="107"/>
      <c r="BI676" s="107"/>
      <c r="BJ676" s="107"/>
      <c r="BV676" s="1">
        <v>0</v>
      </c>
    </row>
    <row r="677" spans="1:74" hidden="1" outlineLevel="1">
      <c r="A677" t="s">
        <v>3048</v>
      </c>
      <c r="B677" s="9" t="s">
        <v>980</v>
      </c>
      <c r="C677" s="1">
        <f t="shared" si="215"/>
        <v>21</v>
      </c>
      <c r="D677" s="7">
        <f t="shared" si="209"/>
        <v>6</v>
      </c>
      <c r="E677" s="7">
        <f t="shared" si="210"/>
        <v>1</v>
      </c>
      <c r="F677" s="7">
        <f t="shared" si="211"/>
        <v>2</v>
      </c>
      <c r="G677" s="7">
        <f t="shared" si="221"/>
        <v>4</v>
      </c>
      <c r="H677" s="48">
        <f t="shared" si="212"/>
        <v>3</v>
      </c>
      <c r="I677" s="163">
        <f t="shared" si="216"/>
        <v>0.14285714285714285</v>
      </c>
      <c r="J677" s="8"/>
      <c r="K677" s="2">
        <f t="shared" si="217"/>
        <v>0</v>
      </c>
      <c r="L677" s="2">
        <f t="shared" si="218"/>
        <v>0.42857142857142855</v>
      </c>
      <c r="M677" s="2">
        <f t="shared" si="219"/>
        <v>0.2857142857142857</v>
      </c>
      <c r="N677" s="2"/>
      <c r="O677" s="2">
        <f t="shared" si="220"/>
        <v>0.2857142857142857</v>
      </c>
      <c r="P677" s="1"/>
      <c r="Q677" s="1">
        <v>9</v>
      </c>
      <c r="R677" s="1">
        <v>6</v>
      </c>
      <c r="S677" s="1">
        <v>2</v>
      </c>
      <c r="T677" s="1">
        <v>3</v>
      </c>
      <c r="U677" s="1"/>
      <c r="V677" s="144"/>
      <c r="W677" s="1"/>
      <c r="X677" s="1"/>
      <c r="Y677" s="1">
        <v>1</v>
      </c>
      <c r="Z677" s="1">
        <v>0</v>
      </c>
      <c r="AA677" s="1"/>
      <c r="AB677" s="1"/>
      <c r="AC677" s="1"/>
      <c r="AD677" s="1"/>
      <c r="AI677" t="str">
        <f t="shared" si="222"/>
        <v>Wilton</v>
      </c>
      <c r="AJ677" t="s">
        <v>2477</v>
      </c>
      <c r="AK677" s="150">
        <v>2</v>
      </c>
      <c r="AN677" s="91">
        <v>23</v>
      </c>
      <c r="AO677" s="93">
        <v>7</v>
      </c>
      <c r="AP677" s="93">
        <v>105</v>
      </c>
      <c r="AQ677" s="100">
        <v>85850</v>
      </c>
      <c r="AR677" s="100">
        <f t="shared" si="213"/>
        <v>23007</v>
      </c>
      <c r="AS677" t="s">
        <v>1753</v>
      </c>
      <c r="AT677" s="103">
        <f t="shared" si="214"/>
        <v>2385850</v>
      </c>
      <c r="AW677">
        <v>42.82</v>
      </c>
      <c r="AX677">
        <v>1.56</v>
      </c>
      <c r="AY677">
        <v>41.26</v>
      </c>
      <c r="BF677" s="107"/>
      <c r="BG677" s="107"/>
      <c r="BH677" s="107"/>
      <c r="BI677" s="107"/>
      <c r="BJ677" s="107"/>
      <c r="BV677" s="1">
        <v>0</v>
      </c>
    </row>
    <row r="678" spans="1:74" hidden="1" outlineLevel="1">
      <c r="A678" t="s">
        <v>2523</v>
      </c>
      <c r="B678" s="9" t="s">
        <v>980</v>
      </c>
      <c r="C678" s="1">
        <f t="shared" si="215"/>
        <v>110</v>
      </c>
      <c r="D678" s="7">
        <f t="shared" si="209"/>
        <v>5</v>
      </c>
      <c r="E678" s="7">
        <f t="shared" si="210"/>
        <v>4</v>
      </c>
      <c r="F678" s="7">
        <f t="shared" si="211"/>
        <v>1</v>
      </c>
      <c r="G678" s="7">
        <f t="shared" si="221"/>
        <v>2</v>
      </c>
      <c r="H678" s="48">
        <f t="shared" si="212"/>
        <v>2</v>
      </c>
      <c r="I678" s="163">
        <f t="shared" si="216"/>
        <v>1.8181818181818181E-2</v>
      </c>
      <c r="J678" s="8"/>
      <c r="K678" s="2">
        <f t="shared" si="217"/>
        <v>0</v>
      </c>
      <c r="L678" s="2">
        <f t="shared" si="218"/>
        <v>1.8181818181818181E-2</v>
      </c>
      <c r="M678" s="2">
        <f t="shared" si="219"/>
        <v>0.37272727272727274</v>
      </c>
      <c r="N678" s="2"/>
      <c r="O678" s="2">
        <f t="shared" si="220"/>
        <v>0.60909090909090913</v>
      </c>
      <c r="P678" s="1"/>
      <c r="Q678" s="1">
        <v>2</v>
      </c>
      <c r="R678" s="1">
        <v>41</v>
      </c>
      <c r="S678" s="1">
        <v>39</v>
      </c>
      <c r="T678" s="1">
        <v>28</v>
      </c>
      <c r="U678" s="1"/>
      <c r="V678" s="144"/>
      <c r="W678" s="1"/>
      <c r="X678" s="1"/>
      <c r="Y678" s="1">
        <v>0</v>
      </c>
      <c r="Z678" s="1">
        <v>0</v>
      </c>
      <c r="AA678" s="1"/>
      <c r="AB678" s="1"/>
      <c r="AC678" s="1"/>
      <c r="AD678" s="1"/>
      <c r="AI678" t="str">
        <f t="shared" si="222"/>
        <v>Windham</v>
      </c>
      <c r="AJ678" t="s">
        <v>2243</v>
      </c>
      <c r="AK678" s="150">
        <v>1</v>
      </c>
      <c r="AN678" s="91">
        <v>23</v>
      </c>
      <c r="AO678" s="93">
        <v>5</v>
      </c>
      <c r="AP678" s="93">
        <v>125</v>
      </c>
      <c r="AQ678" s="100">
        <v>86025</v>
      </c>
      <c r="AR678" s="100">
        <f t="shared" si="213"/>
        <v>23005</v>
      </c>
      <c r="AS678" t="s">
        <v>1753</v>
      </c>
      <c r="AT678" s="103">
        <f t="shared" si="214"/>
        <v>2386025</v>
      </c>
      <c r="AW678">
        <v>50.28</v>
      </c>
      <c r="AX678">
        <v>3.6</v>
      </c>
      <c r="AY678">
        <v>46.68</v>
      </c>
      <c r="BF678" s="107"/>
      <c r="BG678" s="107"/>
      <c r="BH678" s="107"/>
      <c r="BI678" s="107"/>
      <c r="BJ678" s="107"/>
      <c r="BV678" s="1">
        <v>0</v>
      </c>
    </row>
    <row r="679" spans="1:74" hidden="1" outlineLevel="1">
      <c r="A679" t="s">
        <v>1890</v>
      </c>
      <c r="B679" s="9" t="s">
        <v>980</v>
      </c>
      <c r="C679" s="1">
        <f t="shared" si="215"/>
        <v>4</v>
      </c>
      <c r="D679" s="7">
        <f t="shared" si="209"/>
        <v>3</v>
      </c>
      <c r="E679" s="7">
        <f t="shared" si="210"/>
        <v>2</v>
      </c>
      <c r="F679" s="7">
        <f t="shared" si="211"/>
        <v>0</v>
      </c>
      <c r="G679" s="7">
        <f t="shared" si="221"/>
        <v>0</v>
      </c>
      <c r="H679" s="48">
        <f t="shared" si="212"/>
        <v>2</v>
      </c>
      <c r="I679" s="163">
        <f t="shared" si="216"/>
        <v>0.5</v>
      </c>
      <c r="J679" s="8"/>
      <c r="K679" s="2">
        <f t="shared" si="217"/>
        <v>0</v>
      </c>
      <c r="L679" s="2">
        <f t="shared" si="218"/>
        <v>0.25</v>
      </c>
      <c r="M679" s="2">
        <f t="shared" si="219"/>
        <v>0</v>
      </c>
      <c r="N679" s="2"/>
      <c r="O679" s="2">
        <f t="shared" si="220"/>
        <v>0.75</v>
      </c>
      <c r="P679" s="1"/>
      <c r="Q679" s="1">
        <v>1</v>
      </c>
      <c r="R679" s="1">
        <v>0</v>
      </c>
      <c r="S679" s="1">
        <v>0</v>
      </c>
      <c r="T679" s="1">
        <v>3</v>
      </c>
      <c r="U679" s="1"/>
      <c r="V679" s="144"/>
      <c r="W679" s="1"/>
      <c r="X679" s="1"/>
      <c r="Y679" s="1">
        <v>0</v>
      </c>
      <c r="Z679" s="1">
        <v>0</v>
      </c>
      <c r="AA679" s="1"/>
      <c r="AB679" s="1"/>
      <c r="AC679" s="1"/>
      <c r="AD679" s="1"/>
      <c r="AI679" t="str">
        <f t="shared" si="222"/>
        <v>Windsor</v>
      </c>
      <c r="AJ679" t="s">
        <v>2658</v>
      </c>
      <c r="AK679" s="150">
        <v>1</v>
      </c>
      <c r="AN679" s="91">
        <v>23</v>
      </c>
      <c r="AO679" s="93">
        <v>11</v>
      </c>
      <c r="AP679" s="93">
        <v>135</v>
      </c>
      <c r="AQ679" s="100">
        <v>86165</v>
      </c>
      <c r="AR679" s="100">
        <f t="shared" si="213"/>
        <v>23011</v>
      </c>
      <c r="AS679" t="s">
        <v>1753</v>
      </c>
      <c r="AT679" s="103">
        <f t="shared" si="214"/>
        <v>2386165</v>
      </c>
      <c r="AW679">
        <v>35.58</v>
      </c>
      <c r="AX679">
        <v>0.93</v>
      </c>
      <c r="AY679">
        <v>34.65</v>
      </c>
      <c r="BF679" s="107"/>
      <c r="BG679" s="107"/>
      <c r="BH679" s="107"/>
      <c r="BI679" s="107"/>
      <c r="BJ679" s="107"/>
      <c r="BV679" s="1">
        <v>0</v>
      </c>
    </row>
    <row r="680" spans="1:74" hidden="1" outlineLevel="1">
      <c r="A680" t="s">
        <v>3162</v>
      </c>
      <c r="B680" s="9" t="s">
        <v>980</v>
      </c>
      <c r="C680" s="1">
        <f t="shared" si="215"/>
        <v>0</v>
      </c>
      <c r="D680" s="7">
        <f t="shared" si="209"/>
        <v>1</v>
      </c>
      <c r="E680" s="7">
        <f t="shared" si="210"/>
        <v>1</v>
      </c>
      <c r="F680" s="7">
        <f t="shared" si="211"/>
        <v>0</v>
      </c>
      <c r="G680" s="7">
        <f t="shared" si="221"/>
        <v>0</v>
      </c>
      <c r="H680" s="48">
        <f t="shared" si="212"/>
        <v>0</v>
      </c>
      <c r="I680" s="163" t="e">
        <f t="shared" si="216"/>
        <v>#DIV/0!</v>
      </c>
      <c r="J680" s="8"/>
      <c r="K680" s="2" t="str">
        <f t="shared" si="217"/>
        <v>-</v>
      </c>
      <c r="L680" s="2" t="str">
        <f t="shared" si="218"/>
        <v>-</v>
      </c>
      <c r="M680" s="2" t="str">
        <f t="shared" si="219"/>
        <v>-</v>
      </c>
      <c r="N680" s="2"/>
      <c r="O680" s="2" t="str">
        <f t="shared" si="220"/>
        <v>-</v>
      </c>
      <c r="P680" s="1"/>
      <c r="Q680" s="1">
        <v>0</v>
      </c>
      <c r="R680" s="1">
        <v>0</v>
      </c>
      <c r="S680" s="1">
        <v>0</v>
      </c>
      <c r="T680" s="1">
        <v>0</v>
      </c>
      <c r="U680" s="1"/>
      <c r="V680" s="144"/>
      <c r="W680" s="1"/>
      <c r="X680" s="1"/>
      <c r="Y680" s="1">
        <v>0</v>
      </c>
      <c r="Z680" s="1">
        <v>0</v>
      </c>
      <c r="AA680" s="1"/>
      <c r="AB680" s="1"/>
      <c r="AC680" s="1"/>
      <c r="AD680" s="1"/>
      <c r="AI680" t="str">
        <f t="shared" si="222"/>
        <v>Winn</v>
      </c>
      <c r="AJ680" t="s">
        <v>883</v>
      </c>
      <c r="AK680" s="150">
        <v>2</v>
      </c>
      <c r="AN680" s="91">
        <v>23</v>
      </c>
      <c r="AO680" s="93">
        <v>19</v>
      </c>
      <c r="AP680" s="93">
        <v>305</v>
      </c>
      <c r="AQ680" s="100">
        <v>86305</v>
      </c>
      <c r="AR680" s="100">
        <f t="shared" si="213"/>
        <v>23019</v>
      </c>
      <c r="AS680" t="s">
        <v>1753</v>
      </c>
      <c r="AT680" s="103">
        <f t="shared" si="214"/>
        <v>2386305</v>
      </c>
      <c r="AW680">
        <v>44.27</v>
      </c>
      <c r="AX680">
        <v>0.14000000000000001</v>
      </c>
      <c r="AY680">
        <v>44.13</v>
      </c>
      <c r="BF680" s="107"/>
      <c r="BG680" s="107"/>
      <c r="BH680" s="107"/>
      <c r="BI680" s="107"/>
      <c r="BJ680" s="107"/>
      <c r="BV680" s="1">
        <v>0</v>
      </c>
    </row>
    <row r="681" spans="1:74" hidden="1" outlineLevel="1">
      <c r="A681" t="s">
        <v>389</v>
      </c>
      <c r="B681" s="9" t="s">
        <v>980</v>
      </c>
      <c r="C681" s="1">
        <f t="shared" si="215"/>
        <v>23</v>
      </c>
      <c r="D681" s="7">
        <f t="shared" si="209"/>
        <v>6</v>
      </c>
      <c r="E681" s="7">
        <f t="shared" si="210"/>
        <v>5</v>
      </c>
      <c r="F681" s="7">
        <f t="shared" si="211"/>
        <v>2</v>
      </c>
      <c r="G681" s="7">
        <f t="shared" si="221"/>
        <v>1</v>
      </c>
      <c r="H681" s="48">
        <f t="shared" si="212"/>
        <v>2</v>
      </c>
      <c r="I681" s="163">
        <f t="shared" si="216"/>
        <v>8.6956521739130432E-2</v>
      </c>
      <c r="J681" s="8"/>
      <c r="K681" s="2">
        <f t="shared" si="217"/>
        <v>0</v>
      </c>
      <c r="L681" s="2">
        <f t="shared" si="218"/>
        <v>4.3478260869565216E-2</v>
      </c>
      <c r="M681" s="2">
        <f t="shared" si="219"/>
        <v>0.34782608695652173</v>
      </c>
      <c r="N681" s="2"/>
      <c r="O681" s="2">
        <f t="shared" si="220"/>
        <v>0.60869565217391308</v>
      </c>
      <c r="P681" s="1"/>
      <c r="Q681" s="1">
        <v>1</v>
      </c>
      <c r="R681" s="1">
        <v>8</v>
      </c>
      <c r="S681" s="1">
        <v>10</v>
      </c>
      <c r="T681" s="1">
        <v>2</v>
      </c>
      <c r="U681" s="1"/>
      <c r="V681" s="144"/>
      <c r="W681" s="1"/>
      <c r="X681" s="1"/>
      <c r="Y681" s="1">
        <v>0</v>
      </c>
      <c r="Z681" s="1">
        <v>2</v>
      </c>
      <c r="AA681" s="1"/>
      <c r="AB681" s="1"/>
      <c r="AC681" s="1"/>
      <c r="AD681" s="1"/>
      <c r="AI681" t="str">
        <f t="shared" si="222"/>
        <v>Winslow</v>
      </c>
      <c r="AJ681" t="s">
        <v>2658</v>
      </c>
      <c r="AK681" s="150">
        <v>2</v>
      </c>
      <c r="AN681" s="91">
        <v>23</v>
      </c>
      <c r="AO681" s="93">
        <v>11</v>
      </c>
      <c r="AP681" s="93">
        <v>140</v>
      </c>
      <c r="AQ681" s="100">
        <v>86515</v>
      </c>
      <c r="AR681" s="100">
        <f t="shared" si="213"/>
        <v>23011</v>
      </c>
      <c r="AS681" t="s">
        <v>1753</v>
      </c>
      <c r="AT681" s="103">
        <f t="shared" si="214"/>
        <v>2386515</v>
      </c>
      <c r="AW681">
        <v>38.72</v>
      </c>
      <c r="AX681">
        <v>1.87</v>
      </c>
      <c r="AY681">
        <v>36.85</v>
      </c>
      <c r="BF681" s="107"/>
      <c r="BG681" s="107"/>
      <c r="BH681" s="107"/>
      <c r="BI681" s="107"/>
      <c r="BJ681" s="107"/>
      <c r="BV681" s="1">
        <v>0</v>
      </c>
    </row>
    <row r="682" spans="1:74" hidden="1" outlineLevel="1">
      <c r="A682" t="s">
        <v>2476</v>
      </c>
      <c r="B682" s="9" t="s">
        <v>980</v>
      </c>
      <c r="C682" s="1">
        <f t="shared" si="215"/>
        <v>12</v>
      </c>
      <c r="D682" s="7">
        <f t="shared" si="209"/>
        <v>3</v>
      </c>
      <c r="E682" s="7">
        <f t="shared" si="210"/>
        <v>3</v>
      </c>
      <c r="F682" s="7">
        <f t="shared" si="211"/>
        <v>2</v>
      </c>
      <c r="G682" s="7">
        <f t="shared" si="221"/>
        <v>1</v>
      </c>
      <c r="H682" s="48">
        <f t="shared" si="212"/>
        <v>8</v>
      </c>
      <c r="I682" s="163">
        <f t="shared" si="216"/>
        <v>0.66666666666666663</v>
      </c>
      <c r="J682" s="8"/>
      <c r="K682" s="2">
        <f t="shared" si="217"/>
        <v>0</v>
      </c>
      <c r="L682" s="2">
        <f t="shared" si="218"/>
        <v>0</v>
      </c>
      <c r="M682" s="2">
        <f t="shared" si="219"/>
        <v>0.16666666666666666</v>
      </c>
      <c r="N682" s="2"/>
      <c r="O682" s="2">
        <f t="shared" si="220"/>
        <v>0.83333333333333337</v>
      </c>
      <c r="P682" s="1"/>
      <c r="Q682" s="1">
        <v>0</v>
      </c>
      <c r="R682" s="1">
        <v>2</v>
      </c>
      <c r="S682" s="1">
        <v>10</v>
      </c>
      <c r="T682" s="1">
        <v>0</v>
      </c>
      <c r="U682" s="1"/>
      <c r="V682" s="144"/>
      <c r="W682" s="1"/>
      <c r="X682" s="1"/>
      <c r="Y682" s="1">
        <v>0</v>
      </c>
      <c r="Z682" s="1">
        <v>0</v>
      </c>
      <c r="AA682" s="1"/>
      <c r="AB682" s="1"/>
      <c r="AC682" s="1"/>
      <c r="AD682" s="1"/>
      <c r="AI682" t="str">
        <f t="shared" si="222"/>
        <v>Winter Harbor</v>
      </c>
      <c r="AJ682" t="s">
        <v>703</v>
      </c>
      <c r="AK682" s="150">
        <v>2</v>
      </c>
      <c r="AN682" s="91">
        <v>23</v>
      </c>
      <c r="AO682" s="93">
        <v>9</v>
      </c>
      <c r="AP682" s="93">
        <v>185</v>
      </c>
      <c r="AQ682" s="100">
        <v>86655</v>
      </c>
      <c r="AR682" s="100">
        <f t="shared" si="213"/>
        <v>23009</v>
      </c>
      <c r="AS682" t="s">
        <v>1753</v>
      </c>
      <c r="AT682" s="103">
        <f t="shared" si="214"/>
        <v>2386655</v>
      </c>
      <c r="AW682">
        <v>65.7</v>
      </c>
      <c r="AX682">
        <v>51.33</v>
      </c>
      <c r="AY682">
        <v>14.37</v>
      </c>
      <c r="BF682" s="107"/>
      <c r="BG682" s="107"/>
      <c r="BH682" s="107"/>
      <c r="BI682" s="107"/>
      <c r="BJ682" s="107"/>
      <c r="BV682" s="1">
        <v>0</v>
      </c>
    </row>
    <row r="683" spans="1:74" hidden="1" outlineLevel="1">
      <c r="A683" t="s">
        <v>2010</v>
      </c>
      <c r="B683" s="9" t="s">
        <v>980</v>
      </c>
      <c r="C683" s="1">
        <f t="shared" si="215"/>
        <v>16</v>
      </c>
      <c r="D683" s="7">
        <f t="shared" si="209"/>
        <v>5</v>
      </c>
      <c r="E683" s="7">
        <f t="shared" si="210"/>
        <v>3</v>
      </c>
      <c r="F683" s="7">
        <f t="shared" si="211"/>
        <v>1</v>
      </c>
      <c r="G683" s="7">
        <f t="shared" si="221"/>
        <v>3</v>
      </c>
      <c r="H683" s="48">
        <f t="shared" si="212"/>
        <v>0</v>
      </c>
      <c r="I683" s="163">
        <f t="shared" si="216"/>
        <v>0</v>
      </c>
      <c r="J683" s="8"/>
      <c r="K683" s="2">
        <f t="shared" si="217"/>
        <v>0</v>
      </c>
      <c r="L683" s="2">
        <f t="shared" si="218"/>
        <v>0.125</v>
      </c>
      <c r="M683" s="2">
        <f t="shared" si="219"/>
        <v>0.375</v>
      </c>
      <c r="N683" s="2"/>
      <c r="O683" s="2">
        <f t="shared" si="220"/>
        <v>0.5</v>
      </c>
      <c r="P683" s="1"/>
      <c r="Q683" s="1">
        <v>2</v>
      </c>
      <c r="R683" s="1">
        <v>6</v>
      </c>
      <c r="S683" s="1">
        <v>2</v>
      </c>
      <c r="T683" s="1">
        <v>6</v>
      </c>
      <c r="U683" s="1"/>
      <c r="V683" s="144"/>
      <c r="W683" s="1"/>
      <c r="X683" s="1"/>
      <c r="Y683" s="1">
        <v>0</v>
      </c>
      <c r="Z683" s="1">
        <v>0</v>
      </c>
      <c r="AA683" s="1"/>
      <c r="AB683" s="1"/>
      <c r="AC683" s="1"/>
      <c r="AD683" s="1"/>
      <c r="AI683" t="str">
        <f t="shared" si="222"/>
        <v>Winterport</v>
      </c>
      <c r="AJ683" t="s">
        <v>2318</v>
      </c>
      <c r="AK683" s="150">
        <v>2</v>
      </c>
      <c r="AN683" s="91">
        <v>23</v>
      </c>
      <c r="AO683" s="93">
        <v>27</v>
      </c>
      <c r="AP683" s="93">
        <v>130</v>
      </c>
      <c r="AQ683" s="100">
        <v>86760</v>
      </c>
      <c r="AR683" s="100">
        <f t="shared" si="213"/>
        <v>23027</v>
      </c>
      <c r="AS683" t="s">
        <v>1753</v>
      </c>
      <c r="AT683" s="103">
        <f t="shared" si="214"/>
        <v>2386760</v>
      </c>
      <c r="AW683">
        <v>37.11</v>
      </c>
      <c r="AX683">
        <v>1.51</v>
      </c>
      <c r="AY683">
        <v>35.590000000000003</v>
      </c>
      <c r="BF683" s="107"/>
      <c r="BG683" s="107"/>
      <c r="BH683" s="107"/>
      <c r="BI683" s="107"/>
      <c r="BJ683" s="107"/>
      <c r="BV683" s="1">
        <v>0</v>
      </c>
    </row>
    <row r="684" spans="1:74" hidden="1" outlineLevel="1">
      <c r="A684" t="s">
        <v>1183</v>
      </c>
      <c r="B684" s="9" t="s">
        <v>980</v>
      </c>
      <c r="C684" s="1">
        <f t="shared" si="215"/>
        <v>0</v>
      </c>
      <c r="D684" s="7" t="e">
        <f t="shared" si="209"/>
        <v>#N/A</v>
      </c>
      <c r="E684" s="7" t="e">
        <f t="shared" si="210"/>
        <v>#N/A</v>
      </c>
      <c r="F684" s="7">
        <f t="shared" si="211"/>
        <v>0</v>
      </c>
      <c r="G684" s="7">
        <f t="shared" si="221"/>
        <v>0</v>
      </c>
      <c r="H684" s="48" t="e">
        <f t="shared" si="212"/>
        <v>#NUM!</v>
      </c>
      <c r="I684" s="163" t="e">
        <f t="shared" si="216"/>
        <v>#NUM!</v>
      </c>
      <c r="J684" s="8"/>
      <c r="K684" s="2" t="str">
        <f t="shared" si="217"/>
        <v>-</v>
      </c>
      <c r="L684" s="2" t="str">
        <f t="shared" si="218"/>
        <v>-</v>
      </c>
      <c r="M684" s="2" t="str">
        <f t="shared" si="219"/>
        <v>-</v>
      </c>
      <c r="N684" s="2"/>
      <c r="O684" s="2" t="str">
        <f t="shared" si="220"/>
        <v>-</v>
      </c>
      <c r="P684" s="1"/>
      <c r="Q684" s="1"/>
      <c r="R684" s="1"/>
      <c r="S684" s="1"/>
      <c r="T684" s="1"/>
      <c r="U684" s="1"/>
      <c r="V684" s="144"/>
      <c r="W684" s="1"/>
      <c r="X684" s="1"/>
      <c r="Y684" s="1"/>
      <c r="Z684" s="1"/>
      <c r="AA684" s="1"/>
      <c r="AB684" s="1"/>
      <c r="AC684" s="1"/>
      <c r="AD684" s="1"/>
      <c r="AI684" t="str">
        <f t="shared" si="222"/>
        <v>Winterville</v>
      </c>
      <c r="AJ684" t="s">
        <v>2958</v>
      </c>
      <c r="AK684" s="150">
        <v>2</v>
      </c>
      <c r="AN684" s="91">
        <v>23</v>
      </c>
      <c r="AO684" s="93">
        <v>3</v>
      </c>
      <c r="AP684" s="93">
        <v>340</v>
      </c>
      <c r="AQ684" s="100">
        <v>86865</v>
      </c>
      <c r="AR684" s="100">
        <f t="shared" si="213"/>
        <v>23003</v>
      </c>
      <c r="AS684" t="s">
        <v>1112</v>
      </c>
      <c r="AT684" s="103">
        <f t="shared" si="214"/>
        <v>2386865</v>
      </c>
      <c r="AW684">
        <v>39.11</v>
      </c>
      <c r="AX684">
        <v>3.41</v>
      </c>
      <c r="AY684">
        <v>35.700000000000003</v>
      </c>
      <c r="BF684" s="107"/>
      <c r="BG684" s="107"/>
      <c r="BH684" s="107"/>
      <c r="BI684" s="107"/>
      <c r="BJ684" s="107"/>
      <c r="BV684" s="1"/>
    </row>
    <row r="685" spans="1:74" hidden="1" outlineLevel="1">
      <c r="A685" t="s">
        <v>2597</v>
      </c>
      <c r="B685" s="9" t="s">
        <v>980</v>
      </c>
      <c r="C685" s="1">
        <f t="shared" si="215"/>
        <v>27</v>
      </c>
      <c r="D685" s="7">
        <f t="shared" si="209"/>
        <v>5</v>
      </c>
      <c r="E685" s="7">
        <f t="shared" si="210"/>
        <v>4</v>
      </c>
      <c r="F685" s="7">
        <f t="shared" si="211"/>
        <v>2</v>
      </c>
      <c r="G685" s="7">
        <f t="shared" si="221"/>
        <v>1</v>
      </c>
      <c r="H685" s="48">
        <f t="shared" si="212"/>
        <v>5</v>
      </c>
      <c r="I685" s="163">
        <f t="shared" si="216"/>
        <v>0.18518518518518517</v>
      </c>
      <c r="J685" s="8"/>
      <c r="K685" s="2">
        <f t="shared" si="217"/>
        <v>0</v>
      </c>
      <c r="L685" s="2">
        <f t="shared" si="218"/>
        <v>3.7037037037037035E-2</v>
      </c>
      <c r="M685" s="2">
        <f t="shared" si="219"/>
        <v>0.33333333333333331</v>
      </c>
      <c r="N685" s="2"/>
      <c r="O685" s="2">
        <f t="shared" si="220"/>
        <v>0.62962962962962976</v>
      </c>
      <c r="P685" s="1"/>
      <c r="Q685" s="1">
        <v>1</v>
      </c>
      <c r="R685" s="1">
        <v>9</v>
      </c>
      <c r="S685" s="1">
        <v>14</v>
      </c>
      <c r="T685" s="1">
        <v>3</v>
      </c>
      <c r="U685" s="1"/>
      <c r="V685" s="144"/>
      <c r="W685" s="1"/>
      <c r="X685" s="1"/>
      <c r="Y685" s="1">
        <v>0</v>
      </c>
      <c r="Z685" s="1">
        <v>0</v>
      </c>
      <c r="AA685" s="1"/>
      <c r="AB685" s="1"/>
      <c r="AC685" s="1"/>
      <c r="AD685" s="1"/>
      <c r="AI685" t="str">
        <f t="shared" si="222"/>
        <v>Winthrop</v>
      </c>
      <c r="AJ685" t="s">
        <v>2658</v>
      </c>
      <c r="AK685" s="150">
        <v>1</v>
      </c>
      <c r="AN685" s="91">
        <v>23</v>
      </c>
      <c r="AO685" s="93">
        <v>11</v>
      </c>
      <c r="AP685" s="93">
        <v>145</v>
      </c>
      <c r="AQ685" s="100">
        <v>86970</v>
      </c>
      <c r="AR685" s="100">
        <f t="shared" si="213"/>
        <v>23011</v>
      </c>
      <c r="AS685" t="s">
        <v>1753</v>
      </c>
      <c r="AT685" s="103">
        <f t="shared" si="214"/>
        <v>2386970</v>
      </c>
      <c r="AW685">
        <v>37.950000000000003</v>
      </c>
      <c r="AX685">
        <v>6.71</v>
      </c>
      <c r="AY685">
        <v>31.24</v>
      </c>
      <c r="BF685" s="107"/>
      <c r="BG685" s="107"/>
      <c r="BH685" s="107"/>
      <c r="BI685" s="107"/>
      <c r="BJ685" s="107"/>
      <c r="BV685" s="1">
        <v>0</v>
      </c>
    </row>
    <row r="686" spans="1:74" hidden="1" outlineLevel="1">
      <c r="A686" t="s">
        <v>2259</v>
      </c>
      <c r="B686" s="9" t="s">
        <v>980</v>
      </c>
      <c r="C686" s="1">
        <f t="shared" ref="C686:C693" si="223">SUM(P686:AG686)</f>
        <v>25</v>
      </c>
      <c r="D686" s="7">
        <f t="shared" si="209"/>
        <v>6</v>
      </c>
      <c r="E686" s="7">
        <f t="shared" si="210"/>
        <v>3</v>
      </c>
      <c r="F686" s="7">
        <f t="shared" si="211"/>
        <v>4</v>
      </c>
      <c r="G686" s="7">
        <f t="shared" si="221"/>
        <v>1</v>
      </c>
      <c r="H686" s="48">
        <f t="shared" si="212"/>
        <v>1</v>
      </c>
      <c r="I686" s="163">
        <f t="shared" ref="I686:I693" si="224">H686/C686</f>
        <v>0.04</v>
      </c>
      <c r="J686" s="8"/>
      <c r="K686" s="2">
        <f t="shared" ref="K686:K693" si="225">IF(C686=0,"-",P686/C686)</f>
        <v>0</v>
      </c>
      <c r="L686" s="2">
        <f t="shared" ref="L686:L693" si="226">IF(C686=0,"-",Q686/C686)</f>
        <v>0.2</v>
      </c>
      <c r="M686" s="2">
        <f t="shared" ref="M686:M693" si="227">IF(C686=0,"-",R686/C686)</f>
        <v>0.08</v>
      </c>
      <c r="N686" s="2"/>
      <c r="O686" s="2">
        <f t="shared" ref="O686:O693" si="228">IF(C686=0,"-",(1-K686-L686-M686))</f>
        <v>0.72000000000000008</v>
      </c>
      <c r="P686" s="1"/>
      <c r="Q686" s="1">
        <v>5</v>
      </c>
      <c r="R686" s="1">
        <v>2</v>
      </c>
      <c r="S686" s="1">
        <v>9</v>
      </c>
      <c r="T686" s="1">
        <v>8</v>
      </c>
      <c r="U686" s="1"/>
      <c r="V686" s="144"/>
      <c r="W686" s="1"/>
      <c r="X686" s="1"/>
      <c r="Y686" s="1">
        <v>1</v>
      </c>
      <c r="Z686" s="1">
        <v>0</v>
      </c>
      <c r="AA686" s="1"/>
      <c r="AB686" s="1"/>
      <c r="AC686" s="1"/>
      <c r="AD686" s="1"/>
      <c r="AI686" t="str">
        <f t="shared" si="222"/>
        <v>Wiscasset</v>
      </c>
      <c r="AJ686" t="s">
        <v>229</v>
      </c>
      <c r="AK686" s="150">
        <v>1</v>
      </c>
      <c r="AN686" s="91">
        <v>23</v>
      </c>
      <c r="AO686" s="93">
        <v>15</v>
      </c>
      <c r="AP686" s="93">
        <v>100</v>
      </c>
      <c r="AQ686" s="100">
        <v>87075</v>
      </c>
      <c r="AR686" s="100">
        <f t="shared" si="213"/>
        <v>23015</v>
      </c>
      <c r="AS686" t="s">
        <v>1753</v>
      </c>
      <c r="AT686" s="103">
        <f t="shared" si="214"/>
        <v>2387075</v>
      </c>
      <c r="AW686">
        <v>27.71</v>
      </c>
      <c r="AX686">
        <v>3.12</v>
      </c>
      <c r="AY686">
        <v>24.59</v>
      </c>
      <c r="BF686" s="107"/>
      <c r="BG686" s="107"/>
      <c r="BH686" s="107"/>
      <c r="BI686" s="107"/>
      <c r="BJ686" s="107"/>
      <c r="BV686" s="1">
        <v>0</v>
      </c>
    </row>
    <row r="687" spans="1:74" hidden="1" outlineLevel="1">
      <c r="A687" t="s">
        <v>2485</v>
      </c>
      <c r="B687" s="9" t="s">
        <v>980</v>
      </c>
      <c r="C687" s="1">
        <f t="shared" si="223"/>
        <v>0</v>
      </c>
      <c r="D687" s="7" t="e">
        <f t="shared" ref="D687:D693" si="229">RANK(P687,(P687:AG687))</f>
        <v>#N/A</v>
      </c>
      <c r="E687" s="7" t="e">
        <f t="shared" ref="E687:E693" si="230">RANK(Q687,(P687:AG687))</f>
        <v>#N/A</v>
      </c>
      <c r="F687" s="7">
        <f t="shared" ref="F687:F693" si="231">IF(R687&gt;0,RANK(R687,(P687:AG687)),0)</f>
        <v>0</v>
      </c>
      <c r="G687" s="7">
        <f t="shared" si="221"/>
        <v>0</v>
      </c>
      <c r="H687" s="48" t="e">
        <f t="shared" ref="H687:H693" si="232">MAX(P687:T687)-LARGE(P687:T687,2)</f>
        <v>#NUM!</v>
      </c>
      <c r="I687" s="163" t="e">
        <f t="shared" si="224"/>
        <v>#NUM!</v>
      </c>
      <c r="J687" s="8"/>
      <c r="K687" s="2" t="str">
        <f t="shared" si="225"/>
        <v>-</v>
      </c>
      <c r="L687" s="2" t="str">
        <f t="shared" si="226"/>
        <v>-</v>
      </c>
      <c r="M687" s="2" t="str">
        <f t="shared" si="227"/>
        <v>-</v>
      </c>
      <c r="N687" s="2"/>
      <c r="O687" s="2" t="str">
        <f t="shared" si="228"/>
        <v>-</v>
      </c>
      <c r="P687" s="1"/>
      <c r="Q687" s="1"/>
      <c r="R687" s="1"/>
      <c r="S687" s="1"/>
      <c r="T687" s="1"/>
      <c r="U687" s="1"/>
      <c r="V687" s="144"/>
      <c r="W687" s="1"/>
      <c r="X687" s="1"/>
      <c r="Y687" s="1"/>
      <c r="Z687" s="1"/>
      <c r="AA687" s="1"/>
      <c r="AB687" s="1"/>
      <c r="AC687" s="1"/>
      <c r="AD687" s="1"/>
      <c r="AI687" t="str">
        <f t="shared" si="222"/>
        <v>Woodland</v>
      </c>
      <c r="AJ687" t="s">
        <v>2958</v>
      </c>
      <c r="AK687" s="150">
        <v>2</v>
      </c>
      <c r="AN687" s="91">
        <v>23</v>
      </c>
      <c r="AO687" s="93">
        <v>3</v>
      </c>
      <c r="AP687" s="93">
        <v>345</v>
      </c>
      <c r="AQ687" s="100">
        <v>87215</v>
      </c>
      <c r="AR687" s="100">
        <f t="shared" ref="AR687:AR692" si="233">AN687*1000+AO687</f>
        <v>23003</v>
      </c>
      <c r="AS687" t="s">
        <v>1753</v>
      </c>
      <c r="AT687" s="103">
        <f t="shared" ref="AT687:AT692" si="234">AN687*100000+AQ687</f>
        <v>2387215</v>
      </c>
      <c r="AW687">
        <v>35.270000000000003</v>
      </c>
      <c r="AX687">
        <v>0</v>
      </c>
      <c r="AY687">
        <v>35.270000000000003</v>
      </c>
      <c r="BF687" s="107"/>
      <c r="BG687" s="107"/>
      <c r="BH687" s="107"/>
      <c r="BI687" s="107"/>
      <c r="BJ687" s="107"/>
      <c r="BV687" s="1"/>
    </row>
    <row r="688" spans="1:74" hidden="1" outlineLevel="1">
      <c r="A688" t="s">
        <v>2843</v>
      </c>
      <c r="B688" s="9" t="s">
        <v>980</v>
      </c>
      <c r="C688" s="1">
        <f t="shared" si="223"/>
        <v>9</v>
      </c>
      <c r="D688" s="7">
        <f t="shared" si="229"/>
        <v>4</v>
      </c>
      <c r="E688" s="7">
        <f t="shared" si="230"/>
        <v>2</v>
      </c>
      <c r="F688" s="7">
        <f t="shared" si="231"/>
        <v>1</v>
      </c>
      <c r="G688" s="7">
        <f t="shared" si="221"/>
        <v>3</v>
      </c>
      <c r="H688" s="48">
        <f t="shared" si="232"/>
        <v>1</v>
      </c>
      <c r="I688" s="163">
        <f t="shared" si="224"/>
        <v>0.1111111111111111</v>
      </c>
      <c r="J688" s="8"/>
      <c r="K688" s="2">
        <f t="shared" si="225"/>
        <v>0</v>
      </c>
      <c r="L688" s="2">
        <f t="shared" si="226"/>
        <v>0.33333333333333331</v>
      </c>
      <c r="M688" s="2">
        <f t="shared" si="227"/>
        <v>0.44444444444444442</v>
      </c>
      <c r="N688" s="2"/>
      <c r="O688" s="2">
        <f t="shared" si="228"/>
        <v>0.22222222222222232</v>
      </c>
      <c r="P688" s="1"/>
      <c r="Q688" s="1">
        <v>3</v>
      </c>
      <c r="R688" s="1">
        <v>4</v>
      </c>
      <c r="S688" s="1">
        <v>2</v>
      </c>
      <c r="T688" s="1">
        <v>0</v>
      </c>
      <c r="U688" s="1"/>
      <c r="V688" s="144"/>
      <c r="W688" s="1"/>
      <c r="X688" s="1"/>
      <c r="Y688" s="1">
        <v>0</v>
      </c>
      <c r="Z688" s="1">
        <v>0</v>
      </c>
      <c r="AA688" s="1"/>
      <c r="AB688" s="1"/>
      <c r="AC688" s="1"/>
      <c r="AD688" s="1"/>
      <c r="AI688" t="str">
        <f t="shared" si="222"/>
        <v>Woodstock</v>
      </c>
      <c r="AJ688" t="s">
        <v>3183</v>
      </c>
      <c r="AK688" s="150">
        <v>2</v>
      </c>
      <c r="AN688" s="91">
        <v>23</v>
      </c>
      <c r="AO688" s="93">
        <v>17</v>
      </c>
      <c r="AP688" s="93">
        <v>175</v>
      </c>
      <c r="AQ688" s="100">
        <v>87355</v>
      </c>
      <c r="AR688" s="100">
        <f t="shared" si="233"/>
        <v>23017</v>
      </c>
      <c r="AS688" t="s">
        <v>1753</v>
      </c>
      <c r="AT688" s="103">
        <f t="shared" si="234"/>
        <v>2387355</v>
      </c>
      <c r="AW688">
        <v>46.85</v>
      </c>
      <c r="AX688">
        <v>1.1499999999999999</v>
      </c>
      <c r="AY688">
        <v>45.7</v>
      </c>
      <c r="BF688" s="107"/>
      <c r="BG688" s="107"/>
      <c r="BH688" s="107"/>
      <c r="BI688" s="107"/>
      <c r="BJ688" s="107"/>
      <c r="BV688" s="1">
        <v>0</v>
      </c>
    </row>
    <row r="689" spans="1:74" hidden="1" outlineLevel="1">
      <c r="A689" t="s">
        <v>930</v>
      </c>
      <c r="B689" s="9" t="s">
        <v>980</v>
      </c>
      <c r="C689" s="1">
        <f t="shared" si="223"/>
        <v>0</v>
      </c>
      <c r="D689" s="7">
        <f t="shared" si="229"/>
        <v>1</v>
      </c>
      <c r="E689" s="7">
        <f t="shared" si="230"/>
        <v>1</v>
      </c>
      <c r="F689" s="7">
        <f t="shared" si="231"/>
        <v>0</v>
      </c>
      <c r="G689" s="7">
        <f t="shared" si="221"/>
        <v>0</v>
      </c>
      <c r="H689" s="48">
        <f t="shared" si="232"/>
        <v>0</v>
      </c>
      <c r="I689" s="163" t="e">
        <f t="shared" si="224"/>
        <v>#DIV/0!</v>
      </c>
      <c r="J689" s="8"/>
      <c r="K689" s="2" t="str">
        <f t="shared" si="225"/>
        <v>-</v>
      </c>
      <c r="L689" s="2" t="str">
        <f t="shared" si="226"/>
        <v>-</v>
      </c>
      <c r="M689" s="2" t="str">
        <f t="shared" si="227"/>
        <v>-</v>
      </c>
      <c r="N689" s="2"/>
      <c r="O689" s="2" t="str">
        <f t="shared" si="228"/>
        <v>-</v>
      </c>
      <c r="P689" s="1"/>
      <c r="Q689" s="1">
        <v>0</v>
      </c>
      <c r="R689" s="1">
        <v>0</v>
      </c>
      <c r="S689" s="1">
        <v>0</v>
      </c>
      <c r="T689" s="1">
        <v>0</v>
      </c>
      <c r="U689" s="1"/>
      <c r="V689" s="144"/>
      <c r="W689" s="1"/>
      <c r="X689" s="1"/>
      <c r="Y689" s="1">
        <v>0</v>
      </c>
      <c r="Z689" s="1">
        <v>0</v>
      </c>
      <c r="AA689" s="1"/>
      <c r="AB689" s="1"/>
      <c r="AC689" s="1"/>
      <c r="AD689" s="1"/>
      <c r="AI689" t="str">
        <f t="shared" si="222"/>
        <v>Woodville</v>
      </c>
      <c r="AJ689" t="s">
        <v>883</v>
      </c>
      <c r="AK689" s="150">
        <v>2</v>
      </c>
      <c r="AN689" s="91">
        <v>23</v>
      </c>
      <c r="AO689" s="93">
        <v>19</v>
      </c>
      <c r="AP689" s="93">
        <v>310</v>
      </c>
      <c r="AQ689" s="100">
        <v>87390</v>
      </c>
      <c r="AR689" s="100">
        <f t="shared" si="233"/>
        <v>23019</v>
      </c>
      <c r="AS689" t="s">
        <v>1753</v>
      </c>
      <c r="AT689" s="103">
        <f t="shared" si="234"/>
        <v>2387390</v>
      </c>
      <c r="AW689">
        <v>42.93</v>
      </c>
      <c r="AX689">
        <v>0</v>
      </c>
      <c r="AY689">
        <v>42.93</v>
      </c>
      <c r="BF689" s="107"/>
      <c r="BG689" s="107"/>
      <c r="BH689" s="107"/>
      <c r="BI689" s="107"/>
      <c r="BJ689" s="107"/>
      <c r="BV689" s="1">
        <v>0</v>
      </c>
    </row>
    <row r="690" spans="1:74" hidden="1" outlineLevel="1">
      <c r="A690" t="s">
        <v>31</v>
      </c>
      <c r="B690" s="9" t="s">
        <v>980</v>
      </c>
      <c r="C690" s="1">
        <f t="shared" si="223"/>
        <v>28</v>
      </c>
      <c r="D690" s="7">
        <f t="shared" si="229"/>
        <v>5</v>
      </c>
      <c r="E690" s="7">
        <f t="shared" si="230"/>
        <v>3</v>
      </c>
      <c r="F690" s="7">
        <f t="shared" si="231"/>
        <v>1</v>
      </c>
      <c r="G690" s="7">
        <f t="shared" si="221"/>
        <v>2</v>
      </c>
      <c r="H690" s="48">
        <f t="shared" si="232"/>
        <v>7</v>
      </c>
      <c r="I690" s="163">
        <f t="shared" si="224"/>
        <v>0.25</v>
      </c>
      <c r="J690" s="8"/>
      <c r="K690" s="2">
        <f t="shared" si="225"/>
        <v>0</v>
      </c>
      <c r="L690" s="2">
        <f t="shared" si="226"/>
        <v>7.1428571428571425E-2</v>
      </c>
      <c r="M690" s="2">
        <f t="shared" si="227"/>
        <v>0.5714285714285714</v>
      </c>
      <c r="N690" s="2"/>
      <c r="O690" s="2">
        <f t="shared" si="228"/>
        <v>0.35714285714285721</v>
      </c>
      <c r="P690" s="1"/>
      <c r="Q690" s="1">
        <v>2</v>
      </c>
      <c r="R690" s="1">
        <v>16</v>
      </c>
      <c r="S690" s="1">
        <v>9</v>
      </c>
      <c r="T690" s="1">
        <v>1</v>
      </c>
      <c r="U690" s="1"/>
      <c r="V690" s="144"/>
      <c r="W690" s="1"/>
      <c r="X690" s="1"/>
      <c r="Y690" s="1">
        <v>0</v>
      </c>
      <c r="Z690" s="1">
        <v>0</v>
      </c>
      <c r="AA690" s="1"/>
      <c r="AB690" s="1"/>
      <c r="AC690" s="1"/>
      <c r="AD690" s="1"/>
      <c r="AI690" t="str">
        <f t="shared" si="222"/>
        <v>Woolwich</v>
      </c>
      <c r="AJ690" t="s">
        <v>1370</v>
      </c>
      <c r="AK690" s="150">
        <v>1</v>
      </c>
      <c r="AN690" s="91">
        <v>23</v>
      </c>
      <c r="AO690" s="93">
        <v>23</v>
      </c>
      <c r="AP690" s="93">
        <v>50</v>
      </c>
      <c r="AQ690" s="100">
        <v>87460</v>
      </c>
      <c r="AR690" s="100">
        <f t="shared" si="233"/>
        <v>23023</v>
      </c>
      <c r="AS690" t="s">
        <v>1753</v>
      </c>
      <c r="AT690" s="103">
        <f t="shared" si="234"/>
        <v>2387460</v>
      </c>
      <c r="AW690">
        <v>41.65</v>
      </c>
      <c r="AX690">
        <v>6.6</v>
      </c>
      <c r="AY690">
        <v>35.049999999999997</v>
      </c>
      <c r="BF690" s="107"/>
      <c r="BG690" s="107"/>
      <c r="BH690" s="107"/>
      <c r="BI690" s="107"/>
      <c r="BJ690" s="107"/>
      <c r="BV690" s="1">
        <v>0</v>
      </c>
    </row>
    <row r="691" spans="1:74" hidden="1" outlineLevel="1">
      <c r="A691" t="s">
        <v>3104</v>
      </c>
      <c r="B691" s="9" t="s">
        <v>980</v>
      </c>
      <c r="C691" s="1">
        <f t="shared" si="223"/>
        <v>78</v>
      </c>
      <c r="D691" s="7">
        <f t="shared" si="229"/>
        <v>6</v>
      </c>
      <c r="E691" s="7">
        <f t="shared" si="230"/>
        <v>4</v>
      </c>
      <c r="F691" s="7">
        <f t="shared" si="231"/>
        <v>1</v>
      </c>
      <c r="G691" s="7">
        <f t="shared" si="221"/>
        <v>2</v>
      </c>
      <c r="H691" s="48">
        <f t="shared" si="232"/>
        <v>36</v>
      </c>
      <c r="I691" s="163">
        <f t="shared" si="224"/>
        <v>0.46153846153846156</v>
      </c>
      <c r="J691" s="8"/>
      <c r="K691" s="2">
        <f t="shared" si="225"/>
        <v>0</v>
      </c>
      <c r="L691" s="2">
        <f t="shared" si="226"/>
        <v>1.282051282051282E-2</v>
      </c>
      <c r="M691" s="2">
        <f t="shared" si="227"/>
        <v>0.64102564102564108</v>
      </c>
      <c r="N691" s="2"/>
      <c r="O691" s="2">
        <f t="shared" si="228"/>
        <v>0.34615384615384615</v>
      </c>
      <c r="P691" s="1"/>
      <c r="Q691" s="1">
        <v>1</v>
      </c>
      <c r="R691" s="1">
        <v>50</v>
      </c>
      <c r="S691" s="1">
        <v>14</v>
      </c>
      <c r="T691" s="1">
        <v>12</v>
      </c>
      <c r="U691" s="1"/>
      <c r="V691" s="144"/>
      <c r="W691" s="1"/>
      <c r="X691" s="1"/>
      <c r="Y691" s="1">
        <v>1</v>
      </c>
      <c r="Z691" s="1">
        <v>0</v>
      </c>
      <c r="AA691" s="1"/>
      <c r="AB691" s="1"/>
      <c r="AC691" s="1"/>
      <c r="AD691" s="1"/>
      <c r="AI691" t="str">
        <f t="shared" si="222"/>
        <v>Yarmouth</v>
      </c>
      <c r="AJ691" t="s">
        <v>2243</v>
      </c>
      <c r="AK691" s="150">
        <v>1</v>
      </c>
      <c r="AN691" s="91">
        <v>23</v>
      </c>
      <c r="AO691" s="93">
        <v>5</v>
      </c>
      <c r="AP691" s="93">
        <v>130</v>
      </c>
      <c r="AQ691" s="100">
        <v>87845</v>
      </c>
      <c r="AR691" s="100">
        <f t="shared" si="233"/>
        <v>23005</v>
      </c>
      <c r="AS691" t="s">
        <v>1753</v>
      </c>
      <c r="AT691" s="103">
        <f t="shared" si="234"/>
        <v>2387845</v>
      </c>
      <c r="AW691">
        <v>22.78</v>
      </c>
      <c r="AX691">
        <v>9.44</v>
      </c>
      <c r="AY691">
        <v>13.34</v>
      </c>
      <c r="BF691" s="107"/>
      <c r="BG691" s="107"/>
      <c r="BH691" s="107"/>
      <c r="BI691" s="107"/>
      <c r="BJ691" s="107"/>
      <c r="BV691" s="1">
        <v>0</v>
      </c>
    </row>
    <row r="692" spans="1:74" hidden="1" outlineLevel="1">
      <c r="A692" t="s">
        <v>959</v>
      </c>
      <c r="B692" s="9" t="s">
        <v>980</v>
      </c>
      <c r="C692" s="1">
        <f t="shared" si="223"/>
        <v>56</v>
      </c>
      <c r="D692" s="7">
        <f t="shared" si="229"/>
        <v>6</v>
      </c>
      <c r="E692" s="7">
        <f t="shared" si="230"/>
        <v>4</v>
      </c>
      <c r="F692" s="7">
        <f t="shared" si="231"/>
        <v>1</v>
      </c>
      <c r="G692" s="7">
        <f t="shared" si="221"/>
        <v>2</v>
      </c>
      <c r="H692" s="48">
        <f t="shared" si="232"/>
        <v>24</v>
      </c>
      <c r="I692" s="163">
        <f t="shared" si="224"/>
        <v>0.42857142857142855</v>
      </c>
      <c r="J692" s="8"/>
      <c r="K692" s="2">
        <f t="shared" si="225"/>
        <v>0</v>
      </c>
      <c r="L692" s="2">
        <f t="shared" si="226"/>
        <v>3.5714285714285712E-2</v>
      </c>
      <c r="M692" s="2">
        <f t="shared" si="227"/>
        <v>0.625</v>
      </c>
      <c r="N692" s="2"/>
      <c r="O692" s="2">
        <f t="shared" si="228"/>
        <v>0.3392857142857143</v>
      </c>
      <c r="P692" s="1"/>
      <c r="Q692" s="1">
        <v>2</v>
      </c>
      <c r="R692" s="1">
        <v>35</v>
      </c>
      <c r="S692" s="1">
        <v>11</v>
      </c>
      <c r="T692" s="1">
        <v>6</v>
      </c>
      <c r="U692" s="1"/>
      <c r="V692" s="144"/>
      <c r="W692" s="1"/>
      <c r="X692" s="1"/>
      <c r="Y692" s="1">
        <v>2</v>
      </c>
      <c r="Z692" s="1">
        <v>0</v>
      </c>
      <c r="AA692" s="1"/>
      <c r="AB692" s="1"/>
      <c r="AC692" s="1"/>
      <c r="AD692" s="1"/>
      <c r="AI692" t="str">
        <f t="shared" si="222"/>
        <v>York</v>
      </c>
      <c r="AJ692" t="s">
        <v>959</v>
      </c>
      <c r="AK692" s="150">
        <v>1</v>
      </c>
      <c r="AN692" s="91">
        <v>23</v>
      </c>
      <c r="AO692" s="93">
        <v>31</v>
      </c>
      <c r="AP692" s="93">
        <v>140</v>
      </c>
      <c r="AQ692" s="100">
        <v>87985</v>
      </c>
      <c r="AR692" s="100">
        <f t="shared" si="233"/>
        <v>23031</v>
      </c>
      <c r="AS692" t="s">
        <v>1753</v>
      </c>
      <c r="AT692" s="103">
        <f t="shared" si="234"/>
        <v>2387985</v>
      </c>
      <c r="AW692">
        <v>57.7</v>
      </c>
      <c r="AX692">
        <v>2.78</v>
      </c>
      <c r="AY692">
        <v>54.91</v>
      </c>
      <c r="BF692" s="107"/>
      <c r="BG692" s="107"/>
      <c r="BH692" s="107"/>
      <c r="BI692" s="107"/>
      <c r="BJ692" s="107"/>
      <c r="BV692" s="1">
        <v>0</v>
      </c>
    </row>
    <row r="693" spans="1:74" collapsed="1">
      <c r="A693" s="9" t="s">
        <v>2121</v>
      </c>
      <c r="B693" s="9" t="s">
        <v>1136</v>
      </c>
      <c r="C693" s="1">
        <f t="shared" si="223"/>
        <v>6113</v>
      </c>
      <c r="D693" s="7" t="e">
        <f t="shared" si="229"/>
        <v>#N/A</v>
      </c>
      <c r="E693" s="7">
        <f t="shared" si="230"/>
        <v>4</v>
      </c>
      <c r="F693" s="7">
        <f t="shared" si="231"/>
        <v>1</v>
      </c>
      <c r="G693" s="7">
        <f t="shared" si="221"/>
        <v>2</v>
      </c>
      <c r="H693" s="48">
        <f t="shared" si="232"/>
        <v>170</v>
      </c>
      <c r="I693" s="163">
        <f t="shared" si="224"/>
        <v>2.7809586127924096E-2</v>
      </c>
      <c r="J693" s="8"/>
      <c r="K693" s="2">
        <f t="shared" si="225"/>
        <v>0</v>
      </c>
      <c r="L693" s="2">
        <f t="shared" si="226"/>
        <v>6.4125633894977913E-2</v>
      </c>
      <c r="M693" s="2">
        <f t="shared" si="227"/>
        <v>0.38393587436610505</v>
      </c>
      <c r="N693" s="2"/>
      <c r="O693" s="2">
        <f t="shared" si="228"/>
        <v>0.55193849173891696</v>
      </c>
      <c r="P693" s="1"/>
      <c r="Q693" s="1">
        <f>SUM(Q174:Q692)</f>
        <v>392</v>
      </c>
      <c r="R693" s="1">
        <f>SUM(R174:R692)</f>
        <v>2347</v>
      </c>
      <c r="S693" s="1">
        <f>SUM(S174:S692)</f>
        <v>2177</v>
      </c>
      <c r="T693" s="1">
        <f>SUM(T174:T692)</f>
        <v>1119</v>
      </c>
      <c r="U693" s="1"/>
      <c r="V693" s="1"/>
      <c r="W693" s="1"/>
      <c r="X693" s="1"/>
      <c r="Y693" s="1">
        <f>SUM(Y174:Y692)</f>
        <v>60</v>
      </c>
      <c r="Z693" s="1">
        <f>SUM(Z174:Z692)</f>
        <v>18</v>
      </c>
      <c r="AA693" s="1"/>
      <c r="AB693" s="1"/>
      <c r="AC693" s="1"/>
      <c r="AD693" s="1"/>
      <c r="AI693" t="str">
        <f t="shared" si="222"/>
        <v>Maine</v>
      </c>
      <c r="AN693" s="91">
        <v>23</v>
      </c>
      <c r="AR693" s="91">
        <v>23</v>
      </c>
      <c r="AS693" t="s">
        <v>1662</v>
      </c>
      <c r="AT693" s="91">
        <v>23</v>
      </c>
      <c r="AW693">
        <v>35384.65</v>
      </c>
      <c r="AX693">
        <v>4523.1000000000004</v>
      </c>
      <c r="AY693">
        <v>30861.55</v>
      </c>
      <c r="BF693" s="107"/>
      <c r="BG693" s="107"/>
      <c r="BH693" s="107"/>
      <c r="BI693" s="107"/>
      <c r="BJ693" s="107"/>
      <c r="BV693" s="1">
        <f>SUM(BV174:BV692)</f>
        <v>13</v>
      </c>
    </row>
    <row r="694" spans="1:74" s="50" customFormat="1">
      <c r="A694" s="9"/>
      <c r="B694" s="9"/>
      <c r="C694" s="1"/>
      <c r="D694" s="7"/>
      <c r="E694" s="7"/>
      <c r="F694" s="7"/>
      <c r="G694" s="7"/>
      <c r="H694" s="48"/>
      <c r="I694" s="163"/>
      <c r="J694" s="15"/>
      <c r="K694" s="2"/>
      <c r="L694" s="2"/>
      <c r="M694" s="2"/>
      <c r="N694" s="2"/>
      <c r="O694" s="2"/>
      <c r="P694" s="51"/>
      <c r="Q694" s="51"/>
      <c r="R694" s="51"/>
      <c r="S694" s="51"/>
      <c r="T694" s="51"/>
      <c r="U694" s="51"/>
      <c r="V694" s="51"/>
      <c r="W694" s="51"/>
      <c r="X694" s="51"/>
      <c r="Y694" s="51"/>
      <c r="Z694" s="51"/>
      <c r="AA694" s="51"/>
      <c r="AB694" s="51"/>
      <c r="AC694" s="51"/>
      <c r="AD694" s="51"/>
      <c r="AI694"/>
      <c r="AK694" s="9"/>
      <c r="AN694" s="91"/>
      <c r="AO694" s="93"/>
      <c r="AP694" s="93"/>
      <c r="AQ694" s="100"/>
      <c r="AR694" s="100"/>
      <c r="AT694" s="103"/>
      <c r="BF694" s="107"/>
      <c r="BG694" s="107"/>
      <c r="BH694" s="107"/>
      <c r="BI694" s="107"/>
      <c r="BJ694" s="107"/>
      <c r="BK694"/>
    </row>
    <row r="695" spans="1:74" hidden="1" outlineLevel="1">
      <c r="A695" s="49" t="s">
        <v>2643</v>
      </c>
      <c r="B695" s="9" t="s">
        <v>2377</v>
      </c>
      <c r="C695" s="1">
        <f t="shared" ref="C695:C758" si="235">SUM(P695:AG695)</f>
        <v>1086</v>
      </c>
      <c r="D695" s="7">
        <f t="shared" ref="D695:D758" si="236">RANK(P695,(P695:AG695))</f>
        <v>6</v>
      </c>
      <c r="E695" s="7">
        <f t="shared" ref="E695:E758" si="237">RANK(Q695,(P695:AG695))</f>
        <v>4</v>
      </c>
      <c r="F695" s="7">
        <f t="shared" ref="F695:F758" si="238">IF(R695&gt;0,RANK(R695,(P695:AG695)),0)</f>
        <v>1</v>
      </c>
      <c r="G695" s="7">
        <f>IF(S695&gt;0,RANK(S695,(P695:AD695)),0)</f>
        <v>3</v>
      </c>
      <c r="H695" s="48">
        <f t="shared" ref="H695:H758" si="239">MAX(P695:T695)-LARGE(P695:T695,2)</f>
        <v>656</v>
      </c>
      <c r="I695" s="163">
        <f t="shared" ref="I695:I758" si="240">H695/C695</f>
        <v>0.60405156537753224</v>
      </c>
      <c r="J695" s="8"/>
      <c r="K695" s="2">
        <f t="shared" ref="K695:K758" si="241">IF(C695=0,"-",P695/C695)</f>
        <v>3.6832412523020259E-3</v>
      </c>
      <c r="L695" s="2">
        <f t="shared" ref="L695:L758" si="242">IF(C695=0,"-",Q695/C695)</f>
        <v>4.0515653775322284E-2</v>
      </c>
      <c r="M695" s="2">
        <f t="shared" ref="M695:M758" si="243">IF(C695=0,"-",R695/C695)</f>
        <v>0.7338858195211786</v>
      </c>
      <c r="N695" s="2">
        <f t="shared" ref="N695:N758" si="244">IF(C695=0,"-",S695/C695)</f>
        <v>8.1952117863720073E-2</v>
      </c>
      <c r="O695" s="2">
        <f t="shared" ref="O695:O758" si="245">IF(C695=0,"-",(1-K695-L695-M695-N695))</f>
        <v>0.13996316758747701</v>
      </c>
      <c r="P695" s="1">
        <v>4</v>
      </c>
      <c r="Q695" s="1">
        <v>44</v>
      </c>
      <c r="R695" s="1">
        <v>797</v>
      </c>
      <c r="S695" s="1">
        <v>89</v>
      </c>
      <c r="T695" s="1">
        <v>141</v>
      </c>
      <c r="U695" s="1">
        <v>4</v>
      </c>
      <c r="V695" s="1">
        <v>1</v>
      </c>
      <c r="W695" s="1"/>
      <c r="X695" s="1"/>
      <c r="Y695" s="1">
        <v>6</v>
      </c>
      <c r="Z695" s="1"/>
      <c r="AA695" s="1">
        <v>0</v>
      </c>
      <c r="AB695" s="1"/>
      <c r="AC695" s="1"/>
      <c r="AD695" s="1"/>
      <c r="AI695" t="str">
        <f t="shared" si="222"/>
        <v>Abington</v>
      </c>
      <c r="AJ695" t="s">
        <v>1834</v>
      </c>
      <c r="AK695" s="140">
        <v>8</v>
      </c>
      <c r="AL695" s="7"/>
      <c r="AN695" s="91">
        <v>25</v>
      </c>
      <c r="AO695" s="93">
        <v>23</v>
      </c>
      <c r="AP695" s="93">
        <v>5</v>
      </c>
      <c r="AQ695" s="100">
        <v>170</v>
      </c>
      <c r="AR695" s="100">
        <f t="shared" ref="AR695:AR758" si="246">AN695*1000+AO695</f>
        <v>25023</v>
      </c>
      <c r="AS695" t="s">
        <v>1753</v>
      </c>
      <c r="AT695" s="103">
        <f t="shared" ref="AT695:AT758" si="247">AN695*100000+AQ695</f>
        <v>2500170</v>
      </c>
      <c r="AW695">
        <v>10.17</v>
      </c>
      <c r="AX695">
        <v>0.22</v>
      </c>
      <c r="AY695">
        <v>9.94</v>
      </c>
      <c r="BF695" s="107">
        <f t="shared" ref="BF695:BF758" si="248">IF(D695=1,ROUNDDOWN(K695,3),0)</f>
        <v>0</v>
      </c>
      <c r="BG695" s="107">
        <f t="shared" ref="BG695:BG758" si="249">IF(E695=1,ROUNDDOWN(L695,3),0)</f>
        <v>0</v>
      </c>
      <c r="BH695" s="107">
        <f t="shared" ref="BH695:BH758" si="250">IF(F695=1,ROUNDDOWN(M695,3),0)</f>
        <v>0.73299999999999998</v>
      </c>
      <c r="BI695" s="107">
        <f t="shared" ref="BI695:BI758" si="251">IF(G695=1,ROUNDDOWN(N695,3),0)</f>
        <v>0</v>
      </c>
      <c r="BJ695" s="107">
        <f t="shared" ref="BJ695:BJ758" si="252">IF(H695=1,ROUNDDOWN(O695,3),0)</f>
        <v>0</v>
      </c>
      <c r="BK695">
        <f t="shared" ref="BK695:BK758" si="253">IF(BG695=BH695,ROUNDDOWN(BH695*10,0),0)</f>
        <v>0</v>
      </c>
    </row>
    <row r="696" spans="1:74" hidden="1" outlineLevel="1">
      <c r="A696" s="49" t="s">
        <v>2832</v>
      </c>
      <c r="B696" s="9" t="s">
        <v>2377</v>
      </c>
      <c r="C696" s="1">
        <f t="shared" si="235"/>
        <v>1565</v>
      </c>
      <c r="D696" s="7">
        <f t="shared" si="236"/>
        <v>5</v>
      </c>
      <c r="E696" s="7">
        <f t="shared" si="237"/>
        <v>4</v>
      </c>
      <c r="F696" s="7">
        <f t="shared" si="238"/>
        <v>1</v>
      </c>
      <c r="G696" s="7">
        <f t="shared" ref="G696:G759" si="254">IF(S696&gt;0,RANK(S696,(P696:AD696)),0)</f>
        <v>2</v>
      </c>
      <c r="H696" s="48">
        <f t="shared" si="239"/>
        <v>1002</v>
      </c>
      <c r="I696" s="163">
        <f t="shared" si="240"/>
        <v>0.64025559105431307</v>
      </c>
      <c r="J696" s="8"/>
      <c r="K696" s="2">
        <f t="shared" si="241"/>
        <v>1.1501597444089457E-2</v>
      </c>
      <c r="L696" s="2">
        <f t="shared" si="242"/>
        <v>3.386581469648562E-2</v>
      </c>
      <c r="M696" s="2">
        <f t="shared" si="243"/>
        <v>0.74760383386581475</v>
      </c>
      <c r="N696" s="2">
        <f t="shared" si="244"/>
        <v>0.1073482428115016</v>
      </c>
      <c r="O696" s="2">
        <f t="shared" si="245"/>
        <v>9.9680511182108605E-2</v>
      </c>
      <c r="P696" s="1">
        <v>18</v>
      </c>
      <c r="Q696" s="1">
        <v>53</v>
      </c>
      <c r="R696" s="1">
        <v>1170</v>
      </c>
      <c r="S696" s="1">
        <v>168</v>
      </c>
      <c r="T696" s="1">
        <v>142</v>
      </c>
      <c r="U696" s="1">
        <v>4</v>
      </c>
      <c r="V696" s="1">
        <v>3</v>
      </c>
      <c r="W696" s="1"/>
      <c r="X696" s="1"/>
      <c r="Y696" s="1">
        <v>5</v>
      </c>
      <c r="Z696" s="1"/>
      <c r="AA696" s="1">
        <v>2</v>
      </c>
      <c r="AB696" s="1"/>
      <c r="AC696" s="1"/>
      <c r="AD696" s="1"/>
      <c r="AI696" t="str">
        <f t="shared" si="222"/>
        <v>Acton</v>
      </c>
      <c r="AJ696" t="s">
        <v>2292</v>
      </c>
      <c r="AK696" s="140">
        <v>3</v>
      </c>
      <c r="AL696" s="7"/>
      <c r="AN696" s="91">
        <v>25</v>
      </c>
      <c r="AO696" s="93">
        <v>17</v>
      </c>
      <c r="AP696" s="93">
        <v>5</v>
      </c>
      <c r="AQ696" s="100">
        <v>380</v>
      </c>
      <c r="AR696" s="100">
        <f t="shared" si="246"/>
        <v>25017</v>
      </c>
      <c r="AS696" t="s">
        <v>1753</v>
      </c>
      <c r="AT696" s="103">
        <f t="shared" si="247"/>
        <v>2500380</v>
      </c>
      <c r="AW696">
        <v>20.28</v>
      </c>
      <c r="AX696">
        <v>0.31</v>
      </c>
      <c r="AY696">
        <v>19.97</v>
      </c>
      <c r="BF696" s="107">
        <f t="shared" si="248"/>
        <v>0</v>
      </c>
      <c r="BG696" s="107">
        <f t="shared" si="249"/>
        <v>0</v>
      </c>
      <c r="BH696" s="107">
        <f t="shared" si="250"/>
        <v>0.747</v>
      </c>
      <c r="BI696" s="107">
        <f t="shared" si="251"/>
        <v>0</v>
      </c>
      <c r="BJ696" s="107">
        <f t="shared" si="252"/>
        <v>0</v>
      </c>
      <c r="BK696">
        <f t="shared" si="253"/>
        <v>0</v>
      </c>
    </row>
    <row r="697" spans="1:74" hidden="1" outlineLevel="1">
      <c r="A697" s="49" t="s">
        <v>2500</v>
      </c>
      <c r="B697" s="9" t="s">
        <v>2377</v>
      </c>
      <c r="C697" s="1">
        <f t="shared" si="235"/>
        <v>520</v>
      </c>
      <c r="D697" s="7">
        <f t="shared" si="236"/>
        <v>5</v>
      </c>
      <c r="E697" s="7">
        <f t="shared" si="237"/>
        <v>4</v>
      </c>
      <c r="F697" s="7">
        <f t="shared" si="238"/>
        <v>1</v>
      </c>
      <c r="G697" s="7">
        <f t="shared" si="254"/>
        <v>3</v>
      </c>
      <c r="H697" s="48">
        <f t="shared" si="239"/>
        <v>162</v>
      </c>
      <c r="I697" s="163">
        <f t="shared" si="240"/>
        <v>0.31153846153846154</v>
      </c>
      <c r="J697" s="8"/>
      <c r="K697" s="2">
        <f t="shared" si="241"/>
        <v>5.7692307692307696E-3</v>
      </c>
      <c r="L697" s="2">
        <f t="shared" si="242"/>
        <v>8.8461538461538466E-2</v>
      </c>
      <c r="M697" s="2">
        <f t="shared" si="243"/>
        <v>0.53846153846153844</v>
      </c>
      <c r="N697" s="2">
        <f t="shared" si="244"/>
        <v>0.12307692307692308</v>
      </c>
      <c r="O697" s="2">
        <f t="shared" si="245"/>
        <v>0.24423076923076925</v>
      </c>
      <c r="P697" s="1">
        <v>3</v>
      </c>
      <c r="Q697" s="1">
        <v>46</v>
      </c>
      <c r="R697" s="1">
        <v>280</v>
      </c>
      <c r="S697" s="1">
        <v>64</v>
      </c>
      <c r="T697" s="1">
        <v>118</v>
      </c>
      <c r="U697" s="1">
        <v>3</v>
      </c>
      <c r="V697" s="1">
        <v>3</v>
      </c>
      <c r="W697" s="1"/>
      <c r="X697" s="1"/>
      <c r="Y697" s="1">
        <v>3</v>
      </c>
      <c r="Z697" s="1"/>
      <c r="AA697" s="1">
        <v>0</v>
      </c>
      <c r="AB697" s="1"/>
      <c r="AC697" s="1"/>
      <c r="AD697" s="1"/>
      <c r="AI697" t="str">
        <f t="shared" si="222"/>
        <v>Acushnet</v>
      </c>
      <c r="AJ697" t="s">
        <v>2858</v>
      </c>
      <c r="AK697" s="140">
        <v>9</v>
      </c>
      <c r="AL697" s="7"/>
      <c r="AN697" s="91">
        <v>25</v>
      </c>
      <c r="AO697" s="93">
        <v>5</v>
      </c>
      <c r="AP697" s="93">
        <v>5</v>
      </c>
      <c r="AQ697" s="100">
        <v>520</v>
      </c>
      <c r="AR697" s="100">
        <f t="shared" si="246"/>
        <v>25005</v>
      </c>
      <c r="AS697" t="s">
        <v>1753</v>
      </c>
      <c r="AT697" s="103">
        <f t="shared" si="247"/>
        <v>2500520</v>
      </c>
      <c r="AW697">
        <v>18.920000000000002</v>
      </c>
      <c r="AX697">
        <v>0.46</v>
      </c>
      <c r="AY697">
        <v>18.45</v>
      </c>
      <c r="BF697" s="107">
        <f t="shared" si="248"/>
        <v>0</v>
      </c>
      <c r="BG697" s="107">
        <f t="shared" si="249"/>
        <v>0</v>
      </c>
      <c r="BH697" s="107">
        <f t="shared" si="250"/>
        <v>0.53800000000000003</v>
      </c>
      <c r="BI697" s="107">
        <f t="shared" si="251"/>
        <v>0</v>
      </c>
      <c r="BJ697" s="107">
        <f t="shared" si="252"/>
        <v>0</v>
      </c>
      <c r="BK697">
        <f t="shared" si="253"/>
        <v>0</v>
      </c>
    </row>
    <row r="698" spans="1:74" hidden="1" outlineLevel="1">
      <c r="A698" s="49" t="s">
        <v>645</v>
      </c>
      <c r="B698" s="9" t="s">
        <v>2377</v>
      </c>
      <c r="C698" s="1">
        <f t="shared" si="235"/>
        <v>242</v>
      </c>
      <c r="D698" s="7">
        <f t="shared" si="236"/>
        <v>7</v>
      </c>
      <c r="E698" s="7">
        <f t="shared" si="237"/>
        <v>4</v>
      </c>
      <c r="F698" s="7">
        <f t="shared" si="238"/>
        <v>1</v>
      </c>
      <c r="G698" s="7">
        <f t="shared" si="254"/>
        <v>3</v>
      </c>
      <c r="H698" s="48">
        <f t="shared" si="239"/>
        <v>66</v>
      </c>
      <c r="I698" s="163">
        <f t="shared" si="240"/>
        <v>0.27272727272727271</v>
      </c>
      <c r="J698" s="8"/>
      <c r="K698" s="2">
        <f t="shared" si="241"/>
        <v>8.2644628099173556E-3</v>
      </c>
      <c r="L698" s="2">
        <f t="shared" si="242"/>
        <v>0.1115702479338843</v>
      </c>
      <c r="M698" s="2">
        <f t="shared" si="243"/>
        <v>0.48760330578512395</v>
      </c>
      <c r="N698" s="2">
        <f t="shared" si="244"/>
        <v>0.13636363636363635</v>
      </c>
      <c r="O698" s="2">
        <f t="shared" si="245"/>
        <v>0.25619834710743811</v>
      </c>
      <c r="P698" s="1">
        <v>2</v>
      </c>
      <c r="Q698" s="1">
        <v>27</v>
      </c>
      <c r="R698" s="1">
        <v>118</v>
      </c>
      <c r="S698" s="1">
        <v>33</v>
      </c>
      <c r="T698" s="1">
        <v>52</v>
      </c>
      <c r="U698" s="1">
        <v>1</v>
      </c>
      <c r="V698" s="1">
        <v>3</v>
      </c>
      <c r="W698" s="1"/>
      <c r="X698" s="1"/>
      <c r="Y698" s="1">
        <v>5</v>
      </c>
      <c r="Z698" s="1"/>
      <c r="AA698" s="1">
        <v>1</v>
      </c>
      <c r="AB698" s="1"/>
      <c r="AC698" s="1"/>
      <c r="AD698" s="1"/>
      <c r="AI698" t="str">
        <f t="shared" si="222"/>
        <v>Adams</v>
      </c>
      <c r="AJ698" t="s">
        <v>243</v>
      </c>
      <c r="AK698" s="140">
        <v>1</v>
      </c>
      <c r="AL698" s="7"/>
      <c r="AN698" s="91">
        <v>25</v>
      </c>
      <c r="AO698" s="93">
        <v>3</v>
      </c>
      <c r="AP698" s="93">
        <v>5</v>
      </c>
      <c r="AQ698" s="100">
        <v>555</v>
      </c>
      <c r="AR698" s="100">
        <f t="shared" si="246"/>
        <v>25003</v>
      </c>
      <c r="AS698" t="s">
        <v>1753</v>
      </c>
      <c r="AT698" s="103">
        <f t="shared" si="247"/>
        <v>2500555</v>
      </c>
      <c r="AW698">
        <v>22.94</v>
      </c>
      <c r="AX698">
        <v>0</v>
      </c>
      <c r="AY698">
        <v>22.94</v>
      </c>
      <c r="BF698" s="107">
        <f t="shared" si="248"/>
        <v>0</v>
      </c>
      <c r="BG698" s="107">
        <f t="shared" si="249"/>
        <v>0</v>
      </c>
      <c r="BH698" s="107">
        <f t="shared" si="250"/>
        <v>0.48699999999999999</v>
      </c>
      <c r="BI698" s="107">
        <f t="shared" si="251"/>
        <v>0</v>
      </c>
      <c r="BJ698" s="107">
        <f t="shared" si="252"/>
        <v>0</v>
      </c>
      <c r="BK698">
        <f t="shared" si="253"/>
        <v>0</v>
      </c>
    </row>
    <row r="699" spans="1:74" hidden="1" outlineLevel="1">
      <c r="A699" s="49" t="s">
        <v>1236</v>
      </c>
      <c r="B699" s="9" t="s">
        <v>2377</v>
      </c>
      <c r="C699" s="1">
        <f t="shared" si="235"/>
        <v>1715</v>
      </c>
      <c r="D699" s="7">
        <f t="shared" si="236"/>
        <v>7</v>
      </c>
      <c r="E699" s="7">
        <f t="shared" si="237"/>
        <v>4</v>
      </c>
      <c r="F699" s="7">
        <f t="shared" si="238"/>
        <v>1</v>
      </c>
      <c r="G699" s="7">
        <f t="shared" si="254"/>
        <v>3</v>
      </c>
      <c r="H699" s="48">
        <f t="shared" si="239"/>
        <v>764</v>
      </c>
      <c r="I699" s="163">
        <f t="shared" si="240"/>
        <v>0.4454810495626822</v>
      </c>
      <c r="J699" s="8"/>
      <c r="K699" s="2">
        <f t="shared" si="241"/>
        <v>2.9154518950437317E-3</v>
      </c>
      <c r="L699" s="2">
        <f t="shared" si="242"/>
        <v>6.0058309037900874E-2</v>
      </c>
      <c r="M699" s="2">
        <f t="shared" si="243"/>
        <v>0.63615160349854227</v>
      </c>
      <c r="N699" s="2">
        <f t="shared" si="244"/>
        <v>9.6209912536443148E-2</v>
      </c>
      <c r="O699" s="2">
        <f t="shared" si="245"/>
        <v>0.20466472303206998</v>
      </c>
      <c r="P699" s="1">
        <v>5</v>
      </c>
      <c r="Q699" s="1">
        <v>103</v>
      </c>
      <c r="R699" s="1">
        <v>1091</v>
      </c>
      <c r="S699" s="1">
        <v>165</v>
      </c>
      <c r="T699" s="1">
        <v>327</v>
      </c>
      <c r="U699" s="1">
        <v>7</v>
      </c>
      <c r="V699" s="1">
        <v>3</v>
      </c>
      <c r="W699" s="1"/>
      <c r="X699" s="1"/>
      <c r="Y699" s="1">
        <v>11</v>
      </c>
      <c r="Z699" s="1"/>
      <c r="AA699" s="1">
        <v>3</v>
      </c>
      <c r="AB699" s="1"/>
      <c r="AC699" s="1"/>
      <c r="AD699" s="1"/>
      <c r="AI699" t="str">
        <f t="shared" si="222"/>
        <v>Agawam</v>
      </c>
      <c r="AJ699" t="s">
        <v>2983</v>
      </c>
      <c r="AK699" s="140">
        <v>1</v>
      </c>
      <c r="AL699" s="7"/>
      <c r="AN699" s="91">
        <v>25</v>
      </c>
      <c r="AO699" s="93">
        <v>13</v>
      </c>
      <c r="AP699" s="93">
        <v>5</v>
      </c>
      <c r="AQ699" s="100">
        <v>765</v>
      </c>
      <c r="AR699" s="100">
        <f t="shared" si="246"/>
        <v>25013</v>
      </c>
      <c r="AS699" t="s">
        <v>1057</v>
      </c>
      <c r="AT699" s="103">
        <f t="shared" si="247"/>
        <v>2500765</v>
      </c>
      <c r="AW699">
        <v>24.23</v>
      </c>
      <c r="AX699">
        <v>0.99</v>
      </c>
      <c r="AY699">
        <v>23.24</v>
      </c>
      <c r="BF699" s="107">
        <f t="shared" si="248"/>
        <v>0</v>
      </c>
      <c r="BG699" s="107">
        <f t="shared" si="249"/>
        <v>0</v>
      </c>
      <c r="BH699" s="107">
        <f t="shared" si="250"/>
        <v>0.63600000000000001</v>
      </c>
      <c r="BI699" s="107">
        <f t="shared" si="251"/>
        <v>0</v>
      </c>
      <c r="BJ699" s="107">
        <f t="shared" si="252"/>
        <v>0</v>
      </c>
      <c r="BK699">
        <f t="shared" si="253"/>
        <v>0</v>
      </c>
    </row>
    <row r="700" spans="1:74" hidden="1" outlineLevel="1">
      <c r="A700" s="49" t="s">
        <v>2495</v>
      </c>
      <c r="B700" s="9" t="s">
        <v>2377</v>
      </c>
      <c r="C700" s="1">
        <f t="shared" si="235"/>
        <v>31</v>
      </c>
      <c r="D700" s="7">
        <f t="shared" si="236"/>
        <v>6</v>
      </c>
      <c r="E700" s="7">
        <f t="shared" si="237"/>
        <v>4</v>
      </c>
      <c r="F700" s="7">
        <f t="shared" si="238"/>
        <v>1</v>
      </c>
      <c r="G700" s="7">
        <f t="shared" si="254"/>
        <v>2</v>
      </c>
      <c r="H700" s="48">
        <f t="shared" si="239"/>
        <v>19</v>
      </c>
      <c r="I700" s="163">
        <f t="shared" si="240"/>
        <v>0.61290322580645162</v>
      </c>
      <c r="J700" s="8"/>
      <c r="K700" s="2">
        <f t="shared" si="241"/>
        <v>0</v>
      </c>
      <c r="L700" s="2">
        <f t="shared" si="242"/>
        <v>3.2258064516129031E-2</v>
      </c>
      <c r="M700" s="2">
        <f t="shared" si="243"/>
        <v>0.74193548387096775</v>
      </c>
      <c r="N700" s="2">
        <f t="shared" si="244"/>
        <v>0.12903225806451613</v>
      </c>
      <c r="O700" s="2">
        <f t="shared" si="245"/>
        <v>9.6774193548387122E-2</v>
      </c>
      <c r="P700" s="1">
        <v>0</v>
      </c>
      <c r="Q700" s="1">
        <v>1</v>
      </c>
      <c r="R700" s="1">
        <v>23</v>
      </c>
      <c r="S700" s="1">
        <v>4</v>
      </c>
      <c r="T700" s="1">
        <v>2</v>
      </c>
      <c r="U700" s="1">
        <v>1</v>
      </c>
      <c r="V700" s="1">
        <v>0</v>
      </c>
      <c r="W700" s="1"/>
      <c r="X700" s="1"/>
      <c r="Y700" s="1">
        <v>0</v>
      </c>
      <c r="Z700" s="1"/>
      <c r="AA700" s="1">
        <v>0</v>
      </c>
      <c r="AB700" s="1"/>
      <c r="AC700" s="1"/>
      <c r="AD700" s="1"/>
      <c r="AI700" t="str">
        <f t="shared" si="222"/>
        <v>Alford</v>
      </c>
      <c r="AJ700" t="s">
        <v>243</v>
      </c>
      <c r="AK700" s="140">
        <v>1</v>
      </c>
      <c r="AL700" s="7"/>
      <c r="AN700" s="91">
        <v>25</v>
      </c>
      <c r="AO700" s="93">
        <v>3</v>
      </c>
      <c r="AP700" s="93">
        <v>10</v>
      </c>
      <c r="AQ700" s="100">
        <v>975</v>
      </c>
      <c r="AR700" s="100">
        <f t="shared" si="246"/>
        <v>25003</v>
      </c>
      <c r="AS700" t="s">
        <v>1753</v>
      </c>
      <c r="AT700" s="103">
        <f t="shared" si="247"/>
        <v>2500975</v>
      </c>
      <c r="AW700">
        <v>11.56</v>
      </c>
      <c r="AX700">
        <v>0</v>
      </c>
      <c r="AY700">
        <v>11.56</v>
      </c>
      <c r="BF700" s="107">
        <f t="shared" si="248"/>
        <v>0</v>
      </c>
      <c r="BG700" s="107">
        <f t="shared" si="249"/>
        <v>0</v>
      </c>
      <c r="BH700" s="107">
        <f t="shared" si="250"/>
        <v>0.74099999999999999</v>
      </c>
      <c r="BI700" s="107">
        <f t="shared" si="251"/>
        <v>0</v>
      </c>
      <c r="BJ700" s="107">
        <f t="shared" si="252"/>
        <v>0</v>
      </c>
      <c r="BK700">
        <f t="shared" si="253"/>
        <v>0</v>
      </c>
    </row>
    <row r="701" spans="1:74" hidden="1" outlineLevel="1">
      <c r="A701" s="49" t="s">
        <v>2282</v>
      </c>
      <c r="B701" s="9" t="s">
        <v>2377</v>
      </c>
      <c r="C701" s="1">
        <f t="shared" si="235"/>
        <v>1147</v>
      </c>
      <c r="D701" s="7">
        <f t="shared" si="236"/>
        <v>5</v>
      </c>
      <c r="E701" s="7">
        <f t="shared" si="237"/>
        <v>4</v>
      </c>
      <c r="F701" s="7">
        <f t="shared" si="238"/>
        <v>1</v>
      </c>
      <c r="G701" s="7">
        <f t="shared" si="254"/>
        <v>3</v>
      </c>
      <c r="H701" s="48">
        <f t="shared" si="239"/>
        <v>678</v>
      </c>
      <c r="I701" s="163">
        <f t="shared" si="240"/>
        <v>0.59110723626852657</v>
      </c>
      <c r="J701" s="8"/>
      <c r="K701" s="2">
        <f t="shared" si="241"/>
        <v>1.0462074978204011E-2</v>
      </c>
      <c r="L701" s="2">
        <f t="shared" si="242"/>
        <v>3.6617262423714034E-2</v>
      </c>
      <c r="M701" s="2">
        <f t="shared" si="243"/>
        <v>0.72101133391455974</v>
      </c>
      <c r="N701" s="2">
        <f t="shared" si="244"/>
        <v>9.3286835222319092E-2</v>
      </c>
      <c r="O701" s="2">
        <f t="shared" si="245"/>
        <v>0.13862249346120312</v>
      </c>
      <c r="P701" s="1">
        <v>12</v>
      </c>
      <c r="Q701" s="1">
        <v>42</v>
      </c>
      <c r="R701" s="1">
        <v>827</v>
      </c>
      <c r="S701" s="1">
        <v>107</v>
      </c>
      <c r="T701" s="1">
        <v>149</v>
      </c>
      <c r="U701" s="1">
        <v>4</v>
      </c>
      <c r="V701" s="1">
        <v>0</v>
      </c>
      <c r="W701" s="1"/>
      <c r="X701" s="1"/>
      <c r="Y701" s="1">
        <v>6</v>
      </c>
      <c r="Z701" s="1"/>
      <c r="AA701" s="1">
        <v>0</v>
      </c>
      <c r="AB701" s="1"/>
      <c r="AC701" s="1"/>
      <c r="AD701" s="1"/>
      <c r="AI701" t="str">
        <f t="shared" si="222"/>
        <v>Amesbury</v>
      </c>
      <c r="AJ701" t="s">
        <v>827</v>
      </c>
      <c r="AK701" s="140">
        <v>6</v>
      </c>
      <c r="AL701" s="7"/>
      <c r="AN701" s="91">
        <v>25</v>
      </c>
      <c r="AO701" s="93">
        <v>9</v>
      </c>
      <c r="AP701" s="93">
        <v>5</v>
      </c>
      <c r="AQ701" s="100">
        <v>1185</v>
      </c>
      <c r="AR701" s="100">
        <f t="shared" si="246"/>
        <v>25009</v>
      </c>
      <c r="AS701" t="s">
        <v>1753</v>
      </c>
      <c r="AT701" s="103">
        <f t="shared" si="247"/>
        <v>2501185</v>
      </c>
      <c r="AW701">
        <v>13.65</v>
      </c>
      <c r="AX701">
        <v>1.24</v>
      </c>
      <c r="AY701">
        <v>12.4</v>
      </c>
      <c r="BF701" s="107">
        <f t="shared" si="248"/>
        <v>0</v>
      </c>
      <c r="BG701" s="107">
        <f t="shared" si="249"/>
        <v>0</v>
      </c>
      <c r="BH701" s="107">
        <f t="shared" si="250"/>
        <v>0.72099999999999997</v>
      </c>
      <c r="BI701" s="107">
        <f t="shared" si="251"/>
        <v>0</v>
      </c>
      <c r="BJ701" s="107">
        <f t="shared" si="252"/>
        <v>0</v>
      </c>
      <c r="BK701">
        <f t="shared" si="253"/>
        <v>0</v>
      </c>
    </row>
    <row r="702" spans="1:74" hidden="1" outlineLevel="1">
      <c r="A702" s="49" t="s">
        <v>1342</v>
      </c>
      <c r="B702" s="9" t="s">
        <v>2377</v>
      </c>
      <c r="C702" s="1">
        <f t="shared" si="235"/>
        <v>398</v>
      </c>
      <c r="D702" s="7">
        <f t="shared" si="236"/>
        <v>5</v>
      </c>
      <c r="E702" s="7">
        <f t="shared" si="237"/>
        <v>4</v>
      </c>
      <c r="F702" s="7">
        <f t="shared" si="238"/>
        <v>1</v>
      </c>
      <c r="G702" s="7">
        <f t="shared" si="254"/>
        <v>2</v>
      </c>
      <c r="H702" s="48">
        <f t="shared" si="239"/>
        <v>130</v>
      </c>
      <c r="I702" s="163">
        <f t="shared" si="240"/>
        <v>0.32663316582914576</v>
      </c>
      <c r="J702" s="8"/>
      <c r="K702" s="2">
        <f t="shared" si="241"/>
        <v>2.0100502512562814E-2</v>
      </c>
      <c r="L702" s="2">
        <f t="shared" si="242"/>
        <v>5.5276381909547742E-2</v>
      </c>
      <c r="M702" s="2">
        <f t="shared" si="243"/>
        <v>0.53517587939698497</v>
      </c>
      <c r="N702" s="2">
        <f t="shared" si="244"/>
        <v>0.20854271356783918</v>
      </c>
      <c r="O702" s="2">
        <f t="shared" si="245"/>
        <v>0.18090452261306531</v>
      </c>
      <c r="P702" s="1">
        <v>8</v>
      </c>
      <c r="Q702" s="1">
        <v>22</v>
      </c>
      <c r="R702" s="1">
        <v>213</v>
      </c>
      <c r="S702" s="1">
        <v>83</v>
      </c>
      <c r="T702" s="1">
        <v>69</v>
      </c>
      <c r="U702" s="1">
        <v>1</v>
      </c>
      <c r="V702" s="1">
        <v>1</v>
      </c>
      <c r="W702" s="1"/>
      <c r="X702" s="1"/>
      <c r="Y702" s="1">
        <v>0</v>
      </c>
      <c r="Z702" s="1"/>
      <c r="AA702" s="1">
        <v>1</v>
      </c>
      <c r="AB702" s="1"/>
      <c r="AC702" s="1"/>
      <c r="AD702" s="1"/>
      <c r="AI702" t="str">
        <f t="shared" si="222"/>
        <v>Amherst</v>
      </c>
      <c r="AJ702" t="s">
        <v>2488</v>
      </c>
      <c r="AK702" s="140">
        <v>2</v>
      </c>
      <c r="AL702" s="7"/>
      <c r="AN702" s="91">
        <v>25</v>
      </c>
      <c r="AO702" s="93">
        <v>15</v>
      </c>
      <c r="AP702" s="93">
        <v>5</v>
      </c>
      <c r="AQ702" s="100">
        <v>1325</v>
      </c>
      <c r="AR702" s="100">
        <f t="shared" si="246"/>
        <v>25015</v>
      </c>
      <c r="AS702" t="s">
        <v>1753</v>
      </c>
      <c r="AT702" s="103">
        <f t="shared" si="247"/>
        <v>2501325</v>
      </c>
      <c r="AW702">
        <v>27.76</v>
      </c>
      <c r="AX702">
        <v>0.04</v>
      </c>
      <c r="AY702">
        <v>27.72</v>
      </c>
      <c r="BF702" s="107">
        <f t="shared" si="248"/>
        <v>0</v>
      </c>
      <c r="BG702" s="107">
        <f t="shared" si="249"/>
        <v>0</v>
      </c>
      <c r="BH702" s="107">
        <f t="shared" si="250"/>
        <v>0.53500000000000003</v>
      </c>
      <c r="BI702" s="107">
        <f t="shared" si="251"/>
        <v>0</v>
      </c>
      <c r="BJ702" s="107">
        <f t="shared" si="252"/>
        <v>0</v>
      </c>
      <c r="BK702">
        <f t="shared" si="253"/>
        <v>0</v>
      </c>
    </row>
    <row r="703" spans="1:74" hidden="1" outlineLevel="1">
      <c r="A703" s="49" t="s">
        <v>793</v>
      </c>
      <c r="B703" s="9" t="s">
        <v>2377</v>
      </c>
      <c r="C703" s="1">
        <f t="shared" si="235"/>
        <v>3168</v>
      </c>
      <c r="D703" s="7">
        <f t="shared" si="236"/>
        <v>5</v>
      </c>
      <c r="E703" s="7">
        <f t="shared" si="237"/>
        <v>4</v>
      </c>
      <c r="F703" s="7">
        <f t="shared" si="238"/>
        <v>1</v>
      </c>
      <c r="G703" s="7">
        <f t="shared" si="254"/>
        <v>2</v>
      </c>
      <c r="H703" s="48">
        <f t="shared" si="239"/>
        <v>2291</v>
      </c>
      <c r="I703" s="163">
        <f t="shared" si="240"/>
        <v>0.72316919191919193</v>
      </c>
      <c r="J703" s="8"/>
      <c r="K703" s="2">
        <f t="shared" si="241"/>
        <v>5.0505050505050509E-3</v>
      </c>
      <c r="L703" s="2">
        <f t="shared" si="242"/>
        <v>3.4722222222222224E-2</v>
      </c>
      <c r="M703" s="2">
        <f t="shared" si="243"/>
        <v>0.80208333333333337</v>
      </c>
      <c r="N703" s="2">
        <f t="shared" si="244"/>
        <v>7.8914141414141409E-2</v>
      </c>
      <c r="O703" s="2">
        <f t="shared" si="245"/>
        <v>7.9229797979797928E-2</v>
      </c>
      <c r="P703" s="1">
        <v>16</v>
      </c>
      <c r="Q703" s="1">
        <v>110</v>
      </c>
      <c r="R703" s="1">
        <v>2541</v>
      </c>
      <c r="S703" s="1">
        <v>250</v>
      </c>
      <c r="T703" s="1">
        <v>237</v>
      </c>
      <c r="U703" s="1">
        <v>2</v>
      </c>
      <c r="V703" s="1">
        <v>5</v>
      </c>
      <c r="W703" s="1"/>
      <c r="X703" s="1"/>
      <c r="Y703" s="1">
        <v>5</v>
      </c>
      <c r="Z703" s="1"/>
      <c r="AA703" s="1">
        <v>2</v>
      </c>
      <c r="AB703" s="1"/>
      <c r="AC703" s="1"/>
      <c r="AD703" s="1"/>
      <c r="AI703" t="str">
        <f t="shared" si="222"/>
        <v>Andover</v>
      </c>
      <c r="AJ703" t="s">
        <v>827</v>
      </c>
      <c r="AK703" s="140"/>
      <c r="AL703" s="7"/>
      <c r="AN703" s="91">
        <v>25</v>
      </c>
      <c r="AO703" s="93">
        <v>9</v>
      </c>
      <c r="AP703" s="93">
        <v>10</v>
      </c>
      <c r="AQ703" s="100">
        <v>1465</v>
      </c>
      <c r="AR703" s="100">
        <f t="shared" si="246"/>
        <v>25009</v>
      </c>
      <c r="AS703" t="s">
        <v>1753</v>
      </c>
      <c r="AT703" s="103">
        <f t="shared" si="247"/>
        <v>2501465</v>
      </c>
      <c r="AW703">
        <v>32.119999999999997</v>
      </c>
      <c r="AX703">
        <v>1.1200000000000001</v>
      </c>
      <c r="AY703">
        <v>31.01</v>
      </c>
      <c r="BF703" s="107">
        <f t="shared" si="248"/>
        <v>0</v>
      </c>
      <c r="BG703" s="107">
        <f t="shared" si="249"/>
        <v>0</v>
      </c>
      <c r="BH703" s="107">
        <f t="shared" si="250"/>
        <v>0.80200000000000005</v>
      </c>
      <c r="BI703" s="107">
        <f t="shared" si="251"/>
        <v>0</v>
      </c>
      <c r="BJ703" s="107">
        <f t="shared" si="252"/>
        <v>0</v>
      </c>
      <c r="BK703">
        <f t="shared" si="253"/>
        <v>0</v>
      </c>
    </row>
    <row r="704" spans="1:74" hidden="1" outlineLevel="1">
      <c r="A704" s="49" t="s">
        <v>1469</v>
      </c>
      <c r="B704" s="9" t="s">
        <v>2377</v>
      </c>
      <c r="C704" s="1">
        <f t="shared" si="235"/>
        <v>8</v>
      </c>
      <c r="D704" s="7">
        <f t="shared" si="236"/>
        <v>5</v>
      </c>
      <c r="E704" s="7">
        <f t="shared" si="237"/>
        <v>3</v>
      </c>
      <c r="F704" s="7">
        <f t="shared" si="238"/>
        <v>2</v>
      </c>
      <c r="G704" s="7">
        <f t="shared" si="254"/>
        <v>1</v>
      </c>
      <c r="H704" s="48">
        <f t="shared" si="239"/>
        <v>2</v>
      </c>
      <c r="I704" s="163">
        <f t="shared" si="240"/>
        <v>0.25</v>
      </c>
      <c r="J704" s="8"/>
      <c r="K704" s="2">
        <f t="shared" si="241"/>
        <v>0</v>
      </c>
      <c r="L704" s="2">
        <f t="shared" si="242"/>
        <v>0.125</v>
      </c>
      <c r="M704" s="2">
        <f t="shared" si="243"/>
        <v>0.25</v>
      </c>
      <c r="N704" s="2">
        <f t="shared" si="244"/>
        <v>0.5</v>
      </c>
      <c r="O704" s="2">
        <f t="shared" si="245"/>
        <v>0.125</v>
      </c>
      <c r="P704" s="1">
        <v>0</v>
      </c>
      <c r="Q704" s="1">
        <v>1</v>
      </c>
      <c r="R704" s="1">
        <v>2</v>
      </c>
      <c r="S704" s="1">
        <v>4</v>
      </c>
      <c r="T704" s="1">
        <v>1</v>
      </c>
      <c r="U704" s="1">
        <v>0</v>
      </c>
      <c r="V704" s="1">
        <v>0</v>
      </c>
      <c r="W704" s="1"/>
      <c r="X704" s="1"/>
      <c r="Y704" s="1">
        <v>0</v>
      </c>
      <c r="Z704" s="1"/>
      <c r="AA704" s="1">
        <v>0</v>
      </c>
      <c r="AB704" s="1"/>
      <c r="AC704" s="1"/>
      <c r="AD704" s="1"/>
      <c r="AI704" t="str">
        <f>A704</f>
        <v>Aquinnah</v>
      </c>
      <c r="AJ704" t="s">
        <v>760</v>
      </c>
      <c r="AK704" s="140">
        <v>9</v>
      </c>
      <c r="AL704" s="7"/>
      <c r="AN704" s="91">
        <v>25</v>
      </c>
      <c r="AO704" s="93">
        <v>7</v>
      </c>
      <c r="AP704" s="93">
        <v>3</v>
      </c>
      <c r="AQ704" s="100">
        <v>1585</v>
      </c>
      <c r="AR704" s="100">
        <f t="shared" si="246"/>
        <v>25007</v>
      </c>
      <c r="AS704" t="s">
        <v>1753</v>
      </c>
      <c r="AT704" s="103">
        <f t="shared" si="247"/>
        <v>2501585</v>
      </c>
      <c r="AW704">
        <v>40.770000000000003</v>
      </c>
      <c r="AX704">
        <v>35.409999999999997</v>
      </c>
      <c r="AY704">
        <v>5.36</v>
      </c>
      <c r="BF704" s="107">
        <f t="shared" si="248"/>
        <v>0</v>
      </c>
      <c r="BG704" s="107">
        <f t="shared" si="249"/>
        <v>0</v>
      </c>
      <c r="BH704" s="107">
        <f t="shared" si="250"/>
        <v>0</v>
      </c>
      <c r="BI704" s="107">
        <f t="shared" si="251"/>
        <v>0.5</v>
      </c>
      <c r="BJ704" s="107">
        <f t="shared" si="252"/>
        <v>0</v>
      </c>
      <c r="BK704">
        <f t="shared" si="253"/>
        <v>0</v>
      </c>
    </row>
    <row r="705" spans="1:63" hidden="1" outlineLevel="1">
      <c r="A705" s="49" t="s">
        <v>880</v>
      </c>
      <c r="B705" s="9" t="s">
        <v>2377</v>
      </c>
      <c r="C705" s="1">
        <f t="shared" si="235"/>
        <v>2577</v>
      </c>
      <c r="D705" s="7">
        <f t="shared" si="236"/>
        <v>5</v>
      </c>
      <c r="E705" s="7">
        <f t="shared" si="237"/>
        <v>4</v>
      </c>
      <c r="F705" s="7">
        <f t="shared" si="238"/>
        <v>1</v>
      </c>
      <c r="G705" s="7">
        <f t="shared" si="254"/>
        <v>2</v>
      </c>
      <c r="H705" s="48">
        <f t="shared" si="239"/>
        <v>1577</v>
      </c>
      <c r="I705" s="163">
        <f t="shared" si="240"/>
        <v>0.61195188203337214</v>
      </c>
      <c r="J705" s="8"/>
      <c r="K705" s="2">
        <f t="shared" si="241"/>
        <v>1.086534730306558E-2</v>
      </c>
      <c r="L705" s="2">
        <f t="shared" si="242"/>
        <v>3.4924330616996506E-2</v>
      </c>
      <c r="M705" s="2">
        <f t="shared" si="243"/>
        <v>0.72254559565386112</v>
      </c>
      <c r="N705" s="2">
        <f t="shared" si="244"/>
        <v>0.11059371362048893</v>
      </c>
      <c r="O705" s="2">
        <f t="shared" si="245"/>
        <v>0.12107101280558789</v>
      </c>
      <c r="P705" s="1">
        <v>28</v>
      </c>
      <c r="Q705" s="1">
        <v>90</v>
      </c>
      <c r="R705" s="1">
        <v>1862</v>
      </c>
      <c r="S705" s="1">
        <v>285</v>
      </c>
      <c r="T705" s="1">
        <v>281</v>
      </c>
      <c r="U705" s="1">
        <v>6</v>
      </c>
      <c r="V705" s="1">
        <v>8</v>
      </c>
      <c r="W705" s="1"/>
      <c r="X705" s="1"/>
      <c r="Y705" s="1">
        <v>13</v>
      </c>
      <c r="Z705" s="1"/>
      <c r="AA705" s="1">
        <v>4</v>
      </c>
      <c r="AB705" s="1"/>
      <c r="AC705" s="1"/>
      <c r="AD705" s="1"/>
      <c r="AI705" t="str">
        <f t="shared" si="222"/>
        <v>Arlington</v>
      </c>
      <c r="AJ705" t="s">
        <v>2292</v>
      </c>
      <c r="AK705" s="140">
        <v>5</v>
      </c>
      <c r="AL705" s="7"/>
      <c r="AN705" s="91">
        <v>25</v>
      </c>
      <c r="AO705" s="93">
        <v>17</v>
      </c>
      <c r="AP705" s="93">
        <v>10</v>
      </c>
      <c r="AQ705" s="100">
        <v>1605</v>
      </c>
      <c r="AR705" s="100">
        <f t="shared" si="246"/>
        <v>25017</v>
      </c>
      <c r="AS705" t="s">
        <v>1753</v>
      </c>
      <c r="AT705" s="103">
        <f t="shared" si="247"/>
        <v>2501605</v>
      </c>
      <c r="AW705">
        <v>5.51</v>
      </c>
      <c r="AX705">
        <v>0.33</v>
      </c>
      <c r="AY705">
        <v>5.18</v>
      </c>
      <c r="BF705" s="107">
        <f t="shared" si="248"/>
        <v>0</v>
      </c>
      <c r="BG705" s="107">
        <f t="shared" si="249"/>
        <v>0</v>
      </c>
      <c r="BH705" s="107">
        <f t="shared" si="250"/>
        <v>0.72199999999999998</v>
      </c>
      <c r="BI705" s="107">
        <f t="shared" si="251"/>
        <v>0</v>
      </c>
      <c r="BJ705" s="107">
        <f t="shared" si="252"/>
        <v>0</v>
      </c>
      <c r="BK705">
        <f t="shared" si="253"/>
        <v>0</v>
      </c>
    </row>
    <row r="706" spans="1:63" hidden="1" outlineLevel="1">
      <c r="A706" s="49" t="s">
        <v>2283</v>
      </c>
      <c r="B706" s="9" t="s">
        <v>2377</v>
      </c>
      <c r="C706" s="1">
        <f t="shared" si="235"/>
        <v>442</v>
      </c>
      <c r="D706" s="7">
        <f t="shared" si="236"/>
        <v>8</v>
      </c>
      <c r="E706" s="7">
        <f t="shared" si="237"/>
        <v>4</v>
      </c>
      <c r="F706" s="7">
        <f t="shared" si="238"/>
        <v>1</v>
      </c>
      <c r="G706" s="7">
        <f t="shared" si="254"/>
        <v>3</v>
      </c>
      <c r="H706" s="48">
        <f t="shared" si="239"/>
        <v>232</v>
      </c>
      <c r="I706" s="163">
        <f t="shared" si="240"/>
        <v>0.52488687782805432</v>
      </c>
      <c r="J706" s="8"/>
      <c r="K706" s="2">
        <f t="shared" si="241"/>
        <v>0</v>
      </c>
      <c r="L706" s="2">
        <f t="shared" si="242"/>
        <v>3.8461538461538464E-2</v>
      </c>
      <c r="M706" s="2">
        <f t="shared" si="243"/>
        <v>0.67873303167420818</v>
      </c>
      <c r="N706" s="2">
        <f t="shared" si="244"/>
        <v>0.11764705882352941</v>
      </c>
      <c r="O706" s="2">
        <f t="shared" si="245"/>
        <v>0.16515837104072398</v>
      </c>
      <c r="P706" s="1">
        <v>0</v>
      </c>
      <c r="Q706" s="1">
        <v>17</v>
      </c>
      <c r="R706" s="1">
        <v>300</v>
      </c>
      <c r="S706" s="1">
        <v>52</v>
      </c>
      <c r="T706" s="1">
        <v>68</v>
      </c>
      <c r="U706" s="1">
        <v>1</v>
      </c>
      <c r="V706" s="1">
        <v>2</v>
      </c>
      <c r="W706" s="1"/>
      <c r="X706" s="1"/>
      <c r="Y706" s="1">
        <v>0</v>
      </c>
      <c r="Z706" s="1"/>
      <c r="AA706" s="1">
        <v>2</v>
      </c>
      <c r="AB706" s="1"/>
      <c r="AC706" s="1"/>
      <c r="AD706" s="1"/>
      <c r="AI706" t="str">
        <f t="shared" si="222"/>
        <v>Ashburnham</v>
      </c>
      <c r="AJ706" s="9" t="s">
        <v>1812</v>
      </c>
      <c r="AK706" s="140">
        <v>3</v>
      </c>
      <c r="AL706" s="7"/>
      <c r="AN706" s="91">
        <v>25</v>
      </c>
      <c r="AO706" s="93">
        <v>27</v>
      </c>
      <c r="AP706" s="93">
        <v>5</v>
      </c>
      <c r="AQ706" s="100">
        <v>1885</v>
      </c>
      <c r="AR706" s="100">
        <f t="shared" si="246"/>
        <v>25027</v>
      </c>
      <c r="AS706" t="s">
        <v>1753</v>
      </c>
      <c r="AT706" s="103">
        <f t="shared" si="247"/>
        <v>2501885</v>
      </c>
      <c r="AW706">
        <v>41</v>
      </c>
      <c r="AX706">
        <v>2.33</v>
      </c>
      <c r="AY706">
        <v>38.67</v>
      </c>
      <c r="BF706" s="107">
        <f t="shared" si="248"/>
        <v>0</v>
      </c>
      <c r="BG706" s="107">
        <f t="shared" si="249"/>
        <v>0</v>
      </c>
      <c r="BH706" s="107">
        <f t="shared" si="250"/>
        <v>0.67800000000000005</v>
      </c>
      <c r="BI706" s="107">
        <f t="shared" si="251"/>
        <v>0</v>
      </c>
      <c r="BJ706" s="107">
        <f t="shared" si="252"/>
        <v>0</v>
      </c>
      <c r="BK706">
        <f t="shared" si="253"/>
        <v>0</v>
      </c>
    </row>
    <row r="707" spans="1:63" hidden="1" outlineLevel="1">
      <c r="A707" s="49" t="s">
        <v>2008</v>
      </c>
      <c r="B707" s="9" t="s">
        <v>2377</v>
      </c>
      <c r="C707" s="1">
        <f t="shared" si="235"/>
        <v>314</v>
      </c>
      <c r="D707" s="7">
        <f t="shared" si="236"/>
        <v>5</v>
      </c>
      <c r="E707" s="7">
        <f t="shared" si="237"/>
        <v>4</v>
      </c>
      <c r="F707" s="7">
        <f t="shared" si="238"/>
        <v>1</v>
      </c>
      <c r="G707" s="7">
        <f t="shared" si="254"/>
        <v>2</v>
      </c>
      <c r="H707" s="48">
        <f t="shared" si="239"/>
        <v>184</v>
      </c>
      <c r="I707" s="163">
        <f t="shared" si="240"/>
        <v>0.5859872611464968</v>
      </c>
      <c r="J707" s="8"/>
      <c r="K707" s="2">
        <f t="shared" si="241"/>
        <v>6.369426751592357E-3</v>
      </c>
      <c r="L707" s="2">
        <f t="shared" si="242"/>
        <v>3.1847133757961783E-2</v>
      </c>
      <c r="M707" s="2">
        <f t="shared" si="243"/>
        <v>0.73248407643312097</v>
      </c>
      <c r="N707" s="2">
        <f t="shared" si="244"/>
        <v>0.1464968152866242</v>
      </c>
      <c r="O707" s="2">
        <f t="shared" si="245"/>
        <v>8.2802547770700702E-2</v>
      </c>
      <c r="P707" s="1">
        <v>2</v>
      </c>
      <c r="Q707" s="1">
        <v>10</v>
      </c>
      <c r="R707" s="1">
        <v>230</v>
      </c>
      <c r="S707" s="1">
        <v>46</v>
      </c>
      <c r="T707" s="1">
        <v>22</v>
      </c>
      <c r="U707" s="1">
        <v>1</v>
      </c>
      <c r="V707" s="1">
        <v>1</v>
      </c>
      <c r="W707" s="1"/>
      <c r="X707" s="1"/>
      <c r="Y707" s="1">
        <v>2</v>
      </c>
      <c r="Z707" s="1"/>
      <c r="AA707" s="1">
        <v>0</v>
      </c>
      <c r="AB707" s="1"/>
      <c r="AC707" s="1"/>
      <c r="AD707" s="1"/>
      <c r="AI707" t="str">
        <f t="shared" si="222"/>
        <v>Ashby</v>
      </c>
      <c r="AJ707" t="s">
        <v>2292</v>
      </c>
      <c r="AK707" s="140">
        <v>3</v>
      </c>
      <c r="AL707" s="7"/>
      <c r="AN707" s="91">
        <v>25</v>
      </c>
      <c r="AO707" s="93">
        <v>17</v>
      </c>
      <c r="AP707" s="93">
        <v>15</v>
      </c>
      <c r="AQ707" s="100">
        <v>1955</v>
      </c>
      <c r="AR707" s="100">
        <f t="shared" si="246"/>
        <v>25017</v>
      </c>
      <c r="AS707" t="s">
        <v>1753</v>
      </c>
      <c r="AT707" s="103">
        <f t="shared" si="247"/>
        <v>2501955</v>
      </c>
      <c r="AW707">
        <v>24.17</v>
      </c>
      <c r="AX707">
        <v>0.37</v>
      </c>
      <c r="AY707">
        <v>23.8</v>
      </c>
      <c r="BF707" s="107">
        <f t="shared" si="248"/>
        <v>0</v>
      </c>
      <c r="BG707" s="107">
        <f t="shared" si="249"/>
        <v>0</v>
      </c>
      <c r="BH707" s="107">
        <f t="shared" si="250"/>
        <v>0.73199999999999998</v>
      </c>
      <c r="BI707" s="107">
        <f t="shared" si="251"/>
        <v>0</v>
      </c>
      <c r="BJ707" s="107">
        <f t="shared" si="252"/>
        <v>0</v>
      </c>
      <c r="BK707">
        <f t="shared" si="253"/>
        <v>0</v>
      </c>
    </row>
    <row r="708" spans="1:63" hidden="1" outlineLevel="1">
      <c r="A708" s="49" t="s">
        <v>2781</v>
      </c>
      <c r="B708" s="9" t="s">
        <v>2377</v>
      </c>
      <c r="C708" s="1">
        <f t="shared" si="235"/>
        <v>84</v>
      </c>
      <c r="D708" s="7">
        <f t="shared" si="236"/>
        <v>5</v>
      </c>
      <c r="E708" s="7">
        <f t="shared" si="237"/>
        <v>4</v>
      </c>
      <c r="F708" s="7">
        <f t="shared" si="238"/>
        <v>1</v>
      </c>
      <c r="G708" s="7">
        <f t="shared" si="254"/>
        <v>2</v>
      </c>
      <c r="H708" s="48">
        <f t="shared" si="239"/>
        <v>8</v>
      </c>
      <c r="I708" s="163">
        <f t="shared" si="240"/>
        <v>9.5238095238095233E-2</v>
      </c>
      <c r="J708" s="8"/>
      <c r="K708" s="2">
        <f t="shared" si="241"/>
        <v>0</v>
      </c>
      <c r="L708" s="2">
        <f t="shared" si="242"/>
        <v>4.7619047619047616E-2</v>
      </c>
      <c r="M708" s="2">
        <f t="shared" si="243"/>
        <v>0.39285714285714285</v>
      </c>
      <c r="N708" s="2">
        <f t="shared" si="244"/>
        <v>0.29761904761904762</v>
      </c>
      <c r="O708" s="2">
        <f t="shared" si="245"/>
        <v>0.26190476190476192</v>
      </c>
      <c r="P708" s="1">
        <v>0</v>
      </c>
      <c r="Q708" s="1">
        <v>4</v>
      </c>
      <c r="R708" s="1">
        <v>33</v>
      </c>
      <c r="S708" s="1">
        <v>25</v>
      </c>
      <c r="T708" s="1">
        <v>22</v>
      </c>
      <c r="U708" s="1">
        <v>0</v>
      </c>
      <c r="V708" s="1">
        <v>0</v>
      </c>
      <c r="W708" s="1"/>
      <c r="X708" s="1"/>
      <c r="Y708" s="1">
        <v>0</v>
      </c>
      <c r="Z708" s="1"/>
      <c r="AA708" s="1">
        <v>0</v>
      </c>
      <c r="AB708" s="1"/>
      <c r="AC708" s="1"/>
      <c r="AD708" s="1"/>
      <c r="AI708" t="str">
        <f t="shared" ref="AI708:AI771" si="255">A708</f>
        <v>Ashfield</v>
      </c>
      <c r="AJ708" t="s">
        <v>2477</v>
      </c>
      <c r="AK708" s="140">
        <v>1</v>
      </c>
      <c r="AL708" s="7"/>
      <c r="AN708" s="91">
        <v>25</v>
      </c>
      <c r="AO708" s="93">
        <v>11</v>
      </c>
      <c r="AP708" s="93">
        <v>5</v>
      </c>
      <c r="AQ708" s="100">
        <v>2095</v>
      </c>
      <c r="AR708" s="100">
        <f t="shared" si="246"/>
        <v>25011</v>
      </c>
      <c r="AS708" t="s">
        <v>1753</v>
      </c>
      <c r="AT708" s="103">
        <f t="shared" si="247"/>
        <v>2502095</v>
      </c>
      <c r="AW708">
        <v>40.42</v>
      </c>
      <c r="AX708">
        <v>0.12</v>
      </c>
      <c r="AY708">
        <v>40.299999999999997</v>
      </c>
      <c r="BF708" s="107">
        <f t="shared" si="248"/>
        <v>0</v>
      </c>
      <c r="BG708" s="107">
        <f t="shared" si="249"/>
        <v>0</v>
      </c>
      <c r="BH708" s="107">
        <f t="shared" si="250"/>
        <v>0.39200000000000002</v>
      </c>
      <c r="BI708" s="107">
        <f t="shared" si="251"/>
        <v>0</v>
      </c>
      <c r="BJ708" s="107">
        <f t="shared" si="252"/>
        <v>0</v>
      </c>
      <c r="BK708">
        <f t="shared" si="253"/>
        <v>0</v>
      </c>
    </row>
    <row r="709" spans="1:63" hidden="1" outlineLevel="1">
      <c r="A709" s="49" t="s">
        <v>3338</v>
      </c>
      <c r="B709" s="9" t="s">
        <v>2377</v>
      </c>
      <c r="C709" s="1">
        <f t="shared" si="235"/>
        <v>1062</v>
      </c>
      <c r="D709" s="7">
        <f t="shared" si="236"/>
        <v>5</v>
      </c>
      <c r="E709" s="7">
        <f t="shared" si="237"/>
        <v>4</v>
      </c>
      <c r="F709" s="7">
        <f t="shared" si="238"/>
        <v>1</v>
      </c>
      <c r="G709" s="7">
        <f t="shared" si="254"/>
        <v>2</v>
      </c>
      <c r="H709" s="48">
        <f t="shared" si="239"/>
        <v>691</v>
      </c>
      <c r="I709" s="163">
        <f t="shared" si="240"/>
        <v>0.65065913370998119</v>
      </c>
      <c r="J709" s="8"/>
      <c r="K709" s="2">
        <f t="shared" si="241"/>
        <v>8.4745762711864406E-3</v>
      </c>
      <c r="L709" s="2">
        <f t="shared" si="242"/>
        <v>3.4839924670433148E-2</v>
      </c>
      <c r="M709" s="2">
        <f t="shared" si="243"/>
        <v>0.76177024482109224</v>
      </c>
      <c r="N709" s="2">
        <f t="shared" si="244"/>
        <v>0.1111111111111111</v>
      </c>
      <c r="O709" s="2">
        <f t="shared" si="245"/>
        <v>8.3804143126177066E-2</v>
      </c>
      <c r="P709" s="1">
        <v>9</v>
      </c>
      <c r="Q709" s="1">
        <v>37</v>
      </c>
      <c r="R709" s="1">
        <v>809</v>
      </c>
      <c r="S709" s="1">
        <v>118</v>
      </c>
      <c r="T709" s="1">
        <v>81</v>
      </c>
      <c r="U709" s="1">
        <v>2</v>
      </c>
      <c r="V709" s="1">
        <v>2</v>
      </c>
      <c r="W709" s="1"/>
      <c r="X709" s="1"/>
      <c r="Y709" s="1">
        <v>4</v>
      </c>
      <c r="Z709" s="1"/>
      <c r="AA709" s="1">
        <v>0</v>
      </c>
      <c r="AB709" s="1"/>
      <c r="AC709" s="1"/>
      <c r="AD709" s="1"/>
      <c r="AI709" t="str">
        <f t="shared" si="255"/>
        <v>Ashland</v>
      </c>
      <c r="AJ709" t="s">
        <v>2292</v>
      </c>
      <c r="AK709" s="140">
        <v>5</v>
      </c>
      <c r="AL709" s="7"/>
      <c r="AN709" s="91">
        <v>25</v>
      </c>
      <c r="AO709" s="93">
        <v>17</v>
      </c>
      <c r="AP709" s="93">
        <v>20</v>
      </c>
      <c r="AQ709" s="100">
        <v>2130</v>
      </c>
      <c r="AR709" s="100">
        <f t="shared" si="246"/>
        <v>25017</v>
      </c>
      <c r="AS709" t="s">
        <v>1753</v>
      </c>
      <c r="AT709" s="103">
        <f t="shared" si="247"/>
        <v>2502130</v>
      </c>
      <c r="AW709">
        <v>12.92</v>
      </c>
      <c r="AX709">
        <v>0.48</v>
      </c>
      <c r="AY709">
        <v>12.44</v>
      </c>
      <c r="BF709" s="107">
        <f t="shared" si="248"/>
        <v>0</v>
      </c>
      <c r="BG709" s="107">
        <f t="shared" si="249"/>
        <v>0</v>
      </c>
      <c r="BH709" s="107">
        <f t="shared" si="250"/>
        <v>0.76100000000000001</v>
      </c>
      <c r="BI709" s="107">
        <f t="shared" si="251"/>
        <v>0</v>
      </c>
      <c r="BJ709" s="107">
        <f t="shared" si="252"/>
        <v>0</v>
      </c>
      <c r="BK709">
        <f t="shared" si="253"/>
        <v>0</v>
      </c>
    </row>
    <row r="710" spans="1:63" hidden="1" outlineLevel="1">
      <c r="A710" s="49" t="s">
        <v>2782</v>
      </c>
      <c r="B710" s="9" t="s">
        <v>2377</v>
      </c>
      <c r="C710" s="1">
        <f t="shared" si="235"/>
        <v>690</v>
      </c>
      <c r="D710" s="7">
        <f t="shared" si="236"/>
        <v>7</v>
      </c>
      <c r="E710" s="7">
        <f t="shared" si="237"/>
        <v>4</v>
      </c>
      <c r="F710" s="7">
        <f t="shared" si="238"/>
        <v>1</v>
      </c>
      <c r="G710" s="7">
        <f t="shared" si="254"/>
        <v>3</v>
      </c>
      <c r="H710" s="48">
        <f t="shared" si="239"/>
        <v>246</v>
      </c>
      <c r="I710" s="163">
        <f t="shared" si="240"/>
        <v>0.35652173913043478</v>
      </c>
      <c r="J710" s="8"/>
      <c r="K710" s="2">
        <f t="shared" si="241"/>
        <v>5.7971014492753624E-3</v>
      </c>
      <c r="L710" s="2">
        <f t="shared" si="242"/>
        <v>4.9275362318840582E-2</v>
      </c>
      <c r="M710" s="2">
        <f t="shared" si="243"/>
        <v>0.56376811594202902</v>
      </c>
      <c r="N710" s="2">
        <f t="shared" si="244"/>
        <v>0.15362318840579711</v>
      </c>
      <c r="O710" s="2">
        <f t="shared" si="245"/>
        <v>0.22753623188405794</v>
      </c>
      <c r="P710" s="1">
        <v>4</v>
      </c>
      <c r="Q710" s="1">
        <v>34</v>
      </c>
      <c r="R710" s="1">
        <v>389</v>
      </c>
      <c r="S710" s="1">
        <v>106</v>
      </c>
      <c r="T710" s="1">
        <v>143</v>
      </c>
      <c r="U710" s="1">
        <v>1</v>
      </c>
      <c r="V710" s="1">
        <v>5</v>
      </c>
      <c r="W710" s="1"/>
      <c r="X710" s="1"/>
      <c r="Y710" s="1">
        <v>5</v>
      </c>
      <c r="Z710" s="1"/>
      <c r="AA710" s="1">
        <v>3</v>
      </c>
      <c r="AB710" s="1"/>
      <c r="AC710" s="1"/>
      <c r="AD710" s="1"/>
      <c r="AI710" t="str">
        <f t="shared" si="255"/>
        <v>Athol</v>
      </c>
      <c r="AJ710" s="9" t="s">
        <v>1812</v>
      </c>
      <c r="AK710" s="140">
        <v>2</v>
      </c>
      <c r="AL710" s="7"/>
      <c r="AN710" s="91">
        <v>25</v>
      </c>
      <c r="AO710" s="93">
        <v>27</v>
      </c>
      <c r="AP710" s="93">
        <v>10</v>
      </c>
      <c r="AQ710" s="100">
        <v>2480</v>
      </c>
      <c r="AR710" s="100">
        <f t="shared" si="246"/>
        <v>25027</v>
      </c>
      <c r="AS710" t="s">
        <v>1753</v>
      </c>
      <c r="AT710" s="103">
        <f t="shared" si="247"/>
        <v>2502480</v>
      </c>
      <c r="AW710">
        <v>33.39</v>
      </c>
      <c r="AX710">
        <v>0.82</v>
      </c>
      <c r="AY710">
        <v>32.57</v>
      </c>
      <c r="BF710" s="107">
        <f t="shared" si="248"/>
        <v>0</v>
      </c>
      <c r="BG710" s="107">
        <f t="shared" si="249"/>
        <v>0</v>
      </c>
      <c r="BH710" s="107">
        <f t="shared" si="250"/>
        <v>0.56299999999999994</v>
      </c>
      <c r="BI710" s="107">
        <f t="shared" si="251"/>
        <v>0</v>
      </c>
      <c r="BJ710" s="107">
        <f t="shared" si="252"/>
        <v>0</v>
      </c>
      <c r="BK710">
        <f t="shared" si="253"/>
        <v>0</v>
      </c>
    </row>
    <row r="711" spans="1:63" hidden="1" outlineLevel="1">
      <c r="A711" s="49" t="s">
        <v>1907</v>
      </c>
      <c r="B711" s="9" t="s">
        <v>2377</v>
      </c>
      <c r="C711" s="1">
        <f t="shared" si="235"/>
        <v>2253</v>
      </c>
      <c r="D711" s="7">
        <f t="shared" si="236"/>
        <v>6</v>
      </c>
      <c r="E711" s="7">
        <f t="shared" si="237"/>
        <v>4</v>
      </c>
      <c r="F711" s="7">
        <f t="shared" si="238"/>
        <v>1</v>
      </c>
      <c r="G711" s="7">
        <f t="shared" si="254"/>
        <v>3</v>
      </c>
      <c r="H711" s="48">
        <f t="shared" si="239"/>
        <v>1185</v>
      </c>
      <c r="I711" s="163">
        <f t="shared" si="240"/>
        <v>0.52596537949400801</v>
      </c>
      <c r="J711" s="8"/>
      <c r="K711" s="2">
        <f t="shared" si="241"/>
        <v>3.5508211273857079E-3</v>
      </c>
      <c r="L711" s="2">
        <f t="shared" si="242"/>
        <v>5.1486906347092763E-2</v>
      </c>
      <c r="M711" s="2">
        <f t="shared" si="243"/>
        <v>0.67465601420328447</v>
      </c>
      <c r="N711" s="2">
        <f t="shared" si="244"/>
        <v>0.11140701287172659</v>
      </c>
      <c r="O711" s="2">
        <f t="shared" si="245"/>
        <v>0.15889924545051048</v>
      </c>
      <c r="P711" s="1">
        <v>8</v>
      </c>
      <c r="Q711" s="1">
        <v>116</v>
      </c>
      <c r="R711" s="1">
        <v>1520</v>
      </c>
      <c r="S711" s="1">
        <v>251</v>
      </c>
      <c r="T711" s="1">
        <v>335</v>
      </c>
      <c r="U711" s="1">
        <v>4</v>
      </c>
      <c r="V711" s="1">
        <v>6</v>
      </c>
      <c r="W711" s="1"/>
      <c r="X711" s="1"/>
      <c r="Y711" s="1">
        <v>13</v>
      </c>
      <c r="Z711" s="1"/>
      <c r="AA711" s="1">
        <v>0</v>
      </c>
      <c r="AB711" s="1"/>
      <c r="AC711" s="1"/>
      <c r="AD711" s="1"/>
      <c r="AI711" t="str">
        <f t="shared" si="255"/>
        <v>Attleboro</v>
      </c>
      <c r="AJ711" t="s">
        <v>2858</v>
      </c>
      <c r="AK711" s="140">
        <v>4</v>
      </c>
      <c r="AL711" s="7"/>
      <c r="AN711" s="91">
        <v>25</v>
      </c>
      <c r="AO711" s="93">
        <v>5</v>
      </c>
      <c r="AP711" s="93">
        <v>10</v>
      </c>
      <c r="AQ711" s="100">
        <v>2690</v>
      </c>
      <c r="AR711" s="100">
        <f t="shared" si="246"/>
        <v>25005</v>
      </c>
      <c r="AS711" t="s">
        <v>1057</v>
      </c>
      <c r="AT711" s="103">
        <f t="shared" si="247"/>
        <v>2502690</v>
      </c>
      <c r="AW711">
        <v>28.28</v>
      </c>
      <c r="AX711">
        <v>0.77</v>
      </c>
      <c r="AY711">
        <v>27.51</v>
      </c>
      <c r="BF711" s="107">
        <f t="shared" si="248"/>
        <v>0</v>
      </c>
      <c r="BG711" s="107">
        <f t="shared" si="249"/>
        <v>0</v>
      </c>
      <c r="BH711" s="107">
        <f t="shared" si="250"/>
        <v>0.67400000000000004</v>
      </c>
      <c r="BI711" s="107">
        <f t="shared" si="251"/>
        <v>0</v>
      </c>
      <c r="BJ711" s="107">
        <f t="shared" si="252"/>
        <v>0</v>
      </c>
      <c r="BK711">
        <f t="shared" si="253"/>
        <v>0</v>
      </c>
    </row>
    <row r="712" spans="1:63" hidden="1" outlineLevel="1">
      <c r="A712" s="49" t="s">
        <v>522</v>
      </c>
      <c r="B712" s="9" t="s">
        <v>2377</v>
      </c>
      <c r="C712" s="1">
        <f t="shared" si="235"/>
        <v>1118</v>
      </c>
      <c r="D712" s="7">
        <f t="shared" si="236"/>
        <v>5</v>
      </c>
      <c r="E712" s="7">
        <f t="shared" si="237"/>
        <v>4</v>
      </c>
      <c r="F712" s="7">
        <f t="shared" si="238"/>
        <v>1</v>
      </c>
      <c r="G712" s="7">
        <f t="shared" si="254"/>
        <v>3</v>
      </c>
      <c r="H712" s="48">
        <f t="shared" si="239"/>
        <v>603</v>
      </c>
      <c r="I712" s="163">
        <f t="shared" si="240"/>
        <v>0.53935599284436497</v>
      </c>
      <c r="J712" s="8"/>
      <c r="K712" s="2">
        <f t="shared" si="241"/>
        <v>1.0733452593917709E-2</v>
      </c>
      <c r="L712" s="2">
        <f t="shared" si="242"/>
        <v>4.6511627906976744E-2</v>
      </c>
      <c r="M712" s="2">
        <f t="shared" si="243"/>
        <v>0.68336314847942758</v>
      </c>
      <c r="N712" s="2">
        <f t="shared" si="244"/>
        <v>0.10286225402504472</v>
      </c>
      <c r="O712" s="2">
        <f t="shared" si="245"/>
        <v>0.1565295169946333</v>
      </c>
      <c r="P712" s="1">
        <v>12</v>
      </c>
      <c r="Q712" s="1">
        <v>52</v>
      </c>
      <c r="R712" s="1">
        <v>764</v>
      </c>
      <c r="S712" s="1">
        <v>115</v>
      </c>
      <c r="T712" s="1">
        <v>161</v>
      </c>
      <c r="U712" s="1">
        <v>2</v>
      </c>
      <c r="V712" s="1">
        <v>7</v>
      </c>
      <c r="W712" s="1"/>
      <c r="X712" s="1"/>
      <c r="Y712" s="1">
        <v>3</v>
      </c>
      <c r="Z712" s="1"/>
      <c r="AA712" s="1">
        <v>2</v>
      </c>
      <c r="AB712" s="1"/>
      <c r="AC712" s="1"/>
      <c r="AD712" s="1"/>
      <c r="AI712" t="str">
        <f t="shared" si="255"/>
        <v>Auburn</v>
      </c>
      <c r="AJ712" s="9" t="s">
        <v>1812</v>
      </c>
      <c r="AK712" s="140">
        <v>2</v>
      </c>
      <c r="AL712" s="7"/>
      <c r="AN712" s="91">
        <v>25</v>
      </c>
      <c r="AO712" s="93">
        <v>27</v>
      </c>
      <c r="AP712" s="93">
        <v>15</v>
      </c>
      <c r="AQ712" s="100">
        <v>2760</v>
      </c>
      <c r="AR712" s="100">
        <f t="shared" si="246"/>
        <v>25027</v>
      </c>
      <c r="AS712" t="s">
        <v>1753</v>
      </c>
      <c r="AT712" s="103">
        <f t="shared" si="247"/>
        <v>2502760</v>
      </c>
      <c r="AW712">
        <v>16.399999999999999</v>
      </c>
      <c r="AX712">
        <v>1.04</v>
      </c>
      <c r="AY712">
        <v>15.36</v>
      </c>
      <c r="BF712" s="107">
        <f t="shared" si="248"/>
        <v>0</v>
      </c>
      <c r="BG712" s="107">
        <f t="shared" si="249"/>
        <v>0</v>
      </c>
      <c r="BH712" s="107">
        <f t="shared" si="250"/>
        <v>0.68300000000000005</v>
      </c>
      <c r="BI712" s="107">
        <f t="shared" si="251"/>
        <v>0</v>
      </c>
      <c r="BJ712" s="107">
        <f t="shared" si="252"/>
        <v>0</v>
      </c>
      <c r="BK712">
        <f t="shared" si="253"/>
        <v>0</v>
      </c>
    </row>
    <row r="713" spans="1:63" hidden="1" outlineLevel="1">
      <c r="A713" s="49" t="s">
        <v>540</v>
      </c>
      <c r="B713" s="9" t="s">
        <v>2377</v>
      </c>
      <c r="C713" s="1">
        <f t="shared" si="235"/>
        <v>329</v>
      </c>
      <c r="D713" s="7">
        <f t="shared" si="236"/>
        <v>7</v>
      </c>
      <c r="E713" s="7">
        <f t="shared" si="237"/>
        <v>4</v>
      </c>
      <c r="F713" s="7">
        <f t="shared" si="238"/>
        <v>1</v>
      </c>
      <c r="G713" s="7">
        <f t="shared" si="254"/>
        <v>3</v>
      </c>
      <c r="H713" s="48">
        <f t="shared" si="239"/>
        <v>201</v>
      </c>
      <c r="I713" s="163">
        <f t="shared" si="240"/>
        <v>0.61094224924012153</v>
      </c>
      <c r="J713" s="8"/>
      <c r="K713" s="2">
        <f t="shared" si="241"/>
        <v>0</v>
      </c>
      <c r="L713" s="2">
        <f t="shared" si="242"/>
        <v>3.64741641337386E-2</v>
      </c>
      <c r="M713" s="2">
        <f t="shared" si="243"/>
        <v>0.74164133738601823</v>
      </c>
      <c r="N713" s="2">
        <f t="shared" si="244"/>
        <v>8.5106382978723402E-2</v>
      </c>
      <c r="O713" s="2">
        <f t="shared" si="245"/>
        <v>0.13677811550151975</v>
      </c>
      <c r="P713" s="1">
        <v>0</v>
      </c>
      <c r="Q713" s="1">
        <v>12</v>
      </c>
      <c r="R713" s="1">
        <v>244</v>
      </c>
      <c r="S713" s="1">
        <v>28</v>
      </c>
      <c r="T713" s="1">
        <v>43</v>
      </c>
      <c r="U713" s="1">
        <v>1</v>
      </c>
      <c r="V713" s="1">
        <v>0</v>
      </c>
      <c r="W713" s="1"/>
      <c r="X713" s="1"/>
      <c r="Y713" s="1">
        <v>1</v>
      </c>
      <c r="Z713" s="1"/>
      <c r="AA713" s="1">
        <v>0</v>
      </c>
      <c r="AB713" s="1"/>
      <c r="AC713" s="1"/>
      <c r="AD713" s="1"/>
      <c r="AI713" t="str">
        <f t="shared" si="255"/>
        <v>Avon</v>
      </c>
      <c r="AJ713" t="s">
        <v>505</v>
      </c>
      <c r="AK713" s="140">
        <v>8</v>
      </c>
      <c r="AL713" s="7"/>
      <c r="AN713" s="91">
        <v>25</v>
      </c>
      <c r="AO713" s="93">
        <v>21</v>
      </c>
      <c r="AP713" s="93">
        <v>5</v>
      </c>
      <c r="AQ713" s="100">
        <v>2935</v>
      </c>
      <c r="AR713" s="100">
        <f t="shared" si="246"/>
        <v>25021</v>
      </c>
      <c r="AS713" t="s">
        <v>1753</v>
      </c>
      <c r="AT713" s="103">
        <f t="shared" si="247"/>
        <v>2502935</v>
      </c>
      <c r="AW713">
        <v>4.57</v>
      </c>
      <c r="AX713">
        <v>0.19</v>
      </c>
      <c r="AY713">
        <v>4.38</v>
      </c>
      <c r="BF713" s="107">
        <f t="shared" si="248"/>
        <v>0</v>
      </c>
      <c r="BG713" s="107">
        <f t="shared" si="249"/>
        <v>0</v>
      </c>
      <c r="BH713" s="107">
        <f t="shared" si="250"/>
        <v>0.74099999999999999</v>
      </c>
      <c r="BI713" s="107">
        <f t="shared" si="251"/>
        <v>0</v>
      </c>
      <c r="BJ713" s="107">
        <f t="shared" si="252"/>
        <v>0</v>
      </c>
      <c r="BK713">
        <f t="shared" si="253"/>
        <v>0</v>
      </c>
    </row>
    <row r="714" spans="1:63" hidden="1" outlineLevel="1">
      <c r="A714" s="49" t="s">
        <v>1946</v>
      </c>
      <c r="B714" s="9" t="s">
        <v>2377</v>
      </c>
      <c r="C714" s="1">
        <f t="shared" si="235"/>
        <v>531</v>
      </c>
      <c r="D714" s="7">
        <f t="shared" si="236"/>
        <v>8</v>
      </c>
      <c r="E714" s="7">
        <f t="shared" si="237"/>
        <v>4</v>
      </c>
      <c r="F714" s="7">
        <f t="shared" si="238"/>
        <v>1</v>
      </c>
      <c r="G714" s="7">
        <f t="shared" si="254"/>
        <v>3</v>
      </c>
      <c r="H714" s="48">
        <f t="shared" si="239"/>
        <v>284</v>
      </c>
      <c r="I714" s="163">
        <f t="shared" si="240"/>
        <v>0.53483992467043318</v>
      </c>
      <c r="J714" s="8"/>
      <c r="K714" s="2">
        <f t="shared" si="241"/>
        <v>1.8832391713747645E-3</v>
      </c>
      <c r="L714" s="2">
        <f t="shared" si="242"/>
        <v>5.8380414312617701E-2</v>
      </c>
      <c r="M714" s="2">
        <f t="shared" si="243"/>
        <v>0.67796610169491522</v>
      </c>
      <c r="N714" s="2">
        <f t="shared" si="244"/>
        <v>9.9811676082862524E-2</v>
      </c>
      <c r="O714" s="2">
        <f t="shared" si="245"/>
        <v>0.16195856873822984</v>
      </c>
      <c r="P714" s="1">
        <v>1</v>
      </c>
      <c r="Q714" s="1">
        <v>31</v>
      </c>
      <c r="R714" s="1">
        <v>360</v>
      </c>
      <c r="S714" s="1">
        <v>53</v>
      </c>
      <c r="T714" s="1">
        <v>76</v>
      </c>
      <c r="U714" s="1">
        <v>2</v>
      </c>
      <c r="V714" s="1">
        <v>0</v>
      </c>
      <c r="W714" s="1"/>
      <c r="X714" s="1"/>
      <c r="Y714" s="1">
        <v>5</v>
      </c>
      <c r="Z714" s="1"/>
      <c r="AA714" s="1">
        <v>3</v>
      </c>
      <c r="AB714" s="1"/>
      <c r="AC714" s="1"/>
      <c r="AD714" s="1"/>
      <c r="AI714" t="str">
        <f t="shared" si="255"/>
        <v>Ayer</v>
      </c>
      <c r="AJ714" t="s">
        <v>2292</v>
      </c>
      <c r="AK714" s="140">
        <v>3</v>
      </c>
      <c r="AL714" s="7"/>
      <c r="AN714" s="91">
        <v>25</v>
      </c>
      <c r="AO714" s="93">
        <v>17</v>
      </c>
      <c r="AP714" s="93">
        <v>25</v>
      </c>
      <c r="AQ714" s="100">
        <v>3005</v>
      </c>
      <c r="AR714" s="100">
        <f t="shared" si="246"/>
        <v>25017</v>
      </c>
      <c r="AS714" t="s">
        <v>1753</v>
      </c>
      <c r="AT714" s="103">
        <f t="shared" si="247"/>
        <v>2503005</v>
      </c>
      <c r="AW714">
        <v>9.57</v>
      </c>
      <c r="AX714">
        <v>0.55000000000000004</v>
      </c>
      <c r="AY714">
        <v>9.02</v>
      </c>
      <c r="BF714" s="107">
        <f t="shared" si="248"/>
        <v>0</v>
      </c>
      <c r="BG714" s="107">
        <f t="shared" si="249"/>
        <v>0</v>
      </c>
      <c r="BH714" s="107">
        <f t="shared" si="250"/>
        <v>0.67700000000000005</v>
      </c>
      <c r="BI714" s="107">
        <f t="shared" si="251"/>
        <v>0</v>
      </c>
      <c r="BJ714" s="107">
        <f t="shared" si="252"/>
        <v>0</v>
      </c>
      <c r="BK714">
        <f t="shared" si="253"/>
        <v>0</v>
      </c>
    </row>
    <row r="715" spans="1:63" hidden="1" outlineLevel="1">
      <c r="A715" s="49" t="s">
        <v>2654</v>
      </c>
      <c r="B715" s="9" t="s">
        <v>2377</v>
      </c>
      <c r="C715" s="1">
        <f t="shared" si="235"/>
        <v>4698</v>
      </c>
      <c r="D715" s="7">
        <f t="shared" si="236"/>
        <v>6</v>
      </c>
      <c r="E715" s="7">
        <f t="shared" si="237"/>
        <v>4</v>
      </c>
      <c r="F715" s="7">
        <f t="shared" si="238"/>
        <v>1</v>
      </c>
      <c r="G715" s="7">
        <f t="shared" si="254"/>
        <v>3</v>
      </c>
      <c r="H715" s="48">
        <f t="shared" si="239"/>
        <v>2995</v>
      </c>
      <c r="I715" s="163">
        <f t="shared" si="240"/>
        <v>0.63750532141336735</v>
      </c>
      <c r="J715" s="8"/>
      <c r="K715" s="2">
        <f t="shared" si="241"/>
        <v>4.2571306939123031E-3</v>
      </c>
      <c r="L715" s="2">
        <f t="shared" si="242"/>
        <v>5.5555555555555552E-2</v>
      </c>
      <c r="M715" s="2">
        <f t="shared" si="243"/>
        <v>0.74840357598978291</v>
      </c>
      <c r="N715" s="2">
        <f t="shared" si="244"/>
        <v>7.1094082588335467E-2</v>
      </c>
      <c r="O715" s="2">
        <f t="shared" si="245"/>
        <v>0.12068965517241373</v>
      </c>
      <c r="P715" s="1">
        <v>20</v>
      </c>
      <c r="Q715" s="1">
        <v>261</v>
      </c>
      <c r="R715" s="1">
        <v>3516</v>
      </c>
      <c r="S715" s="1">
        <v>334</v>
      </c>
      <c r="T715" s="1">
        <v>521</v>
      </c>
      <c r="U715" s="1">
        <v>12</v>
      </c>
      <c r="V715" s="1">
        <v>12</v>
      </c>
      <c r="W715" s="1"/>
      <c r="X715" s="1"/>
      <c r="Y715" s="1">
        <v>22</v>
      </c>
      <c r="Z715" s="1"/>
      <c r="AA715" s="1">
        <v>0</v>
      </c>
      <c r="AB715" s="1"/>
      <c r="AC715" s="1"/>
      <c r="AD715" s="1"/>
      <c r="AI715" t="str">
        <f t="shared" si="255"/>
        <v>Barnstable</v>
      </c>
      <c r="AJ715" t="s">
        <v>2654</v>
      </c>
      <c r="AK715" s="140">
        <v>9</v>
      </c>
      <c r="AL715" s="7"/>
      <c r="AN715" s="91">
        <v>25</v>
      </c>
      <c r="AO715" s="93">
        <v>1</v>
      </c>
      <c r="AP715" s="93">
        <v>5</v>
      </c>
      <c r="AQ715" s="100">
        <v>3600</v>
      </c>
      <c r="AR715" s="100">
        <f t="shared" si="246"/>
        <v>25001</v>
      </c>
      <c r="AS715" t="s">
        <v>1057</v>
      </c>
      <c r="AT715" s="103">
        <f t="shared" si="247"/>
        <v>2503600</v>
      </c>
      <c r="AW715">
        <v>76.25</v>
      </c>
      <c r="AX715">
        <v>16.21</v>
      </c>
      <c r="AY715">
        <v>60.04</v>
      </c>
      <c r="BF715" s="107">
        <f t="shared" si="248"/>
        <v>0</v>
      </c>
      <c r="BG715" s="107">
        <f t="shared" si="249"/>
        <v>0</v>
      </c>
      <c r="BH715" s="107">
        <f t="shared" si="250"/>
        <v>0.748</v>
      </c>
      <c r="BI715" s="107">
        <f t="shared" si="251"/>
        <v>0</v>
      </c>
      <c r="BJ715" s="107">
        <f t="shared" si="252"/>
        <v>0</v>
      </c>
      <c r="BK715">
        <f t="shared" si="253"/>
        <v>0</v>
      </c>
    </row>
    <row r="716" spans="1:63" hidden="1" outlineLevel="1">
      <c r="A716" s="49" t="s">
        <v>2192</v>
      </c>
      <c r="B716" s="9" t="s">
        <v>2377</v>
      </c>
      <c r="C716" s="1">
        <f t="shared" si="235"/>
        <v>367</v>
      </c>
      <c r="D716" s="7">
        <f t="shared" si="236"/>
        <v>5</v>
      </c>
      <c r="E716" s="7">
        <f t="shared" si="237"/>
        <v>4</v>
      </c>
      <c r="F716" s="7">
        <f t="shared" si="238"/>
        <v>1</v>
      </c>
      <c r="G716" s="7">
        <f t="shared" si="254"/>
        <v>3</v>
      </c>
      <c r="H716" s="48">
        <f t="shared" si="239"/>
        <v>135</v>
      </c>
      <c r="I716" s="163">
        <f t="shared" si="240"/>
        <v>0.36784741144414168</v>
      </c>
      <c r="J716" s="8"/>
      <c r="K716" s="2">
        <f t="shared" si="241"/>
        <v>5.4495912806539508E-3</v>
      </c>
      <c r="L716" s="2">
        <f t="shared" si="242"/>
        <v>5.4495912806539509E-2</v>
      </c>
      <c r="M716" s="2">
        <f t="shared" si="243"/>
        <v>0.58583106267029972</v>
      </c>
      <c r="N716" s="2">
        <f t="shared" si="244"/>
        <v>0.1226158038147139</v>
      </c>
      <c r="O716" s="2">
        <f t="shared" si="245"/>
        <v>0.23160762942779292</v>
      </c>
      <c r="P716" s="1">
        <v>2</v>
      </c>
      <c r="Q716" s="1">
        <v>20</v>
      </c>
      <c r="R716" s="1">
        <v>215</v>
      </c>
      <c r="S716" s="1">
        <v>45</v>
      </c>
      <c r="T716" s="1">
        <v>80</v>
      </c>
      <c r="U716" s="1">
        <v>0</v>
      </c>
      <c r="V716" s="1">
        <v>2</v>
      </c>
      <c r="W716" s="1"/>
      <c r="X716" s="1"/>
      <c r="Y716" s="1">
        <v>2</v>
      </c>
      <c r="Z716" s="1"/>
      <c r="AA716" s="1">
        <v>1</v>
      </c>
      <c r="AB716" s="1"/>
      <c r="AC716" s="1"/>
      <c r="AD716" s="1"/>
      <c r="AI716" t="str">
        <f t="shared" si="255"/>
        <v>Barre</v>
      </c>
      <c r="AJ716" s="9" t="s">
        <v>1812</v>
      </c>
      <c r="AK716" s="140">
        <v>2</v>
      </c>
      <c r="AL716" s="7"/>
      <c r="AN716" s="91">
        <v>25</v>
      </c>
      <c r="AO716" s="93">
        <v>27</v>
      </c>
      <c r="AP716" s="93">
        <v>20</v>
      </c>
      <c r="AQ716" s="100">
        <v>3740</v>
      </c>
      <c r="AR716" s="100">
        <f t="shared" si="246"/>
        <v>25027</v>
      </c>
      <c r="AS716" t="s">
        <v>1753</v>
      </c>
      <c r="AT716" s="103">
        <f t="shared" si="247"/>
        <v>2503740</v>
      </c>
      <c r="AW716">
        <v>44.61</v>
      </c>
      <c r="AX716">
        <v>0.28000000000000003</v>
      </c>
      <c r="AY716">
        <v>44.33</v>
      </c>
      <c r="BF716" s="107">
        <f t="shared" si="248"/>
        <v>0</v>
      </c>
      <c r="BG716" s="107">
        <f t="shared" si="249"/>
        <v>0</v>
      </c>
      <c r="BH716" s="107">
        <f t="shared" si="250"/>
        <v>0.58499999999999996</v>
      </c>
      <c r="BI716" s="107">
        <f t="shared" si="251"/>
        <v>0</v>
      </c>
      <c r="BJ716" s="107">
        <f t="shared" si="252"/>
        <v>0</v>
      </c>
      <c r="BK716">
        <f t="shared" si="253"/>
        <v>0</v>
      </c>
    </row>
    <row r="717" spans="1:63" hidden="1" outlineLevel="1">
      <c r="A717" s="49" t="s">
        <v>1378</v>
      </c>
      <c r="B717" s="9" t="s">
        <v>2377</v>
      </c>
      <c r="C717" s="1">
        <f t="shared" si="235"/>
        <v>78</v>
      </c>
      <c r="D717" s="7">
        <f t="shared" si="236"/>
        <v>5</v>
      </c>
      <c r="E717" s="7">
        <f t="shared" si="237"/>
        <v>4</v>
      </c>
      <c r="F717" s="7">
        <f t="shared" si="238"/>
        <v>2</v>
      </c>
      <c r="G717" s="7">
        <f t="shared" si="254"/>
        <v>3</v>
      </c>
      <c r="H717" s="48">
        <f t="shared" si="239"/>
        <v>7</v>
      </c>
      <c r="I717" s="163">
        <f t="shared" si="240"/>
        <v>8.9743589743589744E-2</v>
      </c>
      <c r="J717" s="8"/>
      <c r="K717" s="2">
        <f t="shared" si="241"/>
        <v>1.282051282051282E-2</v>
      </c>
      <c r="L717" s="2">
        <f t="shared" si="242"/>
        <v>0.14102564102564102</v>
      </c>
      <c r="M717" s="2">
        <f t="shared" si="243"/>
        <v>0.29487179487179488</v>
      </c>
      <c r="N717" s="2">
        <f t="shared" si="244"/>
        <v>0.16666666666666666</v>
      </c>
      <c r="O717" s="2">
        <f t="shared" si="245"/>
        <v>0.38461538461538469</v>
      </c>
      <c r="P717" s="1">
        <v>1</v>
      </c>
      <c r="Q717" s="1">
        <v>11</v>
      </c>
      <c r="R717" s="1">
        <v>23</v>
      </c>
      <c r="S717" s="1">
        <v>13</v>
      </c>
      <c r="T717" s="1">
        <v>30</v>
      </c>
      <c r="U717" s="1">
        <v>0</v>
      </c>
      <c r="V717" s="1">
        <v>0</v>
      </c>
      <c r="W717" s="1"/>
      <c r="X717" s="1"/>
      <c r="Y717" s="1">
        <v>0</v>
      </c>
      <c r="Z717" s="1"/>
      <c r="AA717" s="1">
        <v>0</v>
      </c>
      <c r="AB717" s="1"/>
      <c r="AC717" s="1"/>
      <c r="AD717" s="1"/>
      <c r="AI717" t="str">
        <f t="shared" si="255"/>
        <v>Becket</v>
      </c>
      <c r="AJ717" t="s">
        <v>243</v>
      </c>
      <c r="AK717" s="140">
        <v>1</v>
      </c>
      <c r="AL717" s="7"/>
      <c r="AN717" s="91">
        <v>25</v>
      </c>
      <c r="AO717" s="93">
        <v>3</v>
      </c>
      <c r="AP717" s="93">
        <v>15</v>
      </c>
      <c r="AQ717" s="100">
        <v>4545</v>
      </c>
      <c r="AR717" s="100">
        <f t="shared" si="246"/>
        <v>25003</v>
      </c>
      <c r="AS717" t="s">
        <v>1753</v>
      </c>
      <c r="AT717" s="103">
        <f t="shared" si="247"/>
        <v>2504545</v>
      </c>
      <c r="AW717">
        <v>47.76</v>
      </c>
      <c r="AX717">
        <v>1.49</v>
      </c>
      <c r="AY717">
        <v>46.26</v>
      </c>
      <c r="BF717" s="107">
        <f t="shared" si="248"/>
        <v>0</v>
      </c>
      <c r="BG717" s="107">
        <f t="shared" si="249"/>
        <v>0</v>
      </c>
      <c r="BH717" s="107">
        <f t="shared" si="250"/>
        <v>0</v>
      </c>
      <c r="BI717" s="107">
        <f t="shared" si="251"/>
        <v>0</v>
      </c>
      <c r="BJ717" s="107">
        <f t="shared" si="252"/>
        <v>0</v>
      </c>
      <c r="BK717">
        <f t="shared" si="253"/>
        <v>0</v>
      </c>
    </row>
    <row r="718" spans="1:63" hidden="1" outlineLevel="1">
      <c r="A718" s="49" t="s">
        <v>1078</v>
      </c>
      <c r="B718" s="9" t="s">
        <v>2377</v>
      </c>
      <c r="C718" s="1">
        <f t="shared" si="235"/>
        <v>1218</v>
      </c>
      <c r="D718" s="7">
        <f t="shared" si="236"/>
        <v>5</v>
      </c>
      <c r="E718" s="7">
        <f t="shared" si="237"/>
        <v>4</v>
      </c>
      <c r="F718" s="7">
        <f t="shared" si="238"/>
        <v>1</v>
      </c>
      <c r="G718" s="7">
        <f t="shared" si="254"/>
        <v>3</v>
      </c>
      <c r="H718" s="48">
        <f t="shared" si="239"/>
        <v>795</v>
      </c>
      <c r="I718" s="163">
        <f t="shared" si="240"/>
        <v>0.65270935960591137</v>
      </c>
      <c r="J718" s="8"/>
      <c r="K718" s="2">
        <f t="shared" si="241"/>
        <v>1.1494252873563218E-2</v>
      </c>
      <c r="L718" s="2">
        <f t="shared" si="242"/>
        <v>3.5303776683087026E-2</v>
      </c>
      <c r="M718" s="2">
        <f t="shared" si="243"/>
        <v>0.7520525451559934</v>
      </c>
      <c r="N718" s="2">
        <f t="shared" si="244"/>
        <v>9.6059113300492605E-2</v>
      </c>
      <c r="O718" s="2">
        <f t="shared" si="245"/>
        <v>0.10509031198686375</v>
      </c>
      <c r="P718" s="1">
        <v>14</v>
      </c>
      <c r="Q718" s="1">
        <v>43</v>
      </c>
      <c r="R718" s="1">
        <v>916</v>
      </c>
      <c r="S718" s="1">
        <v>117</v>
      </c>
      <c r="T718" s="1">
        <v>121</v>
      </c>
      <c r="U718" s="1">
        <v>1</v>
      </c>
      <c r="V718" s="1">
        <v>3</v>
      </c>
      <c r="W718" s="1"/>
      <c r="X718" s="1"/>
      <c r="Y718" s="1">
        <v>2</v>
      </c>
      <c r="Z718" s="1"/>
      <c r="AA718" s="1">
        <v>1</v>
      </c>
      <c r="AB718" s="1"/>
      <c r="AC718" s="1"/>
      <c r="AD718" s="1"/>
      <c r="AI718" t="str">
        <f t="shared" si="255"/>
        <v>Bedford</v>
      </c>
      <c r="AJ718" t="s">
        <v>2292</v>
      </c>
      <c r="AK718" s="140">
        <v>6</v>
      </c>
      <c r="AL718" s="7"/>
      <c r="AN718" s="91">
        <v>25</v>
      </c>
      <c r="AO718" s="93">
        <v>17</v>
      </c>
      <c r="AP718" s="93">
        <v>30</v>
      </c>
      <c r="AQ718" s="100">
        <v>4615</v>
      </c>
      <c r="AR718" s="100">
        <f t="shared" si="246"/>
        <v>25017</v>
      </c>
      <c r="AS718" t="s">
        <v>1753</v>
      </c>
      <c r="AT718" s="103">
        <f t="shared" si="247"/>
        <v>2504615</v>
      </c>
      <c r="AW718">
        <v>13.87</v>
      </c>
      <c r="AX718">
        <v>0.13</v>
      </c>
      <c r="AY718">
        <v>13.74</v>
      </c>
      <c r="BF718" s="107">
        <f t="shared" si="248"/>
        <v>0</v>
      </c>
      <c r="BG718" s="107">
        <f t="shared" si="249"/>
        <v>0</v>
      </c>
      <c r="BH718" s="107">
        <f t="shared" si="250"/>
        <v>0.752</v>
      </c>
      <c r="BI718" s="107">
        <f t="shared" si="251"/>
        <v>0</v>
      </c>
      <c r="BJ718" s="107">
        <f t="shared" si="252"/>
        <v>0</v>
      </c>
      <c r="BK718">
        <f t="shared" si="253"/>
        <v>0</v>
      </c>
    </row>
    <row r="719" spans="1:63" hidden="1" outlineLevel="1">
      <c r="A719" s="49" t="s">
        <v>2708</v>
      </c>
      <c r="B719" s="9" t="s">
        <v>2377</v>
      </c>
      <c r="C719" s="1">
        <f t="shared" si="235"/>
        <v>649</v>
      </c>
      <c r="D719" s="7">
        <f t="shared" si="236"/>
        <v>5</v>
      </c>
      <c r="E719" s="7">
        <f t="shared" si="237"/>
        <v>4</v>
      </c>
      <c r="F719" s="7">
        <f t="shared" si="238"/>
        <v>1</v>
      </c>
      <c r="G719" s="7">
        <f t="shared" si="254"/>
        <v>3</v>
      </c>
      <c r="H719" s="48">
        <f t="shared" si="239"/>
        <v>257</v>
      </c>
      <c r="I719" s="163">
        <f t="shared" si="240"/>
        <v>0.39599383667180277</v>
      </c>
      <c r="J719" s="8"/>
      <c r="K719" s="2">
        <f t="shared" si="241"/>
        <v>7.7041602465331279E-3</v>
      </c>
      <c r="L719" s="2">
        <f t="shared" si="242"/>
        <v>8.9368258859784278E-2</v>
      </c>
      <c r="M719" s="2">
        <f t="shared" si="243"/>
        <v>0.58397534668721107</v>
      </c>
      <c r="N719" s="2">
        <f t="shared" si="244"/>
        <v>0.12018489984591679</v>
      </c>
      <c r="O719" s="2">
        <f t="shared" si="245"/>
        <v>0.19876733436055477</v>
      </c>
      <c r="P719" s="1">
        <v>5</v>
      </c>
      <c r="Q719" s="1">
        <v>58</v>
      </c>
      <c r="R719" s="1">
        <v>379</v>
      </c>
      <c r="S719" s="1">
        <v>78</v>
      </c>
      <c r="T719" s="1">
        <v>122</v>
      </c>
      <c r="U719" s="1">
        <v>2</v>
      </c>
      <c r="V719" s="1">
        <v>2</v>
      </c>
      <c r="W719" s="1"/>
      <c r="X719" s="1"/>
      <c r="Y719" s="1">
        <v>3</v>
      </c>
      <c r="Z719" s="1"/>
      <c r="AA719" s="1">
        <v>0</v>
      </c>
      <c r="AB719" s="1"/>
      <c r="AC719" s="1"/>
      <c r="AD719" s="1"/>
      <c r="AI719" t="str">
        <f t="shared" si="255"/>
        <v>Belchertown</v>
      </c>
      <c r="AJ719" t="s">
        <v>2488</v>
      </c>
      <c r="AK719" s="140">
        <v>2</v>
      </c>
      <c r="AL719" s="7"/>
      <c r="AN719" s="91">
        <v>25</v>
      </c>
      <c r="AO719" s="93">
        <v>15</v>
      </c>
      <c r="AP719" s="93">
        <v>10</v>
      </c>
      <c r="AQ719" s="100">
        <v>4825</v>
      </c>
      <c r="AR719" s="100">
        <f t="shared" si="246"/>
        <v>25015</v>
      </c>
      <c r="AS719" t="s">
        <v>1753</v>
      </c>
      <c r="AT719" s="103">
        <f t="shared" si="247"/>
        <v>2504825</v>
      </c>
      <c r="AW719">
        <v>55.36</v>
      </c>
      <c r="AX719">
        <v>2.64</v>
      </c>
      <c r="AY719">
        <v>52.73</v>
      </c>
      <c r="BF719" s="107">
        <f t="shared" si="248"/>
        <v>0</v>
      </c>
      <c r="BG719" s="107">
        <f t="shared" si="249"/>
        <v>0</v>
      </c>
      <c r="BH719" s="107">
        <f t="shared" si="250"/>
        <v>0.58299999999999996</v>
      </c>
      <c r="BI719" s="107">
        <f t="shared" si="251"/>
        <v>0</v>
      </c>
      <c r="BJ719" s="107">
        <f t="shared" si="252"/>
        <v>0</v>
      </c>
      <c r="BK719">
        <f t="shared" si="253"/>
        <v>0</v>
      </c>
    </row>
    <row r="720" spans="1:63" hidden="1" outlineLevel="1">
      <c r="A720" s="49" t="s">
        <v>2274</v>
      </c>
      <c r="B720" s="9" t="s">
        <v>2377</v>
      </c>
      <c r="C720" s="1">
        <f t="shared" si="235"/>
        <v>1156</v>
      </c>
      <c r="D720" s="7">
        <f t="shared" si="236"/>
        <v>7</v>
      </c>
      <c r="E720" s="7">
        <f t="shared" si="237"/>
        <v>4</v>
      </c>
      <c r="F720" s="7">
        <f t="shared" si="238"/>
        <v>1</v>
      </c>
      <c r="G720" s="7">
        <f t="shared" si="254"/>
        <v>3</v>
      </c>
      <c r="H720" s="48">
        <f t="shared" si="239"/>
        <v>645</v>
      </c>
      <c r="I720" s="163">
        <f t="shared" si="240"/>
        <v>0.55795847750865057</v>
      </c>
      <c r="J720" s="8"/>
      <c r="K720" s="2">
        <f t="shared" si="241"/>
        <v>2.5951557093425604E-3</v>
      </c>
      <c r="L720" s="2">
        <f t="shared" si="242"/>
        <v>3.9792387543252594E-2</v>
      </c>
      <c r="M720" s="2">
        <f t="shared" si="243"/>
        <v>0.70242214532871972</v>
      </c>
      <c r="N720" s="2">
        <f t="shared" si="244"/>
        <v>9.7750865051903113E-2</v>
      </c>
      <c r="O720" s="2">
        <f t="shared" si="245"/>
        <v>0.15743944636678209</v>
      </c>
      <c r="P720" s="1">
        <v>3</v>
      </c>
      <c r="Q720" s="1">
        <v>46</v>
      </c>
      <c r="R720" s="1">
        <v>812</v>
      </c>
      <c r="S720" s="1">
        <v>113</v>
      </c>
      <c r="T720" s="1">
        <v>167</v>
      </c>
      <c r="U720" s="1">
        <v>6</v>
      </c>
      <c r="V720" s="1">
        <v>2</v>
      </c>
      <c r="W720" s="1"/>
      <c r="X720" s="1"/>
      <c r="Y720" s="1">
        <v>6</v>
      </c>
      <c r="Z720" s="1"/>
      <c r="AA720" s="1">
        <v>1</v>
      </c>
      <c r="AB720" s="1"/>
      <c r="AC720" s="1"/>
      <c r="AD720" s="1"/>
      <c r="AI720" t="str">
        <f t="shared" si="255"/>
        <v>Bellingham</v>
      </c>
      <c r="AJ720" t="s">
        <v>505</v>
      </c>
      <c r="AK720" s="140"/>
      <c r="AL720" s="7"/>
      <c r="AN720" s="91">
        <v>25</v>
      </c>
      <c r="AO720" s="93">
        <v>21</v>
      </c>
      <c r="AP720" s="93">
        <v>10</v>
      </c>
      <c r="AQ720" s="100">
        <v>4930</v>
      </c>
      <c r="AR720" s="100">
        <f t="shared" si="246"/>
        <v>25021</v>
      </c>
      <c r="AS720" t="s">
        <v>1753</v>
      </c>
      <c r="AT720" s="103">
        <f t="shared" si="247"/>
        <v>2504930</v>
      </c>
      <c r="AW720">
        <v>18.989999999999998</v>
      </c>
      <c r="AX720">
        <v>0.49</v>
      </c>
      <c r="AY720">
        <v>18.5</v>
      </c>
      <c r="BF720" s="107">
        <f t="shared" si="248"/>
        <v>0</v>
      </c>
      <c r="BG720" s="107">
        <f t="shared" si="249"/>
        <v>0</v>
      </c>
      <c r="BH720" s="107">
        <f t="shared" si="250"/>
        <v>0.70199999999999996</v>
      </c>
      <c r="BI720" s="107">
        <f t="shared" si="251"/>
        <v>0</v>
      </c>
      <c r="BJ720" s="107">
        <f t="shared" si="252"/>
        <v>0</v>
      </c>
      <c r="BK720">
        <f t="shared" si="253"/>
        <v>0</v>
      </c>
    </row>
    <row r="721" spans="1:63" hidden="1" outlineLevel="1">
      <c r="A721" s="49" t="s">
        <v>1345</v>
      </c>
      <c r="B721" s="9" t="s">
        <v>2377</v>
      </c>
      <c r="C721" s="1">
        <f t="shared" si="235"/>
        <v>2423</v>
      </c>
      <c r="D721" s="7">
        <f t="shared" si="236"/>
        <v>5</v>
      </c>
      <c r="E721" s="7">
        <f t="shared" si="237"/>
        <v>4</v>
      </c>
      <c r="F721" s="7">
        <f t="shared" si="238"/>
        <v>1</v>
      </c>
      <c r="G721" s="7">
        <f t="shared" si="254"/>
        <v>2</v>
      </c>
      <c r="H721" s="48">
        <f t="shared" si="239"/>
        <v>1738</v>
      </c>
      <c r="I721" s="163">
        <f t="shared" si="240"/>
        <v>0.71729261246388776</v>
      </c>
      <c r="J721" s="8"/>
      <c r="K721" s="2">
        <f t="shared" si="241"/>
        <v>1.0317787866281469E-2</v>
      </c>
      <c r="L721" s="2">
        <f t="shared" si="242"/>
        <v>2.6000825423029301E-2</v>
      </c>
      <c r="M721" s="2">
        <f t="shared" si="243"/>
        <v>0.80478745356995463</v>
      </c>
      <c r="N721" s="2">
        <f t="shared" si="244"/>
        <v>8.7494841106066853E-2</v>
      </c>
      <c r="O721" s="2">
        <f t="shared" si="245"/>
        <v>7.139909203466778E-2</v>
      </c>
      <c r="P721" s="1">
        <v>25</v>
      </c>
      <c r="Q721" s="1">
        <v>63</v>
      </c>
      <c r="R721" s="1">
        <v>1950</v>
      </c>
      <c r="S721" s="1">
        <v>212</v>
      </c>
      <c r="T721" s="1">
        <v>156</v>
      </c>
      <c r="U721" s="1">
        <v>2</v>
      </c>
      <c r="V721" s="1">
        <v>3</v>
      </c>
      <c r="W721" s="1"/>
      <c r="X721" s="1"/>
      <c r="Y721" s="1">
        <v>9</v>
      </c>
      <c r="Z721" s="1"/>
      <c r="AA721" s="1">
        <v>3</v>
      </c>
      <c r="AB721" s="1"/>
      <c r="AC721" s="1"/>
      <c r="AD721" s="1"/>
      <c r="AI721" t="str">
        <f t="shared" si="255"/>
        <v>Belmont</v>
      </c>
      <c r="AJ721" t="s">
        <v>2292</v>
      </c>
      <c r="AK721" s="140">
        <v>5</v>
      </c>
      <c r="AL721" s="7"/>
      <c r="AN721" s="91">
        <v>25</v>
      </c>
      <c r="AO721" s="93">
        <v>17</v>
      </c>
      <c r="AP721" s="93">
        <v>35</v>
      </c>
      <c r="AQ721" s="100">
        <v>5070</v>
      </c>
      <c r="AR721" s="100">
        <f t="shared" si="246"/>
        <v>25017</v>
      </c>
      <c r="AS721" t="s">
        <v>1753</v>
      </c>
      <c r="AT721" s="103">
        <f t="shared" si="247"/>
        <v>2505070</v>
      </c>
      <c r="AW721">
        <v>4.71</v>
      </c>
      <c r="AX721">
        <v>0.05</v>
      </c>
      <c r="AY721">
        <v>4.66</v>
      </c>
      <c r="BF721" s="107">
        <f t="shared" si="248"/>
        <v>0</v>
      </c>
      <c r="BG721" s="107">
        <f t="shared" si="249"/>
        <v>0</v>
      </c>
      <c r="BH721" s="107">
        <f t="shared" si="250"/>
        <v>0.80400000000000005</v>
      </c>
      <c r="BI721" s="107">
        <f t="shared" si="251"/>
        <v>0</v>
      </c>
      <c r="BJ721" s="107">
        <f t="shared" si="252"/>
        <v>0</v>
      </c>
      <c r="BK721">
        <f t="shared" si="253"/>
        <v>0</v>
      </c>
    </row>
    <row r="722" spans="1:63" hidden="1" outlineLevel="1">
      <c r="A722" s="49" t="s">
        <v>3002</v>
      </c>
      <c r="B722" s="9" t="s">
        <v>2377</v>
      </c>
      <c r="C722" s="1">
        <f t="shared" si="235"/>
        <v>394</v>
      </c>
      <c r="D722" s="7">
        <f t="shared" si="236"/>
        <v>7</v>
      </c>
      <c r="E722" s="7">
        <f t="shared" si="237"/>
        <v>3</v>
      </c>
      <c r="F722" s="7">
        <f t="shared" si="238"/>
        <v>1</v>
      </c>
      <c r="G722" s="7">
        <f t="shared" si="254"/>
        <v>4</v>
      </c>
      <c r="H722" s="48">
        <f t="shared" si="239"/>
        <v>198</v>
      </c>
      <c r="I722" s="163">
        <f t="shared" si="240"/>
        <v>0.5025380710659898</v>
      </c>
      <c r="J722" s="8"/>
      <c r="K722" s="2">
        <f t="shared" si="241"/>
        <v>2.5380710659898475E-3</v>
      </c>
      <c r="L722" s="2">
        <f t="shared" si="242"/>
        <v>9.6446700507614211E-2</v>
      </c>
      <c r="M722" s="2">
        <f t="shared" si="243"/>
        <v>0.64974619289340096</v>
      </c>
      <c r="N722" s="2">
        <f t="shared" si="244"/>
        <v>8.8832487309644673E-2</v>
      </c>
      <c r="O722" s="2">
        <f t="shared" si="245"/>
        <v>0.16243654822335041</v>
      </c>
      <c r="P722" s="1">
        <v>1</v>
      </c>
      <c r="Q722" s="1">
        <v>38</v>
      </c>
      <c r="R722" s="1">
        <v>256</v>
      </c>
      <c r="S722" s="1">
        <v>35</v>
      </c>
      <c r="T722" s="1">
        <v>58</v>
      </c>
      <c r="U722" s="1">
        <v>3</v>
      </c>
      <c r="V722" s="1">
        <v>2</v>
      </c>
      <c r="W722" s="1"/>
      <c r="X722" s="1"/>
      <c r="Y722" s="1">
        <v>1</v>
      </c>
      <c r="Z722" s="1"/>
      <c r="AA722" s="1">
        <v>0</v>
      </c>
      <c r="AB722" s="1"/>
      <c r="AC722" s="1"/>
      <c r="AD722" s="1"/>
      <c r="AI722" t="str">
        <f t="shared" si="255"/>
        <v>Berkley</v>
      </c>
      <c r="AJ722" t="s">
        <v>2858</v>
      </c>
      <c r="AK722" s="140">
        <v>4</v>
      </c>
      <c r="AL722" s="7"/>
      <c r="AN722" s="91">
        <v>25</v>
      </c>
      <c r="AO722" s="93">
        <v>5</v>
      </c>
      <c r="AP722" s="93">
        <v>15</v>
      </c>
      <c r="AQ722" s="100">
        <v>5280</v>
      </c>
      <c r="AR722" s="100">
        <f t="shared" si="246"/>
        <v>25005</v>
      </c>
      <c r="AS722" t="s">
        <v>1753</v>
      </c>
      <c r="AT722" s="103">
        <f t="shared" si="247"/>
        <v>2505280</v>
      </c>
      <c r="AW722">
        <v>17.36</v>
      </c>
      <c r="AX722">
        <v>0.82</v>
      </c>
      <c r="AY722">
        <v>16.54</v>
      </c>
      <c r="BF722" s="107">
        <f t="shared" si="248"/>
        <v>0</v>
      </c>
      <c r="BG722" s="107">
        <f t="shared" si="249"/>
        <v>0</v>
      </c>
      <c r="BH722" s="107">
        <f t="shared" si="250"/>
        <v>0.64900000000000002</v>
      </c>
      <c r="BI722" s="107">
        <f t="shared" si="251"/>
        <v>0</v>
      </c>
      <c r="BJ722" s="107">
        <f t="shared" si="252"/>
        <v>0</v>
      </c>
      <c r="BK722">
        <f t="shared" si="253"/>
        <v>0</v>
      </c>
    </row>
    <row r="723" spans="1:63" hidden="1" outlineLevel="1">
      <c r="A723" s="49" t="s">
        <v>1677</v>
      </c>
      <c r="B723" s="9" t="s">
        <v>2377</v>
      </c>
      <c r="C723" s="1">
        <f t="shared" si="235"/>
        <v>338</v>
      </c>
      <c r="D723" s="7">
        <f t="shared" si="236"/>
        <v>5</v>
      </c>
      <c r="E723" s="7">
        <f t="shared" si="237"/>
        <v>4</v>
      </c>
      <c r="F723" s="7">
        <f t="shared" si="238"/>
        <v>1</v>
      </c>
      <c r="G723" s="7">
        <f t="shared" si="254"/>
        <v>3</v>
      </c>
      <c r="H723" s="48">
        <f t="shared" si="239"/>
        <v>178</v>
      </c>
      <c r="I723" s="163">
        <f t="shared" si="240"/>
        <v>0.52662721893491127</v>
      </c>
      <c r="J723" s="8"/>
      <c r="K723" s="2">
        <f t="shared" si="241"/>
        <v>1.4792899408284023E-2</v>
      </c>
      <c r="L723" s="2">
        <f t="shared" si="242"/>
        <v>3.5502958579881658E-2</v>
      </c>
      <c r="M723" s="2">
        <f t="shared" si="243"/>
        <v>0.66863905325443784</v>
      </c>
      <c r="N723" s="2">
        <f t="shared" si="244"/>
        <v>0.13017751479289941</v>
      </c>
      <c r="O723" s="2">
        <f t="shared" si="245"/>
        <v>0.15088757396449715</v>
      </c>
      <c r="P723" s="1">
        <v>5</v>
      </c>
      <c r="Q723" s="1">
        <v>12</v>
      </c>
      <c r="R723" s="1">
        <v>226</v>
      </c>
      <c r="S723" s="1">
        <v>44</v>
      </c>
      <c r="T723" s="1">
        <v>48</v>
      </c>
      <c r="U723" s="1">
        <v>1</v>
      </c>
      <c r="V723" s="1">
        <v>2</v>
      </c>
      <c r="W723" s="1"/>
      <c r="X723" s="1"/>
      <c r="Y723" s="1">
        <v>0</v>
      </c>
      <c r="Z723" s="1"/>
      <c r="AA723" s="1">
        <v>0</v>
      </c>
      <c r="AB723" s="1"/>
      <c r="AC723" s="1"/>
      <c r="AD723" s="1"/>
      <c r="AI723" t="str">
        <f t="shared" si="255"/>
        <v>Berlin</v>
      </c>
      <c r="AJ723" s="9" t="s">
        <v>1812</v>
      </c>
      <c r="AK723" s="140">
        <v>3</v>
      </c>
      <c r="AL723" s="7"/>
      <c r="AN723" s="91">
        <v>25</v>
      </c>
      <c r="AO723" s="93">
        <v>27</v>
      </c>
      <c r="AP723" s="93">
        <v>25</v>
      </c>
      <c r="AQ723" s="100">
        <v>5490</v>
      </c>
      <c r="AR723" s="100">
        <f t="shared" si="246"/>
        <v>25027</v>
      </c>
      <c r="AS723" t="s">
        <v>1753</v>
      </c>
      <c r="AT723" s="103">
        <f t="shared" si="247"/>
        <v>2505490</v>
      </c>
      <c r="AW723">
        <v>13.09</v>
      </c>
      <c r="AX723">
        <v>0.16</v>
      </c>
      <c r="AY723">
        <v>12.93</v>
      </c>
      <c r="BF723" s="107">
        <f t="shared" si="248"/>
        <v>0</v>
      </c>
      <c r="BG723" s="107">
        <f t="shared" si="249"/>
        <v>0</v>
      </c>
      <c r="BH723" s="107">
        <f t="shared" si="250"/>
        <v>0.66800000000000004</v>
      </c>
      <c r="BI723" s="107">
        <f t="shared" si="251"/>
        <v>0</v>
      </c>
      <c r="BJ723" s="107">
        <f t="shared" si="252"/>
        <v>0</v>
      </c>
      <c r="BK723">
        <f t="shared" si="253"/>
        <v>0</v>
      </c>
    </row>
    <row r="724" spans="1:63" hidden="1" outlineLevel="1">
      <c r="A724" s="49" t="s">
        <v>2952</v>
      </c>
      <c r="B724" s="9" t="s">
        <v>2377</v>
      </c>
      <c r="C724" s="1">
        <f t="shared" si="235"/>
        <v>138</v>
      </c>
      <c r="D724" s="7">
        <f t="shared" si="236"/>
        <v>5</v>
      </c>
      <c r="E724" s="7">
        <f t="shared" si="237"/>
        <v>4</v>
      </c>
      <c r="F724" s="7">
        <f t="shared" si="238"/>
        <v>1</v>
      </c>
      <c r="G724" s="7">
        <f t="shared" si="254"/>
        <v>3</v>
      </c>
      <c r="H724" s="48">
        <f t="shared" si="239"/>
        <v>48</v>
      </c>
      <c r="I724" s="163">
        <f t="shared" si="240"/>
        <v>0.34782608695652173</v>
      </c>
      <c r="J724" s="8"/>
      <c r="K724" s="2">
        <f t="shared" si="241"/>
        <v>2.8985507246376812E-2</v>
      </c>
      <c r="L724" s="2">
        <f t="shared" si="242"/>
        <v>3.6231884057971016E-2</v>
      </c>
      <c r="M724" s="2">
        <f t="shared" si="243"/>
        <v>0.53623188405797106</v>
      </c>
      <c r="N724" s="2">
        <f t="shared" si="244"/>
        <v>0.17391304347826086</v>
      </c>
      <c r="O724" s="2">
        <f t="shared" si="245"/>
        <v>0.22463768115942018</v>
      </c>
      <c r="P724" s="1">
        <v>4</v>
      </c>
      <c r="Q724" s="1">
        <v>5</v>
      </c>
      <c r="R724" s="1">
        <v>74</v>
      </c>
      <c r="S724" s="1">
        <v>24</v>
      </c>
      <c r="T724" s="1">
        <v>26</v>
      </c>
      <c r="U724" s="1">
        <v>0</v>
      </c>
      <c r="V724" s="1">
        <v>1</v>
      </c>
      <c r="W724" s="1"/>
      <c r="X724" s="1"/>
      <c r="Y724" s="1">
        <v>4</v>
      </c>
      <c r="Z724" s="1"/>
      <c r="AA724" s="1">
        <v>0</v>
      </c>
      <c r="AB724" s="1"/>
      <c r="AC724" s="1"/>
      <c r="AD724" s="1"/>
      <c r="AI724" t="str">
        <f t="shared" si="255"/>
        <v>Bernardston</v>
      </c>
      <c r="AJ724" t="s">
        <v>2477</v>
      </c>
      <c r="AK724" s="140">
        <v>1</v>
      </c>
      <c r="AL724" s="7"/>
      <c r="AN724" s="91">
        <v>25</v>
      </c>
      <c r="AO724" s="93">
        <v>11</v>
      </c>
      <c r="AP724" s="93">
        <v>10</v>
      </c>
      <c r="AQ724" s="100">
        <v>5560</v>
      </c>
      <c r="AR724" s="100">
        <f t="shared" si="246"/>
        <v>25011</v>
      </c>
      <c r="AS724" t="s">
        <v>1753</v>
      </c>
      <c r="AT724" s="103">
        <f t="shared" si="247"/>
        <v>2505560</v>
      </c>
      <c r="AW724">
        <v>23.41</v>
      </c>
      <c r="AX724">
        <v>0</v>
      </c>
      <c r="AY724">
        <v>23.41</v>
      </c>
      <c r="BF724" s="107">
        <f t="shared" si="248"/>
        <v>0</v>
      </c>
      <c r="BG724" s="107">
        <f t="shared" si="249"/>
        <v>0</v>
      </c>
      <c r="BH724" s="107">
        <f t="shared" si="250"/>
        <v>0.53600000000000003</v>
      </c>
      <c r="BI724" s="107">
        <f t="shared" si="251"/>
        <v>0</v>
      </c>
      <c r="BJ724" s="107">
        <f t="shared" si="252"/>
        <v>0</v>
      </c>
      <c r="BK724">
        <f t="shared" si="253"/>
        <v>0</v>
      </c>
    </row>
    <row r="725" spans="1:63" hidden="1" outlineLevel="1">
      <c r="A725" s="49" t="s">
        <v>1487</v>
      </c>
      <c r="B725" s="9" t="s">
        <v>2377</v>
      </c>
      <c r="C725" s="1">
        <f t="shared" si="235"/>
        <v>2680</v>
      </c>
      <c r="D725" s="7">
        <f t="shared" si="236"/>
        <v>5</v>
      </c>
      <c r="E725" s="7">
        <f t="shared" si="237"/>
        <v>4</v>
      </c>
      <c r="F725" s="7">
        <f t="shared" si="238"/>
        <v>1</v>
      </c>
      <c r="G725" s="7">
        <f t="shared" si="254"/>
        <v>3</v>
      </c>
      <c r="H725" s="48">
        <f t="shared" si="239"/>
        <v>1611</v>
      </c>
      <c r="I725" s="163">
        <f t="shared" si="240"/>
        <v>0.6011194029850746</v>
      </c>
      <c r="J725" s="8"/>
      <c r="K725" s="2">
        <f t="shared" si="241"/>
        <v>4.8507462686567162E-3</v>
      </c>
      <c r="L725" s="2">
        <f t="shared" si="242"/>
        <v>4.4402985074626866E-2</v>
      </c>
      <c r="M725" s="2">
        <f t="shared" si="243"/>
        <v>0.71716417910447761</v>
      </c>
      <c r="N725" s="2">
        <f t="shared" si="244"/>
        <v>0.10820895522388059</v>
      </c>
      <c r="O725" s="2">
        <f t="shared" si="245"/>
        <v>0.12537313432835834</v>
      </c>
      <c r="P725" s="1">
        <v>13</v>
      </c>
      <c r="Q725" s="1">
        <v>119</v>
      </c>
      <c r="R725" s="1">
        <v>1922</v>
      </c>
      <c r="S725" s="1">
        <v>290</v>
      </c>
      <c r="T725" s="1">
        <v>311</v>
      </c>
      <c r="U725" s="1">
        <v>6</v>
      </c>
      <c r="V725" s="1">
        <v>9</v>
      </c>
      <c r="W725" s="1"/>
      <c r="X725" s="1"/>
      <c r="Y725" s="1">
        <v>4</v>
      </c>
      <c r="Z725" s="1"/>
      <c r="AA725" s="1">
        <v>6</v>
      </c>
      <c r="AB725" s="1"/>
      <c r="AC725" s="1"/>
      <c r="AD725" s="1"/>
      <c r="AI725" t="str">
        <f t="shared" si="255"/>
        <v>Beverly</v>
      </c>
      <c r="AJ725" t="s">
        <v>827</v>
      </c>
      <c r="AK725" s="140">
        <v>6</v>
      </c>
      <c r="AL725" s="7"/>
      <c r="AN725" s="91">
        <v>25</v>
      </c>
      <c r="AO725" s="93">
        <v>9</v>
      </c>
      <c r="AP725" s="93">
        <v>15</v>
      </c>
      <c r="AQ725" s="100">
        <v>5595</v>
      </c>
      <c r="AR725" s="100">
        <f t="shared" si="246"/>
        <v>25009</v>
      </c>
      <c r="AS725" t="s">
        <v>1057</v>
      </c>
      <c r="AT725" s="103">
        <f t="shared" si="247"/>
        <v>2505595</v>
      </c>
      <c r="AW725">
        <v>22.74</v>
      </c>
      <c r="AX725">
        <v>6.14</v>
      </c>
      <c r="AY725">
        <v>16.600000000000001</v>
      </c>
      <c r="BF725" s="107">
        <f t="shared" si="248"/>
        <v>0</v>
      </c>
      <c r="BG725" s="107">
        <f t="shared" si="249"/>
        <v>0</v>
      </c>
      <c r="BH725" s="107">
        <f t="shared" si="250"/>
        <v>0.71699999999999997</v>
      </c>
      <c r="BI725" s="107">
        <f t="shared" si="251"/>
        <v>0</v>
      </c>
      <c r="BJ725" s="107">
        <f t="shared" si="252"/>
        <v>0</v>
      </c>
      <c r="BK725">
        <f t="shared" si="253"/>
        <v>0</v>
      </c>
    </row>
    <row r="726" spans="1:63" hidden="1" outlineLevel="1">
      <c r="A726" s="49" t="s">
        <v>3190</v>
      </c>
      <c r="B726" s="9" t="s">
        <v>2377</v>
      </c>
      <c r="C726" s="1">
        <f t="shared" si="235"/>
        <v>3385</v>
      </c>
      <c r="D726" s="7">
        <f t="shared" si="236"/>
        <v>6</v>
      </c>
      <c r="E726" s="7">
        <f t="shared" si="237"/>
        <v>4</v>
      </c>
      <c r="F726" s="7">
        <f t="shared" si="238"/>
        <v>1</v>
      </c>
      <c r="G726" s="7">
        <f t="shared" si="254"/>
        <v>3</v>
      </c>
      <c r="H726" s="48">
        <f t="shared" si="239"/>
        <v>2147</v>
      </c>
      <c r="I726" s="163">
        <f t="shared" si="240"/>
        <v>0.63426883308714921</v>
      </c>
      <c r="J726" s="8"/>
      <c r="K726" s="2">
        <f t="shared" si="241"/>
        <v>2.3633677991137369E-3</v>
      </c>
      <c r="L726" s="2">
        <f t="shared" si="242"/>
        <v>3.2200886262924666E-2</v>
      </c>
      <c r="M726" s="2">
        <f t="shared" si="243"/>
        <v>0.74711964549483012</v>
      </c>
      <c r="N726" s="2">
        <f t="shared" si="244"/>
        <v>9.6898079763663214E-2</v>
      </c>
      <c r="O726" s="2">
        <f t="shared" si="245"/>
        <v>0.12141802067946833</v>
      </c>
      <c r="P726" s="1">
        <v>8</v>
      </c>
      <c r="Q726" s="1">
        <v>109</v>
      </c>
      <c r="R726" s="1">
        <v>2529</v>
      </c>
      <c r="S726" s="1">
        <v>328</v>
      </c>
      <c r="T726" s="1">
        <v>382</v>
      </c>
      <c r="U726" s="1">
        <v>3</v>
      </c>
      <c r="V726" s="1">
        <v>7</v>
      </c>
      <c r="W726" s="1"/>
      <c r="X726" s="1"/>
      <c r="Y726" s="1">
        <v>15</v>
      </c>
      <c r="Z726" s="1"/>
      <c r="AA726" s="1">
        <v>4</v>
      </c>
      <c r="AB726" s="1"/>
      <c r="AC726" s="1"/>
      <c r="AD726" s="1"/>
      <c r="AI726" t="str">
        <f t="shared" si="255"/>
        <v>Billerica</v>
      </c>
      <c r="AJ726" t="s">
        <v>2292</v>
      </c>
      <c r="AK726" s="140">
        <v>6</v>
      </c>
      <c r="AL726" s="7"/>
      <c r="AN726" s="91">
        <v>25</v>
      </c>
      <c r="AO726" s="93">
        <v>17</v>
      </c>
      <c r="AP726" s="93">
        <v>40</v>
      </c>
      <c r="AQ726" s="100">
        <v>5805</v>
      </c>
      <c r="AR726" s="100">
        <f t="shared" si="246"/>
        <v>25017</v>
      </c>
      <c r="AS726" t="s">
        <v>1753</v>
      </c>
      <c r="AT726" s="103">
        <f t="shared" si="247"/>
        <v>2505805</v>
      </c>
      <c r="AW726">
        <v>26.38</v>
      </c>
      <c r="AX726">
        <v>0.5</v>
      </c>
      <c r="AY726">
        <v>25.89</v>
      </c>
      <c r="BF726" s="107">
        <f t="shared" si="248"/>
        <v>0</v>
      </c>
      <c r="BG726" s="107">
        <f t="shared" si="249"/>
        <v>0</v>
      </c>
      <c r="BH726" s="107">
        <f t="shared" si="250"/>
        <v>0.747</v>
      </c>
      <c r="BI726" s="107">
        <f t="shared" si="251"/>
        <v>0</v>
      </c>
      <c r="BJ726" s="107">
        <f t="shared" si="252"/>
        <v>0</v>
      </c>
      <c r="BK726">
        <f t="shared" si="253"/>
        <v>0</v>
      </c>
    </row>
    <row r="727" spans="1:63" hidden="1" outlineLevel="1">
      <c r="A727" s="49" t="s">
        <v>1024</v>
      </c>
      <c r="B727" s="9" t="s">
        <v>2377</v>
      </c>
      <c r="C727" s="1">
        <f t="shared" si="235"/>
        <v>467</v>
      </c>
      <c r="D727" s="7">
        <f t="shared" si="236"/>
        <v>6</v>
      </c>
      <c r="E727" s="7">
        <f t="shared" si="237"/>
        <v>4</v>
      </c>
      <c r="F727" s="7">
        <f t="shared" si="238"/>
        <v>1</v>
      </c>
      <c r="G727" s="7">
        <f t="shared" si="254"/>
        <v>3</v>
      </c>
      <c r="H727" s="48">
        <f t="shared" si="239"/>
        <v>209</v>
      </c>
      <c r="I727" s="163">
        <f t="shared" si="240"/>
        <v>0.4475374732334047</v>
      </c>
      <c r="J727" s="8"/>
      <c r="K727" s="2">
        <f t="shared" si="241"/>
        <v>2.1413276231263384E-3</v>
      </c>
      <c r="L727" s="2">
        <f t="shared" si="242"/>
        <v>8.5653104925053528E-2</v>
      </c>
      <c r="M727" s="2">
        <f t="shared" si="243"/>
        <v>0.62955032119914345</v>
      </c>
      <c r="N727" s="2">
        <f t="shared" si="244"/>
        <v>8.9935760171306209E-2</v>
      </c>
      <c r="O727" s="2">
        <f t="shared" si="245"/>
        <v>0.19271948608137046</v>
      </c>
      <c r="P727" s="1">
        <v>1</v>
      </c>
      <c r="Q727" s="1">
        <v>40</v>
      </c>
      <c r="R727" s="1">
        <v>294</v>
      </c>
      <c r="S727" s="1">
        <v>42</v>
      </c>
      <c r="T727" s="1">
        <v>85</v>
      </c>
      <c r="U727" s="1">
        <v>1</v>
      </c>
      <c r="V727" s="1">
        <v>2</v>
      </c>
      <c r="W727" s="1"/>
      <c r="X727" s="1"/>
      <c r="Y727" s="1">
        <v>1</v>
      </c>
      <c r="Z727" s="1"/>
      <c r="AA727" s="1">
        <v>1</v>
      </c>
      <c r="AB727" s="1"/>
      <c r="AC727" s="1"/>
      <c r="AD727" s="1"/>
      <c r="AI727" t="str">
        <f t="shared" si="255"/>
        <v>Blackstone</v>
      </c>
      <c r="AJ727" s="9" t="s">
        <v>1812</v>
      </c>
      <c r="AK727" s="140">
        <v>2</v>
      </c>
      <c r="AL727" s="7"/>
      <c r="AN727" s="91">
        <v>25</v>
      </c>
      <c r="AO727" s="93">
        <v>27</v>
      </c>
      <c r="AP727" s="93">
        <v>30</v>
      </c>
      <c r="AQ727" s="100">
        <v>6015</v>
      </c>
      <c r="AR727" s="100">
        <f t="shared" si="246"/>
        <v>25027</v>
      </c>
      <c r="AS727" t="s">
        <v>1753</v>
      </c>
      <c r="AT727" s="103">
        <f t="shared" si="247"/>
        <v>2506015</v>
      </c>
      <c r="AW727">
        <v>11.23</v>
      </c>
      <c r="AX727">
        <v>0.33</v>
      </c>
      <c r="AY727">
        <v>10.9</v>
      </c>
      <c r="BF727" s="107">
        <f t="shared" si="248"/>
        <v>0</v>
      </c>
      <c r="BG727" s="107">
        <f t="shared" si="249"/>
        <v>0</v>
      </c>
      <c r="BH727" s="107">
        <f t="shared" si="250"/>
        <v>0.629</v>
      </c>
      <c r="BI727" s="107">
        <f t="shared" si="251"/>
        <v>0</v>
      </c>
      <c r="BJ727" s="107">
        <f t="shared" si="252"/>
        <v>0</v>
      </c>
      <c r="BK727">
        <f t="shared" si="253"/>
        <v>0</v>
      </c>
    </row>
    <row r="728" spans="1:63" hidden="1" outlineLevel="1">
      <c r="A728" s="49" t="s">
        <v>2984</v>
      </c>
      <c r="B728" s="9" t="s">
        <v>2377</v>
      </c>
      <c r="C728" s="1">
        <f t="shared" si="235"/>
        <v>107</v>
      </c>
      <c r="D728" s="7">
        <f t="shared" si="236"/>
        <v>5</v>
      </c>
      <c r="E728" s="7">
        <f t="shared" si="237"/>
        <v>4</v>
      </c>
      <c r="F728" s="7">
        <f t="shared" si="238"/>
        <v>1</v>
      </c>
      <c r="G728" s="7">
        <f t="shared" si="254"/>
        <v>3</v>
      </c>
      <c r="H728" s="48">
        <f t="shared" si="239"/>
        <v>21</v>
      </c>
      <c r="I728" s="163">
        <f t="shared" si="240"/>
        <v>0.19626168224299065</v>
      </c>
      <c r="J728" s="8"/>
      <c r="K728" s="2">
        <f t="shared" si="241"/>
        <v>9.3457943925233638E-3</v>
      </c>
      <c r="L728" s="2">
        <f t="shared" si="242"/>
        <v>4.6728971962616821E-2</v>
      </c>
      <c r="M728" s="2">
        <f t="shared" si="243"/>
        <v>0.50467289719626163</v>
      </c>
      <c r="N728" s="2">
        <f t="shared" si="244"/>
        <v>0.11214953271028037</v>
      </c>
      <c r="O728" s="2">
        <f t="shared" si="245"/>
        <v>0.32710280373831779</v>
      </c>
      <c r="P728" s="1">
        <v>1</v>
      </c>
      <c r="Q728" s="1">
        <v>5</v>
      </c>
      <c r="R728" s="1">
        <v>54</v>
      </c>
      <c r="S728" s="1">
        <v>12</v>
      </c>
      <c r="T728" s="1">
        <v>33</v>
      </c>
      <c r="U728" s="1">
        <v>1</v>
      </c>
      <c r="V728" s="1">
        <v>1</v>
      </c>
      <c r="W728" s="1"/>
      <c r="X728" s="1"/>
      <c r="Y728" s="1">
        <v>0</v>
      </c>
      <c r="Z728" s="1"/>
      <c r="AA728" s="1">
        <v>0</v>
      </c>
      <c r="AB728" s="1"/>
      <c r="AC728" s="1"/>
      <c r="AD728" s="1"/>
      <c r="AI728" t="str">
        <f t="shared" si="255"/>
        <v>Blandford</v>
      </c>
      <c r="AJ728" t="s">
        <v>2983</v>
      </c>
      <c r="AK728" s="140">
        <v>1</v>
      </c>
      <c r="AL728" s="7"/>
      <c r="AN728" s="91">
        <v>25</v>
      </c>
      <c r="AO728" s="93">
        <v>13</v>
      </c>
      <c r="AP728" s="93">
        <v>10</v>
      </c>
      <c r="AQ728" s="100">
        <v>6085</v>
      </c>
      <c r="AR728" s="100">
        <f t="shared" si="246"/>
        <v>25013</v>
      </c>
      <c r="AS728" t="s">
        <v>1753</v>
      </c>
      <c r="AT728" s="103">
        <f t="shared" si="247"/>
        <v>2506085</v>
      </c>
      <c r="AW728">
        <v>53.55</v>
      </c>
      <c r="AX728">
        <v>1.81</v>
      </c>
      <c r="AY728">
        <v>51.74</v>
      </c>
      <c r="BF728" s="107">
        <f t="shared" si="248"/>
        <v>0</v>
      </c>
      <c r="BG728" s="107">
        <f t="shared" si="249"/>
        <v>0</v>
      </c>
      <c r="BH728" s="107">
        <f t="shared" si="250"/>
        <v>0.504</v>
      </c>
      <c r="BI728" s="107">
        <f t="shared" si="251"/>
        <v>0</v>
      </c>
      <c r="BJ728" s="107">
        <f t="shared" si="252"/>
        <v>0</v>
      </c>
      <c r="BK728">
        <f t="shared" si="253"/>
        <v>0</v>
      </c>
    </row>
    <row r="729" spans="1:63" hidden="1" outlineLevel="1">
      <c r="A729" s="49" t="s">
        <v>3357</v>
      </c>
      <c r="B729" s="9" t="s">
        <v>2377</v>
      </c>
      <c r="C729" s="1">
        <f t="shared" si="235"/>
        <v>527</v>
      </c>
      <c r="D729" s="7">
        <f t="shared" si="236"/>
        <v>5</v>
      </c>
      <c r="E729" s="7">
        <f t="shared" si="237"/>
        <v>4</v>
      </c>
      <c r="F729" s="7">
        <f t="shared" si="238"/>
        <v>1</v>
      </c>
      <c r="G729" s="7">
        <f t="shared" si="254"/>
        <v>3</v>
      </c>
      <c r="H729" s="48">
        <f t="shared" si="239"/>
        <v>328</v>
      </c>
      <c r="I729" s="163">
        <f t="shared" si="240"/>
        <v>0.62239089184060725</v>
      </c>
      <c r="J729" s="8"/>
      <c r="K729" s="2">
        <f t="shared" si="241"/>
        <v>1.5180265654648957E-2</v>
      </c>
      <c r="L729" s="2">
        <f t="shared" si="242"/>
        <v>3.9848197343453511E-2</v>
      </c>
      <c r="M729" s="2">
        <f t="shared" si="243"/>
        <v>0.73244781783681212</v>
      </c>
      <c r="N729" s="2">
        <f t="shared" si="244"/>
        <v>9.2979127134724851E-2</v>
      </c>
      <c r="O729" s="2">
        <f t="shared" si="245"/>
        <v>0.11954459203036065</v>
      </c>
      <c r="P729" s="1">
        <v>8</v>
      </c>
      <c r="Q729" s="1">
        <v>21</v>
      </c>
      <c r="R729" s="1">
        <v>386</v>
      </c>
      <c r="S729" s="1">
        <v>49</v>
      </c>
      <c r="T729" s="1">
        <v>58</v>
      </c>
      <c r="U729" s="1">
        <v>0</v>
      </c>
      <c r="V729" s="1">
        <v>2</v>
      </c>
      <c r="W729" s="1"/>
      <c r="X729" s="1"/>
      <c r="Y729" s="1">
        <v>1</v>
      </c>
      <c r="Z729" s="1"/>
      <c r="AA729" s="1">
        <v>2</v>
      </c>
      <c r="AB729" s="1"/>
      <c r="AC729" s="1"/>
      <c r="AD729" s="1"/>
      <c r="AI729" t="str">
        <f t="shared" si="255"/>
        <v>Bolton</v>
      </c>
      <c r="AJ729" s="9" t="s">
        <v>1812</v>
      </c>
      <c r="AK729" s="140">
        <v>3</v>
      </c>
      <c r="AL729" s="7"/>
      <c r="AN729" s="91">
        <v>25</v>
      </c>
      <c r="AO729" s="93">
        <v>27</v>
      </c>
      <c r="AP729" s="93">
        <v>35</v>
      </c>
      <c r="AQ729" s="100">
        <v>6365</v>
      </c>
      <c r="AR729" s="100">
        <f t="shared" si="246"/>
        <v>25027</v>
      </c>
      <c r="AS729" t="s">
        <v>1753</v>
      </c>
      <c r="AT729" s="103">
        <f t="shared" si="247"/>
        <v>2506365</v>
      </c>
      <c r="AW729">
        <v>20</v>
      </c>
      <c r="AX729">
        <v>7.0000000000000007E-2</v>
      </c>
      <c r="AY729">
        <v>19.93</v>
      </c>
      <c r="BF729" s="107">
        <f t="shared" si="248"/>
        <v>0</v>
      </c>
      <c r="BG729" s="107">
        <f t="shared" si="249"/>
        <v>0</v>
      </c>
      <c r="BH729" s="107">
        <f t="shared" si="250"/>
        <v>0.73199999999999998</v>
      </c>
      <c r="BI729" s="107">
        <f t="shared" si="251"/>
        <v>0</v>
      </c>
      <c r="BJ729" s="107">
        <f t="shared" si="252"/>
        <v>0</v>
      </c>
      <c r="BK729">
        <f t="shared" si="253"/>
        <v>0</v>
      </c>
    </row>
    <row r="730" spans="1:63" hidden="1" outlineLevel="1">
      <c r="A730" s="49" t="s">
        <v>2848</v>
      </c>
      <c r="B730" s="9" t="s">
        <v>2377</v>
      </c>
      <c r="C730" s="1">
        <f t="shared" si="235"/>
        <v>10932</v>
      </c>
      <c r="D730" s="7">
        <f t="shared" si="236"/>
        <v>5</v>
      </c>
      <c r="E730" s="7">
        <f t="shared" si="237"/>
        <v>4</v>
      </c>
      <c r="F730" s="7">
        <f t="shared" si="238"/>
        <v>1</v>
      </c>
      <c r="G730" s="7">
        <f t="shared" si="254"/>
        <v>2</v>
      </c>
      <c r="H730" s="48">
        <f t="shared" si="239"/>
        <v>6110</v>
      </c>
      <c r="I730" s="163">
        <f t="shared" si="240"/>
        <v>0.55890962312477133</v>
      </c>
      <c r="J730" s="8"/>
      <c r="K730" s="2">
        <f t="shared" si="241"/>
        <v>1.0245151847786316E-2</v>
      </c>
      <c r="L730" s="2">
        <f t="shared" si="242"/>
        <v>3.960848884010245E-2</v>
      </c>
      <c r="M730" s="2">
        <f t="shared" si="243"/>
        <v>0.69227954628613242</v>
      </c>
      <c r="N730" s="2">
        <f t="shared" si="244"/>
        <v>0.13336992316136115</v>
      </c>
      <c r="O730" s="2">
        <f t="shared" si="245"/>
        <v>0.12449688986461765</v>
      </c>
      <c r="P730" s="1">
        <v>112</v>
      </c>
      <c r="Q730" s="1">
        <v>433</v>
      </c>
      <c r="R730" s="1">
        <v>7568</v>
      </c>
      <c r="S730" s="1">
        <v>1458</v>
      </c>
      <c r="T730" s="1">
        <v>1211</v>
      </c>
      <c r="U730" s="1">
        <v>33</v>
      </c>
      <c r="V730" s="1">
        <v>25</v>
      </c>
      <c r="W730" s="1"/>
      <c r="X730" s="1"/>
      <c r="Y730" s="1">
        <v>47</v>
      </c>
      <c r="Z730" s="1"/>
      <c r="AA730" s="1">
        <v>45</v>
      </c>
      <c r="AB730" s="1"/>
      <c r="AC730" s="1"/>
      <c r="AD730" s="1"/>
      <c r="AI730" t="str">
        <f t="shared" si="255"/>
        <v>Boston</v>
      </c>
      <c r="AJ730" t="s">
        <v>2137</v>
      </c>
      <c r="AK730" s="140"/>
      <c r="AL730" s="7"/>
      <c r="AN730" s="91">
        <v>25</v>
      </c>
      <c r="AO730" s="93">
        <v>25</v>
      </c>
      <c r="AP730" s="93">
        <v>5</v>
      </c>
      <c r="AQ730" s="100">
        <v>7000</v>
      </c>
      <c r="AR730" s="100">
        <f t="shared" si="246"/>
        <v>25025</v>
      </c>
      <c r="AS730" t="s">
        <v>1057</v>
      </c>
      <c r="AT730" s="103">
        <f t="shared" si="247"/>
        <v>2507000</v>
      </c>
      <c r="AW730">
        <v>89.63</v>
      </c>
      <c r="AX730">
        <v>41.21</v>
      </c>
      <c r="AY730">
        <v>48.43</v>
      </c>
      <c r="BF730" s="107">
        <f t="shared" si="248"/>
        <v>0</v>
      </c>
      <c r="BG730" s="107">
        <f t="shared" si="249"/>
        <v>0</v>
      </c>
      <c r="BH730" s="107">
        <f t="shared" si="250"/>
        <v>0.69199999999999995</v>
      </c>
      <c r="BI730" s="107">
        <f t="shared" si="251"/>
        <v>0</v>
      </c>
      <c r="BJ730" s="107">
        <f t="shared" si="252"/>
        <v>0</v>
      </c>
      <c r="BK730">
        <f t="shared" si="253"/>
        <v>0</v>
      </c>
    </row>
    <row r="731" spans="1:63" hidden="1" outlineLevel="1">
      <c r="A731" s="49" t="s">
        <v>2402</v>
      </c>
      <c r="B731" s="9" t="s">
        <v>2377</v>
      </c>
      <c r="C731" s="1">
        <f t="shared" si="235"/>
        <v>1866</v>
      </c>
      <c r="D731" s="7">
        <f t="shared" si="236"/>
        <v>5</v>
      </c>
      <c r="E731" s="7">
        <f t="shared" si="237"/>
        <v>4</v>
      </c>
      <c r="F731" s="7">
        <f t="shared" si="238"/>
        <v>1</v>
      </c>
      <c r="G731" s="7">
        <f t="shared" si="254"/>
        <v>3</v>
      </c>
      <c r="H731" s="48">
        <f t="shared" si="239"/>
        <v>1223</v>
      </c>
      <c r="I731" s="163">
        <f t="shared" si="240"/>
        <v>0.65541264737406213</v>
      </c>
      <c r="J731" s="8"/>
      <c r="K731" s="2">
        <f t="shared" si="241"/>
        <v>5.8949624866023584E-3</v>
      </c>
      <c r="L731" s="2">
        <f t="shared" si="242"/>
        <v>5.5734190782422297E-2</v>
      </c>
      <c r="M731" s="2">
        <f t="shared" si="243"/>
        <v>0.76045016077170413</v>
      </c>
      <c r="N731" s="2">
        <f t="shared" si="244"/>
        <v>6.4308681672025719E-2</v>
      </c>
      <c r="O731" s="2">
        <f t="shared" si="245"/>
        <v>0.11361200428724552</v>
      </c>
      <c r="P731" s="1">
        <v>11</v>
      </c>
      <c r="Q731" s="1">
        <v>104</v>
      </c>
      <c r="R731" s="1">
        <v>1419</v>
      </c>
      <c r="S731" s="1">
        <v>120</v>
      </c>
      <c r="T731" s="1">
        <v>196</v>
      </c>
      <c r="U731" s="1">
        <v>3</v>
      </c>
      <c r="V731" s="1">
        <v>1</v>
      </c>
      <c r="W731" s="1"/>
      <c r="X731" s="1"/>
      <c r="Y731" s="1">
        <v>11</v>
      </c>
      <c r="Z731" s="1"/>
      <c r="AA731" s="1">
        <v>1</v>
      </c>
      <c r="AB731" s="1"/>
      <c r="AC731" s="1"/>
      <c r="AD731" s="1"/>
      <c r="AI731" t="str">
        <f t="shared" si="255"/>
        <v>Bourne</v>
      </c>
      <c r="AJ731" t="s">
        <v>2654</v>
      </c>
      <c r="AK731" s="140">
        <v>9</v>
      </c>
      <c r="AL731" s="7"/>
      <c r="AN731" s="91">
        <v>25</v>
      </c>
      <c r="AO731" s="93">
        <v>1</v>
      </c>
      <c r="AP731" s="93">
        <v>10</v>
      </c>
      <c r="AQ731" s="100">
        <v>7175</v>
      </c>
      <c r="AR731" s="100">
        <f t="shared" si="246"/>
        <v>25001</v>
      </c>
      <c r="AS731" t="s">
        <v>1753</v>
      </c>
      <c r="AT731" s="103">
        <f t="shared" si="247"/>
        <v>2507175</v>
      </c>
      <c r="AW731">
        <v>52.81</v>
      </c>
      <c r="AX731">
        <v>11.9</v>
      </c>
      <c r="AY731">
        <v>40.909999999999997</v>
      </c>
      <c r="BF731" s="107">
        <f t="shared" si="248"/>
        <v>0</v>
      </c>
      <c r="BG731" s="107">
        <f t="shared" si="249"/>
        <v>0</v>
      </c>
      <c r="BH731" s="107">
        <f t="shared" si="250"/>
        <v>0.76</v>
      </c>
      <c r="BI731" s="107">
        <f t="shared" si="251"/>
        <v>0</v>
      </c>
      <c r="BJ731" s="107">
        <f t="shared" si="252"/>
        <v>0</v>
      </c>
      <c r="BK731">
        <f t="shared" si="253"/>
        <v>0</v>
      </c>
    </row>
    <row r="732" spans="1:63" hidden="1" outlineLevel="1">
      <c r="A732" s="49" t="s">
        <v>887</v>
      </c>
      <c r="B732" s="9" t="s">
        <v>2377</v>
      </c>
      <c r="C732" s="1">
        <f t="shared" si="235"/>
        <v>522</v>
      </c>
      <c r="D732" s="7">
        <f t="shared" si="236"/>
        <v>5</v>
      </c>
      <c r="E732" s="7">
        <f t="shared" si="237"/>
        <v>4</v>
      </c>
      <c r="F732" s="7">
        <f t="shared" si="238"/>
        <v>1</v>
      </c>
      <c r="G732" s="7">
        <f t="shared" si="254"/>
        <v>2</v>
      </c>
      <c r="H732" s="48">
        <f t="shared" si="239"/>
        <v>325</v>
      </c>
      <c r="I732" s="163">
        <f t="shared" si="240"/>
        <v>0.62260536398467436</v>
      </c>
      <c r="J732" s="8"/>
      <c r="K732" s="2">
        <f t="shared" si="241"/>
        <v>1.1494252873563218E-2</v>
      </c>
      <c r="L732" s="2">
        <f t="shared" si="242"/>
        <v>4.5977011494252873E-2</v>
      </c>
      <c r="M732" s="2">
        <f t="shared" si="243"/>
        <v>0.73371647509578541</v>
      </c>
      <c r="N732" s="2">
        <f t="shared" si="244"/>
        <v>0.1111111111111111</v>
      </c>
      <c r="O732" s="2">
        <f t="shared" si="245"/>
        <v>9.7701149425287348E-2</v>
      </c>
      <c r="P732" s="1">
        <v>6</v>
      </c>
      <c r="Q732" s="1">
        <v>24</v>
      </c>
      <c r="R732" s="1">
        <v>383</v>
      </c>
      <c r="S732" s="1">
        <v>58</v>
      </c>
      <c r="T732" s="1">
        <v>46</v>
      </c>
      <c r="U732" s="1">
        <v>2</v>
      </c>
      <c r="V732" s="1">
        <v>0</v>
      </c>
      <c r="W732" s="1"/>
      <c r="X732" s="1"/>
      <c r="Y732" s="1">
        <v>3</v>
      </c>
      <c r="Z732" s="1"/>
      <c r="AA732" s="1">
        <v>0</v>
      </c>
      <c r="AB732" s="1"/>
      <c r="AC732" s="1"/>
      <c r="AD732" s="1"/>
      <c r="AI732" t="str">
        <f t="shared" si="255"/>
        <v>Boxborough</v>
      </c>
      <c r="AJ732" t="s">
        <v>2292</v>
      </c>
      <c r="AK732" s="140">
        <v>3</v>
      </c>
      <c r="AL732" s="7"/>
      <c r="AN732" s="91">
        <v>25</v>
      </c>
      <c r="AO732" s="93">
        <v>17</v>
      </c>
      <c r="AP732" s="93">
        <v>45</v>
      </c>
      <c r="AQ732" s="100">
        <v>7350</v>
      </c>
      <c r="AR732" s="100">
        <f t="shared" si="246"/>
        <v>25017</v>
      </c>
      <c r="AS732" t="s">
        <v>1753</v>
      </c>
      <c r="AT732" s="103">
        <f t="shared" si="247"/>
        <v>2507350</v>
      </c>
      <c r="AW732">
        <v>10.41</v>
      </c>
      <c r="AX732">
        <v>0.05</v>
      </c>
      <c r="AY732">
        <v>10.36</v>
      </c>
      <c r="BF732" s="107">
        <f t="shared" si="248"/>
        <v>0</v>
      </c>
      <c r="BG732" s="107">
        <f t="shared" si="249"/>
        <v>0</v>
      </c>
      <c r="BH732" s="107">
        <f t="shared" si="250"/>
        <v>0.73299999999999998</v>
      </c>
      <c r="BI732" s="107">
        <f t="shared" si="251"/>
        <v>0</v>
      </c>
      <c r="BJ732" s="107">
        <f t="shared" si="252"/>
        <v>0</v>
      </c>
      <c r="BK732">
        <f t="shared" si="253"/>
        <v>0</v>
      </c>
    </row>
    <row r="733" spans="1:63" hidden="1" outlineLevel="1">
      <c r="A733" s="49" t="s">
        <v>1934</v>
      </c>
      <c r="B733" s="9" t="s">
        <v>2377</v>
      </c>
      <c r="C733" s="1">
        <f t="shared" si="235"/>
        <v>1354</v>
      </c>
      <c r="D733" s="7">
        <f t="shared" si="236"/>
        <v>5</v>
      </c>
      <c r="E733" s="7">
        <f t="shared" si="237"/>
        <v>4</v>
      </c>
      <c r="F733" s="7">
        <f t="shared" si="238"/>
        <v>1</v>
      </c>
      <c r="G733" s="7">
        <f t="shared" si="254"/>
        <v>2</v>
      </c>
      <c r="H733" s="48">
        <f t="shared" si="239"/>
        <v>977</v>
      </c>
      <c r="I733" s="163">
        <f t="shared" si="240"/>
        <v>0.7215657311669128</v>
      </c>
      <c r="J733" s="8"/>
      <c r="K733" s="2">
        <f t="shared" si="241"/>
        <v>1.03397341211226E-2</v>
      </c>
      <c r="L733" s="2">
        <f t="shared" si="242"/>
        <v>3.2496307237813882E-2</v>
      </c>
      <c r="M733" s="2">
        <f t="shared" si="243"/>
        <v>0.7983751846381093</v>
      </c>
      <c r="N733" s="2">
        <f t="shared" si="244"/>
        <v>7.6809453471196457E-2</v>
      </c>
      <c r="O733" s="2">
        <f t="shared" si="245"/>
        <v>8.1979320531757868E-2</v>
      </c>
      <c r="P733" s="1">
        <v>14</v>
      </c>
      <c r="Q733" s="1">
        <v>44</v>
      </c>
      <c r="R733" s="1">
        <v>1081</v>
      </c>
      <c r="S733" s="1">
        <v>104</v>
      </c>
      <c r="T733" s="1">
        <v>104</v>
      </c>
      <c r="U733" s="1">
        <v>0</v>
      </c>
      <c r="V733" s="1">
        <v>0</v>
      </c>
      <c r="W733" s="1"/>
      <c r="X733" s="1"/>
      <c r="Y733" s="1">
        <v>5</v>
      </c>
      <c r="Z733" s="1"/>
      <c r="AA733" s="1">
        <v>2</v>
      </c>
      <c r="AB733" s="1"/>
      <c r="AC733" s="1"/>
      <c r="AD733" s="1"/>
      <c r="AI733" t="str">
        <f t="shared" si="255"/>
        <v>Boxford</v>
      </c>
      <c r="AJ733" t="s">
        <v>827</v>
      </c>
      <c r="AK733" s="140">
        <v>6</v>
      </c>
      <c r="AL733" s="7"/>
      <c r="AN733" s="91">
        <v>25</v>
      </c>
      <c r="AO733" s="93">
        <v>9</v>
      </c>
      <c r="AP733" s="93">
        <v>20</v>
      </c>
      <c r="AQ733" s="100">
        <v>7420</v>
      </c>
      <c r="AR733" s="100">
        <f t="shared" si="246"/>
        <v>25009</v>
      </c>
      <c r="AS733" t="s">
        <v>1753</v>
      </c>
      <c r="AT733" s="103">
        <f t="shared" si="247"/>
        <v>2507420</v>
      </c>
      <c r="AW733">
        <v>24.57</v>
      </c>
      <c r="AX733">
        <v>0.59</v>
      </c>
      <c r="AY733">
        <v>23.97</v>
      </c>
      <c r="BF733" s="107">
        <f t="shared" si="248"/>
        <v>0</v>
      </c>
      <c r="BG733" s="107">
        <f t="shared" si="249"/>
        <v>0</v>
      </c>
      <c r="BH733" s="107">
        <f t="shared" si="250"/>
        <v>0.79800000000000004</v>
      </c>
      <c r="BI733" s="107">
        <f t="shared" si="251"/>
        <v>0</v>
      </c>
      <c r="BJ733" s="107">
        <f t="shared" si="252"/>
        <v>0</v>
      </c>
      <c r="BK733">
        <f t="shared" si="253"/>
        <v>0</v>
      </c>
    </row>
    <row r="734" spans="1:63" hidden="1" outlineLevel="1">
      <c r="A734" s="49" t="s">
        <v>2769</v>
      </c>
      <c r="B734" s="9" t="s">
        <v>2377</v>
      </c>
      <c r="C734" s="1">
        <f t="shared" si="235"/>
        <v>410</v>
      </c>
      <c r="D734" s="7">
        <f t="shared" si="236"/>
        <v>7</v>
      </c>
      <c r="E734" s="7">
        <f t="shared" si="237"/>
        <v>4</v>
      </c>
      <c r="F734" s="7">
        <f t="shared" si="238"/>
        <v>1</v>
      </c>
      <c r="G734" s="7">
        <f t="shared" si="254"/>
        <v>3</v>
      </c>
      <c r="H734" s="48">
        <f t="shared" si="239"/>
        <v>241</v>
      </c>
      <c r="I734" s="163">
        <f t="shared" si="240"/>
        <v>0.58780487804878045</v>
      </c>
      <c r="J734" s="8"/>
      <c r="K734" s="2">
        <f t="shared" si="241"/>
        <v>2.4390243902439024E-3</v>
      </c>
      <c r="L734" s="2">
        <f t="shared" si="242"/>
        <v>5.3658536585365853E-2</v>
      </c>
      <c r="M734" s="2">
        <f t="shared" si="243"/>
        <v>0.71707317073170729</v>
      </c>
      <c r="N734" s="2">
        <f t="shared" si="244"/>
        <v>8.2926829268292687E-2</v>
      </c>
      <c r="O734" s="2">
        <f t="shared" si="245"/>
        <v>0.14390243902439021</v>
      </c>
      <c r="P734" s="1">
        <v>1</v>
      </c>
      <c r="Q734" s="1">
        <v>22</v>
      </c>
      <c r="R734" s="1">
        <v>294</v>
      </c>
      <c r="S734" s="1">
        <v>34</v>
      </c>
      <c r="T734" s="1">
        <v>53</v>
      </c>
      <c r="U734" s="1">
        <v>2</v>
      </c>
      <c r="V734" s="1">
        <v>1</v>
      </c>
      <c r="W734" s="1"/>
      <c r="X734" s="1"/>
      <c r="Y734" s="1">
        <v>2</v>
      </c>
      <c r="Z734" s="1"/>
      <c r="AA734" s="1">
        <v>1</v>
      </c>
      <c r="AB734" s="1"/>
      <c r="AC734" s="1"/>
      <c r="AD734" s="1"/>
      <c r="AI734" t="str">
        <f t="shared" si="255"/>
        <v>Boylston</v>
      </c>
      <c r="AJ734" s="9" t="s">
        <v>1812</v>
      </c>
      <c r="AK734" s="140">
        <v>2</v>
      </c>
      <c r="AL734" s="7"/>
      <c r="AN734" s="91">
        <v>25</v>
      </c>
      <c r="AO734" s="93">
        <v>27</v>
      </c>
      <c r="AP734" s="93">
        <v>40</v>
      </c>
      <c r="AQ734" s="100">
        <v>7525</v>
      </c>
      <c r="AR734" s="100">
        <f t="shared" si="246"/>
        <v>25027</v>
      </c>
      <c r="AS734" t="s">
        <v>1753</v>
      </c>
      <c r="AT734" s="103">
        <f t="shared" si="247"/>
        <v>2507525</v>
      </c>
      <c r="AW734">
        <v>19.68</v>
      </c>
      <c r="AX734">
        <v>3.64</v>
      </c>
      <c r="AY734">
        <v>16.03</v>
      </c>
      <c r="BF734" s="107">
        <f t="shared" si="248"/>
        <v>0</v>
      </c>
      <c r="BG734" s="107">
        <f t="shared" si="249"/>
        <v>0</v>
      </c>
      <c r="BH734" s="107">
        <f t="shared" si="250"/>
        <v>0.71699999999999997</v>
      </c>
      <c r="BI734" s="107">
        <f t="shared" si="251"/>
        <v>0</v>
      </c>
      <c r="BJ734" s="107">
        <f t="shared" si="252"/>
        <v>0</v>
      </c>
      <c r="BK734">
        <f t="shared" si="253"/>
        <v>0</v>
      </c>
    </row>
    <row r="735" spans="1:63" hidden="1" outlineLevel="1">
      <c r="A735" s="49" t="s">
        <v>3358</v>
      </c>
      <c r="B735" s="9" t="s">
        <v>2377</v>
      </c>
      <c r="C735" s="1">
        <f t="shared" si="235"/>
        <v>2679</v>
      </c>
      <c r="D735" s="7">
        <f t="shared" si="236"/>
        <v>8</v>
      </c>
      <c r="E735" s="7">
        <f t="shared" si="237"/>
        <v>4</v>
      </c>
      <c r="F735" s="7">
        <f t="shared" si="238"/>
        <v>1</v>
      </c>
      <c r="G735" s="7">
        <f t="shared" si="254"/>
        <v>3</v>
      </c>
      <c r="H735" s="48">
        <f t="shared" si="239"/>
        <v>1812</v>
      </c>
      <c r="I735" s="163">
        <f t="shared" si="240"/>
        <v>0.67637178051511759</v>
      </c>
      <c r="J735" s="8"/>
      <c r="K735" s="2">
        <f t="shared" si="241"/>
        <v>2.2396416573348264E-3</v>
      </c>
      <c r="L735" s="2">
        <f t="shared" si="242"/>
        <v>3.6207540126913025E-2</v>
      </c>
      <c r="M735" s="2">
        <f t="shared" si="243"/>
        <v>0.77976857036207536</v>
      </c>
      <c r="N735" s="2">
        <f t="shared" si="244"/>
        <v>6.4203060843598364E-2</v>
      </c>
      <c r="O735" s="2">
        <f t="shared" si="245"/>
        <v>0.11758118701007839</v>
      </c>
      <c r="P735" s="1">
        <v>6</v>
      </c>
      <c r="Q735" s="1">
        <v>97</v>
      </c>
      <c r="R735" s="1">
        <v>2089</v>
      </c>
      <c r="S735" s="1">
        <v>172</v>
      </c>
      <c r="T735" s="1">
        <v>277</v>
      </c>
      <c r="U735" s="1">
        <v>4</v>
      </c>
      <c r="V735" s="1">
        <v>9</v>
      </c>
      <c r="W735" s="1"/>
      <c r="X735" s="1"/>
      <c r="Y735" s="1">
        <v>16</v>
      </c>
      <c r="Z735" s="1"/>
      <c r="AA735" s="1">
        <v>9</v>
      </c>
      <c r="AB735" s="1"/>
      <c r="AC735" s="1"/>
      <c r="AD735" s="1"/>
      <c r="AI735" t="str">
        <f t="shared" si="255"/>
        <v>Braintree</v>
      </c>
      <c r="AJ735" t="s">
        <v>505</v>
      </c>
      <c r="AK735" s="140">
        <v>8</v>
      </c>
      <c r="AL735" s="7"/>
      <c r="AN735" s="91">
        <v>25</v>
      </c>
      <c r="AO735" s="93">
        <v>21</v>
      </c>
      <c r="AP735" s="93">
        <v>15</v>
      </c>
      <c r="AQ735" s="100">
        <v>7665</v>
      </c>
      <c r="AR735" s="100">
        <f t="shared" si="246"/>
        <v>25021</v>
      </c>
      <c r="AS735" t="s">
        <v>1753</v>
      </c>
      <c r="AT735" s="103">
        <f t="shared" si="247"/>
        <v>2507665</v>
      </c>
      <c r="AW735">
        <v>14.52</v>
      </c>
      <c r="AX735">
        <v>0.63</v>
      </c>
      <c r="AY735">
        <v>13.9</v>
      </c>
      <c r="BF735" s="107">
        <f t="shared" si="248"/>
        <v>0</v>
      </c>
      <c r="BG735" s="107">
        <f t="shared" si="249"/>
        <v>0</v>
      </c>
      <c r="BH735" s="107">
        <f t="shared" si="250"/>
        <v>0.77900000000000003</v>
      </c>
      <c r="BI735" s="107">
        <f t="shared" si="251"/>
        <v>0</v>
      </c>
      <c r="BJ735" s="107">
        <f t="shared" si="252"/>
        <v>0</v>
      </c>
      <c r="BK735">
        <f t="shared" si="253"/>
        <v>0</v>
      </c>
    </row>
    <row r="736" spans="1:63" hidden="1" outlineLevel="1">
      <c r="A736" s="49" t="s">
        <v>2897</v>
      </c>
      <c r="B736" s="9" t="s">
        <v>2377</v>
      </c>
      <c r="C736" s="1">
        <f t="shared" si="235"/>
        <v>993</v>
      </c>
      <c r="D736" s="7">
        <f t="shared" si="236"/>
        <v>7</v>
      </c>
      <c r="E736" s="7">
        <f t="shared" si="237"/>
        <v>4</v>
      </c>
      <c r="F736" s="7">
        <f t="shared" si="238"/>
        <v>1</v>
      </c>
      <c r="G736" s="7">
        <f t="shared" si="254"/>
        <v>3</v>
      </c>
      <c r="H736" s="48">
        <f t="shared" si="239"/>
        <v>577</v>
      </c>
      <c r="I736" s="163">
        <f t="shared" si="240"/>
        <v>0.58106747230614297</v>
      </c>
      <c r="J736" s="8"/>
      <c r="K736" s="2">
        <f t="shared" si="241"/>
        <v>3.0211480362537764E-3</v>
      </c>
      <c r="L736" s="2">
        <f t="shared" si="242"/>
        <v>7.1500503524672715E-2</v>
      </c>
      <c r="M736" s="2">
        <f t="shared" si="243"/>
        <v>0.70392749244712993</v>
      </c>
      <c r="N736" s="2">
        <f t="shared" si="244"/>
        <v>8.8620342396777449E-2</v>
      </c>
      <c r="O736" s="2">
        <f t="shared" si="245"/>
        <v>0.13293051359516611</v>
      </c>
      <c r="P736" s="1">
        <v>3</v>
      </c>
      <c r="Q736" s="1">
        <v>71</v>
      </c>
      <c r="R736" s="1">
        <v>699</v>
      </c>
      <c r="S736" s="1">
        <v>88</v>
      </c>
      <c r="T736" s="1">
        <v>122</v>
      </c>
      <c r="U736" s="1">
        <v>4</v>
      </c>
      <c r="V736" s="1">
        <v>4</v>
      </c>
      <c r="W736" s="1"/>
      <c r="X736" s="1"/>
      <c r="Y736" s="1">
        <v>1</v>
      </c>
      <c r="Z736" s="1"/>
      <c r="AA736" s="1">
        <v>1</v>
      </c>
      <c r="AB736" s="1"/>
      <c r="AC736" s="1"/>
      <c r="AD736" s="1"/>
      <c r="AI736" t="str">
        <f t="shared" si="255"/>
        <v>Brewster</v>
      </c>
      <c r="AJ736" t="s">
        <v>2654</v>
      </c>
      <c r="AK736" s="140">
        <v>9</v>
      </c>
      <c r="AL736" s="7"/>
      <c r="AN736" s="91">
        <v>25</v>
      </c>
      <c r="AO736" s="93">
        <v>1</v>
      </c>
      <c r="AP736" s="93">
        <v>15</v>
      </c>
      <c r="AQ736" s="100">
        <v>7980</v>
      </c>
      <c r="AR736" s="100">
        <f t="shared" si="246"/>
        <v>25001</v>
      </c>
      <c r="AS736" t="s">
        <v>1753</v>
      </c>
      <c r="AT736" s="103">
        <f t="shared" si="247"/>
        <v>2507980</v>
      </c>
      <c r="AW736">
        <v>25.46</v>
      </c>
      <c r="AX736">
        <v>2.4700000000000002</v>
      </c>
      <c r="AY736">
        <v>22.98</v>
      </c>
      <c r="BF736" s="107">
        <f t="shared" si="248"/>
        <v>0</v>
      </c>
      <c r="BG736" s="107">
        <f t="shared" si="249"/>
        <v>0</v>
      </c>
      <c r="BH736" s="107">
        <f t="shared" si="250"/>
        <v>0.70299999999999996</v>
      </c>
      <c r="BI736" s="107">
        <f t="shared" si="251"/>
        <v>0</v>
      </c>
      <c r="BJ736" s="107">
        <f t="shared" si="252"/>
        <v>0</v>
      </c>
      <c r="BK736">
        <f t="shared" si="253"/>
        <v>0</v>
      </c>
    </row>
    <row r="737" spans="1:63" hidden="1" outlineLevel="1">
      <c r="A737" s="49" t="s">
        <v>1029</v>
      </c>
      <c r="B737" s="9" t="s">
        <v>2377</v>
      </c>
      <c r="C737" s="1">
        <f t="shared" si="235"/>
        <v>1454</v>
      </c>
      <c r="D737" s="7">
        <f t="shared" si="236"/>
        <v>6</v>
      </c>
      <c r="E737" s="7">
        <f t="shared" si="237"/>
        <v>4</v>
      </c>
      <c r="F737" s="7">
        <f t="shared" si="238"/>
        <v>1</v>
      </c>
      <c r="G737" s="7">
        <f t="shared" si="254"/>
        <v>3</v>
      </c>
      <c r="H737" s="48">
        <f t="shared" si="239"/>
        <v>918</v>
      </c>
      <c r="I737" s="163">
        <f t="shared" si="240"/>
        <v>0.63136176066024763</v>
      </c>
      <c r="J737" s="8"/>
      <c r="K737" s="2">
        <f t="shared" si="241"/>
        <v>2.751031636863824E-3</v>
      </c>
      <c r="L737" s="2">
        <f t="shared" si="242"/>
        <v>6.0522696011004129E-2</v>
      </c>
      <c r="M737" s="2">
        <f t="shared" si="243"/>
        <v>0.734525447042641</v>
      </c>
      <c r="N737" s="2">
        <f t="shared" si="244"/>
        <v>8.8033012379642367E-2</v>
      </c>
      <c r="O737" s="2">
        <f t="shared" si="245"/>
        <v>0.11416781292984865</v>
      </c>
      <c r="P737" s="1">
        <v>4</v>
      </c>
      <c r="Q737" s="1">
        <v>88</v>
      </c>
      <c r="R737" s="1">
        <v>1068</v>
      </c>
      <c r="S737" s="1">
        <v>128</v>
      </c>
      <c r="T737" s="1">
        <v>150</v>
      </c>
      <c r="U737" s="1">
        <v>4</v>
      </c>
      <c r="V737" s="1">
        <v>2</v>
      </c>
      <c r="W737" s="1"/>
      <c r="X737" s="1"/>
      <c r="Y737" s="1">
        <v>7</v>
      </c>
      <c r="Z737" s="1"/>
      <c r="AA737" s="1">
        <v>3</v>
      </c>
      <c r="AB737" s="1"/>
      <c r="AC737" s="1"/>
      <c r="AD737" s="1"/>
      <c r="AI737" t="str">
        <f t="shared" si="255"/>
        <v>Bridgewater</v>
      </c>
      <c r="AJ737" t="s">
        <v>1834</v>
      </c>
      <c r="AK737" s="140">
        <v>8</v>
      </c>
      <c r="AL737" s="7"/>
      <c r="AN737" s="91">
        <v>25</v>
      </c>
      <c r="AO737" s="93">
        <v>23</v>
      </c>
      <c r="AP737" s="93">
        <v>10</v>
      </c>
      <c r="AQ737" s="100">
        <v>8085</v>
      </c>
      <c r="AR737" s="100">
        <f t="shared" si="246"/>
        <v>25023</v>
      </c>
      <c r="AS737" t="s">
        <v>1753</v>
      </c>
      <c r="AT737" s="103">
        <f t="shared" si="247"/>
        <v>2508085</v>
      </c>
      <c r="AW737">
        <v>28.23</v>
      </c>
      <c r="AX737">
        <v>0.74</v>
      </c>
      <c r="AY737">
        <v>27.49</v>
      </c>
      <c r="BF737" s="107">
        <f t="shared" si="248"/>
        <v>0</v>
      </c>
      <c r="BG737" s="107">
        <f t="shared" si="249"/>
        <v>0</v>
      </c>
      <c r="BH737" s="107">
        <f t="shared" si="250"/>
        <v>0.73399999999999999</v>
      </c>
      <c r="BI737" s="107">
        <f t="shared" si="251"/>
        <v>0</v>
      </c>
      <c r="BJ737" s="107">
        <f t="shared" si="252"/>
        <v>0</v>
      </c>
      <c r="BK737">
        <f t="shared" si="253"/>
        <v>0</v>
      </c>
    </row>
    <row r="738" spans="1:63" hidden="1" outlineLevel="1">
      <c r="A738" s="49" t="s">
        <v>2255</v>
      </c>
      <c r="B738" s="9" t="s">
        <v>2377</v>
      </c>
      <c r="C738" s="1">
        <f t="shared" si="235"/>
        <v>365</v>
      </c>
      <c r="D738" s="7">
        <f t="shared" si="236"/>
        <v>7</v>
      </c>
      <c r="E738" s="7">
        <f t="shared" si="237"/>
        <v>4</v>
      </c>
      <c r="F738" s="7">
        <f t="shared" si="238"/>
        <v>1</v>
      </c>
      <c r="G738" s="7">
        <f t="shared" si="254"/>
        <v>3</v>
      </c>
      <c r="H738" s="48">
        <f t="shared" si="239"/>
        <v>136</v>
      </c>
      <c r="I738" s="163">
        <f t="shared" si="240"/>
        <v>0.37260273972602742</v>
      </c>
      <c r="J738" s="8"/>
      <c r="K738" s="2">
        <f t="shared" si="241"/>
        <v>2.7397260273972603E-3</v>
      </c>
      <c r="L738" s="2">
        <f t="shared" si="242"/>
        <v>3.287671232876712E-2</v>
      </c>
      <c r="M738" s="2">
        <f t="shared" si="243"/>
        <v>0.59178082191780823</v>
      </c>
      <c r="N738" s="2">
        <f t="shared" si="244"/>
        <v>0.10410958904109589</v>
      </c>
      <c r="O738" s="2">
        <f t="shared" si="245"/>
        <v>0.26849315068493151</v>
      </c>
      <c r="P738" s="1">
        <v>1</v>
      </c>
      <c r="Q738" s="1">
        <v>12</v>
      </c>
      <c r="R738" s="1">
        <v>216</v>
      </c>
      <c r="S738" s="1">
        <v>38</v>
      </c>
      <c r="T738" s="1">
        <v>80</v>
      </c>
      <c r="U738" s="1">
        <v>12</v>
      </c>
      <c r="V738" s="1">
        <v>4</v>
      </c>
      <c r="W738" s="1"/>
      <c r="X738" s="1"/>
      <c r="Y738" s="1">
        <v>1</v>
      </c>
      <c r="Z738" s="1"/>
      <c r="AA738" s="1">
        <v>1</v>
      </c>
      <c r="AB738" s="1"/>
      <c r="AC738" s="1"/>
      <c r="AD738" s="1"/>
      <c r="AI738" t="str">
        <f t="shared" si="255"/>
        <v>Brimfield</v>
      </c>
      <c r="AJ738" t="s">
        <v>2983</v>
      </c>
      <c r="AK738" s="140">
        <v>1</v>
      </c>
      <c r="AL738" s="7"/>
      <c r="AN738" s="91">
        <v>25</v>
      </c>
      <c r="AO738" s="93">
        <v>13</v>
      </c>
      <c r="AP738" s="93">
        <v>15</v>
      </c>
      <c r="AQ738" s="100">
        <v>8470</v>
      </c>
      <c r="AR738" s="100">
        <f t="shared" si="246"/>
        <v>25013</v>
      </c>
      <c r="AS738" t="s">
        <v>1753</v>
      </c>
      <c r="AT738" s="103">
        <f t="shared" si="247"/>
        <v>2508470</v>
      </c>
      <c r="AW738">
        <v>35.21</v>
      </c>
      <c r="AX738">
        <v>0.51</v>
      </c>
      <c r="AY738">
        <v>34.71</v>
      </c>
      <c r="BF738" s="107">
        <f t="shared" si="248"/>
        <v>0</v>
      </c>
      <c r="BG738" s="107">
        <f t="shared" si="249"/>
        <v>0</v>
      </c>
      <c r="BH738" s="107">
        <f t="shared" si="250"/>
        <v>0.59099999999999997</v>
      </c>
      <c r="BI738" s="107">
        <f t="shared" si="251"/>
        <v>0</v>
      </c>
      <c r="BJ738" s="107">
        <f t="shared" si="252"/>
        <v>0</v>
      </c>
      <c r="BK738">
        <f t="shared" si="253"/>
        <v>0</v>
      </c>
    </row>
    <row r="739" spans="1:63" hidden="1" outlineLevel="1">
      <c r="A739" s="49" t="s">
        <v>2393</v>
      </c>
      <c r="B739" s="9" t="s">
        <v>2377</v>
      </c>
      <c r="C739" s="1">
        <f t="shared" si="235"/>
        <v>2309</v>
      </c>
      <c r="D739" s="7">
        <f t="shared" si="236"/>
        <v>7</v>
      </c>
      <c r="E739" s="7">
        <f t="shared" si="237"/>
        <v>4</v>
      </c>
      <c r="F739" s="7">
        <f t="shared" si="238"/>
        <v>1</v>
      </c>
      <c r="G739" s="7">
        <f t="shared" si="254"/>
        <v>3</v>
      </c>
      <c r="H739" s="48">
        <f t="shared" si="239"/>
        <v>1328</v>
      </c>
      <c r="I739" s="163">
        <f t="shared" si="240"/>
        <v>0.57514075357297534</v>
      </c>
      <c r="J739" s="8"/>
      <c r="K739" s="2">
        <f t="shared" si="241"/>
        <v>2.1654395842355999E-3</v>
      </c>
      <c r="L739" s="2">
        <f t="shared" si="242"/>
        <v>5.4135989605889993E-2</v>
      </c>
      <c r="M739" s="2">
        <f t="shared" si="243"/>
        <v>0.71026418362927679</v>
      </c>
      <c r="N739" s="2">
        <f t="shared" si="244"/>
        <v>8.3152880034647034E-2</v>
      </c>
      <c r="O739" s="2">
        <f t="shared" si="245"/>
        <v>0.15028150714595057</v>
      </c>
      <c r="P739" s="1">
        <v>5</v>
      </c>
      <c r="Q739" s="1">
        <v>125</v>
      </c>
      <c r="R739" s="1">
        <v>1640</v>
      </c>
      <c r="S739" s="1">
        <v>192</v>
      </c>
      <c r="T739" s="1">
        <v>312</v>
      </c>
      <c r="U739" s="1">
        <v>12</v>
      </c>
      <c r="V739" s="1">
        <v>13</v>
      </c>
      <c r="W739" s="1"/>
      <c r="X739" s="1"/>
      <c r="Y739" s="1">
        <v>5</v>
      </c>
      <c r="Z739" s="1"/>
      <c r="AA739" s="1">
        <v>5</v>
      </c>
      <c r="AB739" s="1"/>
      <c r="AC739" s="1"/>
      <c r="AD739" s="1"/>
      <c r="AI739" t="str">
        <f t="shared" si="255"/>
        <v>Brockton</v>
      </c>
      <c r="AJ739" t="s">
        <v>1834</v>
      </c>
      <c r="AK739" s="140">
        <v>8</v>
      </c>
      <c r="AL739" s="7"/>
      <c r="AN739" s="91">
        <v>25</v>
      </c>
      <c r="AO739" s="93">
        <v>23</v>
      </c>
      <c r="AP739" s="93">
        <v>15</v>
      </c>
      <c r="AQ739" s="100">
        <v>9000</v>
      </c>
      <c r="AR739" s="100">
        <f t="shared" si="246"/>
        <v>25023</v>
      </c>
      <c r="AS739" t="s">
        <v>1057</v>
      </c>
      <c r="AT739" s="103">
        <f t="shared" si="247"/>
        <v>2509000</v>
      </c>
      <c r="AW739">
        <v>21.59</v>
      </c>
      <c r="AX739">
        <v>0.12</v>
      </c>
      <c r="AY739">
        <v>21.47</v>
      </c>
      <c r="BF739" s="107">
        <f t="shared" si="248"/>
        <v>0</v>
      </c>
      <c r="BG739" s="107">
        <f t="shared" si="249"/>
        <v>0</v>
      </c>
      <c r="BH739" s="107">
        <f t="shared" si="250"/>
        <v>0.71</v>
      </c>
      <c r="BI739" s="107">
        <f t="shared" si="251"/>
        <v>0</v>
      </c>
      <c r="BJ739" s="107">
        <f t="shared" si="252"/>
        <v>0</v>
      </c>
      <c r="BK739">
        <f t="shared" si="253"/>
        <v>0</v>
      </c>
    </row>
    <row r="740" spans="1:63" hidden="1" outlineLevel="1">
      <c r="A740" s="49" t="s">
        <v>1280</v>
      </c>
      <c r="B740" s="9" t="s">
        <v>2377</v>
      </c>
      <c r="C740" s="1">
        <f t="shared" si="235"/>
        <v>276</v>
      </c>
      <c r="D740" s="7">
        <f t="shared" si="236"/>
        <v>5</v>
      </c>
      <c r="E740" s="7">
        <f t="shared" si="237"/>
        <v>4</v>
      </c>
      <c r="F740" s="7">
        <f t="shared" si="238"/>
        <v>1</v>
      </c>
      <c r="G740" s="7">
        <f t="shared" si="254"/>
        <v>3</v>
      </c>
      <c r="H740" s="48">
        <f t="shared" si="239"/>
        <v>105</v>
      </c>
      <c r="I740" s="163">
        <f t="shared" si="240"/>
        <v>0.38043478260869568</v>
      </c>
      <c r="J740" s="8"/>
      <c r="K740" s="2">
        <f t="shared" si="241"/>
        <v>1.0869565217391304E-2</v>
      </c>
      <c r="L740" s="2">
        <f t="shared" si="242"/>
        <v>5.7971014492753624E-2</v>
      </c>
      <c r="M740" s="2">
        <f t="shared" si="243"/>
        <v>0.5688405797101449</v>
      </c>
      <c r="N740" s="2">
        <f t="shared" si="244"/>
        <v>0.15217391304347827</v>
      </c>
      <c r="O740" s="2">
        <f t="shared" si="245"/>
        <v>0.21014492753623182</v>
      </c>
      <c r="P740" s="1">
        <v>3</v>
      </c>
      <c r="Q740" s="1">
        <v>16</v>
      </c>
      <c r="R740" s="1">
        <v>157</v>
      </c>
      <c r="S740" s="1">
        <v>42</v>
      </c>
      <c r="T740" s="1">
        <v>52</v>
      </c>
      <c r="U740" s="1">
        <v>2</v>
      </c>
      <c r="V740" s="1">
        <v>2</v>
      </c>
      <c r="W740" s="1"/>
      <c r="X740" s="1"/>
      <c r="Y740" s="1">
        <v>2</v>
      </c>
      <c r="Z740" s="1"/>
      <c r="AA740" s="1">
        <v>0</v>
      </c>
      <c r="AB740" s="1"/>
      <c r="AC740" s="1"/>
      <c r="AD740" s="1"/>
      <c r="AI740" t="str">
        <f t="shared" si="255"/>
        <v>Brookfield</v>
      </c>
      <c r="AJ740" s="9" t="s">
        <v>1812</v>
      </c>
      <c r="AK740" s="140">
        <v>1</v>
      </c>
      <c r="AL740" s="7"/>
      <c r="AN740" s="91">
        <v>25</v>
      </c>
      <c r="AO740" s="93">
        <v>27</v>
      </c>
      <c r="AP740" s="93">
        <v>45</v>
      </c>
      <c r="AQ740" s="100">
        <v>9105</v>
      </c>
      <c r="AR740" s="100">
        <f t="shared" si="246"/>
        <v>25027</v>
      </c>
      <c r="AS740" t="s">
        <v>1753</v>
      </c>
      <c r="AT740" s="103">
        <f t="shared" si="247"/>
        <v>2509105</v>
      </c>
      <c r="AW740">
        <v>16.57</v>
      </c>
      <c r="AX740">
        <v>1.05</v>
      </c>
      <c r="AY740">
        <v>15.52</v>
      </c>
      <c r="BF740" s="107">
        <f t="shared" si="248"/>
        <v>0</v>
      </c>
      <c r="BG740" s="107">
        <f t="shared" si="249"/>
        <v>0</v>
      </c>
      <c r="BH740" s="107">
        <f t="shared" si="250"/>
        <v>0.56799999999999995</v>
      </c>
      <c r="BI740" s="107">
        <f t="shared" si="251"/>
        <v>0</v>
      </c>
      <c r="BJ740" s="107">
        <f t="shared" si="252"/>
        <v>0</v>
      </c>
      <c r="BK740">
        <f t="shared" si="253"/>
        <v>0</v>
      </c>
    </row>
    <row r="741" spans="1:63" hidden="1" outlineLevel="1">
      <c r="A741" s="49" t="s">
        <v>2241</v>
      </c>
      <c r="B741" s="9" t="s">
        <v>2377</v>
      </c>
      <c r="C741" s="1">
        <f t="shared" si="235"/>
        <v>1741</v>
      </c>
      <c r="D741" s="7">
        <f t="shared" si="236"/>
        <v>5</v>
      </c>
      <c r="E741" s="7">
        <f t="shared" si="237"/>
        <v>4</v>
      </c>
      <c r="F741" s="7">
        <f t="shared" si="238"/>
        <v>1</v>
      </c>
      <c r="G741" s="7">
        <f t="shared" si="254"/>
        <v>2</v>
      </c>
      <c r="H741" s="48">
        <f t="shared" si="239"/>
        <v>1046</v>
      </c>
      <c r="I741" s="163">
        <f t="shared" si="240"/>
        <v>0.60080413555427914</v>
      </c>
      <c r="J741" s="8"/>
      <c r="K741" s="2">
        <f t="shared" si="241"/>
        <v>1.665709362435382E-2</v>
      </c>
      <c r="L741" s="2">
        <f t="shared" si="242"/>
        <v>4.9971280873061456E-2</v>
      </c>
      <c r="M741" s="2">
        <f t="shared" si="243"/>
        <v>0.7197013210798392</v>
      </c>
      <c r="N741" s="2">
        <f t="shared" si="244"/>
        <v>0.11889718552556003</v>
      </c>
      <c r="O741" s="2">
        <f t="shared" si="245"/>
        <v>9.4773118897185454E-2</v>
      </c>
      <c r="P741" s="1">
        <v>29</v>
      </c>
      <c r="Q741" s="1">
        <v>87</v>
      </c>
      <c r="R741" s="1">
        <v>1253</v>
      </c>
      <c r="S741" s="1">
        <v>207</v>
      </c>
      <c r="T741" s="1">
        <v>143</v>
      </c>
      <c r="U741" s="1">
        <v>2</v>
      </c>
      <c r="V741" s="1">
        <v>2</v>
      </c>
      <c r="W741" s="1"/>
      <c r="X741" s="1"/>
      <c r="Y741" s="1">
        <v>12</v>
      </c>
      <c r="Z741" s="1"/>
      <c r="AA741" s="1">
        <v>6</v>
      </c>
      <c r="AB741" s="1"/>
      <c r="AC741" s="1"/>
      <c r="AD741" s="1"/>
      <c r="AI741" t="str">
        <f t="shared" si="255"/>
        <v>Brookline</v>
      </c>
      <c r="AJ741" t="s">
        <v>505</v>
      </c>
      <c r="AK741" s="140">
        <v>4</v>
      </c>
      <c r="AL741" s="7"/>
      <c r="AN741" s="91">
        <v>25</v>
      </c>
      <c r="AO741" s="93">
        <v>21</v>
      </c>
      <c r="AP741" s="93">
        <v>20</v>
      </c>
      <c r="AQ741" s="100">
        <v>9175</v>
      </c>
      <c r="AR741" s="100">
        <f t="shared" si="246"/>
        <v>25021</v>
      </c>
      <c r="AS741" t="s">
        <v>1753</v>
      </c>
      <c r="AT741" s="103">
        <f t="shared" si="247"/>
        <v>2509175</v>
      </c>
      <c r="AW741">
        <v>6.82</v>
      </c>
      <c r="AX741">
        <v>0.03</v>
      </c>
      <c r="AY741">
        <v>6.79</v>
      </c>
      <c r="BF741" s="107">
        <f t="shared" si="248"/>
        <v>0</v>
      </c>
      <c r="BG741" s="107">
        <f t="shared" si="249"/>
        <v>0</v>
      </c>
      <c r="BH741" s="107">
        <f t="shared" si="250"/>
        <v>0.71899999999999997</v>
      </c>
      <c r="BI741" s="107">
        <f t="shared" si="251"/>
        <v>0</v>
      </c>
      <c r="BJ741" s="107">
        <f t="shared" si="252"/>
        <v>0</v>
      </c>
      <c r="BK741">
        <f t="shared" si="253"/>
        <v>0</v>
      </c>
    </row>
    <row r="742" spans="1:63" hidden="1" outlineLevel="1">
      <c r="A742" s="49" t="s">
        <v>3009</v>
      </c>
      <c r="B742" s="9" t="s">
        <v>2377</v>
      </c>
      <c r="C742" s="1">
        <f t="shared" si="235"/>
        <v>108</v>
      </c>
      <c r="D742" s="7">
        <f t="shared" si="236"/>
        <v>7</v>
      </c>
      <c r="E742" s="7">
        <f t="shared" si="237"/>
        <v>4</v>
      </c>
      <c r="F742" s="7">
        <f t="shared" si="238"/>
        <v>1</v>
      </c>
      <c r="G742" s="7">
        <f t="shared" si="254"/>
        <v>3</v>
      </c>
      <c r="H742" s="48">
        <f t="shared" si="239"/>
        <v>14</v>
      </c>
      <c r="I742" s="163">
        <f t="shared" si="240"/>
        <v>0.12962962962962962</v>
      </c>
      <c r="J742" s="8"/>
      <c r="K742" s="2">
        <f t="shared" si="241"/>
        <v>0</v>
      </c>
      <c r="L742" s="2">
        <f t="shared" si="242"/>
        <v>6.4814814814814811E-2</v>
      </c>
      <c r="M742" s="2">
        <f t="shared" si="243"/>
        <v>0.3888888888888889</v>
      </c>
      <c r="N742" s="2">
        <f t="shared" si="244"/>
        <v>0.22222222222222221</v>
      </c>
      <c r="O742" s="2">
        <f t="shared" si="245"/>
        <v>0.32407407407407407</v>
      </c>
      <c r="P742" s="1">
        <v>0</v>
      </c>
      <c r="Q742" s="1">
        <v>7</v>
      </c>
      <c r="R742" s="1">
        <v>42</v>
      </c>
      <c r="S742" s="1">
        <v>24</v>
      </c>
      <c r="T742" s="1">
        <v>28</v>
      </c>
      <c r="U742" s="1">
        <v>2</v>
      </c>
      <c r="V742" s="1">
        <v>0</v>
      </c>
      <c r="W742" s="1"/>
      <c r="X742" s="1"/>
      <c r="Y742" s="1">
        <v>5</v>
      </c>
      <c r="Z742" s="1"/>
      <c r="AA742" s="1">
        <v>0</v>
      </c>
      <c r="AB742" s="1"/>
      <c r="AC742" s="1"/>
      <c r="AD742" s="1"/>
      <c r="AI742" t="str">
        <f t="shared" si="255"/>
        <v>Buckland</v>
      </c>
      <c r="AJ742" t="s">
        <v>2477</v>
      </c>
      <c r="AK742" s="140">
        <v>1</v>
      </c>
      <c r="AL742" s="7"/>
      <c r="AN742" s="91">
        <v>25</v>
      </c>
      <c r="AO742" s="93">
        <v>11</v>
      </c>
      <c r="AP742" s="93">
        <v>15</v>
      </c>
      <c r="AQ742" s="100">
        <v>9595</v>
      </c>
      <c r="AR742" s="100">
        <f t="shared" si="246"/>
        <v>25011</v>
      </c>
      <c r="AS742" t="s">
        <v>1753</v>
      </c>
      <c r="AT742" s="103">
        <f t="shared" si="247"/>
        <v>2509595</v>
      </c>
      <c r="AW742">
        <v>19.75</v>
      </c>
      <c r="AX742">
        <v>0.19</v>
      </c>
      <c r="AY742">
        <v>19.559999999999999</v>
      </c>
      <c r="BF742" s="107">
        <f t="shared" si="248"/>
        <v>0</v>
      </c>
      <c r="BG742" s="107">
        <f t="shared" si="249"/>
        <v>0</v>
      </c>
      <c r="BH742" s="107">
        <f t="shared" si="250"/>
        <v>0.38800000000000001</v>
      </c>
      <c r="BI742" s="107">
        <f t="shared" si="251"/>
        <v>0</v>
      </c>
      <c r="BJ742" s="107">
        <f t="shared" si="252"/>
        <v>0</v>
      </c>
      <c r="BK742">
        <f t="shared" si="253"/>
        <v>0</v>
      </c>
    </row>
    <row r="743" spans="1:63" hidden="1" outlineLevel="1">
      <c r="A743" s="49" t="s">
        <v>2227</v>
      </c>
      <c r="B743" s="9" t="s">
        <v>2377</v>
      </c>
      <c r="C743" s="1">
        <f t="shared" si="235"/>
        <v>1759</v>
      </c>
      <c r="D743" s="7">
        <f t="shared" si="236"/>
        <v>5</v>
      </c>
      <c r="E743" s="7">
        <f t="shared" si="237"/>
        <v>4</v>
      </c>
      <c r="F743" s="7">
        <f t="shared" si="238"/>
        <v>1</v>
      </c>
      <c r="G743" s="7">
        <f t="shared" si="254"/>
        <v>3</v>
      </c>
      <c r="H743" s="48">
        <f t="shared" si="239"/>
        <v>1189</v>
      </c>
      <c r="I743" s="163">
        <f t="shared" si="240"/>
        <v>0.67595224559408751</v>
      </c>
      <c r="J743" s="8"/>
      <c r="K743" s="2">
        <f t="shared" si="241"/>
        <v>2.8425241614553724E-3</v>
      </c>
      <c r="L743" s="2">
        <f t="shared" si="242"/>
        <v>3.2973280272882322E-2</v>
      </c>
      <c r="M743" s="2">
        <f t="shared" si="243"/>
        <v>0.77600909607731661</v>
      </c>
      <c r="N743" s="2">
        <f t="shared" si="244"/>
        <v>8.3001705514496871E-2</v>
      </c>
      <c r="O743" s="2">
        <f t="shared" si="245"/>
        <v>0.10517339397384878</v>
      </c>
      <c r="P743" s="1">
        <v>5</v>
      </c>
      <c r="Q743" s="1">
        <v>58</v>
      </c>
      <c r="R743" s="1">
        <v>1365</v>
      </c>
      <c r="S743" s="1">
        <v>146</v>
      </c>
      <c r="T743" s="1">
        <v>176</v>
      </c>
      <c r="U743" s="1">
        <v>2</v>
      </c>
      <c r="V743" s="1">
        <v>2</v>
      </c>
      <c r="W743" s="1"/>
      <c r="X743" s="1"/>
      <c r="Y743" s="1">
        <v>3</v>
      </c>
      <c r="Z743" s="1"/>
      <c r="AA743" s="1">
        <v>2</v>
      </c>
      <c r="AB743" s="1"/>
      <c r="AC743" s="1"/>
      <c r="AD743" s="1"/>
      <c r="AI743" t="str">
        <f t="shared" si="255"/>
        <v>Burlington</v>
      </c>
      <c r="AJ743" t="s">
        <v>2292</v>
      </c>
      <c r="AK743" s="140">
        <v>6</v>
      </c>
      <c r="AL743" s="7"/>
      <c r="AN743" s="91">
        <v>25</v>
      </c>
      <c r="AO743" s="93">
        <v>17</v>
      </c>
      <c r="AP743" s="93">
        <v>50</v>
      </c>
      <c r="AQ743" s="100">
        <v>9840</v>
      </c>
      <c r="AR743" s="100">
        <f t="shared" si="246"/>
        <v>25017</v>
      </c>
      <c r="AS743" t="s">
        <v>1753</v>
      </c>
      <c r="AT743" s="103">
        <f t="shared" si="247"/>
        <v>2509840</v>
      </c>
      <c r="AW743">
        <v>11.88</v>
      </c>
      <c r="AX743">
        <v>7.0000000000000007E-2</v>
      </c>
      <c r="AY743">
        <v>11.81</v>
      </c>
      <c r="BF743" s="107">
        <f t="shared" si="248"/>
        <v>0</v>
      </c>
      <c r="BG743" s="107">
        <f t="shared" si="249"/>
        <v>0</v>
      </c>
      <c r="BH743" s="107">
        <f t="shared" si="250"/>
        <v>0.77600000000000002</v>
      </c>
      <c r="BI743" s="107">
        <f t="shared" si="251"/>
        <v>0</v>
      </c>
      <c r="BJ743" s="107">
        <f t="shared" si="252"/>
        <v>0</v>
      </c>
      <c r="BK743">
        <f t="shared" si="253"/>
        <v>0</v>
      </c>
    </row>
    <row r="744" spans="1:63" hidden="1" outlineLevel="1">
      <c r="A744" s="49" t="s">
        <v>763</v>
      </c>
      <c r="B744" s="9" t="s">
        <v>2377</v>
      </c>
      <c r="C744" s="1">
        <f t="shared" si="235"/>
        <v>2021</v>
      </c>
      <c r="D744" s="7">
        <f t="shared" si="236"/>
        <v>5</v>
      </c>
      <c r="E744" s="7">
        <f t="shared" si="237"/>
        <v>4</v>
      </c>
      <c r="F744" s="7">
        <f t="shared" si="238"/>
        <v>1</v>
      </c>
      <c r="G744" s="7">
        <f t="shared" si="254"/>
        <v>2</v>
      </c>
      <c r="H744" s="48">
        <f t="shared" si="239"/>
        <v>767</v>
      </c>
      <c r="I744" s="163">
        <f t="shared" si="240"/>
        <v>0.37951509153884216</v>
      </c>
      <c r="J744" s="8"/>
      <c r="K744" s="2">
        <f t="shared" si="241"/>
        <v>2.3255813953488372E-2</v>
      </c>
      <c r="L744" s="2">
        <f t="shared" si="242"/>
        <v>3.7110341415141017E-2</v>
      </c>
      <c r="M744" s="2">
        <f t="shared" si="243"/>
        <v>0.59030183077684317</v>
      </c>
      <c r="N744" s="2">
        <f t="shared" si="244"/>
        <v>0.21078673923800098</v>
      </c>
      <c r="O744" s="2">
        <f t="shared" si="245"/>
        <v>0.13854527461652641</v>
      </c>
      <c r="P744" s="1">
        <v>47</v>
      </c>
      <c r="Q744" s="1">
        <v>75</v>
      </c>
      <c r="R744" s="1">
        <v>1193</v>
      </c>
      <c r="S744" s="1">
        <v>426</v>
      </c>
      <c r="T744" s="1">
        <v>244</v>
      </c>
      <c r="U744" s="1">
        <v>4</v>
      </c>
      <c r="V744" s="1">
        <v>6</v>
      </c>
      <c r="W744" s="1"/>
      <c r="X744" s="1"/>
      <c r="Y744" s="1">
        <v>12</v>
      </c>
      <c r="Z744" s="1"/>
      <c r="AA744" s="1">
        <v>14</v>
      </c>
      <c r="AB744" s="1"/>
      <c r="AC744" s="1"/>
      <c r="AD744" s="1"/>
      <c r="AI744" t="str">
        <f t="shared" si="255"/>
        <v>Cambridge</v>
      </c>
      <c r="AJ744" t="s">
        <v>2292</v>
      </c>
      <c r="AK744" s="140"/>
      <c r="AL744" s="7"/>
      <c r="AN744" s="91">
        <v>25</v>
      </c>
      <c r="AO744" s="93">
        <v>17</v>
      </c>
      <c r="AP744" s="93">
        <v>55</v>
      </c>
      <c r="AQ744" s="100">
        <v>11000</v>
      </c>
      <c r="AR744" s="100">
        <f t="shared" si="246"/>
        <v>25017</v>
      </c>
      <c r="AS744" t="s">
        <v>1057</v>
      </c>
      <c r="AT744" s="103">
        <f t="shared" si="247"/>
        <v>2511000</v>
      </c>
      <c r="AW744">
        <v>7.13</v>
      </c>
      <c r="AX744">
        <v>0.7</v>
      </c>
      <c r="AY744">
        <v>6.43</v>
      </c>
      <c r="BF744" s="107">
        <f t="shared" si="248"/>
        <v>0</v>
      </c>
      <c r="BG744" s="107">
        <f t="shared" si="249"/>
        <v>0</v>
      </c>
      <c r="BH744" s="107">
        <f t="shared" si="250"/>
        <v>0.59</v>
      </c>
      <c r="BI744" s="107">
        <f t="shared" si="251"/>
        <v>0</v>
      </c>
      <c r="BJ744" s="107">
        <f t="shared" si="252"/>
        <v>0</v>
      </c>
      <c r="BK744">
        <f t="shared" si="253"/>
        <v>0</v>
      </c>
    </row>
    <row r="745" spans="1:63" hidden="1" outlineLevel="1">
      <c r="A745" s="49" t="s">
        <v>2927</v>
      </c>
      <c r="B745" s="9" t="s">
        <v>2377</v>
      </c>
      <c r="C745" s="1">
        <f t="shared" si="235"/>
        <v>1619</v>
      </c>
      <c r="D745" s="7">
        <f t="shared" si="236"/>
        <v>7</v>
      </c>
      <c r="E745" s="7">
        <f t="shared" si="237"/>
        <v>4</v>
      </c>
      <c r="F745" s="7">
        <f t="shared" si="238"/>
        <v>1</v>
      </c>
      <c r="G745" s="7">
        <f t="shared" si="254"/>
        <v>3</v>
      </c>
      <c r="H745" s="48">
        <f t="shared" si="239"/>
        <v>1131</v>
      </c>
      <c r="I745" s="163">
        <f t="shared" si="240"/>
        <v>0.69857936998147008</v>
      </c>
      <c r="J745" s="8"/>
      <c r="K745" s="2">
        <f t="shared" si="241"/>
        <v>1.8529956763434219E-3</v>
      </c>
      <c r="L745" s="2">
        <f t="shared" si="242"/>
        <v>5.8060531192093888E-2</v>
      </c>
      <c r="M745" s="2">
        <f t="shared" si="243"/>
        <v>0.78072884496602846</v>
      </c>
      <c r="N745" s="2">
        <f t="shared" si="244"/>
        <v>6.9796170475602229E-2</v>
      </c>
      <c r="O745" s="2">
        <f t="shared" si="245"/>
        <v>8.9561457689931998E-2</v>
      </c>
      <c r="P745" s="1">
        <v>3</v>
      </c>
      <c r="Q745" s="1">
        <v>94</v>
      </c>
      <c r="R745" s="1">
        <v>1264</v>
      </c>
      <c r="S745" s="1">
        <v>113</v>
      </c>
      <c r="T745" s="1">
        <v>133</v>
      </c>
      <c r="U745" s="1">
        <v>1</v>
      </c>
      <c r="V745" s="1">
        <v>1</v>
      </c>
      <c r="W745" s="1"/>
      <c r="X745" s="1"/>
      <c r="Y745" s="1">
        <v>6</v>
      </c>
      <c r="Z745" s="1"/>
      <c r="AA745" s="1">
        <v>4</v>
      </c>
      <c r="AB745" s="1"/>
      <c r="AC745" s="1"/>
      <c r="AD745" s="1"/>
      <c r="AI745" t="str">
        <f t="shared" si="255"/>
        <v>Canton</v>
      </c>
      <c r="AJ745" t="s">
        <v>505</v>
      </c>
      <c r="AK745" s="140">
        <v>8</v>
      </c>
      <c r="AL745" s="7"/>
      <c r="AN745" s="91">
        <v>25</v>
      </c>
      <c r="AO745" s="93">
        <v>21</v>
      </c>
      <c r="AP745" s="93">
        <v>25</v>
      </c>
      <c r="AQ745" s="100">
        <v>11315</v>
      </c>
      <c r="AR745" s="100">
        <f t="shared" si="246"/>
        <v>25021</v>
      </c>
      <c r="AS745" t="s">
        <v>1753</v>
      </c>
      <c r="AT745" s="103">
        <f t="shared" si="247"/>
        <v>2511315</v>
      </c>
      <c r="AW745">
        <v>19.579999999999998</v>
      </c>
      <c r="AX745">
        <v>0.64</v>
      </c>
      <c r="AY745">
        <v>18.93</v>
      </c>
      <c r="BF745" s="107">
        <f t="shared" si="248"/>
        <v>0</v>
      </c>
      <c r="BG745" s="107">
        <f t="shared" si="249"/>
        <v>0</v>
      </c>
      <c r="BH745" s="107">
        <f t="shared" si="250"/>
        <v>0.78</v>
      </c>
      <c r="BI745" s="107">
        <f t="shared" si="251"/>
        <v>0</v>
      </c>
      <c r="BJ745" s="107">
        <f t="shared" si="252"/>
        <v>0</v>
      </c>
      <c r="BK745">
        <f t="shared" si="253"/>
        <v>0</v>
      </c>
    </row>
    <row r="746" spans="1:63" hidden="1" outlineLevel="1">
      <c r="A746" s="49" t="s">
        <v>2291</v>
      </c>
      <c r="B746" s="9" t="s">
        <v>2377</v>
      </c>
      <c r="C746" s="1">
        <f t="shared" si="235"/>
        <v>583</v>
      </c>
      <c r="D746" s="7">
        <f t="shared" si="236"/>
        <v>5</v>
      </c>
      <c r="E746" s="7">
        <f t="shared" si="237"/>
        <v>4</v>
      </c>
      <c r="F746" s="7">
        <f t="shared" si="238"/>
        <v>1</v>
      </c>
      <c r="G746" s="7">
        <f t="shared" si="254"/>
        <v>2</v>
      </c>
      <c r="H746" s="48">
        <f t="shared" si="239"/>
        <v>384</v>
      </c>
      <c r="I746" s="163">
        <f t="shared" si="240"/>
        <v>0.65866209262435682</v>
      </c>
      <c r="J746" s="8"/>
      <c r="K746" s="2">
        <f t="shared" si="241"/>
        <v>1.3722126929674099E-2</v>
      </c>
      <c r="L746" s="2">
        <f t="shared" si="242"/>
        <v>2.9159519725557463E-2</v>
      </c>
      <c r="M746" s="2">
        <f t="shared" si="243"/>
        <v>0.76157804459691247</v>
      </c>
      <c r="N746" s="2">
        <f t="shared" si="244"/>
        <v>0.10291595197255575</v>
      </c>
      <c r="O746" s="2">
        <f t="shared" si="245"/>
        <v>9.2624356775300246E-2</v>
      </c>
      <c r="P746" s="1">
        <v>8</v>
      </c>
      <c r="Q746" s="1">
        <v>17</v>
      </c>
      <c r="R746" s="1">
        <v>444</v>
      </c>
      <c r="S746" s="1">
        <v>60</v>
      </c>
      <c r="T746" s="1">
        <v>45</v>
      </c>
      <c r="U746" s="1">
        <v>4</v>
      </c>
      <c r="V746" s="1">
        <v>2</v>
      </c>
      <c r="W746" s="1"/>
      <c r="X746" s="1"/>
      <c r="Y746" s="1">
        <v>1</v>
      </c>
      <c r="Z746" s="1"/>
      <c r="AA746" s="1">
        <v>2</v>
      </c>
      <c r="AB746" s="1"/>
      <c r="AC746" s="1"/>
      <c r="AD746" s="1"/>
      <c r="AI746" t="str">
        <f t="shared" si="255"/>
        <v>Carlisle</v>
      </c>
      <c r="AJ746" t="s">
        <v>2292</v>
      </c>
      <c r="AK746" s="140">
        <v>3</v>
      </c>
      <c r="AL746" s="7"/>
      <c r="AN746" s="91">
        <v>25</v>
      </c>
      <c r="AO746" s="93">
        <v>17</v>
      </c>
      <c r="AP746" s="93">
        <v>60</v>
      </c>
      <c r="AQ746" s="100">
        <v>11525</v>
      </c>
      <c r="AR746" s="100">
        <f t="shared" si="246"/>
        <v>25017</v>
      </c>
      <c r="AS746" t="s">
        <v>1753</v>
      </c>
      <c r="AT746" s="103">
        <f t="shared" si="247"/>
        <v>2511525</v>
      </c>
      <c r="AW746">
        <v>15.53</v>
      </c>
      <c r="AX746">
        <v>0.17</v>
      </c>
      <c r="AY746">
        <v>15.36</v>
      </c>
      <c r="BF746" s="107">
        <f t="shared" si="248"/>
        <v>0</v>
      </c>
      <c r="BG746" s="107">
        <f t="shared" si="249"/>
        <v>0</v>
      </c>
      <c r="BH746" s="107">
        <f t="shared" si="250"/>
        <v>0.76100000000000001</v>
      </c>
      <c r="BI746" s="107">
        <f t="shared" si="251"/>
        <v>0</v>
      </c>
      <c r="BJ746" s="107">
        <f t="shared" si="252"/>
        <v>0</v>
      </c>
      <c r="BK746">
        <f t="shared" si="253"/>
        <v>0</v>
      </c>
    </row>
    <row r="747" spans="1:63" hidden="1" outlineLevel="1">
      <c r="A747" s="49" t="s">
        <v>1704</v>
      </c>
      <c r="B747" s="9" t="s">
        <v>2377</v>
      </c>
      <c r="C747" s="1">
        <f t="shared" si="235"/>
        <v>883</v>
      </c>
      <c r="D747" s="7">
        <f t="shared" si="236"/>
        <v>5</v>
      </c>
      <c r="E747" s="7">
        <f t="shared" si="237"/>
        <v>4</v>
      </c>
      <c r="F747" s="7">
        <f t="shared" si="238"/>
        <v>1</v>
      </c>
      <c r="G747" s="7">
        <f t="shared" si="254"/>
        <v>3</v>
      </c>
      <c r="H747" s="48">
        <f t="shared" si="239"/>
        <v>506</v>
      </c>
      <c r="I747" s="163">
        <f t="shared" si="240"/>
        <v>0.57304643261608157</v>
      </c>
      <c r="J747" s="8"/>
      <c r="K747" s="2">
        <f t="shared" si="241"/>
        <v>3.3975084937712344E-3</v>
      </c>
      <c r="L747" s="2">
        <f t="shared" si="242"/>
        <v>5.8890147225368061E-2</v>
      </c>
      <c r="M747" s="2">
        <f t="shared" si="243"/>
        <v>0.70894677236693093</v>
      </c>
      <c r="N747" s="2">
        <f t="shared" si="244"/>
        <v>8.4937712344280866E-2</v>
      </c>
      <c r="O747" s="2">
        <f t="shared" si="245"/>
        <v>0.143827859569649</v>
      </c>
      <c r="P747" s="1">
        <v>3</v>
      </c>
      <c r="Q747" s="1">
        <v>52</v>
      </c>
      <c r="R747" s="1">
        <v>626</v>
      </c>
      <c r="S747" s="1">
        <v>75</v>
      </c>
      <c r="T747" s="1">
        <v>120</v>
      </c>
      <c r="U747" s="1">
        <v>2</v>
      </c>
      <c r="V747" s="1">
        <v>1</v>
      </c>
      <c r="W747" s="1"/>
      <c r="X747" s="1"/>
      <c r="Y747" s="1">
        <v>3</v>
      </c>
      <c r="Z747" s="1"/>
      <c r="AA747" s="1">
        <v>1</v>
      </c>
      <c r="AB747" s="1"/>
      <c r="AC747" s="1"/>
      <c r="AD747" s="1"/>
      <c r="AI747" t="str">
        <f t="shared" si="255"/>
        <v>Carver</v>
      </c>
      <c r="AJ747" t="s">
        <v>1834</v>
      </c>
      <c r="AK747" s="140">
        <v>9</v>
      </c>
      <c r="AL747" s="7"/>
      <c r="AN747" s="91">
        <v>25</v>
      </c>
      <c r="AO747" s="93">
        <v>23</v>
      </c>
      <c r="AP747" s="93">
        <v>20</v>
      </c>
      <c r="AQ747" s="100">
        <v>11665</v>
      </c>
      <c r="AR747" s="100">
        <f t="shared" si="246"/>
        <v>25023</v>
      </c>
      <c r="AS747" t="s">
        <v>1753</v>
      </c>
      <c r="AT747" s="103">
        <f t="shared" si="247"/>
        <v>2511665</v>
      </c>
      <c r="AW747">
        <v>39.81</v>
      </c>
      <c r="AX747">
        <v>2.2599999999999998</v>
      </c>
      <c r="AY747">
        <v>37.549999999999997</v>
      </c>
      <c r="BF747" s="107">
        <f t="shared" si="248"/>
        <v>0</v>
      </c>
      <c r="BG747" s="107">
        <f t="shared" si="249"/>
        <v>0</v>
      </c>
      <c r="BH747" s="107">
        <f t="shared" si="250"/>
        <v>0.70799999999999996</v>
      </c>
      <c r="BI747" s="107">
        <f t="shared" si="251"/>
        <v>0</v>
      </c>
      <c r="BJ747" s="107">
        <f t="shared" si="252"/>
        <v>0</v>
      </c>
      <c r="BK747">
        <f t="shared" si="253"/>
        <v>0</v>
      </c>
    </row>
    <row r="748" spans="1:63" hidden="1" outlineLevel="1">
      <c r="A748" s="49" t="s">
        <v>3192</v>
      </c>
      <c r="B748" s="9" t="s">
        <v>2377</v>
      </c>
      <c r="C748" s="1">
        <f t="shared" si="235"/>
        <v>59</v>
      </c>
      <c r="D748" s="7">
        <f t="shared" si="236"/>
        <v>6</v>
      </c>
      <c r="E748" s="7">
        <f t="shared" si="237"/>
        <v>4</v>
      </c>
      <c r="F748" s="7">
        <f t="shared" si="238"/>
        <v>1</v>
      </c>
      <c r="G748" s="7">
        <f t="shared" si="254"/>
        <v>3</v>
      </c>
      <c r="H748" s="48">
        <f t="shared" si="239"/>
        <v>4</v>
      </c>
      <c r="I748" s="163">
        <f t="shared" si="240"/>
        <v>6.7796610169491525E-2</v>
      </c>
      <c r="J748" s="8"/>
      <c r="K748" s="2">
        <f t="shared" si="241"/>
        <v>0</v>
      </c>
      <c r="L748" s="2">
        <f t="shared" si="242"/>
        <v>5.0847457627118647E-2</v>
      </c>
      <c r="M748" s="2">
        <f t="shared" si="243"/>
        <v>0.3559322033898305</v>
      </c>
      <c r="N748" s="2">
        <f t="shared" si="244"/>
        <v>0.25423728813559321</v>
      </c>
      <c r="O748" s="2">
        <f t="shared" si="245"/>
        <v>0.33898305084745761</v>
      </c>
      <c r="P748" s="1">
        <v>0</v>
      </c>
      <c r="Q748" s="1">
        <v>3</v>
      </c>
      <c r="R748" s="1">
        <v>21</v>
      </c>
      <c r="S748" s="1">
        <v>15</v>
      </c>
      <c r="T748" s="1">
        <v>17</v>
      </c>
      <c r="U748" s="1">
        <v>0</v>
      </c>
      <c r="V748" s="1">
        <v>0</v>
      </c>
      <c r="W748" s="1"/>
      <c r="X748" s="1"/>
      <c r="Y748" s="1">
        <v>3</v>
      </c>
      <c r="Z748" s="1"/>
      <c r="AA748" s="1">
        <v>0</v>
      </c>
      <c r="AB748" s="1"/>
      <c r="AC748" s="1"/>
      <c r="AD748" s="1"/>
      <c r="AI748" t="str">
        <f t="shared" si="255"/>
        <v>Charlemont</v>
      </c>
      <c r="AJ748" t="s">
        <v>2477</v>
      </c>
      <c r="AK748" s="140">
        <v>1</v>
      </c>
      <c r="AL748" s="7"/>
      <c r="AN748" s="91">
        <v>25</v>
      </c>
      <c r="AO748" s="93">
        <v>11</v>
      </c>
      <c r="AP748" s="93">
        <v>20</v>
      </c>
      <c r="AQ748" s="100">
        <v>12505</v>
      </c>
      <c r="AR748" s="100">
        <f t="shared" si="246"/>
        <v>25011</v>
      </c>
      <c r="AS748" t="s">
        <v>1753</v>
      </c>
      <c r="AT748" s="103">
        <f t="shared" si="247"/>
        <v>2512505</v>
      </c>
      <c r="AW748">
        <v>26.36</v>
      </c>
      <c r="AX748">
        <v>0.26</v>
      </c>
      <c r="AY748">
        <v>26.1</v>
      </c>
      <c r="BF748" s="107">
        <f t="shared" si="248"/>
        <v>0</v>
      </c>
      <c r="BG748" s="107">
        <f t="shared" si="249"/>
        <v>0</v>
      </c>
      <c r="BH748" s="107">
        <f t="shared" si="250"/>
        <v>0.35499999999999998</v>
      </c>
      <c r="BI748" s="107">
        <f t="shared" si="251"/>
        <v>0</v>
      </c>
      <c r="BJ748" s="107">
        <f t="shared" si="252"/>
        <v>0</v>
      </c>
      <c r="BK748">
        <f t="shared" si="253"/>
        <v>0</v>
      </c>
    </row>
    <row r="749" spans="1:63" hidden="1" outlineLevel="1">
      <c r="A749" s="49" t="s">
        <v>1823</v>
      </c>
      <c r="B749" s="9" t="s">
        <v>2377</v>
      </c>
      <c r="C749" s="1">
        <f t="shared" si="235"/>
        <v>932</v>
      </c>
      <c r="D749" s="7">
        <f t="shared" si="236"/>
        <v>9</v>
      </c>
      <c r="E749" s="7">
        <f t="shared" si="237"/>
        <v>4</v>
      </c>
      <c r="F749" s="7">
        <f t="shared" si="238"/>
        <v>1</v>
      </c>
      <c r="G749" s="7">
        <f t="shared" si="254"/>
        <v>3</v>
      </c>
      <c r="H749" s="48">
        <f t="shared" si="239"/>
        <v>468</v>
      </c>
      <c r="I749" s="163">
        <f t="shared" si="240"/>
        <v>0.50214592274678116</v>
      </c>
      <c r="J749" s="8"/>
      <c r="K749" s="2">
        <f t="shared" si="241"/>
        <v>0</v>
      </c>
      <c r="L749" s="2">
        <f t="shared" si="242"/>
        <v>4.6137339055793994E-2</v>
      </c>
      <c r="M749" s="2">
        <f t="shared" si="243"/>
        <v>0.67703862660944203</v>
      </c>
      <c r="N749" s="2">
        <f t="shared" si="244"/>
        <v>9.1201716738197422E-2</v>
      </c>
      <c r="O749" s="2">
        <f t="shared" si="245"/>
        <v>0.18562231759656656</v>
      </c>
      <c r="P749" s="1">
        <v>0</v>
      </c>
      <c r="Q749" s="1">
        <v>43</v>
      </c>
      <c r="R749" s="1">
        <v>631</v>
      </c>
      <c r="S749" s="1">
        <v>85</v>
      </c>
      <c r="T749" s="1">
        <v>163</v>
      </c>
      <c r="U749" s="1">
        <v>5</v>
      </c>
      <c r="V749" s="1">
        <v>1</v>
      </c>
      <c r="W749" s="1"/>
      <c r="X749" s="1"/>
      <c r="Y749" s="1">
        <v>3</v>
      </c>
      <c r="Z749" s="1"/>
      <c r="AA749" s="1">
        <v>1</v>
      </c>
      <c r="AB749" s="1"/>
      <c r="AC749" s="1"/>
      <c r="AD749" s="1"/>
      <c r="AI749" t="str">
        <f t="shared" si="255"/>
        <v>Charlton</v>
      </c>
      <c r="AJ749" s="9" t="s">
        <v>1812</v>
      </c>
      <c r="AK749" s="140">
        <v>1</v>
      </c>
      <c r="AL749" s="7"/>
      <c r="AN749" s="91">
        <v>25</v>
      </c>
      <c r="AO749" s="93">
        <v>27</v>
      </c>
      <c r="AP749" s="93">
        <v>50</v>
      </c>
      <c r="AQ749" s="100">
        <v>12715</v>
      </c>
      <c r="AR749" s="100">
        <f t="shared" si="246"/>
        <v>25027</v>
      </c>
      <c r="AS749" t="s">
        <v>1753</v>
      </c>
      <c r="AT749" s="103">
        <f t="shared" si="247"/>
        <v>2512715</v>
      </c>
      <c r="AW749">
        <v>43.77</v>
      </c>
      <c r="AX749">
        <v>1.25</v>
      </c>
      <c r="AY749">
        <v>42.53</v>
      </c>
      <c r="BF749" s="107">
        <f t="shared" si="248"/>
        <v>0</v>
      </c>
      <c r="BG749" s="107">
        <f t="shared" si="249"/>
        <v>0</v>
      </c>
      <c r="BH749" s="107">
        <f t="shared" si="250"/>
        <v>0.67700000000000005</v>
      </c>
      <c r="BI749" s="107">
        <f t="shared" si="251"/>
        <v>0</v>
      </c>
      <c r="BJ749" s="107">
        <f t="shared" si="252"/>
        <v>0</v>
      </c>
      <c r="BK749">
        <f t="shared" si="253"/>
        <v>0</v>
      </c>
    </row>
    <row r="750" spans="1:63" hidden="1" outlineLevel="1">
      <c r="A750" s="49" t="s">
        <v>1309</v>
      </c>
      <c r="B750" s="9" t="s">
        <v>2377</v>
      </c>
      <c r="C750" s="1">
        <f t="shared" si="235"/>
        <v>1021</v>
      </c>
      <c r="D750" s="7">
        <f t="shared" si="236"/>
        <v>5</v>
      </c>
      <c r="E750" s="7">
        <f t="shared" si="237"/>
        <v>4</v>
      </c>
      <c r="F750" s="7">
        <f t="shared" si="238"/>
        <v>1</v>
      </c>
      <c r="G750" s="7">
        <f t="shared" si="254"/>
        <v>3</v>
      </c>
      <c r="H750" s="48">
        <f t="shared" si="239"/>
        <v>723</v>
      </c>
      <c r="I750" s="163">
        <f t="shared" si="240"/>
        <v>0.70812928501469152</v>
      </c>
      <c r="J750" s="8"/>
      <c r="K750" s="2">
        <f t="shared" si="241"/>
        <v>4.8971596474045058E-3</v>
      </c>
      <c r="L750" s="2">
        <f t="shared" si="242"/>
        <v>6.0724779627815868E-2</v>
      </c>
      <c r="M750" s="2">
        <f t="shared" si="243"/>
        <v>0.78354554358472084</v>
      </c>
      <c r="N750" s="2">
        <f t="shared" si="244"/>
        <v>6.3663075416258569E-2</v>
      </c>
      <c r="O750" s="2">
        <f t="shared" si="245"/>
        <v>8.7169441723800173E-2</v>
      </c>
      <c r="P750" s="1">
        <v>5</v>
      </c>
      <c r="Q750" s="1">
        <v>62</v>
      </c>
      <c r="R750" s="1">
        <v>800</v>
      </c>
      <c r="S750" s="1">
        <v>65</v>
      </c>
      <c r="T750" s="1">
        <v>77</v>
      </c>
      <c r="U750" s="1">
        <v>3</v>
      </c>
      <c r="V750" s="1">
        <v>2</v>
      </c>
      <c r="W750" s="1"/>
      <c r="X750" s="1"/>
      <c r="Y750" s="1">
        <v>5</v>
      </c>
      <c r="Z750" s="1"/>
      <c r="AA750" s="1">
        <v>2</v>
      </c>
      <c r="AB750" s="1"/>
      <c r="AC750" s="1"/>
      <c r="AD750" s="1"/>
      <c r="AI750" t="str">
        <f t="shared" si="255"/>
        <v>Chatham</v>
      </c>
      <c r="AJ750" t="s">
        <v>2654</v>
      </c>
      <c r="AK750" s="140">
        <v>9</v>
      </c>
      <c r="AL750" s="7"/>
      <c r="AN750" s="91">
        <v>25</v>
      </c>
      <c r="AO750" s="93">
        <v>1</v>
      </c>
      <c r="AP750" s="93">
        <v>20</v>
      </c>
      <c r="AQ750" s="100">
        <v>12995</v>
      </c>
      <c r="AR750" s="100">
        <f t="shared" si="246"/>
        <v>25001</v>
      </c>
      <c r="AS750" t="s">
        <v>1753</v>
      </c>
      <c r="AT750" s="103">
        <f t="shared" si="247"/>
        <v>2512995</v>
      </c>
      <c r="AW750">
        <v>24.41</v>
      </c>
      <c r="AX750">
        <v>8.19</v>
      </c>
      <c r="AY750">
        <v>16.22</v>
      </c>
      <c r="BF750" s="107">
        <f t="shared" si="248"/>
        <v>0</v>
      </c>
      <c r="BG750" s="107">
        <f t="shared" si="249"/>
        <v>0</v>
      </c>
      <c r="BH750" s="107">
        <f t="shared" si="250"/>
        <v>0.78300000000000003</v>
      </c>
      <c r="BI750" s="107">
        <f t="shared" si="251"/>
        <v>0</v>
      </c>
      <c r="BJ750" s="107">
        <f t="shared" si="252"/>
        <v>0</v>
      </c>
      <c r="BK750">
        <f t="shared" si="253"/>
        <v>0</v>
      </c>
    </row>
    <row r="751" spans="1:63" hidden="1" outlineLevel="1">
      <c r="A751" s="49" t="s">
        <v>1642</v>
      </c>
      <c r="B751" s="9" t="s">
        <v>2377</v>
      </c>
      <c r="C751" s="1">
        <f t="shared" si="235"/>
        <v>3520</v>
      </c>
      <c r="D751" s="7">
        <f t="shared" si="236"/>
        <v>5</v>
      </c>
      <c r="E751" s="7">
        <f t="shared" si="237"/>
        <v>4</v>
      </c>
      <c r="F751" s="7">
        <f t="shared" si="238"/>
        <v>1</v>
      </c>
      <c r="G751" s="7">
        <f t="shared" si="254"/>
        <v>2</v>
      </c>
      <c r="H751" s="48">
        <f t="shared" si="239"/>
        <v>2348</v>
      </c>
      <c r="I751" s="163">
        <f t="shared" si="240"/>
        <v>0.6670454545454545</v>
      </c>
      <c r="J751" s="8"/>
      <c r="K751" s="2">
        <f t="shared" si="241"/>
        <v>6.2500000000000003E-3</v>
      </c>
      <c r="L751" s="2">
        <f t="shared" si="242"/>
        <v>3.7215909090909091E-2</v>
      </c>
      <c r="M751" s="2">
        <f t="shared" si="243"/>
        <v>0.75994318181818177</v>
      </c>
      <c r="N751" s="2">
        <f t="shared" si="244"/>
        <v>9.2897727272727271E-2</v>
      </c>
      <c r="O751" s="2">
        <f t="shared" si="245"/>
        <v>0.10369318181818188</v>
      </c>
      <c r="P751" s="1">
        <v>22</v>
      </c>
      <c r="Q751" s="1">
        <v>131</v>
      </c>
      <c r="R751" s="1">
        <v>2675</v>
      </c>
      <c r="S751" s="1">
        <v>327</v>
      </c>
      <c r="T751" s="1">
        <v>325</v>
      </c>
      <c r="U751" s="1">
        <v>8</v>
      </c>
      <c r="V751" s="1">
        <v>6</v>
      </c>
      <c r="W751" s="1"/>
      <c r="X751" s="1"/>
      <c r="Y751" s="1">
        <v>19</v>
      </c>
      <c r="Z751" s="1"/>
      <c r="AA751" s="1">
        <v>7</v>
      </c>
      <c r="AB751" s="1"/>
      <c r="AC751" s="1"/>
      <c r="AD751" s="1"/>
      <c r="AI751" t="str">
        <f t="shared" si="255"/>
        <v>Chelmsford</v>
      </c>
      <c r="AJ751" t="s">
        <v>2292</v>
      </c>
      <c r="AK751" s="140">
        <v>3</v>
      </c>
      <c r="AL751" s="7"/>
      <c r="AN751" s="91">
        <v>25</v>
      </c>
      <c r="AO751" s="93">
        <v>17</v>
      </c>
      <c r="AP751" s="93">
        <v>65</v>
      </c>
      <c r="AQ751" s="100">
        <v>13135</v>
      </c>
      <c r="AR751" s="100">
        <f t="shared" si="246"/>
        <v>25017</v>
      </c>
      <c r="AS751" t="s">
        <v>1753</v>
      </c>
      <c r="AT751" s="103">
        <f t="shared" si="247"/>
        <v>2513135</v>
      </c>
      <c r="AW751">
        <v>23.18</v>
      </c>
      <c r="AX751">
        <v>0.53</v>
      </c>
      <c r="AY751">
        <v>22.65</v>
      </c>
      <c r="BF751" s="107">
        <f t="shared" si="248"/>
        <v>0</v>
      </c>
      <c r="BG751" s="107">
        <f t="shared" si="249"/>
        <v>0</v>
      </c>
      <c r="BH751" s="107">
        <f t="shared" si="250"/>
        <v>0.75900000000000001</v>
      </c>
      <c r="BI751" s="107">
        <f t="shared" si="251"/>
        <v>0</v>
      </c>
      <c r="BJ751" s="107">
        <f t="shared" si="252"/>
        <v>0</v>
      </c>
      <c r="BK751">
        <f t="shared" si="253"/>
        <v>0</v>
      </c>
    </row>
    <row r="752" spans="1:63" hidden="1" outlineLevel="1">
      <c r="A752" s="49" t="s">
        <v>1516</v>
      </c>
      <c r="B752" s="9" t="s">
        <v>2377</v>
      </c>
      <c r="C752" s="1">
        <f t="shared" si="235"/>
        <v>396</v>
      </c>
      <c r="D752" s="7">
        <f t="shared" si="236"/>
        <v>5</v>
      </c>
      <c r="E752" s="7">
        <f t="shared" si="237"/>
        <v>4</v>
      </c>
      <c r="F752" s="7">
        <f t="shared" si="238"/>
        <v>1</v>
      </c>
      <c r="G752" s="7">
        <f t="shared" si="254"/>
        <v>2</v>
      </c>
      <c r="H752" s="48">
        <f t="shared" si="239"/>
        <v>226</v>
      </c>
      <c r="I752" s="163">
        <f t="shared" si="240"/>
        <v>0.57070707070707072</v>
      </c>
      <c r="J752" s="8"/>
      <c r="K752" s="2">
        <f t="shared" si="241"/>
        <v>1.2626262626262626E-2</v>
      </c>
      <c r="L752" s="2">
        <f t="shared" si="242"/>
        <v>4.7979797979797977E-2</v>
      </c>
      <c r="M752" s="2">
        <f t="shared" si="243"/>
        <v>0.69444444444444442</v>
      </c>
      <c r="N752" s="2">
        <f t="shared" si="244"/>
        <v>0.12373737373737374</v>
      </c>
      <c r="O752" s="2">
        <f t="shared" si="245"/>
        <v>0.12121212121212117</v>
      </c>
      <c r="P752" s="1">
        <v>5</v>
      </c>
      <c r="Q752" s="1">
        <v>19</v>
      </c>
      <c r="R752" s="1">
        <v>275</v>
      </c>
      <c r="S752" s="1">
        <v>49</v>
      </c>
      <c r="T752" s="1">
        <v>42</v>
      </c>
      <c r="U752" s="1">
        <v>0</v>
      </c>
      <c r="V752" s="1">
        <v>2</v>
      </c>
      <c r="W752" s="1"/>
      <c r="X752" s="1"/>
      <c r="Y752" s="1">
        <v>4</v>
      </c>
      <c r="Z752" s="1"/>
      <c r="AA752" s="1">
        <v>0</v>
      </c>
      <c r="AB752" s="1"/>
      <c r="AC752" s="1"/>
      <c r="AD752" s="1"/>
      <c r="AI752" t="str">
        <f t="shared" si="255"/>
        <v>Chelsea</v>
      </c>
      <c r="AJ752" t="s">
        <v>2137</v>
      </c>
      <c r="AK752" s="140">
        <v>7</v>
      </c>
      <c r="AL752" s="7"/>
      <c r="AN752" s="91">
        <v>25</v>
      </c>
      <c r="AO752" s="93">
        <v>25</v>
      </c>
      <c r="AP752" s="93">
        <v>10</v>
      </c>
      <c r="AQ752" s="100">
        <v>13205</v>
      </c>
      <c r="AR752" s="100">
        <f t="shared" si="246"/>
        <v>25025</v>
      </c>
      <c r="AS752" t="s">
        <v>1057</v>
      </c>
      <c r="AT752" s="103">
        <f t="shared" si="247"/>
        <v>2513205</v>
      </c>
      <c r="AW752">
        <v>2.48</v>
      </c>
      <c r="AX752">
        <v>0.28999999999999998</v>
      </c>
      <c r="AY752">
        <v>2.19</v>
      </c>
      <c r="BF752" s="107">
        <f t="shared" si="248"/>
        <v>0</v>
      </c>
      <c r="BG752" s="107">
        <f t="shared" si="249"/>
        <v>0</v>
      </c>
      <c r="BH752" s="107">
        <f t="shared" si="250"/>
        <v>0.69399999999999995</v>
      </c>
      <c r="BI752" s="107">
        <f t="shared" si="251"/>
        <v>0</v>
      </c>
      <c r="BJ752" s="107">
        <f t="shared" si="252"/>
        <v>0</v>
      </c>
      <c r="BK752">
        <f t="shared" si="253"/>
        <v>0</v>
      </c>
    </row>
    <row r="753" spans="1:63" hidden="1" outlineLevel="1">
      <c r="A753" s="49" t="s">
        <v>1402</v>
      </c>
      <c r="B753" s="9" t="s">
        <v>2377</v>
      </c>
      <c r="C753" s="1">
        <f t="shared" si="235"/>
        <v>135</v>
      </c>
      <c r="D753" s="7">
        <f t="shared" si="236"/>
        <v>7</v>
      </c>
      <c r="E753" s="7">
        <f t="shared" si="237"/>
        <v>4</v>
      </c>
      <c r="F753" s="7">
        <f t="shared" si="238"/>
        <v>1</v>
      </c>
      <c r="G753" s="7">
        <f t="shared" si="254"/>
        <v>3</v>
      </c>
      <c r="H753" s="48">
        <f t="shared" si="239"/>
        <v>34</v>
      </c>
      <c r="I753" s="163">
        <f t="shared" si="240"/>
        <v>0.25185185185185183</v>
      </c>
      <c r="J753" s="8"/>
      <c r="K753" s="2">
        <f t="shared" si="241"/>
        <v>0</v>
      </c>
      <c r="L753" s="2">
        <f t="shared" si="242"/>
        <v>8.8888888888888892E-2</v>
      </c>
      <c r="M753" s="2">
        <f t="shared" si="243"/>
        <v>0.51111111111111107</v>
      </c>
      <c r="N753" s="2">
        <f t="shared" si="244"/>
        <v>0.12592592592592591</v>
      </c>
      <c r="O753" s="2">
        <f t="shared" si="245"/>
        <v>0.27407407407407414</v>
      </c>
      <c r="P753" s="1">
        <v>0</v>
      </c>
      <c r="Q753" s="1">
        <v>12</v>
      </c>
      <c r="R753" s="1">
        <v>69</v>
      </c>
      <c r="S753" s="1">
        <v>17</v>
      </c>
      <c r="T753" s="1">
        <v>35</v>
      </c>
      <c r="U753" s="1">
        <v>1</v>
      </c>
      <c r="V753" s="1">
        <v>0</v>
      </c>
      <c r="W753" s="1"/>
      <c r="X753" s="1"/>
      <c r="Y753" s="1">
        <v>1</v>
      </c>
      <c r="Z753" s="1"/>
      <c r="AA753" s="1">
        <v>0</v>
      </c>
      <c r="AB753" s="1"/>
      <c r="AC753" s="1"/>
      <c r="AD753" s="1"/>
      <c r="AI753" t="str">
        <f t="shared" si="255"/>
        <v>Cheshire</v>
      </c>
      <c r="AJ753" t="s">
        <v>243</v>
      </c>
      <c r="AK753" s="140">
        <v>1</v>
      </c>
      <c r="AL753" s="7"/>
      <c r="AN753" s="91">
        <v>25</v>
      </c>
      <c r="AO753" s="93">
        <v>3</v>
      </c>
      <c r="AP753" s="93">
        <v>20</v>
      </c>
      <c r="AQ753" s="100">
        <v>13345</v>
      </c>
      <c r="AR753" s="100">
        <f t="shared" si="246"/>
        <v>25003</v>
      </c>
      <c r="AS753" t="s">
        <v>1753</v>
      </c>
      <c r="AT753" s="103">
        <f t="shared" si="247"/>
        <v>2513345</v>
      </c>
      <c r="AW753">
        <v>27.55</v>
      </c>
      <c r="AX753">
        <v>0.61</v>
      </c>
      <c r="AY753">
        <v>26.94</v>
      </c>
      <c r="BF753" s="107">
        <f t="shared" si="248"/>
        <v>0</v>
      </c>
      <c r="BG753" s="107">
        <f t="shared" si="249"/>
        <v>0</v>
      </c>
      <c r="BH753" s="107">
        <f t="shared" si="250"/>
        <v>0.51100000000000001</v>
      </c>
      <c r="BI753" s="107">
        <f t="shared" si="251"/>
        <v>0</v>
      </c>
      <c r="BJ753" s="107">
        <f t="shared" si="252"/>
        <v>0</v>
      </c>
      <c r="BK753">
        <f t="shared" si="253"/>
        <v>0</v>
      </c>
    </row>
    <row r="754" spans="1:63" hidden="1" outlineLevel="1">
      <c r="A754" s="49" t="s">
        <v>2218</v>
      </c>
      <c r="B754" s="9" t="s">
        <v>2377</v>
      </c>
      <c r="C754" s="1">
        <f t="shared" si="235"/>
        <v>93</v>
      </c>
      <c r="D754" s="7">
        <f t="shared" si="236"/>
        <v>5</v>
      </c>
      <c r="E754" s="7">
        <f t="shared" si="237"/>
        <v>3</v>
      </c>
      <c r="F754" s="7">
        <f t="shared" si="238"/>
        <v>1</v>
      </c>
      <c r="G754" s="7">
        <f t="shared" si="254"/>
        <v>4</v>
      </c>
      <c r="H754" s="48">
        <f t="shared" si="239"/>
        <v>16</v>
      </c>
      <c r="I754" s="163">
        <f t="shared" si="240"/>
        <v>0.17204301075268819</v>
      </c>
      <c r="J754" s="8"/>
      <c r="K754" s="2">
        <f t="shared" si="241"/>
        <v>1.0752688172043012E-2</v>
      </c>
      <c r="L754" s="2">
        <f t="shared" si="242"/>
        <v>0.17204301075268819</v>
      </c>
      <c r="M754" s="2">
        <f t="shared" si="243"/>
        <v>0.45161290322580644</v>
      </c>
      <c r="N754" s="2">
        <f t="shared" si="244"/>
        <v>7.5268817204301078E-2</v>
      </c>
      <c r="O754" s="2">
        <f t="shared" si="245"/>
        <v>0.29032258064516125</v>
      </c>
      <c r="P754" s="1">
        <v>1</v>
      </c>
      <c r="Q754" s="1">
        <v>16</v>
      </c>
      <c r="R754" s="1">
        <v>42</v>
      </c>
      <c r="S754" s="1">
        <v>7</v>
      </c>
      <c r="T754" s="1">
        <v>26</v>
      </c>
      <c r="U754" s="1">
        <v>0</v>
      </c>
      <c r="V754" s="1">
        <v>0</v>
      </c>
      <c r="W754" s="1"/>
      <c r="X754" s="1"/>
      <c r="Y754" s="1">
        <v>1</v>
      </c>
      <c r="Z754" s="1"/>
      <c r="AA754" s="1">
        <v>0</v>
      </c>
      <c r="AB754" s="1"/>
      <c r="AC754" s="1"/>
      <c r="AD754" s="1"/>
      <c r="AI754" t="str">
        <f t="shared" si="255"/>
        <v>Chester</v>
      </c>
      <c r="AJ754" t="s">
        <v>2983</v>
      </c>
      <c r="AK754" s="140">
        <v>1</v>
      </c>
      <c r="AL754" s="7"/>
      <c r="AN754" s="91">
        <v>25</v>
      </c>
      <c r="AO754" s="93">
        <v>13</v>
      </c>
      <c r="AP754" s="93">
        <v>20</v>
      </c>
      <c r="AQ754" s="100">
        <v>13485</v>
      </c>
      <c r="AR754" s="100">
        <f t="shared" si="246"/>
        <v>25013</v>
      </c>
      <c r="AS754" t="s">
        <v>1753</v>
      </c>
      <c r="AT754" s="103">
        <f t="shared" si="247"/>
        <v>2513485</v>
      </c>
      <c r="AW754">
        <v>37.130000000000003</v>
      </c>
      <c r="AX754">
        <v>0.4</v>
      </c>
      <c r="AY754">
        <v>36.729999999999997</v>
      </c>
      <c r="BF754" s="107">
        <f t="shared" si="248"/>
        <v>0</v>
      </c>
      <c r="BG754" s="107">
        <f t="shared" si="249"/>
        <v>0</v>
      </c>
      <c r="BH754" s="107">
        <f t="shared" si="250"/>
        <v>0.45100000000000001</v>
      </c>
      <c r="BI754" s="107">
        <f t="shared" si="251"/>
        <v>0</v>
      </c>
      <c r="BJ754" s="107">
        <f t="shared" si="252"/>
        <v>0</v>
      </c>
      <c r="BK754">
        <f t="shared" si="253"/>
        <v>0</v>
      </c>
    </row>
    <row r="755" spans="1:63" hidden="1" outlineLevel="1">
      <c r="A755" s="49" t="s">
        <v>2379</v>
      </c>
      <c r="B755" s="9" t="s">
        <v>2377</v>
      </c>
      <c r="C755" s="1">
        <f t="shared" si="235"/>
        <v>69</v>
      </c>
      <c r="D755" s="7">
        <f t="shared" si="236"/>
        <v>5</v>
      </c>
      <c r="E755" s="7">
        <f t="shared" si="237"/>
        <v>4</v>
      </c>
      <c r="F755" s="7">
        <f t="shared" si="238"/>
        <v>1</v>
      </c>
      <c r="G755" s="7">
        <f t="shared" si="254"/>
        <v>3</v>
      </c>
      <c r="H755" s="48">
        <f t="shared" si="239"/>
        <v>4</v>
      </c>
      <c r="I755" s="163">
        <f t="shared" si="240"/>
        <v>5.7971014492753624E-2</v>
      </c>
      <c r="J755" s="8"/>
      <c r="K755" s="2">
        <f t="shared" si="241"/>
        <v>2.8985507246376812E-2</v>
      </c>
      <c r="L755" s="2">
        <f t="shared" si="242"/>
        <v>0.10144927536231885</v>
      </c>
      <c r="M755" s="2">
        <f t="shared" si="243"/>
        <v>0.37681159420289856</v>
      </c>
      <c r="N755" s="2">
        <f t="shared" si="244"/>
        <v>0.14492753623188406</v>
      </c>
      <c r="O755" s="2">
        <f t="shared" si="245"/>
        <v>0.34782608695652173</v>
      </c>
      <c r="P755" s="1">
        <v>2</v>
      </c>
      <c r="Q755" s="1">
        <v>7</v>
      </c>
      <c r="R755" s="1">
        <v>26</v>
      </c>
      <c r="S755" s="1">
        <v>10</v>
      </c>
      <c r="T755" s="1">
        <v>22</v>
      </c>
      <c r="U755" s="1">
        <v>0</v>
      </c>
      <c r="V755" s="1">
        <v>2</v>
      </c>
      <c r="W755" s="1"/>
      <c r="X755" s="1"/>
      <c r="Y755" s="1">
        <v>0</v>
      </c>
      <c r="Z755" s="1"/>
      <c r="AA755" s="1">
        <v>0</v>
      </c>
      <c r="AB755" s="1"/>
      <c r="AC755" s="1"/>
      <c r="AD755" s="1"/>
      <c r="AI755" t="str">
        <f t="shared" si="255"/>
        <v>Chesterfield</v>
      </c>
      <c r="AJ755" t="s">
        <v>2488</v>
      </c>
      <c r="AK755" s="140">
        <v>1</v>
      </c>
      <c r="AL755" s="7"/>
      <c r="AN755" s="91">
        <v>25</v>
      </c>
      <c r="AO755" s="93">
        <v>15</v>
      </c>
      <c r="AP755" s="93">
        <v>15</v>
      </c>
      <c r="AQ755" s="100">
        <v>13590</v>
      </c>
      <c r="AR755" s="100">
        <f t="shared" si="246"/>
        <v>25015</v>
      </c>
      <c r="AS755" t="s">
        <v>1753</v>
      </c>
      <c r="AT755" s="103">
        <f t="shared" si="247"/>
        <v>2513590</v>
      </c>
      <c r="AW755">
        <v>31.29</v>
      </c>
      <c r="AX755">
        <v>0.19</v>
      </c>
      <c r="AY755">
        <v>31.1</v>
      </c>
      <c r="BF755" s="107">
        <f t="shared" si="248"/>
        <v>0</v>
      </c>
      <c r="BG755" s="107">
        <f t="shared" si="249"/>
        <v>0</v>
      </c>
      <c r="BH755" s="107">
        <f t="shared" si="250"/>
        <v>0.376</v>
      </c>
      <c r="BI755" s="107">
        <f t="shared" si="251"/>
        <v>0</v>
      </c>
      <c r="BJ755" s="107">
        <f t="shared" si="252"/>
        <v>0</v>
      </c>
      <c r="BK755">
        <f t="shared" si="253"/>
        <v>0</v>
      </c>
    </row>
    <row r="756" spans="1:63" hidden="1" outlineLevel="1">
      <c r="A756" s="49" t="s">
        <v>2246</v>
      </c>
      <c r="B756" s="9" t="s">
        <v>2377</v>
      </c>
      <c r="C756" s="1">
        <f t="shared" si="235"/>
        <v>2132</v>
      </c>
      <c r="D756" s="7">
        <f t="shared" si="236"/>
        <v>5</v>
      </c>
      <c r="E756" s="7">
        <f t="shared" si="237"/>
        <v>4</v>
      </c>
      <c r="F756" s="7">
        <f t="shared" si="238"/>
        <v>1</v>
      </c>
      <c r="G756" s="7">
        <f t="shared" si="254"/>
        <v>3</v>
      </c>
      <c r="H756" s="48">
        <f t="shared" si="239"/>
        <v>770</v>
      </c>
      <c r="I756" s="163">
        <f t="shared" si="240"/>
        <v>0.36116322701688558</v>
      </c>
      <c r="J756" s="8"/>
      <c r="K756" s="2">
        <f t="shared" si="241"/>
        <v>3.2833020637898689E-3</v>
      </c>
      <c r="L756" s="2">
        <f t="shared" si="242"/>
        <v>5.6754221388367727E-2</v>
      </c>
      <c r="M756" s="2">
        <f t="shared" si="243"/>
        <v>0.59287054409005624</v>
      </c>
      <c r="N756" s="2">
        <f t="shared" si="244"/>
        <v>0.10412757973733583</v>
      </c>
      <c r="O756" s="2">
        <f t="shared" si="245"/>
        <v>0.24296435272045031</v>
      </c>
      <c r="P756" s="1">
        <v>7</v>
      </c>
      <c r="Q756" s="1">
        <v>121</v>
      </c>
      <c r="R756" s="1">
        <v>1264</v>
      </c>
      <c r="S756" s="1">
        <v>222</v>
      </c>
      <c r="T756" s="1">
        <v>494</v>
      </c>
      <c r="U756" s="1">
        <v>7</v>
      </c>
      <c r="V756" s="1">
        <v>5</v>
      </c>
      <c r="W756" s="1"/>
      <c r="X756" s="1"/>
      <c r="Y756" s="1">
        <v>6</v>
      </c>
      <c r="Z756" s="1"/>
      <c r="AA756" s="1">
        <v>6</v>
      </c>
      <c r="AB756" s="1"/>
      <c r="AC756" s="1"/>
      <c r="AD756" s="1"/>
      <c r="AI756" t="str">
        <f t="shared" si="255"/>
        <v>Chicopee</v>
      </c>
      <c r="AJ756" t="s">
        <v>2983</v>
      </c>
      <c r="AK756" s="140">
        <v>1</v>
      </c>
      <c r="AL756" s="7"/>
      <c r="AN756" s="91">
        <v>25</v>
      </c>
      <c r="AO756" s="93">
        <v>13</v>
      </c>
      <c r="AP756" s="93">
        <v>25</v>
      </c>
      <c r="AQ756" s="100">
        <v>13660</v>
      </c>
      <c r="AR756" s="100">
        <f t="shared" si="246"/>
        <v>25013</v>
      </c>
      <c r="AS756" t="s">
        <v>1057</v>
      </c>
      <c r="AT756" s="103">
        <f t="shared" si="247"/>
        <v>2513660</v>
      </c>
      <c r="AW756">
        <v>23.9</v>
      </c>
      <c r="AX756">
        <v>1.03</v>
      </c>
      <c r="AY756">
        <v>22.87</v>
      </c>
      <c r="BF756" s="107">
        <f t="shared" si="248"/>
        <v>0</v>
      </c>
      <c r="BG756" s="107">
        <f t="shared" si="249"/>
        <v>0</v>
      </c>
      <c r="BH756" s="107">
        <f t="shared" si="250"/>
        <v>0.59199999999999997</v>
      </c>
      <c r="BI756" s="107">
        <f t="shared" si="251"/>
        <v>0</v>
      </c>
      <c r="BJ756" s="107">
        <f t="shared" si="252"/>
        <v>0</v>
      </c>
      <c r="BK756">
        <f t="shared" si="253"/>
        <v>0</v>
      </c>
    </row>
    <row r="757" spans="1:63" hidden="1" outlineLevel="1">
      <c r="A757" s="49" t="s">
        <v>2913</v>
      </c>
      <c r="B757" s="9" t="s">
        <v>2377</v>
      </c>
      <c r="C757" s="1">
        <f t="shared" si="235"/>
        <v>46</v>
      </c>
      <c r="D757" s="7">
        <f t="shared" si="236"/>
        <v>4</v>
      </c>
      <c r="E757" s="7">
        <f t="shared" si="237"/>
        <v>4</v>
      </c>
      <c r="F757" s="7">
        <f t="shared" si="238"/>
        <v>1</v>
      </c>
      <c r="G757" s="7">
        <f t="shared" si="254"/>
        <v>2</v>
      </c>
      <c r="H757" s="48">
        <f t="shared" si="239"/>
        <v>19</v>
      </c>
      <c r="I757" s="163">
        <f t="shared" si="240"/>
        <v>0.41304347826086957</v>
      </c>
      <c r="J757" s="8"/>
      <c r="K757" s="2">
        <f t="shared" si="241"/>
        <v>0</v>
      </c>
      <c r="L757" s="2">
        <f t="shared" si="242"/>
        <v>0</v>
      </c>
      <c r="M757" s="2">
        <f t="shared" si="243"/>
        <v>0.63043478260869568</v>
      </c>
      <c r="N757" s="2">
        <f t="shared" si="244"/>
        <v>0.21739130434782608</v>
      </c>
      <c r="O757" s="2">
        <f t="shared" si="245"/>
        <v>0.15217391304347824</v>
      </c>
      <c r="P757" s="1">
        <v>0</v>
      </c>
      <c r="Q757" s="1">
        <v>0</v>
      </c>
      <c r="R757" s="1">
        <v>29</v>
      </c>
      <c r="S757" s="1">
        <v>10</v>
      </c>
      <c r="T757" s="1">
        <v>7</v>
      </c>
      <c r="U757" s="1">
        <v>0</v>
      </c>
      <c r="V757" s="1">
        <v>0</v>
      </c>
      <c r="W757" s="1"/>
      <c r="X757" s="1"/>
      <c r="Y757" s="1">
        <v>0</v>
      </c>
      <c r="Z757" s="1"/>
      <c r="AA757" s="1">
        <v>0</v>
      </c>
      <c r="AB757" s="1"/>
      <c r="AC757" s="1"/>
      <c r="AD757" s="1"/>
      <c r="AI757" t="str">
        <f t="shared" si="255"/>
        <v>Chilmark</v>
      </c>
      <c r="AJ757" t="s">
        <v>760</v>
      </c>
      <c r="AK757" s="140">
        <v>9</v>
      </c>
      <c r="AL757" s="7"/>
      <c r="AN757" s="91">
        <v>25</v>
      </c>
      <c r="AO757" s="93">
        <v>7</v>
      </c>
      <c r="AP757" s="93">
        <v>5</v>
      </c>
      <c r="AQ757" s="100">
        <v>13800</v>
      </c>
      <c r="AR757" s="100">
        <f t="shared" si="246"/>
        <v>25007</v>
      </c>
      <c r="AS757" t="s">
        <v>1753</v>
      </c>
      <c r="AT757" s="103">
        <f t="shared" si="247"/>
        <v>2513800</v>
      </c>
      <c r="AW757">
        <v>100.42</v>
      </c>
      <c r="AX757">
        <v>81.28</v>
      </c>
      <c r="AY757">
        <v>19.14</v>
      </c>
      <c r="BF757" s="107">
        <f t="shared" si="248"/>
        <v>0</v>
      </c>
      <c r="BG757" s="107">
        <f t="shared" si="249"/>
        <v>0</v>
      </c>
      <c r="BH757" s="107">
        <f t="shared" si="250"/>
        <v>0.63</v>
      </c>
      <c r="BI757" s="107">
        <f t="shared" si="251"/>
        <v>0</v>
      </c>
      <c r="BJ757" s="107">
        <f t="shared" si="252"/>
        <v>0</v>
      </c>
      <c r="BK757">
        <f t="shared" si="253"/>
        <v>0</v>
      </c>
    </row>
    <row r="758" spans="1:63" hidden="1" outlineLevel="1">
      <c r="A758" s="49" t="s">
        <v>2378</v>
      </c>
      <c r="B758" s="9" t="s">
        <v>2377</v>
      </c>
      <c r="C758" s="1">
        <f t="shared" si="235"/>
        <v>47</v>
      </c>
      <c r="D758" s="7">
        <f t="shared" si="236"/>
        <v>5</v>
      </c>
      <c r="E758" s="7">
        <f t="shared" si="237"/>
        <v>4</v>
      </c>
      <c r="F758" s="7">
        <f t="shared" si="238"/>
        <v>1</v>
      </c>
      <c r="G758" s="7">
        <f t="shared" si="254"/>
        <v>2</v>
      </c>
      <c r="H758" s="48">
        <f t="shared" si="239"/>
        <v>14</v>
      </c>
      <c r="I758" s="163">
        <f t="shared" si="240"/>
        <v>0.2978723404255319</v>
      </c>
      <c r="J758" s="8"/>
      <c r="K758" s="2">
        <f t="shared" si="241"/>
        <v>4.2553191489361701E-2</v>
      </c>
      <c r="L758" s="2">
        <f t="shared" si="242"/>
        <v>0.1276595744680851</v>
      </c>
      <c r="M758" s="2">
        <f t="shared" si="243"/>
        <v>0.46808510638297873</v>
      </c>
      <c r="N758" s="2">
        <f t="shared" si="244"/>
        <v>0.1702127659574468</v>
      </c>
      <c r="O758" s="2">
        <f t="shared" si="245"/>
        <v>0.19148936170212774</v>
      </c>
      <c r="P758" s="1">
        <v>2</v>
      </c>
      <c r="Q758" s="1">
        <v>6</v>
      </c>
      <c r="R758" s="1">
        <v>22</v>
      </c>
      <c r="S758" s="1">
        <v>8</v>
      </c>
      <c r="T758" s="1">
        <v>8</v>
      </c>
      <c r="U758" s="1">
        <v>0</v>
      </c>
      <c r="V758" s="1">
        <v>0</v>
      </c>
      <c r="W758" s="1"/>
      <c r="X758" s="1"/>
      <c r="Y758" s="1">
        <v>1</v>
      </c>
      <c r="Z758" s="1"/>
      <c r="AA758" s="1">
        <v>0</v>
      </c>
      <c r="AB758" s="1"/>
      <c r="AC758" s="1"/>
      <c r="AD758" s="1"/>
      <c r="AI758" t="str">
        <f t="shared" si="255"/>
        <v>Clarksburg</v>
      </c>
      <c r="AJ758" t="s">
        <v>243</v>
      </c>
      <c r="AK758" s="140">
        <v>1</v>
      </c>
      <c r="AL758" s="7"/>
      <c r="AN758" s="91">
        <v>25</v>
      </c>
      <c r="AO758" s="93">
        <v>3</v>
      </c>
      <c r="AP758" s="93">
        <v>25</v>
      </c>
      <c r="AQ758" s="100">
        <v>14010</v>
      </c>
      <c r="AR758" s="100">
        <f t="shared" si="246"/>
        <v>25003</v>
      </c>
      <c r="AS758" t="s">
        <v>1753</v>
      </c>
      <c r="AT758" s="103">
        <f t="shared" si="247"/>
        <v>2514010</v>
      </c>
      <c r="AW758">
        <v>12.84</v>
      </c>
      <c r="AX758">
        <v>0.08</v>
      </c>
      <c r="AY758">
        <v>12.76</v>
      </c>
      <c r="BF758" s="107">
        <f t="shared" si="248"/>
        <v>0</v>
      </c>
      <c r="BG758" s="107">
        <f t="shared" si="249"/>
        <v>0</v>
      </c>
      <c r="BH758" s="107">
        <f t="shared" si="250"/>
        <v>0.46800000000000003</v>
      </c>
      <c r="BI758" s="107">
        <f t="shared" si="251"/>
        <v>0</v>
      </c>
      <c r="BJ758" s="107">
        <f t="shared" si="252"/>
        <v>0</v>
      </c>
      <c r="BK758">
        <f t="shared" si="253"/>
        <v>0</v>
      </c>
    </row>
    <row r="759" spans="1:63" hidden="1" outlineLevel="1">
      <c r="A759" s="49" t="s">
        <v>2325</v>
      </c>
      <c r="B759" s="9" t="s">
        <v>2377</v>
      </c>
      <c r="C759" s="1">
        <f t="shared" ref="C759:C822" si="256">SUM(P759:AG759)</f>
        <v>696</v>
      </c>
      <c r="D759" s="7">
        <f t="shared" ref="D759:D822" si="257">RANK(P759,(P759:AG759))</f>
        <v>8</v>
      </c>
      <c r="E759" s="7">
        <f t="shared" ref="E759:E822" si="258">RANK(Q759,(P759:AG759))</f>
        <v>4</v>
      </c>
      <c r="F759" s="7">
        <f t="shared" ref="F759:F822" si="259">IF(R759&gt;0,RANK(R759,(P759:AG759)),0)</f>
        <v>1</v>
      </c>
      <c r="G759" s="7">
        <f t="shared" si="254"/>
        <v>3</v>
      </c>
      <c r="H759" s="48">
        <f t="shared" ref="H759:H822" si="260">MAX(P759:T759)-LARGE(P759:T759,2)</f>
        <v>366</v>
      </c>
      <c r="I759" s="163">
        <f t="shared" ref="I759:I822" si="261">H759/C759</f>
        <v>0.52586206896551724</v>
      </c>
      <c r="J759" s="8"/>
      <c r="K759" s="2">
        <f t="shared" ref="K759:K822" si="262">IF(C759=0,"-",P759/C759)</f>
        <v>1.4367816091954023E-3</v>
      </c>
      <c r="L759" s="2">
        <f t="shared" ref="L759:L822" si="263">IF(C759=0,"-",Q759/C759)</f>
        <v>3.017241379310345E-2</v>
      </c>
      <c r="M759" s="2">
        <f t="shared" ref="M759:M822" si="264">IF(C759=0,"-",R759/C759)</f>
        <v>0.67816091954022983</v>
      </c>
      <c r="N759" s="2">
        <f t="shared" ref="N759:N822" si="265">IF(C759=0,"-",S759/C759)</f>
        <v>0.125</v>
      </c>
      <c r="O759" s="2">
        <f t="shared" ref="O759:O822" si="266">IF(C759=0,"-",(1-K759-L759-M759-N759))</f>
        <v>0.16522988505747138</v>
      </c>
      <c r="P759" s="1">
        <v>1</v>
      </c>
      <c r="Q759" s="1">
        <v>21</v>
      </c>
      <c r="R759" s="1">
        <v>472</v>
      </c>
      <c r="S759" s="1">
        <v>87</v>
      </c>
      <c r="T759" s="1">
        <v>106</v>
      </c>
      <c r="U759" s="1">
        <v>2</v>
      </c>
      <c r="V759" s="1">
        <v>2</v>
      </c>
      <c r="W759" s="1"/>
      <c r="X759" s="1"/>
      <c r="Y759" s="1">
        <v>4</v>
      </c>
      <c r="Z759" s="1"/>
      <c r="AA759" s="1">
        <v>1</v>
      </c>
      <c r="AB759" s="1"/>
      <c r="AC759" s="1"/>
      <c r="AD759" s="1"/>
      <c r="AI759" t="str">
        <f t="shared" si="255"/>
        <v>Clinton</v>
      </c>
      <c r="AJ759" s="9" t="s">
        <v>1812</v>
      </c>
      <c r="AK759" s="140">
        <v>3</v>
      </c>
      <c r="AL759" s="7"/>
      <c r="AN759" s="91">
        <v>25</v>
      </c>
      <c r="AO759" s="93">
        <v>27</v>
      </c>
      <c r="AP759" s="93">
        <v>55</v>
      </c>
      <c r="AQ759" s="100">
        <v>14395</v>
      </c>
      <c r="AR759" s="100">
        <f t="shared" ref="AR759:AR822" si="267">AN759*1000+AO759</f>
        <v>25027</v>
      </c>
      <c r="AS759" t="s">
        <v>1753</v>
      </c>
      <c r="AT759" s="103">
        <f t="shared" ref="AT759:AT822" si="268">AN759*100000+AQ759</f>
        <v>2514395</v>
      </c>
      <c r="AW759">
        <v>7.3</v>
      </c>
      <c r="AX759">
        <v>1.59</v>
      </c>
      <c r="AY759">
        <v>5.7</v>
      </c>
      <c r="BF759" s="107">
        <f t="shared" ref="BF759:BF822" si="269">IF(D759=1,ROUNDDOWN(K759,3),0)</f>
        <v>0</v>
      </c>
      <c r="BG759" s="107">
        <f t="shared" ref="BG759:BG822" si="270">IF(E759=1,ROUNDDOWN(L759,3),0)</f>
        <v>0</v>
      </c>
      <c r="BH759" s="107">
        <f t="shared" ref="BH759:BH822" si="271">IF(F759=1,ROUNDDOWN(M759,3),0)</f>
        <v>0.67800000000000005</v>
      </c>
      <c r="BI759" s="107">
        <f t="shared" ref="BI759:BI822" si="272">IF(G759=1,ROUNDDOWN(N759,3),0)</f>
        <v>0</v>
      </c>
      <c r="BJ759" s="107">
        <f t="shared" ref="BJ759:BJ822" si="273">IF(H759=1,ROUNDDOWN(O759,3),0)</f>
        <v>0</v>
      </c>
      <c r="BK759">
        <f t="shared" ref="BK759:BK822" si="274">IF(BG759=BH759,ROUNDDOWN(BH759*10,0),0)</f>
        <v>0</v>
      </c>
    </row>
    <row r="760" spans="1:63" hidden="1" outlineLevel="1">
      <c r="A760" s="49" t="s">
        <v>1522</v>
      </c>
      <c r="B760" s="9" t="s">
        <v>2377</v>
      </c>
      <c r="C760" s="1">
        <f t="shared" si="256"/>
        <v>893</v>
      </c>
      <c r="D760" s="7">
        <f t="shared" si="257"/>
        <v>6</v>
      </c>
      <c r="E760" s="7">
        <f t="shared" si="258"/>
        <v>4</v>
      </c>
      <c r="F760" s="7">
        <f t="shared" si="259"/>
        <v>1</v>
      </c>
      <c r="G760" s="7">
        <f t="shared" ref="G760:G823" si="275">IF(S760&gt;0,RANK(S760,(P760:AD760)),0)</f>
        <v>3</v>
      </c>
      <c r="H760" s="48">
        <f t="shared" si="260"/>
        <v>679</v>
      </c>
      <c r="I760" s="163">
        <f t="shared" si="261"/>
        <v>0.76035834266517355</v>
      </c>
      <c r="J760" s="8"/>
      <c r="K760" s="2">
        <f t="shared" si="262"/>
        <v>6.7189249720044789E-3</v>
      </c>
      <c r="L760" s="2">
        <f t="shared" si="263"/>
        <v>3.9193729003359462E-2</v>
      </c>
      <c r="M760" s="2">
        <f t="shared" si="264"/>
        <v>0.82530795072788354</v>
      </c>
      <c r="N760" s="2">
        <f t="shared" si="265"/>
        <v>5.2631578947368418E-2</v>
      </c>
      <c r="O760" s="2">
        <f t="shared" si="266"/>
        <v>7.6147816349384112E-2</v>
      </c>
      <c r="P760" s="1">
        <v>6</v>
      </c>
      <c r="Q760" s="1">
        <v>35</v>
      </c>
      <c r="R760" s="1">
        <v>737</v>
      </c>
      <c r="S760" s="1">
        <v>47</v>
      </c>
      <c r="T760" s="1">
        <v>58</v>
      </c>
      <c r="U760" s="1">
        <v>1</v>
      </c>
      <c r="V760" s="1">
        <v>2</v>
      </c>
      <c r="W760" s="1"/>
      <c r="X760" s="1"/>
      <c r="Y760" s="1">
        <v>7</v>
      </c>
      <c r="Z760" s="1"/>
      <c r="AA760" s="1">
        <v>0</v>
      </c>
      <c r="AB760" s="1"/>
      <c r="AC760" s="1"/>
      <c r="AD760" s="1"/>
      <c r="AI760" t="str">
        <f t="shared" si="255"/>
        <v>Cohasset</v>
      </c>
      <c r="AJ760" t="s">
        <v>505</v>
      </c>
      <c r="AK760" s="140">
        <v>8</v>
      </c>
      <c r="AL760" s="7"/>
      <c r="AN760" s="91">
        <v>25</v>
      </c>
      <c r="AO760" s="93">
        <v>21</v>
      </c>
      <c r="AP760" s="93">
        <v>30</v>
      </c>
      <c r="AQ760" s="100">
        <v>14640</v>
      </c>
      <c r="AR760" s="100">
        <f t="shared" si="267"/>
        <v>25021</v>
      </c>
      <c r="AS760" t="s">
        <v>1753</v>
      </c>
      <c r="AT760" s="103">
        <f t="shared" si="268"/>
        <v>2514640</v>
      </c>
      <c r="AW760">
        <v>31.46</v>
      </c>
      <c r="AX760">
        <v>21.57</v>
      </c>
      <c r="AY760">
        <v>9.89</v>
      </c>
      <c r="BF760" s="107">
        <f t="shared" si="269"/>
        <v>0</v>
      </c>
      <c r="BG760" s="107">
        <f t="shared" si="270"/>
        <v>0</v>
      </c>
      <c r="BH760" s="107">
        <f t="shared" si="271"/>
        <v>0.82499999999999996</v>
      </c>
      <c r="BI760" s="107">
        <f t="shared" si="272"/>
        <v>0</v>
      </c>
      <c r="BJ760" s="107">
        <f t="shared" si="273"/>
        <v>0</v>
      </c>
      <c r="BK760">
        <f t="shared" si="274"/>
        <v>0</v>
      </c>
    </row>
    <row r="761" spans="1:63" hidden="1" outlineLevel="1">
      <c r="A761" s="49" t="s">
        <v>166</v>
      </c>
      <c r="B761" s="9" t="s">
        <v>2377</v>
      </c>
      <c r="C761" s="1">
        <f t="shared" si="256"/>
        <v>87</v>
      </c>
      <c r="D761" s="7">
        <f t="shared" si="257"/>
        <v>5</v>
      </c>
      <c r="E761" s="7">
        <f t="shared" si="258"/>
        <v>4</v>
      </c>
      <c r="F761" s="7">
        <f t="shared" si="259"/>
        <v>2</v>
      </c>
      <c r="G761" s="7">
        <f t="shared" si="275"/>
        <v>3</v>
      </c>
      <c r="H761" s="48">
        <f t="shared" si="260"/>
        <v>9</v>
      </c>
      <c r="I761" s="163">
        <f t="shared" si="261"/>
        <v>0.10344827586206896</v>
      </c>
      <c r="J761" s="8"/>
      <c r="K761" s="2">
        <f t="shared" si="262"/>
        <v>0</v>
      </c>
      <c r="L761" s="2">
        <f t="shared" si="263"/>
        <v>8.0459770114942528E-2</v>
      </c>
      <c r="M761" s="2">
        <f t="shared" si="264"/>
        <v>0.28735632183908044</v>
      </c>
      <c r="N761" s="2">
        <f t="shared" si="265"/>
        <v>0.2413793103448276</v>
      </c>
      <c r="O761" s="2">
        <f t="shared" si="266"/>
        <v>0.39080459770114939</v>
      </c>
      <c r="P761" s="1">
        <v>0</v>
      </c>
      <c r="Q761" s="1">
        <v>7</v>
      </c>
      <c r="R761" s="1">
        <v>25</v>
      </c>
      <c r="S761" s="1">
        <v>21</v>
      </c>
      <c r="T761" s="1">
        <v>34</v>
      </c>
      <c r="U761" s="1">
        <v>0</v>
      </c>
      <c r="V761" s="1">
        <v>0</v>
      </c>
      <c r="W761" s="1"/>
      <c r="X761" s="1"/>
      <c r="Y761" s="1">
        <v>0</v>
      </c>
      <c r="Z761" s="1"/>
      <c r="AA761" s="1">
        <v>0</v>
      </c>
      <c r="AB761" s="1"/>
      <c r="AC761" s="1"/>
      <c r="AD761" s="1"/>
      <c r="AI761" t="str">
        <f t="shared" si="255"/>
        <v>Colrain</v>
      </c>
      <c r="AJ761" t="s">
        <v>2477</v>
      </c>
      <c r="AK761" s="140">
        <v>1</v>
      </c>
      <c r="AL761" s="7"/>
      <c r="AN761" s="91">
        <v>25</v>
      </c>
      <c r="AO761" s="93">
        <v>11</v>
      </c>
      <c r="AP761" s="93">
        <v>25</v>
      </c>
      <c r="AQ761" s="100">
        <v>14885</v>
      </c>
      <c r="AR761" s="100">
        <f t="shared" si="267"/>
        <v>25011</v>
      </c>
      <c r="AS761" t="s">
        <v>1753</v>
      </c>
      <c r="AT761" s="103">
        <f t="shared" si="268"/>
        <v>2514885</v>
      </c>
      <c r="AW761">
        <v>43.45</v>
      </c>
      <c r="AX761">
        <v>7.0000000000000007E-2</v>
      </c>
      <c r="AY761">
        <v>43.38</v>
      </c>
      <c r="BF761" s="107">
        <f t="shared" si="269"/>
        <v>0</v>
      </c>
      <c r="BG761" s="107">
        <f t="shared" si="270"/>
        <v>0</v>
      </c>
      <c r="BH761" s="107">
        <f t="shared" si="271"/>
        <v>0</v>
      </c>
      <c r="BI761" s="107">
        <f t="shared" si="272"/>
        <v>0</v>
      </c>
      <c r="BJ761" s="107">
        <f t="shared" si="273"/>
        <v>0</v>
      </c>
      <c r="BK761">
        <f t="shared" si="274"/>
        <v>0</v>
      </c>
    </row>
    <row r="762" spans="1:63" hidden="1" outlineLevel="1">
      <c r="A762" s="49" t="s">
        <v>3345</v>
      </c>
      <c r="B762" s="9" t="s">
        <v>2377</v>
      </c>
      <c r="C762" s="1">
        <f t="shared" si="256"/>
        <v>1753</v>
      </c>
      <c r="D762" s="7">
        <f t="shared" si="257"/>
        <v>5</v>
      </c>
      <c r="E762" s="7">
        <f t="shared" si="258"/>
        <v>4</v>
      </c>
      <c r="F762" s="7">
        <f t="shared" si="259"/>
        <v>1</v>
      </c>
      <c r="G762" s="7">
        <f t="shared" si="275"/>
        <v>2</v>
      </c>
      <c r="H762" s="48">
        <f t="shared" si="260"/>
        <v>1208</v>
      </c>
      <c r="I762" s="163">
        <f t="shared" si="261"/>
        <v>0.68910439247005129</v>
      </c>
      <c r="J762" s="8"/>
      <c r="K762" s="2">
        <f t="shared" si="262"/>
        <v>1.540216771249287E-2</v>
      </c>
      <c r="L762" s="2">
        <f t="shared" si="263"/>
        <v>2.3388476896748431E-2</v>
      </c>
      <c r="M762" s="2">
        <f t="shared" si="264"/>
        <v>0.77866514546491727</v>
      </c>
      <c r="N762" s="2">
        <f t="shared" si="265"/>
        <v>8.9560752994865947E-2</v>
      </c>
      <c r="O762" s="2">
        <f t="shared" si="266"/>
        <v>9.2983456930975469E-2</v>
      </c>
      <c r="P762" s="1">
        <v>27</v>
      </c>
      <c r="Q762" s="1">
        <v>41</v>
      </c>
      <c r="R762" s="1">
        <v>1365</v>
      </c>
      <c r="S762" s="1">
        <v>157</v>
      </c>
      <c r="T762" s="1">
        <v>144</v>
      </c>
      <c r="U762" s="1">
        <v>2</v>
      </c>
      <c r="V762" s="1">
        <v>2</v>
      </c>
      <c r="W762" s="1"/>
      <c r="X762" s="1"/>
      <c r="Y762" s="1">
        <v>7</v>
      </c>
      <c r="Z762" s="1"/>
      <c r="AA762" s="1">
        <v>8</v>
      </c>
      <c r="AB762" s="1"/>
      <c r="AC762" s="1"/>
      <c r="AD762" s="1"/>
      <c r="AI762" t="str">
        <f t="shared" si="255"/>
        <v>Concord</v>
      </c>
      <c r="AJ762" t="s">
        <v>2292</v>
      </c>
      <c r="AK762" s="140">
        <v>3</v>
      </c>
      <c r="AL762" s="7"/>
      <c r="AN762" s="91">
        <v>25</v>
      </c>
      <c r="AO762" s="93">
        <v>17</v>
      </c>
      <c r="AP762" s="93">
        <v>70</v>
      </c>
      <c r="AQ762" s="100">
        <v>15060</v>
      </c>
      <c r="AR762" s="100">
        <f t="shared" si="267"/>
        <v>25017</v>
      </c>
      <c r="AS762" t="s">
        <v>1753</v>
      </c>
      <c r="AT762" s="103">
        <f t="shared" si="268"/>
        <v>2515060</v>
      </c>
      <c r="AW762">
        <v>25.89</v>
      </c>
      <c r="AX762">
        <v>0.97</v>
      </c>
      <c r="AY762">
        <v>24.92</v>
      </c>
      <c r="BF762" s="107">
        <f t="shared" si="269"/>
        <v>0</v>
      </c>
      <c r="BG762" s="107">
        <f t="shared" si="270"/>
        <v>0</v>
      </c>
      <c r="BH762" s="107">
        <f t="shared" si="271"/>
        <v>0.77800000000000002</v>
      </c>
      <c r="BI762" s="107">
        <f t="shared" si="272"/>
        <v>0</v>
      </c>
      <c r="BJ762" s="107">
        <f t="shared" si="273"/>
        <v>0</v>
      </c>
      <c r="BK762">
        <f t="shared" si="274"/>
        <v>0</v>
      </c>
    </row>
    <row r="763" spans="1:63" hidden="1" outlineLevel="1">
      <c r="A763" s="49" t="s">
        <v>885</v>
      </c>
      <c r="B763" s="9" t="s">
        <v>2377</v>
      </c>
      <c r="C763" s="1">
        <f t="shared" si="256"/>
        <v>84</v>
      </c>
      <c r="D763" s="7">
        <f t="shared" si="257"/>
        <v>6</v>
      </c>
      <c r="E763" s="7">
        <f t="shared" si="258"/>
        <v>4</v>
      </c>
      <c r="F763" s="7">
        <f t="shared" si="259"/>
        <v>1</v>
      </c>
      <c r="G763" s="7">
        <f t="shared" si="275"/>
        <v>3</v>
      </c>
      <c r="H763" s="48">
        <f t="shared" si="260"/>
        <v>41</v>
      </c>
      <c r="I763" s="163">
        <f t="shared" si="261"/>
        <v>0.48809523809523808</v>
      </c>
      <c r="J763" s="8"/>
      <c r="K763" s="2">
        <f t="shared" si="262"/>
        <v>0</v>
      </c>
      <c r="L763" s="2">
        <f t="shared" si="263"/>
        <v>5.9523809523809521E-2</v>
      </c>
      <c r="M763" s="2">
        <f t="shared" si="264"/>
        <v>0.65476190476190477</v>
      </c>
      <c r="N763" s="2">
        <f t="shared" si="265"/>
        <v>0.10714285714285714</v>
      </c>
      <c r="O763" s="2">
        <f t="shared" si="266"/>
        <v>0.17857142857142855</v>
      </c>
      <c r="P763" s="1">
        <v>0</v>
      </c>
      <c r="Q763" s="1">
        <v>5</v>
      </c>
      <c r="R763" s="1">
        <v>55</v>
      </c>
      <c r="S763" s="1">
        <v>9</v>
      </c>
      <c r="T763" s="1">
        <v>14</v>
      </c>
      <c r="U763" s="1">
        <v>0</v>
      </c>
      <c r="V763" s="1">
        <v>0</v>
      </c>
      <c r="W763" s="1"/>
      <c r="X763" s="1"/>
      <c r="Y763" s="1">
        <v>1</v>
      </c>
      <c r="Z763" s="1"/>
      <c r="AA763" s="1">
        <v>0</v>
      </c>
      <c r="AB763" s="1"/>
      <c r="AC763" s="1"/>
      <c r="AD763" s="1"/>
      <c r="AI763" t="str">
        <f t="shared" si="255"/>
        <v>Conway</v>
      </c>
      <c r="AJ763" t="s">
        <v>2477</v>
      </c>
      <c r="AK763" s="140">
        <v>1</v>
      </c>
      <c r="AL763" s="7"/>
      <c r="AN763" s="91">
        <v>25</v>
      </c>
      <c r="AO763" s="93">
        <v>11</v>
      </c>
      <c r="AP763" s="93">
        <v>30</v>
      </c>
      <c r="AQ763" s="100">
        <v>15200</v>
      </c>
      <c r="AR763" s="100">
        <f t="shared" si="267"/>
        <v>25011</v>
      </c>
      <c r="AS763" t="s">
        <v>1753</v>
      </c>
      <c r="AT763" s="103">
        <f t="shared" si="268"/>
        <v>2515200</v>
      </c>
      <c r="AW763">
        <v>37.82</v>
      </c>
      <c r="AX763">
        <v>0.11</v>
      </c>
      <c r="AY763">
        <v>37.71</v>
      </c>
      <c r="BF763" s="107">
        <f t="shared" si="269"/>
        <v>0</v>
      </c>
      <c r="BG763" s="107">
        <f t="shared" si="270"/>
        <v>0</v>
      </c>
      <c r="BH763" s="107">
        <f t="shared" si="271"/>
        <v>0.65400000000000003</v>
      </c>
      <c r="BI763" s="107">
        <f t="shared" si="272"/>
        <v>0</v>
      </c>
      <c r="BJ763" s="107">
        <f t="shared" si="273"/>
        <v>0</v>
      </c>
      <c r="BK763">
        <f t="shared" si="274"/>
        <v>0</v>
      </c>
    </row>
    <row r="764" spans="1:63" hidden="1" outlineLevel="1">
      <c r="A764" s="49" t="s">
        <v>1365</v>
      </c>
      <c r="B764" s="9" t="s">
        <v>2377</v>
      </c>
      <c r="C764" s="1">
        <f t="shared" si="256"/>
        <v>59</v>
      </c>
      <c r="D764" s="7">
        <f t="shared" si="257"/>
        <v>6</v>
      </c>
      <c r="E764" s="7">
        <f t="shared" si="258"/>
        <v>4</v>
      </c>
      <c r="F764" s="7">
        <f t="shared" si="259"/>
        <v>1</v>
      </c>
      <c r="G764" s="7">
        <f t="shared" si="275"/>
        <v>3</v>
      </c>
      <c r="H764" s="48">
        <f t="shared" si="260"/>
        <v>0</v>
      </c>
      <c r="I764" s="163">
        <f t="shared" si="261"/>
        <v>0</v>
      </c>
      <c r="J764" s="8"/>
      <c r="K764" s="2">
        <f t="shared" si="262"/>
        <v>1.6949152542372881E-2</v>
      </c>
      <c r="L764" s="2">
        <f t="shared" si="263"/>
        <v>3.3898305084745763E-2</v>
      </c>
      <c r="M764" s="2">
        <f t="shared" si="264"/>
        <v>0.33898305084745761</v>
      </c>
      <c r="N764" s="2">
        <f t="shared" si="265"/>
        <v>0.1864406779661017</v>
      </c>
      <c r="O764" s="2">
        <f t="shared" si="266"/>
        <v>0.42372881355932207</v>
      </c>
      <c r="P764" s="1">
        <v>1</v>
      </c>
      <c r="Q764" s="1">
        <v>2</v>
      </c>
      <c r="R764" s="1">
        <v>20</v>
      </c>
      <c r="S764" s="1">
        <v>11</v>
      </c>
      <c r="T764" s="1">
        <v>20</v>
      </c>
      <c r="U764" s="1">
        <v>1</v>
      </c>
      <c r="V764" s="1">
        <v>1</v>
      </c>
      <c r="W764" s="1"/>
      <c r="X764" s="1"/>
      <c r="Y764" s="1">
        <v>2</v>
      </c>
      <c r="Z764" s="1"/>
      <c r="AA764" s="1">
        <v>1</v>
      </c>
      <c r="AB764" s="1"/>
      <c r="AC764" s="1"/>
      <c r="AD764" s="1"/>
      <c r="AI764" t="str">
        <f t="shared" si="255"/>
        <v>Cummington</v>
      </c>
      <c r="AJ764" t="s">
        <v>2488</v>
      </c>
      <c r="AK764" s="140">
        <v>1</v>
      </c>
      <c r="AL764" s="7"/>
      <c r="AN764" s="91">
        <v>25</v>
      </c>
      <c r="AO764" s="93">
        <v>15</v>
      </c>
      <c r="AP764" s="93">
        <v>20</v>
      </c>
      <c r="AQ764" s="100">
        <v>16040</v>
      </c>
      <c r="AR764" s="100">
        <f t="shared" si="267"/>
        <v>25015</v>
      </c>
      <c r="AS764" t="s">
        <v>1753</v>
      </c>
      <c r="AT764" s="103">
        <f t="shared" si="268"/>
        <v>2516040</v>
      </c>
      <c r="AW764">
        <v>23.05</v>
      </c>
      <c r="AX764">
        <v>0</v>
      </c>
      <c r="AY764">
        <v>23.05</v>
      </c>
      <c r="BF764" s="107">
        <f t="shared" si="269"/>
        <v>0</v>
      </c>
      <c r="BG764" s="107">
        <f t="shared" si="270"/>
        <v>0</v>
      </c>
      <c r="BH764" s="107">
        <f t="shared" si="271"/>
        <v>0.33800000000000002</v>
      </c>
      <c r="BI764" s="107">
        <f t="shared" si="272"/>
        <v>0</v>
      </c>
      <c r="BJ764" s="107">
        <f t="shared" si="273"/>
        <v>0</v>
      </c>
      <c r="BK764">
        <f t="shared" si="274"/>
        <v>0</v>
      </c>
    </row>
    <row r="765" spans="1:63" hidden="1" outlineLevel="1">
      <c r="A765" s="49" t="s">
        <v>1360</v>
      </c>
      <c r="B765" s="9" t="s">
        <v>2377</v>
      </c>
      <c r="C765" s="1">
        <f t="shared" si="256"/>
        <v>268</v>
      </c>
      <c r="D765" s="7">
        <f t="shared" si="257"/>
        <v>5</v>
      </c>
      <c r="E765" s="7">
        <f t="shared" si="258"/>
        <v>3</v>
      </c>
      <c r="F765" s="7">
        <f t="shared" si="259"/>
        <v>1</v>
      </c>
      <c r="G765" s="7">
        <f t="shared" si="275"/>
        <v>4</v>
      </c>
      <c r="H765" s="48">
        <f t="shared" si="260"/>
        <v>85</v>
      </c>
      <c r="I765" s="163">
        <f t="shared" si="261"/>
        <v>0.31716417910447764</v>
      </c>
      <c r="J765" s="8"/>
      <c r="K765" s="2">
        <f t="shared" si="262"/>
        <v>1.8656716417910446E-2</v>
      </c>
      <c r="L765" s="2">
        <f t="shared" si="263"/>
        <v>0.11940298507462686</v>
      </c>
      <c r="M765" s="2">
        <f t="shared" si="264"/>
        <v>0.52611940298507465</v>
      </c>
      <c r="N765" s="2">
        <f t="shared" si="265"/>
        <v>0.10820895522388059</v>
      </c>
      <c r="O765" s="2">
        <f t="shared" si="266"/>
        <v>0.22761194029850745</v>
      </c>
      <c r="P765" s="1">
        <v>5</v>
      </c>
      <c r="Q765" s="1">
        <v>32</v>
      </c>
      <c r="R765" s="1">
        <v>141</v>
      </c>
      <c r="S765" s="1">
        <v>29</v>
      </c>
      <c r="T765" s="1">
        <v>56</v>
      </c>
      <c r="U765" s="1">
        <v>2</v>
      </c>
      <c r="V765" s="1">
        <v>1</v>
      </c>
      <c r="W765" s="1"/>
      <c r="X765" s="1"/>
      <c r="Y765" s="1">
        <v>2</v>
      </c>
      <c r="Z765" s="1"/>
      <c r="AA765" s="1">
        <v>0</v>
      </c>
      <c r="AB765" s="1"/>
      <c r="AC765" s="1"/>
      <c r="AD765" s="1"/>
      <c r="AI765" t="str">
        <f t="shared" si="255"/>
        <v>Dalton</v>
      </c>
      <c r="AJ765" t="s">
        <v>243</v>
      </c>
      <c r="AK765" s="140">
        <v>1</v>
      </c>
      <c r="AL765" s="7"/>
      <c r="AN765" s="91">
        <v>25</v>
      </c>
      <c r="AO765" s="93">
        <v>3</v>
      </c>
      <c r="AP765" s="93">
        <v>30</v>
      </c>
      <c r="AQ765" s="100">
        <v>16180</v>
      </c>
      <c r="AR765" s="100">
        <f t="shared" si="267"/>
        <v>25003</v>
      </c>
      <c r="AS765" t="s">
        <v>1753</v>
      </c>
      <c r="AT765" s="103">
        <f t="shared" si="268"/>
        <v>2516180</v>
      </c>
      <c r="AW765">
        <v>21.85</v>
      </c>
      <c r="AX765">
        <v>0.04</v>
      </c>
      <c r="AY765">
        <v>21.81</v>
      </c>
      <c r="BF765" s="107">
        <f t="shared" si="269"/>
        <v>0</v>
      </c>
      <c r="BG765" s="107">
        <f t="shared" si="270"/>
        <v>0</v>
      </c>
      <c r="BH765" s="107">
        <f t="shared" si="271"/>
        <v>0.52600000000000002</v>
      </c>
      <c r="BI765" s="107">
        <f t="shared" si="272"/>
        <v>0</v>
      </c>
      <c r="BJ765" s="107">
        <f t="shared" si="273"/>
        <v>0</v>
      </c>
      <c r="BK765">
        <f t="shared" si="274"/>
        <v>0</v>
      </c>
    </row>
    <row r="766" spans="1:63" hidden="1" outlineLevel="1">
      <c r="A766" s="49" t="s">
        <v>2041</v>
      </c>
      <c r="B766" s="9" t="s">
        <v>2377</v>
      </c>
      <c r="C766" s="1">
        <f t="shared" si="256"/>
        <v>2214</v>
      </c>
      <c r="D766" s="7">
        <f t="shared" si="257"/>
        <v>6</v>
      </c>
      <c r="E766" s="7">
        <f t="shared" si="258"/>
        <v>4</v>
      </c>
      <c r="F766" s="7">
        <f t="shared" si="259"/>
        <v>1</v>
      </c>
      <c r="G766" s="7">
        <f t="shared" si="275"/>
        <v>3</v>
      </c>
      <c r="H766" s="48">
        <f t="shared" si="260"/>
        <v>1492</v>
      </c>
      <c r="I766" s="163">
        <f t="shared" si="261"/>
        <v>0.67389340560072264</v>
      </c>
      <c r="J766" s="8"/>
      <c r="K766" s="2">
        <f t="shared" si="262"/>
        <v>3.6133694670280035E-3</v>
      </c>
      <c r="L766" s="2">
        <f t="shared" si="263"/>
        <v>4.0198735320686539E-2</v>
      </c>
      <c r="M766" s="2">
        <f t="shared" si="264"/>
        <v>0.77145438121047882</v>
      </c>
      <c r="N766" s="2">
        <f t="shared" si="265"/>
        <v>7.4525745257452577E-2</v>
      </c>
      <c r="O766" s="2">
        <f t="shared" si="266"/>
        <v>0.11020776874435413</v>
      </c>
      <c r="P766" s="1">
        <v>8</v>
      </c>
      <c r="Q766" s="1">
        <v>89</v>
      </c>
      <c r="R766" s="1">
        <v>1708</v>
      </c>
      <c r="S766" s="1">
        <v>165</v>
      </c>
      <c r="T766" s="1">
        <v>216</v>
      </c>
      <c r="U766" s="1">
        <v>8</v>
      </c>
      <c r="V766" s="1">
        <v>5</v>
      </c>
      <c r="W766" s="1"/>
      <c r="X766" s="1"/>
      <c r="Y766" s="1">
        <v>13</v>
      </c>
      <c r="Z766" s="1"/>
      <c r="AA766" s="1">
        <v>2</v>
      </c>
      <c r="AB766" s="1"/>
      <c r="AC766" s="1"/>
      <c r="AD766" s="1"/>
      <c r="AI766" t="str">
        <f t="shared" si="255"/>
        <v>Danvers</v>
      </c>
      <c r="AJ766" t="s">
        <v>827</v>
      </c>
      <c r="AK766" s="140">
        <v>6</v>
      </c>
      <c r="AL766" s="7"/>
      <c r="AN766" s="91">
        <v>25</v>
      </c>
      <c r="AO766" s="93">
        <v>9</v>
      </c>
      <c r="AP766" s="93">
        <v>25</v>
      </c>
      <c r="AQ766" s="100">
        <v>16250</v>
      </c>
      <c r="AR766" s="100">
        <f t="shared" si="267"/>
        <v>25009</v>
      </c>
      <c r="AS766" t="s">
        <v>1753</v>
      </c>
      <c r="AT766" s="103">
        <f t="shared" si="268"/>
        <v>2516250</v>
      </c>
      <c r="AW766">
        <v>14.09</v>
      </c>
      <c r="AX766">
        <v>0.81</v>
      </c>
      <c r="AY766">
        <v>13.28</v>
      </c>
      <c r="BF766" s="107">
        <f t="shared" si="269"/>
        <v>0</v>
      </c>
      <c r="BG766" s="107">
        <f t="shared" si="270"/>
        <v>0</v>
      </c>
      <c r="BH766" s="107">
        <f t="shared" si="271"/>
        <v>0.77100000000000002</v>
      </c>
      <c r="BI766" s="107">
        <f t="shared" si="272"/>
        <v>0</v>
      </c>
      <c r="BJ766" s="107">
        <f t="shared" si="273"/>
        <v>0</v>
      </c>
      <c r="BK766">
        <f t="shared" si="274"/>
        <v>0</v>
      </c>
    </row>
    <row r="767" spans="1:63" hidden="1" outlineLevel="1">
      <c r="A767" s="49" t="s">
        <v>67</v>
      </c>
      <c r="B767" s="9" t="s">
        <v>2377</v>
      </c>
      <c r="C767" s="1">
        <f t="shared" si="256"/>
        <v>1732</v>
      </c>
      <c r="D767" s="7">
        <f t="shared" si="257"/>
        <v>5</v>
      </c>
      <c r="E767" s="7">
        <f t="shared" si="258"/>
        <v>4</v>
      </c>
      <c r="F767" s="7">
        <f t="shared" si="259"/>
        <v>1</v>
      </c>
      <c r="G767" s="7">
        <f t="shared" si="275"/>
        <v>3</v>
      </c>
      <c r="H767" s="48">
        <f t="shared" si="260"/>
        <v>814</v>
      </c>
      <c r="I767" s="163">
        <f t="shared" si="261"/>
        <v>0.46997690531177827</v>
      </c>
      <c r="J767" s="8"/>
      <c r="K767" s="2">
        <f t="shared" si="262"/>
        <v>5.1963048498845262E-3</v>
      </c>
      <c r="L767" s="2">
        <f t="shared" si="263"/>
        <v>7.2170900692840642E-2</v>
      </c>
      <c r="M767" s="2">
        <f t="shared" si="264"/>
        <v>0.63452655889145493</v>
      </c>
      <c r="N767" s="2">
        <f t="shared" si="265"/>
        <v>0.11431870669745958</v>
      </c>
      <c r="O767" s="2">
        <f t="shared" si="266"/>
        <v>0.17378752886836035</v>
      </c>
      <c r="P767" s="1">
        <v>9</v>
      </c>
      <c r="Q767" s="1">
        <v>125</v>
      </c>
      <c r="R767" s="1">
        <v>1099</v>
      </c>
      <c r="S767" s="1">
        <v>198</v>
      </c>
      <c r="T767" s="1">
        <v>285</v>
      </c>
      <c r="U767" s="1">
        <v>2</v>
      </c>
      <c r="V767" s="1">
        <v>4</v>
      </c>
      <c r="W767" s="1"/>
      <c r="X767" s="1"/>
      <c r="Y767" s="1">
        <v>6</v>
      </c>
      <c r="Z767" s="1"/>
      <c r="AA767" s="1">
        <v>4</v>
      </c>
      <c r="AB767" s="1"/>
      <c r="AC767" s="1"/>
      <c r="AD767" s="1"/>
      <c r="AI767" t="str">
        <f t="shared" si="255"/>
        <v>Dartmouth</v>
      </c>
      <c r="AJ767" t="s">
        <v>2858</v>
      </c>
      <c r="AK767" s="140">
        <v>9</v>
      </c>
      <c r="AL767" s="7"/>
      <c r="AN767" s="91">
        <v>25</v>
      </c>
      <c r="AO767" s="93">
        <v>5</v>
      </c>
      <c r="AP767" s="93">
        <v>20</v>
      </c>
      <c r="AQ767" s="100">
        <v>16425</v>
      </c>
      <c r="AR767" s="100">
        <f t="shared" si="267"/>
        <v>25005</v>
      </c>
      <c r="AS767" t="s">
        <v>1753</v>
      </c>
      <c r="AT767" s="103">
        <f t="shared" si="268"/>
        <v>2516425</v>
      </c>
      <c r="AW767">
        <v>97.82</v>
      </c>
      <c r="AX767">
        <v>36.25</v>
      </c>
      <c r="AY767">
        <v>61.57</v>
      </c>
      <c r="BF767" s="107">
        <f t="shared" si="269"/>
        <v>0</v>
      </c>
      <c r="BG767" s="107">
        <f t="shared" si="270"/>
        <v>0</v>
      </c>
      <c r="BH767" s="107">
        <f t="shared" si="271"/>
        <v>0.63400000000000001</v>
      </c>
      <c r="BI767" s="107">
        <f t="shared" si="272"/>
        <v>0</v>
      </c>
      <c r="BJ767" s="107">
        <f t="shared" si="273"/>
        <v>0</v>
      </c>
      <c r="BK767">
        <f t="shared" si="274"/>
        <v>0</v>
      </c>
    </row>
    <row r="768" spans="1:63" hidden="1" outlineLevel="1">
      <c r="A768" s="49" t="s">
        <v>535</v>
      </c>
      <c r="B768" s="9" t="s">
        <v>2377</v>
      </c>
      <c r="C768" s="1">
        <f t="shared" si="256"/>
        <v>1861</v>
      </c>
      <c r="D768" s="7">
        <f t="shared" si="257"/>
        <v>5</v>
      </c>
      <c r="E768" s="7">
        <f t="shared" si="258"/>
        <v>4</v>
      </c>
      <c r="F768" s="7">
        <f t="shared" si="259"/>
        <v>1</v>
      </c>
      <c r="G768" s="7">
        <f t="shared" si="275"/>
        <v>3</v>
      </c>
      <c r="H768" s="48">
        <f t="shared" si="260"/>
        <v>1241</v>
      </c>
      <c r="I768" s="163">
        <f t="shared" si="261"/>
        <v>0.6668457818377217</v>
      </c>
      <c r="J768" s="8"/>
      <c r="K768" s="2">
        <f t="shared" si="262"/>
        <v>6.4481461579795809E-3</v>
      </c>
      <c r="L768" s="2">
        <f t="shared" si="263"/>
        <v>2.6329930145083287E-2</v>
      </c>
      <c r="M768" s="2">
        <f t="shared" si="264"/>
        <v>0.76303062869425042</v>
      </c>
      <c r="N768" s="2">
        <f t="shared" si="265"/>
        <v>9.4572810317033851E-2</v>
      </c>
      <c r="O768" s="2">
        <f t="shared" si="266"/>
        <v>0.10961848468565277</v>
      </c>
      <c r="P768" s="1">
        <v>12</v>
      </c>
      <c r="Q768" s="1">
        <v>49</v>
      </c>
      <c r="R768" s="1">
        <v>1420</v>
      </c>
      <c r="S768" s="1">
        <v>176</v>
      </c>
      <c r="T768" s="1">
        <v>179</v>
      </c>
      <c r="U768" s="1">
        <v>10</v>
      </c>
      <c r="V768" s="1">
        <v>6</v>
      </c>
      <c r="W768" s="1"/>
      <c r="X768" s="1"/>
      <c r="Y768" s="1">
        <v>6</v>
      </c>
      <c r="Z768" s="1"/>
      <c r="AA768" s="1">
        <v>3</v>
      </c>
      <c r="AB768" s="1"/>
      <c r="AC768" s="1"/>
      <c r="AD768" s="1"/>
      <c r="AI768" t="str">
        <f t="shared" si="255"/>
        <v>Dedham</v>
      </c>
      <c r="AJ768" t="s">
        <v>505</v>
      </c>
      <c r="AK768" s="140">
        <v>8</v>
      </c>
      <c r="AL768" s="7"/>
      <c r="AN768" s="91">
        <v>25</v>
      </c>
      <c r="AO768" s="93">
        <v>21</v>
      </c>
      <c r="AP768" s="93">
        <v>35</v>
      </c>
      <c r="AQ768" s="100">
        <v>16495</v>
      </c>
      <c r="AR768" s="100">
        <f t="shared" si="267"/>
        <v>25021</v>
      </c>
      <c r="AS768" t="s">
        <v>1753</v>
      </c>
      <c r="AT768" s="103">
        <f t="shared" si="268"/>
        <v>2516495</v>
      </c>
      <c r="AW768">
        <v>10.64</v>
      </c>
      <c r="AX768">
        <v>0.19</v>
      </c>
      <c r="AY768">
        <v>10.45</v>
      </c>
      <c r="BF768" s="107">
        <f t="shared" si="269"/>
        <v>0</v>
      </c>
      <c r="BG768" s="107">
        <f t="shared" si="270"/>
        <v>0</v>
      </c>
      <c r="BH768" s="107">
        <f t="shared" si="271"/>
        <v>0.76300000000000001</v>
      </c>
      <c r="BI768" s="107">
        <f t="shared" si="272"/>
        <v>0</v>
      </c>
      <c r="BJ768" s="107">
        <f t="shared" si="273"/>
        <v>0</v>
      </c>
      <c r="BK768">
        <f t="shared" si="274"/>
        <v>0</v>
      </c>
    </row>
    <row r="769" spans="1:63" hidden="1" outlineLevel="1">
      <c r="A769" s="49" t="s">
        <v>1366</v>
      </c>
      <c r="B769" s="9" t="s">
        <v>2377</v>
      </c>
      <c r="C769" s="1">
        <f t="shared" si="256"/>
        <v>280</v>
      </c>
      <c r="D769" s="7">
        <f t="shared" si="257"/>
        <v>5</v>
      </c>
      <c r="E769" s="7">
        <f t="shared" si="258"/>
        <v>4</v>
      </c>
      <c r="F769" s="7">
        <f t="shared" si="259"/>
        <v>1</v>
      </c>
      <c r="G769" s="7">
        <f t="shared" si="275"/>
        <v>3</v>
      </c>
      <c r="H769" s="48">
        <f t="shared" si="260"/>
        <v>79</v>
      </c>
      <c r="I769" s="163">
        <f t="shared" si="261"/>
        <v>0.28214285714285714</v>
      </c>
      <c r="J769" s="8"/>
      <c r="K769" s="2">
        <f t="shared" si="262"/>
        <v>2.1428571428571429E-2</v>
      </c>
      <c r="L769" s="2">
        <f t="shared" si="263"/>
        <v>0.05</v>
      </c>
      <c r="M769" s="2">
        <f t="shared" si="264"/>
        <v>0.5178571428571429</v>
      </c>
      <c r="N769" s="2">
        <f t="shared" si="265"/>
        <v>0.15714285714285714</v>
      </c>
      <c r="O769" s="2">
        <f t="shared" si="266"/>
        <v>0.25357142857142845</v>
      </c>
      <c r="P769" s="1">
        <v>6</v>
      </c>
      <c r="Q769" s="1">
        <v>14</v>
      </c>
      <c r="R769" s="1">
        <v>145</v>
      </c>
      <c r="S769" s="1">
        <v>44</v>
      </c>
      <c r="T769" s="1">
        <v>66</v>
      </c>
      <c r="U769" s="1">
        <v>1</v>
      </c>
      <c r="V769" s="1">
        <v>1</v>
      </c>
      <c r="W769" s="1"/>
      <c r="X769" s="1"/>
      <c r="Y769" s="1">
        <v>3</v>
      </c>
      <c r="Z769" s="1"/>
      <c r="AA769" s="1">
        <v>0</v>
      </c>
      <c r="AB769" s="1"/>
      <c r="AC769" s="1"/>
      <c r="AD769" s="1"/>
      <c r="AI769" t="str">
        <f t="shared" si="255"/>
        <v>Deerfield</v>
      </c>
      <c r="AJ769" t="s">
        <v>2477</v>
      </c>
      <c r="AK769" s="140">
        <v>2</v>
      </c>
      <c r="AL769" s="7"/>
      <c r="AN769" s="91">
        <v>25</v>
      </c>
      <c r="AO769" s="93">
        <v>11</v>
      </c>
      <c r="AP769" s="93">
        <v>35</v>
      </c>
      <c r="AQ769" s="100">
        <v>16670</v>
      </c>
      <c r="AR769" s="100">
        <f t="shared" si="267"/>
        <v>25011</v>
      </c>
      <c r="AS769" t="s">
        <v>1753</v>
      </c>
      <c r="AT769" s="103">
        <f t="shared" si="268"/>
        <v>2516670</v>
      </c>
      <c r="AW769">
        <v>33.36</v>
      </c>
      <c r="AX769">
        <v>1.06</v>
      </c>
      <c r="AY769">
        <v>32.29</v>
      </c>
      <c r="BF769" s="107">
        <f t="shared" si="269"/>
        <v>0</v>
      </c>
      <c r="BG769" s="107">
        <f t="shared" si="270"/>
        <v>0</v>
      </c>
      <c r="BH769" s="107">
        <f t="shared" si="271"/>
        <v>0.51700000000000002</v>
      </c>
      <c r="BI769" s="107">
        <f t="shared" si="272"/>
        <v>0</v>
      </c>
      <c r="BJ769" s="107">
        <f t="shared" si="273"/>
        <v>0</v>
      </c>
      <c r="BK769">
        <f t="shared" si="274"/>
        <v>0</v>
      </c>
    </row>
    <row r="770" spans="1:63" hidden="1" outlineLevel="1">
      <c r="A770" s="49" t="s">
        <v>2668</v>
      </c>
      <c r="B770" s="9" t="s">
        <v>2377</v>
      </c>
      <c r="C770" s="1">
        <f t="shared" si="256"/>
        <v>1875</v>
      </c>
      <c r="D770" s="7">
        <f t="shared" si="257"/>
        <v>5</v>
      </c>
      <c r="E770" s="7">
        <f t="shared" si="258"/>
        <v>4</v>
      </c>
      <c r="F770" s="7">
        <f t="shared" si="259"/>
        <v>1</v>
      </c>
      <c r="G770" s="7">
        <f t="shared" si="275"/>
        <v>3</v>
      </c>
      <c r="H770" s="48">
        <f t="shared" si="260"/>
        <v>1216</v>
      </c>
      <c r="I770" s="163">
        <f t="shared" si="261"/>
        <v>0.6485333333333333</v>
      </c>
      <c r="J770" s="8"/>
      <c r="K770" s="2">
        <f t="shared" si="262"/>
        <v>4.2666666666666669E-3</v>
      </c>
      <c r="L770" s="2">
        <f t="shared" si="263"/>
        <v>5.28E-2</v>
      </c>
      <c r="M770" s="2">
        <f t="shared" si="264"/>
        <v>0.76160000000000005</v>
      </c>
      <c r="N770" s="2">
        <f t="shared" si="265"/>
        <v>6.133333333333333E-2</v>
      </c>
      <c r="O770" s="2">
        <f t="shared" si="266"/>
        <v>0.12000000000000002</v>
      </c>
      <c r="P770" s="1">
        <v>8</v>
      </c>
      <c r="Q770" s="1">
        <v>99</v>
      </c>
      <c r="R770" s="1">
        <v>1428</v>
      </c>
      <c r="S770" s="1">
        <v>115</v>
      </c>
      <c r="T770" s="1">
        <v>212</v>
      </c>
      <c r="U770" s="1">
        <v>5</v>
      </c>
      <c r="V770" s="1">
        <v>0</v>
      </c>
      <c r="W770" s="1"/>
      <c r="X770" s="1"/>
      <c r="Y770" s="1">
        <v>8</v>
      </c>
      <c r="Z770" s="1"/>
      <c r="AA770" s="1">
        <v>0</v>
      </c>
      <c r="AB770" s="1"/>
      <c r="AC770" s="1"/>
      <c r="AD770" s="1"/>
      <c r="AI770" t="str">
        <f t="shared" si="255"/>
        <v>Dennis</v>
      </c>
      <c r="AJ770" t="s">
        <v>2654</v>
      </c>
      <c r="AK770" s="140">
        <v>9</v>
      </c>
      <c r="AL770" s="7"/>
      <c r="AN770" s="91">
        <v>25</v>
      </c>
      <c r="AO770" s="93">
        <v>1</v>
      </c>
      <c r="AP770" s="93">
        <v>25</v>
      </c>
      <c r="AQ770" s="100">
        <v>16775</v>
      </c>
      <c r="AR770" s="100">
        <f t="shared" si="267"/>
        <v>25001</v>
      </c>
      <c r="AS770" t="s">
        <v>1753</v>
      </c>
      <c r="AT770" s="103">
        <f t="shared" si="268"/>
        <v>2516775</v>
      </c>
      <c r="AW770">
        <v>22.23</v>
      </c>
      <c r="AX770">
        <v>1.64</v>
      </c>
      <c r="AY770">
        <v>20.6</v>
      </c>
      <c r="BF770" s="107">
        <f t="shared" si="269"/>
        <v>0</v>
      </c>
      <c r="BG770" s="107">
        <f t="shared" si="270"/>
        <v>0</v>
      </c>
      <c r="BH770" s="107">
        <f t="shared" si="271"/>
        <v>0.76100000000000001</v>
      </c>
      <c r="BI770" s="107">
        <f t="shared" si="272"/>
        <v>0</v>
      </c>
      <c r="BJ770" s="107">
        <f t="shared" si="273"/>
        <v>0</v>
      </c>
      <c r="BK770">
        <f t="shared" si="274"/>
        <v>0</v>
      </c>
    </row>
    <row r="771" spans="1:63" hidden="1" outlineLevel="1">
      <c r="A771" s="49" t="s">
        <v>1904</v>
      </c>
      <c r="B771" s="9" t="s">
        <v>2377</v>
      </c>
      <c r="C771" s="1">
        <f t="shared" si="256"/>
        <v>480</v>
      </c>
      <c r="D771" s="7">
        <f t="shared" si="257"/>
        <v>6</v>
      </c>
      <c r="E771" s="7">
        <f t="shared" si="258"/>
        <v>4</v>
      </c>
      <c r="F771" s="7">
        <f t="shared" si="259"/>
        <v>1</v>
      </c>
      <c r="G771" s="7">
        <f t="shared" si="275"/>
        <v>3</v>
      </c>
      <c r="H771" s="48">
        <f t="shared" si="260"/>
        <v>224</v>
      </c>
      <c r="I771" s="163">
        <f t="shared" si="261"/>
        <v>0.46666666666666667</v>
      </c>
      <c r="J771" s="8"/>
      <c r="K771" s="2">
        <f t="shared" si="262"/>
        <v>2.0833333333333333E-3</v>
      </c>
      <c r="L771" s="2">
        <f t="shared" si="263"/>
        <v>6.0416666666666667E-2</v>
      </c>
      <c r="M771" s="2">
        <f t="shared" si="264"/>
        <v>0.6479166666666667</v>
      </c>
      <c r="N771" s="2">
        <f t="shared" si="265"/>
        <v>9.583333333333334E-2</v>
      </c>
      <c r="O771" s="2">
        <f t="shared" si="266"/>
        <v>0.19374999999999998</v>
      </c>
      <c r="P771" s="1">
        <v>1</v>
      </c>
      <c r="Q771" s="1">
        <v>29</v>
      </c>
      <c r="R771" s="1">
        <v>311</v>
      </c>
      <c r="S771" s="1">
        <v>46</v>
      </c>
      <c r="T771" s="1">
        <v>87</v>
      </c>
      <c r="U771" s="1">
        <v>0</v>
      </c>
      <c r="V771" s="1">
        <v>1</v>
      </c>
      <c r="W771" s="1"/>
      <c r="X771" s="1"/>
      <c r="Y771" s="1">
        <v>4</v>
      </c>
      <c r="Z771" s="1"/>
      <c r="AA771" s="1">
        <v>1</v>
      </c>
      <c r="AB771" s="1"/>
      <c r="AC771" s="1"/>
      <c r="AD771" s="1"/>
      <c r="AI771" t="str">
        <f t="shared" si="255"/>
        <v>Dighton</v>
      </c>
      <c r="AJ771" t="s">
        <v>2858</v>
      </c>
      <c r="AK771" s="140">
        <v>4</v>
      </c>
      <c r="AL771" s="7"/>
      <c r="AN771" s="91">
        <v>25</v>
      </c>
      <c r="AO771" s="93">
        <v>5</v>
      </c>
      <c r="AP771" s="93">
        <v>25</v>
      </c>
      <c r="AQ771" s="100">
        <v>16950</v>
      </c>
      <c r="AR771" s="100">
        <f t="shared" si="267"/>
        <v>25005</v>
      </c>
      <c r="AS771" t="s">
        <v>1753</v>
      </c>
      <c r="AT771" s="103">
        <f t="shared" si="268"/>
        <v>2516950</v>
      </c>
      <c r="AW771">
        <v>22.85</v>
      </c>
      <c r="AX771">
        <v>0.47</v>
      </c>
      <c r="AY771">
        <v>22.38</v>
      </c>
      <c r="BF771" s="107">
        <f t="shared" si="269"/>
        <v>0</v>
      </c>
      <c r="BG771" s="107">
        <f t="shared" si="270"/>
        <v>0</v>
      </c>
      <c r="BH771" s="107">
        <f t="shared" si="271"/>
        <v>0.64700000000000002</v>
      </c>
      <c r="BI771" s="107">
        <f t="shared" si="272"/>
        <v>0</v>
      </c>
      <c r="BJ771" s="107">
        <f t="shared" si="273"/>
        <v>0</v>
      </c>
      <c r="BK771">
        <f t="shared" si="274"/>
        <v>0</v>
      </c>
    </row>
    <row r="772" spans="1:63" hidden="1" outlineLevel="1">
      <c r="A772" s="49" t="s">
        <v>325</v>
      </c>
      <c r="B772" s="9" t="s">
        <v>2377</v>
      </c>
      <c r="C772" s="1">
        <f t="shared" si="256"/>
        <v>578</v>
      </c>
      <c r="D772" s="7">
        <f t="shared" si="257"/>
        <v>5</v>
      </c>
      <c r="E772" s="7">
        <f t="shared" si="258"/>
        <v>4</v>
      </c>
      <c r="F772" s="7">
        <f t="shared" si="259"/>
        <v>1</v>
      </c>
      <c r="G772" s="7">
        <f t="shared" si="275"/>
        <v>3</v>
      </c>
      <c r="H772" s="48">
        <f t="shared" si="260"/>
        <v>284</v>
      </c>
      <c r="I772" s="163">
        <f t="shared" si="261"/>
        <v>0.49134948096885811</v>
      </c>
      <c r="J772" s="8"/>
      <c r="K772" s="2">
        <f t="shared" si="262"/>
        <v>3.4602076124567475E-3</v>
      </c>
      <c r="L772" s="2">
        <f t="shared" si="263"/>
        <v>7.4394463667820071E-2</v>
      </c>
      <c r="M772" s="2">
        <f t="shared" si="264"/>
        <v>0.65224913494809689</v>
      </c>
      <c r="N772" s="2">
        <f t="shared" si="265"/>
        <v>0.10380622837370242</v>
      </c>
      <c r="O772" s="2">
        <f t="shared" si="266"/>
        <v>0.16608996539792381</v>
      </c>
      <c r="P772" s="1">
        <v>2</v>
      </c>
      <c r="Q772" s="1">
        <v>43</v>
      </c>
      <c r="R772" s="1">
        <v>377</v>
      </c>
      <c r="S772" s="1">
        <v>60</v>
      </c>
      <c r="T772" s="1">
        <v>93</v>
      </c>
      <c r="U772" s="1">
        <v>2</v>
      </c>
      <c r="V772" s="1">
        <v>0</v>
      </c>
      <c r="W772" s="1"/>
      <c r="X772" s="1"/>
      <c r="Y772" s="1">
        <v>1</v>
      </c>
      <c r="Z772" s="1"/>
      <c r="AA772" s="1">
        <v>0</v>
      </c>
      <c r="AB772" s="1"/>
      <c r="AC772" s="1"/>
      <c r="AD772" s="1"/>
      <c r="AI772" t="str">
        <f t="shared" ref="AI772:AI834" si="276">A772</f>
        <v>Douglas</v>
      </c>
      <c r="AJ772" s="9" t="s">
        <v>1812</v>
      </c>
      <c r="AK772" s="140">
        <v>2</v>
      </c>
      <c r="AL772" s="7"/>
      <c r="AN772" s="91">
        <v>25</v>
      </c>
      <c r="AO772" s="93">
        <v>27</v>
      </c>
      <c r="AP772" s="93">
        <v>60</v>
      </c>
      <c r="AQ772" s="100">
        <v>17300</v>
      </c>
      <c r="AR772" s="100">
        <f t="shared" si="267"/>
        <v>25027</v>
      </c>
      <c r="AS772" t="s">
        <v>1753</v>
      </c>
      <c r="AT772" s="103">
        <f t="shared" si="268"/>
        <v>2517300</v>
      </c>
      <c r="AW772">
        <v>37.71</v>
      </c>
      <c r="AX772">
        <v>1.34</v>
      </c>
      <c r="AY772">
        <v>36.369999999999997</v>
      </c>
      <c r="BF772" s="107">
        <f t="shared" si="269"/>
        <v>0</v>
      </c>
      <c r="BG772" s="107">
        <f t="shared" si="270"/>
        <v>0</v>
      </c>
      <c r="BH772" s="107">
        <f t="shared" si="271"/>
        <v>0.65200000000000002</v>
      </c>
      <c r="BI772" s="107">
        <f t="shared" si="272"/>
        <v>0</v>
      </c>
      <c r="BJ772" s="107">
        <f t="shared" si="273"/>
        <v>0</v>
      </c>
      <c r="BK772">
        <f t="shared" si="274"/>
        <v>0</v>
      </c>
    </row>
    <row r="773" spans="1:63" hidden="1" outlineLevel="1">
      <c r="A773" s="49" t="s">
        <v>2987</v>
      </c>
      <c r="B773" s="9" t="s">
        <v>2377</v>
      </c>
      <c r="C773" s="1">
        <f t="shared" si="256"/>
        <v>868</v>
      </c>
      <c r="D773" s="7">
        <f t="shared" si="257"/>
        <v>5</v>
      </c>
      <c r="E773" s="7">
        <f t="shared" si="258"/>
        <v>4</v>
      </c>
      <c r="F773" s="7">
        <f t="shared" si="259"/>
        <v>1</v>
      </c>
      <c r="G773" s="7">
        <f t="shared" si="275"/>
        <v>2</v>
      </c>
      <c r="H773" s="48">
        <f t="shared" si="260"/>
        <v>679</v>
      </c>
      <c r="I773" s="163">
        <f t="shared" si="261"/>
        <v>0.782258064516129</v>
      </c>
      <c r="J773" s="8"/>
      <c r="K773" s="2">
        <f t="shared" si="262"/>
        <v>8.0645161290322578E-3</v>
      </c>
      <c r="L773" s="2">
        <f t="shared" si="263"/>
        <v>4.377880184331797E-2</v>
      </c>
      <c r="M773" s="2">
        <f t="shared" si="264"/>
        <v>0.8375576036866359</v>
      </c>
      <c r="N773" s="2">
        <f t="shared" si="265"/>
        <v>5.5299539170506916E-2</v>
      </c>
      <c r="O773" s="2">
        <f t="shared" si="266"/>
        <v>5.5299539170506985E-2</v>
      </c>
      <c r="P773" s="1">
        <v>7</v>
      </c>
      <c r="Q773" s="1">
        <v>38</v>
      </c>
      <c r="R773" s="1">
        <v>727</v>
      </c>
      <c r="S773" s="1">
        <v>48</v>
      </c>
      <c r="T773" s="1">
        <v>42</v>
      </c>
      <c r="U773" s="1">
        <v>2</v>
      </c>
      <c r="V773" s="1">
        <v>2</v>
      </c>
      <c r="W773" s="1"/>
      <c r="X773" s="1"/>
      <c r="Y773" s="1">
        <v>1</v>
      </c>
      <c r="Z773" s="1"/>
      <c r="AA773" s="1">
        <v>1</v>
      </c>
      <c r="AB773" s="1"/>
      <c r="AC773" s="1"/>
      <c r="AD773" s="1"/>
      <c r="AI773" t="str">
        <f t="shared" si="276"/>
        <v>Dover</v>
      </c>
      <c r="AJ773" t="s">
        <v>505</v>
      </c>
      <c r="AK773" s="140">
        <v>4</v>
      </c>
      <c r="AL773" s="7"/>
      <c r="AN773" s="91">
        <v>25</v>
      </c>
      <c r="AO773" s="93">
        <v>21</v>
      </c>
      <c r="AP773" s="93">
        <v>40</v>
      </c>
      <c r="AQ773" s="100">
        <v>17405</v>
      </c>
      <c r="AR773" s="100">
        <f t="shared" si="267"/>
        <v>25021</v>
      </c>
      <c r="AS773" t="s">
        <v>1753</v>
      </c>
      <c r="AT773" s="103">
        <f t="shared" si="268"/>
        <v>2517405</v>
      </c>
      <c r="AW773">
        <v>15.41</v>
      </c>
      <c r="AX773">
        <v>0.08</v>
      </c>
      <c r="AY773">
        <v>15.33</v>
      </c>
      <c r="BF773" s="107">
        <f t="shared" si="269"/>
        <v>0</v>
      </c>
      <c r="BG773" s="107">
        <f t="shared" si="270"/>
        <v>0</v>
      </c>
      <c r="BH773" s="107">
        <f t="shared" si="271"/>
        <v>0.83699999999999997</v>
      </c>
      <c r="BI773" s="107">
        <f t="shared" si="272"/>
        <v>0</v>
      </c>
      <c r="BJ773" s="107">
        <f t="shared" si="273"/>
        <v>0</v>
      </c>
      <c r="BK773">
        <f t="shared" si="274"/>
        <v>0</v>
      </c>
    </row>
    <row r="774" spans="1:63" hidden="1" outlineLevel="1">
      <c r="A774" s="49" t="s">
        <v>2132</v>
      </c>
      <c r="B774" s="9" t="s">
        <v>2377</v>
      </c>
      <c r="C774" s="1">
        <f t="shared" si="256"/>
        <v>2401</v>
      </c>
      <c r="D774" s="7">
        <f t="shared" si="257"/>
        <v>6</v>
      </c>
      <c r="E774" s="7">
        <f t="shared" si="258"/>
        <v>4</v>
      </c>
      <c r="F774" s="7">
        <f t="shared" si="259"/>
        <v>1</v>
      </c>
      <c r="G774" s="7">
        <f t="shared" si="275"/>
        <v>3</v>
      </c>
      <c r="H774" s="48">
        <f t="shared" si="260"/>
        <v>1563</v>
      </c>
      <c r="I774" s="163">
        <f t="shared" si="261"/>
        <v>0.65097875885047896</v>
      </c>
      <c r="J774" s="8"/>
      <c r="K774" s="2">
        <f t="shared" si="262"/>
        <v>2.0824656393169513E-3</v>
      </c>
      <c r="L774" s="2">
        <f t="shared" si="263"/>
        <v>2.8738025822573926E-2</v>
      </c>
      <c r="M774" s="2">
        <f t="shared" si="264"/>
        <v>0.76176593086214073</v>
      </c>
      <c r="N774" s="2">
        <f t="shared" si="265"/>
        <v>8.6630570595585168E-2</v>
      </c>
      <c r="O774" s="2">
        <f t="shared" si="266"/>
        <v>0.1207830070803833</v>
      </c>
      <c r="P774" s="1">
        <v>5</v>
      </c>
      <c r="Q774" s="1">
        <v>69</v>
      </c>
      <c r="R774" s="1">
        <v>1829</v>
      </c>
      <c r="S774" s="1">
        <v>208</v>
      </c>
      <c r="T774" s="1">
        <v>266</v>
      </c>
      <c r="U774" s="1">
        <v>2</v>
      </c>
      <c r="V774" s="1">
        <v>15</v>
      </c>
      <c r="W774" s="1"/>
      <c r="X774" s="1"/>
      <c r="Y774" s="1">
        <v>5</v>
      </c>
      <c r="Z774" s="1"/>
      <c r="AA774" s="1">
        <v>2</v>
      </c>
      <c r="AB774" s="1"/>
      <c r="AC774" s="1"/>
      <c r="AD774" s="1"/>
      <c r="AI774" t="str">
        <f t="shared" si="276"/>
        <v>Dracut</v>
      </c>
      <c r="AJ774" t="s">
        <v>2292</v>
      </c>
      <c r="AK774" s="140">
        <v>3</v>
      </c>
      <c r="AL774" s="7"/>
      <c r="AN774" s="91">
        <v>25</v>
      </c>
      <c r="AO774" s="93">
        <v>17</v>
      </c>
      <c r="AP774" s="93">
        <v>75</v>
      </c>
      <c r="AQ774" s="100">
        <v>17475</v>
      </c>
      <c r="AR774" s="100">
        <f t="shared" si="267"/>
        <v>25017</v>
      </c>
      <c r="AS774" t="s">
        <v>1753</v>
      </c>
      <c r="AT774" s="103">
        <f t="shared" si="268"/>
        <v>2517475</v>
      </c>
      <c r="AW774">
        <v>21.36</v>
      </c>
      <c r="AX774">
        <v>0.46</v>
      </c>
      <c r="AY774">
        <v>20.9</v>
      </c>
      <c r="BF774" s="107">
        <f t="shared" si="269"/>
        <v>0</v>
      </c>
      <c r="BG774" s="107">
        <f t="shared" si="270"/>
        <v>0</v>
      </c>
      <c r="BH774" s="107">
        <f t="shared" si="271"/>
        <v>0.76100000000000001</v>
      </c>
      <c r="BI774" s="107">
        <f t="shared" si="272"/>
        <v>0</v>
      </c>
      <c r="BJ774" s="107">
        <f t="shared" si="273"/>
        <v>0</v>
      </c>
      <c r="BK774">
        <f t="shared" si="274"/>
        <v>0</v>
      </c>
    </row>
    <row r="775" spans="1:63" hidden="1" outlineLevel="1">
      <c r="A775" s="49" t="s">
        <v>1917</v>
      </c>
      <c r="B775" s="9" t="s">
        <v>2377</v>
      </c>
      <c r="C775" s="1">
        <f t="shared" si="256"/>
        <v>631</v>
      </c>
      <c r="D775" s="7">
        <f t="shared" si="257"/>
        <v>6</v>
      </c>
      <c r="E775" s="7">
        <f t="shared" si="258"/>
        <v>4</v>
      </c>
      <c r="F775" s="7">
        <f t="shared" si="259"/>
        <v>1</v>
      </c>
      <c r="G775" s="7">
        <f t="shared" si="275"/>
        <v>3</v>
      </c>
      <c r="H775" s="48">
        <f t="shared" si="260"/>
        <v>333</v>
      </c>
      <c r="I775" s="163">
        <f t="shared" si="261"/>
        <v>0.52773375594294769</v>
      </c>
      <c r="J775" s="8"/>
      <c r="K775" s="2">
        <f t="shared" si="262"/>
        <v>3.1695721077654518E-3</v>
      </c>
      <c r="L775" s="2">
        <f t="shared" si="263"/>
        <v>6.1806656101426306E-2</v>
      </c>
      <c r="M775" s="2">
        <f t="shared" si="264"/>
        <v>0.6782884310618067</v>
      </c>
      <c r="N775" s="2">
        <f t="shared" si="265"/>
        <v>9.6671949286846276E-2</v>
      </c>
      <c r="O775" s="2">
        <f t="shared" si="266"/>
        <v>0.16006339144215523</v>
      </c>
      <c r="P775" s="1">
        <v>2</v>
      </c>
      <c r="Q775" s="1">
        <v>39</v>
      </c>
      <c r="R775" s="1">
        <v>428</v>
      </c>
      <c r="S775" s="1">
        <v>61</v>
      </c>
      <c r="T775" s="1">
        <v>95</v>
      </c>
      <c r="U775" s="1">
        <v>1</v>
      </c>
      <c r="V775" s="1">
        <v>2</v>
      </c>
      <c r="W775" s="1"/>
      <c r="X775" s="1"/>
      <c r="Y775" s="1">
        <v>3</v>
      </c>
      <c r="Z775" s="1"/>
      <c r="AA775" s="1">
        <v>0</v>
      </c>
      <c r="AB775" s="1"/>
      <c r="AC775" s="1"/>
      <c r="AD775" s="1"/>
      <c r="AI775" t="str">
        <f t="shared" si="276"/>
        <v>Dudley</v>
      </c>
      <c r="AJ775" s="9" t="s">
        <v>1812</v>
      </c>
      <c r="AK775" s="140">
        <v>1</v>
      </c>
      <c r="AL775" s="7"/>
      <c r="AN775" s="91">
        <v>25</v>
      </c>
      <c r="AO775" s="93">
        <v>27</v>
      </c>
      <c r="AP775" s="93">
        <v>65</v>
      </c>
      <c r="AQ775" s="100">
        <v>17685</v>
      </c>
      <c r="AR775" s="100">
        <f t="shared" si="267"/>
        <v>25027</v>
      </c>
      <c r="AS775" t="s">
        <v>1753</v>
      </c>
      <c r="AT775" s="103">
        <f t="shared" si="268"/>
        <v>2517685</v>
      </c>
      <c r="AW775">
        <v>22.06</v>
      </c>
      <c r="AX775">
        <v>1.01</v>
      </c>
      <c r="AY775">
        <v>21.05</v>
      </c>
      <c r="BF775" s="107">
        <f t="shared" si="269"/>
        <v>0</v>
      </c>
      <c r="BG775" s="107">
        <f t="shared" si="270"/>
        <v>0</v>
      </c>
      <c r="BH775" s="107">
        <f t="shared" si="271"/>
        <v>0.67800000000000005</v>
      </c>
      <c r="BI775" s="107">
        <f t="shared" si="272"/>
        <v>0</v>
      </c>
      <c r="BJ775" s="107">
        <f t="shared" si="273"/>
        <v>0</v>
      </c>
      <c r="BK775">
        <f t="shared" si="274"/>
        <v>0</v>
      </c>
    </row>
    <row r="776" spans="1:63" hidden="1" outlineLevel="1">
      <c r="A776" s="49" t="s">
        <v>3227</v>
      </c>
      <c r="B776" s="9" t="s">
        <v>2377</v>
      </c>
      <c r="C776" s="1">
        <f t="shared" si="256"/>
        <v>343</v>
      </c>
      <c r="D776" s="7">
        <f t="shared" si="257"/>
        <v>5</v>
      </c>
      <c r="E776" s="7">
        <f t="shared" si="258"/>
        <v>4</v>
      </c>
      <c r="F776" s="7">
        <f t="shared" si="259"/>
        <v>1</v>
      </c>
      <c r="G776" s="7">
        <f t="shared" si="275"/>
        <v>2</v>
      </c>
      <c r="H776" s="48">
        <f t="shared" si="260"/>
        <v>237</v>
      </c>
      <c r="I776" s="163">
        <f t="shared" si="261"/>
        <v>0.69096209912536444</v>
      </c>
      <c r="J776" s="8"/>
      <c r="K776" s="2">
        <f t="shared" si="262"/>
        <v>2.9154518950437317E-3</v>
      </c>
      <c r="L776" s="2">
        <f t="shared" si="263"/>
        <v>3.4985422740524783E-2</v>
      </c>
      <c r="M776" s="2">
        <f t="shared" si="264"/>
        <v>0.79008746355685133</v>
      </c>
      <c r="N776" s="2">
        <f t="shared" si="265"/>
        <v>9.9125364431486881E-2</v>
      </c>
      <c r="O776" s="2">
        <f t="shared" si="266"/>
        <v>7.2886297376093326E-2</v>
      </c>
      <c r="P776" s="1">
        <v>1</v>
      </c>
      <c r="Q776" s="1">
        <v>12</v>
      </c>
      <c r="R776" s="1">
        <v>271</v>
      </c>
      <c r="S776" s="1">
        <v>34</v>
      </c>
      <c r="T776" s="1">
        <v>24</v>
      </c>
      <c r="U776" s="1">
        <v>0</v>
      </c>
      <c r="V776" s="1">
        <v>1</v>
      </c>
      <c r="W776" s="1"/>
      <c r="X776" s="1"/>
      <c r="Y776" s="1">
        <v>0</v>
      </c>
      <c r="Z776" s="1"/>
      <c r="AA776" s="1">
        <v>0</v>
      </c>
      <c r="AB776" s="1"/>
      <c r="AC776" s="1"/>
      <c r="AD776" s="1"/>
      <c r="AI776" t="str">
        <f t="shared" si="276"/>
        <v>Dunstable</v>
      </c>
      <c r="AJ776" t="s">
        <v>2292</v>
      </c>
      <c r="AK776" s="140">
        <v>3</v>
      </c>
      <c r="AL776" s="7"/>
      <c r="AN776" s="91">
        <v>25</v>
      </c>
      <c r="AO776" s="93">
        <v>17</v>
      </c>
      <c r="AP776" s="93">
        <v>80</v>
      </c>
      <c r="AQ776" s="100">
        <v>17825</v>
      </c>
      <c r="AR776" s="100">
        <f t="shared" si="267"/>
        <v>25017</v>
      </c>
      <c r="AS776" t="s">
        <v>1753</v>
      </c>
      <c r="AT776" s="103">
        <f t="shared" si="268"/>
        <v>2517825</v>
      </c>
      <c r="AW776">
        <v>16.739999999999998</v>
      </c>
      <c r="AX776">
        <v>0.19</v>
      </c>
      <c r="AY776">
        <v>16.55</v>
      </c>
      <c r="BF776" s="107">
        <f t="shared" si="269"/>
        <v>0</v>
      </c>
      <c r="BG776" s="107">
        <f t="shared" si="270"/>
        <v>0</v>
      </c>
      <c r="BH776" s="107">
        <f t="shared" si="271"/>
        <v>0.79</v>
      </c>
      <c r="BI776" s="107">
        <f t="shared" si="272"/>
        <v>0</v>
      </c>
      <c r="BJ776" s="107">
        <f t="shared" si="273"/>
        <v>0</v>
      </c>
      <c r="BK776">
        <f t="shared" si="274"/>
        <v>0</v>
      </c>
    </row>
    <row r="777" spans="1:63" hidden="1" outlineLevel="1">
      <c r="A777" s="49" t="s">
        <v>2986</v>
      </c>
      <c r="B777" s="9" t="s">
        <v>2377</v>
      </c>
      <c r="C777" s="1">
        <f t="shared" si="256"/>
        <v>1772</v>
      </c>
      <c r="D777" s="7">
        <f t="shared" si="257"/>
        <v>7</v>
      </c>
      <c r="E777" s="7">
        <f t="shared" si="258"/>
        <v>4</v>
      </c>
      <c r="F777" s="7">
        <f t="shared" si="259"/>
        <v>1</v>
      </c>
      <c r="G777" s="7">
        <f t="shared" si="275"/>
        <v>3</v>
      </c>
      <c r="H777" s="48">
        <f t="shared" si="260"/>
        <v>1324</v>
      </c>
      <c r="I777" s="163">
        <f t="shared" si="261"/>
        <v>0.74717832957110608</v>
      </c>
      <c r="J777" s="8"/>
      <c r="K777" s="2">
        <f t="shared" si="262"/>
        <v>2.8216704288939053E-3</v>
      </c>
      <c r="L777" s="2">
        <f t="shared" si="263"/>
        <v>3.160270880361174E-2</v>
      </c>
      <c r="M777" s="2">
        <f t="shared" si="264"/>
        <v>0.81772009029345372</v>
      </c>
      <c r="N777" s="2">
        <f t="shared" si="265"/>
        <v>6.7155756207674944E-2</v>
      </c>
      <c r="O777" s="2">
        <f t="shared" si="266"/>
        <v>8.0699774266365709E-2</v>
      </c>
      <c r="P777" s="1">
        <v>5</v>
      </c>
      <c r="Q777" s="1">
        <v>56</v>
      </c>
      <c r="R777" s="1">
        <v>1449</v>
      </c>
      <c r="S777" s="1">
        <v>119</v>
      </c>
      <c r="T777" s="1">
        <v>125</v>
      </c>
      <c r="U777" s="1">
        <v>2</v>
      </c>
      <c r="V777" s="1">
        <v>6</v>
      </c>
      <c r="W777" s="1"/>
      <c r="X777" s="1"/>
      <c r="Y777" s="1">
        <v>8</v>
      </c>
      <c r="Z777" s="1"/>
      <c r="AA777" s="1">
        <v>2</v>
      </c>
      <c r="AB777" s="1"/>
      <c r="AC777" s="1"/>
      <c r="AD777" s="1"/>
      <c r="AI777" t="str">
        <f t="shared" si="276"/>
        <v>Duxbury</v>
      </c>
      <c r="AJ777" t="s">
        <v>1834</v>
      </c>
      <c r="AK777" s="140">
        <v>9</v>
      </c>
      <c r="AL777" s="7"/>
      <c r="AN777" s="91">
        <v>25</v>
      </c>
      <c r="AO777" s="93">
        <v>23</v>
      </c>
      <c r="AP777" s="93">
        <v>25</v>
      </c>
      <c r="AQ777" s="100">
        <v>17895</v>
      </c>
      <c r="AR777" s="100">
        <f t="shared" si="267"/>
        <v>25023</v>
      </c>
      <c r="AS777" t="s">
        <v>1753</v>
      </c>
      <c r="AT777" s="103">
        <f t="shared" si="268"/>
        <v>2517895</v>
      </c>
      <c r="AW777">
        <v>37.619999999999997</v>
      </c>
      <c r="AX777">
        <v>13.87</v>
      </c>
      <c r="AY777">
        <v>23.75</v>
      </c>
      <c r="BF777" s="107">
        <f t="shared" si="269"/>
        <v>0</v>
      </c>
      <c r="BG777" s="107">
        <f t="shared" si="270"/>
        <v>0</v>
      </c>
      <c r="BH777" s="107">
        <f t="shared" si="271"/>
        <v>0.81699999999999995</v>
      </c>
      <c r="BI777" s="107">
        <f t="shared" si="272"/>
        <v>0</v>
      </c>
      <c r="BJ777" s="107">
        <f t="shared" si="273"/>
        <v>0</v>
      </c>
      <c r="BK777">
        <f t="shared" si="274"/>
        <v>0</v>
      </c>
    </row>
    <row r="778" spans="1:63" hidden="1" outlineLevel="1">
      <c r="A778" s="49" t="s">
        <v>1534</v>
      </c>
      <c r="B778" s="9" t="s">
        <v>2377</v>
      </c>
      <c r="C778" s="1">
        <f t="shared" si="256"/>
        <v>1028</v>
      </c>
      <c r="D778" s="7">
        <f t="shared" si="257"/>
        <v>7</v>
      </c>
      <c r="E778" s="7">
        <f t="shared" si="258"/>
        <v>4</v>
      </c>
      <c r="F778" s="7">
        <f t="shared" si="259"/>
        <v>1</v>
      </c>
      <c r="G778" s="7">
        <f t="shared" si="275"/>
        <v>3</v>
      </c>
      <c r="H778" s="48">
        <f t="shared" si="260"/>
        <v>647</v>
      </c>
      <c r="I778" s="163">
        <f t="shared" si="261"/>
        <v>0.62937743190661477</v>
      </c>
      <c r="J778" s="8"/>
      <c r="K778" s="2">
        <f t="shared" si="262"/>
        <v>3.8910505836575876E-3</v>
      </c>
      <c r="L778" s="2">
        <f t="shared" si="263"/>
        <v>3.9883268482490269E-2</v>
      </c>
      <c r="M778" s="2">
        <f t="shared" si="264"/>
        <v>0.75486381322957197</v>
      </c>
      <c r="N778" s="2">
        <f t="shared" si="265"/>
        <v>6.1284046692607001E-2</v>
      </c>
      <c r="O778" s="2">
        <f t="shared" si="266"/>
        <v>0.14007782101167321</v>
      </c>
      <c r="P778" s="1">
        <v>4</v>
      </c>
      <c r="Q778" s="1">
        <v>41</v>
      </c>
      <c r="R778" s="1">
        <v>776</v>
      </c>
      <c r="S778" s="1">
        <v>63</v>
      </c>
      <c r="T778" s="1">
        <v>129</v>
      </c>
      <c r="U778" s="1">
        <v>6</v>
      </c>
      <c r="V778" s="1">
        <v>1</v>
      </c>
      <c r="W778" s="1"/>
      <c r="X778" s="1"/>
      <c r="Y778" s="1">
        <v>8</v>
      </c>
      <c r="Z778" s="1"/>
      <c r="AA778" s="1">
        <v>0</v>
      </c>
      <c r="AB778" s="1"/>
      <c r="AC778" s="1"/>
      <c r="AD778" s="1"/>
      <c r="AI778" t="str">
        <f t="shared" si="276"/>
        <v>East Bridgewater</v>
      </c>
      <c r="AJ778" t="s">
        <v>1834</v>
      </c>
      <c r="AK778" s="140">
        <v>8</v>
      </c>
      <c r="AL778" s="7"/>
      <c r="AN778" s="91">
        <v>25</v>
      </c>
      <c r="AO778" s="93">
        <v>23</v>
      </c>
      <c r="AP778" s="93">
        <v>30</v>
      </c>
      <c r="AQ778" s="100">
        <v>18455</v>
      </c>
      <c r="AR778" s="100">
        <f t="shared" si="267"/>
        <v>25023</v>
      </c>
      <c r="AS778" t="s">
        <v>1753</v>
      </c>
      <c r="AT778" s="103">
        <f t="shared" si="268"/>
        <v>2518455</v>
      </c>
      <c r="AW778">
        <v>17.5</v>
      </c>
      <c r="AX778">
        <v>0.26</v>
      </c>
      <c r="AY778">
        <v>17.239999999999998</v>
      </c>
      <c r="BF778" s="107">
        <f t="shared" si="269"/>
        <v>0</v>
      </c>
      <c r="BG778" s="107">
        <f t="shared" si="270"/>
        <v>0</v>
      </c>
      <c r="BH778" s="107">
        <f t="shared" si="271"/>
        <v>0.754</v>
      </c>
      <c r="BI778" s="107">
        <f t="shared" si="272"/>
        <v>0</v>
      </c>
      <c r="BJ778" s="107">
        <f t="shared" si="273"/>
        <v>0</v>
      </c>
      <c r="BK778">
        <f t="shared" si="274"/>
        <v>0</v>
      </c>
    </row>
    <row r="779" spans="1:63" hidden="1" outlineLevel="1">
      <c r="A779" s="49" t="s">
        <v>3050</v>
      </c>
      <c r="B779" s="9" t="s">
        <v>2377</v>
      </c>
      <c r="C779" s="1">
        <f t="shared" si="256"/>
        <v>201</v>
      </c>
      <c r="D779" s="7">
        <f t="shared" si="257"/>
        <v>5</v>
      </c>
      <c r="E779" s="7">
        <f t="shared" si="258"/>
        <v>4</v>
      </c>
      <c r="F779" s="7">
        <f t="shared" si="259"/>
        <v>1</v>
      </c>
      <c r="G779" s="7">
        <f t="shared" si="275"/>
        <v>3</v>
      </c>
      <c r="H779" s="48">
        <f t="shared" si="260"/>
        <v>65</v>
      </c>
      <c r="I779" s="163">
        <f t="shared" si="261"/>
        <v>0.32338308457711445</v>
      </c>
      <c r="J779" s="8"/>
      <c r="K779" s="2">
        <f t="shared" si="262"/>
        <v>4.9751243781094526E-3</v>
      </c>
      <c r="L779" s="2">
        <f t="shared" si="263"/>
        <v>4.975124378109453E-2</v>
      </c>
      <c r="M779" s="2">
        <f t="shared" si="264"/>
        <v>0.60199004975124382</v>
      </c>
      <c r="N779" s="2">
        <f t="shared" si="265"/>
        <v>5.4726368159203981E-2</v>
      </c>
      <c r="O779" s="2">
        <f t="shared" si="266"/>
        <v>0.28855721393034828</v>
      </c>
      <c r="P779" s="1">
        <v>1</v>
      </c>
      <c r="Q779" s="1">
        <v>10</v>
      </c>
      <c r="R779" s="1">
        <v>121</v>
      </c>
      <c r="S779" s="1">
        <v>11</v>
      </c>
      <c r="T779" s="1">
        <v>56</v>
      </c>
      <c r="U779" s="1">
        <v>0</v>
      </c>
      <c r="V779" s="1">
        <v>1</v>
      </c>
      <c r="W779" s="1"/>
      <c r="X779" s="1"/>
      <c r="Y779" s="1">
        <v>1</v>
      </c>
      <c r="Z779" s="1"/>
      <c r="AA779" s="1">
        <v>0</v>
      </c>
      <c r="AB779" s="1"/>
      <c r="AC779" s="1"/>
      <c r="AD779" s="1"/>
      <c r="AI779" t="str">
        <f t="shared" si="276"/>
        <v>East Brookfield</v>
      </c>
      <c r="AJ779" s="9" t="s">
        <v>1812</v>
      </c>
      <c r="AK779" s="140">
        <v>1</v>
      </c>
      <c r="AL779" s="7"/>
      <c r="AN779" s="91">
        <v>25</v>
      </c>
      <c r="AO779" s="93">
        <v>27</v>
      </c>
      <c r="AP779" s="93">
        <v>70</v>
      </c>
      <c r="AQ779" s="100">
        <v>18560</v>
      </c>
      <c r="AR779" s="100">
        <f t="shared" si="267"/>
        <v>25027</v>
      </c>
      <c r="AS779" t="s">
        <v>1753</v>
      </c>
      <c r="AT779" s="103">
        <f t="shared" si="268"/>
        <v>2518560</v>
      </c>
      <c r="AW779">
        <v>10.38</v>
      </c>
      <c r="AX779">
        <v>0.53</v>
      </c>
      <c r="AY779">
        <v>9.84</v>
      </c>
      <c r="BF779" s="107">
        <f t="shared" si="269"/>
        <v>0</v>
      </c>
      <c r="BG779" s="107">
        <f t="shared" si="270"/>
        <v>0</v>
      </c>
      <c r="BH779" s="107">
        <f t="shared" si="271"/>
        <v>0.60099999999999998</v>
      </c>
      <c r="BI779" s="107">
        <f t="shared" si="272"/>
        <v>0</v>
      </c>
      <c r="BJ779" s="107">
        <f t="shared" si="273"/>
        <v>0</v>
      </c>
      <c r="BK779">
        <f t="shared" si="274"/>
        <v>0</v>
      </c>
    </row>
    <row r="780" spans="1:63" hidden="1" outlineLevel="1">
      <c r="A780" s="49" t="s">
        <v>2580</v>
      </c>
      <c r="B780" s="9" t="s">
        <v>2377</v>
      </c>
      <c r="C780" s="1">
        <f t="shared" si="256"/>
        <v>1222</v>
      </c>
      <c r="D780" s="7">
        <f t="shared" si="257"/>
        <v>5</v>
      </c>
      <c r="E780" s="7">
        <f t="shared" si="258"/>
        <v>4</v>
      </c>
      <c r="F780" s="7">
        <f t="shared" si="259"/>
        <v>1</v>
      </c>
      <c r="G780" s="7">
        <f t="shared" si="275"/>
        <v>3</v>
      </c>
      <c r="H780" s="48">
        <f t="shared" si="260"/>
        <v>597</v>
      </c>
      <c r="I780" s="163">
        <f t="shared" si="261"/>
        <v>0.48854337152209493</v>
      </c>
      <c r="J780" s="8"/>
      <c r="K780" s="2">
        <f t="shared" si="262"/>
        <v>7.3649754500818331E-3</v>
      </c>
      <c r="L780" s="2">
        <f t="shared" si="263"/>
        <v>5.2373158756137482E-2</v>
      </c>
      <c r="M780" s="2">
        <f t="shared" si="264"/>
        <v>0.64975450081833064</v>
      </c>
      <c r="N780" s="2">
        <f t="shared" si="265"/>
        <v>0.12029459901800327</v>
      </c>
      <c r="O780" s="2">
        <f t="shared" si="266"/>
        <v>0.17021276595744678</v>
      </c>
      <c r="P780" s="1">
        <v>9</v>
      </c>
      <c r="Q780" s="1">
        <v>64</v>
      </c>
      <c r="R780" s="1">
        <v>794</v>
      </c>
      <c r="S780" s="1">
        <v>147</v>
      </c>
      <c r="T780" s="1">
        <v>197</v>
      </c>
      <c r="U780" s="1">
        <v>2</v>
      </c>
      <c r="V780" s="1">
        <v>3</v>
      </c>
      <c r="W780" s="1"/>
      <c r="X780" s="1"/>
      <c r="Y780" s="1">
        <v>3</v>
      </c>
      <c r="Z780" s="1"/>
      <c r="AA780" s="1">
        <v>3</v>
      </c>
      <c r="AB780" s="1"/>
      <c r="AC780" s="1"/>
      <c r="AD780" s="1"/>
      <c r="AI780" t="str">
        <f t="shared" si="276"/>
        <v>East Longmeadow</v>
      </c>
      <c r="AJ780" t="s">
        <v>2983</v>
      </c>
      <c r="AK780" s="140">
        <v>1</v>
      </c>
      <c r="AL780" s="7"/>
      <c r="AN780" s="91">
        <v>25</v>
      </c>
      <c r="AO780" s="93">
        <v>13</v>
      </c>
      <c r="AP780" s="93">
        <v>30</v>
      </c>
      <c r="AQ780" s="100">
        <v>19645</v>
      </c>
      <c r="AR780" s="100">
        <f t="shared" si="267"/>
        <v>25013</v>
      </c>
      <c r="AS780" t="s">
        <v>1753</v>
      </c>
      <c r="AT780" s="103">
        <f t="shared" si="268"/>
        <v>2519645</v>
      </c>
      <c r="AW780">
        <v>13.01</v>
      </c>
      <c r="AX780">
        <v>0.04</v>
      </c>
      <c r="AY780">
        <v>12.97</v>
      </c>
      <c r="BF780" s="107">
        <f t="shared" si="269"/>
        <v>0</v>
      </c>
      <c r="BG780" s="107">
        <f t="shared" si="270"/>
        <v>0</v>
      </c>
      <c r="BH780" s="107">
        <f t="shared" si="271"/>
        <v>0.64900000000000002</v>
      </c>
      <c r="BI780" s="107">
        <f t="shared" si="272"/>
        <v>0</v>
      </c>
      <c r="BJ780" s="107">
        <f t="shared" si="273"/>
        <v>0</v>
      </c>
      <c r="BK780">
        <f t="shared" si="274"/>
        <v>0</v>
      </c>
    </row>
    <row r="781" spans="1:63" hidden="1" outlineLevel="1">
      <c r="A781" s="49" t="s">
        <v>2127</v>
      </c>
      <c r="B781" s="9" t="s">
        <v>2377</v>
      </c>
      <c r="C781" s="1">
        <f t="shared" si="256"/>
        <v>587</v>
      </c>
      <c r="D781" s="7">
        <f t="shared" si="257"/>
        <v>6</v>
      </c>
      <c r="E781" s="7">
        <f t="shared" si="258"/>
        <v>4</v>
      </c>
      <c r="F781" s="7">
        <f t="shared" si="259"/>
        <v>1</v>
      </c>
      <c r="G781" s="7">
        <f t="shared" si="275"/>
        <v>2</v>
      </c>
      <c r="H781" s="48">
        <f t="shared" si="260"/>
        <v>389</v>
      </c>
      <c r="I781" s="163">
        <f t="shared" si="261"/>
        <v>0.66269165247018735</v>
      </c>
      <c r="J781" s="8"/>
      <c r="K781" s="2">
        <f t="shared" si="262"/>
        <v>5.1107325383304937E-3</v>
      </c>
      <c r="L781" s="2">
        <f t="shared" si="263"/>
        <v>6.3032367972742753E-2</v>
      </c>
      <c r="M781" s="2">
        <f t="shared" si="264"/>
        <v>0.74957410562180582</v>
      </c>
      <c r="N781" s="2">
        <f t="shared" si="265"/>
        <v>8.6882453151618397E-2</v>
      </c>
      <c r="O781" s="2">
        <f t="shared" si="266"/>
        <v>9.5400340715502477E-2</v>
      </c>
      <c r="P781" s="1">
        <v>3</v>
      </c>
      <c r="Q781" s="1">
        <v>37</v>
      </c>
      <c r="R781" s="1">
        <v>440</v>
      </c>
      <c r="S781" s="1">
        <v>51</v>
      </c>
      <c r="T781" s="1">
        <v>47</v>
      </c>
      <c r="U781" s="1">
        <v>3</v>
      </c>
      <c r="V781" s="1">
        <v>1</v>
      </c>
      <c r="W781" s="1"/>
      <c r="X781" s="1"/>
      <c r="Y781" s="1">
        <v>5</v>
      </c>
      <c r="Z781" s="1"/>
      <c r="AA781" s="1">
        <v>0</v>
      </c>
      <c r="AB781" s="1"/>
      <c r="AC781" s="1"/>
      <c r="AD781" s="1"/>
      <c r="AI781" t="str">
        <f t="shared" si="276"/>
        <v>Eastham</v>
      </c>
      <c r="AJ781" t="s">
        <v>2654</v>
      </c>
      <c r="AK781" s="140">
        <v>9</v>
      </c>
      <c r="AL781" s="7"/>
      <c r="AN781" s="91">
        <v>25</v>
      </c>
      <c r="AO781" s="93">
        <v>1</v>
      </c>
      <c r="AP781" s="93">
        <v>30</v>
      </c>
      <c r="AQ781" s="100">
        <v>19295</v>
      </c>
      <c r="AR781" s="100">
        <f t="shared" si="267"/>
        <v>25001</v>
      </c>
      <c r="AS781" t="s">
        <v>1753</v>
      </c>
      <c r="AT781" s="103">
        <f t="shared" si="268"/>
        <v>2519295</v>
      </c>
      <c r="AW781">
        <v>27.25</v>
      </c>
      <c r="AX781">
        <v>13.26</v>
      </c>
      <c r="AY781">
        <v>13.99</v>
      </c>
      <c r="BF781" s="107">
        <f t="shared" si="269"/>
        <v>0</v>
      </c>
      <c r="BG781" s="107">
        <f t="shared" si="270"/>
        <v>0</v>
      </c>
      <c r="BH781" s="107">
        <f t="shared" si="271"/>
        <v>0.749</v>
      </c>
      <c r="BI781" s="107">
        <f t="shared" si="272"/>
        <v>0</v>
      </c>
      <c r="BJ781" s="107">
        <f t="shared" si="273"/>
        <v>0</v>
      </c>
      <c r="BK781">
        <f t="shared" si="274"/>
        <v>0</v>
      </c>
    </row>
    <row r="782" spans="1:63" hidden="1" outlineLevel="1">
      <c r="A782" s="49" t="s">
        <v>3372</v>
      </c>
      <c r="B782" s="9" t="s">
        <v>2377</v>
      </c>
      <c r="C782" s="1">
        <f t="shared" si="256"/>
        <v>615</v>
      </c>
      <c r="D782" s="7">
        <f t="shared" si="257"/>
        <v>7</v>
      </c>
      <c r="E782" s="7">
        <f t="shared" si="258"/>
        <v>4</v>
      </c>
      <c r="F782" s="7">
        <f t="shared" si="259"/>
        <v>1</v>
      </c>
      <c r="G782" s="7">
        <f t="shared" si="275"/>
        <v>3</v>
      </c>
      <c r="H782" s="48">
        <f t="shared" si="260"/>
        <v>241</v>
      </c>
      <c r="I782" s="163">
        <f t="shared" si="261"/>
        <v>0.39186991869918697</v>
      </c>
      <c r="J782" s="8"/>
      <c r="K782" s="2">
        <f t="shared" si="262"/>
        <v>3.2520325203252032E-3</v>
      </c>
      <c r="L782" s="2">
        <f t="shared" si="263"/>
        <v>6.3414634146341464E-2</v>
      </c>
      <c r="M782" s="2">
        <f t="shared" si="264"/>
        <v>0.58699186991869923</v>
      </c>
      <c r="N782" s="2">
        <f t="shared" si="265"/>
        <v>0.12845528455284552</v>
      </c>
      <c r="O782" s="2">
        <f t="shared" si="266"/>
        <v>0.2178861788617886</v>
      </c>
      <c r="P782" s="1">
        <v>2</v>
      </c>
      <c r="Q782" s="1">
        <v>39</v>
      </c>
      <c r="R782" s="1">
        <v>361</v>
      </c>
      <c r="S782" s="1">
        <v>79</v>
      </c>
      <c r="T782" s="1">
        <v>120</v>
      </c>
      <c r="U782" s="1">
        <v>2</v>
      </c>
      <c r="V782" s="1">
        <v>7</v>
      </c>
      <c r="W782" s="1"/>
      <c r="X782" s="1"/>
      <c r="Y782" s="1">
        <v>4</v>
      </c>
      <c r="Z782" s="1"/>
      <c r="AA782" s="1">
        <v>1</v>
      </c>
      <c r="AB782" s="1"/>
      <c r="AC782" s="1"/>
      <c r="AD782" s="1"/>
      <c r="AI782" t="str">
        <f t="shared" si="276"/>
        <v>Easthampton</v>
      </c>
      <c r="AJ782" t="s">
        <v>2488</v>
      </c>
      <c r="AK782" s="140">
        <v>1</v>
      </c>
      <c r="AL782" s="7"/>
      <c r="AN782" s="91">
        <v>25</v>
      </c>
      <c r="AO782" s="93">
        <v>15</v>
      </c>
      <c r="AP782" s="93">
        <v>25</v>
      </c>
      <c r="AQ782" s="100">
        <v>19330</v>
      </c>
      <c r="AR782" s="100">
        <f t="shared" si="267"/>
        <v>25015</v>
      </c>
      <c r="AS782" t="s">
        <v>1057</v>
      </c>
      <c r="AT782" s="103">
        <f t="shared" si="268"/>
        <v>2519330</v>
      </c>
      <c r="AW782">
        <v>13.6</v>
      </c>
      <c r="AX782">
        <v>0.19</v>
      </c>
      <c r="AY782">
        <v>13.42</v>
      </c>
      <c r="BF782" s="107">
        <f t="shared" si="269"/>
        <v>0</v>
      </c>
      <c r="BG782" s="107">
        <f t="shared" si="270"/>
        <v>0</v>
      </c>
      <c r="BH782" s="107">
        <f t="shared" si="271"/>
        <v>0.58599999999999997</v>
      </c>
      <c r="BI782" s="107">
        <f t="shared" si="272"/>
        <v>0</v>
      </c>
      <c r="BJ782" s="107">
        <f t="shared" si="273"/>
        <v>0</v>
      </c>
      <c r="BK782">
        <f t="shared" si="274"/>
        <v>0</v>
      </c>
    </row>
    <row r="783" spans="1:63" hidden="1" outlineLevel="1">
      <c r="A783" s="49" t="s">
        <v>2862</v>
      </c>
      <c r="B783" s="9" t="s">
        <v>2377</v>
      </c>
      <c r="C783" s="1">
        <f t="shared" si="256"/>
        <v>1665</v>
      </c>
      <c r="D783" s="7">
        <f t="shared" si="257"/>
        <v>5</v>
      </c>
      <c r="E783" s="7">
        <f t="shared" si="258"/>
        <v>4</v>
      </c>
      <c r="F783" s="7">
        <f t="shared" si="259"/>
        <v>1</v>
      </c>
      <c r="G783" s="7">
        <f t="shared" si="275"/>
        <v>3</v>
      </c>
      <c r="H783" s="48">
        <f t="shared" si="260"/>
        <v>1116</v>
      </c>
      <c r="I783" s="163">
        <f t="shared" si="261"/>
        <v>0.67027027027027031</v>
      </c>
      <c r="J783" s="8"/>
      <c r="K783" s="2">
        <f t="shared" si="262"/>
        <v>5.4054054054054057E-3</v>
      </c>
      <c r="L783" s="2">
        <f t="shared" si="263"/>
        <v>4.5645645645645647E-2</v>
      </c>
      <c r="M783" s="2">
        <f t="shared" si="264"/>
        <v>0.76756756756756761</v>
      </c>
      <c r="N783" s="2">
        <f t="shared" si="265"/>
        <v>6.9069069069069067E-2</v>
      </c>
      <c r="O783" s="2">
        <f t="shared" si="266"/>
        <v>0.11231231231231231</v>
      </c>
      <c r="P783" s="1">
        <v>9</v>
      </c>
      <c r="Q783" s="1">
        <v>76</v>
      </c>
      <c r="R783" s="1">
        <v>1278</v>
      </c>
      <c r="S783" s="1">
        <v>115</v>
      </c>
      <c r="T783" s="1">
        <v>162</v>
      </c>
      <c r="U783" s="1">
        <v>3</v>
      </c>
      <c r="V783" s="1">
        <v>6</v>
      </c>
      <c r="W783" s="1"/>
      <c r="X783" s="1"/>
      <c r="Y783" s="1">
        <v>9</v>
      </c>
      <c r="Z783" s="1"/>
      <c r="AA783" s="1">
        <v>7</v>
      </c>
      <c r="AB783" s="1"/>
      <c r="AC783" s="1"/>
      <c r="AD783" s="1"/>
      <c r="AI783" t="str">
        <f t="shared" si="276"/>
        <v>Easton</v>
      </c>
      <c r="AJ783" t="s">
        <v>2858</v>
      </c>
      <c r="AK783" s="140">
        <v>4</v>
      </c>
      <c r="AL783" s="7"/>
      <c r="AN783" s="91">
        <v>25</v>
      </c>
      <c r="AO783" s="93">
        <v>5</v>
      </c>
      <c r="AP783" s="93">
        <v>30</v>
      </c>
      <c r="AQ783" s="100">
        <v>20100</v>
      </c>
      <c r="AR783" s="100">
        <f t="shared" si="267"/>
        <v>25005</v>
      </c>
      <c r="AS783" t="s">
        <v>1753</v>
      </c>
      <c r="AT783" s="103">
        <f t="shared" si="268"/>
        <v>2520100</v>
      </c>
      <c r="AW783">
        <v>29.17</v>
      </c>
      <c r="AX783">
        <v>0.74</v>
      </c>
      <c r="AY783">
        <v>28.44</v>
      </c>
      <c r="BF783" s="107">
        <f t="shared" si="269"/>
        <v>0</v>
      </c>
      <c r="BG783" s="107">
        <f t="shared" si="270"/>
        <v>0</v>
      </c>
      <c r="BH783" s="107">
        <f t="shared" si="271"/>
        <v>0.76700000000000002</v>
      </c>
      <c r="BI783" s="107">
        <f t="shared" si="272"/>
        <v>0</v>
      </c>
      <c r="BJ783" s="107">
        <f t="shared" si="273"/>
        <v>0</v>
      </c>
      <c r="BK783">
        <f t="shared" si="274"/>
        <v>0</v>
      </c>
    </row>
    <row r="784" spans="1:63" hidden="1" outlineLevel="1">
      <c r="A784" s="49" t="s">
        <v>764</v>
      </c>
      <c r="B784" s="9" t="s">
        <v>2377</v>
      </c>
      <c r="C784" s="1">
        <f t="shared" si="256"/>
        <v>285</v>
      </c>
      <c r="D784" s="7">
        <f t="shared" si="257"/>
        <v>5</v>
      </c>
      <c r="E784" s="7">
        <f t="shared" si="258"/>
        <v>4</v>
      </c>
      <c r="F784" s="7">
        <f t="shared" si="259"/>
        <v>1</v>
      </c>
      <c r="G784" s="7">
        <f t="shared" si="275"/>
        <v>2</v>
      </c>
      <c r="H784" s="48">
        <f t="shared" si="260"/>
        <v>143</v>
      </c>
      <c r="I784" s="163">
        <f t="shared" si="261"/>
        <v>0.50175438596491229</v>
      </c>
      <c r="J784" s="8"/>
      <c r="K784" s="2">
        <f t="shared" si="262"/>
        <v>2.1052631578947368E-2</v>
      </c>
      <c r="L784" s="2">
        <f t="shared" si="263"/>
        <v>5.2631578947368418E-2</v>
      </c>
      <c r="M784" s="2">
        <f t="shared" si="264"/>
        <v>0.64561403508771931</v>
      </c>
      <c r="N784" s="2">
        <f t="shared" si="265"/>
        <v>0.14385964912280702</v>
      </c>
      <c r="O784" s="2">
        <f t="shared" si="266"/>
        <v>0.13684210526315788</v>
      </c>
      <c r="P784" s="1">
        <v>6</v>
      </c>
      <c r="Q784" s="1">
        <v>15</v>
      </c>
      <c r="R784" s="1">
        <v>184</v>
      </c>
      <c r="S784" s="1">
        <v>41</v>
      </c>
      <c r="T784" s="1">
        <v>32</v>
      </c>
      <c r="U784" s="1">
        <v>2</v>
      </c>
      <c r="V784" s="1">
        <v>1</v>
      </c>
      <c r="W784" s="1"/>
      <c r="X784" s="1"/>
      <c r="Y784" s="1">
        <v>2</v>
      </c>
      <c r="Z784" s="1"/>
      <c r="AA784" s="1">
        <v>2</v>
      </c>
      <c r="AB784" s="1"/>
      <c r="AC784" s="1"/>
      <c r="AD784" s="1"/>
      <c r="AI784" t="str">
        <f t="shared" si="276"/>
        <v>Edgartown</v>
      </c>
      <c r="AJ784" t="s">
        <v>760</v>
      </c>
      <c r="AK784" s="140">
        <v>9</v>
      </c>
      <c r="AL784" s="7"/>
      <c r="AN784" s="91">
        <v>25</v>
      </c>
      <c r="AO784" s="93">
        <v>7</v>
      </c>
      <c r="AP784" s="93">
        <v>10</v>
      </c>
      <c r="AQ784" s="100">
        <v>21150</v>
      </c>
      <c r="AR784" s="100">
        <f t="shared" si="267"/>
        <v>25007</v>
      </c>
      <c r="AS784" t="s">
        <v>1753</v>
      </c>
      <c r="AT784" s="103">
        <f t="shared" si="268"/>
        <v>2521150</v>
      </c>
      <c r="AW784">
        <v>122.74</v>
      </c>
      <c r="AX784">
        <v>95.75</v>
      </c>
      <c r="AY784">
        <v>26.99</v>
      </c>
      <c r="BF784" s="107">
        <f t="shared" si="269"/>
        <v>0</v>
      </c>
      <c r="BG784" s="107">
        <f t="shared" si="270"/>
        <v>0</v>
      </c>
      <c r="BH784" s="107">
        <f t="shared" si="271"/>
        <v>0.64500000000000002</v>
      </c>
      <c r="BI784" s="107">
        <f t="shared" si="272"/>
        <v>0</v>
      </c>
      <c r="BJ784" s="107">
        <f t="shared" si="273"/>
        <v>0</v>
      </c>
      <c r="BK784">
        <f t="shared" si="274"/>
        <v>0</v>
      </c>
    </row>
    <row r="785" spans="1:63" hidden="1" outlineLevel="1">
      <c r="A785" s="49" t="s">
        <v>2261</v>
      </c>
      <c r="B785" s="9" t="s">
        <v>2377</v>
      </c>
      <c r="C785" s="1">
        <f t="shared" si="256"/>
        <v>57</v>
      </c>
      <c r="D785" s="7">
        <f t="shared" si="257"/>
        <v>7</v>
      </c>
      <c r="E785" s="7">
        <f t="shared" si="258"/>
        <v>5</v>
      </c>
      <c r="F785" s="7">
        <f t="shared" si="259"/>
        <v>1</v>
      </c>
      <c r="G785" s="7">
        <f t="shared" si="275"/>
        <v>3</v>
      </c>
      <c r="H785" s="48">
        <f t="shared" si="260"/>
        <v>28</v>
      </c>
      <c r="I785" s="163">
        <f t="shared" si="261"/>
        <v>0.49122807017543857</v>
      </c>
      <c r="J785" s="8"/>
      <c r="K785" s="2">
        <f t="shared" si="262"/>
        <v>0</v>
      </c>
      <c r="L785" s="2">
        <f t="shared" si="263"/>
        <v>3.5087719298245612E-2</v>
      </c>
      <c r="M785" s="2">
        <f t="shared" si="264"/>
        <v>0.63157894736842102</v>
      </c>
      <c r="N785" s="2">
        <f t="shared" si="265"/>
        <v>0.12280701754385964</v>
      </c>
      <c r="O785" s="2">
        <f t="shared" si="266"/>
        <v>0.21052631578947373</v>
      </c>
      <c r="P785" s="1">
        <v>0</v>
      </c>
      <c r="Q785" s="1">
        <v>2</v>
      </c>
      <c r="R785" s="1">
        <v>36</v>
      </c>
      <c r="S785" s="1">
        <v>7</v>
      </c>
      <c r="T785" s="1">
        <v>8</v>
      </c>
      <c r="U785" s="1">
        <v>0</v>
      </c>
      <c r="V785" s="1">
        <v>0</v>
      </c>
      <c r="W785" s="1"/>
      <c r="X785" s="1"/>
      <c r="Y785" s="1">
        <v>3</v>
      </c>
      <c r="Z785" s="1"/>
      <c r="AA785" s="1">
        <v>1</v>
      </c>
      <c r="AB785" s="1"/>
      <c r="AC785" s="1"/>
      <c r="AD785" s="1"/>
      <c r="AI785" t="str">
        <f t="shared" si="276"/>
        <v>Egremont</v>
      </c>
      <c r="AJ785" t="s">
        <v>243</v>
      </c>
      <c r="AK785" s="140">
        <v>1</v>
      </c>
      <c r="AL785" s="7"/>
      <c r="AN785" s="91">
        <v>25</v>
      </c>
      <c r="AO785" s="93">
        <v>3</v>
      </c>
      <c r="AP785" s="93">
        <v>35</v>
      </c>
      <c r="AQ785" s="100">
        <v>21360</v>
      </c>
      <c r="AR785" s="100">
        <f t="shared" si="267"/>
        <v>25003</v>
      </c>
      <c r="AS785" t="s">
        <v>1753</v>
      </c>
      <c r="AT785" s="103">
        <f t="shared" si="268"/>
        <v>2521360</v>
      </c>
      <c r="AW785">
        <v>18.95</v>
      </c>
      <c r="AX785">
        <v>0.12</v>
      </c>
      <c r="AY785">
        <v>18.84</v>
      </c>
      <c r="BF785" s="107">
        <f t="shared" si="269"/>
        <v>0</v>
      </c>
      <c r="BG785" s="107">
        <f t="shared" si="270"/>
        <v>0</v>
      </c>
      <c r="BH785" s="107">
        <f t="shared" si="271"/>
        <v>0.63100000000000001</v>
      </c>
      <c r="BI785" s="107">
        <f t="shared" si="272"/>
        <v>0</v>
      </c>
      <c r="BJ785" s="107">
        <f t="shared" si="273"/>
        <v>0</v>
      </c>
      <c r="BK785">
        <f t="shared" si="274"/>
        <v>0</v>
      </c>
    </row>
    <row r="786" spans="1:63" hidden="1" outlineLevel="1">
      <c r="A786" s="49" t="s">
        <v>2262</v>
      </c>
      <c r="B786" s="9" t="s">
        <v>2377</v>
      </c>
      <c r="C786" s="1">
        <f t="shared" si="256"/>
        <v>68</v>
      </c>
      <c r="D786" s="7">
        <f t="shared" si="257"/>
        <v>7</v>
      </c>
      <c r="E786" s="7">
        <f t="shared" si="258"/>
        <v>4</v>
      </c>
      <c r="F786" s="7">
        <f t="shared" si="259"/>
        <v>1</v>
      </c>
      <c r="G786" s="7">
        <f t="shared" si="275"/>
        <v>3</v>
      </c>
      <c r="H786" s="48">
        <f t="shared" si="260"/>
        <v>19</v>
      </c>
      <c r="I786" s="163">
        <f t="shared" si="261"/>
        <v>0.27941176470588236</v>
      </c>
      <c r="J786" s="8"/>
      <c r="K786" s="2">
        <f t="shared" si="262"/>
        <v>0</v>
      </c>
      <c r="L786" s="2">
        <f t="shared" si="263"/>
        <v>0.10294117647058823</v>
      </c>
      <c r="M786" s="2">
        <f t="shared" si="264"/>
        <v>0.48529411764705882</v>
      </c>
      <c r="N786" s="2">
        <f t="shared" si="265"/>
        <v>0.17647058823529413</v>
      </c>
      <c r="O786" s="2">
        <f t="shared" si="266"/>
        <v>0.23529411764705885</v>
      </c>
      <c r="P786" s="1">
        <v>0</v>
      </c>
      <c r="Q786" s="1">
        <v>7</v>
      </c>
      <c r="R786" s="1">
        <v>33</v>
      </c>
      <c r="S786" s="1">
        <v>12</v>
      </c>
      <c r="T786" s="1">
        <v>14</v>
      </c>
      <c r="U786" s="1">
        <v>0</v>
      </c>
      <c r="V786" s="1">
        <v>0</v>
      </c>
      <c r="W786" s="1"/>
      <c r="X786" s="1"/>
      <c r="Y786" s="1">
        <v>1</v>
      </c>
      <c r="Z786" s="1"/>
      <c r="AA786" s="1">
        <v>1</v>
      </c>
      <c r="AB786" s="1"/>
      <c r="AC786" s="1"/>
      <c r="AD786" s="1"/>
      <c r="AI786" t="str">
        <f t="shared" si="276"/>
        <v>Erving</v>
      </c>
      <c r="AJ786" t="s">
        <v>2477</v>
      </c>
      <c r="AK786" s="140">
        <v>2</v>
      </c>
      <c r="AL786" s="7"/>
      <c r="AN786" s="91">
        <v>25</v>
      </c>
      <c r="AO786" s="93">
        <v>11</v>
      </c>
      <c r="AP786" s="93">
        <v>40</v>
      </c>
      <c r="AQ786" s="100">
        <v>21780</v>
      </c>
      <c r="AR786" s="100">
        <f t="shared" si="267"/>
        <v>25011</v>
      </c>
      <c r="AS786" t="s">
        <v>1753</v>
      </c>
      <c r="AT786" s="103">
        <f t="shared" si="268"/>
        <v>2521780</v>
      </c>
      <c r="AW786">
        <v>14.39</v>
      </c>
      <c r="AX786">
        <v>0.52</v>
      </c>
      <c r="AY786">
        <v>13.87</v>
      </c>
      <c r="BF786" s="107">
        <f t="shared" si="269"/>
        <v>0</v>
      </c>
      <c r="BG786" s="107">
        <f t="shared" si="270"/>
        <v>0</v>
      </c>
      <c r="BH786" s="107">
        <f t="shared" si="271"/>
        <v>0.48499999999999999</v>
      </c>
      <c r="BI786" s="107">
        <f t="shared" si="272"/>
        <v>0</v>
      </c>
      <c r="BJ786" s="107">
        <f t="shared" si="273"/>
        <v>0</v>
      </c>
      <c r="BK786">
        <f t="shared" si="274"/>
        <v>0</v>
      </c>
    </row>
    <row r="787" spans="1:63" hidden="1" outlineLevel="1">
      <c r="A787" s="49" t="s">
        <v>827</v>
      </c>
      <c r="B787" s="9" t="s">
        <v>2377</v>
      </c>
      <c r="C787" s="1">
        <f t="shared" si="256"/>
        <v>395</v>
      </c>
      <c r="D787" s="7">
        <f t="shared" si="257"/>
        <v>7</v>
      </c>
      <c r="E787" s="7">
        <f t="shared" si="258"/>
        <v>4</v>
      </c>
      <c r="F787" s="7">
        <f t="shared" si="259"/>
        <v>1</v>
      </c>
      <c r="G787" s="7">
        <f t="shared" si="275"/>
        <v>2</v>
      </c>
      <c r="H787" s="48">
        <f t="shared" si="260"/>
        <v>255</v>
      </c>
      <c r="I787" s="163">
        <f t="shared" si="261"/>
        <v>0.64556962025316456</v>
      </c>
      <c r="J787" s="8"/>
      <c r="K787" s="2">
        <f t="shared" si="262"/>
        <v>2.5316455696202532E-3</v>
      </c>
      <c r="L787" s="2">
        <f t="shared" si="263"/>
        <v>3.7974683544303799E-2</v>
      </c>
      <c r="M787" s="2">
        <f t="shared" si="264"/>
        <v>0.75443037974683547</v>
      </c>
      <c r="N787" s="2">
        <f t="shared" si="265"/>
        <v>0.10886075949367088</v>
      </c>
      <c r="O787" s="2">
        <f t="shared" si="266"/>
        <v>9.6202531645569606E-2</v>
      </c>
      <c r="P787" s="1">
        <v>1</v>
      </c>
      <c r="Q787" s="1">
        <v>15</v>
      </c>
      <c r="R787" s="1">
        <v>298</v>
      </c>
      <c r="S787" s="1">
        <v>43</v>
      </c>
      <c r="T787" s="1">
        <v>31</v>
      </c>
      <c r="U787" s="1">
        <v>1</v>
      </c>
      <c r="V787" s="1">
        <v>0</v>
      </c>
      <c r="W787" s="1"/>
      <c r="X787" s="1"/>
      <c r="Y787" s="1">
        <v>2</v>
      </c>
      <c r="Z787" s="1"/>
      <c r="AA787" s="1">
        <v>4</v>
      </c>
      <c r="AB787" s="1"/>
      <c r="AC787" s="1"/>
      <c r="AD787" s="1"/>
      <c r="AI787" t="str">
        <f t="shared" si="276"/>
        <v>Essex</v>
      </c>
      <c r="AJ787" t="s">
        <v>827</v>
      </c>
      <c r="AK787" s="140">
        <v>6</v>
      </c>
      <c r="AL787" s="7"/>
      <c r="AN787" s="91">
        <v>25</v>
      </c>
      <c r="AO787" s="93">
        <v>9</v>
      </c>
      <c r="AP787" s="93">
        <v>30</v>
      </c>
      <c r="AQ787" s="100">
        <v>21850</v>
      </c>
      <c r="AR787" s="100">
        <f t="shared" si="267"/>
        <v>25009</v>
      </c>
      <c r="AS787" t="s">
        <v>1753</v>
      </c>
      <c r="AT787" s="103">
        <f t="shared" si="268"/>
        <v>2521850</v>
      </c>
      <c r="AW787">
        <v>15.94</v>
      </c>
      <c r="AX787">
        <v>1.78</v>
      </c>
      <c r="AY787">
        <v>14.16</v>
      </c>
      <c r="BF787" s="107">
        <f t="shared" si="269"/>
        <v>0</v>
      </c>
      <c r="BG787" s="107">
        <f t="shared" si="270"/>
        <v>0</v>
      </c>
      <c r="BH787" s="107">
        <f t="shared" si="271"/>
        <v>0.754</v>
      </c>
      <c r="BI787" s="107">
        <f t="shared" si="272"/>
        <v>0</v>
      </c>
      <c r="BJ787" s="107">
        <f t="shared" si="273"/>
        <v>0</v>
      </c>
      <c r="BK787">
        <f t="shared" si="274"/>
        <v>0</v>
      </c>
    </row>
    <row r="788" spans="1:63" hidden="1" outlineLevel="1">
      <c r="A788" s="49" t="s">
        <v>1224</v>
      </c>
      <c r="B788" s="9" t="s">
        <v>2377</v>
      </c>
      <c r="C788" s="1">
        <f t="shared" si="256"/>
        <v>875</v>
      </c>
      <c r="D788" s="7">
        <f t="shared" si="257"/>
        <v>8</v>
      </c>
      <c r="E788" s="7">
        <f t="shared" si="258"/>
        <v>4</v>
      </c>
      <c r="F788" s="7">
        <f t="shared" si="259"/>
        <v>1</v>
      </c>
      <c r="G788" s="7">
        <f t="shared" si="275"/>
        <v>3</v>
      </c>
      <c r="H788" s="48">
        <f t="shared" si="260"/>
        <v>564</v>
      </c>
      <c r="I788" s="163">
        <f t="shared" si="261"/>
        <v>0.64457142857142857</v>
      </c>
      <c r="J788" s="8"/>
      <c r="K788" s="2">
        <f t="shared" si="262"/>
        <v>3.4285714285714284E-3</v>
      </c>
      <c r="L788" s="2">
        <f t="shared" si="263"/>
        <v>5.2571428571428575E-2</v>
      </c>
      <c r="M788" s="2">
        <f t="shared" si="264"/>
        <v>0.74514285714285711</v>
      </c>
      <c r="N788" s="2">
        <f t="shared" si="265"/>
        <v>8.1142857142857142E-2</v>
      </c>
      <c r="O788" s="2">
        <f t="shared" si="266"/>
        <v>0.1177142857142857</v>
      </c>
      <c r="P788" s="1">
        <v>3</v>
      </c>
      <c r="Q788" s="1">
        <v>46</v>
      </c>
      <c r="R788" s="1">
        <v>652</v>
      </c>
      <c r="S788" s="1">
        <v>71</v>
      </c>
      <c r="T788" s="1">
        <v>88</v>
      </c>
      <c r="U788" s="1">
        <v>2</v>
      </c>
      <c r="V788" s="1">
        <v>5</v>
      </c>
      <c r="W788" s="1"/>
      <c r="X788" s="1"/>
      <c r="Y788" s="1">
        <v>4</v>
      </c>
      <c r="Z788" s="1"/>
      <c r="AA788" s="1">
        <v>4</v>
      </c>
      <c r="AB788" s="1"/>
      <c r="AC788" s="1"/>
      <c r="AD788" s="1"/>
      <c r="AI788" t="str">
        <f t="shared" si="276"/>
        <v>Everett</v>
      </c>
      <c r="AJ788" t="s">
        <v>2292</v>
      </c>
      <c r="AK788" s="140">
        <v>7</v>
      </c>
      <c r="AL788" s="7"/>
      <c r="AN788" s="91">
        <v>25</v>
      </c>
      <c r="AO788" s="93">
        <v>17</v>
      </c>
      <c r="AP788" s="93">
        <v>85</v>
      </c>
      <c r="AQ788" s="100">
        <v>21990</v>
      </c>
      <c r="AR788" s="100">
        <f t="shared" si="267"/>
        <v>25017</v>
      </c>
      <c r="AS788" t="s">
        <v>1057</v>
      </c>
      <c r="AT788" s="103">
        <f t="shared" si="268"/>
        <v>2521990</v>
      </c>
      <c r="AW788">
        <v>3.67</v>
      </c>
      <c r="AX788">
        <v>0.28000000000000003</v>
      </c>
      <c r="AY788">
        <v>3.38</v>
      </c>
      <c r="BF788" s="107">
        <f t="shared" si="269"/>
        <v>0</v>
      </c>
      <c r="BG788" s="107">
        <f t="shared" si="270"/>
        <v>0</v>
      </c>
      <c r="BH788" s="107">
        <f t="shared" si="271"/>
        <v>0.745</v>
      </c>
      <c r="BI788" s="107">
        <f t="shared" si="272"/>
        <v>0</v>
      </c>
      <c r="BJ788" s="107">
        <f t="shared" si="273"/>
        <v>0</v>
      </c>
      <c r="BK788">
        <f t="shared" si="274"/>
        <v>0</v>
      </c>
    </row>
    <row r="789" spans="1:63" hidden="1" outlineLevel="1">
      <c r="A789" s="49" t="s">
        <v>3141</v>
      </c>
      <c r="B789" s="9" t="s">
        <v>2377</v>
      </c>
      <c r="C789" s="1">
        <f t="shared" si="256"/>
        <v>895</v>
      </c>
      <c r="D789" s="7">
        <f t="shared" si="257"/>
        <v>6</v>
      </c>
      <c r="E789" s="7">
        <f t="shared" si="258"/>
        <v>4</v>
      </c>
      <c r="F789" s="7">
        <f t="shared" si="259"/>
        <v>1</v>
      </c>
      <c r="G789" s="7">
        <f t="shared" si="275"/>
        <v>3</v>
      </c>
      <c r="H789" s="48">
        <f t="shared" si="260"/>
        <v>360</v>
      </c>
      <c r="I789" s="163">
        <f t="shared" si="261"/>
        <v>0.4022346368715084</v>
      </c>
      <c r="J789" s="8"/>
      <c r="K789" s="2">
        <f t="shared" si="262"/>
        <v>2.2346368715083797E-3</v>
      </c>
      <c r="L789" s="2">
        <f t="shared" si="263"/>
        <v>8.1564245810055863E-2</v>
      </c>
      <c r="M789" s="2">
        <f t="shared" si="264"/>
        <v>0.58547486033519558</v>
      </c>
      <c r="N789" s="2">
        <f t="shared" si="265"/>
        <v>0.14078212290502792</v>
      </c>
      <c r="O789" s="2">
        <f t="shared" si="266"/>
        <v>0.18994413407821228</v>
      </c>
      <c r="P789" s="1">
        <v>2</v>
      </c>
      <c r="Q789" s="1">
        <v>73</v>
      </c>
      <c r="R789" s="1">
        <v>524</v>
      </c>
      <c r="S789" s="1">
        <v>126</v>
      </c>
      <c r="T789" s="1">
        <v>164</v>
      </c>
      <c r="U789" s="1">
        <v>1</v>
      </c>
      <c r="V789" s="1">
        <v>1</v>
      </c>
      <c r="W789" s="1"/>
      <c r="X789" s="1"/>
      <c r="Y789" s="1">
        <v>3</v>
      </c>
      <c r="Z789" s="1"/>
      <c r="AA789" s="1">
        <v>1</v>
      </c>
      <c r="AB789" s="1"/>
      <c r="AC789" s="1"/>
      <c r="AD789" s="1"/>
      <c r="AI789" t="str">
        <f t="shared" si="276"/>
        <v>Fairhaven</v>
      </c>
      <c r="AJ789" t="s">
        <v>2858</v>
      </c>
      <c r="AK789" s="140">
        <v>9</v>
      </c>
      <c r="AL789" s="7"/>
      <c r="AN789" s="91">
        <v>25</v>
      </c>
      <c r="AO789" s="93">
        <v>5</v>
      </c>
      <c r="AP789" s="93">
        <v>35</v>
      </c>
      <c r="AQ789" s="100">
        <v>22130</v>
      </c>
      <c r="AR789" s="100">
        <f t="shared" si="267"/>
        <v>25005</v>
      </c>
      <c r="AS789" t="s">
        <v>1753</v>
      </c>
      <c r="AT789" s="103">
        <f t="shared" si="268"/>
        <v>2522130</v>
      </c>
      <c r="AW789">
        <v>14.1</v>
      </c>
      <c r="AX789">
        <v>1.7</v>
      </c>
      <c r="AY789">
        <v>12.4</v>
      </c>
      <c r="BF789" s="107">
        <f t="shared" si="269"/>
        <v>0</v>
      </c>
      <c r="BG789" s="107">
        <f t="shared" si="270"/>
        <v>0</v>
      </c>
      <c r="BH789" s="107">
        <f t="shared" si="271"/>
        <v>0.58499999999999996</v>
      </c>
      <c r="BI789" s="107">
        <f t="shared" si="272"/>
        <v>0</v>
      </c>
      <c r="BJ789" s="107">
        <f t="shared" si="273"/>
        <v>0</v>
      </c>
      <c r="BK789">
        <f t="shared" si="274"/>
        <v>0</v>
      </c>
    </row>
    <row r="790" spans="1:63" hidden="1" outlineLevel="1">
      <c r="A790" s="49" t="s">
        <v>2649</v>
      </c>
      <c r="B790" s="9" t="s">
        <v>2377</v>
      </c>
      <c r="C790" s="1">
        <f t="shared" si="256"/>
        <v>2063</v>
      </c>
      <c r="D790" s="7">
        <f t="shared" si="257"/>
        <v>7</v>
      </c>
      <c r="E790" s="7">
        <f t="shared" si="258"/>
        <v>4</v>
      </c>
      <c r="F790" s="7">
        <f t="shared" si="259"/>
        <v>1</v>
      </c>
      <c r="G790" s="7">
        <f t="shared" si="275"/>
        <v>3</v>
      </c>
      <c r="H790" s="48">
        <f t="shared" si="260"/>
        <v>723</v>
      </c>
      <c r="I790" s="163">
        <f t="shared" si="261"/>
        <v>0.35046049442559379</v>
      </c>
      <c r="J790" s="8"/>
      <c r="K790" s="2">
        <f t="shared" si="262"/>
        <v>3.3931168201648087E-3</v>
      </c>
      <c r="L790" s="2">
        <f t="shared" si="263"/>
        <v>7.8526417838099855E-2</v>
      </c>
      <c r="M790" s="2">
        <f t="shared" si="264"/>
        <v>0.55356277266117304</v>
      </c>
      <c r="N790" s="2">
        <f t="shared" si="265"/>
        <v>0.14687348521570529</v>
      </c>
      <c r="O790" s="2">
        <f t="shared" si="266"/>
        <v>0.21764420746485694</v>
      </c>
      <c r="P790" s="1">
        <v>7</v>
      </c>
      <c r="Q790" s="1">
        <v>162</v>
      </c>
      <c r="R790" s="1">
        <v>1142</v>
      </c>
      <c r="S790" s="1">
        <v>303</v>
      </c>
      <c r="T790" s="1">
        <v>419</v>
      </c>
      <c r="U790" s="1">
        <v>6</v>
      </c>
      <c r="V790" s="1">
        <v>9</v>
      </c>
      <c r="W790" s="1"/>
      <c r="X790" s="1"/>
      <c r="Y790" s="1">
        <v>11</v>
      </c>
      <c r="Z790" s="1"/>
      <c r="AA790" s="1">
        <v>4</v>
      </c>
      <c r="AB790" s="1"/>
      <c r="AC790" s="1"/>
      <c r="AD790" s="1"/>
      <c r="AI790" t="str">
        <f t="shared" si="276"/>
        <v>Fall River</v>
      </c>
      <c r="AJ790" t="s">
        <v>2858</v>
      </c>
      <c r="AK790" s="140"/>
      <c r="AL790" s="7"/>
      <c r="AN790" s="91">
        <v>25</v>
      </c>
      <c r="AO790" s="93">
        <v>5</v>
      </c>
      <c r="AP790" s="93">
        <v>40</v>
      </c>
      <c r="AQ790" s="100">
        <v>23000</v>
      </c>
      <c r="AR790" s="100">
        <f t="shared" si="267"/>
        <v>25005</v>
      </c>
      <c r="AS790" t="s">
        <v>1057</v>
      </c>
      <c r="AT790" s="103">
        <f t="shared" si="268"/>
        <v>2523000</v>
      </c>
      <c r="AW790">
        <v>38.22</v>
      </c>
      <c r="AX790">
        <v>7.2</v>
      </c>
      <c r="AY790">
        <v>31.02</v>
      </c>
      <c r="BF790" s="107">
        <f t="shared" si="269"/>
        <v>0</v>
      </c>
      <c r="BG790" s="107">
        <f t="shared" si="270"/>
        <v>0</v>
      </c>
      <c r="BH790" s="107">
        <f t="shared" si="271"/>
        <v>0.55300000000000005</v>
      </c>
      <c r="BI790" s="107">
        <f t="shared" si="272"/>
        <v>0</v>
      </c>
      <c r="BJ790" s="107">
        <f t="shared" si="273"/>
        <v>0</v>
      </c>
      <c r="BK790">
        <f t="shared" si="274"/>
        <v>0</v>
      </c>
    </row>
    <row r="791" spans="1:63" hidden="1" outlineLevel="1">
      <c r="A791" s="49" t="s">
        <v>3142</v>
      </c>
      <c r="B791" s="9" t="s">
        <v>2377</v>
      </c>
      <c r="C791" s="1">
        <f t="shared" si="256"/>
        <v>2994</v>
      </c>
      <c r="D791" s="7">
        <f t="shared" si="257"/>
        <v>5</v>
      </c>
      <c r="E791" s="7">
        <f t="shared" si="258"/>
        <v>4</v>
      </c>
      <c r="F791" s="7">
        <f t="shared" si="259"/>
        <v>1</v>
      </c>
      <c r="G791" s="7">
        <f t="shared" si="275"/>
        <v>3</v>
      </c>
      <c r="H791" s="48">
        <f t="shared" si="260"/>
        <v>1977</v>
      </c>
      <c r="I791" s="163">
        <f t="shared" si="261"/>
        <v>0.66032064128256518</v>
      </c>
      <c r="J791" s="8"/>
      <c r="K791" s="2">
        <f t="shared" si="262"/>
        <v>6.3460253841015361E-3</v>
      </c>
      <c r="L791" s="2">
        <f t="shared" si="263"/>
        <v>4.8096192384769539E-2</v>
      </c>
      <c r="M791" s="2">
        <f t="shared" si="264"/>
        <v>0.75684702738810961</v>
      </c>
      <c r="N791" s="2">
        <f t="shared" si="265"/>
        <v>7.9492317969271878E-2</v>
      </c>
      <c r="O791" s="2">
        <f t="shared" si="266"/>
        <v>0.10921843687374737</v>
      </c>
      <c r="P791" s="1">
        <v>19</v>
      </c>
      <c r="Q791" s="1">
        <v>144</v>
      </c>
      <c r="R791" s="1">
        <v>2266</v>
      </c>
      <c r="S791" s="1">
        <v>238</v>
      </c>
      <c r="T791" s="1">
        <v>289</v>
      </c>
      <c r="U791" s="1">
        <v>11</v>
      </c>
      <c r="V791" s="1">
        <v>7</v>
      </c>
      <c r="W791" s="1"/>
      <c r="X791" s="1"/>
      <c r="Y791" s="1">
        <v>17</v>
      </c>
      <c r="Z791" s="1"/>
      <c r="AA791" s="1">
        <v>3</v>
      </c>
      <c r="AB791" s="1"/>
      <c r="AC791" s="1"/>
      <c r="AD791" s="1"/>
      <c r="AI791" t="str">
        <f t="shared" si="276"/>
        <v>Falmouth</v>
      </c>
      <c r="AJ791" t="s">
        <v>2654</v>
      </c>
      <c r="AK791" s="140">
        <v>9</v>
      </c>
      <c r="AL791" s="7"/>
      <c r="AN791" s="91">
        <v>25</v>
      </c>
      <c r="AO791" s="93">
        <v>1</v>
      </c>
      <c r="AP791" s="93">
        <v>35</v>
      </c>
      <c r="AQ791" s="100">
        <v>23105</v>
      </c>
      <c r="AR791" s="100">
        <f t="shared" si="267"/>
        <v>25001</v>
      </c>
      <c r="AS791" t="s">
        <v>1753</v>
      </c>
      <c r="AT791" s="103">
        <f t="shared" si="268"/>
        <v>2523105</v>
      </c>
      <c r="AW791">
        <v>54.43</v>
      </c>
      <c r="AX791">
        <v>10.18</v>
      </c>
      <c r="AY791">
        <v>44.24</v>
      </c>
      <c r="BF791" s="107">
        <f t="shared" si="269"/>
        <v>0</v>
      </c>
      <c r="BG791" s="107">
        <f t="shared" si="270"/>
        <v>0</v>
      </c>
      <c r="BH791" s="107">
        <f t="shared" si="271"/>
        <v>0.75600000000000001</v>
      </c>
      <c r="BI791" s="107">
        <f t="shared" si="272"/>
        <v>0</v>
      </c>
      <c r="BJ791" s="107">
        <f t="shared" si="273"/>
        <v>0</v>
      </c>
      <c r="BK791">
        <f t="shared" si="274"/>
        <v>0</v>
      </c>
    </row>
    <row r="792" spans="1:63" hidden="1" outlineLevel="1">
      <c r="A792" s="49" t="s">
        <v>2991</v>
      </c>
      <c r="B792" s="9" t="s">
        <v>2377</v>
      </c>
      <c r="C792" s="1">
        <f t="shared" si="256"/>
        <v>1607</v>
      </c>
      <c r="D792" s="7">
        <f t="shared" si="257"/>
        <v>7</v>
      </c>
      <c r="E792" s="7">
        <f t="shared" si="258"/>
        <v>4</v>
      </c>
      <c r="F792" s="7">
        <f t="shared" si="259"/>
        <v>1</v>
      </c>
      <c r="G792" s="7">
        <f t="shared" si="275"/>
        <v>3</v>
      </c>
      <c r="H792" s="48">
        <f t="shared" si="260"/>
        <v>778</v>
      </c>
      <c r="I792" s="163">
        <f t="shared" si="261"/>
        <v>0.48413192283758555</v>
      </c>
      <c r="J792" s="8"/>
      <c r="K792" s="2">
        <f t="shared" si="262"/>
        <v>1.2445550715619166E-3</v>
      </c>
      <c r="L792" s="2">
        <f t="shared" si="263"/>
        <v>3.9825762289981331E-2</v>
      </c>
      <c r="M792" s="2">
        <f t="shared" si="264"/>
        <v>0.64903546981953952</v>
      </c>
      <c r="N792" s="2">
        <f t="shared" si="265"/>
        <v>0.13627878033602986</v>
      </c>
      <c r="O792" s="2">
        <f t="shared" si="266"/>
        <v>0.1736154324828873</v>
      </c>
      <c r="P792" s="1">
        <v>2</v>
      </c>
      <c r="Q792" s="1">
        <v>64</v>
      </c>
      <c r="R792" s="1">
        <v>1043</v>
      </c>
      <c r="S792" s="1">
        <v>219</v>
      </c>
      <c r="T792" s="1">
        <v>265</v>
      </c>
      <c r="U792" s="1">
        <v>8</v>
      </c>
      <c r="V792" s="1">
        <v>4</v>
      </c>
      <c r="W792" s="1"/>
      <c r="X792" s="1"/>
      <c r="Y792" s="1">
        <v>2</v>
      </c>
      <c r="Z792" s="1"/>
      <c r="AA792" s="1">
        <v>0</v>
      </c>
      <c r="AB792" s="1"/>
      <c r="AC792" s="1"/>
      <c r="AD792" s="1"/>
      <c r="AI792" t="str">
        <f t="shared" si="276"/>
        <v>Fitchburg</v>
      </c>
      <c r="AJ792" s="9" t="s">
        <v>1812</v>
      </c>
      <c r="AK792" s="140">
        <v>3</v>
      </c>
      <c r="AL792" s="7"/>
      <c r="AN792" s="91">
        <v>25</v>
      </c>
      <c r="AO792" s="93">
        <v>27</v>
      </c>
      <c r="AP792" s="93">
        <v>75</v>
      </c>
      <c r="AQ792" s="100">
        <v>23875</v>
      </c>
      <c r="AR792" s="100">
        <f t="shared" si="267"/>
        <v>25027</v>
      </c>
      <c r="AS792" t="s">
        <v>1057</v>
      </c>
      <c r="AT792" s="103">
        <f t="shared" si="268"/>
        <v>2523875</v>
      </c>
      <c r="AW792">
        <v>28.06</v>
      </c>
      <c r="AX792">
        <v>0.3</v>
      </c>
      <c r="AY792">
        <v>27.76</v>
      </c>
      <c r="BF792" s="107">
        <f t="shared" si="269"/>
        <v>0</v>
      </c>
      <c r="BG792" s="107">
        <f t="shared" si="270"/>
        <v>0</v>
      </c>
      <c r="BH792" s="107">
        <f t="shared" si="271"/>
        <v>0.64900000000000002</v>
      </c>
      <c r="BI792" s="107">
        <f t="shared" si="272"/>
        <v>0</v>
      </c>
      <c r="BJ792" s="107">
        <f t="shared" si="273"/>
        <v>0</v>
      </c>
      <c r="BK792">
        <f t="shared" si="274"/>
        <v>0</v>
      </c>
    </row>
    <row r="793" spans="1:63" hidden="1" outlineLevel="1">
      <c r="A793" s="49" t="s">
        <v>2870</v>
      </c>
      <c r="B793" s="9" t="s">
        <v>2377</v>
      </c>
      <c r="C793" s="1">
        <f t="shared" si="256"/>
        <v>45</v>
      </c>
      <c r="D793" s="7">
        <f t="shared" si="257"/>
        <v>6</v>
      </c>
      <c r="E793" s="7">
        <f t="shared" si="258"/>
        <v>5</v>
      </c>
      <c r="F793" s="7">
        <f t="shared" si="259"/>
        <v>1</v>
      </c>
      <c r="G793" s="7">
        <f t="shared" si="275"/>
        <v>3</v>
      </c>
      <c r="H793" s="48">
        <f t="shared" si="260"/>
        <v>15</v>
      </c>
      <c r="I793" s="163">
        <f t="shared" si="261"/>
        <v>0.33333333333333331</v>
      </c>
      <c r="J793" s="8"/>
      <c r="K793" s="2">
        <f t="shared" si="262"/>
        <v>0</v>
      </c>
      <c r="L793" s="2">
        <f t="shared" si="263"/>
        <v>2.2222222222222223E-2</v>
      </c>
      <c r="M793" s="2">
        <f t="shared" si="264"/>
        <v>0.57777777777777772</v>
      </c>
      <c r="N793" s="2">
        <f t="shared" si="265"/>
        <v>8.8888888888888892E-2</v>
      </c>
      <c r="O793" s="2">
        <f t="shared" si="266"/>
        <v>0.31111111111111112</v>
      </c>
      <c r="P793" s="1">
        <v>0</v>
      </c>
      <c r="Q793" s="1">
        <v>1</v>
      </c>
      <c r="R793" s="1">
        <v>26</v>
      </c>
      <c r="S793" s="1">
        <v>4</v>
      </c>
      <c r="T793" s="1">
        <v>11</v>
      </c>
      <c r="U793" s="1">
        <v>0</v>
      </c>
      <c r="V793" s="1">
        <v>0</v>
      </c>
      <c r="W793" s="1"/>
      <c r="X793" s="1"/>
      <c r="Y793" s="1">
        <v>3</v>
      </c>
      <c r="Z793" s="1"/>
      <c r="AA793" s="1">
        <v>0</v>
      </c>
      <c r="AB793" s="1"/>
      <c r="AC793" s="1"/>
      <c r="AD793" s="1"/>
      <c r="AI793" t="str">
        <f t="shared" si="276"/>
        <v>Florida</v>
      </c>
      <c r="AJ793" t="s">
        <v>243</v>
      </c>
      <c r="AK793" s="140">
        <v>1</v>
      </c>
      <c r="AL793" s="7"/>
      <c r="AN793" s="91">
        <v>25</v>
      </c>
      <c r="AO793" s="93">
        <v>3</v>
      </c>
      <c r="AP793" s="93">
        <v>40</v>
      </c>
      <c r="AQ793" s="100">
        <v>24120</v>
      </c>
      <c r="AR793" s="100">
        <f t="shared" si="267"/>
        <v>25003</v>
      </c>
      <c r="AS793" t="s">
        <v>1753</v>
      </c>
      <c r="AT793" s="103">
        <f t="shared" si="268"/>
        <v>2524120</v>
      </c>
      <c r="AW793">
        <v>24.56</v>
      </c>
      <c r="AX793">
        <v>0.2</v>
      </c>
      <c r="AY793">
        <v>24.36</v>
      </c>
      <c r="BF793" s="107">
        <f t="shared" si="269"/>
        <v>0</v>
      </c>
      <c r="BG793" s="107">
        <f t="shared" si="270"/>
        <v>0</v>
      </c>
      <c r="BH793" s="107">
        <f t="shared" si="271"/>
        <v>0.57699999999999996</v>
      </c>
      <c r="BI793" s="107">
        <f t="shared" si="272"/>
        <v>0</v>
      </c>
      <c r="BJ793" s="107">
        <f t="shared" si="273"/>
        <v>0</v>
      </c>
      <c r="BK793">
        <f t="shared" si="274"/>
        <v>0</v>
      </c>
    </row>
    <row r="794" spans="1:63" hidden="1" outlineLevel="1">
      <c r="A794" s="49" t="s">
        <v>964</v>
      </c>
      <c r="B794" s="9" t="s">
        <v>2377</v>
      </c>
      <c r="C794" s="1">
        <f t="shared" si="256"/>
        <v>1567</v>
      </c>
      <c r="D794" s="7">
        <f t="shared" si="257"/>
        <v>5</v>
      </c>
      <c r="E794" s="7">
        <f t="shared" si="258"/>
        <v>4</v>
      </c>
      <c r="F794" s="7">
        <f t="shared" si="259"/>
        <v>1</v>
      </c>
      <c r="G794" s="7">
        <f t="shared" si="275"/>
        <v>3</v>
      </c>
      <c r="H794" s="48">
        <f t="shared" si="260"/>
        <v>1002</v>
      </c>
      <c r="I794" s="163">
        <f t="shared" si="261"/>
        <v>0.63943841735800888</v>
      </c>
      <c r="J794" s="8"/>
      <c r="K794" s="2">
        <f t="shared" si="262"/>
        <v>8.9342693044033184E-3</v>
      </c>
      <c r="L794" s="2">
        <f t="shared" si="263"/>
        <v>4.1480536056158264E-2</v>
      </c>
      <c r="M794" s="2">
        <f t="shared" si="264"/>
        <v>0.7434588385449904</v>
      </c>
      <c r="N794" s="2">
        <f t="shared" si="265"/>
        <v>8.9980855137204843E-2</v>
      </c>
      <c r="O794" s="2">
        <f t="shared" si="266"/>
        <v>0.11614550095724312</v>
      </c>
      <c r="P794" s="1">
        <v>14</v>
      </c>
      <c r="Q794" s="1">
        <v>65</v>
      </c>
      <c r="R794" s="1">
        <v>1165</v>
      </c>
      <c r="S794" s="1">
        <v>141</v>
      </c>
      <c r="T794" s="1">
        <v>163</v>
      </c>
      <c r="U794" s="1">
        <v>3</v>
      </c>
      <c r="V794" s="1">
        <v>8</v>
      </c>
      <c r="W794" s="1"/>
      <c r="X794" s="1"/>
      <c r="Y794" s="1">
        <v>7</v>
      </c>
      <c r="Z794" s="1"/>
      <c r="AA794" s="1">
        <v>1</v>
      </c>
      <c r="AB794" s="1"/>
      <c r="AC794" s="1"/>
      <c r="AD794" s="1"/>
      <c r="AI794" t="str">
        <f t="shared" si="276"/>
        <v>Foxborough</v>
      </c>
      <c r="AJ794" t="s">
        <v>505</v>
      </c>
      <c r="AK794" s="140">
        <v>4</v>
      </c>
      <c r="AL794" s="7"/>
      <c r="AN794" s="91">
        <v>25</v>
      </c>
      <c r="AO794" s="93">
        <v>21</v>
      </c>
      <c r="AP794" s="93">
        <v>45</v>
      </c>
      <c r="AQ794" s="100">
        <v>24820</v>
      </c>
      <c r="AR794" s="100">
        <f t="shared" si="267"/>
        <v>25021</v>
      </c>
      <c r="AS794" t="s">
        <v>1753</v>
      </c>
      <c r="AT794" s="103">
        <f t="shared" si="268"/>
        <v>2524820</v>
      </c>
      <c r="AW794">
        <v>20.89</v>
      </c>
      <c r="AX794">
        <v>0.81</v>
      </c>
      <c r="AY794">
        <v>20.079999999999998</v>
      </c>
      <c r="BF794" s="107">
        <f t="shared" si="269"/>
        <v>0</v>
      </c>
      <c r="BG794" s="107">
        <f t="shared" si="270"/>
        <v>0</v>
      </c>
      <c r="BH794" s="107">
        <f t="shared" si="271"/>
        <v>0.74299999999999999</v>
      </c>
      <c r="BI794" s="107">
        <f t="shared" si="272"/>
        <v>0</v>
      </c>
      <c r="BJ794" s="107">
        <f t="shared" si="273"/>
        <v>0</v>
      </c>
      <c r="BK794">
        <f t="shared" si="274"/>
        <v>0</v>
      </c>
    </row>
    <row r="795" spans="1:63" hidden="1" outlineLevel="1">
      <c r="A795" s="49" t="s">
        <v>973</v>
      </c>
      <c r="B795" s="9" t="s">
        <v>2377</v>
      </c>
      <c r="C795" s="1">
        <f t="shared" si="256"/>
        <v>3230</v>
      </c>
      <c r="D795" s="7">
        <f t="shared" si="257"/>
        <v>5</v>
      </c>
      <c r="E795" s="7">
        <f t="shared" si="258"/>
        <v>4</v>
      </c>
      <c r="F795" s="7">
        <f t="shared" si="259"/>
        <v>1</v>
      </c>
      <c r="G795" s="7">
        <f t="shared" si="275"/>
        <v>3</v>
      </c>
      <c r="H795" s="48">
        <f t="shared" si="260"/>
        <v>2090</v>
      </c>
      <c r="I795" s="163">
        <f t="shared" si="261"/>
        <v>0.6470588235294118</v>
      </c>
      <c r="J795" s="8"/>
      <c r="K795" s="2">
        <f t="shared" si="262"/>
        <v>6.501547987616099E-3</v>
      </c>
      <c r="L795" s="2">
        <f t="shared" si="263"/>
        <v>4.5201238390092879E-2</v>
      </c>
      <c r="M795" s="2">
        <f t="shared" si="264"/>
        <v>0.74520123839009289</v>
      </c>
      <c r="N795" s="2">
        <f t="shared" si="265"/>
        <v>9.535603715170278E-2</v>
      </c>
      <c r="O795" s="2">
        <f t="shared" si="266"/>
        <v>0.10773993808049524</v>
      </c>
      <c r="P795" s="1">
        <v>21</v>
      </c>
      <c r="Q795" s="1">
        <v>146</v>
      </c>
      <c r="R795" s="1">
        <v>2407</v>
      </c>
      <c r="S795" s="1">
        <v>308</v>
      </c>
      <c r="T795" s="1">
        <v>317</v>
      </c>
      <c r="U795" s="1">
        <v>8</v>
      </c>
      <c r="V795" s="1">
        <v>6</v>
      </c>
      <c r="W795" s="1"/>
      <c r="X795" s="1"/>
      <c r="Y795" s="1">
        <v>11</v>
      </c>
      <c r="Z795" s="1"/>
      <c r="AA795" s="1">
        <v>6</v>
      </c>
      <c r="AB795" s="1"/>
      <c r="AC795" s="1"/>
      <c r="AD795" s="1"/>
      <c r="AI795" t="str">
        <f t="shared" si="276"/>
        <v>Framingham</v>
      </c>
      <c r="AJ795" t="s">
        <v>2292</v>
      </c>
      <c r="AK795" s="140">
        <v>5</v>
      </c>
      <c r="AL795" s="7"/>
      <c r="AN795" s="91">
        <v>25</v>
      </c>
      <c r="AO795" s="93">
        <v>17</v>
      </c>
      <c r="AP795" s="93">
        <v>90</v>
      </c>
      <c r="AQ795" s="100">
        <v>24925</v>
      </c>
      <c r="AR795" s="100">
        <f t="shared" si="267"/>
        <v>25017</v>
      </c>
      <c r="AS795" t="s">
        <v>1753</v>
      </c>
      <c r="AT795" s="103">
        <f t="shared" si="268"/>
        <v>2524925</v>
      </c>
      <c r="AW795">
        <v>26.44</v>
      </c>
      <c r="AX795">
        <v>1.32</v>
      </c>
      <c r="AY795">
        <v>25.12</v>
      </c>
      <c r="BF795" s="107">
        <f t="shared" si="269"/>
        <v>0</v>
      </c>
      <c r="BG795" s="107">
        <f t="shared" si="270"/>
        <v>0</v>
      </c>
      <c r="BH795" s="107">
        <f t="shared" si="271"/>
        <v>0.745</v>
      </c>
      <c r="BI795" s="107">
        <f t="shared" si="272"/>
        <v>0</v>
      </c>
      <c r="BJ795" s="107">
        <f t="shared" si="273"/>
        <v>0</v>
      </c>
      <c r="BK795">
        <f t="shared" si="274"/>
        <v>0</v>
      </c>
    </row>
    <row r="796" spans="1:63" hidden="1" outlineLevel="1">
      <c r="A796" s="49" t="s">
        <v>2477</v>
      </c>
      <c r="B796" s="9" t="s">
        <v>2377</v>
      </c>
      <c r="C796" s="1">
        <f t="shared" si="256"/>
        <v>2531</v>
      </c>
      <c r="D796" s="7">
        <f t="shared" si="257"/>
        <v>5</v>
      </c>
      <c r="E796" s="7">
        <f t="shared" si="258"/>
        <v>4</v>
      </c>
      <c r="F796" s="7">
        <f t="shared" si="259"/>
        <v>1</v>
      </c>
      <c r="G796" s="7">
        <f t="shared" si="275"/>
        <v>3</v>
      </c>
      <c r="H796" s="48">
        <f t="shared" si="260"/>
        <v>1700</v>
      </c>
      <c r="I796" s="163">
        <f t="shared" si="261"/>
        <v>0.67167127617542477</v>
      </c>
      <c r="J796" s="8"/>
      <c r="K796" s="2">
        <f t="shared" si="262"/>
        <v>1.2643224022125641E-2</v>
      </c>
      <c r="L796" s="2">
        <f t="shared" si="263"/>
        <v>3.3583563808771234E-2</v>
      </c>
      <c r="M796" s="2">
        <f t="shared" si="264"/>
        <v>0.76491505333860133</v>
      </c>
      <c r="N796" s="2">
        <f t="shared" si="265"/>
        <v>8.6527064401422368E-2</v>
      </c>
      <c r="O796" s="2">
        <f t="shared" si="266"/>
        <v>0.10233109442907946</v>
      </c>
      <c r="P796" s="1">
        <v>32</v>
      </c>
      <c r="Q796" s="1">
        <v>85</v>
      </c>
      <c r="R796" s="1">
        <v>1936</v>
      </c>
      <c r="S796" s="1">
        <v>219</v>
      </c>
      <c r="T796" s="1">
        <v>236</v>
      </c>
      <c r="U796" s="1">
        <v>7</v>
      </c>
      <c r="V796" s="1">
        <v>5</v>
      </c>
      <c r="W796" s="1"/>
      <c r="X796" s="1"/>
      <c r="Y796" s="1">
        <v>8</v>
      </c>
      <c r="Z796" s="1"/>
      <c r="AA796" s="1">
        <v>3</v>
      </c>
      <c r="AB796" s="1"/>
      <c r="AC796" s="1"/>
      <c r="AD796" s="1"/>
      <c r="AI796" t="str">
        <f t="shared" si="276"/>
        <v>Franklin</v>
      </c>
      <c r="AJ796" t="s">
        <v>505</v>
      </c>
      <c r="AK796" s="140">
        <v>4</v>
      </c>
      <c r="AL796" s="7"/>
      <c r="AN796" s="91">
        <v>25</v>
      </c>
      <c r="AO796" s="93">
        <v>21</v>
      </c>
      <c r="AP796" s="93">
        <v>50</v>
      </c>
      <c r="AQ796" s="100">
        <v>25100</v>
      </c>
      <c r="AR796" s="100">
        <f t="shared" si="267"/>
        <v>25021</v>
      </c>
      <c r="AS796" t="s">
        <v>1057</v>
      </c>
      <c r="AT796" s="103">
        <f t="shared" si="268"/>
        <v>2525100</v>
      </c>
      <c r="AW796">
        <v>27.01</v>
      </c>
      <c r="AX796">
        <v>0.27</v>
      </c>
      <c r="AY796">
        <v>26.74</v>
      </c>
      <c r="BF796" s="107">
        <f t="shared" si="269"/>
        <v>0</v>
      </c>
      <c r="BG796" s="107">
        <f t="shared" si="270"/>
        <v>0</v>
      </c>
      <c r="BH796" s="107">
        <f t="shared" si="271"/>
        <v>0.76400000000000001</v>
      </c>
      <c r="BI796" s="107">
        <f t="shared" si="272"/>
        <v>0</v>
      </c>
      <c r="BJ796" s="107">
        <f t="shared" si="273"/>
        <v>0</v>
      </c>
      <c r="BK796">
        <f t="shared" si="274"/>
        <v>0</v>
      </c>
    </row>
    <row r="797" spans="1:63" hidden="1" outlineLevel="1">
      <c r="A797" s="49" t="s">
        <v>1148</v>
      </c>
      <c r="B797" s="9" t="s">
        <v>2377</v>
      </c>
      <c r="C797" s="1">
        <f t="shared" si="256"/>
        <v>659</v>
      </c>
      <c r="D797" s="7">
        <f t="shared" si="257"/>
        <v>8</v>
      </c>
      <c r="E797" s="7">
        <f t="shared" si="258"/>
        <v>4</v>
      </c>
      <c r="F797" s="7">
        <f t="shared" si="259"/>
        <v>1</v>
      </c>
      <c r="G797" s="7">
        <f t="shared" si="275"/>
        <v>3</v>
      </c>
      <c r="H797" s="48">
        <f t="shared" si="260"/>
        <v>282</v>
      </c>
      <c r="I797" s="163">
        <f t="shared" si="261"/>
        <v>0.42792109256449168</v>
      </c>
      <c r="J797" s="8"/>
      <c r="K797" s="2">
        <f t="shared" si="262"/>
        <v>0</v>
      </c>
      <c r="L797" s="2">
        <f t="shared" si="263"/>
        <v>7.2837632776934752E-2</v>
      </c>
      <c r="M797" s="2">
        <f t="shared" si="264"/>
        <v>0.61760242792109254</v>
      </c>
      <c r="N797" s="2">
        <f t="shared" si="265"/>
        <v>0.1047040971168437</v>
      </c>
      <c r="O797" s="2">
        <f t="shared" si="266"/>
        <v>0.20485584218512898</v>
      </c>
      <c r="P797" s="1">
        <v>0</v>
      </c>
      <c r="Q797" s="1">
        <v>48</v>
      </c>
      <c r="R797" s="1">
        <v>407</v>
      </c>
      <c r="S797" s="1">
        <v>69</v>
      </c>
      <c r="T797" s="1">
        <v>125</v>
      </c>
      <c r="U797" s="1">
        <v>3</v>
      </c>
      <c r="V797" s="1">
        <v>1</v>
      </c>
      <c r="W797" s="1"/>
      <c r="X797" s="1"/>
      <c r="Y797" s="1">
        <v>6</v>
      </c>
      <c r="Z797" s="1"/>
      <c r="AA797" s="1">
        <v>0</v>
      </c>
      <c r="AB797" s="1"/>
      <c r="AC797" s="1"/>
      <c r="AD797" s="1"/>
      <c r="AI797" t="str">
        <f t="shared" si="276"/>
        <v>Freetown</v>
      </c>
      <c r="AJ797" t="s">
        <v>2858</v>
      </c>
      <c r="AK797" s="140">
        <v>4</v>
      </c>
      <c r="AL797" s="7"/>
      <c r="AN797" s="91">
        <v>25</v>
      </c>
      <c r="AO797" s="93">
        <v>5</v>
      </c>
      <c r="AP797" s="93">
        <v>45</v>
      </c>
      <c r="AQ797" s="100">
        <v>25240</v>
      </c>
      <c r="AR797" s="100">
        <f t="shared" si="267"/>
        <v>25005</v>
      </c>
      <c r="AS797" t="s">
        <v>1753</v>
      </c>
      <c r="AT797" s="103">
        <f t="shared" si="268"/>
        <v>2525240</v>
      </c>
      <c r="AW797">
        <v>38.299999999999997</v>
      </c>
      <c r="AX797">
        <v>1.69</v>
      </c>
      <c r="AY797">
        <v>36.61</v>
      </c>
      <c r="BF797" s="107">
        <f t="shared" si="269"/>
        <v>0</v>
      </c>
      <c r="BG797" s="107">
        <f t="shared" si="270"/>
        <v>0</v>
      </c>
      <c r="BH797" s="107">
        <f t="shared" si="271"/>
        <v>0.61699999999999999</v>
      </c>
      <c r="BI797" s="107">
        <f t="shared" si="272"/>
        <v>0</v>
      </c>
      <c r="BJ797" s="107">
        <f t="shared" si="273"/>
        <v>0</v>
      </c>
      <c r="BK797">
        <f t="shared" si="274"/>
        <v>0</v>
      </c>
    </row>
    <row r="798" spans="1:63" hidden="1" outlineLevel="1">
      <c r="A798" s="49" t="s">
        <v>1150</v>
      </c>
      <c r="B798" s="9" t="s">
        <v>2377</v>
      </c>
      <c r="C798" s="1">
        <f t="shared" si="256"/>
        <v>1001</v>
      </c>
      <c r="D798" s="7">
        <f t="shared" si="257"/>
        <v>5</v>
      </c>
      <c r="E798" s="7">
        <f t="shared" si="258"/>
        <v>4</v>
      </c>
      <c r="F798" s="7">
        <f t="shared" si="259"/>
        <v>1</v>
      </c>
      <c r="G798" s="7">
        <f t="shared" si="275"/>
        <v>3</v>
      </c>
      <c r="H798" s="48">
        <f t="shared" si="260"/>
        <v>456</v>
      </c>
      <c r="I798" s="163">
        <f t="shared" si="261"/>
        <v>0.45554445554445555</v>
      </c>
      <c r="J798" s="8"/>
      <c r="K798" s="2">
        <f t="shared" si="262"/>
        <v>1.1988011988011988E-2</v>
      </c>
      <c r="L798" s="2">
        <f t="shared" si="263"/>
        <v>3.4965034965034968E-2</v>
      </c>
      <c r="M798" s="2">
        <f t="shared" si="264"/>
        <v>0.63536463536463539</v>
      </c>
      <c r="N798" s="2">
        <f t="shared" si="265"/>
        <v>0.12787212787212787</v>
      </c>
      <c r="O798" s="2">
        <f t="shared" si="266"/>
        <v>0.18981018981018971</v>
      </c>
      <c r="P798" s="1">
        <v>12</v>
      </c>
      <c r="Q798" s="1">
        <v>35</v>
      </c>
      <c r="R798" s="1">
        <v>636</v>
      </c>
      <c r="S798" s="1">
        <v>128</v>
      </c>
      <c r="T798" s="1">
        <v>180</v>
      </c>
      <c r="U798" s="1">
        <v>8</v>
      </c>
      <c r="V798" s="1">
        <v>0</v>
      </c>
      <c r="W798" s="1"/>
      <c r="X798" s="1"/>
      <c r="Y798" s="1">
        <v>2</v>
      </c>
      <c r="Z798" s="1"/>
      <c r="AA798" s="1">
        <v>0</v>
      </c>
      <c r="AB798" s="1"/>
      <c r="AC798" s="1"/>
      <c r="AD798" s="1"/>
      <c r="AI798" t="str">
        <f t="shared" si="276"/>
        <v>Gardner</v>
      </c>
      <c r="AJ798" s="9" t="s">
        <v>1812</v>
      </c>
      <c r="AK798" s="140">
        <v>3</v>
      </c>
      <c r="AL798" s="7"/>
      <c r="AN798" s="91">
        <v>25</v>
      </c>
      <c r="AO798" s="93">
        <v>27</v>
      </c>
      <c r="AP798" s="93">
        <v>80</v>
      </c>
      <c r="AQ798" s="100">
        <v>25485</v>
      </c>
      <c r="AR798" s="100">
        <f t="shared" si="267"/>
        <v>25027</v>
      </c>
      <c r="AS798" t="s">
        <v>1057</v>
      </c>
      <c r="AT798" s="103">
        <f t="shared" si="268"/>
        <v>2525485</v>
      </c>
      <c r="AW798">
        <v>23</v>
      </c>
      <c r="AX798">
        <v>0.81</v>
      </c>
      <c r="AY798">
        <v>22.19</v>
      </c>
      <c r="BF798" s="107">
        <f t="shared" si="269"/>
        <v>0</v>
      </c>
      <c r="BG798" s="107">
        <f t="shared" si="270"/>
        <v>0</v>
      </c>
      <c r="BH798" s="107">
        <f t="shared" si="271"/>
        <v>0.63500000000000001</v>
      </c>
      <c r="BI798" s="107">
        <f t="shared" si="272"/>
        <v>0</v>
      </c>
      <c r="BJ798" s="107">
        <f t="shared" si="273"/>
        <v>0</v>
      </c>
      <c r="BK798">
        <f t="shared" si="274"/>
        <v>0</v>
      </c>
    </row>
    <row r="799" spans="1:63" hidden="1" outlineLevel="1">
      <c r="A799" s="49" t="s">
        <v>464</v>
      </c>
      <c r="B799" s="9" t="s">
        <v>2377</v>
      </c>
      <c r="C799" s="1">
        <f t="shared" si="256"/>
        <v>796</v>
      </c>
      <c r="D799" s="7">
        <f t="shared" si="257"/>
        <v>6</v>
      </c>
      <c r="E799" s="7">
        <f t="shared" si="258"/>
        <v>4</v>
      </c>
      <c r="F799" s="7">
        <f t="shared" si="259"/>
        <v>1</v>
      </c>
      <c r="G799" s="7">
        <f t="shared" si="275"/>
        <v>3</v>
      </c>
      <c r="H799" s="48">
        <f t="shared" si="260"/>
        <v>477</v>
      </c>
      <c r="I799" s="163">
        <f t="shared" si="261"/>
        <v>0.59924623115577891</v>
      </c>
      <c r="J799" s="8"/>
      <c r="K799" s="2">
        <f t="shared" si="262"/>
        <v>5.0251256281407036E-3</v>
      </c>
      <c r="L799" s="2">
        <f t="shared" si="263"/>
        <v>2.7638190954773871E-2</v>
      </c>
      <c r="M799" s="2">
        <f t="shared" si="264"/>
        <v>0.72864321608040206</v>
      </c>
      <c r="N799" s="2">
        <f t="shared" si="265"/>
        <v>0.10050251256281408</v>
      </c>
      <c r="O799" s="2">
        <f t="shared" si="266"/>
        <v>0.13819095477386933</v>
      </c>
      <c r="P799" s="1">
        <v>4</v>
      </c>
      <c r="Q799" s="1">
        <v>22</v>
      </c>
      <c r="R799" s="1">
        <v>580</v>
      </c>
      <c r="S799" s="1">
        <v>80</v>
      </c>
      <c r="T799" s="1">
        <v>103</v>
      </c>
      <c r="U799" s="1">
        <v>1</v>
      </c>
      <c r="V799" s="1">
        <v>1</v>
      </c>
      <c r="W799" s="1"/>
      <c r="X799" s="1"/>
      <c r="Y799" s="1">
        <v>5</v>
      </c>
      <c r="Z799" s="1"/>
      <c r="AA799" s="1">
        <v>0</v>
      </c>
      <c r="AB799" s="1"/>
      <c r="AC799" s="1"/>
      <c r="AD799" s="1"/>
      <c r="AI799" t="str">
        <f t="shared" si="276"/>
        <v>Georgetown</v>
      </c>
      <c r="AJ799" t="s">
        <v>827</v>
      </c>
      <c r="AK799" s="140">
        <v>6</v>
      </c>
      <c r="AL799" s="7"/>
      <c r="AN799" s="91">
        <v>25</v>
      </c>
      <c r="AO799" s="93">
        <v>9</v>
      </c>
      <c r="AP799" s="93">
        <v>35</v>
      </c>
      <c r="AQ799" s="100">
        <v>25625</v>
      </c>
      <c r="AR799" s="100">
        <f t="shared" si="267"/>
        <v>25009</v>
      </c>
      <c r="AS799" t="s">
        <v>1753</v>
      </c>
      <c r="AT799" s="103">
        <f t="shared" si="268"/>
        <v>2525625</v>
      </c>
      <c r="AW799">
        <v>13.17</v>
      </c>
      <c r="AX799">
        <v>0.23</v>
      </c>
      <c r="AY799">
        <v>12.94</v>
      </c>
      <c r="BF799" s="107">
        <f t="shared" si="269"/>
        <v>0</v>
      </c>
      <c r="BG799" s="107">
        <f t="shared" si="270"/>
        <v>0</v>
      </c>
      <c r="BH799" s="107">
        <f t="shared" si="271"/>
        <v>0.72799999999999998</v>
      </c>
      <c r="BI799" s="107">
        <f t="shared" si="272"/>
        <v>0</v>
      </c>
      <c r="BJ799" s="107">
        <f t="shared" si="273"/>
        <v>0</v>
      </c>
      <c r="BK799">
        <f t="shared" si="274"/>
        <v>0</v>
      </c>
    </row>
    <row r="800" spans="1:63" hidden="1" outlineLevel="1">
      <c r="A800" s="49" t="s">
        <v>3254</v>
      </c>
      <c r="B800" s="9" t="s">
        <v>2377</v>
      </c>
      <c r="C800" s="1">
        <f t="shared" si="256"/>
        <v>86</v>
      </c>
      <c r="D800" s="7">
        <f t="shared" si="257"/>
        <v>6</v>
      </c>
      <c r="E800" s="7">
        <f t="shared" si="258"/>
        <v>4</v>
      </c>
      <c r="F800" s="7">
        <f t="shared" si="259"/>
        <v>1</v>
      </c>
      <c r="G800" s="7">
        <f t="shared" si="275"/>
        <v>2</v>
      </c>
      <c r="H800" s="48">
        <f t="shared" si="260"/>
        <v>15</v>
      </c>
      <c r="I800" s="163">
        <f t="shared" si="261"/>
        <v>0.1744186046511628</v>
      </c>
      <c r="J800" s="8"/>
      <c r="K800" s="2">
        <f t="shared" si="262"/>
        <v>1.1627906976744186E-2</v>
      </c>
      <c r="L800" s="2">
        <f t="shared" si="263"/>
        <v>8.1395348837209308E-2</v>
      </c>
      <c r="M800" s="2">
        <f t="shared" si="264"/>
        <v>0.43023255813953487</v>
      </c>
      <c r="N800" s="2">
        <f t="shared" si="265"/>
        <v>0.2558139534883721</v>
      </c>
      <c r="O800" s="2">
        <f t="shared" si="266"/>
        <v>0.22093023255813948</v>
      </c>
      <c r="P800" s="1">
        <v>1</v>
      </c>
      <c r="Q800" s="1">
        <v>7</v>
      </c>
      <c r="R800" s="1">
        <v>37</v>
      </c>
      <c r="S800" s="1">
        <v>22</v>
      </c>
      <c r="T800" s="1">
        <v>16</v>
      </c>
      <c r="U800" s="1">
        <v>1</v>
      </c>
      <c r="V800" s="1">
        <v>0</v>
      </c>
      <c r="W800" s="1"/>
      <c r="X800" s="1"/>
      <c r="Y800" s="1">
        <v>2</v>
      </c>
      <c r="Z800" s="1"/>
      <c r="AA800" s="1">
        <v>0</v>
      </c>
      <c r="AB800" s="1"/>
      <c r="AC800" s="1"/>
      <c r="AD800" s="1"/>
      <c r="AI800" t="str">
        <f t="shared" si="276"/>
        <v>Gill</v>
      </c>
      <c r="AJ800" t="s">
        <v>2477</v>
      </c>
      <c r="AK800" s="140">
        <v>2</v>
      </c>
      <c r="AL800" s="7"/>
      <c r="AN800" s="91">
        <v>25</v>
      </c>
      <c r="AO800" s="93">
        <v>11</v>
      </c>
      <c r="AP800" s="93">
        <v>45</v>
      </c>
      <c r="AQ800" s="100">
        <v>25730</v>
      </c>
      <c r="AR800" s="100">
        <f t="shared" si="267"/>
        <v>25011</v>
      </c>
      <c r="AS800" t="s">
        <v>1753</v>
      </c>
      <c r="AT800" s="103">
        <f t="shared" si="268"/>
        <v>2525730</v>
      </c>
      <c r="AW800">
        <v>14.82</v>
      </c>
      <c r="AX800">
        <v>0.84</v>
      </c>
      <c r="AY800">
        <v>13.98</v>
      </c>
      <c r="BF800" s="107">
        <f t="shared" si="269"/>
        <v>0</v>
      </c>
      <c r="BG800" s="107">
        <f t="shared" si="270"/>
        <v>0</v>
      </c>
      <c r="BH800" s="107">
        <f t="shared" si="271"/>
        <v>0.43</v>
      </c>
      <c r="BI800" s="107">
        <f t="shared" si="272"/>
        <v>0</v>
      </c>
      <c r="BJ800" s="107">
        <f t="shared" si="273"/>
        <v>0</v>
      </c>
      <c r="BK800">
        <f t="shared" si="274"/>
        <v>0</v>
      </c>
    </row>
    <row r="801" spans="1:63" hidden="1" outlineLevel="1">
      <c r="A801" s="49" t="s">
        <v>1418</v>
      </c>
      <c r="B801" s="9" t="s">
        <v>2377</v>
      </c>
      <c r="C801" s="1">
        <f t="shared" si="256"/>
        <v>1603</v>
      </c>
      <c r="D801" s="7">
        <f t="shared" si="257"/>
        <v>6</v>
      </c>
      <c r="E801" s="7">
        <f t="shared" si="258"/>
        <v>4</v>
      </c>
      <c r="F801" s="7">
        <f t="shared" si="259"/>
        <v>1</v>
      </c>
      <c r="G801" s="7">
        <f t="shared" si="275"/>
        <v>3</v>
      </c>
      <c r="H801" s="48">
        <f t="shared" si="260"/>
        <v>964</v>
      </c>
      <c r="I801" s="163">
        <f t="shared" si="261"/>
        <v>0.60137242669993762</v>
      </c>
      <c r="J801" s="8"/>
      <c r="K801" s="2">
        <f t="shared" si="262"/>
        <v>3.7429819089207735E-3</v>
      </c>
      <c r="L801" s="2">
        <f t="shared" si="263"/>
        <v>4.6787273861509666E-2</v>
      </c>
      <c r="M801" s="2">
        <f t="shared" si="264"/>
        <v>0.7149095446038678</v>
      </c>
      <c r="N801" s="2">
        <f t="shared" si="265"/>
        <v>0.11228945726762321</v>
      </c>
      <c r="O801" s="2">
        <f t="shared" si="266"/>
        <v>0.12227074235807853</v>
      </c>
      <c r="P801" s="1">
        <v>6</v>
      </c>
      <c r="Q801" s="1">
        <v>75</v>
      </c>
      <c r="R801" s="1">
        <v>1146</v>
      </c>
      <c r="S801" s="1">
        <v>180</v>
      </c>
      <c r="T801" s="1">
        <v>182</v>
      </c>
      <c r="U801" s="1">
        <v>2</v>
      </c>
      <c r="V801" s="1">
        <v>3</v>
      </c>
      <c r="W801" s="1"/>
      <c r="X801" s="1"/>
      <c r="Y801" s="1">
        <v>7</v>
      </c>
      <c r="Z801" s="1"/>
      <c r="AA801" s="1">
        <v>2</v>
      </c>
      <c r="AB801" s="1"/>
      <c r="AC801" s="1"/>
      <c r="AD801" s="1"/>
      <c r="AI801" t="str">
        <f t="shared" si="276"/>
        <v>Gloucester</v>
      </c>
      <c r="AJ801" t="s">
        <v>827</v>
      </c>
      <c r="AK801" s="140">
        <v>6</v>
      </c>
      <c r="AL801" s="7"/>
      <c r="AN801" s="91">
        <v>25</v>
      </c>
      <c r="AO801" s="93">
        <v>9</v>
      </c>
      <c r="AP801" s="93">
        <v>40</v>
      </c>
      <c r="AQ801" s="100">
        <v>26150</v>
      </c>
      <c r="AR801" s="100">
        <f t="shared" si="267"/>
        <v>25009</v>
      </c>
      <c r="AS801" t="s">
        <v>1057</v>
      </c>
      <c r="AT801" s="103">
        <f t="shared" si="268"/>
        <v>2526150</v>
      </c>
      <c r="AW801">
        <v>41.5</v>
      </c>
      <c r="AX801">
        <v>15.53</v>
      </c>
      <c r="AY801">
        <v>25.96</v>
      </c>
      <c r="BF801" s="107">
        <f t="shared" si="269"/>
        <v>0</v>
      </c>
      <c r="BG801" s="107">
        <f t="shared" si="270"/>
        <v>0</v>
      </c>
      <c r="BH801" s="107">
        <f t="shared" si="271"/>
        <v>0.71399999999999997</v>
      </c>
      <c r="BI801" s="107">
        <f t="shared" si="272"/>
        <v>0</v>
      </c>
      <c r="BJ801" s="107">
        <f t="shared" si="273"/>
        <v>0</v>
      </c>
      <c r="BK801">
        <f t="shared" si="274"/>
        <v>0</v>
      </c>
    </row>
    <row r="802" spans="1:63" hidden="1" outlineLevel="1">
      <c r="A802" s="49" t="s">
        <v>101</v>
      </c>
      <c r="B802" s="9" t="s">
        <v>2377</v>
      </c>
      <c r="C802" s="1">
        <f t="shared" si="256"/>
        <v>66</v>
      </c>
      <c r="D802" s="7">
        <f t="shared" si="257"/>
        <v>6</v>
      </c>
      <c r="E802" s="7">
        <f t="shared" si="258"/>
        <v>4</v>
      </c>
      <c r="F802" s="7">
        <f t="shared" si="259"/>
        <v>1</v>
      </c>
      <c r="G802" s="7">
        <f t="shared" si="275"/>
        <v>3</v>
      </c>
      <c r="H802" s="48">
        <f t="shared" si="260"/>
        <v>35</v>
      </c>
      <c r="I802" s="163">
        <f t="shared" si="261"/>
        <v>0.53030303030303028</v>
      </c>
      <c r="J802" s="8"/>
      <c r="K802" s="2">
        <f t="shared" si="262"/>
        <v>0</v>
      </c>
      <c r="L802" s="2">
        <f t="shared" si="263"/>
        <v>4.5454545454545456E-2</v>
      </c>
      <c r="M802" s="2">
        <f t="shared" si="264"/>
        <v>0.66666666666666663</v>
      </c>
      <c r="N802" s="2">
        <f t="shared" si="265"/>
        <v>0.12121212121212122</v>
      </c>
      <c r="O802" s="2">
        <f t="shared" si="266"/>
        <v>0.16666666666666674</v>
      </c>
      <c r="P802" s="1">
        <v>0</v>
      </c>
      <c r="Q802" s="1">
        <v>3</v>
      </c>
      <c r="R802" s="1">
        <v>44</v>
      </c>
      <c r="S802" s="1">
        <v>8</v>
      </c>
      <c r="T802" s="1">
        <v>9</v>
      </c>
      <c r="U802" s="1">
        <v>0</v>
      </c>
      <c r="V802" s="1">
        <v>0</v>
      </c>
      <c r="W802" s="1"/>
      <c r="X802" s="1"/>
      <c r="Y802" s="1">
        <v>2</v>
      </c>
      <c r="Z802" s="1"/>
      <c r="AA802" s="1">
        <v>0</v>
      </c>
      <c r="AB802" s="1"/>
      <c r="AC802" s="1"/>
      <c r="AD802" s="1"/>
      <c r="AI802" t="str">
        <f t="shared" si="276"/>
        <v>Goshen</v>
      </c>
      <c r="AJ802" t="s">
        <v>2488</v>
      </c>
      <c r="AK802" s="140">
        <v>1</v>
      </c>
      <c r="AL802" s="7"/>
      <c r="AN802" s="91">
        <v>25</v>
      </c>
      <c r="AO802" s="93">
        <v>15</v>
      </c>
      <c r="AP802" s="93">
        <v>30</v>
      </c>
      <c r="AQ802" s="100">
        <v>26290</v>
      </c>
      <c r="AR802" s="100">
        <f t="shared" si="267"/>
        <v>25015</v>
      </c>
      <c r="AS802" t="s">
        <v>1753</v>
      </c>
      <c r="AT802" s="103">
        <f t="shared" si="268"/>
        <v>2526290</v>
      </c>
      <c r="AW802">
        <v>17.72</v>
      </c>
      <c r="AX802">
        <v>0.35</v>
      </c>
      <c r="AY802">
        <v>17.37</v>
      </c>
      <c r="BF802" s="107">
        <f t="shared" si="269"/>
        <v>0</v>
      </c>
      <c r="BG802" s="107">
        <f t="shared" si="270"/>
        <v>0</v>
      </c>
      <c r="BH802" s="107">
        <f t="shared" si="271"/>
        <v>0.66600000000000004</v>
      </c>
      <c r="BI802" s="107">
        <f t="shared" si="272"/>
        <v>0</v>
      </c>
      <c r="BJ802" s="107">
        <f t="shared" si="273"/>
        <v>0</v>
      </c>
      <c r="BK802">
        <f t="shared" si="274"/>
        <v>0</v>
      </c>
    </row>
    <row r="803" spans="1:63" hidden="1" outlineLevel="1">
      <c r="A803" s="49" t="s">
        <v>1526</v>
      </c>
      <c r="B803" s="9" t="s">
        <v>2377</v>
      </c>
      <c r="C803" s="1">
        <f t="shared" si="256"/>
        <v>14</v>
      </c>
      <c r="D803" s="7">
        <f t="shared" si="257"/>
        <v>6</v>
      </c>
      <c r="E803" s="7">
        <f t="shared" si="258"/>
        <v>4</v>
      </c>
      <c r="F803" s="7">
        <f t="shared" si="259"/>
        <v>1</v>
      </c>
      <c r="G803" s="7">
        <f t="shared" si="275"/>
        <v>4</v>
      </c>
      <c r="H803" s="48">
        <f t="shared" si="260"/>
        <v>4</v>
      </c>
      <c r="I803" s="163">
        <f t="shared" si="261"/>
        <v>0.2857142857142857</v>
      </c>
      <c r="J803" s="8"/>
      <c r="K803" s="2">
        <f t="shared" si="262"/>
        <v>0</v>
      </c>
      <c r="L803" s="2">
        <f t="shared" si="263"/>
        <v>7.1428571428571425E-2</v>
      </c>
      <c r="M803" s="2">
        <f t="shared" si="264"/>
        <v>0.5</v>
      </c>
      <c r="N803" s="2">
        <f t="shared" si="265"/>
        <v>7.1428571428571425E-2</v>
      </c>
      <c r="O803" s="2">
        <f t="shared" si="266"/>
        <v>0.35714285714285721</v>
      </c>
      <c r="P803" s="1">
        <v>0</v>
      </c>
      <c r="Q803" s="1">
        <v>1</v>
      </c>
      <c r="R803" s="1">
        <v>7</v>
      </c>
      <c r="S803" s="1">
        <v>1</v>
      </c>
      <c r="T803" s="1">
        <v>3</v>
      </c>
      <c r="U803" s="1">
        <v>0</v>
      </c>
      <c r="V803" s="1">
        <v>0</v>
      </c>
      <c r="W803" s="1"/>
      <c r="X803" s="1"/>
      <c r="Y803" s="1">
        <v>2</v>
      </c>
      <c r="Z803" s="1"/>
      <c r="AA803" s="1">
        <v>0</v>
      </c>
      <c r="AB803" s="1"/>
      <c r="AC803" s="1"/>
      <c r="AD803" s="1"/>
      <c r="AI803" t="str">
        <f t="shared" si="276"/>
        <v>Gosnold</v>
      </c>
      <c r="AJ803" t="s">
        <v>760</v>
      </c>
      <c r="AK803" s="140">
        <v>9</v>
      </c>
      <c r="AL803" s="7"/>
      <c r="AN803" s="91">
        <v>25</v>
      </c>
      <c r="AO803" s="93">
        <v>7</v>
      </c>
      <c r="AP803" s="93">
        <v>20</v>
      </c>
      <c r="AQ803" s="100">
        <v>26325</v>
      </c>
      <c r="AR803" s="100">
        <f t="shared" si="267"/>
        <v>25007</v>
      </c>
      <c r="AS803" t="s">
        <v>1753</v>
      </c>
      <c r="AT803" s="103">
        <f t="shared" si="268"/>
        <v>2526325</v>
      </c>
      <c r="AW803">
        <v>140.16</v>
      </c>
      <c r="AX803">
        <v>126.82</v>
      </c>
      <c r="AY803">
        <v>13.34</v>
      </c>
      <c r="BF803" s="107">
        <f t="shared" si="269"/>
        <v>0</v>
      </c>
      <c r="BG803" s="107">
        <f t="shared" si="270"/>
        <v>0</v>
      </c>
      <c r="BH803" s="107">
        <f t="shared" si="271"/>
        <v>0.5</v>
      </c>
      <c r="BI803" s="107">
        <f t="shared" si="272"/>
        <v>0</v>
      </c>
      <c r="BJ803" s="107">
        <f t="shared" si="273"/>
        <v>0</v>
      </c>
      <c r="BK803">
        <f t="shared" si="274"/>
        <v>0</v>
      </c>
    </row>
    <row r="804" spans="1:63" hidden="1" outlineLevel="1">
      <c r="A804" s="49" t="s">
        <v>945</v>
      </c>
      <c r="B804" s="9" t="s">
        <v>2377</v>
      </c>
      <c r="C804" s="1">
        <f t="shared" si="256"/>
        <v>1352</v>
      </c>
      <c r="D804" s="7">
        <f t="shared" si="257"/>
        <v>5</v>
      </c>
      <c r="E804" s="7">
        <f t="shared" si="258"/>
        <v>4</v>
      </c>
      <c r="F804" s="7">
        <f t="shared" si="259"/>
        <v>1</v>
      </c>
      <c r="G804" s="7">
        <f t="shared" si="275"/>
        <v>3</v>
      </c>
      <c r="H804" s="48">
        <f t="shared" si="260"/>
        <v>784</v>
      </c>
      <c r="I804" s="163">
        <f t="shared" si="261"/>
        <v>0.57988165680473369</v>
      </c>
      <c r="J804" s="8"/>
      <c r="K804" s="2">
        <f t="shared" si="262"/>
        <v>7.3964497041420114E-3</v>
      </c>
      <c r="L804" s="2">
        <f t="shared" si="263"/>
        <v>4.2159763313609468E-2</v>
      </c>
      <c r="M804" s="2">
        <f t="shared" si="264"/>
        <v>0.7100591715976331</v>
      </c>
      <c r="N804" s="2">
        <f t="shared" si="265"/>
        <v>9.689349112426035E-2</v>
      </c>
      <c r="O804" s="2">
        <f t="shared" si="266"/>
        <v>0.14349112426035507</v>
      </c>
      <c r="P804" s="1">
        <v>10</v>
      </c>
      <c r="Q804" s="1">
        <v>57</v>
      </c>
      <c r="R804" s="1">
        <v>960</v>
      </c>
      <c r="S804" s="1">
        <v>131</v>
      </c>
      <c r="T804" s="1">
        <v>176</v>
      </c>
      <c r="U804" s="1">
        <v>3</v>
      </c>
      <c r="V804" s="1">
        <v>7</v>
      </c>
      <c r="W804" s="1"/>
      <c r="X804" s="1"/>
      <c r="Y804" s="1">
        <v>8</v>
      </c>
      <c r="Z804" s="1"/>
      <c r="AA804" s="1">
        <v>0</v>
      </c>
      <c r="AB804" s="1"/>
      <c r="AC804" s="1"/>
      <c r="AD804" s="1"/>
      <c r="AI804" t="str">
        <f t="shared" si="276"/>
        <v>Grafton</v>
      </c>
      <c r="AJ804" s="9" t="s">
        <v>1812</v>
      </c>
      <c r="AK804" s="140">
        <v>2</v>
      </c>
      <c r="AL804" s="7"/>
      <c r="AN804" s="91">
        <v>25</v>
      </c>
      <c r="AO804" s="93">
        <v>27</v>
      </c>
      <c r="AP804" s="93">
        <v>85</v>
      </c>
      <c r="AQ804" s="100">
        <v>26430</v>
      </c>
      <c r="AR804" s="100">
        <f t="shared" si="267"/>
        <v>25027</v>
      </c>
      <c r="AS804" t="s">
        <v>1753</v>
      </c>
      <c r="AT804" s="103">
        <f t="shared" si="268"/>
        <v>2526430</v>
      </c>
      <c r="AW804">
        <v>23.27</v>
      </c>
      <c r="AX804">
        <v>0.53</v>
      </c>
      <c r="AY804">
        <v>22.74</v>
      </c>
      <c r="BF804" s="107">
        <f t="shared" si="269"/>
        <v>0</v>
      </c>
      <c r="BG804" s="107">
        <f t="shared" si="270"/>
        <v>0</v>
      </c>
      <c r="BH804" s="107">
        <f t="shared" si="271"/>
        <v>0.71</v>
      </c>
      <c r="BI804" s="107">
        <f t="shared" si="272"/>
        <v>0</v>
      </c>
      <c r="BJ804" s="107">
        <f t="shared" si="273"/>
        <v>0</v>
      </c>
      <c r="BK804">
        <f t="shared" si="274"/>
        <v>0</v>
      </c>
    </row>
    <row r="805" spans="1:63" hidden="1" outlineLevel="1">
      <c r="A805" s="49" t="s">
        <v>2660</v>
      </c>
      <c r="B805" s="9" t="s">
        <v>2377</v>
      </c>
      <c r="C805" s="1">
        <f t="shared" si="256"/>
        <v>421</v>
      </c>
      <c r="D805" s="7">
        <f t="shared" si="257"/>
        <v>6</v>
      </c>
      <c r="E805" s="7">
        <f t="shared" si="258"/>
        <v>4</v>
      </c>
      <c r="F805" s="7">
        <f t="shared" si="259"/>
        <v>1</v>
      </c>
      <c r="G805" s="7">
        <f t="shared" si="275"/>
        <v>3</v>
      </c>
      <c r="H805" s="48">
        <f t="shared" si="260"/>
        <v>180</v>
      </c>
      <c r="I805" s="163">
        <f t="shared" si="261"/>
        <v>0.42755344418052255</v>
      </c>
      <c r="J805" s="8"/>
      <c r="K805" s="2">
        <f t="shared" si="262"/>
        <v>4.7505938242280287E-3</v>
      </c>
      <c r="L805" s="2">
        <f t="shared" si="263"/>
        <v>8.076009501187649E-2</v>
      </c>
      <c r="M805" s="2">
        <f t="shared" si="264"/>
        <v>0.61757719714964365</v>
      </c>
      <c r="N805" s="2">
        <f t="shared" si="265"/>
        <v>9.7387173396674589E-2</v>
      </c>
      <c r="O805" s="2">
        <f t="shared" si="266"/>
        <v>0.1995249406175772</v>
      </c>
      <c r="P805" s="1">
        <v>2</v>
      </c>
      <c r="Q805" s="1">
        <v>34</v>
      </c>
      <c r="R805" s="1">
        <v>260</v>
      </c>
      <c r="S805" s="1">
        <v>41</v>
      </c>
      <c r="T805" s="1">
        <v>80</v>
      </c>
      <c r="U805" s="1">
        <v>0</v>
      </c>
      <c r="V805" s="1">
        <v>0</v>
      </c>
      <c r="W805" s="1"/>
      <c r="X805" s="1"/>
      <c r="Y805" s="1">
        <v>4</v>
      </c>
      <c r="Z805" s="1"/>
      <c r="AA805" s="1">
        <v>0</v>
      </c>
      <c r="AB805" s="1"/>
      <c r="AC805" s="1"/>
      <c r="AD805" s="1"/>
      <c r="AI805" t="str">
        <f t="shared" si="276"/>
        <v>Granby</v>
      </c>
      <c r="AJ805" t="s">
        <v>2488</v>
      </c>
      <c r="AK805" s="140">
        <v>1</v>
      </c>
      <c r="AL805" s="7"/>
      <c r="AN805" s="91">
        <v>25</v>
      </c>
      <c r="AO805" s="93">
        <v>15</v>
      </c>
      <c r="AP805" s="93">
        <v>35</v>
      </c>
      <c r="AQ805" s="100">
        <v>26535</v>
      </c>
      <c r="AR805" s="100">
        <f t="shared" si="267"/>
        <v>25015</v>
      </c>
      <c r="AS805" t="s">
        <v>1753</v>
      </c>
      <c r="AT805" s="103">
        <f t="shared" si="268"/>
        <v>2526535</v>
      </c>
      <c r="AW805">
        <v>28.07</v>
      </c>
      <c r="AX805">
        <v>0.2</v>
      </c>
      <c r="AY805">
        <v>27.86</v>
      </c>
      <c r="BF805" s="107">
        <f t="shared" si="269"/>
        <v>0</v>
      </c>
      <c r="BG805" s="107">
        <f t="shared" si="270"/>
        <v>0</v>
      </c>
      <c r="BH805" s="107">
        <f t="shared" si="271"/>
        <v>0.61699999999999999</v>
      </c>
      <c r="BI805" s="107">
        <f t="shared" si="272"/>
        <v>0</v>
      </c>
      <c r="BJ805" s="107">
        <f t="shared" si="273"/>
        <v>0</v>
      </c>
      <c r="BK805">
        <f t="shared" si="274"/>
        <v>0</v>
      </c>
    </row>
    <row r="806" spans="1:63" hidden="1" outlineLevel="1">
      <c r="A806" s="49" t="s">
        <v>595</v>
      </c>
      <c r="B806" s="9" t="s">
        <v>2377</v>
      </c>
      <c r="C806" s="1">
        <f t="shared" si="256"/>
        <v>183</v>
      </c>
      <c r="D806" s="7">
        <f t="shared" si="257"/>
        <v>7</v>
      </c>
      <c r="E806" s="7">
        <f t="shared" si="258"/>
        <v>3</v>
      </c>
      <c r="F806" s="7">
        <f t="shared" si="259"/>
        <v>1</v>
      </c>
      <c r="G806" s="7">
        <f t="shared" si="275"/>
        <v>4</v>
      </c>
      <c r="H806" s="48">
        <f t="shared" si="260"/>
        <v>79</v>
      </c>
      <c r="I806" s="163">
        <f t="shared" si="261"/>
        <v>0.43169398907103823</v>
      </c>
      <c r="J806" s="8"/>
      <c r="K806" s="2">
        <f t="shared" si="262"/>
        <v>0</v>
      </c>
      <c r="L806" s="2">
        <f t="shared" si="263"/>
        <v>0.13661202185792351</v>
      </c>
      <c r="M806" s="2">
        <f t="shared" si="264"/>
        <v>0.57923497267759561</v>
      </c>
      <c r="N806" s="2">
        <f t="shared" si="265"/>
        <v>0.11475409836065574</v>
      </c>
      <c r="O806" s="2">
        <f t="shared" si="266"/>
        <v>0.1693989071038251</v>
      </c>
      <c r="P806" s="1">
        <v>0</v>
      </c>
      <c r="Q806" s="1">
        <v>25</v>
      </c>
      <c r="R806" s="1">
        <v>106</v>
      </c>
      <c r="S806" s="1">
        <v>21</v>
      </c>
      <c r="T806" s="1">
        <v>27</v>
      </c>
      <c r="U806" s="1">
        <v>3</v>
      </c>
      <c r="V806" s="1">
        <v>0</v>
      </c>
      <c r="W806" s="1"/>
      <c r="X806" s="1"/>
      <c r="Y806" s="1">
        <v>1</v>
      </c>
      <c r="Z806" s="1"/>
      <c r="AA806" s="1">
        <v>0</v>
      </c>
      <c r="AB806" s="1"/>
      <c r="AC806" s="1"/>
      <c r="AD806" s="1"/>
      <c r="AI806" t="str">
        <f t="shared" si="276"/>
        <v>Granville</v>
      </c>
      <c r="AJ806" t="s">
        <v>2983</v>
      </c>
      <c r="AK806" s="140">
        <v>1</v>
      </c>
      <c r="AL806" s="7"/>
      <c r="AN806" s="91">
        <v>25</v>
      </c>
      <c r="AO806" s="93">
        <v>13</v>
      </c>
      <c r="AP806" s="93">
        <v>35</v>
      </c>
      <c r="AQ806" s="100">
        <v>26675</v>
      </c>
      <c r="AR806" s="100">
        <f t="shared" si="267"/>
        <v>25013</v>
      </c>
      <c r="AS806" t="s">
        <v>1753</v>
      </c>
      <c r="AT806" s="103">
        <f t="shared" si="268"/>
        <v>2526675</v>
      </c>
      <c r="AW806">
        <v>42.96</v>
      </c>
      <c r="AX806">
        <v>0.73</v>
      </c>
      <c r="AY806">
        <v>42.24</v>
      </c>
      <c r="BF806" s="107">
        <f t="shared" si="269"/>
        <v>0</v>
      </c>
      <c r="BG806" s="107">
        <f t="shared" si="270"/>
        <v>0</v>
      </c>
      <c r="BH806" s="107">
        <f t="shared" si="271"/>
        <v>0.57899999999999996</v>
      </c>
      <c r="BI806" s="107">
        <f t="shared" si="272"/>
        <v>0</v>
      </c>
      <c r="BJ806" s="107">
        <f t="shared" si="273"/>
        <v>0</v>
      </c>
      <c r="BK806">
        <f t="shared" si="274"/>
        <v>0</v>
      </c>
    </row>
    <row r="807" spans="1:63" hidden="1" outlineLevel="1">
      <c r="A807" s="49" t="s">
        <v>2655</v>
      </c>
      <c r="B807" s="9" t="s">
        <v>2377</v>
      </c>
      <c r="C807" s="1">
        <f t="shared" si="256"/>
        <v>151</v>
      </c>
      <c r="D807" s="7">
        <f t="shared" si="257"/>
        <v>5</v>
      </c>
      <c r="E807" s="7">
        <f t="shared" si="258"/>
        <v>4</v>
      </c>
      <c r="F807" s="7">
        <f t="shared" si="259"/>
        <v>1</v>
      </c>
      <c r="G807" s="7">
        <f t="shared" si="275"/>
        <v>3</v>
      </c>
      <c r="H807" s="48">
        <f t="shared" si="260"/>
        <v>36</v>
      </c>
      <c r="I807" s="163">
        <f t="shared" si="261"/>
        <v>0.23841059602649006</v>
      </c>
      <c r="J807" s="8"/>
      <c r="K807" s="2">
        <f t="shared" si="262"/>
        <v>1.3245033112582781E-2</v>
      </c>
      <c r="L807" s="2">
        <f t="shared" si="263"/>
        <v>4.6357615894039736E-2</v>
      </c>
      <c r="M807" s="2">
        <f t="shared" si="264"/>
        <v>0.47019867549668876</v>
      </c>
      <c r="N807" s="2">
        <f t="shared" si="265"/>
        <v>0.2251655629139073</v>
      </c>
      <c r="O807" s="2">
        <f t="shared" si="266"/>
        <v>0.24503311258278146</v>
      </c>
      <c r="P807" s="1">
        <v>2</v>
      </c>
      <c r="Q807" s="1">
        <v>7</v>
      </c>
      <c r="R807" s="1">
        <v>71</v>
      </c>
      <c r="S807" s="1">
        <v>34</v>
      </c>
      <c r="T807" s="1">
        <v>35</v>
      </c>
      <c r="U807" s="1">
        <v>1</v>
      </c>
      <c r="V807" s="1">
        <v>0</v>
      </c>
      <c r="W807" s="1"/>
      <c r="X807" s="1"/>
      <c r="Y807" s="1">
        <v>1</v>
      </c>
      <c r="Z807" s="1"/>
      <c r="AA807" s="1">
        <v>0</v>
      </c>
      <c r="AB807" s="1"/>
      <c r="AC807" s="1"/>
      <c r="AD807" s="1"/>
      <c r="AI807" t="str">
        <f t="shared" si="276"/>
        <v>Great Barrington</v>
      </c>
      <c r="AJ807" t="s">
        <v>243</v>
      </c>
      <c r="AK807" s="140">
        <v>1</v>
      </c>
      <c r="AL807" s="7"/>
      <c r="AN807" s="91">
        <v>25</v>
      </c>
      <c r="AO807" s="93">
        <v>3</v>
      </c>
      <c r="AP807" s="93">
        <v>45</v>
      </c>
      <c r="AQ807" s="100">
        <v>26815</v>
      </c>
      <c r="AR807" s="100">
        <f t="shared" si="267"/>
        <v>25003</v>
      </c>
      <c r="AS807" t="s">
        <v>1753</v>
      </c>
      <c r="AT807" s="103">
        <f t="shared" si="268"/>
        <v>2526815</v>
      </c>
      <c r="AW807">
        <v>45.7</v>
      </c>
      <c r="AX807">
        <v>0.51</v>
      </c>
      <c r="AY807">
        <v>45.18</v>
      </c>
      <c r="BF807" s="107">
        <f t="shared" si="269"/>
        <v>0</v>
      </c>
      <c r="BG807" s="107">
        <f t="shared" si="270"/>
        <v>0</v>
      </c>
      <c r="BH807" s="107">
        <f t="shared" si="271"/>
        <v>0.47</v>
      </c>
      <c r="BI807" s="107">
        <f t="shared" si="272"/>
        <v>0</v>
      </c>
      <c r="BJ807" s="107">
        <f t="shared" si="273"/>
        <v>0</v>
      </c>
      <c r="BK807">
        <f t="shared" si="274"/>
        <v>0</v>
      </c>
    </row>
    <row r="808" spans="1:63" hidden="1" outlineLevel="1">
      <c r="A808" s="49" t="s">
        <v>774</v>
      </c>
      <c r="B808" s="9" t="s">
        <v>2377</v>
      </c>
      <c r="C808" s="1">
        <f t="shared" si="256"/>
        <v>668</v>
      </c>
      <c r="D808" s="7">
        <f t="shared" si="257"/>
        <v>6</v>
      </c>
      <c r="E808" s="7">
        <f t="shared" si="258"/>
        <v>4</v>
      </c>
      <c r="F808" s="7">
        <f t="shared" si="259"/>
        <v>1</v>
      </c>
      <c r="G808" s="7">
        <f t="shared" si="275"/>
        <v>3</v>
      </c>
      <c r="H808" s="48">
        <f t="shared" si="260"/>
        <v>184</v>
      </c>
      <c r="I808" s="163">
        <f t="shared" si="261"/>
        <v>0.27544910179640719</v>
      </c>
      <c r="J808" s="8"/>
      <c r="K808" s="2">
        <f t="shared" si="262"/>
        <v>8.9820359281437123E-3</v>
      </c>
      <c r="L808" s="2">
        <f t="shared" si="263"/>
        <v>6.7365269461077848E-2</v>
      </c>
      <c r="M808" s="2">
        <f t="shared" si="264"/>
        <v>0.51347305389221554</v>
      </c>
      <c r="N808" s="2">
        <f t="shared" si="265"/>
        <v>0.14820359281437126</v>
      </c>
      <c r="O808" s="2">
        <f t="shared" si="266"/>
        <v>0.2619760479041916</v>
      </c>
      <c r="P808" s="1">
        <v>6</v>
      </c>
      <c r="Q808" s="1">
        <v>45</v>
      </c>
      <c r="R808" s="1">
        <v>343</v>
      </c>
      <c r="S808" s="1">
        <v>99</v>
      </c>
      <c r="T808" s="1">
        <v>159</v>
      </c>
      <c r="U808" s="1">
        <v>3</v>
      </c>
      <c r="V808" s="1">
        <v>3</v>
      </c>
      <c r="W808" s="1"/>
      <c r="X808" s="1"/>
      <c r="Y808" s="1">
        <v>7</v>
      </c>
      <c r="Z808" s="1"/>
      <c r="AA808" s="1">
        <v>3</v>
      </c>
      <c r="AB808" s="1"/>
      <c r="AC808" s="1"/>
      <c r="AD808" s="1"/>
      <c r="AI808" t="str">
        <f t="shared" si="276"/>
        <v>Greenfield</v>
      </c>
      <c r="AJ808" t="s">
        <v>2477</v>
      </c>
      <c r="AK808" s="140">
        <v>2</v>
      </c>
      <c r="AL808" s="7"/>
      <c r="AN808" s="91">
        <v>25</v>
      </c>
      <c r="AO808" s="93">
        <v>11</v>
      </c>
      <c r="AP808" s="93">
        <v>50</v>
      </c>
      <c r="AQ808" s="100">
        <v>27025</v>
      </c>
      <c r="AR808" s="100">
        <f t="shared" si="267"/>
        <v>25011</v>
      </c>
      <c r="AS808" t="s">
        <v>1753</v>
      </c>
      <c r="AT808" s="103">
        <f t="shared" si="268"/>
        <v>2527025</v>
      </c>
      <c r="AW808">
        <v>21.92</v>
      </c>
      <c r="AX808">
        <v>0.19</v>
      </c>
      <c r="AY808">
        <v>21.73</v>
      </c>
      <c r="BF808" s="107">
        <f t="shared" si="269"/>
        <v>0</v>
      </c>
      <c r="BG808" s="107">
        <f t="shared" si="270"/>
        <v>0</v>
      </c>
      <c r="BH808" s="107">
        <f t="shared" si="271"/>
        <v>0.51300000000000001</v>
      </c>
      <c r="BI808" s="107">
        <f t="shared" si="272"/>
        <v>0</v>
      </c>
      <c r="BJ808" s="107">
        <f t="shared" si="273"/>
        <v>0</v>
      </c>
      <c r="BK808">
        <f t="shared" si="274"/>
        <v>0</v>
      </c>
    </row>
    <row r="809" spans="1:63" hidden="1" outlineLevel="1">
      <c r="A809" s="49" t="s">
        <v>2784</v>
      </c>
      <c r="B809" s="9" t="s">
        <v>2377</v>
      </c>
      <c r="C809" s="1">
        <f t="shared" si="256"/>
        <v>1032</v>
      </c>
      <c r="D809" s="7">
        <f t="shared" si="257"/>
        <v>5</v>
      </c>
      <c r="E809" s="7">
        <f t="shared" si="258"/>
        <v>4</v>
      </c>
      <c r="F809" s="7">
        <f t="shared" si="259"/>
        <v>1</v>
      </c>
      <c r="G809" s="7">
        <f t="shared" si="275"/>
        <v>2</v>
      </c>
      <c r="H809" s="48">
        <f t="shared" si="260"/>
        <v>630</v>
      </c>
      <c r="I809" s="163">
        <f t="shared" si="261"/>
        <v>0.61046511627906974</v>
      </c>
      <c r="J809" s="8"/>
      <c r="K809" s="2">
        <f t="shared" si="262"/>
        <v>6.7829457364341084E-3</v>
      </c>
      <c r="L809" s="2">
        <f t="shared" si="263"/>
        <v>5.1356589147286823E-2</v>
      </c>
      <c r="M809" s="2">
        <f t="shared" si="264"/>
        <v>0.72480620155038755</v>
      </c>
      <c r="N809" s="2">
        <f t="shared" si="265"/>
        <v>0.11434108527131782</v>
      </c>
      <c r="O809" s="2">
        <f t="shared" si="266"/>
        <v>0.1027131782945737</v>
      </c>
      <c r="P809" s="1">
        <v>7</v>
      </c>
      <c r="Q809" s="1">
        <v>53</v>
      </c>
      <c r="R809" s="1">
        <v>748</v>
      </c>
      <c r="S809" s="1">
        <v>118</v>
      </c>
      <c r="T809" s="1">
        <v>99</v>
      </c>
      <c r="U809" s="1">
        <v>2</v>
      </c>
      <c r="V809" s="1">
        <v>3</v>
      </c>
      <c r="W809" s="1"/>
      <c r="X809" s="1"/>
      <c r="Y809" s="1">
        <v>2</v>
      </c>
      <c r="Z809" s="1"/>
      <c r="AA809" s="1">
        <v>0</v>
      </c>
      <c r="AB809" s="1"/>
      <c r="AC809" s="1"/>
      <c r="AD809" s="1"/>
      <c r="AI809" t="str">
        <f t="shared" si="276"/>
        <v>Groton</v>
      </c>
      <c r="AJ809" t="s">
        <v>2292</v>
      </c>
      <c r="AK809" s="140">
        <v>3</v>
      </c>
      <c r="AL809" s="7"/>
      <c r="AN809" s="91">
        <v>25</v>
      </c>
      <c r="AO809" s="93">
        <v>17</v>
      </c>
      <c r="AP809" s="93">
        <v>95</v>
      </c>
      <c r="AQ809" s="100">
        <v>27480</v>
      </c>
      <c r="AR809" s="100">
        <f t="shared" si="267"/>
        <v>25017</v>
      </c>
      <c r="AS809" t="s">
        <v>1753</v>
      </c>
      <c r="AT809" s="103">
        <f t="shared" si="268"/>
        <v>2527480</v>
      </c>
      <c r="AW809">
        <v>33.71</v>
      </c>
      <c r="AX809">
        <v>0.94</v>
      </c>
      <c r="AY809">
        <v>32.770000000000003</v>
      </c>
      <c r="BF809" s="107">
        <f t="shared" si="269"/>
        <v>0</v>
      </c>
      <c r="BG809" s="107">
        <f t="shared" si="270"/>
        <v>0</v>
      </c>
      <c r="BH809" s="107">
        <f t="shared" si="271"/>
        <v>0.72399999999999998</v>
      </c>
      <c r="BI809" s="107">
        <f t="shared" si="272"/>
        <v>0</v>
      </c>
      <c r="BJ809" s="107">
        <f t="shared" si="273"/>
        <v>0</v>
      </c>
      <c r="BK809">
        <f t="shared" si="274"/>
        <v>0</v>
      </c>
    </row>
    <row r="810" spans="1:63" hidden="1" outlineLevel="1">
      <c r="A810" s="49" t="s">
        <v>775</v>
      </c>
      <c r="B810" s="9" t="s">
        <v>2377</v>
      </c>
      <c r="C810" s="1">
        <f t="shared" si="256"/>
        <v>772</v>
      </c>
      <c r="D810" s="7">
        <f t="shared" si="257"/>
        <v>5</v>
      </c>
      <c r="E810" s="7">
        <f t="shared" si="258"/>
        <v>4</v>
      </c>
      <c r="F810" s="7">
        <f t="shared" si="259"/>
        <v>1</v>
      </c>
      <c r="G810" s="7">
        <f t="shared" si="275"/>
        <v>3</v>
      </c>
      <c r="H810" s="48">
        <f t="shared" si="260"/>
        <v>489</v>
      </c>
      <c r="I810" s="163">
        <f t="shared" si="261"/>
        <v>0.63341968911917101</v>
      </c>
      <c r="J810" s="8"/>
      <c r="K810" s="2">
        <f t="shared" si="262"/>
        <v>6.4766839378238338E-3</v>
      </c>
      <c r="L810" s="2">
        <f t="shared" si="263"/>
        <v>4.4041450777202069E-2</v>
      </c>
      <c r="M810" s="2">
        <f t="shared" si="264"/>
        <v>0.74611398963730569</v>
      </c>
      <c r="N810" s="2">
        <f t="shared" si="265"/>
        <v>8.0310880829015538E-2</v>
      </c>
      <c r="O810" s="2">
        <f t="shared" si="266"/>
        <v>0.1230569948186528</v>
      </c>
      <c r="P810" s="1">
        <v>5</v>
      </c>
      <c r="Q810" s="1">
        <v>34</v>
      </c>
      <c r="R810" s="1">
        <v>576</v>
      </c>
      <c r="S810" s="1">
        <v>62</v>
      </c>
      <c r="T810" s="1">
        <v>87</v>
      </c>
      <c r="U810" s="1">
        <v>3</v>
      </c>
      <c r="V810" s="1">
        <v>2</v>
      </c>
      <c r="W810" s="1"/>
      <c r="X810" s="1"/>
      <c r="Y810" s="1">
        <v>3</v>
      </c>
      <c r="Z810" s="1"/>
      <c r="AA810" s="1">
        <v>0</v>
      </c>
      <c r="AB810" s="1"/>
      <c r="AC810" s="1"/>
      <c r="AD810" s="1"/>
      <c r="AI810" t="str">
        <f t="shared" si="276"/>
        <v>Groveland</v>
      </c>
      <c r="AJ810" t="s">
        <v>827</v>
      </c>
      <c r="AK810" s="140">
        <v>6</v>
      </c>
      <c r="AL810" s="7"/>
      <c r="AN810" s="91">
        <v>25</v>
      </c>
      <c r="AO810" s="93">
        <v>9</v>
      </c>
      <c r="AP810" s="93">
        <v>45</v>
      </c>
      <c r="AQ810" s="100">
        <v>27620</v>
      </c>
      <c r="AR810" s="100">
        <f t="shared" si="267"/>
        <v>25009</v>
      </c>
      <c r="AS810" t="s">
        <v>1753</v>
      </c>
      <c r="AT810" s="103">
        <f t="shared" si="268"/>
        <v>2527620</v>
      </c>
      <c r="AW810">
        <v>9.41</v>
      </c>
      <c r="AX810">
        <v>0.47</v>
      </c>
      <c r="AY810">
        <v>8.94</v>
      </c>
      <c r="BF810" s="107">
        <f t="shared" si="269"/>
        <v>0</v>
      </c>
      <c r="BG810" s="107">
        <f t="shared" si="270"/>
        <v>0</v>
      </c>
      <c r="BH810" s="107">
        <f t="shared" si="271"/>
        <v>0.746</v>
      </c>
      <c r="BI810" s="107">
        <f t="shared" si="272"/>
        <v>0</v>
      </c>
      <c r="BJ810" s="107">
        <f t="shared" si="273"/>
        <v>0</v>
      </c>
      <c r="BK810">
        <f t="shared" si="274"/>
        <v>0</v>
      </c>
    </row>
    <row r="811" spans="1:63" hidden="1" outlineLevel="1">
      <c r="A811" s="49" t="s">
        <v>776</v>
      </c>
      <c r="B811" s="9" t="s">
        <v>2377</v>
      </c>
      <c r="C811" s="1">
        <f t="shared" si="256"/>
        <v>262</v>
      </c>
      <c r="D811" s="7">
        <f t="shared" si="257"/>
        <v>6</v>
      </c>
      <c r="E811" s="7">
        <f t="shared" si="258"/>
        <v>4</v>
      </c>
      <c r="F811" s="7">
        <f t="shared" si="259"/>
        <v>1</v>
      </c>
      <c r="G811" s="7">
        <f t="shared" si="275"/>
        <v>3</v>
      </c>
      <c r="H811" s="48">
        <f t="shared" si="260"/>
        <v>126</v>
      </c>
      <c r="I811" s="163">
        <f t="shared" si="261"/>
        <v>0.48091603053435117</v>
      </c>
      <c r="J811" s="8"/>
      <c r="K811" s="2">
        <f t="shared" si="262"/>
        <v>3.8167938931297708E-3</v>
      </c>
      <c r="L811" s="2">
        <f t="shared" si="263"/>
        <v>6.4885496183206104E-2</v>
      </c>
      <c r="M811" s="2">
        <f t="shared" si="264"/>
        <v>0.63740458015267176</v>
      </c>
      <c r="N811" s="2">
        <f t="shared" si="265"/>
        <v>0.12977099236641221</v>
      </c>
      <c r="O811" s="2">
        <f t="shared" si="266"/>
        <v>0.16412213740458015</v>
      </c>
      <c r="P811" s="1">
        <v>1</v>
      </c>
      <c r="Q811" s="1">
        <v>17</v>
      </c>
      <c r="R811" s="1">
        <v>167</v>
      </c>
      <c r="S811" s="1">
        <v>34</v>
      </c>
      <c r="T811" s="1">
        <v>41</v>
      </c>
      <c r="U811" s="1">
        <v>0</v>
      </c>
      <c r="V811" s="1">
        <v>0</v>
      </c>
      <c r="W811" s="1"/>
      <c r="X811" s="1"/>
      <c r="Y811" s="1">
        <v>2</v>
      </c>
      <c r="Z811" s="1"/>
      <c r="AA811" s="1">
        <v>0</v>
      </c>
      <c r="AB811" s="1"/>
      <c r="AC811" s="1"/>
      <c r="AD811" s="1"/>
      <c r="AI811" t="str">
        <f t="shared" si="276"/>
        <v>Hadley</v>
      </c>
      <c r="AJ811" t="s">
        <v>2488</v>
      </c>
      <c r="AK811" s="140">
        <v>2</v>
      </c>
      <c r="AL811" s="7"/>
      <c r="AN811" s="91">
        <v>25</v>
      </c>
      <c r="AO811" s="93">
        <v>15</v>
      </c>
      <c r="AP811" s="93">
        <v>40</v>
      </c>
      <c r="AQ811" s="100">
        <v>27690</v>
      </c>
      <c r="AR811" s="100">
        <f t="shared" si="267"/>
        <v>25015</v>
      </c>
      <c r="AS811" t="s">
        <v>1753</v>
      </c>
      <c r="AT811" s="103">
        <f t="shared" si="268"/>
        <v>2527690</v>
      </c>
      <c r="AW811">
        <v>24.72</v>
      </c>
      <c r="AX811">
        <v>1.42</v>
      </c>
      <c r="AY811">
        <v>23.31</v>
      </c>
      <c r="BF811" s="107">
        <f t="shared" si="269"/>
        <v>0</v>
      </c>
      <c r="BG811" s="107">
        <f t="shared" si="270"/>
        <v>0</v>
      </c>
      <c r="BH811" s="107">
        <f t="shared" si="271"/>
        <v>0.63700000000000001</v>
      </c>
      <c r="BI811" s="107">
        <f t="shared" si="272"/>
        <v>0</v>
      </c>
      <c r="BJ811" s="107">
        <f t="shared" si="273"/>
        <v>0</v>
      </c>
      <c r="BK811">
        <f t="shared" si="274"/>
        <v>0</v>
      </c>
    </row>
    <row r="812" spans="1:63" hidden="1" outlineLevel="1">
      <c r="A812" s="49" t="s">
        <v>1593</v>
      </c>
      <c r="B812" s="9" t="s">
        <v>2377</v>
      </c>
      <c r="C812" s="1">
        <f t="shared" si="256"/>
        <v>637</v>
      </c>
      <c r="D812" s="7">
        <f t="shared" si="257"/>
        <v>8</v>
      </c>
      <c r="E812" s="7">
        <f t="shared" si="258"/>
        <v>4</v>
      </c>
      <c r="F812" s="7">
        <f t="shared" si="259"/>
        <v>1</v>
      </c>
      <c r="G812" s="7">
        <f t="shared" si="275"/>
        <v>3</v>
      </c>
      <c r="H812" s="48">
        <f t="shared" si="260"/>
        <v>383</v>
      </c>
      <c r="I812" s="163">
        <f t="shared" si="261"/>
        <v>0.60125588697017274</v>
      </c>
      <c r="J812" s="8"/>
      <c r="K812" s="2">
        <f t="shared" si="262"/>
        <v>1.5698587127158557E-3</v>
      </c>
      <c r="L812" s="2">
        <f t="shared" si="263"/>
        <v>5.1805337519623233E-2</v>
      </c>
      <c r="M812" s="2">
        <f t="shared" si="264"/>
        <v>0.72684458398744112</v>
      </c>
      <c r="N812" s="2">
        <f t="shared" si="265"/>
        <v>7.378335949764521E-2</v>
      </c>
      <c r="O812" s="2">
        <f t="shared" si="266"/>
        <v>0.14599686028257458</v>
      </c>
      <c r="P812" s="1">
        <v>1</v>
      </c>
      <c r="Q812" s="1">
        <v>33</v>
      </c>
      <c r="R812" s="1">
        <v>463</v>
      </c>
      <c r="S812" s="1">
        <v>47</v>
      </c>
      <c r="T812" s="1">
        <v>80</v>
      </c>
      <c r="U812" s="1">
        <v>3</v>
      </c>
      <c r="V812" s="1">
        <v>1</v>
      </c>
      <c r="W812" s="1"/>
      <c r="X812" s="1"/>
      <c r="Y812" s="1">
        <v>5</v>
      </c>
      <c r="Z812" s="1"/>
      <c r="AA812" s="1">
        <v>4</v>
      </c>
      <c r="AB812" s="1"/>
      <c r="AC812" s="1"/>
      <c r="AD812" s="1"/>
      <c r="AI812" t="str">
        <f t="shared" si="276"/>
        <v>Halifax</v>
      </c>
      <c r="AJ812" t="s">
        <v>1834</v>
      </c>
      <c r="AK812" s="140">
        <v>9</v>
      </c>
      <c r="AL812" s="7"/>
      <c r="AN812" s="91">
        <v>25</v>
      </c>
      <c r="AO812" s="93">
        <v>23</v>
      </c>
      <c r="AP812" s="93">
        <v>35</v>
      </c>
      <c r="AQ812" s="100">
        <v>27795</v>
      </c>
      <c r="AR812" s="100">
        <f t="shared" si="267"/>
        <v>25023</v>
      </c>
      <c r="AS812" t="s">
        <v>1753</v>
      </c>
      <c r="AT812" s="103">
        <f t="shared" si="268"/>
        <v>2527795</v>
      </c>
      <c r="AW812">
        <v>17.329999999999998</v>
      </c>
      <c r="AX812">
        <v>1.18</v>
      </c>
      <c r="AY812">
        <v>16.149999999999999</v>
      </c>
      <c r="BF812" s="107">
        <f t="shared" si="269"/>
        <v>0</v>
      </c>
      <c r="BG812" s="107">
        <f t="shared" si="270"/>
        <v>0</v>
      </c>
      <c r="BH812" s="107">
        <f t="shared" si="271"/>
        <v>0.72599999999999998</v>
      </c>
      <c r="BI812" s="107">
        <f t="shared" si="272"/>
        <v>0</v>
      </c>
      <c r="BJ812" s="107">
        <f t="shared" si="273"/>
        <v>0</v>
      </c>
      <c r="BK812">
        <f t="shared" si="274"/>
        <v>0</v>
      </c>
    </row>
    <row r="813" spans="1:63" hidden="1" outlineLevel="1">
      <c r="A813" s="49" t="s">
        <v>1110</v>
      </c>
      <c r="B813" s="9" t="s">
        <v>2377</v>
      </c>
      <c r="C813" s="1">
        <f t="shared" si="256"/>
        <v>900</v>
      </c>
      <c r="D813" s="7">
        <f t="shared" si="257"/>
        <v>5</v>
      </c>
      <c r="E813" s="7">
        <f t="shared" si="258"/>
        <v>4</v>
      </c>
      <c r="F813" s="7">
        <f t="shared" si="259"/>
        <v>1</v>
      </c>
      <c r="G813" s="7">
        <f t="shared" si="275"/>
        <v>3</v>
      </c>
      <c r="H813" s="48">
        <f t="shared" si="260"/>
        <v>532</v>
      </c>
      <c r="I813" s="163">
        <f t="shared" si="261"/>
        <v>0.59111111111111114</v>
      </c>
      <c r="J813" s="8"/>
      <c r="K813" s="2">
        <f t="shared" si="262"/>
        <v>7.7777777777777776E-3</v>
      </c>
      <c r="L813" s="2">
        <f t="shared" si="263"/>
        <v>3.3333333333333333E-2</v>
      </c>
      <c r="M813" s="2">
        <f t="shared" si="264"/>
        <v>0.72444444444444445</v>
      </c>
      <c r="N813" s="2">
        <f t="shared" si="265"/>
        <v>8.666666666666667E-2</v>
      </c>
      <c r="O813" s="2">
        <f t="shared" si="266"/>
        <v>0.14777777777777779</v>
      </c>
      <c r="P813" s="1">
        <v>7</v>
      </c>
      <c r="Q813" s="1">
        <v>30</v>
      </c>
      <c r="R813" s="1">
        <v>652</v>
      </c>
      <c r="S813" s="1">
        <v>78</v>
      </c>
      <c r="T813" s="1">
        <v>120</v>
      </c>
      <c r="U813" s="1">
        <v>1</v>
      </c>
      <c r="V813" s="1">
        <v>4</v>
      </c>
      <c r="W813" s="1"/>
      <c r="X813" s="1"/>
      <c r="Y813" s="1">
        <v>5</v>
      </c>
      <c r="Z813" s="1"/>
      <c r="AA813" s="1">
        <v>3</v>
      </c>
      <c r="AB813" s="1"/>
      <c r="AC813" s="1"/>
      <c r="AD813" s="1"/>
      <c r="AI813" t="str">
        <f t="shared" si="276"/>
        <v>Hamilton</v>
      </c>
      <c r="AJ813" t="s">
        <v>827</v>
      </c>
      <c r="AK813" s="140">
        <v>6</v>
      </c>
      <c r="AL813" s="7"/>
      <c r="AN813" s="91">
        <v>25</v>
      </c>
      <c r="AO813" s="93">
        <v>9</v>
      </c>
      <c r="AP813" s="93">
        <v>50</v>
      </c>
      <c r="AQ813" s="100">
        <v>27900</v>
      </c>
      <c r="AR813" s="100">
        <f t="shared" si="267"/>
        <v>25009</v>
      </c>
      <c r="AS813" t="s">
        <v>1753</v>
      </c>
      <c r="AT813" s="103">
        <f t="shared" si="268"/>
        <v>2527900</v>
      </c>
      <c r="AW813">
        <v>14.94</v>
      </c>
      <c r="AX813">
        <v>0.34</v>
      </c>
      <c r="AY813">
        <v>14.6</v>
      </c>
      <c r="BF813" s="107">
        <f t="shared" si="269"/>
        <v>0</v>
      </c>
      <c r="BG813" s="107">
        <f t="shared" si="270"/>
        <v>0</v>
      </c>
      <c r="BH813" s="107">
        <f t="shared" si="271"/>
        <v>0.72399999999999998</v>
      </c>
      <c r="BI813" s="107">
        <f t="shared" si="272"/>
        <v>0</v>
      </c>
      <c r="BJ813" s="107">
        <f t="shared" si="273"/>
        <v>0</v>
      </c>
      <c r="BK813">
        <f t="shared" si="274"/>
        <v>0</v>
      </c>
    </row>
    <row r="814" spans="1:63" hidden="1" outlineLevel="1">
      <c r="A814" s="49" t="s">
        <v>2983</v>
      </c>
      <c r="B814" s="9" t="s">
        <v>2377</v>
      </c>
      <c r="C814" s="1">
        <f t="shared" si="256"/>
        <v>464</v>
      </c>
      <c r="D814" s="7">
        <f t="shared" si="257"/>
        <v>6</v>
      </c>
      <c r="E814" s="7">
        <f t="shared" si="258"/>
        <v>4</v>
      </c>
      <c r="F814" s="7">
        <f t="shared" si="259"/>
        <v>1</v>
      </c>
      <c r="G814" s="7">
        <f t="shared" si="275"/>
        <v>2</v>
      </c>
      <c r="H814" s="48">
        <f t="shared" si="260"/>
        <v>184</v>
      </c>
      <c r="I814" s="163">
        <f t="shared" si="261"/>
        <v>0.39655172413793105</v>
      </c>
      <c r="J814" s="8"/>
      <c r="K814" s="2">
        <f t="shared" si="262"/>
        <v>8.6206896551724137E-3</v>
      </c>
      <c r="L814" s="2">
        <f t="shared" si="263"/>
        <v>5.6034482758620691E-2</v>
      </c>
      <c r="M814" s="2">
        <f t="shared" si="264"/>
        <v>0.56896551724137934</v>
      </c>
      <c r="N814" s="2">
        <f t="shared" si="265"/>
        <v>0.17241379310344829</v>
      </c>
      <c r="O814" s="2">
        <f t="shared" si="266"/>
        <v>0.19396551724137934</v>
      </c>
      <c r="P814" s="1">
        <v>4</v>
      </c>
      <c r="Q814" s="1">
        <v>26</v>
      </c>
      <c r="R814" s="1">
        <v>264</v>
      </c>
      <c r="S814" s="1">
        <v>80</v>
      </c>
      <c r="T814" s="1">
        <v>71</v>
      </c>
      <c r="U814" s="1">
        <v>13</v>
      </c>
      <c r="V814" s="1">
        <v>3</v>
      </c>
      <c r="W814" s="1"/>
      <c r="X814" s="1"/>
      <c r="Y814" s="1">
        <v>3</v>
      </c>
      <c r="Z814" s="1"/>
      <c r="AA814" s="1">
        <v>0</v>
      </c>
      <c r="AB814" s="1"/>
      <c r="AC814" s="1"/>
      <c r="AD814" s="1"/>
      <c r="AI814" t="str">
        <f t="shared" si="276"/>
        <v>Hampden</v>
      </c>
      <c r="AJ814" t="s">
        <v>2983</v>
      </c>
      <c r="AK814" s="140">
        <v>1</v>
      </c>
      <c r="AL814" s="7"/>
      <c r="AN814" s="91">
        <v>25</v>
      </c>
      <c r="AO814" s="93">
        <v>13</v>
      </c>
      <c r="AP814" s="93">
        <v>40</v>
      </c>
      <c r="AQ814" s="100">
        <v>28075</v>
      </c>
      <c r="AR814" s="100">
        <f t="shared" si="267"/>
        <v>25013</v>
      </c>
      <c r="AS814" t="s">
        <v>1753</v>
      </c>
      <c r="AT814" s="103">
        <f t="shared" si="268"/>
        <v>2528075</v>
      </c>
      <c r="AW814">
        <v>19.649999999999999</v>
      </c>
      <c r="AX814">
        <v>0.01</v>
      </c>
      <c r="AY814">
        <v>19.64</v>
      </c>
      <c r="BF814" s="107">
        <f t="shared" si="269"/>
        <v>0</v>
      </c>
      <c r="BG814" s="107">
        <f t="shared" si="270"/>
        <v>0</v>
      </c>
      <c r="BH814" s="107">
        <f t="shared" si="271"/>
        <v>0.56799999999999995</v>
      </c>
      <c r="BI814" s="107">
        <f t="shared" si="272"/>
        <v>0</v>
      </c>
      <c r="BJ814" s="107">
        <f t="shared" si="273"/>
        <v>0</v>
      </c>
      <c r="BK814">
        <f t="shared" si="274"/>
        <v>0</v>
      </c>
    </row>
    <row r="815" spans="1:63" hidden="1" outlineLevel="1">
      <c r="A815" s="49" t="s">
        <v>703</v>
      </c>
      <c r="B815" s="9" t="s">
        <v>2377</v>
      </c>
      <c r="C815" s="1">
        <f t="shared" si="256"/>
        <v>40</v>
      </c>
      <c r="D815" s="7">
        <f t="shared" si="257"/>
        <v>5</v>
      </c>
      <c r="E815" s="7">
        <f t="shared" si="258"/>
        <v>4</v>
      </c>
      <c r="F815" s="7">
        <f t="shared" si="259"/>
        <v>2</v>
      </c>
      <c r="G815" s="7">
        <f t="shared" si="275"/>
        <v>3</v>
      </c>
      <c r="H815" s="48">
        <f t="shared" si="260"/>
        <v>7</v>
      </c>
      <c r="I815" s="163">
        <f t="shared" si="261"/>
        <v>0.17499999999999999</v>
      </c>
      <c r="J815" s="8"/>
      <c r="K815" s="2">
        <f t="shared" si="262"/>
        <v>0</v>
      </c>
      <c r="L815" s="2">
        <f t="shared" si="263"/>
        <v>0.125</v>
      </c>
      <c r="M815" s="2">
        <f t="shared" si="264"/>
        <v>0.27500000000000002</v>
      </c>
      <c r="N815" s="2">
        <f t="shared" si="265"/>
        <v>0.15</v>
      </c>
      <c r="O815" s="2">
        <f t="shared" si="266"/>
        <v>0.44999999999999996</v>
      </c>
      <c r="P815" s="1">
        <v>0</v>
      </c>
      <c r="Q815" s="1">
        <v>5</v>
      </c>
      <c r="R815" s="1">
        <v>11</v>
      </c>
      <c r="S815" s="1">
        <v>6</v>
      </c>
      <c r="T815" s="1">
        <v>18</v>
      </c>
      <c r="U815" s="1">
        <v>0</v>
      </c>
      <c r="V815" s="1">
        <v>0</v>
      </c>
      <c r="W815" s="1"/>
      <c r="X815" s="1"/>
      <c r="Y815" s="1">
        <v>0</v>
      </c>
      <c r="Z815" s="1"/>
      <c r="AA815" s="1">
        <v>0</v>
      </c>
      <c r="AB815" s="1"/>
      <c r="AC815" s="1"/>
      <c r="AD815" s="1"/>
      <c r="AI815" t="str">
        <f t="shared" si="276"/>
        <v>Hancock</v>
      </c>
      <c r="AJ815" t="s">
        <v>243</v>
      </c>
      <c r="AK815" s="140">
        <v>1</v>
      </c>
      <c r="AL815" s="7"/>
      <c r="AN815" s="91">
        <v>25</v>
      </c>
      <c r="AO815" s="93">
        <v>3</v>
      </c>
      <c r="AP815" s="93">
        <v>50</v>
      </c>
      <c r="AQ815" s="100">
        <v>28180</v>
      </c>
      <c r="AR815" s="100">
        <f t="shared" si="267"/>
        <v>25003</v>
      </c>
      <c r="AS815" t="s">
        <v>1753</v>
      </c>
      <c r="AT815" s="103">
        <f t="shared" si="268"/>
        <v>2528180</v>
      </c>
      <c r="AW815">
        <v>35.76</v>
      </c>
      <c r="AX815">
        <v>0.03</v>
      </c>
      <c r="AY815">
        <v>35.729999999999997</v>
      </c>
      <c r="BF815" s="107">
        <f t="shared" si="269"/>
        <v>0</v>
      </c>
      <c r="BG815" s="107">
        <f t="shared" si="270"/>
        <v>0</v>
      </c>
      <c r="BH815" s="107">
        <f t="shared" si="271"/>
        <v>0</v>
      </c>
      <c r="BI815" s="107">
        <f t="shared" si="272"/>
        <v>0</v>
      </c>
      <c r="BJ815" s="107">
        <f t="shared" si="273"/>
        <v>0</v>
      </c>
      <c r="BK815">
        <f t="shared" si="274"/>
        <v>0</v>
      </c>
    </row>
    <row r="816" spans="1:63" hidden="1" outlineLevel="1">
      <c r="A816" s="49" t="s">
        <v>690</v>
      </c>
      <c r="B816" s="9" t="s">
        <v>2377</v>
      </c>
      <c r="C816" s="1">
        <f t="shared" si="256"/>
        <v>1368</v>
      </c>
      <c r="D816" s="7">
        <f t="shared" si="257"/>
        <v>5</v>
      </c>
      <c r="E816" s="7">
        <f t="shared" si="258"/>
        <v>4</v>
      </c>
      <c r="F816" s="7">
        <f t="shared" si="259"/>
        <v>1</v>
      </c>
      <c r="G816" s="7">
        <f t="shared" si="275"/>
        <v>3</v>
      </c>
      <c r="H816" s="48">
        <f t="shared" si="260"/>
        <v>956</v>
      </c>
      <c r="I816" s="163">
        <f t="shared" si="261"/>
        <v>0.69883040935672514</v>
      </c>
      <c r="J816" s="8"/>
      <c r="K816" s="2">
        <f t="shared" si="262"/>
        <v>5.1169590643274851E-3</v>
      </c>
      <c r="L816" s="2">
        <f t="shared" si="263"/>
        <v>3.3625730994152045E-2</v>
      </c>
      <c r="M816" s="2">
        <f t="shared" si="264"/>
        <v>0.79385964912280704</v>
      </c>
      <c r="N816" s="2">
        <f t="shared" si="265"/>
        <v>6.4327485380116955E-2</v>
      </c>
      <c r="O816" s="2">
        <f t="shared" si="266"/>
        <v>0.10307017543859648</v>
      </c>
      <c r="P816" s="1">
        <v>7</v>
      </c>
      <c r="Q816" s="1">
        <v>46</v>
      </c>
      <c r="R816" s="1">
        <v>1086</v>
      </c>
      <c r="S816" s="1">
        <v>88</v>
      </c>
      <c r="T816" s="1">
        <v>130</v>
      </c>
      <c r="U816" s="1">
        <v>1</v>
      </c>
      <c r="V816" s="1">
        <v>3</v>
      </c>
      <c r="W816" s="1"/>
      <c r="X816" s="1"/>
      <c r="Y816" s="1">
        <v>7</v>
      </c>
      <c r="Z816" s="1"/>
      <c r="AA816" s="1">
        <v>0</v>
      </c>
      <c r="AB816" s="1"/>
      <c r="AC816" s="1"/>
      <c r="AD816" s="1"/>
      <c r="AI816" t="str">
        <f t="shared" si="276"/>
        <v>Hanover</v>
      </c>
      <c r="AJ816" t="s">
        <v>1834</v>
      </c>
      <c r="AK816" s="140">
        <v>9</v>
      </c>
      <c r="AL816" s="7"/>
      <c r="AN816" s="91">
        <v>25</v>
      </c>
      <c r="AO816" s="93">
        <v>23</v>
      </c>
      <c r="AP816" s="93">
        <v>40</v>
      </c>
      <c r="AQ816" s="100">
        <v>28285</v>
      </c>
      <c r="AR816" s="100">
        <f t="shared" si="267"/>
        <v>25023</v>
      </c>
      <c r="AS816" t="s">
        <v>1753</v>
      </c>
      <c r="AT816" s="103">
        <f t="shared" si="268"/>
        <v>2528285</v>
      </c>
      <c r="AW816">
        <v>15.72</v>
      </c>
      <c r="AX816">
        <v>0.11</v>
      </c>
      <c r="AY816">
        <v>15.61</v>
      </c>
      <c r="BF816" s="107">
        <f t="shared" si="269"/>
        <v>0</v>
      </c>
      <c r="BG816" s="107">
        <f t="shared" si="270"/>
        <v>0</v>
      </c>
      <c r="BH816" s="107">
        <f t="shared" si="271"/>
        <v>0.79300000000000004</v>
      </c>
      <c r="BI816" s="107">
        <f t="shared" si="272"/>
        <v>0</v>
      </c>
      <c r="BJ816" s="107">
        <f t="shared" si="273"/>
        <v>0</v>
      </c>
      <c r="BK816">
        <f t="shared" si="274"/>
        <v>0</v>
      </c>
    </row>
    <row r="817" spans="1:63" hidden="1" outlineLevel="1">
      <c r="A817" s="49" t="s">
        <v>2422</v>
      </c>
      <c r="B817" s="9" t="s">
        <v>2377</v>
      </c>
      <c r="C817" s="1">
        <f t="shared" si="256"/>
        <v>903</v>
      </c>
      <c r="D817" s="7">
        <f t="shared" si="257"/>
        <v>8</v>
      </c>
      <c r="E817" s="7">
        <f t="shared" si="258"/>
        <v>4</v>
      </c>
      <c r="F817" s="7">
        <f t="shared" si="259"/>
        <v>1</v>
      </c>
      <c r="G817" s="7">
        <f t="shared" si="275"/>
        <v>3</v>
      </c>
      <c r="H817" s="48">
        <f t="shared" si="260"/>
        <v>564</v>
      </c>
      <c r="I817" s="163">
        <f t="shared" si="261"/>
        <v>0.62458471760797341</v>
      </c>
      <c r="J817" s="8"/>
      <c r="K817" s="2">
        <f t="shared" si="262"/>
        <v>0</v>
      </c>
      <c r="L817" s="2">
        <f t="shared" si="263"/>
        <v>4.5404208194905871E-2</v>
      </c>
      <c r="M817" s="2">
        <f t="shared" si="264"/>
        <v>0.75636766334440753</v>
      </c>
      <c r="N817" s="2">
        <f t="shared" si="265"/>
        <v>5.537098560354374E-2</v>
      </c>
      <c r="O817" s="2">
        <f t="shared" si="266"/>
        <v>0.14285714285714285</v>
      </c>
      <c r="P817" s="1">
        <v>0</v>
      </c>
      <c r="Q817" s="1">
        <v>41</v>
      </c>
      <c r="R817" s="1">
        <v>683</v>
      </c>
      <c r="S817" s="1">
        <v>50</v>
      </c>
      <c r="T817" s="1">
        <v>119</v>
      </c>
      <c r="U817" s="1">
        <v>1</v>
      </c>
      <c r="V817" s="1">
        <v>4</v>
      </c>
      <c r="W817" s="1"/>
      <c r="X817" s="1"/>
      <c r="Y817" s="1">
        <v>5</v>
      </c>
      <c r="Z817" s="1"/>
      <c r="AA817" s="1">
        <v>0</v>
      </c>
      <c r="AB817" s="1"/>
      <c r="AC817" s="1"/>
      <c r="AD817" s="1"/>
      <c r="AI817" t="str">
        <f t="shared" si="276"/>
        <v>Hanson</v>
      </c>
      <c r="AJ817" t="s">
        <v>1834</v>
      </c>
      <c r="AK817" s="140">
        <v>9</v>
      </c>
      <c r="AL817" s="7"/>
      <c r="AN817" s="91">
        <v>25</v>
      </c>
      <c r="AO817" s="93">
        <v>23</v>
      </c>
      <c r="AP817" s="93">
        <v>45</v>
      </c>
      <c r="AQ817" s="100">
        <v>28495</v>
      </c>
      <c r="AR817" s="100">
        <f t="shared" si="267"/>
        <v>25023</v>
      </c>
      <c r="AS817" t="s">
        <v>1753</v>
      </c>
      <c r="AT817" s="103">
        <f t="shared" si="268"/>
        <v>2528495</v>
      </c>
      <c r="AW817">
        <v>15.67</v>
      </c>
      <c r="AX817">
        <v>0.66</v>
      </c>
      <c r="AY817">
        <v>15.01</v>
      </c>
      <c r="BF817" s="107">
        <f t="shared" si="269"/>
        <v>0</v>
      </c>
      <c r="BG817" s="107">
        <f t="shared" si="270"/>
        <v>0</v>
      </c>
      <c r="BH817" s="107">
        <f t="shared" si="271"/>
        <v>0.75600000000000001</v>
      </c>
      <c r="BI817" s="107">
        <f t="shared" si="272"/>
        <v>0</v>
      </c>
      <c r="BJ817" s="107">
        <f t="shared" si="273"/>
        <v>0</v>
      </c>
      <c r="BK817">
        <f t="shared" si="274"/>
        <v>0</v>
      </c>
    </row>
    <row r="818" spans="1:63" hidden="1" outlineLevel="1">
      <c r="A818" s="49" t="s">
        <v>2805</v>
      </c>
      <c r="B818" s="9" t="s">
        <v>2377</v>
      </c>
      <c r="C818" s="1">
        <f t="shared" si="256"/>
        <v>162</v>
      </c>
      <c r="D818" s="7">
        <f t="shared" si="257"/>
        <v>6</v>
      </c>
      <c r="E818" s="7">
        <f t="shared" si="258"/>
        <v>4</v>
      </c>
      <c r="F818" s="7">
        <f t="shared" si="259"/>
        <v>1</v>
      </c>
      <c r="G818" s="7">
        <f t="shared" si="275"/>
        <v>3</v>
      </c>
      <c r="H818" s="48">
        <f t="shared" si="260"/>
        <v>63</v>
      </c>
      <c r="I818" s="163">
        <f t="shared" si="261"/>
        <v>0.3888888888888889</v>
      </c>
      <c r="J818" s="8"/>
      <c r="K818" s="2">
        <f t="shared" si="262"/>
        <v>6.1728395061728392E-3</v>
      </c>
      <c r="L818" s="2">
        <f t="shared" si="263"/>
        <v>0.11728395061728394</v>
      </c>
      <c r="M818" s="2">
        <f t="shared" si="264"/>
        <v>0.56172839506172845</v>
      </c>
      <c r="N818" s="2">
        <f t="shared" si="265"/>
        <v>0.12345679012345678</v>
      </c>
      <c r="O818" s="2">
        <f t="shared" si="266"/>
        <v>0.19135802469135799</v>
      </c>
      <c r="P818" s="1">
        <v>1</v>
      </c>
      <c r="Q818" s="1">
        <v>19</v>
      </c>
      <c r="R818" s="1">
        <v>91</v>
      </c>
      <c r="S818" s="1">
        <v>20</v>
      </c>
      <c r="T818" s="1">
        <v>28</v>
      </c>
      <c r="U818" s="1">
        <v>1</v>
      </c>
      <c r="V818" s="1">
        <v>0</v>
      </c>
      <c r="W818" s="1"/>
      <c r="X818" s="1"/>
      <c r="Y818" s="1">
        <v>2</v>
      </c>
      <c r="Z818" s="1"/>
      <c r="AA818" s="1">
        <v>0</v>
      </c>
      <c r="AB818" s="1"/>
      <c r="AC818" s="1"/>
      <c r="AD818" s="1"/>
      <c r="AI818" t="str">
        <f t="shared" si="276"/>
        <v>Hardwick</v>
      </c>
      <c r="AJ818" s="9" t="s">
        <v>1812</v>
      </c>
      <c r="AK818" s="140">
        <v>2</v>
      </c>
      <c r="AL818" s="7"/>
      <c r="AN818" s="91">
        <v>25</v>
      </c>
      <c r="AO818" s="93">
        <v>27</v>
      </c>
      <c r="AP818" s="93">
        <v>90</v>
      </c>
      <c r="AQ818" s="100">
        <v>28740</v>
      </c>
      <c r="AR818" s="100">
        <f t="shared" si="267"/>
        <v>25027</v>
      </c>
      <c r="AS818" t="s">
        <v>1753</v>
      </c>
      <c r="AT818" s="103">
        <f t="shared" si="268"/>
        <v>2528740</v>
      </c>
      <c r="AW818">
        <v>40.840000000000003</v>
      </c>
      <c r="AX818">
        <v>2.25</v>
      </c>
      <c r="AY818">
        <v>38.590000000000003</v>
      </c>
      <c r="BF818" s="107">
        <f t="shared" si="269"/>
        <v>0</v>
      </c>
      <c r="BG818" s="107">
        <f t="shared" si="270"/>
        <v>0</v>
      </c>
      <c r="BH818" s="107">
        <f t="shared" si="271"/>
        <v>0.56100000000000005</v>
      </c>
      <c r="BI818" s="107">
        <f t="shared" si="272"/>
        <v>0</v>
      </c>
      <c r="BJ818" s="107">
        <f t="shared" si="273"/>
        <v>0</v>
      </c>
      <c r="BK818">
        <f t="shared" si="274"/>
        <v>0</v>
      </c>
    </row>
    <row r="819" spans="1:63" hidden="1" outlineLevel="1">
      <c r="A819" s="49" t="s">
        <v>130</v>
      </c>
      <c r="B819" s="9" t="s">
        <v>2377</v>
      </c>
      <c r="C819" s="1">
        <f t="shared" si="256"/>
        <v>599</v>
      </c>
      <c r="D819" s="7">
        <f t="shared" si="257"/>
        <v>5</v>
      </c>
      <c r="E819" s="7">
        <f t="shared" si="258"/>
        <v>4</v>
      </c>
      <c r="F819" s="7">
        <f t="shared" si="259"/>
        <v>1</v>
      </c>
      <c r="G819" s="7">
        <f t="shared" si="275"/>
        <v>2</v>
      </c>
      <c r="H819" s="48">
        <f t="shared" si="260"/>
        <v>346</v>
      </c>
      <c r="I819" s="163">
        <f t="shared" si="261"/>
        <v>0.57762938230383976</v>
      </c>
      <c r="J819" s="8"/>
      <c r="K819" s="2">
        <f t="shared" si="262"/>
        <v>6.6777963272120202E-3</v>
      </c>
      <c r="L819" s="2">
        <f t="shared" si="263"/>
        <v>3.5058430717863104E-2</v>
      </c>
      <c r="M819" s="2">
        <f t="shared" si="264"/>
        <v>0.71452420701168617</v>
      </c>
      <c r="N819" s="2">
        <f t="shared" si="265"/>
        <v>0.13689482470784642</v>
      </c>
      <c r="O819" s="2">
        <f t="shared" si="266"/>
        <v>0.10684474123539234</v>
      </c>
      <c r="P819" s="1">
        <v>4</v>
      </c>
      <c r="Q819" s="1">
        <v>21</v>
      </c>
      <c r="R819" s="1">
        <v>428</v>
      </c>
      <c r="S819" s="1">
        <v>82</v>
      </c>
      <c r="T819" s="1">
        <v>58</v>
      </c>
      <c r="U819" s="1">
        <v>0</v>
      </c>
      <c r="V819" s="1">
        <v>1</v>
      </c>
      <c r="W819" s="1"/>
      <c r="X819" s="1"/>
      <c r="Y819" s="1">
        <v>2</v>
      </c>
      <c r="Z819" s="1"/>
      <c r="AA819" s="1">
        <v>3</v>
      </c>
      <c r="AB819" s="1"/>
      <c r="AC819" s="1"/>
      <c r="AD819" s="1"/>
      <c r="AI819" t="str">
        <f t="shared" si="276"/>
        <v>Harvard</v>
      </c>
      <c r="AJ819" s="9" t="s">
        <v>1812</v>
      </c>
      <c r="AK819" s="140">
        <v>3</v>
      </c>
      <c r="AL819" s="7"/>
      <c r="AN819" s="91">
        <v>25</v>
      </c>
      <c r="AO819" s="93">
        <v>27</v>
      </c>
      <c r="AP819" s="93">
        <v>95</v>
      </c>
      <c r="AQ819" s="100">
        <v>28950</v>
      </c>
      <c r="AR819" s="100">
        <f t="shared" si="267"/>
        <v>25027</v>
      </c>
      <c r="AS819" t="s">
        <v>1753</v>
      </c>
      <c r="AT819" s="103">
        <f t="shared" si="268"/>
        <v>2528950</v>
      </c>
      <c r="AW819">
        <v>26.97</v>
      </c>
      <c r="AX819">
        <v>0.61</v>
      </c>
      <c r="AY819">
        <v>26.36</v>
      </c>
      <c r="BF819" s="107">
        <f t="shared" si="269"/>
        <v>0</v>
      </c>
      <c r="BG819" s="107">
        <f t="shared" si="270"/>
        <v>0</v>
      </c>
      <c r="BH819" s="107">
        <f t="shared" si="271"/>
        <v>0.71399999999999997</v>
      </c>
      <c r="BI819" s="107">
        <f t="shared" si="272"/>
        <v>0</v>
      </c>
      <c r="BJ819" s="107">
        <f t="shared" si="273"/>
        <v>0</v>
      </c>
      <c r="BK819">
        <f t="shared" si="274"/>
        <v>0</v>
      </c>
    </row>
    <row r="820" spans="1:63" hidden="1" outlineLevel="1">
      <c r="A820" s="49" t="s">
        <v>902</v>
      </c>
      <c r="B820" s="9" t="s">
        <v>2377</v>
      </c>
      <c r="C820" s="1">
        <f t="shared" si="256"/>
        <v>1372</v>
      </c>
      <c r="D820" s="7">
        <f t="shared" si="257"/>
        <v>5</v>
      </c>
      <c r="E820" s="7">
        <f t="shared" si="258"/>
        <v>4</v>
      </c>
      <c r="F820" s="7">
        <f t="shared" si="259"/>
        <v>1</v>
      </c>
      <c r="G820" s="7">
        <f t="shared" si="275"/>
        <v>3</v>
      </c>
      <c r="H820" s="48">
        <f t="shared" si="260"/>
        <v>828</v>
      </c>
      <c r="I820" s="163">
        <f t="shared" si="261"/>
        <v>0.60349854227405253</v>
      </c>
      <c r="J820" s="8"/>
      <c r="K820" s="2">
        <f t="shared" si="262"/>
        <v>7.2886297376093291E-3</v>
      </c>
      <c r="L820" s="2">
        <f t="shared" si="263"/>
        <v>5.6122448979591837E-2</v>
      </c>
      <c r="M820" s="2">
        <f t="shared" si="264"/>
        <v>0.72813411078717205</v>
      </c>
      <c r="N820" s="2">
        <f t="shared" si="265"/>
        <v>7.5072886297376087E-2</v>
      </c>
      <c r="O820" s="2">
        <f t="shared" si="266"/>
        <v>0.13338192419825068</v>
      </c>
      <c r="P820" s="1">
        <v>10</v>
      </c>
      <c r="Q820" s="1">
        <v>77</v>
      </c>
      <c r="R820" s="1">
        <v>999</v>
      </c>
      <c r="S820" s="1">
        <v>103</v>
      </c>
      <c r="T820" s="1">
        <v>171</v>
      </c>
      <c r="U820" s="1">
        <v>2</v>
      </c>
      <c r="V820" s="1">
        <v>3</v>
      </c>
      <c r="W820" s="1"/>
      <c r="X820" s="1"/>
      <c r="Y820" s="1">
        <v>6</v>
      </c>
      <c r="Z820" s="1"/>
      <c r="AA820" s="1">
        <v>1</v>
      </c>
      <c r="AB820" s="1"/>
      <c r="AC820" s="1"/>
      <c r="AD820" s="1"/>
      <c r="AI820" t="str">
        <f t="shared" si="276"/>
        <v>Harwich</v>
      </c>
      <c r="AJ820" t="s">
        <v>2654</v>
      </c>
      <c r="AK820" s="140">
        <v>9</v>
      </c>
      <c r="AL820" s="7"/>
      <c r="AN820" s="91">
        <v>25</v>
      </c>
      <c r="AO820" s="93">
        <v>1</v>
      </c>
      <c r="AP820" s="93">
        <v>40</v>
      </c>
      <c r="AQ820" s="100">
        <v>29020</v>
      </c>
      <c r="AR820" s="100">
        <f t="shared" si="267"/>
        <v>25001</v>
      </c>
      <c r="AS820" t="s">
        <v>1753</v>
      </c>
      <c r="AT820" s="103">
        <f t="shared" si="268"/>
        <v>2529020</v>
      </c>
      <c r="AW820">
        <v>33.15</v>
      </c>
      <c r="AX820">
        <v>12.11</v>
      </c>
      <c r="AY820">
        <v>21.04</v>
      </c>
      <c r="BF820" s="107">
        <f t="shared" si="269"/>
        <v>0</v>
      </c>
      <c r="BG820" s="107">
        <f t="shared" si="270"/>
        <v>0</v>
      </c>
      <c r="BH820" s="107">
        <f t="shared" si="271"/>
        <v>0.72799999999999998</v>
      </c>
      <c r="BI820" s="107">
        <f t="shared" si="272"/>
        <v>0</v>
      </c>
      <c r="BJ820" s="107">
        <f t="shared" si="273"/>
        <v>0</v>
      </c>
      <c r="BK820">
        <f t="shared" si="274"/>
        <v>0</v>
      </c>
    </row>
    <row r="821" spans="1:63" hidden="1" outlineLevel="1">
      <c r="A821" s="49" t="s">
        <v>903</v>
      </c>
      <c r="B821" s="9" t="s">
        <v>2377</v>
      </c>
      <c r="C821" s="1">
        <f t="shared" si="256"/>
        <v>180</v>
      </c>
      <c r="D821" s="7">
        <f t="shared" si="257"/>
        <v>5</v>
      </c>
      <c r="E821" s="7">
        <f t="shared" si="258"/>
        <v>4</v>
      </c>
      <c r="F821" s="7">
        <f t="shared" si="259"/>
        <v>1</v>
      </c>
      <c r="G821" s="7">
        <f t="shared" si="275"/>
        <v>3</v>
      </c>
      <c r="H821" s="48">
        <f t="shared" si="260"/>
        <v>85</v>
      </c>
      <c r="I821" s="163">
        <f t="shared" si="261"/>
        <v>0.47222222222222221</v>
      </c>
      <c r="J821" s="8"/>
      <c r="K821" s="2">
        <f t="shared" si="262"/>
        <v>5.5555555555555558E-3</v>
      </c>
      <c r="L821" s="2">
        <f t="shared" si="263"/>
        <v>7.7777777777777779E-2</v>
      </c>
      <c r="M821" s="2">
        <f t="shared" si="264"/>
        <v>0.65</v>
      </c>
      <c r="N821" s="2">
        <f t="shared" si="265"/>
        <v>8.8888888888888892E-2</v>
      </c>
      <c r="O821" s="2">
        <f t="shared" si="266"/>
        <v>0.17777777777777781</v>
      </c>
      <c r="P821" s="1">
        <v>1</v>
      </c>
      <c r="Q821" s="1">
        <v>14</v>
      </c>
      <c r="R821" s="1">
        <v>117</v>
      </c>
      <c r="S821" s="1">
        <v>16</v>
      </c>
      <c r="T821" s="1">
        <v>32</v>
      </c>
      <c r="U821" s="1">
        <v>0</v>
      </c>
      <c r="V821" s="1">
        <v>0</v>
      </c>
      <c r="W821" s="1"/>
      <c r="X821" s="1"/>
      <c r="Y821" s="1">
        <v>0</v>
      </c>
      <c r="Z821" s="1"/>
      <c r="AA821" s="1">
        <v>0</v>
      </c>
      <c r="AB821" s="1"/>
      <c r="AC821" s="1"/>
      <c r="AD821" s="1"/>
      <c r="AI821" t="str">
        <f t="shared" si="276"/>
        <v>Hatfield</v>
      </c>
      <c r="AJ821" t="s">
        <v>2488</v>
      </c>
      <c r="AK821" s="140">
        <v>2</v>
      </c>
      <c r="AL821" s="7"/>
      <c r="AN821" s="91">
        <v>25</v>
      </c>
      <c r="AO821" s="93">
        <v>15</v>
      </c>
      <c r="AP821" s="93">
        <v>45</v>
      </c>
      <c r="AQ821" s="100">
        <v>29265</v>
      </c>
      <c r="AR821" s="100">
        <f t="shared" si="267"/>
        <v>25015</v>
      </c>
      <c r="AS821" t="s">
        <v>1753</v>
      </c>
      <c r="AT821" s="103">
        <f t="shared" si="268"/>
        <v>2529265</v>
      </c>
      <c r="AW821">
        <v>16.82</v>
      </c>
      <c r="AX821">
        <v>0.81</v>
      </c>
      <c r="AY821">
        <v>16.02</v>
      </c>
      <c r="BF821" s="107">
        <f t="shared" si="269"/>
        <v>0</v>
      </c>
      <c r="BG821" s="107">
        <f t="shared" si="270"/>
        <v>0</v>
      </c>
      <c r="BH821" s="107">
        <f t="shared" si="271"/>
        <v>0.65</v>
      </c>
      <c r="BI821" s="107">
        <f t="shared" si="272"/>
        <v>0</v>
      </c>
      <c r="BJ821" s="107">
        <f t="shared" si="273"/>
        <v>0</v>
      </c>
      <c r="BK821">
        <f t="shared" si="274"/>
        <v>0</v>
      </c>
    </row>
    <row r="822" spans="1:63" hidden="1" outlineLevel="1">
      <c r="A822" s="49" t="s">
        <v>94</v>
      </c>
      <c r="B822" s="9" t="s">
        <v>2377</v>
      </c>
      <c r="C822" s="1">
        <f t="shared" si="256"/>
        <v>3954</v>
      </c>
      <c r="D822" s="7">
        <f t="shared" si="257"/>
        <v>6</v>
      </c>
      <c r="E822" s="7">
        <f t="shared" si="258"/>
        <v>4</v>
      </c>
      <c r="F822" s="7">
        <f t="shared" si="259"/>
        <v>1</v>
      </c>
      <c r="G822" s="7">
        <f t="shared" si="275"/>
        <v>3</v>
      </c>
      <c r="H822" s="48">
        <f t="shared" si="260"/>
        <v>2302</v>
      </c>
      <c r="I822" s="163">
        <f t="shared" si="261"/>
        <v>0.58219524532119371</v>
      </c>
      <c r="J822" s="8"/>
      <c r="K822" s="2">
        <f t="shared" si="262"/>
        <v>4.2994436014162874E-3</v>
      </c>
      <c r="L822" s="2">
        <f t="shared" si="263"/>
        <v>5.2099140111279717E-2</v>
      </c>
      <c r="M822" s="2">
        <f t="shared" si="264"/>
        <v>0.70738492665655028</v>
      </c>
      <c r="N822" s="2">
        <f t="shared" si="265"/>
        <v>9.8128477491148211E-2</v>
      </c>
      <c r="O822" s="2">
        <f t="shared" si="266"/>
        <v>0.13808801213960548</v>
      </c>
      <c r="P822" s="1">
        <v>17</v>
      </c>
      <c r="Q822" s="1">
        <v>206</v>
      </c>
      <c r="R822" s="1">
        <v>2797</v>
      </c>
      <c r="S822" s="1">
        <v>388</v>
      </c>
      <c r="T822" s="1">
        <v>495</v>
      </c>
      <c r="U822" s="1">
        <v>11</v>
      </c>
      <c r="V822" s="1">
        <v>9</v>
      </c>
      <c r="W822" s="1"/>
      <c r="X822" s="1"/>
      <c r="Y822" s="1">
        <v>28</v>
      </c>
      <c r="Z822" s="1"/>
      <c r="AA822" s="1">
        <v>3</v>
      </c>
      <c r="AB822" s="1"/>
      <c r="AC822" s="1"/>
      <c r="AD822" s="1"/>
      <c r="AI822" t="str">
        <f t="shared" si="276"/>
        <v>Haverhill</v>
      </c>
      <c r="AJ822" t="s">
        <v>827</v>
      </c>
      <c r="AK822" s="140">
        <v>3</v>
      </c>
      <c r="AL822" s="7"/>
      <c r="AN822" s="91">
        <v>25</v>
      </c>
      <c r="AO822" s="93">
        <v>9</v>
      </c>
      <c r="AP822" s="93">
        <v>55</v>
      </c>
      <c r="AQ822" s="100">
        <v>29405</v>
      </c>
      <c r="AR822" s="100">
        <f t="shared" si="267"/>
        <v>25009</v>
      </c>
      <c r="AS822" t="s">
        <v>1057</v>
      </c>
      <c r="AT822" s="103">
        <f t="shared" si="268"/>
        <v>2529405</v>
      </c>
      <c r="AW822">
        <v>35.630000000000003</v>
      </c>
      <c r="AX822">
        <v>2.31</v>
      </c>
      <c r="AY822">
        <v>33.33</v>
      </c>
      <c r="BF822" s="107">
        <f t="shared" si="269"/>
        <v>0</v>
      </c>
      <c r="BG822" s="107">
        <f t="shared" si="270"/>
        <v>0</v>
      </c>
      <c r="BH822" s="107">
        <f t="shared" si="271"/>
        <v>0.70699999999999996</v>
      </c>
      <c r="BI822" s="107">
        <f t="shared" si="272"/>
        <v>0</v>
      </c>
      <c r="BJ822" s="107">
        <f t="shared" si="273"/>
        <v>0</v>
      </c>
      <c r="BK822">
        <f t="shared" si="274"/>
        <v>0</v>
      </c>
    </row>
    <row r="823" spans="1:63" hidden="1" outlineLevel="1">
      <c r="A823" s="49" t="s">
        <v>95</v>
      </c>
      <c r="B823" s="9" t="s">
        <v>2377</v>
      </c>
      <c r="C823" s="1">
        <f t="shared" ref="C823:C886" si="277">SUM(P823:AG823)</f>
        <v>36</v>
      </c>
      <c r="D823" s="7">
        <f t="shared" ref="D823:D886" si="278">RANK(P823,(P823:AG823))</f>
        <v>5</v>
      </c>
      <c r="E823" s="7">
        <f t="shared" ref="E823:E886" si="279">RANK(Q823,(P823:AG823))</f>
        <v>3</v>
      </c>
      <c r="F823" s="7">
        <f t="shared" ref="F823:F886" si="280">IF(R823&gt;0,RANK(R823,(P823:AG823)),0)</f>
        <v>1</v>
      </c>
      <c r="G823" s="7">
        <f t="shared" si="275"/>
        <v>4</v>
      </c>
      <c r="H823" s="48">
        <f t="shared" ref="H823:H886" si="281">MAX(P823:T823)-LARGE(P823:T823,2)</f>
        <v>3</v>
      </c>
      <c r="I823" s="163">
        <f t="shared" ref="I823:I886" si="282">H823/C823</f>
        <v>8.3333333333333329E-2</v>
      </c>
      <c r="J823" s="8"/>
      <c r="K823" s="2">
        <f t="shared" ref="K823:K886" si="283">IF(C823=0,"-",P823/C823)</f>
        <v>0</v>
      </c>
      <c r="L823" s="2">
        <f t="shared" ref="L823:L886" si="284">IF(C823=0,"-",Q823/C823)</f>
        <v>0.22222222222222221</v>
      </c>
      <c r="M823" s="2">
        <f t="shared" ref="M823:M886" si="285">IF(C823=0,"-",R823/C823)</f>
        <v>0.3611111111111111</v>
      </c>
      <c r="N823" s="2">
        <f t="shared" ref="N823:N886" si="286">IF(C823=0,"-",S823/C823)</f>
        <v>0.1388888888888889</v>
      </c>
      <c r="O823" s="2">
        <f t="shared" ref="O823:O886" si="287">IF(C823=0,"-",(1-K823-L823-M823-N823))</f>
        <v>0.27777777777777779</v>
      </c>
      <c r="P823" s="1">
        <v>0</v>
      </c>
      <c r="Q823" s="1">
        <v>8</v>
      </c>
      <c r="R823" s="1">
        <v>13</v>
      </c>
      <c r="S823" s="1">
        <v>5</v>
      </c>
      <c r="T823" s="1">
        <v>10</v>
      </c>
      <c r="U823" s="1">
        <v>0</v>
      </c>
      <c r="V823" s="1">
        <v>0</v>
      </c>
      <c r="W823" s="1"/>
      <c r="X823" s="1"/>
      <c r="Y823" s="1">
        <v>0</v>
      </c>
      <c r="Z823" s="1"/>
      <c r="AA823" s="1">
        <v>0</v>
      </c>
      <c r="AB823" s="1"/>
      <c r="AC823" s="1"/>
      <c r="AD823" s="1"/>
      <c r="AI823" t="str">
        <f t="shared" si="276"/>
        <v>Hawley</v>
      </c>
      <c r="AJ823" t="s">
        <v>2477</v>
      </c>
      <c r="AK823" s="140">
        <v>1</v>
      </c>
      <c r="AL823" s="7"/>
      <c r="AN823" s="91">
        <v>25</v>
      </c>
      <c r="AO823" s="93">
        <v>11</v>
      </c>
      <c r="AP823" s="93">
        <v>55</v>
      </c>
      <c r="AQ823" s="100">
        <v>29475</v>
      </c>
      <c r="AR823" s="100">
        <f t="shared" ref="AR823:AR886" si="288">AN823*1000+AO823</f>
        <v>25011</v>
      </c>
      <c r="AS823" t="s">
        <v>1753</v>
      </c>
      <c r="AT823" s="103">
        <f t="shared" ref="AT823:AT886" si="289">AN823*100000+AQ823</f>
        <v>2529475</v>
      </c>
      <c r="AW823">
        <v>30.88</v>
      </c>
      <c r="AX823">
        <v>0.02</v>
      </c>
      <c r="AY823">
        <v>30.86</v>
      </c>
      <c r="BF823" s="107">
        <f t="shared" ref="BF823:BF886" si="290">IF(D823=1,ROUNDDOWN(K823,3),0)</f>
        <v>0</v>
      </c>
      <c r="BG823" s="107">
        <f t="shared" ref="BG823:BG886" si="291">IF(E823=1,ROUNDDOWN(L823,3),0)</f>
        <v>0</v>
      </c>
      <c r="BH823" s="107">
        <f t="shared" ref="BH823:BH886" si="292">IF(F823=1,ROUNDDOWN(M823,3),0)</f>
        <v>0.36099999999999999</v>
      </c>
      <c r="BI823" s="107">
        <f t="shared" ref="BI823:BI886" si="293">IF(G823=1,ROUNDDOWN(N823,3),0)</f>
        <v>0</v>
      </c>
      <c r="BJ823" s="107">
        <f t="shared" ref="BJ823:BJ886" si="294">IF(H823=1,ROUNDDOWN(O823,3),0)</f>
        <v>0</v>
      </c>
      <c r="BK823">
        <f t="shared" ref="BK823:BK886" si="295">IF(BG823=BH823,ROUNDDOWN(BH823*10,0),0)</f>
        <v>0</v>
      </c>
    </row>
    <row r="824" spans="1:63" hidden="1" outlineLevel="1">
      <c r="A824" s="49" t="s">
        <v>2911</v>
      </c>
      <c r="B824" s="9" t="s">
        <v>2377</v>
      </c>
      <c r="C824" s="1">
        <f t="shared" si="277"/>
        <v>70</v>
      </c>
      <c r="D824" s="7">
        <f t="shared" si="278"/>
        <v>5</v>
      </c>
      <c r="E824" s="7">
        <f t="shared" si="279"/>
        <v>4</v>
      </c>
      <c r="F824" s="7">
        <f t="shared" si="280"/>
        <v>2</v>
      </c>
      <c r="G824" s="7">
        <f t="shared" ref="G824:G887" si="296">IF(S824&gt;0,RANK(S824,(P824:AD824)),0)</f>
        <v>3</v>
      </c>
      <c r="H824" s="48">
        <f t="shared" si="281"/>
        <v>25</v>
      </c>
      <c r="I824" s="163">
        <f t="shared" si="282"/>
        <v>0.35714285714285715</v>
      </c>
      <c r="J824" s="8"/>
      <c r="K824" s="2">
        <f t="shared" si="283"/>
        <v>0</v>
      </c>
      <c r="L824" s="2">
        <f t="shared" si="284"/>
        <v>2.8571428571428571E-2</v>
      </c>
      <c r="M824" s="2">
        <f t="shared" si="285"/>
        <v>0.25714285714285712</v>
      </c>
      <c r="N824" s="2">
        <f t="shared" si="286"/>
        <v>0.1</v>
      </c>
      <c r="O824" s="2">
        <f t="shared" si="287"/>
        <v>0.61428571428571432</v>
      </c>
      <c r="P824" s="1">
        <v>0</v>
      </c>
      <c r="Q824" s="1">
        <v>2</v>
      </c>
      <c r="R824" s="1">
        <v>18</v>
      </c>
      <c r="S824" s="1">
        <v>7</v>
      </c>
      <c r="T824" s="1">
        <v>43</v>
      </c>
      <c r="U824" s="1">
        <v>0</v>
      </c>
      <c r="V824" s="1">
        <v>0</v>
      </c>
      <c r="W824" s="1"/>
      <c r="X824" s="1"/>
      <c r="Y824" s="1">
        <v>0</v>
      </c>
      <c r="Z824" s="1"/>
      <c r="AA824" s="1">
        <v>0</v>
      </c>
      <c r="AB824" s="1"/>
      <c r="AC824" s="1"/>
      <c r="AD824" s="1"/>
      <c r="AI824" t="str">
        <f t="shared" si="276"/>
        <v>Heath</v>
      </c>
      <c r="AJ824" t="s">
        <v>2477</v>
      </c>
      <c r="AK824" s="140">
        <v>1</v>
      </c>
      <c r="AL824" s="7"/>
      <c r="AN824" s="91">
        <v>25</v>
      </c>
      <c r="AO824" s="93">
        <v>11</v>
      </c>
      <c r="AP824" s="93">
        <v>60</v>
      </c>
      <c r="AQ824" s="100">
        <v>29650</v>
      </c>
      <c r="AR824" s="100">
        <f t="shared" si="288"/>
        <v>25011</v>
      </c>
      <c r="AS824" t="s">
        <v>1753</v>
      </c>
      <c r="AT824" s="103">
        <f t="shared" si="289"/>
        <v>2529650</v>
      </c>
      <c r="AW824">
        <v>24.92</v>
      </c>
      <c r="AX824">
        <v>0.02</v>
      </c>
      <c r="AY824">
        <v>24.9</v>
      </c>
      <c r="BF824" s="107">
        <f t="shared" si="290"/>
        <v>0</v>
      </c>
      <c r="BG824" s="107">
        <f t="shared" si="291"/>
        <v>0</v>
      </c>
      <c r="BH824" s="107">
        <f t="shared" si="292"/>
        <v>0</v>
      </c>
      <c r="BI824" s="107">
        <f t="shared" si="293"/>
        <v>0</v>
      </c>
      <c r="BJ824" s="107">
        <f t="shared" si="294"/>
        <v>0</v>
      </c>
      <c r="BK824">
        <f t="shared" si="295"/>
        <v>0</v>
      </c>
    </row>
    <row r="825" spans="1:63" hidden="1" outlineLevel="1">
      <c r="A825" s="49" t="s">
        <v>3292</v>
      </c>
      <c r="B825" s="9" t="s">
        <v>2377</v>
      </c>
      <c r="C825" s="1">
        <f t="shared" si="277"/>
        <v>2430</v>
      </c>
      <c r="D825" s="7">
        <f t="shared" si="278"/>
        <v>5</v>
      </c>
      <c r="E825" s="7">
        <f t="shared" si="279"/>
        <v>4</v>
      </c>
      <c r="F825" s="7">
        <f t="shared" si="280"/>
        <v>1</v>
      </c>
      <c r="G825" s="7">
        <f t="shared" si="296"/>
        <v>3</v>
      </c>
      <c r="H825" s="48">
        <f t="shared" si="281"/>
        <v>1805</v>
      </c>
      <c r="I825" s="163">
        <f t="shared" si="282"/>
        <v>0.74279835390946503</v>
      </c>
      <c r="J825" s="8"/>
      <c r="K825" s="2">
        <f t="shared" si="283"/>
        <v>6.9958847736625515E-3</v>
      </c>
      <c r="L825" s="2">
        <f t="shared" si="284"/>
        <v>3.4156378600823045E-2</v>
      </c>
      <c r="M825" s="2">
        <f t="shared" si="285"/>
        <v>0.81893004115226342</v>
      </c>
      <c r="N825" s="2">
        <f t="shared" si="286"/>
        <v>5.3497942386831275E-2</v>
      </c>
      <c r="O825" s="2">
        <f t="shared" si="287"/>
        <v>8.6419753086419665E-2</v>
      </c>
      <c r="P825" s="1">
        <v>17</v>
      </c>
      <c r="Q825" s="1">
        <v>83</v>
      </c>
      <c r="R825" s="1">
        <v>1990</v>
      </c>
      <c r="S825" s="1">
        <v>130</v>
      </c>
      <c r="T825" s="1">
        <v>185</v>
      </c>
      <c r="U825" s="1">
        <v>4</v>
      </c>
      <c r="V825" s="1">
        <v>5</v>
      </c>
      <c r="W825" s="1"/>
      <c r="X825" s="1"/>
      <c r="Y825" s="1">
        <v>16</v>
      </c>
      <c r="Z825" s="1"/>
      <c r="AA825" s="1">
        <v>0</v>
      </c>
      <c r="AB825" s="1"/>
      <c r="AC825" s="1"/>
      <c r="AD825" s="1"/>
      <c r="AI825" t="str">
        <f t="shared" si="276"/>
        <v>Hingham</v>
      </c>
      <c r="AJ825" t="s">
        <v>1834</v>
      </c>
      <c r="AK825" s="140">
        <v>8</v>
      </c>
      <c r="AL825" s="7"/>
      <c r="AN825" s="91">
        <v>25</v>
      </c>
      <c r="AO825" s="93">
        <v>23</v>
      </c>
      <c r="AP825" s="93">
        <v>50</v>
      </c>
      <c r="AQ825" s="100">
        <v>30210</v>
      </c>
      <c r="AR825" s="100">
        <f t="shared" si="288"/>
        <v>25023</v>
      </c>
      <c r="AS825" t="s">
        <v>1753</v>
      </c>
      <c r="AT825" s="103">
        <f t="shared" si="289"/>
        <v>2530210</v>
      </c>
      <c r="AW825">
        <v>25.04</v>
      </c>
      <c r="AX825">
        <v>2.57</v>
      </c>
      <c r="AY825">
        <v>22.47</v>
      </c>
      <c r="BF825" s="107">
        <f t="shared" si="290"/>
        <v>0</v>
      </c>
      <c r="BG825" s="107">
        <f t="shared" si="291"/>
        <v>0</v>
      </c>
      <c r="BH825" s="107">
        <f t="shared" si="292"/>
        <v>0.81799999999999995</v>
      </c>
      <c r="BI825" s="107">
        <f t="shared" si="293"/>
        <v>0</v>
      </c>
      <c r="BJ825" s="107">
        <f t="shared" si="294"/>
        <v>0</v>
      </c>
      <c r="BK825">
        <f t="shared" si="295"/>
        <v>0</v>
      </c>
    </row>
    <row r="826" spans="1:63" hidden="1" outlineLevel="1">
      <c r="A826" s="49" t="s">
        <v>62</v>
      </c>
      <c r="B826" s="9" t="s">
        <v>2377</v>
      </c>
      <c r="C826" s="1">
        <f t="shared" si="277"/>
        <v>74</v>
      </c>
      <c r="D826" s="7">
        <f t="shared" si="278"/>
        <v>5</v>
      </c>
      <c r="E826" s="7">
        <f t="shared" si="279"/>
        <v>3</v>
      </c>
      <c r="F826" s="7">
        <f t="shared" si="280"/>
        <v>1</v>
      </c>
      <c r="G826" s="7">
        <f t="shared" si="296"/>
        <v>3</v>
      </c>
      <c r="H826" s="48">
        <f t="shared" si="281"/>
        <v>7</v>
      </c>
      <c r="I826" s="163">
        <f t="shared" si="282"/>
        <v>9.45945945945946E-2</v>
      </c>
      <c r="J826" s="8"/>
      <c r="K826" s="2">
        <f t="shared" si="283"/>
        <v>2.7027027027027029E-2</v>
      </c>
      <c r="L826" s="2">
        <f t="shared" si="284"/>
        <v>0.14864864864864866</v>
      </c>
      <c r="M826" s="2">
        <f t="shared" si="285"/>
        <v>0.3783783783783784</v>
      </c>
      <c r="N826" s="2">
        <f t="shared" si="286"/>
        <v>0.14864864864864866</v>
      </c>
      <c r="O826" s="2">
        <f t="shared" si="287"/>
        <v>0.29729729729729726</v>
      </c>
      <c r="P826" s="1">
        <v>2</v>
      </c>
      <c r="Q826" s="1">
        <v>11</v>
      </c>
      <c r="R826" s="1">
        <v>28</v>
      </c>
      <c r="S826" s="1">
        <v>11</v>
      </c>
      <c r="T826" s="1">
        <v>21</v>
      </c>
      <c r="U826" s="1">
        <v>1</v>
      </c>
      <c r="V826" s="1">
        <v>0</v>
      </c>
      <c r="W826" s="1"/>
      <c r="X826" s="1"/>
      <c r="Y826" s="1">
        <v>0</v>
      </c>
      <c r="Z826" s="1"/>
      <c r="AA826" s="1">
        <v>0</v>
      </c>
      <c r="AB826" s="1"/>
      <c r="AC826" s="1"/>
      <c r="AD826" s="1"/>
      <c r="AI826" t="str">
        <f t="shared" si="276"/>
        <v>Hinsdale</v>
      </c>
      <c r="AJ826" t="s">
        <v>243</v>
      </c>
      <c r="AK826" s="140">
        <v>1</v>
      </c>
      <c r="AL826" s="7"/>
      <c r="AN826" s="91">
        <v>25</v>
      </c>
      <c r="AO826" s="93">
        <v>3</v>
      </c>
      <c r="AP826" s="93">
        <v>55</v>
      </c>
      <c r="AQ826" s="100">
        <v>30315</v>
      </c>
      <c r="AR826" s="100">
        <f t="shared" si="288"/>
        <v>25003</v>
      </c>
      <c r="AS826" t="s">
        <v>1753</v>
      </c>
      <c r="AT826" s="103">
        <f t="shared" si="289"/>
        <v>2530315</v>
      </c>
      <c r="AW826">
        <v>21.7</v>
      </c>
      <c r="AX826">
        <v>0.86</v>
      </c>
      <c r="AY826">
        <v>20.84</v>
      </c>
      <c r="BF826" s="107">
        <f t="shared" si="290"/>
        <v>0</v>
      </c>
      <c r="BG826" s="107">
        <f t="shared" si="291"/>
        <v>0</v>
      </c>
      <c r="BH826" s="107">
        <f t="shared" si="292"/>
        <v>0.378</v>
      </c>
      <c r="BI826" s="107">
        <f t="shared" si="293"/>
        <v>0</v>
      </c>
      <c r="BJ826" s="107">
        <f t="shared" si="294"/>
        <v>0</v>
      </c>
      <c r="BK826">
        <f t="shared" si="295"/>
        <v>0</v>
      </c>
    </row>
    <row r="827" spans="1:63" hidden="1" outlineLevel="1">
      <c r="A827" s="49" t="s">
        <v>382</v>
      </c>
      <c r="B827" s="9" t="s">
        <v>2377</v>
      </c>
      <c r="C827" s="1">
        <f t="shared" si="277"/>
        <v>714</v>
      </c>
      <c r="D827" s="7">
        <f t="shared" si="278"/>
        <v>6</v>
      </c>
      <c r="E827" s="7">
        <f t="shared" si="279"/>
        <v>4</v>
      </c>
      <c r="F827" s="7">
        <f t="shared" si="280"/>
        <v>1</v>
      </c>
      <c r="G827" s="7">
        <f t="shared" si="296"/>
        <v>3</v>
      </c>
      <c r="H827" s="48">
        <f t="shared" si="281"/>
        <v>423</v>
      </c>
      <c r="I827" s="163">
        <f t="shared" si="282"/>
        <v>0.59243697478991597</v>
      </c>
      <c r="J827" s="8"/>
      <c r="K827" s="2">
        <f t="shared" si="283"/>
        <v>9.8039215686274508E-3</v>
      </c>
      <c r="L827" s="2">
        <f t="shared" si="284"/>
        <v>6.0224089635854343E-2</v>
      </c>
      <c r="M827" s="2">
        <f t="shared" si="285"/>
        <v>0.71848739495798319</v>
      </c>
      <c r="N827" s="2">
        <f t="shared" si="286"/>
        <v>6.8627450980392163E-2</v>
      </c>
      <c r="O827" s="2">
        <f t="shared" si="287"/>
        <v>0.14285714285714288</v>
      </c>
      <c r="P827" s="1">
        <v>7</v>
      </c>
      <c r="Q827" s="1">
        <v>43</v>
      </c>
      <c r="R827" s="1">
        <v>513</v>
      </c>
      <c r="S827" s="1">
        <v>49</v>
      </c>
      <c r="T827" s="1">
        <v>90</v>
      </c>
      <c r="U827" s="1">
        <v>2</v>
      </c>
      <c r="V827" s="1">
        <v>1</v>
      </c>
      <c r="W827" s="1"/>
      <c r="X827" s="1"/>
      <c r="Y827" s="1">
        <v>8</v>
      </c>
      <c r="Z827" s="1"/>
      <c r="AA827" s="1">
        <v>1</v>
      </c>
      <c r="AB827" s="1"/>
      <c r="AC827" s="1"/>
      <c r="AD827" s="1"/>
      <c r="AI827" t="str">
        <f t="shared" si="276"/>
        <v>Holbrook</v>
      </c>
      <c r="AJ827" t="s">
        <v>505</v>
      </c>
      <c r="AK827" s="140">
        <v>8</v>
      </c>
      <c r="AL827" s="7"/>
      <c r="AN827" s="91">
        <v>25</v>
      </c>
      <c r="AO827" s="93">
        <v>21</v>
      </c>
      <c r="AP827" s="93">
        <v>55</v>
      </c>
      <c r="AQ827" s="100">
        <v>30455</v>
      </c>
      <c r="AR827" s="100">
        <f t="shared" si="288"/>
        <v>25021</v>
      </c>
      <c r="AS827" t="s">
        <v>1753</v>
      </c>
      <c r="AT827" s="103">
        <f t="shared" si="289"/>
        <v>2530455</v>
      </c>
      <c r="AW827">
        <v>7.41</v>
      </c>
      <c r="AX827">
        <v>0.05</v>
      </c>
      <c r="AY827">
        <v>7.35</v>
      </c>
      <c r="BF827" s="107">
        <f t="shared" si="290"/>
        <v>0</v>
      </c>
      <c r="BG827" s="107">
        <f t="shared" si="291"/>
        <v>0</v>
      </c>
      <c r="BH827" s="107">
        <f t="shared" si="292"/>
        <v>0.71799999999999997</v>
      </c>
      <c r="BI827" s="107">
        <f t="shared" si="293"/>
        <v>0</v>
      </c>
      <c r="BJ827" s="107">
        <f t="shared" si="294"/>
        <v>0</v>
      </c>
      <c r="BK827">
        <f t="shared" si="295"/>
        <v>0</v>
      </c>
    </row>
    <row r="828" spans="1:63" hidden="1" outlineLevel="1">
      <c r="A828" s="49" t="s">
        <v>1382</v>
      </c>
      <c r="B828" s="9" t="s">
        <v>2377</v>
      </c>
      <c r="C828" s="1">
        <f t="shared" si="277"/>
        <v>1932</v>
      </c>
      <c r="D828" s="7">
        <f t="shared" si="278"/>
        <v>6</v>
      </c>
      <c r="E828" s="7">
        <f t="shared" si="279"/>
        <v>4</v>
      </c>
      <c r="F828" s="7">
        <f t="shared" si="280"/>
        <v>1</v>
      </c>
      <c r="G828" s="7">
        <f t="shared" si="296"/>
        <v>3</v>
      </c>
      <c r="H828" s="48">
        <f t="shared" si="281"/>
        <v>1203</v>
      </c>
      <c r="I828" s="163">
        <f t="shared" si="282"/>
        <v>0.62267080745341619</v>
      </c>
      <c r="J828" s="8"/>
      <c r="K828" s="2">
        <f t="shared" si="283"/>
        <v>3.105590062111801E-3</v>
      </c>
      <c r="L828" s="2">
        <f t="shared" si="284"/>
        <v>3.6231884057971016E-2</v>
      </c>
      <c r="M828" s="2">
        <f t="shared" si="285"/>
        <v>0.74482401656314701</v>
      </c>
      <c r="N828" s="2">
        <f t="shared" si="286"/>
        <v>8.4886128364389232E-2</v>
      </c>
      <c r="O828" s="2">
        <f t="shared" si="287"/>
        <v>0.13095238095238093</v>
      </c>
      <c r="P828" s="1">
        <v>6</v>
      </c>
      <c r="Q828" s="1">
        <v>70</v>
      </c>
      <c r="R828" s="1">
        <v>1439</v>
      </c>
      <c r="S828" s="1">
        <v>164</v>
      </c>
      <c r="T828" s="1">
        <v>236</v>
      </c>
      <c r="U828" s="1">
        <v>6</v>
      </c>
      <c r="V828" s="1">
        <v>2</v>
      </c>
      <c r="W828" s="1"/>
      <c r="X828" s="1"/>
      <c r="Y828" s="1">
        <v>8</v>
      </c>
      <c r="Z828" s="1"/>
      <c r="AA828" s="1">
        <v>1</v>
      </c>
      <c r="AB828" s="1"/>
      <c r="AC828" s="1"/>
      <c r="AD828" s="1"/>
      <c r="AI828" t="str">
        <f t="shared" si="276"/>
        <v>Holden</v>
      </c>
      <c r="AJ828" s="9" t="s">
        <v>1812</v>
      </c>
      <c r="AK828" s="140">
        <v>2</v>
      </c>
      <c r="AL828" s="7"/>
      <c r="AN828" s="91">
        <v>25</v>
      </c>
      <c r="AO828" s="93">
        <v>27</v>
      </c>
      <c r="AP828" s="93">
        <v>100</v>
      </c>
      <c r="AQ828" s="100">
        <v>30560</v>
      </c>
      <c r="AR828" s="100">
        <f t="shared" si="288"/>
        <v>25027</v>
      </c>
      <c r="AS828" t="s">
        <v>1753</v>
      </c>
      <c r="AT828" s="103">
        <f t="shared" si="289"/>
        <v>2530560</v>
      </c>
      <c r="AW828">
        <v>36.22</v>
      </c>
      <c r="AX828">
        <v>1.23</v>
      </c>
      <c r="AY828">
        <v>34.99</v>
      </c>
      <c r="BF828" s="107">
        <f t="shared" si="290"/>
        <v>0</v>
      </c>
      <c r="BG828" s="107">
        <f t="shared" si="291"/>
        <v>0</v>
      </c>
      <c r="BH828" s="107">
        <f t="shared" si="292"/>
        <v>0.74399999999999999</v>
      </c>
      <c r="BI828" s="107">
        <f t="shared" si="293"/>
        <v>0</v>
      </c>
      <c r="BJ828" s="107">
        <f t="shared" si="294"/>
        <v>0</v>
      </c>
      <c r="BK828">
        <f t="shared" si="295"/>
        <v>0</v>
      </c>
    </row>
    <row r="829" spans="1:63" hidden="1" outlineLevel="1">
      <c r="A829" s="49" t="s">
        <v>2819</v>
      </c>
      <c r="B829" s="9" t="s">
        <v>2377</v>
      </c>
      <c r="C829" s="1">
        <f t="shared" si="277"/>
        <v>223</v>
      </c>
      <c r="D829" s="7">
        <f t="shared" si="278"/>
        <v>5</v>
      </c>
      <c r="E829" s="7">
        <f t="shared" si="279"/>
        <v>4</v>
      </c>
      <c r="F829" s="7">
        <f t="shared" si="280"/>
        <v>1</v>
      </c>
      <c r="G829" s="7">
        <f t="shared" si="296"/>
        <v>3</v>
      </c>
      <c r="H829" s="48">
        <f t="shared" si="281"/>
        <v>39</v>
      </c>
      <c r="I829" s="163">
        <f t="shared" si="282"/>
        <v>0.17488789237668162</v>
      </c>
      <c r="J829" s="8"/>
      <c r="K829" s="2">
        <f t="shared" si="283"/>
        <v>1.3452914798206279E-2</v>
      </c>
      <c r="L829" s="2">
        <f t="shared" si="284"/>
        <v>6.2780269058295965E-2</v>
      </c>
      <c r="M829" s="2">
        <f t="shared" si="285"/>
        <v>0.452914798206278</v>
      </c>
      <c r="N829" s="2">
        <f t="shared" si="286"/>
        <v>0.17488789237668162</v>
      </c>
      <c r="O829" s="2">
        <f t="shared" si="287"/>
        <v>0.29596412556053814</v>
      </c>
      <c r="P829" s="1">
        <v>3</v>
      </c>
      <c r="Q829" s="1">
        <v>14</v>
      </c>
      <c r="R829" s="1">
        <v>101</v>
      </c>
      <c r="S829" s="1">
        <v>39</v>
      </c>
      <c r="T829" s="1">
        <v>62</v>
      </c>
      <c r="U829" s="1">
        <v>3</v>
      </c>
      <c r="V829" s="1">
        <v>1</v>
      </c>
      <c r="W829" s="1"/>
      <c r="X829" s="1"/>
      <c r="Y829" s="1">
        <v>0</v>
      </c>
      <c r="Z829" s="1"/>
      <c r="AA829" s="1">
        <v>0</v>
      </c>
      <c r="AB829" s="1"/>
      <c r="AC829" s="1"/>
      <c r="AD829" s="1"/>
      <c r="AI829" t="str">
        <f t="shared" si="276"/>
        <v>Holland</v>
      </c>
      <c r="AJ829" t="s">
        <v>2983</v>
      </c>
      <c r="AK829" s="140">
        <v>1</v>
      </c>
      <c r="AL829" s="7"/>
      <c r="AN829" s="91">
        <v>25</v>
      </c>
      <c r="AO829" s="93">
        <v>13</v>
      </c>
      <c r="AP829" s="93">
        <v>45</v>
      </c>
      <c r="AQ829" s="100">
        <v>30665</v>
      </c>
      <c r="AR829" s="100">
        <f t="shared" si="288"/>
        <v>25013</v>
      </c>
      <c r="AS829" t="s">
        <v>1753</v>
      </c>
      <c r="AT829" s="103">
        <f t="shared" si="289"/>
        <v>2530665</v>
      </c>
      <c r="AW829">
        <v>13.1</v>
      </c>
      <c r="AX829">
        <v>0.7</v>
      </c>
      <c r="AY829">
        <v>12.39</v>
      </c>
      <c r="BF829" s="107">
        <f t="shared" si="290"/>
        <v>0</v>
      </c>
      <c r="BG829" s="107">
        <f t="shared" si="291"/>
        <v>0</v>
      </c>
      <c r="BH829" s="107">
        <f t="shared" si="292"/>
        <v>0.45200000000000001</v>
      </c>
      <c r="BI829" s="107">
        <f t="shared" si="293"/>
        <v>0</v>
      </c>
      <c r="BJ829" s="107">
        <f t="shared" si="294"/>
        <v>0</v>
      </c>
      <c r="BK829">
        <f t="shared" si="295"/>
        <v>0</v>
      </c>
    </row>
    <row r="830" spans="1:63" hidden="1" outlineLevel="1">
      <c r="A830" s="49" t="s">
        <v>3286</v>
      </c>
      <c r="B830" s="9" t="s">
        <v>2377</v>
      </c>
      <c r="C830" s="1">
        <f t="shared" si="277"/>
        <v>1180</v>
      </c>
      <c r="D830" s="7">
        <f t="shared" si="278"/>
        <v>5</v>
      </c>
      <c r="E830" s="7">
        <f t="shared" si="279"/>
        <v>4</v>
      </c>
      <c r="F830" s="7">
        <f t="shared" si="280"/>
        <v>1</v>
      </c>
      <c r="G830" s="7">
        <f t="shared" si="296"/>
        <v>3</v>
      </c>
      <c r="H830" s="48">
        <f t="shared" si="281"/>
        <v>761</v>
      </c>
      <c r="I830" s="163">
        <f t="shared" si="282"/>
        <v>0.64491525423728813</v>
      </c>
      <c r="J830" s="8"/>
      <c r="K830" s="2">
        <f t="shared" si="283"/>
        <v>1.0169491525423728E-2</v>
      </c>
      <c r="L830" s="2">
        <f t="shared" si="284"/>
        <v>3.6440677966101696E-2</v>
      </c>
      <c r="M830" s="2">
        <f t="shared" si="285"/>
        <v>0.74830508474576274</v>
      </c>
      <c r="N830" s="2">
        <f t="shared" si="286"/>
        <v>9.2372881355932204E-2</v>
      </c>
      <c r="O830" s="2">
        <f t="shared" si="287"/>
        <v>0.11271186440677965</v>
      </c>
      <c r="P830" s="1">
        <v>12</v>
      </c>
      <c r="Q830" s="1">
        <v>43</v>
      </c>
      <c r="R830" s="1">
        <v>883</v>
      </c>
      <c r="S830" s="1">
        <v>109</v>
      </c>
      <c r="T830" s="1">
        <v>122</v>
      </c>
      <c r="U830" s="1">
        <v>4</v>
      </c>
      <c r="V830" s="1">
        <v>1</v>
      </c>
      <c r="W830" s="1"/>
      <c r="X830" s="1"/>
      <c r="Y830" s="1">
        <v>3</v>
      </c>
      <c r="Z830" s="1"/>
      <c r="AA830" s="1">
        <v>3</v>
      </c>
      <c r="AB830" s="1"/>
      <c r="AC830" s="1"/>
      <c r="AD830" s="1"/>
      <c r="AI830" t="str">
        <f t="shared" si="276"/>
        <v>Holliston</v>
      </c>
      <c r="AJ830" t="s">
        <v>2292</v>
      </c>
      <c r="AK830" s="140">
        <v>5</v>
      </c>
      <c r="AL830" s="7"/>
      <c r="AN830" s="91">
        <v>25</v>
      </c>
      <c r="AO830" s="93">
        <v>17</v>
      </c>
      <c r="AP830" s="93">
        <v>100</v>
      </c>
      <c r="AQ830" s="100">
        <v>30700</v>
      </c>
      <c r="AR830" s="100">
        <f t="shared" si="288"/>
        <v>25017</v>
      </c>
      <c r="AS830" t="s">
        <v>1753</v>
      </c>
      <c r="AT830" s="103">
        <f t="shared" si="289"/>
        <v>2530700</v>
      </c>
      <c r="AW830">
        <v>19.04</v>
      </c>
      <c r="AX830">
        <v>0.33</v>
      </c>
      <c r="AY830">
        <v>18.71</v>
      </c>
      <c r="BF830" s="107">
        <f t="shared" si="290"/>
        <v>0</v>
      </c>
      <c r="BG830" s="107">
        <f t="shared" si="291"/>
        <v>0</v>
      </c>
      <c r="BH830" s="107">
        <f t="shared" si="292"/>
        <v>0.748</v>
      </c>
      <c r="BI830" s="107">
        <f t="shared" si="293"/>
        <v>0</v>
      </c>
      <c r="BJ830" s="107">
        <f t="shared" si="294"/>
        <v>0</v>
      </c>
      <c r="BK830">
        <f t="shared" si="295"/>
        <v>0</v>
      </c>
    </row>
    <row r="831" spans="1:63" hidden="1" outlineLevel="1">
      <c r="A831" s="49" t="s">
        <v>3148</v>
      </c>
      <c r="B831" s="9" t="s">
        <v>2377</v>
      </c>
      <c r="C831" s="1">
        <f t="shared" si="277"/>
        <v>880</v>
      </c>
      <c r="D831" s="7">
        <f t="shared" si="278"/>
        <v>8</v>
      </c>
      <c r="E831" s="7">
        <f t="shared" si="279"/>
        <v>4</v>
      </c>
      <c r="F831" s="7">
        <f t="shared" si="280"/>
        <v>1</v>
      </c>
      <c r="G831" s="7">
        <f t="shared" si="296"/>
        <v>3</v>
      </c>
      <c r="H831" s="48">
        <f t="shared" si="281"/>
        <v>341</v>
      </c>
      <c r="I831" s="163">
        <f t="shared" si="282"/>
        <v>0.38750000000000001</v>
      </c>
      <c r="J831" s="8"/>
      <c r="K831" s="2">
        <f t="shared" si="283"/>
        <v>2.2727272727272726E-3</v>
      </c>
      <c r="L831" s="2">
        <f t="shared" si="284"/>
        <v>7.4999999999999997E-2</v>
      </c>
      <c r="M831" s="2">
        <f t="shared" si="285"/>
        <v>0.58750000000000002</v>
      </c>
      <c r="N831" s="2">
        <f t="shared" si="286"/>
        <v>0.1215909090909091</v>
      </c>
      <c r="O831" s="2">
        <f t="shared" si="287"/>
        <v>0.21363636363636362</v>
      </c>
      <c r="P831" s="1">
        <v>2</v>
      </c>
      <c r="Q831" s="1">
        <v>66</v>
      </c>
      <c r="R831" s="1">
        <v>517</v>
      </c>
      <c r="S831" s="1">
        <v>107</v>
      </c>
      <c r="T831" s="1">
        <v>176</v>
      </c>
      <c r="U831" s="1">
        <v>3</v>
      </c>
      <c r="V831" s="1">
        <v>4</v>
      </c>
      <c r="W831" s="1"/>
      <c r="X831" s="1"/>
      <c r="Y831" s="1">
        <v>5</v>
      </c>
      <c r="Z831" s="1"/>
      <c r="AA831" s="1">
        <v>0</v>
      </c>
      <c r="AB831" s="1"/>
      <c r="AC831" s="1"/>
      <c r="AD831" s="1"/>
      <c r="AI831" t="str">
        <f t="shared" si="276"/>
        <v>Holyoke</v>
      </c>
      <c r="AJ831" t="s">
        <v>2983</v>
      </c>
      <c r="AK831" s="140">
        <v>1</v>
      </c>
      <c r="AL831" s="7"/>
      <c r="AN831" s="91">
        <v>25</v>
      </c>
      <c r="AO831" s="93">
        <v>13</v>
      </c>
      <c r="AP831" s="93">
        <v>50</v>
      </c>
      <c r="AQ831" s="100">
        <v>30840</v>
      </c>
      <c r="AR831" s="100">
        <f t="shared" si="288"/>
        <v>25013</v>
      </c>
      <c r="AS831" t="s">
        <v>1057</v>
      </c>
      <c r="AT831" s="103">
        <f t="shared" si="289"/>
        <v>2530840</v>
      </c>
      <c r="AW831">
        <v>22.82</v>
      </c>
      <c r="AX831">
        <v>1.53</v>
      </c>
      <c r="AY831">
        <v>21.29</v>
      </c>
      <c r="BF831" s="107">
        <f t="shared" si="290"/>
        <v>0</v>
      </c>
      <c r="BG831" s="107">
        <f t="shared" si="291"/>
        <v>0</v>
      </c>
      <c r="BH831" s="107">
        <f t="shared" si="292"/>
        <v>0.58699999999999997</v>
      </c>
      <c r="BI831" s="107">
        <f t="shared" si="293"/>
        <v>0</v>
      </c>
      <c r="BJ831" s="107">
        <f t="shared" si="294"/>
        <v>0</v>
      </c>
      <c r="BK831">
        <f t="shared" si="295"/>
        <v>0</v>
      </c>
    </row>
    <row r="832" spans="1:63" hidden="1" outlineLevel="1">
      <c r="A832" s="49" t="s">
        <v>615</v>
      </c>
      <c r="B832" s="9" t="s">
        <v>2377</v>
      </c>
      <c r="C832" s="1">
        <f t="shared" si="277"/>
        <v>527</v>
      </c>
      <c r="D832" s="7">
        <f t="shared" si="278"/>
        <v>5</v>
      </c>
      <c r="E832" s="7">
        <f t="shared" si="279"/>
        <v>4</v>
      </c>
      <c r="F832" s="7">
        <f t="shared" si="280"/>
        <v>1</v>
      </c>
      <c r="G832" s="7">
        <f t="shared" si="296"/>
        <v>3</v>
      </c>
      <c r="H832" s="48">
        <f t="shared" si="281"/>
        <v>313</v>
      </c>
      <c r="I832" s="163">
        <f t="shared" si="282"/>
        <v>0.59392789373814037</v>
      </c>
      <c r="J832" s="8"/>
      <c r="K832" s="2">
        <f t="shared" si="283"/>
        <v>3.7950664136622392E-3</v>
      </c>
      <c r="L832" s="2">
        <f t="shared" si="284"/>
        <v>3.4155597722960153E-2</v>
      </c>
      <c r="M832" s="2">
        <f t="shared" si="285"/>
        <v>0.72296015180265649</v>
      </c>
      <c r="N832" s="2">
        <f t="shared" si="286"/>
        <v>0.10626185958254269</v>
      </c>
      <c r="O832" s="2">
        <f t="shared" si="287"/>
        <v>0.13282732447817841</v>
      </c>
      <c r="P832" s="1">
        <v>2</v>
      </c>
      <c r="Q832" s="1">
        <v>18</v>
      </c>
      <c r="R832" s="1">
        <v>381</v>
      </c>
      <c r="S832" s="1">
        <v>56</v>
      </c>
      <c r="T832" s="1">
        <v>68</v>
      </c>
      <c r="U832" s="1">
        <v>0</v>
      </c>
      <c r="V832" s="1">
        <v>1</v>
      </c>
      <c r="W832" s="1"/>
      <c r="X832" s="1"/>
      <c r="Y832" s="1">
        <v>1</v>
      </c>
      <c r="Z832" s="1"/>
      <c r="AA832" s="1">
        <v>0</v>
      </c>
      <c r="AB832" s="1"/>
      <c r="AC832" s="1"/>
      <c r="AD832" s="1"/>
      <c r="AI832" t="str">
        <f t="shared" si="276"/>
        <v>Hopedale</v>
      </c>
      <c r="AJ832" s="9" t="s">
        <v>1812</v>
      </c>
      <c r="AK832" s="140">
        <v>4</v>
      </c>
      <c r="AL832" s="7"/>
      <c r="AN832" s="91">
        <v>25</v>
      </c>
      <c r="AO832" s="93">
        <v>27</v>
      </c>
      <c r="AP832" s="93">
        <v>105</v>
      </c>
      <c r="AQ832" s="100">
        <v>30945</v>
      </c>
      <c r="AR832" s="100">
        <f t="shared" si="288"/>
        <v>25027</v>
      </c>
      <c r="AS832" t="s">
        <v>1753</v>
      </c>
      <c r="AT832" s="103">
        <f t="shared" si="289"/>
        <v>2530945</v>
      </c>
      <c r="AW832">
        <v>5.32</v>
      </c>
      <c r="AX832">
        <v>0.17</v>
      </c>
      <c r="AY832">
        <v>5.16</v>
      </c>
      <c r="BF832" s="107">
        <f t="shared" si="290"/>
        <v>0</v>
      </c>
      <c r="BG832" s="107">
        <f t="shared" si="291"/>
        <v>0</v>
      </c>
      <c r="BH832" s="107">
        <f t="shared" si="292"/>
        <v>0.72199999999999998</v>
      </c>
      <c r="BI832" s="107">
        <f t="shared" si="293"/>
        <v>0</v>
      </c>
      <c r="BJ832" s="107">
        <f t="shared" si="294"/>
        <v>0</v>
      </c>
      <c r="BK832">
        <f t="shared" si="295"/>
        <v>0</v>
      </c>
    </row>
    <row r="833" spans="1:63" hidden="1" outlineLevel="1">
      <c r="A833" s="49" t="s">
        <v>1132</v>
      </c>
      <c r="B833" s="9" t="s">
        <v>2377</v>
      </c>
      <c r="C833" s="1">
        <f t="shared" si="277"/>
        <v>1189</v>
      </c>
      <c r="D833" s="7">
        <f t="shared" si="278"/>
        <v>5</v>
      </c>
      <c r="E833" s="7">
        <f t="shared" si="279"/>
        <v>4</v>
      </c>
      <c r="F833" s="7">
        <f t="shared" si="280"/>
        <v>1</v>
      </c>
      <c r="G833" s="7">
        <f t="shared" si="296"/>
        <v>2</v>
      </c>
      <c r="H833" s="48">
        <f t="shared" si="281"/>
        <v>835</v>
      </c>
      <c r="I833" s="163">
        <f t="shared" si="282"/>
        <v>0.70227081581160644</v>
      </c>
      <c r="J833" s="8"/>
      <c r="K833" s="2">
        <f t="shared" si="283"/>
        <v>5.8873002523128683E-3</v>
      </c>
      <c r="L833" s="2">
        <f t="shared" si="284"/>
        <v>2.6913372582001681E-2</v>
      </c>
      <c r="M833" s="2">
        <f t="shared" si="285"/>
        <v>0.79478553406223718</v>
      </c>
      <c r="N833" s="2">
        <f t="shared" si="286"/>
        <v>9.2514718250630776E-2</v>
      </c>
      <c r="O833" s="2">
        <f t="shared" si="287"/>
        <v>7.9899074852817512E-2</v>
      </c>
      <c r="P833" s="1">
        <v>7</v>
      </c>
      <c r="Q833" s="1">
        <v>32</v>
      </c>
      <c r="R833" s="1">
        <v>945</v>
      </c>
      <c r="S833" s="1">
        <v>110</v>
      </c>
      <c r="T833" s="1">
        <v>84</v>
      </c>
      <c r="U833" s="1">
        <v>4</v>
      </c>
      <c r="V833" s="1">
        <v>2</v>
      </c>
      <c r="W833" s="1"/>
      <c r="X833" s="1"/>
      <c r="Y833" s="1">
        <v>3</v>
      </c>
      <c r="Z833" s="1"/>
      <c r="AA833" s="1">
        <v>2</v>
      </c>
      <c r="AB833" s="1"/>
      <c r="AC833" s="1"/>
      <c r="AD833" s="1"/>
      <c r="AI833" t="str">
        <f t="shared" si="276"/>
        <v>Hopkinton</v>
      </c>
      <c r="AJ833" t="s">
        <v>2292</v>
      </c>
      <c r="AK833" s="140">
        <v>4</v>
      </c>
      <c r="AL833" s="7"/>
      <c r="AN833" s="91">
        <v>25</v>
      </c>
      <c r="AO833" s="93">
        <v>17</v>
      </c>
      <c r="AP833" s="93">
        <v>105</v>
      </c>
      <c r="AQ833" s="100">
        <v>31085</v>
      </c>
      <c r="AR833" s="100">
        <f t="shared" si="288"/>
        <v>25017</v>
      </c>
      <c r="AS833" t="s">
        <v>1753</v>
      </c>
      <c r="AT833" s="103">
        <f t="shared" si="289"/>
        <v>2531085</v>
      </c>
      <c r="AW833">
        <v>28.16</v>
      </c>
      <c r="AX833">
        <v>1.61</v>
      </c>
      <c r="AY833">
        <v>26.56</v>
      </c>
      <c r="BF833" s="107">
        <f t="shared" si="290"/>
        <v>0</v>
      </c>
      <c r="BG833" s="107">
        <f t="shared" si="291"/>
        <v>0</v>
      </c>
      <c r="BH833" s="107">
        <f t="shared" si="292"/>
        <v>0.79400000000000004</v>
      </c>
      <c r="BI833" s="107">
        <f t="shared" si="293"/>
        <v>0</v>
      </c>
      <c r="BJ833" s="107">
        <f t="shared" si="294"/>
        <v>0</v>
      </c>
      <c r="BK833">
        <f t="shared" si="295"/>
        <v>0</v>
      </c>
    </row>
    <row r="834" spans="1:63" hidden="1" outlineLevel="1">
      <c r="A834" s="49" t="s">
        <v>533</v>
      </c>
      <c r="B834" s="9" t="s">
        <v>2377</v>
      </c>
      <c r="C834" s="1">
        <f t="shared" si="277"/>
        <v>459</v>
      </c>
      <c r="D834" s="7">
        <f t="shared" si="278"/>
        <v>5</v>
      </c>
      <c r="E834" s="7">
        <f t="shared" si="279"/>
        <v>4</v>
      </c>
      <c r="F834" s="7">
        <f t="shared" si="280"/>
        <v>1</v>
      </c>
      <c r="G834" s="7">
        <f t="shared" si="296"/>
        <v>3</v>
      </c>
      <c r="H834" s="48">
        <f t="shared" si="281"/>
        <v>217</v>
      </c>
      <c r="I834" s="163">
        <f t="shared" si="282"/>
        <v>0.47276688453159044</v>
      </c>
      <c r="J834" s="8"/>
      <c r="K834" s="2">
        <f t="shared" si="283"/>
        <v>4.3572984749455342E-3</v>
      </c>
      <c r="L834" s="2">
        <f t="shared" si="284"/>
        <v>4.793028322440087E-2</v>
      </c>
      <c r="M834" s="2">
        <f t="shared" si="285"/>
        <v>0.63616557734204793</v>
      </c>
      <c r="N834" s="2">
        <f t="shared" si="286"/>
        <v>0.13943355119825709</v>
      </c>
      <c r="O834" s="2">
        <f t="shared" si="287"/>
        <v>0.17211328976034865</v>
      </c>
      <c r="P834" s="1">
        <v>2</v>
      </c>
      <c r="Q834" s="1">
        <v>22</v>
      </c>
      <c r="R834" s="1">
        <v>292</v>
      </c>
      <c r="S834" s="1">
        <v>64</v>
      </c>
      <c r="T834" s="1">
        <v>75</v>
      </c>
      <c r="U834" s="1">
        <v>1</v>
      </c>
      <c r="V834" s="1">
        <v>1</v>
      </c>
      <c r="W834" s="1"/>
      <c r="X834" s="1"/>
      <c r="Y834" s="3">
        <v>1</v>
      </c>
      <c r="Z834" s="1"/>
      <c r="AA834" s="1">
        <v>1</v>
      </c>
      <c r="AB834" s="1"/>
      <c r="AC834" s="1"/>
      <c r="AD834" s="1"/>
      <c r="AI834" t="str">
        <f t="shared" si="276"/>
        <v>Hubbardston</v>
      </c>
      <c r="AJ834" s="9" t="s">
        <v>1812</v>
      </c>
      <c r="AK834" s="140">
        <v>2</v>
      </c>
      <c r="AL834" s="7"/>
      <c r="AN834" s="91">
        <v>25</v>
      </c>
      <c r="AO834" s="93">
        <v>27</v>
      </c>
      <c r="AP834" s="93">
        <v>110</v>
      </c>
      <c r="AQ834" s="100">
        <v>31435</v>
      </c>
      <c r="AR834" s="100">
        <f t="shared" si="288"/>
        <v>25027</v>
      </c>
      <c r="AS834" t="s">
        <v>1753</v>
      </c>
      <c r="AT834" s="103">
        <f t="shared" si="289"/>
        <v>2531435</v>
      </c>
      <c r="AW834">
        <v>41.95</v>
      </c>
      <c r="AX834">
        <v>0.92</v>
      </c>
      <c r="AY834">
        <v>41.03</v>
      </c>
      <c r="BF834" s="107">
        <f t="shared" si="290"/>
        <v>0</v>
      </c>
      <c r="BG834" s="107">
        <f t="shared" si="291"/>
        <v>0</v>
      </c>
      <c r="BH834" s="107">
        <f t="shared" si="292"/>
        <v>0.63600000000000001</v>
      </c>
      <c r="BI834" s="107">
        <f t="shared" si="293"/>
        <v>0</v>
      </c>
      <c r="BJ834" s="107">
        <f t="shared" si="294"/>
        <v>0</v>
      </c>
      <c r="BK834">
        <f t="shared" si="295"/>
        <v>0</v>
      </c>
    </row>
    <row r="835" spans="1:63" hidden="1" outlineLevel="1">
      <c r="A835" s="49" t="s">
        <v>1419</v>
      </c>
      <c r="B835" s="9" t="s">
        <v>2377</v>
      </c>
      <c r="C835" s="1">
        <f t="shared" si="277"/>
        <v>1375</v>
      </c>
      <c r="D835" s="7">
        <f t="shared" si="278"/>
        <v>5</v>
      </c>
      <c r="E835" s="7">
        <f t="shared" si="279"/>
        <v>4</v>
      </c>
      <c r="F835" s="7">
        <f t="shared" si="280"/>
        <v>1</v>
      </c>
      <c r="G835" s="7">
        <f t="shared" si="296"/>
        <v>3</v>
      </c>
      <c r="H835" s="48">
        <f t="shared" si="281"/>
        <v>878</v>
      </c>
      <c r="I835" s="163">
        <f t="shared" si="282"/>
        <v>0.63854545454545453</v>
      </c>
      <c r="J835" s="8"/>
      <c r="K835" s="2">
        <f t="shared" si="283"/>
        <v>1.0181818181818183E-2</v>
      </c>
      <c r="L835" s="2">
        <f t="shared" si="284"/>
        <v>0.04</v>
      </c>
      <c r="M835" s="2">
        <f t="shared" si="285"/>
        <v>0.73963636363636365</v>
      </c>
      <c r="N835" s="2">
        <f t="shared" si="286"/>
        <v>0.10036363636363636</v>
      </c>
      <c r="O835" s="2">
        <f t="shared" si="287"/>
        <v>0.10981818181818177</v>
      </c>
      <c r="P835" s="1">
        <v>14</v>
      </c>
      <c r="Q835" s="1">
        <v>55</v>
      </c>
      <c r="R835" s="1">
        <v>1017</v>
      </c>
      <c r="S835" s="1">
        <v>138</v>
      </c>
      <c r="T835" s="1">
        <v>139</v>
      </c>
      <c r="U835" s="1">
        <v>1</v>
      </c>
      <c r="V835" s="1">
        <v>2</v>
      </c>
      <c r="W835" s="1"/>
      <c r="X835" s="1"/>
      <c r="Y835" s="1">
        <v>7</v>
      </c>
      <c r="Z835" s="1"/>
      <c r="AA835" s="1">
        <v>2</v>
      </c>
      <c r="AB835" s="1"/>
      <c r="AC835" s="1"/>
      <c r="AD835" s="1"/>
      <c r="AI835" t="str">
        <f t="shared" ref="AI835:AI898" si="297">A835</f>
        <v>Hudson</v>
      </c>
      <c r="AJ835" t="s">
        <v>2292</v>
      </c>
      <c r="AK835" s="140">
        <v>3</v>
      </c>
      <c r="AL835" s="7"/>
      <c r="AN835" s="91">
        <v>25</v>
      </c>
      <c r="AO835" s="93">
        <v>17</v>
      </c>
      <c r="AP835" s="93">
        <v>110</v>
      </c>
      <c r="AQ835" s="100">
        <v>31540</v>
      </c>
      <c r="AR835" s="100">
        <f t="shared" si="288"/>
        <v>25017</v>
      </c>
      <c r="AS835" t="s">
        <v>1753</v>
      </c>
      <c r="AT835" s="103">
        <f t="shared" si="289"/>
        <v>2531540</v>
      </c>
      <c r="AW835">
        <v>11.84</v>
      </c>
      <c r="AX835">
        <v>0.34</v>
      </c>
      <c r="AY835">
        <v>11.5</v>
      </c>
      <c r="BF835" s="107">
        <f t="shared" si="290"/>
        <v>0</v>
      </c>
      <c r="BG835" s="107">
        <f t="shared" si="291"/>
        <v>0</v>
      </c>
      <c r="BH835" s="107">
        <f t="shared" si="292"/>
        <v>0.73899999999999999</v>
      </c>
      <c r="BI835" s="107">
        <f t="shared" si="293"/>
        <v>0</v>
      </c>
      <c r="BJ835" s="107">
        <f t="shared" si="294"/>
        <v>0</v>
      </c>
      <c r="BK835">
        <f t="shared" si="295"/>
        <v>0</v>
      </c>
    </row>
    <row r="836" spans="1:63" hidden="1" outlineLevel="1">
      <c r="A836" s="49" t="s">
        <v>534</v>
      </c>
      <c r="B836" s="9" t="s">
        <v>2377</v>
      </c>
      <c r="C836" s="1">
        <f t="shared" si="277"/>
        <v>696</v>
      </c>
      <c r="D836" s="7">
        <f t="shared" si="278"/>
        <v>5</v>
      </c>
      <c r="E836" s="7">
        <f t="shared" si="279"/>
        <v>4</v>
      </c>
      <c r="F836" s="7">
        <f t="shared" si="280"/>
        <v>1</v>
      </c>
      <c r="G836" s="7">
        <f t="shared" si="296"/>
        <v>3</v>
      </c>
      <c r="H836" s="48">
        <f t="shared" si="281"/>
        <v>424</v>
      </c>
      <c r="I836" s="163">
        <f t="shared" si="282"/>
        <v>0.60919540229885061</v>
      </c>
      <c r="J836" s="8"/>
      <c r="K836" s="2">
        <f t="shared" si="283"/>
        <v>8.6206896551724137E-3</v>
      </c>
      <c r="L836" s="2">
        <f t="shared" si="284"/>
        <v>5.3160919540229883E-2</v>
      </c>
      <c r="M836" s="2">
        <f t="shared" si="285"/>
        <v>0.72844827586206895</v>
      </c>
      <c r="N836" s="2">
        <f t="shared" si="286"/>
        <v>8.3333333333333329E-2</v>
      </c>
      <c r="O836" s="2">
        <f t="shared" si="287"/>
        <v>0.12643678160919553</v>
      </c>
      <c r="P836" s="1">
        <v>6</v>
      </c>
      <c r="Q836" s="1">
        <v>37</v>
      </c>
      <c r="R836" s="1">
        <v>507</v>
      </c>
      <c r="S836" s="1">
        <v>58</v>
      </c>
      <c r="T836" s="1">
        <v>83</v>
      </c>
      <c r="U836" s="1">
        <v>2</v>
      </c>
      <c r="V836" s="1">
        <v>0</v>
      </c>
      <c r="W836" s="1"/>
      <c r="X836" s="1"/>
      <c r="Y836" s="1">
        <v>3</v>
      </c>
      <c r="Z836" s="1"/>
      <c r="AA836" s="1">
        <v>0</v>
      </c>
      <c r="AB836" s="1"/>
      <c r="AC836" s="1"/>
      <c r="AD836" s="1"/>
      <c r="AI836" t="str">
        <f t="shared" si="297"/>
        <v>Hull</v>
      </c>
      <c r="AJ836" t="s">
        <v>1834</v>
      </c>
      <c r="AK836" s="140">
        <v>8</v>
      </c>
      <c r="AL836" s="7"/>
      <c r="AN836" s="91">
        <v>25</v>
      </c>
      <c r="AO836" s="93">
        <v>23</v>
      </c>
      <c r="AP836" s="93">
        <v>55</v>
      </c>
      <c r="AQ836" s="100">
        <v>31645</v>
      </c>
      <c r="AR836" s="100">
        <f t="shared" si="288"/>
        <v>25023</v>
      </c>
      <c r="AS836" t="s">
        <v>1753</v>
      </c>
      <c r="AT836" s="103">
        <f t="shared" si="289"/>
        <v>2531645</v>
      </c>
      <c r="AW836">
        <v>28.21</v>
      </c>
      <c r="AX836">
        <v>25.18</v>
      </c>
      <c r="AY836">
        <v>3.03</v>
      </c>
      <c r="BF836" s="107">
        <f t="shared" si="290"/>
        <v>0</v>
      </c>
      <c r="BG836" s="107">
        <f t="shared" si="291"/>
        <v>0</v>
      </c>
      <c r="BH836" s="107">
        <f t="shared" si="292"/>
        <v>0.72799999999999998</v>
      </c>
      <c r="BI836" s="107">
        <f t="shared" si="293"/>
        <v>0</v>
      </c>
      <c r="BJ836" s="107">
        <f t="shared" si="294"/>
        <v>0</v>
      </c>
      <c r="BK836">
        <f t="shared" si="295"/>
        <v>0</v>
      </c>
    </row>
    <row r="837" spans="1:63" hidden="1" outlineLevel="1">
      <c r="A837" s="49" t="s">
        <v>2398</v>
      </c>
      <c r="B837" s="9" t="s">
        <v>2377</v>
      </c>
      <c r="C837" s="1">
        <f t="shared" si="277"/>
        <v>156</v>
      </c>
      <c r="D837" s="7">
        <f t="shared" si="278"/>
        <v>7</v>
      </c>
      <c r="E837" s="7">
        <f t="shared" si="279"/>
        <v>4</v>
      </c>
      <c r="F837" s="7">
        <f t="shared" si="280"/>
        <v>1</v>
      </c>
      <c r="G837" s="7">
        <f t="shared" si="296"/>
        <v>3</v>
      </c>
      <c r="H837" s="48">
        <f t="shared" si="281"/>
        <v>35</v>
      </c>
      <c r="I837" s="163">
        <f t="shared" si="282"/>
        <v>0.22435897435897437</v>
      </c>
      <c r="J837" s="8"/>
      <c r="K837" s="2">
        <f t="shared" si="283"/>
        <v>0</v>
      </c>
      <c r="L837" s="2">
        <f t="shared" si="284"/>
        <v>0.10256410256410256</v>
      </c>
      <c r="M837" s="2">
        <f t="shared" si="285"/>
        <v>0.48717948717948717</v>
      </c>
      <c r="N837" s="2">
        <f t="shared" si="286"/>
        <v>0.12820512820512819</v>
      </c>
      <c r="O837" s="2">
        <f t="shared" si="287"/>
        <v>0.2820512820512821</v>
      </c>
      <c r="P837" s="1">
        <v>0</v>
      </c>
      <c r="Q837" s="1">
        <v>16</v>
      </c>
      <c r="R837" s="1">
        <v>76</v>
      </c>
      <c r="S837" s="1">
        <v>20</v>
      </c>
      <c r="T837" s="1">
        <v>41</v>
      </c>
      <c r="U837" s="1">
        <v>1</v>
      </c>
      <c r="V837" s="1">
        <v>0</v>
      </c>
      <c r="W837" s="1"/>
      <c r="X837" s="1"/>
      <c r="Y837" s="1">
        <v>2</v>
      </c>
      <c r="Z837" s="1"/>
      <c r="AA837" s="1">
        <v>0</v>
      </c>
      <c r="AB837" s="1"/>
      <c r="AC837" s="1"/>
      <c r="AD837" s="1"/>
      <c r="AI837" t="str">
        <f t="shared" si="297"/>
        <v>Huntington</v>
      </c>
      <c r="AJ837" t="s">
        <v>2488</v>
      </c>
      <c r="AK837" s="140">
        <v>1</v>
      </c>
      <c r="AL837" s="7"/>
      <c r="AN837" s="91">
        <v>25</v>
      </c>
      <c r="AO837" s="93">
        <v>15</v>
      </c>
      <c r="AP837" s="93">
        <v>50</v>
      </c>
      <c r="AQ837" s="100">
        <v>31785</v>
      </c>
      <c r="AR837" s="100">
        <f t="shared" si="288"/>
        <v>25015</v>
      </c>
      <c r="AS837" t="s">
        <v>1753</v>
      </c>
      <c r="AT837" s="103">
        <f t="shared" si="289"/>
        <v>2531785</v>
      </c>
      <c r="AW837">
        <v>26.91</v>
      </c>
      <c r="AX837">
        <v>0.27</v>
      </c>
      <c r="AY837">
        <v>26.64</v>
      </c>
      <c r="BF837" s="107">
        <f t="shared" si="290"/>
        <v>0</v>
      </c>
      <c r="BG837" s="107">
        <f t="shared" si="291"/>
        <v>0</v>
      </c>
      <c r="BH837" s="107">
        <f t="shared" si="292"/>
        <v>0.48699999999999999</v>
      </c>
      <c r="BI837" s="107">
        <f t="shared" si="293"/>
        <v>0</v>
      </c>
      <c r="BJ837" s="107">
        <f t="shared" si="294"/>
        <v>0</v>
      </c>
      <c r="BK837">
        <f t="shared" si="295"/>
        <v>0</v>
      </c>
    </row>
    <row r="838" spans="1:63" hidden="1" outlineLevel="1">
      <c r="A838" s="49" t="s">
        <v>3119</v>
      </c>
      <c r="B838" s="9" t="s">
        <v>2377</v>
      </c>
      <c r="C838" s="1">
        <f t="shared" si="277"/>
        <v>1290</v>
      </c>
      <c r="D838" s="7">
        <f t="shared" si="278"/>
        <v>5</v>
      </c>
      <c r="E838" s="7">
        <f t="shared" si="279"/>
        <v>4</v>
      </c>
      <c r="F838" s="7">
        <f t="shared" si="280"/>
        <v>1</v>
      </c>
      <c r="G838" s="7">
        <f t="shared" si="296"/>
        <v>3</v>
      </c>
      <c r="H838" s="48">
        <f t="shared" si="281"/>
        <v>837</v>
      </c>
      <c r="I838" s="163">
        <f t="shared" si="282"/>
        <v>0.64883720930232558</v>
      </c>
      <c r="J838" s="8"/>
      <c r="K838" s="2">
        <f t="shared" si="283"/>
        <v>6.9767441860465115E-3</v>
      </c>
      <c r="L838" s="2">
        <f t="shared" si="284"/>
        <v>3.565891472868217E-2</v>
      </c>
      <c r="M838" s="2">
        <f t="shared" si="285"/>
        <v>0.75348837209302322</v>
      </c>
      <c r="N838" s="2">
        <f t="shared" si="286"/>
        <v>8.6046511627906982E-2</v>
      </c>
      <c r="O838" s="2">
        <f t="shared" si="287"/>
        <v>0.11782945736434104</v>
      </c>
      <c r="P838" s="1">
        <v>9</v>
      </c>
      <c r="Q838" s="1">
        <v>46</v>
      </c>
      <c r="R838" s="1">
        <v>972</v>
      </c>
      <c r="S838" s="1">
        <v>111</v>
      </c>
      <c r="T838" s="1">
        <v>135</v>
      </c>
      <c r="U838" s="1">
        <v>5</v>
      </c>
      <c r="V838" s="1">
        <v>2</v>
      </c>
      <c r="W838" s="1"/>
      <c r="X838" s="1"/>
      <c r="Y838" s="1">
        <v>8</v>
      </c>
      <c r="Z838" s="1"/>
      <c r="AA838" s="1">
        <v>2</v>
      </c>
      <c r="AB838" s="1"/>
      <c r="AC838" s="1"/>
      <c r="AD838" s="1"/>
      <c r="AI838" t="str">
        <f t="shared" si="297"/>
        <v>Ipswich</v>
      </c>
      <c r="AJ838" t="s">
        <v>827</v>
      </c>
      <c r="AK838" s="140">
        <v>6</v>
      </c>
      <c r="AL838" s="7"/>
      <c r="AN838" s="91">
        <v>25</v>
      </c>
      <c r="AO838" s="93">
        <v>9</v>
      </c>
      <c r="AP838" s="93">
        <v>60</v>
      </c>
      <c r="AQ838" s="100">
        <v>32310</v>
      </c>
      <c r="AR838" s="100">
        <f t="shared" si="288"/>
        <v>25009</v>
      </c>
      <c r="AS838" t="s">
        <v>1753</v>
      </c>
      <c r="AT838" s="103">
        <f t="shared" si="289"/>
        <v>2532310</v>
      </c>
      <c r="AW838">
        <v>42.14</v>
      </c>
      <c r="AX838">
        <v>9.56</v>
      </c>
      <c r="AY838">
        <v>32.58</v>
      </c>
      <c r="BF838" s="107">
        <f t="shared" si="290"/>
        <v>0</v>
      </c>
      <c r="BG838" s="107">
        <f t="shared" si="291"/>
        <v>0</v>
      </c>
      <c r="BH838" s="107">
        <f t="shared" si="292"/>
        <v>0.753</v>
      </c>
      <c r="BI838" s="107">
        <f t="shared" si="293"/>
        <v>0</v>
      </c>
      <c r="BJ838" s="107">
        <f t="shared" si="294"/>
        <v>0</v>
      </c>
      <c r="BK838">
        <f t="shared" si="295"/>
        <v>0</v>
      </c>
    </row>
    <row r="839" spans="1:63" hidden="1" outlineLevel="1">
      <c r="A839" s="49" t="s">
        <v>2221</v>
      </c>
      <c r="B839" s="9" t="s">
        <v>2377</v>
      </c>
      <c r="C839" s="1">
        <f t="shared" si="277"/>
        <v>1028</v>
      </c>
      <c r="D839" s="7">
        <f t="shared" si="278"/>
        <v>6</v>
      </c>
      <c r="E839" s="7">
        <f t="shared" si="279"/>
        <v>4</v>
      </c>
      <c r="F839" s="7">
        <f t="shared" si="280"/>
        <v>1</v>
      </c>
      <c r="G839" s="7">
        <f t="shared" si="296"/>
        <v>3</v>
      </c>
      <c r="H839" s="48">
        <f t="shared" si="281"/>
        <v>686</v>
      </c>
      <c r="I839" s="163">
        <f t="shared" si="282"/>
        <v>0.66731517509727623</v>
      </c>
      <c r="J839" s="8"/>
      <c r="K839" s="2">
        <f t="shared" si="283"/>
        <v>2.9182879377431907E-3</v>
      </c>
      <c r="L839" s="2">
        <f t="shared" si="284"/>
        <v>4.4747081712062257E-2</v>
      </c>
      <c r="M839" s="2">
        <f t="shared" si="285"/>
        <v>0.78015564202334631</v>
      </c>
      <c r="N839" s="2">
        <f t="shared" si="286"/>
        <v>5.2529182879377433E-2</v>
      </c>
      <c r="O839" s="2">
        <f t="shared" si="287"/>
        <v>0.11964980544747086</v>
      </c>
      <c r="P839" s="1">
        <v>3</v>
      </c>
      <c r="Q839" s="1">
        <v>46</v>
      </c>
      <c r="R839" s="1">
        <v>802</v>
      </c>
      <c r="S839" s="1">
        <v>54</v>
      </c>
      <c r="T839" s="1">
        <v>116</v>
      </c>
      <c r="U839" s="1">
        <v>5</v>
      </c>
      <c r="V839" s="1">
        <v>0</v>
      </c>
      <c r="W839" s="1"/>
      <c r="X839" s="1"/>
      <c r="Y839" s="1">
        <v>2</v>
      </c>
      <c r="Z839" s="1"/>
      <c r="AA839" s="1">
        <v>0</v>
      </c>
      <c r="AB839" s="1"/>
      <c r="AC839" s="1"/>
      <c r="AD839" s="1"/>
      <c r="AI839" t="str">
        <f t="shared" si="297"/>
        <v>Kingston</v>
      </c>
      <c r="AJ839" t="s">
        <v>1834</v>
      </c>
      <c r="AK839" s="140">
        <v>9</v>
      </c>
      <c r="AL839" s="7"/>
      <c r="AN839" s="91">
        <v>25</v>
      </c>
      <c r="AO839" s="93">
        <v>23</v>
      </c>
      <c r="AP839" s="93">
        <v>60</v>
      </c>
      <c r="AQ839" s="100">
        <v>33220</v>
      </c>
      <c r="AR839" s="100">
        <f t="shared" si="288"/>
        <v>25023</v>
      </c>
      <c r="AS839" t="s">
        <v>1753</v>
      </c>
      <c r="AT839" s="103">
        <f t="shared" si="289"/>
        <v>2533220</v>
      </c>
      <c r="AW839">
        <v>20.39</v>
      </c>
      <c r="AX839">
        <v>1.86</v>
      </c>
      <c r="AY839">
        <v>18.53</v>
      </c>
      <c r="BF839" s="107">
        <f t="shared" si="290"/>
        <v>0</v>
      </c>
      <c r="BG839" s="107">
        <f t="shared" si="291"/>
        <v>0</v>
      </c>
      <c r="BH839" s="107">
        <f t="shared" si="292"/>
        <v>0.78</v>
      </c>
      <c r="BI839" s="107">
        <f t="shared" si="293"/>
        <v>0</v>
      </c>
      <c r="BJ839" s="107">
        <f t="shared" si="294"/>
        <v>0</v>
      </c>
      <c r="BK839">
        <f t="shared" si="295"/>
        <v>0</v>
      </c>
    </row>
    <row r="840" spans="1:63" hidden="1" outlineLevel="1">
      <c r="A840" s="49" t="s">
        <v>2220</v>
      </c>
      <c r="B840" s="9" t="s">
        <v>2377</v>
      </c>
      <c r="C840" s="1">
        <f t="shared" si="277"/>
        <v>962</v>
      </c>
      <c r="D840" s="7">
        <f t="shared" si="278"/>
        <v>5</v>
      </c>
      <c r="E840" s="7">
        <f t="shared" si="279"/>
        <v>4</v>
      </c>
      <c r="F840" s="7">
        <f t="shared" si="280"/>
        <v>1</v>
      </c>
      <c r="G840" s="7">
        <f t="shared" si="296"/>
        <v>3</v>
      </c>
      <c r="H840" s="48">
        <f t="shared" si="281"/>
        <v>546</v>
      </c>
      <c r="I840" s="163">
        <f t="shared" si="282"/>
        <v>0.56756756756756754</v>
      </c>
      <c r="J840" s="8"/>
      <c r="K840" s="2">
        <f t="shared" si="283"/>
        <v>5.1975051975051978E-3</v>
      </c>
      <c r="L840" s="2">
        <f t="shared" si="284"/>
        <v>5.5093555093555097E-2</v>
      </c>
      <c r="M840" s="2">
        <f t="shared" si="285"/>
        <v>0.70997920997920994</v>
      </c>
      <c r="N840" s="2">
        <f t="shared" si="286"/>
        <v>7.5883575883575888E-2</v>
      </c>
      <c r="O840" s="2">
        <f t="shared" si="287"/>
        <v>0.15384615384615394</v>
      </c>
      <c r="P840" s="1">
        <v>5</v>
      </c>
      <c r="Q840" s="1">
        <v>53</v>
      </c>
      <c r="R840" s="1">
        <v>683</v>
      </c>
      <c r="S840" s="1">
        <v>73</v>
      </c>
      <c r="T840" s="1">
        <v>137</v>
      </c>
      <c r="U840" s="1">
        <v>3</v>
      </c>
      <c r="V840" s="1">
        <v>4</v>
      </c>
      <c r="W840" s="1"/>
      <c r="X840" s="1"/>
      <c r="Y840" s="1">
        <v>4</v>
      </c>
      <c r="Z840" s="1"/>
      <c r="AA840" s="1">
        <v>0</v>
      </c>
      <c r="AB840" s="1"/>
      <c r="AC840" s="1"/>
      <c r="AD840" s="1"/>
      <c r="AI840" t="str">
        <f t="shared" si="297"/>
        <v>Lakeville</v>
      </c>
      <c r="AJ840" t="s">
        <v>1834</v>
      </c>
      <c r="AK840" s="140">
        <v>4</v>
      </c>
      <c r="AL840" s="7"/>
      <c r="AN840" s="91">
        <v>25</v>
      </c>
      <c r="AO840" s="93">
        <v>23</v>
      </c>
      <c r="AP840" s="93">
        <v>65</v>
      </c>
      <c r="AQ840" s="100">
        <v>33920</v>
      </c>
      <c r="AR840" s="100">
        <f t="shared" si="288"/>
        <v>25023</v>
      </c>
      <c r="AS840" t="s">
        <v>1753</v>
      </c>
      <c r="AT840" s="103">
        <f t="shared" si="289"/>
        <v>2533920</v>
      </c>
      <c r="AW840">
        <v>36.14</v>
      </c>
      <c r="AX840">
        <v>6.24</v>
      </c>
      <c r="AY840">
        <v>29.9</v>
      </c>
      <c r="BF840" s="107">
        <f t="shared" si="290"/>
        <v>0</v>
      </c>
      <c r="BG840" s="107">
        <f t="shared" si="291"/>
        <v>0</v>
      </c>
      <c r="BH840" s="107">
        <f t="shared" si="292"/>
        <v>0.70899999999999996</v>
      </c>
      <c r="BI840" s="107">
        <f t="shared" si="293"/>
        <v>0</v>
      </c>
      <c r="BJ840" s="107">
        <f t="shared" si="294"/>
        <v>0</v>
      </c>
      <c r="BK840">
        <f t="shared" si="295"/>
        <v>0</v>
      </c>
    </row>
    <row r="841" spans="1:63" hidden="1" outlineLevel="1">
      <c r="A841" s="49" t="s">
        <v>1844</v>
      </c>
      <c r="B841" s="9" t="s">
        <v>2377</v>
      </c>
      <c r="C841" s="1">
        <f t="shared" si="277"/>
        <v>655</v>
      </c>
      <c r="D841" s="7">
        <f t="shared" si="278"/>
        <v>5</v>
      </c>
      <c r="E841" s="7">
        <f t="shared" si="279"/>
        <v>4</v>
      </c>
      <c r="F841" s="7">
        <f t="shared" si="280"/>
        <v>1</v>
      </c>
      <c r="G841" s="7">
        <f t="shared" si="296"/>
        <v>2</v>
      </c>
      <c r="H841" s="48">
        <f t="shared" si="281"/>
        <v>358</v>
      </c>
      <c r="I841" s="163">
        <f t="shared" si="282"/>
        <v>0.54656488549618321</v>
      </c>
      <c r="J841" s="8"/>
      <c r="K841" s="2">
        <f t="shared" si="283"/>
        <v>9.1603053435114507E-3</v>
      </c>
      <c r="L841" s="2">
        <f t="shared" si="284"/>
        <v>2.4427480916030534E-2</v>
      </c>
      <c r="M841" s="2">
        <f t="shared" si="285"/>
        <v>0.68854961832061068</v>
      </c>
      <c r="N841" s="2">
        <f t="shared" si="286"/>
        <v>0.14198473282442747</v>
      </c>
      <c r="O841" s="2">
        <f t="shared" si="287"/>
        <v>0.1358778625954199</v>
      </c>
      <c r="P841" s="1">
        <v>6</v>
      </c>
      <c r="Q841" s="1">
        <v>16</v>
      </c>
      <c r="R841" s="1">
        <v>451</v>
      </c>
      <c r="S841" s="1">
        <v>93</v>
      </c>
      <c r="T841" s="1">
        <v>80</v>
      </c>
      <c r="U841" s="1">
        <v>0</v>
      </c>
      <c r="V841" s="1">
        <v>4</v>
      </c>
      <c r="W841" s="1"/>
      <c r="X841" s="1"/>
      <c r="Y841" s="1">
        <v>5</v>
      </c>
      <c r="Z841" s="1"/>
      <c r="AA841" s="1">
        <v>0</v>
      </c>
      <c r="AB841" s="1"/>
      <c r="AC841" s="1"/>
      <c r="AD841" s="1"/>
      <c r="AI841" t="str">
        <f t="shared" si="297"/>
        <v>Lancaster</v>
      </c>
      <c r="AJ841" s="9" t="s">
        <v>1812</v>
      </c>
      <c r="AK841" s="140">
        <v>3</v>
      </c>
      <c r="AL841" s="7"/>
      <c r="AN841" s="91">
        <v>25</v>
      </c>
      <c r="AO841" s="93">
        <v>27</v>
      </c>
      <c r="AP841" s="93">
        <v>115</v>
      </c>
      <c r="AQ841" s="100">
        <v>34165</v>
      </c>
      <c r="AR841" s="100">
        <f t="shared" si="288"/>
        <v>25027</v>
      </c>
      <c r="AS841" t="s">
        <v>1753</v>
      </c>
      <c r="AT841" s="103">
        <f t="shared" si="289"/>
        <v>2534165</v>
      </c>
      <c r="AW841">
        <v>28.19</v>
      </c>
      <c r="AX841">
        <v>0.52</v>
      </c>
      <c r="AY841">
        <v>27.68</v>
      </c>
      <c r="BF841" s="107">
        <f t="shared" si="290"/>
        <v>0</v>
      </c>
      <c r="BG841" s="107">
        <f t="shared" si="291"/>
        <v>0</v>
      </c>
      <c r="BH841" s="107">
        <f t="shared" si="292"/>
        <v>0.68799999999999994</v>
      </c>
      <c r="BI841" s="107">
        <f t="shared" si="293"/>
        <v>0</v>
      </c>
      <c r="BJ841" s="107">
        <f t="shared" si="294"/>
        <v>0</v>
      </c>
      <c r="BK841">
        <f t="shared" si="295"/>
        <v>0</v>
      </c>
    </row>
    <row r="842" spans="1:63" hidden="1" outlineLevel="1">
      <c r="A842" s="49" t="s">
        <v>1085</v>
      </c>
      <c r="B842" s="9" t="s">
        <v>2377</v>
      </c>
      <c r="C842" s="1">
        <f t="shared" si="277"/>
        <v>128</v>
      </c>
      <c r="D842" s="7">
        <f t="shared" si="278"/>
        <v>5</v>
      </c>
      <c r="E842" s="7">
        <f t="shared" si="279"/>
        <v>3</v>
      </c>
      <c r="F842" s="7">
        <f t="shared" si="280"/>
        <v>1</v>
      </c>
      <c r="G842" s="7">
        <f t="shared" si="296"/>
        <v>4</v>
      </c>
      <c r="H842" s="48">
        <f t="shared" si="281"/>
        <v>29</v>
      </c>
      <c r="I842" s="163">
        <f t="shared" si="282"/>
        <v>0.2265625</v>
      </c>
      <c r="J842" s="8"/>
      <c r="K842" s="2">
        <f t="shared" si="283"/>
        <v>2.34375E-2</v>
      </c>
      <c r="L842" s="2">
        <f t="shared" si="284"/>
        <v>0.140625</v>
      </c>
      <c r="M842" s="2">
        <f t="shared" si="285"/>
        <v>0.4609375</v>
      </c>
      <c r="N842" s="2">
        <f t="shared" si="286"/>
        <v>0.109375</v>
      </c>
      <c r="O842" s="2">
        <f t="shared" si="287"/>
        <v>0.265625</v>
      </c>
      <c r="P842" s="1">
        <v>3</v>
      </c>
      <c r="Q842" s="1">
        <v>18</v>
      </c>
      <c r="R842" s="1">
        <v>59</v>
      </c>
      <c r="S842" s="1">
        <v>14</v>
      </c>
      <c r="T842" s="1">
        <v>30</v>
      </c>
      <c r="U842" s="1">
        <v>0</v>
      </c>
      <c r="V842" s="1">
        <v>1</v>
      </c>
      <c r="W842" s="1"/>
      <c r="X842" s="1"/>
      <c r="Y842" s="1">
        <v>3</v>
      </c>
      <c r="Z842" s="1"/>
      <c r="AA842" s="1">
        <v>0</v>
      </c>
      <c r="AB842" s="1"/>
      <c r="AC842" s="1"/>
      <c r="AD842" s="1"/>
      <c r="AI842" t="str">
        <f t="shared" si="297"/>
        <v>Lanesborough</v>
      </c>
      <c r="AJ842" t="s">
        <v>243</v>
      </c>
      <c r="AK842" s="140">
        <v>1</v>
      </c>
      <c r="AL842" s="7"/>
      <c r="AN842" s="91">
        <v>25</v>
      </c>
      <c r="AO842" s="93">
        <v>3</v>
      </c>
      <c r="AP842" s="93">
        <v>60</v>
      </c>
      <c r="AQ842" s="100">
        <v>34340</v>
      </c>
      <c r="AR842" s="100">
        <f t="shared" si="288"/>
        <v>25003</v>
      </c>
      <c r="AS842" t="s">
        <v>1753</v>
      </c>
      <c r="AT842" s="103">
        <f t="shared" si="289"/>
        <v>2534340</v>
      </c>
      <c r="AW842">
        <v>29.74</v>
      </c>
      <c r="AX842">
        <v>0.7</v>
      </c>
      <c r="AY842">
        <v>29.04</v>
      </c>
      <c r="BF842" s="107">
        <f t="shared" si="290"/>
        <v>0</v>
      </c>
      <c r="BG842" s="107">
        <f t="shared" si="291"/>
        <v>0</v>
      </c>
      <c r="BH842" s="107">
        <f t="shared" si="292"/>
        <v>0.46</v>
      </c>
      <c r="BI842" s="107">
        <f t="shared" si="293"/>
        <v>0</v>
      </c>
      <c r="BJ842" s="107">
        <f t="shared" si="294"/>
        <v>0</v>
      </c>
      <c r="BK842">
        <f t="shared" si="295"/>
        <v>0</v>
      </c>
    </row>
    <row r="843" spans="1:63" hidden="1" outlineLevel="1">
      <c r="A843" s="49" t="s">
        <v>646</v>
      </c>
      <c r="B843" s="9" t="s">
        <v>2377</v>
      </c>
      <c r="C843" s="1">
        <f t="shared" si="277"/>
        <v>1046</v>
      </c>
      <c r="D843" s="7">
        <f t="shared" si="278"/>
        <v>7</v>
      </c>
      <c r="E843" s="7">
        <f t="shared" si="279"/>
        <v>4</v>
      </c>
      <c r="F843" s="7">
        <f t="shared" si="280"/>
        <v>1</v>
      </c>
      <c r="G843" s="7">
        <f t="shared" si="296"/>
        <v>3</v>
      </c>
      <c r="H843" s="48">
        <f t="shared" si="281"/>
        <v>607</v>
      </c>
      <c r="I843" s="163">
        <f t="shared" si="282"/>
        <v>0.58030592734225617</v>
      </c>
      <c r="J843" s="8"/>
      <c r="K843" s="2">
        <f t="shared" si="283"/>
        <v>2.8680688336520078E-3</v>
      </c>
      <c r="L843" s="2">
        <f t="shared" si="284"/>
        <v>4.4933078393881457E-2</v>
      </c>
      <c r="M843" s="2">
        <f t="shared" si="285"/>
        <v>0.71223709369024857</v>
      </c>
      <c r="N843" s="2">
        <f t="shared" si="286"/>
        <v>9.5602294455066919E-2</v>
      </c>
      <c r="O843" s="2">
        <f t="shared" si="287"/>
        <v>0.14435946462715105</v>
      </c>
      <c r="P843" s="1">
        <v>3</v>
      </c>
      <c r="Q843" s="1">
        <v>47</v>
      </c>
      <c r="R843" s="1">
        <v>745</v>
      </c>
      <c r="S843" s="1">
        <v>100</v>
      </c>
      <c r="T843" s="1">
        <v>138</v>
      </c>
      <c r="U843" s="1">
        <v>5</v>
      </c>
      <c r="V843" s="1">
        <v>1</v>
      </c>
      <c r="W843" s="1"/>
      <c r="X843" s="1"/>
      <c r="Y843" s="1">
        <v>7</v>
      </c>
      <c r="Z843" s="1"/>
      <c r="AA843" s="1">
        <v>0</v>
      </c>
      <c r="AB843" s="1"/>
      <c r="AC843" s="1"/>
      <c r="AD843" s="1"/>
      <c r="AI843" t="str">
        <f t="shared" si="297"/>
        <v>Lawrence</v>
      </c>
      <c r="AJ843" t="s">
        <v>827</v>
      </c>
      <c r="AK843" s="140">
        <v>3</v>
      </c>
      <c r="AL843" s="7"/>
      <c r="AN843" s="91">
        <v>25</v>
      </c>
      <c r="AO843" s="93">
        <v>9</v>
      </c>
      <c r="AP843" s="93">
        <v>65</v>
      </c>
      <c r="AQ843" s="100">
        <v>34550</v>
      </c>
      <c r="AR843" s="100">
        <f t="shared" si="288"/>
        <v>25009</v>
      </c>
      <c r="AS843" t="s">
        <v>1057</v>
      </c>
      <c r="AT843" s="103">
        <f t="shared" si="289"/>
        <v>2534550</v>
      </c>
      <c r="AW843">
        <v>7.41</v>
      </c>
      <c r="AX843">
        <v>0.45</v>
      </c>
      <c r="AY843">
        <v>6.96</v>
      </c>
      <c r="BF843" s="107">
        <f t="shared" si="290"/>
        <v>0</v>
      </c>
      <c r="BG843" s="107">
        <f t="shared" si="291"/>
        <v>0</v>
      </c>
      <c r="BH843" s="107">
        <f t="shared" si="292"/>
        <v>0.71199999999999997</v>
      </c>
      <c r="BI843" s="107">
        <f t="shared" si="293"/>
        <v>0</v>
      </c>
      <c r="BJ843" s="107">
        <f t="shared" si="294"/>
        <v>0</v>
      </c>
      <c r="BK843">
        <f t="shared" si="295"/>
        <v>0</v>
      </c>
    </row>
    <row r="844" spans="1:63" hidden="1" outlineLevel="1">
      <c r="A844" s="49" t="s">
        <v>647</v>
      </c>
      <c r="B844" s="9" t="s">
        <v>2377</v>
      </c>
      <c r="C844" s="1">
        <f t="shared" si="277"/>
        <v>143</v>
      </c>
      <c r="D844" s="7">
        <f t="shared" si="278"/>
        <v>7</v>
      </c>
      <c r="E844" s="7">
        <f t="shared" si="279"/>
        <v>4</v>
      </c>
      <c r="F844" s="7">
        <f t="shared" si="280"/>
        <v>1</v>
      </c>
      <c r="G844" s="7">
        <f t="shared" si="296"/>
        <v>3</v>
      </c>
      <c r="H844" s="48">
        <f t="shared" si="281"/>
        <v>31</v>
      </c>
      <c r="I844" s="163">
        <f t="shared" si="282"/>
        <v>0.21678321678321677</v>
      </c>
      <c r="J844" s="8"/>
      <c r="K844" s="2">
        <f t="shared" si="283"/>
        <v>6.993006993006993E-3</v>
      </c>
      <c r="L844" s="2">
        <f t="shared" si="284"/>
        <v>4.8951048951048952E-2</v>
      </c>
      <c r="M844" s="2">
        <f t="shared" si="285"/>
        <v>0.50349650349650354</v>
      </c>
      <c r="N844" s="2">
        <f t="shared" si="286"/>
        <v>0.1048951048951049</v>
      </c>
      <c r="O844" s="2">
        <f t="shared" si="287"/>
        <v>0.33566433566433562</v>
      </c>
      <c r="P844" s="1">
        <v>1</v>
      </c>
      <c r="Q844" s="1">
        <v>7</v>
      </c>
      <c r="R844" s="1">
        <v>72</v>
      </c>
      <c r="S844" s="1">
        <v>15</v>
      </c>
      <c r="T844" s="1">
        <v>41</v>
      </c>
      <c r="U844" s="1">
        <v>1</v>
      </c>
      <c r="V844" s="1">
        <v>1</v>
      </c>
      <c r="W844" s="1"/>
      <c r="X844" s="1"/>
      <c r="Y844" s="1">
        <v>3</v>
      </c>
      <c r="Z844" s="1"/>
      <c r="AA844" s="1">
        <v>2</v>
      </c>
      <c r="AB844" s="1"/>
      <c r="AC844" s="1"/>
      <c r="AD844" s="1"/>
      <c r="AI844" t="str">
        <f t="shared" si="297"/>
        <v>Lee</v>
      </c>
      <c r="AJ844" t="s">
        <v>243</v>
      </c>
      <c r="AK844" s="140">
        <v>1</v>
      </c>
      <c r="AL844" s="7"/>
      <c r="AN844" s="91">
        <v>25</v>
      </c>
      <c r="AO844" s="93">
        <v>3</v>
      </c>
      <c r="AP844" s="93">
        <v>65</v>
      </c>
      <c r="AQ844" s="100">
        <v>34655</v>
      </c>
      <c r="AR844" s="100">
        <f t="shared" si="288"/>
        <v>25003</v>
      </c>
      <c r="AS844" t="s">
        <v>1753</v>
      </c>
      <c r="AT844" s="103">
        <f t="shared" si="289"/>
        <v>2534655</v>
      </c>
      <c r="AW844">
        <v>27.03</v>
      </c>
      <c r="AX844">
        <v>0.63</v>
      </c>
      <c r="AY844">
        <v>26.4</v>
      </c>
      <c r="BF844" s="107">
        <f t="shared" si="290"/>
        <v>0</v>
      </c>
      <c r="BG844" s="107">
        <f t="shared" si="291"/>
        <v>0</v>
      </c>
      <c r="BH844" s="107">
        <f t="shared" si="292"/>
        <v>0.503</v>
      </c>
      <c r="BI844" s="107">
        <f t="shared" si="293"/>
        <v>0</v>
      </c>
      <c r="BJ844" s="107">
        <f t="shared" si="294"/>
        <v>0</v>
      </c>
      <c r="BK844">
        <f t="shared" si="295"/>
        <v>0</v>
      </c>
    </row>
    <row r="845" spans="1:63" hidden="1" outlineLevel="1">
      <c r="A845" s="49" t="s">
        <v>2518</v>
      </c>
      <c r="B845" s="9" t="s">
        <v>2377</v>
      </c>
      <c r="C845" s="1">
        <f t="shared" si="277"/>
        <v>835</v>
      </c>
      <c r="D845" s="7">
        <f t="shared" si="278"/>
        <v>6</v>
      </c>
      <c r="E845" s="7">
        <f t="shared" si="279"/>
        <v>4</v>
      </c>
      <c r="F845" s="7">
        <f t="shared" si="280"/>
        <v>1</v>
      </c>
      <c r="G845" s="7">
        <f t="shared" si="296"/>
        <v>3</v>
      </c>
      <c r="H845" s="48">
        <f t="shared" si="281"/>
        <v>416</v>
      </c>
      <c r="I845" s="163">
        <f t="shared" si="282"/>
        <v>0.49820359281437127</v>
      </c>
      <c r="J845" s="8"/>
      <c r="K845" s="2">
        <f t="shared" si="283"/>
        <v>3.592814371257485E-3</v>
      </c>
      <c r="L845" s="2">
        <f t="shared" si="284"/>
        <v>3.5928143712574849E-2</v>
      </c>
      <c r="M845" s="2">
        <f t="shared" si="285"/>
        <v>0.66107784431137728</v>
      </c>
      <c r="N845" s="2">
        <f t="shared" si="286"/>
        <v>0.12694610778443113</v>
      </c>
      <c r="O845" s="2">
        <f t="shared" si="287"/>
        <v>0.17245508982035931</v>
      </c>
      <c r="P845" s="1">
        <v>3</v>
      </c>
      <c r="Q845" s="1">
        <v>30</v>
      </c>
      <c r="R845" s="1">
        <v>552</v>
      </c>
      <c r="S845" s="1">
        <v>106</v>
      </c>
      <c r="T845" s="1">
        <v>136</v>
      </c>
      <c r="U845" s="1">
        <v>0</v>
      </c>
      <c r="V845" s="1">
        <v>2</v>
      </c>
      <c r="W845" s="1"/>
      <c r="X845" s="1"/>
      <c r="Y845" s="1">
        <v>4</v>
      </c>
      <c r="Z845" s="1"/>
      <c r="AA845" s="1">
        <v>2</v>
      </c>
      <c r="AB845" s="1"/>
      <c r="AC845" s="1"/>
      <c r="AD845" s="1"/>
      <c r="AI845" t="str">
        <f t="shared" si="297"/>
        <v>Leicester</v>
      </c>
      <c r="AJ845" s="9" t="s">
        <v>1812</v>
      </c>
      <c r="AK845" s="140">
        <v>2</v>
      </c>
      <c r="AL845" s="7"/>
      <c r="AN845" s="91">
        <v>25</v>
      </c>
      <c r="AO845" s="93">
        <v>27</v>
      </c>
      <c r="AP845" s="93">
        <v>120</v>
      </c>
      <c r="AQ845" s="100">
        <v>34795</v>
      </c>
      <c r="AR845" s="100">
        <f t="shared" si="288"/>
        <v>25027</v>
      </c>
      <c r="AS845" t="s">
        <v>1753</v>
      </c>
      <c r="AT845" s="103">
        <f t="shared" si="289"/>
        <v>2534795</v>
      </c>
      <c r="AW845">
        <v>24.68</v>
      </c>
      <c r="AX845">
        <v>1.32</v>
      </c>
      <c r="AY845">
        <v>23.36</v>
      </c>
      <c r="BF845" s="107">
        <f t="shared" si="290"/>
        <v>0</v>
      </c>
      <c r="BG845" s="107">
        <f t="shared" si="291"/>
        <v>0</v>
      </c>
      <c r="BH845" s="107">
        <f t="shared" si="292"/>
        <v>0.66100000000000003</v>
      </c>
      <c r="BI845" s="107">
        <f t="shared" si="293"/>
        <v>0</v>
      </c>
      <c r="BJ845" s="107">
        <f t="shared" si="294"/>
        <v>0</v>
      </c>
      <c r="BK845">
        <f t="shared" si="295"/>
        <v>0</v>
      </c>
    </row>
    <row r="846" spans="1:63" hidden="1" outlineLevel="1">
      <c r="A846" s="49" t="s">
        <v>1086</v>
      </c>
      <c r="B846" s="9" t="s">
        <v>2377</v>
      </c>
      <c r="C846" s="1">
        <f t="shared" si="277"/>
        <v>152</v>
      </c>
      <c r="D846" s="7">
        <f t="shared" si="278"/>
        <v>7</v>
      </c>
      <c r="E846" s="7">
        <f t="shared" si="279"/>
        <v>4</v>
      </c>
      <c r="F846" s="7">
        <f t="shared" si="280"/>
        <v>1</v>
      </c>
      <c r="G846" s="7">
        <f t="shared" si="296"/>
        <v>3</v>
      </c>
      <c r="H846" s="48">
        <f t="shared" si="281"/>
        <v>53</v>
      </c>
      <c r="I846" s="163">
        <f t="shared" si="282"/>
        <v>0.34868421052631576</v>
      </c>
      <c r="J846" s="8"/>
      <c r="K846" s="2">
        <f t="shared" si="283"/>
        <v>1.3157894736842105E-2</v>
      </c>
      <c r="L846" s="2">
        <f t="shared" si="284"/>
        <v>0.11842105263157894</v>
      </c>
      <c r="M846" s="2">
        <f t="shared" si="285"/>
        <v>0.51315789473684215</v>
      </c>
      <c r="N846" s="2">
        <f t="shared" si="286"/>
        <v>0.13815789473684212</v>
      </c>
      <c r="O846" s="2">
        <f t="shared" si="287"/>
        <v>0.21710526315789461</v>
      </c>
      <c r="P846" s="1">
        <v>2</v>
      </c>
      <c r="Q846" s="1">
        <v>18</v>
      </c>
      <c r="R846" s="1">
        <v>78</v>
      </c>
      <c r="S846" s="1">
        <v>21</v>
      </c>
      <c r="T846" s="1">
        <v>25</v>
      </c>
      <c r="U846" s="1">
        <v>3</v>
      </c>
      <c r="V846" s="1">
        <v>2</v>
      </c>
      <c r="W846" s="1"/>
      <c r="X846" s="1"/>
      <c r="Y846" s="1">
        <v>3</v>
      </c>
      <c r="Z846" s="1"/>
      <c r="AA846" s="1">
        <v>0</v>
      </c>
      <c r="AB846" s="1"/>
      <c r="AC846" s="1"/>
      <c r="AD846" s="1"/>
      <c r="AI846" t="str">
        <f t="shared" si="297"/>
        <v>Lenox</v>
      </c>
      <c r="AJ846" t="s">
        <v>243</v>
      </c>
      <c r="AK846" s="140">
        <v>1</v>
      </c>
      <c r="AL846" s="7"/>
      <c r="AN846" s="91">
        <v>25</v>
      </c>
      <c r="AO846" s="93">
        <v>3</v>
      </c>
      <c r="AP846" s="93">
        <v>70</v>
      </c>
      <c r="AQ846" s="100">
        <v>34970</v>
      </c>
      <c r="AR846" s="100">
        <f t="shared" si="288"/>
        <v>25003</v>
      </c>
      <c r="AS846" t="s">
        <v>1753</v>
      </c>
      <c r="AT846" s="103">
        <f t="shared" si="289"/>
        <v>2534970</v>
      </c>
      <c r="AW846">
        <v>21.48</v>
      </c>
      <c r="AX846">
        <v>0.27</v>
      </c>
      <c r="AY846">
        <v>21.22</v>
      </c>
      <c r="BF846" s="107">
        <f t="shared" si="290"/>
        <v>0</v>
      </c>
      <c r="BG846" s="107">
        <f t="shared" si="291"/>
        <v>0</v>
      </c>
      <c r="BH846" s="107">
        <f t="shared" si="292"/>
        <v>0.51300000000000001</v>
      </c>
      <c r="BI846" s="107">
        <f t="shared" si="293"/>
        <v>0</v>
      </c>
      <c r="BJ846" s="107">
        <f t="shared" si="294"/>
        <v>0</v>
      </c>
      <c r="BK846">
        <f t="shared" si="295"/>
        <v>0</v>
      </c>
    </row>
    <row r="847" spans="1:63" hidden="1" outlineLevel="1">
      <c r="A847" s="49" t="s">
        <v>598</v>
      </c>
      <c r="B847" s="9" t="s">
        <v>2377</v>
      </c>
      <c r="C847" s="1">
        <f t="shared" si="277"/>
        <v>2490</v>
      </c>
      <c r="D847" s="7">
        <f t="shared" si="278"/>
        <v>6</v>
      </c>
      <c r="E847" s="7">
        <f t="shared" si="279"/>
        <v>4</v>
      </c>
      <c r="F847" s="7">
        <f t="shared" si="280"/>
        <v>1</v>
      </c>
      <c r="G847" s="7">
        <f t="shared" si="296"/>
        <v>3</v>
      </c>
      <c r="H847" s="48">
        <f t="shared" si="281"/>
        <v>1381</v>
      </c>
      <c r="I847" s="163">
        <f t="shared" si="282"/>
        <v>0.55461847389558228</v>
      </c>
      <c r="J847" s="8"/>
      <c r="K847" s="2">
        <f t="shared" si="283"/>
        <v>4.8192771084337354E-3</v>
      </c>
      <c r="L847" s="2">
        <f t="shared" si="284"/>
        <v>3.9759036144578312E-2</v>
      </c>
      <c r="M847" s="2">
        <f t="shared" si="285"/>
        <v>0.68634538152610447</v>
      </c>
      <c r="N847" s="2">
        <f t="shared" si="286"/>
        <v>0.12690763052208837</v>
      </c>
      <c r="O847" s="2">
        <f t="shared" si="287"/>
        <v>0.14216867469879507</v>
      </c>
      <c r="P847" s="1">
        <v>12</v>
      </c>
      <c r="Q847" s="1">
        <v>99</v>
      </c>
      <c r="R847" s="1">
        <v>1709</v>
      </c>
      <c r="S847" s="1">
        <v>316</v>
      </c>
      <c r="T847" s="1">
        <v>328</v>
      </c>
      <c r="U847" s="1">
        <v>3</v>
      </c>
      <c r="V847" s="1">
        <v>2</v>
      </c>
      <c r="W847" s="1"/>
      <c r="X847" s="1"/>
      <c r="Y847" s="1">
        <v>15</v>
      </c>
      <c r="Z847" s="1"/>
      <c r="AA847" s="1">
        <v>6</v>
      </c>
      <c r="AB847" s="1"/>
      <c r="AC847" s="1"/>
      <c r="AD847" s="1"/>
      <c r="AI847" t="str">
        <f t="shared" si="297"/>
        <v>Leominster</v>
      </c>
      <c r="AJ847" s="9" t="s">
        <v>1812</v>
      </c>
      <c r="AK847" s="140">
        <v>2</v>
      </c>
      <c r="AL847" s="7"/>
      <c r="AN847" s="91">
        <v>25</v>
      </c>
      <c r="AO847" s="93">
        <v>27</v>
      </c>
      <c r="AP847" s="93">
        <v>125</v>
      </c>
      <c r="AQ847" s="100">
        <v>35075</v>
      </c>
      <c r="AR847" s="100">
        <f t="shared" si="288"/>
        <v>25027</v>
      </c>
      <c r="AS847" t="s">
        <v>1057</v>
      </c>
      <c r="AT847" s="103">
        <f t="shared" si="289"/>
        <v>2535075</v>
      </c>
      <c r="AW847">
        <v>29.76</v>
      </c>
      <c r="AX847">
        <v>0.88</v>
      </c>
      <c r="AY847">
        <v>28.88</v>
      </c>
      <c r="BF847" s="107">
        <f t="shared" si="290"/>
        <v>0</v>
      </c>
      <c r="BG847" s="107">
        <f t="shared" si="291"/>
        <v>0</v>
      </c>
      <c r="BH847" s="107">
        <f t="shared" si="292"/>
        <v>0.68600000000000005</v>
      </c>
      <c r="BI847" s="107">
        <f t="shared" si="293"/>
        <v>0</v>
      </c>
      <c r="BJ847" s="107">
        <f t="shared" si="294"/>
        <v>0</v>
      </c>
      <c r="BK847">
        <f t="shared" si="295"/>
        <v>0</v>
      </c>
    </row>
    <row r="848" spans="1:63" hidden="1" outlineLevel="1">
      <c r="A848" s="49" t="s">
        <v>1660</v>
      </c>
      <c r="B848" s="9" t="s">
        <v>2377</v>
      </c>
      <c r="C848" s="1">
        <f t="shared" si="277"/>
        <v>80</v>
      </c>
      <c r="D848" s="7">
        <f t="shared" si="278"/>
        <v>5</v>
      </c>
      <c r="E848" s="7">
        <f t="shared" si="279"/>
        <v>4</v>
      </c>
      <c r="F848" s="7">
        <f t="shared" si="280"/>
        <v>1</v>
      </c>
      <c r="G848" s="7">
        <f t="shared" si="296"/>
        <v>2</v>
      </c>
      <c r="H848" s="48">
        <f t="shared" si="281"/>
        <v>24</v>
      </c>
      <c r="I848" s="163">
        <f t="shared" si="282"/>
        <v>0.3</v>
      </c>
      <c r="J848" s="8"/>
      <c r="K848" s="2">
        <f t="shared" si="283"/>
        <v>3.7499999999999999E-2</v>
      </c>
      <c r="L848" s="2">
        <f t="shared" si="284"/>
        <v>7.4999999999999997E-2</v>
      </c>
      <c r="M848" s="2">
        <f t="shared" si="285"/>
        <v>0.48749999999999999</v>
      </c>
      <c r="N848" s="2">
        <f t="shared" si="286"/>
        <v>0.1875</v>
      </c>
      <c r="O848" s="2">
        <f t="shared" si="287"/>
        <v>0.21250000000000008</v>
      </c>
      <c r="P848" s="1">
        <v>3</v>
      </c>
      <c r="Q848" s="1">
        <v>6</v>
      </c>
      <c r="R848" s="1">
        <v>39</v>
      </c>
      <c r="S848" s="1">
        <v>15</v>
      </c>
      <c r="T848" s="1">
        <v>15</v>
      </c>
      <c r="U848" s="1">
        <v>0</v>
      </c>
      <c r="V848" s="1">
        <v>1</v>
      </c>
      <c r="W848" s="1"/>
      <c r="X848" s="1"/>
      <c r="Y848" s="1">
        <v>1</v>
      </c>
      <c r="Z848" s="1"/>
      <c r="AA848" s="1">
        <v>0</v>
      </c>
      <c r="AB848" s="1"/>
      <c r="AC848" s="1"/>
      <c r="AD848" s="1"/>
      <c r="AI848" t="str">
        <f t="shared" si="297"/>
        <v>Leverett</v>
      </c>
      <c r="AJ848" t="s">
        <v>2477</v>
      </c>
      <c r="AK848" s="140">
        <v>2</v>
      </c>
      <c r="AL848" s="7"/>
      <c r="AN848" s="91">
        <v>25</v>
      </c>
      <c r="AO848" s="93">
        <v>11</v>
      </c>
      <c r="AP848" s="93">
        <v>65</v>
      </c>
      <c r="AQ848" s="100">
        <v>35180</v>
      </c>
      <c r="AR848" s="100">
        <f t="shared" si="288"/>
        <v>25011</v>
      </c>
      <c r="AS848" t="s">
        <v>1753</v>
      </c>
      <c r="AT848" s="103">
        <f t="shared" si="289"/>
        <v>2535180</v>
      </c>
      <c r="AW848">
        <v>22.98</v>
      </c>
      <c r="AX848">
        <v>0.14000000000000001</v>
      </c>
      <c r="AY848">
        <v>22.85</v>
      </c>
      <c r="BF848" s="107">
        <f t="shared" si="290"/>
        <v>0</v>
      </c>
      <c r="BG848" s="107">
        <f t="shared" si="291"/>
        <v>0</v>
      </c>
      <c r="BH848" s="107">
        <f t="shared" si="292"/>
        <v>0.48699999999999999</v>
      </c>
      <c r="BI848" s="107">
        <f t="shared" si="293"/>
        <v>0</v>
      </c>
      <c r="BJ848" s="107">
        <f t="shared" si="294"/>
        <v>0</v>
      </c>
      <c r="BK848">
        <f t="shared" si="295"/>
        <v>0</v>
      </c>
    </row>
    <row r="849" spans="1:63" hidden="1" outlineLevel="1">
      <c r="A849" s="49" t="s">
        <v>556</v>
      </c>
      <c r="B849" s="9" t="s">
        <v>2377</v>
      </c>
      <c r="C849" s="1">
        <f t="shared" si="277"/>
        <v>2435</v>
      </c>
      <c r="D849" s="7">
        <f t="shared" si="278"/>
        <v>5</v>
      </c>
      <c r="E849" s="7">
        <f t="shared" si="279"/>
        <v>4</v>
      </c>
      <c r="F849" s="7">
        <f t="shared" si="280"/>
        <v>1</v>
      </c>
      <c r="G849" s="7">
        <f t="shared" si="296"/>
        <v>2</v>
      </c>
      <c r="H849" s="48">
        <f t="shared" si="281"/>
        <v>1554</v>
      </c>
      <c r="I849" s="163">
        <f t="shared" si="282"/>
        <v>0.63819301848049281</v>
      </c>
      <c r="J849" s="8"/>
      <c r="K849" s="2">
        <f t="shared" si="283"/>
        <v>1.6837782340862424E-2</v>
      </c>
      <c r="L849" s="2">
        <f t="shared" si="284"/>
        <v>3.7782340862422999E-2</v>
      </c>
      <c r="M849" s="2">
        <f t="shared" si="285"/>
        <v>0.73716632443531827</v>
      </c>
      <c r="N849" s="2">
        <f t="shared" si="286"/>
        <v>9.8973305954825466E-2</v>
      </c>
      <c r="O849" s="2">
        <f t="shared" si="287"/>
        <v>0.1092402464065708</v>
      </c>
      <c r="P849" s="1">
        <v>41</v>
      </c>
      <c r="Q849" s="1">
        <v>92</v>
      </c>
      <c r="R849" s="1">
        <v>1795</v>
      </c>
      <c r="S849" s="1">
        <v>241</v>
      </c>
      <c r="T849" s="1">
        <v>233</v>
      </c>
      <c r="U849" s="1">
        <v>7</v>
      </c>
      <c r="V849" s="1">
        <v>5</v>
      </c>
      <c r="W849" s="1"/>
      <c r="X849" s="1"/>
      <c r="Y849" s="1">
        <v>16</v>
      </c>
      <c r="Z849" s="1"/>
      <c r="AA849" s="1">
        <v>5</v>
      </c>
      <c r="AB849" s="1"/>
      <c r="AC849" s="1"/>
      <c r="AD849" s="1"/>
      <c r="AI849" t="str">
        <f t="shared" si="297"/>
        <v>Lexington</v>
      </c>
      <c r="AJ849" t="s">
        <v>2292</v>
      </c>
      <c r="AK849" s="140">
        <v>5</v>
      </c>
      <c r="AL849" s="7"/>
      <c r="AN849" s="91">
        <v>25</v>
      </c>
      <c r="AO849" s="93">
        <v>17</v>
      </c>
      <c r="AP849" s="93">
        <v>115</v>
      </c>
      <c r="AQ849" s="100">
        <v>35215</v>
      </c>
      <c r="AR849" s="100">
        <f t="shared" si="288"/>
        <v>25017</v>
      </c>
      <c r="AS849" t="s">
        <v>1753</v>
      </c>
      <c r="AT849" s="103">
        <f t="shared" si="289"/>
        <v>2535215</v>
      </c>
      <c r="AW849">
        <v>16.54</v>
      </c>
      <c r="AX849">
        <v>0.14000000000000001</v>
      </c>
      <c r="AY849">
        <v>16.399999999999999</v>
      </c>
      <c r="BF849" s="107">
        <f t="shared" si="290"/>
        <v>0</v>
      </c>
      <c r="BG849" s="107">
        <f t="shared" si="291"/>
        <v>0</v>
      </c>
      <c r="BH849" s="107">
        <f t="shared" si="292"/>
        <v>0.73699999999999999</v>
      </c>
      <c r="BI849" s="107">
        <f t="shared" si="293"/>
        <v>0</v>
      </c>
      <c r="BJ849" s="107">
        <f t="shared" si="294"/>
        <v>0</v>
      </c>
      <c r="BK849">
        <f t="shared" si="295"/>
        <v>0</v>
      </c>
    </row>
    <row r="850" spans="1:63" hidden="1" outlineLevel="1">
      <c r="A850" s="49" t="s">
        <v>2612</v>
      </c>
      <c r="B850" s="9" t="s">
        <v>2377</v>
      </c>
      <c r="C850" s="1">
        <f t="shared" si="277"/>
        <v>50</v>
      </c>
      <c r="D850" s="7">
        <f t="shared" si="278"/>
        <v>5</v>
      </c>
      <c r="E850" s="7">
        <f t="shared" si="279"/>
        <v>4</v>
      </c>
      <c r="F850" s="7">
        <f t="shared" si="280"/>
        <v>1</v>
      </c>
      <c r="G850" s="7">
        <f t="shared" si="296"/>
        <v>2</v>
      </c>
      <c r="H850" s="48">
        <f t="shared" si="281"/>
        <v>1</v>
      </c>
      <c r="I850" s="163">
        <f t="shared" si="282"/>
        <v>0.02</v>
      </c>
      <c r="J850" s="8"/>
      <c r="K850" s="2">
        <f t="shared" si="283"/>
        <v>0</v>
      </c>
      <c r="L850" s="2">
        <f t="shared" si="284"/>
        <v>0.04</v>
      </c>
      <c r="M850" s="2">
        <f t="shared" si="285"/>
        <v>0.38</v>
      </c>
      <c r="N850" s="2">
        <f t="shared" si="286"/>
        <v>0.36</v>
      </c>
      <c r="O850" s="2">
        <f t="shared" si="287"/>
        <v>0.21999999999999997</v>
      </c>
      <c r="P850" s="1">
        <v>0</v>
      </c>
      <c r="Q850" s="1">
        <v>2</v>
      </c>
      <c r="R850" s="1">
        <v>19</v>
      </c>
      <c r="S850" s="1">
        <v>18</v>
      </c>
      <c r="T850" s="1">
        <v>11</v>
      </c>
      <c r="U850" s="1">
        <v>0</v>
      </c>
      <c r="V850" s="1">
        <v>0</v>
      </c>
      <c r="W850" s="1"/>
      <c r="X850" s="1"/>
      <c r="Y850" s="1">
        <v>0</v>
      </c>
      <c r="Z850" s="1"/>
      <c r="AA850" s="1">
        <v>0</v>
      </c>
      <c r="AB850" s="1"/>
      <c r="AC850" s="1"/>
      <c r="AD850" s="1"/>
      <c r="AI850" t="str">
        <f t="shared" si="297"/>
        <v>Leyden</v>
      </c>
      <c r="AJ850" t="s">
        <v>2477</v>
      </c>
      <c r="AK850" s="140">
        <v>1</v>
      </c>
      <c r="AL850" s="7"/>
      <c r="AN850" s="91">
        <v>25</v>
      </c>
      <c r="AO850" s="93">
        <v>11</v>
      </c>
      <c r="AP850" s="93">
        <v>70</v>
      </c>
      <c r="AQ850" s="100">
        <v>35285</v>
      </c>
      <c r="AR850" s="100">
        <f t="shared" si="288"/>
        <v>25011</v>
      </c>
      <c r="AS850" t="s">
        <v>1753</v>
      </c>
      <c r="AT850" s="103">
        <f t="shared" si="289"/>
        <v>2535285</v>
      </c>
      <c r="AW850">
        <v>18</v>
      </c>
      <c r="AX850">
        <v>0.01</v>
      </c>
      <c r="AY850">
        <v>17.989999999999998</v>
      </c>
      <c r="BF850" s="107">
        <f t="shared" si="290"/>
        <v>0</v>
      </c>
      <c r="BG850" s="107">
        <f t="shared" si="291"/>
        <v>0</v>
      </c>
      <c r="BH850" s="107">
        <f t="shared" si="292"/>
        <v>0.38</v>
      </c>
      <c r="BI850" s="107">
        <f t="shared" si="293"/>
        <v>0</v>
      </c>
      <c r="BJ850" s="107">
        <f t="shared" si="294"/>
        <v>0.22</v>
      </c>
      <c r="BK850">
        <f t="shared" si="295"/>
        <v>0</v>
      </c>
    </row>
    <row r="851" spans="1:63" hidden="1" outlineLevel="1">
      <c r="A851" s="49" t="s">
        <v>229</v>
      </c>
      <c r="B851" s="9" t="s">
        <v>2377</v>
      </c>
      <c r="C851" s="1">
        <f t="shared" si="277"/>
        <v>465</v>
      </c>
      <c r="D851" s="7">
        <f t="shared" si="278"/>
        <v>5</v>
      </c>
      <c r="E851" s="7">
        <f t="shared" si="279"/>
        <v>4</v>
      </c>
      <c r="F851" s="7">
        <f t="shared" si="280"/>
        <v>1</v>
      </c>
      <c r="G851" s="7">
        <f t="shared" si="296"/>
        <v>3</v>
      </c>
      <c r="H851" s="48">
        <f t="shared" si="281"/>
        <v>293</v>
      </c>
      <c r="I851" s="163">
        <f t="shared" si="282"/>
        <v>0.63010752688172045</v>
      </c>
      <c r="J851" s="8"/>
      <c r="K851" s="2">
        <f t="shared" si="283"/>
        <v>2.7956989247311829E-2</v>
      </c>
      <c r="L851" s="2">
        <f t="shared" si="284"/>
        <v>3.6559139784946237E-2</v>
      </c>
      <c r="M851" s="2">
        <f t="shared" si="285"/>
        <v>0.73333333333333328</v>
      </c>
      <c r="N851" s="2">
        <f t="shared" si="286"/>
        <v>8.8172043010752682E-2</v>
      </c>
      <c r="O851" s="2">
        <f t="shared" si="287"/>
        <v>0.11397849462365603</v>
      </c>
      <c r="P851" s="1">
        <v>13</v>
      </c>
      <c r="Q851" s="1">
        <v>17</v>
      </c>
      <c r="R851" s="1">
        <v>341</v>
      </c>
      <c r="S851" s="1">
        <v>41</v>
      </c>
      <c r="T851" s="1">
        <v>48</v>
      </c>
      <c r="U851" s="1">
        <v>2</v>
      </c>
      <c r="V851" s="1">
        <v>1</v>
      </c>
      <c r="W851" s="1"/>
      <c r="X851" s="1"/>
      <c r="Y851" s="1">
        <v>1</v>
      </c>
      <c r="Z851" s="1"/>
      <c r="AA851" s="1">
        <v>1</v>
      </c>
      <c r="AB851" s="1"/>
      <c r="AC851" s="1"/>
      <c r="AD851" s="1"/>
      <c r="AI851" t="str">
        <f t="shared" si="297"/>
        <v>Lincoln</v>
      </c>
      <c r="AJ851" t="s">
        <v>2292</v>
      </c>
      <c r="AK851" s="140">
        <v>5</v>
      </c>
      <c r="AL851" s="7"/>
      <c r="AN851" s="91">
        <v>25</v>
      </c>
      <c r="AO851" s="93">
        <v>17</v>
      </c>
      <c r="AP851" s="93">
        <v>120</v>
      </c>
      <c r="AQ851" s="100">
        <v>35425</v>
      </c>
      <c r="AR851" s="100">
        <f t="shared" si="288"/>
        <v>25017</v>
      </c>
      <c r="AS851" t="s">
        <v>1753</v>
      </c>
      <c r="AT851" s="103">
        <f t="shared" si="289"/>
        <v>2535425</v>
      </c>
      <c r="AW851">
        <v>15.01</v>
      </c>
      <c r="AX851">
        <v>0.64</v>
      </c>
      <c r="AY851">
        <v>14.37</v>
      </c>
      <c r="BF851" s="107">
        <f t="shared" si="290"/>
        <v>0</v>
      </c>
      <c r="BG851" s="107">
        <f t="shared" si="291"/>
        <v>0</v>
      </c>
      <c r="BH851" s="107">
        <f t="shared" si="292"/>
        <v>0.73299999999999998</v>
      </c>
      <c r="BI851" s="107">
        <f t="shared" si="293"/>
        <v>0</v>
      </c>
      <c r="BJ851" s="107">
        <f t="shared" si="294"/>
        <v>0</v>
      </c>
      <c r="BK851">
        <f t="shared" si="295"/>
        <v>0</v>
      </c>
    </row>
    <row r="852" spans="1:63" hidden="1" outlineLevel="1">
      <c r="A852" s="49" t="s">
        <v>1104</v>
      </c>
      <c r="B852" s="9" t="s">
        <v>2377</v>
      </c>
      <c r="C852" s="1">
        <f t="shared" si="277"/>
        <v>889</v>
      </c>
      <c r="D852" s="7">
        <f t="shared" si="278"/>
        <v>5</v>
      </c>
      <c r="E852" s="7">
        <f t="shared" si="279"/>
        <v>4</v>
      </c>
      <c r="F852" s="7">
        <f t="shared" si="280"/>
        <v>1</v>
      </c>
      <c r="G852" s="7">
        <f t="shared" si="296"/>
        <v>3</v>
      </c>
      <c r="H852" s="48">
        <f t="shared" si="281"/>
        <v>540</v>
      </c>
      <c r="I852" s="163">
        <f t="shared" si="282"/>
        <v>0.60742407199100112</v>
      </c>
      <c r="J852" s="8"/>
      <c r="K852" s="2">
        <f t="shared" si="283"/>
        <v>4.4994375703037125E-3</v>
      </c>
      <c r="L852" s="2">
        <f t="shared" si="284"/>
        <v>3.0371203599550055E-2</v>
      </c>
      <c r="M852" s="2">
        <f t="shared" si="285"/>
        <v>0.73003374578177727</v>
      </c>
      <c r="N852" s="2">
        <f t="shared" si="286"/>
        <v>0.10686164229471316</v>
      </c>
      <c r="O852" s="2">
        <f t="shared" si="287"/>
        <v>0.12823397075365583</v>
      </c>
      <c r="P852" s="1">
        <v>4</v>
      </c>
      <c r="Q852" s="1">
        <v>27</v>
      </c>
      <c r="R852" s="1">
        <v>649</v>
      </c>
      <c r="S852" s="1">
        <v>95</v>
      </c>
      <c r="T852" s="1">
        <v>109</v>
      </c>
      <c r="U852" s="1">
        <v>1</v>
      </c>
      <c r="V852" s="1">
        <v>1</v>
      </c>
      <c r="W852" s="1"/>
      <c r="X852" s="1"/>
      <c r="Y852" s="1">
        <v>3</v>
      </c>
      <c r="Z852" s="1"/>
      <c r="AA852" s="1">
        <v>0</v>
      </c>
      <c r="AB852" s="1"/>
      <c r="AC852" s="1"/>
      <c r="AD852" s="1"/>
      <c r="AI852" t="str">
        <f t="shared" si="297"/>
        <v>Littleton</v>
      </c>
      <c r="AJ852" t="s">
        <v>2292</v>
      </c>
      <c r="AK852" s="140">
        <v>3</v>
      </c>
      <c r="AL852" s="7"/>
      <c r="AN852" s="91">
        <v>25</v>
      </c>
      <c r="AO852" s="93">
        <v>17</v>
      </c>
      <c r="AP852" s="93">
        <v>125</v>
      </c>
      <c r="AQ852" s="100">
        <v>35950</v>
      </c>
      <c r="AR852" s="100">
        <f t="shared" si="288"/>
        <v>25017</v>
      </c>
      <c r="AS852" t="s">
        <v>1753</v>
      </c>
      <c r="AT852" s="103">
        <f t="shared" si="289"/>
        <v>2535950</v>
      </c>
      <c r="AW852">
        <v>17.55</v>
      </c>
      <c r="AX852">
        <v>0.93</v>
      </c>
      <c r="AY852">
        <v>16.62</v>
      </c>
      <c r="BF852" s="107">
        <f t="shared" si="290"/>
        <v>0</v>
      </c>
      <c r="BG852" s="107">
        <f t="shared" si="291"/>
        <v>0</v>
      </c>
      <c r="BH852" s="107">
        <f t="shared" si="292"/>
        <v>0.73</v>
      </c>
      <c r="BI852" s="107">
        <f t="shared" si="293"/>
        <v>0</v>
      </c>
      <c r="BJ852" s="107">
        <f t="shared" si="294"/>
        <v>0</v>
      </c>
      <c r="BK852">
        <f t="shared" si="295"/>
        <v>0</v>
      </c>
    </row>
    <row r="853" spans="1:63" hidden="1" outlineLevel="1">
      <c r="A853" s="49" t="s">
        <v>1706</v>
      </c>
      <c r="B853" s="9" t="s">
        <v>2377</v>
      </c>
      <c r="C853" s="1">
        <f t="shared" si="277"/>
        <v>1410</v>
      </c>
      <c r="D853" s="7">
        <f t="shared" si="278"/>
        <v>6</v>
      </c>
      <c r="E853" s="7">
        <f t="shared" si="279"/>
        <v>3</v>
      </c>
      <c r="F853" s="7">
        <f t="shared" si="280"/>
        <v>1</v>
      </c>
      <c r="G853" s="7">
        <f t="shared" si="296"/>
        <v>4</v>
      </c>
      <c r="H853" s="48">
        <f t="shared" si="281"/>
        <v>882</v>
      </c>
      <c r="I853" s="163">
        <f t="shared" si="282"/>
        <v>0.62553191489361704</v>
      </c>
      <c r="J853" s="8"/>
      <c r="K853" s="2">
        <f t="shared" si="283"/>
        <v>5.6737588652482273E-3</v>
      </c>
      <c r="L853" s="2">
        <f t="shared" si="284"/>
        <v>6.8794326241134754E-2</v>
      </c>
      <c r="M853" s="2">
        <f t="shared" si="285"/>
        <v>0.74113475177304966</v>
      </c>
      <c r="N853" s="2">
        <f t="shared" si="286"/>
        <v>5.6028368794326239E-2</v>
      </c>
      <c r="O853" s="2">
        <f t="shared" si="287"/>
        <v>0.12836879432624107</v>
      </c>
      <c r="P853" s="1">
        <v>8</v>
      </c>
      <c r="Q853" s="1">
        <v>97</v>
      </c>
      <c r="R853" s="1">
        <v>1045</v>
      </c>
      <c r="S853" s="1">
        <v>79</v>
      </c>
      <c r="T853" s="1">
        <v>163</v>
      </c>
      <c r="U853" s="1">
        <v>5</v>
      </c>
      <c r="V853" s="1">
        <v>2</v>
      </c>
      <c r="W853" s="1"/>
      <c r="X853" s="1"/>
      <c r="Y853" s="1">
        <v>9</v>
      </c>
      <c r="Z853" s="1"/>
      <c r="AA853" s="1">
        <v>2</v>
      </c>
      <c r="AB853" s="1"/>
      <c r="AC853" s="1"/>
      <c r="AD853" s="1"/>
      <c r="AI853" t="str">
        <f t="shared" si="297"/>
        <v>Longmeadow</v>
      </c>
      <c r="AJ853" t="s">
        <v>2983</v>
      </c>
      <c r="AK853" s="140">
        <v>1</v>
      </c>
      <c r="AL853" s="7"/>
      <c r="AN853" s="91">
        <v>25</v>
      </c>
      <c r="AO853" s="93">
        <v>13</v>
      </c>
      <c r="AP853" s="93">
        <v>55</v>
      </c>
      <c r="AQ853" s="100">
        <v>36300</v>
      </c>
      <c r="AR853" s="100">
        <f t="shared" si="288"/>
        <v>25013</v>
      </c>
      <c r="AS853" t="s">
        <v>1753</v>
      </c>
      <c r="AT853" s="103">
        <f t="shared" si="289"/>
        <v>2536300</v>
      </c>
      <c r="AW853">
        <v>9.51</v>
      </c>
      <c r="AX853">
        <v>0.48</v>
      </c>
      <c r="AY853">
        <v>9.02</v>
      </c>
      <c r="BF853" s="107">
        <f t="shared" si="290"/>
        <v>0</v>
      </c>
      <c r="BG853" s="107">
        <f t="shared" si="291"/>
        <v>0</v>
      </c>
      <c r="BH853" s="107">
        <f t="shared" si="292"/>
        <v>0.74099999999999999</v>
      </c>
      <c r="BI853" s="107">
        <f t="shared" si="293"/>
        <v>0</v>
      </c>
      <c r="BJ853" s="107">
        <f t="shared" si="294"/>
        <v>0</v>
      </c>
      <c r="BK853">
        <f t="shared" si="295"/>
        <v>0</v>
      </c>
    </row>
    <row r="854" spans="1:63" hidden="1" outlineLevel="1">
      <c r="A854" s="49" t="s">
        <v>2239</v>
      </c>
      <c r="B854" s="9" t="s">
        <v>2377</v>
      </c>
      <c r="C854" s="1">
        <f t="shared" si="277"/>
        <v>2875</v>
      </c>
      <c r="D854" s="7">
        <f t="shared" si="278"/>
        <v>5</v>
      </c>
      <c r="E854" s="7">
        <f t="shared" si="279"/>
        <v>4</v>
      </c>
      <c r="F854" s="7">
        <f t="shared" si="280"/>
        <v>1</v>
      </c>
      <c r="G854" s="7">
        <f t="shared" si="296"/>
        <v>2</v>
      </c>
      <c r="H854" s="48">
        <f t="shared" si="281"/>
        <v>1741</v>
      </c>
      <c r="I854" s="163">
        <f t="shared" si="282"/>
        <v>0.60556521739130431</v>
      </c>
      <c r="J854" s="8"/>
      <c r="K854" s="2">
        <f t="shared" si="283"/>
        <v>5.5652173913043482E-3</v>
      </c>
      <c r="L854" s="2">
        <f t="shared" si="284"/>
        <v>4.4521739130434786E-2</v>
      </c>
      <c r="M854" s="2">
        <f t="shared" si="285"/>
        <v>0.7179130434782609</v>
      </c>
      <c r="N854" s="2">
        <f t="shared" si="286"/>
        <v>0.11234782608695652</v>
      </c>
      <c r="O854" s="2">
        <f t="shared" si="287"/>
        <v>0.11965217391304346</v>
      </c>
      <c r="P854" s="1">
        <v>16</v>
      </c>
      <c r="Q854" s="1">
        <v>128</v>
      </c>
      <c r="R854" s="1">
        <v>2064</v>
      </c>
      <c r="S854" s="1">
        <v>323</v>
      </c>
      <c r="T854" s="1">
        <v>315</v>
      </c>
      <c r="U854" s="1">
        <v>8</v>
      </c>
      <c r="V854" s="1">
        <v>6</v>
      </c>
      <c r="W854" s="1"/>
      <c r="X854" s="1"/>
      <c r="Y854" s="1">
        <v>10</v>
      </c>
      <c r="Z854" s="1"/>
      <c r="AA854" s="1">
        <v>5</v>
      </c>
      <c r="AB854" s="1"/>
      <c r="AC854" s="1"/>
      <c r="AD854" s="1"/>
      <c r="AI854" t="str">
        <f t="shared" si="297"/>
        <v>Lowell</v>
      </c>
      <c r="AJ854" t="s">
        <v>2292</v>
      </c>
      <c r="AK854" s="140">
        <v>3</v>
      </c>
      <c r="AL854" s="7"/>
      <c r="AN854" s="91">
        <v>25</v>
      </c>
      <c r="AO854" s="93">
        <v>17</v>
      </c>
      <c r="AP854" s="93">
        <v>130</v>
      </c>
      <c r="AQ854" s="100">
        <v>37000</v>
      </c>
      <c r="AR854" s="100">
        <f t="shared" si="288"/>
        <v>25017</v>
      </c>
      <c r="AS854" t="s">
        <v>1057</v>
      </c>
      <c r="AT854" s="103">
        <f t="shared" si="289"/>
        <v>2537000</v>
      </c>
      <c r="AW854">
        <v>14.54</v>
      </c>
      <c r="AX854">
        <v>0.76</v>
      </c>
      <c r="AY854">
        <v>13.77</v>
      </c>
      <c r="BF854" s="107">
        <f t="shared" si="290"/>
        <v>0</v>
      </c>
      <c r="BG854" s="107">
        <f t="shared" si="291"/>
        <v>0</v>
      </c>
      <c r="BH854" s="107">
        <f t="shared" si="292"/>
        <v>0.71699999999999997</v>
      </c>
      <c r="BI854" s="107">
        <f t="shared" si="293"/>
        <v>0</v>
      </c>
      <c r="BJ854" s="107">
        <f t="shared" si="294"/>
        <v>0</v>
      </c>
      <c r="BK854">
        <f t="shared" si="295"/>
        <v>0</v>
      </c>
    </row>
    <row r="855" spans="1:63" hidden="1" outlineLevel="1">
      <c r="A855" s="49" t="s">
        <v>2240</v>
      </c>
      <c r="B855" s="9" t="s">
        <v>2377</v>
      </c>
      <c r="C855" s="1">
        <f t="shared" si="277"/>
        <v>1124</v>
      </c>
      <c r="D855" s="7">
        <f t="shared" si="278"/>
        <v>7</v>
      </c>
      <c r="E855" s="7">
        <f t="shared" si="279"/>
        <v>4</v>
      </c>
      <c r="F855" s="7">
        <f t="shared" si="280"/>
        <v>1</v>
      </c>
      <c r="G855" s="7">
        <f t="shared" si="296"/>
        <v>3</v>
      </c>
      <c r="H855" s="48">
        <f t="shared" si="281"/>
        <v>424</v>
      </c>
      <c r="I855" s="163">
        <f t="shared" si="282"/>
        <v>0.37722419928825623</v>
      </c>
      <c r="J855" s="8"/>
      <c r="K855" s="2">
        <f t="shared" si="283"/>
        <v>3.5587188612099642E-3</v>
      </c>
      <c r="L855" s="2">
        <f t="shared" si="284"/>
        <v>5.5160142348754451E-2</v>
      </c>
      <c r="M855" s="2">
        <f t="shared" si="285"/>
        <v>0.60587188612099641</v>
      </c>
      <c r="N855" s="2">
        <f t="shared" si="286"/>
        <v>9.0747330960854092E-2</v>
      </c>
      <c r="O855" s="2">
        <f t="shared" si="287"/>
        <v>0.24466192170818513</v>
      </c>
      <c r="P855" s="1">
        <v>4</v>
      </c>
      <c r="Q855" s="1">
        <v>62</v>
      </c>
      <c r="R855" s="1">
        <v>681</v>
      </c>
      <c r="S855" s="1">
        <v>102</v>
      </c>
      <c r="T855" s="1">
        <v>257</v>
      </c>
      <c r="U855" s="1">
        <v>4</v>
      </c>
      <c r="V855" s="1">
        <v>6</v>
      </c>
      <c r="W855" s="1"/>
      <c r="X855" s="1"/>
      <c r="Y855" s="1">
        <v>8</v>
      </c>
      <c r="Z855" s="1"/>
      <c r="AA855" s="1">
        <v>0</v>
      </c>
      <c r="AB855" s="1"/>
      <c r="AC855" s="1"/>
      <c r="AD855" s="1"/>
      <c r="AI855" t="str">
        <f t="shared" si="297"/>
        <v>Ludlow</v>
      </c>
      <c r="AJ855" t="s">
        <v>2983</v>
      </c>
      <c r="AK855" s="140">
        <v>1</v>
      </c>
      <c r="AL855" s="7"/>
      <c r="AN855" s="91">
        <v>25</v>
      </c>
      <c r="AO855" s="93">
        <v>13</v>
      </c>
      <c r="AP855" s="93">
        <v>60</v>
      </c>
      <c r="AQ855" s="100">
        <v>37175</v>
      </c>
      <c r="AR855" s="100">
        <f t="shared" si="288"/>
        <v>25013</v>
      </c>
      <c r="AS855" t="s">
        <v>1753</v>
      </c>
      <c r="AT855" s="103">
        <f t="shared" si="289"/>
        <v>2537175</v>
      </c>
      <c r="AW855">
        <v>28.23</v>
      </c>
      <c r="AX855">
        <v>1.08</v>
      </c>
      <c r="AY855">
        <v>27.15</v>
      </c>
      <c r="BF855" s="107">
        <f t="shared" si="290"/>
        <v>0</v>
      </c>
      <c r="BG855" s="107">
        <f t="shared" si="291"/>
        <v>0</v>
      </c>
      <c r="BH855" s="107">
        <f t="shared" si="292"/>
        <v>0.60499999999999998</v>
      </c>
      <c r="BI855" s="107">
        <f t="shared" si="293"/>
        <v>0</v>
      </c>
      <c r="BJ855" s="107">
        <f t="shared" si="294"/>
        <v>0</v>
      </c>
      <c r="BK855">
        <f t="shared" si="295"/>
        <v>0</v>
      </c>
    </row>
    <row r="856" spans="1:63" hidden="1" outlineLevel="1">
      <c r="A856" s="49" t="s">
        <v>1480</v>
      </c>
      <c r="B856" s="9" t="s">
        <v>2377</v>
      </c>
      <c r="C856" s="1">
        <f t="shared" si="277"/>
        <v>906</v>
      </c>
      <c r="D856" s="7">
        <f t="shared" si="278"/>
        <v>5</v>
      </c>
      <c r="E856" s="7">
        <f t="shared" si="279"/>
        <v>4</v>
      </c>
      <c r="F856" s="7">
        <f t="shared" si="280"/>
        <v>1</v>
      </c>
      <c r="G856" s="7">
        <f t="shared" si="296"/>
        <v>3</v>
      </c>
      <c r="H856" s="48">
        <f t="shared" si="281"/>
        <v>506</v>
      </c>
      <c r="I856" s="163">
        <f t="shared" si="282"/>
        <v>0.55849889624724058</v>
      </c>
      <c r="J856" s="8"/>
      <c r="K856" s="2">
        <f t="shared" si="283"/>
        <v>2.2075055187637969E-3</v>
      </c>
      <c r="L856" s="2">
        <f t="shared" si="284"/>
        <v>3.8631346578366449E-2</v>
      </c>
      <c r="M856" s="2">
        <f t="shared" si="285"/>
        <v>0.70088300220750555</v>
      </c>
      <c r="N856" s="2">
        <f t="shared" si="286"/>
        <v>0.11037527593818984</v>
      </c>
      <c r="O856" s="2">
        <f t="shared" si="287"/>
        <v>0.14790286975717437</v>
      </c>
      <c r="P856" s="1">
        <v>2</v>
      </c>
      <c r="Q856" s="1">
        <v>35</v>
      </c>
      <c r="R856" s="1">
        <v>635</v>
      </c>
      <c r="S856" s="1">
        <v>100</v>
      </c>
      <c r="T856" s="1">
        <v>129</v>
      </c>
      <c r="U856" s="1">
        <v>2</v>
      </c>
      <c r="V856" s="1">
        <v>1</v>
      </c>
      <c r="W856" s="1"/>
      <c r="X856" s="1"/>
      <c r="Y856" s="1">
        <v>2</v>
      </c>
      <c r="Z856" s="1"/>
      <c r="AA856" s="1">
        <v>0</v>
      </c>
      <c r="AB856" s="1"/>
      <c r="AC856" s="1"/>
      <c r="AD856" s="1"/>
      <c r="AI856" t="str">
        <f t="shared" si="297"/>
        <v>Lunenburg</v>
      </c>
      <c r="AJ856" s="9" t="s">
        <v>1812</v>
      </c>
      <c r="AK856" s="140">
        <v>3</v>
      </c>
      <c r="AL856" s="7"/>
      <c r="AN856" s="91">
        <v>25</v>
      </c>
      <c r="AO856" s="93">
        <v>27</v>
      </c>
      <c r="AP856" s="93">
        <v>130</v>
      </c>
      <c r="AQ856" s="100">
        <v>37420</v>
      </c>
      <c r="AR856" s="100">
        <f t="shared" si="288"/>
        <v>25027</v>
      </c>
      <c r="AS856" t="s">
        <v>1753</v>
      </c>
      <c r="AT856" s="103">
        <f t="shared" si="289"/>
        <v>2537420</v>
      </c>
      <c r="AW856">
        <v>27.69</v>
      </c>
      <c r="AX856">
        <v>1.27</v>
      </c>
      <c r="AY856">
        <v>26.42</v>
      </c>
      <c r="BF856" s="107">
        <f t="shared" si="290"/>
        <v>0</v>
      </c>
      <c r="BG856" s="107">
        <f t="shared" si="291"/>
        <v>0</v>
      </c>
      <c r="BH856" s="107">
        <f t="shared" si="292"/>
        <v>0.7</v>
      </c>
      <c r="BI856" s="107">
        <f t="shared" si="293"/>
        <v>0</v>
      </c>
      <c r="BJ856" s="107">
        <f t="shared" si="294"/>
        <v>0</v>
      </c>
      <c r="BK856">
        <f t="shared" si="295"/>
        <v>0</v>
      </c>
    </row>
    <row r="857" spans="1:63" hidden="1" outlineLevel="1">
      <c r="A857" s="49" t="s">
        <v>269</v>
      </c>
      <c r="B857" s="9" t="s">
        <v>2377</v>
      </c>
      <c r="C857" s="1">
        <f t="shared" si="277"/>
        <v>2234</v>
      </c>
      <c r="D857" s="7">
        <f t="shared" si="278"/>
        <v>6</v>
      </c>
      <c r="E857" s="7">
        <f t="shared" si="279"/>
        <v>4</v>
      </c>
      <c r="F857" s="7">
        <f t="shared" si="280"/>
        <v>1</v>
      </c>
      <c r="G857" s="7">
        <f t="shared" si="296"/>
        <v>3</v>
      </c>
      <c r="H857" s="48">
        <f t="shared" si="281"/>
        <v>1314</v>
      </c>
      <c r="I857" s="163">
        <f t="shared" si="282"/>
        <v>0.58818263205013432</v>
      </c>
      <c r="J857" s="8"/>
      <c r="K857" s="2">
        <f t="shared" si="283"/>
        <v>1.3428827215756492E-3</v>
      </c>
      <c r="L857" s="2">
        <f t="shared" si="284"/>
        <v>4.6553267681289166E-2</v>
      </c>
      <c r="M857" s="2">
        <f t="shared" si="285"/>
        <v>0.71978513876454786</v>
      </c>
      <c r="N857" s="2">
        <f t="shared" si="286"/>
        <v>9.2211280214861233E-2</v>
      </c>
      <c r="O857" s="2">
        <f t="shared" si="287"/>
        <v>0.14010743061772601</v>
      </c>
      <c r="P857" s="1">
        <v>3</v>
      </c>
      <c r="Q857" s="1">
        <v>104</v>
      </c>
      <c r="R857" s="1">
        <v>1608</v>
      </c>
      <c r="S857" s="1">
        <v>206</v>
      </c>
      <c r="T857" s="1">
        <v>294</v>
      </c>
      <c r="U857" s="1">
        <v>3</v>
      </c>
      <c r="V857" s="1">
        <v>3</v>
      </c>
      <c r="W857" s="1"/>
      <c r="X857" s="1"/>
      <c r="Y857" s="1">
        <v>10</v>
      </c>
      <c r="Z857" s="1"/>
      <c r="AA857" s="1">
        <v>3</v>
      </c>
      <c r="AB857" s="1"/>
      <c r="AC857" s="1"/>
      <c r="AD857" s="1"/>
      <c r="AI857" t="str">
        <f t="shared" si="297"/>
        <v>Lynn</v>
      </c>
      <c r="AJ857" t="s">
        <v>827</v>
      </c>
      <c r="AK857" s="140">
        <v>6</v>
      </c>
      <c r="AL857" s="7"/>
      <c r="AN857" s="91">
        <v>25</v>
      </c>
      <c r="AO857" s="93">
        <v>9</v>
      </c>
      <c r="AP857" s="93">
        <v>70</v>
      </c>
      <c r="AQ857" s="100">
        <v>37490</v>
      </c>
      <c r="AR857" s="100">
        <f t="shared" si="288"/>
        <v>25009</v>
      </c>
      <c r="AS857" t="s">
        <v>1057</v>
      </c>
      <c r="AT857" s="103">
        <f t="shared" si="289"/>
        <v>2537490</v>
      </c>
      <c r="AW857">
        <v>13.49</v>
      </c>
      <c r="AX857">
        <v>2.68</v>
      </c>
      <c r="AY857">
        <v>10.82</v>
      </c>
      <c r="BF857" s="107">
        <f t="shared" si="290"/>
        <v>0</v>
      </c>
      <c r="BG857" s="107">
        <f t="shared" si="291"/>
        <v>0</v>
      </c>
      <c r="BH857" s="107">
        <f t="shared" si="292"/>
        <v>0.71899999999999997</v>
      </c>
      <c r="BI857" s="107">
        <f t="shared" si="293"/>
        <v>0</v>
      </c>
      <c r="BJ857" s="107">
        <f t="shared" si="294"/>
        <v>0</v>
      </c>
      <c r="BK857">
        <f t="shared" si="295"/>
        <v>0</v>
      </c>
    </row>
    <row r="858" spans="1:63" hidden="1" outlineLevel="1">
      <c r="A858" s="49" t="s">
        <v>2319</v>
      </c>
      <c r="B858" s="9" t="s">
        <v>2377</v>
      </c>
      <c r="C858" s="1">
        <f t="shared" si="277"/>
        <v>1379</v>
      </c>
      <c r="D858" s="7">
        <f t="shared" si="278"/>
        <v>6</v>
      </c>
      <c r="E858" s="7">
        <f t="shared" si="279"/>
        <v>4</v>
      </c>
      <c r="F858" s="7">
        <f t="shared" si="280"/>
        <v>1</v>
      </c>
      <c r="G858" s="7">
        <f t="shared" si="296"/>
        <v>3</v>
      </c>
      <c r="H858" s="48">
        <f t="shared" si="281"/>
        <v>1078</v>
      </c>
      <c r="I858" s="163">
        <f t="shared" si="282"/>
        <v>0.78172588832487311</v>
      </c>
      <c r="J858" s="8"/>
      <c r="K858" s="2">
        <f t="shared" si="283"/>
        <v>2.9006526468455403E-3</v>
      </c>
      <c r="L858" s="2">
        <f t="shared" si="284"/>
        <v>4.060913705583756E-2</v>
      </c>
      <c r="M858" s="2">
        <f t="shared" si="285"/>
        <v>0.83973894126178394</v>
      </c>
      <c r="N858" s="2">
        <f t="shared" si="286"/>
        <v>5.1486584481508342E-2</v>
      </c>
      <c r="O858" s="2">
        <f t="shared" si="287"/>
        <v>6.5264684554024566E-2</v>
      </c>
      <c r="P858" s="1">
        <v>4</v>
      </c>
      <c r="Q858" s="1">
        <v>56</v>
      </c>
      <c r="R858" s="1">
        <v>1158</v>
      </c>
      <c r="S858" s="1">
        <v>71</v>
      </c>
      <c r="T858" s="1">
        <v>80</v>
      </c>
      <c r="U858" s="1">
        <v>2</v>
      </c>
      <c r="V858" s="1">
        <v>1</v>
      </c>
      <c r="W858" s="1"/>
      <c r="X858" s="1"/>
      <c r="Y858" s="1">
        <v>7</v>
      </c>
      <c r="Z858" s="1"/>
      <c r="AA858" s="1">
        <v>0</v>
      </c>
      <c r="AB858" s="1"/>
      <c r="AC858" s="1"/>
      <c r="AD858" s="1"/>
      <c r="AI858" t="str">
        <f t="shared" si="297"/>
        <v>Lynnfield</v>
      </c>
      <c r="AJ858" t="s">
        <v>827</v>
      </c>
      <c r="AK858" s="140">
        <v>6</v>
      </c>
      <c r="AL858" s="7"/>
      <c r="AN858" s="91">
        <v>25</v>
      </c>
      <c r="AO858" s="93">
        <v>9</v>
      </c>
      <c r="AP858" s="93">
        <v>75</v>
      </c>
      <c r="AQ858" s="100">
        <v>37560</v>
      </c>
      <c r="AR858" s="100">
        <f t="shared" si="288"/>
        <v>25009</v>
      </c>
      <c r="AS858" t="s">
        <v>1753</v>
      </c>
      <c r="AT858" s="103">
        <f t="shared" si="289"/>
        <v>2537560</v>
      </c>
      <c r="AW858">
        <v>10.48</v>
      </c>
      <c r="AX858">
        <v>0.34</v>
      </c>
      <c r="AY858">
        <v>10.14</v>
      </c>
      <c r="BF858" s="107">
        <f t="shared" si="290"/>
        <v>0</v>
      </c>
      <c r="BG858" s="107">
        <f t="shared" si="291"/>
        <v>0</v>
      </c>
      <c r="BH858" s="107">
        <f t="shared" si="292"/>
        <v>0.83899999999999997</v>
      </c>
      <c r="BI858" s="107">
        <f t="shared" si="293"/>
        <v>0</v>
      </c>
      <c r="BJ858" s="107">
        <f t="shared" si="294"/>
        <v>0</v>
      </c>
      <c r="BK858">
        <f t="shared" si="295"/>
        <v>0</v>
      </c>
    </row>
    <row r="859" spans="1:63" hidden="1" outlineLevel="1">
      <c r="A859" s="49" t="s">
        <v>2320</v>
      </c>
      <c r="B859" s="9" t="s">
        <v>2377</v>
      </c>
      <c r="C859" s="1">
        <f t="shared" si="277"/>
        <v>1660</v>
      </c>
      <c r="D859" s="7">
        <f t="shared" si="278"/>
        <v>5</v>
      </c>
      <c r="E859" s="7">
        <f t="shared" si="279"/>
        <v>4</v>
      </c>
      <c r="F859" s="7">
        <f t="shared" si="280"/>
        <v>1</v>
      </c>
      <c r="G859" s="7">
        <f t="shared" si="296"/>
        <v>3</v>
      </c>
      <c r="H859" s="48">
        <f t="shared" si="281"/>
        <v>933</v>
      </c>
      <c r="I859" s="163">
        <f t="shared" si="282"/>
        <v>0.56204819277108431</v>
      </c>
      <c r="J859" s="8"/>
      <c r="K859" s="2">
        <f t="shared" si="283"/>
        <v>1.2650602409638554E-2</v>
      </c>
      <c r="L859" s="2">
        <f t="shared" si="284"/>
        <v>4.0361445783132527E-2</v>
      </c>
      <c r="M859" s="2">
        <f t="shared" si="285"/>
        <v>0.69036144578313252</v>
      </c>
      <c r="N859" s="2">
        <f t="shared" si="286"/>
        <v>0.10722891566265061</v>
      </c>
      <c r="O859" s="2">
        <f t="shared" si="287"/>
        <v>0.14939759036144581</v>
      </c>
      <c r="P859" s="1">
        <v>21</v>
      </c>
      <c r="Q859" s="1">
        <v>67</v>
      </c>
      <c r="R859" s="1">
        <v>1146</v>
      </c>
      <c r="S859" s="1">
        <v>178</v>
      </c>
      <c r="T859" s="1">
        <v>213</v>
      </c>
      <c r="U859" s="1">
        <v>13</v>
      </c>
      <c r="V859" s="1">
        <v>5</v>
      </c>
      <c r="W859" s="1"/>
      <c r="X859" s="1"/>
      <c r="Y859" s="1">
        <v>16</v>
      </c>
      <c r="Z859" s="1"/>
      <c r="AA859" s="1">
        <v>1</v>
      </c>
      <c r="AB859" s="1"/>
      <c r="AC859" s="1"/>
      <c r="AD859" s="1"/>
      <c r="AI859" t="str">
        <f t="shared" si="297"/>
        <v>Malden</v>
      </c>
      <c r="AJ859" t="s">
        <v>2292</v>
      </c>
      <c r="AK859" s="140">
        <v>5</v>
      </c>
      <c r="AL859" s="7"/>
      <c r="AN859" s="91">
        <v>25</v>
      </c>
      <c r="AO859" s="93">
        <v>17</v>
      </c>
      <c r="AP859" s="93">
        <v>135</v>
      </c>
      <c r="AQ859" s="100">
        <v>37875</v>
      </c>
      <c r="AR859" s="100">
        <f t="shared" si="288"/>
        <v>25017</v>
      </c>
      <c r="AS859" t="s">
        <v>1057</v>
      </c>
      <c r="AT859" s="103">
        <f t="shared" si="289"/>
        <v>2537875</v>
      </c>
      <c r="AW859">
        <v>5.1100000000000003</v>
      </c>
      <c r="AX859">
        <v>0.04</v>
      </c>
      <c r="AY859">
        <v>5.07</v>
      </c>
      <c r="BF859" s="107">
        <f t="shared" si="290"/>
        <v>0</v>
      </c>
      <c r="BG859" s="107">
        <f t="shared" si="291"/>
        <v>0</v>
      </c>
      <c r="BH859" s="107">
        <f t="shared" si="292"/>
        <v>0.69</v>
      </c>
      <c r="BI859" s="107">
        <f t="shared" si="293"/>
        <v>0</v>
      </c>
      <c r="BJ859" s="107">
        <f t="shared" si="294"/>
        <v>0</v>
      </c>
      <c r="BK859">
        <f t="shared" si="295"/>
        <v>0</v>
      </c>
    </row>
    <row r="860" spans="1:63" hidden="1" outlineLevel="1">
      <c r="A860" s="49" t="s">
        <v>807</v>
      </c>
      <c r="B860" s="9" t="s">
        <v>2377</v>
      </c>
      <c r="C860" s="1">
        <f t="shared" si="277"/>
        <v>608</v>
      </c>
      <c r="D860" s="7">
        <f t="shared" si="278"/>
        <v>5</v>
      </c>
      <c r="E860" s="7">
        <f t="shared" si="279"/>
        <v>4</v>
      </c>
      <c r="F860" s="7">
        <f t="shared" si="280"/>
        <v>1</v>
      </c>
      <c r="G860" s="7">
        <f t="shared" si="296"/>
        <v>3</v>
      </c>
      <c r="H860" s="48">
        <f t="shared" si="281"/>
        <v>459</v>
      </c>
      <c r="I860" s="163">
        <f t="shared" si="282"/>
        <v>0.75493421052631582</v>
      </c>
      <c r="J860" s="8"/>
      <c r="K860" s="2">
        <f t="shared" si="283"/>
        <v>6.5789473684210523E-3</v>
      </c>
      <c r="L860" s="2">
        <f t="shared" si="284"/>
        <v>2.9605263157894735E-2</v>
      </c>
      <c r="M860" s="2">
        <f t="shared" si="285"/>
        <v>0.82236842105263153</v>
      </c>
      <c r="N860" s="2">
        <f t="shared" si="286"/>
        <v>6.4144736842105268E-2</v>
      </c>
      <c r="O860" s="2">
        <f t="shared" si="287"/>
        <v>7.7302631578947498E-2</v>
      </c>
      <c r="P860" s="1">
        <v>4</v>
      </c>
      <c r="Q860" s="1">
        <v>18</v>
      </c>
      <c r="R860" s="1">
        <v>500</v>
      </c>
      <c r="S860" s="1">
        <v>39</v>
      </c>
      <c r="T860" s="1">
        <v>41</v>
      </c>
      <c r="U860" s="1">
        <v>2</v>
      </c>
      <c r="V860" s="1">
        <v>0</v>
      </c>
      <c r="W860" s="1"/>
      <c r="X860" s="1"/>
      <c r="Y860" s="1">
        <v>4</v>
      </c>
      <c r="Z860" s="1"/>
      <c r="AA860" s="1">
        <v>0</v>
      </c>
      <c r="AB860" s="1"/>
      <c r="AC860" s="1"/>
      <c r="AD860" s="1"/>
      <c r="AI860" t="str">
        <f t="shared" si="297"/>
        <v>Manchester-by-the-Sea</v>
      </c>
      <c r="AJ860" t="s">
        <v>827</v>
      </c>
      <c r="AK860" s="140">
        <v>6</v>
      </c>
      <c r="AL860" s="7"/>
      <c r="AN860" s="91">
        <v>25</v>
      </c>
      <c r="AO860" s="93">
        <v>9</v>
      </c>
      <c r="AP860" s="93">
        <v>83</v>
      </c>
      <c r="AQ860" s="100">
        <v>37995</v>
      </c>
      <c r="AR860" s="100">
        <f t="shared" si="288"/>
        <v>25009</v>
      </c>
      <c r="AS860" t="s">
        <v>1753</v>
      </c>
      <c r="AT860" s="103">
        <f t="shared" si="289"/>
        <v>2537995</v>
      </c>
      <c r="AW860">
        <v>18.25</v>
      </c>
      <c r="AX860">
        <v>8.9600000000000009</v>
      </c>
      <c r="AY860">
        <v>9.2899999999999991</v>
      </c>
      <c r="BF860" s="107">
        <f t="shared" si="290"/>
        <v>0</v>
      </c>
      <c r="BG860" s="107">
        <f t="shared" si="291"/>
        <v>0</v>
      </c>
      <c r="BH860" s="107">
        <f t="shared" si="292"/>
        <v>0.82199999999999995</v>
      </c>
      <c r="BI860" s="107">
        <f t="shared" si="293"/>
        <v>0</v>
      </c>
      <c r="BJ860" s="107">
        <f t="shared" si="294"/>
        <v>0</v>
      </c>
      <c r="BK860">
        <f t="shared" si="295"/>
        <v>0</v>
      </c>
    </row>
    <row r="861" spans="1:63" hidden="1" outlineLevel="1">
      <c r="A861" s="49" t="s">
        <v>833</v>
      </c>
      <c r="B861" s="9" t="s">
        <v>2377</v>
      </c>
      <c r="C861" s="1">
        <f t="shared" si="277"/>
        <v>1756</v>
      </c>
      <c r="D861" s="7">
        <f t="shared" si="278"/>
        <v>5</v>
      </c>
      <c r="E861" s="7">
        <f t="shared" si="279"/>
        <v>4</v>
      </c>
      <c r="F861" s="7">
        <f t="shared" si="280"/>
        <v>1</v>
      </c>
      <c r="G861" s="7">
        <f t="shared" si="296"/>
        <v>2</v>
      </c>
      <c r="H861" s="48">
        <f t="shared" si="281"/>
        <v>1101</v>
      </c>
      <c r="I861" s="163">
        <f t="shared" si="282"/>
        <v>0.62699316628701596</v>
      </c>
      <c r="J861" s="8"/>
      <c r="K861" s="2">
        <f t="shared" si="283"/>
        <v>5.6947608200455585E-3</v>
      </c>
      <c r="L861" s="2">
        <f t="shared" si="284"/>
        <v>4.5558086560364468E-2</v>
      </c>
      <c r="M861" s="2">
        <f t="shared" si="285"/>
        <v>0.73405466970387245</v>
      </c>
      <c r="N861" s="2">
        <f t="shared" si="286"/>
        <v>0.1070615034168565</v>
      </c>
      <c r="O861" s="2">
        <f t="shared" si="287"/>
        <v>0.10763097949886102</v>
      </c>
      <c r="P861" s="1">
        <v>10</v>
      </c>
      <c r="Q861" s="1">
        <v>80</v>
      </c>
      <c r="R861" s="1">
        <v>1289</v>
      </c>
      <c r="S861" s="1">
        <v>188</v>
      </c>
      <c r="T861" s="1">
        <v>178</v>
      </c>
      <c r="U861" s="1">
        <v>4</v>
      </c>
      <c r="V861" s="1">
        <v>2</v>
      </c>
      <c r="W861" s="1"/>
      <c r="X861" s="1"/>
      <c r="Y861" s="1">
        <v>5</v>
      </c>
      <c r="Z861" s="1"/>
      <c r="AA861" s="1">
        <v>0</v>
      </c>
      <c r="AB861" s="1"/>
      <c r="AC861" s="1"/>
      <c r="AD861" s="1"/>
      <c r="AI861" t="str">
        <f t="shared" si="297"/>
        <v>Mansfield</v>
      </c>
      <c r="AJ861" t="s">
        <v>2858</v>
      </c>
      <c r="AK861" s="140">
        <v>4</v>
      </c>
      <c r="AL861" s="7"/>
      <c r="AN861" s="91">
        <v>25</v>
      </c>
      <c r="AO861" s="93">
        <v>5</v>
      </c>
      <c r="AP861" s="93">
        <v>50</v>
      </c>
      <c r="AQ861" s="100">
        <v>38225</v>
      </c>
      <c r="AR861" s="100">
        <f t="shared" si="288"/>
        <v>25005</v>
      </c>
      <c r="AS861" t="s">
        <v>1753</v>
      </c>
      <c r="AT861" s="103">
        <f t="shared" si="289"/>
        <v>2538225</v>
      </c>
      <c r="AW861">
        <v>20.72</v>
      </c>
      <c r="AX861">
        <v>0.26</v>
      </c>
      <c r="AY861">
        <v>20.46</v>
      </c>
      <c r="BF861" s="107">
        <f t="shared" si="290"/>
        <v>0</v>
      </c>
      <c r="BG861" s="107">
        <f t="shared" si="291"/>
        <v>0</v>
      </c>
      <c r="BH861" s="107">
        <f t="shared" si="292"/>
        <v>0.73399999999999999</v>
      </c>
      <c r="BI861" s="107">
        <f t="shared" si="293"/>
        <v>0</v>
      </c>
      <c r="BJ861" s="107">
        <f t="shared" si="294"/>
        <v>0</v>
      </c>
      <c r="BK861">
        <f t="shared" si="295"/>
        <v>0</v>
      </c>
    </row>
    <row r="862" spans="1:63" hidden="1" outlineLevel="1">
      <c r="A862" s="49" t="s">
        <v>889</v>
      </c>
      <c r="B862" s="9" t="s">
        <v>2377</v>
      </c>
      <c r="C862" s="1">
        <f t="shared" si="277"/>
        <v>2014</v>
      </c>
      <c r="D862" s="7">
        <f t="shared" si="278"/>
        <v>5</v>
      </c>
      <c r="E862" s="7">
        <f t="shared" si="279"/>
        <v>4</v>
      </c>
      <c r="F862" s="7">
        <f t="shared" si="280"/>
        <v>1</v>
      </c>
      <c r="G862" s="7">
        <f t="shared" si="296"/>
        <v>2</v>
      </c>
      <c r="H862" s="48">
        <f t="shared" si="281"/>
        <v>1445</v>
      </c>
      <c r="I862" s="163">
        <f t="shared" si="282"/>
        <v>0.71747765640516381</v>
      </c>
      <c r="J862" s="8"/>
      <c r="K862" s="2">
        <f t="shared" si="283"/>
        <v>1.0923535253227408E-2</v>
      </c>
      <c r="L862" s="2">
        <f t="shared" si="284"/>
        <v>3.5749751737835157E-2</v>
      </c>
      <c r="M862" s="2">
        <f t="shared" si="285"/>
        <v>0.79940417080436943</v>
      </c>
      <c r="N862" s="2">
        <f t="shared" si="286"/>
        <v>8.1926514399205563E-2</v>
      </c>
      <c r="O862" s="2">
        <f t="shared" si="287"/>
        <v>7.1996027805362461E-2</v>
      </c>
      <c r="P862" s="1">
        <v>22</v>
      </c>
      <c r="Q862" s="1">
        <v>72</v>
      </c>
      <c r="R862" s="1">
        <v>1610</v>
      </c>
      <c r="S862" s="1">
        <v>165</v>
      </c>
      <c r="T862" s="1">
        <v>124</v>
      </c>
      <c r="U862" s="1">
        <v>4</v>
      </c>
      <c r="V862" s="1">
        <v>2</v>
      </c>
      <c r="W862" s="1"/>
      <c r="X862" s="1"/>
      <c r="Y862" s="1">
        <v>12</v>
      </c>
      <c r="Z862" s="1"/>
      <c r="AA862" s="1">
        <v>3</v>
      </c>
      <c r="AB862" s="1"/>
      <c r="AC862" s="1"/>
      <c r="AD862" s="1"/>
      <c r="AI862" t="str">
        <f t="shared" si="297"/>
        <v>Marblehead</v>
      </c>
      <c r="AJ862" t="s">
        <v>827</v>
      </c>
      <c r="AK862" s="140">
        <v>6</v>
      </c>
      <c r="AL862" s="7"/>
      <c r="AN862" s="91">
        <v>25</v>
      </c>
      <c r="AO862" s="93">
        <v>9</v>
      </c>
      <c r="AP862" s="93">
        <v>85</v>
      </c>
      <c r="AQ862" s="100">
        <v>38400</v>
      </c>
      <c r="AR862" s="100">
        <f t="shared" si="288"/>
        <v>25009</v>
      </c>
      <c r="AS862" t="s">
        <v>1753</v>
      </c>
      <c r="AT862" s="103">
        <f t="shared" si="289"/>
        <v>2538400</v>
      </c>
      <c r="AW862">
        <v>19.63</v>
      </c>
      <c r="AX862">
        <v>15.1</v>
      </c>
      <c r="AY862">
        <v>4.53</v>
      </c>
      <c r="BF862" s="107">
        <f t="shared" si="290"/>
        <v>0</v>
      </c>
      <c r="BG862" s="107">
        <f t="shared" si="291"/>
        <v>0</v>
      </c>
      <c r="BH862" s="107">
        <f t="shared" si="292"/>
        <v>0.79900000000000004</v>
      </c>
      <c r="BI862" s="107">
        <f t="shared" si="293"/>
        <v>0</v>
      </c>
      <c r="BJ862" s="107">
        <f t="shared" si="294"/>
        <v>0</v>
      </c>
      <c r="BK862">
        <f t="shared" si="295"/>
        <v>0</v>
      </c>
    </row>
    <row r="863" spans="1:63" hidden="1" outlineLevel="1">
      <c r="A863" s="49" t="s">
        <v>1322</v>
      </c>
      <c r="B863" s="9" t="s">
        <v>2377</v>
      </c>
      <c r="C863" s="1">
        <f t="shared" si="277"/>
        <v>552</v>
      </c>
      <c r="D863" s="7">
        <f t="shared" si="278"/>
        <v>6</v>
      </c>
      <c r="E863" s="7">
        <f t="shared" si="279"/>
        <v>4</v>
      </c>
      <c r="F863" s="7">
        <f t="shared" si="280"/>
        <v>1</v>
      </c>
      <c r="G863" s="7">
        <f t="shared" si="296"/>
        <v>3</v>
      </c>
      <c r="H863" s="48">
        <f t="shared" si="281"/>
        <v>321</v>
      </c>
      <c r="I863" s="163">
        <f t="shared" si="282"/>
        <v>0.58152173913043481</v>
      </c>
      <c r="J863" s="8"/>
      <c r="K863" s="2">
        <f t="shared" si="283"/>
        <v>3.6231884057971015E-3</v>
      </c>
      <c r="L863" s="2">
        <f t="shared" si="284"/>
        <v>5.434782608695652E-2</v>
      </c>
      <c r="M863" s="2">
        <f t="shared" si="285"/>
        <v>0.70471014492753625</v>
      </c>
      <c r="N863" s="2">
        <f t="shared" si="286"/>
        <v>0.10507246376811594</v>
      </c>
      <c r="O863" s="2">
        <f t="shared" si="287"/>
        <v>0.13224637681159415</v>
      </c>
      <c r="P863" s="1">
        <v>2</v>
      </c>
      <c r="Q863" s="1">
        <v>30</v>
      </c>
      <c r="R863" s="1">
        <v>389</v>
      </c>
      <c r="S863" s="1">
        <v>58</v>
      </c>
      <c r="T863" s="1">
        <v>68</v>
      </c>
      <c r="U863" s="1">
        <v>1</v>
      </c>
      <c r="V863" s="1">
        <v>3</v>
      </c>
      <c r="W863" s="1"/>
      <c r="X863" s="1"/>
      <c r="Y863" s="1">
        <v>0</v>
      </c>
      <c r="Z863" s="1"/>
      <c r="AA863" s="1">
        <v>1</v>
      </c>
      <c r="AB863" s="1"/>
      <c r="AC863" s="1"/>
      <c r="AD863" s="1"/>
      <c r="AI863" t="str">
        <f t="shared" si="297"/>
        <v>Marion</v>
      </c>
      <c r="AJ863" t="s">
        <v>1834</v>
      </c>
      <c r="AK863" s="140">
        <v>9</v>
      </c>
      <c r="AL863" s="7"/>
      <c r="AN863" s="91">
        <v>25</v>
      </c>
      <c r="AO863" s="93">
        <v>23</v>
      </c>
      <c r="AP863" s="93">
        <v>70</v>
      </c>
      <c r="AQ863" s="100">
        <v>38540</v>
      </c>
      <c r="AR863" s="100">
        <f t="shared" si="288"/>
        <v>25023</v>
      </c>
      <c r="AS863" t="s">
        <v>1753</v>
      </c>
      <c r="AT863" s="103">
        <f t="shared" si="289"/>
        <v>2538540</v>
      </c>
      <c r="AW863">
        <v>26.69</v>
      </c>
      <c r="AX863">
        <v>12.06</v>
      </c>
      <c r="AY863">
        <v>14.63</v>
      </c>
      <c r="BF863" s="107">
        <f t="shared" si="290"/>
        <v>0</v>
      </c>
      <c r="BG863" s="107">
        <f t="shared" si="291"/>
        <v>0</v>
      </c>
      <c r="BH863" s="107">
        <f t="shared" si="292"/>
        <v>0.70399999999999996</v>
      </c>
      <c r="BI863" s="107">
        <f t="shared" si="293"/>
        <v>0</v>
      </c>
      <c r="BJ863" s="107">
        <f t="shared" si="294"/>
        <v>0</v>
      </c>
      <c r="BK863">
        <f t="shared" si="295"/>
        <v>0</v>
      </c>
    </row>
    <row r="864" spans="1:63" hidden="1" outlineLevel="1">
      <c r="A864" s="49" t="s">
        <v>295</v>
      </c>
      <c r="B864" s="9" t="s">
        <v>2377</v>
      </c>
      <c r="C864" s="1">
        <f t="shared" si="277"/>
        <v>2442</v>
      </c>
      <c r="D864" s="7">
        <f t="shared" si="278"/>
        <v>5</v>
      </c>
      <c r="E864" s="7">
        <f t="shared" si="279"/>
        <v>4</v>
      </c>
      <c r="F864" s="7">
        <f t="shared" si="280"/>
        <v>1</v>
      </c>
      <c r="G864" s="7">
        <f t="shared" si="296"/>
        <v>3</v>
      </c>
      <c r="H864" s="48">
        <f t="shared" si="281"/>
        <v>1488</v>
      </c>
      <c r="I864" s="163">
        <f t="shared" si="282"/>
        <v>0.60933660933660938</v>
      </c>
      <c r="J864" s="8"/>
      <c r="K864" s="2">
        <f t="shared" si="283"/>
        <v>6.5520065520065524E-3</v>
      </c>
      <c r="L864" s="2">
        <f t="shared" si="284"/>
        <v>4.1359541359541362E-2</v>
      </c>
      <c r="M864" s="2">
        <f t="shared" si="285"/>
        <v>0.72932022932022933</v>
      </c>
      <c r="N864" s="2">
        <f t="shared" si="286"/>
        <v>9.2547092547092549E-2</v>
      </c>
      <c r="O864" s="2">
        <f t="shared" si="287"/>
        <v>0.13022113022113019</v>
      </c>
      <c r="P864" s="1">
        <v>16</v>
      </c>
      <c r="Q864" s="1">
        <v>101</v>
      </c>
      <c r="R864" s="1">
        <v>1781</v>
      </c>
      <c r="S864" s="1">
        <v>226</v>
      </c>
      <c r="T864" s="1">
        <v>293</v>
      </c>
      <c r="U864" s="1">
        <v>9</v>
      </c>
      <c r="V864" s="1">
        <v>3</v>
      </c>
      <c r="W864" s="1"/>
      <c r="X864" s="1"/>
      <c r="Y864" s="1">
        <v>10</v>
      </c>
      <c r="Z864" s="1"/>
      <c r="AA864" s="1">
        <v>3</v>
      </c>
      <c r="AB864" s="1"/>
      <c r="AC864" s="1"/>
      <c r="AD864" s="1"/>
      <c r="AI864" t="str">
        <f t="shared" si="297"/>
        <v>Marlborough</v>
      </c>
      <c r="AJ864" t="s">
        <v>2292</v>
      </c>
      <c r="AK864" s="140">
        <v>3</v>
      </c>
      <c r="AL864" s="7"/>
      <c r="AN864" s="91">
        <v>25</v>
      </c>
      <c r="AO864" s="93">
        <v>17</v>
      </c>
      <c r="AP864" s="93">
        <v>140</v>
      </c>
      <c r="AQ864" s="100">
        <v>38715</v>
      </c>
      <c r="AR864" s="100">
        <f t="shared" si="288"/>
        <v>25017</v>
      </c>
      <c r="AS864" t="s">
        <v>1057</v>
      </c>
      <c r="AT864" s="103">
        <f t="shared" si="289"/>
        <v>2538715</v>
      </c>
      <c r="AW864">
        <v>22.17</v>
      </c>
      <c r="AX864">
        <v>1.08</v>
      </c>
      <c r="AY864">
        <v>21.09</v>
      </c>
      <c r="BF864" s="107">
        <f t="shared" si="290"/>
        <v>0</v>
      </c>
      <c r="BG864" s="107">
        <f t="shared" si="291"/>
        <v>0</v>
      </c>
      <c r="BH864" s="107">
        <f t="shared" si="292"/>
        <v>0.72899999999999998</v>
      </c>
      <c r="BI864" s="107">
        <f t="shared" si="293"/>
        <v>0</v>
      </c>
      <c r="BJ864" s="107">
        <f t="shared" si="294"/>
        <v>0</v>
      </c>
      <c r="BK864">
        <f t="shared" si="295"/>
        <v>0</v>
      </c>
    </row>
    <row r="865" spans="1:63" hidden="1" outlineLevel="1">
      <c r="A865" s="49" t="s">
        <v>2152</v>
      </c>
      <c r="B865" s="9" t="s">
        <v>2377</v>
      </c>
      <c r="C865" s="1">
        <f t="shared" si="277"/>
        <v>2380</v>
      </c>
      <c r="D865" s="7">
        <f t="shared" si="278"/>
        <v>6</v>
      </c>
      <c r="E865" s="7">
        <f t="shared" si="279"/>
        <v>4</v>
      </c>
      <c r="F865" s="7">
        <f t="shared" si="280"/>
        <v>1</v>
      </c>
      <c r="G865" s="7">
        <f t="shared" si="296"/>
        <v>3</v>
      </c>
      <c r="H865" s="48">
        <f t="shared" si="281"/>
        <v>1623</v>
      </c>
      <c r="I865" s="163">
        <f t="shared" si="282"/>
        <v>0.68193277310924372</v>
      </c>
      <c r="J865" s="8"/>
      <c r="K865" s="2">
        <f t="shared" si="283"/>
        <v>2.5210084033613447E-3</v>
      </c>
      <c r="L865" s="2">
        <f t="shared" si="284"/>
        <v>3.9915966386554619E-2</v>
      </c>
      <c r="M865" s="2">
        <f t="shared" si="285"/>
        <v>0.7777310924369748</v>
      </c>
      <c r="N865" s="2">
        <f t="shared" si="286"/>
        <v>7.6470588235294124E-2</v>
      </c>
      <c r="O865" s="2">
        <f t="shared" si="287"/>
        <v>0.10336134453781515</v>
      </c>
      <c r="P865" s="1">
        <v>6</v>
      </c>
      <c r="Q865" s="1">
        <v>95</v>
      </c>
      <c r="R865" s="1">
        <v>1851</v>
      </c>
      <c r="S865" s="1">
        <v>182</v>
      </c>
      <c r="T865" s="1">
        <v>228</v>
      </c>
      <c r="U865" s="1">
        <v>2</v>
      </c>
      <c r="V865" s="1">
        <v>1</v>
      </c>
      <c r="W865" s="1"/>
      <c r="X865" s="1"/>
      <c r="Y865" s="1">
        <v>0</v>
      </c>
      <c r="Z865" s="1"/>
      <c r="AA865" s="1">
        <v>15</v>
      </c>
      <c r="AB865" s="1"/>
      <c r="AC865" s="1"/>
      <c r="AD865" s="1"/>
      <c r="AI865" t="str">
        <f t="shared" si="297"/>
        <v>Marshfield</v>
      </c>
      <c r="AJ865" t="s">
        <v>1834</v>
      </c>
      <c r="AK865" s="140">
        <v>9</v>
      </c>
      <c r="AL865" s="7"/>
      <c r="AN865" s="91">
        <v>25</v>
      </c>
      <c r="AO865" s="93">
        <v>23</v>
      </c>
      <c r="AP865" s="93">
        <v>75</v>
      </c>
      <c r="AQ865" s="100">
        <v>38855</v>
      </c>
      <c r="AR865" s="100">
        <f t="shared" si="288"/>
        <v>25023</v>
      </c>
      <c r="AS865" t="s">
        <v>1753</v>
      </c>
      <c r="AT865" s="103">
        <f t="shared" si="289"/>
        <v>2538855</v>
      </c>
      <c r="AW865">
        <v>31.73</v>
      </c>
      <c r="AX865">
        <v>3.28</v>
      </c>
      <c r="AY865">
        <v>28.45</v>
      </c>
      <c r="BF865" s="107">
        <f t="shared" si="290"/>
        <v>0</v>
      </c>
      <c r="BG865" s="107">
        <f t="shared" si="291"/>
        <v>0</v>
      </c>
      <c r="BH865" s="107">
        <f t="shared" si="292"/>
        <v>0.77700000000000002</v>
      </c>
      <c r="BI865" s="107">
        <f t="shared" si="293"/>
        <v>0</v>
      </c>
      <c r="BJ865" s="107">
        <f t="shared" si="294"/>
        <v>0</v>
      </c>
      <c r="BK865">
        <f t="shared" si="295"/>
        <v>0</v>
      </c>
    </row>
    <row r="866" spans="1:63" hidden="1" outlineLevel="1">
      <c r="A866" s="49" t="s">
        <v>1614</v>
      </c>
      <c r="B866" s="9" t="s">
        <v>2377</v>
      </c>
      <c r="C866" s="1">
        <f t="shared" si="277"/>
        <v>1455</v>
      </c>
      <c r="D866" s="7">
        <f t="shared" si="278"/>
        <v>6</v>
      </c>
      <c r="E866" s="7">
        <f t="shared" si="279"/>
        <v>4</v>
      </c>
      <c r="F866" s="7">
        <f t="shared" si="280"/>
        <v>1</v>
      </c>
      <c r="G866" s="7">
        <f t="shared" si="296"/>
        <v>3</v>
      </c>
      <c r="H866" s="48">
        <f t="shared" si="281"/>
        <v>977</v>
      </c>
      <c r="I866" s="163">
        <f t="shared" si="282"/>
        <v>0.6714776632302405</v>
      </c>
      <c r="J866" s="8"/>
      <c r="K866" s="2">
        <f t="shared" si="283"/>
        <v>2.7491408934707906E-3</v>
      </c>
      <c r="L866" s="2">
        <f t="shared" si="284"/>
        <v>5.1546391752577317E-2</v>
      </c>
      <c r="M866" s="2">
        <f t="shared" si="285"/>
        <v>0.77457044673539521</v>
      </c>
      <c r="N866" s="2">
        <f t="shared" si="286"/>
        <v>6.1855670103092786E-2</v>
      </c>
      <c r="O866" s="2">
        <f t="shared" si="287"/>
        <v>0.10927835051546386</v>
      </c>
      <c r="P866" s="1">
        <v>4</v>
      </c>
      <c r="Q866" s="1">
        <v>75</v>
      </c>
      <c r="R866" s="1">
        <v>1127</v>
      </c>
      <c r="S866" s="1">
        <v>90</v>
      </c>
      <c r="T866" s="1">
        <v>150</v>
      </c>
      <c r="U866" s="1">
        <v>2</v>
      </c>
      <c r="V866" s="1">
        <v>1</v>
      </c>
      <c r="W866" s="1"/>
      <c r="X866" s="1"/>
      <c r="Y866" s="1">
        <v>5</v>
      </c>
      <c r="Z866" s="1"/>
      <c r="AA866" s="1">
        <v>1</v>
      </c>
      <c r="AB866" s="1"/>
      <c r="AC866" s="1"/>
      <c r="AD866" s="1"/>
      <c r="AI866" t="str">
        <f t="shared" si="297"/>
        <v>Mashpee</v>
      </c>
      <c r="AJ866" t="s">
        <v>2654</v>
      </c>
      <c r="AK866" s="140">
        <v>9</v>
      </c>
      <c r="AL866" s="7"/>
      <c r="AN866" s="91">
        <v>25</v>
      </c>
      <c r="AO866" s="93">
        <v>1</v>
      </c>
      <c r="AP866" s="93">
        <v>45</v>
      </c>
      <c r="AQ866" s="100">
        <v>39100</v>
      </c>
      <c r="AR866" s="100">
        <f t="shared" si="288"/>
        <v>25001</v>
      </c>
      <c r="AS866" t="s">
        <v>1753</v>
      </c>
      <c r="AT866" s="103">
        <f t="shared" si="289"/>
        <v>2539100</v>
      </c>
      <c r="AW866">
        <v>27.24</v>
      </c>
      <c r="AX866">
        <v>3.76</v>
      </c>
      <c r="AY866">
        <v>23.48</v>
      </c>
      <c r="BF866" s="107">
        <f t="shared" si="290"/>
        <v>0</v>
      </c>
      <c r="BG866" s="107">
        <f t="shared" si="291"/>
        <v>0</v>
      </c>
      <c r="BH866" s="107">
        <f t="shared" si="292"/>
        <v>0.77400000000000002</v>
      </c>
      <c r="BI866" s="107">
        <f t="shared" si="293"/>
        <v>0</v>
      </c>
      <c r="BJ866" s="107">
        <f t="shared" si="294"/>
        <v>0</v>
      </c>
      <c r="BK866">
        <f t="shared" si="295"/>
        <v>0</v>
      </c>
    </row>
    <row r="867" spans="1:63" hidden="1" outlineLevel="1">
      <c r="A867" s="49" t="s">
        <v>280</v>
      </c>
      <c r="B867" s="9" t="s">
        <v>2377</v>
      </c>
      <c r="C867" s="1">
        <f t="shared" si="277"/>
        <v>618</v>
      </c>
      <c r="D867" s="7">
        <f t="shared" si="278"/>
        <v>5</v>
      </c>
      <c r="E867" s="7">
        <f t="shared" si="279"/>
        <v>4</v>
      </c>
      <c r="F867" s="7">
        <f t="shared" si="280"/>
        <v>1</v>
      </c>
      <c r="G867" s="7">
        <f t="shared" si="296"/>
        <v>3</v>
      </c>
      <c r="H867" s="48">
        <f t="shared" si="281"/>
        <v>361</v>
      </c>
      <c r="I867" s="163">
        <f t="shared" si="282"/>
        <v>0.58414239482200647</v>
      </c>
      <c r="J867" s="8"/>
      <c r="K867" s="2">
        <f t="shared" si="283"/>
        <v>6.4724919093851136E-3</v>
      </c>
      <c r="L867" s="2">
        <f t="shared" si="284"/>
        <v>7.605177993527508E-2</v>
      </c>
      <c r="M867" s="2">
        <f t="shared" si="285"/>
        <v>0.70550161812297729</v>
      </c>
      <c r="N867" s="2">
        <f t="shared" si="286"/>
        <v>8.0906148867313912E-2</v>
      </c>
      <c r="O867" s="2">
        <f t="shared" si="287"/>
        <v>0.13106796116504854</v>
      </c>
      <c r="P867" s="1">
        <v>4</v>
      </c>
      <c r="Q867" s="1">
        <v>47</v>
      </c>
      <c r="R867" s="1">
        <v>436</v>
      </c>
      <c r="S867" s="1">
        <v>50</v>
      </c>
      <c r="T867" s="1">
        <v>75</v>
      </c>
      <c r="U867" s="1">
        <v>2</v>
      </c>
      <c r="V867" s="1">
        <v>2</v>
      </c>
      <c r="W867" s="1"/>
      <c r="X867" s="1"/>
      <c r="Y867" s="1">
        <v>2</v>
      </c>
      <c r="Z867" s="1"/>
      <c r="AA867" s="1">
        <v>0</v>
      </c>
      <c r="AB867" s="1"/>
      <c r="AC867" s="1"/>
      <c r="AD867" s="1"/>
      <c r="AI867" t="str">
        <f t="shared" si="297"/>
        <v>Mattapoisett</v>
      </c>
      <c r="AJ867" t="s">
        <v>1834</v>
      </c>
      <c r="AK867" s="140">
        <v>9</v>
      </c>
      <c r="AL867" s="7"/>
      <c r="AN867" s="91">
        <v>25</v>
      </c>
      <c r="AO867" s="93">
        <v>23</v>
      </c>
      <c r="AP867" s="93">
        <v>80</v>
      </c>
      <c r="AQ867" s="100">
        <v>39450</v>
      </c>
      <c r="AR867" s="100">
        <f t="shared" si="288"/>
        <v>25023</v>
      </c>
      <c r="AS867" t="s">
        <v>1753</v>
      </c>
      <c r="AT867" s="103">
        <f t="shared" si="289"/>
        <v>2539450</v>
      </c>
      <c r="AW867">
        <v>23.33</v>
      </c>
      <c r="AX867">
        <v>6.85</v>
      </c>
      <c r="AY867">
        <v>16.48</v>
      </c>
      <c r="BF867" s="107">
        <f t="shared" si="290"/>
        <v>0</v>
      </c>
      <c r="BG867" s="107">
        <f t="shared" si="291"/>
        <v>0</v>
      </c>
      <c r="BH867" s="107">
        <f t="shared" si="292"/>
        <v>0.70499999999999996</v>
      </c>
      <c r="BI867" s="107">
        <f t="shared" si="293"/>
        <v>0</v>
      </c>
      <c r="BJ867" s="107">
        <f t="shared" si="294"/>
        <v>0</v>
      </c>
      <c r="BK867">
        <f t="shared" si="295"/>
        <v>0</v>
      </c>
    </row>
    <row r="868" spans="1:63" hidden="1" outlineLevel="1">
      <c r="A868" s="49" t="s">
        <v>302</v>
      </c>
      <c r="B868" s="9" t="s">
        <v>2377</v>
      </c>
      <c r="C868" s="1">
        <f t="shared" si="277"/>
        <v>722</v>
      </c>
      <c r="D868" s="7">
        <f t="shared" si="278"/>
        <v>5</v>
      </c>
      <c r="E868" s="7">
        <f t="shared" si="279"/>
        <v>4</v>
      </c>
      <c r="F868" s="7">
        <f t="shared" si="280"/>
        <v>1</v>
      </c>
      <c r="G868" s="7">
        <f t="shared" si="296"/>
        <v>3</v>
      </c>
      <c r="H868" s="48">
        <f t="shared" si="281"/>
        <v>419</v>
      </c>
      <c r="I868" s="163">
        <f t="shared" si="282"/>
        <v>0.58033240997229918</v>
      </c>
      <c r="J868" s="8"/>
      <c r="K868" s="2">
        <f t="shared" si="283"/>
        <v>8.3102493074792248E-3</v>
      </c>
      <c r="L868" s="2">
        <f t="shared" si="284"/>
        <v>3.6011080332409975E-2</v>
      </c>
      <c r="M868" s="2">
        <f t="shared" si="285"/>
        <v>0.7174515235457064</v>
      </c>
      <c r="N868" s="2">
        <f t="shared" si="286"/>
        <v>9.2797783933518008E-2</v>
      </c>
      <c r="O868" s="2">
        <f t="shared" si="287"/>
        <v>0.14542936288088637</v>
      </c>
      <c r="P868" s="1">
        <v>6</v>
      </c>
      <c r="Q868" s="1">
        <v>26</v>
      </c>
      <c r="R868" s="1">
        <v>518</v>
      </c>
      <c r="S868" s="1">
        <v>67</v>
      </c>
      <c r="T868" s="1">
        <v>99</v>
      </c>
      <c r="U868" s="1">
        <v>1</v>
      </c>
      <c r="V868" s="1">
        <v>0</v>
      </c>
      <c r="W868" s="1"/>
      <c r="X868" s="1"/>
      <c r="Y868" s="1">
        <v>3</v>
      </c>
      <c r="Z868" s="1"/>
      <c r="AA868" s="1">
        <v>2</v>
      </c>
      <c r="AB868" s="1"/>
      <c r="AC868" s="1"/>
      <c r="AD868" s="1"/>
      <c r="AI868" t="str">
        <f t="shared" si="297"/>
        <v>Maynard</v>
      </c>
      <c r="AJ868" t="s">
        <v>2292</v>
      </c>
      <c r="AK868" s="140">
        <v>3</v>
      </c>
      <c r="AL868" s="7"/>
      <c r="AN868" s="91">
        <v>25</v>
      </c>
      <c r="AO868" s="93">
        <v>17</v>
      </c>
      <c r="AP868" s="93">
        <v>145</v>
      </c>
      <c r="AQ868" s="100">
        <v>39625</v>
      </c>
      <c r="AR868" s="100">
        <f t="shared" si="288"/>
        <v>25017</v>
      </c>
      <c r="AS868" t="s">
        <v>1753</v>
      </c>
      <c r="AT868" s="103">
        <f t="shared" si="289"/>
        <v>2539625</v>
      </c>
      <c r="AW868">
        <v>5.37</v>
      </c>
      <c r="AX868">
        <v>0.13</v>
      </c>
      <c r="AY868">
        <v>5.24</v>
      </c>
      <c r="BF868" s="107">
        <f t="shared" si="290"/>
        <v>0</v>
      </c>
      <c r="BG868" s="107">
        <f t="shared" si="291"/>
        <v>0</v>
      </c>
      <c r="BH868" s="107">
        <f t="shared" si="292"/>
        <v>0.71699999999999997</v>
      </c>
      <c r="BI868" s="107">
        <f t="shared" si="293"/>
        <v>0</v>
      </c>
      <c r="BJ868" s="107">
        <f t="shared" si="294"/>
        <v>0</v>
      </c>
      <c r="BK868">
        <f t="shared" si="295"/>
        <v>0</v>
      </c>
    </row>
    <row r="869" spans="1:63" hidden="1" outlineLevel="1">
      <c r="A869" s="49" t="s">
        <v>2657</v>
      </c>
      <c r="B869" s="9" t="s">
        <v>2377</v>
      </c>
      <c r="C869" s="1">
        <f t="shared" si="277"/>
        <v>1412</v>
      </c>
      <c r="D869" s="7">
        <f t="shared" si="278"/>
        <v>5</v>
      </c>
      <c r="E869" s="7">
        <f t="shared" si="279"/>
        <v>4</v>
      </c>
      <c r="F869" s="7">
        <f t="shared" si="280"/>
        <v>1</v>
      </c>
      <c r="G869" s="7">
        <f t="shared" si="296"/>
        <v>2</v>
      </c>
      <c r="H869" s="48">
        <f t="shared" si="281"/>
        <v>1019</v>
      </c>
      <c r="I869" s="163">
        <f t="shared" si="282"/>
        <v>0.72167138810198306</v>
      </c>
      <c r="J869" s="8"/>
      <c r="K869" s="2">
        <f t="shared" si="283"/>
        <v>7.0821529745042494E-3</v>
      </c>
      <c r="L869" s="2">
        <f t="shared" si="284"/>
        <v>3.2577903682719546E-2</v>
      </c>
      <c r="M869" s="2">
        <f t="shared" si="285"/>
        <v>0.79886685552407932</v>
      </c>
      <c r="N869" s="2">
        <f t="shared" si="286"/>
        <v>7.719546742209632E-2</v>
      </c>
      <c r="O869" s="2">
        <f t="shared" si="287"/>
        <v>8.4277620396600639E-2</v>
      </c>
      <c r="P869" s="1">
        <v>10</v>
      </c>
      <c r="Q869" s="1">
        <v>46</v>
      </c>
      <c r="R869" s="1">
        <v>1128</v>
      </c>
      <c r="S869" s="1">
        <v>109</v>
      </c>
      <c r="T869" s="1">
        <v>106</v>
      </c>
      <c r="U869" s="1">
        <v>1</v>
      </c>
      <c r="V869" s="1">
        <v>2</v>
      </c>
      <c r="W869" s="1"/>
      <c r="X869" s="1"/>
      <c r="Y869" s="1">
        <v>6</v>
      </c>
      <c r="Z869" s="1"/>
      <c r="AA869" s="1">
        <v>4</v>
      </c>
      <c r="AB869" s="1"/>
      <c r="AC869" s="1"/>
      <c r="AD869" s="1"/>
      <c r="AI869" t="str">
        <f t="shared" si="297"/>
        <v>Medfield</v>
      </c>
      <c r="AJ869" t="s">
        <v>505</v>
      </c>
      <c r="AK869" s="140">
        <v>4</v>
      </c>
      <c r="AL869" s="7"/>
      <c r="AN869" s="91">
        <v>25</v>
      </c>
      <c r="AO869" s="93">
        <v>21</v>
      </c>
      <c r="AP869" s="93">
        <v>60</v>
      </c>
      <c r="AQ869" s="100">
        <v>39765</v>
      </c>
      <c r="AR869" s="100">
        <f t="shared" si="288"/>
        <v>25021</v>
      </c>
      <c r="AS869" t="s">
        <v>1753</v>
      </c>
      <c r="AT869" s="103">
        <f t="shared" si="289"/>
        <v>2539765</v>
      </c>
      <c r="AW869">
        <v>14.6</v>
      </c>
      <c r="AX869">
        <v>0.09</v>
      </c>
      <c r="AY869">
        <v>14.51</v>
      </c>
      <c r="BF869" s="107">
        <f t="shared" si="290"/>
        <v>0</v>
      </c>
      <c r="BG869" s="107">
        <f t="shared" si="291"/>
        <v>0</v>
      </c>
      <c r="BH869" s="107">
        <f t="shared" si="292"/>
        <v>0.79800000000000004</v>
      </c>
      <c r="BI869" s="107">
        <f t="shared" si="293"/>
        <v>0</v>
      </c>
      <c r="BJ869" s="107">
        <f t="shared" si="294"/>
        <v>0</v>
      </c>
      <c r="BK869">
        <f t="shared" si="295"/>
        <v>0</v>
      </c>
    </row>
    <row r="870" spans="1:63" hidden="1" outlineLevel="1">
      <c r="A870" s="49" t="s">
        <v>1670</v>
      </c>
      <c r="B870" s="9" t="s">
        <v>2377</v>
      </c>
      <c r="C870" s="1">
        <f t="shared" si="277"/>
        <v>2578</v>
      </c>
      <c r="D870" s="7">
        <f t="shared" si="278"/>
        <v>5</v>
      </c>
      <c r="E870" s="7">
        <f t="shared" si="279"/>
        <v>4</v>
      </c>
      <c r="F870" s="7">
        <f t="shared" si="280"/>
        <v>1</v>
      </c>
      <c r="G870" s="7">
        <f t="shared" si="296"/>
        <v>3</v>
      </c>
      <c r="H870" s="48">
        <f t="shared" si="281"/>
        <v>1485</v>
      </c>
      <c r="I870" s="163">
        <f t="shared" si="282"/>
        <v>0.57602792862684249</v>
      </c>
      <c r="J870" s="8"/>
      <c r="K870" s="2">
        <f t="shared" si="283"/>
        <v>6.9821567106283944E-3</v>
      </c>
      <c r="L870" s="2">
        <f t="shared" si="284"/>
        <v>4.4608223429014743E-2</v>
      </c>
      <c r="M870" s="2">
        <f t="shared" si="285"/>
        <v>0.70209464701318847</v>
      </c>
      <c r="N870" s="2">
        <f t="shared" si="286"/>
        <v>0.10938712179984485</v>
      </c>
      <c r="O870" s="2">
        <f t="shared" si="287"/>
        <v>0.13692785104732358</v>
      </c>
      <c r="P870" s="1">
        <v>18</v>
      </c>
      <c r="Q870" s="1">
        <v>115</v>
      </c>
      <c r="R870" s="1">
        <v>1810</v>
      </c>
      <c r="S870" s="1">
        <v>282</v>
      </c>
      <c r="T870" s="1">
        <v>325</v>
      </c>
      <c r="U870" s="1">
        <v>4</v>
      </c>
      <c r="V870" s="1">
        <v>8</v>
      </c>
      <c r="W870" s="1"/>
      <c r="X870" s="1"/>
      <c r="Y870" s="1">
        <v>13</v>
      </c>
      <c r="Z870" s="1"/>
      <c r="AA870" s="1">
        <v>3</v>
      </c>
      <c r="AB870" s="1"/>
      <c r="AC870" s="1"/>
      <c r="AD870" s="1"/>
      <c r="AI870" t="str">
        <f t="shared" si="297"/>
        <v>Medford</v>
      </c>
      <c r="AJ870" t="s">
        <v>2292</v>
      </c>
      <c r="AK870" s="140">
        <v>5</v>
      </c>
      <c r="AL870" s="7"/>
      <c r="AN870" s="91">
        <v>25</v>
      </c>
      <c r="AO870" s="93">
        <v>17</v>
      </c>
      <c r="AP870" s="93">
        <v>150</v>
      </c>
      <c r="AQ870" s="100">
        <v>39835</v>
      </c>
      <c r="AR870" s="100">
        <f t="shared" si="288"/>
        <v>25017</v>
      </c>
      <c r="AS870" t="s">
        <v>1057</v>
      </c>
      <c r="AT870" s="103">
        <f t="shared" si="289"/>
        <v>2539835</v>
      </c>
      <c r="AW870">
        <v>8.64</v>
      </c>
      <c r="AX870">
        <v>0.5</v>
      </c>
      <c r="AY870">
        <v>8.14</v>
      </c>
      <c r="BF870" s="107">
        <f t="shared" si="290"/>
        <v>0</v>
      </c>
      <c r="BG870" s="107">
        <f t="shared" si="291"/>
        <v>0</v>
      </c>
      <c r="BH870" s="107">
        <f t="shared" si="292"/>
        <v>0.70199999999999996</v>
      </c>
      <c r="BI870" s="107">
        <f t="shared" si="293"/>
        <v>0</v>
      </c>
      <c r="BJ870" s="107">
        <f t="shared" si="294"/>
        <v>0</v>
      </c>
      <c r="BK870">
        <f t="shared" si="295"/>
        <v>0</v>
      </c>
    </row>
    <row r="871" spans="1:63" hidden="1" outlineLevel="1">
      <c r="A871" s="49" t="s">
        <v>1422</v>
      </c>
      <c r="B871" s="9" t="s">
        <v>2377</v>
      </c>
      <c r="C871" s="1">
        <f t="shared" si="277"/>
        <v>1176</v>
      </c>
      <c r="D871" s="7">
        <f t="shared" si="278"/>
        <v>5</v>
      </c>
      <c r="E871" s="7">
        <f t="shared" si="279"/>
        <v>4</v>
      </c>
      <c r="F871" s="7">
        <f t="shared" si="280"/>
        <v>1</v>
      </c>
      <c r="G871" s="7">
        <f t="shared" si="296"/>
        <v>3</v>
      </c>
      <c r="H871" s="48">
        <f t="shared" si="281"/>
        <v>831</v>
      </c>
      <c r="I871" s="163">
        <f t="shared" si="282"/>
        <v>0.70663265306122447</v>
      </c>
      <c r="J871" s="8"/>
      <c r="K871" s="2">
        <f t="shared" si="283"/>
        <v>2.5510204081632651E-3</v>
      </c>
      <c r="L871" s="2">
        <f t="shared" si="284"/>
        <v>4.1666666666666664E-2</v>
      </c>
      <c r="M871" s="2">
        <f t="shared" si="285"/>
        <v>0.78996598639455784</v>
      </c>
      <c r="N871" s="2">
        <f t="shared" si="286"/>
        <v>7.7380952380952384E-2</v>
      </c>
      <c r="O871" s="2">
        <f t="shared" si="287"/>
        <v>8.8435374149659907E-2</v>
      </c>
      <c r="P871" s="1">
        <v>3</v>
      </c>
      <c r="Q871" s="1">
        <v>49</v>
      </c>
      <c r="R871" s="1">
        <v>929</v>
      </c>
      <c r="S871" s="1">
        <v>91</v>
      </c>
      <c r="T871" s="1">
        <v>98</v>
      </c>
      <c r="U871" s="1">
        <v>0</v>
      </c>
      <c r="V871" s="1">
        <v>2</v>
      </c>
      <c r="W871" s="1"/>
      <c r="X871" s="1"/>
      <c r="Y871" s="1">
        <v>2</v>
      </c>
      <c r="Z871" s="1"/>
      <c r="AA871" s="1">
        <v>2</v>
      </c>
      <c r="AB871" s="1"/>
      <c r="AC871" s="1"/>
      <c r="AD871" s="1"/>
      <c r="AI871" t="str">
        <f t="shared" si="297"/>
        <v>Medway</v>
      </c>
      <c r="AJ871" t="s">
        <v>505</v>
      </c>
      <c r="AK871" s="140">
        <v>4</v>
      </c>
      <c r="AL871" s="7"/>
      <c r="AN871" s="91">
        <v>25</v>
      </c>
      <c r="AO871" s="93">
        <v>21</v>
      </c>
      <c r="AP871" s="93">
        <v>65</v>
      </c>
      <c r="AQ871" s="100">
        <v>39975</v>
      </c>
      <c r="AR871" s="100">
        <f t="shared" si="288"/>
        <v>25021</v>
      </c>
      <c r="AS871" t="s">
        <v>1753</v>
      </c>
      <c r="AT871" s="103">
        <f t="shared" si="289"/>
        <v>2539975</v>
      </c>
      <c r="AW871">
        <v>11.54</v>
      </c>
      <c r="AX871">
        <v>0.09</v>
      </c>
      <c r="AY871">
        <v>11.45</v>
      </c>
      <c r="BF871" s="107">
        <f t="shared" si="290"/>
        <v>0</v>
      </c>
      <c r="BG871" s="107">
        <f t="shared" si="291"/>
        <v>0</v>
      </c>
      <c r="BH871" s="107">
        <f t="shared" si="292"/>
        <v>0.78900000000000003</v>
      </c>
      <c r="BI871" s="107">
        <f t="shared" si="293"/>
        <v>0</v>
      </c>
      <c r="BJ871" s="107">
        <f t="shared" si="294"/>
        <v>0</v>
      </c>
      <c r="BK871">
        <f t="shared" si="295"/>
        <v>0</v>
      </c>
    </row>
    <row r="872" spans="1:63" hidden="1" outlineLevel="1">
      <c r="A872" s="49" t="s">
        <v>864</v>
      </c>
      <c r="B872" s="9" t="s">
        <v>2377</v>
      </c>
      <c r="C872" s="1">
        <f t="shared" si="277"/>
        <v>2033</v>
      </c>
      <c r="D872" s="7">
        <f t="shared" si="278"/>
        <v>5</v>
      </c>
      <c r="E872" s="7">
        <f t="shared" si="279"/>
        <v>4</v>
      </c>
      <c r="F872" s="7">
        <f t="shared" si="280"/>
        <v>1</v>
      </c>
      <c r="G872" s="7">
        <f t="shared" si="296"/>
        <v>3</v>
      </c>
      <c r="H872" s="48">
        <f t="shared" si="281"/>
        <v>1346</v>
      </c>
      <c r="I872" s="163">
        <f t="shared" si="282"/>
        <v>0.66207575012297093</v>
      </c>
      <c r="J872" s="8"/>
      <c r="K872" s="2">
        <f t="shared" si="283"/>
        <v>7.8701426463354644E-3</v>
      </c>
      <c r="L872" s="2">
        <f t="shared" si="284"/>
        <v>3.5907525823905558E-2</v>
      </c>
      <c r="M872" s="2">
        <f t="shared" si="285"/>
        <v>0.76340383669454004</v>
      </c>
      <c r="N872" s="2">
        <f t="shared" si="286"/>
        <v>8.0668962124938515E-2</v>
      </c>
      <c r="O872" s="2">
        <f t="shared" si="287"/>
        <v>0.11214953271028044</v>
      </c>
      <c r="P872" s="1">
        <v>16</v>
      </c>
      <c r="Q872" s="1">
        <v>73</v>
      </c>
      <c r="R872" s="1">
        <v>1552</v>
      </c>
      <c r="S872" s="1">
        <v>164</v>
      </c>
      <c r="T872" s="1">
        <v>206</v>
      </c>
      <c r="U872" s="1">
        <v>3</v>
      </c>
      <c r="V872" s="1">
        <v>6</v>
      </c>
      <c r="W872" s="1"/>
      <c r="X872" s="1"/>
      <c r="Y872" s="1">
        <v>7</v>
      </c>
      <c r="Z872" s="1"/>
      <c r="AA872" s="1">
        <v>6</v>
      </c>
      <c r="AB872" s="1"/>
      <c r="AC872" s="1"/>
      <c r="AD872" s="1"/>
      <c r="AI872" t="str">
        <f t="shared" si="297"/>
        <v>Melrose</v>
      </c>
      <c r="AJ872" t="s">
        <v>2292</v>
      </c>
      <c r="AK872" s="140">
        <v>5</v>
      </c>
      <c r="AL872" s="7"/>
      <c r="AN872" s="91">
        <v>25</v>
      </c>
      <c r="AO872" s="93">
        <v>17</v>
      </c>
      <c r="AP872" s="93">
        <v>155</v>
      </c>
      <c r="AQ872" s="100">
        <v>40115</v>
      </c>
      <c r="AR872" s="100">
        <f t="shared" si="288"/>
        <v>25017</v>
      </c>
      <c r="AS872" t="s">
        <v>1057</v>
      </c>
      <c r="AT872" s="103">
        <f t="shared" si="289"/>
        <v>2540115</v>
      </c>
      <c r="AW872">
        <v>4.75</v>
      </c>
      <c r="AX872">
        <v>0.06</v>
      </c>
      <c r="AY872">
        <v>4.6900000000000004</v>
      </c>
      <c r="BF872" s="107">
        <f t="shared" si="290"/>
        <v>0</v>
      </c>
      <c r="BG872" s="107">
        <f t="shared" si="291"/>
        <v>0</v>
      </c>
      <c r="BH872" s="107">
        <f t="shared" si="292"/>
        <v>0.76300000000000001</v>
      </c>
      <c r="BI872" s="107">
        <f t="shared" si="293"/>
        <v>0</v>
      </c>
      <c r="BJ872" s="107">
        <f t="shared" si="294"/>
        <v>0</v>
      </c>
      <c r="BK872">
        <f t="shared" si="295"/>
        <v>0</v>
      </c>
    </row>
    <row r="873" spans="1:63" hidden="1" outlineLevel="1">
      <c r="A873" s="49" t="s">
        <v>1925</v>
      </c>
      <c r="B873" s="9" t="s">
        <v>2377</v>
      </c>
      <c r="C873" s="1">
        <f t="shared" si="277"/>
        <v>459</v>
      </c>
      <c r="D873" s="7">
        <f t="shared" si="278"/>
        <v>5</v>
      </c>
      <c r="E873" s="7">
        <f t="shared" si="279"/>
        <v>4</v>
      </c>
      <c r="F873" s="7">
        <f t="shared" si="280"/>
        <v>1</v>
      </c>
      <c r="G873" s="7">
        <f t="shared" si="296"/>
        <v>3</v>
      </c>
      <c r="H873" s="48">
        <f t="shared" si="281"/>
        <v>276</v>
      </c>
      <c r="I873" s="163">
        <f t="shared" si="282"/>
        <v>0.60130718954248363</v>
      </c>
      <c r="J873" s="8"/>
      <c r="K873" s="2">
        <f t="shared" si="283"/>
        <v>8.7145969498910684E-3</v>
      </c>
      <c r="L873" s="2">
        <f t="shared" si="284"/>
        <v>6.535947712418301E-2</v>
      </c>
      <c r="M873" s="2">
        <f t="shared" si="285"/>
        <v>0.72331154684095855</v>
      </c>
      <c r="N873" s="2">
        <f t="shared" si="286"/>
        <v>7.1895424836601302E-2</v>
      </c>
      <c r="O873" s="2">
        <f t="shared" si="287"/>
        <v>0.13071895424836608</v>
      </c>
      <c r="P873" s="1">
        <v>4</v>
      </c>
      <c r="Q873" s="1">
        <v>30</v>
      </c>
      <c r="R873" s="1">
        <v>332</v>
      </c>
      <c r="S873" s="1">
        <v>33</v>
      </c>
      <c r="T873" s="1">
        <v>56</v>
      </c>
      <c r="U873" s="1">
        <v>1</v>
      </c>
      <c r="V873" s="1">
        <v>1</v>
      </c>
      <c r="W873" s="1"/>
      <c r="X873" s="1"/>
      <c r="Y873" s="1">
        <v>1</v>
      </c>
      <c r="Z873" s="1"/>
      <c r="AA873" s="1">
        <v>1</v>
      </c>
      <c r="AB873" s="1"/>
      <c r="AC873" s="1"/>
      <c r="AD873" s="1"/>
      <c r="AI873" t="str">
        <f t="shared" si="297"/>
        <v>Mendon</v>
      </c>
      <c r="AJ873" s="9" t="s">
        <v>1812</v>
      </c>
      <c r="AK873" s="140">
        <v>2</v>
      </c>
      <c r="AL873" s="7"/>
      <c r="AN873" s="91">
        <v>25</v>
      </c>
      <c r="AO873" s="93">
        <v>27</v>
      </c>
      <c r="AP873" s="93">
        <v>135</v>
      </c>
      <c r="AQ873" s="100">
        <v>40255</v>
      </c>
      <c r="AR873" s="100">
        <f t="shared" si="288"/>
        <v>25027</v>
      </c>
      <c r="AS873" t="s">
        <v>1753</v>
      </c>
      <c r="AT873" s="103">
        <f t="shared" si="289"/>
        <v>2540255</v>
      </c>
      <c r="AW873">
        <v>18.260000000000002</v>
      </c>
      <c r="AX873">
        <v>0.16</v>
      </c>
      <c r="AY873">
        <v>18.100000000000001</v>
      </c>
      <c r="BF873" s="107">
        <f t="shared" si="290"/>
        <v>0</v>
      </c>
      <c r="BG873" s="107">
        <f t="shared" si="291"/>
        <v>0</v>
      </c>
      <c r="BH873" s="107">
        <f t="shared" si="292"/>
        <v>0.72299999999999998</v>
      </c>
      <c r="BI873" s="107">
        <f t="shared" si="293"/>
        <v>0</v>
      </c>
      <c r="BJ873" s="107">
        <f t="shared" si="294"/>
        <v>0</v>
      </c>
      <c r="BK873">
        <f t="shared" si="295"/>
        <v>0</v>
      </c>
    </row>
    <row r="874" spans="1:63" hidden="1" outlineLevel="1">
      <c r="A874" s="49" t="s">
        <v>1276</v>
      </c>
      <c r="B874" s="9" t="s">
        <v>2377</v>
      </c>
      <c r="C874" s="1">
        <f t="shared" si="277"/>
        <v>673</v>
      </c>
      <c r="D874" s="7">
        <f t="shared" si="278"/>
        <v>5</v>
      </c>
      <c r="E874" s="7">
        <f t="shared" si="279"/>
        <v>4</v>
      </c>
      <c r="F874" s="7">
        <f t="shared" si="280"/>
        <v>1</v>
      </c>
      <c r="G874" s="7">
        <f t="shared" si="296"/>
        <v>2</v>
      </c>
      <c r="H874" s="48">
        <f t="shared" si="281"/>
        <v>388</v>
      </c>
      <c r="I874" s="163">
        <f t="shared" si="282"/>
        <v>0.57652303120356607</v>
      </c>
      <c r="J874" s="8"/>
      <c r="K874" s="2">
        <f t="shared" si="283"/>
        <v>7.429420505200594E-3</v>
      </c>
      <c r="L874" s="2">
        <f t="shared" si="284"/>
        <v>5.0520059435364043E-2</v>
      </c>
      <c r="M874" s="2">
        <f t="shared" si="285"/>
        <v>0.70579494799405651</v>
      </c>
      <c r="N874" s="2">
        <f t="shared" si="286"/>
        <v>0.12927191679049035</v>
      </c>
      <c r="O874" s="2">
        <f t="shared" si="287"/>
        <v>0.10698365527488848</v>
      </c>
      <c r="P874" s="1">
        <v>5</v>
      </c>
      <c r="Q874" s="1">
        <v>34</v>
      </c>
      <c r="R874" s="1">
        <v>475</v>
      </c>
      <c r="S874" s="1">
        <v>87</v>
      </c>
      <c r="T874" s="1">
        <v>68</v>
      </c>
      <c r="U874" s="1">
        <v>1</v>
      </c>
      <c r="V874" s="1">
        <v>0</v>
      </c>
      <c r="W874" s="1"/>
      <c r="X874" s="1"/>
      <c r="Y874" s="1">
        <v>3</v>
      </c>
      <c r="Z874" s="1"/>
      <c r="AA874" s="1">
        <v>0</v>
      </c>
      <c r="AB874" s="1"/>
      <c r="AC874" s="1"/>
      <c r="AD874" s="1"/>
      <c r="AI874" t="str">
        <f t="shared" si="297"/>
        <v>Merrimac</v>
      </c>
      <c r="AJ874" t="s">
        <v>827</v>
      </c>
      <c r="AK874" s="140">
        <v>6</v>
      </c>
      <c r="AL874" s="7"/>
      <c r="AN874" s="91">
        <v>25</v>
      </c>
      <c r="AO874" s="93">
        <v>9</v>
      </c>
      <c r="AP874" s="93">
        <v>90</v>
      </c>
      <c r="AQ874" s="100">
        <v>40430</v>
      </c>
      <c r="AR874" s="100">
        <f t="shared" si="288"/>
        <v>25009</v>
      </c>
      <c r="AS874" t="s">
        <v>1753</v>
      </c>
      <c r="AT874" s="103">
        <f t="shared" si="289"/>
        <v>2540430</v>
      </c>
      <c r="AW874">
        <v>8.83</v>
      </c>
      <c r="AX874">
        <v>0.3</v>
      </c>
      <c r="AY874">
        <v>8.5299999999999994</v>
      </c>
      <c r="BF874" s="107">
        <f t="shared" si="290"/>
        <v>0</v>
      </c>
      <c r="BG874" s="107">
        <f t="shared" si="291"/>
        <v>0</v>
      </c>
      <c r="BH874" s="107">
        <f t="shared" si="292"/>
        <v>0.70499999999999996</v>
      </c>
      <c r="BI874" s="107">
        <f t="shared" si="293"/>
        <v>0</v>
      </c>
      <c r="BJ874" s="107">
        <f t="shared" si="294"/>
        <v>0</v>
      </c>
      <c r="BK874">
        <f t="shared" si="295"/>
        <v>0</v>
      </c>
    </row>
    <row r="875" spans="1:63" hidden="1" outlineLevel="1">
      <c r="A875" s="49" t="s">
        <v>593</v>
      </c>
      <c r="B875" s="9" t="s">
        <v>2377</v>
      </c>
      <c r="C875" s="1">
        <f t="shared" si="277"/>
        <v>2920</v>
      </c>
      <c r="D875" s="7">
        <f t="shared" si="278"/>
        <v>6</v>
      </c>
      <c r="E875" s="7">
        <f t="shared" si="279"/>
        <v>4</v>
      </c>
      <c r="F875" s="7">
        <f t="shared" si="280"/>
        <v>1</v>
      </c>
      <c r="G875" s="7">
        <f t="shared" si="296"/>
        <v>3</v>
      </c>
      <c r="H875" s="48">
        <f t="shared" si="281"/>
        <v>1851</v>
      </c>
      <c r="I875" s="163">
        <f t="shared" si="282"/>
        <v>0.63390410958904109</v>
      </c>
      <c r="J875" s="8"/>
      <c r="K875" s="2">
        <f t="shared" si="283"/>
        <v>2.7397260273972603E-3</v>
      </c>
      <c r="L875" s="2">
        <f t="shared" si="284"/>
        <v>3.801369863013699E-2</v>
      </c>
      <c r="M875" s="2">
        <f t="shared" si="285"/>
        <v>0.74897260273972599</v>
      </c>
      <c r="N875" s="2">
        <f t="shared" si="286"/>
        <v>8.5273972602739723E-2</v>
      </c>
      <c r="O875" s="2">
        <f t="shared" si="287"/>
        <v>0.125</v>
      </c>
      <c r="P875" s="1">
        <v>8</v>
      </c>
      <c r="Q875" s="1">
        <v>111</v>
      </c>
      <c r="R875" s="1">
        <v>2187</v>
      </c>
      <c r="S875" s="1">
        <v>249</v>
      </c>
      <c r="T875" s="1">
        <v>336</v>
      </c>
      <c r="U875" s="1">
        <v>8</v>
      </c>
      <c r="V875" s="1">
        <v>3</v>
      </c>
      <c r="W875" s="1"/>
      <c r="X875" s="1"/>
      <c r="Y875" s="1">
        <v>11</v>
      </c>
      <c r="Z875" s="1"/>
      <c r="AA875" s="1">
        <v>7</v>
      </c>
      <c r="AB875" s="1"/>
      <c r="AC875" s="1"/>
      <c r="AD875" s="1"/>
      <c r="AI875" t="str">
        <f t="shared" si="297"/>
        <v>Methuen</v>
      </c>
      <c r="AJ875" t="s">
        <v>827</v>
      </c>
      <c r="AK875" s="140">
        <v>3</v>
      </c>
      <c r="AL875" s="7"/>
      <c r="AN875" s="91">
        <v>25</v>
      </c>
      <c r="AO875" s="93">
        <v>9</v>
      </c>
      <c r="AP875" s="93">
        <v>95</v>
      </c>
      <c r="AQ875" s="100">
        <v>40710</v>
      </c>
      <c r="AR875" s="100">
        <f t="shared" si="288"/>
        <v>25009</v>
      </c>
      <c r="AS875" t="s">
        <v>1057</v>
      </c>
      <c r="AT875" s="103">
        <f t="shared" si="289"/>
        <v>2540710</v>
      </c>
      <c r="AW875">
        <v>23.08</v>
      </c>
      <c r="AX875">
        <v>0.68</v>
      </c>
      <c r="AY875">
        <v>22.4</v>
      </c>
      <c r="BF875" s="107">
        <f t="shared" si="290"/>
        <v>0</v>
      </c>
      <c r="BG875" s="107">
        <f t="shared" si="291"/>
        <v>0</v>
      </c>
      <c r="BH875" s="107">
        <f t="shared" si="292"/>
        <v>0.748</v>
      </c>
      <c r="BI875" s="107">
        <f t="shared" si="293"/>
        <v>0</v>
      </c>
      <c r="BJ875" s="107">
        <f t="shared" si="294"/>
        <v>0</v>
      </c>
      <c r="BK875">
        <f t="shared" si="295"/>
        <v>0</v>
      </c>
    </row>
    <row r="876" spans="1:63" hidden="1" outlineLevel="1">
      <c r="A876" s="49" t="s">
        <v>211</v>
      </c>
      <c r="B876" s="9" t="s">
        <v>2377</v>
      </c>
      <c r="C876" s="1">
        <f t="shared" si="277"/>
        <v>1733</v>
      </c>
      <c r="D876" s="7">
        <f t="shared" si="278"/>
        <v>7</v>
      </c>
      <c r="E876" s="7">
        <f t="shared" si="279"/>
        <v>4</v>
      </c>
      <c r="F876" s="7">
        <f t="shared" si="280"/>
        <v>1</v>
      </c>
      <c r="G876" s="7">
        <f t="shared" si="296"/>
        <v>3</v>
      </c>
      <c r="H876" s="48">
        <f t="shared" si="281"/>
        <v>876</v>
      </c>
      <c r="I876" s="163">
        <f t="shared" si="282"/>
        <v>0.50548182342758219</v>
      </c>
      <c r="J876" s="8"/>
      <c r="K876" s="2">
        <f t="shared" si="283"/>
        <v>2.3081361800346219E-3</v>
      </c>
      <c r="L876" s="2">
        <f t="shared" si="284"/>
        <v>7.5014425851125222E-2</v>
      </c>
      <c r="M876" s="2">
        <f t="shared" si="285"/>
        <v>0.66647432198499712</v>
      </c>
      <c r="N876" s="2">
        <f t="shared" si="286"/>
        <v>8.7132140796306976E-2</v>
      </c>
      <c r="O876" s="2">
        <f t="shared" si="287"/>
        <v>0.16907097518753594</v>
      </c>
      <c r="P876" s="1">
        <v>4</v>
      </c>
      <c r="Q876" s="1">
        <v>130</v>
      </c>
      <c r="R876" s="1">
        <v>1155</v>
      </c>
      <c r="S876" s="1">
        <v>151</v>
      </c>
      <c r="T876" s="1">
        <v>279</v>
      </c>
      <c r="U876" s="1">
        <v>5</v>
      </c>
      <c r="V876" s="1">
        <v>2</v>
      </c>
      <c r="W876" s="1"/>
      <c r="X876" s="1"/>
      <c r="Y876" s="1">
        <v>6</v>
      </c>
      <c r="Z876" s="1"/>
      <c r="AA876" s="1">
        <v>1</v>
      </c>
      <c r="AB876" s="1"/>
      <c r="AC876" s="1"/>
      <c r="AD876" s="1"/>
      <c r="AI876" t="str">
        <f t="shared" si="297"/>
        <v>Middleborough</v>
      </c>
      <c r="AJ876" t="s">
        <v>1834</v>
      </c>
      <c r="AK876" s="140">
        <v>9</v>
      </c>
      <c r="AL876" s="7"/>
      <c r="AN876" s="91">
        <v>25</v>
      </c>
      <c r="AO876" s="93">
        <v>23</v>
      </c>
      <c r="AP876" s="93">
        <v>85</v>
      </c>
      <c r="AQ876" s="100">
        <v>40850</v>
      </c>
      <c r="AR876" s="100">
        <f t="shared" si="288"/>
        <v>25023</v>
      </c>
      <c r="AS876" t="s">
        <v>1753</v>
      </c>
      <c r="AT876" s="103">
        <f t="shared" si="289"/>
        <v>2540850</v>
      </c>
      <c r="AW876">
        <v>72.3</v>
      </c>
      <c r="AX876">
        <v>2.75</v>
      </c>
      <c r="AY876">
        <v>69.55</v>
      </c>
      <c r="BF876" s="107">
        <f t="shared" si="290"/>
        <v>0</v>
      </c>
      <c r="BG876" s="107">
        <f t="shared" si="291"/>
        <v>0</v>
      </c>
      <c r="BH876" s="107">
        <f t="shared" si="292"/>
        <v>0.66600000000000004</v>
      </c>
      <c r="BI876" s="107">
        <f t="shared" si="293"/>
        <v>0</v>
      </c>
      <c r="BJ876" s="107">
        <f t="shared" si="294"/>
        <v>0</v>
      </c>
      <c r="BK876">
        <f t="shared" si="295"/>
        <v>0</v>
      </c>
    </row>
    <row r="877" spans="1:63" hidden="1" outlineLevel="1">
      <c r="A877" s="49" t="s">
        <v>1096</v>
      </c>
      <c r="B877" s="9" t="s">
        <v>2377</v>
      </c>
      <c r="C877" s="1">
        <f t="shared" si="277"/>
        <v>40</v>
      </c>
      <c r="D877" s="7">
        <f t="shared" si="278"/>
        <v>5</v>
      </c>
      <c r="E877" s="7">
        <f t="shared" si="279"/>
        <v>4</v>
      </c>
      <c r="F877" s="7">
        <f t="shared" si="280"/>
        <v>1</v>
      </c>
      <c r="G877" s="7">
        <f t="shared" si="296"/>
        <v>3</v>
      </c>
      <c r="H877" s="48">
        <f t="shared" si="281"/>
        <v>6</v>
      </c>
      <c r="I877" s="163">
        <f t="shared" si="282"/>
        <v>0.15</v>
      </c>
      <c r="J877" s="8"/>
      <c r="K877" s="2">
        <f t="shared" si="283"/>
        <v>0</v>
      </c>
      <c r="L877" s="2">
        <f t="shared" si="284"/>
        <v>7.4999999999999997E-2</v>
      </c>
      <c r="M877" s="2">
        <f t="shared" si="285"/>
        <v>0.42499999999999999</v>
      </c>
      <c r="N877" s="2">
        <f t="shared" si="286"/>
        <v>0.22500000000000001</v>
      </c>
      <c r="O877" s="2">
        <f t="shared" si="287"/>
        <v>0.27500000000000002</v>
      </c>
      <c r="P877" s="1">
        <v>0</v>
      </c>
      <c r="Q877" s="1">
        <v>3</v>
      </c>
      <c r="R877" s="1">
        <v>17</v>
      </c>
      <c r="S877" s="1">
        <v>9</v>
      </c>
      <c r="T877" s="1">
        <v>11</v>
      </c>
      <c r="U877" s="1">
        <v>0</v>
      </c>
      <c r="V877" s="1">
        <v>0</v>
      </c>
      <c r="W877" s="1"/>
      <c r="X877" s="1"/>
      <c r="Y877" s="1">
        <v>0</v>
      </c>
      <c r="Z877" s="1"/>
      <c r="AA877" s="1">
        <v>0</v>
      </c>
      <c r="AB877" s="1"/>
      <c r="AC877" s="1"/>
      <c r="AD877" s="1"/>
      <c r="AI877" t="str">
        <f t="shared" si="297"/>
        <v>Middlefield</v>
      </c>
      <c r="AJ877" t="s">
        <v>2488</v>
      </c>
      <c r="AK877" s="140">
        <v>1</v>
      </c>
      <c r="AL877" s="7"/>
      <c r="AN877" s="91">
        <v>25</v>
      </c>
      <c r="AO877" s="93">
        <v>15</v>
      </c>
      <c r="AP877" s="93">
        <v>55</v>
      </c>
      <c r="AQ877" s="100">
        <v>40990</v>
      </c>
      <c r="AR877" s="100">
        <f t="shared" si="288"/>
        <v>25015</v>
      </c>
      <c r="AS877" t="s">
        <v>1753</v>
      </c>
      <c r="AT877" s="103">
        <f t="shared" si="289"/>
        <v>2540990</v>
      </c>
      <c r="AW877">
        <v>24.16</v>
      </c>
      <c r="AX877">
        <v>0.01</v>
      </c>
      <c r="AY877">
        <v>24.16</v>
      </c>
      <c r="BF877" s="107">
        <f t="shared" si="290"/>
        <v>0</v>
      </c>
      <c r="BG877" s="107">
        <f t="shared" si="291"/>
        <v>0</v>
      </c>
      <c r="BH877" s="107">
        <f t="shared" si="292"/>
        <v>0.42499999999999999</v>
      </c>
      <c r="BI877" s="107">
        <f t="shared" si="293"/>
        <v>0</v>
      </c>
      <c r="BJ877" s="107">
        <f t="shared" si="294"/>
        <v>0</v>
      </c>
      <c r="BK877">
        <f t="shared" si="295"/>
        <v>0</v>
      </c>
    </row>
    <row r="878" spans="1:63" hidden="1" outlineLevel="1">
      <c r="A878" s="49" t="s">
        <v>120</v>
      </c>
      <c r="B878" s="9" t="s">
        <v>2377</v>
      </c>
      <c r="C878" s="1">
        <f t="shared" si="277"/>
        <v>760</v>
      </c>
      <c r="D878" s="7">
        <f t="shared" si="278"/>
        <v>6</v>
      </c>
      <c r="E878" s="7">
        <f t="shared" si="279"/>
        <v>4</v>
      </c>
      <c r="F878" s="7">
        <f t="shared" si="280"/>
        <v>1</v>
      </c>
      <c r="G878" s="7">
        <f t="shared" si="296"/>
        <v>3</v>
      </c>
      <c r="H878" s="48">
        <f t="shared" si="281"/>
        <v>555</v>
      </c>
      <c r="I878" s="163">
        <f t="shared" si="282"/>
        <v>0.73026315789473684</v>
      </c>
      <c r="J878" s="8"/>
      <c r="K878" s="2">
        <f t="shared" si="283"/>
        <v>2.631578947368421E-3</v>
      </c>
      <c r="L878" s="2">
        <f t="shared" si="284"/>
        <v>5.131578947368421E-2</v>
      </c>
      <c r="M878" s="2">
        <f t="shared" si="285"/>
        <v>0.80394736842105263</v>
      </c>
      <c r="N878" s="2">
        <f t="shared" si="286"/>
        <v>6.1842105263157893E-2</v>
      </c>
      <c r="O878" s="2">
        <f t="shared" si="287"/>
        <v>8.0263157894736842E-2</v>
      </c>
      <c r="P878" s="1">
        <v>2</v>
      </c>
      <c r="Q878" s="1">
        <v>39</v>
      </c>
      <c r="R878" s="1">
        <v>611</v>
      </c>
      <c r="S878" s="1">
        <v>47</v>
      </c>
      <c r="T878" s="1">
        <v>56</v>
      </c>
      <c r="U878" s="1">
        <v>1</v>
      </c>
      <c r="V878" s="1">
        <v>1</v>
      </c>
      <c r="W878" s="1"/>
      <c r="X878" s="1"/>
      <c r="Y878" s="1">
        <v>3</v>
      </c>
      <c r="Z878" s="1"/>
      <c r="AA878" s="1">
        <v>0</v>
      </c>
      <c r="AB878" s="1"/>
      <c r="AC878" s="1"/>
      <c r="AD878" s="1"/>
      <c r="AI878" t="str">
        <f t="shared" si="297"/>
        <v>Middleton</v>
      </c>
      <c r="AJ878" t="s">
        <v>827</v>
      </c>
      <c r="AK878" s="140">
        <v>6</v>
      </c>
      <c r="AL878" s="7"/>
      <c r="AN878" s="91">
        <v>25</v>
      </c>
      <c r="AO878" s="93">
        <v>9</v>
      </c>
      <c r="AP878" s="93">
        <v>100</v>
      </c>
      <c r="AQ878" s="100">
        <v>41095</v>
      </c>
      <c r="AR878" s="100">
        <f t="shared" si="288"/>
        <v>25009</v>
      </c>
      <c r="AS878" t="s">
        <v>1753</v>
      </c>
      <c r="AT878" s="103">
        <f t="shared" si="289"/>
        <v>2541095</v>
      </c>
      <c r="AW878">
        <v>14.44</v>
      </c>
      <c r="AX878">
        <v>0.48</v>
      </c>
      <c r="AY878">
        <v>13.97</v>
      </c>
      <c r="BF878" s="107">
        <f t="shared" si="290"/>
        <v>0</v>
      </c>
      <c r="BG878" s="107">
        <f t="shared" si="291"/>
        <v>0</v>
      </c>
      <c r="BH878" s="107">
        <f t="shared" si="292"/>
        <v>0.80300000000000005</v>
      </c>
      <c r="BI878" s="107">
        <f t="shared" si="293"/>
        <v>0</v>
      </c>
      <c r="BJ878" s="107">
        <f t="shared" si="294"/>
        <v>0</v>
      </c>
      <c r="BK878">
        <f t="shared" si="295"/>
        <v>0</v>
      </c>
    </row>
    <row r="879" spans="1:63" hidden="1" outlineLevel="1">
      <c r="A879" s="49" t="s">
        <v>283</v>
      </c>
      <c r="B879" s="9" t="s">
        <v>2377</v>
      </c>
      <c r="C879" s="1">
        <f t="shared" si="277"/>
        <v>1469</v>
      </c>
      <c r="D879" s="7">
        <f t="shared" si="278"/>
        <v>6</v>
      </c>
      <c r="E879" s="7">
        <f t="shared" si="279"/>
        <v>4</v>
      </c>
      <c r="F879" s="7">
        <f t="shared" si="280"/>
        <v>1</v>
      </c>
      <c r="G879" s="7">
        <f t="shared" si="296"/>
        <v>3</v>
      </c>
      <c r="H879" s="48">
        <f t="shared" si="281"/>
        <v>854</v>
      </c>
      <c r="I879" s="163">
        <f t="shared" si="282"/>
        <v>0.58134785568413883</v>
      </c>
      <c r="J879" s="8"/>
      <c r="K879" s="2">
        <f t="shared" si="283"/>
        <v>2.0422055820285907E-3</v>
      </c>
      <c r="L879" s="2">
        <f t="shared" si="284"/>
        <v>5.7862491490810075E-2</v>
      </c>
      <c r="M879" s="2">
        <f t="shared" si="285"/>
        <v>0.70592239618788288</v>
      </c>
      <c r="N879" s="2">
        <f t="shared" si="286"/>
        <v>0.10074880871341048</v>
      </c>
      <c r="O879" s="2">
        <f t="shared" si="287"/>
        <v>0.13342409802586791</v>
      </c>
      <c r="P879" s="1">
        <v>3</v>
      </c>
      <c r="Q879" s="1">
        <v>85</v>
      </c>
      <c r="R879" s="1">
        <v>1037</v>
      </c>
      <c r="S879" s="1">
        <v>148</v>
      </c>
      <c r="T879" s="1">
        <v>183</v>
      </c>
      <c r="U879" s="1">
        <v>3</v>
      </c>
      <c r="V879" s="1">
        <v>1</v>
      </c>
      <c r="W879" s="1"/>
      <c r="X879" s="1"/>
      <c r="Y879" s="1">
        <v>7</v>
      </c>
      <c r="Z879" s="1"/>
      <c r="AA879" s="1">
        <v>2</v>
      </c>
      <c r="AB879" s="1"/>
      <c r="AC879" s="1"/>
      <c r="AD879" s="1"/>
      <c r="AI879" t="str">
        <f t="shared" si="297"/>
        <v>Milford</v>
      </c>
      <c r="AJ879" s="9" t="s">
        <v>1812</v>
      </c>
      <c r="AK879" s="140">
        <v>4</v>
      </c>
      <c r="AL879" s="7"/>
      <c r="AN879" s="91">
        <v>25</v>
      </c>
      <c r="AO879" s="93">
        <v>27</v>
      </c>
      <c r="AP879" s="93">
        <v>140</v>
      </c>
      <c r="AQ879" s="100">
        <v>41165</v>
      </c>
      <c r="AR879" s="100">
        <f t="shared" si="288"/>
        <v>25027</v>
      </c>
      <c r="AS879" t="s">
        <v>1753</v>
      </c>
      <c r="AT879" s="103">
        <f t="shared" si="289"/>
        <v>2541165</v>
      </c>
      <c r="AW879">
        <v>14.87</v>
      </c>
      <c r="AX879">
        <v>0.27</v>
      </c>
      <c r="AY879">
        <v>14.6</v>
      </c>
      <c r="BF879" s="107">
        <f t="shared" si="290"/>
        <v>0</v>
      </c>
      <c r="BG879" s="107">
        <f t="shared" si="291"/>
        <v>0</v>
      </c>
      <c r="BH879" s="107">
        <f t="shared" si="292"/>
        <v>0.70499999999999996</v>
      </c>
      <c r="BI879" s="107">
        <f t="shared" si="293"/>
        <v>0</v>
      </c>
      <c r="BJ879" s="107">
        <f t="shared" si="294"/>
        <v>0</v>
      </c>
      <c r="BK879">
        <f t="shared" si="295"/>
        <v>0</v>
      </c>
    </row>
    <row r="880" spans="1:63" hidden="1" outlineLevel="1">
      <c r="A880" s="49" t="s">
        <v>284</v>
      </c>
      <c r="B880" s="9" t="s">
        <v>2377</v>
      </c>
      <c r="C880" s="1">
        <f t="shared" si="277"/>
        <v>883</v>
      </c>
      <c r="D880" s="7">
        <f t="shared" si="278"/>
        <v>7</v>
      </c>
      <c r="E880" s="7">
        <f t="shared" si="279"/>
        <v>4</v>
      </c>
      <c r="F880" s="7">
        <f t="shared" si="280"/>
        <v>1</v>
      </c>
      <c r="G880" s="7">
        <f t="shared" si="296"/>
        <v>3</v>
      </c>
      <c r="H880" s="48">
        <f t="shared" si="281"/>
        <v>472</v>
      </c>
      <c r="I880" s="163">
        <f t="shared" si="282"/>
        <v>0.53454133635334089</v>
      </c>
      <c r="J880" s="8"/>
      <c r="K880" s="2">
        <f t="shared" si="283"/>
        <v>2.2650056625141564E-3</v>
      </c>
      <c r="L880" s="2">
        <f t="shared" si="284"/>
        <v>3.7372593431483581E-2</v>
      </c>
      <c r="M880" s="2">
        <f t="shared" si="285"/>
        <v>0.6885617214043035</v>
      </c>
      <c r="N880" s="2">
        <f t="shared" si="286"/>
        <v>0.10305775764439411</v>
      </c>
      <c r="O880" s="2">
        <f t="shared" si="287"/>
        <v>0.16874292185730461</v>
      </c>
      <c r="P880" s="1">
        <v>2</v>
      </c>
      <c r="Q880" s="1">
        <v>33</v>
      </c>
      <c r="R880" s="1">
        <v>608</v>
      </c>
      <c r="S880" s="1">
        <v>91</v>
      </c>
      <c r="T880" s="1">
        <v>136</v>
      </c>
      <c r="U880" s="1">
        <v>6</v>
      </c>
      <c r="V880" s="1">
        <v>2</v>
      </c>
      <c r="W880" s="1"/>
      <c r="X880" s="1"/>
      <c r="Y880" s="1">
        <v>4</v>
      </c>
      <c r="Z880" s="1"/>
      <c r="AA880" s="1">
        <v>1</v>
      </c>
      <c r="AB880" s="1"/>
      <c r="AC880" s="1"/>
      <c r="AD880" s="1"/>
      <c r="AI880" t="str">
        <f t="shared" si="297"/>
        <v>Millbury</v>
      </c>
      <c r="AJ880" s="9" t="s">
        <v>1812</v>
      </c>
      <c r="AK880" s="140">
        <v>2</v>
      </c>
      <c r="AL880" s="7"/>
      <c r="AN880" s="91">
        <v>25</v>
      </c>
      <c r="AO880" s="93">
        <v>27</v>
      </c>
      <c r="AP880" s="93">
        <v>145</v>
      </c>
      <c r="AQ880" s="100">
        <v>41340</v>
      </c>
      <c r="AR880" s="100">
        <f t="shared" si="288"/>
        <v>25027</v>
      </c>
      <c r="AS880" t="s">
        <v>1753</v>
      </c>
      <c r="AT880" s="103">
        <f t="shared" si="289"/>
        <v>2541340</v>
      </c>
      <c r="AW880">
        <v>16.260000000000002</v>
      </c>
      <c r="AX880">
        <v>0.52</v>
      </c>
      <c r="AY880">
        <v>15.73</v>
      </c>
      <c r="BF880" s="107">
        <f t="shared" si="290"/>
        <v>0</v>
      </c>
      <c r="BG880" s="107">
        <f t="shared" si="291"/>
        <v>0</v>
      </c>
      <c r="BH880" s="107">
        <f t="shared" si="292"/>
        <v>0.68799999999999994</v>
      </c>
      <c r="BI880" s="107">
        <f t="shared" si="293"/>
        <v>0</v>
      </c>
      <c r="BJ880" s="107">
        <f t="shared" si="294"/>
        <v>0</v>
      </c>
      <c r="BK880">
        <f t="shared" si="295"/>
        <v>0</v>
      </c>
    </row>
    <row r="881" spans="1:63" hidden="1" outlineLevel="1">
      <c r="A881" s="49" t="s">
        <v>186</v>
      </c>
      <c r="B881" s="9" t="s">
        <v>2377</v>
      </c>
      <c r="C881" s="1">
        <f t="shared" si="277"/>
        <v>819</v>
      </c>
      <c r="D881" s="7">
        <f t="shared" si="278"/>
        <v>5</v>
      </c>
      <c r="E881" s="7">
        <f t="shared" si="279"/>
        <v>4</v>
      </c>
      <c r="F881" s="7">
        <f t="shared" si="280"/>
        <v>1</v>
      </c>
      <c r="G881" s="7">
        <f t="shared" si="296"/>
        <v>3</v>
      </c>
      <c r="H881" s="48">
        <f t="shared" si="281"/>
        <v>510</v>
      </c>
      <c r="I881" s="163">
        <f t="shared" si="282"/>
        <v>0.62271062271062272</v>
      </c>
      <c r="J881" s="8"/>
      <c r="K881" s="2">
        <f t="shared" si="283"/>
        <v>8.5470085470085479E-3</v>
      </c>
      <c r="L881" s="2">
        <f t="shared" si="284"/>
        <v>3.4188034188034191E-2</v>
      </c>
      <c r="M881" s="2">
        <f t="shared" si="285"/>
        <v>0.7423687423687424</v>
      </c>
      <c r="N881" s="2">
        <f t="shared" si="286"/>
        <v>8.1807081807081808E-2</v>
      </c>
      <c r="O881" s="2">
        <f t="shared" si="287"/>
        <v>0.13308913308913312</v>
      </c>
      <c r="P881" s="1">
        <v>7</v>
      </c>
      <c r="Q881" s="1">
        <v>28</v>
      </c>
      <c r="R881" s="1">
        <v>608</v>
      </c>
      <c r="S881" s="1">
        <v>67</v>
      </c>
      <c r="T881" s="1">
        <v>98</v>
      </c>
      <c r="U881" s="1">
        <v>2</v>
      </c>
      <c r="V881" s="1">
        <v>1</v>
      </c>
      <c r="W881" s="1"/>
      <c r="X881" s="1"/>
      <c r="Y881" s="1">
        <v>6</v>
      </c>
      <c r="Z881" s="1"/>
      <c r="AA881" s="1">
        <v>2</v>
      </c>
      <c r="AB881" s="1"/>
      <c r="AC881" s="1"/>
      <c r="AD881" s="1"/>
      <c r="AI881" t="str">
        <f t="shared" si="297"/>
        <v>Millis</v>
      </c>
      <c r="AJ881" t="s">
        <v>505</v>
      </c>
      <c r="AK881" s="140">
        <v>4</v>
      </c>
      <c r="AL881" s="7"/>
      <c r="AN881" s="91">
        <v>25</v>
      </c>
      <c r="AO881" s="93">
        <v>21</v>
      </c>
      <c r="AP881" s="93">
        <v>70</v>
      </c>
      <c r="AQ881" s="100">
        <v>41515</v>
      </c>
      <c r="AR881" s="100">
        <f t="shared" si="288"/>
        <v>25021</v>
      </c>
      <c r="AS881" t="s">
        <v>1753</v>
      </c>
      <c r="AT881" s="103">
        <f t="shared" si="289"/>
        <v>2541515</v>
      </c>
      <c r="AW881">
        <v>12.26</v>
      </c>
      <c r="AX881">
        <v>0.11</v>
      </c>
      <c r="AY881">
        <v>12.16</v>
      </c>
      <c r="BF881" s="107">
        <f t="shared" si="290"/>
        <v>0</v>
      </c>
      <c r="BG881" s="107">
        <f t="shared" si="291"/>
        <v>0</v>
      </c>
      <c r="BH881" s="107">
        <f t="shared" si="292"/>
        <v>0.74199999999999999</v>
      </c>
      <c r="BI881" s="107">
        <f t="shared" si="293"/>
        <v>0</v>
      </c>
      <c r="BJ881" s="107">
        <f t="shared" si="294"/>
        <v>0</v>
      </c>
      <c r="BK881">
        <f t="shared" si="295"/>
        <v>0</v>
      </c>
    </row>
    <row r="882" spans="1:63" hidden="1" outlineLevel="1">
      <c r="A882" s="49" t="s">
        <v>2937</v>
      </c>
      <c r="B882" s="9" t="s">
        <v>2377</v>
      </c>
      <c r="C882" s="1">
        <f t="shared" si="277"/>
        <v>177</v>
      </c>
      <c r="D882" s="7">
        <f t="shared" si="278"/>
        <v>6</v>
      </c>
      <c r="E882" s="7">
        <f t="shared" si="279"/>
        <v>4</v>
      </c>
      <c r="F882" s="7">
        <f t="shared" si="280"/>
        <v>1</v>
      </c>
      <c r="G882" s="7">
        <f t="shared" si="296"/>
        <v>3</v>
      </c>
      <c r="H882" s="48">
        <f t="shared" si="281"/>
        <v>74</v>
      </c>
      <c r="I882" s="163">
        <f t="shared" si="282"/>
        <v>0.41807909604519772</v>
      </c>
      <c r="J882" s="8"/>
      <c r="K882" s="2">
        <f t="shared" si="283"/>
        <v>0</v>
      </c>
      <c r="L882" s="2">
        <f t="shared" si="284"/>
        <v>3.3898305084745763E-2</v>
      </c>
      <c r="M882" s="2">
        <f t="shared" si="285"/>
        <v>0.64406779661016944</v>
      </c>
      <c r="N882" s="2">
        <f t="shared" si="286"/>
        <v>9.03954802259887E-2</v>
      </c>
      <c r="O882" s="2">
        <f t="shared" si="287"/>
        <v>0.23163841807909608</v>
      </c>
      <c r="P882" s="1">
        <v>0</v>
      </c>
      <c r="Q882" s="1">
        <v>6</v>
      </c>
      <c r="R882" s="1">
        <v>114</v>
      </c>
      <c r="S882" s="1">
        <v>16</v>
      </c>
      <c r="T882" s="1">
        <v>40</v>
      </c>
      <c r="U882" s="1">
        <v>1</v>
      </c>
      <c r="V882" s="1">
        <v>0</v>
      </c>
      <c r="W882" s="1"/>
      <c r="X882" s="1"/>
      <c r="Y882" s="1">
        <v>0</v>
      </c>
      <c r="Z882" s="1"/>
      <c r="AA882" s="1">
        <v>0</v>
      </c>
      <c r="AB882" s="1"/>
      <c r="AC882" s="1"/>
      <c r="AD882" s="1"/>
      <c r="AI882" t="str">
        <f t="shared" si="297"/>
        <v>Millville</v>
      </c>
      <c r="AJ882" s="9" t="s">
        <v>1812</v>
      </c>
      <c r="AK882" s="140">
        <v>2</v>
      </c>
      <c r="AL882" s="7"/>
      <c r="AN882" s="91">
        <v>25</v>
      </c>
      <c r="AO882" s="93">
        <v>27</v>
      </c>
      <c r="AP882" s="93">
        <v>150</v>
      </c>
      <c r="AQ882" s="100">
        <v>41585</v>
      </c>
      <c r="AR882" s="100">
        <f t="shared" si="288"/>
        <v>25027</v>
      </c>
      <c r="AS882" t="s">
        <v>1753</v>
      </c>
      <c r="AT882" s="103">
        <f t="shared" si="289"/>
        <v>2541585</v>
      </c>
      <c r="AW882">
        <v>5</v>
      </c>
      <c r="AX882">
        <v>7.0000000000000007E-2</v>
      </c>
      <c r="AY882">
        <v>4.93</v>
      </c>
      <c r="BF882" s="107">
        <f t="shared" si="290"/>
        <v>0</v>
      </c>
      <c r="BG882" s="107">
        <f t="shared" si="291"/>
        <v>0</v>
      </c>
      <c r="BH882" s="107">
        <f t="shared" si="292"/>
        <v>0.64400000000000002</v>
      </c>
      <c r="BI882" s="107">
        <f t="shared" si="293"/>
        <v>0</v>
      </c>
      <c r="BJ882" s="107">
        <f t="shared" si="294"/>
        <v>0</v>
      </c>
      <c r="BK882">
        <f t="shared" si="295"/>
        <v>0</v>
      </c>
    </row>
    <row r="883" spans="1:63" hidden="1" outlineLevel="1">
      <c r="A883" s="49" t="s">
        <v>1634</v>
      </c>
      <c r="B883" s="9" t="s">
        <v>2377</v>
      </c>
      <c r="C883" s="1">
        <f t="shared" si="277"/>
        <v>2101</v>
      </c>
      <c r="D883" s="7">
        <f t="shared" si="278"/>
        <v>6</v>
      </c>
      <c r="E883" s="7">
        <f t="shared" si="279"/>
        <v>4</v>
      </c>
      <c r="F883" s="7">
        <f t="shared" si="280"/>
        <v>1</v>
      </c>
      <c r="G883" s="7">
        <f t="shared" si="296"/>
        <v>3</v>
      </c>
      <c r="H883" s="48">
        <f t="shared" si="281"/>
        <v>1431</v>
      </c>
      <c r="I883" s="163">
        <f t="shared" si="282"/>
        <v>0.68110423607805803</v>
      </c>
      <c r="J883" s="8"/>
      <c r="K883" s="2">
        <f t="shared" si="283"/>
        <v>5.7115659209900048E-3</v>
      </c>
      <c r="L883" s="2">
        <f t="shared" si="284"/>
        <v>3.7601142313184198E-2</v>
      </c>
      <c r="M883" s="2">
        <f t="shared" si="285"/>
        <v>0.77010947168015231</v>
      </c>
      <c r="N883" s="2">
        <f t="shared" si="286"/>
        <v>8.6625416468348412E-2</v>
      </c>
      <c r="O883" s="2">
        <f t="shared" si="287"/>
        <v>9.9952403617325061E-2</v>
      </c>
      <c r="P883" s="1">
        <v>12</v>
      </c>
      <c r="Q883" s="1">
        <v>79</v>
      </c>
      <c r="R883" s="1">
        <v>1618</v>
      </c>
      <c r="S883" s="1">
        <v>182</v>
      </c>
      <c r="T883" s="1">
        <v>187</v>
      </c>
      <c r="U883" s="1">
        <v>5</v>
      </c>
      <c r="V883" s="1">
        <v>2</v>
      </c>
      <c r="W883" s="1"/>
      <c r="X883" s="1"/>
      <c r="Y883" s="1">
        <v>13</v>
      </c>
      <c r="Z883" s="1"/>
      <c r="AA883" s="1">
        <v>3</v>
      </c>
      <c r="AB883" s="1"/>
      <c r="AC883" s="1"/>
      <c r="AD883" s="1"/>
      <c r="AI883" t="str">
        <f t="shared" si="297"/>
        <v>Milton</v>
      </c>
      <c r="AJ883" t="s">
        <v>505</v>
      </c>
      <c r="AK883" s="140"/>
      <c r="AL883" s="7"/>
      <c r="AN883" s="91">
        <v>25</v>
      </c>
      <c r="AO883" s="93">
        <v>21</v>
      </c>
      <c r="AP883" s="93">
        <v>75</v>
      </c>
      <c r="AQ883" s="100">
        <v>41690</v>
      </c>
      <c r="AR883" s="100">
        <f t="shared" si="288"/>
        <v>25021</v>
      </c>
      <c r="AS883" t="s">
        <v>1753</v>
      </c>
      <c r="AT883" s="103">
        <f t="shared" si="289"/>
        <v>2541690</v>
      </c>
      <c r="AW883">
        <v>13.28</v>
      </c>
      <c r="AX883">
        <v>0.24</v>
      </c>
      <c r="AY883">
        <v>13.04</v>
      </c>
      <c r="BF883" s="107">
        <f t="shared" si="290"/>
        <v>0</v>
      </c>
      <c r="BG883" s="107">
        <f t="shared" si="291"/>
        <v>0</v>
      </c>
      <c r="BH883" s="107">
        <f t="shared" si="292"/>
        <v>0.77</v>
      </c>
      <c r="BI883" s="107">
        <f t="shared" si="293"/>
        <v>0</v>
      </c>
      <c r="BJ883" s="107">
        <f t="shared" si="294"/>
        <v>0</v>
      </c>
      <c r="BK883">
        <f t="shared" si="295"/>
        <v>0</v>
      </c>
    </row>
    <row r="884" spans="1:63" hidden="1" outlineLevel="1">
      <c r="A884" s="49" t="s">
        <v>350</v>
      </c>
      <c r="B884" s="9" t="s">
        <v>2377</v>
      </c>
      <c r="C884" s="1">
        <f t="shared" si="277"/>
        <v>10</v>
      </c>
      <c r="D884" s="7">
        <f t="shared" si="278"/>
        <v>5</v>
      </c>
      <c r="E884" s="7">
        <f t="shared" si="279"/>
        <v>4</v>
      </c>
      <c r="F884" s="7">
        <f t="shared" si="280"/>
        <v>2</v>
      </c>
      <c r="G884" s="7">
        <f t="shared" si="296"/>
        <v>3</v>
      </c>
      <c r="H884" s="48">
        <f t="shared" si="281"/>
        <v>1</v>
      </c>
      <c r="I884" s="163">
        <f t="shared" si="282"/>
        <v>0.1</v>
      </c>
      <c r="J884" s="8"/>
      <c r="K884" s="2">
        <f t="shared" si="283"/>
        <v>0</v>
      </c>
      <c r="L884" s="2">
        <f t="shared" si="284"/>
        <v>0.1</v>
      </c>
      <c r="M884" s="2">
        <f t="shared" si="285"/>
        <v>0.3</v>
      </c>
      <c r="N884" s="2">
        <f t="shared" si="286"/>
        <v>0.2</v>
      </c>
      <c r="O884" s="2">
        <f t="shared" si="287"/>
        <v>0.40000000000000008</v>
      </c>
      <c r="P884" s="1">
        <v>0</v>
      </c>
      <c r="Q884" s="1">
        <v>1</v>
      </c>
      <c r="R884" s="1">
        <v>3</v>
      </c>
      <c r="S884" s="1">
        <v>2</v>
      </c>
      <c r="T884" s="1">
        <v>4</v>
      </c>
      <c r="U884" s="1">
        <v>0</v>
      </c>
      <c r="V884" s="1">
        <v>0</v>
      </c>
      <c r="W884" s="1"/>
      <c r="X884" s="1"/>
      <c r="Y884" s="1">
        <v>0</v>
      </c>
      <c r="Z884" s="1"/>
      <c r="AA884" s="1">
        <v>0</v>
      </c>
      <c r="AB884" s="1"/>
      <c r="AC884" s="1"/>
      <c r="AD884" s="1"/>
      <c r="AI884" t="str">
        <f t="shared" si="297"/>
        <v>Monroe</v>
      </c>
      <c r="AJ884" t="s">
        <v>2477</v>
      </c>
      <c r="AK884" s="140">
        <v>1</v>
      </c>
      <c r="AL884" s="7"/>
      <c r="AN884" s="91">
        <v>25</v>
      </c>
      <c r="AO884" s="93">
        <v>11</v>
      </c>
      <c r="AP884" s="93">
        <v>75</v>
      </c>
      <c r="AQ884" s="100">
        <v>42040</v>
      </c>
      <c r="AR884" s="100">
        <f t="shared" si="288"/>
        <v>25011</v>
      </c>
      <c r="AS884" t="s">
        <v>1753</v>
      </c>
      <c r="AT884" s="103">
        <f t="shared" si="289"/>
        <v>2542040</v>
      </c>
      <c r="AW884">
        <v>10.78</v>
      </c>
      <c r="AX884">
        <v>7.0000000000000007E-2</v>
      </c>
      <c r="AY884">
        <v>10.71</v>
      </c>
      <c r="BF884" s="107">
        <f t="shared" si="290"/>
        <v>0</v>
      </c>
      <c r="BG884" s="107">
        <f t="shared" si="291"/>
        <v>0</v>
      </c>
      <c r="BH884" s="107">
        <f t="shared" si="292"/>
        <v>0</v>
      </c>
      <c r="BI884" s="107">
        <f t="shared" si="293"/>
        <v>0</v>
      </c>
      <c r="BJ884" s="107">
        <f t="shared" si="294"/>
        <v>0.4</v>
      </c>
      <c r="BK884">
        <f t="shared" si="295"/>
        <v>0</v>
      </c>
    </row>
    <row r="885" spans="1:63" hidden="1" outlineLevel="1">
      <c r="A885" s="49" t="s">
        <v>788</v>
      </c>
      <c r="B885" s="9" t="s">
        <v>2377</v>
      </c>
      <c r="C885" s="1">
        <f t="shared" si="277"/>
        <v>520</v>
      </c>
      <c r="D885" s="7">
        <f t="shared" si="278"/>
        <v>6</v>
      </c>
      <c r="E885" s="7">
        <f t="shared" si="279"/>
        <v>4</v>
      </c>
      <c r="F885" s="7">
        <f t="shared" si="280"/>
        <v>1</v>
      </c>
      <c r="G885" s="7">
        <f t="shared" si="296"/>
        <v>3</v>
      </c>
      <c r="H885" s="48">
        <f t="shared" si="281"/>
        <v>214</v>
      </c>
      <c r="I885" s="163">
        <f t="shared" si="282"/>
        <v>0.41153846153846152</v>
      </c>
      <c r="J885" s="8"/>
      <c r="K885" s="2">
        <f t="shared" si="283"/>
        <v>3.8461538461538464E-3</v>
      </c>
      <c r="L885" s="2">
        <f t="shared" si="284"/>
        <v>6.3461538461538458E-2</v>
      </c>
      <c r="M885" s="2">
        <f t="shared" si="285"/>
        <v>0.60961538461538467</v>
      </c>
      <c r="N885" s="2">
        <f t="shared" si="286"/>
        <v>0.10961538461538461</v>
      </c>
      <c r="O885" s="2">
        <f t="shared" si="287"/>
        <v>0.21346153846153842</v>
      </c>
      <c r="P885" s="1">
        <v>2</v>
      </c>
      <c r="Q885" s="1">
        <v>33</v>
      </c>
      <c r="R885" s="1">
        <v>317</v>
      </c>
      <c r="S885" s="1">
        <v>57</v>
      </c>
      <c r="T885" s="1">
        <v>103</v>
      </c>
      <c r="U885" s="1">
        <v>2</v>
      </c>
      <c r="V885" s="1">
        <v>3</v>
      </c>
      <c r="W885" s="1"/>
      <c r="X885" s="1"/>
      <c r="Y885" s="1">
        <v>1</v>
      </c>
      <c r="Z885" s="1"/>
      <c r="AA885" s="1">
        <v>2</v>
      </c>
      <c r="AB885" s="1"/>
      <c r="AC885" s="1"/>
      <c r="AD885" s="1"/>
      <c r="AI885" t="str">
        <f t="shared" si="297"/>
        <v>Monson</v>
      </c>
      <c r="AJ885" t="s">
        <v>2983</v>
      </c>
      <c r="AK885" s="140">
        <v>1</v>
      </c>
      <c r="AL885" s="7"/>
      <c r="AN885" s="91">
        <v>25</v>
      </c>
      <c r="AO885" s="93">
        <v>13</v>
      </c>
      <c r="AP885" s="93">
        <v>65</v>
      </c>
      <c r="AQ885" s="100">
        <v>42145</v>
      </c>
      <c r="AR885" s="100">
        <f t="shared" si="288"/>
        <v>25013</v>
      </c>
      <c r="AS885" t="s">
        <v>1753</v>
      </c>
      <c r="AT885" s="103">
        <f t="shared" si="289"/>
        <v>2542145</v>
      </c>
      <c r="AW885">
        <v>44.82</v>
      </c>
      <c r="AX885">
        <v>0.54</v>
      </c>
      <c r="AY885">
        <v>44.28</v>
      </c>
      <c r="BF885" s="107">
        <f t="shared" si="290"/>
        <v>0</v>
      </c>
      <c r="BG885" s="107">
        <f t="shared" si="291"/>
        <v>0</v>
      </c>
      <c r="BH885" s="107">
        <f t="shared" si="292"/>
        <v>0.60899999999999999</v>
      </c>
      <c r="BI885" s="107">
        <f t="shared" si="293"/>
        <v>0</v>
      </c>
      <c r="BJ885" s="107">
        <f t="shared" si="294"/>
        <v>0</v>
      </c>
      <c r="BK885">
        <f t="shared" si="295"/>
        <v>0</v>
      </c>
    </row>
    <row r="886" spans="1:63" hidden="1" outlineLevel="1">
      <c r="A886" s="49" t="s">
        <v>589</v>
      </c>
      <c r="B886" s="9" t="s">
        <v>2377</v>
      </c>
      <c r="C886" s="1">
        <f t="shared" si="277"/>
        <v>305</v>
      </c>
      <c r="D886" s="7">
        <f t="shared" si="278"/>
        <v>6</v>
      </c>
      <c r="E886" s="7">
        <f t="shared" si="279"/>
        <v>4</v>
      </c>
      <c r="F886" s="7">
        <f t="shared" si="280"/>
        <v>1</v>
      </c>
      <c r="G886" s="7">
        <f t="shared" si="296"/>
        <v>3</v>
      </c>
      <c r="H886" s="48">
        <f t="shared" si="281"/>
        <v>97</v>
      </c>
      <c r="I886" s="163">
        <f t="shared" si="282"/>
        <v>0.31803278688524589</v>
      </c>
      <c r="J886" s="8"/>
      <c r="K886" s="2">
        <f t="shared" si="283"/>
        <v>6.5573770491803279E-3</v>
      </c>
      <c r="L886" s="2">
        <f t="shared" si="284"/>
        <v>9.5081967213114751E-2</v>
      </c>
      <c r="M886" s="2">
        <f t="shared" si="285"/>
        <v>0.51475409836065578</v>
      </c>
      <c r="N886" s="2">
        <f t="shared" si="286"/>
        <v>0.15737704918032788</v>
      </c>
      <c r="O886" s="2">
        <f t="shared" si="287"/>
        <v>0.22622950819672119</v>
      </c>
      <c r="P886" s="1">
        <v>2</v>
      </c>
      <c r="Q886" s="1">
        <v>29</v>
      </c>
      <c r="R886" s="1">
        <v>157</v>
      </c>
      <c r="S886" s="1">
        <v>48</v>
      </c>
      <c r="T886" s="1">
        <v>60</v>
      </c>
      <c r="U886" s="1">
        <v>2</v>
      </c>
      <c r="V886" s="1">
        <v>2</v>
      </c>
      <c r="W886" s="1"/>
      <c r="X886" s="1"/>
      <c r="Y886" s="1">
        <v>3</v>
      </c>
      <c r="Z886" s="1"/>
      <c r="AA886" s="1">
        <v>2</v>
      </c>
      <c r="AB886" s="1"/>
      <c r="AC886" s="1"/>
      <c r="AD886" s="1"/>
      <c r="AI886" t="str">
        <f t="shared" si="297"/>
        <v>Montague</v>
      </c>
      <c r="AJ886" t="s">
        <v>2477</v>
      </c>
      <c r="AK886" s="140">
        <v>2</v>
      </c>
      <c r="AL886" s="7"/>
      <c r="AN886" s="91">
        <v>25</v>
      </c>
      <c r="AO886" s="93">
        <v>11</v>
      </c>
      <c r="AP886" s="93">
        <v>80</v>
      </c>
      <c r="AQ886" s="100">
        <v>42285</v>
      </c>
      <c r="AR886" s="100">
        <f t="shared" si="288"/>
        <v>25011</v>
      </c>
      <c r="AS886" t="s">
        <v>1753</v>
      </c>
      <c r="AT886" s="103">
        <f t="shared" si="289"/>
        <v>2542285</v>
      </c>
      <c r="AW886">
        <v>31.41</v>
      </c>
      <c r="AX886">
        <v>1.01</v>
      </c>
      <c r="AY886">
        <v>30.4</v>
      </c>
      <c r="BF886" s="107">
        <f t="shared" si="290"/>
        <v>0</v>
      </c>
      <c r="BG886" s="107">
        <f t="shared" si="291"/>
        <v>0</v>
      </c>
      <c r="BH886" s="107">
        <f t="shared" si="292"/>
        <v>0.51400000000000001</v>
      </c>
      <c r="BI886" s="107">
        <f t="shared" si="293"/>
        <v>0</v>
      </c>
      <c r="BJ886" s="107">
        <f t="shared" si="294"/>
        <v>0</v>
      </c>
      <c r="BK886">
        <f t="shared" si="295"/>
        <v>0</v>
      </c>
    </row>
    <row r="887" spans="1:63" hidden="1" outlineLevel="1">
      <c r="A887" s="49" t="s">
        <v>932</v>
      </c>
      <c r="B887" s="9" t="s">
        <v>2377</v>
      </c>
      <c r="C887" s="1">
        <f t="shared" ref="C887:C950" si="298">SUM(P887:AG887)</f>
        <v>36</v>
      </c>
      <c r="D887" s="7">
        <f t="shared" ref="D887:D950" si="299">RANK(P887,(P887:AG887))</f>
        <v>6</v>
      </c>
      <c r="E887" s="7">
        <f t="shared" ref="E887:E950" si="300">RANK(Q887,(P887:AG887))</f>
        <v>4</v>
      </c>
      <c r="F887" s="7">
        <f t="shared" ref="F887:F950" si="301">IF(R887&gt;0,RANK(R887,(P887:AG887)),0)</f>
        <v>1</v>
      </c>
      <c r="G887" s="7">
        <f t="shared" si="296"/>
        <v>2</v>
      </c>
      <c r="H887" s="48">
        <f t="shared" ref="H887:H950" si="302">MAX(P887:T887)-LARGE(P887:T887,2)</f>
        <v>6</v>
      </c>
      <c r="I887" s="163">
        <f t="shared" ref="I887:I950" si="303">H887/C887</f>
        <v>0.16666666666666666</v>
      </c>
      <c r="J887" s="8"/>
      <c r="K887" s="2">
        <f t="shared" ref="K887:K950" si="304">IF(C887=0,"-",P887/C887)</f>
        <v>0</v>
      </c>
      <c r="L887" s="2">
        <f t="shared" ref="L887:L950" si="305">IF(C887=0,"-",Q887/C887)</f>
        <v>5.5555555555555552E-2</v>
      </c>
      <c r="M887" s="2">
        <f t="shared" ref="M887:M950" si="306">IF(C887=0,"-",R887/C887)</f>
        <v>0.41666666666666669</v>
      </c>
      <c r="N887" s="2">
        <f t="shared" ref="N887:N950" si="307">IF(C887=0,"-",S887/C887)</f>
        <v>0.25</v>
      </c>
      <c r="O887" s="2">
        <f t="shared" ref="O887:O950" si="308">IF(C887=0,"-",(1-K887-L887-M887-N887))</f>
        <v>0.27777777777777768</v>
      </c>
      <c r="P887" s="1">
        <v>0</v>
      </c>
      <c r="Q887" s="1">
        <v>2</v>
      </c>
      <c r="R887" s="1">
        <v>15</v>
      </c>
      <c r="S887" s="1">
        <v>9</v>
      </c>
      <c r="T887" s="1">
        <v>9</v>
      </c>
      <c r="U887" s="1">
        <v>0</v>
      </c>
      <c r="V887" s="1">
        <v>0</v>
      </c>
      <c r="W887" s="1"/>
      <c r="X887" s="1"/>
      <c r="Y887" s="1">
        <v>1</v>
      </c>
      <c r="Z887" s="1"/>
      <c r="AA887" s="1">
        <v>0</v>
      </c>
      <c r="AB887" s="1"/>
      <c r="AC887" s="1"/>
      <c r="AD887" s="1"/>
      <c r="AI887" t="str">
        <f t="shared" si="297"/>
        <v>Monterey</v>
      </c>
      <c r="AJ887" t="s">
        <v>243</v>
      </c>
      <c r="AK887" s="140">
        <v>1</v>
      </c>
      <c r="AL887" s="7"/>
      <c r="AN887" s="91">
        <v>25</v>
      </c>
      <c r="AO887" s="93">
        <v>3</v>
      </c>
      <c r="AP887" s="93">
        <v>75</v>
      </c>
      <c r="AQ887" s="100">
        <v>42460</v>
      </c>
      <c r="AR887" s="100">
        <f t="shared" ref="AR887:AR950" si="309">AN887*1000+AO887</f>
        <v>25003</v>
      </c>
      <c r="AS887" t="s">
        <v>1753</v>
      </c>
      <c r="AT887" s="103">
        <f t="shared" ref="AT887:AT950" si="310">AN887*100000+AQ887</f>
        <v>2542460</v>
      </c>
      <c r="AW887">
        <v>27.32</v>
      </c>
      <c r="AX887">
        <v>0.82</v>
      </c>
      <c r="AY887">
        <v>26.5</v>
      </c>
      <c r="BF887" s="107">
        <f t="shared" ref="BF887:BF950" si="311">IF(D887=1,ROUNDDOWN(K887,3),0)</f>
        <v>0</v>
      </c>
      <c r="BG887" s="107">
        <f t="shared" ref="BG887:BG950" si="312">IF(E887=1,ROUNDDOWN(L887,3),0)</f>
        <v>0</v>
      </c>
      <c r="BH887" s="107">
        <f t="shared" ref="BH887:BH950" si="313">IF(F887=1,ROUNDDOWN(M887,3),0)</f>
        <v>0.41599999999999998</v>
      </c>
      <c r="BI887" s="107">
        <f t="shared" ref="BI887:BI950" si="314">IF(G887=1,ROUNDDOWN(N887,3),0)</f>
        <v>0</v>
      </c>
      <c r="BJ887" s="107">
        <f t="shared" ref="BJ887:BJ950" si="315">IF(H887=1,ROUNDDOWN(O887,3),0)</f>
        <v>0</v>
      </c>
      <c r="BK887">
        <f t="shared" ref="BK887:BK950" si="316">IF(BG887=BH887,ROUNDDOWN(BH887*10,0),0)</f>
        <v>0</v>
      </c>
    </row>
    <row r="888" spans="1:63" hidden="1" outlineLevel="1">
      <c r="A888" s="49" t="s">
        <v>402</v>
      </c>
      <c r="B888" s="9" t="s">
        <v>2377</v>
      </c>
      <c r="C888" s="1">
        <f t="shared" si="298"/>
        <v>87</v>
      </c>
      <c r="D888" s="7">
        <f t="shared" si="299"/>
        <v>6</v>
      </c>
      <c r="E888" s="7">
        <f t="shared" si="300"/>
        <v>4</v>
      </c>
      <c r="F888" s="7">
        <f t="shared" si="301"/>
        <v>1</v>
      </c>
      <c r="G888" s="7">
        <f t="shared" ref="G888:G951" si="317">IF(S888&gt;0,RANK(S888,(P888:AD888)),0)</f>
        <v>3</v>
      </c>
      <c r="H888" s="48">
        <f t="shared" si="302"/>
        <v>29</v>
      </c>
      <c r="I888" s="163">
        <f t="shared" si="303"/>
        <v>0.33333333333333331</v>
      </c>
      <c r="J888" s="8"/>
      <c r="K888" s="2">
        <f t="shared" si="304"/>
        <v>0</v>
      </c>
      <c r="L888" s="2">
        <f t="shared" si="305"/>
        <v>6.8965517241379309E-2</v>
      </c>
      <c r="M888" s="2">
        <f t="shared" si="306"/>
        <v>0.57471264367816088</v>
      </c>
      <c r="N888" s="2">
        <f t="shared" si="307"/>
        <v>0.10344827586206896</v>
      </c>
      <c r="O888" s="2">
        <f t="shared" si="308"/>
        <v>0.25287356321839083</v>
      </c>
      <c r="P888" s="1">
        <v>0</v>
      </c>
      <c r="Q888" s="1">
        <v>6</v>
      </c>
      <c r="R888" s="1">
        <v>50</v>
      </c>
      <c r="S888" s="1">
        <v>9</v>
      </c>
      <c r="T888" s="1">
        <v>21</v>
      </c>
      <c r="U888" s="1">
        <v>0</v>
      </c>
      <c r="V888" s="1">
        <v>1</v>
      </c>
      <c r="W888" s="1"/>
      <c r="X888" s="1"/>
      <c r="Y888" s="1">
        <v>0</v>
      </c>
      <c r="Z888" s="1"/>
      <c r="AA888" s="1">
        <v>0</v>
      </c>
      <c r="AB888" s="1"/>
      <c r="AC888" s="1"/>
      <c r="AD888" s="1"/>
      <c r="AI888" t="str">
        <f t="shared" si="297"/>
        <v>Montgomery</v>
      </c>
      <c r="AJ888" t="s">
        <v>2983</v>
      </c>
      <c r="AK888" s="140">
        <v>1</v>
      </c>
      <c r="AL888" s="7"/>
      <c r="AN888" s="91">
        <v>25</v>
      </c>
      <c r="AO888" s="93">
        <v>13</v>
      </c>
      <c r="AP888" s="93">
        <v>70</v>
      </c>
      <c r="AQ888" s="100">
        <v>42530</v>
      </c>
      <c r="AR888" s="100">
        <f t="shared" si="309"/>
        <v>25013</v>
      </c>
      <c r="AS888" t="s">
        <v>1753</v>
      </c>
      <c r="AT888" s="103">
        <f t="shared" si="310"/>
        <v>2542530</v>
      </c>
      <c r="AW888">
        <v>15.19</v>
      </c>
      <c r="AX888">
        <v>0.13</v>
      </c>
      <c r="AY888">
        <v>15.05</v>
      </c>
      <c r="BF888" s="107">
        <f t="shared" si="311"/>
        <v>0</v>
      </c>
      <c r="BG888" s="107">
        <f t="shared" si="312"/>
        <v>0</v>
      </c>
      <c r="BH888" s="107">
        <f t="shared" si="313"/>
        <v>0.57399999999999995</v>
      </c>
      <c r="BI888" s="107">
        <f t="shared" si="314"/>
        <v>0</v>
      </c>
      <c r="BJ888" s="107">
        <f t="shared" si="315"/>
        <v>0</v>
      </c>
      <c r="BK888">
        <f t="shared" si="316"/>
        <v>0</v>
      </c>
    </row>
    <row r="889" spans="1:63" hidden="1" outlineLevel="1">
      <c r="A889" s="49" t="s">
        <v>1848</v>
      </c>
      <c r="B889" s="9" t="s">
        <v>2377</v>
      </c>
      <c r="C889" s="1">
        <f t="shared" si="298"/>
        <v>11</v>
      </c>
      <c r="D889" s="7">
        <f t="shared" si="299"/>
        <v>4</v>
      </c>
      <c r="E889" s="7">
        <f t="shared" si="300"/>
        <v>4</v>
      </c>
      <c r="F889" s="7">
        <f t="shared" si="301"/>
        <v>2</v>
      </c>
      <c r="G889" s="7">
        <f t="shared" si="317"/>
        <v>1</v>
      </c>
      <c r="H889" s="48">
        <f t="shared" si="302"/>
        <v>1</v>
      </c>
      <c r="I889" s="163">
        <f t="shared" si="303"/>
        <v>9.0909090909090912E-2</v>
      </c>
      <c r="J889" s="8"/>
      <c r="K889" s="2">
        <f t="shared" si="304"/>
        <v>0</v>
      </c>
      <c r="L889" s="2">
        <f t="shared" si="305"/>
        <v>0</v>
      </c>
      <c r="M889" s="2">
        <f t="shared" si="306"/>
        <v>0.36363636363636365</v>
      </c>
      <c r="N889" s="2">
        <f t="shared" si="307"/>
        <v>0.45454545454545453</v>
      </c>
      <c r="O889" s="2">
        <f t="shared" si="308"/>
        <v>0.18181818181818182</v>
      </c>
      <c r="P889" s="1">
        <v>0</v>
      </c>
      <c r="Q889" s="1">
        <v>0</v>
      </c>
      <c r="R889" s="1">
        <v>4</v>
      </c>
      <c r="S889" s="1">
        <v>5</v>
      </c>
      <c r="T889" s="1">
        <v>2</v>
      </c>
      <c r="U889" s="1">
        <v>0</v>
      </c>
      <c r="V889" s="1">
        <v>0</v>
      </c>
      <c r="W889" s="1"/>
      <c r="X889" s="1"/>
      <c r="Y889" s="1">
        <v>0</v>
      </c>
      <c r="Z889" s="1"/>
      <c r="AA889" s="1">
        <v>0</v>
      </c>
      <c r="AB889" s="1"/>
      <c r="AC889" s="1"/>
      <c r="AD889" s="1"/>
      <c r="AI889" t="str">
        <f t="shared" si="297"/>
        <v>Mt. Washington</v>
      </c>
      <c r="AJ889" t="s">
        <v>243</v>
      </c>
      <c r="AK889" s="140">
        <v>1</v>
      </c>
      <c r="AL889" s="7"/>
      <c r="AN889" s="91">
        <v>25</v>
      </c>
      <c r="AO889" s="93">
        <v>3</v>
      </c>
      <c r="AP889" s="93">
        <v>80</v>
      </c>
      <c r="AQ889" s="100">
        <v>43300</v>
      </c>
      <c r="AR889" s="100">
        <f t="shared" si="309"/>
        <v>25003</v>
      </c>
      <c r="AS889" t="s">
        <v>1753</v>
      </c>
      <c r="AT889" s="103">
        <f t="shared" si="310"/>
        <v>2543300</v>
      </c>
      <c r="AW889">
        <v>22.37</v>
      </c>
      <c r="AX889">
        <v>0.15</v>
      </c>
      <c r="AY889">
        <v>22.22</v>
      </c>
      <c r="BF889" s="107">
        <f t="shared" si="311"/>
        <v>0</v>
      </c>
      <c r="BG889" s="107">
        <f t="shared" si="312"/>
        <v>0</v>
      </c>
      <c r="BH889" s="107">
        <f t="shared" si="313"/>
        <v>0</v>
      </c>
      <c r="BI889" s="107">
        <f t="shared" si="314"/>
        <v>0.45400000000000001</v>
      </c>
      <c r="BJ889" s="107">
        <f t="shared" si="315"/>
        <v>0.18099999999999999</v>
      </c>
      <c r="BK889">
        <f t="shared" si="316"/>
        <v>0</v>
      </c>
    </row>
    <row r="890" spans="1:63" hidden="1" outlineLevel="1">
      <c r="A890" s="49" t="s">
        <v>518</v>
      </c>
      <c r="B890" s="9" t="s">
        <v>2377</v>
      </c>
      <c r="C890" s="1">
        <f t="shared" si="298"/>
        <v>322</v>
      </c>
      <c r="D890" s="7">
        <f t="shared" si="299"/>
        <v>5</v>
      </c>
      <c r="E890" s="7">
        <f t="shared" si="300"/>
        <v>4</v>
      </c>
      <c r="F890" s="7">
        <f t="shared" si="301"/>
        <v>1</v>
      </c>
      <c r="G890" s="7">
        <f t="shared" si="317"/>
        <v>2</v>
      </c>
      <c r="H890" s="48">
        <f t="shared" si="302"/>
        <v>237</v>
      </c>
      <c r="I890" s="163">
        <f t="shared" si="303"/>
        <v>0.7360248447204969</v>
      </c>
      <c r="J890" s="8"/>
      <c r="K890" s="2">
        <f t="shared" si="304"/>
        <v>6.2111801242236021E-3</v>
      </c>
      <c r="L890" s="2">
        <f t="shared" si="305"/>
        <v>4.0372670807453416E-2</v>
      </c>
      <c r="M890" s="2">
        <f t="shared" si="306"/>
        <v>0.81366459627329191</v>
      </c>
      <c r="N890" s="2">
        <f t="shared" si="307"/>
        <v>7.7639751552795025E-2</v>
      </c>
      <c r="O890" s="2">
        <f t="shared" si="308"/>
        <v>6.2111801242236017E-2</v>
      </c>
      <c r="P890" s="1">
        <v>2</v>
      </c>
      <c r="Q890" s="1">
        <v>13</v>
      </c>
      <c r="R890" s="1">
        <v>262</v>
      </c>
      <c r="S890" s="1">
        <v>25</v>
      </c>
      <c r="T890" s="1">
        <v>17</v>
      </c>
      <c r="U890" s="1">
        <v>1</v>
      </c>
      <c r="V890" s="1">
        <v>0</v>
      </c>
      <c r="W890" s="1"/>
      <c r="X890" s="1"/>
      <c r="Y890" s="1">
        <v>2</v>
      </c>
      <c r="Z890" s="1"/>
      <c r="AA890" s="1">
        <v>0</v>
      </c>
      <c r="AB890" s="1"/>
      <c r="AC890" s="1"/>
      <c r="AD890" s="1"/>
      <c r="AI890" t="str">
        <f t="shared" si="297"/>
        <v>Nahant</v>
      </c>
      <c r="AJ890" t="s">
        <v>827</v>
      </c>
      <c r="AK890" s="140">
        <v>6</v>
      </c>
      <c r="AL890" s="7"/>
      <c r="AN890" s="91">
        <v>25</v>
      </c>
      <c r="AO890" s="93">
        <v>9</v>
      </c>
      <c r="AP890" s="93">
        <v>105</v>
      </c>
      <c r="AQ890" s="100">
        <v>43580</v>
      </c>
      <c r="AR890" s="100">
        <f t="shared" si="309"/>
        <v>25009</v>
      </c>
      <c r="AS890" t="s">
        <v>1753</v>
      </c>
      <c r="AT890" s="103">
        <f t="shared" si="310"/>
        <v>2543580</v>
      </c>
      <c r="AW890">
        <v>15.48</v>
      </c>
      <c r="AX890">
        <v>14.24</v>
      </c>
      <c r="AY890">
        <v>1.24</v>
      </c>
      <c r="BF890" s="107">
        <f t="shared" si="311"/>
        <v>0</v>
      </c>
      <c r="BG890" s="107">
        <f t="shared" si="312"/>
        <v>0</v>
      </c>
      <c r="BH890" s="107">
        <f t="shared" si="313"/>
        <v>0.81299999999999994</v>
      </c>
      <c r="BI890" s="107">
        <f t="shared" si="314"/>
        <v>0</v>
      </c>
      <c r="BJ890" s="107">
        <f t="shared" si="315"/>
        <v>0</v>
      </c>
      <c r="BK890">
        <f t="shared" si="316"/>
        <v>0</v>
      </c>
    </row>
    <row r="891" spans="1:63" hidden="1" outlineLevel="1">
      <c r="A891" s="49" t="s">
        <v>2278</v>
      </c>
      <c r="B891" s="9" t="s">
        <v>2377</v>
      </c>
      <c r="C891" s="1">
        <f t="shared" si="298"/>
        <v>614</v>
      </c>
      <c r="D891" s="7">
        <f t="shared" si="299"/>
        <v>5</v>
      </c>
      <c r="E891" s="7">
        <f t="shared" si="300"/>
        <v>4</v>
      </c>
      <c r="F891" s="7">
        <f t="shared" si="301"/>
        <v>1</v>
      </c>
      <c r="G891" s="7">
        <f t="shared" si="317"/>
        <v>3</v>
      </c>
      <c r="H891" s="48">
        <f t="shared" si="302"/>
        <v>352</v>
      </c>
      <c r="I891" s="163">
        <f t="shared" si="303"/>
        <v>0.57328990228013033</v>
      </c>
      <c r="J891" s="8"/>
      <c r="K891" s="2">
        <f t="shared" si="304"/>
        <v>9.7719869706840382E-3</v>
      </c>
      <c r="L891" s="2">
        <f t="shared" si="305"/>
        <v>6.1889250814332247E-2</v>
      </c>
      <c r="M891" s="2">
        <f t="shared" si="306"/>
        <v>0.69055374592833874</v>
      </c>
      <c r="N891" s="2">
        <f t="shared" si="307"/>
        <v>0.10586319218241043</v>
      </c>
      <c r="O891" s="2">
        <f t="shared" si="308"/>
        <v>0.13192182410423453</v>
      </c>
      <c r="P891" s="1">
        <v>6</v>
      </c>
      <c r="Q891" s="1">
        <v>38</v>
      </c>
      <c r="R891" s="1">
        <v>424</v>
      </c>
      <c r="S891" s="1">
        <v>65</v>
      </c>
      <c r="T891" s="1">
        <v>72</v>
      </c>
      <c r="U891" s="1">
        <v>3</v>
      </c>
      <c r="V891" s="1">
        <v>0</v>
      </c>
      <c r="W891" s="1"/>
      <c r="X891" s="1"/>
      <c r="Y891" s="1">
        <v>4</v>
      </c>
      <c r="Z891" s="1"/>
      <c r="AA891" s="1">
        <v>2</v>
      </c>
      <c r="AB891" s="1"/>
      <c r="AC891" s="1"/>
      <c r="AD891" s="1"/>
      <c r="AI891" t="str">
        <f t="shared" si="297"/>
        <v>Nantucket</v>
      </c>
      <c r="AJ891" t="s">
        <v>2278</v>
      </c>
      <c r="AK891" s="140">
        <v>9</v>
      </c>
      <c r="AL891" s="7"/>
      <c r="AN891" s="91">
        <v>25</v>
      </c>
      <c r="AO891" s="93">
        <v>19</v>
      </c>
      <c r="AP891" s="93">
        <v>5</v>
      </c>
      <c r="AQ891" s="100">
        <v>43790</v>
      </c>
      <c r="AR891" s="100">
        <f t="shared" si="309"/>
        <v>25019</v>
      </c>
      <c r="AS891" t="s">
        <v>1753</v>
      </c>
      <c r="AT891" s="103">
        <f t="shared" si="310"/>
        <v>2543790</v>
      </c>
      <c r="AW891">
        <v>105.27</v>
      </c>
      <c r="AX891">
        <v>57.46</v>
      </c>
      <c r="AY891">
        <v>47.81</v>
      </c>
      <c r="BF891" s="107">
        <f t="shared" si="311"/>
        <v>0</v>
      </c>
      <c r="BG891" s="107">
        <f t="shared" si="312"/>
        <v>0</v>
      </c>
      <c r="BH891" s="107">
        <f t="shared" si="313"/>
        <v>0.69</v>
      </c>
      <c r="BI891" s="107">
        <f t="shared" si="314"/>
        <v>0</v>
      </c>
      <c r="BJ891" s="107">
        <f t="shared" si="315"/>
        <v>0</v>
      </c>
      <c r="BK891">
        <f t="shared" si="316"/>
        <v>0</v>
      </c>
    </row>
    <row r="892" spans="1:63" hidden="1" outlineLevel="1">
      <c r="A892" s="49" t="s">
        <v>1894</v>
      </c>
      <c r="B892" s="9" t="s">
        <v>2377</v>
      </c>
      <c r="C892" s="1">
        <f t="shared" si="298"/>
        <v>2342</v>
      </c>
      <c r="D892" s="7">
        <f t="shared" si="299"/>
        <v>5</v>
      </c>
      <c r="E892" s="7">
        <f t="shared" si="300"/>
        <v>4</v>
      </c>
      <c r="F892" s="7">
        <f t="shared" si="301"/>
        <v>1</v>
      </c>
      <c r="G892" s="7">
        <f t="shared" si="317"/>
        <v>2</v>
      </c>
      <c r="H892" s="48">
        <f t="shared" si="302"/>
        <v>1528</v>
      </c>
      <c r="I892" s="163">
        <f t="shared" si="303"/>
        <v>0.65243381725021354</v>
      </c>
      <c r="J892" s="8"/>
      <c r="K892" s="2">
        <f t="shared" si="304"/>
        <v>5.9777967549103327E-3</v>
      </c>
      <c r="L892" s="2">
        <f t="shared" si="305"/>
        <v>2.9888983774551667E-2</v>
      </c>
      <c r="M892" s="2">
        <f t="shared" si="306"/>
        <v>0.75448334756618274</v>
      </c>
      <c r="N892" s="2">
        <f t="shared" si="307"/>
        <v>0.10204953031596925</v>
      </c>
      <c r="O892" s="2">
        <f t="shared" si="308"/>
        <v>0.10760034158838611</v>
      </c>
      <c r="P892" s="1">
        <v>14</v>
      </c>
      <c r="Q892" s="1">
        <v>70</v>
      </c>
      <c r="R892" s="1">
        <v>1767</v>
      </c>
      <c r="S892" s="1">
        <v>239</v>
      </c>
      <c r="T892" s="1">
        <v>227</v>
      </c>
      <c r="U892" s="1">
        <v>4</v>
      </c>
      <c r="V892" s="1">
        <v>5</v>
      </c>
      <c r="W892" s="1"/>
      <c r="X892" s="1"/>
      <c r="Y892" s="1">
        <v>11</v>
      </c>
      <c r="Z892" s="1"/>
      <c r="AA892" s="1">
        <v>5</v>
      </c>
      <c r="AB892" s="1"/>
      <c r="AC892" s="1"/>
      <c r="AD892" s="1"/>
      <c r="AI892" t="str">
        <f t="shared" si="297"/>
        <v>Natick</v>
      </c>
      <c r="AJ892" t="s">
        <v>2292</v>
      </c>
      <c r="AK892" s="140">
        <v>5</v>
      </c>
      <c r="AL892" s="7"/>
      <c r="AN892" s="91">
        <v>25</v>
      </c>
      <c r="AO892" s="93">
        <v>17</v>
      </c>
      <c r="AP892" s="93">
        <v>160</v>
      </c>
      <c r="AQ892" s="100">
        <v>43895</v>
      </c>
      <c r="AR892" s="100">
        <f t="shared" si="309"/>
        <v>25017</v>
      </c>
      <c r="AS892" t="s">
        <v>1753</v>
      </c>
      <c r="AT892" s="103">
        <f t="shared" si="310"/>
        <v>2543895</v>
      </c>
      <c r="AW892">
        <v>16.05</v>
      </c>
      <c r="AX892">
        <v>0.97</v>
      </c>
      <c r="AY892">
        <v>15.08</v>
      </c>
      <c r="BF892" s="107">
        <f t="shared" si="311"/>
        <v>0</v>
      </c>
      <c r="BG892" s="107">
        <f t="shared" si="312"/>
        <v>0</v>
      </c>
      <c r="BH892" s="107">
        <f t="shared" si="313"/>
        <v>0.754</v>
      </c>
      <c r="BI892" s="107">
        <f t="shared" si="314"/>
        <v>0</v>
      </c>
      <c r="BJ892" s="107">
        <f t="shared" si="315"/>
        <v>0</v>
      </c>
      <c r="BK892">
        <f t="shared" si="316"/>
        <v>0</v>
      </c>
    </row>
    <row r="893" spans="1:63" hidden="1" outlineLevel="1">
      <c r="A893" s="49" t="s">
        <v>519</v>
      </c>
      <c r="B893" s="9" t="s">
        <v>2377</v>
      </c>
      <c r="C893" s="1">
        <f t="shared" si="298"/>
        <v>2298</v>
      </c>
      <c r="D893" s="7">
        <f t="shared" si="299"/>
        <v>5</v>
      </c>
      <c r="E893" s="7">
        <f t="shared" si="300"/>
        <v>4</v>
      </c>
      <c r="F893" s="7">
        <f t="shared" si="301"/>
        <v>1</v>
      </c>
      <c r="G893" s="7">
        <f t="shared" si="317"/>
        <v>3</v>
      </c>
      <c r="H893" s="48">
        <f t="shared" si="302"/>
        <v>1642</v>
      </c>
      <c r="I893" s="163">
        <f t="shared" si="303"/>
        <v>0.71453437771975636</v>
      </c>
      <c r="J893" s="8"/>
      <c r="K893" s="2">
        <f t="shared" si="304"/>
        <v>9.138381201044387E-3</v>
      </c>
      <c r="L893" s="2">
        <f t="shared" si="305"/>
        <v>3.4377719756309835E-2</v>
      </c>
      <c r="M893" s="2">
        <f t="shared" si="306"/>
        <v>0.79982593559617055</v>
      </c>
      <c r="N893" s="2">
        <f t="shared" si="307"/>
        <v>5.8311575282854654E-2</v>
      </c>
      <c r="O893" s="2">
        <f t="shared" si="308"/>
        <v>9.8346388163620541E-2</v>
      </c>
      <c r="P893" s="1">
        <v>21</v>
      </c>
      <c r="Q893" s="1">
        <v>79</v>
      </c>
      <c r="R893" s="1">
        <v>1838</v>
      </c>
      <c r="S893" s="1">
        <v>134</v>
      </c>
      <c r="T893" s="1">
        <v>196</v>
      </c>
      <c r="U893" s="1">
        <v>2</v>
      </c>
      <c r="V893" s="1">
        <v>6</v>
      </c>
      <c r="W893" s="1"/>
      <c r="X893" s="1"/>
      <c r="Y893" s="1">
        <v>10</v>
      </c>
      <c r="Z893" s="1"/>
      <c r="AA893" s="1">
        <v>12</v>
      </c>
      <c r="AB893" s="1"/>
      <c r="AC893" s="1"/>
      <c r="AD893" s="1"/>
      <c r="AI893" t="str">
        <f t="shared" si="297"/>
        <v>Needham</v>
      </c>
      <c r="AJ893" t="s">
        <v>505</v>
      </c>
      <c r="AK893" s="140">
        <v>4</v>
      </c>
      <c r="AL893" s="7"/>
      <c r="AN893" s="91">
        <v>25</v>
      </c>
      <c r="AO893" s="93">
        <v>21</v>
      </c>
      <c r="AP893" s="93">
        <v>80</v>
      </c>
      <c r="AQ893" s="100">
        <v>44105</v>
      </c>
      <c r="AR893" s="100">
        <f t="shared" si="309"/>
        <v>25021</v>
      </c>
      <c r="AS893" t="s">
        <v>1753</v>
      </c>
      <c r="AT893" s="103">
        <f t="shared" si="310"/>
        <v>2544105</v>
      </c>
      <c r="AW893">
        <v>12.7</v>
      </c>
      <c r="AX893">
        <v>0.09</v>
      </c>
      <c r="AY893">
        <v>12.61</v>
      </c>
      <c r="BF893" s="107">
        <f t="shared" si="311"/>
        <v>0</v>
      </c>
      <c r="BG893" s="107">
        <f t="shared" si="312"/>
        <v>0</v>
      </c>
      <c r="BH893" s="107">
        <f t="shared" si="313"/>
        <v>0.79900000000000004</v>
      </c>
      <c r="BI893" s="107">
        <f t="shared" si="314"/>
        <v>0</v>
      </c>
      <c r="BJ893" s="107">
        <f t="shared" si="315"/>
        <v>0</v>
      </c>
      <c r="BK893">
        <f t="shared" si="316"/>
        <v>0</v>
      </c>
    </row>
    <row r="894" spans="1:63" hidden="1" outlineLevel="1">
      <c r="A894" s="49" t="s">
        <v>3233</v>
      </c>
      <c r="B894" s="9" t="s">
        <v>2377</v>
      </c>
      <c r="C894" s="1">
        <f t="shared" si="298"/>
        <v>13</v>
      </c>
      <c r="D894" s="7">
        <f t="shared" si="299"/>
        <v>5</v>
      </c>
      <c r="E894" s="7">
        <f t="shared" si="300"/>
        <v>5</v>
      </c>
      <c r="F894" s="7">
        <f t="shared" si="301"/>
        <v>1</v>
      </c>
      <c r="G894" s="7">
        <f t="shared" si="317"/>
        <v>2</v>
      </c>
      <c r="H894" s="48">
        <f t="shared" si="302"/>
        <v>2</v>
      </c>
      <c r="I894" s="163">
        <f t="shared" si="303"/>
        <v>0.15384615384615385</v>
      </c>
      <c r="J894" s="8"/>
      <c r="K894" s="2">
        <f t="shared" si="304"/>
        <v>0</v>
      </c>
      <c r="L894" s="2">
        <f t="shared" si="305"/>
        <v>0</v>
      </c>
      <c r="M894" s="2">
        <f t="shared" si="306"/>
        <v>0.38461538461538464</v>
      </c>
      <c r="N894" s="2">
        <f t="shared" si="307"/>
        <v>0.23076923076923078</v>
      </c>
      <c r="O894" s="2">
        <f t="shared" si="308"/>
        <v>0.38461538461538464</v>
      </c>
      <c r="P894" s="1">
        <v>0</v>
      </c>
      <c r="Q894" s="1">
        <v>0</v>
      </c>
      <c r="R894" s="1">
        <v>5</v>
      </c>
      <c r="S894" s="1">
        <v>3</v>
      </c>
      <c r="T894" s="1">
        <v>3</v>
      </c>
      <c r="U894" s="1">
        <v>0</v>
      </c>
      <c r="V894" s="1">
        <v>2</v>
      </c>
      <c r="W894" s="1"/>
      <c r="X894" s="1"/>
      <c r="Y894" s="1">
        <v>0</v>
      </c>
      <c r="Z894" s="1"/>
      <c r="AA894" s="1">
        <v>0</v>
      </c>
      <c r="AB894" s="1"/>
      <c r="AC894" s="1"/>
      <c r="AD894" s="1"/>
      <c r="AI894" t="str">
        <f t="shared" si="297"/>
        <v>New Ashford</v>
      </c>
      <c r="AJ894" t="s">
        <v>243</v>
      </c>
      <c r="AK894" s="140">
        <v>1</v>
      </c>
      <c r="AL894" s="7"/>
      <c r="AN894" s="91">
        <v>25</v>
      </c>
      <c r="AO894" s="93">
        <v>3</v>
      </c>
      <c r="AP894" s="93">
        <v>85</v>
      </c>
      <c r="AQ894" s="100">
        <v>44385</v>
      </c>
      <c r="AR894" s="100">
        <f t="shared" si="309"/>
        <v>25003</v>
      </c>
      <c r="AS894" t="s">
        <v>1753</v>
      </c>
      <c r="AT894" s="103">
        <f t="shared" si="310"/>
        <v>2544385</v>
      </c>
      <c r="AW894">
        <v>13.54</v>
      </c>
      <c r="AX894">
        <v>0</v>
      </c>
      <c r="AY894">
        <v>13.54</v>
      </c>
      <c r="BF894" s="107">
        <f t="shared" si="311"/>
        <v>0</v>
      </c>
      <c r="BG894" s="107">
        <f t="shared" si="312"/>
        <v>0</v>
      </c>
      <c r="BH894" s="107">
        <f t="shared" si="313"/>
        <v>0.38400000000000001</v>
      </c>
      <c r="BI894" s="107">
        <f t="shared" si="314"/>
        <v>0</v>
      </c>
      <c r="BJ894" s="107">
        <f t="shared" si="315"/>
        <v>0</v>
      </c>
      <c r="BK894">
        <f t="shared" si="316"/>
        <v>0</v>
      </c>
    </row>
    <row r="895" spans="1:63" hidden="1" outlineLevel="1">
      <c r="A895" s="49" t="s">
        <v>329</v>
      </c>
      <c r="B895" s="9" t="s">
        <v>2377</v>
      </c>
      <c r="C895" s="1">
        <f t="shared" si="298"/>
        <v>1880</v>
      </c>
      <c r="D895" s="7">
        <f t="shared" si="299"/>
        <v>7</v>
      </c>
      <c r="E895" s="7">
        <f t="shared" si="300"/>
        <v>4</v>
      </c>
      <c r="F895" s="7">
        <f t="shared" si="301"/>
        <v>1</v>
      </c>
      <c r="G895" s="7">
        <f t="shared" si="317"/>
        <v>3</v>
      </c>
      <c r="H895" s="48">
        <f t="shared" si="302"/>
        <v>608</v>
      </c>
      <c r="I895" s="163">
        <f t="shared" si="303"/>
        <v>0.32340425531914896</v>
      </c>
      <c r="J895" s="8"/>
      <c r="K895" s="2">
        <f t="shared" si="304"/>
        <v>3.7234042553191491E-3</v>
      </c>
      <c r="L895" s="2">
        <f t="shared" si="305"/>
        <v>7.3936170212765953E-2</v>
      </c>
      <c r="M895" s="2">
        <f t="shared" si="306"/>
        <v>0.54255319148936165</v>
      </c>
      <c r="N895" s="2">
        <f t="shared" si="307"/>
        <v>0.14308510638297872</v>
      </c>
      <c r="O895" s="2">
        <f t="shared" si="308"/>
        <v>0.23670212765957449</v>
      </c>
      <c r="P895" s="1">
        <v>7</v>
      </c>
      <c r="Q895" s="1">
        <v>139</v>
      </c>
      <c r="R895" s="1">
        <v>1020</v>
      </c>
      <c r="S895" s="1">
        <v>269</v>
      </c>
      <c r="T895" s="1">
        <v>412</v>
      </c>
      <c r="U895" s="1">
        <v>7</v>
      </c>
      <c r="V895" s="1">
        <v>11</v>
      </c>
      <c r="W895" s="1"/>
      <c r="X895" s="1"/>
      <c r="Y895" s="1">
        <v>10</v>
      </c>
      <c r="Z895" s="1"/>
      <c r="AA895" s="1">
        <v>5</v>
      </c>
      <c r="AB895" s="1"/>
      <c r="AC895" s="1"/>
      <c r="AD895" s="1"/>
      <c r="AI895" t="str">
        <f t="shared" si="297"/>
        <v>New Bedford</v>
      </c>
      <c r="AJ895" t="s">
        <v>2858</v>
      </c>
      <c r="AK895" s="140">
        <v>9</v>
      </c>
      <c r="AL895" s="7"/>
      <c r="AN895" s="91">
        <v>25</v>
      </c>
      <c r="AO895" s="93">
        <v>5</v>
      </c>
      <c r="AP895" s="93">
        <v>55</v>
      </c>
      <c r="AQ895" s="100">
        <v>45000</v>
      </c>
      <c r="AR895" s="100">
        <f t="shared" si="309"/>
        <v>25005</v>
      </c>
      <c r="AS895" t="s">
        <v>1057</v>
      </c>
      <c r="AT895" s="103">
        <f t="shared" si="310"/>
        <v>2545000</v>
      </c>
      <c r="AW895">
        <v>24.03</v>
      </c>
      <c r="AX895">
        <v>3.9</v>
      </c>
      <c r="AY895">
        <v>20.12</v>
      </c>
      <c r="BF895" s="107">
        <f t="shared" si="311"/>
        <v>0</v>
      </c>
      <c r="BG895" s="107">
        <f t="shared" si="312"/>
        <v>0</v>
      </c>
      <c r="BH895" s="107">
        <f t="shared" si="313"/>
        <v>0.54200000000000004</v>
      </c>
      <c r="BI895" s="107">
        <f t="shared" si="314"/>
        <v>0</v>
      </c>
      <c r="BJ895" s="107">
        <f t="shared" si="315"/>
        <v>0</v>
      </c>
      <c r="BK895">
        <f t="shared" si="316"/>
        <v>0</v>
      </c>
    </row>
    <row r="896" spans="1:63" hidden="1" outlineLevel="1">
      <c r="A896" s="49" t="s">
        <v>1420</v>
      </c>
      <c r="B896" s="9" t="s">
        <v>2377</v>
      </c>
      <c r="C896" s="1">
        <f t="shared" si="298"/>
        <v>94</v>
      </c>
      <c r="D896" s="7">
        <f t="shared" si="299"/>
        <v>5</v>
      </c>
      <c r="E896" s="7">
        <f t="shared" si="300"/>
        <v>4</v>
      </c>
      <c r="F896" s="7">
        <f t="shared" si="301"/>
        <v>1</v>
      </c>
      <c r="G896" s="7">
        <f t="shared" si="317"/>
        <v>2</v>
      </c>
      <c r="H896" s="48">
        <f t="shared" si="302"/>
        <v>44</v>
      </c>
      <c r="I896" s="163">
        <f t="shared" si="303"/>
        <v>0.46808510638297873</v>
      </c>
      <c r="J896" s="8"/>
      <c r="K896" s="2">
        <f t="shared" si="304"/>
        <v>1.0638297872340425E-2</v>
      </c>
      <c r="L896" s="2">
        <f t="shared" si="305"/>
        <v>4.2553191489361701E-2</v>
      </c>
      <c r="M896" s="2">
        <f t="shared" si="306"/>
        <v>0.62765957446808507</v>
      </c>
      <c r="N896" s="2">
        <f t="shared" si="307"/>
        <v>0.15957446808510639</v>
      </c>
      <c r="O896" s="2">
        <f t="shared" si="308"/>
        <v>0.1595744680851065</v>
      </c>
      <c r="P896" s="1">
        <v>1</v>
      </c>
      <c r="Q896" s="1">
        <v>4</v>
      </c>
      <c r="R896" s="1">
        <v>59</v>
      </c>
      <c r="S896" s="1">
        <v>15</v>
      </c>
      <c r="T896" s="1">
        <v>15</v>
      </c>
      <c r="U896" s="1">
        <v>0</v>
      </c>
      <c r="V896" s="1">
        <v>0</v>
      </c>
      <c r="W896" s="1"/>
      <c r="X896" s="1"/>
      <c r="Y896" s="1">
        <v>0</v>
      </c>
      <c r="Z896" s="1"/>
      <c r="AA896" s="1">
        <v>0</v>
      </c>
      <c r="AB896" s="1"/>
      <c r="AC896" s="1"/>
      <c r="AD896" s="1"/>
      <c r="AI896" t="str">
        <f t="shared" si="297"/>
        <v>New Braintree</v>
      </c>
      <c r="AJ896" s="9" t="s">
        <v>1812</v>
      </c>
      <c r="AK896" s="140">
        <v>2</v>
      </c>
      <c r="AL896" s="7"/>
      <c r="AN896" s="91">
        <v>25</v>
      </c>
      <c r="AO896" s="93">
        <v>27</v>
      </c>
      <c r="AP896" s="93">
        <v>155</v>
      </c>
      <c r="AQ896" s="100">
        <v>45105</v>
      </c>
      <c r="AR896" s="100">
        <f t="shared" si="309"/>
        <v>25027</v>
      </c>
      <c r="AS896" t="s">
        <v>1753</v>
      </c>
      <c r="AT896" s="103">
        <f t="shared" si="310"/>
        <v>2545105</v>
      </c>
      <c r="AW896">
        <v>20.86</v>
      </c>
      <c r="AX896">
        <v>0.15</v>
      </c>
      <c r="AY896">
        <v>20.7</v>
      </c>
      <c r="BF896" s="107">
        <f t="shared" si="311"/>
        <v>0</v>
      </c>
      <c r="BG896" s="107">
        <f t="shared" si="312"/>
        <v>0</v>
      </c>
      <c r="BH896" s="107">
        <f t="shared" si="313"/>
        <v>0.627</v>
      </c>
      <c r="BI896" s="107">
        <f t="shared" si="314"/>
        <v>0</v>
      </c>
      <c r="BJ896" s="107">
        <f t="shared" si="315"/>
        <v>0</v>
      </c>
      <c r="BK896">
        <f t="shared" si="316"/>
        <v>0</v>
      </c>
    </row>
    <row r="897" spans="1:63" hidden="1" outlineLevel="1">
      <c r="A897" s="49" t="s">
        <v>2289</v>
      </c>
      <c r="B897" s="9" t="s">
        <v>2377</v>
      </c>
      <c r="C897" s="1">
        <f t="shared" si="298"/>
        <v>82</v>
      </c>
      <c r="D897" s="7">
        <f t="shared" si="299"/>
        <v>5</v>
      </c>
      <c r="E897" s="7">
        <f t="shared" si="300"/>
        <v>4</v>
      </c>
      <c r="F897" s="7">
        <f t="shared" si="301"/>
        <v>1</v>
      </c>
      <c r="G897" s="7">
        <f t="shared" si="317"/>
        <v>2</v>
      </c>
      <c r="H897" s="48">
        <f t="shared" si="302"/>
        <v>34</v>
      </c>
      <c r="I897" s="163">
        <f t="shared" si="303"/>
        <v>0.41463414634146339</v>
      </c>
      <c r="J897" s="8"/>
      <c r="K897" s="2">
        <f t="shared" si="304"/>
        <v>1.2195121951219513E-2</v>
      </c>
      <c r="L897" s="2">
        <f t="shared" si="305"/>
        <v>9.7560975609756101E-2</v>
      </c>
      <c r="M897" s="2">
        <f t="shared" si="306"/>
        <v>0.57317073170731703</v>
      </c>
      <c r="N897" s="2">
        <f t="shared" si="307"/>
        <v>0.15853658536585366</v>
      </c>
      <c r="O897" s="2">
        <f t="shared" si="308"/>
        <v>0.15853658536585372</v>
      </c>
      <c r="P897" s="1">
        <v>1</v>
      </c>
      <c r="Q897" s="1">
        <v>8</v>
      </c>
      <c r="R897" s="1">
        <v>47</v>
      </c>
      <c r="S897" s="1">
        <v>13</v>
      </c>
      <c r="T897" s="1">
        <v>12</v>
      </c>
      <c r="U897" s="1">
        <v>0</v>
      </c>
      <c r="V897" s="1">
        <v>1</v>
      </c>
      <c r="W897" s="1"/>
      <c r="X897" s="1"/>
      <c r="Y897" s="1">
        <v>0</v>
      </c>
      <c r="Z897" s="1"/>
      <c r="AA897" s="1">
        <v>0</v>
      </c>
      <c r="AB897" s="1"/>
      <c r="AC897" s="1"/>
      <c r="AD897" s="1"/>
      <c r="AI897" t="str">
        <f t="shared" si="297"/>
        <v>New Marlborough</v>
      </c>
      <c r="AJ897" t="s">
        <v>243</v>
      </c>
      <c r="AK897" s="140">
        <v>1</v>
      </c>
      <c r="AL897" s="7"/>
      <c r="AN897" s="91">
        <v>25</v>
      </c>
      <c r="AO897" s="93">
        <v>3</v>
      </c>
      <c r="AP897" s="93">
        <v>90</v>
      </c>
      <c r="AQ897" s="100">
        <v>45420</v>
      </c>
      <c r="AR897" s="100">
        <f t="shared" si="309"/>
        <v>25003</v>
      </c>
      <c r="AS897" t="s">
        <v>1753</v>
      </c>
      <c r="AT897" s="103">
        <f t="shared" si="310"/>
        <v>2545420</v>
      </c>
      <c r="AW897">
        <v>47.88</v>
      </c>
      <c r="AX897">
        <v>0.69</v>
      </c>
      <c r="AY897">
        <v>47.2</v>
      </c>
      <c r="BF897" s="107">
        <f t="shared" si="311"/>
        <v>0</v>
      </c>
      <c r="BG897" s="107">
        <f t="shared" si="312"/>
        <v>0</v>
      </c>
      <c r="BH897" s="107">
        <f t="shared" si="313"/>
        <v>0.57299999999999995</v>
      </c>
      <c r="BI897" s="107">
        <f t="shared" si="314"/>
        <v>0</v>
      </c>
      <c r="BJ897" s="107">
        <f t="shared" si="315"/>
        <v>0</v>
      </c>
      <c r="BK897">
        <f t="shared" si="316"/>
        <v>0</v>
      </c>
    </row>
    <row r="898" spans="1:63" hidden="1" outlineLevel="1">
      <c r="A898" s="49" t="s">
        <v>2550</v>
      </c>
      <c r="B898" s="9" t="s">
        <v>2377</v>
      </c>
      <c r="C898" s="1">
        <f t="shared" si="298"/>
        <v>88</v>
      </c>
      <c r="D898" s="7">
        <f t="shared" si="299"/>
        <v>6</v>
      </c>
      <c r="E898" s="7">
        <f t="shared" si="300"/>
        <v>4</v>
      </c>
      <c r="F898" s="7">
        <f t="shared" si="301"/>
        <v>1</v>
      </c>
      <c r="G898" s="7">
        <f t="shared" si="317"/>
        <v>2</v>
      </c>
      <c r="H898" s="48">
        <f t="shared" si="302"/>
        <v>31</v>
      </c>
      <c r="I898" s="163">
        <f t="shared" si="303"/>
        <v>0.35227272727272729</v>
      </c>
      <c r="J898" s="8"/>
      <c r="K898" s="2">
        <f t="shared" si="304"/>
        <v>0</v>
      </c>
      <c r="L898" s="2">
        <f t="shared" si="305"/>
        <v>9.0909090909090912E-2</v>
      </c>
      <c r="M898" s="2">
        <f t="shared" si="306"/>
        <v>0.54545454545454541</v>
      </c>
      <c r="N898" s="2">
        <f t="shared" si="307"/>
        <v>0.19318181818181818</v>
      </c>
      <c r="O898" s="2">
        <f t="shared" si="308"/>
        <v>0.17045454545454547</v>
      </c>
      <c r="P898" s="1">
        <v>0</v>
      </c>
      <c r="Q898" s="1">
        <v>8</v>
      </c>
      <c r="R898" s="1">
        <v>48</v>
      </c>
      <c r="S898" s="1">
        <v>17</v>
      </c>
      <c r="T898" s="1">
        <v>14</v>
      </c>
      <c r="U898" s="1">
        <v>0</v>
      </c>
      <c r="V898" s="1">
        <v>1</v>
      </c>
      <c r="W898" s="1"/>
      <c r="X898" s="1"/>
      <c r="Y898" s="1">
        <v>0</v>
      </c>
      <c r="Z898" s="1"/>
      <c r="AA898" s="1">
        <v>0</v>
      </c>
      <c r="AB898" s="1"/>
      <c r="AC898" s="1"/>
      <c r="AD898" s="1"/>
      <c r="AI898" t="str">
        <f t="shared" si="297"/>
        <v>New Salem</v>
      </c>
      <c r="AJ898" t="s">
        <v>2477</v>
      </c>
      <c r="AK898" s="140">
        <v>2</v>
      </c>
      <c r="AL898" s="7"/>
      <c r="AN898" s="91">
        <v>25</v>
      </c>
      <c r="AO898" s="93">
        <v>11</v>
      </c>
      <c r="AP898" s="93">
        <v>85</v>
      </c>
      <c r="AQ898" s="100">
        <v>45490</v>
      </c>
      <c r="AR898" s="100">
        <f t="shared" si="309"/>
        <v>25011</v>
      </c>
      <c r="AS898" t="s">
        <v>1753</v>
      </c>
      <c r="AT898" s="103">
        <f t="shared" si="310"/>
        <v>2545490</v>
      </c>
      <c r="AW898">
        <v>58.75</v>
      </c>
      <c r="AX898">
        <v>13.77</v>
      </c>
      <c r="AY898">
        <v>44.98</v>
      </c>
      <c r="BF898" s="107">
        <f t="shared" si="311"/>
        <v>0</v>
      </c>
      <c r="BG898" s="107">
        <f t="shared" si="312"/>
        <v>0</v>
      </c>
      <c r="BH898" s="107">
        <f t="shared" si="313"/>
        <v>0.54500000000000004</v>
      </c>
      <c r="BI898" s="107">
        <f t="shared" si="314"/>
        <v>0</v>
      </c>
      <c r="BJ898" s="107">
        <f t="shared" si="315"/>
        <v>0</v>
      </c>
      <c r="BK898">
        <f t="shared" si="316"/>
        <v>0</v>
      </c>
    </row>
    <row r="899" spans="1:63" hidden="1" outlineLevel="1">
      <c r="A899" s="49" t="s">
        <v>2980</v>
      </c>
      <c r="B899" s="9" t="s">
        <v>2377</v>
      </c>
      <c r="C899" s="1">
        <f t="shared" si="298"/>
        <v>767</v>
      </c>
      <c r="D899" s="7">
        <f t="shared" si="299"/>
        <v>5</v>
      </c>
      <c r="E899" s="7">
        <f t="shared" si="300"/>
        <v>4</v>
      </c>
      <c r="F899" s="7">
        <f t="shared" si="301"/>
        <v>1</v>
      </c>
      <c r="G899" s="7">
        <f t="shared" si="317"/>
        <v>3</v>
      </c>
      <c r="H899" s="48">
        <f t="shared" si="302"/>
        <v>503</v>
      </c>
      <c r="I899" s="163">
        <f t="shared" si="303"/>
        <v>0.65580182529335074</v>
      </c>
      <c r="J899" s="8"/>
      <c r="K899" s="2">
        <f t="shared" si="304"/>
        <v>7.8226857887874843E-3</v>
      </c>
      <c r="L899" s="2">
        <f t="shared" si="305"/>
        <v>5.4758800521512385E-2</v>
      </c>
      <c r="M899" s="2">
        <f t="shared" si="306"/>
        <v>0.75228161668839633</v>
      </c>
      <c r="N899" s="2">
        <f t="shared" si="307"/>
        <v>7.5619295958279015E-2</v>
      </c>
      <c r="O899" s="2">
        <f t="shared" si="308"/>
        <v>0.10951760104302474</v>
      </c>
      <c r="P899" s="1">
        <v>6</v>
      </c>
      <c r="Q899" s="1">
        <v>42</v>
      </c>
      <c r="R899" s="1">
        <v>577</v>
      </c>
      <c r="S899" s="1">
        <v>58</v>
      </c>
      <c r="T899" s="1">
        <v>74</v>
      </c>
      <c r="U899" s="1">
        <v>0</v>
      </c>
      <c r="V899" s="1">
        <v>1</v>
      </c>
      <c r="W899" s="1"/>
      <c r="X899" s="1"/>
      <c r="Y899" s="1">
        <v>5</v>
      </c>
      <c r="Z899" s="1"/>
      <c r="AA899" s="1">
        <v>4</v>
      </c>
      <c r="AB899" s="1"/>
      <c r="AC899" s="1"/>
      <c r="AD899" s="1"/>
      <c r="AI899" t="str">
        <f t="shared" ref="AI899:AI962" si="318">A899</f>
        <v>Newbury</v>
      </c>
      <c r="AJ899" t="s">
        <v>827</v>
      </c>
      <c r="AK899" s="140">
        <v>6</v>
      </c>
      <c r="AL899" s="7"/>
      <c r="AN899" s="91">
        <v>25</v>
      </c>
      <c r="AO899" s="93">
        <v>9</v>
      </c>
      <c r="AP899" s="93">
        <v>110</v>
      </c>
      <c r="AQ899" s="100">
        <v>45175</v>
      </c>
      <c r="AR899" s="100">
        <f t="shared" si="309"/>
        <v>25009</v>
      </c>
      <c r="AS899" t="s">
        <v>1753</v>
      </c>
      <c r="AT899" s="103">
        <f t="shared" si="310"/>
        <v>2545175</v>
      </c>
      <c r="AW899">
        <v>26.45</v>
      </c>
      <c r="AX899">
        <v>2.2000000000000002</v>
      </c>
      <c r="AY899">
        <v>24.25</v>
      </c>
      <c r="BF899" s="107">
        <f t="shared" si="311"/>
        <v>0</v>
      </c>
      <c r="BG899" s="107">
        <f t="shared" si="312"/>
        <v>0</v>
      </c>
      <c r="BH899" s="107">
        <f t="shared" si="313"/>
        <v>0.752</v>
      </c>
      <c r="BI899" s="107">
        <f t="shared" si="314"/>
        <v>0</v>
      </c>
      <c r="BJ899" s="107">
        <f t="shared" si="315"/>
        <v>0</v>
      </c>
      <c r="BK899">
        <f t="shared" si="316"/>
        <v>0</v>
      </c>
    </row>
    <row r="900" spans="1:63" hidden="1" outlineLevel="1">
      <c r="A900" s="49" t="s">
        <v>247</v>
      </c>
      <c r="B900" s="9" t="s">
        <v>2377</v>
      </c>
      <c r="C900" s="1">
        <f t="shared" si="298"/>
        <v>1391</v>
      </c>
      <c r="D900" s="7">
        <f t="shared" si="299"/>
        <v>5</v>
      </c>
      <c r="E900" s="7">
        <f t="shared" si="300"/>
        <v>4</v>
      </c>
      <c r="F900" s="7">
        <f t="shared" si="301"/>
        <v>1</v>
      </c>
      <c r="G900" s="7">
        <f t="shared" si="317"/>
        <v>2</v>
      </c>
      <c r="H900" s="48">
        <f t="shared" si="302"/>
        <v>904</v>
      </c>
      <c r="I900" s="163">
        <f t="shared" si="303"/>
        <v>0.64989216391085547</v>
      </c>
      <c r="J900" s="8"/>
      <c r="K900" s="2">
        <f t="shared" si="304"/>
        <v>1.1502516175413372E-2</v>
      </c>
      <c r="L900" s="2">
        <f t="shared" si="305"/>
        <v>5.3199137311286844E-2</v>
      </c>
      <c r="M900" s="2">
        <f t="shared" si="306"/>
        <v>0.74047447879223582</v>
      </c>
      <c r="N900" s="2">
        <f t="shared" si="307"/>
        <v>9.0582314881380299E-2</v>
      </c>
      <c r="O900" s="2">
        <f t="shared" si="308"/>
        <v>0.10424155283968356</v>
      </c>
      <c r="P900" s="1">
        <v>16</v>
      </c>
      <c r="Q900" s="1">
        <v>74</v>
      </c>
      <c r="R900" s="1">
        <v>1030</v>
      </c>
      <c r="S900" s="1">
        <v>126</v>
      </c>
      <c r="T900" s="1">
        <v>122</v>
      </c>
      <c r="U900" s="1">
        <v>6</v>
      </c>
      <c r="V900" s="1">
        <v>2</v>
      </c>
      <c r="W900" s="1"/>
      <c r="X900" s="1"/>
      <c r="Y900" s="1">
        <v>15</v>
      </c>
      <c r="Z900" s="1"/>
      <c r="AA900" s="1">
        <v>0</v>
      </c>
      <c r="AB900" s="1"/>
      <c r="AC900" s="1"/>
      <c r="AD900" s="1"/>
      <c r="AI900" t="str">
        <f t="shared" si="318"/>
        <v>Newburyport</v>
      </c>
      <c r="AJ900" t="s">
        <v>827</v>
      </c>
      <c r="AK900" s="140">
        <v>6</v>
      </c>
      <c r="AL900" s="7"/>
      <c r="AN900" s="91">
        <v>25</v>
      </c>
      <c r="AO900" s="93">
        <v>9</v>
      </c>
      <c r="AP900" s="93">
        <v>115</v>
      </c>
      <c r="AQ900" s="100">
        <v>45245</v>
      </c>
      <c r="AR900" s="100">
        <f t="shared" si="309"/>
        <v>25009</v>
      </c>
      <c r="AS900" t="s">
        <v>1057</v>
      </c>
      <c r="AT900" s="103">
        <f t="shared" si="310"/>
        <v>2545245</v>
      </c>
      <c r="AW900">
        <v>10.59</v>
      </c>
      <c r="AX900">
        <v>2.2000000000000002</v>
      </c>
      <c r="AY900">
        <v>8.3800000000000008</v>
      </c>
      <c r="BF900" s="107">
        <f t="shared" si="311"/>
        <v>0</v>
      </c>
      <c r="BG900" s="107">
        <f t="shared" si="312"/>
        <v>0</v>
      </c>
      <c r="BH900" s="107">
        <f t="shared" si="313"/>
        <v>0.74</v>
      </c>
      <c r="BI900" s="107">
        <f t="shared" si="314"/>
        <v>0</v>
      </c>
      <c r="BJ900" s="107">
        <f t="shared" si="315"/>
        <v>0</v>
      </c>
      <c r="BK900">
        <f t="shared" si="316"/>
        <v>0</v>
      </c>
    </row>
    <row r="901" spans="1:63" hidden="1" outlineLevel="1">
      <c r="A901" s="49" t="s">
        <v>2567</v>
      </c>
      <c r="B901" s="9" t="s">
        <v>2377</v>
      </c>
      <c r="C901" s="1">
        <f t="shared" si="298"/>
        <v>3620</v>
      </c>
      <c r="D901" s="7">
        <f t="shared" si="299"/>
        <v>5</v>
      </c>
      <c r="E901" s="7">
        <f t="shared" si="300"/>
        <v>4</v>
      </c>
      <c r="F901" s="7">
        <f t="shared" si="301"/>
        <v>1</v>
      </c>
      <c r="G901" s="7">
        <f t="shared" si="317"/>
        <v>2</v>
      </c>
      <c r="H901" s="48">
        <f t="shared" si="302"/>
        <v>2384</v>
      </c>
      <c r="I901" s="163">
        <f t="shared" si="303"/>
        <v>0.65856353591160222</v>
      </c>
      <c r="J901" s="8"/>
      <c r="K901" s="2">
        <f t="shared" si="304"/>
        <v>1.3812154696132596E-2</v>
      </c>
      <c r="L901" s="2">
        <f t="shared" si="305"/>
        <v>4.0883977900552489E-2</v>
      </c>
      <c r="M901" s="2">
        <f t="shared" si="306"/>
        <v>0.75138121546961323</v>
      </c>
      <c r="N901" s="2">
        <f t="shared" si="307"/>
        <v>9.2817679558011054E-2</v>
      </c>
      <c r="O901" s="2">
        <f t="shared" si="308"/>
        <v>0.10110497237569056</v>
      </c>
      <c r="P901" s="1">
        <v>50</v>
      </c>
      <c r="Q901" s="1">
        <v>148</v>
      </c>
      <c r="R901" s="1">
        <v>2720</v>
      </c>
      <c r="S901" s="1">
        <v>336</v>
      </c>
      <c r="T901" s="1">
        <v>331</v>
      </c>
      <c r="U901" s="1">
        <v>7</v>
      </c>
      <c r="V901" s="1">
        <v>8</v>
      </c>
      <c r="W901" s="1"/>
      <c r="X901" s="1"/>
      <c r="Y901" s="1">
        <v>12</v>
      </c>
      <c r="Z901" s="1"/>
      <c r="AA901" s="1">
        <v>8</v>
      </c>
      <c r="AB901" s="1"/>
      <c r="AC901" s="1"/>
      <c r="AD901" s="1"/>
      <c r="AI901" t="str">
        <f t="shared" si="318"/>
        <v>Newton</v>
      </c>
      <c r="AJ901" t="s">
        <v>2292</v>
      </c>
      <c r="AK901" s="140">
        <v>4</v>
      </c>
      <c r="AL901" s="7"/>
      <c r="AN901" s="91">
        <v>25</v>
      </c>
      <c r="AO901" s="93">
        <v>17</v>
      </c>
      <c r="AP901" s="93">
        <v>165</v>
      </c>
      <c r="AQ901" s="100">
        <v>45560</v>
      </c>
      <c r="AR901" s="100">
        <f t="shared" si="309"/>
        <v>25017</v>
      </c>
      <c r="AS901" t="s">
        <v>1057</v>
      </c>
      <c r="AT901" s="103">
        <f t="shared" si="310"/>
        <v>2545560</v>
      </c>
      <c r="AW901">
        <v>18.2</v>
      </c>
      <c r="AX901">
        <v>0.15</v>
      </c>
      <c r="AY901">
        <v>18.05</v>
      </c>
      <c r="BF901" s="107">
        <f t="shared" si="311"/>
        <v>0</v>
      </c>
      <c r="BG901" s="107">
        <f t="shared" si="312"/>
        <v>0</v>
      </c>
      <c r="BH901" s="107">
        <f t="shared" si="313"/>
        <v>0.751</v>
      </c>
      <c r="BI901" s="107">
        <f t="shared" si="314"/>
        <v>0</v>
      </c>
      <c r="BJ901" s="107">
        <f t="shared" si="315"/>
        <v>0</v>
      </c>
      <c r="BK901">
        <f t="shared" si="316"/>
        <v>0</v>
      </c>
    </row>
    <row r="902" spans="1:63" hidden="1" outlineLevel="1">
      <c r="A902" s="49" t="s">
        <v>505</v>
      </c>
      <c r="B902" s="9" t="s">
        <v>2377</v>
      </c>
      <c r="C902" s="1">
        <f t="shared" si="298"/>
        <v>1113</v>
      </c>
      <c r="D902" s="7">
        <f t="shared" si="299"/>
        <v>5</v>
      </c>
      <c r="E902" s="7">
        <f t="shared" si="300"/>
        <v>4</v>
      </c>
      <c r="F902" s="7">
        <f t="shared" si="301"/>
        <v>1</v>
      </c>
      <c r="G902" s="7">
        <f t="shared" si="317"/>
        <v>3</v>
      </c>
      <c r="H902" s="48">
        <f t="shared" si="302"/>
        <v>763</v>
      </c>
      <c r="I902" s="163">
        <f t="shared" si="303"/>
        <v>0.68553459119496851</v>
      </c>
      <c r="J902" s="8"/>
      <c r="K902" s="2">
        <f t="shared" si="304"/>
        <v>9.883198562443846E-3</v>
      </c>
      <c r="L902" s="2">
        <f t="shared" si="305"/>
        <v>5.3908355795148251E-2</v>
      </c>
      <c r="M902" s="2">
        <f t="shared" si="306"/>
        <v>0.7780772686433064</v>
      </c>
      <c r="N902" s="2">
        <f t="shared" si="307"/>
        <v>5.5705300988319856E-2</v>
      </c>
      <c r="O902" s="2">
        <f t="shared" si="308"/>
        <v>0.10242587601078165</v>
      </c>
      <c r="P902" s="1">
        <v>11</v>
      </c>
      <c r="Q902" s="1">
        <v>60</v>
      </c>
      <c r="R902" s="1">
        <v>866</v>
      </c>
      <c r="S902" s="1">
        <v>62</v>
      </c>
      <c r="T902" s="1">
        <v>103</v>
      </c>
      <c r="U902" s="1">
        <v>2</v>
      </c>
      <c r="V902" s="1">
        <v>1</v>
      </c>
      <c r="W902" s="1"/>
      <c r="X902" s="1"/>
      <c r="Y902" s="1">
        <v>6</v>
      </c>
      <c r="Z902" s="1"/>
      <c r="AA902" s="1">
        <v>2</v>
      </c>
      <c r="AB902" s="1"/>
      <c r="AC902" s="1"/>
      <c r="AD902" s="1"/>
      <c r="AI902" t="str">
        <f t="shared" si="318"/>
        <v>Norfolk</v>
      </c>
      <c r="AJ902" t="s">
        <v>505</v>
      </c>
      <c r="AK902" s="140">
        <v>4</v>
      </c>
      <c r="AL902" s="7"/>
      <c r="AN902" s="91">
        <v>25</v>
      </c>
      <c r="AO902" s="93">
        <v>21</v>
      </c>
      <c r="AP902" s="93">
        <v>85</v>
      </c>
      <c r="AQ902" s="100">
        <v>46050</v>
      </c>
      <c r="AR902" s="100">
        <f t="shared" si="309"/>
        <v>25021</v>
      </c>
      <c r="AS902" t="s">
        <v>1753</v>
      </c>
      <c r="AT902" s="103">
        <f t="shared" si="310"/>
        <v>2546050</v>
      </c>
      <c r="AW902">
        <v>15.19</v>
      </c>
      <c r="AX902">
        <v>0.35</v>
      </c>
      <c r="AY902">
        <v>14.84</v>
      </c>
      <c r="BF902" s="107">
        <f t="shared" si="311"/>
        <v>0</v>
      </c>
      <c r="BG902" s="107">
        <f t="shared" si="312"/>
        <v>0</v>
      </c>
      <c r="BH902" s="107">
        <f t="shared" si="313"/>
        <v>0.77800000000000002</v>
      </c>
      <c r="BI902" s="107">
        <f t="shared" si="314"/>
        <v>0</v>
      </c>
      <c r="BJ902" s="107">
        <f t="shared" si="315"/>
        <v>0</v>
      </c>
      <c r="BK902">
        <f t="shared" si="316"/>
        <v>0</v>
      </c>
    </row>
    <row r="903" spans="1:63" hidden="1" outlineLevel="1">
      <c r="A903" s="49" t="s">
        <v>2636</v>
      </c>
      <c r="B903" s="9" t="s">
        <v>2377</v>
      </c>
      <c r="C903" s="1">
        <f t="shared" si="298"/>
        <v>272</v>
      </c>
      <c r="D903" s="7">
        <f t="shared" si="299"/>
        <v>7</v>
      </c>
      <c r="E903" s="7">
        <f t="shared" si="300"/>
        <v>4</v>
      </c>
      <c r="F903" s="7">
        <f t="shared" si="301"/>
        <v>1</v>
      </c>
      <c r="G903" s="7">
        <f t="shared" si="317"/>
        <v>3</v>
      </c>
      <c r="H903" s="48">
        <f t="shared" si="302"/>
        <v>72</v>
      </c>
      <c r="I903" s="163">
        <f t="shared" si="303"/>
        <v>0.26470588235294118</v>
      </c>
      <c r="J903" s="8"/>
      <c r="K903" s="2">
        <f t="shared" si="304"/>
        <v>0</v>
      </c>
      <c r="L903" s="2">
        <f t="shared" si="305"/>
        <v>9.5588235294117641E-2</v>
      </c>
      <c r="M903" s="2">
        <f t="shared" si="306"/>
        <v>0.51470588235294112</v>
      </c>
      <c r="N903" s="2">
        <f t="shared" si="307"/>
        <v>0.12132352941176471</v>
      </c>
      <c r="O903" s="2">
        <f t="shared" si="308"/>
        <v>0.26838235294117652</v>
      </c>
      <c r="P903" s="1">
        <v>0</v>
      </c>
      <c r="Q903" s="1">
        <v>26</v>
      </c>
      <c r="R903" s="1">
        <v>140</v>
      </c>
      <c r="S903" s="1">
        <v>33</v>
      </c>
      <c r="T903" s="1">
        <v>68</v>
      </c>
      <c r="U903" s="1">
        <v>0</v>
      </c>
      <c r="V903" s="1">
        <v>0</v>
      </c>
      <c r="W903" s="1"/>
      <c r="X903" s="1"/>
      <c r="Y903" s="1">
        <v>3</v>
      </c>
      <c r="Z903" s="1"/>
      <c r="AA903" s="1">
        <v>2</v>
      </c>
      <c r="AB903" s="1"/>
      <c r="AC903" s="1"/>
      <c r="AD903" s="1"/>
      <c r="AI903" t="str">
        <f t="shared" si="318"/>
        <v>North Adams</v>
      </c>
      <c r="AJ903" t="s">
        <v>243</v>
      </c>
      <c r="AK903" s="140">
        <v>1</v>
      </c>
      <c r="AL903" s="7"/>
      <c r="AN903" s="91">
        <v>25</v>
      </c>
      <c r="AO903" s="93">
        <v>3</v>
      </c>
      <c r="AP903" s="93">
        <v>95</v>
      </c>
      <c r="AQ903" s="100">
        <v>46225</v>
      </c>
      <c r="AR903" s="100">
        <f t="shared" si="309"/>
        <v>25003</v>
      </c>
      <c r="AS903" t="s">
        <v>1057</v>
      </c>
      <c r="AT903" s="103">
        <f t="shared" si="310"/>
        <v>2546225</v>
      </c>
      <c r="AW903">
        <v>20.57</v>
      </c>
      <c r="AX903">
        <v>0.13</v>
      </c>
      <c r="AY903">
        <v>20.440000000000001</v>
      </c>
      <c r="BF903" s="107">
        <f t="shared" si="311"/>
        <v>0</v>
      </c>
      <c r="BG903" s="107">
        <f t="shared" si="312"/>
        <v>0</v>
      </c>
      <c r="BH903" s="107">
        <f t="shared" si="313"/>
        <v>0.51400000000000001</v>
      </c>
      <c r="BI903" s="107">
        <f t="shared" si="314"/>
        <v>0</v>
      </c>
      <c r="BJ903" s="107">
        <f t="shared" si="315"/>
        <v>0</v>
      </c>
      <c r="BK903">
        <f t="shared" si="316"/>
        <v>0</v>
      </c>
    </row>
    <row r="904" spans="1:63" hidden="1" outlineLevel="1">
      <c r="A904" s="49" t="s">
        <v>2996</v>
      </c>
      <c r="B904" s="9" t="s">
        <v>2377</v>
      </c>
      <c r="C904" s="1">
        <f t="shared" si="298"/>
        <v>3103</v>
      </c>
      <c r="D904" s="7">
        <f t="shared" si="299"/>
        <v>5</v>
      </c>
      <c r="E904" s="7">
        <f t="shared" si="300"/>
        <v>4</v>
      </c>
      <c r="F904" s="7">
        <f t="shared" si="301"/>
        <v>1</v>
      </c>
      <c r="G904" s="7">
        <f t="shared" si="317"/>
        <v>3</v>
      </c>
      <c r="H904" s="48">
        <f t="shared" si="302"/>
        <v>2196</v>
      </c>
      <c r="I904" s="163">
        <f t="shared" si="303"/>
        <v>0.70770222365452784</v>
      </c>
      <c r="J904" s="8"/>
      <c r="K904" s="2">
        <f t="shared" si="304"/>
        <v>4.5117628101836935E-3</v>
      </c>
      <c r="L904" s="2">
        <f t="shared" si="305"/>
        <v>3.8027715114405412E-2</v>
      </c>
      <c r="M904" s="2">
        <f t="shared" si="306"/>
        <v>0.79052529809861427</v>
      </c>
      <c r="N904" s="2">
        <f t="shared" si="307"/>
        <v>7.7344505317434739E-2</v>
      </c>
      <c r="O904" s="2">
        <f t="shared" si="308"/>
        <v>8.959071865936187E-2</v>
      </c>
      <c r="P904" s="1">
        <v>14</v>
      </c>
      <c r="Q904" s="1">
        <v>118</v>
      </c>
      <c r="R904" s="1">
        <v>2453</v>
      </c>
      <c r="S904" s="1">
        <v>240</v>
      </c>
      <c r="T904" s="1">
        <v>257</v>
      </c>
      <c r="U904" s="1">
        <v>3</v>
      </c>
      <c r="V904" s="1">
        <v>6</v>
      </c>
      <c r="W904" s="1"/>
      <c r="X904" s="1"/>
      <c r="Y904" s="1">
        <v>12</v>
      </c>
      <c r="Z904" s="1"/>
      <c r="AA904" s="1">
        <v>0</v>
      </c>
      <c r="AB904" s="1"/>
      <c r="AC904" s="1"/>
      <c r="AD904" s="1"/>
      <c r="AI904" t="str">
        <f t="shared" si="318"/>
        <v>North Andover</v>
      </c>
      <c r="AJ904" t="s">
        <v>827</v>
      </c>
      <c r="AK904" s="140">
        <v>6</v>
      </c>
      <c r="AL904" s="7"/>
      <c r="AN904" s="91">
        <v>25</v>
      </c>
      <c r="AO904" s="93">
        <v>9</v>
      </c>
      <c r="AP904" s="93">
        <v>120</v>
      </c>
      <c r="AQ904" s="100">
        <v>46365</v>
      </c>
      <c r="AR904" s="100">
        <f t="shared" si="309"/>
        <v>25009</v>
      </c>
      <c r="AS904" t="s">
        <v>1753</v>
      </c>
      <c r="AT904" s="103">
        <f t="shared" si="310"/>
        <v>2546365</v>
      </c>
      <c r="AW904">
        <v>27.84</v>
      </c>
      <c r="AX904">
        <v>1.19</v>
      </c>
      <c r="AY904">
        <v>26.65</v>
      </c>
      <c r="BF904" s="107">
        <f t="shared" si="311"/>
        <v>0</v>
      </c>
      <c r="BG904" s="107">
        <f t="shared" si="312"/>
        <v>0</v>
      </c>
      <c r="BH904" s="107">
        <f t="shared" si="313"/>
        <v>0.79</v>
      </c>
      <c r="BI904" s="107">
        <f t="shared" si="314"/>
        <v>0</v>
      </c>
      <c r="BJ904" s="107">
        <f t="shared" si="315"/>
        <v>0</v>
      </c>
      <c r="BK904">
        <f t="shared" si="316"/>
        <v>0</v>
      </c>
    </row>
    <row r="905" spans="1:63" hidden="1" outlineLevel="1">
      <c r="A905" s="49" t="s">
        <v>3064</v>
      </c>
      <c r="B905" s="9" t="s">
        <v>2377</v>
      </c>
      <c r="C905" s="1">
        <f t="shared" si="298"/>
        <v>2240</v>
      </c>
      <c r="D905" s="7">
        <f t="shared" si="299"/>
        <v>6</v>
      </c>
      <c r="E905" s="7">
        <f t="shared" si="300"/>
        <v>4</v>
      </c>
      <c r="F905" s="7">
        <f t="shared" si="301"/>
        <v>1</v>
      </c>
      <c r="G905" s="7">
        <f t="shared" si="317"/>
        <v>3</v>
      </c>
      <c r="H905" s="48">
        <f t="shared" si="302"/>
        <v>1301</v>
      </c>
      <c r="I905" s="163">
        <f t="shared" si="303"/>
        <v>0.58080357142857142</v>
      </c>
      <c r="J905" s="8"/>
      <c r="K905" s="2">
        <f t="shared" si="304"/>
        <v>7.1428571428571426E-3</v>
      </c>
      <c r="L905" s="2">
        <f t="shared" si="305"/>
        <v>4.776785714285714E-2</v>
      </c>
      <c r="M905" s="2">
        <f t="shared" si="306"/>
        <v>0.70848214285714284</v>
      </c>
      <c r="N905" s="2">
        <f t="shared" si="307"/>
        <v>9.0178571428571427E-2</v>
      </c>
      <c r="O905" s="2">
        <f t="shared" si="308"/>
        <v>0.14642857142857146</v>
      </c>
      <c r="P905" s="1">
        <v>16</v>
      </c>
      <c r="Q905" s="1">
        <v>107</v>
      </c>
      <c r="R905" s="1">
        <v>1587</v>
      </c>
      <c r="S905" s="1">
        <v>202</v>
      </c>
      <c r="T905" s="1">
        <v>286</v>
      </c>
      <c r="U905" s="1">
        <v>9</v>
      </c>
      <c r="V905" s="1">
        <v>5</v>
      </c>
      <c r="W905" s="1"/>
      <c r="X905" s="1"/>
      <c r="Y905" s="1">
        <v>23</v>
      </c>
      <c r="Z905" s="1"/>
      <c r="AA905" s="1">
        <v>5</v>
      </c>
      <c r="AB905" s="1"/>
      <c r="AC905" s="1"/>
      <c r="AD905" s="1"/>
      <c r="AI905" t="str">
        <f t="shared" si="318"/>
        <v>North Attleborough</v>
      </c>
      <c r="AJ905" t="s">
        <v>2858</v>
      </c>
      <c r="AK905" s="140">
        <v>4</v>
      </c>
      <c r="AL905" s="7"/>
      <c r="AN905" s="91">
        <v>25</v>
      </c>
      <c r="AO905" s="93">
        <v>5</v>
      </c>
      <c r="AP905" s="93">
        <v>60</v>
      </c>
      <c r="AQ905" s="100">
        <v>46575</v>
      </c>
      <c r="AR905" s="100">
        <f t="shared" si="309"/>
        <v>25005</v>
      </c>
      <c r="AS905" t="s">
        <v>1753</v>
      </c>
      <c r="AT905" s="103">
        <f t="shared" si="310"/>
        <v>2546575</v>
      </c>
      <c r="AW905">
        <v>19.05</v>
      </c>
      <c r="AX905">
        <v>0.41</v>
      </c>
      <c r="AY905">
        <v>18.64</v>
      </c>
      <c r="BF905" s="107">
        <f t="shared" si="311"/>
        <v>0</v>
      </c>
      <c r="BG905" s="107">
        <f t="shared" si="312"/>
        <v>0</v>
      </c>
      <c r="BH905" s="107">
        <f t="shared" si="313"/>
        <v>0.70799999999999996</v>
      </c>
      <c r="BI905" s="107">
        <f t="shared" si="314"/>
        <v>0</v>
      </c>
      <c r="BJ905" s="107">
        <f t="shared" si="315"/>
        <v>0</v>
      </c>
      <c r="BK905">
        <f t="shared" si="316"/>
        <v>0</v>
      </c>
    </row>
    <row r="906" spans="1:63" hidden="1" outlineLevel="1">
      <c r="A906" s="49" t="s">
        <v>1911</v>
      </c>
      <c r="B906" s="9" t="s">
        <v>2377</v>
      </c>
      <c r="C906" s="1">
        <f t="shared" si="298"/>
        <v>393</v>
      </c>
      <c r="D906" s="7">
        <f t="shared" si="299"/>
        <v>6</v>
      </c>
      <c r="E906" s="7">
        <f t="shared" si="300"/>
        <v>4</v>
      </c>
      <c r="F906" s="7">
        <f t="shared" si="301"/>
        <v>1</v>
      </c>
      <c r="G906" s="7">
        <f t="shared" si="317"/>
        <v>3</v>
      </c>
      <c r="H906" s="48">
        <f t="shared" si="302"/>
        <v>182</v>
      </c>
      <c r="I906" s="163">
        <f t="shared" si="303"/>
        <v>0.46310432569974552</v>
      </c>
      <c r="J906" s="8"/>
      <c r="K906" s="2">
        <f t="shared" si="304"/>
        <v>2.5445292620865142E-3</v>
      </c>
      <c r="L906" s="2">
        <f t="shared" si="305"/>
        <v>4.8346055979643768E-2</v>
      </c>
      <c r="M906" s="2">
        <f t="shared" si="306"/>
        <v>0.64376590330788808</v>
      </c>
      <c r="N906" s="2">
        <f t="shared" si="307"/>
        <v>0.11195928753180662</v>
      </c>
      <c r="O906" s="2">
        <f t="shared" si="308"/>
        <v>0.19338422391857502</v>
      </c>
      <c r="P906" s="1">
        <v>1</v>
      </c>
      <c r="Q906" s="1">
        <v>19</v>
      </c>
      <c r="R906" s="1">
        <v>253</v>
      </c>
      <c r="S906" s="1">
        <v>44</v>
      </c>
      <c r="T906" s="1">
        <v>71</v>
      </c>
      <c r="U906" s="1">
        <v>2</v>
      </c>
      <c r="V906" s="1">
        <v>1</v>
      </c>
      <c r="W906" s="1"/>
      <c r="X906" s="1"/>
      <c r="Y906" s="1">
        <v>1</v>
      </c>
      <c r="Z906" s="1"/>
      <c r="AA906" s="1">
        <v>1</v>
      </c>
      <c r="AB906" s="1"/>
      <c r="AC906" s="1"/>
      <c r="AD906" s="1"/>
      <c r="AI906" t="str">
        <f t="shared" si="318"/>
        <v>North Brookfield</v>
      </c>
      <c r="AJ906" s="9" t="s">
        <v>1812</v>
      </c>
      <c r="AK906" s="140">
        <v>2</v>
      </c>
      <c r="AL906" s="7"/>
      <c r="AN906" s="91">
        <v>25</v>
      </c>
      <c r="AO906" s="93">
        <v>27</v>
      </c>
      <c r="AP906" s="93">
        <v>170</v>
      </c>
      <c r="AQ906" s="100">
        <v>47135</v>
      </c>
      <c r="AR906" s="100">
        <f t="shared" si="309"/>
        <v>25027</v>
      </c>
      <c r="AS906" t="s">
        <v>1753</v>
      </c>
      <c r="AT906" s="103">
        <f t="shared" si="310"/>
        <v>2547135</v>
      </c>
      <c r="AW906">
        <v>21.73</v>
      </c>
      <c r="AX906">
        <v>0.66</v>
      </c>
      <c r="AY906">
        <v>21.06</v>
      </c>
      <c r="BF906" s="107">
        <f t="shared" si="311"/>
        <v>0</v>
      </c>
      <c r="BG906" s="107">
        <f t="shared" si="312"/>
        <v>0</v>
      </c>
      <c r="BH906" s="107">
        <f t="shared" si="313"/>
        <v>0.64300000000000002</v>
      </c>
      <c r="BI906" s="107">
        <f t="shared" si="314"/>
        <v>0</v>
      </c>
      <c r="BJ906" s="107">
        <f t="shared" si="315"/>
        <v>0</v>
      </c>
      <c r="BK906">
        <f t="shared" si="316"/>
        <v>0</v>
      </c>
    </row>
    <row r="907" spans="1:63" hidden="1" outlineLevel="1">
      <c r="A907" s="49" t="s">
        <v>2960</v>
      </c>
      <c r="B907" s="9" t="s">
        <v>2377</v>
      </c>
      <c r="C907" s="1">
        <f t="shared" si="298"/>
        <v>1485</v>
      </c>
      <c r="D907" s="7">
        <f t="shared" si="299"/>
        <v>5</v>
      </c>
      <c r="E907" s="7">
        <f t="shared" si="300"/>
        <v>4</v>
      </c>
      <c r="F907" s="7">
        <f t="shared" si="301"/>
        <v>1</v>
      </c>
      <c r="G907" s="7">
        <f t="shared" si="317"/>
        <v>2</v>
      </c>
      <c r="H907" s="48">
        <f t="shared" si="302"/>
        <v>1057</v>
      </c>
      <c r="I907" s="163">
        <f t="shared" si="303"/>
        <v>0.71178451178451174</v>
      </c>
      <c r="J907" s="8"/>
      <c r="K907" s="2">
        <f t="shared" si="304"/>
        <v>6.0606060606060606E-3</v>
      </c>
      <c r="L907" s="2">
        <f t="shared" si="305"/>
        <v>3.8383838383838381E-2</v>
      </c>
      <c r="M907" s="2">
        <f t="shared" si="306"/>
        <v>0.79259259259259263</v>
      </c>
      <c r="N907" s="2">
        <f t="shared" si="307"/>
        <v>8.0808080808080815E-2</v>
      </c>
      <c r="O907" s="2">
        <f t="shared" si="308"/>
        <v>8.215488215488205E-2</v>
      </c>
      <c r="P907" s="1">
        <v>9</v>
      </c>
      <c r="Q907" s="1">
        <v>57</v>
      </c>
      <c r="R907" s="1">
        <v>1177</v>
      </c>
      <c r="S907" s="1">
        <v>120</v>
      </c>
      <c r="T907" s="1">
        <v>108</v>
      </c>
      <c r="U907" s="1">
        <v>5</v>
      </c>
      <c r="V907" s="1">
        <v>4</v>
      </c>
      <c r="W907" s="1"/>
      <c r="X907" s="1"/>
      <c r="Y907" s="1">
        <v>2</v>
      </c>
      <c r="Z907" s="1"/>
      <c r="AA907" s="1">
        <v>3</v>
      </c>
      <c r="AB907" s="1"/>
      <c r="AC907" s="1"/>
      <c r="AD907" s="1"/>
      <c r="AI907" t="str">
        <f t="shared" si="318"/>
        <v>North Reading</v>
      </c>
      <c r="AJ907" t="s">
        <v>2292</v>
      </c>
      <c r="AK907" s="140">
        <v>6</v>
      </c>
      <c r="AL907" s="7"/>
      <c r="AN907" s="91">
        <v>25</v>
      </c>
      <c r="AO907" s="93">
        <v>17</v>
      </c>
      <c r="AP907" s="93">
        <v>170</v>
      </c>
      <c r="AQ907" s="100">
        <v>48955</v>
      </c>
      <c r="AR907" s="100">
        <f t="shared" si="309"/>
        <v>25017</v>
      </c>
      <c r="AS907" t="s">
        <v>1753</v>
      </c>
      <c r="AT907" s="103">
        <f t="shared" si="310"/>
        <v>2548955</v>
      </c>
      <c r="AW907">
        <v>13.51</v>
      </c>
      <c r="AX907">
        <v>0.25</v>
      </c>
      <c r="AY907">
        <v>13.25</v>
      </c>
      <c r="BF907" s="107">
        <f t="shared" si="311"/>
        <v>0</v>
      </c>
      <c r="BG907" s="107">
        <f t="shared" si="312"/>
        <v>0</v>
      </c>
      <c r="BH907" s="107">
        <f t="shared" si="313"/>
        <v>0.79200000000000004</v>
      </c>
      <c r="BI907" s="107">
        <f t="shared" si="314"/>
        <v>0</v>
      </c>
      <c r="BJ907" s="107">
        <f t="shared" si="315"/>
        <v>0</v>
      </c>
      <c r="BK907">
        <f t="shared" si="316"/>
        <v>0</v>
      </c>
    </row>
    <row r="908" spans="1:63" hidden="1" outlineLevel="1">
      <c r="A908" s="49" t="s">
        <v>2811</v>
      </c>
      <c r="B908" s="9" t="s">
        <v>2377</v>
      </c>
      <c r="C908" s="1">
        <f t="shared" si="298"/>
        <v>673</v>
      </c>
      <c r="D908" s="7">
        <f t="shared" si="299"/>
        <v>7</v>
      </c>
      <c r="E908" s="7">
        <f t="shared" si="300"/>
        <v>4</v>
      </c>
      <c r="F908" s="7">
        <f t="shared" si="301"/>
        <v>1</v>
      </c>
      <c r="G908" s="7">
        <f t="shared" si="317"/>
        <v>3</v>
      </c>
      <c r="H908" s="48">
        <f t="shared" si="302"/>
        <v>268</v>
      </c>
      <c r="I908" s="163">
        <f t="shared" si="303"/>
        <v>0.39821693907875183</v>
      </c>
      <c r="J908" s="8"/>
      <c r="K908" s="2">
        <f t="shared" si="304"/>
        <v>2.9717682020802376E-3</v>
      </c>
      <c r="L908" s="2">
        <f t="shared" si="305"/>
        <v>5.0520059435364043E-2</v>
      </c>
      <c r="M908" s="2">
        <f t="shared" si="306"/>
        <v>0.58395245170876675</v>
      </c>
      <c r="N908" s="2">
        <f t="shared" si="307"/>
        <v>0.1575037147102526</v>
      </c>
      <c r="O908" s="2">
        <f t="shared" si="308"/>
        <v>0.20505200594353634</v>
      </c>
      <c r="P908" s="1">
        <v>2</v>
      </c>
      <c r="Q908" s="1">
        <v>34</v>
      </c>
      <c r="R908" s="1">
        <v>393</v>
      </c>
      <c r="S908" s="1">
        <v>106</v>
      </c>
      <c r="T908" s="1">
        <v>125</v>
      </c>
      <c r="U908" s="1">
        <v>1</v>
      </c>
      <c r="V908" s="1">
        <v>2</v>
      </c>
      <c r="W908" s="1"/>
      <c r="X908" s="1"/>
      <c r="Y908" s="1">
        <v>4</v>
      </c>
      <c r="Z908" s="1"/>
      <c r="AA908" s="1">
        <v>6</v>
      </c>
      <c r="AB908" s="1"/>
      <c r="AC908" s="1"/>
      <c r="AD908" s="1"/>
      <c r="AI908" t="str">
        <f t="shared" si="318"/>
        <v>Northampton</v>
      </c>
      <c r="AJ908" t="s">
        <v>2488</v>
      </c>
      <c r="AK908" s="140">
        <v>2</v>
      </c>
      <c r="AL908" s="7"/>
      <c r="AN908" s="91">
        <v>25</v>
      </c>
      <c r="AO908" s="93">
        <v>15</v>
      </c>
      <c r="AP908" s="93">
        <v>60</v>
      </c>
      <c r="AQ908" s="100">
        <v>46330</v>
      </c>
      <c r="AR908" s="100">
        <f t="shared" si="309"/>
        <v>25015</v>
      </c>
      <c r="AS908" t="s">
        <v>1057</v>
      </c>
      <c r="AT908" s="103">
        <f t="shared" si="310"/>
        <v>2546330</v>
      </c>
      <c r="AW908">
        <v>35.6</v>
      </c>
      <c r="AX908">
        <v>1.1399999999999999</v>
      </c>
      <c r="AY908">
        <v>34.46</v>
      </c>
      <c r="BF908" s="107">
        <f t="shared" si="311"/>
        <v>0</v>
      </c>
      <c r="BG908" s="107">
        <f t="shared" si="312"/>
        <v>0</v>
      </c>
      <c r="BH908" s="107">
        <f t="shared" si="313"/>
        <v>0.58299999999999996</v>
      </c>
      <c r="BI908" s="107">
        <f t="shared" si="314"/>
        <v>0</v>
      </c>
      <c r="BJ908" s="107">
        <f t="shared" si="315"/>
        <v>0</v>
      </c>
      <c r="BK908">
        <f t="shared" si="316"/>
        <v>0</v>
      </c>
    </row>
    <row r="909" spans="1:63" hidden="1" outlineLevel="1">
      <c r="A909" s="49" t="s">
        <v>2688</v>
      </c>
      <c r="B909" s="9" t="s">
        <v>2377</v>
      </c>
      <c r="C909" s="1">
        <f t="shared" si="298"/>
        <v>1292</v>
      </c>
      <c r="D909" s="7">
        <f t="shared" si="299"/>
        <v>5</v>
      </c>
      <c r="E909" s="7">
        <f t="shared" si="300"/>
        <v>4</v>
      </c>
      <c r="F909" s="7">
        <f t="shared" si="301"/>
        <v>1</v>
      </c>
      <c r="G909" s="7">
        <f t="shared" si="317"/>
        <v>2</v>
      </c>
      <c r="H909" s="48">
        <f t="shared" si="302"/>
        <v>876</v>
      </c>
      <c r="I909" s="163">
        <f t="shared" si="303"/>
        <v>0.67801857585139313</v>
      </c>
      <c r="J909" s="8"/>
      <c r="K909" s="2">
        <f t="shared" si="304"/>
        <v>5.4179566563467493E-3</v>
      </c>
      <c r="L909" s="2">
        <f t="shared" si="305"/>
        <v>4.5665634674922601E-2</v>
      </c>
      <c r="M909" s="2">
        <f t="shared" si="306"/>
        <v>0.76857585139318885</v>
      </c>
      <c r="N909" s="2">
        <f t="shared" si="307"/>
        <v>9.055727554179567E-2</v>
      </c>
      <c r="O909" s="2">
        <f t="shared" si="308"/>
        <v>8.9783281733746209E-2</v>
      </c>
      <c r="P909" s="1">
        <v>7</v>
      </c>
      <c r="Q909" s="1">
        <v>59</v>
      </c>
      <c r="R909" s="1">
        <v>993</v>
      </c>
      <c r="S909" s="1">
        <v>117</v>
      </c>
      <c r="T909" s="1">
        <v>109</v>
      </c>
      <c r="U909" s="1">
        <v>2</v>
      </c>
      <c r="V909" s="1">
        <v>3</v>
      </c>
      <c r="W909" s="1"/>
      <c r="X909" s="1"/>
      <c r="Y909" s="1">
        <v>1</v>
      </c>
      <c r="Z909" s="1"/>
      <c r="AA909" s="1">
        <v>1</v>
      </c>
      <c r="AB909" s="1"/>
      <c r="AC909" s="1"/>
      <c r="AD909" s="1"/>
      <c r="AI909" t="str">
        <f t="shared" si="318"/>
        <v>Northborough</v>
      </c>
      <c r="AJ909" s="9" t="s">
        <v>1812</v>
      </c>
      <c r="AK909" s="140">
        <v>2</v>
      </c>
      <c r="AL909" s="7"/>
      <c r="AN909" s="91">
        <v>25</v>
      </c>
      <c r="AO909" s="93">
        <v>27</v>
      </c>
      <c r="AP909" s="93">
        <v>160</v>
      </c>
      <c r="AQ909" s="100">
        <v>46820</v>
      </c>
      <c r="AR909" s="100">
        <f t="shared" si="309"/>
        <v>25027</v>
      </c>
      <c r="AS909" t="s">
        <v>1753</v>
      </c>
      <c r="AT909" s="103">
        <f t="shared" si="310"/>
        <v>2546820</v>
      </c>
      <c r="AW909">
        <v>18.75</v>
      </c>
      <c r="AX909">
        <v>0.22</v>
      </c>
      <c r="AY909">
        <v>18.53</v>
      </c>
      <c r="BF909" s="107">
        <f t="shared" si="311"/>
        <v>0</v>
      </c>
      <c r="BG909" s="107">
        <f t="shared" si="312"/>
        <v>0</v>
      </c>
      <c r="BH909" s="107">
        <f t="shared" si="313"/>
        <v>0.76800000000000002</v>
      </c>
      <c r="BI909" s="107">
        <f t="shared" si="314"/>
        <v>0</v>
      </c>
      <c r="BJ909" s="107">
        <f t="shared" si="315"/>
        <v>0</v>
      </c>
      <c r="BK909">
        <f t="shared" si="316"/>
        <v>0</v>
      </c>
    </row>
    <row r="910" spans="1:63" hidden="1" outlineLevel="1">
      <c r="A910" s="49" t="s">
        <v>2789</v>
      </c>
      <c r="B910" s="9" t="s">
        <v>2377</v>
      </c>
      <c r="C910" s="1">
        <f t="shared" si="298"/>
        <v>1054</v>
      </c>
      <c r="D910" s="7">
        <f t="shared" si="299"/>
        <v>6</v>
      </c>
      <c r="E910" s="7">
        <f t="shared" si="300"/>
        <v>4</v>
      </c>
      <c r="F910" s="7">
        <f t="shared" si="301"/>
        <v>1</v>
      </c>
      <c r="G910" s="7">
        <f t="shared" si="317"/>
        <v>3</v>
      </c>
      <c r="H910" s="48">
        <f t="shared" si="302"/>
        <v>535</v>
      </c>
      <c r="I910" s="163">
        <f t="shared" si="303"/>
        <v>0.50759013282732446</v>
      </c>
      <c r="J910" s="8"/>
      <c r="K910" s="2">
        <f t="shared" si="304"/>
        <v>2.8462998102466793E-3</v>
      </c>
      <c r="L910" s="2">
        <f t="shared" si="305"/>
        <v>4.743833017077799E-2</v>
      </c>
      <c r="M910" s="2">
        <f t="shared" si="306"/>
        <v>0.65939278937381407</v>
      </c>
      <c r="N910" s="2">
        <f t="shared" si="307"/>
        <v>0.12808349146110057</v>
      </c>
      <c r="O910" s="2">
        <f t="shared" si="308"/>
        <v>0.16223908918406069</v>
      </c>
      <c r="P910" s="1">
        <v>3</v>
      </c>
      <c r="Q910" s="1">
        <v>50</v>
      </c>
      <c r="R910" s="1">
        <v>695</v>
      </c>
      <c r="S910" s="1">
        <v>135</v>
      </c>
      <c r="T910" s="1">
        <v>160</v>
      </c>
      <c r="U910" s="1">
        <v>3</v>
      </c>
      <c r="V910" s="1">
        <v>2</v>
      </c>
      <c r="W910" s="1"/>
      <c r="X910" s="1"/>
      <c r="Y910" s="1">
        <v>6</v>
      </c>
      <c r="Z910" s="1"/>
      <c r="AA910" s="1">
        <v>0</v>
      </c>
      <c r="AB910" s="1"/>
      <c r="AC910" s="1"/>
      <c r="AD910" s="1"/>
      <c r="AI910" t="str">
        <f t="shared" si="318"/>
        <v>Northbridge</v>
      </c>
      <c r="AJ910" s="9" t="s">
        <v>1812</v>
      </c>
      <c r="AK910" s="140">
        <v>2</v>
      </c>
      <c r="AL910" s="7"/>
      <c r="AN910" s="91">
        <v>25</v>
      </c>
      <c r="AO910" s="93">
        <v>27</v>
      </c>
      <c r="AP910" s="93">
        <v>165</v>
      </c>
      <c r="AQ910" s="100">
        <v>46925</v>
      </c>
      <c r="AR910" s="100">
        <f t="shared" si="309"/>
        <v>25027</v>
      </c>
      <c r="AS910" t="s">
        <v>1753</v>
      </c>
      <c r="AT910" s="103">
        <f t="shared" si="310"/>
        <v>2546925</v>
      </c>
      <c r="AW910">
        <v>18.059999999999999</v>
      </c>
      <c r="AX910">
        <v>0.88</v>
      </c>
      <c r="AY910">
        <v>17.18</v>
      </c>
      <c r="BF910" s="107">
        <f t="shared" si="311"/>
        <v>0</v>
      </c>
      <c r="BG910" s="107">
        <f t="shared" si="312"/>
        <v>0</v>
      </c>
      <c r="BH910" s="107">
        <f t="shared" si="313"/>
        <v>0.65900000000000003</v>
      </c>
      <c r="BI910" s="107">
        <f t="shared" si="314"/>
        <v>0</v>
      </c>
      <c r="BJ910" s="107">
        <f t="shared" si="315"/>
        <v>0</v>
      </c>
      <c r="BK910">
        <f t="shared" si="316"/>
        <v>0</v>
      </c>
    </row>
    <row r="911" spans="1:63" hidden="1" outlineLevel="1">
      <c r="A911" s="49" t="s">
        <v>2761</v>
      </c>
      <c r="B911" s="9" t="s">
        <v>2377</v>
      </c>
      <c r="C911" s="1">
        <f t="shared" si="298"/>
        <v>179</v>
      </c>
      <c r="D911" s="7">
        <f t="shared" si="299"/>
        <v>5</v>
      </c>
      <c r="E911" s="7">
        <f t="shared" si="300"/>
        <v>4</v>
      </c>
      <c r="F911" s="7">
        <f t="shared" si="301"/>
        <v>1</v>
      </c>
      <c r="G911" s="7">
        <f t="shared" si="317"/>
        <v>3</v>
      </c>
      <c r="H911" s="48">
        <f t="shared" si="302"/>
        <v>45</v>
      </c>
      <c r="I911" s="163">
        <f t="shared" si="303"/>
        <v>0.25139664804469275</v>
      </c>
      <c r="J911" s="8"/>
      <c r="K911" s="2">
        <f t="shared" si="304"/>
        <v>1.6759776536312849E-2</v>
      </c>
      <c r="L911" s="2">
        <f t="shared" si="305"/>
        <v>8.9385474860335198E-2</v>
      </c>
      <c r="M911" s="2">
        <f t="shared" si="306"/>
        <v>0.4972067039106145</v>
      </c>
      <c r="N911" s="2">
        <f t="shared" si="307"/>
        <v>0.15083798882681565</v>
      </c>
      <c r="O911" s="2">
        <f t="shared" si="308"/>
        <v>0.24581005586592175</v>
      </c>
      <c r="P911" s="1">
        <v>3</v>
      </c>
      <c r="Q911" s="1">
        <v>16</v>
      </c>
      <c r="R911" s="1">
        <v>89</v>
      </c>
      <c r="S911" s="1">
        <v>27</v>
      </c>
      <c r="T911" s="1">
        <v>44</v>
      </c>
      <c r="U911" s="1">
        <v>0</v>
      </c>
      <c r="V911" s="1">
        <v>0</v>
      </c>
      <c r="W911" s="1"/>
      <c r="X911" s="1"/>
      <c r="Y911" s="1">
        <v>0</v>
      </c>
      <c r="Z911" s="1"/>
      <c r="AA911" s="1">
        <v>0</v>
      </c>
      <c r="AB911" s="1"/>
      <c r="AC911" s="1"/>
      <c r="AD911" s="1"/>
      <c r="AI911" t="str">
        <f t="shared" si="318"/>
        <v>Northfield</v>
      </c>
      <c r="AJ911" t="s">
        <v>2477</v>
      </c>
      <c r="AK911" s="140">
        <v>2</v>
      </c>
      <c r="AL911" s="7"/>
      <c r="AN911" s="91">
        <v>25</v>
      </c>
      <c r="AO911" s="93">
        <v>11</v>
      </c>
      <c r="AP911" s="93">
        <v>90</v>
      </c>
      <c r="AQ911" s="100">
        <v>47835</v>
      </c>
      <c r="AR911" s="100">
        <f t="shared" si="309"/>
        <v>25011</v>
      </c>
      <c r="AS911" t="s">
        <v>1753</v>
      </c>
      <c r="AT911" s="103">
        <f t="shared" si="310"/>
        <v>2547835</v>
      </c>
      <c r="AW911">
        <v>35.36</v>
      </c>
      <c r="AX911">
        <v>0.95</v>
      </c>
      <c r="AY911">
        <v>34.409999999999997</v>
      </c>
      <c r="BF911" s="107">
        <f t="shared" si="311"/>
        <v>0</v>
      </c>
      <c r="BG911" s="107">
        <f t="shared" si="312"/>
        <v>0</v>
      </c>
      <c r="BH911" s="107">
        <f t="shared" si="313"/>
        <v>0.497</v>
      </c>
      <c r="BI911" s="107">
        <f t="shared" si="314"/>
        <v>0</v>
      </c>
      <c r="BJ911" s="107">
        <f t="shared" si="315"/>
        <v>0</v>
      </c>
      <c r="BK911">
        <f t="shared" si="316"/>
        <v>0</v>
      </c>
    </row>
    <row r="912" spans="1:63" hidden="1" outlineLevel="1">
      <c r="A912" s="49" t="s">
        <v>2324</v>
      </c>
      <c r="B912" s="9" t="s">
        <v>2377</v>
      </c>
      <c r="C912" s="1">
        <f t="shared" si="298"/>
        <v>1240</v>
      </c>
      <c r="D912" s="7">
        <f t="shared" si="299"/>
        <v>8</v>
      </c>
      <c r="E912" s="7">
        <f t="shared" si="300"/>
        <v>4</v>
      </c>
      <c r="F912" s="7">
        <f t="shared" si="301"/>
        <v>1</v>
      </c>
      <c r="G912" s="7">
        <f t="shared" si="317"/>
        <v>3</v>
      </c>
      <c r="H912" s="48">
        <f t="shared" si="302"/>
        <v>690</v>
      </c>
      <c r="I912" s="163">
        <f t="shared" si="303"/>
        <v>0.55645161290322576</v>
      </c>
      <c r="J912" s="8"/>
      <c r="K912" s="2">
        <f t="shared" si="304"/>
        <v>8.0645161290322581E-4</v>
      </c>
      <c r="L912" s="2">
        <f t="shared" si="305"/>
        <v>4.9193548387096775E-2</v>
      </c>
      <c r="M912" s="2">
        <f t="shared" si="306"/>
        <v>0.69516129032258067</v>
      </c>
      <c r="N912" s="2">
        <f t="shared" si="307"/>
        <v>0.10483870967741936</v>
      </c>
      <c r="O912" s="2">
        <f t="shared" si="308"/>
        <v>0.14999999999999991</v>
      </c>
      <c r="P912" s="1">
        <v>1</v>
      </c>
      <c r="Q912" s="1">
        <v>61</v>
      </c>
      <c r="R912" s="1">
        <v>862</v>
      </c>
      <c r="S912" s="1">
        <v>130</v>
      </c>
      <c r="T912" s="1">
        <v>172</v>
      </c>
      <c r="U912" s="1">
        <v>5</v>
      </c>
      <c r="V912" s="1">
        <v>4</v>
      </c>
      <c r="W912" s="1"/>
      <c r="X912" s="1"/>
      <c r="Y912" s="1">
        <v>5</v>
      </c>
      <c r="Z912" s="1"/>
      <c r="AA912" s="1">
        <v>0</v>
      </c>
      <c r="AB912" s="1"/>
      <c r="AC912" s="1"/>
      <c r="AD912" s="1"/>
      <c r="AI912" t="str">
        <f t="shared" si="318"/>
        <v>Norton</v>
      </c>
      <c r="AJ912" t="s">
        <v>2858</v>
      </c>
      <c r="AK912" s="140">
        <v>4</v>
      </c>
      <c r="AL912" s="7"/>
      <c r="AN912" s="91">
        <v>25</v>
      </c>
      <c r="AO912" s="93">
        <v>5</v>
      </c>
      <c r="AP912" s="93">
        <v>65</v>
      </c>
      <c r="AQ912" s="100">
        <v>49970</v>
      </c>
      <c r="AR912" s="100">
        <f t="shared" si="309"/>
        <v>25005</v>
      </c>
      <c r="AS912" t="s">
        <v>1753</v>
      </c>
      <c r="AT912" s="103">
        <f t="shared" si="310"/>
        <v>2549970</v>
      </c>
      <c r="AW912">
        <v>29.82</v>
      </c>
      <c r="AX912">
        <v>1.1100000000000001</v>
      </c>
      <c r="AY912">
        <v>28.71</v>
      </c>
      <c r="BF912" s="107">
        <f t="shared" si="311"/>
        <v>0</v>
      </c>
      <c r="BG912" s="107">
        <f t="shared" si="312"/>
        <v>0</v>
      </c>
      <c r="BH912" s="107">
        <f t="shared" si="313"/>
        <v>0.69499999999999995</v>
      </c>
      <c r="BI912" s="107">
        <f t="shared" si="314"/>
        <v>0</v>
      </c>
      <c r="BJ912" s="107">
        <f t="shared" si="315"/>
        <v>0</v>
      </c>
      <c r="BK912">
        <f t="shared" si="316"/>
        <v>0</v>
      </c>
    </row>
    <row r="913" spans="1:63" hidden="1" outlineLevel="1">
      <c r="A913" s="49" t="s">
        <v>2861</v>
      </c>
      <c r="B913" s="9" t="s">
        <v>2377</v>
      </c>
      <c r="C913" s="1">
        <f t="shared" si="298"/>
        <v>1206</v>
      </c>
      <c r="D913" s="7">
        <f t="shared" si="299"/>
        <v>6</v>
      </c>
      <c r="E913" s="7">
        <f t="shared" si="300"/>
        <v>4</v>
      </c>
      <c r="F913" s="7">
        <f t="shared" si="301"/>
        <v>1</v>
      </c>
      <c r="G913" s="7">
        <f t="shared" si="317"/>
        <v>3</v>
      </c>
      <c r="H913" s="48">
        <f t="shared" si="302"/>
        <v>902</v>
      </c>
      <c r="I913" s="163">
        <f t="shared" si="303"/>
        <v>0.7479270315091211</v>
      </c>
      <c r="J913" s="8"/>
      <c r="K913" s="2">
        <f t="shared" si="304"/>
        <v>4.1459369817578775E-3</v>
      </c>
      <c r="L913" s="2">
        <f t="shared" si="305"/>
        <v>2.736318407960199E-2</v>
      </c>
      <c r="M913" s="2">
        <f t="shared" si="306"/>
        <v>0.8192371475953566</v>
      </c>
      <c r="N913" s="2">
        <f t="shared" si="307"/>
        <v>6.633499170812604E-2</v>
      </c>
      <c r="O913" s="2">
        <f t="shared" si="308"/>
        <v>8.2918739635157418E-2</v>
      </c>
      <c r="P913" s="1">
        <v>5</v>
      </c>
      <c r="Q913" s="1">
        <v>33</v>
      </c>
      <c r="R913" s="1">
        <v>988</v>
      </c>
      <c r="S913" s="1">
        <v>80</v>
      </c>
      <c r="T913" s="1">
        <v>86</v>
      </c>
      <c r="U913" s="1">
        <v>7</v>
      </c>
      <c r="V913" s="1">
        <v>1</v>
      </c>
      <c r="W913" s="1"/>
      <c r="X913" s="1"/>
      <c r="Y913" s="1">
        <v>4</v>
      </c>
      <c r="Z913" s="1"/>
      <c r="AA913" s="1">
        <v>2</v>
      </c>
      <c r="AB913" s="1"/>
      <c r="AC913" s="1"/>
      <c r="AD913" s="1"/>
      <c r="AI913" t="str">
        <f t="shared" si="318"/>
        <v>Norwell</v>
      </c>
      <c r="AJ913" t="s">
        <v>1834</v>
      </c>
      <c r="AK913" s="140">
        <v>9</v>
      </c>
      <c r="AL913" s="7"/>
      <c r="AN913" s="91">
        <v>25</v>
      </c>
      <c r="AO913" s="93">
        <v>23</v>
      </c>
      <c r="AP913" s="93">
        <v>90</v>
      </c>
      <c r="AQ913" s="100">
        <v>50145</v>
      </c>
      <c r="AR913" s="100">
        <f t="shared" si="309"/>
        <v>25023</v>
      </c>
      <c r="AS913" t="s">
        <v>1753</v>
      </c>
      <c r="AT913" s="103">
        <f t="shared" si="310"/>
        <v>2550145</v>
      </c>
      <c r="AW913">
        <v>21.17</v>
      </c>
      <c r="AX913">
        <v>0.28999999999999998</v>
      </c>
      <c r="AY913">
        <v>20.87</v>
      </c>
      <c r="BF913" s="107">
        <f t="shared" si="311"/>
        <v>0</v>
      </c>
      <c r="BG913" s="107">
        <f t="shared" si="312"/>
        <v>0</v>
      </c>
      <c r="BH913" s="107">
        <f t="shared" si="313"/>
        <v>0.81899999999999995</v>
      </c>
      <c r="BI913" s="107">
        <f t="shared" si="314"/>
        <v>0</v>
      </c>
      <c r="BJ913" s="107">
        <f t="shared" si="315"/>
        <v>0</v>
      </c>
      <c r="BK913">
        <f t="shared" si="316"/>
        <v>0</v>
      </c>
    </row>
    <row r="914" spans="1:63" hidden="1" outlineLevel="1">
      <c r="A914" s="49" t="s">
        <v>2299</v>
      </c>
      <c r="B914" s="9" t="s">
        <v>2377</v>
      </c>
      <c r="C914" s="1">
        <f t="shared" si="298"/>
        <v>2076</v>
      </c>
      <c r="D914" s="7">
        <f t="shared" si="299"/>
        <v>5</v>
      </c>
      <c r="E914" s="7">
        <f t="shared" si="300"/>
        <v>4</v>
      </c>
      <c r="F914" s="7">
        <f t="shared" si="301"/>
        <v>1</v>
      </c>
      <c r="G914" s="7">
        <f t="shared" si="317"/>
        <v>3</v>
      </c>
      <c r="H914" s="48">
        <f t="shared" si="302"/>
        <v>1357</v>
      </c>
      <c r="I914" s="163">
        <f t="shared" si="303"/>
        <v>0.65366088631984587</v>
      </c>
      <c r="J914" s="8"/>
      <c r="K914" s="2">
        <f t="shared" si="304"/>
        <v>4.8169556840077067E-3</v>
      </c>
      <c r="L914" s="2">
        <f t="shared" si="305"/>
        <v>3.8535645472061654E-2</v>
      </c>
      <c r="M914" s="2">
        <f t="shared" si="306"/>
        <v>0.76926782273603078</v>
      </c>
      <c r="N914" s="2">
        <f t="shared" si="307"/>
        <v>6.0211946050096339E-2</v>
      </c>
      <c r="O914" s="2">
        <f t="shared" si="308"/>
        <v>0.12716763005780346</v>
      </c>
      <c r="P914" s="1">
        <v>10</v>
      </c>
      <c r="Q914" s="1">
        <v>80</v>
      </c>
      <c r="R914" s="1">
        <v>1597</v>
      </c>
      <c r="S914" s="1">
        <v>125</v>
      </c>
      <c r="T914" s="1">
        <v>240</v>
      </c>
      <c r="U914" s="1">
        <v>3</v>
      </c>
      <c r="V914" s="1">
        <v>9</v>
      </c>
      <c r="W914" s="1"/>
      <c r="X914" s="1"/>
      <c r="Y914" s="1">
        <v>7</v>
      </c>
      <c r="Z914" s="1"/>
      <c r="AA914" s="1">
        <v>5</v>
      </c>
      <c r="AB914" s="1"/>
      <c r="AC914" s="1"/>
      <c r="AD914" s="1"/>
      <c r="AI914" t="str">
        <f t="shared" si="318"/>
        <v>Norwood</v>
      </c>
      <c r="AJ914" t="s">
        <v>505</v>
      </c>
      <c r="AK914" s="140">
        <v>8</v>
      </c>
      <c r="AL914" s="7"/>
      <c r="AN914" s="91">
        <v>25</v>
      </c>
      <c r="AO914" s="93">
        <v>21</v>
      </c>
      <c r="AP914" s="93">
        <v>90</v>
      </c>
      <c r="AQ914" s="100">
        <v>50250</v>
      </c>
      <c r="AR914" s="100">
        <f t="shared" si="309"/>
        <v>25021</v>
      </c>
      <c r="AS914" t="s">
        <v>1753</v>
      </c>
      <c r="AT914" s="103">
        <f t="shared" si="310"/>
        <v>2550250</v>
      </c>
      <c r="AW914">
        <v>10.55</v>
      </c>
      <c r="AX914">
        <v>7.0000000000000007E-2</v>
      </c>
      <c r="AY914">
        <v>10.48</v>
      </c>
      <c r="BF914" s="107">
        <f t="shared" si="311"/>
        <v>0</v>
      </c>
      <c r="BG914" s="107">
        <f t="shared" si="312"/>
        <v>0</v>
      </c>
      <c r="BH914" s="107">
        <f t="shared" si="313"/>
        <v>0.76900000000000002</v>
      </c>
      <c r="BI914" s="107">
        <f t="shared" si="314"/>
        <v>0</v>
      </c>
      <c r="BJ914" s="107">
        <f t="shared" si="315"/>
        <v>0</v>
      </c>
      <c r="BK914">
        <f t="shared" si="316"/>
        <v>0</v>
      </c>
    </row>
    <row r="915" spans="1:63" hidden="1" outlineLevel="1">
      <c r="A915" s="49" t="s">
        <v>975</v>
      </c>
      <c r="B915" s="9" t="s">
        <v>2377</v>
      </c>
      <c r="C915" s="1">
        <f t="shared" si="298"/>
        <v>243</v>
      </c>
      <c r="D915" s="7">
        <f t="shared" si="299"/>
        <v>5</v>
      </c>
      <c r="E915" s="7">
        <f t="shared" si="300"/>
        <v>4</v>
      </c>
      <c r="F915" s="7">
        <f t="shared" si="301"/>
        <v>1</v>
      </c>
      <c r="G915" s="7">
        <f t="shared" si="317"/>
        <v>3</v>
      </c>
      <c r="H915" s="48">
        <f t="shared" si="302"/>
        <v>131</v>
      </c>
      <c r="I915" s="163">
        <f t="shared" si="303"/>
        <v>0.53909465020576131</v>
      </c>
      <c r="J915" s="8"/>
      <c r="K915" s="2">
        <f t="shared" si="304"/>
        <v>4.11522633744856E-3</v>
      </c>
      <c r="L915" s="2">
        <f t="shared" si="305"/>
        <v>4.5267489711934158E-2</v>
      </c>
      <c r="M915" s="2">
        <f t="shared" si="306"/>
        <v>0.70781893004115226</v>
      </c>
      <c r="N915" s="2">
        <f t="shared" si="307"/>
        <v>7.407407407407407E-2</v>
      </c>
      <c r="O915" s="2">
        <f t="shared" si="308"/>
        <v>0.16872427983539096</v>
      </c>
      <c r="P915" s="1">
        <v>1</v>
      </c>
      <c r="Q915" s="1">
        <v>11</v>
      </c>
      <c r="R915" s="1">
        <v>172</v>
      </c>
      <c r="S915" s="1">
        <v>18</v>
      </c>
      <c r="T915" s="1">
        <v>41</v>
      </c>
      <c r="U915" s="1">
        <v>0</v>
      </c>
      <c r="V915" s="1">
        <v>0</v>
      </c>
      <c r="W915" s="1"/>
      <c r="X915" s="1"/>
      <c r="Y915" s="1">
        <v>0</v>
      </c>
      <c r="Z915" s="1"/>
      <c r="AA915" s="1">
        <v>0</v>
      </c>
      <c r="AB915" s="1"/>
      <c r="AC915" s="1"/>
      <c r="AD915" s="1"/>
      <c r="AI915" t="str">
        <f t="shared" si="318"/>
        <v>Oak Bluffs</v>
      </c>
      <c r="AJ915" t="s">
        <v>760</v>
      </c>
      <c r="AK915" s="140">
        <v>9</v>
      </c>
      <c r="AL915" s="7"/>
      <c r="AN915" s="91">
        <v>25</v>
      </c>
      <c r="AO915" s="93">
        <v>7</v>
      </c>
      <c r="AP915" s="93">
        <v>25</v>
      </c>
      <c r="AQ915" s="100">
        <v>50390</v>
      </c>
      <c r="AR915" s="100">
        <f t="shared" si="309"/>
        <v>25007</v>
      </c>
      <c r="AS915" t="s">
        <v>1753</v>
      </c>
      <c r="AT915" s="103">
        <f t="shared" si="310"/>
        <v>2550390</v>
      </c>
      <c r="AW915">
        <v>25.96</v>
      </c>
      <c r="AX915">
        <v>18.59</v>
      </c>
      <c r="AY915">
        <v>7.37</v>
      </c>
      <c r="BF915" s="107">
        <f t="shared" si="311"/>
        <v>0</v>
      </c>
      <c r="BG915" s="107">
        <f t="shared" si="312"/>
        <v>0</v>
      </c>
      <c r="BH915" s="107">
        <f t="shared" si="313"/>
        <v>0.70699999999999996</v>
      </c>
      <c r="BI915" s="107">
        <f t="shared" si="314"/>
        <v>0</v>
      </c>
      <c r="BJ915" s="107">
        <f t="shared" si="315"/>
        <v>0</v>
      </c>
      <c r="BK915">
        <f t="shared" si="316"/>
        <v>0</v>
      </c>
    </row>
    <row r="916" spans="1:63" hidden="1" outlineLevel="1">
      <c r="A916" s="49" t="s">
        <v>2860</v>
      </c>
      <c r="B916" s="9" t="s">
        <v>2377</v>
      </c>
      <c r="C916" s="1">
        <f t="shared" si="298"/>
        <v>264</v>
      </c>
      <c r="D916" s="7">
        <f t="shared" si="299"/>
        <v>6</v>
      </c>
      <c r="E916" s="7">
        <f t="shared" si="300"/>
        <v>4</v>
      </c>
      <c r="F916" s="7">
        <f t="shared" si="301"/>
        <v>1</v>
      </c>
      <c r="G916" s="7">
        <f t="shared" si="317"/>
        <v>3</v>
      </c>
      <c r="H916" s="48">
        <f t="shared" si="302"/>
        <v>131</v>
      </c>
      <c r="I916" s="163">
        <f t="shared" si="303"/>
        <v>0.49621212121212122</v>
      </c>
      <c r="J916" s="8"/>
      <c r="K916" s="2">
        <f t="shared" si="304"/>
        <v>7.575757575757576E-3</v>
      </c>
      <c r="L916" s="2">
        <f t="shared" si="305"/>
        <v>2.6515151515151516E-2</v>
      </c>
      <c r="M916" s="2">
        <f t="shared" si="306"/>
        <v>0.65909090909090906</v>
      </c>
      <c r="N916" s="2">
        <f t="shared" si="307"/>
        <v>0.125</v>
      </c>
      <c r="O916" s="2">
        <f t="shared" si="308"/>
        <v>0.18181818181818188</v>
      </c>
      <c r="P916" s="1">
        <v>2</v>
      </c>
      <c r="Q916" s="1">
        <v>7</v>
      </c>
      <c r="R916" s="1">
        <v>174</v>
      </c>
      <c r="S916" s="1">
        <v>33</v>
      </c>
      <c r="T916" s="1">
        <v>43</v>
      </c>
      <c r="U916" s="1">
        <v>3</v>
      </c>
      <c r="V916" s="1">
        <v>1</v>
      </c>
      <c r="W916" s="1"/>
      <c r="X916" s="1"/>
      <c r="Y916" s="1">
        <v>1</v>
      </c>
      <c r="Z916" s="1"/>
      <c r="AA916" s="1">
        <v>0</v>
      </c>
      <c r="AB916" s="1"/>
      <c r="AC916" s="1"/>
      <c r="AD916" s="1"/>
      <c r="AI916" t="str">
        <f t="shared" si="318"/>
        <v>Oakham</v>
      </c>
      <c r="AJ916" s="9" t="s">
        <v>1812</v>
      </c>
      <c r="AK916" s="140">
        <v>2</v>
      </c>
      <c r="AL916" s="7"/>
      <c r="AN916" s="91">
        <v>25</v>
      </c>
      <c r="AO916" s="93">
        <v>27</v>
      </c>
      <c r="AP916" s="93">
        <v>175</v>
      </c>
      <c r="AQ916" s="100">
        <v>50670</v>
      </c>
      <c r="AR916" s="100">
        <f t="shared" si="309"/>
        <v>25027</v>
      </c>
      <c r="AS916" t="s">
        <v>1753</v>
      </c>
      <c r="AT916" s="103">
        <f t="shared" si="310"/>
        <v>2550670</v>
      </c>
      <c r="AW916">
        <v>21.53</v>
      </c>
      <c r="AX916">
        <v>0.41</v>
      </c>
      <c r="AY916">
        <v>21.12</v>
      </c>
      <c r="BF916" s="107">
        <f t="shared" si="311"/>
        <v>0</v>
      </c>
      <c r="BG916" s="107">
        <f t="shared" si="312"/>
        <v>0</v>
      </c>
      <c r="BH916" s="107">
        <f t="shared" si="313"/>
        <v>0.65900000000000003</v>
      </c>
      <c r="BI916" s="107">
        <f t="shared" si="314"/>
        <v>0</v>
      </c>
      <c r="BJ916" s="107">
        <f t="shared" si="315"/>
        <v>0</v>
      </c>
      <c r="BK916">
        <f t="shared" si="316"/>
        <v>0</v>
      </c>
    </row>
    <row r="917" spans="1:63" hidden="1" outlineLevel="1">
      <c r="A917" s="49" t="s">
        <v>1445</v>
      </c>
      <c r="B917" s="9" t="s">
        <v>2377</v>
      </c>
      <c r="C917" s="1">
        <f t="shared" si="298"/>
        <v>437</v>
      </c>
      <c r="D917" s="7">
        <f t="shared" si="299"/>
        <v>8</v>
      </c>
      <c r="E917" s="7">
        <f t="shared" si="300"/>
        <v>4</v>
      </c>
      <c r="F917" s="7">
        <f t="shared" si="301"/>
        <v>1</v>
      </c>
      <c r="G917" s="7">
        <f t="shared" si="317"/>
        <v>3</v>
      </c>
      <c r="H917" s="48">
        <f t="shared" si="302"/>
        <v>161</v>
      </c>
      <c r="I917" s="163">
        <f t="shared" si="303"/>
        <v>0.36842105263157893</v>
      </c>
      <c r="J917" s="8"/>
      <c r="K917" s="2">
        <f t="shared" si="304"/>
        <v>0</v>
      </c>
      <c r="L917" s="2">
        <f t="shared" si="305"/>
        <v>7.0938215102974822E-2</v>
      </c>
      <c r="M917" s="2">
        <f t="shared" si="306"/>
        <v>0.55377574370709381</v>
      </c>
      <c r="N917" s="2">
        <f t="shared" si="307"/>
        <v>0.17391304347826086</v>
      </c>
      <c r="O917" s="2">
        <f t="shared" si="308"/>
        <v>0.2013729977116705</v>
      </c>
      <c r="P917" s="1">
        <v>0</v>
      </c>
      <c r="Q917" s="1">
        <v>31</v>
      </c>
      <c r="R917" s="1">
        <v>242</v>
      </c>
      <c r="S917" s="1">
        <v>76</v>
      </c>
      <c r="T917" s="1">
        <v>81</v>
      </c>
      <c r="U917" s="1">
        <v>2</v>
      </c>
      <c r="V917" s="1">
        <v>2</v>
      </c>
      <c r="W917" s="1"/>
      <c r="X917" s="1"/>
      <c r="Y917" s="1">
        <v>3</v>
      </c>
      <c r="Z917" s="1"/>
      <c r="AA917" s="1">
        <v>0</v>
      </c>
      <c r="AB917" s="1"/>
      <c r="AC917" s="1"/>
      <c r="AD917" s="1"/>
      <c r="AI917" t="str">
        <f t="shared" si="318"/>
        <v>Orange</v>
      </c>
      <c r="AJ917" t="s">
        <v>2477</v>
      </c>
      <c r="AK917" s="140">
        <v>2</v>
      </c>
      <c r="AL917" s="7"/>
      <c r="AN917" s="91">
        <v>25</v>
      </c>
      <c r="AO917" s="93">
        <v>11</v>
      </c>
      <c r="AP917" s="93">
        <v>95</v>
      </c>
      <c r="AQ917" s="100">
        <v>51265</v>
      </c>
      <c r="AR917" s="100">
        <f t="shared" si="309"/>
        <v>25011</v>
      </c>
      <c r="AS917" t="s">
        <v>1753</v>
      </c>
      <c r="AT917" s="103">
        <f t="shared" si="310"/>
        <v>2551265</v>
      </c>
      <c r="AW917">
        <v>35.99</v>
      </c>
      <c r="AX917">
        <v>0.62</v>
      </c>
      <c r="AY917">
        <v>35.36</v>
      </c>
      <c r="BF917" s="107">
        <f t="shared" si="311"/>
        <v>0</v>
      </c>
      <c r="BG917" s="107">
        <f t="shared" si="312"/>
        <v>0</v>
      </c>
      <c r="BH917" s="107">
        <f t="shared" si="313"/>
        <v>0.55300000000000005</v>
      </c>
      <c r="BI917" s="107">
        <f t="shared" si="314"/>
        <v>0</v>
      </c>
      <c r="BJ917" s="107">
        <f t="shared" si="315"/>
        <v>0</v>
      </c>
      <c r="BK917">
        <f t="shared" si="316"/>
        <v>0</v>
      </c>
    </row>
    <row r="918" spans="1:63" hidden="1" outlineLevel="1">
      <c r="A918" s="49" t="s">
        <v>2223</v>
      </c>
      <c r="B918" s="9" t="s">
        <v>2377</v>
      </c>
      <c r="C918" s="1">
        <f t="shared" si="298"/>
        <v>898</v>
      </c>
      <c r="D918" s="7">
        <f t="shared" si="299"/>
        <v>6</v>
      </c>
      <c r="E918" s="7">
        <f t="shared" si="300"/>
        <v>4</v>
      </c>
      <c r="F918" s="7">
        <f t="shared" si="301"/>
        <v>1</v>
      </c>
      <c r="G918" s="7">
        <f t="shared" si="317"/>
        <v>3</v>
      </c>
      <c r="H918" s="48">
        <f t="shared" si="302"/>
        <v>602</v>
      </c>
      <c r="I918" s="163">
        <f t="shared" si="303"/>
        <v>0.6703786191536748</v>
      </c>
      <c r="J918" s="8"/>
      <c r="K918" s="2">
        <f t="shared" si="304"/>
        <v>3.3407572383073497E-3</v>
      </c>
      <c r="L918" s="2">
        <f t="shared" si="305"/>
        <v>4.8997772828507792E-2</v>
      </c>
      <c r="M918" s="2">
        <f t="shared" si="306"/>
        <v>0.77616926503340755</v>
      </c>
      <c r="N918" s="2">
        <f t="shared" si="307"/>
        <v>5.4565701559020047E-2</v>
      </c>
      <c r="O918" s="2">
        <f t="shared" si="308"/>
        <v>0.11692650334075719</v>
      </c>
      <c r="P918" s="1">
        <v>3</v>
      </c>
      <c r="Q918" s="1">
        <v>44</v>
      </c>
      <c r="R918" s="1">
        <v>697</v>
      </c>
      <c r="S918" s="1">
        <v>49</v>
      </c>
      <c r="T918" s="1">
        <v>95</v>
      </c>
      <c r="U918" s="1">
        <v>1</v>
      </c>
      <c r="V918" s="1">
        <v>4</v>
      </c>
      <c r="W918" s="1"/>
      <c r="X918" s="1"/>
      <c r="Y918" s="1">
        <v>2</v>
      </c>
      <c r="Z918" s="1"/>
      <c r="AA918" s="1">
        <v>3</v>
      </c>
      <c r="AB918" s="1"/>
      <c r="AC918" s="1"/>
      <c r="AD918" s="1"/>
      <c r="AI918" t="str">
        <f t="shared" si="318"/>
        <v>Orleans</v>
      </c>
      <c r="AJ918" t="s">
        <v>2654</v>
      </c>
      <c r="AK918" s="140">
        <v>9</v>
      </c>
      <c r="AL918" s="7"/>
      <c r="AN918" s="91">
        <v>25</v>
      </c>
      <c r="AO918" s="93">
        <v>1</v>
      </c>
      <c r="AP918" s="93">
        <v>50</v>
      </c>
      <c r="AQ918" s="100">
        <v>51440</v>
      </c>
      <c r="AR918" s="100">
        <f t="shared" si="309"/>
        <v>25001</v>
      </c>
      <c r="AS918" t="s">
        <v>1753</v>
      </c>
      <c r="AT918" s="103">
        <f t="shared" si="310"/>
        <v>2551440</v>
      </c>
      <c r="AW918">
        <v>21.08</v>
      </c>
      <c r="AX918">
        <v>6.9</v>
      </c>
      <c r="AY918">
        <v>14.17</v>
      </c>
      <c r="BF918" s="107">
        <f t="shared" si="311"/>
        <v>0</v>
      </c>
      <c r="BG918" s="107">
        <f t="shared" si="312"/>
        <v>0</v>
      </c>
      <c r="BH918" s="107">
        <f t="shared" si="313"/>
        <v>0.77600000000000002</v>
      </c>
      <c r="BI918" s="107">
        <f t="shared" si="314"/>
        <v>0</v>
      </c>
      <c r="BJ918" s="107">
        <f t="shared" si="315"/>
        <v>0</v>
      </c>
      <c r="BK918">
        <f t="shared" si="316"/>
        <v>0</v>
      </c>
    </row>
    <row r="919" spans="1:63" hidden="1" outlineLevel="1">
      <c r="A919" s="49" t="s">
        <v>1130</v>
      </c>
      <c r="B919" s="9" t="s">
        <v>2377</v>
      </c>
      <c r="C919" s="1">
        <f t="shared" si="298"/>
        <v>83</v>
      </c>
      <c r="D919" s="7">
        <f t="shared" si="299"/>
        <v>5</v>
      </c>
      <c r="E919" s="7">
        <f t="shared" si="300"/>
        <v>3</v>
      </c>
      <c r="F919" s="7">
        <f t="shared" si="301"/>
        <v>1</v>
      </c>
      <c r="G919" s="7">
        <f t="shared" si="317"/>
        <v>4</v>
      </c>
      <c r="H919" s="48">
        <f t="shared" si="302"/>
        <v>12</v>
      </c>
      <c r="I919" s="163">
        <f t="shared" si="303"/>
        <v>0.14457831325301204</v>
      </c>
      <c r="J919" s="8"/>
      <c r="K919" s="2">
        <f t="shared" si="304"/>
        <v>1.2048192771084338E-2</v>
      </c>
      <c r="L919" s="2">
        <f t="shared" si="305"/>
        <v>0.14457831325301204</v>
      </c>
      <c r="M919" s="2">
        <f t="shared" si="306"/>
        <v>0.43373493975903615</v>
      </c>
      <c r="N919" s="2">
        <f t="shared" si="307"/>
        <v>0.10843373493975904</v>
      </c>
      <c r="O919" s="2">
        <f t="shared" si="308"/>
        <v>0.30120481927710835</v>
      </c>
      <c r="P919" s="1">
        <v>1</v>
      </c>
      <c r="Q919" s="1">
        <v>12</v>
      </c>
      <c r="R919" s="1">
        <v>36</v>
      </c>
      <c r="S919" s="1">
        <v>9</v>
      </c>
      <c r="T919" s="1">
        <v>24</v>
      </c>
      <c r="U919" s="1">
        <v>0</v>
      </c>
      <c r="V919" s="1">
        <v>0</v>
      </c>
      <c r="W919" s="1"/>
      <c r="X919" s="1"/>
      <c r="Y919" s="1">
        <v>1</v>
      </c>
      <c r="Z919" s="1"/>
      <c r="AA919" s="1">
        <v>0</v>
      </c>
      <c r="AB919" s="1"/>
      <c r="AC919" s="1"/>
      <c r="AD919" s="1"/>
      <c r="AI919" t="str">
        <f t="shared" si="318"/>
        <v>Otis</v>
      </c>
      <c r="AJ919" t="s">
        <v>243</v>
      </c>
      <c r="AK919" s="140">
        <v>1</v>
      </c>
      <c r="AL919" s="7"/>
      <c r="AN919" s="91">
        <v>25</v>
      </c>
      <c r="AO919" s="93">
        <v>3</v>
      </c>
      <c r="AP919" s="93">
        <v>100</v>
      </c>
      <c r="AQ919" s="100">
        <v>51580</v>
      </c>
      <c r="AR919" s="100">
        <f t="shared" si="309"/>
        <v>25003</v>
      </c>
      <c r="AS919" t="s">
        <v>1753</v>
      </c>
      <c r="AT919" s="103">
        <f t="shared" si="310"/>
        <v>2551580</v>
      </c>
      <c r="AW919">
        <v>38.03</v>
      </c>
      <c r="AX919">
        <v>2.19</v>
      </c>
      <c r="AY919">
        <v>35.840000000000003</v>
      </c>
      <c r="BF919" s="107">
        <f t="shared" si="311"/>
        <v>0</v>
      </c>
      <c r="BG919" s="107">
        <f t="shared" si="312"/>
        <v>0</v>
      </c>
      <c r="BH919" s="107">
        <f t="shared" si="313"/>
        <v>0.433</v>
      </c>
      <c r="BI919" s="107">
        <f t="shared" si="314"/>
        <v>0</v>
      </c>
      <c r="BJ919" s="107">
        <f t="shared" si="315"/>
        <v>0</v>
      </c>
      <c r="BK919">
        <f t="shared" si="316"/>
        <v>0</v>
      </c>
    </row>
    <row r="920" spans="1:63" hidden="1" outlineLevel="1">
      <c r="A920" s="49" t="s">
        <v>3183</v>
      </c>
      <c r="B920" s="9" t="s">
        <v>2377</v>
      </c>
      <c r="C920" s="1">
        <f t="shared" si="298"/>
        <v>864</v>
      </c>
      <c r="D920" s="7">
        <f t="shared" si="299"/>
        <v>5</v>
      </c>
      <c r="E920" s="7">
        <f t="shared" si="300"/>
        <v>4</v>
      </c>
      <c r="F920" s="7">
        <f t="shared" si="301"/>
        <v>1</v>
      </c>
      <c r="G920" s="7">
        <f t="shared" si="317"/>
        <v>3</v>
      </c>
      <c r="H920" s="48">
        <f t="shared" si="302"/>
        <v>431</v>
      </c>
      <c r="I920" s="163">
        <f t="shared" si="303"/>
        <v>0.49884259259259262</v>
      </c>
      <c r="J920" s="8"/>
      <c r="K920" s="2">
        <f t="shared" si="304"/>
        <v>4.6296296296296294E-3</v>
      </c>
      <c r="L920" s="2">
        <f t="shared" si="305"/>
        <v>4.1666666666666664E-2</v>
      </c>
      <c r="M920" s="2">
        <f t="shared" si="306"/>
        <v>0.6782407407407407</v>
      </c>
      <c r="N920" s="2">
        <f t="shared" si="307"/>
        <v>9.0277777777777776E-2</v>
      </c>
      <c r="O920" s="2">
        <f t="shared" si="308"/>
        <v>0.18518518518518523</v>
      </c>
      <c r="P920" s="1">
        <v>4</v>
      </c>
      <c r="Q920" s="1">
        <v>36</v>
      </c>
      <c r="R920" s="1">
        <v>586</v>
      </c>
      <c r="S920" s="1">
        <v>78</v>
      </c>
      <c r="T920" s="1">
        <v>155</v>
      </c>
      <c r="U920" s="1">
        <v>1</v>
      </c>
      <c r="V920" s="1">
        <v>1</v>
      </c>
      <c r="W920" s="1"/>
      <c r="X920" s="1"/>
      <c r="Y920" s="1">
        <v>3</v>
      </c>
      <c r="Z920" s="1"/>
      <c r="AA920" s="1">
        <v>0</v>
      </c>
      <c r="AB920" s="1"/>
      <c r="AC920" s="1"/>
      <c r="AD920" s="1"/>
      <c r="AI920" t="str">
        <f t="shared" si="318"/>
        <v>Oxford</v>
      </c>
      <c r="AJ920" s="9" t="s">
        <v>1812</v>
      </c>
      <c r="AK920" s="140">
        <v>2</v>
      </c>
      <c r="AL920" s="7"/>
      <c r="AN920" s="91">
        <v>25</v>
      </c>
      <c r="AO920" s="93">
        <v>27</v>
      </c>
      <c r="AP920" s="93">
        <v>180</v>
      </c>
      <c r="AQ920" s="100">
        <v>51825</v>
      </c>
      <c r="AR920" s="100">
        <f t="shared" si="309"/>
        <v>25027</v>
      </c>
      <c r="AS920" t="s">
        <v>1753</v>
      </c>
      <c r="AT920" s="103">
        <f t="shared" si="310"/>
        <v>2551825</v>
      </c>
      <c r="AW920">
        <v>27.51</v>
      </c>
      <c r="AX920">
        <v>0.88</v>
      </c>
      <c r="AY920">
        <v>26.63</v>
      </c>
      <c r="BF920" s="107">
        <f t="shared" si="311"/>
        <v>0</v>
      </c>
      <c r="BG920" s="107">
        <f t="shared" si="312"/>
        <v>0</v>
      </c>
      <c r="BH920" s="107">
        <f t="shared" si="313"/>
        <v>0.67800000000000005</v>
      </c>
      <c r="BI920" s="107">
        <f t="shared" si="314"/>
        <v>0</v>
      </c>
      <c r="BJ920" s="107">
        <f t="shared" si="315"/>
        <v>0</v>
      </c>
      <c r="BK920">
        <f t="shared" si="316"/>
        <v>0</v>
      </c>
    </row>
    <row r="921" spans="1:63" hidden="1" outlineLevel="1">
      <c r="A921" s="49" t="s">
        <v>2662</v>
      </c>
      <c r="B921" s="9" t="s">
        <v>2377</v>
      </c>
      <c r="C921" s="1">
        <f t="shared" si="298"/>
        <v>626</v>
      </c>
      <c r="D921" s="7">
        <f t="shared" si="299"/>
        <v>8</v>
      </c>
      <c r="E921" s="7">
        <f t="shared" si="300"/>
        <v>4</v>
      </c>
      <c r="F921" s="7">
        <f t="shared" si="301"/>
        <v>1</v>
      </c>
      <c r="G921" s="7">
        <f t="shared" si="317"/>
        <v>3</v>
      </c>
      <c r="H921" s="48">
        <f t="shared" si="302"/>
        <v>243</v>
      </c>
      <c r="I921" s="163">
        <f t="shared" si="303"/>
        <v>0.38817891373801916</v>
      </c>
      <c r="J921" s="8"/>
      <c r="K921" s="2">
        <f t="shared" si="304"/>
        <v>1.5974440894568689E-3</v>
      </c>
      <c r="L921" s="2">
        <f t="shared" si="305"/>
        <v>7.3482428115015971E-2</v>
      </c>
      <c r="M921" s="2">
        <f t="shared" si="306"/>
        <v>0.58945686900958472</v>
      </c>
      <c r="N921" s="2">
        <f t="shared" si="307"/>
        <v>0.11661341853035144</v>
      </c>
      <c r="O921" s="2">
        <f t="shared" si="308"/>
        <v>0.21884984025559107</v>
      </c>
      <c r="P921" s="1">
        <v>1</v>
      </c>
      <c r="Q921" s="1">
        <v>46</v>
      </c>
      <c r="R921" s="1">
        <v>369</v>
      </c>
      <c r="S921" s="1">
        <v>73</v>
      </c>
      <c r="T921" s="1">
        <v>126</v>
      </c>
      <c r="U921" s="1">
        <v>4</v>
      </c>
      <c r="V921" s="1">
        <v>2</v>
      </c>
      <c r="W921" s="1"/>
      <c r="X921" s="1"/>
      <c r="Y921" s="1">
        <v>5</v>
      </c>
      <c r="Z921" s="1"/>
      <c r="AA921" s="1">
        <v>0</v>
      </c>
      <c r="AB921" s="1"/>
      <c r="AC921" s="1"/>
      <c r="AD921" s="1"/>
      <c r="AI921" t="str">
        <f t="shared" si="318"/>
        <v>Palmer</v>
      </c>
      <c r="AJ921" t="s">
        <v>2983</v>
      </c>
      <c r="AK921" s="140"/>
      <c r="AL921" s="7"/>
      <c r="AN921" s="91">
        <v>25</v>
      </c>
      <c r="AO921" s="93">
        <v>13</v>
      </c>
      <c r="AP921" s="93">
        <v>75</v>
      </c>
      <c r="AQ921" s="100">
        <v>52105</v>
      </c>
      <c r="AR921" s="100">
        <f t="shared" si="309"/>
        <v>25013</v>
      </c>
      <c r="AS921" t="s">
        <v>1753</v>
      </c>
      <c r="AT921" s="103">
        <f t="shared" si="310"/>
        <v>2552105</v>
      </c>
      <c r="AW921">
        <v>32.020000000000003</v>
      </c>
      <c r="AX921">
        <v>0.49</v>
      </c>
      <c r="AY921">
        <v>31.53</v>
      </c>
      <c r="BF921" s="107">
        <f t="shared" si="311"/>
        <v>0</v>
      </c>
      <c r="BG921" s="107">
        <f t="shared" si="312"/>
        <v>0</v>
      </c>
      <c r="BH921" s="107">
        <f t="shared" si="313"/>
        <v>0.58899999999999997</v>
      </c>
      <c r="BI921" s="107">
        <f t="shared" si="314"/>
        <v>0</v>
      </c>
      <c r="BJ921" s="107">
        <f t="shared" si="315"/>
        <v>0</v>
      </c>
      <c r="BK921">
        <f t="shared" si="316"/>
        <v>0</v>
      </c>
    </row>
    <row r="922" spans="1:63" hidden="1" outlineLevel="1">
      <c r="A922" s="49" t="s">
        <v>1633</v>
      </c>
      <c r="B922" s="9" t="s">
        <v>2377</v>
      </c>
      <c r="C922" s="1">
        <f t="shared" si="298"/>
        <v>424</v>
      </c>
      <c r="D922" s="7">
        <f t="shared" si="299"/>
        <v>5</v>
      </c>
      <c r="E922" s="7">
        <f t="shared" si="300"/>
        <v>4</v>
      </c>
      <c r="F922" s="7">
        <f t="shared" si="301"/>
        <v>1</v>
      </c>
      <c r="G922" s="7">
        <f t="shared" si="317"/>
        <v>3</v>
      </c>
      <c r="H922" s="48">
        <f t="shared" si="302"/>
        <v>253</v>
      </c>
      <c r="I922" s="163">
        <f t="shared" si="303"/>
        <v>0.59669811320754718</v>
      </c>
      <c r="J922" s="8"/>
      <c r="K922" s="2">
        <f t="shared" si="304"/>
        <v>9.433962264150943E-3</v>
      </c>
      <c r="L922" s="2">
        <f t="shared" si="305"/>
        <v>4.2452830188679243E-2</v>
      </c>
      <c r="M922" s="2">
        <f t="shared" si="306"/>
        <v>0.72641509433962259</v>
      </c>
      <c r="N922" s="2">
        <f t="shared" si="307"/>
        <v>8.0188679245283015E-2</v>
      </c>
      <c r="O922" s="2">
        <f t="shared" si="308"/>
        <v>0.14150943396226418</v>
      </c>
      <c r="P922" s="1">
        <v>4</v>
      </c>
      <c r="Q922" s="1">
        <v>18</v>
      </c>
      <c r="R922" s="1">
        <v>308</v>
      </c>
      <c r="S922" s="1">
        <v>34</v>
      </c>
      <c r="T922" s="1">
        <v>55</v>
      </c>
      <c r="U922" s="1">
        <v>2</v>
      </c>
      <c r="V922" s="1">
        <v>2</v>
      </c>
      <c r="W922" s="1"/>
      <c r="X922" s="1"/>
      <c r="Y922" s="1">
        <v>1</v>
      </c>
      <c r="Z922" s="1"/>
      <c r="AA922" s="1">
        <v>0</v>
      </c>
      <c r="AB922" s="1"/>
      <c r="AC922" s="1"/>
      <c r="AD922" s="1"/>
      <c r="AI922" t="str">
        <f t="shared" si="318"/>
        <v>Paxton</v>
      </c>
      <c r="AJ922" s="9" t="s">
        <v>1812</v>
      </c>
      <c r="AK922" s="140">
        <v>2</v>
      </c>
      <c r="AL922" s="7"/>
      <c r="AN922" s="91">
        <v>25</v>
      </c>
      <c r="AO922" s="93">
        <v>27</v>
      </c>
      <c r="AP922" s="93">
        <v>185</v>
      </c>
      <c r="AQ922" s="100">
        <v>52420</v>
      </c>
      <c r="AR922" s="100">
        <f t="shared" si="309"/>
        <v>25027</v>
      </c>
      <c r="AS922" t="s">
        <v>1753</v>
      </c>
      <c r="AT922" s="103">
        <f t="shared" si="310"/>
        <v>2552420</v>
      </c>
      <c r="AW922">
        <v>15.48</v>
      </c>
      <c r="AX922">
        <v>0.74</v>
      </c>
      <c r="AY922">
        <v>14.73</v>
      </c>
      <c r="BF922" s="107">
        <f t="shared" si="311"/>
        <v>0</v>
      </c>
      <c r="BG922" s="107">
        <f t="shared" si="312"/>
        <v>0</v>
      </c>
      <c r="BH922" s="107">
        <f t="shared" si="313"/>
        <v>0.72599999999999998</v>
      </c>
      <c r="BI922" s="107">
        <f t="shared" si="314"/>
        <v>0</v>
      </c>
      <c r="BJ922" s="107">
        <f t="shared" si="315"/>
        <v>0</v>
      </c>
      <c r="BK922">
        <f t="shared" si="316"/>
        <v>0</v>
      </c>
    </row>
    <row r="923" spans="1:63" hidden="1" outlineLevel="1">
      <c r="A923" s="49" t="s">
        <v>1349</v>
      </c>
      <c r="B923" s="9" t="s">
        <v>2377</v>
      </c>
      <c r="C923" s="1">
        <f t="shared" si="298"/>
        <v>3271</v>
      </c>
      <c r="D923" s="7">
        <f t="shared" si="299"/>
        <v>6</v>
      </c>
      <c r="E923" s="7">
        <f t="shared" si="300"/>
        <v>4</v>
      </c>
      <c r="F923" s="7">
        <f t="shared" si="301"/>
        <v>1</v>
      </c>
      <c r="G923" s="7">
        <f t="shared" si="317"/>
        <v>3</v>
      </c>
      <c r="H923" s="48">
        <f t="shared" si="302"/>
        <v>2254</v>
      </c>
      <c r="I923" s="163">
        <f t="shared" si="303"/>
        <v>0.68908590645062673</v>
      </c>
      <c r="J923" s="8"/>
      <c r="K923" s="2">
        <f t="shared" si="304"/>
        <v>3.9743197798838273E-3</v>
      </c>
      <c r="L923" s="2">
        <f t="shared" si="305"/>
        <v>4.4023234484867016E-2</v>
      </c>
      <c r="M923" s="2">
        <f t="shared" si="306"/>
        <v>0.78171812901253435</v>
      </c>
      <c r="N923" s="2">
        <f t="shared" si="307"/>
        <v>6.6340568633445424E-2</v>
      </c>
      <c r="O923" s="2">
        <f t="shared" si="308"/>
        <v>0.1039437480892694</v>
      </c>
      <c r="P923" s="1">
        <v>13</v>
      </c>
      <c r="Q923" s="1">
        <v>144</v>
      </c>
      <c r="R923" s="1">
        <v>2557</v>
      </c>
      <c r="S923" s="1">
        <v>217</v>
      </c>
      <c r="T923" s="1">
        <v>303</v>
      </c>
      <c r="U923" s="1">
        <v>9</v>
      </c>
      <c r="V923" s="1">
        <v>4</v>
      </c>
      <c r="W923" s="1"/>
      <c r="X923" s="1"/>
      <c r="Y923" s="1">
        <v>18</v>
      </c>
      <c r="Z923" s="1"/>
      <c r="AA923" s="1">
        <v>6</v>
      </c>
      <c r="AB923" s="1"/>
      <c r="AC923" s="1"/>
      <c r="AD923" s="1"/>
      <c r="AI923" t="str">
        <f t="shared" si="318"/>
        <v>Peabody</v>
      </c>
      <c r="AJ923" t="s">
        <v>827</v>
      </c>
      <c r="AK923" s="140">
        <v>6</v>
      </c>
      <c r="AL923" s="7"/>
      <c r="AN923" s="91">
        <v>25</v>
      </c>
      <c r="AO923" s="93">
        <v>9</v>
      </c>
      <c r="AP923" s="93">
        <v>125</v>
      </c>
      <c r="AQ923" s="100">
        <v>52490</v>
      </c>
      <c r="AR923" s="100">
        <f t="shared" si="309"/>
        <v>25009</v>
      </c>
      <c r="AS923" t="s">
        <v>1057</v>
      </c>
      <c r="AT923" s="103">
        <f t="shared" si="310"/>
        <v>2552490</v>
      </c>
      <c r="AW923">
        <v>16.87</v>
      </c>
      <c r="AX923">
        <v>0.48</v>
      </c>
      <c r="AY923">
        <v>16.399999999999999</v>
      </c>
      <c r="BF923" s="107">
        <f t="shared" si="311"/>
        <v>0</v>
      </c>
      <c r="BG923" s="107">
        <f t="shared" si="312"/>
        <v>0</v>
      </c>
      <c r="BH923" s="107">
        <f t="shared" si="313"/>
        <v>0.78100000000000003</v>
      </c>
      <c r="BI923" s="107">
        <f t="shared" si="314"/>
        <v>0</v>
      </c>
      <c r="BJ923" s="107">
        <f t="shared" si="315"/>
        <v>0</v>
      </c>
      <c r="BK923">
        <f t="shared" si="316"/>
        <v>0</v>
      </c>
    </row>
    <row r="924" spans="1:63" hidden="1" outlineLevel="1">
      <c r="A924" s="49" t="s">
        <v>1875</v>
      </c>
      <c r="B924" s="9" t="s">
        <v>2377</v>
      </c>
      <c r="C924" s="1">
        <f t="shared" si="298"/>
        <v>51</v>
      </c>
      <c r="D924" s="7">
        <f t="shared" si="299"/>
        <v>5</v>
      </c>
      <c r="E924" s="7">
        <f t="shared" si="300"/>
        <v>4</v>
      </c>
      <c r="F924" s="7">
        <f t="shared" si="301"/>
        <v>1</v>
      </c>
      <c r="G924" s="7">
        <f t="shared" si="317"/>
        <v>2</v>
      </c>
      <c r="H924" s="48">
        <f t="shared" si="302"/>
        <v>22</v>
      </c>
      <c r="I924" s="163">
        <f t="shared" si="303"/>
        <v>0.43137254901960786</v>
      </c>
      <c r="J924" s="8"/>
      <c r="K924" s="2">
        <f t="shared" si="304"/>
        <v>0</v>
      </c>
      <c r="L924" s="2">
        <f t="shared" si="305"/>
        <v>1.9607843137254902E-2</v>
      </c>
      <c r="M924" s="2">
        <f t="shared" si="306"/>
        <v>0.62745098039215685</v>
      </c>
      <c r="N924" s="2">
        <f t="shared" si="307"/>
        <v>0.19607843137254902</v>
      </c>
      <c r="O924" s="2">
        <f t="shared" si="308"/>
        <v>0.15686274509803919</v>
      </c>
      <c r="P924" s="1">
        <v>0</v>
      </c>
      <c r="Q924" s="1">
        <v>1</v>
      </c>
      <c r="R924" s="1">
        <v>32</v>
      </c>
      <c r="S924" s="1">
        <v>10</v>
      </c>
      <c r="T924" s="1">
        <v>8</v>
      </c>
      <c r="U924" s="1">
        <v>0</v>
      </c>
      <c r="V924" s="1">
        <v>0</v>
      </c>
      <c r="W924" s="1"/>
      <c r="X924" s="1"/>
      <c r="Y924" s="1">
        <v>0</v>
      </c>
      <c r="Z924" s="1"/>
      <c r="AA924" s="1">
        <v>0</v>
      </c>
      <c r="AB924" s="1"/>
      <c r="AC924" s="1"/>
      <c r="AD924" s="1"/>
      <c r="AI924" t="str">
        <f t="shared" si="318"/>
        <v>Pelham</v>
      </c>
      <c r="AJ924" t="s">
        <v>2488</v>
      </c>
      <c r="AK924" s="140">
        <v>2</v>
      </c>
      <c r="AL924" s="7"/>
      <c r="AN924" s="91">
        <v>25</v>
      </c>
      <c r="AO924" s="93">
        <v>15</v>
      </c>
      <c r="AP924" s="93">
        <v>65</v>
      </c>
      <c r="AQ924" s="100">
        <v>52560</v>
      </c>
      <c r="AR924" s="100">
        <f t="shared" si="309"/>
        <v>25015</v>
      </c>
      <c r="AS924" t="s">
        <v>1753</v>
      </c>
      <c r="AT924" s="103">
        <f t="shared" si="310"/>
        <v>2552560</v>
      </c>
      <c r="AW924">
        <v>26.5</v>
      </c>
      <c r="AX924">
        <v>1.43</v>
      </c>
      <c r="AY924">
        <v>25.07</v>
      </c>
      <c r="BF924" s="107">
        <f t="shared" si="311"/>
        <v>0</v>
      </c>
      <c r="BG924" s="107">
        <f t="shared" si="312"/>
        <v>0</v>
      </c>
      <c r="BH924" s="107">
        <f t="shared" si="313"/>
        <v>0.627</v>
      </c>
      <c r="BI924" s="107">
        <f t="shared" si="314"/>
        <v>0</v>
      </c>
      <c r="BJ924" s="107">
        <f t="shared" si="315"/>
        <v>0</v>
      </c>
      <c r="BK924">
        <f t="shared" si="316"/>
        <v>0</v>
      </c>
    </row>
    <row r="925" spans="1:63" hidden="1" outlineLevel="1">
      <c r="A925" s="49" t="s">
        <v>2591</v>
      </c>
      <c r="B925" s="9" t="s">
        <v>2377</v>
      </c>
      <c r="C925" s="1">
        <f t="shared" si="298"/>
        <v>1314</v>
      </c>
      <c r="D925" s="7">
        <f t="shared" si="299"/>
        <v>5</v>
      </c>
      <c r="E925" s="7">
        <f t="shared" si="300"/>
        <v>4</v>
      </c>
      <c r="F925" s="7">
        <f t="shared" si="301"/>
        <v>1</v>
      </c>
      <c r="G925" s="7">
        <f t="shared" si="317"/>
        <v>3</v>
      </c>
      <c r="H925" s="48">
        <f t="shared" si="302"/>
        <v>828</v>
      </c>
      <c r="I925" s="163">
        <f t="shared" si="303"/>
        <v>0.63013698630136983</v>
      </c>
      <c r="J925" s="8"/>
      <c r="K925" s="2">
        <f t="shared" si="304"/>
        <v>3.8051750380517502E-3</v>
      </c>
      <c r="L925" s="2">
        <f t="shared" si="305"/>
        <v>3.9573820395738202E-2</v>
      </c>
      <c r="M925" s="2">
        <f t="shared" si="306"/>
        <v>0.74885844748858443</v>
      </c>
      <c r="N925" s="2">
        <f t="shared" si="307"/>
        <v>7.7625570776255703E-2</v>
      </c>
      <c r="O925" s="2">
        <f t="shared" si="308"/>
        <v>0.13013698630136988</v>
      </c>
      <c r="P925" s="1">
        <v>5</v>
      </c>
      <c r="Q925" s="1">
        <v>52</v>
      </c>
      <c r="R925" s="1">
        <v>984</v>
      </c>
      <c r="S925" s="1">
        <v>102</v>
      </c>
      <c r="T925" s="1">
        <v>156</v>
      </c>
      <c r="U925" s="1">
        <v>5</v>
      </c>
      <c r="V925" s="1">
        <v>5</v>
      </c>
      <c r="W925" s="1"/>
      <c r="X925" s="1"/>
      <c r="Y925" s="1">
        <v>4</v>
      </c>
      <c r="Z925" s="1"/>
      <c r="AA925" s="1">
        <v>1</v>
      </c>
      <c r="AB925" s="1"/>
      <c r="AC925" s="1"/>
      <c r="AD925" s="1"/>
      <c r="AI925" t="str">
        <f t="shared" si="318"/>
        <v>Pembroke</v>
      </c>
      <c r="AJ925" t="s">
        <v>1834</v>
      </c>
      <c r="AK925" s="140">
        <v>9</v>
      </c>
      <c r="AL925" s="7"/>
      <c r="AN925" s="91">
        <v>25</v>
      </c>
      <c r="AO925" s="93">
        <v>23</v>
      </c>
      <c r="AP925" s="93">
        <v>95</v>
      </c>
      <c r="AQ925" s="100">
        <v>52630</v>
      </c>
      <c r="AR925" s="100">
        <f t="shared" si="309"/>
        <v>25023</v>
      </c>
      <c r="AS925" t="s">
        <v>1753</v>
      </c>
      <c r="AT925" s="103">
        <f t="shared" si="310"/>
        <v>2552630</v>
      </c>
      <c r="AW925">
        <v>23.47</v>
      </c>
      <c r="AX925">
        <v>1.63</v>
      </c>
      <c r="AY925">
        <v>21.84</v>
      </c>
      <c r="BF925" s="107">
        <f t="shared" si="311"/>
        <v>0</v>
      </c>
      <c r="BG925" s="107">
        <f t="shared" si="312"/>
        <v>0</v>
      </c>
      <c r="BH925" s="107">
        <f t="shared" si="313"/>
        <v>0.748</v>
      </c>
      <c r="BI925" s="107">
        <f t="shared" si="314"/>
        <v>0</v>
      </c>
      <c r="BJ925" s="107">
        <f t="shared" si="315"/>
        <v>0</v>
      </c>
      <c r="BK925">
        <f t="shared" si="316"/>
        <v>0</v>
      </c>
    </row>
    <row r="926" spans="1:63" hidden="1" outlineLevel="1">
      <c r="A926" s="49" t="s">
        <v>1517</v>
      </c>
      <c r="B926" s="9" t="s">
        <v>2377</v>
      </c>
      <c r="C926" s="1">
        <f t="shared" si="298"/>
        <v>1185</v>
      </c>
      <c r="D926" s="7">
        <f t="shared" si="299"/>
        <v>5</v>
      </c>
      <c r="E926" s="7">
        <f t="shared" si="300"/>
        <v>4</v>
      </c>
      <c r="F926" s="7">
        <f t="shared" si="301"/>
        <v>1</v>
      </c>
      <c r="G926" s="7">
        <f t="shared" si="317"/>
        <v>2</v>
      </c>
      <c r="H926" s="48">
        <f t="shared" si="302"/>
        <v>666</v>
      </c>
      <c r="I926" s="163">
        <f t="shared" si="303"/>
        <v>0.5620253164556962</v>
      </c>
      <c r="J926" s="8"/>
      <c r="K926" s="2">
        <f t="shared" si="304"/>
        <v>7.5949367088607592E-3</v>
      </c>
      <c r="L926" s="2">
        <f t="shared" si="305"/>
        <v>4.472573839662447E-2</v>
      </c>
      <c r="M926" s="2">
        <f t="shared" si="306"/>
        <v>0.68860759493670887</v>
      </c>
      <c r="N926" s="2">
        <f t="shared" si="307"/>
        <v>0.12658227848101267</v>
      </c>
      <c r="O926" s="2">
        <f t="shared" si="308"/>
        <v>0.13248945147679325</v>
      </c>
      <c r="P926" s="1">
        <v>9</v>
      </c>
      <c r="Q926" s="1">
        <v>53</v>
      </c>
      <c r="R926" s="1">
        <v>816</v>
      </c>
      <c r="S926" s="1">
        <v>150</v>
      </c>
      <c r="T926" s="1">
        <v>150</v>
      </c>
      <c r="U926" s="1">
        <v>1</v>
      </c>
      <c r="V926" s="1">
        <v>0</v>
      </c>
      <c r="W926" s="1"/>
      <c r="X926" s="1"/>
      <c r="Y926" s="1">
        <v>3</v>
      </c>
      <c r="Z926" s="1"/>
      <c r="AA926" s="1">
        <v>3</v>
      </c>
      <c r="AB926" s="1"/>
      <c r="AC926" s="1"/>
      <c r="AD926" s="1"/>
      <c r="AI926" t="str">
        <f t="shared" si="318"/>
        <v>Pepperell</v>
      </c>
      <c r="AJ926" t="s">
        <v>2292</v>
      </c>
      <c r="AK926" s="140">
        <v>3</v>
      </c>
      <c r="AL926" s="7"/>
      <c r="AN926" s="91">
        <v>25</v>
      </c>
      <c r="AO926" s="93">
        <v>17</v>
      </c>
      <c r="AP926" s="93">
        <v>175</v>
      </c>
      <c r="AQ926" s="100">
        <v>52805</v>
      </c>
      <c r="AR926" s="100">
        <f t="shared" si="309"/>
        <v>25017</v>
      </c>
      <c r="AS926" t="s">
        <v>1753</v>
      </c>
      <c r="AT926" s="103">
        <f t="shared" si="310"/>
        <v>2552805</v>
      </c>
      <c r="AW926">
        <v>23.17</v>
      </c>
      <c r="AX926">
        <v>0.61</v>
      </c>
      <c r="AY926">
        <v>22.56</v>
      </c>
      <c r="BF926" s="107">
        <f t="shared" si="311"/>
        <v>0</v>
      </c>
      <c r="BG926" s="107">
        <f t="shared" si="312"/>
        <v>0</v>
      </c>
      <c r="BH926" s="107">
        <f t="shared" si="313"/>
        <v>0.68799999999999994</v>
      </c>
      <c r="BI926" s="107">
        <f t="shared" si="314"/>
        <v>0</v>
      </c>
      <c r="BJ926" s="107">
        <f t="shared" si="315"/>
        <v>0</v>
      </c>
      <c r="BK926">
        <f t="shared" si="316"/>
        <v>0</v>
      </c>
    </row>
    <row r="927" spans="1:63" hidden="1" outlineLevel="1">
      <c r="A927" s="49" t="s">
        <v>3054</v>
      </c>
      <c r="B927" s="9" t="s">
        <v>2377</v>
      </c>
      <c r="C927" s="1">
        <f t="shared" si="298"/>
        <v>38</v>
      </c>
      <c r="D927" s="7">
        <f t="shared" si="299"/>
        <v>6</v>
      </c>
      <c r="E927" s="7">
        <f t="shared" si="300"/>
        <v>4</v>
      </c>
      <c r="F927" s="7">
        <f t="shared" si="301"/>
        <v>1</v>
      </c>
      <c r="G927" s="7">
        <f t="shared" si="317"/>
        <v>3</v>
      </c>
      <c r="H927" s="48">
        <f t="shared" si="302"/>
        <v>1</v>
      </c>
      <c r="I927" s="163">
        <f t="shared" si="303"/>
        <v>2.6315789473684209E-2</v>
      </c>
      <c r="J927" s="8"/>
      <c r="K927" s="2">
        <f t="shared" si="304"/>
        <v>0</v>
      </c>
      <c r="L927" s="2">
        <f t="shared" si="305"/>
        <v>5.2631578947368418E-2</v>
      </c>
      <c r="M927" s="2">
        <f t="shared" si="306"/>
        <v>0.39473684210526316</v>
      </c>
      <c r="N927" s="2">
        <f t="shared" si="307"/>
        <v>0.15789473684210525</v>
      </c>
      <c r="O927" s="2">
        <f t="shared" si="308"/>
        <v>0.39473684210526322</v>
      </c>
      <c r="P927" s="1">
        <v>0</v>
      </c>
      <c r="Q927" s="1">
        <v>2</v>
      </c>
      <c r="R927" s="1">
        <v>15</v>
      </c>
      <c r="S927" s="1">
        <v>6</v>
      </c>
      <c r="T927" s="1">
        <v>14</v>
      </c>
      <c r="U927" s="1">
        <v>0</v>
      </c>
      <c r="V927" s="1">
        <v>1</v>
      </c>
      <c r="W927" s="1"/>
      <c r="X927" s="1"/>
      <c r="Y927" s="1">
        <v>0</v>
      </c>
      <c r="Z927" s="1"/>
      <c r="AA927" s="1">
        <v>0</v>
      </c>
      <c r="AB927" s="1"/>
      <c r="AC927" s="1"/>
      <c r="AD927" s="1"/>
      <c r="AI927" t="str">
        <f t="shared" si="318"/>
        <v>Peru</v>
      </c>
      <c r="AJ927" t="s">
        <v>243</v>
      </c>
      <c r="AK927" s="140">
        <v>1</v>
      </c>
      <c r="AL927" s="7"/>
      <c r="AN927" s="91">
        <v>25</v>
      </c>
      <c r="AO927" s="93">
        <v>3</v>
      </c>
      <c r="AP927" s="93">
        <v>105</v>
      </c>
      <c r="AQ927" s="100">
        <v>53050</v>
      </c>
      <c r="AR927" s="100">
        <f t="shared" si="309"/>
        <v>25003</v>
      </c>
      <c r="AS927" t="s">
        <v>1753</v>
      </c>
      <c r="AT927" s="103">
        <f t="shared" si="310"/>
        <v>2553050</v>
      </c>
      <c r="AW927">
        <v>26.03</v>
      </c>
      <c r="AX927">
        <v>0.1</v>
      </c>
      <c r="AY927">
        <v>25.93</v>
      </c>
      <c r="BF927" s="107">
        <f t="shared" si="311"/>
        <v>0</v>
      </c>
      <c r="BG927" s="107">
        <f t="shared" si="312"/>
        <v>0</v>
      </c>
      <c r="BH927" s="107">
        <f t="shared" si="313"/>
        <v>0.39400000000000002</v>
      </c>
      <c r="BI927" s="107">
        <f t="shared" si="314"/>
        <v>0</v>
      </c>
      <c r="BJ927" s="107">
        <f t="shared" si="315"/>
        <v>0.39400000000000002</v>
      </c>
      <c r="BK927">
        <f t="shared" si="316"/>
        <v>0</v>
      </c>
    </row>
    <row r="928" spans="1:63" hidden="1" outlineLevel="1">
      <c r="A928" s="49" t="s">
        <v>1989</v>
      </c>
      <c r="B928" s="9" t="s">
        <v>2377</v>
      </c>
      <c r="C928" s="1">
        <f t="shared" si="298"/>
        <v>165</v>
      </c>
      <c r="D928" s="7">
        <f t="shared" si="299"/>
        <v>5</v>
      </c>
      <c r="E928" s="7">
        <f t="shared" si="300"/>
        <v>4</v>
      </c>
      <c r="F928" s="7">
        <f t="shared" si="301"/>
        <v>1</v>
      </c>
      <c r="G928" s="7">
        <f t="shared" si="317"/>
        <v>3</v>
      </c>
      <c r="H928" s="48">
        <f t="shared" si="302"/>
        <v>48</v>
      </c>
      <c r="I928" s="163">
        <f t="shared" si="303"/>
        <v>0.29090909090909089</v>
      </c>
      <c r="J928" s="8"/>
      <c r="K928" s="2">
        <f t="shared" si="304"/>
        <v>1.2121212121212121E-2</v>
      </c>
      <c r="L928" s="2">
        <f t="shared" si="305"/>
        <v>3.0303030303030304E-2</v>
      </c>
      <c r="M928" s="2">
        <f t="shared" si="306"/>
        <v>0.54545454545454541</v>
      </c>
      <c r="N928" s="2">
        <f t="shared" si="307"/>
        <v>0.15757575757575756</v>
      </c>
      <c r="O928" s="2">
        <f t="shared" si="308"/>
        <v>0.25454545454545463</v>
      </c>
      <c r="P928" s="1">
        <v>2</v>
      </c>
      <c r="Q928" s="1">
        <v>5</v>
      </c>
      <c r="R928" s="1">
        <v>90</v>
      </c>
      <c r="S928" s="1">
        <v>26</v>
      </c>
      <c r="T928" s="1">
        <v>42</v>
      </c>
      <c r="U928" s="1">
        <v>0</v>
      </c>
      <c r="V928" s="1">
        <v>0</v>
      </c>
      <c r="W928" s="1"/>
      <c r="X928" s="1"/>
      <c r="Y928" s="1">
        <v>0</v>
      </c>
      <c r="Z928" s="1"/>
      <c r="AA928" s="1">
        <v>0</v>
      </c>
      <c r="AB928" s="1"/>
      <c r="AC928" s="1"/>
      <c r="AD928" s="1"/>
      <c r="AI928" t="str">
        <f t="shared" si="318"/>
        <v>Petersham</v>
      </c>
      <c r="AJ928" s="9" t="s">
        <v>1812</v>
      </c>
      <c r="AK928" s="140">
        <v>2</v>
      </c>
      <c r="AL928" s="7"/>
      <c r="AN928" s="91">
        <v>25</v>
      </c>
      <c r="AO928" s="93">
        <v>27</v>
      </c>
      <c r="AP928" s="93">
        <v>190</v>
      </c>
      <c r="AQ928" s="100">
        <v>53120</v>
      </c>
      <c r="AR928" s="100">
        <f t="shared" si="309"/>
        <v>25027</v>
      </c>
      <c r="AS928" t="s">
        <v>1753</v>
      </c>
      <c r="AT928" s="103">
        <f t="shared" si="310"/>
        <v>2553120</v>
      </c>
      <c r="AW928">
        <v>68.3</v>
      </c>
      <c r="AX928">
        <v>14.07</v>
      </c>
      <c r="AY928">
        <v>54.24</v>
      </c>
      <c r="BF928" s="107">
        <f t="shared" si="311"/>
        <v>0</v>
      </c>
      <c r="BG928" s="107">
        <f t="shared" si="312"/>
        <v>0</v>
      </c>
      <c r="BH928" s="107">
        <f t="shared" si="313"/>
        <v>0.54500000000000004</v>
      </c>
      <c r="BI928" s="107">
        <f t="shared" si="314"/>
        <v>0</v>
      </c>
      <c r="BJ928" s="107">
        <f t="shared" si="315"/>
        <v>0</v>
      </c>
      <c r="BK928">
        <f t="shared" si="316"/>
        <v>0</v>
      </c>
    </row>
    <row r="929" spans="1:63" hidden="1" outlineLevel="1">
      <c r="A929" s="49" t="s">
        <v>2384</v>
      </c>
      <c r="B929" s="9" t="s">
        <v>2377</v>
      </c>
      <c r="C929" s="1">
        <f t="shared" si="298"/>
        <v>127</v>
      </c>
      <c r="D929" s="7">
        <f t="shared" si="299"/>
        <v>6</v>
      </c>
      <c r="E929" s="7">
        <f t="shared" si="300"/>
        <v>4</v>
      </c>
      <c r="F929" s="7">
        <f t="shared" si="301"/>
        <v>1</v>
      </c>
      <c r="G929" s="7">
        <f t="shared" si="317"/>
        <v>2</v>
      </c>
      <c r="H929" s="48">
        <f t="shared" si="302"/>
        <v>50</v>
      </c>
      <c r="I929" s="163">
        <f t="shared" si="303"/>
        <v>0.39370078740157483</v>
      </c>
      <c r="J929" s="8"/>
      <c r="K929" s="2">
        <f t="shared" si="304"/>
        <v>7.874015748031496E-3</v>
      </c>
      <c r="L929" s="2">
        <f t="shared" si="305"/>
        <v>4.7244094488188976E-2</v>
      </c>
      <c r="M929" s="2">
        <f t="shared" si="306"/>
        <v>0.59055118110236215</v>
      </c>
      <c r="N929" s="2">
        <f t="shared" si="307"/>
        <v>0.19685039370078741</v>
      </c>
      <c r="O929" s="2">
        <f t="shared" si="308"/>
        <v>0.15748031496062995</v>
      </c>
      <c r="P929" s="1">
        <v>1</v>
      </c>
      <c r="Q929" s="1">
        <v>6</v>
      </c>
      <c r="R929" s="1">
        <v>75</v>
      </c>
      <c r="S929" s="1">
        <v>25</v>
      </c>
      <c r="T929" s="1">
        <v>16</v>
      </c>
      <c r="U929" s="1">
        <v>0</v>
      </c>
      <c r="V929" s="1">
        <v>1</v>
      </c>
      <c r="W929" s="1"/>
      <c r="X929" s="1"/>
      <c r="Y929" s="1">
        <v>3</v>
      </c>
      <c r="Z929" s="1"/>
      <c r="AA929" s="1">
        <v>0</v>
      </c>
      <c r="AB929" s="1"/>
      <c r="AC929" s="1"/>
      <c r="AD929" s="1"/>
      <c r="AI929" t="str">
        <f t="shared" si="318"/>
        <v>Phillipston</v>
      </c>
      <c r="AJ929" s="9" t="s">
        <v>1812</v>
      </c>
      <c r="AK929" s="140">
        <v>2</v>
      </c>
      <c r="AL929" s="7"/>
      <c r="AN929" s="91">
        <v>25</v>
      </c>
      <c r="AO929" s="93">
        <v>27</v>
      </c>
      <c r="AP929" s="93">
        <v>195</v>
      </c>
      <c r="AQ929" s="100">
        <v>53225</v>
      </c>
      <c r="AR929" s="100">
        <f t="shared" si="309"/>
        <v>25027</v>
      </c>
      <c r="AS929" t="s">
        <v>1753</v>
      </c>
      <c r="AT929" s="103">
        <f t="shared" si="310"/>
        <v>2553225</v>
      </c>
      <c r="AW929">
        <v>24.64</v>
      </c>
      <c r="AX929">
        <v>0.38</v>
      </c>
      <c r="AY929">
        <v>24.26</v>
      </c>
      <c r="BF929" s="107">
        <f t="shared" si="311"/>
        <v>0</v>
      </c>
      <c r="BG929" s="107">
        <f t="shared" si="312"/>
        <v>0</v>
      </c>
      <c r="BH929" s="107">
        <f t="shared" si="313"/>
        <v>0.59</v>
      </c>
      <c r="BI929" s="107">
        <f t="shared" si="314"/>
        <v>0</v>
      </c>
      <c r="BJ929" s="107">
        <f t="shared" si="315"/>
        <v>0</v>
      </c>
      <c r="BK929">
        <f t="shared" si="316"/>
        <v>0</v>
      </c>
    </row>
    <row r="930" spans="1:63" hidden="1" outlineLevel="1">
      <c r="A930" s="49" t="s">
        <v>2496</v>
      </c>
      <c r="B930" s="9" t="s">
        <v>2377</v>
      </c>
      <c r="C930" s="1">
        <f t="shared" si="298"/>
        <v>1048</v>
      </c>
      <c r="D930" s="7">
        <f t="shared" si="299"/>
        <v>5</v>
      </c>
      <c r="E930" s="7">
        <f t="shared" si="300"/>
        <v>4</v>
      </c>
      <c r="F930" s="7">
        <f t="shared" si="301"/>
        <v>1</v>
      </c>
      <c r="G930" s="7">
        <f t="shared" si="317"/>
        <v>3</v>
      </c>
      <c r="H930" s="48">
        <f t="shared" si="302"/>
        <v>256</v>
      </c>
      <c r="I930" s="163">
        <f t="shared" si="303"/>
        <v>0.24427480916030533</v>
      </c>
      <c r="J930" s="8"/>
      <c r="K930" s="2">
        <f t="shared" si="304"/>
        <v>1.5267175572519083E-2</v>
      </c>
      <c r="L930" s="2">
        <f t="shared" si="305"/>
        <v>0.10114503816793893</v>
      </c>
      <c r="M930" s="2">
        <f t="shared" si="306"/>
        <v>0.48091603053435117</v>
      </c>
      <c r="N930" s="2">
        <f t="shared" si="307"/>
        <v>0.14694656488549618</v>
      </c>
      <c r="O930" s="2">
        <f t="shared" si="308"/>
        <v>0.25572519083969458</v>
      </c>
      <c r="P930" s="1">
        <v>16</v>
      </c>
      <c r="Q930" s="1">
        <v>106</v>
      </c>
      <c r="R930" s="1">
        <v>504</v>
      </c>
      <c r="S930" s="1">
        <v>154</v>
      </c>
      <c r="T930" s="1">
        <v>248</v>
      </c>
      <c r="U930" s="1">
        <v>4</v>
      </c>
      <c r="V930" s="1">
        <v>3</v>
      </c>
      <c r="W930" s="1"/>
      <c r="X930" s="1"/>
      <c r="Y930" s="1">
        <v>9</v>
      </c>
      <c r="Z930" s="1"/>
      <c r="AA930" s="1">
        <v>4</v>
      </c>
      <c r="AB930" s="1"/>
      <c r="AC930" s="1"/>
      <c r="AD930" s="1"/>
      <c r="AI930" t="str">
        <f t="shared" si="318"/>
        <v>Pittsfield</v>
      </c>
      <c r="AJ930" t="s">
        <v>243</v>
      </c>
      <c r="AK930" s="140">
        <v>1</v>
      </c>
      <c r="AL930" s="7"/>
      <c r="AN930" s="91">
        <v>25</v>
      </c>
      <c r="AO930" s="93">
        <v>3</v>
      </c>
      <c r="AP930" s="93">
        <v>110</v>
      </c>
      <c r="AQ930" s="100">
        <v>53960</v>
      </c>
      <c r="AR930" s="100">
        <f t="shared" si="309"/>
        <v>25003</v>
      </c>
      <c r="AS930" t="s">
        <v>1057</v>
      </c>
      <c r="AT930" s="103">
        <f t="shared" si="310"/>
        <v>2553960</v>
      </c>
      <c r="AW930">
        <v>42.32</v>
      </c>
      <c r="AX930">
        <v>1.59</v>
      </c>
      <c r="AY930">
        <v>40.729999999999997</v>
      </c>
      <c r="BF930" s="107">
        <f t="shared" si="311"/>
        <v>0</v>
      </c>
      <c r="BG930" s="107">
        <f t="shared" si="312"/>
        <v>0</v>
      </c>
      <c r="BH930" s="107">
        <f t="shared" si="313"/>
        <v>0.48</v>
      </c>
      <c r="BI930" s="107">
        <f t="shared" si="314"/>
        <v>0</v>
      </c>
      <c r="BJ930" s="107">
        <f t="shared" si="315"/>
        <v>0</v>
      </c>
      <c r="BK930">
        <f t="shared" si="316"/>
        <v>0</v>
      </c>
    </row>
    <row r="931" spans="1:63" hidden="1" outlineLevel="1">
      <c r="A931" s="49" t="s">
        <v>2730</v>
      </c>
      <c r="B931" s="9" t="s">
        <v>2377</v>
      </c>
      <c r="C931" s="1">
        <f t="shared" si="298"/>
        <v>38</v>
      </c>
      <c r="D931" s="7">
        <f t="shared" si="299"/>
        <v>6</v>
      </c>
      <c r="E931" s="7">
        <f t="shared" si="300"/>
        <v>4</v>
      </c>
      <c r="F931" s="7">
        <f t="shared" si="301"/>
        <v>1</v>
      </c>
      <c r="G931" s="7">
        <f t="shared" si="317"/>
        <v>3</v>
      </c>
      <c r="H931" s="48">
        <f t="shared" si="302"/>
        <v>2</v>
      </c>
      <c r="I931" s="163">
        <f t="shared" si="303"/>
        <v>5.2631578947368418E-2</v>
      </c>
      <c r="J931" s="8"/>
      <c r="K931" s="2">
        <f t="shared" si="304"/>
        <v>0</v>
      </c>
      <c r="L931" s="2">
        <f t="shared" si="305"/>
        <v>2.6315789473684209E-2</v>
      </c>
      <c r="M931" s="2">
        <f t="shared" si="306"/>
        <v>0.42105263157894735</v>
      </c>
      <c r="N931" s="2">
        <f t="shared" si="307"/>
        <v>0.15789473684210525</v>
      </c>
      <c r="O931" s="2">
        <f t="shared" si="308"/>
        <v>0.39473684210526322</v>
      </c>
      <c r="P931" s="1">
        <v>0</v>
      </c>
      <c r="Q931" s="1">
        <v>1</v>
      </c>
      <c r="R931" s="1">
        <v>16</v>
      </c>
      <c r="S931" s="1">
        <v>6</v>
      </c>
      <c r="T931" s="1">
        <v>14</v>
      </c>
      <c r="U931" s="1">
        <v>0</v>
      </c>
      <c r="V931" s="1">
        <v>0</v>
      </c>
      <c r="W931" s="1"/>
      <c r="X931" s="1"/>
      <c r="Y931" s="1">
        <v>1</v>
      </c>
      <c r="Z931" s="1"/>
      <c r="AA931" s="1">
        <v>0</v>
      </c>
      <c r="AB931" s="1"/>
      <c r="AC931" s="1"/>
      <c r="AD931" s="1"/>
      <c r="AI931" t="str">
        <f t="shared" si="318"/>
        <v>Plainfield</v>
      </c>
      <c r="AJ931" t="s">
        <v>2488</v>
      </c>
      <c r="AK931" s="140">
        <v>1</v>
      </c>
      <c r="AL931" s="7"/>
      <c r="AN931" s="91">
        <v>25</v>
      </c>
      <c r="AO931" s="93">
        <v>15</v>
      </c>
      <c r="AP931" s="93">
        <v>70</v>
      </c>
      <c r="AQ931" s="100">
        <v>54030</v>
      </c>
      <c r="AR931" s="100">
        <f t="shared" si="309"/>
        <v>25015</v>
      </c>
      <c r="AS931" t="s">
        <v>1753</v>
      </c>
      <c r="AT931" s="103">
        <f t="shared" si="310"/>
        <v>2554030</v>
      </c>
      <c r="AW931">
        <v>21.26</v>
      </c>
      <c r="AX931">
        <v>0.21</v>
      </c>
      <c r="AY931">
        <v>21.05</v>
      </c>
      <c r="BF931" s="107">
        <f t="shared" si="311"/>
        <v>0</v>
      </c>
      <c r="BG931" s="107">
        <f t="shared" si="312"/>
        <v>0</v>
      </c>
      <c r="BH931" s="107">
        <f t="shared" si="313"/>
        <v>0.42099999999999999</v>
      </c>
      <c r="BI931" s="107">
        <f t="shared" si="314"/>
        <v>0</v>
      </c>
      <c r="BJ931" s="107">
        <f t="shared" si="315"/>
        <v>0</v>
      </c>
      <c r="BK931">
        <f t="shared" si="316"/>
        <v>0</v>
      </c>
    </row>
    <row r="932" spans="1:63" hidden="1" outlineLevel="1">
      <c r="A932" s="49" t="s">
        <v>2928</v>
      </c>
      <c r="B932" s="9" t="s">
        <v>2377</v>
      </c>
      <c r="C932" s="1">
        <f t="shared" si="298"/>
        <v>680</v>
      </c>
      <c r="D932" s="7">
        <f t="shared" si="299"/>
        <v>5</v>
      </c>
      <c r="E932" s="7">
        <f t="shared" si="300"/>
        <v>4</v>
      </c>
      <c r="F932" s="7">
        <f t="shared" si="301"/>
        <v>1</v>
      </c>
      <c r="G932" s="7">
        <f t="shared" si="317"/>
        <v>3</v>
      </c>
      <c r="H932" s="48">
        <f t="shared" si="302"/>
        <v>393</v>
      </c>
      <c r="I932" s="163">
        <f t="shared" si="303"/>
        <v>0.57794117647058818</v>
      </c>
      <c r="J932" s="8"/>
      <c r="K932" s="2">
        <f t="shared" si="304"/>
        <v>1.4705882352941176E-3</v>
      </c>
      <c r="L932" s="2">
        <f t="shared" si="305"/>
        <v>5.5882352941176473E-2</v>
      </c>
      <c r="M932" s="2">
        <f t="shared" si="306"/>
        <v>0.71470588235294119</v>
      </c>
      <c r="N932" s="2">
        <f t="shared" si="307"/>
        <v>8.9705882352941177E-2</v>
      </c>
      <c r="O932" s="2">
        <f t="shared" si="308"/>
        <v>0.13823529411764701</v>
      </c>
      <c r="P932" s="1">
        <v>1</v>
      </c>
      <c r="Q932" s="1">
        <v>38</v>
      </c>
      <c r="R932" s="1">
        <v>486</v>
      </c>
      <c r="S932" s="1">
        <v>61</v>
      </c>
      <c r="T932" s="1">
        <v>93</v>
      </c>
      <c r="U932" s="1">
        <v>0</v>
      </c>
      <c r="V932" s="1">
        <v>0</v>
      </c>
      <c r="W932" s="1"/>
      <c r="X932" s="1"/>
      <c r="Y932" s="1">
        <v>1</v>
      </c>
      <c r="Z932" s="1"/>
      <c r="AA932" s="1">
        <v>0</v>
      </c>
      <c r="AB932" s="1"/>
      <c r="AC932" s="1"/>
      <c r="AD932" s="1"/>
      <c r="AI932" t="str">
        <f t="shared" si="318"/>
        <v>Plainville</v>
      </c>
      <c r="AJ932" t="s">
        <v>505</v>
      </c>
      <c r="AK932" s="140">
        <v>4</v>
      </c>
      <c r="AL932" s="7"/>
      <c r="AN932" s="91">
        <v>25</v>
      </c>
      <c r="AO932" s="93">
        <v>21</v>
      </c>
      <c r="AP932" s="93">
        <v>95</v>
      </c>
      <c r="AQ932" s="100">
        <v>54100</v>
      </c>
      <c r="AR932" s="100">
        <f t="shared" si="309"/>
        <v>25021</v>
      </c>
      <c r="AS932" t="s">
        <v>1753</v>
      </c>
      <c r="AT932" s="103">
        <f t="shared" si="310"/>
        <v>2554100</v>
      </c>
      <c r="AW932">
        <v>11.55</v>
      </c>
      <c r="AX932">
        <v>0.49</v>
      </c>
      <c r="AY932">
        <v>11.06</v>
      </c>
      <c r="BF932" s="107">
        <f t="shared" si="311"/>
        <v>0</v>
      </c>
      <c r="BG932" s="107">
        <f t="shared" si="312"/>
        <v>0</v>
      </c>
      <c r="BH932" s="107">
        <f t="shared" si="313"/>
        <v>0.71399999999999997</v>
      </c>
      <c r="BI932" s="107">
        <f t="shared" si="314"/>
        <v>0</v>
      </c>
      <c r="BJ932" s="107">
        <f t="shared" si="315"/>
        <v>0</v>
      </c>
      <c r="BK932">
        <f t="shared" si="316"/>
        <v>0</v>
      </c>
    </row>
    <row r="933" spans="1:63" hidden="1" outlineLevel="1">
      <c r="A933" s="49" t="s">
        <v>1834</v>
      </c>
      <c r="B933" s="9" t="s">
        <v>2377</v>
      </c>
      <c r="C933" s="1">
        <f t="shared" si="298"/>
        <v>4914</v>
      </c>
      <c r="D933" s="7">
        <f t="shared" si="299"/>
        <v>5</v>
      </c>
      <c r="E933" s="7">
        <f t="shared" si="300"/>
        <v>4</v>
      </c>
      <c r="F933" s="7">
        <f t="shared" si="301"/>
        <v>1</v>
      </c>
      <c r="G933" s="7">
        <f t="shared" si="317"/>
        <v>3</v>
      </c>
      <c r="H933" s="48">
        <f t="shared" si="302"/>
        <v>3065</v>
      </c>
      <c r="I933" s="163">
        <f t="shared" si="303"/>
        <v>0.6237281237281237</v>
      </c>
      <c r="J933" s="8"/>
      <c r="K933" s="2">
        <f t="shared" si="304"/>
        <v>5.4945054945054949E-3</v>
      </c>
      <c r="L933" s="2">
        <f t="shared" si="305"/>
        <v>4.0089540089540091E-2</v>
      </c>
      <c r="M933" s="2">
        <f t="shared" si="306"/>
        <v>0.74643874643874641</v>
      </c>
      <c r="N933" s="2">
        <f t="shared" si="307"/>
        <v>7.2853072853072853E-2</v>
      </c>
      <c r="O933" s="2">
        <f t="shared" si="308"/>
        <v>0.13512413512413513</v>
      </c>
      <c r="P933" s="1">
        <v>27</v>
      </c>
      <c r="Q933" s="1">
        <v>197</v>
      </c>
      <c r="R933" s="1">
        <v>3668</v>
      </c>
      <c r="S933" s="1">
        <v>358</v>
      </c>
      <c r="T933" s="1">
        <v>603</v>
      </c>
      <c r="U933" s="1">
        <v>18</v>
      </c>
      <c r="V933" s="1">
        <v>12</v>
      </c>
      <c r="W933" s="1"/>
      <c r="X933" s="1"/>
      <c r="Y933" s="1">
        <v>25</v>
      </c>
      <c r="Z933" s="1"/>
      <c r="AA933" s="1">
        <v>6</v>
      </c>
      <c r="AB933" s="1"/>
      <c r="AC933" s="1"/>
      <c r="AD933" s="1"/>
      <c r="AI933" t="str">
        <f t="shared" si="318"/>
        <v>Plymouth</v>
      </c>
      <c r="AJ933" t="s">
        <v>1834</v>
      </c>
      <c r="AK933" s="140">
        <v>9</v>
      </c>
      <c r="AL933" s="7"/>
      <c r="AN933" s="91">
        <v>25</v>
      </c>
      <c r="AO933" s="93">
        <v>23</v>
      </c>
      <c r="AP933" s="93">
        <v>100</v>
      </c>
      <c r="AQ933" s="100">
        <v>54310</v>
      </c>
      <c r="AR933" s="100">
        <f t="shared" si="309"/>
        <v>25023</v>
      </c>
      <c r="AS933" t="s">
        <v>1753</v>
      </c>
      <c r="AT933" s="103">
        <f t="shared" si="310"/>
        <v>2554310</v>
      </c>
      <c r="AW933">
        <v>133.97999999999999</v>
      </c>
      <c r="AX933">
        <v>37.520000000000003</v>
      </c>
      <c r="AY933">
        <v>96.46</v>
      </c>
      <c r="BF933" s="107">
        <f t="shared" si="311"/>
        <v>0</v>
      </c>
      <c r="BG933" s="107">
        <f t="shared" si="312"/>
        <v>0</v>
      </c>
      <c r="BH933" s="107">
        <f t="shared" si="313"/>
        <v>0.746</v>
      </c>
      <c r="BI933" s="107">
        <f t="shared" si="314"/>
        <v>0</v>
      </c>
      <c r="BJ933" s="107">
        <f t="shared" si="315"/>
        <v>0</v>
      </c>
      <c r="BK933">
        <f t="shared" si="316"/>
        <v>0</v>
      </c>
    </row>
    <row r="934" spans="1:63" hidden="1" outlineLevel="1">
      <c r="A934" s="49" t="s">
        <v>1238</v>
      </c>
      <c r="B934" s="9" t="s">
        <v>2377</v>
      </c>
      <c r="C934" s="1">
        <f t="shared" si="298"/>
        <v>279</v>
      </c>
      <c r="D934" s="7">
        <f t="shared" si="299"/>
        <v>8</v>
      </c>
      <c r="E934" s="7">
        <f t="shared" si="300"/>
        <v>4</v>
      </c>
      <c r="F934" s="7">
        <f t="shared" si="301"/>
        <v>1</v>
      </c>
      <c r="G934" s="7">
        <f t="shared" si="317"/>
        <v>3</v>
      </c>
      <c r="H934" s="48">
        <f t="shared" si="302"/>
        <v>158</v>
      </c>
      <c r="I934" s="163">
        <f t="shared" si="303"/>
        <v>0.56630824372759858</v>
      </c>
      <c r="J934" s="8"/>
      <c r="K934" s="2">
        <f t="shared" si="304"/>
        <v>3.5842293906810036E-3</v>
      </c>
      <c r="L934" s="2">
        <f t="shared" si="305"/>
        <v>6.8100358422939072E-2</v>
      </c>
      <c r="M934" s="2">
        <f t="shared" si="306"/>
        <v>0.68100358422939067</v>
      </c>
      <c r="N934" s="2">
        <f t="shared" si="307"/>
        <v>9.6774193548387094E-2</v>
      </c>
      <c r="O934" s="2">
        <f t="shared" si="308"/>
        <v>0.15053763440860216</v>
      </c>
      <c r="P934" s="1">
        <v>1</v>
      </c>
      <c r="Q934" s="1">
        <v>19</v>
      </c>
      <c r="R934" s="1">
        <v>190</v>
      </c>
      <c r="S934" s="1">
        <v>27</v>
      </c>
      <c r="T934" s="1">
        <v>32</v>
      </c>
      <c r="U934" s="1">
        <v>1</v>
      </c>
      <c r="V934" s="1">
        <v>2</v>
      </c>
      <c r="W934" s="1"/>
      <c r="X934" s="1"/>
      <c r="Y934" s="1">
        <v>4</v>
      </c>
      <c r="Z934" s="1"/>
      <c r="AA934" s="1">
        <v>3</v>
      </c>
      <c r="AB934" s="1"/>
      <c r="AC934" s="1"/>
      <c r="AD934" s="1"/>
      <c r="AI934" t="str">
        <f t="shared" si="318"/>
        <v>Plympton</v>
      </c>
      <c r="AJ934" t="s">
        <v>1834</v>
      </c>
      <c r="AK934" s="140">
        <v>9</v>
      </c>
      <c r="AL934" s="7"/>
      <c r="AN934" s="91">
        <v>25</v>
      </c>
      <c r="AO934" s="93">
        <v>23</v>
      </c>
      <c r="AP934" s="93">
        <v>105</v>
      </c>
      <c r="AQ934" s="100">
        <v>54415</v>
      </c>
      <c r="AR934" s="100">
        <f t="shared" si="309"/>
        <v>25023</v>
      </c>
      <c r="AS934" t="s">
        <v>1753</v>
      </c>
      <c r="AT934" s="103">
        <f t="shared" si="310"/>
        <v>2554415</v>
      </c>
      <c r="AW934">
        <v>15.14</v>
      </c>
      <c r="AX934">
        <v>0.35</v>
      </c>
      <c r="AY934">
        <v>14.79</v>
      </c>
      <c r="BF934" s="107">
        <f t="shared" si="311"/>
        <v>0</v>
      </c>
      <c r="BG934" s="107">
        <f t="shared" si="312"/>
        <v>0</v>
      </c>
      <c r="BH934" s="107">
        <f t="shared" si="313"/>
        <v>0.68100000000000005</v>
      </c>
      <c r="BI934" s="107">
        <f t="shared" si="314"/>
        <v>0</v>
      </c>
      <c r="BJ934" s="107">
        <f t="shared" si="315"/>
        <v>0</v>
      </c>
      <c r="BK934">
        <f t="shared" si="316"/>
        <v>0</v>
      </c>
    </row>
    <row r="935" spans="1:63" hidden="1" outlineLevel="1">
      <c r="A935" s="49" t="s">
        <v>2525</v>
      </c>
      <c r="B935" s="9" t="s">
        <v>2377</v>
      </c>
      <c r="C935" s="1">
        <f t="shared" si="298"/>
        <v>404</v>
      </c>
      <c r="D935" s="7">
        <f t="shared" si="299"/>
        <v>5</v>
      </c>
      <c r="E935" s="7">
        <f t="shared" si="300"/>
        <v>4</v>
      </c>
      <c r="F935" s="7">
        <f t="shared" si="301"/>
        <v>1</v>
      </c>
      <c r="G935" s="7">
        <f t="shared" si="317"/>
        <v>3</v>
      </c>
      <c r="H935" s="48">
        <f t="shared" si="302"/>
        <v>230</v>
      </c>
      <c r="I935" s="163">
        <f t="shared" si="303"/>
        <v>0.56930693069306926</v>
      </c>
      <c r="J935" s="8"/>
      <c r="K935" s="2">
        <f t="shared" si="304"/>
        <v>7.4257425742574254E-3</v>
      </c>
      <c r="L935" s="2">
        <f t="shared" si="305"/>
        <v>3.2178217821782179E-2</v>
      </c>
      <c r="M935" s="2">
        <f t="shared" si="306"/>
        <v>0.70049504950495045</v>
      </c>
      <c r="N935" s="2">
        <f t="shared" si="307"/>
        <v>0.12376237623762376</v>
      </c>
      <c r="O935" s="2">
        <f t="shared" si="308"/>
        <v>0.13613861386138615</v>
      </c>
      <c r="P935" s="1">
        <v>3</v>
      </c>
      <c r="Q935" s="1">
        <v>13</v>
      </c>
      <c r="R935" s="1">
        <v>283</v>
      </c>
      <c r="S935" s="1">
        <v>50</v>
      </c>
      <c r="T935" s="1">
        <v>53</v>
      </c>
      <c r="U935" s="1">
        <v>1</v>
      </c>
      <c r="V935" s="1">
        <v>1</v>
      </c>
      <c r="W935" s="1"/>
      <c r="X935" s="1"/>
      <c r="Y935" s="1">
        <v>0</v>
      </c>
      <c r="Z935" s="1"/>
      <c r="AA935" s="1">
        <v>0</v>
      </c>
      <c r="AB935" s="1"/>
      <c r="AC935" s="1"/>
      <c r="AD935" s="1"/>
      <c r="AI935" t="str">
        <f t="shared" si="318"/>
        <v>Princeton</v>
      </c>
      <c r="AJ935" s="9" t="s">
        <v>1812</v>
      </c>
      <c r="AK935" s="140">
        <v>2</v>
      </c>
      <c r="AL935" s="7"/>
      <c r="AN935" s="91">
        <v>25</v>
      </c>
      <c r="AO935" s="93">
        <v>27</v>
      </c>
      <c r="AP935" s="93">
        <v>200</v>
      </c>
      <c r="AQ935" s="100">
        <v>55395</v>
      </c>
      <c r="AR935" s="100">
        <f t="shared" si="309"/>
        <v>25027</v>
      </c>
      <c r="AS935" t="s">
        <v>1753</v>
      </c>
      <c r="AT935" s="103">
        <f t="shared" si="310"/>
        <v>2555395</v>
      </c>
      <c r="AW935">
        <v>35.840000000000003</v>
      </c>
      <c r="AX935">
        <v>0.4</v>
      </c>
      <c r="AY935">
        <v>35.44</v>
      </c>
      <c r="BF935" s="107">
        <f t="shared" si="311"/>
        <v>0</v>
      </c>
      <c r="BG935" s="107">
        <f t="shared" si="312"/>
        <v>0</v>
      </c>
      <c r="BH935" s="107">
        <f t="shared" si="313"/>
        <v>0.7</v>
      </c>
      <c r="BI935" s="107">
        <f t="shared" si="314"/>
        <v>0</v>
      </c>
      <c r="BJ935" s="107">
        <f t="shared" si="315"/>
        <v>0</v>
      </c>
      <c r="BK935">
        <f t="shared" si="316"/>
        <v>0</v>
      </c>
    </row>
    <row r="936" spans="1:63" hidden="1" outlineLevel="1">
      <c r="A936" s="49" t="s">
        <v>899</v>
      </c>
      <c r="B936" s="9" t="s">
        <v>2377</v>
      </c>
      <c r="C936" s="1">
        <f t="shared" si="298"/>
        <v>85</v>
      </c>
      <c r="D936" s="7">
        <f t="shared" si="299"/>
        <v>5</v>
      </c>
      <c r="E936" s="7">
        <f t="shared" si="300"/>
        <v>4</v>
      </c>
      <c r="F936" s="7">
        <f t="shared" si="301"/>
        <v>1</v>
      </c>
      <c r="G936" s="7">
        <f t="shared" si="317"/>
        <v>2</v>
      </c>
      <c r="H936" s="48">
        <f t="shared" si="302"/>
        <v>29</v>
      </c>
      <c r="I936" s="163">
        <f t="shared" si="303"/>
        <v>0.3411764705882353</v>
      </c>
      <c r="J936" s="8"/>
      <c r="K936" s="2">
        <f t="shared" si="304"/>
        <v>2.3529411764705882E-2</v>
      </c>
      <c r="L936" s="2">
        <f t="shared" si="305"/>
        <v>0.11764705882352941</v>
      </c>
      <c r="M936" s="2">
        <f t="shared" si="306"/>
        <v>0.52941176470588236</v>
      </c>
      <c r="N936" s="2">
        <f t="shared" si="307"/>
        <v>0.18823529411764706</v>
      </c>
      <c r="O936" s="2">
        <f t="shared" si="308"/>
        <v>0.14117647058823524</v>
      </c>
      <c r="P936" s="1">
        <v>2</v>
      </c>
      <c r="Q936" s="1">
        <v>10</v>
      </c>
      <c r="R936" s="1">
        <v>45</v>
      </c>
      <c r="S936" s="1">
        <v>16</v>
      </c>
      <c r="T936" s="1">
        <v>11</v>
      </c>
      <c r="U936" s="1">
        <v>0</v>
      </c>
      <c r="V936" s="1">
        <v>0</v>
      </c>
      <c r="W936" s="1"/>
      <c r="X936" s="1"/>
      <c r="Y936" s="1">
        <v>0</v>
      </c>
      <c r="Z936" s="1"/>
      <c r="AA936" s="1">
        <v>1</v>
      </c>
      <c r="AB936" s="1"/>
      <c r="AC936" s="1"/>
      <c r="AD936" s="1"/>
      <c r="AI936" t="str">
        <f t="shared" si="318"/>
        <v>Provincetown</v>
      </c>
      <c r="AJ936" t="s">
        <v>2654</v>
      </c>
      <c r="AK936" s="140">
        <v>9</v>
      </c>
      <c r="AL936" s="7"/>
      <c r="AN936" s="91">
        <v>25</v>
      </c>
      <c r="AO936" s="93">
        <v>1</v>
      </c>
      <c r="AP936" s="93">
        <v>55</v>
      </c>
      <c r="AQ936" s="100">
        <v>55500</v>
      </c>
      <c r="AR936" s="100">
        <f t="shared" si="309"/>
        <v>25001</v>
      </c>
      <c r="AS936" t="s">
        <v>1753</v>
      </c>
      <c r="AT936" s="103">
        <f t="shared" si="310"/>
        <v>2555500</v>
      </c>
      <c r="AW936">
        <v>17.47</v>
      </c>
      <c r="AX936">
        <v>7.81</v>
      </c>
      <c r="AY936">
        <v>9.66</v>
      </c>
      <c r="BF936" s="107">
        <f t="shared" si="311"/>
        <v>0</v>
      </c>
      <c r="BG936" s="107">
        <f t="shared" si="312"/>
        <v>0</v>
      </c>
      <c r="BH936" s="107">
        <f t="shared" si="313"/>
        <v>0.52900000000000003</v>
      </c>
      <c r="BI936" s="107">
        <f t="shared" si="314"/>
        <v>0</v>
      </c>
      <c r="BJ936" s="107">
        <f t="shared" si="315"/>
        <v>0</v>
      </c>
      <c r="BK936">
        <f t="shared" si="316"/>
        <v>0</v>
      </c>
    </row>
    <row r="937" spans="1:63" hidden="1" outlineLevel="1">
      <c r="A937" s="49" t="s">
        <v>1514</v>
      </c>
      <c r="B937" s="9" t="s">
        <v>2377</v>
      </c>
      <c r="C937" s="1">
        <f t="shared" si="298"/>
        <v>4112</v>
      </c>
      <c r="D937" s="7">
        <f t="shared" si="299"/>
        <v>5</v>
      </c>
      <c r="E937" s="7">
        <f t="shared" si="300"/>
        <v>4</v>
      </c>
      <c r="F937" s="7">
        <f t="shared" si="301"/>
        <v>1</v>
      </c>
      <c r="G937" s="7">
        <f t="shared" si="317"/>
        <v>3</v>
      </c>
      <c r="H937" s="48">
        <f t="shared" si="302"/>
        <v>2512</v>
      </c>
      <c r="I937" s="163">
        <f t="shared" si="303"/>
        <v>0.6108949416342413</v>
      </c>
      <c r="J937" s="8"/>
      <c r="K937" s="2">
        <f t="shared" si="304"/>
        <v>6.5661478599221791E-3</v>
      </c>
      <c r="L937" s="2">
        <f t="shared" si="305"/>
        <v>4.693579766536965E-2</v>
      </c>
      <c r="M937" s="2">
        <f t="shared" si="306"/>
        <v>0.72519455252918286</v>
      </c>
      <c r="N937" s="2">
        <f t="shared" si="307"/>
        <v>9.2655642023346307E-2</v>
      </c>
      <c r="O937" s="2">
        <f t="shared" si="308"/>
        <v>0.12864785992217898</v>
      </c>
      <c r="P937" s="1">
        <v>27</v>
      </c>
      <c r="Q937" s="1">
        <v>193</v>
      </c>
      <c r="R937" s="1">
        <v>2982</v>
      </c>
      <c r="S937" s="1">
        <v>381</v>
      </c>
      <c r="T937" s="1">
        <v>470</v>
      </c>
      <c r="U937" s="1">
        <v>8</v>
      </c>
      <c r="V937" s="1">
        <v>16</v>
      </c>
      <c r="W937" s="1"/>
      <c r="X937" s="1"/>
      <c r="Y937" s="1">
        <v>22</v>
      </c>
      <c r="Z937" s="1"/>
      <c r="AA937" s="1">
        <v>13</v>
      </c>
      <c r="AB937" s="1"/>
      <c r="AC937" s="1"/>
      <c r="AD937" s="1"/>
      <c r="AI937" t="str">
        <f t="shared" si="318"/>
        <v>Quincy</v>
      </c>
      <c r="AJ937" t="s">
        <v>505</v>
      </c>
      <c r="AK937" s="140">
        <v>8</v>
      </c>
      <c r="AL937" s="7"/>
      <c r="AN937" s="91">
        <v>25</v>
      </c>
      <c r="AO937" s="93">
        <v>21</v>
      </c>
      <c r="AP937" s="93">
        <v>100</v>
      </c>
      <c r="AQ937" s="100">
        <v>55745</v>
      </c>
      <c r="AR937" s="100">
        <f t="shared" si="309"/>
        <v>25021</v>
      </c>
      <c r="AS937" t="s">
        <v>1057</v>
      </c>
      <c r="AT937" s="103">
        <f t="shared" si="310"/>
        <v>2555745</v>
      </c>
      <c r="AW937">
        <v>26.89</v>
      </c>
      <c r="AX937">
        <v>10.11</v>
      </c>
      <c r="AY937">
        <v>16.78</v>
      </c>
      <c r="BF937" s="107">
        <f t="shared" si="311"/>
        <v>0</v>
      </c>
      <c r="BG937" s="107">
        <f t="shared" si="312"/>
        <v>0</v>
      </c>
      <c r="BH937" s="107">
        <f t="shared" si="313"/>
        <v>0.72499999999999998</v>
      </c>
      <c r="BI937" s="107">
        <f t="shared" si="314"/>
        <v>0</v>
      </c>
      <c r="BJ937" s="107">
        <f t="shared" si="315"/>
        <v>0</v>
      </c>
      <c r="BK937">
        <f t="shared" si="316"/>
        <v>0</v>
      </c>
    </row>
    <row r="938" spans="1:63" hidden="1" outlineLevel="1">
      <c r="A938" s="49" t="s">
        <v>995</v>
      </c>
      <c r="B938" s="9" t="s">
        <v>2377</v>
      </c>
      <c r="C938" s="1">
        <f t="shared" si="298"/>
        <v>1252</v>
      </c>
      <c r="D938" s="7">
        <f t="shared" si="299"/>
        <v>6</v>
      </c>
      <c r="E938" s="7">
        <f t="shared" si="300"/>
        <v>4</v>
      </c>
      <c r="F938" s="7">
        <f t="shared" si="301"/>
        <v>1</v>
      </c>
      <c r="G938" s="7">
        <f t="shared" si="317"/>
        <v>3</v>
      </c>
      <c r="H938" s="48">
        <f t="shared" si="302"/>
        <v>708</v>
      </c>
      <c r="I938" s="163">
        <f t="shared" si="303"/>
        <v>0.56549520766773165</v>
      </c>
      <c r="J938" s="8"/>
      <c r="K938" s="2">
        <f t="shared" si="304"/>
        <v>5.5910543130990413E-3</v>
      </c>
      <c r="L938" s="2">
        <f t="shared" si="305"/>
        <v>4.5527156549520768E-2</v>
      </c>
      <c r="M938" s="2">
        <f t="shared" si="306"/>
        <v>0.70127795527156545</v>
      </c>
      <c r="N938" s="2">
        <f t="shared" si="307"/>
        <v>9.6645367412140581E-2</v>
      </c>
      <c r="O938" s="2">
        <f t="shared" si="308"/>
        <v>0.15095846645367417</v>
      </c>
      <c r="P938" s="1">
        <v>7</v>
      </c>
      <c r="Q938" s="1">
        <v>57</v>
      </c>
      <c r="R938" s="1">
        <v>878</v>
      </c>
      <c r="S938" s="1">
        <v>121</v>
      </c>
      <c r="T938" s="1">
        <v>170</v>
      </c>
      <c r="U938" s="1">
        <v>2</v>
      </c>
      <c r="V938" s="1">
        <v>5</v>
      </c>
      <c r="W938" s="1"/>
      <c r="X938" s="1"/>
      <c r="Y938" s="1">
        <v>12</v>
      </c>
      <c r="Z938" s="1"/>
      <c r="AA938" s="1">
        <v>0</v>
      </c>
      <c r="AB938" s="1"/>
      <c r="AC938" s="1"/>
      <c r="AD938" s="1"/>
      <c r="AI938" t="str">
        <f t="shared" si="318"/>
        <v>Randolph</v>
      </c>
      <c r="AJ938" t="s">
        <v>505</v>
      </c>
      <c r="AK938" s="140">
        <v>7</v>
      </c>
      <c r="AL938" s="7"/>
      <c r="AN938" s="91">
        <v>25</v>
      </c>
      <c r="AO938" s="93">
        <v>21</v>
      </c>
      <c r="AP938" s="93">
        <v>105</v>
      </c>
      <c r="AQ938" s="100">
        <v>55955</v>
      </c>
      <c r="AR938" s="100">
        <f t="shared" si="309"/>
        <v>25021</v>
      </c>
      <c r="AS938" t="s">
        <v>1753</v>
      </c>
      <c r="AT938" s="103">
        <f t="shared" si="310"/>
        <v>2555955</v>
      </c>
      <c r="AW938">
        <v>10.5</v>
      </c>
      <c r="AX938">
        <v>0.43</v>
      </c>
      <c r="AY938">
        <v>10.07</v>
      </c>
      <c r="BF938" s="107">
        <f t="shared" si="311"/>
        <v>0</v>
      </c>
      <c r="BG938" s="107">
        <f t="shared" si="312"/>
        <v>0</v>
      </c>
      <c r="BH938" s="107">
        <f t="shared" si="313"/>
        <v>0.70099999999999996</v>
      </c>
      <c r="BI938" s="107">
        <f t="shared" si="314"/>
        <v>0</v>
      </c>
      <c r="BJ938" s="107">
        <f t="shared" si="315"/>
        <v>0</v>
      </c>
      <c r="BK938">
        <f t="shared" si="316"/>
        <v>0</v>
      </c>
    </row>
    <row r="939" spans="1:63" hidden="1" outlineLevel="1">
      <c r="A939" s="49" t="s">
        <v>1990</v>
      </c>
      <c r="B939" s="9" t="s">
        <v>2377</v>
      </c>
      <c r="C939" s="1">
        <f t="shared" si="298"/>
        <v>1050</v>
      </c>
      <c r="D939" s="7">
        <f t="shared" si="299"/>
        <v>6</v>
      </c>
      <c r="E939" s="7">
        <f t="shared" si="300"/>
        <v>4</v>
      </c>
      <c r="F939" s="7">
        <f t="shared" si="301"/>
        <v>1</v>
      </c>
      <c r="G939" s="7">
        <f t="shared" si="317"/>
        <v>3</v>
      </c>
      <c r="H939" s="48">
        <f t="shared" si="302"/>
        <v>663</v>
      </c>
      <c r="I939" s="163">
        <f t="shared" si="303"/>
        <v>0.63142857142857145</v>
      </c>
      <c r="J939" s="8"/>
      <c r="K939" s="2">
        <f t="shared" si="304"/>
        <v>2.8571428571428571E-3</v>
      </c>
      <c r="L939" s="2">
        <f t="shared" si="305"/>
        <v>4.6666666666666669E-2</v>
      </c>
      <c r="M939" s="2">
        <f t="shared" si="306"/>
        <v>0.74761904761904763</v>
      </c>
      <c r="N939" s="2">
        <f t="shared" si="307"/>
        <v>7.8095238095238093E-2</v>
      </c>
      <c r="O939" s="2">
        <f t="shared" si="308"/>
        <v>0.12476190476190475</v>
      </c>
      <c r="P939" s="1">
        <v>3</v>
      </c>
      <c r="Q939" s="1">
        <v>49</v>
      </c>
      <c r="R939" s="1">
        <v>785</v>
      </c>
      <c r="S939" s="1">
        <v>82</v>
      </c>
      <c r="T939" s="1">
        <v>122</v>
      </c>
      <c r="U939" s="1">
        <v>2</v>
      </c>
      <c r="V939" s="1">
        <v>1</v>
      </c>
      <c r="W939" s="1"/>
      <c r="X939" s="1"/>
      <c r="Y939" s="1">
        <v>5</v>
      </c>
      <c r="Z939" s="1"/>
      <c r="AA939" s="1">
        <v>1</v>
      </c>
      <c r="AB939" s="1"/>
      <c r="AC939" s="1"/>
      <c r="AD939" s="1"/>
      <c r="AI939" t="str">
        <f t="shared" si="318"/>
        <v>Raynham</v>
      </c>
      <c r="AJ939" t="s">
        <v>2858</v>
      </c>
      <c r="AK939" s="140"/>
      <c r="AL939" s="7"/>
      <c r="AN939" s="91">
        <v>25</v>
      </c>
      <c r="AO939" s="93">
        <v>5</v>
      </c>
      <c r="AP939" s="93">
        <v>70</v>
      </c>
      <c r="AQ939" s="100">
        <v>56060</v>
      </c>
      <c r="AR939" s="100">
        <f t="shared" si="309"/>
        <v>25005</v>
      </c>
      <c r="AS939" t="s">
        <v>1753</v>
      </c>
      <c r="AT939" s="103">
        <f t="shared" si="310"/>
        <v>2556060</v>
      </c>
      <c r="AW939">
        <v>20.86</v>
      </c>
      <c r="AX939">
        <v>0.36</v>
      </c>
      <c r="AY939">
        <v>20.5</v>
      </c>
      <c r="BF939" s="107">
        <f t="shared" si="311"/>
        <v>0</v>
      </c>
      <c r="BG939" s="107">
        <f t="shared" si="312"/>
        <v>0</v>
      </c>
      <c r="BH939" s="107">
        <f t="shared" si="313"/>
        <v>0.747</v>
      </c>
      <c r="BI939" s="107">
        <f t="shared" si="314"/>
        <v>0</v>
      </c>
      <c r="BJ939" s="107">
        <f t="shared" si="315"/>
        <v>0</v>
      </c>
      <c r="BK939">
        <f t="shared" si="316"/>
        <v>0</v>
      </c>
    </row>
    <row r="940" spans="1:63" hidden="1" outlineLevel="1">
      <c r="A940" s="49" t="s">
        <v>3360</v>
      </c>
      <c r="B940" s="9" t="s">
        <v>2377</v>
      </c>
      <c r="C940" s="1">
        <f t="shared" si="298"/>
        <v>2703</v>
      </c>
      <c r="D940" s="7">
        <f t="shared" si="299"/>
        <v>5</v>
      </c>
      <c r="E940" s="7">
        <f t="shared" si="300"/>
        <v>4</v>
      </c>
      <c r="F940" s="7">
        <f t="shared" si="301"/>
        <v>1</v>
      </c>
      <c r="G940" s="7">
        <f t="shared" si="317"/>
        <v>3</v>
      </c>
      <c r="H940" s="48">
        <f t="shared" si="302"/>
        <v>1774</v>
      </c>
      <c r="I940" s="163">
        <f t="shared" si="303"/>
        <v>0.65630780614132445</v>
      </c>
      <c r="J940" s="8"/>
      <c r="K940" s="2">
        <f t="shared" si="304"/>
        <v>1.0728819829818719E-2</v>
      </c>
      <c r="L940" s="2">
        <f t="shared" si="305"/>
        <v>2.8856825749167592E-2</v>
      </c>
      <c r="M940" s="2">
        <f t="shared" si="306"/>
        <v>0.76026637069922309</v>
      </c>
      <c r="N940" s="2">
        <f t="shared" si="307"/>
        <v>8.2130965593784688E-2</v>
      </c>
      <c r="O940" s="2">
        <f t="shared" si="308"/>
        <v>0.11801701812800586</v>
      </c>
      <c r="P940" s="1">
        <v>29</v>
      </c>
      <c r="Q940" s="1">
        <v>78</v>
      </c>
      <c r="R940" s="1">
        <v>2055</v>
      </c>
      <c r="S940" s="1">
        <v>222</v>
      </c>
      <c r="T940" s="1">
        <v>281</v>
      </c>
      <c r="U940" s="1">
        <v>6</v>
      </c>
      <c r="V940" s="1">
        <v>10</v>
      </c>
      <c r="W940" s="1"/>
      <c r="X940" s="1"/>
      <c r="Y940" s="1">
        <v>20</v>
      </c>
      <c r="Z940" s="1"/>
      <c r="AA940" s="1">
        <v>2</v>
      </c>
      <c r="AB940" s="1"/>
      <c r="AC940" s="1"/>
      <c r="AD940" s="1"/>
      <c r="AI940" t="str">
        <f t="shared" si="318"/>
        <v>Reading</v>
      </c>
      <c r="AJ940" t="s">
        <v>2292</v>
      </c>
      <c r="AK940" s="140">
        <v>6</v>
      </c>
      <c r="AL940" s="7"/>
      <c r="AN940" s="91">
        <v>25</v>
      </c>
      <c r="AO940" s="93">
        <v>17</v>
      </c>
      <c r="AP940" s="93">
        <v>180</v>
      </c>
      <c r="AQ940" s="100">
        <v>56130</v>
      </c>
      <c r="AR940" s="100">
        <f t="shared" si="309"/>
        <v>25017</v>
      </c>
      <c r="AS940" t="s">
        <v>1753</v>
      </c>
      <c r="AT940" s="103">
        <f t="shared" si="310"/>
        <v>2556130</v>
      </c>
      <c r="AW940">
        <v>9.93</v>
      </c>
      <c r="AX940">
        <v>0</v>
      </c>
      <c r="AY940">
        <v>9.93</v>
      </c>
      <c r="BF940" s="107">
        <f t="shared" si="311"/>
        <v>0</v>
      </c>
      <c r="BG940" s="107">
        <f t="shared" si="312"/>
        <v>0</v>
      </c>
      <c r="BH940" s="107">
        <f t="shared" si="313"/>
        <v>0.76</v>
      </c>
      <c r="BI940" s="107">
        <f t="shared" si="314"/>
        <v>0</v>
      </c>
      <c r="BJ940" s="107">
        <f t="shared" si="315"/>
        <v>0</v>
      </c>
      <c r="BK940">
        <f t="shared" si="316"/>
        <v>0</v>
      </c>
    </row>
    <row r="941" spans="1:63" hidden="1" outlineLevel="1">
      <c r="A941" s="49" t="s">
        <v>842</v>
      </c>
      <c r="B941" s="9" t="s">
        <v>2377</v>
      </c>
      <c r="C941" s="1">
        <f t="shared" si="298"/>
        <v>739</v>
      </c>
      <c r="D941" s="7">
        <f t="shared" si="299"/>
        <v>6</v>
      </c>
      <c r="E941" s="7">
        <f t="shared" si="300"/>
        <v>4</v>
      </c>
      <c r="F941" s="7">
        <f t="shared" si="301"/>
        <v>1</v>
      </c>
      <c r="G941" s="7">
        <f t="shared" si="317"/>
        <v>3</v>
      </c>
      <c r="H941" s="48">
        <f t="shared" si="302"/>
        <v>324</v>
      </c>
      <c r="I941" s="163">
        <f t="shared" si="303"/>
        <v>0.43843031123139375</v>
      </c>
      <c r="J941" s="8"/>
      <c r="K941" s="2">
        <f t="shared" si="304"/>
        <v>1.3531799729364006E-3</v>
      </c>
      <c r="L941" s="2">
        <f t="shared" si="305"/>
        <v>7.0365358592692828E-2</v>
      </c>
      <c r="M941" s="2">
        <f t="shared" si="306"/>
        <v>0.61569688768606223</v>
      </c>
      <c r="N941" s="2">
        <f t="shared" si="307"/>
        <v>0.12719891745602166</v>
      </c>
      <c r="O941" s="2">
        <f t="shared" si="308"/>
        <v>0.18538565629228695</v>
      </c>
      <c r="P941" s="1">
        <v>1</v>
      </c>
      <c r="Q941" s="1">
        <v>52</v>
      </c>
      <c r="R941" s="1">
        <v>455</v>
      </c>
      <c r="S941" s="1">
        <v>94</v>
      </c>
      <c r="T941" s="1">
        <v>131</v>
      </c>
      <c r="U941" s="1">
        <v>0</v>
      </c>
      <c r="V941" s="1">
        <v>1</v>
      </c>
      <c r="W941" s="1"/>
      <c r="X941" s="1"/>
      <c r="Y941" s="1">
        <v>5</v>
      </c>
      <c r="Z941" s="1"/>
      <c r="AA941" s="1">
        <v>0</v>
      </c>
      <c r="AB941" s="1"/>
      <c r="AC941" s="1"/>
      <c r="AD941" s="1"/>
      <c r="AI941" t="str">
        <f t="shared" si="318"/>
        <v>Rehoboth</v>
      </c>
      <c r="AJ941" t="s">
        <v>2858</v>
      </c>
      <c r="AK941" s="140">
        <v>4</v>
      </c>
      <c r="AL941" s="7"/>
      <c r="AN941" s="91">
        <v>25</v>
      </c>
      <c r="AO941" s="93">
        <v>5</v>
      </c>
      <c r="AP941" s="93">
        <v>75</v>
      </c>
      <c r="AQ941" s="100">
        <v>56375</v>
      </c>
      <c r="AR941" s="100">
        <f t="shared" si="309"/>
        <v>25005</v>
      </c>
      <c r="AS941" t="s">
        <v>1753</v>
      </c>
      <c r="AT941" s="103">
        <f t="shared" si="310"/>
        <v>2556375</v>
      </c>
      <c r="AW941">
        <v>46.77</v>
      </c>
      <c r="AX941">
        <v>0.28000000000000003</v>
      </c>
      <c r="AY941">
        <v>46.5</v>
      </c>
      <c r="BF941" s="107">
        <f t="shared" si="311"/>
        <v>0</v>
      </c>
      <c r="BG941" s="107">
        <f t="shared" si="312"/>
        <v>0</v>
      </c>
      <c r="BH941" s="107">
        <f t="shared" si="313"/>
        <v>0.61499999999999999</v>
      </c>
      <c r="BI941" s="107">
        <f t="shared" si="314"/>
        <v>0</v>
      </c>
      <c r="BJ941" s="107">
        <f t="shared" si="315"/>
        <v>0</v>
      </c>
      <c r="BK941">
        <f t="shared" si="316"/>
        <v>0</v>
      </c>
    </row>
    <row r="942" spans="1:63" hidden="1" outlineLevel="1">
      <c r="A942" s="49" t="s">
        <v>1758</v>
      </c>
      <c r="B942" s="9" t="s">
        <v>2377</v>
      </c>
      <c r="C942" s="1">
        <f t="shared" si="298"/>
        <v>1605</v>
      </c>
      <c r="D942" s="7">
        <f t="shared" si="299"/>
        <v>6</v>
      </c>
      <c r="E942" s="7">
        <f t="shared" si="300"/>
        <v>4</v>
      </c>
      <c r="F942" s="7">
        <f t="shared" si="301"/>
        <v>1</v>
      </c>
      <c r="G942" s="7">
        <f t="shared" si="317"/>
        <v>3</v>
      </c>
      <c r="H942" s="48">
        <f t="shared" si="302"/>
        <v>1008</v>
      </c>
      <c r="I942" s="163">
        <f t="shared" si="303"/>
        <v>0.62803738317757007</v>
      </c>
      <c r="J942" s="8"/>
      <c r="K942" s="2">
        <f t="shared" si="304"/>
        <v>3.7383177570093459E-3</v>
      </c>
      <c r="L942" s="2">
        <f t="shared" si="305"/>
        <v>4.9844236760124609E-2</v>
      </c>
      <c r="M942" s="2">
        <f t="shared" si="306"/>
        <v>0.74392523364485985</v>
      </c>
      <c r="N942" s="2">
        <f t="shared" si="307"/>
        <v>7.7258566978193152E-2</v>
      </c>
      <c r="O942" s="2">
        <f t="shared" si="308"/>
        <v>0.12523364485981298</v>
      </c>
      <c r="P942" s="1">
        <v>6</v>
      </c>
      <c r="Q942" s="1">
        <v>80</v>
      </c>
      <c r="R942" s="1">
        <v>1194</v>
      </c>
      <c r="S942" s="1">
        <v>124</v>
      </c>
      <c r="T942" s="1">
        <v>186</v>
      </c>
      <c r="U942" s="1">
        <v>1</v>
      </c>
      <c r="V942" s="1">
        <v>4</v>
      </c>
      <c r="W942" s="1"/>
      <c r="X942" s="1"/>
      <c r="Y942" s="1">
        <v>8</v>
      </c>
      <c r="Z942" s="1"/>
      <c r="AA942" s="1">
        <v>2</v>
      </c>
      <c r="AB942" s="1"/>
      <c r="AC942" s="1"/>
      <c r="AD942" s="1"/>
      <c r="AI942" t="str">
        <f t="shared" si="318"/>
        <v>Revere</v>
      </c>
      <c r="AJ942" t="s">
        <v>2137</v>
      </c>
      <c r="AK942" s="140">
        <v>5</v>
      </c>
      <c r="AL942" s="7"/>
      <c r="AN942" s="91">
        <v>25</v>
      </c>
      <c r="AO942" s="93">
        <v>25</v>
      </c>
      <c r="AP942" s="93">
        <v>15</v>
      </c>
      <c r="AQ942" s="100">
        <v>56585</v>
      </c>
      <c r="AR942" s="100">
        <f t="shared" si="309"/>
        <v>25025</v>
      </c>
      <c r="AS942" t="s">
        <v>1057</v>
      </c>
      <c r="AT942" s="103">
        <f t="shared" si="310"/>
        <v>2556585</v>
      </c>
      <c r="AW942">
        <v>10.029999999999999</v>
      </c>
      <c r="AX942">
        <v>4.1100000000000003</v>
      </c>
      <c r="AY942">
        <v>5.91</v>
      </c>
      <c r="BF942" s="107">
        <f t="shared" si="311"/>
        <v>0</v>
      </c>
      <c r="BG942" s="107">
        <f t="shared" si="312"/>
        <v>0</v>
      </c>
      <c r="BH942" s="107">
        <f t="shared" si="313"/>
        <v>0.74299999999999999</v>
      </c>
      <c r="BI942" s="107">
        <f t="shared" si="314"/>
        <v>0</v>
      </c>
      <c r="BJ942" s="107">
        <f t="shared" si="315"/>
        <v>0</v>
      </c>
      <c r="BK942">
        <f t="shared" si="316"/>
        <v>0</v>
      </c>
    </row>
    <row r="943" spans="1:63" hidden="1" outlineLevel="1">
      <c r="A943" s="49" t="s">
        <v>2416</v>
      </c>
      <c r="B943" s="9" t="s">
        <v>2377</v>
      </c>
      <c r="C943" s="1">
        <f t="shared" si="298"/>
        <v>90</v>
      </c>
      <c r="D943" s="7">
        <f t="shared" si="299"/>
        <v>5</v>
      </c>
      <c r="E943" s="7">
        <f t="shared" si="300"/>
        <v>4</v>
      </c>
      <c r="F943" s="7">
        <f t="shared" si="301"/>
        <v>1</v>
      </c>
      <c r="G943" s="7">
        <f t="shared" si="317"/>
        <v>3</v>
      </c>
      <c r="H943" s="48">
        <f t="shared" si="302"/>
        <v>30</v>
      </c>
      <c r="I943" s="163">
        <f t="shared" si="303"/>
        <v>0.33333333333333331</v>
      </c>
      <c r="J943" s="8"/>
      <c r="K943" s="2">
        <f t="shared" si="304"/>
        <v>2.2222222222222223E-2</v>
      </c>
      <c r="L943" s="2">
        <f t="shared" si="305"/>
        <v>0.1111111111111111</v>
      </c>
      <c r="M943" s="2">
        <f t="shared" si="306"/>
        <v>0.53333333333333333</v>
      </c>
      <c r="N943" s="2">
        <f t="shared" si="307"/>
        <v>0.12222222222222222</v>
      </c>
      <c r="O943" s="2">
        <f t="shared" si="308"/>
        <v>0.21111111111111114</v>
      </c>
      <c r="P943" s="1">
        <v>2</v>
      </c>
      <c r="Q943" s="1">
        <v>10</v>
      </c>
      <c r="R943" s="1">
        <v>48</v>
      </c>
      <c r="S943" s="1">
        <v>11</v>
      </c>
      <c r="T943" s="1">
        <v>18</v>
      </c>
      <c r="U943" s="1">
        <v>0</v>
      </c>
      <c r="V943" s="1">
        <v>0</v>
      </c>
      <c r="W943" s="1"/>
      <c r="X943" s="1"/>
      <c r="Y943" s="1">
        <v>1</v>
      </c>
      <c r="Z943" s="1"/>
      <c r="AA943" s="1">
        <v>0</v>
      </c>
      <c r="AB943" s="1"/>
      <c r="AC943" s="1"/>
      <c r="AD943" s="1"/>
      <c r="AI943" t="str">
        <f t="shared" si="318"/>
        <v>Richmond</v>
      </c>
      <c r="AJ943" t="s">
        <v>243</v>
      </c>
      <c r="AK943" s="140">
        <v>1</v>
      </c>
      <c r="AL943" s="7"/>
      <c r="AN943" s="91">
        <v>25</v>
      </c>
      <c r="AO943" s="93">
        <v>3</v>
      </c>
      <c r="AP943" s="93">
        <v>115</v>
      </c>
      <c r="AQ943" s="100">
        <v>56795</v>
      </c>
      <c r="AR943" s="100">
        <f t="shared" si="309"/>
        <v>25003</v>
      </c>
      <c r="AS943" t="s">
        <v>1753</v>
      </c>
      <c r="AT943" s="103">
        <f t="shared" si="310"/>
        <v>2556795</v>
      </c>
      <c r="AW943">
        <v>19.239999999999998</v>
      </c>
      <c r="AX943">
        <v>0.27</v>
      </c>
      <c r="AY943">
        <v>18.96</v>
      </c>
      <c r="BF943" s="107">
        <f t="shared" si="311"/>
        <v>0</v>
      </c>
      <c r="BG943" s="107">
        <f t="shared" si="312"/>
        <v>0</v>
      </c>
      <c r="BH943" s="107">
        <f t="shared" si="313"/>
        <v>0.53300000000000003</v>
      </c>
      <c r="BI943" s="107">
        <f t="shared" si="314"/>
        <v>0</v>
      </c>
      <c r="BJ943" s="107">
        <f t="shared" si="315"/>
        <v>0</v>
      </c>
      <c r="BK943">
        <f t="shared" si="316"/>
        <v>0</v>
      </c>
    </row>
    <row r="944" spans="1:63" hidden="1" outlineLevel="1">
      <c r="A944" s="49" t="s">
        <v>3020</v>
      </c>
      <c r="B944" s="9" t="s">
        <v>2377</v>
      </c>
      <c r="C944" s="1">
        <f t="shared" si="298"/>
        <v>534</v>
      </c>
      <c r="D944" s="7">
        <f t="shared" si="299"/>
        <v>5</v>
      </c>
      <c r="E944" s="7">
        <f t="shared" si="300"/>
        <v>4</v>
      </c>
      <c r="F944" s="7">
        <f t="shared" si="301"/>
        <v>1</v>
      </c>
      <c r="G944" s="7">
        <f t="shared" si="317"/>
        <v>3</v>
      </c>
      <c r="H944" s="48">
        <f t="shared" si="302"/>
        <v>260</v>
      </c>
      <c r="I944" s="163">
        <f t="shared" si="303"/>
        <v>0.48689138576779029</v>
      </c>
      <c r="J944" s="8"/>
      <c r="K944" s="2">
        <f t="shared" si="304"/>
        <v>1.1235955056179775E-2</v>
      </c>
      <c r="L944" s="2">
        <f t="shared" si="305"/>
        <v>7.4906367041198504E-2</v>
      </c>
      <c r="M944" s="2">
        <f t="shared" si="306"/>
        <v>0.64419475655430714</v>
      </c>
      <c r="N944" s="2">
        <f t="shared" si="307"/>
        <v>0.10486891385767791</v>
      </c>
      <c r="O944" s="2">
        <f t="shared" si="308"/>
        <v>0.16479400749063669</v>
      </c>
      <c r="P944" s="1">
        <v>6</v>
      </c>
      <c r="Q944" s="1">
        <v>40</v>
      </c>
      <c r="R944" s="1">
        <v>344</v>
      </c>
      <c r="S944" s="1">
        <v>56</v>
      </c>
      <c r="T944" s="1">
        <v>84</v>
      </c>
      <c r="U944" s="1">
        <v>1</v>
      </c>
      <c r="V944" s="1">
        <v>0</v>
      </c>
      <c r="W944" s="1"/>
      <c r="X944" s="1"/>
      <c r="Y944" s="1">
        <v>3</v>
      </c>
      <c r="Z944" s="1"/>
      <c r="AA944" s="1">
        <v>0</v>
      </c>
      <c r="AB944" s="1"/>
      <c r="AC944" s="1"/>
      <c r="AD944" s="1"/>
      <c r="AI944" t="str">
        <f t="shared" si="318"/>
        <v>Rochester</v>
      </c>
      <c r="AJ944" t="s">
        <v>1834</v>
      </c>
      <c r="AK944" s="140">
        <v>9</v>
      </c>
      <c r="AL944" s="7"/>
      <c r="AN944" s="91">
        <v>25</v>
      </c>
      <c r="AO944" s="93">
        <v>23</v>
      </c>
      <c r="AP944" s="93">
        <v>110</v>
      </c>
      <c r="AQ944" s="100">
        <v>57600</v>
      </c>
      <c r="AR944" s="100">
        <f t="shared" si="309"/>
        <v>25023</v>
      </c>
      <c r="AS944" t="s">
        <v>1753</v>
      </c>
      <c r="AT944" s="103">
        <f t="shared" si="310"/>
        <v>2557600</v>
      </c>
      <c r="AW944">
        <v>36.39</v>
      </c>
      <c r="AX944">
        <v>2.46</v>
      </c>
      <c r="AY944">
        <v>33.93</v>
      </c>
      <c r="BF944" s="107">
        <f t="shared" si="311"/>
        <v>0</v>
      </c>
      <c r="BG944" s="107">
        <f t="shared" si="312"/>
        <v>0</v>
      </c>
      <c r="BH944" s="107">
        <f t="shared" si="313"/>
        <v>0.64400000000000002</v>
      </c>
      <c r="BI944" s="107">
        <f t="shared" si="314"/>
        <v>0</v>
      </c>
      <c r="BJ944" s="107">
        <f t="shared" si="315"/>
        <v>0</v>
      </c>
      <c r="BK944">
        <f t="shared" si="316"/>
        <v>0</v>
      </c>
    </row>
    <row r="945" spans="1:63" hidden="1" outlineLevel="1">
      <c r="A945" s="49" t="s">
        <v>373</v>
      </c>
      <c r="B945" s="9" t="s">
        <v>2377</v>
      </c>
      <c r="C945" s="1">
        <f t="shared" si="298"/>
        <v>954</v>
      </c>
      <c r="D945" s="7">
        <f t="shared" si="299"/>
        <v>6</v>
      </c>
      <c r="E945" s="7">
        <f t="shared" si="300"/>
        <v>4</v>
      </c>
      <c r="F945" s="7">
        <f t="shared" si="301"/>
        <v>1</v>
      </c>
      <c r="G945" s="7">
        <f t="shared" si="317"/>
        <v>3</v>
      </c>
      <c r="H945" s="48">
        <f t="shared" si="302"/>
        <v>602</v>
      </c>
      <c r="I945" s="163">
        <f t="shared" si="303"/>
        <v>0.63102725366876311</v>
      </c>
      <c r="J945" s="8"/>
      <c r="K945" s="2">
        <f t="shared" si="304"/>
        <v>2.0964360587002098E-3</v>
      </c>
      <c r="L945" s="2">
        <f t="shared" si="305"/>
        <v>4.0880503144654086E-2</v>
      </c>
      <c r="M945" s="2">
        <f t="shared" si="306"/>
        <v>0.75471698113207553</v>
      </c>
      <c r="N945" s="2">
        <f t="shared" si="307"/>
        <v>6.9182389937106917E-2</v>
      </c>
      <c r="O945" s="2">
        <f t="shared" si="308"/>
        <v>0.13312368972746325</v>
      </c>
      <c r="P945" s="1">
        <v>2</v>
      </c>
      <c r="Q945" s="1">
        <v>39</v>
      </c>
      <c r="R945" s="1">
        <v>720</v>
      </c>
      <c r="S945" s="1">
        <v>66</v>
      </c>
      <c r="T945" s="1">
        <v>118</v>
      </c>
      <c r="U945" s="1">
        <v>2</v>
      </c>
      <c r="V945" s="1">
        <v>1</v>
      </c>
      <c r="W945" s="1"/>
      <c r="X945" s="1"/>
      <c r="Y945" s="1">
        <v>6</v>
      </c>
      <c r="Z945" s="1"/>
      <c r="AA945" s="1">
        <v>0</v>
      </c>
      <c r="AB945" s="1"/>
      <c r="AC945" s="1"/>
      <c r="AD945" s="1"/>
      <c r="AI945" t="str">
        <f t="shared" si="318"/>
        <v>Rockland</v>
      </c>
      <c r="AJ945" t="s">
        <v>1834</v>
      </c>
      <c r="AK945" s="140">
        <v>9</v>
      </c>
      <c r="AL945" s="7"/>
      <c r="AN945" s="91">
        <v>25</v>
      </c>
      <c r="AO945" s="93">
        <v>23</v>
      </c>
      <c r="AP945" s="93">
        <v>115</v>
      </c>
      <c r="AQ945" s="100">
        <v>57775</v>
      </c>
      <c r="AR945" s="100">
        <f t="shared" si="309"/>
        <v>25023</v>
      </c>
      <c r="AS945" t="s">
        <v>1753</v>
      </c>
      <c r="AT945" s="103">
        <f t="shared" si="310"/>
        <v>2557775</v>
      </c>
      <c r="AW945">
        <v>10.1</v>
      </c>
      <c r="AX945">
        <v>0.08</v>
      </c>
      <c r="AY945">
        <v>10.02</v>
      </c>
      <c r="BF945" s="107">
        <f t="shared" si="311"/>
        <v>0</v>
      </c>
      <c r="BG945" s="107">
        <f t="shared" si="312"/>
        <v>0</v>
      </c>
      <c r="BH945" s="107">
        <f t="shared" si="313"/>
        <v>0.754</v>
      </c>
      <c r="BI945" s="107">
        <f t="shared" si="314"/>
        <v>0</v>
      </c>
      <c r="BJ945" s="107">
        <f t="shared" si="315"/>
        <v>0</v>
      </c>
      <c r="BK945">
        <f t="shared" si="316"/>
        <v>0</v>
      </c>
    </row>
    <row r="946" spans="1:63" hidden="1" outlineLevel="1">
      <c r="A946" s="49" t="s">
        <v>756</v>
      </c>
      <c r="B946" s="9" t="s">
        <v>2377</v>
      </c>
      <c r="C946" s="1">
        <f t="shared" si="298"/>
        <v>716</v>
      </c>
      <c r="D946" s="7">
        <f t="shared" si="299"/>
        <v>6</v>
      </c>
      <c r="E946" s="7">
        <f t="shared" si="300"/>
        <v>4</v>
      </c>
      <c r="F946" s="7">
        <f t="shared" si="301"/>
        <v>1</v>
      </c>
      <c r="G946" s="7">
        <f t="shared" si="317"/>
        <v>3</v>
      </c>
      <c r="H946" s="48">
        <f t="shared" si="302"/>
        <v>418</v>
      </c>
      <c r="I946" s="163">
        <f t="shared" si="303"/>
        <v>0.58379888268156421</v>
      </c>
      <c r="J946" s="8"/>
      <c r="K946" s="2">
        <f t="shared" si="304"/>
        <v>1.2569832402234637E-2</v>
      </c>
      <c r="L946" s="2">
        <f t="shared" si="305"/>
        <v>5.7262569832402237E-2</v>
      </c>
      <c r="M946" s="2">
        <f t="shared" si="306"/>
        <v>0.68296089385474856</v>
      </c>
      <c r="N946" s="2">
        <f t="shared" si="307"/>
        <v>8.6592178770949726E-2</v>
      </c>
      <c r="O946" s="2">
        <f t="shared" si="308"/>
        <v>0.1606145251396649</v>
      </c>
      <c r="P946" s="1">
        <v>9</v>
      </c>
      <c r="Q946" s="1">
        <v>41</v>
      </c>
      <c r="R946" s="1">
        <v>489</v>
      </c>
      <c r="S946" s="1">
        <v>62</v>
      </c>
      <c r="T946" s="1">
        <v>71</v>
      </c>
      <c r="U946" s="1">
        <v>39</v>
      </c>
      <c r="V946" s="1">
        <v>3</v>
      </c>
      <c r="W946" s="1"/>
      <c r="X946" s="1"/>
      <c r="Y946" s="1">
        <v>1</v>
      </c>
      <c r="Z946" s="1"/>
      <c r="AA946" s="1">
        <v>1</v>
      </c>
      <c r="AB946" s="1"/>
      <c r="AC946" s="1"/>
      <c r="AD946" s="1"/>
      <c r="AI946" t="str">
        <f t="shared" si="318"/>
        <v>Rockport</v>
      </c>
      <c r="AJ946" t="s">
        <v>827</v>
      </c>
      <c r="AK946" s="140">
        <v>6</v>
      </c>
      <c r="AL946" s="7"/>
      <c r="AN946" s="91">
        <v>25</v>
      </c>
      <c r="AO946" s="93">
        <v>9</v>
      </c>
      <c r="AP946" s="93">
        <v>130</v>
      </c>
      <c r="AQ946" s="100">
        <v>57880</v>
      </c>
      <c r="AR946" s="100">
        <f t="shared" si="309"/>
        <v>25009</v>
      </c>
      <c r="AS946" t="s">
        <v>1753</v>
      </c>
      <c r="AT946" s="103">
        <f t="shared" si="310"/>
        <v>2557880</v>
      </c>
      <c r="AW946">
        <v>17.579999999999998</v>
      </c>
      <c r="AX946">
        <v>10.52</v>
      </c>
      <c r="AY946">
        <v>7.07</v>
      </c>
      <c r="BF946" s="107">
        <f t="shared" si="311"/>
        <v>0</v>
      </c>
      <c r="BG946" s="107">
        <f t="shared" si="312"/>
        <v>0</v>
      </c>
      <c r="BH946" s="107">
        <f t="shared" si="313"/>
        <v>0.68200000000000005</v>
      </c>
      <c r="BI946" s="107">
        <f t="shared" si="314"/>
        <v>0</v>
      </c>
      <c r="BJ946" s="107">
        <f t="shared" si="315"/>
        <v>0</v>
      </c>
      <c r="BK946">
        <f t="shared" si="316"/>
        <v>0</v>
      </c>
    </row>
    <row r="947" spans="1:63" hidden="1" outlineLevel="1">
      <c r="A947" s="49" t="s">
        <v>3180</v>
      </c>
      <c r="B947" s="9" t="s">
        <v>2377</v>
      </c>
      <c r="C947" s="1">
        <f t="shared" si="298"/>
        <v>32</v>
      </c>
      <c r="D947" s="7">
        <f t="shared" si="299"/>
        <v>7</v>
      </c>
      <c r="E947" s="7">
        <f t="shared" si="300"/>
        <v>4</v>
      </c>
      <c r="F947" s="7">
        <f t="shared" si="301"/>
        <v>1</v>
      </c>
      <c r="G947" s="7">
        <f t="shared" si="317"/>
        <v>3</v>
      </c>
      <c r="H947" s="48">
        <f t="shared" si="302"/>
        <v>10</v>
      </c>
      <c r="I947" s="163">
        <f t="shared" si="303"/>
        <v>0.3125</v>
      </c>
      <c r="J947" s="8"/>
      <c r="K947" s="2">
        <f t="shared" si="304"/>
        <v>0</v>
      </c>
      <c r="L947" s="2">
        <f t="shared" si="305"/>
        <v>9.375E-2</v>
      </c>
      <c r="M947" s="2">
        <f t="shared" si="306"/>
        <v>0.5</v>
      </c>
      <c r="N947" s="2">
        <f t="shared" si="307"/>
        <v>0.15625</v>
      </c>
      <c r="O947" s="2">
        <f t="shared" si="308"/>
        <v>0.25</v>
      </c>
      <c r="P947" s="1">
        <v>0</v>
      </c>
      <c r="Q947" s="1">
        <v>3</v>
      </c>
      <c r="R947" s="1">
        <v>16</v>
      </c>
      <c r="S947" s="1">
        <v>5</v>
      </c>
      <c r="T947" s="1">
        <v>6</v>
      </c>
      <c r="U947" s="1">
        <v>1</v>
      </c>
      <c r="V947" s="1">
        <v>1</v>
      </c>
      <c r="W947" s="1"/>
      <c r="X947" s="1"/>
      <c r="Y947" s="1">
        <v>0</v>
      </c>
      <c r="Z947" s="1"/>
      <c r="AA947" s="1">
        <v>0</v>
      </c>
      <c r="AB947" s="1"/>
      <c r="AC947" s="1"/>
      <c r="AD947" s="1"/>
      <c r="AI947" t="str">
        <f t="shared" si="318"/>
        <v>Rowe</v>
      </c>
      <c r="AJ947" t="s">
        <v>2477</v>
      </c>
      <c r="AK947" s="140">
        <v>1</v>
      </c>
      <c r="AL947" s="7"/>
      <c r="AN947" s="91">
        <v>25</v>
      </c>
      <c r="AO947" s="93">
        <v>11</v>
      </c>
      <c r="AP947" s="93">
        <v>100</v>
      </c>
      <c r="AQ947" s="100">
        <v>58335</v>
      </c>
      <c r="AR947" s="100">
        <f t="shared" si="309"/>
        <v>25011</v>
      </c>
      <c r="AS947" t="s">
        <v>1753</v>
      </c>
      <c r="AT947" s="103">
        <f t="shared" si="310"/>
        <v>2558335</v>
      </c>
      <c r="AW947">
        <v>24.07</v>
      </c>
      <c r="AX947">
        <v>0.52</v>
      </c>
      <c r="AY947">
        <v>23.55</v>
      </c>
      <c r="BF947" s="107">
        <f t="shared" si="311"/>
        <v>0</v>
      </c>
      <c r="BG947" s="107">
        <f t="shared" si="312"/>
        <v>0</v>
      </c>
      <c r="BH947" s="107">
        <f t="shared" si="313"/>
        <v>0.5</v>
      </c>
      <c r="BI947" s="107">
        <f t="shared" si="314"/>
        <v>0</v>
      </c>
      <c r="BJ947" s="107">
        <f t="shared" si="315"/>
        <v>0</v>
      </c>
      <c r="BK947">
        <f t="shared" si="316"/>
        <v>0</v>
      </c>
    </row>
    <row r="948" spans="1:63" hidden="1" outlineLevel="1">
      <c r="A948" s="49" t="s">
        <v>748</v>
      </c>
      <c r="B948" s="9" t="s">
        <v>2377</v>
      </c>
      <c r="C948" s="1">
        <f t="shared" si="298"/>
        <v>712</v>
      </c>
      <c r="D948" s="7">
        <f t="shared" si="299"/>
        <v>5</v>
      </c>
      <c r="E948" s="7">
        <f t="shared" si="300"/>
        <v>4</v>
      </c>
      <c r="F948" s="7">
        <f t="shared" si="301"/>
        <v>1</v>
      </c>
      <c r="G948" s="7">
        <f t="shared" si="317"/>
        <v>3</v>
      </c>
      <c r="H948" s="48">
        <f t="shared" si="302"/>
        <v>427</v>
      </c>
      <c r="I948" s="163">
        <f t="shared" si="303"/>
        <v>0.5997191011235955</v>
      </c>
      <c r="J948" s="8"/>
      <c r="K948" s="2">
        <f t="shared" si="304"/>
        <v>4.2134831460674156E-3</v>
      </c>
      <c r="L948" s="2">
        <f t="shared" si="305"/>
        <v>4.0730337078651688E-2</v>
      </c>
      <c r="M948" s="2">
        <f t="shared" si="306"/>
        <v>0.7303370786516854</v>
      </c>
      <c r="N948" s="2">
        <f t="shared" si="307"/>
        <v>8.5674157303370788E-2</v>
      </c>
      <c r="O948" s="2">
        <f t="shared" si="308"/>
        <v>0.1390449438202247</v>
      </c>
      <c r="P948" s="1">
        <v>3</v>
      </c>
      <c r="Q948" s="1">
        <v>29</v>
      </c>
      <c r="R948" s="1">
        <v>520</v>
      </c>
      <c r="S948" s="1">
        <v>61</v>
      </c>
      <c r="T948" s="1">
        <v>93</v>
      </c>
      <c r="U948" s="1">
        <v>3</v>
      </c>
      <c r="V948" s="1">
        <v>1</v>
      </c>
      <c r="W948" s="1"/>
      <c r="X948" s="1"/>
      <c r="Y948" s="1">
        <v>1</v>
      </c>
      <c r="Z948" s="1"/>
      <c r="AA948" s="1">
        <v>1</v>
      </c>
      <c r="AB948" s="1"/>
      <c r="AC948" s="1"/>
      <c r="AD948" s="1"/>
      <c r="AI948" t="str">
        <f t="shared" si="318"/>
        <v>Rowley</v>
      </c>
      <c r="AJ948" t="s">
        <v>827</v>
      </c>
      <c r="AK948" s="140">
        <v>6</v>
      </c>
      <c r="AL948" s="7"/>
      <c r="AN948" s="91">
        <v>25</v>
      </c>
      <c r="AO948" s="93">
        <v>9</v>
      </c>
      <c r="AP948" s="93">
        <v>135</v>
      </c>
      <c r="AQ948" s="100">
        <v>58405</v>
      </c>
      <c r="AR948" s="100">
        <f t="shared" si="309"/>
        <v>25009</v>
      </c>
      <c r="AS948" t="s">
        <v>1753</v>
      </c>
      <c r="AT948" s="103">
        <f t="shared" si="310"/>
        <v>2558405</v>
      </c>
      <c r="AW948">
        <v>20.59</v>
      </c>
      <c r="AX948">
        <v>1.87</v>
      </c>
      <c r="AY948">
        <v>18.72</v>
      </c>
      <c r="BF948" s="107">
        <f t="shared" si="311"/>
        <v>0</v>
      </c>
      <c r="BG948" s="107">
        <f t="shared" si="312"/>
        <v>0</v>
      </c>
      <c r="BH948" s="107">
        <f t="shared" si="313"/>
        <v>0.73</v>
      </c>
      <c r="BI948" s="107">
        <f t="shared" si="314"/>
        <v>0</v>
      </c>
      <c r="BJ948" s="107">
        <f t="shared" si="315"/>
        <v>0</v>
      </c>
      <c r="BK948">
        <f t="shared" si="316"/>
        <v>0</v>
      </c>
    </row>
    <row r="949" spans="1:63" hidden="1" outlineLevel="1">
      <c r="A949" s="49" t="s">
        <v>1515</v>
      </c>
      <c r="B949" s="9" t="s">
        <v>2377</v>
      </c>
      <c r="C949" s="1">
        <f t="shared" si="298"/>
        <v>86</v>
      </c>
      <c r="D949" s="7">
        <f t="shared" si="299"/>
        <v>5</v>
      </c>
      <c r="E949" s="7">
        <f t="shared" si="300"/>
        <v>4</v>
      </c>
      <c r="F949" s="7">
        <f t="shared" si="301"/>
        <v>1</v>
      </c>
      <c r="G949" s="7">
        <f t="shared" si="317"/>
        <v>2</v>
      </c>
      <c r="H949" s="48">
        <f t="shared" si="302"/>
        <v>31</v>
      </c>
      <c r="I949" s="163">
        <f t="shared" si="303"/>
        <v>0.36046511627906974</v>
      </c>
      <c r="J949" s="8"/>
      <c r="K949" s="2">
        <f t="shared" si="304"/>
        <v>0</v>
      </c>
      <c r="L949" s="2">
        <f t="shared" si="305"/>
        <v>4.6511627906976744E-2</v>
      </c>
      <c r="M949" s="2">
        <f t="shared" si="306"/>
        <v>0.60465116279069764</v>
      </c>
      <c r="N949" s="2">
        <f t="shared" si="307"/>
        <v>0.2441860465116279</v>
      </c>
      <c r="O949" s="2">
        <f t="shared" si="308"/>
        <v>0.10465116279069775</v>
      </c>
      <c r="P949" s="1">
        <v>0</v>
      </c>
      <c r="Q949" s="1">
        <v>4</v>
      </c>
      <c r="R949" s="1">
        <v>52</v>
      </c>
      <c r="S949" s="1">
        <v>21</v>
      </c>
      <c r="T949" s="1">
        <v>9</v>
      </c>
      <c r="U949" s="1">
        <v>0</v>
      </c>
      <c r="V949" s="1">
        <v>0</v>
      </c>
      <c r="W949" s="1"/>
      <c r="X949" s="1"/>
      <c r="Y949" s="1">
        <v>0</v>
      </c>
      <c r="Z949" s="1"/>
      <c r="AA949" s="1">
        <v>0</v>
      </c>
      <c r="AB949" s="1"/>
      <c r="AC949" s="1"/>
      <c r="AD949" s="1"/>
      <c r="AI949" t="str">
        <f t="shared" si="318"/>
        <v>Royalston</v>
      </c>
      <c r="AJ949" s="9" t="s">
        <v>1812</v>
      </c>
      <c r="AK949" s="140">
        <v>2</v>
      </c>
      <c r="AL949" s="7"/>
      <c r="AN949" s="91">
        <v>25</v>
      </c>
      <c r="AO949" s="93">
        <v>27</v>
      </c>
      <c r="AP949" s="93">
        <v>205</v>
      </c>
      <c r="AQ949" s="100">
        <v>58580</v>
      </c>
      <c r="AR949" s="100">
        <f t="shared" si="309"/>
        <v>25027</v>
      </c>
      <c r="AS949" t="s">
        <v>1753</v>
      </c>
      <c r="AT949" s="103">
        <f t="shared" si="310"/>
        <v>2558580</v>
      </c>
      <c r="AW949">
        <v>42.48</v>
      </c>
      <c r="AX949">
        <v>0.59</v>
      </c>
      <c r="AY949">
        <v>41.89</v>
      </c>
      <c r="BF949" s="107">
        <f t="shared" si="311"/>
        <v>0</v>
      </c>
      <c r="BG949" s="107">
        <f t="shared" si="312"/>
        <v>0</v>
      </c>
      <c r="BH949" s="107">
        <f t="shared" si="313"/>
        <v>0.60399999999999998</v>
      </c>
      <c r="BI949" s="107">
        <f t="shared" si="314"/>
        <v>0</v>
      </c>
      <c r="BJ949" s="107">
        <f t="shared" si="315"/>
        <v>0</v>
      </c>
      <c r="BK949">
        <f t="shared" si="316"/>
        <v>0</v>
      </c>
    </row>
    <row r="950" spans="1:63" hidden="1" outlineLevel="1">
      <c r="A950" s="49" t="s">
        <v>1009</v>
      </c>
      <c r="B950" s="9" t="s">
        <v>2377</v>
      </c>
      <c r="C950" s="1">
        <f t="shared" si="298"/>
        <v>92</v>
      </c>
      <c r="D950" s="7">
        <f t="shared" si="299"/>
        <v>6</v>
      </c>
      <c r="E950" s="7">
        <f t="shared" si="300"/>
        <v>4</v>
      </c>
      <c r="F950" s="7">
        <f t="shared" si="301"/>
        <v>1</v>
      </c>
      <c r="G950" s="7">
        <f t="shared" si="317"/>
        <v>3</v>
      </c>
      <c r="H950" s="48">
        <f t="shared" si="302"/>
        <v>30</v>
      </c>
      <c r="I950" s="163">
        <f t="shared" si="303"/>
        <v>0.32608695652173914</v>
      </c>
      <c r="J950" s="8"/>
      <c r="K950" s="2">
        <f t="shared" si="304"/>
        <v>0</v>
      </c>
      <c r="L950" s="2">
        <f t="shared" si="305"/>
        <v>4.3478260869565216E-2</v>
      </c>
      <c r="M950" s="2">
        <f t="shared" si="306"/>
        <v>0.56521739130434778</v>
      </c>
      <c r="N950" s="2">
        <f t="shared" si="307"/>
        <v>0.13043478260869565</v>
      </c>
      <c r="O950" s="2">
        <f t="shared" si="308"/>
        <v>0.26086956521739135</v>
      </c>
      <c r="P950" s="1">
        <v>0</v>
      </c>
      <c r="Q950" s="1">
        <v>4</v>
      </c>
      <c r="R950" s="1">
        <v>52</v>
      </c>
      <c r="S950" s="1">
        <v>12</v>
      </c>
      <c r="T950" s="1">
        <v>22</v>
      </c>
      <c r="U950" s="1">
        <v>0</v>
      </c>
      <c r="V950" s="1">
        <v>0</v>
      </c>
      <c r="W950" s="1"/>
      <c r="X950" s="1"/>
      <c r="Y950" s="1">
        <v>2</v>
      </c>
      <c r="Z950" s="1"/>
      <c r="AA950" s="1">
        <v>0</v>
      </c>
      <c r="AB950" s="1"/>
      <c r="AC950" s="1"/>
      <c r="AD950" s="1"/>
      <c r="AI950" t="str">
        <f t="shared" si="318"/>
        <v>Russell</v>
      </c>
      <c r="AJ950" t="s">
        <v>2983</v>
      </c>
      <c r="AK950" s="140">
        <v>1</v>
      </c>
      <c r="AL950" s="7"/>
      <c r="AN950" s="91">
        <v>25</v>
      </c>
      <c r="AO950" s="93">
        <v>13</v>
      </c>
      <c r="AP950" s="93">
        <v>80</v>
      </c>
      <c r="AQ950" s="100">
        <v>58650</v>
      </c>
      <c r="AR950" s="100">
        <f t="shared" si="309"/>
        <v>25013</v>
      </c>
      <c r="AS950" t="s">
        <v>1753</v>
      </c>
      <c r="AT950" s="103">
        <f t="shared" si="310"/>
        <v>2558650</v>
      </c>
      <c r="AW950">
        <v>17.88</v>
      </c>
      <c r="AX950">
        <v>0.32</v>
      </c>
      <c r="AY950">
        <v>17.559999999999999</v>
      </c>
      <c r="BF950" s="107">
        <f t="shared" si="311"/>
        <v>0</v>
      </c>
      <c r="BG950" s="107">
        <f t="shared" si="312"/>
        <v>0</v>
      </c>
      <c r="BH950" s="107">
        <f t="shared" si="313"/>
        <v>0.56499999999999995</v>
      </c>
      <c r="BI950" s="107">
        <f t="shared" si="314"/>
        <v>0</v>
      </c>
      <c r="BJ950" s="107">
        <f t="shared" si="315"/>
        <v>0</v>
      </c>
      <c r="BK950">
        <f t="shared" si="316"/>
        <v>0</v>
      </c>
    </row>
    <row r="951" spans="1:63" hidden="1" outlineLevel="1">
      <c r="A951" s="49" t="s">
        <v>848</v>
      </c>
      <c r="B951" s="9" t="s">
        <v>2377</v>
      </c>
      <c r="C951" s="1">
        <f t="shared" ref="C951:C1014" si="319">SUM(P951:AG951)</f>
        <v>728</v>
      </c>
      <c r="D951" s="7">
        <f t="shared" ref="D951:D1014" si="320">RANK(P951,(P951:AG951))</f>
        <v>5</v>
      </c>
      <c r="E951" s="7">
        <f t="shared" ref="E951:E1014" si="321">RANK(Q951,(P951:AG951))</f>
        <v>4</v>
      </c>
      <c r="F951" s="7">
        <f t="shared" ref="F951:F1014" si="322">IF(R951&gt;0,RANK(R951,(P951:AG951)),0)</f>
        <v>1</v>
      </c>
      <c r="G951" s="7">
        <f t="shared" si="317"/>
        <v>3</v>
      </c>
      <c r="H951" s="48">
        <f t="shared" ref="H951:H1014" si="323">MAX(P951:T951)-LARGE(P951:T951,2)</f>
        <v>390</v>
      </c>
      <c r="I951" s="163">
        <f t="shared" ref="I951:I1014" si="324">H951/C951</f>
        <v>0.5357142857142857</v>
      </c>
      <c r="J951" s="8"/>
      <c r="K951" s="2">
        <f t="shared" ref="K951:K1014" si="325">IF(C951=0,"-",P951/C951)</f>
        <v>8.241758241758242E-3</v>
      </c>
      <c r="L951" s="2">
        <f t="shared" ref="L951:L1014" si="326">IF(C951=0,"-",Q951/C951)</f>
        <v>4.9450549450549448E-2</v>
      </c>
      <c r="M951" s="2">
        <f t="shared" ref="M951:M1014" si="327">IF(C951=0,"-",R951/C951)</f>
        <v>0.68406593406593408</v>
      </c>
      <c r="N951" s="2">
        <f t="shared" ref="N951:N1014" si="328">IF(C951=0,"-",S951/C951)</f>
        <v>0.10027472527472528</v>
      </c>
      <c r="O951" s="2">
        <f t="shared" ref="O951:O1014" si="329">IF(C951=0,"-",(1-K951-L951-M951-N951))</f>
        <v>0.15796703296703293</v>
      </c>
      <c r="P951" s="1">
        <v>6</v>
      </c>
      <c r="Q951" s="1">
        <v>36</v>
      </c>
      <c r="R951" s="1">
        <v>498</v>
      </c>
      <c r="S951" s="1">
        <v>73</v>
      </c>
      <c r="T951" s="1">
        <v>108</v>
      </c>
      <c r="U951" s="1">
        <v>3</v>
      </c>
      <c r="V951" s="1">
        <v>1</v>
      </c>
      <c r="W951" s="1"/>
      <c r="X951" s="1"/>
      <c r="Y951" s="1">
        <v>2</v>
      </c>
      <c r="Z951" s="1"/>
      <c r="AA951" s="1">
        <v>1</v>
      </c>
      <c r="AB951" s="1"/>
      <c r="AC951" s="1"/>
      <c r="AD951" s="1"/>
      <c r="AI951" t="str">
        <f t="shared" si="318"/>
        <v>Rutland</v>
      </c>
      <c r="AJ951" s="9" t="s">
        <v>1812</v>
      </c>
      <c r="AK951" s="140">
        <v>2</v>
      </c>
      <c r="AL951" s="7"/>
      <c r="AN951" s="91">
        <v>25</v>
      </c>
      <c r="AO951" s="93">
        <v>27</v>
      </c>
      <c r="AP951" s="93">
        <v>210</v>
      </c>
      <c r="AQ951" s="100">
        <v>58825</v>
      </c>
      <c r="AR951" s="100">
        <f t="shared" ref="AR951:AR1014" si="330">AN951*1000+AO951</f>
        <v>25027</v>
      </c>
      <c r="AS951" t="s">
        <v>1753</v>
      </c>
      <c r="AT951" s="103">
        <f t="shared" ref="AT951:AT1014" si="331">AN951*100000+AQ951</f>
        <v>2558825</v>
      </c>
      <c r="AW951">
        <v>36.409999999999997</v>
      </c>
      <c r="AX951">
        <v>1.1499999999999999</v>
      </c>
      <c r="AY951">
        <v>35.26</v>
      </c>
      <c r="BF951" s="107">
        <f t="shared" ref="BF951:BF1014" si="332">IF(D951=1,ROUNDDOWN(K951,3),0)</f>
        <v>0</v>
      </c>
      <c r="BG951" s="107">
        <f t="shared" ref="BG951:BG1014" si="333">IF(E951=1,ROUNDDOWN(L951,3),0)</f>
        <v>0</v>
      </c>
      <c r="BH951" s="107">
        <f t="shared" ref="BH951:BH1014" si="334">IF(F951=1,ROUNDDOWN(M951,3),0)</f>
        <v>0.68400000000000005</v>
      </c>
      <c r="BI951" s="107">
        <f t="shared" ref="BI951:BI1014" si="335">IF(G951=1,ROUNDDOWN(N951,3),0)</f>
        <v>0</v>
      </c>
      <c r="BJ951" s="107">
        <f t="shared" ref="BJ951:BJ1014" si="336">IF(H951=1,ROUNDDOWN(O951,3),0)</f>
        <v>0</v>
      </c>
      <c r="BK951">
        <f t="shared" ref="BK951:BK1014" si="337">IF(BG951=BH951,ROUNDDOWN(BH951*10,0),0)</f>
        <v>0</v>
      </c>
    </row>
    <row r="952" spans="1:63" hidden="1" outlineLevel="1">
      <c r="A952" s="49" t="s">
        <v>1885</v>
      </c>
      <c r="B952" s="9" t="s">
        <v>2377</v>
      </c>
      <c r="C952" s="1">
        <f t="shared" si="319"/>
        <v>1918</v>
      </c>
      <c r="D952" s="7">
        <f t="shared" si="320"/>
        <v>6</v>
      </c>
      <c r="E952" s="7">
        <f t="shared" si="321"/>
        <v>4</v>
      </c>
      <c r="F952" s="7">
        <f t="shared" si="322"/>
        <v>1</v>
      </c>
      <c r="G952" s="7">
        <f t="shared" ref="G952:G1015" si="338">IF(S952&gt;0,RANK(S952,(P952:AD952)),0)</f>
        <v>2</v>
      </c>
      <c r="H952" s="48">
        <f t="shared" si="323"/>
        <v>1180</v>
      </c>
      <c r="I952" s="163">
        <f t="shared" si="324"/>
        <v>0.61522419186652766</v>
      </c>
      <c r="J952" s="8"/>
      <c r="K952" s="2">
        <f t="shared" si="325"/>
        <v>6.2565172054223151E-3</v>
      </c>
      <c r="L952" s="2">
        <f t="shared" si="326"/>
        <v>4.3274244004171014E-2</v>
      </c>
      <c r="M952" s="2">
        <f t="shared" si="327"/>
        <v>0.72888425443169969</v>
      </c>
      <c r="N952" s="2">
        <f t="shared" si="328"/>
        <v>0.11366006256517205</v>
      </c>
      <c r="O952" s="2">
        <f t="shared" si="329"/>
        <v>0.10792492179353494</v>
      </c>
      <c r="P952" s="1">
        <v>12</v>
      </c>
      <c r="Q952" s="1">
        <v>83</v>
      </c>
      <c r="R952" s="1">
        <v>1398</v>
      </c>
      <c r="S952" s="1">
        <v>218</v>
      </c>
      <c r="T952" s="1">
        <v>175</v>
      </c>
      <c r="U952" s="1">
        <v>4</v>
      </c>
      <c r="V952" s="1">
        <v>6</v>
      </c>
      <c r="W952" s="1"/>
      <c r="X952" s="1"/>
      <c r="Y952" s="1">
        <v>18</v>
      </c>
      <c r="Z952" s="1"/>
      <c r="AA952" s="1">
        <v>4</v>
      </c>
      <c r="AB952" s="1"/>
      <c r="AC952" s="1"/>
      <c r="AD952" s="1"/>
      <c r="AI952" t="str">
        <f t="shared" si="318"/>
        <v>Salem</v>
      </c>
      <c r="AJ952" t="s">
        <v>827</v>
      </c>
      <c r="AK952" s="140">
        <v>6</v>
      </c>
      <c r="AL952" s="7"/>
      <c r="AN952" s="91">
        <v>25</v>
      </c>
      <c r="AO952" s="93">
        <v>9</v>
      </c>
      <c r="AP952" s="93">
        <v>140</v>
      </c>
      <c r="AQ952" s="100">
        <v>59105</v>
      </c>
      <c r="AR952" s="100">
        <f t="shared" si="330"/>
        <v>25009</v>
      </c>
      <c r="AS952" t="s">
        <v>1057</v>
      </c>
      <c r="AT952" s="103">
        <f t="shared" si="331"/>
        <v>2559105</v>
      </c>
      <c r="AW952">
        <v>18.059999999999999</v>
      </c>
      <c r="AX952">
        <v>9.9499999999999993</v>
      </c>
      <c r="AY952">
        <v>8.1</v>
      </c>
      <c r="BF952" s="107">
        <f t="shared" si="332"/>
        <v>0</v>
      </c>
      <c r="BG952" s="107">
        <f t="shared" si="333"/>
        <v>0</v>
      </c>
      <c r="BH952" s="107">
        <f t="shared" si="334"/>
        <v>0.72799999999999998</v>
      </c>
      <c r="BI952" s="107">
        <f t="shared" si="335"/>
        <v>0</v>
      </c>
      <c r="BJ952" s="107">
        <f t="shared" si="336"/>
        <v>0</v>
      </c>
      <c r="BK952">
        <f t="shared" si="337"/>
        <v>0</v>
      </c>
    </row>
    <row r="953" spans="1:63" hidden="1" outlineLevel="1">
      <c r="A953" s="49" t="s">
        <v>1595</v>
      </c>
      <c r="B953" s="9" t="s">
        <v>2377</v>
      </c>
      <c r="C953" s="1">
        <f t="shared" si="319"/>
        <v>577</v>
      </c>
      <c r="D953" s="7">
        <f t="shared" si="320"/>
        <v>6</v>
      </c>
      <c r="E953" s="7">
        <f t="shared" si="321"/>
        <v>4</v>
      </c>
      <c r="F953" s="7">
        <f t="shared" si="322"/>
        <v>1</v>
      </c>
      <c r="G953" s="7">
        <f t="shared" si="338"/>
        <v>3</v>
      </c>
      <c r="H953" s="48">
        <f t="shared" si="323"/>
        <v>387</v>
      </c>
      <c r="I953" s="163">
        <f t="shared" si="324"/>
        <v>0.6707105719237435</v>
      </c>
      <c r="J953" s="8"/>
      <c r="K953" s="2">
        <f t="shared" si="325"/>
        <v>6.9324090121317154E-3</v>
      </c>
      <c r="L953" s="2">
        <f t="shared" si="326"/>
        <v>5.3726169844020795E-2</v>
      </c>
      <c r="M953" s="2">
        <f t="shared" si="327"/>
        <v>0.75909878682842291</v>
      </c>
      <c r="N953" s="2">
        <f t="shared" si="328"/>
        <v>7.7989601386481797E-2</v>
      </c>
      <c r="O953" s="2">
        <f t="shared" si="329"/>
        <v>0.10225303292894274</v>
      </c>
      <c r="P953" s="1">
        <v>4</v>
      </c>
      <c r="Q953" s="1">
        <v>31</v>
      </c>
      <c r="R953" s="1">
        <v>438</v>
      </c>
      <c r="S953" s="1">
        <v>45</v>
      </c>
      <c r="T953" s="1">
        <v>51</v>
      </c>
      <c r="U953" s="1">
        <v>1</v>
      </c>
      <c r="V953" s="1">
        <v>2</v>
      </c>
      <c r="W953" s="1"/>
      <c r="X953" s="1"/>
      <c r="Y953" s="1">
        <v>5</v>
      </c>
      <c r="Z953" s="1"/>
      <c r="AA953" s="1">
        <v>0</v>
      </c>
      <c r="AB953" s="1"/>
      <c r="AC953" s="1"/>
      <c r="AD953" s="1"/>
      <c r="AI953" t="str">
        <f t="shared" si="318"/>
        <v>Salisbury</v>
      </c>
      <c r="AJ953" t="s">
        <v>827</v>
      </c>
      <c r="AK953" s="140">
        <v>6</v>
      </c>
      <c r="AL953" s="7"/>
      <c r="AN953" s="91">
        <v>25</v>
      </c>
      <c r="AO953" s="93">
        <v>9</v>
      </c>
      <c r="AP953" s="93">
        <v>145</v>
      </c>
      <c r="AQ953" s="100">
        <v>59245</v>
      </c>
      <c r="AR953" s="100">
        <f t="shared" si="330"/>
        <v>25009</v>
      </c>
      <c r="AS953" t="s">
        <v>1753</v>
      </c>
      <c r="AT953" s="103">
        <f t="shared" si="331"/>
        <v>2559245</v>
      </c>
      <c r="AW953">
        <v>17.850000000000001</v>
      </c>
      <c r="AX953">
        <v>2.41</v>
      </c>
      <c r="AY953">
        <v>15.43</v>
      </c>
      <c r="BF953" s="107">
        <f t="shared" si="332"/>
        <v>0</v>
      </c>
      <c r="BG953" s="107">
        <f t="shared" si="333"/>
        <v>0</v>
      </c>
      <c r="BH953" s="107">
        <f t="shared" si="334"/>
        <v>0.75900000000000001</v>
      </c>
      <c r="BI953" s="107">
        <f t="shared" si="335"/>
        <v>0</v>
      </c>
      <c r="BJ953" s="107">
        <f t="shared" si="336"/>
        <v>0</v>
      </c>
      <c r="BK953">
        <f t="shared" si="337"/>
        <v>0</v>
      </c>
    </row>
    <row r="954" spans="1:63" hidden="1" outlineLevel="1">
      <c r="A954" s="49" t="s">
        <v>1509</v>
      </c>
      <c r="B954" s="9" t="s">
        <v>2377</v>
      </c>
      <c r="C954" s="1">
        <f t="shared" si="319"/>
        <v>36</v>
      </c>
      <c r="D954" s="7">
        <f t="shared" si="320"/>
        <v>5</v>
      </c>
      <c r="E954" s="7">
        <f t="shared" si="321"/>
        <v>3</v>
      </c>
      <c r="F954" s="7">
        <f t="shared" si="322"/>
        <v>1</v>
      </c>
      <c r="G954" s="7">
        <f t="shared" si="338"/>
        <v>2</v>
      </c>
      <c r="H954" s="48">
        <f t="shared" si="323"/>
        <v>6</v>
      </c>
      <c r="I954" s="163">
        <f t="shared" si="324"/>
        <v>0.16666666666666666</v>
      </c>
      <c r="J954" s="8"/>
      <c r="K954" s="2">
        <f t="shared" si="325"/>
        <v>2.7777777777777776E-2</v>
      </c>
      <c r="L954" s="2">
        <f t="shared" si="326"/>
        <v>0.1388888888888889</v>
      </c>
      <c r="M954" s="2">
        <f t="shared" si="327"/>
        <v>0.41666666666666669</v>
      </c>
      <c r="N954" s="2">
        <f t="shared" si="328"/>
        <v>0.25</v>
      </c>
      <c r="O954" s="2">
        <f t="shared" si="329"/>
        <v>0.16666666666666657</v>
      </c>
      <c r="P954" s="1">
        <v>1</v>
      </c>
      <c r="Q954" s="1">
        <v>5</v>
      </c>
      <c r="R954" s="1">
        <v>15</v>
      </c>
      <c r="S954" s="1">
        <v>9</v>
      </c>
      <c r="T954" s="1">
        <v>3</v>
      </c>
      <c r="U954" s="1">
        <v>1</v>
      </c>
      <c r="V954" s="1">
        <v>0</v>
      </c>
      <c r="W954" s="1"/>
      <c r="X954" s="1"/>
      <c r="Y954" s="1">
        <v>1</v>
      </c>
      <c r="Z954" s="1"/>
      <c r="AA954" s="1">
        <v>1</v>
      </c>
      <c r="AB954" s="1"/>
      <c r="AC954" s="1"/>
      <c r="AD954" s="1"/>
      <c r="AI954" t="str">
        <f t="shared" si="318"/>
        <v>Sandisfield</v>
      </c>
      <c r="AJ954" t="s">
        <v>243</v>
      </c>
      <c r="AK954" s="140">
        <v>1</v>
      </c>
      <c r="AL954" s="7"/>
      <c r="AN954" s="91">
        <v>25</v>
      </c>
      <c r="AO954" s="93">
        <v>3</v>
      </c>
      <c r="AP954" s="93">
        <v>120</v>
      </c>
      <c r="AQ954" s="100">
        <v>59665</v>
      </c>
      <c r="AR954" s="100">
        <f t="shared" si="330"/>
        <v>25003</v>
      </c>
      <c r="AS954" t="s">
        <v>1753</v>
      </c>
      <c r="AT954" s="103">
        <f t="shared" si="331"/>
        <v>2559665</v>
      </c>
      <c r="AW954">
        <v>53.03</v>
      </c>
      <c r="AX954">
        <v>0.71</v>
      </c>
      <c r="AY954">
        <v>52.32</v>
      </c>
      <c r="BF954" s="107">
        <f t="shared" si="332"/>
        <v>0</v>
      </c>
      <c r="BG954" s="107">
        <f t="shared" si="333"/>
        <v>0</v>
      </c>
      <c r="BH954" s="107">
        <f t="shared" si="334"/>
        <v>0.41599999999999998</v>
      </c>
      <c r="BI954" s="107">
        <f t="shared" si="335"/>
        <v>0</v>
      </c>
      <c r="BJ954" s="107">
        <f t="shared" si="336"/>
        <v>0</v>
      </c>
      <c r="BK954">
        <f t="shared" si="337"/>
        <v>0</v>
      </c>
    </row>
    <row r="955" spans="1:63" hidden="1" outlineLevel="1">
      <c r="A955" s="49" t="s">
        <v>1510</v>
      </c>
      <c r="B955" s="9" t="s">
        <v>2377</v>
      </c>
      <c r="C955" s="1">
        <f t="shared" si="319"/>
        <v>2144</v>
      </c>
      <c r="D955" s="7">
        <f t="shared" si="320"/>
        <v>5</v>
      </c>
      <c r="E955" s="7">
        <f t="shared" si="321"/>
        <v>4</v>
      </c>
      <c r="F955" s="7">
        <f t="shared" si="322"/>
        <v>1</v>
      </c>
      <c r="G955" s="7">
        <f t="shared" si="338"/>
        <v>3</v>
      </c>
      <c r="H955" s="48">
        <f t="shared" si="323"/>
        <v>1398</v>
      </c>
      <c r="I955" s="163">
        <f t="shared" si="324"/>
        <v>0.65205223880597019</v>
      </c>
      <c r="J955" s="8"/>
      <c r="K955" s="2">
        <f t="shared" si="325"/>
        <v>5.597014925373134E-3</v>
      </c>
      <c r="L955" s="2">
        <f t="shared" si="326"/>
        <v>5.1305970149253734E-2</v>
      </c>
      <c r="M955" s="2">
        <f t="shared" si="327"/>
        <v>0.7574626865671642</v>
      </c>
      <c r="N955" s="2">
        <f t="shared" si="328"/>
        <v>7.0895522388059698E-2</v>
      </c>
      <c r="O955" s="2">
        <f t="shared" si="329"/>
        <v>0.11473880597014922</v>
      </c>
      <c r="P955" s="1">
        <v>12</v>
      </c>
      <c r="Q955" s="1">
        <v>110</v>
      </c>
      <c r="R955" s="1">
        <v>1624</v>
      </c>
      <c r="S955" s="1">
        <v>152</v>
      </c>
      <c r="T955" s="1">
        <v>226</v>
      </c>
      <c r="U955" s="1">
        <v>8</v>
      </c>
      <c r="V955" s="1">
        <v>3</v>
      </c>
      <c r="W955" s="1"/>
      <c r="X955" s="1"/>
      <c r="Y955" s="1">
        <v>7</v>
      </c>
      <c r="Z955" s="1"/>
      <c r="AA955" s="1">
        <v>2</v>
      </c>
      <c r="AB955" s="1"/>
      <c r="AC955" s="1"/>
      <c r="AD955" s="1"/>
      <c r="AI955" t="str">
        <f t="shared" si="318"/>
        <v>Sandwich</v>
      </c>
      <c r="AJ955" t="s">
        <v>2654</v>
      </c>
      <c r="AK955" s="140">
        <v>9</v>
      </c>
      <c r="AL955" s="7"/>
      <c r="AN955" s="91">
        <v>25</v>
      </c>
      <c r="AO955" s="93">
        <v>1</v>
      </c>
      <c r="AP955" s="93">
        <v>60</v>
      </c>
      <c r="AQ955" s="100">
        <v>59735</v>
      </c>
      <c r="AR955" s="100">
        <f t="shared" si="330"/>
        <v>25001</v>
      </c>
      <c r="AS955" t="s">
        <v>1753</v>
      </c>
      <c r="AT955" s="103">
        <f t="shared" si="331"/>
        <v>2559735</v>
      </c>
      <c r="AW955">
        <v>44.36</v>
      </c>
      <c r="AX955">
        <v>1.32</v>
      </c>
      <c r="AY955">
        <v>43.04</v>
      </c>
      <c r="BF955" s="107">
        <f t="shared" si="332"/>
        <v>0</v>
      </c>
      <c r="BG955" s="107">
        <f t="shared" si="333"/>
        <v>0</v>
      </c>
      <c r="BH955" s="107">
        <f t="shared" si="334"/>
        <v>0.75700000000000001</v>
      </c>
      <c r="BI955" s="107">
        <f t="shared" si="335"/>
        <v>0</v>
      </c>
      <c r="BJ955" s="107">
        <f t="shared" si="336"/>
        <v>0</v>
      </c>
      <c r="BK955">
        <f t="shared" si="337"/>
        <v>0</v>
      </c>
    </row>
    <row r="956" spans="1:63" hidden="1" outlineLevel="1">
      <c r="A956" s="49" t="s">
        <v>1511</v>
      </c>
      <c r="B956" s="9" t="s">
        <v>2377</v>
      </c>
      <c r="C956" s="1">
        <f t="shared" si="319"/>
        <v>2011</v>
      </c>
      <c r="D956" s="7">
        <f t="shared" si="320"/>
        <v>7</v>
      </c>
      <c r="E956" s="7">
        <f t="shared" si="321"/>
        <v>4</v>
      </c>
      <c r="F956" s="7">
        <f t="shared" si="322"/>
        <v>1</v>
      </c>
      <c r="G956" s="7">
        <f t="shared" si="338"/>
        <v>3</v>
      </c>
      <c r="H956" s="48">
        <f t="shared" si="323"/>
        <v>1337</v>
      </c>
      <c r="I956" s="163">
        <f t="shared" si="324"/>
        <v>0.66484336151168577</v>
      </c>
      <c r="J956" s="8"/>
      <c r="K956" s="2">
        <f t="shared" si="325"/>
        <v>9.945300845350571E-4</v>
      </c>
      <c r="L956" s="2">
        <f t="shared" si="326"/>
        <v>4.6742913973147684E-2</v>
      </c>
      <c r="M956" s="2">
        <f t="shared" si="327"/>
        <v>0.76727996021879663</v>
      </c>
      <c r="N956" s="2">
        <f t="shared" si="328"/>
        <v>7.6081551466931879E-2</v>
      </c>
      <c r="O956" s="2">
        <f t="shared" si="329"/>
        <v>0.10890104425658872</v>
      </c>
      <c r="P956" s="1">
        <v>2</v>
      </c>
      <c r="Q956" s="1">
        <v>94</v>
      </c>
      <c r="R956" s="1">
        <v>1543</v>
      </c>
      <c r="S956" s="1">
        <v>153</v>
      </c>
      <c r="T956" s="1">
        <v>206</v>
      </c>
      <c r="U956" s="1">
        <v>2</v>
      </c>
      <c r="V956" s="1">
        <v>4</v>
      </c>
      <c r="W956" s="1"/>
      <c r="X956" s="1"/>
      <c r="Y956" s="1">
        <v>6</v>
      </c>
      <c r="Z956" s="1"/>
      <c r="AA956" s="1">
        <v>1</v>
      </c>
      <c r="AB956" s="1"/>
      <c r="AC956" s="1"/>
      <c r="AD956" s="1"/>
      <c r="AI956" t="str">
        <f t="shared" si="318"/>
        <v>Saugus</v>
      </c>
      <c r="AJ956" t="s">
        <v>827</v>
      </c>
      <c r="AK956" s="140">
        <v>6</v>
      </c>
      <c r="AL956" s="7"/>
      <c r="AN956" s="91">
        <v>25</v>
      </c>
      <c r="AO956" s="93">
        <v>9</v>
      </c>
      <c r="AP956" s="93">
        <v>150</v>
      </c>
      <c r="AQ956" s="100">
        <v>60015</v>
      </c>
      <c r="AR956" s="100">
        <f t="shared" si="330"/>
        <v>25009</v>
      </c>
      <c r="AS956" t="s">
        <v>1753</v>
      </c>
      <c r="AT956" s="103">
        <f t="shared" si="331"/>
        <v>2560015</v>
      </c>
      <c r="AW956">
        <v>11.75</v>
      </c>
      <c r="AX956">
        <v>0.77</v>
      </c>
      <c r="AY956">
        <v>10.99</v>
      </c>
      <c r="BF956" s="107">
        <f t="shared" si="332"/>
        <v>0</v>
      </c>
      <c r="BG956" s="107">
        <f t="shared" si="333"/>
        <v>0</v>
      </c>
      <c r="BH956" s="107">
        <f t="shared" si="334"/>
        <v>0.76700000000000002</v>
      </c>
      <c r="BI956" s="107">
        <f t="shared" si="335"/>
        <v>0</v>
      </c>
      <c r="BJ956" s="107">
        <f t="shared" si="336"/>
        <v>0</v>
      </c>
      <c r="BK956">
        <f t="shared" si="337"/>
        <v>0</v>
      </c>
    </row>
    <row r="957" spans="1:63" hidden="1" outlineLevel="1">
      <c r="A957" s="49" t="s">
        <v>356</v>
      </c>
      <c r="B957" s="9" t="s">
        <v>2377</v>
      </c>
      <c r="C957" s="1">
        <f t="shared" si="319"/>
        <v>26</v>
      </c>
      <c r="D957" s="7">
        <f t="shared" si="320"/>
        <v>5</v>
      </c>
      <c r="E957" s="7">
        <f t="shared" si="321"/>
        <v>3</v>
      </c>
      <c r="F957" s="7">
        <f t="shared" si="322"/>
        <v>3</v>
      </c>
      <c r="G957" s="7">
        <f t="shared" si="338"/>
        <v>1</v>
      </c>
      <c r="H957" s="48">
        <f t="shared" si="323"/>
        <v>4</v>
      </c>
      <c r="I957" s="163">
        <f t="shared" si="324"/>
        <v>0.15384615384615385</v>
      </c>
      <c r="J957" s="8"/>
      <c r="K957" s="2">
        <f t="shared" si="325"/>
        <v>0</v>
      </c>
      <c r="L957" s="2">
        <f t="shared" si="326"/>
        <v>0.15384615384615385</v>
      </c>
      <c r="M957" s="2">
        <f t="shared" si="327"/>
        <v>0.15384615384615385</v>
      </c>
      <c r="N957" s="2">
        <f t="shared" si="328"/>
        <v>0.42307692307692307</v>
      </c>
      <c r="O957" s="2">
        <f t="shared" si="329"/>
        <v>0.26923076923076922</v>
      </c>
      <c r="P957" s="1">
        <v>0</v>
      </c>
      <c r="Q957" s="1">
        <v>4</v>
      </c>
      <c r="R957" s="1">
        <v>4</v>
      </c>
      <c r="S957" s="1">
        <v>11</v>
      </c>
      <c r="T957" s="1">
        <v>7</v>
      </c>
      <c r="U957" s="1">
        <v>0</v>
      </c>
      <c r="V957" s="1">
        <v>0</v>
      </c>
      <c r="W957" s="1"/>
      <c r="X957" s="1"/>
      <c r="Y957" s="1">
        <v>0</v>
      </c>
      <c r="Z957" s="1"/>
      <c r="AA957" s="1">
        <v>0</v>
      </c>
      <c r="AB957" s="1"/>
      <c r="AC957" s="1"/>
      <c r="AD957" s="1"/>
      <c r="AI957" t="str">
        <f t="shared" si="318"/>
        <v>Savoy</v>
      </c>
      <c r="AJ957" t="s">
        <v>243</v>
      </c>
      <c r="AK957" s="140">
        <v>1</v>
      </c>
      <c r="AL957" s="7"/>
      <c r="AN957" s="91">
        <v>25</v>
      </c>
      <c r="AO957" s="93">
        <v>3</v>
      </c>
      <c r="AP957" s="93">
        <v>125</v>
      </c>
      <c r="AQ957" s="100">
        <v>60225</v>
      </c>
      <c r="AR957" s="100">
        <f t="shared" si="330"/>
        <v>25003</v>
      </c>
      <c r="AS957" t="s">
        <v>1753</v>
      </c>
      <c r="AT957" s="103">
        <f t="shared" si="331"/>
        <v>2560225</v>
      </c>
      <c r="AW957">
        <v>36.01</v>
      </c>
      <c r="AX957">
        <v>0.14000000000000001</v>
      </c>
      <c r="AY957">
        <v>35.86</v>
      </c>
      <c r="BF957" s="107">
        <f t="shared" si="332"/>
        <v>0</v>
      </c>
      <c r="BG957" s="107">
        <f t="shared" si="333"/>
        <v>0</v>
      </c>
      <c r="BH957" s="107">
        <f t="shared" si="334"/>
        <v>0</v>
      </c>
      <c r="BI957" s="107">
        <f t="shared" si="335"/>
        <v>0.42299999999999999</v>
      </c>
      <c r="BJ957" s="107">
        <f t="shared" si="336"/>
        <v>0</v>
      </c>
      <c r="BK957">
        <f t="shared" si="337"/>
        <v>0</v>
      </c>
    </row>
    <row r="958" spans="1:63" hidden="1" outlineLevel="1">
      <c r="A958" s="49" t="s">
        <v>1813</v>
      </c>
      <c r="B958" s="9" t="s">
        <v>2377</v>
      </c>
      <c r="C958" s="1">
        <f t="shared" si="319"/>
        <v>1945</v>
      </c>
      <c r="D958" s="7">
        <f t="shared" si="320"/>
        <v>6</v>
      </c>
      <c r="E958" s="7">
        <f t="shared" si="321"/>
        <v>4</v>
      </c>
      <c r="F958" s="7">
        <f t="shared" si="322"/>
        <v>1</v>
      </c>
      <c r="G958" s="7">
        <f t="shared" si="338"/>
        <v>3</v>
      </c>
      <c r="H958" s="48">
        <f t="shared" si="323"/>
        <v>1390</v>
      </c>
      <c r="I958" s="163">
        <f t="shared" si="324"/>
        <v>0.71465295629820047</v>
      </c>
      <c r="J958" s="8"/>
      <c r="K958" s="2">
        <f t="shared" si="325"/>
        <v>5.6555269922879178E-3</v>
      </c>
      <c r="L958" s="2">
        <f t="shared" si="326"/>
        <v>4.0616966580976861E-2</v>
      </c>
      <c r="M958" s="2">
        <f t="shared" si="327"/>
        <v>0.79588688946015429</v>
      </c>
      <c r="N958" s="2">
        <f t="shared" si="328"/>
        <v>6.2210796915167094E-2</v>
      </c>
      <c r="O958" s="2">
        <f t="shared" si="329"/>
        <v>9.5629820051413822E-2</v>
      </c>
      <c r="P958" s="1">
        <v>11</v>
      </c>
      <c r="Q958" s="1">
        <v>79</v>
      </c>
      <c r="R958" s="1">
        <v>1548</v>
      </c>
      <c r="S958" s="1">
        <v>121</v>
      </c>
      <c r="T958" s="1">
        <v>158</v>
      </c>
      <c r="U958" s="1">
        <v>4</v>
      </c>
      <c r="V958" s="1">
        <v>4</v>
      </c>
      <c r="W958" s="1"/>
      <c r="X958" s="1"/>
      <c r="Y958" s="1">
        <v>15</v>
      </c>
      <c r="Z958" s="1"/>
      <c r="AA958" s="1">
        <v>5</v>
      </c>
      <c r="AB958" s="1"/>
      <c r="AC958" s="1"/>
      <c r="AD958" s="1"/>
      <c r="AI958" t="str">
        <f t="shared" si="318"/>
        <v>Scituate</v>
      </c>
      <c r="AJ958" t="s">
        <v>1834</v>
      </c>
      <c r="AK958" s="140">
        <v>8</v>
      </c>
      <c r="AL958" s="7"/>
      <c r="AN958" s="91">
        <v>25</v>
      </c>
      <c r="AO958" s="93">
        <v>23</v>
      </c>
      <c r="AP958" s="93">
        <v>120</v>
      </c>
      <c r="AQ958" s="100">
        <v>60330</v>
      </c>
      <c r="AR958" s="100">
        <f t="shared" si="330"/>
        <v>25023</v>
      </c>
      <c r="AS958" t="s">
        <v>1753</v>
      </c>
      <c r="AT958" s="103">
        <f t="shared" si="331"/>
        <v>2560330</v>
      </c>
      <c r="AW958">
        <v>31.8</v>
      </c>
      <c r="AX958">
        <v>14.61</v>
      </c>
      <c r="AY958">
        <v>17.18</v>
      </c>
      <c r="BF958" s="107">
        <f t="shared" si="332"/>
        <v>0</v>
      </c>
      <c r="BG958" s="107">
        <f t="shared" si="333"/>
        <v>0</v>
      </c>
      <c r="BH958" s="107">
        <f t="shared" si="334"/>
        <v>0.79500000000000004</v>
      </c>
      <c r="BI958" s="107">
        <f t="shared" si="335"/>
        <v>0</v>
      </c>
      <c r="BJ958" s="107">
        <f t="shared" si="336"/>
        <v>0</v>
      </c>
      <c r="BK958">
        <f t="shared" si="337"/>
        <v>0</v>
      </c>
    </row>
    <row r="959" spans="1:63" hidden="1" outlineLevel="1">
      <c r="A959" s="49" t="s">
        <v>173</v>
      </c>
      <c r="B959" s="9" t="s">
        <v>2377</v>
      </c>
      <c r="C959" s="1">
        <f t="shared" si="319"/>
        <v>706</v>
      </c>
      <c r="D959" s="7">
        <f t="shared" si="320"/>
        <v>9</v>
      </c>
      <c r="E959" s="7">
        <f t="shared" si="321"/>
        <v>4</v>
      </c>
      <c r="F959" s="7">
        <f t="shared" si="322"/>
        <v>1</v>
      </c>
      <c r="G959" s="7">
        <f t="shared" si="338"/>
        <v>3</v>
      </c>
      <c r="H959" s="48">
        <f t="shared" si="323"/>
        <v>294</v>
      </c>
      <c r="I959" s="163">
        <f t="shared" si="324"/>
        <v>0.41643059490084988</v>
      </c>
      <c r="J959" s="8"/>
      <c r="K959" s="2">
        <f t="shared" si="325"/>
        <v>1.4164305949008499E-3</v>
      </c>
      <c r="L959" s="2">
        <f t="shared" si="326"/>
        <v>9.4900849858356937E-2</v>
      </c>
      <c r="M959" s="2">
        <f t="shared" si="327"/>
        <v>0.58356940509915012</v>
      </c>
      <c r="N959" s="2">
        <f t="shared" si="328"/>
        <v>0.13881019830028329</v>
      </c>
      <c r="O959" s="2">
        <f t="shared" si="329"/>
        <v>0.18130311614730887</v>
      </c>
      <c r="P959" s="1">
        <v>1</v>
      </c>
      <c r="Q959" s="1">
        <v>67</v>
      </c>
      <c r="R959" s="1">
        <v>412</v>
      </c>
      <c r="S959" s="1">
        <v>98</v>
      </c>
      <c r="T959" s="1">
        <v>118</v>
      </c>
      <c r="U959" s="1">
        <v>2</v>
      </c>
      <c r="V959" s="1">
        <v>2</v>
      </c>
      <c r="W959" s="1"/>
      <c r="X959" s="1"/>
      <c r="Y959" s="1">
        <v>2</v>
      </c>
      <c r="Z959" s="1"/>
      <c r="AA959" s="1">
        <v>4</v>
      </c>
      <c r="AB959" s="1"/>
      <c r="AC959" s="1"/>
      <c r="AD959" s="1"/>
      <c r="AI959" t="str">
        <f t="shared" si="318"/>
        <v>Seekonk</v>
      </c>
      <c r="AJ959" t="s">
        <v>2858</v>
      </c>
      <c r="AK959" s="140">
        <v>4</v>
      </c>
      <c r="AL959" s="7"/>
      <c r="AN959" s="91">
        <v>25</v>
      </c>
      <c r="AO959" s="93">
        <v>5</v>
      </c>
      <c r="AP959" s="93">
        <v>80</v>
      </c>
      <c r="AQ959" s="100">
        <v>60645</v>
      </c>
      <c r="AR959" s="100">
        <f t="shared" si="330"/>
        <v>25005</v>
      </c>
      <c r="AS959" t="s">
        <v>1753</v>
      </c>
      <c r="AT959" s="103">
        <f t="shared" si="331"/>
        <v>2560645</v>
      </c>
      <c r="AW959">
        <v>18.420000000000002</v>
      </c>
      <c r="AX959">
        <v>0.1</v>
      </c>
      <c r="AY959">
        <v>18.32</v>
      </c>
      <c r="BF959" s="107">
        <f t="shared" si="332"/>
        <v>0</v>
      </c>
      <c r="BG959" s="107">
        <f t="shared" si="333"/>
        <v>0</v>
      </c>
      <c r="BH959" s="107">
        <f t="shared" si="334"/>
        <v>0.58299999999999996</v>
      </c>
      <c r="BI959" s="107">
        <f t="shared" si="335"/>
        <v>0</v>
      </c>
      <c r="BJ959" s="107">
        <f t="shared" si="336"/>
        <v>0</v>
      </c>
      <c r="BK959">
        <f t="shared" si="337"/>
        <v>0</v>
      </c>
    </row>
    <row r="960" spans="1:63" hidden="1" outlineLevel="1">
      <c r="A960" s="49" t="s">
        <v>3371</v>
      </c>
      <c r="B960" s="9" t="s">
        <v>2377</v>
      </c>
      <c r="C960" s="1">
        <f t="shared" si="319"/>
        <v>1016</v>
      </c>
      <c r="D960" s="7">
        <f t="shared" si="320"/>
        <v>5</v>
      </c>
      <c r="E960" s="7">
        <f t="shared" si="321"/>
        <v>4</v>
      </c>
      <c r="F960" s="7">
        <f t="shared" si="322"/>
        <v>1</v>
      </c>
      <c r="G960" s="7">
        <f t="shared" si="338"/>
        <v>2</v>
      </c>
      <c r="H960" s="48">
        <f t="shared" si="323"/>
        <v>658</v>
      </c>
      <c r="I960" s="163">
        <f t="shared" si="324"/>
        <v>0.64763779527559051</v>
      </c>
      <c r="J960" s="8"/>
      <c r="K960" s="2">
        <f t="shared" si="325"/>
        <v>7.874015748031496E-3</v>
      </c>
      <c r="L960" s="2">
        <f t="shared" si="326"/>
        <v>5.5118110236220472E-2</v>
      </c>
      <c r="M960" s="2">
        <f t="shared" si="327"/>
        <v>0.75295275590551181</v>
      </c>
      <c r="N960" s="2">
        <f t="shared" si="328"/>
        <v>0.10531496062992125</v>
      </c>
      <c r="O960" s="2">
        <f t="shared" si="329"/>
        <v>7.8740157480314973E-2</v>
      </c>
      <c r="P960" s="1">
        <v>8</v>
      </c>
      <c r="Q960" s="1">
        <v>56</v>
      </c>
      <c r="R960" s="1">
        <v>765</v>
      </c>
      <c r="S960" s="1">
        <v>107</v>
      </c>
      <c r="T960" s="1">
        <v>70</v>
      </c>
      <c r="U960" s="1">
        <v>1</v>
      </c>
      <c r="V960" s="1">
        <v>3</v>
      </c>
      <c r="W960" s="1"/>
      <c r="X960" s="1"/>
      <c r="Y960" s="1">
        <v>3</v>
      </c>
      <c r="Z960" s="1"/>
      <c r="AA960" s="1">
        <v>3</v>
      </c>
      <c r="AB960" s="1"/>
      <c r="AC960" s="1"/>
      <c r="AD960" s="1"/>
      <c r="AI960" t="str">
        <f t="shared" si="318"/>
        <v>Sharon</v>
      </c>
      <c r="AJ960" t="s">
        <v>505</v>
      </c>
      <c r="AK960" s="140">
        <v>4</v>
      </c>
      <c r="AL960" s="7"/>
      <c r="AN960" s="91">
        <v>25</v>
      </c>
      <c r="AO960" s="93">
        <v>21</v>
      </c>
      <c r="AP960" s="93">
        <v>110</v>
      </c>
      <c r="AQ960" s="100">
        <v>60785</v>
      </c>
      <c r="AR960" s="100">
        <f t="shared" si="330"/>
        <v>25021</v>
      </c>
      <c r="AS960" t="s">
        <v>1753</v>
      </c>
      <c r="AT960" s="103">
        <f t="shared" si="331"/>
        <v>2560785</v>
      </c>
      <c r="AW960">
        <v>24.17</v>
      </c>
      <c r="AX960">
        <v>0.86</v>
      </c>
      <c r="AY960">
        <v>23.31</v>
      </c>
      <c r="BF960" s="107">
        <f t="shared" si="332"/>
        <v>0</v>
      </c>
      <c r="BG960" s="107">
        <f t="shared" si="333"/>
        <v>0</v>
      </c>
      <c r="BH960" s="107">
        <f t="shared" si="334"/>
        <v>0.752</v>
      </c>
      <c r="BI960" s="107">
        <f t="shared" si="335"/>
        <v>0</v>
      </c>
      <c r="BJ960" s="107">
        <f t="shared" si="336"/>
        <v>0</v>
      </c>
      <c r="BK960">
        <f t="shared" si="337"/>
        <v>0</v>
      </c>
    </row>
    <row r="961" spans="1:63" hidden="1" outlineLevel="1">
      <c r="A961" s="49" t="s">
        <v>1715</v>
      </c>
      <c r="B961" s="9" t="s">
        <v>2377</v>
      </c>
      <c r="C961" s="1">
        <f t="shared" si="319"/>
        <v>144</v>
      </c>
      <c r="D961" s="7">
        <f t="shared" si="320"/>
        <v>6</v>
      </c>
      <c r="E961" s="7">
        <f t="shared" si="321"/>
        <v>4</v>
      </c>
      <c r="F961" s="7">
        <f t="shared" si="322"/>
        <v>1</v>
      </c>
      <c r="G961" s="7">
        <f t="shared" si="338"/>
        <v>3</v>
      </c>
      <c r="H961" s="48">
        <f t="shared" si="323"/>
        <v>47</v>
      </c>
      <c r="I961" s="163">
        <f t="shared" si="324"/>
        <v>0.3263888888888889</v>
      </c>
      <c r="J961" s="8"/>
      <c r="K961" s="2">
        <f t="shared" si="325"/>
        <v>6.9444444444444441E-3</v>
      </c>
      <c r="L961" s="2">
        <f t="shared" si="326"/>
        <v>0.1111111111111111</v>
      </c>
      <c r="M961" s="2">
        <f t="shared" si="327"/>
        <v>0.51388888888888884</v>
      </c>
      <c r="N961" s="2">
        <f t="shared" si="328"/>
        <v>0.15277777777777779</v>
      </c>
      <c r="O961" s="2">
        <f t="shared" si="329"/>
        <v>0.21527777777777779</v>
      </c>
      <c r="P961" s="1">
        <v>1</v>
      </c>
      <c r="Q961" s="1">
        <v>16</v>
      </c>
      <c r="R961" s="1">
        <v>74</v>
      </c>
      <c r="S961" s="1">
        <v>22</v>
      </c>
      <c r="T961" s="1">
        <v>27</v>
      </c>
      <c r="U961" s="1">
        <v>2</v>
      </c>
      <c r="V961" s="1">
        <v>1</v>
      </c>
      <c r="W961" s="1"/>
      <c r="X961" s="1"/>
      <c r="Y961" s="1">
        <v>1</v>
      </c>
      <c r="Z961" s="1"/>
      <c r="AA961" s="1">
        <v>0</v>
      </c>
      <c r="AB961" s="1"/>
      <c r="AC961" s="1"/>
      <c r="AD961" s="1"/>
      <c r="AI961" t="str">
        <f t="shared" si="318"/>
        <v>Sheffield</v>
      </c>
      <c r="AJ961" t="s">
        <v>243</v>
      </c>
      <c r="AK961" s="140">
        <v>1</v>
      </c>
      <c r="AL961" s="7"/>
      <c r="AN961" s="91">
        <v>25</v>
      </c>
      <c r="AO961" s="93">
        <v>3</v>
      </c>
      <c r="AP961" s="93">
        <v>130</v>
      </c>
      <c r="AQ961" s="100">
        <v>61065</v>
      </c>
      <c r="AR961" s="100">
        <f t="shared" si="330"/>
        <v>25003</v>
      </c>
      <c r="AS961" t="s">
        <v>1753</v>
      </c>
      <c r="AT961" s="103">
        <f t="shared" si="331"/>
        <v>2561065</v>
      </c>
      <c r="AW961">
        <v>48.54</v>
      </c>
      <c r="AX961">
        <v>0.39</v>
      </c>
      <c r="AY961">
        <v>48.15</v>
      </c>
      <c r="BF961" s="107">
        <f t="shared" si="332"/>
        <v>0</v>
      </c>
      <c r="BG961" s="107">
        <f t="shared" si="333"/>
        <v>0</v>
      </c>
      <c r="BH961" s="107">
        <f t="shared" si="334"/>
        <v>0.51300000000000001</v>
      </c>
      <c r="BI961" s="107">
        <f t="shared" si="335"/>
        <v>0</v>
      </c>
      <c r="BJ961" s="107">
        <f t="shared" si="336"/>
        <v>0</v>
      </c>
      <c r="BK961">
        <f t="shared" si="337"/>
        <v>0</v>
      </c>
    </row>
    <row r="962" spans="1:63" hidden="1" outlineLevel="1">
      <c r="A962" s="49" t="s">
        <v>1716</v>
      </c>
      <c r="B962" s="9" t="s">
        <v>2377</v>
      </c>
      <c r="C962" s="1">
        <f t="shared" si="319"/>
        <v>103</v>
      </c>
      <c r="D962" s="7">
        <f t="shared" si="320"/>
        <v>5</v>
      </c>
      <c r="E962" s="7">
        <f t="shared" si="321"/>
        <v>4</v>
      </c>
      <c r="F962" s="7">
        <f t="shared" si="322"/>
        <v>1</v>
      </c>
      <c r="G962" s="7">
        <f t="shared" si="338"/>
        <v>2</v>
      </c>
      <c r="H962" s="48">
        <f t="shared" si="323"/>
        <v>28</v>
      </c>
      <c r="I962" s="163">
        <f t="shared" si="324"/>
        <v>0.27184466019417475</v>
      </c>
      <c r="J962" s="8"/>
      <c r="K962" s="2">
        <f t="shared" si="325"/>
        <v>2.9126213592233011E-2</v>
      </c>
      <c r="L962" s="2">
        <f t="shared" si="326"/>
        <v>6.7961165048543687E-2</v>
      </c>
      <c r="M962" s="2">
        <f t="shared" si="327"/>
        <v>0.4854368932038835</v>
      </c>
      <c r="N962" s="2">
        <f t="shared" si="328"/>
        <v>0.21359223300970873</v>
      </c>
      <c r="O962" s="2">
        <f t="shared" si="329"/>
        <v>0.20388349514563112</v>
      </c>
      <c r="P962" s="1">
        <v>3</v>
      </c>
      <c r="Q962" s="1">
        <v>7</v>
      </c>
      <c r="R962" s="1">
        <v>50</v>
      </c>
      <c r="S962" s="1">
        <v>22</v>
      </c>
      <c r="T962" s="1">
        <v>19</v>
      </c>
      <c r="U962" s="1">
        <v>0</v>
      </c>
      <c r="V962" s="1">
        <v>0</v>
      </c>
      <c r="W962" s="1"/>
      <c r="X962" s="1"/>
      <c r="Y962" s="1">
        <v>2</v>
      </c>
      <c r="Z962" s="1"/>
      <c r="AA962" s="1">
        <v>0</v>
      </c>
      <c r="AB962" s="1"/>
      <c r="AC962" s="1"/>
      <c r="AD962" s="1"/>
      <c r="AI962" t="str">
        <f t="shared" si="318"/>
        <v>Shelburne</v>
      </c>
      <c r="AJ962" t="s">
        <v>2477</v>
      </c>
      <c r="AK962" s="140">
        <v>1</v>
      </c>
      <c r="AL962" s="7"/>
      <c r="AN962" s="91">
        <v>25</v>
      </c>
      <c r="AO962" s="93">
        <v>11</v>
      </c>
      <c r="AP962" s="93">
        <v>105</v>
      </c>
      <c r="AQ962" s="100">
        <v>61135</v>
      </c>
      <c r="AR962" s="100">
        <f t="shared" si="330"/>
        <v>25011</v>
      </c>
      <c r="AS962" t="s">
        <v>1753</v>
      </c>
      <c r="AT962" s="103">
        <f t="shared" si="331"/>
        <v>2561135</v>
      </c>
      <c r="AW962">
        <v>23.45</v>
      </c>
      <c r="AX962">
        <v>0.2</v>
      </c>
      <c r="AY962">
        <v>23.25</v>
      </c>
      <c r="BF962" s="107">
        <f t="shared" si="332"/>
        <v>0</v>
      </c>
      <c r="BG962" s="107">
        <f t="shared" si="333"/>
        <v>0</v>
      </c>
      <c r="BH962" s="107">
        <f t="shared" si="334"/>
        <v>0.48499999999999999</v>
      </c>
      <c r="BI962" s="107">
        <f t="shared" si="335"/>
        <v>0</v>
      </c>
      <c r="BJ962" s="107">
        <f t="shared" si="336"/>
        <v>0</v>
      </c>
      <c r="BK962">
        <f t="shared" si="337"/>
        <v>0</v>
      </c>
    </row>
    <row r="963" spans="1:63" hidden="1" outlineLevel="1">
      <c r="A963" s="49" t="s">
        <v>320</v>
      </c>
      <c r="B963" s="9" t="s">
        <v>2377</v>
      </c>
      <c r="C963" s="1">
        <f t="shared" si="319"/>
        <v>583</v>
      </c>
      <c r="D963" s="7">
        <f t="shared" si="320"/>
        <v>5</v>
      </c>
      <c r="E963" s="7">
        <f t="shared" si="321"/>
        <v>4</v>
      </c>
      <c r="F963" s="7">
        <f t="shared" si="322"/>
        <v>1</v>
      </c>
      <c r="G963" s="7">
        <f t="shared" si="338"/>
        <v>2</v>
      </c>
      <c r="H963" s="48">
        <f t="shared" si="323"/>
        <v>389</v>
      </c>
      <c r="I963" s="163">
        <f t="shared" si="324"/>
        <v>0.66723842195540306</v>
      </c>
      <c r="J963" s="8"/>
      <c r="K963" s="2">
        <f t="shared" si="325"/>
        <v>1.5437392795883362E-2</v>
      </c>
      <c r="L963" s="2">
        <f t="shared" si="326"/>
        <v>1.8867924528301886E-2</v>
      </c>
      <c r="M963" s="2">
        <f t="shared" si="327"/>
        <v>0.77358490566037741</v>
      </c>
      <c r="N963" s="2">
        <f t="shared" si="328"/>
        <v>0.10634648370497427</v>
      </c>
      <c r="O963" s="2">
        <f t="shared" si="329"/>
        <v>8.5763293310463035E-2</v>
      </c>
      <c r="P963" s="1">
        <v>9</v>
      </c>
      <c r="Q963" s="1">
        <v>11</v>
      </c>
      <c r="R963" s="1">
        <v>451</v>
      </c>
      <c r="S963" s="1">
        <v>62</v>
      </c>
      <c r="T963" s="1">
        <v>41</v>
      </c>
      <c r="U963" s="1">
        <v>2</v>
      </c>
      <c r="V963" s="1">
        <v>1</v>
      </c>
      <c r="W963" s="1"/>
      <c r="X963" s="1"/>
      <c r="Y963" s="1">
        <v>6</v>
      </c>
      <c r="Z963" s="1"/>
      <c r="AA963" s="1">
        <v>0</v>
      </c>
      <c r="AB963" s="1"/>
      <c r="AC963" s="1"/>
      <c r="AD963" s="1"/>
      <c r="AI963" t="str">
        <f t="shared" ref="AI963:AI1026" si="339">A963</f>
        <v>Sherborn</v>
      </c>
      <c r="AJ963" t="s">
        <v>2292</v>
      </c>
      <c r="AK963" s="140">
        <v>5</v>
      </c>
      <c r="AL963" s="7"/>
      <c r="AN963" s="91">
        <v>25</v>
      </c>
      <c r="AO963" s="93">
        <v>17</v>
      </c>
      <c r="AP963" s="93">
        <v>185</v>
      </c>
      <c r="AQ963" s="100">
        <v>61380</v>
      </c>
      <c r="AR963" s="100">
        <f t="shared" si="330"/>
        <v>25017</v>
      </c>
      <c r="AS963" t="s">
        <v>1753</v>
      </c>
      <c r="AT963" s="103">
        <f t="shared" si="331"/>
        <v>2561380</v>
      </c>
      <c r="AW963">
        <v>16.190000000000001</v>
      </c>
      <c r="AX963">
        <v>0.22</v>
      </c>
      <c r="AY963">
        <v>15.96</v>
      </c>
      <c r="BF963" s="107">
        <f t="shared" si="332"/>
        <v>0</v>
      </c>
      <c r="BG963" s="107">
        <f t="shared" si="333"/>
        <v>0</v>
      </c>
      <c r="BH963" s="107">
        <f t="shared" si="334"/>
        <v>0.77300000000000002</v>
      </c>
      <c r="BI963" s="107">
        <f t="shared" si="335"/>
        <v>0</v>
      </c>
      <c r="BJ963" s="107">
        <f t="shared" si="336"/>
        <v>0</v>
      </c>
      <c r="BK963">
        <f t="shared" si="337"/>
        <v>0</v>
      </c>
    </row>
    <row r="964" spans="1:63" hidden="1" outlineLevel="1">
      <c r="A964" s="49" t="s">
        <v>989</v>
      </c>
      <c r="B964" s="9" t="s">
        <v>2377</v>
      </c>
      <c r="C964" s="1">
        <f t="shared" si="319"/>
        <v>642</v>
      </c>
      <c r="D964" s="7">
        <f t="shared" si="320"/>
        <v>6</v>
      </c>
      <c r="E964" s="7">
        <f t="shared" si="321"/>
        <v>4</v>
      </c>
      <c r="F964" s="7">
        <f t="shared" si="322"/>
        <v>1</v>
      </c>
      <c r="G964" s="7">
        <f t="shared" si="338"/>
        <v>2</v>
      </c>
      <c r="H964" s="48">
        <f t="shared" si="323"/>
        <v>362</v>
      </c>
      <c r="I964" s="163">
        <f t="shared" si="324"/>
        <v>0.56386292834890961</v>
      </c>
      <c r="J964" s="8"/>
      <c r="K964" s="2">
        <f t="shared" si="325"/>
        <v>4.6728971962616819E-3</v>
      </c>
      <c r="L964" s="2">
        <f t="shared" si="326"/>
        <v>4.8286604361370715E-2</v>
      </c>
      <c r="M964" s="2">
        <f t="shared" si="327"/>
        <v>0.69158878504672894</v>
      </c>
      <c r="N964" s="2">
        <f t="shared" si="328"/>
        <v>0.1277258566978193</v>
      </c>
      <c r="O964" s="2">
        <f t="shared" si="329"/>
        <v>0.12772585669781947</v>
      </c>
      <c r="P964" s="1">
        <v>3</v>
      </c>
      <c r="Q964" s="1">
        <v>31</v>
      </c>
      <c r="R964" s="1">
        <v>444</v>
      </c>
      <c r="S964" s="1">
        <v>82</v>
      </c>
      <c r="T964" s="1">
        <v>71</v>
      </c>
      <c r="U964" s="1">
        <v>3</v>
      </c>
      <c r="V964" s="1">
        <v>0</v>
      </c>
      <c r="W964" s="1"/>
      <c r="X964" s="1"/>
      <c r="Y964" s="1">
        <v>6</v>
      </c>
      <c r="Z964" s="1"/>
      <c r="AA964" s="1">
        <v>2</v>
      </c>
      <c r="AB964" s="1"/>
      <c r="AC964" s="1"/>
      <c r="AD964" s="1"/>
      <c r="AI964" t="str">
        <f t="shared" si="339"/>
        <v>Shirley</v>
      </c>
      <c r="AJ964" t="s">
        <v>2292</v>
      </c>
      <c r="AK964" s="140">
        <v>3</v>
      </c>
      <c r="AL964" s="7"/>
      <c r="AN964" s="91">
        <v>25</v>
      </c>
      <c r="AO964" s="93">
        <v>17</v>
      </c>
      <c r="AP964" s="93">
        <v>190</v>
      </c>
      <c r="AQ964" s="100">
        <v>61590</v>
      </c>
      <c r="AR964" s="100">
        <f t="shared" si="330"/>
        <v>25017</v>
      </c>
      <c r="AS964" t="s">
        <v>1753</v>
      </c>
      <c r="AT964" s="103">
        <f t="shared" si="331"/>
        <v>2561590</v>
      </c>
      <c r="AW964">
        <v>15.9</v>
      </c>
      <c r="AX964">
        <v>0.08</v>
      </c>
      <c r="AY964">
        <v>15.82</v>
      </c>
      <c r="BF964" s="107">
        <f t="shared" si="332"/>
        <v>0</v>
      </c>
      <c r="BG964" s="107">
        <f t="shared" si="333"/>
        <v>0</v>
      </c>
      <c r="BH964" s="107">
        <f t="shared" si="334"/>
        <v>0.69099999999999995</v>
      </c>
      <c r="BI964" s="107">
        <f t="shared" si="335"/>
        <v>0</v>
      </c>
      <c r="BJ964" s="107">
        <f t="shared" si="336"/>
        <v>0</v>
      </c>
      <c r="BK964">
        <f t="shared" si="337"/>
        <v>0</v>
      </c>
    </row>
    <row r="965" spans="1:63" hidden="1" outlineLevel="1">
      <c r="A965" s="49" t="s">
        <v>8</v>
      </c>
      <c r="B965" s="9" t="s">
        <v>2377</v>
      </c>
      <c r="C965" s="1">
        <f t="shared" si="319"/>
        <v>2722</v>
      </c>
      <c r="D965" s="7">
        <f t="shared" si="320"/>
        <v>6</v>
      </c>
      <c r="E965" s="7">
        <f t="shared" si="321"/>
        <v>4</v>
      </c>
      <c r="F965" s="7">
        <f t="shared" si="322"/>
        <v>1</v>
      </c>
      <c r="G965" s="7">
        <f t="shared" si="338"/>
        <v>3</v>
      </c>
      <c r="H965" s="48">
        <f t="shared" si="323"/>
        <v>1855</v>
      </c>
      <c r="I965" s="163">
        <f t="shared" si="324"/>
        <v>0.68148420279206467</v>
      </c>
      <c r="J965" s="8"/>
      <c r="K965" s="2">
        <f t="shared" si="325"/>
        <v>6.2454077883908887E-3</v>
      </c>
      <c r="L965" s="2">
        <f t="shared" si="326"/>
        <v>3.930933137398971E-2</v>
      </c>
      <c r="M965" s="2">
        <f t="shared" si="327"/>
        <v>0.77332843497428361</v>
      </c>
      <c r="N965" s="2">
        <f t="shared" si="328"/>
        <v>7.8251285819250546E-2</v>
      </c>
      <c r="O965" s="2">
        <f t="shared" si="329"/>
        <v>0.10286554004408523</v>
      </c>
      <c r="P965" s="1">
        <v>17</v>
      </c>
      <c r="Q965" s="1">
        <v>107</v>
      </c>
      <c r="R965" s="1">
        <v>2105</v>
      </c>
      <c r="S965" s="1">
        <v>213</v>
      </c>
      <c r="T965" s="1">
        <v>250</v>
      </c>
      <c r="U965" s="1">
        <v>3</v>
      </c>
      <c r="V965" s="1">
        <v>5</v>
      </c>
      <c r="W965" s="1"/>
      <c r="X965" s="1"/>
      <c r="Y965" s="1">
        <v>22</v>
      </c>
      <c r="Z965" s="1"/>
      <c r="AA965" s="1">
        <v>0</v>
      </c>
      <c r="AB965" s="1"/>
      <c r="AC965" s="1"/>
      <c r="AD965" s="1"/>
      <c r="AI965" t="str">
        <f t="shared" si="339"/>
        <v>Shrewsbury</v>
      </c>
      <c r="AJ965" s="9" t="s">
        <v>1812</v>
      </c>
      <c r="AK965" s="140">
        <v>2</v>
      </c>
      <c r="AL965" s="7"/>
      <c r="AN965" s="91">
        <v>25</v>
      </c>
      <c r="AO965" s="93">
        <v>27</v>
      </c>
      <c r="AP965" s="93">
        <v>215</v>
      </c>
      <c r="AQ965" s="100">
        <v>61800</v>
      </c>
      <c r="AR965" s="100">
        <f t="shared" si="330"/>
        <v>25027</v>
      </c>
      <c r="AS965" t="s">
        <v>1753</v>
      </c>
      <c r="AT965" s="103">
        <f t="shared" si="331"/>
        <v>2561800</v>
      </c>
      <c r="AW965">
        <v>21.65</v>
      </c>
      <c r="AX965">
        <v>0.92</v>
      </c>
      <c r="AY965">
        <v>20.73</v>
      </c>
      <c r="BF965" s="107">
        <f t="shared" si="332"/>
        <v>0</v>
      </c>
      <c r="BG965" s="107">
        <f t="shared" si="333"/>
        <v>0</v>
      </c>
      <c r="BH965" s="107">
        <f t="shared" si="334"/>
        <v>0.77300000000000002</v>
      </c>
      <c r="BI965" s="107">
        <f t="shared" si="335"/>
        <v>0</v>
      </c>
      <c r="BJ965" s="107">
        <f t="shared" si="336"/>
        <v>0</v>
      </c>
      <c r="BK965">
        <f t="shared" si="337"/>
        <v>0</v>
      </c>
    </row>
    <row r="966" spans="1:63" hidden="1" outlineLevel="1">
      <c r="A966" s="49" t="s">
        <v>1628</v>
      </c>
      <c r="B966" s="9" t="s">
        <v>2377</v>
      </c>
      <c r="C966" s="1">
        <f t="shared" si="319"/>
        <v>68</v>
      </c>
      <c r="D966" s="7">
        <f t="shared" si="320"/>
        <v>7</v>
      </c>
      <c r="E966" s="7">
        <f t="shared" si="321"/>
        <v>4</v>
      </c>
      <c r="F966" s="7">
        <f t="shared" si="322"/>
        <v>1</v>
      </c>
      <c r="G966" s="7">
        <f t="shared" si="338"/>
        <v>2</v>
      </c>
      <c r="H966" s="48">
        <f t="shared" si="323"/>
        <v>11</v>
      </c>
      <c r="I966" s="163">
        <f t="shared" si="324"/>
        <v>0.16176470588235295</v>
      </c>
      <c r="J966" s="8"/>
      <c r="K966" s="2">
        <f t="shared" si="325"/>
        <v>0</v>
      </c>
      <c r="L966" s="2">
        <f t="shared" si="326"/>
        <v>8.8235294117647065E-2</v>
      </c>
      <c r="M966" s="2">
        <f t="shared" si="327"/>
        <v>0.4264705882352941</v>
      </c>
      <c r="N966" s="2">
        <f t="shared" si="328"/>
        <v>0.26470588235294118</v>
      </c>
      <c r="O966" s="2">
        <f t="shared" si="329"/>
        <v>0.22058823529411764</v>
      </c>
      <c r="P966" s="1">
        <v>0</v>
      </c>
      <c r="Q966" s="1">
        <v>6</v>
      </c>
      <c r="R966" s="1">
        <v>29</v>
      </c>
      <c r="S966" s="1">
        <v>18</v>
      </c>
      <c r="T966" s="1">
        <v>12</v>
      </c>
      <c r="U966" s="1">
        <v>0</v>
      </c>
      <c r="V966" s="1">
        <v>2</v>
      </c>
      <c r="W966" s="1"/>
      <c r="X966" s="1"/>
      <c r="Y966" s="1">
        <v>1</v>
      </c>
      <c r="Z966" s="1"/>
      <c r="AA966" s="1">
        <v>0</v>
      </c>
      <c r="AB966" s="1"/>
      <c r="AC966" s="1"/>
      <c r="AD966" s="1"/>
      <c r="AI966" t="str">
        <f t="shared" si="339"/>
        <v>Shutesbury</v>
      </c>
      <c r="AJ966" t="s">
        <v>2477</v>
      </c>
      <c r="AK966" s="140">
        <v>2</v>
      </c>
      <c r="AL966" s="7"/>
      <c r="AN966" s="91">
        <v>25</v>
      </c>
      <c r="AO966" s="93">
        <v>11</v>
      </c>
      <c r="AP966" s="93">
        <v>110</v>
      </c>
      <c r="AQ966" s="100">
        <v>61905</v>
      </c>
      <c r="AR966" s="100">
        <f t="shared" si="330"/>
        <v>25011</v>
      </c>
      <c r="AS966" t="s">
        <v>1753</v>
      </c>
      <c r="AT966" s="103">
        <f t="shared" si="331"/>
        <v>2561905</v>
      </c>
      <c r="AW966">
        <v>27.17</v>
      </c>
      <c r="AX966">
        <v>0.56000000000000005</v>
      </c>
      <c r="AY966">
        <v>26.61</v>
      </c>
      <c r="BF966" s="107">
        <f t="shared" si="332"/>
        <v>0</v>
      </c>
      <c r="BG966" s="107">
        <f t="shared" si="333"/>
        <v>0</v>
      </c>
      <c r="BH966" s="107">
        <f t="shared" si="334"/>
        <v>0.42599999999999999</v>
      </c>
      <c r="BI966" s="107">
        <f t="shared" si="335"/>
        <v>0</v>
      </c>
      <c r="BJ966" s="107">
        <f t="shared" si="336"/>
        <v>0</v>
      </c>
      <c r="BK966">
        <f t="shared" si="337"/>
        <v>0</v>
      </c>
    </row>
    <row r="967" spans="1:63" hidden="1" outlineLevel="1">
      <c r="A967" s="49" t="s">
        <v>419</v>
      </c>
      <c r="B967" s="9" t="s">
        <v>2377</v>
      </c>
      <c r="C967" s="1">
        <f t="shared" si="319"/>
        <v>866</v>
      </c>
      <c r="D967" s="7">
        <f t="shared" si="320"/>
        <v>5</v>
      </c>
      <c r="E967" s="7">
        <f t="shared" si="321"/>
        <v>4</v>
      </c>
      <c r="F967" s="7">
        <f t="shared" si="322"/>
        <v>1</v>
      </c>
      <c r="G967" s="7">
        <f t="shared" si="338"/>
        <v>3</v>
      </c>
      <c r="H967" s="48">
        <f t="shared" si="323"/>
        <v>382</v>
      </c>
      <c r="I967" s="163">
        <f t="shared" si="324"/>
        <v>0.44110854503464203</v>
      </c>
      <c r="J967" s="8"/>
      <c r="K967" s="2">
        <f t="shared" si="325"/>
        <v>6.9284064665127024E-3</v>
      </c>
      <c r="L967" s="2">
        <f t="shared" si="326"/>
        <v>9.6997690531177835E-2</v>
      </c>
      <c r="M967" s="2">
        <f t="shared" si="327"/>
        <v>0.60161662817551964</v>
      </c>
      <c r="N967" s="2">
        <f t="shared" si="328"/>
        <v>0.12240184757505773</v>
      </c>
      <c r="O967" s="2">
        <f t="shared" si="329"/>
        <v>0.17205542725173212</v>
      </c>
      <c r="P967" s="1">
        <v>6</v>
      </c>
      <c r="Q967" s="1">
        <v>84</v>
      </c>
      <c r="R967" s="1">
        <v>521</v>
      </c>
      <c r="S967" s="1">
        <v>106</v>
      </c>
      <c r="T967" s="1">
        <v>139</v>
      </c>
      <c r="U967" s="1">
        <v>4</v>
      </c>
      <c r="V967" s="1">
        <v>2</v>
      </c>
      <c r="W967" s="1"/>
      <c r="X967" s="1"/>
      <c r="Y967" s="1">
        <v>3</v>
      </c>
      <c r="Z967" s="1"/>
      <c r="AA967" s="1">
        <v>1</v>
      </c>
      <c r="AB967" s="1"/>
      <c r="AC967" s="1"/>
      <c r="AD967" s="1"/>
      <c r="AI967" t="str">
        <f t="shared" si="339"/>
        <v>Somerset</v>
      </c>
      <c r="AJ967" t="s">
        <v>2858</v>
      </c>
      <c r="AK967" s="140">
        <v>4</v>
      </c>
      <c r="AL967" s="7"/>
      <c r="AN967" s="91">
        <v>25</v>
      </c>
      <c r="AO967" s="93">
        <v>5</v>
      </c>
      <c r="AP967" s="93">
        <v>85</v>
      </c>
      <c r="AQ967" s="100">
        <v>62430</v>
      </c>
      <c r="AR967" s="100">
        <f t="shared" si="330"/>
        <v>25005</v>
      </c>
      <c r="AS967" t="s">
        <v>1753</v>
      </c>
      <c r="AT967" s="103">
        <f t="shared" si="331"/>
        <v>2562430</v>
      </c>
      <c r="AW967">
        <v>11.98</v>
      </c>
      <c r="AX967">
        <v>3.87</v>
      </c>
      <c r="AY967">
        <v>8.11</v>
      </c>
      <c r="BF967" s="107">
        <f t="shared" si="332"/>
        <v>0</v>
      </c>
      <c r="BG967" s="107">
        <f t="shared" si="333"/>
        <v>0</v>
      </c>
      <c r="BH967" s="107">
        <f t="shared" si="334"/>
        <v>0.60099999999999998</v>
      </c>
      <c r="BI967" s="107">
        <f t="shared" si="335"/>
        <v>0</v>
      </c>
      <c r="BJ967" s="107">
        <f t="shared" si="336"/>
        <v>0</v>
      </c>
      <c r="BK967">
        <f t="shared" si="337"/>
        <v>0</v>
      </c>
    </row>
    <row r="968" spans="1:63" hidden="1" outlineLevel="1">
      <c r="A968" s="49" t="s">
        <v>1088</v>
      </c>
      <c r="B968" s="9" t="s">
        <v>2377</v>
      </c>
      <c r="C968" s="1">
        <f t="shared" si="319"/>
        <v>1497</v>
      </c>
      <c r="D968" s="7">
        <f t="shared" si="320"/>
        <v>5</v>
      </c>
      <c r="E968" s="7">
        <f t="shared" si="321"/>
        <v>4</v>
      </c>
      <c r="F968" s="7">
        <f t="shared" si="322"/>
        <v>1</v>
      </c>
      <c r="G968" s="7">
        <f t="shared" si="338"/>
        <v>2</v>
      </c>
      <c r="H968" s="48">
        <f t="shared" si="323"/>
        <v>546</v>
      </c>
      <c r="I968" s="163">
        <f t="shared" si="324"/>
        <v>0.36472945891783565</v>
      </c>
      <c r="J968" s="8"/>
      <c r="K968" s="2">
        <f t="shared" si="325"/>
        <v>1.8036072144288578E-2</v>
      </c>
      <c r="L968" s="2">
        <f t="shared" si="326"/>
        <v>4.3420173680694722E-2</v>
      </c>
      <c r="M968" s="2">
        <f t="shared" si="327"/>
        <v>0.59051436205744823</v>
      </c>
      <c r="N968" s="2">
        <f t="shared" si="328"/>
        <v>0.22578490313961255</v>
      </c>
      <c r="O968" s="2">
        <f t="shared" si="329"/>
        <v>0.1222444889779559</v>
      </c>
      <c r="P968" s="1">
        <v>27</v>
      </c>
      <c r="Q968" s="1">
        <v>65</v>
      </c>
      <c r="R968" s="1">
        <v>884</v>
      </c>
      <c r="S968" s="1">
        <v>338</v>
      </c>
      <c r="T968" s="1">
        <v>159</v>
      </c>
      <c r="U968" s="1">
        <v>2</v>
      </c>
      <c r="V968" s="1">
        <v>0</v>
      </c>
      <c r="W968" s="1"/>
      <c r="X968" s="1"/>
      <c r="Y968" s="1">
        <v>14</v>
      </c>
      <c r="Z968" s="1"/>
      <c r="AA968" s="1">
        <v>8</v>
      </c>
      <c r="AB968" s="1"/>
      <c r="AC968" s="1"/>
      <c r="AD968" s="1"/>
      <c r="AI968" t="str">
        <f t="shared" si="339"/>
        <v>Somerville</v>
      </c>
      <c r="AJ968" t="s">
        <v>2292</v>
      </c>
      <c r="AK968" s="140">
        <v>7</v>
      </c>
      <c r="AL968" s="7"/>
      <c r="AN968" s="91">
        <v>25</v>
      </c>
      <c r="AO968" s="93">
        <v>17</v>
      </c>
      <c r="AP968" s="93">
        <v>195</v>
      </c>
      <c r="AQ968" s="100">
        <v>62535</v>
      </c>
      <c r="AR968" s="100">
        <f t="shared" si="330"/>
        <v>25017</v>
      </c>
      <c r="AS968" t="s">
        <v>1057</v>
      </c>
      <c r="AT968" s="103">
        <f t="shared" si="331"/>
        <v>2562535</v>
      </c>
      <c r="AW968">
        <v>4.21</v>
      </c>
      <c r="AX968">
        <v>0.11</v>
      </c>
      <c r="AY968">
        <v>4.1100000000000003</v>
      </c>
      <c r="BF968" s="107">
        <f t="shared" si="332"/>
        <v>0</v>
      </c>
      <c r="BG968" s="107">
        <f t="shared" si="333"/>
        <v>0</v>
      </c>
      <c r="BH968" s="107">
        <f t="shared" si="334"/>
        <v>0.59</v>
      </c>
      <c r="BI968" s="107">
        <f t="shared" si="335"/>
        <v>0</v>
      </c>
      <c r="BJ968" s="107">
        <f t="shared" si="336"/>
        <v>0</v>
      </c>
      <c r="BK968">
        <f t="shared" si="337"/>
        <v>0</v>
      </c>
    </row>
    <row r="969" spans="1:63" hidden="1" outlineLevel="1">
      <c r="A969" s="49" t="s">
        <v>2035</v>
      </c>
      <c r="B969" s="9" t="s">
        <v>2377</v>
      </c>
      <c r="C969" s="1">
        <f t="shared" si="319"/>
        <v>1162</v>
      </c>
      <c r="D969" s="7">
        <f t="shared" si="320"/>
        <v>6</v>
      </c>
      <c r="E969" s="7">
        <f t="shared" si="321"/>
        <v>4</v>
      </c>
      <c r="F969" s="7">
        <f t="shared" si="322"/>
        <v>1</v>
      </c>
      <c r="G969" s="7">
        <f t="shared" si="338"/>
        <v>3</v>
      </c>
      <c r="H969" s="48">
        <f t="shared" si="323"/>
        <v>514</v>
      </c>
      <c r="I969" s="163">
        <f t="shared" si="324"/>
        <v>0.44234079173838209</v>
      </c>
      <c r="J969" s="8"/>
      <c r="K969" s="2">
        <f t="shared" si="325"/>
        <v>9.4664371772805508E-3</v>
      </c>
      <c r="L969" s="2">
        <f t="shared" si="326"/>
        <v>5.5938037865748712E-2</v>
      </c>
      <c r="M969" s="2">
        <f t="shared" si="327"/>
        <v>0.62822719449225473</v>
      </c>
      <c r="N969" s="2">
        <f t="shared" si="328"/>
        <v>0.10499139414802065</v>
      </c>
      <c r="O969" s="2">
        <f t="shared" si="329"/>
        <v>0.20137693631669534</v>
      </c>
      <c r="P969" s="1">
        <v>11</v>
      </c>
      <c r="Q969" s="1">
        <v>65</v>
      </c>
      <c r="R969" s="1">
        <v>730</v>
      </c>
      <c r="S969" s="1">
        <v>122</v>
      </c>
      <c r="T969" s="1">
        <v>216</v>
      </c>
      <c r="U969" s="1">
        <v>6</v>
      </c>
      <c r="V969" s="1">
        <v>0</v>
      </c>
      <c r="W969" s="1"/>
      <c r="X969" s="1"/>
      <c r="Y969" s="1">
        <v>12</v>
      </c>
      <c r="Z969" s="1"/>
      <c r="AA969" s="1">
        <v>0</v>
      </c>
      <c r="AB969" s="1"/>
      <c r="AC969" s="1"/>
      <c r="AD969" s="1"/>
      <c r="AI969" t="str">
        <f t="shared" si="339"/>
        <v>South Hadley</v>
      </c>
      <c r="AJ969" t="s">
        <v>2488</v>
      </c>
      <c r="AK969" s="140">
        <v>1</v>
      </c>
      <c r="AL969" s="7"/>
      <c r="AN969" s="91">
        <v>25</v>
      </c>
      <c r="AO969" s="93">
        <v>15</v>
      </c>
      <c r="AP969" s="93">
        <v>80</v>
      </c>
      <c r="AQ969" s="100">
        <v>64145</v>
      </c>
      <c r="AR969" s="100">
        <f t="shared" si="330"/>
        <v>25015</v>
      </c>
      <c r="AS969" t="s">
        <v>1753</v>
      </c>
      <c r="AT969" s="103">
        <f t="shared" si="331"/>
        <v>2564145</v>
      </c>
      <c r="AW969">
        <v>18.39</v>
      </c>
      <c r="AX969">
        <v>0.68</v>
      </c>
      <c r="AY969">
        <v>17.71</v>
      </c>
      <c r="BF969" s="107">
        <f t="shared" si="332"/>
        <v>0</v>
      </c>
      <c r="BG969" s="107">
        <f t="shared" si="333"/>
        <v>0</v>
      </c>
      <c r="BH969" s="107">
        <f t="shared" si="334"/>
        <v>0.628</v>
      </c>
      <c r="BI969" s="107">
        <f t="shared" si="335"/>
        <v>0</v>
      </c>
      <c r="BJ969" s="107">
        <f t="shared" si="336"/>
        <v>0</v>
      </c>
      <c r="BK969">
        <f t="shared" si="337"/>
        <v>0</v>
      </c>
    </row>
    <row r="970" spans="1:63" hidden="1" outlineLevel="1">
      <c r="A970" s="49" t="s">
        <v>907</v>
      </c>
      <c r="B970" s="9" t="s">
        <v>2377</v>
      </c>
      <c r="C970" s="1">
        <f t="shared" si="319"/>
        <v>375</v>
      </c>
      <c r="D970" s="7">
        <f t="shared" si="320"/>
        <v>8</v>
      </c>
      <c r="E970" s="7">
        <f t="shared" si="321"/>
        <v>4</v>
      </c>
      <c r="F970" s="7">
        <f t="shared" si="322"/>
        <v>1</v>
      </c>
      <c r="G970" s="7">
        <f t="shared" si="338"/>
        <v>3</v>
      </c>
      <c r="H970" s="48">
        <f t="shared" si="323"/>
        <v>153</v>
      </c>
      <c r="I970" s="163">
        <f t="shared" si="324"/>
        <v>0.40799999999999997</v>
      </c>
      <c r="J970" s="8"/>
      <c r="K970" s="2">
        <f t="shared" si="325"/>
        <v>0</v>
      </c>
      <c r="L970" s="2">
        <f t="shared" si="326"/>
        <v>6.133333333333333E-2</v>
      </c>
      <c r="M970" s="2">
        <f t="shared" si="327"/>
        <v>0.6186666666666667</v>
      </c>
      <c r="N970" s="2">
        <f t="shared" si="328"/>
        <v>9.8666666666666666E-2</v>
      </c>
      <c r="O970" s="2">
        <f t="shared" si="329"/>
        <v>0.22133333333333327</v>
      </c>
      <c r="P970" s="1">
        <v>0</v>
      </c>
      <c r="Q970" s="1">
        <v>23</v>
      </c>
      <c r="R970" s="1">
        <v>232</v>
      </c>
      <c r="S970" s="1">
        <v>37</v>
      </c>
      <c r="T970" s="1">
        <v>79</v>
      </c>
      <c r="U970" s="1">
        <v>1</v>
      </c>
      <c r="V970" s="1">
        <v>1</v>
      </c>
      <c r="W970" s="1"/>
      <c r="X970" s="1"/>
      <c r="Y970" s="1">
        <v>2</v>
      </c>
      <c r="Z970" s="1"/>
      <c r="AA970" s="1">
        <v>0</v>
      </c>
      <c r="AB970" s="1"/>
      <c r="AC970" s="1"/>
      <c r="AD970" s="1"/>
      <c r="AI970" t="str">
        <f t="shared" si="339"/>
        <v>Southampton</v>
      </c>
      <c r="AJ970" t="s">
        <v>2488</v>
      </c>
      <c r="AK970" s="140">
        <v>1</v>
      </c>
      <c r="AL970" s="7"/>
      <c r="AN970" s="91">
        <v>25</v>
      </c>
      <c r="AO970" s="93">
        <v>15</v>
      </c>
      <c r="AP970" s="93">
        <v>75</v>
      </c>
      <c r="AQ970" s="100">
        <v>62745</v>
      </c>
      <c r="AR970" s="100">
        <f t="shared" si="330"/>
        <v>25015</v>
      </c>
      <c r="AS970" t="s">
        <v>1753</v>
      </c>
      <c r="AT970" s="103">
        <f t="shared" si="331"/>
        <v>2562745</v>
      </c>
      <c r="AW970">
        <v>29.08</v>
      </c>
      <c r="AX970">
        <v>0.93</v>
      </c>
      <c r="AY970">
        <v>28.15</v>
      </c>
      <c r="BF970" s="107">
        <f t="shared" si="332"/>
        <v>0</v>
      </c>
      <c r="BG970" s="107">
        <f t="shared" si="333"/>
        <v>0</v>
      </c>
      <c r="BH970" s="107">
        <f t="shared" si="334"/>
        <v>0.61799999999999999</v>
      </c>
      <c r="BI970" s="107">
        <f t="shared" si="335"/>
        <v>0</v>
      </c>
      <c r="BJ970" s="107">
        <f t="shared" si="336"/>
        <v>0</v>
      </c>
      <c r="BK970">
        <f t="shared" si="337"/>
        <v>0</v>
      </c>
    </row>
    <row r="971" spans="1:63" hidden="1" outlineLevel="1">
      <c r="A971" s="49" t="s">
        <v>2043</v>
      </c>
      <c r="B971" s="9" t="s">
        <v>2377</v>
      </c>
      <c r="C971" s="1">
        <f t="shared" si="319"/>
        <v>976</v>
      </c>
      <c r="D971" s="7">
        <f t="shared" si="320"/>
        <v>5</v>
      </c>
      <c r="E971" s="7">
        <f t="shared" si="321"/>
        <v>4</v>
      </c>
      <c r="F971" s="7">
        <f t="shared" si="322"/>
        <v>1</v>
      </c>
      <c r="G971" s="7">
        <f t="shared" si="338"/>
        <v>2</v>
      </c>
      <c r="H971" s="48">
        <f t="shared" si="323"/>
        <v>683</v>
      </c>
      <c r="I971" s="163">
        <f t="shared" si="324"/>
        <v>0.69979508196721307</v>
      </c>
      <c r="J971" s="8"/>
      <c r="K971" s="2">
        <f t="shared" si="325"/>
        <v>8.1967213114754103E-3</v>
      </c>
      <c r="L971" s="2">
        <f t="shared" si="326"/>
        <v>2.8688524590163935E-2</v>
      </c>
      <c r="M971" s="2">
        <f t="shared" si="327"/>
        <v>0.79303278688524592</v>
      </c>
      <c r="N971" s="2">
        <f t="shared" si="328"/>
        <v>9.3237704918032793E-2</v>
      </c>
      <c r="O971" s="2">
        <f t="shared" si="329"/>
        <v>7.6844262295081955E-2</v>
      </c>
      <c r="P971" s="1">
        <v>8</v>
      </c>
      <c r="Q971" s="1">
        <v>28</v>
      </c>
      <c r="R971" s="1">
        <v>774</v>
      </c>
      <c r="S971" s="1">
        <v>91</v>
      </c>
      <c r="T971" s="1">
        <v>71</v>
      </c>
      <c r="U971" s="1">
        <v>0</v>
      </c>
      <c r="V971" s="1">
        <v>1</v>
      </c>
      <c r="W971" s="1"/>
      <c r="X971" s="1"/>
      <c r="Y971" s="1">
        <v>2</v>
      </c>
      <c r="Z971" s="1"/>
      <c r="AA971" s="1">
        <v>1</v>
      </c>
      <c r="AB971" s="1"/>
      <c r="AC971" s="1"/>
      <c r="AD971" s="1"/>
      <c r="AI971" t="str">
        <f t="shared" si="339"/>
        <v>Southborough</v>
      </c>
      <c r="AJ971" s="9" t="s">
        <v>1812</v>
      </c>
      <c r="AK971" s="140">
        <v>5</v>
      </c>
      <c r="AL971" s="7"/>
      <c r="AN971" s="91">
        <v>25</v>
      </c>
      <c r="AO971" s="93">
        <v>27</v>
      </c>
      <c r="AP971" s="93">
        <v>220</v>
      </c>
      <c r="AQ971" s="100">
        <v>63165</v>
      </c>
      <c r="AR971" s="100">
        <f t="shared" si="330"/>
        <v>25027</v>
      </c>
      <c r="AS971" t="s">
        <v>1753</v>
      </c>
      <c r="AT971" s="103">
        <f t="shared" si="331"/>
        <v>2563165</v>
      </c>
      <c r="AW971">
        <v>15.66</v>
      </c>
      <c r="AX971">
        <v>1.51</v>
      </c>
      <c r="AY971">
        <v>14.15</v>
      </c>
      <c r="BF971" s="107">
        <f t="shared" si="332"/>
        <v>0</v>
      </c>
      <c r="BG971" s="107">
        <f t="shared" si="333"/>
        <v>0</v>
      </c>
      <c r="BH971" s="107">
        <f t="shared" si="334"/>
        <v>0.79300000000000004</v>
      </c>
      <c r="BI971" s="107">
        <f t="shared" si="335"/>
        <v>0</v>
      </c>
      <c r="BJ971" s="107">
        <f t="shared" si="336"/>
        <v>0</v>
      </c>
      <c r="BK971">
        <f t="shared" si="337"/>
        <v>0</v>
      </c>
    </row>
    <row r="972" spans="1:63" hidden="1" outlineLevel="1">
      <c r="A972" s="49" t="s">
        <v>2044</v>
      </c>
      <c r="B972" s="9" t="s">
        <v>2377</v>
      </c>
      <c r="C972" s="1">
        <f t="shared" si="319"/>
        <v>572</v>
      </c>
      <c r="D972" s="7">
        <f t="shared" si="320"/>
        <v>6</v>
      </c>
      <c r="E972" s="7">
        <f t="shared" si="321"/>
        <v>4</v>
      </c>
      <c r="F972" s="7">
        <f t="shared" si="322"/>
        <v>1</v>
      </c>
      <c r="G972" s="7">
        <f t="shared" si="338"/>
        <v>3</v>
      </c>
      <c r="H972" s="48">
        <f t="shared" si="323"/>
        <v>255</v>
      </c>
      <c r="I972" s="163">
        <f t="shared" si="324"/>
        <v>0.44580419580419578</v>
      </c>
      <c r="J972" s="8"/>
      <c r="K972" s="2">
        <f t="shared" si="325"/>
        <v>5.244755244755245E-3</v>
      </c>
      <c r="L972" s="2">
        <f t="shared" si="326"/>
        <v>4.3706293706293704E-2</v>
      </c>
      <c r="M972" s="2">
        <f t="shared" si="327"/>
        <v>0.63636363636363635</v>
      </c>
      <c r="N972" s="2">
        <f t="shared" si="328"/>
        <v>0.10839160839160839</v>
      </c>
      <c r="O972" s="2">
        <f t="shared" si="329"/>
        <v>0.2062937062937063</v>
      </c>
      <c r="P972" s="1">
        <v>3</v>
      </c>
      <c r="Q972" s="1">
        <v>25</v>
      </c>
      <c r="R972" s="1">
        <v>364</v>
      </c>
      <c r="S972" s="1">
        <v>62</v>
      </c>
      <c r="T972" s="1">
        <v>109</v>
      </c>
      <c r="U972" s="1">
        <v>0</v>
      </c>
      <c r="V972" s="1">
        <v>1</v>
      </c>
      <c r="W972" s="1"/>
      <c r="X972" s="1"/>
      <c r="Y972" s="1">
        <v>6</v>
      </c>
      <c r="Z972" s="1"/>
      <c r="AA972" s="1">
        <v>2</v>
      </c>
      <c r="AB972" s="1"/>
      <c r="AC972" s="1"/>
      <c r="AD972" s="1"/>
      <c r="AI972" t="str">
        <f t="shared" si="339"/>
        <v>Southbridge</v>
      </c>
      <c r="AJ972" s="9" t="s">
        <v>1812</v>
      </c>
      <c r="AK972" s="140">
        <v>1</v>
      </c>
      <c r="AL972" s="7"/>
      <c r="AN972" s="91">
        <v>25</v>
      </c>
      <c r="AO972" s="93">
        <v>27</v>
      </c>
      <c r="AP972" s="93">
        <v>225</v>
      </c>
      <c r="AQ972" s="100">
        <v>63270</v>
      </c>
      <c r="AR972" s="100">
        <f t="shared" si="330"/>
        <v>25027</v>
      </c>
      <c r="AS972" t="s">
        <v>1753</v>
      </c>
      <c r="AT972" s="103">
        <f t="shared" si="331"/>
        <v>2563270</v>
      </c>
      <c r="AW972">
        <v>20.86</v>
      </c>
      <c r="AX972">
        <v>0.5</v>
      </c>
      <c r="AY972">
        <v>20.36</v>
      </c>
      <c r="BF972" s="107">
        <f t="shared" si="332"/>
        <v>0</v>
      </c>
      <c r="BG972" s="107">
        <f t="shared" si="333"/>
        <v>0</v>
      </c>
      <c r="BH972" s="107">
        <f t="shared" si="334"/>
        <v>0.63600000000000001</v>
      </c>
      <c r="BI972" s="107">
        <f t="shared" si="335"/>
        <v>0</v>
      </c>
      <c r="BJ972" s="107">
        <f t="shared" si="336"/>
        <v>0</v>
      </c>
      <c r="BK972">
        <f t="shared" si="337"/>
        <v>0</v>
      </c>
    </row>
    <row r="973" spans="1:63" hidden="1" outlineLevel="1">
      <c r="A973" s="49" t="s">
        <v>2271</v>
      </c>
      <c r="B973" s="9" t="s">
        <v>2377</v>
      </c>
      <c r="C973" s="1">
        <f t="shared" si="319"/>
        <v>751</v>
      </c>
      <c r="D973" s="7">
        <f t="shared" si="320"/>
        <v>5</v>
      </c>
      <c r="E973" s="7">
        <f t="shared" si="321"/>
        <v>3</v>
      </c>
      <c r="F973" s="7">
        <f t="shared" si="322"/>
        <v>1</v>
      </c>
      <c r="G973" s="7">
        <f t="shared" si="338"/>
        <v>4</v>
      </c>
      <c r="H973" s="48">
        <f t="shared" si="323"/>
        <v>278</v>
      </c>
      <c r="I973" s="163">
        <f t="shared" si="324"/>
        <v>0.37017310252996005</v>
      </c>
      <c r="J973" s="8"/>
      <c r="K973" s="2">
        <f t="shared" si="325"/>
        <v>5.3262316910785623E-3</v>
      </c>
      <c r="L973" s="2">
        <f t="shared" si="326"/>
        <v>7.7230359520639141E-2</v>
      </c>
      <c r="M973" s="2">
        <f t="shared" si="327"/>
        <v>0.60319573901464718</v>
      </c>
      <c r="N973" s="2">
        <f t="shared" si="328"/>
        <v>6.6577896138482029E-2</v>
      </c>
      <c r="O973" s="2">
        <f t="shared" si="329"/>
        <v>0.24766977363515302</v>
      </c>
      <c r="P973" s="1">
        <v>4</v>
      </c>
      <c r="Q973" s="1">
        <v>58</v>
      </c>
      <c r="R973" s="1">
        <v>453</v>
      </c>
      <c r="S973" s="1">
        <v>50</v>
      </c>
      <c r="T973" s="1">
        <v>175</v>
      </c>
      <c r="U973" s="1">
        <v>4</v>
      </c>
      <c r="V973" s="1">
        <v>3</v>
      </c>
      <c r="W973" s="1"/>
      <c r="X973" s="1"/>
      <c r="Y973" s="1">
        <v>3</v>
      </c>
      <c r="Z973" s="1"/>
      <c r="AA973" s="1">
        <v>1</v>
      </c>
      <c r="AB973" s="1"/>
      <c r="AC973" s="1"/>
      <c r="AD973" s="1"/>
      <c r="AI973" t="str">
        <f t="shared" si="339"/>
        <v>Southwick</v>
      </c>
      <c r="AJ973" t="s">
        <v>2983</v>
      </c>
      <c r="AK973" s="140">
        <v>1</v>
      </c>
      <c r="AL973" s="7"/>
      <c r="AN973" s="91">
        <v>25</v>
      </c>
      <c r="AO973" s="93">
        <v>13</v>
      </c>
      <c r="AP973" s="93">
        <v>85</v>
      </c>
      <c r="AQ973" s="100">
        <v>65825</v>
      </c>
      <c r="AR973" s="100">
        <f t="shared" si="330"/>
        <v>25013</v>
      </c>
      <c r="AS973" t="s">
        <v>1753</v>
      </c>
      <c r="AT973" s="103">
        <f t="shared" si="331"/>
        <v>2565825</v>
      </c>
      <c r="AW973">
        <v>31.7</v>
      </c>
      <c r="AX973">
        <v>0.75</v>
      </c>
      <c r="AY973">
        <v>30.96</v>
      </c>
      <c r="BF973" s="107">
        <f t="shared" si="332"/>
        <v>0</v>
      </c>
      <c r="BG973" s="107">
        <f t="shared" si="333"/>
        <v>0</v>
      </c>
      <c r="BH973" s="107">
        <f t="shared" si="334"/>
        <v>0.60299999999999998</v>
      </c>
      <c r="BI973" s="107">
        <f t="shared" si="335"/>
        <v>0</v>
      </c>
      <c r="BJ973" s="107">
        <f t="shared" si="336"/>
        <v>0</v>
      </c>
      <c r="BK973">
        <f t="shared" si="337"/>
        <v>0</v>
      </c>
    </row>
    <row r="974" spans="1:63" hidden="1" outlineLevel="1">
      <c r="A974" s="49" t="s">
        <v>2212</v>
      </c>
      <c r="B974" s="9" t="s">
        <v>2377</v>
      </c>
      <c r="C974" s="1">
        <f t="shared" si="319"/>
        <v>737</v>
      </c>
      <c r="D974" s="7">
        <f t="shared" si="320"/>
        <v>6</v>
      </c>
      <c r="E974" s="7">
        <f t="shared" si="321"/>
        <v>4</v>
      </c>
      <c r="F974" s="7">
        <f t="shared" si="322"/>
        <v>1</v>
      </c>
      <c r="G974" s="7">
        <f t="shared" si="338"/>
        <v>3</v>
      </c>
      <c r="H974" s="48">
        <f t="shared" si="323"/>
        <v>275</v>
      </c>
      <c r="I974" s="163">
        <f t="shared" si="324"/>
        <v>0.37313432835820898</v>
      </c>
      <c r="J974" s="8"/>
      <c r="K974" s="2">
        <f t="shared" si="325"/>
        <v>2.7137042062415195E-3</v>
      </c>
      <c r="L974" s="2">
        <f t="shared" si="326"/>
        <v>5.4274084124830396E-2</v>
      </c>
      <c r="M974" s="2">
        <f t="shared" si="327"/>
        <v>0.59972862957937589</v>
      </c>
      <c r="N974" s="2">
        <f t="shared" si="328"/>
        <v>0.1044776119402985</v>
      </c>
      <c r="O974" s="2">
        <f t="shared" si="329"/>
        <v>0.23880597014925373</v>
      </c>
      <c r="P974" s="1">
        <v>2</v>
      </c>
      <c r="Q974" s="1">
        <v>40</v>
      </c>
      <c r="R974" s="1">
        <v>442</v>
      </c>
      <c r="S974" s="1">
        <v>77</v>
      </c>
      <c r="T974" s="1">
        <v>167</v>
      </c>
      <c r="U974" s="1">
        <v>2</v>
      </c>
      <c r="V974" s="1">
        <v>2</v>
      </c>
      <c r="W974" s="1"/>
      <c r="X974" s="1"/>
      <c r="Y974" s="1">
        <v>3</v>
      </c>
      <c r="Z974" s="1"/>
      <c r="AA974" s="1">
        <v>2</v>
      </c>
      <c r="AB974" s="1"/>
      <c r="AC974" s="1"/>
      <c r="AD974" s="1"/>
      <c r="AI974" t="str">
        <f t="shared" si="339"/>
        <v>Spencer</v>
      </c>
      <c r="AJ974" s="9" t="s">
        <v>1812</v>
      </c>
      <c r="AK974" s="140">
        <v>2</v>
      </c>
      <c r="AL974" s="7"/>
      <c r="AN974" s="91">
        <v>25</v>
      </c>
      <c r="AO974" s="93">
        <v>27</v>
      </c>
      <c r="AP974" s="93">
        <v>230</v>
      </c>
      <c r="AQ974" s="100">
        <v>66105</v>
      </c>
      <c r="AR974" s="100">
        <f t="shared" si="330"/>
        <v>25027</v>
      </c>
      <c r="AS974" t="s">
        <v>1753</v>
      </c>
      <c r="AT974" s="103">
        <f t="shared" si="331"/>
        <v>2566105</v>
      </c>
      <c r="AW974">
        <v>34.049999999999997</v>
      </c>
      <c r="AX974">
        <v>1.2</v>
      </c>
      <c r="AY974">
        <v>32.85</v>
      </c>
      <c r="BF974" s="107">
        <f t="shared" si="332"/>
        <v>0</v>
      </c>
      <c r="BG974" s="107">
        <f t="shared" si="333"/>
        <v>0</v>
      </c>
      <c r="BH974" s="107">
        <f t="shared" si="334"/>
        <v>0.59899999999999998</v>
      </c>
      <c r="BI974" s="107">
        <f t="shared" si="335"/>
        <v>0</v>
      </c>
      <c r="BJ974" s="107">
        <f t="shared" si="336"/>
        <v>0</v>
      </c>
      <c r="BK974">
        <f t="shared" si="337"/>
        <v>0</v>
      </c>
    </row>
    <row r="975" spans="1:63" hidden="1" outlineLevel="1">
      <c r="A975" s="49" t="s">
        <v>43</v>
      </c>
      <c r="B975" s="9" t="s">
        <v>2377</v>
      </c>
      <c r="C975" s="1">
        <f t="shared" si="319"/>
        <v>2400</v>
      </c>
      <c r="D975" s="7">
        <f t="shared" si="320"/>
        <v>7</v>
      </c>
      <c r="E975" s="7">
        <f t="shared" si="321"/>
        <v>4</v>
      </c>
      <c r="F975" s="7">
        <f t="shared" si="322"/>
        <v>1</v>
      </c>
      <c r="G975" s="7">
        <f t="shared" si="338"/>
        <v>3</v>
      </c>
      <c r="H975" s="48">
        <f t="shared" si="323"/>
        <v>841</v>
      </c>
      <c r="I975" s="163">
        <f t="shared" si="324"/>
        <v>0.35041666666666665</v>
      </c>
      <c r="J975" s="8"/>
      <c r="K975" s="2">
        <f t="shared" si="325"/>
        <v>3.3333333333333335E-3</v>
      </c>
      <c r="L975" s="2">
        <f t="shared" si="326"/>
        <v>5.9583333333333335E-2</v>
      </c>
      <c r="M975" s="2">
        <f t="shared" si="327"/>
        <v>0.57666666666666666</v>
      </c>
      <c r="N975" s="2">
        <f t="shared" si="328"/>
        <v>0.11458333333333333</v>
      </c>
      <c r="O975" s="2">
        <f t="shared" si="329"/>
        <v>0.2458333333333334</v>
      </c>
      <c r="P975" s="1">
        <v>8</v>
      </c>
      <c r="Q975" s="1">
        <v>143</v>
      </c>
      <c r="R975" s="1">
        <v>1384</v>
      </c>
      <c r="S975" s="1">
        <v>275</v>
      </c>
      <c r="T975" s="1">
        <v>543</v>
      </c>
      <c r="U975" s="1">
        <v>19</v>
      </c>
      <c r="V975" s="1">
        <v>14</v>
      </c>
      <c r="W975" s="1"/>
      <c r="X975" s="1"/>
      <c r="Y975" s="1">
        <v>8</v>
      </c>
      <c r="Z975" s="1"/>
      <c r="AA975" s="1">
        <v>6</v>
      </c>
      <c r="AB975" s="1"/>
      <c r="AC975" s="1"/>
      <c r="AD975" s="1"/>
      <c r="AI975" t="str">
        <f t="shared" si="339"/>
        <v>Springfield</v>
      </c>
      <c r="AJ975" t="s">
        <v>2983</v>
      </c>
      <c r="AK975" s="140">
        <v>1</v>
      </c>
      <c r="AL975" s="7"/>
      <c r="AN975" s="91">
        <v>25</v>
      </c>
      <c r="AO975" s="93">
        <v>13</v>
      </c>
      <c r="AP975" s="93">
        <v>90</v>
      </c>
      <c r="AQ975" s="100">
        <v>67000</v>
      </c>
      <c r="AR975" s="100">
        <f t="shared" si="330"/>
        <v>25013</v>
      </c>
      <c r="AS975" t="s">
        <v>1057</v>
      </c>
      <c r="AT975" s="103">
        <f t="shared" si="331"/>
        <v>2567000</v>
      </c>
      <c r="AW975">
        <v>33.200000000000003</v>
      </c>
      <c r="AX975">
        <v>1.1000000000000001</v>
      </c>
      <c r="AY975">
        <v>32.1</v>
      </c>
      <c r="BF975" s="107">
        <f t="shared" si="332"/>
        <v>0</v>
      </c>
      <c r="BG975" s="107">
        <f t="shared" si="333"/>
        <v>0</v>
      </c>
      <c r="BH975" s="107">
        <f t="shared" si="334"/>
        <v>0.57599999999999996</v>
      </c>
      <c r="BI975" s="107">
        <f t="shared" si="335"/>
        <v>0</v>
      </c>
      <c r="BJ975" s="107">
        <f t="shared" si="336"/>
        <v>0</v>
      </c>
      <c r="BK975">
        <f t="shared" si="337"/>
        <v>0</v>
      </c>
    </row>
    <row r="976" spans="1:63" hidden="1" outlineLevel="1">
      <c r="A976" s="49" t="s">
        <v>2620</v>
      </c>
      <c r="B976" s="9" t="s">
        <v>2377</v>
      </c>
      <c r="C976" s="1">
        <f t="shared" si="319"/>
        <v>987</v>
      </c>
      <c r="D976" s="7">
        <f t="shared" si="320"/>
        <v>5</v>
      </c>
      <c r="E976" s="7">
        <f t="shared" si="321"/>
        <v>4</v>
      </c>
      <c r="F976" s="7">
        <f t="shared" si="322"/>
        <v>1</v>
      </c>
      <c r="G976" s="7">
        <f t="shared" si="338"/>
        <v>3</v>
      </c>
      <c r="H976" s="48">
        <f t="shared" si="323"/>
        <v>618</v>
      </c>
      <c r="I976" s="163">
        <f t="shared" si="324"/>
        <v>0.62613981762917936</v>
      </c>
      <c r="J976" s="8"/>
      <c r="K976" s="2">
        <f t="shared" si="325"/>
        <v>8.1053698074974676E-3</v>
      </c>
      <c r="L976" s="2">
        <f t="shared" si="326"/>
        <v>4.1540020263424522E-2</v>
      </c>
      <c r="M976" s="2">
        <f t="shared" si="327"/>
        <v>0.74265450861195537</v>
      </c>
      <c r="N976" s="2">
        <f t="shared" si="328"/>
        <v>8.9159067882472132E-2</v>
      </c>
      <c r="O976" s="2">
        <f t="shared" si="329"/>
        <v>0.11854103343465056</v>
      </c>
      <c r="P976" s="1">
        <v>8</v>
      </c>
      <c r="Q976" s="1">
        <v>41</v>
      </c>
      <c r="R976" s="1">
        <v>733</v>
      </c>
      <c r="S976" s="1">
        <v>88</v>
      </c>
      <c r="T976" s="1">
        <v>115</v>
      </c>
      <c r="U976" s="1">
        <v>0</v>
      </c>
      <c r="V976" s="1">
        <v>2</v>
      </c>
      <c r="W976" s="1"/>
      <c r="X976" s="1"/>
      <c r="Y976" s="1">
        <v>0</v>
      </c>
      <c r="Z976" s="1"/>
      <c r="AA976" s="1">
        <v>0</v>
      </c>
      <c r="AB976" s="1"/>
      <c r="AC976" s="1"/>
      <c r="AD976" s="1"/>
      <c r="AI976" t="str">
        <f t="shared" si="339"/>
        <v>Sterling</v>
      </c>
      <c r="AJ976" s="9" t="s">
        <v>1812</v>
      </c>
      <c r="AK976" s="140">
        <v>2</v>
      </c>
      <c r="AL976" s="7"/>
      <c r="AN976" s="91">
        <v>25</v>
      </c>
      <c r="AO976" s="93">
        <v>27</v>
      </c>
      <c r="AP976" s="93">
        <v>235</v>
      </c>
      <c r="AQ976" s="100">
        <v>67385</v>
      </c>
      <c r="AR976" s="100">
        <f t="shared" si="330"/>
        <v>25027</v>
      </c>
      <c r="AS976" t="s">
        <v>1753</v>
      </c>
      <c r="AT976" s="103">
        <f t="shared" si="331"/>
        <v>2567385</v>
      </c>
      <c r="AW976">
        <v>31.6</v>
      </c>
      <c r="AX976">
        <v>1.08</v>
      </c>
      <c r="AY976">
        <v>30.52</v>
      </c>
      <c r="BF976" s="107">
        <f t="shared" si="332"/>
        <v>0</v>
      </c>
      <c r="BG976" s="107">
        <f t="shared" si="333"/>
        <v>0</v>
      </c>
      <c r="BH976" s="107">
        <f t="shared" si="334"/>
        <v>0.74199999999999999</v>
      </c>
      <c r="BI976" s="107">
        <f t="shared" si="335"/>
        <v>0</v>
      </c>
      <c r="BJ976" s="107">
        <f t="shared" si="336"/>
        <v>0</v>
      </c>
      <c r="BK976">
        <f t="shared" si="337"/>
        <v>0</v>
      </c>
    </row>
    <row r="977" spans="1:63" hidden="1" outlineLevel="1">
      <c r="A977" s="49" t="s">
        <v>371</v>
      </c>
      <c r="B977" s="9" t="s">
        <v>2377</v>
      </c>
      <c r="C977" s="1">
        <f t="shared" si="319"/>
        <v>76</v>
      </c>
      <c r="D977" s="7">
        <f t="shared" si="320"/>
        <v>6</v>
      </c>
      <c r="E977" s="7">
        <f t="shared" si="321"/>
        <v>4</v>
      </c>
      <c r="F977" s="7">
        <f t="shared" si="322"/>
        <v>1</v>
      </c>
      <c r="G977" s="7">
        <f t="shared" si="338"/>
        <v>2</v>
      </c>
      <c r="H977" s="48">
        <f t="shared" si="323"/>
        <v>10</v>
      </c>
      <c r="I977" s="163">
        <f t="shared" si="324"/>
        <v>0.13157894736842105</v>
      </c>
      <c r="J977" s="8"/>
      <c r="K977" s="2">
        <f t="shared" si="325"/>
        <v>1.3157894736842105E-2</v>
      </c>
      <c r="L977" s="2">
        <f t="shared" si="326"/>
        <v>0.13157894736842105</v>
      </c>
      <c r="M977" s="2">
        <f t="shared" si="327"/>
        <v>0.36842105263157893</v>
      </c>
      <c r="N977" s="2">
        <f t="shared" si="328"/>
        <v>0.23684210526315788</v>
      </c>
      <c r="O977" s="2">
        <f t="shared" si="329"/>
        <v>0.25</v>
      </c>
      <c r="P977" s="1">
        <v>1</v>
      </c>
      <c r="Q977" s="1">
        <v>10</v>
      </c>
      <c r="R977" s="1">
        <v>28</v>
      </c>
      <c r="S977" s="1">
        <v>18</v>
      </c>
      <c r="T977" s="1">
        <v>16</v>
      </c>
      <c r="U977" s="1">
        <v>0</v>
      </c>
      <c r="V977" s="1">
        <v>1</v>
      </c>
      <c r="W977" s="1"/>
      <c r="X977" s="1"/>
      <c r="Y977" s="1">
        <v>0</v>
      </c>
      <c r="Z977" s="1"/>
      <c r="AA977" s="1">
        <v>2</v>
      </c>
      <c r="AB977" s="1"/>
      <c r="AC977" s="1"/>
      <c r="AD977" s="1"/>
      <c r="AI977" t="str">
        <f t="shared" si="339"/>
        <v>Stockbridge</v>
      </c>
      <c r="AJ977" t="s">
        <v>243</v>
      </c>
      <c r="AK977" s="140">
        <v>1</v>
      </c>
      <c r="AL977" s="7"/>
      <c r="AN977" s="91">
        <v>25</v>
      </c>
      <c r="AO977" s="93">
        <v>3</v>
      </c>
      <c r="AP977" s="93">
        <v>135</v>
      </c>
      <c r="AQ977" s="100">
        <v>67595</v>
      </c>
      <c r="AR977" s="100">
        <f t="shared" si="330"/>
        <v>25003</v>
      </c>
      <c r="AS977" t="s">
        <v>1753</v>
      </c>
      <c r="AT977" s="103">
        <f t="shared" si="331"/>
        <v>2567595</v>
      </c>
      <c r="AW977">
        <v>23.71</v>
      </c>
      <c r="AX977">
        <v>0.77</v>
      </c>
      <c r="AY977">
        <v>22.94</v>
      </c>
      <c r="BF977" s="107">
        <f t="shared" si="332"/>
        <v>0</v>
      </c>
      <c r="BG977" s="107">
        <f t="shared" si="333"/>
        <v>0</v>
      </c>
      <c r="BH977" s="107">
        <f t="shared" si="334"/>
        <v>0.36799999999999999</v>
      </c>
      <c r="BI977" s="107">
        <f t="shared" si="335"/>
        <v>0</v>
      </c>
      <c r="BJ977" s="107">
        <f t="shared" si="336"/>
        <v>0</v>
      </c>
      <c r="BK977">
        <f t="shared" si="337"/>
        <v>0</v>
      </c>
    </row>
    <row r="978" spans="1:63" hidden="1" outlineLevel="1">
      <c r="A978" s="49" t="s">
        <v>2743</v>
      </c>
      <c r="B978" s="9" t="s">
        <v>2377</v>
      </c>
      <c r="C978" s="1">
        <f t="shared" si="319"/>
        <v>1723</v>
      </c>
      <c r="D978" s="7">
        <f t="shared" si="320"/>
        <v>6</v>
      </c>
      <c r="E978" s="7">
        <f t="shared" si="321"/>
        <v>4</v>
      </c>
      <c r="F978" s="7">
        <f t="shared" si="322"/>
        <v>1</v>
      </c>
      <c r="G978" s="7">
        <f t="shared" si="338"/>
        <v>3</v>
      </c>
      <c r="H978" s="48">
        <f t="shared" si="323"/>
        <v>1139</v>
      </c>
      <c r="I978" s="163">
        <f t="shared" si="324"/>
        <v>0.66105629715612302</v>
      </c>
      <c r="J978" s="8"/>
      <c r="K978" s="2">
        <f t="shared" si="325"/>
        <v>4.6430644225188625E-3</v>
      </c>
      <c r="L978" s="2">
        <f t="shared" si="326"/>
        <v>3.4822983168891465E-2</v>
      </c>
      <c r="M978" s="2">
        <f t="shared" si="327"/>
        <v>0.76378409750435283</v>
      </c>
      <c r="N978" s="2">
        <f t="shared" si="328"/>
        <v>8.0092861288450376E-2</v>
      </c>
      <c r="O978" s="2">
        <f t="shared" si="329"/>
        <v>0.11665699361578653</v>
      </c>
      <c r="P978" s="1">
        <v>8</v>
      </c>
      <c r="Q978" s="1">
        <v>60</v>
      </c>
      <c r="R978" s="1">
        <v>1316</v>
      </c>
      <c r="S978" s="1">
        <v>138</v>
      </c>
      <c r="T978" s="1">
        <v>177</v>
      </c>
      <c r="U978" s="1">
        <v>4</v>
      </c>
      <c r="V978" s="1">
        <v>2</v>
      </c>
      <c r="W978" s="1"/>
      <c r="X978" s="1"/>
      <c r="Y978" s="1">
        <v>18</v>
      </c>
      <c r="Z978" s="1"/>
      <c r="AA978" s="1">
        <v>0</v>
      </c>
      <c r="AB978" s="1"/>
      <c r="AC978" s="1"/>
      <c r="AD978" s="1"/>
      <c r="AI978" t="str">
        <f t="shared" si="339"/>
        <v>Stoneham</v>
      </c>
      <c r="AJ978" t="s">
        <v>2292</v>
      </c>
      <c r="AK978" s="140">
        <v>5</v>
      </c>
      <c r="AL978" s="7"/>
      <c r="AN978" s="91">
        <v>25</v>
      </c>
      <c r="AO978" s="93">
        <v>17</v>
      </c>
      <c r="AP978" s="93">
        <v>200</v>
      </c>
      <c r="AQ978" s="100">
        <v>67665</v>
      </c>
      <c r="AR978" s="100">
        <f t="shared" si="330"/>
        <v>25017</v>
      </c>
      <c r="AS978" t="s">
        <v>1753</v>
      </c>
      <c r="AT978" s="103">
        <f t="shared" si="331"/>
        <v>2567665</v>
      </c>
      <c r="AW978">
        <v>6.71</v>
      </c>
      <c r="AX978">
        <v>0.56000000000000005</v>
      </c>
      <c r="AY978">
        <v>6.15</v>
      </c>
      <c r="BF978" s="107">
        <f t="shared" si="332"/>
        <v>0</v>
      </c>
      <c r="BG978" s="107">
        <f t="shared" si="333"/>
        <v>0</v>
      </c>
      <c r="BH978" s="107">
        <f t="shared" si="334"/>
        <v>0.76300000000000001</v>
      </c>
      <c r="BI978" s="107">
        <f t="shared" si="335"/>
        <v>0</v>
      </c>
      <c r="BJ978" s="107">
        <f t="shared" si="336"/>
        <v>0</v>
      </c>
      <c r="BK978">
        <f t="shared" si="337"/>
        <v>0</v>
      </c>
    </row>
    <row r="979" spans="1:63" hidden="1" outlineLevel="1">
      <c r="A979" s="49" t="s">
        <v>2704</v>
      </c>
      <c r="B979" s="9" t="s">
        <v>2377</v>
      </c>
      <c r="C979" s="1">
        <f t="shared" si="319"/>
        <v>1946</v>
      </c>
      <c r="D979" s="7">
        <f t="shared" si="320"/>
        <v>6</v>
      </c>
      <c r="E979" s="7">
        <f t="shared" si="321"/>
        <v>4</v>
      </c>
      <c r="F979" s="7">
        <f t="shared" si="322"/>
        <v>1</v>
      </c>
      <c r="G979" s="7">
        <f t="shared" si="338"/>
        <v>3</v>
      </c>
      <c r="H979" s="48">
        <f t="shared" si="323"/>
        <v>1257</v>
      </c>
      <c r="I979" s="163">
        <f t="shared" si="324"/>
        <v>0.64594039054470709</v>
      </c>
      <c r="J979" s="8"/>
      <c r="K979" s="2">
        <f t="shared" si="325"/>
        <v>3.5971223021582736E-3</v>
      </c>
      <c r="L979" s="2">
        <f t="shared" si="326"/>
        <v>4.2651593011305243E-2</v>
      </c>
      <c r="M979" s="2">
        <f t="shared" si="327"/>
        <v>0.74871531346351494</v>
      </c>
      <c r="N979" s="2">
        <f t="shared" si="328"/>
        <v>8.6844809866392605E-2</v>
      </c>
      <c r="O979" s="2">
        <f t="shared" si="329"/>
        <v>0.11819116135662892</v>
      </c>
      <c r="P979" s="1">
        <v>7</v>
      </c>
      <c r="Q979" s="1">
        <v>83</v>
      </c>
      <c r="R979" s="1">
        <v>1457</v>
      </c>
      <c r="S979" s="1">
        <v>169</v>
      </c>
      <c r="T979" s="1">
        <v>200</v>
      </c>
      <c r="U979" s="1">
        <v>5</v>
      </c>
      <c r="V979" s="1">
        <v>7</v>
      </c>
      <c r="W979" s="1"/>
      <c r="X979" s="1"/>
      <c r="Y979" s="1">
        <v>15</v>
      </c>
      <c r="Z979" s="1"/>
      <c r="AA979" s="1">
        <v>3</v>
      </c>
      <c r="AB979" s="1"/>
      <c r="AC979" s="1"/>
      <c r="AD979" s="1"/>
      <c r="AI979" t="str">
        <f t="shared" si="339"/>
        <v>Stoughton</v>
      </c>
      <c r="AJ979" t="s">
        <v>505</v>
      </c>
      <c r="AK979" s="140">
        <v>8</v>
      </c>
      <c r="AL979" s="7"/>
      <c r="AN979" s="91">
        <v>25</v>
      </c>
      <c r="AO979" s="93">
        <v>21</v>
      </c>
      <c r="AP979" s="93">
        <v>115</v>
      </c>
      <c r="AQ979" s="100">
        <v>67945</v>
      </c>
      <c r="AR979" s="100">
        <f t="shared" si="330"/>
        <v>25021</v>
      </c>
      <c r="AS979" t="s">
        <v>1753</v>
      </c>
      <c r="AT979" s="103">
        <f t="shared" si="331"/>
        <v>2567945</v>
      </c>
      <c r="AW979">
        <v>16.27</v>
      </c>
      <c r="AX979">
        <v>0.23</v>
      </c>
      <c r="AY979">
        <v>16.04</v>
      </c>
      <c r="BF979" s="107">
        <f t="shared" si="332"/>
        <v>0</v>
      </c>
      <c r="BG979" s="107">
        <f t="shared" si="333"/>
        <v>0</v>
      </c>
      <c r="BH979" s="107">
        <f t="shared" si="334"/>
        <v>0.748</v>
      </c>
      <c r="BI979" s="107">
        <f t="shared" si="335"/>
        <v>0</v>
      </c>
      <c r="BJ979" s="107">
        <f t="shared" si="336"/>
        <v>0</v>
      </c>
      <c r="BK979">
        <f t="shared" si="337"/>
        <v>0</v>
      </c>
    </row>
    <row r="980" spans="1:63" hidden="1" outlineLevel="1">
      <c r="A980" s="49" t="s">
        <v>2919</v>
      </c>
      <c r="B980" s="9" t="s">
        <v>2377</v>
      </c>
      <c r="C980" s="1">
        <f t="shared" si="319"/>
        <v>689</v>
      </c>
      <c r="D980" s="7">
        <f t="shared" si="320"/>
        <v>5</v>
      </c>
      <c r="E980" s="7">
        <f t="shared" si="321"/>
        <v>4</v>
      </c>
      <c r="F980" s="7">
        <f t="shared" si="322"/>
        <v>1</v>
      </c>
      <c r="G980" s="7">
        <f t="shared" si="338"/>
        <v>3</v>
      </c>
      <c r="H980" s="48">
        <f t="shared" si="323"/>
        <v>425</v>
      </c>
      <c r="I980" s="163">
        <f t="shared" si="324"/>
        <v>0.61683599419448476</v>
      </c>
      <c r="J980" s="8"/>
      <c r="K980" s="2">
        <f t="shared" si="325"/>
        <v>1.3062409288824383E-2</v>
      </c>
      <c r="L980" s="2">
        <f t="shared" si="326"/>
        <v>4.2089985486211901E-2</v>
      </c>
      <c r="M980" s="2">
        <f t="shared" si="327"/>
        <v>0.73149492017416551</v>
      </c>
      <c r="N980" s="2">
        <f t="shared" si="328"/>
        <v>9.1436865021770689E-2</v>
      </c>
      <c r="O980" s="2">
        <f t="shared" si="329"/>
        <v>0.1219158200290275</v>
      </c>
      <c r="P980" s="1">
        <v>9</v>
      </c>
      <c r="Q980" s="1">
        <v>29</v>
      </c>
      <c r="R980" s="1">
        <v>504</v>
      </c>
      <c r="S980" s="1">
        <v>63</v>
      </c>
      <c r="T980" s="1">
        <v>79</v>
      </c>
      <c r="U980" s="1">
        <v>0</v>
      </c>
      <c r="V980" s="1">
        <v>0</v>
      </c>
      <c r="W980" s="1"/>
      <c r="X980" s="1"/>
      <c r="Y980" s="1">
        <v>5</v>
      </c>
      <c r="Z980" s="1"/>
      <c r="AA980" s="1">
        <v>0</v>
      </c>
      <c r="AB980" s="1"/>
      <c r="AC980" s="1"/>
      <c r="AD980" s="1"/>
      <c r="AI980" t="str">
        <f t="shared" si="339"/>
        <v>Stow</v>
      </c>
      <c r="AJ980" t="s">
        <v>2292</v>
      </c>
      <c r="AK980" s="140">
        <v>3</v>
      </c>
      <c r="AL980" s="7"/>
      <c r="AN980" s="91">
        <v>25</v>
      </c>
      <c r="AO980" s="93">
        <v>17</v>
      </c>
      <c r="AP980" s="93">
        <v>205</v>
      </c>
      <c r="AQ980" s="100">
        <v>68050</v>
      </c>
      <c r="AR980" s="100">
        <f t="shared" si="330"/>
        <v>25017</v>
      </c>
      <c r="AS980" t="s">
        <v>1753</v>
      </c>
      <c r="AT980" s="103">
        <f t="shared" si="331"/>
        <v>2568050</v>
      </c>
      <c r="AW980">
        <v>18.09</v>
      </c>
      <c r="AX980">
        <v>0.47</v>
      </c>
      <c r="AY980">
        <v>17.62</v>
      </c>
      <c r="BF980" s="107">
        <f t="shared" si="332"/>
        <v>0</v>
      </c>
      <c r="BG980" s="107">
        <f t="shared" si="333"/>
        <v>0</v>
      </c>
      <c r="BH980" s="107">
        <f t="shared" si="334"/>
        <v>0.73099999999999998</v>
      </c>
      <c r="BI980" s="107">
        <f t="shared" si="335"/>
        <v>0</v>
      </c>
      <c r="BJ980" s="107">
        <f t="shared" si="336"/>
        <v>0</v>
      </c>
      <c r="BK980">
        <f t="shared" si="337"/>
        <v>0</v>
      </c>
    </row>
    <row r="981" spans="1:63" hidden="1" outlineLevel="1">
      <c r="A981" s="49" t="s">
        <v>3129</v>
      </c>
      <c r="B981" s="9" t="s">
        <v>2377</v>
      </c>
      <c r="C981" s="1">
        <f t="shared" si="319"/>
        <v>744</v>
      </c>
      <c r="D981" s="7">
        <f t="shared" si="320"/>
        <v>6</v>
      </c>
      <c r="E981" s="7">
        <f t="shared" si="321"/>
        <v>4</v>
      </c>
      <c r="F981" s="7">
        <f t="shared" si="322"/>
        <v>1</v>
      </c>
      <c r="G981" s="7">
        <f t="shared" si="338"/>
        <v>3</v>
      </c>
      <c r="H981" s="48">
        <f t="shared" si="323"/>
        <v>398</v>
      </c>
      <c r="I981" s="163">
        <f t="shared" si="324"/>
        <v>0.53494623655913975</v>
      </c>
      <c r="J981" s="8"/>
      <c r="K981" s="2">
        <f t="shared" si="325"/>
        <v>1.3440860215053765E-3</v>
      </c>
      <c r="L981" s="2">
        <f t="shared" si="326"/>
        <v>5.3763440860215055E-2</v>
      </c>
      <c r="M981" s="2">
        <f t="shared" si="327"/>
        <v>0.68548387096774188</v>
      </c>
      <c r="N981" s="2">
        <f t="shared" si="328"/>
        <v>9.9462365591397844E-2</v>
      </c>
      <c r="O981" s="2">
        <f t="shared" si="329"/>
        <v>0.15994623655913989</v>
      </c>
      <c r="P981" s="1">
        <v>1</v>
      </c>
      <c r="Q981" s="1">
        <v>40</v>
      </c>
      <c r="R981" s="1">
        <v>510</v>
      </c>
      <c r="S981" s="1">
        <v>74</v>
      </c>
      <c r="T981" s="1">
        <v>112</v>
      </c>
      <c r="U981" s="1">
        <v>1</v>
      </c>
      <c r="V981" s="1">
        <v>1</v>
      </c>
      <c r="W981" s="1"/>
      <c r="X981" s="1"/>
      <c r="Y981" s="1">
        <v>5</v>
      </c>
      <c r="Z981" s="1"/>
      <c r="AA981" s="1">
        <v>0</v>
      </c>
      <c r="AB981" s="1"/>
      <c r="AC981" s="1"/>
      <c r="AD981" s="1"/>
      <c r="AI981" t="str">
        <f t="shared" si="339"/>
        <v>Sturbridge</v>
      </c>
      <c r="AJ981" s="9" t="s">
        <v>1812</v>
      </c>
      <c r="AK981" s="140">
        <v>1</v>
      </c>
      <c r="AL981" s="7"/>
      <c r="AN981" s="91">
        <v>25</v>
      </c>
      <c r="AO981" s="93">
        <v>27</v>
      </c>
      <c r="AP981" s="93">
        <v>240</v>
      </c>
      <c r="AQ981" s="100">
        <v>68155</v>
      </c>
      <c r="AR981" s="100">
        <f t="shared" si="330"/>
        <v>25027</v>
      </c>
      <c r="AS981" t="s">
        <v>1753</v>
      </c>
      <c r="AT981" s="103">
        <f t="shared" si="331"/>
        <v>2568155</v>
      </c>
      <c r="AW981">
        <v>38.950000000000003</v>
      </c>
      <c r="AX981">
        <v>1.54</v>
      </c>
      <c r="AY981">
        <v>37.409999999999997</v>
      </c>
      <c r="BF981" s="107">
        <f t="shared" si="332"/>
        <v>0</v>
      </c>
      <c r="BG981" s="107">
        <f t="shared" si="333"/>
        <v>0</v>
      </c>
      <c r="BH981" s="107">
        <f t="shared" si="334"/>
        <v>0.68500000000000005</v>
      </c>
      <c r="BI981" s="107">
        <f t="shared" si="335"/>
        <v>0</v>
      </c>
      <c r="BJ981" s="107">
        <f t="shared" si="336"/>
        <v>0</v>
      </c>
      <c r="BK981">
        <f t="shared" si="337"/>
        <v>0</v>
      </c>
    </row>
    <row r="982" spans="1:63" hidden="1" outlineLevel="1">
      <c r="A982" s="49" t="s">
        <v>1463</v>
      </c>
      <c r="B982" s="9" t="s">
        <v>2377</v>
      </c>
      <c r="C982" s="1">
        <f t="shared" si="319"/>
        <v>1537</v>
      </c>
      <c r="D982" s="7">
        <f t="shared" si="320"/>
        <v>5</v>
      </c>
      <c r="E982" s="7">
        <f t="shared" si="321"/>
        <v>4</v>
      </c>
      <c r="F982" s="7">
        <f t="shared" si="322"/>
        <v>1</v>
      </c>
      <c r="G982" s="7">
        <f t="shared" si="338"/>
        <v>3</v>
      </c>
      <c r="H982" s="48">
        <f t="shared" si="323"/>
        <v>1096</v>
      </c>
      <c r="I982" s="163">
        <f t="shared" si="324"/>
        <v>0.7130774235523748</v>
      </c>
      <c r="J982" s="8"/>
      <c r="K982" s="2">
        <f t="shared" si="325"/>
        <v>1.1711125569290826E-2</v>
      </c>
      <c r="L982" s="2">
        <f t="shared" si="326"/>
        <v>3.0579050097592712E-2</v>
      </c>
      <c r="M982" s="2">
        <f t="shared" si="327"/>
        <v>0.79570592062459333</v>
      </c>
      <c r="N982" s="2">
        <f t="shared" si="328"/>
        <v>7.41704619388419E-2</v>
      </c>
      <c r="O982" s="2">
        <f t="shared" si="329"/>
        <v>8.7833441769681234E-2</v>
      </c>
      <c r="P982" s="1">
        <v>18</v>
      </c>
      <c r="Q982" s="1">
        <v>47</v>
      </c>
      <c r="R982" s="1">
        <v>1223</v>
      </c>
      <c r="S982" s="1">
        <v>114</v>
      </c>
      <c r="T982" s="1">
        <v>127</v>
      </c>
      <c r="U982" s="1">
        <v>0</v>
      </c>
      <c r="V982" s="1">
        <v>1</v>
      </c>
      <c r="W982" s="1"/>
      <c r="X982" s="1"/>
      <c r="Y982" s="1">
        <v>6</v>
      </c>
      <c r="Z982" s="1"/>
      <c r="AA982" s="1">
        <v>1</v>
      </c>
      <c r="AB982" s="1"/>
      <c r="AC982" s="1"/>
      <c r="AD982" s="1"/>
      <c r="AI982" t="str">
        <f t="shared" si="339"/>
        <v>Sudbury</v>
      </c>
      <c r="AJ982" t="s">
        <v>2292</v>
      </c>
      <c r="AK982" s="140"/>
      <c r="AL982" s="7"/>
      <c r="AN982" s="91">
        <v>25</v>
      </c>
      <c r="AO982" s="93">
        <v>17</v>
      </c>
      <c r="AP982" s="93">
        <v>210</v>
      </c>
      <c r="AQ982" s="100">
        <v>68260</v>
      </c>
      <c r="AR982" s="100">
        <f t="shared" si="330"/>
        <v>25017</v>
      </c>
      <c r="AS982" t="s">
        <v>1753</v>
      </c>
      <c r="AT982" s="103">
        <f t="shared" si="331"/>
        <v>2568260</v>
      </c>
      <c r="AW982">
        <v>24.63</v>
      </c>
      <c r="AX982">
        <v>0.26</v>
      </c>
      <c r="AY982">
        <v>24.37</v>
      </c>
      <c r="BF982" s="107">
        <f t="shared" si="332"/>
        <v>0</v>
      </c>
      <c r="BG982" s="107">
        <f t="shared" si="333"/>
        <v>0</v>
      </c>
      <c r="BH982" s="107">
        <f t="shared" si="334"/>
        <v>0.79500000000000004</v>
      </c>
      <c r="BI982" s="107">
        <f t="shared" si="335"/>
        <v>0</v>
      </c>
      <c r="BJ982" s="107">
        <f t="shared" si="336"/>
        <v>0</v>
      </c>
      <c r="BK982">
        <f t="shared" si="337"/>
        <v>0</v>
      </c>
    </row>
    <row r="983" spans="1:63" hidden="1" outlineLevel="1">
      <c r="A983" s="49" t="s">
        <v>3179</v>
      </c>
      <c r="B983" s="9" t="s">
        <v>2377</v>
      </c>
      <c r="C983" s="1">
        <f t="shared" si="319"/>
        <v>132</v>
      </c>
      <c r="D983" s="7">
        <f t="shared" si="320"/>
        <v>5</v>
      </c>
      <c r="E983" s="7">
        <f t="shared" si="321"/>
        <v>4</v>
      </c>
      <c r="F983" s="7">
        <f t="shared" si="322"/>
        <v>1</v>
      </c>
      <c r="G983" s="7">
        <f t="shared" si="338"/>
        <v>3</v>
      </c>
      <c r="H983" s="48">
        <f t="shared" si="323"/>
        <v>32</v>
      </c>
      <c r="I983" s="163">
        <f t="shared" si="324"/>
        <v>0.24242424242424243</v>
      </c>
      <c r="J983" s="8"/>
      <c r="K983" s="2">
        <f t="shared" si="325"/>
        <v>3.0303030303030304E-2</v>
      </c>
      <c r="L983" s="2">
        <f t="shared" si="326"/>
        <v>3.787878787878788E-2</v>
      </c>
      <c r="M983" s="2">
        <f t="shared" si="327"/>
        <v>0.48484848484848486</v>
      </c>
      <c r="N983" s="2">
        <f t="shared" si="328"/>
        <v>0.17424242424242425</v>
      </c>
      <c r="O983" s="2">
        <f t="shared" si="329"/>
        <v>0.27272727272727276</v>
      </c>
      <c r="P983" s="1">
        <v>4</v>
      </c>
      <c r="Q983" s="1">
        <v>5</v>
      </c>
      <c r="R983" s="1">
        <v>64</v>
      </c>
      <c r="S983" s="1">
        <v>23</v>
      </c>
      <c r="T983" s="1">
        <v>32</v>
      </c>
      <c r="U983" s="1">
        <v>0</v>
      </c>
      <c r="V983" s="1">
        <v>0</v>
      </c>
      <c r="W983" s="1"/>
      <c r="X983" s="1"/>
      <c r="Y983" s="1">
        <v>2</v>
      </c>
      <c r="Z983" s="1"/>
      <c r="AA983" s="1">
        <v>2</v>
      </c>
      <c r="AB983" s="1"/>
      <c r="AC983" s="1"/>
      <c r="AD983" s="1"/>
      <c r="AI983" t="str">
        <f t="shared" si="339"/>
        <v>Sunderland</v>
      </c>
      <c r="AJ983" t="s">
        <v>2477</v>
      </c>
      <c r="AK983" s="140">
        <v>2</v>
      </c>
      <c r="AL983" s="7"/>
      <c r="AN983" s="91">
        <v>25</v>
      </c>
      <c r="AO983" s="93">
        <v>11</v>
      </c>
      <c r="AP983" s="93">
        <v>115</v>
      </c>
      <c r="AQ983" s="100">
        <v>68400</v>
      </c>
      <c r="AR983" s="100">
        <f t="shared" si="330"/>
        <v>25011</v>
      </c>
      <c r="AS983" t="s">
        <v>1753</v>
      </c>
      <c r="AT983" s="103">
        <f t="shared" si="331"/>
        <v>2568400</v>
      </c>
      <c r="AW983">
        <v>14.8</v>
      </c>
      <c r="AX983">
        <v>0.41</v>
      </c>
      <c r="AY983">
        <v>14.39</v>
      </c>
      <c r="BF983" s="107">
        <f t="shared" si="332"/>
        <v>0</v>
      </c>
      <c r="BG983" s="107">
        <f t="shared" si="333"/>
        <v>0</v>
      </c>
      <c r="BH983" s="107">
        <f t="shared" si="334"/>
        <v>0.48399999999999999</v>
      </c>
      <c r="BI983" s="107">
        <f t="shared" si="335"/>
        <v>0</v>
      </c>
      <c r="BJ983" s="107">
        <f t="shared" si="336"/>
        <v>0</v>
      </c>
      <c r="BK983">
        <f t="shared" si="337"/>
        <v>0</v>
      </c>
    </row>
    <row r="984" spans="1:63" hidden="1" outlineLevel="1">
      <c r="A984" s="49" t="s">
        <v>1031</v>
      </c>
      <c r="B984" s="9" t="s">
        <v>2377</v>
      </c>
      <c r="C984" s="1">
        <f t="shared" si="319"/>
        <v>825</v>
      </c>
      <c r="D984" s="7">
        <f t="shared" si="320"/>
        <v>6</v>
      </c>
      <c r="E984" s="7">
        <f t="shared" si="321"/>
        <v>4</v>
      </c>
      <c r="F984" s="7">
        <f t="shared" si="322"/>
        <v>1</v>
      </c>
      <c r="G984" s="7">
        <f t="shared" si="338"/>
        <v>3</v>
      </c>
      <c r="H984" s="48">
        <f t="shared" si="323"/>
        <v>502</v>
      </c>
      <c r="I984" s="163">
        <f t="shared" si="324"/>
        <v>0.60848484848484852</v>
      </c>
      <c r="J984" s="8"/>
      <c r="K984" s="2">
        <f t="shared" si="325"/>
        <v>0</v>
      </c>
      <c r="L984" s="2">
        <f t="shared" si="326"/>
        <v>5.4545454545454543E-2</v>
      </c>
      <c r="M984" s="2">
        <f t="shared" si="327"/>
        <v>0.72848484848484851</v>
      </c>
      <c r="N984" s="2">
        <f t="shared" si="328"/>
        <v>9.2121212121212118E-2</v>
      </c>
      <c r="O984" s="2">
        <f t="shared" si="329"/>
        <v>0.12484848484848481</v>
      </c>
      <c r="P984" s="1">
        <v>0</v>
      </c>
      <c r="Q984" s="1">
        <v>45</v>
      </c>
      <c r="R984" s="1">
        <v>601</v>
      </c>
      <c r="S984" s="1">
        <v>76</v>
      </c>
      <c r="T984" s="1">
        <v>99</v>
      </c>
      <c r="U984" s="1">
        <v>0</v>
      </c>
      <c r="V984" s="1">
        <v>0</v>
      </c>
      <c r="W984" s="1"/>
      <c r="X984" s="1"/>
      <c r="Y984" s="1">
        <v>4</v>
      </c>
      <c r="Z984" s="1"/>
      <c r="AA984" s="1">
        <v>0</v>
      </c>
      <c r="AB984" s="1"/>
      <c r="AC984" s="1"/>
      <c r="AD984" s="1"/>
      <c r="AI984" t="str">
        <f t="shared" si="339"/>
        <v>Sutton</v>
      </c>
      <c r="AJ984" s="9" t="s">
        <v>1812</v>
      </c>
      <c r="AK984" s="140">
        <v>2</v>
      </c>
      <c r="AL984" s="7"/>
      <c r="AN984" s="91">
        <v>25</v>
      </c>
      <c r="AO984" s="93">
        <v>27</v>
      </c>
      <c r="AP984" s="93">
        <v>245</v>
      </c>
      <c r="AQ984" s="100">
        <v>68610</v>
      </c>
      <c r="AR984" s="100">
        <f t="shared" si="330"/>
        <v>25027</v>
      </c>
      <c r="AS984" t="s">
        <v>1753</v>
      </c>
      <c r="AT984" s="103">
        <f t="shared" si="331"/>
        <v>2568610</v>
      </c>
      <c r="AW984">
        <v>33.93</v>
      </c>
      <c r="AX984">
        <v>1.55</v>
      </c>
      <c r="AY984">
        <v>32.380000000000003</v>
      </c>
      <c r="BF984" s="107">
        <f t="shared" si="332"/>
        <v>0</v>
      </c>
      <c r="BG984" s="107">
        <f t="shared" si="333"/>
        <v>0</v>
      </c>
      <c r="BH984" s="107">
        <f t="shared" si="334"/>
        <v>0.72799999999999998</v>
      </c>
      <c r="BI984" s="107">
        <f t="shared" si="335"/>
        <v>0</v>
      </c>
      <c r="BJ984" s="107">
        <f t="shared" si="336"/>
        <v>0</v>
      </c>
      <c r="BK984">
        <f t="shared" si="337"/>
        <v>0</v>
      </c>
    </row>
    <row r="985" spans="1:63" hidden="1" outlineLevel="1">
      <c r="A985" s="49" t="s">
        <v>3121</v>
      </c>
      <c r="B985" s="9" t="s">
        <v>2377</v>
      </c>
      <c r="C985" s="1">
        <f t="shared" si="319"/>
        <v>1099</v>
      </c>
      <c r="D985" s="7">
        <f t="shared" si="320"/>
        <v>7</v>
      </c>
      <c r="E985" s="7">
        <f t="shared" si="321"/>
        <v>4</v>
      </c>
      <c r="F985" s="7">
        <f t="shared" si="322"/>
        <v>1</v>
      </c>
      <c r="G985" s="7">
        <f t="shared" si="338"/>
        <v>3</v>
      </c>
      <c r="H985" s="48">
        <f t="shared" si="323"/>
        <v>759</v>
      </c>
      <c r="I985" s="163">
        <f t="shared" si="324"/>
        <v>0.69062784349408557</v>
      </c>
      <c r="J985" s="8"/>
      <c r="K985" s="2">
        <f t="shared" si="325"/>
        <v>4.549590536851683E-3</v>
      </c>
      <c r="L985" s="2">
        <f t="shared" si="326"/>
        <v>5.0045495905368519E-2</v>
      </c>
      <c r="M985" s="2">
        <f t="shared" si="327"/>
        <v>0.77252047315741579</v>
      </c>
      <c r="N985" s="2">
        <f t="shared" si="328"/>
        <v>7.7343039126478622E-2</v>
      </c>
      <c r="O985" s="2">
        <f t="shared" si="329"/>
        <v>9.5541401273885371E-2</v>
      </c>
      <c r="P985" s="1">
        <v>5</v>
      </c>
      <c r="Q985" s="1">
        <v>55</v>
      </c>
      <c r="R985" s="1">
        <v>849</v>
      </c>
      <c r="S985" s="1">
        <v>85</v>
      </c>
      <c r="T985" s="1">
        <v>90</v>
      </c>
      <c r="U985" s="1">
        <v>1</v>
      </c>
      <c r="V985" s="1">
        <v>6</v>
      </c>
      <c r="W985" s="1"/>
      <c r="X985" s="1"/>
      <c r="Y985" s="1">
        <v>8</v>
      </c>
      <c r="Z985" s="1"/>
      <c r="AA985" s="1">
        <v>0</v>
      </c>
      <c r="AB985" s="1"/>
      <c r="AC985" s="1"/>
      <c r="AD985" s="1"/>
      <c r="AI985" t="str">
        <f t="shared" si="339"/>
        <v>Swampscott</v>
      </c>
      <c r="AJ985" t="s">
        <v>827</v>
      </c>
      <c r="AK985" s="140">
        <v>6</v>
      </c>
      <c r="AL985" s="7"/>
      <c r="AN985" s="91">
        <v>25</v>
      </c>
      <c r="AO985" s="93">
        <v>9</v>
      </c>
      <c r="AP985" s="93">
        <v>155</v>
      </c>
      <c r="AQ985" s="100">
        <v>68645</v>
      </c>
      <c r="AR985" s="100">
        <f t="shared" si="330"/>
        <v>25009</v>
      </c>
      <c r="AS985" t="s">
        <v>1753</v>
      </c>
      <c r="AT985" s="103">
        <f t="shared" si="331"/>
        <v>2568645</v>
      </c>
      <c r="AW985">
        <v>6.73</v>
      </c>
      <c r="AX985">
        <v>3.69</v>
      </c>
      <c r="AY985">
        <v>3.05</v>
      </c>
      <c r="BF985" s="107">
        <f t="shared" si="332"/>
        <v>0</v>
      </c>
      <c r="BG985" s="107">
        <f t="shared" si="333"/>
        <v>0</v>
      </c>
      <c r="BH985" s="107">
        <f t="shared" si="334"/>
        <v>0.77200000000000002</v>
      </c>
      <c r="BI985" s="107">
        <f t="shared" si="335"/>
        <v>0</v>
      </c>
      <c r="BJ985" s="107">
        <f t="shared" si="336"/>
        <v>0</v>
      </c>
      <c r="BK985">
        <f t="shared" si="337"/>
        <v>0</v>
      </c>
    </row>
    <row r="986" spans="1:63" hidden="1" outlineLevel="1">
      <c r="A986" s="49" t="s">
        <v>509</v>
      </c>
      <c r="B986" s="9" t="s">
        <v>2377</v>
      </c>
      <c r="C986" s="1">
        <f t="shared" si="319"/>
        <v>782</v>
      </c>
      <c r="D986" s="7">
        <f t="shared" si="320"/>
        <v>8</v>
      </c>
      <c r="E986" s="7">
        <f t="shared" si="321"/>
        <v>4</v>
      </c>
      <c r="F986" s="7">
        <f t="shared" si="322"/>
        <v>1</v>
      </c>
      <c r="G986" s="7">
        <f t="shared" si="338"/>
        <v>3</v>
      </c>
      <c r="H986" s="48">
        <f t="shared" si="323"/>
        <v>342</v>
      </c>
      <c r="I986" s="163">
        <f t="shared" si="324"/>
        <v>0.4373401534526854</v>
      </c>
      <c r="J986" s="8"/>
      <c r="K986" s="2">
        <f t="shared" si="325"/>
        <v>2.5575447570332483E-3</v>
      </c>
      <c r="L986" s="2">
        <f t="shared" si="326"/>
        <v>7.4168797953964194E-2</v>
      </c>
      <c r="M986" s="2">
        <f t="shared" si="327"/>
        <v>0.6240409207161125</v>
      </c>
      <c r="N986" s="2">
        <f t="shared" si="328"/>
        <v>9.718670076726342E-2</v>
      </c>
      <c r="O986" s="2">
        <f t="shared" si="329"/>
        <v>0.20204603580562663</v>
      </c>
      <c r="P986" s="1">
        <v>2</v>
      </c>
      <c r="Q986" s="1">
        <v>58</v>
      </c>
      <c r="R986" s="1">
        <v>488</v>
      </c>
      <c r="S986" s="1">
        <v>76</v>
      </c>
      <c r="T986" s="1">
        <v>146</v>
      </c>
      <c r="U986" s="1">
        <v>4</v>
      </c>
      <c r="V986" s="1">
        <v>1</v>
      </c>
      <c r="W986" s="1"/>
      <c r="X986" s="1"/>
      <c r="Y986" s="1">
        <v>4</v>
      </c>
      <c r="Z986" s="1"/>
      <c r="AA986" s="1">
        <v>3</v>
      </c>
      <c r="AB986" s="1"/>
      <c r="AC986" s="1"/>
      <c r="AD986" s="1"/>
      <c r="AI986" t="str">
        <f t="shared" si="339"/>
        <v>Swansea</v>
      </c>
      <c r="AJ986" t="s">
        <v>2858</v>
      </c>
      <c r="AK986" s="140">
        <v>4</v>
      </c>
      <c r="AL986" s="7"/>
      <c r="AN986" s="91">
        <v>25</v>
      </c>
      <c r="AO986" s="93">
        <v>5</v>
      </c>
      <c r="AP986" s="93">
        <v>90</v>
      </c>
      <c r="AQ986" s="100">
        <v>68750</v>
      </c>
      <c r="AR986" s="100">
        <f t="shared" si="330"/>
        <v>25005</v>
      </c>
      <c r="AS986" t="s">
        <v>1753</v>
      </c>
      <c r="AT986" s="103">
        <f t="shared" si="331"/>
        <v>2568750</v>
      </c>
      <c r="AW986">
        <v>25.54</v>
      </c>
      <c r="AX986">
        <v>2.4700000000000002</v>
      </c>
      <c r="AY986">
        <v>23.06</v>
      </c>
      <c r="BF986" s="107">
        <f t="shared" si="332"/>
        <v>0</v>
      </c>
      <c r="BG986" s="107">
        <f t="shared" si="333"/>
        <v>0</v>
      </c>
      <c r="BH986" s="107">
        <f t="shared" si="334"/>
        <v>0.624</v>
      </c>
      <c r="BI986" s="107">
        <f t="shared" si="335"/>
        <v>0</v>
      </c>
      <c r="BJ986" s="107">
        <f t="shared" si="336"/>
        <v>0</v>
      </c>
      <c r="BK986">
        <f t="shared" si="337"/>
        <v>0</v>
      </c>
    </row>
    <row r="987" spans="1:63" hidden="1" outlineLevel="1">
      <c r="A987" s="49" t="s">
        <v>510</v>
      </c>
      <c r="B987" s="9" t="s">
        <v>2377</v>
      </c>
      <c r="C987" s="1">
        <f t="shared" si="319"/>
        <v>2271</v>
      </c>
      <c r="D987" s="7">
        <f t="shared" si="320"/>
        <v>5</v>
      </c>
      <c r="E987" s="7">
        <f t="shared" si="321"/>
        <v>4</v>
      </c>
      <c r="F987" s="7">
        <f t="shared" si="322"/>
        <v>1</v>
      </c>
      <c r="G987" s="7">
        <f t="shared" si="338"/>
        <v>3</v>
      </c>
      <c r="H987" s="48">
        <f t="shared" si="323"/>
        <v>1141</v>
      </c>
      <c r="I987" s="163">
        <f t="shared" si="324"/>
        <v>0.50242184059885509</v>
      </c>
      <c r="J987" s="8"/>
      <c r="K987" s="2">
        <f t="shared" si="325"/>
        <v>4.4033465433729636E-3</v>
      </c>
      <c r="L987" s="2">
        <f t="shared" si="326"/>
        <v>5.7683839718185824E-2</v>
      </c>
      <c r="M987" s="2">
        <f t="shared" si="327"/>
        <v>0.65918097754293259</v>
      </c>
      <c r="N987" s="2">
        <f t="shared" si="328"/>
        <v>0.11184500220167327</v>
      </c>
      <c r="O987" s="2">
        <f t="shared" si="329"/>
        <v>0.16688683399383542</v>
      </c>
      <c r="P987" s="1">
        <v>10</v>
      </c>
      <c r="Q987" s="1">
        <v>131</v>
      </c>
      <c r="R987" s="1">
        <v>1497</v>
      </c>
      <c r="S987" s="1">
        <v>254</v>
      </c>
      <c r="T987" s="1">
        <v>356</v>
      </c>
      <c r="U987" s="1">
        <v>7</v>
      </c>
      <c r="V987" s="1">
        <v>6</v>
      </c>
      <c r="W987" s="1"/>
      <c r="X987" s="1"/>
      <c r="Y987" s="1">
        <v>6</v>
      </c>
      <c r="Z987" s="1"/>
      <c r="AA987" s="1">
        <v>4</v>
      </c>
      <c r="AB987" s="1"/>
      <c r="AC987" s="1"/>
      <c r="AD987" s="1"/>
      <c r="AI987" t="str">
        <f t="shared" si="339"/>
        <v>Taunton</v>
      </c>
      <c r="AJ987" t="s">
        <v>2858</v>
      </c>
      <c r="AK987" s="140">
        <v>4</v>
      </c>
      <c r="AL987" s="7"/>
      <c r="AN987" s="91">
        <v>25</v>
      </c>
      <c r="AO987" s="93">
        <v>5</v>
      </c>
      <c r="AP987" s="93">
        <v>95</v>
      </c>
      <c r="AQ987" s="100">
        <v>69170</v>
      </c>
      <c r="AR987" s="100">
        <f t="shared" si="330"/>
        <v>25005</v>
      </c>
      <c r="AS987" t="s">
        <v>1057</v>
      </c>
      <c r="AT987" s="103">
        <f t="shared" si="331"/>
        <v>2569170</v>
      </c>
      <c r="AW987">
        <v>47.96</v>
      </c>
      <c r="AX987">
        <v>1.35</v>
      </c>
      <c r="AY987">
        <v>46.61</v>
      </c>
      <c r="BF987" s="107">
        <f t="shared" si="332"/>
        <v>0</v>
      </c>
      <c r="BG987" s="107">
        <f t="shared" si="333"/>
        <v>0</v>
      </c>
      <c r="BH987" s="107">
        <f t="shared" si="334"/>
        <v>0.65900000000000003</v>
      </c>
      <c r="BI987" s="107">
        <f t="shared" si="335"/>
        <v>0</v>
      </c>
      <c r="BJ987" s="107">
        <f t="shared" si="336"/>
        <v>0</v>
      </c>
      <c r="BK987">
        <f t="shared" si="337"/>
        <v>0</v>
      </c>
    </row>
    <row r="988" spans="1:63" hidden="1" outlineLevel="1">
      <c r="A988" s="49" t="s">
        <v>1209</v>
      </c>
      <c r="B988" s="9" t="s">
        <v>2377</v>
      </c>
      <c r="C988" s="1">
        <f t="shared" si="319"/>
        <v>546</v>
      </c>
      <c r="D988" s="7">
        <f t="shared" si="320"/>
        <v>7</v>
      </c>
      <c r="E988" s="7">
        <f t="shared" si="321"/>
        <v>4</v>
      </c>
      <c r="F988" s="7">
        <f t="shared" si="322"/>
        <v>1</v>
      </c>
      <c r="G988" s="7">
        <f t="shared" si="338"/>
        <v>3</v>
      </c>
      <c r="H988" s="48">
        <f t="shared" si="323"/>
        <v>210</v>
      </c>
      <c r="I988" s="163">
        <f t="shared" si="324"/>
        <v>0.38461538461538464</v>
      </c>
      <c r="J988" s="8"/>
      <c r="K988" s="2">
        <f t="shared" si="325"/>
        <v>1.8315018315018315E-3</v>
      </c>
      <c r="L988" s="2">
        <f t="shared" si="326"/>
        <v>5.3113553113553112E-2</v>
      </c>
      <c r="M988" s="2">
        <f t="shared" si="327"/>
        <v>0.59157509157509158</v>
      </c>
      <c r="N988" s="2">
        <f t="shared" si="328"/>
        <v>0.13553113553113552</v>
      </c>
      <c r="O988" s="2">
        <f t="shared" si="329"/>
        <v>0.21794871794871792</v>
      </c>
      <c r="P988" s="1">
        <v>1</v>
      </c>
      <c r="Q988" s="1">
        <v>29</v>
      </c>
      <c r="R988" s="1">
        <v>323</v>
      </c>
      <c r="S988" s="1">
        <v>74</v>
      </c>
      <c r="T988" s="1">
        <v>113</v>
      </c>
      <c r="U988" s="1">
        <v>2</v>
      </c>
      <c r="V988" s="1">
        <v>3</v>
      </c>
      <c r="W988" s="1"/>
      <c r="X988" s="1"/>
      <c r="Y988" s="1">
        <v>0</v>
      </c>
      <c r="Z988" s="1"/>
      <c r="AA988" s="1">
        <v>1</v>
      </c>
      <c r="AB988" s="1"/>
      <c r="AC988" s="1"/>
      <c r="AD988" s="1"/>
      <c r="AI988" t="str">
        <f t="shared" si="339"/>
        <v>Templeton</v>
      </c>
      <c r="AJ988" s="9" t="s">
        <v>1812</v>
      </c>
      <c r="AK988" s="140">
        <v>2</v>
      </c>
      <c r="AL988" s="7"/>
      <c r="AN988" s="91">
        <v>25</v>
      </c>
      <c r="AO988" s="93">
        <v>27</v>
      </c>
      <c r="AP988" s="93">
        <v>250</v>
      </c>
      <c r="AQ988" s="100">
        <v>69275</v>
      </c>
      <c r="AR988" s="100">
        <f t="shared" si="330"/>
        <v>25027</v>
      </c>
      <c r="AS988" t="s">
        <v>1753</v>
      </c>
      <c r="AT988" s="103">
        <f t="shared" si="331"/>
        <v>2569275</v>
      </c>
      <c r="AW988">
        <v>32.409999999999997</v>
      </c>
      <c r="AX988">
        <v>0.38</v>
      </c>
      <c r="AY988">
        <v>32.04</v>
      </c>
      <c r="BF988" s="107">
        <f t="shared" si="332"/>
        <v>0</v>
      </c>
      <c r="BG988" s="107">
        <f t="shared" si="333"/>
        <v>0</v>
      </c>
      <c r="BH988" s="107">
        <f t="shared" si="334"/>
        <v>0.59099999999999997</v>
      </c>
      <c r="BI988" s="107">
        <f t="shared" si="335"/>
        <v>0</v>
      </c>
      <c r="BJ988" s="107">
        <f t="shared" si="336"/>
        <v>0</v>
      </c>
      <c r="BK988">
        <f t="shared" si="337"/>
        <v>0</v>
      </c>
    </row>
    <row r="989" spans="1:63" hidden="1" outlineLevel="1">
      <c r="A989" s="49" t="s">
        <v>738</v>
      </c>
      <c r="B989" s="9" t="s">
        <v>2377</v>
      </c>
      <c r="C989" s="1">
        <f t="shared" si="319"/>
        <v>2515</v>
      </c>
      <c r="D989" s="7">
        <f t="shared" si="320"/>
        <v>5</v>
      </c>
      <c r="E989" s="7">
        <f t="shared" si="321"/>
        <v>4</v>
      </c>
      <c r="F989" s="7">
        <f t="shared" si="322"/>
        <v>1</v>
      </c>
      <c r="G989" s="7">
        <f t="shared" si="338"/>
        <v>3</v>
      </c>
      <c r="H989" s="48">
        <f t="shared" si="323"/>
        <v>1799</v>
      </c>
      <c r="I989" s="163">
        <f t="shared" si="324"/>
        <v>0.71530815109343937</v>
      </c>
      <c r="J989" s="8"/>
      <c r="K989" s="2">
        <f t="shared" si="325"/>
        <v>3.9761431411530811E-3</v>
      </c>
      <c r="L989" s="2">
        <f t="shared" si="326"/>
        <v>2.9423459244532803E-2</v>
      </c>
      <c r="M989" s="2">
        <f t="shared" si="327"/>
        <v>0.8055666003976143</v>
      </c>
      <c r="N989" s="2">
        <f t="shared" si="328"/>
        <v>6.4413518886679927E-2</v>
      </c>
      <c r="O989" s="2">
        <f t="shared" si="329"/>
        <v>9.6620278330019821E-2</v>
      </c>
      <c r="P989" s="1">
        <v>10</v>
      </c>
      <c r="Q989" s="1">
        <v>74</v>
      </c>
      <c r="R989" s="1">
        <v>2026</v>
      </c>
      <c r="S989" s="1">
        <v>162</v>
      </c>
      <c r="T989" s="1">
        <v>227</v>
      </c>
      <c r="U989" s="1">
        <v>3</v>
      </c>
      <c r="V989" s="1">
        <v>6</v>
      </c>
      <c r="W989" s="1"/>
      <c r="X989" s="1"/>
      <c r="Y989" s="1">
        <v>6</v>
      </c>
      <c r="Z989" s="1"/>
      <c r="AA989" s="1">
        <v>1</v>
      </c>
      <c r="AB989" s="1"/>
      <c r="AC989" s="1"/>
      <c r="AD989" s="1"/>
      <c r="AI989" t="str">
        <f t="shared" si="339"/>
        <v>Tewksbury</v>
      </c>
      <c r="AJ989" t="s">
        <v>2292</v>
      </c>
      <c r="AK989" s="140">
        <v>6</v>
      </c>
      <c r="AL989" s="7"/>
      <c r="AN989" s="91">
        <v>25</v>
      </c>
      <c r="AO989" s="93">
        <v>17</v>
      </c>
      <c r="AP989" s="93">
        <v>215</v>
      </c>
      <c r="AQ989" s="100">
        <v>69415</v>
      </c>
      <c r="AR989" s="100">
        <f t="shared" si="330"/>
        <v>25017</v>
      </c>
      <c r="AS989" t="s">
        <v>1753</v>
      </c>
      <c r="AT989" s="103">
        <f t="shared" si="331"/>
        <v>2569415</v>
      </c>
      <c r="AW989">
        <v>21.06</v>
      </c>
      <c r="AX989">
        <v>0.34</v>
      </c>
      <c r="AY989">
        <v>20.72</v>
      </c>
      <c r="BF989" s="107">
        <f t="shared" si="332"/>
        <v>0</v>
      </c>
      <c r="BG989" s="107">
        <f t="shared" si="333"/>
        <v>0</v>
      </c>
      <c r="BH989" s="107">
        <f t="shared" si="334"/>
        <v>0.80500000000000005</v>
      </c>
      <c r="BI989" s="107">
        <f t="shared" si="335"/>
        <v>0</v>
      </c>
      <c r="BJ989" s="107">
        <f t="shared" si="336"/>
        <v>0</v>
      </c>
      <c r="BK989">
        <f t="shared" si="337"/>
        <v>0</v>
      </c>
    </row>
    <row r="990" spans="1:63" hidden="1" outlineLevel="1">
      <c r="A990" s="49" t="s">
        <v>520</v>
      </c>
      <c r="B990" s="9" t="s">
        <v>2377</v>
      </c>
      <c r="C990" s="1">
        <f t="shared" si="319"/>
        <v>218</v>
      </c>
      <c r="D990" s="7">
        <f t="shared" si="320"/>
        <v>6</v>
      </c>
      <c r="E990" s="7">
        <f t="shared" si="321"/>
        <v>4</v>
      </c>
      <c r="F990" s="7">
        <f t="shared" si="322"/>
        <v>1</v>
      </c>
      <c r="G990" s="7">
        <f t="shared" si="338"/>
        <v>3</v>
      </c>
      <c r="H990" s="48">
        <f t="shared" si="323"/>
        <v>98</v>
      </c>
      <c r="I990" s="163">
        <f t="shared" si="324"/>
        <v>0.44954128440366975</v>
      </c>
      <c r="J990" s="8"/>
      <c r="K990" s="2">
        <f t="shared" si="325"/>
        <v>0</v>
      </c>
      <c r="L990" s="2">
        <f t="shared" si="326"/>
        <v>4.1284403669724773E-2</v>
      </c>
      <c r="M990" s="2">
        <f t="shared" si="327"/>
        <v>0.6330275229357798</v>
      </c>
      <c r="N990" s="2">
        <f t="shared" si="328"/>
        <v>0.13761467889908258</v>
      </c>
      <c r="O990" s="2">
        <f t="shared" si="329"/>
        <v>0.18807339449541288</v>
      </c>
      <c r="P990" s="1">
        <v>0</v>
      </c>
      <c r="Q990" s="1">
        <v>9</v>
      </c>
      <c r="R990" s="1">
        <v>138</v>
      </c>
      <c r="S990" s="1">
        <v>30</v>
      </c>
      <c r="T990" s="1">
        <v>40</v>
      </c>
      <c r="U990" s="1">
        <v>0</v>
      </c>
      <c r="V990" s="1">
        <v>0</v>
      </c>
      <c r="W990" s="1"/>
      <c r="X990" s="1"/>
      <c r="Y990" s="1">
        <v>1</v>
      </c>
      <c r="Z990" s="1"/>
      <c r="AA990" s="1">
        <v>0</v>
      </c>
      <c r="AB990" s="1"/>
      <c r="AC990" s="1"/>
      <c r="AD990" s="1"/>
      <c r="AI990" t="str">
        <f t="shared" si="339"/>
        <v>Tisbury</v>
      </c>
      <c r="AJ990" t="s">
        <v>760</v>
      </c>
      <c r="AK990" s="140">
        <v>9</v>
      </c>
      <c r="AL990" s="7"/>
      <c r="AN990" s="91">
        <v>25</v>
      </c>
      <c r="AO990" s="93">
        <v>7</v>
      </c>
      <c r="AP990" s="93">
        <v>30</v>
      </c>
      <c r="AQ990" s="100">
        <v>69940</v>
      </c>
      <c r="AR990" s="100">
        <f t="shared" si="330"/>
        <v>25007</v>
      </c>
      <c r="AS990" t="s">
        <v>1753</v>
      </c>
      <c r="AT990" s="103">
        <f t="shared" si="331"/>
        <v>2569940</v>
      </c>
      <c r="AW990">
        <v>19.16</v>
      </c>
      <c r="AX990">
        <v>12.6</v>
      </c>
      <c r="AY990">
        <v>6.56</v>
      </c>
      <c r="BF990" s="107">
        <f t="shared" si="332"/>
        <v>0</v>
      </c>
      <c r="BG990" s="107">
        <f t="shared" si="333"/>
        <v>0</v>
      </c>
      <c r="BH990" s="107">
        <f t="shared" si="334"/>
        <v>0.63300000000000001</v>
      </c>
      <c r="BI990" s="107">
        <f t="shared" si="335"/>
        <v>0</v>
      </c>
      <c r="BJ990" s="107">
        <f t="shared" si="336"/>
        <v>0</v>
      </c>
      <c r="BK990">
        <f t="shared" si="337"/>
        <v>0</v>
      </c>
    </row>
    <row r="991" spans="1:63" hidden="1" outlineLevel="1">
      <c r="A991" s="49" t="s">
        <v>2901</v>
      </c>
      <c r="B991" s="9" t="s">
        <v>2377</v>
      </c>
      <c r="C991" s="1">
        <f t="shared" si="319"/>
        <v>80</v>
      </c>
      <c r="D991" s="7">
        <f t="shared" si="320"/>
        <v>6</v>
      </c>
      <c r="E991" s="7">
        <f t="shared" si="321"/>
        <v>4</v>
      </c>
      <c r="F991" s="7">
        <f t="shared" si="322"/>
        <v>1</v>
      </c>
      <c r="G991" s="7">
        <f t="shared" si="338"/>
        <v>3</v>
      </c>
      <c r="H991" s="48">
        <f t="shared" si="323"/>
        <v>25</v>
      </c>
      <c r="I991" s="163">
        <f t="shared" si="324"/>
        <v>0.3125</v>
      </c>
      <c r="J991" s="8"/>
      <c r="K991" s="2">
        <f t="shared" si="325"/>
        <v>0</v>
      </c>
      <c r="L991" s="2">
        <f t="shared" si="326"/>
        <v>6.25E-2</v>
      </c>
      <c r="M991" s="2">
        <f t="shared" si="327"/>
        <v>0.52500000000000002</v>
      </c>
      <c r="N991" s="2">
        <f t="shared" si="328"/>
        <v>0.17499999999999999</v>
      </c>
      <c r="O991" s="2">
        <f t="shared" si="329"/>
        <v>0.23749999999999999</v>
      </c>
      <c r="P991" s="1">
        <v>0</v>
      </c>
      <c r="Q991" s="1">
        <v>5</v>
      </c>
      <c r="R991" s="1">
        <v>42</v>
      </c>
      <c r="S991" s="1">
        <v>14</v>
      </c>
      <c r="T991" s="1">
        <v>17</v>
      </c>
      <c r="U991" s="1">
        <v>0</v>
      </c>
      <c r="V991" s="1">
        <v>2</v>
      </c>
      <c r="W991" s="1"/>
      <c r="X991" s="1"/>
      <c r="Y991" s="1">
        <v>0</v>
      </c>
      <c r="Z991" s="1"/>
      <c r="AA991" s="1">
        <v>0</v>
      </c>
      <c r="AB991" s="1"/>
      <c r="AC991" s="1"/>
      <c r="AD991" s="1"/>
      <c r="AI991" t="str">
        <f t="shared" si="339"/>
        <v>Tolland</v>
      </c>
      <c r="AJ991" t="s">
        <v>2983</v>
      </c>
      <c r="AK991" s="140">
        <v>1</v>
      </c>
      <c r="AL991" s="7"/>
      <c r="AN991" s="91">
        <v>25</v>
      </c>
      <c r="AO991" s="93">
        <v>13</v>
      </c>
      <c r="AP991" s="93">
        <v>95</v>
      </c>
      <c r="AQ991" s="100">
        <v>70045</v>
      </c>
      <c r="AR991" s="100">
        <f t="shared" si="330"/>
        <v>25013</v>
      </c>
      <c r="AS991" t="s">
        <v>1753</v>
      </c>
      <c r="AT991" s="103">
        <f t="shared" si="331"/>
        <v>2570045</v>
      </c>
      <c r="AW991">
        <v>32.78</v>
      </c>
      <c r="AX991">
        <v>1.1399999999999999</v>
      </c>
      <c r="AY991">
        <v>31.64</v>
      </c>
      <c r="BF991" s="107">
        <f t="shared" si="332"/>
        <v>0</v>
      </c>
      <c r="BG991" s="107">
        <f t="shared" si="333"/>
        <v>0</v>
      </c>
      <c r="BH991" s="107">
        <f t="shared" si="334"/>
        <v>0.52500000000000002</v>
      </c>
      <c r="BI991" s="107">
        <f t="shared" si="335"/>
        <v>0</v>
      </c>
      <c r="BJ991" s="107">
        <f t="shared" si="336"/>
        <v>0</v>
      </c>
      <c r="BK991">
        <f t="shared" si="337"/>
        <v>0</v>
      </c>
    </row>
    <row r="992" spans="1:63" hidden="1" outlineLevel="1">
      <c r="A992" s="49" t="s">
        <v>897</v>
      </c>
      <c r="B992" s="9" t="s">
        <v>2377</v>
      </c>
      <c r="C992" s="1">
        <f t="shared" si="319"/>
        <v>896</v>
      </c>
      <c r="D992" s="7">
        <f t="shared" si="320"/>
        <v>6</v>
      </c>
      <c r="E992" s="7">
        <f t="shared" si="321"/>
        <v>4</v>
      </c>
      <c r="F992" s="7">
        <f t="shared" si="322"/>
        <v>1</v>
      </c>
      <c r="G992" s="7">
        <f t="shared" si="338"/>
        <v>3</v>
      </c>
      <c r="H992" s="48">
        <f t="shared" si="323"/>
        <v>634</v>
      </c>
      <c r="I992" s="163">
        <f t="shared" si="324"/>
        <v>0.7075892857142857</v>
      </c>
      <c r="J992" s="8"/>
      <c r="K992" s="2">
        <f t="shared" si="325"/>
        <v>4.464285714285714E-3</v>
      </c>
      <c r="L992" s="2">
        <f t="shared" si="326"/>
        <v>3.3482142857142856E-2</v>
      </c>
      <c r="M992" s="2">
        <f t="shared" si="327"/>
        <v>0.7946428571428571</v>
      </c>
      <c r="N992" s="2">
        <f t="shared" si="328"/>
        <v>7.1428571428571425E-2</v>
      </c>
      <c r="O992" s="2">
        <f t="shared" si="329"/>
        <v>9.5982142857142877E-2</v>
      </c>
      <c r="P992" s="1">
        <v>4</v>
      </c>
      <c r="Q992" s="1">
        <v>30</v>
      </c>
      <c r="R992" s="1">
        <v>712</v>
      </c>
      <c r="S992" s="1">
        <v>64</v>
      </c>
      <c r="T992" s="1">
        <v>78</v>
      </c>
      <c r="U992" s="1">
        <v>0</v>
      </c>
      <c r="V992" s="1">
        <v>1</v>
      </c>
      <c r="W992" s="1"/>
      <c r="X992" s="1"/>
      <c r="Y992" s="1">
        <v>5</v>
      </c>
      <c r="Z992" s="1"/>
      <c r="AA992" s="1">
        <v>2</v>
      </c>
      <c r="AB992" s="1"/>
      <c r="AC992" s="1"/>
      <c r="AD992" s="1"/>
      <c r="AI992" t="str">
        <f t="shared" si="339"/>
        <v>Topsfield</v>
      </c>
      <c r="AJ992" t="s">
        <v>827</v>
      </c>
      <c r="AK992" s="140">
        <v>6</v>
      </c>
      <c r="AL992" s="7"/>
      <c r="AN992" s="91">
        <v>25</v>
      </c>
      <c r="AO992" s="93">
        <v>9</v>
      </c>
      <c r="AP992" s="93">
        <v>160</v>
      </c>
      <c r="AQ992" s="100">
        <v>70150</v>
      </c>
      <c r="AR992" s="100">
        <f t="shared" si="330"/>
        <v>25009</v>
      </c>
      <c r="AS992" t="s">
        <v>1753</v>
      </c>
      <c r="AT992" s="103">
        <f t="shared" si="331"/>
        <v>2570150</v>
      </c>
      <c r="AW992">
        <v>12.84</v>
      </c>
      <c r="AX992">
        <v>0.1</v>
      </c>
      <c r="AY992">
        <v>12.74</v>
      </c>
      <c r="BF992" s="107">
        <f t="shared" si="332"/>
        <v>0</v>
      </c>
      <c r="BG992" s="107">
        <f t="shared" si="333"/>
        <v>0</v>
      </c>
      <c r="BH992" s="107">
        <f t="shared" si="334"/>
        <v>0.79400000000000004</v>
      </c>
      <c r="BI992" s="107">
        <f t="shared" si="335"/>
        <v>0</v>
      </c>
      <c r="BJ992" s="107">
        <f t="shared" si="336"/>
        <v>0</v>
      </c>
      <c r="BK992">
        <f t="shared" si="337"/>
        <v>0</v>
      </c>
    </row>
    <row r="993" spans="1:63" hidden="1" outlineLevel="1">
      <c r="A993" s="49" t="s">
        <v>1488</v>
      </c>
      <c r="B993" s="9" t="s">
        <v>2377</v>
      </c>
      <c r="C993" s="1">
        <f t="shared" si="319"/>
        <v>907</v>
      </c>
      <c r="D993" s="7">
        <f t="shared" si="320"/>
        <v>5</v>
      </c>
      <c r="E993" s="7">
        <f t="shared" si="321"/>
        <v>4</v>
      </c>
      <c r="F993" s="7">
        <f t="shared" si="322"/>
        <v>1</v>
      </c>
      <c r="G993" s="7">
        <f t="shared" si="338"/>
        <v>3</v>
      </c>
      <c r="H993" s="48">
        <f t="shared" si="323"/>
        <v>567</v>
      </c>
      <c r="I993" s="163">
        <f t="shared" si="324"/>
        <v>0.6251378169790518</v>
      </c>
      <c r="J993" s="8"/>
      <c r="K993" s="2">
        <f t="shared" si="325"/>
        <v>2.205071664829107E-3</v>
      </c>
      <c r="L993" s="2">
        <f t="shared" si="326"/>
        <v>5.1819184123484012E-2</v>
      </c>
      <c r="M993" s="2">
        <f t="shared" si="327"/>
        <v>0.73098125689084892</v>
      </c>
      <c r="N993" s="2">
        <f t="shared" si="328"/>
        <v>0.10363836824696802</v>
      </c>
      <c r="O993" s="2">
        <f t="shared" si="329"/>
        <v>0.11135611907387001</v>
      </c>
      <c r="P993" s="1">
        <v>2</v>
      </c>
      <c r="Q993" s="1">
        <v>47</v>
      </c>
      <c r="R993" s="1">
        <v>663</v>
      </c>
      <c r="S993" s="1">
        <v>94</v>
      </c>
      <c r="T993" s="1">
        <v>96</v>
      </c>
      <c r="U993" s="1">
        <v>2</v>
      </c>
      <c r="V993" s="1">
        <v>0</v>
      </c>
      <c r="W993" s="1"/>
      <c r="X993" s="1"/>
      <c r="Y993" s="1">
        <v>2</v>
      </c>
      <c r="Z993" s="1"/>
      <c r="AA993" s="1">
        <v>1</v>
      </c>
      <c r="AB993" s="1"/>
      <c r="AC993" s="1"/>
      <c r="AD993" s="1"/>
      <c r="AI993" t="str">
        <f t="shared" si="339"/>
        <v>Townsend</v>
      </c>
      <c r="AJ993" t="s">
        <v>2292</v>
      </c>
      <c r="AK993" s="140">
        <v>3</v>
      </c>
      <c r="AL993" s="7"/>
      <c r="AN993" s="91">
        <v>25</v>
      </c>
      <c r="AO993" s="93">
        <v>17</v>
      </c>
      <c r="AP993" s="93">
        <v>220</v>
      </c>
      <c r="AQ993" s="100">
        <v>70360</v>
      </c>
      <c r="AR993" s="100">
        <f t="shared" si="330"/>
        <v>25017</v>
      </c>
      <c r="AS993" t="s">
        <v>1753</v>
      </c>
      <c r="AT993" s="103">
        <f t="shared" si="331"/>
        <v>2570360</v>
      </c>
      <c r="AW993">
        <v>33.11</v>
      </c>
      <c r="AX993">
        <v>0.24</v>
      </c>
      <c r="AY993">
        <v>32.869999999999997</v>
      </c>
      <c r="BF993" s="107">
        <f t="shared" si="332"/>
        <v>0</v>
      </c>
      <c r="BG993" s="107">
        <f t="shared" si="333"/>
        <v>0</v>
      </c>
      <c r="BH993" s="107">
        <f t="shared" si="334"/>
        <v>0.73</v>
      </c>
      <c r="BI993" s="107">
        <f t="shared" si="335"/>
        <v>0</v>
      </c>
      <c r="BJ993" s="107">
        <f t="shared" si="336"/>
        <v>0</v>
      </c>
      <c r="BK993">
        <f t="shared" si="337"/>
        <v>0</v>
      </c>
    </row>
    <row r="994" spans="1:63" hidden="1" outlineLevel="1">
      <c r="A994" s="49" t="s">
        <v>1945</v>
      </c>
      <c r="B994" s="9" t="s">
        <v>2377</v>
      </c>
      <c r="C994" s="1">
        <f t="shared" si="319"/>
        <v>127</v>
      </c>
      <c r="D994" s="7">
        <f t="shared" si="320"/>
        <v>5</v>
      </c>
      <c r="E994" s="7">
        <f t="shared" si="321"/>
        <v>4</v>
      </c>
      <c r="F994" s="7">
        <f t="shared" si="322"/>
        <v>1</v>
      </c>
      <c r="G994" s="7">
        <f t="shared" si="338"/>
        <v>2</v>
      </c>
      <c r="H994" s="48">
        <f t="shared" si="323"/>
        <v>83</v>
      </c>
      <c r="I994" s="163">
        <f t="shared" si="324"/>
        <v>0.65354330708661412</v>
      </c>
      <c r="J994" s="8"/>
      <c r="K994" s="2">
        <f t="shared" si="325"/>
        <v>7.874015748031496E-3</v>
      </c>
      <c r="L994" s="2">
        <f t="shared" si="326"/>
        <v>4.7244094488188976E-2</v>
      </c>
      <c r="M994" s="2">
        <f t="shared" si="327"/>
        <v>0.75590551181102361</v>
      </c>
      <c r="N994" s="2">
        <f t="shared" si="328"/>
        <v>0.10236220472440945</v>
      </c>
      <c r="O994" s="2">
        <f t="shared" si="329"/>
        <v>8.6614173228346455E-2</v>
      </c>
      <c r="P994" s="1">
        <v>1</v>
      </c>
      <c r="Q994" s="1">
        <v>6</v>
      </c>
      <c r="R994" s="1">
        <v>96</v>
      </c>
      <c r="S994" s="1">
        <v>13</v>
      </c>
      <c r="T994" s="1">
        <v>11</v>
      </c>
      <c r="U994" s="1">
        <v>0</v>
      </c>
      <c r="V994" s="1">
        <v>0</v>
      </c>
      <c r="W994" s="1"/>
      <c r="X994" s="1"/>
      <c r="Y994" s="1">
        <v>0</v>
      </c>
      <c r="Z994" s="1"/>
      <c r="AA994" s="1">
        <v>0</v>
      </c>
      <c r="AB994" s="1"/>
      <c r="AC994" s="1"/>
      <c r="AD994" s="1"/>
      <c r="AI994" t="str">
        <f t="shared" si="339"/>
        <v>Truro</v>
      </c>
      <c r="AJ994" t="s">
        <v>2654</v>
      </c>
      <c r="AK994" s="140">
        <v>9</v>
      </c>
      <c r="AL994" s="7"/>
      <c r="AN994" s="91">
        <v>25</v>
      </c>
      <c r="AO994" s="93">
        <v>1</v>
      </c>
      <c r="AP994" s="93">
        <v>65</v>
      </c>
      <c r="AQ994" s="100">
        <v>70605</v>
      </c>
      <c r="AR994" s="100">
        <f t="shared" si="330"/>
        <v>25001</v>
      </c>
      <c r="AS994" t="s">
        <v>1753</v>
      </c>
      <c r="AT994" s="103">
        <f t="shared" si="331"/>
        <v>2570605</v>
      </c>
      <c r="AW994">
        <v>26.32</v>
      </c>
      <c r="AX994">
        <v>5.27</v>
      </c>
      <c r="AY994">
        <v>21.05</v>
      </c>
      <c r="BF994" s="107">
        <f t="shared" si="332"/>
        <v>0</v>
      </c>
      <c r="BG994" s="107">
        <f t="shared" si="333"/>
        <v>0</v>
      </c>
      <c r="BH994" s="107">
        <f t="shared" si="334"/>
        <v>0.755</v>
      </c>
      <c r="BI994" s="107">
        <f t="shared" si="335"/>
        <v>0</v>
      </c>
      <c r="BJ994" s="107">
        <f t="shared" si="336"/>
        <v>0</v>
      </c>
      <c r="BK994">
        <f t="shared" si="337"/>
        <v>0</v>
      </c>
    </row>
    <row r="995" spans="1:63" hidden="1" outlineLevel="1">
      <c r="A995" s="49" t="s">
        <v>1565</v>
      </c>
      <c r="B995" s="9" t="s">
        <v>2377</v>
      </c>
      <c r="C995" s="1">
        <f t="shared" si="319"/>
        <v>1134</v>
      </c>
      <c r="D995" s="7">
        <f t="shared" si="320"/>
        <v>5</v>
      </c>
      <c r="E995" s="7">
        <f t="shared" si="321"/>
        <v>4</v>
      </c>
      <c r="F995" s="7">
        <f t="shared" si="322"/>
        <v>1</v>
      </c>
      <c r="G995" s="7">
        <f t="shared" si="338"/>
        <v>3</v>
      </c>
      <c r="H995" s="48">
        <f t="shared" si="323"/>
        <v>755</v>
      </c>
      <c r="I995" s="163">
        <f t="shared" si="324"/>
        <v>0.66578483245149911</v>
      </c>
      <c r="J995" s="8"/>
      <c r="K995" s="2">
        <f t="shared" si="325"/>
        <v>1.7636684303350969E-3</v>
      </c>
      <c r="L995" s="2">
        <f t="shared" si="326"/>
        <v>3.5273368606701938E-2</v>
      </c>
      <c r="M995" s="2">
        <f t="shared" si="327"/>
        <v>0.7707231040564374</v>
      </c>
      <c r="N995" s="2">
        <f t="shared" si="328"/>
        <v>8.1128747795414458E-2</v>
      </c>
      <c r="O995" s="2">
        <f t="shared" si="329"/>
        <v>0.11111111111111116</v>
      </c>
      <c r="P995" s="1">
        <v>2</v>
      </c>
      <c r="Q995" s="1">
        <v>40</v>
      </c>
      <c r="R995" s="1">
        <v>874</v>
      </c>
      <c r="S995" s="1">
        <v>92</v>
      </c>
      <c r="T995" s="1">
        <v>119</v>
      </c>
      <c r="U995" s="1">
        <v>2</v>
      </c>
      <c r="V995" s="1">
        <v>2</v>
      </c>
      <c r="W995" s="1"/>
      <c r="X995" s="1"/>
      <c r="Y995" s="1">
        <v>2</v>
      </c>
      <c r="Z995" s="1"/>
      <c r="AA995" s="1">
        <v>1</v>
      </c>
      <c r="AB995" s="1"/>
      <c r="AC995" s="1"/>
      <c r="AD995" s="1"/>
      <c r="AI995" t="str">
        <f t="shared" si="339"/>
        <v>Tyngsborough</v>
      </c>
      <c r="AJ995" t="s">
        <v>2292</v>
      </c>
      <c r="AK995" s="140">
        <v>3</v>
      </c>
      <c r="AL995" s="7"/>
      <c r="AN995" s="91">
        <v>25</v>
      </c>
      <c r="AO995" s="93">
        <v>17</v>
      </c>
      <c r="AP995" s="93">
        <v>225</v>
      </c>
      <c r="AQ995" s="100">
        <v>71025</v>
      </c>
      <c r="AR995" s="100">
        <f t="shared" si="330"/>
        <v>25017</v>
      </c>
      <c r="AS995" t="s">
        <v>1753</v>
      </c>
      <c r="AT995" s="103">
        <f t="shared" si="331"/>
        <v>2571025</v>
      </c>
      <c r="AW995">
        <v>18.05</v>
      </c>
      <c r="AX995">
        <v>1.2</v>
      </c>
      <c r="AY995">
        <v>16.86</v>
      </c>
      <c r="BF995" s="107">
        <f t="shared" si="332"/>
        <v>0</v>
      </c>
      <c r="BG995" s="107">
        <f t="shared" si="333"/>
        <v>0</v>
      </c>
      <c r="BH995" s="107">
        <f t="shared" si="334"/>
        <v>0.77</v>
      </c>
      <c r="BI995" s="107">
        <f t="shared" si="335"/>
        <v>0</v>
      </c>
      <c r="BJ995" s="107">
        <f t="shared" si="336"/>
        <v>0</v>
      </c>
      <c r="BK995">
        <f t="shared" si="337"/>
        <v>0</v>
      </c>
    </row>
    <row r="996" spans="1:63" hidden="1" outlineLevel="1">
      <c r="A996" s="49" t="s">
        <v>2343</v>
      </c>
      <c r="B996" s="9" t="s">
        <v>2377</v>
      </c>
      <c r="C996" s="1">
        <f t="shared" si="319"/>
        <v>34</v>
      </c>
      <c r="D996" s="7">
        <f t="shared" si="320"/>
        <v>5</v>
      </c>
      <c r="E996" s="7">
        <f t="shared" si="321"/>
        <v>3</v>
      </c>
      <c r="F996" s="7">
        <f t="shared" si="322"/>
        <v>2</v>
      </c>
      <c r="G996" s="7">
        <f t="shared" si="338"/>
        <v>3</v>
      </c>
      <c r="H996" s="48">
        <f t="shared" si="323"/>
        <v>1</v>
      </c>
      <c r="I996" s="163">
        <f t="shared" si="324"/>
        <v>2.9411764705882353E-2</v>
      </c>
      <c r="J996" s="8"/>
      <c r="K996" s="2">
        <f t="shared" si="325"/>
        <v>2.9411764705882353E-2</v>
      </c>
      <c r="L996" s="2">
        <f t="shared" si="326"/>
        <v>8.8235294117647065E-2</v>
      </c>
      <c r="M996" s="2">
        <f t="shared" si="327"/>
        <v>0.38235294117647056</v>
      </c>
      <c r="N996" s="2">
        <f t="shared" si="328"/>
        <v>8.8235294117647065E-2</v>
      </c>
      <c r="O996" s="2">
        <f t="shared" si="329"/>
        <v>0.41176470588235292</v>
      </c>
      <c r="P996" s="1">
        <v>1</v>
      </c>
      <c r="Q996" s="1">
        <v>3</v>
      </c>
      <c r="R996" s="1">
        <v>13</v>
      </c>
      <c r="S996" s="1">
        <v>3</v>
      </c>
      <c r="T996" s="1">
        <v>14</v>
      </c>
      <c r="U996" s="1">
        <v>0</v>
      </c>
      <c r="V996" s="1">
        <v>0</v>
      </c>
      <c r="W996" s="1"/>
      <c r="X996" s="1"/>
      <c r="Y996" s="1">
        <v>0</v>
      </c>
      <c r="Z996" s="1"/>
      <c r="AA996" s="1">
        <v>0</v>
      </c>
      <c r="AB996" s="1"/>
      <c r="AC996" s="1"/>
      <c r="AD996" s="1"/>
      <c r="AI996" t="str">
        <f t="shared" si="339"/>
        <v>Tyringham</v>
      </c>
      <c r="AJ996" t="s">
        <v>243</v>
      </c>
      <c r="AK996" s="140">
        <v>1</v>
      </c>
      <c r="AL996" s="7"/>
      <c r="AN996" s="91">
        <v>25</v>
      </c>
      <c r="AO996" s="93">
        <v>3</v>
      </c>
      <c r="AP996" s="93">
        <v>140</v>
      </c>
      <c r="AQ996" s="100">
        <v>71095</v>
      </c>
      <c r="AR996" s="100">
        <f t="shared" si="330"/>
        <v>25003</v>
      </c>
      <c r="AS996" t="s">
        <v>1753</v>
      </c>
      <c r="AT996" s="103">
        <f t="shared" si="331"/>
        <v>2571095</v>
      </c>
      <c r="AW996">
        <v>18.93</v>
      </c>
      <c r="AX996">
        <v>0.23</v>
      </c>
      <c r="AY996">
        <v>18.7</v>
      </c>
      <c r="BF996" s="107">
        <f t="shared" si="332"/>
        <v>0</v>
      </c>
      <c r="BG996" s="107">
        <f t="shared" si="333"/>
        <v>0</v>
      </c>
      <c r="BH996" s="107">
        <f t="shared" si="334"/>
        <v>0</v>
      </c>
      <c r="BI996" s="107">
        <f t="shared" si="335"/>
        <v>0</v>
      </c>
      <c r="BJ996" s="107">
        <f t="shared" si="336"/>
        <v>0.41099999999999998</v>
      </c>
      <c r="BK996">
        <f t="shared" si="337"/>
        <v>0</v>
      </c>
    </row>
    <row r="997" spans="1:63" hidden="1" outlineLevel="1">
      <c r="A997" s="49" t="s">
        <v>286</v>
      </c>
      <c r="B997" s="9" t="s">
        <v>2377</v>
      </c>
      <c r="C997" s="1">
        <f t="shared" si="319"/>
        <v>682</v>
      </c>
      <c r="D997" s="7">
        <f t="shared" si="320"/>
        <v>6</v>
      </c>
      <c r="E997" s="7">
        <f t="shared" si="321"/>
        <v>4</v>
      </c>
      <c r="F997" s="7">
        <f t="shared" si="322"/>
        <v>1</v>
      </c>
      <c r="G997" s="7">
        <f t="shared" si="338"/>
        <v>3</v>
      </c>
      <c r="H997" s="48">
        <f t="shared" si="323"/>
        <v>394</v>
      </c>
      <c r="I997" s="163">
        <f t="shared" si="324"/>
        <v>0.57771260997067453</v>
      </c>
      <c r="J997" s="8"/>
      <c r="K997" s="2">
        <f t="shared" si="325"/>
        <v>8.7976539589442824E-3</v>
      </c>
      <c r="L997" s="2">
        <f t="shared" si="326"/>
        <v>3.519061583577713E-2</v>
      </c>
      <c r="M997" s="2">
        <f t="shared" si="327"/>
        <v>0.69648093841642233</v>
      </c>
      <c r="N997" s="2">
        <f t="shared" si="328"/>
        <v>0.1158357771260997</v>
      </c>
      <c r="O997" s="2">
        <f t="shared" si="329"/>
        <v>0.14369501466275658</v>
      </c>
      <c r="P997" s="1">
        <v>6</v>
      </c>
      <c r="Q997" s="1">
        <v>24</v>
      </c>
      <c r="R997" s="1">
        <v>475</v>
      </c>
      <c r="S997" s="1">
        <v>79</v>
      </c>
      <c r="T997" s="1">
        <v>81</v>
      </c>
      <c r="U997" s="1">
        <v>3</v>
      </c>
      <c r="V997" s="1">
        <v>3</v>
      </c>
      <c r="W997" s="1"/>
      <c r="X997" s="1"/>
      <c r="Y997" s="1">
        <v>7</v>
      </c>
      <c r="Z997" s="1"/>
      <c r="AA997" s="1">
        <v>4</v>
      </c>
      <c r="AB997" s="1"/>
      <c r="AC997" s="1"/>
      <c r="AD997" s="1"/>
      <c r="AI997" t="str">
        <f t="shared" si="339"/>
        <v>Upton</v>
      </c>
      <c r="AJ997" s="9" t="s">
        <v>1812</v>
      </c>
      <c r="AK997" s="140">
        <v>2</v>
      </c>
      <c r="AL997" s="7"/>
      <c r="AN997" s="91">
        <v>25</v>
      </c>
      <c r="AO997" s="93">
        <v>27</v>
      </c>
      <c r="AP997" s="93">
        <v>255</v>
      </c>
      <c r="AQ997" s="100">
        <v>71480</v>
      </c>
      <c r="AR997" s="100">
        <f t="shared" si="330"/>
        <v>25027</v>
      </c>
      <c r="AS997" t="s">
        <v>1753</v>
      </c>
      <c r="AT997" s="103">
        <f t="shared" si="331"/>
        <v>2571480</v>
      </c>
      <c r="AW997">
        <v>21.73</v>
      </c>
      <c r="AX997">
        <v>0.21</v>
      </c>
      <c r="AY997">
        <v>21.52</v>
      </c>
      <c r="BF997" s="107">
        <f t="shared" si="332"/>
        <v>0</v>
      </c>
      <c r="BG997" s="107">
        <f t="shared" si="333"/>
        <v>0</v>
      </c>
      <c r="BH997" s="107">
        <f t="shared" si="334"/>
        <v>0.69599999999999995</v>
      </c>
      <c r="BI997" s="107">
        <f t="shared" si="335"/>
        <v>0</v>
      </c>
      <c r="BJ997" s="107">
        <f t="shared" si="336"/>
        <v>0</v>
      </c>
      <c r="BK997">
        <f t="shared" si="337"/>
        <v>0</v>
      </c>
    </row>
    <row r="998" spans="1:63" hidden="1" outlineLevel="1">
      <c r="A998" s="49" t="s">
        <v>2725</v>
      </c>
      <c r="B998" s="9" t="s">
        <v>2377</v>
      </c>
      <c r="C998" s="1">
        <f t="shared" si="319"/>
        <v>864</v>
      </c>
      <c r="D998" s="7">
        <f t="shared" si="320"/>
        <v>6</v>
      </c>
      <c r="E998" s="7">
        <f t="shared" si="321"/>
        <v>4</v>
      </c>
      <c r="F998" s="7">
        <f t="shared" si="322"/>
        <v>1</v>
      </c>
      <c r="G998" s="7">
        <f t="shared" si="338"/>
        <v>3</v>
      </c>
      <c r="H998" s="48">
        <f t="shared" si="323"/>
        <v>423</v>
      </c>
      <c r="I998" s="163">
        <f t="shared" si="324"/>
        <v>0.48958333333333331</v>
      </c>
      <c r="J998" s="8"/>
      <c r="K998" s="2">
        <f t="shared" si="325"/>
        <v>1.1574074074074073E-3</v>
      </c>
      <c r="L998" s="2">
        <f t="shared" si="326"/>
        <v>6.3657407407407413E-2</v>
      </c>
      <c r="M998" s="2">
        <f t="shared" si="327"/>
        <v>0.64467592592592593</v>
      </c>
      <c r="N998" s="2">
        <f t="shared" si="328"/>
        <v>0.12615740740740741</v>
      </c>
      <c r="O998" s="2">
        <f t="shared" si="329"/>
        <v>0.16435185185185178</v>
      </c>
      <c r="P998" s="1">
        <v>1</v>
      </c>
      <c r="Q998" s="1">
        <v>55</v>
      </c>
      <c r="R998" s="1">
        <v>557</v>
      </c>
      <c r="S998" s="1">
        <v>109</v>
      </c>
      <c r="T998" s="1">
        <v>134</v>
      </c>
      <c r="U998" s="1">
        <v>1</v>
      </c>
      <c r="V998" s="1">
        <v>0</v>
      </c>
      <c r="W998" s="1"/>
      <c r="X998" s="1"/>
      <c r="Y998" s="1">
        <v>0</v>
      </c>
      <c r="Z998" s="1"/>
      <c r="AA998" s="1">
        <v>7</v>
      </c>
      <c r="AB998" s="1"/>
      <c r="AC998" s="1"/>
      <c r="AD998" s="1"/>
      <c r="AI998" t="str">
        <f t="shared" si="339"/>
        <v>Uxbridge</v>
      </c>
      <c r="AJ998" s="9" t="s">
        <v>1812</v>
      </c>
      <c r="AK998" s="140">
        <v>2</v>
      </c>
      <c r="AL998" s="7"/>
      <c r="AN998" s="91">
        <v>25</v>
      </c>
      <c r="AO998" s="93">
        <v>27</v>
      </c>
      <c r="AP998" s="93">
        <v>260</v>
      </c>
      <c r="AQ998" s="100">
        <v>71620</v>
      </c>
      <c r="AR998" s="100">
        <f t="shared" si="330"/>
        <v>25027</v>
      </c>
      <c r="AS998" t="s">
        <v>1753</v>
      </c>
      <c r="AT998" s="103">
        <f t="shared" si="331"/>
        <v>2571620</v>
      </c>
      <c r="AW998">
        <v>30.37</v>
      </c>
      <c r="AX998">
        <v>0.83</v>
      </c>
      <c r="AY998">
        <v>29.54</v>
      </c>
      <c r="BF998" s="107">
        <f t="shared" si="332"/>
        <v>0</v>
      </c>
      <c r="BG998" s="107">
        <f t="shared" si="333"/>
        <v>0</v>
      </c>
      <c r="BH998" s="107">
        <f t="shared" si="334"/>
        <v>0.64400000000000002</v>
      </c>
      <c r="BI998" s="107">
        <f t="shared" si="335"/>
        <v>0</v>
      </c>
      <c r="BJ998" s="107">
        <f t="shared" si="336"/>
        <v>0</v>
      </c>
      <c r="BK998">
        <f t="shared" si="337"/>
        <v>0</v>
      </c>
    </row>
    <row r="999" spans="1:63" hidden="1" outlineLevel="1">
      <c r="A999" s="49" t="s">
        <v>3279</v>
      </c>
      <c r="B999" s="9" t="s">
        <v>2377</v>
      </c>
      <c r="C999" s="1">
        <f t="shared" si="319"/>
        <v>2367</v>
      </c>
      <c r="D999" s="7">
        <f t="shared" si="320"/>
        <v>6</v>
      </c>
      <c r="E999" s="7">
        <f t="shared" si="321"/>
        <v>4</v>
      </c>
      <c r="F999" s="7">
        <f t="shared" si="322"/>
        <v>1</v>
      </c>
      <c r="G999" s="7">
        <f t="shared" si="338"/>
        <v>3</v>
      </c>
      <c r="H999" s="48">
        <f t="shared" si="323"/>
        <v>1618</v>
      </c>
      <c r="I999" s="163">
        <f t="shared" si="324"/>
        <v>0.68356569497253905</v>
      </c>
      <c r="J999" s="8"/>
      <c r="K999" s="2">
        <f t="shared" si="325"/>
        <v>4.647232784114913E-3</v>
      </c>
      <c r="L999" s="2">
        <f t="shared" si="326"/>
        <v>3.5487959442332066E-2</v>
      </c>
      <c r="M999" s="2">
        <f t="shared" si="327"/>
        <v>0.78031263202365864</v>
      </c>
      <c r="N999" s="2">
        <f t="shared" si="328"/>
        <v>7.139839459231094E-2</v>
      </c>
      <c r="O999" s="2">
        <f t="shared" si="329"/>
        <v>0.10815378115758341</v>
      </c>
      <c r="P999" s="1">
        <v>11</v>
      </c>
      <c r="Q999" s="1">
        <v>84</v>
      </c>
      <c r="R999" s="1">
        <v>1847</v>
      </c>
      <c r="S999" s="1">
        <v>169</v>
      </c>
      <c r="T999" s="1">
        <v>229</v>
      </c>
      <c r="U999" s="1">
        <v>5</v>
      </c>
      <c r="V999" s="1">
        <v>4</v>
      </c>
      <c r="W999" s="1"/>
      <c r="X999" s="1"/>
      <c r="Y999" s="1">
        <v>15</v>
      </c>
      <c r="Z999" s="1"/>
      <c r="AA999" s="1">
        <v>3</v>
      </c>
      <c r="AB999" s="1"/>
      <c r="AC999" s="1"/>
      <c r="AD999" s="1"/>
      <c r="AI999" t="str">
        <f t="shared" si="339"/>
        <v>Wakefield</v>
      </c>
      <c r="AJ999" t="s">
        <v>2292</v>
      </c>
      <c r="AK999" s="140">
        <v>6</v>
      </c>
      <c r="AL999" s="7"/>
      <c r="AN999" s="91">
        <v>25</v>
      </c>
      <c r="AO999" s="93">
        <v>17</v>
      </c>
      <c r="AP999" s="93">
        <v>230</v>
      </c>
      <c r="AQ999" s="100">
        <v>72215</v>
      </c>
      <c r="AR999" s="100">
        <f t="shared" si="330"/>
        <v>25017</v>
      </c>
      <c r="AS999" t="s">
        <v>1753</v>
      </c>
      <c r="AT999" s="103">
        <f t="shared" si="331"/>
        <v>2572215</v>
      </c>
      <c r="AW999">
        <v>7.91</v>
      </c>
      <c r="AX999">
        <v>0.44</v>
      </c>
      <c r="AY999">
        <v>7.47</v>
      </c>
      <c r="BF999" s="107">
        <f t="shared" si="332"/>
        <v>0</v>
      </c>
      <c r="BG999" s="107">
        <f t="shared" si="333"/>
        <v>0</v>
      </c>
      <c r="BH999" s="107">
        <f t="shared" si="334"/>
        <v>0.78</v>
      </c>
      <c r="BI999" s="107">
        <f t="shared" si="335"/>
        <v>0</v>
      </c>
      <c r="BJ999" s="107">
        <f t="shared" si="336"/>
        <v>0</v>
      </c>
      <c r="BK999">
        <f t="shared" si="337"/>
        <v>0</v>
      </c>
    </row>
    <row r="1000" spans="1:63" hidden="1" outlineLevel="1">
      <c r="A1000" s="49" t="s">
        <v>3188</v>
      </c>
      <c r="B1000" s="9" t="s">
        <v>2377</v>
      </c>
      <c r="C1000" s="1">
        <f t="shared" si="319"/>
        <v>156</v>
      </c>
      <c r="D1000" s="7">
        <f t="shared" si="320"/>
        <v>6</v>
      </c>
      <c r="E1000" s="7">
        <f t="shared" si="321"/>
        <v>4</v>
      </c>
      <c r="F1000" s="7">
        <f t="shared" si="322"/>
        <v>1</v>
      </c>
      <c r="G1000" s="7">
        <f t="shared" si="338"/>
        <v>3</v>
      </c>
      <c r="H1000" s="48">
        <f t="shared" si="323"/>
        <v>24</v>
      </c>
      <c r="I1000" s="163">
        <f t="shared" si="324"/>
        <v>0.15384615384615385</v>
      </c>
      <c r="J1000" s="8"/>
      <c r="K1000" s="2">
        <f t="shared" si="325"/>
        <v>0</v>
      </c>
      <c r="L1000" s="2">
        <f t="shared" si="326"/>
        <v>4.4871794871794872E-2</v>
      </c>
      <c r="M1000" s="2">
        <f t="shared" si="327"/>
        <v>0.48717948717948717</v>
      </c>
      <c r="N1000" s="2">
        <f t="shared" si="328"/>
        <v>0.12820512820512819</v>
      </c>
      <c r="O1000" s="2">
        <f t="shared" si="329"/>
        <v>0.33974358974358981</v>
      </c>
      <c r="P1000" s="1">
        <v>0</v>
      </c>
      <c r="Q1000" s="1">
        <v>7</v>
      </c>
      <c r="R1000" s="1">
        <v>76</v>
      </c>
      <c r="S1000" s="1">
        <v>20</v>
      </c>
      <c r="T1000" s="1">
        <v>52</v>
      </c>
      <c r="U1000" s="1">
        <v>0</v>
      </c>
      <c r="V1000" s="1">
        <v>0</v>
      </c>
      <c r="W1000" s="1"/>
      <c r="X1000" s="1"/>
      <c r="Y1000" s="1">
        <v>1</v>
      </c>
      <c r="Z1000" s="1"/>
      <c r="AA1000" s="1">
        <v>0</v>
      </c>
      <c r="AB1000" s="1"/>
      <c r="AC1000" s="1"/>
      <c r="AD1000" s="1"/>
      <c r="AI1000" t="str">
        <f t="shared" si="339"/>
        <v>Wales</v>
      </c>
      <c r="AJ1000" t="s">
        <v>2983</v>
      </c>
      <c r="AK1000" s="140">
        <v>1</v>
      </c>
      <c r="AL1000" s="7"/>
      <c r="AN1000" s="91">
        <v>25</v>
      </c>
      <c r="AO1000" s="93">
        <v>13</v>
      </c>
      <c r="AP1000" s="93">
        <v>100</v>
      </c>
      <c r="AQ1000" s="100">
        <v>72390</v>
      </c>
      <c r="AR1000" s="100">
        <f t="shared" si="330"/>
        <v>25013</v>
      </c>
      <c r="AS1000" t="s">
        <v>1753</v>
      </c>
      <c r="AT1000" s="103">
        <f t="shared" si="331"/>
        <v>2572390</v>
      </c>
      <c r="AW1000">
        <v>15.96</v>
      </c>
      <c r="AX1000">
        <v>0.21</v>
      </c>
      <c r="AY1000">
        <v>15.75</v>
      </c>
      <c r="BF1000" s="107">
        <f t="shared" si="332"/>
        <v>0</v>
      </c>
      <c r="BG1000" s="107">
        <f t="shared" si="333"/>
        <v>0</v>
      </c>
      <c r="BH1000" s="107">
        <f t="shared" si="334"/>
        <v>0.48699999999999999</v>
      </c>
      <c r="BI1000" s="107">
        <f t="shared" si="335"/>
        <v>0</v>
      </c>
      <c r="BJ1000" s="107">
        <f t="shared" si="336"/>
        <v>0</v>
      </c>
      <c r="BK1000">
        <f t="shared" si="337"/>
        <v>0</v>
      </c>
    </row>
    <row r="1001" spans="1:63" hidden="1" outlineLevel="1">
      <c r="A1001" s="49" t="s">
        <v>3152</v>
      </c>
      <c r="B1001" s="9" t="s">
        <v>2377</v>
      </c>
      <c r="C1001" s="1">
        <f t="shared" si="319"/>
        <v>2549</v>
      </c>
      <c r="D1001" s="7">
        <f t="shared" si="320"/>
        <v>6</v>
      </c>
      <c r="E1001" s="7">
        <f t="shared" si="321"/>
        <v>4</v>
      </c>
      <c r="F1001" s="7">
        <f t="shared" si="322"/>
        <v>1</v>
      </c>
      <c r="G1001" s="7">
        <f t="shared" si="338"/>
        <v>3</v>
      </c>
      <c r="H1001" s="48">
        <f t="shared" si="323"/>
        <v>1744</v>
      </c>
      <c r="I1001" s="163">
        <f t="shared" si="324"/>
        <v>0.68418987838367984</v>
      </c>
      <c r="J1001" s="8"/>
      <c r="K1001" s="2">
        <f t="shared" si="325"/>
        <v>3.5307963907414671E-3</v>
      </c>
      <c r="L1001" s="2">
        <f t="shared" si="326"/>
        <v>3.6484896037661828E-2</v>
      </c>
      <c r="M1001" s="2">
        <f t="shared" si="327"/>
        <v>0.78305217732444099</v>
      </c>
      <c r="N1001" s="2">
        <f t="shared" si="328"/>
        <v>6.7477442134170257E-2</v>
      </c>
      <c r="O1001" s="2">
        <f t="shared" si="329"/>
        <v>0.10945468811298545</v>
      </c>
      <c r="P1001" s="1">
        <v>9</v>
      </c>
      <c r="Q1001" s="1">
        <v>93</v>
      </c>
      <c r="R1001" s="1">
        <v>1996</v>
      </c>
      <c r="S1001" s="1">
        <v>172</v>
      </c>
      <c r="T1001" s="1">
        <v>252</v>
      </c>
      <c r="U1001" s="1">
        <v>2</v>
      </c>
      <c r="V1001" s="1">
        <v>6</v>
      </c>
      <c r="W1001" s="1"/>
      <c r="X1001" s="1"/>
      <c r="Y1001" s="1">
        <v>19</v>
      </c>
      <c r="Z1001" s="1"/>
      <c r="AA1001" s="1">
        <v>0</v>
      </c>
      <c r="AB1001" s="1"/>
      <c r="AC1001" s="1"/>
      <c r="AD1001" s="1"/>
      <c r="AI1001" t="str">
        <f t="shared" si="339"/>
        <v>Walpole</v>
      </c>
      <c r="AJ1001" t="s">
        <v>505</v>
      </c>
      <c r="AK1001" s="140">
        <v>8</v>
      </c>
      <c r="AL1001" s="7"/>
      <c r="AN1001" s="91">
        <v>25</v>
      </c>
      <c r="AO1001" s="93">
        <v>21</v>
      </c>
      <c r="AP1001" s="93">
        <v>120</v>
      </c>
      <c r="AQ1001" s="100">
        <v>72495</v>
      </c>
      <c r="AR1001" s="100">
        <f t="shared" si="330"/>
        <v>25021</v>
      </c>
      <c r="AS1001" t="s">
        <v>1753</v>
      </c>
      <c r="AT1001" s="103">
        <f t="shared" si="331"/>
        <v>2572495</v>
      </c>
      <c r="AW1001">
        <v>21</v>
      </c>
      <c r="AX1001">
        <v>0.46</v>
      </c>
      <c r="AY1001">
        <v>20.54</v>
      </c>
      <c r="BF1001" s="107">
        <f t="shared" si="332"/>
        <v>0</v>
      </c>
      <c r="BG1001" s="107">
        <f t="shared" si="333"/>
        <v>0</v>
      </c>
      <c r="BH1001" s="107">
        <f t="shared" si="334"/>
        <v>0.78300000000000003</v>
      </c>
      <c r="BI1001" s="107">
        <f t="shared" si="335"/>
        <v>0</v>
      </c>
      <c r="BJ1001" s="107">
        <f t="shared" si="336"/>
        <v>0</v>
      </c>
      <c r="BK1001">
        <f t="shared" si="337"/>
        <v>0</v>
      </c>
    </row>
    <row r="1002" spans="1:63" hidden="1" outlineLevel="1">
      <c r="A1002" s="49" t="s">
        <v>1577</v>
      </c>
      <c r="B1002" s="9" t="s">
        <v>2377</v>
      </c>
      <c r="C1002" s="1">
        <f t="shared" si="319"/>
        <v>2744</v>
      </c>
      <c r="D1002" s="7">
        <f t="shared" si="320"/>
        <v>5</v>
      </c>
      <c r="E1002" s="7">
        <f t="shared" si="321"/>
        <v>4</v>
      </c>
      <c r="F1002" s="7">
        <f t="shared" si="322"/>
        <v>1</v>
      </c>
      <c r="G1002" s="7">
        <f t="shared" si="338"/>
        <v>3</v>
      </c>
      <c r="H1002" s="48">
        <f t="shared" si="323"/>
        <v>1782</v>
      </c>
      <c r="I1002" s="163">
        <f t="shared" si="324"/>
        <v>0.6494169096209913</v>
      </c>
      <c r="J1002" s="8"/>
      <c r="K1002" s="2">
        <f t="shared" si="325"/>
        <v>5.1020408163265302E-3</v>
      </c>
      <c r="L1002" s="2">
        <f t="shared" si="326"/>
        <v>3.899416909620991E-2</v>
      </c>
      <c r="M1002" s="2">
        <f t="shared" si="327"/>
        <v>0.75182215743440228</v>
      </c>
      <c r="N1002" s="2">
        <f t="shared" si="328"/>
        <v>9.0379008746355682E-2</v>
      </c>
      <c r="O1002" s="2">
        <f t="shared" si="329"/>
        <v>0.11370262390670566</v>
      </c>
      <c r="P1002" s="1">
        <v>14</v>
      </c>
      <c r="Q1002" s="1">
        <v>107</v>
      </c>
      <c r="R1002" s="1">
        <v>2063</v>
      </c>
      <c r="S1002" s="1">
        <v>248</v>
      </c>
      <c r="T1002" s="1">
        <v>281</v>
      </c>
      <c r="U1002" s="1">
        <v>8</v>
      </c>
      <c r="V1002" s="1">
        <v>7</v>
      </c>
      <c r="W1002" s="1"/>
      <c r="X1002" s="1"/>
      <c r="Y1002" s="1">
        <v>10</v>
      </c>
      <c r="Z1002" s="1"/>
      <c r="AA1002" s="1">
        <v>6</v>
      </c>
      <c r="AB1002" s="1"/>
      <c r="AC1002" s="1"/>
      <c r="AD1002" s="1"/>
      <c r="AI1002" t="str">
        <f t="shared" si="339"/>
        <v>Waltham</v>
      </c>
      <c r="AJ1002" t="s">
        <v>2292</v>
      </c>
      <c r="AK1002" s="140">
        <v>5</v>
      </c>
      <c r="AL1002" s="7"/>
      <c r="AN1002" s="91">
        <v>25</v>
      </c>
      <c r="AO1002" s="93">
        <v>17</v>
      </c>
      <c r="AP1002" s="93">
        <v>235</v>
      </c>
      <c r="AQ1002" s="100">
        <v>72600</v>
      </c>
      <c r="AR1002" s="100">
        <f t="shared" si="330"/>
        <v>25017</v>
      </c>
      <c r="AS1002" t="s">
        <v>1057</v>
      </c>
      <c r="AT1002" s="103">
        <f t="shared" si="331"/>
        <v>2572600</v>
      </c>
      <c r="AW1002">
        <v>13.61</v>
      </c>
      <c r="AX1002">
        <v>0.91</v>
      </c>
      <c r="AY1002">
        <v>12.7</v>
      </c>
      <c r="BF1002" s="107">
        <f t="shared" si="332"/>
        <v>0</v>
      </c>
      <c r="BG1002" s="107">
        <f t="shared" si="333"/>
        <v>0</v>
      </c>
      <c r="BH1002" s="107">
        <f t="shared" si="334"/>
        <v>0.751</v>
      </c>
      <c r="BI1002" s="107">
        <f t="shared" si="335"/>
        <v>0</v>
      </c>
      <c r="BJ1002" s="107">
        <f t="shared" si="336"/>
        <v>0</v>
      </c>
      <c r="BK1002">
        <f t="shared" si="337"/>
        <v>0</v>
      </c>
    </row>
    <row r="1003" spans="1:63" hidden="1" outlineLevel="1">
      <c r="A1003" s="49" t="s">
        <v>1846</v>
      </c>
      <c r="B1003" s="9" t="s">
        <v>2377</v>
      </c>
      <c r="C1003" s="1">
        <f t="shared" si="319"/>
        <v>438</v>
      </c>
      <c r="D1003" s="7">
        <f t="shared" si="320"/>
        <v>5</v>
      </c>
      <c r="E1003" s="7">
        <f t="shared" si="321"/>
        <v>4</v>
      </c>
      <c r="F1003" s="7">
        <f t="shared" si="322"/>
        <v>1</v>
      </c>
      <c r="G1003" s="7">
        <f t="shared" si="338"/>
        <v>3</v>
      </c>
      <c r="H1003" s="48">
        <f t="shared" si="323"/>
        <v>149</v>
      </c>
      <c r="I1003" s="163">
        <f t="shared" si="324"/>
        <v>0.34018264840182649</v>
      </c>
      <c r="J1003" s="8"/>
      <c r="K1003" s="2">
        <f t="shared" si="325"/>
        <v>4.5662100456621002E-3</v>
      </c>
      <c r="L1003" s="2">
        <f t="shared" si="326"/>
        <v>6.3926940639269403E-2</v>
      </c>
      <c r="M1003" s="2">
        <f t="shared" si="327"/>
        <v>0.54794520547945202</v>
      </c>
      <c r="N1003" s="2">
        <f t="shared" si="328"/>
        <v>0.16666666666666666</v>
      </c>
      <c r="O1003" s="2">
        <f t="shared" si="329"/>
        <v>0.21689497716894987</v>
      </c>
      <c r="P1003" s="1">
        <v>2</v>
      </c>
      <c r="Q1003" s="1">
        <v>28</v>
      </c>
      <c r="R1003" s="1">
        <v>240</v>
      </c>
      <c r="S1003" s="1">
        <v>73</v>
      </c>
      <c r="T1003" s="1">
        <v>91</v>
      </c>
      <c r="U1003" s="1">
        <v>1</v>
      </c>
      <c r="V1003" s="1">
        <v>1</v>
      </c>
      <c r="W1003" s="1"/>
      <c r="X1003" s="1"/>
      <c r="Y1003" s="1">
        <v>2</v>
      </c>
      <c r="Z1003" s="1"/>
      <c r="AA1003" s="1">
        <v>0</v>
      </c>
      <c r="AB1003" s="1"/>
      <c r="AC1003" s="1"/>
      <c r="AD1003" s="1"/>
      <c r="AI1003" t="str">
        <f t="shared" si="339"/>
        <v>Ware</v>
      </c>
      <c r="AJ1003" t="s">
        <v>2488</v>
      </c>
      <c r="AK1003" s="140">
        <v>2</v>
      </c>
      <c r="AL1003" s="7"/>
      <c r="AN1003" s="91">
        <v>25</v>
      </c>
      <c r="AO1003" s="93">
        <v>15</v>
      </c>
      <c r="AP1003" s="93">
        <v>85</v>
      </c>
      <c r="AQ1003" s="100">
        <v>72880</v>
      </c>
      <c r="AR1003" s="100">
        <f t="shared" si="330"/>
        <v>25015</v>
      </c>
      <c r="AS1003" t="s">
        <v>1753</v>
      </c>
      <c r="AT1003" s="103">
        <f t="shared" si="331"/>
        <v>2572880</v>
      </c>
      <c r="AW1003">
        <v>39.979999999999997</v>
      </c>
      <c r="AX1003">
        <v>5.57</v>
      </c>
      <c r="AY1003">
        <v>34.409999999999997</v>
      </c>
      <c r="BF1003" s="107">
        <f t="shared" si="332"/>
        <v>0</v>
      </c>
      <c r="BG1003" s="107">
        <f t="shared" si="333"/>
        <v>0</v>
      </c>
      <c r="BH1003" s="107">
        <f t="shared" si="334"/>
        <v>0.54700000000000004</v>
      </c>
      <c r="BI1003" s="107">
        <f t="shared" si="335"/>
        <v>0</v>
      </c>
      <c r="BJ1003" s="107">
        <f t="shared" si="336"/>
        <v>0</v>
      </c>
      <c r="BK1003">
        <f t="shared" si="337"/>
        <v>0</v>
      </c>
    </row>
    <row r="1004" spans="1:63" hidden="1" outlineLevel="1">
      <c r="A1004" s="49" t="s">
        <v>2028</v>
      </c>
      <c r="B1004" s="9" t="s">
        <v>2377</v>
      </c>
      <c r="C1004" s="1">
        <f t="shared" si="319"/>
        <v>1399</v>
      </c>
      <c r="D1004" s="7">
        <f t="shared" si="320"/>
        <v>5</v>
      </c>
      <c r="E1004" s="7">
        <f t="shared" si="321"/>
        <v>4</v>
      </c>
      <c r="F1004" s="7">
        <f t="shared" si="322"/>
        <v>1</v>
      </c>
      <c r="G1004" s="7">
        <f t="shared" si="338"/>
        <v>3</v>
      </c>
      <c r="H1004" s="48">
        <f t="shared" si="323"/>
        <v>790</v>
      </c>
      <c r="I1004" s="163">
        <f t="shared" si="324"/>
        <v>0.56468906361686921</v>
      </c>
      <c r="J1004" s="8"/>
      <c r="K1004" s="2">
        <f t="shared" si="325"/>
        <v>7.1479628305932807E-3</v>
      </c>
      <c r="L1004" s="2">
        <f t="shared" si="326"/>
        <v>5.5039313795568263E-2</v>
      </c>
      <c r="M1004" s="2">
        <f t="shared" si="327"/>
        <v>0.69549678341672627</v>
      </c>
      <c r="N1004" s="2">
        <f t="shared" si="328"/>
        <v>9.7927090779127951E-2</v>
      </c>
      <c r="O1004" s="2">
        <f t="shared" si="329"/>
        <v>0.14438884917798425</v>
      </c>
      <c r="P1004" s="1">
        <v>10</v>
      </c>
      <c r="Q1004" s="1">
        <v>77</v>
      </c>
      <c r="R1004" s="1">
        <v>973</v>
      </c>
      <c r="S1004" s="1">
        <v>137</v>
      </c>
      <c r="T1004" s="1">
        <v>183</v>
      </c>
      <c r="U1004" s="1">
        <v>2</v>
      </c>
      <c r="V1004" s="1">
        <v>5</v>
      </c>
      <c r="W1004" s="1"/>
      <c r="X1004" s="1"/>
      <c r="Y1004" s="1">
        <v>8</v>
      </c>
      <c r="Z1004" s="1"/>
      <c r="AA1004" s="1">
        <v>4</v>
      </c>
      <c r="AB1004" s="1"/>
      <c r="AC1004" s="1"/>
      <c r="AD1004" s="1"/>
      <c r="AI1004" t="str">
        <f t="shared" si="339"/>
        <v>Wareham</v>
      </c>
      <c r="AJ1004" t="s">
        <v>1834</v>
      </c>
      <c r="AK1004" s="140">
        <v>9</v>
      </c>
      <c r="AL1004" s="7"/>
      <c r="AN1004" s="91">
        <v>25</v>
      </c>
      <c r="AO1004" s="93">
        <v>23</v>
      </c>
      <c r="AP1004" s="93">
        <v>125</v>
      </c>
      <c r="AQ1004" s="100">
        <v>72985</v>
      </c>
      <c r="AR1004" s="100">
        <f t="shared" si="330"/>
        <v>25023</v>
      </c>
      <c r="AS1004" t="s">
        <v>1753</v>
      </c>
      <c r="AT1004" s="103">
        <f t="shared" si="331"/>
        <v>2572985</v>
      </c>
      <c r="AW1004">
        <v>46.28</v>
      </c>
      <c r="AX1004">
        <v>10.48</v>
      </c>
      <c r="AY1004">
        <v>35.799999999999997</v>
      </c>
      <c r="BF1004" s="107">
        <f t="shared" si="332"/>
        <v>0</v>
      </c>
      <c r="BG1004" s="107">
        <f t="shared" si="333"/>
        <v>0</v>
      </c>
      <c r="BH1004" s="107">
        <f t="shared" si="334"/>
        <v>0.69499999999999995</v>
      </c>
      <c r="BI1004" s="107">
        <f t="shared" si="335"/>
        <v>0</v>
      </c>
      <c r="BJ1004" s="107">
        <f t="shared" si="336"/>
        <v>0</v>
      </c>
      <c r="BK1004">
        <f t="shared" si="337"/>
        <v>0</v>
      </c>
    </row>
    <row r="1005" spans="1:63" hidden="1" outlineLevel="1">
      <c r="A1005" s="49" t="s">
        <v>1171</v>
      </c>
      <c r="B1005" s="9" t="s">
        <v>2377</v>
      </c>
      <c r="C1005" s="1">
        <f t="shared" si="319"/>
        <v>336</v>
      </c>
      <c r="D1005" s="7">
        <f t="shared" si="320"/>
        <v>7</v>
      </c>
      <c r="E1005" s="7">
        <f t="shared" si="321"/>
        <v>4</v>
      </c>
      <c r="F1005" s="7">
        <f t="shared" si="322"/>
        <v>1</v>
      </c>
      <c r="G1005" s="7">
        <f t="shared" si="338"/>
        <v>3</v>
      </c>
      <c r="H1005" s="48">
        <f t="shared" si="323"/>
        <v>97</v>
      </c>
      <c r="I1005" s="163">
        <f t="shared" si="324"/>
        <v>0.28869047619047616</v>
      </c>
      <c r="J1005" s="8"/>
      <c r="K1005" s="2">
        <f t="shared" si="325"/>
        <v>0</v>
      </c>
      <c r="L1005" s="2">
        <f t="shared" si="326"/>
        <v>6.8452380952380959E-2</v>
      </c>
      <c r="M1005" s="2">
        <f t="shared" si="327"/>
        <v>0.52083333333333337</v>
      </c>
      <c r="N1005" s="2">
        <f t="shared" si="328"/>
        <v>0.16666666666666666</v>
      </c>
      <c r="O1005" s="2">
        <f t="shared" si="329"/>
        <v>0.24404761904761904</v>
      </c>
      <c r="P1005" s="1">
        <v>0</v>
      </c>
      <c r="Q1005" s="1">
        <v>23</v>
      </c>
      <c r="R1005" s="1">
        <v>175</v>
      </c>
      <c r="S1005" s="1">
        <v>56</v>
      </c>
      <c r="T1005" s="1">
        <v>78</v>
      </c>
      <c r="U1005" s="1">
        <v>0</v>
      </c>
      <c r="V1005" s="1">
        <v>2</v>
      </c>
      <c r="W1005" s="1"/>
      <c r="X1005" s="1"/>
      <c r="Y1005" s="1">
        <v>2</v>
      </c>
      <c r="Z1005" s="1"/>
      <c r="AA1005" s="1">
        <v>0</v>
      </c>
      <c r="AB1005" s="1"/>
      <c r="AC1005" s="1"/>
      <c r="AD1005" s="1"/>
      <c r="AI1005" t="str">
        <f t="shared" si="339"/>
        <v>Warren</v>
      </c>
      <c r="AJ1005" s="9" t="s">
        <v>1812</v>
      </c>
      <c r="AK1005" s="140">
        <v>1</v>
      </c>
      <c r="AL1005" s="7"/>
      <c r="AN1005" s="91">
        <v>25</v>
      </c>
      <c r="AO1005" s="93">
        <v>27</v>
      </c>
      <c r="AP1005" s="93">
        <v>265</v>
      </c>
      <c r="AQ1005" s="100">
        <v>73090</v>
      </c>
      <c r="AR1005" s="100">
        <f t="shared" si="330"/>
        <v>25027</v>
      </c>
      <c r="AS1005" t="s">
        <v>1753</v>
      </c>
      <c r="AT1005" s="103">
        <f t="shared" si="331"/>
        <v>2573090</v>
      </c>
      <c r="AW1005">
        <v>27.62</v>
      </c>
      <c r="AX1005">
        <v>0.09</v>
      </c>
      <c r="AY1005">
        <v>27.53</v>
      </c>
      <c r="BF1005" s="107">
        <f t="shared" si="332"/>
        <v>0</v>
      </c>
      <c r="BG1005" s="107">
        <f t="shared" si="333"/>
        <v>0</v>
      </c>
      <c r="BH1005" s="107">
        <f t="shared" si="334"/>
        <v>0.52</v>
      </c>
      <c r="BI1005" s="107">
        <f t="shared" si="335"/>
        <v>0</v>
      </c>
      <c r="BJ1005" s="107">
        <f t="shared" si="336"/>
        <v>0</v>
      </c>
      <c r="BK1005">
        <f t="shared" si="337"/>
        <v>0</v>
      </c>
    </row>
    <row r="1006" spans="1:63" hidden="1" outlineLevel="1">
      <c r="A1006" s="49" t="s">
        <v>3332</v>
      </c>
      <c r="B1006" s="9" t="s">
        <v>2377</v>
      </c>
      <c r="C1006" s="1">
        <f t="shared" si="319"/>
        <v>59</v>
      </c>
      <c r="D1006" s="7">
        <f t="shared" si="320"/>
        <v>4</v>
      </c>
      <c r="E1006" s="7">
        <f t="shared" si="321"/>
        <v>4</v>
      </c>
      <c r="F1006" s="7">
        <f t="shared" si="322"/>
        <v>1</v>
      </c>
      <c r="G1006" s="7">
        <f t="shared" si="338"/>
        <v>3</v>
      </c>
      <c r="H1006" s="48">
        <f t="shared" si="323"/>
        <v>11</v>
      </c>
      <c r="I1006" s="163">
        <f t="shared" si="324"/>
        <v>0.1864406779661017</v>
      </c>
      <c r="J1006" s="8"/>
      <c r="K1006" s="2">
        <f t="shared" si="325"/>
        <v>1.6949152542372881E-2</v>
      </c>
      <c r="L1006" s="2">
        <f t="shared" si="326"/>
        <v>1.6949152542372881E-2</v>
      </c>
      <c r="M1006" s="2">
        <f t="shared" si="327"/>
        <v>0.4576271186440678</v>
      </c>
      <c r="N1006" s="2">
        <f t="shared" si="328"/>
        <v>0.23728813559322035</v>
      </c>
      <c r="O1006" s="2">
        <f t="shared" si="329"/>
        <v>0.27118644067796616</v>
      </c>
      <c r="P1006" s="1">
        <v>1</v>
      </c>
      <c r="Q1006" s="1">
        <v>1</v>
      </c>
      <c r="R1006" s="1">
        <v>27</v>
      </c>
      <c r="S1006" s="1">
        <v>14</v>
      </c>
      <c r="T1006" s="1">
        <v>16</v>
      </c>
      <c r="U1006" s="1">
        <v>0</v>
      </c>
      <c r="V1006" s="1">
        <v>0</v>
      </c>
      <c r="W1006" s="1"/>
      <c r="X1006" s="1"/>
      <c r="Y1006" s="1">
        <v>0</v>
      </c>
      <c r="Z1006" s="1"/>
      <c r="AA1006" s="1">
        <v>0</v>
      </c>
      <c r="AB1006" s="1"/>
      <c r="AC1006" s="1"/>
      <c r="AD1006" s="1"/>
      <c r="AI1006" t="str">
        <f t="shared" si="339"/>
        <v>Warwick</v>
      </c>
      <c r="AJ1006" t="s">
        <v>2477</v>
      </c>
      <c r="AK1006" s="140">
        <v>2</v>
      </c>
      <c r="AL1006" s="7"/>
      <c r="AN1006" s="91">
        <v>25</v>
      </c>
      <c r="AO1006" s="93">
        <v>11</v>
      </c>
      <c r="AP1006" s="93">
        <v>120</v>
      </c>
      <c r="AQ1006" s="100">
        <v>73265</v>
      </c>
      <c r="AR1006" s="100">
        <f t="shared" si="330"/>
        <v>25011</v>
      </c>
      <c r="AS1006" t="s">
        <v>1753</v>
      </c>
      <c r="AT1006" s="103">
        <f t="shared" si="331"/>
        <v>2573265</v>
      </c>
      <c r="AW1006">
        <v>37.6</v>
      </c>
      <c r="AX1006">
        <v>0.34</v>
      </c>
      <c r="AY1006">
        <v>37.270000000000003</v>
      </c>
      <c r="BF1006" s="107">
        <f t="shared" si="332"/>
        <v>0</v>
      </c>
      <c r="BG1006" s="107">
        <f t="shared" si="333"/>
        <v>0</v>
      </c>
      <c r="BH1006" s="107">
        <f t="shared" si="334"/>
        <v>0.45700000000000002</v>
      </c>
      <c r="BI1006" s="107">
        <f t="shared" si="335"/>
        <v>0</v>
      </c>
      <c r="BJ1006" s="107">
        <f t="shared" si="336"/>
        <v>0</v>
      </c>
      <c r="BK1006">
        <f t="shared" si="337"/>
        <v>0</v>
      </c>
    </row>
    <row r="1007" spans="1:63" hidden="1" outlineLevel="1">
      <c r="A1007" s="49" t="s">
        <v>650</v>
      </c>
      <c r="B1007" s="9" t="s">
        <v>2377</v>
      </c>
      <c r="C1007" s="1">
        <f t="shared" si="319"/>
        <v>36</v>
      </c>
      <c r="D1007" s="7">
        <f t="shared" si="320"/>
        <v>6</v>
      </c>
      <c r="E1007" s="7">
        <f t="shared" si="321"/>
        <v>5</v>
      </c>
      <c r="F1007" s="7">
        <f t="shared" si="322"/>
        <v>1</v>
      </c>
      <c r="G1007" s="7">
        <f t="shared" si="338"/>
        <v>3</v>
      </c>
      <c r="H1007" s="48">
        <f t="shared" si="323"/>
        <v>8</v>
      </c>
      <c r="I1007" s="163">
        <f t="shared" si="324"/>
        <v>0.22222222222222221</v>
      </c>
      <c r="J1007" s="8"/>
      <c r="K1007" s="2">
        <f t="shared" si="325"/>
        <v>0</v>
      </c>
      <c r="L1007" s="2">
        <f t="shared" si="326"/>
        <v>2.7777777777777776E-2</v>
      </c>
      <c r="M1007" s="2">
        <f t="shared" si="327"/>
        <v>0.5</v>
      </c>
      <c r="N1007" s="2">
        <f t="shared" si="328"/>
        <v>0.1388888888888889</v>
      </c>
      <c r="O1007" s="2">
        <f t="shared" si="329"/>
        <v>0.33333333333333331</v>
      </c>
      <c r="P1007" s="1">
        <v>0</v>
      </c>
      <c r="Q1007" s="1">
        <v>1</v>
      </c>
      <c r="R1007" s="1">
        <v>18</v>
      </c>
      <c r="S1007" s="1">
        <v>5</v>
      </c>
      <c r="T1007" s="1">
        <v>10</v>
      </c>
      <c r="U1007" s="1">
        <v>0</v>
      </c>
      <c r="V1007" s="1">
        <v>0</v>
      </c>
      <c r="W1007" s="1"/>
      <c r="X1007" s="1"/>
      <c r="Y1007" s="1">
        <v>2</v>
      </c>
      <c r="Z1007" s="1"/>
      <c r="AA1007" s="1">
        <v>0</v>
      </c>
      <c r="AB1007" s="1"/>
      <c r="AC1007" s="1"/>
      <c r="AD1007" s="1"/>
      <c r="AI1007" t="str">
        <f t="shared" si="339"/>
        <v>Washington</v>
      </c>
      <c r="AJ1007" t="s">
        <v>243</v>
      </c>
      <c r="AK1007" s="140">
        <v>1</v>
      </c>
      <c r="AL1007" s="7"/>
      <c r="AN1007" s="91">
        <v>25</v>
      </c>
      <c r="AO1007" s="93">
        <v>3</v>
      </c>
      <c r="AP1007" s="93">
        <v>145</v>
      </c>
      <c r="AQ1007" s="100">
        <v>73335</v>
      </c>
      <c r="AR1007" s="100">
        <f t="shared" si="330"/>
        <v>25003</v>
      </c>
      <c r="AS1007" t="s">
        <v>1753</v>
      </c>
      <c r="AT1007" s="103">
        <f t="shared" si="331"/>
        <v>2573335</v>
      </c>
      <c r="AW1007">
        <v>38.68</v>
      </c>
      <c r="AX1007">
        <v>0.92</v>
      </c>
      <c r="AY1007">
        <v>37.76</v>
      </c>
      <c r="BF1007" s="107">
        <f t="shared" si="332"/>
        <v>0</v>
      </c>
      <c r="BG1007" s="107">
        <f t="shared" si="333"/>
        <v>0</v>
      </c>
      <c r="BH1007" s="107">
        <f t="shared" si="334"/>
        <v>0.5</v>
      </c>
      <c r="BI1007" s="107">
        <f t="shared" si="335"/>
        <v>0</v>
      </c>
      <c r="BJ1007" s="107">
        <f t="shared" si="336"/>
        <v>0</v>
      </c>
      <c r="BK1007">
        <f t="shared" si="337"/>
        <v>0</v>
      </c>
    </row>
    <row r="1008" spans="1:63" hidden="1" outlineLevel="1">
      <c r="A1008" s="49" t="s">
        <v>2783</v>
      </c>
      <c r="B1008" s="9" t="s">
        <v>2377</v>
      </c>
      <c r="C1008" s="1">
        <f t="shared" si="319"/>
        <v>1491</v>
      </c>
      <c r="D1008" s="7">
        <f t="shared" si="320"/>
        <v>5</v>
      </c>
      <c r="E1008" s="7">
        <f t="shared" si="321"/>
        <v>4</v>
      </c>
      <c r="F1008" s="7">
        <f t="shared" si="322"/>
        <v>1</v>
      </c>
      <c r="G1008" s="7">
        <f t="shared" si="338"/>
        <v>2</v>
      </c>
      <c r="H1008" s="48">
        <f t="shared" si="323"/>
        <v>890</v>
      </c>
      <c r="I1008" s="163">
        <f t="shared" si="324"/>
        <v>0.59691482226693493</v>
      </c>
      <c r="J1008" s="8"/>
      <c r="K1008" s="2">
        <f t="shared" si="325"/>
        <v>5.3655264922870555E-3</v>
      </c>
      <c r="L1008" s="2">
        <f t="shared" si="326"/>
        <v>4.8289738430583498E-2</v>
      </c>
      <c r="M1008" s="2">
        <f t="shared" si="327"/>
        <v>0.71629778672032196</v>
      </c>
      <c r="N1008" s="2">
        <f t="shared" si="328"/>
        <v>0.11938296445338699</v>
      </c>
      <c r="O1008" s="2">
        <f t="shared" si="329"/>
        <v>0.11066398390342051</v>
      </c>
      <c r="P1008" s="1">
        <v>8</v>
      </c>
      <c r="Q1008" s="1">
        <v>72</v>
      </c>
      <c r="R1008" s="1">
        <v>1068</v>
      </c>
      <c r="S1008" s="1">
        <v>178</v>
      </c>
      <c r="T1008" s="1">
        <v>152</v>
      </c>
      <c r="U1008" s="1">
        <v>1</v>
      </c>
      <c r="V1008" s="1">
        <v>2</v>
      </c>
      <c r="W1008" s="1"/>
      <c r="X1008" s="1"/>
      <c r="Y1008" s="1">
        <v>7</v>
      </c>
      <c r="Z1008" s="1"/>
      <c r="AA1008" s="1">
        <v>3</v>
      </c>
      <c r="AB1008" s="1"/>
      <c r="AC1008" s="1"/>
      <c r="AD1008" s="1"/>
      <c r="AI1008" t="str">
        <f t="shared" si="339"/>
        <v>Watertown</v>
      </c>
      <c r="AJ1008" t="s">
        <v>2292</v>
      </c>
      <c r="AK1008" s="140">
        <v>5</v>
      </c>
      <c r="AL1008" s="7"/>
      <c r="AN1008" s="91">
        <v>25</v>
      </c>
      <c r="AO1008" s="93">
        <v>17</v>
      </c>
      <c r="AP1008" s="93">
        <v>240</v>
      </c>
      <c r="AQ1008" s="100">
        <v>73440</v>
      </c>
      <c r="AR1008" s="100">
        <f t="shared" si="330"/>
        <v>25017</v>
      </c>
      <c r="AS1008" t="s">
        <v>1057</v>
      </c>
      <c r="AT1008" s="103">
        <f t="shared" si="331"/>
        <v>2573440</v>
      </c>
      <c r="AW1008">
        <v>4.16</v>
      </c>
      <c r="AX1008">
        <v>0.05</v>
      </c>
      <c r="AY1008">
        <v>4.1100000000000003</v>
      </c>
      <c r="BF1008" s="107">
        <f t="shared" si="332"/>
        <v>0</v>
      </c>
      <c r="BG1008" s="107">
        <f t="shared" si="333"/>
        <v>0</v>
      </c>
      <c r="BH1008" s="107">
        <f t="shared" si="334"/>
        <v>0.71599999999999997</v>
      </c>
      <c r="BI1008" s="107">
        <f t="shared" si="335"/>
        <v>0</v>
      </c>
      <c r="BJ1008" s="107">
        <f t="shared" si="336"/>
        <v>0</v>
      </c>
      <c r="BK1008">
        <f t="shared" si="337"/>
        <v>0</v>
      </c>
    </row>
    <row r="1009" spans="1:63" hidden="1" outlineLevel="1">
      <c r="A1009" s="49" t="s">
        <v>3127</v>
      </c>
      <c r="B1009" s="9" t="s">
        <v>2377</v>
      </c>
      <c r="C1009" s="1">
        <f t="shared" si="319"/>
        <v>1093</v>
      </c>
      <c r="D1009" s="7">
        <f t="shared" si="320"/>
        <v>5</v>
      </c>
      <c r="E1009" s="7">
        <f t="shared" si="321"/>
        <v>4</v>
      </c>
      <c r="F1009" s="7">
        <f t="shared" si="322"/>
        <v>1</v>
      </c>
      <c r="G1009" s="7">
        <f t="shared" si="338"/>
        <v>2</v>
      </c>
      <c r="H1009" s="48">
        <f t="shared" si="323"/>
        <v>768</v>
      </c>
      <c r="I1009" s="163">
        <f t="shared" si="324"/>
        <v>0.70265324794144557</v>
      </c>
      <c r="J1009" s="8"/>
      <c r="K1009" s="2">
        <f t="shared" si="325"/>
        <v>1.0978956999085087E-2</v>
      </c>
      <c r="L1009" s="2">
        <f t="shared" si="326"/>
        <v>4.0256175663311987E-2</v>
      </c>
      <c r="M1009" s="2">
        <f t="shared" si="327"/>
        <v>0.78499542543458367</v>
      </c>
      <c r="N1009" s="2">
        <f t="shared" si="328"/>
        <v>8.2342177493138158E-2</v>
      </c>
      <c r="O1009" s="2">
        <f t="shared" si="329"/>
        <v>8.1427264409881073E-2</v>
      </c>
      <c r="P1009" s="1">
        <v>12</v>
      </c>
      <c r="Q1009" s="1">
        <v>44</v>
      </c>
      <c r="R1009" s="1">
        <v>858</v>
      </c>
      <c r="S1009" s="1">
        <v>90</v>
      </c>
      <c r="T1009" s="1">
        <v>81</v>
      </c>
      <c r="U1009" s="1">
        <v>3</v>
      </c>
      <c r="V1009" s="1">
        <v>3</v>
      </c>
      <c r="W1009" s="1"/>
      <c r="X1009" s="1"/>
      <c r="Y1009" s="1">
        <v>1</v>
      </c>
      <c r="Z1009" s="1"/>
      <c r="AA1009" s="1">
        <v>1</v>
      </c>
      <c r="AB1009" s="1"/>
      <c r="AC1009" s="1"/>
      <c r="AD1009" s="1"/>
      <c r="AI1009" t="str">
        <f t="shared" si="339"/>
        <v>Wayland</v>
      </c>
      <c r="AJ1009" t="s">
        <v>2292</v>
      </c>
      <c r="AK1009" s="140">
        <v>5</v>
      </c>
      <c r="AL1009" s="7"/>
      <c r="AN1009" s="91">
        <v>25</v>
      </c>
      <c r="AO1009" s="93">
        <v>17</v>
      </c>
      <c r="AP1009" s="93">
        <v>245</v>
      </c>
      <c r="AQ1009" s="100">
        <v>73790</v>
      </c>
      <c r="AR1009" s="100">
        <f t="shared" si="330"/>
        <v>25017</v>
      </c>
      <c r="AS1009" t="s">
        <v>1753</v>
      </c>
      <c r="AT1009" s="103">
        <f t="shared" si="331"/>
        <v>2573790</v>
      </c>
      <c r="AW1009">
        <v>15.91</v>
      </c>
      <c r="AX1009">
        <v>0.67</v>
      </c>
      <c r="AY1009">
        <v>15.23</v>
      </c>
      <c r="BF1009" s="107">
        <f t="shared" si="332"/>
        <v>0</v>
      </c>
      <c r="BG1009" s="107">
        <f t="shared" si="333"/>
        <v>0</v>
      </c>
      <c r="BH1009" s="107">
        <f t="shared" si="334"/>
        <v>0.78400000000000003</v>
      </c>
      <c r="BI1009" s="107">
        <f t="shared" si="335"/>
        <v>0</v>
      </c>
      <c r="BJ1009" s="107">
        <f t="shared" si="336"/>
        <v>0</v>
      </c>
      <c r="BK1009">
        <f t="shared" si="337"/>
        <v>0</v>
      </c>
    </row>
    <row r="1010" spans="1:63" hidden="1" outlineLevel="1">
      <c r="A1010" s="49" t="s">
        <v>1068</v>
      </c>
      <c r="B1010" s="9" t="s">
        <v>2377</v>
      </c>
      <c r="C1010" s="1">
        <f t="shared" si="319"/>
        <v>699</v>
      </c>
      <c r="D1010" s="7">
        <f t="shared" si="320"/>
        <v>8</v>
      </c>
      <c r="E1010" s="7">
        <f t="shared" si="321"/>
        <v>4</v>
      </c>
      <c r="F1010" s="7">
        <f t="shared" si="322"/>
        <v>1</v>
      </c>
      <c r="G1010" s="7">
        <f t="shared" si="338"/>
        <v>3</v>
      </c>
      <c r="H1010" s="48">
        <f t="shared" si="323"/>
        <v>299</v>
      </c>
      <c r="I1010" s="163">
        <f t="shared" si="324"/>
        <v>0.42775393419170243</v>
      </c>
      <c r="J1010" s="8"/>
      <c r="K1010" s="2">
        <f t="shared" si="325"/>
        <v>1.4306151645207439E-3</v>
      </c>
      <c r="L1010" s="2">
        <f t="shared" si="326"/>
        <v>6.8669527896995708E-2</v>
      </c>
      <c r="M1010" s="2">
        <f t="shared" si="327"/>
        <v>0.62517882689556514</v>
      </c>
      <c r="N1010" s="2">
        <f t="shared" si="328"/>
        <v>9.1559370529327611E-2</v>
      </c>
      <c r="O1010" s="2">
        <f t="shared" si="329"/>
        <v>0.21316165951359078</v>
      </c>
      <c r="P1010" s="1">
        <v>1</v>
      </c>
      <c r="Q1010" s="1">
        <v>48</v>
      </c>
      <c r="R1010" s="1">
        <v>437</v>
      </c>
      <c r="S1010" s="1">
        <v>64</v>
      </c>
      <c r="T1010" s="1">
        <v>138</v>
      </c>
      <c r="U1010" s="1">
        <v>4</v>
      </c>
      <c r="V1010" s="1">
        <v>0</v>
      </c>
      <c r="W1010" s="1"/>
      <c r="X1010" s="1"/>
      <c r="Y1010" s="1">
        <v>5</v>
      </c>
      <c r="Z1010" s="1"/>
      <c r="AA1010" s="1">
        <v>2</v>
      </c>
      <c r="AB1010" s="1"/>
      <c r="AC1010" s="1"/>
      <c r="AD1010" s="1"/>
      <c r="AI1010" t="str">
        <f t="shared" si="339"/>
        <v>Webster</v>
      </c>
      <c r="AJ1010" s="9" t="s">
        <v>1812</v>
      </c>
      <c r="AK1010" s="140">
        <v>2</v>
      </c>
      <c r="AL1010" s="7"/>
      <c r="AN1010" s="91">
        <v>25</v>
      </c>
      <c r="AO1010" s="93">
        <v>27</v>
      </c>
      <c r="AP1010" s="93">
        <v>270</v>
      </c>
      <c r="AQ1010" s="100">
        <v>73895</v>
      </c>
      <c r="AR1010" s="100">
        <f t="shared" si="330"/>
        <v>25027</v>
      </c>
      <c r="AS1010" t="s">
        <v>1753</v>
      </c>
      <c r="AT1010" s="103">
        <f t="shared" si="331"/>
        <v>2573895</v>
      </c>
      <c r="AW1010">
        <v>14.54</v>
      </c>
      <c r="AX1010">
        <v>2.0499999999999998</v>
      </c>
      <c r="AY1010">
        <v>12.49</v>
      </c>
      <c r="BF1010" s="107">
        <f t="shared" si="332"/>
        <v>0</v>
      </c>
      <c r="BG1010" s="107">
        <f t="shared" si="333"/>
        <v>0</v>
      </c>
      <c r="BH1010" s="107">
        <f t="shared" si="334"/>
        <v>0.625</v>
      </c>
      <c r="BI1010" s="107">
        <f t="shared" si="335"/>
        <v>0</v>
      </c>
      <c r="BJ1010" s="107">
        <f t="shared" si="336"/>
        <v>0</v>
      </c>
      <c r="BK1010">
        <f t="shared" si="337"/>
        <v>0</v>
      </c>
    </row>
    <row r="1011" spans="1:63" hidden="1" outlineLevel="1">
      <c r="A1011" s="49" t="s">
        <v>3128</v>
      </c>
      <c r="B1011" s="9" t="s">
        <v>2377</v>
      </c>
      <c r="C1011" s="1">
        <f t="shared" si="319"/>
        <v>2396</v>
      </c>
      <c r="D1011" s="7">
        <f t="shared" si="320"/>
        <v>5</v>
      </c>
      <c r="E1011" s="7">
        <f t="shared" si="321"/>
        <v>4</v>
      </c>
      <c r="F1011" s="7">
        <f t="shared" si="322"/>
        <v>1</v>
      </c>
      <c r="G1011" s="7">
        <f t="shared" si="338"/>
        <v>2</v>
      </c>
      <c r="H1011" s="48">
        <f t="shared" si="323"/>
        <v>1816</v>
      </c>
      <c r="I1011" s="163">
        <f t="shared" si="324"/>
        <v>0.75792988313856424</v>
      </c>
      <c r="J1011" s="8"/>
      <c r="K1011" s="2">
        <f t="shared" si="325"/>
        <v>9.5993322203672786E-3</v>
      </c>
      <c r="L1011" s="2">
        <f t="shared" si="326"/>
        <v>2.2120200333889815E-2</v>
      </c>
      <c r="M1011" s="2">
        <f t="shared" si="327"/>
        <v>0.8297161936560935</v>
      </c>
      <c r="N1011" s="2">
        <f t="shared" si="328"/>
        <v>7.178631051752922E-2</v>
      </c>
      <c r="O1011" s="2">
        <f t="shared" si="329"/>
        <v>6.6777963272120197E-2</v>
      </c>
      <c r="P1011" s="1">
        <v>23</v>
      </c>
      <c r="Q1011" s="1">
        <v>53</v>
      </c>
      <c r="R1011" s="1">
        <v>1988</v>
      </c>
      <c r="S1011" s="1">
        <v>172</v>
      </c>
      <c r="T1011" s="1">
        <v>152</v>
      </c>
      <c r="U1011" s="1">
        <v>1</v>
      </c>
      <c r="V1011" s="1">
        <v>1</v>
      </c>
      <c r="W1011" s="1"/>
      <c r="X1011" s="1"/>
      <c r="Y1011" s="1">
        <v>6</v>
      </c>
      <c r="Z1011" s="1"/>
      <c r="AA1011" s="1">
        <v>0</v>
      </c>
      <c r="AB1011" s="1"/>
      <c r="AC1011" s="1"/>
      <c r="AD1011" s="1"/>
      <c r="AI1011" t="str">
        <f t="shared" si="339"/>
        <v>Wellesley</v>
      </c>
      <c r="AJ1011" t="s">
        <v>505</v>
      </c>
      <c r="AK1011" s="140">
        <v>4</v>
      </c>
      <c r="AL1011" s="7"/>
      <c r="AN1011" s="91">
        <v>25</v>
      </c>
      <c r="AO1011" s="93">
        <v>21</v>
      </c>
      <c r="AP1011" s="93">
        <v>125</v>
      </c>
      <c r="AQ1011" s="100">
        <v>74175</v>
      </c>
      <c r="AR1011" s="100">
        <f t="shared" si="330"/>
        <v>25021</v>
      </c>
      <c r="AS1011" t="s">
        <v>1753</v>
      </c>
      <c r="AT1011" s="103">
        <f t="shared" si="331"/>
        <v>2574175</v>
      </c>
      <c r="AW1011">
        <v>10.49</v>
      </c>
      <c r="AX1011">
        <v>0.31</v>
      </c>
      <c r="AY1011">
        <v>10.18</v>
      </c>
      <c r="BF1011" s="107">
        <f t="shared" si="332"/>
        <v>0</v>
      </c>
      <c r="BG1011" s="107">
        <f t="shared" si="333"/>
        <v>0</v>
      </c>
      <c r="BH1011" s="107">
        <f t="shared" si="334"/>
        <v>0.82899999999999996</v>
      </c>
      <c r="BI1011" s="107">
        <f t="shared" si="335"/>
        <v>0</v>
      </c>
      <c r="BJ1011" s="107">
        <f t="shared" si="336"/>
        <v>0</v>
      </c>
      <c r="BK1011">
        <f t="shared" si="337"/>
        <v>0</v>
      </c>
    </row>
    <row r="1012" spans="1:63" hidden="1" outlineLevel="1">
      <c r="A1012" s="49" t="s">
        <v>2257</v>
      </c>
      <c r="B1012" s="9" t="s">
        <v>2377</v>
      </c>
      <c r="C1012" s="1">
        <f t="shared" si="319"/>
        <v>215</v>
      </c>
      <c r="D1012" s="7">
        <f t="shared" si="320"/>
        <v>7</v>
      </c>
      <c r="E1012" s="7">
        <f t="shared" si="321"/>
        <v>4</v>
      </c>
      <c r="F1012" s="7">
        <f t="shared" si="322"/>
        <v>1</v>
      </c>
      <c r="G1012" s="7">
        <f t="shared" si="338"/>
        <v>2</v>
      </c>
      <c r="H1012" s="48">
        <f t="shared" si="323"/>
        <v>125</v>
      </c>
      <c r="I1012" s="163">
        <f t="shared" si="324"/>
        <v>0.58139534883720934</v>
      </c>
      <c r="J1012" s="8"/>
      <c r="K1012" s="2">
        <f t="shared" si="325"/>
        <v>0</v>
      </c>
      <c r="L1012" s="2">
        <f t="shared" si="326"/>
        <v>7.9069767441860464E-2</v>
      </c>
      <c r="M1012" s="2">
        <f t="shared" si="327"/>
        <v>0.68837209302325586</v>
      </c>
      <c r="N1012" s="2">
        <f t="shared" si="328"/>
        <v>0.10697674418604651</v>
      </c>
      <c r="O1012" s="2">
        <f t="shared" si="329"/>
        <v>0.12558139534883717</v>
      </c>
      <c r="P1012" s="1">
        <v>0</v>
      </c>
      <c r="Q1012" s="1">
        <v>17</v>
      </c>
      <c r="R1012" s="1">
        <v>148</v>
      </c>
      <c r="S1012" s="1">
        <v>23</v>
      </c>
      <c r="T1012" s="1">
        <v>20</v>
      </c>
      <c r="U1012" s="1">
        <v>0</v>
      </c>
      <c r="V1012" s="1">
        <v>2</v>
      </c>
      <c r="W1012" s="1"/>
      <c r="X1012" s="1"/>
      <c r="Y1012" s="1">
        <v>5</v>
      </c>
      <c r="Z1012" s="1"/>
      <c r="AA1012" s="1">
        <v>0</v>
      </c>
      <c r="AB1012" s="1"/>
      <c r="AC1012" s="1"/>
      <c r="AD1012" s="1"/>
      <c r="AI1012" t="str">
        <f t="shared" si="339"/>
        <v>Wellfleet</v>
      </c>
      <c r="AJ1012" t="s">
        <v>2654</v>
      </c>
      <c r="AK1012" s="140">
        <v>9</v>
      </c>
      <c r="AL1012" s="7"/>
      <c r="AN1012" s="91">
        <v>25</v>
      </c>
      <c r="AO1012" s="93">
        <v>1</v>
      </c>
      <c r="AP1012" s="93">
        <v>70</v>
      </c>
      <c r="AQ1012" s="100">
        <v>74385</v>
      </c>
      <c r="AR1012" s="100">
        <f t="shared" si="330"/>
        <v>25001</v>
      </c>
      <c r="AS1012" t="s">
        <v>1753</v>
      </c>
      <c r="AT1012" s="103">
        <f t="shared" si="331"/>
        <v>2574385</v>
      </c>
      <c r="AW1012">
        <v>35.36</v>
      </c>
      <c r="AX1012">
        <v>15.52</v>
      </c>
      <c r="AY1012">
        <v>19.829999999999998</v>
      </c>
      <c r="BF1012" s="107">
        <f t="shared" si="332"/>
        <v>0</v>
      </c>
      <c r="BG1012" s="107">
        <f t="shared" si="333"/>
        <v>0</v>
      </c>
      <c r="BH1012" s="107">
        <f t="shared" si="334"/>
        <v>0.68799999999999994</v>
      </c>
      <c r="BI1012" s="107">
        <f t="shared" si="335"/>
        <v>0</v>
      </c>
      <c r="BJ1012" s="107">
        <f t="shared" si="336"/>
        <v>0</v>
      </c>
      <c r="BK1012">
        <f t="shared" si="337"/>
        <v>0</v>
      </c>
    </row>
    <row r="1013" spans="1:63" hidden="1" outlineLevel="1">
      <c r="A1013" s="49" t="s">
        <v>2237</v>
      </c>
      <c r="B1013" s="9" t="s">
        <v>2377</v>
      </c>
      <c r="C1013" s="1">
        <f t="shared" si="319"/>
        <v>32</v>
      </c>
      <c r="D1013" s="7">
        <f t="shared" si="320"/>
        <v>5</v>
      </c>
      <c r="E1013" s="7">
        <f t="shared" si="321"/>
        <v>4</v>
      </c>
      <c r="F1013" s="7">
        <f t="shared" si="322"/>
        <v>1</v>
      </c>
      <c r="G1013" s="7">
        <f t="shared" si="338"/>
        <v>2</v>
      </c>
      <c r="H1013" s="48">
        <f t="shared" si="323"/>
        <v>5</v>
      </c>
      <c r="I1013" s="163">
        <f t="shared" si="324"/>
        <v>0.15625</v>
      </c>
      <c r="J1013" s="8"/>
      <c r="K1013" s="2">
        <f t="shared" si="325"/>
        <v>0</v>
      </c>
      <c r="L1013" s="2">
        <f t="shared" si="326"/>
        <v>0.125</v>
      </c>
      <c r="M1013" s="2">
        <f t="shared" si="327"/>
        <v>0.40625</v>
      </c>
      <c r="N1013" s="2">
        <f t="shared" si="328"/>
        <v>0.25</v>
      </c>
      <c r="O1013" s="2">
        <f t="shared" si="329"/>
        <v>0.21875</v>
      </c>
      <c r="P1013" s="1">
        <v>0</v>
      </c>
      <c r="Q1013" s="1">
        <v>4</v>
      </c>
      <c r="R1013" s="1">
        <v>13</v>
      </c>
      <c r="S1013" s="1">
        <v>8</v>
      </c>
      <c r="T1013" s="1">
        <v>7</v>
      </c>
      <c r="U1013" s="1">
        <v>0</v>
      </c>
      <c r="V1013" s="1">
        <v>0</v>
      </c>
      <c r="W1013" s="1"/>
      <c r="X1013" s="1"/>
      <c r="Y1013" s="1">
        <v>0</v>
      </c>
      <c r="Z1013" s="1"/>
      <c r="AA1013" s="1">
        <v>0</v>
      </c>
      <c r="AB1013" s="1"/>
      <c r="AC1013" s="1"/>
      <c r="AD1013" s="1"/>
      <c r="AI1013" t="str">
        <f t="shared" si="339"/>
        <v>Wendell</v>
      </c>
      <c r="AJ1013" t="s">
        <v>2477</v>
      </c>
      <c r="AK1013" s="140">
        <v>2</v>
      </c>
      <c r="AL1013" s="7"/>
      <c r="AN1013" s="91">
        <v>25</v>
      </c>
      <c r="AO1013" s="93">
        <v>11</v>
      </c>
      <c r="AP1013" s="93">
        <v>125</v>
      </c>
      <c r="AQ1013" s="100">
        <v>74525</v>
      </c>
      <c r="AR1013" s="100">
        <f t="shared" si="330"/>
        <v>25011</v>
      </c>
      <c r="AS1013" t="s">
        <v>1753</v>
      </c>
      <c r="AT1013" s="103">
        <f t="shared" si="331"/>
        <v>2574525</v>
      </c>
      <c r="AW1013">
        <v>32.22</v>
      </c>
      <c r="AX1013">
        <v>0.22</v>
      </c>
      <c r="AY1013">
        <v>31.99</v>
      </c>
      <c r="BF1013" s="107">
        <f t="shared" si="332"/>
        <v>0</v>
      </c>
      <c r="BG1013" s="107">
        <f t="shared" si="333"/>
        <v>0</v>
      </c>
      <c r="BH1013" s="107">
        <f t="shared" si="334"/>
        <v>0.40600000000000003</v>
      </c>
      <c r="BI1013" s="107">
        <f t="shared" si="335"/>
        <v>0</v>
      </c>
      <c r="BJ1013" s="107">
        <f t="shared" si="336"/>
        <v>0</v>
      </c>
      <c r="BK1013">
        <f t="shared" si="337"/>
        <v>0</v>
      </c>
    </row>
    <row r="1014" spans="1:63" hidden="1" outlineLevel="1">
      <c r="A1014" s="49" t="s">
        <v>3386</v>
      </c>
      <c r="B1014" s="9" t="s">
        <v>2377</v>
      </c>
      <c r="C1014" s="1">
        <f t="shared" si="319"/>
        <v>444</v>
      </c>
      <c r="D1014" s="7">
        <f t="shared" si="320"/>
        <v>6</v>
      </c>
      <c r="E1014" s="7">
        <f t="shared" si="321"/>
        <v>4</v>
      </c>
      <c r="F1014" s="7">
        <f t="shared" si="322"/>
        <v>1</v>
      </c>
      <c r="G1014" s="7">
        <f t="shared" si="338"/>
        <v>3</v>
      </c>
      <c r="H1014" s="48">
        <f t="shared" si="323"/>
        <v>306</v>
      </c>
      <c r="I1014" s="163">
        <f t="shared" si="324"/>
        <v>0.68918918918918914</v>
      </c>
      <c r="J1014" s="8"/>
      <c r="K1014" s="2">
        <f t="shared" si="325"/>
        <v>2.2522522522522522E-3</v>
      </c>
      <c r="L1014" s="2">
        <f t="shared" si="326"/>
        <v>3.3783783783783786E-2</v>
      </c>
      <c r="M1014" s="2">
        <f t="shared" si="327"/>
        <v>0.78153153153153154</v>
      </c>
      <c r="N1014" s="2">
        <f t="shared" si="328"/>
        <v>8.5585585585585586E-2</v>
      </c>
      <c r="O1014" s="2">
        <f t="shared" si="329"/>
        <v>9.6846846846846871E-2</v>
      </c>
      <c r="P1014" s="1">
        <v>1</v>
      </c>
      <c r="Q1014" s="1">
        <v>15</v>
      </c>
      <c r="R1014" s="1">
        <v>347</v>
      </c>
      <c r="S1014" s="1">
        <v>38</v>
      </c>
      <c r="T1014" s="1">
        <v>41</v>
      </c>
      <c r="U1014" s="1">
        <v>0</v>
      </c>
      <c r="V1014" s="1">
        <v>0</v>
      </c>
      <c r="W1014" s="1"/>
      <c r="X1014" s="1"/>
      <c r="Y1014" s="1">
        <v>2</v>
      </c>
      <c r="Z1014" s="1"/>
      <c r="AA1014" s="1">
        <v>0</v>
      </c>
      <c r="AB1014" s="1"/>
      <c r="AC1014" s="1"/>
      <c r="AD1014" s="1"/>
      <c r="AI1014" t="str">
        <f t="shared" si="339"/>
        <v>Wenham</v>
      </c>
      <c r="AJ1014" t="s">
        <v>827</v>
      </c>
      <c r="AK1014" s="140">
        <v>6</v>
      </c>
      <c r="AL1014" s="7"/>
      <c r="AN1014" s="91">
        <v>25</v>
      </c>
      <c r="AO1014" s="93">
        <v>9</v>
      </c>
      <c r="AP1014" s="93">
        <v>165</v>
      </c>
      <c r="AQ1014" s="100">
        <v>74595</v>
      </c>
      <c r="AR1014" s="100">
        <f t="shared" si="330"/>
        <v>25009</v>
      </c>
      <c r="AS1014" t="s">
        <v>1753</v>
      </c>
      <c r="AT1014" s="103">
        <f t="shared" si="331"/>
        <v>2574595</v>
      </c>
      <c r="AW1014">
        <v>8.09</v>
      </c>
      <c r="AX1014">
        <v>0.37</v>
      </c>
      <c r="AY1014">
        <v>7.72</v>
      </c>
      <c r="BF1014" s="107">
        <f t="shared" si="332"/>
        <v>0</v>
      </c>
      <c r="BG1014" s="107">
        <f t="shared" si="333"/>
        <v>0</v>
      </c>
      <c r="BH1014" s="107">
        <f t="shared" si="334"/>
        <v>0.78100000000000003</v>
      </c>
      <c r="BI1014" s="107">
        <f t="shared" si="335"/>
        <v>0</v>
      </c>
      <c r="BJ1014" s="107">
        <f t="shared" si="336"/>
        <v>0</v>
      </c>
      <c r="BK1014">
        <f t="shared" si="337"/>
        <v>0</v>
      </c>
    </row>
    <row r="1015" spans="1:63" hidden="1" outlineLevel="1">
      <c r="A1015" s="49" t="s">
        <v>2005</v>
      </c>
      <c r="B1015" s="9" t="s">
        <v>2377</v>
      </c>
      <c r="C1015" s="1">
        <f t="shared" ref="C1015:C1046" si="340">SUM(P1015:AG1015)</f>
        <v>751</v>
      </c>
      <c r="D1015" s="7">
        <f t="shared" ref="D1015:D1046" si="341">RANK(P1015,(P1015:AG1015))</f>
        <v>6</v>
      </c>
      <c r="E1015" s="7">
        <f t="shared" ref="E1015:E1046" si="342">RANK(Q1015,(P1015:AG1015))</f>
        <v>4</v>
      </c>
      <c r="F1015" s="7">
        <f t="shared" ref="F1015:F1046" si="343">IF(R1015&gt;0,RANK(R1015,(P1015:AG1015)),0)</f>
        <v>1</v>
      </c>
      <c r="G1015" s="7">
        <f t="shared" si="338"/>
        <v>3</v>
      </c>
      <c r="H1015" s="48">
        <f t="shared" ref="H1015:H1046" si="344">MAX(P1015:T1015)-LARGE(P1015:T1015,2)</f>
        <v>440</v>
      </c>
      <c r="I1015" s="163">
        <f t="shared" ref="I1015:I1046" si="345">H1015/C1015</f>
        <v>0.58588548601864177</v>
      </c>
      <c r="J1015" s="8"/>
      <c r="K1015" s="2">
        <f t="shared" ref="K1015:K1046" si="346">IF(C1015=0,"-",P1015/C1015)</f>
        <v>3.9946737683089215E-3</v>
      </c>
      <c r="L1015" s="2">
        <f t="shared" ref="L1015:L1046" si="347">IF(C1015=0,"-",Q1015/C1015)</f>
        <v>4.5272969374167776E-2</v>
      </c>
      <c r="M1015" s="2">
        <f t="shared" ref="M1015:M1046" si="348">IF(C1015=0,"-",R1015/C1015)</f>
        <v>0.71371504660452734</v>
      </c>
      <c r="N1015" s="2">
        <f t="shared" ref="N1015:N1046" si="349">IF(C1015=0,"-",S1015/C1015)</f>
        <v>9.7203728362183758E-2</v>
      </c>
      <c r="O1015" s="2">
        <f t="shared" ref="O1015:O1046" si="350">IF(C1015=0,"-",(1-K1015-L1015-M1015-N1015))</f>
        <v>0.13981358189081211</v>
      </c>
      <c r="P1015" s="1">
        <v>3</v>
      </c>
      <c r="Q1015" s="1">
        <v>34</v>
      </c>
      <c r="R1015" s="1">
        <v>536</v>
      </c>
      <c r="S1015" s="1">
        <v>73</v>
      </c>
      <c r="T1015" s="1">
        <v>96</v>
      </c>
      <c r="U1015" s="1">
        <v>1</v>
      </c>
      <c r="V1015" s="1">
        <v>1</v>
      </c>
      <c r="W1015" s="1"/>
      <c r="X1015" s="1"/>
      <c r="Y1015" s="1">
        <v>6</v>
      </c>
      <c r="Z1015" s="1"/>
      <c r="AA1015" s="1">
        <v>1</v>
      </c>
      <c r="AB1015" s="1"/>
      <c r="AC1015" s="1"/>
      <c r="AD1015" s="1"/>
      <c r="AI1015" t="str">
        <f t="shared" si="339"/>
        <v>West Boylston</v>
      </c>
      <c r="AJ1015" s="9" t="s">
        <v>1812</v>
      </c>
      <c r="AK1015" s="140">
        <v>2</v>
      </c>
      <c r="AL1015" s="7"/>
      <c r="AN1015" s="91">
        <v>25</v>
      </c>
      <c r="AO1015" s="93">
        <v>27</v>
      </c>
      <c r="AP1015" s="93">
        <v>280</v>
      </c>
      <c r="AQ1015" s="100">
        <v>75155</v>
      </c>
      <c r="AR1015" s="100">
        <f t="shared" ref="AR1015:AR1045" si="351">AN1015*1000+AO1015</f>
        <v>25027</v>
      </c>
      <c r="AS1015" t="s">
        <v>1753</v>
      </c>
      <c r="AT1015" s="103">
        <f t="shared" ref="AT1015:AT1045" si="352">AN1015*100000+AQ1015</f>
        <v>2575155</v>
      </c>
      <c r="AW1015">
        <v>13.84</v>
      </c>
      <c r="AX1015">
        <v>0.95</v>
      </c>
      <c r="AY1015">
        <v>12.9</v>
      </c>
      <c r="BF1015" s="107">
        <f t="shared" ref="BF1015:BF1046" si="353">IF(D1015=1,ROUNDDOWN(K1015,3),0)</f>
        <v>0</v>
      </c>
      <c r="BG1015" s="107">
        <f t="shared" ref="BG1015:BG1046" si="354">IF(E1015=1,ROUNDDOWN(L1015,3),0)</f>
        <v>0</v>
      </c>
      <c r="BH1015" s="107">
        <f t="shared" ref="BH1015:BH1046" si="355">IF(F1015=1,ROUNDDOWN(M1015,3),0)</f>
        <v>0.71299999999999997</v>
      </c>
      <c r="BI1015" s="107">
        <f t="shared" ref="BI1015:BI1046" si="356">IF(G1015=1,ROUNDDOWN(N1015,3),0)</f>
        <v>0</v>
      </c>
      <c r="BJ1015" s="107">
        <f t="shared" ref="BJ1015:BJ1046" si="357">IF(H1015=1,ROUNDDOWN(O1015,3),0)</f>
        <v>0</v>
      </c>
      <c r="BK1015">
        <f t="shared" ref="BK1015:BK1046" si="358">IF(BG1015=BH1015,ROUNDDOWN(BH1015*10,0),0)</f>
        <v>0</v>
      </c>
    </row>
    <row r="1016" spans="1:63" hidden="1" outlineLevel="1">
      <c r="A1016" s="49" t="s">
        <v>2838</v>
      </c>
      <c r="B1016" s="9" t="s">
        <v>2377</v>
      </c>
      <c r="C1016" s="1">
        <f t="shared" si="340"/>
        <v>651</v>
      </c>
      <c r="D1016" s="7">
        <f t="shared" si="341"/>
        <v>5</v>
      </c>
      <c r="E1016" s="7">
        <f t="shared" si="342"/>
        <v>4</v>
      </c>
      <c r="F1016" s="7">
        <f t="shared" si="343"/>
        <v>1</v>
      </c>
      <c r="G1016" s="7">
        <f t="shared" ref="G1016:G1079" si="359">IF(S1016&gt;0,RANK(S1016,(P1016:AD1016)),0)</f>
        <v>3</v>
      </c>
      <c r="H1016" s="48">
        <f t="shared" si="344"/>
        <v>387</v>
      </c>
      <c r="I1016" s="163">
        <f t="shared" si="345"/>
        <v>0.59447004608294929</v>
      </c>
      <c r="J1016" s="8"/>
      <c r="K1016" s="2">
        <f t="shared" si="346"/>
        <v>6.1443932411674347E-3</v>
      </c>
      <c r="L1016" s="2">
        <f t="shared" si="347"/>
        <v>6.4516129032258063E-2</v>
      </c>
      <c r="M1016" s="2">
        <f t="shared" si="348"/>
        <v>0.72043010752688175</v>
      </c>
      <c r="N1016" s="2">
        <f t="shared" si="349"/>
        <v>7.3732718894009217E-2</v>
      </c>
      <c r="O1016" s="2">
        <f t="shared" si="350"/>
        <v>0.13517665130568346</v>
      </c>
      <c r="P1016" s="1">
        <v>4</v>
      </c>
      <c r="Q1016" s="1">
        <v>42</v>
      </c>
      <c r="R1016" s="1">
        <v>469</v>
      </c>
      <c r="S1016" s="1">
        <v>48</v>
      </c>
      <c r="T1016" s="1">
        <v>82</v>
      </c>
      <c r="U1016" s="1">
        <v>3</v>
      </c>
      <c r="V1016" s="1">
        <v>3</v>
      </c>
      <c r="W1016" s="1"/>
      <c r="X1016" s="1"/>
      <c r="Y1016" s="1">
        <v>0</v>
      </c>
      <c r="Z1016" s="1"/>
      <c r="AA1016" s="1">
        <v>0</v>
      </c>
      <c r="AB1016" s="1"/>
      <c r="AC1016" s="1"/>
      <c r="AD1016" s="1"/>
      <c r="AI1016" t="str">
        <f t="shared" si="339"/>
        <v>West Bridgewater</v>
      </c>
      <c r="AJ1016" t="s">
        <v>1834</v>
      </c>
      <c r="AK1016" s="140">
        <v>8</v>
      </c>
      <c r="AL1016" s="7"/>
      <c r="AN1016" s="91">
        <v>25</v>
      </c>
      <c r="AO1016" s="93">
        <v>23</v>
      </c>
      <c r="AP1016" s="93">
        <v>130</v>
      </c>
      <c r="AQ1016" s="100">
        <v>75260</v>
      </c>
      <c r="AR1016" s="100">
        <f t="shared" si="351"/>
        <v>25023</v>
      </c>
      <c r="AS1016" t="s">
        <v>1753</v>
      </c>
      <c r="AT1016" s="103">
        <f t="shared" si="352"/>
        <v>2575260</v>
      </c>
      <c r="AW1016">
        <v>15.83</v>
      </c>
      <c r="AX1016">
        <v>0.09</v>
      </c>
      <c r="AY1016">
        <v>15.74</v>
      </c>
      <c r="BF1016" s="107">
        <f t="shared" si="353"/>
        <v>0</v>
      </c>
      <c r="BG1016" s="107">
        <f t="shared" si="354"/>
        <v>0</v>
      </c>
      <c r="BH1016" s="107">
        <f t="shared" si="355"/>
        <v>0.72</v>
      </c>
      <c r="BI1016" s="107">
        <f t="shared" si="356"/>
        <v>0</v>
      </c>
      <c r="BJ1016" s="107">
        <f t="shared" si="357"/>
        <v>0</v>
      </c>
      <c r="BK1016">
        <f t="shared" si="358"/>
        <v>0</v>
      </c>
    </row>
    <row r="1017" spans="1:63" hidden="1" outlineLevel="1">
      <c r="A1017" s="49" t="s">
        <v>2839</v>
      </c>
      <c r="B1017" s="9" t="s">
        <v>2377</v>
      </c>
      <c r="C1017" s="1">
        <f t="shared" si="340"/>
        <v>280</v>
      </c>
      <c r="D1017" s="7">
        <f t="shared" si="341"/>
        <v>6</v>
      </c>
      <c r="E1017" s="7">
        <f t="shared" si="342"/>
        <v>4</v>
      </c>
      <c r="F1017" s="7">
        <f t="shared" si="343"/>
        <v>1</v>
      </c>
      <c r="G1017" s="7">
        <f t="shared" si="359"/>
        <v>3</v>
      </c>
      <c r="H1017" s="48">
        <f t="shared" si="344"/>
        <v>117</v>
      </c>
      <c r="I1017" s="163">
        <f t="shared" si="345"/>
        <v>0.41785714285714287</v>
      </c>
      <c r="J1017" s="8"/>
      <c r="K1017" s="2">
        <f t="shared" si="346"/>
        <v>3.5714285714285713E-3</v>
      </c>
      <c r="L1017" s="2">
        <f t="shared" si="347"/>
        <v>6.7857142857142852E-2</v>
      </c>
      <c r="M1017" s="2">
        <f t="shared" si="348"/>
        <v>0.59642857142857142</v>
      </c>
      <c r="N1017" s="2">
        <f t="shared" si="349"/>
        <v>0.14642857142857144</v>
      </c>
      <c r="O1017" s="2">
        <f t="shared" si="350"/>
        <v>0.18571428571428575</v>
      </c>
      <c r="P1017" s="1">
        <v>1</v>
      </c>
      <c r="Q1017" s="1">
        <v>19</v>
      </c>
      <c r="R1017" s="1">
        <v>167</v>
      </c>
      <c r="S1017" s="1">
        <v>41</v>
      </c>
      <c r="T1017" s="1">
        <v>50</v>
      </c>
      <c r="U1017" s="1">
        <v>0</v>
      </c>
      <c r="V1017" s="1">
        <v>0</v>
      </c>
      <c r="W1017" s="1"/>
      <c r="X1017" s="1"/>
      <c r="Y1017" s="1">
        <v>2</v>
      </c>
      <c r="Z1017" s="1"/>
      <c r="AA1017" s="1">
        <v>0</v>
      </c>
      <c r="AB1017" s="1"/>
      <c r="AC1017" s="1"/>
      <c r="AD1017" s="1"/>
      <c r="AI1017" t="str">
        <f t="shared" si="339"/>
        <v>West Brookfield</v>
      </c>
      <c r="AJ1017" s="9" t="s">
        <v>1812</v>
      </c>
      <c r="AK1017" s="140">
        <v>2</v>
      </c>
      <c r="AL1017" s="7"/>
      <c r="AN1017" s="91">
        <v>25</v>
      </c>
      <c r="AO1017" s="93">
        <v>27</v>
      </c>
      <c r="AP1017" s="93">
        <v>285</v>
      </c>
      <c r="AQ1017" s="100">
        <v>75400</v>
      </c>
      <c r="AR1017" s="100">
        <f t="shared" si="351"/>
        <v>25027</v>
      </c>
      <c r="AS1017" t="s">
        <v>1753</v>
      </c>
      <c r="AT1017" s="103">
        <f t="shared" si="352"/>
        <v>2575400</v>
      </c>
      <c r="AW1017">
        <v>21.12</v>
      </c>
      <c r="AX1017">
        <v>0.64</v>
      </c>
      <c r="AY1017">
        <v>20.47</v>
      </c>
      <c r="BF1017" s="107">
        <f t="shared" si="353"/>
        <v>0</v>
      </c>
      <c r="BG1017" s="107">
        <f t="shared" si="354"/>
        <v>0</v>
      </c>
      <c r="BH1017" s="107">
        <f t="shared" si="355"/>
        <v>0.59599999999999997</v>
      </c>
      <c r="BI1017" s="107">
        <f t="shared" si="356"/>
        <v>0</v>
      </c>
      <c r="BJ1017" s="107">
        <f t="shared" si="357"/>
        <v>0</v>
      </c>
      <c r="BK1017">
        <f t="shared" si="358"/>
        <v>0</v>
      </c>
    </row>
    <row r="1018" spans="1:63" hidden="1" outlineLevel="1">
      <c r="A1018" s="49" t="s">
        <v>2988</v>
      </c>
      <c r="B1018" s="9" t="s">
        <v>2377</v>
      </c>
      <c r="C1018" s="1">
        <f t="shared" si="340"/>
        <v>457</v>
      </c>
      <c r="D1018" s="7">
        <f t="shared" si="341"/>
        <v>7</v>
      </c>
      <c r="E1018" s="7">
        <f t="shared" si="342"/>
        <v>4</v>
      </c>
      <c r="F1018" s="7">
        <f t="shared" si="343"/>
        <v>1</v>
      </c>
      <c r="G1018" s="7">
        <f t="shared" si="359"/>
        <v>2</v>
      </c>
      <c r="H1018" s="48">
        <f t="shared" si="344"/>
        <v>322</v>
      </c>
      <c r="I1018" s="163">
        <f t="shared" si="345"/>
        <v>0.70459518599562365</v>
      </c>
      <c r="J1018" s="8"/>
      <c r="K1018" s="2">
        <f t="shared" si="346"/>
        <v>2.1881838074398249E-3</v>
      </c>
      <c r="L1018" s="2">
        <f t="shared" si="347"/>
        <v>2.1881838074398249E-2</v>
      </c>
      <c r="M1018" s="2">
        <f t="shared" si="348"/>
        <v>0.79649890590809624</v>
      </c>
      <c r="N1018" s="2">
        <f t="shared" si="349"/>
        <v>9.1903719912472648E-2</v>
      </c>
      <c r="O1018" s="2">
        <f t="shared" si="350"/>
        <v>8.7527352297593064E-2</v>
      </c>
      <c r="P1018" s="1">
        <v>1</v>
      </c>
      <c r="Q1018" s="1">
        <v>10</v>
      </c>
      <c r="R1018" s="1">
        <v>364</v>
      </c>
      <c r="S1018" s="1">
        <v>42</v>
      </c>
      <c r="T1018" s="1">
        <v>36</v>
      </c>
      <c r="U1018" s="1">
        <v>0</v>
      </c>
      <c r="V1018" s="1">
        <v>2</v>
      </c>
      <c r="W1018" s="1"/>
      <c r="X1018" s="1"/>
      <c r="Y1018" s="1">
        <v>2</v>
      </c>
      <c r="Z1018" s="1"/>
      <c r="AA1018" s="1">
        <v>0</v>
      </c>
      <c r="AB1018" s="1"/>
      <c r="AC1018" s="1"/>
      <c r="AD1018" s="1"/>
      <c r="AI1018" t="str">
        <f t="shared" si="339"/>
        <v>West Newbury</v>
      </c>
      <c r="AJ1018" t="s">
        <v>827</v>
      </c>
      <c r="AK1018" s="140">
        <v>6</v>
      </c>
      <c r="AL1018" s="7"/>
      <c r="AN1018" s="91">
        <v>25</v>
      </c>
      <c r="AO1018" s="93">
        <v>9</v>
      </c>
      <c r="AP1018" s="93">
        <v>170</v>
      </c>
      <c r="AQ1018" s="100">
        <v>77150</v>
      </c>
      <c r="AR1018" s="100">
        <f t="shared" si="351"/>
        <v>25009</v>
      </c>
      <c r="AS1018" t="s">
        <v>1753</v>
      </c>
      <c r="AT1018" s="103">
        <f t="shared" si="352"/>
        <v>2577150</v>
      </c>
      <c r="AW1018">
        <v>14.6</v>
      </c>
      <c r="AX1018">
        <v>1.08</v>
      </c>
      <c r="AY1018">
        <v>13.52</v>
      </c>
      <c r="BF1018" s="107">
        <f t="shared" si="353"/>
        <v>0</v>
      </c>
      <c r="BG1018" s="107">
        <f t="shared" si="354"/>
        <v>0</v>
      </c>
      <c r="BH1018" s="107">
        <f t="shared" si="355"/>
        <v>0.79600000000000004</v>
      </c>
      <c r="BI1018" s="107">
        <f t="shared" si="356"/>
        <v>0</v>
      </c>
      <c r="BJ1018" s="107">
        <f t="shared" si="357"/>
        <v>0</v>
      </c>
      <c r="BK1018">
        <f t="shared" si="358"/>
        <v>0</v>
      </c>
    </row>
    <row r="1019" spans="1:63" hidden="1" outlineLevel="1">
      <c r="A1019" s="49" t="s">
        <v>2165</v>
      </c>
      <c r="B1019" s="9" t="s">
        <v>2377</v>
      </c>
      <c r="C1019" s="1">
        <f t="shared" si="340"/>
        <v>1305</v>
      </c>
      <c r="D1019" s="7">
        <f t="shared" si="341"/>
        <v>6</v>
      </c>
      <c r="E1019" s="7">
        <f t="shared" si="342"/>
        <v>4</v>
      </c>
      <c r="F1019" s="7">
        <f t="shared" si="343"/>
        <v>1</v>
      </c>
      <c r="G1019" s="7">
        <f t="shared" si="359"/>
        <v>3</v>
      </c>
      <c r="H1019" s="48">
        <f t="shared" si="344"/>
        <v>618</v>
      </c>
      <c r="I1019" s="163">
        <f t="shared" si="345"/>
        <v>0.47356321839080462</v>
      </c>
      <c r="J1019" s="8"/>
      <c r="K1019" s="2">
        <f t="shared" si="346"/>
        <v>2.2988505747126436E-3</v>
      </c>
      <c r="L1019" s="2">
        <f t="shared" si="347"/>
        <v>6.5900383141762456E-2</v>
      </c>
      <c r="M1019" s="2">
        <f t="shared" si="348"/>
        <v>0.65900383141762453</v>
      </c>
      <c r="N1019" s="2">
        <f t="shared" si="349"/>
        <v>8.1226053639846738E-2</v>
      </c>
      <c r="O1019" s="2">
        <f t="shared" si="350"/>
        <v>0.19157088122605354</v>
      </c>
      <c r="P1019" s="1">
        <v>3</v>
      </c>
      <c r="Q1019" s="1">
        <v>86</v>
      </c>
      <c r="R1019" s="1">
        <v>860</v>
      </c>
      <c r="S1019" s="1">
        <v>106</v>
      </c>
      <c r="T1019" s="1">
        <v>242</v>
      </c>
      <c r="U1019" s="1">
        <v>1</v>
      </c>
      <c r="V1019" s="1">
        <v>0</v>
      </c>
      <c r="W1019" s="1"/>
      <c r="X1019" s="1"/>
      <c r="Y1019" s="1">
        <v>5</v>
      </c>
      <c r="Z1019" s="1"/>
      <c r="AA1019" s="1">
        <v>2</v>
      </c>
      <c r="AB1019" s="1"/>
      <c r="AC1019" s="1"/>
      <c r="AD1019" s="1"/>
      <c r="AI1019" t="str">
        <f t="shared" si="339"/>
        <v>West Springfield</v>
      </c>
      <c r="AJ1019" t="s">
        <v>2983</v>
      </c>
      <c r="AK1019" s="140">
        <v>1</v>
      </c>
      <c r="AL1019" s="7"/>
      <c r="AN1019" s="91">
        <v>25</v>
      </c>
      <c r="AO1019" s="93">
        <v>13</v>
      </c>
      <c r="AP1019" s="93">
        <v>110</v>
      </c>
      <c r="AQ1019" s="100">
        <v>77850</v>
      </c>
      <c r="AR1019" s="100">
        <f t="shared" si="351"/>
        <v>25013</v>
      </c>
      <c r="AS1019" t="s">
        <v>1753</v>
      </c>
      <c r="AT1019" s="103">
        <f t="shared" si="352"/>
        <v>2577850</v>
      </c>
      <c r="AW1019">
        <v>17.54</v>
      </c>
      <c r="AX1019">
        <v>0.79</v>
      </c>
      <c r="AY1019">
        <v>16.75</v>
      </c>
      <c r="BF1019" s="107">
        <f t="shared" si="353"/>
        <v>0</v>
      </c>
      <c r="BG1019" s="107">
        <f t="shared" si="354"/>
        <v>0</v>
      </c>
      <c r="BH1019" s="107">
        <f t="shared" si="355"/>
        <v>0.65900000000000003</v>
      </c>
      <c r="BI1019" s="107">
        <f t="shared" si="356"/>
        <v>0</v>
      </c>
      <c r="BJ1019" s="107">
        <f t="shared" si="357"/>
        <v>0</v>
      </c>
      <c r="BK1019">
        <f t="shared" si="358"/>
        <v>0</v>
      </c>
    </row>
    <row r="1020" spans="1:63" hidden="1" outlineLevel="1">
      <c r="A1020" s="49" t="s">
        <v>1122</v>
      </c>
      <c r="B1020" s="9" t="s">
        <v>2377</v>
      </c>
      <c r="C1020" s="1">
        <f t="shared" si="340"/>
        <v>54</v>
      </c>
      <c r="D1020" s="7">
        <f t="shared" si="341"/>
        <v>5</v>
      </c>
      <c r="E1020" s="7">
        <f t="shared" si="342"/>
        <v>4</v>
      </c>
      <c r="F1020" s="7">
        <f t="shared" si="343"/>
        <v>1</v>
      </c>
      <c r="G1020" s="7">
        <f t="shared" si="359"/>
        <v>2</v>
      </c>
      <c r="H1020" s="48">
        <f t="shared" si="344"/>
        <v>6</v>
      </c>
      <c r="I1020" s="163">
        <f t="shared" si="345"/>
        <v>0.1111111111111111</v>
      </c>
      <c r="J1020" s="8"/>
      <c r="K1020" s="2">
        <f t="shared" si="346"/>
        <v>1.8518518518518517E-2</v>
      </c>
      <c r="L1020" s="2">
        <f t="shared" si="347"/>
        <v>0.1111111111111111</v>
      </c>
      <c r="M1020" s="2">
        <f t="shared" si="348"/>
        <v>0.3888888888888889</v>
      </c>
      <c r="N1020" s="2">
        <f t="shared" si="349"/>
        <v>0.27777777777777779</v>
      </c>
      <c r="O1020" s="2">
        <f t="shared" si="350"/>
        <v>0.20370370370370378</v>
      </c>
      <c r="P1020" s="1">
        <v>1</v>
      </c>
      <c r="Q1020" s="1">
        <v>6</v>
      </c>
      <c r="R1020" s="1">
        <v>21</v>
      </c>
      <c r="S1020" s="1">
        <v>15</v>
      </c>
      <c r="T1020" s="1">
        <v>10</v>
      </c>
      <c r="U1020" s="1">
        <v>1</v>
      </c>
      <c r="V1020" s="1">
        <v>0</v>
      </c>
      <c r="W1020" s="1"/>
      <c r="X1020" s="1"/>
      <c r="Y1020" s="1">
        <v>0</v>
      </c>
      <c r="Z1020" s="1"/>
      <c r="AA1020" s="1">
        <v>0</v>
      </c>
      <c r="AB1020" s="1"/>
      <c r="AC1020" s="1"/>
      <c r="AD1020" s="1"/>
      <c r="AI1020" t="str">
        <f t="shared" si="339"/>
        <v>West Stockbridge</v>
      </c>
      <c r="AJ1020" t="s">
        <v>243</v>
      </c>
      <c r="AK1020" s="140">
        <v>1</v>
      </c>
      <c r="AL1020" s="7"/>
      <c r="AN1020" s="91">
        <v>25</v>
      </c>
      <c r="AO1020" s="93">
        <v>3</v>
      </c>
      <c r="AP1020" s="93">
        <v>150</v>
      </c>
      <c r="AQ1020" s="100">
        <v>77990</v>
      </c>
      <c r="AR1020" s="100">
        <f t="shared" si="351"/>
        <v>25003</v>
      </c>
      <c r="AS1020" t="s">
        <v>1753</v>
      </c>
      <c r="AT1020" s="103">
        <f t="shared" si="352"/>
        <v>2577990</v>
      </c>
      <c r="AW1020">
        <v>18.63</v>
      </c>
      <c r="AX1020">
        <v>0.16</v>
      </c>
      <c r="AY1020">
        <v>18.48</v>
      </c>
      <c r="BF1020" s="107">
        <f t="shared" si="353"/>
        <v>0</v>
      </c>
      <c r="BG1020" s="107">
        <f t="shared" si="354"/>
        <v>0</v>
      </c>
      <c r="BH1020" s="107">
        <f t="shared" si="355"/>
        <v>0.38800000000000001</v>
      </c>
      <c r="BI1020" s="107">
        <f t="shared" si="356"/>
        <v>0</v>
      </c>
      <c r="BJ1020" s="107">
        <f t="shared" si="357"/>
        <v>0</v>
      </c>
      <c r="BK1020">
        <f t="shared" si="358"/>
        <v>0</v>
      </c>
    </row>
    <row r="1021" spans="1:63" hidden="1" outlineLevel="1">
      <c r="A1021" s="49" t="s">
        <v>1757</v>
      </c>
      <c r="B1021" s="9" t="s">
        <v>2377</v>
      </c>
      <c r="C1021" s="1">
        <f t="shared" si="340"/>
        <v>153</v>
      </c>
      <c r="D1021" s="7">
        <f t="shared" si="341"/>
        <v>5</v>
      </c>
      <c r="E1021" s="7">
        <f t="shared" si="342"/>
        <v>4</v>
      </c>
      <c r="F1021" s="7">
        <f t="shared" si="343"/>
        <v>1</v>
      </c>
      <c r="G1021" s="7">
        <f t="shared" si="359"/>
        <v>3</v>
      </c>
      <c r="H1021" s="48">
        <f t="shared" si="344"/>
        <v>58</v>
      </c>
      <c r="I1021" s="163">
        <f t="shared" si="345"/>
        <v>0.37908496732026142</v>
      </c>
      <c r="J1021" s="8"/>
      <c r="K1021" s="2">
        <f t="shared" si="346"/>
        <v>0</v>
      </c>
      <c r="L1021" s="2">
        <f t="shared" si="347"/>
        <v>0.12418300653594772</v>
      </c>
      <c r="M1021" s="2">
        <f t="shared" si="348"/>
        <v>0.55555555555555558</v>
      </c>
      <c r="N1021" s="2">
        <f t="shared" si="349"/>
        <v>0.1437908496732026</v>
      </c>
      <c r="O1021" s="2">
        <f t="shared" si="350"/>
        <v>0.1764705882352941</v>
      </c>
      <c r="P1021" s="1">
        <v>0</v>
      </c>
      <c r="Q1021" s="1">
        <v>19</v>
      </c>
      <c r="R1021" s="1">
        <v>85</v>
      </c>
      <c r="S1021" s="1">
        <v>22</v>
      </c>
      <c r="T1021" s="1">
        <v>27</v>
      </c>
      <c r="U1021" s="1">
        <v>0</v>
      </c>
      <c r="V1021" s="1">
        <v>0</v>
      </c>
      <c r="W1021" s="1"/>
      <c r="X1021" s="1"/>
      <c r="Y1021" s="1">
        <v>0</v>
      </c>
      <c r="Z1021" s="1"/>
      <c r="AA1021" s="1">
        <v>0</v>
      </c>
      <c r="AB1021" s="1"/>
      <c r="AC1021" s="1"/>
      <c r="AD1021" s="1"/>
      <c r="AI1021" t="str">
        <f t="shared" si="339"/>
        <v>West Tisbury</v>
      </c>
      <c r="AJ1021" t="s">
        <v>760</v>
      </c>
      <c r="AK1021" s="140">
        <v>9</v>
      </c>
      <c r="AL1021" s="7"/>
      <c r="AN1021" s="91">
        <v>25</v>
      </c>
      <c r="AO1021" s="93">
        <v>7</v>
      </c>
      <c r="AP1021" s="93">
        <v>35</v>
      </c>
      <c r="AQ1021" s="100">
        <v>78235</v>
      </c>
      <c r="AR1021" s="100">
        <f t="shared" si="351"/>
        <v>25007</v>
      </c>
      <c r="AS1021" t="s">
        <v>1753</v>
      </c>
      <c r="AT1021" s="103">
        <f t="shared" si="352"/>
        <v>2578235</v>
      </c>
      <c r="AW1021">
        <v>41.74</v>
      </c>
      <c r="AX1021">
        <v>16.73</v>
      </c>
      <c r="AY1021">
        <v>25.01</v>
      </c>
      <c r="BF1021" s="107">
        <f t="shared" si="353"/>
        <v>0</v>
      </c>
      <c r="BG1021" s="107">
        <f t="shared" si="354"/>
        <v>0</v>
      </c>
      <c r="BH1021" s="107">
        <f t="shared" si="355"/>
        <v>0.55500000000000005</v>
      </c>
      <c r="BI1021" s="107">
        <f t="shared" si="356"/>
        <v>0</v>
      </c>
      <c r="BJ1021" s="107">
        <f t="shared" si="357"/>
        <v>0</v>
      </c>
      <c r="BK1021">
        <f t="shared" si="358"/>
        <v>0</v>
      </c>
    </row>
    <row r="1022" spans="1:63" hidden="1" outlineLevel="1">
      <c r="A1022" s="49" t="s">
        <v>1005</v>
      </c>
      <c r="B1022" s="9" t="s">
        <v>2377</v>
      </c>
      <c r="C1022" s="1">
        <f t="shared" si="340"/>
        <v>1731</v>
      </c>
      <c r="D1022" s="7">
        <f t="shared" si="341"/>
        <v>5</v>
      </c>
      <c r="E1022" s="7">
        <f t="shared" si="342"/>
        <v>4</v>
      </c>
      <c r="F1022" s="7">
        <f t="shared" si="343"/>
        <v>1</v>
      </c>
      <c r="G1022" s="7">
        <f t="shared" si="359"/>
        <v>3</v>
      </c>
      <c r="H1022" s="48">
        <f t="shared" si="344"/>
        <v>1139</v>
      </c>
      <c r="I1022" s="163">
        <f t="shared" si="345"/>
        <v>0.65800115540150206</v>
      </c>
      <c r="J1022" s="8"/>
      <c r="K1022" s="2">
        <f t="shared" si="346"/>
        <v>8.6655112651646445E-3</v>
      </c>
      <c r="L1022" s="2">
        <f t="shared" si="347"/>
        <v>2.7151935297515885E-2</v>
      </c>
      <c r="M1022" s="2">
        <f t="shared" si="348"/>
        <v>0.75736568457539</v>
      </c>
      <c r="N1022" s="2">
        <f t="shared" si="349"/>
        <v>9.0699017908723284E-2</v>
      </c>
      <c r="O1022" s="2">
        <f t="shared" si="350"/>
        <v>0.11611785095320612</v>
      </c>
      <c r="P1022" s="1">
        <v>15</v>
      </c>
      <c r="Q1022" s="1">
        <v>47</v>
      </c>
      <c r="R1022" s="1">
        <v>1311</v>
      </c>
      <c r="S1022" s="1">
        <v>157</v>
      </c>
      <c r="T1022" s="1">
        <v>172</v>
      </c>
      <c r="U1022" s="1">
        <v>5</v>
      </c>
      <c r="V1022" s="1">
        <v>5</v>
      </c>
      <c r="W1022" s="1"/>
      <c r="X1022" s="1"/>
      <c r="Y1022" s="1">
        <v>15</v>
      </c>
      <c r="Z1022" s="1"/>
      <c r="AA1022" s="1">
        <v>4</v>
      </c>
      <c r="AB1022" s="1"/>
      <c r="AC1022" s="1"/>
      <c r="AD1022" s="1"/>
      <c r="AI1022" t="str">
        <f t="shared" si="339"/>
        <v>Westborough</v>
      </c>
      <c r="AJ1022" s="9" t="s">
        <v>1812</v>
      </c>
      <c r="AK1022" s="140">
        <v>2</v>
      </c>
      <c r="AL1022" s="7"/>
      <c r="AN1022" s="91">
        <v>25</v>
      </c>
      <c r="AO1022" s="93">
        <v>27</v>
      </c>
      <c r="AP1022" s="93">
        <v>275</v>
      </c>
      <c r="AQ1022" s="100">
        <v>75015</v>
      </c>
      <c r="AR1022" s="100">
        <f t="shared" si="351"/>
        <v>25027</v>
      </c>
      <c r="AS1022" t="s">
        <v>1753</v>
      </c>
      <c r="AT1022" s="103">
        <f t="shared" si="352"/>
        <v>2575015</v>
      </c>
      <c r="AW1022">
        <v>21.63</v>
      </c>
      <c r="AX1022">
        <v>1.1000000000000001</v>
      </c>
      <c r="AY1022">
        <v>20.52</v>
      </c>
      <c r="BF1022" s="107">
        <f t="shared" si="353"/>
        <v>0</v>
      </c>
      <c r="BG1022" s="107">
        <f t="shared" si="354"/>
        <v>0</v>
      </c>
      <c r="BH1022" s="107">
        <f t="shared" si="355"/>
        <v>0.75700000000000001</v>
      </c>
      <c r="BI1022" s="107">
        <f t="shared" si="356"/>
        <v>0</v>
      </c>
      <c r="BJ1022" s="107">
        <f t="shared" si="357"/>
        <v>0</v>
      </c>
      <c r="BK1022">
        <f t="shared" si="358"/>
        <v>0</v>
      </c>
    </row>
    <row r="1023" spans="1:63" hidden="1" outlineLevel="1">
      <c r="A1023" s="49" t="s">
        <v>1385</v>
      </c>
      <c r="B1023" s="9" t="s">
        <v>2377</v>
      </c>
      <c r="C1023" s="1">
        <f t="shared" si="340"/>
        <v>2089</v>
      </c>
      <c r="D1023" s="7">
        <f t="shared" si="341"/>
        <v>8</v>
      </c>
      <c r="E1023" s="7">
        <f t="shared" si="342"/>
        <v>4</v>
      </c>
      <c r="F1023" s="7">
        <f t="shared" si="343"/>
        <v>1</v>
      </c>
      <c r="G1023" s="7">
        <f t="shared" si="359"/>
        <v>3</v>
      </c>
      <c r="H1023" s="48">
        <f t="shared" si="344"/>
        <v>928</v>
      </c>
      <c r="I1023" s="163">
        <f t="shared" si="345"/>
        <v>0.44423168980373384</v>
      </c>
      <c r="J1023" s="8"/>
      <c r="K1023" s="2">
        <f t="shared" si="346"/>
        <v>2.3934897079942556E-3</v>
      </c>
      <c r="L1023" s="2">
        <f t="shared" si="347"/>
        <v>7.5634274772618484E-2</v>
      </c>
      <c r="M1023" s="2">
        <f t="shared" si="348"/>
        <v>0.62230732407850642</v>
      </c>
      <c r="N1023" s="2">
        <f t="shared" si="349"/>
        <v>0.10914313068453806</v>
      </c>
      <c r="O1023" s="2">
        <f t="shared" si="350"/>
        <v>0.19052178075634274</v>
      </c>
      <c r="P1023" s="1">
        <v>5</v>
      </c>
      <c r="Q1023" s="1">
        <v>158</v>
      </c>
      <c r="R1023" s="1">
        <v>1300</v>
      </c>
      <c r="S1023" s="1">
        <v>228</v>
      </c>
      <c r="T1023" s="1">
        <v>372</v>
      </c>
      <c r="U1023" s="1">
        <v>10</v>
      </c>
      <c r="V1023" s="1">
        <v>8</v>
      </c>
      <c r="W1023" s="1"/>
      <c r="X1023" s="1"/>
      <c r="Y1023" s="1">
        <v>7</v>
      </c>
      <c r="Z1023" s="1"/>
      <c r="AA1023" s="1">
        <v>1</v>
      </c>
      <c r="AB1023" s="1"/>
      <c r="AC1023" s="1"/>
      <c r="AD1023" s="1"/>
      <c r="AI1023" t="str">
        <f t="shared" si="339"/>
        <v>Westfield</v>
      </c>
      <c r="AJ1023" t="s">
        <v>2983</v>
      </c>
      <c r="AK1023" s="140">
        <v>1</v>
      </c>
      <c r="AL1023" s="7"/>
      <c r="AN1023" s="91">
        <v>25</v>
      </c>
      <c r="AO1023" s="93">
        <v>13</v>
      </c>
      <c r="AP1023" s="93">
        <v>105</v>
      </c>
      <c r="AQ1023" s="100">
        <v>76030</v>
      </c>
      <c r="AR1023" s="100">
        <f t="shared" si="351"/>
        <v>25013</v>
      </c>
      <c r="AS1023" t="s">
        <v>1057</v>
      </c>
      <c r="AT1023" s="103">
        <f t="shared" si="352"/>
        <v>2576030</v>
      </c>
      <c r="AW1023">
        <v>47.32</v>
      </c>
      <c r="AX1023">
        <v>0.74</v>
      </c>
      <c r="AY1023">
        <v>46.58</v>
      </c>
      <c r="BF1023" s="107">
        <f t="shared" si="353"/>
        <v>0</v>
      </c>
      <c r="BG1023" s="107">
        <f t="shared" si="354"/>
        <v>0</v>
      </c>
      <c r="BH1023" s="107">
        <f t="shared" si="355"/>
        <v>0.622</v>
      </c>
      <c r="BI1023" s="107">
        <f t="shared" si="356"/>
        <v>0</v>
      </c>
      <c r="BJ1023" s="107">
        <f t="shared" si="357"/>
        <v>0</v>
      </c>
      <c r="BK1023">
        <f t="shared" si="358"/>
        <v>0</v>
      </c>
    </row>
    <row r="1024" spans="1:63" hidden="1" outlineLevel="1">
      <c r="A1024" s="49" t="s">
        <v>879</v>
      </c>
      <c r="B1024" s="9" t="s">
        <v>2377</v>
      </c>
      <c r="C1024" s="1">
        <f t="shared" si="340"/>
        <v>2269</v>
      </c>
      <c r="D1024" s="7">
        <f t="shared" si="341"/>
        <v>5</v>
      </c>
      <c r="E1024" s="7">
        <f t="shared" si="342"/>
        <v>4</v>
      </c>
      <c r="F1024" s="7">
        <f t="shared" si="343"/>
        <v>1</v>
      </c>
      <c r="G1024" s="7">
        <f t="shared" si="359"/>
        <v>2</v>
      </c>
      <c r="H1024" s="48">
        <f t="shared" si="344"/>
        <v>1564</v>
      </c>
      <c r="I1024" s="163">
        <f t="shared" si="345"/>
        <v>0.68929043631555753</v>
      </c>
      <c r="J1024" s="8"/>
      <c r="K1024" s="2">
        <f t="shared" si="346"/>
        <v>4.8479506390480386E-3</v>
      </c>
      <c r="L1024" s="2">
        <f t="shared" si="347"/>
        <v>3.6579991185544294E-2</v>
      </c>
      <c r="M1024" s="2">
        <f t="shared" si="348"/>
        <v>0.77875716174526222</v>
      </c>
      <c r="N1024" s="2">
        <f t="shared" si="349"/>
        <v>8.9466725429704713E-2</v>
      </c>
      <c r="O1024" s="2">
        <f t="shared" si="350"/>
        <v>9.0348171000440652E-2</v>
      </c>
      <c r="P1024" s="1">
        <v>11</v>
      </c>
      <c r="Q1024" s="1">
        <v>83</v>
      </c>
      <c r="R1024" s="1">
        <v>1767</v>
      </c>
      <c r="S1024" s="1">
        <v>203</v>
      </c>
      <c r="T1024" s="1">
        <v>194</v>
      </c>
      <c r="U1024" s="1">
        <v>2</v>
      </c>
      <c r="V1024" s="1">
        <v>3</v>
      </c>
      <c r="W1024" s="1"/>
      <c r="X1024" s="1"/>
      <c r="Y1024" s="1">
        <v>4</v>
      </c>
      <c r="Z1024" s="1"/>
      <c r="AA1024" s="1">
        <v>2</v>
      </c>
      <c r="AB1024" s="1"/>
      <c r="AC1024" s="1"/>
      <c r="AD1024" s="1"/>
      <c r="AI1024" t="str">
        <f t="shared" si="339"/>
        <v>Westford</v>
      </c>
      <c r="AJ1024" t="s">
        <v>2292</v>
      </c>
      <c r="AK1024" s="140">
        <v>3</v>
      </c>
      <c r="AL1024" s="7"/>
      <c r="AN1024" s="91">
        <v>25</v>
      </c>
      <c r="AO1024" s="93">
        <v>17</v>
      </c>
      <c r="AP1024" s="93">
        <v>250</v>
      </c>
      <c r="AQ1024" s="100">
        <v>76135</v>
      </c>
      <c r="AR1024" s="100">
        <f t="shared" si="351"/>
        <v>25017</v>
      </c>
      <c r="AS1024" t="s">
        <v>1753</v>
      </c>
      <c r="AT1024" s="103">
        <f t="shared" si="352"/>
        <v>2576135</v>
      </c>
      <c r="AW1024">
        <v>31.33</v>
      </c>
      <c r="AX1024">
        <v>0.72</v>
      </c>
      <c r="AY1024">
        <v>30.61</v>
      </c>
      <c r="BF1024" s="107">
        <f t="shared" si="353"/>
        <v>0</v>
      </c>
      <c r="BG1024" s="107">
        <f t="shared" si="354"/>
        <v>0</v>
      </c>
      <c r="BH1024" s="107">
        <f t="shared" si="355"/>
        <v>0.77800000000000002</v>
      </c>
      <c r="BI1024" s="107">
        <f t="shared" si="356"/>
        <v>0</v>
      </c>
      <c r="BJ1024" s="107">
        <f t="shared" si="357"/>
        <v>0</v>
      </c>
      <c r="BK1024">
        <f t="shared" si="358"/>
        <v>0</v>
      </c>
    </row>
    <row r="1025" spans="1:63" hidden="1" outlineLevel="1">
      <c r="A1025" s="49" t="s">
        <v>1025</v>
      </c>
      <c r="B1025" s="9" t="s">
        <v>2377</v>
      </c>
      <c r="C1025" s="1">
        <f t="shared" si="340"/>
        <v>121</v>
      </c>
      <c r="D1025" s="7">
        <f t="shared" si="341"/>
        <v>6</v>
      </c>
      <c r="E1025" s="7">
        <f t="shared" si="342"/>
        <v>4</v>
      </c>
      <c r="F1025" s="7">
        <f t="shared" si="343"/>
        <v>1</v>
      </c>
      <c r="G1025" s="7">
        <f t="shared" si="359"/>
        <v>3</v>
      </c>
      <c r="H1025" s="48">
        <f t="shared" si="344"/>
        <v>19</v>
      </c>
      <c r="I1025" s="163">
        <f t="shared" si="345"/>
        <v>0.15702479338842976</v>
      </c>
      <c r="J1025" s="8"/>
      <c r="K1025" s="2">
        <f t="shared" si="346"/>
        <v>1.6528925619834711E-2</v>
      </c>
      <c r="L1025" s="2">
        <f t="shared" si="347"/>
        <v>8.2644628099173556E-2</v>
      </c>
      <c r="M1025" s="2">
        <f t="shared" si="348"/>
        <v>0.45454545454545453</v>
      </c>
      <c r="N1025" s="2">
        <f t="shared" si="349"/>
        <v>0.10743801652892562</v>
      </c>
      <c r="O1025" s="2">
        <f t="shared" si="350"/>
        <v>0.33884297520661166</v>
      </c>
      <c r="P1025" s="1">
        <v>2</v>
      </c>
      <c r="Q1025" s="1">
        <v>10</v>
      </c>
      <c r="R1025" s="1">
        <v>55</v>
      </c>
      <c r="S1025" s="1">
        <v>13</v>
      </c>
      <c r="T1025" s="1">
        <v>36</v>
      </c>
      <c r="U1025" s="1">
        <v>1</v>
      </c>
      <c r="V1025" s="1">
        <v>3</v>
      </c>
      <c r="W1025" s="1"/>
      <c r="X1025" s="1"/>
      <c r="Y1025" s="1">
        <v>1</v>
      </c>
      <c r="Z1025" s="1"/>
      <c r="AA1025" s="1">
        <v>0</v>
      </c>
      <c r="AB1025" s="1"/>
      <c r="AC1025" s="1"/>
      <c r="AD1025" s="1"/>
      <c r="AI1025" t="str">
        <f t="shared" si="339"/>
        <v>Westhampton</v>
      </c>
      <c r="AJ1025" t="s">
        <v>2488</v>
      </c>
      <c r="AK1025" s="140">
        <v>1</v>
      </c>
      <c r="AL1025" s="7"/>
      <c r="AN1025" s="91">
        <v>25</v>
      </c>
      <c r="AO1025" s="93">
        <v>15</v>
      </c>
      <c r="AP1025" s="93">
        <v>90</v>
      </c>
      <c r="AQ1025" s="100">
        <v>76380</v>
      </c>
      <c r="AR1025" s="100">
        <f t="shared" si="351"/>
        <v>25015</v>
      </c>
      <c r="AS1025" t="s">
        <v>1753</v>
      </c>
      <c r="AT1025" s="103">
        <f t="shared" si="352"/>
        <v>2576380</v>
      </c>
      <c r="AW1025">
        <v>27.34</v>
      </c>
      <c r="AX1025">
        <v>0.2</v>
      </c>
      <c r="AY1025">
        <v>27.14</v>
      </c>
      <c r="BF1025" s="107">
        <f t="shared" si="353"/>
        <v>0</v>
      </c>
      <c r="BG1025" s="107">
        <f t="shared" si="354"/>
        <v>0</v>
      </c>
      <c r="BH1025" s="107">
        <f t="shared" si="355"/>
        <v>0.45400000000000001</v>
      </c>
      <c r="BI1025" s="107">
        <f t="shared" si="356"/>
        <v>0</v>
      </c>
      <c r="BJ1025" s="107">
        <f t="shared" si="357"/>
        <v>0</v>
      </c>
      <c r="BK1025">
        <f t="shared" si="358"/>
        <v>0</v>
      </c>
    </row>
    <row r="1026" spans="1:63" hidden="1" outlineLevel="1">
      <c r="A1026" s="49" t="s">
        <v>2159</v>
      </c>
      <c r="B1026" s="9" t="s">
        <v>2377</v>
      </c>
      <c r="C1026" s="1">
        <f t="shared" si="340"/>
        <v>672</v>
      </c>
      <c r="D1026" s="7">
        <f t="shared" si="341"/>
        <v>8</v>
      </c>
      <c r="E1026" s="7">
        <f t="shared" si="342"/>
        <v>4</v>
      </c>
      <c r="F1026" s="7">
        <f t="shared" si="343"/>
        <v>1</v>
      </c>
      <c r="G1026" s="7">
        <f t="shared" si="359"/>
        <v>3</v>
      </c>
      <c r="H1026" s="48">
        <f t="shared" si="344"/>
        <v>362</v>
      </c>
      <c r="I1026" s="163">
        <f t="shared" si="345"/>
        <v>0.53869047619047616</v>
      </c>
      <c r="J1026" s="8"/>
      <c r="K1026" s="2">
        <f t="shared" si="346"/>
        <v>0</v>
      </c>
      <c r="L1026" s="2">
        <f t="shared" si="347"/>
        <v>4.4642857142857144E-2</v>
      </c>
      <c r="M1026" s="2">
        <f t="shared" si="348"/>
        <v>0.68601190476190477</v>
      </c>
      <c r="N1026" s="2">
        <f t="shared" si="349"/>
        <v>0.11160714285714286</v>
      </c>
      <c r="O1026" s="2">
        <f t="shared" si="350"/>
        <v>0.15773809523809529</v>
      </c>
      <c r="P1026" s="1">
        <v>0</v>
      </c>
      <c r="Q1026" s="1">
        <v>30</v>
      </c>
      <c r="R1026" s="1">
        <v>461</v>
      </c>
      <c r="S1026" s="1">
        <v>75</v>
      </c>
      <c r="T1026" s="1">
        <v>99</v>
      </c>
      <c r="U1026" s="1">
        <v>4</v>
      </c>
      <c r="V1026" s="1">
        <v>0</v>
      </c>
      <c r="W1026" s="1"/>
      <c r="X1026" s="1"/>
      <c r="Y1026" s="1">
        <v>2</v>
      </c>
      <c r="Z1026" s="1"/>
      <c r="AA1026" s="1">
        <v>1</v>
      </c>
      <c r="AB1026" s="1"/>
      <c r="AC1026" s="1"/>
      <c r="AD1026" s="1"/>
      <c r="AI1026" t="str">
        <f t="shared" si="339"/>
        <v>Westminster</v>
      </c>
      <c r="AJ1026" s="9" t="s">
        <v>1812</v>
      </c>
      <c r="AK1026" s="140">
        <v>3</v>
      </c>
      <c r="AL1026" s="7"/>
      <c r="AN1026" s="91">
        <v>25</v>
      </c>
      <c r="AO1026" s="93">
        <v>27</v>
      </c>
      <c r="AP1026" s="93">
        <v>290</v>
      </c>
      <c r="AQ1026" s="100">
        <v>77010</v>
      </c>
      <c r="AR1026" s="100">
        <f t="shared" si="351"/>
        <v>25027</v>
      </c>
      <c r="AS1026" t="s">
        <v>1753</v>
      </c>
      <c r="AT1026" s="103">
        <f t="shared" si="352"/>
        <v>2577010</v>
      </c>
      <c r="AW1026">
        <v>37.33</v>
      </c>
      <c r="AX1026">
        <v>1.83</v>
      </c>
      <c r="AY1026">
        <v>35.51</v>
      </c>
      <c r="BF1026" s="107">
        <f t="shared" si="353"/>
        <v>0</v>
      </c>
      <c r="BG1026" s="107">
        <f t="shared" si="354"/>
        <v>0</v>
      </c>
      <c r="BH1026" s="107">
        <f t="shared" si="355"/>
        <v>0.68600000000000005</v>
      </c>
      <c r="BI1026" s="107">
        <f t="shared" si="356"/>
        <v>0</v>
      </c>
      <c r="BJ1026" s="107">
        <f t="shared" si="357"/>
        <v>0</v>
      </c>
      <c r="BK1026">
        <f t="shared" si="358"/>
        <v>0</v>
      </c>
    </row>
    <row r="1027" spans="1:63" hidden="1" outlineLevel="1">
      <c r="A1027" s="49" t="s">
        <v>762</v>
      </c>
      <c r="B1027" s="9" t="s">
        <v>2377</v>
      </c>
      <c r="C1027" s="1">
        <f t="shared" si="340"/>
        <v>1114</v>
      </c>
      <c r="D1027" s="7">
        <f t="shared" si="341"/>
        <v>5</v>
      </c>
      <c r="E1027" s="7">
        <f t="shared" si="342"/>
        <v>4</v>
      </c>
      <c r="F1027" s="7">
        <f t="shared" si="343"/>
        <v>1</v>
      </c>
      <c r="G1027" s="7">
        <f t="shared" si="359"/>
        <v>2</v>
      </c>
      <c r="H1027" s="48">
        <f t="shared" si="344"/>
        <v>848</v>
      </c>
      <c r="I1027" s="163">
        <f t="shared" si="345"/>
        <v>0.76122082585278272</v>
      </c>
      <c r="J1027" s="8"/>
      <c r="K1027" s="2">
        <f t="shared" si="346"/>
        <v>7.1813285457809697E-3</v>
      </c>
      <c r="L1027" s="2">
        <f t="shared" si="347"/>
        <v>4.039497307001795E-2</v>
      </c>
      <c r="M1027" s="2">
        <f t="shared" si="348"/>
        <v>0.82675044883303406</v>
      </c>
      <c r="N1027" s="2">
        <f t="shared" si="349"/>
        <v>6.5529622980251348E-2</v>
      </c>
      <c r="O1027" s="2">
        <f t="shared" si="350"/>
        <v>6.014362657091564E-2</v>
      </c>
      <c r="P1027" s="1">
        <v>8</v>
      </c>
      <c r="Q1027" s="1">
        <v>45</v>
      </c>
      <c r="R1027" s="1">
        <v>921</v>
      </c>
      <c r="S1027" s="1">
        <v>73</v>
      </c>
      <c r="T1027" s="1">
        <v>60</v>
      </c>
      <c r="U1027" s="1">
        <v>1</v>
      </c>
      <c r="V1027" s="1">
        <v>2</v>
      </c>
      <c r="W1027" s="1"/>
      <c r="X1027" s="1"/>
      <c r="Y1027" s="1">
        <v>3</v>
      </c>
      <c r="Z1027" s="1"/>
      <c r="AA1027" s="1">
        <v>1</v>
      </c>
      <c r="AB1027" s="1"/>
      <c r="AC1027" s="1"/>
      <c r="AD1027" s="1"/>
      <c r="AI1027" t="str">
        <f t="shared" ref="AI1027:AI1086" si="360">A1027</f>
        <v>Weston</v>
      </c>
      <c r="AJ1027" t="s">
        <v>2292</v>
      </c>
      <c r="AK1027" s="140">
        <v>5</v>
      </c>
      <c r="AL1027" s="7"/>
      <c r="AN1027" s="91">
        <v>25</v>
      </c>
      <c r="AO1027" s="93">
        <v>17</v>
      </c>
      <c r="AP1027" s="93">
        <v>255</v>
      </c>
      <c r="AQ1027" s="100">
        <v>77255</v>
      </c>
      <c r="AR1027" s="100">
        <f t="shared" si="351"/>
        <v>25017</v>
      </c>
      <c r="AS1027" t="s">
        <v>1753</v>
      </c>
      <c r="AT1027" s="103">
        <f t="shared" si="352"/>
        <v>2577255</v>
      </c>
      <c r="AW1027">
        <v>17.329999999999998</v>
      </c>
      <c r="AX1027">
        <v>0.32</v>
      </c>
      <c r="AY1027">
        <v>17.02</v>
      </c>
      <c r="BF1027" s="107">
        <f t="shared" si="353"/>
        <v>0</v>
      </c>
      <c r="BG1027" s="107">
        <f t="shared" si="354"/>
        <v>0</v>
      </c>
      <c r="BH1027" s="107">
        <f t="shared" si="355"/>
        <v>0.82599999999999996</v>
      </c>
      <c r="BI1027" s="107">
        <f t="shared" si="356"/>
        <v>0</v>
      </c>
      <c r="BJ1027" s="107">
        <f t="shared" si="357"/>
        <v>0</v>
      </c>
      <c r="BK1027">
        <f t="shared" si="358"/>
        <v>0</v>
      </c>
    </row>
    <row r="1028" spans="1:63" hidden="1" outlineLevel="1">
      <c r="A1028" s="49" t="s">
        <v>1241</v>
      </c>
      <c r="B1028" s="9" t="s">
        <v>2377</v>
      </c>
      <c r="C1028" s="1">
        <f t="shared" si="340"/>
        <v>804</v>
      </c>
      <c r="D1028" s="7">
        <f t="shared" si="341"/>
        <v>6</v>
      </c>
      <c r="E1028" s="7">
        <f t="shared" si="342"/>
        <v>4</v>
      </c>
      <c r="F1028" s="7">
        <f t="shared" si="343"/>
        <v>1</v>
      </c>
      <c r="G1028" s="7">
        <f t="shared" si="359"/>
        <v>3</v>
      </c>
      <c r="H1028" s="48">
        <f t="shared" si="344"/>
        <v>361</v>
      </c>
      <c r="I1028" s="163">
        <f t="shared" si="345"/>
        <v>0.44900497512437809</v>
      </c>
      <c r="J1028" s="8"/>
      <c r="K1028" s="2">
        <f t="shared" si="346"/>
        <v>6.2189054726368162E-3</v>
      </c>
      <c r="L1028" s="2">
        <f t="shared" si="347"/>
        <v>6.4676616915422883E-2</v>
      </c>
      <c r="M1028" s="2">
        <f t="shared" si="348"/>
        <v>0.61567164179104472</v>
      </c>
      <c r="N1028" s="2">
        <f t="shared" si="349"/>
        <v>0.13308457711442787</v>
      </c>
      <c r="O1028" s="2">
        <f t="shared" si="350"/>
        <v>0.18034825870646767</v>
      </c>
      <c r="P1028" s="1">
        <v>5</v>
      </c>
      <c r="Q1028" s="1">
        <v>52</v>
      </c>
      <c r="R1028" s="1">
        <v>495</v>
      </c>
      <c r="S1028" s="1">
        <v>107</v>
      </c>
      <c r="T1028" s="1">
        <v>134</v>
      </c>
      <c r="U1028" s="1">
        <v>2</v>
      </c>
      <c r="V1028" s="1">
        <v>2</v>
      </c>
      <c r="W1028" s="1"/>
      <c r="X1028" s="1"/>
      <c r="Y1028" s="1">
        <v>7</v>
      </c>
      <c r="Z1028" s="1"/>
      <c r="AA1028" s="1">
        <v>0</v>
      </c>
      <c r="AB1028" s="1"/>
      <c r="AC1028" s="1"/>
      <c r="AD1028" s="1"/>
      <c r="AI1028" t="str">
        <f t="shared" si="360"/>
        <v>Westport</v>
      </c>
      <c r="AJ1028" t="s">
        <v>2858</v>
      </c>
      <c r="AK1028" s="140">
        <v>9</v>
      </c>
      <c r="AL1028" s="7"/>
      <c r="AN1028" s="91">
        <v>25</v>
      </c>
      <c r="AO1028" s="93">
        <v>5</v>
      </c>
      <c r="AP1028" s="93">
        <v>100</v>
      </c>
      <c r="AQ1028" s="100">
        <v>77570</v>
      </c>
      <c r="AR1028" s="100">
        <f t="shared" si="351"/>
        <v>25005</v>
      </c>
      <c r="AS1028" t="s">
        <v>1753</v>
      </c>
      <c r="AT1028" s="103">
        <f t="shared" si="352"/>
        <v>2577570</v>
      </c>
      <c r="AW1028">
        <v>64.39</v>
      </c>
      <c r="AX1028">
        <v>14.34</v>
      </c>
      <c r="AY1028">
        <v>50.05</v>
      </c>
      <c r="BF1028" s="107">
        <f t="shared" si="353"/>
        <v>0</v>
      </c>
      <c r="BG1028" s="107">
        <f t="shared" si="354"/>
        <v>0</v>
      </c>
      <c r="BH1028" s="107">
        <f t="shared" si="355"/>
        <v>0.61499999999999999</v>
      </c>
      <c r="BI1028" s="107">
        <f t="shared" si="356"/>
        <v>0</v>
      </c>
      <c r="BJ1028" s="107">
        <f t="shared" si="357"/>
        <v>0</v>
      </c>
      <c r="BK1028">
        <f t="shared" si="358"/>
        <v>0</v>
      </c>
    </row>
    <row r="1029" spans="1:63" hidden="1" outlineLevel="1">
      <c r="A1029" s="49" t="s">
        <v>2726</v>
      </c>
      <c r="B1029" s="9" t="s">
        <v>2377</v>
      </c>
      <c r="C1029" s="1">
        <f t="shared" si="340"/>
        <v>1786</v>
      </c>
      <c r="D1029" s="7">
        <f t="shared" si="341"/>
        <v>5</v>
      </c>
      <c r="E1029" s="7">
        <f t="shared" si="342"/>
        <v>4</v>
      </c>
      <c r="F1029" s="7">
        <f t="shared" si="343"/>
        <v>1</v>
      </c>
      <c r="G1029" s="7">
        <f t="shared" si="359"/>
        <v>3</v>
      </c>
      <c r="H1029" s="48">
        <f t="shared" si="344"/>
        <v>1316</v>
      </c>
      <c r="I1029" s="163">
        <f t="shared" si="345"/>
        <v>0.73684210526315785</v>
      </c>
      <c r="J1029" s="8"/>
      <c r="K1029" s="2">
        <f t="shared" si="346"/>
        <v>4.4792833146696529E-3</v>
      </c>
      <c r="L1029" s="2">
        <f t="shared" si="347"/>
        <v>2.6875699888017916E-2</v>
      </c>
      <c r="M1029" s="2">
        <f t="shared" si="348"/>
        <v>0.8135498320268757</v>
      </c>
      <c r="N1029" s="2">
        <f t="shared" si="349"/>
        <v>6.942889137737962E-2</v>
      </c>
      <c r="O1029" s="2">
        <f t="shared" si="350"/>
        <v>8.5666293393057091E-2</v>
      </c>
      <c r="P1029" s="1">
        <v>8</v>
      </c>
      <c r="Q1029" s="1">
        <v>48</v>
      </c>
      <c r="R1029" s="1">
        <v>1453</v>
      </c>
      <c r="S1029" s="1">
        <v>124</v>
      </c>
      <c r="T1029" s="1">
        <v>137</v>
      </c>
      <c r="U1029" s="1">
        <v>5</v>
      </c>
      <c r="V1029" s="1">
        <v>2</v>
      </c>
      <c r="W1029" s="1"/>
      <c r="X1029" s="1"/>
      <c r="Y1029" s="1">
        <v>7</v>
      </c>
      <c r="Z1029" s="1"/>
      <c r="AA1029" s="1">
        <v>2</v>
      </c>
      <c r="AB1029" s="1"/>
      <c r="AC1029" s="1"/>
      <c r="AD1029" s="1"/>
      <c r="AI1029" t="str">
        <f t="shared" si="360"/>
        <v>Westwood</v>
      </c>
      <c r="AJ1029" t="s">
        <v>505</v>
      </c>
      <c r="AK1029" s="140">
        <v>8</v>
      </c>
      <c r="AL1029" s="7"/>
      <c r="AN1029" s="91">
        <v>25</v>
      </c>
      <c r="AO1029" s="93">
        <v>21</v>
      </c>
      <c r="AP1029" s="93">
        <v>130</v>
      </c>
      <c r="AQ1029" s="100">
        <v>78690</v>
      </c>
      <c r="AR1029" s="100">
        <f t="shared" si="351"/>
        <v>25021</v>
      </c>
      <c r="AS1029" t="s">
        <v>1753</v>
      </c>
      <c r="AT1029" s="103">
        <f t="shared" si="352"/>
        <v>2578690</v>
      </c>
      <c r="AW1029">
        <v>11.12</v>
      </c>
      <c r="AX1029">
        <v>0.15</v>
      </c>
      <c r="AY1029">
        <v>10.97</v>
      </c>
      <c r="BF1029" s="107">
        <f t="shared" si="353"/>
        <v>0</v>
      </c>
      <c r="BG1029" s="107">
        <f t="shared" si="354"/>
        <v>0</v>
      </c>
      <c r="BH1029" s="107">
        <f t="shared" si="355"/>
        <v>0.81299999999999994</v>
      </c>
      <c r="BI1029" s="107">
        <f t="shared" si="356"/>
        <v>0</v>
      </c>
      <c r="BJ1029" s="107">
        <f t="shared" si="357"/>
        <v>0</v>
      </c>
      <c r="BK1029">
        <f t="shared" si="358"/>
        <v>0</v>
      </c>
    </row>
    <row r="1030" spans="1:63" hidden="1" outlineLevel="1">
      <c r="A1030" s="49" t="s">
        <v>2955</v>
      </c>
      <c r="B1030" s="9" t="s">
        <v>2377</v>
      </c>
      <c r="C1030" s="1">
        <f t="shared" si="340"/>
        <v>3900</v>
      </c>
      <c r="D1030" s="7">
        <f t="shared" si="341"/>
        <v>7</v>
      </c>
      <c r="E1030" s="7">
        <f t="shared" si="342"/>
        <v>4</v>
      </c>
      <c r="F1030" s="7">
        <f t="shared" si="343"/>
        <v>1</v>
      </c>
      <c r="G1030" s="7">
        <f t="shared" si="359"/>
        <v>3</v>
      </c>
      <c r="H1030" s="48">
        <f t="shared" si="344"/>
        <v>2447</v>
      </c>
      <c r="I1030" s="163">
        <f t="shared" si="345"/>
        <v>0.62743589743589745</v>
      </c>
      <c r="J1030" s="8"/>
      <c r="K1030" s="2">
        <f t="shared" si="346"/>
        <v>3.8461538461538464E-3</v>
      </c>
      <c r="L1030" s="2">
        <f t="shared" si="347"/>
        <v>4.5384615384615384E-2</v>
      </c>
      <c r="M1030" s="2">
        <f t="shared" si="348"/>
        <v>0.74589743589743585</v>
      </c>
      <c r="N1030" s="2">
        <f t="shared" si="349"/>
        <v>7.3076923076923081E-2</v>
      </c>
      <c r="O1030" s="2">
        <f t="shared" si="350"/>
        <v>0.13179487179487187</v>
      </c>
      <c r="P1030" s="1">
        <v>15</v>
      </c>
      <c r="Q1030" s="1">
        <v>177</v>
      </c>
      <c r="R1030" s="1">
        <v>2909</v>
      </c>
      <c r="S1030" s="1">
        <v>285</v>
      </c>
      <c r="T1030" s="1">
        <v>462</v>
      </c>
      <c r="U1030" s="1">
        <v>17</v>
      </c>
      <c r="V1030" s="1">
        <v>13</v>
      </c>
      <c r="W1030" s="1"/>
      <c r="X1030" s="1"/>
      <c r="Y1030" s="1">
        <v>1</v>
      </c>
      <c r="Z1030" s="1"/>
      <c r="AA1030" s="1">
        <v>21</v>
      </c>
      <c r="AB1030" s="1"/>
      <c r="AC1030" s="1"/>
      <c r="AD1030" s="1"/>
      <c r="AI1030" t="str">
        <f t="shared" si="360"/>
        <v>Weymouth</v>
      </c>
      <c r="AJ1030" t="s">
        <v>505</v>
      </c>
      <c r="AK1030" s="140">
        <v>8</v>
      </c>
      <c r="AL1030" s="7"/>
      <c r="AN1030" s="91">
        <v>25</v>
      </c>
      <c r="AO1030" s="93">
        <v>21</v>
      </c>
      <c r="AP1030" s="93">
        <v>135</v>
      </c>
      <c r="AQ1030" s="100">
        <v>78865</v>
      </c>
      <c r="AR1030" s="100">
        <f t="shared" si="351"/>
        <v>25021</v>
      </c>
      <c r="AS1030" t="s">
        <v>1753</v>
      </c>
      <c r="AT1030" s="103">
        <f t="shared" si="352"/>
        <v>2578865</v>
      </c>
      <c r="AW1030">
        <v>21.61</v>
      </c>
      <c r="AX1030">
        <v>4.5999999999999996</v>
      </c>
      <c r="AY1030">
        <v>17.010000000000002</v>
      </c>
      <c r="BF1030" s="107">
        <f t="shared" si="353"/>
        <v>0</v>
      </c>
      <c r="BG1030" s="107">
        <f t="shared" si="354"/>
        <v>0</v>
      </c>
      <c r="BH1030" s="107">
        <f t="shared" si="355"/>
        <v>0.745</v>
      </c>
      <c r="BI1030" s="107">
        <f t="shared" si="356"/>
        <v>0</v>
      </c>
      <c r="BJ1030" s="107">
        <f t="shared" si="357"/>
        <v>0</v>
      </c>
      <c r="BK1030">
        <f t="shared" si="358"/>
        <v>0</v>
      </c>
    </row>
    <row r="1031" spans="1:63" hidden="1" outlineLevel="1">
      <c r="A1031" s="49" t="s">
        <v>2418</v>
      </c>
      <c r="B1031" s="9" t="s">
        <v>2377</v>
      </c>
      <c r="C1031" s="1">
        <f t="shared" si="340"/>
        <v>118</v>
      </c>
      <c r="D1031" s="7">
        <f t="shared" si="341"/>
        <v>5</v>
      </c>
      <c r="E1031" s="7">
        <f t="shared" si="342"/>
        <v>4</v>
      </c>
      <c r="F1031" s="7">
        <f t="shared" si="343"/>
        <v>1</v>
      </c>
      <c r="G1031" s="7">
        <f t="shared" si="359"/>
        <v>3</v>
      </c>
      <c r="H1031" s="48">
        <f t="shared" si="344"/>
        <v>65</v>
      </c>
      <c r="I1031" s="163">
        <f t="shared" si="345"/>
        <v>0.55084745762711862</v>
      </c>
      <c r="J1031" s="8"/>
      <c r="K1031" s="2">
        <f t="shared" si="346"/>
        <v>1.6949152542372881E-2</v>
      </c>
      <c r="L1031" s="2">
        <f t="shared" si="347"/>
        <v>8.4745762711864403E-2</v>
      </c>
      <c r="M1031" s="2">
        <f t="shared" si="348"/>
        <v>0.66949152542372881</v>
      </c>
      <c r="N1031" s="2">
        <f t="shared" si="349"/>
        <v>0.11016949152542373</v>
      </c>
      <c r="O1031" s="2">
        <f t="shared" si="350"/>
        <v>0.11864406779661023</v>
      </c>
      <c r="P1031" s="1">
        <v>2</v>
      </c>
      <c r="Q1031" s="1">
        <v>10</v>
      </c>
      <c r="R1031" s="1">
        <v>79</v>
      </c>
      <c r="S1031" s="1">
        <v>13</v>
      </c>
      <c r="T1031" s="1">
        <v>14</v>
      </c>
      <c r="U1031" s="1">
        <v>0</v>
      </c>
      <c r="V1031" s="1">
        <v>0</v>
      </c>
      <c r="W1031" s="1"/>
      <c r="X1031" s="1"/>
      <c r="Y1031" s="1">
        <v>0</v>
      </c>
      <c r="Z1031" s="1"/>
      <c r="AA1031" s="1">
        <v>0</v>
      </c>
      <c r="AB1031" s="1"/>
      <c r="AC1031" s="1"/>
      <c r="AD1031" s="1"/>
      <c r="AI1031" t="str">
        <f t="shared" si="360"/>
        <v>Whately</v>
      </c>
      <c r="AJ1031" t="s">
        <v>2477</v>
      </c>
      <c r="AK1031" s="140">
        <v>2</v>
      </c>
      <c r="AL1031" s="7"/>
      <c r="AN1031" s="91">
        <v>25</v>
      </c>
      <c r="AO1031" s="93">
        <v>11</v>
      </c>
      <c r="AP1031" s="93">
        <v>130</v>
      </c>
      <c r="AQ1031" s="100">
        <v>79110</v>
      </c>
      <c r="AR1031" s="100">
        <f t="shared" si="351"/>
        <v>25011</v>
      </c>
      <c r="AS1031" t="s">
        <v>1753</v>
      </c>
      <c r="AT1031" s="103">
        <f t="shared" si="352"/>
        <v>2579110</v>
      </c>
      <c r="AW1031">
        <v>20.66</v>
      </c>
      <c r="AX1031">
        <v>0.48</v>
      </c>
      <c r="AY1031">
        <v>20.18</v>
      </c>
      <c r="BF1031" s="107">
        <f t="shared" si="353"/>
        <v>0</v>
      </c>
      <c r="BG1031" s="107">
        <f t="shared" si="354"/>
        <v>0</v>
      </c>
      <c r="BH1031" s="107">
        <f t="shared" si="355"/>
        <v>0.66900000000000004</v>
      </c>
      <c r="BI1031" s="107">
        <f t="shared" si="356"/>
        <v>0</v>
      </c>
      <c r="BJ1031" s="107">
        <f t="shared" si="357"/>
        <v>0</v>
      </c>
      <c r="BK1031">
        <f t="shared" si="358"/>
        <v>0</v>
      </c>
    </row>
    <row r="1032" spans="1:63" hidden="1" outlineLevel="1">
      <c r="A1032" s="49" t="s">
        <v>1960</v>
      </c>
      <c r="B1032" s="9" t="s">
        <v>2377</v>
      </c>
      <c r="C1032" s="1">
        <f t="shared" si="340"/>
        <v>1071</v>
      </c>
      <c r="D1032" s="7">
        <f t="shared" si="341"/>
        <v>7</v>
      </c>
      <c r="E1032" s="7">
        <f t="shared" si="342"/>
        <v>4</v>
      </c>
      <c r="F1032" s="7">
        <f t="shared" si="343"/>
        <v>1</v>
      </c>
      <c r="G1032" s="7">
        <f t="shared" si="359"/>
        <v>3</v>
      </c>
      <c r="H1032" s="48">
        <f t="shared" si="344"/>
        <v>652</v>
      </c>
      <c r="I1032" s="163">
        <f t="shared" si="345"/>
        <v>0.60877684407096166</v>
      </c>
      <c r="J1032" s="8"/>
      <c r="K1032" s="2">
        <f t="shared" si="346"/>
        <v>2.8011204481792717E-3</v>
      </c>
      <c r="L1032" s="2">
        <f t="shared" si="347"/>
        <v>4.4817927170868348E-2</v>
      </c>
      <c r="M1032" s="2">
        <f t="shared" si="348"/>
        <v>0.72829131652661061</v>
      </c>
      <c r="N1032" s="2">
        <f t="shared" si="349"/>
        <v>8.5901027077497666E-2</v>
      </c>
      <c r="O1032" s="2">
        <f t="shared" si="350"/>
        <v>0.13818860877684416</v>
      </c>
      <c r="P1032" s="1">
        <v>3</v>
      </c>
      <c r="Q1032" s="1">
        <v>48</v>
      </c>
      <c r="R1032" s="1">
        <v>780</v>
      </c>
      <c r="S1032" s="1">
        <v>92</v>
      </c>
      <c r="T1032" s="1">
        <v>128</v>
      </c>
      <c r="U1032" s="1">
        <v>3</v>
      </c>
      <c r="V1032" s="1">
        <v>4</v>
      </c>
      <c r="W1032" s="1"/>
      <c r="X1032" s="1"/>
      <c r="Y1032" s="1">
        <v>10</v>
      </c>
      <c r="Z1032" s="1"/>
      <c r="AA1032" s="1">
        <v>3</v>
      </c>
      <c r="AB1032" s="1"/>
      <c r="AC1032" s="1"/>
      <c r="AD1032" s="1"/>
      <c r="AI1032" t="str">
        <f t="shared" si="360"/>
        <v>Whitman</v>
      </c>
      <c r="AJ1032" t="s">
        <v>1834</v>
      </c>
      <c r="AK1032" s="140">
        <v>8</v>
      </c>
      <c r="AL1032" s="7"/>
      <c r="AN1032" s="91">
        <v>25</v>
      </c>
      <c r="AO1032" s="93">
        <v>23</v>
      </c>
      <c r="AP1032" s="93">
        <v>135</v>
      </c>
      <c r="AQ1032" s="100">
        <v>79530</v>
      </c>
      <c r="AR1032" s="100">
        <f t="shared" si="351"/>
        <v>25023</v>
      </c>
      <c r="AS1032" t="s">
        <v>1753</v>
      </c>
      <c r="AT1032" s="103">
        <f t="shared" si="352"/>
        <v>2579530</v>
      </c>
      <c r="AW1032">
        <v>6.97</v>
      </c>
      <c r="AX1032">
        <v>0.01</v>
      </c>
      <c r="AY1032">
        <v>6.96</v>
      </c>
      <c r="BF1032" s="107">
        <f t="shared" si="353"/>
        <v>0</v>
      </c>
      <c r="BG1032" s="107">
        <f t="shared" si="354"/>
        <v>0</v>
      </c>
      <c r="BH1032" s="107">
        <f t="shared" si="355"/>
        <v>0.72799999999999998</v>
      </c>
      <c r="BI1032" s="107">
        <f t="shared" si="356"/>
        <v>0</v>
      </c>
      <c r="BJ1032" s="107">
        <f t="shared" si="357"/>
        <v>0</v>
      </c>
      <c r="BK1032">
        <f t="shared" si="358"/>
        <v>0</v>
      </c>
    </row>
    <row r="1033" spans="1:63" hidden="1" outlineLevel="1">
      <c r="A1033" s="49" t="s">
        <v>2421</v>
      </c>
      <c r="B1033" s="9" t="s">
        <v>2377</v>
      </c>
      <c r="C1033" s="1">
        <f t="shared" si="340"/>
        <v>1313</v>
      </c>
      <c r="D1033" s="7">
        <f t="shared" si="341"/>
        <v>6</v>
      </c>
      <c r="E1033" s="7">
        <f t="shared" si="342"/>
        <v>4</v>
      </c>
      <c r="F1033" s="7">
        <f t="shared" si="343"/>
        <v>1</v>
      </c>
      <c r="G1033" s="7">
        <f t="shared" si="359"/>
        <v>3</v>
      </c>
      <c r="H1033" s="48">
        <f t="shared" si="344"/>
        <v>745</v>
      </c>
      <c r="I1033" s="163">
        <f t="shared" si="345"/>
        <v>0.56740289413556744</v>
      </c>
      <c r="J1033" s="8"/>
      <c r="K1033" s="2">
        <f t="shared" si="346"/>
        <v>3.8080731150038081E-3</v>
      </c>
      <c r="L1033" s="2">
        <f t="shared" si="347"/>
        <v>5.0266565118050263E-2</v>
      </c>
      <c r="M1033" s="2">
        <f t="shared" si="348"/>
        <v>0.7166793602437167</v>
      </c>
      <c r="N1033" s="2">
        <f t="shared" si="349"/>
        <v>7.0068545316070069E-2</v>
      </c>
      <c r="O1033" s="2">
        <f t="shared" si="350"/>
        <v>0.15917745620715909</v>
      </c>
      <c r="P1033" s="1">
        <v>5</v>
      </c>
      <c r="Q1033" s="1">
        <v>66</v>
      </c>
      <c r="R1033" s="1">
        <v>941</v>
      </c>
      <c r="S1033" s="1">
        <v>92</v>
      </c>
      <c r="T1033" s="1">
        <v>196</v>
      </c>
      <c r="U1033" s="1">
        <v>3</v>
      </c>
      <c r="V1033" s="1">
        <v>1</v>
      </c>
      <c r="W1033" s="1"/>
      <c r="X1033" s="1"/>
      <c r="Y1033" s="1">
        <v>6</v>
      </c>
      <c r="Z1033" s="1"/>
      <c r="AA1033" s="1">
        <v>3</v>
      </c>
      <c r="AB1033" s="1"/>
      <c r="AC1033" s="1"/>
      <c r="AD1033" s="1"/>
      <c r="AI1033" t="str">
        <f t="shared" si="360"/>
        <v>Wilbraham</v>
      </c>
      <c r="AJ1033" t="s">
        <v>2983</v>
      </c>
      <c r="AK1033" s="140">
        <v>1</v>
      </c>
      <c r="AL1033" s="7"/>
      <c r="AN1033" s="91">
        <v>25</v>
      </c>
      <c r="AO1033" s="93">
        <v>13</v>
      </c>
      <c r="AP1033" s="93">
        <v>115</v>
      </c>
      <c r="AQ1033" s="100">
        <v>79740</v>
      </c>
      <c r="AR1033" s="100">
        <f t="shared" si="351"/>
        <v>25013</v>
      </c>
      <c r="AS1033" t="s">
        <v>1753</v>
      </c>
      <c r="AT1033" s="103">
        <f t="shared" si="352"/>
        <v>2579740</v>
      </c>
      <c r="AW1033">
        <v>22.42</v>
      </c>
      <c r="AX1033">
        <v>0.2</v>
      </c>
      <c r="AY1033">
        <v>22.22</v>
      </c>
      <c r="BF1033" s="107">
        <f t="shared" si="353"/>
        <v>0</v>
      </c>
      <c r="BG1033" s="107">
        <f t="shared" si="354"/>
        <v>0</v>
      </c>
      <c r="BH1033" s="107">
        <f t="shared" si="355"/>
        <v>0.71599999999999997</v>
      </c>
      <c r="BI1033" s="107">
        <f t="shared" si="356"/>
        <v>0</v>
      </c>
      <c r="BJ1033" s="107">
        <f t="shared" si="357"/>
        <v>0</v>
      </c>
      <c r="BK1033">
        <f t="shared" si="358"/>
        <v>0</v>
      </c>
    </row>
    <row r="1034" spans="1:63" hidden="1" outlineLevel="1">
      <c r="A1034" s="49" t="s">
        <v>663</v>
      </c>
      <c r="B1034" s="9" t="s">
        <v>2377</v>
      </c>
      <c r="C1034" s="1">
        <f t="shared" si="340"/>
        <v>124</v>
      </c>
      <c r="D1034" s="7">
        <f t="shared" si="341"/>
        <v>8</v>
      </c>
      <c r="E1034" s="7">
        <f t="shared" si="342"/>
        <v>4</v>
      </c>
      <c r="F1034" s="7">
        <f t="shared" si="343"/>
        <v>1</v>
      </c>
      <c r="G1034" s="7">
        <f t="shared" si="359"/>
        <v>2</v>
      </c>
      <c r="H1034" s="48">
        <f t="shared" si="344"/>
        <v>56</v>
      </c>
      <c r="I1034" s="163">
        <f t="shared" si="345"/>
        <v>0.45161290322580644</v>
      </c>
      <c r="J1034" s="8"/>
      <c r="K1034" s="2">
        <f t="shared" si="346"/>
        <v>8.0645161290322578E-3</v>
      </c>
      <c r="L1034" s="2">
        <f t="shared" si="347"/>
        <v>5.6451612903225805E-2</v>
      </c>
      <c r="M1034" s="2">
        <f t="shared" si="348"/>
        <v>0.60483870967741937</v>
      </c>
      <c r="N1034" s="2">
        <f t="shared" si="349"/>
        <v>0.15322580645161291</v>
      </c>
      <c r="O1034" s="2">
        <f t="shared" si="350"/>
        <v>0.17741935483870971</v>
      </c>
      <c r="P1034" s="1">
        <v>1</v>
      </c>
      <c r="Q1034" s="1">
        <v>7</v>
      </c>
      <c r="R1034" s="1">
        <v>75</v>
      </c>
      <c r="S1034" s="1">
        <v>19</v>
      </c>
      <c r="T1034" s="1">
        <v>15</v>
      </c>
      <c r="U1034" s="1">
        <v>2</v>
      </c>
      <c r="V1034" s="1">
        <v>0</v>
      </c>
      <c r="W1034" s="1"/>
      <c r="X1034" s="1"/>
      <c r="Y1034" s="1">
        <v>2</v>
      </c>
      <c r="Z1034" s="1"/>
      <c r="AA1034" s="1">
        <v>3</v>
      </c>
      <c r="AB1034" s="1"/>
      <c r="AC1034" s="1"/>
      <c r="AD1034" s="1"/>
      <c r="AI1034" t="str">
        <f t="shared" si="360"/>
        <v>Williamsburg</v>
      </c>
      <c r="AJ1034" t="s">
        <v>2488</v>
      </c>
      <c r="AK1034" s="140">
        <v>1</v>
      </c>
      <c r="AL1034" s="7"/>
      <c r="AN1034" s="91">
        <v>25</v>
      </c>
      <c r="AO1034" s="93">
        <v>15</v>
      </c>
      <c r="AP1034" s="93">
        <v>95</v>
      </c>
      <c r="AQ1034" s="100">
        <v>79915</v>
      </c>
      <c r="AR1034" s="100">
        <f t="shared" si="351"/>
        <v>25015</v>
      </c>
      <c r="AS1034" t="s">
        <v>1753</v>
      </c>
      <c r="AT1034" s="103">
        <f t="shared" si="352"/>
        <v>2579915</v>
      </c>
      <c r="AW1034">
        <v>25.71</v>
      </c>
      <c r="AX1034">
        <v>0.09</v>
      </c>
      <c r="AY1034">
        <v>25.63</v>
      </c>
      <c r="BF1034" s="107">
        <f t="shared" si="353"/>
        <v>0</v>
      </c>
      <c r="BG1034" s="107">
        <f t="shared" si="354"/>
        <v>0</v>
      </c>
      <c r="BH1034" s="107">
        <f t="shared" si="355"/>
        <v>0.60399999999999998</v>
      </c>
      <c r="BI1034" s="107">
        <f t="shared" si="356"/>
        <v>0</v>
      </c>
      <c r="BJ1034" s="107">
        <f t="shared" si="357"/>
        <v>0</v>
      </c>
      <c r="BK1034">
        <f t="shared" si="358"/>
        <v>0</v>
      </c>
    </row>
    <row r="1035" spans="1:63" hidden="1" outlineLevel="1">
      <c r="A1035" s="49" t="s">
        <v>3331</v>
      </c>
      <c r="B1035" s="9" t="s">
        <v>2377</v>
      </c>
      <c r="C1035" s="1">
        <f t="shared" si="340"/>
        <v>235</v>
      </c>
      <c r="D1035" s="7">
        <f t="shared" si="341"/>
        <v>6</v>
      </c>
      <c r="E1035" s="7">
        <f t="shared" si="342"/>
        <v>4</v>
      </c>
      <c r="F1035" s="7">
        <f t="shared" si="343"/>
        <v>1</v>
      </c>
      <c r="G1035" s="7">
        <f t="shared" si="359"/>
        <v>3</v>
      </c>
      <c r="H1035" s="48">
        <f t="shared" si="344"/>
        <v>93</v>
      </c>
      <c r="I1035" s="163">
        <f t="shared" si="345"/>
        <v>0.39574468085106385</v>
      </c>
      <c r="J1035" s="8"/>
      <c r="K1035" s="2">
        <f t="shared" si="346"/>
        <v>8.5106382978723406E-3</v>
      </c>
      <c r="L1035" s="2">
        <f t="shared" si="347"/>
        <v>7.6595744680851063E-2</v>
      </c>
      <c r="M1035" s="2">
        <f t="shared" si="348"/>
        <v>0.5617021276595745</v>
      </c>
      <c r="N1035" s="2">
        <f t="shared" si="349"/>
        <v>0.1574468085106383</v>
      </c>
      <c r="O1035" s="2">
        <f t="shared" si="350"/>
        <v>0.19574468085106378</v>
      </c>
      <c r="P1035" s="1">
        <v>2</v>
      </c>
      <c r="Q1035" s="1">
        <v>18</v>
      </c>
      <c r="R1035" s="1">
        <v>132</v>
      </c>
      <c r="S1035" s="1">
        <v>37</v>
      </c>
      <c r="T1035" s="1">
        <v>39</v>
      </c>
      <c r="U1035" s="1">
        <v>3</v>
      </c>
      <c r="V1035" s="1">
        <v>0</v>
      </c>
      <c r="W1035" s="1"/>
      <c r="X1035" s="1"/>
      <c r="Y1035" s="1">
        <v>2</v>
      </c>
      <c r="Z1035" s="1"/>
      <c r="AA1035" s="1">
        <v>2</v>
      </c>
      <c r="AB1035" s="1"/>
      <c r="AC1035" s="1"/>
      <c r="AD1035" s="1"/>
      <c r="AI1035" t="str">
        <f t="shared" si="360"/>
        <v>Williamstown</v>
      </c>
      <c r="AJ1035" t="s">
        <v>243</v>
      </c>
      <c r="AK1035" s="140">
        <v>1</v>
      </c>
      <c r="AL1035" s="7"/>
      <c r="AN1035" s="91">
        <v>25</v>
      </c>
      <c r="AO1035" s="93">
        <v>3</v>
      </c>
      <c r="AP1035" s="93">
        <v>155</v>
      </c>
      <c r="AQ1035" s="100">
        <v>79985</v>
      </c>
      <c r="AR1035" s="100">
        <f t="shared" si="351"/>
        <v>25003</v>
      </c>
      <c r="AS1035" t="s">
        <v>1753</v>
      </c>
      <c r="AT1035" s="103">
        <f t="shared" si="352"/>
        <v>2579985</v>
      </c>
      <c r="AW1035">
        <v>46.91</v>
      </c>
      <c r="AX1035">
        <v>0.02</v>
      </c>
      <c r="AY1035">
        <v>46.89</v>
      </c>
      <c r="BF1035" s="107">
        <f t="shared" si="353"/>
        <v>0</v>
      </c>
      <c r="BG1035" s="107">
        <f t="shared" si="354"/>
        <v>0</v>
      </c>
      <c r="BH1035" s="107">
        <f t="shared" si="355"/>
        <v>0.56100000000000005</v>
      </c>
      <c r="BI1035" s="107">
        <f t="shared" si="356"/>
        <v>0</v>
      </c>
      <c r="BJ1035" s="107">
        <f t="shared" si="357"/>
        <v>0</v>
      </c>
      <c r="BK1035">
        <f t="shared" si="358"/>
        <v>0</v>
      </c>
    </row>
    <row r="1036" spans="1:63" hidden="1" outlineLevel="1">
      <c r="A1036" s="49" t="s">
        <v>2713</v>
      </c>
      <c r="B1036" s="9" t="s">
        <v>2377</v>
      </c>
      <c r="C1036" s="1">
        <f t="shared" si="340"/>
        <v>2138</v>
      </c>
      <c r="D1036" s="7">
        <f t="shared" si="341"/>
        <v>6</v>
      </c>
      <c r="E1036" s="7">
        <f t="shared" si="342"/>
        <v>4</v>
      </c>
      <c r="F1036" s="7">
        <f t="shared" si="343"/>
        <v>1</v>
      </c>
      <c r="G1036" s="7">
        <f t="shared" si="359"/>
        <v>3</v>
      </c>
      <c r="H1036" s="48">
        <f t="shared" si="344"/>
        <v>1426</v>
      </c>
      <c r="I1036" s="163">
        <f t="shared" si="345"/>
        <v>0.66697848456501407</v>
      </c>
      <c r="J1036" s="8"/>
      <c r="K1036" s="2">
        <f t="shared" si="346"/>
        <v>1.8709073900841909E-3</v>
      </c>
      <c r="L1036" s="2">
        <f t="shared" si="347"/>
        <v>3.6950420954162767E-2</v>
      </c>
      <c r="M1036" s="2">
        <f t="shared" si="348"/>
        <v>0.77549111318989705</v>
      </c>
      <c r="N1036" s="2">
        <f t="shared" si="349"/>
        <v>7.015902712815715E-2</v>
      </c>
      <c r="O1036" s="2">
        <f t="shared" si="350"/>
        <v>0.11552853133769879</v>
      </c>
      <c r="P1036" s="1">
        <v>4</v>
      </c>
      <c r="Q1036" s="1">
        <v>79</v>
      </c>
      <c r="R1036" s="1">
        <v>1658</v>
      </c>
      <c r="S1036" s="1">
        <v>150</v>
      </c>
      <c r="T1036" s="1">
        <v>232</v>
      </c>
      <c r="U1036" s="1">
        <v>3</v>
      </c>
      <c r="V1036" s="1">
        <v>2</v>
      </c>
      <c r="W1036" s="1"/>
      <c r="X1036" s="1"/>
      <c r="Y1036" s="1">
        <v>10</v>
      </c>
      <c r="Z1036" s="1"/>
      <c r="AA1036" s="1">
        <v>0</v>
      </c>
      <c r="AB1036" s="1"/>
      <c r="AC1036" s="1"/>
      <c r="AD1036" s="1"/>
      <c r="AI1036" t="str">
        <f t="shared" si="360"/>
        <v>Wilmington</v>
      </c>
      <c r="AJ1036" t="s">
        <v>2292</v>
      </c>
      <c r="AK1036" s="140">
        <v>6</v>
      </c>
      <c r="AL1036" s="7"/>
      <c r="AN1036" s="91">
        <v>25</v>
      </c>
      <c r="AO1036" s="93">
        <v>17</v>
      </c>
      <c r="AP1036" s="93">
        <v>260</v>
      </c>
      <c r="AQ1036" s="100">
        <v>80230</v>
      </c>
      <c r="AR1036" s="100">
        <f t="shared" si="351"/>
        <v>25017</v>
      </c>
      <c r="AS1036" t="s">
        <v>1753</v>
      </c>
      <c r="AT1036" s="103">
        <f t="shared" si="352"/>
        <v>2580230</v>
      </c>
      <c r="AW1036">
        <v>17.21</v>
      </c>
      <c r="AX1036">
        <v>0.08</v>
      </c>
      <c r="AY1036">
        <v>17.13</v>
      </c>
      <c r="BF1036" s="107">
        <f t="shared" si="353"/>
        <v>0</v>
      </c>
      <c r="BG1036" s="107">
        <f t="shared" si="354"/>
        <v>0</v>
      </c>
      <c r="BH1036" s="107">
        <f t="shared" si="355"/>
        <v>0.77500000000000002</v>
      </c>
      <c r="BI1036" s="107">
        <f t="shared" si="356"/>
        <v>0</v>
      </c>
      <c r="BJ1036" s="107">
        <f t="shared" si="357"/>
        <v>0</v>
      </c>
      <c r="BK1036">
        <f t="shared" si="358"/>
        <v>0</v>
      </c>
    </row>
    <row r="1037" spans="1:63" hidden="1" outlineLevel="1">
      <c r="A1037" s="49" t="s">
        <v>2046</v>
      </c>
      <c r="B1037" s="9" t="s">
        <v>2377</v>
      </c>
      <c r="C1037" s="1">
        <f t="shared" si="340"/>
        <v>454</v>
      </c>
      <c r="D1037" s="7">
        <f t="shared" si="341"/>
        <v>5</v>
      </c>
      <c r="E1037" s="7">
        <f t="shared" si="342"/>
        <v>4</v>
      </c>
      <c r="F1037" s="7">
        <f t="shared" si="343"/>
        <v>1</v>
      </c>
      <c r="G1037" s="7">
        <f t="shared" si="359"/>
        <v>3</v>
      </c>
      <c r="H1037" s="48">
        <f t="shared" si="344"/>
        <v>169</v>
      </c>
      <c r="I1037" s="163">
        <f t="shared" si="345"/>
        <v>0.3722466960352423</v>
      </c>
      <c r="J1037" s="8"/>
      <c r="K1037" s="2">
        <f t="shared" si="346"/>
        <v>6.6079295154185024E-3</v>
      </c>
      <c r="L1037" s="2">
        <f t="shared" si="347"/>
        <v>3.5242290748898682E-2</v>
      </c>
      <c r="M1037" s="2">
        <f t="shared" si="348"/>
        <v>0.58810572687224671</v>
      </c>
      <c r="N1037" s="2">
        <f t="shared" si="349"/>
        <v>0.14317180616740088</v>
      </c>
      <c r="O1037" s="2">
        <f t="shared" si="350"/>
        <v>0.22687224669603512</v>
      </c>
      <c r="P1037" s="1">
        <v>3</v>
      </c>
      <c r="Q1037" s="1">
        <v>16</v>
      </c>
      <c r="R1037" s="1">
        <v>267</v>
      </c>
      <c r="S1037" s="1">
        <v>65</v>
      </c>
      <c r="T1037" s="1">
        <v>98</v>
      </c>
      <c r="U1037" s="1">
        <v>3</v>
      </c>
      <c r="V1037" s="1">
        <v>0</v>
      </c>
      <c r="W1037" s="1"/>
      <c r="X1037" s="1"/>
      <c r="Y1037" s="144">
        <v>1</v>
      </c>
      <c r="Z1037" s="1"/>
      <c r="AA1037" s="1">
        <v>1</v>
      </c>
      <c r="AB1037" s="1"/>
      <c r="AC1037" s="1"/>
      <c r="AD1037" s="1"/>
      <c r="AI1037" t="str">
        <f t="shared" si="360"/>
        <v>Winchendon</v>
      </c>
      <c r="AJ1037" s="9" t="s">
        <v>1812</v>
      </c>
      <c r="AK1037" s="140"/>
      <c r="AL1037" s="7"/>
      <c r="AN1037" s="91">
        <v>25</v>
      </c>
      <c r="AO1037" s="93">
        <v>27</v>
      </c>
      <c r="AP1037" s="93">
        <v>295</v>
      </c>
      <c r="AQ1037" s="100">
        <v>80405</v>
      </c>
      <c r="AR1037" s="100">
        <f t="shared" si="351"/>
        <v>25027</v>
      </c>
      <c r="AS1037" t="s">
        <v>1753</v>
      </c>
      <c r="AT1037" s="103">
        <f t="shared" si="352"/>
        <v>2580405</v>
      </c>
      <c r="AW1037">
        <v>44.06</v>
      </c>
      <c r="AX1037">
        <v>0.78</v>
      </c>
      <c r="AY1037">
        <v>43.28</v>
      </c>
      <c r="BF1037" s="107">
        <f t="shared" si="353"/>
        <v>0</v>
      </c>
      <c r="BG1037" s="107">
        <f t="shared" si="354"/>
        <v>0</v>
      </c>
      <c r="BH1037" s="107">
        <f t="shared" si="355"/>
        <v>0.58799999999999997</v>
      </c>
      <c r="BI1037" s="107">
        <f t="shared" si="356"/>
        <v>0</v>
      </c>
      <c r="BJ1037" s="107">
        <f t="shared" si="357"/>
        <v>0</v>
      </c>
      <c r="BK1037">
        <f t="shared" si="358"/>
        <v>0</v>
      </c>
    </row>
    <row r="1038" spans="1:63" hidden="1" outlineLevel="1">
      <c r="A1038" s="49" t="s">
        <v>1831</v>
      </c>
      <c r="B1038" s="9" t="s">
        <v>2377</v>
      </c>
      <c r="C1038" s="1">
        <f t="shared" si="340"/>
        <v>2363</v>
      </c>
      <c r="D1038" s="7">
        <f t="shared" si="341"/>
        <v>5</v>
      </c>
      <c r="E1038" s="7">
        <f t="shared" si="342"/>
        <v>4</v>
      </c>
      <c r="F1038" s="7">
        <f t="shared" si="343"/>
        <v>1</v>
      </c>
      <c r="G1038" s="7">
        <f t="shared" si="359"/>
        <v>2</v>
      </c>
      <c r="H1038" s="48">
        <f t="shared" si="344"/>
        <v>1693</v>
      </c>
      <c r="I1038" s="163">
        <f t="shared" si="345"/>
        <v>0.71646212441811252</v>
      </c>
      <c r="J1038" s="8"/>
      <c r="K1038" s="2">
        <f t="shared" si="346"/>
        <v>1.1426153195090986E-2</v>
      </c>
      <c r="L1038" s="2">
        <f t="shared" si="347"/>
        <v>2.5814642403724081E-2</v>
      </c>
      <c r="M1038" s="2">
        <f t="shared" si="348"/>
        <v>0.7989843419382141</v>
      </c>
      <c r="N1038" s="2">
        <f t="shared" si="349"/>
        <v>8.2522217520101568E-2</v>
      </c>
      <c r="O1038" s="2">
        <f t="shared" si="350"/>
        <v>8.1252644942869226E-2</v>
      </c>
      <c r="P1038" s="1">
        <v>27</v>
      </c>
      <c r="Q1038" s="1">
        <v>61</v>
      </c>
      <c r="R1038" s="1">
        <v>1888</v>
      </c>
      <c r="S1038" s="1">
        <v>195</v>
      </c>
      <c r="T1038" s="1">
        <v>165</v>
      </c>
      <c r="U1038" s="1">
        <v>2</v>
      </c>
      <c r="V1038" s="1">
        <v>4</v>
      </c>
      <c r="W1038" s="1"/>
      <c r="X1038" s="1"/>
      <c r="Y1038" s="1">
        <v>21</v>
      </c>
      <c r="Z1038" s="1"/>
      <c r="AA1038" s="1">
        <v>0</v>
      </c>
      <c r="AB1038" s="1"/>
      <c r="AC1038" s="1"/>
      <c r="AD1038" s="1"/>
      <c r="AI1038" t="str">
        <f t="shared" si="360"/>
        <v>Winchester</v>
      </c>
      <c r="AJ1038" t="s">
        <v>2292</v>
      </c>
      <c r="AK1038" s="140">
        <v>5</v>
      </c>
      <c r="AL1038" s="7"/>
      <c r="AN1038" s="91">
        <v>25</v>
      </c>
      <c r="AO1038" s="93">
        <v>17</v>
      </c>
      <c r="AP1038" s="93">
        <v>265</v>
      </c>
      <c r="AQ1038" s="100">
        <v>80510</v>
      </c>
      <c r="AR1038" s="100">
        <f t="shared" si="351"/>
        <v>25017</v>
      </c>
      <c r="AS1038" t="s">
        <v>1753</v>
      </c>
      <c r="AT1038" s="103">
        <f t="shared" si="352"/>
        <v>2580510</v>
      </c>
      <c r="AW1038">
        <v>6.29</v>
      </c>
      <c r="AX1038">
        <v>0.25</v>
      </c>
      <c r="AY1038">
        <v>6.04</v>
      </c>
      <c r="BF1038" s="107">
        <f t="shared" si="353"/>
        <v>0</v>
      </c>
      <c r="BG1038" s="107">
        <f t="shared" si="354"/>
        <v>0</v>
      </c>
      <c r="BH1038" s="107">
        <f t="shared" si="355"/>
        <v>0.79800000000000004</v>
      </c>
      <c r="BI1038" s="107">
        <f t="shared" si="356"/>
        <v>0</v>
      </c>
      <c r="BJ1038" s="107">
        <f t="shared" si="357"/>
        <v>0</v>
      </c>
      <c r="BK1038">
        <f t="shared" si="358"/>
        <v>0</v>
      </c>
    </row>
    <row r="1039" spans="1:63" hidden="1" outlineLevel="1">
      <c r="A1039" s="49" t="s">
        <v>1890</v>
      </c>
      <c r="B1039" s="9" t="s">
        <v>2377</v>
      </c>
      <c r="C1039" s="1">
        <f t="shared" si="340"/>
        <v>45</v>
      </c>
      <c r="D1039" s="7">
        <f t="shared" si="341"/>
        <v>5</v>
      </c>
      <c r="E1039" s="7">
        <f t="shared" si="342"/>
        <v>4</v>
      </c>
      <c r="F1039" s="7">
        <f t="shared" si="343"/>
        <v>1</v>
      </c>
      <c r="G1039" s="7">
        <f t="shared" si="359"/>
        <v>3</v>
      </c>
      <c r="H1039" s="48">
        <f t="shared" si="344"/>
        <v>10</v>
      </c>
      <c r="I1039" s="163">
        <f t="shared" si="345"/>
        <v>0.22222222222222221</v>
      </c>
      <c r="J1039" s="8"/>
      <c r="K1039" s="2">
        <f t="shared" si="346"/>
        <v>0</v>
      </c>
      <c r="L1039" s="2">
        <f t="shared" si="347"/>
        <v>0.1111111111111111</v>
      </c>
      <c r="M1039" s="2">
        <f t="shared" si="348"/>
        <v>0.46666666666666667</v>
      </c>
      <c r="N1039" s="2">
        <f t="shared" si="349"/>
        <v>0.17777777777777778</v>
      </c>
      <c r="O1039" s="2">
        <f t="shared" si="350"/>
        <v>0.24444444444444438</v>
      </c>
      <c r="P1039" s="1">
        <v>0</v>
      </c>
      <c r="Q1039" s="1">
        <v>5</v>
      </c>
      <c r="R1039" s="1">
        <v>21</v>
      </c>
      <c r="S1039" s="1">
        <v>8</v>
      </c>
      <c r="T1039" s="1">
        <v>11</v>
      </c>
      <c r="U1039" s="1">
        <v>0</v>
      </c>
      <c r="V1039" s="1">
        <v>0</v>
      </c>
      <c r="W1039" s="1"/>
      <c r="X1039" s="1"/>
      <c r="Y1039" s="1">
        <v>0</v>
      </c>
      <c r="Z1039" s="1"/>
      <c r="AA1039" s="1">
        <v>0</v>
      </c>
      <c r="AB1039" s="1"/>
      <c r="AC1039" s="1"/>
      <c r="AD1039" s="1"/>
      <c r="AI1039" t="str">
        <f t="shared" si="360"/>
        <v>Windsor</v>
      </c>
      <c r="AJ1039" t="s">
        <v>243</v>
      </c>
      <c r="AK1039" s="140">
        <v>1</v>
      </c>
      <c r="AL1039" s="7"/>
      <c r="AN1039" s="91">
        <v>25</v>
      </c>
      <c r="AO1039" s="93">
        <v>3</v>
      </c>
      <c r="AP1039" s="93">
        <v>160</v>
      </c>
      <c r="AQ1039" s="100">
        <v>80685</v>
      </c>
      <c r="AR1039" s="100">
        <f t="shared" si="351"/>
        <v>25003</v>
      </c>
      <c r="AS1039" t="s">
        <v>1753</v>
      </c>
      <c r="AT1039" s="103">
        <f t="shared" si="352"/>
        <v>2580685</v>
      </c>
      <c r="AW1039">
        <v>35.119999999999997</v>
      </c>
      <c r="AX1039">
        <v>0.14000000000000001</v>
      </c>
      <c r="AY1039">
        <v>34.99</v>
      </c>
      <c r="BF1039" s="107">
        <f t="shared" si="353"/>
        <v>0</v>
      </c>
      <c r="BG1039" s="107">
        <f t="shared" si="354"/>
        <v>0</v>
      </c>
      <c r="BH1039" s="107">
        <f t="shared" si="355"/>
        <v>0.46600000000000003</v>
      </c>
      <c r="BI1039" s="107">
        <f t="shared" si="356"/>
        <v>0</v>
      </c>
      <c r="BJ1039" s="107">
        <f t="shared" si="357"/>
        <v>0</v>
      </c>
      <c r="BK1039">
        <f t="shared" si="358"/>
        <v>0</v>
      </c>
    </row>
    <row r="1040" spans="1:63" hidden="1" outlineLevel="1">
      <c r="A1040" s="49" t="s">
        <v>2597</v>
      </c>
      <c r="B1040" s="9" t="s">
        <v>2377</v>
      </c>
      <c r="C1040" s="1">
        <f t="shared" si="340"/>
        <v>1084</v>
      </c>
      <c r="D1040" s="7">
        <f t="shared" si="341"/>
        <v>6</v>
      </c>
      <c r="E1040" s="7">
        <f t="shared" si="342"/>
        <v>4</v>
      </c>
      <c r="F1040" s="7">
        <f t="shared" si="343"/>
        <v>1</v>
      </c>
      <c r="G1040" s="7">
        <f t="shared" si="359"/>
        <v>3</v>
      </c>
      <c r="H1040" s="48">
        <f t="shared" si="344"/>
        <v>686</v>
      </c>
      <c r="I1040" s="163">
        <f t="shared" si="345"/>
        <v>0.63284132841328411</v>
      </c>
      <c r="J1040" s="8"/>
      <c r="K1040" s="2">
        <f t="shared" si="346"/>
        <v>6.4575645756457566E-3</v>
      </c>
      <c r="L1040" s="2">
        <f t="shared" si="347"/>
        <v>4.797047970479705E-2</v>
      </c>
      <c r="M1040" s="2">
        <f t="shared" si="348"/>
        <v>0.73800738007380073</v>
      </c>
      <c r="N1040" s="2">
        <f t="shared" si="349"/>
        <v>8.3948339483394835E-2</v>
      </c>
      <c r="O1040" s="2">
        <f t="shared" si="350"/>
        <v>0.12361623616236164</v>
      </c>
      <c r="P1040" s="1">
        <v>7</v>
      </c>
      <c r="Q1040" s="1">
        <v>52</v>
      </c>
      <c r="R1040" s="1">
        <v>800</v>
      </c>
      <c r="S1040" s="1">
        <v>91</v>
      </c>
      <c r="T1040" s="1">
        <v>114</v>
      </c>
      <c r="U1040" s="1">
        <v>1</v>
      </c>
      <c r="V1040" s="1">
        <v>3</v>
      </c>
      <c r="W1040" s="1"/>
      <c r="X1040" s="1"/>
      <c r="Y1040" s="1">
        <v>11</v>
      </c>
      <c r="Z1040" s="1"/>
      <c r="AA1040" s="1">
        <v>5</v>
      </c>
      <c r="AB1040" s="1"/>
      <c r="AC1040" s="1"/>
      <c r="AD1040" s="1"/>
      <c r="AI1040" t="str">
        <f t="shared" si="360"/>
        <v>Winthrop</v>
      </c>
      <c r="AJ1040" t="s">
        <v>2137</v>
      </c>
      <c r="AK1040" s="140">
        <v>5</v>
      </c>
      <c r="AL1040" s="7"/>
      <c r="AN1040" s="91">
        <v>25</v>
      </c>
      <c r="AO1040" s="93">
        <v>25</v>
      </c>
      <c r="AP1040" s="93">
        <v>20</v>
      </c>
      <c r="AQ1040" s="100">
        <v>80930</v>
      </c>
      <c r="AR1040" s="100">
        <f t="shared" si="351"/>
        <v>25025</v>
      </c>
      <c r="AS1040" t="s">
        <v>1753</v>
      </c>
      <c r="AT1040" s="103">
        <f t="shared" si="352"/>
        <v>2580930</v>
      </c>
      <c r="AW1040">
        <v>8.3000000000000007</v>
      </c>
      <c r="AX1040">
        <v>6.31</v>
      </c>
      <c r="AY1040">
        <v>1.99</v>
      </c>
      <c r="BF1040" s="107">
        <f t="shared" si="353"/>
        <v>0</v>
      </c>
      <c r="BG1040" s="107">
        <f t="shared" si="354"/>
        <v>0</v>
      </c>
      <c r="BH1040" s="107">
        <f t="shared" si="355"/>
        <v>0.73799999999999999</v>
      </c>
      <c r="BI1040" s="107">
        <f t="shared" si="356"/>
        <v>0</v>
      </c>
      <c r="BJ1040" s="107">
        <f t="shared" si="357"/>
        <v>0</v>
      </c>
      <c r="BK1040">
        <f t="shared" si="358"/>
        <v>0</v>
      </c>
    </row>
    <row r="1041" spans="1:84" hidden="1" outlineLevel="1">
      <c r="A1041" s="49" t="s">
        <v>1174</v>
      </c>
      <c r="B1041" s="9" t="s">
        <v>2377</v>
      </c>
      <c r="C1041" s="1">
        <f t="shared" si="340"/>
        <v>2463</v>
      </c>
      <c r="D1041" s="7">
        <f t="shared" si="341"/>
        <v>6</v>
      </c>
      <c r="E1041" s="7">
        <f t="shared" si="342"/>
        <v>4</v>
      </c>
      <c r="F1041" s="7">
        <f t="shared" si="343"/>
        <v>1</v>
      </c>
      <c r="G1041" s="7">
        <f t="shared" si="359"/>
        <v>3</v>
      </c>
      <c r="H1041" s="48">
        <f t="shared" si="344"/>
        <v>1607</v>
      </c>
      <c r="I1041" s="163">
        <f t="shared" si="345"/>
        <v>0.65245635403978886</v>
      </c>
      <c r="J1041" s="8"/>
      <c r="K1041" s="2">
        <f t="shared" si="346"/>
        <v>4.0600893219650833E-3</v>
      </c>
      <c r="L1041" s="2">
        <f t="shared" si="347"/>
        <v>3.7352821762078763E-2</v>
      </c>
      <c r="M1041" s="2">
        <f t="shared" si="348"/>
        <v>0.7584246853430775</v>
      </c>
      <c r="N1041" s="2">
        <f t="shared" si="349"/>
        <v>8.4043848964677217E-2</v>
      </c>
      <c r="O1041" s="2">
        <f t="shared" si="350"/>
        <v>0.1161185546082014</v>
      </c>
      <c r="P1041" s="1">
        <v>10</v>
      </c>
      <c r="Q1041" s="1">
        <v>92</v>
      </c>
      <c r="R1041" s="1">
        <v>1868</v>
      </c>
      <c r="S1041" s="1">
        <v>207</v>
      </c>
      <c r="T1041" s="1">
        <v>261</v>
      </c>
      <c r="U1041" s="1">
        <v>11</v>
      </c>
      <c r="V1041" s="1">
        <v>6</v>
      </c>
      <c r="W1041" s="1"/>
      <c r="X1041" s="1"/>
      <c r="Y1041" s="1">
        <v>8</v>
      </c>
      <c r="Z1041" s="1"/>
      <c r="AA1041" s="1">
        <v>0</v>
      </c>
      <c r="AB1041" s="1"/>
      <c r="AC1041" s="1"/>
      <c r="AD1041" s="1"/>
      <c r="AI1041" t="str">
        <f t="shared" si="360"/>
        <v>Woburn</v>
      </c>
      <c r="AJ1041" t="s">
        <v>2292</v>
      </c>
      <c r="AK1041" s="140">
        <v>5</v>
      </c>
      <c r="AL1041" s="7"/>
      <c r="AN1041" s="91">
        <v>25</v>
      </c>
      <c r="AO1041" s="93">
        <v>17</v>
      </c>
      <c r="AP1041" s="93">
        <v>270</v>
      </c>
      <c r="AQ1041" s="100">
        <v>81035</v>
      </c>
      <c r="AR1041" s="100">
        <f t="shared" si="351"/>
        <v>25017</v>
      </c>
      <c r="AS1041" t="s">
        <v>1057</v>
      </c>
      <c r="AT1041" s="103">
        <f t="shared" si="352"/>
        <v>2581035</v>
      </c>
      <c r="AW1041">
        <v>12.89</v>
      </c>
      <c r="AX1041">
        <v>0.22</v>
      </c>
      <c r="AY1041">
        <v>12.67</v>
      </c>
      <c r="BF1041" s="107">
        <f t="shared" si="353"/>
        <v>0</v>
      </c>
      <c r="BG1041" s="107">
        <f t="shared" si="354"/>
        <v>0</v>
      </c>
      <c r="BH1041" s="107">
        <f t="shared" si="355"/>
        <v>0.75800000000000001</v>
      </c>
      <c r="BI1041" s="107">
        <f t="shared" si="356"/>
        <v>0</v>
      </c>
      <c r="BJ1041" s="107">
        <f t="shared" si="357"/>
        <v>0</v>
      </c>
      <c r="BK1041">
        <f t="shared" si="358"/>
        <v>0</v>
      </c>
    </row>
    <row r="1042" spans="1:84" hidden="1" outlineLevel="1">
      <c r="A1042" s="49" t="s">
        <v>1812</v>
      </c>
      <c r="B1042" s="9" t="s">
        <v>2377</v>
      </c>
      <c r="C1042" s="1">
        <f t="shared" si="340"/>
        <v>4738</v>
      </c>
      <c r="D1042" s="7">
        <f t="shared" si="341"/>
        <v>5</v>
      </c>
      <c r="E1042" s="7">
        <f t="shared" si="342"/>
        <v>4</v>
      </c>
      <c r="F1042" s="7">
        <f t="shared" si="343"/>
        <v>1</v>
      </c>
      <c r="G1042" s="7">
        <f t="shared" si="359"/>
        <v>3</v>
      </c>
      <c r="H1042" s="48">
        <f t="shared" si="344"/>
        <v>2310</v>
      </c>
      <c r="I1042" s="163">
        <f t="shared" si="345"/>
        <v>0.48754748839172646</v>
      </c>
      <c r="J1042" s="8"/>
      <c r="K1042" s="2">
        <f t="shared" si="346"/>
        <v>7.598142676234698E-3</v>
      </c>
      <c r="L1042" s="2">
        <f t="shared" si="347"/>
        <v>5.4664415365132966E-2</v>
      </c>
      <c r="M1042" s="2">
        <f t="shared" si="348"/>
        <v>0.64267623469818491</v>
      </c>
      <c r="N1042" s="2">
        <f t="shared" si="349"/>
        <v>0.12368087800759814</v>
      </c>
      <c r="O1042" s="2">
        <f t="shared" si="350"/>
        <v>0.17138032925284924</v>
      </c>
      <c r="P1042" s="1">
        <v>36</v>
      </c>
      <c r="Q1042" s="1">
        <v>259</v>
      </c>
      <c r="R1042" s="1">
        <v>3045</v>
      </c>
      <c r="S1042" s="1">
        <v>586</v>
      </c>
      <c r="T1042" s="1">
        <v>735</v>
      </c>
      <c r="U1042" s="1">
        <v>16</v>
      </c>
      <c r="V1042" s="1">
        <v>19</v>
      </c>
      <c r="W1042" s="1"/>
      <c r="X1042" s="1"/>
      <c r="Y1042" s="1">
        <v>30</v>
      </c>
      <c r="Z1042" s="1"/>
      <c r="AA1042" s="1">
        <v>12</v>
      </c>
      <c r="AB1042" s="1"/>
      <c r="AC1042" s="1"/>
      <c r="AD1042" s="1"/>
      <c r="AI1042" t="str">
        <f t="shared" si="360"/>
        <v>Worcester</v>
      </c>
      <c r="AJ1042" s="9" t="s">
        <v>1812</v>
      </c>
      <c r="AK1042" s="140">
        <v>2</v>
      </c>
      <c r="AL1042" s="7"/>
      <c r="AN1042" s="91">
        <v>25</v>
      </c>
      <c r="AO1042" s="93">
        <v>27</v>
      </c>
      <c r="AP1042" s="93">
        <v>300</v>
      </c>
      <c r="AQ1042" s="100">
        <v>82000</v>
      </c>
      <c r="AR1042" s="100">
        <f t="shared" si="351"/>
        <v>25027</v>
      </c>
      <c r="AS1042" t="s">
        <v>1057</v>
      </c>
      <c r="AT1042" s="103">
        <f t="shared" si="352"/>
        <v>2582000</v>
      </c>
      <c r="AW1042">
        <v>38.56</v>
      </c>
      <c r="AX1042">
        <v>1</v>
      </c>
      <c r="AY1042">
        <v>37.56</v>
      </c>
      <c r="BF1042" s="107">
        <f t="shared" si="353"/>
        <v>0</v>
      </c>
      <c r="BG1042" s="107">
        <f t="shared" si="354"/>
        <v>0</v>
      </c>
      <c r="BH1042" s="107">
        <f t="shared" si="355"/>
        <v>0.64200000000000002</v>
      </c>
      <c r="BI1042" s="107">
        <f t="shared" si="356"/>
        <v>0</v>
      </c>
      <c r="BJ1042" s="107">
        <f t="shared" si="357"/>
        <v>0</v>
      </c>
      <c r="BK1042">
        <f t="shared" si="358"/>
        <v>0</v>
      </c>
    </row>
    <row r="1043" spans="1:84" hidden="1" outlineLevel="1">
      <c r="A1043" s="49" t="s">
        <v>102</v>
      </c>
      <c r="B1043" s="9" t="s">
        <v>2377</v>
      </c>
      <c r="C1043" s="1">
        <f t="shared" si="340"/>
        <v>68</v>
      </c>
      <c r="D1043" s="7">
        <f t="shared" si="341"/>
        <v>7</v>
      </c>
      <c r="E1043" s="7">
        <f t="shared" si="342"/>
        <v>4</v>
      </c>
      <c r="F1043" s="7">
        <f t="shared" si="343"/>
        <v>1</v>
      </c>
      <c r="G1043" s="7">
        <f t="shared" si="359"/>
        <v>3</v>
      </c>
      <c r="H1043" s="48">
        <f t="shared" si="344"/>
        <v>4</v>
      </c>
      <c r="I1043" s="163">
        <f t="shared" si="345"/>
        <v>5.8823529411764705E-2</v>
      </c>
      <c r="J1043" s="8"/>
      <c r="K1043" s="2">
        <f t="shared" si="346"/>
        <v>0</v>
      </c>
      <c r="L1043" s="2">
        <f t="shared" si="347"/>
        <v>0.10294117647058823</v>
      </c>
      <c r="M1043" s="2">
        <f t="shared" si="348"/>
        <v>0.39705882352941174</v>
      </c>
      <c r="N1043" s="2">
        <f t="shared" si="349"/>
        <v>0.13235294117647059</v>
      </c>
      <c r="O1043" s="2">
        <f t="shared" si="350"/>
        <v>0.36764705882352944</v>
      </c>
      <c r="P1043" s="1">
        <v>0</v>
      </c>
      <c r="Q1043" s="1">
        <v>7</v>
      </c>
      <c r="R1043" s="1">
        <v>27</v>
      </c>
      <c r="S1043" s="1">
        <v>9</v>
      </c>
      <c r="T1043" s="1">
        <v>23</v>
      </c>
      <c r="U1043" s="1">
        <v>1</v>
      </c>
      <c r="V1043" s="1">
        <v>1</v>
      </c>
      <c r="W1043" s="1"/>
      <c r="X1043" s="1"/>
      <c r="Y1043" s="1">
        <v>0</v>
      </c>
      <c r="Z1043" s="1"/>
      <c r="AA1043" s="1">
        <v>0</v>
      </c>
      <c r="AB1043" s="1"/>
      <c r="AC1043" s="1"/>
      <c r="AD1043" s="1"/>
      <c r="AI1043" t="str">
        <f t="shared" si="360"/>
        <v>Worthington</v>
      </c>
      <c r="AJ1043" t="s">
        <v>2488</v>
      </c>
      <c r="AK1043" s="140">
        <v>1</v>
      </c>
      <c r="AL1043" s="7"/>
      <c r="AN1043" s="91">
        <v>25</v>
      </c>
      <c r="AO1043" s="93">
        <v>15</v>
      </c>
      <c r="AP1043" s="93">
        <v>100</v>
      </c>
      <c r="AQ1043" s="100">
        <v>82175</v>
      </c>
      <c r="AR1043" s="100">
        <f t="shared" si="351"/>
        <v>25015</v>
      </c>
      <c r="AS1043" t="s">
        <v>1753</v>
      </c>
      <c r="AT1043" s="103">
        <f t="shared" si="352"/>
        <v>2582175</v>
      </c>
      <c r="AW1043">
        <v>32.1</v>
      </c>
      <c r="AX1043">
        <v>0.04</v>
      </c>
      <c r="AY1043">
        <v>32.06</v>
      </c>
      <c r="BF1043" s="107">
        <f t="shared" si="353"/>
        <v>0</v>
      </c>
      <c r="BG1043" s="107">
        <f t="shared" si="354"/>
        <v>0</v>
      </c>
      <c r="BH1043" s="107">
        <f t="shared" si="355"/>
        <v>0.39700000000000002</v>
      </c>
      <c r="BI1043" s="107">
        <f t="shared" si="356"/>
        <v>0</v>
      </c>
      <c r="BJ1043" s="107">
        <f t="shared" si="357"/>
        <v>0</v>
      </c>
      <c r="BK1043">
        <f t="shared" si="358"/>
        <v>0</v>
      </c>
    </row>
    <row r="1044" spans="1:84" hidden="1" outlineLevel="1">
      <c r="A1044" s="49" t="s">
        <v>2233</v>
      </c>
      <c r="B1044" s="9" t="s">
        <v>2377</v>
      </c>
      <c r="C1044" s="1">
        <f t="shared" si="340"/>
        <v>1058</v>
      </c>
      <c r="D1044" s="7">
        <f t="shared" si="341"/>
        <v>5</v>
      </c>
      <c r="E1044" s="7">
        <f t="shared" si="342"/>
        <v>4</v>
      </c>
      <c r="F1044" s="7">
        <f t="shared" si="343"/>
        <v>1</v>
      </c>
      <c r="G1044" s="7">
        <f t="shared" si="359"/>
        <v>3</v>
      </c>
      <c r="H1044" s="48">
        <f t="shared" si="344"/>
        <v>709</v>
      </c>
      <c r="I1044" s="163">
        <f t="shared" si="345"/>
        <v>0.6701323251417769</v>
      </c>
      <c r="J1044" s="8"/>
      <c r="K1044" s="2">
        <f t="shared" si="346"/>
        <v>8.5066162570888466E-3</v>
      </c>
      <c r="L1044" s="2">
        <f t="shared" si="347"/>
        <v>3.2136105860113423E-2</v>
      </c>
      <c r="M1044" s="2">
        <f t="shared" si="348"/>
        <v>0.77504725897920601</v>
      </c>
      <c r="N1044" s="2">
        <f t="shared" si="349"/>
        <v>6.8998109640831765E-2</v>
      </c>
      <c r="O1044" s="2">
        <f t="shared" si="350"/>
        <v>0.11531190926276001</v>
      </c>
      <c r="P1044" s="1">
        <v>9</v>
      </c>
      <c r="Q1044" s="1">
        <v>34</v>
      </c>
      <c r="R1044" s="1">
        <v>820</v>
      </c>
      <c r="S1044" s="1">
        <v>73</v>
      </c>
      <c r="T1044" s="1">
        <v>111</v>
      </c>
      <c r="U1044" s="1">
        <v>3</v>
      </c>
      <c r="V1044" s="1">
        <v>0</v>
      </c>
      <c r="W1044" s="1"/>
      <c r="X1044" s="1"/>
      <c r="Y1044" s="1">
        <v>6</v>
      </c>
      <c r="Z1044" s="1"/>
      <c r="AA1044" s="1">
        <v>2</v>
      </c>
      <c r="AB1044" s="1"/>
      <c r="AC1044" s="1"/>
      <c r="AD1044" s="1"/>
      <c r="AI1044" t="str">
        <f t="shared" si="360"/>
        <v>Wrentham</v>
      </c>
      <c r="AJ1044" t="s">
        <v>505</v>
      </c>
      <c r="AK1044" s="140">
        <v>4</v>
      </c>
      <c r="AL1044" s="7"/>
      <c r="AN1044" s="91">
        <v>25</v>
      </c>
      <c r="AO1044" s="93">
        <v>21</v>
      </c>
      <c r="AP1044" s="93">
        <v>140</v>
      </c>
      <c r="AQ1044" s="100">
        <v>82315</v>
      </c>
      <c r="AR1044" s="100">
        <f t="shared" si="351"/>
        <v>25021</v>
      </c>
      <c r="AS1044" t="s">
        <v>1753</v>
      </c>
      <c r="AT1044" s="103">
        <f t="shared" si="352"/>
        <v>2582315</v>
      </c>
      <c r="AW1044">
        <v>22.92</v>
      </c>
      <c r="AX1044">
        <v>0.72</v>
      </c>
      <c r="AY1044">
        <v>22.2</v>
      </c>
      <c r="BF1044" s="107">
        <f t="shared" si="353"/>
        <v>0</v>
      </c>
      <c r="BG1044" s="107">
        <f t="shared" si="354"/>
        <v>0</v>
      </c>
      <c r="BH1044" s="107">
        <f t="shared" si="355"/>
        <v>0.77500000000000002</v>
      </c>
      <c r="BI1044" s="107">
        <f t="shared" si="356"/>
        <v>0</v>
      </c>
      <c r="BJ1044" s="107">
        <f t="shared" si="357"/>
        <v>0</v>
      </c>
      <c r="BK1044">
        <f t="shared" si="358"/>
        <v>0</v>
      </c>
    </row>
    <row r="1045" spans="1:84" hidden="1" outlineLevel="1">
      <c r="A1045" s="49" t="s">
        <v>3104</v>
      </c>
      <c r="B1045" s="9" t="s">
        <v>2377</v>
      </c>
      <c r="C1045" s="1">
        <f t="shared" si="340"/>
        <v>2678</v>
      </c>
      <c r="D1045" s="7">
        <f t="shared" si="341"/>
        <v>6</v>
      </c>
      <c r="E1045" s="7">
        <f t="shared" si="342"/>
        <v>4</v>
      </c>
      <c r="F1045" s="7">
        <f t="shared" si="343"/>
        <v>1</v>
      </c>
      <c r="G1045" s="7">
        <f t="shared" si="359"/>
        <v>3</v>
      </c>
      <c r="H1045" s="48">
        <f t="shared" si="344"/>
        <v>1784</v>
      </c>
      <c r="I1045" s="163">
        <f t="shared" si="345"/>
        <v>0.66616878267363699</v>
      </c>
      <c r="J1045" s="8"/>
      <c r="K1045" s="2">
        <f t="shared" si="346"/>
        <v>4.8543689320388345E-3</v>
      </c>
      <c r="L1045" s="2">
        <f t="shared" si="347"/>
        <v>4.7423450336071697E-2</v>
      </c>
      <c r="M1045" s="2">
        <f t="shared" si="348"/>
        <v>0.7725914861837192</v>
      </c>
      <c r="N1045" s="2">
        <f t="shared" si="349"/>
        <v>5.5638536221060492E-2</v>
      </c>
      <c r="O1045" s="2">
        <f t="shared" si="350"/>
        <v>0.11949215832710983</v>
      </c>
      <c r="P1045" s="1">
        <v>13</v>
      </c>
      <c r="Q1045" s="1">
        <v>127</v>
      </c>
      <c r="R1045" s="1">
        <v>2069</v>
      </c>
      <c r="S1045" s="1">
        <v>149</v>
      </c>
      <c r="T1045" s="1">
        <v>285</v>
      </c>
      <c r="U1045" s="1">
        <v>11</v>
      </c>
      <c r="V1045" s="1">
        <v>8</v>
      </c>
      <c r="W1045" s="1"/>
      <c r="X1045" s="1"/>
      <c r="Y1045" s="1">
        <v>14</v>
      </c>
      <c r="Z1045" s="1"/>
      <c r="AA1045" s="1">
        <v>2</v>
      </c>
      <c r="AB1045" s="1"/>
      <c r="AC1045" s="1"/>
      <c r="AD1045" s="1"/>
      <c r="AI1045" t="str">
        <f t="shared" si="360"/>
        <v>Yarmouth</v>
      </c>
      <c r="AJ1045" t="s">
        <v>2654</v>
      </c>
      <c r="AK1045" s="140">
        <v>9</v>
      </c>
      <c r="AL1045" s="7"/>
      <c r="AN1045" s="91">
        <v>25</v>
      </c>
      <c r="AO1045" s="93">
        <v>1</v>
      </c>
      <c r="AP1045" s="93">
        <v>75</v>
      </c>
      <c r="AQ1045" s="100">
        <v>82525</v>
      </c>
      <c r="AR1045" s="100">
        <f t="shared" si="351"/>
        <v>25001</v>
      </c>
      <c r="AS1045" t="s">
        <v>1753</v>
      </c>
      <c r="AT1045" s="103">
        <f t="shared" si="352"/>
        <v>2582525</v>
      </c>
      <c r="AW1045">
        <v>28.22</v>
      </c>
      <c r="AX1045">
        <v>3.97</v>
      </c>
      <c r="AY1045">
        <v>24.25</v>
      </c>
      <c r="BF1045" s="107">
        <f t="shared" si="353"/>
        <v>0</v>
      </c>
      <c r="BG1045" s="107">
        <f t="shared" si="354"/>
        <v>0</v>
      </c>
      <c r="BH1045" s="107">
        <f t="shared" si="355"/>
        <v>0.77200000000000002</v>
      </c>
      <c r="BI1045" s="107">
        <f t="shared" si="356"/>
        <v>0</v>
      </c>
      <c r="BJ1045" s="107">
        <f t="shared" si="357"/>
        <v>0</v>
      </c>
      <c r="BK1045">
        <f t="shared" si="358"/>
        <v>0</v>
      </c>
    </row>
    <row r="1046" spans="1:84" collapsed="1">
      <c r="A1046" s="9" t="s">
        <v>2603</v>
      </c>
      <c r="B1046" s="9" t="s">
        <v>1136</v>
      </c>
      <c r="C1046" s="1">
        <f t="shared" si="340"/>
        <v>369617</v>
      </c>
      <c r="D1046" s="7">
        <f t="shared" si="341"/>
        <v>5</v>
      </c>
      <c r="E1046" s="7">
        <f t="shared" si="342"/>
        <v>4</v>
      </c>
      <c r="F1046" s="7">
        <f t="shared" si="343"/>
        <v>1</v>
      </c>
      <c r="G1046" s="7">
        <f t="shared" si="359"/>
        <v>3</v>
      </c>
      <c r="H1046" s="48">
        <f t="shared" si="344"/>
        <v>221749</v>
      </c>
      <c r="I1046" s="163">
        <f t="shared" si="345"/>
        <v>0.59994264333079916</v>
      </c>
      <c r="J1046" s="8"/>
      <c r="K1046" s="2">
        <f t="shared" si="346"/>
        <v>6.1360814031822131E-3</v>
      </c>
      <c r="L1046" s="2">
        <f t="shared" si="347"/>
        <v>4.596920596184699E-2</v>
      </c>
      <c r="M1046" s="2">
        <f t="shared" si="348"/>
        <v>0.72051069079614849</v>
      </c>
      <c r="N1046" s="2">
        <f t="shared" si="349"/>
        <v>9.5285119461496634E-2</v>
      </c>
      <c r="O1046" s="2">
        <f t="shared" si="350"/>
        <v>0.13209890237732569</v>
      </c>
      <c r="P1046" s="1">
        <f t="shared" ref="P1046:AA1046" si="361">SUM(P695:P1045)</f>
        <v>2268</v>
      </c>
      <c r="Q1046" s="1">
        <f t="shared" si="361"/>
        <v>16991</v>
      </c>
      <c r="R1046" s="1">
        <f t="shared" si="361"/>
        <v>266313</v>
      </c>
      <c r="S1046" s="1">
        <f t="shared" si="361"/>
        <v>35219</v>
      </c>
      <c r="T1046" s="1">
        <f t="shared" si="361"/>
        <v>44564</v>
      </c>
      <c r="U1046" s="1">
        <f t="shared" si="361"/>
        <v>991</v>
      </c>
      <c r="V1046" s="1">
        <f t="shared" si="361"/>
        <v>865</v>
      </c>
      <c r="W1046" s="1"/>
      <c r="X1046" s="1"/>
      <c r="Y1046" s="1">
        <f t="shared" si="361"/>
        <v>1793</v>
      </c>
      <c r="Z1046" s="1"/>
      <c r="AA1046" s="1">
        <f t="shared" si="361"/>
        <v>613</v>
      </c>
      <c r="AB1046" s="1"/>
      <c r="AC1046" s="1"/>
      <c r="AD1046" s="1"/>
      <c r="AI1046" t="str">
        <f t="shared" si="360"/>
        <v>Massachusetts</v>
      </c>
      <c r="AN1046" s="91">
        <v>25</v>
      </c>
      <c r="AR1046" s="91">
        <v>25</v>
      </c>
      <c r="AS1046" t="s">
        <v>1662</v>
      </c>
      <c r="AT1046" s="91">
        <v>25</v>
      </c>
      <c r="AW1046">
        <v>10554.57</v>
      </c>
      <c r="AX1046">
        <v>2714.55</v>
      </c>
      <c r="AY1046">
        <v>7840.02</v>
      </c>
      <c r="BF1046" s="107">
        <f t="shared" si="353"/>
        <v>0</v>
      </c>
      <c r="BG1046" s="107">
        <f t="shared" si="354"/>
        <v>0</v>
      </c>
      <c r="BH1046" s="107">
        <f t="shared" si="355"/>
        <v>0.72</v>
      </c>
      <c r="BI1046" s="107">
        <f t="shared" si="356"/>
        <v>0</v>
      </c>
      <c r="BJ1046" s="107">
        <f t="shared" si="357"/>
        <v>0</v>
      </c>
      <c r="BK1046">
        <f t="shared" si="358"/>
        <v>0</v>
      </c>
    </row>
    <row r="1047" spans="1:84">
      <c r="A1047" s="9"/>
      <c r="B1047" s="9"/>
      <c r="C1047" s="1"/>
      <c r="D1047" s="7"/>
      <c r="E1047" s="7"/>
      <c r="F1047" s="7"/>
      <c r="G1047" s="7"/>
      <c r="H1047" s="48"/>
      <c r="I1047" s="163"/>
      <c r="J1047" s="8"/>
      <c r="K1047" s="2"/>
      <c r="L1047" s="2"/>
      <c r="M1047" s="2"/>
      <c r="N1047" s="2"/>
      <c r="O1047" s="2"/>
      <c r="P1047" s="1"/>
      <c r="Q1047" s="1"/>
      <c r="R1047" s="1"/>
      <c r="S1047" s="1"/>
      <c r="T1047" s="1"/>
      <c r="U1047" s="1"/>
      <c r="V1047" s="1"/>
      <c r="W1047" s="1"/>
      <c r="X1047" s="1"/>
      <c r="Y1047" s="1"/>
      <c r="Z1047" s="1"/>
      <c r="AA1047" s="1"/>
      <c r="AB1047" s="1"/>
      <c r="AC1047" s="1"/>
      <c r="AD1047" s="136"/>
      <c r="BF1047" s="107"/>
      <c r="BG1047" s="107"/>
      <c r="BH1047" s="107"/>
      <c r="BI1047" s="107"/>
      <c r="BJ1047" s="107"/>
    </row>
    <row r="1048" spans="1:84" hidden="1" outlineLevel="1">
      <c r="A1048" t="s">
        <v>2808</v>
      </c>
      <c r="B1048" s="9" t="s">
        <v>3222</v>
      </c>
      <c r="C1048" s="1">
        <f t="shared" ref="C1048:C1111" si="362">SUM(P1048:AG1048)</f>
        <v>207</v>
      </c>
      <c r="D1048" s="7">
        <f t="shared" ref="D1048:D1111" si="363">RANK(P1048,(P1048:AG1048))</f>
        <v>3</v>
      </c>
      <c r="E1048" s="7">
        <f t="shared" ref="E1048:E1111" si="364">RANK(Q1048,(P1048:AG1048))</f>
        <v>5</v>
      </c>
      <c r="F1048" s="7">
        <f t="shared" ref="F1048:F1111" si="365">IF(R1048&gt;0,RANK(R1048,(P1048:AG1048)),0)</f>
        <v>2</v>
      </c>
      <c r="G1048" s="7">
        <f t="shared" si="359"/>
        <v>1</v>
      </c>
      <c r="H1048" s="48">
        <f t="shared" ref="H1048:H1111" si="366">MAX(P1048:T1048)-LARGE(P1048:T1048,2)</f>
        <v>16</v>
      </c>
      <c r="I1048" s="163">
        <f t="shared" ref="I1048:I1111" si="367">H1048/C1048</f>
        <v>7.7294685990338161E-2</v>
      </c>
      <c r="J1048" s="8"/>
      <c r="K1048" s="2">
        <f t="shared" ref="K1048:K1111" si="368">IF(C1048=0,"-",P1048/C1048)</f>
        <v>0.21739130434782608</v>
      </c>
      <c r="L1048" s="2">
        <f t="shared" ref="L1048:L1111" si="369">IF(C1048=0,"-",Q1048/C1048)</f>
        <v>8.2125603864734303E-2</v>
      </c>
      <c r="M1048" s="2">
        <f>IF(C1048=0,"-",R1048/C1048)</f>
        <v>0.2318840579710145</v>
      </c>
      <c r="N1048" s="2">
        <f>IF(C1048=0,"-",S1048/C1048)</f>
        <v>0.30917874396135264</v>
      </c>
      <c r="O1048" s="2">
        <f>IF(C1048=0,"-",(1-K1048-L1048-M1048-N1048))</f>
        <v>0.15942028985507245</v>
      </c>
      <c r="P1048" s="1">
        <v>45</v>
      </c>
      <c r="Q1048" s="1">
        <v>17</v>
      </c>
      <c r="R1048" s="1">
        <v>48</v>
      </c>
      <c r="S1048" s="1">
        <v>64</v>
      </c>
      <c r="T1048" s="1">
        <v>24</v>
      </c>
      <c r="U1048" s="1">
        <v>3</v>
      </c>
      <c r="V1048">
        <v>0</v>
      </c>
      <c r="W1048" s="1"/>
      <c r="Y1048" s="1"/>
      <c r="Z1048" s="1">
        <f t="shared" ref="Z1048:Z1111" si="370">SUM(BM1048:CF1048)</f>
        <v>1</v>
      </c>
      <c r="AA1048" s="1">
        <v>2</v>
      </c>
      <c r="AC1048">
        <v>1</v>
      </c>
      <c r="AD1048" s="136">
        <v>0</v>
      </c>
      <c r="AE1048">
        <v>0</v>
      </c>
      <c r="AF1048">
        <v>2</v>
      </c>
      <c r="AI1048" t="str">
        <f t="shared" si="360"/>
        <v>Acworth</v>
      </c>
      <c r="AJ1048" t="s">
        <v>164</v>
      </c>
      <c r="AK1048" s="159">
        <v>2</v>
      </c>
      <c r="AL1048" s="7"/>
      <c r="AN1048" s="91">
        <v>33</v>
      </c>
      <c r="AO1048" s="93">
        <v>19</v>
      </c>
      <c r="AP1048" s="93">
        <v>5</v>
      </c>
      <c r="AQ1048" s="100">
        <v>260</v>
      </c>
      <c r="AR1048" s="100">
        <f t="shared" ref="AR1048:AR1111" si="371">AN1048*1000+AO1048</f>
        <v>33019</v>
      </c>
      <c r="AS1048" t="s">
        <v>1753</v>
      </c>
      <c r="AT1048" s="103">
        <f t="shared" ref="AT1048:AT1111" si="372">AN1048*100000+AQ1048</f>
        <v>3300260</v>
      </c>
      <c r="AW1048">
        <v>39.130000000000003</v>
      </c>
      <c r="AX1048">
        <v>0.24</v>
      </c>
      <c r="AY1048">
        <v>38.89</v>
      </c>
      <c r="BA1048" s="7">
        <f>IF(D1048=1,1,0)</f>
        <v>0</v>
      </c>
      <c r="BB1048" s="7">
        <f>IF(E1048=1,1,0)</f>
        <v>0</v>
      </c>
      <c r="BC1048" s="7">
        <f>IF(F1048=1,1,0)</f>
        <v>0</v>
      </c>
      <c r="BD1048" s="7">
        <f>IF(G1048=1,1,0)</f>
        <v>1</v>
      </c>
      <c r="BE1048" s="7">
        <f>IF(RANK(T1048,P1048:V1048)=1,1,0)</f>
        <v>0</v>
      </c>
      <c r="BF1048" s="107">
        <f t="shared" ref="BF1048:BF1111" si="373">IF(D1048=1,ROUNDDOWN(K1048,3),0)</f>
        <v>0</v>
      </c>
      <c r="BG1048" s="107">
        <f t="shared" ref="BG1048:BG1111" si="374">IF(E1048=1,ROUNDDOWN(L1048,3),0)</f>
        <v>0</v>
      </c>
      <c r="BH1048" s="107">
        <f t="shared" ref="BH1048:BH1111" si="375">IF(F1048=1,ROUNDDOWN(M1048,3),0)</f>
        <v>0</v>
      </c>
      <c r="BI1048" s="107">
        <f t="shared" ref="BI1048:BI1111" si="376">IF(G1048=1,ROUNDDOWN(N1048,3),0)</f>
        <v>0.309</v>
      </c>
      <c r="BJ1048" s="107">
        <f>IF(BE1048=1,ROUNDDOWN(O1048,3),0)</f>
        <v>0</v>
      </c>
      <c r="BK1048">
        <f>IF(COUNTIF(BA1048:BE1048,1)&gt;1,ROUNDDOWN(MAX(BF1048:BJ1048)*10,0),0)</f>
        <v>0</v>
      </c>
      <c r="BM1048">
        <v>0</v>
      </c>
      <c r="BN1048">
        <v>0</v>
      </c>
      <c r="BO1048">
        <v>0</v>
      </c>
      <c r="BP1048">
        <v>0</v>
      </c>
      <c r="BQ1048">
        <v>0</v>
      </c>
      <c r="BR1048">
        <v>0</v>
      </c>
      <c r="BS1048">
        <v>0</v>
      </c>
      <c r="BT1048">
        <v>0</v>
      </c>
      <c r="BU1048">
        <v>1</v>
      </c>
      <c r="BW1048">
        <v>0</v>
      </c>
      <c r="BX1048">
        <v>0</v>
      </c>
      <c r="BY1048">
        <v>0</v>
      </c>
      <c r="BZ1048">
        <v>0</v>
      </c>
      <c r="CA1048">
        <v>0</v>
      </c>
      <c r="CB1048">
        <v>0</v>
      </c>
      <c r="CC1048">
        <v>0</v>
      </c>
      <c r="CD1048">
        <v>0</v>
      </c>
      <c r="CE1048">
        <v>0</v>
      </c>
      <c r="CF1048">
        <v>0</v>
      </c>
    </row>
    <row r="1049" spans="1:84" hidden="1" outlineLevel="1">
      <c r="A1049" t="s">
        <v>1718</v>
      </c>
      <c r="B1049" s="9" t="s">
        <v>3222</v>
      </c>
      <c r="C1049" s="1">
        <f t="shared" si="362"/>
        <v>146</v>
      </c>
      <c r="D1049" s="7">
        <f t="shared" si="363"/>
        <v>4</v>
      </c>
      <c r="E1049" s="7">
        <f t="shared" si="364"/>
        <v>3</v>
      </c>
      <c r="F1049" s="7">
        <f t="shared" si="365"/>
        <v>1</v>
      </c>
      <c r="G1049" s="7">
        <f t="shared" si="359"/>
        <v>2</v>
      </c>
      <c r="H1049" s="48">
        <f t="shared" si="366"/>
        <v>3</v>
      </c>
      <c r="I1049" s="163">
        <f t="shared" si="367"/>
        <v>2.0547945205479451E-2</v>
      </c>
      <c r="J1049" s="8"/>
      <c r="K1049" s="2">
        <f t="shared" si="368"/>
        <v>0.12328767123287671</v>
      </c>
      <c r="L1049" s="2">
        <f t="shared" si="369"/>
        <v>0.15753424657534246</v>
      </c>
      <c r="M1049" s="2">
        <f t="shared" ref="M1049:M1111" si="377">IF(C1049=0,"-",R1049/C1049)</f>
        <v>0.30821917808219179</v>
      </c>
      <c r="N1049" s="2">
        <f t="shared" ref="N1049:N1112" si="378">IF(C1049=0,"-",S1049/C1049)</f>
        <v>0.28767123287671231</v>
      </c>
      <c r="O1049" s="2">
        <f t="shared" ref="O1049:O1112" si="379">IF(C1049=0,"-",(1-K1049-L1049-M1049-N1049))</f>
        <v>0.12328767123287671</v>
      </c>
      <c r="P1049" s="1">
        <v>18</v>
      </c>
      <c r="Q1049" s="1">
        <v>23</v>
      </c>
      <c r="R1049" s="1">
        <v>45</v>
      </c>
      <c r="S1049" s="1">
        <v>42</v>
      </c>
      <c r="T1049" s="1">
        <v>14</v>
      </c>
      <c r="U1049" s="1">
        <v>0</v>
      </c>
      <c r="V1049">
        <v>0</v>
      </c>
      <c r="W1049" s="1"/>
      <c r="Y1049" s="1"/>
      <c r="Z1049" s="1">
        <f t="shared" si="370"/>
        <v>0</v>
      </c>
      <c r="AA1049" s="1">
        <v>0</v>
      </c>
      <c r="AC1049">
        <v>3</v>
      </c>
      <c r="AD1049" s="136">
        <v>1</v>
      </c>
      <c r="AE1049">
        <v>0</v>
      </c>
      <c r="AF1049">
        <v>0</v>
      </c>
      <c r="AI1049" t="str">
        <f t="shared" si="360"/>
        <v>Albany</v>
      </c>
      <c r="AJ1049" t="s">
        <v>1837</v>
      </c>
      <c r="AK1049" s="159">
        <v>1</v>
      </c>
      <c r="AL1049" s="7"/>
      <c r="AN1049" s="91">
        <v>33</v>
      </c>
      <c r="AO1049" s="93">
        <v>3</v>
      </c>
      <c r="AP1049" s="93">
        <v>5</v>
      </c>
      <c r="AQ1049" s="100">
        <v>420</v>
      </c>
      <c r="AR1049" s="100">
        <f t="shared" si="371"/>
        <v>33003</v>
      </c>
      <c r="AS1049" t="s">
        <v>1753</v>
      </c>
      <c r="AT1049" s="103">
        <f t="shared" si="372"/>
        <v>3300420</v>
      </c>
      <c r="AW1049">
        <v>75.069999999999993</v>
      </c>
      <c r="AX1049">
        <v>0.33</v>
      </c>
      <c r="AY1049">
        <v>74.739999999999995</v>
      </c>
      <c r="BA1049" s="7">
        <f t="shared" ref="BA1049:BA1112" si="380">IF(D1049=1,1,0)</f>
        <v>0</v>
      </c>
      <c r="BB1049" s="7">
        <f t="shared" ref="BB1049:BB1112" si="381">IF(E1049=1,1,0)</f>
        <v>0</v>
      </c>
      <c r="BC1049" s="7">
        <f t="shared" ref="BC1049:BD1112" si="382">IF(F1049=1,1,0)</f>
        <v>1</v>
      </c>
      <c r="BD1049" s="7">
        <f t="shared" si="382"/>
        <v>0</v>
      </c>
      <c r="BE1049" s="7">
        <f t="shared" ref="BE1049:BE1112" si="383">IF(RANK(T1049,P1049:V1049)=1,1,0)</f>
        <v>0</v>
      </c>
      <c r="BF1049" s="107">
        <f t="shared" si="373"/>
        <v>0</v>
      </c>
      <c r="BG1049" s="107">
        <f t="shared" si="374"/>
        <v>0</v>
      </c>
      <c r="BH1049" s="107">
        <f t="shared" si="375"/>
        <v>0.308</v>
      </c>
      <c r="BI1049" s="107">
        <f t="shared" si="376"/>
        <v>0</v>
      </c>
      <c r="BJ1049" s="107">
        <f t="shared" ref="BJ1049:BJ1112" si="384">IF(BE1049=1,ROUNDDOWN(O1049,3),0)</f>
        <v>0</v>
      </c>
      <c r="BK1049" s="151">
        <f t="shared" ref="BK1049:BK1112" si="385">IF(COUNTIF(BA1049:BE1049,1)&gt;1,ROUNDDOWN(MAX(BF1049:BJ1049)*10,0),0)</f>
        <v>0</v>
      </c>
      <c r="BM1049">
        <v>0</v>
      </c>
      <c r="BN1049">
        <v>0</v>
      </c>
      <c r="BO1049">
        <v>0</v>
      </c>
      <c r="BP1049">
        <v>0</v>
      </c>
      <c r="BQ1049">
        <v>0</v>
      </c>
      <c r="BR1049">
        <v>0</v>
      </c>
      <c r="BS1049">
        <v>0</v>
      </c>
      <c r="BT1049">
        <v>0</v>
      </c>
      <c r="BU1049">
        <v>0</v>
      </c>
      <c r="BW1049">
        <v>0</v>
      </c>
      <c r="BX1049">
        <v>0</v>
      </c>
      <c r="BY1049">
        <v>0</v>
      </c>
      <c r="BZ1049">
        <v>0</v>
      </c>
      <c r="CA1049">
        <v>0</v>
      </c>
      <c r="CB1049">
        <v>0</v>
      </c>
      <c r="CC1049">
        <v>0</v>
      </c>
      <c r="CD1049">
        <v>0</v>
      </c>
      <c r="CE1049">
        <v>0</v>
      </c>
      <c r="CF1049">
        <v>0</v>
      </c>
    </row>
    <row r="1050" spans="1:84" hidden="1" outlineLevel="1">
      <c r="A1050" t="s">
        <v>2382</v>
      </c>
      <c r="B1050" s="9" t="s">
        <v>3222</v>
      </c>
      <c r="C1050" s="1">
        <f t="shared" si="362"/>
        <v>381</v>
      </c>
      <c r="D1050" s="7">
        <f t="shared" si="363"/>
        <v>3</v>
      </c>
      <c r="E1050" s="7">
        <f t="shared" si="364"/>
        <v>5</v>
      </c>
      <c r="F1050" s="7">
        <f t="shared" si="365"/>
        <v>2</v>
      </c>
      <c r="G1050" s="7">
        <f t="shared" si="359"/>
        <v>1</v>
      </c>
      <c r="H1050" s="48">
        <f t="shared" si="366"/>
        <v>71</v>
      </c>
      <c r="I1050" s="163">
        <f t="shared" si="367"/>
        <v>0.18635170603674542</v>
      </c>
      <c r="J1050" s="8"/>
      <c r="K1050" s="2">
        <f t="shared" si="368"/>
        <v>0.14435695538057744</v>
      </c>
      <c r="L1050" s="2">
        <f t="shared" si="369"/>
        <v>7.874015748031496E-2</v>
      </c>
      <c r="M1050" s="2">
        <f t="shared" si="377"/>
        <v>0.24409448818897639</v>
      </c>
      <c r="N1050" s="2">
        <f t="shared" si="378"/>
        <v>0.43044619422572178</v>
      </c>
      <c r="O1050" s="2">
        <f t="shared" si="379"/>
        <v>0.10236220472440943</v>
      </c>
      <c r="P1050" s="1">
        <v>55</v>
      </c>
      <c r="Q1050" s="1">
        <v>30</v>
      </c>
      <c r="R1050" s="1">
        <v>93</v>
      </c>
      <c r="S1050" s="1">
        <v>164</v>
      </c>
      <c r="T1050" s="1">
        <v>31</v>
      </c>
      <c r="U1050" s="1">
        <v>1</v>
      </c>
      <c r="V1050">
        <v>3</v>
      </c>
      <c r="W1050" s="1"/>
      <c r="Y1050" s="1"/>
      <c r="Z1050" s="1">
        <f t="shared" si="370"/>
        <v>3</v>
      </c>
      <c r="AA1050" s="1">
        <v>0</v>
      </c>
      <c r="AC1050">
        <v>1</v>
      </c>
      <c r="AD1050" s="136">
        <v>0</v>
      </c>
      <c r="AE1050">
        <v>0</v>
      </c>
      <c r="AF1050">
        <v>0</v>
      </c>
      <c r="AI1050" t="str">
        <f t="shared" si="360"/>
        <v>Alexandria</v>
      </c>
      <c r="AJ1050" t="s">
        <v>945</v>
      </c>
      <c r="AK1050" s="159">
        <v>2</v>
      </c>
      <c r="AL1050" s="7"/>
      <c r="AN1050" s="91">
        <v>33</v>
      </c>
      <c r="AO1050" s="93">
        <v>9</v>
      </c>
      <c r="AP1050" s="93">
        <v>5</v>
      </c>
      <c r="AQ1050" s="100">
        <v>580</v>
      </c>
      <c r="AR1050" s="100">
        <f t="shared" si="371"/>
        <v>33009</v>
      </c>
      <c r="AS1050" t="s">
        <v>1753</v>
      </c>
      <c r="AT1050" s="103">
        <f t="shared" si="372"/>
        <v>3300580</v>
      </c>
      <c r="AW1050">
        <v>43.09</v>
      </c>
      <c r="AX1050">
        <v>0.1</v>
      </c>
      <c r="AY1050">
        <v>43</v>
      </c>
      <c r="BA1050" s="7">
        <f t="shared" si="380"/>
        <v>0</v>
      </c>
      <c r="BB1050" s="7">
        <f t="shared" si="381"/>
        <v>0</v>
      </c>
      <c r="BC1050" s="7">
        <f t="shared" si="382"/>
        <v>0</v>
      </c>
      <c r="BD1050" s="7">
        <f t="shared" si="382"/>
        <v>1</v>
      </c>
      <c r="BE1050" s="7">
        <f t="shared" si="383"/>
        <v>0</v>
      </c>
      <c r="BF1050" s="107">
        <f t="shared" si="373"/>
        <v>0</v>
      </c>
      <c r="BG1050" s="107">
        <f t="shared" si="374"/>
        <v>0</v>
      </c>
      <c r="BH1050" s="107">
        <f t="shared" si="375"/>
        <v>0</v>
      </c>
      <c r="BI1050" s="107">
        <f t="shared" si="376"/>
        <v>0.43</v>
      </c>
      <c r="BJ1050" s="107">
        <f t="shared" si="384"/>
        <v>0</v>
      </c>
      <c r="BK1050" s="151">
        <f t="shared" si="385"/>
        <v>0</v>
      </c>
      <c r="BM1050">
        <v>0</v>
      </c>
      <c r="BN1050">
        <v>0</v>
      </c>
      <c r="BO1050">
        <v>0</v>
      </c>
      <c r="BP1050">
        <v>0</v>
      </c>
      <c r="BQ1050">
        <v>0</v>
      </c>
      <c r="BR1050">
        <v>0</v>
      </c>
      <c r="BS1050">
        <v>0</v>
      </c>
      <c r="BT1050">
        <v>1</v>
      </c>
      <c r="BU1050">
        <v>0</v>
      </c>
      <c r="BW1050">
        <v>0</v>
      </c>
      <c r="BX1050">
        <v>1</v>
      </c>
      <c r="BY1050">
        <v>0</v>
      </c>
      <c r="BZ1050">
        <v>1</v>
      </c>
      <c r="CA1050">
        <v>0</v>
      </c>
      <c r="CB1050">
        <v>0</v>
      </c>
      <c r="CC1050">
        <v>0</v>
      </c>
      <c r="CD1050">
        <v>0</v>
      </c>
      <c r="CE1050">
        <v>0</v>
      </c>
      <c r="CF1050">
        <v>0</v>
      </c>
    </row>
    <row r="1051" spans="1:84" hidden="1" outlineLevel="1">
      <c r="A1051" t="s">
        <v>3021</v>
      </c>
      <c r="B1051" s="9" t="s">
        <v>3222</v>
      </c>
      <c r="C1051" s="1">
        <f t="shared" si="362"/>
        <v>693</v>
      </c>
      <c r="D1051" s="7">
        <f t="shared" si="363"/>
        <v>3</v>
      </c>
      <c r="E1051" s="7">
        <f t="shared" si="364"/>
        <v>5</v>
      </c>
      <c r="F1051" s="7">
        <f t="shared" si="365"/>
        <v>1</v>
      </c>
      <c r="G1051" s="7">
        <f t="shared" si="359"/>
        <v>2</v>
      </c>
      <c r="H1051" s="48">
        <f t="shared" si="366"/>
        <v>28</v>
      </c>
      <c r="I1051" s="163">
        <f t="shared" si="367"/>
        <v>4.0404040404040407E-2</v>
      </c>
      <c r="J1051" s="8"/>
      <c r="K1051" s="2">
        <f t="shared" si="368"/>
        <v>0.11255411255411256</v>
      </c>
      <c r="L1051" s="2">
        <f t="shared" si="369"/>
        <v>9.8124098124098127E-2</v>
      </c>
      <c r="M1051" s="2">
        <f t="shared" si="377"/>
        <v>0.34776334776334777</v>
      </c>
      <c r="N1051" s="2">
        <f t="shared" si="378"/>
        <v>0.30735930735930733</v>
      </c>
      <c r="O1051" s="2">
        <f t="shared" si="379"/>
        <v>0.13419913419913421</v>
      </c>
      <c r="P1051" s="1">
        <v>78</v>
      </c>
      <c r="Q1051" s="1">
        <v>68</v>
      </c>
      <c r="R1051" s="1">
        <v>241</v>
      </c>
      <c r="S1051" s="1">
        <v>213</v>
      </c>
      <c r="T1051" s="1">
        <v>75</v>
      </c>
      <c r="U1051" s="1">
        <v>5</v>
      </c>
      <c r="V1051">
        <v>1</v>
      </c>
      <c r="W1051" s="1"/>
      <c r="Y1051" s="1"/>
      <c r="Z1051" s="1">
        <f t="shared" si="370"/>
        <v>4</v>
      </c>
      <c r="AA1051" s="1">
        <v>2</v>
      </c>
      <c r="AC1051">
        <v>3</v>
      </c>
      <c r="AD1051" s="136">
        <v>2</v>
      </c>
      <c r="AE1051">
        <v>1</v>
      </c>
      <c r="AF1051">
        <v>0</v>
      </c>
      <c r="AI1051" t="str">
        <f t="shared" si="360"/>
        <v>Allenstown</v>
      </c>
      <c r="AJ1051" t="s">
        <v>1686</v>
      </c>
      <c r="AK1051" s="159">
        <v>2</v>
      </c>
      <c r="AL1051" s="7"/>
      <c r="AN1051" s="91">
        <v>33</v>
      </c>
      <c r="AO1051" s="93">
        <v>13</v>
      </c>
      <c r="AP1051" s="93">
        <v>5</v>
      </c>
      <c r="AQ1051" s="100">
        <v>660</v>
      </c>
      <c r="AR1051" s="100">
        <f t="shared" si="371"/>
        <v>33013</v>
      </c>
      <c r="AS1051" t="s">
        <v>1753</v>
      </c>
      <c r="AT1051" s="103">
        <f t="shared" si="372"/>
        <v>3300660</v>
      </c>
      <c r="AW1051">
        <v>20.63</v>
      </c>
      <c r="AX1051">
        <v>0.11</v>
      </c>
      <c r="AY1051">
        <v>20.53</v>
      </c>
      <c r="BA1051" s="7">
        <f t="shared" si="380"/>
        <v>0</v>
      </c>
      <c r="BB1051" s="7">
        <f t="shared" si="381"/>
        <v>0</v>
      </c>
      <c r="BC1051" s="7">
        <f t="shared" si="382"/>
        <v>1</v>
      </c>
      <c r="BD1051" s="7">
        <f t="shared" si="382"/>
        <v>0</v>
      </c>
      <c r="BE1051" s="7">
        <f t="shared" si="383"/>
        <v>0</v>
      </c>
      <c r="BF1051" s="107">
        <f t="shared" si="373"/>
        <v>0</v>
      </c>
      <c r="BG1051" s="107">
        <f t="shared" si="374"/>
        <v>0</v>
      </c>
      <c r="BH1051" s="107">
        <f t="shared" si="375"/>
        <v>0.34699999999999998</v>
      </c>
      <c r="BI1051" s="107">
        <f t="shared" si="376"/>
        <v>0</v>
      </c>
      <c r="BJ1051" s="107">
        <f t="shared" si="384"/>
        <v>0</v>
      </c>
      <c r="BK1051" s="151">
        <f t="shared" si="385"/>
        <v>0</v>
      </c>
      <c r="BM1051">
        <v>1</v>
      </c>
      <c r="BN1051">
        <v>0</v>
      </c>
      <c r="BO1051">
        <v>0</v>
      </c>
      <c r="BP1051">
        <v>0</v>
      </c>
      <c r="BQ1051">
        <v>0</v>
      </c>
      <c r="BR1051">
        <v>0</v>
      </c>
      <c r="BS1051">
        <v>1</v>
      </c>
      <c r="BT1051">
        <v>0</v>
      </c>
      <c r="BU1051">
        <v>0</v>
      </c>
      <c r="BW1051">
        <v>2</v>
      </c>
      <c r="BX1051">
        <v>0</v>
      </c>
      <c r="BY1051">
        <v>0</v>
      </c>
      <c r="BZ1051">
        <v>0</v>
      </c>
      <c r="CA1051">
        <v>0</v>
      </c>
      <c r="CB1051">
        <v>0</v>
      </c>
      <c r="CC1051">
        <v>0</v>
      </c>
      <c r="CD1051">
        <v>0</v>
      </c>
      <c r="CE1051">
        <v>0</v>
      </c>
      <c r="CF1051">
        <v>0</v>
      </c>
    </row>
    <row r="1052" spans="1:84" hidden="1" outlineLevel="1">
      <c r="A1052" t="s">
        <v>3273</v>
      </c>
      <c r="B1052" s="9" t="s">
        <v>3222</v>
      </c>
      <c r="C1052" s="1">
        <f t="shared" si="362"/>
        <v>283</v>
      </c>
      <c r="D1052" s="7">
        <f t="shared" si="363"/>
        <v>3</v>
      </c>
      <c r="E1052" s="7">
        <f t="shared" si="364"/>
        <v>5</v>
      </c>
      <c r="F1052" s="7">
        <f t="shared" si="365"/>
        <v>2</v>
      </c>
      <c r="G1052" s="7">
        <f t="shared" si="359"/>
        <v>1</v>
      </c>
      <c r="H1052" s="48">
        <f t="shared" si="366"/>
        <v>11</v>
      </c>
      <c r="I1052" s="163">
        <f t="shared" si="367"/>
        <v>3.8869257950530034E-2</v>
      </c>
      <c r="J1052" s="8"/>
      <c r="K1052" s="2">
        <f t="shared" si="368"/>
        <v>0.21201413427561838</v>
      </c>
      <c r="L1052" s="2">
        <f t="shared" si="369"/>
        <v>0.10954063604240283</v>
      </c>
      <c r="M1052" s="2">
        <f t="shared" si="377"/>
        <v>0.24381625441696114</v>
      </c>
      <c r="N1052" s="2">
        <f t="shared" si="378"/>
        <v>0.28268551236749118</v>
      </c>
      <c r="O1052" s="2">
        <f t="shared" si="379"/>
        <v>0.15194346289752653</v>
      </c>
      <c r="P1052" s="1">
        <v>60</v>
      </c>
      <c r="Q1052" s="1">
        <v>31</v>
      </c>
      <c r="R1052" s="1">
        <v>69</v>
      </c>
      <c r="S1052" s="1">
        <v>80</v>
      </c>
      <c r="T1052" s="1">
        <v>36</v>
      </c>
      <c r="U1052" s="1">
        <v>1</v>
      </c>
      <c r="V1052">
        <v>1</v>
      </c>
      <c r="W1052" s="1"/>
      <c r="Y1052" s="1"/>
      <c r="Z1052" s="1">
        <f t="shared" si="370"/>
        <v>2</v>
      </c>
      <c r="AA1052" s="1">
        <v>2</v>
      </c>
      <c r="AC1052">
        <v>0</v>
      </c>
      <c r="AD1052" s="136">
        <v>0</v>
      </c>
      <c r="AE1052">
        <v>0</v>
      </c>
      <c r="AF1052">
        <v>1</v>
      </c>
      <c r="AI1052" t="str">
        <f t="shared" si="360"/>
        <v>Alstead</v>
      </c>
      <c r="AJ1052" t="s">
        <v>1402</v>
      </c>
      <c r="AK1052" s="159">
        <v>2</v>
      </c>
      <c r="AL1052" s="7"/>
      <c r="AN1052" s="91">
        <v>33</v>
      </c>
      <c r="AO1052" s="93">
        <v>5</v>
      </c>
      <c r="AP1052" s="93">
        <v>5</v>
      </c>
      <c r="AQ1052" s="100">
        <v>820</v>
      </c>
      <c r="AR1052" s="100">
        <f t="shared" si="371"/>
        <v>33005</v>
      </c>
      <c r="AS1052" t="s">
        <v>1753</v>
      </c>
      <c r="AT1052" s="103">
        <f t="shared" si="372"/>
        <v>3300820</v>
      </c>
      <c r="AW1052">
        <v>39.369999999999997</v>
      </c>
      <c r="AX1052">
        <v>0.47</v>
      </c>
      <c r="AY1052">
        <v>38.9</v>
      </c>
      <c r="BA1052" s="7">
        <f t="shared" si="380"/>
        <v>0</v>
      </c>
      <c r="BB1052" s="7">
        <f t="shared" si="381"/>
        <v>0</v>
      </c>
      <c r="BC1052" s="7">
        <f t="shared" si="382"/>
        <v>0</v>
      </c>
      <c r="BD1052" s="7">
        <f t="shared" si="382"/>
        <v>1</v>
      </c>
      <c r="BE1052" s="7">
        <f t="shared" si="383"/>
        <v>0</v>
      </c>
      <c r="BF1052" s="107">
        <f t="shared" si="373"/>
        <v>0</v>
      </c>
      <c r="BG1052" s="107">
        <f t="shared" si="374"/>
        <v>0</v>
      </c>
      <c r="BH1052" s="107">
        <f t="shared" si="375"/>
        <v>0</v>
      </c>
      <c r="BI1052" s="107">
        <f t="shared" si="376"/>
        <v>0.28199999999999997</v>
      </c>
      <c r="BJ1052" s="107">
        <f t="shared" si="384"/>
        <v>0</v>
      </c>
      <c r="BK1052" s="151">
        <f t="shared" si="385"/>
        <v>0</v>
      </c>
      <c r="BM1052">
        <v>0</v>
      </c>
      <c r="BN1052">
        <v>0</v>
      </c>
      <c r="BO1052">
        <v>0</v>
      </c>
      <c r="BP1052">
        <v>0</v>
      </c>
      <c r="BQ1052">
        <v>0</v>
      </c>
      <c r="BR1052">
        <v>0</v>
      </c>
      <c r="BS1052">
        <v>0</v>
      </c>
      <c r="BT1052">
        <v>0</v>
      </c>
      <c r="BU1052">
        <v>0</v>
      </c>
      <c r="BW1052">
        <v>0</v>
      </c>
      <c r="BX1052">
        <v>1</v>
      </c>
      <c r="BY1052">
        <v>0</v>
      </c>
      <c r="BZ1052">
        <v>1</v>
      </c>
      <c r="CA1052">
        <v>0</v>
      </c>
      <c r="CB1052">
        <v>0</v>
      </c>
      <c r="CC1052">
        <v>0</v>
      </c>
      <c r="CD1052">
        <v>0</v>
      </c>
      <c r="CE1052">
        <v>0</v>
      </c>
      <c r="CF1052">
        <v>0</v>
      </c>
    </row>
    <row r="1053" spans="1:84" hidden="1" outlineLevel="1">
      <c r="A1053" t="s">
        <v>2231</v>
      </c>
      <c r="B1053" s="9" t="s">
        <v>3222</v>
      </c>
      <c r="C1053" s="1">
        <f t="shared" si="362"/>
        <v>1593</v>
      </c>
      <c r="D1053" s="7">
        <f t="shared" si="363"/>
        <v>3</v>
      </c>
      <c r="E1053" s="7">
        <f t="shared" si="364"/>
        <v>5</v>
      </c>
      <c r="F1053" s="7">
        <f t="shared" si="365"/>
        <v>1</v>
      </c>
      <c r="G1053" s="7">
        <f t="shared" si="359"/>
        <v>2</v>
      </c>
      <c r="H1053" s="48">
        <f t="shared" si="366"/>
        <v>278</v>
      </c>
      <c r="I1053" s="163">
        <f t="shared" si="367"/>
        <v>0.17451349654739484</v>
      </c>
      <c r="J1053" s="8"/>
      <c r="K1053" s="2">
        <f t="shared" si="368"/>
        <v>0.128060263653484</v>
      </c>
      <c r="L1053" s="2">
        <f t="shared" si="369"/>
        <v>9.6045197740112997E-2</v>
      </c>
      <c r="M1053" s="2">
        <f t="shared" si="377"/>
        <v>0.40991839296924043</v>
      </c>
      <c r="N1053" s="2">
        <f t="shared" si="378"/>
        <v>0.23540489642184556</v>
      </c>
      <c r="O1053" s="2">
        <f t="shared" si="379"/>
        <v>0.13057124921531701</v>
      </c>
      <c r="P1053" s="1">
        <v>204</v>
      </c>
      <c r="Q1053" s="1">
        <v>153</v>
      </c>
      <c r="R1053" s="1">
        <v>653</v>
      </c>
      <c r="S1053" s="1">
        <v>375</v>
      </c>
      <c r="T1053" s="1">
        <v>175</v>
      </c>
      <c r="U1053" s="1">
        <v>12</v>
      </c>
      <c r="V1053">
        <v>5</v>
      </c>
      <c r="W1053" s="1"/>
      <c r="Y1053" s="1"/>
      <c r="Z1053" s="1">
        <f t="shared" si="370"/>
        <v>3</v>
      </c>
      <c r="AA1053" s="1">
        <v>3</v>
      </c>
      <c r="AC1053">
        <v>8</v>
      </c>
      <c r="AD1053" s="136">
        <v>0</v>
      </c>
      <c r="AE1053">
        <v>2</v>
      </c>
      <c r="AF1053">
        <v>0</v>
      </c>
      <c r="AI1053" t="str">
        <f t="shared" si="360"/>
        <v>Alton</v>
      </c>
      <c r="AJ1053" t="s">
        <v>1404</v>
      </c>
      <c r="AK1053" s="159">
        <v>1</v>
      </c>
      <c r="AL1053" s="7"/>
      <c r="AN1053" s="91">
        <v>33</v>
      </c>
      <c r="AO1053" s="93">
        <v>1</v>
      </c>
      <c r="AP1053" s="93">
        <v>5</v>
      </c>
      <c r="AQ1053" s="100">
        <v>1060</v>
      </c>
      <c r="AR1053" s="100">
        <f t="shared" si="371"/>
        <v>33001</v>
      </c>
      <c r="AS1053" t="s">
        <v>1753</v>
      </c>
      <c r="AT1053" s="103">
        <f t="shared" si="372"/>
        <v>3301060</v>
      </c>
      <c r="AW1053">
        <v>82.19</v>
      </c>
      <c r="AX1053">
        <v>19.05</v>
      </c>
      <c r="AY1053">
        <v>63.13</v>
      </c>
      <c r="BA1053" s="7">
        <f t="shared" si="380"/>
        <v>0</v>
      </c>
      <c r="BB1053" s="7">
        <f t="shared" si="381"/>
        <v>0</v>
      </c>
      <c r="BC1053" s="7">
        <f t="shared" si="382"/>
        <v>1</v>
      </c>
      <c r="BD1053" s="7">
        <f t="shared" si="382"/>
        <v>0</v>
      </c>
      <c r="BE1053" s="7">
        <f t="shared" si="383"/>
        <v>0</v>
      </c>
      <c r="BF1053" s="107">
        <f t="shared" si="373"/>
        <v>0</v>
      </c>
      <c r="BG1053" s="107">
        <f t="shared" si="374"/>
        <v>0</v>
      </c>
      <c r="BH1053" s="107">
        <f t="shared" si="375"/>
        <v>0.40899999999999997</v>
      </c>
      <c r="BI1053" s="107">
        <f t="shared" si="376"/>
        <v>0</v>
      </c>
      <c r="BJ1053" s="107">
        <f t="shared" si="384"/>
        <v>0</v>
      </c>
      <c r="BK1053" s="151">
        <f t="shared" si="385"/>
        <v>0</v>
      </c>
      <c r="BM1053">
        <v>0</v>
      </c>
      <c r="BN1053">
        <v>0</v>
      </c>
      <c r="BO1053">
        <v>1</v>
      </c>
      <c r="BP1053">
        <v>0</v>
      </c>
      <c r="BQ1053">
        <v>0</v>
      </c>
      <c r="BR1053">
        <v>0</v>
      </c>
      <c r="BS1053">
        <v>0</v>
      </c>
      <c r="BT1053">
        <v>0</v>
      </c>
      <c r="BU1053">
        <v>0</v>
      </c>
      <c r="BW1053">
        <v>0</v>
      </c>
      <c r="BX1053">
        <v>0</v>
      </c>
      <c r="BY1053">
        <v>0</v>
      </c>
      <c r="BZ1053">
        <v>1</v>
      </c>
      <c r="CA1053">
        <v>0</v>
      </c>
      <c r="CB1053">
        <v>1</v>
      </c>
      <c r="CC1053">
        <v>0</v>
      </c>
      <c r="CD1053">
        <v>0</v>
      </c>
      <c r="CE1053">
        <v>0</v>
      </c>
      <c r="CF1053">
        <v>0</v>
      </c>
    </row>
    <row r="1054" spans="1:84" hidden="1" outlineLevel="1">
      <c r="A1054" t="s">
        <v>1342</v>
      </c>
      <c r="B1054" s="9" t="s">
        <v>3222</v>
      </c>
      <c r="C1054" s="1">
        <f t="shared" si="362"/>
        <v>3327</v>
      </c>
      <c r="D1054" s="7">
        <f t="shared" si="363"/>
        <v>2</v>
      </c>
      <c r="E1054" s="7">
        <f t="shared" si="364"/>
        <v>5</v>
      </c>
      <c r="F1054" s="7">
        <f t="shared" si="365"/>
        <v>1</v>
      </c>
      <c r="G1054" s="7">
        <f t="shared" si="359"/>
        <v>3</v>
      </c>
      <c r="H1054" s="48">
        <f t="shared" si="366"/>
        <v>881</v>
      </c>
      <c r="I1054" s="163">
        <f t="shared" si="367"/>
        <v>0.26480312593928462</v>
      </c>
      <c r="J1054" s="8"/>
      <c r="K1054" s="2">
        <f t="shared" si="368"/>
        <v>0.20138262699128343</v>
      </c>
      <c r="L1054" s="2">
        <f t="shared" si="369"/>
        <v>7.3339344755034563E-2</v>
      </c>
      <c r="M1054" s="2">
        <f t="shared" si="377"/>
        <v>0.46618575293056808</v>
      </c>
      <c r="N1054" s="2">
        <f t="shared" si="378"/>
        <v>0.16471295461376614</v>
      </c>
      <c r="O1054" s="2">
        <f t="shared" si="379"/>
        <v>9.4379320709347819E-2</v>
      </c>
      <c r="P1054" s="1">
        <v>670</v>
      </c>
      <c r="Q1054" s="1">
        <v>244</v>
      </c>
      <c r="R1054" s="1">
        <v>1551</v>
      </c>
      <c r="S1054" s="1">
        <v>548</v>
      </c>
      <c r="T1054" s="1">
        <v>255</v>
      </c>
      <c r="U1054" s="1">
        <v>14</v>
      </c>
      <c r="V1054">
        <v>6</v>
      </c>
      <c r="W1054" s="1"/>
      <c r="Y1054" s="1"/>
      <c r="Z1054" s="1">
        <f t="shared" si="370"/>
        <v>11</v>
      </c>
      <c r="AA1054" s="1">
        <v>9</v>
      </c>
      <c r="AC1054">
        <v>11</v>
      </c>
      <c r="AD1054" s="136">
        <v>4</v>
      </c>
      <c r="AE1054">
        <v>2</v>
      </c>
      <c r="AF1054">
        <v>2</v>
      </c>
      <c r="AI1054" t="str">
        <f t="shared" si="360"/>
        <v>Amherst</v>
      </c>
      <c r="AJ1054" t="s">
        <v>119</v>
      </c>
      <c r="AK1054" s="159">
        <v>2</v>
      </c>
      <c r="AL1054" s="7"/>
      <c r="AN1054" s="91">
        <v>33</v>
      </c>
      <c r="AO1054" s="93">
        <v>11</v>
      </c>
      <c r="AP1054" s="93">
        <v>5</v>
      </c>
      <c r="AQ1054" s="100">
        <v>1300</v>
      </c>
      <c r="AR1054" s="100">
        <f t="shared" si="371"/>
        <v>33011</v>
      </c>
      <c r="AS1054" t="s">
        <v>1753</v>
      </c>
      <c r="AT1054" s="103">
        <f t="shared" si="372"/>
        <v>3301300</v>
      </c>
      <c r="AW1054">
        <v>34.81</v>
      </c>
      <c r="AX1054">
        <v>0.52</v>
      </c>
      <c r="AY1054">
        <v>34.29</v>
      </c>
      <c r="BA1054" s="7">
        <f t="shared" si="380"/>
        <v>0</v>
      </c>
      <c r="BB1054" s="7">
        <f t="shared" si="381"/>
        <v>0</v>
      </c>
      <c r="BC1054" s="7">
        <f t="shared" si="382"/>
        <v>1</v>
      </c>
      <c r="BD1054" s="7">
        <f t="shared" si="382"/>
        <v>0</v>
      </c>
      <c r="BE1054" s="7">
        <f t="shared" si="383"/>
        <v>0</v>
      </c>
      <c r="BF1054" s="107">
        <f t="shared" si="373"/>
        <v>0</v>
      </c>
      <c r="BG1054" s="107">
        <f t="shared" si="374"/>
        <v>0</v>
      </c>
      <c r="BH1054" s="107">
        <f t="shared" si="375"/>
        <v>0.46600000000000003</v>
      </c>
      <c r="BI1054" s="107">
        <f t="shared" si="376"/>
        <v>0</v>
      </c>
      <c r="BJ1054" s="107">
        <f t="shared" si="384"/>
        <v>0</v>
      </c>
      <c r="BK1054" s="151">
        <f t="shared" si="385"/>
        <v>0</v>
      </c>
      <c r="BM1054">
        <v>0</v>
      </c>
      <c r="BN1054">
        <v>0</v>
      </c>
      <c r="BO1054">
        <v>0</v>
      </c>
      <c r="BP1054">
        <v>0</v>
      </c>
      <c r="BQ1054">
        <v>1</v>
      </c>
      <c r="BR1054">
        <v>1</v>
      </c>
      <c r="BS1054">
        <v>0</v>
      </c>
      <c r="BT1054">
        <v>0</v>
      </c>
      <c r="BU1054">
        <v>4</v>
      </c>
      <c r="BW1054">
        <v>1</v>
      </c>
      <c r="BX1054">
        <v>0</v>
      </c>
      <c r="BY1054">
        <v>0</v>
      </c>
      <c r="BZ1054">
        <v>0</v>
      </c>
      <c r="CA1054">
        <v>1</v>
      </c>
      <c r="CB1054">
        <v>2</v>
      </c>
      <c r="CC1054">
        <v>1</v>
      </c>
      <c r="CD1054">
        <v>0</v>
      </c>
      <c r="CE1054">
        <v>0</v>
      </c>
      <c r="CF1054">
        <v>0</v>
      </c>
    </row>
    <row r="1055" spans="1:84" hidden="1" outlineLevel="1">
      <c r="A1055" t="s">
        <v>793</v>
      </c>
      <c r="B1055" s="9" t="s">
        <v>3222</v>
      </c>
      <c r="C1055" s="1">
        <f t="shared" si="362"/>
        <v>463</v>
      </c>
      <c r="D1055" s="7">
        <f t="shared" si="363"/>
        <v>3</v>
      </c>
      <c r="E1055" s="7">
        <f t="shared" si="364"/>
        <v>4</v>
      </c>
      <c r="F1055" s="7">
        <f t="shared" si="365"/>
        <v>2</v>
      </c>
      <c r="G1055" s="7">
        <f t="shared" si="359"/>
        <v>1</v>
      </c>
      <c r="H1055" s="48">
        <f t="shared" si="366"/>
        <v>4</v>
      </c>
      <c r="I1055" s="163">
        <f t="shared" si="367"/>
        <v>8.6393088552915772E-3</v>
      </c>
      <c r="J1055" s="8"/>
      <c r="K1055" s="2">
        <f t="shared" si="368"/>
        <v>0.20950323974082075</v>
      </c>
      <c r="L1055" s="2">
        <f t="shared" si="369"/>
        <v>0.12526997840172785</v>
      </c>
      <c r="M1055" s="2">
        <f t="shared" si="377"/>
        <v>0.27645788336933047</v>
      </c>
      <c r="N1055" s="2">
        <f t="shared" si="378"/>
        <v>0.28509719222462204</v>
      </c>
      <c r="O1055" s="2">
        <f t="shared" si="379"/>
        <v>0.10367170626349892</v>
      </c>
      <c r="P1055" s="1">
        <v>97</v>
      </c>
      <c r="Q1055" s="1">
        <v>58</v>
      </c>
      <c r="R1055" s="1">
        <v>128</v>
      </c>
      <c r="S1055" s="1">
        <v>132</v>
      </c>
      <c r="T1055" s="1">
        <v>35</v>
      </c>
      <c r="U1055" s="1">
        <v>6</v>
      </c>
      <c r="V1055">
        <v>1</v>
      </c>
      <c r="W1055" s="1"/>
      <c r="Y1055" s="1"/>
      <c r="Z1055" s="1">
        <f t="shared" si="370"/>
        <v>0</v>
      </c>
      <c r="AA1055" s="1">
        <v>2</v>
      </c>
      <c r="AC1055">
        <v>4</v>
      </c>
      <c r="AD1055" s="136">
        <v>0</v>
      </c>
      <c r="AE1055">
        <v>0</v>
      </c>
      <c r="AF1055">
        <v>0</v>
      </c>
      <c r="AI1055" t="str">
        <f t="shared" si="360"/>
        <v>Andover</v>
      </c>
      <c r="AJ1055" t="s">
        <v>1686</v>
      </c>
      <c r="AK1055" s="159">
        <v>2</v>
      </c>
      <c r="AL1055" s="7"/>
      <c r="AN1055" s="91">
        <v>33</v>
      </c>
      <c r="AO1055" s="93">
        <v>13</v>
      </c>
      <c r="AP1055" s="93">
        <v>10</v>
      </c>
      <c r="AQ1055" s="100">
        <v>1460</v>
      </c>
      <c r="AR1055" s="100">
        <f t="shared" si="371"/>
        <v>33013</v>
      </c>
      <c r="AS1055" t="s">
        <v>1753</v>
      </c>
      <c r="AT1055" s="103">
        <f t="shared" si="372"/>
        <v>3301460</v>
      </c>
      <c r="AW1055">
        <v>41.33</v>
      </c>
      <c r="AX1055">
        <v>0.87</v>
      </c>
      <c r="AY1055">
        <v>40.46</v>
      </c>
      <c r="BA1055" s="7">
        <f t="shared" si="380"/>
        <v>0</v>
      </c>
      <c r="BB1055" s="7">
        <f t="shared" si="381"/>
        <v>0</v>
      </c>
      <c r="BC1055" s="7">
        <f t="shared" si="382"/>
        <v>0</v>
      </c>
      <c r="BD1055" s="7">
        <f t="shared" si="382"/>
        <v>1</v>
      </c>
      <c r="BE1055" s="7">
        <f t="shared" si="383"/>
        <v>0</v>
      </c>
      <c r="BF1055" s="107">
        <f t="shared" si="373"/>
        <v>0</v>
      </c>
      <c r="BG1055" s="107">
        <f t="shared" si="374"/>
        <v>0</v>
      </c>
      <c r="BH1055" s="107">
        <f t="shared" si="375"/>
        <v>0</v>
      </c>
      <c r="BI1055" s="107">
        <f t="shared" si="376"/>
        <v>0.28499999999999998</v>
      </c>
      <c r="BJ1055" s="107">
        <f t="shared" si="384"/>
        <v>0</v>
      </c>
      <c r="BK1055" s="151">
        <f t="shared" si="385"/>
        <v>0</v>
      </c>
      <c r="BM1055">
        <v>0</v>
      </c>
      <c r="BN1055">
        <v>0</v>
      </c>
      <c r="BO1055">
        <v>0</v>
      </c>
      <c r="BP1055">
        <v>0</v>
      </c>
      <c r="BQ1055">
        <v>0</v>
      </c>
      <c r="BR1055">
        <v>0</v>
      </c>
      <c r="BS1055">
        <v>0</v>
      </c>
      <c r="BT1055">
        <v>0</v>
      </c>
      <c r="BU1055">
        <v>0</v>
      </c>
      <c r="BW1055">
        <v>0</v>
      </c>
      <c r="BX1055">
        <v>0</v>
      </c>
      <c r="BY1055">
        <v>0</v>
      </c>
      <c r="BZ1055">
        <v>0</v>
      </c>
      <c r="CA1055">
        <v>0</v>
      </c>
      <c r="CB1055">
        <v>0</v>
      </c>
      <c r="CC1055">
        <v>0</v>
      </c>
      <c r="CD1055">
        <v>0</v>
      </c>
      <c r="CE1055">
        <v>0</v>
      </c>
      <c r="CF1055">
        <v>0</v>
      </c>
    </row>
    <row r="1056" spans="1:84" hidden="1" outlineLevel="1">
      <c r="A1056" t="s">
        <v>1431</v>
      </c>
      <c r="B1056" s="9" t="s">
        <v>3222</v>
      </c>
      <c r="C1056" s="1">
        <f t="shared" si="362"/>
        <v>571</v>
      </c>
      <c r="D1056" s="7">
        <f t="shared" si="363"/>
        <v>3</v>
      </c>
      <c r="E1056" s="7">
        <f t="shared" si="364"/>
        <v>5</v>
      </c>
      <c r="F1056" s="7">
        <f t="shared" si="365"/>
        <v>2</v>
      </c>
      <c r="G1056" s="7">
        <f t="shared" si="359"/>
        <v>1</v>
      </c>
      <c r="H1056" s="48">
        <f t="shared" si="366"/>
        <v>32</v>
      </c>
      <c r="I1056" s="163">
        <f t="shared" si="367"/>
        <v>5.6042031523642732E-2</v>
      </c>
      <c r="J1056" s="8"/>
      <c r="K1056" s="2">
        <f t="shared" si="368"/>
        <v>0.21015761821366025</v>
      </c>
      <c r="L1056" s="2">
        <f t="shared" si="369"/>
        <v>8.7565674255691769E-2</v>
      </c>
      <c r="M1056" s="2">
        <f t="shared" si="377"/>
        <v>0.26795096322241679</v>
      </c>
      <c r="N1056" s="2">
        <f t="shared" si="378"/>
        <v>0.32399299474605953</v>
      </c>
      <c r="O1056" s="2">
        <f t="shared" si="379"/>
        <v>0.11033274956217176</v>
      </c>
      <c r="P1056" s="1">
        <v>120</v>
      </c>
      <c r="Q1056" s="1">
        <v>50</v>
      </c>
      <c r="R1056" s="1">
        <v>153</v>
      </c>
      <c r="S1056" s="1">
        <v>185</v>
      </c>
      <c r="T1056" s="1">
        <v>53</v>
      </c>
      <c r="U1056" s="1">
        <v>5</v>
      </c>
      <c r="V1056">
        <v>0</v>
      </c>
      <c r="W1056" s="1"/>
      <c r="Y1056" s="1"/>
      <c r="Z1056" s="1">
        <f t="shared" si="370"/>
        <v>2</v>
      </c>
      <c r="AA1056" s="1">
        <v>0</v>
      </c>
      <c r="AC1056">
        <v>1</v>
      </c>
      <c r="AD1056" s="136">
        <v>1</v>
      </c>
      <c r="AE1056">
        <v>0</v>
      </c>
      <c r="AF1056">
        <v>1</v>
      </c>
      <c r="AI1056" t="str">
        <f t="shared" si="360"/>
        <v>Antrim</v>
      </c>
      <c r="AJ1056" t="s">
        <v>119</v>
      </c>
      <c r="AK1056" s="159">
        <v>2</v>
      </c>
      <c r="AL1056" s="7"/>
      <c r="AN1056" s="91">
        <v>33</v>
      </c>
      <c r="AO1056" s="93">
        <v>11</v>
      </c>
      <c r="AP1056" s="93">
        <v>10</v>
      </c>
      <c r="AQ1056" s="100">
        <v>1700</v>
      </c>
      <c r="AR1056" s="100">
        <f t="shared" si="371"/>
        <v>33011</v>
      </c>
      <c r="AS1056" t="s">
        <v>1753</v>
      </c>
      <c r="AT1056" s="103">
        <f t="shared" si="372"/>
        <v>3301700</v>
      </c>
      <c r="AW1056">
        <v>36.5</v>
      </c>
      <c r="AX1056">
        <v>0.83</v>
      </c>
      <c r="AY1056">
        <v>35.67</v>
      </c>
      <c r="BA1056" s="7">
        <f t="shared" si="380"/>
        <v>0</v>
      </c>
      <c r="BB1056" s="7">
        <f t="shared" si="381"/>
        <v>0</v>
      </c>
      <c r="BC1056" s="7">
        <f t="shared" si="382"/>
        <v>0</v>
      </c>
      <c r="BD1056" s="7">
        <f t="shared" si="382"/>
        <v>1</v>
      </c>
      <c r="BE1056" s="7">
        <f t="shared" si="383"/>
        <v>0</v>
      </c>
      <c r="BF1056" s="107">
        <f t="shared" si="373"/>
        <v>0</v>
      </c>
      <c r="BG1056" s="107">
        <f t="shared" si="374"/>
        <v>0</v>
      </c>
      <c r="BH1056" s="107">
        <f t="shared" si="375"/>
        <v>0</v>
      </c>
      <c r="BI1056" s="107">
        <f t="shared" si="376"/>
        <v>0.32300000000000001</v>
      </c>
      <c r="BJ1056" s="107">
        <f t="shared" si="384"/>
        <v>0</v>
      </c>
      <c r="BK1056" s="151">
        <f t="shared" si="385"/>
        <v>0</v>
      </c>
      <c r="BM1056">
        <v>0</v>
      </c>
      <c r="BN1056">
        <v>1</v>
      </c>
      <c r="BO1056">
        <v>0</v>
      </c>
      <c r="BP1056">
        <v>0</v>
      </c>
      <c r="BQ1056">
        <v>0</v>
      </c>
      <c r="BR1056">
        <v>0</v>
      </c>
      <c r="BS1056">
        <v>0</v>
      </c>
      <c r="BT1056">
        <v>0</v>
      </c>
      <c r="BU1056">
        <v>0</v>
      </c>
      <c r="BW1056">
        <v>0</v>
      </c>
      <c r="BX1056">
        <v>0</v>
      </c>
      <c r="BY1056">
        <v>0</v>
      </c>
      <c r="BZ1056">
        <v>0</v>
      </c>
      <c r="CA1056">
        <v>0</v>
      </c>
      <c r="CB1056">
        <v>0</v>
      </c>
      <c r="CC1056">
        <v>1</v>
      </c>
      <c r="CD1056">
        <v>0</v>
      </c>
      <c r="CE1056">
        <v>0</v>
      </c>
      <c r="CF1056">
        <v>0</v>
      </c>
    </row>
    <row r="1057" spans="1:84" hidden="1" outlineLevel="1">
      <c r="A1057" t="s">
        <v>3338</v>
      </c>
      <c r="B1057" s="9" t="s">
        <v>3222</v>
      </c>
      <c r="C1057" s="1">
        <f t="shared" si="362"/>
        <v>426</v>
      </c>
      <c r="D1057" s="7">
        <f t="shared" si="363"/>
        <v>3</v>
      </c>
      <c r="E1057" s="7">
        <f t="shared" si="364"/>
        <v>4</v>
      </c>
      <c r="F1057" s="7">
        <f t="shared" si="365"/>
        <v>2</v>
      </c>
      <c r="G1057" s="7">
        <f t="shared" si="359"/>
        <v>1</v>
      </c>
      <c r="H1057" s="48">
        <f t="shared" si="366"/>
        <v>3</v>
      </c>
      <c r="I1057" s="163">
        <f t="shared" si="367"/>
        <v>7.0422535211267607E-3</v>
      </c>
      <c r="J1057" s="8"/>
      <c r="K1057" s="2">
        <f t="shared" si="368"/>
        <v>0.14553990610328638</v>
      </c>
      <c r="L1057" s="2">
        <f t="shared" si="369"/>
        <v>0.11502347417840375</v>
      </c>
      <c r="M1057" s="2">
        <f t="shared" si="377"/>
        <v>0.31455399061032863</v>
      </c>
      <c r="N1057" s="2">
        <f t="shared" si="378"/>
        <v>0.32159624413145538</v>
      </c>
      <c r="O1057" s="2">
        <f t="shared" si="379"/>
        <v>0.10328638497652587</v>
      </c>
      <c r="P1057" s="1">
        <v>62</v>
      </c>
      <c r="Q1057" s="1">
        <v>49</v>
      </c>
      <c r="R1057" s="1">
        <v>134</v>
      </c>
      <c r="S1057" s="1">
        <v>137</v>
      </c>
      <c r="T1057" s="1">
        <v>35</v>
      </c>
      <c r="U1057" s="1">
        <v>0</v>
      </c>
      <c r="V1057">
        <v>0</v>
      </c>
      <c r="W1057" s="1"/>
      <c r="Y1057" s="1"/>
      <c r="Z1057" s="1">
        <f t="shared" si="370"/>
        <v>2</v>
      </c>
      <c r="AA1057" s="1">
        <v>1</v>
      </c>
      <c r="AC1057">
        <v>5</v>
      </c>
      <c r="AD1057" s="136">
        <v>0</v>
      </c>
      <c r="AE1057">
        <v>1</v>
      </c>
      <c r="AF1057">
        <v>0</v>
      </c>
      <c r="AI1057" t="str">
        <f t="shared" si="360"/>
        <v>Ashland</v>
      </c>
      <c r="AJ1057" t="s">
        <v>945</v>
      </c>
      <c r="AK1057" s="159">
        <v>2</v>
      </c>
      <c r="AL1057" s="7"/>
      <c r="AN1057" s="91">
        <v>33</v>
      </c>
      <c r="AO1057" s="93">
        <v>9</v>
      </c>
      <c r="AP1057" s="93">
        <v>10</v>
      </c>
      <c r="AQ1057" s="100">
        <v>2020</v>
      </c>
      <c r="AR1057" s="100">
        <f t="shared" si="371"/>
        <v>33009</v>
      </c>
      <c r="AS1057" t="s">
        <v>1753</v>
      </c>
      <c r="AT1057" s="103">
        <f t="shared" si="372"/>
        <v>3302020</v>
      </c>
      <c r="AW1057">
        <v>11.71</v>
      </c>
      <c r="AX1057">
        <v>0.45</v>
      </c>
      <c r="AY1057">
        <v>11.25</v>
      </c>
      <c r="BA1057" s="7">
        <f t="shared" si="380"/>
        <v>0</v>
      </c>
      <c r="BB1057" s="7">
        <f t="shared" si="381"/>
        <v>0</v>
      </c>
      <c r="BC1057" s="7">
        <f t="shared" si="382"/>
        <v>0</v>
      </c>
      <c r="BD1057" s="7">
        <f t="shared" si="382"/>
        <v>1</v>
      </c>
      <c r="BE1057" s="7">
        <f t="shared" si="383"/>
        <v>0</v>
      </c>
      <c r="BF1057" s="107">
        <f t="shared" si="373"/>
        <v>0</v>
      </c>
      <c r="BG1057" s="107">
        <f t="shared" si="374"/>
        <v>0</v>
      </c>
      <c r="BH1057" s="107">
        <f t="shared" si="375"/>
        <v>0</v>
      </c>
      <c r="BI1057" s="107">
        <f t="shared" si="376"/>
        <v>0.32100000000000001</v>
      </c>
      <c r="BJ1057" s="107">
        <f t="shared" si="384"/>
        <v>0</v>
      </c>
      <c r="BK1057" s="151">
        <f t="shared" si="385"/>
        <v>0</v>
      </c>
      <c r="BM1057">
        <v>1</v>
      </c>
      <c r="BN1057">
        <v>0</v>
      </c>
      <c r="BO1057">
        <v>0</v>
      </c>
      <c r="BP1057">
        <v>0</v>
      </c>
      <c r="BQ1057">
        <v>0</v>
      </c>
      <c r="BR1057">
        <v>0</v>
      </c>
      <c r="BS1057">
        <v>0</v>
      </c>
      <c r="BT1057">
        <v>0</v>
      </c>
      <c r="BU1057">
        <v>0</v>
      </c>
      <c r="BW1057">
        <v>0</v>
      </c>
      <c r="BX1057">
        <v>0</v>
      </c>
      <c r="BY1057">
        <v>0</v>
      </c>
      <c r="BZ1057">
        <v>0</v>
      </c>
      <c r="CA1057">
        <v>0</v>
      </c>
      <c r="CB1057">
        <v>1</v>
      </c>
      <c r="CC1057">
        <v>0</v>
      </c>
      <c r="CD1057">
        <v>0</v>
      </c>
      <c r="CE1057">
        <v>0</v>
      </c>
      <c r="CF1057">
        <v>0</v>
      </c>
    </row>
    <row r="1058" spans="1:84" hidden="1" outlineLevel="1">
      <c r="A1058" t="s">
        <v>1943</v>
      </c>
      <c r="B1058" s="9" t="s">
        <v>3222</v>
      </c>
      <c r="C1058" s="1">
        <f t="shared" si="362"/>
        <v>1878</v>
      </c>
      <c r="D1058" s="7">
        <f t="shared" si="363"/>
        <v>2</v>
      </c>
      <c r="E1058" s="7">
        <f t="shared" si="364"/>
        <v>5</v>
      </c>
      <c r="F1058" s="7">
        <f t="shared" si="365"/>
        <v>1</v>
      </c>
      <c r="G1058" s="7">
        <f t="shared" si="359"/>
        <v>3</v>
      </c>
      <c r="H1058" s="48">
        <f t="shared" si="366"/>
        <v>837</v>
      </c>
      <c r="I1058" s="163">
        <f t="shared" si="367"/>
        <v>0.44568690095846647</v>
      </c>
      <c r="J1058" s="8"/>
      <c r="K1058" s="2">
        <f t="shared" si="368"/>
        <v>0.13258785942492013</v>
      </c>
      <c r="L1058" s="2">
        <f t="shared" si="369"/>
        <v>7.2949946751863684E-2</v>
      </c>
      <c r="M1058" s="2">
        <f t="shared" si="377"/>
        <v>0.57827476038338654</v>
      </c>
      <c r="N1058" s="2">
        <f t="shared" si="378"/>
        <v>0.13099041533546327</v>
      </c>
      <c r="O1058" s="2">
        <f t="shared" si="379"/>
        <v>8.5197018104366334E-2</v>
      </c>
      <c r="P1058" s="1">
        <v>249</v>
      </c>
      <c r="Q1058" s="1">
        <v>137</v>
      </c>
      <c r="R1058" s="1">
        <v>1086</v>
      </c>
      <c r="S1058" s="1">
        <v>246</v>
      </c>
      <c r="T1058" s="1">
        <v>139</v>
      </c>
      <c r="U1058" s="1">
        <v>4</v>
      </c>
      <c r="V1058">
        <v>3</v>
      </c>
      <c r="W1058" s="1"/>
      <c r="Y1058" s="1"/>
      <c r="Z1058" s="1">
        <f t="shared" si="370"/>
        <v>6</v>
      </c>
      <c r="AA1058" s="1">
        <v>3</v>
      </c>
      <c r="AC1058">
        <v>4</v>
      </c>
      <c r="AD1058" s="136">
        <v>1</v>
      </c>
      <c r="AE1058">
        <v>0</v>
      </c>
      <c r="AF1058">
        <v>0</v>
      </c>
      <c r="AI1058" t="str">
        <f t="shared" si="360"/>
        <v>Atkinson</v>
      </c>
      <c r="AJ1058" t="s">
        <v>3115</v>
      </c>
      <c r="AK1058" s="159">
        <v>2</v>
      </c>
      <c r="AL1058" s="7"/>
      <c r="AN1058" s="91">
        <v>33</v>
      </c>
      <c r="AO1058" s="93">
        <v>15</v>
      </c>
      <c r="AP1058" s="93">
        <v>5</v>
      </c>
      <c r="AQ1058" s="100">
        <v>2340</v>
      </c>
      <c r="AR1058" s="100">
        <f t="shared" si="371"/>
        <v>33015</v>
      </c>
      <c r="AS1058" t="s">
        <v>1753</v>
      </c>
      <c r="AT1058" s="103">
        <f t="shared" si="372"/>
        <v>3302340</v>
      </c>
      <c r="AW1058">
        <v>11.29</v>
      </c>
      <c r="AX1058">
        <v>0.16</v>
      </c>
      <c r="AY1058">
        <v>11.13</v>
      </c>
      <c r="BA1058" s="7">
        <f t="shared" si="380"/>
        <v>0</v>
      </c>
      <c r="BB1058" s="7">
        <f t="shared" si="381"/>
        <v>0</v>
      </c>
      <c r="BC1058" s="7">
        <f t="shared" si="382"/>
        <v>1</v>
      </c>
      <c r="BD1058" s="7">
        <f t="shared" si="382"/>
        <v>0</v>
      </c>
      <c r="BE1058" s="7">
        <f t="shared" si="383"/>
        <v>0</v>
      </c>
      <c r="BF1058" s="107">
        <f t="shared" si="373"/>
        <v>0</v>
      </c>
      <c r="BG1058" s="107">
        <f t="shared" si="374"/>
        <v>0</v>
      </c>
      <c r="BH1058" s="107">
        <f t="shared" si="375"/>
        <v>0.57799999999999996</v>
      </c>
      <c r="BI1058" s="107">
        <f t="shared" si="376"/>
        <v>0</v>
      </c>
      <c r="BJ1058" s="107">
        <f t="shared" si="384"/>
        <v>0</v>
      </c>
      <c r="BK1058" s="151">
        <f t="shared" si="385"/>
        <v>0</v>
      </c>
      <c r="BM1058">
        <v>0</v>
      </c>
      <c r="BN1058">
        <v>0</v>
      </c>
      <c r="BO1058">
        <v>0</v>
      </c>
      <c r="BP1058">
        <v>0</v>
      </c>
      <c r="BQ1058">
        <v>0</v>
      </c>
      <c r="BR1058">
        <v>0</v>
      </c>
      <c r="BS1058">
        <v>1</v>
      </c>
      <c r="BT1058">
        <v>0</v>
      </c>
      <c r="BU1058">
        <v>1</v>
      </c>
      <c r="BW1058">
        <v>0</v>
      </c>
      <c r="BX1058">
        <v>1</v>
      </c>
      <c r="BY1058">
        <v>0</v>
      </c>
      <c r="BZ1058">
        <v>0</v>
      </c>
      <c r="CA1058">
        <v>0</v>
      </c>
      <c r="CB1058">
        <v>3</v>
      </c>
      <c r="CC1058">
        <v>0</v>
      </c>
      <c r="CD1058">
        <v>0</v>
      </c>
      <c r="CE1058">
        <v>0</v>
      </c>
      <c r="CF1058">
        <v>0</v>
      </c>
    </row>
    <row r="1059" spans="1:84" hidden="1" outlineLevel="1">
      <c r="A1059" t="s">
        <v>522</v>
      </c>
      <c r="B1059" s="9" t="s">
        <v>3222</v>
      </c>
      <c r="C1059" s="1">
        <f t="shared" si="362"/>
        <v>1514</v>
      </c>
      <c r="D1059" s="7">
        <f t="shared" si="363"/>
        <v>3</v>
      </c>
      <c r="E1059" s="7">
        <f t="shared" si="364"/>
        <v>5</v>
      </c>
      <c r="F1059" s="7">
        <f t="shared" si="365"/>
        <v>1</v>
      </c>
      <c r="G1059" s="7">
        <f t="shared" si="359"/>
        <v>2</v>
      </c>
      <c r="H1059" s="48">
        <f t="shared" si="366"/>
        <v>270</v>
      </c>
      <c r="I1059" s="163">
        <f t="shared" si="367"/>
        <v>0.17833553500660501</v>
      </c>
      <c r="J1059" s="8"/>
      <c r="K1059" s="2">
        <f t="shared" si="368"/>
        <v>0.13276089828269486</v>
      </c>
      <c r="L1059" s="2">
        <f t="shared" si="369"/>
        <v>0.11822985468956407</v>
      </c>
      <c r="M1059" s="2">
        <f t="shared" si="377"/>
        <v>0.39365918097754293</v>
      </c>
      <c r="N1059" s="2">
        <f t="shared" si="378"/>
        <v>0.21532364597093792</v>
      </c>
      <c r="O1059" s="2">
        <f t="shared" si="379"/>
        <v>0.14002642007926022</v>
      </c>
      <c r="P1059" s="1">
        <v>201</v>
      </c>
      <c r="Q1059" s="1">
        <v>179</v>
      </c>
      <c r="R1059" s="1">
        <v>596</v>
      </c>
      <c r="S1059" s="1">
        <v>326</v>
      </c>
      <c r="T1059" s="1">
        <v>183</v>
      </c>
      <c r="U1059" s="1">
        <v>11</v>
      </c>
      <c r="V1059">
        <v>2</v>
      </c>
      <c r="W1059" s="1"/>
      <c r="Y1059" s="1"/>
      <c r="Z1059" s="1">
        <f t="shared" si="370"/>
        <v>7</v>
      </c>
      <c r="AA1059" s="1">
        <v>3</v>
      </c>
      <c r="AC1059">
        <v>5</v>
      </c>
      <c r="AD1059" s="136">
        <v>1</v>
      </c>
      <c r="AE1059">
        <v>0</v>
      </c>
      <c r="AF1059">
        <v>0</v>
      </c>
      <c r="AI1059" t="str">
        <f t="shared" si="360"/>
        <v>Auburn</v>
      </c>
      <c r="AJ1059" t="s">
        <v>3115</v>
      </c>
      <c r="AK1059" s="159">
        <v>1</v>
      </c>
      <c r="AL1059" s="7"/>
      <c r="AN1059" s="91">
        <v>33</v>
      </c>
      <c r="AO1059" s="93">
        <v>15</v>
      </c>
      <c r="AP1059" s="93">
        <v>10</v>
      </c>
      <c r="AQ1059" s="100">
        <v>2820</v>
      </c>
      <c r="AR1059" s="100">
        <f t="shared" si="371"/>
        <v>33015</v>
      </c>
      <c r="AS1059" t="s">
        <v>1753</v>
      </c>
      <c r="AT1059" s="103">
        <f t="shared" si="372"/>
        <v>3302820</v>
      </c>
      <c r="AW1059">
        <v>28.71</v>
      </c>
      <c r="AX1059">
        <v>3.5</v>
      </c>
      <c r="AY1059">
        <v>25.21</v>
      </c>
      <c r="BA1059" s="7">
        <f t="shared" si="380"/>
        <v>0</v>
      </c>
      <c r="BB1059" s="7">
        <f t="shared" si="381"/>
        <v>0</v>
      </c>
      <c r="BC1059" s="7">
        <f t="shared" si="382"/>
        <v>1</v>
      </c>
      <c r="BD1059" s="7">
        <f t="shared" si="382"/>
        <v>0</v>
      </c>
      <c r="BE1059" s="7">
        <f t="shared" si="383"/>
        <v>0</v>
      </c>
      <c r="BF1059" s="107">
        <f t="shared" si="373"/>
        <v>0</v>
      </c>
      <c r="BG1059" s="107">
        <f t="shared" si="374"/>
        <v>0</v>
      </c>
      <c r="BH1059" s="107">
        <f t="shared" si="375"/>
        <v>0.39300000000000002</v>
      </c>
      <c r="BI1059" s="107">
        <f t="shared" si="376"/>
        <v>0</v>
      </c>
      <c r="BJ1059" s="107">
        <f t="shared" si="384"/>
        <v>0</v>
      </c>
      <c r="BK1059" s="151">
        <f t="shared" si="385"/>
        <v>0</v>
      </c>
      <c r="BM1059">
        <v>0</v>
      </c>
      <c r="BN1059">
        <v>0</v>
      </c>
      <c r="BO1059">
        <v>0</v>
      </c>
      <c r="BP1059">
        <v>0</v>
      </c>
      <c r="BQ1059">
        <v>0</v>
      </c>
      <c r="BR1059">
        <v>0</v>
      </c>
      <c r="BS1059">
        <v>0</v>
      </c>
      <c r="BT1059">
        <v>0</v>
      </c>
      <c r="BU1059">
        <v>1</v>
      </c>
      <c r="BW1059">
        <v>1</v>
      </c>
      <c r="BX1059">
        <v>0</v>
      </c>
      <c r="BY1059">
        <v>0</v>
      </c>
      <c r="BZ1059">
        <v>0</v>
      </c>
      <c r="CA1059">
        <v>0</v>
      </c>
      <c r="CB1059">
        <v>5</v>
      </c>
      <c r="CC1059">
        <v>0</v>
      </c>
      <c r="CD1059">
        <v>0</v>
      </c>
      <c r="CE1059">
        <v>0</v>
      </c>
      <c r="CF1059">
        <v>0</v>
      </c>
    </row>
    <row r="1060" spans="1:84" hidden="1" outlineLevel="1">
      <c r="A1060" t="s">
        <v>1234</v>
      </c>
      <c r="B1060" s="9" t="s">
        <v>3222</v>
      </c>
      <c r="C1060" s="1">
        <f t="shared" si="362"/>
        <v>935</v>
      </c>
      <c r="D1060" s="7">
        <f t="shared" si="363"/>
        <v>4</v>
      </c>
      <c r="E1060" s="7">
        <f t="shared" si="364"/>
        <v>5</v>
      </c>
      <c r="F1060" s="7">
        <f t="shared" si="365"/>
        <v>1</v>
      </c>
      <c r="G1060" s="7">
        <f t="shared" si="359"/>
        <v>2</v>
      </c>
      <c r="H1060" s="48">
        <f t="shared" si="366"/>
        <v>6</v>
      </c>
      <c r="I1060" s="163">
        <f t="shared" si="367"/>
        <v>6.4171122994652408E-3</v>
      </c>
      <c r="J1060" s="8"/>
      <c r="K1060" s="2">
        <f t="shared" si="368"/>
        <v>0.13262032085561498</v>
      </c>
      <c r="L1060" s="2">
        <f t="shared" si="369"/>
        <v>8.5561497326203204E-2</v>
      </c>
      <c r="M1060" s="2">
        <f t="shared" si="377"/>
        <v>0.30160427807486628</v>
      </c>
      <c r="N1060" s="2">
        <f t="shared" si="378"/>
        <v>0.29518716577540105</v>
      </c>
      <c r="O1060" s="2">
        <f t="shared" si="379"/>
        <v>0.18502673796791452</v>
      </c>
      <c r="P1060" s="1">
        <v>124</v>
      </c>
      <c r="Q1060" s="1">
        <v>80</v>
      </c>
      <c r="R1060" s="1">
        <v>282</v>
      </c>
      <c r="S1060" s="1">
        <v>276</v>
      </c>
      <c r="T1060" s="1">
        <v>133</v>
      </c>
      <c r="U1060" s="1">
        <v>23</v>
      </c>
      <c r="V1060">
        <v>1</v>
      </c>
      <c r="W1060" s="1"/>
      <c r="Y1060" s="1"/>
      <c r="Z1060" s="1">
        <f t="shared" si="370"/>
        <v>5</v>
      </c>
      <c r="AA1060" s="1">
        <v>3</v>
      </c>
      <c r="AC1060">
        <v>7</v>
      </c>
      <c r="AD1060" s="136">
        <v>0</v>
      </c>
      <c r="AE1060">
        <v>1</v>
      </c>
      <c r="AF1060">
        <v>0</v>
      </c>
      <c r="AI1060" t="str">
        <f t="shared" si="360"/>
        <v>Barnstead</v>
      </c>
      <c r="AJ1060" t="s">
        <v>1404</v>
      </c>
      <c r="AK1060" s="159">
        <v>1</v>
      </c>
      <c r="AL1060" s="7"/>
      <c r="AN1060" s="91">
        <v>33</v>
      </c>
      <c r="AO1060" s="93">
        <v>1</v>
      </c>
      <c r="AP1060" s="93">
        <v>10</v>
      </c>
      <c r="AQ1060" s="100">
        <v>3220</v>
      </c>
      <c r="AR1060" s="100">
        <f t="shared" si="371"/>
        <v>33001</v>
      </c>
      <c r="AS1060" t="s">
        <v>1753</v>
      </c>
      <c r="AT1060" s="103">
        <f t="shared" si="372"/>
        <v>3303220</v>
      </c>
      <c r="AW1060">
        <v>43.97</v>
      </c>
      <c r="AX1060">
        <v>2.0499999999999998</v>
      </c>
      <c r="AY1060">
        <v>41.92</v>
      </c>
      <c r="BA1060" s="7">
        <f t="shared" si="380"/>
        <v>0</v>
      </c>
      <c r="BB1060" s="7">
        <f t="shared" si="381"/>
        <v>0</v>
      </c>
      <c r="BC1060" s="7">
        <f t="shared" si="382"/>
        <v>1</v>
      </c>
      <c r="BD1060" s="7">
        <f t="shared" si="382"/>
        <v>0</v>
      </c>
      <c r="BE1060" s="7">
        <f t="shared" si="383"/>
        <v>0</v>
      </c>
      <c r="BF1060" s="107">
        <f t="shared" si="373"/>
        <v>0</v>
      </c>
      <c r="BG1060" s="107">
        <f t="shared" si="374"/>
        <v>0</v>
      </c>
      <c r="BH1060" s="107">
        <f t="shared" si="375"/>
        <v>0.30099999999999999</v>
      </c>
      <c r="BI1060" s="107">
        <f t="shared" si="376"/>
        <v>0</v>
      </c>
      <c r="BJ1060" s="107">
        <f t="shared" si="384"/>
        <v>0</v>
      </c>
      <c r="BK1060" s="151">
        <f t="shared" si="385"/>
        <v>0</v>
      </c>
      <c r="BM1060">
        <v>0</v>
      </c>
      <c r="BN1060">
        <v>0</v>
      </c>
      <c r="BO1060">
        <v>0</v>
      </c>
      <c r="BP1060">
        <v>0</v>
      </c>
      <c r="BQ1060">
        <v>0</v>
      </c>
      <c r="BR1060">
        <v>0</v>
      </c>
      <c r="BS1060">
        <v>1</v>
      </c>
      <c r="BT1060">
        <v>0</v>
      </c>
      <c r="BU1060">
        <v>0</v>
      </c>
      <c r="BW1060">
        <v>1</v>
      </c>
      <c r="BX1060">
        <v>0</v>
      </c>
      <c r="BY1060">
        <v>0</v>
      </c>
      <c r="BZ1060">
        <v>1</v>
      </c>
      <c r="CA1060">
        <v>1</v>
      </c>
      <c r="CB1060">
        <v>0</v>
      </c>
      <c r="CC1060">
        <v>0</v>
      </c>
      <c r="CD1060">
        <v>0</v>
      </c>
      <c r="CE1060">
        <v>0</v>
      </c>
      <c r="CF1060">
        <v>1</v>
      </c>
    </row>
    <row r="1061" spans="1:84" hidden="1" outlineLevel="1">
      <c r="A1061" t="s">
        <v>214</v>
      </c>
      <c r="B1061" s="9" t="s">
        <v>3222</v>
      </c>
      <c r="C1061" s="1">
        <f t="shared" si="362"/>
        <v>1575</v>
      </c>
      <c r="D1061" s="7">
        <f t="shared" si="363"/>
        <v>3</v>
      </c>
      <c r="E1061" s="7">
        <f t="shared" si="364"/>
        <v>5</v>
      </c>
      <c r="F1061" s="7">
        <f t="shared" si="365"/>
        <v>1</v>
      </c>
      <c r="G1061" s="7">
        <f t="shared" si="359"/>
        <v>2</v>
      </c>
      <c r="H1061" s="48">
        <f t="shared" si="366"/>
        <v>104</v>
      </c>
      <c r="I1061" s="163">
        <f t="shared" si="367"/>
        <v>6.6031746031746039E-2</v>
      </c>
      <c r="J1061" s="8"/>
      <c r="K1061" s="2">
        <f t="shared" si="368"/>
        <v>0.16634920634920636</v>
      </c>
      <c r="L1061" s="2">
        <f t="shared" si="369"/>
        <v>9.1428571428571428E-2</v>
      </c>
      <c r="M1061" s="2">
        <f t="shared" si="377"/>
        <v>0.32</v>
      </c>
      <c r="N1061" s="2">
        <f t="shared" si="378"/>
        <v>0.25396825396825395</v>
      </c>
      <c r="O1061" s="2">
        <f t="shared" si="379"/>
        <v>0.16825396825396827</v>
      </c>
      <c r="P1061" s="1">
        <v>262</v>
      </c>
      <c r="Q1061" s="1">
        <v>144</v>
      </c>
      <c r="R1061" s="1">
        <v>504</v>
      </c>
      <c r="S1061" s="1">
        <v>400</v>
      </c>
      <c r="T1061" s="1">
        <v>235</v>
      </c>
      <c r="U1061" s="1">
        <v>6</v>
      </c>
      <c r="V1061">
        <v>3</v>
      </c>
      <c r="W1061" s="1"/>
      <c r="Y1061" s="1"/>
      <c r="Z1061" s="1">
        <f t="shared" si="370"/>
        <v>5</v>
      </c>
      <c r="AA1061" s="1">
        <v>3</v>
      </c>
      <c r="AC1061">
        <v>6</v>
      </c>
      <c r="AD1061" s="136">
        <v>2</v>
      </c>
      <c r="AE1061">
        <v>1</v>
      </c>
      <c r="AF1061">
        <v>4</v>
      </c>
      <c r="AI1061" t="str">
        <f t="shared" si="360"/>
        <v>Barrington</v>
      </c>
      <c r="AJ1061" t="s">
        <v>2101</v>
      </c>
      <c r="AK1061" s="159">
        <v>1</v>
      </c>
      <c r="AL1061" s="7"/>
      <c r="AN1061" s="91">
        <v>33</v>
      </c>
      <c r="AO1061" s="93">
        <v>17</v>
      </c>
      <c r="AP1061" s="93">
        <v>5</v>
      </c>
      <c r="AQ1061" s="100">
        <v>3460</v>
      </c>
      <c r="AR1061" s="100">
        <f t="shared" si="371"/>
        <v>33017</v>
      </c>
      <c r="AS1061" t="s">
        <v>1753</v>
      </c>
      <c r="AT1061" s="103">
        <f t="shared" si="372"/>
        <v>3303460</v>
      </c>
      <c r="AW1061">
        <v>48.52</v>
      </c>
      <c r="AX1061">
        <v>1.93</v>
      </c>
      <c r="AY1061">
        <v>46.59</v>
      </c>
      <c r="BA1061" s="7">
        <f t="shared" si="380"/>
        <v>0</v>
      </c>
      <c r="BB1061" s="7">
        <f t="shared" si="381"/>
        <v>0</v>
      </c>
      <c r="BC1061" s="7">
        <f t="shared" si="382"/>
        <v>1</v>
      </c>
      <c r="BD1061" s="7">
        <f t="shared" si="382"/>
        <v>0</v>
      </c>
      <c r="BE1061" s="7">
        <f t="shared" si="383"/>
        <v>0</v>
      </c>
      <c r="BF1061" s="107">
        <f t="shared" si="373"/>
        <v>0</v>
      </c>
      <c r="BG1061" s="107">
        <f t="shared" si="374"/>
        <v>0</v>
      </c>
      <c r="BH1061" s="107">
        <f t="shared" si="375"/>
        <v>0.32</v>
      </c>
      <c r="BI1061" s="107">
        <f t="shared" si="376"/>
        <v>0</v>
      </c>
      <c r="BJ1061" s="107">
        <f t="shared" si="384"/>
        <v>0</v>
      </c>
      <c r="BK1061" s="151">
        <f t="shared" si="385"/>
        <v>0</v>
      </c>
      <c r="BM1061">
        <v>1</v>
      </c>
      <c r="BN1061">
        <v>0</v>
      </c>
      <c r="BO1061">
        <v>0</v>
      </c>
      <c r="BP1061">
        <v>0</v>
      </c>
      <c r="BQ1061">
        <v>0</v>
      </c>
      <c r="BR1061">
        <v>0</v>
      </c>
      <c r="BS1061">
        <v>0</v>
      </c>
      <c r="BT1061">
        <v>0</v>
      </c>
      <c r="BU1061">
        <v>0</v>
      </c>
      <c r="BW1061">
        <v>2</v>
      </c>
      <c r="BX1061">
        <v>1</v>
      </c>
      <c r="BY1061">
        <v>0</v>
      </c>
      <c r="BZ1061">
        <v>0</v>
      </c>
      <c r="CA1061">
        <v>0</v>
      </c>
      <c r="CB1061">
        <v>1</v>
      </c>
      <c r="CC1061">
        <v>0</v>
      </c>
      <c r="CD1061">
        <v>0</v>
      </c>
      <c r="CE1061">
        <v>0</v>
      </c>
      <c r="CF1061">
        <v>0</v>
      </c>
    </row>
    <row r="1062" spans="1:84" hidden="1" outlineLevel="1">
      <c r="A1062" t="s">
        <v>1226</v>
      </c>
      <c r="B1062" s="9" t="s">
        <v>3222</v>
      </c>
      <c r="C1062" s="1">
        <f t="shared" si="362"/>
        <v>647</v>
      </c>
      <c r="D1062" s="7">
        <f t="shared" si="363"/>
        <v>2</v>
      </c>
      <c r="E1062" s="7">
        <f t="shared" si="364"/>
        <v>4</v>
      </c>
      <c r="F1062" s="7">
        <f t="shared" si="365"/>
        <v>1</v>
      </c>
      <c r="G1062" s="7">
        <f t="shared" si="359"/>
        <v>3</v>
      </c>
      <c r="H1062" s="48">
        <f t="shared" si="366"/>
        <v>146</v>
      </c>
      <c r="I1062" s="163">
        <f t="shared" si="367"/>
        <v>0.22565687789799072</v>
      </c>
      <c r="J1062" s="8"/>
      <c r="K1062" s="2">
        <f t="shared" si="368"/>
        <v>0.21483771251931993</v>
      </c>
      <c r="L1062" s="2">
        <f t="shared" si="369"/>
        <v>8.5007727975270481E-2</v>
      </c>
      <c r="M1062" s="2">
        <f t="shared" si="377"/>
        <v>0.44049459041731065</v>
      </c>
      <c r="N1062" s="2">
        <f t="shared" si="378"/>
        <v>0.18238021638330756</v>
      </c>
      <c r="O1062" s="2">
        <f t="shared" si="379"/>
        <v>7.7279752704791399E-2</v>
      </c>
      <c r="P1062" s="1">
        <v>139</v>
      </c>
      <c r="Q1062" s="1">
        <v>55</v>
      </c>
      <c r="R1062" s="1">
        <v>285</v>
      </c>
      <c r="S1062" s="1">
        <v>118</v>
      </c>
      <c r="T1062" s="1">
        <v>33</v>
      </c>
      <c r="U1062" s="1">
        <v>9</v>
      </c>
      <c r="V1062">
        <v>0</v>
      </c>
      <c r="W1062" s="1"/>
      <c r="Y1062" s="1"/>
      <c r="Z1062" s="1">
        <f t="shared" si="370"/>
        <v>3</v>
      </c>
      <c r="AA1062" s="1">
        <v>1</v>
      </c>
      <c r="AC1062">
        <v>4</v>
      </c>
      <c r="AD1062" s="136">
        <v>0</v>
      </c>
      <c r="AE1062">
        <v>0</v>
      </c>
      <c r="AF1062">
        <v>0</v>
      </c>
      <c r="AI1062" t="str">
        <f t="shared" si="360"/>
        <v>Bartlett</v>
      </c>
      <c r="AJ1062" t="s">
        <v>1837</v>
      </c>
      <c r="AK1062" s="159">
        <v>1</v>
      </c>
      <c r="AL1062" s="7"/>
      <c r="AN1062" s="91">
        <v>33</v>
      </c>
      <c r="AO1062" s="93">
        <v>3</v>
      </c>
      <c r="AP1062" s="93">
        <v>10</v>
      </c>
      <c r="AQ1062" s="100">
        <v>3700</v>
      </c>
      <c r="AR1062" s="100">
        <f t="shared" si="371"/>
        <v>33003</v>
      </c>
      <c r="AS1062" t="s">
        <v>1753</v>
      </c>
      <c r="AT1062" s="103">
        <f t="shared" si="372"/>
        <v>3303700</v>
      </c>
      <c r="AW1062">
        <v>75.290000000000006</v>
      </c>
      <c r="AX1062">
        <v>0.01</v>
      </c>
      <c r="AY1062">
        <v>75.28</v>
      </c>
      <c r="BA1062" s="7">
        <f t="shared" si="380"/>
        <v>0</v>
      </c>
      <c r="BB1062" s="7">
        <f t="shared" si="381"/>
        <v>0</v>
      </c>
      <c r="BC1062" s="7">
        <f t="shared" si="382"/>
        <v>1</v>
      </c>
      <c r="BD1062" s="7">
        <f t="shared" si="382"/>
        <v>0</v>
      </c>
      <c r="BE1062" s="7">
        <f t="shared" si="383"/>
        <v>0</v>
      </c>
      <c r="BF1062" s="107">
        <f t="shared" si="373"/>
        <v>0</v>
      </c>
      <c r="BG1062" s="107">
        <f t="shared" si="374"/>
        <v>0</v>
      </c>
      <c r="BH1062" s="107">
        <f t="shared" si="375"/>
        <v>0.44</v>
      </c>
      <c r="BI1062" s="107">
        <f t="shared" si="376"/>
        <v>0</v>
      </c>
      <c r="BJ1062" s="107">
        <f t="shared" si="384"/>
        <v>0</v>
      </c>
      <c r="BK1062" s="151">
        <f t="shared" si="385"/>
        <v>0</v>
      </c>
      <c r="BM1062">
        <v>0</v>
      </c>
      <c r="BN1062">
        <v>0</v>
      </c>
      <c r="BO1062">
        <v>1</v>
      </c>
      <c r="BP1062">
        <v>0</v>
      </c>
      <c r="BQ1062">
        <v>0</v>
      </c>
      <c r="BR1062">
        <v>0</v>
      </c>
      <c r="BS1062">
        <v>0</v>
      </c>
      <c r="BT1062">
        <v>0</v>
      </c>
      <c r="BU1062">
        <v>0</v>
      </c>
      <c r="BW1062">
        <v>0</v>
      </c>
      <c r="BX1062">
        <v>1</v>
      </c>
      <c r="BY1062">
        <v>0</v>
      </c>
      <c r="BZ1062">
        <v>0</v>
      </c>
      <c r="CA1062">
        <v>0</v>
      </c>
      <c r="CB1062">
        <v>0</v>
      </c>
      <c r="CC1062">
        <v>1</v>
      </c>
      <c r="CD1062">
        <v>0</v>
      </c>
      <c r="CE1062">
        <v>0</v>
      </c>
      <c r="CF1062">
        <v>0</v>
      </c>
    </row>
    <row r="1063" spans="1:84" hidden="1" outlineLevel="1">
      <c r="A1063" t="s">
        <v>129</v>
      </c>
      <c r="B1063" s="9" t="s">
        <v>3222</v>
      </c>
      <c r="C1063" s="1">
        <f t="shared" si="362"/>
        <v>213</v>
      </c>
      <c r="D1063" s="7">
        <f t="shared" si="363"/>
        <v>3</v>
      </c>
      <c r="E1063" s="7">
        <f t="shared" si="364"/>
        <v>4</v>
      </c>
      <c r="F1063" s="7">
        <f t="shared" si="365"/>
        <v>1</v>
      </c>
      <c r="G1063" s="7">
        <f t="shared" si="359"/>
        <v>2</v>
      </c>
      <c r="H1063" s="48">
        <f t="shared" si="366"/>
        <v>2</v>
      </c>
      <c r="I1063" s="163">
        <f t="shared" si="367"/>
        <v>9.3896713615023476E-3</v>
      </c>
      <c r="J1063" s="8"/>
      <c r="K1063" s="2">
        <f t="shared" si="368"/>
        <v>0.17370892018779344</v>
      </c>
      <c r="L1063" s="2">
        <f t="shared" si="369"/>
        <v>0.14553990610328638</v>
      </c>
      <c r="M1063" s="2">
        <f t="shared" si="377"/>
        <v>0.27699530516431925</v>
      </c>
      <c r="N1063" s="2">
        <f t="shared" si="378"/>
        <v>0.26760563380281688</v>
      </c>
      <c r="O1063" s="2">
        <f t="shared" si="379"/>
        <v>0.136150234741784</v>
      </c>
      <c r="P1063" s="1">
        <v>37</v>
      </c>
      <c r="Q1063" s="1">
        <v>31</v>
      </c>
      <c r="R1063" s="1">
        <v>59</v>
      </c>
      <c r="S1063" s="1">
        <v>57</v>
      </c>
      <c r="T1063" s="1">
        <v>24</v>
      </c>
      <c r="U1063" s="1">
        <v>2</v>
      </c>
      <c r="V1063">
        <v>0</v>
      </c>
      <c r="W1063" s="1"/>
      <c r="Y1063" s="1"/>
      <c r="Z1063" s="1">
        <f t="shared" si="370"/>
        <v>0</v>
      </c>
      <c r="AA1063" s="1">
        <v>1</v>
      </c>
      <c r="AC1063">
        <v>2</v>
      </c>
      <c r="AD1063" s="136">
        <v>0</v>
      </c>
      <c r="AE1063">
        <v>0</v>
      </c>
      <c r="AF1063">
        <v>0</v>
      </c>
      <c r="AI1063" t="str">
        <f t="shared" si="360"/>
        <v>Bath</v>
      </c>
      <c r="AJ1063" t="s">
        <v>945</v>
      </c>
      <c r="AK1063" s="159">
        <v>2</v>
      </c>
      <c r="AL1063" s="7"/>
      <c r="AN1063" s="91">
        <v>33</v>
      </c>
      <c r="AO1063" s="93">
        <v>9</v>
      </c>
      <c r="AP1063" s="93">
        <v>15</v>
      </c>
      <c r="AQ1063" s="100">
        <v>3940</v>
      </c>
      <c r="AR1063" s="100">
        <f t="shared" si="371"/>
        <v>33009</v>
      </c>
      <c r="AS1063" t="s">
        <v>1753</v>
      </c>
      <c r="AT1063" s="103">
        <f t="shared" si="372"/>
        <v>3303940</v>
      </c>
      <c r="AW1063">
        <v>38.64</v>
      </c>
      <c r="AX1063">
        <v>0.46</v>
      </c>
      <c r="AY1063">
        <v>38.19</v>
      </c>
      <c r="BA1063" s="7">
        <f t="shared" si="380"/>
        <v>0</v>
      </c>
      <c r="BB1063" s="7">
        <f t="shared" si="381"/>
        <v>0</v>
      </c>
      <c r="BC1063" s="7">
        <f t="shared" si="382"/>
        <v>1</v>
      </c>
      <c r="BD1063" s="7">
        <f t="shared" si="382"/>
        <v>0</v>
      </c>
      <c r="BE1063" s="7">
        <f t="shared" si="383"/>
        <v>0</v>
      </c>
      <c r="BF1063" s="107">
        <f t="shared" si="373"/>
        <v>0</v>
      </c>
      <c r="BG1063" s="107">
        <f t="shared" si="374"/>
        <v>0</v>
      </c>
      <c r="BH1063" s="107">
        <f t="shared" si="375"/>
        <v>0.27600000000000002</v>
      </c>
      <c r="BI1063" s="107">
        <f t="shared" si="376"/>
        <v>0</v>
      </c>
      <c r="BJ1063" s="107">
        <f t="shared" si="384"/>
        <v>0</v>
      </c>
      <c r="BK1063" s="151">
        <f t="shared" si="385"/>
        <v>0</v>
      </c>
      <c r="BM1063">
        <v>0</v>
      </c>
      <c r="BN1063">
        <v>0</v>
      </c>
      <c r="BO1063">
        <v>0</v>
      </c>
      <c r="BP1063">
        <v>0</v>
      </c>
      <c r="BQ1063">
        <v>0</v>
      </c>
      <c r="BR1063">
        <v>0</v>
      </c>
      <c r="BS1063">
        <v>0</v>
      </c>
      <c r="BT1063">
        <v>0</v>
      </c>
      <c r="BU1063">
        <v>0</v>
      </c>
      <c r="BW1063">
        <v>0</v>
      </c>
      <c r="BX1063">
        <v>0</v>
      </c>
      <c r="BY1063">
        <v>0</v>
      </c>
      <c r="BZ1063">
        <v>0</v>
      </c>
      <c r="CA1063">
        <v>0</v>
      </c>
      <c r="CB1063">
        <v>0</v>
      </c>
      <c r="CC1063">
        <v>0</v>
      </c>
      <c r="CD1063">
        <v>0</v>
      </c>
      <c r="CE1063">
        <v>0</v>
      </c>
      <c r="CF1063">
        <v>0</v>
      </c>
    </row>
    <row r="1064" spans="1:84" hidden="1" outlineLevel="1">
      <c r="A1064" t="s">
        <v>1078</v>
      </c>
      <c r="B1064" s="9" t="s">
        <v>3222</v>
      </c>
      <c r="C1064" s="1">
        <f t="shared" si="362"/>
        <v>6410</v>
      </c>
      <c r="D1064" s="7">
        <f t="shared" si="363"/>
        <v>2</v>
      </c>
      <c r="E1064" s="7">
        <f t="shared" si="364"/>
        <v>4</v>
      </c>
      <c r="F1064" s="7">
        <f t="shared" si="365"/>
        <v>1</v>
      </c>
      <c r="G1064" s="7">
        <f t="shared" si="359"/>
        <v>3</v>
      </c>
      <c r="H1064" s="48">
        <f t="shared" si="366"/>
        <v>2183</v>
      </c>
      <c r="I1064" s="163">
        <f t="shared" si="367"/>
        <v>0.34056162246489857</v>
      </c>
      <c r="J1064" s="8"/>
      <c r="K1064" s="2">
        <f t="shared" si="368"/>
        <v>0.14960998439937598</v>
      </c>
      <c r="L1064" s="2">
        <f t="shared" si="369"/>
        <v>0.12137285491419657</v>
      </c>
      <c r="M1064" s="2">
        <f t="shared" si="377"/>
        <v>0.49017160686427458</v>
      </c>
      <c r="N1064" s="2">
        <f t="shared" si="378"/>
        <v>0.14399375975039003</v>
      </c>
      <c r="O1064" s="2">
        <f t="shared" si="379"/>
        <v>9.4851794071762807E-2</v>
      </c>
      <c r="P1064" s="1">
        <v>959</v>
      </c>
      <c r="Q1064" s="1">
        <v>778</v>
      </c>
      <c r="R1064" s="1">
        <v>3142</v>
      </c>
      <c r="S1064" s="1">
        <v>923</v>
      </c>
      <c r="T1064" s="1">
        <v>502</v>
      </c>
      <c r="U1064" s="1">
        <v>33</v>
      </c>
      <c r="V1064">
        <v>4</v>
      </c>
      <c r="W1064" s="1"/>
      <c r="Y1064" s="1"/>
      <c r="Z1064" s="1">
        <f t="shared" si="370"/>
        <v>35</v>
      </c>
      <c r="AA1064" s="1">
        <v>4</v>
      </c>
      <c r="AC1064">
        <v>18</v>
      </c>
      <c r="AD1064" s="136">
        <v>9</v>
      </c>
      <c r="AE1064">
        <v>0</v>
      </c>
      <c r="AF1064">
        <v>3</v>
      </c>
      <c r="AI1064" t="str">
        <f t="shared" si="360"/>
        <v>Bedford</v>
      </c>
      <c r="AJ1064" t="s">
        <v>119</v>
      </c>
      <c r="AK1064" s="159">
        <v>1</v>
      </c>
      <c r="AL1064" s="7"/>
      <c r="AN1064" s="91">
        <v>33</v>
      </c>
      <c r="AO1064" s="93">
        <v>11</v>
      </c>
      <c r="AP1064" s="93">
        <v>15</v>
      </c>
      <c r="AQ1064" s="100">
        <v>4500</v>
      </c>
      <c r="AR1064" s="100">
        <f t="shared" si="371"/>
        <v>33011</v>
      </c>
      <c r="AS1064" t="s">
        <v>1753</v>
      </c>
      <c r="AT1064" s="103">
        <f t="shared" si="372"/>
        <v>3304500</v>
      </c>
      <c r="AW1064">
        <v>33.119999999999997</v>
      </c>
      <c r="AX1064">
        <v>0.28000000000000003</v>
      </c>
      <c r="AY1064">
        <v>32.83</v>
      </c>
      <c r="BA1064" s="7">
        <f t="shared" si="380"/>
        <v>0</v>
      </c>
      <c r="BB1064" s="7">
        <f t="shared" si="381"/>
        <v>0</v>
      </c>
      <c r="BC1064" s="7">
        <f t="shared" si="382"/>
        <v>1</v>
      </c>
      <c r="BD1064" s="7">
        <f t="shared" si="382"/>
        <v>0</v>
      </c>
      <c r="BE1064" s="7">
        <f t="shared" si="383"/>
        <v>0</v>
      </c>
      <c r="BF1064" s="107">
        <f t="shared" si="373"/>
        <v>0</v>
      </c>
      <c r="BG1064" s="107">
        <f t="shared" si="374"/>
        <v>0</v>
      </c>
      <c r="BH1064" s="107">
        <f t="shared" si="375"/>
        <v>0.49</v>
      </c>
      <c r="BI1064" s="107">
        <f t="shared" si="376"/>
        <v>0</v>
      </c>
      <c r="BJ1064" s="107">
        <f t="shared" si="384"/>
        <v>0</v>
      </c>
      <c r="BK1064" s="151">
        <f t="shared" si="385"/>
        <v>0</v>
      </c>
      <c r="BM1064">
        <v>0</v>
      </c>
      <c r="BN1064">
        <v>1</v>
      </c>
      <c r="BO1064">
        <v>0</v>
      </c>
      <c r="BP1064">
        <v>0</v>
      </c>
      <c r="BQ1064">
        <v>0</v>
      </c>
      <c r="BR1064">
        <v>0</v>
      </c>
      <c r="BS1064">
        <v>1</v>
      </c>
      <c r="BT1064">
        <v>2</v>
      </c>
      <c r="BU1064">
        <v>21</v>
      </c>
      <c r="BW1064">
        <v>1</v>
      </c>
      <c r="BX1064">
        <v>1</v>
      </c>
      <c r="BY1064">
        <v>1</v>
      </c>
      <c r="BZ1064">
        <v>0</v>
      </c>
      <c r="CA1064">
        <v>0</v>
      </c>
      <c r="CB1064">
        <v>7</v>
      </c>
      <c r="CC1064">
        <v>0</v>
      </c>
      <c r="CD1064">
        <v>0</v>
      </c>
      <c r="CE1064">
        <v>0</v>
      </c>
      <c r="CF1064">
        <v>0</v>
      </c>
    </row>
    <row r="1065" spans="1:84" hidden="1" outlineLevel="1">
      <c r="A1065" t="s">
        <v>1345</v>
      </c>
      <c r="B1065" s="9" t="s">
        <v>3222</v>
      </c>
      <c r="C1065" s="1">
        <f t="shared" si="362"/>
        <v>1246</v>
      </c>
      <c r="D1065" s="7">
        <f t="shared" si="363"/>
        <v>3</v>
      </c>
      <c r="E1065" s="7">
        <f t="shared" si="364"/>
        <v>5</v>
      </c>
      <c r="F1065" s="7">
        <f t="shared" si="365"/>
        <v>1</v>
      </c>
      <c r="G1065" s="7">
        <f t="shared" si="359"/>
        <v>2</v>
      </c>
      <c r="H1065" s="48">
        <f t="shared" si="366"/>
        <v>116</v>
      </c>
      <c r="I1065" s="163">
        <f t="shared" si="367"/>
        <v>9.3097913322632425E-2</v>
      </c>
      <c r="J1065" s="8"/>
      <c r="K1065" s="2">
        <f t="shared" si="368"/>
        <v>0.13242375601926162</v>
      </c>
      <c r="L1065" s="2">
        <f t="shared" si="369"/>
        <v>8.908507223113965E-2</v>
      </c>
      <c r="M1065" s="2">
        <f t="shared" si="377"/>
        <v>0.36276083467094705</v>
      </c>
      <c r="N1065" s="2">
        <f t="shared" si="378"/>
        <v>0.2696629213483146</v>
      </c>
      <c r="O1065" s="2">
        <f t="shared" si="379"/>
        <v>0.14606741573033716</v>
      </c>
      <c r="P1065" s="1">
        <v>165</v>
      </c>
      <c r="Q1065" s="1">
        <v>111</v>
      </c>
      <c r="R1065" s="1">
        <v>452</v>
      </c>
      <c r="S1065" s="1">
        <v>336</v>
      </c>
      <c r="T1065" s="1">
        <v>155</v>
      </c>
      <c r="U1065" s="1">
        <v>10</v>
      </c>
      <c r="V1065">
        <v>4</v>
      </c>
      <c r="W1065" s="1"/>
      <c r="Y1065" s="1"/>
      <c r="Z1065" s="1">
        <f t="shared" si="370"/>
        <v>1</v>
      </c>
      <c r="AA1065" s="1">
        <v>4</v>
      </c>
      <c r="AC1065">
        <v>3</v>
      </c>
      <c r="AD1065" s="136">
        <v>0</v>
      </c>
      <c r="AE1065">
        <v>2</v>
      </c>
      <c r="AF1065">
        <v>3</v>
      </c>
      <c r="AI1065" t="str">
        <f t="shared" si="360"/>
        <v>Belmont</v>
      </c>
      <c r="AJ1065" t="s">
        <v>1404</v>
      </c>
      <c r="AK1065" s="159">
        <v>1</v>
      </c>
      <c r="AL1065" s="7"/>
      <c r="AN1065" s="91">
        <v>33</v>
      </c>
      <c r="AO1065" s="93">
        <v>1</v>
      </c>
      <c r="AP1065" s="93">
        <v>15</v>
      </c>
      <c r="AQ1065" s="100">
        <v>4740</v>
      </c>
      <c r="AR1065" s="100">
        <f t="shared" si="371"/>
        <v>33001</v>
      </c>
      <c r="AS1065" t="s">
        <v>1753</v>
      </c>
      <c r="AT1065" s="103">
        <f t="shared" si="372"/>
        <v>3304740</v>
      </c>
      <c r="AW1065">
        <v>32.299999999999997</v>
      </c>
      <c r="AX1065">
        <v>1.69</v>
      </c>
      <c r="AY1065">
        <v>30.61</v>
      </c>
      <c r="BA1065" s="7">
        <f t="shared" si="380"/>
        <v>0</v>
      </c>
      <c r="BB1065" s="7">
        <f t="shared" si="381"/>
        <v>0</v>
      </c>
      <c r="BC1065" s="7">
        <f t="shared" si="382"/>
        <v>1</v>
      </c>
      <c r="BD1065" s="7">
        <f t="shared" si="382"/>
        <v>0</v>
      </c>
      <c r="BE1065" s="7">
        <f t="shared" si="383"/>
        <v>0</v>
      </c>
      <c r="BF1065" s="107">
        <f t="shared" si="373"/>
        <v>0</v>
      </c>
      <c r="BG1065" s="107">
        <f t="shared" si="374"/>
        <v>0</v>
      </c>
      <c r="BH1065" s="107">
        <f t="shared" si="375"/>
        <v>0.36199999999999999</v>
      </c>
      <c r="BI1065" s="107">
        <f t="shared" si="376"/>
        <v>0</v>
      </c>
      <c r="BJ1065" s="107">
        <f t="shared" si="384"/>
        <v>0</v>
      </c>
      <c r="BK1065" s="151">
        <f t="shared" si="385"/>
        <v>0</v>
      </c>
      <c r="BM1065">
        <v>0</v>
      </c>
      <c r="BN1065">
        <v>0</v>
      </c>
      <c r="BO1065">
        <v>0</v>
      </c>
      <c r="BP1065">
        <v>0</v>
      </c>
      <c r="BQ1065">
        <v>0</v>
      </c>
      <c r="BR1065">
        <v>0</v>
      </c>
      <c r="BS1065">
        <v>0</v>
      </c>
      <c r="BT1065">
        <v>0</v>
      </c>
      <c r="BU1065">
        <v>0</v>
      </c>
      <c r="BW1065">
        <v>0</v>
      </c>
      <c r="BX1065">
        <v>0</v>
      </c>
      <c r="BY1065">
        <v>0</v>
      </c>
      <c r="BZ1065">
        <v>0</v>
      </c>
      <c r="CA1065">
        <v>0</v>
      </c>
      <c r="CB1065">
        <v>1</v>
      </c>
      <c r="CC1065">
        <v>0</v>
      </c>
      <c r="CD1065">
        <v>0</v>
      </c>
      <c r="CE1065">
        <v>0</v>
      </c>
      <c r="CF1065">
        <v>0</v>
      </c>
    </row>
    <row r="1066" spans="1:84" hidden="1" outlineLevel="1">
      <c r="A1066" t="s">
        <v>2116</v>
      </c>
      <c r="B1066" s="9" t="s">
        <v>3222</v>
      </c>
      <c r="C1066" s="1">
        <f t="shared" si="362"/>
        <v>296</v>
      </c>
      <c r="D1066" s="7">
        <f t="shared" si="363"/>
        <v>3</v>
      </c>
      <c r="E1066" s="7">
        <f t="shared" si="364"/>
        <v>6</v>
      </c>
      <c r="F1066" s="7">
        <f t="shared" si="365"/>
        <v>1</v>
      </c>
      <c r="G1066" s="7">
        <f t="shared" si="359"/>
        <v>2</v>
      </c>
      <c r="H1066" s="48">
        <f t="shared" si="366"/>
        <v>24</v>
      </c>
      <c r="I1066" s="163">
        <f t="shared" si="367"/>
        <v>8.1081081081081086E-2</v>
      </c>
      <c r="J1066" s="8"/>
      <c r="K1066" s="2">
        <f t="shared" si="368"/>
        <v>0.11148648648648649</v>
      </c>
      <c r="L1066" s="2">
        <f t="shared" si="369"/>
        <v>6.0810810810810814E-2</v>
      </c>
      <c r="M1066" s="2">
        <f t="shared" si="377"/>
        <v>0.36824324324324326</v>
      </c>
      <c r="N1066" s="2">
        <f t="shared" si="378"/>
        <v>0.28716216216216217</v>
      </c>
      <c r="O1066" s="2">
        <f t="shared" si="379"/>
        <v>0.1722972972972972</v>
      </c>
      <c r="P1066" s="1">
        <v>33</v>
      </c>
      <c r="Q1066" s="1">
        <v>18</v>
      </c>
      <c r="R1066" s="1">
        <v>109</v>
      </c>
      <c r="S1066" s="1">
        <v>85</v>
      </c>
      <c r="T1066" s="1">
        <v>27</v>
      </c>
      <c r="U1066" s="1">
        <v>20</v>
      </c>
      <c r="V1066">
        <v>2</v>
      </c>
      <c r="W1066" s="1"/>
      <c r="Y1066" s="1"/>
      <c r="Z1066" s="1">
        <f t="shared" si="370"/>
        <v>0</v>
      </c>
      <c r="AA1066" s="1">
        <v>0</v>
      </c>
      <c r="AC1066">
        <v>1</v>
      </c>
      <c r="AD1066" s="136">
        <v>0</v>
      </c>
      <c r="AE1066">
        <v>1</v>
      </c>
      <c r="AF1066">
        <v>0</v>
      </c>
      <c r="AI1066" t="str">
        <f t="shared" si="360"/>
        <v>Bennington</v>
      </c>
      <c r="AJ1066" t="s">
        <v>119</v>
      </c>
      <c r="AK1066" s="159">
        <v>2</v>
      </c>
      <c r="AL1066" s="7"/>
      <c r="AN1066" s="91">
        <v>33</v>
      </c>
      <c r="AO1066" s="93">
        <v>11</v>
      </c>
      <c r="AP1066" s="93">
        <v>20</v>
      </c>
      <c r="AQ1066" s="100">
        <v>4900</v>
      </c>
      <c r="AR1066" s="100">
        <f t="shared" si="371"/>
        <v>33011</v>
      </c>
      <c r="AS1066" t="s">
        <v>1753</v>
      </c>
      <c r="AT1066" s="103">
        <f t="shared" si="372"/>
        <v>3304900</v>
      </c>
      <c r="AW1066">
        <v>11.32</v>
      </c>
      <c r="AX1066">
        <v>0.26</v>
      </c>
      <c r="AY1066">
        <v>11.06</v>
      </c>
      <c r="BA1066" s="7">
        <f t="shared" si="380"/>
        <v>0</v>
      </c>
      <c r="BB1066" s="7">
        <f t="shared" si="381"/>
        <v>0</v>
      </c>
      <c r="BC1066" s="7">
        <f t="shared" si="382"/>
        <v>1</v>
      </c>
      <c r="BD1066" s="7">
        <f t="shared" si="382"/>
        <v>0</v>
      </c>
      <c r="BE1066" s="7">
        <f t="shared" si="383"/>
        <v>0</v>
      </c>
      <c r="BF1066" s="107">
        <f t="shared" si="373"/>
        <v>0</v>
      </c>
      <c r="BG1066" s="107">
        <f t="shared" si="374"/>
        <v>0</v>
      </c>
      <c r="BH1066" s="107">
        <f t="shared" si="375"/>
        <v>0.36799999999999999</v>
      </c>
      <c r="BI1066" s="107">
        <f t="shared" si="376"/>
        <v>0</v>
      </c>
      <c r="BJ1066" s="107">
        <f t="shared" si="384"/>
        <v>0</v>
      </c>
      <c r="BK1066" s="151">
        <f t="shared" si="385"/>
        <v>0</v>
      </c>
      <c r="BM1066">
        <v>0</v>
      </c>
      <c r="BN1066">
        <v>0</v>
      </c>
      <c r="BO1066">
        <v>0</v>
      </c>
      <c r="BP1066">
        <v>0</v>
      </c>
      <c r="BQ1066">
        <v>0</v>
      </c>
      <c r="BR1066">
        <v>0</v>
      </c>
      <c r="BS1066">
        <v>0</v>
      </c>
      <c r="BT1066">
        <v>0</v>
      </c>
      <c r="BU1066">
        <v>0</v>
      </c>
      <c r="BW1066">
        <v>0</v>
      </c>
      <c r="BX1066">
        <v>0</v>
      </c>
      <c r="BY1066">
        <v>0</v>
      </c>
      <c r="BZ1066">
        <v>0</v>
      </c>
      <c r="CA1066">
        <v>0</v>
      </c>
      <c r="CB1066">
        <v>0</v>
      </c>
      <c r="CC1066">
        <v>0</v>
      </c>
      <c r="CD1066">
        <v>0</v>
      </c>
      <c r="CE1066">
        <v>0</v>
      </c>
      <c r="CF1066">
        <v>0</v>
      </c>
    </row>
    <row r="1067" spans="1:84" hidden="1" outlineLevel="1">
      <c r="A1067" t="s">
        <v>1187</v>
      </c>
      <c r="B1067" s="9" t="s">
        <v>3222</v>
      </c>
      <c r="C1067" s="1">
        <f t="shared" si="362"/>
        <v>64</v>
      </c>
      <c r="D1067" s="7">
        <f t="shared" si="363"/>
        <v>5</v>
      </c>
      <c r="E1067" s="7">
        <f t="shared" si="364"/>
        <v>3</v>
      </c>
      <c r="F1067" s="7">
        <f t="shared" si="365"/>
        <v>2</v>
      </c>
      <c r="G1067" s="7">
        <f t="shared" si="359"/>
        <v>1</v>
      </c>
      <c r="H1067" s="48">
        <f t="shared" si="366"/>
        <v>10</v>
      </c>
      <c r="I1067" s="163">
        <f t="shared" si="367"/>
        <v>0.15625</v>
      </c>
      <c r="J1067" s="8"/>
      <c r="K1067" s="2">
        <f t="shared" si="368"/>
        <v>4.6875E-2</v>
      </c>
      <c r="L1067" s="2">
        <f t="shared" si="369"/>
        <v>0.109375</v>
      </c>
      <c r="M1067" s="2">
        <f t="shared" si="377"/>
        <v>0.296875</v>
      </c>
      <c r="N1067" s="2">
        <f t="shared" si="378"/>
        <v>0.453125</v>
      </c>
      <c r="O1067" s="2">
        <f t="shared" si="379"/>
        <v>9.375E-2</v>
      </c>
      <c r="P1067" s="1">
        <v>3</v>
      </c>
      <c r="Q1067" s="1">
        <v>7</v>
      </c>
      <c r="R1067" s="1">
        <v>19</v>
      </c>
      <c r="S1067" s="1">
        <v>29</v>
      </c>
      <c r="T1067" s="1">
        <v>6</v>
      </c>
      <c r="U1067" s="1">
        <v>0</v>
      </c>
      <c r="V1067">
        <v>0</v>
      </c>
      <c r="W1067" s="1"/>
      <c r="Y1067" s="1"/>
      <c r="Z1067" s="1">
        <f t="shared" si="370"/>
        <v>0</v>
      </c>
      <c r="AA1067" s="1">
        <v>0</v>
      </c>
      <c r="AC1067">
        <v>0</v>
      </c>
      <c r="AD1067" s="136">
        <v>0</v>
      </c>
      <c r="AE1067">
        <v>0</v>
      </c>
      <c r="AF1067">
        <v>0</v>
      </c>
      <c r="AI1067" t="str">
        <f t="shared" si="360"/>
        <v>Benton</v>
      </c>
      <c r="AJ1067" t="s">
        <v>945</v>
      </c>
      <c r="AK1067" s="159">
        <v>2</v>
      </c>
      <c r="AL1067" s="7"/>
      <c r="AN1067" s="91">
        <v>33</v>
      </c>
      <c r="AO1067" s="93">
        <v>9</v>
      </c>
      <c r="AP1067" s="93">
        <v>20</v>
      </c>
      <c r="AQ1067" s="100">
        <v>5060</v>
      </c>
      <c r="AR1067" s="100">
        <f t="shared" si="371"/>
        <v>33009</v>
      </c>
      <c r="AS1067" t="s">
        <v>1753</v>
      </c>
      <c r="AT1067" s="103">
        <f t="shared" si="372"/>
        <v>3305060</v>
      </c>
      <c r="AW1067">
        <v>48.37</v>
      </c>
      <c r="AX1067">
        <v>0.23</v>
      </c>
      <c r="AY1067">
        <v>48.15</v>
      </c>
      <c r="BA1067" s="7">
        <f t="shared" si="380"/>
        <v>0</v>
      </c>
      <c r="BB1067" s="7">
        <f t="shared" si="381"/>
        <v>0</v>
      </c>
      <c r="BC1067" s="7">
        <f t="shared" si="382"/>
        <v>0</v>
      </c>
      <c r="BD1067" s="7">
        <f t="shared" si="382"/>
        <v>1</v>
      </c>
      <c r="BE1067" s="7">
        <f t="shared" si="383"/>
        <v>0</v>
      </c>
      <c r="BF1067" s="107">
        <f t="shared" si="373"/>
        <v>0</v>
      </c>
      <c r="BG1067" s="107">
        <f t="shared" si="374"/>
        <v>0</v>
      </c>
      <c r="BH1067" s="107">
        <f t="shared" si="375"/>
        <v>0</v>
      </c>
      <c r="BI1067" s="107">
        <f t="shared" si="376"/>
        <v>0.45300000000000001</v>
      </c>
      <c r="BJ1067" s="107">
        <f t="shared" si="384"/>
        <v>0</v>
      </c>
      <c r="BK1067" s="151">
        <f t="shared" si="385"/>
        <v>0</v>
      </c>
      <c r="BM1067">
        <v>0</v>
      </c>
      <c r="BN1067">
        <v>0</v>
      </c>
      <c r="BO1067">
        <v>0</v>
      </c>
      <c r="BP1067">
        <v>0</v>
      </c>
      <c r="BQ1067">
        <v>0</v>
      </c>
      <c r="BR1067">
        <v>0</v>
      </c>
      <c r="BS1067">
        <v>0</v>
      </c>
      <c r="BT1067">
        <v>0</v>
      </c>
      <c r="BU1067">
        <v>0</v>
      </c>
      <c r="BW1067">
        <v>0</v>
      </c>
      <c r="BX1067">
        <v>0</v>
      </c>
      <c r="BY1067">
        <v>0</v>
      </c>
      <c r="BZ1067">
        <v>0</v>
      </c>
      <c r="CA1067">
        <v>0</v>
      </c>
      <c r="CB1067">
        <v>0</v>
      </c>
      <c r="CC1067">
        <v>0</v>
      </c>
      <c r="CD1067">
        <v>0</v>
      </c>
      <c r="CE1067">
        <v>0</v>
      </c>
      <c r="CF1067">
        <v>0</v>
      </c>
    </row>
    <row r="1068" spans="1:84" hidden="1" outlineLevel="1">
      <c r="A1068" t="s">
        <v>1677</v>
      </c>
      <c r="B1068" s="9" t="s">
        <v>3222</v>
      </c>
      <c r="C1068" s="1">
        <f t="shared" si="362"/>
        <v>936</v>
      </c>
      <c r="D1068" s="7">
        <f t="shared" si="363"/>
        <v>3</v>
      </c>
      <c r="E1068" s="7">
        <f t="shared" si="364"/>
        <v>4</v>
      </c>
      <c r="F1068" s="7">
        <f t="shared" si="365"/>
        <v>2</v>
      </c>
      <c r="G1068" s="7">
        <f t="shared" si="359"/>
        <v>1</v>
      </c>
      <c r="H1068" s="48">
        <f t="shared" si="366"/>
        <v>56</v>
      </c>
      <c r="I1068" s="163">
        <f t="shared" si="367"/>
        <v>5.9829059829059832E-2</v>
      </c>
      <c r="J1068" s="8"/>
      <c r="K1068" s="2">
        <f t="shared" si="368"/>
        <v>0.15277777777777779</v>
      </c>
      <c r="L1068" s="2">
        <f t="shared" si="369"/>
        <v>0.12179487179487179</v>
      </c>
      <c r="M1068" s="2">
        <f t="shared" si="377"/>
        <v>0.26709401709401709</v>
      </c>
      <c r="N1068" s="2">
        <f t="shared" si="378"/>
        <v>0.32692307692307693</v>
      </c>
      <c r="O1068" s="2">
        <f t="shared" si="379"/>
        <v>0.13141025641025639</v>
      </c>
      <c r="P1068" s="1">
        <v>143</v>
      </c>
      <c r="Q1068" s="1">
        <v>114</v>
      </c>
      <c r="R1068" s="1">
        <v>250</v>
      </c>
      <c r="S1068" s="1">
        <v>306</v>
      </c>
      <c r="T1068" s="1">
        <v>108</v>
      </c>
      <c r="U1068" s="1">
        <v>3</v>
      </c>
      <c r="V1068">
        <v>2</v>
      </c>
      <c r="W1068" s="1"/>
      <c r="Y1068" s="1"/>
      <c r="Z1068" s="1">
        <f t="shared" si="370"/>
        <v>5</v>
      </c>
      <c r="AA1068" s="1">
        <v>3</v>
      </c>
      <c r="AC1068">
        <v>2</v>
      </c>
      <c r="AD1068" s="136">
        <v>0</v>
      </c>
      <c r="AE1068">
        <v>0</v>
      </c>
      <c r="AF1068">
        <v>0</v>
      </c>
      <c r="AI1068" t="str">
        <f t="shared" si="360"/>
        <v>Berlin</v>
      </c>
      <c r="AJ1068" t="s">
        <v>1974</v>
      </c>
      <c r="AK1068" s="159">
        <v>2</v>
      </c>
      <c r="AL1068" s="7"/>
      <c r="AN1068" s="91">
        <v>33</v>
      </c>
      <c r="AO1068" s="93">
        <v>7</v>
      </c>
      <c r="AP1068" s="93">
        <v>20</v>
      </c>
      <c r="AQ1068" s="100">
        <v>5140</v>
      </c>
      <c r="AR1068" s="100">
        <f t="shared" si="371"/>
        <v>33007</v>
      </c>
      <c r="AS1068" t="s">
        <v>1057</v>
      </c>
      <c r="AT1068" s="103">
        <f t="shared" si="372"/>
        <v>3305140</v>
      </c>
      <c r="AW1068">
        <v>62.46</v>
      </c>
      <c r="AX1068">
        <v>0.73</v>
      </c>
      <c r="AY1068">
        <v>61.73</v>
      </c>
      <c r="BA1068" s="7">
        <f t="shared" si="380"/>
        <v>0</v>
      </c>
      <c r="BB1068" s="7">
        <f t="shared" si="381"/>
        <v>0</v>
      </c>
      <c r="BC1068" s="7">
        <f t="shared" si="382"/>
        <v>0</v>
      </c>
      <c r="BD1068" s="7">
        <f t="shared" si="382"/>
        <v>1</v>
      </c>
      <c r="BE1068" s="7">
        <f t="shared" si="383"/>
        <v>0</v>
      </c>
      <c r="BF1068" s="107">
        <f t="shared" si="373"/>
        <v>0</v>
      </c>
      <c r="BG1068" s="107">
        <f t="shared" si="374"/>
        <v>0</v>
      </c>
      <c r="BH1068" s="107">
        <f t="shared" si="375"/>
        <v>0</v>
      </c>
      <c r="BI1068" s="107">
        <f t="shared" si="376"/>
        <v>0.32600000000000001</v>
      </c>
      <c r="BJ1068" s="107">
        <f t="shared" si="384"/>
        <v>0</v>
      </c>
      <c r="BK1068" s="151">
        <f t="shared" si="385"/>
        <v>0</v>
      </c>
      <c r="BM1068">
        <v>0</v>
      </c>
      <c r="BN1068">
        <v>0</v>
      </c>
      <c r="BO1068">
        <v>0</v>
      </c>
      <c r="BP1068">
        <v>0</v>
      </c>
      <c r="BQ1068">
        <v>1</v>
      </c>
      <c r="BR1068">
        <v>0</v>
      </c>
      <c r="BS1068">
        <v>1</v>
      </c>
      <c r="BT1068">
        <v>0</v>
      </c>
      <c r="BU1068">
        <v>1</v>
      </c>
      <c r="BW1068">
        <v>0</v>
      </c>
      <c r="BX1068">
        <v>0</v>
      </c>
      <c r="BY1068">
        <v>0</v>
      </c>
      <c r="BZ1068">
        <v>2</v>
      </c>
      <c r="CA1068">
        <v>0</v>
      </c>
      <c r="CB1068">
        <v>0</v>
      </c>
      <c r="CC1068">
        <v>0</v>
      </c>
      <c r="CD1068">
        <v>0</v>
      </c>
      <c r="CE1068">
        <v>0</v>
      </c>
      <c r="CF1068">
        <v>0</v>
      </c>
    </row>
    <row r="1069" spans="1:84" hidden="1" outlineLevel="1">
      <c r="A1069" s="9" t="s">
        <v>915</v>
      </c>
      <c r="B1069" s="9" t="s">
        <v>3222</v>
      </c>
      <c r="C1069" s="1">
        <f t="shared" si="362"/>
        <v>428</v>
      </c>
      <c r="D1069" s="7">
        <f t="shared" si="363"/>
        <v>3</v>
      </c>
      <c r="E1069" s="7">
        <f t="shared" si="364"/>
        <v>4</v>
      </c>
      <c r="F1069" s="7">
        <f t="shared" si="365"/>
        <v>2</v>
      </c>
      <c r="G1069" s="7">
        <f t="shared" si="359"/>
        <v>1</v>
      </c>
      <c r="H1069" s="48">
        <f t="shared" si="366"/>
        <v>24</v>
      </c>
      <c r="I1069" s="163">
        <f t="shared" si="367"/>
        <v>5.6074766355140186E-2</v>
      </c>
      <c r="J1069" s="8"/>
      <c r="K1069" s="2">
        <f t="shared" si="368"/>
        <v>0.20794392523364486</v>
      </c>
      <c r="L1069" s="2">
        <f t="shared" si="369"/>
        <v>0.10514018691588785</v>
      </c>
      <c r="M1069" s="2">
        <f t="shared" si="377"/>
        <v>0.25467289719626168</v>
      </c>
      <c r="N1069" s="2">
        <f t="shared" si="378"/>
        <v>0.31074766355140188</v>
      </c>
      <c r="O1069" s="2">
        <f t="shared" si="379"/>
        <v>0.12149532710280375</v>
      </c>
      <c r="P1069" s="1">
        <v>89</v>
      </c>
      <c r="Q1069" s="1">
        <v>45</v>
      </c>
      <c r="R1069" s="1">
        <v>109</v>
      </c>
      <c r="S1069" s="1">
        <v>133</v>
      </c>
      <c r="T1069" s="1">
        <v>34</v>
      </c>
      <c r="U1069" s="1">
        <v>4</v>
      </c>
      <c r="V1069">
        <v>0</v>
      </c>
      <c r="W1069" s="1"/>
      <c r="Y1069" s="1"/>
      <c r="Z1069" s="1">
        <f t="shared" si="370"/>
        <v>7</v>
      </c>
      <c r="AA1069" s="1">
        <v>1</v>
      </c>
      <c r="AC1069">
        <v>6</v>
      </c>
      <c r="AD1069" s="136">
        <v>0</v>
      </c>
      <c r="AE1069">
        <v>0</v>
      </c>
      <c r="AF1069">
        <v>0</v>
      </c>
      <c r="AI1069" t="str">
        <f t="shared" si="360"/>
        <v>Bethlehem</v>
      </c>
      <c r="AJ1069" t="s">
        <v>945</v>
      </c>
      <c r="AK1069" s="159">
        <v>2</v>
      </c>
      <c r="AL1069" s="7"/>
      <c r="AN1069" s="91">
        <v>33</v>
      </c>
      <c r="AO1069" s="93">
        <v>9</v>
      </c>
      <c r="AP1069" s="93">
        <v>25</v>
      </c>
      <c r="AQ1069" s="100">
        <v>5460</v>
      </c>
      <c r="AR1069" s="100">
        <f t="shared" si="371"/>
        <v>33009</v>
      </c>
      <c r="AS1069" t="s">
        <v>1753</v>
      </c>
      <c r="AT1069" s="103">
        <f t="shared" si="372"/>
        <v>3305460</v>
      </c>
      <c r="AW1069">
        <v>91</v>
      </c>
      <c r="AX1069">
        <v>7.0000000000000007E-2</v>
      </c>
      <c r="AY1069">
        <v>90.94</v>
      </c>
      <c r="BA1069" s="7">
        <f t="shared" si="380"/>
        <v>0</v>
      </c>
      <c r="BB1069" s="7">
        <f t="shared" si="381"/>
        <v>0</v>
      </c>
      <c r="BC1069" s="7">
        <f t="shared" si="382"/>
        <v>0</v>
      </c>
      <c r="BD1069" s="7">
        <f t="shared" si="382"/>
        <v>1</v>
      </c>
      <c r="BE1069" s="7">
        <f t="shared" si="383"/>
        <v>0</v>
      </c>
      <c r="BF1069" s="107">
        <f t="shared" si="373"/>
        <v>0</v>
      </c>
      <c r="BG1069" s="107">
        <f t="shared" si="374"/>
        <v>0</v>
      </c>
      <c r="BH1069" s="107">
        <f t="shared" si="375"/>
        <v>0</v>
      </c>
      <c r="BI1069" s="107">
        <f t="shared" si="376"/>
        <v>0.31</v>
      </c>
      <c r="BJ1069" s="107">
        <f t="shared" si="384"/>
        <v>0</v>
      </c>
      <c r="BK1069" s="151">
        <f t="shared" si="385"/>
        <v>0</v>
      </c>
      <c r="BM1069">
        <v>1</v>
      </c>
      <c r="BN1069">
        <v>0</v>
      </c>
      <c r="BO1069">
        <v>0</v>
      </c>
      <c r="BP1069">
        <v>0</v>
      </c>
      <c r="BQ1069">
        <v>0</v>
      </c>
      <c r="BR1069">
        <v>0</v>
      </c>
      <c r="BS1069">
        <v>0</v>
      </c>
      <c r="BT1069">
        <v>0</v>
      </c>
      <c r="BU1069">
        <v>0</v>
      </c>
      <c r="BW1069">
        <v>1</v>
      </c>
      <c r="BX1069">
        <v>0</v>
      </c>
      <c r="BY1069">
        <v>1</v>
      </c>
      <c r="BZ1069">
        <v>0</v>
      </c>
      <c r="CA1069">
        <v>0</v>
      </c>
      <c r="CB1069">
        <v>3</v>
      </c>
      <c r="CC1069">
        <v>1</v>
      </c>
      <c r="CD1069">
        <v>0</v>
      </c>
      <c r="CE1069">
        <v>0</v>
      </c>
      <c r="CF1069">
        <v>0</v>
      </c>
    </row>
    <row r="1070" spans="1:84" hidden="1" outlineLevel="1">
      <c r="A1070" t="s">
        <v>1761</v>
      </c>
      <c r="B1070" s="9" t="s">
        <v>3222</v>
      </c>
      <c r="C1070" s="1">
        <f t="shared" si="362"/>
        <v>648</v>
      </c>
      <c r="D1070" s="7">
        <f t="shared" si="363"/>
        <v>3</v>
      </c>
      <c r="E1070" s="7">
        <f t="shared" si="364"/>
        <v>5</v>
      </c>
      <c r="F1070" s="7">
        <f t="shared" si="365"/>
        <v>2</v>
      </c>
      <c r="G1070" s="7">
        <f t="shared" si="359"/>
        <v>1</v>
      </c>
      <c r="H1070" s="48">
        <f t="shared" si="366"/>
        <v>7</v>
      </c>
      <c r="I1070" s="163">
        <f t="shared" si="367"/>
        <v>1.0802469135802469E-2</v>
      </c>
      <c r="J1070" s="8"/>
      <c r="K1070" s="2">
        <f t="shared" si="368"/>
        <v>0.15277777777777779</v>
      </c>
      <c r="L1070" s="2">
        <f t="shared" si="369"/>
        <v>9.4135802469135804E-2</v>
      </c>
      <c r="M1070" s="2">
        <f t="shared" si="377"/>
        <v>0.30864197530864196</v>
      </c>
      <c r="N1070" s="2">
        <f t="shared" si="378"/>
        <v>0.31944444444444442</v>
      </c>
      <c r="O1070" s="2">
        <f t="shared" si="379"/>
        <v>0.12500000000000006</v>
      </c>
      <c r="P1070" s="1">
        <v>99</v>
      </c>
      <c r="Q1070" s="1">
        <v>61</v>
      </c>
      <c r="R1070" s="1">
        <v>200</v>
      </c>
      <c r="S1070" s="1">
        <v>207</v>
      </c>
      <c r="T1070" s="1">
        <v>66</v>
      </c>
      <c r="U1070" s="1">
        <v>3</v>
      </c>
      <c r="V1070">
        <v>3</v>
      </c>
      <c r="W1070" s="1"/>
      <c r="Y1070" s="1"/>
      <c r="Z1070" s="1">
        <f t="shared" si="370"/>
        <v>4</v>
      </c>
      <c r="AA1070" s="1">
        <v>0</v>
      </c>
      <c r="AC1070">
        <v>1</v>
      </c>
      <c r="AD1070" s="136">
        <v>1</v>
      </c>
      <c r="AE1070">
        <v>1</v>
      </c>
      <c r="AF1070">
        <v>2</v>
      </c>
      <c r="AI1070" t="str">
        <f t="shared" si="360"/>
        <v>Boscawen</v>
      </c>
      <c r="AJ1070" t="s">
        <v>1686</v>
      </c>
      <c r="AK1070" s="159">
        <v>2</v>
      </c>
      <c r="AL1070" s="7"/>
      <c r="AN1070" s="91">
        <v>33</v>
      </c>
      <c r="AO1070" s="93">
        <v>13</v>
      </c>
      <c r="AP1070" s="93">
        <v>15</v>
      </c>
      <c r="AQ1070" s="100">
        <v>6260</v>
      </c>
      <c r="AR1070" s="100">
        <f t="shared" si="371"/>
        <v>33013</v>
      </c>
      <c r="AS1070" t="s">
        <v>1753</v>
      </c>
      <c r="AT1070" s="103">
        <f t="shared" si="372"/>
        <v>3306260</v>
      </c>
      <c r="AW1070">
        <v>25.4</v>
      </c>
      <c r="AX1070">
        <v>0.68</v>
      </c>
      <c r="AY1070">
        <v>24.73</v>
      </c>
      <c r="BA1070" s="7">
        <f t="shared" si="380"/>
        <v>0</v>
      </c>
      <c r="BB1070" s="7">
        <f t="shared" si="381"/>
        <v>0</v>
      </c>
      <c r="BC1070" s="7">
        <f t="shared" si="382"/>
        <v>0</v>
      </c>
      <c r="BD1070" s="7">
        <f t="shared" si="382"/>
        <v>1</v>
      </c>
      <c r="BE1070" s="7">
        <f t="shared" si="383"/>
        <v>0</v>
      </c>
      <c r="BF1070" s="107">
        <f t="shared" si="373"/>
        <v>0</v>
      </c>
      <c r="BG1070" s="107">
        <f t="shared" si="374"/>
        <v>0</v>
      </c>
      <c r="BH1070" s="107">
        <f t="shared" si="375"/>
        <v>0</v>
      </c>
      <c r="BI1070" s="107">
        <f t="shared" si="376"/>
        <v>0.31900000000000001</v>
      </c>
      <c r="BJ1070" s="107">
        <f t="shared" si="384"/>
        <v>0</v>
      </c>
      <c r="BK1070" s="151">
        <f t="shared" si="385"/>
        <v>0</v>
      </c>
      <c r="BM1070">
        <v>0</v>
      </c>
      <c r="BN1070">
        <v>1</v>
      </c>
      <c r="BO1070">
        <v>0</v>
      </c>
      <c r="BP1070">
        <v>0</v>
      </c>
      <c r="BQ1070">
        <v>0</v>
      </c>
      <c r="BR1070">
        <v>0</v>
      </c>
      <c r="BS1070">
        <v>0</v>
      </c>
      <c r="BT1070">
        <v>0</v>
      </c>
      <c r="BU1070">
        <v>1</v>
      </c>
      <c r="BW1070">
        <v>1</v>
      </c>
      <c r="BX1070">
        <v>0</v>
      </c>
      <c r="BY1070">
        <v>0</v>
      </c>
      <c r="BZ1070">
        <v>0</v>
      </c>
      <c r="CA1070">
        <v>0</v>
      </c>
      <c r="CB1070">
        <v>1</v>
      </c>
      <c r="CC1070">
        <v>0</v>
      </c>
      <c r="CD1070">
        <v>0</v>
      </c>
      <c r="CE1070">
        <v>0</v>
      </c>
      <c r="CF1070">
        <v>0</v>
      </c>
    </row>
    <row r="1071" spans="1:84" hidden="1" outlineLevel="1">
      <c r="A1071" t="s">
        <v>1145</v>
      </c>
      <c r="B1071" s="9" t="s">
        <v>3222</v>
      </c>
      <c r="C1071" s="1">
        <f t="shared" si="362"/>
        <v>2140</v>
      </c>
      <c r="D1071" s="7">
        <f t="shared" si="363"/>
        <v>2</v>
      </c>
      <c r="E1071" s="7">
        <f t="shared" si="364"/>
        <v>4</v>
      </c>
      <c r="F1071" s="7">
        <f t="shared" si="365"/>
        <v>1</v>
      </c>
      <c r="G1071" s="7">
        <f t="shared" si="359"/>
        <v>3</v>
      </c>
      <c r="H1071" s="48">
        <f t="shared" si="366"/>
        <v>288</v>
      </c>
      <c r="I1071" s="163">
        <f t="shared" si="367"/>
        <v>0.13457943925233645</v>
      </c>
      <c r="J1071" s="8"/>
      <c r="K1071" s="2">
        <f t="shared" si="368"/>
        <v>0.23738317757009345</v>
      </c>
      <c r="L1071" s="2">
        <f t="shared" si="369"/>
        <v>9.4859813084112149E-2</v>
      </c>
      <c r="M1071" s="2">
        <f t="shared" si="377"/>
        <v>0.37196261682242993</v>
      </c>
      <c r="N1071" s="2">
        <f t="shared" si="378"/>
        <v>0.18317757009345795</v>
      </c>
      <c r="O1071" s="2">
        <f t="shared" si="379"/>
        <v>0.11261682242990653</v>
      </c>
      <c r="P1071" s="1">
        <v>508</v>
      </c>
      <c r="Q1071" s="1">
        <v>203</v>
      </c>
      <c r="R1071" s="1">
        <v>796</v>
      </c>
      <c r="S1071" s="1">
        <v>392</v>
      </c>
      <c r="T1071" s="1">
        <v>195</v>
      </c>
      <c r="U1071" s="1">
        <v>15</v>
      </c>
      <c r="V1071">
        <v>3</v>
      </c>
      <c r="W1071" s="1"/>
      <c r="Y1071" s="1"/>
      <c r="Z1071" s="1">
        <f t="shared" si="370"/>
        <v>7</v>
      </c>
      <c r="AA1071" s="1">
        <v>5</v>
      </c>
      <c r="AC1071">
        <v>10</v>
      </c>
      <c r="AD1071" s="136">
        <v>3</v>
      </c>
      <c r="AE1071">
        <v>1</v>
      </c>
      <c r="AF1071">
        <v>2</v>
      </c>
      <c r="AI1071" t="str">
        <f t="shared" si="360"/>
        <v>Bow</v>
      </c>
      <c r="AJ1071" t="s">
        <v>1686</v>
      </c>
      <c r="AK1071" s="159">
        <v>2</v>
      </c>
      <c r="AL1071" s="7"/>
      <c r="AN1071" s="91">
        <v>33</v>
      </c>
      <c r="AO1071" s="93">
        <v>13</v>
      </c>
      <c r="AP1071" s="93">
        <v>20</v>
      </c>
      <c r="AQ1071" s="100">
        <v>6500</v>
      </c>
      <c r="AR1071" s="100">
        <f t="shared" si="371"/>
        <v>33013</v>
      </c>
      <c r="AS1071" t="s">
        <v>1753</v>
      </c>
      <c r="AT1071" s="103">
        <f t="shared" si="372"/>
        <v>3306500</v>
      </c>
      <c r="AW1071">
        <v>28.47</v>
      </c>
      <c r="AX1071">
        <v>0.4</v>
      </c>
      <c r="AY1071">
        <v>28.07</v>
      </c>
      <c r="BA1071" s="7">
        <f t="shared" si="380"/>
        <v>0</v>
      </c>
      <c r="BB1071" s="7">
        <f t="shared" si="381"/>
        <v>0</v>
      </c>
      <c r="BC1071" s="7">
        <f t="shared" si="382"/>
        <v>1</v>
      </c>
      <c r="BD1071" s="7">
        <f t="shared" si="382"/>
        <v>0</v>
      </c>
      <c r="BE1071" s="7">
        <f t="shared" si="383"/>
        <v>0</v>
      </c>
      <c r="BF1071" s="107">
        <f t="shared" si="373"/>
        <v>0</v>
      </c>
      <c r="BG1071" s="107">
        <f t="shared" si="374"/>
        <v>0</v>
      </c>
      <c r="BH1071" s="107">
        <f t="shared" si="375"/>
        <v>0.371</v>
      </c>
      <c r="BI1071" s="107">
        <f t="shared" si="376"/>
        <v>0</v>
      </c>
      <c r="BJ1071" s="107">
        <f t="shared" si="384"/>
        <v>0</v>
      </c>
      <c r="BK1071" s="151">
        <f t="shared" si="385"/>
        <v>0</v>
      </c>
      <c r="BM1071">
        <v>0</v>
      </c>
      <c r="BN1071">
        <v>0</v>
      </c>
      <c r="BO1071">
        <v>0</v>
      </c>
      <c r="BP1071">
        <v>0</v>
      </c>
      <c r="BQ1071">
        <v>0</v>
      </c>
      <c r="BR1071">
        <v>0</v>
      </c>
      <c r="BS1071">
        <v>0</v>
      </c>
      <c r="BT1071">
        <v>1</v>
      </c>
      <c r="BU1071">
        <v>4</v>
      </c>
      <c r="BW1071">
        <v>0</v>
      </c>
      <c r="BX1071">
        <v>0</v>
      </c>
      <c r="BY1071">
        <v>0</v>
      </c>
      <c r="BZ1071">
        <v>0</v>
      </c>
      <c r="CA1071">
        <v>0</v>
      </c>
      <c r="CB1071">
        <v>2</v>
      </c>
      <c r="CC1071">
        <v>0</v>
      </c>
      <c r="CD1071">
        <v>0</v>
      </c>
      <c r="CE1071">
        <v>0</v>
      </c>
      <c r="CF1071">
        <v>0</v>
      </c>
    </row>
    <row r="1072" spans="1:84" hidden="1" outlineLevel="1">
      <c r="A1072" t="s">
        <v>2268</v>
      </c>
      <c r="B1072" s="9" t="s">
        <v>3222</v>
      </c>
      <c r="C1072" s="1">
        <f t="shared" si="362"/>
        <v>412</v>
      </c>
      <c r="D1072" s="7">
        <f t="shared" si="363"/>
        <v>3</v>
      </c>
      <c r="E1072" s="7">
        <f t="shared" si="364"/>
        <v>4</v>
      </c>
      <c r="F1072" s="7">
        <f t="shared" si="365"/>
        <v>2</v>
      </c>
      <c r="G1072" s="7">
        <f t="shared" si="359"/>
        <v>1</v>
      </c>
      <c r="H1072" s="48">
        <f t="shared" si="366"/>
        <v>4</v>
      </c>
      <c r="I1072" s="163">
        <f t="shared" si="367"/>
        <v>9.7087378640776691E-3</v>
      </c>
      <c r="J1072" s="8"/>
      <c r="K1072" s="2">
        <f t="shared" si="368"/>
        <v>0.16747572815533981</v>
      </c>
      <c r="L1072" s="2">
        <f t="shared" si="369"/>
        <v>0.10679611650485436</v>
      </c>
      <c r="M1072" s="2">
        <f t="shared" si="377"/>
        <v>0.2936893203883495</v>
      </c>
      <c r="N1072" s="2">
        <f t="shared" si="378"/>
        <v>0.30339805825242716</v>
      </c>
      <c r="O1072" s="2">
        <f t="shared" si="379"/>
        <v>0.12864077669902918</v>
      </c>
      <c r="P1072" s="1">
        <v>69</v>
      </c>
      <c r="Q1072" s="1">
        <v>44</v>
      </c>
      <c r="R1072" s="1">
        <v>121</v>
      </c>
      <c r="S1072" s="1">
        <v>125</v>
      </c>
      <c r="T1072" s="1">
        <v>41</v>
      </c>
      <c r="U1072" s="1">
        <v>3</v>
      </c>
      <c r="V1072">
        <v>1</v>
      </c>
      <c r="W1072" s="1"/>
      <c r="Y1072" s="1"/>
      <c r="Z1072" s="1">
        <f t="shared" si="370"/>
        <v>1</v>
      </c>
      <c r="AA1072" s="1">
        <v>2</v>
      </c>
      <c r="AC1072">
        <v>1</v>
      </c>
      <c r="AD1072" s="136">
        <v>3</v>
      </c>
      <c r="AE1072">
        <v>1</v>
      </c>
      <c r="AF1072">
        <v>0</v>
      </c>
      <c r="AI1072" t="str">
        <f t="shared" si="360"/>
        <v>Bradford</v>
      </c>
      <c r="AJ1072" t="s">
        <v>1686</v>
      </c>
      <c r="AK1072" s="159">
        <v>2</v>
      </c>
      <c r="AL1072" s="7"/>
      <c r="AN1072" s="91">
        <v>33</v>
      </c>
      <c r="AO1072" s="93">
        <v>13</v>
      </c>
      <c r="AP1072" s="93">
        <v>25</v>
      </c>
      <c r="AQ1072" s="100">
        <v>6980</v>
      </c>
      <c r="AR1072" s="100">
        <f t="shared" si="371"/>
        <v>33013</v>
      </c>
      <c r="AS1072" t="s">
        <v>1753</v>
      </c>
      <c r="AT1072" s="103">
        <f t="shared" si="372"/>
        <v>3306980</v>
      </c>
      <c r="AW1072">
        <v>36.01</v>
      </c>
      <c r="AX1072">
        <v>0.7</v>
      </c>
      <c r="AY1072">
        <v>35.32</v>
      </c>
      <c r="BA1072" s="7">
        <f t="shared" si="380"/>
        <v>0</v>
      </c>
      <c r="BB1072" s="7">
        <f t="shared" si="381"/>
        <v>0</v>
      </c>
      <c r="BC1072" s="7">
        <f t="shared" si="382"/>
        <v>0</v>
      </c>
      <c r="BD1072" s="7">
        <f t="shared" si="382"/>
        <v>1</v>
      </c>
      <c r="BE1072" s="7">
        <f t="shared" si="383"/>
        <v>0</v>
      </c>
      <c r="BF1072" s="107">
        <f t="shared" si="373"/>
        <v>0</v>
      </c>
      <c r="BG1072" s="107">
        <f t="shared" si="374"/>
        <v>0</v>
      </c>
      <c r="BH1072" s="107">
        <f t="shared" si="375"/>
        <v>0</v>
      </c>
      <c r="BI1072" s="107">
        <f t="shared" si="376"/>
        <v>0.30299999999999999</v>
      </c>
      <c r="BJ1072" s="107">
        <f t="shared" si="384"/>
        <v>0</v>
      </c>
      <c r="BK1072" s="151">
        <f t="shared" si="385"/>
        <v>0</v>
      </c>
      <c r="BM1072">
        <v>0</v>
      </c>
      <c r="BN1072">
        <v>0</v>
      </c>
      <c r="BO1072">
        <v>0</v>
      </c>
      <c r="BP1072">
        <v>0</v>
      </c>
      <c r="BQ1072">
        <v>0</v>
      </c>
      <c r="BR1072">
        <v>0</v>
      </c>
      <c r="BS1072">
        <v>0</v>
      </c>
      <c r="BT1072">
        <v>0</v>
      </c>
      <c r="BU1072">
        <v>0</v>
      </c>
      <c r="BW1072">
        <v>1</v>
      </c>
      <c r="BX1072">
        <v>0</v>
      </c>
      <c r="BY1072">
        <v>0</v>
      </c>
      <c r="BZ1072">
        <v>0</v>
      </c>
      <c r="CA1072">
        <v>0</v>
      </c>
      <c r="CB1072">
        <v>0</v>
      </c>
      <c r="CC1072">
        <v>0</v>
      </c>
      <c r="CD1072">
        <v>0</v>
      </c>
      <c r="CE1072">
        <v>0</v>
      </c>
      <c r="CF1072">
        <v>0</v>
      </c>
    </row>
    <row r="1073" spans="1:84" hidden="1" outlineLevel="1">
      <c r="A1073" t="s">
        <v>1233</v>
      </c>
      <c r="B1073" s="9" t="s">
        <v>3222</v>
      </c>
      <c r="C1073" s="1">
        <f t="shared" si="362"/>
        <v>1000</v>
      </c>
      <c r="D1073" s="7">
        <f t="shared" si="363"/>
        <v>3</v>
      </c>
      <c r="E1073" s="7">
        <f t="shared" si="364"/>
        <v>5</v>
      </c>
      <c r="F1073" s="7">
        <f t="shared" si="365"/>
        <v>1</v>
      </c>
      <c r="G1073" s="7">
        <f t="shared" si="359"/>
        <v>2</v>
      </c>
      <c r="H1073" s="48">
        <f t="shared" si="366"/>
        <v>261</v>
      </c>
      <c r="I1073" s="163">
        <f t="shared" si="367"/>
        <v>0.26100000000000001</v>
      </c>
      <c r="J1073" s="8"/>
      <c r="K1073" s="2">
        <f t="shared" si="368"/>
        <v>0.153</v>
      </c>
      <c r="L1073" s="2">
        <f t="shared" si="369"/>
        <v>8.6999999999999994E-2</v>
      </c>
      <c r="M1073" s="2">
        <f t="shared" si="377"/>
        <v>0.44700000000000001</v>
      </c>
      <c r="N1073" s="2">
        <f t="shared" si="378"/>
        <v>0.186</v>
      </c>
      <c r="O1073" s="2">
        <f t="shared" si="379"/>
        <v>0.127</v>
      </c>
      <c r="P1073" s="1">
        <v>153</v>
      </c>
      <c r="Q1073" s="1">
        <v>87</v>
      </c>
      <c r="R1073" s="1">
        <v>447</v>
      </c>
      <c r="S1073" s="1">
        <v>186</v>
      </c>
      <c r="T1073" s="1">
        <v>109</v>
      </c>
      <c r="U1073" s="1">
        <v>7</v>
      </c>
      <c r="V1073">
        <v>3</v>
      </c>
      <c r="W1073" s="1"/>
      <c r="Y1073" s="1"/>
      <c r="Z1073" s="1">
        <f t="shared" si="370"/>
        <v>4</v>
      </c>
      <c r="AA1073" s="1">
        <v>2</v>
      </c>
      <c r="AC1073">
        <v>0</v>
      </c>
      <c r="AD1073" s="136">
        <v>1</v>
      </c>
      <c r="AE1073">
        <v>1</v>
      </c>
      <c r="AF1073">
        <v>0</v>
      </c>
      <c r="AI1073" t="str">
        <f t="shared" si="360"/>
        <v>Brentwood</v>
      </c>
      <c r="AJ1073" t="s">
        <v>3115</v>
      </c>
      <c r="AK1073" s="159">
        <v>1</v>
      </c>
      <c r="AL1073" s="7"/>
      <c r="AN1073" s="91">
        <v>33</v>
      </c>
      <c r="AO1073" s="93">
        <v>15</v>
      </c>
      <c r="AP1073" s="93">
        <v>15</v>
      </c>
      <c r="AQ1073" s="100">
        <v>7220</v>
      </c>
      <c r="AR1073" s="100">
        <f t="shared" si="371"/>
        <v>33015</v>
      </c>
      <c r="AS1073" t="s">
        <v>1753</v>
      </c>
      <c r="AT1073" s="103">
        <f t="shared" si="372"/>
        <v>3307220</v>
      </c>
      <c r="AW1073">
        <v>16.98</v>
      </c>
      <c r="AX1073">
        <v>0.16</v>
      </c>
      <c r="AY1073">
        <v>16.82</v>
      </c>
      <c r="BA1073" s="7">
        <f t="shared" si="380"/>
        <v>0</v>
      </c>
      <c r="BB1073" s="7">
        <f t="shared" si="381"/>
        <v>0</v>
      </c>
      <c r="BC1073" s="7">
        <f t="shared" si="382"/>
        <v>1</v>
      </c>
      <c r="BD1073" s="7">
        <f t="shared" si="382"/>
        <v>0</v>
      </c>
      <c r="BE1073" s="7">
        <f t="shared" si="383"/>
        <v>0</v>
      </c>
      <c r="BF1073" s="107">
        <f t="shared" si="373"/>
        <v>0</v>
      </c>
      <c r="BG1073" s="107">
        <f t="shared" si="374"/>
        <v>0</v>
      </c>
      <c r="BH1073" s="107">
        <f t="shared" si="375"/>
        <v>0.44700000000000001</v>
      </c>
      <c r="BI1073" s="107">
        <f t="shared" si="376"/>
        <v>0</v>
      </c>
      <c r="BJ1073" s="107">
        <f t="shared" si="384"/>
        <v>0</v>
      </c>
      <c r="BK1073" s="151">
        <f t="shared" si="385"/>
        <v>0</v>
      </c>
      <c r="BM1073">
        <v>0</v>
      </c>
      <c r="BN1073">
        <v>0</v>
      </c>
      <c r="BO1073">
        <v>0</v>
      </c>
      <c r="BP1073">
        <v>0</v>
      </c>
      <c r="BQ1073">
        <v>0</v>
      </c>
      <c r="BR1073">
        <v>0</v>
      </c>
      <c r="BS1073">
        <v>0</v>
      </c>
      <c r="BT1073">
        <v>0</v>
      </c>
      <c r="BU1073">
        <v>0</v>
      </c>
      <c r="BW1073">
        <v>1</v>
      </c>
      <c r="BX1073">
        <v>0</v>
      </c>
      <c r="BY1073">
        <v>0</v>
      </c>
      <c r="BZ1073">
        <v>0</v>
      </c>
      <c r="CA1073">
        <v>0</v>
      </c>
      <c r="CB1073">
        <v>2</v>
      </c>
      <c r="CC1073">
        <v>1</v>
      </c>
      <c r="CD1073">
        <v>0</v>
      </c>
      <c r="CE1073">
        <v>0</v>
      </c>
      <c r="CF1073">
        <v>0</v>
      </c>
    </row>
    <row r="1074" spans="1:84" hidden="1" outlineLevel="1">
      <c r="A1074" t="s">
        <v>1029</v>
      </c>
      <c r="B1074" s="9" t="s">
        <v>3222</v>
      </c>
      <c r="C1074" s="1">
        <f t="shared" si="362"/>
        <v>299</v>
      </c>
      <c r="D1074" s="7">
        <f t="shared" si="363"/>
        <v>3</v>
      </c>
      <c r="E1074" s="7">
        <f t="shared" si="364"/>
        <v>4</v>
      </c>
      <c r="F1074" s="7">
        <f t="shared" si="365"/>
        <v>1</v>
      </c>
      <c r="G1074" s="7">
        <f t="shared" si="359"/>
        <v>2</v>
      </c>
      <c r="H1074" s="48">
        <f t="shared" si="366"/>
        <v>53</v>
      </c>
      <c r="I1074" s="163">
        <f t="shared" si="367"/>
        <v>0.17725752508361203</v>
      </c>
      <c r="J1074" s="8"/>
      <c r="K1074" s="2">
        <f t="shared" si="368"/>
        <v>0.19732441471571907</v>
      </c>
      <c r="L1074" s="2">
        <f t="shared" si="369"/>
        <v>9.6989966555183951E-2</v>
      </c>
      <c r="M1074" s="2">
        <f t="shared" si="377"/>
        <v>0.40468227424749165</v>
      </c>
      <c r="N1074" s="2">
        <f t="shared" si="378"/>
        <v>0.22742474916387959</v>
      </c>
      <c r="O1074" s="2">
        <f t="shared" si="379"/>
        <v>7.3578595317725731E-2</v>
      </c>
      <c r="P1074" s="1">
        <v>59</v>
      </c>
      <c r="Q1074" s="1">
        <v>29</v>
      </c>
      <c r="R1074" s="1">
        <v>121</v>
      </c>
      <c r="S1074" s="1">
        <v>68</v>
      </c>
      <c r="T1074" s="1">
        <v>13</v>
      </c>
      <c r="U1074" s="1">
        <v>4</v>
      </c>
      <c r="V1074">
        <v>0</v>
      </c>
      <c r="W1074" s="1"/>
      <c r="Y1074" s="1"/>
      <c r="Z1074" s="1">
        <f t="shared" si="370"/>
        <v>0</v>
      </c>
      <c r="AA1074" s="1">
        <v>0</v>
      </c>
      <c r="AC1074">
        <v>1</v>
      </c>
      <c r="AD1074" s="136">
        <v>3</v>
      </c>
      <c r="AE1074">
        <v>0</v>
      </c>
      <c r="AF1074">
        <v>1</v>
      </c>
      <c r="AI1074" t="str">
        <f t="shared" si="360"/>
        <v>Bridgewater</v>
      </c>
      <c r="AJ1074" t="s">
        <v>945</v>
      </c>
      <c r="AK1074" s="159">
        <v>2</v>
      </c>
      <c r="AL1074" s="7"/>
      <c r="AN1074" s="91">
        <v>33</v>
      </c>
      <c r="AO1074" s="93">
        <v>9</v>
      </c>
      <c r="AP1074" s="93">
        <v>30</v>
      </c>
      <c r="AQ1074" s="100">
        <v>7540</v>
      </c>
      <c r="AR1074" s="100">
        <f t="shared" si="371"/>
        <v>33009</v>
      </c>
      <c r="AS1074" t="s">
        <v>1753</v>
      </c>
      <c r="AT1074" s="103">
        <f t="shared" si="372"/>
        <v>3307540</v>
      </c>
      <c r="AW1074">
        <v>21.45</v>
      </c>
      <c r="AX1074">
        <v>0.18</v>
      </c>
      <c r="AY1074">
        <v>21.27</v>
      </c>
      <c r="BA1074" s="7">
        <f t="shared" si="380"/>
        <v>0</v>
      </c>
      <c r="BB1074" s="7">
        <f t="shared" si="381"/>
        <v>0</v>
      </c>
      <c r="BC1074" s="7">
        <f t="shared" si="382"/>
        <v>1</v>
      </c>
      <c r="BD1074" s="7">
        <f t="shared" si="382"/>
        <v>0</v>
      </c>
      <c r="BE1074" s="7">
        <f t="shared" si="383"/>
        <v>0</v>
      </c>
      <c r="BF1074" s="107">
        <f t="shared" si="373"/>
        <v>0</v>
      </c>
      <c r="BG1074" s="107">
        <f t="shared" si="374"/>
        <v>0</v>
      </c>
      <c r="BH1074" s="107">
        <f t="shared" si="375"/>
        <v>0.40400000000000003</v>
      </c>
      <c r="BI1074" s="107">
        <f t="shared" si="376"/>
        <v>0</v>
      </c>
      <c r="BJ1074" s="107">
        <f t="shared" si="384"/>
        <v>0</v>
      </c>
      <c r="BK1074" s="151">
        <f t="shared" si="385"/>
        <v>0</v>
      </c>
      <c r="BM1074">
        <v>0</v>
      </c>
      <c r="BN1074">
        <v>0</v>
      </c>
      <c r="BO1074">
        <v>0</v>
      </c>
      <c r="BP1074">
        <v>0</v>
      </c>
      <c r="BQ1074">
        <v>0</v>
      </c>
      <c r="BR1074">
        <v>0</v>
      </c>
      <c r="BS1074">
        <v>0</v>
      </c>
      <c r="BT1074">
        <v>0</v>
      </c>
      <c r="BU1074">
        <v>0</v>
      </c>
      <c r="BW1074">
        <v>0</v>
      </c>
      <c r="BX1074">
        <v>0</v>
      </c>
      <c r="BY1074">
        <v>0</v>
      </c>
      <c r="BZ1074">
        <v>0</v>
      </c>
      <c r="CA1074">
        <v>0</v>
      </c>
      <c r="CB1074">
        <v>0</v>
      </c>
      <c r="CC1074">
        <v>0</v>
      </c>
      <c r="CD1074">
        <v>0</v>
      </c>
      <c r="CE1074">
        <v>0</v>
      </c>
      <c r="CF1074">
        <v>0</v>
      </c>
    </row>
    <row r="1075" spans="1:84" hidden="1" outlineLevel="1">
      <c r="A1075" t="s">
        <v>2858</v>
      </c>
      <c r="B1075" s="9" t="s">
        <v>3222</v>
      </c>
      <c r="C1075" s="1">
        <f t="shared" si="362"/>
        <v>730</v>
      </c>
      <c r="D1075" s="7">
        <f t="shared" si="363"/>
        <v>3</v>
      </c>
      <c r="E1075" s="7">
        <f t="shared" si="364"/>
        <v>4</v>
      </c>
      <c r="F1075" s="7">
        <f t="shared" si="365"/>
        <v>1</v>
      </c>
      <c r="G1075" s="7">
        <f t="shared" si="359"/>
        <v>2</v>
      </c>
      <c r="H1075" s="48">
        <f t="shared" si="366"/>
        <v>99</v>
      </c>
      <c r="I1075" s="163">
        <f t="shared" si="367"/>
        <v>0.13561643835616438</v>
      </c>
      <c r="J1075" s="8"/>
      <c r="K1075" s="2">
        <f t="shared" si="368"/>
        <v>0.18630136986301371</v>
      </c>
      <c r="L1075" s="2">
        <f t="shared" si="369"/>
        <v>7.9452054794520555E-2</v>
      </c>
      <c r="M1075" s="2">
        <f t="shared" si="377"/>
        <v>0.38904109589041097</v>
      </c>
      <c r="N1075" s="2">
        <f t="shared" si="378"/>
        <v>0.25342465753424659</v>
      </c>
      <c r="O1075" s="2">
        <f t="shared" si="379"/>
        <v>9.1780821917808175E-2</v>
      </c>
      <c r="P1075" s="1">
        <v>136</v>
      </c>
      <c r="Q1075" s="1">
        <v>58</v>
      </c>
      <c r="R1075" s="1">
        <v>284</v>
      </c>
      <c r="S1075" s="1">
        <v>185</v>
      </c>
      <c r="T1075" s="1">
        <v>57</v>
      </c>
      <c r="U1075" s="1">
        <v>3</v>
      </c>
      <c r="V1075">
        <v>1</v>
      </c>
      <c r="W1075" s="1"/>
      <c r="Y1075" s="1"/>
      <c r="Z1075" s="1">
        <f t="shared" si="370"/>
        <v>1</v>
      </c>
      <c r="AA1075" s="1">
        <v>1</v>
      </c>
      <c r="AC1075">
        <v>3</v>
      </c>
      <c r="AD1075" s="136">
        <v>0</v>
      </c>
      <c r="AE1075">
        <v>0</v>
      </c>
      <c r="AF1075">
        <v>1</v>
      </c>
      <c r="AI1075" t="str">
        <f t="shared" si="360"/>
        <v>Bristol</v>
      </c>
      <c r="AJ1075" t="s">
        <v>945</v>
      </c>
      <c r="AK1075" s="159">
        <v>2</v>
      </c>
      <c r="AL1075" s="7"/>
      <c r="AN1075" s="91">
        <v>33</v>
      </c>
      <c r="AO1075" s="93">
        <v>9</v>
      </c>
      <c r="AP1075" s="93">
        <v>35</v>
      </c>
      <c r="AQ1075" s="100">
        <v>7700</v>
      </c>
      <c r="AR1075" s="100">
        <f t="shared" si="371"/>
        <v>33009</v>
      </c>
      <c r="AS1075" t="s">
        <v>1753</v>
      </c>
      <c r="AT1075" s="103">
        <f t="shared" si="372"/>
        <v>3307700</v>
      </c>
      <c r="AW1075">
        <v>22.26</v>
      </c>
      <c r="AX1075">
        <v>4.92</v>
      </c>
      <c r="AY1075">
        <v>17.34</v>
      </c>
      <c r="BA1075" s="7">
        <f t="shared" si="380"/>
        <v>0</v>
      </c>
      <c r="BB1075" s="7">
        <f t="shared" si="381"/>
        <v>0</v>
      </c>
      <c r="BC1075" s="7">
        <f t="shared" si="382"/>
        <v>1</v>
      </c>
      <c r="BD1075" s="7">
        <f t="shared" si="382"/>
        <v>0</v>
      </c>
      <c r="BE1075" s="7">
        <f t="shared" si="383"/>
        <v>0</v>
      </c>
      <c r="BF1075" s="107">
        <f t="shared" si="373"/>
        <v>0</v>
      </c>
      <c r="BG1075" s="107">
        <f t="shared" si="374"/>
        <v>0</v>
      </c>
      <c r="BH1075" s="107">
        <f t="shared" si="375"/>
        <v>0.38900000000000001</v>
      </c>
      <c r="BI1075" s="107">
        <f t="shared" si="376"/>
        <v>0</v>
      </c>
      <c r="BJ1075" s="107">
        <f t="shared" si="384"/>
        <v>0</v>
      </c>
      <c r="BK1075" s="151">
        <f t="shared" si="385"/>
        <v>0</v>
      </c>
      <c r="BM1075">
        <v>0</v>
      </c>
      <c r="BN1075">
        <v>0</v>
      </c>
      <c r="BO1075">
        <v>0</v>
      </c>
      <c r="BP1075">
        <v>0</v>
      </c>
      <c r="BQ1075">
        <v>0</v>
      </c>
      <c r="BR1075">
        <v>0</v>
      </c>
      <c r="BS1075">
        <v>0</v>
      </c>
      <c r="BT1075">
        <v>0</v>
      </c>
      <c r="BU1075">
        <v>1</v>
      </c>
      <c r="BW1075">
        <v>0</v>
      </c>
      <c r="BX1075">
        <v>0</v>
      </c>
      <c r="BY1075">
        <v>0</v>
      </c>
      <c r="BZ1075">
        <v>0</v>
      </c>
      <c r="CA1075">
        <v>0</v>
      </c>
      <c r="CB1075">
        <v>0</v>
      </c>
      <c r="CC1075">
        <v>0</v>
      </c>
      <c r="CD1075">
        <v>0</v>
      </c>
      <c r="CE1075">
        <v>0</v>
      </c>
      <c r="CF1075">
        <v>0</v>
      </c>
    </row>
    <row r="1076" spans="1:84" hidden="1" outlineLevel="1">
      <c r="A1076" t="s">
        <v>1280</v>
      </c>
      <c r="B1076" s="9" t="s">
        <v>3222</v>
      </c>
      <c r="C1076" s="1">
        <f t="shared" si="362"/>
        <v>224</v>
      </c>
      <c r="D1076" s="7">
        <f t="shared" si="363"/>
        <v>3</v>
      </c>
      <c r="E1076" s="7">
        <f t="shared" si="364"/>
        <v>4</v>
      </c>
      <c r="F1076" s="7">
        <f t="shared" si="365"/>
        <v>1</v>
      </c>
      <c r="G1076" s="7">
        <f t="shared" si="359"/>
        <v>2</v>
      </c>
      <c r="H1076" s="48">
        <f t="shared" si="366"/>
        <v>24</v>
      </c>
      <c r="I1076" s="163">
        <f t="shared" si="367"/>
        <v>0.10714285714285714</v>
      </c>
      <c r="J1076" s="8"/>
      <c r="K1076" s="2">
        <f t="shared" si="368"/>
        <v>0.12053571428571429</v>
      </c>
      <c r="L1076" s="2">
        <f t="shared" si="369"/>
        <v>0.11607142857142858</v>
      </c>
      <c r="M1076" s="2">
        <f t="shared" si="377"/>
        <v>0.36607142857142855</v>
      </c>
      <c r="N1076" s="2">
        <f t="shared" si="378"/>
        <v>0.25892857142857145</v>
      </c>
      <c r="O1076" s="2">
        <f t="shared" si="379"/>
        <v>0.1383928571428571</v>
      </c>
      <c r="P1076" s="1">
        <v>27</v>
      </c>
      <c r="Q1076" s="1">
        <v>26</v>
      </c>
      <c r="R1076" s="1">
        <v>82</v>
      </c>
      <c r="S1076" s="1">
        <v>58</v>
      </c>
      <c r="T1076" s="1">
        <v>26</v>
      </c>
      <c r="U1076" s="1">
        <v>2</v>
      </c>
      <c r="V1076">
        <v>1</v>
      </c>
      <c r="W1076" s="1"/>
      <c r="Y1076" s="1"/>
      <c r="Z1076" s="1">
        <f t="shared" si="370"/>
        <v>0</v>
      </c>
      <c r="AA1076" s="1">
        <v>0</v>
      </c>
      <c r="AC1076">
        <v>2</v>
      </c>
      <c r="AD1076" s="136">
        <v>0</v>
      </c>
      <c r="AE1076">
        <v>0</v>
      </c>
      <c r="AF1076">
        <v>0</v>
      </c>
      <c r="AI1076" t="str">
        <f t="shared" si="360"/>
        <v>Brookfield</v>
      </c>
      <c r="AJ1076" t="s">
        <v>1837</v>
      </c>
      <c r="AK1076" s="159">
        <v>1</v>
      </c>
      <c r="AL1076" s="7"/>
      <c r="AN1076" s="91">
        <v>33</v>
      </c>
      <c r="AO1076" s="93">
        <v>3</v>
      </c>
      <c r="AP1076" s="93">
        <v>15</v>
      </c>
      <c r="AQ1076" s="100">
        <v>7940</v>
      </c>
      <c r="AR1076" s="100">
        <f t="shared" si="371"/>
        <v>33003</v>
      </c>
      <c r="AS1076" t="s">
        <v>1753</v>
      </c>
      <c r="AT1076" s="103">
        <f t="shared" si="372"/>
        <v>3307940</v>
      </c>
      <c r="AW1076">
        <v>23.26</v>
      </c>
      <c r="AX1076">
        <v>0.39</v>
      </c>
      <c r="AY1076">
        <v>22.86</v>
      </c>
      <c r="BA1076" s="7">
        <f t="shared" si="380"/>
        <v>0</v>
      </c>
      <c r="BB1076" s="7">
        <f t="shared" si="381"/>
        <v>0</v>
      </c>
      <c r="BC1076" s="7">
        <f t="shared" si="382"/>
        <v>1</v>
      </c>
      <c r="BD1076" s="7">
        <f t="shared" si="382"/>
        <v>0</v>
      </c>
      <c r="BE1076" s="7">
        <f t="shared" si="383"/>
        <v>0</v>
      </c>
      <c r="BF1076" s="107">
        <f t="shared" si="373"/>
        <v>0</v>
      </c>
      <c r="BG1076" s="107">
        <f t="shared" si="374"/>
        <v>0</v>
      </c>
      <c r="BH1076" s="107">
        <f t="shared" si="375"/>
        <v>0.36599999999999999</v>
      </c>
      <c r="BI1076" s="107">
        <f t="shared" si="376"/>
        <v>0</v>
      </c>
      <c r="BJ1076" s="107">
        <f t="shared" si="384"/>
        <v>0</v>
      </c>
      <c r="BK1076" s="151">
        <f t="shared" si="385"/>
        <v>0</v>
      </c>
      <c r="BM1076">
        <v>0</v>
      </c>
      <c r="BN1076">
        <v>0</v>
      </c>
      <c r="BO1076">
        <v>0</v>
      </c>
      <c r="BP1076">
        <v>0</v>
      </c>
      <c r="BQ1076">
        <v>0</v>
      </c>
      <c r="BR1076">
        <v>0</v>
      </c>
      <c r="BS1076">
        <v>0</v>
      </c>
      <c r="BT1076">
        <v>0</v>
      </c>
      <c r="BU1076">
        <v>0</v>
      </c>
      <c r="BW1076">
        <v>0</v>
      </c>
      <c r="BX1076">
        <v>0</v>
      </c>
      <c r="BY1076">
        <v>0</v>
      </c>
      <c r="BZ1076">
        <v>0</v>
      </c>
      <c r="CA1076">
        <v>0</v>
      </c>
      <c r="CB1076">
        <v>0</v>
      </c>
      <c r="CC1076">
        <v>0</v>
      </c>
      <c r="CD1076">
        <v>0</v>
      </c>
      <c r="CE1076">
        <v>0</v>
      </c>
      <c r="CF1076">
        <v>0</v>
      </c>
    </row>
    <row r="1077" spans="1:84" hidden="1" outlineLevel="1">
      <c r="A1077" t="s">
        <v>2241</v>
      </c>
      <c r="B1077" s="9" t="s">
        <v>3222</v>
      </c>
      <c r="C1077" s="1">
        <f t="shared" si="362"/>
        <v>1377</v>
      </c>
      <c r="D1077" s="7">
        <f t="shared" si="363"/>
        <v>3</v>
      </c>
      <c r="E1077" s="7">
        <f t="shared" si="364"/>
        <v>5</v>
      </c>
      <c r="F1077" s="7">
        <f t="shared" si="365"/>
        <v>1</v>
      </c>
      <c r="G1077" s="7">
        <f t="shared" si="359"/>
        <v>2</v>
      </c>
      <c r="H1077" s="48">
        <f t="shared" si="366"/>
        <v>296</v>
      </c>
      <c r="I1077" s="163">
        <f t="shared" si="367"/>
        <v>0.214960058097313</v>
      </c>
      <c r="J1077" s="8"/>
      <c r="K1077" s="2">
        <f t="shared" si="368"/>
        <v>0.1786492374727669</v>
      </c>
      <c r="L1077" s="2">
        <f t="shared" si="369"/>
        <v>6.6811909949164847E-2</v>
      </c>
      <c r="M1077" s="2">
        <f t="shared" si="377"/>
        <v>0.44008714596949888</v>
      </c>
      <c r="N1077" s="2">
        <f t="shared" si="378"/>
        <v>0.22512708787218591</v>
      </c>
      <c r="O1077" s="2">
        <f t="shared" si="379"/>
        <v>8.9324618736383504E-2</v>
      </c>
      <c r="P1077" s="1">
        <v>246</v>
      </c>
      <c r="Q1077" s="1">
        <v>92</v>
      </c>
      <c r="R1077" s="1">
        <v>606</v>
      </c>
      <c r="S1077" s="1">
        <v>310</v>
      </c>
      <c r="T1077" s="1">
        <v>103</v>
      </c>
      <c r="U1077" s="1">
        <v>5</v>
      </c>
      <c r="V1077">
        <v>2</v>
      </c>
      <c r="W1077" s="1"/>
      <c r="Y1077" s="1"/>
      <c r="Z1077" s="1">
        <f t="shared" si="370"/>
        <v>2</v>
      </c>
      <c r="AA1077" s="1">
        <v>0</v>
      </c>
      <c r="AC1077">
        <v>9</v>
      </c>
      <c r="AD1077" s="136">
        <v>0</v>
      </c>
      <c r="AE1077">
        <v>1</v>
      </c>
      <c r="AF1077">
        <v>1</v>
      </c>
      <c r="AI1077" t="str">
        <f t="shared" si="360"/>
        <v>Brookline</v>
      </c>
      <c r="AJ1077" t="s">
        <v>119</v>
      </c>
      <c r="AK1077" s="159">
        <v>2</v>
      </c>
      <c r="AL1077" s="7"/>
      <c r="AN1077" s="91">
        <v>33</v>
      </c>
      <c r="AO1077" s="93">
        <v>11</v>
      </c>
      <c r="AP1077" s="93">
        <v>25</v>
      </c>
      <c r="AQ1077" s="100">
        <v>8100</v>
      </c>
      <c r="AR1077" s="100">
        <f t="shared" si="371"/>
        <v>33011</v>
      </c>
      <c r="AS1077" t="s">
        <v>1753</v>
      </c>
      <c r="AT1077" s="103">
        <f t="shared" si="372"/>
        <v>3308100</v>
      </c>
      <c r="AW1077">
        <v>20.13</v>
      </c>
      <c r="AX1077">
        <v>0.36</v>
      </c>
      <c r="AY1077">
        <v>19.77</v>
      </c>
      <c r="BA1077" s="7">
        <f t="shared" si="380"/>
        <v>0</v>
      </c>
      <c r="BB1077" s="7">
        <f t="shared" si="381"/>
        <v>0</v>
      </c>
      <c r="BC1077" s="7">
        <f t="shared" si="382"/>
        <v>1</v>
      </c>
      <c r="BD1077" s="7">
        <f t="shared" si="382"/>
        <v>0</v>
      </c>
      <c r="BE1077" s="7">
        <f t="shared" si="383"/>
        <v>0</v>
      </c>
      <c r="BF1077" s="107">
        <f t="shared" si="373"/>
        <v>0</v>
      </c>
      <c r="BG1077" s="107">
        <f t="shared" si="374"/>
        <v>0</v>
      </c>
      <c r="BH1077" s="107">
        <f t="shared" si="375"/>
        <v>0.44</v>
      </c>
      <c r="BI1077" s="107">
        <f t="shared" si="376"/>
        <v>0</v>
      </c>
      <c r="BJ1077" s="107">
        <f t="shared" si="384"/>
        <v>0</v>
      </c>
      <c r="BK1077" s="151">
        <f t="shared" si="385"/>
        <v>0</v>
      </c>
      <c r="BM1077">
        <v>0</v>
      </c>
      <c r="BN1077">
        <v>0</v>
      </c>
      <c r="BO1077">
        <v>1</v>
      </c>
      <c r="BP1077">
        <v>0</v>
      </c>
      <c r="BQ1077">
        <v>0</v>
      </c>
      <c r="BR1077">
        <v>0</v>
      </c>
      <c r="BS1077">
        <v>0</v>
      </c>
      <c r="BT1077">
        <v>0</v>
      </c>
      <c r="BU1077">
        <v>0</v>
      </c>
      <c r="BW1077">
        <v>0</v>
      </c>
      <c r="BX1077">
        <v>0</v>
      </c>
      <c r="BY1077">
        <v>0</v>
      </c>
      <c r="BZ1077">
        <v>0</v>
      </c>
      <c r="CA1077">
        <v>0</v>
      </c>
      <c r="CB1077">
        <v>0</v>
      </c>
      <c r="CC1077">
        <v>0</v>
      </c>
      <c r="CD1077">
        <v>1</v>
      </c>
      <c r="CE1077">
        <v>0</v>
      </c>
      <c r="CF1077">
        <v>0</v>
      </c>
    </row>
    <row r="1078" spans="1:84" hidden="1" outlineLevel="1">
      <c r="A1078" t="s">
        <v>763</v>
      </c>
      <c r="B1078" s="9" t="s">
        <v>3222</v>
      </c>
      <c r="C1078" s="1">
        <f t="shared" si="362"/>
        <v>1</v>
      </c>
      <c r="D1078" s="7">
        <f t="shared" si="363"/>
        <v>2</v>
      </c>
      <c r="E1078" s="7">
        <f t="shared" si="364"/>
        <v>2</v>
      </c>
      <c r="F1078" s="7">
        <f t="shared" si="365"/>
        <v>0</v>
      </c>
      <c r="G1078" s="7">
        <f t="shared" si="359"/>
        <v>1</v>
      </c>
      <c r="H1078" s="48">
        <f t="shared" si="366"/>
        <v>1</v>
      </c>
      <c r="I1078" s="163">
        <f t="shared" si="367"/>
        <v>1</v>
      </c>
      <c r="J1078" s="8"/>
      <c r="K1078" s="2">
        <f t="shared" si="368"/>
        <v>0</v>
      </c>
      <c r="L1078" s="2">
        <f t="shared" si="369"/>
        <v>0</v>
      </c>
      <c r="M1078" s="2">
        <f t="shared" si="377"/>
        <v>0</v>
      </c>
      <c r="N1078" s="2">
        <f t="shared" si="378"/>
        <v>1</v>
      </c>
      <c r="O1078" s="2">
        <f t="shared" si="379"/>
        <v>0</v>
      </c>
      <c r="P1078" s="1">
        <v>0</v>
      </c>
      <c r="Q1078" s="1">
        <v>0</v>
      </c>
      <c r="R1078" s="1">
        <v>0</v>
      </c>
      <c r="S1078" s="1">
        <v>1</v>
      </c>
      <c r="T1078" s="1">
        <v>0</v>
      </c>
      <c r="U1078" s="1">
        <v>0</v>
      </c>
      <c r="V1078">
        <v>0</v>
      </c>
      <c r="W1078" s="1"/>
      <c r="Y1078" s="1"/>
      <c r="Z1078" s="1">
        <f t="shared" si="370"/>
        <v>0</v>
      </c>
      <c r="AA1078" s="1">
        <v>0</v>
      </c>
      <c r="AC1078">
        <v>0</v>
      </c>
      <c r="AD1078" s="136">
        <v>0</v>
      </c>
      <c r="AE1078">
        <v>0</v>
      </c>
      <c r="AF1078">
        <v>0</v>
      </c>
      <c r="AI1078" t="str">
        <f t="shared" si="360"/>
        <v>Cambridge</v>
      </c>
      <c r="AJ1078" t="s">
        <v>1974</v>
      </c>
      <c r="AK1078" s="159">
        <v>2</v>
      </c>
      <c r="AL1078" s="7"/>
      <c r="AM1078" s="7"/>
      <c r="AN1078" s="91">
        <v>33</v>
      </c>
      <c r="AO1078" s="93">
        <v>7</v>
      </c>
      <c r="AP1078" s="93">
        <v>25</v>
      </c>
      <c r="AQ1078" s="100">
        <v>8420</v>
      </c>
      <c r="AR1078" s="100">
        <f t="shared" si="371"/>
        <v>33007</v>
      </c>
      <c r="AS1078" t="s">
        <v>1159</v>
      </c>
      <c r="AT1078" s="103">
        <f t="shared" si="372"/>
        <v>3308420</v>
      </c>
      <c r="AW1078">
        <v>51.44</v>
      </c>
      <c r="AX1078">
        <v>0.64</v>
      </c>
      <c r="AY1078">
        <v>50.81</v>
      </c>
      <c r="BA1078" s="7">
        <f t="shared" si="380"/>
        <v>0</v>
      </c>
      <c r="BB1078" s="7">
        <f t="shared" si="381"/>
        <v>0</v>
      </c>
      <c r="BC1078" s="7">
        <f t="shared" si="382"/>
        <v>0</v>
      </c>
      <c r="BD1078" s="7">
        <f t="shared" si="382"/>
        <v>1</v>
      </c>
      <c r="BE1078" s="7">
        <f t="shared" si="383"/>
        <v>0</v>
      </c>
      <c r="BF1078" s="107">
        <f t="shared" si="373"/>
        <v>0</v>
      </c>
      <c r="BG1078" s="107">
        <f t="shared" si="374"/>
        <v>0</v>
      </c>
      <c r="BH1078" s="107">
        <f t="shared" si="375"/>
        <v>0</v>
      </c>
      <c r="BI1078" s="107">
        <f t="shared" si="376"/>
        <v>1</v>
      </c>
      <c r="BJ1078" s="107">
        <f t="shared" si="384"/>
        <v>0</v>
      </c>
      <c r="BK1078" s="151">
        <f t="shared" si="385"/>
        <v>0</v>
      </c>
      <c r="BM1078">
        <v>0</v>
      </c>
      <c r="BN1078">
        <v>0</v>
      </c>
      <c r="BO1078">
        <v>0</v>
      </c>
      <c r="BP1078">
        <v>0</v>
      </c>
      <c r="BQ1078">
        <v>0</v>
      </c>
      <c r="BR1078">
        <v>0</v>
      </c>
      <c r="BS1078">
        <v>0</v>
      </c>
      <c r="BT1078">
        <v>0</v>
      </c>
      <c r="BU1078">
        <v>0</v>
      </c>
      <c r="BW1078">
        <v>0</v>
      </c>
      <c r="BX1078">
        <v>0</v>
      </c>
      <c r="BY1078">
        <v>0</v>
      </c>
      <c r="BZ1078">
        <v>0</v>
      </c>
      <c r="CA1078">
        <v>0</v>
      </c>
      <c r="CB1078">
        <v>0</v>
      </c>
      <c r="CC1078">
        <v>0</v>
      </c>
      <c r="CD1078">
        <v>0</v>
      </c>
      <c r="CE1078">
        <v>0</v>
      </c>
      <c r="CF1078">
        <v>0</v>
      </c>
    </row>
    <row r="1079" spans="1:84" hidden="1" outlineLevel="1">
      <c r="A1079" t="s">
        <v>970</v>
      </c>
      <c r="B1079" s="9" t="s">
        <v>3222</v>
      </c>
      <c r="C1079" s="1">
        <f t="shared" si="362"/>
        <v>598</v>
      </c>
      <c r="D1079" s="7">
        <f t="shared" si="363"/>
        <v>3</v>
      </c>
      <c r="E1079" s="7">
        <f t="shared" si="364"/>
        <v>4</v>
      </c>
      <c r="F1079" s="7">
        <f t="shared" si="365"/>
        <v>1</v>
      </c>
      <c r="G1079" s="7">
        <f t="shared" si="359"/>
        <v>2</v>
      </c>
      <c r="H1079" s="48">
        <f t="shared" si="366"/>
        <v>12</v>
      </c>
      <c r="I1079" s="163">
        <f t="shared" si="367"/>
        <v>2.0066889632107024E-2</v>
      </c>
      <c r="J1079" s="8"/>
      <c r="K1079" s="2">
        <f t="shared" si="368"/>
        <v>0.18227424749163879</v>
      </c>
      <c r="L1079" s="2">
        <f t="shared" si="369"/>
        <v>0.14046822742474915</v>
      </c>
      <c r="M1079" s="2">
        <f t="shared" si="377"/>
        <v>0.28929765886287623</v>
      </c>
      <c r="N1079" s="2">
        <f t="shared" si="378"/>
        <v>0.26923076923076922</v>
      </c>
      <c r="O1079" s="2">
        <f t="shared" si="379"/>
        <v>0.11872909698996659</v>
      </c>
      <c r="P1079" s="1">
        <v>109</v>
      </c>
      <c r="Q1079" s="1">
        <v>84</v>
      </c>
      <c r="R1079" s="1">
        <v>173</v>
      </c>
      <c r="S1079" s="1">
        <v>161</v>
      </c>
      <c r="T1079" s="1">
        <v>59</v>
      </c>
      <c r="U1079" s="1">
        <v>5</v>
      </c>
      <c r="V1079">
        <v>2</v>
      </c>
      <c r="W1079" s="1"/>
      <c r="Y1079" s="1"/>
      <c r="Z1079" s="1">
        <f t="shared" si="370"/>
        <v>4</v>
      </c>
      <c r="AA1079" s="1">
        <v>1</v>
      </c>
      <c r="AC1079">
        <v>0</v>
      </c>
      <c r="AD1079" s="136">
        <v>0</v>
      </c>
      <c r="AE1079">
        <v>0</v>
      </c>
      <c r="AF1079">
        <v>0</v>
      </c>
      <c r="AI1079" t="str">
        <f t="shared" si="360"/>
        <v>Campton</v>
      </c>
      <c r="AJ1079" t="s">
        <v>945</v>
      </c>
      <c r="AK1079" s="159">
        <v>1</v>
      </c>
      <c r="AL1079" s="7"/>
      <c r="AN1079" s="91">
        <v>33</v>
      </c>
      <c r="AO1079" s="93">
        <v>9</v>
      </c>
      <c r="AP1079" s="93">
        <v>40</v>
      </c>
      <c r="AQ1079" s="100">
        <v>8660</v>
      </c>
      <c r="AR1079" s="100">
        <f t="shared" si="371"/>
        <v>33009</v>
      </c>
      <c r="AS1079" t="s">
        <v>1753</v>
      </c>
      <c r="AT1079" s="103">
        <f t="shared" si="372"/>
        <v>3308660</v>
      </c>
      <c r="AW1079">
        <v>52.52</v>
      </c>
      <c r="AX1079">
        <v>0.59</v>
      </c>
      <c r="AY1079">
        <v>51.93</v>
      </c>
      <c r="BA1079" s="7">
        <f t="shared" si="380"/>
        <v>0</v>
      </c>
      <c r="BB1079" s="7">
        <f t="shared" si="381"/>
        <v>0</v>
      </c>
      <c r="BC1079" s="7">
        <f t="shared" si="382"/>
        <v>1</v>
      </c>
      <c r="BD1079" s="7">
        <f t="shared" si="382"/>
        <v>0</v>
      </c>
      <c r="BE1079" s="7">
        <f t="shared" si="383"/>
        <v>0</v>
      </c>
      <c r="BF1079" s="107">
        <f t="shared" si="373"/>
        <v>0</v>
      </c>
      <c r="BG1079" s="107">
        <f t="shared" si="374"/>
        <v>0</v>
      </c>
      <c r="BH1079" s="107">
        <f t="shared" si="375"/>
        <v>0.28899999999999998</v>
      </c>
      <c r="BI1079" s="107">
        <f t="shared" si="376"/>
        <v>0</v>
      </c>
      <c r="BJ1079" s="107">
        <f t="shared" si="384"/>
        <v>0</v>
      </c>
      <c r="BK1079" s="151">
        <f t="shared" si="385"/>
        <v>0</v>
      </c>
      <c r="BM1079">
        <v>0</v>
      </c>
      <c r="BN1079">
        <v>0</v>
      </c>
      <c r="BO1079">
        <v>0</v>
      </c>
      <c r="BP1079">
        <v>0</v>
      </c>
      <c r="BQ1079">
        <v>0</v>
      </c>
      <c r="BR1079">
        <v>0</v>
      </c>
      <c r="BS1079">
        <v>0</v>
      </c>
      <c r="BT1079">
        <v>1</v>
      </c>
      <c r="BU1079">
        <v>0</v>
      </c>
      <c r="BW1079">
        <v>0</v>
      </c>
      <c r="BX1079">
        <v>1</v>
      </c>
      <c r="BY1079">
        <v>0</v>
      </c>
      <c r="BZ1079">
        <v>0</v>
      </c>
      <c r="CA1079">
        <v>1</v>
      </c>
      <c r="CB1079">
        <v>1</v>
      </c>
      <c r="CC1079">
        <v>0</v>
      </c>
      <c r="CD1079">
        <v>0</v>
      </c>
      <c r="CE1079">
        <v>0</v>
      </c>
      <c r="CF1079">
        <v>0</v>
      </c>
    </row>
    <row r="1080" spans="1:84" hidden="1" outlineLevel="1">
      <c r="A1080" t="s">
        <v>2926</v>
      </c>
      <c r="B1080" s="9" t="s">
        <v>3222</v>
      </c>
      <c r="C1080" s="1">
        <f t="shared" si="362"/>
        <v>516</v>
      </c>
      <c r="D1080" s="7">
        <f t="shared" si="363"/>
        <v>3</v>
      </c>
      <c r="E1080" s="7">
        <f t="shared" si="364"/>
        <v>5</v>
      </c>
      <c r="F1080" s="7">
        <f t="shared" si="365"/>
        <v>2</v>
      </c>
      <c r="G1080" s="7">
        <f t="shared" ref="G1080:G1143" si="386">IF(S1080&gt;0,RANK(S1080,(P1080:AD1080)),0)</f>
        <v>1</v>
      </c>
      <c r="H1080" s="48">
        <f t="shared" si="366"/>
        <v>10</v>
      </c>
      <c r="I1080" s="163">
        <f t="shared" si="367"/>
        <v>1.937984496124031E-2</v>
      </c>
      <c r="J1080" s="8"/>
      <c r="K1080" s="2">
        <f t="shared" si="368"/>
        <v>0.18217054263565891</v>
      </c>
      <c r="L1080" s="2">
        <f t="shared" si="369"/>
        <v>8.7209302325581398E-2</v>
      </c>
      <c r="M1080" s="2">
        <f t="shared" si="377"/>
        <v>0.26937984496124029</v>
      </c>
      <c r="N1080" s="2">
        <f t="shared" si="378"/>
        <v>0.28875968992248063</v>
      </c>
      <c r="O1080" s="2">
        <f t="shared" si="379"/>
        <v>0.17248062015503873</v>
      </c>
      <c r="P1080" s="1">
        <v>94</v>
      </c>
      <c r="Q1080" s="1">
        <v>45</v>
      </c>
      <c r="R1080" s="1">
        <v>139</v>
      </c>
      <c r="S1080" s="1">
        <v>149</v>
      </c>
      <c r="T1080" s="1">
        <v>65</v>
      </c>
      <c r="U1080" s="1">
        <v>14</v>
      </c>
      <c r="V1080">
        <v>1</v>
      </c>
      <c r="W1080" s="1"/>
      <c r="Y1080" s="1"/>
      <c r="Z1080" s="1">
        <f t="shared" si="370"/>
        <v>4</v>
      </c>
      <c r="AA1080" s="1">
        <v>0</v>
      </c>
      <c r="AC1080">
        <v>4</v>
      </c>
      <c r="AD1080" s="136">
        <v>0</v>
      </c>
      <c r="AE1080">
        <v>0</v>
      </c>
      <c r="AF1080">
        <v>1</v>
      </c>
      <c r="AI1080" t="str">
        <f t="shared" si="360"/>
        <v>Canaan</v>
      </c>
      <c r="AJ1080" t="s">
        <v>945</v>
      </c>
      <c r="AK1080" s="159">
        <v>2</v>
      </c>
      <c r="AL1080" s="7"/>
      <c r="AN1080" s="91">
        <v>33</v>
      </c>
      <c r="AO1080" s="93">
        <v>9</v>
      </c>
      <c r="AP1080" s="93">
        <v>45</v>
      </c>
      <c r="AQ1080" s="100">
        <v>8980</v>
      </c>
      <c r="AR1080" s="100">
        <f t="shared" si="371"/>
        <v>33009</v>
      </c>
      <c r="AS1080" t="s">
        <v>1753</v>
      </c>
      <c r="AT1080" s="103">
        <f t="shared" si="372"/>
        <v>3308980</v>
      </c>
      <c r="AW1080">
        <v>55.03</v>
      </c>
      <c r="AX1080">
        <v>1.82</v>
      </c>
      <c r="AY1080">
        <v>53.22</v>
      </c>
      <c r="BA1080" s="7">
        <f t="shared" si="380"/>
        <v>0</v>
      </c>
      <c r="BB1080" s="7">
        <f t="shared" si="381"/>
        <v>0</v>
      </c>
      <c r="BC1080" s="7">
        <f t="shared" si="382"/>
        <v>0</v>
      </c>
      <c r="BD1080" s="7">
        <f t="shared" si="382"/>
        <v>1</v>
      </c>
      <c r="BE1080" s="7">
        <f t="shared" si="383"/>
        <v>0</v>
      </c>
      <c r="BF1080" s="107">
        <f t="shared" si="373"/>
        <v>0</v>
      </c>
      <c r="BG1080" s="107">
        <f t="shared" si="374"/>
        <v>0</v>
      </c>
      <c r="BH1080" s="107">
        <f t="shared" si="375"/>
        <v>0</v>
      </c>
      <c r="BI1080" s="107">
        <f t="shared" si="376"/>
        <v>0.28799999999999998</v>
      </c>
      <c r="BJ1080" s="107">
        <f t="shared" si="384"/>
        <v>0</v>
      </c>
      <c r="BK1080" s="151">
        <f t="shared" si="385"/>
        <v>0</v>
      </c>
      <c r="BM1080">
        <v>0</v>
      </c>
      <c r="BN1080">
        <v>0</v>
      </c>
      <c r="BO1080">
        <v>0</v>
      </c>
      <c r="BP1080">
        <v>0</v>
      </c>
      <c r="BQ1080">
        <v>0</v>
      </c>
      <c r="BR1080">
        <v>0</v>
      </c>
      <c r="BS1080">
        <v>0</v>
      </c>
      <c r="BT1080">
        <v>0</v>
      </c>
      <c r="BU1080">
        <v>0</v>
      </c>
      <c r="BW1080">
        <v>0</v>
      </c>
      <c r="BX1080">
        <v>0</v>
      </c>
      <c r="BY1080">
        <v>0</v>
      </c>
      <c r="BZ1080">
        <v>0</v>
      </c>
      <c r="CA1080">
        <v>1</v>
      </c>
      <c r="CB1080">
        <v>1</v>
      </c>
      <c r="CC1080">
        <v>2</v>
      </c>
      <c r="CD1080">
        <v>0</v>
      </c>
      <c r="CE1080">
        <v>0</v>
      </c>
      <c r="CF1080">
        <v>0</v>
      </c>
    </row>
    <row r="1081" spans="1:84" hidden="1" outlineLevel="1">
      <c r="A1081" t="s">
        <v>1144</v>
      </c>
      <c r="B1081" s="9" t="s">
        <v>3222</v>
      </c>
      <c r="C1081" s="1">
        <f t="shared" si="362"/>
        <v>1147</v>
      </c>
      <c r="D1081" s="7">
        <f t="shared" si="363"/>
        <v>3</v>
      </c>
      <c r="E1081" s="7">
        <f t="shared" si="364"/>
        <v>4</v>
      </c>
      <c r="F1081" s="7">
        <f t="shared" si="365"/>
        <v>1</v>
      </c>
      <c r="G1081" s="7">
        <f t="shared" si="386"/>
        <v>2</v>
      </c>
      <c r="H1081" s="48">
        <f t="shared" si="366"/>
        <v>118</v>
      </c>
      <c r="I1081" s="163">
        <f t="shared" si="367"/>
        <v>0.1028770706190061</v>
      </c>
      <c r="J1081" s="8"/>
      <c r="K1081" s="2">
        <f t="shared" si="368"/>
        <v>0.14123801220575413</v>
      </c>
      <c r="L1081" s="2">
        <f t="shared" si="369"/>
        <v>0.11944202266782912</v>
      </c>
      <c r="M1081" s="2">
        <f t="shared" si="377"/>
        <v>0.35483870967741937</v>
      </c>
      <c r="N1081" s="2">
        <f t="shared" si="378"/>
        <v>0.25196163905841323</v>
      </c>
      <c r="O1081" s="2">
        <f t="shared" si="379"/>
        <v>0.13251961639058413</v>
      </c>
      <c r="P1081" s="1">
        <v>162</v>
      </c>
      <c r="Q1081" s="1">
        <v>137</v>
      </c>
      <c r="R1081" s="1">
        <v>407</v>
      </c>
      <c r="S1081" s="1">
        <v>289</v>
      </c>
      <c r="T1081" s="1">
        <v>133</v>
      </c>
      <c r="U1081" s="1">
        <v>9</v>
      </c>
      <c r="V1081">
        <v>1</v>
      </c>
      <c r="W1081" s="1"/>
      <c r="Y1081" s="1"/>
      <c r="Z1081" s="1">
        <f t="shared" si="370"/>
        <v>3</v>
      </c>
      <c r="AA1081" s="1">
        <v>0</v>
      </c>
      <c r="AC1081">
        <v>4</v>
      </c>
      <c r="AD1081" s="136">
        <v>0</v>
      </c>
      <c r="AE1081">
        <v>2</v>
      </c>
      <c r="AF1081">
        <v>0</v>
      </c>
      <c r="AI1081" t="str">
        <f t="shared" si="360"/>
        <v>Candia</v>
      </c>
      <c r="AJ1081" t="s">
        <v>3115</v>
      </c>
      <c r="AK1081" s="159">
        <v>1</v>
      </c>
      <c r="AL1081" s="7"/>
      <c r="AN1081" s="91">
        <v>33</v>
      </c>
      <c r="AO1081" s="93">
        <v>15</v>
      </c>
      <c r="AP1081" s="93">
        <v>20</v>
      </c>
      <c r="AQ1081" s="100">
        <v>9300</v>
      </c>
      <c r="AR1081" s="100">
        <f t="shared" si="371"/>
        <v>33015</v>
      </c>
      <c r="AS1081" t="s">
        <v>1753</v>
      </c>
      <c r="AT1081" s="103">
        <f t="shared" si="372"/>
        <v>3309300</v>
      </c>
      <c r="AW1081">
        <v>30.57</v>
      </c>
      <c r="AX1081">
        <v>0.24</v>
      </c>
      <c r="AY1081">
        <v>30.32</v>
      </c>
      <c r="BA1081" s="7">
        <f t="shared" si="380"/>
        <v>0</v>
      </c>
      <c r="BB1081" s="7">
        <f t="shared" si="381"/>
        <v>0</v>
      </c>
      <c r="BC1081" s="7">
        <f t="shared" si="382"/>
        <v>1</v>
      </c>
      <c r="BD1081" s="7">
        <f t="shared" si="382"/>
        <v>0</v>
      </c>
      <c r="BE1081" s="7">
        <f t="shared" si="383"/>
        <v>0</v>
      </c>
      <c r="BF1081" s="107">
        <f t="shared" si="373"/>
        <v>0</v>
      </c>
      <c r="BG1081" s="107">
        <f t="shared" si="374"/>
        <v>0</v>
      </c>
      <c r="BH1081" s="107">
        <f t="shared" si="375"/>
        <v>0.35399999999999998</v>
      </c>
      <c r="BI1081" s="107">
        <f t="shared" si="376"/>
        <v>0</v>
      </c>
      <c r="BJ1081" s="107">
        <f t="shared" si="384"/>
        <v>0</v>
      </c>
      <c r="BK1081" s="151">
        <f t="shared" si="385"/>
        <v>0</v>
      </c>
      <c r="BM1081">
        <v>0</v>
      </c>
      <c r="BN1081">
        <v>0</v>
      </c>
      <c r="BO1081">
        <v>0</v>
      </c>
      <c r="BP1081">
        <v>0</v>
      </c>
      <c r="BQ1081">
        <v>0</v>
      </c>
      <c r="BR1081">
        <v>0</v>
      </c>
      <c r="BS1081">
        <v>0</v>
      </c>
      <c r="BT1081">
        <v>0</v>
      </c>
      <c r="BU1081">
        <v>2</v>
      </c>
      <c r="BW1081">
        <v>0</v>
      </c>
      <c r="BX1081">
        <v>0</v>
      </c>
      <c r="BY1081">
        <v>0</v>
      </c>
      <c r="BZ1081">
        <v>0</v>
      </c>
      <c r="CA1081">
        <v>0</v>
      </c>
      <c r="CB1081">
        <v>0</v>
      </c>
      <c r="CC1081">
        <v>0</v>
      </c>
      <c r="CD1081">
        <v>1</v>
      </c>
      <c r="CE1081">
        <v>0</v>
      </c>
      <c r="CF1081">
        <v>0</v>
      </c>
    </row>
    <row r="1082" spans="1:84" hidden="1" outlineLevel="1">
      <c r="A1082" t="s">
        <v>2163</v>
      </c>
      <c r="B1082" s="9" t="s">
        <v>3222</v>
      </c>
      <c r="C1082" s="1">
        <f t="shared" si="362"/>
        <v>611</v>
      </c>
      <c r="D1082" s="7">
        <f t="shared" si="363"/>
        <v>1</v>
      </c>
      <c r="E1082" s="7">
        <f t="shared" si="364"/>
        <v>4</v>
      </c>
      <c r="F1082" s="7">
        <f t="shared" si="365"/>
        <v>2</v>
      </c>
      <c r="G1082" s="7">
        <f t="shared" si="386"/>
        <v>3</v>
      </c>
      <c r="H1082" s="48">
        <f t="shared" si="366"/>
        <v>57</v>
      </c>
      <c r="I1082" s="163">
        <f t="shared" si="367"/>
        <v>9.3289689034369891E-2</v>
      </c>
      <c r="J1082" s="8"/>
      <c r="K1082" s="2">
        <f t="shared" si="368"/>
        <v>0.32242225859247137</v>
      </c>
      <c r="L1082" s="2">
        <f t="shared" si="369"/>
        <v>0.11292962356792144</v>
      </c>
      <c r="M1082" s="2">
        <f t="shared" si="377"/>
        <v>0.22913256955810146</v>
      </c>
      <c r="N1082" s="2">
        <f t="shared" si="378"/>
        <v>0.22749590834697217</v>
      </c>
      <c r="O1082" s="2">
        <f t="shared" si="379"/>
        <v>0.10801963993453348</v>
      </c>
      <c r="P1082" s="1">
        <v>197</v>
      </c>
      <c r="Q1082" s="1">
        <v>69</v>
      </c>
      <c r="R1082" s="1">
        <v>140</v>
      </c>
      <c r="S1082" s="1">
        <v>139</v>
      </c>
      <c r="T1082" s="1">
        <v>57</v>
      </c>
      <c r="U1082" s="1">
        <v>2</v>
      </c>
      <c r="V1082">
        <v>0</v>
      </c>
      <c r="W1082" s="1"/>
      <c r="Y1082" s="1"/>
      <c r="Z1082" s="1">
        <f t="shared" si="370"/>
        <v>1</v>
      </c>
      <c r="AA1082" s="1">
        <v>0</v>
      </c>
      <c r="AC1082">
        <v>3</v>
      </c>
      <c r="AD1082" s="136">
        <v>2</v>
      </c>
      <c r="AE1082">
        <v>0</v>
      </c>
      <c r="AF1082">
        <v>1</v>
      </c>
      <c r="AI1082" t="str">
        <f t="shared" si="360"/>
        <v>Canterbury</v>
      </c>
      <c r="AJ1082" t="s">
        <v>1686</v>
      </c>
      <c r="AK1082" s="159">
        <v>2</v>
      </c>
      <c r="AL1082" s="7"/>
      <c r="AN1082" s="91">
        <v>33</v>
      </c>
      <c r="AO1082" s="93">
        <v>13</v>
      </c>
      <c r="AP1082" s="93">
        <v>30</v>
      </c>
      <c r="AQ1082" s="100">
        <v>9860</v>
      </c>
      <c r="AR1082" s="100">
        <f t="shared" si="371"/>
        <v>33013</v>
      </c>
      <c r="AS1082" t="s">
        <v>1753</v>
      </c>
      <c r="AT1082" s="103">
        <f t="shared" si="372"/>
        <v>3309860</v>
      </c>
      <c r="AW1082">
        <v>44.63</v>
      </c>
      <c r="AX1082">
        <v>0.79</v>
      </c>
      <c r="AY1082">
        <v>43.84</v>
      </c>
      <c r="BA1082" s="7">
        <f t="shared" si="380"/>
        <v>1</v>
      </c>
      <c r="BB1082" s="7">
        <f t="shared" si="381"/>
        <v>0</v>
      </c>
      <c r="BC1082" s="7">
        <f t="shared" si="382"/>
        <v>0</v>
      </c>
      <c r="BD1082" s="7">
        <f t="shared" si="382"/>
        <v>0</v>
      </c>
      <c r="BE1082" s="7">
        <f t="shared" si="383"/>
        <v>0</v>
      </c>
      <c r="BF1082" s="107">
        <f t="shared" si="373"/>
        <v>0.32200000000000001</v>
      </c>
      <c r="BG1082" s="107">
        <f t="shared" si="374"/>
        <v>0</v>
      </c>
      <c r="BH1082" s="107">
        <f t="shared" si="375"/>
        <v>0</v>
      </c>
      <c r="BI1082" s="107">
        <f t="shared" si="376"/>
        <v>0</v>
      </c>
      <c r="BJ1082" s="107">
        <f t="shared" si="384"/>
        <v>0</v>
      </c>
      <c r="BK1082" s="151">
        <f t="shared" si="385"/>
        <v>0</v>
      </c>
      <c r="BM1082">
        <v>0</v>
      </c>
      <c r="BN1082">
        <v>0</v>
      </c>
      <c r="BO1082">
        <v>0</v>
      </c>
      <c r="BP1082">
        <v>0</v>
      </c>
      <c r="BQ1082">
        <v>0</v>
      </c>
      <c r="BR1082">
        <v>0</v>
      </c>
      <c r="BS1082">
        <v>0</v>
      </c>
      <c r="BT1082">
        <v>0</v>
      </c>
      <c r="BU1082">
        <v>0</v>
      </c>
      <c r="BW1082">
        <v>0</v>
      </c>
      <c r="BX1082">
        <v>0</v>
      </c>
      <c r="BY1082">
        <v>0</v>
      </c>
      <c r="BZ1082">
        <v>0</v>
      </c>
      <c r="CA1082">
        <v>0</v>
      </c>
      <c r="CB1082">
        <v>1</v>
      </c>
      <c r="CC1082">
        <v>0</v>
      </c>
      <c r="CD1082">
        <v>0</v>
      </c>
      <c r="CE1082">
        <v>0</v>
      </c>
      <c r="CF1082">
        <v>0</v>
      </c>
    </row>
    <row r="1083" spans="1:84" hidden="1" outlineLevel="1">
      <c r="A1083" t="s">
        <v>1837</v>
      </c>
      <c r="B1083" s="9" t="s">
        <v>3222</v>
      </c>
      <c r="C1083" s="1">
        <f t="shared" si="362"/>
        <v>181</v>
      </c>
      <c r="D1083" s="7">
        <f t="shared" si="363"/>
        <v>3</v>
      </c>
      <c r="E1083" s="7">
        <f t="shared" si="364"/>
        <v>4</v>
      </c>
      <c r="F1083" s="7">
        <f t="shared" si="365"/>
        <v>1</v>
      </c>
      <c r="G1083" s="7">
        <f t="shared" si="386"/>
        <v>2</v>
      </c>
      <c r="H1083" s="48">
        <f t="shared" si="366"/>
        <v>6</v>
      </c>
      <c r="I1083" s="163">
        <f t="shared" si="367"/>
        <v>3.3149171270718231E-2</v>
      </c>
      <c r="J1083" s="8"/>
      <c r="K1083" s="2">
        <f t="shared" si="368"/>
        <v>0.18784530386740331</v>
      </c>
      <c r="L1083" s="2">
        <f t="shared" si="369"/>
        <v>0.17127071823204421</v>
      </c>
      <c r="M1083" s="2">
        <f t="shared" si="377"/>
        <v>0.287292817679558</v>
      </c>
      <c r="N1083" s="2">
        <f t="shared" si="378"/>
        <v>0.2541436464088398</v>
      </c>
      <c r="O1083" s="2">
        <f t="shared" si="379"/>
        <v>9.944751381215472E-2</v>
      </c>
      <c r="P1083" s="1">
        <v>34</v>
      </c>
      <c r="Q1083" s="1">
        <v>31</v>
      </c>
      <c r="R1083" s="1">
        <v>52</v>
      </c>
      <c r="S1083" s="1">
        <v>46</v>
      </c>
      <c r="T1083" s="1">
        <v>12</v>
      </c>
      <c r="U1083" s="1">
        <v>3</v>
      </c>
      <c r="V1083">
        <v>0</v>
      </c>
      <c r="W1083" s="1"/>
      <c r="Y1083" s="1"/>
      <c r="Z1083" s="1">
        <f t="shared" si="370"/>
        <v>1</v>
      </c>
      <c r="AA1083" s="1">
        <v>2</v>
      </c>
      <c r="AC1083">
        <v>0</v>
      </c>
      <c r="AD1083" s="136">
        <v>0</v>
      </c>
      <c r="AE1083">
        <v>0</v>
      </c>
      <c r="AF1083">
        <v>0</v>
      </c>
      <c r="AI1083" t="str">
        <f t="shared" si="360"/>
        <v>Carroll</v>
      </c>
      <c r="AJ1083" t="s">
        <v>1974</v>
      </c>
      <c r="AK1083" s="159">
        <v>2</v>
      </c>
      <c r="AL1083" s="7"/>
      <c r="AN1083" s="91">
        <v>33</v>
      </c>
      <c r="AO1083" s="93">
        <v>7</v>
      </c>
      <c r="AP1083" s="93">
        <v>30</v>
      </c>
      <c r="AQ1083" s="100">
        <v>10100</v>
      </c>
      <c r="AR1083" s="100">
        <f t="shared" si="371"/>
        <v>33007</v>
      </c>
      <c r="AS1083" t="s">
        <v>1753</v>
      </c>
      <c r="AT1083" s="103">
        <f t="shared" si="372"/>
        <v>3310100</v>
      </c>
      <c r="AW1083">
        <v>50.21</v>
      </c>
      <c r="AX1083">
        <v>0.03</v>
      </c>
      <c r="AY1083">
        <v>50.19</v>
      </c>
      <c r="BA1083" s="7">
        <f t="shared" si="380"/>
        <v>0</v>
      </c>
      <c r="BB1083" s="7">
        <f t="shared" si="381"/>
        <v>0</v>
      </c>
      <c r="BC1083" s="7">
        <f t="shared" si="382"/>
        <v>1</v>
      </c>
      <c r="BD1083" s="7">
        <f t="shared" si="382"/>
        <v>0</v>
      </c>
      <c r="BE1083" s="7">
        <f t="shared" si="383"/>
        <v>0</v>
      </c>
      <c r="BF1083" s="107">
        <f t="shared" si="373"/>
        <v>0</v>
      </c>
      <c r="BG1083" s="107">
        <f t="shared" si="374"/>
        <v>0</v>
      </c>
      <c r="BH1083" s="107">
        <f t="shared" si="375"/>
        <v>0.28699999999999998</v>
      </c>
      <c r="BI1083" s="107">
        <f t="shared" si="376"/>
        <v>0</v>
      </c>
      <c r="BJ1083" s="107">
        <f t="shared" si="384"/>
        <v>0</v>
      </c>
      <c r="BK1083" s="151">
        <f t="shared" si="385"/>
        <v>0</v>
      </c>
      <c r="BM1083">
        <v>0</v>
      </c>
      <c r="BN1083">
        <v>0</v>
      </c>
      <c r="BO1083">
        <v>0</v>
      </c>
      <c r="BP1083">
        <v>0</v>
      </c>
      <c r="BQ1083">
        <v>0</v>
      </c>
      <c r="BR1083">
        <v>1</v>
      </c>
      <c r="BS1083">
        <v>0</v>
      </c>
      <c r="BT1083">
        <v>0</v>
      </c>
      <c r="BU1083">
        <v>0</v>
      </c>
      <c r="BW1083">
        <v>0</v>
      </c>
      <c r="BX1083">
        <v>0</v>
      </c>
      <c r="BY1083">
        <v>0</v>
      </c>
      <c r="BZ1083">
        <v>0</v>
      </c>
      <c r="CA1083">
        <v>0</v>
      </c>
      <c r="CB1083">
        <v>0</v>
      </c>
      <c r="CC1083">
        <v>0</v>
      </c>
      <c r="CD1083">
        <v>0</v>
      </c>
      <c r="CE1083">
        <v>0</v>
      </c>
      <c r="CF1083">
        <v>0</v>
      </c>
    </row>
    <row r="1084" spans="1:84" hidden="1" outlineLevel="1">
      <c r="A1084" t="s">
        <v>2169</v>
      </c>
      <c r="B1084" s="9" t="s">
        <v>3222</v>
      </c>
      <c r="C1084" s="1">
        <f t="shared" si="362"/>
        <v>328</v>
      </c>
      <c r="D1084" s="7">
        <f t="shared" si="363"/>
        <v>3</v>
      </c>
      <c r="E1084" s="7">
        <f t="shared" si="364"/>
        <v>4</v>
      </c>
      <c r="F1084" s="7">
        <f t="shared" si="365"/>
        <v>1</v>
      </c>
      <c r="G1084" s="7">
        <f t="shared" si="386"/>
        <v>2</v>
      </c>
      <c r="H1084" s="48">
        <f t="shared" si="366"/>
        <v>51</v>
      </c>
      <c r="I1084" s="163">
        <f t="shared" si="367"/>
        <v>0.15548780487804878</v>
      </c>
      <c r="J1084" s="8"/>
      <c r="K1084" s="2">
        <f t="shared" si="368"/>
        <v>0.19817073170731708</v>
      </c>
      <c r="L1084" s="2">
        <f t="shared" si="369"/>
        <v>0.13109756097560976</v>
      </c>
      <c r="M1084" s="2">
        <f t="shared" si="377"/>
        <v>0.37804878048780488</v>
      </c>
      <c r="N1084" s="2">
        <f t="shared" si="378"/>
        <v>0.2225609756097561</v>
      </c>
      <c r="O1084" s="2">
        <f t="shared" si="379"/>
        <v>7.0121951219512119E-2</v>
      </c>
      <c r="P1084" s="1">
        <v>65</v>
      </c>
      <c r="Q1084" s="1">
        <v>43</v>
      </c>
      <c r="R1084" s="1">
        <v>124</v>
      </c>
      <c r="S1084" s="1">
        <v>73</v>
      </c>
      <c r="T1084" s="1">
        <v>20</v>
      </c>
      <c r="U1084" s="1">
        <v>0</v>
      </c>
      <c r="V1084">
        <v>0</v>
      </c>
      <c r="W1084" s="1"/>
      <c r="Y1084" s="1"/>
      <c r="Z1084" s="1">
        <f t="shared" si="370"/>
        <v>0</v>
      </c>
      <c r="AA1084" s="1">
        <v>2</v>
      </c>
      <c r="AC1084">
        <v>0</v>
      </c>
      <c r="AD1084" s="136">
        <v>0</v>
      </c>
      <c r="AE1084">
        <v>1</v>
      </c>
      <c r="AF1084">
        <v>0</v>
      </c>
      <c r="AI1084" t="str">
        <f t="shared" si="360"/>
        <v>Center Harbor</v>
      </c>
      <c r="AJ1084" t="s">
        <v>1404</v>
      </c>
      <c r="AK1084" s="159">
        <v>2</v>
      </c>
      <c r="AL1084" s="7"/>
      <c r="AN1084" s="91">
        <v>33</v>
      </c>
      <c r="AO1084" s="93">
        <v>1</v>
      </c>
      <c r="AP1084" s="93">
        <v>20</v>
      </c>
      <c r="AQ1084" s="100">
        <v>10660</v>
      </c>
      <c r="AR1084" s="100">
        <f t="shared" si="371"/>
        <v>33001</v>
      </c>
      <c r="AS1084" t="s">
        <v>1753</v>
      </c>
      <c r="AT1084" s="103">
        <f t="shared" si="372"/>
        <v>3310660</v>
      </c>
      <c r="AW1084">
        <v>16.510000000000002</v>
      </c>
      <c r="AX1084">
        <v>3.12</v>
      </c>
      <c r="AY1084">
        <v>13.39</v>
      </c>
      <c r="BA1084" s="7">
        <f t="shared" si="380"/>
        <v>0</v>
      </c>
      <c r="BB1084" s="7">
        <f t="shared" si="381"/>
        <v>0</v>
      </c>
      <c r="BC1084" s="7">
        <f t="shared" si="382"/>
        <v>1</v>
      </c>
      <c r="BD1084" s="7">
        <f t="shared" si="382"/>
        <v>0</v>
      </c>
      <c r="BE1084" s="7">
        <f t="shared" si="383"/>
        <v>0</v>
      </c>
      <c r="BF1084" s="107">
        <f t="shared" si="373"/>
        <v>0</v>
      </c>
      <c r="BG1084" s="107">
        <f t="shared" si="374"/>
        <v>0</v>
      </c>
      <c r="BH1084" s="107">
        <f t="shared" si="375"/>
        <v>0.378</v>
      </c>
      <c r="BI1084" s="107">
        <f t="shared" si="376"/>
        <v>0</v>
      </c>
      <c r="BJ1084" s="107">
        <f t="shared" si="384"/>
        <v>0</v>
      </c>
      <c r="BK1084" s="151">
        <f t="shared" si="385"/>
        <v>0</v>
      </c>
      <c r="BM1084">
        <v>0</v>
      </c>
      <c r="BN1084">
        <v>0</v>
      </c>
      <c r="BO1084">
        <v>0</v>
      </c>
      <c r="BP1084">
        <v>0</v>
      </c>
      <c r="BQ1084">
        <v>0</v>
      </c>
      <c r="BR1084">
        <v>0</v>
      </c>
      <c r="BS1084">
        <v>0</v>
      </c>
      <c r="BT1084">
        <v>0</v>
      </c>
      <c r="BU1084">
        <v>0</v>
      </c>
      <c r="BW1084">
        <v>0</v>
      </c>
      <c r="BX1084">
        <v>0</v>
      </c>
      <c r="BY1084">
        <v>0</v>
      </c>
      <c r="BZ1084">
        <v>0</v>
      </c>
      <c r="CA1084">
        <v>0</v>
      </c>
      <c r="CB1084">
        <v>0</v>
      </c>
      <c r="CC1084">
        <v>0</v>
      </c>
      <c r="CD1084">
        <v>0</v>
      </c>
      <c r="CE1084">
        <v>0</v>
      </c>
      <c r="CF1084">
        <v>0</v>
      </c>
    </row>
    <row r="1085" spans="1:84" hidden="1" outlineLevel="1">
      <c r="A1085" t="s">
        <v>1882</v>
      </c>
      <c r="B1085" s="9" t="s">
        <v>3222</v>
      </c>
      <c r="C1085" s="1">
        <f t="shared" si="362"/>
        <v>629</v>
      </c>
      <c r="D1085" s="7">
        <f t="shared" si="363"/>
        <v>3</v>
      </c>
      <c r="E1085" s="7">
        <f t="shared" si="364"/>
        <v>5</v>
      </c>
      <c r="F1085" s="7">
        <f t="shared" si="365"/>
        <v>2</v>
      </c>
      <c r="G1085" s="7">
        <f t="shared" si="386"/>
        <v>1</v>
      </c>
      <c r="H1085" s="48">
        <f t="shared" si="366"/>
        <v>16</v>
      </c>
      <c r="I1085" s="163">
        <f t="shared" si="367"/>
        <v>2.5437201907790145E-2</v>
      </c>
      <c r="J1085" s="8"/>
      <c r="K1085" s="2">
        <f t="shared" si="368"/>
        <v>0.18282988871224165</v>
      </c>
      <c r="L1085" s="2">
        <f t="shared" si="369"/>
        <v>0.13672496025437203</v>
      </c>
      <c r="M1085" s="2">
        <f t="shared" si="377"/>
        <v>0.24165341812400637</v>
      </c>
      <c r="N1085" s="2">
        <f t="shared" si="378"/>
        <v>0.26709062003179651</v>
      </c>
      <c r="O1085" s="2">
        <f t="shared" si="379"/>
        <v>0.17170111287758333</v>
      </c>
      <c r="P1085" s="1">
        <v>115</v>
      </c>
      <c r="Q1085" s="1">
        <v>86</v>
      </c>
      <c r="R1085" s="1">
        <v>152</v>
      </c>
      <c r="S1085" s="1">
        <v>168</v>
      </c>
      <c r="T1085" s="1">
        <v>96</v>
      </c>
      <c r="U1085" s="1">
        <v>6</v>
      </c>
      <c r="V1085">
        <v>0</v>
      </c>
      <c r="W1085" s="1"/>
      <c r="Y1085" s="1"/>
      <c r="Z1085" s="1">
        <f t="shared" si="370"/>
        <v>1</v>
      </c>
      <c r="AA1085" s="1">
        <v>3</v>
      </c>
      <c r="AC1085">
        <v>1</v>
      </c>
      <c r="AD1085" s="136">
        <v>1</v>
      </c>
      <c r="AE1085">
        <v>0</v>
      </c>
      <c r="AF1085">
        <v>0</v>
      </c>
      <c r="AI1085" t="str">
        <f t="shared" si="360"/>
        <v>Charlestown</v>
      </c>
      <c r="AJ1085" t="s">
        <v>164</v>
      </c>
      <c r="AK1085" s="159">
        <v>2</v>
      </c>
      <c r="AL1085" s="7"/>
      <c r="AN1085" s="91">
        <v>33</v>
      </c>
      <c r="AO1085" s="93">
        <v>19</v>
      </c>
      <c r="AP1085" s="93">
        <v>10</v>
      </c>
      <c r="AQ1085" s="100">
        <v>11380</v>
      </c>
      <c r="AR1085" s="100">
        <f t="shared" si="371"/>
        <v>33019</v>
      </c>
      <c r="AS1085" t="s">
        <v>1753</v>
      </c>
      <c r="AT1085" s="103">
        <f t="shared" si="372"/>
        <v>3311380</v>
      </c>
      <c r="AW1085">
        <v>37.96</v>
      </c>
      <c r="AX1085">
        <v>2.15</v>
      </c>
      <c r="AY1085">
        <v>35.81</v>
      </c>
      <c r="BA1085" s="7">
        <f t="shared" si="380"/>
        <v>0</v>
      </c>
      <c r="BB1085" s="7">
        <f t="shared" si="381"/>
        <v>0</v>
      </c>
      <c r="BC1085" s="7">
        <f t="shared" si="382"/>
        <v>0</v>
      </c>
      <c r="BD1085" s="7">
        <f t="shared" si="382"/>
        <v>1</v>
      </c>
      <c r="BE1085" s="7">
        <f t="shared" si="383"/>
        <v>0</v>
      </c>
      <c r="BF1085" s="107">
        <f t="shared" si="373"/>
        <v>0</v>
      </c>
      <c r="BG1085" s="107">
        <f t="shared" si="374"/>
        <v>0</v>
      </c>
      <c r="BH1085" s="107">
        <f t="shared" si="375"/>
        <v>0</v>
      </c>
      <c r="BI1085" s="107">
        <f t="shared" si="376"/>
        <v>0.26700000000000002</v>
      </c>
      <c r="BJ1085" s="107">
        <f t="shared" si="384"/>
        <v>0</v>
      </c>
      <c r="BK1085" s="151">
        <f t="shared" si="385"/>
        <v>0</v>
      </c>
      <c r="BM1085">
        <v>0</v>
      </c>
      <c r="BN1085">
        <v>0</v>
      </c>
      <c r="BO1085">
        <v>0</v>
      </c>
      <c r="BP1085">
        <v>0</v>
      </c>
      <c r="BQ1085">
        <v>0</v>
      </c>
      <c r="BR1085">
        <v>0</v>
      </c>
      <c r="BS1085">
        <v>0</v>
      </c>
      <c r="BT1085">
        <v>0</v>
      </c>
      <c r="BU1085">
        <v>0</v>
      </c>
      <c r="BW1085">
        <v>0</v>
      </c>
      <c r="BX1085">
        <v>0</v>
      </c>
      <c r="BY1085">
        <v>0</v>
      </c>
      <c r="BZ1085">
        <v>0</v>
      </c>
      <c r="CA1085">
        <v>0</v>
      </c>
      <c r="CB1085">
        <v>0</v>
      </c>
      <c r="CC1085">
        <v>0</v>
      </c>
      <c r="CD1085">
        <v>0</v>
      </c>
      <c r="CE1085">
        <v>0</v>
      </c>
      <c r="CF1085">
        <v>1</v>
      </c>
    </row>
    <row r="1086" spans="1:84" hidden="1" outlineLevel="1">
      <c r="A1086" t="s">
        <v>1309</v>
      </c>
      <c r="B1086" s="9" t="s">
        <v>3222</v>
      </c>
      <c r="C1086" s="1">
        <f t="shared" si="362"/>
        <v>71</v>
      </c>
      <c r="D1086" s="7">
        <f t="shared" si="363"/>
        <v>3</v>
      </c>
      <c r="E1086" s="7">
        <f t="shared" si="364"/>
        <v>4</v>
      </c>
      <c r="F1086" s="7">
        <f t="shared" si="365"/>
        <v>1</v>
      </c>
      <c r="G1086" s="7">
        <f t="shared" si="386"/>
        <v>2</v>
      </c>
      <c r="H1086" s="48">
        <f t="shared" si="366"/>
        <v>2</v>
      </c>
      <c r="I1086" s="163">
        <f t="shared" si="367"/>
        <v>2.8169014084507043E-2</v>
      </c>
      <c r="J1086" s="8"/>
      <c r="K1086" s="2">
        <f t="shared" si="368"/>
        <v>0.12676056338028169</v>
      </c>
      <c r="L1086" s="2">
        <f t="shared" si="369"/>
        <v>9.8591549295774641E-2</v>
      </c>
      <c r="M1086" s="2">
        <f t="shared" si="377"/>
        <v>0.3380281690140845</v>
      </c>
      <c r="N1086" s="2">
        <f t="shared" si="378"/>
        <v>0.30985915492957744</v>
      </c>
      <c r="O1086" s="2">
        <f t="shared" si="379"/>
        <v>0.12676056338028169</v>
      </c>
      <c r="P1086" s="1">
        <v>9</v>
      </c>
      <c r="Q1086" s="1">
        <v>7</v>
      </c>
      <c r="R1086" s="1">
        <v>24</v>
      </c>
      <c r="S1086" s="1">
        <v>22</v>
      </c>
      <c r="T1086" s="1">
        <v>7</v>
      </c>
      <c r="U1086" s="1">
        <v>2</v>
      </c>
      <c r="V1086">
        <v>0</v>
      </c>
      <c r="W1086" s="1"/>
      <c r="Y1086" s="1"/>
      <c r="Z1086" s="1">
        <f t="shared" si="370"/>
        <v>0</v>
      </c>
      <c r="AA1086" s="1">
        <v>0</v>
      </c>
      <c r="AC1086">
        <v>0</v>
      </c>
      <c r="AD1086" s="136">
        <v>0</v>
      </c>
      <c r="AE1086">
        <v>0</v>
      </c>
      <c r="AF1086">
        <v>0</v>
      </c>
      <c r="AI1086" t="str">
        <f t="shared" si="360"/>
        <v>Chatham</v>
      </c>
      <c r="AJ1086" t="s">
        <v>1837</v>
      </c>
      <c r="AK1086" s="159">
        <v>1</v>
      </c>
      <c r="AL1086" s="7"/>
      <c r="AN1086" s="91">
        <v>33</v>
      </c>
      <c r="AO1086" s="93">
        <v>3</v>
      </c>
      <c r="AP1086" s="93">
        <v>20</v>
      </c>
      <c r="AQ1086" s="100">
        <v>11780</v>
      </c>
      <c r="AR1086" s="100">
        <f t="shared" si="371"/>
        <v>33003</v>
      </c>
      <c r="AS1086" t="s">
        <v>1753</v>
      </c>
      <c r="AT1086" s="103">
        <f t="shared" si="372"/>
        <v>3311780</v>
      </c>
      <c r="AW1086">
        <v>57.22</v>
      </c>
      <c r="AX1086">
        <v>0.51</v>
      </c>
      <c r="AY1086">
        <v>56.71</v>
      </c>
      <c r="BA1086" s="7">
        <f t="shared" si="380"/>
        <v>0</v>
      </c>
      <c r="BB1086" s="7">
        <f t="shared" si="381"/>
        <v>0</v>
      </c>
      <c r="BC1086" s="7">
        <f t="shared" si="382"/>
        <v>1</v>
      </c>
      <c r="BD1086" s="7">
        <f t="shared" si="382"/>
        <v>0</v>
      </c>
      <c r="BE1086" s="7">
        <f t="shared" si="383"/>
        <v>0</v>
      </c>
      <c r="BF1086" s="107">
        <f t="shared" si="373"/>
        <v>0</v>
      </c>
      <c r="BG1086" s="107">
        <f t="shared" si="374"/>
        <v>0</v>
      </c>
      <c r="BH1086" s="107">
        <f t="shared" si="375"/>
        <v>0.33800000000000002</v>
      </c>
      <c r="BI1086" s="107">
        <f t="shared" si="376"/>
        <v>0</v>
      </c>
      <c r="BJ1086" s="107">
        <f t="shared" si="384"/>
        <v>0</v>
      </c>
      <c r="BK1086" s="151">
        <f t="shared" si="385"/>
        <v>0</v>
      </c>
      <c r="BM1086">
        <v>0</v>
      </c>
      <c r="BN1086">
        <v>0</v>
      </c>
      <c r="BO1086">
        <v>0</v>
      </c>
      <c r="BP1086">
        <v>0</v>
      </c>
      <c r="BQ1086">
        <v>0</v>
      </c>
      <c r="BR1086">
        <v>0</v>
      </c>
      <c r="BS1086">
        <v>0</v>
      </c>
      <c r="BT1086">
        <v>0</v>
      </c>
      <c r="BU1086">
        <v>0</v>
      </c>
      <c r="BW1086">
        <v>0</v>
      </c>
      <c r="BX1086">
        <v>0</v>
      </c>
      <c r="BY1086">
        <v>0</v>
      </c>
      <c r="BZ1086">
        <v>0</v>
      </c>
      <c r="CA1086">
        <v>0</v>
      </c>
      <c r="CB1086">
        <v>0</v>
      </c>
      <c r="CC1086">
        <v>0</v>
      </c>
      <c r="CD1086">
        <v>0</v>
      </c>
      <c r="CE1086">
        <v>0</v>
      </c>
      <c r="CF1086">
        <v>0</v>
      </c>
    </row>
    <row r="1087" spans="1:84" hidden="1" outlineLevel="1">
      <c r="A1087" t="s">
        <v>2218</v>
      </c>
      <c r="B1087" s="9" t="s">
        <v>3222</v>
      </c>
      <c r="C1087" s="1">
        <f t="shared" si="362"/>
        <v>1258</v>
      </c>
      <c r="D1087" s="7">
        <f t="shared" si="363"/>
        <v>3</v>
      </c>
      <c r="E1087" s="7">
        <f t="shared" si="364"/>
        <v>4</v>
      </c>
      <c r="F1087" s="7">
        <f t="shared" si="365"/>
        <v>1</v>
      </c>
      <c r="G1087" s="7">
        <f t="shared" si="386"/>
        <v>2</v>
      </c>
      <c r="H1087" s="48">
        <f t="shared" si="366"/>
        <v>197</v>
      </c>
      <c r="I1087" s="163">
        <f t="shared" si="367"/>
        <v>0.15659777424483307</v>
      </c>
      <c r="J1087" s="8"/>
      <c r="K1087" s="2">
        <f t="shared" si="368"/>
        <v>0.13195548489666137</v>
      </c>
      <c r="L1087" s="2">
        <f t="shared" si="369"/>
        <v>0.11526232114467408</v>
      </c>
      <c r="M1087" s="2">
        <f t="shared" si="377"/>
        <v>0.39984101748807632</v>
      </c>
      <c r="N1087" s="2">
        <f t="shared" si="378"/>
        <v>0.24324324324324326</v>
      </c>
      <c r="O1087" s="2">
        <f t="shared" si="379"/>
        <v>0.10969793322734506</v>
      </c>
      <c r="P1087" s="1">
        <v>166</v>
      </c>
      <c r="Q1087" s="1">
        <v>145</v>
      </c>
      <c r="R1087" s="1">
        <v>503</v>
      </c>
      <c r="S1087" s="1">
        <v>306</v>
      </c>
      <c r="T1087" s="1">
        <v>106</v>
      </c>
      <c r="U1087" s="1">
        <v>14</v>
      </c>
      <c r="V1087">
        <v>1</v>
      </c>
      <c r="W1087" s="1"/>
      <c r="Y1087" s="1"/>
      <c r="Z1087" s="1">
        <f t="shared" si="370"/>
        <v>9</v>
      </c>
      <c r="AA1087" s="1">
        <v>0</v>
      </c>
      <c r="AC1087">
        <v>4</v>
      </c>
      <c r="AD1087" s="136">
        <v>1</v>
      </c>
      <c r="AE1087">
        <v>3</v>
      </c>
      <c r="AF1087">
        <v>0</v>
      </c>
      <c r="AI1087" t="str">
        <f t="shared" ref="AI1087:AI1144" si="387">A1087</f>
        <v>Chester</v>
      </c>
      <c r="AJ1087" t="s">
        <v>3115</v>
      </c>
      <c r="AK1087" s="159">
        <v>1</v>
      </c>
      <c r="AL1087" s="7"/>
      <c r="AN1087" s="91">
        <v>33</v>
      </c>
      <c r="AO1087" s="93">
        <v>15</v>
      </c>
      <c r="AP1087" s="93">
        <v>25</v>
      </c>
      <c r="AQ1087" s="100">
        <v>12100</v>
      </c>
      <c r="AR1087" s="100">
        <f t="shared" si="371"/>
        <v>33015</v>
      </c>
      <c r="AS1087" t="s">
        <v>1753</v>
      </c>
      <c r="AT1087" s="103">
        <f t="shared" si="372"/>
        <v>3312100</v>
      </c>
      <c r="AW1087">
        <v>26.02</v>
      </c>
      <c r="AX1087">
        <v>0.11</v>
      </c>
      <c r="AY1087">
        <v>25.91</v>
      </c>
      <c r="BA1087" s="7">
        <f t="shared" si="380"/>
        <v>0</v>
      </c>
      <c r="BB1087" s="7">
        <f t="shared" si="381"/>
        <v>0</v>
      </c>
      <c r="BC1087" s="7">
        <f t="shared" si="382"/>
        <v>1</v>
      </c>
      <c r="BD1087" s="7">
        <f t="shared" si="382"/>
        <v>0</v>
      </c>
      <c r="BE1087" s="7">
        <f t="shared" si="383"/>
        <v>0</v>
      </c>
      <c r="BF1087" s="107">
        <f t="shared" si="373"/>
        <v>0</v>
      </c>
      <c r="BG1087" s="107">
        <f t="shared" si="374"/>
        <v>0</v>
      </c>
      <c r="BH1087" s="107">
        <f t="shared" si="375"/>
        <v>0.39900000000000002</v>
      </c>
      <c r="BI1087" s="107">
        <f t="shared" si="376"/>
        <v>0</v>
      </c>
      <c r="BJ1087" s="107">
        <f t="shared" si="384"/>
        <v>0</v>
      </c>
      <c r="BK1087" s="151">
        <f t="shared" si="385"/>
        <v>0</v>
      </c>
      <c r="BM1087">
        <v>0</v>
      </c>
      <c r="BN1087">
        <v>0</v>
      </c>
      <c r="BO1087">
        <v>0</v>
      </c>
      <c r="BP1087">
        <v>0</v>
      </c>
      <c r="BQ1087">
        <v>1</v>
      </c>
      <c r="BR1087">
        <v>0</v>
      </c>
      <c r="BS1087">
        <v>0</v>
      </c>
      <c r="BT1087">
        <v>0</v>
      </c>
      <c r="BU1087">
        <v>1</v>
      </c>
      <c r="BW1087">
        <v>3</v>
      </c>
      <c r="BX1087">
        <v>2</v>
      </c>
      <c r="BY1087">
        <v>0</v>
      </c>
      <c r="BZ1087">
        <v>0</v>
      </c>
      <c r="CA1087">
        <v>1</v>
      </c>
      <c r="CB1087">
        <v>1</v>
      </c>
      <c r="CC1087">
        <v>0</v>
      </c>
      <c r="CD1087">
        <v>0</v>
      </c>
      <c r="CE1087">
        <v>0</v>
      </c>
      <c r="CF1087">
        <v>0</v>
      </c>
    </row>
    <row r="1088" spans="1:84" hidden="1" outlineLevel="1">
      <c r="A1088" t="s">
        <v>2379</v>
      </c>
      <c r="B1088" s="9" t="s">
        <v>3222</v>
      </c>
      <c r="C1088" s="1">
        <f t="shared" si="362"/>
        <v>676</v>
      </c>
      <c r="D1088" s="7">
        <f t="shared" si="363"/>
        <v>2</v>
      </c>
      <c r="E1088" s="7">
        <f t="shared" si="364"/>
        <v>5</v>
      </c>
      <c r="F1088" s="7">
        <f t="shared" si="365"/>
        <v>1</v>
      </c>
      <c r="G1088" s="7">
        <f t="shared" si="386"/>
        <v>3</v>
      </c>
      <c r="H1088" s="48">
        <f t="shared" si="366"/>
        <v>74</v>
      </c>
      <c r="I1088" s="163">
        <f t="shared" si="367"/>
        <v>0.10946745562130178</v>
      </c>
      <c r="J1088" s="8"/>
      <c r="K1088" s="2">
        <f t="shared" si="368"/>
        <v>0.23076923076923078</v>
      </c>
      <c r="L1088" s="2">
        <f t="shared" si="369"/>
        <v>9.3195266272189353E-2</v>
      </c>
      <c r="M1088" s="2">
        <f t="shared" si="377"/>
        <v>0.34023668639053256</v>
      </c>
      <c r="N1088" s="2">
        <f t="shared" si="378"/>
        <v>0.21597633136094674</v>
      </c>
      <c r="O1088" s="2">
        <f t="shared" si="379"/>
        <v>0.11982248520710054</v>
      </c>
      <c r="P1088" s="1">
        <v>156</v>
      </c>
      <c r="Q1088" s="1">
        <v>63</v>
      </c>
      <c r="R1088" s="1">
        <v>230</v>
      </c>
      <c r="S1088" s="1">
        <v>146</v>
      </c>
      <c r="T1088" s="1">
        <v>67</v>
      </c>
      <c r="U1088" s="1">
        <v>3</v>
      </c>
      <c r="V1088">
        <v>0</v>
      </c>
      <c r="W1088" s="1"/>
      <c r="Y1088" s="1"/>
      <c r="Z1088" s="1">
        <f t="shared" si="370"/>
        <v>5</v>
      </c>
      <c r="AA1088" s="1">
        <v>2</v>
      </c>
      <c r="AC1088">
        <v>3</v>
      </c>
      <c r="AD1088" s="136">
        <v>0</v>
      </c>
      <c r="AE1088">
        <v>0</v>
      </c>
      <c r="AF1088">
        <v>1</v>
      </c>
      <c r="AI1088" t="str">
        <f t="shared" si="387"/>
        <v>Chesterfield</v>
      </c>
      <c r="AJ1088" t="s">
        <v>1402</v>
      </c>
      <c r="AK1088" s="159">
        <v>2</v>
      </c>
      <c r="AL1088" s="7"/>
      <c r="AN1088" s="91">
        <v>33</v>
      </c>
      <c r="AO1088" s="93">
        <v>5</v>
      </c>
      <c r="AP1088" s="93">
        <v>10</v>
      </c>
      <c r="AQ1088" s="100">
        <v>12260</v>
      </c>
      <c r="AR1088" s="100">
        <f t="shared" si="371"/>
        <v>33005</v>
      </c>
      <c r="AS1088" t="s">
        <v>1753</v>
      </c>
      <c r="AT1088" s="103">
        <f t="shared" si="372"/>
        <v>3312260</v>
      </c>
      <c r="AW1088">
        <v>47.56</v>
      </c>
      <c r="AX1088">
        <v>2</v>
      </c>
      <c r="AY1088">
        <v>45.56</v>
      </c>
      <c r="BA1088" s="7">
        <f t="shared" si="380"/>
        <v>0</v>
      </c>
      <c r="BB1088" s="7">
        <f t="shared" si="381"/>
        <v>0</v>
      </c>
      <c r="BC1088" s="7">
        <f t="shared" si="382"/>
        <v>1</v>
      </c>
      <c r="BD1088" s="7">
        <f t="shared" si="382"/>
        <v>0</v>
      </c>
      <c r="BE1088" s="7">
        <f t="shared" si="383"/>
        <v>0</v>
      </c>
      <c r="BF1088" s="107">
        <f t="shared" si="373"/>
        <v>0</v>
      </c>
      <c r="BG1088" s="107">
        <f t="shared" si="374"/>
        <v>0</v>
      </c>
      <c r="BH1088" s="107">
        <f t="shared" si="375"/>
        <v>0.34</v>
      </c>
      <c r="BI1088" s="107">
        <f t="shared" si="376"/>
        <v>0</v>
      </c>
      <c r="BJ1088" s="107">
        <f t="shared" si="384"/>
        <v>0</v>
      </c>
      <c r="BK1088" s="151">
        <f t="shared" si="385"/>
        <v>0</v>
      </c>
      <c r="BM1088">
        <v>1</v>
      </c>
      <c r="BN1088">
        <v>0</v>
      </c>
      <c r="BO1088">
        <v>0</v>
      </c>
      <c r="BP1088">
        <v>0</v>
      </c>
      <c r="BQ1088">
        <v>0</v>
      </c>
      <c r="BR1088">
        <v>0</v>
      </c>
      <c r="BS1088">
        <v>0</v>
      </c>
      <c r="BT1088">
        <v>1</v>
      </c>
      <c r="BU1088">
        <v>0</v>
      </c>
      <c r="BW1088">
        <v>2</v>
      </c>
      <c r="BX1088">
        <v>1</v>
      </c>
      <c r="BY1088">
        <v>0</v>
      </c>
      <c r="BZ1088">
        <v>0</v>
      </c>
      <c r="CA1088">
        <v>0</v>
      </c>
      <c r="CB1088">
        <v>0</v>
      </c>
      <c r="CC1088">
        <v>0</v>
      </c>
      <c r="CD1088">
        <v>0</v>
      </c>
      <c r="CE1088">
        <v>0</v>
      </c>
      <c r="CF1088">
        <v>0</v>
      </c>
    </row>
    <row r="1089" spans="1:84" hidden="1" outlineLevel="1">
      <c r="A1089" t="s">
        <v>2332</v>
      </c>
      <c r="B1089" s="9" t="s">
        <v>3222</v>
      </c>
      <c r="C1089" s="1">
        <f t="shared" si="362"/>
        <v>674</v>
      </c>
      <c r="D1089" s="7">
        <f t="shared" si="363"/>
        <v>4</v>
      </c>
      <c r="E1089" s="7">
        <f t="shared" si="364"/>
        <v>5</v>
      </c>
      <c r="F1089" s="7">
        <f t="shared" si="365"/>
        <v>2</v>
      </c>
      <c r="G1089" s="7">
        <f t="shared" si="386"/>
        <v>1</v>
      </c>
      <c r="H1089" s="48">
        <f t="shared" si="366"/>
        <v>5</v>
      </c>
      <c r="I1089" s="163">
        <f t="shared" si="367"/>
        <v>7.4183976261127599E-3</v>
      </c>
      <c r="J1089" s="8"/>
      <c r="K1089" s="2">
        <f t="shared" si="368"/>
        <v>0.1394658753709199</v>
      </c>
      <c r="L1089" s="2">
        <f t="shared" si="369"/>
        <v>0.12611275964391691</v>
      </c>
      <c r="M1089" s="2">
        <f t="shared" si="377"/>
        <v>0.27596439169139464</v>
      </c>
      <c r="N1089" s="2">
        <f t="shared" si="378"/>
        <v>0.28338278931750743</v>
      </c>
      <c r="O1089" s="2">
        <f t="shared" si="379"/>
        <v>0.17507418397626112</v>
      </c>
      <c r="P1089" s="1">
        <v>94</v>
      </c>
      <c r="Q1089" s="1">
        <v>85</v>
      </c>
      <c r="R1089" s="1">
        <v>186</v>
      </c>
      <c r="S1089" s="1">
        <v>191</v>
      </c>
      <c r="T1089" s="1">
        <v>103</v>
      </c>
      <c r="U1089" s="1">
        <v>9</v>
      </c>
      <c r="V1089">
        <v>0</v>
      </c>
      <c r="W1089" s="1"/>
      <c r="Y1089" s="1"/>
      <c r="Z1089" s="1">
        <f t="shared" si="370"/>
        <v>1</v>
      </c>
      <c r="AA1089" s="1">
        <v>3</v>
      </c>
      <c r="AC1089">
        <v>1</v>
      </c>
      <c r="AD1089" s="136">
        <v>1</v>
      </c>
      <c r="AE1089">
        <v>0</v>
      </c>
      <c r="AF1089">
        <v>0</v>
      </c>
      <c r="AI1089" t="str">
        <f t="shared" si="387"/>
        <v>Chichester</v>
      </c>
      <c r="AJ1089" t="s">
        <v>1686</v>
      </c>
      <c r="AK1089" s="159">
        <v>2</v>
      </c>
      <c r="AL1089" s="7"/>
      <c r="AN1089" s="91">
        <v>33</v>
      </c>
      <c r="AO1089" s="93">
        <v>13</v>
      </c>
      <c r="AP1089" s="93">
        <v>35</v>
      </c>
      <c r="AQ1089" s="100">
        <v>12420</v>
      </c>
      <c r="AR1089" s="100">
        <f t="shared" si="371"/>
        <v>33013</v>
      </c>
      <c r="AS1089" t="s">
        <v>1753</v>
      </c>
      <c r="AT1089" s="103">
        <f t="shared" si="372"/>
        <v>3312420</v>
      </c>
      <c r="AW1089">
        <v>21.18</v>
      </c>
      <c r="AX1089">
        <v>0.11</v>
      </c>
      <c r="AY1089">
        <v>21.07</v>
      </c>
      <c r="BA1089" s="7">
        <f t="shared" si="380"/>
        <v>0</v>
      </c>
      <c r="BB1089" s="7">
        <f t="shared" si="381"/>
        <v>0</v>
      </c>
      <c r="BC1089" s="7">
        <f t="shared" si="382"/>
        <v>0</v>
      </c>
      <c r="BD1089" s="7">
        <f t="shared" si="382"/>
        <v>1</v>
      </c>
      <c r="BE1089" s="7">
        <f t="shared" si="383"/>
        <v>0</v>
      </c>
      <c r="BF1089" s="107">
        <f t="shared" si="373"/>
        <v>0</v>
      </c>
      <c r="BG1089" s="107">
        <f t="shared" si="374"/>
        <v>0</v>
      </c>
      <c r="BH1089" s="107">
        <f t="shared" si="375"/>
        <v>0</v>
      </c>
      <c r="BI1089" s="107">
        <f t="shared" si="376"/>
        <v>0.28299999999999997</v>
      </c>
      <c r="BJ1089" s="107">
        <f t="shared" si="384"/>
        <v>0</v>
      </c>
      <c r="BK1089" s="151">
        <f t="shared" si="385"/>
        <v>0</v>
      </c>
      <c r="BM1089">
        <v>0</v>
      </c>
      <c r="BN1089">
        <v>0</v>
      </c>
      <c r="BO1089">
        <v>0</v>
      </c>
      <c r="BP1089">
        <v>0</v>
      </c>
      <c r="BQ1089">
        <v>0</v>
      </c>
      <c r="BR1089">
        <v>0</v>
      </c>
      <c r="BS1089">
        <v>0</v>
      </c>
      <c r="BT1089">
        <v>0</v>
      </c>
      <c r="BU1089">
        <v>0</v>
      </c>
      <c r="BW1089">
        <v>0</v>
      </c>
      <c r="BX1089">
        <v>0</v>
      </c>
      <c r="BY1089">
        <v>0</v>
      </c>
      <c r="BZ1089">
        <v>1</v>
      </c>
      <c r="CA1089">
        <v>0</v>
      </c>
      <c r="CB1089">
        <v>0</v>
      </c>
      <c r="CC1089">
        <v>0</v>
      </c>
      <c r="CD1089">
        <v>0</v>
      </c>
      <c r="CE1089">
        <v>0</v>
      </c>
      <c r="CF1089">
        <v>0</v>
      </c>
    </row>
    <row r="1090" spans="1:84" hidden="1" outlineLevel="1">
      <c r="A1090" t="s">
        <v>1168</v>
      </c>
      <c r="B1090" s="9" t="s">
        <v>3222</v>
      </c>
      <c r="C1090" s="1">
        <f t="shared" si="362"/>
        <v>1571</v>
      </c>
      <c r="D1090" s="7">
        <f t="shared" si="363"/>
        <v>3</v>
      </c>
      <c r="E1090" s="7">
        <f t="shared" si="364"/>
        <v>4</v>
      </c>
      <c r="F1090" s="7">
        <f t="shared" si="365"/>
        <v>2</v>
      </c>
      <c r="G1090" s="7">
        <f t="shared" si="386"/>
        <v>1</v>
      </c>
      <c r="H1090" s="48">
        <f t="shared" si="366"/>
        <v>9</v>
      </c>
      <c r="I1090" s="163">
        <f t="shared" si="367"/>
        <v>5.7288351368555059E-3</v>
      </c>
      <c r="J1090" s="8"/>
      <c r="K1090" s="2">
        <f t="shared" si="368"/>
        <v>0.20496499045194144</v>
      </c>
      <c r="L1090" s="2">
        <f t="shared" si="369"/>
        <v>0.13621896880967538</v>
      </c>
      <c r="M1090" s="2">
        <f t="shared" si="377"/>
        <v>0.24888605983450032</v>
      </c>
      <c r="N1090" s="2">
        <f t="shared" si="378"/>
        <v>0.25461489497135581</v>
      </c>
      <c r="O1090" s="2">
        <f t="shared" si="379"/>
        <v>0.15531508593252707</v>
      </c>
      <c r="P1090" s="1">
        <v>322</v>
      </c>
      <c r="Q1090" s="1">
        <v>214</v>
      </c>
      <c r="R1090" s="1">
        <v>391</v>
      </c>
      <c r="S1090" s="1">
        <v>400</v>
      </c>
      <c r="T1090" s="1">
        <v>210</v>
      </c>
      <c r="U1090" s="1">
        <v>12</v>
      </c>
      <c r="V1090">
        <v>3</v>
      </c>
      <c r="W1090" s="1"/>
      <c r="Y1090" s="1"/>
      <c r="Z1090" s="1">
        <f t="shared" si="370"/>
        <v>9</v>
      </c>
      <c r="AA1090" s="1">
        <v>2</v>
      </c>
      <c r="AC1090">
        <v>2</v>
      </c>
      <c r="AD1090" s="136">
        <v>4</v>
      </c>
      <c r="AE1090">
        <v>2</v>
      </c>
      <c r="AF1090">
        <v>0</v>
      </c>
      <c r="AI1090" t="str">
        <f t="shared" si="387"/>
        <v>Claremont</v>
      </c>
      <c r="AJ1090" t="s">
        <v>164</v>
      </c>
      <c r="AK1090" s="159">
        <v>2</v>
      </c>
      <c r="AL1090" s="7"/>
      <c r="AN1090" s="91">
        <v>33</v>
      </c>
      <c r="AO1090" s="93">
        <v>19</v>
      </c>
      <c r="AP1090" s="93">
        <v>15</v>
      </c>
      <c r="AQ1090" s="100">
        <v>12900</v>
      </c>
      <c r="AR1090" s="100">
        <f t="shared" si="371"/>
        <v>33019</v>
      </c>
      <c r="AS1090" t="s">
        <v>1057</v>
      </c>
      <c r="AT1090" s="103">
        <f t="shared" si="372"/>
        <v>3312900</v>
      </c>
      <c r="AW1090">
        <v>44.09</v>
      </c>
      <c r="AX1090">
        <v>0.96</v>
      </c>
      <c r="AY1090">
        <v>43.12</v>
      </c>
      <c r="BA1090" s="7">
        <f t="shared" si="380"/>
        <v>0</v>
      </c>
      <c r="BB1090" s="7">
        <f t="shared" si="381"/>
        <v>0</v>
      </c>
      <c r="BC1090" s="7">
        <f t="shared" si="382"/>
        <v>0</v>
      </c>
      <c r="BD1090" s="7">
        <f t="shared" si="382"/>
        <v>1</v>
      </c>
      <c r="BE1090" s="7">
        <f t="shared" si="383"/>
        <v>0</v>
      </c>
      <c r="BF1090" s="107">
        <f t="shared" si="373"/>
        <v>0</v>
      </c>
      <c r="BG1090" s="107">
        <f t="shared" si="374"/>
        <v>0</v>
      </c>
      <c r="BH1090" s="107">
        <f t="shared" si="375"/>
        <v>0</v>
      </c>
      <c r="BI1090" s="107">
        <f t="shared" si="376"/>
        <v>0.254</v>
      </c>
      <c r="BJ1090" s="107">
        <f t="shared" si="384"/>
        <v>0</v>
      </c>
      <c r="BK1090" s="151">
        <f t="shared" si="385"/>
        <v>0</v>
      </c>
      <c r="BM1090">
        <v>1</v>
      </c>
      <c r="BN1090">
        <v>0</v>
      </c>
      <c r="BO1090">
        <v>1</v>
      </c>
      <c r="BP1090">
        <v>0</v>
      </c>
      <c r="BQ1090">
        <v>0</v>
      </c>
      <c r="BR1090">
        <v>0</v>
      </c>
      <c r="BS1090">
        <v>1</v>
      </c>
      <c r="BT1090">
        <v>0</v>
      </c>
      <c r="BU1090">
        <v>1</v>
      </c>
      <c r="BW1090">
        <v>1</v>
      </c>
      <c r="BX1090">
        <v>0</v>
      </c>
      <c r="BY1090">
        <v>0</v>
      </c>
      <c r="BZ1090">
        <v>1</v>
      </c>
      <c r="CA1090">
        <v>0</v>
      </c>
      <c r="CB1090">
        <v>1</v>
      </c>
      <c r="CC1090">
        <v>0</v>
      </c>
      <c r="CD1090">
        <v>1</v>
      </c>
      <c r="CE1090">
        <v>0</v>
      </c>
      <c r="CF1090">
        <v>1</v>
      </c>
    </row>
    <row r="1091" spans="1:84" hidden="1" outlineLevel="1">
      <c r="A1091" t="s">
        <v>403</v>
      </c>
      <c r="B1091" s="9" t="s">
        <v>3222</v>
      </c>
      <c r="C1091" s="1">
        <f t="shared" si="362"/>
        <v>69</v>
      </c>
      <c r="D1091" s="7">
        <f t="shared" si="363"/>
        <v>3</v>
      </c>
      <c r="E1091" s="7">
        <f t="shared" si="364"/>
        <v>4</v>
      </c>
      <c r="F1091" s="7">
        <f t="shared" si="365"/>
        <v>2</v>
      </c>
      <c r="G1091" s="7">
        <f t="shared" si="386"/>
        <v>1</v>
      </c>
      <c r="H1091" s="48">
        <f t="shared" si="366"/>
        <v>7</v>
      </c>
      <c r="I1091" s="163">
        <f t="shared" si="367"/>
        <v>0.10144927536231885</v>
      </c>
      <c r="J1091" s="8"/>
      <c r="K1091" s="2">
        <f t="shared" si="368"/>
        <v>0.14492753623188406</v>
      </c>
      <c r="L1091" s="2">
        <f t="shared" si="369"/>
        <v>0.13043478260869565</v>
      </c>
      <c r="M1091" s="2">
        <f t="shared" si="377"/>
        <v>0.24637681159420291</v>
      </c>
      <c r="N1091" s="2">
        <f t="shared" si="378"/>
        <v>0.34782608695652173</v>
      </c>
      <c r="O1091" s="2">
        <f t="shared" si="379"/>
        <v>0.13043478260869568</v>
      </c>
      <c r="P1091" s="1">
        <v>10</v>
      </c>
      <c r="Q1091" s="1">
        <v>9</v>
      </c>
      <c r="R1091" s="1">
        <v>17</v>
      </c>
      <c r="S1091" s="1">
        <v>24</v>
      </c>
      <c r="T1091" s="1">
        <v>9</v>
      </c>
      <c r="U1091" s="1">
        <v>0</v>
      </c>
      <c r="V1091">
        <v>0</v>
      </c>
      <c r="W1091" s="1"/>
      <c r="Y1091" s="1"/>
      <c r="Z1091" s="1">
        <f t="shared" si="370"/>
        <v>0</v>
      </c>
      <c r="AA1091" s="1">
        <v>0</v>
      </c>
      <c r="AC1091">
        <v>0</v>
      </c>
      <c r="AD1091" s="136">
        <v>0</v>
      </c>
      <c r="AE1091">
        <v>0</v>
      </c>
      <c r="AF1091">
        <v>0</v>
      </c>
      <c r="AI1091" t="str">
        <f t="shared" si="387"/>
        <v>Clarksville</v>
      </c>
      <c r="AJ1091" t="s">
        <v>1974</v>
      </c>
      <c r="AK1091" s="159">
        <v>2</v>
      </c>
      <c r="AL1091" s="7"/>
      <c r="AN1091" s="91">
        <v>33</v>
      </c>
      <c r="AO1091" s="93">
        <v>7</v>
      </c>
      <c r="AP1091" s="93">
        <v>40</v>
      </c>
      <c r="AQ1091" s="100">
        <v>13220</v>
      </c>
      <c r="AR1091" s="100">
        <f t="shared" si="371"/>
        <v>33007</v>
      </c>
      <c r="AS1091" t="s">
        <v>1753</v>
      </c>
      <c r="AT1091" s="103">
        <f t="shared" si="372"/>
        <v>3313220</v>
      </c>
      <c r="AW1091">
        <v>62.12</v>
      </c>
      <c r="AX1091">
        <v>1.88</v>
      </c>
      <c r="AY1091">
        <v>60.24</v>
      </c>
      <c r="BA1091" s="7">
        <f t="shared" si="380"/>
        <v>0</v>
      </c>
      <c r="BB1091" s="7">
        <f t="shared" si="381"/>
        <v>0</v>
      </c>
      <c r="BC1091" s="7">
        <f t="shared" si="382"/>
        <v>0</v>
      </c>
      <c r="BD1091" s="7">
        <f t="shared" si="382"/>
        <v>1</v>
      </c>
      <c r="BE1091" s="7">
        <f t="shared" si="383"/>
        <v>0</v>
      </c>
      <c r="BF1091" s="107">
        <f t="shared" si="373"/>
        <v>0</v>
      </c>
      <c r="BG1091" s="107">
        <f t="shared" si="374"/>
        <v>0</v>
      </c>
      <c r="BH1091" s="107">
        <f t="shared" si="375"/>
        <v>0</v>
      </c>
      <c r="BI1091" s="107">
        <f t="shared" si="376"/>
        <v>0.34699999999999998</v>
      </c>
      <c r="BJ1091" s="107">
        <f t="shared" si="384"/>
        <v>0</v>
      </c>
      <c r="BK1091" s="151">
        <f t="shared" si="385"/>
        <v>0</v>
      </c>
      <c r="BM1091">
        <v>0</v>
      </c>
      <c r="BN1091">
        <v>0</v>
      </c>
      <c r="BO1091">
        <v>0</v>
      </c>
      <c r="BP1091">
        <v>0</v>
      </c>
      <c r="BQ1091">
        <v>0</v>
      </c>
      <c r="BR1091">
        <v>0</v>
      </c>
      <c r="BS1091">
        <v>0</v>
      </c>
      <c r="BT1091">
        <v>0</v>
      </c>
      <c r="BU1091">
        <v>0</v>
      </c>
      <c r="BW1091">
        <v>0</v>
      </c>
      <c r="BX1091">
        <v>0</v>
      </c>
      <c r="BY1091">
        <v>0</v>
      </c>
      <c r="BZ1091">
        <v>0</v>
      </c>
      <c r="CA1091">
        <v>0</v>
      </c>
      <c r="CB1091">
        <v>0</v>
      </c>
      <c r="CC1091">
        <v>0</v>
      </c>
      <c r="CD1091">
        <v>0</v>
      </c>
      <c r="CE1091">
        <v>0</v>
      </c>
      <c r="CF1091">
        <v>0</v>
      </c>
    </row>
    <row r="1092" spans="1:84" hidden="1" outlineLevel="1">
      <c r="A1092" t="s">
        <v>1139</v>
      </c>
      <c r="B1092" s="9" t="s">
        <v>3222</v>
      </c>
      <c r="C1092" s="1">
        <f t="shared" si="362"/>
        <v>396</v>
      </c>
      <c r="D1092" s="7">
        <f t="shared" si="363"/>
        <v>3</v>
      </c>
      <c r="E1092" s="7">
        <f t="shared" si="364"/>
        <v>4</v>
      </c>
      <c r="F1092" s="7">
        <f t="shared" si="365"/>
        <v>2</v>
      </c>
      <c r="G1092" s="7">
        <f t="shared" si="386"/>
        <v>1</v>
      </c>
      <c r="H1092" s="48">
        <f t="shared" si="366"/>
        <v>47</v>
      </c>
      <c r="I1092" s="163">
        <f t="shared" si="367"/>
        <v>0.11868686868686869</v>
      </c>
      <c r="J1092" s="8"/>
      <c r="K1092" s="2">
        <f t="shared" si="368"/>
        <v>0.16161616161616163</v>
      </c>
      <c r="L1092" s="2">
        <f t="shared" si="369"/>
        <v>0.1111111111111111</v>
      </c>
      <c r="M1092" s="2">
        <f t="shared" si="377"/>
        <v>0.24242424242424243</v>
      </c>
      <c r="N1092" s="2">
        <f t="shared" si="378"/>
        <v>0.3611111111111111</v>
      </c>
      <c r="O1092" s="2">
        <f t="shared" si="379"/>
        <v>0.12373737373737376</v>
      </c>
      <c r="P1092" s="1">
        <v>64</v>
      </c>
      <c r="Q1092" s="1">
        <v>44</v>
      </c>
      <c r="R1092" s="1">
        <v>96</v>
      </c>
      <c r="S1092" s="1">
        <v>143</v>
      </c>
      <c r="T1092" s="1">
        <v>38</v>
      </c>
      <c r="U1092" s="1">
        <v>3</v>
      </c>
      <c r="V1092">
        <v>1</v>
      </c>
      <c r="W1092" s="1"/>
      <c r="Y1092" s="1"/>
      <c r="Z1092" s="1">
        <f t="shared" si="370"/>
        <v>2</v>
      </c>
      <c r="AA1092" s="1">
        <v>3</v>
      </c>
      <c r="AC1092">
        <v>1</v>
      </c>
      <c r="AD1092" s="136">
        <v>0</v>
      </c>
      <c r="AE1092">
        <v>0</v>
      </c>
      <c r="AF1092">
        <v>1</v>
      </c>
      <c r="AI1092" t="str">
        <f t="shared" si="387"/>
        <v>Colebrook</v>
      </c>
      <c r="AJ1092" t="s">
        <v>1974</v>
      </c>
      <c r="AK1092" s="159">
        <v>2</v>
      </c>
      <c r="AL1092" s="7"/>
      <c r="AN1092" s="91">
        <v>33</v>
      </c>
      <c r="AO1092" s="93">
        <v>7</v>
      </c>
      <c r="AP1092" s="93">
        <v>45</v>
      </c>
      <c r="AQ1092" s="100">
        <v>13780</v>
      </c>
      <c r="AR1092" s="100">
        <f t="shared" si="371"/>
        <v>33007</v>
      </c>
      <c r="AS1092" t="s">
        <v>1753</v>
      </c>
      <c r="AT1092" s="103">
        <f t="shared" si="372"/>
        <v>3313780</v>
      </c>
      <c r="AW1092">
        <v>41.01</v>
      </c>
      <c r="AX1092">
        <v>0.03</v>
      </c>
      <c r="AY1092">
        <v>40.99</v>
      </c>
      <c r="BA1092" s="7">
        <f t="shared" si="380"/>
        <v>0</v>
      </c>
      <c r="BB1092" s="7">
        <f t="shared" si="381"/>
        <v>0</v>
      </c>
      <c r="BC1092" s="7">
        <f t="shared" si="382"/>
        <v>0</v>
      </c>
      <c r="BD1092" s="7">
        <f t="shared" si="382"/>
        <v>1</v>
      </c>
      <c r="BE1092" s="7">
        <f t="shared" si="383"/>
        <v>0</v>
      </c>
      <c r="BF1092" s="107">
        <f t="shared" si="373"/>
        <v>0</v>
      </c>
      <c r="BG1092" s="107">
        <f t="shared" si="374"/>
        <v>0</v>
      </c>
      <c r="BH1092" s="107">
        <f t="shared" si="375"/>
        <v>0</v>
      </c>
      <c r="BI1092" s="107">
        <f t="shared" si="376"/>
        <v>0.36099999999999999</v>
      </c>
      <c r="BJ1092" s="107">
        <f t="shared" si="384"/>
        <v>0</v>
      </c>
      <c r="BK1092" s="151">
        <f t="shared" si="385"/>
        <v>0</v>
      </c>
      <c r="BM1092">
        <v>0</v>
      </c>
      <c r="BN1092">
        <v>0</v>
      </c>
      <c r="BO1092">
        <v>0</v>
      </c>
      <c r="BP1092">
        <v>0</v>
      </c>
      <c r="BQ1092">
        <v>0</v>
      </c>
      <c r="BR1092">
        <v>0</v>
      </c>
      <c r="BS1092">
        <v>0</v>
      </c>
      <c r="BT1092">
        <v>0</v>
      </c>
      <c r="BU1092">
        <v>0</v>
      </c>
      <c r="BW1092">
        <v>0</v>
      </c>
      <c r="BX1092">
        <v>0</v>
      </c>
      <c r="BY1092">
        <v>1</v>
      </c>
      <c r="BZ1092">
        <v>1</v>
      </c>
      <c r="CA1092">
        <v>0</v>
      </c>
      <c r="CB1092">
        <v>0</v>
      </c>
      <c r="CC1092">
        <v>0</v>
      </c>
      <c r="CD1092">
        <v>0</v>
      </c>
      <c r="CE1092">
        <v>0</v>
      </c>
      <c r="CF1092">
        <v>0</v>
      </c>
    </row>
    <row r="1093" spans="1:84" hidden="1" outlineLevel="1">
      <c r="A1093" t="s">
        <v>3248</v>
      </c>
      <c r="B1093" s="9" t="s">
        <v>3222</v>
      </c>
      <c r="C1093" s="1">
        <f t="shared" si="362"/>
        <v>129</v>
      </c>
      <c r="D1093" s="7">
        <f t="shared" si="363"/>
        <v>3</v>
      </c>
      <c r="E1093" s="7">
        <f t="shared" si="364"/>
        <v>5</v>
      </c>
      <c r="F1093" s="7">
        <f t="shared" si="365"/>
        <v>2</v>
      </c>
      <c r="G1093" s="7">
        <f t="shared" si="386"/>
        <v>1</v>
      </c>
      <c r="H1093" s="48">
        <f t="shared" si="366"/>
        <v>1</v>
      </c>
      <c r="I1093" s="163">
        <f t="shared" si="367"/>
        <v>7.7519379844961239E-3</v>
      </c>
      <c r="J1093" s="8"/>
      <c r="K1093" s="2">
        <f t="shared" si="368"/>
        <v>0.16279069767441862</v>
      </c>
      <c r="L1093" s="2">
        <f t="shared" si="369"/>
        <v>0.10852713178294573</v>
      </c>
      <c r="M1093" s="2">
        <f t="shared" si="377"/>
        <v>0.27906976744186046</v>
      </c>
      <c r="N1093" s="2">
        <f t="shared" si="378"/>
        <v>0.2868217054263566</v>
      </c>
      <c r="O1093" s="2">
        <f t="shared" si="379"/>
        <v>0.16279069767441856</v>
      </c>
      <c r="P1093" s="1">
        <v>21</v>
      </c>
      <c r="Q1093" s="1">
        <v>14</v>
      </c>
      <c r="R1093" s="1">
        <v>36</v>
      </c>
      <c r="S1093" s="1">
        <v>37</v>
      </c>
      <c r="T1093" s="1">
        <v>20</v>
      </c>
      <c r="U1093" s="1">
        <v>0</v>
      </c>
      <c r="V1093">
        <v>0</v>
      </c>
      <c r="W1093" s="1"/>
      <c r="Y1093" s="1"/>
      <c r="Z1093" s="1">
        <f t="shared" si="370"/>
        <v>0</v>
      </c>
      <c r="AA1093" s="1">
        <v>0</v>
      </c>
      <c r="AC1093">
        <v>0</v>
      </c>
      <c r="AD1093" s="136">
        <v>0</v>
      </c>
      <c r="AE1093">
        <v>0</v>
      </c>
      <c r="AF1093">
        <v>1</v>
      </c>
      <c r="AI1093" t="str">
        <f t="shared" si="387"/>
        <v>Columbia</v>
      </c>
      <c r="AJ1093" t="s">
        <v>1974</v>
      </c>
      <c r="AK1093" s="159">
        <v>2</v>
      </c>
      <c r="AL1093" s="7"/>
      <c r="AN1093" s="91">
        <v>33</v>
      </c>
      <c r="AO1093" s="93">
        <v>7</v>
      </c>
      <c r="AP1093" s="93">
        <v>50</v>
      </c>
      <c r="AQ1093" s="100">
        <v>13940</v>
      </c>
      <c r="AR1093" s="100">
        <f t="shared" si="371"/>
        <v>33007</v>
      </c>
      <c r="AS1093" t="s">
        <v>1753</v>
      </c>
      <c r="AT1093" s="103">
        <f t="shared" si="372"/>
        <v>3313940</v>
      </c>
      <c r="AW1093">
        <v>60.89</v>
      </c>
      <c r="AX1093">
        <v>0.06</v>
      </c>
      <c r="AY1093">
        <v>60.83</v>
      </c>
      <c r="BA1093" s="7">
        <f t="shared" si="380"/>
        <v>0</v>
      </c>
      <c r="BB1093" s="7">
        <f t="shared" si="381"/>
        <v>0</v>
      </c>
      <c r="BC1093" s="7">
        <f t="shared" si="382"/>
        <v>0</v>
      </c>
      <c r="BD1093" s="7">
        <f t="shared" si="382"/>
        <v>1</v>
      </c>
      <c r="BE1093" s="7">
        <f t="shared" si="383"/>
        <v>0</v>
      </c>
      <c r="BF1093" s="107">
        <f t="shared" si="373"/>
        <v>0</v>
      </c>
      <c r="BG1093" s="107">
        <f t="shared" si="374"/>
        <v>0</v>
      </c>
      <c r="BH1093" s="107">
        <f t="shared" si="375"/>
        <v>0</v>
      </c>
      <c r="BI1093" s="107">
        <f t="shared" si="376"/>
        <v>0.28599999999999998</v>
      </c>
      <c r="BJ1093" s="107">
        <f t="shared" si="384"/>
        <v>0</v>
      </c>
      <c r="BK1093" s="151">
        <f t="shared" si="385"/>
        <v>0</v>
      </c>
      <c r="BM1093">
        <v>0</v>
      </c>
      <c r="BN1093">
        <v>0</v>
      </c>
      <c r="BO1093">
        <v>0</v>
      </c>
      <c r="BP1093">
        <v>0</v>
      </c>
      <c r="BQ1093">
        <v>0</v>
      </c>
      <c r="BR1093">
        <v>0</v>
      </c>
      <c r="BS1093">
        <v>0</v>
      </c>
      <c r="BT1093">
        <v>0</v>
      </c>
      <c r="BU1093">
        <v>0</v>
      </c>
      <c r="BW1093">
        <v>0</v>
      </c>
      <c r="BX1093">
        <v>0</v>
      </c>
      <c r="BY1093">
        <v>0</v>
      </c>
      <c r="BZ1093">
        <v>0</v>
      </c>
      <c r="CA1093">
        <v>0</v>
      </c>
      <c r="CB1093">
        <v>0</v>
      </c>
      <c r="CC1093">
        <v>0</v>
      </c>
      <c r="CD1093">
        <v>0</v>
      </c>
      <c r="CE1093">
        <v>0</v>
      </c>
      <c r="CF1093">
        <v>0</v>
      </c>
    </row>
    <row r="1094" spans="1:84" hidden="1" outlineLevel="1">
      <c r="A1094" t="s">
        <v>3345</v>
      </c>
      <c r="B1094" s="9" t="s">
        <v>3222</v>
      </c>
      <c r="C1094" s="1">
        <f t="shared" si="362"/>
        <v>6792</v>
      </c>
      <c r="D1094" s="7">
        <f t="shared" si="363"/>
        <v>2</v>
      </c>
      <c r="E1094" s="7">
        <f t="shared" si="364"/>
        <v>5</v>
      </c>
      <c r="F1094" s="7">
        <f t="shared" si="365"/>
        <v>1</v>
      </c>
      <c r="G1094" s="7">
        <f t="shared" si="386"/>
        <v>3</v>
      </c>
      <c r="H1094" s="48">
        <f t="shared" si="366"/>
        <v>554</v>
      </c>
      <c r="I1094" s="163">
        <f t="shared" si="367"/>
        <v>8.156654888103651E-2</v>
      </c>
      <c r="J1094" s="8"/>
      <c r="K1094" s="2">
        <f t="shared" si="368"/>
        <v>0.23881036513545348</v>
      </c>
      <c r="L1094" s="2">
        <f t="shared" si="369"/>
        <v>8.5983510011778563E-2</v>
      </c>
      <c r="M1094" s="2">
        <f t="shared" si="377"/>
        <v>0.32037691401648999</v>
      </c>
      <c r="N1094" s="2">
        <f t="shared" si="378"/>
        <v>0.23777974087161366</v>
      </c>
      <c r="O1094" s="2">
        <f t="shared" si="379"/>
        <v>0.11704946996466423</v>
      </c>
      <c r="P1094" s="1">
        <v>1622</v>
      </c>
      <c r="Q1094" s="1">
        <v>584</v>
      </c>
      <c r="R1094" s="1">
        <v>2176</v>
      </c>
      <c r="S1094" s="1">
        <v>1615</v>
      </c>
      <c r="T1094" s="1">
        <v>643</v>
      </c>
      <c r="U1094" s="1">
        <v>50</v>
      </c>
      <c r="V1094">
        <v>5</v>
      </c>
      <c r="W1094" s="1"/>
      <c r="Y1094" s="1"/>
      <c r="Z1094" s="1">
        <f t="shared" si="370"/>
        <v>24</v>
      </c>
      <c r="AA1094" s="1">
        <v>17</v>
      </c>
      <c r="AC1094">
        <v>28</v>
      </c>
      <c r="AD1094" s="136">
        <v>15</v>
      </c>
      <c r="AE1094">
        <v>6</v>
      </c>
      <c r="AF1094">
        <v>7</v>
      </c>
      <c r="AI1094" t="str">
        <f t="shared" si="387"/>
        <v>Concord</v>
      </c>
      <c r="AJ1094" t="s">
        <v>1686</v>
      </c>
      <c r="AK1094" s="159">
        <v>2</v>
      </c>
      <c r="AL1094" s="7"/>
      <c r="AN1094" s="91">
        <v>33</v>
      </c>
      <c r="AO1094" s="93">
        <v>13</v>
      </c>
      <c r="AP1094" s="93">
        <v>40</v>
      </c>
      <c r="AQ1094" s="100">
        <v>14200</v>
      </c>
      <c r="AR1094" s="100">
        <f t="shared" si="371"/>
        <v>33013</v>
      </c>
      <c r="AS1094" t="s">
        <v>1057</v>
      </c>
      <c r="AT1094" s="103">
        <f t="shared" si="372"/>
        <v>3314200</v>
      </c>
      <c r="AW1094">
        <v>67.52</v>
      </c>
      <c r="AX1094">
        <v>3.23</v>
      </c>
      <c r="AY1094">
        <v>64.290000000000006</v>
      </c>
      <c r="BA1094" s="7">
        <f t="shared" si="380"/>
        <v>0</v>
      </c>
      <c r="BB1094" s="7">
        <f t="shared" si="381"/>
        <v>0</v>
      </c>
      <c r="BC1094" s="7">
        <f t="shared" si="382"/>
        <v>1</v>
      </c>
      <c r="BD1094" s="7">
        <f t="shared" si="382"/>
        <v>0</v>
      </c>
      <c r="BE1094" s="7">
        <f t="shared" si="383"/>
        <v>0</v>
      </c>
      <c r="BF1094" s="107">
        <f t="shared" si="373"/>
        <v>0</v>
      </c>
      <c r="BG1094" s="107">
        <f t="shared" si="374"/>
        <v>0</v>
      </c>
      <c r="BH1094" s="107">
        <f t="shared" si="375"/>
        <v>0.32</v>
      </c>
      <c r="BI1094" s="107">
        <f t="shared" si="376"/>
        <v>0</v>
      </c>
      <c r="BJ1094" s="107">
        <f t="shared" si="384"/>
        <v>0</v>
      </c>
      <c r="BK1094" s="151">
        <f t="shared" si="385"/>
        <v>0</v>
      </c>
      <c r="BM1094">
        <v>2</v>
      </c>
      <c r="BN1094">
        <v>2</v>
      </c>
      <c r="BO1094">
        <v>0</v>
      </c>
      <c r="BP1094">
        <v>1</v>
      </c>
      <c r="BQ1094">
        <v>0</v>
      </c>
      <c r="BR1094">
        <v>1</v>
      </c>
      <c r="BS1094">
        <v>1</v>
      </c>
      <c r="BT1094">
        <v>0</v>
      </c>
      <c r="BU1094">
        <v>4</v>
      </c>
      <c r="BW1094">
        <v>3</v>
      </c>
      <c r="BX1094">
        <v>1</v>
      </c>
      <c r="BY1094">
        <v>1</v>
      </c>
      <c r="BZ1094">
        <v>1</v>
      </c>
      <c r="CA1094">
        <v>1</v>
      </c>
      <c r="CB1094">
        <v>4</v>
      </c>
      <c r="CC1094">
        <v>0</v>
      </c>
      <c r="CD1094">
        <v>1</v>
      </c>
      <c r="CE1094">
        <v>0</v>
      </c>
      <c r="CF1094">
        <v>1</v>
      </c>
    </row>
    <row r="1095" spans="1:84" hidden="1" outlineLevel="1">
      <c r="A1095" t="s">
        <v>885</v>
      </c>
      <c r="B1095" s="9" t="s">
        <v>3222</v>
      </c>
      <c r="C1095" s="1">
        <f t="shared" si="362"/>
        <v>1438</v>
      </c>
      <c r="D1095" s="7">
        <f t="shared" si="363"/>
        <v>3</v>
      </c>
      <c r="E1095" s="7">
        <f t="shared" si="364"/>
        <v>4</v>
      </c>
      <c r="F1095" s="7">
        <f t="shared" si="365"/>
        <v>1</v>
      </c>
      <c r="G1095" s="7">
        <f t="shared" si="386"/>
        <v>2</v>
      </c>
      <c r="H1095" s="48">
        <f t="shared" si="366"/>
        <v>139</v>
      </c>
      <c r="I1095" s="163">
        <f t="shared" si="367"/>
        <v>9.6662030598052853E-2</v>
      </c>
      <c r="J1095" s="8"/>
      <c r="K1095" s="2">
        <f t="shared" si="368"/>
        <v>0.16968011126564672</v>
      </c>
      <c r="L1095" s="2">
        <f t="shared" si="369"/>
        <v>0.10500695410292073</v>
      </c>
      <c r="M1095" s="2">
        <f t="shared" si="377"/>
        <v>0.36717663421418639</v>
      </c>
      <c r="N1095" s="2">
        <f t="shared" si="378"/>
        <v>0.2705146036161335</v>
      </c>
      <c r="O1095" s="2">
        <f t="shared" si="379"/>
        <v>8.7621696801112647E-2</v>
      </c>
      <c r="P1095" s="1">
        <v>244</v>
      </c>
      <c r="Q1095" s="1">
        <v>151</v>
      </c>
      <c r="R1095" s="1">
        <v>528</v>
      </c>
      <c r="S1095" s="1">
        <v>389</v>
      </c>
      <c r="T1095" s="1">
        <v>97</v>
      </c>
      <c r="U1095" s="1">
        <v>8</v>
      </c>
      <c r="V1095">
        <v>0</v>
      </c>
      <c r="W1095" s="1"/>
      <c r="Y1095" s="1"/>
      <c r="Z1095" s="1">
        <f t="shared" si="370"/>
        <v>4</v>
      </c>
      <c r="AA1095" s="1">
        <v>1</v>
      </c>
      <c r="AC1095">
        <v>13</v>
      </c>
      <c r="AD1095" s="136">
        <v>3</v>
      </c>
      <c r="AE1095">
        <v>0</v>
      </c>
      <c r="AF1095">
        <v>0</v>
      </c>
      <c r="AI1095" t="str">
        <f t="shared" si="387"/>
        <v>Conway</v>
      </c>
      <c r="AJ1095" t="s">
        <v>1837</v>
      </c>
      <c r="AK1095" s="159">
        <v>1</v>
      </c>
      <c r="AL1095" s="7"/>
      <c r="AN1095" s="91">
        <v>33</v>
      </c>
      <c r="AO1095" s="93">
        <v>3</v>
      </c>
      <c r="AP1095" s="93">
        <v>25</v>
      </c>
      <c r="AQ1095" s="100">
        <v>14660</v>
      </c>
      <c r="AR1095" s="100">
        <f t="shared" si="371"/>
        <v>33003</v>
      </c>
      <c r="AS1095" t="s">
        <v>1753</v>
      </c>
      <c r="AT1095" s="103">
        <f t="shared" si="372"/>
        <v>3314660</v>
      </c>
      <c r="AW1095">
        <v>71.709999999999994</v>
      </c>
      <c r="AX1095">
        <v>2.0499999999999998</v>
      </c>
      <c r="AY1095">
        <v>69.66</v>
      </c>
      <c r="BA1095" s="7">
        <f t="shared" si="380"/>
        <v>0</v>
      </c>
      <c r="BB1095" s="7">
        <f t="shared" si="381"/>
        <v>0</v>
      </c>
      <c r="BC1095" s="7">
        <f t="shared" si="382"/>
        <v>1</v>
      </c>
      <c r="BD1095" s="7">
        <f t="shared" si="382"/>
        <v>0</v>
      </c>
      <c r="BE1095" s="7">
        <f t="shared" si="383"/>
        <v>0</v>
      </c>
      <c r="BF1095" s="107">
        <f t="shared" si="373"/>
        <v>0</v>
      </c>
      <c r="BG1095" s="107">
        <f t="shared" si="374"/>
        <v>0</v>
      </c>
      <c r="BH1095" s="107">
        <f t="shared" si="375"/>
        <v>0.36699999999999999</v>
      </c>
      <c r="BI1095" s="107">
        <f t="shared" si="376"/>
        <v>0</v>
      </c>
      <c r="BJ1095" s="107">
        <f t="shared" si="384"/>
        <v>0</v>
      </c>
      <c r="BK1095" s="151">
        <f t="shared" si="385"/>
        <v>0</v>
      </c>
      <c r="BM1095">
        <v>0</v>
      </c>
      <c r="BN1095">
        <v>0</v>
      </c>
      <c r="BO1095">
        <v>0</v>
      </c>
      <c r="BP1095">
        <v>0</v>
      </c>
      <c r="BQ1095">
        <v>0</v>
      </c>
      <c r="BR1095">
        <v>0</v>
      </c>
      <c r="BS1095">
        <v>1</v>
      </c>
      <c r="BT1095">
        <v>0</v>
      </c>
      <c r="BU1095">
        <v>0</v>
      </c>
      <c r="BW1095">
        <v>1</v>
      </c>
      <c r="BX1095">
        <v>0</v>
      </c>
      <c r="BY1095">
        <v>0</v>
      </c>
      <c r="BZ1095">
        <v>0</v>
      </c>
      <c r="CA1095">
        <v>1</v>
      </c>
      <c r="CB1095">
        <v>1</v>
      </c>
      <c r="CC1095">
        <v>0</v>
      </c>
      <c r="CD1095">
        <v>0</v>
      </c>
      <c r="CE1095">
        <v>0</v>
      </c>
      <c r="CF1095">
        <v>0</v>
      </c>
    </row>
    <row r="1096" spans="1:84" hidden="1" outlineLevel="1">
      <c r="A1096" t="s">
        <v>1726</v>
      </c>
      <c r="B1096" s="9" t="s">
        <v>3222</v>
      </c>
      <c r="C1096" s="1">
        <f t="shared" si="362"/>
        <v>258</v>
      </c>
      <c r="D1096" s="7">
        <f t="shared" si="363"/>
        <v>2</v>
      </c>
      <c r="E1096" s="7">
        <f t="shared" si="364"/>
        <v>4</v>
      </c>
      <c r="F1096" s="7">
        <f t="shared" si="365"/>
        <v>1</v>
      </c>
      <c r="G1096" s="7">
        <f t="shared" si="386"/>
        <v>3</v>
      </c>
      <c r="H1096" s="48">
        <f t="shared" si="366"/>
        <v>5</v>
      </c>
      <c r="I1096" s="163">
        <f t="shared" si="367"/>
        <v>1.937984496124031E-2</v>
      </c>
      <c r="J1096" s="8"/>
      <c r="K1096" s="2">
        <f t="shared" si="368"/>
        <v>0.2441860465116279</v>
      </c>
      <c r="L1096" s="2">
        <f t="shared" si="369"/>
        <v>0.11627906976744186</v>
      </c>
      <c r="M1096" s="2">
        <f t="shared" si="377"/>
        <v>0.26356589147286824</v>
      </c>
      <c r="N1096" s="2">
        <f t="shared" si="378"/>
        <v>0.22868217054263565</v>
      </c>
      <c r="O1096" s="2">
        <f t="shared" si="379"/>
        <v>0.14728682170542637</v>
      </c>
      <c r="P1096" s="1">
        <v>63</v>
      </c>
      <c r="Q1096" s="1">
        <v>30</v>
      </c>
      <c r="R1096" s="1">
        <v>68</v>
      </c>
      <c r="S1096" s="1">
        <v>59</v>
      </c>
      <c r="T1096" s="1">
        <v>29</v>
      </c>
      <c r="U1096" s="1">
        <v>1</v>
      </c>
      <c r="V1096">
        <v>2</v>
      </c>
      <c r="W1096" s="1"/>
      <c r="Y1096" s="1"/>
      <c r="Z1096" s="1">
        <f t="shared" si="370"/>
        <v>1</v>
      </c>
      <c r="AA1096" s="1">
        <v>1</v>
      </c>
      <c r="AC1096">
        <v>4</v>
      </c>
      <c r="AD1096" s="136">
        <v>0</v>
      </c>
      <c r="AE1096">
        <v>0</v>
      </c>
      <c r="AF1096">
        <v>0</v>
      </c>
      <c r="AI1096" t="str">
        <f t="shared" si="387"/>
        <v>Cornish</v>
      </c>
      <c r="AJ1096" t="s">
        <v>164</v>
      </c>
      <c r="AK1096" s="159">
        <v>2</v>
      </c>
      <c r="AL1096" s="7"/>
      <c r="AN1096" s="91">
        <v>33</v>
      </c>
      <c r="AO1096" s="93">
        <v>19</v>
      </c>
      <c r="AP1096" s="93">
        <v>20</v>
      </c>
      <c r="AQ1096" s="100">
        <v>15060</v>
      </c>
      <c r="AR1096" s="100">
        <f t="shared" si="371"/>
        <v>33019</v>
      </c>
      <c r="AS1096" t="s">
        <v>1753</v>
      </c>
      <c r="AT1096" s="103">
        <f t="shared" si="372"/>
        <v>3315060</v>
      </c>
      <c r="AW1096">
        <v>42.85</v>
      </c>
      <c r="AX1096">
        <v>0.72</v>
      </c>
      <c r="AY1096">
        <v>42.12</v>
      </c>
      <c r="BA1096" s="7">
        <f t="shared" si="380"/>
        <v>0</v>
      </c>
      <c r="BB1096" s="7">
        <f t="shared" si="381"/>
        <v>0</v>
      </c>
      <c r="BC1096" s="7">
        <f t="shared" si="382"/>
        <v>1</v>
      </c>
      <c r="BD1096" s="7">
        <f t="shared" si="382"/>
        <v>0</v>
      </c>
      <c r="BE1096" s="7">
        <f t="shared" si="383"/>
        <v>0</v>
      </c>
      <c r="BF1096" s="107">
        <f t="shared" si="373"/>
        <v>0</v>
      </c>
      <c r="BG1096" s="107">
        <f t="shared" si="374"/>
        <v>0</v>
      </c>
      <c r="BH1096" s="107">
        <f t="shared" si="375"/>
        <v>0.26300000000000001</v>
      </c>
      <c r="BI1096" s="107">
        <f t="shared" si="376"/>
        <v>0</v>
      </c>
      <c r="BJ1096" s="107">
        <f t="shared" si="384"/>
        <v>0</v>
      </c>
      <c r="BK1096" s="151">
        <f t="shared" si="385"/>
        <v>0</v>
      </c>
      <c r="BM1096">
        <v>0</v>
      </c>
      <c r="BN1096">
        <v>0</v>
      </c>
      <c r="BO1096">
        <v>0</v>
      </c>
      <c r="BP1096">
        <v>0</v>
      </c>
      <c r="BQ1096">
        <v>0</v>
      </c>
      <c r="BR1096">
        <v>0</v>
      </c>
      <c r="BS1096">
        <v>0</v>
      </c>
      <c r="BT1096">
        <v>0</v>
      </c>
      <c r="BU1096">
        <v>0</v>
      </c>
      <c r="BW1096">
        <v>1</v>
      </c>
      <c r="BX1096">
        <v>0</v>
      </c>
      <c r="BY1096">
        <v>0</v>
      </c>
      <c r="BZ1096">
        <v>0</v>
      </c>
      <c r="CA1096">
        <v>0</v>
      </c>
      <c r="CB1096">
        <v>0</v>
      </c>
      <c r="CC1096">
        <v>0</v>
      </c>
      <c r="CD1096">
        <v>0</v>
      </c>
      <c r="CE1096">
        <v>0</v>
      </c>
      <c r="CF1096">
        <v>0</v>
      </c>
    </row>
    <row r="1097" spans="1:84" hidden="1" outlineLevel="1">
      <c r="A1097" t="s">
        <v>1021</v>
      </c>
      <c r="B1097" s="9" t="s">
        <v>3222</v>
      </c>
      <c r="C1097" s="1">
        <f t="shared" si="362"/>
        <v>184</v>
      </c>
      <c r="D1097" s="7">
        <f t="shared" si="363"/>
        <v>3</v>
      </c>
      <c r="E1097" s="7">
        <f t="shared" si="364"/>
        <v>5</v>
      </c>
      <c r="F1097" s="7">
        <f t="shared" si="365"/>
        <v>2</v>
      </c>
      <c r="G1097" s="7">
        <f t="shared" si="386"/>
        <v>1</v>
      </c>
      <c r="H1097" s="48">
        <f t="shared" si="366"/>
        <v>5</v>
      </c>
      <c r="I1097" s="163">
        <f t="shared" si="367"/>
        <v>2.717391304347826E-2</v>
      </c>
      <c r="J1097" s="8"/>
      <c r="K1097" s="2">
        <f t="shared" si="368"/>
        <v>0.16304347826086957</v>
      </c>
      <c r="L1097" s="2">
        <f t="shared" si="369"/>
        <v>6.5217391304347824E-2</v>
      </c>
      <c r="M1097" s="2">
        <f t="shared" si="377"/>
        <v>0.31521739130434784</v>
      </c>
      <c r="N1097" s="2">
        <f t="shared" si="378"/>
        <v>0.34239130434782611</v>
      </c>
      <c r="O1097" s="2">
        <f t="shared" si="379"/>
        <v>0.11413043478260865</v>
      </c>
      <c r="P1097" s="1">
        <v>30</v>
      </c>
      <c r="Q1097" s="1">
        <v>12</v>
      </c>
      <c r="R1097" s="1">
        <v>58</v>
      </c>
      <c r="S1097" s="1">
        <v>63</v>
      </c>
      <c r="T1097" s="1">
        <v>13</v>
      </c>
      <c r="U1097" s="1">
        <v>7</v>
      </c>
      <c r="V1097">
        <v>0</v>
      </c>
      <c r="W1097" s="1"/>
      <c r="Y1097" s="1"/>
      <c r="Z1097" s="1">
        <f t="shared" si="370"/>
        <v>0</v>
      </c>
      <c r="AA1097" s="1">
        <v>0</v>
      </c>
      <c r="AC1097">
        <v>0</v>
      </c>
      <c r="AD1097" s="136">
        <v>0</v>
      </c>
      <c r="AE1097">
        <v>1</v>
      </c>
      <c r="AF1097">
        <v>0</v>
      </c>
      <c r="AI1097" t="str">
        <f t="shared" si="387"/>
        <v>Croydon</v>
      </c>
      <c r="AJ1097" t="s">
        <v>164</v>
      </c>
      <c r="AK1097" s="159">
        <v>2</v>
      </c>
      <c r="AL1097" s="7"/>
      <c r="AN1097" s="91">
        <v>33</v>
      </c>
      <c r="AO1097" s="93">
        <v>19</v>
      </c>
      <c r="AP1097" s="93">
        <v>25</v>
      </c>
      <c r="AQ1097" s="100">
        <v>16340</v>
      </c>
      <c r="AR1097" s="100">
        <f t="shared" si="371"/>
        <v>33019</v>
      </c>
      <c r="AS1097" t="s">
        <v>1753</v>
      </c>
      <c r="AT1097" s="103">
        <f t="shared" si="372"/>
        <v>3316340</v>
      </c>
      <c r="AW1097">
        <v>37.86</v>
      </c>
      <c r="AX1097">
        <v>0.77</v>
      </c>
      <c r="AY1097">
        <v>37.08</v>
      </c>
      <c r="BA1097" s="7">
        <f t="shared" si="380"/>
        <v>0</v>
      </c>
      <c r="BB1097" s="7">
        <f t="shared" si="381"/>
        <v>0</v>
      </c>
      <c r="BC1097" s="7">
        <f t="shared" si="382"/>
        <v>0</v>
      </c>
      <c r="BD1097" s="7">
        <f t="shared" si="382"/>
        <v>1</v>
      </c>
      <c r="BE1097" s="7">
        <f t="shared" si="383"/>
        <v>0</v>
      </c>
      <c r="BF1097" s="107">
        <f t="shared" si="373"/>
        <v>0</v>
      </c>
      <c r="BG1097" s="107">
        <f t="shared" si="374"/>
        <v>0</v>
      </c>
      <c r="BH1097" s="107">
        <f t="shared" si="375"/>
        <v>0</v>
      </c>
      <c r="BI1097" s="107">
        <f t="shared" si="376"/>
        <v>0.34200000000000003</v>
      </c>
      <c r="BJ1097" s="107">
        <f t="shared" si="384"/>
        <v>0</v>
      </c>
      <c r="BK1097" s="151">
        <f t="shared" si="385"/>
        <v>0</v>
      </c>
      <c r="BM1097">
        <v>0</v>
      </c>
      <c r="BN1097">
        <v>0</v>
      </c>
      <c r="BO1097">
        <v>0</v>
      </c>
      <c r="BP1097">
        <v>0</v>
      </c>
      <c r="BQ1097">
        <v>0</v>
      </c>
      <c r="BR1097">
        <v>0</v>
      </c>
      <c r="BS1097">
        <v>0</v>
      </c>
      <c r="BT1097">
        <v>0</v>
      </c>
      <c r="BU1097">
        <v>0</v>
      </c>
      <c r="BW1097">
        <v>0</v>
      </c>
      <c r="BX1097">
        <v>0</v>
      </c>
      <c r="BY1097">
        <v>0</v>
      </c>
      <c r="BZ1097">
        <v>0</v>
      </c>
      <c r="CA1097">
        <v>0</v>
      </c>
      <c r="CB1097">
        <v>0</v>
      </c>
      <c r="CC1097">
        <v>0</v>
      </c>
      <c r="CD1097">
        <v>0</v>
      </c>
      <c r="CE1097">
        <v>0</v>
      </c>
      <c r="CF1097">
        <v>0</v>
      </c>
    </row>
    <row r="1098" spans="1:84" hidden="1" outlineLevel="1">
      <c r="A1098" t="s">
        <v>1360</v>
      </c>
      <c r="B1098" s="9" t="s">
        <v>3222</v>
      </c>
      <c r="C1098" s="1">
        <f t="shared" si="362"/>
        <v>186</v>
      </c>
      <c r="D1098" s="7">
        <f t="shared" si="363"/>
        <v>3</v>
      </c>
      <c r="E1098" s="7">
        <f t="shared" si="364"/>
        <v>4</v>
      </c>
      <c r="F1098" s="7">
        <f t="shared" si="365"/>
        <v>2</v>
      </c>
      <c r="G1098" s="7">
        <f t="shared" si="386"/>
        <v>1</v>
      </c>
      <c r="H1098" s="48">
        <f t="shared" si="366"/>
        <v>7</v>
      </c>
      <c r="I1098" s="163">
        <f t="shared" si="367"/>
        <v>3.7634408602150539E-2</v>
      </c>
      <c r="J1098" s="8"/>
      <c r="K1098" s="2">
        <f t="shared" si="368"/>
        <v>0.16129032258064516</v>
      </c>
      <c r="L1098" s="2">
        <f t="shared" si="369"/>
        <v>0.14516129032258066</v>
      </c>
      <c r="M1098" s="2">
        <f t="shared" si="377"/>
        <v>0.27956989247311825</v>
      </c>
      <c r="N1098" s="2">
        <f t="shared" si="378"/>
        <v>0.31720430107526881</v>
      </c>
      <c r="O1098" s="2">
        <f t="shared" si="379"/>
        <v>9.6774193548387177E-2</v>
      </c>
      <c r="P1098" s="1">
        <v>30</v>
      </c>
      <c r="Q1098" s="1">
        <v>27</v>
      </c>
      <c r="R1098" s="1">
        <v>52</v>
      </c>
      <c r="S1098" s="1">
        <v>59</v>
      </c>
      <c r="T1098" s="1">
        <v>13</v>
      </c>
      <c r="U1098" s="1">
        <v>1</v>
      </c>
      <c r="V1098">
        <v>0</v>
      </c>
      <c r="W1098" s="1"/>
      <c r="Y1098" s="1"/>
      <c r="Z1098" s="1">
        <f t="shared" si="370"/>
        <v>1</v>
      </c>
      <c r="AA1098" s="1">
        <v>0</v>
      </c>
      <c r="AC1098">
        <v>3</v>
      </c>
      <c r="AD1098" s="136">
        <v>0</v>
      </c>
      <c r="AE1098">
        <v>0</v>
      </c>
      <c r="AF1098">
        <v>0</v>
      </c>
      <c r="AI1098" t="str">
        <f t="shared" si="387"/>
        <v>Dalton</v>
      </c>
      <c r="AJ1098" t="s">
        <v>1974</v>
      </c>
      <c r="AK1098" s="159">
        <v>2</v>
      </c>
      <c r="AL1098" s="7"/>
      <c r="AN1098" s="91">
        <v>33</v>
      </c>
      <c r="AO1098" s="93">
        <v>7</v>
      </c>
      <c r="AP1098" s="93">
        <v>65</v>
      </c>
      <c r="AQ1098" s="100">
        <v>16820</v>
      </c>
      <c r="AR1098" s="100">
        <f t="shared" si="371"/>
        <v>33007</v>
      </c>
      <c r="AS1098" t="s">
        <v>1753</v>
      </c>
      <c r="AT1098" s="103">
        <f t="shared" si="372"/>
        <v>3316820</v>
      </c>
      <c r="AW1098">
        <v>28.26</v>
      </c>
      <c r="AX1098">
        <v>0.77</v>
      </c>
      <c r="AY1098">
        <v>27.49</v>
      </c>
      <c r="BA1098" s="7">
        <f t="shared" si="380"/>
        <v>0</v>
      </c>
      <c r="BB1098" s="7">
        <f t="shared" si="381"/>
        <v>0</v>
      </c>
      <c r="BC1098" s="7">
        <f t="shared" si="382"/>
        <v>0</v>
      </c>
      <c r="BD1098" s="7">
        <f t="shared" si="382"/>
        <v>1</v>
      </c>
      <c r="BE1098" s="7">
        <f t="shared" si="383"/>
        <v>0</v>
      </c>
      <c r="BF1098" s="107">
        <f t="shared" si="373"/>
        <v>0</v>
      </c>
      <c r="BG1098" s="107">
        <f t="shared" si="374"/>
        <v>0</v>
      </c>
      <c r="BH1098" s="107">
        <f t="shared" si="375"/>
        <v>0</v>
      </c>
      <c r="BI1098" s="107">
        <f t="shared" si="376"/>
        <v>0.317</v>
      </c>
      <c r="BJ1098" s="107">
        <f t="shared" si="384"/>
        <v>0</v>
      </c>
      <c r="BK1098" s="151">
        <f t="shared" si="385"/>
        <v>0</v>
      </c>
      <c r="BM1098">
        <v>0</v>
      </c>
      <c r="BN1098">
        <v>0</v>
      </c>
      <c r="BO1098">
        <v>0</v>
      </c>
      <c r="BP1098">
        <v>0</v>
      </c>
      <c r="BQ1098">
        <v>0</v>
      </c>
      <c r="BR1098">
        <v>0</v>
      </c>
      <c r="BS1098">
        <v>0</v>
      </c>
      <c r="BT1098">
        <v>0</v>
      </c>
      <c r="BU1098">
        <v>0</v>
      </c>
      <c r="BW1098">
        <v>0</v>
      </c>
      <c r="BX1098">
        <v>0</v>
      </c>
      <c r="BY1098">
        <v>0</v>
      </c>
      <c r="BZ1098">
        <v>1</v>
      </c>
      <c r="CA1098">
        <v>0</v>
      </c>
      <c r="CB1098">
        <v>0</v>
      </c>
      <c r="CC1098">
        <v>0</v>
      </c>
      <c r="CD1098">
        <v>0</v>
      </c>
      <c r="CE1098">
        <v>0</v>
      </c>
      <c r="CF1098">
        <v>0</v>
      </c>
    </row>
    <row r="1099" spans="1:84" hidden="1" outlineLevel="1">
      <c r="A1099" t="s">
        <v>3012</v>
      </c>
      <c r="B1099" s="9" t="s">
        <v>3222</v>
      </c>
      <c r="C1099" s="1">
        <f t="shared" si="362"/>
        <v>257</v>
      </c>
      <c r="D1099" s="7">
        <f t="shared" si="363"/>
        <v>5</v>
      </c>
      <c r="E1099" s="7">
        <f t="shared" si="364"/>
        <v>4</v>
      </c>
      <c r="F1099" s="7">
        <f t="shared" si="365"/>
        <v>2</v>
      </c>
      <c r="G1099" s="7">
        <f t="shared" si="386"/>
        <v>1</v>
      </c>
      <c r="H1099" s="48">
        <f t="shared" si="366"/>
        <v>25</v>
      </c>
      <c r="I1099" s="163">
        <f t="shared" si="367"/>
        <v>9.727626459143969E-2</v>
      </c>
      <c r="J1099" s="8"/>
      <c r="K1099" s="2">
        <f t="shared" si="368"/>
        <v>8.5603112840466927E-2</v>
      </c>
      <c r="L1099" s="2">
        <f t="shared" si="369"/>
        <v>0.11284046692607004</v>
      </c>
      <c r="M1099" s="2">
        <f t="shared" si="377"/>
        <v>0.26459143968871596</v>
      </c>
      <c r="N1099" s="2">
        <f t="shared" si="378"/>
        <v>0.36186770428015563</v>
      </c>
      <c r="O1099" s="2">
        <f t="shared" si="379"/>
        <v>0.17509727626459132</v>
      </c>
      <c r="P1099" s="1">
        <v>22</v>
      </c>
      <c r="Q1099" s="1">
        <v>29</v>
      </c>
      <c r="R1099" s="1">
        <v>68</v>
      </c>
      <c r="S1099" s="1">
        <v>93</v>
      </c>
      <c r="T1099" s="1">
        <v>38</v>
      </c>
      <c r="U1099" s="1">
        <v>3</v>
      </c>
      <c r="V1099">
        <v>1</v>
      </c>
      <c r="W1099" s="1"/>
      <c r="Y1099" s="1"/>
      <c r="Z1099" s="1">
        <f t="shared" si="370"/>
        <v>1</v>
      </c>
      <c r="AA1099" s="1">
        <v>0</v>
      </c>
      <c r="AC1099">
        <v>2</v>
      </c>
      <c r="AD1099" s="136">
        <v>0</v>
      </c>
      <c r="AE1099">
        <v>0</v>
      </c>
      <c r="AF1099">
        <v>0</v>
      </c>
      <c r="AI1099" t="str">
        <f t="shared" si="387"/>
        <v>Danbury</v>
      </c>
      <c r="AJ1099" t="s">
        <v>1686</v>
      </c>
      <c r="AK1099" s="159">
        <v>2</v>
      </c>
      <c r="AL1099" s="7"/>
      <c r="AN1099" s="91">
        <v>33</v>
      </c>
      <c r="AO1099" s="93">
        <v>13</v>
      </c>
      <c r="AP1099" s="93">
        <v>45</v>
      </c>
      <c r="AQ1099" s="100">
        <v>16980</v>
      </c>
      <c r="AR1099" s="100">
        <f t="shared" si="371"/>
        <v>33013</v>
      </c>
      <c r="AS1099" t="s">
        <v>1753</v>
      </c>
      <c r="AT1099" s="103">
        <f t="shared" si="372"/>
        <v>3316980</v>
      </c>
      <c r="AW1099">
        <v>37.729999999999997</v>
      </c>
      <c r="AX1099">
        <v>0.28000000000000003</v>
      </c>
      <c r="AY1099">
        <v>37.450000000000003</v>
      </c>
      <c r="BA1099" s="7">
        <f t="shared" si="380"/>
        <v>0</v>
      </c>
      <c r="BB1099" s="7">
        <f t="shared" si="381"/>
        <v>0</v>
      </c>
      <c r="BC1099" s="7">
        <f t="shared" si="382"/>
        <v>0</v>
      </c>
      <c r="BD1099" s="7">
        <f t="shared" si="382"/>
        <v>1</v>
      </c>
      <c r="BE1099" s="7">
        <f t="shared" si="383"/>
        <v>0</v>
      </c>
      <c r="BF1099" s="107">
        <f t="shared" si="373"/>
        <v>0</v>
      </c>
      <c r="BG1099" s="107">
        <f t="shared" si="374"/>
        <v>0</v>
      </c>
      <c r="BH1099" s="107">
        <f t="shared" si="375"/>
        <v>0</v>
      </c>
      <c r="BI1099" s="107">
        <f t="shared" si="376"/>
        <v>0.36099999999999999</v>
      </c>
      <c r="BJ1099" s="107">
        <f t="shared" si="384"/>
        <v>0</v>
      </c>
      <c r="BK1099" s="151">
        <f t="shared" si="385"/>
        <v>0</v>
      </c>
      <c r="BM1099">
        <v>0</v>
      </c>
      <c r="BN1099">
        <v>0</v>
      </c>
      <c r="BO1099">
        <v>0</v>
      </c>
      <c r="BP1099">
        <v>0</v>
      </c>
      <c r="BQ1099">
        <v>0</v>
      </c>
      <c r="BR1099">
        <v>0</v>
      </c>
      <c r="BS1099">
        <v>0</v>
      </c>
      <c r="BT1099">
        <v>0</v>
      </c>
      <c r="BU1099">
        <v>0</v>
      </c>
      <c r="BW1099">
        <v>0</v>
      </c>
      <c r="BX1099">
        <v>0</v>
      </c>
      <c r="BY1099">
        <v>0</v>
      </c>
      <c r="BZ1099">
        <v>0</v>
      </c>
      <c r="CA1099">
        <v>0</v>
      </c>
      <c r="CB1099">
        <v>1</v>
      </c>
      <c r="CC1099">
        <v>0</v>
      </c>
      <c r="CD1099">
        <v>0</v>
      </c>
      <c r="CE1099">
        <v>0</v>
      </c>
      <c r="CF1099">
        <v>0</v>
      </c>
    </row>
    <row r="1100" spans="1:84" hidden="1" outlineLevel="1">
      <c r="A1100" t="s">
        <v>3073</v>
      </c>
      <c r="B1100" s="9" t="s">
        <v>3222</v>
      </c>
      <c r="C1100" s="1">
        <f t="shared" si="362"/>
        <v>908</v>
      </c>
      <c r="D1100" s="7">
        <f t="shared" si="363"/>
        <v>3</v>
      </c>
      <c r="E1100" s="7">
        <f t="shared" si="364"/>
        <v>4</v>
      </c>
      <c r="F1100" s="7">
        <f t="shared" si="365"/>
        <v>1</v>
      </c>
      <c r="G1100" s="7">
        <f t="shared" si="386"/>
        <v>2</v>
      </c>
      <c r="H1100" s="48">
        <f t="shared" si="366"/>
        <v>161</v>
      </c>
      <c r="I1100" s="163">
        <f t="shared" si="367"/>
        <v>0.17731277533039647</v>
      </c>
      <c r="J1100" s="8"/>
      <c r="K1100" s="2">
        <f t="shared" si="368"/>
        <v>0.14427312775330398</v>
      </c>
      <c r="L1100" s="2">
        <f t="shared" si="369"/>
        <v>8.590308370044053E-2</v>
      </c>
      <c r="M1100" s="2">
        <f t="shared" si="377"/>
        <v>0.42841409691629956</v>
      </c>
      <c r="N1100" s="2">
        <f t="shared" si="378"/>
        <v>0.25110132158590309</v>
      </c>
      <c r="O1100" s="2">
        <f t="shared" si="379"/>
        <v>9.0308370044052788E-2</v>
      </c>
      <c r="P1100" s="1">
        <v>131</v>
      </c>
      <c r="Q1100" s="1">
        <v>78</v>
      </c>
      <c r="R1100" s="1">
        <v>389</v>
      </c>
      <c r="S1100" s="1">
        <v>228</v>
      </c>
      <c r="T1100" s="1">
        <v>64</v>
      </c>
      <c r="U1100" s="1">
        <v>3</v>
      </c>
      <c r="V1100">
        <v>0</v>
      </c>
      <c r="W1100" s="1"/>
      <c r="Y1100" s="1"/>
      <c r="Z1100" s="1">
        <f t="shared" si="370"/>
        <v>2</v>
      </c>
      <c r="AA1100" s="1">
        <v>3</v>
      </c>
      <c r="AC1100">
        <v>6</v>
      </c>
      <c r="AD1100" s="136">
        <v>3</v>
      </c>
      <c r="AE1100">
        <v>0</v>
      </c>
      <c r="AF1100">
        <v>1</v>
      </c>
      <c r="AI1100" t="str">
        <f t="shared" si="387"/>
        <v>Danville</v>
      </c>
      <c r="AJ1100" t="s">
        <v>3115</v>
      </c>
      <c r="AK1100" s="159">
        <v>1</v>
      </c>
      <c r="AL1100" s="7"/>
      <c r="AN1100" s="91">
        <v>33</v>
      </c>
      <c r="AO1100" s="93">
        <v>15</v>
      </c>
      <c r="AP1100" s="93">
        <v>30</v>
      </c>
      <c r="AQ1100" s="100">
        <v>17140</v>
      </c>
      <c r="AR1100" s="100">
        <f t="shared" si="371"/>
        <v>33015</v>
      </c>
      <c r="AS1100" t="s">
        <v>1753</v>
      </c>
      <c r="AT1100" s="103">
        <f t="shared" si="372"/>
        <v>3317140</v>
      </c>
      <c r="AW1100">
        <v>11.91</v>
      </c>
      <c r="AX1100">
        <v>0.2</v>
      </c>
      <c r="AY1100">
        <v>11.71</v>
      </c>
      <c r="BA1100" s="7">
        <f t="shared" si="380"/>
        <v>0</v>
      </c>
      <c r="BB1100" s="7">
        <f t="shared" si="381"/>
        <v>0</v>
      </c>
      <c r="BC1100" s="7">
        <f t="shared" si="382"/>
        <v>1</v>
      </c>
      <c r="BD1100" s="7">
        <f t="shared" si="382"/>
        <v>0</v>
      </c>
      <c r="BE1100" s="7">
        <f t="shared" si="383"/>
        <v>0</v>
      </c>
      <c r="BF1100" s="107">
        <f t="shared" si="373"/>
        <v>0</v>
      </c>
      <c r="BG1100" s="107">
        <f t="shared" si="374"/>
        <v>0</v>
      </c>
      <c r="BH1100" s="107">
        <f t="shared" si="375"/>
        <v>0.42799999999999999</v>
      </c>
      <c r="BI1100" s="107">
        <f t="shared" si="376"/>
        <v>0</v>
      </c>
      <c r="BJ1100" s="107">
        <f t="shared" si="384"/>
        <v>0</v>
      </c>
      <c r="BK1100" s="151">
        <f t="shared" si="385"/>
        <v>0</v>
      </c>
      <c r="BM1100">
        <v>0</v>
      </c>
      <c r="BN1100">
        <v>0</v>
      </c>
      <c r="BO1100">
        <v>0</v>
      </c>
      <c r="BP1100">
        <v>0</v>
      </c>
      <c r="BQ1100">
        <v>0</v>
      </c>
      <c r="BR1100">
        <v>0</v>
      </c>
      <c r="BS1100">
        <v>0</v>
      </c>
      <c r="BT1100">
        <v>0</v>
      </c>
      <c r="BU1100">
        <v>0</v>
      </c>
      <c r="BW1100">
        <v>0</v>
      </c>
      <c r="BX1100">
        <v>1</v>
      </c>
      <c r="BY1100">
        <v>0</v>
      </c>
      <c r="BZ1100">
        <v>0</v>
      </c>
      <c r="CA1100">
        <v>0</v>
      </c>
      <c r="CB1100">
        <v>1</v>
      </c>
      <c r="CC1100">
        <v>0</v>
      </c>
      <c r="CD1100">
        <v>0</v>
      </c>
      <c r="CE1100">
        <v>0</v>
      </c>
      <c r="CF1100">
        <v>0</v>
      </c>
    </row>
    <row r="1101" spans="1:84" hidden="1" outlineLevel="1">
      <c r="A1101" t="s">
        <v>1366</v>
      </c>
      <c r="B1101" s="9" t="s">
        <v>3222</v>
      </c>
      <c r="C1101" s="1">
        <f t="shared" si="362"/>
        <v>1095</v>
      </c>
      <c r="D1101" s="7">
        <f t="shared" si="363"/>
        <v>3</v>
      </c>
      <c r="E1101" s="7">
        <f t="shared" si="364"/>
        <v>4</v>
      </c>
      <c r="F1101" s="7">
        <f t="shared" si="365"/>
        <v>1</v>
      </c>
      <c r="G1101" s="7">
        <f t="shared" si="386"/>
        <v>2</v>
      </c>
      <c r="H1101" s="48">
        <f t="shared" si="366"/>
        <v>101</v>
      </c>
      <c r="I1101" s="163">
        <f t="shared" si="367"/>
        <v>9.223744292237443E-2</v>
      </c>
      <c r="J1101" s="8"/>
      <c r="K1101" s="2">
        <f t="shared" si="368"/>
        <v>0.15890410958904111</v>
      </c>
      <c r="L1101" s="2">
        <f t="shared" si="369"/>
        <v>0.11780821917808219</v>
      </c>
      <c r="M1101" s="2">
        <f t="shared" si="377"/>
        <v>0.34703196347031962</v>
      </c>
      <c r="N1101" s="2">
        <f t="shared" si="378"/>
        <v>0.25479452054794521</v>
      </c>
      <c r="O1101" s="2">
        <f t="shared" si="379"/>
        <v>0.12146118721461191</v>
      </c>
      <c r="P1101" s="1">
        <v>174</v>
      </c>
      <c r="Q1101" s="1">
        <v>129</v>
      </c>
      <c r="R1101" s="1">
        <v>380</v>
      </c>
      <c r="S1101" s="1">
        <v>279</v>
      </c>
      <c r="T1101" s="1">
        <v>113</v>
      </c>
      <c r="U1101" s="1">
        <v>9</v>
      </c>
      <c r="V1101">
        <v>2</v>
      </c>
      <c r="W1101" s="1"/>
      <c r="Y1101" s="1"/>
      <c r="Z1101" s="1">
        <f t="shared" si="370"/>
        <v>0</v>
      </c>
      <c r="AA1101" s="1">
        <v>2</v>
      </c>
      <c r="AC1101">
        <v>0</v>
      </c>
      <c r="AD1101" s="136">
        <v>4</v>
      </c>
      <c r="AE1101">
        <v>1</v>
      </c>
      <c r="AF1101">
        <v>2</v>
      </c>
      <c r="AI1101" t="str">
        <f t="shared" si="387"/>
        <v>Deerfield</v>
      </c>
      <c r="AJ1101" t="s">
        <v>3115</v>
      </c>
      <c r="AK1101" s="159">
        <v>2</v>
      </c>
      <c r="AL1101" s="7"/>
      <c r="AN1101" s="91">
        <v>33</v>
      </c>
      <c r="AO1101" s="93">
        <v>15</v>
      </c>
      <c r="AP1101" s="93">
        <v>35</v>
      </c>
      <c r="AQ1101" s="100">
        <v>17460</v>
      </c>
      <c r="AR1101" s="100">
        <f t="shared" si="371"/>
        <v>33015</v>
      </c>
      <c r="AS1101" t="s">
        <v>1753</v>
      </c>
      <c r="AT1101" s="103">
        <f t="shared" si="372"/>
        <v>3317460</v>
      </c>
      <c r="AW1101">
        <v>52.26</v>
      </c>
      <c r="AX1101">
        <v>1.35</v>
      </c>
      <c r="AY1101">
        <v>50.91</v>
      </c>
      <c r="BA1101" s="7">
        <f t="shared" si="380"/>
        <v>0</v>
      </c>
      <c r="BB1101" s="7">
        <f t="shared" si="381"/>
        <v>0</v>
      </c>
      <c r="BC1101" s="7">
        <f t="shared" si="382"/>
        <v>1</v>
      </c>
      <c r="BD1101" s="7">
        <f t="shared" si="382"/>
        <v>0</v>
      </c>
      <c r="BE1101" s="7">
        <f t="shared" si="383"/>
        <v>0</v>
      </c>
      <c r="BF1101" s="107">
        <f t="shared" si="373"/>
        <v>0</v>
      </c>
      <c r="BG1101" s="107">
        <f t="shared" si="374"/>
        <v>0</v>
      </c>
      <c r="BH1101" s="107">
        <f t="shared" si="375"/>
        <v>0.34699999999999998</v>
      </c>
      <c r="BI1101" s="107">
        <f t="shared" si="376"/>
        <v>0</v>
      </c>
      <c r="BJ1101" s="107">
        <f t="shared" si="384"/>
        <v>0</v>
      </c>
      <c r="BK1101" s="151">
        <f t="shared" si="385"/>
        <v>0</v>
      </c>
      <c r="BM1101">
        <v>0</v>
      </c>
      <c r="BN1101">
        <v>0</v>
      </c>
      <c r="BO1101">
        <v>0</v>
      </c>
      <c r="BP1101">
        <v>0</v>
      </c>
      <c r="BQ1101">
        <v>0</v>
      </c>
      <c r="BR1101">
        <v>0</v>
      </c>
      <c r="BS1101">
        <v>0</v>
      </c>
      <c r="BT1101">
        <v>0</v>
      </c>
      <c r="BU1101">
        <v>0</v>
      </c>
      <c r="BW1101">
        <v>0</v>
      </c>
      <c r="BX1101">
        <v>0</v>
      </c>
      <c r="BY1101">
        <v>0</v>
      </c>
      <c r="BZ1101">
        <v>0</v>
      </c>
      <c r="CA1101">
        <v>0</v>
      </c>
      <c r="CB1101">
        <v>0</v>
      </c>
      <c r="CC1101">
        <v>0</v>
      </c>
      <c r="CD1101">
        <v>0</v>
      </c>
      <c r="CE1101">
        <v>0</v>
      </c>
      <c r="CF1101">
        <v>0</v>
      </c>
    </row>
    <row r="1102" spans="1:84" hidden="1" outlineLevel="1">
      <c r="A1102" t="s">
        <v>969</v>
      </c>
      <c r="B1102" s="9" t="s">
        <v>3222</v>
      </c>
      <c r="C1102" s="1">
        <f t="shared" si="362"/>
        <v>397</v>
      </c>
      <c r="D1102" s="7">
        <f t="shared" si="363"/>
        <v>3</v>
      </c>
      <c r="E1102" s="7">
        <f t="shared" si="364"/>
        <v>5</v>
      </c>
      <c r="F1102" s="7">
        <f t="shared" si="365"/>
        <v>2</v>
      </c>
      <c r="G1102" s="7">
        <f t="shared" si="386"/>
        <v>1</v>
      </c>
      <c r="H1102" s="48">
        <f t="shared" si="366"/>
        <v>8</v>
      </c>
      <c r="I1102" s="163">
        <f t="shared" si="367"/>
        <v>2.0151133501259445E-2</v>
      </c>
      <c r="J1102" s="8"/>
      <c r="K1102" s="2">
        <f t="shared" si="368"/>
        <v>0.18639798488664988</v>
      </c>
      <c r="L1102" s="2">
        <f t="shared" si="369"/>
        <v>8.5642317380352648E-2</v>
      </c>
      <c r="M1102" s="2">
        <f t="shared" si="377"/>
        <v>0.29219143576826195</v>
      </c>
      <c r="N1102" s="2">
        <f t="shared" si="378"/>
        <v>0.31234256926952142</v>
      </c>
      <c r="O1102" s="2">
        <f t="shared" si="379"/>
        <v>0.12342569269521403</v>
      </c>
      <c r="P1102" s="1">
        <v>74</v>
      </c>
      <c r="Q1102" s="1">
        <v>34</v>
      </c>
      <c r="R1102" s="1">
        <v>116</v>
      </c>
      <c r="S1102" s="1">
        <v>124</v>
      </c>
      <c r="T1102" s="1">
        <v>41</v>
      </c>
      <c r="U1102" s="1">
        <v>4</v>
      </c>
      <c r="V1102">
        <v>0</v>
      </c>
      <c r="W1102" s="1"/>
      <c r="Y1102" s="1"/>
      <c r="Z1102" s="1">
        <f t="shared" si="370"/>
        <v>0</v>
      </c>
      <c r="AA1102" s="1">
        <v>2</v>
      </c>
      <c r="AC1102">
        <v>0</v>
      </c>
      <c r="AD1102" s="136">
        <v>2</v>
      </c>
      <c r="AE1102">
        <v>0</v>
      </c>
      <c r="AF1102">
        <v>0</v>
      </c>
      <c r="AI1102" t="str">
        <f t="shared" si="387"/>
        <v>Deering</v>
      </c>
      <c r="AJ1102" t="s">
        <v>119</v>
      </c>
      <c r="AK1102" s="159">
        <v>2</v>
      </c>
      <c r="AL1102" s="7"/>
      <c r="AN1102" s="91">
        <v>33</v>
      </c>
      <c r="AO1102" s="93">
        <v>11</v>
      </c>
      <c r="AP1102" s="93">
        <v>30</v>
      </c>
      <c r="AQ1102" s="100">
        <v>17780</v>
      </c>
      <c r="AR1102" s="100">
        <f t="shared" si="371"/>
        <v>33011</v>
      </c>
      <c r="AS1102" t="s">
        <v>1753</v>
      </c>
      <c r="AT1102" s="103">
        <f t="shared" si="372"/>
        <v>3317780</v>
      </c>
      <c r="AW1102">
        <v>31.44</v>
      </c>
      <c r="AX1102">
        <v>0.64</v>
      </c>
      <c r="AY1102">
        <v>30.8</v>
      </c>
      <c r="BA1102" s="7">
        <f t="shared" si="380"/>
        <v>0</v>
      </c>
      <c r="BB1102" s="7">
        <f t="shared" si="381"/>
        <v>0</v>
      </c>
      <c r="BC1102" s="7">
        <f t="shared" si="382"/>
        <v>0</v>
      </c>
      <c r="BD1102" s="7">
        <f t="shared" si="382"/>
        <v>1</v>
      </c>
      <c r="BE1102" s="7">
        <f t="shared" si="383"/>
        <v>0</v>
      </c>
      <c r="BF1102" s="107">
        <f t="shared" si="373"/>
        <v>0</v>
      </c>
      <c r="BG1102" s="107">
        <f t="shared" si="374"/>
        <v>0</v>
      </c>
      <c r="BH1102" s="107">
        <f t="shared" si="375"/>
        <v>0</v>
      </c>
      <c r="BI1102" s="107">
        <f t="shared" si="376"/>
        <v>0.312</v>
      </c>
      <c r="BJ1102" s="107">
        <f t="shared" si="384"/>
        <v>0</v>
      </c>
      <c r="BK1102" s="151">
        <f t="shared" si="385"/>
        <v>0</v>
      </c>
      <c r="BM1102">
        <v>0</v>
      </c>
      <c r="BN1102">
        <v>0</v>
      </c>
      <c r="BO1102">
        <v>0</v>
      </c>
      <c r="BP1102">
        <v>0</v>
      </c>
      <c r="BQ1102">
        <v>0</v>
      </c>
      <c r="BR1102">
        <v>0</v>
      </c>
      <c r="BS1102">
        <v>0</v>
      </c>
      <c r="BT1102">
        <v>0</v>
      </c>
      <c r="BU1102">
        <v>0</v>
      </c>
      <c r="BW1102">
        <v>0</v>
      </c>
      <c r="BX1102">
        <v>0</v>
      </c>
      <c r="BY1102">
        <v>0</v>
      </c>
      <c r="BZ1102">
        <v>0</v>
      </c>
      <c r="CA1102">
        <v>0</v>
      </c>
      <c r="CB1102">
        <v>0</v>
      </c>
      <c r="CC1102">
        <v>0</v>
      </c>
      <c r="CD1102">
        <v>0</v>
      </c>
      <c r="CE1102">
        <v>0</v>
      </c>
      <c r="CF1102">
        <v>0</v>
      </c>
    </row>
    <row r="1103" spans="1:84" hidden="1" outlineLevel="1">
      <c r="A1103" t="s">
        <v>1727</v>
      </c>
      <c r="B1103" s="9" t="s">
        <v>3222</v>
      </c>
      <c r="C1103" s="1">
        <f t="shared" si="362"/>
        <v>5796</v>
      </c>
      <c r="D1103" s="7">
        <f t="shared" si="363"/>
        <v>3</v>
      </c>
      <c r="E1103" s="7">
        <f t="shared" si="364"/>
        <v>4</v>
      </c>
      <c r="F1103" s="7">
        <f t="shared" si="365"/>
        <v>1</v>
      </c>
      <c r="G1103" s="7">
        <f t="shared" si="386"/>
        <v>2</v>
      </c>
      <c r="H1103" s="48">
        <f t="shared" si="366"/>
        <v>1203</v>
      </c>
      <c r="I1103" s="163">
        <f t="shared" si="367"/>
        <v>0.20755693581780538</v>
      </c>
      <c r="J1103" s="8"/>
      <c r="K1103" s="2">
        <f t="shared" si="368"/>
        <v>0.13146997929606624</v>
      </c>
      <c r="L1103" s="2">
        <f t="shared" si="369"/>
        <v>9.627329192546584E-2</v>
      </c>
      <c r="M1103" s="2">
        <f t="shared" si="377"/>
        <v>0.43702553485162182</v>
      </c>
      <c r="N1103" s="2">
        <f t="shared" si="378"/>
        <v>0.22946859903381642</v>
      </c>
      <c r="O1103" s="2">
        <f t="shared" si="379"/>
        <v>0.10576259489302961</v>
      </c>
      <c r="P1103" s="1">
        <v>762</v>
      </c>
      <c r="Q1103" s="1">
        <v>558</v>
      </c>
      <c r="R1103" s="1">
        <v>2533</v>
      </c>
      <c r="S1103" s="1">
        <v>1330</v>
      </c>
      <c r="T1103" s="1">
        <v>523</v>
      </c>
      <c r="U1103" s="1">
        <v>36</v>
      </c>
      <c r="V1103">
        <v>3</v>
      </c>
      <c r="W1103" s="1"/>
      <c r="Y1103" s="1"/>
      <c r="Z1103" s="1">
        <f t="shared" si="370"/>
        <v>23</v>
      </c>
      <c r="AA1103" s="1">
        <v>8</v>
      </c>
      <c r="AC1103">
        <v>6</v>
      </c>
      <c r="AD1103" s="136">
        <v>8</v>
      </c>
      <c r="AE1103">
        <v>3</v>
      </c>
      <c r="AF1103">
        <v>3</v>
      </c>
      <c r="AI1103" t="str">
        <f t="shared" si="387"/>
        <v>Derry</v>
      </c>
      <c r="AJ1103" t="s">
        <v>3115</v>
      </c>
      <c r="AK1103" s="159">
        <v>1</v>
      </c>
      <c r="AL1103" s="7"/>
      <c r="AN1103" s="91">
        <v>33</v>
      </c>
      <c r="AO1103" s="93">
        <v>15</v>
      </c>
      <c r="AP1103" s="93">
        <v>40</v>
      </c>
      <c r="AQ1103" s="100">
        <v>17940</v>
      </c>
      <c r="AR1103" s="100">
        <f t="shared" si="371"/>
        <v>33015</v>
      </c>
      <c r="AS1103" t="s">
        <v>1753</v>
      </c>
      <c r="AT1103" s="103">
        <f t="shared" si="372"/>
        <v>3317940</v>
      </c>
      <c r="AW1103">
        <v>36.659999999999997</v>
      </c>
      <c r="AX1103">
        <v>0.88</v>
      </c>
      <c r="AY1103">
        <v>35.79</v>
      </c>
      <c r="BA1103" s="7">
        <f t="shared" si="380"/>
        <v>0</v>
      </c>
      <c r="BB1103" s="7">
        <f t="shared" si="381"/>
        <v>0</v>
      </c>
      <c r="BC1103" s="7">
        <f t="shared" si="382"/>
        <v>1</v>
      </c>
      <c r="BD1103" s="7">
        <f t="shared" si="382"/>
        <v>0</v>
      </c>
      <c r="BE1103" s="7">
        <f t="shared" si="383"/>
        <v>0</v>
      </c>
      <c r="BF1103" s="107">
        <f t="shared" si="373"/>
        <v>0</v>
      </c>
      <c r="BG1103" s="107">
        <f t="shared" si="374"/>
        <v>0</v>
      </c>
      <c r="BH1103" s="107">
        <f t="shared" si="375"/>
        <v>0.437</v>
      </c>
      <c r="BI1103" s="107">
        <f t="shared" si="376"/>
        <v>0</v>
      </c>
      <c r="BJ1103" s="107">
        <f t="shared" si="384"/>
        <v>0</v>
      </c>
      <c r="BK1103" s="151">
        <f t="shared" si="385"/>
        <v>0</v>
      </c>
      <c r="BM1103">
        <v>0</v>
      </c>
      <c r="BN1103">
        <v>0</v>
      </c>
      <c r="BO1103">
        <v>0</v>
      </c>
      <c r="BP1103">
        <v>0</v>
      </c>
      <c r="BQ1103">
        <v>0</v>
      </c>
      <c r="BR1103">
        <v>0</v>
      </c>
      <c r="BS1103">
        <v>1</v>
      </c>
      <c r="BT1103">
        <v>2</v>
      </c>
      <c r="BU1103">
        <v>3</v>
      </c>
      <c r="BW1103">
        <v>7</v>
      </c>
      <c r="BX1103">
        <v>0</v>
      </c>
      <c r="BY1103">
        <v>0</v>
      </c>
      <c r="BZ1103">
        <v>0</v>
      </c>
      <c r="CA1103">
        <v>1</v>
      </c>
      <c r="CB1103">
        <v>9</v>
      </c>
      <c r="CC1103">
        <v>0</v>
      </c>
      <c r="CD1103">
        <v>0</v>
      </c>
      <c r="CE1103">
        <v>0</v>
      </c>
      <c r="CF1103">
        <v>0</v>
      </c>
    </row>
    <row r="1104" spans="1:84" hidden="1" outlineLevel="1">
      <c r="A1104" t="s">
        <v>779</v>
      </c>
      <c r="B1104" s="9" t="s">
        <v>3222</v>
      </c>
      <c r="C1104" s="1">
        <f t="shared" si="362"/>
        <v>6</v>
      </c>
      <c r="D1104" s="7">
        <f t="shared" si="363"/>
        <v>1</v>
      </c>
      <c r="E1104" s="7">
        <f t="shared" si="364"/>
        <v>3</v>
      </c>
      <c r="F1104" s="7">
        <f t="shared" si="365"/>
        <v>1</v>
      </c>
      <c r="G1104" s="7">
        <f t="shared" si="386"/>
        <v>3</v>
      </c>
      <c r="H1104" s="48">
        <f t="shared" si="366"/>
        <v>0</v>
      </c>
      <c r="I1104" s="163">
        <f t="shared" si="367"/>
        <v>0</v>
      </c>
      <c r="J1104" s="8"/>
      <c r="K1104" s="2">
        <f t="shared" si="368"/>
        <v>0.33333333333333331</v>
      </c>
      <c r="L1104" s="2">
        <f t="shared" si="369"/>
        <v>0.16666666666666666</v>
      </c>
      <c r="M1104" s="2">
        <f t="shared" si="377"/>
        <v>0.33333333333333331</v>
      </c>
      <c r="N1104" s="2">
        <f t="shared" si="378"/>
        <v>0.16666666666666666</v>
      </c>
      <c r="O1104" s="2">
        <f t="shared" si="379"/>
        <v>1.3877787807814457E-16</v>
      </c>
      <c r="P1104" s="1">
        <v>2</v>
      </c>
      <c r="Q1104" s="1">
        <v>1</v>
      </c>
      <c r="R1104" s="1">
        <v>2</v>
      </c>
      <c r="S1104" s="1">
        <v>1</v>
      </c>
      <c r="T1104" s="1">
        <v>0</v>
      </c>
      <c r="U1104" s="1">
        <v>0</v>
      </c>
      <c r="V1104">
        <v>0</v>
      </c>
      <c r="W1104" s="1"/>
      <c r="Y1104" s="1"/>
      <c r="Z1104" s="1">
        <f t="shared" si="370"/>
        <v>0</v>
      </c>
      <c r="AA1104" s="1">
        <v>0</v>
      </c>
      <c r="AC1104">
        <v>0</v>
      </c>
      <c r="AD1104" s="136">
        <v>0</v>
      </c>
      <c r="AE1104">
        <v>0</v>
      </c>
      <c r="AF1104">
        <v>0</v>
      </c>
      <c r="AI1104" t="str">
        <f t="shared" si="387"/>
        <v>Dixville</v>
      </c>
      <c r="AJ1104" t="s">
        <v>1974</v>
      </c>
      <c r="AK1104" s="159">
        <v>2</v>
      </c>
      <c r="AL1104" s="7"/>
      <c r="AN1104" s="91">
        <v>33</v>
      </c>
      <c r="AO1104" s="93">
        <v>7</v>
      </c>
      <c r="AP1104" s="93">
        <v>75</v>
      </c>
      <c r="AQ1104" s="100">
        <v>18420</v>
      </c>
      <c r="AR1104" s="100">
        <f t="shared" si="371"/>
        <v>33007</v>
      </c>
      <c r="AS1104" t="s">
        <v>1159</v>
      </c>
      <c r="AT1104" s="103">
        <f t="shared" si="372"/>
        <v>3318420</v>
      </c>
      <c r="AW1104">
        <v>48.99</v>
      </c>
      <c r="AX1104">
        <v>0.14000000000000001</v>
      </c>
      <c r="AY1104">
        <v>48.86</v>
      </c>
      <c r="BA1104" s="7">
        <f t="shared" si="380"/>
        <v>1</v>
      </c>
      <c r="BB1104" s="7">
        <f t="shared" si="381"/>
        <v>0</v>
      </c>
      <c r="BC1104" s="7">
        <f t="shared" si="382"/>
        <v>1</v>
      </c>
      <c r="BD1104" s="7">
        <f t="shared" si="382"/>
        <v>0</v>
      </c>
      <c r="BE1104" s="7">
        <f t="shared" si="383"/>
        <v>0</v>
      </c>
      <c r="BF1104" s="107">
        <f t="shared" si="373"/>
        <v>0.33300000000000002</v>
      </c>
      <c r="BG1104" s="107">
        <f t="shared" si="374"/>
        <v>0</v>
      </c>
      <c r="BH1104" s="107">
        <f t="shared" si="375"/>
        <v>0.33300000000000002</v>
      </c>
      <c r="BI1104" s="107">
        <f t="shared" si="376"/>
        <v>0</v>
      </c>
      <c r="BJ1104" s="107">
        <f t="shared" si="384"/>
        <v>0</v>
      </c>
      <c r="BK1104" s="151">
        <f t="shared" si="385"/>
        <v>3</v>
      </c>
      <c r="BM1104">
        <v>0</v>
      </c>
      <c r="BN1104">
        <v>0</v>
      </c>
      <c r="BO1104">
        <v>0</v>
      </c>
      <c r="BP1104">
        <v>0</v>
      </c>
      <c r="BQ1104">
        <v>0</v>
      </c>
      <c r="BR1104">
        <v>0</v>
      </c>
      <c r="BS1104">
        <v>0</v>
      </c>
      <c r="BT1104">
        <v>0</v>
      </c>
      <c r="BU1104">
        <v>0</v>
      </c>
      <c r="BW1104">
        <v>0</v>
      </c>
      <c r="BX1104">
        <v>0</v>
      </c>
      <c r="BY1104">
        <v>0</v>
      </c>
      <c r="BZ1104">
        <v>0</v>
      </c>
      <c r="CA1104">
        <v>0</v>
      </c>
      <c r="CB1104">
        <v>0</v>
      </c>
      <c r="CC1104">
        <v>0</v>
      </c>
      <c r="CD1104">
        <v>0</v>
      </c>
      <c r="CE1104">
        <v>0</v>
      </c>
      <c r="CF1104">
        <v>0</v>
      </c>
    </row>
    <row r="1105" spans="1:84" hidden="1" outlineLevel="1">
      <c r="A1105" t="s">
        <v>1821</v>
      </c>
      <c r="B1105" s="9" t="s">
        <v>3222</v>
      </c>
      <c r="C1105" s="1">
        <f t="shared" si="362"/>
        <v>86</v>
      </c>
      <c r="D1105" s="7">
        <f t="shared" si="363"/>
        <v>4</v>
      </c>
      <c r="E1105" s="7">
        <f t="shared" si="364"/>
        <v>3</v>
      </c>
      <c r="F1105" s="7">
        <f t="shared" si="365"/>
        <v>2</v>
      </c>
      <c r="G1105" s="7">
        <f t="shared" si="386"/>
        <v>1</v>
      </c>
      <c r="H1105" s="48">
        <f t="shared" si="366"/>
        <v>10</v>
      </c>
      <c r="I1105" s="163">
        <f t="shared" si="367"/>
        <v>0.11627906976744186</v>
      </c>
      <c r="J1105" s="8"/>
      <c r="K1105" s="2">
        <f t="shared" si="368"/>
        <v>0.13953488372093023</v>
      </c>
      <c r="L1105" s="2">
        <f t="shared" si="369"/>
        <v>0.15116279069767441</v>
      </c>
      <c r="M1105" s="2">
        <f t="shared" si="377"/>
        <v>0.22093023255813954</v>
      </c>
      <c r="N1105" s="2">
        <f t="shared" si="378"/>
        <v>0.33720930232558138</v>
      </c>
      <c r="O1105" s="2">
        <f t="shared" si="379"/>
        <v>0.15116279069767435</v>
      </c>
      <c r="P1105" s="1">
        <v>12</v>
      </c>
      <c r="Q1105" s="1">
        <v>13</v>
      </c>
      <c r="R1105" s="1">
        <v>19</v>
      </c>
      <c r="S1105" s="1">
        <v>29</v>
      </c>
      <c r="T1105" s="1">
        <v>11</v>
      </c>
      <c r="U1105" s="1">
        <v>0</v>
      </c>
      <c r="V1105">
        <v>1</v>
      </c>
      <c r="W1105" s="1"/>
      <c r="Y1105" s="1"/>
      <c r="Z1105" s="1">
        <f t="shared" si="370"/>
        <v>0</v>
      </c>
      <c r="AA1105" s="1">
        <v>0</v>
      </c>
      <c r="AC1105">
        <v>0</v>
      </c>
      <c r="AD1105" s="136">
        <v>0</v>
      </c>
      <c r="AE1105">
        <v>0</v>
      </c>
      <c r="AF1105">
        <v>1</v>
      </c>
      <c r="AI1105" t="str">
        <f t="shared" si="387"/>
        <v>Dorchester</v>
      </c>
      <c r="AJ1105" t="s">
        <v>945</v>
      </c>
      <c r="AK1105" s="159">
        <v>2</v>
      </c>
      <c r="AL1105" s="7"/>
      <c r="AN1105" s="91">
        <v>33</v>
      </c>
      <c r="AO1105" s="93">
        <v>9</v>
      </c>
      <c r="AP1105" s="93">
        <v>50</v>
      </c>
      <c r="AQ1105" s="100">
        <v>18740</v>
      </c>
      <c r="AR1105" s="100">
        <f t="shared" si="371"/>
        <v>33009</v>
      </c>
      <c r="AS1105" t="s">
        <v>1753</v>
      </c>
      <c r="AT1105" s="103">
        <f t="shared" si="372"/>
        <v>3318740</v>
      </c>
      <c r="AW1105">
        <v>45.24</v>
      </c>
      <c r="AX1105">
        <v>0.55000000000000004</v>
      </c>
      <c r="AY1105">
        <v>44.69</v>
      </c>
      <c r="BA1105" s="7">
        <f t="shared" si="380"/>
        <v>0</v>
      </c>
      <c r="BB1105" s="7">
        <f t="shared" si="381"/>
        <v>0</v>
      </c>
      <c r="BC1105" s="7">
        <f t="shared" si="382"/>
        <v>0</v>
      </c>
      <c r="BD1105" s="7">
        <f t="shared" si="382"/>
        <v>1</v>
      </c>
      <c r="BE1105" s="7">
        <f t="shared" si="383"/>
        <v>0</v>
      </c>
      <c r="BF1105" s="107">
        <f t="shared" si="373"/>
        <v>0</v>
      </c>
      <c r="BG1105" s="107">
        <f t="shared" si="374"/>
        <v>0</v>
      </c>
      <c r="BH1105" s="107">
        <f t="shared" si="375"/>
        <v>0</v>
      </c>
      <c r="BI1105" s="107">
        <f t="shared" si="376"/>
        <v>0.33700000000000002</v>
      </c>
      <c r="BJ1105" s="107">
        <f t="shared" si="384"/>
        <v>0</v>
      </c>
      <c r="BK1105" s="151">
        <f t="shared" si="385"/>
        <v>0</v>
      </c>
      <c r="BM1105">
        <v>0</v>
      </c>
      <c r="BN1105">
        <v>0</v>
      </c>
      <c r="BO1105">
        <v>0</v>
      </c>
      <c r="BP1105">
        <v>0</v>
      </c>
      <c r="BQ1105">
        <v>0</v>
      </c>
      <c r="BR1105">
        <v>0</v>
      </c>
      <c r="BS1105">
        <v>0</v>
      </c>
      <c r="BT1105">
        <v>0</v>
      </c>
      <c r="BU1105">
        <v>0</v>
      </c>
      <c r="BW1105">
        <v>0</v>
      </c>
      <c r="BX1105">
        <v>0</v>
      </c>
      <c r="BY1105">
        <v>0</v>
      </c>
      <c r="BZ1105">
        <v>0</v>
      </c>
      <c r="CA1105">
        <v>0</v>
      </c>
      <c r="CB1105">
        <v>0</v>
      </c>
      <c r="CC1105">
        <v>0</v>
      </c>
      <c r="CD1105">
        <v>0</v>
      </c>
      <c r="CE1105">
        <v>0</v>
      </c>
      <c r="CF1105">
        <v>0</v>
      </c>
    </row>
    <row r="1106" spans="1:84" hidden="1" outlineLevel="1">
      <c r="A1106" t="s">
        <v>2987</v>
      </c>
      <c r="B1106" s="9" t="s">
        <v>3222</v>
      </c>
      <c r="C1106" s="1">
        <f t="shared" si="362"/>
        <v>4291</v>
      </c>
      <c r="D1106" s="7">
        <f t="shared" si="363"/>
        <v>3</v>
      </c>
      <c r="E1106" s="7">
        <f t="shared" si="364"/>
        <v>5</v>
      </c>
      <c r="F1106" s="7">
        <f t="shared" si="365"/>
        <v>1</v>
      </c>
      <c r="G1106" s="7">
        <f t="shared" si="386"/>
        <v>2</v>
      </c>
      <c r="H1106" s="48">
        <f t="shared" si="366"/>
        <v>709</v>
      </c>
      <c r="I1106" s="163">
        <f t="shared" si="367"/>
        <v>0.1652295502213936</v>
      </c>
      <c r="J1106" s="8"/>
      <c r="K1106" s="2">
        <f t="shared" si="368"/>
        <v>0.19505942670706128</v>
      </c>
      <c r="L1106" s="2">
        <f t="shared" si="369"/>
        <v>8.5993940806338848E-2</v>
      </c>
      <c r="M1106" s="2">
        <f t="shared" si="377"/>
        <v>0.38545793521323701</v>
      </c>
      <c r="N1106" s="2">
        <f t="shared" si="378"/>
        <v>0.22022838499184338</v>
      </c>
      <c r="O1106" s="2">
        <f t="shared" si="379"/>
        <v>0.11326031228151945</v>
      </c>
      <c r="P1106" s="1">
        <v>837</v>
      </c>
      <c r="Q1106" s="1">
        <v>369</v>
      </c>
      <c r="R1106" s="1">
        <v>1654</v>
      </c>
      <c r="S1106" s="1">
        <v>945</v>
      </c>
      <c r="T1106" s="1">
        <v>393</v>
      </c>
      <c r="U1106" s="1">
        <v>19</v>
      </c>
      <c r="V1106">
        <v>9</v>
      </c>
      <c r="W1106" s="1"/>
      <c r="Y1106" s="1"/>
      <c r="Z1106" s="1">
        <f t="shared" si="370"/>
        <v>15</v>
      </c>
      <c r="AA1106" s="1">
        <v>10</v>
      </c>
      <c r="AC1106">
        <v>26</v>
      </c>
      <c r="AD1106" s="136">
        <v>9</v>
      </c>
      <c r="AE1106">
        <v>1</v>
      </c>
      <c r="AF1106">
        <v>4</v>
      </c>
      <c r="AI1106" t="str">
        <f t="shared" si="387"/>
        <v>Dover</v>
      </c>
      <c r="AJ1106" t="s">
        <v>2101</v>
      </c>
      <c r="AK1106" s="159">
        <v>1</v>
      </c>
      <c r="AL1106" s="7"/>
      <c r="AN1106" s="91">
        <v>33</v>
      </c>
      <c r="AO1106" s="93">
        <v>17</v>
      </c>
      <c r="AP1106" s="93">
        <v>10</v>
      </c>
      <c r="AQ1106" s="100">
        <v>18820</v>
      </c>
      <c r="AR1106" s="100">
        <f t="shared" si="371"/>
        <v>33017</v>
      </c>
      <c r="AS1106" t="s">
        <v>1057</v>
      </c>
      <c r="AT1106" s="103">
        <f t="shared" si="372"/>
        <v>3318820</v>
      </c>
      <c r="AW1106">
        <v>29.05</v>
      </c>
      <c r="AX1106">
        <v>2.34</v>
      </c>
      <c r="AY1106">
        <v>26.72</v>
      </c>
      <c r="BA1106" s="7">
        <f t="shared" si="380"/>
        <v>0</v>
      </c>
      <c r="BB1106" s="7">
        <f t="shared" si="381"/>
        <v>0</v>
      </c>
      <c r="BC1106" s="7">
        <f t="shared" si="382"/>
        <v>1</v>
      </c>
      <c r="BD1106" s="7">
        <f t="shared" si="382"/>
        <v>0</v>
      </c>
      <c r="BE1106" s="7">
        <f t="shared" si="383"/>
        <v>0</v>
      </c>
      <c r="BF1106" s="107">
        <f t="shared" si="373"/>
        <v>0</v>
      </c>
      <c r="BG1106" s="107">
        <f t="shared" si="374"/>
        <v>0</v>
      </c>
      <c r="BH1106" s="107">
        <f t="shared" si="375"/>
        <v>0.38500000000000001</v>
      </c>
      <c r="BI1106" s="107">
        <f t="shared" si="376"/>
        <v>0</v>
      </c>
      <c r="BJ1106" s="107">
        <f t="shared" si="384"/>
        <v>0</v>
      </c>
      <c r="BK1106" s="151">
        <f t="shared" si="385"/>
        <v>0</v>
      </c>
      <c r="BM1106">
        <v>0</v>
      </c>
      <c r="BN1106">
        <v>1</v>
      </c>
      <c r="BO1106">
        <v>1</v>
      </c>
      <c r="BP1106">
        <v>0</v>
      </c>
      <c r="BQ1106">
        <v>0</v>
      </c>
      <c r="BR1106">
        <v>1</v>
      </c>
      <c r="BS1106">
        <v>0</v>
      </c>
      <c r="BT1106">
        <v>0</v>
      </c>
      <c r="BU1106">
        <v>1</v>
      </c>
      <c r="BW1106">
        <v>2</v>
      </c>
      <c r="BX1106">
        <v>1</v>
      </c>
      <c r="BY1106">
        <v>0</v>
      </c>
      <c r="BZ1106">
        <v>2</v>
      </c>
      <c r="CA1106">
        <v>0</v>
      </c>
      <c r="CB1106">
        <v>3</v>
      </c>
      <c r="CC1106">
        <v>2</v>
      </c>
      <c r="CD1106">
        <v>0</v>
      </c>
      <c r="CE1106">
        <v>1</v>
      </c>
      <c r="CF1106">
        <v>0</v>
      </c>
    </row>
    <row r="1107" spans="1:84" hidden="1" outlineLevel="1">
      <c r="A1107" t="s">
        <v>1731</v>
      </c>
      <c r="B1107" s="9" t="s">
        <v>3222</v>
      </c>
      <c r="C1107" s="1">
        <f t="shared" si="362"/>
        <v>406</v>
      </c>
      <c r="D1107" s="7">
        <f t="shared" si="363"/>
        <v>1</v>
      </c>
      <c r="E1107" s="7">
        <f t="shared" si="364"/>
        <v>5</v>
      </c>
      <c r="F1107" s="7">
        <f t="shared" si="365"/>
        <v>2</v>
      </c>
      <c r="G1107" s="7">
        <f t="shared" si="386"/>
        <v>3</v>
      </c>
      <c r="H1107" s="48">
        <f t="shared" si="366"/>
        <v>1</v>
      </c>
      <c r="I1107" s="163">
        <f t="shared" si="367"/>
        <v>2.4630541871921183E-3</v>
      </c>
      <c r="J1107" s="8"/>
      <c r="K1107" s="2">
        <f t="shared" si="368"/>
        <v>0.26108374384236455</v>
      </c>
      <c r="L1107" s="2">
        <f t="shared" si="369"/>
        <v>5.1724137931034482E-2</v>
      </c>
      <c r="M1107" s="2">
        <f t="shared" si="377"/>
        <v>0.25862068965517243</v>
      </c>
      <c r="N1107" s="2">
        <f t="shared" si="378"/>
        <v>0.21921182266009853</v>
      </c>
      <c r="O1107" s="2">
        <f t="shared" si="379"/>
        <v>0.20935960591133002</v>
      </c>
      <c r="P1107" s="1">
        <v>106</v>
      </c>
      <c r="Q1107" s="1">
        <v>21</v>
      </c>
      <c r="R1107" s="1">
        <v>105</v>
      </c>
      <c r="S1107" s="1">
        <v>89</v>
      </c>
      <c r="T1107" s="1">
        <v>70</v>
      </c>
      <c r="U1107" s="1">
        <v>5</v>
      </c>
      <c r="V1107">
        <v>1</v>
      </c>
      <c r="W1107" s="1"/>
      <c r="Y1107" s="1"/>
      <c r="Z1107" s="1">
        <f t="shared" si="370"/>
        <v>1</v>
      </c>
      <c r="AA1107" s="1">
        <v>0</v>
      </c>
      <c r="AC1107">
        <v>8</v>
      </c>
      <c r="AD1107" s="136">
        <v>0</v>
      </c>
      <c r="AE1107">
        <v>0</v>
      </c>
      <c r="AF1107">
        <v>0</v>
      </c>
      <c r="AI1107" t="str">
        <f t="shared" si="387"/>
        <v>Dublin</v>
      </c>
      <c r="AJ1107" t="s">
        <v>1402</v>
      </c>
      <c r="AK1107" s="159">
        <v>2</v>
      </c>
      <c r="AL1107" s="7"/>
      <c r="AN1107" s="91">
        <v>33</v>
      </c>
      <c r="AO1107" s="93">
        <v>5</v>
      </c>
      <c r="AP1107" s="93">
        <v>15</v>
      </c>
      <c r="AQ1107" s="100">
        <v>19140</v>
      </c>
      <c r="AR1107" s="100">
        <f t="shared" si="371"/>
        <v>33005</v>
      </c>
      <c r="AS1107" t="s">
        <v>1753</v>
      </c>
      <c r="AT1107" s="103">
        <f t="shared" si="372"/>
        <v>3319140</v>
      </c>
      <c r="AW1107">
        <v>29.08</v>
      </c>
      <c r="AX1107">
        <v>1.1000000000000001</v>
      </c>
      <c r="AY1107">
        <v>27.98</v>
      </c>
      <c r="BA1107" s="7">
        <f t="shared" si="380"/>
        <v>1</v>
      </c>
      <c r="BB1107" s="7">
        <f t="shared" si="381"/>
        <v>0</v>
      </c>
      <c r="BC1107" s="7">
        <f t="shared" si="382"/>
        <v>0</v>
      </c>
      <c r="BD1107" s="7">
        <f t="shared" si="382"/>
        <v>0</v>
      </c>
      <c r="BE1107" s="7">
        <f t="shared" si="383"/>
        <v>0</v>
      </c>
      <c r="BF1107" s="107">
        <f t="shared" si="373"/>
        <v>0.26100000000000001</v>
      </c>
      <c r="BG1107" s="107">
        <f t="shared" si="374"/>
        <v>0</v>
      </c>
      <c r="BH1107" s="107">
        <f t="shared" si="375"/>
        <v>0</v>
      </c>
      <c r="BI1107" s="107">
        <f t="shared" si="376"/>
        <v>0</v>
      </c>
      <c r="BJ1107" s="107">
        <f t="shared" si="384"/>
        <v>0</v>
      </c>
      <c r="BK1107" s="151">
        <f t="shared" si="385"/>
        <v>0</v>
      </c>
      <c r="BM1107">
        <v>0</v>
      </c>
      <c r="BN1107">
        <v>0</v>
      </c>
      <c r="BO1107">
        <v>0</v>
      </c>
      <c r="BP1107">
        <v>0</v>
      </c>
      <c r="BQ1107">
        <v>0</v>
      </c>
      <c r="BR1107">
        <v>0</v>
      </c>
      <c r="BS1107">
        <v>0</v>
      </c>
      <c r="BT1107">
        <v>0</v>
      </c>
      <c r="BU1107">
        <v>0</v>
      </c>
      <c r="BW1107">
        <v>0</v>
      </c>
      <c r="BX1107">
        <v>1</v>
      </c>
      <c r="BY1107">
        <v>0</v>
      </c>
      <c r="BZ1107">
        <v>0</v>
      </c>
      <c r="CA1107">
        <v>0</v>
      </c>
      <c r="CB1107">
        <v>0</v>
      </c>
      <c r="CC1107">
        <v>0</v>
      </c>
      <c r="CD1107">
        <v>0</v>
      </c>
      <c r="CE1107">
        <v>0</v>
      </c>
      <c r="CF1107">
        <v>0</v>
      </c>
    </row>
    <row r="1108" spans="1:84" hidden="1" outlineLevel="1">
      <c r="A1108" t="s">
        <v>728</v>
      </c>
      <c r="B1108" s="9" t="s">
        <v>3222</v>
      </c>
      <c r="C1108" s="1">
        <f t="shared" si="362"/>
        <v>71</v>
      </c>
      <c r="D1108" s="7">
        <f t="shared" si="363"/>
        <v>4</v>
      </c>
      <c r="E1108" s="7">
        <f t="shared" si="364"/>
        <v>5</v>
      </c>
      <c r="F1108" s="7">
        <f t="shared" si="365"/>
        <v>2</v>
      </c>
      <c r="G1108" s="7">
        <f t="shared" si="386"/>
        <v>1</v>
      </c>
      <c r="H1108" s="48">
        <f t="shared" si="366"/>
        <v>15</v>
      </c>
      <c r="I1108" s="163">
        <f t="shared" si="367"/>
        <v>0.21126760563380281</v>
      </c>
      <c r="J1108" s="8"/>
      <c r="K1108" s="2">
        <f t="shared" si="368"/>
        <v>0.12676056338028169</v>
      </c>
      <c r="L1108" s="2">
        <f t="shared" si="369"/>
        <v>8.4507042253521125E-2</v>
      </c>
      <c r="M1108" s="2">
        <f t="shared" si="377"/>
        <v>0.18309859154929578</v>
      </c>
      <c r="N1108" s="2">
        <f t="shared" si="378"/>
        <v>0.39436619718309857</v>
      </c>
      <c r="O1108" s="2">
        <f t="shared" si="379"/>
        <v>0.21126760563380281</v>
      </c>
      <c r="P1108" s="1">
        <v>9</v>
      </c>
      <c r="Q1108" s="1">
        <v>6</v>
      </c>
      <c r="R1108" s="1">
        <v>13</v>
      </c>
      <c r="S1108" s="1">
        <v>28</v>
      </c>
      <c r="T1108" s="1">
        <v>12</v>
      </c>
      <c r="U1108" s="1">
        <v>2</v>
      </c>
      <c r="V1108">
        <v>0</v>
      </c>
      <c r="W1108" s="1"/>
      <c r="Y1108" s="1"/>
      <c r="Z1108" s="1">
        <f t="shared" si="370"/>
        <v>0</v>
      </c>
      <c r="AA1108" s="1">
        <v>0</v>
      </c>
      <c r="AC1108">
        <v>1</v>
      </c>
      <c r="AD1108" s="136">
        <v>0</v>
      </c>
      <c r="AE1108">
        <v>0</v>
      </c>
      <c r="AF1108">
        <v>0</v>
      </c>
      <c r="AI1108" t="str">
        <f t="shared" si="387"/>
        <v>Dummer</v>
      </c>
      <c r="AJ1108" t="s">
        <v>1974</v>
      </c>
      <c r="AK1108" s="159">
        <v>2</v>
      </c>
      <c r="AL1108" s="7"/>
      <c r="AN1108" s="91">
        <v>33</v>
      </c>
      <c r="AO1108" s="93">
        <v>7</v>
      </c>
      <c r="AP1108" s="93">
        <v>80</v>
      </c>
      <c r="AQ1108" s="100">
        <v>19300</v>
      </c>
      <c r="AR1108" s="100">
        <f t="shared" si="371"/>
        <v>33007</v>
      </c>
      <c r="AS1108" t="s">
        <v>1753</v>
      </c>
      <c r="AT1108" s="103">
        <f t="shared" si="372"/>
        <v>3319300</v>
      </c>
      <c r="AW1108">
        <v>49.04</v>
      </c>
      <c r="AX1108">
        <v>1.3</v>
      </c>
      <c r="AY1108">
        <v>47.75</v>
      </c>
      <c r="BA1108" s="7">
        <f t="shared" si="380"/>
        <v>0</v>
      </c>
      <c r="BB1108" s="7">
        <f t="shared" si="381"/>
        <v>0</v>
      </c>
      <c r="BC1108" s="7">
        <f t="shared" si="382"/>
        <v>0</v>
      </c>
      <c r="BD1108" s="7">
        <f t="shared" si="382"/>
        <v>1</v>
      </c>
      <c r="BE1108" s="7">
        <f t="shared" si="383"/>
        <v>0</v>
      </c>
      <c r="BF1108" s="107">
        <f t="shared" si="373"/>
        <v>0</v>
      </c>
      <c r="BG1108" s="107">
        <f t="shared" si="374"/>
        <v>0</v>
      </c>
      <c r="BH1108" s="107">
        <f t="shared" si="375"/>
        <v>0</v>
      </c>
      <c r="BI1108" s="107">
        <f t="shared" si="376"/>
        <v>0.39400000000000002</v>
      </c>
      <c r="BJ1108" s="107">
        <f t="shared" si="384"/>
        <v>0</v>
      </c>
      <c r="BK1108" s="151">
        <f t="shared" si="385"/>
        <v>0</v>
      </c>
      <c r="BM1108">
        <v>0</v>
      </c>
      <c r="BN1108">
        <v>0</v>
      </c>
      <c r="BO1108">
        <v>0</v>
      </c>
      <c r="BP1108">
        <v>0</v>
      </c>
      <c r="BQ1108">
        <v>0</v>
      </c>
      <c r="BR1108">
        <v>0</v>
      </c>
      <c r="BS1108">
        <v>0</v>
      </c>
      <c r="BT1108">
        <v>0</v>
      </c>
      <c r="BU1108">
        <v>0</v>
      </c>
      <c r="BW1108">
        <v>0</v>
      </c>
      <c r="BX1108">
        <v>0</v>
      </c>
      <c r="BY1108">
        <v>0</v>
      </c>
      <c r="BZ1108">
        <v>0</v>
      </c>
      <c r="CA1108">
        <v>0</v>
      </c>
      <c r="CB1108">
        <v>0</v>
      </c>
      <c r="CC1108">
        <v>0</v>
      </c>
      <c r="CD1108">
        <v>0</v>
      </c>
      <c r="CE1108">
        <v>0</v>
      </c>
      <c r="CF1108">
        <v>0</v>
      </c>
    </row>
    <row r="1109" spans="1:84" hidden="1" outlineLevel="1">
      <c r="A1109" t="s">
        <v>1143</v>
      </c>
      <c r="B1109" s="9" t="s">
        <v>3222</v>
      </c>
      <c r="C1109" s="1">
        <f t="shared" si="362"/>
        <v>838</v>
      </c>
      <c r="D1109" s="7">
        <f t="shared" si="363"/>
        <v>3</v>
      </c>
      <c r="E1109" s="7">
        <f t="shared" si="364"/>
        <v>5</v>
      </c>
      <c r="F1109" s="7">
        <f t="shared" si="365"/>
        <v>1</v>
      </c>
      <c r="G1109" s="7">
        <f t="shared" si="386"/>
        <v>2</v>
      </c>
      <c r="H1109" s="48">
        <f t="shared" si="366"/>
        <v>111</v>
      </c>
      <c r="I1109" s="163">
        <f t="shared" si="367"/>
        <v>0.1324582338902148</v>
      </c>
      <c r="J1109" s="8"/>
      <c r="K1109" s="2">
        <f t="shared" si="368"/>
        <v>0.17780429594272076</v>
      </c>
      <c r="L1109" s="2">
        <f t="shared" si="369"/>
        <v>0.10143198090692124</v>
      </c>
      <c r="M1109" s="2">
        <f t="shared" si="377"/>
        <v>0.34248210023866349</v>
      </c>
      <c r="N1109" s="2">
        <f t="shared" si="378"/>
        <v>0.21002386634844869</v>
      </c>
      <c r="O1109" s="2">
        <f t="shared" si="379"/>
        <v>0.1682577565632459</v>
      </c>
      <c r="P1109" s="1">
        <v>149</v>
      </c>
      <c r="Q1109" s="1">
        <v>85</v>
      </c>
      <c r="R1109" s="1">
        <v>287</v>
      </c>
      <c r="S1109" s="1">
        <v>176</v>
      </c>
      <c r="T1109" s="1">
        <v>125</v>
      </c>
      <c r="U1109" s="1">
        <v>4</v>
      </c>
      <c r="V1109">
        <v>3</v>
      </c>
      <c r="W1109" s="1"/>
      <c r="Y1109" s="1"/>
      <c r="Z1109" s="1">
        <f t="shared" si="370"/>
        <v>4</v>
      </c>
      <c r="AA1109" s="1">
        <v>1</v>
      </c>
      <c r="AC1109">
        <v>3</v>
      </c>
      <c r="AD1109" s="136">
        <v>1</v>
      </c>
      <c r="AE1109">
        <v>0</v>
      </c>
      <c r="AF1109">
        <v>0</v>
      </c>
      <c r="AI1109" t="str">
        <f t="shared" si="387"/>
        <v>Dunbarton</v>
      </c>
      <c r="AJ1109" t="s">
        <v>1686</v>
      </c>
      <c r="AK1109" s="159">
        <v>2</v>
      </c>
      <c r="AL1109" s="7"/>
      <c r="AN1109" s="91">
        <v>33</v>
      </c>
      <c r="AO1109" s="93">
        <v>13</v>
      </c>
      <c r="AP1109" s="93">
        <v>50</v>
      </c>
      <c r="AQ1109" s="100">
        <v>19460</v>
      </c>
      <c r="AR1109" s="100">
        <f t="shared" si="371"/>
        <v>33013</v>
      </c>
      <c r="AS1109" t="s">
        <v>1753</v>
      </c>
      <c r="AT1109" s="103">
        <f t="shared" si="372"/>
        <v>3319460</v>
      </c>
      <c r="AW1109">
        <v>31.36</v>
      </c>
      <c r="AX1109">
        <v>0.47</v>
      </c>
      <c r="AY1109">
        <v>30.89</v>
      </c>
      <c r="BA1109" s="7">
        <f t="shared" si="380"/>
        <v>0</v>
      </c>
      <c r="BB1109" s="7">
        <f t="shared" si="381"/>
        <v>0</v>
      </c>
      <c r="BC1109" s="7">
        <f t="shared" si="382"/>
        <v>1</v>
      </c>
      <c r="BD1109" s="7">
        <f t="shared" si="382"/>
        <v>0</v>
      </c>
      <c r="BE1109" s="7">
        <f t="shared" si="383"/>
        <v>0</v>
      </c>
      <c r="BF1109" s="107">
        <f t="shared" si="373"/>
        <v>0</v>
      </c>
      <c r="BG1109" s="107">
        <f t="shared" si="374"/>
        <v>0</v>
      </c>
      <c r="BH1109" s="107">
        <f t="shared" si="375"/>
        <v>0.34200000000000003</v>
      </c>
      <c r="BI1109" s="107">
        <f t="shared" si="376"/>
        <v>0</v>
      </c>
      <c r="BJ1109" s="107">
        <f t="shared" si="384"/>
        <v>0</v>
      </c>
      <c r="BK1109" s="151">
        <f t="shared" si="385"/>
        <v>0</v>
      </c>
      <c r="BM1109">
        <v>0</v>
      </c>
      <c r="BN1109">
        <v>0</v>
      </c>
      <c r="BO1109">
        <v>1</v>
      </c>
      <c r="BP1109">
        <v>0</v>
      </c>
      <c r="BQ1109">
        <v>0</v>
      </c>
      <c r="BR1109">
        <v>0</v>
      </c>
      <c r="BS1109">
        <v>0</v>
      </c>
      <c r="BT1109">
        <v>0</v>
      </c>
      <c r="BU1109">
        <v>0</v>
      </c>
      <c r="BW1109">
        <v>1</v>
      </c>
      <c r="BX1109">
        <v>1</v>
      </c>
      <c r="BY1109">
        <v>0</v>
      </c>
      <c r="BZ1109">
        <v>0</v>
      </c>
      <c r="CA1109">
        <v>0</v>
      </c>
      <c r="CB1109">
        <v>1</v>
      </c>
      <c r="CC1109">
        <v>0</v>
      </c>
      <c r="CD1109">
        <v>0</v>
      </c>
      <c r="CE1109">
        <v>0</v>
      </c>
      <c r="CF1109">
        <v>0</v>
      </c>
    </row>
    <row r="1110" spans="1:84" hidden="1" outlineLevel="1">
      <c r="A1110" t="s">
        <v>495</v>
      </c>
      <c r="B1110" s="9" t="s">
        <v>3222</v>
      </c>
      <c r="C1110" s="1">
        <f t="shared" si="362"/>
        <v>1090</v>
      </c>
      <c r="D1110" s="7">
        <f t="shared" si="363"/>
        <v>2</v>
      </c>
      <c r="E1110" s="7">
        <f t="shared" si="364"/>
        <v>4</v>
      </c>
      <c r="F1110" s="7">
        <f t="shared" si="365"/>
        <v>1</v>
      </c>
      <c r="G1110" s="7">
        <f t="shared" si="386"/>
        <v>3</v>
      </c>
      <c r="H1110" s="48">
        <f t="shared" si="366"/>
        <v>141</v>
      </c>
      <c r="I1110" s="163">
        <f t="shared" si="367"/>
        <v>0.12935779816513762</v>
      </c>
      <c r="J1110" s="8"/>
      <c r="K1110" s="2">
        <f t="shared" si="368"/>
        <v>0.27155963302752295</v>
      </c>
      <c r="L1110" s="2">
        <f t="shared" si="369"/>
        <v>5.6880733944954132E-2</v>
      </c>
      <c r="M1110" s="2">
        <f t="shared" si="377"/>
        <v>0.40091743119266054</v>
      </c>
      <c r="N1110" s="2">
        <f t="shared" si="378"/>
        <v>0.20091743119266056</v>
      </c>
      <c r="O1110" s="2">
        <f t="shared" si="379"/>
        <v>6.9724770642201755E-2</v>
      </c>
      <c r="P1110" s="1">
        <v>296</v>
      </c>
      <c r="Q1110" s="1">
        <v>62</v>
      </c>
      <c r="R1110" s="1">
        <v>437</v>
      </c>
      <c r="S1110" s="1">
        <v>219</v>
      </c>
      <c r="T1110" s="1">
        <v>56</v>
      </c>
      <c r="U1110" s="1">
        <v>1</v>
      </c>
      <c r="V1110">
        <v>1</v>
      </c>
      <c r="W1110" s="1"/>
      <c r="Y1110" s="1"/>
      <c r="Z1110" s="1">
        <f t="shared" si="370"/>
        <v>2</v>
      </c>
      <c r="AA1110" s="1">
        <v>2</v>
      </c>
      <c r="AC1110">
        <v>10</v>
      </c>
      <c r="AD1110" s="136">
        <v>0</v>
      </c>
      <c r="AE1110">
        <v>1</v>
      </c>
      <c r="AF1110">
        <v>3</v>
      </c>
      <c r="AI1110" t="str">
        <f t="shared" si="387"/>
        <v>Durham</v>
      </c>
      <c r="AJ1110" t="s">
        <v>2101</v>
      </c>
      <c r="AK1110" s="159">
        <v>1</v>
      </c>
      <c r="AL1110" s="7"/>
      <c r="AN1110" s="91">
        <v>33</v>
      </c>
      <c r="AO1110" s="93">
        <v>17</v>
      </c>
      <c r="AP1110" s="93">
        <v>15</v>
      </c>
      <c r="AQ1110" s="100">
        <v>19700</v>
      </c>
      <c r="AR1110" s="100">
        <f t="shared" si="371"/>
        <v>33017</v>
      </c>
      <c r="AS1110" t="s">
        <v>1753</v>
      </c>
      <c r="AT1110" s="103">
        <f t="shared" si="372"/>
        <v>3319700</v>
      </c>
      <c r="AW1110">
        <v>24.76</v>
      </c>
      <c r="AX1110">
        <v>2.37</v>
      </c>
      <c r="AY1110">
        <v>22.39</v>
      </c>
      <c r="BA1110" s="7">
        <f t="shared" si="380"/>
        <v>0</v>
      </c>
      <c r="BB1110" s="7">
        <f t="shared" si="381"/>
        <v>0</v>
      </c>
      <c r="BC1110" s="7">
        <f t="shared" si="382"/>
        <v>1</v>
      </c>
      <c r="BD1110" s="7">
        <f t="shared" si="382"/>
        <v>0</v>
      </c>
      <c r="BE1110" s="7">
        <f t="shared" si="383"/>
        <v>0</v>
      </c>
      <c r="BF1110" s="107">
        <f t="shared" si="373"/>
        <v>0</v>
      </c>
      <c r="BG1110" s="107">
        <f t="shared" si="374"/>
        <v>0</v>
      </c>
      <c r="BH1110" s="107">
        <f t="shared" si="375"/>
        <v>0.4</v>
      </c>
      <c r="BI1110" s="107">
        <f t="shared" si="376"/>
        <v>0</v>
      </c>
      <c r="BJ1110" s="107">
        <f t="shared" si="384"/>
        <v>0</v>
      </c>
      <c r="BK1110" s="151">
        <f t="shared" si="385"/>
        <v>0</v>
      </c>
      <c r="BM1110">
        <v>0</v>
      </c>
      <c r="BN1110">
        <v>0</v>
      </c>
      <c r="BO1110">
        <v>0</v>
      </c>
      <c r="BP1110">
        <v>0</v>
      </c>
      <c r="BQ1110">
        <v>0</v>
      </c>
      <c r="BR1110">
        <v>0</v>
      </c>
      <c r="BS1110">
        <v>0</v>
      </c>
      <c r="BT1110">
        <v>0</v>
      </c>
      <c r="BU1110">
        <v>0</v>
      </c>
      <c r="BW1110">
        <v>0</v>
      </c>
      <c r="BX1110">
        <v>1</v>
      </c>
      <c r="BY1110">
        <v>0</v>
      </c>
      <c r="BZ1110">
        <v>0</v>
      </c>
      <c r="CA1110">
        <v>0</v>
      </c>
      <c r="CB1110">
        <v>1</v>
      </c>
      <c r="CC1110">
        <v>0</v>
      </c>
      <c r="CD1110">
        <v>0</v>
      </c>
      <c r="CE1110">
        <v>0</v>
      </c>
      <c r="CF1110">
        <v>0</v>
      </c>
    </row>
    <row r="1111" spans="1:84" hidden="1" outlineLevel="1">
      <c r="A1111" t="s">
        <v>36</v>
      </c>
      <c r="B1111" s="9" t="s">
        <v>3222</v>
      </c>
      <c r="C1111" s="1">
        <f t="shared" si="362"/>
        <v>671</v>
      </c>
      <c r="D1111" s="7">
        <f t="shared" si="363"/>
        <v>3</v>
      </c>
      <c r="E1111" s="7">
        <f t="shared" si="364"/>
        <v>5</v>
      </c>
      <c r="F1111" s="7">
        <f t="shared" si="365"/>
        <v>1</v>
      </c>
      <c r="G1111" s="7">
        <f t="shared" si="386"/>
        <v>2</v>
      </c>
      <c r="H1111" s="48">
        <f t="shared" si="366"/>
        <v>244</v>
      </c>
      <c r="I1111" s="163">
        <f t="shared" si="367"/>
        <v>0.36363636363636365</v>
      </c>
      <c r="J1111" s="8"/>
      <c r="K1111" s="2">
        <f t="shared" si="368"/>
        <v>0.14157973174366617</v>
      </c>
      <c r="L1111" s="2">
        <f t="shared" si="369"/>
        <v>7.1535022354694486E-2</v>
      </c>
      <c r="M1111" s="2">
        <f t="shared" si="377"/>
        <v>0.5216095380029806</v>
      </c>
      <c r="N1111" s="2">
        <f t="shared" si="378"/>
        <v>0.15797317436661698</v>
      </c>
      <c r="O1111" s="2">
        <f t="shared" si="379"/>
        <v>0.10730253353204175</v>
      </c>
      <c r="P1111" s="1">
        <v>95</v>
      </c>
      <c r="Q1111" s="1">
        <v>48</v>
      </c>
      <c r="R1111" s="1">
        <v>350</v>
      </c>
      <c r="S1111" s="1">
        <v>106</v>
      </c>
      <c r="T1111" s="1">
        <v>61</v>
      </c>
      <c r="U1111" s="1">
        <v>4</v>
      </c>
      <c r="V1111">
        <v>3</v>
      </c>
      <c r="W1111" s="1"/>
      <c r="Y1111" s="1"/>
      <c r="Z1111" s="1">
        <f t="shared" si="370"/>
        <v>2</v>
      </c>
      <c r="AA1111" s="1">
        <v>1</v>
      </c>
      <c r="AC1111">
        <v>1</v>
      </c>
      <c r="AD1111" s="136">
        <v>0</v>
      </c>
      <c r="AE1111">
        <v>0</v>
      </c>
      <c r="AF1111">
        <v>0</v>
      </c>
      <c r="AI1111" t="str">
        <f t="shared" si="387"/>
        <v>East Kingston</v>
      </c>
      <c r="AJ1111" t="s">
        <v>3115</v>
      </c>
      <c r="AK1111" s="159">
        <v>1</v>
      </c>
      <c r="AL1111" s="7"/>
      <c r="AN1111" s="91">
        <v>33</v>
      </c>
      <c r="AO1111" s="93">
        <v>15</v>
      </c>
      <c r="AP1111" s="93">
        <v>45</v>
      </c>
      <c r="AQ1111" s="100">
        <v>21380</v>
      </c>
      <c r="AR1111" s="100">
        <f t="shared" si="371"/>
        <v>33015</v>
      </c>
      <c r="AS1111" t="s">
        <v>1753</v>
      </c>
      <c r="AT1111" s="103">
        <f t="shared" si="372"/>
        <v>3321380</v>
      </c>
      <c r="AW1111">
        <v>10.050000000000001</v>
      </c>
      <c r="AX1111">
        <v>0.06</v>
      </c>
      <c r="AY1111">
        <v>9.99</v>
      </c>
      <c r="BA1111" s="7">
        <f t="shared" si="380"/>
        <v>0</v>
      </c>
      <c r="BB1111" s="7">
        <f t="shared" si="381"/>
        <v>0</v>
      </c>
      <c r="BC1111" s="7">
        <f t="shared" si="382"/>
        <v>1</v>
      </c>
      <c r="BD1111" s="7">
        <f t="shared" si="382"/>
        <v>0</v>
      </c>
      <c r="BE1111" s="7">
        <f t="shared" si="383"/>
        <v>0</v>
      </c>
      <c r="BF1111" s="107">
        <f t="shared" si="373"/>
        <v>0</v>
      </c>
      <c r="BG1111" s="107">
        <f t="shared" si="374"/>
        <v>0</v>
      </c>
      <c r="BH1111" s="107">
        <f t="shared" si="375"/>
        <v>0.52100000000000002</v>
      </c>
      <c r="BI1111" s="107">
        <f t="shared" si="376"/>
        <v>0</v>
      </c>
      <c r="BJ1111" s="107">
        <f t="shared" si="384"/>
        <v>0</v>
      </c>
      <c r="BK1111" s="151">
        <f t="shared" si="385"/>
        <v>0</v>
      </c>
      <c r="BM1111">
        <v>0</v>
      </c>
      <c r="BN1111">
        <v>0</v>
      </c>
      <c r="BO1111">
        <v>0</v>
      </c>
      <c r="BP1111">
        <v>0</v>
      </c>
      <c r="BQ1111">
        <v>0</v>
      </c>
      <c r="BR1111">
        <v>0</v>
      </c>
      <c r="BS1111">
        <v>0</v>
      </c>
      <c r="BT1111">
        <v>0</v>
      </c>
      <c r="BU1111">
        <v>0</v>
      </c>
      <c r="BW1111">
        <v>1</v>
      </c>
      <c r="BX1111">
        <v>0</v>
      </c>
      <c r="BY1111">
        <v>0</v>
      </c>
      <c r="BZ1111">
        <v>0</v>
      </c>
      <c r="CA1111">
        <v>0</v>
      </c>
      <c r="CB1111">
        <v>1</v>
      </c>
      <c r="CC1111">
        <v>0</v>
      </c>
      <c r="CD1111">
        <v>0</v>
      </c>
      <c r="CE1111">
        <v>0</v>
      </c>
      <c r="CF1111">
        <v>0</v>
      </c>
    </row>
    <row r="1112" spans="1:84" hidden="1" outlineLevel="1">
      <c r="A1112" t="s">
        <v>2862</v>
      </c>
      <c r="B1112" s="9" t="s">
        <v>3222</v>
      </c>
      <c r="C1112" s="1">
        <f t="shared" ref="C1112:C1174" si="388">SUM(P1112:AG1112)</f>
        <v>78</v>
      </c>
      <c r="D1112" s="7">
        <f t="shared" ref="D1112:D1174" si="389">RANK(P1112,(P1112:AG1112))</f>
        <v>1</v>
      </c>
      <c r="E1112" s="7">
        <f t="shared" ref="E1112:E1174" si="390">RANK(Q1112,(P1112:AG1112))</f>
        <v>4</v>
      </c>
      <c r="F1112" s="7">
        <f t="shared" ref="F1112:F1174" si="391">IF(R1112&gt;0,RANK(R1112,(P1112:AG1112)),0)</f>
        <v>3</v>
      </c>
      <c r="G1112" s="7">
        <f t="shared" si="386"/>
        <v>2</v>
      </c>
      <c r="H1112" s="48">
        <f t="shared" ref="H1112:H1174" si="392">MAX(P1112:T1112)-LARGE(P1112:T1112,2)</f>
        <v>4</v>
      </c>
      <c r="I1112" s="163">
        <f t="shared" ref="I1112:I1174" si="393">H1112/C1112</f>
        <v>5.128205128205128E-2</v>
      </c>
      <c r="J1112" s="8"/>
      <c r="K1112" s="2">
        <f t="shared" ref="K1112:K1174" si="394">IF(C1112=0,"-",P1112/C1112)</f>
        <v>0.32051282051282054</v>
      </c>
      <c r="L1112" s="2">
        <f t="shared" ref="L1112:L1174" si="395">IF(C1112=0,"-",Q1112/C1112)</f>
        <v>0.14102564102564102</v>
      </c>
      <c r="M1112" s="2">
        <f t="shared" ref="M1112:M1174" si="396">IF(C1112=0,"-",R1112/C1112)</f>
        <v>0.16666666666666666</v>
      </c>
      <c r="N1112" s="2">
        <f t="shared" si="378"/>
        <v>0.26923076923076922</v>
      </c>
      <c r="O1112" s="2">
        <f t="shared" si="379"/>
        <v>0.1025641025641027</v>
      </c>
      <c r="P1112" s="1">
        <v>25</v>
      </c>
      <c r="Q1112" s="1">
        <v>11</v>
      </c>
      <c r="R1112" s="1">
        <v>13</v>
      </c>
      <c r="S1112" s="1">
        <v>21</v>
      </c>
      <c r="T1112" s="1">
        <v>4</v>
      </c>
      <c r="U1112" s="1">
        <v>1</v>
      </c>
      <c r="V1112">
        <v>0</v>
      </c>
      <c r="W1112" s="1"/>
      <c r="Y1112" s="1"/>
      <c r="Z1112" s="1">
        <f t="shared" ref="Z1112:Z1174" si="397">SUM(BM1112:CF1112)</f>
        <v>0</v>
      </c>
      <c r="AA1112" s="1">
        <v>1</v>
      </c>
      <c r="AC1112">
        <v>1</v>
      </c>
      <c r="AD1112" s="136">
        <v>0</v>
      </c>
      <c r="AE1112">
        <v>0</v>
      </c>
      <c r="AF1112">
        <v>1</v>
      </c>
      <c r="AI1112" t="str">
        <f t="shared" si="387"/>
        <v>Easton</v>
      </c>
      <c r="AJ1112" t="s">
        <v>945</v>
      </c>
      <c r="AK1112" s="159">
        <v>2</v>
      </c>
      <c r="AL1112" s="7"/>
      <c r="AN1112" s="91">
        <v>33</v>
      </c>
      <c r="AO1112" s="93">
        <v>9</v>
      </c>
      <c r="AP1112" s="93">
        <v>55</v>
      </c>
      <c r="AQ1112" s="100">
        <v>22020</v>
      </c>
      <c r="AR1112" s="100">
        <f t="shared" ref="AR1112:AR1174" si="398">AN1112*1000+AO1112</f>
        <v>33009</v>
      </c>
      <c r="AS1112" t="s">
        <v>1753</v>
      </c>
      <c r="AT1112" s="103">
        <f t="shared" ref="AT1112:AT1174" si="399">AN1112*100000+AQ1112</f>
        <v>3322020</v>
      </c>
      <c r="AW1112">
        <v>31.19</v>
      </c>
      <c r="AX1112">
        <v>0.01</v>
      </c>
      <c r="AY1112">
        <v>31.18</v>
      </c>
      <c r="BA1112" s="7">
        <f t="shared" si="380"/>
        <v>1</v>
      </c>
      <c r="BB1112" s="7">
        <f t="shared" si="381"/>
        <v>0</v>
      </c>
      <c r="BC1112" s="7">
        <f t="shared" si="382"/>
        <v>0</v>
      </c>
      <c r="BD1112" s="7">
        <f t="shared" si="382"/>
        <v>0</v>
      </c>
      <c r="BE1112" s="7">
        <f t="shared" si="383"/>
        <v>0</v>
      </c>
      <c r="BF1112" s="107">
        <f t="shared" ref="BF1112:BF1175" si="400">IF(D1112=1,ROUNDDOWN(K1112,3),0)</f>
        <v>0.32</v>
      </c>
      <c r="BG1112" s="107">
        <f t="shared" ref="BG1112:BG1175" si="401">IF(E1112=1,ROUNDDOWN(L1112,3),0)</f>
        <v>0</v>
      </c>
      <c r="BH1112" s="107">
        <f t="shared" ref="BH1112:BH1175" si="402">IF(F1112=1,ROUNDDOWN(M1112,3),0)</f>
        <v>0</v>
      </c>
      <c r="BI1112" s="107">
        <f t="shared" ref="BI1112:BI1175" si="403">IF(G1112=1,ROUNDDOWN(N1112,3),0)</f>
        <v>0</v>
      </c>
      <c r="BJ1112" s="107">
        <f t="shared" si="384"/>
        <v>0</v>
      </c>
      <c r="BK1112" s="151">
        <f t="shared" si="385"/>
        <v>0</v>
      </c>
      <c r="BM1112">
        <v>0</v>
      </c>
      <c r="BN1112">
        <v>0</v>
      </c>
      <c r="BO1112">
        <v>0</v>
      </c>
      <c r="BP1112">
        <v>0</v>
      </c>
      <c r="BQ1112">
        <v>0</v>
      </c>
      <c r="BR1112">
        <v>0</v>
      </c>
      <c r="BS1112">
        <v>0</v>
      </c>
      <c r="BT1112">
        <v>0</v>
      </c>
      <c r="BU1112">
        <v>0</v>
      </c>
      <c r="BW1112">
        <v>0</v>
      </c>
      <c r="BX1112">
        <v>0</v>
      </c>
      <c r="BY1112">
        <v>0</v>
      </c>
      <c r="BZ1112">
        <v>0</v>
      </c>
      <c r="CA1112">
        <v>0</v>
      </c>
      <c r="CB1112">
        <v>0</v>
      </c>
      <c r="CC1112">
        <v>0</v>
      </c>
      <c r="CD1112">
        <v>0</v>
      </c>
      <c r="CE1112">
        <v>0</v>
      </c>
      <c r="CF1112">
        <v>0</v>
      </c>
    </row>
    <row r="1113" spans="1:84" hidden="1" outlineLevel="1">
      <c r="A1113" t="s">
        <v>1710</v>
      </c>
      <c r="B1113" s="9" t="s">
        <v>3222</v>
      </c>
      <c r="C1113" s="1">
        <f t="shared" si="388"/>
        <v>103</v>
      </c>
      <c r="D1113" s="7">
        <f t="shared" si="389"/>
        <v>4</v>
      </c>
      <c r="E1113" s="7">
        <f t="shared" si="390"/>
        <v>2</v>
      </c>
      <c r="F1113" s="7">
        <f t="shared" si="391"/>
        <v>1</v>
      </c>
      <c r="G1113" s="7">
        <f t="shared" si="386"/>
        <v>3</v>
      </c>
      <c r="H1113" s="48">
        <f t="shared" si="392"/>
        <v>13</v>
      </c>
      <c r="I1113" s="163">
        <f t="shared" si="393"/>
        <v>0.12621359223300971</v>
      </c>
      <c r="J1113" s="8"/>
      <c r="K1113" s="2">
        <f t="shared" si="394"/>
        <v>0.1650485436893204</v>
      </c>
      <c r="L1113" s="2">
        <f t="shared" si="395"/>
        <v>0.20388349514563106</v>
      </c>
      <c r="M1113" s="2">
        <f t="shared" si="396"/>
        <v>0.3300970873786408</v>
      </c>
      <c r="N1113" s="2">
        <f t="shared" ref="N1113:N1175" si="404">IF(C1113=0,"-",S1113/C1113)</f>
        <v>0.18446601941747573</v>
      </c>
      <c r="O1113" s="2">
        <f t="shared" ref="O1113:O1175" si="405">IF(C1113=0,"-",(1-K1113-L1113-M1113-N1113))</f>
        <v>0.11650485436893196</v>
      </c>
      <c r="P1113" s="1">
        <v>17</v>
      </c>
      <c r="Q1113" s="1">
        <v>21</v>
      </c>
      <c r="R1113" s="1">
        <v>34</v>
      </c>
      <c r="S1113" s="1">
        <v>19</v>
      </c>
      <c r="T1113" s="1">
        <v>5</v>
      </c>
      <c r="U1113" s="1">
        <v>4</v>
      </c>
      <c r="V1113">
        <v>0</v>
      </c>
      <c r="W1113" s="1"/>
      <c r="Y1113" s="1"/>
      <c r="Z1113" s="1">
        <f t="shared" si="397"/>
        <v>0</v>
      </c>
      <c r="AA1113" s="1">
        <v>0</v>
      </c>
      <c r="AC1113">
        <v>2</v>
      </c>
      <c r="AD1113" s="136">
        <v>0</v>
      </c>
      <c r="AE1113">
        <v>1</v>
      </c>
      <c r="AF1113">
        <v>0</v>
      </c>
      <c r="AI1113" t="str">
        <f t="shared" si="387"/>
        <v>Eaton</v>
      </c>
      <c r="AJ1113" t="s">
        <v>1837</v>
      </c>
      <c r="AK1113" s="159">
        <v>1</v>
      </c>
      <c r="AL1113" s="7"/>
      <c r="AN1113" s="91">
        <v>33</v>
      </c>
      <c r="AO1113" s="93">
        <v>3</v>
      </c>
      <c r="AP1113" s="93">
        <v>30</v>
      </c>
      <c r="AQ1113" s="100">
        <v>23380</v>
      </c>
      <c r="AR1113" s="100">
        <f t="shared" si="398"/>
        <v>33003</v>
      </c>
      <c r="AS1113" t="s">
        <v>1753</v>
      </c>
      <c r="AT1113" s="103">
        <f t="shared" si="399"/>
        <v>3323380</v>
      </c>
      <c r="AW1113">
        <v>25.58</v>
      </c>
      <c r="AX1113">
        <v>1.18</v>
      </c>
      <c r="AY1113">
        <v>24.39</v>
      </c>
      <c r="BA1113" s="7">
        <f t="shared" ref="BA1113:BA1175" si="406">IF(D1113=1,1,0)</f>
        <v>0</v>
      </c>
      <c r="BB1113" s="7">
        <f t="shared" ref="BB1113:BB1175" si="407">IF(E1113=1,1,0)</f>
        <v>0</v>
      </c>
      <c r="BC1113" s="7">
        <f t="shared" ref="BC1113:BD1175" si="408">IF(F1113=1,1,0)</f>
        <v>1</v>
      </c>
      <c r="BD1113" s="7">
        <f t="shared" si="408"/>
        <v>0</v>
      </c>
      <c r="BE1113" s="7">
        <f t="shared" ref="BE1113:BE1176" si="409">IF(RANK(T1113,P1113:V1113)=1,1,0)</f>
        <v>0</v>
      </c>
      <c r="BF1113" s="107">
        <f t="shared" si="400"/>
        <v>0</v>
      </c>
      <c r="BG1113" s="107">
        <f t="shared" si="401"/>
        <v>0</v>
      </c>
      <c r="BH1113" s="107">
        <f t="shared" si="402"/>
        <v>0.33</v>
      </c>
      <c r="BI1113" s="107">
        <f t="shared" si="403"/>
        <v>0</v>
      </c>
      <c r="BJ1113" s="107">
        <f t="shared" ref="BJ1113:BJ1176" si="410">IF(BE1113=1,ROUNDDOWN(O1113,3),0)</f>
        <v>0</v>
      </c>
      <c r="BK1113" s="151">
        <f t="shared" ref="BK1113:BK1176" si="411">IF(COUNTIF(BA1113:BE1113,1)&gt;1,ROUNDDOWN(MAX(BF1113:BJ1113)*10,0),0)</f>
        <v>0</v>
      </c>
      <c r="BM1113">
        <v>0</v>
      </c>
      <c r="BN1113">
        <v>0</v>
      </c>
      <c r="BO1113">
        <v>0</v>
      </c>
      <c r="BP1113">
        <v>0</v>
      </c>
      <c r="BQ1113">
        <v>0</v>
      </c>
      <c r="BR1113">
        <v>0</v>
      </c>
      <c r="BS1113">
        <v>0</v>
      </c>
      <c r="BT1113">
        <v>0</v>
      </c>
      <c r="BU1113">
        <v>0</v>
      </c>
      <c r="BW1113">
        <v>0</v>
      </c>
      <c r="BX1113">
        <v>0</v>
      </c>
      <c r="BY1113">
        <v>0</v>
      </c>
      <c r="BZ1113">
        <v>0</v>
      </c>
      <c r="CA1113">
        <v>0</v>
      </c>
      <c r="CB1113">
        <v>0</v>
      </c>
      <c r="CC1113">
        <v>0</v>
      </c>
      <c r="CD1113">
        <v>0</v>
      </c>
      <c r="CE1113">
        <v>0</v>
      </c>
      <c r="CF1113">
        <v>0</v>
      </c>
    </row>
    <row r="1114" spans="1:84" hidden="1" outlineLevel="1">
      <c r="A1114" t="s">
        <v>2647</v>
      </c>
      <c r="B1114" s="9" t="s">
        <v>3222</v>
      </c>
      <c r="C1114" s="1">
        <f t="shared" si="388"/>
        <v>321</v>
      </c>
      <c r="D1114" s="7">
        <f t="shared" si="389"/>
        <v>3</v>
      </c>
      <c r="E1114" s="7">
        <f t="shared" si="390"/>
        <v>5</v>
      </c>
      <c r="F1114" s="7">
        <f t="shared" si="391"/>
        <v>2</v>
      </c>
      <c r="G1114" s="7">
        <f t="shared" si="386"/>
        <v>1</v>
      </c>
      <c r="H1114" s="48">
        <f t="shared" si="392"/>
        <v>37</v>
      </c>
      <c r="I1114" s="163">
        <f t="shared" si="393"/>
        <v>0.11526479750778816</v>
      </c>
      <c r="J1114" s="8"/>
      <c r="K1114" s="2">
        <f t="shared" si="394"/>
        <v>0.1277258566978193</v>
      </c>
      <c r="L1114" s="2">
        <f t="shared" si="395"/>
        <v>7.7881619937694699E-2</v>
      </c>
      <c r="M1114" s="2">
        <f t="shared" si="396"/>
        <v>0.27414330218068533</v>
      </c>
      <c r="N1114" s="2">
        <f t="shared" si="404"/>
        <v>0.38940809968847351</v>
      </c>
      <c r="O1114" s="2">
        <f t="shared" si="405"/>
        <v>0.13084112149532706</v>
      </c>
      <c r="P1114" s="1">
        <v>41</v>
      </c>
      <c r="Q1114" s="1">
        <v>25</v>
      </c>
      <c r="R1114" s="1">
        <v>88</v>
      </c>
      <c r="S1114" s="1">
        <v>125</v>
      </c>
      <c r="T1114" s="1">
        <v>36</v>
      </c>
      <c r="U1114" s="1">
        <v>2</v>
      </c>
      <c r="V1114">
        <v>0</v>
      </c>
      <c r="W1114" s="1"/>
      <c r="Y1114" s="1"/>
      <c r="Z1114" s="1">
        <f t="shared" si="397"/>
        <v>2</v>
      </c>
      <c r="AA1114" s="1">
        <v>1</v>
      </c>
      <c r="AC1114">
        <v>1</v>
      </c>
      <c r="AD1114" s="136">
        <v>0</v>
      </c>
      <c r="AE1114">
        <v>0</v>
      </c>
      <c r="AF1114">
        <v>0</v>
      </c>
      <c r="AI1114" t="str">
        <f t="shared" si="387"/>
        <v>Effingham</v>
      </c>
      <c r="AJ1114" t="s">
        <v>1837</v>
      </c>
      <c r="AK1114" s="159">
        <v>1</v>
      </c>
      <c r="AL1114" s="7"/>
      <c r="AN1114" s="91">
        <v>33</v>
      </c>
      <c r="AO1114" s="93">
        <v>3</v>
      </c>
      <c r="AP1114" s="93">
        <v>35</v>
      </c>
      <c r="AQ1114" s="100">
        <v>23620</v>
      </c>
      <c r="AR1114" s="100">
        <f t="shared" si="398"/>
        <v>33003</v>
      </c>
      <c r="AS1114" t="s">
        <v>1753</v>
      </c>
      <c r="AT1114" s="103">
        <f t="shared" si="399"/>
        <v>3323620</v>
      </c>
      <c r="AW1114">
        <v>39.65</v>
      </c>
      <c r="AX1114">
        <v>1.1100000000000001</v>
      </c>
      <c r="AY1114">
        <v>38.549999999999997</v>
      </c>
      <c r="BA1114" s="7">
        <f t="shared" si="406"/>
        <v>0</v>
      </c>
      <c r="BB1114" s="7">
        <f t="shared" si="407"/>
        <v>0</v>
      </c>
      <c r="BC1114" s="7">
        <f t="shared" si="408"/>
        <v>0</v>
      </c>
      <c r="BD1114" s="7">
        <f t="shared" si="408"/>
        <v>1</v>
      </c>
      <c r="BE1114" s="7">
        <f t="shared" si="409"/>
        <v>0</v>
      </c>
      <c r="BF1114" s="107">
        <f t="shared" si="400"/>
        <v>0</v>
      </c>
      <c r="BG1114" s="107">
        <f t="shared" si="401"/>
        <v>0</v>
      </c>
      <c r="BH1114" s="107">
        <f t="shared" si="402"/>
        <v>0</v>
      </c>
      <c r="BI1114" s="107">
        <f t="shared" si="403"/>
        <v>0.38900000000000001</v>
      </c>
      <c r="BJ1114" s="107">
        <f t="shared" si="410"/>
        <v>0</v>
      </c>
      <c r="BK1114" s="151">
        <f t="shared" si="411"/>
        <v>0</v>
      </c>
      <c r="BM1114">
        <v>0</v>
      </c>
      <c r="BN1114">
        <v>0</v>
      </c>
      <c r="BO1114">
        <v>0</v>
      </c>
      <c r="BP1114">
        <v>0</v>
      </c>
      <c r="BQ1114">
        <v>0</v>
      </c>
      <c r="BR1114">
        <v>0</v>
      </c>
      <c r="BS1114">
        <v>0</v>
      </c>
      <c r="BT1114">
        <v>0</v>
      </c>
      <c r="BU1114">
        <v>0</v>
      </c>
      <c r="BW1114">
        <v>0</v>
      </c>
      <c r="BX1114">
        <v>2</v>
      </c>
      <c r="BY1114">
        <v>0</v>
      </c>
      <c r="BZ1114">
        <v>0</v>
      </c>
      <c r="CA1114">
        <v>0</v>
      </c>
      <c r="CB1114">
        <v>0</v>
      </c>
      <c r="CC1114">
        <v>0</v>
      </c>
      <c r="CD1114">
        <v>0</v>
      </c>
      <c r="CE1114">
        <v>0</v>
      </c>
      <c r="CF1114">
        <v>0</v>
      </c>
    </row>
    <row r="1115" spans="1:84" hidden="1" outlineLevel="1">
      <c r="A1115" t="s">
        <v>1999</v>
      </c>
      <c r="B1115" s="9" t="s">
        <v>3222</v>
      </c>
      <c r="C1115" s="1">
        <f t="shared" si="388"/>
        <v>31</v>
      </c>
      <c r="D1115" s="7">
        <f t="shared" si="389"/>
        <v>1</v>
      </c>
      <c r="E1115" s="7">
        <f t="shared" si="390"/>
        <v>4</v>
      </c>
      <c r="F1115" s="7">
        <f t="shared" si="391"/>
        <v>2</v>
      </c>
      <c r="G1115" s="7">
        <f t="shared" si="386"/>
        <v>2</v>
      </c>
      <c r="H1115" s="48">
        <f t="shared" si="392"/>
        <v>3</v>
      </c>
      <c r="I1115" s="163">
        <f t="shared" si="393"/>
        <v>9.6774193548387094E-2</v>
      </c>
      <c r="J1115" s="8"/>
      <c r="K1115" s="2">
        <f t="shared" si="394"/>
        <v>0.35483870967741937</v>
      </c>
      <c r="L1115" s="2">
        <f t="shared" si="395"/>
        <v>6.4516129032258063E-2</v>
      </c>
      <c r="M1115" s="2">
        <f t="shared" si="396"/>
        <v>0.25806451612903225</v>
      </c>
      <c r="N1115" s="2">
        <f t="shared" si="404"/>
        <v>0.25806451612903225</v>
      </c>
      <c r="O1115" s="2">
        <f t="shared" si="405"/>
        <v>6.4516129032258007E-2</v>
      </c>
      <c r="P1115" s="1">
        <v>11</v>
      </c>
      <c r="Q1115" s="1">
        <v>2</v>
      </c>
      <c r="R1115" s="1">
        <v>8</v>
      </c>
      <c r="S1115" s="1">
        <v>8</v>
      </c>
      <c r="T1115" s="1">
        <v>2</v>
      </c>
      <c r="U1115" s="1">
        <v>0</v>
      </c>
      <c r="V1115">
        <v>0</v>
      </c>
      <c r="W1115" s="1"/>
      <c r="Y1115" s="1"/>
      <c r="Z1115" s="1">
        <f t="shared" si="397"/>
        <v>0</v>
      </c>
      <c r="AA1115" s="1">
        <v>0</v>
      </c>
      <c r="AC1115">
        <v>0</v>
      </c>
      <c r="AD1115" s="136">
        <v>0</v>
      </c>
      <c r="AE1115">
        <v>0</v>
      </c>
      <c r="AF1115">
        <v>0</v>
      </c>
      <c r="AI1115" t="str">
        <f t="shared" si="387"/>
        <v>Ellsworth</v>
      </c>
      <c r="AJ1115" t="s">
        <v>945</v>
      </c>
      <c r="AK1115" s="159">
        <v>2</v>
      </c>
      <c r="AL1115" s="7"/>
      <c r="AN1115" s="91">
        <v>33</v>
      </c>
      <c r="AO1115" s="93">
        <v>9</v>
      </c>
      <c r="AP1115" s="93">
        <v>60</v>
      </c>
      <c r="AQ1115" s="100">
        <v>23860</v>
      </c>
      <c r="AR1115" s="100">
        <f t="shared" si="398"/>
        <v>33009</v>
      </c>
      <c r="AS1115" t="s">
        <v>1753</v>
      </c>
      <c r="AT1115" s="103">
        <f t="shared" si="399"/>
        <v>3323860</v>
      </c>
      <c r="AW1115">
        <v>21.48</v>
      </c>
      <c r="AX1115">
        <v>0.1</v>
      </c>
      <c r="AY1115">
        <v>21.39</v>
      </c>
      <c r="BA1115" s="7">
        <f t="shared" si="406"/>
        <v>1</v>
      </c>
      <c r="BB1115" s="7">
        <f t="shared" si="407"/>
        <v>0</v>
      </c>
      <c r="BC1115" s="7">
        <f t="shared" si="408"/>
        <v>0</v>
      </c>
      <c r="BD1115" s="7">
        <f t="shared" si="408"/>
        <v>0</v>
      </c>
      <c r="BE1115" s="7">
        <f t="shared" si="409"/>
        <v>0</v>
      </c>
      <c r="BF1115" s="107">
        <f t="shared" si="400"/>
        <v>0.35399999999999998</v>
      </c>
      <c r="BG1115" s="107">
        <f t="shared" si="401"/>
        <v>0</v>
      </c>
      <c r="BH1115" s="107">
        <f t="shared" si="402"/>
        <v>0</v>
      </c>
      <c r="BI1115" s="107">
        <f t="shared" si="403"/>
        <v>0</v>
      </c>
      <c r="BJ1115" s="107">
        <f t="shared" si="410"/>
        <v>0</v>
      </c>
      <c r="BK1115" s="151">
        <f t="shared" si="411"/>
        <v>0</v>
      </c>
      <c r="BM1115">
        <v>0</v>
      </c>
      <c r="BN1115">
        <v>0</v>
      </c>
      <c r="BO1115">
        <v>0</v>
      </c>
      <c r="BP1115">
        <v>0</v>
      </c>
      <c r="BQ1115">
        <v>0</v>
      </c>
      <c r="BR1115">
        <v>0</v>
      </c>
      <c r="BS1115">
        <v>0</v>
      </c>
      <c r="BT1115">
        <v>0</v>
      </c>
      <c r="BU1115">
        <v>0</v>
      </c>
      <c r="BW1115">
        <v>0</v>
      </c>
      <c r="BX1115">
        <v>0</v>
      </c>
      <c r="BY1115">
        <v>0</v>
      </c>
      <c r="BZ1115">
        <v>0</v>
      </c>
      <c r="CA1115">
        <v>0</v>
      </c>
      <c r="CB1115">
        <v>0</v>
      </c>
      <c r="CC1115">
        <v>0</v>
      </c>
      <c r="CD1115">
        <v>0</v>
      </c>
      <c r="CE1115">
        <v>0</v>
      </c>
      <c r="CF1115">
        <v>0</v>
      </c>
    </row>
    <row r="1116" spans="1:84" hidden="1" outlineLevel="1">
      <c r="A1116" t="s">
        <v>798</v>
      </c>
      <c r="B1116" s="9" t="s">
        <v>3222</v>
      </c>
      <c r="C1116" s="1">
        <f t="shared" si="388"/>
        <v>576</v>
      </c>
      <c r="D1116" s="7">
        <f t="shared" si="389"/>
        <v>3</v>
      </c>
      <c r="E1116" s="7">
        <f t="shared" si="390"/>
        <v>5</v>
      </c>
      <c r="F1116" s="7">
        <f t="shared" si="391"/>
        <v>1</v>
      </c>
      <c r="G1116" s="7">
        <f t="shared" si="386"/>
        <v>2</v>
      </c>
      <c r="H1116" s="48">
        <f t="shared" si="392"/>
        <v>42</v>
      </c>
      <c r="I1116" s="163">
        <f t="shared" si="393"/>
        <v>7.2916666666666671E-2</v>
      </c>
      <c r="J1116" s="8"/>
      <c r="K1116" s="2">
        <f t="shared" si="394"/>
        <v>0.21354166666666666</v>
      </c>
      <c r="L1116" s="2">
        <f t="shared" si="395"/>
        <v>0.10243055555555555</v>
      </c>
      <c r="M1116" s="2">
        <f t="shared" si="396"/>
        <v>0.3142361111111111</v>
      </c>
      <c r="N1116" s="2">
        <f t="shared" si="404"/>
        <v>0.24131944444444445</v>
      </c>
      <c r="O1116" s="2">
        <f t="shared" si="405"/>
        <v>0.12847222222222224</v>
      </c>
      <c r="P1116" s="1">
        <v>123</v>
      </c>
      <c r="Q1116" s="1">
        <v>59</v>
      </c>
      <c r="R1116" s="1">
        <v>181</v>
      </c>
      <c r="S1116" s="1">
        <v>139</v>
      </c>
      <c r="T1116" s="1">
        <v>61</v>
      </c>
      <c r="U1116" s="1">
        <v>4</v>
      </c>
      <c r="V1116">
        <v>2</v>
      </c>
      <c r="W1116" s="1"/>
      <c r="Y1116" s="1"/>
      <c r="Z1116" s="1">
        <f t="shared" si="397"/>
        <v>3</v>
      </c>
      <c r="AA1116" s="1">
        <v>2</v>
      </c>
      <c r="AC1116">
        <v>0</v>
      </c>
      <c r="AD1116" s="136">
        <v>0</v>
      </c>
      <c r="AE1116">
        <v>1</v>
      </c>
      <c r="AF1116">
        <v>1</v>
      </c>
      <c r="AI1116" t="str">
        <f t="shared" si="387"/>
        <v>Enfield</v>
      </c>
      <c r="AJ1116" t="s">
        <v>945</v>
      </c>
      <c r="AK1116" s="159">
        <v>2</v>
      </c>
      <c r="AL1116" s="7"/>
      <c r="AN1116" s="91">
        <v>33</v>
      </c>
      <c r="AO1116" s="93">
        <v>9</v>
      </c>
      <c r="AP1116" s="93">
        <v>65</v>
      </c>
      <c r="AQ1116" s="100">
        <v>24340</v>
      </c>
      <c r="AR1116" s="100">
        <f t="shared" si="398"/>
        <v>33009</v>
      </c>
      <c r="AS1116" t="s">
        <v>1753</v>
      </c>
      <c r="AT1116" s="103">
        <f t="shared" si="399"/>
        <v>3324340</v>
      </c>
      <c r="AW1116">
        <v>43.1</v>
      </c>
      <c r="AX1116">
        <v>2.85</v>
      </c>
      <c r="AY1116">
        <v>40.25</v>
      </c>
      <c r="BA1116" s="7">
        <f t="shared" si="406"/>
        <v>0</v>
      </c>
      <c r="BB1116" s="7">
        <f t="shared" si="407"/>
        <v>0</v>
      </c>
      <c r="BC1116" s="7">
        <f t="shared" si="408"/>
        <v>1</v>
      </c>
      <c r="BD1116" s="7">
        <f t="shared" si="408"/>
        <v>0</v>
      </c>
      <c r="BE1116" s="7">
        <f t="shared" si="409"/>
        <v>0</v>
      </c>
      <c r="BF1116" s="107">
        <f t="shared" si="400"/>
        <v>0</v>
      </c>
      <c r="BG1116" s="107">
        <f t="shared" si="401"/>
        <v>0</v>
      </c>
      <c r="BH1116" s="107">
        <f t="shared" si="402"/>
        <v>0.314</v>
      </c>
      <c r="BI1116" s="107">
        <f t="shared" si="403"/>
        <v>0</v>
      </c>
      <c r="BJ1116" s="107">
        <f t="shared" si="410"/>
        <v>0</v>
      </c>
      <c r="BK1116" s="151">
        <f t="shared" si="411"/>
        <v>0</v>
      </c>
      <c r="BM1116">
        <v>0</v>
      </c>
      <c r="BN1116">
        <v>0</v>
      </c>
      <c r="BO1116">
        <v>1</v>
      </c>
      <c r="BP1116">
        <v>0</v>
      </c>
      <c r="BQ1116">
        <v>0</v>
      </c>
      <c r="BR1116">
        <v>0</v>
      </c>
      <c r="BS1116">
        <v>0</v>
      </c>
      <c r="BT1116">
        <v>0</v>
      </c>
      <c r="BU1116">
        <v>0</v>
      </c>
      <c r="BW1116">
        <v>1</v>
      </c>
      <c r="BX1116">
        <v>0</v>
      </c>
      <c r="BY1116">
        <v>0</v>
      </c>
      <c r="BZ1116">
        <v>0</v>
      </c>
      <c r="CA1116">
        <v>0</v>
      </c>
      <c r="CB1116">
        <v>1</v>
      </c>
      <c r="CC1116">
        <v>0</v>
      </c>
      <c r="CD1116">
        <v>0</v>
      </c>
      <c r="CE1116">
        <v>0</v>
      </c>
      <c r="CF1116">
        <v>0</v>
      </c>
    </row>
    <row r="1117" spans="1:84" hidden="1" outlineLevel="1">
      <c r="A1117" t="s">
        <v>2682</v>
      </c>
      <c r="B1117" s="9" t="s">
        <v>3222</v>
      </c>
      <c r="C1117" s="1">
        <f t="shared" si="388"/>
        <v>1183</v>
      </c>
      <c r="D1117" s="7">
        <f t="shared" si="389"/>
        <v>3</v>
      </c>
      <c r="E1117" s="7">
        <f t="shared" si="390"/>
        <v>5</v>
      </c>
      <c r="F1117" s="7">
        <f t="shared" si="391"/>
        <v>1</v>
      </c>
      <c r="G1117" s="7">
        <f t="shared" si="386"/>
        <v>2</v>
      </c>
      <c r="H1117" s="48">
        <f t="shared" si="392"/>
        <v>48</v>
      </c>
      <c r="I1117" s="163">
        <f t="shared" si="393"/>
        <v>4.0574809805579037E-2</v>
      </c>
      <c r="J1117" s="8"/>
      <c r="K1117" s="2">
        <f t="shared" si="394"/>
        <v>0.147083685545224</v>
      </c>
      <c r="L1117" s="2">
        <f t="shared" si="395"/>
        <v>9.6365173288250214E-2</v>
      </c>
      <c r="M1117" s="2">
        <f t="shared" si="396"/>
        <v>0.33136094674556216</v>
      </c>
      <c r="N1117" s="2">
        <f t="shared" si="404"/>
        <v>0.29078613693998312</v>
      </c>
      <c r="O1117" s="2">
        <f t="shared" si="405"/>
        <v>0.1344040574809805</v>
      </c>
      <c r="P1117" s="1">
        <v>174</v>
      </c>
      <c r="Q1117" s="1">
        <v>114</v>
      </c>
      <c r="R1117" s="1">
        <v>392</v>
      </c>
      <c r="S1117" s="1">
        <v>344</v>
      </c>
      <c r="T1117" s="1">
        <v>137</v>
      </c>
      <c r="U1117" s="1">
        <v>9</v>
      </c>
      <c r="V1117">
        <v>1</v>
      </c>
      <c r="W1117" s="1"/>
      <c r="Y1117" s="1"/>
      <c r="Z1117" s="1">
        <f t="shared" si="397"/>
        <v>6</v>
      </c>
      <c r="AA1117" s="1">
        <v>1</v>
      </c>
      <c r="AC1117">
        <v>2</v>
      </c>
      <c r="AD1117" s="136">
        <v>1</v>
      </c>
      <c r="AE1117">
        <v>1</v>
      </c>
      <c r="AF1117">
        <v>1</v>
      </c>
      <c r="AI1117" t="str">
        <f t="shared" si="387"/>
        <v>Epping</v>
      </c>
      <c r="AJ1117" t="s">
        <v>3115</v>
      </c>
      <c r="AK1117" s="159">
        <v>1</v>
      </c>
      <c r="AL1117" s="7"/>
      <c r="AN1117" s="91">
        <v>33</v>
      </c>
      <c r="AO1117" s="93">
        <v>15</v>
      </c>
      <c r="AP1117" s="93">
        <v>50</v>
      </c>
      <c r="AQ1117" s="100">
        <v>24660</v>
      </c>
      <c r="AR1117" s="100">
        <f t="shared" si="398"/>
        <v>33015</v>
      </c>
      <c r="AS1117" t="s">
        <v>1753</v>
      </c>
      <c r="AT1117" s="103">
        <f t="shared" si="399"/>
        <v>3324660</v>
      </c>
      <c r="AW1117">
        <v>26.23</v>
      </c>
      <c r="AX1117">
        <v>0.2</v>
      </c>
      <c r="AY1117">
        <v>26.03</v>
      </c>
      <c r="BA1117" s="7">
        <f t="shared" si="406"/>
        <v>0</v>
      </c>
      <c r="BB1117" s="7">
        <f t="shared" si="407"/>
        <v>0</v>
      </c>
      <c r="BC1117" s="7">
        <f t="shared" si="408"/>
        <v>1</v>
      </c>
      <c r="BD1117" s="7">
        <f t="shared" si="408"/>
        <v>0</v>
      </c>
      <c r="BE1117" s="7">
        <f t="shared" si="409"/>
        <v>0</v>
      </c>
      <c r="BF1117" s="107">
        <f t="shared" si="400"/>
        <v>0</v>
      </c>
      <c r="BG1117" s="107">
        <f t="shared" si="401"/>
        <v>0</v>
      </c>
      <c r="BH1117" s="107">
        <f t="shared" si="402"/>
        <v>0.33100000000000002</v>
      </c>
      <c r="BI1117" s="107">
        <f t="shared" si="403"/>
        <v>0</v>
      </c>
      <c r="BJ1117" s="107">
        <f t="shared" si="410"/>
        <v>0</v>
      </c>
      <c r="BK1117" s="151">
        <f t="shared" si="411"/>
        <v>0</v>
      </c>
      <c r="BM1117">
        <v>1</v>
      </c>
      <c r="BN1117">
        <v>0</v>
      </c>
      <c r="BO1117">
        <v>0</v>
      </c>
      <c r="BP1117">
        <v>0</v>
      </c>
      <c r="BQ1117">
        <v>0</v>
      </c>
      <c r="BR1117">
        <v>0</v>
      </c>
      <c r="BS1117">
        <v>1</v>
      </c>
      <c r="BT1117">
        <v>0</v>
      </c>
      <c r="BU1117">
        <v>2</v>
      </c>
      <c r="BW1117">
        <v>0</v>
      </c>
      <c r="BX1117">
        <v>1</v>
      </c>
      <c r="BY1117">
        <v>0</v>
      </c>
      <c r="BZ1117">
        <v>0</v>
      </c>
      <c r="CA1117">
        <v>0</v>
      </c>
      <c r="CB1117">
        <v>1</v>
      </c>
      <c r="CC1117">
        <v>0</v>
      </c>
      <c r="CD1117">
        <v>0</v>
      </c>
      <c r="CE1117">
        <v>0</v>
      </c>
      <c r="CF1117">
        <v>0</v>
      </c>
    </row>
    <row r="1118" spans="1:84" hidden="1" outlineLevel="1">
      <c r="A1118" t="s">
        <v>76</v>
      </c>
      <c r="B1118" s="9" t="s">
        <v>3222</v>
      </c>
      <c r="C1118" s="1">
        <f t="shared" si="388"/>
        <v>1047</v>
      </c>
      <c r="D1118" s="7">
        <f t="shared" si="389"/>
        <v>3</v>
      </c>
      <c r="E1118" s="7">
        <f t="shared" si="390"/>
        <v>5</v>
      </c>
      <c r="F1118" s="7">
        <f t="shared" si="391"/>
        <v>2</v>
      </c>
      <c r="G1118" s="7">
        <f t="shared" si="386"/>
        <v>1</v>
      </c>
      <c r="H1118" s="48">
        <f t="shared" si="392"/>
        <v>29</v>
      </c>
      <c r="I1118" s="163">
        <f t="shared" si="393"/>
        <v>2.7698185291308502E-2</v>
      </c>
      <c r="J1118" s="8"/>
      <c r="K1118" s="2">
        <f t="shared" si="394"/>
        <v>0.16332378223495703</v>
      </c>
      <c r="L1118" s="2">
        <f t="shared" si="395"/>
        <v>9.3600764087870103E-2</v>
      </c>
      <c r="M1118" s="2">
        <f t="shared" si="396"/>
        <v>0.28557784145176696</v>
      </c>
      <c r="N1118" s="2">
        <f t="shared" si="404"/>
        <v>0.31327602674307548</v>
      </c>
      <c r="O1118" s="2">
        <f t="shared" si="405"/>
        <v>0.14422158548233044</v>
      </c>
      <c r="P1118" s="1">
        <v>171</v>
      </c>
      <c r="Q1118" s="1">
        <v>98</v>
      </c>
      <c r="R1118" s="1">
        <v>299</v>
      </c>
      <c r="S1118" s="1">
        <v>328</v>
      </c>
      <c r="T1118" s="1">
        <v>134</v>
      </c>
      <c r="U1118" s="1">
        <v>3</v>
      </c>
      <c r="V1118">
        <v>0</v>
      </c>
      <c r="W1118" s="1"/>
      <c r="Y1118" s="1"/>
      <c r="Z1118" s="1">
        <f t="shared" si="397"/>
        <v>4</v>
      </c>
      <c r="AA1118" s="1">
        <v>4</v>
      </c>
      <c r="AC1118">
        <v>6</v>
      </c>
      <c r="AD1118" s="136">
        <v>0</v>
      </c>
      <c r="AE1118">
        <v>0</v>
      </c>
      <c r="AF1118">
        <v>0</v>
      </c>
      <c r="AI1118" t="str">
        <f t="shared" si="387"/>
        <v>Epsom</v>
      </c>
      <c r="AJ1118" t="s">
        <v>1686</v>
      </c>
      <c r="AK1118" s="159">
        <v>2</v>
      </c>
      <c r="AL1118" s="7"/>
      <c r="AN1118" s="91">
        <v>33</v>
      </c>
      <c r="AO1118" s="93">
        <v>13</v>
      </c>
      <c r="AP1118" s="93">
        <v>55</v>
      </c>
      <c r="AQ1118" s="100">
        <v>24900</v>
      </c>
      <c r="AR1118" s="100">
        <f t="shared" si="398"/>
        <v>33013</v>
      </c>
      <c r="AS1118" t="s">
        <v>1753</v>
      </c>
      <c r="AT1118" s="103">
        <f t="shared" si="399"/>
        <v>3324900</v>
      </c>
      <c r="AW1118">
        <v>34.369999999999997</v>
      </c>
      <c r="AX1118">
        <v>0.2</v>
      </c>
      <c r="AY1118">
        <v>34.17</v>
      </c>
      <c r="BA1118" s="7">
        <f t="shared" si="406"/>
        <v>0</v>
      </c>
      <c r="BB1118" s="7">
        <f t="shared" si="407"/>
        <v>0</v>
      </c>
      <c r="BC1118" s="7">
        <f t="shared" si="408"/>
        <v>0</v>
      </c>
      <c r="BD1118" s="7">
        <f t="shared" si="408"/>
        <v>1</v>
      </c>
      <c r="BE1118" s="7">
        <f t="shared" si="409"/>
        <v>0</v>
      </c>
      <c r="BF1118" s="107">
        <f t="shared" si="400"/>
        <v>0</v>
      </c>
      <c r="BG1118" s="107">
        <f t="shared" si="401"/>
        <v>0</v>
      </c>
      <c r="BH1118" s="107">
        <f t="shared" si="402"/>
        <v>0</v>
      </c>
      <c r="BI1118" s="107">
        <f t="shared" si="403"/>
        <v>0.313</v>
      </c>
      <c r="BJ1118" s="107">
        <f t="shared" si="410"/>
        <v>0</v>
      </c>
      <c r="BK1118" s="151">
        <f t="shared" si="411"/>
        <v>0</v>
      </c>
      <c r="BM1118">
        <v>0</v>
      </c>
      <c r="BN1118">
        <v>0</v>
      </c>
      <c r="BO1118">
        <v>0</v>
      </c>
      <c r="BP1118">
        <v>0</v>
      </c>
      <c r="BQ1118">
        <v>0</v>
      </c>
      <c r="BR1118">
        <v>0</v>
      </c>
      <c r="BS1118">
        <v>0</v>
      </c>
      <c r="BT1118">
        <v>0</v>
      </c>
      <c r="BU1118">
        <v>1</v>
      </c>
      <c r="BW1118">
        <v>0</v>
      </c>
      <c r="BX1118">
        <v>2</v>
      </c>
      <c r="BY1118">
        <v>0</v>
      </c>
      <c r="BZ1118">
        <v>0</v>
      </c>
      <c r="CA1118">
        <v>0</v>
      </c>
      <c r="CB1118">
        <v>1</v>
      </c>
      <c r="CC1118">
        <v>0</v>
      </c>
      <c r="CD1118">
        <v>0</v>
      </c>
      <c r="CE1118">
        <v>0</v>
      </c>
      <c r="CF1118">
        <v>0</v>
      </c>
    </row>
    <row r="1119" spans="1:84" hidden="1" outlineLevel="1">
      <c r="A1119" t="s">
        <v>132</v>
      </c>
      <c r="B1119" s="9" t="s">
        <v>3222</v>
      </c>
      <c r="C1119" s="1">
        <f t="shared" si="388"/>
        <v>72</v>
      </c>
      <c r="D1119" s="7">
        <f t="shared" si="389"/>
        <v>3</v>
      </c>
      <c r="E1119" s="7">
        <f t="shared" si="390"/>
        <v>4</v>
      </c>
      <c r="F1119" s="7">
        <f t="shared" si="391"/>
        <v>1</v>
      </c>
      <c r="G1119" s="7">
        <f t="shared" si="386"/>
        <v>2</v>
      </c>
      <c r="H1119" s="48">
        <f t="shared" si="392"/>
        <v>6</v>
      </c>
      <c r="I1119" s="163">
        <f t="shared" si="393"/>
        <v>8.3333333333333329E-2</v>
      </c>
      <c r="J1119" s="8"/>
      <c r="K1119" s="2">
        <f t="shared" si="394"/>
        <v>9.7222222222222224E-2</v>
      </c>
      <c r="L1119" s="2">
        <f t="shared" si="395"/>
        <v>8.3333333333333329E-2</v>
      </c>
      <c r="M1119" s="2">
        <f t="shared" si="396"/>
        <v>0.41666666666666669</v>
      </c>
      <c r="N1119" s="2">
        <f t="shared" si="404"/>
        <v>0.33333333333333331</v>
      </c>
      <c r="O1119" s="2">
        <f t="shared" si="405"/>
        <v>6.944444444444442E-2</v>
      </c>
      <c r="P1119" s="1">
        <v>7</v>
      </c>
      <c r="Q1119" s="1">
        <v>6</v>
      </c>
      <c r="R1119" s="1">
        <v>30</v>
      </c>
      <c r="S1119" s="1">
        <v>24</v>
      </c>
      <c r="T1119" s="1">
        <v>4</v>
      </c>
      <c r="U1119" s="1">
        <v>1</v>
      </c>
      <c r="V1119">
        <v>0</v>
      </c>
      <c r="W1119" s="1"/>
      <c r="Y1119" s="1"/>
      <c r="Z1119" s="1">
        <f t="shared" si="397"/>
        <v>0</v>
      </c>
      <c r="AA1119" s="1">
        <v>0</v>
      </c>
      <c r="AC1119">
        <v>0</v>
      </c>
      <c r="AD1119" s="136">
        <v>0</v>
      </c>
      <c r="AE1119">
        <v>0</v>
      </c>
      <c r="AF1119">
        <v>0</v>
      </c>
      <c r="AI1119" t="str">
        <f t="shared" si="387"/>
        <v>Errol</v>
      </c>
      <c r="AJ1119" t="s">
        <v>1974</v>
      </c>
      <c r="AK1119" s="159">
        <v>2</v>
      </c>
      <c r="AL1119" s="7"/>
      <c r="AN1119" s="91">
        <v>33</v>
      </c>
      <c r="AO1119" s="93">
        <v>7</v>
      </c>
      <c r="AP1119" s="93">
        <v>85</v>
      </c>
      <c r="AQ1119" s="100">
        <v>25140</v>
      </c>
      <c r="AR1119" s="100">
        <f t="shared" si="398"/>
        <v>33007</v>
      </c>
      <c r="AS1119" t="s">
        <v>1753</v>
      </c>
      <c r="AT1119" s="103">
        <f t="shared" si="399"/>
        <v>3325140</v>
      </c>
      <c r="AW1119">
        <v>69.59</v>
      </c>
      <c r="AX1119">
        <v>8.6300000000000008</v>
      </c>
      <c r="AY1119">
        <v>60.97</v>
      </c>
      <c r="BA1119" s="7">
        <f t="shared" si="406"/>
        <v>0</v>
      </c>
      <c r="BB1119" s="7">
        <f t="shared" si="407"/>
        <v>0</v>
      </c>
      <c r="BC1119" s="7">
        <f t="shared" si="408"/>
        <v>1</v>
      </c>
      <c r="BD1119" s="7">
        <f t="shared" si="408"/>
        <v>0</v>
      </c>
      <c r="BE1119" s="7">
        <f t="shared" si="409"/>
        <v>0</v>
      </c>
      <c r="BF1119" s="107">
        <f t="shared" si="400"/>
        <v>0</v>
      </c>
      <c r="BG1119" s="107">
        <f t="shared" si="401"/>
        <v>0</v>
      </c>
      <c r="BH1119" s="107">
        <f t="shared" si="402"/>
        <v>0.41599999999999998</v>
      </c>
      <c r="BI1119" s="107">
        <f t="shared" si="403"/>
        <v>0</v>
      </c>
      <c r="BJ1119" s="107">
        <f t="shared" si="410"/>
        <v>0</v>
      </c>
      <c r="BK1119" s="151">
        <f t="shared" si="411"/>
        <v>0</v>
      </c>
      <c r="BM1119">
        <v>0</v>
      </c>
      <c r="BN1119">
        <v>0</v>
      </c>
      <c r="BO1119">
        <v>0</v>
      </c>
      <c r="BP1119">
        <v>0</v>
      </c>
      <c r="BQ1119">
        <v>0</v>
      </c>
      <c r="BR1119">
        <v>0</v>
      </c>
      <c r="BS1119">
        <v>0</v>
      </c>
      <c r="BT1119">
        <v>0</v>
      </c>
      <c r="BU1119">
        <v>0</v>
      </c>
      <c r="BW1119">
        <v>0</v>
      </c>
      <c r="BX1119">
        <v>0</v>
      </c>
      <c r="BY1119">
        <v>0</v>
      </c>
      <c r="BZ1119">
        <v>0</v>
      </c>
      <c r="CA1119">
        <v>0</v>
      </c>
      <c r="CB1119">
        <v>0</v>
      </c>
      <c r="CC1119">
        <v>0</v>
      </c>
      <c r="CD1119">
        <v>0</v>
      </c>
      <c r="CE1119">
        <v>0</v>
      </c>
      <c r="CF1119">
        <v>0</v>
      </c>
    </row>
    <row r="1120" spans="1:84" hidden="1" outlineLevel="1">
      <c r="A1120" t="s">
        <v>803</v>
      </c>
      <c r="B1120" s="9" t="s">
        <v>3222</v>
      </c>
      <c r="C1120" s="1">
        <f t="shared" si="388"/>
        <v>2884</v>
      </c>
      <c r="D1120" s="7">
        <f t="shared" si="389"/>
        <v>2</v>
      </c>
      <c r="E1120" s="7">
        <f t="shared" si="390"/>
        <v>4</v>
      </c>
      <c r="F1120" s="7">
        <f t="shared" si="391"/>
        <v>1</v>
      </c>
      <c r="G1120" s="7">
        <f t="shared" si="386"/>
        <v>3</v>
      </c>
      <c r="H1120" s="48">
        <f t="shared" si="392"/>
        <v>541</v>
      </c>
      <c r="I1120" s="163">
        <f t="shared" si="393"/>
        <v>0.18758668515950069</v>
      </c>
      <c r="J1120" s="8"/>
      <c r="K1120" s="2">
        <f t="shared" si="394"/>
        <v>0.2274618585298197</v>
      </c>
      <c r="L1120" s="2">
        <f t="shared" si="395"/>
        <v>7.3162274618585293E-2</v>
      </c>
      <c r="M1120" s="2">
        <f t="shared" si="396"/>
        <v>0.41504854368932037</v>
      </c>
      <c r="N1120" s="2">
        <f t="shared" si="404"/>
        <v>0.19729542302357836</v>
      </c>
      <c r="O1120" s="2">
        <f t="shared" si="405"/>
        <v>8.70319001386963E-2</v>
      </c>
      <c r="P1120" s="1">
        <v>656</v>
      </c>
      <c r="Q1120" s="1">
        <v>211</v>
      </c>
      <c r="R1120" s="1">
        <v>1197</v>
      </c>
      <c r="S1120" s="1">
        <v>569</v>
      </c>
      <c r="T1120" s="1">
        <v>198</v>
      </c>
      <c r="U1120" s="1">
        <v>16</v>
      </c>
      <c r="V1120">
        <v>6</v>
      </c>
      <c r="W1120" s="1"/>
      <c r="Y1120" s="1"/>
      <c r="Z1120" s="1">
        <f t="shared" si="397"/>
        <v>6</v>
      </c>
      <c r="AA1120" s="1">
        <v>4</v>
      </c>
      <c r="AC1120">
        <v>16</v>
      </c>
      <c r="AD1120" s="136">
        <v>1</v>
      </c>
      <c r="AE1120">
        <v>1</v>
      </c>
      <c r="AF1120">
        <v>3</v>
      </c>
      <c r="AI1120" t="str">
        <f t="shared" si="387"/>
        <v>Exeter</v>
      </c>
      <c r="AJ1120" t="s">
        <v>3115</v>
      </c>
      <c r="AK1120" s="159">
        <v>1</v>
      </c>
      <c r="AL1120" s="7"/>
      <c r="AN1120" s="91">
        <v>33</v>
      </c>
      <c r="AO1120" s="93">
        <v>15</v>
      </c>
      <c r="AP1120" s="93">
        <v>55</v>
      </c>
      <c r="AQ1120" s="100">
        <v>25380</v>
      </c>
      <c r="AR1120" s="100">
        <f t="shared" si="398"/>
        <v>33015</v>
      </c>
      <c r="AS1120" t="s">
        <v>1753</v>
      </c>
      <c r="AT1120" s="103">
        <f t="shared" si="399"/>
        <v>3325380</v>
      </c>
      <c r="AW1120">
        <v>20.010000000000002</v>
      </c>
      <c r="AX1120">
        <v>0.37</v>
      </c>
      <c r="AY1120">
        <v>19.64</v>
      </c>
      <c r="BA1120" s="7">
        <f t="shared" si="406"/>
        <v>0</v>
      </c>
      <c r="BB1120" s="7">
        <f t="shared" si="407"/>
        <v>0</v>
      </c>
      <c r="BC1120" s="7">
        <f t="shared" si="408"/>
        <v>1</v>
      </c>
      <c r="BD1120" s="7">
        <f t="shared" si="408"/>
        <v>0</v>
      </c>
      <c r="BE1120" s="7">
        <f t="shared" si="409"/>
        <v>0</v>
      </c>
      <c r="BF1120" s="107">
        <f t="shared" si="400"/>
        <v>0</v>
      </c>
      <c r="BG1120" s="107">
        <f t="shared" si="401"/>
        <v>0</v>
      </c>
      <c r="BH1120" s="107">
        <f t="shared" si="402"/>
        <v>0.41499999999999998</v>
      </c>
      <c r="BI1120" s="107">
        <f t="shared" si="403"/>
        <v>0</v>
      </c>
      <c r="BJ1120" s="107">
        <f t="shared" si="410"/>
        <v>0</v>
      </c>
      <c r="BK1120" s="151">
        <f t="shared" si="411"/>
        <v>0</v>
      </c>
      <c r="BM1120">
        <v>0</v>
      </c>
      <c r="BN1120">
        <v>0</v>
      </c>
      <c r="BO1120">
        <v>0</v>
      </c>
      <c r="BP1120">
        <v>0</v>
      </c>
      <c r="BQ1120">
        <v>0</v>
      </c>
      <c r="BR1120">
        <v>0</v>
      </c>
      <c r="BS1120">
        <v>0</v>
      </c>
      <c r="BT1120">
        <v>0</v>
      </c>
      <c r="BU1120">
        <v>0</v>
      </c>
      <c r="BW1120">
        <v>1</v>
      </c>
      <c r="BX1120">
        <v>0</v>
      </c>
      <c r="BY1120">
        <v>0</v>
      </c>
      <c r="BZ1120">
        <v>0</v>
      </c>
      <c r="CA1120">
        <v>0</v>
      </c>
      <c r="CB1120">
        <v>4</v>
      </c>
      <c r="CC1120">
        <v>1</v>
      </c>
      <c r="CD1120">
        <v>0</v>
      </c>
      <c r="CE1120">
        <v>0</v>
      </c>
      <c r="CF1120">
        <v>0</v>
      </c>
    </row>
    <row r="1121" spans="1:84" hidden="1" outlineLevel="1">
      <c r="A1121" t="s">
        <v>1725</v>
      </c>
      <c r="B1121" s="9" t="s">
        <v>3222</v>
      </c>
      <c r="C1121" s="1">
        <f t="shared" si="388"/>
        <v>881</v>
      </c>
      <c r="D1121" s="7">
        <f t="shared" si="389"/>
        <v>5</v>
      </c>
      <c r="E1121" s="7">
        <f t="shared" si="390"/>
        <v>4</v>
      </c>
      <c r="F1121" s="7">
        <f t="shared" si="391"/>
        <v>1</v>
      </c>
      <c r="G1121" s="7">
        <f t="shared" si="386"/>
        <v>2</v>
      </c>
      <c r="H1121" s="48">
        <f t="shared" si="392"/>
        <v>28</v>
      </c>
      <c r="I1121" s="163">
        <f t="shared" si="393"/>
        <v>3.1782065834279227E-2</v>
      </c>
      <c r="J1121" s="8"/>
      <c r="K1121" s="2">
        <f t="shared" si="394"/>
        <v>9.4211123723041995E-2</v>
      </c>
      <c r="L1121" s="2">
        <f t="shared" si="395"/>
        <v>0.12712826333711691</v>
      </c>
      <c r="M1121" s="2">
        <f t="shared" si="396"/>
        <v>0.30987514188422249</v>
      </c>
      <c r="N1121" s="2">
        <f t="shared" si="404"/>
        <v>0.27809307604994327</v>
      </c>
      <c r="O1121" s="2">
        <f t="shared" si="405"/>
        <v>0.19069239500567536</v>
      </c>
      <c r="P1121" s="1">
        <v>83</v>
      </c>
      <c r="Q1121" s="1">
        <v>112</v>
      </c>
      <c r="R1121" s="1">
        <v>273</v>
      </c>
      <c r="S1121" s="1">
        <v>245</v>
      </c>
      <c r="T1121" s="1">
        <v>153</v>
      </c>
      <c r="U1121" s="1">
        <v>7</v>
      </c>
      <c r="V1121">
        <v>0</v>
      </c>
      <c r="W1121" s="1"/>
      <c r="Y1121" s="1"/>
      <c r="Z1121" s="1">
        <f t="shared" si="397"/>
        <v>2</v>
      </c>
      <c r="AA1121" s="1">
        <v>3</v>
      </c>
      <c r="AC1121">
        <v>1</v>
      </c>
      <c r="AD1121" s="136">
        <v>1</v>
      </c>
      <c r="AE1121">
        <v>1</v>
      </c>
      <c r="AF1121">
        <v>0</v>
      </c>
      <c r="AI1121" t="str">
        <f t="shared" si="387"/>
        <v>Farmington</v>
      </c>
      <c r="AJ1121" t="s">
        <v>2101</v>
      </c>
      <c r="AK1121" s="159">
        <v>1</v>
      </c>
      <c r="AL1121" s="7"/>
      <c r="AN1121" s="91">
        <v>33</v>
      </c>
      <c r="AO1121" s="93">
        <v>17</v>
      </c>
      <c r="AP1121" s="93">
        <v>20</v>
      </c>
      <c r="AQ1121" s="100">
        <v>26020</v>
      </c>
      <c r="AR1121" s="100">
        <f t="shared" si="398"/>
        <v>33017</v>
      </c>
      <c r="AS1121" t="s">
        <v>1753</v>
      </c>
      <c r="AT1121" s="103">
        <f t="shared" si="399"/>
        <v>3326020</v>
      </c>
      <c r="AW1121">
        <v>37.479999999999997</v>
      </c>
      <c r="AX1121">
        <v>0.33</v>
      </c>
      <c r="AY1121">
        <v>37.15</v>
      </c>
      <c r="BA1121" s="7">
        <f t="shared" si="406"/>
        <v>0</v>
      </c>
      <c r="BB1121" s="7">
        <f t="shared" si="407"/>
        <v>0</v>
      </c>
      <c r="BC1121" s="7">
        <f t="shared" si="408"/>
        <v>1</v>
      </c>
      <c r="BD1121" s="7">
        <f t="shared" si="408"/>
        <v>0</v>
      </c>
      <c r="BE1121" s="7">
        <f t="shared" si="409"/>
        <v>0</v>
      </c>
      <c r="BF1121" s="107">
        <f t="shared" si="400"/>
        <v>0</v>
      </c>
      <c r="BG1121" s="107">
        <f t="shared" si="401"/>
        <v>0</v>
      </c>
      <c r="BH1121" s="107">
        <f t="shared" si="402"/>
        <v>0.309</v>
      </c>
      <c r="BI1121" s="107">
        <f t="shared" si="403"/>
        <v>0</v>
      </c>
      <c r="BJ1121" s="107">
        <f t="shared" si="410"/>
        <v>0</v>
      </c>
      <c r="BK1121" s="151">
        <f t="shared" si="411"/>
        <v>0</v>
      </c>
      <c r="BM1121">
        <v>0</v>
      </c>
      <c r="BN1121">
        <v>0</v>
      </c>
      <c r="BO1121">
        <v>0</v>
      </c>
      <c r="BP1121">
        <v>0</v>
      </c>
      <c r="BQ1121">
        <v>0</v>
      </c>
      <c r="BR1121">
        <v>0</v>
      </c>
      <c r="BS1121">
        <v>1</v>
      </c>
      <c r="BT1121">
        <v>0</v>
      </c>
      <c r="BU1121">
        <v>0</v>
      </c>
      <c r="BW1121">
        <v>0</v>
      </c>
      <c r="BX1121">
        <v>0</v>
      </c>
      <c r="BY1121">
        <v>0</v>
      </c>
      <c r="BZ1121">
        <v>0</v>
      </c>
      <c r="CA1121">
        <v>1</v>
      </c>
      <c r="CB1121">
        <v>0</v>
      </c>
      <c r="CC1121">
        <v>0</v>
      </c>
      <c r="CD1121">
        <v>0</v>
      </c>
      <c r="CE1121">
        <v>0</v>
      </c>
      <c r="CF1121">
        <v>0</v>
      </c>
    </row>
    <row r="1122" spans="1:84" hidden="1" outlineLevel="1">
      <c r="A1122" t="s">
        <v>2684</v>
      </c>
      <c r="B1122" s="9" t="s">
        <v>3222</v>
      </c>
      <c r="C1122" s="1">
        <f t="shared" si="388"/>
        <v>416</v>
      </c>
      <c r="D1122" s="7">
        <f t="shared" si="389"/>
        <v>3</v>
      </c>
      <c r="E1122" s="7">
        <f t="shared" si="390"/>
        <v>5</v>
      </c>
      <c r="F1122" s="7">
        <f t="shared" si="391"/>
        <v>1</v>
      </c>
      <c r="G1122" s="7">
        <f t="shared" si="386"/>
        <v>2</v>
      </c>
      <c r="H1122" s="48">
        <f t="shared" si="392"/>
        <v>17</v>
      </c>
      <c r="I1122" s="163">
        <f t="shared" si="393"/>
        <v>4.0865384615384616E-2</v>
      </c>
      <c r="J1122" s="8"/>
      <c r="K1122" s="2">
        <f t="shared" si="394"/>
        <v>0.17067307692307693</v>
      </c>
      <c r="L1122" s="2">
        <f t="shared" si="395"/>
        <v>9.6153846153846159E-2</v>
      </c>
      <c r="M1122" s="2">
        <f t="shared" si="396"/>
        <v>0.31971153846153844</v>
      </c>
      <c r="N1122" s="2">
        <f t="shared" si="404"/>
        <v>0.27884615384615385</v>
      </c>
      <c r="O1122" s="2">
        <f t="shared" si="405"/>
        <v>0.13461538461538469</v>
      </c>
      <c r="P1122" s="1">
        <v>71</v>
      </c>
      <c r="Q1122" s="1">
        <v>40</v>
      </c>
      <c r="R1122" s="1">
        <v>133</v>
      </c>
      <c r="S1122" s="1">
        <v>116</v>
      </c>
      <c r="T1122" s="1">
        <v>46</v>
      </c>
      <c r="U1122" s="1">
        <v>5</v>
      </c>
      <c r="V1122">
        <v>1</v>
      </c>
      <c r="W1122" s="1"/>
      <c r="Y1122" s="1"/>
      <c r="Z1122" s="1">
        <f t="shared" si="397"/>
        <v>0</v>
      </c>
      <c r="AA1122" s="1">
        <v>3</v>
      </c>
      <c r="AC1122">
        <v>1</v>
      </c>
      <c r="AD1122" s="136">
        <v>0</v>
      </c>
      <c r="AE1122">
        <v>0</v>
      </c>
      <c r="AF1122">
        <v>0</v>
      </c>
      <c r="AI1122" t="str">
        <f t="shared" si="387"/>
        <v>Fitzwilliam</v>
      </c>
      <c r="AJ1122" t="s">
        <v>1402</v>
      </c>
      <c r="AK1122" s="159">
        <v>2</v>
      </c>
      <c r="AL1122" s="7"/>
      <c r="AN1122" s="91">
        <v>33</v>
      </c>
      <c r="AO1122" s="93">
        <v>5</v>
      </c>
      <c r="AP1122" s="93">
        <v>20</v>
      </c>
      <c r="AQ1122" s="100">
        <v>26500</v>
      </c>
      <c r="AR1122" s="100">
        <f t="shared" si="398"/>
        <v>33005</v>
      </c>
      <c r="AS1122" t="s">
        <v>1753</v>
      </c>
      <c r="AT1122" s="103">
        <f t="shared" si="399"/>
        <v>3326500</v>
      </c>
      <c r="AW1122">
        <v>36.03</v>
      </c>
      <c r="AX1122">
        <v>1.41</v>
      </c>
      <c r="AY1122">
        <v>34.619999999999997</v>
      </c>
      <c r="BA1122" s="7">
        <f t="shared" si="406"/>
        <v>0</v>
      </c>
      <c r="BB1122" s="7">
        <f t="shared" si="407"/>
        <v>0</v>
      </c>
      <c r="BC1122" s="7">
        <f t="shared" si="408"/>
        <v>1</v>
      </c>
      <c r="BD1122" s="7">
        <f t="shared" si="408"/>
        <v>0</v>
      </c>
      <c r="BE1122" s="7">
        <f t="shared" si="409"/>
        <v>0</v>
      </c>
      <c r="BF1122" s="107">
        <f t="shared" si="400"/>
        <v>0</v>
      </c>
      <c r="BG1122" s="107">
        <f t="shared" si="401"/>
        <v>0</v>
      </c>
      <c r="BH1122" s="107">
        <f t="shared" si="402"/>
        <v>0.31900000000000001</v>
      </c>
      <c r="BI1122" s="107">
        <f t="shared" si="403"/>
        <v>0</v>
      </c>
      <c r="BJ1122" s="107">
        <f t="shared" si="410"/>
        <v>0</v>
      </c>
      <c r="BK1122" s="151">
        <f t="shared" si="411"/>
        <v>0</v>
      </c>
      <c r="BM1122">
        <v>0</v>
      </c>
      <c r="BN1122">
        <v>0</v>
      </c>
      <c r="BO1122">
        <v>0</v>
      </c>
      <c r="BP1122">
        <v>0</v>
      </c>
      <c r="BQ1122">
        <v>0</v>
      </c>
      <c r="BR1122">
        <v>0</v>
      </c>
      <c r="BS1122">
        <v>0</v>
      </c>
      <c r="BT1122">
        <v>0</v>
      </c>
      <c r="BU1122">
        <v>0</v>
      </c>
      <c r="BW1122">
        <v>0</v>
      </c>
      <c r="BX1122">
        <v>0</v>
      </c>
      <c r="BY1122">
        <v>0</v>
      </c>
      <c r="BZ1122">
        <v>0</v>
      </c>
      <c r="CA1122">
        <v>0</v>
      </c>
      <c r="CB1122">
        <v>0</v>
      </c>
      <c r="CC1122">
        <v>0</v>
      </c>
      <c r="CD1122">
        <v>0</v>
      </c>
      <c r="CE1122">
        <v>0</v>
      </c>
      <c r="CF1122">
        <v>0</v>
      </c>
    </row>
    <row r="1123" spans="1:84" hidden="1" outlineLevel="1">
      <c r="A1123" t="s">
        <v>1384</v>
      </c>
      <c r="B1123" s="9" t="s">
        <v>3222</v>
      </c>
      <c r="C1123" s="1">
        <f t="shared" si="388"/>
        <v>473</v>
      </c>
      <c r="D1123" s="7">
        <f t="shared" si="389"/>
        <v>3</v>
      </c>
      <c r="E1123" s="7">
        <f t="shared" si="390"/>
        <v>5</v>
      </c>
      <c r="F1123" s="7">
        <f t="shared" si="391"/>
        <v>1</v>
      </c>
      <c r="G1123" s="7">
        <f t="shared" si="386"/>
        <v>2</v>
      </c>
      <c r="H1123" s="48">
        <f t="shared" si="392"/>
        <v>48</v>
      </c>
      <c r="I1123" s="163">
        <f t="shared" si="393"/>
        <v>0.1014799154334038</v>
      </c>
      <c r="J1123" s="8"/>
      <c r="K1123" s="2">
        <f t="shared" si="394"/>
        <v>0.20718816067653276</v>
      </c>
      <c r="L1123" s="2">
        <f t="shared" si="395"/>
        <v>5.2854122621564484E-2</v>
      </c>
      <c r="M1123" s="2">
        <f t="shared" si="396"/>
        <v>0.35729386892177589</v>
      </c>
      <c r="N1123" s="2">
        <f t="shared" si="404"/>
        <v>0.2558139534883721</v>
      </c>
      <c r="O1123" s="2">
        <f t="shared" si="405"/>
        <v>0.12684989429175469</v>
      </c>
      <c r="P1123" s="1">
        <v>98</v>
      </c>
      <c r="Q1123" s="1">
        <v>25</v>
      </c>
      <c r="R1123" s="1">
        <v>169</v>
      </c>
      <c r="S1123" s="1">
        <v>121</v>
      </c>
      <c r="T1123" s="1">
        <v>53</v>
      </c>
      <c r="U1123" s="1">
        <v>4</v>
      </c>
      <c r="V1123">
        <v>0</v>
      </c>
      <c r="W1123" s="1"/>
      <c r="Y1123" s="1"/>
      <c r="Z1123" s="1">
        <f t="shared" si="397"/>
        <v>0</v>
      </c>
      <c r="AA1123" s="1">
        <v>1</v>
      </c>
      <c r="AC1123">
        <v>0</v>
      </c>
      <c r="AD1123" s="136">
        <v>1</v>
      </c>
      <c r="AE1123">
        <v>1</v>
      </c>
      <c r="AF1123">
        <v>0</v>
      </c>
      <c r="AI1123" t="str">
        <f t="shared" si="387"/>
        <v>Francestown</v>
      </c>
      <c r="AJ1123" t="s">
        <v>119</v>
      </c>
      <c r="AK1123" s="159">
        <v>2</v>
      </c>
      <c r="AL1123" s="7"/>
      <c r="AN1123" s="91">
        <v>33</v>
      </c>
      <c r="AO1123" s="93">
        <v>11</v>
      </c>
      <c r="AP1123" s="93">
        <v>35</v>
      </c>
      <c r="AQ1123" s="100">
        <v>27140</v>
      </c>
      <c r="AR1123" s="100">
        <f t="shared" si="398"/>
        <v>33011</v>
      </c>
      <c r="AS1123" t="s">
        <v>1753</v>
      </c>
      <c r="AT1123" s="103">
        <f t="shared" si="399"/>
        <v>3327140</v>
      </c>
      <c r="AW1123">
        <v>30.7</v>
      </c>
      <c r="AX1123">
        <v>0.53</v>
      </c>
      <c r="AY1123">
        <v>30.16</v>
      </c>
      <c r="BA1123" s="7">
        <f t="shared" si="406"/>
        <v>0</v>
      </c>
      <c r="BB1123" s="7">
        <f t="shared" si="407"/>
        <v>0</v>
      </c>
      <c r="BC1123" s="7">
        <f t="shared" si="408"/>
        <v>1</v>
      </c>
      <c r="BD1123" s="7">
        <f t="shared" si="408"/>
        <v>0</v>
      </c>
      <c r="BE1123" s="7">
        <f t="shared" si="409"/>
        <v>0</v>
      </c>
      <c r="BF1123" s="107">
        <f t="shared" si="400"/>
        <v>0</v>
      </c>
      <c r="BG1123" s="107">
        <f t="shared" si="401"/>
        <v>0</v>
      </c>
      <c r="BH1123" s="107">
        <f t="shared" si="402"/>
        <v>0.35699999999999998</v>
      </c>
      <c r="BI1123" s="107">
        <f t="shared" si="403"/>
        <v>0</v>
      </c>
      <c r="BJ1123" s="107">
        <f t="shared" si="410"/>
        <v>0</v>
      </c>
      <c r="BK1123" s="151">
        <f t="shared" si="411"/>
        <v>0</v>
      </c>
      <c r="BM1123">
        <v>0</v>
      </c>
      <c r="BN1123">
        <v>0</v>
      </c>
      <c r="BO1123">
        <v>0</v>
      </c>
      <c r="BP1123">
        <v>0</v>
      </c>
      <c r="BQ1123">
        <v>0</v>
      </c>
      <c r="BR1123">
        <v>0</v>
      </c>
      <c r="BS1123">
        <v>0</v>
      </c>
      <c r="BT1123">
        <v>0</v>
      </c>
      <c r="BU1123">
        <v>0</v>
      </c>
      <c r="BW1123">
        <v>0</v>
      </c>
      <c r="BX1123">
        <v>0</v>
      </c>
      <c r="BY1123">
        <v>0</v>
      </c>
      <c r="BZ1123">
        <v>0</v>
      </c>
      <c r="CA1123">
        <v>0</v>
      </c>
      <c r="CB1123">
        <v>0</v>
      </c>
      <c r="CC1123">
        <v>0</v>
      </c>
      <c r="CD1123">
        <v>0</v>
      </c>
      <c r="CE1123">
        <v>0</v>
      </c>
      <c r="CF1123">
        <v>0</v>
      </c>
    </row>
    <row r="1124" spans="1:84" hidden="1" outlineLevel="1">
      <c r="A1124" t="s">
        <v>2445</v>
      </c>
      <c r="B1124" s="9" t="s">
        <v>3222</v>
      </c>
      <c r="C1124" s="1">
        <f t="shared" si="388"/>
        <v>246</v>
      </c>
      <c r="D1124" s="7">
        <f t="shared" si="389"/>
        <v>2</v>
      </c>
      <c r="E1124" s="7">
        <f t="shared" si="390"/>
        <v>4</v>
      </c>
      <c r="F1124" s="7">
        <f t="shared" si="391"/>
        <v>1</v>
      </c>
      <c r="G1124" s="7">
        <f t="shared" si="386"/>
        <v>3</v>
      </c>
      <c r="H1124" s="48">
        <f t="shared" si="392"/>
        <v>41</v>
      </c>
      <c r="I1124" s="163">
        <f t="shared" si="393"/>
        <v>0.16666666666666666</v>
      </c>
      <c r="J1124" s="8"/>
      <c r="K1124" s="2">
        <f t="shared" si="394"/>
        <v>0.26829268292682928</v>
      </c>
      <c r="L1124" s="2">
        <f t="shared" si="395"/>
        <v>0.11382113821138211</v>
      </c>
      <c r="M1124" s="2">
        <f t="shared" si="396"/>
        <v>0.43495934959349591</v>
      </c>
      <c r="N1124" s="2">
        <f t="shared" si="404"/>
        <v>0.14227642276422764</v>
      </c>
      <c r="O1124" s="2">
        <f t="shared" si="405"/>
        <v>4.0650406504065095E-2</v>
      </c>
      <c r="P1124" s="1">
        <v>66</v>
      </c>
      <c r="Q1124" s="1">
        <v>28</v>
      </c>
      <c r="R1124" s="1">
        <v>107</v>
      </c>
      <c r="S1124" s="1">
        <v>35</v>
      </c>
      <c r="T1124" s="1">
        <v>8</v>
      </c>
      <c r="U1124" s="1">
        <v>0</v>
      </c>
      <c r="V1124">
        <v>0</v>
      </c>
      <c r="W1124" s="1"/>
      <c r="Y1124" s="1"/>
      <c r="Z1124" s="1">
        <f t="shared" si="397"/>
        <v>1</v>
      </c>
      <c r="AA1124" s="1">
        <v>1</v>
      </c>
      <c r="AC1124">
        <v>0</v>
      </c>
      <c r="AD1124" s="136">
        <v>0</v>
      </c>
      <c r="AE1124">
        <v>0</v>
      </c>
      <c r="AF1124">
        <v>0</v>
      </c>
      <c r="AI1124" t="str">
        <f t="shared" si="387"/>
        <v>Franconia</v>
      </c>
      <c r="AJ1124" t="s">
        <v>945</v>
      </c>
      <c r="AK1124" s="159">
        <v>2</v>
      </c>
      <c r="AL1124" s="7"/>
      <c r="AN1124" s="91">
        <v>33</v>
      </c>
      <c r="AO1124" s="93">
        <v>9</v>
      </c>
      <c r="AP1124" s="93">
        <v>70</v>
      </c>
      <c r="AQ1124" s="100">
        <v>27300</v>
      </c>
      <c r="AR1124" s="100">
        <f t="shared" si="398"/>
        <v>33009</v>
      </c>
      <c r="AS1124" t="s">
        <v>1753</v>
      </c>
      <c r="AT1124" s="103">
        <f t="shared" si="399"/>
        <v>3327300</v>
      </c>
      <c r="AW1124">
        <v>65.959999999999994</v>
      </c>
      <c r="AX1124">
        <v>0.08</v>
      </c>
      <c r="AY1124">
        <v>65.88</v>
      </c>
      <c r="BA1124" s="7">
        <f t="shared" si="406"/>
        <v>0</v>
      </c>
      <c r="BB1124" s="7">
        <f t="shared" si="407"/>
        <v>0</v>
      </c>
      <c r="BC1124" s="7">
        <f t="shared" si="408"/>
        <v>1</v>
      </c>
      <c r="BD1124" s="7">
        <f t="shared" si="408"/>
        <v>0</v>
      </c>
      <c r="BE1124" s="7">
        <f t="shared" si="409"/>
        <v>0</v>
      </c>
      <c r="BF1124" s="107">
        <f t="shared" si="400"/>
        <v>0</v>
      </c>
      <c r="BG1124" s="107">
        <f t="shared" si="401"/>
        <v>0</v>
      </c>
      <c r="BH1124" s="107">
        <f t="shared" si="402"/>
        <v>0.434</v>
      </c>
      <c r="BI1124" s="107">
        <f t="shared" si="403"/>
        <v>0</v>
      </c>
      <c r="BJ1124" s="107">
        <f t="shared" si="410"/>
        <v>0</v>
      </c>
      <c r="BK1124" s="151">
        <f t="shared" si="411"/>
        <v>0</v>
      </c>
      <c r="BM1124">
        <v>0</v>
      </c>
      <c r="BN1124">
        <v>0</v>
      </c>
      <c r="BO1124">
        <v>0</v>
      </c>
      <c r="BP1124">
        <v>0</v>
      </c>
      <c r="BQ1124">
        <v>0</v>
      </c>
      <c r="BR1124">
        <v>0</v>
      </c>
      <c r="BS1124">
        <v>0</v>
      </c>
      <c r="BT1124">
        <v>1</v>
      </c>
      <c r="BU1124">
        <v>0</v>
      </c>
      <c r="BW1124">
        <v>0</v>
      </c>
      <c r="BX1124">
        <v>0</v>
      </c>
      <c r="BY1124">
        <v>0</v>
      </c>
      <c r="BZ1124">
        <v>0</v>
      </c>
      <c r="CA1124">
        <v>0</v>
      </c>
      <c r="CB1124">
        <v>0</v>
      </c>
      <c r="CC1124">
        <v>0</v>
      </c>
      <c r="CD1124">
        <v>0</v>
      </c>
      <c r="CE1124">
        <v>0</v>
      </c>
      <c r="CF1124">
        <v>0</v>
      </c>
    </row>
    <row r="1125" spans="1:84" hidden="1" outlineLevel="1">
      <c r="A1125" t="s">
        <v>2477</v>
      </c>
      <c r="B1125" s="9" t="s">
        <v>3222</v>
      </c>
      <c r="C1125" s="1">
        <f t="shared" si="388"/>
        <v>1256</v>
      </c>
      <c r="D1125" s="7">
        <f t="shared" si="389"/>
        <v>3</v>
      </c>
      <c r="E1125" s="7">
        <f t="shared" si="390"/>
        <v>4</v>
      </c>
      <c r="F1125" s="7">
        <f t="shared" si="391"/>
        <v>1</v>
      </c>
      <c r="G1125" s="7">
        <f t="shared" si="386"/>
        <v>1</v>
      </c>
      <c r="H1125" s="48">
        <f t="shared" si="392"/>
        <v>0</v>
      </c>
      <c r="I1125" s="163">
        <f t="shared" si="393"/>
        <v>0</v>
      </c>
      <c r="J1125" s="8"/>
      <c r="K1125" s="2">
        <f t="shared" si="394"/>
        <v>0.19347133757961785</v>
      </c>
      <c r="L1125" s="2">
        <f t="shared" si="395"/>
        <v>9.792993630573249E-2</v>
      </c>
      <c r="M1125" s="2">
        <f t="shared" si="396"/>
        <v>0.29219745222929938</v>
      </c>
      <c r="N1125" s="2">
        <f t="shared" si="404"/>
        <v>0.29219745222929938</v>
      </c>
      <c r="O1125" s="2">
        <f t="shared" si="405"/>
        <v>0.12420382165605082</v>
      </c>
      <c r="P1125" s="1">
        <v>243</v>
      </c>
      <c r="Q1125" s="1">
        <v>123</v>
      </c>
      <c r="R1125" s="1">
        <v>367</v>
      </c>
      <c r="S1125" s="1">
        <v>367</v>
      </c>
      <c r="T1125" s="1">
        <v>116</v>
      </c>
      <c r="U1125" s="1">
        <v>19</v>
      </c>
      <c r="V1125">
        <v>4</v>
      </c>
      <c r="W1125" s="1"/>
      <c r="Y1125" s="1"/>
      <c r="Z1125" s="1">
        <f t="shared" si="397"/>
        <v>5</v>
      </c>
      <c r="AA1125" s="1">
        <v>3</v>
      </c>
      <c r="AC1125">
        <v>5</v>
      </c>
      <c r="AD1125" s="136">
        <v>3</v>
      </c>
      <c r="AE1125">
        <v>1</v>
      </c>
      <c r="AF1125">
        <v>0</v>
      </c>
      <c r="AI1125" t="str">
        <f t="shared" si="387"/>
        <v>Franklin</v>
      </c>
      <c r="AJ1125" t="s">
        <v>1686</v>
      </c>
      <c r="AK1125" s="159">
        <v>2</v>
      </c>
      <c r="AL1125" s="7"/>
      <c r="AN1125" s="91">
        <v>33</v>
      </c>
      <c r="AO1125" s="93">
        <v>13</v>
      </c>
      <c r="AP1125" s="93">
        <v>60</v>
      </c>
      <c r="AQ1125" s="100">
        <v>27380</v>
      </c>
      <c r="AR1125" s="100">
        <f t="shared" si="398"/>
        <v>33013</v>
      </c>
      <c r="AS1125" t="s">
        <v>1057</v>
      </c>
      <c r="AT1125" s="103">
        <f t="shared" si="399"/>
        <v>3327380</v>
      </c>
      <c r="AW1125">
        <v>29.16</v>
      </c>
      <c r="AX1125">
        <v>1.59</v>
      </c>
      <c r="AY1125">
        <v>27.57</v>
      </c>
      <c r="BA1125" s="7">
        <f t="shared" si="406"/>
        <v>0</v>
      </c>
      <c r="BB1125" s="7">
        <f t="shared" si="407"/>
        <v>0</v>
      </c>
      <c r="BC1125" s="7">
        <f t="shared" si="408"/>
        <v>1</v>
      </c>
      <c r="BD1125" s="7">
        <f t="shared" si="408"/>
        <v>1</v>
      </c>
      <c r="BE1125" s="7">
        <f t="shared" si="409"/>
        <v>0</v>
      </c>
      <c r="BF1125" s="107">
        <f t="shared" si="400"/>
        <v>0</v>
      </c>
      <c r="BG1125" s="107">
        <f t="shared" si="401"/>
        <v>0</v>
      </c>
      <c r="BH1125" s="107">
        <f t="shared" si="402"/>
        <v>0.29199999999999998</v>
      </c>
      <c r="BI1125" s="107">
        <f t="shared" si="403"/>
        <v>0.29199999999999998</v>
      </c>
      <c r="BJ1125" s="107">
        <f t="shared" si="410"/>
        <v>0</v>
      </c>
      <c r="BK1125" s="151">
        <f t="shared" si="411"/>
        <v>2</v>
      </c>
      <c r="BM1125">
        <v>0</v>
      </c>
      <c r="BN1125">
        <v>0</v>
      </c>
      <c r="BO1125">
        <v>0</v>
      </c>
      <c r="BP1125">
        <v>0</v>
      </c>
      <c r="BQ1125">
        <v>1</v>
      </c>
      <c r="BR1125">
        <v>0</v>
      </c>
      <c r="BS1125">
        <v>0</v>
      </c>
      <c r="BT1125">
        <v>0</v>
      </c>
      <c r="BU1125">
        <v>0</v>
      </c>
      <c r="BW1125">
        <v>2</v>
      </c>
      <c r="BX1125">
        <v>0</v>
      </c>
      <c r="BY1125">
        <v>0</v>
      </c>
      <c r="BZ1125">
        <v>0</v>
      </c>
      <c r="CA1125">
        <v>0</v>
      </c>
      <c r="CB1125">
        <v>2</v>
      </c>
      <c r="CC1125">
        <v>0</v>
      </c>
      <c r="CD1125">
        <v>0</v>
      </c>
      <c r="CE1125">
        <v>0</v>
      </c>
      <c r="CF1125">
        <v>0</v>
      </c>
    </row>
    <row r="1126" spans="1:84" hidden="1" outlineLevel="1">
      <c r="A1126" t="s">
        <v>2902</v>
      </c>
      <c r="B1126" s="9" t="s">
        <v>3222</v>
      </c>
      <c r="C1126" s="1">
        <f t="shared" si="388"/>
        <v>392</v>
      </c>
      <c r="D1126" s="7">
        <f t="shared" si="389"/>
        <v>3</v>
      </c>
      <c r="E1126" s="7">
        <f t="shared" si="390"/>
        <v>4</v>
      </c>
      <c r="F1126" s="7">
        <f t="shared" si="391"/>
        <v>1</v>
      </c>
      <c r="G1126" s="7">
        <f t="shared" si="386"/>
        <v>2</v>
      </c>
      <c r="H1126" s="48">
        <f t="shared" si="392"/>
        <v>61</v>
      </c>
      <c r="I1126" s="163">
        <f t="shared" si="393"/>
        <v>0.15561224489795919</v>
      </c>
      <c r="J1126" s="8"/>
      <c r="K1126" s="2">
        <f t="shared" si="394"/>
        <v>0.18877551020408162</v>
      </c>
      <c r="L1126" s="2">
        <f t="shared" si="395"/>
        <v>8.673469387755102E-2</v>
      </c>
      <c r="M1126" s="2">
        <f t="shared" si="396"/>
        <v>0.39285714285714285</v>
      </c>
      <c r="N1126" s="2">
        <f t="shared" si="404"/>
        <v>0.23724489795918369</v>
      </c>
      <c r="O1126" s="2">
        <f t="shared" si="405"/>
        <v>9.4387755102040838E-2</v>
      </c>
      <c r="P1126" s="1">
        <v>74</v>
      </c>
      <c r="Q1126" s="1">
        <v>34</v>
      </c>
      <c r="R1126" s="1">
        <v>154</v>
      </c>
      <c r="S1126" s="1">
        <v>93</v>
      </c>
      <c r="T1126" s="1">
        <v>30</v>
      </c>
      <c r="U1126" s="1">
        <v>3</v>
      </c>
      <c r="V1126">
        <v>0</v>
      </c>
      <c r="W1126" s="1"/>
      <c r="Y1126" s="1"/>
      <c r="Z1126" s="1">
        <f t="shared" si="397"/>
        <v>1</v>
      </c>
      <c r="AA1126" s="1">
        <v>0</v>
      </c>
      <c r="AC1126">
        <v>2</v>
      </c>
      <c r="AD1126" s="136">
        <v>0</v>
      </c>
      <c r="AE1126">
        <v>1</v>
      </c>
      <c r="AF1126">
        <v>0</v>
      </c>
      <c r="AI1126" t="str">
        <f t="shared" si="387"/>
        <v>Freedom</v>
      </c>
      <c r="AJ1126" t="s">
        <v>1837</v>
      </c>
      <c r="AK1126" s="159">
        <v>1</v>
      </c>
      <c r="AL1126" s="7"/>
      <c r="AN1126" s="91">
        <v>33</v>
      </c>
      <c r="AO1126" s="93">
        <v>3</v>
      </c>
      <c r="AP1126" s="93">
        <v>40</v>
      </c>
      <c r="AQ1126" s="100">
        <v>27700</v>
      </c>
      <c r="AR1126" s="100">
        <f t="shared" si="398"/>
        <v>33003</v>
      </c>
      <c r="AS1126" t="s">
        <v>1753</v>
      </c>
      <c r="AT1126" s="103">
        <f t="shared" si="399"/>
        <v>3327700</v>
      </c>
      <c r="AW1126">
        <v>37.96</v>
      </c>
      <c r="AX1126">
        <v>3.32</v>
      </c>
      <c r="AY1126">
        <v>34.65</v>
      </c>
      <c r="BA1126" s="7">
        <f t="shared" si="406"/>
        <v>0</v>
      </c>
      <c r="BB1126" s="7">
        <f t="shared" si="407"/>
        <v>0</v>
      </c>
      <c r="BC1126" s="7">
        <f t="shared" si="408"/>
        <v>1</v>
      </c>
      <c r="BD1126" s="7">
        <f t="shared" si="408"/>
        <v>0</v>
      </c>
      <c r="BE1126" s="7">
        <f t="shared" si="409"/>
        <v>0</v>
      </c>
      <c r="BF1126" s="107">
        <f t="shared" si="400"/>
        <v>0</v>
      </c>
      <c r="BG1126" s="107">
        <f t="shared" si="401"/>
        <v>0</v>
      </c>
      <c r="BH1126" s="107">
        <f t="shared" si="402"/>
        <v>0.39200000000000002</v>
      </c>
      <c r="BI1126" s="107">
        <f t="shared" si="403"/>
        <v>0</v>
      </c>
      <c r="BJ1126" s="107">
        <f t="shared" si="410"/>
        <v>0</v>
      </c>
      <c r="BK1126" s="151">
        <f t="shared" si="411"/>
        <v>0</v>
      </c>
      <c r="BM1126">
        <v>0</v>
      </c>
      <c r="BN1126">
        <v>0</v>
      </c>
      <c r="BO1126">
        <v>0</v>
      </c>
      <c r="BP1126">
        <v>0</v>
      </c>
      <c r="BQ1126">
        <v>0</v>
      </c>
      <c r="BR1126">
        <v>0</v>
      </c>
      <c r="BS1126">
        <v>0</v>
      </c>
      <c r="BT1126">
        <v>0</v>
      </c>
      <c r="BU1126">
        <v>0</v>
      </c>
      <c r="BW1126">
        <v>0</v>
      </c>
      <c r="BX1126">
        <v>0</v>
      </c>
      <c r="BY1126">
        <v>0</v>
      </c>
      <c r="BZ1126">
        <v>1</v>
      </c>
      <c r="CA1126">
        <v>0</v>
      </c>
      <c r="CB1126">
        <v>0</v>
      </c>
      <c r="CC1126">
        <v>0</v>
      </c>
      <c r="CD1126">
        <v>0</v>
      </c>
      <c r="CE1126">
        <v>0</v>
      </c>
      <c r="CF1126">
        <v>0</v>
      </c>
    </row>
    <row r="1127" spans="1:84" hidden="1" outlineLevel="1">
      <c r="A1127" t="s">
        <v>711</v>
      </c>
      <c r="B1127" s="9" t="s">
        <v>3222</v>
      </c>
      <c r="C1127" s="1">
        <f t="shared" si="388"/>
        <v>987</v>
      </c>
      <c r="D1127" s="7">
        <f t="shared" si="389"/>
        <v>3</v>
      </c>
      <c r="E1127" s="7">
        <f t="shared" si="390"/>
        <v>5</v>
      </c>
      <c r="F1127" s="7">
        <f t="shared" si="391"/>
        <v>1</v>
      </c>
      <c r="G1127" s="7">
        <f t="shared" si="386"/>
        <v>2</v>
      </c>
      <c r="H1127" s="48">
        <f t="shared" si="392"/>
        <v>185</v>
      </c>
      <c r="I1127" s="163">
        <f t="shared" si="393"/>
        <v>0.18743667679837892</v>
      </c>
      <c r="J1127" s="8"/>
      <c r="K1127" s="2">
        <f t="shared" si="394"/>
        <v>0.12360688956433637</v>
      </c>
      <c r="L1127" s="2">
        <f t="shared" si="395"/>
        <v>8.3080040526849044E-2</v>
      </c>
      <c r="M1127" s="2">
        <f t="shared" si="396"/>
        <v>0.42857142857142855</v>
      </c>
      <c r="N1127" s="2">
        <f t="shared" si="404"/>
        <v>0.24113475177304963</v>
      </c>
      <c r="O1127" s="2">
        <f t="shared" si="405"/>
        <v>0.12360688956433638</v>
      </c>
      <c r="P1127" s="1">
        <v>122</v>
      </c>
      <c r="Q1127" s="1">
        <v>82</v>
      </c>
      <c r="R1127" s="1">
        <v>423</v>
      </c>
      <c r="S1127" s="1">
        <v>238</v>
      </c>
      <c r="T1127" s="1">
        <v>104</v>
      </c>
      <c r="U1127" s="1">
        <v>2</v>
      </c>
      <c r="V1127">
        <v>2</v>
      </c>
      <c r="W1127" s="1"/>
      <c r="Y1127" s="1"/>
      <c r="Z1127" s="1">
        <f t="shared" si="397"/>
        <v>4</v>
      </c>
      <c r="AA1127" s="1">
        <v>4</v>
      </c>
      <c r="AC1127">
        <v>3</v>
      </c>
      <c r="AD1127" s="136">
        <v>1</v>
      </c>
      <c r="AE1127">
        <v>0</v>
      </c>
      <c r="AF1127">
        <v>2</v>
      </c>
      <c r="AI1127" t="str">
        <f t="shared" si="387"/>
        <v>Fremont</v>
      </c>
      <c r="AJ1127" t="s">
        <v>3115</v>
      </c>
      <c r="AK1127" s="159">
        <v>1</v>
      </c>
      <c r="AL1127" s="7"/>
      <c r="AN1127" s="91">
        <v>33</v>
      </c>
      <c r="AO1127" s="93">
        <v>15</v>
      </c>
      <c r="AP1127" s="93">
        <v>60</v>
      </c>
      <c r="AQ1127" s="100">
        <v>27940</v>
      </c>
      <c r="AR1127" s="100">
        <f t="shared" si="398"/>
        <v>33015</v>
      </c>
      <c r="AS1127" t="s">
        <v>1753</v>
      </c>
      <c r="AT1127" s="103">
        <f t="shared" si="399"/>
        <v>3327940</v>
      </c>
      <c r="AW1127">
        <v>17.41</v>
      </c>
      <c r="AX1127">
        <v>0.25</v>
      </c>
      <c r="AY1127">
        <v>17.16</v>
      </c>
      <c r="BA1127" s="7">
        <f t="shared" si="406"/>
        <v>0</v>
      </c>
      <c r="BB1127" s="7">
        <f t="shared" si="407"/>
        <v>0</v>
      </c>
      <c r="BC1127" s="7">
        <f t="shared" si="408"/>
        <v>1</v>
      </c>
      <c r="BD1127" s="7">
        <f t="shared" si="408"/>
        <v>0</v>
      </c>
      <c r="BE1127" s="7">
        <f t="shared" si="409"/>
        <v>0</v>
      </c>
      <c r="BF1127" s="107">
        <f t="shared" si="400"/>
        <v>0</v>
      </c>
      <c r="BG1127" s="107">
        <f t="shared" si="401"/>
        <v>0</v>
      </c>
      <c r="BH1127" s="107">
        <f t="shared" si="402"/>
        <v>0.42799999999999999</v>
      </c>
      <c r="BI1127" s="107">
        <f t="shared" si="403"/>
        <v>0</v>
      </c>
      <c r="BJ1127" s="107">
        <f t="shared" si="410"/>
        <v>0</v>
      </c>
      <c r="BK1127" s="151">
        <f t="shared" si="411"/>
        <v>0</v>
      </c>
      <c r="BM1127">
        <v>0</v>
      </c>
      <c r="BN1127">
        <v>0</v>
      </c>
      <c r="BO1127">
        <v>1</v>
      </c>
      <c r="BP1127">
        <v>0</v>
      </c>
      <c r="BQ1127">
        <v>0</v>
      </c>
      <c r="BR1127">
        <v>1</v>
      </c>
      <c r="BS1127">
        <v>0</v>
      </c>
      <c r="BT1127">
        <v>0</v>
      </c>
      <c r="BU1127">
        <v>0</v>
      </c>
      <c r="BW1127">
        <v>0</v>
      </c>
      <c r="BX1127">
        <v>0</v>
      </c>
      <c r="BY1127">
        <v>0</v>
      </c>
      <c r="BZ1127">
        <v>0</v>
      </c>
      <c r="CA1127">
        <v>0</v>
      </c>
      <c r="CB1127">
        <v>1</v>
      </c>
      <c r="CC1127">
        <v>0</v>
      </c>
      <c r="CD1127">
        <v>0</v>
      </c>
      <c r="CE1127">
        <v>0</v>
      </c>
      <c r="CF1127">
        <v>1</v>
      </c>
    </row>
    <row r="1128" spans="1:84" hidden="1" outlineLevel="1">
      <c r="A1128" t="s">
        <v>656</v>
      </c>
      <c r="B1128" s="9" t="s">
        <v>3222</v>
      </c>
      <c r="C1128" s="1">
        <f t="shared" si="388"/>
        <v>1862</v>
      </c>
      <c r="D1128" s="7">
        <f t="shared" si="389"/>
        <v>3</v>
      </c>
      <c r="E1128" s="7">
        <f t="shared" si="390"/>
        <v>4</v>
      </c>
      <c r="F1128" s="7">
        <f t="shared" si="391"/>
        <v>1</v>
      </c>
      <c r="G1128" s="7">
        <f t="shared" si="386"/>
        <v>2</v>
      </c>
      <c r="H1128" s="48">
        <f t="shared" si="392"/>
        <v>605</v>
      </c>
      <c r="I1128" s="163">
        <f t="shared" si="393"/>
        <v>0.32491944146079482</v>
      </c>
      <c r="J1128" s="8"/>
      <c r="K1128" s="2">
        <f t="shared" si="394"/>
        <v>0.15306122448979592</v>
      </c>
      <c r="L1128" s="2">
        <f t="shared" si="395"/>
        <v>8.8077336197636955E-2</v>
      </c>
      <c r="M1128" s="2">
        <f t="shared" si="396"/>
        <v>0.49516648764769067</v>
      </c>
      <c r="N1128" s="2">
        <f t="shared" si="404"/>
        <v>0.17024704618689582</v>
      </c>
      <c r="O1128" s="2">
        <f t="shared" si="405"/>
        <v>9.3447905477980625E-2</v>
      </c>
      <c r="P1128" s="1">
        <v>285</v>
      </c>
      <c r="Q1128" s="1">
        <v>164</v>
      </c>
      <c r="R1128" s="1">
        <v>922</v>
      </c>
      <c r="S1128" s="1">
        <v>317</v>
      </c>
      <c r="T1128" s="1">
        <v>144</v>
      </c>
      <c r="U1128" s="1">
        <v>12</v>
      </c>
      <c r="V1128">
        <v>3</v>
      </c>
      <c r="W1128" s="1"/>
      <c r="Y1128" s="1"/>
      <c r="Z1128" s="1">
        <f t="shared" si="397"/>
        <v>2</v>
      </c>
      <c r="AA1128" s="1">
        <v>3</v>
      </c>
      <c r="AC1128">
        <v>7</v>
      </c>
      <c r="AD1128" s="136">
        <v>2</v>
      </c>
      <c r="AE1128">
        <v>0</v>
      </c>
      <c r="AF1128">
        <v>1</v>
      </c>
      <c r="AI1128" t="str">
        <f t="shared" si="387"/>
        <v>Gilford</v>
      </c>
      <c r="AJ1128" t="s">
        <v>1404</v>
      </c>
      <c r="AK1128" s="159">
        <v>1</v>
      </c>
      <c r="AL1128" s="7"/>
      <c r="AN1128" s="91">
        <v>33</v>
      </c>
      <c r="AO1128" s="93">
        <v>1</v>
      </c>
      <c r="AP1128" s="93">
        <v>25</v>
      </c>
      <c r="AQ1128" s="100">
        <v>28740</v>
      </c>
      <c r="AR1128" s="100">
        <f t="shared" si="398"/>
        <v>33001</v>
      </c>
      <c r="AS1128" t="s">
        <v>1753</v>
      </c>
      <c r="AT1128" s="103">
        <f t="shared" si="399"/>
        <v>3328740</v>
      </c>
      <c r="AW1128">
        <v>53.83</v>
      </c>
      <c r="AX1128">
        <v>14.85</v>
      </c>
      <c r="AY1128">
        <v>38.97</v>
      </c>
      <c r="BA1128" s="7">
        <f t="shared" si="406"/>
        <v>0</v>
      </c>
      <c r="BB1128" s="7">
        <f t="shared" si="407"/>
        <v>0</v>
      </c>
      <c r="BC1128" s="7">
        <f t="shared" si="408"/>
        <v>1</v>
      </c>
      <c r="BD1128" s="7">
        <f t="shared" si="408"/>
        <v>0</v>
      </c>
      <c r="BE1128" s="7">
        <f t="shared" si="409"/>
        <v>0</v>
      </c>
      <c r="BF1128" s="107">
        <f t="shared" si="400"/>
        <v>0</v>
      </c>
      <c r="BG1128" s="107">
        <f t="shared" si="401"/>
        <v>0</v>
      </c>
      <c r="BH1128" s="107">
        <f t="shared" si="402"/>
        <v>0.495</v>
      </c>
      <c r="BI1128" s="107">
        <f t="shared" si="403"/>
        <v>0</v>
      </c>
      <c r="BJ1128" s="107">
        <f t="shared" si="410"/>
        <v>0</v>
      </c>
      <c r="BK1128" s="151">
        <f t="shared" si="411"/>
        <v>0</v>
      </c>
      <c r="BM1128">
        <v>0</v>
      </c>
      <c r="BN1128">
        <v>0</v>
      </c>
      <c r="BO1128">
        <v>0</v>
      </c>
      <c r="BP1128">
        <v>0</v>
      </c>
      <c r="BQ1128">
        <v>0</v>
      </c>
      <c r="BR1128">
        <v>0</v>
      </c>
      <c r="BS1128">
        <v>0</v>
      </c>
      <c r="BT1128">
        <v>0</v>
      </c>
      <c r="BU1128">
        <v>0</v>
      </c>
      <c r="BW1128">
        <v>0</v>
      </c>
      <c r="BX1128">
        <v>0</v>
      </c>
      <c r="BY1128">
        <v>0</v>
      </c>
      <c r="BZ1128">
        <v>0</v>
      </c>
      <c r="CA1128">
        <v>0</v>
      </c>
      <c r="CB1128">
        <v>2</v>
      </c>
      <c r="CC1128">
        <v>0</v>
      </c>
      <c r="CD1128">
        <v>0</v>
      </c>
      <c r="CE1128">
        <v>0</v>
      </c>
      <c r="CF1128">
        <v>0</v>
      </c>
    </row>
    <row r="1129" spans="1:84" hidden="1" outlineLevel="1">
      <c r="A1129" t="s">
        <v>83</v>
      </c>
      <c r="B1129" s="9" t="s">
        <v>3222</v>
      </c>
      <c r="C1129" s="1">
        <f t="shared" si="388"/>
        <v>890</v>
      </c>
      <c r="D1129" s="7">
        <f t="shared" si="389"/>
        <v>3</v>
      </c>
      <c r="E1129" s="7">
        <f t="shared" si="390"/>
        <v>5</v>
      </c>
      <c r="F1129" s="7">
        <f t="shared" si="391"/>
        <v>1</v>
      </c>
      <c r="G1129" s="7">
        <f t="shared" si="386"/>
        <v>2</v>
      </c>
      <c r="H1129" s="48">
        <f t="shared" si="392"/>
        <v>69</v>
      </c>
      <c r="I1129" s="163">
        <f t="shared" si="393"/>
        <v>7.7528089887640456E-2</v>
      </c>
      <c r="J1129" s="8"/>
      <c r="K1129" s="2">
        <f t="shared" si="394"/>
        <v>0.15280898876404495</v>
      </c>
      <c r="L1129" s="2">
        <f t="shared" si="395"/>
        <v>0.10112359550561797</v>
      </c>
      <c r="M1129" s="2">
        <f t="shared" si="396"/>
        <v>0.34606741573033706</v>
      </c>
      <c r="N1129" s="2">
        <f t="shared" si="404"/>
        <v>0.26853932584269663</v>
      </c>
      <c r="O1129" s="2">
        <f t="shared" si="405"/>
        <v>0.13146067415730339</v>
      </c>
      <c r="P1129" s="1">
        <v>136</v>
      </c>
      <c r="Q1129" s="1">
        <v>90</v>
      </c>
      <c r="R1129" s="1">
        <v>308</v>
      </c>
      <c r="S1129" s="1">
        <v>239</v>
      </c>
      <c r="T1129" s="1">
        <v>97</v>
      </c>
      <c r="U1129" s="1">
        <v>8</v>
      </c>
      <c r="V1129">
        <v>3</v>
      </c>
      <c r="W1129" s="1"/>
      <c r="Y1129" s="1"/>
      <c r="Z1129" s="1">
        <f t="shared" si="397"/>
        <v>4</v>
      </c>
      <c r="AA1129" s="1">
        <v>1</v>
      </c>
      <c r="AC1129">
        <v>1</v>
      </c>
      <c r="AD1129" s="136">
        <v>0</v>
      </c>
      <c r="AE1129">
        <v>2</v>
      </c>
      <c r="AF1129">
        <v>1</v>
      </c>
      <c r="AI1129" t="str">
        <f t="shared" si="387"/>
        <v>Gilmanton</v>
      </c>
      <c r="AJ1129" t="s">
        <v>1404</v>
      </c>
      <c r="AK1129" s="159">
        <v>1</v>
      </c>
      <c r="AL1129" s="7"/>
      <c r="AN1129" s="91">
        <v>33</v>
      </c>
      <c r="AO1129" s="93">
        <v>1</v>
      </c>
      <c r="AP1129" s="93">
        <v>30</v>
      </c>
      <c r="AQ1129" s="100">
        <v>28980</v>
      </c>
      <c r="AR1129" s="100">
        <f t="shared" si="398"/>
        <v>33001</v>
      </c>
      <c r="AS1129" t="s">
        <v>1753</v>
      </c>
      <c r="AT1129" s="103">
        <f t="shared" si="399"/>
        <v>3328980</v>
      </c>
      <c r="AW1129">
        <v>59.06</v>
      </c>
      <c r="AX1129">
        <v>1.95</v>
      </c>
      <c r="AY1129">
        <v>57.11</v>
      </c>
      <c r="BA1129" s="7">
        <f t="shared" si="406"/>
        <v>0</v>
      </c>
      <c r="BB1129" s="7">
        <f t="shared" si="407"/>
        <v>0</v>
      </c>
      <c r="BC1129" s="7">
        <f t="shared" si="408"/>
        <v>1</v>
      </c>
      <c r="BD1129" s="7">
        <f t="shared" si="408"/>
        <v>0</v>
      </c>
      <c r="BE1129" s="7">
        <f t="shared" si="409"/>
        <v>0</v>
      </c>
      <c r="BF1129" s="107">
        <f t="shared" si="400"/>
        <v>0</v>
      </c>
      <c r="BG1129" s="107">
        <f t="shared" si="401"/>
        <v>0</v>
      </c>
      <c r="BH1129" s="107">
        <f t="shared" si="402"/>
        <v>0.34599999999999997</v>
      </c>
      <c r="BI1129" s="107">
        <f t="shared" si="403"/>
        <v>0</v>
      </c>
      <c r="BJ1129" s="107">
        <f t="shared" si="410"/>
        <v>0</v>
      </c>
      <c r="BK1129" s="151">
        <f t="shared" si="411"/>
        <v>0</v>
      </c>
      <c r="BM1129">
        <v>0</v>
      </c>
      <c r="BN1129">
        <v>0</v>
      </c>
      <c r="BO1129">
        <v>0</v>
      </c>
      <c r="BP1129">
        <v>0</v>
      </c>
      <c r="BQ1129">
        <v>0</v>
      </c>
      <c r="BR1129">
        <v>0</v>
      </c>
      <c r="BS1129">
        <v>0</v>
      </c>
      <c r="BT1129">
        <v>0</v>
      </c>
      <c r="BU1129">
        <v>1</v>
      </c>
      <c r="BW1129">
        <v>0</v>
      </c>
      <c r="BX1129">
        <v>0</v>
      </c>
      <c r="BY1129">
        <v>1</v>
      </c>
      <c r="BZ1129">
        <v>2</v>
      </c>
      <c r="CA1129">
        <v>0</v>
      </c>
      <c r="CB1129">
        <v>0</v>
      </c>
      <c r="CC1129">
        <v>0</v>
      </c>
      <c r="CD1129">
        <v>0</v>
      </c>
      <c r="CE1129">
        <v>0</v>
      </c>
      <c r="CF1129">
        <v>0</v>
      </c>
    </row>
    <row r="1130" spans="1:84" hidden="1" outlineLevel="1">
      <c r="A1130" t="s">
        <v>53</v>
      </c>
      <c r="B1130" s="9" t="s">
        <v>3222</v>
      </c>
      <c r="C1130" s="1">
        <f t="shared" si="388"/>
        <v>166</v>
      </c>
      <c r="D1130" s="7">
        <f t="shared" si="389"/>
        <v>3</v>
      </c>
      <c r="E1130" s="7">
        <f t="shared" si="390"/>
        <v>5</v>
      </c>
      <c r="F1130" s="7">
        <f t="shared" si="391"/>
        <v>1</v>
      </c>
      <c r="G1130" s="7">
        <f t="shared" si="386"/>
        <v>2</v>
      </c>
      <c r="H1130" s="48">
        <f t="shared" si="392"/>
        <v>7</v>
      </c>
      <c r="I1130" s="163">
        <f t="shared" si="393"/>
        <v>4.2168674698795178E-2</v>
      </c>
      <c r="J1130" s="8"/>
      <c r="K1130" s="2">
        <f t="shared" si="394"/>
        <v>0.16265060240963855</v>
      </c>
      <c r="L1130" s="2">
        <f t="shared" si="395"/>
        <v>7.2289156626506021E-2</v>
      </c>
      <c r="M1130" s="2">
        <f t="shared" si="396"/>
        <v>0.33734939759036142</v>
      </c>
      <c r="N1130" s="2">
        <f t="shared" si="404"/>
        <v>0.29518072289156627</v>
      </c>
      <c r="O1130" s="2">
        <f t="shared" si="405"/>
        <v>0.13253012048192769</v>
      </c>
      <c r="P1130" s="1">
        <v>27</v>
      </c>
      <c r="Q1130" s="1">
        <v>12</v>
      </c>
      <c r="R1130" s="1">
        <v>56</v>
      </c>
      <c r="S1130" s="1">
        <v>49</v>
      </c>
      <c r="T1130" s="1">
        <v>19</v>
      </c>
      <c r="U1130" s="1">
        <v>1</v>
      </c>
      <c r="V1130">
        <v>0</v>
      </c>
      <c r="W1130" s="1"/>
      <c r="Y1130" s="1"/>
      <c r="Z1130" s="1">
        <f t="shared" si="397"/>
        <v>0</v>
      </c>
      <c r="AA1130" s="1">
        <v>0</v>
      </c>
      <c r="AC1130">
        <v>2</v>
      </c>
      <c r="AD1130" s="136">
        <v>0</v>
      </c>
      <c r="AE1130">
        <v>0</v>
      </c>
      <c r="AF1130">
        <v>0</v>
      </c>
      <c r="AI1130" t="str">
        <f t="shared" si="387"/>
        <v>Gilsum</v>
      </c>
      <c r="AJ1130" t="s">
        <v>1402</v>
      </c>
      <c r="AK1130" s="159">
        <v>2</v>
      </c>
      <c r="AL1130" s="7"/>
      <c r="AN1130" s="91">
        <v>33</v>
      </c>
      <c r="AO1130" s="93">
        <v>5</v>
      </c>
      <c r="AP1130" s="93">
        <v>25</v>
      </c>
      <c r="AQ1130" s="100">
        <v>29220</v>
      </c>
      <c r="AR1130" s="100">
        <f t="shared" si="398"/>
        <v>33005</v>
      </c>
      <c r="AS1130" t="s">
        <v>1753</v>
      </c>
      <c r="AT1130" s="103">
        <f t="shared" si="399"/>
        <v>3329220</v>
      </c>
      <c r="AW1130">
        <v>16.68</v>
      </c>
      <c r="AX1130">
        <v>0.02</v>
      </c>
      <c r="AY1130">
        <v>16.66</v>
      </c>
      <c r="BA1130" s="7">
        <f t="shared" si="406"/>
        <v>0</v>
      </c>
      <c r="BB1130" s="7">
        <f t="shared" si="407"/>
        <v>0</v>
      </c>
      <c r="BC1130" s="7">
        <f t="shared" si="408"/>
        <v>1</v>
      </c>
      <c r="BD1130" s="7">
        <f t="shared" si="408"/>
        <v>0</v>
      </c>
      <c r="BE1130" s="7">
        <f t="shared" si="409"/>
        <v>0</v>
      </c>
      <c r="BF1130" s="107">
        <f t="shared" si="400"/>
        <v>0</v>
      </c>
      <c r="BG1130" s="107">
        <f t="shared" si="401"/>
        <v>0</v>
      </c>
      <c r="BH1130" s="107">
        <f t="shared" si="402"/>
        <v>0.33700000000000002</v>
      </c>
      <c r="BI1130" s="107">
        <f t="shared" si="403"/>
        <v>0</v>
      </c>
      <c r="BJ1130" s="107">
        <f t="shared" si="410"/>
        <v>0</v>
      </c>
      <c r="BK1130" s="151">
        <f t="shared" si="411"/>
        <v>0</v>
      </c>
      <c r="BM1130">
        <v>0</v>
      </c>
      <c r="BN1130">
        <v>0</v>
      </c>
      <c r="BO1130">
        <v>0</v>
      </c>
      <c r="BP1130">
        <v>0</v>
      </c>
      <c r="BQ1130">
        <v>0</v>
      </c>
      <c r="BR1130">
        <v>0</v>
      </c>
      <c r="BS1130">
        <v>0</v>
      </c>
      <c r="BT1130">
        <v>0</v>
      </c>
      <c r="BU1130">
        <v>0</v>
      </c>
      <c r="BW1130">
        <v>0</v>
      </c>
      <c r="BX1130">
        <v>0</v>
      </c>
      <c r="BY1130">
        <v>0</v>
      </c>
      <c r="BZ1130">
        <v>0</v>
      </c>
      <c r="CA1130">
        <v>0</v>
      </c>
      <c r="CB1130">
        <v>0</v>
      </c>
      <c r="CC1130">
        <v>0</v>
      </c>
      <c r="CD1130">
        <v>0</v>
      </c>
      <c r="CE1130">
        <v>0</v>
      </c>
      <c r="CF1130">
        <v>0</v>
      </c>
    </row>
    <row r="1131" spans="1:84" hidden="1" outlineLevel="1">
      <c r="A1131" t="s">
        <v>54</v>
      </c>
      <c r="B1131" s="9" t="s">
        <v>3222</v>
      </c>
      <c r="C1131" s="1">
        <f t="shared" si="388"/>
        <v>3747</v>
      </c>
      <c r="D1131" s="7">
        <f t="shared" si="389"/>
        <v>3</v>
      </c>
      <c r="E1131" s="7">
        <f t="shared" si="390"/>
        <v>4</v>
      </c>
      <c r="F1131" s="7">
        <f t="shared" si="391"/>
        <v>1</v>
      </c>
      <c r="G1131" s="7">
        <f t="shared" si="386"/>
        <v>2</v>
      </c>
      <c r="H1131" s="48">
        <f t="shared" si="392"/>
        <v>472</v>
      </c>
      <c r="I1131" s="163">
        <f t="shared" si="393"/>
        <v>0.12596744061916199</v>
      </c>
      <c r="J1131" s="8"/>
      <c r="K1131" s="2">
        <f t="shared" si="394"/>
        <v>0.137176407792901</v>
      </c>
      <c r="L1131" s="2">
        <f t="shared" si="395"/>
        <v>0.10728582866293035</v>
      </c>
      <c r="M1131" s="2">
        <f t="shared" si="396"/>
        <v>0.37630104083266613</v>
      </c>
      <c r="N1131" s="2">
        <f t="shared" si="404"/>
        <v>0.25033360021350415</v>
      </c>
      <c r="O1131" s="2">
        <f t="shared" si="405"/>
        <v>0.1289031224979984</v>
      </c>
      <c r="P1131" s="1">
        <v>514</v>
      </c>
      <c r="Q1131" s="1">
        <v>402</v>
      </c>
      <c r="R1131" s="1">
        <v>1410</v>
      </c>
      <c r="S1131" s="1">
        <v>938</v>
      </c>
      <c r="T1131" s="1">
        <v>392</v>
      </c>
      <c r="U1131" s="1">
        <v>41</v>
      </c>
      <c r="V1131">
        <v>2</v>
      </c>
      <c r="W1131" s="1"/>
      <c r="Y1131" s="1"/>
      <c r="Z1131" s="1">
        <f t="shared" si="397"/>
        <v>12</v>
      </c>
      <c r="AA1131" s="1">
        <v>7</v>
      </c>
      <c r="AC1131">
        <v>20</v>
      </c>
      <c r="AD1131" s="136">
        <v>5</v>
      </c>
      <c r="AE1131">
        <v>4</v>
      </c>
      <c r="AF1131">
        <v>0</v>
      </c>
      <c r="AI1131" t="str">
        <f t="shared" si="387"/>
        <v>Goffstown</v>
      </c>
      <c r="AJ1131" t="s">
        <v>119</v>
      </c>
      <c r="AK1131" s="159">
        <v>1</v>
      </c>
      <c r="AL1131" s="7"/>
      <c r="AN1131" s="91">
        <v>33</v>
      </c>
      <c r="AO1131" s="93">
        <v>11</v>
      </c>
      <c r="AP1131" s="93">
        <v>40</v>
      </c>
      <c r="AQ1131" s="100">
        <v>29860</v>
      </c>
      <c r="AR1131" s="100">
        <f t="shared" si="398"/>
        <v>33011</v>
      </c>
      <c r="AS1131" t="s">
        <v>1753</v>
      </c>
      <c r="AT1131" s="103">
        <f t="shared" si="399"/>
        <v>3329860</v>
      </c>
      <c r="AW1131">
        <v>37.51</v>
      </c>
      <c r="AX1131">
        <v>0.62</v>
      </c>
      <c r="AY1131">
        <v>36.89</v>
      </c>
      <c r="BA1131" s="7">
        <f t="shared" si="406"/>
        <v>0</v>
      </c>
      <c r="BB1131" s="7">
        <f t="shared" si="407"/>
        <v>0</v>
      </c>
      <c r="BC1131" s="7">
        <f t="shared" si="408"/>
        <v>1</v>
      </c>
      <c r="BD1131" s="7">
        <f t="shared" si="408"/>
        <v>0</v>
      </c>
      <c r="BE1131" s="7">
        <f t="shared" si="409"/>
        <v>0</v>
      </c>
      <c r="BF1131" s="107">
        <f t="shared" si="400"/>
        <v>0</v>
      </c>
      <c r="BG1131" s="107">
        <f t="shared" si="401"/>
        <v>0</v>
      </c>
      <c r="BH1131" s="107">
        <f t="shared" si="402"/>
        <v>0.376</v>
      </c>
      <c r="BI1131" s="107">
        <f t="shared" si="403"/>
        <v>0</v>
      </c>
      <c r="BJ1131" s="107">
        <f t="shared" si="410"/>
        <v>0</v>
      </c>
      <c r="BK1131" s="151">
        <f t="shared" si="411"/>
        <v>0</v>
      </c>
      <c r="BM1131">
        <v>0</v>
      </c>
      <c r="BN1131">
        <v>1</v>
      </c>
      <c r="BO1131">
        <v>0</v>
      </c>
      <c r="BP1131">
        <v>0</v>
      </c>
      <c r="BQ1131">
        <v>0</v>
      </c>
      <c r="BR1131">
        <v>1</v>
      </c>
      <c r="BS1131">
        <v>1</v>
      </c>
      <c r="BT1131">
        <v>0</v>
      </c>
      <c r="BU1131">
        <v>1</v>
      </c>
      <c r="BW1131">
        <v>3</v>
      </c>
      <c r="BX1131">
        <v>1</v>
      </c>
      <c r="BY1131">
        <v>0</v>
      </c>
      <c r="BZ1131">
        <v>0</v>
      </c>
      <c r="CA1131">
        <v>0</v>
      </c>
      <c r="CB1131">
        <v>1</v>
      </c>
      <c r="CC1131">
        <v>1</v>
      </c>
      <c r="CD1131">
        <v>1</v>
      </c>
      <c r="CE1131">
        <v>1</v>
      </c>
      <c r="CF1131">
        <v>0</v>
      </c>
    </row>
    <row r="1132" spans="1:84" hidden="1" outlineLevel="1">
      <c r="A1132" t="s">
        <v>2313</v>
      </c>
      <c r="B1132" s="9" t="s">
        <v>3222</v>
      </c>
      <c r="C1132" s="1">
        <f t="shared" si="388"/>
        <v>374</v>
      </c>
      <c r="D1132" s="7">
        <f t="shared" si="389"/>
        <v>4</v>
      </c>
      <c r="E1132" s="7">
        <f t="shared" si="390"/>
        <v>3</v>
      </c>
      <c r="F1132" s="7">
        <f t="shared" si="391"/>
        <v>1</v>
      </c>
      <c r="G1132" s="7">
        <f t="shared" si="386"/>
        <v>2</v>
      </c>
      <c r="H1132" s="48">
        <f t="shared" si="392"/>
        <v>31</v>
      </c>
      <c r="I1132" s="163">
        <f t="shared" si="393"/>
        <v>8.2887700534759357E-2</v>
      </c>
      <c r="J1132" s="8"/>
      <c r="K1132" s="2">
        <f t="shared" si="394"/>
        <v>0.10427807486631016</v>
      </c>
      <c r="L1132" s="2">
        <f t="shared" si="395"/>
        <v>0.14438502673796791</v>
      </c>
      <c r="M1132" s="2">
        <f t="shared" si="396"/>
        <v>0.3502673796791444</v>
      </c>
      <c r="N1132" s="2">
        <f t="shared" si="404"/>
        <v>0.26737967914438504</v>
      </c>
      <c r="O1132" s="2">
        <f t="shared" si="405"/>
        <v>0.13368983957219249</v>
      </c>
      <c r="P1132" s="1">
        <v>39</v>
      </c>
      <c r="Q1132" s="1">
        <v>54</v>
      </c>
      <c r="R1132" s="1">
        <v>131</v>
      </c>
      <c r="S1132" s="1">
        <v>100</v>
      </c>
      <c r="T1132" s="1">
        <v>37</v>
      </c>
      <c r="U1132" s="1">
        <v>3</v>
      </c>
      <c r="V1132">
        <v>0</v>
      </c>
      <c r="W1132" s="1"/>
      <c r="Y1132" s="1"/>
      <c r="Z1132" s="1">
        <f t="shared" si="397"/>
        <v>2</v>
      </c>
      <c r="AA1132" s="1">
        <v>4</v>
      </c>
      <c r="AC1132">
        <v>3</v>
      </c>
      <c r="AD1132" s="136">
        <v>1</v>
      </c>
      <c r="AE1132">
        <v>0</v>
      </c>
      <c r="AF1132">
        <v>0</v>
      </c>
      <c r="AI1132" t="str">
        <f t="shared" si="387"/>
        <v>Gorham</v>
      </c>
      <c r="AJ1132" t="s">
        <v>1974</v>
      </c>
      <c r="AK1132" s="159">
        <v>2</v>
      </c>
      <c r="AL1132" s="7"/>
      <c r="AN1132" s="91">
        <v>33</v>
      </c>
      <c r="AO1132" s="93">
        <v>7</v>
      </c>
      <c r="AP1132" s="93">
        <v>95</v>
      </c>
      <c r="AQ1132" s="100">
        <v>30260</v>
      </c>
      <c r="AR1132" s="100">
        <f t="shared" si="398"/>
        <v>33007</v>
      </c>
      <c r="AS1132" t="s">
        <v>1753</v>
      </c>
      <c r="AT1132" s="103">
        <f t="shared" si="399"/>
        <v>3330260</v>
      </c>
      <c r="AW1132">
        <v>32.31</v>
      </c>
      <c r="AX1132">
        <v>0.41</v>
      </c>
      <c r="AY1132">
        <v>31.91</v>
      </c>
      <c r="BA1132" s="7">
        <f t="shared" si="406"/>
        <v>0</v>
      </c>
      <c r="BB1132" s="7">
        <f t="shared" si="407"/>
        <v>0</v>
      </c>
      <c r="BC1132" s="7">
        <f t="shared" si="408"/>
        <v>1</v>
      </c>
      <c r="BD1132" s="7">
        <f t="shared" si="408"/>
        <v>0</v>
      </c>
      <c r="BE1132" s="7">
        <f t="shared" si="409"/>
        <v>0</v>
      </c>
      <c r="BF1132" s="107">
        <f t="shared" si="400"/>
        <v>0</v>
      </c>
      <c r="BG1132" s="107">
        <f t="shared" si="401"/>
        <v>0</v>
      </c>
      <c r="BH1132" s="107">
        <f t="shared" si="402"/>
        <v>0.35</v>
      </c>
      <c r="BI1132" s="107">
        <f t="shared" si="403"/>
        <v>0</v>
      </c>
      <c r="BJ1132" s="107">
        <f t="shared" si="410"/>
        <v>0</v>
      </c>
      <c r="BK1132" s="151">
        <f t="shared" si="411"/>
        <v>0</v>
      </c>
      <c r="BM1132">
        <v>0</v>
      </c>
      <c r="BN1132">
        <v>0</v>
      </c>
      <c r="BO1132">
        <v>0</v>
      </c>
      <c r="BP1132">
        <v>0</v>
      </c>
      <c r="BQ1132">
        <v>0</v>
      </c>
      <c r="BR1132">
        <v>0</v>
      </c>
      <c r="BS1132">
        <v>2</v>
      </c>
      <c r="BT1132">
        <v>0</v>
      </c>
      <c r="BU1132">
        <v>0</v>
      </c>
      <c r="BW1132">
        <v>0</v>
      </c>
      <c r="BX1132">
        <v>0</v>
      </c>
      <c r="BY1132">
        <v>0</v>
      </c>
      <c r="BZ1132">
        <v>0</v>
      </c>
      <c r="CA1132">
        <v>0</v>
      </c>
      <c r="CB1132">
        <v>0</v>
      </c>
      <c r="CC1132">
        <v>0</v>
      </c>
      <c r="CD1132">
        <v>0</v>
      </c>
      <c r="CE1132">
        <v>0</v>
      </c>
      <c r="CF1132">
        <v>0</v>
      </c>
    </row>
    <row r="1133" spans="1:84" hidden="1" outlineLevel="1">
      <c r="A1133" t="s">
        <v>101</v>
      </c>
      <c r="B1133" s="9" t="s">
        <v>3222</v>
      </c>
      <c r="C1133" s="1">
        <f t="shared" si="388"/>
        <v>159</v>
      </c>
      <c r="D1133" s="7">
        <f t="shared" si="389"/>
        <v>2</v>
      </c>
      <c r="E1133" s="7">
        <f t="shared" si="390"/>
        <v>4</v>
      </c>
      <c r="F1133" s="7">
        <f t="shared" si="391"/>
        <v>3</v>
      </c>
      <c r="G1133" s="7">
        <f t="shared" si="386"/>
        <v>1</v>
      </c>
      <c r="H1133" s="48">
        <f t="shared" si="392"/>
        <v>5</v>
      </c>
      <c r="I1133" s="163">
        <f t="shared" si="393"/>
        <v>3.1446540880503145E-2</v>
      </c>
      <c r="J1133" s="8"/>
      <c r="K1133" s="2">
        <f t="shared" si="394"/>
        <v>0.2389937106918239</v>
      </c>
      <c r="L1133" s="2">
        <f t="shared" si="395"/>
        <v>0.13836477987421383</v>
      </c>
      <c r="M1133" s="2">
        <f t="shared" si="396"/>
        <v>0.22012578616352202</v>
      </c>
      <c r="N1133" s="2">
        <f t="shared" si="404"/>
        <v>0.27044025157232704</v>
      </c>
      <c r="O1133" s="2">
        <f t="shared" si="405"/>
        <v>0.13207547169811329</v>
      </c>
      <c r="P1133" s="1">
        <v>38</v>
      </c>
      <c r="Q1133" s="1">
        <v>22</v>
      </c>
      <c r="R1133" s="1">
        <v>35</v>
      </c>
      <c r="S1133" s="1">
        <v>43</v>
      </c>
      <c r="T1133" s="1">
        <v>16</v>
      </c>
      <c r="U1133" s="1">
        <v>0</v>
      </c>
      <c r="V1133">
        <v>0</v>
      </c>
      <c r="W1133" s="1"/>
      <c r="Y1133" s="1"/>
      <c r="Z1133" s="1">
        <f t="shared" si="397"/>
        <v>3</v>
      </c>
      <c r="AA1133" s="1">
        <v>2</v>
      </c>
      <c r="AC1133">
        <v>0</v>
      </c>
      <c r="AD1133" s="136">
        <v>0</v>
      </c>
      <c r="AE1133">
        <v>0</v>
      </c>
      <c r="AF1133">
        <v>0</v>
      </c>
      <c r="AI1133" t="str">
        <f t="shared" si="387"/>
        <v>Goshen</v>
      </c>
      <c r="AJ1133" t="s">
        <v>164</v>
      </c>
      <c r="AK1133" s="159">
        <v>2</v>
      </c>
      <c r="AL1133" s="7"/>
      <c r="AN1133" s="91">
        <v>33</v>
      </c>
      <c r="AO1133" s="93">
        <v>19</v>
      </c>
      <c r="AP1133" s="93">
        <v>30</v>
      </c>
      <c r="AQ1133" s="100">
        <v>30500</v>
      </c>
      <c r="AR1133" s="100">
        <f t="shared" si="398"/>
        <v>33019</v>
      </c>
      <c r="AS1133" t="s">
        <v>1753</v>
      </c>
      <c r="AT1133" s="103">
        <f t="shared" si="399"/>
        <v>3330500</v>
      </c>
      <c r="AW1133">
        <v>22.58</v>
      </c>
      <c r="AX1133">
        <v>0.09</v>
      </c>
      <c r="AY1133">
        <v>22.49</v>
      </c>
      <c r="BA1133" s="7">
        <f t="shared" si="406"/>
        <v>0</v>
      </c>
      <c r="BB1133" s="7">
        <f t="shared" si="407"/>
        <v>0</v>
      </c>
      <c r="BC1133" s="7">
        <f t="shared" si="408"/>
        <v>0</v>
      </c>
      <c r="BD1133" s="7">
        <f t="shared" si="408"/>
        <v>1</v>
      </c>
      <c r="BE1133" s="7">
        <f t="shared" si="409"/>
        <v>0</v>
      </c>
      <c r="BF1133" s="107">
        <f t="shared" si="400"/>
        <v>0</v>
      </c>
      <c r="BG1133" s="107">
        <f t="shared" si="401"/>
        <v>0</v>
      </c>
      <c r="BH1133" s="107">
        <f t="shared" si="402"/>
        <v>0</v>
      </c>
      <c r="BI1133" s="107">
        <f t="shared" si="403"/>
        <v>0.27</v>
      </c>
      <c r="BJ1133" s="107">
        <f t="shared" si="410"/>
        <v>0</v>
      </c>
      <c r="BK1133" s="151">
        <f t="shared" si="411"/>
        <v>0</v>
      </c>
      <c r="BM1133">
        <v>0</v>
      </c>
      <c r="BN1133">
        <v>1</v>
      </c>
      <c r="BO1133">
        <v>0</v>
      </c>
      <c r="BP1133">
        <v>0</v>
      </c>
      <c r="BQ1133">
        <v>0</v>
      </c>
      <c r="BR1133">
        <v>0</v>
      </c>
      <c r="BS1133">
        <v>0</v>
      </c>
      <c r="BT1133">
        <v>0</v>
      </c>
      <c r="BU1133">
        <v>0</v>
      </c>
      <c r="BW1133">
        <v>1</v>
      </c>
      <c r="BX1133">
        <v>0</v>
      </c>
      <c r="BY1133">
        <v>0</v>
      </c>
      <c r="BZ1133">
        <v>0</v>
      </c>
      <c r="CA1133">
        <v>0</v>
      </c>
      <c r="CB1133">
        <v>1</v>
      </c>
      <c r="CC1133">
        <v>0</v>
      </c>
      <c r="CD1133">
        <v>0</v>
      </c>
      <c r="CE1133">
        <v>0</v>
      </c>
      <c r="CF1133">
        <v>0</v>
      </c>
    </row>
    <row r="1134" spans="1:84" hidden="1" outlineLevel="1">
      <c r="A1134" t="s">
        <v>945</v>
      </c>
      <c r="B1134" s="9" t="s">
        <v>3222</v>
      </c>
      <c r="C1134" s="1">
        <f t="shared" si="388"/>
        <v>261</v>
      </c>
      <c r="D1134" s="7">
        <f t="shared" si="389"/>
        <v>5</v>
      </c>
      <c r="E1134" s="7">
        <f t="shared" si="390"/>
        <v>3</v>
      </c>
      <c r="F1134" s="7">
        <f t="shared" si="391"/>
        <v>2</v>
      </c>
      <c r="G1134" s="7">
        <f t="shared" si="386"/>
        <v>1</v>
      </c>
      <c r="H1134" s="48">
        <f t="shared" si="392"/>
        <v>3</v>
      </c>
      <c r="I1134" s="163">
        <f t="shared" si="393"/>
        <v>1.1494252873563218E-2</v>
      </c>
      <c r="J1134" s="8"/>
      <c r="K1134" s="2">
        <f t="shared" si="394"/>
        <v>7.2796934865900387E-2</v>
      </c>
      <c r="L1134" s="2">
        <f t="shared" si="395"/>
        <v>0.1111111111111111</v>
      </c>
      <c r="M1134" s="2">
        <f t="shared" si="396"/>
        <v>0.34099616858237547</v>
      </c>
      <c r="N1134" s="2">
        <f t="shared" si="404"/>
        <v>0.35249042145593867</v>
      </c>
      <c r="O1134" s="2">
        <f t="shared" si="405"/>
        <v>0.12260536398467436</v>
      </c>
      <c r="P1134" s="1">
        <v>19</v>
      </c>
      <c r="Q1134" s="1">
        <v>29</v>
      </c>
      <c r="R1134" s="1">
        <v>89</v>
      </c>
      <c r="S1134" s="1">
        <v>92</v>
      </c>
      <c r="T1134" s="1">
        <v>27</v>
      </c>
      <c r="U1134" s="1">
        <v>2</v>
      </c>
      <c r="V1134">
        <v>1</v>
      </c>
      <c r="W1134" s="1"/>
      <c r="Y1134" s="1"/>
      <c r="Z1134" s="1">
        <f t="shared" si="397"/>
        <v>1</v>
      </c>
      <c r="AA1134" s="1">
        <v>0</v>
      </c>
      <c r="AC1134">
        <v>0</v>
      </c>
      <c r="AD1134" s="136">
        <v>0</v>
      </c>
      <c r="AE1134">
        <v>1</v>
      </c>
      <c r="AF1134">
        <v>0</v>
      </c>
      <c r="AI1134" t="str">
        <f t="shared" si="387"/>
        <v>Grafton</v>
      </c>
      <c r="AJ1134" t="s">
        <v>945</v>
      </c>
      <c r="AK1134" s="159">
        <v>2</v>
      </c>
      <c r="AL1134" s="7"/>
      <c r="AN1134" s="91">
        <v>33</v>
      </c>
      <c r="AO1134" s="93">
        <v>9</v>
      </c>
      <c r="AP1134" s="93">
        <v>75</v>
      </c>
      <c r="AQ1134" s="100">
        <v>30820</v>
      </c>
      <c r="AR1134" s="100">
        <f t="shared" si="398"/>
        <v>33009</v>
      </c>
      <c r="AS1134" t="s">
        <v>1753</v>
      </c>
      <c r="AT1134" s="103">
        <f t="shared" si="399"/>
        <v>3330820</v>
      </c>
      <c r="AW1134">
        <v>42.63</v>
      </c>
      <c r="AX1134">
        <v>0.79</v>
      </c>
      <c r="AY1134">
        <v>41.83</v>
      </c>
      <c r="BA1134" s="7">
        <f t="shared" si="406"/>
        <v>0</v>
      </c>
      <c r="BB1134" s="7">
        <f t="shared" si="407"/>
        <v>0</v>
      </c>
      <c r="BC1134" s="7">
        <f t="shared" si="408"/>
        <v>0</v>
      </c>
      <c r="BD1134" s="7">
        <f t="shared" si="408"/>
        <v>1</v>
      </c>
      <c r="BE1134" s="7">
        <f t="shared" si="409"/>
        <v>0</v>
      </c>
      <c r="BF1134" s="107">
        <f t="shared" si="400"/>
        <v>0</v>
      </c>
      <c r="BG1134" s="107">
        <f t="shared" si="401"/>
        <v>0</v>
      </c>
      <c r="BH1134" s="107">
        <f t="shared" si="402"/>
        <v>0</v>
      </c>
      <c r="BI1134" s="107">
        <f t="shared" si="403"/>
        <v>0.35199999999999998</v>
      </c>
      <c r="BJ1134" s="107">
        <f t="shared" si="410"/>
        <v>0</v>
      </c>
      <c r="BK1134" s="151">
        <f t="shared" si="411"/>
        <v>0</v>
      </c>
      <c r="BM1134">
        <v>0</v>
      </c>
      <c r="BN1134">
        <v>0</v>
      </c>
      <c r="BO1134">
        <v>1</v>
      </c>
      <c r="BP1134">
        <v>0</v>
      </c>
      <c r="BQ1134">
        <v>0</v>
      </c>
      <c r="BR1134">
        <v>0</v>
      </c>
      <c r="BS1134">
        <v>0</v>
      </c>
      <c r="BT1134">
        <v>0</v>
      </c>
      <c r="BU1134">
        <v>0</v>
      </c>
      <c r="BW1134">
        <v>0</v>
      </c>
      <c r="BX1134">
        <v>0</v>
      </c>
      <c r="BY1134">
        <v>0</v>
      </c>
      <c r="BZ1134">
        <v>0</v>
      </c>
      <c r="CA1134">
        <v>0</v>
      </c>
      <c r="CB1134">
        <v>0</v>
      </c>
      <c r="CC1134">
        <v>0</v>
      </c>
      <c r="CD1134">
        <v>0</v>
      </c>
      <c r="CE1134">
        <v>0</v>
      </c>
      <c r="CF1134">
        <v>0</v>
      </c>
    </row>
    <row r="1135" spans="1:84" hidden="1" outlineLevel="1">
      <c r="A1135" t="s">
        <v>315</v>
      </c>
      <c r="B1135" s="9" t="s">
        <v>3222</v>
      </c>
      <c r="C1135" s="1">
        <f t="shared" si="388"/>
        <v>733</v>
      </c>
      <c r="D1135" s="7">
        <f t="shared" si="389"/>
        <v>2</v>
      </c>
      <c r="E1135" s="7">
        <f t="shared" si="390"/>
        <v>4</v>
      </c>
      <c r="F1135" s="7">
        <f t="shared" si="391"/>
        <v>1</v>
      </c>
      <c r="G1135" s="7">
        <f t="shared" si="386"/>
        <v>3</v>
      </c>
      <c r="H1135" s="48">
        <f t="shared" si="392"/>
        <v>54</v>
      </c>
      <c r="I1135" s="163">
        <f t="shared" si="393"/>
        <v>7.3669849931787171E-2</v>
      </c>
      <c r="J1135" s="8"/>
      <c r="K1135" s="2">
        <f t="shared" si="394"/>
        <v>0.27557980900409279</v>
      </c>
      <c r="L1135" s="2">
        <f t="shared" si="395"/>
        <v>0.11459754433833561</v>
      </c>
      <c r="M1135" s="2">
        <f t="shared" si="396"/>
        <v>0.34924965893587995</v>
      </c>
      <c r="N1135" s="2">
        <f t="shared" si="404"/>
        <v>0.16780354706684858</v>
      </c>
      <c r="O1135" s="2">
        <f t="shared" si="405"/>
        <v>9.2769440654843049E-2</v>
      </c>
      <c r="P1135" s="1">
        <v>202</v>
      </c>
      <c r="Q1135" s="1">
        <v>84</v>
      </c>
      <c r="R1135" s="1">
        <v>256</v>
      </c>
      <c r="S1135" s="1">
        <v>123</v>
      </c>
      <c r="T1135" s="1">
        <v>55</v>
      </c>
      <c r="U1135" s="1">
        <v>8</v>
      </c>
      <c r="V1135">
        <v>1</v>
      </c>
      <c r="W1135" s="1"/>
      <c r="Y1135" s="1"/>
      <c r="Z1135" s="1">
        <f t="shared" si="397"/>
        <v>0</v>
      </c>
      <c r="AA1135" s="1">
        <v>2</v>
      </c>
      <c r="AC1135">
        <v>0</v>
      </c>
      <c r="AD1135" s="136">
        <v>1</v>
      </c>
      <c r="AE1135">
        <v>1</v>
      </c>
      <c r="AF1135">
        <v>0</v>
      </c>
      <c r="AI1135" t="str">
        <f t="shared" si="387"/>
        <v>Grantham</v>
      </c>
      <c r="AJ1135" t="s">
        <v>164</v>
      </c>
      <c r="AK1135" s="159">
        <v>2</v>
      </c>
      <c r="AL1135" s="7"/>
      <c r="AN1135" s="91">
        <v>33</v>
      </c>
      <c r="AO1135" s="93">
        <v>19</v>
      </c>
      <c r="AP1135" s="93">
        <v>35</v>
      </c>
      <c r="AQ1135" s="100">
        <v>31220</v>
      </c>
      <c r="AR1135" s="100">
        <f t="shared" si="398"/>
        <v>33019</v>
      </c>
      <c r="AS1135" t="s">
        <v>1753</v>
      </c>
      <c r="AT1135" s="103">
        <f t="shared" si="399"/>
        <v>3331220</v>
      </c>
      <c r="AW1135">
        <v>27.65</v>
      </c>
      <c r="AX1135">
        <v>0.87</v>
      </c>
      <c r="AY1135">
        <v>26.78</v>
      </c>
      <c r="BA1135" s="7">
        <f t="shared" si="406"/>
        <v>0</v>
      </c>
      <c r="BB1135" s="7">
        <f t="shared" si="407"/>
        <v>0</v>
      </c>
      <c r="BC1135" s="7">
        <f t="shared" si="408"/>
        <v>1</v>
      </c>
      <c r="BD1135" s="7">
        <f t="shared" si="408"/>
        <v>0</v>
      </c>
      <c r="BE1135" s="7">
        <f t="shared" si="409"/>
        <v>0</v>
      </c>
      <c r="BF1135" s="107">
        <f t="shared" si="400"/>
        <v>0</v>
      </c>
      <c r="BG1135" s="107">
        <f t="shared" si="401"/>
        <v>0</v>
      </c>
      <c r="BH1135" s="107">
        <f t="shared" si="402"/>
        <v>0.34899999999999998</v>
      </c>
      <c r="BI1135" s="107">
        <f t="shared" si="403"/>
        <v>0</v>
      </c>
      <c r="BJ1135" s="107">
        <f t="shared" si="410"/>
        <v>0</v>
      </c>
      <c r="BK1135" s="151">
        <f t="shared" si="411"/>
        <v>0</v>
      </c>
      <c r="BM1135">
        <v>0</v>
      </c>
      <c r="BN1135">
        <v>0</v>
      </c>
      <c r="BO1135">
        <v>0</v>
      </c>
      <c r="BP1135">
        <v>0</v>
      </c>
      <c r="BQ1135">
        <v>0</v>
      </c>
      <c r="BR1135">
        <v>0</v>
      </c>
      <c r="BS1135">
        <v>0</v>
      </c>
      <c r="BT1135">
        <v>0</v>
      </c>
      <c r="BU1135">
        <v>0</v>
      </c>
      <c r="BW1135">
        <v>0</v>
      </c>
      <c r="BX1135">
        <v>0</v>
      </c>
      <c r="BY1135">
        <v>0</v>
      </c>
      <c r="BZ1135">
        <v>0</v>
      </c>
      <c r="CA1135">
        <v>0</v>
      </c>
      <c r="CB1135">
        <v>0</v>
      </c>
      <c r="CC1135">
        <v>0</v>
      </c>
      <c r="CD1135">
        <v>0</v>
      </c>
      <c r="CE1135">
        <v>0</v>
      </c>
      <c r="CF1135">
        <v>0</v>
      </c>
    </row>
    <row r="1136" spans="1:84" hidden="1" outlineLevel="1">
      <c r="A1136" t="s">
        <v>774</v>
      </c>
      <c r="B1136" s="9" t="s">
        <v>3222</v>
      </c>
      <c r="C1136" s="1">
        <f t="shared" si="388"/>
        <v>377</v>
      </c>
      <c r="D1136" s="7">
        <f t="shared" si="389"/>
        <v>3</v>
      </c>
      <c r="E1136" s="7">
        <f t="shared" si="390"/>
        <v>5</v>
      </c>
      <c r="F1136" s="7">
        <f t="shared" si="391"/>
        <v>2</v>
      </c>
      <c r="G1136" s="7">
        <f t="shared" si="386"/>
        <v>1</v>
      </c>
      <c r="H1136" s="48">
        <f t="shared" si="392"/>
        <v>6</v>
      </c>
      <c r="I1136" s="163">
        <f t="shared" si="393"/>
        <v>1.5915119363395226E-2</v>
      </c>
      <c r="J1136" s="8"/>
      <c r="K1136" s="2">
        <f t="shared" si="394"/>
        <v>0.22546419098143236</v>
      </c>
      <c r="L1136" s="2">
        <f t="shared" si="395"/>
        <v>7.4270557029177717E-2</v>
      </c>
      <c r="M1136" s="2">
        <f t="shared" si="396"/>
        <v>0.27851458885941643</v>
      </c>
      <c r="N1136" s="2">
        <f t="shared" si="404"/>
        <v>0.29442970822281167</v>
      </c>
      <c r="O1136" s="2">
        <f t="shared" si="405"/>
        <v>0.12732095490716183</v>
      </c>
      <c r="P1136" s="1">
        <v>85</v>
      </c>
      <c r="Q1136" s="1">
        <v>28</v>
      </c>
      <c r="R1136" s="1">
        <v>105</v>
      </c>
      <c r="S1136" s="1">
        <v>111</v>
      </c>
      <c r="T1136" s="1">
        <v>36</v>
      </c>
      <c r="U1136" s="1">
        <v>6</v>
      </c>
      <c r="V1136">
        <v>0</v>
      </c>
      <c r="W1136" s="1"/>
      <c r="Y1136" s="1"/>
      <c r="Z1136" s="1">
        <f t="shared" si="397"/>
        <v>1</v>
      </c>
      <c r="AA1136" s="1">
        <v>2</v>
      </c>
      <c r="AC1136">
        <v>0</v>
      </c>
      <c r="AD1136" s="136">
        <v>1</v>
      </c>
      <c r="AE1136">
        <v>0</v>
      </c>
      <c r="AF1136">
        <v>2</v>
      </c>
      <c r="AI1136" t="str">
        <f t="shared" si="387"/>
        <v>Greenfield</v>
      </c>
      <c r="AJ1136" t="s">
        <v>119</v>
      </c>
      <c r="AK1136" s="159">
        <v>2</v>
      </c>
      <c r="AL1136" s="7"/>
      <c r="AN1136" s="91">
        <v>33</v>
      </c>
      <c r="AO1136" s="93">
        <v>11</v>
      </c>
      <c r="AP1136" s="93">
        <v>45</v>
      </c>
      <c r="AQ1136" s="100">
        <v>31540</v>
      </c>
      <c r="AR1136" s="100">
        <f t="shared" si="398"/>
        <v>33011</v>
      </c>
      <c r="AS1136" t="s">
        <v>1753</v>
      </c>
      <c r="AT1136" s="103">
        <f t="shared" si="399"/>
        <v>3331540</v>
      </c>
      <c r="AW1136">
        <v>26.01</v>
      </c>
      <c r="AX1136">
        <v>0.56000000000000005</v>
      </c>
      <c r="AY1136">
        <v>25.45</v>
      </c>
      <c r="BA1136" s="7">
        <f t="shared" si="406"/>
        <v>0</v>
      </c>
      <c r="BB1136" s="7">
        <f t="shared" si="407"/>
        <v>0</v>
      </c>
      <c r="BC1136" s="7">
        <f t="shared" si="408"/>
        <v>0</v>
      </c>
      <c r="BD1136" s="7">
        <f t="shared" si="408"/>
        <v>1</v>
      </c>
      <c r="BE1136" s="7">
        <f t="shared" si="409"/>
        <v>0</v>
      </c>
      <c r="BF1136" s="107">
        <f t="shared" si="400"/>
        <v>0</v>
      </c>
      <c r="BG1136" s="107">
        <f t="shared" si="401"/>
        <v>0</v>
      </c>
      <c r="BH1136" s="107">
        <f t="shared" si="402"/>
        <v>0</v>
      </c>
      <c r="BI1136" s="107">
        <f t="shared" si="403"/>
        <v>0.29399999999999998</v>
      </c>
      <c r="BJ1136" s="107">
        <f t="shared" si="410"/>
        <v>0</v>
      </c>
      <c r="BK1136" s="151">
        <f t="shared" si="411"/>
        <v>0</v>
      </c>
      <c r="BM1136">
        <v>1</v>
      </c>
      <c r="BN1136">
        <v>0</v>
      </c>
      <c r="BO1136">
        <v>0</v>
      </c>
      <c r="BP1136">
        <v>0</v>
      </c>
      <c r="BQ1136">
        <v>0</v>
      </c>
      <c r="BR1136">
        <v>0</v>
      </c>
      <c r="BS1136">
        <v>0</v>
      </c>
      <c r="BT1136">
        <v>0</v>
      </c>
      <c r="BU1136">
        <v>0</v>
      </c>
      <c r="BW1136">
        <v>0</v>
      </c>
      <c r="BX1136">
        <v>0</v>
      </c>
      <c r="BY1136">
        <v>0</v>
      </c>
      <c r="BZ1136">
        <v>0</v>
      </c>
      <c r="CA1136">
        <v>0</v>
      </c>
      <c r="CB1136">
        <v>0</v>
      </c>
      <c r="CC1136">
        <v>0</v>
      </c>
      <c r="CD1136">
        <v>0</v>
      </c>
      <c r="CE1136">
        <v>0</v>
      </c>
      <c r="CF1136">
        <v>0</v>
      </c>
    </row>
    <row r="1137" spans="1:84" hidden="1" outlineLevel="1">
      <c r="A1137" t="s">
        <v>657</v>
      </c>
      <c r="B1137" s="9" t="s">
        <v>3222</v>
      </c>
      <c r="C1137" s="1">
        <f t="shared" si="388"/>
        <v>868</v>
      </c>
      <c r="D1137" s="7">
        <f t="shared" si="389"/>
        <v>2</v>
      </c>
      <c r="E1137" s="7">
        <f t="shared" si="390"/>
        <v>4</v>
      </c>
      <c r="F1137" s="7">
        <f t="shared" si="391"/>
        <v>1</v>
      </c>
      <c r="G1137" s="7">
        <f t="shared" si="386"/>
        <v>3</v>
      </c>
      <c r="H1137" s="48">
        <f t="shared" si="392"/>
        <v>229</v>
      </c>
      <c r="I1137" s="163">
        <f t="shared" si="393"/>
        <v>0.26382488479262672</v>
      </c>
      <c r="J1137" s="8"/>
      <c r="K1137" s="2">
        <f t="shared" si="394"/>
        <v>0.20161290322580644</v>
      </c>
      <c r="L1137" s="2">
        <f t="shared" si="395"/>
        <v>8.755760368663594E-2</v>
      </c>
      <c r="M1137" s="2">
        <f t="shared" si="396"/>
        <v>0.46543778801843316</v>
      </c>
      <c r="N1137" s="2">
        <f t="shared" si="404"/>
        <v>0.15783410138248849</v>
      </c>
      <c r="O1137" s="2">
        <f t="shared" si="405"/>
        <v>8.7557603686635954E-2</v>
      </c>
      <c r="P1137" s="1">
        <v>175</v>
      </c>
      <c r="Q1137" s="1">
        <v>76</v>
      </c>
      <c r="R1137" s="1">
        <v>404</v>
      </c>
      <c r="S1137" s="1">
        <v>137</v>
      </c>
      <c r="T1137" s="1">
        <v>55</v>
      </c>
      <c r="U1137" s="1">
        <v>10</v>
      </c>
      <c r="V1137">
        <v>1</v>
      </c>
      <c r="W1137" s="1"/>
      <c r="Y1137" s="1"/>
      <c r="Z1137" s="1">
        <f t="shared" si="397"/>
        <v>0</v>
      </c>
      <c r="AA1137" s="1">
        <v>2</v>
      </c>
      <c r="AC1137">
        <v>6</v>
      </c>
      <c r="AD1137" s="136">
        <v>0</v>
      </c>
      <c r="AE1137">
        <v>2</v>
      </c>
      <c r="AF1137">
        <v>0</v>
      </c>
      <c r="AI1137" t="str">
        <f t="shared" si="387"/>
        <v>Greenland</v>
      </c>
      <c r="AJ1137" t="s">
        <v>3115</v>
      </c>
      <c r="AK1137" s="159">
        <v>1</v>
      </c>
      <c r="AL1137" s="7"/>
      <c r="AN1137" s="91">
        <v>33</v>
      </c>
      <c r="AO1137" s="93">
        <v>15</v>
      </c>
      <c r="AP1137" s="93">
        <v>65</v>
      </c>
      <c r="AQ1137" s="100">
        <v>31700</v>
      </c>
      <c r="AR1137" s="100">
        <f t="shared" si="398"/>
        <v>33015</v>
      </c>
      <c r="AS1137" t="s">
        <v>1753</v>
      </c>
      <c r="AT1137" s="103">
        <f t="shared" si="399"/>
        <v>3331700</v>
      </c>
      <c r="AW1137">
        <v>13.29</v>
      </c>
      <c r="AX1137">
        <v>2.8</v>
      </c>
      <c r="AY1137">
        <v>10.49</v>
      </c>
      <c r="BA1137" s="7">
        <f t="shared" si="406"/>
        <v>0</v>
      </c>
      <c r="BB1137" s="7">
        <f t="shared" si="407"/>
        <v>0</v>
      </c>
      <c r="BC1137" s="7">
        <f t="shared" si="408"/>
        <v>1</v>
      </c>
      <c r="BD1137" s="7">
        <f t="shared" si="408"/>
        <v>0</v>
      </c>
      <c r="BE1137" s="7">
        <f t="shared" si="409"/>
        <v>0</v>
      </c>
      <c r="BF1137" s="107">
        <f t="shared" si="400"/>
        <v>0</v>
      </c>
      <c r="BG1137" s="107">
        <f t="shared" si="401"/>
        <v>0</v>
      </c>
      <c r="BH1137" s="107">
        <f t="shared" si="402"/>
        <v>0.46500000000000002</v>
      </c>
      <c r="BI1137" s="107">
        <f t="shared" si="403"/>
        <v>0</v>
      </c>
      <c r="BJ1137" s="107">
        <f t="shared" si="410"/>
        <v>0</v>
      </c>
      <c r="BK1137" s="151">
        <f t="shared" si="411"/>
        <v>0</v>
      </c>
      <c r="BM1137">
        <v>0</v>
      </c>
      <c r="BN1137">
        <v>0</v>
      </c>
      <c r="BO1137">
        <v>0</v>
      </c>
      <c r="BP1137">
        <v>0</v>
      </c>
      <c r="BQ1137">
        <v>0</v>
      </c>
      <c r="BR1137">
        <v>0</v>
      </c>
      <c r="BS1137">
        <v>0</v>
      </c>
      <c r="BT1137">
        <v>0</v>
      </c>
      <c r="BU1137">
        <v>0</v>
      </c>
      <c r="BW1137">
        <v>0</v>
      </c>
      <c r="BX1137">
        <v>0</v>
      </c>
      <c r="BY1137">
        <v>0</v>
      </c>
      <c r="BZ1137">
        <v>0</v>
      </c>
      <c r="CA1137">
        <v>0</v>
      </c>
      <c r="CB1137">
        <v>0</v>
      </c>
      <c r="CC1137">
        <v>0</v>
      </c>
      <c r="CD1137">
        <v>0</v>
      </c>
      <c r="CE1137">
        <v>0</v>
      </c>
      <c r="CF1137">
        <v>0</v>
      </c>
    </row>
    <row r="1138" spans="1:84" hidden="1" outlineLevel="1">
      <c r="A1138" s="9" t="s">
        <v>977</v>
      </c>
      <c r="B1138" s="9" t="s">
        <v>3222</v>
      </c>
      <c r="C1138" s="1">
        <f t="shared" si="388"/>
        <v>291</v>
      </c>
      <c r="D1138" s="7">
        <f t="shared" si="389"/>
        <v>4</v>
      </c>
      <c r="E1138" s="7">
        <f t="shared" si="390"/>
        <v>4</v>
      </c>
      <c r="F1138" s="7">
        <f t="shared" si="391"/>
        <v>1</v>
      </c>
      <c r="G1138" s="7">
        <f t="shared" si="386"/>
        <v>2</v>
      </c>
      <c r="H1138" s="48">
        <f t="shared" si="392"/>
        <v>10</v>
      </c>
      <c r="I1138" s="163">
        <f t="shared" si="393"/>
        <v>3.4364261168384883E-2</v>
      </c>
      <c r="J1138" s="8"/>
      <c r="K1138" s="2">
        <f t="shared" si="394"/>
        <v>9.6219931271477668E-2</v>
      </c>
      <c r="L1138" s="2">
        <f t="shared" si="395"/>
        <v>9.6219931271477668E-2</v>
      </c>
      <c r="M1138" s="2">
        <f t="shared" si="396"/>
        <v>0.36082474226804123</v>
      </c>
      <c r="N1138" s="2">
        <f t="shared" si="404"/>
        <v>0.32646048109965636</v>
      </c>
      <c r="O1138" s="2">
        <f t="shared" si="405"/>
        <v>0.1202749140893471</v>
      </c>
      <c r="P1138" s="1">
        <v>28</v>
      </c>
      <c r="Q1138" s="1">
        <v>28</v>
      </c>
      <c r="R1138" s="1">
        <v>105</v>
      </c>
      <c r="S1138" s="1">
        <v>95</v>
      </c>
      <c r="T1138" s="1">
        <v>34</v>
      </c>
      <c r="U1138" s="1">
        <v>0</v>
      </c>
      <c r="V1138">
        <v>0</v>
      </c>
      <c r="W1138" s="1"/>
      <c r="Y1138" s="1"/>
      <c r="Z1138" s="1">
        <f t="shared" si="397"/>
        <v>1</v>
      </c>
      <c r="AA1138" s="1">
        <v>0</v>
      </c>
      <c r="AC1138">
        <v>0</v>
      </c>
      <c r="AD1138" s="136">
        <v>0</v>
      </c>
      <c r="AE1138">
        <v>0</v>
      </c>
      <c r="AF1138">
        <v>0</v>
      </c>
      <c r="AI1138" t="str">
        <f t="shared" si="387"/>
        <v>Greenville</v>
      </c>
      <c r="AJ1138" t="s">
        <v>119</v>
      </c>
      <c r="AK1138" s="159">
        <v>2</v>
      </c>
      <c r="AL1138" s="7"/>
      <c r="AN1138" s="91">
        <v>33</v>
      </c>
      <c r="AO1138" s="93">
        <v>11</v>
      </c>
      <c r="AP1138" s="93">
        <v>50</v>
      </c>
      <c r="AQ1138" s="100">
        <v>31940</v>
      </c>
      <c r="AR1138" s="100">
        <f t="shared" si="398"/>
        <v>33011</v>
      </c>
      <c r="AS1138" t="s">
        <v>1753</v>
      </c>
      <c r="AT1138" s="103">
        <f t="shared" si="399"/>
        <v>3331940</v>
      </c>
      <c r="AW1138">
        <v>6.87</v>
      </c>
      <c r="AX1138">
        <v>0</v>
      </c>
      <c r="AY1138">
        <v>6.87</v>
      </c>
      <c r="BA1138" s="7">
        <f t="shared" si="406"/>
        <v>0</v>
      </c>
      <c r="BB1138" s="7">
        <f t="shared" si="407"/>
        <v>0</v>
      </c>
      <c r="BC1138" s="7">
        <f t="shared" si="408"/>
        <v>1</v>
      </c>
      <c r="BD1138" s="7">
        <f t="shared" si="408"/>
        <v>0</v>
      </c>
      <c r="BE1138" s="7">
        <f t="shared" si="409"/>
        <v>0</v>
      </c>
      <c r="BF1138" s="107">
        <f t="shared" si="400"/>
        <v>0</v>
      </c>
      <c r="BG1138" s="107">
        <f t="shared" si="401"/>
        <v>0</v>
      </c>
      <c r="BH1138" s="107">
        <f t="shared" si="402"/>
        <v>0.36</v>
      </c>
      <c r="BI1138" s="107">
        <f t="shared" si="403"/>
        <v>0</v>
      </c>
      <c r="BJ1138" s="107">
        <f t="shared" si="410"/>
        <v>0</v>
      </c>
      <c r="BK1138" s="151">
        <f t="shared" si="411"/>
        <v>0</v>
      </c>
      <c r="BM1138">
        <v>0</v>
      </c>
      <c r="BN1138">
        <v>0</v>
      </c>
      <c r="BO1138">
        <v>0</v>
      </c>
      <c r="BP1138">
        <v>0</v>
      </c>
      <c r="BQ1138">
        <v>0</v>
      </c>
      <c r="BR1138">
        <v>0</v>
      </c>
      <c r="BS1138">
        <v>0</v>
      </c>
      <c r="BT1138">
        <v>0</v>
      </c>
      <c r="BU1138">
        <v>1</v>
      </c>
      <c r="BW1138">
        <v>0</v>
      </c>
      <c r="BX1138">
        <v>0</v>
      </c>
      <c r="BY1138">
        <v>0</v>
      </c>
      <c r="BZ1138">
        <v>0</v>
      </c>
      <c r="CA1138">
        <v>0</v>
      </c>
      <c r="CB1138">
        <v>0</v>
      </c>
      <c r="CC1138">
        <v>0</v>
      </c>
      <c r="CD1138">
        <v>0</v>
      </c>
      <c r="CE1138">
        <v>0</v>
      </c>
      <c r="CF1138">
        <v>0</v>
      </c>
    </row>
    <row r="1139" spans="1:84" hidden="1" outlineLevel="1">
      <c r="A1139" t="s">
        <v>2784</v>
      </c>
      <c r="B1139" s="9" t="s">
        <v>3222</v>
      </c>
      <c r="C1139" s="1">
        <f t="shared" si="388"/>
        <v>126</v>
      </c>
      <c r="D1139" s="7">
        <f t="shared" si="389"/>
        <v>3</v>
      </c>
      <c r="E1139" s="7">
        <f t="shared" si="390"/>
        <v>4</v>
      </c>
      <c r="F1139" s="7">
        <f t="shared" si="391"/>
        <v>2</v>
      </c>
      <c r="G1139" s="7">
        <f t="shared" si="386"/>
        <v>1</v>
      </c>
      <c r="H1139" s="48">
        <f t="shared" si="392"/>
        <v>5</v>
      </c>
      <c r="I1139" s="163">
        <f t="shared" si="393"/>
        <v>3.968253968253968E-2</v>
      </c>
      <c r="J1139" s="8"/>
      <c r="K1139" s="2">
        <f t="shared" si="394"/>
        <v>0.15079365079365079</v>
      </c>
      <c r="L1139" s="2">
        <f t="shared" si="395"/>
        <v>0.11904761904761904</v>
      </c>
      <c r="M1139" s="2">
        <f t="shared" si="396"/>
        <v>0.26984126984126983</v>
      </c>
      <c r="N1139" s="2">
        <f t="shared" si="404"/>
        <v>0.30952380952380953</v>
      </c>
      <c r="O1139" s="2">
        <f t="shared" si="405"/>
        <v>0.15079365079365076</v>
      </c>
      <c r="P1139" s="1">
        <v>19</v>
      </c>
      <c r="Q1139" s="1">
        <v>15</v>
      </c>
      <c r="R1139" s="1">
        <v>34</v>
      </c>
      <c r="S1139" s="1">
        <v>39</v>
      </c>
      <c r="T1139" s="1">
        <v>10</v>
      </c>
      <c r="U1139" s="1">
        <v>5</v>
      </c>
      <c r="V1139">
        <v>1</v>
      </c>
      <c r="W1139" s="1"/>
      <c r="Y1139" s="1"/>
      <c r="Z1139" s="1">
        <f t="shared" si="397"/>
        <v>0</v>
      </c>
      <c r="AA1139" s="1">
        <v>0</v>
      </c>
      <c r="AC1139">
        <v>3</v>
      </c>
      <c r="AD1139" s="136">
        <v>0</v>
      </c>
      <c r="AE1139">
        <v>0</v>
      </c>
      <c r="AF1139">
        <v>0</v>
      </c>
      <c r="AI1139" t="str">
        <f t="shared" si="387"/>
        <v>Groton</v>
      </c>
      <c r="AJ1139" t="s">
        <v>945</v>
      </c>
      <c r="AK1139" s="159">
        <v>2</v>
      </c>
      <c r="AL1139" s="7"/>
      <c r="AN1139" s="91">
        <v>33</v>
      </c>
      <c r="AO1139" s="93">
        <v>9</v>
      </c>
      <c r="AP1139" s="93">
        <v>80</v>
      </c>
      <c r="AQ1139" s="100">
        <v>32180</v>
      </c>
      <c r="AR1139" s="100">
        <f t="shared" si="398"/>
        <v>33009</v>
      </c>
      <c r="AS1139" t="s">
        <v>1753</v>
      </c>
      <c r="AT1139" s="103">
        <f t="shared" si="399"/>
        <v>3332180</v>
      </c>
      <c r="AW1139">
        <v>40.82</v>
      </c>
      <c r="AX1139">
        <v>0.05</v>
      </c>
      <c r="AY1139">
        <v>40.78</v>
      </c>
      <c r="BA1139" s="7">
        <f t="shared" si="406"/>
        <v>0</v>
      </c>
      <c r="BB1139" s="7">
        <f t="shared" si="407"/>
        <v>0</v>
      </c>
      <c r="BC1139" s="7">
        <f t="shared" si="408"/>
        <v>0</v>
      </c>
      <c r="BD1139" s="7">
        <f t="shared" si="408"/>
        <v>1</v>
      </c>
      <c r="BE1139" s="7">
        <f t="shared" si="409"/>
        <v>0</v>
      </c>
      <c r="BF1139" s="107">
        <f t="shared" si="400"/>
        <v>0</v>
      </c>
      <c r="BG1139" s="107">
        <f t="shared" si="401"/>
        <v>0</v>
      </c>
      <c r="BH1139" s="107">
        <f t="shared" si="402"/>
        <v>0</v>
      </c>
      <c r="BI1139" s="107">
        <f t="shared" si="403"/>
        <v>0.309</v>
      </c>
      <c r="BJ1139" s="107">
        <f t="shared" si="410"/>
        <v>0</v>
      </c>
      <c r="BK1139" s="151">
        <f t="shared" si="411"/>
        <v>0</v>
      </c>
      <c r="BM1139">
        <v>0</v>
      </c>
      <c r="BN1139">
        <v>0</v>
      </c>
      <c r="BO1139">
        <v>0</v>
      </c>
      <c r="BP1139">
        <v>0</v>
      </c>
      <c r="BQ1139">
        <v>0</v>
      </c>
      <c r="BR1139">
        <v>0</v>
      </c>
      <c r="BS1139">
        <v>0</v>
      </c>
      <c r="BT1139">
        <v>0</v>
      </c>
      <c r="BU1139">
        <v>0</v>
      </c>
      <c r="BW1139">
        <v>0</v>
      </c>
      <c r="BX1139">
        <v>0</v>
      </c>
      <c r="BY1139">
        <v>0</v>
      </c>
      <c r="BZ1139">
        <v>0</v>
      </c>
      <c r="CA1139">
        <v>0</v>
      </c>
      <c r="CB1139">
        <v>0</v>
      </c>
      <c r="CC1139">
        <v>0</v>
      </c>
      <c r="CD1139">
        <v>0</v>
      </c>
      <c r="CE1139">
        <v>0</v>
      </c>
      <c r="CF1139">
        <v>0</v>
      </c>
    </row>
    <row r="1140" spans="1:84" hidden="1" outlineLevel="1">
      <c r="A1140" t="s">
        <v>704</v>
      </c>
      <c r="B1140" s="9" t="s">
        <v>3222</v>
      </c>
      <c r="C1140" s="1">
        <f t="shared" si="388"/>
        <v>80</v>
      </c>
      <c r="D1140" s="7">
        <f t="shared" si="389"/>
        <v>3</v>
      </c>
      <c r="E1140" s="7">
        <f t="shared" si="390"/>
        <v>2</v>
      </c>
      <c r="F1140" s="7">
        <f t="shared" si="391"/>
        <v>1</v>
      </c>
      <c r="G1140" s="7">
        <f t="shared" si="386"/>
        <v>5</v>
      </c>
      <c r="H1140" s="48">
        <f t="shared" si="392"/>
        <v>36</v>
      </c>
      <c r="I1140" s="163">
        <f t="shared" si="393"/>
        <v>0.45</v>
      </c>
      <c r="J1140" s="8"/>
      <c r="K1140" s="2">
        <f t="shared" si="394"/>
        <v>0.1</v>
      </c>
      <c r="L1140" s="2">
        <f t="shared" si="395"/>
        <v>0.13750000000000001</v>
      </c>
      <c r="M1140" s="2">
        <f t="shared" si="396"/>
        <v>0.58750000000000002</v>
      </c>
      <c r="N1140" s="2">
        <f t="shared" si="404"/>
        <v>7.4999999999999997E-2</v>
      </c>
      <c r="O1140" s="2">
        <f t="shared" si="405"/>
        <v>9.9999999999999936E-2</v>
      </c>
      <c r="P1140" s="1">
        <v>8</v>
      </c>
      <c r="Q1140" s="1">
        <v>11</v>
      </c>
      <c r="R1140" s="1">
        <v>47</v>
      </c>
      <c r="S1140" s="1">
        <v>6</v>
      </c>
      <c r="T1140" s="1">
        <v>8</v>
      </c>
      <c r="U1140" s="1">
        <v>0</v>
      </c>
      <c r="V1140">
        <v>0</v>
      </c>
      <c r="W1140" s="1"/>
      <c r="Y1140" s="1"/>
      <c r="Z1140" s="1">
        <f t="shared" si="397"/>
        <v>0</v>
      </c>
      <c r="AA1140" s="1">
        <v>0</v>
      </c>
      <c r="AC1140">
        <v>0</v>
      </c>
      <c r="AD1140" s="136">
        <v>0</v>
      </c>
      <c r="AE1140">
        <v>0</v>
      </c>
      <c r="AF1140">
        <v>0</v>
      </c>
      <c r="AI1140" t="str">
        <f t="shared" si="387"/>
        <v>Hale's</v>
      </c>
      <c r="AJ1140" t="s">
        <v>1837</v>
      </c>
      <c r="AK1140" s="159">
        <v>1</v>
      </c>
      <c r="AL1140" s="7"/>
      <c r="AN1140" s="91">
        <v>33</v>
      </c>
      <c r="AO1140" s="93">
        <v>3</v>
      </c>
      <c r="AP1140" s="93">
        <v>45</v>
      </c>
      <c r="AQ1140" s="100">
        <v>32500</v>
      </c>
      <c r="AR1140" s="100">
        <f t="shared" si="398"/>
        <v>33003</v>
      </c>
      <c r="AS1140" t="s">
        <v>58</v>
      </c>
      <c r="AT1140" s="103">
        <f t="shared" si="399"/>
        <v>3332500</v>
      </c>
      <c r="AW1140">
        <v>2.4300000000000002</v>
      </c>
      <c r="AX1140">
        <v>0</v>
      </c>
      <c r="AY1140">
        <v>2.4300000000000002</v>
      </c>
      <c r="BA1140" s="7">
        <f t="shared" si="406"/>
        <v>0</v>
      </c>
      <c r="BB1140" s="7">
        <f t="shared" si="407"/>
        <v>0</v>
      </c>
      <c r="BC1140" s="7">
        <f t="shared" si="408"/>
        <v>1</v>
      </c>
      <c r="BD1140" s="7">
        <f t="shared" si="408"/>
        <v>0</v>
      </c>
      <c r="BE1140" s="7">
        <f t="shared" si="409"/>
        <v>0</v>
      </c>
      <c r="BF1140" s="107">
        <f t="shared" si="400"/>
        <v>0</v>
      </c>
      <c r="BG1140" s="107">
        <f t="shared" si="401"/>
        <v>0</v>
      </c>
      <c r="BH1140" s="107">
        <f t="shared" si="402"/>
        <v>0.58699999999999997</v>
      </c>
      <c r="BI1140" s="107">
        <f t="shared" si="403"/>
        <v>0</v>
      </c>
      <c r="BJ1140" s="107">
        <f t="shared" si="410"/>
        <v>0</v>
      </c>
      <c r="BK1140" s="151">
        <f t="shared" si="411"/>
        <v>0</v>
      </c>
      <c r="BM1140">
        <v>0</v>
      </c>
      <c r="BN1140">
        <v>0</v>
      </c>
      <c r="BO1140">
        <v>0</v>
      </c>
      <c r="BP1140">
        <v>0</v>
      </c>
      <c r="BQ1140">
        <v>0</v>
      </c>
      <c r="BR1140">
        <v>0</v>
      </c>
      <c r="BS1140">
        <v>0</v>
      </c>
      <c r="BT1140">
        <v>0</v>
      </c>
      <c r="BU1140">
        <v>0</v>
      </c>
      <c r="BW1140">
        <v>0</v>
      </c>
      <c r="BX1140">
        <v>0</v>
      </c>
      <c r="BY1140">
        <v>0</v>
      </c>
      <c r="BZ1140">
        <v>0</v>
      </c>
      <c r="CA1140">
        <v>0</v>
      </c>
      <c r="CB1140">
        <v>0</v>
      </c>
      <c r="CC1140">
        <v>0</v>
      </c>
      <c r="CD1140">
        <v>0</v>
      </c>
      <c r="CE1140">
        <v>0</v>
      </c>
      <c r="CF1140">
        <v>0</v>
      </c>
    </row>
    <row r="1141" spans="1:84" hidden="1" outlineLevel="1">
      <c r="A1141" t="s">
        <v>2021</v>
      </c>
      <c r="B1141" s="9" t="s">
        <v>3222</v>
      </c>
      <c r="C1141" s="1">
        <f t="shared" si="388"/>
        <v>2300</v>
      </c>
      <c r="D1141" s="7">
        <f t="shared" si="389"/>
        <v>2</v>
      </c>
      <c r="E1141" s="7">
        <f t="shared" si="390"/>
        <v>4</v>
      </c>
      <c r="F1141" s="7">
        <f t="shared" si="391"/>
        <v>1</v>
      </c>
      <c r="G1141" s="7">
        <f t="shared" si="386"/>
        <v>3</v>
      </c>
      <c r="H1141" s="48">
        <f t="shared" si="392"/>
        <v>724</v>
      </c>
      <c r="I1141" s="163">
        <f t="shared" si="393"/>
        <v>0.31478260869565217</v>
      </c>
      <c r="J1141" s="8"/>
      <c r="K1141" s="2">
        <f t="shared" si="394"/>
        <v>0.17434782608695651</v>
      </c>
      <c r="L1141" s="2">
        <f t="shared" si="395"/>
        <v>8.2173913043478264E-2</v>
      </c>
      <c r="M1141" s="2">
        <f t="shared" si="396"/>
        <v>0.4891304347826087</v>
      </c>
      <c r="N1141" s="2">
        <f t="shared" si="404"/>
        <v>0.16304347826086957</v>
      </c>
      <c r="O1141" s="2">
        <f t="shared" si="405"/>
        <v>9.1304347826086873E-2</v>
      </c>
      <c r="P1141" s="1">
        <v>401</v>
      </c>
      <c r="Q1141" s="1">
        <v>189</v>
      </c>
      <c r="R1141" s="1">
        <v>1125</v>
      </c>
      <c r="S1141" s="1">
        <v>375</v>
      </c>
      <c r="T1141" s="1">
        <v>174</v>
      </c>
      <c r="U1141" s="1">
        <v>13</v>
      </c>
      <c r="V1141">
        <v>3</v>
      </c>
      <c r="W1141" s="1"/>
      <c r="Y1141" s="1"/>
      <c r="Z1141" s="1">
        <f t="shared" si="397"/>
        <v>5</v>
      </c>
      <c r="AA1141" s="1">
        <v>3</v>
      </c>
      <c r="AC1141">
        <v>7</v>
      </c>
      <c r="AD1141" s="136">
        <v>0</v>
      </c>
      <c r="AE1141">
        <v>0</v>
      </c>
      <c r="AF1141">
        <v>5</v>
      </c>
      <c r="AI1141" t="str">
        <f t="shared" si="387"/>
        <v>Hampstead</v>
      </c>
      <c r="AJ1141" t="s">
        <v>3115</v>
      </c>
      <c r="AK1141" s="159">
        <v>1</v>
      </c>
      <c r="AL1141" s="7"/>
      <c r="AN1141" s="91">
        <v>33</v>
      </c>
      <c r="AO1141" s="93">
        <v>15</v>
      </c>
      <c r="AP1141" s="93">
        <v>70</v>
      </c>
      <c r="AQ1141" s="100">
        <v>32900</v>
      </c>
      <c r="AR1141" s="100">
        <f t="shared" si="398"/>
        <v>33015</v>
      </c>
      <c r="AS1141" t="s">
        <v>1753</v>
      </c>
      <c r="AT1141" s="103">
        <f t="shared" si="399"/>
        <v>3332900</v>
      </c>
      <c r="AW1141">
        <v>14.01</v>
      </c>
      <c r="AX1141">
        <v>0.69</v>
      </c>
      <c r="AY1141">
        <v>13.32</v>
      </c>
      <c r="BA1141" s="7">
        <f t="shared" si="406"/>
        <v>0</v>
      </c>
      <c r="BB1141" s="7">
        <f t="shared" si="407"/>
        <v>0</v>
      </c>
      <c r="BC1141" s="7">
        <f t="shared" si="408"/>
        <v>1</v>
      </c>
      <c r="BD1141" s="7">
        <f t="shared" si="408"/>
        <v>0</v>
      </c>
      <c r="BE1141" s="7">
        <f t="shared" si="409"/>
        <v>0</v>
      </c>
      <c r="BF1141" s="107">
        <f t="shared" si="400"/>
        <v>0</v>
      </c>
      <c r="BG1141" s="107">
        <f t="shared" si="401"/>
        <v>0</v>
      </c>
      <c r="BH1141" s="107">
        <f t="shared" si="402"/>
        <v>0.48899999999999999</v>
      </c>
      <c r="BI1141" s="107">
        <f t="shared" si="403"/>
        <v>0</v>
      </c>
      <c r="BJ1141" s="107">
        <f t="shared" si="410"/>
        <v>0</v>
      </c>
      <c r="BK1141" s="151">
        <f t="shared" si="411"/>
        <v>0</v>
      </c>
      <c r="BM1141">
        <v>0</v>
      </c>
      <c r="BN1141">
        <v>0</v>
      </c>
      <c r="BO1141">
        <v>0</v>
      </c>
      <c r="BP1141">
        <v>0</v>
      </c>
      <c r="BQ1141">
        <v>0</v>
      </c>
      <c r="BR1141">
        <v>0</v>
      </c>
      <c r="BS1141">
        <v>0</v>
      </c>
      <c r="BT1141">
        <v>0</v>
      </c>
      <c r="BU1141">
        <v>1</v>
      </c>
      <c r="BW1141">
        <v>3</v>
      </c>
      <c r="BX1141">
        <v>0</v>
      </c>
      <c r="BY1141">
        <v>0</v>
      </c>
      <c r="BZ1141">
        <v>1</v>
      </c>
      <c r="CA1141">
        <v>0</v>
      </c>
      <c r="CB1141">
        <v>0</v>
      </c>
      <c r="CC1141">
        <v>0</v>
      </c>
      <c r="CD1141">
        <v>0</v>
      </c>
      <c r="CE1141">
        <v>0</v>
      </c>
      <c r="CF1141">
        <v>0</v>
      </c>
    </row>
    <row r="1142" spans="1:84" hidden="1" outlineLevel="1">
      <c r="A1142" t="s">
        <v>276</v>
      </c>
      <c r="B1142" s="9" t="s">
        <v>3222</v>
      </c>
      <c r="C1142" s="1">
        <f t="shared" si="388"/>
        <v>3316</v>
      </c>
      <c r="D1142" s="7">
        <f t="shared" si="389"/>
        <v>3</v>
      </c>
      <c r="E1142" s="7">
        <f t="shared" si="390"/>
        <v>4</v>
      </c>
      <c r="F1142" s="7">
        <f t="shared" si="391"/>
        <v>1</v>
      </c>
      <c r="G1142" s="7">
        <f t="shared" si="386"/>
        <v>2</v>
      </c>
      <c r="H1142" s="48">
        <f t="shared" si="392"/>
        <v>1212</v>
      </c>
      <c r="I1142" s="163">
        <f t="shared" si="393"/>
        <v>0.36550060313630883</v>
      </c>
      <c r="J1142" s="8"/>
      <c r="K1142" s="2">
        <f t="shared" si="394"/>
        <v>0.15681544028950542</v>
      </c>
      <c r="L1142" s="2">
        <f t="shared" si="395"/>
        <v>7.7201447527141129E-2</v>
      </c>
      <c r="M1142" s="2">
        <f t="shared" si="396"/>
        <v>0.52744270205066346</v>
      </c>
      <c r="N1142" s="2">
        <f t="shared" si="404"/>
        <v>0.16194209891435465</v>
      </c>
      <c r="O1142" s="2">
        <f t="shared" si="405"/>
        <v>7.6598311218335352E-2</v>
      </c>
      <c r="P1142" s="1">
        <v>520</v>
      </c>
      <c r="Q1142" s="1">
        <v>256</v>
      </c>
      <c r="R1142" s="1">
        <v>1749</v>
      </c>
      <c r="S1142" s="1">
        <v>537</v>
      </c>
      <c r="T1142" s="1">
        <v>206</v>
      </c>
      <c r="U1142" s="1">
        <v>14</v>
      </c>
      <c r="V1142">
        <v>7</v>
      </c>
      <c r="W1142" s="1"/>
      <c r="Y1142" s="1"/>
      <c r="Z1142" s="1">
        <f t="shared" si="397"/>
        <v>7</v>
      </c>
      <c r="AA1142" s="1">
        <v>8</v>
      </c>
      <c r="AC1142">
        <v>8</v>
      </c>
      <c r="AD1142" s="136">
        <v>2</v>
      </c>
      <c r="AE1142">
        <v>1</v>
      </c>
      <c r="AF1142">
        <v>1</v>
      </c>
      <c r="AI1142" t="str">
        <f t="shared" si="387"/>
        <v>Hampton</v>
      </c>
      <c r="AJ1142" t="s">
        <v>3115</v>
      </c>
      <c r="AK1142" s="159">
        <v>1</v>
      </c>
      <c r="AL1142" s="7"/>
      <c r="AN1142" s="91">
        <v>33</v>
      </c>
      <c r="AO1142" s="93">
        <v>15</v>
      </c>
      <c r="AP1142" s="93">
        <v>75</v>
      </c>
      <c r="AQ1142" s="100">
        <v>33060</v>
      </c>
      <c r="AR1142" s="100">
        <f t="shared" si="398"/>
        <v>33015</v>
      </c>
      <c r="AS1142" t="s">
        <v>1753</v>
      </c>
      <c r="AT1142" s="103">
        <f t="shared" si="399"/>
        <v>3333060</v>
      </c>
      <c r="AW1142">
        <v>14.58</v>
      </c>
      <c r="AX1142">
        <v>1.55</v>
      </c>
      <c r="AY1142">
        <v>13.03</v>
      </c>
      <c r="BA1142" s="7">
        <f t="shared" si="406"/>
        <v>0</v>
      </c>
      <c r="BB1142" s="7">
        <f t="shared" si="407"/>
        <v>0</v>
      </c>
      <c r="BC1142" s="7">
        <f t="shared" si="408"/>
        <v>1</v>
      </c>
      <c r="BD1142" s="7">
        <f t="shared" si="408"/>
        <v>0</v>
      </c>
      <c r="BE1142" s="7">
        <f t="shared" si="409"/>
        <v>0</v>
      </c>
      <c r="BF1142" s="107">
        <f t="shared" si="400"/>
        <v>0</v>
      </c>
      <c r="BG1142" s="107">
        <f t="shared" si="401"/>
        <v>0</v>
      </c>
      <c r="BH1142" s="107">
        <f t="shared" si="402"/>
        <v>0.52700000000000002</v>
      </c>
      <c r="BI1142" s="107">
        <f t="shared" si="403"/>
        <v>0</v>
      </c>
      <c r="BJ1142" s="107">
        <f t="shared" si="410"/>
        <v>0</v>
      </c>
      <c r="BK1142" s="151">
        <f t="shared" si="411"/>
        <v>0</v>
      </c>
      <c r="BM1142">
        <v>0</v>
      </c>
      <c r="BN1142">
        <v>0</v>
      </c>
      <c r="BO1142">
        <v>0</v>
      </c>
      <c r="BP1142">
        <v>0</v>
      </c>
      <c r="BQ1142">
        <v>0</v>
      </c>
      <c r="BR1142">
        <v>0</v>
      </c>
      <c r="BS1142">
        <v>0</v>
      </c>
      <c r="BT1142">
        <v>1</v>
      </c>
      <c r="BU1142">
        <v>1</v>
      </c>
      <c r="BW1142">
        <v>1</v>
      </c>
      <c r="BX1142">
        <v>2</v>
      </c>
      <c r="BY1142">
        <v>0</v>
      </c>
      <c r="BZ1142">
        <v>0</v>
      </c>
      <c r="CA1142">
        <v>1</v>
      </c>
      <c r="CB1142">
        <v>1</v>
      </c>
      <c r="CC1142">
        <v>0</v>
      </c>
      <c r="CD1142">
        <v>0</v>
      </c>
      <c r="CE1142">
        <v>0</v>
      </c>
      <c r="CF1142">
        <v>0</v>
      </c>
    </row>
    <row r="1143" spans="1:84" hidden="1" outlineLevel="1">
      <c r="A1143" t="s">
        <v>2542</v>
      </c>
      <c r="B1143" s="9" t="s">
        <v>3222</v>
      </c>
      <c r="C1143" s="1">
        <f t="shared" si="388"/>
        <v>752</v>
      </c>
      <c r="D1143" s="7">
        <f t="shared" si="389"/>
        <v>2</v>
      </c>
      <c r="E1143" s="7">
        <f t="shared" si="390"/>
        <v>4</v>
      </c>
      <c r="F1143" s="7">
        <f t="shared" si="391"/>
        <v>1</v>
      </c>
      <c r="G1143" s="7">
        <f t="shared" si="386"/>
        <v>3</v>
      </c>
      <c r="H1143" s="48">
        <f t="shared" si="392"/>
        <v>299</v>
      </c>
      <c r="I1143" s="163">
        <f t="shared" si="393"/>
        <v>0.39760638297872342</v>
      </c>
      <c r="J1143" s="8"/>
      <c r="K1143" s="2">
        <f t="shared" si="394"/>
        <v>0.15691489361702127</v>
      </c>
      <c r="L1143" s="2">
        <f t="shared" si="395"/>
        <v>7.5797872340425537E-2</v>
      </c>
      <c r="M1143" s="2">
        <f t="shared" si="396"/>
        <v>0.55452127659574468</v>
      </c>
      <c r="N1143" s="2">
        <f t="shared" si="404"/>
        <v>0.15026595744680851</v>
      </c>
      <c r="O1143" s="2">
        <f t="shared" si="405"/>
        <v>6.2499999999999972E-2</v>
      </c>
      <c r="P1143" s="1">
        <v>118</v>
      </c>
      <c r="Q1143" s="1">
        <v>57</v>
      </c>
      <c r="R1143" s="1">
        <v>417</v>
      </c>
      <c r="S1143" s="1">
        <v>113</v>
      </c>
      <c r="T1143" s="1">
        <v>39</v>
      </c>
      <c r="U1143" s="1">
        <v>3</v>
      </c>
      <c r="V1143">
        <v>1</v>
      </c>
      <c r="W1143" s="1"/>
      <c r="Y1143" s="1"/>
      <c r="Z1143" s="1">
        <f t="shared" si="397"/>
        <v>3</v>
      </c>
      <c r="AA1143" s="1">
        <v>1</v>
      </c>
      <c r="AC1143">
        <v>0</v>
      </c>
      <c r="AD1143" s="136">
        <v>0</v>
      </c>
      <c r="AE1143">
        <v>0</v>
      </c>
      <c r="AF1143">
        <v>0</v>
      </c>
      <c r="AI1143" t="str">
        <f t="shared" si="387"/>
        <v>Hampton Falls</v>
      </c>
      <c r="AJ1143" t="s">
        <v>3115</v>
      </c>
      <c r="AK1143" s="159">
        <v>1</v>
      </c>
      <c r="AL1143" s="7"/>
      <c r="AN1143" s="91">
        <v>33</v>
      </c>
      <c r="AO1143" s="93">
        <v>15</v>
      </c>
      <c r="AP1143" s="93">
        <v>80</v>
      </c>
      <c r="AQ1143" s="100">
        <v>33460</v>
      </c>
      <c r="AR1143" s="100">
        <f t="shared" si="398"/>
        <v>33015</v>
      </c>
      <c r="AS1143" t="s">
        <v>1753</v>
      </c>
      <c r="AT1143" s="103">
        <f t="shared" si="399"/>
        <v>3333460</v>
      </c>
      <c r="AW1143">
        <v>12.52</v>
      </c>
      <c r="AX1143">
        <v>0.3</v>
      </c>
      <c r="AY1143">
        <v>12.22</v>
      </c>
      <c r="BA1143" s="7">
        <f t="shared" si="406"/>
        <v>0</v>
      </c>
      <c r="BB1143" s="7">
        <f t="shared" si="407"/>
        <v>0</v>
      </c>
      <c r="BC1143" s="7">
        <f t="shared" si="408"/>
        <v>1</v>
      </c>
      <c r="BD1143" s="7">
        <f t="shared" si="408"/>
        <v>0</v>
      </c>
      <c r="BE1143" s="7">
        <f t="shared" si="409"/>
        <v>0</v>
      </c>
      <c r="BF1143" s="107">
        <f t="shared" si="400"/>
        <v>0</v>
      </c>
      <c r="BG1143" s="107">
        <f t="shared" si="401"/>
        <v>0</v>
      </c>
      <c r="BH1143" s="107">
        <f t="shared" si="402"/>
        <v>0.55400000000000005</v>
      </c>
      <c r="BI1143" s="107">
        <f t="shared" si="403"/>
        <v>0</v>
      </c>
      <c r="BJ1143" s="107">
        <f t="shared" si="410"/>
        <v>0</v>
      </c>
      <c r="BK1143" s="151">
        <f t="shared" si="411"/>
        <v>0</v>
      </c>
      <c r="BM1143">
        <v>0</v>
      </c>
      <c r="BN1143">
        <v>0</v>
      </c>
      <c r="BO1143">
        <v>0</v>
      </c>
      <c r="BP1143">
        <v>0</v>
      </c>
      <c r="BQ1143">
        <v>0</v>
      </c>
      <c r="BR1143">
        <v>0</v>
      </c>
      <c r="BS1143">
        <v>0</v>
      </c>
      <c r="BT1143">
        <v>0</v>
      </c>
      <c r="BU1143">
        <v>0</v>
      </c>
      <c r="BW1143">
        <v>0</v>
      </c>
      <c r="BX1143">
        <v>0</v>
      </c>
      <c r="BY1143">
        <v>0</v>
      </c>
      <c r="BZ1143">
        <v>0</v>
      </c>
      <c r="CA1143">
        <v>0</v>
      </c>
      <c r="CB1143">
        <v>3</v>
      </c>
      <c r="CC1143">
        <v>0</v>
      </c>
      <c r="CD1143">
        <v>0</v>
      </c>
      <c r="CE1143">
        <v>0</v>
      </c>
      <c r="CF1143">
        <v>0</v>
      </c>
    </row>
    <row r="1144" spans="1:84" hidden="1" outlineLevel="1">
      <c r="A1144" t="s">
        <v>703</v>
      </c>
      <c r="B1144" s="9" t="s">
        <v>3222</v>
      </c>
      <c r="C1144" s="1">
        <f t="shared" si="388"/>
        <v>473</v>
      </c>
      <c r="D1144" s="7">
        <f t="shared" si="389"/>
        <v>1</v>
      </c>
      <c r="E1144" s="7">
        <f t="shared" si="390"/>
        <v>4</v>
      </c>
      <c r="F1144" s="7">
        <f t="shared" si="391"/>
        <v>2</v>
      </c>
      <c r="G1144" s="7">
        <f t="shared" ref="G1144:G1207" si="412">IF(S1144&gt;0,RANK(S1144,(P1144:AD1144)),0)</f>
        <v>3</v>
      </c>
      <c r="H1144" s="48">
        <f t="shared" si="392"/>
        <v>12</v>
      </c>
      <c r="I1144" s="163">
        <f t="shared" si="393"/>
        <v>2.5369978858350951E-2</v>
      </c>
      <c r="J1144" s="8"/>
      <c r="K1144" s="2">
        <f t="shared" si="394"/>
        <v>0.35517970401691334</v>
      </c>
      <c r="L1144" s="2">
        <f t="shared" si="395"/>
        <v>6.5539112050739964E-2</v>
      </c>
      <c r="M1144" s="2">
        <f t="shared" si="396"/>
        <v>0.32980972515856238</v>
      </c>
      <c r="N1144" s="2">
        <f t="shared" si="404"/>
        <v>0.17547568710359407</v>
      </c>
      <c r="O1144" s="2">
        <f t="shared" si="405"/>
        <v>7.399577167019028E-2</v>
      </c>
      <c r="P1144" s="1">
        <v>168</v>
      </c>
      <c r="Q1144" s="1">
        <v>31</v>
      </c>
      <c r="R1144" s="1">
        <v>156</v>
      </c>
      <c r="S1144" s="1">
        <v>83</v>
      </c>
      <c r="T1144" s="1">
        <v>26</v>
      </c>
      <c r="U1144" s="1">
        <v>7</v>
      </c>
      <c r="V1144">
        <v>0</v>
      </c>
      <c r="W1144" s="1"/>
      <c r="Y1144" s="1"/>
      <c r="Z1144" s="1">
        <f t="shared" si="397"/>
        <v>1</v>
      </c>
      <c r="AA1144" s="1">
        <v>1</v>
      </c>
      <c r="AC1144">
        <v>0</v>
      </c>
      <c r="AD1144" s="136">
        <v>0</v>
      </c>
      <c r="AE1144">
        <v>0</v>
      </c>
      <c r="AF1144">
        <v>0</v>
      </c>
      <c r="AI1144" t="str">
        <f t="shared" si="387"/>
        <v>Hancock</v>
      </c>
      <c r="AJ1144" t="s">
        <v>119</v>
      </c>
      <c r="AK1144" s="159">
        <v>2</v>
      </c>
      <c r="AL1144" s="7"/>
      <c r="AN1144" s="91">
        <v>33</v>
      </c>
      <c r="AO1144" s="93">
        <v>11</v>
      </c>
      <c r="AP1144" s="93">
        <v>55</v>
      </c>
      <c r="AQ1144" s="100">
        <v>33700</v>
      </c>
      <c r="AR1144" s="100">
        <f t="shared" si="398"/>
        <v>33011</v>
      </c>
      <c r="AS1144" t="s">
        <v>1753</v>
      </c>
      <c r="AT1144" s="103">
        <f t="shared" si="399"/>
        <v>3333700</v>
      </c>
      <c r="AW1144">
        <v>31.22</v>
      </c>
      <c r="AX1144">
        <v>1.25</v>
      </c>
      <c r="AY1144">
        <v>29.97</v>
      </c>
      <c r="BA1144" s="7">
        <f t="shared" si="406"/>
        <v>1</v>
      </c>
      <c r="BB1144" s="7">
        <f t="shared" si="407"/>
        <v>0</v>
      </c>
      <c r="BC1144" s="7">
        <f t="shared" si="408"/>
        <v>0</v>
      </c>
      <c r="BD1144" s="7">
        <f t="shared" si="408"/>
        <v>0</v>
      </c>
      <c r="BE1144" s="7">
        <f t="shared" si="409"/>
        <v>0</v>
      </c>
      <c r="BF1144" s="107">
        <f t="shared" si="400"/>
        <v>0.35499999999999998</v>
      </c>
      <c r="BG1144" s="107">
        <f t="shared" si="401"/>
        <v>0</v>
      </c>
      <c r="BH1144" s="107">
        <f t="shared" si="402"/>
        <v>0</v>
      </c>
      <c r="BI1144" s="107">
        <f t="shared" si="403"/>
        <v>0</v>
      </c>
      <c r="BJ1144" s="107">
        <f t="shared" si="410"/>
        <v>0</v>
      </c>
      <c r="BK1144" s="151">
        <f t="shared" si="411"/>
        <v>0</v>
      </c>
      <c r="BM1144">
        <v>0</v>
      </c>
      <c r="BN1144">
        <v>0</v>
      </c>
      <c r="BO1144">
        <v>0</v>
      </c>
      <c r="BP1144">
        <v>0</v>
      </c>
      <c r="BQ1144">
        <v>0</v>
      </c>
      <c r="BR1144">
        <v>0</v>
      </c>
      <c r="BS1144">
        <v>0</v>
      </c>
      <c r="BT1144">
        <v>0</v>
      </c>
      <c r="BU1144">
        <v>1</v>
      </c>
      <c r="BW1144">
        <v>0</v>
      </c>
      <c r="BX1144">
        <v>0</v>
      </c>
      <c r="BY1144">
        <v>0</v>
      </c>
      <c r="BZ1144">
        <v>0</v>
      </c>
      <c r="CA1144">
        <v>0</v>
      </c>
      <c r="CB1144">
        <v>0</v>
      </c>
      <c r="CC1144">
        <v>0</v>
      </c>
      <c r="CD1144">
        <v>0</v>
      </c>
      <c r="CE1144">
        <v>0</v>
      </c>
      <c r="CF1144">
        <v>0</v>
      </c>
    </row>
    <row r="1145" spans="1:84" hidden="1" outlineLevel="1">
      <c r="A1145" t="s">
        <v>690</v>
      </c>
      <c r="B1145" s="9" t="s">
        <v>3222</v>
      </c>
      <c r="C1145" s="1">
        <f t="shared" si="388"/>
        <v>1350</v>
      </c>
      <c r="D1145" s="7">
        <f t="shared" si="389"/>
        <v>1</v>
      </c>
      <c r="E1145" s="7">
        <f t="shared" si="390"/>
        <v>4</v>
      </c>
      <c r="F1145" s="7">
        <f t="shared" si="391"/>
        <v>2</v>
      </c>
      <c r="G1145" s="7">
        <f t="shared" si="412"/>
        <v>3</v>
      </c>
      <c r="H1145" s="48">
        <f t="shared" si="392"/>
        <v>77</v>
      </c>
      <c r="I1145" s="163">
        <f t="shared" si="393"/>
        <v>5.7037037037037039E-2</v>
      </c>
      <c r="J1145" s="8"/>
      <c r="K1145" s="2">
        <f t="shared" si="394"/>
        <v>0.39333333333333331</v>
      </c>
      <c r="L1145" s="2">
        <f t="shared" si="395"/>
        <v>5.0370370370370371E-2</v>
      </c>
      <c r="M1145" s="2">
        <f t="shared" si="396"/>
        <v>0.33629629629629632</v>
      </c>
      <c r="N1145" s="2">
        <f t="shared" si="404"/>
        <v>0.14148148148148149</v>
      </c>
      <c r="O1145" s="2">
        <f t="shared" si="405"/>
        <v>7.8518518518518488E-2</v>
      </c>
      <c r="P1145" s="1">
        <v>531</v>
      </c>
      <c r="Q1145" s="1">
        <v>68</v>
      </c>
      <c r="R1145" s="1">
        <v>454</v>
      </c>
      <c r="S1145" s="1">
        <v>191</v>
      </c>
      <c r="T1145" s="1">
        <v>67</v>
      </c>
      <c r="U1145" s="1">
        <v>9</v>
      </c>
      <c r="V1145">
        <v>2</v>
      </c>
      <c r="W1145" s="1"/>
      <c r="Y1145" s="1"/>
      <c r="Z1145" s="1">
        <f t="shared" si="397"/>
        <v>2</v>
      </c>
      <c r="AA1145" s="1">
        <v>3</v>
      </c>
      <c r="AC1145">
        <v>7</v>
      </c>
      <c r="AD1145" s="136">
        <v>11</v>
      </c>
      <c r="AE1145">
        <v>2</v>
      </c>
      <c r="AF1145">
        <v>3</v>
      </c>
      <c r="AI1145" t="str">
        <f t="shared" ref="AI1145:AI1204" si="413">A1145</f>
        <v>Hanover</v>
      </c>
      <c r="AJ1145" t="s">
        <v>945</v>
      </c>
      <c r="AK1145" s="159">
        <v>2</v>
      </c>
      <c r="AL1145" s="7"/>
      <c r="AN1145" s="91">
        <v>33</v>
      </c>
      <c r="AO1145" s="93">
        <v>9</v>
      </c>
      <c r="AP1145" s="93">
        <v>85</v>
      </c>
      <c r="AQ1145" s="100">
        <v>33860</v>
      </c>
      <c r="AR1145" s="100">
        <f t="shared" si="398"/>
        <v>33009</v>
      </c>
      <c r="AS1145" t="s">
        <v>1753</v>
      </c>
      <c r="AT1145" s="103">
        <f t="shared" si="399"/>
        <v>3333860</v>
      </c>
      <c r="AW1145">
        <v>50.21</v>
      </c>
      <c r="AX1145">
        <v>1.1200000000000001</v>
      </c>
      <c r="AY1145">
        <v>49.09</v>
      </c>
      <c r="BA1145" s="7">
        <f t="shared" si="406"/>
        <v>1</v>
      </c>
      <c r="BB1145" s="7">
        <f t="shared" si="407"/>
        <v>0</v>
      </c>
      <c r="BC1145" s="7">
        <f t="shared" si="408"/>
        <v>0</v>
      </c>
      <c r="BD1145" s="7">
        <f t="shared" si="408"/>
        <v>0</v>
      </c>
      <c r="BE1145" s="7">
        <f t="shared" si="409"/>
        <v>0</v>
      </c>
      <c r="BF1145" s="107">
        <f t="shared" si="400"/>
        <v>0.39300000000000002</v>
      </c>
      <c r="BG1145" s="107">
        <f t="shared" si="401"/>
        <v>0</v>
      </c>
      <c r="BH1145" s="107">
        <f t="shared" si="402"/>
        <v>0</v>
      </c>
      <c r="BI1145" s="107">
        <f t="shared" si="403"/>
        <v>0</v>
      </c>
      <c r="BJ1145" s="107">
        <f t="shared" si="410"/>
        <v>0</v>
      </c>
      <c r="BK1145" s="151">
        <f t="shared" si="411"/>
        <v>0</v>
      </c>
      <c r="BM1145">
        <v>0</v>
      </c>
      <c r="BN1145">
        <v>0</v>
      </c>
      <c r="BO1145">
        <v>0</v>
      </c>
      <c r="BP1145">
        <v>0</v>
      </c>
      <c r="BQ1145">
        <v>0</v>
      </c>
      <c r="BR1145">
        <v>0</v>
      </c>
      <c r="BS1145">
        <v>0</v>
      </c>
      <c r="BT1145">
        <v>0</v>
      </c>
      <c r="BU1145">
        <v>1</v>
      </c>
      <c r="BW1145">
        <v>0</v>
      </c>
      <c r="BX1145">
        <v>0</v>
      </c>
      <c r="BY1145">
        <v>0</v>
      </c>
      <c r="BZ1145">
        <v>0</v>
      </c>
      <c r="CA1145">
        <v>0</v>
      </c>
      <c r="CB1145">
        <v>1</v>
      </c>
      <c r="CC1145">
        <v>0</v>
      </c>
      <c r="CD1145">
        <v>0</v>
      </c>
      <c r="CE1145">
        <v>0</v>
      </c>
      <c r="CF1145">
        <v>0</v>
      </c>
    </row>
    <row r="1146" spans="1:84" hidden="1" outlineLevel="1">
      <c r="A1146" t="s">
        <v>351</v>
      </c>
      <c r="B1146" s="9" t="s">
        <v>3222</v>
      </c>
      <c r="C1146" s="1">
        <f t="shared" si="388"/>
        <v>186</v>
      </c>
      <c r="D1146" s="7">
        <f t="shared" si="389"/>
        <v>3</v>
      </c>
      <c r="E1146" s="7">
        <f t="shared" si="390"/>
        <v>4</v>
      </c>
      <c r="F1146" s="7">
        <f t="shared" si="391"/>
        <v>2</v>
      </c>
      <c r="G1146" s="7">
        <f t="shared" si="412"/>
        <v>1</v>
      </c>
      <c r="H1146" s="48">
        <f t="shared" si="392"/>
        <v>4</v>
      </c>
      <c r="I1146" s="163">
        <f t="shared" si="393"/>
        <v>2.1505376344086023E-2</v>
      </c>
      <c r="J1146" s="8"/>
      <c r="K1146" s="2">
        <f t="shared" si="394"/>
        <v>0.20430107526881722</v>
      </c>
      <c r="L1146" s="2">
        <f t="shared" si="395"/>
        <v>5.9139784946236562E-2</v>
      </c>
      <c r="M1146" s="2">
        <f t="shared" si="396"/>
        <v>0.33333333333333331</v>
      </c>
      <c r="N1146" s="2">
        <f t="shared" si="404"/>
        <v>0.35483870967741937</v>
      </c>
      <c r="O1146" s="2">
        <f t="shared" si="405"/>
        <v>4.8387096774193561E-2</v>
      </c>
      <c r="P1146" s="1">
        <v>38</v>
      </c>
      <c r="Q1146" s="1">
        <v>11</v>
      </c>
      <c r="R1146" s="1">
        <v>62</v>
      </c>
      <c r="S1146" s="1">
        <v>66</v>
      </c>
      <c r="T1146" s="1">
        <v>6</v>
      </c>
      <c r="U1146" s="1">
        <v>0</v>
      </c>
      <c r="V1146">
        <v>0</v>
      </c>
      <c r="W1146" s="1"/>
      <c r="Y1146" s="1"/>
      <c r="Z1146" s="1">
        <f t="shared" si="397"/>
        <v>0</v>
      </c>
      <c r="AA1146" s="1">
        <v>0</v>
      </c>
      <c r="AC1146">
        <v>2</v>
      </c>
      <c r="AD1146" s="136">
        <v>0</v>
      </c>
      <c r="AE1146">
        <v>0</v>
      </c>
      <c r="AF1146">
        <v>1</v>
      </c>
      <c r="AI1146" t="str">
        <f t="shared" si="413"/>
        <v>Harrisville</v>
      </c>
      <c r="AJ1146" t="s">
        <v>1402</v>
      </c>
      <c r="AK1146" s="159">
        <v>2</v>
      </c>
      <c r="AL1146" s="7"/>
      <c r="AN1146" s="91">
        <v>33</v>
      </c>
      <c r="AO1146" s="93">
        <v>5</v>
      </c>
      <c r="AP1146" s="93">
        <v>30</v>
      </c>
      <c r="AQ1146" s="100">
        <v>34420</v>
      </c>
      <c r="AR1146" s="100">
        <f t="shared" si="398"/>
        <v>33005</v>
      </c>
      <c r="AS1146" t="s">
        <v>1753</v>
      </c>
      <c r="AT1146" s="103">
        <f t="shared" si="399"/>
        <v>3334420</v>
      </c>
      <c r="AW1146">
        <v>20.25</v>
      </c>
      <c r="AX1146">
        <v>1.51</v>
      </c>
      <c r="AY1146">
        <v>18.739999999999998</v>
      </c>
      <c r="BA1146" s="7">
        <f t="shared" si="406"/>
        <v>0</v>
      </c>
      <c r="BB1146" s="7">
        <f t="shared" si="407"/>
        <v>0</v>
      </c>
      <c r="BC1146" s="7">
        <f t="shared" si="408"/>
        <v>0</v>
      </c>
      <c r="BD1146" s="7">
        <f t="shared" si="408"/>
        <v>1</v>
      </c>
      <c r="BE1146" s="7">
        <f t="shared" si="409"/>
        <v>0</v>
      </c>
      <c r="BF1146" s="107">
        <f t="shared" si="400"/>
        <v>0</v>
      </c>
      <c r="BG1146" s="107">
        <f t="shared" si="401"/>
        <v>0</v>
      </c>
      <c r="BH1146" s="107">
        <f t="shared" si="402"/>
        <v>0</v>
      </c>
      <c r="BI1146" s="107">
        <f t="shared" si="403"/>
        <v>0.35399999999999998</v>
      </c>
      <c r="BJ1146" s="107">
        <f t="shared" si="410"/>
        <v>0</v>
      </c>
      <c r="BK1146" s="151">
        <f t="shared" si="411"/>
        <v>0</v>
      </c>
      <c r="BM1146">
        <v>0</v>
      </c>
      <c r="BN1146">
        <v>0</v>
      </c>
      <c r="BO1146">
        <v>0</v>
      </c>
      <c r="BP1146">
        <v>0</v>
      </c>
      <c r="BQ1146">
        <v>0</v>
      </c>
      <c r="BR1146">
        <v>0</v>
      </c>
      <c r="BS1146">
        <v>0</v>
      </c>
      <c r="BT1146">
        <v>0</v>
      </c>
      <c r="BU1146">
        <v>0</v>
      </c>
      <c r="BW1146">
        <v>0</v>
      </c>
      <c r="BX1146">
        <v>0</v>
      </c>
      <c r="BY1146">
        <v>0</v>
      </c>
      <c r="BZ1146">
        <v>0</v>
      </c>
      <c r="CA1146">
        <v>0</v>
      </c>
      <c r="CB1146">
        <v>0</v>
      </c>
      <c r="CC1146">
        <v>0</v>
      </c>
      <c r="CD1146">
        <v>0</v>
      </c>
      <c r="CE1146">
        <v>0</v>
      </c>
      <c r="CF1146">
        <v>0</v>
      </c>
    </row>
    <row r="1147" spans="1:84" hidden="1" outlineLevel="1">
      <c r="A1147" t="s">
        <v>705</v>
      </c>
      <c r="B1147" s="9" t="s">
        <v>3222</v>
      </c>
      <c r="C1147" s="1">
        <f t="shared" si="388"/>
        <v>13</v>
      </c>
      <c r="D1147" s="7">
        <f t="shared" si="389"/>
        <v>3</v>
      </c>
      <c r="E1147" s="7">
        <f t="shared" si="390"/>
        <v>4</v>
      </c>
      <c r="F1147" s="7">
        <f t="shared" si="391"/>
        <v>1</v>
      </c>
      <c r="G1147" s="7">
        <f t="shared" si="412"/>
        <v>2</v>
      </c>
      <c r="H1147" s="48">
        <f t="shared" si="392"/>
        <v>1</v>
      </c>
      <c r="I1147" s="163">
        <f t="shared" si="393"/>
        <v>7.6923076923076927E-2</v>
      </c>
      <c r="J1147" s="8"/>
      <c r="K1147" s="2">
        <f t="shared" si="394"/>
        <v>0.15384615384615385</v>
      </c>
      <c r="L1147" s="2">
        <f t="shared" si="395"/>
        <v>7.6923076923076927E-2</v>
      </c>
      <c r="M1147" s="2">
        <f t="shared" si="396"/>
        <v>0.38461538461538464</v>
      </c>
      <c r="N1147" s="2">
        <f t="shared" si="404"/>
        <v>0.30769230769230771</v>
      </c>
      <c r="O1147" s="2">
        <f t="shared" si="405"/>
        <v>7.6923076923076816E-2</v>
      </c>
      <c r="P1147" s="1">
        <v>2</v>
      </c>
      <c r="Q1147" s="1">
        <v>1</v>
      </c>
      <c r="R1147" s="1">
        <v>5</v>
      </c>
      <c r="S1147" s="1">
        <v>4</v>
      </c>
      <c r="T1147" s="1">
        <v>0</v>
      </c>
      <c r="U1147" s="1">
        <v>1</v>
      </c>
      <c r="V1147">
        <v>0</v>
      </c>
      <c r="W1147" s="1"/>
      <c r="Y1147" s="1"/>
      <c r="Z1147" s="1">
        <f t="shared" si="397"/>
        <v>0</v>
      </c>
      <c r="AA1147" s="1">
        <v>0</v>
      </c>
      <c r="AC1147">
        <v>0</v>
      </c>
      <c r="AD1147" s="136">
        <v>0</v>
      </c>
      <c r="AE1147">
        <v>0</v>
      </c>
      <c r="AF1147">
        <v>0</v>
      </c>
      <c r="AI1147" t="str">
        <f t="shared" si="413"/>
        <v>Hart's</v>
      </c>
      <c r="AJ1147" t="s">
        <v>1837</v>
      </c>
      <c r="AK1147" s="159">
        <v>1</v>
      </c>
      <c r="AL1147" s="7"/>
      <c r="AN1147" s="91">
        <v>33</v>
      </c>
      <c r="AO1147" s="93">
        <v>3</v>
      </c>
      <c r="AP1147" s="93">
        <v>50</v>
      </c>
      <c r="AQ1147" s="100">
        <v>34500</v>
      </c>
      <c r="AR1147" s="100">
        <f t="shared" si="398"/>
        <v>33003</v>
      </c>
      <c r="AS1147" t="s">
        <v>1753</v>
      </c>
      <c r="AT1147" s="103">
        <f t="shared" si="399"/>
        <v>3334500</v>
      </c>
      <c r="AW1147">
        <v>18.600000000000001</v>
      </c>
      <c r="AX1147">
        <v>0</v>
      </c>
      <c r="AY1147">
        <v>18.600000000000001</v>
      </c>
      <c r="BA1147" s="7">
        <f t="shared" si="406"/>
        <v>0</v>
      </c>
      <c r="BB1147" s="7">
        <f t="shared" si="407"/>
        <v>0</v>
      </c>
      <c r="BC1147" s="7">
        <f t="shared" si="408"/>
        <v>1</v>
      </c>
      <c r="BD1147" s="7">
        <f t="shared" si="408"/>
        <v>0</v>
      </c>
      <c r="BE1147" s="7">
        <f t="shared" si="409"/>
        <v>0</v>
      </c>
      <c r="BF1147" s="107">
        <f t="shared" si="400"/>
        <v>0</v>
      </c>
      <c r="BG1147" s="107">
        <f t="shared" si="401"/>
        <v>0</v>
      </c>
      <c r="BH1147" s="107">
        <f t="shared" si="402"/>
        <v>0.38400000000000001</v>
      </c>
      <c r="BI1147" s="107">
        <f t="shared" si="403"/>
        <v>0</v>
      </c>
      <c r="BJ1147" s="107">
        <f t="shared" si="410"/>
        <v>0</v>
      </c>
      <c r="BK1147" s="151">
        <f t="shared" si="411"/>
        <v>0</v>
      </c>
      <c r="BM1147">
        <v>0</v>
      </c>
      <c r="BN1147">
        <v>0</v>
      </c>
      <c r="BO1147">
        <v>0</v>
      </c>
      <c r="BP1147">
        <v>0</v>
      </c>
      <c r="BQ1147">
        <v>0</v>
      </c>
      <c r="BR1147">
        <v>0</v>
      </c>
      <c r="BS1147">
        <v>0</v>
      </c>
      <c r="BT1147">
        <v>0</v>
      </c>
      <c r="BU1147">
        <v>0</v>
      </c>
      <c r="BW1147">
        <v>0</v>
      </c>
      <c r="BX1147">
        <v>0</v>
      </c>
      <c r="BY1147">
        <v>0</v>
      </c>
      <c r="BZ1147">
        <v>0</v>
      </c>
      <c r="CA1147">
        <v>0</v>
      </c>
      <c r="CB1147">
        <v>0</v>
      </c>
      <c r="CC1147">
        <v>0</v>
      </c>
      <c r="CD1147">
        <v>0</v>
      </c>
      <c r="CE1147">
        <v>0</v>
      </c>
      <c r="CF1147">
        <v>0</v>
      </c>
    </row>
    <row r="1148" spans="1:84" hidden="1" outlineLevel="1">
      <c r="A1148" t="s">
        <v>94</v>
      </c>
      <c r="B1148" s="9" t="s">
        <v>3222</v>
      </c>
      <c r="C1148" s="1">
        <f t="shared" si="388"/>
        <v>725</v>
      </c>
      <c r="D1148" s="7">
        <f t="shared" si="389"/>
        <v>3</v>
      </c>
      <c r="E1148" s="7">
        <f t="shared" si="390"/>
        <v>5</v>
      </c>
      <c r="F1148" s="7">
        <f t="shared" si="391"/>
        <v>1</v>
      </c>
      <c r="G1148" s="7">
        <f t="shared" si="412"/>
        <v>2</v>
      </c>
      <c r="H1148" s="48">
        <f t="shared" si="392"/>
        <v>19</v>
      </c>
      <c r="I1148" s="163">
        <f t="shared" si="393"/>
        <v>2.6206896551724139E-2</v>
      </c>
      <c r="J1148" s="8"/>
      <c r="K1148" s="2">
        <f t="shared" si="394"/>
        <v>0.21793103448275863</v>
      </c>
      <c r="L1148" s="2">
        <f t="shared" si="395"/>
        <v>0.12</v>
      </c>
      <c r="M1148" s="2">
        <f t="shared" si="396"/>
        <v>0.26482758620689656</v>
      </c>
      <c r="N1148" s="2">
        <f t="shared" si="404"/>
        <v>0.23862068965517241</v>
      </c>
      <c r="O1148" s="2">
        <f t="shared" si="405"/>
        <v>0.1586206896551724</v>
      </c>
      <c r="P1148" s="1">
        <v>158</v>
      </c>
      <c r="Q1148" s="1">
        <v>87</v>
      </c>
      <c r="R1148" s="1">
        <v>192</v>
      </c>
      <c r="S1148" s="1">
        <v>173</v>
      </c>
      <c r="T1148" s="1">
        <v>94</v>
      </c>
      <c r="U1148" s="1">
        <v>7</v>
      </c>
      <c r="V1148">
        <v>2</v>
      </c>
      <c r="W1148" s="1"/>
      <c r="Y1148" s="1"/>
      <c r="Z1148" s="1">
        <f t="shared" si="397"/>
        <v>4</v>
      </c>
      <c r="AA1148" s="1">
        <v>3</v>
      </c>
      <c r="AC1148">
        <v>2</v>
      </c>
      <c r="AD1148" s="136">
        <v>2</v>
      </c>
      <c r="AE1148">
        <v>1</v>
      </c>
      <c r="AF1148">
        <v>0</v>
      </c>
      <c r="AI1148" t="str">
        <f t="shared" si="413"/>
        <v>Haverhill</v>
      </c>
      <c r="AJ1148" t="s">
        <v>945</v>
      </c>
      <c r="AK1148" s="159">
        <v>2</v>
      </c>
      <c r="AL1148" s="7"/>
      <c r="AN1148" s="91">
        <v>33</v>
      </c>
      <c r="AO1148" s="93">
        <v>9</v>
      </c>
      <c r="AP1148" s="93">
        <v>90</v>
      </c>
      <c r="AQ1148" s="100">
        <v>34820</v>
      </c>
      <c r="AR1148" s="100">
        <f t="shared" si="398"/>
        <v>33009</v>
      </c>
      <c r="AS1148" t="s">
        <v>1753</v>
      </c>
      <c r="AT1148" s="103">
        <f t="shared" si="399"/>
        <v>3334820</v>
      </c>
      <c r="AW1148">
        <v>52.44</v>
      </c>
      <c r="AX1148">
        <v>1.36</v>
      </c>
      <c r="AY1148">
        <v>51.08</v>
      </c>
      <c r="BA1148" s="7">
        <f t="shared" si="406"/>
        <v>0</v>
      </c>
      <c r="BB1148" s="7">
        <f t="shared" si="407"/>
        <v>0</v>
      </c>
      <c r="BC1148" s="7">
        <f t="shared" si="408"/>
        <v>1</v>
      </c>
      <c r="BD1148" s="7">
        <f t="shared" si="408"/>
        <v>0</v>
      </c>
      <c r="BE1148" s="7">
        <f t="shared" si="409"/>
        <v>0</v>
      </c>
      <c r="BF1148" s="107">
        <f t="shared" si="400"/>
        <v>0</v>
      </c>
      <c r="BG1148" s="107">
        <f t="shared" si="401"/>
        <v>0</v>
      </c>
      <c r="BH1148" s="107">
        <f t="shared" si="402"/>
        <v>0.26400000000000001</v>
      </c>
      <c r="BI1148" s="107">
        <f t="shared" si="403"/>
        <v>0</v>
      </c>
      <c r="BJ1148" s="107">
        <f t="shared" si="410"/>
        <v>0</v>
      </c>
      <c r="BK1148" s="151">
        <f t="shared" si="411"/>
        <v>0</v>
      </c>
      <c r="BM1148">
        <v>0</v>
      </c>
      <c r="BN1148">
        <v>0</v>
      </c>
      <c r="BO1148">
        <v>0</v>
      </c>
      <c r="BP1148">
        <v>0</v>
      </c>
      <c r="BQ1148">
        <v>0</v>
      </c>
      <c r="BR1148">
        <v>0</v>
      </c>
      <c r="BS1148">
        <v>0</v>
      </c>
      <c r="BT1148">
        <v>0</v>
      </c>
      <c r="BU1148">
        <v>0</v>
      </c>
      <c r="BW1148">
        <v>1</v>
      </c>
      <c r="BX1148">
        <v>0</v>
      </c>
      <c r="BY1148">
        <v>1</v>
      </c>
      <c r="BZ1148">
        <v>0</v>
      </c>
      <c r="CA1148">
        <v>0</v>
      </c>
      <c r="CB1148">
        <v>2</v>
      </c>
      <c r="CC1148">
        <v>0</v>
      </c>
      <c r="CD1148">
        <v>0</v>
      </c>
      <c r="CE1148">
        <v>0</v>
      </c>
      <c r="CF1148">
        <v>0</v>
      </c>
    </row>
    <row r="1149" spans="1:84" hidden="1" outlineLevel="1">
      <c r="A1149" t="s">
        <v>2904</v>
      </c>
      <c r="B1149" s="9" t="s">
        <v>3222</v>
      </c>
      <c r="C1149" s="1">
        <f t="shared" si="388"/>
        <v>217</v>
      </c>
      <c r="D1149" s="7">
        <f t="shared" si="389"/>
        <v>2</v>
      </c>
      <c r="E1149" s="7">
        <f t="shared" si="390"/>
        <v>4</v>
      </c>
      <c r="F1149" s="7">
        <f t="shared" si="391"/>
        <v>1</v>
      </c>
      <c r="G1149" s="7">
        <f t="shared" si="412"/>
        <v>3</v>
      </c>
      <c r="H1149" s="48">
        <f t="shared" si="392"/>
        <v>21</v>
      </c>
      <c r="I1149" s="163">
        <f t="shared" si="393"/>
        <v>9.6774193548387094E-2</v>
      </c>
      <c r="J1149" s="8"/>
      <c r="K1149" s="2">
        <f t="shared" si="394"/>
        <v>0.2304147465437788</v>
      </c>
      <c r="L1149" s="2">
        <f t="shared" si="395"/>
        <v>0.13364055299539171</v>
      </c>
      <c r="M1149" s="2">
        <f t="shared" si="396"/>
        <v>0.32718894009216593</v>
      </c>
      <c r="N1149" s="2">
        <f t="shared" si="404"/>
        <v>0.17511520737327188</v>
      </c>
      <c r="O1149" s="2">
        <f t="shared" si="405"/>
        <v>0.13364055299539171</v>
      </c>
      <c r="P1149" s="1">
        <v>50</v>
      </c>
      <c r="Q1149" s="1">
        <v>29</v>
      </c>
      <c r="R1149" s="1">
        <v>71</v>
      </c>
      <c r="S1149" s="1">
        <v>38</v>
      </c>
      <c r="T1149" s="1">
        <v>23</v>
      </c>
      <c r="U1149" s="1">
        <v>3</v>
      </c>
      <c r="V1149">
        <v>0</v>
      </c>
      <c r="W1149" s="1"/>
      <c r="Y1149" s="1"/>
      <c r="Z1149" s="1">
        <f t="shared" si="397"/>
        <v>1</v>
      </c>
      <c r="AA1149" s="1">
        <v>0</v>
      </c>
      <c r="AC1149">
        <v>2</v>
      </c>
      <c r="AD1149" s="136">
        <v>0</v>
      </c>
      <c r="AE1149">
        <v>0</v>
      </c>
      <c r="AF1149">
        <v>0</v>
      </c>
      <c r="AI1149" t="str">
        <f t="shared" si="413"/>
        <v>Hebron</v>
      </c>
      <c r="AJ1149" t="s">
        <v>945</v>
      </c>
      <c r="AK1149" s="159">
        <v>2</v>
      </c>
      <c r="AL1149" s="7"/>
      <c r="AN1149" s="91">
        <v>33</v>
      </c>
      <c r="AO1149" s="93">
        <v>9</v>
      </c>
      <c r="AP1149" s="93">
        <v>95</v>
      </c>
      <c r="AQ1149" s="100">
        <v>35220</v>
      </c>
      <c r="AR1149" s="100">
        <f t="shared" si="398"/>
        <v>33009</v>
      </c>
      <c r="AS1149" t="s">
        <v>1753</v>
      </c>
      <c r="AT1149" s="103">
        <f t="shared" si="399"/>
        <v>3335220</v>
      </c>
      <c r="AW1149">
        <v>18.899999999999999</v>
      </c>
      <c r="AX1149">
        <v>2.06</v>
      </c>
      <c r="AY1149">
        <v>16.829999999999998</v>
      </c>
      <c r="BA1149" s="7">
        <f t="shared" si="406"/>
        <v>0</v>
      </c>
      <c r="BB1149" s="7">
        <f t="shared" si="407"/>
        <v>0</v>
      </c>
      <c r="BC1149" s="7">
        <f t="shared" si="408"/>
        <v>1</v>
      </c>
      <c r="BD1149" s="7">
        <f t="shared" si="408"/>
        <v>0</v>
      </c>
      <c r="BE1149" s="7">
        <f t="shared" si="409"/>
        <v>0</v>
      </c>
      <c r="BF1149" s="107">
        <f t="shared" si="400"/>
        <v>0</v>
      </c>
      <c r="BG1149" s="107">
        <f t="shared" si="401"/>
        <v>0</v>
      </c>
      <c r="BH1149" s="107">
        <f t="shared" si="402"/>
        <v>0.32700000000000001</v>
      </c>
      <c r="BI1149" s="107">
        <f t="shared" si="403"/>
        <v>0</v>
      </c>
      <c r="BJ1149" s="107">
        <f t="shared" si="410"/>
        <v>0</v>
      </c>
      <c r="BK1149" s="151">
        <f t="shared" si="411"/>
        <v>0</v>
      </c>
      <c r="BM1149">
        <v>0</v>
      </c>
      <c r="BN1149">
        <v>0</v>
      </c>
      <c r="BO1149">
        <v>0</v>
      </c>
      <c r="BP1149">
        <v>0</v>
      </c>
      <c r="BQ1149">
        <v>0</v>
      </c>
      <c r="BR1149">
        <v>0</v>
      </c>
      <c r="BS1149">
        <v>0</v>
      </c>
      <c r="BT1149">
        <v>0</v>
      </c>
      <c r="BU1149">
        <v>0</v>
      </c>
      <c r="BW1149">
        <v>1</v>
      </c>
      <c r="BX1149">
        <v>0</v>
      </c>
      <c r="BY1149">
        <v>0</v>
      </c>
      <c r="BZ1149">
        <v>0</v>
      </c>
      <c r="CA1149">
        <v>0</v>
      </c>
      <c r="CB1149">
        <v>0</v>
      </c>
      <c r="CC1149">
        <v>0</v>
      </c>
      <c r="CD1149">
        <v>0</v>
      </c>
      <c r="CE1149">
        <v>0</v>
      </c>
      <c r="CF1149">
        <v>0</v>
      </c>
    </row>
    <row r="1150" spans="1:84" hidden="1" outlineLevel="1">
      <c r="A1150" t="s">
        <v>377</v>
      </c>
      <c r="B1150" s="9" t="s">
        <v>3222</v>
      </c>
      <c r="C1150" s="1">
        <f t="shared" si="388"/>
        <v>896</v>
      </c>
      <c r="D1150" s="7">
        <f t="shared" si="389"/>
        <v>1</v>
      </c>
      <c r="E1150" s="7">
        <f t="shared" si="390"/>
        <v>5</v>
      </c>
      <c r="F1150" s="7">
        <f t="shared" si="391"/>
        <v>2</v>
      </c>
      <c r="G1150" s="7">
        <f t="shared" si="412"/>
        <v>3</v>
      </c>
      <c r="H1150" s="48">
        <f t="shared" si="392"/>
        <v>1</v>
      </c>
      <c r="I1150" s="163">
        <f t="shared" si="393"/>
        <v>1.1160714285714285E-3</v>
      </c>
      <c r="J1150" s="8"/>
      <c r="K1150" s="2">
        <f t="shared" si="394"/>
        <v>0.27120535714285715</v>
      </c>
      <c r="L1150" s="2">
        <f t="shared" si="395"/>
        <v>8.1473214285714288E-2</v>
      </c>
      <c r="M1150" s="2">
        <f t="shared" si="396"/>
        <v>0.2700892857142857</v>
      </c>
      <c r="N1150" s="2">
        <f t="shared" si="404"/>
        <v>0.26674107142857145</v>
      </c>
      <c r="O1150" s="2">
        <f t="shared" si="405"/>
        <v>0.11049107142857134</v>
      </c>
      <c r="P1150" s="1">
        <v>243</v>
      </c>
      <c r="Q1150" s="1">
        <v>73</v>
      </c>
      <c r="R1150" s="1">
        <v>242</v>
      </c>
      <c r="S1150" s="1">
        <v>239</v>
      </c>
      <c r="T1150" s="1">
        <v>82</v>
      </c>
      <c r="U1150" s="1">
        <v>6</v>
      </c>
      <c r="V1150">
        <v>2</v>
      </c>
      <c r="W1150" s="1"/>
      <c r="Y1150" s="1"/>
      <c r="Z1150" s="1">
        <f t="shared" si="397"/>
        <v>2</v>
      </c>
      <c r="AA1150" s="1">
        <v>4</v>
      </c>
      <c r="AC1150">
        <v>1</v>
      </c>
      <c r="AD1150" s="136">
        <v>2</v>
      </c>
      <c r="AE1150">
        <v>0</v>
      </c>
      <c r="AF1150">
        <v>0</v>
      </c>
      <c r="AI1150" t="str">
        <f t="shared" si="413"/>
        <v>Henniker</v>
      </c>
      <c r="AJ1150" t="s">
        <v>1686</v>
      </c>
      <c r="AK1150" s="159">
        <v>2</v>
      </c>
      <c r="AL1150" s="7"/>
      <c r="AN1150" s="91">
        <v>33</v>
      </c>
      <c r="AO1150" s="93">
        <v>13</v>
      </c>
      <c r="AP1150" s="93">
        <v>65</v>
      </c>
      <c r="AQ1150" s="100">
        <v>35540</v>
      </c>
      <c r="AR1150" s="100">
        <f t="shared" si="398"/>
        <v>33013</v>
      </c>
      <c r="AS1150" t="s">
        <v>1753</v>
      </c>
      <c r="AT1150" s="103">
        <f t="shared" si="399"/>
        <v>3335540</v>
      </c>
      <c r="AW1150">
        <v>44.81</v>
      </c>
      <c r="AX1150">
        <v>0.68</v>
      </c>
      <c r="AY1150">
        <v>44.13</v>
      </c>
      <c r="BA1150" s="7">
        <f t="shared" si="406"/>
        <v>1</v>
      </c>
      <c r="BB1150" s="7">
        <f t="shared" si="407"/>
        <v>0</v>
      </c>
      <c r="BC1150" s="7">
        <f t="shared" si="408"/>
        <v>0</v>
      </c>
      <c r="BD1150" s="7">
        <f t="shared" si="408"/>
        <v>0</v>
      </c>
      <c r="BE1150" s="7">
        <f t="shared" si="409"/>
        <v>0</v>
      </c>
      <c r="BF1150" s="107">
        <f t="shared" si="400"/>
        <v>0.27100000000000002</v>
      </c>
      <c r="BG1150" s="107">
        <f t="shared" si="401"/>
        <v>0</v>
      </c>
      <c r="BH1150" s="107">
        <f t="shared" si="402"/>
        <v>0</v>
      </c>
      <c r="BI1150" s="107">
        <f t="shared" si="403"/>
        <v>0</v>
      </c>
      <c r="BJ1150" s="107">
        <f t="shared" si="410"/>
        <v>0</v>
      </c>
      <c r="BK1150" s="151">
        <f t="shared" si="411"/>
        <v>0</v>
      </c>
      <c r="BM1150">
        <v>0</v>
      </c>
      <c r="BN1150">
        <v>0</v>
      </c>
      <c r="BO1150">
        <v>0</v>
      </c>
      <c r="BP1150">
        <v>0</v>
      </c>
      <c r="BQ1150">
        <v>0</v>
      </c>
      <c r="BR1150">
        <v>0</v>
      </c>
      <c r="BS1150">
        <v>0</v>
      </c>
      <c r="BT1150">
        <v>0</v>
      </c>
      <c r="BU1150">
        <v>0</v>
      </c>
      <c r="BW1150">
        <v>0</v>
      </c>
      <c r="BX1150">
        <v>0</v>
      </c>
      <c r="BY1150">
        <v>0</v>
      </c>
      <c r="BZ1150">
        <v>2</v>
      </c>
      <c r="CA1150">
        <v>0</v>
      </c>
      <c r="CB1150">
        <v>0</v>
      </c>
      <c r="CC1150">
        <v>0</v>
      </c>
      <c r="CD1150">
        <v>0</v>
      </c>
      <c r="CE1150">
        <v>0</v>
      </c>
      <c r="CF1150">
        <v>0</v>
      </c>
    </row>
    <row r="1151" spans="1:84" hidden="1" outlineLevel="1">
      <c r="A1151" t="s">
        <v>1214</v>
      </c>
      <c r="B1151" s="9" t="s">
        <v>3222</v>
      </c>
      <c r="C1151" s="1">
        <f t="shared" si="388"/>
        <v>238</v>
      </c>
      <c r="D1151" s="7">
        <f t="shared" si="389"/>
        <v>3</v>
      </c>
      <c r="E1151" s="7">
        <f t="shared" si="390"/>
        <v>5</v>
      </c>
      <c r="F1151" s="7">
        <f t="shared" si="391"/>
        <v>2</v>
      </c>
      <c r="G1151" s="7">
        <f t="shared" si="412"/>
        <v>1</v>
      </c>
      <c r="H1151" s="48">
        <f t="shared" si="392"/>
        <v>1</v>
      </c>
      <c r="I1151" s="163">
        <f t="shared" si="393"/>
        <v>4.2016806722689074E-3</v>
      </c>
      <c r="J1151" s="8"/>
      <c r="K1151" s="2">
        <f t="shared" si="394"/>
        <v>0.17226890756302521</v>
      </c>
      <c r="L1151" s="2">
        <f t="shared" si="395"/>
        <v>7.9831932773109238E-2</v>
      </c>
      <c r="M1151" s="2">
        <f t="shared" si="396"/>
        <v>0.3235294117647059</v>
      </c>
      <c r="N1151" s="2">
        <f t="shared" si="404"/>
        <v>0.32773109243697479</v>
      </c>
      <c r="O1151" s="2">
        <f t="shared" si="405"/>
        <v>9.6638655462184864E-2</v>
      </c>
      <c r="P1151" s="1">
        <v>41</v>
      </c>
      <c r="Q1151" s="1">
        <v>19</v>
      </c>
      <c r="R1151" s="1">
        <v>77</v>
      </c>
      <c r="S1151" s="1">
        <v>78</v>
      </c>
      <c r="T1151" s="1">
        <v>20</v>
      </c>
      <c r="U1151" s="1">
        <v>0</v>
      </c>
      <c r="V1151">
        <v>0</v>
      </c>
      <c r="W1151" s="1"/>
      <c r="Y1151" s="1"/>
      <c r="Z1151" s="1">
        <f t="shared" si="397"/>
        <v>2</v>
      </c>
      <c r="AA1151" s="1">
        <v>0</v>
      </c>
      <c r="AC1151">
        <v>0</v>
      </c>
      <c r="AD1151" s="136">
        <v>1</v>
      </c>
      <c r="AE1151">
        <v>0</v>
      </c>
      <c r="AF1151">
        <v>0</v>
      </c>
      <c r="AI1151" t="str">
        <f t="shared" si="413"/>
        <v>Hill</v>
      </c>
      <c r="AJ1151" t="s">
        <v>1686</v>
      </c>
      <c r="AK1151" s="159">
        <v>2</v>
      </c>
      <c r="AL1151" s="7"/>
      <c r="AN1151" s="91">
        <v>33</v>
      </c>
      <c r="AO1151" s="93">
        <v>13</v>
      </c>
      <c r="AP1151" s="93">
        <v>70</v>
      </c>
      <c r="AQ1151" s="100">
        <v>35860</v>
      </c>
      <c r="AR1151" s="100">
        <f t="shared" si="398"/>
        <v>33013</v>
      </c>
      <c r="AS1151" t="s">
        <v>1753</v>
      </c>
      <c r="AT1151" s="103">
        <f t="shared" si="399"/>
        <v>3335860</v>
      </c>
      <c r="AW1151">
        <v>26.87</v>
      </c>
      <c r="AX1151">
        <v>0.16</v>
      </c>
      <c r="AY1151">
        <v>26.71</v>
      </c>
      <c r="BA1151" s="7">
        <f t="shared" si="406"/>
        <v>0</v>
      </c>
      <c r="BB1151" s="7">
        <f t="shared" si="407"/>
        <v>0</v>
      </c>
      <c r="BC1151" s="7">
        <f t="shared" si="408"/>
        <v>0</v>
      </c>
      <c r="BD1151" s="7">
        <f t="shared" si="408"/>
        <v>1</v>
      </c>
      <c r="BE1151" s="7">
        <f t="shared" si="409"/>
        <v>0</v>
      </c>
      <c r="BF1151" s="107">
        <f t="shared" si="400"/>
        <v>0</v>
      </c>
      <c r="BG1151" s="107">
        <f t="shared" si="401"/>
        <v>0</v>
      </c>
      <c r="BH1151" s="107">
        <f t="shared" si="402"/>
        <v>0</v>
      </c>
      <c r="BI1151" s="107">
        <f t="shared" si="403"/>
        <v>0.32700000000000001</v>
      </c>
      <c r="BJ1151" s="107">
        <f t="shared" si="410"/>
        <v>0</v>
      </c>
      <c r="BK1151" s="151">
        <f t="shared" si="411"/>
        <v>0</v>
      </c>
      <c r="BM1151">
        <v>0</v>
      </c>
      <c r="BN1151">
        <v>0</v>
      </c>
      <c r="BO1151">
        <v>0</v>
      </c>
      <c r="BP1151">
        <v>0</v>
      </c>
      <c r="BQ1151">
        <v>0</v>
      </c>
      <c r="BR1151">
        <v>0</v>
      </c>
      <c r="BS1151">
        <v>1</v>
      </c>
      <c r="BT1151">
        <v>0</v>
      </c>
      <c r="BU1151">
        <v>0</v>
      </c>
      <c r="BW1151">
        <v>0</v>
      </c>
      <c r="BX1151">
        <v>0</v>
      </c>
      <c r="BY1151">
        <v>1</v>
      </c>
      <c r="BZ1151">
        <v>0</v>
      </c>
      <c r="CA1151">
        <v>0</v>
      </c>
      <c r="CB1151">
        <v>0</v>
      </c>
      <c r="CC1151">
        <v>0</v>
      </c>
      <c r="CD1151">
        <v>0</v>
      </c>
      <c r="CE1151">
        <v>0</v>
      </c>
      <c r="CF1151">
        <v>0</v>
      </c>
    </row>
    <row r="1152" spans="1:84" hidden="1" outlineLevel="1">
      <c r="A1152" t="s">
        <v>119</v>
      </c>
      <c r="B1152" s="9" t="s">
        <v>3222</v>
      </c>
      <c r="C1152" s="1">
        <f t="shared" si="388"/>
        <v>998</v>
      </c>
      <c r="D1152" s="7">
        <f t="shared" si="389"/>
        <v>3</v>
      </c>
      <c r="E1152" s="7">
        <f t="shared" si="390"/>
        <v>5</v>
      </c>
      <c r="F1152" s="7">
        <f t="shared" si="391"/>
        <v>2</v>
      </c>
      <c r="G1152" s="7">
        <f t="shared" si="412"/>
        <v>1</v>
      </c>
      <c r="H1152" s="48">
        <f t="shared" si="392"/>
        <v>17</v>
      </c>
      <c r="I1152" s="163">
        <f t="shared" si="393"/>
        <v>1.7034068136272545E-2</v>
      </c>
      <c r="J1152" s="8"/>
      <c r="K1152" s="2">
        <f t="shared" si="394"/>
        <v>0.20040080160320642</v>
      </c>
      <c r="L1152" s="2">
        <f t="shared" si="395"/>
        <v>7.2144288577154311E-2</v>
      </c>
      <c r="M1152" s="2">
        <f t="shared" si="396"/>
        <v>0.29058116232464931</v>
      </c>
      <c r="N1152" s="2">
        <f t="shared" si="404"/>
        <v>0.30761523046092182</v>
      </c>
      <c r="O1152" s="2">
        <f t="shared" si="405"/>
        <v>0.12925851703406821</v>
      </c>
      <c r="P1152" s="1">
        <v>200</v>
      </c>
      <c r="Q1152" s="1">
        <v>72</v>
      </c>
      <c r="R1152" s="1">
        <v>290</v>
      </c>
      <c r="S1152" s="1">
        <v>307</v>
      </c>
      <c r="T1152" s="1">
        <v>93</v>
      </c>
      <c r="U1152" s="1">
        <v>13</v>
      </c>
      <c r="V1152">
        <v>1</v>
      </c>
      <c r="W1152" s="1"/>
      <c r="Y1152" s="1"/>
      <c r="Z1152" s="1">
        <f t="shared" si="397"/>
        <v>5</v>
      </c>
      <c r="AA1152" s="1">
        <v>7</v>
      </c>
      <c r="AC1152">
        <v>2</v>
      </c>
      <c r="AD1152" s="136">
        <v>4</v>
      </c>
      <c r="AE1152">
        <v>4</v>
      </c>
      <c r="AF1152">
        <v>0</v>
      </c>
      <c r="AI1152" t="str">
        <f t="shared" si="413"/>
        <v>Hillsborough</v>
      </c>
      <c r="AJ1152" t="s">
        <v>119</v>
      </c>
      <c r="AK1152" s="159">
        <v>2</v>
      </c>
      <c r="AL1152" s="7"/>
      <c r="AN1152" s="91">
        <v>33</v>
      </c>
      <c r="AO1152" s="93">
        <v>11</v>
      </c>
      <c r="AP1152" s="93">
        <v>60</v>
      </c>
      <c r="AQ1152" s="100">
        <v>36180</v>
      </c>
      <c r="AR1152" s="100">
        <f t="shared" si="398"/>
        <v>33011</v>
      </c>
      <c r="AS1152" t="s">
        <v>1753</v>
      </c>
      <c r="AT1152" s="103">
        <f t="shared" si="399"/>
        <v>3336180</v>
      </c>
      <c r="AW1152">
        <v>44.63</v>
      </c>
      <c r="AX1152">
        <v>1</v>
      </c>
      <c r="AY1152">
        <v>43.63</v>
      </c>
      <c r="BA1152" s="7">
        <f t="shared" si="406"/>
        <v>0</v>
      </c>
      <c r="BB1152" s="7">
        <f t="shared" si="407"/>
        <v>0</v>
      </c>
      <c r="BC1152" s="7">
        <f t="shared" si="408"/>
        <v>0</v>
      </c>
      <c r="BD1152" s="7">
        <f t="shared" si="408"/>
        <v>1</v>
      </c>
      <c r="BE1152" s="7">
        <f t="shared" si="409"/>
        <v>0</v>
      </c>
      <c r="BF1152" s="107">
        <f t="shared" si="400"/>
        <v>0</v>
      </c>
      <c r="BG1152" s="107">
        <f t="shared" si="401"/>
        <v>0</v>
      </c>
      <c r="BH1152" s="107">
        <f t="shared" si="402"/>
        <v>0</v>
      </c>
      <c r="BI1152" s="107">
        <f t="shared" si="403"/>
        <v>0.307</v>
      </c>
      <c r="BJ1152" s="107">
        <f t="shared" si="410"/>
        <v>0</v>
      </c>
      <c r="BK1152" s="151">
        <f t="shared" si="411"/>
        <v>0</v>
      </c>
      <c r="BM1152">
        <v>1</v>
      </c>
      <c r="BN1152">
        <v>0</v>
      </c>
      <c r="BO1152">
        <v>0</v>
      </c>
      <c r="BP1152">
        <v>0</v>
      </c>
      <c r="BQ1152">
        <v>0</v>
      </c>
      <c r="BR1152">
        <v>0</v>
      </c>
      <c r="BS1152">
        <v>0</v>
      </c>
      <c r="BT1152">
        <v>0</v>
      </c>
      <c r="BU1152">
        <v>0</v>
      </c>
      <c r="BW1152">
        <v>1</v>
      </c>
      <c r="BX1152">
        <v>0</v>
      </c>
      <c r="BY1152">
        <v>0</v>
      </c>
      <c r="BZ1152">
        <v>1</v>
      </c>
      <c r="CA1152">
        <v>0</v>
      </c>
      <c r="CB1152">
        <v>1</v>
      </c>
      <c r="CC1152">
        <v>0</v>
      </c>
      <c r="CD1152">
        <v>1</v>
      </c>
      <c r="CE1152">
        <v>0</v>
      </c>
      <c r="CF1152">
        <v>0</v>
      </c>
    </row>
    <row r="1153" spans="1:84" hidden="1" outlineLevel="1">
      <c r="A1153" t="s">
        <v>62</v>
      </c>
      <c r="B1153" s="9" t="s">
        <v>3222</v>
      </c>
      <c r="C1153" s="1">
        <f t="shared" si="388"/>
        <v>367</v>
      </c>
      <c r="D1153" s="7">
        <f t="shared" si="389"/>
        <v>3</v>
      </c>
      <c r="E1153" s="7">
        <f t="shared" si="390"/>
        <v>5</v>
      </c>
      <c r="F1153" s="7">
        <f t="shared" si="391"/>
        <v>1</v>
      </c>
      <c r="G1153" s="7">
        <f t="shared" si="412"/>
        <v>2</v>
      </c>
      <c r="H1153" s="48">
        <f t="shared" si="392"/>
        <v>17</v>
      </c>
      <c r="I1153" s="163">
        <f t="shared" si="393"/>
        <v>4.632152588555858E-2</v>
      </c>
      <c r="J1153" s="8"/>
      <c r="K1153" s="2">
        <f t="shared" si="394"/>
        <v>0.17438692098092642</v>
      </c>
      <c r="L1153" s="2">
        <f t="shared" si="395"/>
        <v>0.1226158038147139</v>
      </c>
      <c r="M1153" s="2">
        <f t="shared" si="396"/>
        <v>0.29427792915531337</v>
      </c>
      <c r="N1153" s="2">
        <f t="shared" si="404"/>
        <v>0.24795640326975477</v>
      </c>
      <c r="O1153" s="2">
        <f t="shared" si="405"/>
        <v>0.16076294277929148</v>
      </c>
      <c r="P1153" s="1">
        <v>64</v>
      </c>
      <c r="Q1153" s="1">
        <v>45</v>
      </c>
      <c r="R1153" s="1">
        <v>108</v>
      </c>
      <c r="S1153" s="1">
        <v>91</v>
      </c>
      <c r="T1153" s="1">
        <v>48</v>
      </c>
      <c r="U1153" s="1">
        <v>3</v>
      </c>
      <c r="V1153">
        <v>0</v>
      </c>
      <c r="W1153" s="1"/>
      <c r="Y1153" s="1"/>
      <c r="Z1153" s="1">
        <f t="shared" si="397"/>
        <v>4</v>
      </c>
      <c r="AA1153" s="1">
        <v>1</v>
      </c>
      <c r="AC1153">
        <v>2</v>
      </c>
      <c r="AD1153" s="136">
        <v>1</v>
      </c>
      <c r="AE1153">
        <v>0</v>
      </c>
      <c r="AF1153">
        <v>0</v>
      </c>
      <c r="AI1153" t="str">
        <f t="shared" si="413"/>
        <v>Hinsdale</v>
      </c>
      <c r="AJ1153" t="s">
        <v>1402</v>
      </c>
      <c r="AK1153" s="159">
        <v>2</v>
      </c>
      <c r="AL1153" s="7"/>
      <c r="AN1153" s="91">
        <v>33</v>
      </c>
      <c r="AO1153" s="93">
        <v>5</v>
      </c>
      <c r="AP1153" s="93">
        <v>35</v>
      </c>
      <c r="AQ1153" s="100">
        <v>36660</v>
      </c>
      <c r="AR1153" s="100">
        <f t="shared" si="398"/>
        <v>33005</v>
      </c>
      <c r="AS1153" t="s">
        <v>1753</v>
      </c>
      <c r="AT1153" s="103">
        <f t="shared" si="399"/>
        <v>3336660</v>
      </c>
      <c r="AW1153">
        <v>22.78</v>
      </c>
      <c r="AX1153">
        <v>2.1</v>
      </c>
      <c r="AY1153">
        <v>20.68</v>
      </c>
      <c r="BA1153" s="7">
        <f t="shared" si="406"/>
        <v>0</v>
      </c>
      <c r="BB1153" s="7">
        <f t="shared" si="407"/>
        <v>0</v>
      </c>
      <c r="BC1153" s="7">
        <f t="shared" si="408"/>
        <v>1</v>
      </c>
      <c r="BD1153" s="7">
        <f t="shared" si="408"/>
        <v>0</v>
      </c>
      <c r="BE1153" s="7">
        <f t="shared" si="409"/>
        <v>0</v>
      </c>
      <c r="BF1153" s="107">
        <f t="shared" si="400"/>
        <v>0</v>
      </c>
      <c r="BG1153" s="107">
        <f t="shared" si="401"/>
        <v>0</v>
      </c>
      <c r="BH1153" s="107">
        <f t="shared" si="402"/>
        <v>0.29399999999999998</v>
      </c>
      <c r="BI1153" s="107">
        <f t="shared" si="403"/>
        <v>0</v>
      </c>
      <c r="BJ1153" s="107">
        <f t="shared" si="410"/>
        <v>0</v>
      </c>
      <c r="BK1153" s="151">
        <f t="shared" si="411"/>
        <v>0</v>
      </c>
      <c r="BM1153">
        <v>0</v>
      </c>
      <c r="BN1153">
        <v>0</v>
      </c>
      <c r="BO1153">
        <v>1</v>
      </c>
      <c r="BP1153">
        <v>0</v>
      </c>
      <c r="BQ1153">
        <v>0</v>
      </c>
      <c r="BR1153">
        <v>0</v>
      </c>
      <c r="BS1153">
        <v>0</v>
      </c>
      <c r="BT1153">
        <v>2</v>
      </c>
      <c r="BU1153">
        <v>0</v>
      </c>
      <c r="BW1153">
        <v>0</v>
      </c>
      <c r="BX1153">
        <v>0</v>
      </c>
      <c r="BY1153">
        <v>0</v>
      </c>
      <c r="BZ1153">
        <v>0</v>
      </c>
      <c r="CA1153">
        <v>0</v>
      </c>
      <c r="CB1153">
        <v>0</v>
      </c>
      <c r="CC1153">
        <v>0</v>
      </c>
      <c r="CD1153">
        <v>0</v>
      </c>
      <c r="CE1153">
        <v>0</v>
      </c>
      <c r="CF1153">
        <v>1</v>
      </c>
    </row>
    <row r="1154" spans="1:84" hidden="1" outlineLevel="1">
      <c r="A1154" t="s">
        <v>1352</v>
      </c>
      <c r="B1154" s="9" t="s">
        <v>3222</v>
      </c>
      <c r="C1154" s="1">
        <f t="shared" si="388"/>
        <v>506</v>
      </c>
      <c r="D1154" s="7">
        <f t="shared" si="389"/>
        <v>2</v>
      </c>
      <c r="E1154" s="7">
        <f t="shared" si="390"/>
        <v>4</v>
      </c>
      <c r="F1154" s="7">
        <f t="shared" si="391"/>
        <v>1</v>
      </c>
      <c r="G1154" s="7">
        <f t="shared" si="412"/>
        <v>3</v>
      </c>
      <c r="H1154" s="48">
        <f t="shared" si="392"/>
        <v>50</v>
      </c>
      <c r="I1154" s="163">
        <f t="shared" si="393"/>
        <v>9.8814229249011856E-2</v>
      </c>
      <c r="J1154" s="8"/>
      <c r="K1154" s="2">
        <f t="shared" si="394"/>
        <v>0.23122529644268774</v>
      </c>
      <c r="L1154" s="2">
        <f t="shared" si="395"/>
        <v>0.13438735177865613</v>
      </c>
      <c r="M1154" s="2">
        <f t="shared" si="396"/>
        <v>0.33003952569169959</v>
      </c>
      <c r="N1154" s="2">
        <f t="shared" si="404"/>
        <v>0.18774703557312253</v>
      </c>
      <c r="O1154" s="2">
        <f t="shared" si="405"/>
        <v>0.11660079051383401</v>
      </c>
      <c r="P1154" s="1">
        <v>117</v>
      </c>
      <c r="Q1154" s="1">
        <v>68</v>
      </c>
      <c r="R1154" s="1">
        <v>167</v>
      </c>
      <c r="S1154" s="1">
        <v>95</v>
      </c>
      <c r="T1154" s="1">
        <v>42</v>
      </c>
      <c r="U1154" s="1">
        <v>7</v>
      </c>
      <c r="V1154">
        <v>1</v>
      </c>
      <c r="W1154" s="1"/>
      <c r="Y1154" s="1"/>
      <c r="Z1154" s="1">
        <f t="shared" si="397"/>
        <v>2</v>
      </c>
      <c r="AA1154" s="1">
        <v>2</v>
      </c>
      <c r="AC1154">
        <v>2</v>
      </c>
      <c r="AD1154" s="136">
        <v>1</v>
      </c>
      <c r="AE1154">
        <v>1</v>
      </c>
      <c r="AF1154">
        <v>1</v>
      </c>
      <c r="AI1154" t="str">
        <f t="shared" si="413"/>
        <v>Holderness</v>
      </c>
      <c r="AJ1154" t="s">
        <v>945</v>
      </c>
      <c r="AK1154" s="159">
        <v>2</v>
      </c>
      <c r="AL1154" s="7"/>
      <c r="AN1154" s="91">
        <v>33</v>
      </c>
      <c r="AO1154" s="93">
        <v>9</v>
      </c>
      <c r="AP1154" s="93">
        <v>100</v>
      </c>
      <c r="AQ1154" s="100">
        <v>36900</v>
      </c>
      <c r="AR1154" s="100">
        <f t="shared" si="398"/>
        <v>33009</v>
      </c>
      <c r="AS1154" t="s">
        <v>1753</v>
      </c>
      <c r="AT1154" s="103">
        <f t="shared" si="399"/>
        <v>3336900</v>
      </c>
      <c r="AW1154">
        <v>35.630000000000003</v>
      </c>
      <c r="AX1154">
        <v>5.25</v>
      </c>
      <c r="AY1154">
        <v>30.38</v>
      </c>
      <c r="BA1154" s="7">
        <f t="shared" si="406"/>
        <v>0</v>
      </c>
      <c r="BB1154" s="7">
        <f t="shared" si="407"/>
        <v>0</v>
      </c>
      <c r="BC1154" s="7">
        <f t="shared" si="408"/>
        <v>1</v>
      </c>
      <c r="BD1154" s="7">
        <f t="shared" si="408"/>
        <v>0</v>
      </c>
      <c r="BE1154" s="7">
        <f t="shared" si="409"/>
        <v>0</v>
      </c>
      <c r="BF1154" s="107">
        <f t="shared" si="400"/>
        <v>0</v>
      </c>
      <c r="BG1154" s="107">
        <f t="shared" si="401"/>
        <v>0</v>
      </c>
      <c r="BH1154" s="107">
        <f t="shared" si="402"/>
        <v>0.33</v>
      </c>
      <c r="BI1154" s="107">
        <f t="shared" si="403"/>
        <v>0</v>
      </c>
      <c r="BJ1154" s="107">
        <f t="shared" si="410"/>
        <v>0</v>
      </c>
      <c r="BK1154" s="151">
        <f t="shared" si="411"/>
        <v>0</v>
      </c>
      <c r="BM1154">
        <v>0</v>
      </c>
      <c r="BN1154">
        <v>0</v>
      </c>
      <c r="BO1154">
        <v>0</v>
      </c>
      <c r="BP1154">
        <v>0</v>
      </c>
      <c r="BQ1154">
        <v>0</v>
      </c>
      <c r="BR1154">
        <v>0</v>
      </c>
      <c r="BS1154">
        <v>1</v>
      </c>
      <c r="BT1154">
        <v>0</v>
      </c>
      <c r="BU1154">
        <v>0</v>
      </c>
      <c r="BW1154">
        <v>0</v>
      </c>
      <c r="BX1154">
        <v>0</v>
      </c>
      <c r="BY1154">
        <v>0</v>
      </c>
      <c r="BZ1154">
        <v>0</v>
      </c>
      <c r="CA1154">
        <v>0</v>
      </c>
      <c r="CB1154">
        <v>0</v>
      </c>
      <c r="CC1154">
        <v>1</v>
      </c>
      <c r="CD1154">
        <v>0</v>
      </c>
      <c r="CE1154">
        <v>0</v>
      </c>
      <c r="CF1154">
        <v>0</v>
      </c>
    </row>
    <row r="1155" spans="1:84" hidden="1" outlineLevel="1">
      <c r="A1155" t="s">
        <v>1351</v>
      </c>
      <c r="B1155" s="9" t="s">
        <v>3222</v>
      </c>
      <c r="C1155" s="1">
        <f t="shared" si="388"/>
        <v>2457</v>
      </c>
      <c r="D1155" s="7">
        <f t="shared" si="389"/>
        <v>2</v>
      </c>
      <c r="E1155" s="7">
        <f t="shared" si="390"/>
        <v>4</v>
      </c>
      <c r="F1155" s="7">
        <f t="shared" si="391"/>
        <v>1</v>
      </c>
      <c r="G1155" s="7">
        <f t="shared" si="412"/>
        <v>3</v>
      </c>
      <c r="H1155" s="48">
        <f t="shared" si="392"/>
        <v>524</v>
      </c>
      <c r="I1155" s="163">
        <f t="shared" si="393"/>
        <v>0.21326821326821327</v>
      </c>
      <c r="J1155" s="8"/>
      <c r="K1155" s="2">
        <f t="shared" si="394"/>
        <v>0.20227920227920229</v>
      </c>
      <c r="L1155" s="2">
        <f t="shared" si="395"/>
        <v>9.0761090761090762E-2</v>
      </c>
      <c r="M1155" s="2">
        <f t="shared" si="396"/>
        <v>0.41554741554741553</v>
      </c>
      <c r="N1155" s="2">
        <f t="shared" si="404"/>
        <v>0.19617419617419618</v>
      </c>
      <c r="O1155" s="2">
        <f t="shared" si="405"/>
        <v>9.5238095238095288E-2</v>
      </c>
      <c r="P1155" s="1">
        <v>497</v>
      </c>
      <c r="Q1155" s="1">
        <v>223</v>
      </c>
      <c r="R1155" s="1">
        <v>1021</v>
      </c>
      <c r="S1155" s="1">
        <v>482</v>
      </c>
      <c r="T1155" s="1">
        <v>191</v>
      </c>
      <c r="U1155" s="1">
        <v>7</v>
      </c>
      <c r="V1155">
        <v>2</v>
      </c>
      <c r="W1155" s="1"/>
      <c r="Y1155" s="1"/>
      <c r="Z1155" s="1">
        <f t="shared" si="397"/>
        <v>11</v>
      </c>
      <c r="AA1155" s="1">
        <v>3</v>
      </c>
      <c r="AC1155">
        <v>14</v>
      </c>
      <c r="AD1155" s="136">
        <v>3</v>
      </c>
      <c r="AE1155">
        <v>2</v>
      </c>
      <c r="AF1155">
        <v>1</v>
      </c>
      <c r="AI1155" t="str">
        <f t="shared" si="413"/>
        <v>Hollis</v>
      </c>
      <c r="AJ1155" t="s">
        <v>119</v>
      </c>
      <c r="AK1155" s="159">
        <v>2</v>
      </c>
      <c r="AL1155" s="7"/>
      <c r="AN1155" s="91">
        <v>33</v>
      </c>
      <c r="AO1155" s="93">
        <v>11</v>
      </c>
      <c r="AP1155" s="93">
        <v>65</v>
      </c>
      <c r="AQ1155" s="100">
        <v>37140</v>
      </c>
      <c r="AR1155" s="100">
        <f t="shared" si="398"/>
        <v>33011</v>
      </c>
      <c r="AS1155" t="s">
        <v>1753</v>
      </c>
      <c r="AT1155" s="103">
        <f t="shared" si="399"/>
        <v>3337140</v>
      </c>
      <c r="AW1155">
        <v>32.31</v>
      </c>
      <c r="AX1155">
        <v>0.56999999999999995</v>
      </c>
      <c r="AY1155">
        <v>31.75</v>
      </c>
      <c r="BA1155" s="7">
        <f t="shared" si="406"/>
        <v>0</v>
      </c>
      <c r="BB1155" s="7">
        <f t="shared" si="407"/>
        <v>0</v>
      </c>
      <c r="BC1155" s="7">
        <f t="shared" si="408"/>
        <v>1</v>
      </c>
      <c r="BD1155" s="7">
        <f t="shared" si="408"/>
        <v>0</v>
      </c>
      <c r="BE1155" s="7">
        <f t="shared" si="409"/>
        <v>0</v>
      </c>
      <c r="BF1155" s="107">
        <f t="shared" si="400"/>
        <v>0</v>
      </c>
      <c r="BG1155" s="107">
        <f t="shared" si="401"/>
        <v>0</v>
      </c>
      <c r="BH1155" s="107">
        <f t="shared" si="402"/>
        <v>0.41499999999999998</v>
      </c>
      <c r="BI1155" s="107">
        <f t="shared" si="403"/>
        <v>0</v>
      </c>
      <c r="BJ1155" s="107">
        <f t="shared" si="410"/>
        <v>0</v>
      </c>
      <c r="BK1155" s="151">
        <f t="shared" si="411"/>
        <v>0</v>
      </c>
      <c r="BM1155">
        <v>1</v>
      </c>
      <c r="BN1155">
        <v>0</v>
      </c>
      <c r="BO1155">
        <v>0</v>
      </c>
      <c r="BP1155">
        <v>0</v>
      </c>
      <c r="BQ1155">
        <v>0</v>
      </c>
      <c r="BR1155">
        <v>0</v>
      </c>
      <c r="BS1155">
        <v>1</v>
      </c>
      <c r="BT1155">
        <v>0</v>
      </c>
      <c r="BU1155">
        <v>1</v>
      </c>
      <c r="BW1155">
        <v>1</v>
      </c>
      <c r="BX1155">
        <v>2</v>
      </c>
      <c r="BY1155">
        <v>0</v>
      </c>
      <c r="BZ1155">
        <v>0</v>
      </c>
      <c r="CA1155">
        <v>0</v>
      </c>
      <c r="CB1155">
        <v>5</v>
      </c>
      <c r="CC1155">
        <v>0</v>
      </c>
      <c r="CD1155">
        <v>0</v>
      </c>
      <c r="CE1155">
        <v>0</v>
      </c>
      <c r="CF1155">
        <v>0</v>
      </c>
    </row>
    <row r="1156" spans="1:84" hidden="1" outlineLevel="1">
      <c r="A1156" t="s">
        <v>896</v>
      </c>
      <c r="B1156" s="9" t="s">
        <v>3222</v>
      </c>
      <c r="C1156" s="1">
        <f t="shared" si="388"/>
        <v>2902</v>
      </c>
      <c r="D1156" s="7">
        <f t="shared" si="389"/>
        <v>3</v>
      </c>
      <c r="E1156" s="7">
        <f t="shared" si="390"/>
        <v>4</v>
      </c>
      <c r="F1156" s="7">
        <f t="shared" si="391"/>
        <v>1</v>
      </c>
      <c r="G1156" s="7">
        <f t="shared" si="412"/>
        <v>2</v>
      </c>
      <c r="H1156" s="48">
        <f t="shared" si="392"/>
        <v>703</v>
      </c>
      <c r="I1156" s="163">
        <f t="shared" si="393"/>
        <v>0.24224672639558925</v>
      </c>
      <c r="J1156" s="8"/>
      <c r="K1156" s="2">
        <f t="shared" si="394"/>
        <v>0.14851826326671261</v>
      </c>
      <c r="L1156" s="2">
        <f t="shared" si="395"/>
        <v>0.12577532736044109</v>
      </c>
      <c r="M1156" s="2">
        <f t="shared" si="396"/>
        <v>0.41833218470020678</v>
      </c>
      <c r="N1156" s="2">
        <f t="shared" si="404"/>
        <v>0.1760854583046175</v>
      </c>
      <c r="O1156" s="2">
        <f t="shared" si="405"/>
        <v>0.13128876636802209</v>
      </c>
      <c r="P1156" s="1">
        <v>431</v>
      </c>
      <c r="Q1156" s="1">
        <v>365</v>
      </c>
      <c r="R1156" s="1">
        <v>1214</v>
      </c>
      <c r="S1156" s="1">
        <v>511</v>
      </c>
      <c r="T1156" s="1">
        <v>334</v>
      </c>
      <c r="U1156" s="1">
        <v>21</v>
      </c>
      <c r="V1156">
        <v>1</v>
      </c>
      <c r="W1156" s="1"/>
      <c r="Y1156" s="1"/>
      <c r="Z1156" s="1">
        <f t="shared" si="397"/>
        <v>7</v>
      </c>
      <c r="AA1156" s="1">
        <v>5</v>
      </c>
      <c r="AC1156">
        <v>6</v>
      </c>
      <c r="AD1156" s="136">
        <v>5</v>
      </c>
      <c r="AE1156">
        <v>0</v>
      </c>
      <c r="AF1156">
        <v>2</v>
      </c>
      <c r="AI1156" t="str">
        <f t="shared" si="413"/>
        <v>Hooksett</v>
      </c>
      <c r="AJ1156" t="s">
        <v>1686</v>
      </c>
      <c r="AK1156" s="159">
        <v>1</v>
      </c>
      <c r="AL1156" s="7"/>
      <c r="AN1156" s="91">
        <v>33</v>
      </c>
      <c r="AO1156" s="93">
        <v>13</v>
      </c>
      <c r="AP1156" s="93">
        <v>75</v>
      </c>
      <c r="AQ1156" s="100">
        <v>37300</v>
      </c>
      <c r="AR1156" s="100">
        <f t="shared" si="398"/>
        <v>33013</v>
      </c>
      <c r="AS1156" t="s">
        <v>1753</v>
      </c>
      <c r="AT1156" s="103">
        <f t="shared" si="399"/>
        <v>3337300</v>
      </c>
      <c r="AW1156">
        <v>37.28</v>
      </c>
      <c r="AX1156">
        <v>1.05</v>
      </c>
      <c r="AY1156">
        <v>36.22</v>
      </c>
      <c r="BA1156" s="7">
        <f t="shared" si="406"/>
        <v>0</v>
      </c>
      <c r="BB1156" s="7">
        <f t="shared" si="407"/>
        <v>0</v>
      </c>
      <c r="BC1156" s="7">
        <f t="shared" si="408"/>
        <v>1</v>
      </c>
      <c r="BD1156" s="7">
        <f t="shared" si="408"/>
        <v>0</v>
      </c>
      <c r="BE1156" s="7">
        <f t="shared" si="409"/>
        <v>0</v>
      </c>
      <c r="BF1156" s="107">
        <f t="shared" si="400"/>
        <v>0</v>
      </c>
      <c r="BG1156" s="107">
        <f t="shared" si="401"/>
        <v>0</v>
      </c>
      <c r="BH1156" s="107">
        <f t="shared" si="402"/>
        <v>0.41799999999999998</v>
      </c>
      <c r="BI1156" s="107">
        <f t="shared" si="403"/>
        <v>0</v>
      </c>
      <c r="BJ1156" s="107">
        <f t="shared" si="410"/>
        <v>0</v>
      </c>
      <c r="BK1156" s="151">
        <f t="shared" si="411"/>
        <v>0</v>
      </c>
      <c r="BM1156">
        <v>0</v>
      </c>
      <c r="BN1156">
        <v>0</v>
      </c>
      <c r="BO1156">
        <v>0</v>
      </c>
      <c r="BP1156">
        <v>0</v>
      </c>
      <c r="BQ1156">
        <v>0</v>
      </c>
      <c r="BR1156">
        <v>0</v>
      </c>
      <c r="BS1156">
        <v>0</v>
      </c>
      <c r="BT1156">
        <v>0</v>
      </c>
      <c r="BU1156">
        <v>2</v>
      </c>
      <c r="BW1156">
        <v>0</v>
      </c>
      <c r="BX1156">
        <v>2</v>
      </c>
      <c r="BY1156">
        <v>0</v>
      </c>
      <c r="BZ1156">
        <v>0</v>
      </c>
      <c r="CA1156">
        <v>0</v>
      </c>
      <c r="CB1156">
        <v>3</v>
      </c>
      <c r="CC1156">
        <v>0</v>
      </c>
      <c r="CD1156">
        <v>0</v>
      </c>
      <c r="CE1156">
        <v>0</v>
      </c>
      <c r="CF1156">
        <v>0</v>
      </c>
    </row>
    <row r="1157" spans="1:84" hidden="1" outlineLevel="1">
      <c r="A1157" s="9" t="s">
        <v>1132</v>
      </c>
      <c r="B1157" s="9" t="s">
        <v>3222</v>
      </c>
      <c r="C1157" s="1">
        <f t="shared" si="388"/>
        <v>1456</v>
      </c>
      <c r="D1157" s="7">
        <f t="shared" si="389"/>
        <v>2</v>
      </c>
      <c r="E1157" s="7">
        <f t="shared" si="390"/>
        <v>4</v>
      </c>
      <c r="F1157" s="7">
        <f t="shared" si="391"/>
        <v>1</v>
      </c>
      <c r="G1157" s="7">
        <f t="shared" si="412"/>
        <v>3</v>
      </c>
      <c r="H1157" s="48">
        <f t="shared" si="392"/>
        <v>97</v>
      </c>
      <c r="I1157" s="163">
        <f t="shared" si="393"/>
        <v>6.662087912087912E-2</v>
      </c>
      <c r="J1157" s="8"/>
      <c r="K1157" s="2">
        <f t="shared" si="394"/>
        <v>0.27129120879120877</v>
      </c>
      <c r="L1157" s="2">
        <f t="shared" si="395"/>
        <v>9.4780219780219777E-2</v>
      </c>
      <c r="M1157" s="2">
        <f t="shared" si="396"/>
        <v>0.33791208791208793</v>
      </c>
      <c r="N1157" s="2">
        <f t="shared" si="404"/>
        <v>0.19848901098901098</v>
      </c>
      <c r="O1157" s="2">
        <f t="shared" si="405"/>
        <v>9.7527472527472597E-2</v>
      </c>
      <c r="P1157" s="1">
        <v>395</v>
      </c>
      <c r="Q1157" s="1">
        <v>138</v>
      </c>
      <c r="R1157" s="1">
        <v>492</v>
      </c>
      <c r="S1157" s="1">
        <v>289</v>
      </c>
      <c r="T1157" s="1">
        <v>115</v>
      </c>
      <c r="U1157" s="1">
        <v>4</v>
      </c>
      <c r="V1157">
        <v>1</v>
      </c>
      <c r="W1157" s="1"/>
      <c r="Y1157" s="1"/>
      <c r="Z1157" s="1">
        <f t="shared" si="397"/>
        <v>3</v>
      </c>
      <c r="AA1157" s="1">
        <v>3</v>
      </c>
      <c r="AC1157">
        <v>8</v>
      </c>
      <c r="AD1157" s="136">
        <v>2</v>
      </c>
      <c r="AE1157">
        <v>2</v>
      </c>
      <c r="AF1157">
        <v>4</v>
      </c>
      <c r="AI1157" t="str">
        <f t="shared" si="413"/>
        <v>Hopkinton</v>
      </c>
      <c r="AJ1157" t="s">
        <v>1686</v>
      </c>
      <c r="AK1157" s="159">
        <v>2</v>
      </c>
      <c r="AL1157" s="7"/>
      <c r="AN1157" s="91">
        <v>33</v>
      </c>
      <c r="AO1157" s="93">
        <v>13</v>
      </c>
      <c r="AP1157" s="93">
        <v>80</v>
      </c>
      <c r="AQ1157" s="100">
        <v>37540</v>
      </c>
      <c r="AR1157" s="100">
        <f t="shared" si="398"/>
        <v>33013</v>
      </c>
      <c r="AS1157" t="s">
        <v>1753</v>
      </c>
      <c r="AT1157" s="103">
        <f t="shared" si="399"/>
        <v>3337540</v>
      </c>
      <c r="AW1157">
        <v>45.09</v>
      </c>
      <c r="AX1157">
        <v>1.8</v>
      </c>
      <c r="AY1157">
        <v>43.29</v>
      </c>
      <c r="BA1157" s="7">
        <f t="shared" si="406"/>
        <v>0</v>
      </c>
      <c r="BB1157" s="7">
        <f t="shared" si="407"/>
        <v>0</v>
      </c>
      <c r="BC1157" s="7">
        <f t="shared" si="408"/>
        <v>1</v>
      </c>
      <c r="BD1157" s="7">
        <f t="shared" si="408"/>
        <v>0</v>
      </c>
      <c r="BE1157" s="7">
        <f t="shared" si="409"/>
        <v>0</v>
      </c>
      <c r="BF1157" s="107">
        <f t="shared" si="400"/>
        <v>0</v>
      </c>
      <c r="BG1157" s="107">
        <f t="shared" si="401"/>
        <v>0</v>
      </c>
      <c r="BH1157" s="107">
        <f t="shared" si="402"/>
        <v>0.33700000000000002</v>
      </c>
      <c r="BI1157" s="107">
        <f t="shared" si="403"/>
        <v>0</v>
      </c>
      <c r="BJ1157" s="107">
        <f t="shared" si="410"/>
        <v>0</v>
      </c>
      <c r="BK1157" s="151">
        <f t="shared" si="411"/>
        <v>0</v>
      </c>
      <c r="BM1157">
        <v>0</v>
      </c>
      <c r="BN1157">
        <v>0</v>
      </c>
      <c r="BO1157">
        <v>0</v>
      </c>
      <c r="BP1157">
        <v>0</v>
      </c>
      <c r="BQ1157">
        <v>0</v>
      </c>
      <c r="BR1157">
        <v>0</v>
      </c>
      <c r="BS1157">
        <v>0</v>
      </c>
      <c r="BT1157">
        <v>0</v>
      </c>
      <c r="BU1157">
        <v>0</v>
      </c>
      <c r="BW1157">
        <v>0</v>
      </c>
      <c r="BX1157">
        <v>1</v>
      </c>
      <c r="BY1157">
        <v>0</v>
      </c>
      <c r="BZ1157">
        <v>0</v>
      </c>
      <c r="CA1157">
        <v>0</v>
      </c>
      <c r="CB1157">
        <v>1</v>
      </c>
      <c r="CC1157">
        <v>1</v>
      </c>
      <c r="CD1157">
        <v>0</v>
      </c>
      <c r="CE1157">
        <v>0</v>
      </c>
      <c r="CF1157">
        <v>0</v>
      </c>
    </row>
    <row r="1158" spans="1:84" hidden="1" outlineLevel="1">
      <c r="A1158" t="s">
        <v>1419</v>
      </c>
      <c r="B1158" s="9" t="s">
        <v>3222</v>
      </c>
      <c r="C1158" s="1">
        <f t="shared" si="388"/>
        <v>4293</v>
      </c>
      <c r="D1158" s="7">
        <f t="shared" si="389"/>
        <v>3</v>
      </c>
      <c r="E1158" s="7">
        <f t="shared" si="390"/>
        <v>5</v>
      </c>
      <c r="F1158" s="7">
        <f t="shared" si="391"/>
        <v>1</v>
      </c>
      <c r="G1158" s="7">
        <f t="shared" si="412"/>
        <v>2</v>
      </c>
      <c r="H1158" s="48">
        <f t="shared" si="392"/>
        <v>917</v>
      </c>
      <c r="I1158" s="163">
        <f t="shared" si="393"/>
        <v>0.21360354064756581</v>
      </c>
      <c r="J1158" s="8"/>
      <c r="K1158" s="2">
        <f t="shared" si="394"/>
        <v>0.13929652923363614</v>
      </c>
      <c r="L1158" s="2">
        <f t="shared" si="395"/>
        <v>8.2692755648730493E-2</v>
      </c>
      <c r="M1158" s="2">
        <f t="shared" si="396"/>
        <v>0.44491031912415563</v>
      </c>
      <c r="N1158" s="2">
        <f t="shared" si="404"/>
        <v>0.23130677847658979</v>
      </c>
      <c r="O1158" s="2">
        <f t="shared" si="405"/>
        <v>0.10179361751688801</v>
      </c>
      <c r="P1158" s="1">
        <v>598</v>
      </c>
      <c r="Q1158" s="1">
        <v>355</v>
      </c>
      <c r="R1158" s="1">
        <v>1910</v>
      </c>
      <c r="S1158" s="1">
        <v>993</v>
      </c>
      <c r="T1158" s="1">
        <v>382</v>
      </c>
      <c r="U1158" s="1">
        <v>16</v>
      </c>
      <c r="V1158">
        <v>4</v>
      </c>
      <c r="W1158" s="1"/>
      <c r="Y1158" s="1"/>
      <c r="Z1158" s="1">
        <f t="shared" si="397"/>
        <v>10</v>
      </c>
      <c r="AA1158" s="1">
        <v>5</v>
      </c>
      <c r="AC1158">
        <v>12</v>
      </c>
      <c r="AD1158" s="136">
        <v>3</v>
      </c>
      <c r="AE1158">
        <v>4</v>
      </c>
      <c r="AF1158">
        <v>1</v>
      </c>
      <c r="AI1158" t="str">
        <f t="shared" si="413"/>
        <v>Hudson</v>
      </c>
      <c r="AJ1158" t="s">
        <v>119</v>
      </c>
      <c r="AK1158" s="159">
        <v>2</v>
      </c>
      <c r="AL1158" s="7"/>
      <c r="AN1158" s="91">
        <v>33</v>
      </c>
      <c r="AO1158" s="93">
        <v>11</v>
      </c>
      <c r="AP1158" s="93">
        <v>70</v>
      </c>
      <c r="AQ1158" s="100">
        <v>37940</v>
      </c>
      <c r="AR1158" s="100">
        <f t="shared" si="398"/>
        <v>33011</v>
      </c>
      <c r="AS1158" t="s">
        <v>1753</v>
      </c>
      <c r="AT1158" s="103">
        <f t="shared" si="399"/>
        <v>3337940</v>
      </c>
      <c r="AW1158">
        <v>29.09</v>
      </c>
      <c r="AX1158">
        <v>0.82</v>
      </c>
      <c r="AY1158">
        <v>28.27</v>
      </c>
      <c r="BA1158" s="7">
        <f t="shared" si="406"/>
        <v>0</v>
      </c>
      <c r="BB1158" s="7">
        <f t="shared" si="407"/>
        <v>0</v>
      </c>
      <c r="BC1158" s="7">
        <f t="shared" si="408"/>
        <v>1</v>
      </c>
      <c r="BD1158" s="7">
        <f t="shared" si="408"/>
        <v>0</v>
      </c>
      <c r="BE1158" s="7">
        <f t="shared" si="409"/>
        <v>0</v>
      </c>
      <c r="BF1158" s="107">
        <f t="shared" si="400"/>
        <v>0</v>
      </c>
      <c r="BG1158" s="107">
        <f t="shared" si="401"/>
        <v>0</v>
      </c>
      <c r="BH1158" s="107">
        <f t="shared" si="402"/>
        <v>0.44400000000000001</v>
      </c>
      <c r="BI1158" s="107">
        <f t="shared" si="403"/>
        <v>0</v>
      </c>
      <c r="BJ1158" s="107">
        <f t="shared" si="410"/>
        <v>0</v>
      </c>
      <c r="BK1158" s="151">
        <f t="shared" si="411"/>
        <v>0</v>
      </c>
      <c r="BM1158">
        <v>0</v>
      </c>
      <c r="BN1158">
        <v>0</v>
      </c>
      <c r="BO1158">
        <v>1</v>
      </c>
      <c r="BP1158">
        <v>0</v>
      </c>
      <c r="BQ1158">
        <v>0</v>
      </c>
      <c r="BR1158">
        <v>0</v>
      </c>
      <c r="BS1158">
        <v>0</v>
      </c>
      <c r="BT1158">
        <v>0</v>
      </c>
      <c r="BU1158">
        <v>0</v>
      </c>
      <c r="BW1158">
        <v>3</v>
      </c>
      <c r="BX1158">
        <v>1</v>
      </c>
      <c r="BY1158">
        <v>0</v>
      </c>
      <c r="BZ1158">
        <v>0</v>
      </c>
      <c r="CA1158">
        <v>0</v>
      </c>
      <c r="CB1158">
        <v>2</v>
      </c>
      <c r="CC1158">
        <v>2</v>
      </c>
      <c r="CD1158">
        <v>1</v>
      </c>
      <c r="CE1158">
        <v>0</v>
      </c>
      <c r="CF1158">
        <v>0</v>
      </c>
    </row>
    <row r="1159" spans="1:84" hidden="1" outlineLevel="1">
      <c r="A1159" t="s">
        <v>3116</v>
      </c>
      <c r="B1159" s="9" t="s">
        <v>3222</v>
      </c>
      <c r="C1159" s="1">
        <f t="shared" si="388"/>
        <v>291</v>
      </c>
      <c r="D1159" s="7">
        <f t="shared" si="389"/>
        <v>2</v>
      </c>
      <c r="E1159" s="7">
        <f t="shared" si="390"/>
        <v>4</v>
      </c>
      <c r="F1159" s="7">
        <f t="shared" si="391"/>
        <v>1</v>
      </c>
      <c r="G1159" s="7">
        <f t="shared" si="412"/>
        <v>3</v>
      </c>
      <c r="H1159" s="48">
        <f t="shared" si="392"/>
        <v>49</v>
      </c>
      <c r="I1159" s="163">
        <f t="shared" si="393"/>
        <v>0.16838487972508592</v>
      </c>
      <c r="J1159" s="8"/>
      <c r="K1159" s="2">
        <f t="shared" si="394"/>
        <v>0.27491408934707906</v>
      </c>
      <c r="L1159" s="2">
        <f t="shared" si="395"/>
        <v>7.903780068728522E-2</v>
      </c>
      <c r="M1159" s="2">
        <f t="shared" si="396"/>
        <v>0.44329896907216493</v>
      </c>
      <c r="N1159" s="2">
        <f t="shared" si="404"/>
        <v>0.11683848797250859</v>
      </c>
      <c r="O1159" s="2">
        <f t="shared" si="405"/>
        <v>8.5910652920962144E-2</v>
      </c>
      <c r="P1159" s="1">
        <v>80</v>
      </c>
      <c r="Q1159" s="1">
        <v>23</v>
      </c>
      <c r="R1159" s="1">
        <v>129</v>
      </c>
      <c r="S1159" s="1">
        <v>34</v>
      </c>
      <c r="T1159" s="1">
        <v>19</v>
      </c>
      <c r="U1159" s="1">
        <v>2</v>
      </c>
      <c r="V1159">
        <v>1</v>
      </c>
      <c r="W1159" s="1"/>
      <c r="Y1159" s="1"/>
      <c r="Z1159" s="1">
        <f t="shared" si="397"/>
        <v>1</v>
      </c>
      <c r="AA1159" s="1">
        <v>0</v>
      </c>
      <c r="AC1159">
        <v>2</v>
      </c>
      <c r="AD1159" s="136">
        <v>0</v>
      </c>
      <c r="AE1159">
        <v>0</v>
      </c>
      <c r="AF1159">
        <v>0</v>
      </c>
      <c r="AI1159" t="str">
        <f t="shared" si="413"/>
        <v>Jackson</v>
      </c>
      <c r="AJ1159" t="s">
        <v>1837</v>
      </c>
      <c r="AK1159" s="159">
        <v>1</v>
      </c>
      <c r="AL1159" s="7"/>
      <c r="AN1159" s="91">
        <v>33</v>
      </c>
      <c r="AO1159" s="93">
        <v>3</v>
      </c>
      <c r="AP1159" s="93">
        <v>55</v>
      </c>
      <c r="AQ1159" s="100">
        <v>38260</v>
      </c>
      <c r="AR1159" s="100">
        <f t="shared" si="398"/>
        <v>33003</v>
      </c>
      <c r="AS1159" t="s">
        <v>1753</v>
      </c>
      <c r="AT1159" s="103">
        <f t="shared" si="399"/>
        <v>3338260</v>
      </c>
      <c r="AW1159">
        <v>66.94</v>
      </c>
      <c r="AX1159">
        <v>0.01</v>
      </c>
      <c r="AY1159">
        <v>66.930000000000007</v>
      </c>
      <c r="BA1159" s="7">
        <f t="shared" si="406"/>
        <v>0</v>
      </c>
      <c r="BB1159" s="7">
        <f t="shared" si="407"/>
        <v>0</v>
      </c>
      <c r="BC1159" s="7">
        <f t="shared" si="408"/>
        <v>1</v>
      </c>
      <c r="BD1159" s="7">
        <f t="shared" si="408"/>
        <v>0</v>
      </c>
      <c r="BE1159" s="7">
        <f t="shared" si="409"/>
        <v>0</v>
      </c>
      <c r="BF1159" s="107">
        <f t="shared" si="400"/>
        <v>0</v>
      </c>
      <c r="BG1159" s="107">
        <f t="shared" si="401"/>
        <v>0</v>
      </c>
      <c r="BH1159" s="107">
        <f t="shared" si="402"/>
        <v>0.443</v>
      </c>
      <c r="BI1159" s="107">
        <f t="shared" si="403"/>
        <v>0</v>
      </c>
      <c r="BJ1159" s="107">
        <f t="shared" si="410"/>
        <v>0</v>
      </c>
      <c r="BK1159" s="151">
        <f t="shared" si="411"/>
        <v>0</v>
      </c>
      <c r="BM1159">
        <v>0</v>
      </c>
      <c r="BN1159">
        <v>0</v>
      </c>
      <c r="BO1159">
        <v>0</v>
      </c>
      <c r="BP1159">
        <v>0</v>
      </c>
      <c r="BQ1159">
        <v>0</v>
      </c>
      <c r="BR1159">
        <v>0</v>
      </c>
      <c r="BS1159">
        <v>0</v>
      </c>
      <c r="BT1159">
        <v>0</v>
      </c>
      <c r="BU1159">
        <v>0</v>
      </c>
      <c r="BW1159">
        <v>1</v>
      </c>
      <c r="BX1159">
        <v>0</v>
      </c>
      <c r="BY1159">
        <v>0</v>
      </c>
      <c r="BZ1159">
        <v>0</v>
      </c>
      <c r="CA1159">
        <v>0</v>
      </c>
      <c r="CB1159">
        <v>0</v>
      </c>
      <c r="CC1159">
        <v>0</v>
      </c>
      <c r="CD1159">
        <v>0</v>
      </c>
      <c r="CE1159">
        <v>0</v>
      </c>
      <c r="CF1159">
        <v>0</v>
      </c>
    </row>
    <row r="1160" spans="1:84" hidden="1" outlineLevel="1">
      <c r="A1160" t="s">
        <v>2102</v>
      </c>
      <c r="B1160" s="9" t="s">
        <v>3222</v>
      </c>
      <c r="C1160" s="1">
        <f t="shared" si="388"/>
        <v>1023</v>
      </c>
      <c r="D1160" s="7">
        <f t="shared" si="389"/>
        <v>3</v>
      </c>
      <c r="E1160" s="7">
        <f t="shared" si="390"/>
        <v>5</v>
      </c>
      <c r="F1160" s="7">
        <f t="shared" si="391"/>
        <v>1</v>
      </c>
      <c r="G1160" s="7">
        <f t="shared" si="412"/>
        <v>2</v>
      </c>
      <c r="H1160" s="48">
        <f t="shared" si="392"/>
        <v>56</v>
      </c>
      <c r="I1160" s="163">
        <f t="shared" si="393"/>
        <v>5.4740957966764418E-2</v>
      </c>
      <c r="J1160" s="8"/>
      <c r="K1160" s="2">
        <f t="shared" si="394"/>
        <v>0.176930596285435</v>
      </c>
      <c r="L1160" s="2">
        <f t="shared" si="395"/>
        <v>7.1358748778103623E-2</v>
      </c>
      <c r="M1160" s="2">
        <f t="shared" si="396"/>
        <v>0.34213098729227759</v>
      </c>
      <c r="N1160" s="2">
        <f t="shared" si="404"/>
        <v>0.28739002932551322</v>
      </c>
      <c r="O1160" s="2">
        <f t="shared" si="405"/>
        <v>0.12218963831867047</v>
      </c>
      <c r="P1160" s="1">
        <v>181</v>
      </c>
      <c r="Q1160" s="1">
        <v>73</v>
      </c>
      <c r="R1160" s="1">
        <v>350</v>
      </c>
      <c r="S1160" s="1">
        <v>294</v>
      </c>
      <c r="T1160" s="1">
        <v>104</v>
      </c>
      <c r="U1160" s="1">
        <v>7</v>
      </c>
      <c r="V1160">
        <v>1</v>
      </c>
      <c r="W1160" s="1"/>
      <c r="Y1160" s="1"/>
      <c r="Z1160" s="1">
        <f t="shared" si="397"/>
        <v>5</v>
      </c>
      <c r="AA1160" s="1">
        <v>2</v>
      </c>
      <c r="AC1160">
        <v>2</v>
      </c>
      <c r="AD1160" s="136">
        <v>1</v>
      </c>
      <c r="AE1160">
        <v>0</v>
      </c>
      <c r="AF1160">
        <v>3</v>
      </c>
      <c r="AI1160" t="str">
        <f t="shared" si="413"/>
        <v>Jaffrey</v>
      </c>
      <c r="AJ1160" t="s">
        <v>1402</v>
      </c>
      <c r="AK1160" s="159">
        <v>2</v>
      </c>
      <c r="AL1160" s="7"/>
      <c r="AN1160" s="91">
        <v>33</v>
      </c>
      <c r="AO1160" s="93">
        <v>5</v>
      </c>
      <c r="AP1160" s="93">
        <v>40</v>
      </c>
      <c r="AQ1160" s="100">
        <v>38500</v>
      </c>
      <c r="AR1160" s="100">
        <f t="shared" si="398"/>
        <v>33005</v>
      </c>
      <c r="AS1160" t="s">
        <v>1753</v>
      </c>
      <c r="AT1160" s="103">
        <f t="shared" si="399"/>
        <v>3338500</v>
      </c>
      <c r="AW1160">
        <v>40.03</v>
      </c>
      <c r="AX1160">
        <v>1.73</v>
      </c>
      <c r="AY1160">
        <v>38.299999999999997</v>
      </c>
      <c r="BA1160" s="7">
        <f t="shared" si="406"/>
        <v>0</v>
      </c>
      <c r="BB1160" s="7">
        <f t="shared" si="407"/>
        <v>0</v>
      </c>
      <c r="BC1160" s="7">
        <f t="shared" si="408"/>
        <v>1</v>
      </c>
      <c r="BD1160" s="7">
        <f t="shared" si="408"/>
        <v>0</v>
      </c>
      <c r="BE1160" s="7">
        <f t="shared" si="409"/>
        <v>0</v>
      </c>
      <c r="BF1160" s="107">
        <f t="shared" si="400"/>
        <v>0</v>
      </c>
      <c r="BG1160" s="107">
        <f t="shared" si="401"/>
        <v>0</v>
      </c>
      <c r="BH1160" s="107">
        <f t="shared" si="402"/>
        <v>0.34200000000000003</v>
      </c>
      <c r="BI1160" s="107">
        <f t="shared" si="403"/>
        <v>0</v>
      </c>
      <c r="BJ1160" s="107">
        <f t="shared" si="410"/>
        <v>0</v>
      </c>
      <c r="BK1160" s="151">
        <f t="shared" si="411"/>
        <v>0</v>
      </c>
      <c r="BM1160">
        <v>1</v>
      </c>
      <c r="BN1160">
        <v>0</v>
      </c>
      <c r="BO1160">
        <v>1</v>
      </c>
      <c r="BP1160">
        <v>0</v>
      </c>
      <c r="BQ1160">
        <v>0</v>
      </c>
      <c r="BR1160">
        <v>0</v>
      </c>
      <c r="BS1160">
        <v>0</v>
      </c>
      <c r="BT1160">
        <v>0</v>
      </c>
      <c r="BU1160">
        <v>1</v>
      </c>
      <c r="BW1160">
        <v>0</v>
      </c>
      <c r="BX1160">
        <v>0</v>
      </c>
      <c r="BY1160">
        <v>0</v>
      </c>
      <c r="BZ1160">
        <v>0</v>
      </c>
      <c r="CA1160">
        <v>0</v>
      </c>
      <c r="CB1160">
        <v>1</v>
      </c>
      <c r="CC1160">
        <v>0</v>
      </c>
      <c r="CD1160">
        <v>1</v>
      </c>
      <c r="CE1160">
        <v>0</v>
      </c>
      <c r="CF1160">
        <v>0</v>
      </c>
    </row>
    <row r="1161" spans="1:84" hidden="1" outlineLevel="1">
      <c r="A1161" s="9" t="s">
        <v>2535</v>
      </c>
      <c r="B1161" s="9" t="s">
        <v>3222</v>
      </c>
      <c r="C1161" s="1">
        <f t="shared" si="388"/>
        <v>243</v>
      </c>
      <c r="D1161" s="7">
        <f t="shared" si="389"/>
        <v>4</v>
      </c>
      <c r="E1161" s="7">
        <f t="shared" si="390"/>
        <v>3</v>
      </c>
      <c r="F1161" s="7">
        <f t="shared" si="391"/>
        <v>1</v>
      </c>
      <c r="G1161" s="7">
        <f t="shared" si="412"/>
        <v>2</v>
      </c>
      <c r="H1161" s="48">
        <f t="shared" si="392"/>
        <v>30</v>
      </c>
      <c r="I1161" s="163">
        <f t="shared" si="393"/>
        <v>0.12345679012345678</v>
      </c>
      <c r="J1161" s="8"/>
      <c r="K1161" s="2">
        <f t="shared" si="394"/>
        <v>0.15637860082304528</v>
      </c>
      <c r="L1161" s="2">
        <f t="shared" si="395"/>
        <v>0.18930041152263374</v>
      </c>
      <c r="M1161" s="2">
        <f t="shared" si="396"/>
        <v>0.32510288065843623</v>
      </c>
      <c r="N1161" s="2">
        <f t="shared" si="404"/>
        <v>0.20164609053497942</v>
      </c>
      <c r="O1161" s="2">
        <f t="shared" si="405"/>
        <v>0.12757201646090535</v>
      </c>
      <c r="P1161" s="1">
        <v>38</v>
      </c>
      <c r="Q1161" s="1">
        <v>46</v>
      </c>
      <c r="R1161" s="1">
        <v>79</v>
      </c>
      <c r="S1161" s="1">
        <v>49</v>
      </c>
      <c r="T1161" s="1">
        <v>29</v>
      </c>
      <c r="U1161" s="1">
        <v>0</v>
      </c>
      <c r="V1161">
        <v>0</v>
      </c>
      <c r="W1161" s="1"/>
      <c r="Y1161" s="1"/>
      <c r="Z1161" s="1">
        <f t="shared" si="397"/>
        <v>1</v>
      </c>
      <c r="AA1161" s="1">
        <v>1</v>
      </c>
      <c r="AC1161">
        <v>0</v>
      </c>
      <c r="AD1161" s="136">
        <v>0</v>
      </c>
      <c r="AE1161">
        <v>0</v>
      </c>
      <c r="AF1161">
        <v>0</v>
      </c>
      <c r="AI1161" t="str">
        <f t="shared" si="413"/>
        <v>Jefferson</v>
      </c>
      <c r="AJ1161" t="s">
        <v>1974</v>
      </c>
      <c r="AK1161" s="159">
        <v>2</v>
      </c>
      <c r="AL1161" s="7"/>
      <c r="AN1161" s="91">
        <v>33</v>
      </c>
      <c r="AO1161" s="93">
        <v>7</v>
      </c>
      <c r="AP1161" s="93">
        <v>110</v>
      </c>
      <c r="AQ1161" s="100">
        <v>38820</v>
      </c>
      <c r="AR1161" s="100">
        <f t="shared" si="398"/>
        <v>33007</v>
      </c>
      <c r="AS1161" t="s">
        <v>1753</v>
      </c>
      <c r="AT1161" s="103">
        <f t="shared" si="399"/>
        <v>3338820</v>
      </c>
      <c r="AW1161">
        <v>50.38</v>
      </c>
      <c r="AX1161">
        <v>0.23</v>
      </c>
      <c r="AY1161">
        <v>50.16</v>
      </c>
      <c r="BA1161" s="7">
        <f t="shared" si="406"/>
        <v>0</v>
      </c>
      <c r="BB1161" s="7">
        <f t="shared" si="407"/>
        <v>0</v>
      </c>
      <c r="BC1161" s="7">
        <f t="shared" si="408"/>
        <v>1</v>
      </c>
      <c r="BD1161" s="7">
        <f t="shared" si="408"/>
        <v>0</v>
      </c>
      <c r="BE1161" s="7">
        <f t="shared" si="409"/>
        <v>0</v>
      </c>
      <c r="BF1161" s="107">
        <f t="shared" si="400"/>
        <v>0</v>
      </c>
      <c r="BG1161" s="107">
        <f t="shared" si="401"/>
        <v>0</v>
      </c>
      <c r="BH1161" s="107">
        <f t="shared" si="402"/>
        <v>0.32500000000000001</v>
      </c>
      <c r="BI1161" s="107">
        <f t="shared" si="403"/>
        <v>0</v>
      </c>
      <c r="BJ1161" s="107">
        <f t="shared" si="410"/>
        <v>0</v>
      </c>
      <c r="BK1161" s="151">
        <f t="shared" si="411"/>
        <v>0</v>
      </c>
      <c r="BM1161">
        <v>1</v>
      </c>
      <c r="BN1161">
        <v>0</v>
      </c>
      <c r="BO1161">
        <v>0</v>
      </c>
      <c r="BP1161">
        <v>0</v>
      </c>
      <c r="BQ1161">
        <v>0</v>
      </c>
      <c r="BR1161">
        <v>0</v>
      </c>
      <c r="BS1161">
        <v>0</v>
      </c>
      <c r="BT1161">
        <v>0</v>
      </c>
      <c r="BU1161">
        <v>0</v>
      </c>
      <c r="BW1161">
        <v>0</v>
      </c>
      <c r="BX1161">
        <v>0</v>
      </c>
      <c r="BY1161">
        <v>0</v>
      </c>
      <c r="BZ1161">
        <v>0</v>
      </c>
      <c r="CA1161">
        <v>0</v>
      </c>
      <c r="CB1161">
        <v>0</v>
      </c>
      <c r="CC1161">
        <v>0</v>
      </c>
      <c r="CD1161">
        <v>0</v>
      </c>
      <c r="CE1161">
        <v>0</v>
      </c>
      <c r="CF1161">
        <v>0</v>
      </c>
    </row>
    <row r="1162" spans="1:84" hidden="1" outlineLevel="1">
      <c r="A1162" t="s">
        <v>1364</v>
      </c>
      <c r="B1162" s="9" t="s">
        <v>3222</v>
      </c>
      <c r="C1162" s="1">
        <f t="shared" si="388"/>
        <v>2780</v>
      </c>
      <c r="D1162" s="7">
        <f t="shared" si="389"/>
        <v>2</v>
      </c>
      <c r="E1162" s="7">
        <f t="shared" si="390"/>
        <v>4</v>
      </c>
      <c r="F1162" s="7">
        <f t="shared" si="391"/>
        <v>1</v>
      </c>
      <c r="G1162" s="7">
        <f t="shared" si="412"/>
        <v>3</v>
      </c>
      <c r="H1162" s="48">
        <f t="shared" si="392"/>
        <v>255</v>
      </c>
      <c r="I1162" s="163">
        <f t="shared" si="393"/>
        <v>9.172661870503597E-2</v>
      </c>
      <c r="J1162" s="8"/>
      <c r="K1162" s="2">
        <f t="shared" si="394"/>
        <v>0.23417266187050359</v>
      </c>
      <c r="L1162" s="2">
        <f t="shared" si="395"/>
        <v>9.388489208633094E-2</v>
      </c>
      <c r="M1162" s="2">
        <f t="shared" si="396"/>
        <v>0.32589928057553957</v>
      </c>
      <c r="N1162" s="2">
        <f t="shared" si="404"/>
        <v>0.22482014388489208</v>
      </c>
      <c r="O1162" s="2">
        <f t="shared" si="405"/>
        <v>0.1212230215827339</v>
      </c>
      <c r="P1162" s="1">
        <v>651</v>
      </c>
      <c r="Q1162" s="1">
        <v>261</v>
      </c>
      <c r="R1162" s="1">
        <v>906</v>
      </c>
      <c r="S1162" s="1">
        <v>625</v>
      </c>
      <c r="T1162" s="1">
        <v>246</v>
      </c>
      <c r="U1162" s="1">
        <v>25</v>
      </c>
      <c r="V1162">
        <v>11</v>
      </c>
      <c r="W1162" s="1"/>
      <c r="Y1162" s="1"/>
      <c r="Z1162" s="1">
        <f t="shared" si="397"/>
        <v>12</v>
      </c>
      <c r="AA1162" s="1">
        <v>8</v>
      </c>
      <c r="AC1162">
        <v>18</v>
      </c>
      <c r="AD1162" s="136">
        <v>14</v>
      </c>
      <c r="AE1162">
        <v>1</v>
      </c>
      <c r="AF1162">
        <v>2</v>
      </c>
      <c r="AI1162" t="str">
        <f t="shared" si="413"/>
        <v>Keene</v>
      </c>
      <c r="AJ1162" t="s">
        <v>1402</v>
      </c>
      <c r="AK1162" s="159">
        <v>2</v>
      </c>
      <c r="AL1162" s="7"/>
      <c r="AN1162" s="91">
        <v>33</v>
      </c>
      <c r="AO1162" s="93">
        <v>5</v>
      </c>
      <c r="AP1162" s="93">
        <v>45</v>
      </c>
      <c r="AQ1162" s="100">
        <v>39300</v>
      </c>
      <c r="AR1162" s="100">
        <f t="shared" si="398"/>
        <v>33005</v>
      </c>
      <c r="AS1162" t="s">
        <v>1057</v>
      </c>
      <c r="AT1162" s="103">
        <f t="shared" si="399"/>
        <v>3339300</v>
      </c>
      <c r="AW1162">
        <v>37.56</v>
      </c>
      <c r="AX1162">
        <v>0.25</v>
      </c>
      <c r="AY1162">
        <v>37.31</v>
      </c>
      <c r="BA1162" s="7">
        <f t="shared" si="406"/>
        <v>0</v>
      </c>
      <c r="BB1162" s="7">
        <f t="shared" si="407"/>
        <v>0</v>
      </c>
      <c r="BC1162" s="7">
        <f t="shared" si="408"/>
        <v>1</v>
      </c>
      <c r="BD1162" s="7">
        <f t="shared" si="408"/>
        <v>0</v>
      </c>
      <c r="BE1162" s="7">
        <f t="shared" si="409"/>
        <v>0</v>
      </c>
      <c r="BF1162" s="107">
        <f t="shared" si="400"/>
        <v>0</v>
      </c>
      <c r="BG1162" s="107">
        <f t="shared" si="401"/>
        <v>0</v>
      </c>
      <c r="BH1162" s="107">
        <f t="shared" si="402"/>
        <v>0.32500000000000001</v>
      </c>
      <c r="BI1162" s="107">
        <f t="shared" si="403"/>
        <v>0</v>
      </c>
      <c r="BJ1162" s="107">
        <f t="shared" si="410"/>
        <v>0</v>
      </c>
      <c r="BK1162" s="151">
        <f t="shared" si="411"/>
        <v>0</v>
      </c>
      <c r="BM1162">
        <v>0</v>
      </c>
      <c r="BN1162">
        <v>0</v>
      </c>
      <c r="BO1162">
        <v>0</v>
      </c>
      <c r="BP1162">
        <v>0</v>
      </c>
      <c r="BQ1162">
        <v>0</v>
      </c>
      <c r="BR1162">
        <v>0</v>
      </c>
      <c r="BS1162">
        <v>1</v>
      </c>
      <c r="BT1162">
        <v>0</v>
      </c>
      <c r="BU1162">
        <v>1</v>
      </c>
      <c r="BW1162">
        <v>1</v>
      </c>
      <c r="BX1162">
        <v>2</v>
      </c>
      <c r="BY1162">
        <v>0</v>
      </c>
      <c r="BZ1162">
        <v>0</v>
      </c>
      <c r="CA1162">
        <v>0</v>
      </c>
      <c r="CB1162">
        <v>4</v>
      </c>
      <c r="CC1162">
        <v>3</v>
      </c>
      <c r="CD1162">
        <v>0</v>
      </c>
      <c r="CE1162">
        <v>0</v>
      </c>
      <c r="CF1162">
        <v>0</v>
      </c>
    </row>
    <row r="1163" spans="1:84" hidden="1" outlineLevel="1">
      <c r="A1163" t="s">
        <v>68</v>
      </c>
      <c r="B1163" s="9" t="s">
        <v>3222</v>
      </c>
      <c r="C1163" s="1">
        <f t="shared" si="388"/>
        <v>558</v>
      </c>
      <c r="D1163" s="7">
        <f t="shared" si="389"/>
        <v>3</v>
      </c>
      <c r="E1163" s="7">
        <f t="shared" si="390"/>
        <v>4</v>
      </c>
      <c r="F1163" s="7">
        <f t="shared" si="391"/>
        <v>1</v>
      </c>
      <c r="G1163" s="7">
        <f t="shared" si="412"/>
        <v>2</v>
      </c>
      <c r="H1163" s="48">
        <f t="shared" si="392"/>
        <v>164</v>
      </c>
      <c r="I1163" s="163">
        <f t="shared" si="393"/>
        <v>0.29390681003584229</v>
      </c>
      <c r="J1163" s="8"/>
      <c r="K1163" s="2">
        <f t="shared" si="394"/>
        <v>0.16487455197132617</v>
      </c>
      <c r="L1163" s="2">
        <f t="shared" si="395"/>
        <v>8.4229390681003588E-2</v>
      </c>
      <c r="M1163" s="2">
        <f t="shared" si="396"/>
        <v>0.48566308243727596</v>
      </c>
      <c r="N1163" s="2">
        <f t="shared" si="404"/>
        <v>0.1917562724014337</v>
      </c>
      <c r="O1163" s="2">
        <f t="shared" si="405"/>
        <v>7.3476702508960628E-2</v>
      </c>
      <c r="P1163" s="1">
        <v>92</v>
      </c>
      <c r="Q1163" s="1">
        <v>47</v>
      </c>
      <c r="R1163" s="1">
        <v>271</v>
      </c>
      <c r="S1163" s="1">
        <v>107</v>
      </c>
      <c r="T1163" s="1">
        <v>37</v>
      </c>
      <c r="U1163" s="1">
        <v>1</v>
      </c>
      <c r="V1163">
        <v>0</v>
      </c>
      <c r="W1163" s="1"/>
      <c r="Y1163" s="1"/>
      <c r="Z1163" s="1">
        <f t="shared" si="397"/>
        <v>1</v>
      </c>
      <c r="AA1163" s="1">
        <v>0</v>
      </c>
      <c r="AC1163">
        <v>1</v>
      </c>
      <c r="AD1163" s="136">
        <v>1</v>
      </c>
      <c r="AE1163">
        <v>0</v>
      </c>
      <c r="AF1163">
        <v>0</v>
      </c>
      <c r="AI1163" t="str">
        <f t="shared" si="413"/>
        <v>Kensington</v>
      </c>
      <c r="AJ1163" t="s">
        <v>3115</v>
      </c>
      <c r="AK1163" s="159">
        <v>1</v>
      </c>
      <c r="AL1163" s="7"/>
      <c r="AN1163" s="91">
        <v>33</v>
      </c>
      <c r="AO1163" s="93">
        <v>15</v>
      </c>
      <c r="AP1163" s="93">
        <v>85</v>
      </c>
      <c r="AQ1163" s="100">
        <v>39780</v>
      </c>
      <c r="AR1163" s="100">
        <f t="shared" si="398"/>
        <v>33015</v>
      </c>
      <c r="AS1163" t="s">
        <v>1753</v>
      </c>
      <c r="AT1163" s="103">
        <f t="shared" si="399"/>
        <v>3339780</v>
      </c>
      <c r="AW1163">
        <v>11.96</v>
      </c>
      <c r="AX1163">
        <v>0.01</v>
      </c>
      <c r="AY1163">
        <v>11.95</v>
      </c>
      <c r="BA1163" s="7">
        <f t="shared" si="406"/>
        <v>0</v>
      </c>
      <c r="BB1163" s="7">
        <f t="shared" si="407"/>
        <v>0</v>
      </c>
      <c r="BC1163" s="7">
        <f t="shared" si="408"/>
        <v>1</v>
      </c>
      <c r="BD1163" s="7">
        <f t="shared" si="408"/>
        <v>0</v>
      </c>
      <c r="BE1163" s="7">
        <f t="shared" si="409"/>
        <v>0</v>
      </c>
      <c r="BF1163" s="107">
        <f t="shared" si="400"/>
        <v>0</v>
      </c>
      <c r="BG1163" s="107">
        <f t="shared" si="401"/>
        <v>0</v>
      </c>
      <c r="BH1163" s="107">
        <f t="shared" si="402"/>
        <v>0.48499999999999999</v>
      </c>
      <c r="BI1163" s="107">
        <f t="shared" si="403"/>
        <v>0</v>
      </c>
      <c r="BJ1163" s="107">
        <f t="shared" si="410"/>
        <v>0</v>
      </c>
      <c r="BK1163" s="151">
        <f t="shared" si="411"/>
        <v>0</v>
      </c>
      <c r="BM1163">
        <v>0</v>
      </c>
      <c r="BN1163">
        <v>0</v>
      </c>
      <c r="BO1163">
        <v>0</v>
      </c>
      <c r="BP1163">
        <v>0</v>
      </c>
      <c r="BQ1163">
        <v>0</v>
      </c>
      <c r="BR1163">
        <v>0</v>
      </c>
      <c r="BS1163">
        <v>0</v>
      </c>
      <c r="BT1163">
        <v>0</v>
      </c>
      <c r="BU1163">
        <v>0</v>
      </c>
      <c r="BW1163">
        <v>0</v>
      </c>
      <c r="BX1163">
        <v>0</v>
      </c>
      <c r="BY1163">
        <v>0</v>
      </c>
      <c r="BZ1163">
        <v>1</v>
      </c>
      <c r="CA1163">
        <v>0</v>
      </c>
      <c r="CB1163">
        <v>0</v>
      </c>
      <c r="CC1163">
        <v>0</v>
      </c>
      <c r="CD1163">
        <v>0</v>
      </c>
      <c r="CE1163">
        <v>0</v>
      </c>
      <c r="CF1163">
        <v>0</v>
      </c>
    </row>
    <row r="1164" spans="1:84" hidden="1" outlineLevel="1">
      <c r="A1164" t="s">
        <v>2221</v>
      </c>
      <c r="B1164" s="9" t="s">
        <v>3222</v>
      </c>
      <c r="C1164" s="1">
        <f t="shared" si="388"/>
        <v>1290</v>
      </c>
      <c r="D1164" s="7">
        <f t="shared" si="389"/>
        <v>3</v>
      </c>
      <c r="E1164" s="7">
        <f t="shared" si="390"/>
        <v>5</v>
      </c>
      <c r="F1164" s="7">
        <f t="shared" si="391"/>
        <v>1</v>
      </c>
      <c r="G1164" s="7">
        <f t="shared" si="412"/>
        <v>2</v>
      </c>
      <c r="H1164" s="48">
        <f t="shared" si="392"/>
        <v>309</v>
      </c>
      <c r="I1164" s="163">
        <f t="shared" si="393"/>
        <v>0.23953488372093024</v>
      </c>
      <c r="J1164" s="8"/>
      <c r="K1164" s="2">
        <f t="shared" si="394"/>
        <v>0.11472868217054263</v>
      </c>
      <c r="L1164" s="2">
        <f t="shared" si="395"/>
        <v>7.441860465116279E-2</v>
      </c>
      <c r="M1164" s="2">
        <f t="shared" si="396"/>
        <v>0.4697674418604651</v>
      </c>
      <c r="N1164" s="2">
        <f t="shared" si="404"/>
        <v>0.23023255813953489</v>
      </c>
      <c r="O1164" s="2">
        <f t="shared" si="405"/>
        <v>0.11085271317829457</v>
      </c>
      <c r="P1164" s="1">
        <v>148</v>
      </c>
      <c r="Q1164" s="1">
        <v>96</v>
      </c>
      <c r="R1164" s="1">
        <v>606</v>
      </c>
      <c r="S1164" s="1">
        <v>297</v>
      </c>
      <c r="T1164" s="1">
        <v>114</v>
      </c>
      <c r="U1164" s="1">
        <v>10</v>
      </c>
      <c r="V1164">
        <v>4</v>
      </c>
      <c r="W1164" s="1"/>
      <c r="Y1164" s="1"/>
      <c r="Z1164" s="1">
        <f t="shared" si="397"/>
        <v>4</v>
      </c>
      <c r="AA1164" s="1">
        <v>1</v>
      </c>
      <c r="AC1164">
        <v>7</v>
      </c>
      <c r="AD1164" s="136">
        <v>0</v>
      </c>
      <c r="AE1164">
        <v>0</v>
      </c>
      <c r="AF1164">
        <v>3</v>
      </c>
      <c r="AI1164" t="str">
        <f t="shared" si="413"/>
        <v>Kingston</v>
      </c>
      <c r="AJ1164" t="s">
        <v>3115</v>
      </c>
      <c r="AK1164" s="159">
        <v>1</v>
      </c>
      <c r="AL1164" s="7"/>
      <c r="AN1164" s="91">
        <v>33</v>
      </c>
      <c r="AO1164" s="93">
        <v>15</v>
      </c>
      <c r="AP1164" s="93">
        <v>90</v>
      </c>
      <c r="AQ1164" s="100">
        <v>40100</v>
      </c>
      <c r="AR1164" s="100">
        <f t="shared" si="398"/>
        <v>33015</v>
      </c>
      <c r="AS1164" t="s">
        <v>1753</v>
      </c>
      <c r="AT1164" s="103">
        <f t="shared" si="399"/>
        <v>3340100</v>
      </c>
      <c r="AW1164">
        <v>20.88</v>
      </c>
      <c r="AX1164">
        <v>1.26</v>
      </c>
      <c r="AY1164">
        <v>19.62</v>
      </c>
      <c r="BA1164" s="7">
        <f t="shared" si="406"/>
        <v>0</v>
      </c>
      <c r="BB1164" s="7">
        <f t="shared" si="407"/>
        <v>0</v>
      </c>
      <c r="BC1164" s="7">
        <f t="shared" si="408"/>
        <v>1</v>
      </c>
      <c r="BD1164" s="7">
        <f t="shared" si="408"/>
        <v>0</v>
      </c>
      <c r="BE1164" s="7">
        <f t="shared" si="409"/>
        <v>0</v>
      </c>
      <c r="BF1164" s="107">
        <f t="shared" si="400"/>
        <v>0</v>
      </c>
      <c r="BG1164" s="107">
        <f t="shared" si="401"/>
        <v>0</v>
      </c>
      <c r="BH1164" s="107">
        <f t="shared" si="402"/>
        <v>0.46899999999999997</v>
      </c>
      <c r="BI1164" s="107">
        <f t="shared" si="403"/>
        <v>0</v>
      </c>
      <c r="BJ1164" s="107">
        <f t="shared" si="410"/>
        <v>0</v>
      </c>
      <c r="BK1164" s="151">
        <f t="shared" si="411"/>
        <v>0</v>
      </c>
      <c r="BM1164">
        <v>0</v>
      </c>
      <c r="BN1164">
        <v>0</v>
      </c>
      <c r="BO1164">
        <v>0</v>
      </c>
      <c r="BP1164">
        <v>0</v>
      </c>
      <c r="BQ1164">
        <v>0</v>
      </c>
      <c r="BR1164">
        <v>1</v>
      </c>
      <c r="BS1164">
        <v>0</v>
      </c>
      <c r="BT1164">
        <v>1</v>
      </c>
      <c r="BU1164">
        <v>0</v>
      </c>
      <c r="BW1164">
        <v>1</v>
      </c>
      <c r="BX1164">
        <v>1</v>
      </c>
      <c r="BY1164">
        <v>0</v>
      </c>
      <c r="BZ1164">
        <v>0</v>
      </c>
      <c r="CA1164">
        <v>0</v>
      </c>
      <c r="CB1164">
        <v>0</v>
      </c>
      <c r="CC1164">
        <v>0</v>
      </c>
      <c r="CD1164">
        <v>0</v>
      </c>
      <c r="CE1164">
        <v>0</v>
      </c>
      <c r="CF1164">
        <v>0</v>
      </c>
    </row>
    <row r="1165" spans="1:84" hidden="1" outlineLevel="1">
      <c r="A1165" t="s">
        <v>1548</v>
      </c>
      <c r="B1165" s="9" t="s">
        <v>3222</v>
      </c>
      <c r="C1165" s="1">
        <f t="shared" si="388"/>
        <v>2957</v>
      </c>
      <c r="D1165" s="7">
        <f t="shared" si="389"/>
        <v>3</v>
      </c>
      <c r="E1165" s="7">
        <f t="shared" si="390"/>
        <v>5</v>
      </c>
      <c r="F1165" s="7">
        <f t="shared" si="391"/>
        <v>1</v>
      </c>
      <c r="G1165" s="7">
        <f t="shared" si="412"/>
        <v>2</v>
      </c>
      <c r="H1165" s="48">
        <f t="shared" si="392"/>
        <v>605</v>
      </c>
      <c r="I1165" s="163">
        <f t="shared" si="393"/>
        <v>0.20459925600270545</v>
      </c>
      <c r="J1165" s="8"/>
      <c r="K1165" s="2">
        <f t="shared" si="394"/>
        <v>0.13527223537368954</v>
      </c>
      <c r="L1165" s="2">
        <f t="shared" si="395"/>
        <v>9.9086912411227593E-2</v>
      </c>
      <c r="M1165" s="2">
        <f t="shared" si="396"/>
        <v>0.42644572201555631</v>
      </c>
      <c r="N1165" s="2">
        <f t="shared" si="404"/>
        <v>0.22184646601285085</v>
      </c>
      <c r="O1165" s="2">
        <f t="shared" si="405"/>
        <v>0.11734866418667578</v>
      </c>
      <c r="P1165" s="1">
        <v>400</v>
      </c>
      <c r="Q1165" s="1">
        <v>293</v>
      </c>
      <c r="R1165" s="1">
        <v>1261</v>
      </c>
      <c r="S1165" s="1">
        <v>656</v>
      </c>
      <c r="T1165" s="1">
        <v>298</v>
      </c>
      <c r="U1165" s="1">
        <v>20</v>
      </c>
      <c r="V1165">
        <v>3</v>
      </c>
      <c r="W1165" s="1"/>
      <c r="Y1165" s="1"/>
      <c r="Z1165" s="1">
        <f t="shared" si="397"/>
        <v>13</v>
      </c>
      <c r="AA1165" s="1">
        <v>5</v>
      </c>
      <c r="AC1165">
        <v>8</v>
      </c>
      <c r="AD1165" s="136">
        <v>0</v>
      </c>
      <c r="AE1165">
        <v>0</v>
      </c>
      <c r="AF1165">
        <v>0</v>
      </c>
      <c r="AI1165" t="str">
        <f t="shared" si="413"/>
        <v>Laconia</v>
      </c>
      <c r="AJ1165" t="s">
        <v>1404</v>
      </c>
      <c r="AK1165" s="159">
        <v>1</v>
      </c>
      <c r="AL1165" s="7"/>
      <c r="AN1165" s="91">
        <v>33</v>
      </c>
      <c r="AO1165" s="93">
        <v>1</v>
      </c>
      <c r="AP1165" s="93">
        <v>35</v>
      </c>
      <c r="AQ1165" s="100">
        <v>40180</v>
      </c>
      <c r="AR1165" s="100">
        <f t="shared" si="398"/>
        <v>33001</v>
      </c>
      <c r="AS1165" t="s">
        <v>1057</v>
      </c>
      <c r="AT1165" s="103">
        <f t="shared" si="399"/>
        <v>3340180</v>
      </c>
      <c r="AW1165">
        <v>26.58</v>
      </c>
      <c r="AX1165">
        <v>6.3</v>
      </c>
      <c r="AY1165">
        <v>20.28</v>
      </c>
      <c r="BA1165" s="7">
        <f t="shared" si="406"/>
        <v>0</v>
      </c>
      <c r="BB1165" s="7">
        <f t="shared" si="407"/>
        <v>0</v>
      </c>
      <c r="BC1165" s="7">
        <f t="shared" si="408"/>
        <v>1</v>
      </c>
      <c r="BD1165" s="7">
        <f t="shared" si="408"/>
        <v>0</v>
      </c>
      <c r="BE1165" s="7">
        <f t="shared" si="409"/>
        <v>0</v>
      </c>
      <c r="BF1165" s="107">
        <f t="shared" si="400"/>
        <v>0</v>
      </c>
      <c r="BG1165" s="107">
        <f t="shared" si="401"/>
        <v>0</v>
      </c>
      <c r="BH1165" s="107">
        <f t="shared" si="402"/>
        <v>0.42599999999999999</v>
      </c>
      <c r="BI1165" s="107">
        <f t="shared" si="403"/>
        <v>0</v>
      </c>
      <c r="BJ1165" s="107">
        <f t="shared" si="410"/>
        <v>0</v>
      </c>
      <c r="BK1165" s="151">
        <f t="shared" si="411"/>
        <v>0</v>
      </c>
      <c r="BM1165">
        <v>0</v>
      </c>
      <c r="BN1165">
        <v>0</v>
      </c>
      <c r="BO1165">
        <v>0</v>
      </c>
      <c r="BP1165">
        <v>0</v>
      </c>
      <c r="BQ1165">
        <v>0</v>
      </c>
      <c r="BR1165">
        <v>3</v>
      </c>
      <c r="BS1165">
        <v>1</v>
      </c>
      <c r="BT1165">
        <v>0</v>
      </c>
      <c r="BU1165">
        <v>1</v>
      </c>
      <c r="BW1165">
        <v>2</v>
      </c>
      <c r="BX1165">
        <v>0</v>
      </c>
      <c r="BY1165">
        <v>0</v>
      </c>
      <c r="BZ1165">
        <v>0</v>
      </c>
      <c r="CA1165">
        <v>1</v>
      </c>
      <c r="CB1165">
        <v>4</v>
      </c>
      <c r="CC1165">
        <v>1</v>
      </c>
      <c r="CD1165">
        <v>0</v>
      </c>
      <c r="CE1165">
        <v>0</v>
      </c>
      <c r="CF1165">
        <v>0</v>
      </c>
    </row>
    <row r="1166" spans="1:84" hidden="1" outlineLevel="1">
      <c r="A1166" t="s">
        <v>1844</v>
      </c>
      <c r="B1166" s="9" t="s">
        <v>3222</v>
      </c>
      <c r="C1166" s="1">
        <f t="shared" si="388"/>
        <v>587</v>
      </c>
      <c r="D1166" s="7">
        <f t="shared" si="389"/>
        <v>3</v>
      </c>
      <c r="E1166" s="7">
        <f t="shared" si="390"/>
        <v>3</v>
      </c>
      <c r="F1166" s="7">
        <f t="shared" si="391"/>
        <v>1</v>
      </c>
      <c r="G1166" s="7">
        <f t="shared" si="412"/>
        <v>2</v>
      </c>
      <c r="H1166" s="48">
        <f t="shared" si="392"/>
        <v>4</v>
      </c>
      <c r="I1166" s="163">
        <f t="shared" si="393"/>
        <v>6.8143100511073255E-3</v>
      </c>
      <c r="J1166" s="8"/>
      <c r="K1166" s="2">
        <f t="shared" si="394"/>
        <v>0.15843270868824533</v>
      </c>
      <c r="L1166" s="2">
        <f t="shared" si="395"/>
        <v>0.15843270868824533</v>
      </c>
      <c r="M1166" s="2">
        <f t="shared" si="396"/>
        <v>0.27938671209540034</v>
      </c>
      <c r="N1166" s="2">
        <f t="shared" si="404"/>
        <v>0.27257240204429301</v>
      </c>
      <c r="O1166" s="2">
        <f t="shared" si="405"/>
        <v>0.131175468483816</v>
      </c>
      <c r="P1166" s="1">
        <v>93</v>
      </c>
      <c r="Q1166" s="1">
        <v>93</v>
      </c>
      <c r="R1166" s="1">
        <v>164</v>
      </c>
      <c r="S1166" s="1">
        <v>160</v>
      </c>
      <c r="T1166" s="1">
        <v>59</v>
      </c>
      <c r="U1166" s="1">
        <v>4</v>
      </c>
      <c r="V1166">
        <v>1</v>
      </c>
      <c r="W1166" s="1"/>
      <c r="Y1166" s="1"/>
      <c r="Z1166" s="1">
        <f t="shared" si="397"/>
        <v>3</v>
      </c>
      <c r="AA1166" s="1">
        <v>4</v>
      </c>
      <c r="AC1166">
        <v>4</v>
      </c>
      <c r="AD1166" s="136">
        <v>0</v>
      </c>
      <c r="AE1166">
        <v>2</v>
      </c>
      <c r="AF1166">
        <v>0</v>
      </c>
      <c r="AI1166" t="str">
        <f t="shared" si="413"/>
        <v>Lancaster</v>
      </c>
      <c r="AJ1166" t="s">
        <v>1974</v>
      </c>
      <c r="AK1166" s="159">
        <v>2</v>
      </c>
      <c r="AL1166" s="7"/>
      <c r="AN1166" s="91">
        <v>33</v>
      </c>
      <c r="AO1166" s="93">
        <v>7</v>
      </c>
      <c r="AP1166" s="93">
        <v>120</v>
      </c>
      <c r="AQ1166" s="100">
        <v>40420</v>
      </c>
      <c r="AR1166" s="100">
        <f t="shared" si="398"/>
        <v>33007</v>
      </c>
      <c r="AS1166" t="s">
        <v>1753</v>
      </c>
      <c r="AT1166" s="103">
        <f t="shared" si="399"/>
        <v>3340420</v>
      </c>
      <c r="AW1166">
        <v>51.27</v>
      </c>
      <c r="AX1166">
        <v>1.17</v>
      </c>
      <c r="AY1166">
        <v>50.1</v>
      </c>
      <c r="BA1166" s="7">
        <f t="shared" si="406"/>
        <v>0</v>
      </c>
      <c r="BB1166" s="7">
        <f t="shared" si="407"/>
        <v>0</v>
      </c>
      <c r="BC1166" s="7">
        <f t="shared" si="408"/>
        <v>1</v>
      </c>
      <c r="BD1166" s="7">
        <f t="shared" si="408"/>
        <v>0</v>
      </c>
      <c r="BE1166" s="7">
        <f t="shared" si="409"/>
        <v>0</v>
      </c>
      <c r="BF1166" s="107">
        <f t="shared" si="400"/>
        <v>0</v>
      </c>
      <c r="BG1166" s="107">
        <f t="shared" si="401"/>
        <v>0</v>
      </c>
      <c r="BH1166" s="107">
        <f t="shared" si="402"/>
        <v>0.27900000000000003</v>
      </c>
      <c r="BI1166" s="107">
        <f t="shared" si="403"/>
        <v>0</v>
      </c>
      <c r="BJ1166" s="107">
        <f t="shared" si="410"/>
        <v>0</v>
      </c>
      <c r="BK1166" s="151">
        <f t="shared" si="411"/>
        <v>0</v>
      </c>
      <c r="BM1166">
        <v>0</v>
      </c>
      <c r="BN1166">
        <v>0</v>
      </c>
      <c r="BO1166">
        <v>0</v>
      </c>
      <c r="BP1166">
        <v>0</v>
      </c>
      <c r="BQ1166">
        <v>0</v>
      </c>
      <c r="BR1166">
        <v>0</v>
      </c>
      <c r="BS1166">
        <v>0</v>
      </c>
      <c r="BT1166">
        <v>0</v>
      </c>
      <c r="BU1166">
        <v>0</v>
      </c>
      <c r="BW1166">
        <v>0</v>
      </c>
      <c r="BX1166">
        <v>0</v>
      </c>
      <c r="BY1166">
        <v>0</v>
      </c>
      <c r="BZ1166">
        <v>0</v>
      </c>
      <c r="CA1166">
        <v>0</v>
      </c>
      <c r="CB1166">
        <v>3</v>
      </c>
      <c r="CC1166">
        <v>0</v>
      </c>
      <c r="CD1166">
        <v>0</v>
      </c>
      <c r="CE1166">
        <v>0</v>
      </c>
      <c r="CF1166">
        <v>0</v>
      </c>
    </row>
    <row r="1167" spans="1:84" hidden="1" outlineLevel="1">
      <c r="A1167" t="s">
        <v>805</v>
      </c>
      <c r="B1167" s="9" t="s">
        <v>3222</v>
      </c>
      <c r="C1167" s="1">
        <f t="shared" si="388"/>
        <v>79</v>
      </c>
      <c r="D1167" s="7">
        <f t="shared" si="389"/>
        <v>3</v>
      </c>
      <c r="E1167" s="7">
        <f t="shared" si="390"/>
        <v>4</v>
      </c>
      <c r="F1167" s="7">
        <f t="shared" si="391"/>
        <v>1</v>
      </c>
      <c r="G1167" s="7">
        <f t="shared" si="412"/>
        <v>2</v>
      </c>
      <c r="H1167" s="48">
        <f t="shared" si="392"/>
        <v>14</v>
      </c>
      <c r="I1167" s="163">
        <f t="shared" si="393"/>
        <v>0.17721518987341772</v>
      </c>
      <c r="J1167" s="8"/>
      <c r="K1167" s="2">
        <f t="shared" si="394"/>
        <v>0.189873417721519</v>
      </c>
      <c r="L1167" s="2">
        <f t="shared" si="395"/>
        <v>8.8607594936708861E-2</v>
      </c>
      <c r="M1167" s="2">
        <f t="shared" si="396"/>
        <v>0.39240506329113922</v>
      </c>
      <c r="N1167" s="2">
        <f t="shared" si="404"/>
        <v>0.21518987341772153</v>
      </c>
      <c r="O1167" s="2">
        <f t="shared" si="405"/>
        <v>0.11392405063291136</v>
      </c>
      <c r="P1167" s="1">
        <v>15</v>
      </c>
      <c r="Q1167" s="1">
        <v>7</v>
      </c>
      <c r="R1167" s="1">
        <v>31</v>
      </c>
      <c r="S1167" s="1">
        <v>17</v>
      </c>
      <c r="T1167" s="1">
        <v>6</v>
      </c>
      <c r="U1167" s="1">
        <v>0</v>
      </c>
      <c r="V1167">
        <v>0</v>
      </c>
      <c r="W1167" s="1"/>
      <c r="Y1167" s="1"/>
      <c r="Z1167" s="1">
        <f t="shared" si="397"/>
        <v>2</v>
      </c>
      <c r="AA1167" s="1">
        <v>1</v>
      </c>
      <c r="AC1167">
        <v>0</v>
      </c>
      <c r="AD1167" s="136">
        <v>0</v>
      </c>
      <c r="AE1167">
        <v>0</v>
      </c>
      <c r="AF1167">
        <v>0</v>
      </c>
      <c r="AI1167" t="str">
        <f t="shared" si="413"/>
        <v>Landaff</v>
      </c>
      <c r="AJ1167" t="s">
        <v>945</v>
      </c>
      <c r="AK1167" s="159">
        <v>2</v>
      </c>
      <c r="AL1167" s="7"/>
      <c r="AN1167" s="91">
        <v>33</v>
      </c>
      <c r="AO1167" s="93">
        <v>9</v>
      </c>
      <c r="AP1167" s="93">
        <v>105</v>
      </c>
      <c r="AQ1167" s="100">
        <v>40660</v>
      </c>
      <c r="AR1167" s="100">
        <f t="shared" si="398"/>
        <v>33009</v>
      </c>
      <c r="AS1167" t="s">
        <v>1753</v>
      </c>
      <c r="AT1167" s="103">
        <f t="shared" si="399"/>
        <v>3340660</v>
      </c>
      <c r="AW1167">
        <v>28.45</v>
      </c>
      <c r="AX1167">
        <v>7.0000000000000007E-2</v>
      </c>
      <c r="AY1167">
        <v>28.39</v>
      </c>
      <c r="BA1167" s="7">
        <f t="shared" si="406"/>
        <v>0</v>
      </c>
      <c r="BB1167" s="7">
        <f t="shared" si="407"/>
        <v>0</v>
      </c>
      <c r="BC1167" s="7">
        <f t="shared" si="408"/>
        <v>1</v>
      </c>
      <c r="BD1167" s="7">
        <f t="shared" si="408"/>
        <v>0</v>
      </c>
      <c r="BE1167" s="7">
        <f t="shared" si="409"/>
        <v>0</v>
      </c>
      <c r="BF1167" s="107">
        <f t="shared" si="400"/>
        <v>0</v>
      </c>
      <c r="BG1167" s="107">
        <f t="shared" si="401"/>
        <v>0</v>
      </c>
      <c r="BH1167" s="107">
        <f t="shared" si="402"/>
        <v>0.39200000000000002</v>
      </c>
      <c r="BI1167" s="107">
        <f t="shared" si="403"/>
        <v>0</v>
      </c>
      <c r="BJ1167" s="107">
        <f t="shared" si="410"/>
        <v>0</v>
      </c>
      <c r="BK1167" s="151">
        <f t="shared" si="411"/>
        <v>0</v>
      </c>
      <c r="BM1167">
        <v>0</v>
      </c>
      <c r="BN1167">
        <v>0</v>
      </c>
      <c r="BO1167">
        <v>0</v>
      </c>
      <c r="BP1167">
        <v>0</v>
      </c>
      <c r="BQ1167">
        <v>0</v>
      </c>
      <c r="BR1167">
        <v>0</v>
      </c>
      <c r="BS1167">
        <v>0</v>
      </c>
      <c r="BT1167">
        <v>0</v>
      </c>
      <c r="BU1167">
        <v>0</v>
      </c>
      <c r="BW1167">
        <v>2</v>
      </c>
      <c r="BX1167">
        <v>0</v>
      </c>
      <c r="BY1167">
        <v>0</v>
      </c>
      <c r="BZ1167">
        <v>0</v>
      </c>
      <c r="CA1167">
        <v>0</v>
      </c>
      <c r="CB1167">
        <v>0</v>
      </c>
      <c r="CC1167">
        <v>0</v>
      </c>
      <c r="CD1167">
        <v>0</v>
      </c>
      <c r="CE1167">
        <v>0</v>
      </c>
      <c r="CF1167">
        <v>0</v>
      </c>
    </row>
    <row r="1168" spans="1:84" hidden="1" outlineLevel="1">
      <c r="A1168" t="s">
        <v>3165</v>
      </c>
      <c r="B1168" s="9" t="s">
        <v>3222</v>
      </c>
      <c r="C1168" s="1">
        <f t="shared" si="388"/>
        <v>135</v>
      </c>
      <c r="D1168" s="7">
        <f t="shared" si="389"/>
        <v>3</v>
      </c>
      <c r="E1168" s="7">
        <f t="shared" si="390"/>
        <v>4</v>
      </c>
      <c r="F1168" s="7">
        <f t="shared" si="391"/>
        <v>1</v>
      </c>
      <c r="G1168" s="7">
        <f t="shared" si="412"/>
        <v>2</v>
      </c>
      <c r="H1168" s="48">
        <f t="shared" si="392"/>
        <v>7</v>
      </c>
      <c r="I1168" s="163">
        <f t="shared" si="393"/>
        <v>5.185185185185185E-2</v>
      </c>
      <c r="J1168" s="8"/>
      <c r="K1168" s="2">
        <f t="shared" si="394"/>
        <v>0.2</v>
      </c>
      <c r="L1168" s="2">
        <f t="shared" si="395"/>
        <v>0.12592592592592591</v>
      </c>
      <c r="M1168" s="2">
        <f t="shared" si="396"/>
        <v>0.3037037037037037</v>
      </c>
      <c r="N1168" s="2">
        <f t="shared" si="404"/>
        <v>0.25185185185185183</v>
      </c>
      <c r="O1168" s="2">
        <f t="shared" si="405"/>
        <v>0.11851851851851863</v>
      </c>
      <c r="P1168" s="1">
        <v>27</v>
      </c>
      <c r="Q1168" s="1">
        <v>17</v>
      </c>
      <c r="R1168" s="1">
        <v>41</v>
      </c>
      <c r="S1168" s="1">
        <v>34</v>
      </c>
      <c r="T1168" s="1">
        <v>14</v>
      </c>
      <c r="U1168" s="1">
        <v>1</v>
      </c>
      <c r="V1168">
        <v>0</v>
      </c>
      <c r="W1168" s="1"/>
      <c r="Y1168" s="1"/>
      <c r="Z1168" s="1">
        <f t="shared" si="397"/>
        <v>1</v>
      </c>
      <c r="AA1168" s="1">
        <v>0</v>
      </c>
      <c r="AC1168">
        <v>0</v>
      </c>
      <c r="AD1168" s="136">
        <v>0</v>
      </c>
      <c r="AE1168">
        <v>0</v>
      </c>
      <c r="AF1168">
        <v>0</v>
      </c>
      <c r="AI1168" t="str">
        <f t="shared" si="413"/>
        <v>Langdon</v>
      </c>
      <c r="AJ1168" t="s">
        <v>164</v>
      </c>
      <c r="AK1168" s="159">
        <v>2</v>
      </c>
      <c r="AL1168" s="7"/>
      <c r="AN1168" s="91">
        <v>33</v>
      </c>
      <c r="AO1168" s="93">
        <v>19</v>
      </c>
      <c r="AP1168" s="93">
        <v>40</v>
      </c>
      <c r="AQ1168" s="100">
        <v>40900</v>
      </c>
      <c r="AR1168" s="100">
        <f t="shared" si="398"/>
        <v>33019</v>
      </c>
      <c r="AS1168" t="s">
        <v>1753</v>
      </c>
      <c r="AT1168" s="103">
        <f t="shared" si="399"/>
        <v>3340900</v>
      </c>
      <c r="AW1168">
        <v>16.329999999999998</v>
      </c>
      <c r="AX1168">
        <v>0.06</v>
      </c>
      <c r="AY1168">
        <v>16.27</v>
      </c>
      <c r="BA1168" s="7">
        <f t="shared" si="406"/>
        <v>0</v>
      </c>
      <c r="BB1168" s="7">
        <f t="shared" si="407"/>
        <v>0</v>
      </c>
      <c r="BC1168" s="7">
        <f t="shared" si="408"/>
        <v>1</v>
      </c>
      <c r="BD1168" s="7">
        <f t="shared" si="408"/>
        <v>0</v>
      </c>
      <c r="BE1168" s="7">
        <f t="shared" si="409"/>
        <v>0</v>
      </c>
      <c r="BF1168" s="107">
        <f t="shared" si="400"/>
        <v>0</v>
      </c>
      <c r="BG1168" s="107">
        <f t="shared" si="401"/>
        <v>0</v>
      </c>
      <c r="BH1168" s="107">
        <f t="shared" si="402"/>
        <v>0.30299999999999999</v>
      </c>
      <c r="BI1168" s="107">
        <f t="shared" si="403"/>
        <v>0</v>
      </c>
      <c r="BJ1168" s="107">
        <f t="shared" si="410"/>
        <v>0</v>
      </c>
      <c r="BK1168" s="151">
        <f t="shared" si="411"/>
        <v>0</v>
      </c>
      <c r="BM1168">
        <v>0</v>
      </c>
      <c r="BN1168">
        <v>0</v>
      </c>
      <c r="BO1168">
        <v>0</v>
      </c>
      <c r="BP1168">
        <v>0</v>
      </c>
      <c r="BQ1168">
        <v>0</v>
      </c>
      <c r="BR1168">
        <v>0</v>
      </c>
      <c r="BS1168">
        <v>0</v>
      </c>
      <c r="BT1168">
        <v>0</v>
      </c>
      <c r="BU1168">
        <v>0</v>
      </c>
      <c r="BW1168">
        <v>0</v>
      </c>
      <c r="BX1168">
        <v>0</v>
      </c>
      <c r="BY1168">
        <v>1</v>
      </c>
      <c r="BZ1168">
        <v>0</v>
      </c>
      <c r="CA1168">
        <v>0</v>
      </c>
      <c r="CB1168">
        <v>0</v>
      </c>
      <c r="CC1168">
        <v>0</v>
      </c>
      <c r="CD1168">
        <v>0</v>
      </c>
      <c r="CE1168">
        <v>0</v>
      </c>
      <c r="CF1168">
        <v>0</v>
      </c>
    </row>
    <row r="1169" spans="1:84" hidden="1" outlineLevel="1">
      <c r="A1169" t="s">
        <v>2430</v>
      </c>
      <c r="B1169" s="9" t="s">
        <v>3222</v>
      </c>
      <c r="C1169" s="1">
        <f t="shared" si="388"/>
        <v>1541</v>
      </c>
      <c r="D1169" s="7">
        <f t="shared" si="389"/>
        <v>2</v>
      </c>
      <c r="E1169" s="7">
        <f t="shared" si="390"/>
        <v>5</v>
      </c>
      <c r="F1169" s="7">
        <f t="shared" si="391"/>
        <v>1</v>
      </c>
      <c r="G1169" s="7">
        <f t="shared" si="412"/>
        <v>3</v>
      </c>
      <c r="H1169" s="48">
        <f t="shared" si="392"/>
        <v>93</v>
      </c>
      <c r="I1169" s="163">
        <f t="shared" si="393"/>
        <v>6.0350421804023363E-2</v>
      </c>
      <c r="J1169" s="8"/>
      <c r="K1169" s="2">
        <f t="shared" si="394"/>
        <v>0.25762491888384165</v>
      </c>
      <c r="L1169" s="2">
        <f t="shared" si="395"/>
        <v>9.1499026606099931E-2</v>
      </c>
      <c r="M1169" s="2">
        <f t="shared" si="396"/>
        <v>0.31797534068786504</v>
      </c>
      <c r="N1169" s="2">
        <f t="shared" si="404"/>
        <v>0.19922128487994809</v>
      </c>
      <c r="O1169" s="2">
        <f t="shared" si="405"/>
        <v>0.13367942894224535</v>
      </c>
      <c r="P1169" s="1">
        <v>397</v>
      </c>
      <c r="Q1169" s="1">
        <v>141</v>
      </c>
      <c r="R1169" s="1">
        <v>490</v>
      </c>
      <c r="S1169" s="1">
        <v>307</v>
      </c>
      <c r="T1169" s="1">
        <v>164</v>
      </c>
      <c r="U1169" s="1">
        <v>13</v>
      </c>
      <c r="V1169">
        <v>6</v>
      </c>
      <c r="W1169" s="1"/>
      <c r="Y1169" s="1"/>
      <c r="Z1169" s="1">
        <f t="shared" si="397"/>
        <v>5</v>
      </c>
      <c r="AA1169" s="1">
        <v>3</v>
      </c>
      <c r="AC1169">
        <v>5</v>
      </c>
      <c r="AD1169" s="136">
        <v>4</v>
      </c>
      <c r="AE1169">
        <v>1</v>
      </c>
      <c r="AF1169">
        <v>5</v>
      </c>
      <c r="AI1169" t="str">
        <f t="shared" si="413"/>
        <v>Lebanon</v>
      </c>
      <c r="AJ1169" t="s">
        <v>945</v>
      </c>
      <c r="AK1169" s="159">
        <v>2</v>
      </c>
      <c r="AL1169" s="7"/>
      <c r="AN1169" s="91">
        <v>33</v>
      </c>
      <c r="AO1169" s="93">
        <v>9</v>
      </c>
      <c r="AP1169" s="93">
        <v>110</v>
      </c>
      <c r="AQ1169" s="100">
        <v>41300</v>
      </c>
      <c r="AR1169" s="100">
        <f t="shared" si="398"/>
        <v>33009</v>
      </c>
      <c r="AS1169" t="s">
        <v>1057</v>
      </c>
      <c r="AT1169" s="103">
        <f t="shared" si="399"/>
        <v>3341300</v>
      </c>
      <c r="AW1169">
        <v>41.36</v>
      </c>
      <c r="AX1169">
        <v>0.99</v>
      </c>
      <c r="AY1169">
        <v>40.36</v>
      </c>
      <c r="BA1169" s="7">
        <f t="shared" si="406"/>
        <v>0</v>
      </c>
      <c r="BB1169" s="7">
        <f t="shared" si="407"/>
        <v>0</v>
      </c>
      <c r="BC1169" s="7">
        <f t="shared" si="408"/>
        <v>1</v>
      </c>
      <c r="BD1169" s="7">
        <f t="shared" si="408"/>
        <v>0</v>
      </c>
      <c r="BE1169" s="7">
        <f t="shared" si="409"/>
        <v>0</v>
      </c>
      <c r="BF1169" s="107">
        <f t="shared" si="400"/>
        <v>0</v>
      </c>
      <c r="BG1169" s="107">
        <f t="shared" si="401"/>
        <v>0</v>
      </c>
      <c r="BH1169" s="107">
        <f t="shared" si="402"/>
        <v>0.317</v>
      </c>
      <c r="BI1169" s="107">
        <f t="shared" si="403"/>
        <v>0</v>
      </c>
      <c r="BJ1169" s="107">
        <f t="shared" si="410"/>
        <v>0</v>
      </c>
      <c r="BK1169" s="151">
        <f t="shared" si="411"/>
        <v>0</v>
      </c>
      <c r="BM1169">
        <v>1</v>
      </c>
      <c r="BN1169">
        <v>0</v>
      </c>
      <c r="BO1169">
        <v>0</v>
      </c>
      <c r="BP1169">
        <v>0</v>
      </c>
      <c r="BQ1169">
        <v>0</v>
      </c>
      <c r="BR1169">
        <v>0</v>
      </c>
      <c r="BS1169">
        <v>0</v>
      </c>
      <c r="BT1169">
        <v>0</v>
      </c>
      <c r="BU1169">
        <v>0</v>
      </c>
      <c r="BW1169">
        <v>0</v>
      </c>
      <c r="BX1169">
        <v>1</v>
      </c>
      <c r="BY1169">
        <v>0</v>
      </c>
      <c r="BZ1169">
        <v>0</v>
      </c>
      <c r="CA1169">
        <v>0</v>
      </c>
      <c r="CB1169">
        <v>2</v>
      </c>
      <c r="CC1169">
        <v>0</v>
      </c>
      <c r="CD1169">
        <v>0</v>
      </c>
      <c r="CE1169">
        <v>0</v>
      </c>
      <c r="CF1169">
        <v>1</v>
      </c>
    </row>
    <row r="1170" spans="1:84" hidden="1" outlineLevel="1">
      <c r="A1170" t="s">
        <v>647</v>
      </c>
      <c r="B1170" s="9" t="s">
        <v>3222</v>
      </c>
      <c r="C1170" s="1">
        <f t="shared" si="388"/>
        <v>791</v>
      </c>
      <c r="D1170" s="7">
        <f t="shared" si="389"/>
        <v>3</v>
      </c>
      <c r="E1170" s="7">
        <f t="shared" si="390"/>
        <v>5</v>
      </c>
      <c r="F1170" s="7">
        <f t="shared" si="391"/>
        <v>1</v>
      </c>
      <c r="G1170" s="7">
        <f t="shared" si="412"/>
        <v>2</v>
      </c>
      <c r="H1170" s="48">
        <f t="shared" si="392"/>
        <v>88</v>
      </c>
      <c r="I1170" s="163">
        <f t="shared" si="393"/>
        <v>0.11125158027812895</v>
      </c>
      <c r="J1170" s="8"/>
      <c r="K1170" s="2">
        <f t="shared" si="394"/>
        <v>0.21618204804045513</v>
      </c>
      <c r="L1170" s="2">
        <f t="shared" si="395"/>
        <v>6.8268015170670035E-2</v>
      </c>
      <c r="M1170" s="2">
        <f t="shared" si="396"/>
        <v>0.35145385587863465</v>
      </c>
      <c r="N1170" s="2">
        <f t="shared" si="404"/>
        <v>0.24020227560050569</v>
      </c>
      <c r="O1170" s="2">
        <f t="shared" si="405"/>
        <v>0.12389380530973446</v>
      </c>
      <c r="P1170" s="1">
        <v>171</v>
      </c>
      <c r="Q1170" s="1">
        <v>54</v>
      </c>
      <c r="R1170" s="1">
        <v>278</v>
      </c>
      <c r="S1170" s="1">
        <v>190</v>
      </c>
      <c r="T1170" s="1">
        <v>79</v>
      </c>
      <c r="U1170" s="1">
        <v>4</v>
      </c>
      <c r="V1170">
        <v>1</v>
      </c>
      <c r="W1170" s="1"/>
      <c r="Y1170" s="1"/>
      <c r="Z1170" s="1">
        <f t="shared" si="397"/>
        <v>1</v>
      </c>
      <c r="AA1170" s="1">
        <v>3</v>
      </c>
      <c r="AC1170">
        <v>7</v>
      </c>
      <c r="AD1170" s="136">
        <v>3</v>
      </c>
      <c r="AE1170">
        <v>0</v>
      </c>
      <c r="AF1170">
        <v>0</v>
      </c>
      <c r="AI1170" t="str">
        <f t="shared" si="413"/>
        <v>Lee</v>
      </c>
      <c r="AJ1170" t="s">
        <v>2101</v>
      </c>
      <c r="AK1170" s="159">
        <v>1</v>
      </c>
      <c r="AL1170" s="7"/>
      <c r="AN1170" s="91">
        <v>33</v>
      </c>
      <c r="AO1170" s="93">
        <v>17</v>
      </c>
      <c r="AP1170" s="93">
        <v>25</v>
      </c>
      <c r="AQ1170" s="100">
        <v>41460</v>
      </c>
      <c r="AR1170" s="100">
        <f t="shared" si="398"/>
        <v>33017</v>
      </c>
      <c r="AS1170" t="s">
        <v>1753</v>
      </c>
      <c r="AT1170" s="103">
        <f t="shared" si="399"/>
        <v>3341460</v>
      </c>
      <c r="AW1170">
        <v>20.16</v>
      </c>
      <c r="AX1170">
        <v>0.21</v>
      </c>
      <c r="AY1170">
        <v>19.95</v>
      </c>
      <c r="BA1170" s="7">
        <f t="shared" si="406"/>
        <v>0</v>
      </c>
      <c r="BB1170" s="7">
        <f t="shared" si="407"/>
        <v>0</v>
      </c>
      <c r="BC1170" s="7">
        <f t="shared" si="408"/>
        <v>1</v>
      </c>
      <c r="BD1170" s="7">
        <f t="shared" si="408"/>
        <v>0</v>
      </c>
      <c r="BE1170" s="7">
        <f t="shared" si="409"/>
        <v>0</v>
      </c>
      <c r="BF1170" s="107">
        <f t="shared" si="400"/>
        <v>0</v>
      </c>
      <c r="BG1170" s="107">
        <f t="shared" si="401"/>
        <v>0</v>
      </c>
      <c r="BH1170" s="107">
        <f t="shared" si="402"/>
        <v>0.35099999999999998</v>
      </c>
      <c r="BI1170" s="107">
        <f t="shared" si="403"/>
        <v>0</v>
      </c>
      <c r="BJ1170" s="107">
        <f t="shared" si="410"/>
        <v>0</v>
      </c>
      <c r="BK1170" s="151">
        <f t="shared" si="411"/>
        <v>0</v>
      </c>
      <c r="BM1170">
        <v>0</v>
      </c>
      <c r="BN1170">
        <v>0</v>
      </c>
      <c r="BO1170">
        <v>0</v>
      </c>
      <c r="BP1170">
        <v>0</v>
      </c>
      <c r="BQ1170">
        <v>0</v>
      </c>
      <c r="BR1170">
        <v>0</v>
      </c>
      <c r="BS1170">
        <v>0</v>
      </c>
      <c r="BT1170">
        <v>0</v>
      </c>
      <c r="BU1170">
        <v>0</v>
      </c>
      <c r="BW1170">
        <v>0</v>
      </c>
      <c r="BX1170">
        <v>0</v>
      </c>
      <c r="BY1170">
        <v>0</v>
      </c>
      <c r="BZ1170">
        <v>0</v>
      </c>
      <c r="CA1170">
        <v>0</v>
      </c>
      <c r="CB1170">
        <v>1</v>
      </c>
      <c r="CC1170">
        <v>0</v>
      </c>
      <c r="CD1170">
        <v>0</v>
      </c>
      <c r="CE1170">
        <v>0</v>
      </c>
      <c r="CF1170">
        <v>0</v>
      </c>
    </row>
    <row r="1171" spans="1:84" hidden="1" outlineLevel="1">
      <c r="A1171" t="s">
        <v>275</v>
      </c>
      <c r="B1171" s="9" t="s">
        <v>3222</v>
      </c>
      <c r="C1171" s="1">
        <f t="shared" si="388"/>
        <v>228</v>
      </c>
      <c r="D1171" s="7">
        <f t="shared" si="389"/>
        <v>3</v>
      </c>
      <c r="E1171" s="7">
        <f t="shared" si="390"/>
        <v>5</v>
      </c>
      <c r="F1171" s="7">
        <f t="shared" si="391"/>
        <v>1</v>
      </c>
      <c r="G1171" s="7">
        <f t="shared" si="412"/>
        <v>2</v>
      </c>
      <c r="H1171" s="48">
        <f t="shared" si="392"/>
        <v>4</v>
      </c>
      <c r="I1171" s="163">
        <f t="shared" si="393"/>
        <v>1.7543859649122806E-2</v>
      </c>
      <c r="J1171" s="8"/>
      <c r="K1171" s="2">
        <f t="shared" si="394"/>
        <v>0.16228070175438597</v>
      </c>
      <c r="L1171" s="2">
        <f t="shared" si="395"/>
        <v>9.2105263157894732E-2</v>
      </c>
      <c r="M1171" s="2">
        <f t="shared" si="396"/>
        <v>0.30701754385964913</v>
      </c>
      <c r="N1171" s="2">
        <f t="shared" si="404"/>
        <v>0.28947368421052633</v>
      </c>
      <c r="O1171" s="2">
        <f t="shared" si="405"/>
        <v>0.14912280701754393</v>
      </c>
      <c r="P1171" s="1">
        <v>37</v>
      </c>
      <c r="Q1171" s="1">
        <v>21</v>
      </c>
      <c r="R1171" s="1">
        <v>70</v>
      </c>
      <c r="S1171" s="1">
        <v>66</v>
      </c>
      <c r="T1171" s="1">
        <v>24</v>
      </c>
      <c r="U1171" s="1">
        <v>5</v>
      </c>
      <c r="V1171">
        <v>0</v>
      </c>
      <c r="W1171" s="1"/>
      <c r="Y1171" s="1"/>
      <c r="Z1171" s="1">
        <f t="shared" si="397"/>
        <v>3</v>
      </c>
      <c r="AA1171" s="1">
        <v>1</v>
      </c>
      <c r="AC1171">
        <v>0</v>
      </c>
      <c r="AD1171" s="136">
        <v>0</v>
      </c>
      <c r="AE1171">
        <v>0</v>
      </c>
      <c r="AF1171">
        <v>1</v>
      </c>
      <c r="AI1171" t="str">
        <f t="shared" si="413"/>
        <v>Lempster</v>
      </c>
      <c r="AJ1171" t="s">
        <v>164</v>
      </c>
      <c r="AK1171" s="159">
        <v>2</v>
      </c>
      <c r="AL1171" s="7"/>
      <c r="AN1171" s="91">
        <v>33</v>
      </c>
      <c r="AO1171" s="93">
        <v>19</v>
      </c>
      <c r="AP1171" s="93">
        <v>45</v>
      </c>
      <c r="AQ1171" s="100">
        <v>41700</v>
      </c>
      <c r="AR1171" s="100">
        <f t="shared" si="398"/>
        <v>33019</v>
      </c>
      <c r="AS1171" t="s">
        <v>1753</v>
      </c>
      <c r="AT1171" s="103">
        <f t="shared" si="399"/>
        <v>3341700</v>
      </c>
      <c r="AW1171">
        <v>32.770000000000003</v>
      </c>
      <c r="AX1171">
        <v>0.43</v>
      </c>
      <c r="AY1171">
        <v>32.340000000000003</v>
      </c>
      <c r="BA1171" s="7">
        <f t="shared" si="406"/>
        <v>0</v>
      </c>
      <c r="BB1171" s="7">
        <f t="shared" si="407"/>
        <v>0</v>
      </c>
      <c r="BC1171" s="7">
        <f t="shared" si="408"/>
        <v>1</v>
      </c>
      <c r="BD1171" s="7">
        <f t="shared" si="408"/>
        <v>0</v>
      </c>
      <c r="BE1171" s="7">
        <f t="shared" si="409"/>
        <v>0</v>
      </c>
      <c r="BF1171" s="107">
        <f t="shared" si="400"/>
        <v>0</v>
      </c>
      <c r="BG1171" s="107">
        <f t="shared" si="401"/>
        <v>0</v>
      </c>
      <c r="BH1171" s="107">
        <f t="shared" si="402"/>
        <v>0.307</v>
      </c>
      <c r="BI1171" s="107">
        <f t="shared" si="403"/>
        <v>0</v>
      </c>
      <c r="BJ1171" s="107">
        <f t="shared" si="410"/>
        <v>0</v>
      </c>
      <c r="BK1171" s="151">
        <f t="shared" si="411"/>
        <v>0</v>
      </c>
      <c r="BM1171">
        <v>0</v>
      </c>
      <c r="BN1171">
        <v>0</v>
      </c>
      <c r="BO1171">
        <v>0</v>
      </c>
      <c r="BP1171">
        <v>0</v>
      </c>
      <c r="BQ1171">
        <v>0</v>
      </c>
      <c r="BR1171">
        <v>0</v>
      </c>
      <c r="BS1171">
        <v>0</v>
      </c>
      <c r="BT1171">
        <v>0</v>
      </c>
      <c r="BU1171">
        <v>0</v>
      </c>
      <c r="BW1171">
        <v>2</v>
      </c>
      <c r="BX1171">
        <v>0</v>
      </c>
      <c r="BY1171">
        <v>0</v>
      </c>
      <c r="BZ1171">
        <v>1</v>
      </c>
      <c r="CA1171">
        <v>0</v>
      </c>
      <c r="CB1171">
        <v>0</v>
      </c>
      <c r="CC1171">
        <v>0</v>
      </c>
      <c r="CD1171">
        <v>0</v>
      </c>
      <c r="CE1171">
        <v>0</v>
      </c>
      <c r="CF1171">
        <v>0</v>
      </c>
    </row>
    <row r="1172" spans="1:84" hidden="1" outlineLevel="1">
      <c r="A1172" s="9" t="s">
        <v>229</v>
      </c>
      <c r="B1172" s="9" t="s">
        <v>3222</v>
      </c>
      <c r="C1172" s="1">
        <f t="shared" si="388"/>
        <v>295</v>
      </c>
      <c r="D1172" s="7">
        <f t="shared" si="389"/>
        <v>2</v>
      </c>
      <c r="E1172" s="7">
        <f t="shared" si="390"/>
        <v>4</v>
      </c>
      <c r="F1172" s="7">
        <f t="shared" si="391"/>
        <v>1</v>
      </c>
      <c r="G1172" s="7">
        <f t="shared" si="412"/>
        <v>2</v>
      </c>
      <c r="H1172" s="48">
        <f t="shared" si="392"/>
        <v>58</v>
      </c>
      <c r="I1172" s="163">
        <f t="shared" si="393"/>
        <v>0.19661016949152543</v>
      </c>
      <c r="J1172" s="8"/>
      <c r="K1172" s="2">
        <f t="shared" si="394"/>
        <v>0.1864406779661017</v>
      </c>
      <c r="L1172" s="2">
        <f t="shared" si="395"/>
        <v>0.13220338983050847</v>
      </c>
      <c r="M1172" s="2">
        <f t="shared" si="396"/>
        <v>0.38305084745762713</v>
      </c>
      <c r="N1172" s="2">
        <f t="shared" si="404"/>
        <v>0.1864406779661017</v>
      </c>
      <c r="O1172" s="2">
        <f t="shared" si="405"/>
        <v>0.11186440677966103</v>
      </c>
      <c r="P1172" s="1">
        <v>55</v>
      </c>
      <c r="Q1172" s="1">
        <v>39</v>
      </c>
      <c r="R1172" s="1">
        <v>113</v>
      </c>
      <c r="S1172" s="1">
        <v>55</v>
      </c>
      <c r="T1172" s="1">
        <v>25</v>
      </c>
      <c r="U1172" s="1">
        <v>1</v>
      </c>
      <c r="V1172">
        <v>3</v>
      </c>
      <c r="W1172" s="1"/>
      <c r="Y1172" s="1"/>
      <c r="Z1172" s="1">
        <f t="shared" si="397"/>
        <v>0</v>
      </c>
      <c r="AA1172" s="1">
        <v>1</v>
      </c>
      <c r="AC1172">
        <v>2</v>
      </c>
      <c r="AD1172" s="136">
        <v>1</v>
      </c>
      <c r="AE1172">
        <v>0</v>
      </c>
      <c r="AF1172">
        <v>0</v>
      </c>
      <c r="AI1172" t="str">
        <f t="shared" si="413"/>
        <v>Lincoln</v>
      </c>
      <c r="AJ1172" t="s">
        <v>945</v>
      </c>
      <c r="AK1172" s="159">
        <v>2</v>
      </c>
      <c r="AL1172" s="7"/>
      <c r="AN1172" s="91">
        <v>33</v>
      </c>
      <c r="AO1172" s="93">
        <v>9</v>
      </c>
      <c r="AP1172" s="93">
        <v>115</v>
      </c>
      <c r="AQ1172" s="100">
        <v>41860</v>
      </c>
      <c r="AR1172" s="100">
        <f t="shared" si="398"/>
        <v>33009</v>
      </c>
      <c r="AS1172" t="s">
        <v>1753</v>
      </c>
      <c r="AT1172" s="103">
        <f t="shared" si="399"/>
        <v>3341860</v>
      </c>
      <c r="AW1172">
        <v>130.91999999999999</v>
      </c>
      <c r="AX1172">
        <v>0.22</v>
      </c>
      <c r="AY1172">
        <v>130.69999999999999</v>
      </c>
      <c r="BA1172" s="7">
        <f t="shared" si="406"/>
        <v>0</v>
      </c>
      <c r="BB1172" s="7">
        <f t="shared" si="407"/>
        <v>0</v>
      </c>
      <c r="BC1172" s="7">
        <f t="shared" si="408"/>
        <v>1</v>
      </c>
      <c r="BD1172" s="7">
        <f t="shared" si="408"/>
        <v>0</v>
      </c>
      <c r="BE1172" s="7">
        <f t="shared" si="409"/>
        <v>0</v>
      </c>
      <c r="BF1172" s="107">
        <f t="shared" si="400"/>
        <v>0</v>
      </c>
      <c r="BG1172" s="107">
        <f t="shared" si="401"/>
        <v>0</v>
      </c>
      <c r="BH1172" s="107">
        <f t="shared" si="402"/>
        <v>0.38300000000000001</v>
      </c>
      <c r="BI1172" s="107">
        <f t="shared" si="403"/>
        <v>0</v>
      </c>
      <c r="BJ1172" s="107">
        <f t="shared" si="410"/>
        <v>0</v>
      </c>
      <c r="BK1172" s="151">
        <f t="shared" si="411"/>
        <v>0</v>
      </c>
      <c r="BM1172">
        <v>0</v>
      </c>
      <c r="BN1172">
        <v>0</v>
      </c>
      <c r="BO1172">
        <v>0</v>
      </c>
      <c r="BP1172">
        <v>0</v>
      </c>
      <c r="BQ1172">
        <v>0</v>
      </c>
      <c r="BR1172">
        <v>0</v>
      </c>
      <c r="BS1172">
        <v>0</v>
      </c>
      <c r="BT1172">
        <v>0</v>
      </c>
      <c r="BU1172">
        <v>0</v>
      </c>
      <c r="BW1172">
        <v>0</v>
      </c>
      <c r="BX1172">
        <v>0</v>
      </c>
      <c r="BY1172">
        <v>0</v>
      </c>
      <c r="BZ1172">
        <v>0</v>
      </c>
      <c r="CA1172">
        <v>0</v>
      </c>
      <c r="CB1172">
        <v>0</v>
      </c>
      <c r="CC1172">
        <v>0</v>
      </c>
      <c r="CD1172">
        <v>0</v>
      </c>
      <c r="CE1172">
        <v>0</v>
      </c>
      <c r="CF1172">
        <v>0</v>
      </c>
    </row>
    <row r="1173" spans="1:84" hidden="1" outlineLevel="1">
      <c r="A1173" t="s">
        <v>1621</v>
      </c>
      <c r="B1173" s="9" t="s">
        <v>3222</v>
      </c>
      <c r="C1173" s="1">
        <f t="shared" si="388"/>
        <v>232</v>
      </c>
      <c r="D1173" s="7">
        <f t="shared" si="389"/>
        <v>3</v>
      </c>
      <c r="E1173" s="7">
        <f t="shared" si="390"/>
        <v>4</v>
      </c>
      <c r="F1173" s="7">
        <f t="shared" si="391"/>
        <v>2</v>
      </c>
      <c r="G1173" s="7">
        <f t="shared" si="412"/>
        <v>1</v>
      </c>
      <c r="H1173" s="48">
        <f t="shared" si="392"/>
        <v>7</v>
      </c>
      <c r="I1173" s="163">
        <f t="shared" si="393"/>
        <v>3.017241379310345E-2</v>
      </c>
      <c r="J1173" s="8"/>
      <c r="K1173" s="2">
        <f t="shared" si="394"/>
        <v>0.14655172413793102</v>
      </c>
      <c r="L1173" s="2">
        <f t="shared" si="395"/>
        <v>0.11206896551724138</v>
      </c>
      <c r="M1173" s="2">
        <f t="shared" si="396"/>
        <v>0.30172413793103448</v>
      </c>
      <c r="N1173" s="2">
        <f t="shared" si="404"/>
        <v>0.33189655172413796</v>
      </c>
      <c r="O1173" s="2">
        <f t="shared" si="405"/>
        <v>0.10775862068965519</v>
      </c>
      <c r="P1173" s="1">
        <v>34</v>
      </c>
      <c r="Q1173" s="1">
        <v>26</v>
      </c>
      <c r="R1173" s="1">
        <v>70</v>
      </c>
      <c r="S1173" s="1">
        <v>77</v>
      </c>
      <c r="T1173" s="1">
        <v>16</v>
      </c>
      <c r="U1173" s="1">
        <v>2</v>
      </c>
      <c r="V1173">
        <v>0</v>
      </c>
      <c r="W1173" s="1"/>
      <c r="Y1173" s="1"/>
      <c r="Z1173" s="1">
        <f t="shared" si="397"/>
        <v>1</v>
      </c>
      <c r="AA1173" s="1">
        <v>1</v>
      </c>
      <c r="AC1173">
        <v>3</v>
      </c>
      <c r="AD1173" s="136">
        <v>2</v>
      </c>
      <c r="AE1173">
        <v>0</v>
      </c>
      <c r="AF1173">
        <v>0</v>
      </c>
      <c r="AI1173" t="str">
        <f t="shared" si="413"/>
        <v>Lisbon</v>
      </c>
      <c r="AJ1173" t="s">
        <v>945</v>
      </c>
      <c r="AK1173" s="159">
        <v>2</v>
      </c>
      <c r="AL1173" s="7"/>
      <c r="AN1173" s="91">
        <v>33</v>
      </c>
      <c r="AO1173" s="93">
        <v>9</v>
      </c>
      <c r="AP1173" s="93">
        <v>120</v>
      </c>
      <c r="AQ1173" s="100">
        <v>42020</v>
      </c>
      <c r="AR1173" s="100">
        <f t="shared" si="398"/>
        <v>33009</v>
      </c>
      <c r="AS1173" t="s">
        <v>1753</v>
      </c>
      <c r="AT1173" s="103">
        <f t="shared" si="399"/>
        <v>3342020</v>
      </c>
      <c r="AW1173">
        <v>26.68</v>
      </c>
      <c r="AX1173">
        <v>0.16</v>
      </c>
      <c r="AY1173">
        <v>26.51</v>
      </c>
      <c r="BA1173" s="7">
        <f t="shared" si="406"/>
        <v>0</v>
      </c>
      <c r="BB1173" s="7">
        <f t="shared" si="407"/>
        <v>0</v>
      </c>
      <c r="BC1173" s="7">
        <f t="shared" si="408"/>
        <v>0</v>
      </c>
      <c r="BD1173" s="7">
        <f t="shared" si="408"/>
        <v>1</v>
      </c>
      <c r="BE1173" s="7">
        <f t="shared" si="409"/>
        <v>0</v>
      </c>
      <c r="BF1173" s="107">
        <f t="shared" si="400"/>
        <v>0</v>
      </c>
      <c r="BG1173" s="107">
        <f t="shared" si="401"/>
        <v>0</v>
      </c>
      <c r="BH1173" s="107">
        <f t="shared" si="402"/>
        <v>0</v>
      </c>
      <c r="BI1173" s="107">
        <f t="shared" si="403"/>
        <v>0.33100000000000002</v>
      </c>
      <c r="BJ1173" s="107">
        <f t="shared" si="410"/>
        <v>0</v>
      </c>
      <c r="BK1173" s="151">
        <f t="shared" si="411"/>
        <v>0</v>
      </c>
      <c r="BM1173">
        <v>0</v>
      </c>
      <c r="BN1173">
        <v>0</v>
      </c>
      <c r="BO1173">
        <v>0</v>
      </c>
      <c r="BP1173">
        <v>0</v>
      </c>
      <c r="BQ1173">
        <v>0</v>
      </c>
      <c r="BR1173">
        <v>0</v>
      </c>
      <c r="BS1173">
        <v>0</v>
      </c>
      <c r="BT1173">
        <v>1</v>
      </c>
      <c r="BU1173">
        <v>0</v>
      </c>
      <c r="BW1173">
        <v>0</v>
      </c>
      <c r="BX1173">
        <v>0</v>
      </c>
      <c r="BY1173">
        <v>0</v>
      </c>
      <c r="BZ1173">
        <v>0</v>
      </c>
      <c r="CA1173">
        <v>0</v>
      </c>
      <c r="CB1173">
        <v>0</v>
      </c>
      <c r="CC1173">
        <v>0</v>
      </c>
      <c r="CD1173">
        <v>0</v>
      </c>
      <c r="CE1173">
        <v>0</v>
      </c>
      <c r="CF1173">
        <v>0</v>
      </c>
    </row>
    <row r="1174" spans="1:84" hidden="1" outlineLevel="1">
      <c r="A1174" t="s">
        <v>1543</v>
      </c>
      <c r="B1174" s="9" t="s">
        <v>3222</v>
      </c>
      <c r="C1174" s="1">
        <f t="shared" si="388"/>
        <v>1782</v>
      </c>
      <c r="D1174" s="7">
        <f t="shared" si="389"/>
        <v>3</v>
      </c>
      <c r="E1174" s="7">
        <f t="shared" si="390"/>
        <v>5</v>
      </c>
      <c r="F1174" s="7">
        <f t="shared" si="391"/>
        <v>1</v>
      </c>
      <c r="G1174" s="7">
        <f t="shared" si="412"/>
        <v>2</v>
      </c>
      <c r="H1174" s="48">
        <f t="shared" si="392"/>
        <v>478</v>
      </c>
      <c r="I1174" s="163">
        <f t="shared" si="393"/>
        <v>0.26823793490460157</v>
      </c>
      <c r="J1174" s="8"/>
      <c r="K1174" s="2">
        <f t="shared" si="394"/>
        <v>0.13916947250280584</v>
      </c>
      <c r="L1174" s="2">
        <f t="shared" si="395"/>
        <v>8.8103254769921438E-2</v>
      </c>
      <c r="M1174" s="2">
        <f t="shared" si="396"/>
        <v>0.46352413019079686</v>
      </c>
      <c r="N1174" s="2">
        <f t="shared" si="404"/>
        <v>0.19528619528619529</v>
      </c>
      <c r="O1174" s="2">
        <f t="shared" si="405"/>
        <v>0.11391694725028056</v>
      </c>
      <c r="P1174" s="1">
        <v>248</v>
      </c>
      <c r="Q1174" s="1">
        <v>157</v>
      </c>
      <c r="R1174" s="1">
        <v>826</v>
      </c>
      <c r="S1174" s="1">
        <v>348</v>
      </c>
      <c r="T1174" s="1">
        <v>177</v>
      </c>
      <c r="U1174" s="1">
        <v>10</v>
      </c>
      <c r="V1174">
        <v>3</v>
      </c>
      <c r="W1174" s="1"/>
      <c r="Y1174" s="1"/>
      <c r="Z1174" s="1">
        <f t="shared" si="397"/>
        <v>6</v>
      </c>
      <c r="AA1174" s="1">
        <v>0</v>
      </c>
      <c r="AC1174">
        <v>3</v>
      </c>
      <c r="AD1174" s="136">
        <v>2</v>
      </c>
      <c r="AE1174">
        <v>0</v>
      </c>
      <c r="AF1174">
        <v>2</v>
      </c>
      <c r="AI1174" t="str">
        <f t="shared" si="413"/>
        <v>Litchfield</v>
      </c>
      <c r="AJ1174" t="s">
        <v>119</v>
      </c>
      <c r="AK1174" s="159">
        <v>2</v>
      </c>
      <c r="AL1174" s="7"/>
      <c r="AN1174" s="91">
        <v>33</v>
      </c>
      <c r="AO1174" s="93">
        <v>11</v>
      </c>
      <c r="AP1174" s="93">
        <v>75</v>
      </c>
      <c r="AQ1174" s="100">
        <v>42260</v>
      </c>
      <c r="AR1174" s="100">
        <f t="shared" si="398"/>
        <v>33011</v>
      </c>
      <c r="AS1174" t="s">
        <v>1753</v>
      </c>
      <c r="AT1174" s="103">
        <f t="shared" si="399"/>
        <v>3342260</v>
      </c>
      <c r="AW1174">
        <v>15.45</v>
      </c>
      <c r="AX1174">
        <v>0.35</v>
      </c>
      <c r="AY1174">
        <v>15.1</v>
      </c>
      <c r="BA1174" s="7">
        <f t="shared" si="406"/>
        <v>0</v>
      </c>
      <c r="BB1174" s="7">
        <f t="shared" si="407"/>
        <v>0</v>
      </c>
      <c r="BC1174" s="7">
        <f t="shared" si="408"/>
        <v>1</v>
      </c>
      <c r="BD1174" s="7">
        <f t="shared" si="408"/>
        <v>0</v>
      </c>
      <c r="BE1174" s="7">
        <f t="shared" si="409"/>
        <v>0</v>
      </c>
      <c r="BF1174" s="107">
        <f t="shared" si="400"/>
        <v>0</v>
      </c>
      <c r="BG1174" s="107">
        <f t="shared" si="401"/>
        <v>0</v>
      </c>
      <c r="BH1174" s="107">
        <f t="shared" si="402"/>
        <v>0.46300000000000002</v>
      </c>
      <c r="BI1174" s="107">
        <f t="shared" si="403"/>
        <v>0</v>
      </c>
      <c r="BJ1174" s="107">
        <f t="shared" si="410"/>
        <v>0</v>
      </c>
      <c r="BK1174" s="151">
        <f t="shared" si="411"/>
        <v>0</v>
      </c>
      <c r="BM1174">
        <v>0</v>
      </c>
      <c r="BN1174">
        <v>0</v>
      </c>
      <c r="BO1174">
        <v>0</v>
      </c>
      <c r="BP1174">
        <v>0</v>
      </c>
      <c r="BQ1174">
        <v>0</v>
      </c>
      <c r="BR1174">
        <v>0</v>
      </c>
      <c r="BS1174">
        <v>0</v>
      </c>
      <c r="BT1174">
        <v>0</v>
      </c>
      <c r="BU1174">
        <v>2</v>
      </c>
      <c r="BW1174">
        <v>1</v>
      </c>
      <c r="BX1174">
        <v>0</v>
      </c>
      <c r="BY1174">
        <v>0</v>
      </c>
      <c r="BZ1174">
        <v>0</v>
      </c>
      <c r="CA1174">
        <v>0</v>
      </c>
      <c r="CB1174">
        <v>3</v>
      </c>
      <c r="CC1174">
        <v>0</v>
      </c>
      <c r="CD1174">
        <v>0</v>
      </c>
      <c r="CE1174">
        <v>0</v>
      </c>
      <c r="CF1174">
        <v>0</v>
      </c>
    </row>
    <row r="1175" spans="1:84" hidden="1" outlineLevel="1">
      <c r="A1175" t="s">
        <v>1104</v>
      </c>
      <c r="B1175" s="9" t="s">
        <v>3222</v>
      </c>
      <c r="C1175" s="1">
        <f t="shared" ref="C1175:C1237" si="414">SUM(P1175:AG1175)</f>
        <v>964</v>
      </c>
      <c r="D1175" s="7">
        <f t="shared" ref="D1175:D1237" si="415">RANK(P1175,(P1175:AG1175))</f>
        <v>3</v>
      </c>
      <c r="E1175" s="7">
        <f t="shared" ref="E1175:E1237" si="416">RANK(Q1175,(P1175:AG1175))</f>
        <v>4</v>
      </c>
      <c r="F1175" s="7">
        <f t="shared" ref="F1175:F1237" si="417">IF(R1175&gt;0,RANK(R1175,(P1175:AG1175)),0)</f>
        <v>1</v>
      </c>
      <c r="G1175" s="7">
        <f t="shared" si="412"/>
        <v>2</v>
      </c>
      <c r="H1175" s="48">
        <f t="shared" ref="H1175:H1237" si="418">MAX(P1175:T1175)-LARGE(P1175:T1175,2)</f>
        <v>7</v>
      </c>
      <c r="I1175" s="163">
        <f t="shared" ref="I1175:I1237" si="419">H1175/C1175</f>
        <v>7.261410788381743E-3</v>
      </c>
      <c r="J1175" s="8"/>
      <c r="K1175" s="2">
        <f t="shared" ref="K1175:K1237" si="420">IF(C1175=0,"-",P1175/C1175)</f>
        <v>0.18983402489626555</v>
      </c>
      <c r="L1175" s="2">
        <f t="shared" ref="L1175:L1237" si="421">IF(C1175=0,"-",Q1175/C1175)</f>
        <v>0.16390041493775934</v>
      </c>
      <c r="M1175" s="2">
        <f t="shared" ref="M1175:M1237" si="422">IF(C1175=0,"-",R1175/C1175)</f>
        <v>0.262448132780083</v>
      </c>
      <c r="N1175" s="2">
        <f t="shared" si="404"/>
        <v>0.25518672199170123</v>
      </c>
      <c r="O1175" s="2">
        <f t="shared" si="405"/>
        <v>0.12863070539419091</v>
      </c>
      <c r="P1175" s="1">
        <v>183</v>
      </c>
      <c r="Q1175" s="1">
        <v>158</v>
      </c>
      <c r="R1175" s="1">
        <v>253</v>
      </c>
      <c r="S1175" s="1">
        <v>246</v>
      </c>
      <c r="T1175" s="1">
        <v>85</v>
      </c>
      <c r="U1175" s="1">
        <v>15</v>
      </c>
      <c r="V1175">
        <v>4</v>
      </c>
      <c r="W1175" s="1"/>
      <c r="Y1175" s="1"/>
      <c r="Z1175" s="1">
        <f t="shared" ref="Z1175:Z1237" si="423">SUM(BM1175:CF1175)</f>
        <v>7</v>
      </c>
      <c r="AA1175" s="1">
        <v>3</v>
      </c>
      <c r="AC1175">
        <v>6</v>
      </c>
      <c r="AD1175" s="136">
        <v>1</v>
      </c>
      <c r="AE1175">
        <v>2</v>
      </c>
      <c r="AF1175">
        <v>1</v>
      </c>
      <c r="AI1175" t="str">
        <f t="shared" si="413"/>
        <v>Littleton</v>
      </c>
      <c r="AJ1175" t="s">
        <v>945</v>
      </c>
      <c r="AK1175" s="159">
        <v>2</v>
      </c>
      <c r="AL1175" s="7"/>
      <c r="AN1175" s="91">
        <v>33</v>
      </c>
      <c r="AO1175" s="93">
        <v>9</v>
      </c>
      <c r="AP1175" s="93">
        <v>125</v>
      </c>
      <c r="AQ1175" s="100">
        <v>42580</v>
      </c>
      <c r="AR1175" s="100">
        <f t="shared" ref="AR1175:AR1237" si="424">AN1175*1000+AO1175</f>
        <v>33009</v>
      </c>
      <c r="AS1175" t="s">
        <v>1753</v>
      </c>
      <c r="AT1175" s="103">
        <f t="shared" ref="AT1175:AT1237" si="425">AN1175*100000+AQ1175</f>
        <v>3342580</v>
      </c>
      <c r="AW1175">
        <v>54.09</v>
      </c>
      <c r="AX1175">
        <v>3.85</v>
      </c>
      <c r="AY1175">
        <v>50.24</v>
      </c>
      <c r="BA1175" s="7">
        <f t="shared" si="406"/>
        <v>0</v>
      </c>
      <c r="BB1175" s="7">
        <f t="shared" si="407"/>
        <v>0</v>
      </c>
      <c r="BC1175" s="7">
        <f t="shared" si="408"/>
        <v>1</v>
      </c>
      <c r="BD1175" s="7">
        <f t="shared" si="408"/>
        <v>0</v>
      </c>
      <c r="BE1175" s="7">
        <f t="shared" si="409"/>
        <v>0</v>
      </c>
      <c r="BF1175" s="107">
        <f t="shared" si="400"/>
        <v>0</v>
      </c>
      <c r="BG1175" s="107">
        <f t="shared" si="401"/>
        <v>0</v>
      </c>
      <c r="BH1175" s="107">
        <f t="shared" si="402"/>
        <v>0.26200000000000001</v>
      </c>
      <c r="BI1175" s="107">
        <f t="shared" si="403"/>
        <v>0</v>
      </c>
      <c r="BJ1175" s="107">
        <f t="shared" si="410"/>
        <v>0</v>
      </c>
      <c r="BK1175" s="151">
        <f t="shared" si="411"/>
        <v>0</v>
      </c>
      <c r="BM1175">
        <v>1</v>
      </c>
      <c r="BN1175">
        <v>0</v>
      </c>
      <c r="BO1175">
        <v>0</v>
      </c>
      <c r="BP1175">
        <v>0</v>
      </c>
      <c r="BQ1175">
        <v>1</v>
      </c>
      <c r="BR1175">
        <v>0</v>
      </c>
      <c r="BS1175">
        <v>0</v>
      </c>
      <c r="BT1175">
        <v>0</v>
      </c>
      <c r="BU1175">
        <v>0</v>
      </c>
      <c r="BW1175">
        <v>1</v>
      </c>
      <c r="BX1175">
        <v>0</v>
      </c>
      <c r="BY1175">
        <v>0</v>
      </c>
      <c r="BZ1175">
        <v>0</v>
      </c>
      <c r="CA1175">
        <v>0</v>
      </c>
      <c r="CB1175">
        <v>1</v>
      </c>
      <c r="CC1175">
        <v>2</v>
      </c>
      <c r="CD1175">
        <v>1</v>
      </c>
      <c r="CE1175">
        <v>0</v>
      </c>
      <c r="CF1175">
        <v>0</v>
      </c>
    </row>
    <row r="1176" spans="1:84" hidden="1" outlineLevel="1">
      <c r="A1176" t="s">
        <v>3221</v>
      </c>
      <c r="B1176" s="9" t="s">
        <v>3222</v>
      </c>
      <c r="C1176" s="1">
        <f t="shared" si="414"/>
        <v>5338</v>
      </c>
      <c r="D1176" s="7">
        <f t="shared" si="415"/>
        <v>3</v>
      </c>
      <c r="E1176" s="7">
        <f t="shared" si="416"/>
        <v>4</v>
      </c>
      <c r="F1176" s="7">
        <f t="shared" si="417"/>
        <v>1</v>
      </c>
      <c r="G1176" s="7">
        <f t="shared" si="412"/>
        <v>2</v>
      </c>
      <c r="H1176" s="48">
        <f t="shared" si="418"/>
        <v>1484</v>
      </c>
      <c r="I1176" s="163">
        <f t="shared" si="419"/>
        <v>0.27800674409891346</v>
      </c>
      <c r="J1176" s="8"/>
      <c r="K1176" s="2">
        <f t="shared" si="420"/>
        <v>0.14986886474334957</v>
      </c>
      <c r="L1176" s="2">
        <f t="shared" si="421"/>
        <v>0.10191082802547771</v>
      </c>
      <c r="M1176" s="2">
        <f t="shared" si="422"/>
        <v>0.45859872611464969</v>
      </c>
      <c r="N1176" s="2">
        <f t="shared" ref="N1176:N1238" si="426">IF(C1176=0,"-",S1176/C1176)</f>
        <v>0.18059198201573623</v>
      </c>
      <c r="O1176" s="2">
        <f t="shared" ref="O1176:O1238" si="427">IF(C1176=0,"-",(1-K1176-L1176-M1176-N1176))</f>
        <v>0.1090295991007868</v>
      </c>
      <c r="P1176" s="1">
        <v>800</v>
      </c>
      <c r="Q1176" s="1">
        <v>544</v>
      </c>
      <c r="R1176" s="1">
        <v>2448</v>
      </c>
      <c r="S1176" s="1">
        <v>964</v>
      </c>
      <c r="T1176" s="1">
        <v>486</v>
      </c>
      <c r="U1176" s="1">
        <v>42</v>
      </c>
      <c r="V1176">
        <v>2</v>
      </c>
      <c r="W1176" s="1"/>
      <c r="Y1176" s="1"/>
      <c r="Z1176" s="1">
        <f t="shared" si="423"/>
        <v>17</v>
      </c>
      <c r="AA1176" s="1">
        <v>6</v>
      </c>
      <c r="AC1176">
        <v>21</v>
      </c>
      <c r="AD1176" s="136">
        <v>4</v>
      </c>
      <c r="AE1176">
        <v>3</v>
      </c>
      <c r="AF1176">
        <v>1</v>
      </c>
      <c r="AI1176" t="str">
        <f t="shared" si="413"/>
        <v>Londonderry</v>
      </c>
      <c r="AJ1176" t="s">
        <v>3115</v>
      </c>
      <c r="AK1176" s="159">
        <v>1</v>
      </c>
      <c r="AL1176" s="7"/>
      <c r="AN1176" s="91">
        <v>33</v>
      </c>
      <c r="AO1176" s="93">
        <v>15</v>
      </c>
      <c r="AP1176" s="93">
        <v>95</v>
      </c>
      <c r="AQ1176" s="100">
        <v>43220</v>
      </c>
      <c r="AR1176" s="100">
        <f t="shared" si="424"/>
        <v>33015</v>
      </c>
      <c r="AS1176" t="s">
        <v>1753</v>
      </c>
      <c r="AT1176" s="103">
        <f t="shared" si="425"/>
        <v>3343220</v>
      </c>
      <c r="AW1176">
        <v>41.94</v>
      </c>
      <c r="AX1176">
        <v>0.13</v>
      </c>
      <c r="AY1176">
        <v>41.81</v>
      </c>
      <c r="BA1176" s="7">
        <f t="shared" ref="BA1176:BA1238" si="428">IF(D1176=1,1,0)</f>
        <v>0</v>
      </c>
      <c r="BB1176" s="7">
        <f t="shared" ref="BB1176:BB1238" si="429">IF(E1176=1,1,0)</f>
        <v>0</v>
      </c>
      <c r="BC1176" s="7">
        <f t="shared" ref="BC1176:BD1238" si="430">IF(F1176=1,1,0)</f>
        <v>1</v>
      </c>
      <c r="BD1176" s="7">
        <f t="shared" si="430"/>
        <v>0</v>
      </c>
      <c r="BE1176" s="7">
        <f t="shared" si="409"/>
        <v>0</v>
      </c>
      <c r="BF1176" s="107">
        <f t="shared" ref="BF1176:BF1239" si="431">IF(D1176=1,ROUNDDOWN(K1176,3),0)</f>
        <v>0</v>
      </c>
      <c r="BG1176" s="107">
        <f t="shared" ref="BG1176:BG1239" si="432">IF(E1176=1,ROUNDDOWN(L1176,3),0)</f>
        <v>0</v>
      </c>
      <c r="BH1176" s="107">
        <f t="shared" ref="BH1176:BH1239" si="433">IF(F1176=1,ROUNDDOWN(M1176,3),0)</f>
        <v>0.45800000000000002</v>
      </c>
      <c r="BI1176" s="107">
        <f t="shared" ref="BI1176:BI1239" si="434">IF(G1176=1,ROUNDDOWN(N1176,3),0)</f>
        <v>0</v>
      </c>
      <c r="BJ1176" s="107">
        <f t="shared" si="410"/>
        <v>0</v>
      </c>
      <c r="BK1176" s="151">
        <f t="shared" si="411"/>
        <v>0</v>
      </c>
      <c r="BM1176">
        <v>0</v>
      </c>
      <c r="BN1176">
        <v>0</v>
      </c>
      <c r="BO1176">
        <v>0</v>
      </c>
      <c r="BP1176">
        <v>0</v>
      </c>
      <c r="BQ1176">
        <v>0</v>
      </c>
      <c r="BR1176">
        <v>0</v>
      </c>
      <c r="BS1176">
        <v>0</v>
      </c>
      <c r="BT1176">
        <v>0</v>
      </c>
      <c r="BU1176">
        <v>3</v>
      </c>
      <c r="BW1176">
        <v>3</v>
      </c>
      <c r="BX1176">
        <v>0</v>
      </c>
      <c r="BY1176">
        <v>0</v>
      </c>
      <c r="BZ1176">
        <v>1</v>
      </c>
      <c r="CA1176">
        <v>0</v>
      </c>
      <c r="CB1176">
        <v>9</v>
      </c>
      <c r="CC1176">
        <v>0</v>
      </c>
      <c r="CD1176">
        <v>1</v>
      </c>
      <c r="CE1176">
        <v>0</v>
      </c>
      <c r="CF1176">
        <v>0</v>
      </c>
    </row>
    <row r="1177" spans="1:84" hidden="1" outlineLevel="1">
      <c r="A1177" t="s">
        <v>1878</v>
      </c>
      <c r="B1177" s="9" t="s">
        <v>3222</v>
      </c>
      <c r="C1177" s="1">
        <f t="shared" si="414"/>
        <v>1171</v>
      </c>
      <c r="D1177" s="7">
        <f t="shared" si="415"/>
        <v>3</v>
      </c>
      <c r="E1177" s="7">
        <f t="shared" si="416"/>
        <v>5</v>
      </c>
      <c r="F1177" s="7">
        <f t="shared" si="417"/>
        <v>1</v>
      </c>
      <c r="G1177" s="7">
        <f t="shared" si="412"/>
        <v>2</v>
      </c>
      <c r="H1177" s="48">
        <f t="shared" si="418"/>
        <v>60</v>
      </c>
      <c r="I1177" s="163">
        <f t="shared" si="419"/>
        <v>5.1238257899231428E-2</v>
      </c>
      <c r="J1177" s="8"/>
      <c r="K1177" s="2">
        <f t="shared" si="420"/>
        <v>0.16396242527754057</v>
      </c>
      <c r="L1177" s="2">
        <f t="shared" si="421"/>
        <v>0.10333048676345004</v>
      </c>
      <c r="M1177" s="2">
        <f t="shared" si="422"/>
        <v>0.30401366353543979</v>
      </c>
      <c r="N1177" s="2">
        <f t="shared" si="426"/>
        <v>0.25277540563620837</v>
      </c>
      <c r="O1177" s="2">
        <f t="shared" si="427"/>
        <v>0.17591801878736124</v>
      </c>
      <c r="P1177" s="1">
        <v>192</v>
      </c>
      <c r="Q1177" s="1">
        <v>121</v>
      </c>
      <c r="R1177" s="1">
        <v>356</v>
      </c>
      <c r="S1177" s="1">
        <v>296</v>
      </c>
      <c r="T1177" s="1">
        <v>189</v>
      </c>
      <c r="U1177" s="1">
        <v>7</v>
      </c>
      <c r="V1177">
        <v>0</v>
      </c>
      <c r="W1177" s="1"/>
      <c r="Y1177" s="1"/>
      <c r="Z1177" s="1">
        <f t="shared" si="423"/>
        <v>2</v>
      </c>
      <c r="AA1177" s="1">
        <v>1</v>
      </c>
      <c r="AC1177">
        <v>5</v>
      </c>
      <c r="AD1177" s="136">
        <v>1</v>
      </c>
      <c r="AE1177">
        <v>1</v>
      </c>
      <c r="AF1177">
        <v>0</v>
      </c>
      <c r="AI1177" t="str">
        <f t="shared" si="413"/>
        <v>Loudon</v>
      </c>
      <c r="AJ1177" t="s">
        <v>1686</v>
      </c>
      <c r="AK1177" s="159">
        <v>2</v>
      </c>
      <c r="AL1177" s="7"/>
      <c r="AN1177" s="91">
        <v>33</v>
      </c>
      <c r="AO1177" s="93">
        <v>13</v>
      </c>
      <c r="AP1177" s="93">
        <v>85</v>
      </c>
      <c r="AQ1177" s="100">
        <v>43380</v>
      </c>
      <c r="AR1177" s="100">
        <f t="shared" si="424"/>
        <v>33013</v>
      </c>
      <c r="AS1177" t="s">
        <v>1753</v>
      </c>
      <c r="AT1177" s="103">
        <f t="shared" si="425"/>
        <v>3343380</v>
      </c>
      <c r="AW1177">
        <v>47.48</v>
      </c>
      <c r="AX1177">
        <v>0.67</v>
      </c>
      <c r="AY1177">
        <v>46.81</v>
      </c>
      <c r="BA1177" s="7">
        <f t="shared" si="428"/>
        <v>0</v>
      </c>
      <c r="BB1177" s="7">
        <f t="shared" si="429"/>
        <v>0</v>
      </c>
      <c r="BC1177" s="7">
        <f t="shared" si="430"/>
        <v>1</v>
      </c>
      <c r="BD1177" s="7">
        <f t="shared" si="430"/>
        <v>0</v>
      </c>
      <c r="BE1177" s="7">
        <f t="shared" ref="BE1177:BE1240" si="435">IF(RANK(T1177,P1177:V1177)=1,1,0)</f>
        <v>0</v>
      </c>
      <c r="BF1177" s="107">
        <f t="shared" si="431"/>
        <v>0</v>
      </c>
      <c r="BG1177" s="107">
        <f t="shared" si="432"/>
        <v>0</v>
      </c>
      <c r="BH1177" s="107">
        <f t="shared" si="433"/>
        <v>0.30399999999999999</v>
      </c>
      <c r="BI1177" s="107">
        <f t="shared" si="434"/>
        <v>0</v>
      </c>
      <c r="BJ1177" s="107">
        <f t="shared" ref="BJ1177:BJ1240" si="436">IF(BE1177=1,ROUNDDOWN(O1177,3),0)</f>
        <v>0</v>
      </c>
      <c r="BK1177" s="151">
        <f t="shared" ref="BK1177:BK1240" si="437">IF(COUNTIF(BA1177:BE1177,1)&gt;1,ROUNDDOWN(MAX(BF1177:BJ1177)*10,0),0)</f>
        <v>0</v>
      </c>
      <c r="BM1177">
        <v>1</v>
      </c>
      <c r="BN1177">
        <v>0</v>
      </c>
      <c r="BO1177">
        <v>0</v>
      </c>
      <c r="BP1177">
        <v>0</v>
      </c>
      <c r="BQ1177">
        <v>0</v>
      </c>
      <c r="BR1177">
        <v>0</v>
      </c>
      <c r="BS1177">
        <v>0</v>
      </c>
      <c r="BT1177">
        <v>0</v>
      </c>
      <c r="BU1177">
        <v>0</v>
      </c>
      <c r="BW1177">
        <v>0</v>
      </c>
      <c r="BX1177">
        <v>0</v>
      </c>
      <c r="BY1177">
        <v>0</v>
      </c>
      <c r="BZ1177">
        <v>0</v>
      </c>
      <c r="CA1177">
        <v>0</v>
      </c>
      <c r="CB1177">
        <v>1</v>
      </c>
      <c r="CC1177">
        <v>0</v>
      </c>
      <c r="CD1177">
        <v>0</v>
      </c>
      <c r="CE1177">
        <v>0</v>
      </c>
      <c r="CF1177">
        <v>0</v>
      </c>
    </row>
    <row r="1178" spans="1:84" hidden="1" outlineLevel="1">
      <c r="A1178" t="s">
        <v>846</v>
      </c>
      <c r="B1178" s="9" t="s">
        <v>3222</v>
      </c>
      <c r="C1178" s="1">
        <f t="shared" si="414"/>
        <v>100</v>
      </c>
      <c r="D1178" s="7">
        <f t="shared" si="415"/>
        <v>4</v>
      </c>
      <c r="E1178" s="7">
        <f t="shared" si="416"/>
        <v>3</v>
      </c>
      <c r="F1178" s="7">
        <f t="shared" si="417"/>
        <v>2</v>
      </c>
      <c r="G1178" s="7">
        <f t="shared" si="412"/>
        <v>1</v>
      </c>
      <c r="H1178" s="48">
        <f t="shared" si="418"/>
        <v>7</v>
      </c>
      <c r="I1178" s="163">
        <f t="shared" si="419"/>
        <v>7.0000000000000007E-2</v>
      </c>
      <c r="J1178" s="8"/>
      <c r="K1178" s="2">
        <f t="shared" si="420"/>
        <v>0.14000000000000001</v>
      </c>
      <c r="L1178" s="2">
        <f t="shared" si="421"/>
        <v>0.19</v>
      </c>
      <c r="M1178" s="2">
        <f t="shared" si="422"/>
        <v>0.23</v>
      </c>
      <c r="N1178" s="2">
        <f t="shared" si="426"/>
        <v>0.3</v>
      </c>
      <c r="O1178" s="2">
        <f t="shared" si="427"/>
        <v>0.13999999999999996</v>
      </c>
      <c r="P1178" s="1">
        <v>14</v>
      </c>
      <c r="Q1178" s="1">
        <v>19</v>
      </c>
      <c r="R1178" s="1">
        <v>23</v>
      </c>
      <c r="S1178" s="1">
        <v>30</v>
      </c>
      <c r="T1178" s="1">
        <v>13</v>
      </c>
      <c r="U1178" s="1">
        <v>0</v>
      </c>
      <c r="V1178">
        <v>0</v>
      </c>
      <c r="W1178" s="1"/>
      <c r="Y1178" s="1"/>
      <c r="Z1178" s="1">
        <f t="shared" si="423"/>
        <v>0</v>
      </c>
      <c r="AA1178" s="1">
        <v>0</v>
      </c>
      <c r="AC1178">
        <v>1</v>
      </c>
      <c r="AD1178" s="136">
        <v>0</v>
      </c>
      <c r="AE1178">
        <v>0</v>
      </c>
      <c r="AF1178">
        <v>0</v>
      </c>
      <c r="AI1178" t="str">
        <f t="shared" si="413"/>
        <v>Lyman</v>
      </c>
      <c r="AJ1178" t="s">
        <v>945</v>
      </c>
      <c r="AK1178" s="159">
        <v>2</v>
      </c>
      <c r="AL1178" s="7"/>
      <c r="AN1178" s="91">
        <v>33</v>
      </c>
      <c r="AO1178" s="93">
        <v>9</v>
      </c>
      <c r="AP1178" s="93">
        <v>130</v>
      </c>
      <c r="AQ1178" s="100">
        <v>44100</v>
      </c>
      <c r="AR1178" s="100">
        <f t="shared" si="424"/>
        <v>33009</v>
      </c>
      <c r="AS1178" t="s">
        <v>1753</v>
      </c>
      <c r="AT1178" s="103">
        <f t="shared" si="425"/>
        <v>3344100</v>
      </c>
      <c r="AW1178">
        <v>28.75</v>
      </c>
      <c r="AX1178">
        <v>0.28999999999999998</v>
      </c>
      <c r="AY1178">
        <v>28.46</v>
      </c>
      <c r="BA1178" s="7">
        <f t="shared" si="428"/>
        <v>0</v>
      </c>
      <c r="BB1178" s="7">
        <f t="shared" si="429"/>
        <v>0</v>
      </c>
      <c r="BC1178" s="7">
        <f t="shared" si="430"/>
        <v>0</v>
      </c>
      <c r="BD1178" s="7">
        <f t="shared" si="430"/>
        <v>1</v>
      </c>
      <c r="BE1178" s="7">
        <f t="shared" si="435"/>
        <v>0</v>
      </c>
      <c r="BF1178" s="107">
        <f t="shared" si="431"/>
        <v>0</v>
      </c>
      <c r="BG1178" s="107">
        <f t="shared" si="432"/>
        <v>0</v>
      </c>
      <c r="BH1178" s="107">
        <f t="shared" si="433"/>
        <v>0</v>
      </c>
      <c r="BI1178" s="107">
        <f t="shared" si="434"/>
        <v>0.3</v>
      </c>
      <c r="BJ1178" s="107">
        <f t="shared" si="436"/>
        <v>0</v>
      </c>
      <c r="BK1178" s="151">
        <f t="shared" si="437"/>
        <v>0</v>
      </c>
      <c r="BM1178">
        <v>0</v>
      </c>
      <c r="BN1178">
        <v>0</v>
      </c>
      <c r="BO1178">
        <v>0</v>
      </c>
      <c r="BP1178">
        <v>0</v>
      </c>
      <c r="BQ1178">
        <v>0</v>
      </c>
      <c r="BR1178">
        <v>0</v>
      </c>
      <c r="BS1178">
        <v>0</v>
      </c>
      <c r="BT1178">
        <v>0</v>
      </c>
      <c r="BU1178">
        <v>0</v>
      </c>
      <c r="BW1178">
        <v>0</v>
      </c>
      <c r="BX1178">
        <v>0</v>
      </c>
      <c r="BY1178">
        <v>0</v>
      </c>
      <c r="BZ1178">
        <v>0</v>
      </c>
      <c r="CA1178">
        <v>0</v>
      </c>
      <c r="CB1178">
        <v>0</v>
      </c>
      <c r="CC1178">
        <v>0</v>
      </c>
      <c r="CD1178">
        <v>0</v>
      </c>
      <c r="CE1178">
        <v>0</v>
      </c>
      <c r="CF1178">
        <v>0</v>
      </c>
    </row>
    <row r="1179" spans="1:84" hidden="1" outlineLevel="1">
      <c r="A1179" t="s">
        <v>1744</v>
      </c>
      <c r="B1179" s="9" t="s">
        <v>3222</v>
      </c>
      <c r="C1179" s="1">
        <f t="shared" si="414"/>
        <v>269</v>
      </c>
      <c r="D1179" s="7">
        <f t="shared" si="415"/>
        <v>2</v>
      </c>
      <c r="E1179" s="7">
        <f t="shared" si="416"/>
        <v>5</v>
      </c>
      <c r="F1179" s="7">
        <f t="shared" si="417"/>
        <v>1</v>
      </c>
      <c r="G1179" s="7">
        <f t="shared" si="412"/>
        <v>3</v>
      </c>
      <c r="H1179" s="48">
        <f t="shared" si="418"/>
        <v>7</v>
      </c>
      <c r="I1179" s="163">
        <f t="shared" si="419"/>
        <v>2.6022304832713755E-2</v>
      </c>
      <c r="J1179" s="8"/>
      <c r="K1179" s="2">
        <f t="shared" si="420"/>
        <v>0.30855018587360594</v>
      </c>
      <c r="L1179" s="2">
        <f t="shared" si="421"/>
        <v>4.4609665427509292E-2</v>
      </c>
      <c r="M1179" s="2">
        <f t="shared" si="422"/>
        <v>0.33457249070631973</v>
      </c>
      <c r="N1179" s="2">
        <f t="shared" si="426"/>
        <v>0.20446096654275092</v>
      </c>
      <c r="O1179" s="2">
        <f t="shared" si="427"/>
        <v>0.10780669144981408</v>
      </c>
      <c r="P1179" s="1">
        <v>83</v>
      </c>
      <c r="Q1179" s="1">
        <v>12</v>
      </c>
      <c r="R1179" s="1">
        <v>90</v>
      </c>
      <c r="S1179" s="1">
        <v>55</v>
      </c>
      <c r="T1179" s="1">
        <v>26</v>
      </c>
      <c r="U1179" s="1">
        <v>2</v>
      </c>
      <c r="V1179">
        <v>0</v>
      </c>
      <c r="W1179" s="1"/>
      <c r="Y1179" s="1"/>
      <c r="Z1179" s="1">
        <f t="shared" si="423"/>
        <v>1</v>
      </c>
      <c r="AA1179" s="1">
        <v>0</v>
      </c>
      <c r="AC1179">
        <v>0</v>
      </c>
      <c r="AD1179" s="136">
        <v>0</v>
      </c>
      <c r="AE1179">
        <v>0</v>
      </c>
      <c r="AF1179">
        <v>0</v>
      </c>
      <c r="AI1179" t="str">
        <f t="shared" si="413"/>
        <v>Lyme</v>
      </c>
      <c r="AJ1179" t="s">
        <v>945</v>
      </c>
      <c r="AK1179" s="159">
        <v>2</v>
      </c>
      <c r="AL1179" s="7"/>
      <c r="AN1179" s="91">
        <v>33</v>
      </c>
      <c r="AO1179" s="93">
        <v>9</v>
      </c>
      <c r="AP1179" s="93">
        <v>135</v>
      </c>
      <c r="AQ1179" s="100">
        <v>44260</v>
      </c>
      <c r="AR1179" s="100">
        <f t="shared" si="424"/>
        <v>33009</v>
      </c>
      <c r="AS1179" t="s">
        <v>1753</v>
      </c>
      <c r="AT1179" s="103">
        <f t="shared" si="425"/>
        <v>3344260</v>
      </c>
      <c r="AW1179">
        <v>54.97</v>
      </c>
      <c r="AX1179">
        <v>1.1299999999999999</v>
      </c>
      <c r="AY1179">
        <v>53.85</v>
      </c>
      <c r="BA1179" s="7">
        <f t="shared" si="428"/>
        <v>0</v>
      </c>
      <c r="BB1179" s="7">
        <f t="shared" si="429"/>
        <v>0</v>
      </c>
      <c r="BC1179" s="7">
        <f t="shared" si="430"/>
        <v>1</v>
      </c>
      <c r="BD1179" s="7">
        <f t="shared" si="430"/>
        <v>0</v>
      </c>
      <c r="BE1179" s="7">
        <f t="shared" si="435"/>
        <v>0</v>
      </c>
      <c r="BF1179" s="107">
        <f t="shared" si="431"/>
        <v>0</v>
      </c>
      <c r="BG1179" s="107">
        <f t="shared" si="432"/>
        <v>0</v>
      </c>
      <c r="BH1179" s="107">
        <f t="shared" si="433"/>
        <v>0.33400000000000002</v>
      </c>
      <c r="BI1179" s="107">
        <f t="shared" si="434"/>
        <v>0</v>
      </c>
      <c r="BJ1179" s="107">
        <f t="shared" si="436"/>
        <v>0</v>
      </c>
      <c r="BK1179" s="151">
        <f t="shared" si="437"/>
        <v>0</v>
      </c>
      <c r="BM1179">
        <v>0</v>
      </c>
      <c r="BN1179">
        <v>0</v>
      </c>
      <c r="BO1179">
        <v>0</v>
      </c>
      <c r="BP1179">
        <v>1</v>
      </c>
      <c r="BQ1179">
        <v>0</v>
      </c>
      <c r="BR1179">
        <v>0</v>
      </c>
      <c r="BS1179">
        <v>0</v>
      </c>
      <c r="BT1179">
        <v>0</v>
      </c>
      <c r="BU1179">
        <v>0</v>
      </c>
      <c r="BW1179">
        <v>0</v>
      </c>
      <c r="BX1179">
        <v>0</v>
      </c>
      <c r="BY1179">
        <v>0</v>
      </c>
      <c r="BZ1179">
        <v>0</v>
      </c>
      <c r="CA1179">
        <v>0</v>
      </c>
      <c r="CB1179">
        <v>0</v>
      </c>
      <c r="CC1179">
        <v>0</v>
      </c>
      <c r="CD1179">
        <v>0</v>
      </c>
      <c r="CE1179">
        <v>0</v>
      </c>
      <c r="CF1179">
        <v>0</v>
      </c>
    </row>
    <row r="1180" spans="1:84" hidden="1" outlineLevel="1">
      <c r="A1180" t="s">
        <v>142</v>
      </c>
      <c r="B1180" s="9" t="s">
        <v>3222</v>
      </c>
      <c r="C1180" s="1">
        <f t="shared" si="414"/>
        <v>458</v>
      </c>
      <c r="D1180" s="7">
        <f t="shared" si="415"/>
        <v>3</v>
      </c>
      <c r="E1180" s="7">
        <f t="shared" si="416"/>
        <v>5</v>
      </c>
      <c r="F1180" s="7">
        <f t="shared" si="417"/>
        <v>1</v>
      </c>
      <c r="G1180" s="7">
        <f t="shared" si="412"/>
        <v>2</v>
      </c>
      <c r="H1180" s="48">
        <f t="shared" si="418"/>
        <v>38</v>
      </c>
      <c r="I1180" s="163">
        <f t="shared" si="419"/>
        <v>8.296943231441048E-2</v>
      </c>
      <c r="J1180" s="8"/>
      <c r="K1180" s="2">
        <f t="shared" si="420"/>
        <v>0.1943231441048035</v>
      </c>
      <c r="L1180" s="2">
        <f t="shared" si="421"/>
        <v>6.9868995633187769E-2</v>
      </c>
      <c r="M1180" s="2">
        <f t="shared" si="422"/>
        <v>0.35589519650655022</v>
      </c>
      <c r="N1180" s="2">
        <f t="shared" si="426"/>
        <v>0.27292576419213976</v>
      </c>
      <c r="O1180" s="2">
        <f t="shared" si="427"/>
        <v>0.10698689956331886</v>
      </c>
      <c r="P1180" s="1">
        <v>89</v>
      </c>
      <c r="Q1180" s="1">
        <v>32</v>
      </c>
      <c r="R1180" s="1">
        <v>163</v>
      </c>
      <c r="S1180" s="1">
        <v>125</v>
      </c>
      <c r="T1180" s="1">
        <v>40</v>
      </c>
      <c r="U1180" s="1">
        <v>4</v>
      </c>
      <c r="V1180">
        <v>0</v>
      </c>
      <c r="W1180" s="1"/>
      <c r="Y1180" s="1"/>
      <c r="Z1180" s="1">
        <f t="shared" si="423"/>
        <v>1</v>
      </c>
      <c r="AA1180" s="1">
        <v>0</v>
      </c>
      <c r="AC1180">
        <v>1</v>
      </c>
      <c r="AD1180" s="136">
        <v>3</v>
      </c>
      <c r="AE1180">
        <v>0</v>
      </c>
      <c r="AF1180">
        <v>0</v>
      </c>
      <c r="AI1180" t="str">
        <f t="shared" si="413"/>
        <v>Lyndeborough</v>
      </c>
      <c r="AJ1180" t="s">
        <v>119</v>
      </c>
      <c r="AK1180" s="159">
        <v>2</v>
      </c>
      <c r="AL1180" s="7"/>
      <c r="AN1180" s="91">
        <v>33</v>
      </c>
      <c r="AO1180" s="93">
        <v>11</v>
      </c>
      <c r="AP1180" s="93">
        <v>80</v>
      </c>
      <c r="AQ1180" s="100">
        <v>44580</v>
      </c>
      <c r="AR1180" s="100">
        <f t="shared" si="424"/>
        <v>33011</v>
      </c>
      <c r="AS1180" t="s">
        <v>1753</v>
      </c>
      <c r="AT1180" s="103">
        <f t="shared" si="425"/>
        <v>3344580</v>
      </c>
      <c r="AW1180">
        <v>31.21</v>
      </c>
      <c r="AX1180">
        <v>0.12</v>
      </c>
      <c r="AY1180">
        <v>31.09</v>
      </c>
      <c r="BA1180" s="7">
        <f t="shared" si="428"/>
        <v>0</v>
      </c>
      <c r="BB1180" s="7">
        <f t="shared" si="429"/>
        <v>0</v>
      </c>
      <c r="BC1180" s="7">
        <f t="shared" si="430"/>
        <v>1</v>
      </c>
      <c r="BD1180" s="7">
        <f t="shared" si="430"/>
        <v>0</v>
      </c>
      <c r="BE1180" s="7">
        <f t="shared" si="435"/>
        <v>0</v>
      </c>
      <c r="BF1180" s="107">
        <f t="shared" si="431"/>
        <v>0</v>
      </c>
      <c r="BG1180" s="107">
        <f t="shared" si="432"/>
        <v>0</v>
      </c>
      <c r="BH1180" s="107">
        <f t="shared" si="433"/>
        <v>0.35499999999999998</v>
      </c>
      <c r="BI1180" s="107">
        <f t="shared" si="434"/>
        <v>0</v>
      </c>
      <c r="BJ1180" s="107">
        <f t="shared" si="436"/>
        <v>0</v>
      </c>
      <c r="BK1180" s="151">
        <f t="shared" si="437"/>
        <v>0</v>
      </c>
      <c r="BM1180">
        <v>0</v>
      </c>
      <c r="BN1180">
        <v>0</v>
      </c>
      <c r="BO1180">
        <v>0</v>
      </c>
      <c r="BP1180">
        <v>0</v>
      </c>
      <c r="BQ1180">
        <v>0</v>
      </c>
      <c r="BR1180">
        <v>0</v>
      </c>
      <c r="BS1180">
        <v>0</v>
      </c>
      <c r="BT1180">
        <v>0</v>
      </c>
      <c r="BU1180">
        <v>0</v>
      </c>
      <c r="BW1180">
        <v>0</v>
      </c>
      <c r="BX1180">
        <v>0</v>
      </c>
      <c r="BY1180">
        <v>0</v>
      </c>
      <c r="BZ1180">
        <v>0</v>
      </c>
      <c r="CA1180">
        <v>0</v>
      </c>
      <c r="CB1180">
        <v>1</v>
      </c>
      <c r="CC1180">
        <v>0</v>
      </c>
      <c r="CD1180">
        <v>0</v>
      </c>
      <c r="CE1180">
        <v>0</v>
      </c>
      <c r="CF1180">
        <v>0</v>
      </c>
    </row>
    <row r="1181" spans="1:84" hidden="1" outlineLevel="1">
      <c r="A1181" t="s">
        <v>1747</v>
      </c>
      <c r="B1181" s="9" t="s">
        <v>3222</v>
      </c>
      <c r="C1181" s="1">
        <f t="shared" si="414"/>
        <v>391</v>
      </c>
      <c r="D1181" s="7">
        <f t="shared" si="415"/>
        <v>2</v>
      </c>
      <c r="E1181" s="7">
        <f t="shared" si="416"/>
        <v>5</v>
      </c>
      <c r="F1181" s="7">
        <f t="shared" si="417"/>
        <v>1</v>
      </c>
      <c r="G1181" s="7">
        <f t="shared" si="412"/>
        <v>3</v>
      </c>
      <c r="H1181" s="48">
        <f t="shared" si="418"/>
        <v>49</v>
      </c>
      <c r="I1181" s="163">
        <f t="shared" si="419"/>
        <v>0.12531969309462915</v>
      </c>
      <c r="J1181" s="8"/>
      <c r="K1181" s="2">
        <f t="shared" si="420"/>
        <v>0.23017902813299232</v>
      </c>
      <c r="L1181" s="2">
        <f t="shared" si="421"/>
        <v>6.6496163682864456E-2</v>
      </c>
      <c r="M1181" s="2">
        <f t="shared" si="422"/>
        <v>0.35549872122762149</v>
      </c>
      <c r="N1181" s="2">
        <f t="shared" si="426"/>
        <v>0.20971867007672634</v>
      </c>
      <c r="O1181" s="2">
        <f t="shared" si="427"/>
        <v>0.13810741687979539</v>
      </c>
      <c r="P1181" s="1">
        <v>90</v>
      </c>
      <c r="Q1181" s="1">
        <v>26</v>
      </c>
      <c r="R1181" s="1">
        <v>139</v>
      </c>
      <c r="S1181" s="1">
        <v>82</v>
      </c>
      <c r="T1181" s="1">
        <v>42</v>
      </c>
      <c r="U1181" s="1">
        <v>3</v>
      </c>
      <c r="V1181">
        <v>3</v>
      </c>
      <c r="W1181" s="1"/>
      <c r="Y1181" s="1"/>
      <c r="Z1181" s="1">
        <f t="shared" si="423"/>
        <v>3</v>
      </c>
      <c r="AA1181" s="1">
        <v>0</v>
      </c>
      <c r="AC1181">
        <v>2</v>
      </c>
      <c r="AD1181" s="136">
        <v>1</v>
      </c>
      <c r="AE1181">
        <v>0</v>
      </c>
      <c r="AF1181">
        <v>0</v>
      </c>
      <c r="AI1181" t="str">
        <f t="shared" si="413"/>
        <v>Madbury</v>
      </c>
      <c r="AJ1181" t="s">
        <v>2101</v>
      </c>
      <c r="AK1181" s="159">
        <v>1</v>
      </c>
      <c r="AL1181" s="7"/>
      <c r="AN1181" s="91">
        <v>33</v>
      </c>
      <c r="AO1181" s="93">
        <v>17</v>
      </c>
      <c r="AP1181" s="93">
        <v>30</v>
      </c>
      <c r="AQ1181" s="100">
        <v>44820</v>
      </c>
      <c r="AR1181" s="100">
        <f t="shared" si="424"/>
        <v>33017</v>
      </c>
      <c r="AS1181" t="s">
        <v>1753</v>
      </c>
      <c r="AT1181" s="103">
        <f t="shared" si="425"/>
        <v>3344820</v>
      </c>
      <c r="AW1181">
        <v>12.24</v>
      </c>
      <c r="AX1181">
        <v>0.56000000000000005</v>
      </c>
      <c r="AY1181">
        <v>11.68</v>
      </c>
      <c r="BA1181" s="7">
        <f t="shared" si="428"/>
        <v>0</v>
      </c>
      <c r="BB1181" s="7">
        <f t="shared" si="429"/>
        <v>0</v>
      </c>
      <c r="BC1181" s="7">
        <f t="shared" si="430"/>
        <v>1</v>
      </c>
      <c r="BD1181" s="7">
        <f t="shared" si="430"/>
        <v>0</v>
      </c>
      <c r="BE1181" s="7">
        <f t="shared" si="435"/>
        <v>0</v>
      </c>
      <c r="BF1181" s="107">
        <f t="shared" si="431"/>
        <v>0</v>
      </c>
      <c r="BG1181" s="107">
        <f t="shared" si="432"/>
        <v>0</v>
      </c>
      <c r="BH1181" s="107">
        <f t="shared" si="433"/>
        <v>0.35499999999999998</v>
      </c>
      <c r="BI1181" s="107">
        <f t="shared" si="434"/>
        <v>0</v>
      </c>
      <c r="BJ1181" s="107">
        <f t="shared" si="436"/>
        <v>0</v>
      </c>
      <c r="BK1181" s="151">
        <f t="shared" si="437"/>
        <v>0</v>
      </c>
      <c r="BM1181">
        <v>0</v>
      </c>
      <c r="BN1181">
        <v>0</v>
      </c>
      <c r="BO1181">
        <v>0</v>
      </c>
      <c r="BP1181">
        <v>0</v>
      </c>
      <c r="BQ1181">
        <v>0</v>
      </c>
      <c r="BR1181">
        <v>1</v>
      </c>
      <c r="BS1181">
        <v>0</v>
      </c>
      <c r="BT1181">
        <v>0</v>
      </c>
      <c r="BU1181">
        <v>0</v>
      </c>
      <c r="BW1181">
        <v>1</v>
      </c>
      <c r="BX1181">
        <v>1</v>
      </c>
      <c r="BY1181">
        <v>0</v>
      </c>
      <c r="BZ1181">
        <v>0</v>
      </c>
      <c r="CA1181">
        <v>0</v>
      </c>
      <c r="CB1181">
        <v>0</v>
      </c>
      <c r="CC1181">
        <v>0</v>
      </c>
      <c r="CD1181">
        <v>0</v>
      </c>
      <c r="CE1181">
        <v>0</v>
      </c>
      <c r="CF1181">
        <v>0</v>
      </c>
    </row>
    <row r="1182" spans="1:84" hidden="1" outlineLevel="1">
      <c r="A1182" s="9" t="s">
        <v>1421</v>
      </c>
      <c r="B1182" s="9" t="s">
        <v>3222</v>
      </c>
      <c r="C1182" s="1">
        <f t="shared" si="414"/>
        <v>505</v>
      </c>
      <c r="D1182" s="7">
        <f t="shared" si="415"/>
        <v>3</v>
      </c>
      <c r="E1182" s="7">
        <f t="shared" si="416"/>
        <v>5</v>
      </c>
      <c r="F1182" s="7">
        <f t="shared" si="417"/>
        <v>1</v>
      </c>
      <c r="G1182" s="7">
        <f t="shared" si="412"/>
        <v>2</v>
      </c>
      <c r="H1182" s="48">
        <f t="shared" si="418"/>
        <v>30</v>
      </c>
      <c r="I1182" s="163">
        <f t="shared" si="419"/>
        <v>5.9405940594059403E-2</v>
      </c>
      <c r="J1182" s="8"/>
      <c r="K1182" s="2">
        <f t="shared" si="420"/>
        <v>0.18613861386138614</v>
      </c>
      <c r="L1182" s="2">
        <f t="shared" si="421"/>
        <v>7.3267326732673263E-2</v>
      </c>
      <c r="M1182" s="2">
        <f t="shared" si="422"/>
        <v>0.35247524752475246</v>
      </c>
      <c r="N1182" s="2">
        <f t="shared" si="426"/>
        <v>0.29306930693069305</v>
      </c>
      <c r="O1182" s="2">
        <f t="shared" si="427"/>
        <v>9.5049504950495189E-2</v>
      </c>
      <c r="P1182" s="1">
        <v>94</v>
      </c>
      <c r="Q1182" s="1">
        <v>37</v>
      </c>
      <c r="R1182" s="1">
        <v>178</v>
      </c>
      <c r="S1182" s="1">
        <v>148</v>
      </c>
      <c r="T1182" s="1">
        <v>43</v>
      </c>
      <c r="U1182" s="1">
        <v>2</v>
      </c>
      <c r="V1182">
        <v>0</v>
      </c>
      <c r="W1182" s="1"/>
      <c r="Y1182" s="1"/>
      <c r="Z1182" s="1">
        <f t="shared" si="423"/>
        <v>2</v>
      </c>
      <c r="AA1182" s="1">
        <v>0</v>
      </c>
      <c r="AC1182">
        <v>1</v>
      </c>
      <c r="AD1182" s="136">
        <v>0</v>
      </c>
      <c r="AE1182">
        <v>0</v>
      </c>
      <c r="AF1182">
        <v>0</v>
      </c>
      <c r="AI1182" t="str">
        <f t="shared" si="413"/>
        <v>Madison</v>
      </c>
      <c r="AJ1182" t="s">
        <v>1837</v>
      </c>
      <c r="AK1182" s="159">
        <v>1</v>
      </c>
      <c r="AL1182" s="7"/>
      <c r="AN1182" s="91">
        <v>33</v>
      </c>
      <c r="AO1182" s="93">
        <v>3</v>
      </c>
      <c r="AP1182" s="93">
        <v>60</v>
      </c>
      <c r="AQ1182" s="100">
        <v>45060</v>
      </c>
      <c r="AR1182" s="100">
        <f t="shared" si="424"/>
        <v>33003</v>
      </c>
      <c r="AS1182" t="s">
        <v>1753</v>
      </c>
      <c r="AT1182" s="103">
        <f t="shared" si="425"/>
        <v>3345060</v>
      </c>
      <c r="AW1182">
        <v>40.950000000000003</v>
      </c>
      <c r="AX1182">
        <v>2.2200000000000002</v>
      </c>
      <c r="AY1182">
        <v>38.729999999999997</v>
      </c>
      <c r="BA1182" s="7">
        <f t="shared" si="428"/>
        <v>0</v>
      </c>
      <c r="BB1182" s="7">
        <f t="shared" si="429"/>
        <v>0</v>
      </c>
      <c r="BC1182" s="7">
        <f t="shared" si="430"/>
        <v>1</v>
      </c>
      <c r="BD1182" s="7">
        <f t="shared" si="430"/>
        <v>0</v>
      </c>
      <c r="BE1182" s="7">
        <f t="shared" si="435"/>
        <v>0</v>
      </c>
      <c r="BF1182" s="107">
        <f t="shared" si="431"/>
        <v>0</v>
      </c>
      <c r="BG1182" s="107">
        <f t="shared" si="432"/>
        <v>0</v>
      </c>
      <c r="BH1182" s="107">
        <f t="shared" si="433"/>
        <v>0.35199999999999998</v>
      </c>
      <c r="BI1182" s="107">
        <f t="shared" si="434"/>
        <v>0</v>
      </c>
      <c r="BJ1182" s="107">
        <f t="shared" si="436"/>
        <v>0</v>
      </c>
      <c r="BK1182" s="151">
        <f t="shared" si="437"/>
        <v>0</v>
      </c>
      <c r="BM1182">
        <v>0</v>
      </c>
      <c r="BN1182">
        <v>0</v>
      </c>
      <c r="BO1182">
        <v>0</v>
      </c>
      <c r="BP1182">
        <v>0</v>
      </c>
      <c r="BQ1182">
        <v>0</v>
      </c>
      <c r="BR1182">
        <v>0</v>
      </c>
      <c r="BS1182">
        <v>0</v>
      </c>
      <c r="BT1182">
        <v>0</v>
      </c>
      <c r="BU1182">
        <v>0</v>
      </c>
      <c r="BW1182">
        <v>0</v>
      </c>
      <c r="BX1182">
        <v>0</v>
      </c>
      <c r="BY1182">
        <v>0</v>
      </c>
      <c r="BZ1182">
        <v>2</v>
      </c>
      <c r="CA1182">
        <v>0</v>
      </c>
      <c r="CB1182">
        <v>0</v>
      </c>
      <c r="CC1182">
        <v>0</v>
      </c>
      <c r="CD1182">
        <v>0</v>
      </c>
      <c r="CE1182">
        <v>0</v>
      </c>
      <c r="CF1182">
        <v>0</v>
      </c>
    </row>
    <row r="1183" spans="1:84" hidden="1" outlineLevel="1">
      <c r="A1183" t="s">
        <v>2009</v>
      </c>
      <c r="B1183" s="9" t="s">
        <v>3222</v>
      </c>
      <c r="C1183" s="1">
        <f t="shared" si="414"/>
        <v>15623</v>
      </c>
      <c r="D1183" s="7">
        <f t="shared" si="415"/>
        <v>3</v>
      </c>
      <c r="E1183" s="7">
        <f t="shared" si="416"/>
        <v>4</v>
      </c>
      <c r="F1183" s="7">
        <f t="shared" si="417"/>
        <v>1</v>
      </c>
      <c r="G1183" s="7">
        <f t="shared" si="412"/>
        <v>2</v>
      </c>
      <c r="H1183" s="48">
        <f t="shared" si="418"/>
        <v>1921</v>
      </c>
      <c r="I1183" s="163">
        <f t="shared" si="419"/>
        <v>0.12295973884657237</v>
      </c>
      <c r="J1183" s="8"/>
      <c r="K1183" s="2">
        <f t="shared" si="420"/>
        <v>0.14382640978045189</v>
      </c>
      <c r="L1183" s="2">
        <f t="shared" si="421"/>
        <v>0.11476669013633745</v>
      </c>
      <c r="M1183" s="2">
        <f t="shared" si="422"/>
        <v>0.3695833066632529</v>
      </c>
      <c r="N1183" s="2">
        <f t="shared" si="426"/>
        <v>0.24662356781668054</v>
      </c>
      <c r="O1183" s="2">
        <f t="shared" si="427"/>
        <v>0.1252000256032772</v>
      </c>
      <c r="P1183" s="1">
        <v>2247</v>
      </c>
      <c r="Q1183" s="1">
        <v>1793</v>
      </c>
      <c r="R1183" s="1">
        <v>5774</v>
      </c>
      <c r="S1183" s="1">
        <v>3853</v>
      </c>
      <c r="T1183" s="1">
        <v>1585</v>
      </c>
      <c r="U1183" s="1">
        <v>98</v>
      </c>
      <c r="V1183">
        <v>22</v>
      </c>
      <c r="W1183" s="1"/>
      <c r="Y1183" s="1"/>
      <c r="Z1183" s="1">
        <f t="shared" si="423"/>
        <v>67</v>
      </c>
      <c r="AA1183" s="1">
        <v>72</v>
      </c>
      <c r="AC1183">
        <v>59</v>
      </c>
      <c r="AD1183" s="136">
        <v>34</v>
      </c>
      <c r="AE1183">
        <v>12</v>
      </c>
      <c r="AF1183">
        <v>7</v>
      </c>
      <c r="AI1183" t="str">
        <f t="shared" si="413"/>
        <v>Manchester</v>
      </c>
      <c r="AJ1183" t="s">
        <v>119</v>
      </c>
      <c r="AK1183" s="159">
        <v>1</v>
      </c>
      <c r="AL1183" s="7"/>
      <c r="AN1183" s="91">
        <v>33</v>
      </c>
      <c r="AO1183" s="93">
        <v>11</v>
      </c>
      <c r="AP1183" s="93">
        <v>85</v>
      </c>
      <c r="AQ1183" s="100">
        <v>45140</v>
      </c>
      <c r="AR1183" s="100">
        <f t="shared" si="424"/>
        <v>33011</v>
      </c>
      <c r="AS1183" t="s">
        <v>1057</v>
      </c>
      <c r="AT1183" s="103">
        <f t="shared" si="425"/>
        <v>3345140</v>
      </c>
      <c r="AW1183">
        <v>34.909999999999997</v>
      </c>
      <c r="AX1183">
        <v>1.9</v>
      </c>
      <c r="AY1183">
        <v>33.01</v>
      </c>
      <c r="BA1183" s="7">
        <f t="shared" si="428"/>
        <v>0</v>
      </c>
      <c r="BB1183" s="7">
        <f t="shared" si="429"/>
        <v>0</v>
      </c>
      <c r="BC1183" s="7">
        <f t="shared" si="430"/>
        <v>1</v>
      </c>
      <c r="BD1183" s="7">
        <f t="shared" si="430"/>
        <v>0</v>
      </c>
      <c r="BE1183" s="7">
        <f t="shared" si="435"/>
        <v>0</v>
      </c>
      <c r="BF1183" s="107">
        <f t="shared" si="431"/>
        <v>0</v>
      </c>
      <c r="BG1183" s="107">
        <f t="shared" si="432"/>
        <v>0</v>
      </c>
      <c r="BH1183" s="107">
        <f t="shared" si="433"/>
        <v>0.36899999999999999</v>
      </c>
      <c r="BI1183" s="107">
        <f t="shared" si="434"/>
        <v>0</v>
      </c>
      <c r="BJ1183" s="107">
        <f t="shared" si="436"/>
        <v>0</v>
      </c>
      <c r="BK1183" s="151">
        <f t="shared" si="437"/>
        <v>0</v>
      </c>
      <c r="BM1183">
        <v>2</v>
      </c>
      <c r="BN1183">
        <v>0</v>
      </c>
      <c r="BO1183">
        <v>1</v>
      </c>
      <c r="BP1183">
        <v>1</v>
      </c>
      <c r="BQ1183">
        <v>2</v>
      </c>
      <c r="BR1183">
        <v>0</v>
      </c>
      <c r="BS1183">
        <v>1</v>
      </c>
      <c r="BT1183">
        <v>1</v>
      </c>
      <c r="BU1183">
        <v>11</v>
      </c>
      <c r="BW1183">
        <v>11</v>
      </c>
      <c r="BX1183">
        <v>4</v>
      </c>
      <c r="BY1183">
        <v>2</v>
      </c>
      <c r="BZ1183">
        <v>2</v>
      </c>
      <c r="CA1183">
        <v>2</v>
      </c>
      <c r="CB1183">
        <v>21</v>
      </c>
      <c r="CC1183">
        <v>5</v>
      </c>
      <c r="CD1183">
        <v>0</v>
      </c>
      <c r="CE1183">
        <v>0</v>
      </c>
      <c r="CF1183">
        <v>1</v>
      </c>
    </row>
    <row r="1184" spans="1:84" hidden="1" outlineLevel="1">
      <c r="A1184" t="s">
        <v>295</v>
      </c>
      <c r="B1184" s="9" t="s">
        <v>3222</v>
      </c>
      <c r="C1184" s="1">
        <f t="shared" si="414"/>
        <v>318</v>
      </c>
      <c r="D1184" s="7">
        <f t="shared" si="415"/>
        <v>2</v>
      </c>
      <c r="E1184" s="7">
        <f t="shared" si="416"/>
        <v>4</v>
      </c>
      <c r="F1184" s="7">
        <f t="shared" si="417"/>
        <v>1</v>
      </c>
      <c r="G1184" s="7">
        <f t="shared" si="412"/>
        <v>3</v>
      </c>
      <c r="H1184" s="48">
        <f t="shared" si="418"/>
        <v>18</v>
      </c>
      <c r="I1184" s="163">
        <f t="shared" si="419"/>
        <v>5.6603773584905662E-2</v>
      </c>
      <c r="J1184" s="8"/>
      <c r="K1184" s="2">
        <f t="shared" si="420"/>
        <v>0.27987421383647798</v>
      </c>
      <c r="L1184" s="2">
        <f t="shared" si="421"/>
        <v>7.5471698113207544E-2</v>
      </c>
      <c r="M1184" s="2">
        <f t="shared" si="422"/>
        <v>0.33647798742138363</v>
      </c>
      <c r="N1184" s="2">
        <f t="shared" si="426"/>
        <v>0.21383647798742139</v>
      </c>
      <c r="O1184" s="2">
        <f t="shared" si="427"/>
        <v>9.4339622641509413E-2</v>
      </c>
      <c r="P1184" s="1">
        <v>89</v>
      </c>
      <c r="Q1184" s="1">
        <v>24</v>
      </c>
      <c r="R1184" s="1">
        <v>107</v>
      </c>
      <c r="S1184" s="1">
        <v>68</v>
      </c>
      <c r="T1184" s="1">
        <v>22</v>
      </c>
      <c r="U1184" s="1">
        <v>2</v>
      </c>
      <c r="V1184">
        <v>2</v>
      </c>
      <c r="W1184" s="1"/>
      <c r="Y1184" s="1"/>
      <c r="Z1184" s="1">
        <f t="shared" si="423"/>
        <v>1</v>
      </c>
      <c r="AA1184" s="1">
        <v>1</v>
      </c>
      <c r="AC1184">
        <v>1</v>
      </c>
      <c r="AD1184" s="136">
        <v>0</v>
      </c>
      <c r="AE1184">
        <v>1</v>
      </c>
      <c r="AF1184">
        <v>0</v>
      </c>
      <c r="AI1184" t="str">
        <f t="shared" si="413"/>
        <v>Marlborough</v>
      </c>
      <c r="AJ1184" t="s">
        <v>1402</v>
      </c>
      <c r="AK1184" s="159">
        <v>2</v>
      </c>
      <c r="AL1184" s="7"/>
      <c r="AN1184" s="91">
        <v>33</v>
      </c>
      <c r="AO1184" s="93">
        <v>5</v>
      </c>
      <c r="AP1184" s="93">
        <v>50</v>
      </c>
      <c r="AQ1184" s="100">
        <v>45460</v>
      </c>
      <c r="AR1184" s="100">
        <f t="shared" si="424"/>
        <v>33005</v>
      </c>
      <c r="AS1184" t="s">
        <v>1753</v>
      </c>
      <c r="AT1184" s="103">
        <f t="shared" si="425"/>
        <v>3345460</v>
      </c>
      <c r="AW1184">
        <v>20.64</v>
      </c>
      <c r="AX1184">
        <v>0.24</v>
      </c>
      <c r="AY1184">
        <v>20.41</v>
      </c>
      <c r="BA1184" s="7">
        <f t="shared" si="428"/>
        <v>0</v>
      </c>
      <c r="BB1184" s="7">
        <f t="shared" si="429"/>
        <v>0</v>
      </c>
      <c r="BC1184" s="7">
        <f t="shared" si="430"/>
        <v>1</v>
      </c>
      <c r="BD1184" s="7">
        <f t="shared" si="430"/>
        <v>0</v>
      </c>
      <c r="BE1184" s="7">
        <f t="shared" si="435"/>
        <v>0</v>
      </c>
      <c r="BF1184" s="107">
        <f t="shared" si="431"/>
        <v>0</v>
      </c>
      <c r="BG1184" s="107">
        <f t="shared" si="432"/>
        <v>0</v>
      </c>
      <c r="BH1184" s="107">
        <f t="shared" si="433"/>
        <v>0.33600000000000002</v>
      </c>
      <c r="BI1184" s="107">
        <f t="shared" si="434"/>
        <v>0</v>
      </c>
      <c r="BJ1184" s="107">
        <f t="shared" si="436"/>
        <v>0</v>
      </c>
      <c r="BK1184" s="151">
        <f t="shared" si="437"/>
        <v>0</v>
      </c>
      <c r="BM1184">
        <v>0</v>
      </c>
      <c r="BN1184">
        <v>0</v>
      </c>
      <c r="BO1184">
        <v>0</v>
      </c>
      <c r="BP1184">
        <v>0</v>
      </c>
      <c r="BQ1184">
        <v>0</v>
      </c>
      <c r="BR1184">
        <v>0</v>
      </c>
      <c r="BS1184">
        <v>0</v>
      </c>
      <c r="BT1184">
        <v>1</v>
      </c>
      <c r="BU1184">
        <v>0</v>
      </c>
      <c r="BW1184">
        <v>0</v>
      </c>
      <c r="BX1184">
        <v>0</v>
      </c>
      <c r="BY1184">
        <v>0</v>
      </c>
      <c r="BZ1184">
        <v>0</v>
      </c>
      <c r="CA1184">
        <v>0</v>
      </c>
      <c r="CB1184">
        <v>0</v>
      </c>
      <c r="CC1184">
        <v>0</v>
      </c>
      <c r="CD1184">
        <v>0</v>
      </c>
      <c r="CE1184">
        <v>0</v>
      </c>
      <c r="CF1184">
        <v>0</v>
      </c>
    </row>
    <row r="1185" spans="1:84" hidden="1" outlineLevel="1">
      <c r="A1185" t="s">
        <v>1749</v>
      </c>
      <c r="B1185" s="9" t="s">
        <v>3222</v>
      </c>
      <c r="C1185" s="1">
        <f t="shared" si="414"/>
        <v>158</v>
      </c>
      <c r="D1185" s="7">
        <f t="shared" si="415"/>
        <v>3</v>
      </c>
      <c r="E1185" s="7">
        <f t="shared" si="416"/>
        <v>5</v>
      </c>
      <c r="F1185" s="7">
        <f t="shared" si="417"/>
        <v>2</v>
      </c>
      <c r="G1185" s="7">
        <f t="shared" si="412"/>
        <v>1</v>
      </c>
      <c r="H1185" s="48">
        <f t="shared" si="418"/>
        <v>5</v>
      </c>
      <c r="I1185" s="163">
        <f t="shared" si="419"/>
        <v>3.1645569620253167E-2</v>
      </c>
      <c r="J1185" s="8"/>
      <c r="K1185" s="2">
        <f t="shared" si="420"/>
        <v>0.22151898734177214</v>
      </c>
      <c r="L1185" s="2">
        <f t="shared" si="421"/>
        <v>5.0632911392405063E-2</v>
      </c>
      <c r="M1185" s="2">
        <f t="shared" si="422"/>
        <v>0.24050632911392406</v>
      </c>
      <c r="N1185" s="2">
        <f t="shared" si="426"/>
        <v>0.27215189873417722</v>
      </c>
      <c r="O1185" s="2">
        <f t="shared" si="427"/>
        <v>0.2151898734177215</v>
      </c>
      <c r="P1185" s="1">
        <v>35</v>
      </c>
      <c r="Q1185" s="1">
        <v>8</v>
      </c>
      <c r="R1185" s="1">
        <v>38</v>
      </c>
      <c r="S1185" s="1">
        <v>43</v>
      </c>
      <c r="T1185" s="1">
        <v>31</v>
      </c>
      <c r="U1185" s="1">
        <v>1</v>
      </c>
      <c r="V1185">
        <v>0</v>
      </c>
      <c r="W1185" s="1"/>
      <c r="Y1185" s="1"/>
      <c r="Z1185" s="1">
        <f t="shared" si="423"/>
        <v>0</v>
      </c>
      <c r="AA1185" s="1">
        <v>0</v>
      </c>
      <c r="AC1185">
        <v>1</v>
      </c>
      <c r="AD1185" s="136">
        <v>1</v>
      </c>
      <c r="AE1185">
        <v>0</v>
      </c>
      <c r="AF1185">
        <v>0</v>
      </c>
      <c r="AI1185" t="str">
        <f t="shared" si="413"/>
        <v>Marlow</v>
      </c>
      <c r="AJ1185" t="s">
        <v>1402</v>
      </c>
      <c r="AK1185" s="159">
        <v>2</v>
      </c>
      <c r="AL1185" s="7"/>
      <c r="AN1185" s="91">
        <v>33</v>
      </c>
      <c r="AO1185" s="93">
        <v>5</v>
      </c>
      <c r="AP1185" s="93">
        <v>55</v>
      </c>
      <c r="AQ1185" s="100">
        <v>45700</v>
      </c>
      <c r="AR1185" s="100">
        <f t="shared" si="424"/>
        <v>33005</v>
      </c>
      <c r="AS1185" t="s">
        <v>1753</v>
      </c>
      <c r="AT1185" s="103">
        <f t="shared" si="425"/>
        <v>3345700</v>
      </c>
      <c r="AW1185">
        <v>26.42</v>
      </c>
      <c r="AX1185">
        <v>0.47</v>
      </c>
      <c r="AY1185">
        <v>25.95</v>
      </c>
      <c r="BA1185" s="7">
        <f t="shared" si="428"/>
        <v>0</v>
      </c>
      <c r="BB1185" s="7">
        <f t="shared" si="429"/>
        <v>0</v>
      </c>
      <c r="BC1185" s="7">
        <f t="shared" si="430"/>
        <v>0</v>
      </c>
      <c r="BD1185" s="7">
        <f t="shared" si="430"/>
        <v>1</v>
      </c>
      <c r="BE1185" s="7">
        <f t="shared" si="435"/>
        <v>0</v>
      </c>
      <c r="BF1185" s="107">
        <f t="shared" si="431"/>
        <v>0</v>
      </c>
      <c r="BG1185" s="107">
        <f t="shared" si="432"/>
        <v>0</v>
      </c>
      <c r="BH1185" s="107">
        <f t="shared" si="433"/>
        <v>0</v>
      </c>
      <c r="BI1185" s="107">
        <f t="shared" si="434"/>
        <v>0.27200000000000002</v>
      </c>
      <c r="BJ1185" s="107">
        <f t="shared" si="436"/>
        <v>0</v>
      </c>
      <c r="BK1185" s="151">
        <f t="shared" si="437"/>
        <v>0</v>
      </c>
      <c r="BM1185">
        <v>0</v>
      </c>
      <c r="BN1185">
        <v>0</v>
      </c>
      <c r="BO1185">
        <v>0</v>
      </c>
      <c r="BP1185">
        <v>0</v>
      </c>
      <c r="BQ1185">
        <v>0</v>
      </c>
      <c r="BR1185">
        <v>0</v>
      </c>
      <c r="BS1185">
        <v>0</v>
      </c>
      <c r="BT1185">
        <v>0</v>
      </c>
      <c r="BU1185">
        <v>0</v>
      </c>
      <c r="BW1185">
        <v>0</v>
      </c>
      <c r="BX1185">
        <v>0</v>
      </c>
      <c r="BY1185">
        <v>0</v>
      </c>
      <c r="BZ1185">
        <v>0</v>
      </c>
      <c r="CA1185">
        <v>0</v>
      </c>
      <c r="CB1185">
        <v>0</v>
      </c>
      <c r="CC1185">
        <v>0</v>
      </c>
      <c r="CD1185">
        <v>0</v>
      </c>
      <c r="CE1185">
        <v>0</v>
      </c>
      <c r="CF1185">
        <v>0</v>
      </c>
    </row>
    <row r="1186" spans="1:84" hidden="1" outlineLevel="1">
      <c r="A1186" t="s">
        <v>1551</v>
      </c>
      <c r="B1186" s="9" t="s">
        <v>3222</v>
      </c>
      <c r="C1186" s="1">
        <f t="shared" si="414"/>
        <v>392</v>
      </c>
      <c r="D1186" s="7">
        <f t="shared" si="415"/>
        <v>3</v>
      </c>
      <c r="E1186" s="7">
        <f t="shared" si="416"/>
        <v>5</v>
      </c>
      <c r="F1186" s="7">
        <f t="shared" si="417"/>
        <v>1</v>
      </c>
      <c r="G1186" s="7">
        <f t="shared" si="412"/>
        <v>2</v>
      </c>
      <c r="H1186" s="48">
        <f t="shared" si="418"/>
        <v>21</v>
      </c>
      <c r="I1186" s="163">
        <f t="shared" si="419"/>
        <v>5.3571428571428568E-2</v>
      </c>
      <c r="J1186" s="8"/>
      <c r="K1186" s="2">
        <f t="shared" si="420"/>
        <v>0.15816326530612246</v>
      </c>
      <c r="L1186" s="2">
        <f t="shared" si="421"/>
        <v>8.9285714285714288E-2</v>
      </c>
      <c r="M1186" s="2">
        <f t="shared" si="422"/>
        <v>0.3392857142857143</v>
      </c>
      <c r="N1186" s="2">
        <f t="shared" si="426"/>
        <v>0.2857142857142857</v>
      </c>
      <c r="O1186" s="2">
        <f t="shared" si="427"/>
        <v>0.12755102040816324</v>
      </c>
      <c r="P1186" s="1">
        <v>62</v>
      </c>
      <c r="Q1186" s="1">
        <v>35</v>
      </c>
      <c r="R1186" s="1">
        <v>133</v>
      </c>
      <c r="S1186" s="1">
        <v>112</v>
      </c>
      <c r="T1186" s="1">
        <v>38</v>
      </c>
      <c r="U1186" s="1">
        <v>8</v>
      </c>
      <c r="V1186">
        <v>1</v>
      </c>
      <c r="W1186" s="1"/>
      <c r="Y1186" s="1"/>
      <c r="Z1186" s="1">
        <f t="shared" si="423"/>
        <v>0</v>
      </c>
      <c r="AA1186" s="1">
        <v>0</v>
      </c>
      <c r="AC1186">
        <v>0</v>
      </c>
      <c r="AD1186" s="136">
        <v>1</v>
      </c>
      <c r="AE1186">
        <v>0</v>
      </c>
      <c r="AF1186">
        <v>2</v>
      </c>
      <c r="AI1186" t="str">
        <f t="shared" si="413"/>
        <v>Mason</v>
      </c>
      <c r="AJ1186" t="s">
        <v>119</v>
      </c>
      <c r="AK1186" s="159">
        <v>2</v>
      </c>
      <c r="AL1186" s="7"/>
      <c r="AN1186" s="91">
        <v>33</v>
      </c>
      <c r="AO1186" s="93">
        <v>11</v>
      </c>
      <c r="AP1186" s="93">
        <v>90</v>
      </c>
      <c r="AQ1186" s="100">
        <v>46260</v>
      </c>
      <c r="AR1186" s="100">
        <f t="shared" si="424"/>
        <v>33011</v>
      </c>
      <c r="AS1186" t="s">
        <v>1753</v>
      </c>
      <c r="AT1186" s="103">
        <f t="shared" si="425"/>
        <v>3346260</v>
      </c>
      <c r="AW1186">
        <v>23.96</v>
      </c>
      <c r="AX1186">
        <v>0.06</v>
      </c>
      <c r="AY1186">
        <v>23.9</v>
      </c>
      <c r="BA1186" s="7">
        <f t="shared" si="428"/>
        <v>0</v>
      </c>
      <c r="BB1186" s="7">
        <f t="shared" si="429"/>
        <v>0</v>
      </c>
      <c r="BC1186" s="7">
        <f t="shared" si="430"/>
        <v>1</v>
      </c>
      <c r="BD1186" s="7">
        <f t="shared" si="430"/>
        <v>0</v>
      </c>
      <c r="BE1186" s="7">
        <f t="shared" si="435"/>
        <v>0</v>
      </c>
      <c r="BF1186" s="107">
        <f t="shared" si="431"/>
        <v>0</v>
      </c>
      <c r="BG1186" s="107">
        <f t="shared" si="432"/>
        <v>0</v>
      </c>
      <c r="BH1186" s="107">
        <f t="shared" si="433"/>
        <v>0.33900000000000002</v>
      </c>
      <c r="BI1186" s="107">
        <f t="shared" si="434"/>
        <v>0</v>
      </c>
      <c r="BJ1186" s="107">
        <f t="shared" si="436"/>
        <v>0</v>
      </c>
      <c r="BK1186" s="151">
        <f t="shared" si="437"/>
        <v>0</v>
      </c>
      <c r="BM1186">
        <v>0</v>
      </c>
      <c r="BN1186">
        <v>0</v>
      </c>
      <c r="BO1186">
        <v>0</v>
      </c>
      <c r="BP1186">
        <v>0</v>
      </c>
      <c r="BQ1186">
        <v>0</v>
      </c>
      <c r="BR1186">
        <v>0</v>
      </c>
      <c r="BS1186">
        <v>0</v>
      </c>
      <c r="BT1186">
        <v>0</v>
      </c>
      <c r="BU1186">
        <v>0</v>
      </c>
      <c r="BW1186">
        <v>0</v>
      </c>
      <c r="BX1186">
        <v>0</v>
      </c>
      <c r="BY1186">
        <v>0</v>
      </c>
      <c r="BZ1186">
        <v>0</v>
      </c>
      <c r="CA1186">
        <v>0</v>
      </c>
      <c r="CB1186">
        <v>0</v>
      </c>
      <c r="CC1186">
        <v>0</v>
      </c>
      <c r="CD1186">
        <v>0</v>
      </c>
      <c r="CE1186">
        <v>0</v>
      </c>
      <c r="CF1186">
        <v>0</v>
      </c>
    </row>
    <row r="1187" spans="1:84" hidden="1" outlineLevel="1">
      <c r="A1187" t="s">
        <v>1816</v>
      </c>
      <c r="B1187" s="9" t="s">
        <v>3222</v>
      </c>
      <c r="C1187" s="1">
        <f t="shared" si="414"/>
        <v>1685</v>
      </c>
      <c r="D1187" s="7">
        <f t="shared" si="415"/>
        <v>3</v>
      </c>
      <c r="E1187" s="7">
        <f t="shared" si="416"/>
        <v>4</v>
      </c>
      <c r="F1187" s="7">
        <f t="shared" si="417"/>
        <v>1</v>
      </c>
      <c r="G1187" s="7">
        <f t="shared" si="412"/>
        <v>2</v>
      </c>
      <c r="H1187" s="48">
        <f t="shared" si="418"/>
        <v>318</v>
      </c>
      <c r="I1187" s="163">
        <f t="shared" si="419"/>
        <v>0.18872403560830861</v>
      </c>
      <c r="J1187" s="8"/>
      <c r="K1187" s="2">
        <f t="shared" si="420"/>
        <v>0.17863501483679525</v>
      </c>
      <c r="L1187" s="2">
        <f t="shared" si="421"/>
        <v>0.10029673590504451</v>
      </c>
      <c r="M1187" s="2">
        <f t="shared" si="422"/>
        <v>0.40890207715133531</v>
      </c>
      <c r="N1187" s="2">
        <f t="shared" si="426"/>
        <v>0.2201780415430267</v>
      </c>
      <c r="O1187" s="2">
        <f t="shared" si="427"/>
        <v>9.1988130563798259E-2</v>
      </c>
      <c r="P1187" s="1">
        <v>301</v>
      </c>
      <c r="Q1187" s="1">
        <v>169</v>
      </c>
      <c r="R1187" s="1">
        <v>689</v>
      </c>
      <c r="S1187" s="1">
        <v>371</v>
      </c>
      <c r="T1187" s="1">
        <v>115</v>
      </c>
      <c r="U1187" s="1">
        <v>12</v>
      </c>
      <c r="V1187">
        <v>2</v>
      </c>
      <c r="W1187" s="1"/>
      <c r="Y1187" s="1"/>
      <c r="Z1187" s="1">
        <f t="shared" si="423"/>
        <v>8</v>
      </c>
      <c r="AA1187" s="1">
        <v>6</v>
      </c>
      <c r="AC1187">
        <v>9</v>
      </c>
      <c r="AD1187" s="136">
        <v>2</v>
      </c>
      <c r="AE1187">
        <v>1</v>
      </c>
      <c r="AF1187">
        <v>0</v>
      </c>
      <c r="AI1187" t="str">
        <f t="shared" si="413"/>
        <v>Meredith</v>
      </c>
      <c r="AJ1187" t="s">
        <v>1404</v>
      </c>
      <c r="AK1187" s="159">
        <v>1</v>
      </c>
      <c r="AL1187" s="7"/>
      <c r="AN1187" s="91">
        <v>33</v>
      </c>
      <c r="AO1187" s="93">
        <v>1</v>
      </c>
      <c r="AP1187" s="93">
        <v>40</v>
      </c>
      <c r="AQ1187" s="100">
        <v>47140</v>
      </c>
      <c r="AR1187" s="100">
        <f t="shared" si="424"/>
        <v>33001</v>
      </c>
      <c r="AS1187" t="s">
        <v>1753</v>
      </c>
      <c r="AT1187" s="103">
        <f t="shared" si="425"/>
        <v>3347140</v>
      </c>
      <c r="AW1187">
        <v>54.13</v>
      </c>
      <c r="AX1187">
        <v>13.93</v>
      </c>
      <c r="AY1187">
        <v>40.19</v>
      </c>
      <c r="BA1187" s="7">
        <f t="shared" si="428"/>
        <v>0</v>
      </c>
      <c r="BB1187" s="7">
        <f t="shared" si="429"/>
        <v>0</v>
      </c>
      <c r="BC1187" s="7">
        <f t="shared" si="430"/>
        <v>1</v>
      </c>
      <c r="BD1187" s="7">
        <f t="shared" si="430"/>
        <v>0</v>
      </c>
      <c r="BE1187" s="7">
        <f t="shared" si="435"/>
        <v>0</v>
      </c>
      <c r="BF1187" s="107">
        <f t="shared" si="431"/>
        <v>0</v>
      </c>
      <c r="BG1187" s="107">
        <f t="shared" si="432"/>
        <v>0</v>
      </c>
      <c r="BH1187" s="107">
        <f t="shared" si="433"/>
        <v>0.40799999999999997</v>
      </c>
      <c r="BI1187" s="107">
        <f t="shared" si="434"/>
        <v>0</v>
      </c>
      <c r="BJ1187" s="107">
        <f t="shared" si="436"/>
        <v>0</v>
      </c>
      <c r="BK1187" s="151">
        <f t="shared" si="437"/>
        <v>0</v>
      </c>
      <c r="BM1187">
        <v>0</v>
      </c>
      <c r="BN1187">
        <v>1</v>
      </c>
      <c r="BO1187">
        <v>0</v>
      </c>
      <c r="BP1187">
        <v>0</v>
      </c>
      <c r="BQ1187">
        <v>0</v>
      </c>
      <c r="BR1187">
        <v>0</v>
      </c>
      <c r="BS1187">
        <v>0</v>
      </c>
      <c r="BT1187">
        <v>0</v>
      </c>
      <c r="BU1187">
        <v>1</v>
      </c>
      <c r="BW1187">
        <v>3</v>
      </c>
      <c r="BX1187">
        <v>0</v>
      </c>
      <c r="BY1187">
        <v>0</v>
      </c>
      <c r="BZ1187">
        <v>1</v>
      </c>
      <c r="CA1187">
        <v>0</v>
      </c>
      <c r="CB1187">
        <v>2</v>
      </c>
      <c r="CC1187">
        <v>0</v>
      </c>
      <c r="CD1187">
        <v>0</v>
      </c>
      <c r="CE1187">
        <v>0</v>
      </c>
      <c r="CF1187">
        <v>0</v>
      </c>
    </row>
    <row r="1188" spans="1:84" hidden="1" outlineLevel="1">
      <c r="A1188" t="s">
        <v>1686</v>
      </c>
      <c r="B1188" s="9" t="s">
        <v>3222</v>
      </c>
      <c r="C1188" s="1">
        <f t="shared" si="414"/>
        <v>5726</v>
      </c>
      <c r="D1188" s="7">
        <f t="shared" si="415"/>
        <v>3</v>
      </c>
      <c r="E1188" s="7">
        <f t="shared" si="416"/>
        <v>4</v>
      </c>
      <c r="F1188" s="7">
        <f t="shared" si="417"/>
        <v>1</v>
      </c>
      <c r="G1188" s="7">
        <f t="shared" si="412"/>
        <v>2</v>
      </c>
      <c r="H1188" s="48">
        <f t="shared" si="418"/>
        <v>1242</v>
      </c>
      <c r="I1188" s="163">
        <f t="shared" si="419"/>
        <v>0.21690534404470835</v>
      </c>
      <c r="J1188" s="8"/>
      <c r="K1188" s="2">
        <f t="shared" si="420"/>
        <v>0.1491442542787286</v>
      </c>
      <c r="L1188" s="2">
        <f t="shared" si="421"/>
        <v>0.10495983234369542</v>
      </c>
      <c r="M1188" s="2">
        <f t="shared" si="422"/>
        <v>0.42752357666783097</v>
      </c>
      <c r="N1188" s="2">
        <f t="shared" si="426"/>
        <v>0.2106182326231226</v>
      </c>
      <c r="O1188" s="2">
        <f t="shared" si="427"/>
        <v>0.10775410408662242</v>
      </c>
      <c r="P1188" s="1">
        <v>854</v>
      </c>
      <c r="Q1188" s="1">
        <v>601</v>
      </c>
      <c r="R1188" s="1">
        <v>2448</v>
      </c>
      <c r="S1188" s="1">
        <v>1206</v>
      </c>
      <c r="T1188" s="1">
        <v>524</v>
      </c>
      <c r="U1188" s="1">
        <v>38</v>
      </c>
      <c r="V1188">
        <v>2</v>
      </c>
      <c r="W1188" s="1"/>
      <c r="Y1188" s="1"/>
      <c r="Z1188" s="1">
        <f t="shared" si="423"/>
        <v>18</v>
      </c>
      <c r="AA1188" s="1">
        <v>6</v>
      </c>
      <c r="AC1188">
        <v>16</v>
      </c>
      <c r="AD1188" s="136">
        <v>5</v>
      </c>
      <c r="AE1188">
        <v>4</v>
      </c>
      <c r="AF1188">
        <v>4</v>
      </c>
      <c r="AI1188" t="str">
        <f t="shared" si="413"/>
        <v>Merrimack</v>
      </c>
      <c r="AJ1188" t="s">
        <v>119</v>
      </c>
      <c r="AK1188" s="159">
        <v>1</v>
      </c>
      <c r="AL1188" s="7"/>
      <c r="AN1188" s="91">
        <v>33</v>
      </c>
      <c r="AO1188" s="93">
        <v>11</v>
      </c>
      <c r="AP1188" s="93">
        <v>95</v>
      </c>
      <c r="AQ1188" s="100">
        <v>47540</v>
      </c>
      <c r="AR1188" s="100">
        <f t="shared" si="424"/>
        <v>33011</v>
      </c>
      <c r="AS1188" t="s">
        <v>1753</v>
      </c>
      <c r="AT1188" s="103">
        <f t="shared" si="425"/>
        <v>3347540</v>
      </c>
      <c r="AW1188">
        <v>33.43</v>
      </c>
      <c r="AX1188">
        <v>0.83</v>
      </c>
      <c r="AY1188">
        <v>32.6</v>
      </c>
      <c r="BA1188" s="7">
        <f t="shared" si="428"/>
        <v>0</v>
      </c>
      <c r="BB1188" s="7">
        <f t="shared" si="429"/>
        <v>0</v>
      </c>
      <c r="BC1188" s="7">
        <f t="shared" si="430"/>
        <v>1</v>
      </c>
      <c r="BD1188" s="7">
        <f t="shared" si="430"/>
        <v>0</v>
      </c>
      <c r="BE1188" s="7">
        <f t="shared" si="435"/>
        <v>0</v>
      </c>
      <c r="BF1188" s="107">
        <f t="shared" si="431"/>
        <v>0</v>
      </c>
      <c r="BG1188" s="107">
        <f t="shared" si="432"/>
        <v>0</v>
      </c>
      <c r="BH1188" s="107">
        <f t="shared" si="433"/>
        <v>0.42699999999999999</v>
      </c>
      <c r="BI1188" s="107">
        <f t="shared" si="434"/>
        <v>0</v>
      </c>
      <c r="BJ1188" s="107">
        <f t="shared" si="436"/>
        <v>0</v>
      </c>
      <c r="BK1188" s="151">
        <f t="shared" si="437"/>
        <v>0</v>
      </c>
      <c r="BM1188">
        <v>0</v>
      </c>
      <c r="BN1188">
        <v>0</v>
      </c>
      <c r="BO1188">
        <v>0</v>
      </c>
      <c r="BP1188">
        <v>0</v>
      </c>
      <c r="BQ1188">
        <v>0</v>
      </c>
      <c r="BR1188">
        <v>0</v>
      </c>
      <c r="BS1188">
        <v>0</v>
      </c>
      <c r="BT1188">
        <v>0</v>
      </c>
      <c r="BU1188">
        <v>3</v>
      </c>
      <c r="BW1188">
        <v>1</v>
      </c>
      <c r="BX1188">
        <v>4</v>
      </c>
      <c r="BY1188">
        <v>1</v>
      </c>
      <c r="BZ1188">
        <v>0</v>
      </c>
      <c r="CA1188">
        <v>0</v>
      </c>
      <c r="CB1188">
        <v>7</v>
      </c>
      <c r="CC1188">
        <v>2</v>
      </c>
      <c r="CD1188">
        <v>0</v>
      </c>
      <c r="CE1188">
        <v>0</v>
      </c>
      <c r="CF1188">
        <v>0</v>
      </c>
    </row>
    <row r="1189" spans="1:84" hidden="1" outlineLevel="1">
      <c r="A1189" t="s">
        <v>120</v>
      </c>
      <c r="B1189" s="9" t="s">
        <v>3222</v>
      </c>
      <c r="C1189" s="1">
        <f t="shared" si="414"/>
        <v>318</v>
      </c>
      <c r="D1189" s="7">
        <f t="shared" si="415"/>
        <v>3</v>
      </c>
      <c r="E1189" s="7">
        <f t="shared" si="416"/>
        <v>5</v>
      </c>
      <c r="F1189" s="7">
        <f t="shared" si="417"/>
        <v>1</v>
      </c>
      <c r="G1189" s="7">
        <f t="shared" si="412"/>
        <v>2</v>
      </c>
      <c r="H1189" s="48">
        <f t="shared" si="418"/>
        <v>6</v>
      </c>
      <c r="I1189" s="163">
        <f t="shared" si="419"/>
        <v>1.8867924528301886E-2</v>
      </c>
      <c r="J1189" s="8"/>
      <c r="K1189" s="2">
        <f t="shared" si="420"/>
        <v>0.12893081761006289</v>
      </c>
      <c r="L1189" s="2">
        <f t="shared" si="421"/>
        <v>5.3459119496855348E-2</v>
      </c>
      <c r="M1189" s="2">
        <f t="shared" si="422"/>
        <v>0.33962264150943394</v>
      </c>
      <c r="N1189" s="2">
        <f t="shared" si="426"/>
        <v>0.32075471698113206</v>
      </c>
      <c r="O1189" s="2">
        <f t="shared" si="427"/>
        <v>0.1572327044025158</v>
      </c>
      <c r="P1189" s="1">
        <v>41</v>
      </c>
      <c r="Q1189" s="1">
        <v>17</v>
      </c>
      <c r="R1189" s="1">
        <v>108</v>
      </c>
      <c r="S1189" s="1">
        <v>102</v>
      </c>
      <c r="T1189" s="1">
        <v>36</v>
      </c>
      <c r="U1189" s="1">
        <v>5</v>
      </c>
      <c r="V1189">
        <v>0</v>
      </c>
      <c r="W1189" s="1"/>
      <c r="Y1189" s="1"/>
      <c r="Z1189" s="1">
        <f t="shared" si="423"/>
        <v>2</v>
      </c>
      <c r="AA1189" s="1">
        <v>3</v>
      </c>
      <c r="AC1189">
        <v>3</v>
      </c>
      <c r="AD1189" s="136">
        <v>0</v>
      </c>
      <c r="AE1189">
        <v>1</v>
      </c>
      <c r="AF1189">
        <v>0</v>
      </c>
      <c r="AI1189" t="str">
        <f t="shared" si="413"/>
        <v>Middleton</v>
      </c>
      <c r="AJ1189" t="s">
        <v>2101</v>
      </c>
      <c r="AK1189" s="159">
        <v>1</v>
      </c>
      <c r="AL1189" s="7"/>
      <c r="AN1189" s="91">
        <v>33</v>
      </c>
      <c r="AO1189" s="93">
        <v>17</v>
      </c>
      <c r="AP1189" s="93">
        <v>35</v>
      </c>
      <c r="AQ1189" s="100">
        <v>47700</v>
      </c>
      <c r="AR1189" s="100">
        <f t="shared" si="424"/>
        <v>33017</v>
      </c>
      <c r="AS1189" t="s">
        <v>1753</v>
      </c>
      <c r="AT1189" s="103">
        <f t="shared" si="425"/>
        <v>3347700</v>
      </c>
      <c r="AW1189">
        <v>18.510000000000002</v>
      </c>
      <c r="AX1189">
        <v>0.42</v>
      </c>
      <c r="AY1189">
        <v>18.09</v>
      </c>
      <c r="BA1189" s="7">
        <f t="shared" si="428"/>
        <v>0</v>
      </c>
      <c r="BB1189" s="7">
        <f t="shared" si="429"/>
        <v>0</v>
      </c>
      <c r="BC1189" s="7">
        <f t="shared" si="430"/>
        <v>1</v>
      </c>
      <c r="BD1189" s="7">
        <f t="shared" si="430"/>
        <v>0</v>
      </c>
      <c r="BE1189" s="7">
        <f t="shared" si="435"/>
        <v>0</v>
      </c>
      <c r="BF1189" s="107">
        <f t="shared" si="431"/>
        <v>0</v>
      </c>
      <c r="BG1189" s="107">
        <f t="shared" si="432"/>
        <v>0</v>
      </c>
      <c r="BH1189" s="107">
        <f t="shared" si="433"/>
        <v>0.33900000000000002</v>
      </c>
      <c r="BI1189" s="107">
        <f t="shared" si="434"/>
        <v>0</v>
      </c>
      <c r="BJ1189" s="107">
        <f t="shared" si="436"/>
        <v>0</v>
      </c>
      <c r="BK1189" s="151">
        <f t="shared" si="437"/>
        <v>0</v>
      </c>
      <c r="BM1189">
        <v>0</v>
      </c>
      <c r="BN1189">
        <v>0</v>
      </c>
      <c r="BO1189">
        <v>0</v>
      </c>
      <c r="BP1189">
        <v>0</v>
      </c>
      <c r="BQ1189">
        <v>0</v>
      </c>
      <c r="BR1189">
        <v>0</v>
      </c>
      <c r="BS1189">
        <v>0</v>
      </c>
      <c r="BT1189">
        <v>0</v>
      </c>
      <c r="BU1189">
        <v>0</v>
      </c>
      <c r="BW1189">
        <v>0</v>
      </c>
      <c r="BX1189">
        <v>1</v>
      </c>
      <c r="BY1189">
        <v>0</v>
      </c>
      <c r="BZ1189">
        <v>0</v>
      </c>
      <c r="CA1189">
        <v>0</v>
      </c>
      <c r="CB1189">
        <v>1</v>
      </c>
      <c r="CC1189">
        <v>0</v>
      </c>
      <c r="CD1189">
        <v>0</v>
      </c>
      <c r="CE1189">
        <v>0</v>
      </c>
      <c r="CF1189">
        <v>0</v>
      </c>
    </row>
    <row r="1190" spans="1:84" hidden="1" outlineLevel="1">
      <c r="A1190" t="s">
        <v>2061</v>
      </c>
      <c r="B1190" s="9" t="s">
        <v>3222</v>
      </c>
      <c r="C1190" s="1">
        <f t="shared" si="414"/>
        <v>190</v>
      </c>
      <c r="D1190" s="7">
        <f t="shared" si="415"/>
        <v>4</v>
      </c>
      <c r="E1190" s="7">
        <f t="shared" si="416"/>
        <v>3</v>
      </c>
      <c r="F1190" s="7">
        <f t="shared" si="417"/>
        <v>2</v>
      </c>
      <c r="G1190" s="7">
        <f t="shared" si="412"/>
        <v>1</v>
      </c>
      <c r="H1190" s="48">
        <f t="shared" si="418"/>
        <v>25</v>
      </c>
      <c r="I1190" s="163">
        <f t="shared" si="419"/>
        <v>0.13157894736842105</v>
      </c>
      <c r="J1190" s="8"/>
      <c r="K1190" s="2">
        <f t="shared" si="420"/>
        <v>0.14736842105263157</v>
      </c>
      <c r="L1190" s="2">
        <f t="shared" si="421"/>
        <v>0.15789473684210525</v>
      </c>
      <c r="M1190" s="2">
        <f t="shared" si="422"/>
        <v>0.18421052631578946</v>
      </c>
      <c r="N1190" s="2">
        <f t="shared" si="426"/>
        <v>0.31578947368421051</v>
      </c>
      <c r="O1190" s="2">
        <f t="shared" si="427"/>
        <v>0.1947368421052631</v>
      </c>
      <c r="P1190" s="1">
        <v>28</v>
      </c>
      <c r="Q1190" s="1">
        <v>30</v>
      </c>
      <c r="R1190" s="1">
        <v>35</v>
      </c>
      <c r="S1190" s="1">
        <v>60</v>
      </c>
      <c r="T1190" s="1">
        <v>27</v>
      </c>
      <c r="U1190" s="1">
        <v>4</v>
      </c>
      <c r="V1190">
        <v>0</v>
      </c>
      <c r="W1190" s="1"/>
      <c r="Y1190" s="1"/>
      <c r="Z1190" s="1">
        <f t="shared" si="423"/>
        <v>1</v>
      </c>
      <c r="AA1190" s="1">
        <v>3</v>
      </c>
      <c r="AC1190">
        <v>0</v>
      </c>
      <c r="AD1190" s="136">
        <v>1</v>
      </c>
      <c r="AE1190">
        <v>1</v>
      </c>
      <c r="AF1190">
        <v>0</v>
      </c>
      <c r="AI1190" t="str">
        <f t="shared" si="413"/>
        <v>Milan</v>
      </c>
      <c r="AJ1190" t="s">
        <v>1974</v>
      </c>
      <c r="AK1190" s="159">
        <v>2</v>
      </c>
      <c r="AL1190" s="7"/>
      <c r="AN1190" s="91">
        <v>33</v>
      </c>
      <c r="AO1190" s="93">
        <v>7</v>
      </c>
      <c r="AP1190" s="93">
        <v>135</v>
      </c>
      <c r="AQ1190" s="100">
        <v>47860</v>
      </c>
      <c r="AR1190" s="100">
        <f t="shared" si="424"/>
        <v>33007</v>
      </c>
      <c r="AS1190" t="s">
        <v>1753</v>
      </c>
      <c r="AT1190" s="103">
        <f t="shared" si="425"/>
        <v>3347860</v>
      </c>
      <c r="AW1190">
        <v>62.26</v>
      </c>
      <c r="AX1190">
        <v>0.52</v>
      </c>
      <c r="AY1190">
        <v>61.74</v>
      </c>
      <c r="BA1190" s="7">
        <f t="shared" si="428"/>
        <v>0</v>
      </c>
      <c r="BB1190" s="7">
        <f t="shared" si="429"/>
        <v>0</v>
      </c>
      <c r="BC1190" s="7">
        <f t="shared" si="430"/>
        <v>0</v>
      </c>
      <c r="BD1190" s="7">
        <f t="shared" si="430"/>
        <v>1</v>
      </c>
      <c r="BE1190" s="7">
        <f t="shared" si="435"/>
        <v>0</v>
      </c>
      <c r="BF1190" s="107">
        <f t="shared" si="431"/>
        <v>0</v>
      </c>
      <c r="BG1190" s="107">
        <f t="shared" si="432"/>
        <v>0</v>
      </c>
      <c r="BH1190" s="107">
        <f t="shared" si="433"/>
        <v>0</v>
      </c>
      <c r="BI1190" s="107">
        <f t="shared" si="434"/>
        <v>0.315</v>
      </c>
      <c r="BJ1190" s="107">
        <f t="shared" si="436"/>
        <v>0</v>
      </c>
      <c r="BK1190" s="151">
        <f t="shared" si="437"/>
        <v>0</v>
      </c>
      <c r="BM1190">
        <v>0</v>
      </c>
      <c r="BN1190">
        <v>0</v>
      </c>
      <c r="BO1190">
        <v>0</v>
      </c>
      <c r="BP1190">
        <v>0</v>
      </c>
      <c r="BQ1190">
        <v>0</v>
      </c>
      <c r="BR1190">
        <v>0</v>
      </c>
      <c r="BS1190">
        <v>0</v>
      </c>
      <c r="BT1190">
        <v>0</v>
      </c>
      <c r="BU1190">
        <v>0</v>
      </c>
      <c r="BW1190">
        <v>0</v>
      </c>
      <c r="BX1190">
        <v>0</v>
      </c>
      <c r="BY1190">
        <v>0</v>
      </c>
      <c r="BZ1190">
        <v>0</v>
      </c>
      <c r="CA1190">
        <v>0</v>
      </c>
      <c r="CB1190">
        <v>1</v>
      </c>
      <c r="CC1190">
        <v>0</v>
      </c>
      <c r="CD1190">
        <v>0</v>
      </c>
      <c r="CE1190">
        <v>0</v>
      </c>
      <c r="CF1190">
        <v>0</v>
      </c>
    </row>
    <row r="1191" spans="1:84" hidden="1" outlineLevel="1">
      <c r="A1191" t="s">
        <v>283</v>
      </c>
      <c r="B1191" s="9" t="s">
        <v>3222</v>
      </c>
      <c r="C1191" s="1">
        <f t="shared" si="414"/>
        <v>2944</v>
      </c>
      <c r="D1191" s="7">
        <f t="shared" si="415"/>
        <v>3</v>
      </c>
      <c r="E1191" s="7">
        <f t="shared" si="416"/>
        <v>5</v>
      </c>
      <c r="F1191" s="7">
        <f t="shared" si="417"/>
        <v>1</v>
      </c>
      <c r="G1191" s="7">
        <f t="shared" si="412"/>
        <v>2</v>
      </c>
      <c r="H1191" s="48">
        <f t="shared" si="418"/>
        <v>362</v>
      </c>
      <c r="I1191" s="163">
        <f t="shared" si="419"/>
        <v>0.12296195652173914</v>
      </c>
      <c r="J1191" s="8"/>
      <c r="K1191" s="2">
        <f t="shared" si="420"/>
        <v>0.16542119565217392</v>
      </c>
      <c r="L1191" s="2">
        <f t="shared" si="421"/>
        <v>8.4239130434782608E-2</v>
      </c>
      <c r="M1191" s="2">
        <f t="shared" si="422"/>
        <v>0.37092391304347827</v>
      </c>
      <c r="N1191" s="2">
        <f t="shared" si="426"/>
        <v>0.24796195652173914</v>
      </c>
      <c r="O1191" s="2">
        <f t="shared" si="427"/>
        <v>0.13145380434782605</v>
      </c>
      <c r="P1191" s="1">
        <v>487</v>
      </c>
      <c r="Q1191" s="1">
        <v>248</v>
      </c>
      <c r="R1191" s="1">
        <v>1092</v>
      </c>
      <c r="S1191" s="1">
        <v>730</v>
      </c>
      <c r="T1191" s="1">
        <v>307</v>
      </c>
      <c r="U1191" s="1">
        <v>24</v>
      </c>
      <c r="V1191">
        <v>4</v>
      </c>
      <c r="W1191" s="1"/>
      <c r="Y1191" s="1"/>
      <c r="Z1191" s="1">
        <f t="shared" si="423"/>
        <v>15</v>
      </c>
      <c r="AA1191" s="1">
        <v>8</v>
      </c>
      <c r="AC1191">
        <v>17</v>
      </c>
      <c r="AD1191" s="136">
        <v>5</v>
      </c>
      <c r="AE1191">
        <v>2</v>
      </c>
      <c r="AF1191">
        <v>5</v>
      </c>
      <c r="AI1191" t="str">
        <f t="shared" si="413"/>
        <v>Milford</v>
      </c>
      <c r="AJ1191" t="s">
        <v>119</v>
      </c>
      <c r="AK1191" s="159">
        <v>2</v>
      </c>
      <c r="AL1191" s="7"/>
      <c r="AN1191" s="91">
        <v>33</v>
      </c>
      <c r="AO1191" s="93">
        <v>11</v>
      </c>
      <c r="AP1191" s="93">
        <v>100</v>
      </c>
      <c r="AQ1191" s="100">
        <v>48020</v>
      </c>
      <c r="AR1191" s="100">
        <f t="shared" si="424"/>
        <v>33011</v>
      </c>
      <c r="AS1191" t="s">
        <v>1753</v>
      </c>
      <c r="AT1191" s="103">
        <f t="shared" si="425"/>
        <v>3348020</v>
      </c>
      <c r="AW1191">
        <v>25.28</v>
      </c>
      <c r="AX1191">
        <v>0.06</v>
      </c>
      <c r="AY1191">
        <v>25.23</v>
      </c>
      <c r="BA1191" s="7">
        <f t="shared" si="428"/>
        <v>0</v>
      </c>
      <c r="BB1191" s="7">
        <f t="shared" si="429"/>
        <v>0</v>
      </c>
      <c r="BC1191" s="7">
        <f t="shared" si="430"/>
        <v>1</v>
      </c>
      <c r="BD1191" s="7">
        <f t="shared" si="430"/>
        <v>0</v>
      </c>
      <c r="BE1191" s="7">
        <f t="shared" si="435"/>
        <v>0</v>
      </c>
      <c r="BF1191" s="107">
        <f t="shared" si="431"/>
        <v>0</v>
      </c>
      <c r="BG1191" s="107">
        <f t="shared" si="432"/>
        <v>0</v>
      </c>
      <c r="BH1191" s="107">
        <f t="shared" si="433"/>
        <v>0.37</v>
      </c>
      <c r="BI1191" s="107">
        <f t="shared" si="434"/>
        <v>0</v>
      </c>
      <c r="BJ1191" s="107">
        <f t="shared" si="436"/>
        <v>0</v>
      </c>
      <c r="BK1191" s="151">
        <f t="shared" si="437"/>
        <v>0</v>
      </c>
      <c r="BM1191">
        <v>0</v>
      </c>
      <c r="BN1191">
        <v>0</v>
      </c>
      <c r="BO1191">
        <v>0</v>
      </c>
      <c r="BP1191">
        <v>0</v>
      </c>
      <c r="BQ1191">
        <v>0</v>
      </c>
      <c r="BR1191">
        <v>0</v>
      </c>
      <c r="BS1191">
        <v>1</v>
      </c>
      <c r="BT1191">
        <v>0</v>
      </c>
      <c r="BU1191">
        <v>1</v>
      </c>
      <c r="BW1191">
        <v>0</v>
      </c>
      <c r="BX1191">
        <v>6</v>
      </c>
      <c r="BY1191">
        <v>1</v>
      </c>
      <c r="BZ1191">
        <v>0</v>
      </c>
      <c r="CA1191">
        <v>1</v>
      </c>
      <c r="CB1191">
        <v>4</v>
      </c>
      <c r="CC1191">
        <v>0</v>
      </c>
      <c r="CD1191">
        <v>1</v>
      </c>
      <c r="CE1191">
        <v>0</v>
      </c>
      <c r="CF1191">
        <v>0</v>
      </c>
    </row>
    <row r="1192" spans="1:84" hidden="1" outlineLevel="1">
      <c r="A1192" t="s">
        <v>2062</v>
      </c>
      <c r="B1192" s="9" t="s">
        <v>3222</v>
      </c>
      <c r="C1192" s="1">
        <f t="shared" si="414"/>
        <v>14</v>
      </c>
      <c r="D1192" s="7">
        <f t="shared" si="415"/>
        <v>2</v>
      </c>
      <c r="E1192" s="7">
        <f t="shared" si="416"/>
        <v>4</v>
      </c>
      <c r="F1192" s="7">
        <f t="shared" si="417"/>
        <v>2</v>
      </c>
      <c r="G1192" s="7">
        <f t="shared" si="412"/>
        <v>1</v>
      </c>
      <c r="H1192" s="48">
        <f t="shared" si="418"/>
        <v>6</v>
      </c>
      <c r="I1192" s="163">
        <f t="shared" si="419"/>
        <v>0.42857142857142855</v>
      </c>
      <c r="J1192" s="8"/>
      <c r="K1192" s="2">
        <f t="shared" si="420"/>
        <v>0.14285714285714285</v>
      </c>
      <c r="L1192" s="2">
        <f t="shared" si="421"/>
        <v>7.1428571428571425E-2</v>
      </c>
      <c r="M1192" s="2">
        <f t="shared" si="422"/>
        <v>0.14285714285714285</v>
      </c>
      <c r="N1192" s="2">
        <f t="shared" si="426"/>
        <v>0.5714285714285714</v>
      </c>
      <c r="O1192" s="2">
        <f t="shared" si="427"/>
        <v>7.1428571428571619E-2</v>
      </c>
      <c r="P1192" s="1">
        <v>2</v>
      </c>
      <c r="Q1192" s="1">
        <v>1</v>
      </c>
      <c r="R1192" s="1">
        <v>2</v>
      </c>
      <c r="S1192" s="1">
        <v>8</v>
      </c>
      <c r="T1192" s="1">
        <v>1</v>
      </c>
      <c r="U1192" s="1">
        <v>0</v>
      </c>
      <c r="V1192">
        <v>0</v>
      </c>
      <c r="W1192" s="1"/>
      <c r="Y1192" s="1"/>
      <c r="Z1192" s="1">
        <f t="shared" si="423"/>
        <v>0</v>
      </c>
      <c r="AA1192" s="1">
        <v>0</v>
      </c>
      <c r="AC1192">
        <v>0</v>
      </c>
      <c r="AD1192" s="136">
        <v>0</v>
      </c>
      <c r="AE1192">
        <v>0</v>
      </c>
      <c r="AF1192">
        <v>0</v>
      </c>
      <c r="AI1192" t="str">
        <f t="shared" si="413"/>
        <v>Millsfield</v>
      </c>
      <c r="AJ1192" t="s">
        <v>1974</v>
      </c>
      <c r="AK1192" s="159">
        <v>2</v>
      </c>
      <c r="AL1192" s="7"/>
      <c r="AN1192" s="91">
        <v>33</v>
      </c>
      <c r="AO1192" s="93">
        <v>7</v>
      </c>
      <c r="AP1192" s="93">
        <v>140</v>
      </c>
      <c r="AQ1192" s="100">
        <v>48260</v>
      </c>
      <c r="AR1192" s="100">
        <f t="shared" si="424"/>
        <v>33007</v>
      </c>
      <c r="AS1192" t="s">
        <v>1159</v>
      </c>
      <c r="AT1192" s="103">
        <f t="shared" si="425"/>
        <v>3348260</v>
      </c>
      <c r="AW1192">
        <v>45.31</v>
      </c>
      <c r="AX1192">
        <v>0.35</v>
      </c>
      <c r="AY1192">
        <v>44.96</v>
      </c>
      <c r="BA1192" s="7">
        <f t="shared" si="428"/>
        <v>0</v>
      </c>
      <c r="BB1192" s="7">
        <f t="shared" si="429"/>
        <v>0</v>
      </c>
      <c r="BC1192" s="7">
        <f t="shared" si="430"/>
        <v>0</v>
      </c>
      <c r="BD1192" s="7">
        <f t="shared" si="430"/>
        <v>1</v>
      </c>
      <c r="BE1192" s="7">
        <f t="shared" si="435"/>
        <v>0</v>
      </c>
      <c r="BF1192" s="107">
        <f t="shared" si="431"/>
        <v>0</v>
      </c>
      <c r="BG1192" s="107">
        <f t="shared" si="432"/>
        <v>0</v>
      </c>
      <c r="BH1192" s="107">
        <f t="shared" si="433"/>
        <v>0</v>
      </c>
      <c r="BI1192" s="107">
        <f t="shared" si="434"/>
        <v>0.57099999999999995</v>
      </c>
      <c r="BJ1192" s="107">
        <f t="shared" si="436"/>
        <v>0</v>
      </c>
      <c r="BK1192" s="151">
        <f t="shared" si="437"/>
        <v>0</v>
      </c>
      <c r="BM1192">
        <v>0</v>
      </c>
      <c r="BN1192">
        <v>0</v>
      </c>
      <c r="BO1192">
        <v>0</v>
      </c>
      <c r="BP1192">
        <v>0</v>
      </c>
      <c r="BQ1192">
        <v>0</v>
      </c>
      <c r="BR1192">
        <v>0</v>
      </c>
      <c r="BS1192">
        <v>0</v>
      </c>
      <c r="BT1192">
        <v>0</v>
      </c>
      <c r="BU1192">
        <v>0</v>
      </c>
      <c r="BW1192">
        <v>0</v>
      </c>
      <c r="BX1192">
        <v>0</v>
      </c>
      <c r="BY1192">
        <v>0</v>
      </c>
      <c r="BZ1192">
        <v>0</v>
      </c>
      <c r="CA1192">
        <v>0</v>
      </c>
      <c r="CB1192">
        <v>0</v>
      </c>
      <c r="CC1192">
        <v>0</v>
      </c>
      <c r="CD1192">
        <v>0</v>
      </c>
      <c r="CE1192">
        <v>0</v>
      </c>
      <c r="CF1192">
        <v>0</v>
      </c>
    </row>
    <row r="1193" spans="1:84" hidden="1" outlineLevel="1">
      <c r="A1193" t="s">
        <v>1634</v>
      </c>
      <c r="B1193" s="9" t="s">
        <v>3222</v>
      </c>
      <c r="C1193" s="1">
        <f t="shared" si="414"/>
        <v>777</v>
      </c>
      <c r="D1193" s="7">
        <f t="shared" si="415"/>
        <v>4</v>
      </c>
      <c r="E1193" s="7">
        <f t="shared" si="416"/>
        <v>5</v>
      </c>
      <c r="F1193" s="7">
        <f t="shared" si="417"/>
        <v>1</v>
      </c>
      <c r="G1193" s="7">
        <f t="shared" si="412"/>
        <v>2</v>
      </c>
      <c r="H1193" s="48">
        <f t="shared" si="418"/>
        <v>8</v>
      </c>
      <c r="I1193" s="163">
        <f t="shared" si="419"/>
        <v>1.0296010296010296E-2</v>
      </c>
      <c r="J1193" s="8"/>
      <c r="K1193" s="2">
        <f t="shared" si="420"/>
        <v>0.10682110682110682</v>
      </c>
      <c r="L1193" s="2">
        <f t="shared" si="421"/>
        <v>0.10296010296010295</v>
      </c>
      <c r="M1193" s="2">
        <f t="shared" si="422"/>
        <v>0.30888030888030887</v>
      </c>
      <c r="N1193" s="2">
        <f t="shared" si="426"/>
        <v>0.29858429858429858</v>
      </c>
      <c r="O1193" s="2">
        <f t="shared" si="427"/>
        <v>0.18275418275418281</v>
      </c>
      <c r="P1193" s="1">
        <v>83</v>
      </c>
      <c r="Q1193" s="1">
        <v>80</v>
      </c>
      <c r="R1193" s="1">
        <v>240</v>
      </c>
      <c r="S1193" s="1">
        <v>232</v>
      </c>
      <c r="T1193" s="1">
        <v>122</v>
      </c>
      <c r="U1193" s="1">
        <v>9</v>
      </c>
      <c r="V1193">
        <v>0</v>
      </c>
      <c r="W1193" s="1"/>
      <c r="Y1193" s="1"/>
      <c r="Z1193" s="1">
        <f t="shared" si="423"/>
        <v>1</v>
      </c>
      <c r="AA1193" s="1">
        <v>1</v>
      </c>
      <c r="AC1193">
        <v>9</v>
      </c>
      <c r="AD1193" s="136">
        <v>0</v>
      </c>
      <c r="AE1193">
        <v>0</v>
      </c>
      <c r="AF1193">
        <v>0</v>
      </c>
      <c r="AI1193" t="str">
        <f t="shared" si="413"/>
        <v>Milton</v>
      </c>
      <c r="AJ1193" t="s">
        <v>2101</v>
      </c>
      <c r="AK1193" s="159">
        <v>1</v>
      </c>
      <c r="AL1193" s="7"/>
      <c r="AN1193" s="91">
        <v>33</v>
      </c>
      <c r="AO1193" s="93">
        <v>17</v>
      </c>
      <c r="AP1193" s="93">
        <v>40</v>
      </c>
      <c r="AQ1193" s="100">
        <v>48660</v>
      </c>
      <c r="AR1193" s="100">
        <f t="shared" si="424"/>
        <v>33017</v>
      </c>
      <c r="AS1193" t="s">
        <v>1753</v>
      </c>
      <c r="AT1193" s="103">
        <f t="shared" si="425"/>
        <v>3348660</v>
      </c>
      <c r="AW1193">
        <v>34.28</v>
      </c>
      <c r="AX1193">
        <v>1.17</v>
      </c>
      <c r="AY1193">
        <v>33.11</v>
      </c>
      <c r="BA1193" s="7">
        <f t="shared" si="428"/>
        <v>0</v>
      </c>
      <c r="BB1193" s="7">
        <f t="shared" si="429"/>
        <v>0</v>
      </c>
      <c r="BC1193" s="7">
        <f t="shared" si="430"/>
        <v>1</v>
      </c>
      <c r="BD1193" s="7">
        <f t="shared" si="430"/>
        <v>0</v>
      </c>
      <c r="BE1193" s="7">
        <f t="shared" si="435"/>
        <v>0</v>
      </c>
      <c r="BF1193" s="107">
        <f t="shared" si="431"/>
        <v>0</v>
      </c>
      <c r="BG1193" s="107">
        <f t="shared" si="432"/>
        <v>0</v>
      </c>
      <c r="BH1193" s="107">
        <f t="shared" si="433"/>
        <v>0.308</v>
      </c>
      <c r="BI1193" s="107">
        <f t="shared" si="434"/>
        <v>0</v>
      </c>
      <c r="BJ1193" s="107">
        <f t="shared" si="436"/>
        <v>0</v>
      </c>
      <c r="BK1193" s="151">
        <f t="shared" si="437"/>
        <v>0</v>
      </c>
      <c r="BM1193">
        <v>0</v>
      </c>
      <c r="BN1193">
        <v>0</v>
      </c>
      <c r="BO1193">
        <v>0</v>
      </c>
      <c r="BP1193">
        <v>0</v>
      </c>
      <c r="BQ1193">
        <v>0</v>
      </c>
      <c r="BR1193">
        <v>1</v>
      </c>
      <c r="BS1193">
        <v>0</v>
      </c>
      <c r="BT1193">
        <v>0</v>
      </c>
      <c r="BU1193">
        <v>0</v>
      </c>
      <c r="BW1193">
        <v>0</v>
      </c>
      <c r="BX1193">
        <v>0</v>
      </c>
      <c r="BY1193">
        <v>0</v>
      </c>
      <c r="BZ1193">
        <v>0</v>
      </c>
      <c r="CA1193">
        <v>0</v>
      </c>
      <c r="CB1193">
        <v>0</v>
      </c>
      <c r="CC1193">
        <v>0</v>
      </c>
      <c r="CD1193">
        <v>0</v>
      </c>
      <c r="CE1193">
        <v>0</v>
      </c>
      <c r="CF1193">
        <v>0</v>
      </c>
    </row>
    <row r="1194" spans="1:84" hidden="1" outlineLevel="1">
      <c r="A1194" t="s">
        <v>350</v>
      </c>
      <c r="B1194" s="9" t="s">
        <v>3222</v>
      </c>
      <c r="C1194" s="1">
        <f t="shared" si="414"/>
        <v>192</v>
      </c>
      <c r="D1194" s="7">
        <f t="shared" si="415"/>
        <v>3</v>
      </c>
      <c r="E1194" s="7">
        <f t="shared" si="416"/>
        <v>4</v>
      </c>
      <c r="F1194" s="7">
        <f t="shared" si="417"/>
        <v>2</v>
      </c>
      <c r="G1194" s="7">
        <f t="shared" si="412"/>
        <v>1</v>
      </c>
      <c r="H1194" s="48">
        <f t="shared" si="418"/>
        <v>7</v>
      </c>
      <c r="I1194" s="163">
        <f t="shared" si="419"/>
        <v>3.6458333333333336E-2</v>
      </c>
      <c r="J1194" s="8"/>
      <c r="K1194" s="2">
        <f t="shared" si="420"/>
        <v>0.19270833333333334</v>
      </c>
      <c r="L1194" s="2">
        <f t="shared" si="421"/>
        <v>0.16145833333333334</v>
      </c>
      <c r="M1194" s="2">
        <f t="shared" si="422"/>
        <v>0.22916666666666666</v>
      </c>
      <c r="N1194" s="2">
        <f t="shared" si="426"/>
        <v>0.265625</v>
      </c>
      <c r="O1194" s="2">
        <f t="shared" si="427"/>
        <v>0.15104166666666663</v>
      </c>
      <c r="P1194" s="1">
        <v>37</v>
      </c>
      <c r="Q1194" s="1">
        <v>31</v>
      </c>
      <c r="R1194" s="1">
        <v>44</v>
      </c>
      <c r="S1194" s="1">
        <v>51</v>
      </c>
      <c r="T1194" s="1">
        <v>20</v>
      </c>
      <c r="U1194" s="1">
        <v>2</v>
      </c>
      <c r="V1194">
        <v>2</v>
      </c>
      <c r="W1194" s="1"/>
      <c r="Y1194" s="1"/>
      <c r="Z1194" s="1">
        <f t="shared" si="423"/>
        <v>1</v>
      </c>
      <c r="AA1194" s="1">
        <v>2</v>
      </c>
      <c r="AC1194">
        <v>0</v>
      </c>
      <c r="AD1194" s="136">
        <v>0</v>
      </c>
      <c r="AE1194">
        <v>2</v>
      </c>
      <c r="AF1194">
        <v>0</v>
      </c>
      <c r="AI1194" t="str">
        <f t="shared" si="413"/>
        <v>Monroe</v>
      </c>
      <c r="AJ1194" t="s">
        <v>945</v>
      </c>
      <c r="AK1194" s="159">
        <v>2</v>
      </c>
      <c r="AL1194" s="7"/>
      <c r="AN1194" s="91">
        <v>33</v>
      </c>
      <c r="AO1194" s="93">
        <v>9</v>
      </c>
      <c r="AP1194" s="93">
        <v>140</v>
      </c>
      <c r="AQ1194" s="100">
        <v>48980</v>
      </c>
      <c r="AR1194" s="100">
        <f t="shared" si="424"/>
        <v>33009</v>
      </c>
      <c r="AS1194" t="s">
        <v>1753</v>
      </c>
      <c r="AT1194" s="103">
        <f t="shared" si="425"/>
        <v>3348980</v>
      </c>
      <c r="AW1194">
        <v>23.8</v>
      </c>
      <c r="AX1194">
        <v>1.43</v>
      </c>
      <c r="AY1194">
        <v>22.38</v>
      </c>
      <c r="BA1194" s="7">
        <f t="shared" si="428"/>
        <v>0</v>
      </c>
      <c r="BB1194" s="7">
        <f t="shared" si="429"/>
        <v>0</v>
      </c>
      <c r="BC1194" s="7">
        <f t="shared" si="430"/>
        <v>0</v>
      </c>
      <c r="BD1194" s="7">
        <f t="shared" si="430"/>
        <v>1</v>
      </c>
      <c r="BE1194" s="7">
        <f t="shared" si="435"/>
        <v>0</v>
      </c>
      <c r="BF1194" s="107">
        <f t="shared" si="431"/>
        <v>0</v>
      </c>
      <c r="BG1194" s="107">
        <f t="shared" si="432"/>
        <v>0</v>
      </c>
      <c r="BH1194" s="107">
        <f t="shared" si="433"/>
        <v>0</v>
      </c>
      <c r="BI1194" s="107">
        <f t="shared" si="434"/>
        <v>0.26500000000000001</v>
      </c>
      <c r="BJ1194" s="107">
        <f t="shared" si="436"/>
        <v>0</v>
      </c>
      <c r="BK1194" s="151">
        <f t="shared" si="437"/>
        <v>0</v>
      </c>
      <c r="BM1194">
        <v>0</v>
      </c>
      <c r="BN1194">
        <v>0</v>
      </c>
      <c r="BO1194">
        <v>1</v>
      </c>
      <c r="BP1194">
        <v>0</v>
      </c>
      <c r="BQ1194">
        <v>0</v>
      </c>
      <c r="BR1194">
        <v>0</v>
      </c>
      <c r="BS1194">
        <v>0</v>
      </c>
      <c r="BT1194">
        <v>0</v>
      </c>
      <c r="BU1194">
        <v>0</v>
      </c>
      <c r="BW1194">
        <v>0</v>
      </c>
      <c r="BX1194">
        <v>0</v>
      </c>
      <c r="BY1194">
        <v>0</v>
      </c>
      <c r="BZ1194">
        <v>0</v>
      </c>
      <c r="CA1194">
        <v>0</v>
      </c>
      <c r="CB1194">
        <v>0</v>
      </c>
      <c r="CC1194">
        <v>0</v>
      </c>
      <c r="CD1194">
        <v>0</v>
      </c>
      <c r="CE1194">
        <v>0</v>
      </c>
      <c r="CF1194">
        <v>0</v>
      </c>
    </row>
    <row r="1195" spans="1:84" hidden="1" outlineLevel="1">
      <c r="A1195" t="s">
        <v>3301</v>
      </c>
      <c r="B1195" s="9" t="s">
        <v>3222</v>
      </c>
      <c r="C1195" s="1">
        <f t="shared" si="414"/>
        <v>702</v>
      </c>
      <c r="D1195" s="7">
        <f t="shared" si="415"/>
        <v>3</v>
      </c>
      <c r="E1195" s="7">
        <f t="shared" si="416"/>
        <v>5</v>
      </c>
      <c r="F1195" s="7">
        <f t="shared" si="417"/>
        <v>1</v>
      </c>
      <c r="G1195" s="7">
        <f t="shared" si="412"/>
        <v>2</v>
      </c>
      <c r="H1195" s="48">
        <f t="shared" si="418"/>
        <v>125</v>
      </c>
      <c r="I1195" s="163">
        <f t="shared" si="419"/>
        <v>0.17806267806267806</v>
      </c>
      <c r="J1195" s="8"/>
      <c r="K1195" s="2">
        <f t="shared" si="420"/>
        <v>0.19943019943019943</v>
      </c>
      <c r="L1195" s="2">
        <f t="shared" si="421"/>
        <v>8.5470085470085472E-2</v>
      </c>
      <c r="M1195" s="2">
        <f t="shared" si="422"/>
        <v>0.3888888888888889</v>
      </c>
      <c r="N1195" s="2">
        <f t="shared" si="426"/>
        <v>0.21082621082621084</v>
      </c>
      <c r="O1195" s="2">
        <f t="shared" si="427"/>
        <v>0.11538461538461531</v>
      </c>
      <c r="P1195" s="1">
        <v>140</v>
      </c>
      <c r="Q1195" s="1">
        <v>60</v>
      </c>
      <c r="R1195" s="1">
        <v>273</v>
      </c>
      <c r="S1195" s="1">
        <v>148</v>
      </c>
      <c r="T1195" s="1">
        <v>73</v>
      </c>
      <c r="U1195" s="1">
        <v>2</v>
      </c>
      <c r="V1195">
        <v>3</v>
      </c>
      <c r="W1195" s="1"/>
      <c r="Y1195" s="1"/>
      <c r="Z1195" s="1">
        <f>SUM(BM1195:CF1195)</f>
        <v>0</v>
      </c>
      <c r="AA1195" s="1">
        <v>2</v>
      </c>
      <c r="AC1195">
        <v>1</v>
      </c>
      <c r="AD1195" s="136">
        <v>0</v>
      </c>
      <c r="AE1195">
        <v>0</v>
      </c>
      <c r="AF1195">
        <v>0</v>
      </c>
      <c r="AI1195" t="str">
        <f t="shared" si="413"/>
        <v>Mont Vernon</v>
      </c>
      <c r="AJ1195" t="s">
        <v>119</v>
      </c>
      <c r="AK1195" s="159">
        <v>2</v>
      </c>
      <c r="AL1195" s="7"/>
      <c r="AN1195" s="91">
        <v>33</v>
      </c>
      <c r="AO1195" s="93">
        <v>11</v>
      </c>
      <c r="AP1195" s="93">
        <v>105</v>
      </c>
      <c r="AQ1195" s="100">
        <v>49140</v>
      </c>
      <c r="AR1195" s="100">
        <f t="shared" si="424"/>
        <v>33011</v>
      </c>
      <c r="AS1195" t="s">
        <v>1753</v>
      </c>
      <c r="AT1195" s="103">
        <f t="shared" si="425"/>
        <v>3349140</v>
      </c>
      <c r="AW1195">
        <v>16.7</v>
      </c>
      <c r="AX1195">
        <v>0.08</v>
      </c>
      <c r="AY1195">
        <v>16.62</v>
      </c>
      <c r="BA1195" s="7">
        <f t="shared" si="428"/>
        <v>0</v>
      </c>
      <c r="BB1195" s="7">
        <f t="shared" si="429"/>
        <v>0</v>
      </c>
      <c r="BC1195" s="7">
        <f t="shared" si="430"/>
        <v>1</v>
      </c>
      <c r="BD1195" s="7">
        <f t="shared" si="430"/>
        <v>0</v>
      </c>
      <c r="BE1195" s="7">
        <f t="shared" si="435"/>
        <v>0</v>
      </c>
      <c r="BF1195" s="107">
        <f t="shared" si="431"/>
        <v>0</v>
      </c>
      <c r="BG1195" s="107">
        <f t="shared" si="432"/>
        <v>0</v>
      </c>
      <c r="BH1195" s="107">
        <f t="shared" si="433"/>
        <v>0.38800000000000001</v>
      </c>
      <c r="BI1195" s="107">
        <f t="shared" si="434"/>
        <v>0</v>
      </c>
      <c r="BJ1195" s="107">
        <f t="shared" si="436"/>
        <v>0</v>
      </c>
      <c r="BK1195" s="151">
        <f t="shared" si="437"/>
        <v>0</v>
      </c>
      <c r="BM1195">
        <v>0</v>
      </c>
      <c r="BN1195">
        <v>0</v>
      </c>
      <c r="BO1195">
        <v>0</v>
      </c>
      <c r="BP1195">
        <v>0</v>
      </c>
      <c r="BQ1195">
        <v>0</v>
      </c>
      <c r="BR1195">
        <v>0</v>
      </c>
      <c r="BS1195">
        <v>0</v>
      </c>
      <c r="BT1195">
        <v>0</v>
      </c>
      <c r="BU1195">
        <v>0</v>
      </c>
      <c r="BW1195">
        <v>0</v>
      </c>
      <c r="BX1195">
        <v>0</v>
      </c>
      <c r="BY1195">
        <v>0</v>
      </c>
      <c r="BZ1195">
        <v>0</v>
      </c>
      <c r="CA1195">
        <v>0</v>
      </c>
      <c r="CB1195">
        <v>0</v>
      </c>
      <c r="CC1195">
        <v>0</v>
      </c>
      <c r="CD1195">
        <v>0</v>
      </c>
      <c r="CE1195">
        <v>0</v>
      </c>
      <c r="CF1195">
        <v>0</v>
      </c>
    </row>
    <row r="1196" spans="1:84" hidden="1" outlineLevel="1">
      <c r="A1196" t="s">
        <v>2938</v>
      </c>
      <c r="B1196" s="9" t="s">
        <v>3222</v>
      </c>
      <c r="C1196" s="1">
        <f t="shared" si="414"/>
        <v>1480</v>
      </c>
      <c r="D1196" s="7">
        <f t="shared" si="415"/>
        <v>3</v>
      </c>
      <c r="E1196" s="7">
        <f t="shared" si="416"/>
        <v>4</v>
      </c>
      <c r="F1196" s="7">
        <f t="shared" si="417"/>
        <v>1</v>
      </c>
      <c r="G1196" s="7">
        <f t="shared" si="412"/>
        <v>2</v>
      </c>
      <c r="H1196" s="48">
        <f t="shared" si="418"/>
        <v>359</v>
      </c>
      <c r="I1196" s="163">
        <f t="shared" si="419"/>
        <v>0.24256756756756756</v>
      </c>
      <c r="J1196" s="8"/>
      <c r="K1196" s="2">
        <f t="shared" si="420"/>
        <v>0.16486486486486487</v>
      </c>
      <c r="L1196" s="2">
        <f t="shared" si="421"/>
        <v>0.13716216216216215</v>
      </c>
      <c r="M1196" s="2">
        <f t="shared" si="422"/>
        <v>0.4358108108108108</v>
      </c>
      <c r="N1196" s="2">
        <f t="shared" si="426"/>
        <v>0.19324324324324324</v>
      </c>
      <c r="O1196" s="2">
        <f t="shared" si="427"/>
        <v>6.8918918918918964E-2</v>
      </c>
      <c r="P1196" s="1">
        <v>244</v>
      </c>
      <c r="Q1196" s="1">
        <v>203</v>
      </c>
      <c r="R1196" s="1">
        <v>645</v>
      </c>
      <c r="S1196" s="1">
        <v>286</v>
      </c>
      <c r="T1196" s="1">
        <v>75</v>
      </c>
      <c r="U1196" s="1">
        <v>8</v>
      </c>
      <c r="V1196">
        <v>4</v>
      </c>
      <c r="W1196" s="1"/>
      <c r="Y1196" s="1"/>
      <c r="Z1196" s="1">
        <f t="shared" si="423"/>
        <v>1</v>
      </c>
      <c r="AA1196" s="1">
        <v>6</v>
      </c>
      <c r="AC1196">
        <v>6</v>
      </c>
      <c r="AD1196" s="136">
        <v>1</v>
      </c>
      <c r="AE1196">
        <v>0</v>
      </c>
      <c r="AF1196">
        <v>1</v>
      </c>
      <c r="AI1196" t="str">
        <f t="shared" si="413"/>
        <v>Moultonborough</v>
      </c>
      <c r="AJ1196" t="s">
        <v>1837</v>
      </c>
      <c r="AK1196" s="159">
        <v>1</v>
      </c>
      <c r="AL1196" s="7"/>
      <c r="AN1196" s="91">
        <v>33</v>
      </c>
      <c r="AO1196" s="93">
        <v>3</v>
      </c>
      <c r="AP1196" s="93">
        <v>65</v>
      </c>
      <c r="AQ1196" s="100">
        <v>49380</v>
      </c>
      <c r="AR1196" s="100">
        <f t="shared" si="424"/>
        <v>33003</v>
      </c>
      <c r="AS1196" t="s">
        <v>1753</v>
      </c>
      <c r="AT1196" s="103">
        <f t="shared" si="425"/>
        <v>3349380</v>
      </c>
      <c r="AW1196">
        <v>74.59</v>
      </c>
      <c r="AX1196">
        <v>14.75</v>
      </c>
      <c r="AY1196">
        <v>59.84</v>
      </c>
      <c r="BA1196" s="7">
        <f t="shared" si="428"/>
        <v>0</v>
      </c>
      <c r="BB1196" s="7">
        <f t="shared" si="429"/>
        <v>0</v>
      </c>
      <c r="BC1196" s="7">
        <f t="shared" si="430"/>
        <v>1</v>
      </c>
      <c r="BD1196" s="7">
        <f t="shared" si="430"/>
        <v>0</v>
      </c>
      <c r="BE1196" s="7">
        <f t="shared" si="435"/>
        <v>0</v>
      </c>
      <c r="BF1196" s="107">
        <f t="shared" si="431"/>
        <v>0</v>
      </c>
      <c r="BG1196" s="107">
        <f t="shared" si="432"/>
        <v>0</v>
      </c>
      <c r="BH1196" s="107">
        <f t="shared" si="433"/>
        <v>0.435</v>
      </c>
      <c r="BI1196" s="107">
        <f t="shared" si="434"/>
        <v>0</v>
      </c>
      <c r="BJ1196" s="107">
        <f t="shared" si="436"/>
        <v>0</v>
      </c>
      <c r="BK1196" s="151">
        <f t="shared" si="437"/>
        <v>0</v>
      </c>
      <c r="BM1196">
        <v>0</v>
      </c>
      <c r="BN1196">
        <v>0</v>
      </c>
      <c r="BO1196">
        <v>0</v>
      </c>
      <c r="BP1196">
        <v>0</v>
      </c>
      <c r="BQ1196">
        <v>0</v>
      </c>
      <c r="BR1196">
        <v>0</v>
      </c>
      <c r="BS1196">
        <v>0</v>
      </c>
      <c r="BT1196">
        <v>0</v>
      </c>
      <c r="BU1196">
        <v>0</v>
      </c>
      <c r="BW1196">
        <v>0</v>
      </c>
      <c r="BX1196">
        <v>0</v>
      </c>
      <c r="BY1196">
        <v>0</v>
      </c>
      <c r="BZ1196">
        <v>0</v>
      </c>
      <c r="CA1196">
        <v>0</v>
      </c>
      <c r="CB1196">
        <v>1</v>
      </c>
      <c r="CC1196">
        <v>0</v>
      </c>
      <c r="CD1196">
        <v>0</v>
      </c>
      <c r="CE1196">
        <v>0</v>
      </c>
      <c r="CF1196">
        <v>0</v>
      </c>
    </row>
    <row r="1197" spans="1:84" hidden="1" outlineLevel="1">
      <c r="A1197" t="s">
        <v>3161</v>
      </c>
      <c r="B1197" s="9" t="s">
        <v>3222</v>
      </c>
      <c r="C1197" s="1">
        <f t="shared" si="414"/>
        <v>12711</v>
      </c>
      <c r="D1197" s="7">
        <f t="shared" si="415"/>
        <v>3</v>
      </c>
      <c r="E1197" s="7">
        <f t="shared" si="416"/>
        <v>5</v>
      </c>
      <c r="F1197" s="7">
        <f t="shared" si="417"/>
        <v>1</v>
      </c>
      <c r="G1197" s="7">
        <f t="shared" si="412"/>
        <v>2</v>
      </c>
      <c r="H1197" s="48">
        <f t="shared" si="418"/>
        <v>2734</v>
      </c>
      <c r="I1197" s="163">
        <f t="shared" si="419"/>
        <v>0.21508929273857288</v>
      </c>
      <c r="J1197" s="8"/>
      <c r="K1197" s="2">
        <f t="shared" si="420"/>
        <v>0.15388246400755251</v>
      </c>
      <c r="L1197" s="2">
        <f t="shared" si="421"/>
        <v>7.7963968216505392E-2</v>
      </c>
      <c r="M1197" s="2">
        <f t="shared" si="422"/>
        <v>0.43757375501534107</v>
      </c>
      <c r="N1197" s="2">
        <f t="shared" si="426"/>
        <v>0.22248446227676816</v>
      </c>
      <c r="O1197" s="2">
        <f t="shared" si="427"/>
        <v>0.1080953504838329</v>
      </c>
      <c r="P1197" s="1">
        <v>1956</v>
      </c>
      <c r="Q1197" s="1">
        <v>991</v>
      </c>
      <c r="R1197" s="1">
        <v>5562</v>
      </c>
      <c r="S1197" s="1">
        <v>2828</v>
      </c>
      <c r="T1197" s="1">
        <v>1138</v>
      </c>
      <c r="U1197" s="1">
        <v>82</v>
      </c>
      <c r="V1197">
        <v>12</v>
      </c>
      <c r="W1197" s="1"/>
      <c r="Y1197" s="1"/>
      <c r="Z1197" s="1">
        <f t="shared" si="423"/>
        <v>45</v>
      </c>
      <c r="AA1197" s="1">
        <v>32</v>
      </c>
      <c r="AC1197">
        <v>38</v>
      </c>
      <c r="AD1197" s="136">
        <v>16</v>
      </c>
      <c r="AE1197">
        <v>6</v>
      </c>
      <c r="AF1197">
        <v>5</v>
      </c>
      <c r="AI1197" t="str">
        <f t="shared" si="413"/>
        <v>Nashua</v>
      </c>
      <c r="AJ1197" t="s">
        <v>119</v>
      </c>
      <c r="AK1197" s="159">
        <v>2</v>
      </c>
      <c r="AL1197" s="7"/>
      <c r="AN1197" s="91">
        <v>33</v>
      </c>
      <c r="AO1197" s="93">
        <v>11</v>
      </c>
      <c r="AP1197" s="93">
        <v>110</v>
      </c>
      <c r="AQ1197" s="100">
        <v>50260</v>
      </c>
      <c r="AR1197" s="100">
        <f t="shared" si="424"/>
        <v>33011</v>
      </c>
      <c r="AS1197" t="s">
        <v>1057</v>
      </c>
      <c r="AT1197" s="103">
        <f t="shared" si="425"/>
        <v>3350260</v>
      </c>
      <c r="AW1197">
        <v>31.84</v>
      </c>
      <c r="AX1197">
        <v>0.95</v>
      </c>
      <c r="AY1197">
        <v>30.89</v>
      </c>
      <c r="BA1197" s="7">
        <f t="shared" si="428"/>
        <v>0</v>
      </c>
      <c r="BB1197" s="7">
        <f t="shared" si="429"/>
        <v>0</v>
      </c>
      <c r="BC1197" s="7">
        <f t="shared" si="430"/>
        <v>1</v>
      </c>
      <c r="BD1197" s="7">
        <f t="shared" si="430"/>
        <v>0</v>
      </c>
      <c r="BE1197" s="7">
        <f t="shared" si="435"/>
        <v>0</v>
      </c>
      <c r="BF1197" s="107">
        <f t="shared" si="431"/>
        <v>0</v>
      </c>
      <c r="BG1197" s="107">
        <f t="shared" si="432"/>
        <v>0</v>
      </c>
      <c r="BH1197" s="107">
        <f t="shared" si="433"/>
        <v>0.437</v>
      </c>
      <c r="BI1197" s="107">
        <f t="shared" si="434"/>
        <v>0</v>
      </c>
      <c r="BJ1197" s="107">
        <f t="shared" si="436"/>
        <v>0</v>
      </c>
      <c r="BK1197" s="151">
        <f t="shared" si="437"/>
        <v>0</v>
      </c>
      <c r="BM1197">
        <v>1</v>
      </c>
      <c r="BN1197">
        <v>0</v>
      </c>
      <c r="BO1197">
        <v>1</v>
      </c>
      <c r="BP1197">
        <v>0</v>
      </c>
      <c r="BQ1197">
        <v>0</v>
      </c>
      <c r="BR1197">
        <v>1</v>
      </c>
      <c r="BS1197">
        <v>1</v>
      </c>
      <c r="BT1197">
        <v>0</v>
      </c>
      <c r="BU1197">
        <v>4</v>
      </c>
      <c r="BW1197">
        <v>4</v>
      </c>
      <c r="BX1197">
        <v>10</v>
      </c>
      <c r="BY1197">
        <v>1</v>
      </c>
      <c r="BZ1197">
        <v>3</v>
      </c>
      <c r="CA1197">
        <v>1</v>
      </c>
      <c r="CB1197">
        <v>13</v>
      </c>
      <c r="CC1197">
        <v>3</v>
      </c>
      <c r="CD1197">
        <v>0</v>
      </c>
      <c r="CE1197">
        <v>0</v>
      </c>
      <c r="CF1197">
        <v>2</v>
      </c>
    </row>
    <row r="1198" spans="1:84" hidden="1" outlineLevel="1">
      <c r="A1198" t="s">
        <v>204</v>
      </c>
      <c r="B1198" s="9" t="s">
        <v>3222</v>
      </c>
      <c r="C1198" s="1">
        <f t="shared" si="414"/>
        <v>130</v>
      </c>
      <c r="D1198" s="7">
        <f t="shared" si="415"/>
        <v>1</v>
      </c>
      <c r="E1198" s="7">
        <f t="shared" si="416"/>
        <v>5</v>
      </c>
      <c r="F1198" s="7">
        <f t="shared" si="417"/>
        <v>4</v>
      </c>
      <c r="G1198" s="7">
        <f t="shared" si="412"/>
        <v>2</v>
      </c>
      <c r="H1198" s="48">
        <f t="shared" si="418"/>
        <v>1</v>
      </c>
      <c r="I1198" s="163">
        <f t="shared" si="419"/>
        <v>7.6923076923076927E-3</v>
      </c>
      <c r="J1198" s="8"/>
      <c r="K1198" s="2">
        <f t="shared" si="420"/>
        <v>0.26923076923076922</v>
      </c>
      <c r="L1198" s="2">
        <f t="shared" si="421"/>
        <v>0.11538461538461539</v>
      </c>
      <c r="M1198" s="2">
        <f t="shared" si="422"/>
        <v>0.13846153846153847</v>
      </c>
      <c r="N1198" s="2">
        <f t="shared" si="426"/>
        <v>0.26153846153846155</v>
      </c>
      <c r="O1198" s="2">
        <f t="shared" si="427"/>
        <v>0.2153846153846154</v>
      </c>
      <c r="P1198" s="1">
        <v>35</v>
      </c>
      <c r="Q1198" s="1">
        <v>15</v>
      </c>
      <c r="R1198" s="1">
        <v>18</v>
      </c>
      <c r="S1198" s="1">
        <v>34</v>
      </c>
      <c r="T1198" s="1">
        <v>23</v>
      </c>
      <c r="U1198" s="1">
        <v>1</v>
      </c>
      <c r="V1198">
        <v>1</v>
      </c>
      <c r="W1198" s="1"/>
      <c r="Y1198" s="1"/>
      <c r="Z1198" s="1">
        <f t="shared" si="423"/>
        <v>1</v>
      </c>
      <c r="AA1198" s="1">
        <v>1</v>
      </c>
      <c r="AC1198">
        <v>1</v>
      </c>
      <c r="AD1198" s="136">
        <v>0</v>
      </c>
      <c r="AE1198">
        <v>0</v>
      </c>
      <c r="AF1198">
        <v>0</v>
      </c>
      <c r="AI1198" t="str">
        <f t="shared" si="413"/>
        <v>Nelson</v>
      </c>
      <c r="AJ1198" t="s">
        <v>1402</v>
      </c>
      <c r="AK1198" s="159">
        <v>2</v>
      </c>
      <c r="AL1198" s="7"/>
      <c r="AN1198" s="91">
        <v>33</v>
      </c>
      <c r="AO1198" s="93">
        <v>5</v>
      </c>
      <c r="AP1198" s="93">
        <v>60</v>
      </c>
      <c r="AQ1198" s="100">
        <v>50580</v>
      </c>
      <c r="AR1198" s="100">
        <f t="shared" si="424"/>
        <v>33005</v>
      </c>
      <c r="AS1198" t="s">
        <v>1753</v>
      </c>
      <c r="AT1198" s="103">
        <f t="shared" si="425"/>
        <v>3350580</v>
      </c>
      <c r="AW1198">
        <v>23.24</v>
      </c>
      <c r="AX1198">
        <v>1.38</v>
      </c>
      <c r="AY1198">
        <v>21.87</v>
      </c>
      <c r="BA1198" s="7">
        <f t="shared" si="428"/>
        <v>1</v>
      </c>
      <c r="BB1198" s="7">
        <f t="shared" si="429"/>
        <v>0</v>
      </c>
      <c r="BC1198" s="7">
        <f t="shared" si="430"/>
        <v>0</v>
      </c>
      <c r="BD1198" s="7">
        <f t="shared" si="430"/>
        <v>0</v>
      </c>
      <c r="BE1198" s="7">
        <f t="shared" si="435"/>
        <v>0</v>
      </c>
      <c r="BF1198" s="107">
        <f t="shared" si="431"/>
        <v>0.26900000000000002</v>
      </c>
      <c r="BG1198" s="107">
        <f t="shared" si="432"/>
        <v>0</v>
      </c>
      <c r="BH1198" s="107">
        <f t="shared" si="433"/>
        <v>0</v>
      </c>
      <c r="BI1198" s="107">
        <f t="shared" si="434"/>
        <v>0</v>
      </c>
      <c r="BJ1198" s="107">
        <f t="shared" si="436"/>
        <v>0</v>
      </c>
      <c r="BK1198" s="151">
        <f t="shared" si="437"/>
        <v>0</v>
      </c>
      <c r="BM1198">
        <v>0</v>
      </c>
      <c r="BN1198">
        <v>0</v>
      </c>
      <c r="BO1198">
        <v>0</v>
      </c>
      <c r="BP1198">
        <v>0</v>
      </c>
      <c r="BQ1198">
        <v>0</v>
      </c>
      <c r="BR1198">
        <v>0</v>
      </c>
      <c r="BS1198">
        <v>0</v>
      </c>
      <c r="BT1198">
        <v>0</v>
      </c>
      <c r="BU1198">
        <v>0</v>
      </c>
      <c r="BW1198">
        <v>0</v>
      </c>
      <c r="BX1198">
        <v>0</v>
      </c>
      <c r="BY1198">
        <v>1</v>
      </c>
      <c r="BZ1198">
        <v>0</v>
      </c>
      <c r="CA1198">
        <v>0</v>
      </c>
      <c r="CB1198">
        <v>0</v>
      </c>
      <c r="CC1198">
        <v>0</v>
      </c>
      <c r="CD1198">
        <v>0</v>
      </c>
      <c r="CE1198">
        <v>0</v>
      </c>
      <c r="CF1198">
        <v>0</v>
      </c>
    </row>
    <row r="1199" spans="1:84" hidden="1" outlineLevel="1">
      <c r="A1199" t="s">
        <v>1898</v>
      </c>
      <c r="B1199" s="9" t="s">
        <v>3222</v>
      </c>
      <c r="C1199" s="1">
        <f t="shared" si="414"/>
        <v>1420</v>
      </c>
      <c r="D1199" s="7">
        <f t="shared" si="415"/>
        <v>3</v>
      </c>
      <c r="E1199" s="7">
        <f t="shared" si="416"/>
        <v>5</v>
      </c>
      <c r="F1199" s="7">
        <f t="shared" si="417"/>
        <v>1</v>
      </c>
      <c r="G1199" s="7">
        <f t="shared" si="412"/>
        <v>2</v>
      </c>
      <c r="H1199" s="48">
        <f t="shared" si="418"/>
        <v>165</v>
      </c>
      <c r="I1199" s="163">
        <f t="shared" si="419"/>
        <v>0.11619718309859155</v>
      </c>
      <c r="J1199" s="8"/>
      <c r="K1199" s="2">
        <f t="shared" si="420"/>
        <v>0.14577464788732394</v>
      </c>
      <c r="L1199" s="2">
        <f t="shared" si="421"/>
        <v>9.6478873239436616E-2</v>
      </c>
      <c r="M1199" s="2">
        <f t="shared" si="422"/>
        <v>0.37816901408450704</v>
      </c>
      <c r="N1199" s="2">
        <f t="shared" si="426"/>
        <v>0.26197183098591548</v>
      </c>
      <c r="O1199" s="2">
        <f t="shared" si="427"/>
        <v>0.11760563380281691</v>
      </c>
      <c r="P1199" s="1">
        <v>207</v>
      </c>
      <c r="Q1199" s="1">
        <v>137</v>
      </c>
      <c r="R1199" s="1">
        <v>537</v>
      </c>
      <c r="S1199" s="1">
        <v>372</v>
      </c>
      <c r="T1199" s="1">
        <v>141</v>
      </c>
      <c r="U1199" s="1">
        <v>7</v>
      </c>
      <c r="V1199">
        <v>2</v>
      </c>
      <c r="W1199" s="1"/>
      <c r="Y1199" s="1"/>
      <c r="Z1199" s="1">
        <f t="shared" si="423"/>
        <v>7</v>
      </c>
      <c r="AA1199" s="1">
        <v>2</v>
      </c>
      <c r="AC1199">
        <v>4</v>
      </c>
      <c r="AD1199" s="136">
        <v>1</v>
      </c>
      <c r="AE1199">
        <v>1</v>
      </c>
      <c r="AF1199">
        <v>2</v>
      </c>
      <c r="AI1199" t="str">
        <f t="shared" si="413"/>
        <v>New Boston</v>
      </c>
      <c r="AJ1199" t="s">
        <v>119</v>
      </c>
      <c r="AK1199" s="159">
        <v>2</v>
      </c>
      <c r="AL1199" s="7"/>
      <c r="AN1199" s="91">
        <v>33</v>
      </c>
      <c r="AO1199" s="93">
        <v>11</v>
      </c>
      <c r="AP1199" s="93">
        <v>115</v>
      </c>
      <c r="AQ1199" s="100">
        <v>50740</v>
      </c>
      <c r="AR1199" s="100">
        <f t="shared" si="424"/>
        <v>33011</v>
      </c>
      <c r="AS1199" t="s">
        <v>1753</v>
      </c>
      <c r="AT1199" s="103">
        <f t="shared" si="425"/>
        <v>3350740</v>
      </c>
      <c r="AW1199">
        <v>43.22</v>
      </c>
      <c r="AX1199">
        <v>0.38</v>
      </c>
      <c r="AY1199">
        <v>42.84</v>
      </c>
      <c r="BA1199" s="7">
        <f t="shared" si="428"/>
        <v>0</v>
      </c>
      <c r="BB1199" s="7">
        <f t="shared" si="429"/>
        <v>0</v>
      </c>
      <c r="BC1199" s="7">
        <f t="shared" si="430"/>
        <v>1</v>
      </c>
      <c r="BD1199" s="7">
        <f t="shared" si="430"/>
        <v>0</v>
      </c>
      <c r="BE1199" s="7">
        <f t="shared" si="435"/>
        <v>0</v>
      </c>
      <c r="BF1199" s="107">
        <f t="shared" si="431"/>
        <v>0</v>
      </c>
      <c r="BG1199" s="107">
        <f t="shared" si="432"/>
        <v>0</v>
      </c>
      <c r="BH1199" s="107">
        <f t="shared" si="433"/>
        <v>0.378</v>
      </c>
      <c r="BI1199" s="107">
        <f t="shared" si="434"/>
        <v>0</v>
      </c>
      <c r="BJ1199" s="107">
        <f t="shared" si="436"/>
        <v>0</v>
      </c>
      <c r="BK1199" s="151">
        <f t="shared" si="437"/>
        <v>0</v>
      </c>
      <c r="BM1199">
        <v>1</v>
      </c>
      <c r="BN1199">
        <v>0</v>
      </c>
      <c r="BO1199">
        <v>0</v>
      </c>
      <c r="BP1199">
        <v>0</v>
      </c>
      <c r="BQ1199">
        <v>0</v>
      </c>
      <c r="BR1199">
        <v>0</v>
      </c>
      <c r="BS1199">
        <v>1</v>
      </c>
      <c r="BT1199">
        <v>1</v>
      </c>
      <c r="BU1199">
        <v>1</v>
      </c>
      <c r="BW1199">
        <v>1</v>
      </c>
      <c r="BX1199">
        <v>1</v>
      </c>
      <c r="BY1199">
        <v>0</v>
      </c>
      <c r="BZ1199">
        <v>0</v>
      </c>
      <c r="CA1199">
        <v>0</v>
      </c>
      <c r="CB1199">
        <v>1</v>
      </c>
      <c r="CC1199">
        <v>0</v>
      </c>
      <c r="CD1199">
        <v>0</v>
      </c>
      <c r="CE1199">
        <v>0</v>
      </c>
      <c r="CF1199">
        <v>0</v>
      </c>
    </row>
    <row r="1200" spans="1:84" hidden="1" outlineLevel="1">
      <c r="A1200" t="s">
        <v>3125</v>
      </c>
      <c r="B1200" s="9" t="s">
        <v>3222</v>
      </c>
      <c r="C1200" s="1">
        <f t="shared" si="414"/>
        <v>369</v>
      </c>
      <c r="D1200" s="7">
        <f t="shared" si="415"/>
        <v>2</v>
      </c>
      <c r="E1200" s="7">
        <f t="shared" si="416"/>
        <v>4</v>
      </c>
      <c r="F1200" s="7">
        <f t="shared" si="417"/>
        <v>1</v>
      </c>
      <c r="G1200" s="7">
        <f t="shared" si="412"/>
        <v>3</v>
      </c>
      <c r="H1200" s="48">
        <f t="shared" si="418"/>
        <v>103</v>
      </c>
      <c r="I1200" s="163">
        <f t="shared" si="419"/>
        <v>0.2791327913279133</v>
      </c>
      <c r="J1200" s="8"/>
      <c r="K1200" s="2">
        <f t="shared" si="420"/>
        <v>0.23577235772357724</v>
      </c>
      <c r="L1200" s="2">
        <f t="shared" si="421"/>
        <v>9.2140921409214094E-2</v>
      </c>
      <c r="M1200" s="2">
        <f t="shared" si="422"/>
        <v>0.51490514905149054</v>
      </c>
      <c r="N1200" s="2">
        <f t="shared" si="426"/>
        <v>0.10298102981029811</v>
      </c>
      <c r="O1200" s="2">
        <f t="shared" si="427"/>
        <v>5.4200542005419905E-2</v>
      </c>
      <c r="P1200" s="1">
        <v>87</v>
      </c>
      <c r="Q1200" s="1">
        <v>34</v>
      </c>
      <c r="R1200" s="1">
        <v>190</v>
      </c>
      <c r="S1200" s="1">
        <v>38</v>
      </c>
      <c r="T1200" s="1">
        <v>11</v>
      </c>
      <c r="U1200" s="1">
        <v>6</v>
      </c>
      <c r="V1200">
        <v>2</v>
      </c>
      <c r="W1200" s="1"/>
      <c r="Y1200" s="1"/>
      <c r="Z1200" s="1">
        <f t="shared" si="423"/>
        <v>1</v>
      </c>
      <c r="AA1200" s="1">
        <v>0</v>
      </c>
      <c r="AC1200">
        <v>0</v>
      </c>
      <c r="AD1200" s="136">
        <v>0</v>
      </c>
      <c r="AE1200">
        <v>0</v>
      </c>
      <c r="AF1200">
        <v>0</v>
      </c>
      <c r="AI1200" t="str">
        <f t="shared" si="413"/>
        <v>New Castle</v>
      </c>
      <c r="AJ1200" t="s">
        <v>3115</v>
      </c>
      <c r="AK1200" s="159">
        <v>1</v>
      </c>
      <c r="AL1200" s="7"/>
      <c r="AN1200" s="91">
        <v>33</v>
      </c>
      <c r="AO1200" s="93">
        <v>15</v>
      </c>
      <c r="AP1200" s="93">
        <v>100</v>
      </c>
      <c r="AQ1200" s="100">
        <v>50980</v>
      </c>
      <c r="AR1200" s="100">
        <f t="shared" si="424"/>
        <v>33015</v>
      </c>
      <c r="AS1200" t="s">
        <v>1753</v>
      </c>
      <c r="AT1200" s="103">
        <f t="shared" si="425"/>
        <v>3350980</v>
      </c>
      <c r="AW1200">
        <v>2.38</v>
      </c>
      <c r="AX1200">
        <v>1.55</v>
      </c>
      <c r="AY1200">
        <v>0.83</v>
      </c>
      <c r="BA1200" s="7">
        <f t="shared" si="428"/>
        <v>0</v>
      </c>
      <c r="BB1200" s="7">
        <f t="shared" si="429"/>
        <v>0</v>
      </c>
      <c r="BC1200" s="7">
        <f t="shared" si="430"/>
        <v>1</v>
      </c>
      <c r="BD1200" s="7">
        <f t="shared" si="430"/>
        <v>0</v>
      </c>
      <c r="BE1200" s="7">
        <f t="shared" si="435"/>
        <v>0</v>
      </c>
      <c r="BF1200" s="107">
        <f t="shared" si="431"/>
        <v>0</v>
      </c>
      <c r="BG1200" s="107">
        <f t="shared" si="432"/>
        <v>0</v>
      </c>
      <c r="BH1200" s="107">
        <f t="shared" si="433"/>
        <v>0.51400000000000001</v>
      </c>
      <c r="BI1200" s="107">
        <f t="shared" si="434"/>
        <v>0</v>
      </c>
      <c r="BJ1200" s="107">
        <f t="shared" si="436"/>
        <v>0</v>
      </c>
      <c r="BK1200" s="151">
        <f t="shared" si="437"/>
        <v>0</v>
      </c>
      <c r="BM1200">
        <v>0</v>
      </c>
      <c r="BN1200">
        <v>0</v>
      </c>
      <c r="BO1200">
        <v>0</v>
      </c>
      <c r="BP1200">
        <v>0</v>
      </c>
      <c r="BQ1200">
        <v>0</v>
      </c>
      <c r="BR1200">
        <v>0</v>
      </c>
      <c r="BS1200">
        <v>0</v>
      </c>
      <c r="BT1200">
        <v>0</v>
      </c>
      <c r="BU1200">
        <v>0</v>
      </c>
      <c r="BW1200">
        <v>0</v>
      </c>
      <c r="BX1200">
        <v>1</v>
      </c>
      <c r="BY1200">
        <v>0</v>
      </c>
      <c r="BZ1200">
        <v>0</v>
      </c>
      <c r="CA1200">
        <v>0</v>
      </c>
      <c r="CB1200">
        <v>0</v>
      </c>
      <c r="CC1200">
        <v>0</v>
      </c>
      <c r="CD1200">
        <v>0</v>
      </c>
      <c r="CE1200">
        <v>0</v>
      </c>
      <c r="CF1200">
        <v>0</v>
      </c>
    </row>
    <row r="1201" spans="1:84" hidden="1" outlineLevel="1">
      <c r="A1201" t="s">
        <v>1271</v>
      </c>
      <c r="B1201" s="9" t="s">
        <v>3222</v>
      </c>
      <c r="C1201" s="1">
        <f t="shared" si="414"/>
        <v>630</v>
      </c>
      <c r="D1201" s="7">
        <f t="shared" si="415"/>
        <v>3</v>
      </c>
      <c r="E1201" s="7">
        <f t="shared" si="416"/>
        <v>5</v>
      </c>
      <c r="F1201" s="7">
        <f t="shared" si="417"/>
        <v>1</v>
      </c>
      <c r="G1201" s="7">
        <f t="shared" si="412"/>
        <v>2</v>
      </c>
      <c r="H1201" s="48">
        <f t="shared" si="418"/>
        <v>33</v>
      </c>
      <c r="I1201" s="163">
        <f t="shared" si="419"/>
        <v>5.2380952380952382E-2</v>
      </c>
      <c r="J1201" s="8"/>
      <c r="K1201" s="2">
        <f t="shared" si="420"/>
        <v>0.1380952380952381</v>
      </c>
      <c r="L1201" s="2">
        <f t="shared" si="421"/>
        <v>7.4603174603174602E-2</v>
      </c>
      <c r="M1201" s="2">
        <f t="shared" si="422"/>
        <v>0.35873015873015873</v>
      </c>
      <c r="N1201" s="2">
        <f t="shared" si="426"/>
        <v>0.30634920634920637</v>
      </c>
      <c r="O1201" s="2">
        <f t="shared" si="427"/>
        <v>0.12222222222222229</v>
      </c>
      <c r="P1201" s="1">
        <v>87</v>
      </c>
      <c r="Q1201" s="1">
        <v>47</v>
      </c>
      <c r="R1201" s="1">
        <v>226</v>
      </c>
      <c r="S1201" s="1">
        <v>193</v>
      </c>
      <c r="T1201" s="1">
        <v>67</v>
      </c>
      <c r="U1201" s="1">
        <v>2</v>
      </c>
      <c r="V1201">
        <v>2</v>
      </c>
      <c r="W1201" s="1"/>
      <c r="Y1201" s="1"/>
      <c r="Z1201" s="1">
        <f t="shared" si="423"/>
        <v>1</v>
      </c>
      <c r="AA1201" s="1">
        <v>0</v>
      </c>
      <c r="AC1201">
        <v>3</v>
      </c>
      <c r="AD1201" s="136">
        <v>1</v>
      </c>
      <c r="AE1201">
        <v>0</v>
      </c>
      <c r="AF1201">
        <v>1</v>
      </c>
      <c r="AI1201" t="str">
        <f t="shared" si="413"/>
        <v>New Durham</v>
      </c>
      <c r="AJ1201" t="s">
        <v>2101</v>
      </c>
      <c r="AK1201" s="159">
        <v>1</v>
      </c>
      <c r="AL1201" s="7"/>
      <c r="AN1201" s="91">
        <v>33</v>
      </c>
      <c r="AO1201" s="93">
        <v>17</v>
      </c>
      <c r="AP1201" s="93">
        <v>45</v>
      </c>
      <c r="AQ1201" s="100">
        <v>51220</v>
      </c>
      <c r="AR1201" s="100">
        <f t="shared" si="424"/>
        <v>33017</v>
      </c>
      <c r="AS1201" t="s">
        <v>1753</v>
      </c>
      <c r="AT1201" s="103">
        <f t="shared" si="425"/>
        <v>3351220</v>
      </c>
      <c r="AW1201">
        <v>44.15</v>
      </c>
      <c r="AX1201">
        <v>2.46</v>
      </c>
      <c r="AY1201">
        <v>41.69</v>
      </c>
      <c r="BA1201" s="7">
        <f t="shared" si="428"/>
        <v>0</v>
      </c>
      <c r="BB1201" s="7">
        <f t="shared" si="429"/>
        <v>0</v>
      </c>
      <c r="BC1201" s="7">
        <f t="shared" si="430"/>
        <v>1</v>
      </c>
      <c r="BD1201" s="7">
        <f t="shared" si="430"/>
        <v>0</v>
      </c>
      <c r="BE1201" s="7">
        <f t="shared" si="435"/>
        <v>0</v>
      </c>
      <c r="BF1201" s="107">
        <f t="shared" si="431"/>
        <v>0</v>
      </c>
      <c r="BG1201" s="107">
        <f t="shared" si="432"/>
        <v>0</v>
      </c>
      <c r="BH1201" s="107">
        <f t="shared" si="433"/>
        <v>0.35799999999999998</v>
      </c>
      <c r="BI1201" s="107">
        <f t="shared" si="434"/>
        <v>0</v>
      </c>
      <c r="BJ1201" s="107">
        <f t="shared" si="436"/>
        <v>0</v>
      </c>
      <c r="BK1201" s="151">
        <f t="shared" si="437"/>
        <v>0</v>
      </c>
      <c r="BM1201">
        <v>0</v>
      </c>
      <c r="BN1201">
        <v>0</v>
      </c>
      <c r="BO1201">
        <v>0</v>
      </c>
      <c r="BP1201">
        <v>0</v>
      </c>
      <c r="BQ1201">
        <v>0</v>
      </c>
      <c r="BR1201">
        <v>0</v>
      </c>
      <c r="BS1201">
        <v>0</v>
      </c>
      <c r="BT1201">
        <v>0</v>
      </c>
      <c r="BU1201">
        <v>0</v>
      </c>
      <c r="BW1201">
        <v>0</v>
      </c>
      <c r="BX1201">
        <v>0</v>
      </c>
      <c r="BY1201">
        <v>0</v>
      </c>
      <c r="BZ1201">
        <v>1</v>
      </c>
      <c r="CA1201">
        <v>0</v>
      </c>
      <c r="CB1201">
        <v>0</v>
      </c>
      <c r="CC1201">
        <v>0</v>
      </c>
      <c r="CD1201">
        <v>0</v>
      </c>
      <c r="CE1201">
        <v>0</v>
      </c>
      <c r="CF1201">
        <v>0</v>
      </c>
    </row>
    <row r="1202" spans="1:84" hidden="1" outlineLevel="1">
      <c r="A1202" t="s">
        <v>274</v>
      </c>
      <c r="B1202" s="9" t="s">
        <v>3222</v>
      </c>
      <c r="C1202" s="1">
        <f t="shared" si="414"/>
        <v>526</v>
      </c>
      <c r="D1202" s="7">
        <f t="shared" si="415"/>
        <v>3</v>
      </c>
      <c r="E1202" s="7">
        <f t="shared" si="416"/>
        <v>5</v>
      </c>
      <c r="F1202" s="7">
        <f t="shared" si="417"/>
        <v>2</v>
      </c>
      <c r="G1202" s="7">
        <f t="shared" si="412"/>
        <v>1</v>
      </c>
      <c r="H1202" s="48">
        <f t="shared" si="418"/>
        <v>4</v>
      </c>
      <c r="I1202" s="163">
        <f t="shared" si="419"/>
        <v>7.6045627376425855E-3</v>
      </c>
      <c r="J1202" s="8"/>
      <c r="K1202" s="2">
        <f t="shared" si="420"/>
        <v>0.19581749049429659</v>
      </c>
      <c r="L1202" s="2">
        <f t="shared" si="421"/>
        <v>9.125475285171103E-2</v>
      </c>
      <c r="M1202" s="2">
        <f t="shared" si="422"/>
        <v>0.29087452471482889</v>
      </c>
      <c r="N1202" s="2">
        <f t="shared" si="426"/>
        <v>0.29847908745247148</v>
      </c>
      <c r="O1202" s="2">
        <f t="shared" si="427"/>
        <v>0.12357414448669196</v>
      </c>
      <c r="P1202" s="1">
        <v>103</v>
      </c>
      <c r="Q1202" s="1">
        <v>48</v>
      </c>
      <c r="R1202" s="1">
        <v>153</v>
      </c>
      <c r="S1202" s="1">
        <v>157</v>
      </c>
      <c r="T1202" s="1">
        <v>55</v>
      </c>
      <c r="U1202" s="1">
        <v>4</v>
      </c>
      <c r="V1202">
        <v>1</v>
      </c>
      <c r="W1202" s="1"/>
      <c r="Y1202" s="1"/>
      <c r="Z1202" s="1">
        <f t="shared" si="423"/>
        <v>2</v>
      </c>
      <c r="AA1202" s="1">
        <v>1</v>
      </c>
      <c r="AC1202">
        <v>1</v>
      </c>
      <c r="AD1202" s="136">
        <v>0</v>
      </c>
      <c r="AE1202">
        <v>0</v>
      </c>
      <c r="AF1202">
        <v>1</v>
      </c>
      <c r="AI1202" t="str">
        <f t="shared" si="413"/>
        <v>New Hampton</v>
      </c>
      <c r="AJ1202" t="s">
        <v>1404</v>
      </c>
      <c r="AK1202" s="159">
        <v>1</v>
      </c>
      <c r="AL1202" s="7"/>
      <c r="AN1202" s="91">
        <v>33</v>
      </c>
      <c r="AO1202" s="93">
        <v>1</v>
      </c>
      <c r="AP1202" s="93">
        <v>45</v>
      </c>
      <c r="AQ1202" s="100">
        <v>51540</v>
      </c>
      <c r="AR1202" s="100">
        <f t="shared" si="424"/>
        <v>33001</v>
      </c>
      <c r="AS1202" t="s">
        <v>1753</v>
      </c>
      <c r="AT1202" s="103">
        <f t="shared" si="425"/>
        <v>3351540</v>
      </c>
      <c r="AW1202">
        <v>38.21</v>
      </c>
      <c r="AX1202">
        <v>1.5</v>
      </c>
      <c r="AY1202">
        <v>36.700000000000003</v>
      </c>
      <c r="BA1202" s="7">
        <f t="shared" si="428"/>
        <v>0</v>
      </c>
      <c r="BB1202" s="7">
        <f t="shared" si="429"/>
        <v>0</v>
      </c>
      <c r="BC1202" s="7">
        <f t="shared" si="430"/>
        <v>0</v>
      </c>
      <c r="BD1202" s="7">
        <f t="shared" si="430"/>
        <v>1</v>
      </c>
      <c r="BE1202" s="7">
        <f t="shared" si="435"/>
        <v>0</v>
      </c>
      <c r="BF1202" s="107">
        <f t="shared" si="431"/>
        <v>0</v>
      </c>
      <c r="BG1202" s="107">
        <f t="shared" si="432"/>
        <v>0</v>
      </c>
      <c r="BH1202" s="107">
        <f t="shared" si="433"/>
        <v>0</v>
      </c>
      <c r="BI1202" s="107">
        <f t="shared" si="434"/>
        <v>0.29799999999999999</v>
      </c>
      <c r="BJ1202" s="107">
        <f t="shared" si="436"/>
        <v>0</v>
      </c>
      <c r="BK1202" s="151">
        <f t="shared" si="437"/>
        <v>0</v>
      </c>
      <c r="BM1202">
        <v>0</v>
      </c>
      <c r="BN1202">
        <v>0</v>
      </c>
      <c r="BO1202">
        <v>0</v>
      </c>
      <c r="BP1202">
        <v>0</v>
      </c>
      <c r="BQ1202">
        <v>0</v>
      </c>
      <c r="BR1202">
        <v>0</v>
      </c>
      <c r="BS1202">
        <v>0</v>
      </c>
      <c r="BT1202">
        <v>1</v>
      </c>
      <c r="BU1202">
        <v>0</v>
      </c>
      <c r="BW1202">
        <v>1</v>
      </c>
      <c r="BX1202">
        <v>0</v>
      </c>
      <c r="BY1202">
        <v>0</v>
      </c>
      <c r="BZ1202">
        <v>0</v>
      </c>
      <c r="CA1202">
        <v>0</v>
      </c>
      <c r="CB1202">
        <v>0</v>
      </c>
      <c r="CC1202">
        <v>0</v>
      </c>
      <c r="CD1202">
        <v>0</v>
      </c>
      <c r="CE1202">
        <v>0</v>
      </c>
      <c r="CF1202">
        <v>0</v>
      </c>
    </row>
    <row r="1203" spans="1:84" hidden="1" outlineLevel="1">
      <c r="A1203" t="s">
        <v>3172</v>
      </c>
      <c r="B1203" s="9" t="s">
        <v>3222</v>
      </c>
      <c r="C1203" s="1">
        <f t="shared" si="414"/>
        <v>1297</v>
      </c>
      <c r="D1203" s="7">
        <f t="shared" si="415"/>
        <v>4</v>
      </c>
      <c r="E1203" s="7">
        <f t="shared" si="416"/>
        <v>5</v>
      </c>
      <c r="F1203" s="7">
        <f t="shared" si="417"/>
        <v>2</v>
      </c>
      <c r="G1203" s="7">
        <f t="shared" si="412"/>
        <v>1</v>
      </c>
      <c r="H1203" s="48">
        <f t="shared" si="418"/>
        <v>29</v>
      </c>
      <c r="I1203" s="163">
        <f t="shared" si="419"/>
        <v>2.2359290670778721E-2</v>
      </c>
      <c r="J1203" s="8"/>
      <c r="K1203" s="2">
        <f t="shared" si="420"/>
        <v>0.1117964533538936</v>
      </c>
      <c r="L1203" s="2">
        <f t="shared" si="421"/>
        <v>5.319969159599075E-2</v>
      </c>
      <c r="M1203" s="2">
        <f t="shared" si="422"/>
        <v>0.32228218966846567</v>
      </c>
      <c r="N1203" s="2">
        <f t="shared" si="426"/>
        <v>0.34464148033924441</v>
      </c>
      <c r="O1203" s="2">
        <f t="shared" si="427"/>
        <v>0.16808018504240568</v>
      </c>
      <c r="P1203" s="1">
        <v>145</v>
      </c>
      <c r="Q1203" s="1">
        <v>69</v>
      </c>
      <c r="R1203" s="1">
        <v>418</v>
      </c>
      <c r="S1203" s="1">
        <v>447</v>
      </c>
      <c r="T1203" s="1">
        <v>202</v>
      </c>
      <c r="U1203" s="1">
        <v>11</v>
      </c>
      <c r="V1203">
        <v>0</v>
      </c>
      <c r="W1203" s="1"/>
      <c r="Y1203" s="1"/>
      <c r="Z1203" s="1">
        <f t="shared" si="423"/>
        <v>2</v>
      </c>
      <c r="AA1203" s="1">
        <v>2</v>
      </c>
      <c r="AC1203">
        <v>0</v>
      </c>
      <c r="AD1203" s="136">
        <v>1</v>
      </c>
      <c r="AE1203">
        <v>0</v>
      </c>
      <c r="AF1203">
        <v>0</v>
      </c>
      <c r="AI1203" t="str">
        <f t="shared" si="413"/>
        <v>New Ipswich</v>
      </c>
      <c r="AJ1203" t="s">
        <v>119</v>
      </c>
      <c r="AK1203" s="159">
        <v>2</v>
      </c>
      <c r="AL1203" s="7"/>
      <c r="AN1203" s="91">
        <v>33</v>
      </c>
      <c r="AO1203" s="93">
        <v>11</v>
      </c>
      <c r="AP1203" s="93">
        <v>120</v>
      </c>
      <c r="AQ1203" s="100">
        <v>51940</v>
      </c>
      <c r="AR1203" s="100">
        <f t="shared" si="424"/>
        <v>33011</v>
      </c>
      <c r="AS1203" t="s">
        <v>1753</v>
      </c>
      <c r="AT1203" s="103">
        <f t="shared" si="425"/>
        <v>3351940</v>
      </c>
      <c r="AW1203">
        <v>33.06</v>
      </c>
      <c r="AX1203">
        <v>0.32</v>
      </c>
      <c r="AY1203">
        <v>32.75</v>
      </c>
      <c r="BA1203" s="7">
        <f t="shared" si="428"/>
        <v>0</v>
      </c>
      <c r="BB1203" s="7">
        <f t="shared" si="429"/>
        <v>0</v>
      </c>
      <c r="BC1203" s="7">
        <f t="shared" si="430"/>
        <v>0</v>
      </c>
      <c r="BD1203" s="7">
        <f t="shared" si="430"/>
        <v>1</v>
      </c>
      <c r="BE1203" s="7">
        <f t="shared" si="435"/>
        <v>0</v>
      </c>
      <c r="BF1203" s="107">
        <f t="shared" si="431"/>
        <v>0</v>
      </c>
      <c r="BG1203" s="107">
        <f t="shared" si="432"/>
        <v>0</v>
      </c>
      <c r="BH1203" s="107">
        <f t="shared" si="433"/>
        <v>0</v>
      </c>
      <c r="BI1203" s="107">
        <f t="shared" si="434"/>
        <v>0.34399999999999997</v>
      </c>
      <c r="BJ1203" s="107">
        <f t="shared" si="436"/>
        <v>0</v>
      </c>
      <c r="BK1203" s="151">
        <f t="shared" si="437"/>
        <v>0</v>
      </c>
      <c r="BM1203">
        <v>0</v>
      </c>
      <c r="BN1203">
        <v>0</v>
      </c>
      <c r="BO1203">
        <v>0</v>
      </c>
      <c r="BP1203">
        <v>0</v>
      </c>
      <c r="BQ1203">
        <v>0</v>
      </c>
      <c r="BR1203">
        <v>0</v>
      </c>
      <c r="BS1203">
        <v>0</v>
      </c>
      <c r="BT1203">
        <v>0</v>
      </c>
      <c r="BU1203">
        <v>0</v>
      </c>
      <c r="BW1203">
        <v>0</v>
      </c>
      <c r="BX1203">
        <v>0</v>
      </c>
      <c r="BY1203">
        <v>0</v>
      </c>
      <c r="BZ1203">
        <v>1</v>
      </c>
      <c r="CA1203">
        <v>0</v>
      </c>
      <c r="CB1203">
        <v>1</v>
      </c>
      <c r="CC1203">
        <v>0</v>
      </c>
      <c r="CD1203">
        <v>0</v>
      </c>
      <c r="CE1203">
        <v>0</v>
      </c>
      <c r="CF1203">
        <v>0</v>
      </c>
    </row>
    <row r="1204" spans="1:84" hidden="1" outlineLevel="1">
      <c r="A1204" t="s">
        <v>2900</v>
      </c>
      <c r="B1204" s="9" t="s">
        <v>3222</v>
      </c>
      <c r="C1204" s="1">
        <f t="shared" si="414"/>
        <v>1246</v>
      </c>
      <c r="D1204" s="7">
        <f t="shared" si="415"/>
        <v>2</v>
      </c>
      <c r="E1204" s="7">
        <f t="shared" si="416"/>
        <v>4</v>
      </c>
      <c r="F1204" s="7">
        <f t="shared" si="417"/>
        <v>1</v>
      </c>
      <c r="G1204" s="7">
        <f t="shared" si="412"/>
        <v>3</v>
      </c>
      <c r="H1204" s="48">
        <f t="shared" si="418"/>
        <v>212</v>
      </c>
      <c r="I1204" s="163">
        <f t="shared" si="419"/>
        <v>0.17014446227929375</v>
      </c>
      <c r="J1204" s="8"/>
      <c r="K1204" s="2">
        <f t="shared" si="420"/>
        <v>0.27287319422150885</v>
      </c>
      <c r="L1204" s="2">
        <f t="shared" si="421"/>
        <v>9.1492776886035312E-2</v>
      </c>
      <c r="M1204" s="2">
        <f t="shared" si="422"/>
        <v>0.44301765650080255</v>
      </c>
      <c r="N1204" s="2">
        <f t="shared" si="426"/>
        <v>0.12279293739967898</v>
      </c>
      <c r="O1204" s="2">
        <f t="shared" si="427"/>
        <v>6.9823434991974381E-2</v>
      </c>
      <c r="P1204" s="1">
        <v>340</v>
      </c>
      <c r="Q1204" s="1">
        <v>114</v>
      </c>
      <c r="R1204" s="1">
        <v>552</v>
      </c>
      <c r="S1204" s="1">
        <v>153</v>
      </c>
      <c r="T1204" s="1">
        <v>67</v>
      </c>
      <c r="U1204" s="1">
        <v>4</v>
      </c>
      <c r="V1204">
        <v>1</v>
      </c>
      <c r="W1204" s="1"/>
      <c r="Y1204" s="1"/>
      <c r="Z1204" s="1">
        <f t="shared" si="423"/>
        <v>7</v>
      </c>
      <c r="AA1204" s="1">
        <v>2</v>
      </c>
      <c r="AC1204">
        <v>4</v>
      </c>
      <c r="AD1204" s="136">
        <v>0</v>
      </c>
      <c r="AE1204">
        <v>0</v>
      </c>
      <c r="AF1204">
        <v>2</v>
      </c>
      <c r="AI1204" t="str">
        <f t="shared" si="413"/>
        <v>New London</v>
      </c>
      <c r="AJ1204" t="s">
        <v>1686</v>
      </c>
      <c r="AK1204" s="159">
        <v>2</v>
      </c>
      <c r="AL1204" s="7"/>
      <c r="AN1204" s="91">
        <v>33</v>
      </c>
      <c r="AO1204" s="93">
        <v>13</v>
      </c>
      <c r="AP1204" s="93">
        <v>95</v>
      </c>
      <c r="AQ1204" s="100">
        <v>52100</v>
      </c>
      <c r="AR1204" s="100">
        <f t="shared" si="424"/>
        <v>33013</v>
      </c>
      <c r="AS1204" t="s">
        <v>1753</v>
      </c>
      <c r="AT1204" s="103">
        <f t="shared" si="425"/>
        <v>3352100</v>
      </c>
      <c r="AW1204">
        <v>25.59</v>
      </c>
      <c r="AX1204">
        <v>3.08</v>
      </c>
      <c r="AY1204">
        <v>22.51</v>
      </c>
      <c r="BA1204" s="7">
        <f t="shared" si="428"/>
        <v>0</v>
      </c>
      <c r="BB1204" s="7">
        <f t="shared" si="429"/>
        <v>0</v>
      </c>
      <c r="BC1204" s="7">
        <f t="shared" si="430"/>
        <v>1</v>
      </c>
      <c r="BD1204" s="7">
        <f t="shared" si="430"/>
        <v>0</v>
      </c>
      <c r="BE1204" s="7">
        <f t="shared" si="435"/>
        <v>0</v>
      </c>
      <c r="BF1204" s="107">
        <f t="shared" si="431"/>
        <v>0</v>
      </c>
      <c r="BG1204" s="107">
        <f t="shared" si="432"/>
        <v>0</v>
      </c>
      <c r="BH1204" s="107">
        <f t="shared" si="433"/>
        <v>0.443</v>
      </c>
      <c r="BI1204" s="107">
        <f t="shared" si="434"/>
        <v>0</v>
      </c>
      <c r="BJ1204" s="107">
        <f t="shared" si="436"/>
        <v>0</v>
      </c>
      <c r="BK1204" s="151">
        <f t="shared" si="437"/>
        <v>0</v>
      </c>
      <c r="BM1204">
        <v>0</v>
      </c>
      <c r="BN1204">
        <v>1</v>
      </c>
      <c r="BO1204">
        <v>0</v>
      </c>
      <c r="BP1204">
        <v>0</v>
      </c>
      <c r="BQ1204">
        <v>0</v>
      </c>
      <c r="BR1204">
        <v>0</v>
      </c>
      <c r="BS1204">
        <v>1</v>
      </c>
      <c r="BT1204">
        <v>0</v>
      </c>
      <c r="BU1204">
        <v>2</v>
      </c>
      <c r="BW1204">
        <v>0</v>
      </c>
      <c r="BX1204">
        <v>0</v>
      </c>
      <c r="BY1204">
        <v>0</v>
      </c>
      <c r="BZ1204">
        <v>0</v>
      </c>
      <c r="CA1204">
        <v>0</v>
      </c>
      <c r="CB1204">
        <v>2</v>
      </c>
      <c r="CC1204">
        <v>0</v>
      </c>
      <c r="CD1204">
        <v>0</v>
      </c>
      <c r="CE1204">
        <v>0</v>
      </c>
      <c r="CF1204">
        <v>1</v>
      </c>
    </row>
    <row r="1205" spans="1:84" hidden="1" outlineLevel="1">
      <c r="A1205" t="s">
        <v>2980</v>
      </c>
      <c r="B1205" s="9" t="s">
        <v>3222</v>
      </c>
      <c r="C1205" s="1">
        <f t="shared" si="414"/>
        <v>560</v>
      </c>
      <c r="D1205" s="7">
        <f t="shared" si="415"/>
        <v>2</v>
      </c>
      <c r="E1205" s="7">
        <f t="shared" si="416"/>
        <v>4</v>
      </c>
      <c r="F1205" s="7">
        <f t="shared" si="417"/>
        <v>1</v>
      </c>
      <c r="G1205" s="7">
        <f t="shared" si="412"/>
        <v>3</v>
      </c>
      <c r="H1205" s="48">
        <f t="shared" si="418"/>
        <v>98</v>
      </c>
      <c r="I1205" s="163">
        <f t="shared" si="419"/>
        <v>0.17499999999999999</v>
      </c>
      <c r="J1205" s="8"/>
      <c r="K1205" s="2">
        <f t="shared" si="420"/>
        <v>0.21785714285714286</v>
      </c>
      <c r="L1205" s="2">
        <f t="shared" si="421"/>
        <v>0.10357142857142858</v>
      </c>
      <c r="M1205" s="2">
        <f t="shared" si="422"/>
        <v>0.39285714285714285</v>
      </c>
      <c r="N1205" s="2">
        <f t="shared" si="426"/>
        <v>0.19464285714285715</v>
      </c>
      <c r="O1205" s="2">
        <f t="shared" si="427"/>
        <v>9.1071428571428609E-2</v>
      </c>
      <c r="P1205" s="1">
        <v>122</v>
      </c>
      <c r="Q1205" s="1">
        <v>58</v>
      </c>
      <c r="R1205" s="1">
        <v>220</v>
      </c>
      <c r="S1205" s="1">
        <v>109</v>
      </c>
      <c r="T1205" s="1">
        <v>35</v>
      </c>
      <c r="U1205" s="1">
        <v>5</v>
      </c>
      <c r="V1205">
        <v>0</v>
      </c>
      <c r="W1205" s="1"/>
      <c r="Y1205" s="1"/>
      <c r="Z1205" s="1">
        <f t="shared" si="423"/>
        <v>2</v>
      </c>
      <c r="AA1205" s="1">
        <v>0</v>
      </c>
      <c r="AC1205">
        <v>8</v>
      </c>
      <c r="AD1205" s="136">
        <v>0</v>
      </c>
      <c r="AE1205">
        <v>1</v>
      </c>
      <c r="AF1205">
        <v>0</v>
      </c>
      <c r="AI1205" t="str">
        <f t="shared" ref="AI1205:AI1262" si="438">A1205</f>
        <v>Newbury</v>
      </c>
      <c r="AJ1205" t="s">
        <v>1686</v>
      </c>
      <c r="AK1205" s="159">
        <v>2</v>
      </c>
      <c r="AL1205" s="7"/>
      <c r="AN1205" s="91">
        <v>33</v>
      </c>
      <c r="AO1205" s="93">
        <v>13</v>
      </c>
      <c r="AP1205" s="93">
        <v>90</v>
      </c>
      <c r="AQ1205" s="100">
        <v>50900</v>
      </c>
      <c r="AR1205" s="100">
        <f t="shared" si="424"/>
        <v>33013</v>
      </c>
      <c r="AS1205" t="s">
        <v>1753</v>
      </c>
      <c r="AT1205" s="103">
        <f t="shared" si="425"/>
        <v>3350900</v>
      </c>
      <c r="AW1205">
        <v>38.090000000000003</v>
      </c>
      <c r="AX1205">
        <v>2.29</v>
      </c>
      <c r="AY1205">
        <v>35.799999999999997</v>
      </c>
      <c r="BA1205" s="7">
        <f t="shared" si="428"/>
        <v>0</v>
      </c>
      <c r="BB1205" s="7">
        <f t="shared" si="429"/>
        <v>0</v>
      </c>
      <c r="BC1205" s="7">
        <f t="shared" si="430"/>
        <v>1</v>
      </c>
      <c r="BD1205" s="7">
        <f t="shared" si="430"/>
        <v>0</v>
      </c>
      <c r="BE1205" s="7">
        <f t="shared" si="435"/>
        <v>0</v>
      </c>
      <c r="BF1205" s="107">
        <f t="shared" si="431"/>
        <v>0</v>
      </c>
      <c r="BG1205" s="107">
        <f t="shared" si="432"/>
        <v>0</v>
      </c>
      <c r="BH1205" s="107">
        <f t="shared" si="433"/>
        <v>0.39200000000000002</v>
      </c>
      <c r="BI1205" s="107">
        <f t="shared" si="434"/>
        <v>0</v>
      </c>
      <c r="BJ1205" s="107">
        <f t="shared" si="436"/>
        <v>0</v>
      </c>
      <c r="BK1205" s="151">
        <f t="shared" si="437"/>
        <v>0</v>
      </c>
      <c r="BM1205">
        <v>0</v>
      </c>
      <c r="BN1205">
        <v>0</v>
      </c>
      <c r="BO1205">
        <v>0</v>
      </c>
      <c r="BP1205">
        <v>0</v>
      </c>
      <c r="BQ1205">
        <v>0</v>
      </c>
      <c r="BR1205">
        <v>0</v>
      </c>
      <c r="BS1205">
        <v>0</v>
      </c>
      <c r="BT1205">
        <v>0</v>
      </c>
      <c r="BU1205">
        <v>0</v>
      </c>
      <c r="BW1205">
        <v>1</v>
      </c>
      <c r="BX1205">
        <v>0</v>
      </c>
      <c r="BY1205">
        <v>0</v>
      </c>
      <c r="BZ1205">
        <v>0</v>
      </c>
      <c r="CA1205">
        <v>0</v>
      </c>
      <c r="CB1205">
        <v>1</v>
      </c>
      <c r="CC1205">
        <v>0</v>
      </c>
      <c r="CD1205">
        <v>0</v>
      </c>
      <c r="CE1205">
        <v>0</v>
      </c>
      <c r="CF1205">
        <v>0</v>
      </c>
    </row>
    <row r="1206" spans="1:84" hidden="1" outlineLevel="1">
      <c r="A1206" t="s">
        <v>3173</v>
      </c>
      <c r="B1206" s="9" t="s">
        <v>3222</v>
      </c>
      <c r="C1206" s="1">
        <f t="shared" si="414"/>
        <v>492</v>
      </c>
      <c r="D1206" s="7">
        <f t="shared" si="415"/>
        <v>2</v>
      </c>
      <c r="E1206" s="7">
        <f t="shared" si="416"/>
        <v>4</v>
      </c>
      <c r="F1206" s="7">
        <f t="shared" si="417"/>
        <v>1</v>
      </c>
      <c r="G1206" s="7">
        <f t="shared" si="412"/>
        <v>3</v>
      </c>
      <c r="H1206" s="48">
        <f t="shared" si="418"/>
        <v>108</v>
      </c>
      <c r="I1206" s="163">
        <f t="shared" si="419"/>
        <v>0.21951219512195122</v>
      </c>
      <c r="J1206" s="8"/>
      <c r="K1206" s="2">
        <f t="shared" si="420"/>
        <v>0.19715447154471544</v>
      </c>
      <c r="L1206" s="2">
        <f t="shared" si="421"/>
        <v>0.10975609756097561</v>
      </c>
      <c r="M1206" s="2">
        <f t="shared" si="422"/>
        <v>0.41666666666666669</v>
      </c>
      <c r="N1206" s="2">
        <f t="shared" si="426"/>
        <v>0.18699186991869918</v>
      </c>
      <c r="O1206" s="2">
        <f t="shared" si="427"/>
        <v>8.9430894308943104E-2</v>
      </c>
      <c r="P1206" s="1">
        <v>97</v>
      </c>
      <c r="Q1206" s="1">
        <v>54</v>
      </c>
      <c r="R1206" s="1">
        <v>205</v>
      </c>
      <c r="S1206" s="1">
        <v>92</v>
      </c>
      <c r="T1206" s="1">
        <v>34</v>
      </c>
      <c r="U1206" s="1">
        <v>2</v>
      </c>
      <c r="V1206">
        <v>2</v>
      </c>
      <c r="W1206" s="1"/>
      <c r="Y1206" s="1"/>
      <c r="Z1206" s="1">
        <f t="shared" si="423"/>
        <v>3</v>
      </c>
      <c r="AA1206" s="1">
        <v>1</v>
      </c>
      <c r="AC1206">
        <v>0</v>
      </c>
      <c r="AD1206" s="136">
        <v>2</v>
      </c>
      <c r="AE1206">
        <v>0</v>
      </c>
      <c r="AF1206">
        <v>0</v>
      </c>
      <c r="AI1206" t="str">
        <f t="shared" si="438"/>
        <v>Newfields</v>
      </c>
      <c r="AJ1206" t="s">
        <v>3115</v>
      </c>
      <c r="AK1206" s="159">
        <v>1</v>
      </c>
      <c r="AL1206" s="7"/>
      <c r="AN1206" s="91">
        <v>33</v>
      </c>
      <c r="AO1206" s="93">
        <v>15</v>
      </c>
      <c r="AP1206" s="93">
        <v>105</v>
      </c>
      <c r="AQ1206" s="100">
        <v>51380</v>
      </c>
      <c r="AR1206" s="100">
        <f t="shared" si="424"/>
        <v>33015</v>
      </c>
      <c r="AS1206" t="s">
        <v>1753</v>
      </c>
      <c r="AT1206" s="103">
        <f t="shared" si="425"/>
        <v>3351380</v>
      </c>
      <c r="AW1206">
        <v>7.18</v>
      </c>
      <c r="AX1206">
        <v>0.16</v>
      </c>
      <c r="AY1206">
        <v>7.02</v>
      </c>
      <c r="BA1206" s="7">
        <f t="shared" si="428"/>
        <v>0</v>
      </c>
      <c r="BB1206" s="7">
        <f t="shared" si="429"/>
        <v>0</v>
      </c>
      <c r="BC1206" s="7">
        <f t="shared" si="430"/>
        <v>1</v>
      </c>
      <c r="BD1206" s="7">
        <f t="shared" si="430"/>
        <v>0</v>
      </c>
      <c r="BE1206" s="7">
        <f t="shared" si="435"/>
        <v>0</v>
      </c>
      <c r="BF1206" s="107">
        <f t="shared" si="431"/>
        <v>0</v>
      </c>
      <c r="BG1206" s="107">
        <f t="shared" si="432"/>
        <v>0</v>
      </c>
      <c r="BH1206" s="107">
        <f t="shared" si="433"/>
        <v>0.41599999999999998</v>
      </c>
      <c r="BI1206" s="107">
        <f t="shared" si="434"/>
        <v>0</v>
      </c>
      <c r="BJ1206" s="107">
        <f t="shared" si="436"/>
        <v>0</v>
      </c>
      <c r="BK1206" s="151">
        <f t="shared" si="437"/>
        <v>0</v>
      </c>
      <c r="BM1206">
        <v>0</v>
      </c>
      <c r="BN1206">
        <v>0</v>
      </c>
      <c r="BO1206">
        <v>0</v>
      </c>
      <c r="BP1206">
        <v>0</v>
      </c>
      <c r="BQ1206">
        <v>0</v>
      </c>
      <c r="BR1206">
        <v>0</v>
      </c>
      <c r="BS1206">
        <v>1</v>
      </c>
      <c r="BT1206">
        <v>0</v>
      </c>
      <c r="BU1206">
        <v>0</v>
      </c>
      <c r="BW1206">
        <v>0</v>
      </c>
      <c r="BX1206">
        <v>0</v>
      </c>
      <c r="BY1206">
        <v>0</v>
      </c>
      <c r="BZ1206">
        <v>0</v>
      </c>
      <c r="CA1206">
        <v>0</v>
      </c>
      <c r="CB1206">
        <v>2</v>
      </c>
      <c r="CC1206">
        <v>0</v>
      </c>
      <c r="CD1206">
        <v>0</v>
      </c>
      <c r="CE1206">
        <v>0</v>
      </c>
      <c r="CF1206">
        <v>0</v>
      </c>
    </row>
    <row r="1207" spans="1:84" hidden="1" outlineLevel="1">
      <c r="A1207" t="s">
        <v>976</v>
      </c>
      <c r="B1207" s="9" t="s">
        <v>3222</v>
      </c>
      <c r="C1207" s="1">
        <f t="shared" si="414"/>
        <v>256</v>
      </c>
      <c r="D1207" s="7">
        <f t="shared" si="415"/>
        <v>2</v>
      </c>
      <c r="E1207" s="7">
        <f t="shared" si="416"/>
        <v>5</v>
      </c>
      <c r="F1207" s="7">
        <f t="shared" si="417"/>
        <v>1</v>
      </c>
      <c r="G1207" s="7">
        <f t="shared" si="412"/>
        <v>3</v>
      </c>
      <c r="H1207" s="48">
        <f t="shared" si="418"/>
        <v>68</v>
      </c>
      <c r="I1207" s="163">
        <f t="shared" si="419"/>
        <v>0.265625</v>
      </c>
      <c r="J1207" s="8"/>
      <c r="K1207" s="2">
        <f t="shared" si="420"/>
        <v>0.171875</v>
      </c>
      <c r="L1207" s="2">
        <f t="shared" si="421"/>
        <v>8.59375E-2</v>
      </c>
      <c r="M1207" s="2">
        <f t="shared" si="422"/>
        <v>0.4375</v>
      </c>
      <c r="N1207" s="2">
        <f t="shared" si="426"/>
        <v>0.16796875</v>
      </c>
      <c r="O1207" s="2">
        <f t="shared" si="427"/>
        <v>0.13671875</v>
      </c>
      <c r="P1207" s="1">
        <v>44</v>
      </c>
      <c r="Q1207" s="1">
        <v>22</v>
      </c>
      <c r="R1207" s="1">
        <v>112</v>
      </c>
      <c r="S1207" s="1">
        <v>43</v>
      </c>
      <c r="T1207" s="1">
        <v>28</v>
      </c>
      <c r="U1207" s="1">
        <v>2</v>
      </c>
      <c r="V1207">
        <v>2</v>
      </c>
      <c r="W1207" s="1"/>
      <c r="Y1207" s="1"/>
      <c r="Z1207" s="1">
        <f t="shared" si="423"/>
        <v>2</v>
      </c>
      <c r="AA1207" s="1">
        <v>0</v>
      </c>
      <c r="AC1207">
        <v>0</v>
      </c>
      <c r="AD1207" s="136">
        <v>0</v>
      </c>
      <c r="AE1207">
        <v>1</v>
      </c>
      <c r="AF1207">
        <v>0</v>
      </c>
      <c r="AI1207" t="str">
        <f t="shared" si="438"/>
        <v>Newington</v>
      </c>
      <c r="AJ1207" t="s">
        <v>3115</v>
      </c>
      <c r="AK1207" s="159">
        <v>1</v>
      </c>
      <c r="AL1207" s="7"/>
      <c r="AN1207" s="91">
        <v>33</v>
      </c>
      <c r="AO1207" s="93">
        <v>15</v>
      </c>
      <c r="AP1207" s="93">
        <v>110</v>
      </c>
      <c r="AQ1207" s="100">
        <v>51620</v>
      </c>
      <c r="AR1207" s="100">
        <f t="shared" si="424"/>
        <v>33015</v>
      </c>
      <c r="AS1207" t="s">
        <v>1753</v>
      </c>
      <c r="AT1207" s="103">
        <f t="shared" si="425"/>
        <v>3351620</v>
      </c>
      <c r="AW1207">
        <v>12.47</v>
      </c>
      <c r="AX1207">
        <v>4.12</v>
      </c>
      <c r="AY1207">
        <v>8.36</v>
      </c>
      <c r="BA1207" s="7">
        <f t="shared" si="428"/>
        <v>0</v>
      </c>
      <c r="BB1207" s="7">
        <f t="shared" si="429"/>
        <v>0</v>
      </c>
      <c r="BC1207" s="7">
        <f t="shared" si="430"/>
        <v>1</v>
      </c>
      <c r="BD1207" s="7">
        <f t="shared" si="430"/>
        <v>0</v>
      </c>
      <c r="BE1207" s="7">
        <f t="shared" si="435"/>
        <v>0</v>
      </c>
      <c r="BF1207" s="107">
        <f t="shared" si="431"/>
        <v>0</v>
      </c>
      <c r="BG1207" s="107">
        <f t="shared" si="432"/>
        <v>0</v>
      </c>
      <c r="BH1207" s="107">
        <f t="shared" si="433"/>
        <v>0.437</v>
      </c>
      <c r="BI1207" s="107">
        <f t="shared" si="434"/>
        <v>0</v>
      </c>
      <c r="BJ1207" s="107">
        <f t="shared" si="436"/>
        <v>0</v>
      </c>
      <c r="BK1207" s="151">
        <f t="shared" si="437"/>
        <v>0</v>
      </c>
      <c r="BM1207">
        <v>0</v>
      </c>
      <c r="BN1207">
        <v>0</v>
      </c>
      <c r="BO1207">
        <v>0</v>
      </c>
      <c r="BP1207">
        <v>0</v>
      </c>
      <c r="BQ1207">
        <v>0</v>
      </c>
      <c r="BR1207">
        <v>0</v>
      </c>
      <c r="BS1207">
        <v>0</v>
      </c>
      <c r="BT1207">
        <v>0</v>
      </c>
      <c r="BU1207">
        <v>0</v>
      </c>
      <c r="BW1207">
        <v>0</v>
      </c>
      <c r="BX1207">
        <v>0</v>
      </c>
      <c r="BY1207">
        <v>0</v>
      </c>
      <c r="BZ1207">
        <v>0</v>
      </c>
      <c r="CA1207">
        <v>0</v>
      </c>
      <c r="CB1207">
        <v>1</v>
      </c>
      <c r="CC1207">
        <v>1</v>
      </c>
      <c r="CD1207">
        <v>0</v>
      </c>
      <c r="CE1207">
        <v>0</v>
      </c>
      <c r="CF1207">
        <v>0</v>
      </c>
    </row>
    <row r="1208" spans="1:84" hidden="1" outlineLevel="1">
      <c r="A1208" t="s">
        <v>2822</v>
      </c>
      <c r="B1208" s="9" t="s">
        <v>3222</v>
      </c>
      <c r="C1208" s="1">
        <f t="shared" si="414"/>
        <v>1521</v>
      </c>
      <c r="D1208" s="7">
        <f t="shared" si="415"/>
        <v>3</v>
      </c>
      <c r="E1208" s="7">
        <f t="shared" si="416"/>
        <v>4</v>
      </c>
      <c r="F1208" s="7">
        <f t="shared" si="417"/>
        <v>1</v>
      </c>
      <c r="G1208" s="7">
        <f t="shared" ref="G1208:G1271" si="439">IF(S1208&gt;0,RANK(S1208,(P1208:AD1208)),0)</f>
        <v>2</v>
      </c>
      <c r="H1208" s="48">
        <f t="shared" si="418"/>
        <v>88</v>
      </c>
      <c r="I1208" s="163">
        <f t="shared" si="419"/>
        <v>5.7856673241288625E-2</v>
      </c>
      <c r="J1208" s="8"/>
      <c r="K1208" s="2">
        <f t="shared" si="420"/>
        <v>0.21170282708744248</v>
      </c>
      <c r="L1208" s="2">
        <f t="shared" si="421"/>
        <v>8.1525312294543059E-2</v>
      </c>
      <c r="M1208" s="2">
        <f t="shared" si="422"/>
        <v>0.33727810650887574</v>
      </c>
      <c r="N1208" s="2">
        <f t="shared" si="426"/>
        <v>0.27942143326758712</v>
      </c>
      <c r="O1208" s="2">
        <f t="shared" si="427"/>
        <v>9.007232084155159E-2</v>
      </c>
      <c r="P1208" s="1">
        <v>322</v>
      </c>
      <c r="Q1208" s="1">
        <v>124</v>
      </c>
      <c r="R1208" s="1">
        <v>513</v>
      </c>
      <c r="S1208" s="1">
        <v>425</v>
      </c>
      <c r="T1208" s="1">
        <v>116</v>
      </c>
      <c r="U1208" s="1">
        <v>8</v>
      </c>
      <c r="V1208">
        <v>2</v>
      </c>
      <c r="W1208" s="1"/>
      <c r="Y1208" s="1"/>
      <c r="Z1208" s="1">
        <f t="shared" si="423"/>
        <v>2</v>
      </c>
      <c r="AA1208" s="1">
        <v>2</v>
      </c>
      <c r="AC1208">
        <v>3</v>
      </c>
      <c r="AD1208" s="136">
        <v>1</v>
      </c>
      <c r="AE1208">
        <v>2</v>
      </c>
      <c r="AF1208">
        <v>1</v>
      </c>
      <c r="AI1208" t="str">
        <f t="shared" si="438"/>
        <v>Newmarket</v>
      </c>
      <c r="AJ1208" t="s">
        <v>3115</v>
      </c>
      <c r="AK1208" s="159">
        <v>1</v>
      </c>
      <c r="AL1208" s="7"/>
      <c r="AN1208" s="91">
        <v>33</v>
      </c>
      <c r="AO1208" s="93">
        <v>15</v>
      </c>
      <c r="AP1208" s="93">
        <v>115</v>
      </c>
      <c r="AQ1208" s="100">
        <v>52340</v>
      </c>
      <c r="AR1208" s="100">
        <f t="shared" si="424"/>
        <v>33015</v>
      </c>
      <c r="AS1208" t="s">
        <v>1753</v>
      </c>
      <c r="AT1208" s="103">
        <f t="shared" si="425"/>
        <v>3352340</v>
      </c>
      <c r="AW1208">
        <v>14.17</v>
      </c>
      <c r="AX1208">
        <v>1.62</v>
      </c>
      <c r="AY1208">
        <v>12.55</v>
      </c>
      <c r="BA1208" s="7">
        <f t="shared" si="428"/>
        <v>0</v>
      </c>
      <c r="BB1208" s="7">
        <f t="shared" si="429"/>
        <v>0</v>
      </c>
      <c r="BC1208" s="7">
        <f t="shared" si="430"/>
        <v>1</v>
      </c>
      <c r="BD1208" s="7">
        <f t="shared" si="430"/>
        <v>0</v>
      </c>
      <c r="BE1208" s="7">
        <f t="shared" si="435"/>
        <v>0</v>
      </c>
      <c r="BF1208" s="107">
        <f t="shared" si="431"/>
        <v>0</v>
      </c>
      <c r="BG1208" s="107">
        <f t="shared" si="432"/>
        <v>0</v>
      </c>
      <c r="BH1208" s="107">
        <f t="shared" si="433"/>
        <v>0.33700000000000002</v>
      </c>
      <c r="BI1208" s="107">
        <f t="shared" si="434"/>
        <v>0</v>
      </c>
      <c r="BJ1208" s="107">
        <f t="shared" si="436"/>
        <v>0</v>
      </c>
      <c r="BK1208" s="151">
        <f t="shared" si="437"/>
        <v>0</v>
      </c>
      <c r="BM1208">
        <v>0</v>
      </c>
      <c r="BN1208">
        <v>0</v>
      </c>
      <c r="BO1208">
        <v>0</v>
      </c>
      <c r="BP1208">
        <v>0</v>
      </c>
      <c r="BQ1208">
        <v>0</v>
      </c>
      <c r="BR1208">
        <v>0</v>
      </c>
      <c r="BS1208">
        <v>0</v>
      </c>
      <c r="BT1208">
        <v>0</v>
      </c>
      <c r="BU1208">
        <v>0</v>
      </c>
      <c r="BW1208">
        <v>0</v>
      </c>
      <c r="BX1208">
        <v>0</v>
      </c>
      <c r="BY1208">
        <v>0</v>
      </c>
      <c r="BZ1208">
        <v>0</v>
      </c>
      <c r="CA1208">
        <v>0</v>
      </c>
      <c r="CB1208">
        <v>2</v>
      </c>
      <c r="CC1208">
        <v>0</v>
      </c>
      <c r="CD1208">
        <v>0</v>
      </c>
      <c r="CE1208">
        <v>0</v>
      </c>
      <c r="CF1208">
        <v>0</v>
      </c>
    </row>
    <row r="1209" spans="1:84" hidden="1" outlineLevel="1">
      <c r="A1209" t="s">
        <v>594</v>
      </c>
      <c r="B1209" s="9" t="s">
        <v>3222</v>
      </c>
      <c r="C1209" s="1">
        <f t="shared" si="414"/>
        <v>984</v>
      </c>
      <c r="D1209" s="7">
        <f t="shared" si="415"/>
        <v>3</v>
      </c>
      <c r="E1209" s="7">
        <f t="shared" si="416"/>
        <v>5</v>
      </c>
      <c r="F1209" s="7">
        <f t="shared" si="417"/>
        <v>1</v>
      </c>
      <c r="G1209" s="7">
        <f t="shared" si="439"/>
        <v>2</v>
      </c>
      <c r="H1209" s="48">
        <f t="shared" si="418"/>
        <v>11</v>
      </c>
      <c r="I1209" s="163">
        <f t="shared" si="419"/>
        <v>1.1178861788617886E-2</v>
      </c>
      <c r="J1209" s="8"/>
      <c r="K1209" s="2">
        <f t="shared" si="420"/>
        <v>0.22357723577235772</v>
      </c>
      <c r="L1209" s="2">
        <f t="shared" si="421"/>
        <v>0.11077235772357724</v>
      </c>
      <c r="M1209" s="2">
        <f t="shared" si="422"/>
        <v>0.26626016260162599</v>
      </c>
      <c r="N1209" s="2">
        <f t="shared" si="426"/>
        <v>0.25508130081300812</v>
      </c>
      <c r="O1209" s="2">
        <f t="shared" si="427"/>
        <v>0.14430894308943082</v>
      </c>
      <c r="P1209" s="1">
        <v>220</v>
      </c>
      <c r="Q1209" s="1">
        <v>109</v>
      </c>
      <c r="R1209" s="1">
        <v>262</v>
      </c>
      <c r="S1209" s="1">
        <v>251</v>
      </c>
      <c r="T1209" s="1">
        <v>115</v>
      </c>
      <c r="U1209" s="1">
        <v>12</v>
      </c>
      <c r="V1209">
        <v>1</v>
      </c>
      <c r="W1209" s="1"/>
      <c r="Y1209" s="1"/>
      <c r="Z1209" s="1">
        <f t="shared" si="423"/>
        <v>3</v>
      </c>
      <c r="AA1209" s="1">
        <v>5</v>
      </c>
      <c r="AC1209">
        <v>2</v>
      </c>
      <c r="AD1209" s="136">
        <v>2</v>
      </c>
      <c r="AE1209">
        <v>1</v>
      </c>
      <c r="AF1209">
        <v>1</v>
      </c>
      <c r="AI1209" t="str">
        <f t="shared" si="438"/>
        <v>Newport</v>
      </c>
      <c r="AJ1209" t="s">
        <v>164</v>
      </c>
      <c r="AK1209" s="159">
        <v>2</v>
      </c>
      <c r="AL1209" s="7"/>
      <c r="AN1209" s="91">
        <v>33</v>
      </c>
      <c r="AO1209" s="93">
        <v>19</v>
      </c>
      <c r="AP1209" s="93">
        <v>50</v>
      </c>
      <c r="AQ1209" s="100">
        <v>52580</v>
      </c>
      <c r="AR1209" s="100">
        <f t="shared" si="424"/>
        <v>33019</v>
      </c>
      <c r="AS1209" t="s">
        <v>1753</v>
      </c>
      <c r="AT1209" s="103">
        <f t="shared" si="425"/>
        <v>3352580</v>
      </c>
      <c r="AW1209">
        <v>43.65</v>
      </c>
      <c r="AX1209">
        <v>0.08</v>
      </c>
      <c r="AY1209">
        <v>43.57</v>
      </c>
      <c r="BA1209" s="7">
        <f t="shared" si="428"/>
        <v>0</v>
      </c>
      <c r="BB1209" s="7">
        <f t="shared" si="429"/>
        <v>0</v>
      </c>
      <c r="BC1209" s="7">
        <f t="shared" si="430"/>
        <v>1</v>
      </c>
      <c r="BD1209" s="7">
        <f t="shared" si="430"/>
        <v>0</v>
      </c>
      <c r="BE1209" s="7">
        <f t="shared" si="435"/>
        <v>0</v>
      </c>
      <c r="BF1209" s="107">
        <f t="shared" si="431"/>
        <v>0</v>
      </c>
      <c r="BG1209" s="107">
        <f t="shared" si="432"/>
        <v>0</v>
      </c>
      <c r="BH1209" s="107">
        <f t="shared" si="433"/>
        <v>0.26600000000000001</v>
      </c>
      <c r="BI1209" s="107">
        <f t="shared" si="434"/>
        <v>0</v>
      </c>
      <c r="BJ1209" s="107">
        <f t="shared" si="436"/>
        <v>0</v>
      </c>
      <c r="BK1209" s="151">
        <f t="shared" si="437"/>
        <v>0</v>
      </c>
      <c r="BM1209">
        <v>0</v>
      </c>
      <c r="BN1209">
        <v>0</v>
      </c>
      <c r="BO1209">
        <v>0</v>
      </c>
      <c r="BP1209">
        <v>0</v>
      </c>
      <c r="BQ1209">
        <v>0</v>
      </c>
      <c r="BR1209">
        <v>0</v>
      </c>
      <c r="BS1209">
        <v>0</v>
      </c>
      <c r="BT1209">
        <v>0</v>
      </c>
      <c r="BU1209">
        <v>0</v>
      </c>
      <c r="BW1209">
        <v>1</v>
      </c>
      <c r="BX1209">
        <v>1</v>
      </c>
      <c r="BY1209">
        <v>0</v>
      </c>
      <c r="BZ1209">
        <v>0</v>
      </c>
      <c r="CA1209">
        <v>0</v>
      </c>
      <c r="CB1209">
        <v>1</v>
      </c>
      <c r="CC1209">
        <v>0</v>
      </c>
      <c r="CD1209">
        <v>0</v>
      </c>
      <c r="CE1209">
        <v>0</v>
      </c>
      <c r="CF1209">
        <v>0</v>
      </c>
    </row>
    <row r="1210" spans="1:84" hidden="1" outlineLevel="1">
      <c r="A1210" t="s">
        <v>2567</v>
      </c>
      <c r="B1210" s="9" t="s">
        <v>3222</v>
      </c>
      <c r="C1210" s="1">
        <f t="shared" si="414"/>
        <v>787</v>
      </c>
      <c r="D1210" s="7">
        <f t="shared" si="415"/>
        <v>3</v>
      </c>
      <c r="E1210" s="7">
        <f t="shared" si="416"/>
        <v>4</v>
      </c>
      <c r="F1210" s="7">
        <f t="shared" si="417"/>
        <v>1</v>
      </c>
      <c r="G1210" s="7">
        <f t="shared" si="439"/>
        <v>2</v>
      </c>
      <c r="H1210" s="48">
        <f t="shared" si="418"/>
        <v>207</v>
      </c>
      <c r="I1210" s="163">
        <f t="shared" si="419"/>
        <v>0.26302414231257942</v>
      </c>
      <c r="J1210" s="8"/>
      <c r="K1210" s="2">
        <f t="shared" si="420"/>
        <v>0.11435832274459974</v>
      </c>
      <c r="L1210" s="2">
        <f t="shared" si="421"/>
        <v>6.9885641677255403E-2</v>
      </c>
      <c r="M1210" s="2">
        <f t="shared" si="422"/>
        <v>0.4993646759847522</v>
      </c>
      <c r="N1210" s="2">
        <f t="shared" si="426"/>
        <v>0.23634053367217281</v>
      </c>
      <c r="O1210" s="2">
        <f t="shared" si="427"/>
        <v>8.0050825921219787E-2</v>
      </c>
      <c r="P1210" s="1">
        <v>90</v>
      </c>
      <c r="Q1210" s="1">
        <v>55</v>
      </c>
      <c r="R1210" s="1">
        <v>393</v>
      </c>
      <c r="S1210" s="1">
        <v>186</v>
      </c>
      <c r="T1210" s="1">
        <v>52</v>
      </c>
      <c r="U1210" s="1">
        <v>3</v>
      </c>
      <c r="V1210">
        <v>2</v>
      </c>
      <c r="W1210" s="1"/>
      <c r="Y1210" s="1"/>
      <c r="Z1210" s="1">
        <f t="shared" si="423"/>
        <v>1</v>
      </c>
      <c r="AA1210" s="1">
        <v>2</v>
      </c>
      <c r="AC1210">
        <v>3</v>
      </c>
      <c r="AD1210" s="136">
        <v>0</v>
      </c>
      <c r="AE1210">
        <v>0</v>
      </c>
      <c r="AF1210">
        <v>0</v>
      </c>
      <c r="AI1210" t="str">
        <f t="shared" si="438"/>
        <v>Newton</v>
      </c>
      <c r="AJ1210" t="s">
        <v>3115</v>
      </c>
      <c r="AK1210" s="159">
        <v>1</v>
      </c>
      <c r="AL1210" s="7"/>
      <c r="AN1210" s="91">
        <v>33</v>
      </c>
      <c r="AO1210" s="93">
        <v>15</v>
      </c>
      <c r="AP1210" s="93">
        <v>120</v>
      </c>
      <c r="AQ1210" s="100">
        <v>52900</v>
      </c>
      <c r="AR1210" s="100">
        <f t="shared" si="424"/>
        <v>33015</v>
      </c>
      <c r="AS1210" t="s">
        <v>1753</v>
      </c>
      <c r="AT1210" s="103">
        <f t="shared" si="425"/>
        <v>3352900</v>
      </c>
      <c r="AW1210">
        <v>10.06</v>
      </c>
      <c r="AX1210">
        <v>0.16</v>
      </c>
      <c r="AY1210">
        <v>9.91</v>
      </c>
      <c r="BA1210" s="7">
        <f t="shared" si="428"/>
        <v>0</v>
      </c>
      <c r="BB1210" s="7">
        <f t="shared" si="429"/>
        <v>0</v>
      </c>
      <c r="BC1210" s="7">
        <f t="shared" si="430"/>
        <v>1</v>
      </c>
      <c r="BD1210" s="7">
        <f t="shared" si="430"/>
        <v>0</v>
      </c>
      <c r="BE1210" s="7">
        <f t="shared" si="435"/>
        <v>0</v>
      </c>
      <c r="BF1210" s="107">
        <f t="shared" si="431"/>
        <v>0</v>
      </c>
      <c r="BG1210" s="107">
        <f t="shared" si="432"/>
        <v>0</v>
      </c>
      <c r="BH1210" s="107">
        <f t="shared" si="433"/>
        <v>0.499</v>
      </c>
      <c r="BI1210" s="107">
        <f t="shared" si="434"/>
        <v>0</v>
      </c>
      <c r="BJ1210" s="107">
        <f t="shared" si="436"/>
        <v>0</v>
      </c>
      <c r="BK1210" s="151">
        <f t="shared" si="437"/>
        <v>0</v>
      </c>
      <c r="BM1210">
        <v>0</v>
      </c>
      <c r="BN1210">
        <v>0</v>
      </c>
      <c r="BO1210">
        <v>0</v>
      </c>
      <c r="BP1210">
        <v>0</v>
      </c>
      <c r="BQ1210">
        <v>0</v>
      </c>
      <c r="BR1210">
        <v>0</v>
      </c>
      <c r="BS1210">
        <v>0</v>
      </c>
      <c r="BT1210">
        <v>0</v>
      </c>
      <c r="BU1210">
        <v>0</v>
      </c>
      <c r="BW1210">
        <v>0</v>
      </c>
      <c r="BX1210">
        <v>0</v>
      </c>
      <c r="BY1210">
        <v>0</v>
      </c>
      <c r="BZ1210">
        <v>0</v>
      </c>
      <c r="CA1210">
        <v>0</v>
      </c>
      <c r="CB1210">
        <v>1</v>
      </c>
      <c r="CC1210">
        <v>0</v>
      </c>
      <c r="CD1210">
        <v>0</v>
      </c>
      <c r="CE1210">
        <v>0</v>
      </c>
      <c r="CF1210">
        <v>0</v>
      </c>
    </row>
    <row r="1211" spans="1:84" hidden="1" outlineLevel="1">
      <c r="A1211" t="s">
        <v>2154</v>
      </c>
      <c r="B1211" s="9" t="s">
        <v>3222</v>
      </c>
      <c r="C1211" s="1">
        <f t="shared" si="414"/>
        <v>1122</v>
      </c>
      <c r="D1211" s="7">
        <f t="shared" si="415"/>
        <v>2</v>
      </c>
      <c r="E1211" s="7">
        <f t="shared" si="416"/>
        <v>4</v>
      </c>
      <c r="F1211" s="7">
        <f t="shared" si="417"/>
        <v>1</v>
      </c>
      <c r="G1211" s="7">
        <f t="shared" si="439"/>
        <v>3</v>
      </c>
      <c r="H1211" s="48">
        <f t="shared" si="418"/>
        <v>368</v>
      </c>
      <c r="I1211" s="163">
        <f t="shared" si="419"/>
        <v>0.32798573975044565</v>
      </c>
      <c r="J1211" s="8"/>
      <c r="K1211" s="2">
        <f t="shared" si="420"/>
        <v>0.18360071301247771</v>
      </c>
      <c r="L1211" s="2">
        <f t="shared" si="421"/>
        <v>6.5953654188948302E-2</v>
      </c>
      <c r="M1211" s="2">
        <f t="shared" si="422"/>
        <v>0.51158645276292336</v>
      </c>
      <c r="N1211" s="2">
        <f t="shared" si="426"/>
        <v>0.1586452762923351</v>
      </c>
      <c r="O1211" s="2">
        <f t="shared" si="427"/>
        <v>8.0213903743315551E-2</v>
      </c>
      <c r="P1211" s="1">
        <v>206</v>
      </c>
      <c r="Q1211" s="1">
        <v>74</v>
      </c>
      <c r="R1211" s="1">
        <v>574</v>
      </c>
      <c r="S1211" s="1">
        <v>178</v>
      </c>
      <c r="T1211" s="1">
        <v>70</v>
      </c>
      <c r="U1211" s="1">
        <v>5</v>
      </c>
      <c r="V1211">
        <v>3</v>
      </c>
      <c r="W1211" s="1"/>
      <c r="Y1211" s="1"/>
      <c r="Z1211" s="1">
        <f t="shared" si="423"/>
        <v>4</v>
      </c>
      <c r="AA1211" s="1">
        <v>2</v>
      </c>
      <c r="AC1211">
        <v>3</v>
      </c>
      <c r="AD1211" s="136">
        <v>2</v>
      </c>
      <c r="AE1211">
        <v>0</v>
      </c>
      <c r="AF1211">
        <v>1</v>
      </c>
      <c r="AI1211" t="str">
        <f t="shared" si="438"/>
        <v>North Hampton</v>
      </c>
      <c r="AJ1211" t="s">
        <v>3115</v>
      </c>
      <c r="AK1211" s="159">
        <v>1</v>
      </c>
      <c r="AL1211" s="7"/>
      <c r="AN1211" s="91">
        <v>33</v>
      </c>
      <c r="AO1211" s="93">
        <v>15</v>
      </c>
      <c r="AP1211" s="93">
        <v>125</v>
      </c>
      <c r="AQ1211" s="100">
        <v>54580</v>
      </c>
      <c r="AR1211" s="100">
        <f t="shared" si="424"/>
        <v>33015</v>
      </c>
      <c r="AS1211" t="s">
        <v>1753</v>
      </c>
      <c r="AT1211" s="103">
        <f t="shared" si="425"/>
        <v>3354580</v>
      </c>
      <c r="AW1211">
        <v>14.4</v>
      </c>
      <c r="AX1211">
        <v>0.5</v>
      </c>
      <c r="AY1211">
        <v>13.91</v>
      </c>
      <c r="BA1211" s="7">
        <f t="shared" si="428"/>
        <v>0</v>
      </c>
      <c r="BB1211" s="7">
        <f t="shared" si="429"/>
        <v>0</v>
      </c>
      <c r="BC1211" s="7">
        <f t="shared" si="430"/>
        <v>1</v>
      </c>
      <c r="BD1211" s="7">
        <f t="shared" si="430"/>
        <v>0</v>
      </c>
      <c r="BE1211" s="7">
        <f t="shared" si="435"/>
        <v>0</v>
      </c>
      <c r="BF1211" s="107">
        <f t="shared" si="431"/>
        <v>0</v>
      </c>
      <c r="BG1211" s="107">
        <f t="shared" si="432"/>
        <v>0</v>
      </c>
      <c r="BH1211" s="107">
        <f t="shared" si="433"/>
        <v>0.51100000000000001</v>
      </c>
      <c r="BI1211" s="107">
        <f t="shared" si="434"/>
        <v>0</v>
      </c>
      <c r="BJ1211" s="107">
        <f t="shared" si="436"/>
        <v>0</v>
      </c>
      <c r="BK1211" s="151">
        <f t="shared" si="437"/>
        <v>0</v>
      </c>
      <c r="BM1211">
        <v>2</v>
      </c>
      <c r="BN1211">
        <v>0</v>
      </c>
      <c r="BO1211">
        <v>0</v>
      </c>
      <c r="BP1211">
        <v>0</v>
      </c>
      <c r="BQ1211">
        <v>0</v>
      </c>
      <c r="BR1211">
        <v>0</v>
      </c>
      <c r="BS1211">
        <v>0</v>
      </c>
      <c r="BT1211">
        <v>0</v>
      </c>
      <c r="BU1211">
        <v>0</v>
      </c>
      <c r="BW1211">
        <v>0</v>
      </c>
      <c r="BX1211">
        <v>0</v>
      </c>
      <c r="BY1211">
        <v>0</v>
      </c>
      <c r="BZ1211">
        <v>0</v>
      </c>
      <c r="CA1211">
        <v>1</v>
      </c>
      <c r="CB1211">
        <v>1</v>
      </c>
      <c r="CC1211">
        <v>0</v>
      </c>
      <c r="CD1211">
        <v>0</v>
      </c>
      <c r="CE1211">
        <v>0</v>
      </c>
      <c r="CF1211">
        <v>0</v>
      </c>
    </row>
    <row r="1212" spans="1:84" hidden="1" outlineLevel="1">
      <c r="A1212" t="s">
        <v>2761</v>
      </c>
      <c r="B1212" s="9" t="s">
        <v>3222</v>
      </c>
      <c r="C1212" s="1">
        <f t="shared" si="414"/>
        <v>872</v>
      </c>
      <c r="D1212" s="7">
        <f t="shared" si="415"/>
        <v>3</v>
      </c>
      <c r="E1212" s="7">
        <f t="shared" si="416"/>
        <v>5</v>
      </c>
      <c r="F1212" s="7">
        <f t="shared" si="417"/>
        <v>2</v>
      </c>
      <c r="G1212" s="7">
        <f t="shared" si="439"/>
        <v>1</v>
      </c>
      <c r="H1212" s="48">
        <f t="shared" si="418"/>
        <v>37</v>
      </c>
      <c r="I1212" s="163">
        <f t="shared" si="419"/>
        <v>4.2431192660550461E-2</v>
      </c>
      <c r="J1212" s="8"/>
      <c r="K1212" s="2">
        <f t="shared" si="420"/>
        <v>0.18004587155963303</v>
      </c>
      <c r="L1212" s="2">
        <f t="shared" si="421"/>
        <v>0.10206422018348624</v>
      </c>
      <c r="M1212" s="2">
        <f t="shared" si="422"/>
        <v>0.26605504587155965</v>
      </c>
      <c r="N1212" s="2">
        <f t="shared" si="426"/>
        <v>0.3084862385321101</v>
      </c>
      <c r="O1212" s="2">
        <f t="shared" si="427"/>
        <v>0.14334862385321095</v>
      </c>
      <c r="P1212" s="1">
        <v>157</v>
      </c>
      <c r="Q1212" s="1">
        <v>89</v>
      </c>
      <c r="R1212" s="1">
        <v>232</v>
      </c>
      <c r="S1212" s="1">
        <v>269</v>
      </c>
      <c r="T1212" s="1">
        <v>92</v>
      </c>
      <c r="U1212" s="1">
        <v>19</v>
      </c>
      <c r="V1212">
        <v>1</v>
      </c>
      <c r="W1212" s="1"/>
      <c r="Y1212" s="1"/>
      <c r="Z1212" s="1">
        <f t="shared" si="423"/>
        <v>4</v>
      </c>
      <c r="AA1212" s="1">
        <v>2</v>
      </c>
      <c r="AC1212">
        <v>5</v>
      </c>
      <c r="AD1212" s="136">
        <v>0</v>
      </c>
      <c r="AE1212">
        <v>1</v>
      </c>
      <c r="AF1212">
        <v>1</v>
      </c>
      <c r="AI1212" t="str">
        <f t="shared" si="438"/>
        <v>Northfield</v>
      </c>
      <c r="AJ1212" t="s">
        <v>1686</v>
      </c>
      <c r="AK1212" s="159">
        <v>2</v>
      </c>
      <c r="AL1212" s="7"/>
      <c r="AN1212" s="91">
        <v>33</v>
      </c>
      <c r="AO1212" s="93">
        <v>13</v>
      </c>
      <c r="AP1212" s="93">
        <v>100</v>
      </c>
      <c r="AQ1212" s="100">
        <v>54260</v>
      </c>
      <c r="AR1212" s="100">
        <f t="shared" si="424"/>
        <v>33013</v>
      </c>
      <c r="AS1212" t="s">
        <v>1753</v>
      </c>
      <c r="AT1212" s="103">
        <f t="shared" si="425"/>
        <v>3354260</v>
      </c>
      <c r="AW1212">
        <v>29.05</v>
      </c>
      <c r="AX1212">
        <v>0.26</v>
      </c>
      <c r="AY1212">
        <v>28.79</v>
      </c>
      <c r="BA1212" s="7">
        <f t="shared" si="428"/>
        <v>0</v>
      </c>
      <c r="BB1212" s="7">
        <f t="shared" si="429"/>
        <v>0</v>
      </c>
      <c r="BC1212" s="7">
        <f t="shared" si="430"/>
        <v>0</v>
      </c>
      <c r="BD1212" s="7">
        <f t="shared" si="430"/>
        <v>1</v>
      </c>
      <c r="BE1212" s="7">
        <f t="shared" si="435"/>
        <v>0</v>
      </c>
      <c r="BF1212" s="107">
        <f t="shared" si="431"/>
        <v>0</v>
      </c>
      <c r="BG1212" s="107">
        <f t="shared" si="432"/>
        <v>0</v>
      </c>
      <c r="BH1212" s="107">
        <f t="shared" si="433"/>
        <v>0</v>
      </c>
      <c r="BI1212" s="107">
        <f t="shared" si="434"/>
        <v>0.308</v>
      </c>
      <c r="BJ1212" s="107">
        <f t="shared" si="436"/>
        <v>0</v>
      </c>
      <c r="BK1212" s="151">
        <f t="shared" si="437"/>
        <v>0</v>
      </c>
      <c r="BM1212">
        <v>0</v>
      </c>
      <c r="BN1212">
        <v>0</v>
      </c>
      <c r="BO1212">
        <v>0</v>
      </c>
      <c r="BP1212">
        <v>0</v>
      </c>
      <c r="BQ1212">
        <v>1</v>
      </c>
      <c r="BR1212">
        <v>0</v>
      </c>
      <c r="BS1212">
        <v>0</v>
      </c>
      <c r="BT1212">
        <v>0</v>
      </c>
      <c r="BU1212">
        <v>2</v>
      </c>
      <c r="BW1212">
        <v>0</v>
      </c>
      <c r="BX1212">
        <v>0</v>
      </c>
      <c r="BY1212">
        <v>0</v>
      </c>
      <c r="BZ1212">
        <v>0</v>
      </c>
      <c r="CA1212">
        <v>0</v>
      </c>
      <c r="CB1212">
        <v>0</v>
      </c>
      <c r="CC1212">
        <v>1</v>
      </c>
      <c r="CD1212">
        <v>0</v>
      </c>
      <c r="CE1212">
        <v>0</v>
      </c>
      <c r="CF1212">
        <v>0</v>
      </c>
    </row>
    <row r="1213" spans="1:84" hidden="1" outlineLevel="1">
      <c r="A1213" t="s">
        <v>2300</v>
      </c>
      <c r="B1213" s="9" t="s">
        <v>3222</v>
      </c>
      <c r="C1213" s="1">
        <f t="shared" si="414"/>
        <v>238</v>
      </c>
      <c r="D1213" s="7">
        <f t="shared" si="415"/>
        <v>3</v>
      </c>
      <c r="E1213" s="7">
        <f t="shared" si="416"/>
        <v>4</v>
      </c>
      <c r="F1213" s="7">
        <f t="shared" si="417"/>
        <v>2</v>
      </c>
      <c r="G1213" s="7">
        <f t="shared" si="439"/>
        <v>1</v>
      </c>
      <c r="H1213" s="48">
        <f t="shared" si="418"/>
        <v>25</v>
      </c>
      <c r="I1213" s="163">
        <f t="shared" si="419"/>
        <v>0.10504201680672269</v>
      </c>
      <c r="J1213" s="8"/>
      <c r="K1213" s="2">
        <f t="shared" si="420"/>
        <v>0.13865546218487396</v>
      </c>
      <c r="L1213" s="2">
        <f t="shared" si="421"/>
        <v>0.13025210084033614</v>
      </c>
      <c r="M1213" s="2">
        <f t="shared" si="422"/>
        <v>0.25630252100840334</v>
      </c>
      <c r="N1213" s="2">
        <f t="shared" si="426"/>
        <v>0.36134453781512604</v>
      </c>
      <c r="O1213" s="2">
        <f t="shared" si="427"/>
        <v>0.1134453781512606</v>
      </c>
      <c r="P1213" s="1">
        <v>33</v>
      </c>
      <c r="Q1213" s="1">
        <v>31</v>
      </c>
      <c r="R1213" s="1">
        <v>61</v>
      </c>
      <c r="S1213" s="1">
        <v>86</v>
      </c>
      <c r="T1213" s="1">
        <v>25</v>
      </c>
      <c r="U1213" s="1">
        <v>1</v>
      </c>
      <c r="V1213">
        <v>0</v>
      </c>
      <c r="W1213" s="1"/>
      <c r="Y1213" s="1"/>
      <c r="Z1213" s="1">
        <f t="shared" si="423"/>
        <v>0</v>
      </c>
      <c r="AA1213" s="1">
        <v>0</v>
      </c>
      <c r="AC1213">
        <v>0</v>
      </c>
      <c r="AD1213" s="136">
        <v>0</v>
      </c>
      <c r="AE1213">
        <v>1</v>
      </c>
      <c r="AF1213">
        <v>0</v>
      </c>
      <c r="AI1213" t="str">
        <f t="shared" si="438"/>
        <v>Northumberland</v>
      </c>
      <c r="AJ1213" t="s">
        <v>1974</v>
      </c>
      <c r="AK1213" s="159">
        <v>2</v>
      </c>
      <c r="AL1213" s="7"/>
      <c r="AN1213" s="91">
        <v>33</v>
      </c>
      <c r="AO1213" s="93">
        <v>7</v>
      </c>
      <c r="AP1213" s="93">
        <v>145</v>
      </c>
      <c r="AQ1213" s="100">
        <v>56100</v>
      </c>
      <c r="AR1213" s="100">
        <f t="shared" si="424"/>
        <v>33007</v>
      </c>
      <c r="AS1213" t="s">
        <v>1753</v>
      </c>
      <c r="AT1213" s="103">
        <f t="shared" si="425"/>
        <v>3356100</v>
      </c>
      <c r="AW1213">
        <v>36.94</v>
      </c>
      <c r="AX1213">
        <v>0.76</v>
      </c>
      <c r="AY1213">
        <v>36.18</v>
      </c>
      <c r="BA1213" s="7">
        <f t="shared" si="428"/>
        <v>0</v>
      </c>
      <c r="BB1213" s="7">
        <f t="shared" si="429"/>
        <v>0</v>
      </c>
      <c r="BC1213" s="7">
        <f t="shared" si="430"/>
        <v>0</v>
      </c>
      <c r="BD1213" s="7">
        <f t="shared" si="430"/>
        <v>1</v>
      </c>
      <c r="BE1213" s="7">
        <f t="shared" si="435"/>
        <v>0</v>
      </c>
      <c r="BF1213" s="107">
        <f t="shared" si="431"/>
        <v>0</v>
      </c>
      <c r="BG1213" s="107">
        <f t="shared" si="432"/>
        <v>0</v>
      </c>
      <c r="BH1213" s="107">
        <f t="shared" si="433"/>
        <v>0</v>
      </c>
      <c r="BI1213" s="107">
        <f t="shared" si="434"/>
        <v>0.36099999999999999</v>
      </c>
      <c r="BJ1213" s="107">
        <f t="shared" si="436"/>
        <v>0</v>
      </c>
      <c r="BK1213" s="151">
        <f t="shared" si="437"/>
        <v>0</v>
      </c>
      <c r="BM1213">
        <v>0</v>
      </c>
      <c r="BN1213">
        <v>0</v>
      </c>
      <c r="BO1213">
        <v>0</v>
      </c>
      <c r="BP1213">
        <v>0</v>
      </c>
      <c r="BQ1213">
        <v>0</v>
      </c>
      <c r="BR1213">
        <v>0</v>
      </c>
      <c r="BS1213">
        <v>0</v>
      </c>
      <c r="BT1213">
        <v>0</v>
      </c>
      <c r="BU1213">
        <v>0</v>
      </c>
      <c r="BW1213">
        <v>0</v>
      </c>
      <c r="BX1213">
        <v>0</v>
      </c>
      <c r="BY1213">
        <v>0</v>
      </c>
      <c r="BZ1213">
        <v>0</v>
      </c>
      <c r="CA1213">
        <v>0</v>
      </c>
      <c r="CB1213">
        <v>0</v>
      </c>
      <c r="CC1213">
        <v>0</v>
      </c>
      <c r="CD1213">
        <v>0</v>
      </c>
      <c r="CE1213">
        <v>0</v>
      </c>
      <c r="CF1213">
        <v>0</v>
      </c>
    </row>
    <row r="1214" spans="1:84" hidden="1" outlineLevel="1">
      <c r="A1214" t="s">
        <v>2961</v>
      </c>
      <c r="B1214" s="9" t="s">
        <v>3222</v>
      </c>
      <c r="C1214" s="1">
        <f t="shared" si="414"/>
        <v>975</v>
      </c>
      <c r="D1214" s="7">
        <f t="shared" si="415"/>
        <v>3</v>
      </c>
      <c r="E1214" s="7">
        <f t="shared" si="416"/>
        <v>5</v>
      </c>
      <c r="F1214" s="7">
        <f t="shared" si="417"/>
        <v>1</v>
      </c>
      <c r="G1214" s="7">
        <f t="shared" si="439"/>
        <v>2</v>
      </c>
      <c r="H1214" s="48">
        <f t="shared" si="418"/>
        <v>16</v>
      </c>
      <c r="I1214" s="163">
        <f t="shared" si="419"/>
        <v>1.641025641025641E-2</v>
      </c>
      <c r="J1214" s="8"/>
      <c r="K1214" s="2">
        <f t="shared" si="420"/>
        <v>0.14153846153846153</v>
      </c>
      <c r="L1214" s="2">
        <f t="shared" si="421"/>
        <v>8.4102564102564101E-2</v>
      </c>
      <c r="M1214" s="2">
        <f t="shared" si="422"/>
        <v>0.32102564102564102</v>
      </c>
      <c r="N1214" s="2">
        <f t="shared" si="426"/>
        <v>0.30461538461538462</v>
      </c>
      <c r="O1214" s="2">
        <f t="shared" si="427"/>
        <v>0.14871794871794874</v>
      </c>
      <c r="P1214" s="1">
        <v>138</v>
      </c>
      <c r="Q1214" s="1">
        <v>82</v>
      </c>
      <c r="R1214" s="1">
        <v>313</v>
      </c>
      <c r="S1214" s="1">
        <v>297</v>
      </c>
      <c r="T1214" s="1">
        <v>124</v>
      </c>
      <c r="U1214" s="1">
        <v>3</v>
      </c>
      <c r="V1214">
        <v>3</v>
      </c>
      <c r="W1214" s="1"/>
      <c r="Y1214" s="1"/>
      <c r="Z1214" s="1">
        <f t="shared" si="423"/>
        <v>2</v>
      </c>
      <c r="AA1214" s="1">
        <v>1</v>
      </c>
      <c r="AC1214">
        <v>5</v>
      </c>
      <c r="AD1214" s="136">
        <v>4</v>
      </c>
      <c r="AE1214">
        <v>0</v>
      </c>
      <c r="AF1214">
        <v>3</v>
      </c>
      <c r="AI1214" t="str">
        <f t="shared" si="438"/>
        <v>Northwood</v>
      </c>
      <c r="AJ1214" t="s">
        <v>3115</v>
      </c>
      <c r="AK1214" s="159">
        <v>2</v>
      </c>
      <c r="AL1214" s="7"/>
      <c r="AN1214" s="91">
        <v>33</v>
      </c>
      <c r="AO1214" s="93">
        <v>15</v>
      </c>
      <c r="AP1214" s="93">
        <v>130</v>
      </c>
      <c r="AQ1214" s="100">
        <v>56820</v>
      </c>
      <c r="AR1214" s="100">
        <f t="shared" si="424"/>
        <v>33015</v>
      </c>
      <c r="AS1214" t="s">
        <v>1753</v>
      </c>
      <c r="AT1214" s="103">
        <f t="shared" si="425"/>
        <v>3356820</v>
      </c>
      <c r="AW1214">
        <v>30.05</v>
      </c>
      <c r="AX1214">
        <v>2.0699999999999998</v>
      </c>
      <c r="AY1214">
        <v>27.99</v>
      </c>
      <c r="BA1214" s="7">
        <f t="shared" si="428"/>
        <v>0</v>
      </c>
      <c r="BB1214" s="7">
        <f t="shared" si="429"/>
        <v>0</v>
      </c>
      <c r="BC1214" s="7">
        <f t="shared" si="430"/>
        <v>1</v>
      </c>
      <c r="BD1214" s="7">
        <f t="shared" si="430"/>
        <v>0</v>
      </c>
      <c r="BE1214" s="7">
        <f t="shared" si="435"/>
        <v>0</v>
      </c>
      <c r="BF1214" s="107">
        <f t="shared" si="431"/>
        <v>0</v>
      </c>
      <c r="BG1214" s="107">
        <f t="shared" si="432"/>
        <v>0</v>
      </c>
      <c r="BH1214" s="107">
        <f t="shared" si="433"/>
        <v>0.32100000000000001</v>
      </c>
      <c r="BI1214" s="107">
        <f t="shared" si="434"/>
        <v>0</v>
      </c>
      <c r="BJ1214" s="107">
        <f t="shared" si="436"/>
        <v>0</v>
      </c>
      <c r="BK1214" s="151">
        <f t="shared" si="437"/>
        <v>0</v>
      </c>
      <c r="BM1214">
        <v>0</v>
      </c>
      <c r="BN1214">
        <v>0</v>
      </c>
      <c r="BO1214">
        <v>0</v>
      </c>
      <c r="BP1214">
        <v>0</v>
      </c>
      <c r="BQ1214">
        <v>0</v>
      </c>
      <c r="BR1214">
        <v>0</v>
      </c>
      <c r="BS1214">
        <v>0</v>
      </c>
      <c r="BT1214">
        <v>0</v>
      </c>
      <c r="BU1214">
        <v>0</v>
      </c>
      <c r="BW1214">
        <v>0</v>
      </c>
      <c r="BX1214">
        <v>1</v>
      </c>
      <c r="BY1214">
        <v>0</v>
      </c>
      <c r="BZ1214">
        <v>1</v>
      </c>
      <c r="CA1214">
        <v>0</v>
      </c>
      <c r="CB1214">
        <v>0</v>
      </c>
      <c r="CC1214">
        <v>0</v>
      </c>
      <c r="CD1214">
        <v>0</v>
      </c>
      <c r="CE1214">
        <v>0</v>
      </c>
      <c r="CF1214">
        <v>0</v>
      </c>
    </row>
    <row r="1215" spans="1:84" hidden="1" outlineLevel="1">
      <c r="A1215" t="s">
        <v>2962</v>
      </c>
      <c r="B1215" s="9" t="s">
        <v>3222</v>
      </c>
      <c r="C1215" s="1">
        <f t="shared" si="414"/>
        <v>1029</v>
      </c>
      <c r="D1215" s="7">
        <f t="shared" si="415"/>
        <v>3</v>
      </c>
      <c r="E1215" s="7">
        <f t="shared" si="416"/>
        <v>4</v>
      </c>
      <c r="F1215" s="7">
        <f t="shared" si="417"/>
        <v>1</v>
      </c>
      <c r="G1215" s="7">
        <f t="shared" si="439"/>
        <v>2</v>
      </c>
      <c r="H1215" s="48">
        <f t="shared" si="418"/>
        <v>104</v>
      </c>
      <c r="I1215" s="163">
        <f t="shared" si="419"/>
        <v>0.1010689990281827</v>
      </c>
      <c r="J1215" s="8"/>
      <c r="K1215" s="2">
        <f t="shared" si="420"/>
        <v>0.16229348882410108</v>
      </c>
      <c r="L1215" s="2">
        <f t="shared" si="421"/>
        <v>0.13216715257531583</v>
      </c>
      <c r="M1215" s="2">
        <f t="shared" si="422"/>
        <v>0.33430515063168126</v>
      </c>
      <c r="N1215" s="2">
        <f t="shared" si="426"/>
        <v>0.23323615160349853</v>
      </c>
      <c r="O1215" s="2">
        <f t="shared" si="427"/>
        <v>0.13799805636540324</v>
      </c>
      <c r="P1215" s="1">
        <v>167</v>
      </c>
      <c r="Q1215" s="1">
        <v>136</v>
      </c>
      <c r="R1215" s="1">
        <v>344</v>
      </c>
      <c r="S1215" s="1">
        <v>240</v>
      </c>
      <c r="T1215" s="1">
        <v>123</v>
      </c>
      <c r="U1215" s="1">
        <v>6</v>
      </c>
      <c r="V1215">
        <v>2</v>
      </c>
      <c r="W1215" s="1"/>
      <c r="Y1215" s="1"/>
      <c r="Z1215" s="1">
        <f t="shared" si="423"/>
        <v>3</v>
      </c>
      <c r="AA1215" s="1">
        <v>1</v>
      </c>
      <c r="AC1215">
        <v>7</v>
      </c>
      <c r="AD1215" s="136">
        <v>0</v>
      </c>
      <c r="AE1215">
        <v>0</v>
      </c>
      <c r="AF1215">
        <v>0</v>
      </c>
      <c r="AI1215" t="str">
        <f t="shared" si="438"/>
        <v>Nottingham</v>
      </c>
      <c r="AJ1215" t="s">
        <v>3115</v>
      </c>
      <c r="AK1215" s="159">
        <v>1</v>
      </c>
      <c r="AL1215" s="7"/>
      <c r="AN1215" s="91">
        <v>33</v>
      </c>
      <c r="AO1215" s="93">
        <v>15</v>
      </c>
      <c r="AP1215" s="93">
        <v>135</v>
      </c>
      <c r="AQ1215" s="100">
        <v>57460</v>
      </c>
      <c r="AR1215" s="100">
        <f t="shared" si="424"/>
        <v>33015</v>
      </c>
      <c r="AS1215" t="s">
        <v>1753</v>
      </c>
      <c r="AT1215" s="103">
        <f t="shared" si="425"/>
        <v>3357460</v>
      </c>
      <c r="AW1215">
        <v>48.42</v>
      </c>
      <c r="AX1215">
        <v>1.94</v>
      </c>
      <c r="AY1215">
        <v>46.47</v>
      </c>
      <c r="BA1215" s="7">
        <f t="shared" si="428"/>
        <v>0</v>
      </c>
      <c r="BB1215" s="7">
        <f t="shared" si="429"/>
        <v>0</v>
      </c>
      <c r="BC1215" s="7">
        <f t="shared" si="430"/>
        <v>1</v>
      </c>
      <c r="BD1215" s="7">
        <f t="shared" si="430"/>
        <v>0</v>
      </c>
      <c r="BE1215" s="7">
        <f t="shared" si="435"/>
        <v>0</v>
      </c>
      <c r="BF1215" s="107">
        <f t="shared" si="431"/>
        <v>0</v>
      </c>
      <c r="BG1215" s="107">
        <f t="shared" si="432"/>
        <v>0</v>
      </c>
      <c r="BH1215" s="107">
        <f t="shared" si="433"/>
        <v>0.33400000000000002</v>
      </c>
      <c r="BI1215" s="107">
        <f t="shared" si="434"/>
        <v>0</v>
      </c>
      <c r="BJ1215" s="107">
        <f t="shared" si="436"/>
        <v>0</v>
      </c>
      <c r="BK1215" s="151">
        <f t="shared" si="437"/>
        <v>0</v>
      </c>
      <c r="BM1215">
        <v>0</v>
      </c>
      <c r="BN1215">
        <v>2</v>
      </c>
      <c r="BO1215">
        <v>0</v>
      </c>
      <c r="BP1215">
        <v>0</v>
      </c>
      <c r="BQ1215">
        <v>0</v>
      </c>
      <c r="BR1215">
        <v>0</v>
      </c>
      <c r="BS1215">
        <v>0</v>
      </c>
      <c r="BT1215">
        <v>0</v>
      </c>
      <c r="BU1215">
        <v>0</v>
      </c>
      <c r="BW1215">
        <v>0</v>
      </c>
      <c r="BX1215">
        <v>0</v>
      </c>
      <c r="BY1215">
        <v>0</v>
      </c>
      <c r="BZ1215">
        <v>0</v>
      </c>
      <c r="CA1215">
        <v>0</v>
      </c>
      <c r="CB1215">
        <v>1</v>
      </c>
      <c r="CC1215">
        <v>0</v>
      </c>
      <c r="CD1215">
        <v>0</v>
      </c>
      <c r="CE1215">
        <v>0</v>
      </c>
      <c r="CF1215">
        <v>0</v>
      </c>
    </row>
    <row r="1216" spans="1:84" hidden="1" outlineLevel="1">
      <c r="A1216" t="s">
        <v>1445</v>
      </c>
      <c r="B1216" s="9" t="s">
        <v>3222</v>
      </c>
      <c r="C1216" s="1">
        <f t="shared" si="414"/>
        <v>65</v>
      </c>
      <c r="D1216" s="7">
        <f t="shared" si="415"/>
        <v>3</v>
      </c>
      <c r="E1216" s="7">
        <f t="shared" si="416"/>
        <v>5</v>
      </c>
      <c r="F1216" s="7">
        <f t="shared" si="417"/>
        <v>2</v>
      </c>
      <c r="G1216" s="7">
        <f t="shared" si="439"/>
        <v>1</v>
      </c>
      <c r="H1216" s="48">
        <f t="shared" si="418"/>
        <v>7</v>
      </c>
      <c r="I1216" s="163">
        <f t="shared" si="419"/>
        <v>0.1076923076923077</v>
      </c>
      <c r="J1216" s="8"/>
      <c r="K1216" s="2">
        <f t="shared" si="420"/>
        <v>0.2</v>
      </c>
      <c r="L1216" s="2">
        <f t="shared" si="421"/>
        <v>6.1538461538461542E-2</v>
      </c>
      <c r="M1216" s="2">
        <f t="shared" si="422"/>
        <v>0.23076923076923078</v>
      </c>
      <c r="N1216" s="2">
        <f t="shared" si="426"/>
        <v>0.33846153846153848</v>
      </c>
      <c r="O1216" s="2">
        <f t="shared" si="427"/>
        <v>0.16923076923076918</v>
      </c>
      <c r="P1216" s="1">
        <v>13</v>
      </c>
      <c r="Q1216" s="1">
        <v>4</v>
      </c>
      <c r="R1216" s="1">
        <v>15</v>
      </c>
      <c r="S1216" s="1">
        <v>22</v>
      </c>
      <c r="T1216" s="1">
        <v>9</v>
      </c>
      <c r="U1216" s="1">
        <v>0</v>
      </c>
      <c r="V1216">
        <v>0</v>
      </c>
      <c r="W1216" s="1"/>
      <c r="Y1216" s="1"/>
      <c r="Z1216" s="1">
        <f t="shared" si="423"/>
        <v>1</v>
      </c>
      <c r="AA1216" s="1">
        <v>0</v>
      </c>
      <c r="AC1216">
        <v>1</v>
      </c>
      <c r="AD1216" s="136">
        <v>0</v>
      </c>
      <c r="AE1216">
        <v>0</v>
      </c>
      <c r="AF1216">
        <v>0</v>
      </c>
      <c r="AI1216" t="str">
        <f t="shared" si="438"/>
        <v>Orange</v>
      </c>
      <c r="AJ1216" t="s">
        <v>945</v>
      </c>
      <c r="AK1216" s="159">
        <v>2</v>
      </c>
      <c r="AL1216" s="7"/>
      <c r="AN1216" s="91">
        <v>33</v>
      </c>
      <c r="AO1216" s="93">
        <v>9</v>
      </c>
      <c r="AP1216" s="93">
        <v>145</v>
      </c>
      <c r="AQ1216" s="100">
        <v>58340</v>
      </c>
      <c r="AR1216" s="100">
        <f t="shared" si="424"/>
        <v>33009</v>
      </c>
      <c r="AS1216" t="s">
        <v>1753</v>
      </c>
      <c r="AT1216" s="103">
        <f t="shared" si="425"/>
        <v>3358340</v>
      </c>
      <c r="AW1216">
        <v>23.25</v>
      </c>
      <c r="AX1216">
        <v>0.04</v>
      </c>
      <c r="AY1216">
        <v>23.22</v>
      </c>
      <c r="BA1216" s="7">
        <f t="shared" si="428"/>
        <v>0</v>
      </c>
      <c r="BB1216" s="7">
        <f t="shared" si="429"/>
        <v>0</v>
      </c>
      <c r="BC1216" s="7">
        <f t="shared" si="430"/>
        <v>0</v>
      </c>
      <c r="BD1216" s="7">
        <f t="shared" si="430"/>
        <v>1</v>
      </c>
      <c r="BE1216" s="7">
        <f t="shared" si="435"/>
        <v>0</v>
      </c>
      <c r="BF1216" s="107">
        <f t="shared" si="431"/>
        <v>0</v>
      </c>
      <c r="BG1216" s="107">
        <f t="shared" si="432"/>
        <v>0</v>
      </c>
      <c r="BH1216" s="107">
        <f t="shared" si="433"/>
        <v>0</v>
      </c>
      <c r="BI1216" s="107">
        <f t="shared" si="434"/>
        <v>0.33800000000000002</v>
      </c>
      <c r="BJ1216" s="107">
        <f t="shared" si="436"/>
        <v>0</v>
      </c>
      <c r="BK1216" s="151">
        <f t="shared" si="437"/>
        <v>0</v>
      </c>
      <c r="BM1216">
        <v>0</v>
      </c>
      <c r="BN1216">
        <v>0</v>
      </c>
      <c r="BO1216">
        <v>0</v>
      </c>
      <c r="BP1216">
        <v>0</v>
      </c>
      <c r="BQ1216">
        <v>0</v>
      </c>
      <c r="BR1216">
        <v>0</v>
      </c>
      <c r="BS1216">
        <v>0</v>
      </c>
      <c r="BT1216">
        <v>0</v>
      </c>
      <c r="BU1216">
        <v>0</v>
      </c>
      <c r="BW1216">
        <v>0</v>
      </c>
      <c r="BX1216">
        <v>0</v>
      </c>
      <c r="BY1216">
        <v>0</v>
      </c>
      <c r="BZ1216">
        <v>0</v>
      </c>
      <c r="CA1216">
        <v>0</v>
      </c>
      <c r="CB1216">
        <v>0</v>
      </c>
      <c r="CC1216">
        <v>1</v>
      </c>
      <c r="CD1216">
        <v>0</v>
      </c>
      <c r="CE1216">
        <v>0</v>
      </c>
      <c r="CF1216">
        <v>0</v>
      </c>
    </row>
    <row r="1217" spans="1:84" hidden="1" outlineLevel="1">
      <c r="A1217" t="s">
        <v>2963</v>
      </c>
      <c r="B1217" s="9" t="s">
        <v>3222</v>
      </c>
      <c r="C1217" s="1">
        <f t="shared" si="414"/>
        <v>207</v>
      </c>
      <c r="D1217" s="7">
        <f t="shared" si="415"/>
        <v>2</v>
      </c>
      <c r="E1217" s="7">
        <f t="shared" si="416"/>
        <v>5</v>
      </c>
      <c r="F1217" s="7">
        <f t="shared" si="417"/>
        <v>1</v>
      </c>
      <c r="G1217" s="7">
        <f t="shared" si="439"/>
        <v>3</v>
      </c>
      <c r="H1217" s="48">
        <f t="shared" si="418"/>
        <v>35</v>
      </c>
      <c r="I1217" s="163">
        <f t="shared" si="419"/>
        <v>0.16908212560386474</v>
      </c>
      <c r="J1217" s="8"/>
      <c r="K1217" s="2">
        <f t="shared" si="420"/>
        <v>0.23671497584541062</v>
      </c>
      <c r="L1217" s="2">
        <f t="shared" si="421"/>
        <v>6.7632850241545889E-2</v>
      </c>
      <c r="M1217" s="2">
        <f t="shared" si="422"/>
        <v>0.40579710144927539</v>
      </c>
      <c r="N1217" s="2">
        <f t="shared" si="426"/>
        <v>0.16908212560386474</v>
      </c>
      <c r="O1217" s="2">
        <f t="shared" si="427"/>
        <v>0.12077294685990345</v>
      </c>
      <c r="P1217" s="1">
        <v>49</v>
      </c>
      <c r="Q1217" s="1">
        <v>14</v>
      </c>
      <c r="R1217" s="1">
        <v>84</v>
      </c>
      <c r="S1217" s="1">
        <v>35</v>
      </c>
      <c r="T1217" s="1">
        <v>20</v>
      </c>
      <c r="U1217" s="1">
        <v>0</v>
      </c>
      <c r="V1217">
        <v>1</v>
      </c>
      <c r="W1217" s="1"/>
      <c r="Y1217" s="1"/>
      <c r="Z1217" s="1">
        <f t="shared" si="423"/>
        <v>1</v>
      </c>
      <c r="AA1217" s="1">
        <v>0</v>
      </c>
      <c r="AC1217">
        <v>2</v>
      </c>
      <c r="AD1217" s="136">
        <v>0</v>
      </c>
      <c r="AE1217">
        <v>0</v>
      </c>
      <c r="AF1217">
        <v>1</v>
      </c>
      <c r="AI1217" t="str">
        <f t="shared" si="438"/>
        <v>Orford</v>
      </c>
      <c r="AJ1217" t="s">
        <v>945</v>
      </c>
      <c r="AK1217" s="159">
        <v>2</v>
      </c>
      <c r="AL1217" s="7"/>
      <c r="AN1217" s="91">
        <v>33</v>
      </c>
      <c r="AO1217" s="93">
        <v>9</v>
      </c>
      <c r="AP1217" s="93">
        <v>150</v>
      </c>
      <c r="AQ1217" s="100">
        <v>58500</v>
      </c>
      <c r="AR1217" s="100">
        <f t="shared" si="424"/>
        <v>33009</v>
      </c>
      <c r="AS1217" t="s">
        <v>1753</v>
      </c>
      <c r="AT1217" s="103">
        <f t="shared" si="425"/>
        <v>3358500</v>
      </c>
      <c r="AW1217">
        <v>48.02</v>
      </c>
      <c r="AX1217">
        <v>1.35</v>
      </c>
      <c r="AY1217">
        <v>46.67</v>
      </c>
      <c r="BA1217" s="7">
        <f t="shared" si="428"/>
        <v>0</v>
      </c>
      <c r="BB1217" s="7">
        <f t="shared" si="429"/>
        <v>0</v>
      </c>
      <c r="BC1217" s="7">
        <f t="shared" si="430"/>
        <v>1</v>
      </c>
      <c r="BD1217" s="7">
        <f t="shared" si="430"/>
        <v>0</v>
      </c>
      <c r="BE1217" s="7">
        <f t="shared" si="435"/>
        <v>0</v>
      </c>
      <c r="BF1217" s="107">
        <f t="shared" si="431"/>
        <v>0</v>
      </c>
      <c r="BG1217" s="107">
        <f t="shared" si="432"/>
        <v>0</v>
      </c>
      <c r="BH1217" s="107">
        <f t="shared" si="433"/>
        <v>0.40500000000000003</v>
      </c>
      <c r="BI1217" s="107">
        <f t="shared" si="434"/>
        <v>0</v>
      </c>
      <c r="BJ1217" s="107">
        <f t="shared" si="436"/>
        <v>0</v>
      </c>
      <c r="BK1217" s="151">
        <f t="shared" si="437"/>
        <v>0</v>
      </c>
      <c r="BM1217">
        <v>0</v>
      </c>
      <c r="BN1217">
        <v>0</v>
      </c>
      <c r="BO1217">
        <v>0</v>
      </c>
      <c r="BP1217">
        <v>0</v>
      </c>
      <c r="BQ1217">
        <v>1</v>
      </c>
      <c r="BR1217">
        <v>0</v>
      </c>
      <c r="BS1217">
        <v>0</v>
      </c>
      <c r="BT1217">
        <v>0</v>
      </c>
      <c r="BU1217">
        <v>0</v>
      </c>
      <c r="BW1217">
        <v>0</v>
      </c>
      <c r="BX1217">
        <v>0</v>
      </c>
      <c r="BY1217">
        <v>0</v>
      </c>
      <c r="BZ1217">
        <v>0</v>
      </c>
      <c r="CA1217">
        <v>0</v>
      </c>
      <c r="CB1217">
        <v>0</v>
      </c>
      <c r="CC1217">
        <v>0</v>
      </c>
      <c r="CD1217">
        <v>0</v>
      </c>
      <c r="CE1217">
        <v>0</v>
      </c>
      <c r="CF1217">
        <v>0</v>
      </c>
    </row>
    <row r="1218" spans="1:84" hidden="1" outlineLevel="1">
      <c r="A1218" t="s">
        <v>1561</v>
      </c>
      <c r="B1218" s="9" t="s">
        <v>3222</v>
      </c>
      <c r="C1218" s="1">
        <f t="shared" si="414"/>
        <v>878</v>
      </c>
      <c r="D1218" s="7">
        <f t="shared" si="415"/>
        <v>4</v>
      </c>
      <c r="E1218" s="7">
        <f t="shared" si="416"/>
        <v>3</v>
      </c>
      <c r="F1218" s="7">
        <f t="shared" si="417"/>
        <v>1</v>
      </c>
      <c r="G1218" s="7">
        <f t="shared" si="439"/>
        <v>2</v>
      </c>
      <c r="H1218" s="48">
        <f t="shared" si="418"/>
        <v>46</v>
      </c>
      <c r="I1218" s="163">
        <f t="shared" si="419"/>
        <v>5.2391799544419138E-2</v>
      </c>
      <c r="J1218" s="8"/>
      <c r="K1218" s="2">
        <f t="shared" si="420"/>
        <v>0.12756264236902051</v>
      </c>
      <c r="L1218" s="2">
        <f t="shared" si="421"/>
        <v>0.14464692482915717</v>
      </c>
      <c r="M1218" s="2">
        <f t="shared" si="422"/>
        <v>0.33485193621867881</v>
      </c>
      <c r="N1218" s="2">
        <f t="shared" si="426"/>
        <v>0.28246013667425968</v>
      </c>
      <c r="O1218" s="2">
        <f t="shared" si="427"/>
        <v>0.11047835990888383</v>
      </c>
      <c r="P1218" s="1">
        <v>112</v>
      </c>
      <c r="Q1218" s="1">
        <v>127</v>
      </c>
      <c r="R1218" s="1">
        <v>294</v>
      </c>
      <c r="S1218" s="1">
        <v>248</v>
      </c>
      <c r="T1218" s="1">
        <v>70</v>
      </c>
      <c r="U1218" s="1">
        <v>8</v>
      </c>
      <c r="V1218">
        <v>5</v>
      </c>
      <c r="W1218" s="1"/>
      <c r="Y1218" s="1"/>
      <c r="Z1218" s="1">
        <f t="shared" si="423"/>
        <v>6</v>
      </c>
      <c r="AA1218" s="1">
        <v>1</v>
      </c>
      <c r="AC1218">
        <v>6</v>
      </c>
      <c r="AD1218" s="136">
        <v>1</v>
      </c>
      <c r="AE1218">
        <v>0</v>
      </c>
      <c r="AF1218">
        <v>0</v>
      </c>
      <c r="AI1218" t="str">
        <f t="shared" si="438"/>
        <v>Ossipee</v>
      </c>
      <c r="AJ1218" t="s">
        <v>1837</v>
      </c>
      <c r="AK1218" s="159">
        <v>1</v>
      </c>
      <c r="AL1218" s="7"/>
      <c r="AN1218" s="91">
        <v>33</v>
      </c>
      <c r="AO1218" s="93">
        <v>3</v>
      </c>
      <c r="AP1218" s="93">
        <v>70</v>
      </c>
      <c r="AQ1218" s="100">
        <v>58740</v>
      </c>
      <c r="AR1218" s="100">
        <f t="shared" si="424"/>
        <v>33003</v>
      </c>
      <c r="AS1218" t="s">
        <v>1753</v>
      </c>
      <c r="AT1218" s="103">
        <f t="shared" si="425"/>
        <v>3358740</v>
      </c>
      <c r="AW1218">
        <v>75.56</v>
      </c>
      <c r="AX1218">
        <v>4.42</v>
      </c>
      <c r="AY1218">
        <v>71.150000000000006</v>
      </c>
      <c r="BA1218" s="7">
        <f t="shared" si="428"/>
        <v>0</v>
      </c>
      <c r="BB1218" s="7">
        <f t="shared" si="429"/>
        <v>0</v>
      </c>
      <c r="BC1218" s="7">
        <f t="shared" si="430"/>
        <v>1</v>
      </c>
      <c r="BD1218" s="7">
        <f t="shared" si="430"/>
        <v>0</v>
      </c>
      <c r="BE1218" s="7">
        <f t="shared" si="435"/>
        <v>0</v>
      </c>
      <c r="BF1218" s="107">
        <f t="shared" si="431"/>
        <v>0</v>
      </c>
      <c r="BG1218" s="107">
        <f t="shared" si="432"/>
        <v>0</v>
      </c>
      <c r="BH1218" s="107">
        <f t="shared" si="433"/>
        <v>0.33400000000000002</v>
      </c>
      <c r="BI1218" s="107">
        <f t="shared" si="434"/>
        <v>0</v>
      </c>
      <c r="BJ1218" s="107">
        <f t="shared" si="436"/>
        <v>0</v>
      </c>
      <c r="BK1218" s="151">
        <f t="shared" si="437"/>
        <v>0</v>
      </c>
      <c r="BM1218">
        <v>0</v>
      </c>
      <c r="BN1218">
        <v>1</v>
      </c>
      <c r="BO1218">
        <v>0</v>
      </c>
      <c r="BP1218">
        <v>0</v>
      </c>
      <c r="BQ1218">
        <v>0</v>
      </c>
      <c r="BR1218">
        <v>0</v>
      </c>
      <c r="BS1218">
        <v>0</v>
      </c>
      <c r="BT1218">
        <v>1</v>
      </c>
      <c r="BU1218">
        <v>1</v>
      </c>
      <c r="BW1218">
        <v>0</v>
      </c>
      <c r="BX1218">
        <v>0</v>
      </c>
      <c r="BY1218">
        <v>0</v>
      </c>
      <c r="BZ1218">
        <v>2</v>
      </c>
      <c r="CA1218">
        <v>0</v>
      </c>
      <c r="CB1218">
        <v>0</v>
      </c>
      <c r="CC1218">
        <v>1</v>
      </c>
      <c r="CD1218">
        <v>0</v>
      </c>
      <c r="CE1218">
        <v>0</v>
      </c>
      <c r="CF1218">
        <v>0</v>
      </c>
    </row>
    <row r="1219" spans="1:84" hidden="1" outlineLevel="1">
      <c r="A1219" t="s">
        <v>1875</v>
      </c>
      <c r="B1219" s="9" t="s">
        <v>3222</v>
      </c>
      <c r="C1219" s="1">
        <f t="shared" si="414"/>
        <v>2326</v>
      </c>
      <c r="D1219" s="7">
        <f t="shared" si="415"/>
        <v>3</v>
      </c>
      <c r="E1219" s="7">
        <f t="shared" si="416"/>
        <v>4</v>
      </c>
      <c r="F1219" s="7">
        <f t="shared" si="417"/>
        <v>1</v>
      </c>
      <c r="G1219" s="7">
        <f t="shared" si="439"/>
        <v>2</v>
      </c>
      <c r="H1219" s="48">
        <f t="shared" si="418"/>
        <v>792</v>
      </c>
      <c r="I1219" s="163">
        <f t="shared" si="419"/>
        <v>0.34049871023215822</v>
      </c>
      <c r="J1219" s="8"/>
      <c r="K1219" s="2">
        <f t="shared" si="420"/>
        <v>0.11049011177987962</v>
      </c>
      <c r="L1219" s="2">
        <f t="shared" si="421"/>
        <v>7.7386070507308682E-2</v>
      </c>
      <c r="M1219" s="2">
        <f t="shared" si="422"/>
        <v>0.53353396388650043</v>
      </c>
      <c r="N1219" s="2">
        <f t="shared" si="426"/>
        <v>0.19303525365434221</v>
      </c>
      <c r="O1219" s="2">
        <f t="shared" si="427"/>
        <v>8.5554600171968975E-2</v>
      </c>
      <c r="P1219" s="1">
        <v>257</v>
      </c>
      <c r="Q1219" s="1">
        <v>180</v>
      </c>
      <c r="R1219" s="1">
        <v>1241</v>
      </c>
      <c r="S1219" s="1">
        <v>449</v>
      </c>
      <c r="T1219" s="1">
        <v>164</v>
      </c>
      <c r="U1219" s="1">
        <v>7</v>
      </c>
      <c r="V1219">
        <v>3</v>
      </c>
      <c r="W1219" s="1"/>
      <c r="Y1219" s="1"/>
      <c r="Z1219" s="1">
        <f t="shared" si="423"/>
        <v>11</v>
      </c>
      <c r="AA1219" s="1">
        <v>7</v>
      </c>
      <c r="AC1219">
        <v>4</v>
      </c>
      <c r="AD1219" s="136">
        <v>3</v>
      </c>
      <c r="AE1219">
        <v>0</v>
      </c>
      <c r="AF1219">
        <v>0</v>
      </c>
      <c r="AI1219" t="str">
        <f t="shared" si="438"/>
        <v>Pelham</v>
      </c>
      <c r="AJ1219" t="s">
        <v>119</v>
      </c>
      <c r="AK1219" s="159">
        <v>2</v>
      </c>
      <c r="AL1219" s="7"/>
      <c r="AN1219" s="91">
        <v>33</v>
      </c>
      <c r="AO1219" s="93">
        <v>11</v>
      </c>
      <c r="AP1219" s="93">
        <v>125</v>
      </c>
      <c r="AQ1219" s="100">
        <v>59940</v>
      </c>
      <c r="AR1219" s="100">
        <f t="shared" si="424"/>
        <v>33011</v>
      </c>
      <c r="AS1219" t="s">
        <v>1753</v>
      </c>
      <c r="AT1219" s="103">
        <f t="shared" si="425"/>
        <v>3359940</v>
      </c>
      <c r="AW1219">
        <v>26.96</v>
      </c>
      <c r="AX1219">
        <v>0.52</v>
      </c>
      <c r="AY1219">
        <v>26.43</v>
      </c>
      <c r="BA1219" s="7">
        <f t="shared" si="428"/>
        <v>0</v>
      </c>
      <c r="BB1219" s="7">
        <f t="shared" si="429"/>
        <v>0</v>
      </c>
      <c r="BC1219" s="7">
        <f t="shared" si="430"/>
        <v>1</v>
      </c>
      <c r="BD1219" s="7">
        <f t="shared" si="430"/>
        <v>0</v>
      </c>
      <c r="BE1219" s="7">
        <f t="shared" si="435"/>
        <v>0</v>
      </c>
      <c r="BF1219" s="107">
        <f t="shared" si="431"/>
        <v>0</v>
      </c>
      <c r="BG1219" s="107">
        <f t="shared" si="432"/>
        <v>0</v>
      </c>
      <c r="BH1219" s="107">
        <f t="shared" si="433"/>
        <v>0.53300000000000003</v>
      </c>
      <c r="BI1219" s="107">
        <f t="shared" si="434"/>
        <v>0</v>
      </c>
      <c r="BJ1219" s="107">
        <f t="shared" si="436"/>
        <v>0</v>
      </c>
      <c r="BK1219" s="151">
        <f t="shared" si="437"/>
        <v>0</v>
      </c>
      <c r="BM1219">
        <v>0</v>
      </c>
      <c r="BN1219">
        <v>0</v>
      </c>
      <c r="BO1219">
        <v>0</v>
      </c>
      <c r="BP1219">
        <v>0</v>
      </c>
      <c r="BQ1219">
        <v>0</v>
      </c>
      <c r="BR1219">
        <v>0</v>
      </c>
      <c r="BS1219">
        <v>1</v>
      </c>
      <c r="BT1219">
        <v>0</v>
      </c>
      <c r="BU1219">
        <v>0</v>
      </c>
      <c r="BW1219">
        <v>2</v>
      </c>
      <c r="BX1219">
        <v>1</v>
      </c>
      <c r="BY1219">
        <v>0</v>
      </c>
      <c r="BZ1219">
        <v>0</v>
      </c>
      <c r="CA1219">
        <v>0</v>
      </c>
      <c r="CB1219">
        <v>4</v>
      </c>
      <c r="CC1219">
        <v>1</v>
      </c>
      <c r="CD1219">
        <v>1</v>
      </c>
      <c r="CE1219">
        <v>1</v>
      </c>
      <c r="CF1219">
        <v>0</v>
      </c>
    </row>
    <row r="1220" spans="1:84" hidden="1" outlineLevel="1">
      <c r="A1220" t="s">
        <v>2591</v>
      </c>
      <c r="B1220" s="9" t="s">
        <v>3222</v>
      </c>
      <c r="C1220" s="1">
        <f t="shared" si="414"/>
        <v>1438</v>
      </c>
      <c r="D1220" s="7">
        <f t="shared" si="415"/>
        <v>3</v>
      </c>
      <c r="E1220" s="7">
        <f t="shared" si="416"/>
        <v>4</v>
      </c>
      <c r="F1220" s="7">
        <f t="shared" si="417"/>
        <v>1</v>
      </c>
      <c r="G1220" s="7">
        <f t="shared" si="439"/>
        <v>2</v>
      </c>
      <c r="H1220" s="48">
        <f t="shared" si="418"/>
        <v>59</v>
      </c>
      <c r="I1220" s="163">
        <f t="shared" si="419"/>
        <v>4.1029207232267037E-2</v>
      </c>
      <c r="J1220" s="8"/>
      <c r="K1220" s="2">
        <f t="shared" si="420"/>
        <v>0.16481223922114047</v>
      </c>
      <c r="L1220" s="2">
        <f t="shared" si="421"/>
        <v>0.1070931849791377</v>
      </c>
      <c r="M1220" s="2">
        <f t="shared" si="422"/>
        <v>0.32753824756606398</v>
      </c>
      <c r="N1220" s="2">
        <f t="shared" si="426"/>
        <v>0.28650904033379693</v>
      </c>
      <c r="O1220" s="2">
        <f t="shared" si="427"/>
        <v>0.11404728789986102</v>
      </c>
      <c r="P1220" s="1">
        <v>237</v>
      </c>
      <c r="Q1220" s="1">
        <v>154</v>
      </c>
      <c r="R1220" s="1">
        <v>471</v>
      </c>
      <c r="S1220" s="1">
        <v>412</v>
      </c>
      <c r="T1220" s="1">
        <v>134</v>
      </c>
      <c r="U1220" s="1">
        <v>9</v>
      </c>
      <c r="V1220">
        <v>1</v>
      </c>
      <c r="W1220" s="1"/>
      <c r="Y1220" s="1"/>
      <c r="Z1220" s="1">
        <f t="shared" si="423"/>
        <v>7</v>
      </c>
      <c r="AA1220" s="1">
        <v>4</v>
      </c>
      <c r="AC1220">
        <v>5</v>
      </c>
      <c r="AD1220" s="136">
        <v>2</v>
      </c>
      <c r="AE1220">
        <v>2</v>
      </c>
      <c r="AF1220">
        <v>0</v>
      </c>
      <c r="AI1220" t="str">
        <f t="shared" si="438"/>
        <v>Pembroke</v>
      </c>
      <c r="AJ1220" t="s">
        <v>1686</v>
      </c>
      <c r="AK1220" s="159">
        <v>2</v>
      </c>
      <c r="AL1220" s="7"/>
      <c r="AN1220" s="91">
        <v>33</v>
      </c>
      <c r="AO1220" s="93">
        <v>13</v>
      </c>
      <c r="AP1220" s="93">
        <v>105</v>
      </c>
      <c r="AQ1220" s="100">
        <v>60020</v>
      </c>
      <c r="AR1220" s="100">
        <f t="shared" si="424"/>
        <v>33013</v>
      </c>
      <c r="AS1220" t="s">
        <v>1753</v>
      </c>
      <c r="AT1220" s="103">
        <f t="shared" si="425"/>
        <v>3360020</v>
      </c>
      <c r="AW1220">
        <v>22.99</v>
      </c>
      <c r="AX1220">
        <v>0.16</v>
      </c>
      <c r="AY1220">
        <v>22.83</v>
      </c>
      <c r="BA1220" s="7">
        <f t="shared" si="428"/>
        <v>0</v>
      </c>
      <c r="BB1220" s="7">
        <f t="shared" si="429"/>
        <v>0</v>
      </c>
      <c r="BC1220" s="7">
        <f t="shared" si="430"/>
        <v>1</v>
      </c>
      <c r="BD1220" s="7">
        <f t="shared" si="430"/>
        <v>0</v>
      </c>
      <c r="BE1220" s="7">
        <f t="shared" si="435"/>
        <v>0</v>
      </c>
      <c r="BF1220" s="107">
        <f t="shared" si="431"/>
        <v>0</v>
      </c>
      <c r="BG1220" s="107">
        <f t="shared" si="432"/>
        <v>0</v>
      </c>
      <c r="BH1220" s="107">
        <f t="shared" si="433"/>
        <v>0.32700000000000001</v>
      </c>
      <c r="BI1220" s="107">
        <f t="shared" si="434"/>
        <v>0</v>
      </c>
      <c r="BJ1220" s="107">
        <f t="shared" si="436"/>
        <v>0</v>
      </c>
      <c r="BK1220" s="151">
        <f t="shared" si="437"/>
        <v>0</v>
      </c>
      <c r="BM1220">
        <v>0</v>
      </c>
      <c r="BN1220">
        <v>0</v>
      </c>
      <c r="BO1220">
        <v>0</v>
      </c>
      <c r="BP1220">
        <v>0</v>
      </c>
      <c r="BQ1220">
        <v>0</v>
      </c>
      <c r="BR1220">
        <v>0</v>
      </c>
      <c r="BS1220">
        <v>0</v>
      </c>
      <c r="BT1220">
        <v>0</v>
      </c>
      <c r="BU1220">
        <v>2</v>
      </c>
      <c r="BW1220">
        <v>0</v>
      </c>
      <c r="BX1220">
        <v>1</v>
      </c>
      <c r="BY1220">
        <v>0</v>
      </c>
      <c r="BZ1220">
        <v>0</v>
      </c>
      <c r="CA1220">
        <v>1</v>
      </c>
      <c r="CB1220">
        <v>1</v>
      </c>
      <c r="CC1220">
        <v>2</v>
      </c>
      <c r="CD1220">
        <v>0</v>
      </c>
      <c r="CE1220">
        <v>0</v>
      </c>
      <c r="CF1220">
        <v>0</v>
      </c>
    </row>
    <row r="1221" spans="1:84" hidden="1" outlineLevel="1">
      <c r="A1221" t="s">
        <v>2739</v>
      </c>
      <c r="B1221" s="9" t="s">
        <v>3222</v>
      </c>
      <c r="C1221" s="1">
        <f t="shared" si="414"/>
        <v>1273</v>
      </c>
      <c r="D1221" s="7">
        <f t="shared" si="415"/>
        <v>2</v>
      </c>
      <c r="E1221" s="7">
        <f t="shared" si="416"/>
        <v>4</v>
      </c>
      <c r="F1221" s="7">
        <f t="shared" si="417"/>
        <v>1</v>
      </c>
      <c r="G1221" s="7">
        <f t="shared" si="439"/>
        <v>3</v>
      </c>
      <c r="H1221" s="48">
        <f t="shared" si="418"/>
        <v>139</v>
      </c>
      <c r="I1221" s="163">
        <f t="shared" si="419"/>
        <v>0.10919088766692851</v>
      </c>
      <c r="J1221" s="8"/>
      <c r="K1221" s="2">
        <f t="shared" si="420"/>
        <v>0.27101335428122547</v>
      </c>
      <c r="L1221" s="2">
        <f t="shared" si="421"/>
        <v>7.1484681853888454E-2</v>
      </c>
      <c r="M1221" s="2">
        <f t="shared" si="422"/>
        <v>0.38020424194815394</v>
      </c>
      <c r="N1221" s="2">
        <f t="shared" si="426"/>
        <v>0.18617439120188531</v>
      </c>
      <c r="O1221" s="2">
        <f t="shared" si="427"/>
        <v>9.1123330714846879E-2</v>
      </c>
      <c r="P1221" s="1">
        <v>345</v>
      </c>
      <c r="Q1221" s="1">
        <v>91</v>
      </c>
      <c r="R1221" s="1">
        <v>484</v>
      </c>
      <c r="S1221" s="1">
        <v>237</v>
      </c>
      <c r="T1221" s="1">
        <v>88</v>
      </c>
      <c r="U1221" s="1">
        <v>9</v>
      </c>
      <c r="V1221">
        <v>0</v>
      </c>
      <c r="W1221" s="1"/>
      <c r="Y1221" s="1"/>
      <c r="Z1221" s="1">
        <f t="shared" si="423"/>
        <v>5</v>
      </c>
      <c r="AA1221" s="1">
        <v>7</v>
      </c>
      <c r="AC1221">
        <v>3</v>
      </c>
      <c r="AD1221" s="136">
        <v>3</v>
      </c>
      <c r="AE1221">
        <v>0</v>
      </c>
      <c r="AF1221">
        <v>1</v>
      </c>
      <c r="AI1221" t="str">
        <f t="shared" si="438"/>
        <v>Peterborough</v>
      </c>
      <c r="AJ1221" t="s">
        <v>119</v>
      </c>
      <c r="AK1221" s="159">
        <v>2</v>
      </c>
      <c r="AL1221" s="7"/>
      <c r="AN1221" s="91">
        <v>33</v>
      </c>
      <c r="AO1221" s="93">
        <v>11</v>
      </c>
      <c r="AP1221" s="93">
        <v>130</v>
      </c>
      <c r="AQ1221" s="100">
        <v>60580</v>
      </c>
      <c r="AR1221" s="100">
        <f t="shared" si="424"/>
        <v>33011</v>
      </c>
      <c r="AS1221" t="s">
        <v>1753</v>
      </c>
      <c r="AT1221" s="103">
        <f t="shared" si="425"/>
        <v>3360580</v>
      </c>
      <c r="AW1221">
        <v>38.11</v>
      </c>
      <c r="AX1221">
        <v>0.41</v>
      </c>
      <c r="AY1221">
        <v>37.71</v>
      </c>
      <c r="BA1221" s="7">
        <f t="shared" si="428"/>
        <v>0</v>
      </c>
      <c r="BB1221" s="7">
        <f t="shared" si="429"/>
        <v>0</v>
      </c>
      <c r="BC1221" s="7">
        <f t="shared" si="430"/>
        <v>1</v>
      </c>
      <c r="BD1221" s="7">
        <f t="shared" si="430"/>
        <v>0</v>
      </c>
      <c r="BE1221" s="7">
        <f t="shared" si="435"/>
        <v>0</v>
      </c>
      <c r="BF1221" s="107">
        <f t="shared" si="431"/>
        <v>0</v>
      </c>
      <c r="BG1221" s="107">
        <f t="shared" si="432"/>
        <v>0</v>
      </c>
      <c r="BH1221" s="107">
        <f t="shared" si="433"/>
        <v>0.38</v>
      </c>
      <c r="BI1221" s="107">
        <f t="shared" si="434"/>
        <v>0</v>
      </c>
      <c r="BJ1221" s="107">
        <f t="shared" si="436"/>
        <v>0</v>
      </c>
      <c r="BK1221" s="151">
        <f t="shared" si="437"/>
        <v>0</v>
      </c>
      <c r="BM1221">
        <v>1</v>
      </c>
      <c r="BN1221">
        <v>0</v>
      </c>
      <c r="BO1221">
        <v>1</v>
      </c>
      <c r="BP1221">
        <v>0</v>
      </c>
      <c r="BQ1221">
        <v>0</v>
      </c>
      <c r="BR1221">
        <v>0</v>
      </c>
      <c r="BS1221">
        <v>0</v>
      </c>
      <c r="BT1221">
        <v>0</v>
      </c>
      <c r="BU1221">
        <v>0</v>
      </c>
      <c r="BW1221">
        <v>0</v>
      </c>
      <c r="BX1221">
        <v>0</v>
      </c>
      <c r="BY1221">
        <v>0</v>
      </c>
      <c r="BZ1221">
        <v>1</v>
      </c>
      <c r="CA1221">
        <v>0</v>
      </c>
      <c r="CB1221">
        <v>2</v>
      </c>
      <c r="CC1221">
        <v>0</v>
      </c>
      <c r="CD1221">
        <v>0</v>
      </c>
      <c r="CE1221">
        <v>0</v>
      </c>
      <c r="CF1221">
        <v>0</v>
      </c>
    </row>
    <row r="1222" spans="1:84" hidden="1" outlineLevel="1">
      <c r="A1222" t="s">
        <v>2740</v>
      </c>
      <c r="B1222" s="9" t="s">
        <v>3222</v>
      </c>
      <c r="C1222" s="1">
        <f t="shared" si="414"/>
        <v>132</v>
      </c>
      <c r="D1222" s="7">
        <f t="shared" si="415"/>
        <v>2</v>
      </c>
      <c r="E1222" s="7">
        <f t="shared" si="416"/>
        <v>4</v>
      </c>
      <c r="F1222" s="7">
        <f t="shared" si="417"/>
        <v>3</v>
      </c>
      <c r="G1222" s="7">
        <f t="shared" si="439"/>
        <v>1</v>
      </c>
      <c r="H1222" s="48">
        <f t="shared" si="418"/>
        <v>1</v>
      </c>
      <c r="I1222" s="163">
        <f t="shared" si="419"/>
        <v>7.575757575757576E-3</v>
      </c>
      <c r="J1222" s="8"/>
      <c r="K1222" s="2">
        <f t="shared" si="420"/>
        <v>0.25757575757575757</v>
      </c>
      <c r="L1222" s="2">
        <f t="shared" si="421"/>
        <v>0.12878787878787878</v>
      </c>
      <c r="M1222" s="2">
        <f t="shared" si="422"/>
        <v>0.24242424242424243</v>
      </c>
      <c r="N1222" s="2">
        <f t="shared" si="426"/>
        <v>0.26515151515151514</v>
      </c>
      <c r="O1222" s="2">
        <f t="shared" si="427"/>
        <v>0.10606060606060608</v>
      </c>
      <c r="P1222" s="1">
        <v>34</v>
      </c>
      <c r="Q1222" s="1">
        <v>17</v>
      </c>
      <c r="R1222" s="1">
        <v>32</v>
      </c>
      <c r="S1222" s="1">
        <v>35</v>
      </c>
      <c r="T1222" s="1">
        <v>10</v>
      </c>
      <c r="U1222" s="1">
        <v>2</v>
      </c>
      <c r="V1222">
        <v>0</v>
      </c>
      <c r="W1222" s="1"/>
      <c r="Y1222" s="1"/>
      <c r="Z1222" s="1">
        <f t="shared" si="423"/>
        <v>2</v>
      </c>
      <c r="AA1222" s="1">
        <v>0</v>
      </c>
      <c r="AC1222">
        <v>0</v>
      </c>
      <c r="AD1222" s="136">
        <v>0</v>
      </c>
      <c r="AE1222">
        <v>0</v>
      </c>
      <c r="AF1222">
        <v>0</v>
      </c>
      <c r="AI1222" t="str">
        <f t="shared" si="438"/>
        <v>Piermont</v>
      </c>
      <c r="AJ1222" t="s">
        <v>945</v>
      </c>
      <c r="AK1222" s="159">
        <v>2</v>
      </c>
      <c r="AL1222" s="7"/>
      <c r="AN1222" s="91">
        <v>33</v>
      </c>
      <c r="AO1222" s="93">
        <v>9</v>
      </c>
      <c r="AP1222" s="93">
        <v>155</v>
      </c>
      <c r="AQ1222" s="100">
        <v>61060</v>
      </c>
      <c r="AR1222" s="100">
        <f t="shared" si="424"/>
        <v>33009</v>
      </c>
      <c r="AS1222" t="s">
        <v>1753</v>
      </c>
      <c r="AT1222" s="103">
        <f t="shared" si="425"/>
        <v>3361060</v>
      </c>
      <c r="AW1222">
        <v>39.82</v>
      </c>
      <c r="AX1222">
        <v>1.33</v>
      </c>
      <c r="AY1222">
        <v>38.49</v>
      </c>
      <c r="BA1222" s="7">
        <f t="shared" si="428"/>
        <v>0</v>
      </c>
      <c r="BB1222" s="7">
        <f t="shared" si="429"/>
        <v>0</v>
      </c>
      <c r="BC1222" s="7">
        <f t="shared" si="430"/>
        <v>0</v>
      </c>
      <c r="BD1222" s="7">
        <f t="shared" si="430"/>
        <v>1</v>
      </c>
      <c r="BE1222" s="7">
        <f t="shared" si="435"/>
        <v>0</v>
      </c>
      <c r="BF1222" s="107">
        <f t="shared" si="431"/>
        <v>0</v>
      </c>
      <c r="BG1222" s="107">
        <f t="shared" si="432"/>
        <v>0</v>
      </c>
      <c r="BH1222" s="107">
        <f t="shared" si="433"/>
        <v>0</v>
      </c>
      <c r="BI1222" s="107">
        <f t="shared" si="434"/>
        <v>0.26500000000000001</v>
      </c>
      <c r="BJ1222" s="107">
        <f t="shared" si="436"/>
        <v>0</v>
      </c>
      <c r="BK1222" s="151">
        <f t="shared" si="437"/>
        <v>0</v>
      </c>
      <c r="BM1222">
        <v>0</v>
      </c>
      <c r="BN1222">
        <v>0</v>
      </c>
      <c r="BO1222">
        <v>0</v>
      </c>
      <c r="BP1222">
        <v>0</v>
      </c>
      <c r="BQ1222">
        <v>0</v>
      </c>
      <c r="BR1222">
        <v>0</v>
      </c>
      <c r="BS1222">
        <v>0</v>
      </c>
      <c r="BT1222">
        <v>0</v>
      </c>
      <c r="BU1222">
        <v>0</v>
      </c>
      <c r="BW1222">
        <v>1</v>
      </c>
      <c r="BX1222">
        <v>0</v>
      </c>
      <c r="BY1222">
        <v>0</v>
      </c>
      <c r="BZ1222">
        <v>0</v>
      </c>
      <c r="CA1222">
        <v>0</v>
      </c>
      <c r="CB1222">
        <v>0</v>
      </c>
      <c r="CC1222">
        <v>0</v>
      </c>
      <c r="CD1222">
        <v>1</v>
      </c>
      <c r="CE1222">
        <v>0</v>
      </c>
      <c r="CF1222">
        <v>0</v>
      </c>
    </row>
    <row r="1223" spans="1:84" hidden="1" outlineLevel="1">
      <c r="A1223" t="s">
        <v>530</v>
      </c>
      <c r="B1223" s="9" t="s">
        <v>3222</v>
      </c>
      <c r="C1223" s="1">
        <f t="shared" si="414"/>
        <v>185</v>
      </c>
      <c r="D1223" s="7">
        <f t="shared" si="415"/>
        <v>3</v>
      </c>
      <c r="E1223" s="7">
        <f t="shared" si="416"/>
        <v>4</v>
      </c>
      <c r="F1223" s="7">
        <f t="shared" si="417"/>
        <v>1</v>
      </c>
      <c r="G1223" s="7">
        <f t="shared" si="439"/>
        <v>2</v>
      </c>
      <c r="H1223" s="48">
        <f t="shared" si="418"/>
        <v>13</v>
      </c>
      <c r="I1223" s="163">
        <f t="shared" si="419"/>
        <v>7.0270270270270274E-2</v>
      </c>
      <c r="J1223" s="8"/>
      <c r="K1223" s="2">
        <f t="shared" si="420"/>
        <v>0.15675675675675677</v>
      </c>
      <c r="L1223" s="2">
        <f t="shared" si="421"/>
        <v>0.15135135135135136</v>
      </c>
      <c r="M1223" s="2">
        <f t="shared" si="422"/>
        <v>0.29729729729729731</v>
      </c>
      <c r="N1223" s="2">
        <f t="shared" si="426"/>
        <v>0.22702702702702704</v>
      </c>
      <c r="O1223" s="2">
        <f t="shared" si="427"/>
        <v>0.16756756756756758</v>
      </c>
      <c r="P1223" s="1">
        <v>29</v>
      </c>
      <c r="Q1223" s="1">
        <v>28</v>
      </c>
      <c r="R1223" s="1">
        <v>55</v>
      </c>
      <c r="S1223" s="1">
        <v>42</v>
      </c>
      <c r="T1223" s="1">
        <v>25</v>
      </c>
      <c r="U1223" s="1">
        <v>2</v>
      </c>
      <c r="V1223">
        <v>1</v>
      </c>
      <c r="W1223" s="1"/>
      <c r="Y1223" s="1"/>
      <c r="Z1223" s="1">
        <f t="shared" si="423"/>
        <v>2</v>
      </c>
      <c r="AA1223" s="1">
        <v>0</v>
      </c>
      <c r="AC1223">
        <v>1</v>
      </c>
      <c r="AD1223" s="136">
        <v>0</v>
      </c>
      <c r="AE1223">
        <v>0</v>
      </c>
      <c r="AF1223">
        <v>0</v>
      </c>
      <c r="AI1223" t="str">
        <f t="shared" si="438"/>
        <v>Pittsburg</v>
      </c>
      <c r="AJ1223" t="s">
        <v>1974</v>
      </c>
      <c r="AK1223" s="159">
        <v>2</v>
      </c>
      <c r="AL1223" s="7"/>
      <c r="AN1223" s="91">
        <v>33</v>
      </c>
      <c r="AO1223" s="93">
        <v>7</v>
      </c>
      <c r="AP1223" s="93">
        <v>160</v>
      </c>
      <c r="AQ1223" s="100">
        <v>61780</v>
      </c>
      <c r="AR1223" s="100">
        <f t="shared" si="424"/>
        <v>33007</v>
      </c>
      <c r="AS1223" t="s">
        <v>1753</v>
      </c>
      <c r="AT1223" s="103">
        <f t="shared" si="425"/>
        <v>3361780</v>
      </c>
      <c r="AW1223">
        <v>291.35000000000002</v>
      </c>
      <c r="AX1223">
        <v>9.0500000000000007</v>
      </c>
      <c r="AY1223">
        <v>282.3</v>
      </c>
      <c r="BA1223" s="7">
        <f t="shared" si="428"/>
        <v>0</v>
      </c>
      <c r="BB1223" s="7">
        <f t="shared" si="429"/>
        <v>0</v>
      </c>
      <c r="BC1223" s="7">
        <f t="shared" si="430"/>
        <v>1</v>
      </c>
      <c r="BD1223" s="7">
        <f t="shared" si="430"/>
        <v>0</v>
      </c>
      <c r="BE1223" s="7">
        <f t="shared" si="435"/>
        <v>0</v>
      </c>
      <c r="BF1223" s="107">
        <f t="shared" si="431"/>
        <v>0</v>
      </c>
      <c r="BG1223" s="107">
        <f t="shared" si="432"/>
        <v>0</v>
      </c>
      <c r="BH1223" s="107">
        <f t="shared" si="433"/>
        <v>0.29699999999999999</v>
      </c>
      <c r="BI1223" s="107">
        <f t="shared" si="434"/>
        <v>0</v>
      </c>
      <c r="BJ1223" s="107">
        <f t="shared" si="436"/>
        <v>0</v>
      </c>
      <c r="BK1223" s="151">
        <f t="shared" si="437"/>
        <v>0</v>
      </c>
      <c r="BM1223">
        <v>0</v>
      </c>
      <c r="BN1223">
        <v>0</v>
      </c>
      <c r="BO1223">
        <v>0</v>
      </c>
      <c r="BP1223">
        <v>0</v>
      </c>
      <c r="BQ1223">
        <v>0</v>
      </c>
      <c r="BR1223">
        <v>0</v>
      </c>
      <c r="BS1223">
        <v>0</v>
      </c>
      <c r="BT1223">
        <v>0</v>
      </c>
      <c r="BU1223">
        <v>0</v>
      </c>
      <c r="BW1223">
        <v>1</v>
      </c>
      <c r="BX1223">
        <v>1</v>
      </c>
      <c r="BY1223">
        <v>0</v>
      </c>
      <c r="BZ1223">
        <v>0</v>
      </c>
      <c r="CA1223">
        <v>0</v>
      </c>
      <c r="CB1223">
        <v>0</v>
      </c>
      <c r="CC1223">
        <v>0</v>
      </c>
      <c r="CD1223">
        <v>0</v>
      </c>
      <c r="CE1223">
        <v>0</v>
      </c>
      <c r="CF1223">
        <v>0</v>
      </c>
    </row>
    <row r="1224" spans="1:84" hidden="1" outlineLevel="1">
      <c r="A1224" t="s">
        <v>2496</v>
      </c>
      <c r="B1224" s="9" t="s">
        <v>3222</v>
      </c>
      <c r="C1224" s="1">
        <f t="shared" si="414"/>
        <v>789</v>
      </c>
      <c r="D1224" s="7">
        <f t="shared" si="415"/>
        <v>4</v>
      </c>
      <c r="E1224" s="7">
        <f t="shared" si="416"/>
        <v>5</v>
      </c>
      <c r="F1224" s="7">
        <f t="shared" si="417"/>
        <v>2</v>
      </c>
      <c r="G1224" s="7">
        <f t="shared" si="439"/>
        <v>1</v>
      </c>
      <c r="H1224" s="48">
        <f t="shared" si="418"/>
        <v>48</v>
      </c>
      <c r="I1224" s="163">
        <f t="shared" si="419"/>
        <v>6.0836501901140684E-2</v>
      </c>
      <c r="J1224" s="8"/>
      <c r="K1224" s="2">
        <f t="shared" si="420"/>
        <v>0.11533586818757921</v>
      </c>
      <c r="L1224" s="2">
        <f t="shared" si="421"/>
        <v>0.10139416983523447</v>
      </c>
      <c r="M1224" s="2">
        <f t="shared" si="422"/>
        <v>0.26996197718631176</v>
      </c>
      <c r="N1224" s="2">
        <f t="shared" si="426"/>
        <v>0.33079847908745247</v>
      </c>
      <c r="O1224" s="2">
        <f t="shared" si="427"/>
        <v>0.18250950570342211</v>
      </c>
      <c r="P1224" s="1">
        <v>91</v>
      </c>
      <c r="Q1224" s="1">
        <v>80</v>
      </c>
      <c r="R1224" s="1">
        <v>213</v>
      </c>
      <c r="S1224" s="1">
        <v>261</v>
      </c>
      <c r="T1224" s="1">
        <v>106</v>
      </c>
      <c r="U1224" s="1">
        <v>32</v>
      </c>
      <c r="V1224">
        <v>0</v>
      </c>
      <c r="W1224" s="1"/>
      <c r="Y1224" s="1"/>
      <c r="Z1224" s="1">
        <f t="shared" si="423"/>
        <v>3</v>
      </c>
      <c r="AA1224" s="1">
        <v>0</v>
      </c>
      <c r="AC1224">
        <v>1</v>
      </c>
      <c r="AD1224" s="136">
        <v>2</v>
      </c>
      <c r="AE1224">
        <v>0</v>
      </c>
      <c r="AF1224">
        <v>0</v>
      </c>
      <c r="AI1224" t="str">
        <f t="shared" si="438"/>
        <v>Pittsfield</v>
      </c>
      <c r="AJ1224" t="s">
        <v>1686</v>
      </c>
      <c r="AK1224" s="159">
        <v>2</v>
      </c>
      <c r="AL1224" s="7"/>
      <c r="AN1224" s="91">
        <v>33</v>
      </c>
      <c r="AO1224" s="93">
        <v>13</v>
      </c>
      <c r="AP1224" s="93">
        <v>110</v>
      </c>
      <c r="AQ1224" s="100">
        <v>61940</v>
      </c>
      <c r="AR1224" s="100">
        <f t="shared" si="424"/>
        <v>33013</v>
      </c>
      <c r="AS1224" t="s">
        <v>1753</v>
      </c>
      <c r="AT1224" s="103">
        <f t="shared" si="425"/>
        <v>3361940</v>
      </c>
      <c r="AW1224">
        <v>23.87</v>
      </c>
      <c r="AX1224">
        <v>0.3</v>
      </c>
      <c r="AY1224">
        <v>23.57</v>
      </c>
      <c r="BA1224" s="7">
        <f t="shared" si="428"/>
        <v>0</v>
      </c>
      <c r="BB1224" s="7">
        <f t="shared" si="429"/>
        <v>0</v>
      </c>
      <c r="BC1224" s="7">
        <f t="shared" si="430"/>
        <v>0</v>
      </c>
      <c r="BD1224" s="7">
        <f t="shared" si="430"/>
        <v>1</v>
      </c>
      <c r="BE1224" s="7">
        <f t="shared" si="435"/>
        <v>0</v>
      </c>
      <c r="BF1224" s="107">
        <f t="shared" si="431"/>
        <v>0</v>
      </c>
      <c r="BG1224" s="107">
        <f t="shared" si="432"/>
        <v>0</v>
      </c>
      <c r="BH1224" s="107">
        <f t="shared" si="433"/>
        <v>0</v>
      </c>
      <c r="BI1224" s="107">
        <f t="shared" si="434"/>
        <v>0.33</v>
      </c>
      <c r="BJ1224" s="107">
        <f t="shared" si="436"/>
        <v>0</v>
      </c>
      <c r="BK1224" s="151">
        <f t="shared" si="437"/>
        <v>0</v>
      </c>
      <c r="BM1224">
        <v>0</v>
      </c>
      <c r="BN1224">
        <v>0</v>
      </c>
      <c r="BO1224">
        <v>0</v>
      </c>
      <c r="BP1224">
        <v>0</v>
      </c>
      <c r="BQ1224">
        <v>0</v>
      </c>
      <c r="BR1224">
        <v>0</v>
      </c>
      <c r="BS1224">
        <v>0</v>
      </c>
      <c r="BT1224">
        <v>0</v>
      </c>
      <c r="BU1224">
        <v>0</v>
      </c>
      <c r="BW1224">
        <v>0</v>
      </c>
      <c r="BX1224">
        <v>0</v>
      </c>
      <c r="BY1224">
        <v>0</v>
      </c>
      <c r="BZ1224">
        <v>1</v>
      </c>
      <c r="CA1224">
        <v>0</v>
      </c>
      <c r="CB1224">
        <v>1</v>
      </c>
      <c r="CC1224">
        <v>0</v>
      </c>
      <c r="CD1224">
        <v>1</v>
      </c>
      <c r="CE1224">
        <v>0</v>
      </c>
      <c r="CF1224">
        <v>0</v>
      </c>
    </row>
    <row r="1225" spans="1:84" hidden="1" outlineLevel="1">
      <c r="A1225" t="s">
        <v>2730</v>
      </c>
      <c r="B1225" s="9" t="s">
        <v>3222</v>
      </c>
      <c r="C1225" s="1">
        <f t="shared" si="414"/>
        <v>381</v>
      </c>
      <c r="D1225" s="7">
        <f t="shared" si="415"/>
        <v>2</v>
      </c>
      <c r="E1225" s="7">
        <f t="shared" si="416"/>
        <v>5</v>
      </c>
      <c r="F1225" s="7">
        <f t="shared" si="417"/>
        <v>1</v>
      </c>
      <c r="G1225" s="7">
        <f t="shared" si="439"/>
        <v>3</v>
      </c>
      <c r="H1225" s="48">
        <f t="shared" si="418"/>
        <v>8</v>
      </c>
      <c r="I1225" s="163">
        <f t="shared" si="419"/>
        <v>2.0997375328083989E-2</v>
      </c>
      <c r="J1225" s="8"/>
      <c r="K1225" s="2">
        <f t="shared" si="420"/>
        <v>0.2572178477690289</v>
      </c>
      <c r="L1225" s="2">
        <f t="shared" si="421"/>
        <v>9.1863517060367453E-2</v>
      </c>
      <c r="M1225" s="2">
        <f t="shared" si="422"/>
        <v>0.27821522309711288</v>
      </c>
      <c r="N1225" s="2">
        <f t="shared" si="426"/>
        <v>0.2230971128608924</v>
      </c>
      <c r="O1225" s="2">
        <f t="shared" si="427"/>
        <v>0.14960629921259838</v>
      </c>
      <c r="P1225" s="1">
        <v>98</v>
      </c>
      <c r="Q1225" s="1">
        <v>35</v>
      </c>
      <c r="R1225" s="1">
        <v>106</v>
      </c>
      <c r="S1225" s="1">
        <v>85</v>
      </c>
      <c r="T1225" s="1">
        <v>47</v>
      </c>
      <c r="U1225" s="1">
        <v>5</v>
      </c>
      <c r="V1225">
        <v>0</v>
      </c>
      <c r="W1225" s="1"/>
      <c r="Y1225" s="1"/>
      <c r="Z1225" s="1">
        <f t="shared" si="423"/>
        <v>1</v>
      </c>
      <c r="AA1225" s="1">
        <v>2</v>
      </c>
      <c r="AC1225">
        <v>0</v>
      </c>
      <c r="AD1225" s="136">
        <v>0</v>
      </c>
      <c r="AE1225">
        <v>0</v>
      </c>
      <c r="AF1225">
        <v>2</v>
      </c>
      <c r="AI1225" t="str">
        <f t="shared" si="438"/>
        <v>Plainfield</v>
      </c>
      <c r="AJ1225" t="s">
        <v>164</v>
      </c>
      <c r="AK1225" s="159">
        <v>2</v>
      </c>
      <c r="AL1225" s="7"/>
      <c r="AN1225" s="91">
        <v>33</v>
      </c>
      <c r="AO1225" s="93">
        <v>19</v>
      </c>
      <c r="AP1225" s="93">
        <v>55</v>
      </c>
      <c r="AQ1225" s="100">
        <v>62340</v>
      </c>
      <c r="AR1225" s="100">
        <f t="shared" si="424"/>
        <v>33019</v>
      </c>
      <c r="AS1225" t="s">
        <v>1753</v>
      </c>
      <c r="AT1225" s="103">
        <f t="shared" si="425"/>
        <v>3362340</v>
      </c>
      <c r="AW1225">
        <v>52.91</v>
      </c>
      <c r="AX1225">
        <v>0.75</v>
      </c>
      <c r="AY1225">
        <v>52.16</v>
      </c>
      <c r="BA1225" s="7">
        <f t="shared" si="428"/>
        <v>0</v>
      </c>
      <c r="BB1225" s="7">
        <f t="shared" si="429"/>
        <v>0</v>
      </c>
      <c r="BC1225" s="7">
        <f t="shared" si="430"/>
        <v>1</v>
      </c>
      <c r="BD1225" s="7">
        <f t="shared" si="430"/>
        <v>0</v>
      </c>
      <c r="BE1225" s="7">
        <f t="shared" si="435"/>
        <v>0</v>
      </c>
      <c r="BF1225" s="107">
        <f t="shared" si="431"/>
        <v>0</v>
      </c>
      <c r="BG1225" s="107">
        <f t="shared" si="432"/>
        <v>0</v>
      </c>
      <c r="BH1225" s="107">
        <f t="shared" si="433"/>
        <v>0.27800000000000002</v>
      </c>
      <c r="BI1225" s="107">
        <f t="shared" si="434"/>
        <v>0</v>
      </c>
      <c r="BJ1225" s="107">
        <f t="shared" si="436"/>
        <v>0</v>
      </c>
      <c r="BK1225" s="151">
        <f t="shared" si="437"/>
        <v>0</v>
      </c>
      <c r="BM1225">
        <v>0</v>
      </c>
      <c r="BN1225">
        <v>0</v>
      </c>
      <c r="BO1225">
        <v>0</v>
      </c>
      <c r="BP1225">
        <v>0</v>
      </c>
      <c r="BQ1225">
        <v>0</v>
      </c>
      <c r="BR1225">
        <v>0</v>
      </c>
      <c r="BS1225">
        <v>0</v>
      </c>
      <c r="BT1225">
        <v>0</v>
      </c>
      <c r="BU1225">
        <v>0</v>
      </c>
      <c r="BW1225">
        <v>1</v>
      </c>
      <c r="BX1225">
        <v>0</v>
      </c>
      <c r="BY1225">
        <v>0</v>
      </c>
      <c r="BZ1225">
        <v>0</v>
      </c>
      <c r="CA1225">
        <v>0</v>
      </c>
      <c r="CB1225">
        <v>0</v>
      </c>
      <c r="CC1225">
        <v>0</v>
      </c>
      <c r="CD1225">
        <v>0</v>
      </c>
      <c r="CE1225">
        <v>0</v>
      </c>
      <c r="CF1225">
        <v>0</v>
      </c>
    </row>
    <row r="1226" spans="1:84" hidden="1" outlineLevel="1">
      <c r="A1226" t="s">
        <v>2167</v>
      </c>
      <c r="B1226" s="9" t="s">
        <v>3222</v>
      </c>
      <c r="C1226" s="1">
        <f t="shared" si="414"/>
        <v>1483</v>
      </c>
      <c r="D1226" s="7">
        <f t="shared" si="415"/>
        <v>3</v>
      </c>
      <c r="E1226" s="7">
        <f t="shared" si="416"/>
        <v>5</v>
      </c>
      <c r="F1226" s="7">
        <f t="shared" si="417"/>
        <v>1</v>
      </c>
      <c r="G1226" s="7">
        <f t="shared" si="439"/>
        <v>2</v>
      </c>
      <c r="H1226" s="48">
        <f t="shared" si="418"/>
        <v>503</v>
      </c>
      <c r="I1226" s="163">
        <f t="shared" si="419"/>
        <v>0.3391773432231962</v>
      </c>
      <c r="J1226" s="8"/>
      <c r="K1226" s="2">
        <f t="shared" si="420"/>
        <v>0.12677006068779501</v>
      </c>
      <c r="L1226" s="2">
        <f t="shared" si="421"/>
        <v>6.5407956844234658E-2</v>
      </c>
      <c r="M1226" s="2">
        <f t="shared" si="422"/>
        <v>0.53270397842211736</v>
      </c>
      <c r="N1226" s="2">
        <f t="shared" si="426"/>
        <v>0.1935266351989211</v>
      </c>
      <c r="O1226" s="2">
        <f t="shared" si="427"/>
        <v>8.1591368846931855E-2</v>
      </c>
      <c r="P1226" s="1">
        <v>188</v>
      </c>
      <c r="Q1226" s="1">
        <v>97</v>
      </c>
      <c r="R1226" s="1">
        <v>790</v>
      </c>
      <c r="S1226" s="1">
        <v>287</v>
      </c>
      <c r="T1226" s="1">
        <v>110</v>
      </c>
      <c r="U1226" s="1">
        <v>2</v>
      </c>
      <c r="V1226">
        <v>0</v>
      </c>
      <c r="W1226" s="1"/>
      <c r="Y1226" s="1"/>
      <c r="Z1226" s="1">
        <f t="shared" si="423"/>
        <v>3</v>
      </c>
      <c r="AA1226" s="1">
        <v>1</v>
      </c>
      <c r="AC1226">
        <v>4</v>
      </c>
      <c r="AD1226" s="136">
        <v>0</v>
      </c>
      <c r="AE1226">
        <v>1</v>
      </c>
      <c r="AF1226">
        <v>0</v>
      </c>
      <c r="AI1226" t="str">
        <f t="shared" si="438"/>
        <v>Plaistow</v>
      </c>
      <c r="AJ1226" t="s">
        <v>3115</v>
      </c>
      <c r="AK1226" s="159">
        <v>1</v>
      </c>
      <c r="AL1226" s="7"/>
      <c r="AN1226" s="91">
        <v>33</v>
      </c>
      <c r="AO1226" s="93">
        <v>15</v>
      </c>
      <c r="AP1226" s="93">
        <v>140</v>
      </c>
      <c r="AQ1226" s="100">
        <v>62500</v>
      </c>
      <c r="AR1226" s="100">
        <f t="shared" si="424"/>
        <v>33015</v>
      </c>
      <c r="AS1226" t="s">
        <v>1753</v>
      </c>
      <c r="AT1226" s="103">
        <f t="shared" si="425"/>
        <v>3362500</v>
      </c>
      <c r="AW1226">
        <v>10.64</v>
      </c>
      <c r="AX1226">
        <v>0.01</v>
      </c>
      <c r="AY1226">
        <v>10.63</v>
      </c>
      <c r="BA1226" s="7">
        <f t="shared" si="428"/>
        <v>0</v>
      </c>
      <c r="BB1226" s="7">
        <f t="shared" si="429"/>
        <v>0</v>
      </c>
      <c r="BC1226" s="7">
        <f t="shared" si="430"/>
        <v>1</v>
      </c>
      <c r="BD1226" s="7">
        <f t="shared" si="430"/>
        <v>0</v>
      </c>
      <c r="BE1226" s="7">
        <f t="shared" si="435"/>
        <v>0</v>
      </c>
      <c r="BF1226" s="107">
        <f t="shared" si="431"/>
        <v>0</v>
      </c>
      <c r="BG1226" s="107">
        <f t="shared" si="432"/>
        <v>0</v>
      </c>
      <c r="BH1226" s="107">
        <f t="shared" si="433"/>
        <v>0.53200000000000003</v>
      </c>
      <c r="BI1226" s="107">
        <f t="shared" si="434"/>
        <v>0</v>
      </c>
      <c r="BJ1226" s="107">
        <f t="shared" si="436"/>
        <v>0</v>
      </c>
      <c r="BK1226" s="151">
        <f t="shared" si="437"/>
        <v>0</v>
      </c>
      <c r="BM1226">
        <v>0</v>
      </c>
      <c r="BN1226">
        <v>0</v>
      </c>
      <c r="BO1226">
        <v>0</v>
      </c>
      <c r="BP1226">
        <v>0</v>
      </c>
      <c r="BQ1226">
        <v>0</v>
      </c>
      <c r="BR1226">
        <v>0</v>
      </c>
      <c r="BS1226">
        <v>1</v>
      </c>
      <c r="BT1226">
        <v>0</v>
      </c>
      <c r="BU1226">
        <v>0</v>
      </c>
      <c r="BW1226">
        <v>0</v>
      </c>
      <c r="BX1226">
        <v>0</v>
      </c>
      <c r="BY1226">
        <v>0</v>
      </c>
      <c r="BZ1226">
        <v>0</v>
      </c>
      <c r="CA1226">
        <v>0</v>
      </c>
      <c r="CB1226">
        <v>2</v>
      </c>
      <c r="CC1226">
        <v>0</v>
      </c>
      <c r="CD1226">
        <v>0</v>
      </c>
      <c r="CE1226">
        <v>0</v>
      </c>
      <c r="CF1226">
        <v>0</v>
      </c>
    </row>
    <row r="1227" spans="1:84" hidden="1" outlineLevel="1">
      <c r="A1227" t="s">
        <v>1834</v>
      </c>
      <c r="B1227" s="9" t="s">
        <v>3222</v>
      </c>
      <c r="C1227" s="1">
        <f t="shared" si="414"/>
        <v>689</v>
      </c>
      <c r="D1227" s="7">
        <f t="shared" si="415"/>
        <v>3</v>
      </c>
      <c r="E1227" s="7">
        <f t="shared" si="416"/>
        <v>4</v>
      </c>
      <c r="F1227" s="7">
        <f t="shared" si="417"/>
        <v>1</v>
      </c>
      <c r="G1227" s="7">
        <f t="shared" si="439"/>
        <v>2</v>
      </c>
      <c r="H1227" s="48">
        <f t="shared" si="418"/>
        <v>2</v>
      </c>
      <c r="I1227" s="163">
        <f t="shared" si="419"/>
        <v>2.9027576197387518E-3</v>
      </c>
      <c r="J1227" s="8"/>
      <c r="K1227" s="2">
        <f t="shared" si="420"/>
        <v>0.21480406386066764</v>
      </c>
      <c r="L1227" s="2">
        <f t="shared" si="421"/>
        <v>0.12191582002902758</v>
      </c>
      <c r="M1227" s="2">
        <f t="shared" si="422"/>
        <v>0.27140783744557329</v>
      </c>
      <c r="N1227" s="2">
        <f t="shared" si="426"/>
        <v>0.26850507982583455</v>
      </c>
      <c r="O1227" s="2">
        <f t="shared" si="427"/>
        <v>0.12336719883889696</v>
      </c>
      <c r="P1227" s="1">
        <v>148</v>
      </c>
      <c r="Q1227" s="1">
        <v>84</v>
      </c>
      <c r="R1227" s="1">
        <v>187</v>
      </c>
      <c r="S1227" s="1">
        <v>185</v>
      </c>
      <c r="T1227" s="1">
        <v>63</v>
      </c>
      <c r="U1227" s="1">
        <v>6</v>
      </c>
      <c r="V1227">
        <v>0</v>
      </c>
      <c r="W1227" s="1"/>
      <c r="Y1227" s="1"/>
      <c r="Z1227" s="1">
        <f t="shared" si="423"/>
        <v>4</v>
      </c>
      <c r="AA1227" s="1">
        <v>4</v>
      </c>
      <c r="AC1227">
        <v>6</v>
      </c>
      <c r="AD1227" s="136">
        <v>2</v>
      </c>
      <c r="AE1227">
        <v>0</v>
      </c>
      <c r="AF1227">
        <v>0</v>
      </c>
      <c r="AI1227" t="str">
        <f t="shared" si="438"/>
        <v>Plymouth</v>
      </c>
      <c r="AJ1227" t="s">
        <v>945</v>
      </c>
      <c r="AK1227" s="159">
        <v>2</v>
      </c>
      <c r="AL1227" s="7"/>
      <c r="AN1227" s="91">
        <v>33</v>
      </c>
      <c r="AO1227" s="93">
        <v>9</v>
      </c>
      <c r="AP1227" s="93">
        <v>160</v>
      </c>
      <c r="AQ1227" s="100">
        <v>62660</v>
      </c>
      <c r="AR1227" s="100">
        <f t="shared" si="424"/>
        <v>33009</v>
      </c>
      <c r="AS1227" t="s">
        <v>1753</v>
      </c>
      <c r="AT1227" s="103">
        <f t="shared" si="425"/>
        <v>3362660</v>
      </c>
      <c r="AW1227">
        <v>28.74</v>
      </c>
      <c r="AX1227">
        <v>0.35</v>
      </c>
      <c r="AY1227">
        <v>28.39</v>
      </c>
      <c r="BA1227" s="7">
        <f t="shared" si="428"/>
        <v>0</v>
      </c>
      <c r="BB1227" s="7">
        <f t="shared" si="429"/>
        <v>0</v>
      </c>
      <c r="BC1227" s="7">
        <f t="shared" si="430"/>
        <v>1</v>
      </c>
      <c r="BD1227" s="7">
        <f t="shared" si="430"/>
        <v>0</v>
      </c>
      <c r="BE1227" s="7">
        <f t="shared" si="435"/>
        <v>0</v>
      </c>
      <c r="BF1227" s="107">
        <f t="shared" si="431"/>
        <v>0</v>
      </c>
      <c r="BG1227" s="107">
        <f t="shared" si="432"/>
        <v>0</v>
      </c>
      <c r="BH1227" s="107">
        <f t="shared" si="433"/>
        <v>0.27100000000000002</v>
      </c>
      <c r="BI1227" s="107">
        <f t="shared" si="434"/>
        <v>0</v>
      </c>
      <c r="BJ1227" s="107">
        <f t="shared" si="436"/>
        <v>0</v>
      </c>
      <c r="BK1227" s="151">
        <f t="shared" si="437"/>
        <v>0</v>
      </c>
      <c r="BM1227">
        <v>0</v>
      </c>
      <c r="BN1227">
        <v>0</v>
      </c>
      <c r="BO1227">
        <v>0</v>
      </c>
      <c r="BP1227">
        <v>0</v>
      </c>
      <c r="BQ1227">
        <v>0</v>
      </c>
      <c r="BR1227">
        <v>0</v>
      </c>
      <c r="BS1227">
        <v>0</v>
      </c>
      <c r="BT1227">
        <v>1</v>
      </c>
      <c r="BU1227">
        <v>0</v>
      </c>
      <c r="BW1227">
        <v>1</v>
      </c>
      <c r="BX1227">
        <v>1</v>
      </c>
      <c r="BY1227">
        <v>0</v>
      </c>
      <c r="BZ1227">
        <v>1</v>
      </c>
      <c r="CA1227">
        <v>0</v>
      </c>
      <c r="CB1227">
        <v>0</v>
      </c>
      <c r="CC1227">
        <v>0</v>
      </c>
      <c r="CD1227">
        <v>0</v>
      </c>
      <c r="CE1227">
        <v>0</v>
      </c>
      <c r="CF1227">
        <v>0</v>
      </c>
    </row>
    <row r="1228" spans="1:84" hidden="1" outlineLevel="1">
      <c r="A1228" t="s">
        <v>3156</v>
      </c>
      <c r="B1228" s="9" t="s">
        <v>3222</v>
      </c>
      <c r="C1228" s="1">
        <f t="shared" si="414"/>
        <v>2968</v>
      </c>
      <c r="D1228" s="7">
        <f t="shared" si="415"/>
        <v>2</v>
      </c>
      <c r="E1228" s="7">
        <f t="shared" si="416"/>
        <v>4</v>
      </c>
      <c r="F1228" s="7">
        <f t="shared" si="417"/>
        <v>1</v>
      </c>
      <c r="G1228" s="7">
        <f t="shared" si="439"/>
        <v>3</v>
      </c>
      <c r="H1228" s="48">
        <f t="shared" si="418"/>
        <v>496</v>
      </c>
      <c r="I1228" s="163">
        <f t="shared" si="419"/>
        <v>0.16711590296495957</v>
      </c>
      <c r="J1228" s="8"/>
      <c r="K1228" s="2">
        <f t="shared" si="420"/>
        <v>0.23180592991913745</v>
      </c>
      <c r="L1228" s="2">
        <f t="shared" si="421"/>
        <v>7.7493261455525611E-2</v>
      </c>
      <c r="M1228" s="2">
        <f t="shared" si="422"/>
        <v>0.39892183288409705</v>
      </c>
      <c r="N1228" s="2">
        <f t="shared" si="426"/>
        <v>0.2095687331536388</v>
      </c>
      <c r="O1228" s="2">
        <f t="shared" si="427"/>
        <v>8.221024258760104E-2</v>
      </c>
      <c r="P1228" s="1">
        <v>688</v>
      </c>
      <c r="Q1228" s="1">
        <v>230</v>
      </c>
      <c r="R1228" s="1">
        <v>1184</v>
      </c>
      <c r="S1228" s="1">
        <v>622</v>
      </c>
      <c r="T1228" s="1">
        <v>158</v>
      </c>
      <c r="U1228" s="1">
        <v>16</v>
      </c>
      <c r="V1228">
        <v>4</v>
      </c>
      <c r="W1228" s="1"/>
      <c r="Y1228" s="1"/>
      <c r="Z1228" s="1">
        <f t="shared" si="423"/>
        <v>16</v>
      </c>
      <c r="AA1228" s="1">
        <v>5</v>
      </c>
      <c r="AC1228">
        <v>29</v>
      </c>
      <c r="AD1228" s="136">
        <v>9</v>
      </c>
      <c r="AE1228">
        <v>2</v>
      </c>
      <c r="AF1228">
        <v>5</v>
      </c>
      <c r="AI1228" t="str">
        <f t="shared" si="438"/>
        <v>Portsmouth</v>
      </c>
      <c r="AJ1228" t="s">
        <v>3115</v>
      </c>
      <c r="AK1228" s="159">
        <v>1</v>
      </c>
      <c r="AL1228" s="7"/>
      <c r="AN1228" s="91">
        <v>33</v>
      </c>
      <c r="AO1228" s="93">
        <v>15</v>
      </c>
      <c r="AP1228" s="93">
        <v>145</v>
      </c>
      <c r="AQ1228" s="100">
        <v>62900</v>
      </c>
      <c r="AR1228" s="100">
        <f t="shared" si="424"/>
        <v>33015</v>
      </c>
      <c r="AS1228" t="s">
        <v>1057</v>
      </c>
      <c r="AT1228" s="103">
        <f t="shared" si="425"/>
        <v>3362900</v>
      </c>
      <c r="AW1228">
        <v>16.79</v>
      </c>
      <c r="AX1228">
        <v>1.18</v>
      </c>
      <c r="AY1228">
        <v>15.61</v>
      </c>
      <c r="BA1228" s="7">
        <f t="shared" si="428"/>
        <v>0</v>
      </c>
      <c r="BB1228" s="7">
        <f t="shared" si="429"/>
        <v>0</v>
      </c>
      <c r="BC1228" s="7">
        <f t="shared" si="430"/>
        <v>1</v>
      </c>
      <c r="BD1228" s="7">
        <f t="shared" si="430"/>
        <v>0</v>
      </c>
      <c r="BE1228" s="7">
        <f t="shared" si="435"/>
        <v>0</v>
      </c>
      <c r="BF1228" s="107">
        <f t="shared" si="431"/>
        <v>0</v>
      </c>
      <c r="BG1228" s="107">
        <f t="shared" si="432"/>
        <v>0</v>
      </c>
      <c r="BH1228" s="107">
        <f t="shared" si="433"/>
        <v>0.39800000000000002</v>
      </c>
      <c r="BI1228" s="107">
        <f t="shared" si="434"/>
        <v>0</v>
      </c>
      <c r="BJ1228" s="107">
        <f t="shared" si="436"/>
        <v>0</v>
      </c>
      <c r="BK1228" s="151">
        <f t="shared" si="437"/>
        <v>0</v>
      </c>
      <c r="BM1228">
        <v>0</v>
      </c>
      <c r="BN1228">
        <v>0</v>
      </c>
      <c r="BO1228">
        <v>0</v>
      </c>
      <c r="BP1228">
        <v>0</v>
      </c>
      <c r="BQ1228">
        <v>0</v>
      </c>
      <c r="BR1228">
        <v>0</v>
      </c>
      <c r="BS1228">
        <v>1</v>
      </c>
      <c r="BT1228">
        <v>0</v>
      </c>
      <c r="BU1228">
        <v>1</v>
      </c>
      <c r="BW1228">
        <v>1</v>
      </c>
      <c r="BX1228">
        <v>1</v>
      </c>
      <c r="BY1228">
        <v>0</v>
      </c>
      <c r="BZ1228">
        <v>2</v>
      </c>
      <c r="CA1228">
        <v>1</v>
      </c>
      <c r="CB1228">
        <v>8</v>
      </c>
      <c r="CC1228">
        <v>1</v>
      </c>
      <c r="CD1228">
        <v>0</v>
      </c>
      <c r="CE1228">
        <v>0</v>
      </c>
      <c r="CF1228">
        <v>0</v>
      </c>
    </row>
    <row r="1229" spans="1:84" hidden="1" outlineLevel="1">
      <c r="A1229" t="s">
        <v>995</v>
      </c>
      <c r="B1229" s="9" t="s">
        <v>3222</v>
      </c>
      <c r="C1229" s="1">
        <f t="shared" si="414"/>
        <v>89</v>
      </c>
      <c r="D1229" s="7">
        <f t="shared" si="415"/>
        <v>2</v>
      </c>
      <c r="E1229" s="7">
        <f t="shared" si="416"/>
        <v>4</v>
      </c>
      <c r="F1229" s="7">
        <f t="shared" si="417"/>
        <v>1</v>
      </c>
      <c r="G1229" s="7">
        <f t="shared" si="439"/>
        <v>3</v>
      </c>
      <c r="H1229" s="48">
        <f t="shared" si="418"/>
        <v>10</v>
      </c>
      <c r="I1229" s="163">
        <f t="shared" si="419"/>
        <v>0.11235955056179775</v>
      </c>
      <c r="J1229" s="8"/>
      <c r="K1229" s="2">
        <f t="shared" si="420"/>
        <v>0.25842696629213485</v>
      </c>
      <c r="L1229" s="2">
        <f t="shared" si="421"/>
        <v>0.1348314606741573</v>
      </c>
      <c r="M1229" s="2">
        <f t="shared" si="422"/>
        <v>0.3707865168539326</v>
      </c>
      <c r="N1229" s="2">
        <f t="shared" si="426"/>
        <v>0.1797752808988764</v>
      </c>
      <c r="O1229" s="2">
        <f t="shared" si="427"/>
        <v>5.6179775280898903E-2</v>
      </c>
      <c r="P1229" s="1">
        <v>23</v>
      </c>
      <c r="Q1229" s="1">
        <v>12</v>
      </c>
      <c r="R1229" s="1">
        <v>33</v>
      </c>
      <c r="S1229" s="1">
        <v>16</v>
      </c>
      <c r="T1229" s="1">
        <v>2</v>
      </c>
      <c r="U1229" s="1">
        <v>1</v>
      </c>
      <c r="V1229">
        <v>0</v>
      </c>
      <c r="W1229" s="1"/>
      <c r="Y1229" s="1"/>
      <c r="Z1229" s="1">
        <f t="shared" si="423"/>
        <v>0</v>
      </c>
      <c r="AA1229" s="1">
        <v>0</v>
      </c>
      <c r="AC1229">
        <v>1</v>
      </c>
      <c r="AD1229" s="136">
        <v>1</v>
      </c>
      <c r="AE1229">
        <v>0</v>
      </c>
      <c r="AF1229">
        <v>0</v>
      </c>
      <c r="AI1229" t="str">
        <f t="shared" si="438"/>
        <v>Randolph</v>
      </c>
      <c r="AJ1229" t="s">
        <v>1974</v>
      </c>
      <c r="AK1229" s="159">
        <v>2</v>
      </c>
      <c r="AL1229" s="7"/>
      <c r="AN1229" s="91">
        <v>33</v>
      </c>
      <c r="AO1229" s="93">
        <v>7</v>
      </c>
      <c r="AP1229" s="93">
        <v>165</v>
      </c>
      <c r="AQ1229" s="100">
        <v>63860</v>
      </c>
      <c r="AR1229" s="100">
        <f t="shared" si="424"/>
        <v>33007</v>
      </c>
      <c r="AS1229" t="s">
        <v>1753</v>
      </c>
      <c r="AT1229" s="103">
        <f t="shared" si="425"/>
        <v>3363860</v>
      </c>
      <c r="AW1229">
        <v>47.15</v>
      </c>
      <c r="AX1229">
        <v>0.04</v>
      </c>
      <c r="AY1229">
        <v>47.11</v>
      </c>
      <c r="BA1229" s="7">
        <f t="shared" si="428"/>
        <v>0</v>
      </c>
      <c r="BB1229" s="7">
        <f t="shared" si="429"/>
        <v>0</v>
      </c>
      <c r="BC1229" s="7">
        <f t="shared" si="430"/>
        <v>1</v>
      </c>
      <c r="BD1229" s="7">
        <f t="shared" si="430"/>
        <v>0</v>
      </c>
      <c r="BE1229" s="7">
        <f t="shared" si="435"/>
        <v>0</v>
      </c>
      <c r="BF1229" s="107">
        <f t="shared" si="431"/>
        <v>0</v>
      </c>
      <c r="BG1229" s="107">
        <f t="shared" si="432"/>
        <v>0</v>
      </c>
      <c r="BH1229" s="107">
        <f t="shared" si="433"/>
        <v>0.37</v>
      </c>
      <c r="BI1229" s="107">
        <f t="shared" si="434"/>
        <v>0</v>
      </c>
      <c r="BJ1229" s="107">
        <f t="shared" si="436"/>
        <v>0</v>
      </c>
      <c r="BK1229" s="151">
        <f t="shared" si="437"/>
        <v>0</v>
      </c>
      <c r="BM1229">
        <v>0</v>
      </c>
      <c r="BN1229">
        <v>0</v>
      </c>
      <c r="BO1229">
        <v>0</v>
      </c>
      <c r="BP1229">
        <v>0</v>
      </c>
      <c r="BQ1229">
        <v>0</v>
      </c>
      <c r="BR1229">
        <v>0</v>
      </c>
      <c r="BS1229">
        <v>0</v>
      </c>
      <c r="BT1229">
        <v>0</v>
      </c>
      <c r="BU1229">
        <v>0</v>
      </c>
      <c r="BW1229">
        <v>0</v>
      </c>
      <c r="BX1229">
        <v>0</v>
      </c>
      <c r="BY1229">
        <v>0</v>
      </c>
      <c r="BZ1229">
        <v>0</v>
      </c>
      <c r="CA1229">
        <v>0</v>
      </c>
      <c r="CB1229">
        <v>0</v>
      </c>
      <c r="CC1229">
        <v>0</v>
      </c>
      <c r="CD1229">
        <v>0</v>
      </c>
      <c r="CE1229">
        <v>0</v>
      </c>
      <c r="CF1229">
        <v>0</v>
      </c>
    </row>
    <row r="1230" spans="1:84" hidden="1" outlineLevel="1">
      <c r="A1230" t="s">
        <v>1811</v>
      </c>
      <c r="B1230" s="9" t="s">
        <v>3222</v>
      </c>
      <c r="C1230" s="1">
        <f t="shared" si="414"/>
        <v>1903</v>
      </c>
      <c r="D1230" s="7">
        <f t="shared" si="415"/>
        <v>3</v>
      </c>
      <c r="E1230" s="7">
        <f t="shared" si="416"/>
        <v>4</v>
      </c>
      <c r="F1230" s="7">
        <f t="shared" si="417"/>
        <v>1</v>
      </c>
      <c r="G1230" s="7">
        <f t="shared" si="439"/>
        <v>2</v>
      </c>
      <c r="H1230" s="48">
        <f t="shared" si="418"/>
        <v>102</v>
      </c>
      <c r="I1230" s="163">
        <f t="shared" si="419"/>
        <v>5.3599579611140306E-2</v>
      </c>
      <c r="J1230" s="8"/>
      <c r="K1230" s="2">
        <f t="shared" si="420"/>
        <v>0.11560693641618497</v>
      </c>
      <c r="L1230" s="2">
        <f t="shared" si="421"/>
        <v>0.10089332632685234</v>
      </c>
      <c r="M1230" s="2">
        <f t="shared" si="422"/>
        <v>0.35890698896479245</v>
      </c>
      <c r="N1230" s="2">
        <f t="shared" si="426"/>
        <v>0.30530740935365214</v>
      </c>
      <c r="O1230" s="2">
        <f t="shared" si="427"/>
        <v>0.11928533893851817</v>
      </c>
      <c r="P1230" s="1">
        <v>220</v>
      </c>
      <c r="Q1230" s="1">
        <v>192</v>
      </c>
      <c r="R1230" s="1">
        <v>683</v>
      </c>
      <c r="S1230" s="1">
        <v>581</v>
      </c>
      <c r="T1230" s="1">
        <v>192</v>
      </c>
      <c r="U1230" s="1">
        <v>15</v>
      </c>
      <c r="V1230">
        <v>1</v>
      </c>
      <c r="W1230" s="1"/>
      <c r="Y1230" s="1"/>
      <c r="Z1230" s="1">
        <f t="shared" si="423"/>
        <v>7</v>
      </c>
      <c r="AA1230" s="1">
        <v>2</v>
      </c>
      <c r="AC1230">
        <v>6</v>
      </c>
      <c r="AD1230" s="136">
        <v>2</v>
      </c>
      <c r="AE1230">
        <v>1</v>
      </c>
      <c r="AF1230">
        <v>1</v>
      </c>
      <c r="AI1230" t="str">
        <f t="shared" si="438"/>
        <v>Raymond</v>
      </c>
      <c r="AJ1230" t="s">
        <v>3115</v>
      </c>
      <c r="AK1230" s="159">
        <v>1</v>
      </c>
      <c r="AL1230" s="7"/>
      <c r="AN1230" s="91">
        <v>33</v>
      </c>
      <c r="AO1230" s="93">
        <v>15</v>
      </c>
      <c r="AP1230" s="93">
        <v>150</v>
      </c>
      <c r="AQ1230" s="100">
        <v>64020</v>
      </c>
      <c r="AR1230" s="100">
        <f t="shared" si="424"/>
        <v>33015</v>
      </c>
      <c r="AS1230" t="s">
        <v>1753</v>
      </c>
      <c r="AT1230" s="103">
        <f t="shared" si="425"/>
        <v>3364020</v>
      </c>
      <c r="AW1230">
        <v>29.57</v>
      </c>
      <c r="AX1230">
        <v>0.79</v>
      </c>
      <c r="AY1230">
        <v>28.78</v>
      </c>
      <c r="BA1230" s="7">
        <f t="shared" si="428"/>
        <v>0</v>
      </c>
      <c r="BB1230" s="7">
        <f t="shared" si="429"/>
        <v>0</v>
      </c>
      <c r="BC1230" s="7">
        <f t="shared" si="430"/>
        <v>1</v>
      </c>
      <c r="BD1230" s="7">
        <f t="shared" si="430"/>
        <v>0</v>
      </c>
      <c r="BE1230" s="7">
        <f t="shared" si="435"/>
        <v>0</v>
      </c>
      <c r="BF1230" s="107">
        <f t="shared" si="431"/>
        <v>0</v>
      </c>
      <c r="BG1230" s="107">
        <f t="shared" si="432"/>
        <v>0</v>
      </c>
      <c r="BH1230" s="107">
        <f t="shared" si="433"/>
        <v>0.35799999999999998</v>
      </c>
      <c r="BI1230" s="107">
        <f t="shared" si="434"/>
        <v>0</v>
      </c>
      <c r="BJ1230" s="107">
        <f t="shared" si="436"/>
        <v>0</v>
      </c>
      <c r="BK1230" s="151">
        <f t="shared" si="437"/>
        <v>0</v>
      </c>
      <c r="BM1230">
        <v>0</v>
      </c>
      <c r="BN1230">
        <v>0</v>
      </c>
      <c r="BO1230">
        <v>1</v>
      </c>
      <c r="BP1230">
        <v>0</v>
      </c>
      <c r="BQ1230">
        <v>0</v>
      </c>
      <c r="BR1230">
        <v>0</v>
      </c>
      <c r="BS1230">
        <v>1</v>
      </c>
      <c r="BT1230">
        <v>0</v>
      </c>
      <c r="BU1230">
        <v>0</v>
      </c>
      <c r="BW1230">
        <v>1</v>
      </c>
      <c r="BX1230">
        <v>1</v>
      </c>
      <c r="BY1230">
        <v>0</v>
      </c>
      <c r="BZ1230">
        <v>0</v>
      </c>
      <c r="CA1230">
        <v>0</v>
      </c>
      <c r="CB1230">
        <v>2</v>
      </c>
      <c r="CC1230">
        <v>0</v>
      </c>
      <c r="CD1230">
        <v>1</v>
      </c>
      <c r="CE1230">
        <v>0</v>
      </c>
      <c r="CF1230">
        <v>0</v>
      </c>
    </row>
    <row r="1231" spans="1:84" hidden="1" outlineLevel="1">
      <c r="A1231" t="s">
        <v>2416</v>
      </c>
      <c r="B1231" s="9" t="s">
        <v>3222</v>
      </c>
      <c r="C1231" s="1">
        <f t="shared" si="414"/>
        <v>262</v>
      </c>
      <c r="D1231" s="7">
        <f t="shared" si="415"/>
        <v>3</v>
      </c>
      <c r="E1231" s="7">
        <f t="shared" si="416"/>
        <v>5</v>
      </c>
      <c r="F1231" s="7">
        <f t="shared" si="417"/>
        <v>2</v>
      </c>
      <c r="G1231" s="7">
        <f t="shared" si="439"/>
        <v>1</v>
      </c>
      <c r="H1231" s="48">
        <f t="shared" si="418"/>
        <v>67</v>
      </c>
      <c r="I1231" s="163">
        <f t="shared" si="419"/>
        <v>0.25572519083969464</v>
      </c>
      <c r="J1231" s="8"/>
      <c r="K1231" s="2">
        <f t="shared" si="420"/>
        <v>0.14122137404580154</v>
      </c>
      <c r="L1231" s="2">
        <f t="shared" si="421"/>
        <v>3.0534351145038167E-2</v>
      </c>
      <c r="M1231" s="2">
        <f t="shared" si="422"/>
        <v>0.22137404580152673</v>
      </c>
      <c r="N1231" s="2">
        <f t="shared" si="426"/>
        <v>0.47709923664122139</v>
      </c>
      <c r="O1231" s="2">
        <f t="shared" si="427"/>
        <v>0.12977099236641215</v>
      </c>
      <c r="P1231" s="1">
        <v>37</v>
      </c>
      <c r="Q1231" s="1">
        <v>8</v>
      </c>
      <c r="R1231" s="1">
        <v>58</v>
      </c>
      <c r="S1231" s="1">
        <v>125</v>
      </c>
      <c r="T1231" s="1">
        <v>26</v>
      </c>
      <c r="U1231" s="1">
        <v>0</v>
      </c>
      <c r="V1231">
        <v>1</v>
      </c>
      <c r="W1231" s="1"/>
      <c r="Y1231" s="1"/>
      <c r="Z1231" s="1">
        <f t="shared" si="423"/>
        <v>2</v>
      </c>
      <c r="AA1231" s="1">
        <v>0</v>
      </c>
      <c r="AC1231">
        <v>3</v>
      </c>
      <c r="AD1231" s="136">
        <v>0</v>
      </c>
      <c r="AE1231">
        <v>1</v>
      </c>
      <c r="AF1231">
        <v>1</v>
      </c>
      <c r="AI1231" t="str">
        <f t="shared" si="438"/>
        <v>Richmond</v>
      </c>
      <c r="AJ1231" t="s">
        <v>1402</v>
      </c>
      <c r="AK1231" s="159">
        <v>2</v>
      </c>
      <c r="AL1231" s="7"/>
      <c r="AN1231" s="91">
        <v>33</v>
      </c>
      <c r="AO1231" s="93">
        <v>5</v>
      </c>
      <c r="AP1231" s="93">
        <v>65</v>
      </c>
      <c r="AQ1231" s="100">
        <v>64420</v>
      </c>
      <c r="AR1231" s="100">
        <f t="shared" si="424"/>
        <v>33005</v>
      </c>
      <c r="AS1231" t="s">
        <v>1753</v>
      </c>
      <c r="AT1231" s="103">
        <f t="shared" si="425"/>
        <v>3364420</v>
      </c>
      <c r="AW1231">
        <v>37.770000000000003</v>
      </c>
      <c r="AX1231">
        <v>0.2</v>
      </c>
      <c r="AY1231">
        <v>37.57</v>
      </c>
      <c r="BA1231" s="7">
        <f t="shared" si="428"/>
        <v>0</v>
      </c>
      <c r="BB1231" s="7">
        <f t="shared" si="429"/>
        <v>0</v>
      </c>
      <c r="BC1231" s="7">
        <f t="shared" si="430"/>
        <v>0</v>
      </c>
      <c r="BD1231" s="7">
        <f t="shared" si="430"/>
        <v>1</v>
      </c>
      <c r="BE1231" s="7">
        <f t="shared" si="435"/>
        <v>0</v>
      </c>
      <c r="BF1231" s="107">
        <f t="shared" si="431"/>
        <v>0</v>
      </c>
      <c r="BG1231" s="107">
        <f t="shared" si="432"/>
        <v>0</v>
      </c>
      <c r="BH1231" s="107">
        <f t="shared" si="433"/>
        <v>0</v>
      </c>
      <c r="BI1231" s="107">
        <f t="shared" si="434"/>
        <v>0.47699999999999998</v>
      </c>
      <c r="BJ1231" s="107">
        <f t="shared" si="436"/>
        <v>0</v>
      </c>
      <c r="BK1231" s="151">
        <f t="shared" si="437"/>
        <v>0</v>
      </c>
      <c r="BM1231">
        <v>0</v>
      </c>
      <c r="BN1231">
        <v>0</v>
      </c>
      <c r="BO1231">
        <v>0</v>
      </c>
      <c r="BP1231">
        <v>0</v>
      </c>
      <c r="BQ1231">
        <v>0</v>
      </c>
      <c r="BR1231">
        <v>0</v>
      </c>
      <c r="BS1231">
        <v>0</v>
      </c>
      <c r="BT1231">
        <v>0</v>
      </c>
      <c r="BU1231">
        <v>0</v>
      </c>
      <c r="BW1231">
        <v>0</v>
      </c>
      <c r="BX1231">
        <v>0</v>
      </c>
      <c r="BY1231">
        <v>1</v>
      </c>
      <c r="BZ1231">
        <v>0</v>
      </c>
      <c r="CA1231">
        <v>0</v>
      </c>
      <c r="CB1231">
        <v>0</v>
      </c>
      <c r="CC1231">
        <v>1</v>
      </c>
      <c r="CD1231">
        <v>0</v>
      </c>
      <c r="CE1231">
        <v>0</v>
      </c>
      <c r="CF1231">
        <v>0</v>
      </c>
    </row>
    <row r="1232" spans="1:84" hidden="1" outlineLevel="1">
      <c r="A1232" t="s">
        <v>2645</v>
      </c>
      <c r="B1232" s="9" t="s">
        <v>3222</v>
      </c>
      <c r="C1232" s="1">
        <f t="shared" si="414"/>
        <v>1331</v>
      </c>
      <c r="D1232" s="7">
        <f t="shared" si="415"/>
        <v>4</v>
      </c>
      <c r="E1232" s="7">
        <f t="shared" si="416"/>
        <v>5</v>
      </c>
      <c r="F1232" s="7">
        <f t="shared" si="417"/>
        <v>1</v>
      </c>
      <c r="G1232" s="7">
        <f t="shared" si="439"/>
        <v>2</v>
      </c>
      <c r="H1232" s="48">
        <f t="shared" si="418"/>
        <v>53</v>
      </c>
      <c r="I1232" s="163">
        <f t="shared" si="419"/>
        <v>3.9819684447783624E-2</v>
      </c>
      <c r="J1232" s="8"/>
      <c r="K1232" s="2">
        <f t="shared" si="420"/>
        <v>0.12697220135236664</v>
      </c>
      <c r="L1232" s="2">
        <f t="shared" si="421"/>
        <v>6.9872276483846738E-2</v>
      </c>
      <c r="M1232" s="2">
        <f t="shared" si="422"/>
        <v>0.33583771600300527</v>
      </c>
      <c r="N1232" s="2">
        <f t="shared" si="426"/>
        <v>0.29601803155522166</v>
      </c>
      <c r="O1232" s="2">
        <f t="shared" si="427"/>
        <v>0.17129977460555967</v>
      </c>
      <c r="P1232" s="1">
        <v>169</v>
      </c>
      <c r="Q1232" s="1">
        <v>93</v>
      </c>
      <c r="R1232" s="1">
        <v>447</v>
      </c>
      <c r="S1232" s="1">
        <v>394</v>
      </c>
      <c r="T1232" s="1">
        <v>203</v>
      </c>
      <c r="U1232" s="1">
        <v>6</v>
      </c>
      <c r="V1232">
        <v>1</v>
      </c>
      <c r="W1232" s="1"/>
      <c r="Y1232" s="1"/>
      <c r="Z1232" s="1">
        <f t="shared" si="423"/>
        <v>7</v>
      </c>
      <c r="AA1232" s="1">
        <v>1</v>
      </c>
      <c r="AC1232">
        <v>7</v>
      </c>
      <c r="AD1232" s="136">
        <v>2</v>
      </c>
      <c r="AE1232">
        <v>1</v>
      </c>
      <c r="AF1232">
        <v>0</v>
      </c>
      <c r="AI1232" t="str">
        <f t="shared" si="438"/>
        <v>Rindge</v>
      </c>
      <c r="AJ1232" t="s">
        <v>1402</v>
      </c>
      <c r="AK1232" s="159">
        <v>2</v>
      </c>
      <c r="AL1232" s="7"/>
      <c r="AN1232" s="91">
        <v>33</v>
      </c>
      <c r="AO1232" s="93">
        <v>5</v>
      </c>
      <c r="AP1232" s="93">
        <v>70</v>
      </c>
      <c r="AQ1232" s="100">
        <v>64580</v>
      </c>
      <c r="AR1232" s="100">
        <f t="shared" si="424"/>
        <v>33005</v>
      </c>
      <c r="AS1232" t="s">
        <v>1753</v>
      </c>
      <c r="AT1232" s="103">
        <f t="shared" si="425"/>
        <v>3364580</v>
      </c>
      <c r="AW1232">
        <v>39.96</v>
      </c>
      <c r="AX1232">
        <v>2.77</v>
      </c>
      <c r="AY1232">
        <v>37.19</v>
      </c>
      <c r="BA1232" s="7">
        <f t="shared" si="428"/>
        <v>0</v>
      </c>
      <c r="BB1232" s="7">
        <f t="shared" si="429"/>
        <v>0</v>
      </c>
      <c r="BC1232" s="7">
        <f t="shared" si="430"/>
        <v>1</v>
      </c>
      <c r="BD1232" s="7">
        <f t="shared" si="430"/>
        <v>0</v>
      </c>
      <c r="BE1232" s="7">
        <f t="shared" si="435"/>
        <v>0</v>
      </c>
      <c r="BF1232" s="107">
        <f t="shared" si="431"/>
        <v>0</v>
      </c>
      <c r="BG1232" s="107">
        <f t="shared" si="432"/>
        <v>0</v>
      </c>
      <c r="BH1232" s="107">
        <f t="shared" si="433"/>
        <v>0.33500000000000002</v>
      </c>
      <c r="BI1232" s="107">
        <f t="shared" si="434"/>
        <v>0</v>
      </c>
      <c r="BJ1232" s="107">
        <f t="shared" si="436"/>
        <v>0</v>
      </c>
      <c r="BK1232" s="151">
        <f t="shared" si="437"/>
        <v>0</v>
      </c>
      <c r="BM1232">
        <v>0</v>
      </c>
      <c r="BN1232">
        <v>0</v>
      </c>
      <c r="BO1232">
        <v>0</v>
      </c>
      <c r="BP1232">
        <v>0</v>
      </c>
      <c r="BQ1232">
        <v>0</v>
      </c>
      <c r="BR1232">
        <v>0</v>
      </c>
      <c r="BS1232">
        <v>0</v>
      </c>
      <c r="BT1232">
        <v>0</v>
      </c>
      <c r="BU1232">
        <v>2</v>
      </c>
      <c r="BW1232">
        <v>1</v>
      </c>
      <c r="BX1232">
        <v>0</v>
      </c>
      <c r="BY1232">
        <v>0</v>
      </c>
      <c r="BZ1232">
        <v>1</v>
      </c>
      <c r="CA1232">
        <v>0</v>
      </c>
      <c r="CB1232">
        <v>3</v>
      </c>
      <c r="CC1232">
        <v>0</v>
      </c>
      <c r="CD1232">
        <v>0</v>
      </c>
      <c r="CE1232">
        <v>0</v>
      </c>
      <c r="CF1232">
        <v>0</v>
      </c>
    </row>
    <row r="1233" spans="1:84" hidden="1" outlineLevel="1">
      <c r="A1233" t="s">
        <v>3020</v>
      </c>
      <c r="B1233" s="9" t="s">
        <v>3222</v>
      </c>
      <c r="C1233" s="1">
        <f t="shared" si="414"/>
        <v>4320</v>
      </c>
      <c r="D1233" s="7">
        <f t="shared" si="415"/>
        <v>4</v>
      </c>
      <c r="E1233" s="7">
        <f t="shared" si="416"/>
        <v>5</v>
      </c>
      <c r="F1233" s="7">
        <f t="shared" si="417"/>
        <v>1</v>
      </c>
      <c r="G1233" s="7">
        <f t="shared" si="439"/>
        <v>2</v>
      </c>
      <c r="H1233" s="48">
        <f t="shared" si="418"/>
        <v>464</v>
      </c>
      <c r="I1233" s="163">
        <f t="shared" si="419"/>
        <v>0.10740740740740741</v>
      </c>
      <c r="J1233" s="8"/>
      <c r="K1233" s="2">
        <f t="shared" si="420"/>
        <v>0.12962962962962962</v>
      </c>
      <c r="L1233" s="2">
        <f t="shared" si="421"/>
        <v>8.7962962962962965E-2</v>
      </c>
      <c r="M1233" s="2">
        <f t="shared" si="422"/>
        <v>0.35717592592592595</v>
      </c>
      <c r="N1233" s="2">
        <f t="shared" si="426"/>
        <v>0.24976851851851853</v>
      </c>
      <c r="O1233" s="2">
        <f t="shared" si="427"/>
        <v>0.17546296296296296</v>
      </c>
      <c r="P1233" s="1">
        <v>560</v>
      </c>
      <c r="Q1233" s="1">
        <v>380</v>
      </c>
      <c r="R1233" s="1">
        <v>1543</v>
      </c>
      <c r="S1233" s="1">
        <v>1079</v>
      </c>
      <c r="T1233" s="1">
        <v>651</v>
      </c>
      <c r="U1233" s="1">
        <v>36</v>
      </c>
      <c r="V1233">
        <v>12</v>
      </c>
      <c r="W1233" s="1"/>
      <c r="Y1233" s="1"/>
      <c r="Z1233" s="1">
        <f t="shared" si="423"/>
        <v>18</v>
      </c>
      <c r="AA1233" s="1">
        <v>7</v>
      </c>
      <c r="AC1233">
        <v>19</v>
      </c>
      <c r="AD1233" s="136">
        <v>5</v>
      </c>
      <c r="AE1233">
        <v>3</v>
      </c>
      <c r="AF1233">
        <v>7</v>
      </c>
      <c r="AI1233" t="str">
        <f t="shared" si="438"/>
        <v>Rochester</v>
      </c>
      <c r="AJ1233" t="s">
        <v>2101</v>
      </c>
      <c r="AK1233" s="159">
        <v>1</v>
      </c>
      <c r="AL1233" s="7"/>
      <c r="AN1233" s="91">
        <v>33</v>
      </c>
      <c r="AO1233" s="93">
        <v>17</v>
      </c>
      <c r="AP1233" s="93">
        <v>50</v>
      </c>
      <c r="AQ1233" s="100">
        <v>65140</v>
      </c>
      <c r="AR1233" s="100">
        <f t="shared" si="424"/>
        <v>33017</v>
      </c>
      <c r="AS1233" t="s">
        <v>1057</v>
      </c>
      <c r="AT1233" s="103">
        <f t="shared" si="425"/>
        <v>3365140</v>
      </c>
      <c r="AW1233">
        <v>45.78</v>
      </c>
      <c r="AX1233">
        <v>0.63</v>
      </c>
      <c r="AY1233">
        <v>45.15</v>
      </c>
      <c r="BA1233" s="7">
        <f t="shared" si="428"/>
        <v>0</v>
      </c>
      <c r="BB1233" s="7">
        <f t="shared" si="429"/>
        <v>0</v>
      </c>
      <c r="BC1233" s="7">
        <f t="shared" si="430"/>
        <v>1</v>
      </c>
      <c r="BD1233" s="7">
        <f t="shared" si="430"/>
        <v>0</v>
      </c>
      <c r="BE1233" s="7">
        <f t="shared" si="435"/>
        <v>0</v>
      </c>
      <c r="BF1233" s="107">
        <f t="shared" si="431"/>
        <v>0</v>
      </c>
      <c r="BG1233" s="107">
        <f t="shared" si="432"/>
        <v>0</v>
      </c>
      <c r="BH1233" s="107">
        <f t="shared" si="433"/>
        <v>0.35699999999999998</v>
      </c>
      <c r="BI1233" s="107">
        <f t="shared" si="434"/>
        <v>0</v>
      </c>
      <c r="BJ1233" s="107">
        <f t="shared" si="436"/>
        <v>0</v>
      </c>
      <c r="BK1233" s="151">
        <f t="shared" si="437"/>
        <v>0</v>
      </c>
      <c r="BM1233">
        <v>1</v>
      </c>
      <c r="BN1233">
        <v>1</v>
      </c>
      <c r="BO1233">
        <v>0</v>
      </c>
      <c r="BP1233">
        <v>0</v>
      </c>
      <c r="BQ1233">
        <v>0</v>
      </c>
      <c r="BR1233">
        <v>0</v>
      </c>
      <c r="BS1233">
        <v>2</v>
      </c>
      <c r="BT1233">
        <v>0</v>
      </c>
      <c r="BU1233">
        <v>0</v>
      </c>
      <c r="BW1233">
        <v>3</v>
      </c>
      <c r="BX1233">
        <v>2</v>
      </c>
      <c r="BY1233">
        <v>0</v>
      </c>
      <c r="BZ1233">
        <v>0</v>
      </c>
      <c r="CA1233">
        <v>2</v>
      </c>
      <c r="CB1233">
        <v>6</v>
      </c>
      <c r="CC1233">
        <v>0</v>
      </c>
      <c r="CD1233">
        <v>0</v>
      </c>
      <c r="CE1233">
        <v>0</v>
      </c>
      <c r="CF1233">
        <v>1</v>
      </c>
    </row>
    <row r="1234" spans="1:84" hidden="1" outlineLevel="1">
      <c r="A1234" t="s">
        <v>693</v>
      </c>
      <c r="B1234" s="9" t="s">
        <v>3222</v>
      </c>
      <c r="C1234" s="1">
        <f t="shared" si="414"/>
        <v>476</v>
      </c>
      <c r="D1234" s="7">
        <f t="shared" si="415"/>
        <v>3</v>
      </c>
      <c r="E1234" s="7">
        <f t="shared" si="416"/>
        <v>5</v>
      </c>
      <c r="F1234" s="7">
        <f t="shared" si="417"/>
        <v>1</v>
      </c>
      <c r="G1234" s="7">
        <f t="shared" si="439"/>
        <v>2</v>
      </c>
      <c r="H1234" s="48">
        <f t="shared" si="418"/>
        <v>92</v>
      </c>
      <c r="I1234" s="163">
        <f t="shared" si="419"/>
        <v>0.19327731092436976</v>
      </c>
      <c r="J1234" s="8"/>
      <c r="K1234" s="2">
        <f t="shared" si="420"/>
        <v>0.17857142857142858</v>
      </c>
      <c r="L1234" s="2">
        <f t="shared" si="421"/>
        <v>8.4033613445378158E-2</v>
      </c>
      <c r="M1234" s="2">
        <f t="shared" si="422"/>
        <v>0.3949579831932773</v>
      </c>
      <c r="N1234" s="2">
        <f t="shared" si="426"/>
        <v>0.20168067226890757</v>
      </c>
      <c r="O1234" s="2">
        <f t="shared" si="427"/>
        <v>0.14075630252100835</v>
      </c>
      <c r="P1234" s="1">
        <v>85</v>
      </c>
      <c r="Q1234" s="1">
        <v>40</v>
      </c>
      <c r="R1234" s="1">
        <v>188</v>
      </c>
      <c r="S1234" s="1">
        <v>96</v>
      </c>
      <c r="T1234" s="1">
        <v>48</v>
      </c>
      <c r="U1234" s="1">
        <v>5</v>
      </c>
      <c r="V1234">
        <v>0</v>
      </c>
      <c r="W1234" s="1"/>
      <c r="Y1234" s="1"/>
      <c r="Z1234" s="1">
        <f t="shared" si="423"/>
        <v>2</v>
      </c>
      <c r="AA1234" s="1">
        <v>2</v>
      </c>
      <c r="AC1234">
        <v>5</v>
      </c>
      <c r="AD1234" s="136">
        <v>3</v>
      </c>
      <c r="AE1234">
        <v>1</v>
      </c>
      <c r="AF1234">
        <v>1</v>
      </c>
      <c r="AI1234" t="str">
        <f t="shared" si="438"/>
        <v>Rollinsford</v>
      </c>
      <c r="AJ1234" t="s">
        <v>2101</v>
      </c>
      <c r="AK1234" s="159">
        <v>1</v>
      </c>
      <c r="AL1234" s="7"/>
      <c r="AN1234" s="91">
        <v>33</v>
      </c>
      <c r="AO1234" s="93">
        <v>17</v>
      </c>
      <c r="AP1234" s="93">
        <v>55</v>
      </c>
      <c r="AQ1234" s="100">
        <v>65540</v>
      </c>
      <c r="AR1234" s="100">
        <f t="shared" si="424"/>
        <v>33017</v>
      </c>
      <c r="AS1234" t="s">
        <v>1753</v>
      </c>
      <c r="AT1234" s="103">
        <f t="shared" si="425"/>
        <v>3365540</v>
      </c>
      <c r="AW1234">
        <v>7.54</v>
      </c>
      <c r="AX1234">
        <v>0.25</v>
      </c>
      <c r="AY1234">
        <v>7.29</v>
      </c>
      <c r="BA1234" s="7">
        <f t="shared" si="428"/>
        <v>0</v>
      </c>
      <c r="BB1234" s="7">
        <f t="shared" si="429"/>
        <v>0</v>
      </c>
      <c r="BC1234" s="7">
        <f t="shared" si="430"/>
        <v>1</v>
      </c>
      <c r="BD1234" s="7">
        <f t="shared" si="430"/>
        <v>0</v>
      </c>
      <c r="BE1234" s="7">
        <f t="shared" si="435"/>
        <v>0</v>
      </c>
      <c r="BF1234" s="107">
        <f t="shared" si="431"/>
        <v>0</v>
      </c>
      <c r="BG1234" s="107">
        <f t="shared" si="432"/>
        <v>0</v>
      </c>
      <c r="BH1234" s="107">
        <f t="shared" si="433"/>
        <v>0.39400000000000002</v>
      </c>
      <c r="BI1234" s="107">
        <f t="shared" si="434"/>
        <v>0</v>
      </c>
      <c r="BJ1234" s="107">
        <f t="shared" si="436"/>
        <v>0</v>
      </c>
      <c r="BK1234" s="151">
        <f t="shared" si="437"/>
        <v>0</v>
      </c>
      <c r="BM1234">
        <v>0</v>
      </c>
      <c r="BN1234">
        <v>0</v>
      </c>
      <c r="BO1234">
        <v>0</v>
      </c>
      <c r="BP1234">
        <v>0</v>
      </c>
      <c r="BQ1234">
        <v>0</v>
      </c>
      <c r="BR1234">
        <v>0</v>
      </c>
      <c r="BS1234">
        <v>1</v>
      </c>
      <c r="BT1234">
        <v>1</v>
      </c>
      <c r="BU1234">
        <v>0</v>
      </c>
      <c r="BW1234">
        <v>0</v>
      </c>
      <c r="BX1234">
        <v>0</v>
      </c>
      <c r="BY1234">
        <v>0</v>
      </c>
      <c r="BZ1234">
        <v>0</v>
      </c>
      <c r="CA1234">
        <v>0</v>
      </c>
      <c r="CB1234">
        <v>0</v>
      </c>
      <c r="CC1234">
        <v>0</v>
      </c>
      <c r="CD1234">
        <v>0</v>
      </c>
      <c r="CE1234">
        <v>0</v>
      </c>
      <c r="CF1234">
        <v>0</v>
      </c>
    </row>
    <row r="1235" spans="1:84" hidden="1" outlineLevel="1">
      <c r="A1235" t="s">
        <v>1992</v>
      </c>
      <c r="B1235" s="9" t="s">
        <v>3222</v>
      </c>
      <c r="C1235" s="1">
        <f t="shared" si="414"/>
        <v>43</v>
      </c>
      <c r="D1235" s="7">
        <f t="shared" si="415"/>
        <v>3</v>
      </c>
      <c r="E1235" s="7">
        <f t="shared" si="416"/>
        <v>5</v>
      </c>
      <c r="F1235" s="7">
        <f t="shared" si="417"/>
        <v>2</v>
      </c>
      <c r="G1235" s="7">
        <f t="shared" si="439"/>
        <v>1</v>
      </c>
      <c r="H1235" s="48">
        <f t="shared" si="418"/>
        <v>4</v>
      </c>
      <c r="I1235" s="163">
        <f t="shared" si="419"/>
        <v>9.3023255813953487E-2</v>
      </c>
      <c r="J1235" s="8"/>
      <c r="K1235" s="2">
        <f t="shared" si="420"/>
        <v>0.20930232558139536</v>
      </c>
      <c r="L1235" s="2">
        <f t="shared" si="421"/>
        <v>9.3023255813953487E-2</v>
      </c>
      <c r="M1235" s="2">
        <f t="shared" si="422"/>
        <v>0.23255813953488372</v>
      </c>
      <c r="N1235" s="2">
        <f t="shared" si="426"/>
        <v>0.32558139534883723</v>
      </c>
      <c r="O1235" s="2">
        <f t="shared" si="427"/>
        <v>0.13953488372093015</v>
      </c>
      <c r="P1235" s="1">
        <v>9</v>
      </c>
      <c r="Q1235" s="1">
        <v>4</v>
      </c>
      <c r="R1235" s="1">
        <v>10</v>
      </c>
      <c r="S1235" s="1">
        <v>14</v>
      </c>
      <c r="T1235" s="1">
        <v>5</v>
      </c>
      <c r="U1235" s="1">
        <v>0</v>
      </c>
      <c r="V1235">
        <v>0</v>
      </c>
      <c r="W1235" s="1"/>
      <c r="Y1235" s="1"/>
      <c r="Z1235" s="1">
        <f t="shared" si="423"/>
        <v>0</v>
      </c>
      <c r="AA1235" s="1">
        <v>0</v>
      </c>
      <c r="AC1235">
        <v>0</v>
      </c>
      <c r="AD1235" s="136">
        <v>1</v>
      </c>
      <c r="AE1235">
        <v>0</v>
      </c>
      <c r="AF1235">
        <v>0</v>
      </c>
      <c r="AI1235" t="str">
        <f t="shared" si="438"/>
        <v>Roxbury</v>
      </c>
      <c r="AJ1235" t="s">
        <v>1402</v>
      </c>
      <c r="AK1235" s="159">
        <v>2</v>
      </c>
      <c r="AL1235" s="7"/>
      <c r="AN1235" s="91">
        <v>33</v>
      </c>
      <c r="AO1235" s="93">
        <v>5</v>
      </c>
      <c r="AP1235" s="93">
        <v>75</v>
      </c>
      <c r="AQ1235" s="100">
        <v>65700</v>
      </c>
      <c r="AR1235" s="100">
        <f t="shared" si="424"/>
        <v>33005</v>
      </c>
      <c r="AS1235" t="s">
        <v>1753</v>
      </c>
      <c r="AT1235" s="103">
        <f t="shared" si="425"/>
        <v>3365700</v>
      </c>
      <c r="AW1235">
        <v>12.19</v>
      </c>
      <c r="AX1235">
        <v>0.28999999999999998</v>
      </c>
      <c r="AY1235">
        <v>11.9</v>
      </c>
      <c r="BA1235" s="7">
        <f t="shared" si="428"/>
        <v>0</v>
      </c>
      <c r="BB1235" s="7">
        <f t="shared" si="429"/>
        <v>0</v>
      </c>
      <c r="BC1235" s="7">
        <f t="shared" si="430"/>
        <v>0</v>
      </c>
      <c r="BD1235" s="7">
        <f t="shared" si="430"/>
        <v>1</v>
      </c>
      <c r="BE1235" s="7">
        <f t="shared" si="435"/>
        <v>0</v>
      </c>
      <c r="BF1235" s="107">
        <f t="shared" si="431"/>
        <v>0</v>
      </c>
      <c r="BG1235" s="107">
        <f t="shared" si="432"/>
        <v>0</v>
      </c>
      <c r="BH1235" s="107">
        <f t="shared" si="433"/>
        <v>0</v>
      </c>
      <c r="BI1235" s="107">
        <f t="shared" si="434"/>
        <v>0.32500000000000001</v>
      </c>
      <c r="BJ1235" s="107">
        <f t="shared" si="436"/>
        <v>0</v>
      </c>
      <c r="BK1235" s="151">
        <f t="shared" si="437"/>
        <v>0</v>
      </c>
      <c r="BM1235">
        <v>0</v>
      </c>
      <c r="BN1235">
        <v>0</v>
      </c>
      <c r="BO1235">
        <v>0</v>
      </c>
      <c r="BP1235">
        <v>0</v>
      </c>
      <c r="BQ1235">
        <v>0</v>
      </c>
      <c r="BR1235">
        <v>0</v>
      </c>
      <c r="BS1235">
        <v>0</v>
      </c>
      <c r="BT1235">
        <v>0</v>
      </c>
      <c r="BU1235">
        <v>0</v>
      </c>
      <c r="BW1235">
        <v>0</v>
      </c>
      <c r="BX1235">
        <v>0</v>
      </c>
      <c r="BY1235">
        <v>0</v>
      </c>
      <c r="BZ1235">
        <v>0</v>
      </c>
      <c r="CA1235">
        <v>0</v>
      </c>
      <c r="CB1235">
        <v>0</v>
      </c>
      <c r="CC1235">
        <v>0</v>
      </c>
      <c r="CD1235">
        <v>0</v>
      </c>
      <c r="CE1235">
        <v>0</v>
      </c>
      <c r="CF1235">
        <v>0</v>
      </c>
    </row>
    <row r="1236" spans="1:84" hidden="1" outlineLevel="1">
      <c r="A1236" t="s">
        <v>694</v>
      </c>
      <c r="B1236" s="9" t="s">
        <v>3222</v>
      </c>
      <c r="C1236" s="1">
        <f t="shared" si="414"/>
        <v>367</v>
      </c>
      <c r="D1236" s="7">
        <f t="shared" si="415"/>
        <v>3</v>
      </c>
      <c r="E1236" s="7">
        <f t="shared" si="416"/>
        <v>4</v>
      </c>
      <c r="F1236" s="7">
        <f t="shared" si="417"/>
        <v>2</v>
      </c>
      <c r="G1236" s="7">
        <f t="shared" si="439"/>
        <v>1</v>
      </c>
      <c r="H1236" s="48">
        <f t="shared" si="418"/>
        <v>35</v>
      </c>
      <c r="I1236" s="163">
        <f t="shared" si="419"/>
        <v>9.5367847411444148E-2</v>
      </c>
      <c r="J1236" s="8"/>
      <c r="K1236" s="2">
        <f t="shared" si="420"/>
        <v>0.18256130790190736</v>
      </c>
      <c r="L1236" s="2">
        <f t="shared" si="421"/>
        <v>0.13623978201634879</v>
      </c>
      <c r="M1236" s="2">
        <f t="shared" si="422"/>
        <v>0.22070844686648503</v>
      </c>
      <c r="N1236" s="2">
        <f t="shared" si="426"/>
        <v>0.31607629427792916</v>
      </c>
      <c r="O1236" s="2">
        <f t="shared" si="427"/>
        <v>0.14441416893732961</v>
      </c>
      <c r="P1236" s="1">
        <v>67</v>
      </c>
      <c r="Q1236" s="1">
        <v>50</v>
      </c>
      <c r="R1236" s="1">
        <v>81</v>
      </c>
      <c r="S1236" s="1">
        <v>116</v>
      </c>
      <c r="T1236" s="1">
        <v>49</v>
      </c>
      <c r="U1236" s="1">
        <v>2</v>
      </c>
      <c r="V1236">
        <v>0</v>
      </c>
      <c r="W1236" s="1"/>
      <c r="Y1236" s="1"/>
      <c r="Z1236" s="1">
        <f t="shared" si="423"/>
        <v>0</v>
      </c>
      <c r="AA1236" s="1">
        <v>0</v>
      </c>
      <c r="AC1236">
        <v>1</v>
      </c>
      <c r="AD1236" s="136">
        <v>0</v>
      </c>
      <c r="AE1236">
        <v>1</v>
      </c>
      <c r="AF1236">
        <v>0</v>
      </c>
      <c r="AI1236" t="str">
        <f t="shared" si="438"/>
        <v>Rumney</v>
      </c>
      <c r="AJ1236" t="s">
        <v>945</v>
      </c>
      <c r="AK1236" s="159">
        <v>2</v>
      </c>
      <c r="AL1236" s="7"/>
      <c r="AN1236" s="91">
        <v>33</v>
      </c>
      <c r="AO1236" s="93">
        <v>9</v>
      </c>
      <c r="AP1236" s="93">
        <v>165</v>
      </c>
      <c r="AQ1236" s="100">
        <v>65940</v>
      </c>
      <c r="AR1236" s="100">
        <f t="shared" si="424"/>
        <v>33009</v>
      </c>
      <c r="AS1236" t="s">
        <v>1753</v>
      </c>
      <c r="AT1236" s="103">
        <f t="shared" si="425"/>
        <v>3365940</v>
      </c>
      <c r="AW1236">
        <v>42.56</v>
      </c>
      <c r="AX1236">
        <v>0.63</v>
      </c>
      <c r="AY1236">
        <v>41.92</v>
      </c>
      <c r="BA1236" s="7">
        <f t="shared" si="428"/>
        <v>0</v>
      </c>
      <c r="BB1236" s="7">
        <f t="shared" si="429"/>
        <v>0</v>
      </c>
      <c r="BC1236" s="7">
        <f t="shared" si="430"/>
        <v>0</v>
      </c>
      <c r="BD1236" s="7">
        <f t="shared" si="430"/>
        <v>1</v>
      </c>
      <c r="BE1236" s="7">
        <f t="shared" si="435"/>
        <v>0</v>
      </c>
      <c r="BF1236" s="107">
        <f t="shared" si="431"/>
        <v>0</v>
      </c>
      <c r="BG1236" s="107">
        <f t="shared" si="432"/>
        <v>0</v>
      </c>
      <c r="BH1236" s="107">
        <f t="shared" si="433"/>
        <v>0</v>
      </c>
      <c r="BI1236" s="107">
        <f t="shared" si="434"/>
        <v>0.316</v>
      </c>
      <c r="BJ1236" s="107">
        <f t="shared" si="436"/>
        <v>0</v>
      </c>
      <c r="BK1236" s="151">
        <f t="shared" si="437"/>
        <v>0</v>
      </c>
      <c r="BM1236">
        <v>0</v>
      </c>
      <c r="BN1236">
        <v>0</v>
      </c>
      <c r="BO1236">
        <v>0</v>
      </c>
      <c r="BP1236">
        <v>0</v>
      </c>
      <c r="BQ1236">
        <v>0</v>
      </c>
      <c r="BR1236">
        <v>0</v>
      </c>
      <c r="BS1236">
        <v>0</v>
      </c>
      <c r="BT1236">
        <v>0</v>
      </c>
      <c r="BU1236">
        <v>0</v>
      </c>
      <c r="BW1236">
        <v>0</v>
      </c>
      <c r="BX1236">
        <v>0</v>
      </c>
      <c r="BY1236">
        <v>0</v>
      </c>
      <c r="BZ1236">
        <v>0</v>
      </c>
      <c r="CA1236">
        <v>0</v>
      </c>
      <c r="CB1236">
        <v>0</v>
      </c>
      <c r="CC1236">
        <v>0</v>
      </c>
      <c r="CD1236">
        <v>0</v>
      </c>
      <c r="CE1236">
        <v>0</v>
      </c>
      <c r="CF1236">
        <v>0</v>
      </c>
    </row>
    <row r="1237" spans="1:84" hidden="1" outlineLevel="1">
      <c r="A1237" t="s">
        <v>2077</v>
      </c>
      <c r="B1237" s="9" t="s">
        <v>3222</v>
      </c>
      <c r="C1237" s="1">
        <f t="shared" si="414"/>
        <v>1488</v>
      </c>
      <c r="D1237" s="7">
        <f t="shared" si="415"/>
        <v>2</v>
      </c>
      <c r="E1237" s="7">
        <f t="shared" si="416"/>
        <v>4</v>
      </c>
      <c r="F1237" s="7">
        <f t="shared" si="417"/>
        <v>1</v>
      </c>
      <c r="G1237" s="7">
        <f t="shared" si="439"/>
        <v>3</v>
      </c>
      <c r="H1237" s="48">
        <f t="shared" si="418"/>
        <v>519</v>
      </c>
      <c r="I1237" s="163">
        <f t="shared" si="419"/>
        <v>0.34879032258064518</v>
      </c>
      <c r="J1237" s="8"/>
      <c r="K1237" s="2">
        <f t="shared" si="420"/>
        <v>0.18145161290322581</v>
      </c>
      <c r="L1237" s="2">
        <f t="shared" si="421"/>
        <v>7.3252688172043015E-2</v>
      </c>
      <c r="M1237" s="2">
        <f t="shared" si="422"/>
        <v>0.530241935483871</v>
      </c>
      <c r="N1237" s="2">
        <f t="shared" si="426"/>
        <v>0.12163978494623656</v>
      </c>
      <c r="O1237" s="2">
        <f t="shared" si="427"/>
        <v>9.3413978494623684E-2</v>
      </c>
      <c r="P1237" s="1">
        <v>270</v>
      </c>
      <c r="Q1237" s="1">
        <v>109</v>
      </c>
      <c r="R1237" s="1">
        <v>789</v>
      </c>
      <c r="S1237" s="1">
        <v>181</v>
      </c>
      <c r="T1237" s="1">
        <v>105</v>
      </c>
      <c r="U1237" s="1">
        <v>8</v>
      </c>
      <c r="V1237">
        <v>3</v>
      </c>
      <c r="W1237" s="1"/>
      <c r="Y1237" s="1"/>
      <c r="Z1237" s="1">
        <f t="shared" si="423"/>
        <v>5</v>
      </c>
      <c r="AA1237" s="1">
        <v>5</v>
      </c>
      <c r="AC1237">
        <v>4</v>
      </c>
      <c r="AD1237" s="136">
        <v>4</v>
      </c>
      <c r="AE1237">
        <v>3</v>
      </c>
      <c r="AF1237">
        <v>2</v>
      </c>
      <c r="AI1237" t="str">
        <f t="shared" si="438"/>
        <v>Rye</v>
      </c>
      <c r="AJ1237" t="s">
        <v>3115</v>
      </c>
      <c r="AK1237" s="159">
        <v>1</v>
      </c>
      <c r="AL1237" s="7"/>
      <c r="AN1237" s="91">
        <v>33</v>
      </c>
      <c r="AO1237" s="93">
        <v>15</v>
      </c>
      <c r="AP1237" s="93">
        <v>155</v>
      </c>
      <c r="AQ1237" s="100">
        <v>66180</v>
      </c>
      <c r="AR1237" s="100">
        <f t="shared" si="424"/>
        <v>33015</v>
      </c>
      <c r="AS1237" t="s">
        <v>1753</v>
      </c>
      <c r="AT1237" s="103">
        <f t="shared" si="425"/>
        <v>3366180</v>
      </c>
      <c r="AW1237">
        <v>35.5</v>
      </c>
      <c r="AX1237">
        <v>22.88</v>
      </c>
      <c r="AY1237">
        <v>12.62</v>
      </c>
      <c r="BA1237" s="7">
        <f t="shared" si="428"/>
        <v>0</v>
      </c>
      <c r="BB1237" s="7">
        <f t="shared" si="429"/>
        <v>0</v>
      </c>
      <c r="BC1237" s="7">
        <f t="shared" si="430"/>
        <v>1</v>
      </c>
      <c r="BD1237" s="7">
        <f t="shared" si="430"/>
        <v>0</v>
      </c>
      <c r="BE1237" s="7">
        <f t="shared" si="435"/>
        <v>0</v>
      </c>
      <c r="BF1237" s="107">
        <f t="shared" si="431"/>
        <v>0</v>
      </c>
      <c r="BG1237" s="107">
        <f t="shared" si="432"/>
        <v>0</v>
      </c>
      <c r="BH1237" s="107">
        <f t="shared" si="433"/>
        <v>0.53</v>
      </c>
      <c r="BI1237" s="107">
        <f t="shared" si="434"/>
        <v>0</v>
      </c>
      <c r="BJ1237" s="107">
        <f t="shared" si="436"/>
        <v>0</v>
      </c>
      <c r="BK1237" s="151">
        <f t="shared" si="437"/>
        <v>0</v>
      </c>
      <c r="BM1237">
        <v>0</v>
      </c>
      <c r="BN1237">
        <v>0</v>
      </c>
      <c r="BO1237">
        <v>0</v>
      </c>
      <c r="BP1237">
        <v>0</v>
      </c>
      <c r="BQ1237">
        <v>0</v>
      </c>
      <c r="BR1237">
        <v>0</v>
      </c>
      <c r="BS1237">
        <v>0</v>
      </c>
      <c r="BT1237">
        <v>1</v>
      </c>
      <c r="BU1237">
        <v>2</v>
      </c>
      <c r="BW1237">
        <v>0</v>
      </c>
      <c r="BX1237">
        <v>0</v>
      </c>
      <c r="BY1237">
        <v>0</v>
      </c>
      <c r="BZ1237">
        <v>0</v>
      </c>
      <c r="CA1237">
        <v>1</v>
      </c>
      <c r="CB1237">
        <v>1</v>
      </c>
      <c r="CC1237">
        <v>0</v>
      </c>
      <c r="CD1237">
        <v>0</v>
      </c>
      <c r="CE1237">
        <v>0</v>
      </c>
      <c r="CF1237">
        <v>0</v>
      </c>
    </row>
    <row r="1238" spans="1:84" hidden="1" outlineLevel="1">
      <c r="A1238" t="s">
        <v>1885</v>
      </c>
      <c r="B1238" s="9" t="s">
        <v>3222</v>
      </c>
      <c r="C1238" s="1">
        <f t="shared" ref="C1238:C1287" si="440">SUM(P1238:AG1238)</f>
        <v>5330</v>
      </c>
      <c r="D1238" s="7">
        <f t="shared" ref="D1238:D1287" si="441">RANK(P1238,(P1238:AG1238))</f>
        <v>3</v>
      </c>
      <c r="E1238" s="7">
        <f t="shared" ref="E1238:E1287" si="442">RANK(Q1238,(P1238:AG1238))</f>
        <v>4</v>
      </c>
      <c r="F1238" s="7">
        <f t="shared" ref="F1238:F1287" si="443">IF(R1238&gt;0,RANK(R1238,(P1238:AG1238)),0)</f>
        <v>1</v>
      </c>
      <c r="G1238" s="7">
        <f t="shared" si="439"/>
        <v>2</v>
      </c>
      <c r="H1238" s="48">
        <f t="shared" ref="H1238:H1287" si="444">MAX(P1238:T1238)-LARGE(P1238:T1238,2)</f>
        <v>2037</v>
      </c>
      <c r="I1238" s="163">
        <f t="shared" ref="I1238:I1287" si="445">H1238/C1238</f>
        <v>0.38217636022514073</v>
      </c>
      <c r="J1238" s="8"/>
      <c r="K1238" s="2">
        <f t="shared" ref="K1238:K1287" si="446">IF(C1238=0,"-",P1238/C1238)</f>
        <v>9.7560975609756101E-2</v>
      </c>
      <c r="L1238" s="2">
        <f t="shared" ref="L1238:L1287" si="447">IF(C1238=0,"-",Q1238/C1238)</f>
        <v>8.1425891181988744E-2</v>
      </c>
      <c r="M1238" s="2">
        <f t="shared" ref="M1238:M1287" si="448">IF(C1238=0,"-",R1238/C1238)</f>
        <v>0.55797373358348967</v>
      </c>
      <c r="N1238" s="2">
        <f t="shared" si="426"/>
        <v>0.17579737335834897</v>
      </c>
      <c r="O1238" s="2">
        <f t="shared" si="427"/>
        <v>8.7242026266416556E-2</v>
      </c>
      <c r="P1238" s="1">
        <v>520</v>
      </c>
      <c r="Q1238" s="1">
        <v>434</v>
      </c>
      <c r="R1238" s="1">
        <v>2974</v>
      </c>
      <c r="S1238" s="1">
        <v>937</v>
      </c>
      <c r="T1238" s="1">
        <v>377</v>
      </c>
      <c r="U1238" s="1">
        <v>27</v>
      </c>
      <c r="V1238">
        <v>8</v>
      </c>
      <c r="W1238" s="1"/>
      <c r="Y1238" s="1"/>
      <c r="Z1238" s="1">
        <f t="shared" ref="Z1238:Z1285" si="449">SUM(BM1238:CF1238)</f>
        <v>24</v>
      </c>
      <c r="AA1238" s="1">
        <v>3</v>
      </c>
      <c r="AC1238">
        <v>13</v>
      </c>
      <c r="AD1238" s="136">
        <v>6</v>
      </c>
      <c r="AE1238">
        <v>2</v>
      </c>
      <c r="AF1238">
        <v>5</v>
      </c>
      <c r="AI1238" t="str">
        <f t="shared" si="438"/>
        <v>Salem</v>
      </c>
      <c r="AJ1238" t="s">
        <v>3115</v>
      </c>
      <c r="AK1238" s="159">
        <v>2</v>
      </c>
      <c r="AL1238" s="7"/>
      <c r="AN1238" s="91">
        <v>33</v>
      </c>
      <c r="AO1238" s="93">
        <v>15</v>
      </c>
      <c r="AP1238" s="93">
        <v>160</v>
      </c>
      <c r="AQ1238" s="100">
        <v>66660</v>
      </c>
      <c r="AR1238" s="100">
        <f t="shared" ref="AR1238:AR1286" si="450">AN1238*1000+AO1238</f>
        <v>33015</v>
      </c>
      <c r="AS1238" t="s">
        <v>1753</v>
      </c>
      <c r="AT1238" s="103">
        <f t="shared" ref="AT1238:AT1286" si="451">AN1238*100000+AQ1238</f>
        <v>3366660</v>
      </c>
      <c r="AW1238">
        <v>25.86</v>
      </c>
      <c r="AX1238">
        <v>1.1599999999999999</v>
      </c>
      <c r="AY1238">
        <v>24.7</v>
      </c>
      <c r="BA1238" s="7">
        <f t="shared" si="428"/>
        <v>0</v>
      </c>
      <c r="BB1238" s="7">
        <f t="shared" si="429"/>
        <v>0</v>
      </c>
      <c r="BC1238" s="7">
        <f t="shared" si="430"/>
        <v>1</v>
      </c>
      <c r="BD1238" s="7">
        <f t="shared" si="430"/>
        <v>0</v>
      </c>
      <c r="BE1238" s="7">
        <f t="shared" si="435"/>
        <v>0</v>
      </c>
      <c r="BF1238" s="107">
        <f t="shared" si="431"/>
        <v>0</v>
      </c>
      <c r="BG1238" s="107">
        <f t="shared" si="432"/>
        <v>0</v>
      </c>
      <c r="BH1238" s="107">
        <f t="shared" si="433"/>
        <v>0.55700000000000005</v>
      </c>
      <c r="BI1238" s="107">
        <f t="shared" si="434"/>
        <v>0</v>
      </c>
      <c r="BJ1238" s="107">
        <f t="shared" si="436"/>
        <v>0</v>
      </c>
      <c r="BK1238" s="151">
        <f t="shared" si="437"/>
        <v>0</v>
      </c>
      <c r="BM1238">
        <v>1</v>
      </c>
      <c r="BN1238">
        <v>0</v>
      </c>
      <c r="BO1238">
        <v>0</v>
      </c>
      <c r="BP1238">
        <v>0</v>
      </c>
      <c r="BQ1238">
        <v>0</v>
      </c>
      <c r="BR1238">
        <v>0</v>
      </c>
      <c r="BS1238">
        <v>1</v>
      </c>
      <c r="BT1238">
        <v>0</v>
      </c>
      <c r="BU1238">
        <v>1</v>
      </c>
      <c r="BW1238">
        <v>2</v>
      </c>
      <c r="BX1238">
        <v>2</v>
      </c>
      <c r="BY1238">
        <v>0</v>
      </c>
      <c r="BZ1238">
        <v>0</v>
      </c>
      <c r="CA1238">
        <v>2</v>
      </c>
      <c r="CB1238">
        <v>14</v>
      </c>
      <c r="CC1238">
        <v>0</v>
      </c>
      <c r="CD1238">
        <v>1</v>
      </c>
      <c r="CE1238">
        <v>0</v>
      </c>
      <c r="CF1238">
        <v>0</v>
      </c>
    </row>
    <row r="1239" spans="1:84" hidden="1" outlineLevel="1">
      <c r="A1239" t="s">
        <v>1595</v>
      </c>
      <c r="B1239" s="9" t="s">
        <v>3222</v>
      </c>
      <c r="C1239" s="1">
        <f t="shared" si="440"/>
        <v>320</v>
      </c>
      <c r="D1239" s="7">
        <f t="shared" si="441"/>
        <v>3</v>
      </c>
      <c r="E1239" s="7">
        <f t="shared" si="442"/>
        <v>4</v>
      </c>
      <c r="F1239" s="7">
        <f t="shared" si="443"/>
        <v>2</v>
      </c>
      <c r="G1239" s="7">
        <f t="shared" si="439"/>
        <v>1</v>
      </c>
      <c r="H1239" s="48">
        <f t="shared" si="444"/>
        <v>5</v>
      </c>
      <c r="I1239" s="163">
        <f t="shared" si="445"/>
        <v>1.5625E-2</v>
      </c>
      <c r="J1239" s="8"/>
      <c r="K1239" s="2">
        <f t="shared" si="446"/>
        <v>0.203125</v>
      </c>
      <c r="L1239" s="2">
        <f t="shared" si="447"/>
        <v>9.6875000000000003E-2</v>
      </c>
      <c r="M1239" s="2">
        <f t="shared" si="448"/>
        <v>0.29375000000000001</v>
      </c>
      <c r="N1239" s="2">
        <f t="shared" ref="N1239:N1302" si="452">IF(C1239=0,"-",S1239/C1239)</f>
        <v>0.30937500000000001</v>
      </c>
      <c r="O1239" s="2">
        <f t="shared" ref="O1239:O1287" si="453">IF(C1239=0,"-",(1-K1239-L1239-M1239-N1239))</f>
        <v>9.6874999999999933E-2</v>
      </c>
      <c r="P1239" s="1">
        <v>65</v>
      </c>
      <c r="Q1239" s="1">
        <v>31</v>
      </c>
      <c r="R1239" s="1">
        <v>94</v>
      </c>
      <c r="S1239" s="1">
        <v>99</v>
      </c>
      <c r="T1239" s="1">
        <v>26</v>
      </c>
      <c r="U1239" s="1">
        <v>4</v>
      </c>
      <c r="V1239">
        <v>0</v>
      </c>
      <c r="W1239" s="1"/>
      <c r="Y1239" s="1"/>
      <c r="Z1239" s="1">
        <f t="shared" si="449"/>
        <v>0</v>
      </c>
      <c r="AA1239" s="1">
        <v>0</v>
      </c>
      <c r="AC1239">
        <v>1</v>
      </c>
      <c r="AD1239" s="136">
        <v>0</v>
      </c>
      <c r="AE1239">
        <v>0</v>
      </c>
      <c r="AF1239">
        <v>0</v>
      </c>
      <c r="AI1239" t="str">
        <f t="shared" si="438"/>
        <v>Salisbury</v>
      </c>
      <c r="AJ1239" t="s">
        <v>1686</v>
      </c>
      <c r="AK1239" s="159">
        <v>2</v>
      </c>
      <c r="AL1239" s="7"/>
      <c r="AN1239" s="91">
        <v>33</v>
      </c>
      <c r="AO1239" s="93">
        <v>13</v>
      </c>
      <c r="AP1239" s="93">
        <v>115</v>
      </c>
      <c r="AQ1239" s="100">
        <v>66980</v>
      </c>
      <c r="AR1239" s="100">
        <f t="shared" si="450"/>
        <v>33013</v>
      </c>
      <c r="AS1239" t="s">
        <v>1753</v>
      </c>
      <c r="AT1239" s="103">
        <f t="shared" si="451"/>
        <v>3366980</v>
      </c>
      <c r="AW1239">
        <v>40.21</v>
      </c>
      <c r="AX1239">
        <v>0.26</v>
      </c>
      <c r="AY1239">
        <v>39.96</v>
      </c>
      <c r="BA1239" s="7">
        <f t="shared" ref="BA1239:BA1286" si="454">IF(D1239=1,1,0)</f>
        <v>0</v>
      </c>
      <c r="BB1239" s="7">
        <f t="shared" ref="BB1239:BB1286" si="455">IF(E1239=1,1,0)</f>
        <v>0</v>
      </c>
      <c r="BC1239" s="7">
        <f t="shared" ref="BC1239:BD1286" si="456">IF(F1239=1,1,0)</f>
        <v>0</v>
      </c>
      <c r="BD1239" s="7">
        <f t="shared" si="456"/>
        <v>1</v>
      </c>
      <c r="BE1239" s="7">
        <f t="shared" si="435"/>
        <v>0</v>
      </c>
      <c r="BF1239" s="107">
        <f t="shared" si="431"/>
        <v>0</v>
      </c>
      <c r="BG1239" s="107">
        <f t="shared" si="432"/>
        <v>0</v>
      </c>
      <c r="BH1239" s="107">
        <f t="shared" si="433"/>
        <v>0</v>
      </c>
      <c r="BI1239" s="107">
        <f t="shared" si="434"/>
        <v>0.309</v>
      </c>
      <c r="BJ1239" s="107">
        <f t="shared" si="436"/>
        <v>0</v>
      </c>
      <c r="BK1239" s="151">
        <f t="shared" si="437"/>
        <v>0</v>
      </c>
      <c r="BM1239">
        <v>0</v>
      </c>
      <c r="BN1239">
        <v>0</v>
      </c>
      <c r="BO1239">
        <v>0</v>
      </c>
      <c r="BP1239">
        <v>0</v>
      </c>
      <c r="BQ1239">
        <v>0</v>
      </c>
      <c r="BR1239">
        <v>0</v>
      </c>
      <c r="BS1239">
        <v>0</v>
      </c>
      <c r="BT1239">
        <v>0</v>
      </c>
      <c r="BU1239">
        <v>0</v>
      </c>
      <c r="BW1239">
        <v>0</v>
      </c>
      <c r="BX1239">
        <v>0</v>
      </c>
      <c r="BY1239">
        <v>0</v>
      </c>
      <c r="BZ1239">
        <v>0</v>
      </c>
      <c r="CA1239">
        <v>0</v>
      </c>
      <c r="CB1239">
        <v>0</v>
      </c>
      <c r="CC1239">
        <v>0</v>
      </c>
      <c r="CD1239">
        <v>0</v>
      </c>
      <c r="CE1239">
        <v>0</v>
      </c>
      <c r="CF1239">
        <v>0</v>
      </c>
    </row>
    <row r="1240" spans="1:84" hidden="1" outlineLevel="1">
      <c r="A1240" t="s">
        <v>2078</v>
      </c>
      <c r="B1240" s="9" t="s">
        <v>3222</v>
      </c>
      <c r="C1240" s="1">
        <f t="shared" si="440"/>
        <v>707</v>
      </c>
      <c r="D1240" s="7">
        <f t="shared" si="441"/>
        <v>3</v>
      </c>
      <c r="E1240" s="7">
        <f t="shared" si="442"/>
        <v>4</v>
      </c>
      <c r="F1240" s="7">
        <f t="shared" si="443"/>
        <v>1</v>
      </c>
      <c r="G1240" s="7">
        <f t="shared" si="439"/>
        <v>2</v>
      </c>
      <c r="H1240" s="48">
        <f t="shared" si="444"/>
        <v>67</v>
      </c>
      <c r="I1240" s="163">
        <f t="shared" si="445"/>
        <v>9.4766619519094764E-2</v>
      </c>
      <c r="J1240" s="8"/>
      <c r="K1240" s="2">
        <f t="shared" si="446"/>
        <v>0.13295615275813297</v>
      </c>
      <c r="L1240" s="2">
        <f t="shared" si="447"/>
        <v>9.3352192362093356E-2</v>
      </c>
      <c r="M1240" s="2">
        <f t="shared" si="448"/>
        <v>0.38755304101838756</v>
      </c>
      <c r="N1240" s="2">
        <f t="shared" si="452"/>
        <v>0.29278642149929279</v>
      </c>
      <c r="O1240" s="2">
        <f t="shared" si="453"/>
        <v>9.33521923620933E-2</v>
      </c>
      <c r="P1240" s="1">
        <v>94</v>
      </c>
      <c r="Q1240" s="1">
        <v>66</v>
      </c>
      <c r="R1240" s="1">
        <v>274</v>
      </c>
      <c r="S1240" s="1">
        <v>207</v>
      </c>
      <c r="T1240" s="1">
        <v>49</v>
      </c>
      <c r="U1240" s="1">
        <v>9</v>
      </c>
      <c r="V1240">
        <v>0</v>
      </c>
      <c r="W1240" s="1"/>
      <c r="Y1240" s="1"/>
      <c r="Z1240" s="1">
        <f t="shared" si="449"/>
        <v>2</v>
      </c>
      <c r="AA1240" s="1">
        <v>2</v>
      </c>
      <c r="AC1240">
        <v>0</v>
      </c>
      <c r="AD1240" s="136">
        <v>2</v>
      </c>
      <c r="AE1240">
        <v>2</v>
      </c>
      <c r="AF1240">
        <v>0</v>
      </c>
      <c r="AI1240" t="str">
        <f t="shared" si="438"/>
        <v>Sanbornton</v>
      </c>
      <c r="AJ1240" t="s">
        <v>1404</v>
      </c>
      <c r="AK1240" s="159">
        <v>1</v>
      </c>
      <c r="AL1240" s="7"/>
      <c r="AN1240" s="91">
        <v>33</v>
      </c>
      <c r="AO1240" s="93">
        <v>1</v>
      </c>
      <c r="AP1240" s="93">
        <v>50</v>
      </c>
      <c r="AQ1240" s="100">
        <v>67300</v>
      </c>
      <c r="AR1240" s="100">
        <f t="shared" si="450"/>
        <v>33001</v>
      </c>
      <c r="AS1240" t="s">
        <v>1753</v>
      </c>
      <c r="AT1240" s="103">
        <f t="shared" si="451"/>
        <v>3367300</v>
      </c>
      <c r="AW1240">
        <v>49.76</v>
      </c>
      <c r="AX1240">
        <v>2.2200000000000002</v>
      </c>
      <c r="AY1240">
        <v>47.54</v>
      </c>
      <c r="BA1240" s="7">
        <f t="shared" si="454"/>
        <v>0</v>
      </c>
      <c r="BB1240" s="7">
        <f t="shared" si="455"/>
        <v>0</v>
      </c>
      <c r="BC1240" s="7">
        <f t="shared" si="456"/>
        <v>1</v>
      </c>
      <c r="BD1240" s="7">
        <f t="shared" si="456"/>
        <v>0</v>
      </c>
      <c r="BE1240" s="7">
        <f t="shared" si="435"/>
        <v>0</v>
      </c>
      <c r="BF1240" s="107">
        <f t="shared" ref="BF1240:BF1286" si="457">IF(D1240=1,ROUNDDOWN(K1240,3),0)</f>
        <v>0</v>
      </c>
      <c r="BG1240" s="107">
        <f t="shared" ref="BG1240:BG1286" si="458">IF(E1240=1,ROUNDDOWN(L1240,3),0)</f>
        <v>0</v>
      </c>
      <c r="BH1240" s="107">
        <f t="shared" ref="BH1240:BH1286" si="459">IF(F1240=1,ROUNDDOWN(M1240,3),0)</f>
        <v>0.38700000000000001</v>
      </c>
      <c r="BI1240" s="107">
        <f t="shared" ref="BI1240:BI1286" si="460">IF(G1240=1,ROUNDDOWN(N1240,3),0)</f>
        <v>0</v>
      </c>
      <c r="BJ1240" s="107">
        <f t="shared" si="436"/>
        <v>0</v>
      </c>
      <c r="BK1240" s="151">
        <f t="shared" si="437"/>
        <v>0</v>
      </c>
      <c r="BM1240">
        <v>0</v>
      </c>
      <c r="BN1240">
        <v>0</v>
      </c>
      <c r="BO1240">
        <v>0</v>
      </c>
      <c r="BP1240">
        <v>0</v>
      </c>
      <c r="BQ1240">
        <v>0</v>
      </c>
      <c r="BR1240">
        <v>0</v>
      </c>
      <c r="BS1240">
        <v>0</v>
      </c>
      <c r="BT1240">
        <v>0</v>
      </c>
      <c r="BU1240">
        <v>0</v>
      </c>
      <c r="BW1240">
        <v>1</v>
      </c>
      <c r="BX1240">
        <v>0</v>
      </c>
      <c r="BY1240">
        <v>0</v>
      </c>
      <c r="BZ1240">
        <v>1</v>
      </c>
      <c r="CA1240">
        <v>0</v>
      </c>
      <c r="CB1240">
        <v>0</v>
      </c>
      <c r="CC1240">
        <v>0</v>
      </c>
      <c r="CD1240">
        <v>0</v>
      </c>
      <c r="CE1240">
        <v>0</v>
      </c>
      <c r="CF1240">
        <v>0</v>
      </c>
    </row>
    <row r="1241" spans="1:84" hidden="1" outlineLevel="1">
      <c r="A1241" t="s">
        <v>2749</v>
      </c>
      <c r="B1241" s="9" t="s">
        <v>3222</v>
      </c>
      <c r="C1241" s="1">
        <f t="shared" si="440"/>
        <v>1322</v>
      </c>
      <c r="D1241" s="7">
        <f t="shared" si="441"/>
        <v>3</v>
      </c>
      <c r="E1241" s="7">
        <f t="shared" si="442"/>
        <v>4</v>
      </c>
      <c r="F1241" s="7">
        <f t="shared" si="443"/>
        <v>1</v>
      </c>
      <c r="G1241" s="7">
        <f t="shared" si="439"/>
        <v>2</v>
      </c>
      <c r="H1241" s="48">
        <f t="shared" si="444"/>
        <v>270</v>
      </c>
      <c r="I1241" s="163">
        <f t="shared" si="445"/>
        <v>0.20423600605143721</v>
      </c>
      <c r="J1241" s="8"/>
      <c r="K1241" s="2">
        <f t="shared" si="446"/>
        <v>0.11875945537065052</v>
      </c>
      <c r="L1241" s="2">
        <f t="shared" si="447"/>
        <v>8.3963691376701968E-2</v>
      </c>
      <c r="M1241" s="2">
        <f t="shared" si="448"/>
        <v>0.45234493192133129</v>
      </c>
      <c r="N1241" s="2">
        <f t="shared" si="452"/>
        <v>0.24810892586989411</v>
      </c>
      <c r="O1241" s="2">
        <f t="shared" si="453"/>
        <v>9.6822995461422007E-2</v>
      </c>
      <c r="P1241" s="1">
        <v>157</v>
      </c>
      <c r="Q1241" s="1">
        <v>111</v>
      </c>
      <c r="R1241" s="1">
        <v>598</v>
      </c>
      <c r="S1241" s="1">
        <v>328</v>
      </c>
      <c r="T1241" s="1">
        <v>104</v>
      </c>
      <c r="U1241" s="1">
        <v>7</v>
      </c>
      <c r="V1241">
        <v>1</v>
      </c>
      <c r="W1241" s="1"/>
      <c r="Y1241" s="1"/>
      <c r="Z1241" s="1">
        <f t="shared" si="449"/>
        <v>4</v>
      </c>
      <c r="AA1241" s="1">
        <v>2</v>
      </c>
      <c r="AC1241">
        <v>4</v>
      </c>
      <c r="AD1241" s="136">
        <v>3</v>
      </c>
      <c r="AE1241">
        <v>1</v>
      </c>
      <c r="AF1241">
        <v>2</v>
      </c>
      <c r="AI1241" t="str">
        <f t="shared" si="438"/>
        <v>Sandown</v>
      </c>
      <c r="AJ1241" t="s">
        <v>3115</v>
      </c>
      <c r="AK1241" s="159">
        <v>1</v>
      </c>
      <c r="AL1241" s="7"/>
      <c r="AN1241" s="91">
        <v>33</v>
      </c>
      <c r="AO1241" s="93">
        <v>15</v>
      </c>
      <c r="AP1241" s="93">
        <v>165</v>
      </c>
      <c r="AQ1241" s="100">
        <v>67620</v>
      </c>
      <c r="AR1241" s="100">
        <f t="shared" si="450"/>
        <v>33015</v>
      </c>
      <c r="AS1241" t="s">
        <v>1753</v>
      </c>
      <c r="AT1241" s="103">
        <f t="shared" si="451"/>
        <v>3367620</v>
      </c>
      <c r="AW1241">
        <v>14.42</v>
      </c>
      <c r="AX1241">
        <v>0.51</v>
      </c>
      <c r="AY1241">
        <v>13.91</v>
      </c>
      <c r="BA1241" s="7">
        <f t="shared" si="454"/>
        <v>0</v>
      </c>
      <c r="BB1241" s="7">
        <f t="shared" si="455"/>
        <v>0</v>
      </c>
      <c r="BC1241" s="7">
        <f t="shared" si="456"/>
        <v>1</v>
      </c>
      <c r="BD1241" s="7">
        <f t="shared" si="456"/>
        <v>0</v>
      </c>
      <c r="BE1241" s="7">
        <f t="shared" ref="BE1241:BE1286" si="461">IF(RANK(T1241,P1241:V1241)=1,1,0)</f>
        <v>0</v>
      </c>
      <c r="BF1241" s="107">
        <f t="shared" si="457"/>
        <v>0</v>
      </c>
      <c r="BG1241" s="107">
        <f t="shared" si="458"/>
        <v>0</v>
      </c>
      <c r="BH1241" s="107">
        <f t="shared" si="459"/>
        <v>0.45200000000000001</v>
      </c>
      <c r="BI1241" s="107">
        <f t="shared" si="460"/>
        <v>0</v>
      </c>
      <c r="BJ1241" s="107">
        <f t="shared" ref="BJ1241:BJ1286" si="462">IF(BE1241=1,ROUNDDOWN(O1241,3),0)</f>
        <v>0</v>
      </c>
      <c r="BK1241" s="151">
        <f t="shared" ref="BK1241:BK1286" si="463">IF(COUNTIF(BA1241:BE1241,1)&gt;1,ROUNDDOWN(MAX(BF1241:BJ1241)*10,0),0)</f>
        <v>0</v>
      </c>
      <c r="BM1241">
        <v>0</v>
      </c>
      <c r="BN1241">
        <v>0</v>
      </c>
      <c r="BO1241">
        <v>0</v>
      </c>
      <c r="BP1241">
        <v>0</v>
      </c>
      <c r="BQ1241">
        <v>0</v>
      </c>
      <c r="BR1241">
        <v>0</v>
      </c>
      <c r="BS1241">
        <v>1</v>
      </c>
      <c r="BT1241">
        <v>0</v>
      </c>
      <c r="BU1241">
        <v>0</v>
      </c>
      <c r="BW1241">
        <v>0</v>
      </c>
      <c r="BX1241">
        <v>0</v>
      </c>
      <c r="BY1241">
        <v>0</v>
      </c>
      <c r="BZ1241">
        <v>1</v>
      </c>
      <c r="CA1241">
        <v>0</v>
      </c>
      <c r="CB1241">
        <v>2</v>
      </c>
      <c r="CC1241">
        <v>0</v>
      </c>
      <c r="CD1241">
        <v>0</v>
      </c>
      <c r="CE1241">
        <v>0</v>
      </c>
      <c r="CF1241">
        <v>0</v>
      </c>
    </row>
    <row r="1242" spans="1:84" hidden="1" outlineLevel="1">
      <c r="A1242" t="s">
        <v>1510</v>
      </c>
      <c r="B1242" s="9" t="s">
        <v>3222</v>
      </c>
      <c r="C1242" s="1">
        <f t="shared" si="440"/>
        <v>356</v>
      </c>
      <c r="D1242" s="7">
        <f t="shared" si="441"/>
        <v>3</v>
      </c>
      <c r="E1242" s="7">
        <f t="shared" si="442"/>
        <v>4</v>
      </c>
      <c r="F1242" s="7">
        <f t="shared" si="443"/>
        <v>1</v>
      </c>
      <c r="G1242" s="7">
        <f t="shared" si="439"/>
        <v>2</v>
      </c>
      <c r="H1242" s="48">
        <f t="shared" si="444"/>
        <v>83</v>
      </c>
      <c r="I1242" s="163">
        <f t="shared" si="445"/>
        <v>0.23314606741573032</v>
      </c>
      <c r="J1242" s="8"/>
      <c r="K1242" s="2">
        <f t="shared" si="446"/>
        <v>0.1601123595505618</v>
      </c>
      <c r="L1242" s="2">
        <f t="shared" si="447"/>
        <v>7.5842696629213488E-2</v>
      </c>
      <c r="M1242" s="2">
        <f t="shared" si="448"/>
        <v>0.4550561797752809</v>
      </c>
      <c r="N1242" s="2">
        <f t="shared" si="452"/>
        <v>0.22191011235955055</v>
      </c>
      <c r="O1242" s="2">
        <f t="shared" si="453"/>
        <v>8.7078651685393249E-2</v>
      </c>
      <c r="P1242" s="1">
        <v>57</v>
      </c>
      <c r="Q1242" s="1">
        <v>27</v>
      </c>
      <c r="R1242" s="1">
        <v>162</v>
      </c>
      <c r="S1242" s="1">
        <v>79</v>
      </c>
      <c r="T1242" s="1">
        <v>26</v>
      </c>
      <c r="U1242" s="1">
        <v>1</v>
      </c>
      <c r="V1242">
        <v>0</v>
      </c>
      <c r="W1242" s="1"/>
      <c r="Y1242" s="1"/>
      <c r="Z1242" s="1">
        <f t="shared" si="449"/>
        <v>1</v>
      </c>
      <c r="AA1242" s="1">
        <v>1</v>
      </c>
      <c r="AC1242">
        <v>2</v>
      </c>
      <c r="AD1242" s="136">
        <v>0</v>
      </c>
      <c r="AE1242">
        <v>0</v>
      </c>
      <c r="AF1242">
        <v>0</v>
      </c>
      <c r="AI1242" t="str">
        <f t="shared" si="438"/>
        <v>Sandwich</v>
      </c>
      <c r="AJ1242" t="s">
        <v>1837</v>
      </c>
      <c r="AK1242" s="159">
        <v>1</v>
      </c>
      <c r="AL1242" s="7"/>
      <c r="AN1242" s="91">
        <v>33</v>
      </c>
      <c r="AO1242" s="93">
        <v>3</v>
      </c>
      <c r="AP1242" s="93">
        <v>75</v>
      </c>
      <c r="AQ1242" s="100">
        <v>67780</v>
      </c>
      <c r="AR1242" s="100">
        <f t="shared" si="450"/>
        <v>33003</v>
      </c>
      <c r="AS1242" t="s">
        <v>1753</v>
      </c>
      <c r="AT1242" s="103">
        <f t="shared" si="451"/>
        <v>3367780</v>
      </c>
      <c r="AW1242">
        <v>93.47</v>
      </c>
      <c r="AX1242">
        <v>2.88</v>
      </c>
      <c r="AY1242">
        <v>90.6</v>
      </c>
      <c r="BA1242" s="7">
        <f t="shared" si="454"/>
        <v>0</v>
      </c>
      <c r="BB1242" s="7">
        <f t="shared" si="455"/>
        <v>0</v>
      </c>
      <c r="BC1242" s="7">
        <f t="shared" si="456"/>
        <v>1</v>
      </c>
      <c r="BD1242" s="7">
        <f t="shared" si="456"/>
        <v>0</v>
      </c>
      <c r="BE1242" s="7">
        <f t="shared" si="461"/>
        <v>0</v>
      </c>
      <c r="BF1242" s="107">
        <f t="shared" si="457"/>
        <v>0</v>
      </c>
      <c r="BG1242" s="107">
        <f t="shared" si="458"/>
        <v>0</v>
      </c>
      <c r="BH1242" s="107">
        <f t="shared" si="459"/>
        <v>0.45500000000000002</v>
      </c>
      <c r="BI1242" s="107">
        <f t="shared" si="460"/>
        <v>0</v>
      </c>
      <c r="BJ1242" s="107">
        <f t="shared" si="462"/>
        <v>0</v>
      </c>
      <c r="BK1242" s="151">
        <f t="shared" si="463"/>
        <v>0</v>
      </c>
      <c r="BM1242">
        <v>0</v>
      </c>
      <c r="BN1242">
        <v>0</v>
      </c>
      <c r="BO1242">
        <v>0</v>
      </c>
      <c r="BP1242">
        <v>0</v>
      </c>
      <c r="BQ1242">
        <v>0</v>
      </c>
      <c r="BR1242">
        <v>0</v>
      </c>
      <c r="BS1242">
        <v>0</v>
      </c>
      <c r="BT1242">
        <v>0</v>
      </c>
      <c r="BU1242">
        <v>0</v>
      </c>
      <c r="BW1242">
        <v>0</v>
      </c>
      <c r="BX1242">
        <v>0</v>
      </c>
      <c r="BY1242">
        <v>0</v>
      </c>
      <c r="BZ1242">
        <v>0</v>
      </c>
      <c r="CA1242">
        <v>0</v>
      </c>
      <c r="CB1242">
        <v>1</v>
      </c>
      <c r="CC1242">
        <v>0</v>
      </c>
      <c r="CD1242">
        <v>0</v>
      </c>
      <c r="CE1242">
        <v>0</v>
      </c>
      <c r="CF1242">
        <v>0</v>
      </c>
    </row>
    <row r="1243" spans="1:84" hidden="1" outlineLevel="1">
      <c r="A1243" t="s">
        <v>935</v>
      </c>
      <c r="B1243" s="9" t="s">
        <v>3222</v>
      </c>
      <c r="C1243" s="1">
        <f t="shared" si="440"/>
        <v>1222</v>
      </c>
      <c r="D1243" s="7">
        <f t="shared" si="441"/>
        <v>3</v>
      </c>
      <c r="E1243" s="7">
        <f t="shared" si="442"/>
        <v>4</v>
      </c>
      <c r="F1243" s="7">
        <f t="shared" si="443"/>
        <v>1</v>
      </c>
      <c r="G1243" s="7">
        <f t="shared" si="439"/>
        <v>2</v>
      </c>
      <c r="H1243" s="48">
        <f t="shared" si="444"/>
        <v>387</v>
      </c>
      <c r="I1243" s="163">
        <f t="shared" si="445"/>
        <v>0.31669394435351883</v>
      </c>
      <c r="J1243" s="8"/>
      <c r="K1243" s="2">
        <f t="shared" si="446"/>
        <v>9.8199672667757767E-2</v>
      </c>
      <c r="L1243" s="2">
        <f t="shared" si="447"/>
        <v>8.7561374795417354E-2</v>
      </c>
      <c r="M1243" s="2">
        <f t="shared" si="448"/>
        <v>0.51882160392798693</v>
      </c>
      <c r="N1243" s="2">
        <f t="shared" si="452"/>
        <v>0.20212765957446807</v>
      </c>
      <c r="O1243" s="2">
        <f t="shared" si="453"/>
        <v>9.3289689034369877E-2</v>
      </c>
      <c r="P1243" s="1">
        <v>120</v>
      </c>
      <c r="Q1243" s="1">
        <v>107</v>
      </c>
      <c r="R1243" s="1">
        <v>634</v>
      </c>
      <c r="S1243" s="1">
        <v>247</v>
      </c>
      <c r="T1243" s="1">
        <v>91</v>
      </c>
      <c r="U1243" s="1">
        <v>10</v>
      </c>
      <c r="V1243">
        <v>1</v>
      </c>
      <c r="W1243" s="1"/>
      <c r="Y1243" s="1"/>
      <c r="Z1243" s="1">
        <f t="shared" si="449"/>
        <v>3</v>
      </c>
      <c r="AA1243" s="1">
        <v>3</v>
      </c>
      <c r="AC1243">
        <v>3</v>
      </c>
      <c r="AD1243" s="136">
        <v>0</v>
      </c>
      <c r="AE1243">
        <v>3</v>
      </c>
      <c r="AF1243">
        <v>0</v>
      </c>
      <c r="AI1243" t="str">
        <f t="shared" si="438"/>
        <v>Seabrook</v>
      </c>
      <c r="AJ1243" t="s">
        <v>3115</v>
      </c>
      <c r="AK1243" s="159">
        <v>1</v>
      </c>
      <c r="AL1243" s="7"/>
      <c r="AN1243" s="91">
        <v>33</v>
      </c>
      <c r="AO1243" s="93">
        <v>15</v>
      </c>
      <c r="AP1243" s="93">
        <v>170</v>
      </c>
      <c r="AQ1243" s="100">
        <v>68260</v>
      </c>
      <c r="AR1243" s="100">
        <f t="shared" si="450"/>
        <v>33015</v>
      </c>
      <c r="AS1243" t="s">
        <v>1753</v>
      </c>
      <c r="AT1243" s="103">
        <f t="shared" si="451"/>
        <v>3368260</v>
      </c>
      <c r="AW1243">
        <v>9.6199999999999992</v>
      </c>
      <c r="AX1243">
        <v>0.75</v>
      </c>
      <c r="AY1243">
        <v>8.86</v>
      </c>
      <c r="BA1243" s="7">
        <f t="shared" si="454"/>
        <v>0</v>
      </c>
      <c r="BB1243" s="7">
        <f t="shared" si="455"/>
        <v>0</v>
      </c>
      <c r="BC1243" s="7">
        <f t="shared" si="456"/>
        <v>1</v>
      </c>
      <c r="BD1243" s="7">
        <f t="shared" si="456"/>
        <v>0</v>
      </c>
      <c r="BE1243" s="7">
        <f t="shared" si="461"/>
        <v>0</v>
      </c>
      <c r="BF1243" s="107">
        <f t="shared" si="457"/>
        <v>0</v>
      </c>
      <c r="BG1243" s="107">
        <f t="shared" si="458"/>
        <v>0</v>
      </c>
      <c r="BH1243" s="107">
        <f t="shared" si="459"/>
        <v>0.51800000000000002</v>
      </c>
      <c r="BI1243" s="107">
        <f t="shared" si="460"/>
        <v>0</v>
      </c>
      <c r="BJ1243" s="107">
        <f t="shared" si="462"/>
        <v>0</v>
      </c>
      <c r="BK1243" s="151">
        <f t="shared" si="463"/>
        <v>0</v>
      </c>
      <c r="BM1243">
        <v>0</v>
      </c>
      <c r="BN1243">
        <v>0</v>
      </c>
      <c r="BO1243">
        <v>0</v>
      </c>
      <c r="BP1243">
        <v>0</v>
      </c>
      <c r="BQ1243">
        <v>0</v>
      </c>
      <c r="BR1243">
        <v>0</v>
      </c>
      <c r="BS1243">
        <v>1</v>
      </c>
      <c r="BT1243">
        <v>0</v>
      </c>
      <c r="BU1243">
        <v>0</v>
      </c>
      <c r="BW1243">
        <v>1</v>
      </c>
      <c r="BX1243">
        <v>0</v>
      </c>
      <c r="BY1243">
        <v>0</v>
      </c>
      <c r="BZ1243">
        <v>1</v>
      </c>
      <c r="CA1243">
        <v>0</v>
      </c>
      <c r="CB1243">
        <v>0</v>
      </c>
      <c r="CC1243">
        <v>0</v>
      </c>
      <c r="CD1243">
        <v>0</v>
      </c>
      <c r="CE1243">
        <v>0</v>
      </c>
      <c r="CF1243">
        <v>0</v>
      </c>
    </row>
    <row r="1244" spans="1:84" hidden="1" outlineLevel="1">
      <c r="A1244" t="s">
        <v>3371</v>
      </c>
      <c r="B1244" s="9" t="s">
        <v>3222</v>
      </c>
      <c r="C1244" s="1">
        <f t="shared" si="440"/>
        <v>107</v>
      </c>
      <c r="D1244" s="7">
        <f t="shared" si="441"/>
        <v>2</v>
      </c>
      <c r="E1244" s="7">
        <f t="shared" si="442"/>
        <v>5</v>
      </c>
      <c r="F1244" s="7">
        <f t="shared" si="443"/>
        <v>1</v>
      </c>
      <c r="G1244" s="7">
        <f t="shared" si="439"/>
        <v>2</v>
      </c>
      <c r="H1244" s="48">
        <f t="shared" si="444"/>
        <v>24</v>
      </c>
      <c r="I1244" s="163">
        <f t="shared" si="445"/>
        <v>0.22429906542056074</v>
      </c>
      <c r="J1244" s="8"/>
      <c r="K1244" s="2">
        <f t="shared" si="446"/>
        <v>0.21495327102803738</v>
      </c>
      <c r="L1244" s="2">
        <f t="shared" si="447"/>
        <v>2.8037383177570093E-2</v>
      </c>
      <c r="M1244" s="2">
        <f t="shared" si="448"/>
        <v>0.43925233644859812</v>
      </c>
      <c r="N1244" s="2">
        <f t="shared" si="452"/>
        <v>0.21495327102803738</v>
      </c>
      <c r="O1244" s="2">
        <f t="shared" si="453"/>
        <v>0.10280373831775699</v>
      </c>
      <c r="P1244" s="1">
        <v>23</v>
      </c>
      <c r="Q1244" s="1">
        <v>3</v>
      </c>
      <c r="R1244" s="1">
        <v>47</v>
      </c>
      <c r="S1244" s="1">
        <v>23</v>
      </c>
      <c r="T1244" s="1">
        <v>9</v>
      </c>
      <c r="U1244" s="1">
        <v>1</v>
      </c>
      <c r="V1244">
        <v>0</v>
      </c>
      <c r="W1244" s="1"/>
      <c r="Y1244" s="1"/>
      <c r="Z1244" s="1">
        <f t="shared" si="449"/>
        <v>0</v>
      </c>
      <c r="AA1244" s="1">
        <v>0</v>
      </c>
      <c r="AC1244">
        <v>1</v>
      </c>
      <c r="AD1244" s="136">
        <v>0</v>
      </c>
      <c r="AE1244">
        <v>0</v>
      </c>
      <c r="AF1244">
        <v>0</v>
      </c>
      <c r="AI1244" t="str">
        <f t="shared" si="438"/>
        <v>Sharon</v>
      </c>
      <c r="AJ1244" t="s">
        <v>119</v>
      </c>
      <c r="AK1244" s="159">
        <v>2</v>
      </c>
      <c r="AL1244" s="7"/>
      <c r="AN1244" s="91">
        <v>33</v>
      </c>
      <c r="AO1244" s="93">
        <v>11</v>
      </c>
      <c r="AP1244" s="93">
        <v>135</v>
      </c>
      <c r="AQ1244" s="100">
        <v>68820</v>
      </c>
      <c r="AR1244" s="100">
        <f t="shared" si="450"/>
        <v>33011</v>
      </c>
      <c r="AS1244" t="s">
        <v>1753</v>
      </c>
      <c r="AT1244" s="103">
        <f t="shared" si="451"/>
        <v>3368820</v>
      </c>
      <c r="AW1244">
        <v>14.6</v>
      </c>
      <c r="AX1244">
        <v>0</v>
      </c>
      <c r="AY1244">
        <v>14.6</v>
      </c>
      <c r="BA1244" s="7">
        <f t="shared" si="454"/>
        <v>0</v>
      </c>
      <c r="BB1244" s="7">
        <f t="shared" si="455"/>
        <v>0</v>
      </c>
      <c r="BC1244" s="7">
        <f t="shared" si="456"/>
        <v>1</v>
      </c>
      <c r="BD1244" s="7">
        <f t="shared" si="456"/>
        <v>0</v>
      </c>
      <c r="BE1244" s="7">
        <f t="shared" si="461"/>
        <v>0</v>
      </c>
      <c r="BF1244" s="107">
        <f t="shared" si="457"/>
        <v>0</v>
      </c>
      <c r="BG1244" s="107">
        <f t="shared" si="458"/>
        <v>0</v>
      </c>
      <c r="BH1244" s="107">
        <f t="shared" si="459"/>
        <v>0.439</v>
      </c>
      <c r="BI1244" s="107">
        <f t="shared" si="460"/>
        <v>0</v>
      </c>
      <c r="BJ1244" s="107">
        <f t="shared" si="462"/>
        <v>0</v>
      </c>
      <c r="BK1244" s="151">
        <f t="shared" si="463"/>
        <v>0</v>
      </c>
      <c r="BM1244">
        <v>0</v>
      </c>
      <c r="BN1244">
        <v>0</v>
      </c>
      <c r="BO1244">
        <v>0</v>
      </c>
      <c r="BP1244">
        <v>0</v>
      </c>
      <c r="BQ1244">
        <v>0</v>
      </c>
      <c r="BR1244">
        <v>0</v>
      </c>
      <c r="BS1244">
        <v>0</v>
      </c>
      <c r="BT1244">
        <v>0</v>
      </c>
      <c r="BU1244">
        <v>0</v>
      </c>
      <c r="BW1244">
        <v>0</v>
      </c>
      <c r="BX1244">
        <v>0</v>
      </c>
      <c r="BY1244">
        <v>0</v>
      </c>
      <c r="BZ1244">
        <v>0</v>
      </c>
      <c r="CA1244">
        <v>0</v>
      </c>
      <c r="CB1244">
        <v>0</v>
      </c>
      <c r="CC1244">
        <v>0</v>
      </c>
      <c r="CD1244">
        <v>0</v>
      </c>
      <c r="CE1244">
        <v>0</v>
      </c>
      <c r="CF1244">
        <v>0</v>
      </c>
    </row>
    <row r="1245" spans="1:84" hidden="1" outlineLevel="1">
      <c r="A1245" t="s">
        <v>1716</v>
      </c>
      <c r="B1245" s="9" t="s">
        <v>3222</v>
      </c>
      <c r="C1245" s="1">
        <f t="shared" si="440"/>
        <v>92</v>
      </c>
      <c r="D1245" s="7">
        <f t="shared" si="441"/>
        <v>2</v>
      </c>
      <c r="E1245" s="7">
        <f t="shared" si="442"/>
        <v>3</v>
      </c>
      <c r="F1245" s="7">
        <f t="shared" si="443"/>
        <v>1</v>
      </c>
      <c r="G1245" s="7">
        <f t="shared" si="439"/>
        <v>4</v>
      </c>
      <c r="H1245" s="48">
        <f t="shared" si="444"/>
        <v>14</v>
      </c>
      <c r="I1245" s="163">
        <f t="shared" si="445"/>
        <v>0.15217391304347827</v>
      </c>
      <c r="J1245" s="8"/>
      <c r="K1245" s="2">
        <f t="shared" si="446"/>
        <v>0.22826086956521738</v>
      </c>
      <c r="L1245" s="2">
        <f t="shared" si="447"/>
        <v>0.14130434782608695</v>
      </c>
      <c r="M1245" s="2">
        <f t="shared" si="448"/>
        <v>0.38043478260869568</v>
      </c>
      <c r="N1245" s="2">
        <f t="shared" si="452"/>
        <v>0.13043478260869565</v>
      </c>
      <c r="O1245" s="2">
        <f t="shared" si="453"/>
        <v>0.11956521739130435</v>
      </c>
      <c r="P1245" s="1">
        <v>21</v>
      </c>
      <c r="Q1245" s="1">
        <v>13</v>
      </c>
      <c r="R1245" s="1">
        <v>35</v>
      </c>
      <c r="S1245" s="1">
        <v>12</v>
      </c>
      <c r="T1245" s="1">
        <v>10</v>
      </c>
      <c r="U1245" s="1">
        <v>0</v>
      </c>
      <c r="V1245">
        <v>0</v>
      </c>
      <c r="W1245" s="1"/>
      <c r="Y1245" s="1"/>
      <c r="Z1245" s="1">
        <f t="shared" si="449"/>
        <v>0</v>
      </c>
      <c r="AA1245" s="1">
        <v>0</v>
      </c>
      <c r="AC1245">
        <v>0</v>
      </c>
      <c r="AD1245" s="136">
        <v>0</v>
      </c>
      <c r="AE1245">
        <v>0</v>
      </c>
      <c r="AF1245">
        <v>1</v>
      </c>
      <c r="AI1245" t="str">
        <f t="shared" si="438"/>
        <v>Shelburne</v>
      </c>
      <c r="AJ1245" t="s">
        <v>1974</v>
      </c>
      <c r="AK1245" s="159">
        <v>2</v>
      </c>
      <c r="AL1245" s="7"/>
      <c r="AN1245" s="91">
        <v>33</v>
      </c>
      <c r="AO1245" s="93">
        <v>7</v>
      </c>
      <c r="AP1245" s="93">
        <v>180</v>
      </c>
      <c r="AQ1245" s="100">
        <v>68980</v>
      </c>
      <c r="AR1245" s="100">
        <f t="shared" si="450"/>
        <v>33007</v>
      </c>
      <c r="AS1245" t="s">
        <v>1753</v>
      </c>
      <c r="AT1245" s="103">
        <f t="shared" si="451"/>
        <v>3368980</v>
      </c>
      <c r="AW1245">
        <v>48.8</v>
      </c>
      <c r="AX1245">
        <v>0.9</v>
      </c>
      <c r="AY1245">
        <v>47.89</v>
      </c>
      <c r="BA1245" s="7">
        <f t="shared" si="454"/>
        <v>0</v>
      </c>
      <c r="BB1245" s="7">
        <f t="shared" si="455"/>
        <v>0</v>
      </c>
      <c r="BC1245" s="7">
        <f t="shared" si="456"/>
        <v>1</v>
      </c>
      <c r="BD1245" s="7">
        <f t="shared" si="456"/>
        <v>0</v>
      </c>
      <c r="BE1245" s="7">
        <f t="shared" si="461"/>
        <v>0</v>
      </c>
      <c r="BF1245" s="107">
        <f t="shared" si="457"/>
        <v>0</v>
      </c>
      <c r="BG1245" s="107">
        <f t="shared" si="458"/>
        <v>0</v>
      </c>
      <c r="BH1245" s="107">
        <f t="shared" si="459"/>
        <v>0.38</v>
      </c>
      <c r="BI1245" s="107">
        <f t="shared" si="460"/>
        <v>0</v>
      </c>
      <c r="BJ1245" s="107">
        <f t="shared" si="462"/>
        <v>0</v>
      </c>
      <c r="BK1245" s="151">
        <f t="shared" si="463"/>
        <v>0</v>
      </c>
      <c r="BM1245">
        <v>0</v>
      </c>
      <c r="BN1245">
        <v>0</v>
      </c>
      <c r="BO1245">
        <v>0</v>
      </c>
      <c r="BP1245">
        <v>0</v>
      </c>
      <c r="BQ1245">
        <v>0</v>
      </c>
      <c r="BR1245">
        <v>0</v>
      </c>
      <c r="BS1245">
        <v>0</v>
      </c>
      <c r="BT1245">
        <v>0</v>
      </c>
      <c r="BU1245">
        <v>0</v>
      </c>
      <c r="BW1245">
        <v>0</v>
      </c>
      <c r="BX1245">
        <v>0</v>
      </c>
      <c r="BY1245">
        <v>0</v>
      </c>
      <c r="BZ1245">
        <v>0</v>
      </c>
      <c r="CA1245">
        <v>0</v>
      </c>
      <c r="CB1245">
        <v>0</v>
      </c>
      <c r="CC1245">
        <v>0</v>
      </c>
      <c r="CD1245">
        <v>0</v>
      </c>
      <c r="CE1245">
        <v>0</v>
      </c>
      <c r="CF1245">
        <v>0</v>
      </c>
    </row>
    <row r="1246" spans="1:84" hidden="1" outlineLevel="1">
      <c r="A1246" t="s">
        <v>1884</v>
      </c>
      <c r="B1246" s="9" t="s">
        <v>3222</v>
      </c>
      <c r="C1246" s="1">
        <f t="shared" si="440"/>
        <v>1257</v>
      </c>
      <c r="D1246" s="7">
        <f t="shared" si="441"/>
        <v>4</v>
      </c>
      <c r="E1246" s="7">
        <f t="shared" si="442"/>
        <v>5</v>
      </c>
      <c r="F1246" s="7">
        <f t="shared" si="443"/>
        <v>1</v>
      </c>
      <c r="G1246" s="7">
        <f t="shared" si="439"/>
        <v>2</v>
      </c>
      <c r="H1246" s="48">
        <f t="shared" si="444"/>
        <v>77</v>
      </c>
      <c r="I1246" s="163">
        <f t="shared" si="445"/>
        <v>6.1256961018297536E-2</v>
      </c>
      <c r="J1246" s="8"/>
      <c r="K1246" s="2">
        <f t="shared" si="446"/>
        <v>0.13842482100238662</v>
      </c>
      <c r="L1246" s="2">
        <f t="shared" si="447"/>
        <v>8.2736674622116146E-2</v>
      </c>
      <c r="M1246" s="2">
        <f t="shared" si="448"/>
        <v>0.3349244232299125</v>
      </c>
      <c r="N1246" s="2">
        <f t="shared" si="452"/>
        <v>0.27366746221161498</v>
      </c>
      <c r="O1246" s="2">
        <f t="shared" si="453"/>
        <v>0.17024661893396981</v>
      </c>
      <c r="P1246" s="1">
        <v>174</v>
      </c>
      <c r="Q1246" s="1">
        <v>104</v>
      </c>
      <c r="R1246" s="1">
        <v>421</v>
      </c>
      <c r="S1246" s="1">
        <v>344</v>
      </c>
      <c r="T1246" s="1">
        <v>187</v>
      </c>
      <c r="U1246" s="1">
        <v>12</v>
      </c>
      <c r="V1246">
        <v>1</v>
      </c>
      <c r="W1246" s="1"/>
      <c r="Y1246" s="1"/>
      <c r="Z1246" s="1">
        <f t="shared" si="449"/>
        <v>4</v>
      </c>
      <c r="AA1246" s="1">
        <v>0</v>
      </c>
      <c r="AC1246">
        <v>6</v>
      </c>
      <c r="AD1246" s="136">
        <v>3</v>
      </c>
      <c r="AE1246">
        <v>1</v>
      </c>
      <c r="AF1246">
        <v>0</v>
      </c>
      <c r="AI1246" t="str">
        <f t="shared" si="438"/>
        <v>Somersworth</v>
      </c>
      <c r="AJ1246" t="s">
        <v>2101</v>
      </c>
      <c r="AK1246" s="159">
        <v>1</v>
      </c>
      <c r="AL1246" s="7"/>
      <c r="AN1246" s="91">
        <v>33</v>
      </c>
      <c r="AO1246" s="93">
        <v>17</v>
      </c>
      <c r="AP1246" s="93">
        <v>60</v>
      </c>
      <c r="AQ1246" s="100">
        <v>69940</v>
      </c>
      <c r="AR1246" s="100">
        <f t="shared" si="450"/>
        <v>33017</v>
      </c>
      <c r="AS1246" t="s">
        <v>1057</v>
      </c>
      <c r="AT1246" s="103">
        <f t="shared" si="451"/>
        <v>3369940</v>
      </c>
      <c r="AW1246">
        <v>10.01</v>
      </c>
      <c r="AX1246">
        <v>0.23</v>
      </c>
      <c r="AY1246">
        <v>9.7799999999999994</v>
      </c>
      <c r="BA1246" s="7">
        <f t="shared" si="454"/>
        <v>0</v>
      </c>
      <c r="BB1246" s="7">
        <f t="shared" si="455"/>
        <v>0</v>
      </c>
      <c r="BC1246" s="7">
        <f t="shared" si="456"/>
        <v>1</v>
      </c>
      <c r="BD1246" s="7">
        <f t="shared" si="456"/>
        <v>0</v>
      </c>
      <c r="BE1246" s="7">
        <f t="shared" si="461"/>
        <v>0</v>
      </c>
      <c r="BF1246" s="107">
        <f t="shared" si="457"/>
        <v>0</v>
      </c>
      <c r="BG1246" s="107">
        <f t="shared" si="458"/>
        <v>0</v>
      </c>
      <c r="BH1246" s="107">
        <f t="shared" si="459"/>
        <v>0.33400000000000002</v>
      </c>
      <c r="BI1246" s="107">
        <f t="shared" si="460"/>
        <v>0</v>
      </c>
      <c r="BJ1246" s="107">
        <f t="shared" si="462"/>
        <v>0</v>
      </c>
      <c r="BK1246" s="151">
        <f t="shared" si="463"/>
        <v>0</v>
      </c>
      <c r="BM1246">
        <v>0</v>
      </c>
      <c r="BN1246">
        <v>0</v>
      </c>
      <c r="BO1246">
        <v>0</v>
      </c>
      <c r="BP1246">
        <v>0</v>
      </c>
      <c r="BQ1246">
        <v>0</v>
      </c>
      <c r="BR1246">
        <v>0</v>
      </c>
      <c r="BS1246">
        <v>0</v>
      </c>
      <c r="BT1246">
        <v>0</v>
      </c>
      <c r="BU1246">
        <v>0</v>
      </c>
      <c r="BW1246">
        <v>0</v>
      </c>
      <c r="BX1246">
        <v>0</v>
      </c>
      <c r="BY1246">
        <v>0</v>
      </c>
      <c r="BZ1246">
        <v>1</v>
      </c>
      <c r="CA1246">
        <v>0</v>
      </c>
      <c r="CB1246">
        <v>1</v>
      </c>
      <c r="CC1246">
        <v>1</v>
      </c>
      <c r="CD1246">
        <v>1</v>
      </c>
      <c r="CE1246">
        <v>0</v>
      </c>
      <c r="CF1246">
        <v>0</v>
      </c>
    </row>
    <row r="1247" spans="1:84" hidden="1" outlineLevel="1">
      <c r="A1247" t="s">
        <v>1277</v>
      </c>
      <c r="B1247" s="9" t="s">
        <v>3222</v>
      </c>
      <c r="C1247" s="1">
        <f t="shared" si="440"/>
        <v>218</v>
      </c>
      <c r="D1247" s="7">
        <f t="shared" si="441"/>
        <v>3</v>
      </c>
      <c r="E1247" s="7">
        <f t="shared" si="442"/>
        <v>4</v>
      </c>
      <c r="F1247" s="7">
        <f t="shared" si="443"/>
        <v>1</v>
      </c>
      <c r="G1247" s="7">
        <f t="shared" si="439"/>
        <v>2</v>
      </c>
      <c r="H1247" s="48">
        <f t="shared" si="444"/>
        <v>71</v>
      </c>
      <c r="I1247" s="163">
        <f t="shared" si="445"/>
        <v>0.3256880733944954</v>
      </c>
      <c r="J1247" s="8"/>
      <c r="K1247" s="2">
        <f t="shared" si="446"/>
        <v>0.14220183486238533</v>
      </c>
      <c r="L1247" s="2">
        <f t="shared" si="447"/>
        <v>6.4220183486238536E-2</v>
      </c>
      <c r="M1247" s="2">
        <f t="shared" si="448"/>
        <v>0.50458715596330272</v>
      </c>
      <c r="N1247" s="2">
        <f t="shared" si="452"/>
        <v>0.17889908256880735</v>
      </c>
      <c r="O1247" s="2">
        <f t="shared" si="453"/>
        <v>0.11009174311926609</v>
      </c>
      <c r="P1247" s="1">
        <v>31</v>
      </c>
      <c r="Q1247" s="1">
        <v>14</v>
      </c>
      <c r="R1247" s="1">
        <v>110</v>
      </c>
      <c r="S1247" s="1">
        <v>39</v>
      </c>
      <c r="T1247" s="1">
        <v>13</v>
      </c>
      <c r="U1247" s="1">
        <v>6</v>
      </c>
      <c r="V1247">
        <v>1</v>
      </c>
      <c r="W1247" s="1"/>
      <c r="Y1247" s="1"/>
      <c r="Z1247" s="1">
        <f t="shared" si="449"/>
        <v>1</v>
      </c>
      <c r="AA1247" s="1">
        <v>0</v>
      </c>
      <c r="AC1247">
        <v>3</v>
      </c>
      <c r="AD1247" s="136">
        <v>0</v>
      </c>
      <c r="AE1247">
        <v>0</v>
      </c>
      <c r="AF1247">
        <v>0</v>
      </c>
      <c r="AI1247" t="str">
        <f t="shared" si="438"/>
        <v>South Hampton</v>
      </c>
      <c r="AJ1247" t="s">
        <v>3115</v>
      </c>
      <c r="AK1247" s="159">
        <v>1</v>
      </c>
      <c r="AL1247" s="7"/>
      <c r="AN1247" s="91">
        <v>33</v>
      </c>
      <c r="AO1247" s="93">
        <v>15</v>
      </c>
      <c r="AP1247" s="93">
        <v>175</v>
      </c>
      <c r="AQ1247" s="100">
        <v>71140</v>
      </c>
      <c r="AR1247" s="100">
        <f t="shared" si="450"/>
        <v>33015</v>
      </c>
      <c r="AS1247" t="s">
        <v>1753</v>
      </c>
      <c r="AT1247" s="103">
        <f t="shared" si="451"/>
        <v>3371140</v>
      </c>
      <c r="AW1247">
        <v>8.01</v>
      </c>
      <c r="AX1247">
        <v>0.13</v>
      </c>
      <c r="AY1247">
        <v>7.87</v>
      </c>
      <c r="BA1247" s="7">
        <f t="shared" si="454"/>
        <v>0</v>
      </c>
      <c r="BB1247" s="7">
        <f t="shared" si="455"/>
        <v>0</v>
      </c>
      <c r="BC1247" s="7">
        <f t="shared" si="456"/>
        <v>1</v>
      </c>
      <c r="BD1247" s="7">
        <f t="shared" si="456"/>
        <v>0</v>
      </c>
      <c r="BE1247" s="7">
        <f t="shared" si="461"/>
        <v>0</v>
      </c>
      <c r="BF1247" s="107">
        <f t="shared" si="457"/>
        <v>0</v>
      </c>
      <c r="BG1247" s="107">
        <f t="shared" si="458"/>
        <v>0</v>
      </c>
      <c r="BH1247" s="107">
        <f t="shared" si="459"/>
        <v>0.504</v>
      </c>
      <c r="BI1247" s="107">
        <f t="shared" si="460"/>
        <v>0</v>
      </c>
      <c r="BJ1247" s="107">
        <f t="shared" si="462"/>
        <v>0</v>
      </c>
      <c r="BK1247" s="151">
        <f t="shared" si="463"/>
        <v>0</v>
      </c>
      <c r="BM1247">
        <v>0</v>
      </c>
      <c r="BN1247">
        <v>0</v>
      </c>
      <c r="BO1247">
        <v>0</v>
      </c>
      <c r="BP1247">
        <v>0</v>
      </c>
      <c r="BQ1247">
        <v>0</v>
      </c>
      <c r="BR1247">
        <v>0</v>
      </c>
      <c r="BS1247">
        <v>0</v>
      </c>
      <c r="BT1247">
        <v>0</v>
      </c>
      <c r="BU1247">
        <v>0</v>
      </c>
      <c r="BW1247">
        <v>0</v>
      </c>
      <c r="BX1247">
        <v>1</v>
      </c>
      <c r="BY1247">
        <v>0</v>
      </c>
      <c r="BZ1247">
        <v>0</v>
      </c>
      <c r="CA1247">
        <v>0</v>
      </c>
      <c r="CB1247">
        <v>0</v>
      </c>
      <c r="CC1247">
        <v>0</v>
      </c>
      <c r="CD1247">
        <v>0</v>
      </c>
      <c r="CE1247">
        <v>0</v>
      </c>
      <c r="CF1247">
        <v>0</v>
      </c>
    </row>
    <row r="1248" spans="1:84" hidden="1" outlineLevel="1">
      <c r="A1248" t="s">
        <v>43</v>
      </c>
      <c r="B1248" s="9" t="s">
        <v>3222</v>
      </c>
      <c r="C1248" s="1">
        <f t="shared" si="440"/>
        <v>296</v>
      </c>
      <c r="D1248" s="7">
        <f t="shared" si="441"/>
        <v>3</v>
      </c>
      <c r="E1248" s="7">
        <f t="shared" si="442"/>
        <v>5</v>
      </c>
      <c r="F1248" s="7">
        <f t="shared" si="443"/>
        <v>1</v>
      </c>
      <c r="G1248" s="7">
        <f t="shared" si="439"/>
        <v>2</v>
      </c>
      <c r="H1248" s="48">
        <f t="shared" si="444"/>
        <v>18</v>
      </c>
      <c r="I1248" s="163">
        <f t="shared" si="445"/>
        <v>6.0810810810810814E-2</v>
      </c>
      <c r="J1248" s="8"/>
      <c r="K1248" s="2">
        <f t="shared" si="446"/>
        <v>0.22297297297297297</v>
      </c>
      <c r="L1248" s="2">
        <f t="shared" si="447"/>
        <v>8.1081081081081086E-2</v>
      </c>
      <c r="M1248" s="2">
        <f t="shared" si="448"/>
        <v>0.33108108108108109</v>
      </c>
      <c r="N1248" s="2">
        <f t="shared" si="452"/>
        <v>0.27027027027027029</v>
      </c>
      <c r="O1248" s="2">
        <f t="shared" si="453"/>
        <v>9.4594594594594461E-2</v>
      </c>
      <c r="P1248" s="1">
        <v>66</v>
      </c>
      <c r="Q1248" s="1">
        <v>24</v>
      </c>
      <c r="R1248" s="1">
        <v>98</v>
      </c>
      <c r="S1248" s="1">
        <v>80</v>
      </c>
      <c r="T1248" s="1">
        <v>26</v>
      </c>
      <c r="U1248" s="1">
        <v>1</v>
      </c>
      <c r="V1248">
        <v>1</v>
      </c>
      <c r="W1248" s="1"/>
      <c r="Y1248" s="1"/>
      <c r="Z1248" s="1">
        <f t="shared" si="449"/>
        <v>0</v>
      </c>
      <c r="AA1248" s="1">
        <v>0</v>
      </c>
      <c r="AC1248">
        <v>0</v>
      </c>
      <c r="AD1248" s="136">
        <v>0</v>
      </c>
      <c r="AE1248">
        <v>0</v>
      </c>
      <c r="AF1248">
        <v>0</v>
      </c>
      <c r="AI1248" t="str">
        <f t="shared" si="438"/>
        <v>Springfield</v>
      </c>
      <c r="AJ1248" t="s">
        <v>164</v>
      </c>
      <c r="AK1248" s="159">
        <v>2</v>
      </c>
      <c r="AL1248" s="7"/>
      <c r="AN1248" s="91">
        <v>33</v>
      </c>
      <c r="AO1248" s="93">
        <v>19</v>
      </c>
      <c r="AP1248" s="93">
        <v>60</v>
      </c>
      <c r="AQ1248" s="100">
        <v>72740</v>
      </c>
      <c r="AR1248" s="100">
        <f t="shared" si="450"/>
        <v>33019</v>
      </c>
      <c r="AS1248" t="s">
        <v>1753</v>
      </c>
      <c r="AT1248" s="103">
        <f t="shared" si="451"/>
        <v>3372740</v>
      </c>
      <c r="AW1248">
        <v>44.14</v>
      </c>
      <c r="AX1248">
        <v>0.89</v>
      </c>
      <c r="AY1248">
        <v>43.25</v>
      </c>
      <c r="BA1248" s="7">
        <f t="shared" si="454"/>
        <v>0</v>
      </c>
      <c r="BB1248" s="7">
        <f t="shared" si="455"/>
        <v>0</v>
      </c>
      <c r="BC1248" s="7">
        <f t="shared" si="456"/>
        <v>1</v>
      </c>
      <c r="BD1248" s="7">
        <f t="shared" si="456"/>
        <v>0</v>
      </c>
      <c r="BE1248" s="7">
        <f t="shared" si="461"/>
        <v>0</v>
      </c>
      <c r="BF1248" s="107">
        <f t="shared" si="457"/>
        <v>0</v>
      </c>
      <c r="BG1248" s="107">
        <f t="shared" si="458"/>
        <v>0</v>
      </c>
      <c r="BH1248" s="107">
        <f t="shared" si="459"/>
        <v>0.33100000000000002</v>
      </c>
      <c r="BI1248" s="107">
        <f t="shared" si="460"/>
        <v>0</v>
      </c>
      <c r="BJ1248" s="107">
        <f t="shared" si="462"/>
        <v>0</v>
      </c>
      <c r="BK1248" s="151">
        <f t="shared" si="463"/>
        <v>0</v>
      </c>
      <c r="BM1248">
        <v>0</v>
      </c>
      <c r="BN1248">
        <v>0</v>
      </c>
      <c r="BO1248">
        <v>0</v>
      </c>
      <c r="BP1248">
        <v>0</v>
      </c>
      <c r="BQ1248">
        <v>0</v>
      </c>
      <c r="BR1248">
        <v>0</v>
      </c>
      <c r="BS1248">
        <v>0</v>
      </c>
      <c r="BT1248">
        <v>0</v>
      </c>
      <c r="BU1248">
        <v>0</v>
      </c>
      <c r="BW1248">
        <v>0</v>
      </c>
      <c r="BX1248">
        <v>0</v>
      </c>
      <c r="BY1248">
        <v>0</v>
      </c>
      <c r="BZ1248">
        <v>0</v>
      </c>
      <c r="CA1248">
        <v>0</v>
      </c>
      <c r="CB1248">
        <v>0</v>
      </c>
      <c r="CC1248">
        <v>0</v>
      </c>
      <c r="CD1248">
        <v>0</v>
      </c>
      <c r="CE1248">
        <v>0</v>
      </c>
      <c r="CF1248">
        <v>0</v>
      </c>
    </row>
    <row r="1249" spans="1:84" hidden="1" outlineLevel="1">
      <c r="A1249" t="s">
        <v>590</v>
      </c>
      <c r="B1249" s="9" t="s">
        <v>3222</v>
      </c>
      <c r="C1249" s="1">
        <f t="shared" si="440"/>
        <v>100</v>
      </c>
      <c r="D1249" s="7">
        <f t="shared" si="441"/>
        <v>5</v>
      </c>
      <c r="E1249" s="7">
        <f t="shared" si="442"/>
        <v>4</v>
      </c>
      <c r="F1249" s="7">
        <f t="shared" si="443"/>
        <v>2</v>
      </c>
      <c r="G1249" s="7">
        <f t="shared" si="439"/>
        <v>1</v>
      </c>
      <c r="H1249" s="48">
        <f t="shared" si="444"/>
        <v>7</v>
      </c>
      <c r="I1249" s="163">
        <f t="shared" si="445"/>
        <v>7.0000000000000007E-2</v>
      </c>
      <c r="J1249" s="8"/>
      <c r="K1249" s="2">
        <f t="shared" si="446"/>
        <v>7.0000000000000007E-2</v>
      </c>
      <c r="L1249" s="2">
        <f t="shared" si="447"/>
        <v>0.08</v>
      </c>
      <c r="M1249" s="2">
        <f t="shared" si="448"/>
        <v>0.28000000000000003</v>
      </c>
      <c r="N1249" s="2">
        <f t="shared" si="452"/>
        <v>0.35</v>
      </c>
      <c r="O1249" s="2">
        <f t="shared" si="453"/>
        <v>0.21999999999999997</v>
      </c>
      <c r="P1249" s="1">
        <v>7</v>
      </c>
      <c r="Q1249" s="1">
        <v>8</v>
      </c>
      <c r="R1249" s="1">
        <v>28</v>
      </c>
      <c r="S1249" s="1">
        <v>35</v>
      </c>
      <c r="T1249" s="1">
        <v>19</v>
      </c>
      <c r="U1249" s="1">
        <v>1</v>
      </c>
      <c r="V1249">
        <v>0</v>
      </c>
      <c r="W1249" s="1"/>
      <c r="Y1249" s="1"/>
      <c r="Z1249" s="1">
        <f t="shared" si="449"/>
        <v>2</v>
      </c>
      <c r="AA1249" s="1">
        <v>0</v>
      </c>
      <c r="AC1249">
        <v>0</v>
      </c>
      <c r="AD1249" s="136">
        <v>0</v>
      </c>
      <c r="AE1249">
        <v>0</v>
      </c>
      <c r="AF1249">
        <v>0</v>
      </c>
      <c r="AI1249" t="str">
        <f t="shared" si="438"/>
        <v>Stark</v>
      </c>
      <c r="AJ1249" t="s">
        <v>1974</v>
      </c>
      <c r="AK1249" s="159">
        <v>2</v>
      </c>
      <c r="AL1249" s="7"/>
      <c r="AN1249" s="91">
        <v>33</v>
      </c>
      <c r="AO1249" s="93">
        <v>7</v>
      </c>
      <c r="AP1249" s="93">
        <v>185</v>
      </c>
      <c r="AQ1249" s="100">
        <v>73060</v>
      </c>
      <c r="AR1249" s="100">
        <f t="shared" si="450"/>
        <v>33007</v>
      </c>
      <c r="AS1249" t="s">
        <v>1753</v>
      </c>
      <c r="AT1249" s="103">
        <f t="shared" si="451"/>
        <v>3373060</v>
      </c>
      <c r="AW1249">
        <v>59.6</v>
      </c>
      <c r="AX1249">
        <v>0.5</v>
      </c>
      <c r="AY1249">
        <v>59.1</v>
      </c>
      <c r="BA1249" s="7">
        <f t="shared" si="454"/>
        <v>0</v>
      </c>
      <c r="BB1249" s="7">
        <f t="shared" si="455"/>
        <v>0</v>
      </c>
      <c r="BC1249" s="7">
        <f t="shared" si="456"/>
        <v>0</v>
      </c>
      <c r="BD1249" s="7">
        <f t="shared" si="456"/>
        <v>1</v>
      </c>
      <c r="BE1249" s="7">
        <f t="shared" si="461"/>
        <v>0</v>
      </c>
      <c r="BF1249" s="107">
        <f t="shared" si="457"/>
        <v>0</v>
      </c>
      <c r="BG1249" s="107">
        <f t="shared" si="458"/>
        <v>0</v>
      </c>
      <c r="BH1249" s="107">
        <f t="shared" si="459"/>
        <v>0</v>
      </c>
      <c r="BI1249" s="107">
        <f t="shared" si="460"/>
        <v>0.35</v>
      </c>
      <c r="BJ1249" s="107">
        <f t="shared" si="462"/>
        <v>0</v>
      </c>
      <c r="BK1249" s="151">
        <f t="shared" si="463"/>
        <v>0</v>
      </c>
      <c r="BM1249">
        <v>0</v>
      </c>
      <c r="BN1249">
        <v>0</v>
      </c>
      <c r="BO1249">
        <v>0</v>
      </c>
      <c r="BP1249">
        <v>0</v>
      </c>
      <c r="BQ1249">
        <v>0</v>
      </c>
      <c r="BR1249">
        <v>0</v>
      </c>
      <c r="BS1249">
        <v>0</v>
      </c>
      <c r="BT1249">
        <v>0</v>
      </c>
      <c r="BU1249">
        <v>0</v>
      </c>
      <c r="BW1249">
        <v>1</v>
      </c>
      <c r="BX1249">
        <v>0</v>
      </c>
      <c r="BY1249">
        <v>1</v>
      </c>
      <c r="BZ1249">
        <v>0</v>
      </c>
      <c r="CA1249">
        <v>0</v>
      </c>
      <c r="CB1249">
        <v>0</v>
      </c>
      <c r="CC1249">
        <v>0</v>
      </c>
      <c r="CD1249">
        <v>0</v>
      </c>
      <c r="CE1249">
        <v>0</v>
      </c>
      <c r="CF1249">
        <v>0</v>
      </c>
    </row>
    <row r="1250" spans="1:84" hidden="1" outlineLevel="1">
      <c r="A1250" t="s">
        <v>584</v>
      </c>
      <c r="B1250" s="9" t="s">
        <v>3222</v>
      </c>
      <c r="C1250" s="1">
        <f t="shared" si="440"/>
        <v>134</v>
      </c>
      <c r="D1250" s="7">
        <f t="shared" si="441"/>
        <v>4</v>
      </c>
      <c r="E1250" s="7">
        <f t="shared" si="442"/>
        <v>5</v>
      </c>
      <c r="F1250" s="7">
        <f t="shared" si="443"/>
        <v>2</v>
      </c>
      <c r="G1250" s="7">
        <f t="shared" si="439"/>
        <v>1</v>
      </c>
      <c r="H1250" s="48">
        <f t="shared" si="444"/>
        <v>32</v>
      </c>
      <c r="I1250" s="163">
        <f t="shared" si="445"/>
        <v>0.23880597014925373</v>
      </c>
      <c r="J1250" s="8"/>
      <c r="K1250" s="2">
        <f t="shared" si="446"/>
        <v>0.11940298507462686</v>
      </c>
      <c r="L1250" s="2">
        <f t="shared" si="447"/>
        <v>0.11194029850746269</v>
      </c>
      <c r="M1250" s="2">
        <f t="shared" si="448"/>
        <v>0.18656716417910449</v>
      </c>
      <c r="N1250" s="2">
        <f t="shared" si="452"/>
        <v>0.42537313432835822</v>
      </c>
      <c r="O1250" s="2">
        <f t="shared" si="453"/>
        <v>0.15671641791044777</v>
      </c>
      <c r="P1250" s="1">
        <v>16</v>
      </c>
      <c r="Q1250" s="1">
        <v>15</v>
      </c>
      <c r="R1250" s="1">
        <v>25</v>
      </c>
      <c r="S1250" s="1">
        <v>57</v>
      </c>
      <c r="T1250" s="1">
        <v>18</v>
      </c>
      <c r="U1250" s="1">
        <v>2</v>
      </c>
      <c r="V1250">
        <v>0</v>
      </c>
      <c r="W1250" s="1"/>
      <c r="Y1250" s="1"/>
      <c r="Z1250" s="1">
        <f t="shared" si="449"/>
        <v>0</v>
      </c>
      <c r="AA1250" s="1">
        <v>1</v>
      </c>
      <c r="AC1250">
        <v>0</v>
      </c>
      <c r="AD1250" s="136">
        <v>0</v>
      </c>
      <c r="AE1250">
        <v>0</v>
      </c>
      <c r="AF1250">
        <v>0</v>
      </c>
      <c r="AI1250" t="str">
        <f t="shared" si="438"/>
        <v>Stewartstown</v>
      </c>
      <c r="AJ1250" t="s">
        <v>1974</v>
      </c>
      <c r="AK1250" s="159">
        <v>2</v>
      </c>
      <c r="AL1250" s="7"/>
      <c r="AN1250" s="91">
        <v>33</v>
      </c>
      <c r="AO1250" s="93">
        <v>7</v>
      </c>
      <c r="AP1250" s="93">
        <v>190</v>
      </c>
      <c r="AQ1250" s="100">
        <v>73380</v>
      </c>
      <c r="AR1250" s="100">
        <f t="shared" si="450"/>
        <v>33007</v>
      </c>
      <c r="AS1250" t="s">
        <v>1753</v>
      </c>
      <c r="AT1250" s="103">
        <f t="shared" si="451"/>
        <v>3373380</v>
      </c>
      <c r="AW1250">
        <v>46.78</v>
      </c>
      <c r="AX1250">
        <v>0.39</v>
      </c>
      <c r="AY1250">
        <v>46.38</v>
      </c>
      <c r="BA1250" s="7">
        <f t="shared" si="454"/>
        <v>0</v>
      </c>
      <c r="BB1250" s="7">
        <f t="shared" si="455"/>
        <v>0</v>
      </c>
      <c r="BC1250" s="7">
        <f t="shared" si="456"/>
        <v>0</v>
      </c>
      <c r="BD1250" s="7">
        <f t="shared" si="456"/>
        <v>1</v>
      </c>
      <c r="BE1250" s="7">
        <f t="shared" si="461"/>
        <v>0</v>
      </c>
      <c r="BF1250" s="107">
        <f t="shared" si="457"/>
        <v>0</v>
      </c>
      <c r="BG1250" s="107">
        <f t="shared" si="458"/>
        <v>0</v>
      </c>
      <c r="BH1250" s="107">
        <f t="shared" si="459"/>
        <v>0</v>
      </c>
      <c r="BI1250" s="107">
        <f t="shared" si="460"/>
        <v>0.42499999999999999</v>
      </c>
      <c r="BJ1250" s="107">
        <f t="shared" si="462"/>
        <v>0</v>
      </c>
      <c r="BK1250" s="151">
        <f t="shared" si="463"/>
        <v>0</v>
      </c>
      <c r="BM1250">
        <v>0</v>
      </c>
      <c r="BN1250">
        <v>0</v>
      </c>
      <c r="BO1250">
        <v>0</v>
      </c>
      <c r="BP1250">
        <v>0</v>
      </c>
      <c r="BQ1250">
        <v>0</v>
      </c>
      <c r="BR1250">
        <v>0</v>
      </c>
      <c r="BS1250">
        <v>0</v>
      </c>
      <c r="BT1250">
        <v>0</v>
      </c>
      <c r="BU1250">
        <v>0</v>
      </c>
      <c r="BW1250">
        <v>0</v>
      </c>
      <c r="BX1250">
        <v>0</v>
      </c>
      <c r="BY1250">
        <v>0</v>
      </c>
      <c r="BZ1250">
        <v>0</v>
      </c>
      <c r="CA1250">
        <v>0</v>
      </c>
      <c r="CB1250">
        <v>0</v>
      </c>
      <c r="CC1250">
        <v>0</v>
      </c>
      <c r="CD1250">
        <v>0</v>
      </c>
      <c r="CE1250">
        <v>0</v>
      </c>
      <c r="CF1250">
        <v>0</v>
      </c>
    </row>
    <row r="1251" spans="1:84" hidden="1" outlineLevel="1">
      <c r="A1251" t="s">
        <v>1467</v>
      </c>
      <c r="B1251" s="9" t="s">
        <v>3222</v>
      </c>
      <c r="C1251" s="1">
        <f t="shared" si="440"/>
        <v>289</v>
      </c>
      <c r="D1251" s="7">
        <f t="shared" si="441"/>
        <v>4</v>
      </c>
      <c r="E1251" s="7">
        <f t="shared" si="442"/>
        <v>5</v>
      </c>
      <c r="F1251" s="7">
        <f t="shared" si="443"/>
        <v>1</v>
      </c>
      <c r="G1251" s="7">
        <f t="shared" si="439"/>
        <v>2</v>
      </c>
      <c r="H1251" s="48">
        <f t="shared" si="444"/>
        <v>26</v>
      </c>
      <c r="I1251" s="163">
        <f t="shared" si="445"/>
        <v>8.9965397923875437E-2</v>
      </c>
      <c r="J1251" s="8"/>
      <c r="K1251" s="2">
        <f t="shared" si="446"/>
        <v>0.17647058823529413</v>
      </c>
      <c r="L1251" s="2">
        <f t="shared" si="447"/>
        <v>8.6505190311418678E-2</v>
      </c>
      <c r="M1251" s="2">
        <f t="shared" si="448"/>
        <v>0.31141868512110726</v>
      </c>
      <c r="N1251" s="2">
        <f t="shared" si="452"/>
        <v>0.22145328719723184</v>
      </c>
      <c r="O1251" s="2">
        <f t="shared" si="453"/>
        <v>0.20415224913494806</v>
      </c>
      <c r="P1251" s="1">
        <v>51</v>
      </c>
      <c r="Q1251" s="1">
        <v>25</v>
      </c>
      <c r="R1251" s="1">
        <v>90</v>
      </c>
      <c r="S1251" s="1">
        <v>64</v>
      </c>
      <c r="T1251" s="1">
        <v>56</v>
      </c>
      <c r="U1251" s="1">
        <v>0</v>
      </c>
      <c r="V1251">
        <v>1</v>
      </c>
      <c r="W1251" s="1"/>
      <c r="Y1251" s="1"/>
      <c r="Z1251" s="1">
        <f t="shared" si="449"/>
        <v>1</v>
      </c>
      <c r="AA1251" s="1">
        <v>1</v>
      </c>
      <c r="AC1251">
        <v>0</v>
      </c>
      <c r="AD1251" s="136">
        <v>0</v>
      </c>
      <c r="AE1251">
        <v>0</v>
      </c>
      <c r="AF1251">
        <v>0</v>
      </c>
      <c r="AI1251" t="str">
        <f t="shared" si="438"/>
        <v>Stoddard</v>
      </c>
      <c r="AJ1251" t="s">
        <v>1402</v>
      </c>
      <c r="AK1251" s="159">
        <v>2</v>
      </c>
      <c r="AL1251" s="7"/>
      <c r="AN1251" s="91">
        <v>33</v>
      </c>
      <c r="AO1251" s="93">
        <v>5</v>
      </c>
      <c r="AP1251" s="93">
        <v>80</v>
      </c>
      <c r="AQ1251" s="100">
        <v>73700</v>
      </c>
      <c r="AR1251" s="100">
        <f t="shared" si="450"/>
        <v>33005</v>
      </c>
      <c r="AS1251" t="s">
        <v>1753</v>
      </c>
      <c r="AT1251" s="103">
        <f t="shared" si="451"/>
        <v>3373700</v>
      </c>
      <c r="AW1251">
        <v>53.01</v>
      </c>
      <c r="AX1251">
        <v>2.13</v>
      </c>
      <c r="AY1251">
        <v>50.88</v>
      </c>
      <c r="BA1251" s="7">
        <f t="shared" si="454"/>
        <v>0</v>
      </c>
      <c r="BB1251" s="7">
        <f t="shared" si="455"/>
        <v>0</v>
      </c>
      <c r="BC1251" s="7">
        <f t="shared" si="456"/>
        <v>1</v>
      </c>
      <c r="BD1251" s="7">
        <f t="shared" si="456"/>
        <v>0</v>
      </c>
      <c r="BE1251" s="7">
        <f t="shared" si="461"/>
        <v>0</v>
      </c>
      <c r="BF1251" s="107">
        <f t="shared" si="457"/>
        <v>0</v>
      </c>
      <c r="BG1251" s="107">
        <f t="shared" si="458"/>
        <v>0</v>
      </c>
      <c r="BH1251" s="107">
        <f t="shared" si="459"/>
        <v>0.311</v>
      </c>
      <c r="BI1251" s="107">
        <f t="shared" si="460"/>
        <v>0</v>
      </c>
      <c r="BJ1251" s="107">
        <f t="shared" si="462"/>
        <v>0</v>
      </c>
      <c r="BK1251" s="151">
        <f t="shared" si="463"/>
        <v>0</v>
      </c>
      <c r="BM1251">
        <v>0</v>
      </c>
      <c r="BN1251">
        <v>0</v>
      </c>
      <c r="BO1251">
        <v>0</v>
      </c>
      <c r="BP1251">
        <v>0</v>
      </c>
      <c r="BQ1251">
        <v>0</v>
      </c>
      <c r="BR1251">
        <v>0</v>
      </c>
      <c r="BS1251">
        <v>0</v>
      </c>
      <c r="BT1251">
        <v>0</v>
      </c>
      <c r="BU1251">
        <v>0</v>
      </c>
      <c r="BW1251">
        <v>1</v>
      </c>
      <c r="BX1251">
        <v>0</v>
      </c>
      <c r="BY1251">
        <v>0</v>
      </c>
      <c r="BZ1251">
        <v>0</v>
      </c>
      <c r="CA1251">
        <v>0</v>
      </c>
      <c r="CB1251">
        <v>0</v>
      </c>
      <c r="CC1251">
        <v>0</v>
      </c>
      <c r="CD1251">
        <v>0</v>
      </c>
      <c r="CE1251">
        <v>0</v>
      </c>
      <c r="CF1251">
        <v>0</v>
      </c>
    </row>
    <row r="1252" spans="1:84" hidden="1" outlineLevel="1">
      <c r="A1252" t="s">
        <v>2101</v>
      </c>
      <c r="B1252" s="9" t="s">
        <v>3222</v>
      </c>
      <c r="C1252" s="1">
        <f t="shared" si="440"/>
        <v>911</v>
      </c>
      <c r="D1252" s="7">
        <f t="shared" si="441"/>
        <v>4</v>
      </c>
      <c r="E1252" s="7">
        <f t="shared" si="442"/>
        <v>5</v>
      </c>
      <c r="F1252" s="7">
        <f t="shared" si="443"/>
        <v>1</v>
      </c>
      <c r="G1252" s="7">
        <f t="shared" si="439"/>
        <v>2</v>
      </c>
      <c r="H1252" s="48">
        <f t="shared" si="444"/>
        <v>37</v>
      </c>
      <c r="I1252" s="163">
        <f t="shared" si="445"/>
        <v>4.0614709110867182E-2</v>
      </c>
      <c r="J1252" s="8"/>
      <c r="K1252" s="2">
        <f t="shared" si="446"/>
        <v>0.15257958287596049</v>
      </c>
      <c r="L1252" s="2">
        <f t="shared" si="447"/>
        <v>0.10428100987925357</v>
      </c>
      <c r="M1252" s="2">
        <f t="shared" si="448"/>
        <v>0.29857299670691545</v>
      </c>
      <c r="N1252" s="2">
        <f t="shared" si="452"/>
        <v>0.25795828759604827</v>
      </c>
      <c r="O1252" s="2">
        <f t="shared" si="453"/>
        <v>0.18660812294182216</v>
      </c>
      <c r="P1252" s="1">
        <v>139</v>
      </c>
      <c r="Q1252" s="1">
        <v>95</v>
      </c>
      <c r="R1252" s="1">
        <v>272</v>
      </c>
      <c r="S1252" s="1">
        <v>235</v>
      </c>
      <c r="T1252" s="1">
        <v>146</v>
      </c>
      <c r="U1252" s="1">
        <v>14</v>
      </c>
      <c r="V1252">
        <v>1</v>
      </c>
      <c r="W1252" s="1"/>
      <c r="Y1252" s="1"/>
      <c r="Z1252" s="1">
        <f t="shared" si="449"/>
        <v>4</v>
      </c>
      <c r="AA1252" s="1">
        <v>1</v>
      </c>
      <c r="AC1252">
        <v>4</v>
      </c>
      <c r="AD1252" s="136">
        <v>0</v>
      </c>
      <c r="AE1252">
        <v>0</v>
      </c>
      <c r="AF1252">
        <v>0</v>
      </c>
      <c r="AI1252" t="str">
        <f t="shared" si="438"/>
        <v>Strafford</v>
      </c>
      <c r="AJ1252" t="s">
        <v>2101</v>
      </c>
      <c r="AK1252" s="159">
        <v>1</v>
      </c>
      <c r="AL1252" s="7"/>
      <c r="AN1252" s="91">
        <v>33</v>
      </c>
      <c r="AO1252" s="93">
        <v>17</v>
      </c>
      <c r="AP1252" s="93">
        <v>65</v>
      </c>
      <c r="AQ1252" s="100">
        <v>73860</v>
      </c>
      <c r="AR1252" s="100">
        <f t="shared" si="450"/>
        <v>33017</v>
      </c>
      <c r="AS1252" t="s">
        <v>1753</v>
      </c>
      <c r="AT1252" s="103">
        <f t="shared" si="451"/>
        <v>3373860</v>
      </c>
      <c r="AW1252">
        <v>51.42</v>
      </c>
      <c r="AX1252">
        <v>2.25</v>
      </c>
      <c r="AY1252">
        <v>49.17</v>
      </c>
      <c r="BA1252" s="7">
        <f t="shared" si="454"/>
        <v>0</v>
      </c>
      <c r="BB1252" s="7">
        <f t="shared" si="455"/>
        <v>0</v>
      </c>
      <c r="BC1252" s="7">
        <f t="shared" si="456"/>
        <v>1</v>
      </c>
      <c r="BD1252" s="7">
        <f t="shared" si="456"/>
        <v>0</v>
      </c>
      <c r="BE1252" s="7">
        <f t="shared" si="461"/>
        <v>0</v>
      </c>
      <c r="BF1252" s="107">
        <f t="shared" si="457"/>
        <v>0</v>
      </c>
      <c r="BG1252" s="107">
        <f t="shared" si="458"/>
        <v>0</v>
      </c>
      <c r="BH1252" s="107">
        <f t="shared" si="459"/>
        <v>0.29799999999999999</v>
      </c>
      <c r="BI1252" s="107">
        <f t="shared" si="460"/>
        <v>0</v>
      </c>
      <c r="BJ1252" s="107">
        <f t="shared" si="462"/>
        <v>0</v>
      </c>
      <c r="BK1252" s="151">
        <f t="shared" si="463"/>
        <v>0</v>
      </c>
      <c r="BM1252">
        <v>0</v>
      </c>
      <c r="BN1252">
        <v>1</v>
      </c>
      <c r="BO1252">
        <v>0</v>
      </c>
      <c r="BP1252">
        <v>0</v>
      </c>
      <c r="BQ1252">
        <v>0</v>
      </c>
      <c r="BR1252">
        <v>0</v>
      </c>
      <c r="BS1252">
        <v>0</v>
      </c>
      <c r="BT1252">
        <v>0</v>
      </c>
      <c r="BU1252">
        <v>0</v>
      </c>
      <c r="BW1252">
        <v>0</v>
      </c>
      <c r="BX1252">
        <v>1</v>
      </c>
      <c r="BY1252">
        <v>0</v>
      </c>
      <c r="BZ1252">
        <v>0</v>
      </c>
      <c r="CA1252">
        <v>0</v>
      </c>
      <c r="CB1252">
        <v>1</v>
      </c>
      <c r="CC1252">
        <v>0</v>
      </c>
      <c r="CD1252">
        <v>1</v>
      </c>
      <c r="CE1252">
        <v>0</v>
      </c>
      <c r="CF1252">
        <v>0</v>
      </c>
    </row>
    <row r="1253" spans="1:84" hidden="1" outlineLevel="1">
      <c r="A1253" t="s">
        <v>3143</v>
      </c>
      <c r="B1253" s="9" t="s">
        <v>3222</v>
      </c>
      <c r="C1253" s="1">
        <f t="shared" si="440"/>
        <v>73</v>
      </c>
      <c r="D1253" s="7">
        <f t="shared" si="441"/>
        <v>4</v>
      </c>
      <c r="E1253" s="7">
        <f t="shared" si="442"/>
        <v>5</v>
      </c>
      <c r="F1253" s="7">
        <f t="shared" si="443"/>
        <v>1</v>
      </c>
      <c r="G1253" s="7">
        <f t="shared" si="439"/>
        <v>2</v>
      </c>
      <c r="H1253" s="48">
        <f t="shared" si="444"/>
        <v>5</v>
      </c>
      <c r="I1253" s="163">
        <f t="shared" si="445"/>
        <v>6.8493150684931503E-2</v>
      </c>
      <c r="J1253" s="8"/>
      <c r="K1253" s="2">
        <f t="shared" si="446"/>
        <v>0.1095890410958904</v>
      </c>
      <c r="L1253" s="2">
        <f t="shared" si="447"/>
        <v>9.5890410958904104E-2</v>
      </c>
      <c r="M1253" s="2">
        <f t="shared" si="448"/>
        <v>0.34246575342465752</v>
      </c>
      <c r="N1253" s="2">
        <f t="shared" si="452"/>
        <v>0.27397260273972601</v>
      </c>
      <c r="O1253" s="2">
        <f t="shared" si="453"/>
        <v>0.17808219178082202</v>
      </c>
      <c r="P1253" s="1">
        <v>8</v>
      </c>
      <c r="Q1253" s="1">
        <v>7</v>
      </c>
      <c r="R1253" s="1">
        <v>25</v>
      </c>
      <c r="S1253" s="1">
        <v>20</v>
      </c>
      <c r="T1253" s="1">
        <v>10</v>
      </c>
      <c r="U1253" s="1">
        <v>1</v>
      </c>
      <c r="V1253">
        <v>0</v>
      </c>
      <c r="W1253" s="1"/>
      <c r="Y1253" s="1"/>
      <c r="Z1253" s="1">
        <f t="shared" si="449"/>
        <v>0</v>
      </c>
      <c r="AA1253" s="1">
        <v>0</v>
      </c>
      <c r="AC1253">
        <v>0</v>
      </c>
      <c r="AD1253" s="136">
        <v>2</v>
      </c>
      <c r="AE1253">
        <v>0</v>
      </c>
      <c r="AF1253">
        <v>0</v>
      </c>
      <c r="AI1253" t="str">
        <f t="shared" si="438"/>
        <v>Stratford</v>
      </c>
      <c r="AJ1253" t="s">
        <v>1974</v>
      </c>
      <c r="AK1253" s="159">
        <v>2</v>
      </c>
      <c r="AL1253" s="7"/>
      <c r="AN1253" s="91">
        <v>33</v>
      </c>
      <c r="AO1253" s="93">
        <v>7</v>
      </c>
      <c r="AP1253" s="93">
        <v>195</v>
      </c>
      <c r="AQ1253" s="100">
        <v>74180</v>
      </c>
      <c r="AR1253" s="100">
        <f t="shared" si="450"/>
        <v>33007</v>
      </c>
      <c r="AS1253" t="s">
        <v>1753</v>
      </c>
      <c r="AT1253" s="103">
        <f t="shared" si="451"/>
        <v>3374180</v>
      </c>
      <c r="AW1253">
        <v>80</v>
      </c>
      <c r="AX1253">
        <v>0.14000000000000001</v>
      </c>
      <c r="AY1253">
        <v>79.849999999999994</v>
      </c>
      <c r="BA1253" s="7">
        <f t="shared" si="454"/>
        <v>0</v>
      </c>
      <c r="BB1253" s="7">
        <f t="shared" si="455"/>
        <v>0</v>
      </c>
      <c r="BC1253" s="7">
        <f t="shared" si="456"/>
        <v>1</v>
      </c>
      <c r="BD1253" s="7">
        <f t="shared" si="456"/>
        <v>0</v>
      </c>
      <c r="BE1253" s="7">
        <f t="shared" si="461"/>
        <v>0</v>
      </c>
      <c r="BF1253" s="107">
        <f t="shared" si="457"/>
        <v>0</v>
      </c>
      <c r="BG1253" s="107">
        <f t="shared" si="458"/>
        <v>0</v>
      </c>
      <c r="BH1253" s="107">
        <f t="shared" si="459"/>
        <v>0.34200000000000003</v>
      </c>
      <c r="BI1253" s="107">
        <f t="shared" si="460"/>
        <v>0</v>
      </c>
      <c r="BJ1253" s="107">
        <f t="shared" si="462"/>
        <v>0</v>
      </c>
      <c r="BK1253" s="151">
        <f t="shared" si="463"/>
        <v>0</v>
      </c>
      <c r="BM1253">
        <v>0</v>
      </c>
      <c r="BN1253">
        <v>0</v>
      </c>
      <c r="BO1253">
        <v>0</v>
      </c>
      <c r="BP1253">
        <v>0</v>
      </c>
      <c r="BQ1253">
        <v>0</v>
      </c>
      <c r="BR1253">
        <v>0</v>
      </c>
      <c r="BS1253">
        <v>0</v>
      </c>
      <c r="BT1253">
        <v>0</v>
      </c>
      <c r="BU1253">
        <v>0</v>
      </c>
      <c r="BW1253">
        <v>0</v>
      </c>
      <c r="BX1253">
        <v>0</v>
      </c>
      <c r="BY1253">
        <v>0</v>
      </c>
      <c r="BZ1253">
        <v>0</v>
      </c>
      <c r="CA1253">
        <v>0</v>
      </c>
      <c r="CB1253">
        <v>0</v>
      </c>
      <c r="CC1253">
        <v>0</v>
      </c>
      <c r="CD1253">
        <v>0</v>
      </c>
      <c r="CE1253">
        <v>0</v>
      </c>
      <c r="CF1253">
        <v>0</v>
      </c>
    </row>
    <row r="1254" spans="1:84" hidden="1" outlineLevel="1">
      <c r="A1254" t="s">
        <v>1673</v>
      </c>
      <c r="B1254" s="9" t="s">
        <v>3222</v>
      </c>
      <c r="C1254" s="1">
        <f t="shared" si="440"/>
        <v>1890</v>
      </c>
      <c r="D1254" s="7">
        <f t="shared" si="441"/>
        <v>2</v>
      </c>
      <c r="E1254" s="7">
        <f t="shared" si="442"/>
        <v>4</v>
      </c>
      <c r="F1254" s="7">
        <f t="shared" si="443"/>
        <v>1</v>
      </c>
      <c r="G1254" s="7">
        <f t="shared" si="439"/>
        <v>3</v>
      </c>
      <c r="H1254" s="48">
        <f t="shared" si="444"/>
        <v>563</v>
      </c>
      <c r="I1254" s="163">
        <f t="shared" si="445"/>
        <v>0.29788359788359786</v>
      </c>
      <c r="J1254" s="8"/>
      <c r="K1254" s="2">
        <f t="shared" si="446"/>
        <v>0.20846560846560847</v>
      </c>
      <c r="L1254" s="2">
        <f t="shared" si="447"/>
        <v>6.9312169312169311E-2</v>
      </c>
      <c r="M1254" s="2">
        <f t="shared" si="448"/>
        <v>0.50634920634920633</v>
      </c>
      <c r="N1254" s="2">
        <f t="shared" si="452"/>
        <v>0.14867724867724869</v>
      </c>
      <c r="O1254" s="2">
        <f t="shared" si="453"/>
        <v>6.7195767195767198E-2</v>
      </c>
      <c r="P1254" s="1">
        <v>394</v>
      </c>
      <c r="Q1254" s="1">
        <v>131</v>
      </c>
      <c r="R1254" s="1">
        <v>957</v>
      </c>
      <c r="S1254" s="1">
        <v>281</v>
      </c>
      <c r="T1254" s="1">
        <v>98</v>
      </c>
      <c r="U1254" s="1">
        <v>7</v>
      </c>
      <c r="V1254">
        <v>0</v>
      </c>
      <c r="W1254" s="1"/>
      <c r="Y1254" s="1"/>
      <c r="Z1254" s="1">
        <f t="shared" si="449"/>
        <v>2</v>
      </c>
      <c r="AA1254" s="1">
        <v>5</v>
      </c>
      <c r="AC1254">
        <v>8</v>
      </c>
      <c r="AD1254" s="136">
        <v>4</v>
      </c>
      <c r="AE1254">
        <v>1</v>
      </c>
      <c r="AF1254">
        <v>2</v>
      </c>
      <c r="AI1254" t="str">
        <f t="shared" si="438"/>
        <v>Stratham</v>
      </c>
      <c r="AJ1254" t="s">
        <v>3115</v>
      </c>
      <c r="AK1254" s="159">
        <v>1</v>
      </c>
      <c r="AL1254" s="7"/>
      <c r="AN1254" s="91">
        <v>33</v>
      </c>
      <c r="AO1254" s="93">
        <v>15</v>
      </c>
      <c r="AP1254" s="93">
        <v>180</v>
      </c>
      <c r="AQ1254" s="100">
        <v>74340</v>
      </c>
      <c r="AR1254" s="100">
        <f t="shared" si="450"/>
        <v>33015</v>
      </c>
      <c r="AS1254" t="s">
        <v>1753</v>
      </c>
      <c r="AT1254" s="103">
        <f t="shared" si="451"/>
        <v>3374340</v>
      </c>
      <c r="AW1254">
        <v>15.48</v>
      </c>
      <c r="AX1254">
        <v>0.37</v>
      </c>
      <c r="AY1254">
        <v>15.11</v>
      </c>
      <c r="BA1254" s="7">
        <f t="shared" si="454"/>
        <v>0</v>
      </c>
      <c r="BB1254" s="7">
        <f t="shared" si="455"/>
        <v>0</v>
      </c>
      <c r="BC1254" s="7">
        <f t="shared" si="456"/>
        <v>1</v>
      </c>
      <c r="BD1254" s="7">
        <f t="shared" si="456"/>
        <v>0</v>
      </c>
      <c r="BE1254" s="7">
        <f t="shared" si="461"/>
        <v>0</v>
      </c>
      <c r="BF1254" s="107">
        <f t="shared" si="457"/>
        <v>0</v>
      </c>
      <c r="BG1254" s="107">
        <f t="shared" si="458"/>
        <v>0</v>
      </c>
      <c r="BH1254" s="107">
        <f t="shared" si="459"/>
        <v>0.50600000000000001</v>
      </c>
      <c r="BI1254" s="107">
        <f t="shared" si="460"/>
        <v>0</v>
      </c>
      <c r="BJ1254" s="107">
        <f t="shared" si="462"/>
        <v>0</v>
      </c>
      <c r="BK1254" s="151">
        <f t="shared" si="463"/>
        <v>0</v>
      </c>
      <c r="BM1254">
        <v>0</v>
      </c>
      <c r="BN1254">
        <v>0</v>
      </c>
      <c r="BO1254">
        <v>0</v>
      </c>
      <c r="BP1254">
        <v>0</v>
      </c>
      <c r="BQ1254">
        <v>0</v>
      </c>
      <c r="BR1254">
        <v>0</v>
      </c>
      <c r="BS1254">
        <v>0</v>
      </c>
      <c r="BT1254">
        <v>0</v>
      </c>
      <c r="BU1254">
        <v>0</v>
      </c>
      <c r="BW1254">
        <v>0</v>
      </c>
      <c r="BX1254">
        <v>0</v>
      </c>
      <c r="BY1254">
        <v>0</v>
      </c>
      <c r="BZ1254">
        <v>0</v>
      </c>
      <c r="CA1254">
        <v>0</v>
      </c>
      <c r="CB1254">
        <v>2</v>
      </c>
      <c r="CC1254">
        <v>0</v>
      </c>
      <c r="CD1254">
        <v>0</v>
      </c>
      <c r="CE1254">
        <v>0</v>
      </c>
      <c r="CF1254">
        <v>0</v>
      </c>
    </row>
    <row r="1255" spans="1:84" hidden="1" outlineLevel="1">
      <c r="A1255" t="s">
        <v>2134</v>
      </c>
      <c r="B1255" s="9" t="s">
        <v>3222</v>
      </c>
      <c r="C1255" s="1">
        <f t="shared" si="440"/>
        <v>152</v>
      </c>
      <c r="D1255" s="7">
        <f t="shared" si="441"/>
        <v>3</v>
      </c>
      <c r="E1255" s="7">
        <f t="shared" si="442"/>
        <v>4</v>
      </c>
      <c r="F1255" s="7">
        <f t="shared" si="443"/>
        <v>1</v>
      </c>
      <c r="G1255" s="7">
        <f t="shared" si="439"/>
        <v>2</v>
      </c>
      <c r="H1255" s="48">
        <f t="shared" si="444"/>
        <v>2</v>
      </c>
      <c r="I1255" s="163">
        <f t="shared" si="445"/>
        <v>1.3157894736842105E-2</v>
      </c>
      <c r="J1255" s="8"/>
      <c r="K1255" s="2">
        <f t="shared" si="446"/>
        <v>0.22368421052631579</v>
      </c>
      <c r="L1255" s="2">
        <f t="shared" si="447"/>
        <v>0.13157894736842105</v>
      </c>
      <c r="M1255" s="2">
        <f t="shared" si="448"/>
        <v>0.30263157894736842</v>
      </c>
      <c r="N1255" s="2">
        <f t="shared" si="452"/>
        <v>0.28947368421052633</v>
      </c>
      <c r="O1255" s="2">
        <f t="shared" si="453"/>
        <v>5.2631578947368418E-2</v>
      </c>
      <c r="P1255" s="1">
        <v>34</v>
      </c>
      <c r="Q1255" s="1">
        <v>20</v>
      </c>
      <c r="R1255" s="1">
        <v>46</v>
      </c>
      <c r="S1255" s="1">
        <v>44</v>
      </c>
      <c r="T1255" s="1">
        <v>4</v>
      </c>
      <c r="U1255" s="1">
        <v>1</v>
      </c>
      <c r="V1255">
        <v>0</v>
      </c>
      <c r="W1255" s="1"/>
      <c r="Y1255" s="1"/>
      <c r="Z1255" s="1">
        <f t="shared" si="449"/>
        <v>2</v>
      </c>
      <c r="AA1255" s="1">
        <v>1</v>
      </c>
      <c r="AC1255">
        <v>0</v>
      </c>
      <c r="AD1255" s="136">
        <v>0</v>
      </c>
      <c r="AE1255">
        <v>0</v>
      </c>
      <c r="AF1255">
        <v>0</v>
      </c>
      <c r="AI1255" t="str">
        <f t="shared" si="438"/>
        <v>Sugar Hill</v>
      </c>
      <c r="AJ1255" t="s">
        <v>945</v>
      </c>
      <c r="AK1255" s="159">
        <v>2</v>
      </c>
      <c r="AL1255" s="7"/>
      <c r="AN1255" s="91">
        <v>33</v>
      </c>
      <c r="AO1255" s="93">
        <v>9</v>
      </c>
      <c r="AP1255" s="93">
        <v>167</v>
      </c>
      <c r="AQ1255" s="100">
        <v>74740</v>
      </c>
      <c r="AR1255" s="100">
        <f t="shared" si="450"/>
        <v>33009</v>
      </c>
      <c r="AS1255" t="s">
        <v>1753</v>
      </c>
      <c r="AT1255" s="103">
        <f t="shared" si="451"/>
        <v>3374740</v>
      </c>
      <c r="AW1255">
        <v>17.23</v>
      </c>
      <c r="AX1255">
        <v>0.11</v>
      </c>
      <c r="AY1255">
        <v>17.11</v>
      </c>
      <c r="BA1255" s="7">
        <f t="shared" si="454"/>
        <v>0</v>
      </c>
      <c r="BB1255" s="7">
        <f t="shared" si="455"/>
        <v>0</v>
      </c>
      <c r="BC1255" s="7">
        <f t="shared" si="456"/>
        <v>1</v>
      </c>
      <c r="BD1255" s="7">
        <f t="shared" si="456"/>
        <v>0</v>
      </c>
      <c r="BE1255" s="7">
        <f t="shared" si="461"/>
        <v>0</v>
      </c>
      <c r="BF1255" s="107">
        <f t="shared" si="457"/>
        <v>0</v>
      </c>
      <c r="BG1255" s="107">
        <f t="shared" si="458"/>
        <v>0</v>
      </c>
      <c r="BH1255" s="107">
        <f t="shared" si="459"/>
        <v>0.30199999999999999</v>
      </c>
      <c r="BI1255" s="107">
        <f t="shared" si="460"/>
        <v>0</v>
      </c>
      <c r="BJ1255" s="107">
        <f t="shared" si="462"/>
        <v>0</v>
      </c>
      <c r="BK1255" s="151">
        <f t="shared" si="463"/>
        <v>0</v>
      </c>
      <c r="BM1255">
        <v>0</v>
      </c>
      <c r="BN1255">
        <v>0</v>
      </c>
      <c r="BO1255">
        <v>0</v>
      </c>
      <c r="BP1255">
        <v>0</v>
      </c>
      <c r="BQ1255">
        <v>0</v>
      </c>
      <c r="BR1255">
        <v>0</v>
      </c>
      <c r="BS1255">
        <v>0</v>
      </c>
      <c r="BT1255">
        <v>0</v>
      </c>
      <c r="BU1255">
        <v>0</v>
      </c>
      <c r="BW1255">
        <v>2</v>
      </c>
      <c r="BX1255">
        <v>0</v>
      </c>
      <c r="BY1255">
        <v>0</v>
      </c>
      <c r="BZ1255">
        <v>0</v>
      </c>
      <c r="CA1255">
        <v>0</v>
      </c>
      <c r="CB1255">
        <v>0</v>
      </c>
      <c r="CC1255">
        <v>0</v>
      </c>
      <c r="CD1255">
        <v>0</v>
      </c>
      <c r="CE1255">
        <v>0</v>
      </c>
      <c r="CF1255">
        <v>0</v>
      </c>
    </row>
    <row r="1256" spans="1:84" hidden="1" outlineLevel="1">
      <c r="A1256" t="s">
        <v>164</v>
      </c>
      <c r="B1256" s="9" t="s">
        <v>3222</v>
      </c>
      <c r="C1256" s="1">
        <f t="shared" si="440"/>
        <v>125</v>
      </c>
      <c r="D1256" s="7">
        <f t="shared" si="441"/>
        <v>3</v>
      </c>
      <c r="E1256" s="7">
        <f t="shared" si="442"/>
        <v>5</v>
      </c>
      <c r="F1256" s="7">
        <f t="shared" si="443"/>
        <v>2</v>
      </c>
      <c r="G1256" s="7">
        <f t="shared" si="439"/>
        <v>1</v>
      </c>
      <c r="H1256" s="48">
        <f t="shared" si="444"/>
        <v>11</v>
      </c>
      <c r="I1256" s="163">
        <f t="shared" si="445"/>
        <v>8.7999999999999995E-2</v>
      </c>
      <c r="J1256" s="8"/>
      <c r="K1256" s="2">
        <f t="shared" si="446"/>
        <v>0.16</v>
      </c>
      <c r="L1256" s="2">
        <f t="shared" si="447"/>
        <v>0.08</v>
      </c>
      <c r="M1256" s="2">
        <f t="shared" si="448"/>
        <v>0.248</v>
      </c>
      <c r="N1256" s="2">
        <f t="shared" si="452"/>
        <v>0.33600000000000002</v>
      </c>
      <c r="O1256" s="2">
        <f t="shared" si="453"/>
        <v>0.17599999999999999</v>
      </c>
      <c r="P1256" s="1">
        <v>20</v>
      </c>
      <c r="Q1256" s="1">
        <v>10</v>
      </c>
      <c r="R1256" s="1">
        <v>31</v>
      </c>
      <c r="S1256" s="1">
        <v>42</v>
      </c>
      <c r="T1256" s="1">
        <v>17</v>
      </c>
      <c r="U1256" s="1">
        <v>3</v>
      </c>
      <c r="V1256">
        <v>0</v>
      </c>
      <c r="W1256" s="1"/>
      <c r="Y1256" s="1"/>
      <c r="Z1256" s="1">
        <f t="shared" si="449"/>
        <v>0</v>
      </c>
      <c r="AA1256" s="1">
        <v>2</v>
      </c>
      <c r="AC1256">
        <v>0</v>
      </c>
      <c r="AD1256" s="136">
        <v>0</v>
      </c>
      <c r="AE1256">
        <v>0</v>
      </c>
      <c r="AF1256">
        <v>0</v>
      </c>
      <c r="AI1256" t="str">
        <f t="shared" si="438"/>
        <v>Sullivan</v>
      </c>
      <c r="AJ1256" t="s">
        <v>1402</v>
      </c>
      <c r="AK1256" s="159">
        <v>2</v>
      </c>
      <c r="AL1256" s="7"/>
      <c r="AN1256" s="91">
        <v>33</v>
      </c>
      <c r="AO1256" s="93">
        <v>5</v>
      </c>
      <c r="AP1256" s="93">
        <v>85</v>
      </c>
      <c r="AQ1256" s="100">
        <v>74900</v>
      </c>
      <c r="AR1256" s="100">
        <f t="shared" si="450"/>
        <v>33005</v>
      </c>
      <c r="AS1256" t="s">
        <v>1753</v>
      </c>
      <c r="AT1256" s="103">
        <f t="shared" si="451"/>
        <v>3374900</v>
      </c>
      <c r="AW1256">
        <v>18.7</v>
      </c>
      <c r="AX1256">
        <v>0.19</v>
      </c>
      <c r="AY1256">
        <v>18.510000000000002</v>
      </c>
      <c r="BA1256" s="7">
        <f t="shared" si="454"/>
        <v>0</v>
      </c>
      <c r="BB1256" s="7">
        <f t="shared" si="455"/>
        <v>0</v>
      </c>
      <c r="BC1256" s="7">
        <f t="shared" si="456"/>
        <v>0</v>
      </c>
      <c r="BD1256" s="7">
        <f t="shared" si="456"/>
        <v>1</v>
      </c>
      <c r="BE1256" s="7">
        <f t="shared" si="461"/>
        <v>0</v>
      </c>
      <c r="BF1256" s="107">
        <f t="shared" si="457"/>
        <v>0</v>
      </c>
      <c r="BG1256" s="107">
        <f t="shared" si="458"/>
        <v>0</v>
      </c>
      <c r="BH1256" s="107">
        <f t="shared" si="459"/>
        <v>0</v>
      </c>
      <c r="BI1256" s="107">
        <f t="shared" si="460"/>
        <v>0.33600000000000002</v>
      </c>
      <c r="BJ1256" s="107">
        <f t="shared" si="462"/>
        <v>0</v>
      </c>
      <c r="BK1256" s="151">
        <f t="shared" si="463"/>
        <v>0</v>
      </c>
      <c r="BM1256">
        <v>0</v>
      </c>
      <c r="BN1256">
        <v>0</v>
      </c>
      <c r="BO1256">
        <v>0</v>
      </c>
      <c r="BP1256">
        <v>0</v>
      </c>
      <c r="BQ1256">
        <v>0</v>
      </c>
      <c r="BR1256">
        <v>0</v>
      </c>
      <c r="BS1256">
        <v>0</v>
      </c>
      <c r="BT1256">
        <v>0</v>
      </c>
      <c r="BU1256">
        <v>0</v>
      </c>
      <c r="BW1256">
        <v>0</v>
      </c>
      <c r="BX1256">
        <v>0</v>
      </c>
      <c r="BY1256">
        <v>0</v>
      </c>
      <c r="BZ1256">
        <v>0</v>
      </c>
      <c r="CA1256">
        <v>0</v>
      </c>
      <c r="CB1256">
        <v>0</v>
      </c>
      <c r="CC1256">
        <v>0</v>
      </c>
      <c r="CD1256">
        <v>0</v>
      </c>
      <c r="CE1256">
        <v>0</v>
      </c>
      <c r="CF1256">
        <v>0</v>
      </c>
    </row>
    <row r="1257" spans="1:84" hidden="1" outlineLevel="1">
      <c r="A1257" t="s">
        <v>3056</v>
      </c>
      <c r="B1257" s="9" t="s">
        <v>3222</v>
      </c>
      <c r="C1257" s="1">
        <f t="shared" si="440"/>
        <v>899</v>
      </c>
      <c r="D1257" s="7">
        <f t="shared" si="441"/>
        <v>2</v>
      </c>
      <c r="E1257" s="7">
        <f t="shared" si="442"/>
        <v>5</v>
      </c>
      <c r="F1257" s="7">
        <f t="shared" si="443"/>
        <v>1</v>
      </c>
      <c r="G1257" s="7">
        <f t="shared" si="439"/>
        <v>2</v>
      </c>
      <c r="H1257" s="48">
        <f t="shared" si="444"/>
        <v>160</v>
      </c>
      <c r="I1257" s="163">
        <f t="shared" si="445"/>
        <v>0.17797552836484984</v>
      </c>
      <c r="J1257" s="8"/>
      <c r="K1257" s="2">
        <f t="shared" si="446"/>
        <v>0.20244716351501668</v>
      </c>
      <c r="L1257" s="2">
        <f t="shared" si="447"/>
        <v>9.5661846496106789E-2</v>
      </c>
      <c r="M1257" s="2">
        <f t="shared" si="448"/>
        <v>0.38042269187986649</v>
      </c>
      <c r="N1257" s="2">
        <f t="shared" si="452"/>
        <v>0.20244716351501668</v>
      </c>
      <c r="O1257" s="2">
        <f t="shared" si="453"/>
        <v>0.11902113459399338</v>
      </c>
      <c r="P1257" s="1">
        <v>182</v>
      </c>
      <c r="Q1257" s="1">
        <v>86</v>
      </c>
      <c r="R1257" s="1">
        <v>342</v>
      </c>
      <c r="S1257" s="1">
        <v>182</v>
      </c>
      <c r="T1257" s="1">
        <v>92</v>
      </c>
      <c r="U1257" s="1">
        <v>4</v>
      </c>
      <c r="V1257">
        <v>1</v>
      </c>
      <c r="W1257" s="1"/>
      <c r="Y1257" s="1"/>
      <c r="Z1257" s="1">
        <f t="shared" si="449"/>
        <v>2</v>
      </c>
      <c r="AA1257" s="1">
        <v>1</v>
      </c>
      <c r="AC1257">
        <v>1</v>
      </c>
      <c r="AD1257" s="136">
        <v>2</v>
      </c>
      <c r="AE1257">
        <v>3</v>
      </c>
      <c r="AF1257">
        <v>1</v>
      </c>
      <c r="AI1257" t="str">
        <f t="shared" si="438"/>
        <v>Sunapee</v>
      </c>
      <c r="AJ1257" t="s">
        <v>164</v>
      </c>
      <c r="AK1257" s="159">
        <v>2</v>
      </c>
      <c r="AL1257" s="7"/>
      <c r="AN1257" s="91">
        <v>33</v>
      </c>
      <c r="AO1257" s="93">
        <v>19</v>
      </c>
      <c r="AP1257" s="93">
        <v>65</v>
      </c>
      <c r="AQ1257" s="100">
        <v>75060</v>
      </c>
      <c r="AR1257" s="100">
        <f t="shared" si="450"/>
        <v>33019</v>
      </c>
      <c r="AS1257" t="s">
        <v>1753</v>
      </c>
      <c r="AT1257" s="103">
        <f t="shared" si="451"/>
        <v>3375060</v>
      </c>
      <c r="AW1257">
        <v>25.2</v>
      </c>
      <c r="AX1257">
        <v>4.08</v>
      </c>
      <c r="AY1257">
        <v>21.12</v>
      </c>
      <c r="BA1257" s="7">
        <f t="shared" si="454"/>
        <v>0</v>
      </c>
      <c r="BB1257" s="7">
        <f t="shared" si="455"/>
        <v>0</v>
      </c>
      <c r="BC1257" s="7">
        <f t="shared" si="456"/>
        <v>1</v>
      </c>
      <c r="BD1257" s="7">
        <f t="shared" si="456"/>
        <v>0</v>
      </c>
      <c r="BE1257" s="7">
        <f t="shared" si="461"/>
        <v>0</v>
      </c>
      <c r="BF1257" s="107">
        <f t="shared" si="457"/>
        <v>0</v>
      </c>
      <c r="BG1257" s="107">
        <f t="shared" si="458"/>
        <v>0</v>
      </c>
      <c r="BH1257" s="107">
        <f t="shared" si="459"/>
        <v>0.38</v>
      </c>
      <c r="BI1257" s="107">
        <f t="shared" si="460"/>
        <v>0</v>
      </c>
      <c r="BJ1257" s="107">
        <f t="shared" si="462"/>
        <v>0</v>
      </c>
      <c r="BK1257" s="151">
        <f t="shared" si="463"/>
        <v>0</v>
      </c>
      <c r="BM1257">
        <v>0</v>
      </c>
      <c r="BN1257">
        <v>0</v>
      </c>
      <c r="BO1257">
        <v>0</v>
      </c>
      <c r="BP1257">
        <v>0</v>
      </c>
      <c r="BQ1257">
        <v>0</v>
      </c>
      <c r="BR1257">
        <v>1</v>
      </c>
      <c r="BS1257">
        <v>0</v>
      </c>
      <c r="BT1257">
        <v>1</v>
      </c>
      <c r="BU1257">
        <v>0</v>
      </c>
      <c r="BW1257">
        <v>0</v>
      </c>
      <c r="BX1257">
        <v>0</v>
      </c>
      <c r="BY1257">
        <v>0</v>
      </c>
      <c r="BZ1257">
        <v>0</v>
      </c>
      <c r="CA1257">
        <v>0</v>
      </c>
      <c r="CB1257">
        <v>0</v>
      </c>
      <c r="CC1257">
        <v>0</v>
      </c>
      <c r="CD1257">
        <v>0</v>
      </c>
      <c r="CE1257">
        <v>0</v>
      </c>
      <c r="CF1257">
        <v>0</v>
      </c>
    </row>
    <row r="1258" spans="1:84" hidden="1" outlineLevel="1">
      <c r="A1258" t="s">
        <v>1125</v>
      </c>
      <c r="B1258" s="9" t="s">
        <v>3222</v>
      </c>
      <c r="C1258" s="1">
        <f t="shared" si="440"/>
        <v>182</v>
      </c>
      <c r="D1258" s="7">
        <f t="shared" si="441"/>
        <v>3</v>
      </c>
      <c r="E1258" s="7">
        <f t="shared" si="442"/>
        <v>5</v>
      </c>
      <c r="F1258" s="7">
        <f t="shared" si="443"/>
        <v>1</v>
      </c>
      <c r="G1258" s="7">
        <f t="shared" si="439"/>
        <v>2</v>
      </c>
      <c r="H1258" s="48">
        <f t="shared" si="444"/>
        <v>35</v>
      </c>
      <c r="I1258" s="163">
        <f t="shared" si="445"/>
        <v>0.19230769230769232</v>
      </c>
      <c r="J1258" s="8"/>
      <c r="K1258" s="2">
        <f t="shared" si="446"/>
        <v>0.19230769230769232</v>
      </c>
      <c r="L1258" s="2">
        <f t="shared" si="447"/>
        <v>7.6923076923076927E-2</v>
      </c>
      <c r="M1258" s="2">
        <f t="shared" si="448"/>
        <v>0.39010989010989011</v>
      </c>
      <c r="N1258" s="2">
        <f t="shared" si="452"/>
        <v>0.19780219780219779</v>
      </c>
      <c r="O1258" s="2">
        <f t="shared" si="453"/>
        <v>0.14285714285714293</v>
      </c>
      <c r="P1258" s="1">
        <v>35</v>
      </c>
      <c r="Q1258" s="1">
        <v>14</v>
      </c>
      <c r="R1258" s="1">
        <v>71</v>
      </c>
      <c r="S1258" s="1">
        <v>36</v>
      </c>
      <c r="T1258" s="1">
        <v>26</v>
      </c>
      <c r="U1258" s="1">
        <v>0</v>
      </c>
      <c r="V1258">
        <v>0</v>
      </c>
      <c r="W1258" s="1"/>
      <c r="Y1258" s="1"/>
      <c r="Z1258" s="1">
        <f t="shared" si="449"/>
        <v>0</v>
      </c>
      <c r="AA1258" s="1">
        <v>0</v>
      </c>
      <c r="AC1258">
        <v>0</v>
      </c>
      <c r="AD1258" s="136">
        <v>0</v>
      </c>
      <c r="AE1258">
        <v>0</v>
      </c>
      <c r="AF1258">
        <v>0</v>
      </c>
      <c r="AI1258" t="str">
        <f t="shared" si="438"/>
        <v>Surry</v>
      </c>
      <c r="AJ1258" t="s">
        <v>1402</v>
      </c>
      <c r="AK1258" s="159">
        <v>2</v>
      </c>
      <c r="AL1258" s="7"/>
      <c r="AN1258" s="91">
        <v>33</v>
      </c>
      <c r="AO1258" s="93">
        <v>5</v>
      </c>
      <c r="AP1258" s="93">
        <v>90</v>
      </c>
      <c r="AQ1258" s="100">
        <v>75300</v>
      </c>
      <c r="AR1258" s="100">
        <f t="shared" si="450"/>
        <v>33005</v>
      </c>
      <c r="AS1258" t="s">
        <v>1753</v>
      </c>
      <c r="AT1258" s="103">
        <f t="shared" si="451"/>
        <v>3375300</v>
      </c>
      <c r="AW1258">
        <v>15.89</v>
      </c>
      <c r="AX1258">
        <v>0.32</v>
      </c>
      <c r="AY1258">
        <v>15.58</v>
      </c>
      <c r="BA1258" s="7">
        <f t="shared" si="454"/>
        <v>0</v>
      </c>
      <c r="BB1258" s="7">
        <f t="shared" si="455"/>
        <v>0</v>
      </c>
      <c r="BC1258" s="7">
        <f t="shared" si="456"/>
        <v>1</v>
      </c>
      <c r="BD1258" s="7">
        <f t="shared" si="456"/>
        <v>0</v>
      </c>
      <c r="BE1258" s="7">
        <f t="shared" si="461"/>
        <v>0</v>
      </c>
      <c r="BF1258" s="107">
        <f t="shared" si="457"/>
        <v>0</v>
      </c>
      <c r="BG1258" s="107">
        <f t="shared" si="458"/>
        <v>0</v>
      </c>
      <c r="BH1258" s="107">
        <f t="shared" si="459"/>
        <v>0.39</v>
      </c>
      <c r="BI1258" s="107">
        <f t="shared" si="460"/>
        <v>0</v>
      </c>
      <c r="BJ1258" s="107">
        <f t="shared" si="462"/>
        <v>0</v>
      </c>
      <c r="BK1258" s="151">
        <f t="shared" si="463"/>
        <v>0</v>
      </c>
      <c r="BM1258">
        <v>0</v>
      </c>
      <c r="BN1258">
        <v>0</v>
      </c>
      <c r="BO1258">
        <v>0</v>
      </c>
      <c r="BP1258">
        <v>0</v>
      </c>
      <c r="BQ1258">
        <v>0</v>
      </c>
      <c r="BR1258">
        <v>0</v>
      </c>
      <c r="BS1258">
        <v>0</v>
      </c>
      <c r="BT1258">
        <v>0</v>
      </c>
      <c r="BU1258">
        <v>0</v>
      </c>
      <c r="BW1258">
        <v>0</v>
      </c>
      <c r="BX1258">
        <v>0</v>
      </c>
      <c r="BY1258">
        <v>0</v>
      </c>
      <c r="BZ1258">
        <v>0</v>
      </c>
      <c r="CA1258">
        <v>0</v>
      </c>
      <c r="CB1258">
        <v>0</v>
      </c>
      <c r="CC1258">
        <v>0</v>
      </c>
      <c r="CD1258">
        <v>0</v>
      </c>
      <c r="CE1258">
        <v>0</v>
      </c>
      <c r="CF1258">
        <v>0</v>
      </c>
    </row>
    <row r="1259" spans="1:84" hidden="1" outlineLevel="1">
      <c r="A1259" t="s">
        <v>1031</v>
      </c>
      <c r="B1259" s="9" t="s">
        <v>3222</v>
      </c>
      <c r="C1259" s="1">
        <f t="shared" si="440"/>
        <v>476</v>
      </c>
      <c r="D1259" s="7">
        <f t="shared" si="441"/>
        <v>3</v>
      </c>
      <c r="E1259" s="7">
        <f t="shared" si="442"/>
        <v>4</v>
      </c>
      <c r="F1259" s="7">
        <f t="shared" si="443"/>
        <v>1</v>
      </c>
      <c r="G1259" s="7">
        <f t="shared" si="439"/>
        <v>2</v>
      </c>
      <c r="H1259" s="48">
        <f t="shared" si="444"/>
        <v>55</v>
      </c>
      <c r="I1259" s="163">
        <f t="shared" si="445"/>
        <v>0.11554621848739496</v>
      </c>
      <c r="J1259" s="8"/>
      <c r="K1259" s="2">
        <f t="shared" si="446"/>
        <v>0.21428571428571427</v>
      </c>
      <c r="L1259" s="2">
        <f t="shared" si="447"/>
        <v>0.1134453781512605</v>
      </c>
      <c r="M1259" s="2">
        <f t="shared" si="448"/>
        <v>0.34453781512605042</v>
      </c>
      <c r="N1259" s="2">
        <f t="shared" si="452"/>
        <v>0.22899159663865545</v>
      </c>
      <c r="O1259" s="2">
        <f t="shared" si="453"/>
        <v>9.8739495798319282E-2</v>
      </c>
      <c r="P1259" s="1">
        <v>102</v>
      </c>
      <c r="Q1259" s="1">
        <v>54</v>
      </c>
      <c r="R1259" s="1">
        <v>164</v>
      </c>
      <c r="S1259" s="1">
        <v>109</v>
      </c>
      <c r="T1259" s="1">
        <v>32</v>
      </c>
      <c r="U1259" s="1">
        <v>4</v>
      </c>
      <c r="V1259">
        <v>1</v>
      </c>
      <c r="W1259" s="1"/>
      <c r="Y1259" s="1"/>
      <c r="Z1259" s="1">
        <f t="shared" si="449"/>
        <v>2</v>
      </c>
      <c r="AA1259" s="1">
        <v>1</v>
      </c>
      <c r="AC1259">
        <v>3</v>
      </c>
      <c r="AD1259" s="136">
        <v>2</v>
      </c>
      <c r="AE1259">
        <v>0</v>
      </c>
      <c r="AF1259">
        <v>2</v>
      </c>
      <c r="AI1259" t="str">
        <f t="shared" si="438"/>
        <v>Sutton</v>
      </c>
      <c r="AJ1259" t="s">
        <v>1686</v>
      </c>
      <c r="AK1259" s="159">
        <v>2</v>
      </c>
      <c r="AL1259" s="7"/>
      <c r="AN1259" s="91">
        <v>33</v>
      </c>
      <c r="AO1259" s="93">
        <v>13</v>
      </c>
      <c r="AP1259" s="93">
        <v>120</v>
      </c>
      <c r="AQ1259" s="100">
        <v>75460</v>
      </c>
      <c r="AR1259" s="100">
        <f t="shared" si="450"/>
        <v>33013</v>
      </c>
      <c r="AS1259" t="s">
        <v>1753</v>
      </c>
      <c r="AT1259" s="103">
        <f t="shared" si="451"/>
        <v>3375460</v>
      </c>
      <c r="AW1259">
        <v>43.14</v>
      </c>
      <c r="AX1259">
        <v>0.8</v>
      </c>
      <c r="AY1259">
        <v>42.34</v>
      </c>
      <c r="BA1259" s="7">
        <f t="shared" si="454"/>
        <v>0</v>
      </c>
      <c r="BB1259" s="7">
        <f t="shared" si="455"/>
        <v>0</v>
      </c>
      <c r="BC1259" s="7">
        <f t="shared" si="456"/>
        <v>1</v>
      </c>
      <c r="BD1259" s="7">
        <f t="shared" si="456"/>
        <v>0</v>
      </c>
      <c r="BE1259" s="7">
        <f t="shared" si="461"/>
        <v>0</v>
      </c>
      <c r="BF1259" s="107">
        <f t="shared" si="457"/>
        <v>0</v>
      </c>
      <c r="BG1259" s="107">
        <f t="shared" si="458"/>
        <v>0</v>
      </c>
      <c r="BH1259" s="107">
        <f t="shared" si="459"/>
        <v>0.34399999999999997</v>
      </c>
      <c r="BI1259" s="107">
        <f t="shared" si="460"/>
        <v>0</v>
      </c>
      <c r="BJ1259" s="107">
        <f t="shared" si="462"/>
        <v>0</v>
      </c>
      <c r="BK1259" s="151">
        <f t="shared" si="463"/>
        <v>0</v>
      </c>
      <c r="BM1259">
        <v>0</v>
      </c>
      <c r="BN1259">
        <v>0</v>
      </c>
      <c r="BO1259">
        <v>0</v>
      </c>
      <c r="BP1259">
        <v>0</v>
      </c>
      <c r="BQ1259">
        <v>0</v>
      </c>
      <c r="BR1259">
        <v>0</v>
      </c>
      <c r="BS1259">
        <v>0</v>
      </c>
      <c r="BT1259">
        <v>0</v>
      </c>
      <c r="BU1259">
        <v>0</v>
      </c>
      <c r="BW1259">
        <v>0</v>
      </c>
      <c r="BX1259">
        <v>0</v>
      </c>
      <c r="BY1259">
        <v>1</v>
      </c>
      <c r="BZ1259">
        <v>0</v>
      </c>
      <c r="CA1259">
        <v>0</v>
      </c>
      <c r="CB1259">
        <v>1</v>
      </c>
      <c r="CC1259">
        <v>0</v>
      </c>
      <c r="CD1259">
        <v>0</v>
      </c>
      <c r="CE1259">
        <v>0</v>
      </c>
      <c r="CF1259">
        <v>0</v>
      </c>
    </row>
    <row r="1260" spans="1:84" hidden="1" outlineLevel="1">
      <c r="A1260" t="s">
        <v>2392</v>
      </c>
      <c r="B1260" s="9" t="s">
        <v>3222</v>
      </c>
      <c r="C1260" s="1">
        <f t="shared" si="440"/>
        <v>1081</v>
      </c>
      <c r="D1260" s="7">
        <f t="shared" si="441"/>
        <v>3</v>
      </c>
      <c r="E1260" s="7">
        <f t="shared" si="442"/>
        <v>5</v>
      </c>
      <c r="F1260" s="7">
        <f t="shared" si="443"/>
        <v>1</v>
      </c>
      <c r="G1260" s="7">
        <f t="shared" si="439"/>
        <v>2</v>
      </c>
      <c r="H1260" s="48">
        <f t="shared" si="444"/>
        <v>57</v>
      </c>
      <c r="I1260" s="163">
        <f t="shared" si="445"/>
        <v>5.2728954671600367E-2</v>
      </c>
      <c r="J1260" s="8"/>
      <c r="K1260" s="2">
        <f t="shared" si="446"/>
        <v>0.21369102682701202</v>
      </c>
      <c r="L1260" s="2">
        <f t="shared" si="447"/>
        <v>8.3256244218316372E-2</v>
      </c>
      <c r="M1260" s="2">
        <f t="shared" si="448"/>
        <v>0.31082331174838113</v>
      </c>
      <c r="N1260" s="2">
        <f t="shared" si="452"/>
        <v>0.25809435707678074</v>
      </c>
      <c r="O1260" s="2">
        <f t="shared" si="453"/>
        <v>0.13413506012950976</v>
      </c>
      <c r="P1260" s="1">
        <v>231</v>
      </c>
      <c r="Q1260" s="1">
        <v>90</v>
      </c>
      <c r="R1260" s="1">
        <v>336</v>
      </c>
      <c r="S1260" s="1">
        <v>279</v>
      </c>
      <c r="T1260" s="1">
        <v>128</v>
      </c>
      <c r="U1260" s="1">
        <v>2</v>
      </c>
      <c r="V1260">
        <v>1</v>
      </c>
      <c r="W1260" s="1"/>
      <c r="Y1260" s="1"/>
      <c r="Z1260" s="1">
        <f t="shared" si="449"/>
        <v>3</v>
      </c>
      <c r="AA1260" s="1">
        <v>5</v>
      </c>
      <c r="AC1260">
        <v>5</v>
      </c>
      <c r="AD1260" s="136">
        <v>1</v>
      </c>
      <c r="AE1260">
        <v>0</v>
      </c>
      <c r="AF1260">
        <v>0</v>
      </c>
      <c r="AI1260" t="str">
        <f t="shared" si="438"/>
        <v>Swanzey</v>
      </c>
      <c r="AJ1260" t="s">
        <v>1402</v>
      </c>
      <c r="AK1260" s="159">
        <v>2</v>
      </c>
      <c r="AL1260" s="7"/>
      <c r="AN1260" s="91">
        <v>33</v>
      </c>
      <c r="AO1260" s="93">
        <v>5</v>
      </c>
      <c r="AP1260" s="93">
        <v>95</v>
      </c>
      <c r="AQ1260" s="100">
        <v>75700</v>
      </c>
      <c r="AR1260" s="100">
        <f t="shared" si="450"/>
        <v>33005</v>
      </c>
      <c r="AS1260" t="s">
        <v>1753</v>
      </c>
      <c r="AT1260" s="103">
        <f t="shared" si="451"/>
        <v>3375700</v>
      </c>
      <c r="AW1260">
        <v>45.35</v>
      </c>
      <c r="AX1260">
        <v>0.36</v>
      </c>
      <c r="AY1260">
        <v>44.99</v>
      </c>
      <c r="BA1260" s="7">
        <f t="shared" si="454"/>
        <v>0</v>
      </c>
      <c r="BB1260" s="7">
        <f t="shared" si="455"/>
        <v>0</v>
      </c>
      <c r="BC1260" s="7">
        <f t="shared" si="456"/>
        <v>1</v>
      </c>
      <c r="BD1260" s="7">
        <f t="shared" si="456"/>
        <v>0</v>
      </c>
      <c r="BE1260" s="7">
        <f t="shared" si="461"/>
        <v>0</v>
      </c>
      <c r="BF1260" s="107">
        <f t="shared" si="457"/>
        <v>0</v>
      </c>
      <c r="BG1260" s="107">
        <f t="shared" si="458"/>
        <v>0</v>
      </c>
      <c r="BH1260" s="107">
        <f t="shared" si="459"/>
        <v>0.31</v>
      </c>
      <c r="BI1260" s="107">
        <f t="shared" si="460"/>
        <v>0</v>
      </c>
      <c r="BJ1260" s="107">
        <f t="shared" si="462"/>
        <v>0</v>
      </c>
      <c r="BK1260" s="151">
        <f t="shared" si="463"/>
        <v>0</v>
      </c>
      <c r="BM1260">
        <v>0</v>
      </c>
      <c r="BN1260">
        <v>0</v>
      </c>
      <c r="BO1260">
        <v>0</v>
      </c>
      <c r="BP1260">
        <v>0</v>
      </c>
      <c r="BQ1260">
        <v>0</v>
      </c>
      <c r="BR1260">
        <v>0</v>
      </c>
      <c r="BS1260">
        <v>0</v>
      </c>
      <c r="BT1260">
        <v>0</v>
      </c>
      <c r="BU1260">
        <v>0</v>
      </c>
      <c r="BW1260">
        <v>1</v>
      </c>
      <c r="BX1260">
        <v>1</v>
      </c>
      <c r="BY1260">
        <v>0</v>
      </c>
      <c r="BZ1260">
        <v>0</v>
      </c>
      <c r="CA1260">
        <v>0</v>
      </c>
      <c r="CB1260">
        <v>1</v>
      </c>
      <c r="CC1260">
        <v>0</v>
      </c>
      <c r="CD1260">
        <v>0</v>
      </c>
      <c r="CE1260">
        <v>0</v>
      </c>
      <c r="CF1260">
        <v>0</v>
      </c>
    </row>
    <row r="1261" spans="1:84" hidden="1" outlineLevel="1">
      <c r="A1261" t="s">
        <v>1807</v>
      </c>
      <c r="B1261" s="9" t="s">
        <v>3222</v>
      </c>
      <c r="C1261" s="1">
        <f t="shared" si="440"/>
        <v>509</v>
      </c>
      <c r="D1261" s="7">
        <f t="shared" si="441"/>
        <v>3</v>
      </c>
      <c r="E1261" s="7">
        <f t="shared" si="442"/>
        <v>4</v>
      </c>
      <c r="F1261" s="7">
        <f t="shared" si="443"/>
        <v>1</v>
      </c>
      <c r="G1261" s="7">
        <f t="shared" si="439"/>
        <v>2</v>
      </c>
      <c r="H1261" s="48">
        <f t="shared" si="444"/>
        <v>2</v>
      </c>
      <c r="I1261" s="163">
        <f t="shared" si="445"/>
        <v>3.929273084479371E-3</v>
      </c>
      <c r="J1261" s="8"/>
      <c r="K1261" s="2">
        <f t="shared" si="446"/>
        <v>0.17485265225933203</v>
      </c>
      <c r="L1261" s="2">
        <f t="shared" si="447"/>
        <v>0.11394891944990176</v>
      </c>
      <c r="M1261" s="2">
        <f t="shared" si="448"/>
        <v>0.30648330058939094</v>
      </c>
      <c r="N1261" s="2">
        <f t="shared" si="452"/>
        <v>0.30255402750491162</v>
      </c>
      <c r="O1261" s="2">
        <f t="shared" si="453"/>
        <v>0.10216110019646363</v>
      </c>
      <c r="P1261" s="1">
        <v>89</v>
      </c>
      <c r="Q1261" s="1">
        <v>58</v>
      </c>
      <c r="R1261" s="1">
        <v>156</v>
      </c>
      <c r="S1261" s="1">
        <v>154</v>
      </c>
      <c r="T1261" s="1">
        <v>46</v>
      </c>
      <c r="U1261" s="1">
        <v>1</v>
      </c>
      <c r="V1261">
        <v>0</v>
      </c>
      <c r="W1261" s="1"/>
      <c r="Y1261" s="1"/>
      <c r="Z1261" s="1">
        <f t="shared" si="449"/>
        <v>3</v>
      </c>
      <c r="AA1261" s="1">
        <v>0</v>
      </c>
      <c r="AC1261">
        <v>1</v>
      </c>
      <c r="AD1261" s="136">
        <v>0</v>
      </c>
      <c r="AE1261">
        <v>0</v>
      </c>
      <c r="AF1261">
        <v>1</v>
      </c>
      <c r="AI1261" t="str">
        <f t="shared" si="438"/>
        <v>Tamworth</v>
      </c>
      <c r="AJ1261" t="s">
        <v>1837</v>
      </c>
      <c r="AK1261" s="159">
        <v>1</v>
      </c>
      <c r="AL1261" s="7"/>
      <c r="AN1261" s="91">
        <v>33</v>
      </c>
      <c r="AO1261" s="93">
        <v>3</v>
      </c>
      <c r="AP1261" s="93">
        <v>80</v>
      </c>
      <c r="AQ1261" s="100">
        <v>76100</v>
      </c>
      <c r="AR1261" s="100">
        <f t="shared" si="450"/>
        <v>33003</v>
      </c>
      <c r="AS1261" t="s">
        <v>1753</v>
      </c>
      <c r="AT1261" s="103">
        <f t="shared" si="451"/>
        <v>3376100</v>
      </c>
      <c r="AW1261">
        <v>60.75</v>
      </c>
      <c r="AX1261">
        <v>0.82</v>
      </c>
      <c r="AY1261">
        <v>59.93</v>
      </c>
      <c r="BA1261" s="7">
        <f t="shared" si="454"/>
        <v>0</v>
      </c>
      <c r="BB1261" s="7">
        <f t="shared" si="455"/>
        <v>0</v>
      </c>
      <c r="BC1261" s="7">
        <f t="shared" si="456"/>
        <v>1</v>
      </c>
      <c r="BD1261" s="7">
        <f t="shared" si="456"/>
        <v>0</v>
      </c>
      <c r="BE1261" s="7">
        <f t="shared" si="461"/>
        <v>0</v>
      </c>
      <c r="BF1261" s="107">
        <f t="shared" si="457"/>
        <v>0</v>
      </c>
      <c r="BG1261" s="107">
        <f t="shared" si="458"/>
        <v>0</v>
      </c>
      <c r="BH1261" s="107">
        <f t="shared" si="459"/>
        <v>0.30599999999999999</v>
      </c>
      <c r="BI1261" s="107">
        <f t="shared" si="460"/>
        <v>0</v>
      </c>
      <c r="BJ1261" s="107">
        <f t="shared" si="462"/>
        <v>0</v>
      </c>
      <c r="BK1261" s="151">
        <f t="shared" si="463"/>
        <v>0</v>
      </c>
      <c r="BM1261">
        <v>0</v>
      </c>
      <c r="BN1261">
        <v>0</v>
      </c>
      <c r="BO1261">
        <v>0</v>
      </c>
      <c r="BP1261">
        <v>0</v>
      </c>
      <c r="BQ1261">
        <v>0</v>
      </c>
      <c r="BR1261">
        <v>0</v>
      </c>
      <c r="BS1261">
        <v>1</v>
      </c>
      <c r="BT1261">
        <v>0</v>
      </c>
      <c r="BU1261">
        <v>0</v>
      </c>
      <c r="BW1261">
        <v>0</v>
      </c>
      <c r="BX1261">
        <v>0</v>
      </c>
      <c r="BY1261">
        <v>1</v>
      </c>
      <c r="BZ1261">
        <v>1</v>
      </c>
      <c r="CA1261">
        <v>0</v>
      </c>
      <c r="CB1261">
        <v>0</v>
      </c>
      <c r="CC1261">
        <v>0</v>
      </c>
      <c r="CD1261">
        <v>0</v>
      </c>
      <c r="CE1261">
        <v>0</v>
      </c>
      <c r="CF1261">
        <v>0</v>
      </c>
    </row>
    <row r="1262" spans="1:84" hidden="1" outlineLevel="1">
      <c r="A1262" t="s">
        <v>1017</v>
      </c>
      <c r="B1262" s="9" t="s">
        <v>3222</v>
      </c>
      <c r="C1262" s="1">
        <f t="shared" si="440"/>
        <v>382</v>
      </c>
      <c r="D1262" s="7">
        <f t="shared" si="441"/>
        <v>3</v>
      </c>
      <c r="E1262" s="7">
        <f t="shared" si="442"/>
        <v>4</v>
      </c>
      <c r="F1262" s="7">
        <f t="shared" si="443"/>
        <v>1</v>
      </c>
      <c r="G1262" s="7">
        <f t="shared" si="439"/>
        <v>2</v>
      </c>
      <c r="H1262" s="48">
        <f t="shared" si="444"/>
        <v>47</v>
      </c>
      <c r="I1262" s="163">
        <f t="shared" si="445"/>
        <v>0.12303664921465969</v>
      </c>
      <c r="J1262" s="8"/>
      <c r="K1262" s="2">
        <f t="shared" si="446"/>
        <v>0.18586387434554974</v>
      </c>
      <c r="L1262" s="2">
        <f t="shared" si="447"/>
        <v>9.6858638743455502E-2</v>
      </c>
      <c r="M1262" s="2">
        <f t="shared" si="448"/>
        <v>0.36387434554973824</v>
      </c>
      <c r="N1262" s="2">
        <f t="shared" si="452"/>
        <v>0.24083769633507854</v>
      </c>
      <c r="O1262" s="2">
        <f t="shared" si="453"/>
        <v>0.11256544502617802</v>
      </c>
      <c r="P1262" s="1">
        <v>71</v>
      </c>
      <c r="Q1262" s="1">
        <v>37</v>
      </c>
      <c r="R1262" s="1">
        <v>139</v>
      </c>
      <c r="S1262" s="1">
        <v>92</v>
      </c>
      <c r="T1262" s="1">
        <v>35</v>
      </c>
      <c r="U1262" s="1">
        <v>3</v>
      </c>
      <c r="V1262">
        <v>1</v>
      </c>
      <c r="W1262" s="1"/>
      <c r="Y1262" s="1"/>
      <c r="Z1262" s="1">
        <f t="shared" si="449"/>
        <v>0</v>
      </c>
      <c r="AA1262" s="1">
        <v>1</v>
      </c>
      <c r="AC1262">
        <v>0</v>
      </c>
      <c r="AD1262" s="136">
        <v>1</v>
      </c>
      <c r="AE1262">
        <v>1</v>
      </c>
      <c r="AF1262">
        <v>1</v>
      </c>
      <c r="AI1262" t="str">
        <f t="shared" si="438"/>
        <v>Temple</v>
      </c>
      <c r="AJ1262" t="s">
        <v>119</v>
      </c>
      <c r="AK1262" s="159">
        <v>2</v>
      </c>
      <c r="AL1262" s="7"/>
      <c r="AN1262" s="91">
        <v>33</v>
      </c>
      <c r="AO1262" s="93">
        <v>11</v>
      </c>
      <c r="AP1262" s="93">
        <v>140</v>
      </c>
      <c r="AQ1262" s="100">
        <v>76260</v>
      </c>
      <c r="AR1262" s="100">
        <f t="shared" si="450"/>
        <v>33011</v>
      </c>
      <c r="AS1262" t="s">
        <v>1753</v>
      </c>
      <c r="AT1262" s="103">
        <f t="shared" si="451"/>
        <v>3376260</v>
      </c>
      <c r="AW1262">
        <v>23.46</v>
      </c>
      <c r="AX1262">
        <v>0.22</v>
      </c>
      <c r="AY1262">
        <v>23.24</v>
      </c>
      <c r="BA1262" s="7">
        <f t="shared" si="454"/>
        <v>0</v>
      </c>
      <c r="BB1262" s="7">
        <f t="shared" si="455"/>
        <v>0</v>
      </c>
      <c r="BC1262" s="7">
        <f t="shared" si="456"/>
        <v>1</v>
      </c>
      <c r="BD1262" s="7">
        <f t="shared" si="456"/>
        <v>0</v>
      </c>
      <c r="BE1262" s="7">
        <f t="shared" si="461"/>
        <v>0</v>
      </c>
      <c r="BF1262" s="107">
        <f t="shared" si="457"/>
        <v>0</v>
      </c>
      <c r="BG1262" s="107">
        <f t="shared" si="458"/>
        <v>0</v>
      </c>
      <c r="BH1262" s="107">
        <f t="shared" si="459"/>
        <v>0.36299999999999999</v>
      </c>
      <c r="BI1262" s="107">
        <f t="shared" si="460"/>
        <v>0</v>
      </c>
      <c r="BJ1262" s="107">
        <f t="shared" si="462"/>
        <v>0</v>
      </c>
      <c r="BK1262" s="151">
        <f t="shared" si="463"/>
        <v>0</v>
      </c>
      <c r="BM1262">
        <v>0</v>
      </c>
      <c r="BN1262">
        <v>0</v>
      </c>
      <c r="BO1262">
        <v>0</v>
      </c>
      <c r="BP1262">
        <v>0</v>
      </c>
      <c r="BQ1262">
        <v>0</v>
      </c>
      <c r="BR1262">
        <v>0</v>
      </c>
      <c r="BS1262">
        <v>0</v>
      </c>
      <c r="BT1262">
        <v>0</v>
      </c>
      <c r="BU1262">
        <v>0</v>
      </c>
      <c r="BW1262">
        <v>0</v>
      </c>
      <c r="BX1262">
        <v>0</v>
      </c>
      <c r="BY1262">
        <v>0</v>
      </c>
      <c r="BZ1262">
        <v>0</v>
      </c>
      <c r="CA1262">
        <v>0</v>
      </c>
      <c r="CB1262">
        <v>0</v>
      </c>
      <c r="CC1262">
        <v>0</v>
      </c>
      <c r="CD1262">
        <v>0</v>
      </c>
      <c r="CE1262">
        <v>0</v>
      </c>
      <c r="CF1262">
        <v>0</v>
      </c>
    </row>
    <row r="1263" spans="1:84" hidden="1" outlineLevel="1">
      <c r="A1263" t="s">
        <v>3004</v>
      </c>
      <c r="B1263" s="9" t="s">
        <v>3222</v>
      </c>
      <c r="C1263" s="1">
        <f t="shared" si="440"/>
        <v>482</v>
      </c>
      <c r="D1263" s="7">
        <f t="shared" si="441"/>
        <v>3</v>
      </c>
      <c r="E1263" s="7">
        <f t="shared" si="442"/>
        <v>4</v>
      </c>
      <c r="F1263" s="7">
        <f t="shared" si="443"/>
        <v>2</v>
      </c>
      <c r="G1263" s="7">
        <f t="shared" si="439"/>
        <v>1</v>
      </c>
      <c r="H1263" s="48">
        <f t="shared" si="444"/>
        <v>1</v>
      </c>
      <c r="I1263" s="163">
        <f t="shared" si="445"/>
        <v>2.0746887966804979E-3</v>
      </c>
      <c r="J1263" s="8"/>
      <c r="K1263" s="2">
        <f t="shared" si="446"/>
        <v>0.21784232365145229</v>
      </c>
      <c r="L1263" s="2">
        <f t="shared" si="447"/>
        <v>0.10580912863070539</v>
      </c>
      <c r="M1263" s="2">
        <f t="shared" si="448"/>
        <v>0.29253112033195022</v>
      </c>
      <c r="N1263" s="2">
        <f t="shared" si="452"/>
        <v>0.29460580912863071</v>
      </c>
      <c r="O1263" s="2">
        <f t="shared" si="453"/>
        <v>8.9211618257261427E-2</v>
      </c>
      <c r="P1263" s="1">
        <v>105</v>
      </c>
      <c r="Q1263" s="1">
        <v>51</v>
      </c>
      <c r="R1263" s="1">
        <v>141</v>
      </c>
      <c r="S1263" s="1">
        <v>142</v>
      </c>
      <c r="T1263" s="1">
        <v>31</v>
      </c>
      <c r="U1263" s="1">
        <v>1</v>
      </c>
      <c r="V1263">
        <v>0</v>
      </c>
      <c r="W1263" s="1"/>
      <c r="Y1263" s="1"/>
      <c r="Z1263" s="1">
        <f t="shared" si="449"/>
        <v>5</v>
      </c>
      <c r="AA1263" s="1">
        <v>3</v>
      </c>
      <c r="AC1263">
        <v>2</v>
      </c>
      <c r="AD1263" s="136">
        <v>0</v>
      </c>
      <c r="AE1263">
        <v>1</v>
      </c>
      <c r="AF1263">
        <v>0</v>
      </c>
      <c r="AI1263" t="str">
        <f t="shared" ref="AI1263:AI1326" si="464">A1263</f>
        <v>Thornton</v>
      </c>
      <c r="AJ1263" t="s">
        <v>945</v>
      </c>
      <c r="AK1263" s="159">
        <v>2</v>
      </c>
      <c r="AL1263" s="7"/>
      <c r="AN1263" s="91">
        <v>33</v>
      </c>
      <c r="AO1263" s="93">
        <v>9</v>
      </c>
      <c r="AP1263" s="93">
        <v>170</v>
      </c>
      <c r="AQ1263" s="100">
        <v>76740</v>
      </c>
      <c r="AR1263" s="100">
        <f t="shared" si="450"/>
        <v>33009</v>
      </c>
      <c r="AS1263" t="s">
        <v>1753</v>
      </c>
      <c r="AT1263" s="103">
        <f t="shared" si="451"/>
        <v>3376740</v>
      </c>
      <c r="AW1263">
        <v>50.82</v>
      </c>
      <c r="AX1263">
        <v>0.42</v>
      </c>
      <c r="AY1263">
        <v>50.4</v>
      </c>
      <c r="BA1263" s="7">
        <f t="shared" si="454"/>
        <v>0</v>
      </c>
      <c r="BB1263" s="7">
        <f t="shared" si="455"/>
        <v>0</v>
      </c>
      <c r="BC1263" s="7">
        <f t="shared" si="456"/>
        <v>0</v>
      </c>
      <c r="BD1263" s="7">
        <f t="shared" si="456"/>
        <v>1</v>
      </c>
      <c r="BE1263" s="7">
        <f t="shared" si="461"/>
        <v>0</v>
      </c>
      <c r="BF1263" s="107">
        <f t="shared" si="457"/>
        <v>0</v>
      </c>
      <c r="BG1263" s="107">
        <f t="shared" si="458"/>
        <v>0</v>
      </c>
      <c r="BH1263" s="107">
        <f t="shared" si="459"/>
        <v>0</v>
      </c>
      <c r="BI1263" s="107">
        <f t="shared" si="460"/>
        <v>0.29399999999999998</v>
      </c>
      <c r="BJ1263" s="107">
        <f t="shared" si="462"/>
        <v>0</v>
      </c>
      <c r="BK1263" s="151">
        <f t="shared" si="463"/>
        <v>0</v>
      </c>
      <c r="BM1263">
        <v>0</v>
      </c>
      <c r="BN1263">
        <v>0</v>
      </c>
      <c r="BO1263">
        <v>0</v>
      </c>
      <c r="BP1263">
        <v>0</v>
      </c>
      <c r="BQ1263">
        <v>0</v>
      </c>
      <c r="BR1263">
        <v>0</v>
      </c>
      <c r="BS1263">
        <v>4</v>
      </c>
      <c r="BT1263">
        <v>0</v>
      </c>
      <c r="BU1263">
        <v>0</v>
      </c>
      <c r="BW1263">
        <v>0</v>
      </c>
      <c r="BX1263">
        <v>0</v>
      </c>
      <c r="BY1263">
        <v>0</v>
      </c>
      <c r="BZ1263">
        <v>1</v>
      </c>
      <c r="CA1263">
        <v>0</v>
      </c>
      <c r="CB1263">
        <v>0</v>
      </c>
      <c r="CC1263">
        <v>0</v>
      </c>
      <c r="CD1263">
        <v>0</v>
      </c>
      <c r="CE1263">
        <v>0</v>
      </c>
      <c r="CF1263">
        <v>0</v>
      </c>
    </row>
    <row r="1264" spans="1:84" hidden="1" outlineLevel="1">
      <c r="A1264" t="s">
        <v>3181</v>
      </c>
      <c r="B1264" s="9" t="s">
        <v>3222</v>
      </c>
      <c r="C1264" s="1">
        <f t="shared" si="440"/>
        <v>634</v>
      </c>
      <c r="D1264" s="7">
        <f t="shared" si="441"/>
        <v>3</v>
      </c>
      <c r="E1264" s="7">
        <f t="shared" si="442"/>
        <v>5</v>
      </c>
      <c r="F1264" s="7">
        <f t="shared" si="443"/>
        <v>2</v>
      </c>
      <c r="G1264" s="7">
        <f t="shared" si="439"/>
        <v>1</v>
      </c>
      <c r="H1264" s="48">
        <f t="shared" si="444"/>
        <v>32</v>
      </c>
      <c r="I1264" s="163">
        <f t="shared" si="445"/>
        <v>5.0473186119873815E-2</v>
      </c>
      <c r="J1264" s="8"/>
      <c r="K1264" s="2">
        <f t="shared" si="446"/>
        <v>0.13722397476340695</v>
      </c>
      <c r="L1264" s="2">
        <f t="shared" si="447"/>
        <v>9.4637223974763401E-2</v>
      </c>
      <c r="M1264" s="2">
        <f t="shared" si="448"/>
        <v>0.28706624605678233</v>
      </c>
      <c r="N1264" s="2">
        <f t="shared" si="452"/>
        <v>0.33753943217665616</v>
      </c>
      <c r="O1264" s="2">
        <f t="shared" si="453"/>
        <v>0.14353312302839116</v>
      </c>
      <c r="P1264" s="1">
        <v>87</v>
      </c>
      <c r="Q1264" s="1">
        <v>60</v>
      </c>
      <c r="R1264" s="1">
        <v>182</v>
      </c>
      <c r="S1264" s="1">
        <v>214</v>
      </c>
      <c r="T1264" s="1">
        <v>65</v>
      </c>
      <c r="U1264" s="1">
        <v>14</v>
      </c>
      <c r="V1264">
        <v>4</v>
      </c>
      <c r="W1264" s="1"/>
      <c r="Y1264" s="1"/>
      <c r="Z1264" s="1">
        <f t="shared" si="449"/>
        <v>4</v>
      </c>
      <c r="AA1264" s="1">
        <v>1</v>
      </c>
      <c r="AC1264">
        <v>3</v>
      </c>
      <c r="AD1264" s="136">
        <v>0</v>
      </c>
      <c r="AE1264">
        <v>0</v>
      </c>
      <c r="AF1264">
        <v>0</v>
      </c>
      <c r="AI1264" t="str">
        <f t="shared" si="464"/>
        <v>Tilton</v>
      </c>
      <c r="AJ1264" t="s">
        <v>1404</v>
      </c>
      <c r="AK1264" s="159">
        <v>1</v>
      </c>
      <c r="AL1264" s="7"/>
      <c r="AN1264" s="91">
        <v>33</v>
      </c>
      <c r="AO1264" s="93">
        <v>1</v>
      </c>
      <c r="AP1264" s="93">
        <v>55</v>
      </c>
      <c r="AQ1264" s="100">
        <v>77060</v>
      </c>
      <c r="AR1264" s="100">
        <f t="shared" si="450"/>
        <v>33001</v>
      </c>
      <c r="AS1264" t="s">
        <v>1753</v>
      </c>
      <c r="AT1264" s="103">
        <f t="shared" si="451"/>
        <v>3377060</v>
      </c>
      <c r="AW1264">
        <v>12.03</v>
      </c>
      <c r="AX1264">
        <v>0.57999999999999996</v>
      </c>
      <c r="AY1264">
        <v>11.44</v>
      </c>
      <c r="BA1264" s="7">
        <f t="shared" si="454"/>
        <v>0</v>
      </c>
      <c r="BB1264" s="7">
        <f t="shared" si="455"/>
        <v>0</v>
      </c>
      <c r="BC1264" s="7">
        <f t="shared" si="456"/>
        <v>0</v>
      </c>
      <c r="BD1264" s="7">
        <f t="shared" si="456"/>
        <v>1</v>
      </c>
      <c r="BE1264" s="7">
        <f t="shared" si="461"/>
        <v>0</v>
      </c>
      <c r="BF1264" s="107">
        <f t="shared" si="457"/>
        <v>0</v>
      </c>
      <c r="BG1264" s="107">
        <f t="shared" si="458"/>
        <v>0</v>
      </c>
      <c r="BH1264" s="107">
        <f t="shared" si="459"/>
        <v>0</v>
      </c>
      <c r="BI1264" s="107">
        <f t="shared" si="460"/>
        <v>0.33700000000000002</v>
      </c>
      <c r="BJ1264" s="107">
        <f t="shared" si="462"/>
        <v>0</v>
      </c>
      <c r="BK1264" s="151">
        <f t="shared" si="463"/>
        <v>0</v>
      </c>
      <c r="BM1264">
        <v>0</v>
      </c>
      <c r="BN1264">
        <v>0</v>
      </c>
      <c r="BO1264">
        <v>1</v>
      </c>
      <c r="BP1264">
        <v>0</v>
      </c>
      <c r="BQ1264">
        <v>0</v>
      </c>
      <c r="BR1264">
        <v>0</v>
      </c>
      <c r="BS1264">
        <v>0</v>
      </c>
      <c r="BT1264">
        <v>0</v>
      </c>
      <c r="BU1264">
        <v>0</v>
      </c>
      <c r="BW1264">
        <v>1</v>
      </c>
      <c r="BX1264">
        <v>1</v>
      </c>
      <c r="BY1264">
        <v>0</v>
      </c>
      <c r="BZ1264">
        <v>1</v>
      </c>
      <c r="CA1264">
        <v>0</v>
      </c>
      <c r="CB1264">
        <v>0</v>
      </c>
      <c r="CC1264">
        <v>0</v>
      </c>
      <c r="CD1264">
        <v>0</v>
      </c>
      <c r="CE1264">
        <v>0</v>
      </c>
      <c r="CF1264">
        <v>0</v>
      </c>
    </row>
    <row r="1265" spans="1:84" hidden="1" outlineLevel="1">
      <c r="A1265" t="s">
        <v>462</v>
      </c>
      <c r="B1265" s="9" t="s">
        <v>3222</v>
      </c>
      <c r="C1265" s="1">
        <f t="shared" si="440"/>
        <v>307</v>
      </c>
      <c r="D1265" s="7">
        <f t="shared" si="441"/>
        <v>3</v>
      </c>
      <c r="E1265" s="7">
        <f t="shared" si="442"/>
        <v>5</v>
      </c>
      <c r="F1265" s="7">
        <f t="shared" si="443"/>
        <v>2</v>
      </c>
      <c r="G1265" s="7">
        <f t="shared" si="439"/>
        <v>1</v>
      </c>
      <c r="H1265" s="48">
        <f t="shared" si="444"/>
        <v>31</v>
      </c>
      <c r="I1265" s="163">
        <f t="shared" si="445"/>
        <v>0.10097719869706841</v>
      </c>
      <c r="J1265" s="8"/>
      <c r="K1265" s="2">
        <f t="shared" si="446"/>
        <v>0.16612377850162866</v>
      </c>
      <c r="L1265" s="2">
        <f t="shared" si="447"/>
        <v>8.7947882736156349E-2</v>
      </c>
      <c r="M1265" s="2">
        <f t="shared" si="448"/>
        <v>0.24429967426710097</v>
      </c>
      <c r="N1265" s="2">
        <f t="shared" si="452"/>
        <v>0.34527687296416937</v>
      </c>
      <c r="O1265" s="2">
        <f t="shared" si="453"/>
        <v>0.15635179153094464</v>
      </c>
      <c r="P1265" s="1">
        <v>51</v>
      </c>
      <c r="Q1265" s="1">
        <v>27</v>
      </c>
      <c r="R1265" s="1">
        <v>75</v>
      </c>
      <c r="S1265" s="1">
        <v>106</v>
      </c>
      <c r="T1265" s="1">
        <v>38</v>
      </c>
      <c r="U1265" s="1">
        <v>6</v>
      </c>
      <c r="V1265">
        <v>1</v>
      </c>
      <c r="W1265" s="1"/>
      <c r="Y1265" s="1"/>
      <c r="Z1265" s="1">
        <f t="shared" si="449"/>
        <v>0</v>
      </c>
      <c r="AA1265" s="1">
        <v>1</v>
      </c>
      <c r="AC1265">
        <v>0</v>
      </c>
      <c r="AD1265" s="136">
        <v>1</v>
      </c>
      <c r="AE1265">
        <v>0</v>
      </c>
      <c r="AF1265">
        <v>1</v>
      </c>
      <c r="AI1265" t="str">
        <f t="shared" si="464"/>
        <v>Troy</v>
      </c>
      <c r="AJ1265" t="s">
        <v>1402</v>
      </c>
      <c r="AK1265" s="159">
        <v>2</v>
      </c>
      <c r="AL1265" s="7"/>
      <c r="AN1265" s="91">
        <v>33</v>
      </c>
      <c r="AO1265" s="93">
        <v>5</v>
      </c>
      <c r="AP1265" s="93">
        <v>100</v>
      </c>
      <c r="AQ1265" s="100">
        <v>77380</v>
      </c>
      <c r="AR1265" s="100">
        <f t="shared" si="450"/>
        <v>33005</v>
      </c>
      <c r="AS1265" t="s">
        <v>1753</v>
      </c>
      <c r="AT1265" s="103">
        <f t="shared" si="451"/>
        <v>3377380</v>
      </c>
      <c r="AW1265">
        <v>17.579999999999998</v>
      </c>
      <c r="AX1265">
        <v>0.16</v>
      </c>
      <c r="AY1265">
        <v>17.420000000000002</v>
      </c>
      <c r="BA1265" s="7">
        <f t="shared" si="454"/>
        <v>0</v>
      </c>
      <c r="BB1265" s="7">
        <f t="shared" si="455"/>
        <v>0</v>
      </c>
      <c r="BC1265" s="7">
        <f t="shared" si="456"/>
        <v>0</v>
      </c>
      <c r="BD1265" s="7">
        <f t="shared" si="456"/>
        <v>1</v>
      </c>
      <c r="BE1265" s="7">
        <f t="shared" si="461"/>
        <v>0</v>
      </c>
      <c r="BF1265" s="107">
        <f t="shared" si="457"/>
        <v>0</v>
      </c>
      <c r="BG1265" s="107">
        <f t="shared" si="458"/>
        <v>0</v>
      </c>
      <c r="BH1265" s="107">
        <f t="shared" si="459"/>
        <v>0</v>
      </c>
      <c r="BI1265" s="107">
        <f t="shared" si="460"/>
        <v>0.34499999999999997</v>
      </c>
      <c r="BJ1265" s="107">
        <f t="shared" si="462"/>
        <v>0</v>
      </c>
      <c r="BK1265" s="151">
        <f t="shared" si="463"/>
        <v>0</v>
      </c>
      <c r="BM1265">
        <v>0</v>
      </c>
      <c r="BN1265">
        <v>0</v>
      </c>
      <c r="BO1265">
        <v>0</v>
      </c>
      <c r="BP1265">
        <v>0</v>
      </c>
      <c r="BQ1265">
        <v>0</v>
      </c>
      <c r="BR1265">
        <v>0</v>
      </c>
      <c r="BS1265">
        <v>0</v>
      </c>
      <c r="BT1265">
        <v>0</v>
      </c>
      <c r="BU1265">
        <v>0</v>
      </c>
      <c r="BW1265">
        <v>0</v>
      </c>
      <c r="BX1265">
        <v>0</v>
      </c>
      <c r="BY1265">
        <v>0</v>
      </c>
      <c r="BZ1265">
        <v>0</v>
      </c>
      <c r="CA1265">
        <v>0</v>
      </c>
      <c r="CB1265">
        <v>0</v>
      </c>
      <c r="CC1265">
        <v>0</v>
      </c>
      <c r="CD1265">
        <v>0</v>
      </c>
      <c r="CE1265">
        <v>0</v>
      </c>
      <c r="CF1265">
        <v>0</v>
      </c>
    </row>
    <row r="1266" spans="1:84" hidden="1" outlineLevel="1">
      <c r="A1266" t="s">
        <v>2004</v>
      </c>
      <c r="B1266" s="9" t="s">
        <v>3222</v>
      </c>
      <c r="C1266" s="1">
        <f t="shared" si="440"/>
        <v>820</v>
      </c>
      <c r="D1266" s="7">
        <f t="shared" si="441"/>
        <v>2</v>
      </c>
      <c r="E1266" s="7">
        <f t="shared" si="442"/>
        <v>4</v>
      </c>
      <c r="F1266" s="7">
        <f t="shared" si="443"/>
        <v>1</v>
      </c>
      <c r="G1266" s="7">
        <f t="shared" si="439"/>
        <v>3</v>
      </c>
      <c r="H1266" s="48">
        <f t="shared" si="444"/>
        <v>283</v>
      </c>
      <c r="I1266" s="163">
        <f t="shared" si="445"/>
        <v>0.34512195121951217</v>
      </c>
      <c r="J1266" s="8"/>
      <c r="K1266" s="2">
        <f t="shared" si="446"/>
        <v>0.15853658536585366</v>
      </c>
      <c r="L1266" s="2">
        <f t="shared" si="447"/>
        <v>8.9024390243902435E-2</v>
      </c>
      <c r="M1266" s="2">
        <f t="shared" si="448"/>
        <v>0.50365853658536586</v>
      </c>
      <c r="N1266" s="2">
        <f t="shared" si="452"/>
        <v>0.15</v>
      </c>
      <c r="O1266" s="2">
        <f t="shared" si="453"/>
        <v>9.8780487804878053E-2</v>
      </c>
      <c r="P1266" s="1">
        <v>130</v>
      </c>
      <c r="Q1266" s="1">
        <v>73</v>
      </c>
      <c r="R1266" s="1">
        <v>413</v>
      </c>
      <c r="S1266" s="1">
        <v>123</v>
      </c>
      <c r="T1266" s="1">
        <v>65</v>
      </c>
      <c r="U1266" s="1">
        <v>3</v>
      </c>
      <c r="V1266">
        <v>3</v>
      </c>
      <c r="W1266" s="1"/>
      <c r="Y1266" s="1"/>
      <c r="Z1266" s="1">
        <f t="shared" si="449"/>
        <v>4</v>
      </c>
      <c r="AA1266" s="1">
        <v>1</v>
      </c>
      <c r="AC1266">
        <v>3</v>
      </c>
      <c r="AD1266" s="136">
        <v>1</v>
      </c>
      <c r="AE1266">
        <v>1</v>
      </c>
      <c r="AF1266">
        <v>0</v>
      </c>
      <c r="AI1266" t="str">
        <f t="shared" si="464"/>
        <v>Tuftonboro</v>
      </c>
      <c r="AJ1266" t="s">
        <v>1837</v>
      </c>
      <c r="AK1266" s="159">
        <v>1</v>
      </c>
      <c r="AL1266" s="7"/>
      <c r="AN1266" s="91">
        <v>33</v>
      </c>
      <c r="AO1266" s="93">
        <v>3</v>
      </c>
      <c r="AP1266" s="93">
        <v>85</v>
      </c>
      <c r="AQ1266" s="100">
        <v>77620</v>
      </c>
      <c r="AR1266" s="100">
        <f t="shared" si="450"/>
        <v>33003</v>
      </c>
      <c r="AS1266" t="s">
        <v>1753</v>
      </c>
      <c r="AT1266" s="103">
        <f t="shared" si="451"/>
        <v>3377620</v>
      </c>
      <c r="AW1266">
        <v>50.08</v>
      </c>
      <c r="AX1266">
        <v>8.94</v>
      </c>
      <c r="AY1266">
        <v>41.13</v>
      </c>
      <c r="BA1266" s="7">
        <f t="shared" si="454"/>
        <v>0</v>
      </c>
      <c r="BB1266" s="7">
        <f t="shared" si="455"/>
        <v>0</v>
      </c>
      <c r="BC1266" s="7">
        <f t="shared" si="456"/>
        <v>1</v>
      </c>
      <c r="BD1266" s="7">
        <f t="shared" si="456"/>
        <v>0</v>
      </c>
      <c r="BE1266" s="7">
        <f t="shared" si="461"/>
        <v>0</v>
      </c>
      <c r="BF1266" s="107">
        <f t="shared" si="457"/>
        <v>0</v>
      </c>
      <c r="BG1266" s="107">
        <f t="shared" si="458"/>
        <v>0</v>
      </c>
      <c r="BH1266" s="107">
        <f t="shared" si="459"/>
        <v>0.503</v>
      </c>
      <c r="BI1266" s="107">
        <f t="shared" si="460"/>
        <v>0</v>
      </c>
      <c r="BJ1266" s="107">
        <f t="shared" si="462"/>
        <v>0</v>
      </c>
      <c r="BK1266" s="151">
        <f t="shared" si="463"/>
        <v>0</v>
      </c>
      <c r="BM1266">
        <v>0</v>
      </c>
      <c r="BN1266">
        <v>0</v>
      </c>
      <c r="BO1266">
        <v>0</v>
      </c>
      <c r="BP1266">
        <v>0</v>
      </c>
      <c r="BQ1266">
        <v>1</v>
      </c>
      <c r="BR1266">
        <v>0</v>
      </c>
      <c r="BS1266">
        <v>0</v>
      </c>
      <c r="BT1266">
        <v>0</v>
      </c>
      <c r="BU1266">
        <v>0</v>
      </c>
      <c r="BW1266">
        <v>0</v>
      </c>
      <c r="BX1266">
        <v>0</v>
      </c>
      <c r="BY1266">
        <v>0</v>
      </c>
      <c r="BZ1266">
        <v>1</v>
      </c>
      <c r="CA1266">
        <v>0</v>
      </c>
      <c r="CB1266">
        <v>2</v>
      </c>
      <c r="CC1266">
        <v>0</v>
      </c>
      <c r="CD1266">
        <v>0</v>
      </c>
      <c r="CE1266">
        <v>0</v>
      </c>
      <c r="CF1266">
        <v>0</v>
      </c>
    </row>
    <row r="1267" spans="1:84" hidden="1" outlineLevel="1">
      <c r="A1267" t="s">
        <v>1016</v>
      </c>
      <c r="B1267" s="9" t="s">
        <v>3222</v>
      </c>
      <c r="C1267" s="1">
        <f t="shared" si="440"/>
        <v>247</v>
      </c>
      <c r="D1267" s="7">
        <f t="shared" si="441"/>
        <v>3</v>
      </c>
      <c r="E1267" s="7">
        <f t="shared" si="442"/>
        <v>4</v>
      </c>
      <c r="F1267" s="7">
        <f t="shared" si="443"/>
        <v>1</v>
      </c>
      <c r="G1267" s="7">
        <f t="shared" si="439"/>
        <v>2</v>
      </c>
      <c r="H1267" s="48">
        <f t="shared" si="444"/>
        <v>9</v>
      </c>
      <c r="I1267" s="163">
        <f t="shared" si="445"/>
        <v>3.643724696356275E-2</v>
      </c>
      <c r="J1267" s="8"/>
      <c r="K1267" s="2">
        <f t="shared" si="446"/>
        <v>0.20647773279352227</v>
      </c>
      <c r="L1267" s="2">
        <f t="shared" si="447"/>
        <v>0.13765182186234817</v>
      </c>
      <c r="M1267" s="2">
        <f t="shared" si="448"/>
        <v>0.27530364372469635</v>
      </c>
      <c r="N1267" s="2">
        <f t="shared" si="452"/>
        <v>0.23886639676113361</v>
      </c>
      <c r="O1267" s="2">
        <f t="shared" si="453"/>
        <v>0.14170040485829957</v>
      </c>
      <c r="P1267" s="1">
        <v>51</v>
      </c>
      <c r="Q1267" s="1">
        <v>34</v>
      </c>
      <c r="R1267" s="1">
        <v>68</v>
      </c>
      <c r="S1267" s="1">
        <v>59</v>
      </c>
      <c r="T1267" s="1">
        <v>30</v>
      </c>
      <c r="U1267" s="1">
        <v>2</v>
      </c>
      <c r="V1267">
        <v>1</v>
      </c>
      <c r="W1267" s="1"/>
      <c r="Y1267" s="1"/>
      <c r="Z1267" s="1">
        <f t="shared" si="449"/>
        <v>2</v>
      </c>
      <c r="AA1267" s="1">
        <v>0</v>
      </c>
      <c r="AC1267">
        <v>0</v>
      </c>
      <c r="AD1267" s="136">
        <v>0</v>
      </c>
      <c r="AE1267">
        <v>0</v>
      </c>
      <c r="AF1267">
        <v>0</v>
      </c>
      <c r="AI1267" t="str">
        <f t="shared" si="464"/>
        <v>Unity</v>
      </c>
      <c r="AJ1267" t="s">
        <v>164</v>
      </c>
      <c r="AK1267" s="159">
        <v>2</v>
      </c>
      <c r="AL1267" s="7"/>
      <c r="AN1267" s="91">
        <v>33</v>
      </c>
      <c r="AO1267" s="93">
        <v>19</v>
      </c>
      <c r="AP1267" s="93">
        <v>70</v>
      </c>
      <c r="AQ1267" s="100">
        <v>77940</v>
      </c>
      <c r="AR1267" s="100">
        <f t="shared" si="450"/>
        <v>33019</v>
      </c>
      <c r="AS1267" t="s">
        <v>1753</v>
      </c>
      <c r="AT1267" s="103">
        <f t="shared" si="451"/>
        <v>3377940</v>
      </c>
      <c r="AW1267">
        <v>37.18</v>
      </c>
      <c r="AX1267">
        <v>0.24</v>
      </c>
      <c r="AY1267">
        <v>36.94</v>
      </c>
      <c r="BA1267" s="7">
        <f t="shared" si="454"/>
        <v>0</v>
      </c>
      <c r="BB1267" s="7">
        <f t="shared" si="455"/>
        <v>0</v>
      </c>
      <c r="BC1267" s="7">
        <f t="shared" si="456"/>
        <v>1</v>
      </c>
      <c r="BD1267" s="7">
        <f t="shared" si="456"/>
        <v>0</v>
      </c>
      <c r="BE1267" s="7">
        <f t="shared" si="461"/>
        <v>0</v>
      </c>
      <c r="BF1267" s="107">
        <f t="shared" si="457"/>
        <v>0</v>
      </c>
      <c r="BG1267" s="107">
        <f t="shared" si="458"/>
        <v>0</v>
      </c>
      <c r="BH1267" s="107">
        <f t="shared" si="459"/>
        <v>0.27500000000000002</v>
      </c>
      <c r="BI1267" s="107">
        <f t="shared" si="460"/>
        <v>0</v>
      </c>
      <c r="BJ1267" s="107">
        <f t="shared" si="462"/>
        <v>0</v>
      </c>
      <c r="BK1267" s="151">
        <f t="shared" si="463"/>
        <v>0</v>
      </c>
      <c r="BM1267">
        <v>0</v>
      </c>
      <c r="BN1267">
        <v>0</v>
      </c>
      <c r="BO1267">
        <v>1</v>
      </c>
      <c r="BP1267">
        <v>0</v>
      </c>
      <c r="BQ1267">
        <v>0</v>
      </c>
      <c r="BR1267">
        <v>0</v>
      </c>
      <c r="BS1267">
        <v>0</v>
      </c>
      <c r="BT1267">
        <v>1</v>
      </c>
      <c r="BU1267">
        <v>0</v>
      </c>
      <c r="BW1267">
        <v>0</v>
      </c>
      <c r="BX1267">
        <v>0</v>
      </c>
      <c r="BY1267">
        <v>0</v>
      </c>
      <c r="BZ1267">
        <v>0</v>
      </c>
      <c r="CA1267">
        <v>0</v>
      </c>
      <c r="CB1267">
        <v>0</v>
      </c>
      <c r="CC1267">
        <v>0</v>
      </c>
      <c r="CD1267">
        <v>0</v>
      </c>
      <c r="CE1267">
        <v>0</v>
      </c>
      <c r="CF1267">
        <v>0</v>
      </c>
    </row>
    <row r="1268" spans="1:84" hidden="1" outlineLevel="1">
      <c r="A1268" t="s">
        <v>3279</v>
      </c>
      <c r="B1268" s="9" t="s">
        <v>3222</v>
      </c>
      <c r="C1268" s="1">
        <f t="shared" si="440"/>
        <v>1023</v>
      </c>
      <c r="D1268" s="7">
        <f t="shared" si="441"/>
        <v>3</v>
      </c>
      <c r="E1268" s="7">
        <f t="shared" si="442"/>
        <v>4</v>
      </c>
      <c r="F1268" s="7">
        <f t="shared" si="443"/>
        <v>1</v>
      </c>
      <c r="G1268" s="7">
        <f t="shared" si="439"/>
        <v>2</v>
      </c>
      <c r="H1268" s="48">
        <f t="shared" si="444"/>
        <v>86</v>
      </c>
      <c r="I1268" s="163">
        <f t="shared" si="445"/>
        <v>8.4066471163245352E-2</v>
      </c>
      <c r="J1268" s="8"/>
      <c r="K1268" s="2">
        <f t="shared" si="446"/>
        <v>0.12316715542521994</v>
      </c>
      <c r="L1268" s="2">
        <f t="shared" si="447"/>
        <v>0.11632453567937438</v>
      </c>
      <c r="M1268" s="2">
        <f t="shared" si="448"/>
        <v>0.35581622678396874</v>
      </c>
      <c r="N1268" s="2">
        <f t="shared" si="452"/>
        <v>0.27174975562072334</v>
      </c>
      <c r="O1268" s="2">
        <f t="shared" si="453"/>
        <v>0.13294232649071358</v>
      </c>
      <c r="P1268" s="1">
        <v>126</v>
      </c>
      <c r="Q1268" s="1">
        <v>119</v>
      </c>
      <c r="R1268" s="1">
        <v>364</v>
      </c>
      <c r="S1268" s="1">
        <v>278</v>
      </c>
      <c r="T1268" s="1">
        <v>116</v>
      </c>
      <c r="U1268" s="1">
        <v>7</v>
      </c>
      <c r="V1268">
        <v>3</v>
      </c>
      <c r="W1268" s="1"/>
      <c r="Y1268" s="1"/>
      <c r="Z1268" s="1">
        <f t="shared" si="449"/>
        <v>3</v>
      </c>
      <c r="AA1268" s="1">
        <v>1</v>
      </c>
      <c r="AC1268">
        <v>2</v>
      </c>
      <c r="AD1268" s="136">
        <v>3</v>
      </c>
      <c r="AE1268">
        <v>1</v>
      </c>
      <c r="AF1268">
        <v>0</v>
      </c>
      <c r="AI1268" t="str">
        <f t="shared" si="464"/>
        <v>Wakefield</v>
      </c>
      <c r="AJ1268" t="s">
        <v>1837</v>
      </c>
      <c r="AK1268" s="159">
        <v>1</v>
      </c>
      <c r="AL1268" s="7"/>
      <c r="AN1268" s="91">
        <v>33</v>
      </c>
      <c r="AO1268" s="93">
        <v>3</v>
      </c>
      <c r="AP1268" s="93">
        <v>90</v>
      </c>
      <c r="AQ1268" s="100">
        <v>78180</v>
      </c>
      <c r="AR1268" s="100">
        <f t="shared" si="450"/>
        <v>33003</v>
      </c>
      <c r="AS1268" t="s">
        <v>1753</v>
      </c>
      <c r="AT1268" s="103">
        <f t="shared" si="451"/>
        <v>3378180</v>
      </c>
      <c r="AW1268">
        <v>44.65</v>
      </c>
      <c r="AX1268">
        <v>5.32</v>
      </c>
      <c r="AY1268">
        <v>39.32</v>
      </c>
      <c r="BA1268" s="7">
        <f t="shared" si="454"/>
        <v>0</v>
      </c>
      <c r="BB1268" s="7">
        <f t="shared" si="455"/>
        <v>0</v>
      </c>
      <c r="BC1268" s="7">
        <f t="shared" si="456"/>
        <v>1</v>
      </c>
      <c r="BD1268" s="7">
        <f t="shared" si="456"/>
        <v>0</v>
      </c>
      <c r="BE1268" s="7">
        <f t="shared" si="461"/>
        <v>0</v>
      </c>
      <c r="BF1268" s="107">
        <f t="shared" si="457"/>
        <v>0</v>
      </c>
      <c r="BG1268" s="107">
        <f t="shared" si="458"/>
        <v>0</v>
      </c>
      <c r="BH1268" s="107">
        <f t="shared" si="459"/>
        <v>0.35499999999999998</v>
      </c>
      <c r="BI1268" s="107">
        <f t="shared" si="460"/>
        <v>0</v>
      </c>
      <c r="BJ1268" s="107">
        <f t="shared" si="462"/>
        <v>0</v>
      </c>
      <c r="BK1268" s="151">
        <f t="shared" si="463"/>
        <v>0</v>
      </c>
      <c r="BM1268">
        <v>0</v>
      </c>
      <c r="BN1268">
        <v>0</v>
      </c>
      <c r="BO1268">
        <v>1</v>
      </c>
      <c r="BP1268">
        <v>0</v>
      </c>
      <c r="BQ1268">
        <v>0</v>
      </c>
      <c r="BR1268">
        <v>0</v>
      </c>
      <c r="BS1268">
        <v>0</v>
      </c>
      <c r="BT1268">
        <v>0</v>
      </c>
      <c r="BU1268">
        <v>0</v>
      </c>
      <c r="BW1268">
        <v>0</v>
      </c>
      <c r="BX1268">
        <v>0</v>
      </c>
      <c r="BY1268">
        <v>0</v>
      </c>
      <c r="BZ1268">
        <v>0</v>
      </c>
      <c r="CA1268">
        <v>0</v>
      </c>
      <c r="CB1268">
        <v>2</v>
      </c>
      <c r="CC1268">
        <v>0</v>
      </c>
      <c r="CD1268">
        <v>0</v>
      </c>
      <c r="CE1268">
        <v>0</v>
      </c>
      <c r="CF1268">
        <v>0</v>
      </c>
    </row>
    <row r="1269" spans="1:84" hidden="1" outlineLevel="1">
      <c r="A1269" t="s">
        <v>3152</v>
      </c>
      <c r="B1269" s="9" t="s">
        <v>3222</v>
      </c>
      <c r="C1269" s="1">
        <f t="shared" si="440"/>
        <v>633</v>
      </c>
      <c r="D1269" s="7">
        <f t="shared" si="441"/>
        <v>2</v>
      </c>
      <c r="E1269" s="7">
        <f t="shared" si="442"/>
        <v>5</v>
      </c>
      <c r="F1269" s="7">
        <f t="shared" si="443"/>
        <v>1</v>
      </c>
      <c r="G1269" s="7">
        <f t="shared" si="439"/>
        <v>3</v>
      </c>
      <c r="H1269" s="48">
        <f t="shared" si="444"/>
        <v>15</v>
      </c>
      <c r="I1269" s="163">
        <f t="shared" si="445"/>
        <v>2.3696682464454975E-2</v>
      </c>
      <c r="J1269" s="8"/>
      <c r="K1269" s="2">
        <f t="shared" si="446"/>
        <v>0.26540284360189575</v>
      </c>
      <c r="L1269" s="2">
        <f t="shared" si="447"/>
        <v>8.6887835703001584E-2</v>
      </c>
      <c r="M1269" s="2">
        <f t="shared" si="448"/>
        <v>0.2890995260663507</v>
      </c>
      <c r="N1269" s="2">
        <f t="shared" si="452"/>
        <v>0.2353870458135861</v>
      </c>
      <c r="O1269" s="2">
        <f t="shared" si="453"/>
        <v>0.12322274881516576</v>
      </c>
      <c r="P1269" s="1">
        <v>168</v>
      </c>
      <c r="Q1269" s="1">
        <v>55</v>
      </c>
      <c r="R1269" s="1">
        <v>183</v>
      </c>
      <c r="S1269" s="1">
        <v>149</v>
      </c>
      <c r="T1269" s="1">
        <v>62</v>
      </c>
      <c r="U1269" s="1">
        <v>5</v>
      </c>
      <c r="V1269">
        <v>0</v>
      </c>
      <c r="W1269" s="1"/>
      <c r="Y1269" s="1"/>
      <c r="Z1269" s="1">
        <f t="shared" si="449"/>
        <v>3</v>
      </c>
      <c r="AA1269" s="1">
        <v>2</v>
      </c>
      <c r="AC1269">
        <v>6</v>
      </c>
      <c r="AD1269" s="136">
        <v>0</v>
      </c>
      <c r="AE1269">
        <v>0</v>
      </c>
      <c r="AF1269">
        <v>0</v>
      </c>
      <c r="AI1269" t="str">
        <f t="shared" si="464"/>
        <v>Walpole</v>
      </c>
      <c r="AJ1269" t="s">
        <v>1402</v>
      </c>
      <c r="AK1269" s="159">
        <v>2</v>
      </c>
      <c r="AL1269" s="7"/>
      <c r="AN1269" s="91">
        <v>33</v>
      </c>
      <c r="AO1269" s="93">
        <v>5</v>
      </c>
      <c r="AP1269" s="93">
        <v>105</v>
      </c>
      <c r="AQ1269" s="100">
        <v>78420</v>
      </c>
      <c r="AR1269" s="100">
        <f t="shared" si="450"/>
        <v>33005</v>
      </c>
      <c r="AS1269" t="s">
        <v>1753</v>
      </c>
      <c r="AT1269" s="103">
        <f t="shared" si="451"/>
        <v>3378420</v>
      </c>
      <c r="AW1269">
        <v>36.64</v>
      </c>
      <c r="AX1269">
        <v>1.08</v>
      </c>
      <c r="AY1269">
        <v>35.57</v>
      </c>
      <c r="BA1269" s="7">
        <f t="shared" si="454"/>
        <v>0</v>
      </c>
      <c r="BB1269" s="7">
        <f t="shared" si="455"/>
        <v>0</v>
      </c>
      <c r="BC1269" s="7">
        <f t="shared" si="456"/>
        <v>1</v>
      </c>
      <c r="BD1269" s="7">
        <f t="shared" si="456"/>
        <v>0</v>
      </c>
      <c r="BE1269" s="7">
        <f t="shared" si="461"/>
        <v>0</v>
      </c>
      <c r="BF1269" s="107">
        <f t="shared" si="457"/>
        <v>0</v>
      </c>
      <c r="BG1269" s="107">
        <f t="shared" si="458"/>
        <v>0</v>
      </c>
      <c r="BH1269" s="107">
        <f t="shared" si="459"/>
        <v>0.28899999999999998</v>
      </c>
      <c r="BI1269" s="107">
        <f t="shared" si="460"/>
        <v>0</v>
      </c>
      <c r="BJ1269" s="107">
        <f t="shared" si="462"/>
        <v>0</v>
      </c>
      <c r="BK1269" s="151">
        <f t="shared" si="463"/>
        <v>0</v>
      </c>
      <c r="BM1269">
        <v>0</v>
      </c>
      <c r="BN1269">
        <v>0</v>
      </c>
      <c r="BO1269">
        <v>0</v>
      </c>
      <c r="BP1269">
        <v>0</v>
      </c>
      <c r="BQ1269">
        <v>0</v>
      </c>
      <c r="BR1269">
        <v>0</v>
      </c>
      <c r="BS1269">
        <v>0</v>
      </c>
      <c r="BT1269">
        <v>0</v>
      </c>
      <c r="BU1269">
        <v>0</v>
      </c>
      <c r="BW1269">
        <v>1</v>
      </c>
      <c r="BX1269">
        <v>1</v>
      </c>
      <c r="BY1269">
        <v>0</v>
      </c>
      <c r="BZ1269">
        <v>0</v>
      </c>
      <c r="CA1269">
        <v>0</v>
      </c>
      <c r="CB1269">
        <v>1</v>
      </c>
      <c r="CC1269">
        <v>0</v>
      </c>
      <c r="CD1269">
        <v>0</v>
      </c>
      <c r="CE1269">
        <v>0</v>
      </c>
      <c r="CF1269">
        <v>0</v>
      </c>
    </row>
    <row r="1270" spans="1:84" hidden="1" outlineLevel="1">
      <c r="A1270" t="s">
        <v>1916</v>
      </c>
      <c r="B1270" s="9" t="s">
        <v>3222</v>
      </c>
      <c r="C1270" s="1">
        <f t="shared" si="440"/>
        <v>647</v>
      </c>
      <c r="D1270" s="7">
        <f t="shared" si="441"/>
        <v>3</v>
      </c>
      <c r="E1270" s="7">
        <f t="shared" si="442"/>
        <v>5</v>
      </c>
      <c r="F1270" s="7">
        <f t="shared" si="443"/>
        <v>1</v>
      </c>
      <c r="G1270" s="7">
        <f t="shared" si="439"/>
        <v>2</v>
      </c>
      <c r="H1270" s="48">
        <f t="shared" si="444"/>
        <v>32</v>
      </c>
      <c r="I1270" s="163">
        <f t="shared" si="445"/>
        <v>4.945904173106646E-2</v>
      </c>
      <c r="J1270" s="8"/>
      <c r="K1270" s="2">
        <f t="shared" si="446"/>
        <v>0.24574961360123648</v>
      </c>
      <c r="L1270" s="2">
        <f t="shared" si="447"/>
        <v>7.7279752704791344E-2</v>
      </c>
      <c r="M1270" s="2">
        <f t="shared" si="448"/>
        <v>0.29829984544049459</v>
      </c>
      <c r="N1270" s="2">
        <f t="shared" si="452"/>
        <v>0.24884080370942813</v>
      </c>
      <c r="O1270" s="2">
        <f t="shared" si="453"/>
        <v>0.12982998454404943</v>
      </c>
      <c r="P1270" s="1">
        <v>159</v>
      </c>
      <c r="Q1270" s="1">
        <v>50</v>
      </c>
      <c r="R1270" s="1">
        <v>193</v>
      </c>
      <c r="S1270" s="1">
        <v>161</v>
      </c>
      <c r="T1270" s="1">
        <v>67</v>
      </c>
      <c r="U1270" s="1">
        <v>3</v>
      </c>
      <c r="V1270">
        <v>2</v>
      </c>
      <c r="W1270" s="1"/>
      <c r="Y1270" s="1"/>
      <c r="Z1270" s="1">
        <f t="shared" si="449"/>
        <v>6</v>
      </c>
      <c r="AA1270" s="1">
        <v>1</v>
      </c>
      <c r="AC1270">
        <v>4</v>
      </c>
      <c r="AD1270" s="136">
        <v>0</v>
      </c>
      <c r="AE1270">
        <v>1</v>
      </c>
      <c r="AF1270">
        <v>0</v>
      </c>
      <c r="AI1270" t="str">
        <f t="shared" si="464"/>
        <v>Warner</v>
      </c>
      <c r="AJ1270" t="s">
        <v>1686</v>
      </c>
      <c r="AK1270" s="159">
        <v>2</v>
      </c>
      <c r="AL1270" s="7"/>
      <c r="AN1270" s="91">
        <v>33</v>
      </c>
      <c r="AO1270" s="93">
        <v>13</v>
      </c>
      <c r="AP1270" s="93">
        <v>125</v>
      </c>
      <c r="AQ1270" s="100">
        <v>78580</v>
      </c>
      <c r="AR1270" s="100">
        <f t="shared" si="450"/>
        <v>33013</v>
      </c>
      <c r="AS1270" t="s">
        <v>1753</v>
      </c>
      <c r="AT1270" s="103">
        <f t="shared" si="451"/>
        <v>3378580</v>
      </c>
      <c r="AW1270">
        <v>55.9</v>
      </c>
      <c r="AX1270">
        <v>0.24</v>
      </c>
      <c r="AY1270">
        <v>55.65</v>
      </c>
      <c r="BA1270" s="7">
        <f t="shared" si="454"/>
        <v>0</v>
      </c>
      <c r="BB1270" s="7">
        <f t="shared" si="455"/>
        <v>0</v>
      </c>
      <c r="BC1270" s="7">
        <f t="shared" si="456"/>
        <v>1</v>
      </c>
      <c r="BD1270" s="7">
        <f t="shared" si="456"/>
        <v>0</v>
      </c>
      <c r="BE1270" s="7">
        <f t="shared" si="461"/>
        <v>0</v>
      </c>
      <c r="BF1270" s="107">
        <f t="shared" si="457"/>
        <v>0</v>
      </c>
      <c r="BG1270" s="107">
        <f t="shared" si="458"/>
        <v>0</v>
      </c>
      <c r="BH1270" s="107">
        <f t="shared" si="459"/>
        <v>0.29799999999999999</v>
      </c>
      <c r="BI1270" s="107">
        <f t="shared" si="460"/>
        <v>0</v>
      </c>
      <c r="BJ1270" s="107">
        <f t="shared" si="462"/>
        <v>0</v>
      </c>
      <c r="BK1270" s="151">
        <f t="shared" si="463"/>
        <v>0</v>
      </c>
      <c r="BM1270">
        <v>1</v>
      </c>
      <c r="BN1270">
        <v>0</v>
      </c>
      <c r="BO1270">
        <v>0</v>
      </c>
      <c r="BP1270">
        <v>0</v>
      </c>
      <c r="BQ1270">
        <v>0</v>
      </c>
      <c r="BR1270">
        <v>0</v>
      </c>
      <c r="BS1270">
        <v>0</v>
      </c>
      <c r="BT1270">
        <v>0</v>
      </c>
      <c r="BU1270">
        <v>2</v>
      </c>
      <c r="BW1270">
        <v>0</v>
      </c>
      <c r="BX1270">
        <v>0</v>
      </c>
      <c r="BY1270">
        <v>0</v>
      </c>
      <c r="BZ1270">
        <v>1</v>
      </c>
      <c r="CA1270">
        <v>0</v>
      </c>
      <c r="CB1270">
        <v>0</v>
      </c>
      <c r="CC1270">
        <v>1</v>
      </c>
      <c r="CD1270">
        <v>0</v>
      </c>
      <c r="CE1270">
        <v>0</v>
      </c>
      <c r="CF1270">
        <v>1</v>
      </c>
    </row>
    <row r="1271" spans="1:84" hidden="1" outlineLevel="1">
      <c r="A1271" t="s">
        <v>1171</v>
      </c>
      <c r="B1271" s="9" t="s">
        <v>3222</v>
      </c>
      <c r="C1271" s="1">
        <f t="shared" si="440"/>
        <v>191</v>
      </c>
      <c r="D1271" s="7">
        <f t="shared" si="441"/>
        <v>3</v>
      </c>
      <c r="E1271" s="7">
        <f t="shared" si="442"/>
        <v>4</v>
      </c>
      <c r="F1271" s="7">
        <f t="shared" si="443"/>
        <v>2</v>
      </c>
      <c r="G1271" s="7">
        <f t="shared" si="439"/>
        <v>1</v>
      </c>
      <c r="H1271" s="48">
        <f t="shared" si="444"/>
        <v>35</v>
      </c>
      <c r="I1271" s="163">
        <f t="shared" si="445"/>
        <v>0.18324607329842932</v>
      </c>
      <c r="J1271" s="8"/>
      <c r="K1271" s="2">
        <f t="shared" si="446"/>
        <v>0.18324607329842932</v>
      </c>
      <c r="L1271" s="2">
        <f t="shared" si="447"/>
        <v>0.13089005235602094</v>
      </c>
      <c r="M1271" s="2">
        <f t="shared" si="448"/>
        <v>0.20418848167539266</v>
      </c>
      <c r="N1271" s="2">
        <f t="shared" si="452"/>
        <v>0.38743455497382201</v>
      </c>
      <c r="O1271" s="2">
        <f t="shared" si="453"/>
        <v>9.4240837696335067E-2</v>
      </c>
      <c r="P1271" s="1">
        <v>35</v>
      </c>
      <c r="Q1271" s="1">
        <v>25</v>
      </c>
      <c r="R1271" s="1">
        <v>39</v>
      </c>
      <c r="S1271" s="1">
        <v>74</v>
      </c>
      <c r="T1271" s="1">
        <v>16</v>
      </c>
      <c r="U1271" s="1">
        <v>1</v>
      </c>
      <c r="V1271">
        <v>0</v>
      </c>
      <c r="W1271" s="1"/>
      <c r="Y1271" s="1"/>
      <c r="Z1271" s="1">
        <f t="shared" si="449"/>
        <v>0</v>
      </c>
      <c r="AA1271" s="1">
        <v>0</v>
      </c>
      <c r="AC1271">
        <v>1</v>
      </c>
      <c r="AD1271" s="136">
        <v>0</v>
      </c>
      <c r="AE1271">
        <v>0</v>
      </c>
      <c r="AF1271">
        <v>0</v>
      </c>
      <c r="AI1271" t="str">
        <f t="shared" si="464"/>
        <v>Warren</v>
      </c>
      <c r="AJ1271" t="s">
        <v>945</v>
      </c>
      <c r="AK1271" s="159">
        <v>2</v>
      </c>
      <c r="AL1271" s="7"/>
      <c r="AN1271" s="91">
        <v>33</v>
      </c>
      <c r="AO1271" s="93">
        <v>9</v>
      </c>
      <c r="AP1271" s="93">
        <v>175</v>
      </c>
      <c r="AQ1271" s="100">
        <v>78740</v>
      </c>
      <c r="AR1271" s="100">
        <f t="shared" si="450"/>
        <v>33009</v>
      </c>
      <c r="AS1271" t="s">
        <v>1753</v>
      </c>
      <c r="AT1271" s="103">
        <f t="shared" si="451"/>
        <v>3378740</v>
      </c>
      <c r="AW1271">
        <v>49.05</v>
      </c>
      <c r="AX1271">
        <v>0.39</v>
      </c>
      <c r="AY1271">
        <v>48.66</v>
      </c>
      <c r="BA1271" s="7">
        <f t="shared" si="454"/>
        <v>0</v>
      </c>
      <c r="BB1271" s="7">
        <f t="shared" si="455"/>
        <v>0</v>
      </c>
      <c r="BC1271" s="7">
        <f t="shared" si="456"/>
        <v>0</v>
      </c>
      <c r="BD1271" s="7">
        <f t="shared" si="456"/>
        <v>1</v>
      </c>
      <c r="BE1271" s="7">
        <f t="shared" si="461"/>
        <v>0</v>
      </c>
      <c r="BF1271" s="107">
        <f t="shared" si="457"/>
        <v>0</v>
      </c>
      <c r="BG1271" s="107">
        <f t="shared" si="458"/>
        <v>0</v>
      </c>
      <c r="BH1271" s="107">
        <f t="shared" si="459"/>
        <v>0</v>
      </c>
      <c r="BI1271" s="107">
        <f t="shared" si="460"/>
        <v>0.38700000000000001</v>
      </c>
      <c r="BJ1271" s="107">
        <f t="shared" si="462"/>
        <v>0</v>
      </c>
      <c r="BK1271" s="151">
        <f t="shared" si="463"/>
        <v>0</v>
      </c>
      <c r="BM1271">
        <v>0</v>
      </c>
      <c r="BN1271">
        <v>0</v>
      </c>
      <c r="BO1271">
        <v>0</v>
      </c>
      <c r="BP1271">
        <v>0</v>
      </c>
      <c r="BQ1271">
        <v>0</v>
      </c>
      <c r="BR1271">
        <v>0</v>
      </c>
      <c r="BS1271">
        <v>0</v>
      </c>
      <c r="BT1271">
        <v>0</v>
      </c>
      <c r="BU1271">
        <v>0</v>
      </c>
      <c r="BW1271">
        <v>0</v>
      </c>
      <c r="BX1271">
        <v>0</v>
      </c>
      <c r="BY1271">
        <v>0</v>
      </c>
      <c r="BZ1271">
        <v>0</v>
      </c>
      <c r="CA1271">
        <v>0</v>
      </c>
      <c r="CB1271">
        <v>0</v>
      </c>
      <c r="CC1271">
        <v>0</v>
      </c>
      <c r="CD1271">
        <v>0</v>
      </c>
      <c r="CE1271">
        <v>0</v>
      </c>
      <c r="CF1271">
        <v>0</v>
      </c>
    </row>
    <row r="1272" spans="1:84" hidden="1" outlineLevel="1">
      <c r="A1272" t="s">
        <v>650</v>
      </c>
      <c r="B1272" s="9" t="s">
        <v>3222</v>
      </c>
      <c r="C1272" s="1">
        <f t="shared" si="440"/>
        <v>262</v>
      </c>
      <c r="D1272" s="7">
        <f t="shared" si="441"/>
        <v>3</v>
      </c>
      <c r="E1272" s="7">
        <f t="shared" si="442"/>
        <v>5</v>
      </c>
      <c r="F1272" s="7">
        <f t="shared" si="443"/>
        <v>1</v>
      </c>
      <c r="G1272" s="7">
        <f t="shared" ref="G1272:G1335" si="465">IF(S1272&gt;0,RANK(S1272,(P1272:AD1272)),0)</f>
        <v>2</v>
      </c>
      <c r="H1272" s="48">
        <f t="shared" si="444"/>
        <v>22</v>
      </c>
      <c r="I1272" s="163">
        <f t="shared" si="445"/>
        <v>8.3969465648854963E-2</v>
      </c>
      <c r="J1272" s="8"/>
      <c r="K1272" s="2">
        <f t="shared" si="446"/>
        <v>0.18320610687022901</v>
      </c>
      <c r="L1272" s="2">
        <f t="shared" si="447"/>
        <v>0.10687022900763359</v>
      </c>
      <c r="M1272" s="2">
        <f t="shared" si="448"/>
        <v>0.3282442748091603</v>
      </c>
      <c r="N1272" s="2">
        <f t="shared" si="452"/>
        <v>0.24427480916030533</v>
      </c>
      <c r="O1272" s="2">
        <f t="shared" si="453"/>
        <v>0.13740458015267185</v>
      </c>
      <c r="P1272" s="1">
        <v>48</v>
      </c>
      <c r="Q1272" s="1">
        <v>28</v>
      </c>
      <c r="R1272" s="1">
        <v>86</v>
      </c>
      <c r="S1272" s="1">
        <v>64</v>
      </c>
      <c r="T1272" s="1">
        <v>29</v>
      </c>
      <c r="U1272" s="1">
        <v>4</v>
      </c>
      <c r="V1272">
        <v>0</v>
      </c>
      <c r="W1272" s="1"/>
      <c r="Y1272" s="1"/>
      <c r="Z1272" s="1">
        <f t="shared" si="449"/>
        <v>0</v>
      </c>
      <c r="AA1272" s="1">
        <v>1</v>
      </c>
      <c r="AC1272">
        <v>2</v>
      </c>
      <c r="AD1272" s="136">
        <v>0</v>
      </c>
      <c r="AE1272">
        <v>0</v>
      </c>
      <c r="AF1272">
        <v>0</v>
      </c>
      <c r="AI1272" t="str">
        <f t="shared" si="464"/>
        <v>Washington</v>
      </c>
      <c r="AJ1272" t="s">
        <v>164</v>
      </c>
      <c r="AK1272" s="159">
        <v>2</v>
      </c>
      <c r="AL1272" s="7"/>
      <c r="AN1272" s="91">
        <v>33</v>
      </c>
      <c r="AO1272" s="93">
        <v>19</v>
      </c>
      <c r="AP1272" s="93">
        <v>75</v>
      </c>
      <c r="AQ1272" s="100">
        <v>78980</v>
      </c>
      <c r="AR1272" s="100">
        <f t="shared" si="450"/>
        <v>33019</v>
      </c>
      <c r="AS1272" t="s">
        <v>1753</v>
      </c>
      <c r="AT1272" s="103">
        <f t="shared" si="451"/>
        <v>3378980</v>
      </c>
      <c r="AW1272">
        <v>47.63</v>
      </c>
      <c r="AX1272">
        <v>2.2000000000000002</v>
      </c>
      <c r="AY1272">
        <v>45.43</v>
      </c>
      <c r="BA1272" s="7">
        <f t="shared" si="454"/>
        <v>0</v>
      </c>
      <c r="BB1272" s="7">
        <f t="shared" si="455"/>
        <v>0</v>
      </c>
      <c r="BC1272" s="7">
        <f t="shared" si="456"/>
        <v>1</v>
      </c>
      <c r="BD1272" s="7">
        <f t="shared" si="456"/>
        <v>0</v>
      </c>
      <c r="BE1272" s="7">
        <f t="shared" si="461"/>
        <v>0</v>
      </c>
      <c r="BF1272" s="107">
        <f t="shared" si="457"/>
        <v>0</v>
      </c>
      <c r="BG1272" s="107">
        <f t="shared" si="458"/>
        <v>0</v>
      </c>
      <c r="BH1272" s="107">
        <f t="shared" si="459"/>
        <v>0.32800000000000001</v>
      </c>
      <c r="BI1272" s="107">
        <f t="shared" si="460"/>
        <v>0</v>
      </c>
      <c r="BJ1272" s="107">
        <f t="shared" si="462"/>
        <v>0</v>
      </c>
      <c r="BK1272" s="151">
        <f t="shared" si="463"/>
        <v>0</v>
      </c>
      <c r="BM1272">
        <v>0</v>
      </c>
      <c r="BN1272">
        <v>0</v>
      </c>
      <c r="BO1272">
        <v>0</v>
      </c>
      <c r="BP1272">
        <v>0</v>
      </c>
      <c r="BQ1272">
        <v>0</v>
      </c>
      <c r="BR1272">
        <v>0</v>
      </c>
      <c r="BS1272">
        <v>0</v>
      </c>
      <c r="BT1272">
        <v>0</v>
      </c>
      <c r="BU1272">
        <v>0</v>
      </c>
      <c r="BW1272">
        <v>0</v>
      </c>
      <c r="BX1272">
        <v>0</v>
      </c>
      <c r="BY1272">
        <v>0</v>
      </c>
      <c r="BZ1272">
        <v>0</v>
      </c>
      <c r="CA1272">
        <v>0</v>
      </c>
      <c r="CB1272">
        <v>0</v>
      </c>
      <c r="CC1272">
        <v>0</v>
      </c>
      <c r="CD1272">
        <v>0</v>
      </c>
      <c r="CE1272">
        <v>0</v>
      </c>
      <c r="CF1272">
        <v>0</v>
      </c>
    </row>
    <row r="1273" spans="1:84" hidden="1" outlineLevel="1">
      <c r="A1273" t="s">
        <v>3070</v>
      </c>
      <c r="B1273" s="9" t="s">
        <v>3222</v>
      </c>
      <c r="C1273" s="1">
        <f t="shared" si="440"/>
        <v>106</v>
      </c>
      <c r="D1273" s="7">
        <f t="shared" si="441"/>
        <v>2</v>
      </c>
      <c r="E1273" s="7">
        <f t="shared" si="442"/>
        <v>4</v>
      </c>
      <c r="F1273" s="7">
        <f t="shared" si="443"/>
        <v>1</v>
      </c>
      <c r="G1273" s="7">
        <f t="shared" si="465"/>
        <v>3</v>
      </c>
      <c r="H1273" s="48">
        <f t="shared" si="444"/>
        <v>11</v>
      </c>
      <c r="I1273" s="163">
        <f t="shared" si="445"/>
        <v>0.10377358490566038</v>
      </c>
      <c r="J1273" s="8"/>
      <c r="K1273" s="2">
        <f t="shared" si="446"/>
        <v>0.28301886792452829</v>
      </c>
      <c r="L1273" s="2">
        <f t="shared" si="447"/>
        <v>0.11320754716981132</v>
      </c>
      <c r="M1273" s="2">
        <f t="shared" si="448"/>
        <v>0.3867924528301887</v>
      </c>
      <c r="N1273" s="2">
        <f t="shared" si="452"/>
        <v>0.12264150943396226</v>
      </c>
      <c r="O1273" s="2">
        <f t="shared" si="453"/>
        <v>9.4339622641509496E-2</v>
      </c>
      <c r="P1273" s="1">
        <v>30</v>
      </c>
      <c r="Q1273" s="1">
        <v>12</v>
      </c>
      <c r="R1273" s="1">
        <v>41</v>
      </c>
      <c r="S1273" s="1">
        <v>13</v>
      </c>
      <c r="T1273" s="1">
        <v>8</v>
      </c>
      <c r="U1273" s="1">
        <v>0</v>
      </c>
      <c r="V1273">
        <v>0</v>
      </c>
      <c r="W1273" s="1"/>
      <c r="Y1273" s="1"/>
      <c r="Z1273" s="1">
        <f t="shared" si="449"/>
        <v>1</v>
      </c>
      <c r="AA1273" s="1">
        <v>0</v>
      </c>
      <c r="AC1273">
        <v>1</v>
      </c>
      <c r="AD1273" s="136">
        <v>0</v>
      </c>
      <c r="AE1273">
        <v>0</v>
      </c>
      <c r="AF1273">
        <v>0</v>
      </c>
      <c r="AI1273" t="str">
        <f t="shared" si="464"/>
        <v>Waterville Valley</v>
      </c>
      <c r="AJ1273" t="s">
        <v>945</v>
      </c>
      <c r="AK1273" s="159">
        <v>2</v>
      </c>
      <c r="AL1273" s="7"/>
      <c r="AN1273" s="91">
        <v>33</v>
      </c>
      <c r="AO1273" s="93">
        <v>9</v>
      </c>
      <c r="AP1273" s="93">
        <v>181</v>
      </c>
      <c r="AQ1273" s="100">
        <v>79380</v>
      </c>
      <c r="AR1273" s="100">
        <f t="shared" si="450"/>
        <v>33009</v>
      </c>
      <c r="AS1273" t="s">
        <v>1753</v>
      </c>
      <c r="AT1273" s="103">
        <f t="shared" si="451"/>
        <v>3379380</v>
      </c>
      <c r="AW1273">
        <v>64.92</v>
      </c>
      <c r="AX1273">
        <v>0.03</v>
      </c>
      <c r="AY1273">
        <v>64.89</v>
      </c>
      <c r="BA1273" s="7">
        <f t="shared" si="454"/>
        <v>0</v>
      </c>
      <c r="BB1273" s="7">
        <f t="shared" si="455"/>
        <v>0</v>
      </c>
      <c r="BC1273" s="7">
        <f t="shared" si="456"/>
        <v>1</v>
      </c>
      <c r="BD1273" s="7">
        <f t="shared" si="456"/>
        <v>0</v>
      </c>
      <c r="BE1273" s="7">
        <f t="shared" si="461"/>
        <v>0</v>
      </c>
      <c r="BF1273" s="107">
        <f t="shared" si="457"/>
        <v>0</v>
      </c>
      <c r="BG1273" s="107">
        <f t="shared" si="458"/>
        <v>0</v>
      </c>
      <c r="BH1273" s="107">
        <f t="shared" si="459"/>
        <v>0.38600000000000001</v>
      </c>
      <c r="BI1273" s="107">
        <f t="shared" si="460"/>
        <v>0</v>
      </c>
      <c r="BJ1273" s="107">
        <f t="shared" si="462"/>
        <v>0</v>
      </c>
      <c r="BK1273" s="151">
        <f t="shared" si="463"/>
        <v>0</v>
      </c>
      <c r="BM1273">
        <v>0</v>
      </c>
      <c r="BN1273">
        <v>0</v>
      </c>
      <c r="BO1273">
        <v>0</v>
      </c>
      <c r="BP1273">
        <v>0</v>
      </c>
      <c r="BQ1273">
        <v>0</v>
      </c>
      <c r="BR1273">
        <v>0</v>
      </c>
      <c r="BS1273">
        <v>0</v>
      </c>
      <c r="BT1273">
        <v>0</v>
      </c>
      <c r="BU1273">
        <v>0</v>
      </c>
      <c r="BW1273">
        <v>0</v>
      </c>
      <c r="BX1273">
        <v>1</v>
      </c>
      <c r="BY1273">
        <v>0</v>
      </c>
      <c r="BZ1273">
        <v>0</v>
      </c>
      <c r="CA1273">
        <v>0</v>
      </c>
      <c r="CB1273">
        <v>0</v>
      </c>
      <c r="CC1273">
        <v>0</v>
      </c>
      <c r="CD1273">
        <v>0</v>
      </c>
      <c r="CE1273">
        <v>0</v>
      </c>
      <c r="CF1273">
        <v>0</v>
      </c>
    </row>
    <row r="1274" spans="1:84" hidden="1" outlineLevel="1">
      <c r="A1274" t="s">
        <v>3184</v>
      </c>
      <c r="B1274" s="9" t="s">
        <v>3222</v>
      </c>
      <c r="C1274" s="1">
        <f t="shared" si="440"/>
        <v>1949</v>
      </c>
      <c r="D1274" s="7">
        <f t="shared" si="441"/>
        <v>3</v>
      </c>
      <c r="E1274" s="7">
        <f t="shared" si="442"/>
        <v>5</v>
      </c>
      <c r="F1274" s="7">
        <f t="shared" si="443"/>
        <v>1</v>
      </c>
      <c r="G1274" s="7">
        <f t="shared" si="465"/>
        <v>2</v>
      </c>
      <c r="H1274" s="48">
        <f t="shared" si="444"/>
        <v>127</v>
      </c>
      <c r="I1274" s="163">
        <f t="shared" si="445"/>
        <v>6.5161621344279122E-2</v>
      </c>
      <c r="J1274" s="8"/>
      <c r="K1274" s="2">
        <f t="shared" si="446"/>
        <v>0.14058491534120063</v>
      </c>
      <c r="L1274" s="2">
        <f t="shared" si="447"/>
        <v>8.6198050282196001E-2</v>
      </c>
      <c r="M1274" s="2">
        <f t="shared" si="448"/>
        <v>0.34735761929194459</v>
      </c>
      <c r="N1274" s="2">
        <f t="shared" si="452"/>
        <v>0.28219599794766548</v>
      </c>
      <c r="O1274" s="2">
        <f t="shared" si="453"/>
        <v>0.14366341713699332</v>
      </c>
      <c r="P1274" s="1">
        <v>274</v>
      </c>
      <c r="Q1274" s="1">
        <v>168</v>
      </c>
      <c r="R1274" s="1">
        <v>677</v>
      </c>
      <c r="S1274" s="1">
        <v>550</v>
      </c>
      <c r="T1274" s="1">
        <v>241</v>
      </c>
      <c r="U1274" s="1">
        <v>13</v>
      </c>
      <c r="V1274">
        <v>2</v>
      </c>
      <c r="W1274" s="1"/>
      <c r="Y1274" s="1"/>
      <c r="Z1274" s="1">
        <f t="shared" si="449"/>
        <v>7</v>
      </c>
      <c r="AA1274" s="1">
        <v>3</v>
      </c>
      <c r="AC1274">
        <v>9</v>
      </c>
      <c r="AD1274" s="136">
        <v>3</v>
      </c>
      <c r="AE1274">
        <v>0</v>
      </c>
      <c r="AF1274">
        <v>2</v>
      </c>
      <c r="AI1274" t="str">
        <f t="shared" si="464"/>
        <v>Weare</v>
      </c>
      <c r="AJ1274" t="s">
        <v>119</v>
      </c>
      <c r="AK1274" s="159">
        <v>2</v>
      </c>
      <c r="AL1274" s="7"/>
      <c r="AN1274" s="91">
        <v>33</v>
      </c>
      <c r="AO1274" s="93">
        <v>11</v>
      </c>
      <c r="AP1274" s="93">
        <v>145</v>
      </c>
      <c r="AQ1274" s="100">
        <v>79780</v>
      </c>
      <c r="AR1274" s="100">
        <f t="shared" si="450"/>
        <v>33011</v>
      </c>
      <c r="AS1274" t="s">
        <v>1753</v>
      </c>
      <c r="AT1274" s="103">
        <f t="shared" si="451"/>
        <v>3379780</v>
      </c>
      <c r="AW1274">
        <v>59.89</v>
      </c>
      <c r="AX1274">
        <v>1.04</v>
      </c>
      <c r="AY1274">
        <v>58.85</v>
      </c>
      <c r="BA1274" s="7">
        <f t="shared" si="454"/>
        <v>0</v>
      </c>
      <c r="BB1274" s="7">
        <f t="shared" si="455"/>
        <v>0</v>
      </c>
      <c r="BC1274" s="7">
        <f t="shared" si="456"/>
        <v>1</v>
      </c>
      <c r="BD1274" s="7">
        <f t="shared" si="456"/>
        <v>0</v>
      </c>
      <c r="BE1274" s="7">
        <f t="shared" si="461"/>
        <v>0</v>
      </c>
      <c r="BF1274" s="107">
        <f t="shared" si="457"/>
        <v>0</v>
      </c>
      <c r="BG1274" s="107">
        <f t="shared" si="458"/>
        <v>0</v>
      </c>
      <c r="BH1274" s="107">
        <f t="shared" si="459"/>
        <v>0.34699999999999998</v>
      </c>
      <c r="BI1274" s="107">
        <f t="shared" si="460"/>
        <v>0</v>
      </c>
      <c r="BJ1274" s="107">
        <f t="shared" si="462"/>
        <v>0</v>
      </c>
      <c r="BK1274" s="151">
        <f t="shared" si="463"/>
        <v>0</v>
      </c>
      <c r="BM1274">
        <v>0</v>
      </c>
      <c r="BN1274">
        <v>0</v>
      </c>
      <c r="BO1274">
        <v>0</v>
      </c>
      <c r="BP1274">
        <v>0</v>
      </c>
      <c r="BQ1274">
        <v>0</v>
      </c>
      <c r="BR1274">
        <v>0</v>
      </c>
      <c r="BS1274">
        <v>0</v>
      </c>
      <c r="BT1274">
        <v>0</v>
      </c>
      <c r="BU1274">
        <v>2</v>
      </c>
      <c r="BW1274">
        <v>1</v>
      </c>
      <c r="BX1274">
        <v>0</v>
      </c>
      <c r="BY1274">
        <v>0</v>
      </c>
      <c r="BZ1274">
        <v>1</v>
      </c>
      <c r="CA1274">
        <v>1</v>
      </c>
      <c r="CB1274">
        <v>2</v>
      </c>
      <c r="CC1274">
        <v>0</v>
      </c>
      <c r="CD1274">
        <v>0</v>
      </c>
      <c r="CE1274">
        <v>0</v>
      </c>
      <c r="CF1274">
        <v>0</v>
      </c>
    </row>
    <row r="1275" spans="1:84" hidden="1" outlineLevel="1">
      <c r="A1275" t="s">
        <v>1068</v>
      </c>
      <c r="B1275" s="9" t="s">
        <v>3222</v>
      </c>
      <c r="C1275" s="1">
        <f t="shared" si="440"/>
        <v>459</v>
      </c>
      <c r="D1275" s="7">
        <f t="shared" si="441"/>
        <v>3</v>
      </c>
      <c r="E1275" s="7">
        <f t="shared" si="442"/>
        <v>5</v>
      </c>
      <c r="F1275" s="7">
        <f t="shared" si="443"/>
        <v>2</v>
      </c>
      <c r="G1275" s="7">
        <f t="shared" si="465"/>
        <v>1</v>
      </c>
      <c r="H1275" s="48">
        <f t="shared" si="444"/>
        <v>9</v>
      </c>
      <c r="I1275" s="163">
        <f t="shared" si="445"/>
        <v>1.9607843137254902E-2</v>
      </c>
      <c r="J1275" s="8"/>
      <c r="K1275" s="2">
        <f t="shared" si="446"/>
        <v>0.18300653594771241</v>
      </c>
      <c r="L1275" s="2">
        <f t="shared" si="447"/>
        <v>9.586056644880174E-2</v>
      </c>
      <c r="M1275" s="2">
        <f t="shared" si="448"/>
        <v>0.27668845315904139</v>
      </c>
      <c r="N1275" s="2">
        <f t="shared" si="452"/>
        <v>0.29629629629629628</v>
      </c>
      <c r="O1275" s="2">
        <f t="shared" si="453"/>
        <v>0.1481481481481482</v>
      </c>
      <c r="P1275" s="1">
        <v>84</v>
      </c>
      <c r="Q1275" s="1">
        <v>44</v>
      </c>
      <c r="R1275" s="1">
        <v>127</v>
      </c>
      <c r="S1275" s="1">
        <v>136</v>
      </c>
      <c r="T1275" s="1">
        <v>52</v>
      </c>
      <c r="U1275" s="1">
        <v>7</v>
      </c>
      <c r="V1275">
        <v>1</v>
      </c>
      <c r="W1275" s="1"/>
      <c r="Y1275" s="1"/>
      <c r="Z1275" s="1">
        <f t="shared" si="449"/>
        <v>3</v>
      </c>
      <c r="AA1275" s="1">
        <v>2</v>
      </c>
      <c r="AC1275">
        <v>1</v>
      </c>
      <c r="AD1275" s="136">
        <v>2</v>
      </c>
      <c r="AE1275">
        <v>0</v>
      </c>
      <c r="AF1275">
        <v>0</v>
      </c>
      <c r="AI1275" t="str">
        <f t="shared" si="464"/>
        <v>Webster</v>
      </c>
      <c r="AJ1275" t="s">
        <v>1686</v>
      </c>
      <c r="AK1275" s="159">
        <v>2</v>
      </c>
      <c r="AL1275" s="7"/>
      <c r="AN1275" s="91">
        <v>33</v>
      </c>
      <c r="AO1275" s="93">
        <v>13</v>
      </c>
      <c r="AP1275" s="93">
        <v>130</v>
      </c>
      <c r="AQ1275" s="100">
        <v>80020</v>
      </c>
      <c r="AR1275" s="100">
        <f t="shared" si="450"/>
        <v>33013</v>
      </c>
      <c r="AS1275" t="s">
        <v>1753</v>
      </c>
      <c r="AT1275" s="103">
        <f t="shared" si="451"/>
        <v>3380020</v>
      </c>
      <c r="AW1275">
        <v>28.56</v>
      </c>
      <c r="AX1275">
        <v>0.66</v>
      </c>
      <c r="AY1275">
        <v>27.9</v>
      </c>
      <c r="BA1275" s="7">
        <f t="shared" si="454"/>
        <v>0</v>
      </c>
      <c r="BB1275" s="7">
        <f t="shared" si="455"/>
        <v>0</v>
      </c>
      <c r="BC1275" s="7">
        <f t="shared" si="456"/>
        <v>0</v>
      </c>
      <c r="BD1275" s="7">
        <f t="shared" si="456"/>
        <v>1</v>
      </c>
      <c r="BE1275" s="7">
        <f t="shared" si="461"/>
        <v>0</v>
      </c>
      <c r="BF1275" s="107">
        <f t="shared" si="457"/>
        <v>0</v>
      </c>
      <c r="BG1275" s="107">
        <f t="shared" si="458"/>
        <v>0</v>
      </c>
      <c r="BH1275" s="107">
        <f t="shared" si="459"/>
        <v>0</v>
      </c>
      <c r="BI1275" s="107">
        <f t="shared" si="460"/>
        <v>0.29599999999999999</v>
      </c>
      <c r="BJ1275" s="107">
        <f t="shared" si="462"/>
        <v>0</v>
      </c>
      <c r="BK1275" s="151">
        <f t="shared" si="463"/>
        <v>0</v>
      </c>
      <c r="BM1275">
        <v>1</v>
      </c>
      <c r="BN1275">
        <v>0</v>
      </c>
      <c r="BO1275">
        <v>0</v>
      </c>
      <c r="BP1275">
        <v>0</v>
      </c>
      <c r="BQ1275">
        <v>1</v>
      </c>
      <c r="BR1275">
        <v>0</v>
      </c>
      <c r="BS1275">
        <v>0</v>
      </c>
      <c r="BT1275">
        <v>0</v>
      </c>
      <c r="BU1275">
        <v>0</v>
      </c>
      <c r="BW1275">
        <v>1</v>
      </c>
      <c r="BX1275">
        <v>0</v>
      </c>
      <c r="BY1275">
        <v>0</v>
      </c>
      <c r="BZ1275">
        <v>0</v>
      </c>
      <c r="CA1275">
        <v>0</v>
      </c>
      <c r="CB1275">
        <v>0</v>
      </c>
      <c r="CC1275">
        <v>0</v>
      </c>
      <c r="CD1275">
        <v>0</v>
      </c>
      <c r="CE1275">
        <v>0</v>
      </c>
      <c r="CF1275">
        <v>0</v>
      </c>
    </row>
    <row r="1276" spans="1:84" hidden="1" outlineLevel="1">
      <c r="A1276" t="s">
        <v>777</v>
      </c>
      <c r="B1276" s="9" t="s">
        <v>3222</v>
      </c>
      <c r="C1276" s="1">
        <f t="shared" si="440"/>
        <v>212</v>
      </c>
      <c r="D1276" s="7">
        <f t="shared" si="441"/>
        <v>3</v>
      </c>
      <c r="E1276" s="7">
        <f t="shared" si="442"/>
        <v>5</v>
      </c>
      <c r="F1276" s="7">
        <f t="shared" si="443"/>
        <v>2</v>
      </c>
      <c r="G1276" s="7">
        <f t="shared" si="465"/>
        <v>1</v>
      </c>
      <c r="H1276" s="48">
        <f t="shared" si="444"/>
        <v>20</v>
      </c>
      <c r="I1276" s="163">
        <f t="shared" si="445"/>
        <v>9.4339622641509441E-2</v>
      </c>
      <c r="J1276" s="8"/>
      <c r="K1276" s="2">
        <f t="shared" si="446"/>
        <v>0.14622641509433962</v>
      </c>
      <c r="L1276" s="2">
        <f t="shared" si="447"/>
        <v>7.5471698113207544E-2</v>
      </c>
      <c r="M1276" s="2">
        <f t="shared" si="448"/>
        <v>0.25943396226415094</v>
      </c>
      <c r="N1276" s="2">
        <f t="shared" si="452"/>
        <v>0.35377358490566035</v>
      </c>
      <c r="O1276" s="2">
        <f t="shared" si="453"/>
        <v>0.16509433962264153</v>
      </c>
      <c r="P1276" s="1">
        <v>31</v>
      </c>
      <c r="Q1276" s="1">
        <v>16</v>
      </c>
      <c r="R1276" s="1">
        <v>55</v>
      </c>
      <c r="S1276" s="1">
        <v>75</v>
      </c>
      <c r="T1276" s="1">
        <v>31</v>
      </c>
      <c r="U1276" s="1">
        <v>1</v>
      </c>
      <c r="V1276">
        <v>0</v>
      </c>
      <c r="W1276" s="1"/>
      <c r="Y1276" s="1"/>
      <c r="Z1276" s="1">
        <f t="shared" si="449"/>
        <v>0</v>
      </c>
      <c r="AA1276" s="1">
        <v>0</v>
      </c>
      <c r="AC1276">
        <v>3</v>
      </c>
      <c r="AD1276" s="136">
        <v>0</v>
      </c>
      <c r="AE1276">
        <v>0</v>
      </c>
      <c r="AF1276">
        <v>0</v>
      </c>
      <c r="AI1276" t="str">
        <f t="shared" si="464"/>
        <v>Wentworth</v>
      </c>
      <c r="AJ1276" t="s">
        <v>945</v>
      </c>
      <c r="AK1276" s="159">
        <v>2</v>
      </c>
      <c r="AL1276" s="7"/>
      <c r="AN1276" s="91">
        <v>33</v>
      </c>
      <c r="AO1276" s="93">
        <v>9</v>
      </c>
      <c r="AP1276" s="93">
        <v>185</v>
      </c>
      <c r="AQ1276" s="100">
        <v>80500</v>
      </c>
      <c r="AR1276" s="100">
        <f t="shared" si="450"/>
        <v>33009</v>
      </c>
      <c r="AS1276" t="s">
        <v>1753</v>
      </c>
      <c r="AT1276" s="103">
        <f t="shared" si="451"/>
        <v>3380500</v>
      </c>
      <c r="AW1276">
        <v>41.94</v>
      </c>
      <c r="AX1276">
        <v>0.28000000000000003</v>
      </c>
      <c r="AY1276">
        <v>41.66</v>
      </c>
      <c r="BA1276" s="7">
        <f t="shared" si="454"/>
        <v>0</v>
      </c>
      <c r="BB1276" s="7">
        <f t="shared" si="455"/>
        <v>0</v>
      </c>
      <c r="BC1276" s="7">
        <f t="shared" si="456"/>
        <v>0</v>
      </c>
      <c r="BD1276" s="7">
        <f t="shared" si="456"/>
        <v>1</v>
      </c>
      <c r="BE1276" s="7">
        <f t="shared" si="461"/>
        <v>0</v>
      </c>
      <c r="BF1276" s="107">
        <f t="shared" si="457"/>
        <v>0</v>
      </c>
      <c r="BG1276" s="107">
        <f t="shared" si="458"/>
        <v>0</v>
      </c>
      <c r="BH1276" s="107">
        <f t="shared" si="459"/>
        <v>0</v>
      </c>
      <c r="BI1276" s="107">
        <f t="shared" si="460"/>
        <v>0.35299999999999998</v>
      </c>
      <c r="BJ1276" s="107">
        <f t="shared" si="462"/>
        <v>0</v>
      </c>
      <c r="BK1276" s="151">
        <f t="shared" si="463"/>
        <v>0</v>
      </c>
      <c r="BM1276">
        <v>0</v>
      </c>
      <c r="BN1276">
        <v>0</v>
      </c>
      <c r="BO1276">
        <v>0</v>
      </c>
      <c r="BP1276">
        <v>0</v>
      </c>
      <c r="BQ1276">
        <v>0</v>
      </c>
      <c r="BR1276">
        <v>0</v>
      </c>
      <c r="BS1276">
        <v>0</v>
      </c>
      <c r="BT1276">
        <v>0</v>
      </c>
      <c r="BU1276">
        <v>0</v>
      </c>
      <c r="BW1276">
        <v>0</v>
      </c>
      <c r="BX1276">
        <v>0</v>
      </c>
      <c r="BY1276">
        <v>0</v>
      </c>
      <c r="BZ1276">
        <v>0</v>
      </c>
      <c r="CA1276">
        <v>0</v>
      </c>
      <c r="CB1276">
        <v>0</v>
      </c>
      <c r="CC1276">
        <v>0</v>
      </c>
      <c r="CD1276">
        <v>0</v>
      </c>
      <c r="CE1276">
        <v>0</v>
      </c>
      <c r="CF1276">
        <v>0</v>
      </c>
    </row>
    <row r="1277" spans="1:84" hidden="1" outlineLevel="1">
      <c r="A1277" t="s">
        <v>65</v>
      </c>
      <c r="B1277" s="9" t="s">
        <v>3222</v>
      </c>
      <c r="C1277" s="1">
        <f t="shared" si="440"/>
        <v>5</v>
      </c>
      <c r="D1277" s="7">
        <f t="shared" si="441"/>
        <v>4</v>
      </c>
      <c r="E1277" s="7">
        <f t="shared" si="442"/>
        <v>4</v>
      </c>
      <c r="F1277" s="7">
        <f t="shared" si="443"/>
        <v>3</v>
      </c>
      <c r="G1277" s="7">
        <f t="shared" si="465"/>
        <v>1</v>
      </c>
      <c r="H1277" s="48">
        <f t="shared" si="444"/>
        <v>0</v>
      </c>
      <c r="I1277" s="163">
        <f t="shared" si="445"/>
        <v>0</v>
      </c>
      <c r="J1277" s="8"/>
      <c r="K1277" s="2">
        <f t="shared" si="446"/>
        <v>0</v>
      </c>
      <c r="L1277" s="2">
        <f t="shared" si="447"/>
        <v>0</v>
      </c>
      <c r="M1277" s="2">
        <f t="shared" si="448"/>
        <v>0.2</v>
      </c>
      <c r="N1277" s="2">
        <f t="shared" si="452"/>
        <v>0.4</v>
      </c>
      <c r="O1277" s="2">
        <f t="shared" si="453"/>
        <v>0.4</v>
      </c>
      <c r="P1277" s="1">
        <v>0</v>
      </c>
      <c r="Q1277" s="1">
        <v>0</v>
      </c>
      <c r="R1277" s="1">
        <v>1</v>
      </c>
      <c r="S1277" s="1">
        <v>2</v>
      </c>
      <c r="T1277" s="1">
        <v>2</v>
      </c>
      <c r="U1277" s="1">
        <v>0</v>
      </c>
      <c r="V1277">
        <v>0</v>
      </c>
      <c r="W1277" s="1"/>
      <c r="Y1277" s="1"/>
      <c r="Z1277" s="1">
        <f t="shared" si="449"/>
        <v>0</v>
      </c>
      <c r="AA1277" s="1">
        <v>0</v>
      </c>
      <c r="AC1277">
        <v>0</v>
      </c>
      <c r="AD1277" s="136">
        <v>0</v>
      </c>
      <c r="AE1277">
        <v>0</v>
      </c>
      <c r="AF1277">
        <v>0</v>
      </c>
      <c r="AI1277" t="str">
        <f t="shared" si="464"/>
        <v>Wentworth's</v>
      </c>
      <c r="AJ1277" t="s">
        <v>1974</v>
      </c>
      <c r="AK1277" s="159">
        <v>2</v>
      </c>
      <c r="AL1277" s="7"/>
      <c r="AN1277" s="91">
        <v>33</v>
      </c>
      <c r="AO1277" s="93">
        <v>7</v>
      </c>
      <c r="AP1277" s="93">
        <v>210</v>
      </c>
      <c r="AQ1277" s="100">
        <v>80740</v>
      </c>
      <c r="AR1277" s="100">
        <f t="shared" si="450"/>
        <v>33007</v>
      </c>
      <c r="AS1277" t="s">
        <v>58</v>
      </c>
      <c r="AT1277" s="103">
        <f t="shared" si="451"/>
        <v>3380740</v>
      </c>
      <c r="AW1277">
        <v>19.47</v>
      </c>
      <c r="AX1277">
        <v>0.72</v>
      </c>
      <c r="AY1277">
        <v>18.760000000000002</v>
      </c>
      <c r="BA1277" s="7">
        <f t="shared" si="454"/>
        <v>0</v>
      </c>
      <c r="BB1277" s="7">
        <f t="shared" si="455"/>
        <v>0</v>
      </c>
      <c r="BC1277" s="7">
        <f t="shared" si="456"/>
        <v>0</v>
      </c>
      <c r="BD1277" s="7">
        <f t="shared" si="456"/>
        <v>1</v>
      </c>
      <c r="BE1277" s="7">
        <f t="shared" si="461"/>
        <v>1</v>
      </c>
      <c r="BF1277" s="107">
        <f t="shared" si="457"/>
        <v>0</v>
      </c>
      <c r="BG1277" s="107">
        <f t="shared" si="458"/>
        <v>0</v>
      </c>
      <c r="BH1277" s="107">
        <f t="shared" si="459"/>
        <v>0</v>
      </c>
      <c r="BI1277" s="107">
        <f t="shared" si="460"/>
        <v>0.4</v>
      </c>
      <c r="BJ1277" s="107">
        <f t="shared" si="462"/>
        <v>0.4</v>
      </c>
      <c r="BK1277" s="151">
        <f t="shared" si="463"/>
        <v>4</v>
      </c>
      <c r="BM1277">
        <v>0</v>
      </c>
      <c r="BN1277">
        <v>0</v>
      </c>
      <c r="BO1277">
        <v>0</v>
      </c>
      <c r="BP1277">
        <v>0</v>
      </c>
      <c r="BQ1277">
        <v>0</v>
      </c>
      <c r="BR1277">
        <v>0</v>
      </c>
      <c r="BS1277">
        <v>0</v>
      </c>
      <c r="BT1277">
        <v>0</v>
      </c>
      <c r="BU1277">
        <v>0</v>
      </c>
      <c r="BW1277">
        <v>0</v>
      </c>
      <c r="BX1277">
        <v>0</v>
      </c>
      <c r="BY1277">
        <v>0</v>
      </c>
      <c r="BZ1277">
        <v>0</v>
      </c>
      <c r="CA1277">
        <v>0</v>
      </c>
      <c r="CB1277">
        <v>0</v>
      </c>
      <c r="CC1277">
        <v>0</v>
      </c>
      <c r="CD1277">
        <v>0</v>
      </c>
      <c r="CE1277">
        <v>0</v>
      </c>
      <c r="CF1277">
        <v>0</v>
      </c>
    </row>
    <row r="1278" spans="1:84" hidden="1" outlineLevel="1">
      <c r="A1278" t="s">
        <v>1380</v>
      </c>
      <c r="B1278" s="9" t="s">
        <v>3222</v>
      </c>
      <c r="C1278" s="1">
        <f t="shared" si="440"/>
        <v>397</v>
      </c>
      <c r="D1278" s="7">
        <f t="shared" si="441"/>
        <v>2</v>
      </c>
      <c r="E1278" s="7">
        <f t="shared" si="442"/>
        <v>5</v>
      </c>
      <c r="F1278" s="7">
        <f t="shared" si="443"/>
        <v>1</v>
      </c>
      <c r="G1278" s="7">
        <f t="shared" si="465"/>
        <v>3</v>
      </c>
      <c r="H1278" s="48">
        <f t="shared" si="444"/>
        <v>3</v>
      </c>
      <c r="I1278" s="163">
        <f t="shared" si="445"/>
        <v>7.556675062972292E-3</v>
      </c>
      <c r="J1278" s="8"/>
      <c r="K1278" s="2">
        <f t="shared" si="446"/>
        <v>0.30226700251889171</v>
      </c>
      <c r="L1278" s="2">
        <f t="shared" si="447"/>
        <v>6.8010075566750636E-2</v>
      </c>
      <c r="M1278" s="2">
        <f t="shared" si="448"/>
        <v>0.30982367758186397</v>
      </c>
      <c r="N1278" s="2">
        <f t="shared" si="452"/>
        <v>0.16876574307304787</v>
      </c>
      <c r="O1278" s="2">
        <f t="shared" si="453"/>
        <v>0.1511335012594458</v>
      </c>
      <c r="P1278" s="1">
        <v>120</v>
      </c>
      <c r="Q1278" s="1">
        <v>27</v>
      </c>
      <c r="R1278" s="1">
        <v>123</v>
      </c>
      <c r="S1278" s="1">
        <v>67</v>
      </c>
      <c r="T1278" s="1">
        <v>48</v>
      </c>
      <c r="U1278" s="1">
        <v>2</v>
      </c>
      <c r="V1278">
        <v>0</v>
      </c>
      <c r="W1278" s="1"/>
      <c r="Y1278" s="1"/>
      <c r="Z1278" s="1">
        <f t="shared" si="449"/>
        <v>6</v>
      </c>
      <c r="AA1278" s="1">
        <v>1</v>
      </c>
      <c r="AC1278">
        <v>3</v>
      </c>
      <c r="AD1278" s="136">
        <v>0</v>
      </c>
      <c r="AE1278">
        <v>0</v>
      </c>
      <c r="AF1278">
        <v>0</v>
      </c>
      <c r="AI1278" t="str">
        <f t="shared" si="464"/>
        <v>Westmoreland</v>
      </c>
      <c r="AJ1278" t="s">
        <v>1402</v>
      </c>
      <c r="AK1278" s="159">
        <v>2</v>
      </c>
      <c r="AL1278" s="7"/>
      <c r="AN1278" s="91">
        <v>33</v>
      </c>
      <c r="AO1278" s="93">
        <v>5</v>
      </c>
      <c r="AP1278" s="93">
        <v>110</v>
      </c>
      <c r="AQ1278" s="100">
        <v>82660</v>
      </c>
      <c r="AR1278" s="100">
        <f t="shared" si="450"/>
        <v>33005</v>
      </c>
      <c r="AS1278" t="s">
        <v>1753</v>
      </c>
      <c r="AT1278" s="103">
        <f t="shared" si="451"/>
        <v>3382660</v>
      </c>
      <c r="AW1278">
        <v>36.880000000000003</v>
      </c>
      <c r="AX1278">
        <v>1</v>
      </c>
      <c r="AY1278">
        <v>35.880000000000003</v>
      </c>
      <c r="BA1278" s="7">
        <f t="shared" si="454"/>
        <v>0</v>
      </c>
      <c r="BB1278" s="7">
        <f t="shared" si="455"/>
        <v>0</v>
      </c>
      <c r="BC1278" s="7">
        <f t="shared" si="456"/>
        <v>1</v>
      </c>
      <c r="BD1278" s="7">
        <f t="shared" si="456"/>
        <v>0</v>
      </c>
      <c r="BE1278" s="7">
        <f t="shared" si="461"/>
        <v>0</v>
      </c>
      <c r="BF1278" s="107">
        <f t="shared" si="457"/>
        <v>0</v>
      </c>
      <c r="BG1278" s="107">
        <f t="shared" si="458"/>
        <v>0</v>
      </c>
      <c r="BH1278" s="107">
        <f t="shared" si="459"/>
        <v>0.309</v>
      </c>
      <c r="BI1278" s="107">
        <f t="shared" si="460"/>
        <v>0</v>
      </c>
      <c r="BJ1278" s="107">
        <f t="shared" si="462"/>
        <v>0</v>
      </c>
      <c r="BK1278" s="151">
        <f t="shared" si="463"/>
        <v>0</v>
      </c>
      <c r="BM1278">
        <v>1</v>
      </c>
      <c r="BN1278">
        <v>0</v>
      </c>
      <c r="BO1278">
        <v>0</v>
      </c>
      <c r="BP1278">
        <v>0</v>
      </c>
      <c r="BQ1278">
        <v>0</v>
      </c>
      <c r="BR1278">
        <v>0</v>
      </c>
      <c r="BS1278">
        <v>0</v>
      </c>
      <c r="BT1278">
        <v>0</v>
      </c>
      <c r="BU1278">
        <v>0</v>
      </c>
      <c r="BW1278">
        <v>0</v>
      </c>
      <c r="BX1278">
        <v>1</v>
      </c>
      <c r="BY1278">
        <v>0</v>
      </c>
      <c r="BZ1278">
        <v>1</v>
      </c>
      <c r="CA1278">
        <v>0</v>
      </c>
      <c r="CB1278">
        <v>1</v>
      </c>
      <c r="CC1278">
        <v>0</v>
      </c>
      <c r="CD1278">
        <v>0</v>
      </c>
      <c r="CE1278">
        <v>0</v>
      </c>
      <c r="CF1278">
        <v>2</v>
      </c>
    </row>
    <row r="1279" spans="1:84" hidden="1" outlineLevel="1">
      <c r="A1279" t="s">
        <v>1566</v>
      </c>
      <c r="B1279" s="9" t="s">
        <v>3222</v>
      </c>
      <c r="C1279" s="1">
        <f t="shared" si="440"/>
        <v>379</v>
      </c>
      <c r="D1279" s="7">
        <f t="shared" si="441"/>
        <v>3</v>
      </c>
      <c r="E1279" s="7">
        <f t="shared" si="442"/>
        <v>4</v>
      </c>
      <c r="F1279" s="7">
        <f t="shared" si="443"/>
        <v>2</v>
      </c>
      <c r="G1279" s="7">
        <f t="shared" si="465"/>
        <v>1</v>
      </c>
      <c r="H1279" s="48">
        <f t="shared" si="444"/>
        <v>7</v>
      </c>
      <c r="I1279" s="163">
        <f t="shared" si="445"/>
        <v>1.8469656992084433E-2</v>
      </c>
      <c r="J1279" s="8"/>
      <c r="K1279" s="2">
        <f t="shared" si="446"/>
        <v>0.16358839050131926</v>
      </c>
      <c r="L1279" s="2">
        <f t="shared" si="447"/>
        <v>0.11081794195250659</v>
      </c>
      <c r="M1279" s="2">
        <f t="shared" si="448"/>
        <v>0.28496042216358841</v>
      </c>
      <c r="N1279" s="2">
        <f t="shared" si="452"/>
        <v>0.30343007915567283</v>
      </c>
      <c r="O1279" s="2">
        <f t="shared" si="453"/>
        <v>0.13720316622691292</v>
      </c>
      <c r="P1279" s="1">
        <v>62</v>
      </c>
      <c r="Q1279" s="1">
        <v>42</v>
      </c>
      <c r="R1279" s="1">
        <v>108</v>
      </c>
      <c r="S1279" s="1">
        <v>115</v>
      </c>
      <c r="T1279" s="1">
        <v>40</v>
      </c>
      <c r="U1279" s="1">
        <v>4</v>
      </c>
      <c r="V1279">
        <v>1</v>
      </c>
      <c r="W1279" s="1"/>
      <c r="Y1279" s="1"/>
      <c r="Z1279" s="1">
        <f t="shared" si="449"/>
        <v>4</v>
      </c>
      <c r="AA1279" s="1">
        <v>2</v>
      </c>
      <c r="AC1279">
        <v>1</v>
      </c>
      <c r="AD1279" s="136">
        <v>0</v>
      </c>
      <c r="AE1279">
        <v>0</v>
      </c>
      <c r="AF1279">
        <v>0</v>
      </c>
      <c r="AI1279" t="str">
        <f t="shared" si="464"/>
        <v>Whitefield</v>
      </c>
      <c r="AJ1279" t="s">
        <v>1974</v>
      </c>
      <c r="AK1279" s="159">
        <v>2</v>
      </c>
      <c r="AL1279" s="7"/>
      <c r="AN1279" s="91">
        <v>33</v>
      </c>
      <c r="AO1279" s="93">
        <v>7</v>
      </c>
      <c r="AP1279" s="93">
        <v>215</v>
      </c>
      <c r="AQ1279" s="100">
        <v>84420</v>
      </c>
      <c r="AR1279" s="100">
        <f t="shared" si="450"/>
        <v>33007</v>
      </c>
      <c r="AS1279" t="s">
        <v>1753</v>
      </c>
      <c r="AT1279" s="103">
        <f t="shared" si="451"/>
        <v>3384420</v>
      </c>
      <c r="AW1279">
        <v>34.68</v>
      </c>
      <c r="AX1279">
        <v>0.43</v>
      </c>
      <c r="AY1279">
        <v>34.25</v>
      </c>
      <c r="BA1279" s="7">
        <f t="shared" si="454"/>
        <v>0</v>
      </c>
      <c r="BB1279" s="7">
        <f t="shared" si="455"/>
        <v>0</v>
      </c>
      <c r="BC1279" s="7">
        <f t="shared" si="456"/>
        <v>0</v>
      </c>
      <c r="BD1279" s="7">
        <f t="shared" si="456"/>
        <v>1</v>
      </c>
      <c r="BE1279" s="7">
        <f t="shared" si="461"/>
        <v>0</v>
      </c>
      <c r="BF1279" s="107">
        <f t="shared" si="457"/>
        <v>0</v>
      </c>
      <c r="BG1279" s="107">
        <f t="shared" si="458"/>
        <v>0</v>
      </c>
      <c r="BH1279" s="107">
        <f t="shared" si="459"/>
        <v>0</v>
      </c>
      <c r="BI1279" s="107">
        <f t="shared" si="460"/>
        <v>0.30299999999999999</v>
      </c>
      <c r="BJ1279" s="107">
        <f t="shared" si="462"/>
        <v>0</v>
      </c>
      <c r="BK1279" s="151">
        <f t="shared" si="463"/>
        <v>0</v>
      </c>
      <c r="BM1279">
        <v>0</v>
      </c>
      <c r="BN1279">
        <v>0</v>
      </c>
      <c r="BO1279">
        <v>0</v>
      </c>
      <c r="BP1279">
        <v>0</v>
      </c>
      <c r="BQ1279">
        <v>0</v>
      </c>
      <c r="BR1279">
        <v>0</v>
      </c>
      <c r="BS1279">
        <v>0</v>
      </c>
      <c r="BT1279">
        <v>0</v>
      </c>
      <c r="BU1279">
        <v>0</v>
      </c>
      <c r="BW1279">
        <v>1</v>
      </c>
      <c r="BX1279">
        <v>0</v>
      </c>
      <c r="BY1279">
        <v>1</v>
      </c>
      <c r="BZ1279">
        <v>1</v>
      </c>
      <c r="CA1279">
        <v>1</v>
      </c>
      <c r="CB1279">
        <v>0</v>
      </c>
      <c r="CC1279">
        <v>0</v>
      </c>
      <c r="CD1279">
        <v>0</v>
      </c>
      <c r="CE1279">
        <v>0</v>
      </c>
      <c r="CF1279">
        <v>0</v>
      </c>
    </row>
    <row r="1280" spans="1:84" hidden="1" outlineLevel="1">
      <c r="A1280" t="s">
        <v>3144</v>
      </c>
      <c r="B1280" s="9" t="s">
        <v>3222</v>
      </c>
      <c r="C1280" s="1">
        <f t="shared" si="440"/>
        <v>363</v>
      </c>
      <c r="D1280" s="7">
        <f t="shared" si="441"/>
        <v>3</v>
      </c>
      <c r="E1280" s="7">
        <f t="shared" si="442"/>
        <v>5</v>
      </c>
      <c r="F1280" s="7">
        <f t="shared" si="443"/>
        <v>1</v>
      </c>
      <c r="G1280" s="7">
        <f t="shared" si="465"/>
        <v>2</v>
      </c>
      <c r="H1280" s="48">
        <f t="shared" si="444"/>
        <v>58</v>
      </c>
      <c r="I1280" s="163">
        <f t="shared" si="445"/>
        <v>0.15977961432506887</v>
      </c>
      <c r="J1280" s="8"/>
      <c r="K1280" s="2">
        <f t="shared" si="446"/>
        <v>0.20110192837465565</v>
      </c>
      <c r="L1280" s="2">
        <f t="shared" si="447"/>
        <v>7.1625344352617082E-2</v>
      </c>
      <c r="M1280" s="2">
        <f t="shared" si="448"/>
        <v>0.38292011019283745</v>
      </c>
      <c r="N1280" s="2">
        <f t="shared" si="452"/>
        <v>0.2231404958677686</v>
      </c>
      <c r="O1280" s="2">
        <f t="shared" si="453"/>
        <v>0.12121212121212124</v>
      </c>
      <c r="P1280" s="1">
        <v>73</v>
      </c>
      <c r="Q1280" s="1">
        <v>26</v>
      </c>
      <c r="R1280" s="1">
        <v>139</v>
      </c>
      <c r="S1280" s="1">
        <v>81</v>
      </c>
      <c r="T1280" s="1">
        <v>28</v>
      </c>
      <c r="U1280" s="1">
        <v>5</v>
      </c>
      <c r="V1280">
        <v>1</v>
      </c>
      <c r="W1280" s="1"/>
      <c r="Y1280" s="1"/>
      <c r="Z1280" s="1">
        <f t="shared" si="449"/>
        <v>0</v>
      </c>
      <c r="AA1280" s="1">
        <v>2</v>
      </c>
      <c r="AC1280">
        <v>4</v>
      </c>
      <c r="AD1280" s="136">
        <v>2</v>
      </c>
      <c r="AE1280">
        <v>0</v>
      </c>
      <c r="AF1280">
        <v>2</v>
      </c>
      <c r="AI1280" t="str">
        <f t="shared" si="464"/>
        <v>Wilmot</v>
      </c>
      <c r="AJ1280" t="s">
        <v>1686</v>
      </c>
      <c r="AK1280" s="159">
        <v>2</v>
      </c>
      <c r="AL1280" s="7"/>
      <c r="AN1280" s="91">
        <v>33</v>
      </c>
      <c r="AO1280" s="93">
        <v>13</v>
      </c>
      <c r="AP1280" s="93">
        <v>135</v>
      </c>
      <c r="AQ1280" s="100">
        <v>84900</v>
      </c>
      <c r="AR1280" s="100">
        <f t="shared" si="450"/>
        <v>33013</v>
      </c>
      <c r="AS1280" t="s">
        <v>1753</v>
      </c>
      <c r="AT1280" s="103">
        <f t="shared" si="451"/>
        <v>3384900</v>
      </c>
      <c r="AW1280">
        <v>29.75</v>
      </c>
      <c r="AX1280">
        <v>0.22</v>
      </c>
      <c r="AY1280">
        <v>29.54</v>
      </c>
      <c r="BA1280" s="7">
        <f t="shared" si="454"/>
        <v>0</v>
      </c>
      <c r="BB1280" s="7">
        <f t="shared" si="455"/>
        <v>0</v>
      </c>
      <c r="BC1280" s="7">
        <f t="shared" si="456"/>
        <v>1</v>
      </c>
      <c r="BD1280" s="7">
        <f t="shared" si="456"/>
        <v>0</v>
      </c>
      <c r="BE1280" s="7">
        <f t="shared" si="461"/>
        <v>0</v>
      </c>
      <c r="BF1280" s="107">
        <f t="shared" si="457"/>
        <v>0</v>
      </c>
      <c r="BG1280" s="107">
        <f t="shared" si="458"/>
        <v>0</v>
      </c>
      <c r="BH1280" s="107">
        <f t="shared" si="459"/>
        <v>0.38200000000000001</v>
      </c>
      <c r="BI1280" s="107">
        <f t="shared" si="460"/>
        <v>0</v>
      </c>
      <c r="BJ1280" s="107">
        <f t="shared" si="462"/>
        <v>0</v>
      </c>
      <c r="BK1280" s="151">
        <f t="shared" si="463"/>
        <v>0</v>
      </c>
      <c r="BM1280">
        <v>0</v>
      </c>
      <c r="BN1280">
        <v>0</v>
      </c>
      <c r="BO1280">
        <v>0</v>
      </c>
      <c r="BP1280">
        <v>0</v>
      </c>
      <c r="BQ1280">
        <v>0</v>
      </c>
      <c r="BR1280">
        <v>0</v>
      </c>
      <c r="BS1280">
        <v>0</v>
      </c>
      <c r="BT1280">
        <v>0</v>
      </c>
      <c r="BU1280">
        <v>0</v>
      </c>
      <c r="BW1280">
        <v>0</v>
      </c>
      <c r="BX1280">
        <v>0</v>
      </c>
      <c r="BY1280">
        <v>0</v>
      </c>
      <c r="BZ1280">
        <v>0</v>
      </c>
      <c r="CA1280">
        <v>0</v>
      </c>
      <c r="CB1280">
        <v>0</v>
      </c>
      <c r="CC1280">
        <v>0</v>
      </c>
      <c r="CD1280">
        <v>0</v>
      </c>
      <c r="CE1280">
        <v>0</v>
      </c>
      <c r="CF1280">
        <v>0</v>
      </c>
    </row>
    <row r="1281" spans="1:84" hidden="1" outlineLevel="1">
      <c r="A1281" t="s">
        <v>3048</v>
      </c>
      <c r="B1281" s="9" t="s">
        <v>3222</v>
      </c>
      <c r="C1281" s="1">
        <f t="shared" si="440"/>
        <v>865</v>
      </c>
      <c r="D1281" s="7">
        <f t="shared" si="441"/>
        <v>3</v>
      </c>
      <c r="E1281" s="7">
        <f t="shared" si="442"/>
        <v>5</v>
      </c>
      <c r="F1281" s="7">
        <f t="shared" si="443"/>
        <v>1</v>
      </c>
      <c r="G1281" s="7">
        <f t="shared" si="465"/>
        <v>2</v>
      </c>
      <c r="H1281" s="48">
        <f t="shared" si="444"/>
        <v>11</v>
      </c>
      <c r="I1281" s="163">
        <f t="shared" si="445"/>
        <v>1.2716763005780347E-2</v>
      </c>
      <c r="J1281" s="8"/>
      <c r="K1281" s="2">
        <f t="shared" si="446"/>
        <v>0.16763005780346821</v>
      </c>
      <c r="L1281" s="2">
        <f t="shared" si="447"/>
        <v>7.0520231213872839E-2</v>
      </c>
      <c r="M1281" s="2">
        <f t="shared" si="448"/>
        <v>0.31676300578034683</v>
      </c>
      <c r="N1281" s="2">
        <f t="shared" si="452"/>
        <v>0.30404624277456649</v>
      </c>
      <c r="O1281" s="2">
        <f t="shared" si="453"/>
        <v>0.14104046242774565</v>
      </c>
      <c r="P1281" s="1">
        <v>145</v>
      </c>
      <c r="Q1281" s="1">
        <v>61</v>
      </c>
      <c r="R1281" s="1">
        <v>274</v>
      </c>
      <c r="S1281" s="1">
        <v>263</v>
      </c>
      <c r="T1281" s="1">
        <v>91</v>
      </c>
      <c r="U1281" s="1">
        <v>22</v>
      </c>
      <c r="V1281">
        <v>2</v>
      </c>
      <c r="W1281" s="1"/>
      <c r="Y1281" s="1"/>
      <c r="Z1281" s="1">
        <f t="shared" si="449"/>
        <v>1</v>
      </c>
      <c r="AA1281" s="1">
        <v>2</v>
      </c>
      <c r="AC1281">
        <v>3</v>
      </c>
      <c r="AD1281" s="136">
        <v>1</v>
      </c>
      <c r="AE1281">
        <v>0</v>
      </c>
      <c r="AF1281">
        <v>0</v>
      </c>
      <c r="AI1281" t="str">
        <f t="shared" si="464"/>
        <v>Wilton</v>
      </c>
      <c r="AJ1281" t="s">
        <v>119</v>
      </c>
      <c r="AK1281" s="159">
        <v>2</v>
      </c>
      <c r="AL1281" s="7"/>
      <c r="AN1281" s="91">
        <v>33</v>
      </c>
      <c r="AO1281" s="93">
        <v>11</v>
      </c>
      <c r="AP1281" s="93">
        <v>150</v>
      </c>
      <c r="AQ1281" s="100">
        <v>85220</v>
      </c>
      <c r="AR1281" s="100">
        <f t="shared" si="450"/>
        <v>33011</v>
      </c>
      <c r="AS1281" t="s">
        <v>1753</v>
      </c>
      <c r="AT1281" s="103">
        <f t="shared" si="451"/>
        <v>3385220</v>
      </c>
      <c r="AW1281">
        <v>25.85</v>
      </c>
      <c r="AX1281">
        <v>0.09</v>
      </c>
      <c r="AY1281">
        <v>25.76</v>
      </c>
      <c r="BA1281" s="7">
        <f t="shared" si="454"/>
        <v>0</v>
      </c>
      <c r="BB1281" s="7">
        <f t="shared" si="455"/>
        <v>0</v>
      </c>
      <c r="BC1281" s="7">
        <f t="shared" si="456"/>
        <v>1</v>
      </c>
      <c r="BD1281" s="7">
        <f t="shared" si="456"/>
        <v>0</v>
      </c>
      <c r="BE1281" s="7">
        <f t="shared" si="461"/>
        <v>0</v>
      </c>
      <c r="BF1281" s="107">
        <f t="shared" si="457"/>
        <v>0</v>
      </c>
      <c r="BG1281" s="107">
        <f t="shared" si="458"/>
        <v>0</v>
      </c>
      <c r="BH1281" s="107">
        <f t="shared" si="459"/>
        <v>0.316</v>
      </c>
      <c r="BI1281" s="107">
        <f t="shared" si="460"/>
        <v>0</v>
      </c>
      <c r="BJ1281" s="107">
        <f t="shared" si="462"/>
        <v>0</v>
      </c>
      <c r="BK1281" s="151">
        <f t="shared" si="463"/>
        <v>0</v>
      </c>
      <c r="BM1281">
        <v>0</v>
      </c>
      <c r="BN1281">
        <v>0</v>
      </c>
      <c r="BO1281">
        <v>0</v>
      </c>
      <c r="BP1281">
        <v>0</v>
      </c>
      <c r="BQ1281">
        <v>0</v>
      </c>
      <c r="BR1281">
        <v>0</v>
      </c>
      <c r="BS1281">
        <v>0</v>
      </c>
      <c r="BT1281">
        <v>0</v>
      </c>
      <c r="BU1281">
        <v>0</v>
      </c>
      <c r="BW1281">
        <v>0</v>
      </c>
      <c r="BX1281">
        <v>1</v>
      </c>
      <c r="BY1281">
        <v>0</v>
      </c>
      <c r="BZ1281">
        <v>0</v>
      </c>
      <c r="CA1281">
        <v>0</v>
      </c>
      <c r="CB1281">
        <v>0</v>
      </c>
      <c r="CC1281">
        <v>0</v>
      </c>
      <c r="CD1281">
        <v>0</v>
      </c>
      <c r="CE1281">
        <v>0</v>
      </c>
      <c r="CF1281">
        <v>0</v>
      </c>
    </row>
    <row r="1282" spans="1:84" hidden="1" outlineLevel="1">
      <c r="A1282" t="s">
        <v>1831</v>
      </c>
      <c r="B1282" s="9" t="s">
        <v>3222</v>
      </c>
      <c r="C1282" s="1">
        <f t="shared" si="440"/>
        <v>422</v>
      </c>
      <c r="D1282" s="7">
        <f t="shared" si="441"/>
        <v>4</v>
      </c>
      <c r="E1282" s="7">
        <f t="shared" si="442"/>
        <v>5</v>
      </c>
      <c r="F1282" s="7">
        <f t="shared" si="443"/>
        <v>2</v>
      </c>
      <c r="G1282" s="7">
        <f t="shared" si="465"/>
        <v>1</v>
      </c>
      <c r="H1282" s="48">
        <f t="shared" si="444"/>
        <v>13</v>
      </c>
      <c r="I1282" s="163">
        <f t="shared" si="445"/>
        <v>3.0805687203791468E-2</v>
      </c>
      <c r="J1282" s="8"/>
      <c r="K1282" s="2">
        <f t="shared" si="446"/>
        <v>0.14454976303317535</v>
      </c>
      <c r="L1282" s="2">
        <f t="shared" si="447"/>
        <v>9.9526066350710901E-2</v>
      </c>
      <c r="M1282" s="2">
        <f t="shared" si="448"/>
        <v>0.26303317535545023</v>
      </c>
      <c r="N1282" s="2">
        <f t="shared" si="452"/>
        <v>0.29383886255924169</v>
      </c>
      <c r="O1282" s="2">
        <f t="shared" si="453"/>
        <v>0.1990521327014218</v>
      </c>
      <c r="P1282" s="1">
        <v>61</v>
      </c>
      <c r="Q1282" s="1">
        <v>42</v>
      </c>
      <c r="R1282" s="1">
        <v>111</v>
      </c>
      <c r="S1282" s="1">
        <v>124</v>
      </c>
      <c r="T1282" s="1">
        <v>65</v>
      </c>
      <c r="U1282" s="1">
        <v>5</v>
      </c>
      <c r="V1282">
        <v>2</v>
      </c>
      <c r="W1282" s="1"/>
      <c r="Y1282" s="1"/>
      <c r="Z1282" s="1">
        <f t="shared" si="449"/>
        <v>1</v>
      </c>
      <c r="AA1282" s="1">
        <v>9</v>
      </c>
      <c r="AC1282">
        <v>1</v>
      </c>
      <c r="AD1282" s="136">
        <v>0</v>
      </c>
      <c r="AE1282">
        <v>1</v>
      </c>
      <c r="AF1282">
        <v>0</v>
      </c>
      <c r="AI1282" t="str">
        <f t="shared" si="464"/>
        <v>Winchester</v>
      </c>
      <c r="AJ1282" t="s">
        <v>1402</v>
      </c>
      <c r="AK1282" s="159">
        <v>2</v>
      </c>
      <c r="AL1282" s="7"/>
      <c r="AN1282" s="91">
        <v>33</v>
      </c>
      <c r="AO1282" s="93">
        <v>5</v>
      </c>
      <c r="AP1282" s="93">
        <v>115</v>
      </c>
      <c r="AQ1282" s="100">
        <v>85540</v>
      </c>
      <c r="AR1282" s="100">
        <f t="shared" si="450"/>
        <v>33005</v>
      </c>
      <c r="AS1282" t="s">
        <v>1753</v>
      </c>
      <c r="AT1282" s="103">
        <f t="shared" si="451"/>
        <v>3385540</v>
      </c>
      <c r="AW1282">
        <v>55.53</v>
      </c>
      <c r="AX1282">
        <v>0.59</v>
      </c>
      <c r="AY1282">
        <v>54.94</v>
      </c>
      <c r="BA1282" s="7">
        <f t="shared" si="454"/>
        <v>0</v>
      </c>
      <c r="BB1282" s="7">
        <f t="shared" si="455"/>
        <v>0</v>
      </c>
      <c r="BC1282" s="7">
        <f t="shared" si="456"/>
        <v>0</v>
      </c>
      <c r="BD1282" s="7">
        <f t="shared" si="456"/>
        <v>1</v>
      </c>
      <c r="BE1282" s="7">
        <f t="shared" si="461"/>
        <v>0</v>
      </c>
      <c r="BF1282" s="107">
        <f t="shared" si="457"/>
        <v>0</v>
      </c>
      <c r="BG1282" s="107">
        <f t="shared" si="458"/>
        <v>0</v>
      </c>
      <c r="BH1282" s="107">
        <f t="shared" si="459"/>
        <v>0</v>
      </c>
      <c r="BI1282" s="107">
        <f t="shared" si="460"/>
        <v>0.29299999999999998</v>
      </c>
      <c r="BJ1282" s="107">
        <f t="shared" si="462"/>
        <v>0</v>
      </c>
      <c r="BK1282" s="151">
        <f t="shared" si="463"/>
        <v>0</v>
      </c>
      <c r="BM1282">
        <v>0</v>
      </c>
      <c r="BN1282">
        <v>0</v>
      </c>
      <c r="BO1282">
        <v>0</v>
      </c>
      <c r="BP1282">
        <v>0</v>
      </c>
      <c r="BQ1282">
        <v>0</v>
      </c>
      <c r="BR1282">
        <v>0</v>
      </c>
      <c r="BS1282">
        <v>0</v>
      </c>
      <c r="BT1282">
        <v>0</v>
      </c>
      <c r="BU1282">
        <v>0</v>
      </c>
      <c r="BW1282">
        <v>0</v>
      </c>
      <c r="BX1282">
        <v>1</v>
      </c>
      <c r="BY1282">
        <v>0</v>
      </c>
      <c r="BZ1282">
        <v>0</v>
      </c>
      <c r="CA1282">
        <v>0</v>
      </c>
      <c r="CB1282">
        <v>0</v>
      </c>
      <c r="CC1282">
        <v>0</v>
      </c>
      <c r="CD1282">
        <v>0</v>
      </c>
      <c r="CE1282">
        <v>0</v>
      </c>
      <c r="CF1282">
        <v>0</v>
      </c>
    </row>
    <row r="1283" spans="1:84" hidden="1" outlineLevel="1">
      <c r="A1283" t="s">
        <v>2523</v>
      </c>
      <c r="B1283" s="9" t="s">
        <v>3222</v>
      </c>
      <c r="C1283" s="1">
        <f t="shared" si="440"/>
        <v>3478</v>
      </c>
      <c r="D1283" s="7">
        <f t="shared" si="441"/>
        <v>3</v>
      </c>
      <c r="E1283" s="7">
        <f t="shared" si="442"/>
        <v>4</v>
      </c>
      <c r="F1283" s="7">
        <f t="shared" si="443"/>
        <v>1</v>
      </c>
      <c r="G1283" s="7">
        <f t="shared" si="465"/>
        <v>2</v>
      </c>
      <c r="H1283" s="48">
        <f t="shared" si="444"/>
        <v>1399</v>
      </c>
      <c r="I1283" s="163">
        <f t="shared" si="445"/>
        <v>0.40224266820011501</v>
      </c>
      <c r="J1283" s="8"/>
      <c r="K1283" s="2">
        <f t="shared" si="446"/>
        <v>0.12219666474985624</v>
      </c>
      <c r="L1283" s="2">
        <f t="shared" si="447"/>
        <v>7.2167912593444503E-2</v>
      </c>
      <c r="M1283" s="2">
        <f t="shared" si="448"/>
        <v>0.56584243818286373</v>
      </c>
      <c r="N1283" s="2">
        <f t="shared" si="452"/>
        <v>0.16359976998274869</v>
      </c>
      <c r="O1283" s="2">
        <f t="shared" si="453"/>
        <v>7.6193214491086875E-2</v>
      </c>
      <c r="P1283" s="1">
        <v>425</v>
      </c>
      <c r="Q1283" s="1">
        <v>251</v>
      </c>
      <c r="R1283" s="1">
        <v>1968</v>
      </c>
      <c r="S1283" s="1">
        <v>569</v>
      </c>
      <c r="T1283" s="1">
        <v>224</v>
      </c>
      <c r="U1283" s="1">
        <v>12</v>
      </c>
      <c r="V1283">
        <v>0</v>
      </c>
      <c r="W1283" s="1"/>
      <c r="Y1283" s="1"/>
      <c r="Z1283" s="1">
        <f t="shared" si="449"/>
        <v>5</v>
      </c>
      <c r="AA1283" s="1">
        <v>3</v>
      </c>
      <c r="AC1283">
        <v>10</v>
      </c>
      <c r="AD1283" s="136">
        <v>6</v>
      </c>
      <c r="AE1283">
        <v>4</v>
      </c>
      <c r="AF1283">
        <v>1</v>
      </c>
      <c r="AI1283" t="str">
        <f t="shared" si="464"/>
        <v>Windham</v>
      </c>
      <c r="AJ1283" t="s">
        <v>3115</v>
      </c>
      <c r="AK1283" s="159">
        <v>2</v>
      </c>
      <c r="AL1283" s="7"/>
      <c r="AN1283" s="91">
        <v>33</v>
      </c>
      <c r="AO1283" s="93">
        <v>15</v>
      </c>
      <c r="AP1283" s="93">
        <v>185</v>
      </c>
      <c r="AQ1283" s="100">
        <v>85780</v>
      </c>
      <c r="AR1283" s="100">
        <f t="shared" si="450"/>
        <v>33015</v>
      </c>
      <c r="AS1283" t="s">
        <v>1753</v>
      </c>
      <c r="AT1283" s="103">
        <f t="shared" si="451"/>
        <v>3385780</v>
      </c>
      <c r="AW1283">
        <v>27.86</v>
      </c>
      <c r="AX1283">
        <v>1.06</v>
      </c>
      <c r="AY1283">
        <v>26.8</v>
      </c>
      <c r="BA1283" s="7">
        <f t="shared" si="454"/>
        <v>0</v>
      </c>
      <c r="BB1283" s="7">
        <f t="shared" si="455"/>
        <v>0</v>
      </c>
      <c r="BC1283" s="7">
        <f t="shared" si="456"/>
        <v>1</v>
      </c>
      <c r="BD1283" s="7">
        <f t="shared" si="456"/>
        <v>0</v>
      </c>
      <c r="BE1283" s="7">
        <f t="shared" si="461"/>
        <v>0</v>
      </c>
      <c r="BF1283" s="107">
        <f t="shared" si="457"/>
        <v>0</v>
      </c>
      <c r="BG1283" s="107">
        <f t="shared" si="458"/>
        <v>0</v>
      </c>
      <c r="BH1283" s="107">
        <f t="shared" si="459"/>
        <v>0.56499999999999995</v>
      </c>
      <c r="BI1283" s="107">
        <f t="shared" si="460"/>
        <v>0</v>
      </c>
      <c r="BJ1283" s="107">
        <f t="shared" si="462"/>
        <v>0</v>
      </c>
      <c r="BK1283" s="151">
        <f t="shared" si="463"/>
        <v>0</v>
      </c>
      <c r="BM1283">
        <v>0</v>
      </c>
      <c r="BN1283">
        <v>0</v>
      </c>
      <c r="BO1283">
        <v>0</v>
      </c>
      <c r="BP1283">
        <v>0</v>
      </c>
      <c r="BQ1283">
        <v>0</v>
      </c>
      <c r="BR1283">
        <v>0</v>
      </c>
      <c r="BS1283">
        <v>1</v>
      </c>
      <c r="BT1283">
        <v>0</v>
      </c>
      <c r="BU1283">
        <v>1</v>
      </c>
      <c r="BW1283">
        <v>2</v>
      </c>
      <c r="BX1283">
        <v>0</v>
      </c>
      <c r="BY1283">
        <v>0</v>
      </c>
      <c r="BZ1283">
        <v>0</v>
      </c>
      <c r="CA1283">
        <v>0</v>
      </c>
      <c r="CB1283">
        <v>1</v>
      </c>
      <c r="CC1283">
        <v>0</v>
      </c>
      <c r="CD1283">
        <v>0</v>
      </c>
      <c r="CE1283">
        <v>0</v>
      </c>
      <c r="CF1283">
        <v>0</v>
      </c>
    </row>
    <row r="1284" spans="1:84" hidden="1" outlineLevel="1">
      <c r="A1284" t="s">
        <v>1890</v>
      </c>
      <c r="B1284" s="9" t="s">
        <v>3222</v>
      </c>
      <c r="C1284" s="1">
        <f t="shared" si="440"/>
        <v>50</v>
      </c>
      <c r="D1284" s="7">
        <f t="shared" si="441"/>
        <v>3</v>
      </c>
      <c r="E1284" s="7">
        <f t="shared" si="442"/>
        <v>4</v>
      </c>
      <c r="F1284" s="7">
        <f t="shared" si="443"/>
        <v>2</v>
      </c>
      <c r="G1284" s="7">
        <f t="shared" si="465"/>
        <v>1</v>
      </c>
      <c r="H1284" s="48">
        <f t="shared" si="444"/>
        <v>4</v>
      </c>
      <c r="I1284" s="163">
        <f t="shared" si="445"/>
        <v>0.08</v>
      </c>
      <c r="J1284" s="8"/>
      <c r="K1284" s="2">
        <f t="shared" si="446"/>
        <v>0.14000000000000001</v>
      </c>
      <c r="L1284" s="2">
        <f t="shared" si="447"/>
        <v>0.12</v>
      </c>
      <c r="M1284" s="2">
        <f t="shared" si="448"/>
        <v>0.28000000000000003</v>
      </c>
      <c r="N1284" s="2">
        <f t="shared" si="452"/>
        <v>0.36</v>
      </c>
      <c r="O1284" s="2">
        <f t="shared" si="453"/>
        <v>9.9999999999999978E-2</v>
      </c>
      <c r="P1284" s="1">
        <v>7</v>
      </c>
      <c r="Q1284" s="1">
        <v>6</v>
      </c>
      <c r="R1284" s="1">
        <v>14</v>
      </c>
      <c r="S1284" s="1">
        <v>18</v>
      </c>
      <c r="T1284" s="1">
        <v>4</v>
      </c>
      <c r="U1284" s="1">
        <v>1</v>
      </c>
      <c r="V1284">
        <v>0</v>
      </c>
      <c r="W1284" s="1"/>
      <c r="Y1284" s="1"/>
      <c r="Z1284" s="1">
        <f t="shared" si="449"/>
        <v>0</v>
      </c>
      <c r="AA1284" s="1">
        <v>0</v>
      </c>
      <c r="AC1284">
        <v>0</v>
      </c>
      <c r="AD1284" s="136">
        <v>0</v>
      </c>
      <c r="AE1284">
        <v>0</v>
      </c>
      <c r="AF1284">
        <v>0</v>
      </c>
      <c r="AI1284" t="str">
        <f t="shared" si="464"/>
        <v>Windsor</v>
      </c>
      <c r="AJ1284" t="s">
        <v>119</v>
      </c>
      <c r="AK1284" s="159">
        <v>2</v>
      </c>
      <c r="AL1284" s="7"/>
      <c r="AN1284" s="91">
        <v>33</v>
      </c>
      <c r="AO1284" s="93">
        <v>11</v>
      </c>
      <c r="AP1284" s="93">
        <v>155</v>
      </c>
      <c r="AQ1284" s="100">
        <v>85940</v>
      </c>
      <c r="AR1284" s="100">
        <f t="shared" si="450"/>
        <v>33011</v>
      </c>
      <c r="AS1284" t="s">
        <v>1753</v>
      </c>
      <c r="AT1284" s="103">
        <f t="shared" si="451"/>
        <v>3385940</v>
      </c>
      <c r="AW1284">
        <v>8.6199999999999992</v>
      </c>
      <c r="AX1284">
        <v>0.27</v>
      </c>
      <c r="AY1284">
        <v>8.34</v>
      </c>
      <c r="BA1284" s="7">
        <f t="shared" si="454"/>
        <v>0</v>
      </c>
      <c r="BB1284" s="7">
        <f t="shared" si="455"/>
        <v>0</v>
      </c>
      <c r="BC1284" s="7">
        <f t="shared" si="456"/>
        <v>0</v>
      </c>
      <c r="BD1284" s="7">
        <f t="shared" si="456"/>
        <v>1</v>
      </c>
      <c r="BE1284" s="7">
        <f t="shared" si="461"/>
        <v>0</v>
      </c>
      <c r="BF1284" s="107">
        <f t="shared" si="457"/>
        <v>0</v>
      </c>
      <c r="BG1284" s="107">
        <f t="shared" si="458"/>
        <v>0</v>
      </c>
      <c r="BH1284" s="107">
        <f t="shared" si="459"/>
        <v>0</v>
      </c>
      <c r="BI1284" s="107">
        <f t="shared" si="460"/>
        <v>0.36</v>
      </c>
      <c r="BJ1284" s="107">
        <f t="shared" si="462"/>
        <v>0</v>
      </c>
      <c r="BK1284" s="151">
        <f t="shared" si="463"/>
        <v>0</v>
      </c>
      <c r="BM1284">
        <v>0</v>
      </c>
      <c r="BN1284">
        <v>0</v>
      </c>
      <c r="BO1284">
        <v>0</v>
      </c>
      <c r="BP1284">
        <v>0</v>
      </c>
      <c r="BQ1284">
        <v>0</v>
      </c>
      <c r="BR1284">
        <v>0</v>
      </c>
      <c r="BS1284">
        <v>0</v>
      </c>
      <c r="BT1284">
        <v>0</v>
      </c>
      <c r="BU1284">
        <v>0</v>
      </c>
      <c r="BW1284">
        <v>0</v>
      </c>
      <c r="BX1284">
        <v>0</v>
      </c>
      <c r="BY1284">
        <v>0</v>
      </c>
      <c r="BZ1284">
        <v>0</v>
      </c>
      <c r="CA1284">
        <v>0</v>
      </c>
      <c r="CB1284">
        <v>0</v>
      </c>
      <c r="CC1284">
        <v>0</v>
      </c>
      <c r="CD1284">
        <v>0</v>
      </c>
      <c r="CE1284">
        <v>0</v>
      </c>
      <c r="CF1284">
        <v>0</v>
      </c>
    </row>
    <row r="1285" spans="1:84" hidden="1" outlineLevel="1">
      <c r="A1285" t="s">
        <v>804</v>
      </c>
      <c r="B1285" s="9" t="s">
        <v>3222</v>
      </c>
      <c r="C1285" s="1">
        <f t="shared" si="440"/>
        <v>2052</v>
      </c>
      <c r="D1285" s="7">
        <f t="shared" si="441"/>
        <v>3</v>
      </c>
      <c r="E1285" s="7">
        <f t="shared" si="442"/>
        <v>4</v>
      </c>
      <c r="F1285" s="7">
        <f t="shared" si="443"/>
        <v>1</v>
      </c>
      <c r="G1285" s="7">
        <f t="shared" si="465"/>
        <v>2</v>
      </c>
      <c r="H1285" s="48">
        <f t="shared" si="444"/>
        <v>714</v>
      </c>
      <c r="I1285" s="163">
        <f t="shared" si="445"/>
        <v>0.34795321637426901</v>
      </c>
      <c r="J1285" s="8"/>
      <c r="K1285" s="2">
        <f t="shared" si="446"/>
        <v>0.13693957115009747</v>
      </c>
      <c r="L1285" s="2">
        <f t="shared" si="447"/>
        <v>9.7953216374269E-2</v>
      </c>
      <c r="M1285" s="2">
        <f t="shared" si="448"/>
        <v>0.51949317738791423</v>
      </c>
      <c r="N1285" s="2">
        <f t="shared" si="452"/>
        <v>0.17153996101364521</v>
      </c>
      <c r="O1285" s="2">
        <f t="shared" si="453"/>
        <v>7.407407407407407E-2</v>
      </c>
      <c r="P1285" s="1">
        <v>281</v>
      </c>
      <c r="Q1285" s="1">
        <v>201</v>
      </c>
      <c r="R1285" s="1">
        <v>1066</v>
      </c>
      <c r="S1285" s="1">
        <v>352</v>
      </c>
      <c r="T1285" s="1">
        <v>111</v>
      </c>
      <c r="U1285" s="1">
        <v>12</v>
      </c>
      <c r="V1285">
        <v>3</v>
      </c>
      <c r="W1285" s="1"/>
      <c r="Y1285" s="1"/>
      <c r="Z1285" s="1">
        <f t="shared" si="449"/>
        <v>8</v>
      </c>
      <c r="AA1285" s="1">
        <v>6</v>
      </c>
      <c r="AC1285">
        <v>7</v>
      </c>
      <c r="AD1285" s="136">
        <v>1</v>
      </c>
      <c r="AE1285">
        <v>2</v>
      </c>
      <c r="AF1285">
        <v>2</v>
      </c>
      <c r="AI1285" t="str">
        <f t="shared" si="464"/>
        <v>Wolfeboro</v>
      </c>
      <c r="AJ1285" t="s">
        <v>1837</v>
      </c>
      <c r="AK1285" s="159">
        <v>1</v>
      </c>
      <c r="AL1285" s="7"/>
      <c r="AN1285" s="91">
        <v>33</v>
      </c>
      <c r="AO1285" s="93">
        <v>3</v>
      </c>
      <c r="AP1285" s="93">
        <v>95</v>
      </c>
      <c r="AQ1285" s="100">
        <v>86420</v>
      </c>
      <c r="AR1285" s="100">
        <f t="shared" si="450"/>
        <v>33003</v>
      </c>
      <c r="AS1285" t="s">
        <v>1753</v>
      </c>
      <c r="AT1285" s="103">
        <f t="shared" si="451"/>
        <v>3386420</v>
      </c>
      <c r="AW1285">
        <v>58.49</v>
      </c>
      <c r="AX1285">
        <v>10.18</v>
      </c>
      <c r="AY1285">
        <v>48.31</v>
      </c>
      <c r="BA1285" s="7">
        <f t="shared" si="454"/>
        <v>0</v>
      </c>
      <c r="BB1285" s="7">
        <f t="shared" si="455"/>
        <v>0</v>
      </c>
      <c r="BC1285" s="7">
        <f t="shared" si="456"/>
        <v>1</v>
      </c>
      <c r="BD1285" s="7">
        <f t="shared" si="456"/>
        <v>0</v>
      </c>
      <c r="BE1285" s="7">
        <f t="shared" si="461"/>
        <v>0</v>
      </c>
      <c r="BF1285" s="107">
        <f t="shared" si="457"/>
        <v>0</v>
      </c>
      <c r="BG1285" s="107">
        <f t="shared" si="458"/>
        <v>0</v>
      </c>
      <c r="BH1285" s="107">
        <f t="shared" si="459"/>
        <v>0.51900000000000002</v>
      </c>
      <c r="BI1285" s="107">
        <f t="shared" si="460"/>
        <v>0</v>
      </c>
      <c r="BJ1285" s="107">
        <f t="shared" si="462"/>
        <v>0</v>
      </c>
      <c r="BK1285" s="151">
        <f t="shared" si="463"/>
        <v>0</v>
      </c>
      <c r="BM1285">
        <v>0</v>
      </c>
      <c r="BN1285">
        <v>0</v>
      </c>
      <c r="BO1285">
        <v>0</v>
      </c>
      <c r="BP1285">
        <v>0</v>
      </c>
      <c r="BQ1285">
        <v>1</v>
      </c>
      <c r="BR1285">
        <v>0</v>
      </c>
      <c r="BS1285">
        <v>1</v>
      </c>
      <c r="BT1285">
        <v>0</v>
      </c>
      <c r="BU1285">
        <v>1</v>
      </c>
      <c r="BW1285">
        <v>0</v>
      </c>
      <c r="BX1285">
        <v>0</v>
      </c>
      <c r="BY1285">
        <v>0</v>
      </c>
      <c r="BZ1285">
        <v>0</v>
      </c>
      <c r="CA1285">
        <v>0</v>
      </c>
      <c r="CB1285">
        <v>5</v>
      </c>
      <c r="CC1285">
        <v>0</v>
      </c>
      <c r="CD1285">
        <v>0</v>
      </c>
      <c r="CE1285">
        <v>0</v>
      </c>
      <c r="CF1285">
        <v>0</v>
      </c>
    </row>
    <row r="1286" spans="1:84" hidden="1" outlineLevel="1">
      <c r="A1286" t="s">
        <v>2843</v>
      </c>
      <c r="B1286" s="9" t="s">
        <v>3222</v>
      </c>
      <c r="C1286" s="1">
        <f t="shared" si="440"/>
        <v>265</v>
      </c>
      <c r="D1286" s="7">
        <f t="shared" si="441"/>
        <v>3</v>
      </c>
      <c r="E1286" s="7">
        <f t="shared" si="442"/>
        <v>4</v>
      </c>
      <c r="F1286" s="7">
        <f t="shared" si="443"/>
        <v>1</v>
      </c>
      <c r="G1286" s="7">
        <f t="shared" si="465"/>
        <v>2</v>
      </c>
      <c r="H1286" s="48">
        <f t="shared" si="444"/>
        <v>5</v>
      </c>
      <c r="I1286" s="163">
        <f t="shared" si="445"/>
        <v>1.8867924528301886E-2</v>
      </c>
      <c r="J1286" s="8"/>
      <c r="K1286" s="2">
        <f t="shared" si="446"/>
        <v>0.15849056603773584</v>
      </c>
      <c r="L1286" s="2">
        <f t="shared" si="447"/>
        <v>0.11320754716981132</v>
      </c>
      <c r="M1286" s="2">
        <f t="shared" si="448"/>
        <v>0.32452830188679244</v>
      </c>
      <c r="N1286" s="2">
        <f t="shared" si="452"/>
        <v>0.30566037735849055</v>
      </c>
      <c r="O1286" s="2">
        <f t="shared" si="453"/>
        <v>9.8113207547169901E-2</v>
      </c>
      <c r="P1286" s="1">
        <v>42</v>
      </c>
      <c r="Q1286" s="1">
        <v>30</v>
      </c>
      <c r="R1286" s="1">
        <v>86</v>
      </c>
      <c r="S1286" s="1">
        <v>81</v>
      </c>
      <c r="T1286" s="1">
        <v>20</v>
      </c>
      <c r="U1286" s="1">
        <v>3</v>
      </c>
      <c r="V1286">
        <v>1</v>
      </c>
      <c r="W1286" s="1"/>
      <c r="Y1286" s="1"/>
      <c r="Z1286" s="1">
        <f>SUM(BM1286:CF1286)</f>
        <v>0</v>
      </c>
      <c r="AA1286" s="1">
        <v>0</v>
      </c>
      <c r="AC1286">
        <v>0</v>
      </c>
      <c r="AD1286" s="136">
        <v>0</v>
      </c>
      <c r="AE1286">
        <v>0</v>
      </c>
      <c r="AF1286">
        <v>2</v>
      </c>
      <c r="AI1286" t="str">
        <f t="shared" si="464"/>
        <v>Woodstock</v>
      </c>
      <c r="AJ1286" t="s">
        <v>945</v>
      </c>
      <c r="AK1286" s="159">
        <v>2</v>
      </c>
      <c r="AL1286" s="7"/>
      <c r="AN1286" s="91">
        <v>33</v>
      </c>
      <c r="AO1286" s="93">
        <v>9</v>
      </c>
      <c r="AP1286" s="93">
        <v>190</v>
      </c>
      <c r="AQ1286" s="100">
        <v>87060</v>
      </c>
      <c r="AR1286" s="100">
        <f t="shared" si="450"/>
        <v>33009</v>
      </c>
      <c r="AS1286" t="s">
        <v>1753</v>
      </c>
      <c r="AT1286" s="103">
        <f t="shared" si="451"/>
        <v>3387060</v>
      </c>
      <c r="AW1286">
        <v>59.22</v>
      </c>
      <c r="AX1286">
        <v>0.5</v>
      </c>
      <c r="AY1286">
        <v>58.72</v>
      </c>
      <c r="BA1286" s="7">
        <f t="shared" si="454"/>
        <v>0</v>
      </c>
      <c r="BB1286" s="7">
        <f t="shared" si="455"/>
        <v>0</v>
      </c>
      <c r="BC1286" s="7">
        <f t="shared" si="456"/>
        <v>1</v>
      </c>
      <c r="BD1286" s="7">
        <f t="shared" si="456"/>
        <v>0</v>
      </c>
      <c r="BE1286" s="7">
        <f t="shared" si="461"/>
        <v>0</v>
      </c>
      <c r="BF1286" s="107">
        <f t="shared" si="457"/>
        <v>0</v>
      </c>
      <c r="BG1286" s="107">
        <f t="shared" si="458"/>
        <v>0</v>
      </c>
      <c r="BH1286" s="107">
        <f t="shared" si="459"/>
        <v>0.32400000000000001</v>
      </c>
      <c r="BI1286" s="107">
        <f t="shared" si="460"/>
        <v>0</v>
      </c>
      <c r="BJ1286" s="107">
        <f t="shared" si="462"/>
        <v>0</v>
      </c>
      <c r="BK1286" s="151">
        <f t="shared" si="463"/>
        <v>0</v>
      </c>
      <c r="BM1286">
        <v>0</v>
      </c>
      <c r="BN1286">
        <v>0</v>
      </c>
      <c r="BO1286">
        <v>0</v>
      </c>
      <c r="BP1286">
        <v>0</v>
      </c>
      <c r="BQ1286">
        <v>0</v>
      </c>
      <c r="BR1286">
        <v>0</v>
      </c>
      <c r="BS1286">
        <v>0</v>
      </c>
      <c r="BT1286">
        <v>0</v>
      </c>
      <c r="BU1286">
        <v>0</v>
      </c>
      <c r="BW1286">
        <v>0</v>
      </c>
      <c r="BX1286">
        <v>0</v>
      </c>
      <c r="BY1286">
        <v>0</v>
      </c>
      <c r="BZ1286">
        <v>0</v>
      </c>
      <c r="CA1286">
        <v>0</v>
      </c>
      <c r="CB1286">
        <v>0</v>
      </c>
      <c r="CC1286">
        <v>0</v>
      </c>
      <c r="CD1286">
        <v>0</v>
      </c>
      <c r="CE1286">
        <v>0</v>
      </c>
      <c r="CF1286">
        <v>0</v>
      </c>
    </row>
    <row r="1287" spans="1:84" collapsed="1">
      <c r="A1287" s="9" t="s">
        <v>3278</v>
      </c>
      <c r="B1287" s="9" t="s">
        <v>1136</v>
      </c>
      <c r="C1287" s="1">
        <f t="shared" si="440"/>
        <v>248314</v>
      </c>
      <c r="D1287" s="7">
        <f t="shared" si="441"/>
        <v>3</v>
      </c>
      <c r="E1287" s="7">
        <f t="shared" si="442"/>
        <v>5</v>
      </c>
      <c r="F1287" s="7">
        <f t="shared" si="443"/>
        <v>1</v>
      </c>
      <c r="G1287" s="7">
        <f t="shared" si="465"/>
        <v>2</v>
      </c>
      <c r="H1287" s="48">
        <f t="shared" si="444"/>
        <v>40719</v>
      </c>
      <c r="I1287" s="163">
        <f t="shared" si="445"/>
        <v>0.16398189389241041</v>
      </c>
      <c r="J1287" s="8"/>
      <c r="K1287" s="2">
        <f t="shared" si="446"/>
        <v>0.16899570704833397</v>
      </c>
      <c r="L1287" s="2">
        <f t="shared" si="447"/>
        <v>9.432009471878347E-2</v>
      </c>
      <c r="M1287" s="2">
        <f t="shared" si="448"/>
        <v>0.39301448971866265</v>
      </c>
      <c r="N1287" s="2">
        <f t="shared" si="452"/>
        <v>0.22903259582625224</v>
      </c>
      <c r="O1287" s="2">
        <f t="shared" si="453"/>
        <v>0.11463711268796767</v>
      </c>
      <c r="P1287" s="1">
        <f t="shared" ref="P1287:V1287" si="466">SUM(P1048:P1286)</f>
        <v>41964</v>
      </c>
      <c r="Q1287" s="1">
        <f t="shared" si="466"/>
        <v>23421</v>
      </c>
      <c r="R1287" s="1">
        <f t="shared" si="466"/>
        <v>97591</v>
      </c>
      <c r="S1287" s="1">
        <f t="shared" si="466"/>
        <v>56872</v>
      </c>
      <c r="T1287" s="1">
        <f t="shared" si="466"/>
        <v>23432</v>
      </c>
      <c r="U1287" s="1">
        <f t="shared" si="466"/>
        <v>1764</v>
      </c>
      <c r="V1287" s="1">
        <f t="shared" si="466"/>
        <v>350</v>
      </c>
      <c r="W1287" s="1"/>
      <c r="X1287" s="1"/>
      <c r="Y1287" s="1"/>
      <c r="Z1287" s="1">
        <f>SUM(Z1048:Z1286)</f>
        <v>895</v>
      </c>
      <c r="AA1287" s="1">
        <f>SUM(AA1048:AA1286)</f>
        <v>549</v>
      </c>
      <c r="AB1287" s="1"/>
      <c r="AC1287" s="1">
        <f>SUM(AC1048:AC1286)</f>
        <v>950</v>
      </c>
      <c r="AD1287" s="136">
        <f>SUM(AD1048:AD1286)</f>
        <v>345</v>
      </c>
      <c r="AF1287" s="1">
        <f>SUM(AF1048:AF1286)</f>
        <v>181</v>
      </c>
      <c r="AG1287" s="1">
        <f>SUM(AG1048:AG1286)</f>
        <v>0</v>
      </c>
      <c r="AI1287" t="str">
        <f t="shared" si="464"/>
        <v>New Hapmshire</v>
      </c>
      <c r="AN1287" s="91">
        <v>33</v>
      </c>
      <c r="AR1287" s="91">
        <v>33</v>
      </c>
      <c r="AS1287" t="s">
        <v>1662</v>
      </c>
      <c r="AT1287" s="91">
        <v>33</v>
      </c>
      <c r="AW1287">
        <v>9349.94</v>
      </c>
      <c r="AX1287">
        <v>381.84</v>
      </c>
      <c r="AY1287">
        <v>8968.1</v>
      </c>
      <c r="BA1287" s="7">
        <f t="shared" ref="BA1287:BA1350" si="467">IF(D1287=1,1,0)</f>
        <v>0</v>
      </c>
      <c r="BB1287" s="7">
        <f t="shared" ref="BB1287:BB1350" si="468">IF(E1287=1,1,0)</f>
        <v>0</v>
      </c>
      <c r="BC1287" s="7">
        <f t="shared" ref="BC1287:BC1350" si="469">IF(F1287=1,1,0)</f>
        <v>1</v>
      </c>
      <c r="BD1287" s="7">
        <f t="shared" ref="BD1287:BD1350" si="470">IF(G1287=1,1,0)</f>
        <v>0</v>
      </c>
      <c r="BE1287" s="7">
        <f t="shared" ref="BE1287:BE1350" si="471">IF(RANK(T1287,P1287:V1287)=1,1,0)</f>
        <v>0</v>
      </c>
      <c r="BF1287" s="107">
        <f t="shared" ref="BF1287:BF1350" si="472">IF(D1287=1,ROUNDDOWN(K1287,3),0)</f>
        <v>0</v>
      </c>
      <c r="BG1287" s="107">
        <f t="shared" ref="BG1287:BG1350" si="473">IF(E1287=1,ROUNDDOWN(L1287,3),0)</f>
        <v>0</v>
      </c>
      <c r="BH1287" s="107">
        <f t="shared" ref="BH1287:BH1350" si="474">IF(F1287=1,ROUNDDOWN(M1287,3),0)</f>
        <v>0.39300000000000002</v>
      </c>
      <c r="BI1287" s="107">
        <f t="shared" ref="BI1287:BI1350" si="475">IF(G1287=1,ROUNDDOWN(N1287,3),0)</f>
        <v>0</v>
      </c>
      <c r="BJ1287" s="107">
        <f t="shared" ref="BJ1287:BJ1350" si="476">IF(BE1287=1,ROUNDDOWN(O1287,3),0)</f>
        <v>0</v>
      </c>
      <c r="BK1287" s="151">
        <f t="shared" ref="BK1287:BK1350" si="477">IF(COUNTIF(BA1287:BE1287,1)&gt;1,ROUNDDOWN(MAX(BF1287:BJ1287)*10,0),0)</f>
        <v>0</v>
      </c>
      <c r="BM1287">
        <f t="shared" ref="BM1287:CF1287" si="478">SUM(BM1048:BM1286)</f>
        <v>29</v>
      </c>
      <c r="BN1287" s="134">
        <f t="shared" si="478"/>
        <v>15</v>
      </c>
      <c r="BO1287" s="134">
        <f t="shared" si="478"/>
        <v>20</v>
      </c>
      <c r="BP1287" s="134">
        <f t="shared" si="478"/>
        <v>3</v>
      </c>
      <c r="BQ1287" s="134">
        <f t="shared" si="478"/>
        <v>12</v>
      </c>
      <c r="BR1287" s="134">
        <f t="shared" si="478"/>
        <v>14</v>
      </c>
      <c r="BS1287" s="134">
        <f t="shared" si="478"/>
        <v>42</v>
      </c>
      <c r="BT1287" s="134">
        <f t="shared" si="478"/>
        <v>24</v>
      </c>
      <c r="BU1287" s="134">
        <f t="shared" si="478"/>
        <v>108</v>
      </c>
      <c r="BV1287" s="134"/>
      <c r="BW1287" s="134">
        <f t="shared" si="478"/>
        <v>119</v>
      </c>
      <c r="BX1287" s="134">
        <f t="shared" si="478"/>
        <v>83</v>
      </c>
      <c r="BY1287" s="134">
        <f t="shared" si="478"/>
        <v>19</v>
      </c>
      <c r="BZ1287" s="134">
        <f t="shared" si="478"/>
        <v>54</v>
      </c>
      <c r="CA1287" s="134">
        <f t="shared" si="478"/>
        <v>25</v>
      </c>
      <c r="CB1287" s="134">
        <f t="shared" si="478"/>
        <v>250</v>
      </c>
      <c r="CC1287" s="134">
        <f t="shared" si="478"/>
        <v>42</v>
      </c>
      <c r="CD1287" s="134">
        <f t="shared" si="478"/>
        <v>18</v>
      </c>
      <c r="CE1287" s="134">
        <f t="shared" si="478"/>
        <v>3</v>
      </c>
      <c r="CF1287" s="134">
        <f t="shared" si="478"/>
        <v>15</v>
      </c>
    </row>
    <row r="1288" spans="1:84">
      <c r="B1288" s="9"/>
      <c r="C1288" s="1"/>
      <c r="D1288" s="7"/>
      <c r="E1288" s="7"/>
      <c r="F1288" s="7"/>
      <c r="G1288" s="7"/>
      <c r="H1288" s="48"/>
      <c r="I1288" s="163"/>
      <c r="K1288" s="2"/>
      <c r="L1288" s="2"/>
      <c r="M1288" s="2"/>
      <c r="N1288" s="2"/>
      <c r="O1288" s="2"/>
      <c r="P1288" s="1"/>
      <c r="Q1288" s="1"/>
      <c r="R1288" s="1"/>
      <c r="S1288" s="1"/>
      <c r="T1288" s="1"/>
      <c r="U1288" s="1"/>
      <c r="V1288" s="1"/>
      <c r="W1288" s="1"/>
      <c r="X1288" s="1"/>
      <c r="Y1288" s="1"/>
      <c r="Z1288" s="1"/>
      <c r="AA1288" s="1"/>
      <c r="AB1288" s="1"/>
      <c r="AC1288" s="1"/>
      <c r="AD1288" s="1"/>
      <c r="BA1288" s="7"/>
      <c r="BB1288" s="7"/>
      <c r="BC1288" s="7"/>
      <c r="BD1288" s="7"/>
      <c r="BE1288" s="7"/>
      <c r="BF1288" s="107"/>
      <c r="BG1288" s="107"/>
      <c r="BH1288" s="107"/>
      <c r="BI1288" s="107"/>
      <c r="BJ1288" s="107"/>
      <c r="BK1288" s="151"/>
      <c r="BM1288">
        <f>SUM(BM1287:CF1287)</f>
        <v>895</v>
      </c>
    </row>
    <row r="1289" spans="1:84" hidden="1" outlineLevel="1">
      <c r="A1289" t="s">
        <v>214</v>
      </c>
      <c r="B1289" s="9" t="s">
        <v>2235</v>
      </c>
      <c r="C1289" s="1">
        <f t="shared" ref="C1289:C1329" si="479">SUM(P1289:AG1289)</f>
        <v>411</v>
      </c>
      <c r="D1289" s="7" t="e">
        <f t="shared" ref="D1289:D1329" si="480">RANK(P1289,(P1289:AG1289))</f>
        <v>#N/A</v>
      </c>
      <c r="E1289" s="7">
        <f t="shared" ref="E1289:E1329" si="481">RANK(Q1289,(P1289:AG1289))</f>
        <v>4</v>
      </c>
      <c r="F1289" s="7">
        <f t="shared" ref="F1289:F1329" si="482">IF(R1289&gt;0,RANK(R1289,(P1289:AG1289)),0)</f>
        <v>1</v>
      </c>
      <c r="G1289" s="7">
        <f t="shared" si="465"/>
        <v>2</v>
      </c>
      <c r="H1289" s="48">
        <f t="shared" ref="H1289:H1329" si="483">MAX(P1289:T1289)-LARGE(P1289:T1289,2)</f>
        <v>244</v>
      </c>
      <c r="I1289" s="163">
        <f t="shared" ref="I1289:I1329" si="484">H1289/C1289</f>
        <v>0.59367396593673971</v>
      </c>
      <c r="J1289" s="8"/>
      <c r="K1289" s="2">
        <f t="shared" ref="K1289:K1329" si="485">IF(C1289=0,"-",P1289/C1289)</f>
        <v>0</v>
      </c>
      <c r="L1289" s="2">
        <f t="shared" ref="L1289:L1329" si="486">IF(C1289=0,"-",Q1289/C1289)</f>
        <v>3.1630170316301706E-2</v>
      </c>
      <c r="M1289" s="2">
        <f t="shared" ref="M1289:M1329" si="487">IF(C1289=0,"-",R1289/C1289)</f>
        <v>0.74695863746958635</v>
      </c>
      <c r="N1289" s="2">
        <f t="shared" si="452"/>
        <v>0.15328467153284672</v>
      </c>
      <c r="O1289" s="2">
        <f t="shared" ref="O1289:O1329" si="488">IF(C1289=0,"-",(1-K1289-L1289-M1289))</f>
        <v>0.22141119221411198</v>
      </c>
      <c r="P1289" s="1"/>
      <c r="Q1289" s="1">
        <v>13</v>
      </c>
      <c r="R1289" s="1">
        <v>307</v>
      </c>
      <c r="S1289" s="1">
        <v>63</v>
      </c>
      <c r="T1289" s="1">
        <v>24</v>
      </c>
      <c r="U1289" s="1"/>
      <c r="V1289" s="1"/>
      <c r="W1289" s="1"/>
      <c r="X1289" s="1"/>
      <c r="Y1289" s="1">
        <v>1</v>
      </c>
      <c r="Z1289" s="1"/>
      <c r="AA1289" s="1">
        <v>2</v>
      </c>
      <c r="AB1289" s="1"/>
      <c r="AC1289" s="1">
        <v>1</v>
      </c>
      <c r="AD1289" s="1"/>
      <c r="AI1289" t="str">
        <f t="shared" si="464"/>
        <v>Barrington</v>
      </c>
      <c r="AJ1289" t="s">
        <v>2858</v>
      </c>
      <c r="AK1289" s="162">
        <v>1</v>
      </c>
      <c r="AL1289" s="7"/>
      <c r="AN1289" s="91">
        <v>44</v>
      </c>
      <c r="AO1289" s="93">
        <v>1</v>
      </c>
      <c r="AP1289" s="93">
        <v>5</v>
      </c>
      <c r="AQ1289" s="100">
        <v>5140</v>
      </c>
      <c r="AR1289" s="100">
        <f t="shared" ref="AR1289:AR1328" si="489">AN1289*1000+AO1289</f>
        <v>44001</v>
      </c>
      <c r="AS1289" t="s">
        <v>1753</v>
      </c>
      <c r="AT1289" s="103">
        <f t="shared" ref="AT1289:AT1328" si="490">AN1289*100000+AQ1289</f>
        <v>4405140</v>
      </c>
      <c r="AW1289">
        <v>15.42</v>
      </c>
      <c r="AX1289">
        <v>7.01</v>
      </c>
      <c r="AY1289">
        <v>8.42</v>
      </c>
      <c r="BA1289" s="7" t="e">
        <f t="shared" si="467"/>
        <v>#N/A</v>
      </c>
      <c r="BB1289" s="7">
        <f t="shared" si="468"/>
        <v>0</v>
      </c>
      <c r="BC1289" s="7">
        <f t="shared" si="469"/>
        <v>1</v>
      </c>
      <c r="BD1289" s="7">
        <f t="shared" si="470"/>
        <v>0</v>
      </c>
      <c r="BE1289" s="7">
        <f t="shared" si="471"/>
        <v>0</v>
      </c>
      <c r="BF1289" s="107" t="e">
        <f t="shared" si="472"/>
        <v>#N/A</v>
      </c>
      <c r="BG1289" s="107">
        <f t="shared" si="473"/>
        <v>0</v>
      </c>
      <c r="BH1289" s="107">
        <f t="shared" si="474"/>
        <v>0.746</v>
      </c>
      <c r="BI1289" s="107">
        <f t="shared" si="475"/>
        <v>0</v>
      </c>
      <c r="BJ1289" s="107">
        <f t="shared" si="476"/>
        <v>0</v>
      </c>
      <c r="BK1289" s="151">
        <f t="shared" si="477"/>
        <v>0</v>
      </c>
    </row>
    <row r="1290" spans="1:84" hidden="1" outlineLevel="1">
      <c r="A1290" t="s">
        <v>2858</v>
      </c>
      <c r="B1290" s="9" t="s">
        <v>2235</v>
      </c>
      <c r="C1290" s="1">
        <f t="shared" si="479"/>
        <v>363</v>
      </c>
      <c r="D1290" s="7">
        <f t="shared" si="480"/>
        <v>6</v>
      </c>
      <c r="E1290" s="7">
        <f t="shared" si="481"/>
        <v>4</v>
      </c>
      <c r="F1290" s="7">
        <f t="shared" si="482"/>
        <v>1</v>
      </c>
      <c r="G1290" s="7">
        <f t="shared" si="465"/>
        <v>2</v>
      </c>
      <c r="H1290" s="48">
        <f t="shared" si="483"/>
        <v>173</v>
      </c>
      <c r="I1290" s="163">
        <f t="shared" si="484"/>
        <v>0.47658402203856748</v>
      </c>
      <c r="J1290" s="8"/>
      <c r="K1290" s="2">
        <f t="shared" si="485"/>
        <v>0</v>
      </c>
      <c r="L1290" s="2">
        <f t="shared" si="486"/>
        <v>2.4793388429752067E-2</v>
      </c>
      <c r="M1290" s="2">
        <f t="shared" si="487"/>
        <v>0.69972451790633605</v>
      </c>
      <c r="N1290" s="2">
        <f t="shared" si="452"/>
        <v>0.2231404958677686</v>
      </c>
      <c r="O1290" s="2">
        <f t="shared" si="488"/>
        <v>0.27548209366391185</v>
      </c>
      <c r="P1290" s="1"/>
      <c r="Q1290" s="1">
        <v>9</v>
      </c>
      <c r="R1290" s="1">
        <v>254</v>
      </c>
      <c r="S1290" s="1">
        <v>81</v>
      </c>
      <c r="T1290" s="1">
        <v>18</v>
      </c>
      <c r="U1290" s="1"/>
      <c r="V1290" s="1"/>
      <c r="W1290" s="1"/>
      <c r="X1290" s="1"/>
      <c r="Y1290" s="1">
        <v>1</v>
      </c>
      <c r="Z1290" s="1"/>
      <c r="AA1290" s="1">
        <v>0</v>
      </c>
      <c r="AB1290" s="1"/>
      <c r="AC1290" s="1">
        <v>0</v>
      </c>
      <c r="AD1290" s="1"/>
      <c r="AI1290" t="str">
        <f t="shared" si="464"/>
        <v>Bristol</v>
      </c>
      <c r="AJ1290" t="s">
        <v>2858</v>
      </c>
      <c r="AK1290" s="162">
        <v>1</v>
      </c>
      <c r="AL1290" s="7"/>
      <c r="AN1290" s="91">
        <v>44</v>
      </c>
      <c r="AO1290" s="93">
        <v>1</v>
      </c>
      <c r="AP1290" s="93">
        <v>10</v>
      </c>
      <c r="AQ1290" s="100">
        <v>9280</v>
      </c>
      <c r="AR1290" s="100">
        <f t="shared" si="489"/>
        <v>44001</v>
      </c>
      <c r="AS1290" t="s">
        <v>1753</v>
      </c>
      <c r="AT1290" s="103">
        <f t="shared" si="490"/>
        <v>4409280</v>
      </c>
      <c r="AW1290">
        <v>20.63</v>
      </c>
      <c r="AX1290">
        <v>10.52</v>
      </c>
      <c r="AY1290">
        <v>10.11</v>
      </c>
      <c r="BA1290" s="7">
        <f t="shared" si="467"/>
        <v>0</v>
      </c>
      <c r="BB1290" s="7">
        <f t="shared" si="468"/>
        <v>0</v>
      </c>
      <c r="BC1290" s="7">
        <f t="shared" si="469"/>
        <v>1</v>
      </c>
      <c r="BD1290" s="7">
        <f t="shared" si="470"/>
        <v>0</v>
      </c>
      <c r="BE1290" s="7">
        <f t="shared" si="471"/>
        <v>0</v>
      </c>
      <c r="BF1290" s="107">
        <f t="shared" si="472"/>
        <v>0</v>
      </c>
      <c r="BG1290" s="107">
        <f t="shared" si="473"/>
        <v>0</v>
      </c>
      <c r="BH1290" s="107">
        <f t="shared" si="474"/>
        <v>0.69899999999999995</v>
      </c>
      <c r="BI1290" s="107">
        <f t="shared" si="475"/>
        <v>0</v>
      </c>
      <c r="BJ1290" s="107">
        <f t="shared" si="476"/>
        <v>0</v>
      </c>
      <c r="BK1290" s="151">
        <f t="shared" si="477"/>
        <v>0</v>
      </c>
    </row>
    <row r="1291" spans="1:84" hidden="1" outlineLevel="1">
      <c r="A1291" t="s">
        <v>3329</v>
      </c>
      <c r="B1291" s="9" t="s">
        <v>2235</v>
      </c>
      <c r="C1291" s="1">
        <f t="shared" si="479"/>
        <v>242</v>
      </c>
      <c r="D1291" s="7">
        <f t="shared" si="480"/>
        <v>7</v>
      </c>
      <c r="E1291" s="7">
        <f t="shared" si="481"/>
        <v>3</v>
      </c>
      <c r="F1291" s="7">
        <f t="shared" si="482"/>
        <v>1</v>
      </c>
      <c r="G1291" s="7">
        <f t="shared" si="465"/>
        <v>2</v>
      </c>
      <c r="H1291" s="48">
        <f t="shared" si="483"/>
        <v>55</v>
      </c>
      <c r="I1291" s="163">
        <f t="shared" si="484"/>
        <v>0.22727272727272727</v>
      </c>
      <c r="J1291" s="8"/>
      <c r="K1291" s="2">
        <f t="shared" si="485"/>
        <v>0</v>
      </c>
      <c r="L1291" s="2">
        <f t="shared" si="486"/>
        <v>7.0247933884297523E-2</v>
      </c>
      <c r="M1291" s="2">
        <f t="shared" si="487"/>
        <v>0.54132231404958675</v>
      </c>
      <c r="N1291" s="2">
        <f t="shared" si="452"/>
        <v>0.31404958677685951</v>
      </c>
      <c r="O1291" s="2">
        <f t="shared" si="488"/>
        <v>0.38842975206611574</v>
      </c>
      <c r="P1291" s="1"/>
      <c r="Q1291" s="1">
        <v>17</v>
      </c>
      <c r="R1291" s="1">
        <v>131</v>
      </c>
      <c r="S1291" s="1">
        <v>76</v>
      </c>
      <c r="T1291" s="1">
        <v>15</v>
      </c>
      <c r="U1291" s="1"/>
      <c r="V1291" s="1"/>
      <c r="W1291" s="1"/>
      <c r="X1291" s="1"/>
      <c r="Y1291" s="1">
        <v>0</v>
      </c>
      <c r="Z1291" s="1"/>
      <c r="AA1291" s="1">
        <v>2</v>
      </c>
      <c r="AB1291" s="1"/>
      <c r="AC1291" s="1">
        <v>1</v>
      </c>
      <c r="AD1291" s="1"/>
      <c r="AI1291" t="str">
        <f t="shared" si="464"/>
        <v>Burrillville</v>
      </c>
      <c r="AJ1291" t="s">
        <v>949</v>
      </c>
      <c r="AK1291" s="162">
        <v>2</v>
      </c>
      <c r="AL1291" s="7"/>
      <c r="AN1291" s="91">
        <v>44</v>
      </c>
      <c r="AO1291" s="93">
        <v>7</v>
      </c>
      <c r="AP1291" s="93">
        <v>5</v>
      </c>
      <c r="AQ1291" s="100">
        <v>11800</v>
      </c>
      <c r="AR1291" s="100">
        <f t="shared" si="489"/>
        <v>44007</v>
      </c>
      <c r="AS1291" t="s">
        <v>1753</v>
      </c>
      <c r="AT1291" s="103">
        <f t="shared" si="490"/>
        <v>4411800</v>
      </c>
      <c r="AW1291">
        <v>57.15</v>
      </c>
      <c r="AX1291">
        <v>1.58</v>
      </c>
      <c r="AY1291">
        <v>55.56</v>
      </c>
      <c r="BA1291" s="7">
        <f t="shared" si="467"/>
        <v>0</v>
      </c>
      <c r="BB1291" s="7">
        <f t="shared" si="468"/>
        <v>0</v>
      </c>
      <c r="BC1291" s="7">
        <f t="shared" si="469"/>
        <v>1</v>
      </c>
      <c r="BD1291" s="7">
        <f t="shared" si="470"/>
        <v>0</v>
      </c>
      <c r="BE1291" s="7">
        <f t="shared" si="471"/>
        <v>0</v>
      </c>
      <c r="BF1291" s="107">
        <f t="shared" si="472"/>
        <v>0</v>
      </c>
      <c r="BG1291" s="107">
        <f t="shared" si="473"/>
        <v>0</v>
      </c>
      <c r="BH1291" s="107">
        <f t="shared" si="474"/>
        <v>0.54100000000000004</v>
      </c>
      <c r="BI1291" s="107">
        <f t="shared" si="475"/>
        <v>0</v>
      </c>
      <c r="BJ1291" s="107">
        <f t="shared" si="476"/>
        <v>0</v>
      </c>
      <c r="BK1291" s="151">
        <f t="shared" si="477"/>
        <v>0</v>
      </c>
    </row>
    <row r="1292" spans="1:84" hidden="1" outlineLevel="1">
      <c r="A1292" t="s">
        <v>96</v>
      </c>
      <c r="B1292" s="9" t="s">
        <v>2235</v>
      </c>
      <c r="C1292" s="1">
        <f t="shared" si="479"/>
        <v>28</v>
      </c>
      <c r="D1292" s="7">
        <f t="shared" si="480"/>
        <v>5</v>
      </c>
      <c r="E1292" s="7">
        <f t="shared" si="481"/>
        <v>4</v>
      </c>
      <c r="F1292" s="7">
        <f t="shared" si="482"/>
        <v>1</v>
      </c>
      <c r="G1292" s="7">
        <f t="shared" si="465"/>
        <v>2</v>
      </c>
      <c r="H1292" s="48">
        <f t="shared" si="483"/>
        <v>3</v>
      </c>
      <c r="I1292" s="163">
        <f t="shared" si="484"/>
        <v>0.10714285714285714</v>
      </c>
      <c r="J1292" s="8"/>
      <c r="K1292" s="2">
        <f t="shared" si="485"/>
        <v>0</v>
      </c>
      <c r="L1292" s="2">
        <f t="shared" si="486"/>
        <v>3.5714285714285712E-2</v>
      </c>
      <c r="M1292" s="2">
        <f t="shared" si="487"/>
        <v>0.4642857142857143</v>
      </c>
      <c r="N1292" s="2">
        <f t="shared" si="452"/>
        <v>0.35714285714285715</v>
      </c>
      <c r="O1292" s="2">
        <f t="shared" si="488"/>
        <v>0.5</v>
      </c>
      <c r="P1292" s="1"/>
      <c r="Q1292" s="1">
        <v>1</v>
      </c>
      <c r="R1292" s="1">
        <v>13</v>
      </c>
      <c r="S1292" s="1">
        <v>10</v>
      </c>
      <c r="T1292" s="1">
        <v>4</v>
      </c>
      <c r="U1292" s="1"/>
      <c r="V1292" s="1"/>
      <c r="W1292" s="1"/>
      <c r="X1292" s="1"/>
      <c r="Y1292" s="1">
        <v>0</v>
      </c>
      <c r="Z1292" s="1"/>
      <c r="AA1292" s="1">
        <v>0</v>
      </c>
      <c r="AB1292" s="1"/>
      <c r="AC1292" s="1">
        <v>0</v>
      </c>
      <c r="AD1292" s="1"/>
      <c r="AI1292" t="str">
        <f t="shared" si="464"/>
        <v>Central Falls</v>
      </c>
      <c r="AJ1292" t="s">
        <v>949</v>
      </c>
      <c r="AK1292" s="162">
        <v>1</v>
      </c>
      <c r="AL1292" s="7"/>
      <c r="AN1292" s="91">
        <v>44</v>
      </c>
      <c r="AO1292" s="93">
        <v>7</v>
      </c>
      <c r="AP1292" s="93">
        <v>10</v>
      </c>
      <c r="AQ1292" s="100">
        <v>14140</v>
      </c>
      <c r="AR1292" s="100">
        <f t="shared" si="489"/>
        <v>44007</v>
      </c>
      <c r="AS1292" t="s">
        <v>1057</v>
      </c>
      <c r="AT1292" s="103">
        <f t="shared" si="490"/>
        <v>4414140</v>
      </c>
      <c r="AW1292">
        <v>1.29</v>
      </c>
      <c r="AX1292">
        <v>0.08</v>
      </c>
      <c r="AY1292">
        <v>1.21</v>
      </c>
      <c r="BA1292" s="7">
        <f t="shared" si="467"/>
        <v>0</v>
      </c>
      <c r="BB1292" s="7">
        <f t="shared" si="468"/>
        <v>0</v>
      </c>
      <c r="BC1292" s="7">
        <f t="shared" si="469"/>
        <v>1</v>
      </c>
      <c r="BD1292" s="7">
        <f t="shared" si="470"/>
        <v>0</v>
      </c>
      <c r="BE1292" s="7">
        <f t="shared" si="471"/>
        <v>0</v>
      </c>
      <c r="BF1292" s="107">
        <f t="shared" si="472"/>
        <v>0</v>
      </c>
      <c r="BG1292" s="107">
        <f t="shared" si="473"/>
        <v>0</v>
      </c>
      <c r="BH1292" s="107">
        <f t="shared" si="474"/>
        <v>0.46400000000000002</v>
      </c>
      <c r="BI1292" s="107">
        <f t="shared" si="475"/>
        <v>0</v>
      </c>
      <c r="BJ1292" s="107">
        <f t="shared" si="476"/>
        <v>0</v>
      </c>
      <c r="BK1292" s="151">
        <f t="shared" si="477"/>
        <v>0</v>
      </c>
    </row>
    <row r="1293" spans="1:84" hidden="1" outlineLevel="1">
      <c r="A1293" t="s">
        <v>1882</v>
      </c>
      <c r="B1293" s="9" t="s">
        <v>2235</v>
      </c>
      <c r="C1293" s="1">
        <f t="shared" si="479"/>
        <v>189</v>
      </c>
      <c r="D1293" s="7">
        <f t="shared" si="480"/>
        <v>7</v>
      </c>
      <c r="E1293" s="7">
        <f t="shared" si="481"/>
        <v>3</v>
      </c>
      <c r="F1293" s="7">
        <f t="shared" si="482"/>
        <v>1</v>
      </c>
      <c r="G1293" s="7">
        <f t="shared" si="465"/>
        <v>2</v>
      </c>
      <c r="H1293" s="48">
        <f t="shared" si="483"/>
        <v>30</v>
      </c>
      <c r="I1293" s="163">
        <f t="shared" si="484"/>
        <v>0.15873015873015872</v>
      </c>
      <c r="J1293" s="8"/>
      <c r="K1293" s="2">
        <f t="shared" si="485"/>
        <v>0</v>
      </c>
      <c r="L1293" s="2">
        <f t="shared" si="486"/>
        <v>0.10052910052910052</v>
      </c>
      <c r="M1293" s="2">
        <f t="shared" si="487"/>
        <v>0.49735449735449733</v>
      </c>
      <c r="N1293" s="2">
        <f t="shared" si="452"/>
        <v>0.33862433862433861</v>
      </c>
      <c r="O1293" s="2">
        <f t="shared" si="488"/>
        <v>0.40211640211640221</v>
      </c>
      <c r="P1293" s="1"/>
      <c r="Q1293" s="1">
        <v>19</v>
      </c>
      <c r="R1293" s="1">
        <v>94</v>
      </c>
      <c r="S1293" s="1">
        <v>64</v>
      </c>
      <c r="T1293" s="1">
        <v>9</v>
      </c>
      <c r="U1293" s="1"/>
      <c r="V1293" s="1"/>
      <c r="W1293" s="1"/>
      <c r="X1293" s="1"/>
      <c r="Y1293" s="1">
        <v>2</v>
      </c>
      <c r="Z1293" s="1"/>
      <c r="AA1293" s="1">
        <v>1</v>
      </c>
      <c r="AB1293" s="1"/>
      <c r="AC1293" s="1">
        <v>0</v>
      </c>
      <c r="AD1293" s="1"/>
      <c r="AI1293" t="str">
        <f t="shared" si="464"/>
        <v>Charlestown</v>
      </c>
      <c r="AJ1293" t="s">
        <v>650</v>
      </c>
      <c r="AK1293" s="162">
        <v>2</v>
      </c>
      <c r="AL1293" s="7"/>
      <c r="AN1293" s="91">
        <v>44</v>
      </c>
      <c r="AO1293" s="93">
        <v>9</v>
      </c>
      <c r="AP1293" s="93">
        <v>5</v>
      </c>
      <c r="AQ1293" s="100">
        <v>14500</v>
      </c>
      <c r="AR1293" s="100">
        <f t="shared" si="489"/>
        <v>44009</v>
      </c>
      <c r="AS1293" t="s">
        <v>1753</v>
      </c>
      <c r="AT1293" s="103">
        <f t="shared" si="490"/>
        <v>4414500</v>
      </c>
      <c r="AW1293">
        <v>59.29</v>
      </c>
      <c r="AX1293">
        <v>22.45</v>
      </c>
      <c r="AY1293">
        <v>36.840000000000003</v>
      </c>
      <c r="BA1293" s="7">
        <f t="shared" si="467"/>
        <v>0</v>
      </c>
      <c r="BB1293" s="7">
        <f t="shared" si="468"/>
        <v>0</v>
      </c>
      <c r="BC1293" s="7">
        <f t="shared" si="469"/>
        <v>1</v>
      </c>
      <c r="BD1293" s="7">
        <f t="shared" si="470"/>
        <v>0</v>
      </c>
      <c r="BE1293" s="7">
        <f t="shared" si="471"/>
        <v>0</v>
      </c>
      <c r="BF1293" s="107">
        <f t="shared" si="472"/>
        <v>0</v>
      </c>
      <c r="BG1293" s="107">
        <f t="shared" si="473"/>
        <v>0</v>
      </c>
      <c r="BH1293" s="107">
        <f t="shared" si="474"/>
        <v>0.497</v>
      </c>
      <c r="BI1293" s="107">
        <f t="shared" si="475"/>
        <v>0</v>
      </c>
      <c r="BJ1293" s="107">
        <f t="shared" si="476"/>
        <v>0</v>
      </c>
      <c r="BK1293" s="151">
        <f t="shared" si="477"/>
        <v>0</v>
      </c>
    </row>
    <row r="1294" spans="1:84" hidden="1" outlineLevel="1">
      <c r="A1294" t="s">
        <v>1776</v>
      </c>
      <c r="B1294" s="9" t="s">
        <v>2235</v>
      </c>
      <c r="C1294" s="1">
        <f t="shared" si="479"/>
        <v>532</v>
      </c>
      <c r="D1294" s="7" t="e">
        <f t="shared" si="480"/>
        <v>#N/A</v>
      </c>
      <c r="E1294" s="7">
        <f t="shared" si="481"/>
        <v>4</v>
      </c>
      <c r="F1294" s="7">
        <f t="shared" si="482"/>
        <v>1</v>
      </c>
      <c r="G1294" s="7">
        <f t="shared" si="465"/>
        <v>2</v>
      </c>
      <c r="H1294" s="48">
        <f t="shared" si="483"/>
        <v>139</v>
      </c>
      <c r="I1294" s="163">
        <f t="shared" si="484"/>
        <v>0.26127819548872183</v>
      </c>
      <c r="J1294" s="8"/>
      <c r="K1294" s="2">
        <f t="shared" si="485"/>
        <v>0</v>
      </c>
      <c r="L1294" s="2">
        <f t="shared" si="486"/>
        <v>6.3909774436090222E-2</v>
      </c>
      <c r="M1294" s="2">
        <f t="shared" si="487"/>
        <v>0.56015037593984962</v>
      </c>
      <c r="N1294" s="2">
        <f t="shared" si="452"/>
        <v>0.29887218045112784</v>
      </c>
      <c r="O1294" s="2">
        <f t="shared" si="488"/>
        <v>0.37593984962406013</v>
      </c>
      <c r="P1294" s="1"/>
      <c r="Q1294" s="1">
        <v>34</v>
      </c>
      <c r="R1294" s="1">
        <v>298</v>
      </c>
      <c r="S1294" s="1">
        <v>159</v>
      </c>
      <c r="T1294" s="1">
        <v>35</v>
      </c>
      <c r="U1294" s="1"/>
      <c r="V1294" s="1"/>
      <c r="W1294" s="1"/>
      <c r="X1294" s="1"/>
      <c r="Y1294" s="1">
        <v>3</v>
      </c>
      <c r="Z1294" s="1"/>
      <c r="AA1294" s="1">
        <v>1</v>
      </c>
      <c r="AB1294" s="1"/>
      <c r="AC1294" s="1">
        <v>2</v>
      </c>
      <c r="AD1294" s="1"/>
      <c r="AI1294" t="str">
        <f t="shared" si="464"/>
        <v>Coventry</v>
      </c>
      <c r="AJ1294" t="s">
        <v>1877</v>
      </c>
      <c r="AK1294" s="162">
        <v>2</v>
      </c>
      <c r="AL1294" s="7"/>
      <c r="AN1294" s="91">
        <v>44</v>
      </c>
      <c r="AO1294" s="93">
        <v>3</v>
      </c>
      <c r="AP1294" s="93">
        <v>5</v>
      </c>
      <c r="AQ1294" s="100">
        <v>18640</v>
      </c>
      <c r="AR1294" s="100">
        <f t="shared" si="489"/>
        <v>44003</v>
      </c>
      <c r="AS1294" t="s">
        <v>1753</v>
      </c>
      <c r="AT1294" s="103">
        <f t="shared" si="490"/>
        <v>4418640</v>
      </c>
      <c r="AW1294">
        <v>62.34</v>
      </c>
      <c r="AX1294">
        <v>2.8</v>
      </c>
      <c r="AY1294">
        <v>59.54</v>
      </c>
      <c r="BA1294" s="7" t="e">
        <f t="shared" si="467"/>
        <v>#N/A</v>
      </c>
      <c r="BB1294" s="7">
        <f t="shared" si="468"/>
        <v>0</v>
      </c>
      <c r="BC1294" s="7">
        <f t="shared" si="469"/>
        <v>1</v>
      </c>
      <c r="BD1294" s="7">
        <f t="shared" si="470"/>
        <v>0</v>
      </c>
      <c r="BE1294" s="7">
        <f t="shared" si="471"/>
        <v>0</v>
      </c>
      <c r="BF1294" s="107" t="e">
        <f t="shared" si="472"/>
        <v>#N/A</v>
      </c>
      <c r="BG1294" s="107">
        <f t="shared" si="473"/>
        <v>0</v>
      </c>
      <c r="BH1294" s="107">
        <f t="shared" si="474"/>
        <v>0.56000000000000005</v>
      </c>
      <c r="BI1294" s="107">
        <f t="shared" si="475"/>
        <v>0</v>
      </c>
      <c r="BJ1294" s="107">
        <f t="shared" si="476"/>
        <v>0</v>
      </c>
      <c r="BK1294" s="151">
        <f t="shared" si="477"/>
        <v>0</v>
      </c>
    </row>
    <row r="1295" spans="1:84" hidden="1" outlineLevel="1">
      <c r="A1295" t="s">
        <v>1199</v>
      </c>
      <c r="B1295" s="9" t="s">
        <v>2235</v>
      </c>
      <c r="C1295" s="1">
        <f t="shared" si="479"/>
        <v>798</v>
      </c>
      <c r="D1295" s="7" t="e">
        <f t="shared" si="480"/>
        <v>#N/A</v>
      </c>
      <c r="E1295" s="7">
        <f t="shared" si="481"/>
        <v>3</v>
      </c>
      <c r="F1295" s="7">
        <f t="shared" si="482"/>
        <v>1</v>
      </c>
      <c r="G1295" s="7">
        <f t="shared" si="465"/>
        <v>2</v>
      </c>
      <c r="H1295" s="48">
        <f t="shared" si="483"/>
        <v>321</v>
      </c>
      <c r="I1295" s="163">
        <f t="shared" si="484"/>
        <v>0.40225563909774437</v>
      </c>
      <c r="J1295" s="8"/>
      <c r="K1295" s="2">
        <f t="shared" si="485"/>
        <v>0</v>
      </c>
      <c r="L1295" s="2">
        <f t="shared" si="486"/>
        <v>7.0175438596491224E-2</v>
      </c>
      <c r="M1295" s="2">
        <f t="shared" si="487"/>
        <v>0.6278195488721805</v>
      </c>
      <c r="N1295" s="2">
        <f t="shared" si="452"/>
        <v>0.22556390977443608</v>
      </c>
      <c r="O1295" s="2">
        <f t="shared" si="488"/>
        <v>0.30200501253132828</v>
      </c>
      <c r="P1295" s="1"/>
      <c r="Q1295" s="1">
        <v>56</v>
      </c>
      <c r="R1295" s="1">
        <v>501</v>
      </c>
      <c r="S1295" s="1">
        <v>180</v>
      </c>
      <c r="T1295" s="1">
        <v>54</v>
      </c>
      <c r="U1295" s="1"/>
      <c r="V1295" s="1"/>
      <c r="W1295" s="1"/>
      <c r="X1295" s="1"/>
      <c r="Y1295" s="1">
        <v>3</v>
      </c>
      <c r="Z1295" s="1"/>
      <c r="AA1295" s="1">
        <v>3</v>
      </c>
      <c r="AB1295" s="1"/>
      <c r="AC1295" s="1">
        <v>1</v>
      </c>
      <c r="AD1295" s="1"/>
      <c r="AI1295" t="str">
        <f t="shared" si="464"/>
        <v>Cranston</v>
      </c>
      <c r="AJ1295" t="s">
        <v>949</v>
      </c>
      <c r="AK1295" s="162">
        <v>2</v>
      </c>
      <c r="AL1295" s="7"/>
      <c r="AN1295" s="91">
        <v>44</v>
      </c>
      <c r="AO1295" s="93">
        <v>7</v>
      </c>
      <c r="AP1295" s="93">
        <v>15</v>
      </c>
      <c r="AQ1295" s="100">
        <v>19180</v>
      </c>
      <c r="AR1295" s="100">
        <f t="shared" si="489"/>
        <v>44007</v>
      </c>
      <c r="AS1295" t="s">
        <v>1057</v>
      </c>
      <c r="AT1295" s="103">
        <f t="shared" si="490"/>
        <v>4419180</v>
      </c>
      <c r="AW1295">
        <v>29.93</v>
      </c>
      <c r="AX1295">
        <v>1.36</v>
      </c>
      <c r="AY1295">
        <v>28.57</v>
      </c>
      <c r="BA1295" s="7" t="e">
        <f t="shared" si="467"/>
        <v>#N/A</v>
      </c>
      <c r="BB1295" s="7">
        <f t="shared" si="468"/>
        <v>0</v>
      </c>
      <c r="BC1295" s="7">
        <f t="shared" si="469"/>
        <v>1</v>
      </c>
      <c r="BD1295" s="7">
        <f t="shared" si="470"/>
        <v>0</v>
      </c>
      <c r="BE1295" s="7">
        <f t="shared" si="471"/>
        <v>0</v>
      </c>
      <c r="BF1295" s="107" t="e">
        <f t="shared" si="472"/>
        <v>#N/A</v>
      </c>
      <c r="BG1295" s="107">
        <f t="shared" si="473"/>
        <v>0</v>
      </c>
      <c r="BH1295" s="107">
        <f t="shared" si="474"/>
        <v>0.627</v>
      </c>
      <c r="BI1295" s="107">
        <f t="shared" si="475"/>
        <v>0</v>
      </c>
      <c r="BJ1295" s="107">
        <f t="shared" si="476"/>
        <v>0</v>
      </c>
      <c r="BK1295" s="151">
        <f t="shared" si="477"/>
        <v>0</v>
      </c>
    </row>
    <row r="1296" spans="1:84" hidden="1" outlineLevel="1">
      <c r="A1296" t="s">
        <v>2243</v>
      </c>
      <c r="B1296" s="9" t="s">
        <v>2235</v>
      </c>
      <c r="C1296" s="1">
        <f t="shared" si="479"/>
        <v>503</v>
      </c>
      <c r="D1296" s="7">
        <f t="shared" si="480"/>
        <v>7</v>
      </c>
      <c r="E1296" s="7">
        <f t="shared" si="481"/>
        <v>4</v>
      </c>
      <c r="F1296" s="7">
        <f t="shared" si="482"/>
        <v>1</v>
      </c>
      <c r="G1296" s="7">
        <f t="shared" si="465"/>
        <v>2</v>
      </c>
      <c r="H1296" s="48">
        <f t="shared" si="483"/>
        <v>233</v>
      </c>
      <c r="I1296" s="163">
        <f t="shared" si="484"/>
        <v>0.46322067594433397</v>
      </c>
      <c r="J1296" s="8"/>
      <c r="K1296" s="2">
        <f t="shared" si="485"/>
        <v>0</v>
      </c>
      <c r="L1296" s="2">
        <f t="shared" si="486"/>
        <v>3.3797216699801194E-2</v>
      </c>
      <c r="M1296" s="2">
        <f t="shared" si="487"/>
        <v>0.68787276341948311</v>
      </c>
      <c r="N1296" s="2">
        <f t="shared" si="452"/>
        <v>0.22465208747514911</v>
      </c>
      <c r="O1296" s="2">
        <f t="shared" si="488"/>
        <v>0.27833001988071571</v>
      </c>
      <c r="P1296" s="1"/>
      <c r="Q1296" s="1">
        <v>17</v>
      </c>
      <c r="R1296" s="1">
        <v>346</v>
      </c>
      <c r="S1296" s="1">
        <v>113</v>
      </c>
      <c r="T1296" s="1">
        <v>25</v>
      </c>
      <c r="U1296" s="1"/>
      <c r="V1296" s="1"/>
      <c r="W1296" s="1"/>
      <c r="X1296" s="1"/>
      <c r="Y1296" s="1">
        <v>1</v>
      </c>
      <c r="Z1296" s="1"/>
      <c r="AA1296" s="1">
        <v>0</v>
      </c>
      <c r="AB1296" s="1"/>
      <c r="AC1296" s="1">
        <v>1</v>
      </c>
      <c r="AD1296" s="1"/>
      <c r="AI1296" t="str">
        <f t="shared" si="464"/>
        <v>Cumberland</v>
      </c>
      <c r="AJ1296" t="s">
        <v>949</v>
      </c>
      <c r="AK1296" s="162">
        <v>1</v>
      </c>
      <c r="AL1296" s="7"/>
      <c r="AN1296" s="91">
        <v>44</v>
      </c>
      <c r="AO1296" s="93">
        <v>7</v>
      </c>
      <c r="AP1296" s="93">
        <v>20</v>
      </c>
      <c r="AQ1296" s="100">
        <v>20080</v>
      </c>
      <c r="AR1296" s="100">
        <f t="shared" si="489"/>
        <v>44007</v>
      </c>
      <c r="AS1296" t="s">
        <v>1753</v>
      </c>
      <c r="AT1296" s="103">
        <f t="shared" si="490"/>
        <v>4420080</v>
      </c>
      <c r="AW1296">
        <v>28.25</v>
      </c>
      <c r="AX1296">
        <v>1.46</v>
      </c>
      <c r="AY1296">
        <v>26.79</v>
      </c>
      <c r="BA1296" s="7">
        <f t="shared" si="467"/>
        <v>0</v>
      </c>
      <c r="BB1296" s="7">
        <f t="shared" si="468"/>
        <v>0</v>
      </c>
      <c r="BC1296" s="7">
        <f t="shared" si="469"/>
        <v>1</v>
      </c>
      <c r="BD1296" s="7">
        <f t="shared" si="470"/>
        <v>0</v>
      </c>
      <c r="BE1296" s="7">
        <f t="shared" si="471"/>
        <v>0</v>
      </c>
      <c r="BF1296" s="107">
        <f t="shared" si="472"/>
        <v>0</v>
      </c>
      <c r="BG1296" s="107">
        <f t="shared" si="473"/>
        <v>0</v>
      </c>
      <c r="BH1296" s="107">
        <f t="shared" si="474"/>
        <v>0.68700000000000006</v>
      </c>
      <c r="BI1296" s="107">
        <f t="shared" si="475"/>
        <v>0</v>
      </c>
      <c r="BJ1296" s="107">
        <f t="shared" si="476"/>
        <v>0</v>
      </c>
      <c r="BK1296" s="151">
        <f t="shared" si="477"/>
        <v>0</v>
      </c>
    </row>
    <row r="1297" spans="1:63" hidden="1" outlineLevel="1">
      <c r="A1297" t="s">
        <v>3069</v>
      </c>
      <c r="B1297" s="9" t="s">
        <v>2235</v>
      </c>
      <c r="C1297" s="1">
        <f t="shared" si="479"/>
        <v>440</v>
      </c>
      <c r="D1297" s="7" t="e">
        <f t="shared" si="480"/>
        <v>#N/A</v>
      </c>
      <c r="E1297" s="7">
        <f t="shared" si="481"/>
        <v>4</v>
      </c>
      <c r="F1297" s="7">
        <f t="shared" si="482"/>
        <v>1</v>
      </c>
      <c r="G1297" s="7">
        <f t="shared" si="465"/>
        <v>2</v>
      </c>
      <c r="H1297" s="48">
        <f t="shared" si="483"/>
        <v>250</v>
      </c>
      <c r="I1297" s="163">
        <f t="shared" si="484"/>
        <v>0.56818181818181823</v>
      </c>
      <c r="J1297" s="8"/>
      <c r="K1297" s="2">
        <f t="shared" si="485"/>
        <v>0</v>
      </c>
      <c r="L1297" s="2">
        <f t="shared" si="486"/>
        <v>2.7272727272727271E-2</v>
      </c>
      <c r="M1297" s="2">
        <f t="shared" si="487"/>
        <v>0.74090909090909096</v>
      </c>
      <c r="N1297" s="2">
        <f t="shared" si="452"/>
        <v>0.17272727272727273</v>
      </c>
      <c r="O1297" s="2">
        <f t="shared" si="488"/>
        <v>0.23181818181818181</v>
      </c>
      <c r="P1297" s="1"/>
      <c r="Q1297" s="1">
        <v>12</v>
      </c>
      <c r="R1297" s="1">
        <v>326</v>
      </c>
      <c r="S1297" s="1">
        <v>76</v>
      </c>
      <c r="T1297" s="1">
        <v>18</v>
      </c>
      <c r="U1297" s="1"/>
      <c r="V1297" s="1"/>
      <c r="W1297" s="1"/>
      <c r="X1297" s="1"/>
      <c r="Y1297" s="1">
        <v>3</v>
      </c>
      <c r="Z1297" s="1"/>
      <c r="AA1297" s="1">
        <v>3</v>
      </c>
      <c r="AB1297" s="1"/>
      <c r="AC1297" s="1">
        <v>2</v>
      </c>
      <c r="AD1297" s="1"/>
      <c r="AI1297" t="str">
        <f t="shared" si="464"/>
        <v>East Greenwich</v>
      </c>
      <c r="AJ1297" t="s">
        <v>1877</v>
      </c>
      <c r="AK1297" s="162">
        <v>2</v>
      </c>
      <c r="AL1297" s="7"/>
      <c r="AN1297" s="91">
        <v>44</v>
      </c>
      <c r="AO1297" s="93">
        <v>3</v>
      </c>
      <c r="AP1297" s="93">
        <v>10</v>
      </c>
      <c r="AQ1297" s="100">
        <v>22240</v>
      </c>
      <c r="AR1297" s="100">
        <f t="shared" si="489"/>
        <v>44003</v>
      </c>
      <c r="AS1297" t="s">
        <v>1753</v>
      </c>
      <c r="AT1297" s="103">
        <f t="shared" si="490"/>
        <v>4422240</v>
      </c>
      <c r="AW1297">
        <v>16.71</v>
      </c>
      <c r="AX1297">
        <v>0.14000000000000001</v>
      </c>
      <c r="AY1297">
        <v>16.579999999999998</v>
      </c>
      <c r="BA1297" s="7" t="e">
        <f t="shared" si="467"/>
        <v>#N/A</v>
      </c>
      <c r="BB1297" s="7">
        <f t="shared" si="468"/>
        <v>0</v>
      </c>
      <c r="BC1297" s="7">
        <f t="shared" si="469"/>
        <v>1</v>
      </c>
      <c r="BD1297" s="7">
        <f t="shared" si="470"/>
        <v>0</v>
      </c>
      <c r="BE1297" s="7">
        <f t="shared" si="471"/>
        <v>0</v>
      </c>
      <c r="BF1297" s="107" t="e">
        <f t="shared" si="472"/>
        <v>#N/A</v>
      </c>
      <c r="BG1297" s="107">
        <f t="shared" si="473"/>
        <v>0</v>
      </c>
      <c r="BH1297" s="107">
        <f t="shared" si="474"/>
        <v>0.74</v>
      </c>
      <c r="BI1297" s="107">
        <f t="shared" si="475"/>
        <v>0</v>
      </c>
      <c r="BJ1297" s="107">
        <f t="shared" si="476"/>
        <v>0</v>
      </c>
      <c r="BK1297" s="151">
        <f t="shared" si="477"/>
        <v>0</v>
      </c>
    </row>
    <row r="1298" spans="1:63" hidden="1" outlineLevel="1">
      <c r="A1298" t="s">
        <v>554</v>
      </c>
      <c r="B1298" s="9" t="s">
        <v>2235</v>
      </c>
      <c r="C1298" s="1">
        <f t="shared" si="479"/>
        <v>503</v>
      </c>
      <c r="D1298" s="7" t="e">
        <f t="shared" si="480"/>
        <v>#N/A</v>
      </c>
      <c r="E1298" s="7">
        <f t="shared" si="481"/>
        <v>4</v>
      </c>
      <c r="F1298" s="7">
        <f t="shared" si="482"/>
        <v>1</v>
      </c>
      <c r="G1298" s="7">
        <f t="shared" si="465"/>
        <v>2</v>
      </c>
      <c r="H1298" s="48">
        <f t="shared" si="483"/>
        <v>158</v>
      </c>
      <c r="I1298" s="163">
        <f t="shared" si="484"/>
        <v>0.31411530815109345</v>
      </c>
      <c r="J1298" s="8"/>
      <c r="K1298" s="2">
        <f t="shared" si="485"/>
        <v>0</v>
      </c>
      <c r="L1298" s="2">
        <f t="shared" si="486"/>
        <v>6.1630218687872766E-2</v>
      </c>
      <c r="M1298" s="2">
        <f t="shared" si="487"/>
        <v>0.58846918489065603</v>
      </c>
      <c r="N1298" s="2">
        <f t="shared" si="452"/>
        <v>0.27435387673956263</v>
      </c>
      <c r="O1298" s="2">
        <f t="shared" si="488"/>
        <v>0.3499005964214712</v>
      </c>
      <c r="P1298" s="1"/>
      <c r="Q1298" s="1">
        <v>31</v>
      </c>
      <c r="R1298" s="1">
        <v>296</v>
      </c>
      <c r="S1298" s="1">
        <v>138</v>
      </c>
      <c r="T1298" s="1">
        <v>33</v>
      </c>
      <c r="U1298" s="1"/>
      <c r="V1298" s="1"/>
      <c r="W1298" s="1"/>
      <c r="X1298" s="1"/>
      <c r="Y1298" s="1">
        <v>1</v>
      </c>
      <c r="Z1298" s="1"/>
      <c r="AA1298" s="1">
        <v>1</v>
      </c>
      <c r="AB1298" s="1"/>
      <c r="AC1298" s="1">
        <v>3</v>
      </c>
      <c r="AD1298" s="1"/>
      <c r="AI1298" t="str">
        <f t="shared" si="464"/>
        <v>East Providence</v>
      </c>
      <c r="AJ1298" t="s">
        <v>949</v>
      </c>
      <c r="AK1298" s="162">
        <v>1</v>
      </c>
      <c r="AL1298" s="7"/>
      <c r="AN1298" s="91">
        <v>44</v>
      </c>
      <c r="AO1298" s="93">
        <v>7</v>
      </c>
      <c r="AP1298" s="93">
        <v>25</v>
      </c>
      <c r="AQ1298" s="100">
        <v>22960</v>
      </c>
      <c r="AR1298" s="100">
        <f t="shared" si="489"/>
        <v>44007</v>
      </c>
      <c r="AS1298" t="s">
        <v>1057</v>
      </c>
      <c r="AT1298" s="103">
        <f t="shared" si="490"/>
        <v>4422960</v>
      </c>
      <c r="AW1298">
        <v>16.61</v>
      </c>
      <c r="AX1298">
        <v>3.21</v>
      </c>
      <c r="AY1298">
        <v>13.41</v>
      </c>
      <c r="BA1298" s="7" t="e">
        <f t="shared" si="467"/>
        <v>#N/A</v>
      </c>
      <c r="BB1298" s="7">
        <f t="shared" si="468"/>
        <v>0</v>
      </c>
      <c r="BC1298" s="7">
        <f t="shared" si="469"/>
        <v>1</v>
      </c>
      <c r="BD1298" s="7">
        <f t="shared" si="470"/>
        <v>0</v>
      </c>
      <c r="BE1298" s="7">
        <f t="shared" si="471"/>
        <v>0</v>
      </c>
      <c r="BF1298" s="107" t="e">
        <f t="shared" si="472"/>
        <v>#N/A</v>
      </c>
      <c r="BG1298" s="107">
        <f t="shared" si="473"/>
        <v>0</v>
      </c>
      <c r="BH1298" s="107">
        <f t="shared" si="474"/>
        <v>0.58799999999999997</v>
      </c>
      <c r="BI1298" s="107">
        <f t="shared" si="475"/>
        <v>0</v>
      </c>
      <c r="BJ1298" s="107">
        <f t="shared" si="476"/>
        <v>0</v>
      </c>
      <c r="BK1298" s="151">
        <f t="shared" si="477"/>
        <v>0</v>
      </c>
    </row>
    <row r="1299" spans="1:63" hidden="1" outlineLevel="1">
      <c r="A1299" t="s">
        <v>803</v>
      </c>
      <c r="B1299" s="9" t="s">
        <v>2235</v>
      </c>
      <c r="C1299" s="1">
        <f t="shared" si="479"/>
        <v>174</v>
      </c>
      <c r="D1299" s="7">
        <f t="shared" si="480"/>
        <v>7</v>
      </c>
      <c r="E1299" s="7">
        <f t="shared" si="481"/>
        <v>3</v>
      </c>
      <c r="F1299" s="7">
        <f t="shared" si="482"/>
        <v>1</v>
      </c>
      <c r="G1299" s="7">
        <f t="shared" si="465"/>
        <v>2</v>
      </c>
      <c r="H1299" s="48">
        <f t="shared" si="483"/>
        <v>18</v>
      </c>
      <c r="I1299" s="163">
        <f t="shared" si="484"/>
        <v>0.10344827586206896</v>
      </c>
      <c r="J1299" s="8"/>
      <c r="K1299" s="2">
        <f t="shared" si="485"/>
        <v>0</v>
      </c>
      <c r="L1299" s="2">
        <f t="shared" si="486"/>
        <v>9.7701149425287362E-2</v>
      </c>
      <c r="M1299" s="2">
        <f t="shared" si="487"/>
        <v>0.45977011494252873</v>
      </c>
      <c r="N1299" s="2">
        <f t="shared" si="452"/>
        <v>0.35632183908045978</v>
      </c>
      <c r="O1299" s="2">
        <f t="shared" si="488"/>
        <v>0.44252873563218387</v>
      </c>
      <c r="P1299" s="1"/>
      <c r="Q1299" s="1">
        <v>17</v>
      </c>
      <c r="R1299" s="1">
        <v>80</v>
      </c>
      <c r="S1299" s="1">
        <v>62</v>
      </c>
      <c r="T1299" s="1">
        <v>12</v>
      </c>
      <c r="U1299" s="1"/>
      <c r="V1299" s="1"/>
      <c r="W1299" s="1"/>
      <c r="X1299" s="1"/>
      <c r="Y1299" s="1">
        <v>2</v>
      </c>
      <c r="Z1299" s="1"/>
      <c r="AA1299" s="1">
        <v>1</v>
      </c>
      <c r="AB1299" s="1"/>
      <c r="AC1299" s="1">
        <v>0</v>
      </c>
      <c r="AD1299" s="1"/>
      <c r="AI1299" t="str">
        <f t="shared" si="464"/>
        <v>Exeter</v>
      </c>
      <c r="AJ1299" t="s">
        <v>650</v>
      </c>
      <c r="AK1299" s="162">
        <v>2</v>
      </c>
      <c r="AL1299" s="7"/>
      <c r="AN1299" s="91">
        <v>44</v>
      </c>
      <c r="AO1299" s="93">
        <v>9</v>
      </c>
      <c r="AP1299" s="93">
        <v>10</v>
      </c>
      <c r="AQ1299" s="100">
        <v>25300</v>
      </c>
      <c r="AR1299" s="100">
        <f t="shared" si="489"/>
        <v>44009</v>
      </c>
      <c r="AS1299" t="s">
        <v>1753</v>
      </c>
      <c r="AT1299" s="103">
        <f t="shared" si="490"/>
        <v>4425300</v>
      </c>
      <c r="AW1299">
        <v>58.38</v>
      </c>
      <c r="AX1299">
        <v>0.67</v>
      </c>
      <c r="AY1299">
        <v>57.71</v>
      </c>
      <c r="BA1299" s="7">
        <f t="shared" si="467"/>
        <v>0</v>
      </c>
      <c r="BB1299" s="7">
        <f t="shared" si="468"/>
        <v>0</v>
      </c>
      <c r="BC1299" s="7">
        <f t="shared" si="469"/>
        <v>1</v>
      </c>
      <c r="BD1299" s="7">
        <f t="shared" si="470"/>
        <v>0</v>
      </c>
      <c r="BE1299" s="7">
        <f t="shared" si="471"/>
        <v>0</v>
      </c>
      <c r="BF1299" s="107">
        <f t="shared" si="472"/>
        <v>0</v>
      </c>
      <c r="BG1299" s="107">
        <f t="shared" si="473"/>
        <v>0</v>
      </c>
      <c r="BH1299" s="107">
        <f t="shared" si="474"/>
        <v>0.45900000000000002</v>
      </c>
      <c r="BI1299" s="107">
        <f t="shared" si="475"/>
        <v>0</v>
      </c>
      <c r="BJ1299" s="107">
        <f t="shared" si="476"/>
        <v>0</v>
      </c>
      <c r="BK1299" s="151">
        <f t="shared" si="477"/>
        <v>0</v>
      </c>
    </row>
    <row r="1300" spans="1:63" hidden="1" outlineLevel="1">
      <c r="A1300" t="s">
        <v>682</v>
      </c>
      <c r="B1300" s="9" t="s">
        <v>2235</v>
      </c>
      <c r="C1300" s="1">
        <f t="shared" si="479"/>
        <v>104</v>
      </c>
      <c r="D1300" s="7">
        <f t="shared" si="480"/>
        <v>5</v>
      </c>
      <c r="E1300" s="7">
        <f t="shared" si="481"/>
        <v>4</v>
      </c>
      <c r="F1300" s="7">
        <f t="shared" si="482"/>
        <v>1</v>
      </c>
      <c r="G1300" s="7">
        <f t="shared" si="465"/>
        <v>2</v>
      </c>
      <c r="H1300" s="48">
        <f t="shared" si="483"/>
        <v>43</v>
      </c>
      <c r="I1300" s="163">
        <f t="shared" si="484"/>
        <v>0.41346153846153844</v>
      </c>
      <c r="J1300" s="8"/>
      <c r="K1300" s="2">
        <f t="shared" si="485"/>
        <v>0</v>
      </c>
      <c r="L1300" s="2">
        <f t="shared" si="486"/>
        <v>2.8846153846153848E-2</v>
      </c>
      <c r="M1300" s="2">
        <f t="shared" si="487"/>
        <v>0.67307692307692313</v>
      </c>
      <c r="N1300" s="2">
        <f t="shared" si="452"/>
        <v>0.25961538461538464</v>
      </c>
      <c r="O1300" s="2">
        <f t="shared" si="488"/>
        <v>0.29807692307692302</v>
      </c>
      <c r="P1300" s="1"/>
      <c r="Q1300" s="1">
        <v>3</v>
      </c>
      <c r="R1300" s="1">
        <v>70</v>
      </c>
      <c r="S1300" s="1">
        <v>27</v>
      </c>
      <c r="T1300" s="1">
        <v>4</v>
      </c>
      <c r="U1300" s="1"/>
      <c r="V1300" s="1"/>
      <c r="W1300" s="1"/>
      <c r="X1300" s="1"/>
      <c r="Y1300" s="1">
        <v>0</v>
      </c>
      <c r="Z1300" s="1"/>
      <c r="AA1300" s="1">
        <v>0</v>
      </c>
      <c r="AB1300" s="1"/>
      <c r="AC1300" s="1">
        <v>0</v>
      </c>
      <c r="AD1300" s="1"/>
      <c r="AI1300" t="str">
        <f t="shared" si="464"/>
        <v>Foster</v>
      </c>
      <c r="AJ1300" t="s">
        <v>949</v>
      </c>
      <c r="AK1300" s="162">
        <v>2</v>
      </c>
      <c r="AL1300" s="7"/>
      <c r="AN1300" s="91">
        <v>44</v>
      </c>
      <c r="AO1300" s="93">
        <v>7</v>
      </c>
      <c r="AP1300" s="93">
        <v>30</v>
      </c>
      <c r="AQ1300" s="100">
        <v>27460</v>
      </c>
      <c r="AR1300" s="100">
        <f t="shared" si="489"/>
        <v>44007</v>
      </c>
      <c r="AS1300" t="s">
        <v>1753</v>
      </c>
      <c r="AT1300" s="103">
        <f t="shared" si="490"/>
        <v>4427460</v>
      </c>
      <c r="AW1300">
        <v>51.87</v>
      </c>
      <c r="AX1300">
        <v>0.73</v>
      </c>
      <c r="AY1300">
        <v>51.14</v>
      </c>
      <c r="BA1300" s="7">
        <f t="shared" si="467"/>
        <v>0</v>
      </c>
      <c r="BB1300" s="7">
        <f t="shared" si="468"/>
        <v>0</v>
      </c>
      <c r="BC1300" s="7">
        <f t="shared" si="469"/>
        <v>1</v>
      </c>
      <c r="BD1300" s="7">
        <f t="shared" si="470"/>
        <v>0</v>
      </c>
      <c r="BE1300" s="7">
        <f t="shared" si="471"/>
        <v>0</v>
      </c>
      <c r="BF1300" s="107">
        <f t="shared" si="472"/>
        <v>0</v>
      </c>
      <c r="BG1300" s="107">
        <f t="shared" si="473"/>
        <v>0</v>
      </c>
      <c r="BH1300" s="107">
        <f t="shared" si="474"/>
        <v>0.67300000000000004</v>
      </c>
      <c r="BI1300" s="107">
        <f t="shared" si="475"/>
        <v>0</v>
      </c>
      <c r="BJ1300" s="107">
        <f t="shared" si="476"/>
        <v>0</v>
      </c>
      <c r="BK1300" s="151">
        <f t="shared" si="477"/>
        <v>0</v>
      </c>
    </row>
    <row r="1301" spans="1:63" hidden="1" outlineLevel="1">
      <c r="A1301" t="s">
        <v>2561</v>
      </c>
      <c r="B1301" s="9" t="s">
        <v>2235</v>
      </c>
      <c r="C1301" s="1">
        <f t="shared" si="479"/>
        <v>213</v>
      </c>
      <c r="D1301" s="7">
        <f t="shared" si="480"/>
        <v>7</v>
      </c>
      <c r="E1301" s="7">
        <f t="shared" si="481"/>
        <v>3</v>
      </c>
      <c r="F1301" s="7">
        <f t="shared" si="482"/>
        <v>1</v>
      </c>
      <c r="G1301" s="7">
        <f t="shared" si="465"/>
        <v>2</v>
      </c>
      <c r="H1301" s="48">
        <f t="shared" si="483"/>
        <v>15</v>
      </c>
      <c r="I1301" s="163">
        <f t="shared" si="484"/>
        <v>7.0422535211267609E-2</v>
      </c>
      <c r="J1301" s="8"/>
      <c r="K1301" s="2">
        <f t="shared" si="485"/>
        <v>0</v>
      </c>
      <c r="L1301" s="2">
        <f t="shared" si="486"/>
        <v>9.8591549295774641E-2</v>
      </c>
      <c r="M1301" s="2">
        <f t="shared" si="487"/>
        <v>0.46948356807511737</v>
      </c>
      <c r="N1301" s="2">
        <f t="shared" si="452"/>
        <v>0.39906103286384975</v>
      </c>
      <c r="O1301" s="2">
        <f t="shared" si="488"/>
        <v>0.431924882629108</v>
      </c>
      <c r="P1301" s="1"/>
      <c r="Q1301" s="1">
        <v>21</v>
      </c>
      <c r="R1301" s="1">
        <v>100</v>
      </c>
      <c r="S1301" s="1">
        <v>85</v>
      </c>
      <c r="T1301" s="1">
        <v>5</v>
      </c>
      <c r="U1301" s="1"/>
      <c r="V1301" s="1"/>
      <c r="W1301" s="1"/>
      <c r="X1301" s="1"/>
      <c r="Y1301" s="1">
        <v>1</v>
      </c>
      <c r="Z1301" s="1"/>
      <c r="AA1301" s="1">
        <v>0</v>
      </c>
      <c r="AB1301" s="1"/>
      <c r="AC1301" s="1">
        <v>1</v>
      </c>
      <c r="AD1301" s="1"/>
      <c r="AI1301" t="str">
        <f t="shared" si="464"/>
        <v>Glocester</v>
      </c>
      <c r="AJ1301" t="s">
        <v>949</v>
      </c>
      <c r="AK1301" s="162">
        <v>2</v>
      </c>
      <c r="AL1301" s="7"/>
      <c r="AN1301" s="91">
        <v>44</v>
      </c>
      <c r="AO1301" s="93">
        <v>7</v>
      </c>
      <c r="AP1301" s="93">
        <v>35</v>
      </c>
      <c r="AQ1301" s="100">
        <v>30340</v>
      </c>
      <c r="AR1301" s="100">
        <f t="shared" si="489"/>
        <v>44007</v>
      </c>
      <c r="AS1301" t="s">
        <v>1753</v>
      </c>
      <c r="AT1301" s="103">
        <f t="shared" si="490"/>
        <v>4430340</v>
      </c>
      <c r="AW1301">
        <v>56.84</v>
      </c>
      <c r="AX1301">
        <v>2.02</v>
      </c>
      <c r="AY1301">
        <v>54.82</v>
      </c>
      <c r="BA1301" s="7">
        <f t="shared" si="467"/>
        <v>0</v>
      </c>
      <c r="BB1301" s="7">
        <f t="shared" si="468"/>
        <v>0</v>
      </c>
      <c r="BC1301" s="7">
        <f t="shared" si="469"/>
        <v>1</v>
      </c>
      <c r="BD1301" s="7">
        <f t="shared" si="470"/>
        <v>0</v>
      </c>
      <c r="BE1301" s="7">
        <f t="shared" si="471"/>
        <v>0</v>
      </c>
      <c r="BF1301" s="107">
        <f t="shared" si="472"/>
        <v>0</v>
      </c>
      <c r="BG1301" s="107">
        <f t="shared" si="473"/>
        <v>0</v>
      </c>
      <c r="BH1301" s="107">
        <f t="shared" si="474"/>
        <v>0.46899999999999997</v>
      </c>
      <c r="BI1301" s="107">
        <f t="shared" si="475"/>
        <v>0</v>
      </c>
      <c r="BJ1301" s="107">
        <f t="shared" si="476"/>
        <v>0</v>
      </c>
      <c r="BK1301" s="151">
        <f t="shared" si="477"/>
        <v>0</v>
      </c>
    </row>
    <row r="1302" spans="1:63" hidden="1" outlineLevel="1">
      <c r="A1302" t="s">
        <v>1132</v>
      </c>
      <c r="B1302" s="9" t="s">
        <v>2235</v>
      </c>
      <c r="C1302" s="1">
        <f t="shared" si="479"/>
        <v>132</v>
      </c>
      <c r="D1302" s="7">
        <f t="shared" si="480"/>
        <v>6</v>
      </c>
      <c r="E1302" s="7">
        <f t="shared" si="481"/>
        <v>3</v>
      </c>
      <c r="F1302" s="7">
        <f t="shared" si="482"/>
        <v>1</v>
      </c>
      <c r="G1302" s="7">
        <f t="shared" si="465"/>
        <v>2</v>
      </c>
      <c r="H1302" s="48">
        <f t="shared" si="483"/>
        <v>26</v>
      </c>
      <c r="I1302" s="163">
        <f t="shared" si="484"/>
        <v>0.19696969696969696</v>
      </c>
      <c r="J1302" s="8"/>
      <c r="K1302" s="2">
        <f t="shared" si="485"/>
        <v>0</v>
      </c>
      <c r="L1302" s="2">
        <f t="shared" si="486"/>
        <v>0.13636363636363635</v>
      </c>
      <c r="M1302" s="2">
        <f t="shared" si="487"/>
        <v>0.49242424242424243</v>
      </c>
      <c r="N1302" s="2">
        <f t="shared" si="452"/>
        <v>0.29545454545454547</v>
      </c>
      <c r="O1302" s="2">
        <f t="shared" si="488"/>
        <v>0.37121212121212122</v>
      </c>
      <c r="P1302" s="1"/>
      <c r="Q1302" s="1">
        <v>18</v>
      </c>
      <c r="R1302" s="1">
        <v>65</v>
      </c>
      <c r="S1302" s="1">
        <v>39</v>
      </c>
      <c r="T1302" s="1">
        <v>8</v>
      </c>
      <c r="U1302" s="1"/>
      <c r="V1302" s="1"/>
      <c r="W1302" s="1"/>
      <c r="X1302" s="1"/>
      <c r="Y1302" s="1">
        <v>2</v>
      </c>
      <c r="Z1302" s="1"/>
      <c r="AA1302" s="1">
        <v>0</v>
      </c>
      <c r="AB1302" s="1"/>
      <c r="AC1302" s="1">
        <v>0</v>
      </c>
      <c r="AD1302" s="1"/>
      <c r="AI1302" t="str">
        <f t="shared" si="464"/>
        <v>Hopkinton</v>
      </c>
      <c r="AJ1302" t="s">
        <v>650</v>
      </c>
      <c r="AK1302" s="162">
        <v>2</v>
      </c>
      <c r="AL1302" s="7"/>
      <c r="AN1302" s="91">
        <v>44</v>
      </c>
      <c r="AO1302" s="93">
        <v>9</v>
      </c>
      <c r="AP1302" s="93">
        <v>15</v>
      </c>
      <c r="AQ1302" s="100">
        <v>35380</v>
      </c>
      <c r="AR1302" s="100">
        <f t="shared" si="489"/>
        <v>44009</v>
      </c>
      <c r="AS1302" t="s">
        <v>1753</v>
      </c>
      <c r="AT1302" s="103">
        <f t="shared" si="490"/>
        <v>4435380</v>
      </c>
      <c r="AW1302">
        <v>44.13</v>
      </c>
      <c r="AX1302">
        <v>1.1399999999999999</v>
      </c>
      <c r="AY1302">
        <v>42.99</v>
      </c>
      <c r="BA1302" s="7">
        <f t="shared" si="467"/>
        <v>0</v>
      </c>
      <c r="BB1302" s="7">
        <f t="shared" si="468"/>
        <v>0</v>
      </c>
      <c r="BC1302" s="7">
        <f t="shared" si="469"/>
        <v>1</v>
      </c>
      <c r="BD1302" s="7">
        <f t="shared" si="470"/>
        <v>0</v>
      </c>
      <c r="BE1302" s="7">
        <f t="shared" si="471"/>
        <v>0</v>
      </c>
      <c r="BF1302" s="107">
        <f t="shared" si="472"/>
        <v>0</v>
      </c>
      <c r="BG1302" s="107">
        <f t="shared" si="473"/>
        <v>0</v>
      </c>
      <c r="BH1302" s="107">
        <f t="shared" si="474"/>
        <v>0.49199999999999999</v>
      </c>
      <c r="BI1302" s="107">
        <f t="shared" si="475"/>
        <v>0</v>
      </c>
      <c r="BJ1302" s="107">
        <f t="shared" si="476"/>
        <v>0</v>
      </c>
      <c r="BK1302" s="151">
        <f t="shared" si="477"/>
        <v>0</v>
      </c>
    </row>
    <row r="1303" spans="1:63" hidden="1" outlineLevel="1">
      <c r="A1303" t="s">
        <v>385</v>
      </c>
      <c r="B1303" s="9" t="s">
        <v>2235</v>
      </c>
      <c r="C1303" s="1">
        <f t="shared" si="479"/>
        <v>226</v>
      </c>
      <c r="D1303" s="7">
        <f t="shared" si="480"/>
        <v>6</v>
      </c>
      <c r="E1303" s="7">
        <f t="shared" si="481"/>
        <v>4</v>
      </c>
      <c r="F1303" s="7">
        <f t="shared" si="482"/>
        <v>1</v>
      </c>
      <c r="G1303" s="7">
        <f t="shared" si="465"/>
        <v>2</v>
      </c>
      <c r="H1303" s="48">
        <f t="shared" si="483"/>
        <v>107</v>
      </c>
      <c r="I1303" s="163">
        <f t="shared" si="484"/>
        <v>0.47345132743362833</v>
      </c>
      <c r="J1303" s="8"/>
      <c r="K1303" s="2">
        <f t="shared" si="485"/>
        <v>0</v>
      </c>
      <c r="L1303" s="2">
        <f t="shared" si="486"/>
        <v>4.4247787610619468E-2</v>
      </c>
      <c r="M1303" s="2">
        <f t="shared" si="487"/>
        <v>0.68141592920353977</v>
      </c>
      <c r="N1303" s="2">
        <f t="shared" ref="N1303:N1329" si="491">IF(C1303=0,"-",S1303/C1303)</f>
        <v>0.20796460176991149</v>
      </c>
      <c r="O1303" s="2">
        <f t="shared" si="488"/>
        <v>0.2743362831858408</v>
      </c>
      <c r="P1303" s="1"/>
      <c r="Q1303" s="1">
        <v>10</v>
      </c>
      <c r="R1303" s="1">
        <v>154</v>
      </c>
      <c r="S1303" s="1">
        <v>47</v>
      </c>
      <c r="T1303" s="1">
        <v>14</v>
      </c>
      <c r="U1303" s="1"/>
      <c r="V1303" s="1"/>
      <c r="W1303" s="1"/>
      <c r="X1303" s="1"/>
      <c r="Y1303" s="1">
        <v>1</v>
      </c>
      <c r="Z1303" s="1"/>
      <c r="AA1303" s="1">
        <v>0</v>
      </c>
      <c r="AB1303" s="1"/>
      <c r="AC1303" s="1">
        <v>0</v>
      </c>
      <c r="AD1303" s="1"/>
      <c r="AI1303" t="str">
        <f t="shared" si="464"/>
        <v>Jamestown</v>
      </c>
      <c r="AJ1303" t="s">
        <v>594</v>
      </c>
      <c r="AK1303" s="162">
        <v>1</v>
      </c>
      <c r="AL1303" s="7"/>
      <c r="AN1303" s="91">
        <v>44</v>
      </c>
      <c r="AO1303" s="93">
        <v>5</v>
      </c>
      <c r="AP1303" s="93">
        <v>5</v>
      </c>
      <c r="AQ1303" s="100">
        <v>36820</v>
      </c>
      <c r="AR1303" s="100">
        <f t="shared" si="489"/>
        <v>44005</v>
      </c>
      <c r="AS1303" t="s">
        <v>1753</v>
      </c>
      <c r="AT1303" s="103">
        <f t="shared" si="490"/>
        <v>4436820</v>
      </c>
      <c r="AW1303">
        <v>35.340000000000003</v>
      </c>
      <c r="AX1303">
        <v>25.64</v>
      </c>
      <c r="AY1303">
        <v>9.69</v>
      </c>
      <c r="BA1303" s="7">
        <f t="shared" si="467"/>
        <v>0</v>
      </c>
      <c r="BB1303" s="7">
        <f t="shared" si="468"/>
        <v>0</v>
      </c>
      <c r="BC1303" s="7">
        <f t="shared" si="469"/>
        <v>1</v>
      </c>
      <c r="BD1303" s="7">
        <f t="shared" si="470"/>
        <v>0</v>
      </c>
      <c r="BE1303" s="7">
        <f t="shared" si="471"/>
        <v>0</v>
      </c>
      <c r="BF1303" s="107">
        <f t="shared" si="472"/>
        <v>0</v>
      </c>
      <c r="BG1303" s="107">
        <f t="shared" si="473"/>
        <v>0</v>
      </c>
      <c r="BH1303" s="107">
        <f t="shared" si="474"/>
        <v>0.68100000000000005</v>
      </c>
      <c r="BI1303" s="107">
        <f t="shared" si="475"/>
        <v>0</v>
      </c>
      <c r="BJ1303" s="107">
        <f t="shared" si="476"/>
        <v>0</v>
      </c>
      <c r="BK1303" s="151">
        <f t="shared" si="477"/>
        <v>0</v>
      </c>
    </row>
    <row r="1304" spans="1:63" hidden="1" outlineLevel="1">
      <c r="A1304" t="s">
        <v>2703</v>
      </c>
      <c r="B1304" s="9" t="s">
        <v>2235</v>
      </c>
      <c r="C1304" s="1">
        <f t="shared" si="479"/>
        <v>236</v>
      </c>
      <c r="D1304" s="7">
        <f t="shared" si="480"/>
        <v>6</v>
      </c>
      <c r="E1304" s="7">
        <f t="shared" si="481"/>
        <v>3</v>
      </c>
      <c r="F1304" s="7">
        <f t="shared" si="482"/>
        <v>1</v>
      </c>
      <c r="G1304" s="7">
        <f t="shared" si="465"/>
        <v>2</v>
      </c>
      <c r="H1304" s="48">
        <f t="shared" si="483"/>
        <v>91</v>
      </c>
      <c r="I1304" s="163">
        <f t="shared" si="484"/>
        <v>0.38559322033898308</v>
      </c>
      <c r="J1304" s="8"/>
      <c r="K1304" s="2">
        <f t="shared" si="485"/>
        <v>0</v>
      </c>
      <c r="L1304" s="2">
        <f t="shared" si="486"/>
        <v>8.050847457627118E-2</v>
      </c>
      <c r="M1304" s="2">
        <f t="shared" si="487"/>
        <v>0.63983050847457623</v>
      </c>
      <c r="N1304" s="2">
        <f t="shared" si="491"/>
        <v>0.25423728813559321</v>
      </c>
      <c r="O1304" s="2">
        <f t="shared" si="488"/>
        <v>0.27966101694915257</v>
      </c>
      <c r="P1304" s="1"/>
      <c r="Q1304" s="1">
        <v>19</v>
      </c>
      <c r="R1304" s="1">
        <v>151</v>
      </c>
      <c r="S1304" s="1">
        <v>60</v>
      </c>
      <c r="T1304" s="1">
        <v>5</v>
      </c>
      <c r="U1304" s="1"/>
      <c r="V1304" s="1"/>
      <c r="W1304" s="1"/>
      <c r="X1304" s="1"/>
      <c r="Y1304" s="1">
        <v>0</v>
      </c>
      <c r="Z1304" s="1"/>
      <c r="AA1304" s="1">
        <v>1</v>
      </c>
      <c r="AB1304" s="1"/>
      <c r="AC1304" s="1">
        <v>0</v>
      </c>
      <c r="AD1304" s="1"/>
      <c r="AI1304" t="str">
        <f t="shared" si="464"/>
        <v>Johnston</v>
      </c>
      <c r="AJ1304" t="s">
        <v>949</v>
      </c>
      <c r="AK1304" s="162">
        <v>2</v>
      </c>
      <c r="AL1304" s="7"/>
      <c r="AN1304" s="91">
        <v>44</v>
      </c>
      <c r="AO1304" s="93">
        <v>7</v>
      </c>
      <c r="AP1304" s="93">
        <v>40</v>
      </c>
      <c r="AQ1304" s="100">
        <v>37720</v>
      </c>
      <c r="AR1304" s="100">
        <f t="shared" si="489"/>
        <v>44007</v>
      </c>
      <c r="AS1304" t="s">
        <v>1753</v>
      </c>
      <c r="AT1304" s="103">
        <f t="shared" si="490"/>
        <v>4437720</v>
      </c>
      <c r="AW1304">
        <v>24.37</v>
      </c>
      <c r="AX1304">
        <v>0.71</v>
      </c>
      <c r="AY1304">
        <v>23.67</v>
      </c>
      <c r="BA1304" s="7">
        <f t="shared" si="467"/>
        <v>0</v>
      </c>
      <c r="BB1304" s="7">
        <f t="shared" si="468"/>
        <v>0</v>
      </c>
      <c r="BC1304" s="7">
        <f t="shared" si="469"/>
        <v>1</v>
      </c>
      <c r="BD1304" s="7">
        <f t="shared" si="470"/>
        <v>0</v>
      </c>
      <c r="BE1304" s="7">
        <f t="shared" si="471"/>
        <v>0</v>
      </c>
      <c r="BF1304" s="107">
        <f t="shared" si="472"/>
        <v>0</v>
      </c>
      <c r="BG1304" s="107">
        <f t="shared" si="473"/>
        <v>0</v>
      </c>
      <c r="BH1304" s="107">
        <f t="shared" si="474"/>
        <v>0.63900000000000001</v>
      </c>
      <c r="BI1304" s="107">
        <f t="shared" si="475"/>
        <v>0</v>
      </c>
      <c r="BJ1304" s="107">
        <f t="shared" si="476"/>
        <v>0</v>
      </c>
      <c r="BK1304" s="151">
        <f t="shared" si="477"/>
        <v>0</v>
      </c>
    </row>
    <row r="1305" spans="1:63" hidden="1" outlineLevel="1">
      <c r="A1305" t="s">
        <v>229</v>
      </c>
      <c r="B1305" s="9" t="s">
        <v>2235</v>
      </c>
      <c r="C1305" s="1">
        <f t="shared" si="479"/>
        <v>372</v>
      </c>
      <c r="D1305" s="7">
        <f t="shared" si="480"/>
        <v>7</v>
      </c>
      <c r="E1305" s="7">
        <f t="shared" si="481"/>
        <v>4</v>
      </c>
      <c r="F1305" s="7">
        <f t="shared" si="482"/>
        <v>1</v>
      </c>
      <c r="G1305" s="7">
        <f t="shared" si="465"/>
        <v>2</v>
      </c>
      <c r="H1305" s="48">
        <f t="shared" si="483"/>
        <v>171</v>
      </c>
      <c r="I1305" s="163">
        <f t="shared" si="484"/>
        <v>0.45967741935483869</v>
      </c>
      <c r="J1305" s="8"/>
      <c r="K1305" s="2">
        <f t="shared" si="485"/>
        <v>0</v>
      </c>
      <c r="L1305" s="2">
        <f t="shared" si="486"/>
        <v>5.3763440860215055E-2</v>
      </c>
      <c r="M1305" s="2">
        <f t="shared" si="487"/>
        <v>0.66935483870967738</v>
      </c>
      <c r="N1305" s="2">
        <f t="shared" si="491"/>
        <v>0.20967741935483872</v>
      </c>
      <c r="O1305" s="2">
        <f t="shared" si="488"/>
        <v>0.27688172043010761</v>
      </c>
      <c r="P1305" s="1"/>
      <c r="Q1305" s="1">
        <v>20</v>
      </c>
      <c r="R1305" s="1">
        <v>249</v>
      </c>
      <c r="S1305" s="1">
        <v>78</v>
      </c>
      <c r="T1305" s="1">
        <v>21</v>
      </c>
      <c r="U1305" s="1"/>
      <c r="V1305" s="1"/>
      <c r="W1305" s="1"/>
      <c r="X1305" s="1"/>
      <c r="Y1305" s="1">
        <v>3</v>
      </c>
      <c r="Z1305" s="1"/>
      <c r="AA1305" s="1">
        <v>1</v>
      </c>
      <c r="AB1305" s="1"/>
      <c r="AC1305" s="1">
        <v>0</v>
      </c>
      <c r="AD1305" s="1"/>
      <c r="AI1305" t="str">
        <f t="shared" si="464"/>
        <v>Lincoln</v>
      </c>
      <c r="AJ1305" t="s">
        <v>949</v>
      </c>
      <c r="AK1305" s="162">
        <v>1</v>
      </c>
      <c r="AL1305" s="7"/>
      <c r="AN1305" s="91">
        <v>44</v>
      </c>
      <c r="AO1305" s="93">
        <v>7</v>
      </c>
      <c r="AP1305" s="93">
        <v>45</v>
      </c>
      <c r="AQ1305" s="100">
        <v>41500</v>
      </c>
      <c r="AR1305" s="100">
        <f t="shared" si="489"/>
        <v>44007</v>
      </c>
      <c r="AS1305" t="s">
        <v>1753</v>
      </c>
      <c r="AT1305" s="103">
        <f t="shared" si="490"/>
        <v>4441500</v>
      </c>
      <c r="AW1305">
        <v>18.95</v>
      </c>
      <c r="AX1305">
        <v>0.72</v>
      </c>
      <c r="AY1305">
        <v>18.23</v>
      </c>
      <c r="BA1305" s="7">
        <f t="shared" si="467"/>
        <v>0</v>
      </c>
      <c r="BB1305" s="7">
        <f t="shared" si="468"/>
        <v>0</v>
      </c>
      <c r="BC1305" s="7">
        <f t="shared" si="469"/>
        <v>1</v>
      </c>
      <c r="BD1305" s="7">
        <f t="shared" si="470"/>
        <v>0</v>
      </c>
      <c r="BE1305" s="7">
        <f t="shared" si="471"/>
        <v>0</v>
      </c>
      <c r="BF1305" s="107">
        <f t="shared" si="472"/>
        <v>0</v>
      </c>
      <c r="BG1305" s="107">
        <f t="shared" si="473"/>
        <v>0</v>
      </c>
      <c r="BH1305" s="107">
        <f t="shared" si="474"/>
        <v>0.66900000000000004</v>
      </c>
      <c r="BI1305" s="107">
        <f t="shared" si="475"/>
        <v>0</v>
      </c>
      <c r="BJ1305" s="107">
        <f t="shared" si="476"/>
        <v>0</v>
      </c>
      <c r="BK1305" s="151">
        <f t="shared" si="477"/>
        <v>0</v>
      </c>
    </row>
    <row r="1306" spans="1:63" hidden="1" outlineLevel="1">
      <c r="A1306" t="s">
        <v>1284</v>
      </c>
      <c r="B1306" s="9" t="s">
        <v>2235</v>
      </c>
      <c r="C1306" s="1">
        <f t="shared" si="479"/>
        <v>150</v>
      </c>
      <c r="D1306" s="7">
        <f t="shared" si="480"/>
        <v>7</v>
      </c>
      <c r="E1306" s="7">
        <f t="shared" si="481"/>
        <v>4</v>
      </c>
      <c r="F1306" s="7">
        <f t="shared" si="482"/>
        <v>1</v>
      </c>
      <c r="G1306" s="7">
        <f t="shared" si="465"/>
        <v>2</v>
      </c>
      <c r="H1306" s="48">
        <f t="shared" si="483"/>
        <v>66</v>
      </c>
      <c r="I1306" s="163">
        <f t="shared" si="484"/>
        <v>0.44</v>
      </c>
      <c r="J1306" s="8"/>
      <c r="K1306" s="2">
        <f t="shared" si="485"/>
        <v>0</v>
      </c>
      <c r="L1306" s="2">
        <f t="shared" si="486"/>
        <v>2.6666666666666668E-2</v>
      </c>
      <c r="M1306" s="2">
        <f t="shared" si="487"/>
        <v>0.64</v>
      </c>
      <c r="N1306" s="2">
        <f t="shared" si="491"/>
        <v>0.2</v>
      </c>
      <c r="O1306" s="2">
        <f t="shared" si="488"/>
        <v>0.33333333333333337</v>
      </c>
      <c r="P1306" s="1"/>
      <c r="Q1306" s="1">
        <v>4</v>
      </c>
      <c r="R1306" s="1">
        <v>96</v>
      </c>
      <c r="S1306" s="1">
        <v>30</v>
      </c>
      <c r="T1306" s="1">
        <v>15</v>
      </c>
      <c r="U1306" s="1"/>
      <c r="V1306" s="1"/>
      <c r="W1306" s="1"/>
      <c r="X1306" s="1"/>
      <c r="Y1306" s="1">
        <v>3</v>
      </c>
      <c r="Z1306" s="1"/>
      <c r="AA1306" s="1">
        <v>2</v>
      </c>
      <c r="AB1306" s="1"/>
      <c r="AC1306" s="1">
        <v>0</v>
      </c>
      <c r="AD1306" s="1"/>
      <c r="AI1306" t="str">
        <f t="shared" si="464"/>
        <v>Little Compton</v>
      </c>
      <c r="AJ1306" t="s">
        <v>594</v>
      </c>
      <c r="AK1306" s="162">
        <v>1</v>
      </c>
      <c r="AL1306" s="7"/>
      <c r="AN1306" s="91">
        <v>44</v>
      </c>
      <c r="AO1306" s="93">
        <v>5</v>
      </c>
      <c r="AP1306" s="93">
        <v>10</v>
      </c>
      <c r="AQ1306" s="100">
        <v>42400</v>
      </c>
      <c r="AR1306" s="100">
        <f t="shared" si="489"/>
        <v>44005</v>
      </c>
      <c r="AS1306" t="s">
        <v>1753</v>
      </c>
      <c r="AT1306" s="103">
        <f t="shared" si="490"/>
        <v>4442400</v>
      </c>
      <c r="AW1306">
        <v>28.9</v>
      </c>
      <c r="AX1306">
        <v>8.0299999999999994</v>
      </c>
      <c r="AY1306">
        <v>20.87</v>
      </c>
      <c r="BA1306" s="7">
        <f t="shared" si="467"/>
        <v>0</v>
      </c>
      <c r="BB1306" s="7">
        <f t="shared" si="468"/>
        <v>0</v>
      </c>
      <c r="BC1306" s="7">
        <f t="shared" si="469"/>
        <v>1</v>
      </c>
      <c r="BD1306" s="7">
        <f t="shared" si="470"/>
        <v>0</v>
      </c>
      <c r="BE1306" s="7">
        <f t="shared" si="471"/>
        <v>0</v>
      </c>
      <c r="BF1306" s="107">
        <f t="shared" si="472"/>
        <v>0</v>
      </c>
      <c r="BG1306" s="107">
        <f t="shared" si="473"/>
        <v>0</v>
      </c>
      <c r="BH1306" s="107">
        <f t="shared" si="474"/>
        <v>0.64</v>
      </c>
      <c r="BI1306" s="107">
        <f t="shared" si="475"/>
        <v>0</v>
      </c>
      <c r="BJ1306" s="107">
        <f t="shared" si="476"/>
        <v>0</v>
      </c>
      <c r="BK1306" s="151">
        <f t="shared" si="477"/>
        <v>0</v>
      </c>
    </row>
    <row r="1307" spans="1:63" hidden="1" outlineLevel="1">
      <c r="A1307" t="s">
        <v>782</v>
      </c>
      <c r="B1307" s="9" t="s">
        <v>2235</v>
      </c>
      <c r="C1307" s="1">
        <f t="shared" si="479"/>
        <v>283</v>
      </c>
      <c r="D1307" s="7">
        <f t="shared" si="480"/>
        <v>6</v>
      </c>
      <c r="E1307" s="7">
        <f t="shared" si="481"/>
        <v>3</v>
      </c>
      <c r="F1307" s="7">
        <f t="shared" si="482"/>
        <v>1</v>
      </c>
      <c r="G1307" s="7">
        <f t="shared" si="465"/>
        <v>2</v>
      </c>
      <c r="H1307" s="48">
        <f t="shared" si="483"/>
        <v>124</v>
      </c>
      <c r="I1307" s="163">
        <f t="shared" si="484"/>
        <v>0.43816254416961131</v>
      </c>
      <c r="J1307" s="8"/>
      <c r="K1307" s="2">
        <f t="shared" si="485"/>
        <v>0</v>
      </c>
      <c r="L1307" s="2">
        <f t="shared" si="486"/>
        <v>8.8339222614840993E-2</v>
      </c>
      <c r="M1307" s="2">
        <f t="shared" si="487"/>
        <v>0.63957597173144876</v>
      </c>
      <c r="N1307" s="2">
        <f t="shared" si="491"/>
        <v>0.20141342756183744</v>
      </c>
      <c r="O1307" s="2">
        <f t="shared" si="488"/>
        <v>0.27208480565371029</v>
      </c>
      <c r="P1307" s="1"/>
      <c r="Q1307" s="1">
        <v>25</v>
      </c>
      <c r="R1307" s="1">
        <v>181</v>
      </c>
      <c r="S1307" s="1">
        <v>57</v>
      </c>
      <c r="T1307" s="1">
        <v>18</v>
      </c>
      <c r="U1307" s="1"/>
      <c r="V1307" s="1"/>
      <c r="W1307" s="1"/>
      <c r="X1307" s="1"/>
      <c r="Y1307" s="1">
        <v>2</v>
      </c>
      <c r="Z1307" s="1"/>
      <c r="AA1307" s="1">
        <v>0</v>
      </c>
      <c r="AB1307" s="1"/>
      <c r="AC1307" s="1">
        <v>0</v>
      </c>
      <c r="AD1307" s="1"/>
      <c r="AI1307" t="str">
        <f t="shared" si="464"/>
        <v>Middletown</v>
      </c>
      <c r="AJ1307" t="s">
        <v>594</v>
      </c>
      <c r="AK1307" s="162">
        <v>1</v>
      </c>
      <c r="AL1307" s="7"/>
      <c r="AN1307" s="91">
        <v>44</v>
      </c>
      <c r="AO1307" s="93">
        <v>5</v>
      </c>
      <c r="AP1307" s="93">
        <v>15</v>
      </c>
      <c r="AQ1307" s="100">
        <v>45460</v>
      </c>
      <c r="AR1307" s="100">
        <f t="shared" si="489"/>
        <v>44005</v>
      </c>
      <c r="AS1307" t="s">
        <v>1753</v>
      </c>
      <c r="AT1307" s="103">
        <f t="shared" si="490"/>
        <v>4445460</v>
      </c>
      <c r="AW1307">
        <v>14.95</v>
      </c>
      <c r="AX1307">
        <v>1.97</v>
      </c>
      <c r="AY1307">
        <v>12.98</v>
      </c>
      <c r="BA1307" s="7">
        <f t="shared" si="467"/>
        <v>0</v>
      </c>
      <c r="BB1307" s="7">
        <f t="shared" si="468"/>
        <v>0</v>
      </c>
      <c r="BC1307" s="7">
        <f t="shared" si="469"/>
        <v>1</v>
      </c>
      <c r="BD1307" s="7">
        <f t="shared" si="470"/>
        <v>0</v>
      </c>
      <c r="BE1307" s="7">
        <f t="shared" si="471"/>
        <v>0</v>
      </c>
      <c r="BF1307" s="107">
        <f t="shared" si="472"/>
        <v>0</v>
      </c>
      <c r="BG1307" s="107">
        <f t="shared" si="473"/>
        <v>0</v>
      </c>
      <c r="BH1307" s="107">
        <f t="shared" si="474"/>
        <v>0.63900000000000001</v>
      </c>
      <c r="BI1307" s="107">
        <f t="shared" si="475"/>
        <v>0</v>
      </c>
      <c r="BJ1307" s="107">
        <f t="shared" si="476"/>
        <v>0</v>
      </c>
      <c r="BK1307" s="151">
        <f t="shared" si="477"/>
        <v>0</v>
      </c>
    </row>
    <row r="1308" spans="1:63" hidden="1" outlineLevel="1">
      <c r="A1308" t="s">
        <v>1655</v>
      </c>
      <c r="B1308" s="9" t="s">
        <v>2235</v>
      </c>
      <c r="C1308" s="1">
        <f t="shared" si="479"/>
        <v>335</v>
      </c>
      <c r="D1308" s="7" t="e">
        <f t="shared" si="480"/>
        <v>#N/A</v>
      </c>
      <c r="E1308" s="7">
        <f t="shared" si="481"/>
        <v>3</v>
      </c>
      <c r="F1308" s="7">
        <f t="shared" si="482"/>
        <v>1</v>
      </c>
      <c r="G1308" s="7">
        <f t="shared" si="465"/>
        <v>2</v>
      </c>
      <c r="H1308" s="48">
        <f t="shared" si="483"/>
        <v>146</v>
      </c>
      <c r="I1308" s="163">
        <f t="shared" si="484"/>
        <v>0.43582089552238806</v>
      </c>
      <c r="J1308" s="8"/>
      <c r="K1308" s="2">
        <f t="shared" si="485"/>
        <v>0</v>
      </c>
      <c r="L1308" s="2">
        <f t="shared" si="486"/>
        <v>4.4776119402985072E-2</v>
      </c>
      <c r="M1308" s="2">
        <f t="shared" si="487"/>
        <v>0.67761194029850746</v>
      </c>
      <c r="N1308" s="2">
        <f t="shared" si="491"/>
        <v>0.2417910447761194</v>
      </c>
      <c r="O1308" s="2">
        <f t="shared" si="488"/>
        <v>0.27761194029850744</v>
      </c>
      <c r="P1308" s="1"/>
      <c r="Q1308" s="1">
        <v>15</v>
      </c>
      <c r="R1308" s="1">
        <v>227</v>
      </c>
      <c r="S1308" s="1">
        <v>81</v>
      </c>
      <c r="T1308" s="1">
        <v>9</v>
      </c>
      <c r="U1308" s="1"/>
      <c r="V1308" s="1"/>
      <c r="W1308" s="1"/>
      <c r="X1308" s="1"/>
      <c r="Y1308" s="1">
        <v>1</v>
      </c>
      <c r="Z1308" s="1"/>
      <c r="AA1308" s="1">
        <v>1</v>
      </c>
      <c r="AB1308" s="1"/>
      <c r="AC1308" s="1">
        <v>1</v>
      </c>
      <c r="AD1308" s="1"/>
      <c r="AI1308" t="str">
        <f t="shared" si="464"/>
        <v>Narragansett</v>
      </c>
      <c r="AJ1308" t="s">
        <v>650</v>
      </c>
      <c r="AK1308" s="162">
        <v>2</v>
      </c>
      <c r="AL1308" s="7"/>
      <c r="AN1308" s="91">
        <v>44</v>
      </c>
      <c r="AO1308" s="93">
        <v>9</v>
      </c>
      <c r="AP1308" s="93">
        <v>20</v>
      </c>
      <c r="AQ1308" s="100">
        <v>48340</v>
      </c>
      <c r="AR1308" s="100">
        <f t="shared" si="489"/>
        <v>44009</v>
      </c>
      <c r="AS1308" t="s">
        <v>1753</v>
      </c>
      <c r="AT1308" s="103">
        <f t="shared" si="490"/>
        <v>4448340</v>
      </c>
      <c r="AW1308">
        <v>37.770000000000003</v>
      </c>
      <c r="AX1308">
        <v>23.63</v>
      </c>
      <c r="AY1308">
        <v>14.15</v>
      </c>
      <c r="BA1308" s="7" t="e">
        <f t="shared" si="467"/>
        <v>#N/A</v>
      </c>
      <c r="BB1308" s="7">
        <f t="shared" si="468"/>
        <v>0</v>
      </c>
      <c r="BC1308" s="7">
        <f t="shared" si="469"/>
        <v>1</v>
      </c>
      <c r="BD1308" s="7">
        <f t="shared" si="470"/>
        <v>0</v>
      </c>
      <c r="BE1308" s="7">
        <f t="shared" si="471"/>
        <v>0</v>
      </c>
      <c r="BF1308" s="107" t="e">
        <f t="shared" si="472"/>
        <v>#N/A</v>
      </c>
      <c r="BG1308" s="107">
        <f t="shared" si="473"/>
        <v>0</v>
      </c>
      <c r="BH1308" s="107">
        <f t="shared" si="474"/>
        <v>0.67700000000000005</v>
      </c>
      <c r="BI1308" s="107">
        <f t="shared" si="475"/>
        <v>0</v>
      </c>
      <c r="BJ1308" s="107">
        <f t="shared" si="476"/>
        <v>0</v>
      </c>
      <c r="BK1308" s="151">
        <f t="shared" si="477"/>
        <v>0</v>
      </c>
    </row>
    <row r="1309" spans="1:63" hidden="1" outlineLevel="1">
      <c r="A1309" t="s">
        <v>1357</v>
      </c>
      <c r="B1309" s="9" t="s">
        <v>2235</v>
      </c>
      <c r="C1309" s="1">
        <f t="shared" si="479"/>
        <v>42</v>
      </c>
      <c r="D1309" s="7">
        <f t="shared" si="480"/>
        <v>4</v>
      </c>
      <c r="E1309" s="7">
        <f t="shared" si="481"/>
        <v>3</v>
      </c>
      <c r="F1309" s="7">
        <f t="shared" si="482"/>
        <v>1</v>
      </c>
      <c r="G1309" s="7">
        <f t="shared" si="465"/>
        <v>2</v>
      </c>
      <c r="H1309" s="48">
        <f t="shared" si="483"/>
        <v>2</v>
      </c>
      <c r="I1309" s="163">
        <f t="shared" si="484"/>
        <v>4.7619047619047616E-2</v>
      </c>
      <c r="J1309" s="8"/>
      <c r="K1309" s="2">
        <f t="shared" si="485"/>
        <v>0</v>
      </c>
      <c r="L1309" s="2">
        <f t="shared" si="486"/>
        <v>4.7619047619047616E-2</v>
      </c>
      <c r="M1309" s="2">
        <f t="shared" si="487"/>
        <v>0.5</v>
      </c>
      <c r="N1309" s="2">
        <f t="shared" si="491"/>
        <v>0.45238095238095238</v>
      </c>
      <c r="O1309" s="2">
        <f t="shared" si="488"/>
        <v>0.45238095238095233</v>
      </c>
      <c r="P1309" s="1"/>
      <c r="Q1309" s="1">
        <v>2</v>
      </c>
      <c r="R1309" s="1">
        <v>21</v>
      </c>
      <c r="S1309" s="1">
        <v>19</v>
      </c>
      <c r="T1309" s="1">
        <v>0</v>
      </c>
      <c r="U1309" s="1"/>
      <c r="V1309" s="1"/>
      <c r="W1309" s="1"/>
      <c r="X1309" s="1"/>
      <c r="Y1309" s="1">
        <v>0</v>
      </c>
      <c r="Z1309" s="1"/>
      <c r="AA1309" s="1">
        <v>0</v>
      </c>
      <c r="AB1309" s="1"/>
      <c r="AC1309" s="1">
        <v>0</v>
      </c>
      <c r="AD1309" s="1"/>
      <c r="AI1309" t="str">
        <f t="shared" si="464"/>
        <v>New Shoreham</v>
      </c>
      <c r="AJ1309" t="s">
        <v>650</v>
      </c>
      <c r="AK1309" s="162">
        <v>2</v>
      </c>
      <c r="AL1309" s="7"/>
      <c r="AN1309" s="91">
        <v>44</v>
      </c>
      <c r="AO1309" s="93">
        <v>9</v>
      </c>
      <c r="AP1309" s="93">
        <v>22</v>
      </c>
      <c r="AQ1309" s="100">
        <v>50500</v>
      </c>
      <c r="AR1309" s="100">
        <f t="shared" si="489"/>
        <v>44009</v>
      </c>
      <c r="AS1309" t="s">
        <v>1753</v>
      </c>
      <c r="AT1309" s="103">
        <f t="shared" si="490"/>
        <v>4450500</v>
      </c>
      <c r="AW1309">
        <v>109.5</v>
      </c>
      <c r="AX1309">
        <v>99.77</v>
      </c>
      <c r="AY1309">
        <v>9.73</v>
      </c>
      <c r="BA1309" s="7">
        <f t="shared" si="467"/>
        <v>0</v>
      </c>
      <c r="BB1309" s="7">
        <f t="shared" si="468"/>
        <v>0</v>
      </c>
      <c r="BC1309" s="7">
        <f t="shared" si="469"/>
        <v>1</v>
      </c>
      <c r="BD1309" s="7">
        <f t="shared" si="470"/>
        <v>0</v>
      </c>
      <c r="BE1309" s="7">
        <f t="shared" si="471"/>
        <v>0</v>
      </c>
      <c r="BF1309" s="107">
        <f t="shared" si="472"/>
        <v>0</v>
      </c>
      <c r="BG1309" s="107">
        <f t="shared" si="473"/>
        <v>0</v>
      </c>
      <c r="BH1309" s="107">
        <f t="shared" si="474"/>
        <v>0.5</v>
      </c>
      <c r="BI1309" s="107">
        <f t="shared" si="475"/>
        <v>0</v>
      </c>
      <c r="BJ1309" s="107">
        <f t="shared" si="476"/>
        <v>0</v>
      </c>
      <c r="BK1309" s="151">
        <f t="shared" si="477"/>
        <v>0</v>
      </c>
    </row>
    <row r="1310" spans="1:63" hidden="1" outlineLevel="1">
      <c r="A1310" t="s">
        <v>594</v>
      </c>
      <c r="B1310" s="9" t="s">
        <v>2235</v>
      </c>
      <c r="C1310" s="1">
        <f t="shared" si="479"/>
        <v>369</v>
      </c>
      <c r="D1310" s="7">
        <f t="shared" si="480"/>
        <v>7</v>
      </c>
      <c r="E1310" s="7">
        <f t="shared" si="481"/>
        <v>4</v>
      </c>
      <c r="F1310" s="7">
        <f t="shared" si="482"/>
        <v>1</v>
      </c>
      <c r="G1310" s="7">
        <f t="shared" si="465"/>
        <v>2</v>
      </c>
      <c r="H1310" s="48">
        <f t="shared" si="483"/>
        <v>220</v>
      </c>
      <c r="I1310" s="163">
        <f t="shared" si="484"/>
        <v>0.59620596205962062</v>
      </c>
      <c r="J1310" s="8"/>
      <c r="K1310" s="2">
        <f t="shared" si="485"/>
        <v>0</v>
      </c>
      <c r="L1310" s="2">
        <f t="shared" si="486"/>
        <v>3.5230352303523033E-2</v>
      </c>
      <c r="M1310" s="2">
        <f t="shared" si="487"/>
        <v>0.75067750677506773</v>
      </c>
      <c r="N1310" s="2">
        <f t="shared" si="491"/>
        <v>0.15447154471544716</v>
      </c>
      <c r="O1310" s="2">
        <f t="shared" si="488"/>
        <v>0.21409214092140927</v>
      </c>
      <c r="P1310" s="1"/>
      <c r="Q1310" s="1">
        <v>13</v>
      </c>
      <c r="R1310" s="1">
        <v>277</v>
      </c>
      <c r="S1310" s="1">
        <v>57</v>
      </c>
      <c r="T1310" s="1">
        <v>18</v>
      </c>
      <c r="U1310" s="1"/>
      <c r="V1310" s="1"/>
      <c r="W1310" s="1"/>
      <c r="X1310" s="1"/>
      <c r="Y1310" s="1">
        <v>2</v>
      </c>
      <c r="Z1310" s="1"/>
      <c r="AA1310" s="1">
        <v>2</v>
      </c>
      <c r="AB1310" s="1"/>
      <c r="AC1310" s="1">
        <v>0</v>
      </c>
      <c r="AD1310" s="1"/>
      <c r="AI1310" t="str">
        <f t="shared" si="464"/>
        <v>Newport</v>
      </c>
      <c r="AJ1310" t="s">
        <v>594</v>
      </c>
      <c r="AK1310" s="162">
        <v>1</v>
      </c>
      <c r="AL1310" s="7"/>
      <c r="AN1310" s="91">
        <v>44</v>
      </c>
      <c r="AO1310" s="93">
        <v>5</v>
      </c>
      <c r="AP1310" s="93">
        <v>20</v>
      </c>
      <c r="AQ1310" s="100">
        <v>49960</v>
      </c>
      <c r="AR1310" s="100">
        <f t="shared" si="489"/>
        <v>44005</v>
      </c>
      <c r="AS1310" t="s">
        <v>1057</v>
      </c>
      <c r="AT1310" s="103">
        <f t="shared" si="490"/>
        <v>4449960</v>
      </c>
      <c r="AW1310">
        <v>11.47</v>
      </c>
      <c r="AX1310">
        <v>3.54</v>
      </c>
      <c r="AY1310">
        <v>7.94</v>
      </c>
      <c r="BA1310" s="7">
        <f t="shared" si="467"/>
        <v>0</v>
      </c>
      <c r="BB1310" s="7">
        <f t="shared" si="468"/>
        <v>0</v>
      </c>
      <c r="BC1310" s="7">
        <f t="shared" si="469"/>
        <v>1</v>
      </c>
      <c r="BD1310" s="7">
        <f t="shared" si="470"/>
        <v>0</v>
      </c>
      <c r="BE1310" s="7">
        <f t="shared" si="471"/>
        <v>0</v>
      </c>
      <c r="BF1310" s="107">
        <f t="shared" si="472"/>
        <v>0</v>
      </c>
      <c r="BG1310" s="107">
        <f t="shared" si="473"/>
        <v>0</v>
      </c>
      <c r="BH1310" s="107">
        <f t="shared" si="474"/>
        <v>0.75</v>
      </c>
      <c r="BI1310" s="107">
        <f t="shared" si="475"/>
        <v>0</v>
      </c>
      <c r="BJ1310" s="107">
        <f t="shared" si="476"/>
        <v>0</v>
      </c>
      <c r="BK1310" s="151">
        <f t="shared" si="477"/>
        <v>0</v>
      </c>
    </row>
    <row r="1311" spans="1:63" hidden="1" outlineLevel="1">
      <c r="A1311" t="s">
        <v>581</v>
      </c>
      <c r="B1311" s="9" t="s">
        <v>2235</v>
      </c>
      <c r="C1311" s="1">
        <f t="shared" si="479"/>
        <v>804</v>
      </c>
      <c r="D1311" s="7">
        <f t="shared" si="480"/>
        <v>7</v>
      </c>
      <c r="E1311" s="7">
        <f t="shared" si="481"/>
        <v>3</v>
      </c>
      <c r="F1311" s="7">
        <f t="shared" si="482"/>
        <v>1</v>
      </c>
      <c r="G1311" s="7">
        <f t="shared" si="465"/>
        <v>2</v>
      </c>
      <c r="H1311" s="48">
        <f t="shared" si="483"/>
        <v>354</v>
      </c>
      <c r="I1311" s="163">
        <f t="shared" si="484"/>
        <v>0.44029850746268656</v>
      </c>
      <c r="J1311" s="8"/>
      <c r="K1311" s="2">
        <f t="shared" si="485"/>
        <v>0</v>
      </c>
      <c r="L1311" s="2">
        <f t="shared" si="486"/>
        <v>6.5920398009950254E-2</v>
      </c>
      <c r="M1311" s="2">
        <f t="shared" si="487"/>
        <v>0.66417910447761197</v>
      </c>
      <c r="N1311" s="2">
        <f t="shared" si="491"/>
        <v>0.22388059701492538</v>
      </c>
      <c r="O1311" s="2">
        <f t="shared" si="488"/>
        <v>0.26990049751243772</v>
      </c>
      <c r="P1311" s="1"/>
      <c r="Q1311" s="1">
        <v>53</v>
      </c>
      <c r="R1311" s="1">
        <v>534</v>
      </c>
      <c r="S1311" s="1">
        <v>180</v>
      </c>
      <c r="T1311" s="1">
        <v>32</v>
      </c>
      <c r="U1311" s="1"/>
      <c r="V1311" s="1"/>
      <c r="W1311" s="1"/>
      <c r="X1311" s="1"/>
      <c r="Y1311" s="1">
        <v>4</v>
      </c>
      <c r="Z1311" s="1"/>
      <c r="AA1311" s="1">
        <v>1</v>
      </c>
      <c r="AB1311" s="1"/>
      <c r="AC1311" s="1">
        <v>0</v>
      </c>
      <c r="AD1311" s="1"/>
      <c r="AI1311" t="str">
        <f t="shared" si="464"/>
        <v>North Kingstown</v>
      </c>
      <c r="AJ1311" t="s">
        <v>650</v>
      </c>
      <c r="AK1311" s="162">
        <v>2</v>
      </c>
      <c r="AL1311" s="7"/>
      <c r="AN1311" s="91">
        <v>44</v>
      </c>
      <c r="AO1311" s="93">
        <v>9</v>
      </c>
      <c r="AP1311" s="93">
        <v>25</v>
      </c>
      <c r="AQ1311" s="100">
        <v>51580</v>
      </c>
      <c r="AR1311" s="100">
        <f t="shared" si="489"/>
        <v>44009</v>
      </c>
      <c r="AS1311" t="s">
        <v>1753</v>
      </c>
      <c r="AT1311" s="103">
        <f t="shared" si="490"/>
        <v>4451580</v>
      </c>
      <c r="AW1311">
        <v>58.34</v>
      </c>
      <c r="AX1311">
        <v>14.75</v>
      </c>
      <c r="AY1311">
        <v>43.59</v>
      </c>
      <c r="BA1311" s="7">
        <f t="shared" si="467"/>
        <v>0</v>
      </c>
      <c r="BB1311" s="7">
        <f t="shared" si="468"/>
        <v>0</v>
      </c>
      <c r="BC1311" s="7">
        <f t="shared" si="469"/>
        <v>1</v>
      </c>
      <c r="BD1311" s="7">
        <f t="shared" si="470"/>
        <v>0</v>
      </c>
      <c r="BE1311" s="7">
        <f t="shared" si="471"/>
        <v>0</v>
      </c>
      <c r="BF1311" s="107">
        <f t="shared" si="472"/>
        <v>0</v>
      </c>
      <c r="BG1311" s="107">
        <f t="shared" si="473"/>
        <v>0</v>
      </c>
      <c r="BH1311" s="107">
        <f t="shared" si="474"/>
        <v>0.66400000000000003</v>
      </c>
      <c r="BI1311" s="107">
        <f t="shared" si="475"/>
        <v>0</v>
      </c>
      <c r="BJ1311" s="107">
        <f t="shared" si="476"/>
        <v>0</v>
      </c>
      <c r="BK1311" s="151">
        <f t="shared" si="477"/>
        <v>0</v>
      </c>
    </row>
    <row r="1312" spans="1:63" hidden="1" outlineLevel="1">
      <c r="A1312" t="s">
        <v>135</v>
      </c>
      <c r="B1312" s="9" t="s">
        <v>2235</v>
      </c>
      <c r="C1312" s="1">
        <f t="shared" si="479"/>
        <v>255</v>
      </c>
      <c r="D1312" s="7">
        <f t="shared" si="480"/>
        <v>6</v>
      </c>
      <c r="E1312" s="7">
        <f t="shared" si="481"/>
        <v>3</v>
      </c>
      <c r="F1312" s="7">
        <f t="shared" si="482"/>
        <v>1</v>
      </c>
      <c r="G1312" s="7">
        <f t="shared" si="465"/>
        <v>2</v>
      </c>
      <c r="H1312" s="48">
        <f t="shared" si="483"/>
        <v>117</v>
      </c>
      <c r="I1312" s="163">
        <f t="shared" si="484"/>
        <v>0.45882352941176469</v>
      </c>
      <c r="J1312" s="8"/>
      <c r="K1312" s="2">
        <f t="shared" si="485"/>
        <v>0</v>
      </c>
      <c r="L1312" s="2">
        <f t="shared" si="486"/>
        <v>3.9215686274509803E-2</v>
      </c>
      <c r="M1312" s="2">
        <f t="shared" si="487"/>
        <v>0.69019607843137254</v>
      </c>
      <c r="N1312" s="2">
        <f t="shared" si="491"/>
        <v>0.23137254901960785</v>
      </c>
      <c r="O1312" s="2">
        <f t="shared" si="488"/>
        <v>0.27058823529411768</v>
      </c>
      <c r="P1312" s="1"/>
      <c r="Q1312" s="1">
        <v>10</v>
      </c>
      <c r="R1312" s="1">
        <v>176</v>
      </c>
      <c r="S1312" s="1">
        <v>59</v>
      </c>
      <c r="T1312" s="1">
        <v>9</v>
      </c>
      <c r="U1312" s="1"/>
      <c r="V1312" s="1"/>
      <c r="W1312" s="1"/>
      <c r="X1312" s="1"/>
      <c r="Y1312" s="1">
        <v>1</v>
      </c>
      <c r="Z1312" s="1"/>
      <c r="AA1312" s="1">
        <v>0</v>
      </c>
      <c r="AB1312" s="1"/>
      <c r="AC1312" s="1">
        <v>0</v>
      </c>
      <c r="AD1312" s="1"/>
      <c r="AI1312" t="str">
        <f t="shared" si="464"/>
        <v>North Providence</v>
      </c>
      <c r="AJ1312" t="s">
        <v>949</v>
      </c>
      <c r="AK1312" s="162">
        <v>1</v>
      </c>
      <c r="AL1312" s="7"/>
      <c r="AN1312" s="91">
        <v>44</v>
      </c>
      <c r="AO1312" s="93">
        <v>7</v>
      </c>
      <c r="AP1312" s="93">
        <v>50</v>
      </c>
      <c r="AQ1312" s="100">
        <v>51760</v>
      </c>
      <c r="AR1312" s="100">
        <f t="shared" si="489"/>
        <v>44007</v>
      </c>
      <c r="AS1312" t="s">
        <v>1753</v>
      </c>
      <c r="AT1312" s="103">
        <f t="shared" si="490"/>
        <v>4451760</v>
      </c>
      <c r="AW1312">
        <v>5.79</v>
      </c>
      <c r="AX1312">
        <v>0.12</v>
      </c>
      <c r="AY1312">
        <v>5.67</v>
      </c>
      <c r="BA1312" s="7">
        <f t="shared" si="467"/>
        <v>0</v>
      </c>
      <c r="BB1312" s="7">
        <f t="shared" si="468"/>
        <v>0</v>
      </c>
      <c r="BC1312" s="7">
        <f t="shared" si="469"/>
        <v>1</v>
      </c>
      <c r="BD1312" s="7">
        <f t="shared" si="470"/>
        <v>0</v>
      </c>
      <c r="BE1312" s="7">
        <f t="shared" si="471"/>
        <v>0</v>
      </c>
      <c r="BF1312" s="107">
        <f t="shared" si="472"/>
        <v>0</v>
      </c>
      <c r="BG1312" s="107">
        <f t="shared" si="473"/>
        <v>0</v>
      </c>
      <c r="BH1312" s="107">
        <f t="shared" si="474"/>
        <v>0.69</v>
      </c>
      <c r="BI1312" s="107">
        <f t="shared" si="475"/>
        <v>0</v>
      </c>
      <c r="BJ1312" s="107">
        <f t="shared" si="476"/>
        <v>0</v>
      </c>
      <c r="BK1312" s="151">
        <f t="shared" si="477"/>
        <v>0</v>
      </c>
    </row>
    <row r="1313" spans="1:63" hidden="1" outlineLevel="1">
      <c r="A1313" t="s">
        <v>2194</v>
      </c>
      <c r="B1313" s="9" t="s">
        <v>2235</v>
      </c>
      <c r="C1313" s="1">
        <f t="shared" si="479"/>
        <v>308</v>
      </c>
      <c r="D1313" s="7">
        <f t="shared" si="480"/>
        <v>7</v>
      </c>
      <c r="E1313" s="7">
        <f t="shared" si="481"/>
        <v>3</v>
      </c>
      <c r="F1313" s="7">
        <f t="shared" si="482"/>
        <v>1</v>
      </c>
      <c r="G1313" s="7">
        <f t="shared" si="465"/>
        <v>2</v>
      </c>
      <c r="H1313" s="48">
        <f t="shared" si="483"/>
        <v>142</v>
      </c>
      <c r="I1313" s="163">
        <f t="shared" si="484"/>
        <v>0.46103896103896103</v>
      </c>
      <c r="J1313" s="8"/>
      <c r="K1313" s="2">
        <f t="shared" si="485"/>
        <v>0</v>
      </c>
      <c r="L1313" s="2">
        <f t="shared" si="486"/>
        <v>5.844155844155844E-2</v>
      </c>
      <c r="M1313" s="2">
        <f t="shared" si="487"/>
        <v>0.66883116883116878</v>
      </c>
      <c r="N1313" s="2">
        <f t="shared" si="491"/>
        <v>0.20779220779220781</v>
      </c>
      <c r="O1313" s="2">
        <f t="shared" si="488"/>
        <v>0.27272727272727282</v>
      </c>
      <c r="P1313" s="1"/>
      <c r="Q1313" s="1">
        <v>18</v>
      </c>
      <c r="R1313" s="1">
        <v>206</v>
      </c>
      <c r="S1313" s="1">
        <v>64</v>
      </c>
      <c r="T1313" s="1">
        <v>16</v>
      </c>
      <c r="U1313" s="1"/>
      <c r="V1313" s="1"/>
      <c r="W1313" s="1"/>
      <c r="X1313" s="1"/>
      <c r="Y1313" s="1">
        <v>3</v>
      </c>
      <c r="Z1313" s="1"/>
      <c r="AA1313" s="1">
        <v>0</v>
      </c>
      <c r="AB1313" s="1"/>
      <c r="AC1313" s="1">
        <v>1</v>
      </c>
      <c r="AD1313" s="1"/>
      <c r="AI1313" t="str">
        <f t="shared" si="464"/>
        <v>North Smithfield</v>
      </c>
      <c r="AJ1313" t="s">
        <v>949</v>
      </c>
      <c r="AK1313" s="162">
        <v>1</v>
      </c>
      <c r="AL1313" s="7"/>
      <c r="AN1313" s="91">
        <v>44</v>
      </c>
      <c r="AO1313" s="93">
        <v>7</v>
      </c>
      <c r="AP1313" s="93">
        <v>55</v>
      </c>
      <c r="AQ1313" s="100">
        <v>52480</v>
      </c>
      <c r="AR1313" s="100">
        <f t="shared" si="489"/>
        <v>44007</v>
      </c>
      <c r="AS1313" t="s">
        <v>1753</v>
      </c>
      <c r="AT1313" s="103">
        <f t="shared" si="490"/>
        <v>4452480</v>
      </c>
      <c r="AW1313">
        <v>24.74</v>
      </c>
      <c r="AX1313">
        <v>0.7</v>
      </c>
      <c r="AY1313">
        <v>24.04</v>
      </c>
      <c r="BA1313" s="7">
        <f t="shared" si="467"/>
        <v>0</v>
      </c>
      <c r="BB1313" s="7">
        <f t="shared" si="468"/>
        <v>0</v>
      </c>
      <c r="BC1313" s="7">
        <f t="shared" si="469"/>
        <v>1</v>
      </c>
      <c r="BD1313" s="7">
        <f t="shared" si="470"/>
        <v>0</v>
      </c>
      <c r="BE1313" s="7">
        <f t="shared" si="471"/>
        <v>0</v>
      </c>
      <c r="BF1313" s="107">
        <f t="shared" si="472"/>
        <v>0</v>
      </c>
      <c r="BG1313" s="107">
        <f t="shared" si="473"/>
        <v>0</v>
      </c>
      <c r="BH1313" s="107">
        <f t="shared" si="474"/>
        <v>0.66800000000000004</v>
      </c>
      <c r="BI1313" s="107">
        <f t="shared" si="475"/>
        <v>0</v>
      </c>
      <c r="BJ1313" s="107">
        <f t="shared" si="476"/>
        <v>0</v>
      </c>
      <c r="BK1313" s="151">
        <f t="shared" si="477"/>
        <v>0</v>
      </c>
    </row>
    <row r="1314" spans="1:63" hidden="1" outlineLevel="1">
      <c r="A1314" t="s">
        <v>1200</v>
      </c>
      <c r="B1314" s="9" t="s">
        <v>2235</v>
      </c>
      <c r="C1314" s="1">
        <f t="shared" si="479"/>
        <v>445</v>
      </c>
      <c r="D1314" s="7" t="e">
        <f t="shared" si="480"/>
        <v>#N/A</v>
      </c>
      <c r="E1314" s="7">
        <f t="shared" si="481"/>
        <v>4</v>
      </c>
      <c r="F1314" s="7">
        <f t="shared" si="482"/>
        <v>1</v>
      </c>
      <c r="G1314" s="7">
        <f t="shared" si="465"/>
        <v>2</v>
      </c>
      <c r="H1314" s="48">
        <f t="shared" si="483"/>
        <v>119</v>
      </c>
      <c r="I1314" s="163">
        <f t="shared" si="484"/>
        <v>0.26741573033707866</v>
      </c>
      <c r="J1314" s="8"/>
      <c r="K1314" s="2">
        <f t="shared" si="485"/>
        <v>0</v>
      </c>
      <c r="L1314" s="2">
        <f t="shared" si="486"/>
        <v>6.5168539325842698E-2</v>
      </c>
      <c r="M1314" s="2">
        <f t="shared" si="487"/>
        <v>0.55955056179775275</v>
      </c>
      <c r="N1314" s="2">
        <f t="shared" si="491"/>
        <v>0.29213483146067415</v>
      </c>
      <c r="O1314" s="2">
        <f t="shared" si="488"/>
        <v>0.37528089887640459</v>
      </c>
      <c r="P1314" s="1"/>
      <c r="Q1314" s="1">
        <v>29</v>
      </c>
      <c r="R1314" s="1">
        <v>249</v>
      </c>
      <c r="S1314" s="1">
        <v>130</v>
      </c>
      <c r="T1314" s="1">
        <v>30</v>
      </c>
      <c r="U1314" s="1"/>
      <c r="V1314" s="1"/>
      <c r="W1314" s="1"/>
      <c r="X1314" s="1"/>
      <c r="Y1314" s="1">
        <v>4</v>
      </c>
      <c r="Z1314" s="1"/>
      <c r="AA1314" s="1">
        <v>2</v>
      </c>
      <c r="AB1314" s="1"/>
      <c r="AC1314" s="1">
        <v>1</v>
      </c>
      <c r="AD1314" s="1"/>
      <c r="AI1314" t="str">
        <f t="shared" si="464"/>
        <v>Pawtucket</v>
      </c>
      <c r="AJ1314" t="s">
        <v>949</v>
      </c>
      <c r="AK1314" s="162">
        <v>1</v>
      </c>
      <c r="AL1314" s="7"/>
      <c r="AN1314" s="91">
        <v>44</v>
      </c>
      <c r="AO1314" s="93">
        <v>7</v>
      </c>
      <c r="AP1314" s="93">
        <v>60</v>
      </c>
      <c r="AQ1314" s="100">
        <v>54640</v>
      </c>
      <c r="AR1314" s="100">
        <f t="shared" si="489"/>
        <v>44007</v>
      </c>
      <c r="AS1314" t="s">
        <v>1057</v>
      </c>
      <c r="AT1314" s="103">
        <f t="shared" si="490"/>
        <v>4454640</v>
      </c>
      <c r="AW1314">
        <v>9</v>
      </c>
      <c r="AX1314">
        <v>0.26</v>
      </c>
      <c r="AY1314">
        <v>8.74</v>
      </c>
      <c r="BA1314" s="7" t="e">
        <f t="shared" si="467"/>
        <v>#N/A</v>
      </c>
      <c r="BB1314" s="7">
        <f t="shared" si="468"/>
        <v>0</v>
      </c>
      <c r="BC1314" s="7">
        <f t="shared" si="469"/>
        <v>1</v>
      </c>
      <c r="BD1314" s="7">
        <f t="shared" si="470"/>
        <v>0</v>
      </c>
      <c r="BE1314" s="7">
        <f t="shared" si="471"/>
        <v>0</v>
      </c>
      <c r="BF1314" s="107" t="e">
        <f t="shared" si="472"/>
        <v>#N/A</v>
      </c>
      <c r="BG1314" s="107">
        <f t="shared" si="473"/>
        <v>0</v>
      </c>
      <c r="BH1314" s="107">
        <f t="shared" si="474"/>
        <v>0.55900000000000005</v>
      </c>
      <c r="BI1314" s="107">
        <f t="shared" si="475"/>
        <v>0</v>
      </c>
      <c r="BJ1314" s="107">
        <f t="shared" si="476"/>
        <v>0</v>
      </c>
      <c r="BK1314" s="151">
        <f t="shared" si="477"/>
        <v>0</v>
      </c>
    </row>
    <row r="1315" spans="1:63" hidden="1" outlineLevel="1">
      <c r="A1315" t="s">
        <v>3156</v>
      </c>
      <c r="B1315" s="9" t="s">
        <v>2235</v>
      </c>
      <c r="C1315" s="1">
        <f t="shared" si="479"/>
        <v>567</v>
      </c>
      <c r="D1315" s="7" t="e">
        <f t="shared" si="480"/>
        <v>#N/A</v>
      </c>
      <c r="E1315" s="7">
        <f t="shared" si="481"/>
        <v>3</v>
      </c>
      <c r="F1315" s="7">
        <f t="shared" si="482"/>
        <v>1</v>
      </c>
      <c r="G1315" s="7">
        <f t="shared" si="465"/>
        <v>2</v>
      </c>
      <c r="H1315" s="48">
        <f t="shared" si="483"/>
        <v>305</v>
      </c>
      <c r="I1315" s="163">
        <f t="shared" si="484"/>
        <v>0.53791887125220461</v>
      </c>
      <c r="J1315" s="8"/>
      <c r="K1315" s="2">
        <f t="shared" si="485"/>
        <v>0</v>
      </c>
      <c r="L1315" s="2">
        <f t="shared" si="486"/>
        <v>5.4673721340388004E-2</v>
      </c>
      <c r="M1315" s="2">
        <f t="shared" si="487"/>
        <v>0.70546737213403876</v>
      </c>
      <c r="N1315" s="2">
        <f t="shared" si="491"/>
        <v>0.16754850088183421</v>
      </c>
      <c r="O1315" s="2">
        <f t="shared" si="488"/>
        <v>0.23985890652557318</v>
      </c>
      <c r="P1315" s="1"/>
      <c r="Q1315" s="1">
        <v>31</v>
      </c>
      <c r="R1315" s="1">
        <v>400</v>
      </c>
      <c r="S1315" s="1">
        <v>95</v>
      </c>
      <c r="T1315" s="1">
        <v>31</v>
      </c>
      <c r="U1315" s="1"/>
      <c r="V1315" s="1"/>
      <c r="W1315" s="1"/>
      <c r="X1315" s="1"/>
      <c r="Y1315" s="1">
        <v>5</v>
      </c>
      <c r="Z1315" s="1"/>
      <c r="AA1315" s="1">
        <v>3</v>
      </c>
      <c r="AB1315" s="1"/>
      <c r="AC1315" s="1">
        <v>2</v>
      </c>
      <c r="AD1315" s="1"/>
      <c r="AI1315" t="str">
        <f t="shared" si="464"/>
        <v>Portsmouth</v>
      </c>
      <c r="AJ1315" t="s">
        <v>594</v>
      </c>
      <c r="AK1315" s="162">
        <v>1</v>
      </c>
      <c r="AL1315" s="7"/>
      <c r="AN1315" s="91">
        <v>44</v>
      </c>
      <c r="AO1315" s="93">
        <v>5</v>
      </c>
      <c r="AP1315" s="93">
        <v>30</v>
      </c>
      <c r="AQ1315" s="100">
        <v>57880</v>
      </c>
      <c r="AR1315" s="100">
        <f t="shared" si="489"/>
        <v>44005</v>
      </c>
      <c r="AS1315" t="s">
        <v>1753</v>
      </c>
      <c r="AT1315" s="103">
        <f t="shared" si="490"/>
        <v>4457880</v>
      </c>
      <c r="AW1315">
        <v>59.3</v>
      </c>
      <c r="AX1315">
        <v>36.090000000000003</v>
      </c>
      <c r="AY1315">
        <v>23.21</v>
      </c>
      <c r="BA1315" s="7" t="e">
        <f t="shared" si="467"/>
        <v>#N/A</v>
      </c>
      <c r="BB1315" s="7">
        <f t="shared" si="468"/>
        <v>0</v>
      </c>
      <c r="BC1315" s="7">
        <f t="shared" si="469"/>
        <v>1</v>
      </c>
      <c r="BD1315" s="7">
        <f t="shared" si="470"/>
        <v>0</v>
      </c>
      <c r="BE1315" s="7">
        <f t="shared" si="471"/>
        <v>0</v>
      </c>
      <c r="BF1315" s="107" t="e">
        <f t="shared" si="472"/>
        <v>#N/A</v>
      </c>
      <c r="BG1315" s="107">
        <f t="shared" si="473"/>
        <v>0</v>
      </c>
      <c r="BH1315" s="107">
        <f t="shared" si="474"/>
        <v>0.70499999999999996</v>
      </c>
      <c r="BI1315" s="107">
        <f t="shared" si="475"/>
        <v>0</v>
      </c>
      <c r="BJ1315" s="107">
        <f t="shared" si="476"/>
        <v>0</v>
      </c>
      <c r="BK1315" s="151">
        <f t="shared" si="477"/>
        <v>0</v>
      </c>
    </row>
    <row r="1316" spans="1:63" hidden="1" outlineLevel="1">
      <c r="A1316" t="s">
        <v>949</v>
      </c>
      <c r="B1316" s="9" t="s">
        <v>2235</v>
      </c>
      <c r="C1316" s="1">
        <f t="shared" si="479"/>
        <v>556</v>
      </c>
      <c r="D1316" s="7" t="e">
        <f t="shared" si="480"/>
        <v>#N/A</v>
      </c>
      <c r="E1316" s="7">
        <f t="shared" si="481"/>
        <v>3</v>
      </c>
      <c r="F1316" s="7">
        <f t="shared" si="482"/>
        <v>1</v>
      </c>
      <c r="G1316" s="7">
        <f t="shared" si="465"/>
        <v>2</v>
      </c>
      <c r="H1316" s="48">
        <f t="shared" si="483"/>
        <v>161</v>
      </c>
      <c r="I1316" s="163">
        <f t="shared" si="484"/>
        <v>0.28956834532374098</v>
      </c>
      <c r="J1316" s="8"/>
      <c r="K1316" s="2">
        <f t="shared" si="485"/>
        <v>0</v>
      </c>
      <c r="L1316" s="2">
        <f t="shared" si="486"/>
        <v>8.4532374100719426E-2</v>
      </c>
      <c r="M1316" s="2">
        <f t="shared" si="487"/>
        <v>0.55755395683453235</v>
      </c>
      <c r="N1316" s="2">
        <f t="shared" si="491"/>
        <v>0.26798561151079137</v>
      </c>
      <c r="O1316" s="2">
        <f t="shared" si="488"/>
        <v>0.3579136690647482</v>
      </c>
      <c r="P1316" s="1"/>
      <c r="Q1316" s="1">
        <v>47</v>
      </c>
      <c r="R1316" s="1">
        <v>310</v>
      </c>
      <c r="S1316" s="1">
        <v>149</v>
      </c>
      <c r="T1316" s="1">
        <v>37</v>
      </c>
      <c r="U1316" s="1"/>
      <c r="V1316" s="1"/>
      <c r="W1316" s="1"/>
      <c r="X1316" s="1"/>
      <c r="Y1316" s="1">
        <v>5</v>
      </c>
      <c r="Z1316" s="1"/>
      <c r="AA1316" s="1">
        <v>2</v>
      </c>
      <c r="AB1316" s="1"/>
      <c r="AC1316" s="1">
        <v>6</v>
      </c>
      <c r="AD1316" s="1"/>
      <c r="AI1316" t="str">
        <f t="shared" si="464"/>
        <v>Providence</v>
      </c>
      <c r="AJ1316" t="s">
        <v>949</v>
      </c>
      <c r="AK1316" s="58"/>
      <c r="AL1316" s="7"/>
      <c r="AN1316" s="91">
        <v>44</v>
      </c>
      <c r="AO1316" s="93">
        <v>7</v>
      </c>
      <c r="AP1316" s="93">
        <v>65</v>
      </c>
      <c r="AQ1316" s="100">
        <v>59000</v>
      </c>
      <c r="AR1316" s="100">
        <f t="shared" si="489"/>
        <v>44007</v>
      </c>
      <c r="AS1316" t="s">
        <v>1057</v>
      </c>
      <c r="AT1316" s="103">
        <f t="shared" si="490"/>
        <v>4459000</v>
      </c>
      <c r="AW1316">
        <v>20.53</v>
      </c>
      <c r="AX1316">
        <v>2.06</v>
      </c>
      <c r="AY1316">
        <v>18.47</v>
      </c>
      <c r="BA1316" s="7" t="e">
        <f t="shared" si="467"/>
        <v>#N/A</v>
      </c>
      <c r="BB1316" s="7">
        <f t="shared" si="468"/>
        <v>0</v>
      </c>
      <c r="BC1316" s="7">
        <f t="shared" si="469"/>
        <v>1</v>
      </c>
      <c r="BD1316" s="7">
        <f t="shared" si="470"/>
        <v>0</v>
      </c>
      <c r="BE1316" s="7">
        <f t="shared" si="471"/>
        <v>0</v>
      </c>
      <c r="BF1316" s="107" t="e">
        <f t="shared" si="472"/>
        <v>#N/A</v>
      </c>
      <c r="BG1316" s="107">
        <f t="shared" si="473"/>
        <v>0</v>
      </c>
      <c r="BH1316" s="107">
        <f t="shared" si="474"/>
        <v>0.55700000000000005</v>
      </c>
      <c r="BI1316" s="107">
        <f t="shared" si="475"/>
        <v>0</v>
      </c>
      <c r="BJ1316" s="107">
        <f t="shared" si="476"/>
        <v>0</v>
      </c>
      <c r="BK1316" s="151">
        <f t="shared" si="477"/>
        <v>0</v>
      </c>
    </row>
    <row r="1317" spans="1:63" hidden="1" outlineLevel="1">
      <c r="A1317" t="s">
        <v>2416</v>
      </c>
      <c r="B1317" s="9" t="s">
        <v>2235</v>
      </c>
      <c r="C1317" s="1">
        <f t="shared" si="479"/>
        <v>187</v>
      </c>
      <c r="D1317" s="7">
        <f t="shared" si="480"/>
        <v>6</v>
      </c>
      <c r="E1317" s="7">
        <f t="shared" si="481"/>
        <v>4</v>
      </c>
      <c r="F1317" s="7">
        <f t="shared" si="482"/>
        <v>1</v>
      </c>
      <c r="G1317" s="7">
        <f t="shared" si="465"/>
        <v>2</v>
      </c>
      <c r="H1317" s="48">
        <f t="shared" si="483"/>
        <v>26</v>
      </c>
      <c r="I1317" s="163">
        <f t="shared" si="484"/>
        <v>0.13903743315508021</v>
      </c>
      <c r="J1317" s="8"/>
      <c r="K1317" s="2">
        <f t="shared" si="485"/>
        <v>0</v>
      </c>
      <c r="L1317" s="2">
        <f t="shared" si="486"/>
        <v>6.9518716577540107E-2</v>
      </c>
      <c r="M1317" s="2">
        <f t="shared" si="487"/>
        <v>0.49197860962566847</v>
      </c>
      <c r="N1317" s="2">
        <f t="shared" si="491"/>
        <v>0.35294117647058826</v>
      </c>
      <c r="O1317" s="2">
        <f t="shared" si="488"/>
        <v>0.43850267379679136</v>
      </c>
      <c r="P1317" s="1"/>
      <c r="Q1317" s="1">
        <v>13</v>
      </c>
      <c r="R1317" s="1">
        <v>92</v>
      </c>
      <c r="S1317" s="1">
        <v>66</v>
      </c>
      <c r="T1317" s="1">
        <v>15</v>
      </c>
      <c r="U1317" s="1"/>
      <c r="V1317" s="1"/>
      <c r="W1317" s="1"/>
      <c r="X1317" s="1"/>
      <c r="Y1317" s="1">
        <v>1</v>
      </c>
      <c r="Z1317" s="1"/>
      <c r="AA1317" s="1">
        <v>0</v>
      </c>
      <c r="AB1317" s="1"/>
      <c r="AC1317" s="1">
        <v>0</v>
      </c>
      <c r="AD1317" s="1"/>
      <c r="AI1317" t="str">
        <f t="shared" si="464"/>
        <v>Richmond</v>
      </c>
      <c r="AJ1317" t="s">
        <v>650</v>
      </c>
      <c r="AK1317" s="162">
        <v>2</v>
      </c>
      <c r="AL1317" s="7"/>
      <c r="AN1317" s="91">
        <v>44</v>
      </c>
      <c r="AO1317" s="93">
        <v>9</v>
      </c>
      <c r="AP1317" s="93">
        <v>30</v>
      </c>
      <c r="AQ1317" s="100">
        <v>61160</v>
      </c>
      <c r="AR1317" s="100">
        <f t="shared" si="489"/>
        <v>44009</v>
      </c>
      <c r="AS1317" t="s">
        <v>1753</v>
      </c>
      <c r="AT1317" s="103">
        <f t="shared" si="490"/>
        <v>4461160</v>
      </c>
      <c r="AW1317">
        <v>40.78</v>
      </c>
      <c r="AX1317">
        <v>0.22</v>
      </c>
      <c r="AY1317">
        <v>40.56</v>
      </c>
      <c r="BA1317" s="7">
        <f t="shared" si="467"/>
        <v>0</v>
      </c>
      <c r="BB1317" s="7">
        <f t="shared" si="468"/>
        <v>0</v>
      </c>
      <c r="BC1317" s="7">
        <f t="shared" si="469"/>
        <v>1</v>
      </c>
      <c r="BD1317" s="7">
        <f t="shared" si="470"/>
        <v>0</v>
      </c>
      <c r="BE1317" s="7">
        <f t="shared" si="471"/>
        <v>0</v>
      </c>
      <c r="BF1317" s="107">
        <f t="shared" si="472"/>
        <v>0</v>
      </c>
      <c r="BG1317" s="107">
        <f t="shared" si="473"/>
        <v>0</v>
      </c>
      <c r="BH1317" s="107">
        <f t="shared" si="474"/>
        <v>0.49099999999999999</v>
      </c>
      <c r="BI1317" s="107">
        <f t="shared" si="475"/>
        <v>0</v>
      </c>
      <c r="BJ1317" s="107">
        <f t="shared" si="476"/>
        <v>0</v>
      </c>
      <c r="BK1317" s="151">
        <f t="shared" si="477"/>
        <v>0</v>
      </c>
    </row>
    <row r="1318" spans="1:63" hidden="1" outlineLevel="1">
      <c r="A1318" t="s">
        <v>1813</v>
      </c>
      <c r="B1318" s="9" t="s">
        <v>2235</v>
      </c>
      <c r="C1318" s="1">
        <f t="shared" si="479"/>
        <v>281</v>
      </c>
      <c r="D1318" s="7">
        <f t="shared" si="480"/>
        <v>5</v>
      </c>
      <c r="E1318" s="7">
        <f t="shared" si="481"/>
        <v>3</v>
      </c>
      <c r="F1318" s="7">
        <f t="shared" si="482"/>
        <v>1</v>
      </c>
      <c r="G1318" s="7">
        <f t="shared" si="465"/>
        <v>2</v>
      </c>
      <c r="H1318" s="48">
        <f t="shared" si="483"/>
        <v>75</v>
      </c>
      <c r="I1318" s="163">
        <f t="shared" si="484"/>
        <v>0.2669039145907473</v>
      </c>
      <c r="J1318" s="8"/>
      <c r="K1318" s="2">
        <f t="shared" si="485"/>
        <v>0</v>
      </c>
      <c r="L1318" s="2">
        <f t="shared" si="486"/>
        <v>7.4733096085409248E-2</v>
      </c>
      <c r="M1318" s="2">
        <f t="shared" si="487"/>
        <v>0.57651245551601427</v>
      </c>
      <c r="N1318" s="2">
        <f t="shared" si="491"/>
        <v>0.30960854092526691</v>
      </c>
      <c r="O1318" s="2">
        <f t="shared" si="488"/>
        <v>0.3487544483985765</v>
      </c>
      <c r="P1318" s="1"/>
      <c r="Q1318" s="1">
        <v>21</v>
      </c>
      <c r="R1318" s="1">
        <v>162</v>
      </c>
      <c r="S1318" s="1">
        <v>87</v>
      </c>
      <c r="T1318" s="1">
        <v>11</v>
      </c>
      <c r="U1318" s="1"/>
      <c r="V1318" s="1"/>
      <c r="W1318" s="1"/>
      <c r="X1318" s="1"/>
      <c r="Y1318" s="1">
        <v>0</v>
      </c>
      <c r="Z1318" s="1"/>
      <c r="AA1318" s="1">
        <v>0</v>
      </c>
      <c r="AB1318" s="1"/>
      <c r="AC1318" s="1">
        <v>0</v>
      </c>
      <c r="AD1318" s="1"/>
      <c r="AI1318" t="str">
        <f t="shared" si="464"/>
        <v>Scituate</v>
      </c>
      <c r="AJ1318" t="s">
        <v>949</v>
      </c>
      <c r="AK1318" s="162">
        <v>2</v>
      </c>
      <c r="AL1318" s="7"/>
      <c r="AN1318" s="91">
        <v>44</v>
      </c>
      <c r="AO1318" s="93">
        <v>7</v>
      </c>
      <c r="AP1318" s="93">
        <v>70</v>
      </c>
      <c r="AQ1318" s="100">
        <v>64220</v>
      </c>
      <c r="AR1318" s="100">
        <f t="shared" si="489"/>
        <v>44007</v>
      </c>
      <c r="AS1318" t="s">
        <v>1753</v>
      </c>
      <c r="AT1318" s="103">
        <f t="shared" si="490"/>
        <v>4464220</v>
      </c>
      <c r="AW1318">
        <v>54.79</v>
      </c>
      <c r="AX1318">
        <v>6.11</v>
      </c>
      <c r="AY1318">
        <v>48.68</v>
      </c>
      <c r="BA1318" s="7">
        <f t="shared" si="467"/>
        <v>0</v>
      </c>
      <c r="BB1318" s="7">
        <f t="shared" si="468"/>
        <v>0</v>
      </c>
      <c r="BC1318" s="7">
        <f t="shared" si="469"/>
        <v>1</v>
      </c>
      <c r="BD1318" s="7">
        <f t="shared" si="470"/>
        <v>0</v>
      </c>
      <c r="BE1318" s="7">
        <f t="shared" si="471"/>
        <v>0</v>
      </c>
      <c r="BF1318" s="107">
        <f t="shared" si="472"/>
        <v>0</v>
      </c>
      <c r="BG1318" s="107">
        <f t="shared" si="473"/>
        <v>0</v>
      </c>
      <c r="BH1318" s="107">
        <f t="shared" si="474"/>
        <v>0.57599999999999996</v>
      </c>
      <c r="BI1318" s="107">
        <f t="shared" si="475"/>
        <v>0</v>
      </c>
      <c r="BJ1318" s="107">
        <f t="shared" si="476"/>
        <v>0</v>
      </c>
      <c r="BK1318" s="151">
        <f t="shared" si="477"/>
        <v>0</v>
      </c>
    </row>
    <row r="1319" spans="1:63" hidden="1" outlineLevel="1">
      <c r="A1319" t="s">
        <v>3033</v>
      </c>
      <c r="B1319" s="9" t="s">
        <v>2235</v>
      </c>
      <c r="C1319" s="1">
        <f t="shared" si="479"/>
        <v>345</v>
      </c>
      <c r="D1319" s="7">
        <f t="shared" si="480"/>
        <v>7</v>
      </c>
      <c r="E1319" s="7">
        <f t="shared" si="481"/>
        <v>3</v>
      </c>
      <c r="F1319" s="7">
        <f t="shared" si="482"/>
        <v>1</v>
      </c>
      <c r="G1319" s="7">
        <f t="shared" si="465"/>
        <v>2</v>
      </c>
      <c r="H1319" s="48">
        <f t="shared" si="483"/>
        <v>132</v>
      </c>
      <c r="I1319" s="163">
        <f t="shared" si="484"/>
        <v>0.38260869565217392</v>
      </c>
      <c r="J1319" s="8"/>
      <c r="K1319" s="2">
        <f t="shared" si="485"/>
        <v>0</v>
      </c>
      <c r="L1319" s="2">
        <f t="shared" si="486"/>
        <v>6.0869565217391307E-2</v>
      </c>
      <c r="M1319" s="2">
        <f t="shared" si="487"/>
        <v>0.64057971014492754</v>
      </c>
      <c r="N1319" s="2">
        <f t="shared" si="491"/>
        <v>0.25797101449275361</v>
      </c>
      <c r="O1319" s="2">
        <f t="shared" si="488"/>
        <v>0.29855072463768118</v>
      </c>
      <c r="P1319" s="1"/>
      <c r="Q1319" s="1">
        <v>21</v>
      </c>
      <c r="R1319" s="1">
        <v>221</v>
      </c>
      <c r="S1319" s="1">
        <v>89</v>
      </c>
      <c r="T1319" s="1">
        <v>10</v>
      </c>
      <c r="U1319" s="1"/>
      <c r="V1319" s="1"/>
      <c r="W1319" s="1"/>
      <c r="X1319" s="1"/>
      <c r="Y1319" s="1">
        <v>2</v>
      </c>
      <c r="Z1319" s="1"/>
      <c r="AA1319" s="1">
        <v>0</v>
      </c>
      <c r="AB1319" s="1"/>
      <c r="AC1319" s="1">
        <v>2</v>
      </c>
      <c r="AD1319" s="1"/>
      <c r="AI1319" t="str">
        <f t="shared" si="464"/>
        <v>Smithfield</v>
      </c>
      <c r="AJ1319" t="s">
        <v>949</v>
      </c>
      <c r="AK1319" s="162">
        <v>1</v>
      </c>
      <c r="AL1319" s="7"/>
      <c r="AN1319" s="91">
        <v>44</v>
      </c>
      <c r="AO1319" s="93">
        <v>7</v>
      </c>
      <c r="AP1319" s="93">
        <v>75</v>
      </c>
      <c r="AQ1319" s="100">
        <v>66200</v>
      </c>
      <c r="AR1319" s="100">
        <f t="shared" si="489"/>
        <v>44007</v>
      </c>
      <c r="AS1319" t="s">
        <v>1753</v>
      </c>
      <c r="AT1319" s="103">
        <f t="shared" si="490"/>
        <v>4466200</v>
      </c>
      <c r="AW1319">
        <v>27.77</v>
      </c>
      <c r="AX1319">
        <v>1.18</v>
      </c>
      <c r="AY1319">
        <v>26.59</v>
      </c>
      <c r="BA1319" s="7">
        <f t="shared" si="467"/>
        <v>0</v>
      </c>
      <c r="BB1319" s="7">
        <f t="shared" si="468"/>
        <v>0</v>
      </c>
      <c r="BC1319" s="7">
        <f t="shared" si="469"/>
        <v>1</v>
      </c>
      <c r="BD1319" s="7">
        <f t="shared" si="470"/>
        <v>0</v>
      </c>
      <c r="BE1319" s="7">
        <f t="shared" si="471"/>
        <v>0</v>
      </c>
      <c r="BF1319" s="107">
        <f t="shared" si="472"/>
        <v>0</v>
      </c>
      <c r="BG1319" s="107">
        <f t="shared" si="473"/>
        <v>0</v>
      </c>
      <c r="BH1319" s="107">
        <f t="shared" si="474"/>
        <v>0.64</v>
      </c>
      <c r="BI1319" s="107">
        <f t="shared" si="475"/>
        <v>0</v>
      </c>
      <c r="BJ1319" s="107">
        <f t="shared" si="476"/>
        <v>0</v>
      </c>
      <c r="BK1319" s="151">
        <f t="shared" si="477"/>
        <v>0</v>
      </c>
    </row>
    <row r="1320" spans="1:63" hidden="1" outlineLevel="1">
      <c r="A1320" t="s">
        <v>582</v>
      </c>
      <c r="B1320" s="9" t="s">
        <v>2235</v>
      </c>
      <c r="C1320" s="1">
        <f t="shared" si="479"/>
        <v>487</v>
      </c>
      <c r="D1320" s="7">
        <f t="shared" si="480"/>
        <v>7</v>
      </c>
      <c r="E1320" s="7">
        <f t="shared" si="481"/>
        <v>3</v>
      </c>
      <c r="F1320" s="7">
        <f t="shared" si="482"/>
        <v>1</v>
      </c>
      <c r="G1320" s="7">
        <f t="shared" si="465"/>
        <v>2</v>
      </c>
      <c r="H1320" s="48">
        <f t="shared" si="483"/>
        <v>140</v>
      </c>
      <c r="I1320" s="163">
        <f t="shared" si="484"/>
        <v>0.28747433264887062</v>
      </c>
      <c r="J1320" s="8"/>
      <c r="K1320" s="2">
        <f t="shared" si="485"/>
        <v>0</v>
      </c>
      <c r="L1320" s="2">
        <f t="shared" si="486"/>
        <v>5.3388090349075976E-2</v>
      </c>
      <c r="M1320" s="2">
        <f t="shared" si="487"/>
        <v>0.59548254620123209</v>
      </c>
      <c r="N1320" s="2">
        <f t="shared" si="491"/>
        <v>0.30800821355236141</v>
      </c>
      <c r="O1320" s="2">
        <f t="shared" si="488"/>
        <v>0.35112936344969192</v>
      </c>
      <c r="P1320" s="1"/>
      <c r="Q1320" s="1">
        <v>26</v>
      </c>
      <c r="R1320" s="1">
        <v>290</v>
      </c>
      <c r="S1320" s="1">
        <v>150</v>
      </c>
      <c r="T1320" s="1">
        <v>14</v>
      </c>
      <c r="U1320" s="1"/>
      <c r="V1320" s="1"/>
      <c r="W1320" s="1"/>
      <c r="X1320" s="1"/>
      <c r="Y1320" s="1">
        <v>5</v>
      </c>
      <c r="Z1320" s="1"/>
      <c r="AA1320" s="1">
        <v>2</v>
      </c>
      <c r="AB1320" s="1"/>
      <c r="AC1320" s="1">
        <v>0</v>
      </c>
      <c r="AD1320" s="1"/>
      <c r="AI1320" t="str">
        <f t="shared" si="464"/>
        <v>South Kingstown</v>
      </c>
      <c r="AJ1320" t="s">
        <v>650</v>
      </c>
      <c r="AK1320" s="162">
        <v>2</v>
      </c>
      <c r="AL1320" s="7"/>
      <c r="AN1320" s="91">
        <v>44</v>
      </c>
      <c r="AO1320" s="93">
        <v>9</v>
      </c>
      <c r="AP1320" s="93">
        <v>35</v>
      </c>
      <c r="AQ1320" s="100">
        <v>67460</v>
      </c>
      <c r="AR1320" s="100">
        <f t="shared" si="489"/>
        <v>44009</v>
      </c>
      <c r="AS1320" t="s">
        <v>1753</v>
      </c>
      <c r="AT1320" s="103">
        <f t="shared" si="490"/>
        <v>4467460</v>
      </c>
      <c r="AW1320">
        <v>79.77</v>
      </c>
      <c r="AX1320">
        <v>22.68</v>
      </c>
      <c r="AY1320">
        <v>57.09</v>
      </c>
      <c r="BA1320" s="7">
        <f t="shared" si="467"/>
        <v>0</v>
      </c>
      <c r="BB1320" s="7">
        <f t="shared" si="468"/>
        <v>0</v>
      </c>
      <c r="BC1320" s="7">
        <f t="shared" si="469"/>
        <v>1</v>
      </c>
      <c r="BD1320" s="7">
        <f t="shared" si="470"/>
        <v>0</v>
      </c>
      <c r="BE1320" s="7">
        <f t="shared" si="471"/>
        <v>0</v>
      </c>
      <c r="BF1320" s="107">
        <f t="shared" si="472"/>
        <v>0</v>
      </c>
      <c r="BG1320" s="107">
        <f t="shared" si="473"/>
        <v>0</v>
      </c>
      <c r="BH1320" s="107">
        <f t="shared" si="474"/>
        <v>0.59499999999999997</v>
      </c>
      <c r="BI1320" s="107">
        <f t="shared" si="475"/>
        <v>0</v>
      </c>
      <c r="BJ1320" s="107">
        <f t="shared" si="476"/>
        <v>0</v>
      </c>
      <c r="BK1320" s="151">
        <f t="shared" si="477"/>
        <v>0</v>
      </c>
    </row>
    <row r="1321" spans="1:63" hidden="1" outlineLevel="1">
      <c r="A1321" t="s">
        <v>2795</v>
      </c>
      <c r="B1321" s="9" t="s">
        <v>2235</v>
      </c>
      <c r="C1321" s="1">
        <f t="shared" si="479"/>
        <v>321</v>
      </c>
      <c r="D1321" s="7">
        <f t="shared" si="480"/>
        <v>7</v>
      </c>
      <c r="E1321" s="7">
        <f t="shared" si="481"/>
        <v>3</v>
      </c>
      <c r="F1321" s="7">
        <f t="shared" si="482"/>
        <v>1</v>
      </c>
      <c r="G1321" s="7">
        <f t="shared" si="465"/>
        <v>2</v>
      </c>
      <c r="H1321" s="48">
        <f t="shared" si="483"/>
        <v>162</v>
      </c>
      <c r="I1321" s="163">
        <f t="shared" si="484"/>
        <v>0.50467289719626163</v>
      </c>
      <c r="J1321" s="8"/>
      <c r="K1321" s="2">
        <f t="shared" si="485"/>
        <v>0</v>
      </c>
      <c r="L1321" s="2">
        <f t="shared" si="486"/>
        <v>5.6074766355140186E-2</v>
      </c>
      <c r="M1321" s="2">
        <f t="shared" si="487"/>
        <v>0.69470404984423673</v>
      </c>
      <c r="N1321" s="2">
        <f t="shared" si="491"/>
        <v>0.19003115264797507</v>
      </c>
      <c r="O1321" s="2">
        <f t="shared" si="488"/>
        <v>0.24922118380062308</v>
      </c>
      <c r="P1321" s="1"/>
      <c r="Q1321" s="1">
        <v>18</v>
      </c>
      <c r="R1321" s="1">
        <v>223</v>
      </c>
      <c r="S1321" s="1">
        <v>61</v>
      </c>
      <c r="T1321" s="1">
        <v>15</v>
      </c>
      <c r="U1321" s="1"/>
      <c r="V1321" s="1"/>
      <c r="W1321" s="1"/>
      <c r="X1321" s="1"/>
      <c r="Y1321" s="1">
        <v>3</v>
      </c>
      <c r="Z1321" s="1"/>
      <c r="AA1321" s="1">
        <v>1</v>
      </c>
      <c r="AB1321" s="1"/>
      <c r="AC1321" s="1">
        <v>0</v>
      </c>
      <c r="AD1321" s="1"/>
      <c r="AI1321" t="str">
        <f t="shared" si="464"/>
        <v>Tiverton</v>
      </c>
      <c r="AJ1321" t="s">
        <v>594</v>
      </c>
      <c r="AK1321" s="162">
        <v>1</v>
      </c>
      <c r="AL1321" s="7"/>
      <c r="AN1321" s="91">
        <v>44</v>
      </c>
      <c r="AO1321" s="93">
        <v>5</v>
      </c>
      <c r="AP1321" s="93">
        <v>35</v>
      </c>
      <c r="AQ1321" s="100">
        <v>70880</v>
      </c>
      <c r="AR1321" s="100">
        <f t="shared" si="489"/>
        <v>44005</v>
      </c>
      <c r="AS1321" t="s">
        <v>1753</v>
      </c>
      <c r="AT1321" s="103">
        <f t="shared" si="490"/>
        <v>4470880</v>
      </c>
      <c r="AW1321">
        <v>36.32</v>
      </c>
      <c r="AX1321">
        <v>6.96</v>
      </c>
      <c r="AY1321">
        <v>29.36</v>
      </c>
      <c r="BA1321" s="7">
        <f t="shared" si="467"/>
        <v>0</v>
      </c>
      <c r="BB1321" s="7">
        <f t="shared" si="468"/>
        <v>0</v>
      </c>
      <c r="BC1321" s="7">
        <f t="shared" si="469"/>
        <v>1</v>
      </c>
      <c r="BD1321" s="7">
        <f t="shared" si="470"/>
        <v>0</v>
      </c>
      <c r="BE1321" s="7">
        <f t="shared" si="471"/>
        <v>0</v>
      </c>
      <c r="BF1321" s="107">
        <f t="shared" si="472"/>
        <v>0</v>
      </c>
      <c r="BG1321" s="107">
        <f t="shared" si="473"/>
        <v>0</v>
      </c>
      <c r="BH1321" s="107">
        <f t="shared" si="474"/>
        <v>0.69399999999999995</v>
      </c>
      <c r="BI1321" s="107">
        <f t="shared" si="475"/>
        <v>0</v>
      </c>
      <c r="BJ1321" s="107">
        <f t="shared" si="476"/>
        <v>0</v>
      </c>
      <c r="BK1321" s="151">
        <f t="shared" si="477"/>
        <v>0</v>
      </c>
    </row>
    <row r="1322" spans="1:63" hidden="1" outlineLevel="1">
      <c r="A1322" t="s">
        <v>1171</v>
      </c>
      <c r="B1322" s="9" t="s">
        <v>2235</v>
      </c>
      <c r="C1322" s="1">
        <f t="shared" si="479"/>
        <v>144</v>
      </c>
      <c r="D1322" s="7">
        <f t="shared" si="480"/>
        <v>7</v>
      </c>
      <c r="E1322" s="7">
        <f t="shared" si="481"/>
        <v>3</v>
      </c>
      <c r="F1322" s="7">
        <f t="shared" si="482"/>
        <v>1</v>
      </c>
      <c r="G1322" s="7">
        <f t="shared" si="465"/>
        <v>2</v>
      </c>
      <c r="H1322" s="48">
        <f t="shared" si="483"/>
        <v>66</v>
      </c>
      <c r="I1322" s="163">
        <f t="shared" si="484"/>
        <v>0.45833333333333331</v>
      </c>
      <c r="J1322" s="8"/>
      <c r="K1322" s="2">
        <f t="shared" si="485"/>
        <v>0</v>
      </c>
      <c r="L1322" s="2">
        <f t="shared" si="486"/>
        <v>8.3333333333333329E-2</v>
      </c>
      <c r="M1322" s="2">
        <f t="shared" si="487"/>
        <v>0.64583333333333337</v>
      </c>
      <c r="N1322" s="2">
        <f t="shared" si="491"/>
        <v>0.1875</v>
      </c>
      <c r="O1322" s="2">
        <f t="shared" si="488"/>
        <v>0.27083333333333326</v>
      </c>
      <c r="P1322" s="1"/>
      <c r="Q1322" s="1">
        <v>12</v>
      </c>
      <c r="R1322" s="1">
        <v>93</v>
      </c>
      <c r="S1322" s="1">
        <v>27</v>
      </c>
      <c r="T1322" s="1">
        <v>9</v>
      </c>
      <c r="U1322" s="1"/>
      <c r="V1322" s="1"/>
      <c r="W1322" s="1"/>
      <c r="X1322" s="1"/>
      <c r="Y1322" s="1">
        <v>2</v>
      </c>
      <c r="Z1322" s="1"/>
      <c r="AA1322" s="1">
        <v>0</v>
      </c>
      <c r="AB1322" s="1"/>
      <c r="AC1322" s="1">
        <v>1</v>
      </c>
      <c r="AD1322" s="1"/>
      <c r="AI1322" t="str">
        <f t="shared" si="464"/>
        <v>Warren</v>
      </c>
      <c r="AJ1322" t="s">
        <v>2858</v>
      </c>
      <c r="AK1322" s="162">
        <v>1</v>
      </c>
      <c r="AL1322" s="7"/>
      <c r="AN1322" s="91">
        <v>44</v>
      </c>
      <c r="AO1322" s="93">
        <v>1</v>
      </c>
      <c r="AP1322" s="93">
        <v>15</v>
      </c>
      <c r="AQ1322" s="100">
        <v>73760</v>
      </c>
      <c r="AR1322" s="100">
        <f t="shared" si="489"/>
        <v>44001</v>
      </c>
      <c r="AS1322" t="s">
        <v>1753</v>
      </c>
      <c r="AT1322" s="103">
        <f t="shared" si="490"/>
        <v>4473760</v>
      </c>
      <c r="AW1322">
        <v>8.65</v>
      </c>
      <c r="AX1322">
        <v>2.5</v>
      </c>
      <c r="AY1322">
        <v>6.15</v>
      </c>
      <c r="BA1322" s="7">
        <f t="shared" si="467"/>
        <v>0</v>
      </c>
      <c r="BB1322" s="7">
        <f t="shared" si="468"/>
        <v>0</v>
      </c>
      <c r="BC1322" s="7">
        <f t="shared" si="469"/>
        <v>1</v>
      </c>
      <c r="BD1322" s="7">
        <f t="shared" si="470"/>
        <v>0</v>
      </c>
      <c r="BE1322" s="7">
        <f t="shared" si="471"/>
        <v>0</v>
      </c>
      <c r="BF1322" s="107">
        <f t="shared" si="472"/>
        <v>0</v>
      </c>
      <c r="BG1322" s="107">
        <f t="shared" si="473"/>
        <v>0</v>
      </c>
      <c r="BH1322" s="107">
        <f t="shared" si="474"/>
        <v>0.64500000000000002</v>
      </c>
      <c r="BI1322" s="107">
        <f t="shared" si="475"/>
        <v>0</v>
      </c>
      <c r="BJ1322" s="107">
        <f t="shared" si="476"/>
        <v>0</v>
      </c>
      <c r="BK1322" s="151">
        <f t="shared" si="477"/>
        <v>0</v>
      </c>
    </row>
    <row r="1323" spans="1:63" hidden="1" outlineLevel="1">
      <c r="A1323" t="s">
        <v>3332</v>
      </c>
      <c r="B1323" s="9" t="s">
        <v>2235</v>
      </c>
      <c r="C1323" s="1">
        <f t="shared" si="479"/>
        <v>1291</v>
      </c>
      <c r="D1323" s="7" t="e">
        <f t="shared" si="480"/>
        <v>#N/A</v>
      </c>
      <c r="E1323" s="7">
        <f t="shared" si="481"/>
        <v>3</v>
      </c>
      <c r="F1323" s="7">
        <f t="shared" si="482"/>
        <v>1</v>
      </c>
      <c r="G1323" s="7">
        <f t="shared" si="465"/>
        <v>2</v>
      </c>
      <c r="H1323" s="48">
        <f t="shared" si="483"/>
        <v>484</v>
      </c>
      <c r="I1323" s="163">
        <f t="shared" si="484"/>
        <v>0.37490317583268784</v>
      </c>
      <c r="J1323" s="8"/>
      <c r="K1323" s="2">
        <f t="shared" si="485"/>
        <v>0</v>
      </c>
      <c r="L1323" s="2">
        <f t="shared" si="486"/>
        <v>6.7389620449264137E-2</v>
      </c>
      <c r="M1323" s="2">
        <f t="shared" si="487"/>
        <v>0.62587141750580944</v>
      </c>
      <c r="N1323" s="2">
        <f t="shared" si="491"/>
        <v>0.25096824167312159</v>
      </c>
      <c r="O1323" s="2">
        <f t="shared" si="488"/>
        <v>0.30673896204492646</v>
      </c>
      <c r="P1323" s="1"/>
      <c r="Q1323" s="1">
        <v>87</v>
      </c>
      <c r="R1323" s="1">
        <v>808</v>
      </c>
      <c r="S1323" s="1">
        <v>324</v>
      </c>
      <c r="T1323" s="1">
        <v>62</v>
      </c>
      <c r="U1323" s="1"/>
      <c r="V1323" s="1"/>
      <c r="W1323" s="1"/>
      <c r="X1323" s="1"/>
      <c r="Y1323" s="1">
        <v>4</v>
      </c>
      <c r="Z1323" s="1"/>
      <c r="AA1323" s="1">
        <v>4</v>
      </c>
      <c r="AB1323" s="1"/>
      <c r="AC1323" s="1">
        <v>2</v>
      </c>
      <c r="AD1323" s="1"/>
      <c r="AI1323" t="str">
        <f t="shared" si="464"/>
        <v>Warwick</v>
      </c>
      <c r="AJ1323" t="s">
        <v>1877</v>
      </c>
      <c r="AK1323" s="162">
        <v>2</v>
      </c>
      <c r="AL1323" s="7"/>
      <c r="AN1323" s="91">
        <v>44</v>
      </c>
      <c r="AO1323" s="93">
        <v>3</v>
      </c>
      <c r="AP1323" s="93">
        <v>15</v>
      </c>
      <c r="AQ1323" s="100">
        <v>74300</v>
      </c>
      <c r="AR1323" s="100">
        <f t="shared" si="489"/>
        <v>44003</v>
      </c>
      <c r="AS1323" t="s">
        <v>1057</v>
      </c>
      <c r="AT1323" s="103">
        <f t="shared" si="490"/>
        <v>4474300</v>
      </c>
      <c r="AW1323">
        <v>49.62</v>
      </c>
      <c r="AX1323">
        <v>14.12</v>
      </c>
      <c r="AY1323">
        <v>35.5</v>
      </c>
      <c r="BA1323" s="7" t="e">
        <f t="shared" si="467"/>
        <v>#N/A</v>
      </c>
      <c r="BB1323" s="7">
        <f t="shared" si="468"/>
        <v>0</v>
      </c>
      <c r="BC1323" s="7">
        <f t="shared" si="469"/>
        <v>1</v>
      </c>
      <c r="BD1323" s="7">
        <f t="shared" si="470"/>
        <v>0</v>
      </c>
      <c r="BE1323" s="7">
        <f t="shared" si="471"/>
        <v>0</v>
      </c>
      <c r="BF1323" s="107" t="e">
        <f t="shared" si="472"/>
        <v>#N/A</v>
      </c>
      <c r="BG1323" s="107">
        <f t="shared" si="473"/>
        <v>0</v>
      </c>
      <c r="BH1323" s="107">
        <f t="shared" si="474"/>
        <v>0.625</v>
      </c>
      <c r="BI1323" s="107">
        <f t="shared" si="475"/>
        <v>0</v>
      </c>
      <c r="BJ1323" s="107">
        <f t="shared" si="476"/>
        <v>0</v>
      </c>
      <c r="BK1323" s="151">
        <f t="shared" si="477"/>
        <v>0</v>
      </c>
    </row>
    <row r="1324" spans="1:63" hidden="1" outlineLevel="1">
      <c r="A1324" t="s">
        <v>909</v>
      </c>
      <c r="B1324" s="9" t="s">
        <v>2235</v>
      </c>
      <c r="C1324" s="1">
        <f t="shared" si="479"/>
        <v>177</v>
      </c>
      <c r="D1324" s="7">
        <f t="shared" si="480"/>
        <v>6</v>
      </c>
      <c r="E1324" s="7">
        <f t="shared" si="481"/>
        <v>3</v>
      </c>
      <c r="F1324" s="7">
        <f t="shared" si="482"/>
        <v>1</v>
      </c>
      <c r="G1324" s="7">
        <f t="shared" si="465"/>
        <v>2</v>
      </c>
      <c r="H1324" s="48">
        <f t="shared" si="483"/>
        <v>54</v>
      </c>
      <c r="I1324" s="163">
        <f t="shared" si="484"/>
        <v>0.30508474576271188</v>
      </c>
      <c r="J1324" s="8"/>
      <c r="K1324" s="2">
        <f t="shared" si="485"/>
        <v>0</v>
      </c>
      <c r="L1324" s="2">
        <f t="shared" si="486"/>
        <v>6.2146892655367235E-2</v>
      </c>
      <c r="M1324" s="2">
        <f t="shared" si="487"/>
        <v>0.58757062146892658</v>
      </c>
      <c r="N1324" s="2">
        <f t="shared" si="491"/>
        <v>0.2824858757062147</v>
      </c>
      <c r="O1324" s="2">
        <f t="shared" si="488"/>
        <v>0.35028248587570621</v>
      </c>
      <c r="P1324" s="1"/>
      <c r="Q1324" s="1">
        <v>11</v>
      </c>
      <c r="R1324" s="1">
        <v>104</v>
      </c>
      <c r="S1324" s="1">
        <v>50</v>
      </c>
      <c r="T1324" s="1">
        <v>10</v>
      </c>
      <c r="U1324" s="1"/>
      <c r="V1324" s="1"/>
      <c r="W1324" s="1"/>
      <c r="X1324" s="1"/>
      <c r="Y1324" s="1">
        <v>2</v>
      </c>
      <c r="Z1324" s="1"/>
      <c r="AA1324" s="1">
        <v>0</v>
      </c>
      <c r="AB1324" s="1"/>
      <c r="AC1324" s="1">
        <v>0</v>
      </c>
      <c r="AD1324" s="1"/>
      <c r="AI1324" t="str">
        <f t="shared" si="464"/>
        <v>West Greenwich</v>
      </c>
      <c r="AJ1324" t="s">
        <v>1877</v>
      </c>
      <c r="AK1324" s="162">
        <v>2</v>
      </c>
      <c r="AL1324" s="7"/>
      <c r="AN1324" s="91">
        <v>44</v>
      </c>
      <c r="AO1324" s="93">
        <v>3</v>
      </c>
      <c r="AP1324" s="93">
        <v>20</v>
      </c>
      <c r="AQ1324" s="100">
        <v>77720</v>
      </c>
      <c r="AR1324" s="100">
        <f t="shared" si="489"/>
        <v>44003</v>
      </c>
      <c r="AS1324" t="s">
        <v>1753</v>
      </c>
      <c r="AT1324" s="103">
        <f t="shared" si="490"/>
        <v>4477720</v>
      </c>
      <c r="AW1324">
        <v>51.32</v>
      </c>
      <c r="AX1324">
        <v>0.69</v>
      </c>
      <c r="AY1324">
        <v>50.63</v>
      </c>
      <c r="BA1324" s="7">
        <f t="shared" si="467"/>
        <v>0</v>
      </c>
      <c r="BB1324" s="7">
        <f t="shared" si="468"/>
        <v>0</v>
      </c>
      <c r="BC1324" s="7">
        <f t="shared" si="469"/>
        <v>1</v>
      </c>
      <c r="BD1324" s="7">
        <f t="shared" si="470"/>
        <v>0</v>
      </c>
      <c r="BE1324" s="7">
        <f t="shared" si="471"/>
        <v>0</v>
      </c>
      <c r="BF1324" s="107">
        <f t="shared" si="472"/>
        <v>0</v>
      </c>
      <c r="BG1324" s="107">
        <f t="shared" si="473"/>
        <v>0</v>
      </c>
      <c r="BH1324" s="107">
        <f t="shared" si="474"/>
        <v>0.58699999999999997</v>
      </c>
      <c r="BI1324" s="107">
        <f t="shared" si="475"/>
        <v>0</v>
      </c>
      <c r="BJ1324" s="107">
        <f t="shared" si="476"/>
        <v>0</v>
      </c>
      <c r="BK1324" s="151">
        <f t="shared" si="477"/>
        <v>0</v>
      </c>
    </row>
    <row r="1325" spans="1:63" hidden="1" outlineLevel="1">
      <c r="A1325" t="s">
        <v>28</v>
      </c>
      <c r="B1325" s="9" t="s">
        <v>2235</v>
      </c>
      <c r="C1325" s="1">
        <f t="shared" si="479"/>
        <v>327</v>
      </c>
      <c r="D1325" s="7">
        <f t="shared" si="480"/>
        <v>7</v>
      </c>
      <c r="E1325" s="7">
        <f t="shared" si="481"/>
        <v>3</v>
      </c>
      <c r="F1325" s="7">
        <f t="shared" si="482"/>
        <v>1</v>
      </c>
      <c r="G1325" s="7">
        <f t="shared" si="465"/>
        <v>2</v>
      </c>
      <c r="H1325" s="48">
        <f t="shared" si="483"/>
        <v>84</v>
      </c>
      <c r="I1325" s="163">
        <f t="shared" si="484"/>
        <v>0.25688073394495414</v>
      </c>
      <c r="J1325" s="8"/>
      <c r="K1325" s="2">
        <f t="shared" si="485"/>
        <v>0</v>
      </c>
      <c r="L1325" s="2">
        <f t="shared" si="486"/>
        <v>4.8929663608562692E-2</v>
      </c>
      <c r="M1325" s="2">
        <f t="shared" si="487"/>
        <v>0.57492354740061158</v>
      </c>
      <c r="N1325" s="2">
        <f t="shared" si="491"/>
        <v>0.31804281345565749</v>
      </c>
      <c r="O1325" s="2">
        <f t="shared" si="488"/>
        <v>0.37614678899082576</v>
      </c>
      <c r="P1325" s="1"/>
      <c r="Q1325" s="1">
        <v>16</v>
      </c>
      <c r="R1325" s="1">
        <v>188</v>
      </c>
      <c r="S1325" s="1">
        <v>104</v>
      </c>
      <c r="T1325" s="1">
        <v>16</v>
      </c>
      <c r="U1325" s="1"/>
      <c r="V1325" s="1"/>
      <c r="W1325" s="1"/>
      <c r="X1325" s="1"/>
      <c r="Y1325" s="1">
        <v>1</v>
      </c>
      <c r="Z1325" s="1"/>
      <c r="AA1325" s="1">
        <v>0</v>
      </c>
      <c r="AB1325" s="1"/>
      <c r="AC1325" s="1">
        <v>2</v>
      </c>
      <c r="AD1325" s="1"/>
      <c r="AI1325" t="str">
        <f t="shared" si="464"/>
        <v>West Warwick</v>
      </c>
      <c r="AJ1325" t="s">
        <v>1877</v>
      </c>
      <c r="AK1325" s="162">
        <v>2</v>
      </c>
      <c r="AL1325" s="7"/>
      <c r="AN1325" s="91">
        <v>44</v>
      </c>
      <c r="AO1325" s="93">
        <v>3</v>
      </c>
      <c r="AP1325" s="93">
        <v>25</v>
      </c>
      <c r="AQ1325" s="100">
        <v>78440</v>
      </c>
      <c r="AR1325" s="100">
        <f t="shared" si="489"/>
        <v>44003</v>
      </c>
      <c r="AS1325" t="s">
        <v>1753</v>
      </c>
      <c r="AT1325" s="103">
        <f t="shared" si="490"/>
        <v>4478440</v>
      </c>
      <c r="AW1325">
        <v>8.11</v>
      </c>
      <c r="AX1325">
        <v>0.18</v>
      </c>
      <c r="AY1325">
        <v>7.93</v>
      </c>
      <c r="BA1325" s="7">
        <f t="shared" si="467"/>
        <v>0</v>
      </c>
      <c r="BB1325" s="7">
        <f t="shared" si="468"/>
        <v>0</v>
      </c>
      <c r="BC1325" s="7">
        <f t="shared" si="469"/>
        <v>1</v>
      </c>
      <c r="BD1325" s="7">
        <f t="shared" si="470"/>
        <v>0</v>
      </c>
      <c r="BE1325" s="7">
        <f t="shared" si="471"/>
        <v>0</v>
      </c>
      <c r="BF1325" s="107">
        <f t="shared" si="472"/>
        <v>0</v>
      </c>
      <c r="BG1325" s="107">
        <f t="shared" si="473"/>
        <v>0</v>
      </c>
      <c r="BH1325" s="107">
        <f t="shared" si="474"/>
        <v>0.57399999999999995</v>
      </c>
      <c r="BI1325" s="107">
        <f t="shared" si="475"/>
        <v>0</v>
      </c>
      <c r="BJ1325" s="107">
        <f t="shared" si="476"/>
        <v>0</v>
      </c>
      <c r="BK1325" s="151">
        <f t="shared" si="477"/>
        <v>0</v>
      </c>
    </row>
    <row r="1326" spans="1:63" hidden="1" outlineLevel="1">
      <c r="A1326" t="s">
        <v>29</v>
      </c>
      <c r="B1326" s="9" t="s">
        <v>2235</v>
      </c>
      <c r="C1326" s="1">
        <f t="shared" si="479"/>
        <v>302</v>
      </c>
      <c r="D1326" s="7">
        <f t="shared" si="480"/>
        <v>6</v>
      </c>
      <c r="E1326" s="7">
        <f t="shared" si="481"/>
        <v>3</v>
      </c>
      <c r="F1326" s="7">
        <f t="shared" si="482"/>
        <v>1</v>
      </c>
      <c r="G1326" s="7">
        <f t="shared" si="465"/>
        <v>2</v>
      </c>
      <c r="H1326" s="48">
        <f t="shared" si="483"/>
        <v>141</v>
      </c>
      <c r="I1326" s="163">
        <f t="shared" si="484"/>
        <v>0.46688741721854304</v>
      </c>
      <c r="J1326" s="8"/>
      <c r="K1326" s="2">
        <f t="shared" si="485"/>
        <v>0</v>
      </c>
      <c r="L1326" s="2">
        <f t="shared" si="486"/>
        <v>8.6092715231788075E-2</v>
      </c>
      <c r="M1326" s="2">
        <f t="shared" si="487"/>
        <v>0.64900662251655628</v>
      </c>
      <c r="N1326" s="2">
        <f t="shared" si="491"/>
        <v>0.18211920529801323</v>
      </c>
      <c r="O1326" s="2">
        <f t="shared" si="488"/>
        <v>0.26490066225165565</v>
      </c>
      <c r="P1326" s="1"/>
      <c r="Q1326" s="1">
        <v>26</v>
      </c>
      <c r="R1326" s="1">
        <v>196</v>
      </c>
      <c r="S1326" s="1">
        <v>55</v>
      </c>
      <c r="T1326" s="1">
        <v>24</v>
      </c>
      <c r="U1326" s="1"/>
      <c r="V1326" s="1"/>
      <c r="W1326" s="1"/>
      <c r="X1326" s="1"/>
      <c r="Y1326" s="1">
        <v>1</v>
      </c>
      <c r="Z1326" s="1"/>
      <c r="AA1326" s="1">
        <v>0</v>
      </c>
      <c r="AB1326" s="1"/>
      <c r="AC1326" s="1">
        <v>0</v>
      </c>
      <c r="AD1326" s="1"/>
      <c r="AI1326" t="str">
        <f t="shared" si="464"/>
        <v>Westerly</v>
      </c>
      <c r="AJ1326" t="s">
        <v>650</v>
      </c>
      <c r="AK1326" s="162">
        <v>2</v>
      </c>
      <c r="AL1326" s="7"/>
      <c r="AN1326" s="91">
        <v>44</v>
      </c>
      <c r="AO1326" s="93">
        <v>9</v>
      </c>
      <c r="AP1326" s="93">
        <v>40</v>
      </c>
      <c r="AQ1326" s="100">
        <v>77000</v>
      </c>
      <c r="AR1326" s="100">
        <f t="shared" si="489"/>
        <v>44009</v>
      </c>
      <c r="AS1326" t="s">
        <v>1753</v>
      </c>
      <c r="AT1326" s="103">
        <f t="shared" si="490"/>
        <v>4477000</v>
      </c>
      <c r="AW1326">
        <v>74.81</v>
      </c>
      <c r="AX1326">
        <v>44.72</v>
      </c>
      <c r="AY1326">
        <v>30.09</v>
      </c>
      <c r="BA1326" s="7">
        <f t="shared" si="467"/>
        <v>0</v>
      </c>
      <c r="BB1326" s="7">
        <f t="shared" si="468"/>
        <v>0</v>
      </c>
      <c r="BC1326" s="7">
        <f t="shared" si="469"/>
        <v>1</v>
      </c>
      <c r="BD1326" s="7">
        <f t="shared" si="470"/>
        <v>0</v>
      </c>
      <c r="BE1326" s="7">
        <f t="shared" si="471"/>
        <v>0</v>
      </c>
      <c r="BF1326" s="107">
        <f t="shared" si="472"/>
        <v>0</v>
      </c>
      <c r="BG1326" s="107">
        <f t="shared" si="473"/>
        <v>0</v>
      </c>
      <c r="BH1326" s="107">
        <f t="shared" si="474"/>
        <v>0.64900000000000002</v>
      </c>
      <c r="BI1326" s="107">
        <f t="shared" si="475"/>
        <v>0</v>
      </c>
      <c r="BJ1326" s="107">
        <f t="shared" si="476"/>
        <v>0</v>
      </c>
      <c r="BK1326" s="151">
        <f t="shared" si="477"/>
        <v>0</v>
      </c>
    </row>
    <row r="1327" spans="1:63" hidden="1" outlineLevel="1">
      <c r="A1327" t="s">
        <v>749</v>
      </c>
      <c r="B1327" s="9" t="s">
        <v>2235</v>
      </c>
      <c r="C1327" s="1">
        <f>SUM(P1327:AG1327)</f>
        <v>418</v>
      </c>
      <c r="D1327" s="7">
        <f t="shared" si="480"/>
        <v>7</v>
      </c>
      <c r="E1327" s="7">
        <f t="shared" si="481"/>
        <v>3</v>
      </c>
      <c r="F1327" s="7">
        <f t="shared" si="482"/>
        <v>1</v>
      </c>
      <c r="G1327" s="7">
        <f t="shared" si="465"/>
        <v>2</v>
      </c>
      <c r="H1327" s="48">
        <f>MAX(P1327:T1327)-LARGE(P1327:T1327,2)</f>
        <v>104</v>
      </c>
      <c r="I1327" s="163">
        <f>H1327/C1327</f>
        <v>0.24880382775119617</v>
      </c>
      <c r="J1327" s="8"/>
      <c r="K1327" s="2">
        <f>IF(C1327=0,"-",P1327/C1327)</f>
        <v>0</v>
      </c>
      <c r="L1327" s="2">
        <f>IF(C1327=0,"-",Q1327/C1327)</f>
        <v>6.6985645933014357E-2</v>
      </c>
      <c r="M1327" s="2">
        <f>IF(C1327=0,"-",R1327/C1327)</f>
        <v>0.5574162679425837</v>
      </c>
      <c r="N1327" s="2">
        <f t="shared" si="491"/>
        <v>0.30861244019138756</v>
      </c>
      <c r="O1327" s="2">
        <f>IF(C1327=0,"-",(1-K1327-L1327-M1327))</f>
        <v>0.37559808612440193</v>
      </c>
      <c r="P1327" s="1"/>
      <c r="Q1327" s="1">
        <v>28</v>
      </c>
      <c r="R1327" s="1">
        <v>233</v>
      </c>
      <c r="S1327" s="1">
        <v>129</v>
      </c>
      <c r="T1327" s="1">
        <v>24</v>
      </c>
      <c r="U1327" s="1"/>
      <c r="V1327" s="1"/>
      <c r="W1327" s="1"/>
      <c r="X1327" s="1"/>
      <c r="Y1327" s="1">
        <v>3</v>
      </c>
      <c r="Z1327" s="1"/>
      <c r="AA1327" s="1">
        <v>0</v>
      </c>
      <c r="AB1327" s="1"/>
      <c r="AC1327" s="1">
        <v>1</v>
      </c>
      <c r="AD1327" s="1"/>
      <c r="AI1327" t="str">
        <f>A1327</f>
        <v>Woonsocket</v>
      </c>
      <c r="AJ1327" t="s">
        <v>949</v>
      </c>
      <c r="AK1327" s="162">
        <v>1</v>
      </c>
      <c r="AL1327" s="7"/>
      <c r="AN1327" s="91">
        <v>44</v>
      </c>
      <c r="AO1327" s="93">
        <v>7</v>
      </c>
      <c r="AP1327" s="93">
        <v>80</v>
      </c>
      <c r="AQ1327" s="100">
        <v>80780</v>
      </c>
      <c r="AR1327" s="100">
        <f t="shared" si="489"/>
        <v>44007</v>
      </c>
      <c r="AS1327" t="s">
        <v>1057</v>
      </c>
      <c r="AT1327" s="103">
        <f t="shared" si="490"/>
        <v>4480780</v>
      </c>
      <c r="AW1327">
        <v>7.96</v>
      </c>
      <c r="AX1327">
        <v>0.25</v>
      </c>
      <c r="AY1327">
        <v>7.71</v>
      </c>
      <c r="BA1327" s="7">
        <f t="shared" si="467"/>
        <v>0</v>
      </c>
      <c r="BB1327" s="7">
        <f t="shared" si="468"/>
        <v>0</v>
      </c>
      <c r="BC1327" s="7">
        <f t="shared" si="469"/>
        <v>1</v>
      </c>
      <c r="BD1327" s="7">
        <f t="shared" si="470"/>
        <v>0</v>
      </c>
      <c r="BE1327" s="7">
        <f t="shared" si="471"/>
        <v>0</v>
      </c>
      <c r="BF1327" s="107">
        <f t="shared" si="472"/>
        <v>0</v>
      </c>
      <c r="BG1327" s="107">
        <f t="shared" si="473"/>
        <v>0</v>
      </c>
      <c r="BH1327" s="107">
        <f t="shared" si="474"/>
        <v>0.55700000000000005</v>
      </c>
      <c r="BI1327" s="107">
        <f t="shared" si="475"/>
        <v>0</v>
      </c>
      <c r="BJ1327" s="107">
        <f t="shared" si="476"/>
        <v>0</v>
      </c>
      <c r="BK1327" s="151">
        <f t="shared" si="477"/>
        <v>0</v>
      </c>
    </row>
    <row r="1328" spans="1:63" hidden="1" outlineLevel="1">
      <c r="A1328" t="s">
        <v>2279</v>
      </c>
      <c r="B1328" s="9" t="s">
        <v>2235</v>
      </c>
      <c r="C1328" s="1">
        <f>SUM(P1328:AG1328)</f>
        <v>704</v>
      </c>
      <c r="D1328" s="7" t="e">
        <f t="shared" si="480"/>
        <v>#N/A</v>
      </c>
      <c r="E1328" s="7">
        <f t="shared" si="481"/>
        <v>5</v>
      </c>
      <c r="F1328" s="7">
        <f t="shared" si="482"/>
        <v>1</v>
      </c>
      <c r="G1328" s="7">
        <f t="shared" si="465"/>
        <v>4</v>
      </c>
      <c r="H1328" s="48">
        <f>MAX(P1328:T1328)-LARGE(P1328:T1328,2)</f>
        <v>360</v>
      </c>
      <c r="I1328" s="163">
        <f>H1328/C1328</f>
        <v>0.51136363636363635</v>
      </c>
      <c r="J1328" s="8"/>
      <c r="K1328" s="2">
        <f>IF(C1328=0,"-",P1328/C1328)</f>
        <v>0</v>
      </c>
      <c r="L1328" s="2">
        <f>IF(C1328=0,"-",Q1328/C1328)</f>
        <v>5.2556818181818184E-2</v>
      </c>
      <c r="M1328" s="2">
        <f>IF(C1328=0,"-",R1328/C1328)</f>
        <v>0.64772727272727271</v>
      </c>
      <c r="N1328" s="2">
        <f>IF(C1328=0,"-",S1328/C1328)</f>
        <v>7.3863636363636367E-2</v>
      </c>
      <c r="O1328" s="2">
        <f>IF(C1328=0,"-",(1-K1328-L1328-M1328))</f>
        <v>0.29971590909090906</v>
      </c>
      <c r="P1328" s="1"/>
      <c r="Q1328" s="1">
        <v>37</v>
      </c>
      <c r="R1328" s="1">
        <v>456</v>
      </c>
      <c r="S1328" s="1">
        <v>52</v>
      </c>
      <c r="T1328" s="1">
        <v>96</v>
      </c>
      <c r="U1328" s="1"/>
      <c r="V1328" s="1"/>
      <c r="W1328" s="1"/>
      <c r="X1328" s="1"/>
      <c r="Y1328" s="1">
        <v>53</v>
      </c>
      <c r="Z1328" s="3"/>
      <c r="AA1328" s="1">
        <v>1</v>
      </c>
      <c r="AB1328" s="1"/>
      <c r="AC1328" s="1">
        <v>9</v>
      </c>
      <c r="AD1328" s="1"/>
      <c r="AI1328" t="str">
        <f>A1328</f>
        <v>Mail Ballots</v>
      </c>
      <c r="AL1328" s="7"/>
      <c r="AN1328" s="91">
        <v>44</v>
      </c>
      <c r="AO1328" s="93">
        <v>99</v>
      </c>
      <c r="AQ1328" s="100">
        <v>99999</v>
      </c>
      <c r="AR1328" s="100">
        <f t="shared" si="489"/>
        <v>44099</v>
      </c>
      <c r="AT1328" s="103">
        <f t="shared" si="490"/>
        <v>4499999</v>
      </c>
      <c r="BA1328" s="7" t="e">
        <f t="shared" si="467"/>
        <v>#N/A</v>
      </c>
      <c r="BB1328" s="7">
        <f t="shared" si="468"/>
        <v>0</v>
      </c>
      <c r="BC1328" s="7">
        <f t="shared" si="469"/>
        <v>1</v>
      </c>
      <c r="BD1328" s="7">
        <f t="shared" si="470"/>
        <v>0</v>
      </c>
      <c r="BE1328" s="7">
        <f t="shared" si="471"/>
        <v>0</v>
      </c>
      <c r="BF1328" s="107" t="e">
        <f t="shared" si="472"/>
        <v>#N/A</v>
      </c>
      <c r="BG1328" s="107">
        <f t="shared" si="473"/>
        <v>0</v>
      </c>
      <c r="BH1328" s="107">
        <f t="shared" si="474"/>
        <v>0.64700000000000002</v>
      </c>
      <c r="BI1328" s="107">
        <f t="shared" si="475"/>
        <v>0</v>
      </c>
      <c r="BJ1328" s="107">
        <f t="shared" si="476"/>
        <v>0</v>
      </c>
      <c r="BK1328" s="151">
        <f t="shared" si="477"/>
        <v>0</v>
      </c>
    </row>
    <row r="1329" spans="1:63" collapsed="1">
      <c r="A1329" t="s">
        <v>3239</v>
      </c>
      <c r="B1329" s="9" t="s">
        <v>1136</v>
      </c>
      <c r="C1329" s="1">
        <f t="shared" si="479"/>
        <v>14564</v>
      </c>
      <c r="D1329" s="7" t="e">
        <f t="shared" si="480"/>
        <v>#N/A</v>
      </c>
      <c r="E1329" s="7">
        <f t="shared" si="481"/>
        <v>3</v>
      </c>
      <c r="F1329" s="7">
        <f t="shared" si="482"/>
        <v>1</v>
      </c>
      <c r="G1329" s="7">
        <f t="shared" si="465"/>
        <v>2</v>
      </c>
      <c r="H1329" s="48">
        <f t="shared" si="483"/>
        <v>5705</v>
      </c>
      <c r="I1329" s="163">
        <f t="shared" si="484"/>
        <v>0.39171930788244985</v>
      </c>
      <c r="J1329" s="8"/>
      <c r="K1329" s="2">
        <f t="shared" si="485"/>
        <v>0</v>
      </c>
      <c r="L1329" s="2">
        <f t="shared" si="486"/>
        <v>6.0422960725075532E-2</v>
      </c>
      <c r="M1329" s="2">
        <f t="shared" si="487"/>
        <v>0.63018401538039004</v>
      </c>
      <c r="N1329" s="2">
        <f t="shared" si="491"/>
        <v>0.23846470749794013</v>
      </c>
      <c r="O1329" s="2">
        <f t="shared" si="488"/>
        <v>0.30939302389453438</v>
      </c>
      <c r="P1329" s="1"/>
      <c r="Q1329" s="1">
        <f>SUM(Q1289:Q1328)</f>
        <v>880</v>
      </c>
      <c r="R1329" s="1">
        <f>SUM(R1289:R1328)</f>
        <v>9178</v>
      </c>
      <c r="S1329" s="1">
        <f t="shared" ref="S1329:Y1329" si="492">SUM(S1289:S1328)</f>
        <v>3473</v>
      </c>
      <c r="T1329" s="1">
        <f t="shared" si="492"/>
        <v>825</v>
      </c>
      <c r="U1329" s="1"/>
      <c r="V1329" s="1"/>
      <c r="W1329" s="1"/>
      <c r="X1329" s="1"/>
      <c r="Y1329" s="1">
        <f t="shared" si="492"/>
        <v>131</v>
      </c>
      <c r="Z1329" s="1"/>
      <c r="AA1329" s="1">
        <f>SUM(AA1289:AA1328)</f>
        <v>37</v>
      </c>
      <c r="AB1329" s="1"/>
      <c r="AC1329" s="1">
        <f>SUM(AC1289:AC1328)</f>
        <v>40</v>
      </c>
      <c r="AD1329" s="1"/>
      <c r="AI1329" t="str">
        <f t="shared" ref="AI1329:AI1391" si="493">A1329</f>
        <v>Rhode Island</v>
      </c>
      <c r="AN1329" s="91">
        <v>44</v>
      </c>
      <c r="AR1329" s="91">
        <v>44</v>
      </c>
      <c r="AS1329" t="s">
        <v>1662</v>
      </c>
      <c r="AT1329" s="91">
        <v>44</v>
      </c>
      <c r="AW1329">
        <v>1545.05</v>
      </c>
      <c r="AX1329">
        <v>500.12</v>
      </c>
      <c r="AY1329">
        <v>1044.93</v>
      </c>
      <c r="BA1329" s="7" t="e">
        <f t="shared" si="467"/>
        <v>#N/A</v>
      </c>
      <c r="BB1329" s="7">
        <f t="shared" si="468"/>
        <v>0</v>
      </c>
      <c r="BC1329" s="7">
        <f t="shared" si="469"/>
        <v>1</v>
      </c>
      <c r="BD1329" s="7">
        <f t="shared" si="470"/>
        <v>0</v>
      </c>
      <c r="BE1329" s="7">
        <f t="shared" si="471"/>
        <v>0</v>
      </c>
      <c r="BF1329" s="107" t="e">
        <f t="shared" si="472"/>
        <v>#N/A</v>
      </c>
      <c r="BG1329" s="107">
        <f t="shared" si="473"/>
        <v>0</v>
      </c>
      <c r="BH1329" s="107">
        <f t="shared" si="474"/>
        <v>0.63</v>
      </c>
      <c r="BI1329" s="107">
        <f t="shared" si="475"/>
        <v>0</v>
      </c>
      <c r="BJ1329" s="107">
        <f t="shared" si="476"/>
        <v>0</v>
      </c>
      <c r="BK1329" s="151">
        <f t="shared" si="477"/>
        <v>0</v>
      </c>
    </row>
    <row r="1330" spans="1:63">
      <c r="B1330" s="9"/>
      <c r="C1330" s="1"/>
      <c r="D1330" s="7"/>
      <c r="E1330" s="7"/>
      <c r="F1330" s="7"/>
      <c r="G1330" s="7"/>
      <c r="H1330" s="48"/>
      <c r="I1330" s="163"/>
      <c r="K1330" s="2"/>
      <c r="L1330" s="2"/>
      <c r="M1330" s="2"/>
      <c r="N1330" s="2"/>
      <c r="O1330" s="2"/>
      <c r="P1330" s="1"/>
      <c r="Q1330" s="1"/>
      <c r="R1330" s="1"/>
      <c r="S1330" s="1"/>
      <c r="T1330" s="1"/>
      <c r="U1330" s="1"/>
      <c r="V1330" s="1"/>
      <c r="W1330" s="1"/>
      <c r="X1330" s="1"/>
      <c r="Y1330" s="1"/>
      <c r="Z1330" s="76"/>
      <c r="AA1330" s="1"/>
      <c r="AB1330" s="1"/>
      <c r="AC1330" s="1"/>
      <c r="AD1330" s="1"/>
      <c r="BA1330" s="7"/>
      <c r="BB1330" s="7"/>
      <c r="BC1330" s="7"/>
      <c r="BD1330" s="7"/>
      <c r="BE1330" s="7"/>
      <c r="BF1330" s="107"/>
      <c r="BG1330" s="107"/>
      <c r="BH1330" s="107"/>
      <c r="BI1330" s="107"/>
      <c r="BJ1330" s="107"/>
      <c r="BK1330" s="151"/>
    </row>
    <row r="1331" spans="1:63" hidden="1" outlineLevel="1">
      <c r="A1331" t="s">
        <v>1874</v>
      </c>
      <c r="B1331" s="9" t="s">
        <v>3039</v>
      </c>
      <c r="C1331" s="1">
        <f t="shared" ref="C1331:C1394" si="494">SUM(P1331:AG1331)</f>
        <v>204</v>
      </c>
      <c r="D1331" s="7">
        <f t="shared" ref="D1331:D1394" si="495">RANK(P1331,(P1331:AG1331))</f>
        <v>5</v>
      </c>
      <c r="E1331" s="7">
        <f t="shared" ref="E1331:E1394" si="496">RANK(Q1331,(P1331:AG1331))</f>
        <v>4</v>
      </c>
      <c r="F1331" s="7">
        <f t="shared" ref="F1331:F1394" si="497">IF(R1331&gt;0,RANK(R1331,(P1331:AG1331)),0)</f>
        <v>1</v>
      </c>
      <c r="G1331" s="7">
        <f t="shared" si="465"/>
        <v>2</v>
      </c>
      <c r="H1331" s="48">
        <f t="shared" ref="H1331:H1394" si="498">MAX(P1331:T1331)-LARGE(P1331:T1331,2)</f>
        <v>28</v>
      </c>
      <c r="I1331" s="163">
        <f t="shared" ref="I1331:I1394" si="499">H1331/C1331</f>
        <v>0.13725490196078433</v>
      </c>
      <c r="J1331" s="8"/>
      <c r="K1331" s="2">
        <f t="shared" ref="K1331:K1394" si="500">IF(C1331=0,"-",P1331/C1331)</f>
        <v>1.9607843137254902E-2</v>
      </c>
      <c r="L1331" s="2">
        <f t="shared" ref="L1331:L1394" si="501">IF(C1331=0,"-",Q1331/C1331)</f>
        <v>9.3137254901960786E-2</v>
      </c>
      <c r="M1331" s="2">
        <f t="shared" ref="M1331:M1394" si="502">IF(C1331=0,"-",R1331/C1331)</f>
        <v>0.38235294117647056</v>
      </c>
      <c r="N1331" s="2">
        <f t="shared" ref="N1331:N1394" si="503">IF(C1331=0,"-",S1331/C1331)</f>
        <v>0.24509803921568626</v>
      </c>
      <c r="O1331" s="2">
        <f t="shared" ref="O1331:O1394" si="504">IF(C1331=0,"-",(1-K1331-L1331-M1331-N1331))</f>
        <v>0.25980392156862742</v>
      </c>
      <c r="P1331" s="1">
        <v>4</v>
      </c>
      <c r="Q1331" s="1">
        <v>19</v>
      </c>
      <c r="R1331" s="1">
        <v>78</v>
      </c>
      <c r="S1331" s="1">
        <v>50</v>
      </c>
      <c r="T1331" s="1">
        <v>50</v>
      </c>
      <c r="U1331" s="1">
        <v>3</v>
      </c>
      <c r="V1331" s="1"/>
      <c r="W1331" s="1"/>
      <c r="X1331" s="1"/>
      <c r="Y1331" s="1"/>
      <c r="Z1331" s="1"/>
      <c r="AA1331" s="1">
        <v>0</v>
      </c>
      <c r="AB1331" s="1"/>
      <c r="AC1331" s="1"/>
      <c r="AD1331" s="1"/>
      <c r="AI1331" t="str">
        <f t="shared" si="493"/>
        <v>Addison</v>
      </c>
      <c r="AJ1331" t="s">
        <v>1874</v>
      </c>
      <c r="AK1331" s="148">
        <v>1</v>
      </c>
      <c r="AL1331" s="7"/>
      <c r="AN1331" s="91">
        <v>50</v>
      </c>
      <c r="AO1331" s="93">
        <v>1</v>
      </c>
      <c r="AP1331" s="93">
        <v>5</v>
      </c>
      <c r="AQ1331" s="100">
        <v>325</v>
      </c>
      <c r="AR1331" s="100">
        <f t="shared" ref="AR1331:AR1394" si="505">AN1331*1000+AO1331</f>
        <v>50001</v>
      </c>
      <c r="AS1331" s="9" t="s">
        <v>1753</v>
      </c>
      <c r="AT1331" s="103">
        <f t="shared" ref="AT1331:AT1394" si="506">AN1331*100000+AQ1331</f>
        <v>5000325</v>
      </c>
      <c r="AW1331">
        <v>48.97</v>
      </c>
      <c r="AX1331">
        <v>7.25</v>
      </c>
      <c r="AY1331">
        <v>41.73</v>
      </c>
      <c r="BA1331" s="7">
        <f t="shared" si="467"/>
        <v>0</v>
      </c>
      <c r="BB1331" s="7">
        <f t="shared" si="468"/>
        <v>0</v>
      </c>
      <c r="BC1331" s="7">
        <f t="shared" si="469"/>
        <v>1</v>
      </c>
      <c r="BD1331" s="7">
        <f t="shared" si="470"/>
        <v>0</v>
      </c>
      <c r="BE1331" s="7">
        <f t="shared" si="471"/>
        <v>0</v>
      </c>
      <c r="BF1331" s="107">
        <f t="shared" si="472"/>
        <v>0</v>
      </c>
      <c r="BG1331" s="107">
        <f t="shared" si="473"/>
        <v>0</v>
      </c>
      <c r="BH1331" s="107">
        <f t="shared" si="474"/>
        <v>0.38200000000000001</v>
      </c>
      <c r="BI1331" s="107">
        <f t="shared" si="475"/>
        <v>0</v>
      </c>
      <c r="BJ1331" s="107">
        <f t="shared" si="476"/>
        <v>0</v>
      </c>
      <c r="BK1331" s="151">
        <f t="shared" si="477"/>
        <v>0</v>
      </c>
    </row>
    <row r="1332" spans="1:63" hidden="1" outlineLevel="1">
      <c r="A1332" t="s">
        <v>1718</v>
      </c>
      <c r="B1332" s="9" t="s">
        <v>3039</v>
      </c>
      <c r="C1332" s="1">
        <f t="shared" si="494"/>
        <v>65</v>
      </c>
      <c r="D1332" s="7">
        <f t="shared" si="495"/>
        <v>6</v>
      </c>
      <c r="E1332" s="7">
        <f t="shared" si="496"/>
        <v>4</v>
      </c>
      <c r="F1332" s="7">
        <f t="shared" si="497"/>
        <v>2</v>
      </c>
      <c r="G1332" s="7">
        <f t="shared" si="465"/>
        <v>1</v>
      </c>
      <c r="H1332" s="48">
        <f t="shared" si="498"/>
        <v>3</v>
      </c>
      <c r="I1332" s="163">
        <f t="shared" si="499"/>
        <v>4.6153846153846156E-2</v>
      </c>
      <c r="J1332" s="8"/>
      <c r="K1332" s="2">
        <f t="shared" si="500"/>
        <v>0</v>
      </c>
      <c r="L1332" s="2">
        <f t="shared" si="501"/>
        <v>0.13846153846153847</v>
      </c>
      <c r="M1332" s="2">
        <f t="shared" si="502"/>
        <v>0.30769230769230771</v>
      </c>
      <c r="N1332" s="2">
        <f t="shared" si="503"/>
        <v>0.35384615384615387</v>
      </c>
      <c r="O1332" s="2">
        <f t="shared" si="504"/>
        <v>0.2</v>
      </c>
      <c r="P1332" s="1">
        <v>0</v>
      </c>
      <c r="Q1332" s="1">
        <v>9</v>
      </c>
      <c r="R1332" s="1">
        <v>20</v>
      </c>
      <c r="S1332" s="1">
        <v>23</v>
      </c>
      <c r="T1332" s="1">
        <v>12</v>
      </c>
      <c r="U1332" s="1">
        <v>0</v>
      </c>
      <c r="V1332" s="1"/>
      <c r="W1332" s="1"/>
      <c r="X1332" s="1"/>
      <c r="Y1332" s="1"/>
      <c r="Z1332" s="1"/>
      <c r="AA1332" s="1">
        <v>1</v>
      </c>
      <c r="AB1332" s="1"/>
      <c r="AC1332" s="1"/>
      <c r="AD1332" s="1"/>
      <c r="AI1332" t="str">
        <f t="shared" si="493"/>
        <v>Albany</v>
      </c>
      <c r="AJ1332" t="s">
        <v>2223</v>
      </c>
      <c r="AK1332" s="148">
        <v>1</v>
      </c>
      <c r="AL1332" s="7"/>
      <c r="AN1332" s="91">
        <v>50</v>
      </c>
      <c r="AO1332" s="93">
        <v>19</v>
      </c>
      <c r="AP1332" s="93">
        <v>5</v>
      </c>
      <c r="AQ1332" s="100">
        <v>475</v>
      </c>
      <c r="AR1332" s="100">
        <f t="shared" si="505"/>
        <v>50019</v>
      </c>
      <c r="AS1332" s="9" t="s">
        <v>1753</v>
      </c>
      <c r="AT1332" s="103">
        <f t="shared" si="506"/>
        <v>5000475</v>
      </c>
      <c r="AW1332">
        <v>38.68</v>
      </c>
      <c r="AX1332">
        <v>0.2</v>
      </c>
      <c r="AY1332">
        <v>38.479999999999997</v>
      </c>
      <c r="BA1332" s="7">
        <f t="shared" si="467"/>
        <v>0</v>
      </c>
      <c r="BB1332" s="7">
        <f t="shared" si="468"/>
        <v>0</v>
      </c>
      <c r="BC1332" s="7">
        <f t="shared" si="469"/>
        <v>0</v>
      </c>
      <c r="BD1332" s="7">
        <f t="shared" si="470"/>
        <v>1</v>
      </c>
      <c r="BE1332" s="7">
        <f t="shared" si="471"/>
        <v>0</v>
      </c>
      <c r="BF1332" s="107">
        <f t="shared" si="472"/>
        <v>0</v>
      </c>
      <c r="BG1332" s="107">
        <f t="shared" si="473"/>
        <v>0</v>
      </c>
      <c r="BH1332" s="107">
        <f t="shared" si="474"/>
        <v>0</v>
      </c>
      <c r="BI1332" s="107">
        <f t="shared" si="475"/>
        <v>0.35299999999999998</v>
      </c>
      <c r="BJ1332" s="107">
        <f t="shared" si="476"/>
        <v>0</v>
      </c>
      <c r="BK1332" s="151">
        <f t="shared" si="477"/>
        <v>0</v>
      </c>
    </row>
    <row r="1333" spans="1:63" hidden="1" outlineLevel="1">
      <c r="A1333" t="s">
        <v>3515</v>
      </c>
      <c r="B1333" s="9" t="s">
        <v>3039</v>
      </c>
      <c r="C1333" s="1">
        <f t="shared" si="494"/>
        <v>270</v>
      </c>
      <c r="D1333" s="7">
        <f t="shared" si="495"/>
        <v>5</v>
      </c>
      <c r="E1333" s="7">
        <f t="shared" si="496"/>
        <v>4</v>
      </c>
      <c r="F1333" s="7">
        <f t="shared" si="497"/>
        <v>1</v>
      </c>
      <c r="G1333" s="7">
        <f t="shared" si="465"/>
        <v>2</v>
      </c>
      <c r="H1333" s="48">
        <f t="shared" si="498"/>
        <v>34</v>
      </c>
      <c r="I1333" s="163">
        <f t="shared" si="499"/>
        <v>0.12592592592592591</v>
      </c>
      <c r="J1333" s="8"/>
      <c r="K1333" s="2">
        <f t="shared" si="500"/>
        <v>1.8518518518518517E-2</v>
      </c>
      <c r="L1333" s="2">
        <f t="shared" si="501"/>
        <v>0.10740740740740741</v>
      </c>
      <c r="M1333" s="2">
        <f t="shared" si="502"/>
        <v>0.37037037037037035</v>
      </c>
      <c r="N1333" s="2">
        <f t="shared" si="503"/>
        <v>0.24444444444444444</v>
      </c>
      <c r="O1333" s="2">
        <f t="shared" si="504"/>
        <v>0.2592592592592593</v>
      </c>
      <c r="P1333" s="1">
        <v>5</v>
      </c>
      <c r="Q1333" s="1">
        <v>29</v>
      </c>
      <c r="R1333" s="1">
        <v>100</v>
      </c>
      <c r="S1333" s="1">
        <v>66</v>
      </c>
      <c r="T1333" s="1">
        <v>62</v>
      </c>
      <c r="U1333" s="1">
        <v>3</v>
      </c>
      <c r="V1333" s="1"/>
      <c r="W1333" s="1"/>
      <c r="X1333" s="1"/>
      <c r="Y1333" s="1"/>
      <c r="Z1333" s="1"/>
      <c r="AA1333" s="1">
        <v>5</v>
      </c>
      <c r="AB1333" s="1"/>
      <c r="AC1333" s="1"/>
      <c r="AD1333" s="1"/>
      <c r="AI1333" t="str">
        <f t="shared" si="493"/>
        <v>Alburgh</v>
      </c>
      <c r="AJ1333" t="s">
        <v>2363</v>
      </c>
      <c r="AK1333" s="148">
        <v>1</v>
      </c>
      <c r="AL1333" s="7"/>
      <c r="AN1333" s="91">
        <v>50</v>
      </c>
      <c r="AO1333" s="93">
        <v>13</v>
      </c>
      <c r="AP1333" s="93">
        <v>5</v>
      </c>
      <c r="AQ1333" s="100">
        <v>700</v>
      </c>
      <c r="AR1333" s="100">
        <f t="shared" si="505"/>
        <v>50013</v>
      </c>
      <c r="AS1333" s="9" t="s">
        <v>1753</v>
      </c>
      <c r="AT1333" s="103">
        <f t="shared" si="506"/>
        <v>5000700</v>
      </c>
      <c r="AW1333">
        <v>48.8</v>
      </c>
      <c r="AX1333">
        <v>19.5</v>
      </c>
      <c r="AY1333">
        <v>29.3</v>
      </c>
      <c r="BA1333" s="7">
        <f t="shared" si="467"/>
        <v>0</v>
      </c>
      <c r="BB1333" s="7">
        <f t="shared" si="468"/>
        <v>0</v>
      </c>
      <c r="BC1333" s="7">
        <f t="shared" si="469"/>
        <v>1</v>
      </c>
      <c r="BD1333" s="7">
        <f t="shared" si="470"/>
        <v>0</v>
      </c>
      <c r="BE1333" s="7">
        <f t="shared" si="471"/>
        <v>0</v>
      </c>
      <c r="BF1333" s="107">
        <f t="shared" si="472"/>
        <v>0</v>
      </c>
      <c r="BG1333" s="107">
        <f t="shared" si="473"/>
        <v>0</v>
      </c>
      <c r="BH1333" s="107">
        <f t="shared" si="474"/>
        <v>0.37</v>
      </c>
      <c r="BI1333" s="107">
        <f t="shared" si="475"/>
        <v>0</v>
      </c>
      <c r="BJ1333" s="107">
        <f t="shared" si="476"/>
        <v>0</v>
      </c>
      <c r="BK1333" s="151">
        <f t="shared" si="477"/>
        <v>0</v>
      </c>
    </row>
    <row r="1334" spans="1:63" hidden="1" outlineLevel="1">
      <c r="A1334" t="s">
        <v>793</v>
      </c>
      <c r="B1334" s="9" t="s">
        <v>3039</v>
      </c>
      <c r="C1334" s="1">
        <f t="shared" si="494"/>
        <v>70</v>
      </c>
      <c r="D1334" s="7">
        <f t="shared" si="495"/>
        <v>7</v>
      </c>
      <c r="E1334" s="7">
        <f t="shared" si="496"/>
        <v>4</v>
      </c>
      <c r="F1334" s="7">
        <f t="shared" si="497"/>
        <v>1</v>
      </c>
      <c r="G1334" s="7">
        <f t="shared" si="465"/>
        <v>1</v>
      </c>
      <c r="H1334" s="48">
        <f t="shared" si="498"/>
        <v>0</v>
      </c>
      <c r="I1334" s="163">
        <f t="shared" si="499"/>
        <v>0</v>
      </c>
      <c r="J1334" s="8"/>
      <c r="K1334" s="2">
        <f t="shared" si="500"/>
        <v>0</v>
      </c>
      <c r="L1334" s="2">
        <f t="shared" si="501"/>
        <v>0.1</v>
      </c>
      <c r="M1334" s="2">
        <f t="shared" si="502"/>
        <v>0.3</v>
      </c>
      <c r="N1334" s="2">
        <f t="shared" si="503"/>
        <v>0.3</v>
      </c>
      <c r="O1334" s="2">
        <f t="shared" si="504"/>
        <v>0.3000000000000001</v>
      </c>
      <c r="P1334" s="1">
        <v>0</v>
      </c>
      <c r="Q1334" s="1">
        <v>7</v>
      </c>
      <c r="R1334" s="1">
        <v>21</v>
      </c>
      <c r="S1334" s="1">
        <v>21</v>
      </c>
      <c r="T1334" s="1">
        <v>19</v>
      </c>
      <c r="U1334" s="1">
        <v>1</v>
      </c>
      <c r="V1334" s="1"/>
      <c r="W1334" s="1"/>
      <c r="X1334" s="1"/>
      <c r="Y1334" s="1"/>
      <c r="Z1334" s="1"/>
      <c r="AA1334" s="1">
        <v>1</v>
      </c>
      <c r="AB1334" s="1"/>
      <c r="AC1334" s="1"/>
      <c r="AD1334" s="1"/>
      <c r="AI1334" t="str">
        <f t="shared" si="493"/>
        <v>Andover</v>
      </c>
      <c r="AJ1334" t="s">
        <v>1890</v>
      </c>
      <c r="AK1334" s="148">
        <v>1</v>
      </c>
      <c r="AL1334" s="7"/>
      <c r="AN1334" s="91">
        <v>50</v>
      </c>
      <c r="AO1334" s="93">
        <v>27</v>
      </c>
      <c r="AP1334" s="93">
        <v>5</v>
      </c>
      <c r="AQ1334" s="100">
        <v>1300</v>
      </c>
      <c r="AR1334" s="100">
        <f t="shared" si="505"/>
        <v>50027</v>
      </c>
      <c r="AS1334" s="9" t="s">
        <v>1753</v>
      </c>
      <c r="AT1334" s="103">
        <f t="shared" si="506"/>
        <v>5001300</v>
      </c>
      <c r="AW1334">
        <v>28.78</v>
      </c>
      <c r="AX1334">
        <v>0.01</v>
      </c>
      <c r="AY1334">
        <v>28.77</v>
      </c>
      <c r="BA1334" s="7">
        <f t="shared" si="467"/>
        <v>0</v>
      </c>
      <c r="BB1334" s="7">
        <f t="shared" si="468"/>
        <v>0</v>
      </c>
      <c r="BC1334" s="7">
        <f t="shared" si="469"/>
        <v>1</v>
      </c>
      <c r="BD1334" s="7">
        <f t="shared" si="470"/>
        <v>1</v>
      </c>
      <c r="BE1334" s="7">
        <f t="shared" si="471"/>
        <v>0</v>
      </c>
      <c r="BF1334" s="107">
        <f t="shared" si="472"/>
        <v>0</v>
      </c>
      <c r="BG1334" s="107">
        <f t="shared" si="473"/>
        <v>0</v>
      </c>
      <c r="BH1334" s="107">
        <f t="shared" si="474"/>
        <v>0.3</v>
      </c>
      <c r="BI1334" s="107">
        <f t="shared" si="475"/>
        <v>0.3</v>
      </c>
      <c r="BJ1334" s="107">
        <f t="shared" si="476"/>
        <v>0</v>
      </c>
      <c r="BK1334" s="151">
        <f t="shared" si="477"/>
        <v>3</v>
      </c>
    </row>
    <row r="1335" spans="1:63" hidden="1" outlineLevel="1">
      <c r="A1335" t="s">
        <v>880</v>
      </c>
      <c r="B1335" s="9" t="s">
        <v>3039</v>
      </c>
      <c r="C1335" s="1">
        <f t="shared" si="494"/>
        <v>274</v>
      </c>
      <c r="D1335" s="7">
        <f t="shared" si="495"/>
        <v>5</v>
      </c>
      <c r="E1335" s="7">
        <f t="shared" si="496"/>
        <v>4</v>
      </c>
      <c r="F1335" s="7">
        <f t="shared" si="497"/>
        <v>1</v>
      </c>
      <c r="G1335" s="7">
        <f t="shared" si="465"/>
        <v>3</v>
      </c>
      <c r="H1335" s="48">
        <f t="shared" si="498"/>
        <v>28</v>
      </c>
      <c r="I1335" s="163">
        <f t="shared" si="499"/>
        <v>0.10218978102189781</v>
      </c>
      <c r="J1335" s="8"/>
      <c r="K1335" s="2">
        <f t="shared" si="500"/>
        <v>2.9197080291970802E-2</v>
      </c>
      <c r="L1335" s="2">
        <f t="shared" si="501"/>
        <v>0.10583941605839416</v>
      </c>
      <c r="M1335" s="2">
        <f t="shared" si="502"/>
        <v>0.37591240875912407</v>
      </c>
      <c r="N1335" s="2">
        <f t="shared" si="503"/>
        <v>0.20072992700729927</v>
      </c>
      <c r="O1335" s="2">
        <f t="shared" si="504"/>
        <v>0.28832116788321172</v>
      </c>
      <c r="P1335" s="1">
        <v>8</v>
      </c>
      <c r="Q1335" s="1">
        <v>29</v>
      </c>
      <c r="R1335" s="1">
        <v>103</v>
      </c>
      <c r="S1335" s="1">
        <v>55</v>
      </c>
      <c r="T1335" s="1">
        <v>75</v>
      </c>
      <c r="U1335" s="1">
        <v>3</v>
      </c>
      <c r="V1335" s="1"/>
      <c r="W1335" s="1"/>
      <c r="X1335" s="1"/>
      <c r="Y1335" s="1"/>
      <c r="Z1335" s="1"/>
      <c r="AA1335" s="1">
        <v>1</v>
      </c>
      <c r="AB1335" s="1"/>
      <c r="AC1335" s="1"/>
      <c r="AD1335" s="1"/>
      <c r="AI1335" t="str">
        <f t="shared" si="493"/>
        <v>Arlington</v>
      </c>
      <c r="AJ1335" t="s">
        <v>2116</v>
      </c>
      <c r="AK1335" s="148">
        <v>1</v>
      </c>
      <c r="AL1335" s="7"/>
      <c r="AN1335" s="91">
        <v>50</v>
      </c>
      <c r="AO1335" s="93">
        <v>3</v>
      </c>
      <c r="AP1335" s="93">
        <v>5</v>
      </c>
      <c r="AQ1335" s="100">
        <v>1450</v>
      </c>
      <c r="AR1335" s="100">
        <f t="shared" si="505"/>
        <v>50003</v>
      </c>
      <c r="AS1335" s="9" t="s">
        <v>1753</v>
      </c>
      <c r="AT1335" s="103">
        <f t="shared" si="506"/>
        <v>5001450</v>
      </c>
      <c r="AW1335">
        <v>42.44</v>
      </c>
      <c r="AX1335">
        <v>0.02</v>
      </c>
      <c r="AY1335">
        <v>42.42</v>
      </c>
      <c r="BA1335" s="7">
        <f t="shared" si="467"/>
        <v>0</v>
      </c>
      <c r="BB1335" s="7">
        <f t="shared" si="468"/>
        <v>0</v>
      </c>
      <c r="BC1335" s="7">
        <f t="shared" si="469"/>
        <v>1</v>
      </c>
      <c r="BD1335" s="7">
        <f t="shared" si="470"/>
        <v>0</v>
      </c>
      <c r="BE1335" s="7">
        <f t="shared" si="471"/>
        <v>0</v>
      </c>
      <c r="BF1335" s="107">
        <f t="shared" si="472"/>
        <v>0</v>
      </c>
      <c r="BG1335" s="107">
        <f t="shared" si="473"/>
        <v>0</v>
      </c>
      <c r="BH1335" s="107">
        <f t="shared" si="474"/>
        <v>0.375</v>
      </c>
      <c r="BI1335" s="107">
        <f t="shared" si="475"/>
        <v>0</v>
      </c>
      <c r="BJ1335" s="107">
        <f t="shared" si="476"/>
        <v>0</v>
      </c>
      <c r="BK1335" s="151">
        <f t="shared" si="477"/>
        <v>0</v>
      </c>
    </row>
    <row r="1336" spans="1:63" hidden="1" outlineLevel="1">
      <c r="A1336" t="s">
        <v>2342</v>
      </c>
      <c r="B1336" s="9" t="s">
        <v>3039</v>
      </c>
      <c r="C1336" s="1">
        <f t="shared" si="494"/>
        <v>27</v>
      </c>
      <c r="D1336" s="7">
        <f t="shared" si="495"/>
        <v>4</v>
      </c>
      <c r="E1336" s="7">
        <f t="shared" si="496"/>
        <v>4</v>
      </c>
      <c r="F1336" s="7">
        <f t="shared" si="497"/>
        <v>2</v>
      </c>
      <c r="G1336" s="7">
        <f t="shared" ref="G1336:G1399" si="507">IF(S1336&gt;0,RANK(S1336,(P1336:AD1336)),0)</f>
        <v>3</v>
      </c>
      <c r="H1336" s="48">
        <f t="shared" si="498"/>
        <v>1</v>
      </c>
      <c r="I1336" s="163">
        <f t="shared" si="499"/>
        <v>3.7037037037037035E-2</v>
      </c>
      <c r="J1336" s="8"/>
      <c r="K1336" s="2">
        <f t="shared" si="500"/>
        <v>3.7037037037037035E-2</v>
      </c>
      <c r="L1336" s="2">
        <f t="shared" si="501"/>
        <v>3.7037037037037035E-2</v>
      </c>
      <c r="M1336" s="2">
        <f t="shared" si="502"/>
        <v>0.33333333333333331</v>
      </c>
      <c r="N1336" s="2">
        <f t="shared" si="503"/>
        <v>0.22222222222222221</v>
      </c>
      <c r="O1336" s="2">
        <f t="shared" si="504"/>
        <v>0.37037037037037057</v>
      </c>
      <c r="P1336" s="1">
        <v>1</v>
      </c>
      <c r="Q1336" s="1">
        <v>1</v>
      </c>
      <c r="R1336" s="1">
        <v>9</v>
      </c>
      <c r="S1336" s="1">
        <v>6</v>
      </c>
      <c r="T1336" s="1">
        <v>10</v>
      </c>
      <c r="U1336" s="1">
        <v>0</v>
      </c>
      <c r="V1336" s="1"/>
      <c r="W1336" s="1"/>
      <c r="X1336" s="1"/>
      <c r="Y1336" s="1"/>
      <c r="Z1336" s="1"/>
      <c r="AA1336" s="1">
        <v>0</v>
      </c>
      <c r="AB1336" s="1"/>
      <c r="AC1336" s="1"/>
      <c r="AD1336" s="1"/>
      <c r="AI1336" t="str">
        <f t="shared" si="493"/>
        <v>Athens</v>
      </c>
      <c r="AJ1336" t="s">
        <v>2523</v>
      </c>
      <c r="AK1336" s="148">
        <v>1</v>
      </c>
      <c r="AL1336" s="7"/>
      <c r="AN1336" s="91">
        <v>50</v>
      </c>
      <c r="AO1336" s="93">
        <v>25</v>
      </c>
      <c r="AP1336" s="93">
        <v>5</v>
      </c>
      <c r="AQ1336" s="100">
        <v>1900</v>
      </c>
      <c r="AR1336" s="100">
        <f t="shared" si="505"/>
        <v>50025</v>
      </c>
      <c r="AS1336" s="9" t="s">
        <v>1753</v>
      </c>
      <c r="AT1336" s="103">
        <f t="shared" si="506"/>
        <v>5001900</v>
      </c>
      <c r="AW1336">
        <v>13.08</v>
      </c>
      <c r="AX1336">
        <v>0.04</v>
      </c>
      <c r="AY1336">
        <v>13.04</v>
      </c>
      <c r="BA1336" s="7">
        <f t="shared" si="467"/>
        <v>0</v>
      </c>
      <c r="BB1336" s="7">
        <f t="shared" si="468"/>
        <v>0</v>
      </c>
      <c r="BC1336" s="7">
        <f t="shared" si="469"/>
        <v>0</v>
      </c>
      <c r="BD1336" s="7">
        <f t="shared" si="470"/>
        <v>0</v>
      </c>
      <c r="BE1336" s="7">
        <f t="shared" si="471"/>
        <v>1</v>
      </c>
      <c r="BF1336" s="107">
        <f t="shared" si="472"/>
        <v>0</v>
      </c>
      <c r="BG1336" s="107">
        <f t="shared" si="473"/>
        <v>0</v>
      </c>
      <c r="BH1336" s="107">
        <f t="shared" si="474"/>
        <v>0</v>
      </c>
      <c r="BI1336" s="107">
        <f t="shared" si="475"/>
        <v>0</v>
      </c>
      <c r="BJ1336" s="107">
        <f t="shared" si="476"/>
        <v>0.37</v>
      </c>
      <c r="BK1336" s="151">
        <f t="shared" si="477"/>
        <v>0</v>
      </c>
    </row>
    <row r="1337" spans="1:63" hidden="1" outlineLevel="1">
      <c r="A1337" t="s">
        <v>1531</v>
      </c>
      <c r="B1337" s="9" t="s">
        <v>3039</v>
      </c>
      <c r="C1337" s="1">
        <f t="shared" si="494"/>
        <v>156</v>
      </c>
      <c r="D1337" s="7">
        <f t="shared" si="495"/>
        <v>5</v>
      </c>
      <c r="E1337" s="7">
        <f t="shared" si="496"/>
        <v>4</v>
      </c>
      <c r="F1337" s="7">
        <f t="shared" si="497"/>
        <v>2</v>
      </c>
      <c r="G1337" s="7">
        <f t="shared" si="507"/>
        <v>1</v>
      </c>
      <c r="H1337" s="48">
        <f t="shared" si="498"/>
        <v>11</v>
      </c>
      <c r="I1337" s="163">
        <f t="shared" si="499"/>
        <v>7.0512820512820512E-2</v>
      </c>
      <c r="J1337" s="8"/>
      <c r="K1337" s="2">
        <f t="shared" si="500"/>
        <v>3.2051282051282048E-2</v>
      </c>
      <c r="L1337" s="2">
        <f t="shared" si="501"/>
        <v>0.10256410256410256</v>
      </c>
      <c r="M1337" s="2">
        <f t="shared" si="502"/>
        <v>0.30128205128205127</v>
      </c>
      <c r="N1337" s="2">
        <f t="shared" si="503"/>
        <v>0.37179487179487181</v>
      </c>
      <c r="O1337" s="2">
        <f t="shared" si="504"/>
        <v>0.19230769230769229</v>
      </c>
      <c r="P1337" s="1">
        <v>5</v>
      </c>
      <c r="Q1337" s="1">
        <v>16</v>
      </c>
      <c r="R1337" s="1">
        <v>47</v>
      </c>
      <c r="S1337" s="1">
        <v>58</v>
      </c>
      <c r="T1337" s="1">
        <v>29</v>
      </c>
      <c r="U1337" s="1">
        <v>1</v>
      </c>
      <c r="V1337" s="1"/>
      <c r="W1337" s="1"/>
      <c r="X1337" s="1"/>
      <c r="Y1337" s="1"/>
      <c r="Z1337" s="1"/>
      <c r="AA1337" s="1">
        <v>0</v>
      </c>
      <c r="AB1337" s="1"/>
      <c r="AC1337" s="1"/>
      <c r="AD1337" s="1"/>
      <c r="AI1337" t="str">
        <f t="shared" si="493"/>
        <v>Bakersfield</v>
      </c>
      <c r="AJ1337" t="s">
        <v>2477</v>
      </c>
      <c r="AK1337" s="148">
        <v>1</v>
      </c>
      <c r="AL1337" s="7"/>
      <c r="AN1337" s="91">
        <v>50</v>
      </c>
      <c r="AO1337" s="93">
        <v>11</v>
      </c>
      <c r="AP1337" s="93">
        <v>10</v>
      </c>
      <c r="AQ1337" s="100">
        <v>2500</v>
      </c>
      <c r="AR1337" s="100">
        <f t="shared" si="505"/>
        <v>50011</v>
      </c>
      <c r="AS1337" s="9" t="s">
        <v>1753</v>
      </c>
      <c r="AT1337" s="103">
        <f t="shared" si="506"/>
        <v>5002500</v>
      </c>
      <c r="AW1337">
        <v>44.62</v>
      </c>
      <c r="AX1337">
        <v>0.03</v>
      </c>
      <c r="AY1337">
        <v>44.59</v>
      </c>
      <c r="BA1337" s="7">
        <f t="shared" si="467"/>
        <v>0</v>
      </c>
      <c r="BB1337" s="7">
        <f t="shared" si="468"/>
        <v>0</v>
      </c>
      <c r="BC1337" s="7">
        <f t="shared" si="469"/>
        <v>0</v>
      </c>
      <c r="BD1337" s="7">
        <f t="shared" si="470"/>
        <v>1</v>
      </c>
      <c r="BE1337" s="7">
        <f t="shared" si="471"/>
        <v>0</v>
      </c>
      <c r="BF1337" s="107">
        <f t="shared" si="472"/>
        <v>0</v>
      </c>
      <c r="BG1337" s="107">
        <f t="shared" si="473"/>
        <v>0</v>
      </c>
      <c r="BH1337" s="107">
        <f t="shared" si="474"/>
        <v>0</v>
      </c>
      <c r="BI1337" s="107">
        <f t="shared" si="475"/>
        <v>0.371</v>
      </c>
      <c r="BJ1337" s="107">
        <f t="shared" si="476"/>
        <v>0</v>
      </c>
      <c r="BK1337" s="151">
        <f t="shared" si="477"/>
        <v>0</v>
      </c>
    </row>
    <row r="1338" spans="1:63" hidden="1" outlineLevel="1">
      <c r="A1338" t="s">
        <v>1347</v>
      </c>
      <c r="B1338" s="9" t="s">
        <v>3039</v>
      </c>
      <c r="C1338" s="1">
        <f t="shared" si="494"/>
        <v>24</v>
      </c>
      <c r="D1338" s="7">
        <f t="shared" si="495"/>
        <v>5</v>
      </c>
      <c r="E1338" s="7">
        <f t="shared" si="496"/>
        <v>4</v>
      </c>
      <c r="F1338" s="7">
        <f t="shared" si="497"/>
        <v>2</v>
      </c>
      <c r="G1338" s="7">
        <f t="shared" si="507"/>
        <v>1</v>
      </c>
      <c r="H1338" s="48">
        <f t="shared" si="498"/>
        <v>1</v>
      </c>
      <c r="I1338" s="163">
        <f t="shared" si="499"/>
        <v>4.1666666666666664E-2</v>
      </c>
      <c r="J1338" s="8"/>
      <c r="K1338" s="2">
        <f t="shared" si="500"/>
        <v>8.3333333333333329E-2</v>
      </c>
      <c r="L1338" s="2">
        <f t="shared" si="501"/>
        <v>0.125</v>
      </c>
      <c r="M1338" s="2">
        <f t="shared" si="502"/>
        <v>0.29166666666666669</v>
      </c>
      <c r="N1338" s="2">
        <f t="shared" si="503"/>
        <v>0.33333333333333331</v>
      </c>
      <c r="O1338" s="2">
        <f t="shared" si="504"/>
        <v>0.16666666666666663</v>
      </c>
      <c r="P1338" s="1">
        <v>2</v>
      </c>
      <c r="Q1338" s="1">
        <v>3</v>
      </c>
      <c r="R1338" s="1">
        <v>7</v>
      </c>
      <c r="S1338" s="1">
        <v>8</v>
      </c>
      <c r="T1338" s="1">
        <v>4</v>
      </c>
      <c r="U1338" s="1">
        <v>0</v>
      </c>
      <c r="V1338" s="1"/>
      <c r="W1338" s="1"/>
      <c r="X1338" s="1"/>
      <c r="Y1338" s="1"/>
      <c r="Z1338" s="1"/>
      <c r="AA1338" s="1">
        <v>0</v>
      </c>
      <c r="AB1338" s="1"/>
      <c r="AC1338" s="1"/>
      <c r="AD1338" s="1"/>
      <c r="AI1338" t="str">
        <f t="shared" si="493"/>
        <v>Baltimore</v>
      </c>
      <c r="AJ1338" t="s">
        <v>1890</v>
      </c>
      <c r="AK1338" s="148">
        <v>1</v>
      </c>
      <c r="AL1338" s="7"/>
      <c r="AN1338" s="91">
        <v>50</v>
      </c>
      <c r="AO1338" s="93">
        <v>27</v>
      </c>
      <c r="AP1338" s="93">
        <v>11</v>
      </c>
      <c r="AQ1338" s="100">
        <v>2575</v>
      </c>
      <c r="AR1338" s="100">
        <f t="shared" si="505"/>
        <v>50027</v>
      </c>
      <c r="AS1338" s="9" t="s">
        <v>1753</v>
      </c>
      <c r="AT1338" s="103">
        <f t="shared" si="506"/>
        <v>5002575</v>
      </c>
      <c r="AW1338">
        <v>4.67</v>
      </c>
      <c r="AX1338">
        <v>0</v>
      </c>
      <c r="AY1338">
        <v>4.67</v>
      </c>
      <c r="BA1338" s="7">
        <f t="shared" si="467"/>
        <v>0</v>
      </c>
      <c r="BB1338" s="7">
        <f t="shared" si="468"/>
        <v>0</v>
      </c>
      <c r="BC1338" s="7">
        <f t="shared" si="469"/>
        <v>0</v>
      </c>
      <c r="BD1338" s="7">
        <f t="shared" si="470"/>
        <v>1</v>
      </c>
      <c r="BE1338" s="7">
        <f t="shared" si="471"/>
        <v>0</v>
      </c>
      <c r="BF1338" s="107">
        <f t="shared" si="472"/>
        <v>0</v>
      </c>
      <c r="BG1338" s="107">
        <f t="shared" si="473"/>
        <v>0</v>
      </c>
      <c r="BH1338" s="107">
        <f t="shared" si="474"/>
        <v>0</v>
      </c>
      <c r="BI1338" s="107">
        <f t="shared" si="475"/>
        <v>0.33300000000000002</v>
      </c>
      <c r="BJ1338" s="107">
        <f t="shared" si="476"/>
        <v>0</v>
      </c>
      <c r="BK1338" s="151">
        <f t="shared" si="477"/>
        <v>0</v>
      </c>
    </row>
    <row r="1339" spans="1:63" hidden="1" outlineLevel="1">
      <c r="A1339" t="s">
        <v>794</v>
      </c>
      <c r="B1339" s="9" t="s">
        <v>3039</v>
      </c>
      <c r="C1339" s="1">
        <f t="shared" si="494"/>
        <v>114</v>
      </c>
      <c r="D1339" s="7">
        <f t="shared" si="495"/>
        <v>5</v>
      </c>
      <c r="E1339" s="7">
        <f t="shared" si="496"/>
        <v>4</v>
      </c>
      <c r="F1339" s="7">
        <f t="shared" si="497"/>
        <v>1</v>
      </c>
      <c r="G1339" s="7">
        <f t="shared" si="507"/>
        <v>2</v>
      </c>
      <c r="H1339" s="48">
        <f t="shared" si="498"/>
        <v>16</v>
      </c>
      <c r="I1339" s="163">
        <f t="shared" si="499"/>
        <v>0.14035087719298245</v>
      </c>
      <c r="J1339" s="8"/>
      <c r="K1339" s="2">
        <f t="shared" si="500"/>
        <v>1.7543859649122806E-2</v>
      </c>
      <c r="L1339" s="2">
        <f t="shared" si="501"/>
        <v>8.771929824561403E-2</v>
      </c>
      <c r="M1339" s="2">
        <f t="shared" si="502"/>
        <v>0.42982456140350878</v>
      </c>
      <c r="N1339" s="2">
        <f t="shared" si="503"/>
        <v>0.28947368421052633</v>
      </c>
      <c r="O1339" s="2">
        <f t="shared" si="504"/>
        <v>0.17543859649122795</v>
      </c>
      <c r="P1339" s="1">
        <v>2</v>
      </c>
      <c r="Q1339" s="1">
        <v>10</v>
      </c>
      <c r="R1339" s="1">
        <v>49</v>
      </c>
      <c r="S1339" s="1">
        <v>33</v>
      </c>
      <c r="T1339" s="1">
        <v>18</v>
      </c>
      <c r="U1339" s="1">
        <v>0</v>
      </c>
      <c r="V1339" s="1"/>
      <c r="W1339" s="1"/>
      <c r="X1339" s="1"/>
      <c r="Y1339" s="1"/>
      <c r="Z1339" s="1"/>
      <c r="AA1339" s="1">
        <v>2</v>
      </c>
      <c r="AB1339" s="1"/>
      <c r="AC1339" s="1"/>
      <c r="AD1339" s="1"/>
      <c r="AI1339" t="str">
        <f t="shared" si="493"/>
        <v>Barnard</v>
      </c>
      <c r="AJ1339" t="s">
        <v>1890</v>
      </c>
      <c r="AK1339" s="148">
        <v>1</v>
      </c>
      <c r="AL1339" s="7"/>
      <c r="AN1339" s="91">
        <v>50</v>
      </c>
      <c r="AO1339" s="93">
        <v>27</v>
      </c>
      <c r="AP1339" s="93">
        <v>15</v>
      </c>
      <c r="AQ1339" s="100">
        <v>2725</v>
      </c>
      <c r="AR1339" s="100">
        <f t="shared" si="505"/>
        <v>50027</v>
      </c>
      <c r="AS1339" s="9" t="s">
        <v>1753</v>
      </c>
      <c r="AT1339" s="103">
        <f t="shared" si="506"/>
        <v>5002725</v>
      </c>
      <c r="AW1339">
        <v>48.89</v>
      </c>
      <c r="AX1339">
        <v>0.19</v>
      </c>
      <c r="AY1339">
        <v>48.7</v>
      </c>
      <c r="BA1339" s="7">
        <f t="shared" si="467"/>
        <v>0</v>
      </c>
      <c r="BB1339" s="7">
        <f t="shared" si="468"/>
        <v>0</v>
      </c>
      <c r="BC1339" s="7">
        <f t="shared" si="469"/>
        <v>1</v>
      </c>
      <c r="BD1339" s="7">
        <f t="shared" si="470"/>
        <v>0</v>
      </c>
      <c r="BE1339" s="7">
        <f t="shared" si="471"/>
        <v>0</v>
      </c>
      <c r="BF1339" s="107">
        <f t="shared" si="472"/>
        <v>0</v>
      </c>
      <c r="BG1339" s="107">
        <f t="shared" si="473"/>
        <v>0</v>
      </c>
      <c r="BH1339" s="107">
        <f t="shared" si="474"/>
        <v>0.42899999999999999</v>
      </c>
      <c r="BI1339" s="107">
        <f t="shared" si="475"/>
        <v>0</v>
      </c>
      <c r="BJ1339" s="107">
        <f t="shared" si="476"/>
        <v>0</v>
      </c>
      <c r="BK1339" s="151">
        <f t="shared" si="477"/>
        <v>0</v>
      </c>
    </row>
    <row r="1340" spans="1:63" hidden="1" outlineLevel="1">
      <c r="A1340" t="s">
        <v>537</v>
      </c>
      <c r="B1340" s="9" t="s">
        <v>3039</v>
      </c>
      <c r="C1340" s="1">
        <f t="shared" si="494"/>
        <v>152</v>
      </c>
      <c r="D1340" s="7">
        <f t="shared" si="495"/>
        <v>5</v>
      </c>
      <c r="E1340" s="7">
        <f t="shared" si="496"/>
        <v>4</v>
      </c>
      <c r="F1340" s="7">
        <f t="shared" si="497"/>
        <v>1</v>
      </c>
      <c r="G1340" s="7">
        <f t="shared" si="507"/>
        <v>2</v>
      </c>
      <c r="H1340" s="48">
        <f t="shared" si="498"/>
        <v>10</v>
      </c>
      <c r="I1340" s="163">
        <f t="shared" si="499"/>
        <v>6.5789473684210523E-2</v>
      </c>
      <c r="J1340" s="8"/>
      <c r="K1340" s="2">
        <f t="shared" si="500"/>
        <v>6.5789473684210523E-3</v>
      </c>
      <c r="L1340" s="2">
        <f t="shared" si="501"/>
        <v>3.9473684210526314E-2</v>
      </c>
      <c r="M1340" s="2">
        <f t="shared" si="502"/>
        <v>0.36842105263157893</v>
      </c>
      <c r="N1340" s="2">
        <f t="shared" si="503"/>
        <v>0.30263157894736842</v>
      </c>
      <c r="O1340" s="2">
        <f t="shared" si="504"/>
        <v>0.28289473684210525</v>
      </c>
      <c r="P1340" s="1">
        <v>1</v>
      </c>
      <c r="Q1340" s="1">
        <v>6</v>
      </c>
      <c r="R1340" s="1">
        <v>56</v>
      </c>
      <c r="S1340" s="1">
        <v>46</v>
      </c>
      <c r="T1340" s="1">
        <v>41</v>
      </c>
      <c r="U1340" s="1">
        <v>1</v>
      </c>
      <c r="V1340" s="1"/>
      <c r="W1340" s="1"/>
      <c r="X1340" s="1"/>
      <c r="Y1340" s="1"/>
      <c r="Z1340" s="1"/>
      <c r="AA1340" s="1">
        <v>1</v>
      </c>
      <c r="AB1340" s="1"/>
      <c r="AC1340" s="1"/>
      <c r="AD1340" s="1"/>
      <c r="AI1340" t="str">
        <f t="shared" si="493"/>
        <v>Barnet</v>
      </c>
      <c r="AJ1340" t="s">
        <v>1850</v>
      </c>
      <c r="AK1340" s="148">
        <v>1</v>
      </c>
      <c r="AL1340" s="7"/>
      <c r="AN1340" s="91">
        <v>50</v>
      </c>
      <c r="AO1340" s="93">
        <v>5</v>
      </c>
      <c r="AP1340" s="93">
        <v>5</v>
      </c>
      <c r="AQ1340" s="100">
        <v>2875</v>
      </c>
      <c r="AR1340" s="100">
        <f t="shared" si="505"/>
        <v>50005</v>
      </c>
      <c r="AS1340" s="9" t="s">
        <v>1753</v>
      </c>
      <c r="AT1340" s="103">
        <f t="shared" si="506"/>
        <v>5002875</v>
      </c>
      <c r="AW1340">
        <v>43.57</v>
      </c>
      <c r="AX1340">
        <v>1.18</v>
      </c>
      <c r="AY1340">
        <v>42.39</v>
      </c>
      <c r="BA1340" s="7">
        <f t="shared" si="467"/>
        <v>0</v>
      </c>
      <c r="BB1340" s="7">
        <f t="shared" si="468"/>
        <v>0</v>
      </c>
      <c r="BC1340" s="7">
        <f t="shared" si="469"/>
        <v>1</v>
      </c>
      <c r="BD1340" s="7">
        <f t="shared" si="470"/>
        <v>0</v>
      </c>
      <c r="BE1340" s="7">
        <f t="shared" si="471"/>
        <v>0</v>
      </c>
      <c r="BF1340" s="107">
        <f t="shared" si="472"/>
        <v>0</v>
      </c>
      <c r="BG1340" s="107">
        <f t="shared" si="473"/>
        <v>0</v>
      </c>
      <c r="BH1340" s="107">
        <f t="shared" si="474"/>
        <v>0.36799999999999999</v>
      </c>
      <c r="BI1340" s="107">
        <f t="shared" si="475"/>
        <v>0</v>
      </c>
      <c r="BJ1340" s="107">
        <f t="shared" si="476"/>
        <v>0</v>
      </c>
      <c r="BK1340" s="151">
        <f t="shared" si="477"/>
        <v>0</v>
      </c>
    </row>
    <row r="1341" spans="1:63" hidden="1" outlineLevel="1">
      <c r="A1341" t="s">
        <v>2192</v>
      </c>
      <c r="B1341" s="9" t="s">
        <v>3039</v>
      </c>
      <c r="C1341" s="1">
        <f t="shared" si="494"/>
        <v>725</v>
      </c>
      <c r="D1341" s="7">
        <f t="shared" si="495"/>
        <v>5</v>
      </c>
      <c r="E1341" s="7">
        <f t="shared" si="496"/>
        <v>4</v>
      </c>
      <c r="F1341" s="7">
        <f t="shared" si="497"/>
        <v>1</v>
      </c>
      <c r="G1341" s="7">
        <f t="shared" si="507"/>
        <v>3</v>
      </c>
      <c r="H1341" s="48">
        <f t="shared" si="498"/>
        <v>67</v>
      </c>
      <c r="I1341" s="163">
        <f t="shared" si="499"/>
        <v>9.2413793103448272E-2</v>
      </c>
      <c r="J1341" s="8"/>
      <c r="K1341" s="2">
        <f t="shared" si="500"/>
        <v>1.793103448275862E-2</v>
      </c>
      <c r="L1341" s="2">
        <f t="shared" si="501"/>
        <v>8.4137931034482763E-2</v>
      </c>
      <c r="M1341" s="2">
        <f t="shared" si="502"/>
        <v>0.36965517241379309</v>
      </c>
      <c r="N1341" s="2">
        <f t="shared" si="503"/>
        <v>0.23724137931034484</v>
      </c>
      <c r="O1341" s="2">
        <f t="shared" si="504"/>
        <v>0.29103448275862076</v>
      </c>
      <c r="P1341" s="1">
        <v>13</v>
      </c>
      <c r="Q1341" s="1">
        <v>61</v>
      </c>
      <c r="R1341" s="1">
        <v>268</v>
      </c>
      <c r="S1341" s="1">
        <v>172</v>
      </c>
      <c r="T1341" s="1">
        <v>201</v>
      </c>
      <c r="U1341" s="1">
        <v>5</v>
      </c>
      <c r="V1341" s="1"/>
      <c r="W1341" s="1"/>
      <c r="X1341" s="1"/>
      <c r="Y1341" s="1"/>
      <c r="Z1341" s="1"/>
      <c r="AA1341" s="1">
        <v>5</v>
      </c>
      <c r="AB1341" s="1"/>
      <c r="AC1341" s="1"/>
      <c r="AD1341" s="1"/>
      <c r="AI1341" t="str">
        <f t="shared" si="493"/>
        <v>Barre</v>
      </c>
      <c r="AJ1341" t="s">
        <v>650</v>
      </c>
      <c r="AK1341" s="148">
        <v>1</v>
      </c>
      <c r="AL1341" s="7"/>
      <c r="AN1341" s="91">
        <v>50</v>
      </c>
      <c r="AO1341" s="93">
        <v>23</v>
      </c>
      <c r="AP1341" s="93">
        <v>5</v>
      </c>
      <c r="AQ1341" s="100">
        <v>3175</v>
      </c>
      <c r="AR1341" s="100">
        <f t="shared" si="505"/>
        <v>50023</v>
      </c>
      <c r="AS1341" s="9" t="s">
        <v>1057</v>
      </c>
      <c r="AT1341" s="103">
        <f t="shared" si="506"/>
        <v>5003175</v>
      </c>
      <c r="AW1341">
        <v>4.0199999999999996</v>
      </c>
      <c r="AX1341">
        <v>0</v>
      </c>
      <c r="AY1341">
        <v>4.0199999999999996</v>
      </c>
      <c r="BA1341" s="7">
        <f t="shared" si="467"/>
        <v>0</v>
      </c>
      <c r="BB1341" s="7">
        <f t="shared" si="468"/>
        <v>0</v>
      </c>
      <c r="BC1341" s="7">
        <f t="shared" si="469"/>
        <v>1</v>
      </c>
      <c r="BD1341" s="7">
        <f t="shared" si="470"/>
        <v>0</v>
      </c>
      <c r="BE1341" s="7">
        <f t="shared" si="471"/>
        <v>0</v>
      </c>
      <c r="BF1341" s="107">
        <f t="shared" si="472"/>
        <v>0</v>
      </c>
      <c r="BG1341" s="107">
        <f t="shared" si="473"/>
        <v>0</v>
      </c>
      <c r="BH1341" s="107">
        <f t="shared" si="474"/>
        <v>0.36899999999999999</v>
      </c>
      <c r="BI1341" s="107">
        <f t="shared" si="475"/>
        <v>0</v>
      </c>
      <c r="BJ1341" s="107">
        <f t="shared" si="476"/>
        <v>0</v>
      </c>
      <c r="BK1341" s="151">
        <f t="shared" si="477"/>
        <v>0</v>
      </c>
    </row>
    <row r="1342" spans="1:63" hidden="1" outlineLevel="1">
      <c r="A1342" t="s">
        <v>2192</v>
      </c>
      <c r="B1342" s="9" t="s">
        <v>3039</v>
      </c>
      <c r="C1342" s="1">
        <f t="shared" si="494"/>
        <v>881</v>
      </c>
      <c r="D1342" s="7">
        <f t="shared" si="495"/>
        <v>5</v>
      </c>
      <c r="E1342" s="7">
        <f t="shared" si="496"/>
        <v>4</v>
      </c>
      <c r="F1342" s="7">
        <f t="shared" si="497"/>
        <v>1</v>
      </c>
      <c r="G1342" s="7">
        <f t="shared" si="507"/>
        <v>3</v>
      </c>
      <c r="H1342" s="48">
        <f t="shared" si="498"/>
        <v>141</v>
      </c>
      <c r="I1342" s="163">
        <f t="shared" si="499"/>
        <v>0.16004540295119182</v>
      </c>
      <c r="J1342" s="8"/>
      <c r="K1342" s="2">
        <f t="shared" si="500"/>
        <v>1.1350737797956867E-2</v>
      </c>
      <c r="L1342" s="2">
        <f t="shared" si="501"/>
        <v>8.8535754824063562E-2</v>
      </c>
      <c r="M1342" s="2">
        <f t="shared" si="502"/>
        <v>0.41997729852440407</v>
      </c>
      <c r="N1342" s="2">
        <f t="shared" si="503"/>
        <v>0.20771850170261066</v>
      </c>
      <c r="O1342" s="2">
        <f t="shared" si="504"/>
        <v>0.27241770715096481</v>
      </c>
      <c r="P1342" s="1">
        <v>10</v>
      </c>
      <c r="Q1342" s="1">
        <v>78</v>
      </c>
      <c r="R1342" s="1">
        <v>370</v>
      </c>
      <c r="S1342" s="1">
        <v>183</v>
      </c>
      <c r="T1342" s="1">
        <v>229</v>
      </c>
      <c r="U1342" s="1">
        <v>7</v>
      </c>
      <c r="V1342" s="1"/>
      <c r="W1342" s="1"/>
      <c r="X1342" s="1"/>
      <c r="Y1342" s="1"/>
      <c r="Z1342" s="1"/>
      <c r="AA1342" s="1">
        <v>4</v>
      </c>
      <c r="AB1342" s="1"/>
      <c r="AC1342" s="1"/>
      <c r="AD1342" s="1"/>
      <c r="AI1342" t="str">
        <f t="shared" si="493"/>
        <v>Barre</v>
      </c>
      <c r="AJ1342" t="s">
        <v>650</v>
      </c>
      <c r="AK1342" s="148">
        <v>1</v>
      </c>
      <c r="AL1342" s="7"/>
      <c r="AN1342" s="91">
        <v>50</v>
      </c>
      <c r="AO1342" s="93">
        <v>23</v>
      </c>
      <c r="AP1342" s="93">
        <v>10</v>
      </c>
      <c r="AQ1342" s="100">
        <v>3250</v>
      </c>
      <c r="AR1342" s="100">
        <f t="shared" si="505"/>
        <v>50023</v>
      </c>
      <c r="AS1342" s="9" t="s">
        <v>1753</v>
      </c>
      <c r="AT1342" s="103">
        <f t="shared" si="506"/>
        <v>5003250</v>
      </c>
      <c r="AW1342">
        <v>30.69</v>
      </c>
      <c r="AX1342">
        <v>0.05</v>
      </c>
      <c r="AY1342">
        <v>30.64</v>
      </c>
      <c r="BA1342" s="7">
        <f t="shared" si="467"/>
        <v>0</v>
      </c>
      <c r="BB1342" s="7">
        <f t="shared" si="468"/>
        <v>0</v>
      </c>
      <c r="BC1342" s="7">
        <f t="shared" si="469"/>
        <v>1</v>
      </c>
      <c r="BD1342" s="7">
        <f t="shared" si="470"/>
        <v>0</v>
      </c>
      <c r="BE1342" s="7">
        <f t="shared" si="471"/>
        <v>0</v>
      </c>
      <c r="BF1342" s="107">
        <f t="shared" si="472"/>
        <v>0</v>
      </c>
      <c r="BG1342" s="107">
        <f t="shared" si="473"/>
        <v>0</v>
      </c>
      <c r="BH1342" s="107">
        <f t="shared" si="474"/>
        <v>0.41899999999999998</v>
      </c>
      <c r="BI1342" s="107">
        <f t="shared" si="475"/>
        <v>0</v>
      </c>
      <c r="BJ1342" s="107">
        <f t="shared" si="476"/>
        <v>0</v>
      </c>
      <c r="BK1342" s="151">
        <f t="shared" si="477"/>
        <v>0</v>
      </c>
    </row>
    <row r="1343" spans="1:63" hidden="1" outlineLevel="1">
      <c r="A1343" t="s">
        <v>1216</v>
      </c>
      <c r="B1343" s="9" t="s">
        <v>3039</v>
      </c>
      <c r="C1343" s="1">
        <f t="shared" si="494"/>
        <v>200</v>
      </c>
      <c r="D1343" s="7">
        <f t="shared" si="495"/>
        <v>6</v>
      </c>
      <c r="E1343" s="7">
        <f t="shared" si="496"/>
        <v>4</v>
      </c>
      <c r="F1343" s="7">
        <f t="shared" si="497"/>
        <v>1</v>
      </c>
      <c r="G1343" s="7">
        <f t="shared" si="507"/>
        <v>3</v>
      </c>
      <c r="H1343" s="48">
        <f t="shared" si="498"/>
        <v>26</v>
      </c>
      <c r="I1343" s="163">
        <f t="shared" si="499"/>
        <v>0.13</v>
      </c>
      <c r="J1343" s="8"/>
      <c r="K1343" s="2">
        <f t="shared" si="500"/>
        <v>0.01</v>
      </c>
      <c r="L1343" s="2">
        <f t="shared" si="501"/>
        <v>9.5000000000000001E-2</v>
      </c>
      <c r="M1343" s="2">
        <f t="shared" si="502"/>
        <v>0.42499999999999999</v>
      </c>
      <c r="N1343" s="2">
        <f t="shared" si="503"/>
        <v>0.14000000000000001</v>
      </c>
      <c r="O1343" s="2">
        <f t="shared" si="504"/>
        <v>0.33</v>
      </c>
      <c r="P1343" s="1">
        <v>2</v>
      </c>
      <c r="Q1343" s="1">
        <v>19</v>
      </c>
      <c r="R1343" s="1">
        <v>85</v>
      </c>
      <c r="S1343" s="1">
        <v>28</v>
      </c>
      <c r="T1343" s="1">
        <v>59</v>
      </c>
      <c r="U1343" s="1">
        <v>2</v>
      </c>
      <c r="V1343" s="1"/>
      <c r="W1343" s="1"/>
      <c r="X1343" s="1"/>
      <c r="Y1343" s="1"/>
      <c r="Z1343" s="1"/>
      <c r="AA1343" s="1">
        <v>5</v>
      </c>
      <c r="AB1343" s="1"/>
      <c r="AC1343" s="1"/>
      <c r="AD1343" s="1"/>
      <c r="AI1343" t="str">
        <f t="shared" si="493"/>
        <v>Barton</v>
      </c>
      <c r="AJ1343" t="s">
        <v>2223</v>
      </c>
      <c r="AK1343" s="148">
        <v>1</v>
      </c>
      <c r="AL1343" s="7"/>
      <c r="AN1343" s="91">
        <v>50</v>
      </c>
      <c r="AO1343" s="93">
        <v>19</v>
      </c>
      <c r="AP1343" s="93">
        <v>10</v>
      </c>
      <c r="AQ1343" s="100">
        <v>3550</v>
      </c>
      <c r="AR1343" s="100">
        <f t="shared" si="505"/>
        <v>50019</v>
      </c>
      <c r="AS1343" s="9" t="s">
        <v>1753</v>
      </c>
      <c r="AT1343" s="103">
        <f t="shared" si="506"/>
        <v>5003550</v>
      </c>
      <c r="AW1343">
        <v>44.91</v>
      </c>
      <c r="AX1343">
        <v>1.26</v>
      </c>
      <c r="AY1343">
        <v>43.65</v>
      </c>
      <c r="BA1343" s="7">
        <f t="shared" si="467"/>
        <v>0</v>
      </c>
      <c r="BB1343" s="7">
        <f t="shared" si="468"/>
        <v>0</v>
      </c>
      <c r="BC1343" s="7">
        <f t="shared" si="469"/>
        <v>1</v>
      </c>
      <c r="BD1343" s="7">
        <f t="shared" si="470"/>
        <v>0</v>
      </c>
      <c r="BE1343" s="7">
        <f t="shared" si="471"/>
        <v>0</v>
      </c>
      <c r="BF1343" s="107">
        <f t="shared" si="472"/>
        <v>0</v>
      </c>
      <c r="BG1343" s="107">
        <f t="shared" si="473"/>
        <v>0</v>
      </c>
      <c r="BH1343" s="107">
        <f t="shared" si="474"/>
        <v>0.42499999999999999</v>
      </c>
      <c r="BI1343" s="107">
        <f t="shared" si="475"/>
        <v>0</v>
      </c>
      <c r="BJ1343" s="107">
        <f t="shared" si="476"/>
        <v>0</v>
      </c>
      <c r="BK1343" s="151">
        <f t="shared" si="477"/>
        <v>0</v>
      </c>
    </row>
    <row r="1344" spans="1:63" hidden="1" outlineLevel="1">
      <c r="A1344" t="s">
        <v>836</v>
      </c>
      <c r="B1344" s="9" t="s">
        <v>3039</v>
      </c>
      <c r="C1344" s="1">
        <f t="shared" si="494"/>
        <v>32</v>
      </c>
      <c r="D1344" s="7">
        <f t="shared" si="495"/>
        <v>5</v>
      </c>
      <c r="E1344" s="7">
        <f t="shared" si="496"/>
        <v>4</v>
      </c>
      <c r="F1344" s="7">
        <f t="shared" si="497"/>
        <v>2</v>
      </c>
      <c r="G1344" s="7">
        <f t="shared" si="507"/>
        <v>1</v>
      </c>
      <c r="H1344" s="48">
        <f t="shared" si="498"/>
        <v>1</v>
      </c>
      <c r="I1344" s="163">
        <f t="shared" si="499"/>
        <v>3.125E-2</v>
      </c>
      <c r="J1344" s="8"/>
      <c r="K1344" s="2">
        <f t="shared" si="500"/>
        <v>0</v>
      </c>
      <c r="L1344" s="2">
        <f t="shared" si="501"/>
        <v>6.25E-2</v>
      </c>
      <c r="M1344" s="2">
        <f t="shared" si="502"/>
        <v>0.3125</v>
      </c>
      <c r="N1344" s="2">
        <f t="shared" si="503"/>
        <v>0.34375</v>
      </c>
      <c r="O1344" s="2">
        <f t="shared" si="504"/>
        <v>0.28125</v>
      </c>
      <c r="P1344" s="1">
        <v>0</v>
      </c>
      <c r="Q1344" s="1">
        <v>2</v>
      </c>
      <c r="R1344" s="1">
        <v>10</v>
      </c>
      <c r="S1344" s="1">
        <v>11</v>
      </c>
      <c r="T1344" s="1">
        <v>9</v>
      </c>
      <c r="U1344" s="1">
        <v>0</v>
      </c>
      <c r="V1344" s="1"/>
      <c r="W1344" s="1"/>
      <c r="X1344" s="1"/>
      <c r="Y1344" s="1"/>
      <c r="Z1344" s="1"/>
      <c r="AA1344" s="1">
        <v>0</v>
      </c>
      <c r="AB1344" s="1"/>
      <c r="AC1344" s="1"/>
      <c r="AD1344" s="1"/>
      <c r="AI1344" t="str">
        <f t="shared" si="493"/>
        <v>Belvidere</v>
      </c>
      <c r="AJ1344" t="s">
        <v>1645</v>
      </c>
      <c r="AK1344" s="148">
        <v>1</v>
      </c>
      <c r="AL1344" s="7"/>
      <c r="AN1344" s="91">
        <v>50</v>
      </c>
      <c r="AO1344" s="93">
        <v>15</v>
      </c>
      <c r="AP1344" s="93">
        <v>5</v>
      </c>
      <c r="AQ1344" s="100">
        <v>4375</v>
      </c>
      <c r="AR1344" s="100">
        <f t="shared" si="505"/>
        <v>50015</v>
      </c>
      <c r="AS1344" s="9" t="s">
        <v>1753</v>
      </c>
      <c r="AT1344" s="103">
        <f t="shared" si="506"/>
        <v>5004375</v>
      </c>
      <c r="AW1344">
        <v>32.14</v>
      </c>
      <c r="AX1344">
        <v>0</v>
      </c>
      <c r="AY1344">
        <v>32.14</v>
      </c>
      <c r="BA1344" s="7">
        <f t="shared" si="467"/>
        <v>0</v>
      </c>
      <c r="BB1344" s="7">
        <f t="shared" si="468"/>
        <v>0</v>
      </c>
      <c r="BC1344" s="7">
        <f t="shared" si="469"/>
        <v>0</v>
      </c>
      <c r="BD1344" s="7">
        <f t="shared" si="470"/>
        <v>1</v>
      </c>
      <c r="BE1344" s="7">
        <f t="shared" si="471"/>
        <v>0</v>
      </c>
      <c r="BF1344" s="107">
        <f t="shared" si="472"/>
        <v>0</v>
      </c>
      <c r="BG1344" s="107">
        <f t="shared" si="473"/>
        <v>0</v>
      </c>
      <c r="BH1344" s="107">
        <f t="shared" si="474"/>
        <v>0</v>
      </c>
      <c r="BI1344" s="107">
        <f t="shared" si="475"/>
        <v>0.34300000000000003</v>
      </c>
      <c r="BJ1344" s="107">
        <f t="shared" si="476"/>
        <v>0</v>
      </c>
      <c r="BK1344" s="151">
        <f t="shared" si="477"/>
        <v>0</v>
      </c>
    </row>
    <row r="1345" spans="1:63" hidden="1" outlineLevel="1">
      <c r="A1345" t="s">
        <v>2116</v>
      </c>
      <c r="B1345" s="9" t="s">
        <v>3039</v>
      </c>
      <c r="C1345" s="1">
        <f t="shared" si="494"/>
        <v>1042</v>
      </c>
      <c r="D1345" s="7">
        <f t="shared" si="495"/>
        <v>5</v>
      </c>
      <c r="E1345" s="7">
        <f t="shared" si="496"/>
        <v>4</v>
      </c>
      <c r="F1345" s="7">
        <f t="shared" si="497"/>
        <v>1</v>
      </c>
      <c r="G1345" s="7">
        <f t="shared" si="507"/>
        <v>3</v>
      </c>
      <c r="H1345" s="48">
        <f t="shared" si="498"/>
        <v>124</v>
      </c>
      <c r="I1345" s="163">
        <f t="shared" si="499"/>
        <v>0.11900191938579655</v>
      </c>
      <c r="J1345" s="8"/>
      <c r="K1345" s="2">
        <f t="shared" si="500"/>
        <v>2.4952015355086371E-2</v>
      </c>
      <c r="L1345" s="2">
        <f t="shared" si="501"/>
        <v>0.10556621880998081</v>
      </c>
      <c r="M1345" s="2">
        <f t="shared" si="502"/>
        <v>0.3886756238003839</v>
      </c>
      <c r="N1345" s="2">
        <f t="shared" si="503"/>
        <v>0.2034548944337812</v>
      </c>
      <c r="O1345" s="2">
        <f t="shared" si="504"/>
        <v>0.27735124760076768</v>
      </c>
      <c r="P1345" s="1">
        <v>26</v>
      </c>
      <c r="Q1345" s="1">
        <v>110</v>
      </c>
      <c r="R1345" s="1">
        <v>405</v>
      </c>
      <c r="S1345" s="1">
        <v>212</v>
      </c>
      <c r="T1345" s="1">
        <v>281</v>
      </c>
      <c r="U1345" s="1">
        <v>5</v>
      </c>
      <c r="V1345" s="1"/>
      <c r="W1345" s="1"/>
      <c r="X1345" s="1"/>
      <c r="Y1345" s="1"/>
      <c r="Z1345" s="1"/>
      <c r="AA1345" s="1">
        <v>3</v>
      </c>
      <c r="AB1345" s="1"/>
      <c r="AC1345" s="1"/>
      <c r="AD1345" s="1"/>
      <c r="AI1345" t="str">
        <f t="shared" si="493"/>
        <v>Bennington</v>
      </c>
      <c r="AJ1345" t="s">
        <v>2116</v>
      </c>
      <c r="AK1345" s="148">
        <v>1</v>
      </c>
      <c r="AL1345" s="7"/>
      <c r="AN1345" s="91">
        <v>50</v>
      </c>
      <c r="AO1345" s="93">
        <v>3</v>
      </c>
      <c r="AP1345" s="93">
        <v>10</v>
      </c>
      <c r="AQ1345" s="100">
        <v>4825</v>
      </c>
      <c r="AR1345" s="100">
        <f t="shared" si="505"/>
        <v>50003</v>
      </c>
      <c r="AS1345" s="9" t="s">
        <v>1753</v>
      </c>
      <c r="AT1345" s="103">
        <f t="shared" si="506"/>
        <v>5004825</v>
      </c>
      <c r="AW1345">
        <v>42.49</v>
      </c>
      <c r="AX1345">
        <v>0.06</v>
      </c>
      <c r="AY1345">
        <v>42.43</v>
      </c>
      <c r="BA1345" s="7">
        <f t="shared" si="467"/>
        <v>0</v>
      </c>
      <c r="BB1345" s="7">
        <f t="shared" si="468"/>
        <v>0</v>
      </c>
      <c r="BC1345" s="7">
        <f t="shared" si="469"/>
        <v>1</v>
      </c>
      <c r="BD1345" s="7">
        <f t="shared" si="470"/>
        <v>0</v>
      </c>
      <c r="BE1345" s="7">
        <f t="shared" si="471"/>
        <v>0</v>
      </c>
      <c r="BF1345" s="107">
        <f t="shared" si="472"/>
        <v>0</v>
      </c>
      <c r="BG1345" s="107">
        <f t="shared" si="473"/>
        <v>0</v>
      </c>
      <c r="BH1345" s="107">
        <f t="shared" si="474"/>
        <v>0.38800000000000001</v>
      </c>
      <c r="BI1345" s="107">
        <f t="shared" si="475"/>
        <v>0</v>
      </c>
      <c r="BJ1345" s="107">
        <f t="shared" si="476"/>
        <v>0</v>
      </c>
      <c r="BK1345" s="151">
        <f t="shared" si="477"/>
        <v>0</v>
      </c>
    </row>
    <row r="1346" spans="1:63" hidden="1" outlineLevel="1">
      <c r="A1346" t="s">
        <v>2248</v>
      </c>
      <c r="B1346" s="9" t="s">
        <v>3039</v>
      </c>
      <c r="C1346" s="1">
        <f t="shared" si="494"/>
        <v>138</v>
      </c>
      <c r="D1346" s="7">
        <f t="shared" si="495"/>
        <v>5</v>
      </c>
      <c r="E1346" s="7">
        <f t="shared" si="496"/>
        <v>4</v>
      </c>
      <c r="F1346" s="7">
        <f t="shared" si="497"/>
        <v>3</v>
      </c>
      <c r="G1346" s="7">
        <f t="shared" si="507"/>
        <v>1</v>
      </c>
      <c r="H1346" s="48">
        <f t="shared" si="498"/>
        <v>16</v>
      </c>
      <c r="I1346" s="163">
        <f t="shared" si="499"/>
        <v>0.11594202898550725</v>
      </c>
      <c r="J1346" s="8"/>
      <c r="K1346" s="2">
        <f t="shared" si="500"/>
        <v>1.4492753623188406E-2</v>
      </c>
      <c r="L1346" s="2">
        <f t="shared" si="501"/>
        <v>7.9710144927536225E-2</v>
      </c>
      <c r="M1346" s="2">
        <f t="shared" si="502"/>
        <v>0.2391304347826087</v>
      </c>
      <c r="N1346" s="2">
        <f t="shared" si="503"/>
        <v>0.38405797101449274</v>
      </c>
      <c r="O1346" s="2">
        <f t="shared" si="504"/>
        <v>0.282608695652174</v>
      </c>
      <c r="P1346" s="1">
        <v>2</v>
      </c>
      <c r="Q1346" s="1">
        <v>11</v>
      </c>
      <c r="R1346" s="1">
        <v>33</v>
      </c>
      <c r="S1346" s="1">
        <v>53</v>
      </c>
      <c r="T1346" s="1">
        <v>37</v>
      </c>
      <c r="U1346" s="1">
        <v>2</v>
      </c>
      <c r="V1346" s="1"/>
      <c r="W1346" s="1"/>
      <c r="X1346" s="1"/>
      <c r="Y1346" s="1"/>
      <c r="Z1346" s="1"/>
      <c r="AA1346" s="1">
        <v>0</v>
      </c>
      <c r="AB1346" s="1"/>
      <c r="AC1346" s="1"/>
      <c r="AD1346" s="1"/>
      <c r="AI1346" t="str">
        <f t="shared" si="493"/>
        <v>Benson</v>
      </c>
      <c r="AJ1346" t="s">
        <v>848</v>
      </c>
      <c r="AK1346" s="148">
        <v>1</v>
      </c>
      <c r="AL1346" s="7"/>
      <c r="AN1346" s="91">
        <v>50</v>
      </c>
      <c r="AO1346" s="93">
        <v>21</v>
      </c>
      <c r="AP1346" s="93">
        <v>5</v>
      </c>
      <c r="AQ1346" s="100">
        <v>5200</v>
      </c>
      <c r="AR1346" s="100">
        <f t="shared" si="505"/>
        <v>50021</v>
      </c>
      <c r="AS1346" s="9" t="s">
        <v>1753</v>
      </c>
      <c r="AT1346" s="103">
        <f t="shared" si="506"/>
        <v>5005200</v>
      </c>
      <c r="AW1346">
        <v>45.48</v>
      </c>
      <c r="AX1346">
        <v>1.53</v>
      </c>
      <c r="AY1346">
        <v>43.96</v>
      </c>
      <c r="BA1346" s="7">
        <f t="shared" si="467"/>
        <v>0</v>
      </c>
      <c r="BB1346" s="7">
        <f t="shared" si="468"/>
        <v>0</v>
      </c>
      <c r="BC1346" s="7">
        <f t="shared" si="469"/>
        <v>0</v>
      </c>
      <c r="BD1346" s="7">
        <f t="shared" si="470"/>
        <v>1</v>
      </c>
      <c r="BE1346" s="7">
        <f t="shared" si="471"/>
        <v>0</v>
      </c>
      <c r="BF1346" s="107">
        <f t="shared" si="472"/>
        <v>0</v>
      </c>
      <c r="BG1346" s="107">
        <f t="shared" si="473"/>
        <v>0</v>
      </c>
      <c r="BH1346" s="107">
        <f t="shared" si="474"/>
        <v>0</v>
      </c>
      <c r="BI1346" s="107">
        <f t="shared" si="475"/>
        <v>0.38400000000000001</v>
      </c>
      <c r="BJ1346" s="107">
        <f t="shared" si="476"/>
        <v>0</v>
      </c>
      <c r="BK1346" s="151">
        <f t="shared" si="477"/>
        <v>0</v>
      </c>
    </row>
    <row r="1347" spans="1:63" hidden="1" outlineLevel="1">
      <c r="A1347" t="s">
        <v>243</v>
      </c>
      <c r="B1347" s="9" t="s">
        <v>3039</v>
      </c>
      <c r="C1347" s="1">
        <f t="shared" si="494"/>
        <v>139</v>
      </c>
      <c r="D1347" s="7">
        <f t="shared" si="495"/>
        <v>5</v>
      </c>
      <c r="E1347" s="7">
        <f t="shared" si="496"/>
        <v>4</v>
      </c>
      <c r="F1347" s="7">
        <f t="shared" si="497"/>
        <v>1</v>
      </c>
      <c r="G1347" s="7">
        <f t="shared" si="507"/>
        <v>3</v>
      </c>
      <c r="H1347" s="48">
        <f t="shared" si="498"/>
        <v>15</v>
      </c>
      <c r="I1347" s="163">
        <f t="shared" si="499"/>
        <v>0.1079136690647482</v>
      </c>
      <c r="J1347" s="8"/>
      <c r="K1347" s="2">
        <f t="shared" si="500"/>
        <v>2.1582733812949641E-2</v>
      </c>
      <c r="L1347" s="2">
        <f t="shared" si="501"/>
        <v>7.1942446043165464E-2</v>
      </c>
      <c r="M1347" s="2">
        <f t="shared" si="502"/>
        <v>0.38848920863309355</v>
      </c>
      <c r="N1347" s="2">
        <f t="shared" si="503"/>
        <v>0.21582733812949639</v>
      </c>
      <c r="O1347" s="2">
        <f t="shared" si="504"/>
        <v>0.30215827338129497</v>
      </c>
      <c r="P1347" s="1">
        <v>3</v>
      </c>
      <c r="Q1347" s="1">
        <v>10</v>
      </c>
      <c r="R1347" s="1">
        <v>54</v>
      </c>
      <c r="S1347" s="1">
        <v>30</v>
      </c>
      <c r="T1347" s="1">
        <v>39</v>
      </c>
      <c r="U1347" s="1">
        <v>2</v>
      </c>
      <c r="V1347" s="1"/>
      <c r="W1347" s="1"/>
      <c r="X1347" s="1"/>
      <c r="Y1347" s="1"/>
      <c r="Z1347" s="1"/>
      <c r="AA1347" s="1">
        <v>1</v>
      </c>
      <c r="AB1347" s="1"/>
      <c r="AC1347" s="1"/>
      <c r="AD1347" s="1"/>
      <c r="AI1347" t="str">
        <f t="shared" si="493"/>
        <v>Berkshire</v>
      </c>
      <c r="AJ1347" t="s">
        <v>2477</v>
      </c>
      <c r="AK1347" s="148">
        <v>1</v>
      </c>
      <c r="AL1347" s="7"/>
      <c r="AN1347" s="91">
        <v>50</v>
      </c>
      <c r="AO1347" s="93">
        <v>11</v>
      </c>
      <c r="AP1347" s="93">
        <v>15</v>
      </c>
      <c r="AQ1347" s="100">
        <v>5425</v>
      </c>
      <c r="AR1347" s="100">
        <f t="shared" si="505"/>
        <v>50011</v>
      </c>
      <c r="AS1347" s="9" t="s">
        <v>1753</v>
      </c>
      <c r="AT1347" s="103">
        <f t="shared" si="506"/>
        <v>5005425</v>
      </c>
      <c r="AW1347">
        <v>42.22</v>
      </c>
      <c r="AX1347">
        <v>0.02</v>
      </c>
      <c r="AY1347">
        <v>42.2</v>
      </c>
      <c r="BA1347" s="7">
        <f t="shared" si="467"/>
        <v>0</v>
      </c>
      <c r="BB1347" s="7">
        <f t="shared" si="468"/>
        <v>0</v>
      </c>
      <c r="BC1347" s="7">
        <f t="shared" si="469"/>
        <v>1</v>
      </c>
      <c r="BD1347" s="7">
        <f t="shared" si="470"/>
        <v>0</v>
      </c>
      <c r="BE1347" s="7">
        <f t="shared" si="471"/>
        <v>0</v>
      </c>
      <c r="BF1347" s="107">
        <f t="shared" si="472"/>
        <v>0</v>
      </c>
      <c r="BG1347" s="107">
        <f t="shared" si="473"/>
        <v>0</v>
      </c>
      <c r="BH1347" s="107">
        <f t="shared" si="474"/>
        <v>0.38800000000000001</v>
      </c>
      <c r="BI1347" s="107">
        <f t="shared" si="475"/>
        <v>0</v>
      </c>
      <c r="BJ1347" s="107">
        <f t="shared" si="476"/>
        <v>0</v>
      </c>
      <c r="BK1347" s="151">
        <f t="shared" si="477"/>
        <v>0</v>
      </c>
    </row>
    <row r="1348" spans="1:63" hidden="1" outlineLevel="1">
      <c r="A1348" t="s">
        <v>1677</v>
      </c>
      <c r="B1348" s="9" t="s">
        <v>3039</v>
      </c>
      <c r="C1348" s="1">
        <f t="shared" si="494"/>
        <v>295</v>
      </c>
      <c r="D1348" s="7">
        <f t="shared" si="495"/>
        <v>5</v>
      </c>
      <c r="E1348" s="7">
        <f t="shared" si="496"/>
        <v>4</v>
      </c>
      <c r="F1348" s="7">
        <f t="shared" si="497"/>
        <v>1</v>
      </c>
      <c r="G1348" s="7">
        <f t="shared" si="507"/>
        <v>2</v>
      </c>
      <c r="H1348" s="48">
        <f t="shared" si="498"/>
        <v>34</v>
      </c>
      <c r="I1348" s="163">
        <f t="shared" si="499"/>
        <v>0.11525423728813559</v>
      </c>
      <c r="J1348" s="8"/>
      <c r="K1348" s="2">
        <f t="shared" si="500"/>
        <v>1.0169491525423728E-2</v>
      </c>
      <c r="L1348" s="2">
        <f t="shared" si="501"/>
        <v>7.4576271186440682E-2</v>
      </c>
      <c r="M1348" s="2">
        <f t="shared" si="502"/>
        <v>0.4101694915254237</v>
      </c>
      <c r="N1348" s="2">
        <f t="shared" si="503"/>
        <v>0.29491525423728815</v>
      </c>
      <c r="O1348" s="2">
        <f t="shared" si="504"/>
        <v>0.21016949152542375</v>
      </c>
      <c r="P1348" s="1">
        <v>3</v>
      </c>
      <c r="Q1348" s="1">
        <v>22</v>
      </c>
      <c r="R1348" s="1">
        <v>121</v>
      </c>
      <c r="S1348" s="1">
        <v>87</v>
      </c>
      <c r="T1348" s="1">
        <v>59</v>
      </c>
      <c r="U1348" s="1">
        <v>2</v>
      </c>
      <c r="V1348" s="1"/>
      <c r="W1348" s="1"/>
      <c r="X1348" s="1"/>
      <c r="Y1348" s="1"/>
      <c r="Z1348" s="1"/>
      <c r="AA1348" s="1">
        <v>1</v>
      </c>
      <c r="AB1348" s="1"/>
      <c r="AC1348" s="1"/>
      <c r="AD1348" s="1"/>
      <c r="AI1348" t="str">
        <f t="shared" si="493"/>
        <v>Berlin</v>
      </c>
      <c r="AJ1348" t="s">
        <v>650</v>
      </c>
      <c r="AK1348" s="148">
        <v>1</v>
      </c>
      <c r="AL1348" s="7"/>
      <c r="AN1348" s="91">
        <v>50</v>
      </c>
      <c r="AO1348" s="93">
        <v>23</v>
      </c>
      <c r="AP1348" s="93">
        <v>15</v>
      </c>
      <c r="AQ1348" s="100">
        <v>5650</v>
      </c>
      <c r="AR1348" s="100">
        <f t="shared" si="505"/>
        <v>50023</v>
      </c>
      <c r="AS1348" s="9" t="s">
        <v>1753</v>
      </c>
      <c r="AT1348" s="103">
        <f t="shared" si="506"/>
        <v>5005650</v>
      </c>
      <c r="AW1348">
        <v>36.93</v>
      </c>
      <c r="AX1348">
        <v>0.46</v>
      </c>
      <c r="AY1348">
        <v>36.47</v>
      </c>
      <c r="BA1348" s="7">
        <f t="shared" si="467"/>
        <v>0</v>
      </c>
      <c r="BB1348" s="7">
        <f t="shared" si="468"/>
        <v>0</v>
      </c>
      <c r="BC1348" s="7">
        <f t="shared" si="469"/>
        <v>1</v>
      </c>
      <c r="BD1348" s="7">
        <f t="shared" si="470"/>
        <v>0</v>
      </c>
      <c r="BE1348" s="7">
        <f t="shared" si="471"/>
        <v>0</v>
      </c>
      <c r="BF1348" s="107">
        <f t="shared" si="472"/>
        <v>0</v>
      </c>
      <c r="BG1348" s="107">
        <f t="shared" si="473"/>
        <v>0</v>
      </c>
      <c r="BH1348" s="107">
        <f t="shared" si="474"/>
        <v>0.41</v>
      </c>
      <c r="BI1348" s="107">
        <f t="shared" si="475"/>
        <v>0</v>
      </c>
      <c r="BJ1348" s="107">
        <f t="shared" si="476"/>
        <v>0</v>
      </c>
      <c r="BK1348" s="151">
        <f t="shared" si="477"/>
        <v>0</v>
      </c>
    </row>
    <row r="1349" spans="1:63" hidden="1" outlineLevel="1">
      <c r="A1349" t="s">
        <v>1409</v>
      </c>
      <c r="B1349" s="9" t="s">
        <v>3039</v>
      </c>
      <c r="C1349" s="1">
        <f t="shared" si="494"/>
        <v>148</v>
      </c>
      <c r="D1349" s="7">
        <f t="shared" si="495"/>
        <v>5</v>
      </c>
      <c r="E1349" s="7">
        <f t="shared" si="496"/>
        <v>4</v>
      </c>
      <c r="F1349" s="7">
        <f t="shared" si="497"/>
        <v>1</v>
      </c>
      <c r="G1349" s="7">
        <f t="shared" si="507"/>
        <v>2</v>
      </c>
      <c r="H1349" s="48">
        <f t="shared" si="498"/>
        <v>26</v>
      </c>
      <c r="I1349" s="163">
        <f t="shared" si="499"/>
        <v>0.17567567567567569</v>
      </c>
      <c r="J1349" s="8"/>
      <c r="K1349" s="2">
        <f t="shared" si="500"/>
        <v>2.7027027027027029E-2</v>
      </c>
      <c r="L1349" s="2">
        <f t="shared" si="501"/>
        <v>8.7837837837837843E-2</v>
      </c>
      <c r="M1349" s="2">
        <f t="shared" si="502"/>
        <v>0.44594594594594594</v>
      </c>
      <c r="N1349" s="2">
        <f t="shared" si="503"/>
        <v>0.27027027027027029</v>
      </c>
      <c r="O1349" s="2">
        <f t="shared" si="504"/>
        <v>0.16891891891891897</v>
      </c>
      <c r="P1349" s="1">
        <v>4</v>
      </c>
      <c r="Q1349" s="1">
        <v>13</v>
      </c>
      <c r="R1349" s="1">
        <v>66</v>
      </c>
      <c r="S1349" s="1">
        <v>40</v>
      </c>
      <c r="T1349" s="1">
        <v>25</v>
      </c>
      <c r="U1349" s="1">
        <v>0</v>
      </c>
      <c r="V1349" s="1"/>
      <c r="W1349" s="1"/>
      <c r="X1349" s="1"/>
      <c r="Y1349" s="1"/>
      <c r="Z1349" s="1"/>
      <c r="AA1349" s="1">
        <v>0</v>
      </c>
      <c r="AB1349" s="1"/>
      <c r="AC1349" s="1"/>
      <c r="AD1349" s="1"/>
      <c r="AI1349" t="str">
        <f t="shared" si="493"/>
        <v>Bethel</v>
      </c>
      <c r="AJ1349" t="s">
        <v>1890</v>
      </c>
      <c r="AK1349" s="148">
        <v>1</v>
      </c>
      <c r="AL1349" s="7"/>
      <c r="AN1349" s="91">
        <v>50</v>
      </c>
      <c r="AO1349" s="93">
        <v>27</v>
      </c>
      <c r="AP1349" s="93">
        <v>20</v>
      </c>
      <c r="AQ1349" s="100">
        <v>5800</v>
      </c>
      <c r="AR1349" s="100">
        <f t="shared" si="505"/>
        <v>50027</v>
      </c>
      <c r="AS1349" s="9" t="s">
        <v>1753</v>
      </c>
      <c r="AT1349" s="103">
        <f t="shared" si="506"/>
        <v>5005800</v>
      </c>
      <c r="AW1349">
        <v>45.44</v>
      </c>
      <c r="AX1349">
        <v>0.14000000000000001</v>
      </c>
      <c r="AY1349">
        <v>45.3</v>
      </c>
      <c r="BA1349" s="7">
        <f t="shared" si="467"/>
        <v>0</v>
      </c>
      <c r="BB1349" s="7">
        <f t="shared" si="468"/>
        <v>0</v>
      </c>
      <c r="BC1349" s="7">
        <f t="shared" si="469"/>
        <v>1</v>
      </c>
      <c r="BD1349" s="7">
        <f t="shared" si="470"/>
        <v>0</v>
      </c>
      <c r="BE1349" s="7">
        <f t="shared" si="471"/>
        <v>0</v>
      </c>
      <c r="BF1349" s="107">
        <f t="shared" si="472"/>
        <v>0</v>
      </c>
      <c r="BG1349" s="107">
        <f t="shared" si="473"/>
        <v>0</v>
      </c>
      <c r="BH1349" s="107">
        <f t="shared" si="474"/>
        <v>0.44500000000000001</v>
      </c>
      <c r="BI1349" s="107">
        <f t="shared" si="475"/>
        <v>0</v>
      </c>
      <c r="BJ1349" s="107">
        <f t="shared" si="476"/>
        <v>0</v>
      </c>
      <c r="BK1349" s="151">
        <f t="shared" si="477"/>
        <v>0</v>
      </c>
    </row>
    <row r="1350" spans="1:63" hidden="1" outlineLevel="1">
      <c r="A1350" t="s">
        <v>1410</v>
      </c>
      <c r="B1350" s="9" t="s">
        <v>3039</v>
      </c>
      <c r="C1350" s="1">
        <f t="shared" si="494"/>
        <v>27</v>
      </c>
      <c r="D1350" s="7">
        <f t="shared" si="495"/>
        <v>5</v>
      </c>
      <c r="E1350" s="7">
        <f t="shared" si="496"/>
        <v>4</v>
      </c>
      <c r="F1350" s="7">
        <f t="shared" si="497"/>
        <v>2</v>
      </c>
      <c r="G1350" s="7">
        <f t="shared" si="507"/>
        <v>1</v>
      </c>
      <c r="H1350" s="48">
        <f t="shared" si="498"/>
        <v>2</v>
      </c>
      <c r="I1350" s="163">
        <f t="shared" si="499"/>
        <v>7.407407407407407E-2</v>
      </c>
      <c r="J1350" s="8"/>
      <c r="K1350" s="2">
        <f t="shared" si="500"/>
        <v>0</v>
      </c>
      <c r="L1350" s="2">
        <f t="shared" si="501"/>
        <v>0.14814814814814814</v>
      </c>
      <c r="M1350" s="2">
        <f t="shared" si="502"/>
        <v>0.29629629629629628</v>
      </c>
      <c r="N1350" s="2">
        <f t="shared" si="503"/>
        <v>0.37037037037037035</v>
      </c>
      <c r="O1350" s="2">
        <f t="shared" si="504"/>
        <v>0.18518518518518523</v>
      </c>
      <c r="P1350" s="1">
        <v>0</v>
      </c>
      <c r="Q1350" s="1">
        <v>4</v>
      </c>
      <c r="R1350" s="1">
        <v>8</v>
      </c>
      <c r="S1350" s="1">
        <v>10</v>
      </c>
      <c r="T1350" s="1">
        <v>5</v>
      </c>
      <c r="U1350" s="1">
        <v>0</v>
      </c>
      <c r="V1350" s="1"/>
      <c r="W1350" s="1"/>
      <c r="X1350" s="1"/>
      <c r="Y1350" s="1"/>
      <c r="Z1350" s="1"/>
      <c r="AA1350" s="1">
        <v>0</v>
      </c>
      <c r="AB1350" s="1"/>
      <c r="AC1350" s="1"/>
      <c r="AD1350" s="1"/>
      <c r="AI1350" t="str">
        <f t="shared" si="493"/>
        <v>Bloomfield</v>
      </c>
      <c r="AJ1350" t="s">
        <v>827</v>
      </c>
      <c r="AK1350" s="148">
        <v>1</v>
      </c>
      <c r="AL1350" s="7"/>
      <c r="AN1350" s="91">
        <v>50</v>
      </c>
      <c r="AO1350" s="93">
        <v>9</v>
      </c>
      <c r="AP1350" s="93">
        <v>15</v>
      </c>
      <c r="AQ1350" s="100">
        <v>6325</v>
      </c>
      <c r="AR1350" s="100">
        <f t="shared" si="505"/>
        <v>50009</v>
      </c>
      <c r="AS1350" s="9" t="s">
        <v>1753</v>
      </c>
      <c r="AT1350" s="103">
        <f t="shared" si="506"/>
        <v>5006325</v>
      </c>
      <c r="AW1350">
        <v>40.42</v>
      </c>
      <c r="AX1350">
        <v>0</v>
      </c>
      <c r="AY1350">
        <v>40.42</v>
      </c>
      <c r="BA1350" s="7">
        <f t="shared" si="467"/>
        <v>0</v>
      </c>
      <c r="BB1350" s="7">
        <f t="shared" si="468"/>
        <v>0</v>
      </c>
      <c r="BC1350" s="7">
        <f t="shared" si="469"/>
        <v>0</v>
      </c>
      <c r="BD1350" s="7">
        <f t="shared" si="470"/>
        <v>1</v>
      </c>
      <c r="BE1350" s="7">
        <f t="shared" si="471"/>
        <v>0</v>
      </c>
      <c r="BF1350" s="107">
        <f t="shared" si="472"/>
        <v>0</v>
      </c>
      <c r="BG1350" s="107">
        <f t="shared" si="473"/>
        <v>0</v>
      </c>
      <c r="BH1350" s="107">
        <f t="shared" si="474"/>
        <v>0</v>
      </c>
      <c r="BI1350" s="107">
        <f t="shared" si="475"/>
        <v>0.37</v>
      </c>
      <c r="BJ1350" s="107">
        <f t="shared" si="476"/>
        <v>0</v>
      </c>
      <c r="BK1350" s="151">
        <f t="shared" si="477"/>
        <v>0</v>
      </c>
    </row>
    <row r="1351" spans="1:63" hidden="1" outlineLevel="1">
      <c r="A1351" t="s">
        <v>3357</v>
      </c>
      <c r="B1351" s="9" t="s">
        <v>3039</v>
      </c>
      <c r="C1351" s="1">
        <f t="shared" si="494"/>
        <v>128</v>
      </c>
      <c r="D1351" s="7">
        <f t="shared" si="495"/>
        <v>5</v>
      </c>
      <c r="E1351" s="7">
        <f t="shared" si="496"/>
        <v>4</v>
      </c>
      <c r="F1351" s="7">
        <f t="shared" si="497"/>
        <v>2</v>
      </c>
      <c r="G1351" s="7">
        <f t="shared" si="507"/>
        <v>1</v>
      </c>
      <c r="H1351" s="48">
        <f t="shared" si="498"/>
        <v>9</v>
      </c>
      <c r="I1351" s="163">
        <f t="shared" si="499"/>
        <v>7.03125E-2</v>
      </c>
      <c r="J1351" s="8"/>
      <c r="K1351" s="2">
        <f t="shared" si="500"/>
        <v>3.125E-2</v>
      </c>
      <c r="L1351" s="2">
        <f t="shared" si="501"/>
        <v>8.59375E-2</v>
      </c>
      <c r="M1351" s="2">
        <f t="shared" si="502"/>
        <v>0.28125</v>
      </c>
      <c r="N1351" s="2">
        <f t="shared" si="503"/>
        <v>0.3515625</v>
      </c>
      <c r="O1351" s="2">
        <f t="shared" si="504"/>
        <v>0.25</v>
      </c>
      <c r="P1351" s="1">
        <v>4</v>
      </c>
      <c r="Q1351" s="1">
        <v>11</v>
      </c>
      <c r="R1351" s="1">
        <v>36</v>
      </c>
      <c r="S1351" s="1">
        <v>45</v>
      </c>
      <c r="T1351" s="1">
        <v>28</v>
      </c>
      <c r="U1351" s="1">
        <v>3</v>
      </c>
      <c r="V1351" s="1"/>
      <c r="W1351" s="1"/>
      <c r="X1351" s="1"/>
      <c r="Y1351" s="1"/>
      <c r="Z1351" s="1"/>
      <c r="AA1351" s="1">
        <v>1</v>
      </c>
      <c r="AB1351" s="1"/>
      <c r="AC1351" s="1"/>
      <c r="AD1351" s="1"/>
      <c r="AI1351" t="str">
        <f t="shared" si="493"/>
        <v>Bolton</v>
      </c>
      <c r="AJ1351" t="s">
        <v>1896</v>
      </c>
      <c r="AK1351" s="148">
        <v>1</v>
      </c>
      <c r="AL1351" s="7"/>
      <c r="AN1351" s="91">
        <v>50</v>
      </c>
      <c r="AO1351" s="93">
        <v>7</v>
      </c>
      <c r="AP1351" s="93">
        <v>5</v>
      </c>
      <c r="AQ1351" s="100">
        <v>6550</v>
      </c>
      <c r="AR1351" s="100">
        <f t="shared" si="505"/>
        <v>50007</v>
      </c>
      <c r="AS1351" s="9" t="s">
        <v>1753</v>
      </c>
      <c r="AT1351" s="103">
        <f t="shared" si="506"/>
        <v>5006550</v>
      </c>
      <c r="AW1351">
        <v>42.79</v>
      </c>
      <c r="AX1351">
        <v>0.31</v>
      </c>
      <c r="AY1351">
        <v>42.48</v>
      </c>
      <c r="BA1351" s="7">
        <f t="shared" ref="BA1351:BA1414" si="508">IF(D1351=1,1,0)</f>
        <v>0</v>
      </c>
      <c r="BB1351" s="7">
        <f t="shared" ref="BB1351:BB1414" si="509">IF(E1351=1,1,0)</f>
        <v>0</v>
      </c>
      <c r="BC1351" s="7">
        <f t="shared" ref="BC1351:BC1414" si="510">IF(F1351=1,1,0)</f>
        <v>0</v>
      </c>
      <c r="BD1351" s="7">
        <f t="shared" ref="BD1351:BD1414" si="511">IF(G1351=1,1,0)</f>
        <v>1</v>
      </c>
      <c r="BE1351" s="7">
        <f t="shared" ref="BE1351:BE1414" si="512">IF(RANK(T1351,P1351:V1351)=1,1,0)</f>
        <v>0</v>
      </c>
      <c r="BF1351" s="107">
        <f t="shared" ref="BF1351:BF1414" si="513">IF(D1351=1,ROUNDDOWN(K1351,3),0)</f>
        <v>0</v>
      </c>
      <c r="BG1351" s="107">
        <f t="shared" ref="BG1351:BG1414" si="514">IF(E1351=1,ROUNDDOWN(L1351,3),0)</f>
        <v>0</v>
      </c>
      <c r="BH1351" s="107">
        <f t="shared" ref="BH1351:BH1414" si="515">IF(F1351=1,ROUNDDOWN(M1351,3),0)</f>
        <v>0</v>
      </c>
      <c r="BI1351" s="107">
        <f t="shared" ref="BI1351:BI1414" si="516">IF(G1351=1,ROUNDDOWN(N1351,3),0)</f>
        <v>0.35099999999999998</v>
      </c>
      <c r="BJ1351" s="107">
        <f t="shared" ref="BJ1351:BJ1414" si="517">IF(BE1351=1,ROUNDDOWN(O1351,3),0)</f>
        <v>0</v>
      </c>
      <c r="BK1351" s="151">
        <f t="shared" ref="BK1351:BK1414" si="518">IF(COUNTIF(BA1351:BE1351,1)&gt;1,ROUNDDOWN(MAX(BF1351:BJ1351)*10,0),0)</f>
        <v>0</v>
      </c>
    </row>
    <row r="1352" spans="1:63" hidden="1" outlineLevel="1">
      <c r="A1352" t="s">
        <v>2268</v>
      </c>
      <c r="B1352" s="9" t="s">
        <v>3039</v>
      </c>
      <c r="C1352" s="1">
        <f t="shared" si="494"/>
        <v>130</v>
      </c>
      <c r="D1352" s="7">
        <f t="shared" si="495"/>
        <v>5</v>
      </c>
      <c r="E1352" s="7">
        <f t="shared" si="496"/>
        <v>4</v>
      </c>
      <c r="F1352" s="7">
        <f t="shared" si="497"/>
        <v>1</v>
      </c>
      <c r="G1352" s="7">
        <f t="shared" si="507"/>
        <v>3</v>
      </c>
      <c r="H1352" s="48">
        <f t="shared" si="498"/>
        <v>13</v>
      </c>
      <c r="I1352" s="163">
        <f t="shared" si="499"/>
        <v>0.1</v>
      </c>
      <c r="J1352" s="8"/>
      <c r="K1352" s="2">
        <f t="shared" si="500"/>
        <v>1.5384615384615385E-2</v>
      </c>
      <c r="L1352" s="2">
        <f t="shared" si="501"/>
        <v>0.1</v>
      </c>
      <c r="M1352" s="2">
        <f t="shared" si="502"/>
        <v>0.38461538461538464</v>
      </c>
      <c r="N1352" s="2">
        <f t="shared" si="503"/>
        <v>0.2076923076923077</v>
      </c>
      <c r="O1352" s="2">
        <f t="shared" si="504"/>
        <v>0.29230769230769227</v>
      </c>
      <c r="P1352" s="1">
        <v>2</v>
      </c>
      <c r="Q1352" s="1">
        <v>13</v>
      </c>
      <c r="R1352" s="1">
        <v>50</v>
      </c>
      <c r="S1352" s="1">
        <v>27</v>
      </c>
      <c r="T1352" s="1">
        <v>37</v>
      </c>
      <c r="U1352" s="1">
        <v>0</v>
      </c>
      <c r="V1352" s="1"/>
      <c r="W1352" s="1"/>
      <c r="X1352" s="1"/>
      <c r="Y1352" s="1"/>
      <c r="Z1352" s="1"/>
      <c r="AA1352" s="1">
        <v>1</v>
      </c>
      <c r="AB1352" s="1"/>
      <c r="AC1352" s="1"/>
      <c r="AD1352" s="1"/>
      <c r="AI1352" t="str">
        <f t="shared" si="493"/>
        <v>Bradford</v>
      </c>
      <c r="AJ1352" t="s">
        <v>1445</v>
      </c>
      <c r="AK1352" s="148">
        <v>1</v>
      </c>
      <c r="AL1352" s="7"/>
      <c r="AN1352" s="91">
        <v>50</v>
      </c>
      <c r="AO1352" s="93">
        <v>17</v>
      </c>
      <c r="AP1352" s="93">
        <v>5</v>
      </c>
      <c r="AQ1352" s="100">
        <v>7375</v>
      </c>
      <c r="AR1352" s="100">
        <f t="shared" si="505"/>
        <v>50017</v>
      </c>
      <c r="AS1352" s="9" t="s">
        <v>1753</v>
      </c>
      <c r="AT1352" s="103">
        <f t="shared" si="506"/>
        <v>5007375</v>
      </c>
      <c r="AW1352">
        <v>29.87</v>
      </c>
      <c r="AX1352">
        <v>0.06</v>
      </c>
      <c r="AY1352">
        <v>29.81</v>
      </c>
      <c r="BA1352" s="7">
        <f t="shared" si="508"/>
        <v>0</v>
      </c>
      <c r="BB1352" s="7">
        <f t="shared" si="509"/>
        <v>0</v>
      </c>
      <c r="BC1352" s="7">
        <f t="shared" si="510"/>
        <v>1</v>
      </c>
      <c r="BD1352" s="7">
        <f t="shared" si="511"/>
        <v>0</v>
      </c>
      <c r="BE1352" s="7">
        <f t="shared" si="512"/>
        <v>0</v>
      </c>
      <c r="BF1352" s="107">
        <f t="shared" si="513"/>
        <v>0</v>
      </c>
      <c r="BG1352" s="107">
        <f t="shared" si="514"/>
        <v>0</v>
      </c>
      <c r="BH1352" s="107">
        <f t="shared" si="515"/>
        <v>0.38400000000000001</v>
      </c>
      <c r="BI1352" s="107">
        <f t="shared" si="516"/>
        <v>0</v>
      </c>
      <c r="BJ1352" s="107">
        <f t="shared" si="517"/>
        <v>0</v>
      </c>
      <c r="BK1352" s="151">
        <f t="shared" si="518"/>
        <v>0</v>
      </c>
    </row>
    <row r="1353" spans="1:63" hidden="1" outlineLevel="1">
      <c r="A1353" t="s">
        <v>3358</v>
      </c>
      <c r="B1353" s="9" t="s">
        <v>3039</v>
      </c>
      <c r="C1353" s="1">
        <f t="shared" si="494"/>
        <v>108</v>
      </c>
      <c r="D1353" s="7">
        <f t="shared" si="495"/>
        <v>5</v>
      </c>
      <c r="E1353" s="7">
        <f t="shared" si="496"/>
        <v>4</v>
      </c>
      <c r="F1353" s="7">
        <f t="shared" si="497"/>
        <v>1</v>
      </c>
      <c r="G1353" s="7">
        <f t="shared" si="507"/>
        <v>2</v>
      </c>
      <c r="H1353" s="48">
        <f t="shared" si="498"/>
        <v>2</v>
      </c>
      <c r="I1353" s="163">
        <f t="shared" si="499"/>
        <v>1.8518518518518517E-2</v>
      </c>
      <c r="J1353" s="8"/>
      <c r="K1353" s="2">
        <f t="shared" si="500"/>
        <v>0</v>
      </c>
      <c r="L1353" s="2">
        <f t="shared" si="501"/>
        <v>5.5555555555555552E-2</v>
      </c>
      <c r="M1353" s="2">
        <f t="shared" si="502"/>
        <v>0.33333333333333331</v>
      </c>
      <c r="N1353" s="2">
        <f t="shared" si="503"/>
        <v>0.31481481481481483</v>
      </c>
      <c r="O1353" s="2">
        <f t="shared" si="504"/>
        <v>0.29629629629629634</v>
      </c>
      <c r="P1353" s="1">
        <v>0</v>
      </c>
      <c r="Q1353" s="1">
        <v>6</v>
      </c>
      <c r="R1353" s="1">
        <v>36</v>
      </c>
      <c r="S1353" s="1">
        <v>34</v>
      </c>
      <c r="T1353" s="1">
        <v>32</v>
      </c>
      <c r="U1353" s="1">
        <v>0</v>
      </c>
      <c r="V1353" s="1"/>
      <c r="W1353" s="1"/>
      <c r="X1353" s="1"/>
      <c r="Y1353" s="1"/>
      <c r="Z1353" s="1"/>
      <c r="AA1353" s="1">
        <v>0</v>
      </c>
      <c r="AB1353" s="1"/>
      <c r="AC1353" s="1"/>
      <c r="AD1353" s="1"/>
      <c r="AI1353" t="str">
        <f t="shared" si="493"/>
        <v>Braintree</v>
      </c>
      <c r="AJ1353" t="s">
        <v>1445</v>
      </c>
      <c r="AK1353" s="148">
        <v>1</v>
      </c>
      <c r="AL1353" s="7"/>
      <c r="AN1353" s="91">
        <v>50</v>
      </c>
      <c r="AO1353" s="93">
        <v>17</v>
      </c>
      <c r="AP1353" s="93">
        <v>10</v>
      </c>
      <c r="AQ1353" s="100">
        <v>7600</v>
      </c>
      <c r="AR1353" s="100">
        <f t="shared" si="505"/>
        <v>50017</v>
      </c>
      <c r="AS1353" s="9" t="s">
        <v>1753</v>
      </c>
      <c r="AT1353" s="103">
        <f t="shared" si="506"/>
        <v>5007600</v>
      </c>
      <c r="AW1353">
        <v>38.32</v>
      </c>
      <c r="AX1353">
        <v>0.04</v>
      </c>
      <c r="AY1353">
        <v>38.28</v>
      </c>
      <c r="BA1353" s="7">
        <f t="shared" si="508"/>
        <v>0</v>
      </c>
      <c r="BB1353" s="7">
        <f t="shared" si="509"/>
        <v>0</v>
      </c>
      <c r="BC1353" s="7">
        <f t="shared" si="510"/>
        <v>1</v>
      </c>
      <c r="BD1353" s="7">
        <f t="shared" si="511"/>
        <v>0</v>
      </c>
      <c r="BE1353" s="7">
        <f t="shared" si="512"/>
        <v>0</v>
      </c>
      <c r="BF1353" s="107">
        <f t="shared" si="513"/>
        <v>0</v>
      </c>
      <c r="BG1353" s="107">
        <f t="shared" si="514"/>
        <v>0</v>
      </c>
      <c r="BH1353" s="107">
        <f t="shared" si="515"/>
        <v>0.33300000000000002</v>
      </c>
      <c r="BI1353" s="107">
        <f t="shared" si="516"/>
        <v>0</v>
      </c>
      <c r="BJ1353" s="107">
        <f t="shared" si="517"/>
        <v>0</v>
      </c>
      <c r="BK1353" s="151">
        <f t="shared" si="518"/>
        <v>0</v>
      </c>
    </row>
    <row r="1354" spans="1:63" hidden="1" outlineLevel="1">
      <c r="A1354" t="s">
        <v>2185</v>
      </c>
      <c r="B1354" s="9" t="s">
        <v>3039</v>
      </c>
      <c r="C1354" s="1">
        <f t="shared" si="494"/>
        <v>454</v>
      </c>
      <c r="D1354" s="7">
        <f t="shared" si="495"/>
        <v>5</v>
      </c>
      <c r="E1354" s="7">
        <f t="shared" si="496"/>
        <v>4</v>
      </c>
      <c r="F1354" s="7">
        <f t="shared" si="497"/>
        <v>1</v>
      </c>
      <c r="G1354" s="7">
        <f t="shared" si="507"/>
        <v>3</v>
      </c>
      <c r="H1354" s="48">
        <f t="shared" si="498"/>
        <v>33</v>
      </c>
      <c r="I1354" s="163">
        <f t="shared" si="499"/>
        <v>7.268722466960352E-2</v>
      </c>
      <c r="J1354" s="8"/>
      <c r="K1354" s="2">
        <f t="shared" si="500"/>
        <v>1.9823788546255508E-2</v>
      </c>
      <c r="L1354" s="2">
        <f t="shared" si="501"/>
        <v>6.3876651982378851E-2</v>
      </c>
      <c r="M1354" s="2">
        <f t="shared" si="502"/>
        <v>0.36343612334801761</v>
      </c>
      <c r="N1354" s="2">
        <f t="shared" si="503"/>
        <v>0.24449339207048459</v>
      </c>
      <c r="O1354" s="2">
        <f t="shared" si="504"/>
        <v>0.30837004405286339</v>
      </c>
      <c r="P1354" s="1">
        <v>9</v>
      </c>
      <c r="Q1354" s="1">
        <v>29</v>
      </c>
      <c r="R1354" s="1">
        <v>165</v>
      </c>
      <c r="S1354" s="1">
        <v>111</v>
      </c>
      <c r="T1354" s="1">
        <v>132</v>
      </c>
      <c r="U1354" s="1">
        <v>5</v>
      </c>
      <c r="V1354" s="1"/>
      <c r="W1354" s="1"/>
      <c r="X1354" s="1"/>
      <c r="Y1354" s="1"/>
      <c r="Z1354" s="1"/>
      <c r="AA1354" s="1">
        <v>3</v>
      </c>
      <c r="AB1354" s="1"/>
      <c r="AC1354" s="1"/>
      <c r="AD1354" s="1"/>
      <c r="AI1354" t="str">
        <f t="shared" si="493"/>
        <v>Brandon</v>
      </c>
      <c r="AJ1354" t="s">
        <v>848</v>
      </c>
      <c r="AK1354" s="148">
        <v>1</v>
      </c>
      <c r="AL1354" s="7"/>
      <c r="AN1354" s="91">
        <v>50</v>
      </c>
      <c r="AO1354" s="93">
        <v>21</v>
      </c>
      <c r="AP1354" s="93">
        <v>10</v>
      </c>
      <c r="AQ1354" s="100">
        <v>7750</v>
      </c>
      <c r="AR1354" s="100">
        <f t="shared" si="505"/>
        <v>50021</v>
      </c>
      <c r="AS1354" s="9" t="s">
        <v>1753</v>
      </c>
      <c r="AT1354" s="103">
        <f t="shared" si="506"/>
        <v>5007750</v>
      </c>
      <c r="AW1354">
        <v>40.17</v>
      </c>
      <c r="AX1354">
        <v>0.05</v>
      </c>
      <c r="AY1354">
        <v>40.130000000000003</v>
      </c>
      <c r="BA1354" s="7">
        <f t="shared" si="508"/>
        <v>0</v>
      </c>
      <c r="BB1354" s="7">
        <f t="shared" si="509"/>
        <v>0</v>
      </c>
      <c r="BC1354" s="7">
        <f t="shared" si="510"/>
        <v>1</v>
      </c>
      <c r="BD1354" s="7">
        <f t="shared" si="511"/>
        <v>0</v>
      </c>
      <c r="BE1354" s="7">
        <f t="shared" si="512"/>
        <v>0</v>
      </c>
      <c r="BF1354" s="107">
        <f t="shared" si="513"/>
        <v>0</v>
      </c>
      <c r="BG1354" s="107">
        <f t="shared" si="514"/>
        <v>0</v>
      </c>
      <c r="BH1354" s="107">
        <f t="shared" si="515"/>
        <v>0.36299999999999999</v>
      </c>
      <c r="BI1354" s="107">
        <f t="shared" si="516"/>
        <v>0</v>
      </c>
      <c r="BJ1354" s="107">
        <f t="shared" si="517"/>
        <v>0</v>
      </c>
      <c r="BK1354" s="151">
        <f t="shared" si="518"/>
        <v>0</v>
      </c>
    </row>
    <row r="1355" spans="1:63" hidden="1" outlineLevel="1">
      <c r="A1355" t="s">
        <v>3234</v>
      </c>
      <c r="B1355" s="9" t="s">
        <v>3039</v>
      </c>
      <c r="C1355" s="1">
        <f t="shared" si="494"/>
        <v>683</v>
      </c>
      <c r="D1355" s="7">
        <f t="shared" si="495"/>
        <v>5</v>
      </c>
      <c r="E1355" s="7">
        <f t="shared" si="496"/>
        <v>4</v>
      </c>
      <c r="F1355" s="7">
        <f t="shared" si="497"/>
        <v>1</v>
      </c>
      <c r="G1355" s="7">
        <f t="shared" si="507"/>
        <v>3</v>
      </c>
      <c r="H1355" s="48">
        <f t="shared" si="498"/>
        <v>93</v>
      </c>
      <c r="I1355" s="163">
        <f t="shared" si="499"/>
        <v>0.13616398243045388</v>
      </c>
      <c r="J1355" s="8"/>
      <c r="K1355" s="2">
        <f t="shared" si="500"/>
        <v>2.4890190336749635E-2</v>
      </c>
      <c r="L1355" s="2">
        <f t="shared" si="501"/>
        <v>6.5885797950219621E-2</v>
      </c>
      <c r="M1355" s="2">
        <f t="shared" si="502"/>
        <v>0.39531478770131773</v>
      </c>
      <c r="N1355" s="2">
        <f t="shared" si="503"/>
        <v>0.24011713030746706</v>
      </c>
      <c r="O1355" s="2">
        <f t="shared" si="504"/>
        <v>0.27379209370424584</v>
      </c>
      <c r="P1355" s="1">
        <v>17</v>
      </c>
      <c r="Q1355" s="1">
        <v>45</v>
      </c>
      <c r="R1355" s="1">
        <v>270</v>
      </c>
      <c r="S1355" s="1">
        <v>164</v>
      </c>
      <c r="T1355" s="1">
        <v>177</v>
      </c>
      <c r="U1355" s="1">
        <v>6</v>
      </c>
      <c r="V1355" s="1"/>
      <c r="W1355" s="1"/>
      <c r="X1355" s="1"/>
      <c r="Y1355" s="1"/>
      <c r="Z1355" s="1"/>
      <c r="AA1355" s="1">
        <v>4</v>
      </c>
      <c r="AB1355" s="1"/>
      <c r="AC1355" s="1"/>
      <c r="AD1355" s="1"/>
      <c r="AI1355" t="str">
        <f t="shared" si="493"/>
        <v>Brattleboro</v>
      </c>
      <c r="AJ1355" t="s">
        <v>2523</v>
      </c>
      <c r="AK1355" s="148">
        <v>1</v>
      </c>
      <c r="AL1355" s="7"/>
      <c r="AN1355" s="91">
        <v>50</v>
      </c>
      <c r="AO1355" s="93">
        <v>25</v>
      </c>
      <c r="AP1355" s="93">
        <v>10</v>
      </c>
      <c r="AQ1355" s="100">
        <v>7900</v>
      </c>
      <c r="AR1355" s="100">
        <f t="shared" si="505"/>
        <v>50025</v>
      </c>
      <c r="AS1355" s="9" t="s">
        <v>1753</v>
      </c>
      <c r="AT1355" s="103">
        <f t="shared" si="506"/>
        <v>5007900</v>
      </c>
      <c r="AW1355">
        <v>32.450000000000003</v>
      </c>
      <c r="AX1355">
        <v>0.46</v>
      </c>
      <c r="AY1355">
        <v>31.99</v>
      </c>
      <c r="BA1355" s="7">
        <f t="shared" si="508"/>
        <v>0</v>
      </c>
      <c r="BB1355" s="7">
        <f t="shared" si="509"/>
        <v>0</v>
      </c>
      <c r="BC1355" s="7">
        <f t="shared" si="510"/>
        <v>1</v>
      </c>
      <c r="BD1355" s="7">
        <f t="shared" si="511"/>
        <v>0</v>
      </c>
      <c r="BE1355" s="7">
        <f t="shared" si="512"/>
        <v>0</v>
      </c>
      <c r="BF1355" s="107">
        <f t="shared" si="513"/>
        <v>0</v>
      </c>
      <c r="BG1355" s="107">
        <f t="shared" si="514"/>
        <v>0</v>
      </c>
      <c r="BH1355" s="107">
        <f t="shared" si="515"/>
        <v>0.39500000000000002</v>
      </c>
      <c r="BI1355" s="107">
        <f t="shared" si="516"/>
        <v>0</v>
      </c>
      <c r="BJ1355" s="107">
        <f t="shared" si="517"/>
        <v>0</v>
      </c>
      <c r="BK1355" s="151">
        <f t="shared" si="518"/>
        <v>0</v>
      </c>
    </row>
    <row r="1356" spans="1:63" hidden="1" outlineLevel="1">
      <c r="A1356" t="s">
        <v>1029</v>
      </c>
      <c r="B1356" s="9" t="s">
        <v>3039</v>
      </c>
      <c r="C1356" s="1">
        <f t="shared" si="494"/>
        <v>64</v>
      </c>
      <c r="D1356" s="7">
        <f t="shared" si="495"/>
        <v>5</v>
      </c>
      <c r="E1356" s="7">
        <f t="shared" si="496"/>
        <v>4</v>
      </c>
      <c r="F1356" s="7">
        <f t="shared" si="497"/>
        <v>1</v>
      </c>
      <c r="G1356" s="7">
        <f t="shared" si="507"/>
        <v>2</v>
      </c>
      <c r="H1356" s="48">
        <f t="shared" si="498"/>
        <v>7</v>
      </c>
      <c r="I1356" s="163">
        <f t="shared" si="499"/>
        <v>0.109375</v>
      </c>
      <c r="J1356" s="8"/>
      <c r="K1356" s="2">
        <f t="shared" si="500"/>
        <v>1.5625E-2</v>
      </c>
      <c r="L1356" s="2">
        <f t="shared" si="501"/>
        <v>6.25E-2</v>
      </c>
      <c r="M1356" s="2">
        <f t="shared" si="502"/>
        <v>0.40625</v>
      </c>
      <c r="N1356" s="2">
        <f t="shared" si="503"/>
        <v>0.296875</v>
      </c>
      <c r="O1356" s="2">
        <f t="shared" si="504"/>
        <v>0.21875</v>
      </c>
      <c r="P1356" s="1">
        <v>1</v>
      </c>
      <c r="Q1356" s="1">
        <v>4</v>
      </c>
      <c r="R1356" s="1">
        <v>26</v>
      </c>
      <c r="S1356" s="1">
        <v>19</v>
      </c>
      <c r="T1356" s="1">
        <v>13</v>
      </c>
      <c r="U1356" s="1">
        <v>0</v>
      </c>
      <c r="V1356" s="1"/>
      <c r="W1356" s="1"/>
      <c r="X1356" s="1"/>
      <c r="Y1356" s="1"/>
      <c r="Z1356" s="1"/>
      <c r="AA1356" s="1">
        <v>1</v>
      </c>
      <c r="AB1356" s="1"/>
      <c r="AC1356" s="1"/>
      <c r="AD1356" s="1"/>
      <c r="AI1356" t="str">
        <f t="shared" si="493"/>
        <v>Bridgewater</v>
      </c>
      <c r="AJ1356" t="s">
        <v>1890</v>
      </c>
      <c r="AK1356" s="148">
        <v>1</v>
      </c>
      <c r="AL1356" s="7"/>
      <c r="AN1356" s="91">
        <v>50</v>
      </c>
      <c r="AO1356" s="93">
        <v>27</v>
      </c>
      <c r="AP1356" s="93">
        <v>25</v>
      </c>
      <c r="AQ1356" s="100">
        <v>8275</v>
      </c>
      <c r="AR1356" s="100">
        <f t="shared" si="505"/>
        <v>50027</v>
      </c>
      <c r="AS1356" s="9" t="s">
        <v>1753</v>
      </c>
      <c r="AT1356" s="103">
        <f t="shared" si="506"/>
        <v>5008275</v>
      </c>
      <c r="AW1356">
        <v>49.55</v>
      </c>
      <c r="AX1356">
        <v>0</v>
      </c>
      <c r="AY1356">
        <v>49.55</v>
      </c>
      <c r="BA1356" s="7">
        <f t="shared" si="508"/>
        <v>0</v>
      </c>
      <c r="BB1356" s="7">
        <f t="shared" si="509"/>
        <v>0</v>
      </c>
      <c r="BC1356" s="7">
        <f t="shared" si="510"/>
        <v>1</v>
      </c>
      <c r="BD1356" s="7">
        <f t="shared" si="511"/>
        <v>0</v>
      </c>
      <c r="BE1356" s="7">
        <f t="shared" si="512"/>
        <v>0</v>
      </c>
      <c r="BF1356" s="107">
        <f t="shared" si="513"/>
        <v>0</v>
      </c>
      <c r="BG1356" s="107">
        <f t="shared" si="514"/>
        <v>0</v>
      </c>
      <c r="BH1356" s="107">
        <f t="shared" si="515"/>
        <v>0.40600000000000003</v>
      </c>
      <c r="BI1356" s="107">
        <f t="shared" si="516"/>
        <v>0</v>
      </c>
      <c r="BJ1356" s="107">
        <f t="shared" si="517"/>
        <v>0</v>
      </c>
      <c r="BK1356" s="151">
        <f t="shared" si="518"/>
        <v>0</v>
      </c>
    </row>
    <row r="1357" spans="1:63" hidden="1" outlineLevel="1">
      <c r="A1357" t="s">
        <v>504</v>
      </c>
      <c r="B1357" s="9" t="s">
        <v>3039</v>
      </c>
      <c r="C1357" s="1">
        <f t="shared" si="494"/>
        <v>213</v>
      </c>
      <c r="D1357" s="7">
        <f t="shared" si="495"/>
        <v>5</v>
      </c>
      <c r="E1357" s="7">
        <f t="shared" si="496"/>
        <v>4</v>
      </c>
      <c r="F1357" s="7">
        <f t="shared" si="497"/>
        <v>1</v>
      </c>
      <c r="G1357" s="7">
        <f t="shared" si="507"/>
        <v>2</v>
      </c>
      <c r="H1357" s="48">
        <f t="shared" si="498"/>
        <v>5</v>
      </c>
      <c r="I1357" s="163">
        <f t="shared" si="499"/>
        <v>2.3474178403755867E-2</v>
      </c>
      <c r="J1357" s="8"/>
      <c r="K1357" s="2">
        <f t="shared" si="500"/>
        <v>1.4084507042253521E-2</v>
      </c>
      <c r="L1357" s="2">
        <f t="shared" si="501"/>
        <v>7.0422535211267609E-2</v>
      </c>
      <c r="M1357" s="2">
        <f t="shared" si="502"/>
        <v>0.31924882629107981</v>
      </c>
      <c r="N1357" s="2">
        <f t="shared" si="503"/>
        <v>0.29577464788732394</v>
      </c>
      <c r="O1357" s="2">
        <f t="shared" si="504"/>
        <v>0.30046948356807507</v>
      </c>
      <c r="P1357" s="1">
        <v>3</v>
      </c>
      <c r="Q1357" s="1">
        <v>15</v>
      </c>
      <c r="R1357" s="1">
        <v>68</v>
      </c>
      <c r="S1357" s="1">
        <v>63</v>
      </c>
      <c r="T1357" s="1">
        <v>60</v>
      </c>
      <c r="U1357" s="1">
        <v>3</v>
      </c>
      <c r="V1357" s="1"/>
      <c r="W1357" s="1"/>
      <c r="X1357" s="1"/>
      <c r="Y1357" s="1"/>
      <c r="Z1357" s="1"/>
      <c r="AA1357" s="1">
        <v>1</v>
      </c>
      <c r="AB1357" s="1"/>
      <c r="AC1357" s="1"/>
      <c r="AD1357" s="1"/>
      <c r="AI1357" t="str">
        <f t="shared" si="493"/>
        <v>Bridport</v>
      </c>
      <c r="AJ1357" t="s">
        <v>1874</v>
      </c>
      <c r="AK1357" s="148">
        <v>1</v>
      </c>
      <c r="AL1357" s="7"/>
      <c r="AN1357" s="91">
        <v>50</v>
      </c>
      <c r="AO1357" s="93">
        <v>1</v>
      </c>
      <c r="AP1357" s="93">
        <v>10</v>
      </c>
      <c r="AQ1357" s="100">
        <v>8575</v>
      </c>
      <c r="AR1357" s="100">
        <f t="shared" si="505"/>
        <v>50001</v>
      </c>
      <c r="AS1357" s="9" t="s">
        <v>1753</v>
      </c>
      <c r="AT1357" s="103">
        <f t="shared" si="506"/>
        <v>5008575</v>
      </c>
      <c r="AW1357">
        <v>46.25</v>
      </c>
      <c r="AX1357">
        <v>2.2599999999999998</v>
      </c>
      <c r="AY1357">
        <v>43.98</v>
      </c>
      <c r="BA1357" s="7">
        <f t="shared" si="508"/>
        <v>0</v>
      </c>
      <c r="BB1357" s="7">
        <f t="shared" si="509"/>
        <v>0</v>
      </c>
      <c r="BC1357" s="7">
        <f t="shared" si="510"/>
        <v>1</v>
      </c>
      <c r="BD1357" s="7">
        <f t="shared" si="511"/>
        <v>0</v>
      </c>
      <c r="BE1357" s="7">
        <f t="shared" si="512"/>
        <v>0</v>
      </c>
      <c r="BF1357" s="107">
        <f t="shared" si="513"/>
        <v>0</v>
      </c>
      <c r="BG1357" s="107">
        <f t="shared" si="514"/>
        <v>0</v>
      </c>
      <c r="BH1357" s="107">
        <f t="shared" si="515"/>
        <v>0.31900000000000001</v>
      </c>
      <c r="BI1357" s="107">
        <f t="shared" si="516"/>
        <v>0</v>
      </c>
      <c r="BJ1357" s="107">
        <f t="shared" si="517"/>
        <v>0</v>
      </c>
      <c r="BK1357" s="151">
        <f t="shared" si="518"/>
        <v>0</v>
      </c>
    </row>
    <row r="1358" spans="1:63" hidden="1" outlineLevel="1">
      <c r="A1358" t="s">
        <v>523</v>
      </c>
      <c r="B1358" s="9" t="s">
        <v>3039</v>
      </c>
      <c r="C1358" s="1">
        <f t="shared" si="494"/>
        <v>240</v>
      </c>
      <c r="D1358" s="7">
        <f t="shared" si="495"/>
        <v>5</v>
      </c>
      <c r="E1358" s="7">
        <f t="shared" si="496"/>
        <v>4</v>
      </c>
      <c r="F1358" s="7">
        <f t="shared" si="497"/>
        <v>1</v>
      </c>
      <c r="G1358" s="7">
        <f t="shared" si="507"/>
        <v>3</v>
      </c>
      <c r="H1358" s="48">
        <f t="shared" si="498"/>
        <v>52</v>
      </c>
      <c r="I1358" s="163">
        <f t="shared" si="499"/>
        <v>0.21666666666666667</v>
      </c>
      <c r="J1358" s="8"/>
      <c r="K1358" s="2">
        <f t="shared" si="500"/>
        <v>1.6666666666666666E-2</v>
      </c>
      <c r="L1358" s="2">
        <f t="shared" si="501"/>
        <v>9.166666666666666E-2</v>
      </c>
      <c r="M1358" s="2">
        <f t="shared" si="502"/>
        <v>0.45</v>
      </c>
      <c r="N1358" s="2">
        <f t="shared" si="503"/>
        <v>0.2</v>
      </c>
      <c r="O1358" s="2">
        <f t="shared" si="504"/>
        <v>0.24166666666666659</v>
      </c>
      <c r="P1358" s="1">
        <v>4</v>
      </c>
      <c r="Q1358" s="1">
        <v>22</v>
      </c>
      <c r="R1358" s="1">
        <v>108</v>
      </c>
      <c r="S1358" s="1">
        <v>48</v>
      </c>
      <c r="T1358" s="1">
        <v>56</v>
      </c>
      <c r="U1358" s="1">
        <v>2</v>
      </c>
      <c r="V1358" s="1"/>
      <c r="W1358" s="1"/>
      <c r="X1358" s="1"/>
      <c r="Y1358" s="1"/>
      <c r="Z1358" s="1"/>
      <c r="AA1358" s="1">
        <v>0</v>
      </c>
      <c r="AB1358" s="1"/>
      <c r="AC1358" s="1"/>
      <c r="AD1358" s="1"/>
      <c r="AI1358" t="str">
        <f t="shared" si="493"/>
        <v>Brighton</v>
      </c>
      <c r="AJ1358" t="s">
        <v>827</v>
      </c>
      <c r="AK1358" s="148">
        <v>1</v>
      </c>
      <c r="AL1358" s="7"/>
      <c r="AN1358" s="91">
        <v>50</v>
      </c>
      <c r="AO1358" s="93">
        <v>9</v>
      </c>
      <c r="AP1358" s="93">
        <v>20</v>
      </c>
      <c r="AQ1358" s="100">
        <v>8725</v>
      </c>
      <c r="AR1358" s="100">
        <f t="shared" si="505"/>
        <v>50009</v>
      </c>
      <c r="AS1358" s="9" t="s">
        <v>1753</v>
      </c>
      <c r="AT1358" s="103">
        <f t="shared" si="506"/>
        <v>5008725</v>
      </c>
      <c r="AW1358">
        <v>53.42</v>
      </c>
      <c r="AX1358">
        <v>1.22</v>
      </c>
      <c r="AY1358">
        <v>52.19</v>
      </c>
      <c r="BA1358" s="7">
        <f t="shared" si="508"/>
        <v>0</v>
      </c>
      <c r="BB1358" s="7">
        <f t="shared" si="509"/>
        <v>0</v>
      </c>
      <c r="BC1358" s="7">
        <f t="shared" si="510"/>
        <v>1</v>
      </c>
      <c r="BD1358" s="7">
        <f t="shared" si="511"/>
        <v>0</v>
      </c>
      <c r="BE1358" s="7">
        <f t="shared" si="512"/>
        <v>0</v>
      </c>
      <c r="BF1358" s="107">
        <f t="shared" si="513"/>
        <v>0</v>
      </c>
      <c r="BG1358" s="107">
        <f t="shared" si="514"/>
        <v>0</v>
      </c>
      <c r="BH1358" s="107">
        <f t="shared" si="515"/>
        <v>0.45</v>
      </c>
      <c r="BI1358" s="107">
        <f t="shared" si="516"/>
        <v>0</v>
      </c>
      <c r="BJ1358" s="107">
        <f t="shared" si="517"/>
        <v>0</v>
      </c>
      <c r="BK1358" s="151">
        <f t="shared" si="518"/>
        <v>0</v>
      </c>
    </row>
    <row r="1359" spans="1:63" hidden="1" outlineLevel="1">
      <c r="A1359" t="s">
        <v>2858</v>
      </c>
      <c r="B1359" s="9" t="s">
        <v>3039</v>
      </c>
      <c r="C1359" s="1">
        <f t="shared" si="494"/>
        <v>388</v>
      </c>
      <c r="D1359" s="7">
        <f t="shared" si="495"/>
        <v>5</v>
      </c>
      <c r="E1359" s="7">
        <f t="shared" si="496"/>
        <v>4</v>
      </c>
      <c r="F1359" s="7">
        <f t="shared" si="497"/>
        <v>1</v>
      </c>
      <c r="G1359" s="7">
        <f t="shared" si="507"/>
        <v>3</v>
      </c>
      <c r="H1359" s="48">
        <f t="shared" si="498"/>
        <v>55</v>
      </c>
      <c r="I1359" s="163">
        <f t="shared" si="499"/>
        <v>0.14175257731958762</v>
      </c>
      <c r="J1359" s="8"/>
      <c r="K1359" s="2">
        <f t="shared" si="500"/>
        <v>1.804123711340206E-2</v>
      </c>
      <c r="L1359" s="2">
        <f t="shared" si="501"/>
        <v>0.11597938144329897</v>
      </c>
      <c r="M1359" s="2">
        <f t="shared" si="502"/>
        <v>0.39432989690721648</v>
      </c>
      <c r="N1359" s="2">
        <f t="shared" si="503"/>
        <v>0.20618556701030927</v>
      </c>
      <c r="O1359" s="2">
        <f t="shared" si="504"/>
        <v>0.26546391752577314</v>
      </c>
      <c r="P1359" s="1">
        <v>7</v>
      </c>
      <c r="Q1359" s="1">
        <v>45</v>
      </c>
      <c r="R1359" s="1">
        <v>153</v>
      </c>
      <c r="S1359" s="1">
        <v>80</v>
      </c>
      <c r="T1359" s="1">
        <v>98</v>
      </c>
      <c r="U1359" s="1">
        <v>2</v>
      </c>
      <c r="V1359" s="1"/>
      <c r="W1359" s="1"/>
      <c r="X1359" s="1"/>
      <c r="Y1359" s="1"/>
      <c r="Z1359" s="1"/>
      <c r="AA1359" s="1">
        <v>3</v>
      </c>
      <c r="AB1359" s="1"/>
      <c r="AC1359" s="1"/>
      <c r="AD1359" s="1"/>
      <c r="AI1359" t="str">
        <f t="shared" si="493"/>
        <v>Bristol</v>
      </c>
      <c r="AJ1359" t="s">
        <v>1874</v>
      </c>
      <c r="AK1359" s="148">
        <v>1</v>
      </c>
      <c r="AL1359" s="7"/>
      <c r="AN1359" s="91">
        <v>50</v>
      </c>
      <c r="AO1359" s="93">
        <v>1</v>
      </c>
      <c r="AP1359" s="93">
        <v>15</v>
      </c>
      <c r="AQ1359" s="100">
        <v>9025</v>
      </c>
      <c r="AR1359" s="100">
        <f t="shared" si="505"/>
        <v>50001</v>
      </c>
      <c r="AS1359" s="9" t="s">
        <v>1753</v>
      </c>
      <c r="AT1359" s="103">
        <f t="shared" si="506"/>
        <v>5009025</v>
      </c>
      <c r="AW1359">
        <v>42.18</v>
      </c>
      <c r="AX1359">
        <v>0.4</v>
      </c>
      <c r="AY1359">
        <v>41.77</v>
      </c>
      <c r="BA1359" s="7">
        <f t="shared" si="508"/>
        <v>0</v>
      </c>
      <c r="BB1359" s="7">
        <f t="shared" si="509"/>
        <v>0</v>
      </c>
      <c r="BC1359" s="7">
        <f t="shared" si="510"/>
        <v>1</v>
      </c>
      <c r="BD1359" s="7">
        <f t="shared" si="511"/>
        <v>0</v>
      </c>
      <c r="BE1359" s="7">
        <f t="shared" si="512"/>
        <v>0</v>
      </c>
      <c r="BF1359" s="107">
        <f t="shared" si="513"/>
        <v>0</v>
      </c>
      <c r="BG1359" s="107">
        <f t="shared" si="514"/>
        <v>0</v>
      </c>
      <c r="BH1359" s="107">
        <f t="shared" si="515"/>
        <v>0.39400000000000002</v>
      </c>
      <c r="BI1359" s="107">
        <f t="shared" si="516"/>
        <v>0</v>
      </c>
      <c r="BJ1359" s="107">
        <f t="shared" si="517"/>
        <v>0</v>
      </c>
      <c r="BK1359" s="151">
        <f t="shared" si="518"/>
        <v>0</v>
      </c>
    </row>
    <row r="1360" spans="1:63" hidden="1" outlineLevel="1">
      <c r="A1360" t="s">
        <v>1280</v>
      </c>
      <c r="B1360" s="9" t="s">
        <v>3039</v>
      </c>
      <c r="C1360" s="1">
        <f t="shared" si="494"/>
        <v>126</v>
      </c>
      <c r="D1360" s="7">
        <f t="shared" si="495"/>
        <v>5</v>
      </c>
      <c r="E1360" s="7">
        <f t="shared" si="496"/>
        <v>4</v>
      </c>
      <c r="F1360" s="7">
        <f t="shared" si="497"/>
        <v>1</v>
      </c>
      <c r="G1360" s="7">
        <f t="shared" si="507"/>
        <v>2</v>
      </c>
      <c r="H1360" s="48">
        <f t="shared" si="498"/>
        <v>15</v>
      </c>
      <c r="I1360" s="163">
        <f t="shared" si="499"/>
        <v>0.11904761904761904</v>
      </c>
      <c r="J1360" s="8"/>
      <c r="K1360" s="2">
        <f t="shared" si="500"/>
        <v>3.1746031746031744E-2</v>
      </c>
      <c r="L1360" s="2">
        <f t="shared" si="501"/>
        <v>8.7301587301587297E-2</v>
      </c>
      <c r="M1360" s="2">
        <f t="shared" si="502"/>
        <v>0.41269841269841268</v>
      </c>
      <c r="N1360" s="2">
        <f t="shared" si="503"/>
        <v>0.29365079365079366</v>
      </c>
      <c r="O1360" s="2">
        <f t="shared" si="504"/>
        <v>0.17460317460317459</v>
      </c>
      <c r="P1360" s="1">
        <v>4</v>
      </c>
      <c r="Q1360" s="1">
        <v>11</v>
      </c>
      <c r="R1360" s="1">
        <v>52</v>
      </c>
      <c r="S1360" s="1">
        <v>37</v>
      </c>
      <c r="T1360" s="1">
        <v>19</v>
      </c>
      <c r="U1360" s="1">
        <v>0</v>
      </c>
      <c r="V1360" s="1"/>
      <c r="W1360" s="1"/>
      <c r="X1360" s="1"/>
      <c r="Y1360" s="1"/>
      <c r="Z1360" s="1"/>
      <c r="AA1360" s="1">
        <v>3</v>
      </c>
      <c r="AB1360" s="1"/>
      <c r="AC1360" s="1"/>
      <c r="AD1360" s="1"/>
      <c r="AI1360" t="str">
        <f t="shared" si="493"/>
        <v>Brookfield</v>
      </c>
      <c r="AJ1360" t="s">
        <v>1445</v>
      </c>
      <c r="AK1360" s="148">
        <v>1</v>
      </c>
      <c r="AL1360" s="7"/>
      <c r="AN1360" s="91">
        <v>50</v>
      </c>
      <c r="AO1360" s="93">
        <v>17</v>
      </c>
      <c r="AP1360" s="93">
        <v>15</v>
      </c>
      <c r="AQ1360" s="100">
        <v>9325</v>
      </c>
      <c r="AR1360" s="100">
        <f t="shared" si="505"/>
        <v>50017</v>
      </c>
      <c r="AS1360" s="9" t="s">
        <v>1753</v>
      </c>
      <c r="AT1360" s="103">
        <f t="shared" si="506"/>
        <v>5009325</v>
      </c>
      <c r="AW1360">
        <v>41.67</v>
      </c>
      <c r="AX1360">
        <v>0.27</v>
      </c>
      <c r="AY1360">
        <v>41.4</v>
      </c>
      <c r="BA1360" s="7">
        <f t="shared" si="508"/>
        <v>0</v>
      </c>
      <c r="BB1360" s="7">
        <f t="shared" si="509"/>
        <v>0</v>
      </c>
      <c r="BC1360" s="7">
        <f t="shared" si="510"/>
        <v>1</v>
      </c>
      <c r="BD1360" s="7">
        <f t="shared" si="511"/>
        <v>0</v>
      </c>
      <c r="BE1360" s="7">
        <f t="shared" si="512"/>
        <v>0</v>
      </c>
      <c r="BF1360" s="107">
        <f t="shared" si="513"/>
        <v>0</v>
      </c>
      <c r="BG1360" s="107">
        <f t="shared" si="514"/>
        <v>0</v>
      </c>
      <c r="BH1360" s="107">
        <f t="shared" si="515"/>
        <v>0.41199999999999998</v>
      </c>
      <c r="BI1360" s="107">
        <f t="shared" si="516"/>
        <v>0</v>
      </c>
      <c r="BJ1360" s="107">
        <f t="shared" si="517"/>
        <v>0</v>
      </c>
      <c r="BK1360" s="151">
        <f t="shared" si="518"/>
        <v>0</v>
      </c>
    </row>
    <row r="1361" spans="1:63" hidden="1" outlineLevel="1">
      <c r="A1361" t="s">
        <v>2241</v>
      </c>
      <c r="B1361" s="9" t="s">
        <v>3039</v>
      </c>
      <c r="C1361" s="1">
        <f t="shared" si="494"/>
        <v>41</v>
      </c>
      <c r="D1361" s="7">
        <f t="shared" si="495"/>
        <v>5</v>
      </c>
      <c r="E1361" s="7">
        <f t="shared" si="496"/>
        <v>4</v>
      </c>
      <c r="F1361" s="7">
        <f t="shared" si="497"/>
        <v>1</v>
      </c>
      <c r="G1361" s="7">
        <f t="shared" si="507"/>
        <v>2</v>
      </c>
      <c r="H1361" s="48">
        <f t="shared" si="498"/>
        <v>3</v>
      </c>
      <c r="I1361" s="163">
        <f t="shared" si="499"/>
        <v>7.3170731707317069E-2</v>
      </c>
      <c r="J1361" s="8"/>
      <c r="K1361" s="2">
        <f t="shared" si="500"/>
        <v>2.4390243902439025E-2</v>
      </c>
      <c r="L1361" s="2">
        <f t="shared" si="501"/>
        <v>9.7560975609756101E-2</v>
      </c>
      <c r="M1361" s="2">
        <f t="shared" si="502"/>
        <v>0.34146341463414637</v>
      </c>
      <c r="N1361" s="2">
        <f t="shared" si="503"/>
        <v>0.26829268292682928</v>
      </c>
      <c r="O1361" s="2">
        <f t="shared" si="504"/>
        <v>0.26829268292682928</v>
      </c>
      <c r="P1361" s="1">
        <v>1</v>
      </c>
      <c r="Q1361" s="1">
        <v>4</v>
      </c>
      <c r="R1361" s="1">
        <v>14</v>
      </c>
      <c r="S1361" s="1">
        <v>11</v>
      </c>
      <c r="T1361" s="1">
        <v>10</v>
      </c>
      <c r="U1361" s="1">
        <v>0</v>
      </c>
      <c r="V1361" s="1"/>
      <c r="W1361" s="1"/>
      <c r="X1361" s="1"/>
      <c r="Y1361" s="1"/>
      <c r="Z1361" s="1"/>
      <c r="AA1361" s="1">
        <v>1</v>
      </c>
      <c r="AB1361" s="1"/>
      <c r="AC1361" s="1"/>
      <c r="AD1361" s="1"/>
      <c r="AI1361" t="str">
        <f t="shared" si="493"/>
        <v>Brookline</v>
      </c>
      <c r="AJ1361" t="s">
        <v>2523</v>
      </c>
      <c r="AK1361" s="148">
        <v>1</v>
      </c>
      <c r="AL1361" s="7"/>
      <c r="AN1361" s="91">
        <v>50</v>
      </c>
      <c r="AO1361" s="93">
        <v>25</v>
      </c>
      <c r="AP1361" s="93">
        <v>15</v>
      </c>
      <c r="AQ1361" s="100">
        <v>9475</v>
      </c>
      <c r="AR1361" s="100">
        <f t="shared" si="505"/>
        <v>50025</v>
      </c>
      <c r="AS1361" s="9" t="s">
        <v>1753</v>
      </c>
      <c r="AT1361" s="103">
        <f t="shared" si="506"/>
        <v>5009475</v>
      </c>
      <c r="AW1361">
        <v>12.91</v>
      </c>
      <c r="AX1361">
        <v>0</v>
      </c>
      <c r="AY1361">
        <v>12.91</v>
      </c>
      <c r="BA1361" s="7">
        <f t="shared" si="508"/>
        <v>0</v>
      </c>
      <c r="BB1361" s="7">
        <f t="shared" si="509"/>
        <v>0</v>
      </c>
      <c r="BC1361" s="7">
        <f t="shared" si="510"/>
        <v>1</v>
      </c>
      <c r="BD1361" s="7">
        <f t="shared" si="511"/>
        <v>0</v>
      </c>
      <c r="BE1361" s="7">
        <f t="shared" si="512"/>
        <v>0</v>
      </c>
      <c r="BF1361" s="107">
        <f t="shared" si="513"/>
        <v>0</v>
      </c>
      <c r="BG1361" s="107">
        <f t="shared" si="514"/>
        <v>0</v>
      </c>
      <c r="BH1361" s="107">
        <f t="shared" si="515"/>
        <v>0.34100000000000003</v>
      </c>
      <c r="BI1361" s="107">
        <f t="shared" si="516"/>
        <v>0</v>
      </c>
      <c r="BJ1361" s="107">
        <f t="shared" si="517"/>
        <v>0</v>
      </c>
      <c r="BK1361" s="151">
        <f t="shared" si="518"/>
        <v>0</v>
      </c>
    </row>
    <row r="1362" spans="1:63" hidden="1" outlineLevel="1">
      <c r="A1362" t="s">
        <v>997</v>
      </c>
      <c r="B1362" s="9" t="s">
        <v>3039</v>
      </c>
      <c r="C1362" s="1">
        <f t="shared" si="494"/>
        <v>64</v>
      </c>
      <c r="D1362" s="7">
        <f t="shared" si="495"/>
        <v>4</v>
      </c>
      <c r="E1362" s="7">
        <f t="shared" si="496"/>
        <v>6</v>
      </c>
      <c r="F1362" s="7">
        <f t="shared" si="497"/>
        <v>1</v>
      </c>
      <c r="G1362" s="7">
        <f t="shared" si="507"/>
        <v>2</v>
      </c>
      <c r="H1362" s="48">
        <f t="shared" si="498"/>
        <v>11</v>
      </c>
      <c r="I1362" s="163">
        <f t="shared" si="499"/>
        <v>0.171875</v>
      </c>
      <c r="J1362" s="8"/>
      <c r="K1362" s="2">
        <f t="shared" si="500"/>
        <v>1.5625E-2</v>
      </c>
      <c r="L1362" s="2">
        <f t="shared" si="501"/>
        <v>0</v>
      </c>
      <c r="M1362" s="2">
        <f t="shared" si="502"/>
        <v>0.453125</v>
      </c>
      <c r="N1362" s="2">
        <f t="shared" si="503"/>
        <v>0.28125</v>
      </c>
      <c r="O1362" s="2">
        <f t="shared" si="504"/>
        <v>0.25</v>
      </c>
      <c r="P1362" s="1">
        <v>1</v>
      </c>
      <c r="Q1362" s="1">
        <v>0</v>
      </c>
      <c r="R1362" s="1">
        <v>29</v>
      </c>
      <c r="S1362" s="1">
        <v>18</v>
      </c>
      <c r="T1362" s="1">
        <v>15</v>
      </c>
      <c r="U1362" s="1">
        <v>1</v>
      </c>
      <c r="V1362" s="1"/>
      <c r="W1362" s="1"/>
      <c r="X1362" s="1"/>
      <c r="Y1362" s="1"/>
      <c r="Z1362" s="1"/>
      <c r="AA1362" s="1">
        <v>0</v>
      </c>
      <c r="AB1362" s="1"/>
      <c r="AC1362" s="1"/>
      <c r="AD1362" s="1"/>
      <c r="AI1362" t="str">
        <f t="shared" si="493"/>
        <v>Brownington</v>
      </c>
      <c r="AJ1362" t="s">
        <v>2223</v>
      </c>
      <c r="AK1362" s="148">
        <v>1</v>
      </c>
      <c r="AL1362" s="7"/>
      <c r="AN1362" s="91">
        <v>50</v>
      </c>
      <c r="AO1362" s="93">
        <v>19</v>
      </c>
      <c r="AP1362" s="93">
        <v>15</v>
      </c>
      <c r="AQ1362" s="100">
        <v>9850</v>
      </c>
      <c r="AR1362" s="100">
        <f t="shared" si="505"/>
        <v>50019</v>
      </c>
      <c r="AS1362" s="9" t="s">
        <v>1753</v>
      </c>
      <c r="AT1362" s="103">
        <f t="shared" si="506"/>
        <v>5009850</v>
      </c>
      <c r="AW1362">
        <v>28.43</v>
      </c>
      <c r="AX1362">
        <v>0.14000000000000001</v>
      </c>
      <c r="AY1362">
        <v>28.28</v>
      </c>
      <c r="BA1362" s="7">
        <f t="shared" si="508"/>
        <v>0</v>
      </c>
      <c r="BB1362" s="7">
        <f t="shared" si="509"/>
        <v>0</v>
      </c>
      <c r="BC1362" s="7">
        <f t="shared" si="510"/>
        <v>1</v>
      </c>
      <c r="BD1362" s="7">
        <f t="shared" si="511"/>
        <v>0</v>
      </c>
      <c r="BE1362" s="7">
        <f t="shared" si="512"/>
        <v>0</v>
      </c>
      <c r="BF1362" s="107">
        <f t="shared" si="513"/>
        <v>0</v>
      </c>
      <c r="BG1362" s="107">
        <f t="shared" si="514"/>
        <v>0</v>
      </c>
      <c r="BH1362" s="107">
        <f t="shared" si="515"/>
        <v>0.45300000000000001</v>
      </c>
      <c r="BI1362" s="107">
        <f t="shared" si="516"/>
        <v>0</v>
      </c>
      <c r="BJ1362" s="107">
        <f t="shared" si="517"/>
        <v>0</v>
      </c>
      <c r="BK1362" s="151">
        <f t="shared" si="518"/>
        <v>0</v>
      </c>
    </row>
    <row r="1363" spans="1:63" hidden="1" outlineLevel="1">
      <c r="A1363" t="s">
        <v>1980</v>
      </c>
      <c r="B1363" s="9" t="s">
        <v>3039</v>
      </c>
      <c r="C1363" s="1">
        <f t="shared" si="494"/>
        <v>18</v>
      </c>
      <c r="D1363" s="7">
        <f t="shared" si="495"/>
        <v>5</v>
      </c>
      <c r="E1363" s="7">
        <f t="shared" si="496"/>
        <v>4</v>
      </c>
      <c r="F1363" s="7">
        <f t="shared" si="497"/>
        <v>2</v>
      </c>
      <c r="G1363" s="7">
        <f t="shared" si="507"/>
        <v>3</v>
      </c>
      <c r="H1363" s="48">
        <f t="shared" si="498"/>
        <v>4</v>
      </c>
      <c r="I1363" s="163">
        <f t="shared" si="499"/>
        <v>0.22222222222222221</v>
      </c>
      <c r="J1363" s="8"/>
      <c r="K1363" s="2">
        <f t="shared" si="500"/>
        <v>5.5555555555555552E-2</v>
      </c>
      <c r="L1363" s="2">
        <f t="shared" si="501"/>
        <v>0.1111111111111111</v>
      </c>
      <c r="M1363" s="2">
        <f t="shared" si="502"/>
        <v>0.22222222222222221</v>
      </c>
      <c r="N1363" s="2">
        <f t="shared" si="503"/>
        <v>0.16666666666666666</v>
      </c>
      <c r="O1363" s="2">
        <f t="shared" si="504"/>
        <v>0.44444444444444442</v>
      </c>
      <c r="P1363" s="1">
        <v>1</v>
      </c>
      <c r="Q1363" s="1">
        <v>2</v>
      </c>
      <c r="R1363" s="1">
        <v>4</v>
      </c>
      <c r="S1363" s="1">
        <v>3</v>
      </c>
      <c r="T1363" s="1">
        <v>8</v>
      </c>
      <c r="U1363" s="1">
        <v>0</v>
      </c>
      <c r="V1363" s="1"/>
      <c r="W1363" s="1"/>
      <c r="X1363" s="1"/>
      <c r="Y1363" s="1"/>
      <c r="Z1363" s="1"/>
      <c r="AA1363" s="1">
        <v>0</v>
      </c>
      <c r="AB1363" s="1"/>
      <c r="AC1363" s="1"/>
      <c r="AD1363" s="1"/>
      <c r="AI1363" t="str">
        <f t="shared" si="493"/>
        <v>Brunswick</v>
      </c>
      <c r="AJ1363" t="s">
        <v>827</v>
      </c>
      <c r="AK1363" s="148">
        <v>1</v>
      </c>
      <c r="AL1363" s="7"/>
      <c r="AN1363" s="91">
        <v>50</v>
      </c>
      <c r="AO1363" s="93">
        <v>9</v>
      </c>
      <c r="AP1363" s="93">
        <v>25</v>
      </c>
      <c r="AQ1363" s="100">
        <v>10075</v>
      </c>
      <c r="AR1363" s="100">
        <f t="shared" si="505"/>
        <v>50009</v>
      </c>
      <c r="AS1363" s="9" t="s">
        <v>1753</v>
      </c>
      <c r="AT1363" s="103">
        <f t="shared" si="506"/>
        <v>5010075</v>
      </c>
      <c r="AW1363">
        <v>26</v>
      </c>
      <c r="AX1363">
        <v>0.3</v>
      </c>
      <c r="AY1363">
        <v>25.69</v>
      </c>
      <c r="BA1363" s="7">
        <f t="shared" si="508"/>
        <v>0</v>
      </c>
      <c r="BB1363" s="7">
        <f t="shared" si="509"/>
        <v>0</v>
      </c>
      <c r="BC1363" s="7">
        <f t="shared" si="510"/>
        <v>0</v>
      </c>
      <c r="BD1363" s="7">
        <f t="shared" si="511"/>
        <v>0</v>
      </c>
      <c r="BE1363" s="7">
        <f t="shared" si="512"/>
        <v>1</v>
      </c>
      <c r="BF1363" s="107">
        <f t="shared" si="513"/>
        <v>0</v>
      </c>
      <c r="BG1363" s="107">
        <f t="shared" si="514"/>
        <v>0</v>
      </c>
      <c r="BH1363" s="107">
        <f t="shared" si="515"/>
        <v>0</v>
      </c>
      <c r="BI1363" s="107">
        <f t="shared" si="516"/>
        <v>0</v>
      </c>
      <c r="BJ1363" s="107">
        <f t="shared" si="517"/>
        <v>0.44400000000000001</v>
      </c>
      <c r="BK1363" s="151">
        <f t="shared" si="518"/>
        <v>0</v>
      </c>
    </row>
    <row r="1364" spans="1:63" hidden="1" outlineLevel="1">
      <c r="A1364" t="s">
        <v>1763</v>
      </c>
      <c r="B1364" s="9" t="s">
        <v>3039</v>
      </c>
      <c r="C1364" s="1">
        <f t="shared" si="494"/>
        <v>185</v>
      </c>
      <c r="D1364" s="7">
        <f t="shared" si="495"/>
        <v>5</v>
      </c>
      <c r="E1364" s="7">
        <f t="shared" si="496"/>
        <v>4</v>
      </c>
      <c r="F1364" s="7">
        <f t="shared" si="497"/>
        <v>1</v>
      </c>
      <c r="G1364" s="7">
        <f t="shared" si="507"/>
        <v>2</v>
      </c>
      <c r="H1364" s="48">
        <f t="shared" si="498"/>
        <v>19</v>
      </c>
      <c r="I1364" s="163">
        <f t="shared" si="499"/>
        <v>0.10270270270270271</v>
      </c>
      <c r="J1364" s="8"/>
      <c r="K1364" s="2">
        <f t="shared" si="500"/>
        <v>2.7027027027027029E-2</v>
      </c>
      <c r="L1364" s="2">
        <f t="shared" si="501"/>
        <v>9.1891891891891897E-2</v>
      </c>
      <c r="M1364" s="2">
        <f t="shared" si="502"/>
        <v>0.42162162162162165</v>
      </c>
      <c r="N1364" s="2">
        <f t="shared" si="503"/>
        <v>0.31891891891891894</v>
      </c>
      <c r="O1364" s="2">
        <f t="shared" si="504"/>
        <v>0.1405405405405406</v>
      </c>
      <c r="P1364" s="1">
        <v>5</v>
      </c>
      <c r="Q1364" s="1">
        <v>17</v>
      </c>
      <c r="R1364" s="1">
        <v>78</v>
      </c>
      <c r="S1364" s="1">
        <v>59</v>
      </c>
      <c r="T1364" s="1">
        <v>24</v>
      </c>
      <c r="U1364" s="1">
        <v>2</v>
      </c>
      <c r="V1364" s="1"/>
      <c r="W1364" s="1"/>
      <c r="X1364" s="1"/>
      <c r="Y1364" s="1"/>
      <c r="Z1364" s="1"/>
      <c r="AA1364" s="1">
        <v>0</v>
      </c>
      <c r="AB1364" s="1"/>
      <c r="AC1364" s="1"/>
      <c r="AD1364" s="1"/>
      <c r="AI1364" t="str">
        <f t="shared" si="493"/>
        <v>Burke</v>
      </c>
      <c r="AJ1364" t="s">
        <v>1850</v>
      </c>
      <c r="AK1364" s="148">
        <v>1</v>
      </c>
      <c r="AL1364" s="7"/>
      <c r="AN1364" s="91">
        <v>50</v>
      </c>
      <c r="AO1364" s="93">
        <v>5</v>
      </c>
      <c r="AP1364" s="93">
        <v>10</v>
      </c>
      <c r="AQ1364" s="100">
        <v>10450</v>
      </c>
      <c r="AR1364" s="100">
        <f t="shared" si="505"/>
        <v>50005</v>
      </c>
      <c r="AS1364" s="9" t="s">
        <v>1753</v>
      </c>
      <c r="AT1364" s="103">
        <f t="shared" si="506"/>
        <v>5010450</v>
      </c>
      <c r="AW1364">
        <v>34.06</v>
      </c>
      <c r="AX1364">
        <v>0.01</v>
      </c>
      <c r="AY1364">
        <v>34.049999999999997</v>
      </c>
      <c r="BA1364" s="7">
        <f t="shared" si="508"/>
        <v>0</v>
      </c>
      <c r="BB1364" s="7">
        <f t="shared" si="509"/>
        <v>0</v>
      </c>
      <c r="BC1364" s="7">
        <f t="shared" si="510"/>
        <v>1</v>
      </c>
      <c r="BD1364" s="7">
        <f t="shared" si="511"/>
        <v>0</v>
      </c>
      <c r="BE1364" s="7">
        <f t="shared" si="512"/>
        <v>0</v>
      </c>
      <c r="BF1364" s="107">
        <f t="shared" si="513"/>
        <v>0</v>
      </c>
      <c r="BG1364" s="107">
        <f t="shared" si="514"/>
        <v>0</v>
      </c>
      <c r="BH1364" s="107">
        <f t="shared" si="515"/>
        <v>0.42099999999999999</v>
      </c>
      <c r="BI1364" s="107">
        <f t="shared" si="516"/>
        <v>0</v>
      </c>
      <c r="BJ1364" s="107">
        <f t="shared" si="517"/>
        <v>0</v>
      </c>
      <c r="BK1364" s="151">
        <f t="shared" si="518"/>
        <v>0</v>
      </c>
    </row>
    <row r="1365" spans="1:63" hidden="1" outlineLevel="1">
      <c r="A1365" t="s">
        <v>2227</v>
      </c>
      <c r="B1365" s="9" t="s">
        <v>3039</v>
      </c>
      <c r="C1365" s="1">
        <f t="shared" si="494"/>
        <v>3076</v>
      </c>
      <c r="D1365" s="7">
        <f t="shared" si="495"/>
        <v>5</v>
      </c>
      <c r="E1365" s="7">
        <f t="shared" si="496"/>
        <v>4</v>
      </c>
      <c r="F1365" s="7">
        <f t="shared" si="497"/>
        <v>1</v>
      </c>
      <c r="G1365" s="7">
        <f t="shared" si="507"/>
        <v>2</v>
      </c>
      <c r="H1365" s="48">
        <f t="shared" si="498"/>
        <v>249</v>
      </c>
      <c r="I1365" s="163">
        <f t="shared" si="499"/>
        <v>8.094928478543563E-2</v>
      </c>
      <c r="J1365" s="8"/>
      <c r="K1365" s="2">
        <f t="shared" si="500"/>
        <v>2.8608582574772431E-2</v>
      </c>
      <c r="L1365" s="2">
        <f t="shared" si="501"/>
        <v>6.6644993498049421E-2</v>
      </c>
      <c r="M1365" s="2">
        <f t="shared" si="502"/>
        <v>0.3676853055916775</v>
      </c>
      <c r="N1365" s="2">
        <f t="shared" si="503"/>
        <v>0.28673602080624189</v>
      </c>
      <c r="O1365" s="2">
        <f t="shared" si="504"/>
        <v>0.25032509752925886</v>
      </c>
      <c r="P1365" s="1">
        <v>88</v>
      </c>
      <c r="Q1365" s="1">
        <v>205</v>
      </c>
      <c r="R1365" s="1">
        <v>1131</v>
      </c>
      <c r="S1365" s="1">
        <v>882</v>
      </c>
      <c r="T1365" s="1">
        <v>708</v>
      </c>
      <c r="U1365" s="1">
        <v>22</v>
      </c>
      <c r="V1365" s="1"/>
      <c r="W1365" s="1"/>
      <c r="X1365" s="1"/>
      <c r="Y1365" s="1"/>
      <c r="Z1365" s="1"/>
      <c r="AA1365" s="1">
        <v>40</v>
      </c>
      <c r="AB1365" s="1"/>
      <c r="AC1365" s="1"/>
      <c r="AD1365" s="1"/>
      <c r="AI1365" t="str">
        <f t="shared" si="493"/>
        <v>Burlington</v>
      </c>
      <c r="AJ1365" t="s">
        <v>1896</v>
      </c>
      <c r="AK1365" s="148">
        <v>1</v>
      </c>
      <c r="AL1365" s="7"/>
      <c r="AN1365" s="91">
        <v>50</v>
      </c>
      <c r="AO1365" s="93">
        <v>7</v>
      </c>
      <c r="AP1365" s="93">
        <v>15</v>
      </c>
      <c r="AQ1365" s="100">
        <v>10675</v>
      </c>
      <c r="AR1365" s="100">
        <f t="shared" si="505"/>
        <v>50007</v>
      </c>
      <c r="AS1365" s="9" t="s">
        <v>1057</v>
      </c>
      <c r="AT1365" s="103">
        <f t="shared" si="506"/>
        <v>5010675</v>
      </c>
      <c r="AW1365">
        <v>15.48</v>
      </c>
      <c r="AX1365">
        <v>4.92</v>
      </c>
      <c r="AY1365">
        <v>10.56</v>
      </c>
      <c r="BA1365" s="7">
        <f t="shared" si="508"/>
        <v>0</v>
      </c>
      <c r="BB1365" s="7">
        <f t="shared" si="509"/>
        <v>0</v>
      </c>
      <c r="BC1365" s="7">
        <f t="shared" si="510"/>
        <v>1</v>
      </c>
      <c r="BD1365" s="7">
        <f t="shared" si="511"/>
        <v>0</v>
      </c>
      <c r="BE1365" s="7">
        <f t="shared" si="512"/>
        <v>0</v>
      </c>
      <c r="BF1365" s="107">
        <f t="shared" si="513"/>
        <v>0</v>
      </c>
      <c r="BG1365" s="107">
        <f t="shared" si="514"/>
        <v>0</v>
      </c>
      <c r="BH1365" s="107">
        <f t="shared" si="515"/>
        <v>0.36699999999999999</v>
      </c>
      <c r="BI1365" s="107">
        <f t="shared" si="516"/>
        <v>0</v>
      </c>
      <c r="BJ1365" s="107">
        <f t="shared" si="517"/>
        <v>0</v>
      </c>
      <c r="BK1365" s="151">
        <f t="shared" si="518"/>
        <v>0</v>
      </c>
    </row>
    <row r="1366" spans="1:63" hidden="1" outlineLevel="1">
      <c r="A1366" t="s">
        <v>2573</v>
      </c>
      <c r="B1366" s="9" t="s">
        <v>3039</v>
      </c>
      <c r="C1366" s="1">
        <f t="shared" si="494"/>
        <v>133</v>
      </c>
      <c r="D1366" s="7">
        <f t="shared" si="495"/>
        <v>6</v>
      </c>
      <c r="E1366" s="7">
        <f t="shared" si="496"/>
        <v>4</v>
      </c>
      <c r="F1366" s="7">
        <f t="shared" si="497"/>
        <v>3</v>
      </c>
      <c r="G1366" s="7">
        <f t="shared" si="507"/>
        <v>1</v>
      </c>
      <c r="H1366" s="48">
        <f t="shared" si="498"/>
        <v>2</v>
      </c>
      <c r="I1366" s="163">
        <f t="shared" si="499"/>
        <v>1.5037593984962405E-2</v>
      </c>
      <c r="J1366" s="8"/>
      <c r="K1366" s="2">
        <f t="shared" si="500"/>
        <v>1.5037593984962405E-2</v>
      </c>
      <c r="L1366" s="2">
        <f t="shared" si="501"/>
        <v>4.5112781954887216E-2</v>
      </c>
      <c r="M1366" s="2">
        <f t="shared" si="502"/>
        <v>0.19548872180451127</v>
      </c>
      <c r="N1366" s="2">
        <f t="shared" si="503"/>
        <v>0.36842105263157893</v>
      </c>
      <c r="O1366" s="2">
        <f t="shared" si="504"/>
        <v>0.37593984962406019</v>
      </c>
      <c r="P1366" s="1">
        <v>2</v>
      </c>
      <c r="Q1366" s="1">
        <v>6</v>
      </c>
      <c r="R1366" s="1">
        <v>26</v>
      </c>
      <c r="S1366" s="1">
        <v>49</v>
      </c>
      <c r="T1366" s="1">
        <v>47</v>
      </c>
      <c r="U1366" s="1">
        <v>3</v>
      </c>
      <c r="V1366" s="1"/>
      <c r="W1366" s="1"/>
      <c r="X1366" s="1"/>
      <c r="Y1366" s="1"/>
      <c r="Z1366" s="1"/>
      <c r="AA1366" s="1">
        <v>0</v>
      </c>
      <c r="AB1366" s="1"/>
      <c r="AC1366" s="1"/>
      <c r="AD1366" s="1"/>
      <c r="AI1366" t="str">
        <f t="shared" si="493"/>
        <v>Cabot</v>
      </c>
      <c r="AJ1366" t="s">
        <v>650</v>
      </c>
      <c r="AK1366" s="148">
        <v>1</v>
      </c>
      <c r="AL1366" s="7"/>
      <c r="AN1366" s="91">
        <v>50</v>
      </c>
      <c r="AO1366" s="93">
        <v>23</v>
      </c>
      <c r="AP1366" s="93">
        <v>20</v>
      </c>
      <c r="AQ1366" s="100">
        <v>11125</v>
      </c>
      <c r="AR1366" s="100">
        <f t="shared" si="505"/>
        <v>50023</v>
      </c>
      <c r="AS1366" s="9" t="s">
        <v>1753</v>
      </c>
      <c r="AT1366" s="103">
        <f t="shared" si="506"/>
        <v>5011125</v>
      </c>
      <c r="AW1366">
        <v>38.53</v>
      </c>
      <c r="AX1366">
        <v>1.24</v>
      </c>
      <c r="AY1366">
        <v>37.29</v>
      </c>
      <c r="BA1366" s="7">
        <f t="shared" si="508"/>
        <v>0</v>
      </c>
      <c r="BB1366" s="7">
        <f t="shared" si="509"/>
        <v>0</v>
      </c>
      <c r="BC1366" s="7">
        <f t="shared" si="510"/>
        <v>0</v>
      </c>
      <c r="BD1366" s="7">
        <f t="shared" si="511"/>
        <v>1</v>
      </c>
      <c r="BE1366" s="7">
        <f t="shared" si="512"/>
        <v>0</v>
      </c>
      <c r="BF1366" s="107">
        <f t="shared" si="513"/>
        <v>0</v>
      </c>
      <c r="BG1366" s="107">
        <f t="shared" si="514"/>
        <v>0</v>
      </c>
      <c r="BH1366" s="107">
        <f t="shared" si="515"/>
        <v>0</v>
      </c>
      <c r="BI1366" s="107">
        <f t="shared" si="516"/>
        <v>0.36799999999999999</v>
      </c>
      <c r="BJ1366" s="107">
        <f t="shared" si="517"/>
        <v>0</v>
      </c>
      <c r="BK1366" s="151">
        <f t="shared" si="518"/>
        <v>0</v>
      </c>
    </row>
    <row r="1367" spans="1:63" hidden="1" outlineLevel="1">
      <c r="A1367" t="s">
        <v>1627</v>
      </c>
      <c r="B1367" s="9" t="s">
        <v>3039</v>
      </c>
      <c r="C1367" s="1">
        <f t="shared" si="494"/>
        <v>176</v>
      </c>
      <c r="D1367" s="7">
        <f t="shared" si="495"/>
        <v>5</v>
      </c>
      <c r="E1367" s="7">
        <f t="shared" si="496"/>
        <v>4</v>
      </c>
      <c r="F1367" s="7">
        <f t="shared" si="497"/>
        <v>2</v>
      </c>
      <c r="G1367" s="7">
        <f t="shared" si="507"/>
        <v>1</v>
      </c>
      <c r="H1367" s="48">
        <f t="shared" si="498"/>
        <v>8</v>
      </c>
      <c r="I1367" s="163">
        <f t="shared" si="499"/>
        <v>4.5454545454545456E-2</v>
      </c>
      <c r="J1367" s="8"/>
      <c r="K1367" s="2">
        <f t="shared" si="500"/>
        <v>2.2727272727272728E-2</v>
      </c>
      <c r="L1367" s="2">
        <f t="shared" si="501"/>
        <v>5.6818181818181816E-2</v>
      </c>
      <c r="M1367" s="2">
        <f t="shared" si="502"/>
        <v>0.29545454545454547</v>
      </c>
      <c r="N1367" s="2">
        <f t="shared" si="503"/>
        <v>0.34090909090909088</v>
      </c>
      <c r="O1367" s="2">
        <f t="shared" si="504"/>
        <v>0.28409090909090912</v>
      </c>
      <c r="P1367" s="1">
        <v>4</v>
      </c>
      <c r="Q1367" s="1">
        <v>10</v>
      </c>
      <c r="R1367" s="1">
        <v>52</v>
      </c>
      <c r="S1367" s="1">
        <v>60</v>
      </c>
      <c r="T1367" s="1">
        <v>48</v>
      </c>
      <c r="U1367" s="1">
        <v>1</v>
      </c>
      <c r="V1367" s="1"/>
      <c r="W1367" s="1"/>
      <c r="X1367" s="1"/>
      <c r="Y1367" s="1"/>
      <c r="Z1367" s="1"/>
      <c r="AA1367" s="1">
        <v>1</v>
      </c>
      <c r="AB1367" s="1"/>
      <c r="AC1367" s="1"/>
      <c r="AD1367" s="1"/>
      <c r="AI1367" t="str">
        <f t="shared" si="493"/>
        <v>Calais</v>
      </c>
      <c r="AJ1367" t="s">
        <v>650</v>
      </c>
      <c r="AK1367" s="148">
        <v>1</v>
      </c>
      <c r="AL1367" s="7"/>
      <c r="AN1367" s="91">
        <v>50</v>
      </c>
      <c r="AO1367" s="93">
        <v>23</v>
      </c>
      <c r="AP1367" s="93">
        <v>25</v>
      </c>
      <c r="AQ1367" s="100">
        <v>11350</v>
      </c>
      <c r="AR1367" s="100">
        <f t="shared" si="505"/>
        <v>50023</v>
      </c>
      <c r="AS1367" s="9" t="s">
        <v>1753</v>
      </c>
      <c r="AT1367" s="103">
        <f t="shared" si="506"/>
        <v>5011350</v>
      </c>
      <c r="AW1367">
        <v>38.58</v>
      </c>
      <c r="AX1367">
        <v>0.56000000000000005</v>
      </c>
      <c r="AY1367">
        <v>38.020000000000003</v>
      </c>
      <c r="BA1367" s="7">
        <f t="shared" si="508"/>
        <v>0</v>
      </c>
      <c r="BB1367" s="7">
        <f t="shared" si="509"/>
        <v>0</v>
      </c>
      <c r="BC1367" s="7">
        <f t="shared" si="510"/>
        <v>0</v>
      </c>
      <c r="BD1367" s="7">
        <f t="shared" si="511"/>
        <v>1</v>
      </c>
      <c r="BE1367" s="7">
        <f t="shared" si="512"/>
        <v>0</v>
      </c>
      <c r="BF1367" s="107">
        <f t="shared" si="513"/>
        <v>0</v>
      </c>
      <c r="BG1367" s="107">
        <f t="shared" si="514"/>
        <v>0</v>
      </c>
      <c r="BH1367" s="107">
        <f t="shared" si="515"/>
        <v>0</v>
      </c>
      <c r="BI1367" s="107">
        <f t="shared" si="516"/>
        <v>0.34</v>
      </c>
      <c r="BJ1367" s="107">
        <f t="shared" si="517"/>
        <v>0</v>
      </c>
      <c r="BK1367" s="151">
        <f t="shared" si="518"/>
        <v>0</v>
      </c>
    </row>
    <row r="1368" spans="1:63" hidden="1" outlineLevel="1">
      <c r="A1368" t="s">
        <v>763</v>
      </c>
      <c r="B1368" s="9" t="s">
        <v>3039</v>
      </c>
      <c r="C1368" s="1">
        <f t="shared" si="494"/>
        <v>300</v>
      </c>
      <c r="D1368" s="7">
        <f t="shared" si="495"/>
        <v>5</v>
      </c>
      <c r="E1368" s="7">
        <f t="shared" si="496"/>
        <v>4</v>
      </c>
      <c r="F1368" s="7">
        <f t="shared" si="497"/>
        <v>2</v>
      </c>
      <c r="G1368" s="7">
        <f t="shared" si="507"/>
        <v>1</v>
      </c>
      <c r="H1368" s="48">
        <f t="shared" si="498"/>
        <v>5</v>
      </c>
      <c r="I1368" s="163">
        <f t="shared" si="499"/>
        <v>1.6666666666666666E-2</v>
      </c>
      <c r="J1368" s="8"/>
      <c r="K1368" s="2">
        <f t="shared" si="500"/>
        <v>2.3333333333333334E-2</v>
      </c>
      <c r="L1368" s="2">
        <f t="shared" si="501"/>
        <v>0.08</v>
      </c>
      <c r="M1368" s="2">
        <f t="shared" si="502"/>
        <v>0.32333333333333331</v>
      </c>
      <c r="N1368" s="2">
        <f t="shared" si="503"/>
        <v>0.34</v>
      </c>
      <c r="O1368" s="2">
        <f t="shared" si="504"/>
        <v>0.23333333333333345</v>
      </c>
      <c r="P1368" s="1">
        <v>7</v>
      </c>
      <c r="Q1368" s="1">
        <v>24</v>
      </c>
      <c r="R1368" s="1">
        <v>97</v>
      </c>
      <c r="S1368" s="1">
        <v>102</v>
      </c>
      <c r="T1368" s="1">
        <v>65</v>
      </c>
      <c r="U1368" s="1">
        <v>3</v>
      </c>
      <c r="V1368" s="1"/>
      <c r="W1368" s="1"/>
      <c r="X1368" s="1"/>
      <c r="Y1368" s="1"/>
      <c r="Z1368" s="1"/>
      <c r="AA1368" s="1">
        <v>2</v>
      </c>
      <c r="AB1368" s="1"/>
      <c r="AC1368" s="1"/>
      <c r="AD1368" s="1"/>
      <c r="AI1368" t="str">
        <f t="shared" si="493"/>
        <v>Cambridge</v>
      </c>
      <c r="AJ1368" t="s">
        <v>1645</v>
      </c>
      <c r="AK1368" s="148">
        <v>1</v>
      </c>
      <c r="AL1368" s="7"/>
      <c r="AN1368" s="91">
        <v>50</v>
      </c>
      <c r="AO1368" s="93">
        <v>15</v>
      </c>
      <c r="AP1368" s="93">
        <v>10</v>
      </c>
      <c r="AQ1368" s="100">
        <v>11500</v>
      </c>
      <c r="AR1368" s="100">
        <f t="shared" si="505"/>
        <v>50015</v>
      </c>
      <c r="AS1368" s="9" t="s">
        <v>1753</v>
      </c>
      <c r="AT1368" s="103">
        <f t="shared" si="506"/>
        <v>5011500</v>
      </c>
      <c r="AW1368">
        <v>63.68</v>
      </c>
      <c r="AX1368">
        <v>0.01</v>
      </c>
      <c r="AY1368">
        <v>63.66</v>
      </c>
      <c r="BA1368" s="7">
        <f t="shared" si="508"/>
        <v>0</v>
      </c>
      <c r="BB1368" s="7">
        <f t="shared" si="509"/>
        <v>0</v>
      </c>
      <c r="BC1368" s="7">
        <f t="shared" si="510"/>
        <v>0</v>
      </c>
      <c r="BD1368" s="7">
        <f t="shared" si="511"/>
        <v>1</v>
      </c>
      <c r="BE1368" s="7">
        <f t="shared" si="512"/>
        <v>0</v>
      </c>
      <c r="BF1368" s="107">
        <f t="shared" si="513"/>
        <v>0</v>
      </c>
      <c r="BG1368" s="107">
        <f t="shared" si="514"/>
        <v>0</v>
      </c>
      <c r="BH1368" s="107">
        <f t="shared" si="515"/>
        <v>0</v>
      </c>
      <c r="BI1368" s="107">
        <f t="shared" si="516"/>
        <v>0.34</v>
      </c>
      <c r="BJ1368" s="107">
        <f t="shared" si="517"/>
        <v>0</v>
      </c>
      <c r="BK1368" s="151">
        <f t="shared" si="518"/>
        <v>0</v>
      </c>
    </row>
    <row r="1369" spans="1:63" hidden="1" outlineLevel="1">
      <c r="A1369" t="s">
        <v>2926</v>
      </c>
      <c r="B1369" s="9" t="s">
        <v>3039</v>
      </c>
      <c r="C1369" s="1">
        <f t="shared" si="494"/>
        <v>141</v>
      </c>
      <c r="D1369" s="7">
        <f t="shared" si="495"/>
        <v>5</v>
      </c>
      <c r="E1369" s="7">
        <f t="shared" si="496"/>
        <v>4</v>
      </c>
      <c r="F1369" s="7">
        <f t="shared" si="497"/>
        <v>1</v>
      </c>
      <c r="G1369" s="7">
        <f t="shared" si="507"/>
        <v>2</v>
      </c>
      <c r="H1369" s="48">
        <f t="shared" si="498"/>
        <v>15</v>
      </c>
      <c r="I1369" s="163">
        <f t="shared" si="499"/>
        <v>0.10638297872340426</v>
      </c>
      <c r="J1369" s="8"/>
      <c r="K1369" s="2">
        <f t="shared" si="500"/>
        <v>1.4184397163120567E-2</v>
      </c>
      <c r="L1369" s="2">
        <f t="shared" si="501"/>
        <v>7.8014184397163122E-2</v>
      </c>
      <c r="M1369" s="2">
        <f t="shared" si="502"/>
        <v>0.40425531914893614</v>
      </c>
      <c r="N1369" s="2">
        <f t="shared" si="503"/>
        <v>0.2978723404255319</v>
      </c>
      <c r="O1369" s="2">
        <f t="shared" si="504"/>
        <v>0.20567375886524819</v>
      </c>
      <c r="P1369" s="1">
        <v>2</v>
      </c>
      <c r="Q1369" s="1">
        <v>11</v>
      </c>
      <c r="R1369" s="1">
        <v>57</v>
      </c>
      <c r="S1369" s="1">
        <v>42</v>
      </c>
      <c r="T1369" s="1">
        <v>27</v>
      </c>
      <c r="U1369" s="1">
        <v>2</v>
      </c>
      <c r="V1369" s="1"/>
      <c r="W1369" s="1"/>
      <c r="X1369" s="1"/>
      <c r="Y1369" s="1"/>
      <c r="Z1369" s="1"/>
      <c r="AA1369" s="1">
        <v>0</v>
      </c>
      <c r="AB1369" s="1"/>
      <c r="AC1369" s="1"/>
      <c r="AD1369" s="1"/>
      <c r="AI1369" t="str">
        <f t="shared" si="493"/>
        <v>Canaan</v>
      </c>
      <c r="AJ1369" t="s">
        <v>827</v>
      </c>
      <c r="AK1369" s="148">
        <v>1</v>
      </c>
      <c r="AL1369" s="7"/>
      <c r="AN1369" s="91">
        <v>50</v>
      </c>
      <c r="AO1369" s="93">
        <v>9</v>
      </c>
      <c r="AP1369" s="93">
        <v>30</v>
      </c>
      <c r="AQ1369" s="100">
        <v>11800</v>
      </c>
      <c r="AR1369" s="100">
        <f t="shared" si="505"/>
        <v>50009</v>
      </c>
      <c r="AS1369" s="9" t="s">
        <v>1753</v>
      </c>
      <c r="AT1369" s="103">
        <f t="shared" si="506"/>
        <v>5011800</v>
      </c>
      <c r="AW1369">
        <v>33.380000000000003</v>
      </c>
      <c r="AX1369">
        <v>0.17</v>
      </c>
      <c r="AY1369">
        <v>33.200000000000003</v>
      </c>
      <c r="BA1369" s="7">
        <f t="shared" si="508"/>
        <v>0</v>
      </c>
      <c r="BB1369" s="7">
        <f t="shared" si="509"/>
        <v>0</v>
      </c>
      <c r="BC1369" s="7">
        <f t="shared" si="510"/>
        <v>1</v>
      </c>
      <c r="BD1369" s="7">
        <f t="shared" si="511"/>
        <v>0</v>
      </c>
      <c r="BE1369" s="7">
        <f t="shared" si="512"/>
        <v>0</v>
      </c>
      <c r="BF1369" s="107">
        <f t="shared" si="513"/>
        <v>0</v>
      </c>
      <c r="BG1369" s="107">
        <f t="shared" si="514"/>
        <v>0</v>
      </c>
      <c r="BH1369" s="107">
        <f t="shared" si="515"/>
        <v>0.40400000000000003</v>
      </c>
      <c r="BI1369" s="107">
        <f t="shared" si="516"/>
        <v>0</v>
      </c>
      <c r="BJ1369" s="107">
        <f t="shared" si="517"/>
        <v>0</v>
      </c>
      <c r="BK1369" s="151">
        <f t="shared" si="518"/>
        <v>0</v>
      </c>
    </row>
    <row r="1370" spans="1:63" hidden="1" outlineLevel="1">
      <c r="A1370" t="s">
        <v>2929</v>
      </c>
      <c r="B1370" s="9" t="s">
        <v>3039</v>
      </c>
      <c r="C1370" s="1">
        <f t="shared" si="494"/>
        <v>673</v>
      </c>
      <c r="D1370" s="7">
        <f t="shared" si="495"/>
        <v>6</v>
      </c>
      <c r="E1370" s="7">
        <f t="shared" si="496"/>
        <v>4</v>
      </c>
      <c r="F1370" s="7">
        <f t="shared" si="497"/>
        <v>1</v>
      </c>
      <c r="G1370" s="7">
        <f t="shared" si="507"/>
        <v>2</v>
      </c>
      <c r="H1370" s="48">
        <f t="shared" si="498"/>
        <v>115</v>
      </c>
      <c r="I1370" s="163">
        <f t="shared" si="499"/>
        <v>0.17087667161961367</v>
      </c>
      <c r="J1370" s="8"/>
      <c r="K1370" s="2">
        <f t="shared" si="500"/>
        <v>8.9153046062407128E-3</v>
      </c>
      <c r="L1370" s="2">
        <f t="shared" si="501"/>
        <v>8.9153046062407135E-2</v>
      </c>
      <c r="M1370" s="2">
        <f t="shared" si="502"/>
        <v>0.41010401188707279</v>
      </c>
      <c r="N1370" s="2">
        <f t="shared" si="503"/>
        <v>0.23922734026745915</v>
      </c>
      <c r="O1370" s="2">
        <f t="shared" si="504"/>
        <v>0.2526002971768202</v>
      </c>
      <c r="P1370" s="1">
        <v>6</v>
      </c>
      <c r="Q1370" s="1">
        <v>60</v>
      </c>
      <c r="R1370" s="1">
        <v>276</v>
      </c>
      <c r="S1370" s="1">
        <v>161</v>
      </c>
      <c r="T1370" s="1">
        <v>159</v>
      </c>
      <c r="U1370" s="1">
        <v>8</v>
      </c>
      <c r="V1370" s="1"/>
      <c r="W1370" s="1"/>
      <c r="X1370" s="1"/>
      <c r="Y1370" s="1"/>
      <c r="Z1370" s="1"/>
      <c r="AA1370" s="1">
        <v>3</v>
      </c>
      <c r="AB1370" s="1"/>
      <c r="AC1370" s="1"/>
      <c r="AD1370" s="1"/>
      <c r="AI1370" t="str">
        <f t="shared" si="493"/>
        <v>Castleton</v>
      </c>
      <c r="AJ1370" t="s">
        <v>848</v>
      </c>
      <c r="AK1370" s="148">
        <v>1</v>
      </c>
      <c r="AL1370" s="7"/>
      <c r="AN1370" s="91">
        <v>50</v>
      </c>
      <c r="AO1370" s="93">
        <v>21</v>
      </c>
      <c r="AP1370" s="93">
        <v>15</v>
      </c>
      <c r="AQ1370" s="100">
        <v>11950</v>
      </c>
      <c r="AR1370" s="100">
        <f t="shared" si="505"/>
        <v>50021</v>
      </c>
      <c r="AS1370" s="9" t="s">
        <v>1753</v>
      </c>
      <c r="AT1370" s="103">
        <f t="shared" si="506"/>
        <v>5011950</v>
      </c>
      <c r="AW1370">
        <v>42.36</v>
      </c>
      <c r="AX1370">
        <v>3.33</v>
      </c>
      <c r="AY1370">
        <v>39.020000000000003</v>
      </c>
      <c r="BA1370" s="7">
        <f t="shared" si="508"/>
        <v>0</v>
      </c>
      <c r="BB1370" s="7">
        <f t="shared" si="509"/>
        <v>0</v>
      </c>
      <c r="BC1370" s="7">
        <f t="shared" si="510"/>
        <v>1</v>
      </c>
      <c r="BD1370" s="7">
        <f t="shared" si="511"/>
        <v>0</v>
      </c>
      <c r="BE1370" s="7">
        <f t="shared" si="512"/>
        <v>0</v>
      </c>
      <c r="BF1370" s="107">
        <f t="shared" si="513"/>
        <v>0</v>
      </c>
      <c r="BG1370" s="107">
        <f t="shared" si="514"/>
        <v>0</v>
      </c>
      <c r="BH1370" s="107">
        <f t="shared" si="515"/>
        <v>0.41</v>
      </c>
      <c r="BI1370" s="107">
        <f t="shared" si="516"/>
        <v>0</v>
      </c>
      <c r="BJ1370" s="107">
        <f t="shared" si="517"/>
        <v>0</v>
      </c>
      <c r="BK1370" s="151">
        <f t="shared" si="518"/>
        <v>0</v>
      </c>
    </row>
    <row r="1371" spans="1:63" hidden="1" outlineLevel="1">
      <c r="A1371" t="s">
        <v>1003</v>
      </c>
      <c r="B1371" s="9" t="s">
        <v>3039</v>
      </c>
      <c r="C1371" s="1">
        <f t="shared" si="494"/>
        <v>167</v>
      </c>
      <c r="D1371" s="7">
        <f t="shared" si="495"/>
        <v>5</v>
      </c>
      <c r="E1371" s="7">
        <f t="shared" si="496"/>
        <v>4</v>
      </c>
      <c r="F1371" s="7">
        <f t="shared" si="497"/>
        <v>1</v>
      </c>
      <c r="G1371" s="7">
        <f t="shared" si="507"/>
        <v>3</v>
      </c>
      <c r="H1371" s="48">
        <f t="shared" si="498"/>
        <v>25</v>
      </c>
      <c r="I1371" s="163">
        <f t="shared" si="499"/>
        <v>0.1497005988023952</v>
      </c>
      <c r="J1371" s="8"/>
      <c r="K1371" s="2">
        <f t="shared" si="500"/>
        <v>2.3952095808383235E-2</v>
      </c>
      <c r="L1371" s="2">
        <f t="shared" si="501"/>
        <v>8.3832335329341312E-2</v>
      </c>
      <c r="M1371" s="2">
        <f t="shared" si="502"/>
        <v>0.40119760479041916</v>
      </c>
      <c r="N1371" s="2">
        <f t="shared" si="503"/>
        <v>0.23353293413173654</v>
      </c>
      <c r="O1371" s="2">
        <f t="shared" si="504"/>
        <v>0.25748502994011979</v>
      </c>
      <c r="P1371" s="1">
        <v>4</v>
      </c>
      <c r="Q1371" s="1">
        <v>14</v>
      </c>
      <c r="R1371" s="1">
        <v>67</v>
      </c>
      <c r="S1371" s="1">
        <v>39</v>
      </c>
      <c r="T1371" s="1">
        <v>42</v>
      </c>
      <c r="U1371" s="1">
        <v>0</v>
      </c>
      <c r="V1371" s="1"/>
      <c r="W1371" s="1"/>
      <c r="X1371" s="1"/>
      <c r="Y1371" s="1"/>
      <c r="Z1371" s="1"/>
      <c r="AA1371" s="1">
        <v>1</v>
      </c>
      <c r="AB1371" s="1"/>
      <c r="AC1371" s="1"/>
      <c r="AD1371" s="1"/>
      <c r="AI1371" t="str">
        <f t="shared" si="493"/>
        <v>Cavendish</v>
      </c>
      <c r="AJ1371" t="s">
        <v>1890</v>
      </c>
      <c r="AK1371" s="148">
        <v>1</v>
      </c>
      <c r="AL1371" s="7"/>
      <c r="AN1371" s="91">
        <v>50</v>
      </c>
      <c r="AO1371" s="93">
        <v>27</v>
      </c>
      <c r="AP1371" s="93">
        <v>30</v>
      </c>
      <c r="AQ1371" s="100">
        <v>12250</v>
      </c>
      <c r="AR1371" s="100">
        <f t="shared" si="505"/>
        <v>50027</v>
      </c>
      <c r="AS1371" s="9" t="s">
        <v>1753</v>
      </c>
      <c r="AT1371" s="103">
        <f t="shared" si="506"/>
        <v>5012250</v>
      </c>
      <c r="AW1371">
        <v>39.69</v>
      </c>
      <c r="AX1371">
        <v>0.05</v>
      </c>
      <c r="AY1371">
        <v>39.64</v>
      </c>
      <c r="BA1371" s="7">
        <f t="shared" si="508"/>
        <v>0</v>
      </c>
      <c r="BB1371" s="7">
        <f t="shared" si="509"/>
        <v>0</v>
      </c>
      <c r="BC1371" s="7">
        <f t="shared" si="510"/>
        <v>1</v>
      </c>
      <c r="BD1371" s="7">
        <f t="shared" si="511"/>
        <v>0</v>
      </c>
      <c r="BE1371" s="7">
        <f t="shared" si="512"/>
        <v>0</v>
      </c>
      <c r="BF1371" s="107">
        <f t="shared" si="513"/>
        <v>0</v>
      </c>
      <c r="BG1371" s="107">
        <f t="shared" si="514"/>
        <v>0</v>
      </c>
      <c r="BH1371" s="107">
        <f t="shared" si="515"/>
        <v>0.40100000000000002</v>
      </c>
      <c r="BI1371" s="107">
        <f t="shared" si="516"/>
        <v>0</v>
      </c>
      <c r="BJ1371" s="107">
        <f t="shared" si="517"/>
        <v>0</v>
      </c>
      <c r="BK1371" s="151">
        <f t="shared" si="518"/>
        <v>0</v>
      </c>
    </row>
    <row r="1372" spans="1:63" hidden="1" outlineLevel="1">
      <c r="A1372" t="s">
        <v>3130</v>
      </c>
      <c r="B1372" s="9" t="s">
        <v>3039</v>
      </c>
      <c r="C1372" s="1">
        <f t="shared" si="494"/>
        <v>61</v>
      </c>
      <c r="D1372" s="7">
        <f t="shared" si="495"/>
        <v>5</v>
      </c>
      <c r="E1372" s="7">
        <f t="shared" si="496"/>
        <v>4</v>
      </c>
      <c r="F1372" s="7">
        <f t="shared" si="497"/>
        <v>1</v>
      </c>
      <c r="G1372" s="7">
        <f t="shared" si="507"/>
        <v>3</v>
      </c>
      <c r="H1372" s="48">
        <f t="shared" si="498"/>
        <v>8</v>
      </c>
      <c r="I1372" s="163">
        <f t="shared" si="499"/>
        <v>0.13114754098360656</v>
      </c>
      <c r="J1372" s="8"/>
      <c r="K1372" s="2">
        <f t="shared" si="500"/>
        <v>0</v>
      </c>
      <c r="L1372" s="2">
        <f t="shared" si="501"/>
        <v>9.8360655737704916E-2</v>
      </c>
      <c r="M1372" s="2">
        <f t="shared" si="502"/>
        <v>0.4098360655737705</v>
      </c>
      <c r="N1372" s="2">
        <f t="shared" si="503"/>
        <v>0.21311475409836064</v>
      </c>
      <c r="O1372" s="2">
        <f t="shared" si="504"/>
        <v>0.27868852459016391</v>
      </c>
      <c r="P1372" s="1">
        <v>0</v>
      </c>
      <c r="Q1372" s="1">
        <v>6</v>
      </c>
      <c r="R1372" s="1">
        <v>25</v>
      </c>
      <c r="S1372" s="1">
        <v>13</v>
      </c>
      <c r="T1372" s="1">
        <v>17</v>
      </c>
      <c r="U1372" s="1">
        <v>0</v>
      </c>
      <c r="V1372" s="1"/>
      <c r="W1372" s="1"/>
      <c r="X1372" s="1"/>
      <c r="Y1372" s="1"/>
      <c r="Z1372" s="1"/>
      <c r="AA1372" s="1">
        <v>0</v>
      </c>
      <c r="AB1372" s="1"/>
      <c r="AC1372" s="1"/>
      <c r="AD1372" s="1"/>
      <c r="AI1372" t="str">
        <f t="shared" si="493"/>
        <v>Charleston</v>
      </c>
      <c r="AJ1372" t="s">
        <v>2223</v>
      </c>
      <c r="AK1372" s="148">
        <v>1</v>
      </c>
      <c r="AL1372" s="7"/>
      <c r="AN1372" s="91">
        <v>50</v>
      </c>
      <c r="AO1372" s="93">
        <v>19</v>
      </c>
      <c r="AP1372" s="93">
        <v>20</v>
      </c>
      <c r="AQ1372" s="100">
        <v>13150</v>
      </c>
      <c r="AR1372" s="100">
        <f t="shared" si="505"/>
        <v>50019</v>
      </c>
      <c r="AS1372" s="9" t="s">
        <v>1753</v>
      </c>
      <c r="AT1372" s="103">
        <f t="shared" si="506"/>
        <v>5013150</v>
      </c>
      <c r="AW1372">
        <v>38.6</v>
      </c>
      <c r="AX1372">
        <v>1.1299999999999999</v>
      </c>
      <c r="AY1372">
        <v>37.479999999999997</v>
      </c>
      <c r="BA1372" s="7">
        <f t="shared" si="508"/>
        <v>0</v>
      </c>
      <c r="BB1372" s="7">
        <f t="shared" si="509"/>
        <v>0</v>
      </c>
      <c r="BC1372" s="7">
        <f t="shared" si="510"/>
        <v>1</v>
      </c>
      <c r="BD1372" s="7">
        <f t="shared" si="511"/>
        <v>0</v>
      </c>
      <c r="BE1372" s="7">
        <f t="shared" si="512"/>
        <v>0</v>
      </c>
      <c r="BF1372" s="107">
        <f t="shared" si="513"/>
        <v>0</v>
      </c>
      <c r="BG1372" s="107">
        <f t="shared" si="514"/>
        <v>0</v>
      </c>
      <c r="BH1372" s="107">
        <f t="shared" si="515"/>
        <v>0.40899999999999997</v>
      </c>
      <c r="BI1372" s="107">
        <f t="shared" si="516"/>
        <v>0</v>
      </c>
      <c r="BJ1372" s="107">
        <f t="shared" si="517"/>
        <v>0</v>
      </c>
      <c r="BK1372" s="151">
        <f t="shared" si="518"/>
        <v>0</v>
      </c>
    </row>
    <row r="1373" spans="1:63" hidden="1" outlineLevel="1">
      <c r="A1373" t="s">
        <v>1929</v>
      </c>
      <c r="B1373" s="9" t="s">
        <v>3039</v>
      </c>
      <c r="C1373" s="1">
        <f t="shared" si="494"/>
        <v>442</v>
      </c>
      <c r="D1373" s="7">
        <f t="shared" si="495"/>
        <v>5</v>
      </c>
      <c r="E1373" s="7">
        <f t="shared" si="496"/>
        <v>4</v>
      </c>
      <c r="F1373" s="7">
        <f t="shared" si="497"/>
        <v>1</v>
      </c>
      <c r="G1373" s="7">
        <f t="shared" si="507"/>
        <v>2</v>
      </c>
      <c r="H1373" s="48">
        <f t="shared" si="498"/>
        <v>105</v>
      </c>
      <c r="I1373" s="163">
        <f t="shared" si="499"/>
        <v>0.23755656108597284</v>
      </c>
      <c r="J1373" s="8"/>
      <c r="K1373" s="2">
        <f t="shared" si="500"/>
        <v>3.8461538461538464E-2</v>
      </c>
      <c r="L1373" s="2">
        <f t="shared" si="501"/>
        <v>6.1085972850678731E-2</v>
      </c>
      <c r="M1373" s="2">
        <f t="shared" si="502"/>
        <v>0.45927601809954749</v>
      </c>
      <c r="N1373" s="2">
        <f t="shared" si="503"/>
        <v>0.22171945701357465</v>
      </c>
      <c r="O1373" s="2">
        <f t="shared" si="504"/>
        <v>0.21945701357466069</v>
      </c>
      <c r="P1373" s="1">
        <v>17</v>
      </c>
      <c r="Q1373" s="1">
        <v>27</v>
      </c>
      <c r="R1373" s="1">
        <v>203</v>
      </c>
      <c r="S1373" s="1">
        <v>98</v>
      </c>
      <c r="T1373" s="1">
        <v>80</v>
      </c>
      <c r="U1373" s="1">
        <v>16</v>
      </c>
      <c r="V1373" s="1"/>
      <c r="W1373" s="1"/>
      <c r="X1373" s="1"/>
      <c r="Y1373" s="1"/>
      <c r="Z1373" s="1"/>
      <c r="AA1373" s="1">
        <v>1</v>
      </c>
      <c r="AB1373" s="1"/>
      <c r="AC1373" s="1"/>
      <c r="AD1373" s="1"/>
      <c r="AI1373" t="str">
        <f t="shared" si="493"/>
        <v>Charlotte</v>
      </c>
      <c r="AJ1373" t="s">
        <v>1896</v>
      </c>
      <c r="AK1373" s="148">
        <v>1</v>
      </c>
      <c r="AL1373" s="7"/>
      <c r="AN1373" s="91">
        <v>50</v>
      </c>
      <c r="AO1373" s="93">
        <v>7</v>
      </c>
      <c r="AP1373" s="93">
        <v>20</v>
      </c>
      <c r="AQ1373" s="100">
        <v>13300</v>
      </c>
      <c r="AR1373" s="100">
        <f t="shared" si="505"/>
        <v>50007</v>
      </c>
      <c r="AS1373" s="9" t="s">
        <v>1753</v>
      </c>
      <c r="AT1373" s="103">
        <f t="shared" si="506"/>
        <v>5013300</v>
      </c>
      <c r="AW1373">
        <v>50.44</v>
      </c>
      <c r="AX1373">
        <v>8.9600000000000009</v>
      </c>
      <c r="AY1373">
        <v>41.48</v>
      </c>
      <c r="BA1373" s="7">
        <f t="shared" si="508"/>
        <v>0</v>
      </c>
      <c r="BB1373" s="7">
        <f t="shared" si="509"/>
        <v>0</v>
      </c>
      <c r="BC1373" s="7">
        <f t="shared" si="510"/>
        <v>1</v>
      </c>
      <c r="BD1373" s="7">
        <f t="shared" si="511"/>
        <v>0</v>
      </c>
      <c r="BE1373" s="7">
        <f t="shared" si="512"/>
        <v>0</v>
      </c>
      <c r="BF1373" s="107">
        <f t="shared" si="513"/>
        <v>0</v>
      </c>
      <c r="BG1373" s="107">
        <f t="shared" si="514"/>
        <v>0</v>
      </c>
      <c r="BH1373" s="107">
        <f t="shared" si="515"/>
        <v>0.45900000000000002</v>
      </c>
      <c r="BI1373" s="107">
        <f t="shared" si="516"/>
        <v>0</v>
      </c>
      <c r="BJ1373" s="107">
        <f t="shared" si="517"/>
        <v>0</v>
      </c>
      <c r="BK1373" s="151">
        <f t="shared" si="518"/>
        <v>0</v>
      </c>
    </row>
    <row r="1374" spans="1:63" hidden="1" outlineLevel="1">
      <c r="A1374" t="s">
        <v>1516</v>
      </c>
      <c r="B1374" s="9" t="s">
        <v>3039</v>
      </c>
      <c r="C1374" s="1">
        <f t="shared" si="494"/>
        <v>97</v>
      </c>
      <c r="D1374" s="7">
        <f t="shared" si="495"/>
        <v>5</v>
      </c>
      <c r="E1374" s="7">
        <f t="shared" si="496"/>
        <v>4</v>
      </c>
      <c r="F1374" s="7">
        <f t="shared" si="497"/>
        <v>1</v>
      </c>
      <c r="G1374" s="7">
        <f t="shared" si="507"/>
        <v>2</v>
      </c>
      <c r="H1374" s="48">
        <f t="shared" si="498"/>
        <v>15</v>
      </c>
      <c r="I1374" s="163">
        <f t="shared" si="499"/>
        <v>0.15463917525773196</v>
      </c>
      <c r="J1374" s="8"/>
      <c r="K1374" s="2">
        <f t="shared" si="500"/>
        <v>1.0309278350515464E-2</v>
      </c>
      <c r="L1374" s="2">
        <f t="shared" si="501"/>
        <v>9.2783505154639179E-2</v>
      </c>
      <c r="M1374" s="2">
        <f t="shared" si="502"/>
        <v>0.4329896907216495</v>
      </c>
      <c r="N1374" s="2">
        <f t="shared" si="503"/>
        <v>0.27835051546391754</v>
      </c>
      <c r="O1374" s="2">
        <f t="shared" si="504"/>
        <v>0.18556701030927836</v>
      </c>
      <c r="P1374" s="1">
        <v>1</v>
      </c>
      <c r="Q1374" s="1">
        <v>9</v>
      </c>
      <c r="R1374" s="1">
        <v>42</v>
      </c>
      <c r="S1374" s="1">
        <v>27</v>
      </c>
      <c r="T1374" s="1">
        <v>17</v>
      </c>
      <c r="U1374" s="1">
        <v>1</v>
      </c>
      <c r="V1374" s="1"/>
      <c r="W1374" s="1"/>
      <c r="X1374" s="1"/>
      <c r="Y1374" s="1"/>
      <c r="Z1374" s="1"/>
      <c r="AA1374" s="1">
        <v>0</v>
      </c>
      <c r="AB1374" s="1"/>
      <c r="AC1374" s="1"/>
      <c r="AD1374" s="1"/>
      <c r="AI1374" t="str">
        <f t="shared" si="493"/>
        <v>Chelsea</v>
      </c>
      <c r="AJ1374" t="s">
        <v>1445</v>
      </c>
      <c r="AK1374" s="148">
        <v>1</v>
      </c>
      <c r="AL1374" s="7"/>
      <c r="AN1374" s="91">
        <v>50</v>
      </c>
      <c r="AO1374" s="93">
        <v>17</v>
      </c>
      <c r="AP1374" s="93">
        <v>20</v>
      </c>
      <c r="AQ1374" s="100">
        <v>13525</v>
      </c>
      <c r="AR1374" s="100">
        <f t="shared" si="505"/>
        <v>50017</v>
      </c>
      <c r="AS1374" s="9" t="s">
        <v>1753</v>
      </c>
      <c r="AT1374" s="103">
        <f t="shared" si="506"/>
        <v>5013525</v>
      </c>
      <c r="AW1374">
        <v>39.94</v>
      </c>
      <c r="AX1374">
        <v>0.02</v>
      </c>
      <c r="AY1374">
        <v>39.92</v>
      </c>
      <c r="BA1374" s="7">
        <f t="shared" si="508"/>
        <v>0</v>
      </c>
      <c r="BB1374" s="7">
        <f t="shared" si="509"/>
        <v>0</v>
      </c>
      <c r="BC1374" s="7">
        <f t="shared" si="510"/>
        <v>1</v>
      </c>
      <c r="BD1374" s="7">
        <f t="shared" si="511"/>
        <v>0</v>
      </c>
      <c r="BE1374" s="7">
        <f t="shared" si="512"/>
        <v>0</v>
      </c>
      <c r="BF1374" s="107">
        <f t="shared" si="513"/>
        <v>0</v>
      </c>
      <c r="BG1374" s="107">
        <f t="shared" si="514"/>
        <v>0</v>
      </c>
      <c r="BH1374" s="107">
        <f t="shared" si="515"/>
        <v>0.432</v>
      </c>
      <c r="BI1374" s="107">
        <f t="shared" si="516"/>
        <v>0</v>
      </c>
      <c r="BJ1374" s="107">
        <f t="shared" si="517"/>
        <v>0</v>
      </c>
      <c r="BK1374" s="151">
        <f t="shared" si="518"/>
        <v>0</v>
      </c>
    </row>
    <row r="1375" spans="1:63" hidden="1" outlineLevel="1">
      <c r="A1375" t="s">
        <v>2218</v>
      </c>
      <c r="B1375" s="9" t="s">
        <v>3039</v>
      </c>
      <c r="C1375" s="1">
        <f t="shared" si="494"/>
        <v>331</v>
      </c>
      <c r="D1375" s="7">
        <f t="shared" si="495"/>
        <v>5</v>
      </c>
      <c r="E1375" s="7">
        <f t="shared" si="496"/>
        <v>4</v>
      </c>
      <c r="F1375" s="7">
        <f t="shared" si="497"/>
        <v>1</v>
      </c>
      <c r="G1375" s="7">
        <f t="shared" si="507"/>
        <v>2</v>
      </c>
      <c r="H1375" s="48">
        <f t="shared" si="498"/>
        <v>47</v>
      </c>
      <c r="I1375" s="163">
        <f t="shared" si="499"/>
        <v>0.1419939577039275</v>
      </c>
      <c r="J1375" s="8"/>
      <c r="K1375" s="2">
        <f t="shared" si="500"/>
        <v>3.0211480362537766E-2</v>
      </c>
      <c r="L1375" s="2">
        <f t="shared" si="501"/>
        <v>9.9697885196374625E-2</v>
      </c>
      <c r="M1375" s="2">
        <f t="shared" si="502"/>
        <v>0.37764350453172207</v>
      </c>
      <c r="N1375" s="2">
        <f t="shared" si="503"/>
        <v>0.23564954682779457</v>
      </c>
      <c r="O1375" s="2">
        <f t="shared" si="504"/>
        <v>0.25679758308157108</v>
      </c>
      <c r="P1375" s="1">
        <v>10</v>
      </c>
      <c r="Q1375" s="1">
        <v>33</v>
      </c>
      <c r="R1375" s="1">
        <v>125</v>
      </c>
      <c r="S1375" s="1">
        <v>78</v>
      </c>
      <c r="T1375" s="1">
        <v>78</v>
      </c>
      <c r="U1375" s="1">
        <v>6</v>
      </c>
      <c r="V1375" s="1"/>
      <c r="W1375" s="1"/>
      <c r="X1375" s="1"/>
      <c r="Y1375" s="1"/>
      <c r="Z1375" s="1"/>
      <c r="AA1375" s="1">
        <v>1</v>
      </c>
      <c r="AB1375" s="1"/>
      <c r="AC1375" s="1"/>
      <c r="AD1375" s="1"/>
      <c r="AI1375" t="str">
        <f t="shared" si="493"/>
        <v>Chester</v>
      </c>
      <c r="AJ1375" t="s">
        <v>1890</v>
      </c>
      <c r="AK1375" s="148">
        <v>1</v>
      </c>
      <c r="AL1375" s="7"/>
      <c r="AN1375" s="91">
        <v>50</v>
      </c>
      <c r="AO1375" s="93">
        <v>27</v>
      </c>
      <c r="AP1375" s="93">
        <v>35</v>
      </c>
      <c r="AQ1375" s="100">
        <v>13675</v>
      </c>
      <c r="AR1375" s="100">
        <f t="shared" si="505"/>
        <v>50027</v>
      </c>
      <c r="AS1375" s="9" t="s">
        <v>1753</v>
      </c>
      <c r="AT1375" s="103">
        <f t="shared" si="506"/>
        <v>5013675</v>
      </c>
      <c r="AW1375">
        <v>55.94</v>
      </c>
      <c r="AX1375">
        <v>0.05</v>
      </c>
      <c r="AY1375">
        <v>55.89</v>
      </c>
      <c r="BA1375" s="7">
        <f t="shared" si="508"/>
        <v>0</v>
      </c>
      <c r="BB1375" s="7">
        <f t="shared" si="509"/>
        <v>0</v>
      </c>
      <c r="BC1375" s="7">
        <f t="shared" si="510"/>
        <v>1</v>
      </c>
      <c r="BD1375" s="7">
        <f t="shared" si="511"/>
        <v>0</v>
      </c>
      <c r="BE1375" s="7">
        <f t="shared" si="512"/>
        <v>0</v>
      </c>
      <c r="BF1375" s="107">
        <f t="shared" si="513"/>
        <v>0</v>
      </c>
      <c r="BG1375" s="107">
        <f t="shared" si="514"/>
        <v>0</v>
      </c>
      <c r="BH1375" s="107">
        <f t="shared" si="515"/>
        <v>0.377</v>
      </c>
      <c r="BI1375" s="107">
        <f t="shared" si="516"/>
        <v>0</v>
      </c>
      <c r="BJ1375" s="107">
        <f t="shared" si="517"/>
        <v>0</v>
      </c>
      <c r="BK1375" s="151">
        <f t="shared" si="518"/>
        <v>0</v>
      </c>
    </row>
    <row r="1376" spans="1:63" hidden="1" outlineLevel="1">
      <c r="A1376" t="s">
        <v>1896</v>
      </c>
      <c r="B1376" s="9" t="s">
        <v>3039</v>
      </c>
      <c r="C1376" s="1">
        <f t="shared" si="494"/>
        <v>251</v>
      </c>
      <c r="D1376" s="7">
        <f t="shared" si="495"/>
        <v>5</v>
      </c>
      <c r="E1376" s="7">
        <f t="shared" si="496"/>
        <v>4</v>
      </c>
      <c r="F1376" s="7">
        <f t="shared" si="497"/>
        <v>1</v>
      </c>
      <c r="G1376" s="7">
        <f t="shared" si="507"/>
        <v>3</v>
      </c>
      <c r="H1376" s="48">
        <f t="shared" si="498"/>
        <v>28</v>
      </c>
      <c r="I1376" s="163">
        <f t="shared" si="499"/>
        <v>0.11155378486055777</v>
      </c>
      <c r="J1376" s="8"/>
      <c r="K1376" s="2">
        <f t="shared" si="500"/>
        <v>1.1952191235059761E-2</v>
      </c>
      <c r="L1376" s="2">
        <f t="shared" si="501"/>
        <v>7.9681274900398405E-2</v>
      </c>
      <c r="M1376" s="2">
        <f t="shared" si="502"/>
        <v>0.38645418326693226</v>
      </c>
      <c r="N1376" s="2">
        <f t="shared" si="503"/>
        <v>0.23505976095617531</v>
      </c>
      <c r="O1376" s="2">
        <f t="shared" si="504"/>
        <v>0.28685258964143423</v>
      </c>
      <c r="P1376" s="1">
        <v>3</v>
      </c>
      <c r="Q1376" s="1">
        <v>20</v>
      </c>
      <c r="R1376" s="1">
        <v>97</v>
      </c>
      <c r="S1376" s="1">
        <v>59</v>
      </c>
      <c r="T1376" s="1">
        <v>69</v>
      </c>
      <c r="U1376" s="1">
        <v>3</v>
      </c>
      <c r="V1376" s="1"/>
      <c r="W1376" s="1"/>
      <c r="X1376" s="1"/>
      <c r="Y1376" s="1"/>
      <c r="Z1376" s="1"/>
      <c r="AA1376" s="1">
        <v>0</v>
      </c>
      <c r="AB1376" s="1"/>
      <c r="AC1376" s="1"/>
      <c r="AD1376" s="1"/>
      <c r="AI1376" t="str">
        <f t="shared" si="493"/>
        <v>Chittenden</v>
      </c>
      <c r="AJ1376" t="s">
        <v>848</v>
      </c>
      <c r="AK1376" s="148">
        <v>1</v>
      </c>
      <c r="AL1376" s="7"/>
      <c r="AN1376" s="91">
        <v>50</v>
      </c>
      <c r="AO1376" s="93">
        <v>21</v>
      </c>
      <c r="AP1376" s="93">
        <v>20</v>
      </c>
      <c r="AQ1376" s="100">
        <v>14350</v>
      </c>
      <c r="AR1376" s="100">
        <f t="shared" si="505"/>
        <v>50021</v>
      </c>
      <c r="AS1376" s="9" t="s">
        <v>1753</v>
      </c>
      <c r="AT1376" s="103">
        <f t="shared" si="506"/>
        <v>5014350</v>
      </c>
      <c r="AW1376">
        <v>74.209999999999994</v>
      </c>
      <c r="AX1376">
        <v>1.2</v>
      </c>
      <c r="AY1376">
        <v>73.010000000000005</v>
      </c>
      <c r="BA1376" s="7">
        <f t="shared" si="508"/>
        <v>0</v>
      </c>
      <c r="BB1376" s="7">
        <f t="shared" si="509"/>
        <v>0</v>
      </c>
      <c r="BC1376" s="7">
        <f t="shared" si="510"/>
        <v>1</v>
      </c>
      <c r="BD1376" s="7">
        <f t="shared" si="511"/>
        <v>0</v>
      </c>
      <c r="BE1376" s="7">
        <f t="shared" si="512"/>
        <v>0</v>
      </c>
      <c r="BF1376" s="107">
        <f t="shared" si="513"/>
        <v>0</v>
      </c>
      <c r="BG1376" s="107">
        <f t="shared" si="514"/>
        <v>0</v>
      </c>
      <c r="BH1376" s="107">
        <f t="shared" si="515"/>
        <v>0.38600000000000001</v>
      </c>
      <c r="BI1376" s="107">
        <f t="shared" si="516"/>
        <v>0</v>
      </c>
      <c r="BJ1376" s="107">
        <f t="shared" si="517"/>
        <v>0</v>
      </c>
      <c r="BK1376" s="151">
        <f t="shared" si="518"/>
        <v>0</v>
      </c>
    </row>
    <row r="1377" spans="1:63" hidden="1" outlineLevel="1">
      <c r="A1377" t="s">
        <v>212</v>
      </c>
      <c r="B1377" s="9" t="s">
        <v>3039</v>
      </c>
      <c r="C1377" s="1">
        <f t="shared" si="494"/>
        <v>364</v>
      </c>
      <c r="D1377" s="7">
        <f t="shared" si="495"/>
        <v>5</v>
      </c>
      <c r="E1377" s="7">
        <f t="shared" si="496"/>
        <v>4</v>
      </c>
      <c r="F1377" s="7">
        <f t="shared" si="497"/>
        <v>1</v>
      </c>
      <c r="G1377" s="7">
        <f t="shared" si="507"/>
        <v>3</v>
      </c>
      <c r="H1377" s="48">
        <f t="shared" si="498"/>
        <v>55</v>
      </c>
      <c r="I1377" s="163">
        <f t="shared" si="499"/>
        <v>0.15109890109890109</v>
      </c>
      <c r="J1377" s="8"/>
      <c r="K1377" s="2">
        <f t="shared" si="500"/>
        <v>5.4945054945054949E-3</v>
      </c>
      <c r="L1377" s="2">
        <f t="shared" si="501"/>
        <v>8.7912087912087919E-2</v>
      </c>
      <c r="M1377" s="2">
        <f t="shared" si="502"/>
        <v>0.42307692307692307</v>
      </c>
      <c r="N1377" s="2">
        <f t="shared" si="503"/>
        <v>0.20054945054945056</v>
      </c>
      <c r="O1377" s="2">
        <f t="shared" si="504"/>
        <v>0.28296703296703296</v>
      </c>
      <c r="P1377" s="1">
        <v>2</v>
      </c>
      <c r="Q1377" s="1">
        <v>32</v>
      </c>
      <c r="R1377" s="1">
        <v>154</v>
      </c>
      <c r="S1377" s="1">
        <v>73</v>
      </c>
      <c r="T1377" s="1">
        <v>99</v>
      </c>
      <c r="U1377" s="1">
        <v>2</v>
      </c>
      <c r="V1377" s="1"/>
      <c r="W1377" s="1"/>
      <c r="X1377" s="1"/>
      <c r="Y1377" s="1"/>
      <c r="Z1377" s="1"/>
      <c r="AA1377" s="1">
        <v>2</v>
      </c>
      <c r="AB1377" s="1"/>
      <c r="AC1377" s="1"/>
      <c r="AD1377" s="1"/>
      <c r="AI1377" t="str">
        <f t="shared" si="493"/>
        <v>Clarendon</v>
      </c>
      <c r="AJ1377" t="s">
        <v>848</v>
      </c>
      <c r="AK1377" s="148">
        <v>1</v>
      </c>
      <c r="AL1377" s="7"/>
      <c r="AN1377" s="91">
        <v>50</v>
      </c>
      <c r="AO1377" s="93">
        <v>21</v>
      </c>
      <c r="AP1377" s="93">
        <v>25</v>
      </c>
      <c r="AQ1377" s="100">
        <v>14500</v>
      </c>
      <c r="AR1377" s="100">
        <f t="shared" si="505"/>
        <v>50021</v>
      </c>
      <c r="AS1377" s="9" t="s">
        <v>1753</v>
      </c>
      <c r="AT1377" s="103">
        <f t="shared" si="506"/>
        <v>5014500</v>
      </c>
      <c r="AW1377">
        <v>31.56</v>
      </c>
      <c r="AX1377">
        <v>0</v>
      </c>
      <c r="AY1377">
        <v>31.56</v>
      </c>
      <c r="BA1377" s="7">
        <f t="shared" si="508"/>
        <v>0</v>
      </c>
      <c r="BB1377" s="7">
        <f t="shared" si="509"/>
        <v>0</v>
      </c>
      <c r="BC1377" s="7">
        <f t="shared" si="510"/>
        <v>1</v>
      </c>
      <c r="BD1377" s="7">
        <f t="shared" si="511"/>
        <v>0</v>
      </c>
      <c r="BE1377" s="7">
        <f t="shared" si="512"/>
        <v>0</v>
      </c>
      <c r="BF1377" s="107">
        <f t="shared" si="513"/>
        <v>0</v>
      </c>
      <c r="BG1377" s="107">
        <f t="shared" si="514"/>
        <v>0</v>
      </c>
      <c r="BH1377" s="107">
        <f t="shared" si="515"/>
        <v>0.42299999999999999</v>
      </c>
      <c r="BI1377" s="107">
        <f t="shared" si="516"/>
        <v>0</v>
      </c>
      <c r="BJ1377" s="107">
        <f t="shared" si="517"/>
        <v>0</v>
      </c>
      <c r="BK1377" s="151">
        <f t="shared" si="518"/>
        <v>0</v>
      </c>
    </row>
    <row r="1378" spans="1:63" hidden="1" outlineLevel="1">
      <c r="A1378" t="s">
        <v>2884</v>
      </c>
      <c r="B1378" s="9" t="s">
        <v>3039</v>
      </c>
      <c r="C1378" s="1">
        <f t="shared" si="494"/>
        <v>1541</v>
      </c>
      <c r="D1378" s="7">
        <f t="shared" si="495"/>
        <v>5</v>
      </c>
      <c r="E1378" s="7">
        <f t="shared" si="496"/>
        <v>4</v>
      </c>
      <c r="F1378" s="7">
        <f t="shared" si="497"/>
        <v>1</v>
      </c>
      <c r="G1378" s="7">
        <f t="shared" si="507"/>
        <v>3</v>
      </c>
      <c r="H1378" s="48">
        <f t="shared" si="498"/>
        <v>311</v>
      </c>
      <c r="I1378" s="163">
        <f t="shared" si="499"/>
        <v>0.20181700194678781</v>
      </c>
      <c r="J1378" s="8"/>
      <c r="K1378" s="2">
        <f t="shared" si="500"/>
        <v>1.6872160934458143E-2</v>
      </c>
      <c r="L1378" s="2">
        <f t="shared" si="501"/>
        <v>8.3711875405580796E-2</v>
      </c>
      <c r="M1378" s="2">
        <f t="shared" si="502"/>
        <v>0.43802725502920181</v>
      </c>
      <c r="N1378" s="2">
        <f t="shared" si="503"/>
        <v>0.21284879948085658</v>
      </c>
      <c r="O1378" s="2">
        <f t="shared" si="504"/>
        <v>0.24853990914990273</v>
      </c>
      <c r="P1378" s="1">
        <v>26</v>
      </c>
      <c r="Q1378" s="1">
        <v>129</v>
      </c>
      <c r="R1378" s="1">
        <v>675</v>
      </c>
      <c r="S1378" s="1">
        <v>328</v>
      </c>
      <c r="T1378" s="1">
        <v>364</v>
      </c>
      <c r="U1378" s="1">
        <v>9</v>
      </c>
      <c r="V1378" s="1"/>
      <c r="W1378" s="1"/>
      <c r="X1378" s="1"/>
      <c r="Y1378" s="1"/>
      <c r="Z1378" s="1"/>
      <c r="AA1378" s="1">
        <v>10</v>
      </c>
      <c r="AB1378" s="1"/>
      <c r="AC1378" s="1"/>
      <c r="AD1378" s="1"/>
      <c r="AI1378" t="str">
        <f t="shared" si="493"/>
        <v>Colchester</v>
      </c>
      <c r="AJ1378" t="s">
        <v>1896</v>
      </c>
      <c r="AK1378" s="148">
        <v>1</v>
      </c>
      <c r="AL1378" s="7"/>
      <c r="AN1378" s="91">
        <v>50</v>
      </c>
      <c r="AO1378" s="93">
        <v>7</v>
      </c>
      <c r="AP1378" s="93">
        <v>25</v>
      </c>
      <c r="AQ1378" s="100">
        <v>14875</v>
      </c>
      <c r="AR1378" s="100">
        <f t="shared" si="505"/>
        <v>50007</v>
      </c>
      <c r="AS1378" s="9" t="s">
        <v>1753</v>
      </c>
      <c r="AT1378" s="103">
        <f t="shared" si="506"/>
        <v>5014875</v>
      </c>
      <c r="AW1378">
        <v>58.63</v>
      </c>
      <c r="AX1378">
        <v>21.75</v>
      </c>
      <c r="AY1378">
        <v>36.880000000000003</v>
      </c>
      <c r="BA1378" s="7">
        <f t="shared" si="508"/>
        <v>0</v>
      </c>
      <c r="BB1378" s="7">
        <f t="shared" si="509"/>
        <v>0</v>
      </c>
      <c r="BC1378" s="7">
        <f t="shared" si="510"/>
        <v>1</v>
      </c>
      <c r="BD1378" s="7">
        <f t="shared" si="511"/>
        <v>0</v>
      </c>
      <c r="BE1378" s="7">
        <f t="shared" si="512"/>
        <v>0</v>
      </c>
      <c r="BF1378" s="107">
        <f t="shared" si="513"/>
        <v>0</v>
      </c>
      <c r="BG1378" s="107">
        <f t="shared" si="514"/>
        <v>0</v>
      </c>
      <c r="BH1378" s="107">
        <f t="shared" si="515"/>
        <v>0.438</v>
      </c>
      <c r="BI1378" s="107">
        <f t="shared" si="516"/>
        <v>0</v>
      </c>
      <c r="BJ1378" s="107">
        <f t="shared" si="517"/>
        <v>0</v>
      </c>
      <c r="BK1378" s="151">
        <f t="shared" si="518"/>
        <v>0</v>
      </c>
    </row>
    <row r="1379" spans="1:63" hidden="1" outlineLevel="1">
      <c r="A1379" t="s">
        <v>3345</v>
      </c>
      <c r="B1379" s="9" t="s">
        <v>3039</v>
      </c>
      <c r="C1379" s="1">
        <f t="shared" si="494"/>
        <v>240</v>
      </c>
      <c r="D1379" s="7">
        <f t="shared" si="495"/>
        <v>6</v>
      </c>
      <c r="E1379" s="7">
        <f t="shared" si="496"/>
        <v>4</v>
      </c>
      <c r="F1379" s="7">
        <f t="shared" si="497"/>
        <v>1</v>
      </c>
      <c r="G1379" s="7">
        <f t="shared" si="507"/>
        <v>2</v>
      </c>
      <c r="H1379" s="48">
        <f t="shared" si="498"/>
        <v>24</v>
      </c>
      <c r="I1379" s="163">
        <f t="shared" si="499"/>
        <v>0.1</v>
      </c>
      <c r="J1379" s="8"/>
      <c r="K1379" s="2">
        <f t="shared" si="500"/>
        <v>8.3333333333333332E-3</v>
      </c>
      <c r="L1379" s="2">
        <f t="shared" si="501"/>
        <v>6.6666666666666666E-2</v>
      </c>
      <c r="M1379" s="2">
        <f t="shared" si="502"/>
        <v>0.40416666666666667</v>
      </c>
      <c r="N1379" s="2">
        <f t="shared" si="503"/>
        <v>0.30416666666666664</v>
      </c>
      <c r="O1379" s="2">
        <f t="shared" si="504"/>
        <v>0.21666666666666673</v>
      </c>
      <c r="P1379" s="1">
        <v>2</v>
      </c>
      <c r="Q1379" s="1">
        <v>16</v>
      </c>
      <c r="R1379" s="1">
        <v>97</v>
      </c>
      <c r="S1379" s="1">
        <v>73</v>
      </c>
      <c r="T1379" s="1">
        <v>45</v>
      </c>
      <c r="U1379" s="1">
        <v>6</v>
      </c>
      <c r="V1379" s="1"/>
      <c r="W1379" s="1"/>
      <c r="X1379" s="1"/>
      <c r="Y1379" s="1"/>
      <c r="Z1379" s="1"/>
      <c r="AA1379" s="1">
        <v>1</v>
      </c>
      <c r="AB1379" s="1"/>
      <c r="AC1379" s="1"/>
      <c r="AD1379" s="1"/>
      <c r="AI1379" t="str">
        <f t="shared" si="493"/>
        <v>Concord</v>
      </c>
      <c r="AJ1379" t="s">
        <v>827</v>
      </c>
      <c r="AK1379" s="148">
        <v>1</v>
      </c>
      <c r="AL1379" s="7"/>
      <c r="AN1379" s="91">
        <v>50</v>
      </c>
      <c r="AO1379" s="93">
        <v>9</v>
      </c>
      <c r="AP1379" s="93">
        <v>35</v>
      </c>
      <c r="AQ1379" s="100">
        <v>15250</v>
      </c>
      <c r="AR1379" s="100">
        <f t="shared" si="505"/>
        <v>50009</v>
      </c>
      <c r="AS1379" s="9" t="s">
        <v>1753</v>
      </c>
      <c r="AT1379" s="103">
        <f t="shared" si="506"/>
        <v>5015250</v>
      </c>
      <c r="AW1379">
        <v>53.46</v>
      </c>
      <c r="AX1379">
        <v>2.0299999999999998</v>
      </c>
      <c r="AY1379">
        <v>51.44</v>
      </c>
      <c r="BA1379" s="7">
        <f t="shared" si="508"/>
        <v>0</v>
      </c>
      <c r="BB1379" s="7">
        <f t="shared" si="509"/>
        <v>0</v>
      </c>
      <c r="BC1379" s="7">
        <f t="shared" si="510"/>
        <v>1</v>
      </c>
      <c r="BD1379" s="7">
        <f t="shared" si="511"/>
        <v>0</v>
      </c>
      <c r="BE1379" s="7">
        <f t="shared" si="512"/>
        <v>0</v>
      </c>
      <c r="BF1379" s="107">
        <f t="shared" si="513"/>
        <v>0</v>
      </c>
      <c r="BG1379" s="107">
        <f t="shared" si="514"/>
        <v>0</v>
      </c>
      <c r="BH1379" s="107">
        <f t="shared" si="515"/>
        <v>0.40400000000000003</v>
      </c>
      <c r="BI1379" s="107">
        <f t="shared" si="516"/>
        <v>0</v>
      </c>
      <c r="BJ1379" s="107">
        <f t="shared" si="517"/>
        <v>0</v>
      </c>
      <c r="BK1379" s="151">
        <f t="shared" si="518"/>
        <v>0</v>
      </c>
    </row>
    <row r="1380" spans="1:63" hidden="1" outlineLevel="1">
      <c r="A1380" t="s">
        <v>3091</v>
      </c>
      <c r="B1380" s="9" t="s">
        <v>3039</v>
      </c>
      <c r="C1380" s="1">
        <f t="shared" si="494"/>
        <v>147</v>
      </c>
      <c r="D1380" s="7">
        <f t="shared" si="495"/>
        <v>5</v>
      </c>
      <c r="E1380" s="7">
        <f t="shared" si="496"/>
        <v>4</v>
      </c>
      <c r="F1380" s="7">
        <f t="shared" si="497"/>
        <v>1</v>
      </c>
      <c r="G1380" s="7">
        <f t="shared" si="507"/>
        <v>2</v>
      </c>
      <c r="H1380" s="48">
        <f t="shared" si="498"/>
        <v>8</v>
      </c>
      <c r="I1380" s="163">
        <f t="shared" si="499"/>
        <v>5.4421768707482991E-2</v>
      </c>
      <c r="J1380" s="8"/>
      <c r="K1380" s="2">
        <f t="shared" si="500"/>
        <v>3.4013605442176874E-2</v>
      </c>
      <c r="L1380" s="2">
        <f t="shared" si="501"/>
        <v>6.8027210884353748E-2</v>
      </c>
      <c r="M1380" s="2">
        <f t="shared" si="502"/>
        <v>0.35374149659863946</v>
      </c>
      <c r="N1380" s="2">
        <f t="shared" si="503"/>
        <v>0.29931972789115646</v>
      </c>
      <c r="O1380" s="2">
        <f t="shared" si="504"/>
        <v>0.24489795918367341</v>
      </c>
      <c r="P1380" s="1">
        <v>5</v>
      </c>
      <c r="Q1380" s="1">
        <v>10</v>
      </c>
      <c r="R1380" s="1">
        <v>52</v>
      </c>
      <c r="S1380" s="1">
        <v>44</v>
      </c>
      <c r="T1380" s="1">
        <v>32</v>
      </c>
      <c r="U1380" s="1">
        <v>2</v>
      </c>
      <c r="V1380" s="1"/>
      <c r="W1380" s="1"/>
      <c r="X1380" s="1"/>
      <c r="Y1380" s="1"/>
      <c r="Z1380" s="1"/>
      <c r="AA1380" s="1">
        <v>2</v>
      </c>
      <c r="AB1380" s="1"/>
      <c r="AC1380" s="1"/>
      <c r="AD1380" s="1"/>
      <c r="AI1380" t="str">
        <f t="shared" si="493"/>
        <v>Corinth</v>
      </c>
      <c r="AJ1380" t="s">
        <v>1445</v>
      </c>
      <c r="AK1380" s="148">
        <v>1</v>
      </c>
      <c r="AL1380" s="7"/>
      <c r="AN1380" s="91">
        <v>50</v>
      </c>
      <c r="AO1380" s="93">
        <v>17</v>
      </c>
      <c r="AP1380" s="93">
        <v>25</v>
      </c>
      <c r="AQ1380" s="100">
        <v>15700</v>
      </c>
      <c r="AR1380" s="100">
        <f t="shared" si="505"/>
        <v>50017</v>
      </c>
      <c r="AS1380" s="9" t="s">
        <v>1753</v>
      </c>
      <c r="AT1380" s="103">
        <f t="shared" si="506"/>
        <v>5015700</v>
      </c>
      <c r="AW1380">
        <v>48.55</v>
      </c>
      <c r="AX1380">
        <v>0.02</v>
      </c>
      <c r="AY1380">
        <v>48.54</v>
      </c>
      <c r="BA1380" s="7">
        <f t="shared" si="508"/>
        <v>0</v>
      </c>
      <c r="BB1380" s="7">
        <f t="shared" si="509"/>
        <v>0</v>
      </c>
      <c r="BC1380" s="7">
        <f t="shared" si="510"/>
        <v>1</v>
      </c>
      <c r="BD1380" s="7">
        <f t="shared" si="511"/>
        <v>0</v>
      </c>
      <c r="BE1380" s="7">
        <f t="shared" si="512"/>
        <v>0</v>
      </c>
      <c r="BF1380" s="107">
        <f t="shared" si="513"/>
        <v>0</v>
      </c>
      <c r="BG1380" s="107">
        <f t="shared" si="514"/>
        <v>0</v>
      </c>
      <c r="BH1380" s="107">
        <f t="shared" si="515"/>
        <v>0.35299999999999998</v>
      </c>
      <c r="BI1380" s="107">
        <f t="shared" si="516"/>
        <v>0</v>
      </c>
      <c r="BJ1380" s="107">
        <f t="shared" si="517"/>
        <v>0</v>
      </c>
      <c r="BK1380" s="151">
        <f t="shared" si="518"/>
        <v>0</v>
      </c>
    </row>
    <row r="1381" spans="1:63" hidden="1" outlineLevel="1">
      <c r="A1381" t="s">
        <v>2915</v>
      </c>
      <c r="B1381" s="9" t="s">
        <v>3039</v>
      </c>
      <c r="C1381" s="1">
        <f t="shared" si="494"/>
        <v>143</v>
      </c>
      <c r="D1381" s="7">
        <f t="shared" si="495"/>
        <v>5</v>
      </c>
      <c r="E1381" s="7">
        <f t="shared" si="496"/>
        <v>4</v>
      </c>
      <c r="F1381" s="7">
        <f t="shared" si="497"/>
        <v>1</v>
      </c>
      <c r="G1381" s="7">
        <f t="shared" si="507"/>
        <v>2</v>
      </c>
      <c r="H1381" s="48">
        <f t="shared" si="498"/>
        <v>20</v>
      </c>
      <c r="I1381" s="163">
        <f t="shared" si="499"/>
        <v>0.13986013986013987</v>
      </c>
      <c r="J1381" s="8"/>
      <c r="K1381" s="2">
        <f t="shared" si="500"/>
        <v>3.4965034965034968E-2</v>
      </c>
      <c r="L1381" s="2">
        <f t="shared" si="501"/>
        <v>6.9930069930069935E-2</v>
      </c>
      <c r="M1381" s="2">
        <f t="shared" si="502"/>
        <v>0.41258741258741261</v>
      </c>
      <c r="N1381" s="2">
        <f t="shared" si="503"/>
        <v>0.27272727272727271</v>
      </c>
      <c r="O1381" s="2">
        <f t="shared" si="504"/>
        <v>0.20979020979020979</v>
      </c>
      <c r="P1381" s="1">
        <v>5</v>
      </c>
      <c r="Q1381" s="1">
        <v>10</v>
      </c>
      <c r="R1381" s="1">
        <v>59</v>
      </c>
      <c r="S1381" s="1">
        <v>39</v>
      </c>
      <c r="T1381" s="1">
        <v>29</v>
      </c>
      <c r="U1381" s="1">
        <v>1</v>
      </c>
      <c r="V1381" s="1"/>
      <c r="W1381" s="1"/>
      <c r="X1381" s="1"/>
      <c r="Y1381" s="1"/>
      <c r="Z1381" s="1"/>
      <c r="AA1381" s="1">
        <v>0</v>
      </c>
      <c r="AB1381" s="1"/>
      <c r="AC1381" s="1"/>
      <c r="AD1381" s="1"/>
      <c r="AI1381" t="str">
        <f t="shared" si="493"/>
        <v>Cornwall</v>
      </c>
      <c r="AJ1381" t="s">
        <v>1874</v>
      </c>
      <c r="AK1381" s="148">
        <v>1</v>
      </c>
      <c r="AL1381" s="7"/>
      <c r="AN1381" s="91">
        <v>50</v>
      </c>
      <c r="AO1381" s="93">
        <v>1</v>
      </c>
      <c r="AP1381" s="93">
        <v>20</v>
      </c>
      <c r="AQ1381" s="100">
        <v>16000</v>
      </c>
      <c r="AR1381" s="100">
        <f t="shared" si="505"/>
        <v>50001</v>
      </c>
      <c r="AS1381" s="9" t="s">
        <v>1753</v>
      </c>
      <c r="AT1381" s="103">
        <f t="shared" si="506"/>
        <v>5016000</v>
      </c>
      <c r="AW1381">
        <v>28.65</v>
      </c>
      <c r="AX1381">
        <v>0.02</v>
      </c>
      <c r="AY1381">
        <v>28.63</v>
      </c>
      <c r="BA1381" s="7">
        <f t="shared" si="508"/>
        <v>0</v>
      </c>
      <c r="BB1381" s="7">
        <f t="shared" si="509"/>
        <v>0</v>
      </c>
      <c r="BC1381" s="7">
        <f t="shared" si="510"/>
        <v>1</v>
      </c>
      <c r="BD1381" s="7">
        <f t="shared" si="511"/>
        <v>0</v>
      </c>
      <c r="BE1381" s="7">
        <f t="shared" si="512"/>
        <v>0</v>
      </c>
      <c r="BF1381" s="107">
        <f t="shared" si="513"/>
        <v>0</v>
      </c>
      <c r="BG1381" s="107">
        <f t="shared" si="514"/>
        <v>0</v>
      </c>
      <c r="BH1381" s="107">
        <f t="shared" si="515"/>
        <v>0.41199999999999998</v>
      </c>
      <c r="BI1381" s="107">
        <f t="shared" si="516"/>
        <v>0</v>
      </c>
      <c r="BJ1381" s="107">
        <f t="shared" si="517"/>
        <v>0</v>
      </c>
      <c r="BK1381" s="151">
        <f t="shared" si="518"/>
        <v>0</v>
      </c>
    </row>
    <row r="1382" spans="1:63" hidden="1" outlineLevel="1">
      <c r="A1382" t="s">
        <v>1776</v>
      </c>
      <c r="B1382" s="9" t="s">
        <v>3039</v>
      </c>
      <c r="C1382" s="1">
        <f t="shared" si="494"/>
        <v>101</v>
      </c>
      <c r="D1382" s="7">
        <f t="shared" si="495"/>
        <v>6</v>
      </c>
      <c r="E1382" s="7">
        <f t="shared" si="496"/>
        <v>4</v>
      </c>
      <c r="F1382" s="7">
        <f t="shared" si="497"/>
        <v>1</v>
      </c>
      <c r="G1382" s="7">
        <f t="shared" si="507"/>
        <v>2</v>
      </c>
      <c r="H1382" s="48">
        <f t="shared" si="498"/>
        <v>17</v>
      </c>
      <c r="I1382" s="163">
        <f t="shared" si="499"/>
        <v>0.16831683168316833</v>
      </c>
      <c r="J1382" s="8"/>
      <c r="K1382" s="2">
        <f t="shared" si="500"/>
        <v>0</v>
      </c>
      <c r="L1382" s="2">
        <f t="shared" si="501"/>
        <v>4.9504950495049507E-2</v>
      </c>
      <c r="M1382" s="2">
        <f t="shared" si="502"/>
        <v>0.44554455445544555</v>
      </c>
      <c r="N1382" s="2">
        <f t="shared" si="503"/>
        <v>0.27722772277227725</v>
      </c>
      <c r="O1382" s="2">
        <f t="shared" si="504"/>
        <v>0.2277227722772277</v>
      </c>
      <c r="P1382" s="1">
        <v>0</v>
      </c>
      <c r="Q1382" s="1">
        <v>5</v>
      </c>
      <c r="R1382" s="1">
        <v>45</v>
      </c>
      <c r="S1382" s="1">
        <v>28</v>
      </c>
      <c r="T1382" s="1">
        <v>21</v>
      </c>
      <c r="U1382" s="1">
        <v>2</v>
      </c>
      <c r="V1382" s="1"/>
      <c r="W1382" s="1"/>
      <c r="X1382" s="1"/>
      <c r="Y1382" s="1"/>
      <c r="Z1382" s="1"/>
      <c r="AA1382" s="1">
        <v>0</v>
      </c>
      <c r="AB1382" s="1"/>
      <c r="AC1382" s="1"/>
      <c r="AD1382" s="1"/>
      <c r="AI1382" t="str">
        <f t="shared" si="493"/>
        <v>Coventry</v>
      </c>
      <c r="AJ1382" t="s">
        <v>2223</v>
      </c>
      <c r="AK1382" s="148">
        <v>1</v>
      </c>
      <c r="AL1382" s="7"/>
      <c r="AN1382" s="91">
        <v>50</v>
      </c>
      <c r="AO1382" s="93">
        <v>19</v>
      </c>
      <c r="AP1382" s="93">
        <v>25</v>
      </c>
      <c r="AQ1382" s="100">
        <v>16150</v>
      </c>
      <c r="AR1382" s="100">
        <f t="shared" si="505"/>
        <v>50019</v>
      </c>
      <c r="AS1382" s="9" t="s">
        <v>1753</v>
      </c>
      <c r="AT1382" s="103">
        <f t="shared" si="506"/>
        <v>5016150</v>
      </c>
      <c r="AW1382">
        <v>27.67</v>
      </c>
      <c r="AX1382">
        <v>0.22</v>
      </c>
      <c r="AY1382">
        <v>27.45</v>
      </c>
      <c r="BA1382" s="7">
        <f t="shared" si="508"/>
        <v>0</v>
      </c>
      <c r="BB1382" s="7">
        <f t="shared" si="509"/>
        <v>0</v>
      </c>
      <c r="BC1382" s="7">
        <f t="shared" si="510"/>
        <v>1</v>
      </c>
      <c r="BD1382" s="7">
        <f t="shared" si="511"/>
        <v>0</v>
      </c>
      <c r="BE1382" s="7">
        <f t="shared" si="512"/>
        <v>0</v>
      </c>
      <c r="BF1382" s="107">
        <f t="shared" si="513"/>
        <v>0</v>
      </c>
      <c r="BG1382" s="107">
        <f t="shared" si="514"/>
        <v>0</v>
      </c>
      <c r="BH1382" s="107">
        <f t="shared" si="515"/>
        <v>0.44500000000000001</v>
      </c>
      <c r="BI1382" s="107">
        <f t="shared" si="516"/>
        <v>0</v>
      </c>
      <c r="BJ1382" s="107">
        <f t="shared" si="517"/>
        <v>0</v>
      </c>
      <c r="BK1382" s="151">
        <f t="shared" si="518"/>
        <v>0</v>
      </c>
    </row>
    <row r="1383" spans="1:63" hidden="1" outlineLevel="1">
      <c r="A1383" t="s">
        <v>3026</v>
      </c>
      <c r="B1383" s="9" t="s">
        <v>3039</v>
      </c>
      <c r="C1383" s="1">
        <f t="shared" si="494"/>
        <v>73</v>
      </c>
      <c r="D1383" s="7">
        <f t="shared" si="495"/>
        <v>6</v>
      </c>
      <c r="E1383" s="7">
        <f t="shared" si="496"/>
        <v>4</v>
      </c>
      <c r="F1383" s="7">
        <f t="shared" si="497"/>
        <v>1</v>
      </c>
      <c r="G1383" s="7">
        <f t="shared" si="507"/>
        <v>2</v>
      </c>
      <c r="H1383" s="48">
        <f t="shared" si="498"/>
        <v>4</v>
      </c>
      <c r="I1383" s="163">
        <f t="shared" si="499"/>
        <v>5.4794520547945202E-2</v>
      </c>
      <c r="J1383" s="8"/>
      <c r="K1383" s="2">
        <f t="shared" si="500"/>
        <v>2.7397260273972601E-2</v>
      </c>
      <c r="L1383" s="2">
        <f t="shared" si="501"/>
        <v>4.1095890410958902E-2</v>
      </c>
      <c r="M1383" s="2">
        <f t="shared" si="502"/>
        <v>0.36986301369863012</v>
      </c>
      <c r="N1383" s="2">
        <f t="shared" si="503"/>
        <v>0.31506849315068491</v>
      </c>
      <c r="O1383" s="2">
        <f t="shared" si="504"/>
        <v>0.24657534246575347</v>
      </c>
      <c r="P1383" s="1">
        <v>2</v>
      </c>
      <c r="Q1383" s="1">
        <v>3</v>
      </c>
      <c r="R1383" s="1">
        <v>27</v>
      </c>
      <c r="S1383" s="1">
        <v>23</v>
      </c>
      <c r="T1383" s="1">
        <v>14</v>
      </c>
      <c r="U1383" s="1">
        <v>1</v>
      </c>
      <c r="V1383" s="1"/>
      <c r="W1383" s="1"/>
      <c r="X1383" s="1"/>
      <c r="Y1383" s="1"/>
      <c r="Z1383" s="1"/>
      <c r="AA1383" s="1">
        <v>3</v>
      </c>
      <c r="AB1383" s="1"/>
      <c r="AC1383" s="1"/>
      <c r="AD1383" s="1"/>
      <c r="AI1383" t="str">
        <f t="shared" si="493"/>
        <v>Craftsbury</v>
      </c>
      <c r="AJ1383" t="s">
        <v>2223</v>
      </c>
      <c r="AK1383" s="148">
        <v>1</v>
      </c>
      <c r="AL1383" s="7"/>
      <c r="AN1383" s="91">
        <v>50</v>
      </c>
      <c r="AO1383" s="93">
        <v>19</v>
      </c>
      <c r="AP1383" s="93">
        <v>30</v>
      </c>
      <c r="AQ1383" s="100">
        <v>16300</v>
      </c>
      <c r="AR1383" s="100">
        <f t="shared" si="505"/>
        <v>50019</v>
      </c>
      <c r="AS1383" s="9" t="s">
        <v>1753</v>
      </c>
      <c r="AT1383" s="103">
        <f t="shared" si="506"/>
        <v>5016300</v>
      </c>
      <c r="AW1383">
        <v>39.72</v>
      </c>
      <c r="AX1383">
        <v>0.44</v>
      </c>
      <c r="AY1383">
        <v>39.28</v>
      </c>
      <c r="BA1383" s="7">
        <f t="shared" si="508"/>
        <v>0</v>
      </c>
      <c r="BB1383" s="7">
        <f t="shared" si="509"/>
        <v>0</v>
      </c>
      <c r="BC1383" s="7">
        <f t="shared" si="510"/>
        <v>1</v>
      </c>
      <c r="BD1383" s="7">
        <f t="shared" si="511"/>
        <v>0</v>
      </c>
      <c r="BE1383" s="7">
        <f t="shared" si="512"/>
        <v>0</v>
      </c>
      <c r="BF1383" s="107">
        <f t="shared" si="513"/>
        <v>0</v>
      </c>
      <c r="BG1383" s="107">
        <f t="shared" si="514"/>
        <v>0</v>
      </c>
      <c r="BH1383" s="107">
        <f t="shared" si="515"/>
        <v>0.36899999999999999</v>
      </c>
      <c r="BI1383" s="107">
        <f t="shared" si="516"/>
        <v>0</v>
      </c>
      <c r="BJ1383" s="107">
        <f t="shared" si="517"/>
        <v>0</v>
      </c>
      <c r="BK1383" s="151">
        <f t="shared" si="518"/>
        <v>0</v>
      </c>
    </row>
    <row r="1384" spans="1:63" hidden="1" outlineLevel="1">
      <c r="A1384" t="s">
        <v>2330</v>
      </c>
      <c r="B1384" s="9" t="s">
        <v>3039</v>
      </c>
      <c r="C1384" s="1">
        <f t="shared" si="494"/>
        <v>137</v>
      </c>
      <c r="D1384" s="7">
        <f t="shared" si="495"/>
        <v>5</v>
      </c>
      <c r="E1384" s="7">
        <f t="shared" si="496"/>
        <v>4</v>
      </c>
      <c r="F1384" s="7">
        <f t="shared" si="497"/>
        <v>1</v>
      </c>
      <c r="G1384" s="7">
        <f t="shared" si="507"/>
        <v>3</v>
      </c>
      <c r="H1384" s="48">
        <f t="shared" si="498"/>
        <v>17</v>
      </c>
      <c r="I1384" s="163">
        <f t="shared" si="499"/>
        <v>0.12408759124087591</v>
      </c>
      <c r="J1384" s="8"/>
      <c r="K1384" s="2">
        <f t="shared" si="500"/>
        <v>1.4598540145985401E-2</v>
      </c>
      <c r="L1384" s="2">
        <f t="shared" si="501"/>
        <v>8.7591240875912413E-2</v>
      </c>
      <c r="M1384" s="2">
        <f t="shared" si="502"/>
        <v>0.40145985401459855</v>
      </c>
      <c r="N1384" s="2">
        <f t="shared" si="503"/>
        <v>0.20437956204379562</v>
      </c>
      <c r="O1384" s="2">
        <f t="shared" si="504"/>
        <v>0.29197080291970801</v>
      </c>
      <c r="P1384" s="1">
        <v>2</v>
      </c>
      <c r="Q1384" s="1">
        <v>12</v>
      </c>
      <c r="R1384" s="1">
        <v>55</v>
      </c>
      <c r="S1384" s="1">
        <v>28</v>
      </c>
      <c r="T1384" s="1">
        <v>38</v>
      </c>
      <c r="U1384" s="1">
        <v>2</v>
      </c>
      <c r="V1384" s="1"/>
      <c r="W1384" s="1"/>
      <c r="X1384" s="1"/>
      <c r="Y1384" s="1"/>
      <c r="Z1384" s="1"/>
      <c r="AA1384" s="1">
        <v>0</v>
      </c>
      <c r="AB1384" s="1"/>
      <c r="AC1384" s="1"/>
      <c r="AD1384" s="1"/>
      <c r="AI1384" t="str">
        <f t="shared" si="493"/>
        <v>Danby</v>
      </c>
      <c r="AJ1384" t="s">
        <v>848</v>
      </c>
      <c r="AK1384" s="148">
        <v>1</v>
      </c>
      <c r="AL1384" s="7"/>
      <c r="AN1384" s="91">
        <v>50</v>
      </c>
      <c r="AO1384" s="93">
        <v>21</v>
      </c>
      <c r="AP1384" s="93">
        <v>30</v>
      </c>
      <c r="AQ1384" s="100">
        <v>16825</v>
      </c>
      <c r="AR1384" s="100">
        <f t="shared" si="505"/>
        <v>50021</v>
      </c>
      <c r="AS1384" s="9" t="s">
        <v>1753</v>
      </c>
      <c r="AT1384" s="103">
        <f t="shared" si="506"/>
        <v>5016825</v>
      </c>
      <c r="AW1384">
        <v>41.53</v>
      </c>
      <c r="AX1384">
        <v>0.09</v>
      </c>
      <c r="AY1384">
        <v>41.44</v>
      </c>
      <c r="BA1384" s="7">
        <f t="shared" si="508"/>
        <v>0</v>
      </c>
      <c r="BB1384" s="7">
        <f t="shared" si="509"/>
        <v>0</v>
      </c>
      <c r="BC1384" s="7">
        <f t="shared" si="510"/>
        <v>1</v>
      </c>
      <c r="BD1384" s="7">
        <f t="shared" si="511"/>
        <v>0</v>
      </c>
      <c r="BE1384" s="7">
        <f t="shared" si="512"/>
        <v>0</v>
      </c>
      <c r="BF1384" s="107">
        <f t="shared" si="513"/>
        <v>0</v>
      </c>
      <c r="BG1384" s="107">
        <f t="shared" si="514"/>
        <v>0</v>
      </c>
      <c r="BH1384" s="107">
        <f t="shared" si="515"/>
        <v>0.40100000000000002</v>
      </c>
      <c r="BI1384" s="107">
        <f t="shared" si="516"/>
        <v>0</v>
      </c>
      <c r="BJ1384" s="107">
        <f t="shared" si="517"/>
        <v>0</v>
      </c>
      <c r="BK1384" s="151">
        <f t="shared" si="518"/>
        <v>0</v>
      </c>
    </row>
    <row r="1385" spans="1:63" hidden="1" outlineLevel="1">
      <c r="A1385" t="s">
        <v>3073</v>
      </c>
      <c r="B1385" s="9" t="s">
        <v>3039</v>
      </c>
      <c r="C1385" s="1">
        <f t="shared" si="494"/>
        <v>196</v>
      </c>
      <c r="D1385" s="7">
        <f t="shared" si="495"/>
        <v>5</v>
      </c>
      <c r="E1385" s="7">
        <f t="shared" si="496"/>
        <v>4</v>
      </c>
      <c r="F1385" s="7">
        <f t="shared" si="497"/>
        <v>1</v>
      </c>
      <c r="G1385" s="7">
        <f t="shared" si="507"/>
        <v>2</v>
      </c>
      <c r="H1385" s="48">
        <f t="shared" si="498"/>
        <v>24</v>
      </c>
      <c r="I1385" s="163">
        <f t="shared" si="499"/>
        <v>0.12244897959183673</v>
      </c>
      <c r="J1385" s="8"/>
      <c r="K1385" s="2">
        <f t="shared" si="500"/>
        <v>5.1020408163265302E-3</v>
      </c>
      <c r="L1385" s="2">
        <f t="shared" si="501"/>
        <v>0.10714285714285714</v>
      </c>
      <c r="M1385" s="2">
        <f t="shared" si="502"/>
        <v>0.40816326530612246</v>
      </c>
      <c r="N1385" s="2">
        <f t="shared" si="503"/>
        <v>0.2857142857142857</v>
      </c>
      <c r="O1385" s="2">
        <f t="shared" si="504"/>
        <v>0.19387755102040827</v>
      </c>
      <c r="P1385" s="1">
        <v>1</v>
      </c>
      <c r="Q1385" s="1">
        <v>21</v>
      </c>
      <c r="R1385" s="1">
        <v>80</v>
      </c>
      <c r="S1385" s="1">
        <v>56</v>
      </c>
      <c r="T1385" s="1">
        <v>37</v>
      </c>
      <c r="U1385" s="1">
        <v>1</v>
      </c>
      <c r="V1385" s="1"/>
      <c r="W1385" s="1"/>
      <c r="X1385" s="1"/>
      <c r="Y1385" s="1"/>
      <c r="Z1385" s="1"/>
      <c r="AA1385" s="1">
        <v>0</v>
      </c>
      <c r="AB1385" s="1"/>
      <c r="AC1385" s="1"/>
      <c r="AD1385" s="1"/>
      <c r="AI1385" t="str">
        <f t="shared" si="493"/>
        <v>Danville</v>
      </c>
      <c r="AJ1385" t="s">
        <v>1850</v>
      </c>
      <c r="AK1385" s="148">
        <v>1</v>
      </c>
      <c r="AL1385" s="7"/>
      <c r="AN1385" s="91">
        <v>50</v>
      </c>
      <c r="AO1385" s="93">
        <v>5</v>
      </c>
      <c r="AP1385" s="93">
        <v>15</v>
      </c>
      <c r="AQ1385" s="100">
        <v>17125</v>
      </c>
      <c r="AR1385" s="100">
        <f t="shared" si="505"/>
        <v>50005</v>
      </c>
      <c r="AS1385" s="9" t="s">
        <v>1753</v>
      </c>
      <c r="AT1385" s="103">
        <f t="shared" si="506"/>
        <v>5017125</v>
      </c>
      <c r="AW1385">
        <v>61.15</v>
      </c>
      <c r="AX1385">
        <v>0.28000000000000003</v>
      </c>
      <c r="AY1385">
        <v>60.88</v>
      </c>
      <c r="BA1385" s="7">
        <f t="shared" si="508"/>
        <v>0</v>
      </c>
      <c r="BB1385" s="7">
        <f t="shared" si="509"/>
        <v>0</v>
      </c>
      <c r="BC1385" s="7">
        <f t="shared" si="510"/>
        <v>1</v>
      </c>
      <c r="BD1385" s="7">
        <f t="shared" si="511"/>
        <v>0</v>
      </c>
      <c r="BE1385" s="7">
        <f t="shared" si="512"/>
        <v>0</v>
      </c>
      <c r="BF1385" s="107">
        <f t="shared" si="513"/>
        <v>0</v>
      </c>
      <c r="BG1385" s="107">
        <f t="shared" si="514"/>
        <v>0</v>
      </c>
      <c r="BH1385" s="107">
        <f t="shared" si="515"/>
        <v>0.40799999999999997</v>
      </c>
      <c r="BI1385" s="107">
        <f t="shared" si="516"/>
        <v>0</v>
      </c>
      <c r="BJ1385" s="107">
        <f t="shared" si="517"/>
        <v>0</v>
      </c>
      <c r="BK1385" s="151">
        <f t="shared" si="518"/>
        <v>0</v>
      </c>
    </row>
    <row r="1386" spans="1:63" hidden="1" outlineLevel="1">
      <c r="A1386" t="s">
        <v>1556</v>
      </c>
      <c r="B1386" s="9" t="s">
        <v>3039</v>
      </c>
      <c r="C1386" s="1">
        <f t="shared" si="494"/>
        <v>552</v>
      </c>
      <c r="D1386" s="7">
        <f t="shared" si="495"/>
        <v>5</v>
      </c>
      <c r="E1386" s="7">
        <f t="shared" si="496"/>
        <v>4</v>
      </c>
      <c r="F1386" s="7">
        <f t="shared" si="497"/>
        <v>1</v>
      </c>
      <c r="G1386" s="7">
        <f t="shared" si="507"/>
        <v>3</v>
      </c>
      <c r="H1386" s="48">
        <f t="shared" si="498"/>
        <v>54</v>
      </c>
      <c r="I1386" s="163">
        <f t="shared" si="499"/>
        <v>9.7826086956521743E-2</v>
      </c>
      <c r="J1386" s="8"/>
      <c r="K1386" s="2">
        <f t="shared" si="500"/>
        <v>1.4492753623188406E-2</v>
      </c>
      <c r="L1386" s="2">
        <f t="shared" si="501"/>
        <v>7.4275362318840576E-2</v>
      </c>
      <c r="M1386" s="2">
        <f t="shared" si="502"/>
        <v>0.38768115942028986</v>
      </c>
      <c r="N1386" s="2">
        <f t="shared" si="503"/>
        <v>0.21920289855072464</v>
      </c>
      <c r="O1386" s="2">
        <f t="shared" si="504"/>
        <v>0.30434782608695654</v>
      </c>
      <c r="P1386" s="1">
        <v>8</v>
      </c>
      <c r="Q1386" s="1">
        <v>41</v>
      </c>
      <c r="R1386" s="1">
        <v>214</v>
      </c>
      <c r="S1386" s="1">
        <v>121</v>
      </c>
      <c r="T1386" s="1">
        <v>160</v>
      </c>
      <c r="U1386" s="1">
        <v>4</v>
      </c>
      <c r="V1386" s="1"/>
      <c r="W1386" s="1"/>
      <c r="X1386" s="1"/>
      <c r="Y1386" s="1"/>
      <c r="Z1386" s="1"/>
      <c r="AA1386" s="1">
        <v>4</v>
      </c>
      <c r="AB1386" s="1"/>
      <c r="AC1386" s="1"/>
      <c r="AD1386" s="1"/>
      <c r="AI1386" t="str">
        <f t="shared" si="493"/>
        <v>Derby</v>
      </c>
      <c r="AJ1386" t="s">
        <v>2223</v>
      </c>
      <c r="AK1386" s="148">
        <v>1</v>
      </c>
      <c r="AL1386" s="7"/>
      <c r="AN1386" s="91">
        <v>50</v>
      </c>
      <c r="AO1386" s="93">
        <v>19</v>
      </c>
      <c r="AP1386" s="93">
        <v>35</v>
      </c>
      <c r="AQ1386" s="100">
        <v>17350</v>
      </c>
      <c r="AR1386" s="100">
        <f t="shared" si="505"/>
        <v>50019</v>
      </c>
      <c r="AS1386" s="9" t="s">
        <v>1753</v>
      </c>
      <c r="AT1386" s="103">
        <f t="shared" si="506"/>
        <v>5017350</v>
      </c>
      <c r="AW1386">
        <v>57.62</v>
      </c>
      <c r="AX1386">
        <v>7.99</v>
      </c>
      <c r="AY1386">
        <v>49.63</v>
      </c>
      <c r="BA1386" s="7">
        <f t="shared" si="508"/>
        <v>0</v>
      </c>
      <c r="BB1386" s="7">
        <f t="shared" si="509"/>
        <v>0</v>
      </c>
      <c r="BC1386" s="7">
        <f t="shared" si="510"/>
        <v>1</v>
      </c>
      <c r="BD1386" s="7">
        <f t="shared" si="511"/>
        <v>0</v>
      </c>
      <c r="BE1386" s="7">
        <f t="shared" si="512"/>
        <v>0</v>
      </c>
      <c r="BF1386" s="107">
        <f t="shared" si="513"/>
        <v>0</v>
      </c>
      <c r="BG1386" s="107">
        <f t="shared" si="514"/>
        <v>0</v>
      </c>
      <c r="BH1386" s="107">
        <f t="shared" si="515"/>
        <v>0.38700000000000001</v>
      </c>
      <c r="BI1386" s="107">
        <f t="shared" si="516"/>
        <v>0</v>
      </c>
      <c r="BJ1386" s="107">
        <f t="shared" si="517"/>
        <v>0</v>
      </c>
      <c r="BK1386" s="151">
        <f t="shared" si="518"/>
        <v>0</v>
      </c>
    </row>
    <row r="1387" spans="1:63" hidden="1" outlineLevel="1">
      <c r="A1387" t="s">
        <v>3008</v>
      </c>
      <c r="B1387" s="9" t="s">
        <v>3039</v>
      </c>
      <c r="C1387" s="1">
        <f t="shared" si="494"/>
        <v>274</v>
      </c>
      <c r="D1387" s="7">
        <f t="shared" si="495"/>
        <v>5</v>
      </c>
      <c r="E1387" s="7">
        <f t="shared" si="496"/>
        <v>4</v>
      </c>
      <c r="F1387" s="7">
        <f t="shared" si="497"/>
        <v>1</v>
      </c>
      <c r="G1387" s="7">
        <f t="shared" si="507"/>
        <v>2</v>
      </c>
      <c r="H1387" s="48">
        <f t="shared" si="498"/>
        <v>71</v>
      </c>
      <c r="I1387" s="163">
        <f t="shared" si="499"/>
        <v>0.25912408759124089</v>
      </c>
      <c r="J1387" s="8"/>
      <c r="K1387" s="2">
        <f t="shared" si="500"/>
        <v>4.0145985401459854E-2</v>
      </c>
      <c r="L1387" s="2">
        <f t="shared" si="501"/>
        <v>6.2043795620437957E-2</v>
      </c>
      <c r="M1387" s="2">
        <f t="shared" si="502"/>
        <v>0.47810218978102192</v>
      </c>
      <c r="N1387" s="2">
        <f t="shared" si="503"/>
        <v>0.21897810218978103</v>
      </c>
      <c r="O1387" s="2">
        <f t="shared" si="504"/>
        <v>0.20072992700729925</v>
      </c>
      <c r="P1387" s="1">
        <v>11</v>
      </c>
      <c r="Q1387" s="1">
        <v>17</v>
      </c>
      <c r="R1387" s="1">
        <v>131</v>
      </c>
      <c r="S1387" s="1">
        <v>60</v>
      </c>
      <c r="T1387" s="1">
        <v>55</v>
      </c>
      <c r="U1387" s="1">
        <v>0</v>
      </c>
      <c r="V1387" s="1"/>
      <c r="W1387" s="1"/>
      <c r="X1387" s="1"/>
      <c r="Y1387" s="1"/>
      <c r="Z1387" s="1"/>
      <c r="AA1387" s="1">
        <v>0</v>
      </c>
      <c r="AB1387" s="1"/>
      <c r="AC1387" s="1"/>
      <c r="AD1387" s="1"/>
      <c r="AI1387" t="str">
        <f t="shared" si="493"/>
        <v>Dorset</v>
      </c>
      <c r="AJ1387" t="s">
        <v>2116</v>
      </c>
      <c r="AK1387" s="148">
        <v>1</v>
      </c>
      <c r="AL1387" s="7"/>
      <c r="AN1387" s="91">
        <v>50</v>
      </c>
      <c r="AO1387" s="93">
        <v>3</v>
      </c>
      <c r="AP1387" s="93">
        <v>15</v>
      </c>
      <c r="AQ1387" s="100">
        <v>17725</v>
      </c>
      <c r="AR1387" s="100">
        <f t="shared" si="505"/>
        <v>50003</v>
      </c>
      <c r="AS1387" s="9" t="s">
        <v>1753</v>
      </c>
      <c r="AT1387" s="103">
        <f t="shared" si="506"/>
        <v>5017725</v>
      </c>
      <c r="AW1387">
        <v>47.85</v>
      </c>
      <c r="AX1387">
        <v>0.04</v>
      </c>
      <c r="AY1387">
        <v>47.82</v>
      </c>
      <c r="BA1387" s="7">
        <f t="shared" si="508"/>
        <v>0</v>
      </c>
      <c r="BB1387" s="7">
        <f t="shared" si="509"/>
        <v>0</v>
      </c>
      <c r="BC1387" s="7">
        <f t="shared" si="510"/>
        <v>1</v>
      </c>
      <c r="BD1387" s="7">
        <f t="shared" si="511"/>
        <v>0</v>
      </c>
      <c r="BE1387" s="7">
        <f t="shared" si="512"/>
        <v>0</v>
      </c>
      <c r="BF1387" s="107">
        <f t="shared" si="513"/>
        <v>0</v>
      </c>
      <c r="BG1387" s="107">
        <f t="shared" si="514"/>
        <v>0</v>
      </c>
      <c r="BH1387" s="107">
        <f t="shared" si="515"/>
        <v>0.47799999999999998</v>
      </c>
      <c r="BI1387" s="107">
        <f t="shared" si="516"/>
        <v>0</v>
      </c>
      <c r="BJ1387" s="107">
        <f t="shared" si="517"/>
        <v>0</v>
      </c>
      <c r="BK1387" s="151">
        <f t="shared" si="518"/>
        <v>0</v>
      </c>
    </row>
    <row r="1388" spans="1:63" hidden="1" outlineLevel="1">
      <c r="A1388" t="s">
        <v>2987</v>
      </c>
      <c r="B1388" s="9" t="s">
        <v>3039</v>
      </c>
      <c r="C1388" s="1">
        <f t="shared" si="494"/>
        <v>182</v>
      </c>
      <c r="D1388" s="7">
        <f t="shared" si="495"/>
        <v>5</v>
      </c>
      <c r="E1388" s="7">
        <f t="shared" si="496"/>
        <v>4</v>
      </c>
      <c r="F1388" s="7">
        <f t="shared" si="497"/>
        <v>1</v>
      </c>
      <c r="G1388" s="7">
        <f t="shared" si="507"/>
        <v>3</v>
      </c>
      <c r="H1388" s="48">
        <f t="shared" si="498"/>
        <v>53</v>
      </c>
      <c r="I1388" s="163">
        <f t="shared" si="499"/>
        <v>0.29120879120879123</v>
      </c>
      <c r="J1388" s="8"/>
      <c r="K1388" s="2">
        <f t="shared" si="500"/>
        <v>2.197802197802198E-2</v>
      </c>
      <c r="L1388" s="2">
        <f t="shared" si="501"/>
        <v>8.2417582417582416E-2</v>
      </c>
      <c r="M1388" s="2">
        <f t="shared" si="502"/>
        <v>0.49450549450549453</v>
      </c>
      <c r="N1388" s="2">
        <f t="shared" si="503"/>
        <v>0.17582417582417584</v>
      </c>
      <c r="O1388" s="2">
        <f t="shared" si="504"/>
        <v>0.22527472527472517</v>
      </c>
      <c r="P1388" s="1">
        <v>4</v>
      </c>
      <c r="Q1388" s="1">
        <v>15</v>
      </c>
      <c r="R1388" s="1">
        <v>90</v>
      </c>
      <c r="S1388" s="1">
        <v>32</v>
      </c>
      <c r="T1388" s="1">
        <v>37</v>
      </c>
      <c r="U1388" s="1">
        <v>3</v>
      </c>
      <c r="V1388" s="1"/>
      <c r="W1388" s="1"/>
      <c r="X1388" s="1"/>
      <c r="Y1388" s="1"/>
      <c r="Z1388" s="1"/>
      <c r="AA1388" s="1">
        <v>1</v>
      </c>
      <c r="AB1388" s="1"/>
      <c r="AC1388" s="1"/>
      <c r="AD1388" s="1"/>
      <c r="AI1388" t="str">
        <f t="shared" si="493"/>
        <v>Dover</v>
      </c>
      <c r="AJ1388" t="s">
        <v>2523</v>
      </c>
      <c r="AK1388" s="148">
        <v>1</v>
      </c>
      <c r="AL1388" s="7"/>
      <c r="AN1388" s="91">
        <v>50</v>
      </c>
      <c r="AO1388" s="93">
        <v>25</v>
      </c>
      <c r="AP1388" s="93">
        <v>20</v>
      </c>
      <c r="AQ1388" s="100">
        <v>17875</v>
      </c>
      <c r="AR1388" s="100">
        <f t="shared" si="505"/>
        <v>50025</v>
      </c>
      <c r="AS1388" s="9" t="s">
        <v>1753</v>
      </c>
      <c r="AT1388" s="103">
        <f t="shared" si="506"/>
        <v>5017875</v>
      </c>
      <c r="AW1388">
        <v>35.299999999999997</v>
      </c>
      <c r="AX1388">
        <v>0</v>
      </c>
      <c r="AY1388">
        <v>35.299999999999997</v>
      </c>
      <c r="BA1388" s="7">
        <f t="shared" si="508"/>
        <v>0</v>
      </c>
      <c r="BB1388" s="7">
        <f t="shared" si="509"/>
        <v>0</v>
      </c>
      <c r="BC1388" s="7">
        <f t="shared" si="510"/>
        <v>1</v>
      </c>
      <c r="BD1388" s="7">
        <f t="shared" si="511"/>
        <v>0</v>
      </c>
      <c r="BE1388" s="7">
        <f t="shared" si="512"/>
        <v>0</v>
      </c>
      <c r="BF1388" s="107">
        <f t="shared" si="513"/>
        <v>0</v>
      </c>
      <c r="BG1388" s="107">
        <f t="shared" si="514"/>
        <v>0</v>
      </c>
      <c r="BH1388" s="107">
        <f t="shared" si="515"/>
        <v>0.49399999999999999</v>
      </c>
      <c r="BI1388" s="107">
        <f t="shared" si="516"/>
        <v>0</v>
      </c>
      <c r="BJ1388" s="107">
        <f t="shared" si="517"/>
        <v>0</v>
      </c>
      <c r="BK1388" s="151">
        <f t="shared" si="518"/>
        <v>0</v>
      </c>
    </row>
    <row r="1389" spans="1:63" hidden="1" outlineLevel="1">
      <c r="A1389" t="s">
        <v>2985</v>
      </c>
      <c r="B1389" s="9" t="s">
        <v>3039</v>
      </c>
      <c r="C1389" s="1">
        <f t="shared" si="494"/>
        <v>186</v>
      </c>
      <c r="D1389" s="7">
        <f t="shared" si="495"/>
        <v>5</v>
      </c>
      <c r="E1389" s="7">
        <f t="shared" si="496"/>
        <v>4</v>
      </c>
      <c r="F1389" s="7">
        <f t="shared" si="497"/>
        <v>1</v>
      </c>
      <c r="G1389" s="7">
        <f t="shared" si="507"/>
        <v>3</v>
      </c>
      <c r="H1389" s="48">
        <f t="shared" si="498"/>
        <v>3</v>
      </c>
      <c r="I1389" s="163">
        <f t="shared" si="499"/>
        <v>1.6129032258064516E-2</v>
      </c>
      <c r="J1389" s="8"/>
      <c r="K1389" s="2">
        <f t="shared" si="500"/>
        <v>2.6881720430107527E-2</v>
      </c>
      <c r="L1389" s="2">
        <f t="shared" si="501"/>
        <v>5.9139784946236562E-2</v>
      </c>
      <c r="M1389" s="2">
        <f t="shared" si="502"/>
        <v>0.33870967741935482</v>
      </c>
      <c r="N1389" s="2">
        <f t="shared" si="503"/>
        <v>0.22580645161290322</v>
      </c>
      <c r="O1389" s="2">
        <f t="shared" si="504"/>
        <v>0.34946236559139798</v>
      </c>
      <c r="P1389" s="1">
        <v>5</v>
      </c>
      <c r="Q1389" s="1">
        <v>11</v>
      </c>
      <c r="R1389" s="1">
        <v>63</v>
      </c>
      <c r="S1389" s="1">
        <v>42</v>
      </c>
      <c r="T1389" s="1">
        <v>60</v>
      </c>
      <c r="U1389" s="1">
        <v>4</v>
      </c>
      <c r="V1389" s="1"/>
      <c r="W1389" s="1"/>
      <c r="X1389" s="1"/>
      <c r="Y1389" s="1"/>
      <c r="Z1389" s="1"/>
      <c r="AA1389" s="1">
        <v>1</v>
      </c>
      <c r="AB1389" s="1"/>
      <c r="AC1389" s="1"/>
      <c r="AD1389" s="1"/>
      <c r="AI1389" t="str">
        <f t="shared" si="493"/>
        <v>Dummerston</v>
      </c>
      <c r="AJ1389" t="s">
        <v>2523</v>
      </c>
      <c r="AK1389" s="148">
        <v>1</v>
      </c>
      <c r="AL1389" s="7"/>
      <c r="AN1389" s="91">
        <v>50</v>
      </c>
      <c r="AO1389" s="93">
        <v>25</v>
      </c>
      <c r="AP1389" s="93">
        <v>25</v>
      </c>
      <c r="AQ1389" s="100">
        <v>18325</v>
      </c>
      <c r="AR1389" s="100">
        <f t="shared" si="505"/>
        <v>50025</v>
      </c>
      <c r="AS1389" s="9" t="s">
        <v>1753</v>
      </c>
      <c r="AT1389" s="103">
        <f t="shared" si="506"/>
        <v>5018325</v>
      </c>
      <c r="AW1389">
        <v>30.8</v>
      </c>
      <c r="AX1389">
        <v>0.22</v>
      </c>
      <c r="AY1389">
        <v>30.58</v>
      </c>
      <c r="BA1389" s="7">
        <f t="shared" si="508"/>
        <v>0</v>
      </c>
      <c r="BB1389" s="7">
        <f t="shared" si="509"/>
        <v>0</v>
      </c>
      <c r="BC1389" s="7">
        <f t="shared" si="510"/>
        <v>1</v>
      </c>
      <c r="BD1389" s="7">
        <f t="shared" si="511"/>
        <v>0</v>
      </c>
      <c r="BE1389" s="7">
        <f t="shared" si="512"/>
        <v>0</v>
      </c>
      <c r="BF1389" s="107">
        <f t="shared" si="513"/>
        <v>0</v>
      </c>
      <c r="BG1389" s="107">
        <f t="shared" si="514"/>
        <v>0</v>
      </c>
      <c r="BH1389" s="107">
        <f t="shared" si="515"/>
        <v>0.33800000000000002</v>
      </c>
      <c r="BI1389" s="107">
        <f t="shared" si="516"/>
        <v>0</v>
      </c>
      <c r="BJ1389" s="107">
        <f t="shared" si="517"/>
        <v>0</v>
      </c>
      <c r="BK1389" s="151">
        <f t="shared" si="518"/>
        <v>0</v>
      </c>
    </row>
    <row r="1390" spans="1:63" hidden="1" outlineLevel="1">
      <c r="A1390" t="s">
        <v>2986</v>
      </c>
      <c r="B1390" s="9" t="s">
        <v>3039</v>
      </c>
      <c r="C1390" s="1">
        <f t="shared" si="494"/>
        <v>160</v>
      </c>
      <c r="D1390" s="7">
        <f t="shared" si="495"/>
        <v>5</v>
      </c>
      <c r="E1390" s="7">
        <f t="shared" si="496"/>
        <v>4</v>
      </c>
      <c r="F1390" s="7">
        <f t="shared" si="497"/>
        <v>2</v>
      </c>
      <c r="G1390" s="7">
        <f t="shared" si="507"/>
        <v>1</v>
      </c>
      <c r="H1390" s="48">
        <f t="shared" si="498"/>
        <v>8</v>
      </c>
      <c r="I1390" s="163">
        <f t="shared" si="499"/>
        <v>0.05</v>
      </c>
      <c r="J1390" s="8"/>
      <c r="K1390" s="2">
        <f t="shared" si="500"/>
        <v>1.8749999999999999E-2</v>
      </c>
      <c r="L1390" s="2">
        <f t="shared" si="501"/>
        <v>3.125E-2</v>
      </c>
      <c r="M1390" s="2">
        <f t="shared" si="502"/>
        <v>0.3</v>
      </c>
      <c r="N1390" s="2">
        <f t="shared" si="503"/>
        <v>0.35</v>
      </c>
      <c r="O1390" s="2">
        <f t="shared" si="504"/>
        <v>0.29999999999999993</v>
      </c>
      <c r="P1390" s="1">
        <v>3</v>
      </c>
      <c r="Q1390" s="1">
        <v>5</v>
      </c>
      <c r="R1390" s="1">
        <v>48</v>
      </c>
      <c r="S1390" s="1">
        <v>56</v>
      </c>
      <c r="T1390" s="1">
        <v>44</v>
      </c>
      <c r="U1390" s="1">
        <v>1</v>
      </c>
      <c r="V1390" s="1"/>
      <c r="W1390" s="1"/>
      <c r="X1390" s="1"/>
      <c r="Y1390" s="1"/>
      <c r="Z1390" s="1"/>
      <c r="AA1390" s="1">
        <v>3</v>
      </c>
      <c r="AB1390" s="1"/>
      <c r="AC1390" s="1"/>
      <c r="AD1390" s="1"/>
      <c r="AI1390" t="str">
        <f t="shared" si="493"/>
        <v>Duxbury</v>
      </c>
      <c r="AJ1390" t="s">
        <v>650</v>
      </c>
      <c r="AK1390" s="148">
        <v>1</v>
      </c>
      <c r="AL1390" s="7"/>
      <c r="AN1390" s="91">
        <v>50</v>
      </c>
      <c r="AO1390" s="93">
        <v>23</v>
      </c>
      <c r="AP1390" s="93">
        <v>30</v>
      </c>
      <c r="AQ1390" s="100">
        <v>18550</v>
      </c>
      <c r="AR1390" s="100">
        <f t="shared" si="505"/>
        <v>50023</v>
      </c>
      <c r="AS1390" s="9" t="s">
        <v>1753</v>
      </c>
      <c r="AT1390" s="103">
        <f t="shared" si="506"/>
        <v>5018550</v>
      </c>
      <c r="AW1390">
        <v>43.08</v>
      </c>
      <c r="AX1390">
        <v>0.16</v>
      </c>
      <c r="AY1390">
        <v>42.92</v>
      </c>
      <c r="BA1390" s="7">
        <f t="shared" si="508"/>
        <v>0</v>
      </c>
      <c r="BB1390" s="7">
        <f t="shared" si="509"/>
        <v>0</v>
      </c>
      <c r="BC1390" s="7">
        <f t="shared" si="510"/>
        <v>0</v>
      </c>
      <c r="BD1390" s="7">
        <f t="shared" si="511"/>
        <v>1</v>
      </c>
      <c r="BE1390" s="7">
        <f t="shared" si="512"/>
        <v>0</v>
      </c>
      <c r="BF1390" s="107">
        <f t="shared" si="513"/>
        <v>0</v>
      </c>
      <c r="BG1390" s="107">
        <f t="shared" si="514"/>
        <v>0</v>
      </c>
      <c r="BH1390" s="107">
        <f t="shared" si="515"/>
        <v>0</v>
      </c>
      <c r="BI1390" s="107">
        <f t="shared" si="516"/>
        <v>0.35</v>
      </c>
      <c r="BJ1390" s="107">
        <f t="shared" si="517"/>
        <v>0</v>
      </c>
      <c r="BK1390" s="151">
        <f t="shared" si="518"/>
        <v>0</v>
      </c>
    </row>
    <row r="1391" spans="1:63" hidden="1" outlineLevel="1">
      <c r="A1391" t="s">
        <v>2626</v>
      </c>
      <c r="B1391" s="9" t="s">
        <v>3039</v>
      </c>
      <c r="C1391" s="1">
        <f t="shared" si="494"/>
        <v>44</v>
      </c>
      <c r="D1391" s="7">
        <f t="shared" si="495"/>
        <v>5</v>
      </c>
      <c r="E1391" s="7">
        <f t="shared" si="496"/>
        <v>4</v>
      </c>
      <c r="F1391" s="7">
        <f t="shared" si="497"/>
        <v>3</v>
      </c>
      <c r="G1391" s="7">
        <f t="shared" si="507"/>
        <v>1</v>
      </c>
      <c r="H1391" s="48">
        <f t="shared" si="498"/>
        <v>0</v>
      </c>
      <c r="I1391" s="163">
        <f t="shared" si="499"/>
        <v>0</v>
      </c>
      <c r="J1391" s="8"/>
      <c r="K1391" s="2">
        <f t="shared" si="500"/>
        <v>2.2727272727272728E-2</v>
      </c>
      <c r="L1391" s="2">
        <f t="shared" si="501"/>
        <v>0.15909090909090909</v>
      </c>
      <c r="M1391" s="2">
        <f t="shared" si="502"/>
        <v>0.22727272727272727</v>
      </c>
      <c r="N1391" s="2">
        <f t="shared" si="503"/>
        <v>0.29545454545454547</v>
      </c>
      <c r="O1391" s="2">
        <f t="shared" si="504"/>
        <v>0.29545454545454547</v>
      </c>
      <c r="P1391" s="1">
        <v>1</v>
      </c>
      <c r="Q1391" s="1">
        <v>7</v>
      </c>
      <c r="R1391" s="1">
        <v>10</v>
      </c>
      <c r="S1391" s="1">
        <v>13</v>
      </c>
      <c r="T1391" s="1">
        <v>13</v>
      </c>
      <c r="U1391" s="1">
        <v>0</v>
      </c>
      <c r="V1391" s="1"/>
      <c r="W1391" s="1"/>
      <c r="X1391" s="1"/>
      <c r="Y1391" s="1"/>
      <c r="Z1391" s="1"/>
      <c r="AA1391" s="1">
        <v>0</v>
      </c>
      <c r="AB1391" s="1"/>
      <c r="AC1391" s="1"/>
      <c r="AD1391" s="1"/>
      <c r="AI1391" t="str">
        <f t="shared" si="493"/>
        <v>East Haven</v>
      </c>
      <c r="AJ1391" t="s">
        <v>827</v>
      </c>
      <c r="AK1391" s="148">
        <v>1</v>
      </c>
      <c r="AL1391" s="7"/>
      <c r="AN1391" s="91">
        <v>50</v>
      </c>
      <c r="AO1391" s="93">
        <v>9</v>
      </c>
      <c r="AP1391" s="93">
        <v>40</v>
      </c>
      <c r="AQ1391" s="100">
        <v>21250</v>
      </c>
      <c r="AR1391" s="100">
        <f t="shared" si="505"/>
        <v>50009</v>
      </c>
      <c r="AS1391" s="9" t="s">
        <v>1753</v>
      </c>
      <c r="AT1391" s="103">
        <f t="shared" si="506"/>
        <v>5021250</v>
      </c>
      <c r="AW1391">
        <v>37.409999999999997</v>
      </c>
      <c r="AX1391">
        <v>0</v>
      </c>
      <c r="AY1391">
        <v>37.409999999999997</v>
      </c>
      <c r="BA1391" s="7">
        <f t="shared" si="508"/>
        <v>0</v>
      </c>
      <c r="BB1391" s="7">
        <f t="shared" si="509"/>
        <v>0</v>
      </c>
      <c r="BC1391" s="7">
        <f t="shared" si="510"/>
        <v>0</v>
      </c>
      <c r="BD1391" s="7">
        <f t="shared" si="511"/>
        <v>1</v>
      </c>
      <c r="BE1391" s="7">
        <f t="shared" si="512"/>
        <v>1</v>
      </c>
      <c r="BF1391" s="107">
        <f t="shared" si="513"/>
        <v>0</v>
      </c>
      <c r="BG1391" s="107">
        <f t="shared" si="514"/>
        <v>0</v>
      </c>
      <c r="BH1391" s="107">
        <f t="shared" si="515"/>
        <v>0</v>
      </c>
      <c r="BI1391" s="107">
        <f t="shared" si="516"/>
        <v>0.29499999999999998</v>
      </c>
      <c r="BJ1391" s="107">
        <f t="shared" si="517"/>
        <v>0.29499999999999998</v>
      </c>
      <c r="BK1391" s="151">
        <f t="shared" si="518"/>
        <v>2</v>
      </c>
    </row>
    <row r="1392" spans="1:63" hidden="1" outlineLevel="1">
      <c r="A1392" t="s">
        <v>2022</v>
      </c>
      <c r="B1392" s="9" t="s">
        <v>3039</v>
      </c>
      <c r="C1392" s="1">
        <f t="shared" si="494"/>
        <v>315</v>
      </c>
      <c r="D1392" s="7">
        <f t="shared" si="495"/>
        <v>7</v>
      </c>
      <c r="E1392" s="7">
        <f t="shared" si="496"/>
        <v>4</v>
      </c>
      <c r="F1392" s="7">
        <f t="shared" si="497"/>
        <v>1</v>
      </c>
      <c r="G1392" s="7">
        <f t="shared" si="507"/>
        <v>2</v>
      </c>
      <c r="H1392" s="48">
        <f t="shared" si="498"/>
        <v>43</v>
      </c>
      <c r="I1392" s="163">
        <f t="shared" si="499"/>
        <v>0.13650793650793649</v>
      </c>
      <c r="J1392" s="8"/>
      <c r="K1392" s="2">
        <f t="shared" si="500"/>
        <v>0</v>
      </c>
      <c r="L1392" s="2">
        <f t="shared" si="501"/>
        <v>7.6190476190476197E-2</v>
      </c>
      <c r="M1392" s="2">
        <f t="shared" si="502"/>
        <v>0.3968253968253968</v>
      </c>
      <c r="N1392" s="2">
        <f t="shared" si="503"/>
        <v>0.26031746031746034</v>
      </c>
      <c r="O1392" s="2">
        <f t="shared" si="504"/>
        <v>0.26666666666666677</v>
      </c>
      <c r="P1392" s="1">
        <v>0</v>
      </c>
      <c r="Q1392" s="1">
        <v>24</v>
      </c>
      <c r="R1392" s="1">
        <v>125</v>
      </c>
      <c r="S1392" s="1">
        <v>82</v>
      </c>
      <c r="T1392" s="1">
        <v>80</v>
      </c>
      <c r="U1392" s="1">
        <v>3</v>
      </c>
      <c r="V1392" s="1"/>
      <c r="W1392" s="1"/>
      <c r="X1392" s="1"/>
      <c r="Y1392" s="1"/>
      <c r="Z1392" s="1"/>
      <c r="AA1392" s="1">
        <v>1</v>
      </c>
      <c r="AB1392" s="1"/>
      <c r="AC1392" s="1"/>
      <c r="AD1392" s="1"/>
      <c r="AI1392" t="str">
        <f t="shared" ref="AI1392:AI1455" si="519">A1392</f>
        <v>East Montpelier</v>
      </c>
      <c r="AJ1392" t="s">
        <v>650</v>
      </c>
      <c r="AK1392" s="148">
        <v>1</v>
      </c>
      <c r="AL1392" s="7"/>
      <c r="AN1392" s="91">
        <v>50</v>
      </c>
      <c r="AO1392" s="93">
        <v>23</v>
      </c>
      <c r="AP1392" s="93">
        <v>35</v>
      </c>
      <c r="AQ1392" s="100">
        <v>21925</v>
      </c>
      <c r="AR1392" s="100">
        <f t="shared" si="505"/>
        <v>50023</v>
      </c>
      <c r="AS1392" s="9" t="s">
        <v>1753</v>
      </c>
      <c r="AT1392" s="103">
        <f t="shared" si="506"/>
        <v>5021925</v>
      </c>
      <c r="AW1392">
        <v>32.1</v>
      </c>
      <c r="AX1392">
        <v>0.11</v>
      </c>
      <c r="AY1392">
        <v>31.99</v>
      </c>
      <c r="BA1392" s="7">
        <f t="shared" si="508"/>
        <v>0</v>
      </c>
      <c r="BB1392" s="7">
        <f t="shared" si="509"/>
        <v>0</v>
      </c>
      <c r="BC1392" s="7">
        <f t="shared" si="510"/>
        <v>1</v>
      </c>
      <c r="BD1392" s="7">
        <f t="shared" si="511"/>
        <v>0</v>
      </c>
      <c r="BE1392" s="7">
        <f t="shared" si="512"/>
        <v>0</v>
      </c>
      <c r="BF1392" s="107">
        <f t="shared" si="513"/>
        <v>0</v>
      </c>
      <c r="BG1392" s="107">
        <f t="shared" si="514"/>
        <v>0</v>
      </c>
      <c r="BH1392" s="107">
        <f t="shared" si="515"/>
        <v>0.39600000000000002</v>
      </c>
      <c r="BI1392" s="107">
        <f t="shared" si="516"/>
        <v>0</v>
      </c>
      <c r="BJ1392" s="107">
        <f t="shared" si="517"/>
        <v>0</v>
      </c>
      <c r="BK1392" s="151">
        <f t="shared" si="518"/>
        <v>0</v>
      </c>
    </row>
    <row r="1393" spans="1:63" hidden="1" outlineLevel="1">
      <c r="A1393" t="s">
        <v>3078</v>
      </c>
      <c r="B1393" s="9" t="s">
        <v>3039</v>
      </c>
      <c r="C1393" s="1">
        <f t="shared" si="494"/>
        <v>66</v>
      </c>
      <c r="D1393" s="7">
        <f t="shared" si="495"/>
        <v>5</v>
      </c>
      <c r="E1393" s="7">
        <f t="shared" si="496"/>
        <v>4</v>
      </c>
      <c r="F1393" s="7">
        <f t="shared" si="497"/>
        <v>1</v>
      </c>
      <c r="G1393" s="7">
        <f t="shared" si="507"/>
        <v>3</v>
      </c>
      <c r="H1393" s="48">
        <f t="shared" si="498"/>
        <v>1</v>
      </c>
      <c r="I1393" s="163">
        <f t="shared" si="499"/>
        <v>1.5151515151515152E-2</v>
      </c>
      <c r="J1393" s="8"/>
      <c r="K1393" s="2">
        <f t="shared" si="500"/>
        <v>1.5151515151515152E-2</v>
      </c>
      <c r="L1393" s="2">
        <f t="shared" si="501"/>
        <v>6.0606060606060608E-2</v>
      </c>
      <c r="M1393" s="2">
        <f t="shared" si="502"/>
        <v>0.33333333333333331</v>
      </c>
      <c r="N1393" s="2">
        <f t="shared" si="503"/>
        <v>0.25757575757575757</v>
      </c>
      <c r="O1393" s="2">
        <f t="shared" si="504"/>
        <v>0.33333333333333348</v>
      </c>
      <c r="P1393" s="1">
        <v>1</v>
      </c>
      <c r="Q1393" s="1">
        <v>4</v>
      </c>
      <c r="R1393" s="1">
        <v>22</v>
      </c>
      <c r="S1393" s="1">
        <v>17</v>
      </c>
      <c r="T1393" s="1">
        <v>21</v>
      </c>
      <c r="U1393" s="1">
        <v>1</v>
      </c>
      <c r="V1393" s="1"/>
      <c r="W1393" s="1"/>
      <c r="X1393" s="1"/>
      <c r="Y1393" s="1"/>
      <c r="Z1393" s="1"/>
      <c r="AA1393" s="1">
        <v>0</v>
      </c>
      <c r="AB1393" s="1"/>
      <c r="AC1393" s="1"/>
      <c r="AD1393" s="1"/>
      <c r="AI1393" t="str">
        <f t="shared" si="519"/>
        <v>Eden</v>
      </c>
      <c r="AJ1393" t="s">
        <v>1645</v>
      </c>
      <c r="AK1393" s="148">
        <v>1</v>
      </c>
      <c r="AL1393" s="7"/>
      <c r="AN1393" s="91">
        <v>50</v>
      </c>
      <c r="AO1393" s="93">
        <v>15</v>
      </c>
      <c r="AP1393" s="93">
        <v>15</v>
      </c>
      <c r="AQ1393" s="100">
        <v>23500</v>
      </c>
      <c r="AR1393" s="100">
        <f t="shared" si="505"/>
        <v>50015</v>
      </c>
      <c r="AS1393" s="9" t="s">
        <v>1753</v>
      </c>
      <c r="AT1393" s="103">
        <f t="shared" si="506"/>
        <v>5023500</v>
      </c>
      <c r="AW1393">
        <v>64.290000000000006</v>
      </c>
      <c r="AX1393">
        <v>0.71</v>
      </c>
      <c r="AY1393">
        <v>63.58</v>
      </c>
      <c r="BA1393" s="7">
        <f t="shared" si="508"/>
        <v>0</v>
      </c>
      <c r="BB1393" s="7">
        <f t="shared" si="509"/>
        <v>0</v>
      </c>
      <c r="BC1393" s="7">
        <f t="shared" si="510"/>
        <v>1</v>
      </c>
      <c r="BD1393" s="7">
        <f t="shared" si="511"/>
        <v>0</v>
      </c>
      <c r="BE1393" s="7">
        <f t="shared" si="512"/>
        <v>0</v>
      </c>
      <c r="BF1393" s="107">
        <f t="shared" si="513"/>
        <v>0</v>
      </c>
      <c r="BG1393" s="107">
        <f t="shared" si="514"/>
        <v>0</v>
      </c>
      <c r="BH1393" s="107">
        <f t="shared" si="515"/>
        <v>0.33300000000000002</v>
      </c>
      <c r="BI1393" s="107">
        <f t="shared" si="516"/>
        <v>0</v>
      </c>
      <c r="BJ1393" s="107">
        <f t="shared" si="517"/>
        <v>0</v>
      </c>
      <c r="BK1393" s="151">
        <f t="shared" si="518"/>
        <v>0</v>
      </c>
    </row>
    <row r="1394" spans="1:63" hidden="1" outlineLevel="1">
      <c r="A1394" t="s">
        <v>838</v>
      </c>
      <c r="B1394" s="9" t="s">
        <v>3039</v>
      </c>
      <c r="C1394" s="1">
        <f t="shared" si="494"/>
        <v>72</v>
      </c>
      <c r="D1394" s="7">
        <f t="shared" si="495"/>
        <v>6</v>
      </c>
      <c r="E1394" s="7">
        <f t="shared" si="496"/>
        <v>4</v>
      </c>
      <c r="F1394" s="7">
        <f t="shared" si="497"/>
        <v>3</v>
      </c>
      <c r="G1394" s="7">
        <f t="shared" si="507"/>
        <v>1</v>
      </c>
      <c r="H1394" s="48">
        <f t="shared" si="498"/>
        <v>6</v>
      </c>
      <c r="I1394" s="163">
        <f t="shared" si="499"/>
        <v>8.3333333333333329E-2</v>
      </c>
      <c r="J1394" s="8"/>
      <c r="K1394" s="2">
        <f t="shared" si="500"/>
        <v>0</v>
      </c>
      <c r="L1394" s="2">
        <f t="shared" si="501"/>
        <v>5.5555555555555552E-2</v>
      </c>
      <c r="M1394" s="2">
        <f t="shared" si="502"/>
        <v>0.2638888888888889</v>
      </c>
      <c r="N1394" s="2">
        <f t="shared" si="503"/>
        <v>0.375</v>
      </c>
      <c r="O1394" s="2">
        <f t="shared" si="504"/>
        <v>0.30555555555555558</v>
      </c>
      <c r="P1394" s="1">
        <v>0</v>
      </c>
      <c r="Q1394" s="1">
        <v>4</v>
      </c>
      <c r="R1394" s="1">
        <v>19</v>
      </c>
      <c r="S1394" s="1">
        <v>27</v>
      </c>
      <c r="T1394" s="1">
        <v>21</v>
      </c>
      <c r="U1394" s="1">
        <v>0</v>
      </c>
      <c r="V1394" s="1"/>
      <c r="W1394" s="1"/>
      <c r="X1394" s="1"/>
      <c r="Y1394" s="1"/>
      <c r="Z1394" s="1"/>
      <c r="AA1394" s="1">
        <v>1</v>
      </c>
      <c r="AB1394" s="1"/>
      <c r="AC1394" s="1"/>
      <c r="AD1394" s="1"/>
      <c r="AI1394" t="str">
        <f t="shared" si="519"/>
        <v>Elmore</v>
      </c>
      <c r="AJ1394" t="s">
        <v>1645</v>
      </c>
      <c r="AK1394" s="148">
        <v>1</v>
      </c>
      <c r="AL1394" s="7"/>
      <c r="AN1394" s="91">
        <v>50</v>
      </c>
      <c r="AO1394" s="93">
        <v>15</v>
      </c>
      <c r="AP1394" s="93">
        <v>20</v>
      </c>
      <c r="AQ1394" s="100">
        <v>23725</v>
      </c>
      <c r="AR1394" s="100">
        <f t="shared" si="505"/>
        <v>50015</v>
      </c>
      <c r="AS1394" s="9" t="s">
        <v>1753</v>
      </c>
      <c r="AT1394" s="103">
        <f t="shared" si="506"/>
        <v>5023725</v>
      </c>
      <c r="AW1394">
        <v>39.6</v>
      </c>
      <c r="AX1394">
        <v>0.44</v>
      </c>
      <c r="AY1394">
        <v>39.15</v>
      </c>
      <c r="BA1394" s="7">
        <f t="shared" si="508"/>
        <v>0</v>
      </c>
      <c r="BB1394" s="7">
        <f t="shared" si="509"/>
        <v>0</v>
      </c>
      <c r="BC1394" s="7">
        <f t="shared" si="510"/>
        <v>0</v>
      </c>
      <c r="BD1394" s="7">
        <f t="shared" si="511"/>
        <v>1</v>
      </c>
      <c r="BE1394" s="7">
        <f t="shared" si="512"/>
        <v>0</v>
      </c>
      <c r="BF1394" s="107">
        <f t="shared" si="513"/>
        <v>0</v>
      </c>
      <c r="BG1394" s="107">
        <f t="shared" si="514"/>
        <v>0</v>
      </c>
      <c r="BH1394" s="107">
        <f t="shared" si="515"/>
        <v>0</v>
      </c>
      <c r="BI1394" s="107">
        <f t="shared" si="516"/>
        <v>0.375</v>
      </c>
      <c r="BJ1394" s="107">
        <f t="shared" si="517"/>
        <v>0</v>
      </c>
      <c r="BK1394" s="151">
        <f t="shared" si="518"/>
        <v>0</v>
      </c>
    </row>
    <row r="1395" spans="1:63" hidden="1" outlineLevel="1">
      <c r="A1395" t="s">
        <v>3516</v>
      </c>
      <c r="B1395" s="9" t="s">
        <v>3039</v>
      </c>
      <c r="C1395" s="1">
        <f t="shared" ref="C1395:C1458" si="520">SUM(P1395:AG1395)</f>
        <v>116</v>
      </c>
      <c r="D1395" s="7">
        <f t="shared" ref="D1395:D1458" si="521">RANK(P1395,(P1395:AG1395))</f>
        <v>5</v>
      </c>
      <c r="E1395" s="7">
        <f t="shared" ref="E1395:E1458" si="522">RANK(Q1395,(P1395:AG1395))</f>
        <v>4</v>
      </c>
      <c r="F1395" s="7">
        <f t="shared" ref="F1395:F1458" si="523">IF(R1395&gt;0,RANK(R1395,(P1395:AG1395)),0)</f>
        <v>1</v>
      </c>
      <c r="G1395" s="7">
        <f t="shared" si="507"/>
        <v>3</v>
      </c>
      <c r="H1395" s="48">
        <f t="shared" ref="H1395:H1458" si="524">MAX(P1395:T1395)-LARGE(P1395:T1395,2)</f>
        <v>1</v>
      </c>
      <c r="I1395" s="163">
        <f t="shared" ref="I1395:I1458" si="525">H1395/C1395</f>
        <v>8.6206896551724137E-3</v>
      </c>
      <c r="J1395" s="8"/>
      <c r="K1395" s="2">
        <f t="shared" ref="K1395:K1458" si="526">IF(C1395=0,"-",P1395/C1395)</f>
        <v>8.6206896551724137E-3</v>
      </c>
      <c r="L1395" s="2">
        <f t="shared" ref="L1395:L1458" si="527">IF(C1395=0,"-",Q1395/C1395)</f>
        <v>0.10344827586206896</v>
      </c>
      <c r="M1395" s="2">
        <f t="shared" ref="M1395:M1458" si="528">IF(C1395=0,"-",R1395/C1395)</f>
        <v>0.33620689655172414</v>
      </c>
      <c r="N1395" s="2">
        <f t="shared" ref="N1395:N1458" si="529">IF(C1395=0,"-",S1395/C1395)</f>
        <v>0.22413793103448276</v>
      </c>
      <c r="O1395" s="2">
        <f t="shared" ref="O1395:O1458" si="530">IF(C1395=0,"-",(1-K1395-L1395-M1395-N1395))</f>
        <v>0.32758620689655171</v>
      </c>
      <c r="P1395" s="1">
        <v>1</v>
      </c>
      <c r="Q1395" s="1">
        <v>12</v>
      </c>
      <c r="R1395" s="1">
        <v>39</v>
      </c>
      <c r="S1395" s="1">
        <v>26</v>
      </c>
      <c r="T1395" s="1">
        <v>38</v>
      </c>
      <c r="U1395" s="1">
        <v>0</v>
      </c>
      <c r="V1395" s="1"/>
      <c r="W1395" s="1"/>
      <c r="X1395" s="1"/>
      <c r="Y1395" s="1"/>
      <c r="Z1395" s="1"/>
      <c r="AA1395" s="1">
        <v>0</v>
      </c>
      <c r="AB1395" s="1"/>
      <c r="AC1395" s="1"/>
      <c r="AD1395" s="1"/>
      <c r="AI1395" t="str">
        <f t="shared" si="519"/>
        <v>Enosburgh</v>
      </c>
      <c r="AJ1395" t="s">
        <v>2477</v>
      </c>
      <c r="AK1395" s="148">
        <v>1</v>
      </c>
      <c r="AL1395" s="7"/>
      <c r="AN1395" s="91">
        <v>50</v>
      </c>
      <c r="AO1395" s="93">
        <v>11</v>
      </c>
      <c r="AP1395" s="93">
        <v>20</v>
      </c>
      <c r="AQ1395" s="100">
        <v>23875</v>
      </c>
      <c r="AR1395" s="100">
        <f t="shared" ref="AR1395:AR1458" si="531">AN1395*1000+AO1395</f>
        <v>50011</v>
      </c>
      <c r="AS1395" s="9" t="s">
        <v>1753</v>
      </c>
      <c r="AT1395" s="103">
        <f t="shared" ref="AT1395:AT1458" si="532">AN1395*100000+AQ1395</f>
        <v>5023875</v>
      </c>
      <c r="AW1395">
        <v>48.72</v>
      </c>
      <c r="AX1395">
        <v>0.16</v>
      </c>
      <c r="AY1395">
        <v>48.57</v>
      </c>
      <c r="BA1395" s="7">
        <f t="shared" si="508"/>
        <v>0</v>
      </c>
      <c r="BB1395" s="7">
        <f t="shared" si="509"/>
        <v>0</v>
      </c>
      <c r="BC1395" s="7">
        <f t="shared" si="510"/>
        <v>1</v>
      </c>
      <c r="BD1395" s="7">
        <f t="shared" si="511"/>
        <v>0</v>
      </c>
      <c r="BE1395" s="7">
        <f t="shared" si="512"/>
        <v>0</v>
      </c>
      <c r="BF1395" s="107">
        <f t="shared" si="513"/>
        <v>0</v>
      </c>
      <c r="BG1395" s="107">
        <f t="shared" si="514"/>
        <v>0</v>
      </c>
      <c r="BH1395" s="107">
        <f t="shared" si="515"/>
        <v>0.33600000000000002</v>
      </c>
      <c r="BI1395" s="107">
        <f t="shared" si="516"/>
        <v>0</v>
      </c>
      <c r="BJ1395" s="107">
        <f t="shared" si="517"/>
        <v>0</v>
      </c>
      <c r="BK1395" s="151">
        <f t="shared" si="518"/>
        <v>0</v>
      </c>
    </row>
    <row r="1396" spans="1:63" hidden="1" outlineLevel="1">
      <c r="A1396" t="s">
        <v>827</v>
      </c>
      <c r="B1396" s="9" t="s">
        <v>3039</v>
      </c>
      <c r="C1396" s="1">
        <f t="shared" si="520"/>
        <v>1536</v>
      </c>
      <c r="D1396" s="7">
        <f t="shared" si="521"/>
        <v>5</v>
      </c>
      <c r="E1396" s="7">
        <f t="shared" si="522"/>
        <v>4</v>
      </c>
      <c r="F1396" s="7">
        <f t="shared" si="523"/>
        <v>1</v>
      </c>
      <c r="G1396" s="7">
        <f t="shared" si="507"/>
        <v>3</v>
      </c>
      <c r="H1396" s="48">
        <f t="shared" si="524"/>
        <v>282</v>
      </c>
      <c r="I1396" s="163">
        <f t="shared" si="525"/>
        <v>0.18359375</v>
      </c>
      <c r="J1396" s="8"/>
      <c r="K1396" s="2">
        <f t="shared" si="526"/>
        <v>1.7578125E-2</v>
      </c>
      <c r="L1396" s="2">
        <f t="shared" si="527"/>
        <v>8.0729166666666671E-2</v>
      </c>
      <c r="M1396" s="2">
        <f t="shared" si="528"/>
        <v>0.42317708333333331</v>
      </c>
      <c r="N1396" s="2">
        <f t="shared" si="529"/>
        <v>0.22526041666666666</v>
      </c>
      <c r="O1396" s="2">
        <f t="shared" si="530"/>
        <v>0.25325520833333337</v>
      </c>
      <c r="P1396" s="1">
        <v>27</v>
      </c>
      <c r="Q1396" s="1">
        <v>124</v>
      </c>
      <c r="R1396" s="1">
        <v>650</v>
      </c>
      <c r="S1396" s="1">
        <v>346</v>
      </c>
      <c r="T1396" s="1">
        <v>368</v>
      </c>
      <c r="U1396" s="1">
        <v>10</v>
      </c>
      <c r="V1396" s="1"/>
      <c r="W1396" s="1"/>
      <c r="X1396" s="1"/>
      <c r="Y1396" s="1"/>
      <c r="Z1396" s="1"/>
      <c r="AA1396" s="1">
        <v>11</v>
      </c>
      <c r="AB1396" s="1"/>
      <c r="AC1396" s="1"/>
      <c r="AD1396" s="1"/>
      <c r="AI1396" t="str">
        <f t="shared" si="519"/>
        <v>Essex</v>
      </c>
      <c r="AJ1396" t="s">
        <v>1896</v>
      </c>
      <c r="AK1396" s="148">
        <v>1</v>
      </c>
      <c r="AL1396" s="7"/>
      <c r="AN1396" s="91">
        <v>50</v>
      </c>
      <c r="AO1396" s="93">
        <v>7</v>
      </c>
      <c r="AP1396" s="93">
        <v>30</v>
      </c>
      <c r="AQ1396" s="100">
        <v>24175</v>
      </c>
      <c r="AR1396" s="100">
        <f t="shared" si="531"/>
        <v>50007</v>
      </c>
      <c r="AS1396" s="9" t="s">
        <v>1753</v>
      </c>
      <c r="AT1396" s="103">
        <f t="shared" si="532"/>
        <v>5024175</v>
      </c>
      <c r="AW1396">
        <v>39.32</v>
      </c>
      <c r="AX1396">
        <v>0.31</v>
      </c>
      <c r="AY1396">
        <v>39.01</v>
      </c>
      <c r="BA1396" s="7">
        <f t="shared" si="508"/>
        <v>0</v>
      </c>
      <c r="BB1396" s="7">
        <f t="shared" si="509"/>
        <v>0</v>
      </c>
      <c r="BC1396" s="7">
        <f t="shared" si="510"/>
        <v>1</v>
      </c>
      <c r="BD1396" s="7">
        <f t="shared" si="511"/>
        <v>0</v>
      </c>
      <c r="BE1396" s="7">
        <f t="shared" si="512"/>
        <v>0</v>
      </c>
      <c r="BF1396" s="107">
        <f t="shared" si="513"/>
        <v>0</v>
      </c>
      <c r="BG1396" s="107">
        <f t="shared" si="514"/>
        <v>0</v>
      </c>
      <c r="BH1396" s="107">
        <f t="shared" si="515"/>
        <v>0.42299999999999999</v>
      </c>
      <c r="BI1396" s="107">
        <f t="shared" si="516"/>
        <v>0</v>
      </c>
      <c r="BJ1396" s="107">
        <f t="shared" si="517"/>
        <v>0</v>
      </c>
      <c r="BK1396" s="151">
        <f t="shared" si="518"/>
        <v>0</v>
      </c>
    </row>
    <row r="1397" spans="1:63" hidden="1" outlineLevel="1">
      <c r="A1397" t="s">
        <v>2840</v>
      </c>
      <c r="B1397" s="9" t="s">
        <v>3039</v>
      </c>
      <c r="C1397" s="1">
        <f t="shared" si="520"/>
        <v>313</v>
      </c>
      <c r="D1397" s="7">
        <f t="shared" si="521"/>
        <v>6</v>
      </c>
      <c r="E1397" s="7">
        <f t="shared" si="522"/>
        <v>4</v>
      </c>
      <c r="F1397" s="7">
        <f t="shared" si="523"/>
        <v>1</v>
      </c>
      <c r="G1397" s="7">
        <f t="shared" si="507"/>
        <v>3</v>
      </c>
      <c r="H1397" s="48">
        <f t="shared" si="524"/>
        <v>17</v>
      </c>
      <c r="I1397" s="163">
        <f t="shared" si="525"/>
        <v>5.4313099041533544E-2</v>
      </c>
      <c r="J1397" s="8"/>
      <c r="K1397" s="2">
        <f t="shared" si="526"/>
        <v>6.3897763578274758E-3</v>
      </c>
      <c r="L1397" s="2">
        <f t="shared" si="527"/>
        <v>7.0287539936102233E-2</v>
      </c>
      <c r="M1397" s="2">
        <f t="shared" si="528"/>
        <v>0.34185303514376997</v>
      </c>
      <c r="N1397" s="2">
        <f t="shared" si="529"/>
        <v>0.27795527156549521</v>
      </c>
      <c r="O1397" s="2">
        <f t="shared" si="530"/>
        <v>0.30351437699680511</v>
      </c>
      <c r="P1397" s="1">
        <v>2</v>
      </c>
      <c r="Q1397" s="1">
        <v>22</v>
      </c>
      <c r="R1397" s="1">
        <v>107</v>
      </c>
      <c r="S1397" s="1">
        <v>87</v>
      </c>
      <c r="T1397" s="1">
        <v>90</v>
      </c>
      <c r="U1397" s="1">
        <v>3</v>
      </c>
      <c r="V1397" s="1"/>
      <c r="W1397" s="1"/>
      <c r="X1397" s="1"/>
      <c r="Y1397" s="1"/>
      <c r="Z1397" s="1"/>
      <c r="AA1397" s="1">
        <v>2</v>
      </c>
      <c r="AB1397" s="1"/>
      <c r="AC1397" s="1"/>
      <c r="AD1397" s="1"/>
      <c r="AI1397" t="str">
        <f t="shared" si="519"/>
        <v>Fair Haven</v>
      </c>
      <c r="AJ1397" t="s">
        <v>848</v>
      </c>
      <c r="AK1397" s="148">
        <v>1</v>
      </c>
      <c r="AL1397" s="7"/>
      <c r="AN1397" s="91">
        <v>50</v>
      </c>
      <c r="AO1397" s="93">
        <v>21</v>
      </c>
      <c r="AP1397" s="93">
        <v>35</v>
      </c>
      <c r="AQ1397" s="100">
        <v>25375</v>
      </c>
      <c r="AR1397" s="100">
        <f t="shared" si="531"/>
        <v>50021</v>
      </c>
      <c r="AS1397" s="9" t="s">
        <v>1753</v>
      </c>
      <c r="AT1397" s="103">
        <f t="shared" si="532"/>
        <v>5025375</v>
      </c>
      <c r="AW1397">
        <v>18.13</v>
      </c>
      <c r="AX1397">
        <v>0.49</v>
      </c>
      <c r="AY1397">
        <v>17.64</v>
      </c>
      <c r="BA1397" s="7">
        <f t="shared" si="508"/>
        <v>0</v>
      </c>
      <c r="BB1397" s="7">
        <f t="shared" si="509"/>
        <v>0</v>
      </c>
      <c r="BC1397" s="7">
        <f t="shared" si="510"/>
        <v>1</v>
      </c>
      <c r="BD1397" s="7">
        <f t="shared" si="511"/>
        <v>0</v>
      </c>
      <c r="BE1397" s="7">
        <f t="shared" si="512"/>
        <v>0</v>
      </c>
      <c r="BF1397" s="107">
        <f t="shared" si="513"/>
        <v>0</v>
      </c>
      <c r="BG1397" s="107">
        <f t="shared" si="514"/>
        <v>0</v>
      </c>
      <c r="BH1397" s="107">
        <f t="shared" si="515"/>
        <v>0.34100000000000003</v>
      </c>
      <c r="BI1397" s="107">
        <f t="shared" si="516"/>
        <v>0</v>
      </c>
      <c r="BJ1397" s="107">
        <f t="shared" si="517"/>
        <v>0</v>
      </c>
      <c r="BK1397" s="151">
        <f t="shared" si="518"/>
        <v>0</v>
      </c>
    </row>
    <row r="1398" spans="1:63" hidden="1" outlineLevel="1">
      <c r="A1398" t="s">
        <v>2238</v>
      </c>
      <c r="B1398" s="9" t="s">
        <v>3039</v>
      </c>
      <c r="C1398" s="1">
        <f t="shared" si="520"/>
        <v>496</v>
      </c>
      <c r="D1398" s="7">
        <f t="shared" si="521"/>
        <v>5</v>
      </c>
      <c r="E1398" s="7">
        <f t="shared" si="522"/>
        <v>4</v>
      </c>
      <c r="F1398" s="7">
        <f t="shared" si="523"/>
        <v>1</v>
      </c>
      <c r="G1398" s="7">
        <f t="shared" si="507"/>
        <v>3</v>
      </c>
      <c r="H1398" s="48">
        <f t="shared" si="524"/>
        <v>34</v>
      </c>
      <c r="I1398" s="163">
        <f t="shared" si="525"/>
        <v>6.8548387096774188E-2</v>
      </c>
      <c r="J1398" s="8"/>
      <c r="K1398" s="2">
        <f t="shared" si="526"/>
        <v>1.4112903225806451E-2</v>
      </c>
      <c r="L1398" s="2">
        <f t="shared" si="527"/>
        <v>7.8629032258064516E-2</v>
      </c>
      <c r="M1398" s="2">
        <f t="shared" si="528"/>
        <v>0.35080645161290325</v>
      </c>
      <c r="N1398" s="2">
        <f t="shared" si="529"/>
        <v>0.25604838709677419</v>
      </c>
      <c r="O1398" s="2">
        <f t="shared" si="530"/>
        <v>0.30040322580645157</v>
      </c>
      <c r="P1398" s="1">
        <v>7</v>
      </c>
      <c r="Q1398" s="1">
        <v>39</v>
      </c>
      <c r="R1398" s="1">
        <v>174</v>
      </c>
      <c r="S1398" s="1">
        <v>127</v>
      </c>
      <c r="T1398" s="1">
        <v>140</v>
      </c>
      <c r="U1398" s="1">
        <v>4</v>
      </c>
      <c r="V1398" s="1"/>
      <c r="W1398" s="1"/>
      <c r="X1398" s="1"/>
      <c r="Y1398" s="1"/>
      <c r="Z1398" s="1"/>
      <c r="AA1398" s="1">
        <v>5</v>
      </c>
      <c r="AB1398" s="1"/>
      <c r="AC1398" s="1"/>
      <c r="AD1398" s="1"/>
      <c r="AI1398" t="str">
        <f t="shared" si="519"/>
        <v>Fairfax</v>
      </c>
      <c r="AJ1398" t="s">
        <v>2477</v>
      </c>
      <c r="AK1398" s="148">
        <v>1</v>
      </c>
      <c r="AL1398" s="7"/>
      <c r="AN1398" s="91">
        <v>50</v>
      </c>
      <c r="AO1398" s="93">
        <v>11</v>
      </c>
      <c r="AP1398" s="93">
        <v>25</v>
      </c>
      <c r="AQ1398" s="100">
        <v>24925</v>
      </c>
      <c r="AR1398" s="100">
        <f t="shared" si="531"/>
        <v>50011</v>
      </c>
      <c r="AS1398" s="9" t="s">
        <v>1753</v>
      </c>
      <c r="AT1398" s="103">
        <f t="shared" si="532"/>
        <v>5024925</v>
      </c>
      <c r="AW1398">
        <v>40.5</v>
      </c>
      <c r="AX1398">
        <v>0.31</v>
      </c>
      <c r="AY1398">
        <v>40.18</v>
      </c>
      <c r="BA1398" s="7">
        <f t="shared" si="508"/>
        <v>0</v>
      </c>
      <c r="BB1398" s="7">
        <f t="shared" si="509"/>
        <v>0</v>
      </c>
      <c r="BC1398" s="7">
        <f t="shared" si="510"/>
        <v>1</v>
      </c>
      <c r="BD1398" s="7">
        <f t="shared" si="511"/>
        <v>0</v>
      </c>
      <c r="BE1398" s="7">
        <f t="shared" si="512"/>
        <v>0</v>
      </c>
      <c r="BF1398" s="107">
        <f t="shared" si="513"/>
        <v>0</v>
      </c>
      <c r="BG1398" s="107">
        <f t="shared" si="514"/>
        <v>0</v>
      </c>
      <c r="BH1398" s="107">
        <f t="shared" si="515"/>
        <v>0.35</v>
      </c>
      <c r="BI1398" s="107">
        <f t="shared" si="516"/>
        <v>0</v>
      </c>
      <c r="BJ1398" s="107">
        <f t="shared" si="517"/>
        <v>0</v>
      </c>
      <c r="BK1398" s="151">
        <f t="shared" si="518"/>
        <v>0</v>
      </c>
    </row>
    <row r="1399" spans="1:63" hidden="1" outlineLevel="1">
      <c r="A1399" t="s">
        <v>18</v>
      </c>
      <c r="B1399" s="9" t="s">
        <v>3039</v>
      </c>
      <c r="C1399" s="1">
        <f t="shared" si="520"/>
        <v>138</v>
      </c>
      <c r="D1399" s="7">
        <f t="shared" si="521"/>
        <v>6</v>
      </c>
      <c r="E1399" s="7">
        <f t="shared" si="522"/>
        <v>5</v>
      </c>
      <c r="F1399" s="7">
        <f t="shared" si="523"/>
        <v>2</v>
      </c>
      <c r="G1399" s="7">
        <f t="shared" si="507"/>
        <v>1</v>
      </c>
      <c r="H1399" s="48">
        <f t="shared" si="524"/>
        <v>7</v>
      </c>
      <c r="I1399" s="163">
        <f t="shared" si="525"/>
        <v>5.0724637681159424E-2</v>
      </c>
      <c r="J1399" s="8"/>
      <c r="K1399" s="2">
        <f t="shared" si="526"/>
        <v>2.1739130434782608E-2</v>
      </c>
      <c r="L1399" s="2">
        <f t="shared" si="527"/>
        <v>5.0724637681159424E-2</v>
      </c>
      <c r="M1399" s="2">
        <f t="shared" si="528"/>
        <v>0.28985507246376813</v>
      </c>
      <c r="N1399" s="2">
        <f t="shared" si="529"/>
        <v>0.34057971014492755</v>
      </c>
      <c r="O1399" s="2">
        <f t="shared" si="530"/>
        <v>0.29710144927536225</v>
      </c>
      <c r="P1399" s="1">
        <v>3</v>
      </c>
      <c r="Q1399" s="1">
        <v>7</v>
      </c>
      <c r="R1399" s="1">
        <v>40</v>
      </c>
      <c r="S1399" s="1">
        <v>47</v>
      </c>
      <c r="T1399" s="1">
        <v>31</v>
      </c>
      <c r="U1399" s="1">
        <v>8</v>
      </c>
      <c r="V1399" s="1"/>
      <c r="W1399" s="1"/>
      <c r="X1399" s="1"/>
      <c r="Y1399" s="1"/>
      <c r="Z1399" s="1"/>
      <c r="AA1399" s="1">
        <v>2</v>
      </c>
      <c r="AB1399" s="1"/>
      <c r="AC1399" s="1"/>
      <c r="AD1399" s="1"/>
      <c r="AI1399" t="str">
        <f t="shared" si="519"/>
        <v>Fairfield</v>
      </c>
      <c r="AJ1399" t="s">
        <v>2477</v>
      </c>
      <c r="AK1399" s="148">
        <v>1</v>
      </c>
      <c r="AL1399" s="7"/>
      <c r="AN1399" s="91">
        <v>50</v>
      </c>
      <c r="AO1399" s="93">
        <v>11</v>
      </c>
      <c r="AP1399" s="93">
        <v>30</v>
      </c>
      <c r="AQ1399" s="100">
        <v>25225</v>
      </c>
      <c r="AR1399" s="100">
        <f t="shared" si="531"/>
        <v>50011</v>
      </c>
      <c r="AS1399" s="9" t="s">
        <v>1753</v>
      </c>
      <c r="AT1399" s="103">
        <f t="shared" si="532"/>
        <v>5025225</v>
      </c>
      <c r="AW1399">
        <v>68.55</v>
      </c>
      <c r="AX1399">
        <v>0.76</v>
      </c>
      <c r="AY1399">
        <v>67.790000000000006</v>
      </c>
      <c r="BA1399" s="7">
        <f t="shared" si="508"/>
        <v>0</v>
      </c>
      <c r="BB1399" s="7">
        <f t="shared" si="509"/>
        <v>0</v>
      </c>
      <c r="BC1399" s="7">
        <f t="shared" si="510"/>
        <v>0</v>
      </c>
      <c r="BD1399" s="7">
        <f t="shared" si="511"/>
        <v>1</v>
      </c>
      <c r="BE1399" s="7">
        <f t="shared" si="512"/>
        <v>0</v>
      </c>
      <c r="BF1399" s="107">
        <f t="shared" si="513"/>
        <v>0</v>
      </c>
      <c r="BG1399" s="107">
        <f t="shared" si="514"/>
        <v>0</v>
      </c>
      <c r="BH1399" s="107">
        <f t="shared" si="515"/>
        <v>0</v>
      </c>
      <c r="BI1399" s="107">
        <f t="shared" si="516"/>
        <v>0.34</v>
      </c>
      <c r="BJ1399" s="107">
        <f t="shared" si="517"/>
        <v>0</v>
      </c>
      <c r="BK1399" s="151">
        <f t="shared" si="518"/>
        <v>0</v>
      </c>
    </row>
    <row r="1400" spans="1:63" hidden="1" outlineLevel="1">
      <c r="A1400" t="s">
        <v>2922</v>
      </c>
      <c r="B1400" s="9" t="s">
        <v>3039</v>
      </c>
      <c r="C1400" s="1">
        <f t="shared" si="520"/>
        <v>61</v>
      </c>
      <c r="D1400" s="7">
        <f t="shared" si="521"/>
        <v>6</v>
      </c>
      <c r="E1400" s="7">
        <f t="shared" si="522"/>
        <v>4</v>
      </c>
      <c r="F1400" s="7">
        <f t="shared" si="523"/>
        <v>1</v>
      </c>
      <c r="G1400" s="7">
        <f t="shared" ref="G1400:G1463" si="533">IF(S1400&gt;0,RANK(S1400,(P1400:AD1400)),0)</f>
        <v>2</v>
      </c>
      <c r="H1400" s="48">
        <f t="shared" si="524"/>
        <v>6</v>
      </c>
      <c r="I1400" s="163">
        <f t="shared" si="525"/>
        <v>9.8360655737704916E-2</v>
      </c>
      <c r="J1400" s="8"/>
      <c r="K1400" s="2">
        <f t="shared" si="526"/>
        <v>0</v>
      </c>
      <c r="L1400" s="2">
        <f t="shared" si="527"/>
        <v>9.8360655737704916E-2</v>
      </c>
      <c r="M1400" s="2">
        <f t="shared" si="528"/>
        <v>0.39344262295081966</v>
      </c>
      <c r="N1400" s="2">
        <f t="shared" si="529"/>
        <v>0.29508196721311475</v>
      </c>
      <c r="O1400" s="2">
        <f t="shared" si="530"/>
        <v>0.21311475409836067</v>
      </c>
      <c r="P1400" s="1">
        <v>0</v>
      </c>
      <c r="Q1400" s="1">
        <v>6</v>
      </c>
      <c r="R1400" s="1">
        <v>24</v>
      </c>
      <c r="S1400" s="1">
        <v>18</v>
      </c>
      <c r="T1400" s="1">
        <v>12</v>
      </c>
      <c r="U1400" s="1">
        <v>0</v>
      </c>
      <c r="V1400" s="1"/>
      <c r="W1400" s="1"/>
      <c r="X1400" s="1"/>
      <c r="Y1400" s="1"/>
      <c r="Z1400" s="1"/>
      <c r="AA1400" s="1">
        <v>1</v>
      </c>
      <c r="AB1400" s="1"/>
      <c r="AC1400" s="1"/>
      <c r="AD1400" s="1"/>
      <c r="AI1400" t="str">
        <f t="shared" si="519"/>
        <v>Fairlee</v>
      </c>
      <c r="AJ1400" t="s">
        <v>1445</v>
      </c>
      <c r="AK1400" s="148">
        <v>1</v>
      </c>
      <c r="AL1400" s="7"/>
      <c r="AN1400" s="91">
        <v>50</v>
      </c>
      <c r="AO1400" s="93">
        <v>17</v>
      </c>
      <c r="AP1400" s="93">
        <v>30</v>
      </c>
      <c r="AQ1400" s="100">
        <v>25675</v>
      </c>
      <c r="AR1400" s="100">
        <f t="shared" si="531"/>
        <v>50017</v>
      </c>
      <c r="AS1400" s="9" t="s">
        <v>1753</v>
      </c>
      <c r="AT1400" s="103">
        <f t="shared" si="532"/>
        <v>5025675</v>
      </c>
      <c r="AW1400">
        <v>21.24</v>
      </c>
      <c r="AX1400">
        <v>1.04</v>
      </c>
      <c r="AY1400">
        <v>20.2</v>
      </c>
      <c r="BA1400" s="7">
        <f t="shared" si="508"/>
        <v>0</v>
      </c>
      <c r="BB1400" s="7">
        <f t="shared" si="509"/>
        <v>0</v>
      </c>
      <c r="BC1400" s="7">
        <f t="shared" si="510"/>
        <v>1</v>
      </c>
      <c r="BD1400" s="7">
        <f t="shared" si="511"/>
        <v>0</v>
      </c>
      <c r="BE1400" s="7">
        <f t="shared" si="512"/>
        <v>0</v>
      </c>
      <c r="BF1400" s="107">
        <f t="shared" si="513"/>
        <v>0</v>
      </c>
      <c r="BG1400" s="107">
        <f t="shared" si="514"/>
        <v>0</v>
      </c>
      <c r="BH1400" s="107">
        <f t="shared" si="515"/>
        <v>0.39300000000000002</v>
      </c>
      <c r="BI1400" s="107">
        <f t="shared" si="516"/>
        <v>0</v>
      </c>
      <c r="BJ1400" s="107">
        <f t="shared" si="517"/>
        <v>0</v>
      </c>
      <c r="BK1400" s="151">
        <f t="shared" si="518"/>
        <v>0</v>
      </c>
    </row>
    <row r="1401" spans="1:63" hidden="1" outlineLevel="1">
      <c r="A1401" t="s">
        <v>2885</v>
      </c>
      <c r="B1401" s="9" t="s">
        <v>3039</v>
      </c>
      <c r="C1401" s="1">
        <f t="shared" si="520"/>
        <v>81</v>
      </c>
      <c r="D1401" s="7">
        <f t="shared" si="521"/>
        <v>5</v>
      </c>
      <c r="E1401" s="7">
        <f t="shared" si="522"/>
        <v>4</v>
      </c>
      <c r="F1401" s="7">
        <f t="shared" si="523"/>
        <v>2</v>
      </c>
      <c r="G1401" s="7">
        <f t="shared" si="533"/>
        <v>1</v>
      </c>
      <c r="H1401" s="48">
        <f t="shared" si="524"/>
        <v>1</v>
      </c>
      <c r="I1401" s="163">
        <f t="shared" si="525"/>
        <v>1.2345679012345678E-2</v>
      </c>
      <c r="J1401" s="8"/>
      <c r="K1401" s="2">
        <f t="shared" si="526"/>
        <v>3.7037037037037035E-2</v>
      </c>
      <c r="L1401" s="2">
        <f t="shared" si="527"/>
        <v>7.407407407407407E-2</v>
      </c>
      <c r="M1401" s="2">
        <f t="shared" si="528"/>
        <v>0.35802469135802467</v>
      </c>
      <c r="N1401" s="2">
        <f t="shared" si="529"/>
        <v>0.37037037037037035</v>
      </c>
      <c r="O1401" s="2">
        <f t="shared" si="530"/>
        <v>0.16049382716049398</v>
      </c>
      <c r="P1401" s="1">
        <v>3</v>
      </c>
      <c r="Q1401" s="1">
        <v>6</v>
      </c>
      <c r="R1401" s="1">
        <v>29</v>
      </c>
      <c r="S1401" s="1">
        <v>30</v>
      </c>
      <c r="T1401" s="1">
        <v>11</v>
      </c>
      <c r="U1401" s="1">
        <v>1</v>
      </c>
      <c r="V1401" s="1"/>
      <c r="W1401" s="1"/>
      <c r="X1401" s="1"/>
      <c r="Y1401" s="1"/>
      <c r="Z1401" s="1"/>
      <c r="AA1401" s="1">
        <v>1</v>
      </c>
      <c r="AB1401" s="1"/>
      <c r="AC1401" s="1"/>
      <c r="AD1401" s="1"/>
      <c r="AI1401" t="str">
        <f t="shared" si="519"/>
        <v>Fayston</v>
      </c>
      <c r="AJ1401" t="s">
        <v>650</v>
      </c>
      <c r="AK1401" s="148">
        <v>1</v>
      </c>
      <c r="AL1401" s="7"/>
      <c r="AN1401" s="91">
        <v>50</v>
      </c>
      <c r="AO1401" s="93">
        <v>23</v>
      </c>
      <c r="AP1401" s="93">
        <v>40</v>
      </c>
      <c r="AQ1401" s="100">
        <v>25825</v>
      </c>
      <c r="AR1401" s="100">
        <f t="shared" si="531"/>
        <v>50023</v>
      </c>
      <c r="AS1401" s="9" t="s">
        <v>1753</v>
      </c>
      <c r="AT1401" s="103">
        <f t="shared" si="532"/>
        <v>5025825</v>
      </c>
      <c r="AW1401">
        <v>36.5</v>
      </c>
      <c r="AX1401">
        <v>0</v>
      </c>
      <c r="AY1401">
        <v>36.5</v>
      </c>
      <c r="BA1401" s="7">
        <f t="shared" si="508"/>
        <v>0</v>
      </c>
      <c r="BB1401" s="7">
        <f t="shared" si="509"/>
        <v>0</v>
      </c>
      <c r="BC1401" s="7">
        <f t="shared" si="510"/>
        <v>0</v>
      </c>
      <c r="BD1401" s="7">
        <f t="shared" si="511"/>
        <v>1</v>
      </c>
      <c r="BE1401" s="7">
        <f t="shared" si="512"/>
        <v>0</v>
      </c>
      <c r="BF1401" s="107">
        <f t="shared" si="513"/>
        <v>0</v>
      </c>
      <c r="BG1401" s="107">
        <f t="shared" si="514"/>
        <v>0</v>
      </c>
      <c r="BH1401" s="107">
        <f t="shared" si="515"/>
        <v>0</v>
      </c>
      <c r="BI1401" s="107">
        <f t="shared" si="516"/>
        <v>0.37</v>
      </c>
      <c r="BJ1401" s="107">
        <f t="shared" si="517"/>
        <v>0</v>
      </c>
      <c r="BK1401" s="151">
        <f t="shared" si="518"/>
        <v>0</v>
      </c>
    </row>
    <row r="1402" spans="1:63" hidden="1" outlineLevel="1">
      <c r="A1402" t="s">
        <v>3514</v>
      </c>
      <c r="B1402" s="9" t="s">
        <v>3039</v>
      </c>
      <c r="C1402" s="1">
        <f t="shared" si="520"/>
        <v>318</v>
      </c>
      <c r="D1402" s="7">
        <f t="shared" si="521"/>
        <v>6</v>
      </c>
      <c r="E1402" s="7">
        <f t="shared" si="522"/>
        <v>4</v>
      </c>
      <c r="F1402" s="7">
        <f t="shared" si="523"/>
        <v>1</v>
      </c>
      <c r="G1402" s="7">
        <f t="shared" si="533"/>
        <v>3</v>
      </c>
      <c r="H1402" s="48">
        <f t="shared" si="524"/>
        <v>61</v>
      </c>
      <c r="I1402" s="163">
        <f t="shared" si="525"/>
        <v>0.1918238993710692</v>
      </c>
      <c r="J1402" s="8"/>
      <c r="K1402" s="2">
        <f t="shared" si="526"/>
        <v>1.2578616352201259E-2</v>
      </c>
      <c r="L1402" s="2">
        <f t="shared" si="527"/>
        <v>9.1194968553459113E-2</v>
      </c>
      <c r="M1402" s="2">
        <f t="shared" si="528"/>
        <v>0.42767295597484278</v>
      </c>
      <c r="N1402" s="2">
        <f t="shared" si="529"/>
        <v>0.21069182389937108</v>
      </c>
      <c r="O1402" s="2">
        <f t="shared" si="530"/>
        <v>0.25786163522012578</v>
      </c>
      <c r="P1402" s="1">
        <v>4</v>
      </c>
      <c r="Q1402" s="1">
        <v>29</v>
      </c>
      <c r="R1402" s="1">
        <v>136</v>
      </c>
      <c r="S1402" s="1">
        <v>67</v>
      </c>
      <c r="T1402" s="1">
        <v>75</v>
      </c>
      <c r="U1402" s="1">
        <v>7</v>
      </c>
      <c r="V1402" s="1"/>
      <c r="W1402" s="1"/>
      <c r="X1402" s="1"/>
      <c r="Y1402" s="1"/>
      <c r="Z1402" s="1"/>
      <c r="AA1402" s="1">
        <v>0</v>
      </c>
      <c r="AB1402" s="1"/>
      <c r="AC1402" s="1"/>
      <c r="AD1402" s="1"/>
      <c r="AI1402" t="str">
        <f t="shared" si="519"/>
        <v>Ferrisburgh</v>
      </c>
      <c r="AJ1402" t="s">
        <v>1874</v>
      </c>
      <c r="AK1402" s="148">
        <v>1</v>
      </c>
      <c r="AL1402" s="7"/>
      <c r="AN1402" s="91">
        <v>50</v>
      </c>
      <c r="AO1402" s="93">
        <v>1</v>
      </c>
      <c r="AP1402" s="93">
        <v>25</v>
      </c>
      <c r="AQ1402" s="100">
        <v>26275</v>
      </c>
      <c r="AR1402" s="100">
        <f t="shared" si="531"/>
        <v>50001</v>
      </c>
      <c r="AS1402" s="9" t="s">
        <v>1753</v>
      </c>
      <c r="AT1402" s="103">
        <f t="shared" si="532"/>
        <v>5026275</v>
      </c>
      <c r="AW1402">
        <v>61.15</v>
      </c>
      <c r="AX1402">
        <v>13.33</v>
      </c>
      <c r="AY1402">
        <v>47.82</v>
      </c>
      <c r="BA1402" s="7">
        <f t="shared" si="508"/>
        <v>0</v>
      </c>
      <c r="BB1402" s="7">
        <f t="shared" si="509"/>
        <v>0</v>
      </c>
      <c r="BC1402" s="7">
        <f t="shared" si="510"/>
        <v>1</v>
      </c>
      <c r="BD1402" s="7">
        <f t="shared" si="511"/>
        <v>0</v>
      </c>
      <c r="BE1402" s="7">
        <f t="shared" si="512"/>
        <v>0</v>
      </c>
      <c r="BF1402" s="107">
        <f t="shared" si="513"/>
        <v>0</v>
      </c>
      <c r="BG1402" s="107">
        <f t="shared" si="514"/>
        <v>0</v>
      </c>
      <c r="BH1402" s="107">
        <f t="shared" si="515"/>
        <v>0.42699999999999999</v>
      </c>
      <c r="BI1402" s="107">
        <f t="shared" si="516"/>
        <v>0</v>
      </c>
      <c r="BJ1402" s="107">
        <f t="shared" si="517"/>
        <v>0</v>
      </c>
      <c r="BK1402" s="151">
        <f t="shared" si="518"/>
        <v>0</v>
      </c>
    </row>
    <row r="1403" spans="1:63" hidden="1" outlineLevel="1">
      <c r="A1403" t="s">
        <v>2503</v>
      </c>
      <c r="B1403" s="9" t="s">
        <v>3039</v>
      </c>
      <c r="C1403" s="1">
        <f t="shared" si="520"/>
        <v>107</v>
      </c>
      <c r="D1403" s="7">
        <f t="shared" si="521"/>
        <v>5</v>
      </c>
      <c r="E1403" s="7">
        <f t="shared" si="522"/>
        <v>4</v>
      </c>
      <c r="F1403" s="7">
        <f t="shared" si="523"/>
        <v>1</v>
      </c>
      <c r="G1403" s="7">
        <f t="shared" si="533"/>
        <v>1</v>
      </c>
      <c r="H1403" s="48">
        <f t="shared" si="524"/>
        <v>0</v>
      </c>
      <c r="I1403" s="163">
        <f t="shared" si="525"/>
        <v>0</v>
      </c>
      <c r="J1403" s="8"/>
      <c r="K1403" s="2">
        <f t="shared" si="526"/>
        <v>2.8037383177570093E-2</v>
      </c>
      <c r="L1403" s="2">
        <f t="shared" si="527"/>
        <v>3.7383177570093455E-2</v>
      </c>
      <c r="M1403" s="2">
        <f t="shared" si="528"/>
        <v>0.3364485981308411</v>
      </c>
      <c r="N1403" s="2">
        <f t="shared" si="529"/>
        <v>0.3364485981308411</v>
      </c>
      <c r="O1403" s="2">
        <f t="shared" si="530"/>
        <v>0.26168224299065429</v>
      </c>
      <c r="P1403" s="1">
        <v>3</v>
      </c>
      <c r="Q1403" s="1">
        <v>4</v>
      </c>
      <c r="R1403" s="1">
        <v>36</v>
      </c>
      <c r="S1403" s="1">
        <v>36</v>
      </c>
      <c r="T1403" s="1">
        <v>28</v>
      </c>
      <c r="U1403" s="1">
        <v>0</v>
      </c>
      <c r="V1403" s="1"/>
      <c r="W1403" s="1"/>
      <c r="X1403" s="1"/>
      <c r="Y1403" s="1"/>
      <c r="Z1403" s="1"/>
      <c r="AA1403" s="1">
        <v>0</v>
      </c>
      <c r="AB1403" s="1"/>
      <c r="AC1403" s="1"/>
      <c r="AD1403" s="1"/>
      <c r="AI1403" t="str">
        <f t="shared" si="519"/>
        <v>Fletcher</v>
      </c>
      <c r="AJ1403" t="s">
        <v>2477</v>
      </c>
      <c r="AK1403" s="148">
        <v>1</v>
      </c>
      <c r="AL1403" s="7"/>
      <c r="AN1403" s="91">
        <v>50</v>
      </c>
      <c r="AO1403" s="93">
        <v>11</v>
      </c>
      <c r="AP1403" s="93">
        <v>35</v>
      </c>
      <c r="AQ1403" s="100">
        <v>26500</v>
      </c>
      <c r="AR1403" s="100">
        <f t="shared" si="531"/>
        <v>50011</v>
      </c>
      <c r="AS1403" s="9" t="s">
        <v>1753</v>
      </c>
      <c r="AT1403" s="103">
        <f t="shared" si="532"/>
        <v>5026500</v>
      </c>
      <c r="AW1403">
        <v>37.979999999999997</v>
      </c>
      <c r="AX1403">
        <v>0.16</v>
      </c>
      <c r="AY1403">
        <v>37.82</v>
      </c>
      <c r="BA1403" s="7">
        <f t="shared" si="508"/>
        <v>0</v>
      </c>
      <c r="BB1403" s="7">
        <f t="shared" si="509"/>
        <v>0</v>
      </c>
      <c r="BC1403" s="7">
        <f t="shared" si="510"/>
        <v>1</v>
      </c>
      <c r="BD1403" s="7">
        <f t="shared" si="511"/>
        <v>1</v>
      </c>
      <c r="BE1403" s="7">
        <f t="shared" si="512"/>
        <v>0</v>
      </c>
      <c r="BF1403" s="107">
        <f t="shared" si="513"/>
        <v>0</v>
      </c>
      <c r="BG1403" s="107">
        <f t="shared" si="514"/>
        <v>0</v>
      </c>
      <c r="BH1403" s="107">
        <f t="shared" si="515"/>
        <v>0.33600000000000002</v>
      </c>
      <c r="BI1403" s="107">
        <f t="shared" si="516"/>
        <v>0.33600000000000002</v>
      </c>
      <c r="BJ1403" s="107">
        <f t="shared" si="517"/>
        <v>0</v>
      </c>
      <c r="BK1403" s="151">
        <f t="shared" si="518"/>
        <v>3</v>
      </c>
    </row>
    <row r="1404" spans="1:63" hidden="1" outlineLevel="1">
      <c r="A1404" t="s">
        <v>2477</v>
      </c>
      <c r="B1404" s="9" t="s">
        <v>3039</v>
      </c>
      <c r="C1404" s="1">
        <f t="shared" si="520"/>
        <v>119</v>
      </c>
      <c r="D1404" s="7">
        <f t="shared" si="521"/>
        <v>5</v>
      </c>
      <c r="E1404" s="7">
        <f t="shared" si="522"/>
        <v>4</v>
      </c>
      <c r="F1404" s="7">
        <f t="shared" si="523"/>
        <v>1</v>
      </c>
      <c r="G1404" s="7">
        <f t="shared" si="533"/>
        <v>2</v>
      </c>
      <c r="H1404" s="48">
        <f t="shared" si="524"/>
        <v>6</v>
      </c>
      <c r="I1404" s="163">
        <f t="shared" si="525"/>
        <v>5.0420168067226892E-2</v>
      </c>
      <c r="J1404" s="8"/>
      <c r="K1404" s="2">
        <f t="shared" si="526"/>
        <v>1.680672268907563E-2</v>
      </c>
      <c r="L1404" s="2">
        <f t="shared" si="527"/>
        <v>9.2436974789915971E-2</v>
      </c>
      <c r="M1404" s="2">
        <f t="shared" si="528"/>
        <v>0.34453781512605042</v>
      </c>
      <c r="N1404" s="2">
        <f t="shared" si="529"/>
        <v>0.29411764705882354</v>
      </c>
      <c r="O1404" s="2">
        <f t="shared" si="530"/>
        <v>0.25210084033613439</v>
      </c>
      <c r="P1404" s="1">
        <v>2</v>
      </c>
      <c r="Q1404" s="1">
        <v>11</v>
      </c>
      <c r="R1404" s="1">
        <v>41</v>
      </c>
      <c r="S1404" s="1">
        <v>35</v>
      </c>
      <c r="T1404" s="1">
        <v>29</v>
      </c>
      <c r="U1404" s="1">
        <v>0</v>
      </c>
      <c r="V1404" s="1"/>
      <c r="W1404" s="1"/>
      <c r="X1404" s="1"/>
      <c r="Y1404" s="1"/>
      <c r="Z1404" s="1"/>
      <c r="AA1404" s="1">
        <v>1</v>
      </c>
      <c r="AB1404" s="1"/>
      <c r="AC1404" s="1"/>
      <c r="AD1404" s="1"/>
      <c r="AI1404" t="str">
        <f t="shared" si="519"/>
        <v>Franklin</v>
      </c>
      <c r="AJ1404" t="s">
        <v>2477</v>
      </c>
      <c r="AK1404" s="148">
        <v>1</v>
      </c>
      <c r="AL1404" s="7"/>
      <c r="AN1404" s="91">
        <v>50</v>
      </c>
      <c r="AO1404" s="93">
        <v>11</v>
      </c>
      <c r="AP1404" s="93">
        <v>40</v>
      </c>
      <c r="AQ1404" s="100">
        <v>27100</v>
      </c>
      <c r="AR1404" s="100">
        <f t="shared" si="531"/>
        <v>50011</v>
      </c>
      <c r="AS1404" s="9" t="s">
        <v>1753</v>
      </c>
      <c r="AT1404" s="103">
        <f t="shared" si="532"/>
        <v>5027100</v>
      </c>
      <c r="AW1404">
        <v>40.76</v>
      </c>
      <c r="AX1404">
        <v>2.14</v>
      </c>
      <c r="AY1404">
        <v>38.630000000000003</v>
      </c>
      <c r="BA1404" s="7">
        <f t="shared" si="508"/>
        <v>0</v>
      </c>
      <c r="BB1404" s="7">
        <f t="shared" si="509"/>
        <v>0</v>
      </c>
      <c r="BC1404" s="7">
        <f t="shared" si="510"/>
        <v>1</v>
      </c>
      <c r="BD1404" s="7">
        <f t="shared" si="511"/>
        <v>0</v>
      </c>
      <c r="BE1404" s="7">
        <f t="shared" si="512"/>
        <v>0</v>
      </c>
      <c r="BF1404" s="107">
        <f t="shared" si="513"/>
        <v>0</v>
      </c>
      <c r="BG1404" s="107">
        <f t="shared" si="514"/>
        <v>0</v>
      </c>
      <c r="BH1404" s="107">
        <f t="shared" si="515"/>
        <v>0.34399999999999997</v>
      </c>
      <c r="BI1404" s="107">
        <f t="shared" si="516"/>
        <v>0</v>
      </c>
      <c r="BJ1404" s="107">
        <f t="shared" si="517"/>
        <v>0</v>
      </c>
      <c r="BK1404" s="151">
        <f t="shared" si="518"/>
        <v>0</v>
      </c>
    </row>
    <row r="1405" spans="1:63" hidden="1" outlineLevel="1">
      <c r="A1405" t="s">
        <v>3343</v>
      </c>
      <c r="B1405" s="9" t="s">
        <v>3039</v>
      </c>
      <c r="C1405" s="1">
        <f t="shared" si="520"/>
        <v>482</v>
      </c>
      <c r="D1405" s="7">
        <f t="shared" si="521"/>
        <v>6</v>
      </c>
      <c r="E1405" s="7">
        <f t="shared" si="522"/>
        <v>4</v>
      </c>
      <c r="F1405" s="7">
        <f t="shared" si="523"/>
        <v>1</v>
      </c>
      <c r="G1405" s="7">
        <f t="shared" si="533"/>
        <v>3</v>
      </c>
      <c r="H1405" s="48">
        <f t="shared" si="524"/>
        <v>75</v>
      </c>
      <c r="I1405" s="163">
        <f t="shared" si="525"/>
        <v>0.15560165975103735</v>
      </c>
      <c r="J1405" s="8"/>
      <c r="K1405" s="2">
        <f t="shared" si="526"/>
        <v>4.1493775933609959E-3</v>
      </c>
      <c r="L1405" s="2">
        <f t="shared" si="527"/>
        <v>7.4688796680497924E-2</v>
      </c>
      <c r="M1405" s="2">
        <f t="shared" si="528"/>
        <v>0.41286307053941906</v>
      </c>
      <c r="N1405" s="2">
        <f t="shared" si="529"/>
        <v>0.23443983402489627</v>
      </c>
      <c r="O1405" s="2">
        <f t="shared" si="530"/>
        <v>0.27385892116182581</v>
      </c>
      <c r="P1405" s="1">
        <v>2</v>
      </c>
      <c r="Q1405" s="1">
        <v>36</v>
      </c>
      <c r="R1405" s="1">
        <v>199</v>
      </c>
      <c r="S1405" s="1">
        <v>113</v>
      </c>
      <c r="T1405" s="1">
        <v>124</v>
      </c>
      <c r="U1405" s="1">
        <v>7</v>
      </c>
      <c r="V1405" s="1"/>
      <c r="W1405" s="1"/>
      <c r="X1405" s="1"/>
      <c r="Y1405" s="1"/>
      <c r="Z1405" s="1"/>
      <c r="AA1405" s="1">
        <v>1</v>
      </c>
      <c r="AB1405" s="1"/>
      <c r="AC1405" s="1"/>
      <c r="AD1405" s="1"/>
      <c r="AI1405" t="str">
        <f t="shared" si="519"/>
        <v>Georgia</v>
      </c>
      <c r="AJ1405" t="s">
        <v>2477</v>
      </c>
      <c r="AK1405" s="148">
        <v>1</v>
      </c>
      <c r="AL1405" s="7"/>
      <c r="AN1405" s="91">
        <v>50</v>
      </c>
      <c r="AO1405" s="93">
        <v>11</v>
      </c>
      <c r="AP1405" s="93">
        <v>45</v>
      </c>
      <c r="AQ1405" s="100">
        <v>27700</v>
      </c>
      <c r="AR1405" s="100">
        <f t="shared" si="531"/>
        <v>50011</v>
      </c>
      <c r="AS1405" s="9" t="s">
        <v>1753</v>
      </c>
      <c r="AT1405" s="103">
        <f t="shared" si="532"/>
        <v>5027700</v>
      </c>
      <c r="AW1405">
        <v>45.18</v>
      </c>
      <c r="AX1405">
        <v>5.68</v>
      </c>
      <c r="AY1405">
        <v>39.5</v>
      </c>
      <c r="BA1405" s="7">
        <f t="shared" si="508"/>
        <v>0</v>
      </c>
      <c r="BB1405" s="7">
        <f t="shared" si="509"/>
        <v>0</v>
      </c>
      <c r="BC1405" s="7">
        <f t="shared" si="510"/>
        <v>1</v>
      </c>
      <c r="BD1405" s="7">
        <f t="shared" si="511"/>
        <v>0</v>
      </c>
      <c r="BE1405" s="7">
        <f t="shared" si="512"/>
        <v>0</v>
      </c>
      <c r="BF1405" s="107">
        <f t="shared" si="513"/>
        <v>0</v>
      </c>
      <c r="BG1405" s="107">
        <f t="shared" si="514"/>
        <v>0</v>
      </c>
      <c r="BH1405" s="107">
        <f t="shared" si="515"/>
        <v>0.41199999999999998</v>
      </c>
      <c r="BI1405" s="107">
        <f t="shared" si="516"/>
        <v>0</v>
      </c>
      <c r="BJ1405" s="107">
        <f t="shared" si="517"/>
        <v>0</v>
      </c>
      <c r="BK1405" s="151">
        <f t="shared" si="518"/>
        <v>0</v>
      </c>
    </row>
    <row r="1406" spans="1:63" hidden="1" outlineLevel="1">
      <c r="A1406" t="s">
        <v>2972</v>
      </c>
      <c r="B1406" s="9" t="s">
        <v>3039</v>
      </c>
      <c r="C1406" s="1">
        <f t="shared" si="520"/>
        <v>71</v>
      </c>
      <c r="D1406" s="7">
        <f t="shared" si="521"/>
        <v>5</v>
      </c>
      <c r="E1406" s="7">
        <f t="shared" si="522"/>
        <v>4</v>
      </c>
      <c r="F1406" s="7">
        <f t="shared" si="523"/>
        <v>2</v>
      </c>
      <c r="G1406" s="7">
        <f t="shared" si="533"/>
        <v>1</v>
      </c>
      <c r="H1406" s="48">
        <f t="shared" si="524"/>
        <v>18</v>
      </c>
      <c r="I1406" s="163">
        <f t="shared" si="525"/>
        <v>0.25352112676056338</v>
      </c>
      <c r="J1406" s="8"/>
      <c r="K1406" s="2">
        <f t="shared" si="526"/>
        <v>1.4084507042253521E-2</v>
      </c>
      <c r="L1406" s="2">
        <f t="shared" si="527"/>
        <v>8.4507042253521125E-2</v>
      </c>
      <c r="M1406" s="2">
        <f t="shared" si="528"/>
        <v>0.21126760563380281</v>
      </c>
      <c r="N1406" s="2">
        <f t="shared" si="529"/>
        <v>0.46478873239436619</v>
      </c>
      <c r="O1406" s="2">
        <f t="shared" si="530"/>
        <v>0.22535211267605632</v>
      </c>
      <c r="P1406" s="1">
        <v>1</v>
      </c>
      <c r="Q1406" s="1">
        <v>6</v>
      </c>
      <c r="R1406" s="1">
        <v>15</v>
      </c>
      <c r="S1406" s="1">
        <v>33</v>
      </c>
      <c r="T1406" s="1">
        <v>14</v>
      </c>
      <c r="U1406" s="1">
        <v>1</v>
      </c>
      <c r="V1406" s="1"/>
      <c r="W1406" s="1"/>
      <c r="X1406" s="1"/>
      <c r="Y1406" s="1"/>
      <c r="Z1406" s="1"/>
      <c r="AA1406" s="1">
        <v>1</v>
      </c>
      <c r="AB1406" s="1"/>
      <c r="AC1406" s="1"/>
      <c r="AD1406" s="1"/>
      <c r="AI1406" t="str">
        <f t="shared" si="519"/>
        <v>Glover</v>
      </c>
      <c r="AJ1406" t="s">
        <v>2223</v>
      </c>
      <c r="AK1406" s="148">
        <v>1</v>
      </c>
      <c r="AL1406" s="7"/>
      <c r="AN1406" s="91">
        <v>50</v>
      </c>
      <c r="AO1406" s="93">
        <v>19</v>
      </c>
      <c r="AP1406" s="93">
        <v>40</v>
      </c>
      <c r="AQ1406" s="100">
        <v>28075</v>
      </c>
      <c r="AR1406" s="100">
        <f t="shared" si="531"/>
        <v>50019</v>
      </c>
      <c r="AS1406" s="9" t="s">
        <v>1753</v>
      </c>
      <c r="AT1406" s="103">
        <f t="shared" si="532"/>
        <v>5028075</v>
      </c>
      <c r="AW1406">
        <v>38.61</v>
      </c>
      <c r="AX1406">
        <v>0.74</v>
      </c>
      <c r="AY1406">
        <v>37.869999999999997</v>
      </c>
      <c r="BA1406" s="7">
        <f t="shared" si="508"/>
        <v>0</v>
      </c>
      <c r="BB1406" s="7">
        <f t="shared" si="509"/>
        <v>0</v>
      </c>
      <c r="BC1406" s="7">
        <f t="shared" si="510"/>
        <v>0</v>
      </c>
      <c r="BD1406" s="7">
        <f t="shared" si="511"/>
        <v>1</v>
      </c>
      <c r="BE1406" s="7">
        <f t="shared" si="512"/>
        <v>0</v>
      </c>
      <c r="BF1406" s="107">
        <f t="shared" si="513"/>
        <v>0</v>
      </c>
      <c r="BG1406" s="107">
        <f t="shared" si="514"/>
        <v>0</v>
      </c>
      <c r="BH1406" s="107">
        <f t="shared" si="515"/>
        <v>0</v>
      </c>
      <c r="BI1406" s="107">
        <f t="shared" si="516"/>
        <v>0.46400000000000002</v>
      </c>
      <c r="BJ1406" s="107">
        <f t="shared" si="517"/>
        <v>0</v>
      </c>
      <c r="BK1406" s="151">
        <f t="shared" si="518"/>
        <v>0</v>
      </c>
    </row>
    <row r="1407" spans="1:63" hidden="1" outlineLevel="1">
      <c r="A1407" t="s">
        <v>101</v>
      </c>
      <c r="B1407" s="9" t="s">
        <v>3039</v>
      </c>
      <c r="C1407" s="1">
        <f t="shared" si="520"/>
        <v>48</v>
      </c>
      <c r="D1407" s="7">
        <f t="shared" si="521"/>
        <v>6</v>
      </c>
      <c r="E1407" s="7">
        <f t="shared" si="522"/>
        <v>4</v>
      </c>
      <c r="F1407" s="7">
        <f t="shared" si="523"/>
        <v>1</v>
      </c>
      <c r="G1407" s="7">
        <f t="shared" si="533"/>
        <v>3</v>
      </c>
      <c r="H1407" s="48">
        <f t="shared" si="524"/>
        <v>4</v>
      </c>
      <c r="I1407" s="163">
        <f t="shared" si="525"/>
        <v>8.3333333333333329E-2</v>
      </c>
      <c r="J1407" s="8"/>
      <c r="K1407" s="2">
        <f t="shared" si="526"/>
        <v>0</v>
      </c>
      <c r="L1407" s="2">
        <f t="shared" si="527"/>
        <v>0.10416666666666667</v>
      </c>
      <c r="M1407" s="2">
        <f t="shared" si="528"/>
        <v>0.375</v>
      </c>
      <c r="N1407" s="2">
        <f t="shared" si="529"/>
        <v>0.20833333333333334</v>
      </c>
      <c r="O1407" s="2">
        <f t="shared" si="530"/>
        <v>0.3125</v>
      </c>
      <c r="P1407" s="1">
        <v>0</v>
      </c>
      <c r="Q1407" s="1">
        <v>5</v>
      </c>
      <c r="R1407" s="1">
        <v>18</v>
      </c>
      <c r="S1407" s="1">
        <v>10</v>
      </c>
      <c r="T1407" s="1">
        <v>14</v>
      </c>
      <c r="U1407" s="1">
        <v>0</v>
      </c>
      <c r="V1407" s="1"/>
      <c r="W1407" s="1"/>
      <c r="X1407" s="1"/>
      <c r="Y1407" s="1"/>
      <c r="Z1407" s="1"/>
      <c r="AA1407" s="1">
        <v>1</v>
      </c>
      <c r="AB1407" s="1"/>
      <c r="AC1407" s="1"/>
      <c r="AD1407" s="1"/>
      <c r="AI1407" t="str">
        <f t="shared" si="519"/>
        <v>Goshen</v>
      </c>
      <c r="AJ1407" t="s">
        <v>1874</v>
      </c>
      <c r="AK1407" s="148">
        <v>1</v>
      </c>
      <c r="AL1407" s="7"/>
      <c r="AN1407" s="91">
        <v>50</v>
      </c>
      <c r="AO1407" s="93">
        <v>1</v>
      </c>
      <c r="AP1407" s="93">
        <v>30</v>
      </c>
      <c r="AQ1407" s="100">
        <v>28600</v>
      </c>
      <c r="AR1407" s="100">
        <f t="shared" si="531"/>
        <v>50001</v>
      </c>
      <c r="AS1407" s="9" t="s">
        <v>1753</v>
      </c>
      <c r="AT1407" s="103">
        <f t="shared" si="532"/>
        <v>5028600</v>
      </c>
      <c r="AW1407">
        <v>21.4</v>
      </c>
      <c r="AX1407">
        <v>0.11</v>
      </c>
      <c r="AY1407">
        <v>21.29</v>
      </c>
      <c r="BA1407" s="7">
        <f t="shared" si="508"/>
        <v>0</v>
      </c>
      <c r="BB1407" s="7">
        <f t="shared" si="509"/>
        <v>0</v>
      </c>
      <c r="BC1407" s="7">
        <f t="shared" si="510"/>
        <v>1</v>
      </c>
      <c r="BD1407" s="7">
        <f t="shared" si="511"/>
        <v>0</v>
      </c>
      <c r="BE1407" s="7">
        <f t="shared" si="512"/>
        <v>0</v>
      </c>
      <c r="BF1407" s="107">
        <f t="shared" si="513"/>
        <v>0</v>
      </c>
      <c r="BG1407" s="107">
        <f t="shared" si="514"/>
        <v>0</v>
      </c>
      <c r="BH1407" s="107">
        <f t="shared" si="515"/>
        <v>0.375</v>
      </c>
      <c r="BI1407" s="107">
        <f t="shared" si="516"/>
        <v>0</v>
      </c>
      <c r="BJ1407" s="107">
        <f t="shared" si="517"/>
        <v>0</v>
      </c>
      <c r="BK1407" s="151">
        <f t="shared" si="518"/>
        <v>0</v>
      </c>
    </row>
    <row r="1408" spans="1:63" hidden="1" outlineLevel="1">
      <c r="A1408" t="s">
        <v>945</v>
      </c>
      <c r="B1408" s="9" t="s">
        <v>3039</v>
      </c>
      <c r="C1408" s="1">
        <f t="shared" si="520"/>
        <v>81</v>
      </c>
      <c r="D1408" s="7">
        <f t="shared" si="521"/>
        <v>7</v>
      </c>
      <c r="E1408" s="7">
        <f t="shared" si="522"/>
        <v>4</v>
      </c>
      <c r="F1408" s="7">
        <f t="shared" si="523"/>
        <v>1</v>
      </c>
      <c r="G1408" s="7">
        <f t="shared" si="533"/>
        <v>2</v>
      </c>
      <c r="H1408" s="48">
        <f t="shared" si="524"/>
        <v>26</v>
      </c>
      <c r="I1408" s="163">
        <f t="shared" si="525"/>
        <v>0.32098765432098764</v>
      </c>
      <c r="J1408" s="8"/>
      <c r="K1408" s="2">
        <f t="shared" si="526"/>
        <v>0</v>
      </c>
      <c r="L1408" s="2">
        <f t="shared" si="527"/>
        <v>0.13580246913580246</v>
      </c>
      <c r="M1408" s="2">
        <f t="shared" si="528"/>
        <v>0.49382716049382713</v>
      </c>
      <c r="N1408" s="2">
        <f t="shared" si="529"/>
        <v>0.1728395061728395</v>
      </c>
      <c r="O1408" s="2">
        <f t="shared" si="530"/>
        <v>0.19753086419753096</v>
      </c>
      <c r="P1408" s="1">
        <v>0</v>
      </c>
      <c r="Q1408" s="1">
        <v>11</v>
      </c>
      <c r="R1408" s="1">
        <v>40</v>
      </c>
      <c r="S1408" s="1">
        <v>14</v>
      </c>
      <c r="T1408" s="1">
        <v>12</v>
      </c>
      <c r="U1408" s="1">
        <v>3</v>
      </c>
      <c r="V1408" s="1"/>
      <c r="W1408" s="1"/>
      <c r="X1408" s="1"/>
      <c r="Y1408" s="1"/>
      <c r="Z1408" s="1"/>
      <c r="AA1408" s="1">
        <v>1</v>
      </c>
      <c r="AB1408" s="1"/>
      <c r="AC1408" s="1"/>
      <c r="AD1408" s="1"/>
      <c r="AI1408" t="str">
        <f t="shared" si="519"/>
        <v>Grafton</v>
      </c>
      <c r="AJ1408" t="s">
        <v>2523</v>
      </c>
      <c r="AK1408" s="148">
        <v>1</v>
      </c>
      <c r="AL1408" s="7"/>
      <c r="AN1408" s="91">
        <v>50</v>
      </c>
      <c r="AO1408" s="93">
        <v>25</v>
      </c>
      <c r="AP1408" s="93">
        <v>30</v>
      </c>
      <c r="AQ1408" s="100">
        <v>28900</v>
      </c>
      <c r="AR1408" s="100">
        <f t="shared" si="531"/>
        <v>50025</v>
      </c>
      <c r="AS1408" s="9" t="s">
        <v>1753</v>
      </c>
      <c r="AT1408" s="103">
        <f t="shared" si="532"/>
        <v>5028900</v>
      </c>
      <c r="AW1408">
        <v>38.4</v>
      </c>
      <c r="AX1408">
        <v>0.01</v>
      </c>
      <c r="AY1408">
        <v>38.39</v>
      </c>
      <c r="BA1408" s="7">
        <f t="shared" si="508"/>
        <v>0</v>
      </c>
      <c r="BB1408" s="7">
        <f t="shared" si="509"/>
        <v>0</v>
      </c>
      <c r="BC1408" s="7">
        <f t="shared" si="510"/>
        <v>1</v>
      </c>
      <c r="BD1408" s="7">
        <f t="shared" si="511"/>
        <v>0</v>
      </c>
      <c r="BE1408" s="7">
        <f t="shared" si="512"/>
        <v>0</v>
      </c>
      <c r="BF1408" s="107">
        <f t="shared" si="513"/>
        <v>0</v>
      </c>
      <c r="BG1408" s="107">
        <f t="shared" si="514"/>
        <v>0</v>
      </c>
      <c r="BH1408" s="107">
        <f t="shared" si="515"/>
        <v>0.49299999999999999</v>
      </c>
      <c r="BI1408" s="107">
        <f t="shared" si="516"/>
        <v>0</v>
      </c>
      <c r="BJ1408" s="107">
        <f t="shared" si="517"/>
        <v>0</v>
      </c>
      <c r="BK1408" s="151">
        <f t="shared" si="518"/>
        <v>0</v>
      </c>
    </row>
    <row r="1409" spans="1:63" hidden="1" outlineLevel="1">
      <c r="A1409" t="s">
        <v>2660</v>
      </c>
      <c r="B1409" s="9" t="s">
        <v>3039</v>
      </c>
      <c r="C1409" s="1">
        <f t="shared" si="520"/>
        <v>19</v>
      </c>
      <c r="D1409" s="7">
        <f t="shared" si="521"/>
        <v>5</v>
      </c>
      <c r="E1409" s="7">
        <f t="shared" si="522"/>
        <v>4</v>
      </c>
      <c r="F1409" s="7">
        <f t="shared" si="523"/>
        <v>1</v>
      </c>
      <c r="G1409" s="7">
        <f t="shared" si="533"/>
        <v>2</v>
      </c>
      <c r="H1409" s="48">
        <f t="shared" si="524"/>
        <v>12</v>
      </c>
      <c r="I1409" s="163">
        <f t="shared" si="525"/>
        <v>0.63157894736842102</v>
      </c>
      <c r="J1409" s="8"/>
      <c r="K1409" s="2">
        <f t="shared" si="526"/>
        <v>0</v>
      </c>
      <c r="L1409" s="2">
        <f t="shared" si="527"/>
        <v>5.2631578947368418E-2</v>
      </c>
      <c r="M1409" s="2">
        <f t="shared" si="528"/>
        <v>0.73684210526315785</v>
      </c>
      <c r="N1409" s="2">
        <f t="shared" si="529"/>
        <v>0.10526315789473684</v>
      </c>
      <c r="O1409" s="2">
        <f t="shared" si="530"/>
        <v>0.10526315789473695</v>
      </c>
      <c r="P1409" s="1">
        <v>0</v>
      </c>
      <c r="Q1409" s="1">
        <v>1</v>
      </c>
      <c r="R1409" s="1">
        <v>14</v>
      </c>
      <c r="S1409" s="1">
        <v>2</v>
      </c>
      <c r="T1409" s="1">
        <v>2</v>
      </c>
      <c r="U1409" s="1">
        <v>0</v>
      </c>
      <c r="V1409" s="1"/>
      <c r="W1409" s="1"/>
      <c r="X1409" s="1"/>
      <c r="Y1409" s="1"/>
      <c r="Z1409" s="1"/>
      <c r="AA1409" s="1">
        <v>0</v>
      </c>
      <c r="AB1409" s="1"/>
      <c r="AC1409" s="1"/>
      <c r="AD1409" s="1"/>
      <c r="AI1409" t="str">
        <f t="shared" si="519"/>
        <v>Granby</v>
      </c>
      <c r="AJ1409" t="s">
        <v>827</v>
      </c>
      <c r="AK1409" s="148">
        <v>1</v>
      </c>
      <c r="AL1409" s="7"/>
      <c r="AN1409" s="91">
        <v>50</v>
      </c>
      <c r="AO1409" s="93">
        <v>9</v>
      </c>
      <c r="AP1409" s="93">
        <v>50</v>
      </c>
      <c r="AQ1409" s="100">
        <v>29125</v>
      </c>
      <c r="AR1409" s="100">
        <f t="shared" si="531"/>
        <v>50009</v>
      </c>
      <c r="AS1409" s="9" t="s">
        <v>1753</v>
      </c>
      <c r="AT1409" s="103">
        <f t="shared" si="532"/>
        <v>5029125</v>
      </c>
      <c r="AW1409">
        <v>39.08</v>
      </c>
      <c r="AX1409">
        <v>0.05</v>
      </c>
      <c r="AY1409">
        <v>39.03</v>
      </c>
      <c r="BA1409" s="7">
        <f t="shared" si="508"/>
        <v>0</v>
      </c>
      <c r="BB1409" s="7">
        <f t="shared" si="509"/>
        <v>0</v>
      </c>
      <c r="BC1409" s="7">
        <f t="shared" si="510"/>
        <v>1</v>
      </c>
      <c r="BD1409" s="7">
        <f t="shared" si="511"/>
        <v>0</v>
      </c>
      <c r="BE1409" s="7">
        <f t="shared" si="512"/>
        <v>0</v>
      </c>
      <c r="BF1409" s="107">
        <f t="shared" si="513"/>
        <v>0</v>
      </c>
      <c r="BG1409" s="107">
        <f t="shared" si="514"/>
        <v>0</v>
      </c>
      <c r="BH1409" s="107">
        <f t="shared" si="515"/>
        <v>0.73599999999999999</v>
      </c>
      <c r="BI1409" s="107">
        <f t="shared" si="516"/>
        <v>0</v>
      </c>
      <c r="BJ1409" s="107">
        <f t="shared" si="517"/>
        <v>0</v>
      </c>
      <c r="BK1409" s="151">
        <f t="shared" si="518"/>
        <v>0</v>
      </c>
    </row>
    <row r="1410" spans="1:63" hidden="1" outlineLevel="1">
      <c r="A1410" t="s">
        <v>2363</v>
      </c>
      <c r="B1410" s="9" t="s">
        <v>3039</v>
      </c>
      <c r="C1410" s="1">
        <f t="shared" si="520"/>
        <v>325</v>
      </c>
      <c r="D1410" s="7">
        <f t="shared" si="521"/>
        <v>5</v>
      </c>
      <c r="E1410" s="7">
        <f t="shared" si="522"/>
        <v>4</v>
      </c>
      <c r="F1410" s="7">
        <f t="shared" si="523"/>
        <v>1</v>
      </c>
      <c r="G1410" s="7">
        <f t="shared" si="533"/>
        <v>3</v>
      </c>
      <c r="H1410" s="48">
        <f t="shared" si="524"/>
        <v>69</v>
      </c>
      <c r="I1410" s="163">
        <f t="shared" si="525"/>
        <v>0.21230769230769231</v>
      </c>
      <c r="J1410" s="8"/>
      <c r="K1410" s="2">
        <f t="shared" si="526"/>
        <v>2.7692307692307693E-2</v>
      </c>
      <c r="L1410" s="2">
        <f t="shared" si="527"/>
        <v>9.8461538461538461E-2</v>
      </c>
      <c r="M1410" s="2">
        <f t="shared" si="528"/>
        <v>0.44307692307692309</v>
      </c>
      <c r="N1410" s="2">
        <f t="shared" si="529"/>
        <v>0.19076923076923077</v>
      </c>
      <c r="O1410" s="2">
        <f t="shared" si="530"/>
        <v>0.23999999999999996</v>
      </c>
      <c r="P1410" s="1">
        <v>9</v>
      </c>
      <c r="Q1410" s="1">
        <v>32</v>
      </c>
      <c r="R1410" s="1">
        <v>144</v>
      </c>
      <c r="S1410" s="1">
        <v>62</v>
      </c>
      <c r="T1410" s="1">
        <v>75</v>
      </c>
      <c r="U1410" s="1">
        <v>1</v>
      </c>
      <c r="V1410" s="1"/>
      <c r="W1410" s="1"/>
      <c r="X1410" s="1"/>
      <c r="Y1410" s="1"/>
      <c r="Z1410" s="1"/>
      <c r="AA1410" s="1">
        <v>2</v>
      </c>
      <c r="AB1410" s="1"/>
      <c r="AC1410" s="1"/>
      <c r="AD1410" s="1"/>
      <c r="AI1410" t="str">
        <f t="shared" si="519"/>
        <v>Grand Isle</v>
      </c>
      <c r="AJ1410" t="s">
        <v>2363</v>
      </c>
      <c r="AK1410" s="148">
        <v>1</v>
      </c>
      <c r="AL1410" s="7"/>
      <c r="AN1410" s="91">
        <v>50</v>
      </c>
      <c r="AO1410" s="93">
        <v>13</v>
      </c>
      <c r="AP1410" s="93">
        <v>10</v>
      </c>
      <c r="AQ1410" s="100">
        <v>29275</v>
      </c>
      <c r="AR1410" s="100">
        <f t="shared" si="531"/>
        <v>50013</v>
      </c>
      <c r="AS1410" s="9" t="s">
        <v>1753</v>
      </c>
      <c r="AT1410" s="103">
        <f t="shared" si="532"/>
        <v>5029275</v>
      </c>
      <c r="AW1410">
        <v>35.130000000000003</v>
      </c>
      <c r="AX1410">
        <v>18.62</v>
      </c>
      <c r="AY1410">
        <v>16.510000000000002</v>
      </c>
      <c r="BA1410" s="7">
        <f t="shared" si="508"/>
        <v>0</v>
      </c>
      <c r="BB1410" s="7">
        <f t="shared" si="509"/>
        <v>0</v>
      </c>
      <c r="BC1410" s="7">
        <f t="shared" si="510"/>
        <v>1</v>
      </c>
      <c r="BD1410" s="7">
        <f t="shared" si="511"/>
        <v>0</v>
      </c>
      <c r="BE1410" s="7">
        <f t="shared" si="512"/>
        <v>0</v>
      </c>
      <c r="BF1410" s="107">
        <f t="shared" si="513"/>
        <v>0</v>
      </c>
      <c r="BG1410" s="107">
        <f t="shared" si="514"/>
        <v>0</v>
      </c>
      <c r="BH1410" s="107">
        <f t="shared" si="515"/>
        <v>0.443</v>
      </c>
      <c r="BI1410" s="107">
        <f t="shared" si="516"/>
        <v>0</v>
      </c>
      <c r="BJ1410" s="107">
        <f t="shared" si="517"/>
        <v>0</v>
      </c>
      <c r="BK1410" s="151">
        <f t="shared" si="518"/>
        <v>0</v>
      </c>
    </row>
    <row r="1411" spans="1:63" hidden="1" outlineLevel="1">
      <c r="A1411" t="s">
        <v>595</v>
      </c>
      <c r="B1411" s="9" t="s">
        <v>3039</v>
      </c>
      <c r="C1411" s="1">
        <f t="shared" si="520"/>
        <v>16</v>
      </c>
      <c r="D1411" s="7">
        <f t="shared" si="521"/>
        <v>5</v>
      </c>
      <c r="E1411" s="7">
        <f t="shared" si="522"/>
        <v>3</v>
      </c>
      <c r="F1411" s="7">
        <f t="shared" si="523"/>
        <v>1</v>
      </c>
      <c r="G1411" s="7">
        <f t="shared" si="533"/>
        <v>4</v>
      </c>
      <c r="H1411" s="48">
        <f t="shared" si="524"/>
        <v>0</v>
      </c>
      <c r="I1411" s="163">
        <f t="shared" si="525"/>
        <v>0</v>
      </c>
      <c r="J1411" s="8"/>
      <c r="K1411" s="2">
        <f t="shared" si="526"/>
        <v>0</v>
      </c>
      <c r="L1411" s="2">
        <f t="shared" si="527"/>
        <v>0.25</v>
      </c>
      <c r="M1411" s="2">
        <f t="shared" si="528"/>
        <v>0.3125</v>
      </c>
      <c r="N1411" s="2">
        <f t="shared" si="529"/>
        <v>0.125</v>
      </c>
      <c r="O1411" s="2">
        <f t="shared" si="530"/>
        <v>0.3125</v>
      </c>
      <c r="P1411" s="1">
        <v>0</v>
      </c>
      <c r="Q1411" s="1">
        <v>4</v>
      </c>
      <c r="R1411" s="1">
        <v>5</v>
      </c>
      <c r="S1411" s="1">
        <v>2</v>
      </c>
      <c r="T1411" s="1">
        <v>5</v>
      </c>
      <c r="U1411" s="1">
        <v>0</v>
      </c>
      <c r="V1411" s="1"/>
      <c r="W1411" s="1"/>
      <c r="X1411" s="1"/>
      <c r="Y1411" s="1"/>
      <c r="Z1411" s="1"/>
      <c r="AA1411" s="1">
        <v>0</v>
      </c>
      <c r="AB1411" s="1"/>
      <c r="AC1411" s="1"/>
      <c r="AD1411" s="1"/>
      <c r="AI1411" t="str">
        <f t="shared" si="519"/>
        <v>Granville</v>
      </c>
      <c r="AJ1411" t="s">
        <v>1874</v>
      </c>
      <c r="AK1411" s="148">
        <v>1</v>
      </c>
      <c r="AL1411" s="7"/>
      <c r="AN1411" s="91">
        <v>50</v>
      </c>
      <c r="AO1411" s="93">
        <v>1</v>
      </c>
      <c r="AP1411" s="93">
        <v>35</v>
      </c>
      <c r="AQ1411" s="100">
        <v>29575</v>
      </c>
      <c r="AR1411" s="100">
        <f t="shared" si="531"/>
        <v>50001</v>
      </c>
      <c r="AS1411" s="9" t="s">
        <v>1753</v>
      </c>
      <c r="AT1411" s="103">
        <f t="shared" si="532"/>
        <v>5029575</v>
      </c>
      <c r="AW1411">
        <v>52.22</v>
      </c>
      <c r="AX1411">
        <v>0</v>
      </c>
      <c r="AY1411">
        <v>52.22</v>
      </c>
      <c r="BA1411" s="7">
        <f t="shared" si="508"/>
        <v>0</v>
      </c>
      <c r="BB1411" s="7">
        <f t="shared" si="509"/>
        <v>0</v>
      </c>
      <c r="BC1411" s="7">
        <f t="shared" si="510"/>
        <v>1</v>
      </c>
      <c r="BD1411" s="7">
        <f t="shared" si="511"/>
        <v>0</v>
      </c>
      <c r="BE1411" s="7">
        <f t="shared" si="512"/>
        <v>1</v>
      </c>
      <c r="BF1411" s="107">
        <f t="shared" si="513"/>
        <v>0</v>
      </c>
      <c r="BG1411" s="107">
        <f t="shared" si="514"/>
        <v>0</v>
      </c>
      <c r="BH1411" s="107">
        <f t="shared" si="515"/>
        <v>0.312</v>
      </c>
      <c r="BI1411" s="107">
        <f t="shared" si="516"/>
        <v>0</v>
      </c>
      <c r="BJ1411" s="107">
        <f t="shared" si="517"/>
        <v>0.312</v>
      </c>
      <c r="BK1411" s="151">
        <f t="shared" si="518"/>
        <v>3</v>
      </c>
    </row>
    <row r="1412" spans="1:63" hidden="1" outlineLevel="1">
      <c r="A1412" t="s">
        <v>2857</v>
      </c>
      <c r="B1412" s="9" t="s">
        <v>3039</v>
      </c>
      <c r="C1412" s="1">
        <f t="shared" si="520"/>
        <v>65</v>
      </c>
      <c r="D1412" s="7">
        <f t="shared" si="521"/>
        <v>5</v>
      </c>
      <c r="E1412" s="7">
        <f t="shared" si="522"/>
        <v>4</v>
      </c>
      <c r="F1412" s="7">
        <f t="shared" si="523"/>
        <v>2</v>
      </c>
      <c r="G1412" s="7">
        <f t="shared" si="533"/>
        <v>1</v>
      </c>
      <c r="H1412" s="48">
        <f t="shared" si="524"/>
        <v>12</v>
      </c>
      <c r="I1412" s="163">
        <f t="shared" si="525"/>
        <v>0.18461538461538463</v>
      </c>
      <c r="J1412" s="8"/>
      <c r="K1412" s="2">
        <f t="shared" si="526"/>
        <v>0</v>
      </c>
      <c r="L1412" s="2">
        <f t="shared" si="527"/>
        <v>0.1076923076923077</v>
      </c>
      <c r="M1412" s="2">
        <f t="shared" si="528"/>
        <v>0.29230769230769232</v>
      </c>
      <c r="N1412" s="2">
        <f t="shared" si="529"/>
        <v>0.47692307692307695</v>
      </c>
      <c r="O1412" s="2">
        <f t="shared" si="530"/>
        <v>0.12307692307692292</v>
      </c>
      <c r="P1412" s="1">
        <v>0</v>
      </c>
      <c r="Q1412" s="1">
        <v>7</v>
      </c>
      <c r="R1412" s="1">
        <v>19</v>
      </c>
      <c r="S1412" s="1">
        <v>31</v>
      </c>
      <c r="T1412" s="1">
        <v>8</v>
      </c>
      <c r="U1412" s="1">
        <v>0</v>
      </c>
      <c r="V1412" s="1"/>
      <c r="W1412" s="1"/>
      <c r="X1412" s="1"/>
      <c r="Y1412" s="1"/>
      <c r="Z1412" s="1"/>
      <c r="AA1412" s="1">
        <v>0</v>
      </c>
      <c r="AB1412" s="1"/>
      <c r="AC1412" s="1"/>
      <c r="AD1412" s="1"/>
      <c r="AI1412" t="str">
        <f t="shared" si="519"/>
        <v>Greensboro</v>
      </c>
      <c r="AJ1412" t="s">
        <v>2223</v>
      </c>
      <c r="AK1412" s="148">
        <v>1</v>
      </c>
      <c r="AL1412" s="7"/>
      <c r="AN1412" s="91">
        <v>50</v>
      </c>
      <c r="AO1412" s="93">
        <v>19</v>
      </c>
      <c r="AP1412" s="93">
        <v>45</v>
      </c>
      <c r="AQ1412" s="100">
        <v>30175</v>
      </c>
      <c r="AR1412" s="100">
        <f t="shared" si="531"/>
        <v>50019</v>
      </c>
      <c r="AS1412" s="9" t="s">
        <v>1753</v>
      </c>
      <c r="AT1412" s="103">
        <f t="shared" si="532"/>
        <v>5030175</v>
      </c>
      <c r="AW1412">
        <v>39.39</v>
      </c>
      <c r="AX1412">
        <v>1.62</v>
      </c>
      <c r="AY1412">
        <v>37.770000000000003</v>
      </c>
      <c r="BA1412" s="7">
        <f t="shared" si="508"/>
        <v>0</v>
      </c>
      <c r="BB1412" s="7">
        <f t="shared" si="509"/>
        <v>0</v>
      </c>
      <c r="BC1412" s="7">
        <f t="shared" si="510"/>
        <v>0</v>
      </c>
      <c r="BD1412" s="7">
        <f t="shared" si="511"/>
        <v>1</v>
      </c>
      <c r="BE1412" s="7">
        <f t="shared" si="512"/>
        <v>0</v>
      </c>
      <c r="BF1412" s="107">
        <f t="shared" si="513"/>
        <v>0</v>
      </c>
      <c r="BG1412" s="107">
        <f t="shared" si="514"/>
        <v>0</v>
      </c>
      <c r="BH1412" s="107">
        <f t="shared" si="515"/>
        <v>0</v>
      </c>
      <c r="BI1412" s="107">
        <f t="shared" si="516"/>
        <v>0.47599999999999998</v>
      </c>
      <c r="BJ1412" s="107">
        <f t="shared" si="517"/>
        <v>0</v>
      </c>
      <c r="BK1412" s="151">
        <f t="shared" si="518"/>
        <v>0</v>
      </c>
    </row>
    <row r="1413" spans="1:63" hidden="1" outlineLevel="1">
      <c r="A1413" t="s">
        <v>2784</v>
      </c>
      <c r="B1413" s="9" t="s">
        <v>3039</v>
      </c>
      <c r="C1413" s="1">
        <f t="shared" si="520"/>
        <v>153</v>
      </c>
      <c r="D1413" s="7">
        <f t="shared" si="521"/>
        <v>7</v>
      </c>
      <c r="E1413" s="7">
        <f t="shared" si="522"/>
        <v>4</v>
      </c>
      <c r="F1413" s="7">
        <f t="shared" si="523"/>
        <v>1</v>
      </c>
      <c r="G1413" s="7">
        <f t="shared" si="533"/>
        <v>2</v>
      </c>
      <c r="H1413" s="48">
        <f t="shared" si="524"/>
        <v>24</v>
      </c>
      <c r="I1413" s="163">
        <f t="shared" si="525"/>
        <v>0.15686274509803921</v>
      </c>
      <c r="J1413" s="8"/>
      <c r="K1413" s="2">
        <f t="shared" si="526"/>
        <v>0</v>
      </c>
      <c r="L1413" s="2">
        <f t="shared" si="527"/>
        <v>8.4967320261437912E-2</v>
      </c>
      <c r="M1413" s="2">
        <f t="shared" si="528"/>
        <v>0.39869281045751637</v>
      </c>
      <c r="N1413" s="2">
        <f t="shared" si="529"/>
        <v>0.24183006535947713</v>
      </c>
      <c r="O1413" s="2">
        <f t="shared" si="530"/>
        <v>0.27450980392156854</v>
      </c>
      <c r="P1413" s="1">
        <v>0</v>
      </c>
      <c r="Q1413" s="1">
        <v>13</v>
      </c>
      <c r="R1413" s="1">
        <v>61</v>
      </c>
      <c r="S1413" s="1">
        <v>37</v>
      </c>
      <c r="T1413" s="1">
        <v>37</v>
      </c>
      <c r="U1413" s="1">
        <v>2</v>
      </c>
      <c r="V1413" s="1"/>
      <c r="W1413" s="1"/>
      <c r="X1413" s="1"/>
      <c r="Y1413" s="1"/>
      <c r="Z1413" s="1"/>
      <c r="AA1413" s="1">
        <v>3</v>
      </c>
      <c r="AB1413" s="1"/>
      <c r="AC1413" s="1"/>
      <c r="AD1413" s="1"/>
      <c r="AI1413" t="str">
        <f t="shared" si="519"/>
        <v>Groton</v>
      </c>
      <c r="AJ1413" t="s">
        <v>1850</v>
      </c>
      <c r="AK1413" s="148">
        <v>1</v>
      </c>
      <c r="AL1413" s="7"/>
      <c r="AN1413" s="91">
        <v>50</v>
      </c>
      <c r="AO1413" s="93">
        <v>5</v>
      </c>
      <c r="AP1413" s="93">
        <v>20</v>
      </c>
      <c r="AQ1413" s="100">
        <v>30550</v>
      </c>
      <c r="AR1413" s="100">
        <f t="shared" si="531"/>
        <v>50005</v>
      </c>
      <c r="AS1413" s="9" t="s">
        <v>1753</v>
      </c>
      <c r="AT1413" s="103">
        <f t="shared" si="532"/>
        <v>5030550</v>
      </c>
      <c r="AW1413">
        <v>54.96</v>
      </c>
      <c r="AX1413">
        <v>1</v>
      </c>
      <c r="AY1413">
        <v>53.96</v>
      </c>
      <c r="BA1413" s="7">
        <f t="shared" si="508"/>
        <v>0</v>
      </c>
      <c r="BB1413" s="7">
        <f t="shared" si="509"/>
        <v>0</v>
      </c>
      <c r="BC1413" s="7">
        <f t="shared" si="510"/>
        <v>1</v>
      </c>
      <c r="BD1413" s="7">
        <f t="shared" si="511"/>
        <v>0</v>
      </c>
      <c r="BE1413" s="7">
        <f t="shared" si="512"/>
        <v>0</v>
      </c>
      <c r="BF1413" s="107">
        <f t="shared" si="513"/>
        <v>0</v>
      </c>
      <c r="BG1413" s="107">
        <f t="shared" si="514"/>
        <v>0</v>
      </c>
      <c r="BH1413" s="107">
        <f t="shared" si="515"/>
        <v>0.39800000000000002</v>
      </c>
      <c r="BI1413" s="107">
        <f t="shared" si="516"/>
        <v>0</v>
      </c>
      <c r="BJ1413" s="107">
        <f t="shared" si="517"/>
        <v>0</v>
      </c>
      <c r="BK1413" s="151">
        <f t="shared" si="518"/>
        <v>0</v>
      </c>
    </row>
    <row r="1414" spans="1:63" hidden="1" outlineLevel="1">
      <c r="A1414" t="s">
        <v>2366</v>
      </c>
      <c r="B1414" s="9" t="s">
        <v>3039</v>
      </c>
      <c r="C1414" s="1">
        <f t="shared" si="520"/>
        <v>86</v>
      </c>
      <c r="D1414" s="7">
        <f t="shared" si="521"/>
        <v>6</v>
      </c>
      <c r="E1414" s="7">
        <f t="shared" si="522"/>
        <v>4</v>
      </c>
      <c r="F1414" s="7">
        <f t="shared" si="523"/>
        <v>2</v>
      </c>
      <c r="G1414" s="7">
        <f t="shared" si="533"/>
        <v>1</v>
      </c>
      <c r="H1414" s="48">
        <f t="shared" si="524"/>
        <v>7</v>
      </c>
      <c r="I1414" s="163">
        <f t="shared" si="525"/>
        <v>8.1395348837209308E-2</v>
      </c>
      <c r="J1414" s="8"/>
      <c r="K1414" s="2">
        <f t="shared" si="526"/>
        <v>0</v>
      </c>
      <c r="L1414" s="2">
        <f t="shared" si="527"/>
        <v>0.12790697674418605</v>
      </c>
      <c r="M1414" s="2">
        <f t="shared" si="528"/>
        <v>0.27906976744186046</v>
      </c>
      <c r="N1414" s="2">
        <f t="shared" si="529"/>
        <v>0.36046511627906974</v>
      </c>
      <c r="O1414" s="2">
        <f t="shared" si="530"/>
        <v>0.23255813953488369</v>
      </c>
      <c r="P1414" s="1">
        <v>0</v>
      </c>
      <c r="Q1414" s="1">
        <v>11</v>
      </c>
      <c r="R1414" s="1">
        <v>24</v>
      </c>
      <c r="S1414" s="1">
        <v>31</v>
      </c>
      <c r="T1414" s="1">
        <v>17</v>
      </c>
      <c r="U1414" s="1">
        <v>3</v>
      </c>
      <c r="V1414" s="1"/>
      <c r="W1414" s="1"/>
      <c r="X1414" s="1"/>
      <c r="Y1414" s="1"/>
      <c r="Z1414" s="1"/>
      <c r="AA1414" s="1">
        <v>0</v>
      </c>
      <c r="AB1414" s="1"/>
      <c r="AC1414" s="1"/>
      <c r="AD1414" s="1"/>
      <c r="AI1414" t="str">
        <f t="shared" si="519"/>
        <v>Guildhall</v>
      </c>
      <c r="AJ1414" t="s">
        <v>827</v>
      </c>
      <c r="AK1414" s="148">
        <v>1</v>
      </c>
      <c r="AL1414" s="7"/>
      <c r="AN1414" s="91">
        <v>50</v>
      </c>
      <c r="AO1414" s="93">
        <v>9</v>
      </c>
      <c r="AP1414" s="93">
        <v>55</v>
      </c>
      <c r="AQ1414" s="100">
        <v>30775</v>
      </c>
      <c r="AR1414" s="100">
        <f t="shared" si="531"/>
        <v>50009</v>
      </c>
      <c r="AS1414" s="9" t="s">
        <v>1753</v>
      </c>
      <c r="AT1414" s="103">
        <f t="shared" si="532"/>
        <v>5030775</v>
      </c>
      <c r="AW1414">
        <v>32.72</v>
      </c>
      <c r="AX1414">
        <v>0</v>
      </c>
      <c r="AY1414">
        <v>32.72</v>
      </c>
      <c r="BA1414" s="7">
        <f t="shared" si="508"/>
        <v>0</v>
      </c>
      <c r="BB1414" s="7">
        <f t="shared" si="509"/>
        <v>0</v>
      </c>
      <c r="BC1414" s="7">
        <f t="shared" si="510"/>
        <v>0</v>
      </c>
      <c r="BD1414" s="7">
        <f t="shared" si="511"/>
        <v>1</v>
      </c>
      <c r="BE1414" s="7">
        <f t="shared" si="512"/>
        <v>0</v>
      </c>
      <c r="BF1414" s="107">
        <f t="shared" si="513"/>
        <v>0</v>
      </c>
      <c r="BG1414" s="107">
        <f t="shared" si="514"/>
        <v>0</v>
      </c>
      <c r="BH1414" s="107">
        <f t="shared" si="515"/>
        <v>0</v>
      </c>
      <c r="BI1414" s="107">
        <f t="shared" si="516"/>
        <v>0.36</v>
      </c>
      <c r="BJ1414" s="107">
        <f t="shared" si="517"/>
        <v>0</v>
      </c>
      <c r="BK1414" s="151">
        <f t="shared" si="518"/>
        <v>0</v>
      </c>
    </row>
    <row r="1415" spans="1:63" hidden="1" outlineLevel="1">
      <c r="A1415" t="s">
        <v>342</v>
      </c>
      <c r="B1415" s="9" t="s">
        <v>3039</v>
      </c>
      <c r="C1415" s="1">
        <f t="shared" si="520"/>
        <v>173</v>
      </c>
      <c r="D1415" s="7">
        <f t="shared" si="521"/>
        <v>7</v>
      </c>
      <c r="E1415" s="7">
        <f t="shared" si="522"/>
        <v>4</v>
      </c>
      <c r="F1415" s="7">
        <f t="shared" si="523"/>
        <v>3</v>
      </c>
      <c r="G1415" s="7">
        <f t="shared" si="533"/>
        <v>1</v>
      </c>
      <c r="H1415" s="48">
        <f t="shared" si="524"/>
        <v>0</v>
      </c>
      <c r="I1415" s="163">
        <f t="shared" si="525"/>
        <v>0</v>
      </c>
      <c r="J1415" s="8"/>
      <c r="K1415" s="2">
        <f t="shared" si="526"/>
        <v>5.7803468208092483E-3</v>
      </c>
      <c r="L1415" s="2">
        <f t="shared" si="527"/>
        <v>6.358381502890173E-2</v>
      </c>
      <c r="M1415" s="2">
        <f t="shared" si="528"/>
        <v>0.27167630057803466</v>
      </c>
      <c r="N1415" s="2">
        <f t="shared" si="529"/>
        <v>0.31213872832369943</v>
      </c>
      <c r="O1415" s="2">
        <f t="shared" si="530"/>
        <v>0.34682080924855491</v>
      </c>
      <c r="P1415" s="1">
        <v>1</v>
      </c>
      <c r="Q1415" s="1">
        <v>11</v>
      </c>
      <c r="R1415" s="1">
        <v>47</v>
      </c>
      <c r="S1415" s="1">
        <v>54</v>
      </c>
      <c r="T1415" s="1">
        <v>54</v>
      </c>
      <c r="U1415" s="1">
        <v>4</v>
      </c>
      <c r="V1415" s="1"/>
      <c r="W1415" s="1"/>
      <c r="X1415" s="1"/>
      <c r="Y1415" s="1"/>
      <c r="Z1415" s="1"/>
      <c r="AA1415" s="1">
        <v>2</v>
      </c>
      <c r="AB1415" s="1"/>
      <c r="AC1415" s="1"/>
      <c r="AD1415" s="1"/>
      <c r="AI1415" t="str">
        <f t="shared" si="519"/>
        <v>Guilford</v>
      </c>
      <c r="AJ1415" t="s">
        <v>2523</v>
      </c>
      <c r="AK1415" s="148">
        <v>1</v>
      </c>
      <c r="AL1415" s="7"/>
      <c r="AN1415" s="91">
        <v>50</v>
      </c>
      <c r="AO1415" s="93">
        <v>25</v>
      </c>
      <c r="AP1415" s="93">
        <v>35</v>
      </c>
      <c r="AQ1415" s="100">
        <v>30925</v>
      </c>
      <c r="AR1415" s="100">
        <f t="shared" si="531"/>
        <v>50025</v>
      </c>
      <c r="AS1415" s="9" t="s">
        <v>1753</v>
      </c>
      <c r="AT1415" s="103">
        <f t="shared" si="532"/>
        <v>5030925</v>
      </c>
      <c r="AW1415">
        <v>39.97</v>
      </c>
      <c r="AX1415">
        <v>0.08</v>
      </c>
      <c r="AY1415">
        <v>39.89</v>
      </c>
      <c r="BA1415" s="7">
        <f t="shared" ref="BA1415:BA1478" si="534">IF(D1415=1,1,0)</f>
        <v>0</v>
      </c>
      <c r="BB1415" s="7">
        <f t="shared" ref="BB1415:BB1478" si="535">IF(E1415=1,1,0)</f>
        <v>0</v>
      </c>
      <c r="BC1415" s="7">
        <f t="shared" ref="BC1415:BC1478" si="536">IF(F1415=1,1,0)</f>
        <v>0</v>
      </c>
      <c r="BD1415" s="7">
        <f t="shared" ref="BD1415:BD1478" si="537">IF(G1415=1,1,0)</f>
        <v>1</v>
      </c>
      <c r="BE1415" s="7">
        <f t="shared" ref="BE1415:BE1478" si="538">IF(RANK(T1415,P1415:V1415)=1,1,0)</f>
        <v>1</v>
      </c>
      <c r="BF1415" s="107">
        <f t="shared" ref="BF1415:BF1478" si="539">IF(D1415=1,ROUNDDOWN(K1415,3),0)</f>
        <v>0</v>
      </c>
      <c r="BG1415" s="107">
        <f t="shared" ref="BG1415:BG1478" si="540">IF(E1415=1,ROUNDDOWN(L1415,3),0)</f>
        <v>0</v>
      </c>
      <c r="BH1415" s="107">
        <f t="shared" ref="BH1415:BH1478" si="541">IF(F1415=1,ROUNDDOWN(M1415,3),0)</f>
        <v>0</v>
      </c>
      <c r="BI1415" s="107">
        <f t="shared" ref="BI1415:BI1478" si="542">IF(G1415=1,ROUNDDOWN(N1415,3),0)</f>
        <v>0.312</v>
      </c>
      <c r="BJ1415" s="107">
        <f t="shared" ref="BJ1415:BJ1478" si="543">IF(BE1415=1,ROUNDDOWN(O1415,3),0)</f>
        <v>0.34599999999999997</v>
      </c>
      <c r="BK1415" s="151">
        <f t="shared" ref="BK1415:BK1478" si="544">IF(COUNTIF(BA1415:BE1415,1)&gt;1,ROUNDDOWN(MAX(BF1415:BJ1415)*10,0),0)</f>
        <v>3</v>
      </c>
    </row>
    <row r="1416" spans="1:63" hidden="1" outlineLevel="1">
      <c r="A1416" t="s">
        <v>1593</v>
      </c>
      <c r="B1416" s="9" t="s">
        <v>3039</v>
      </c>
      <c r="C1416" s="1">
        <f t="shared" si="520"/>
        <v>169</v>
      </c>
      <c r="D1416" s="7">
        <f t="shared" si="521"/>
        <v>5</v>
      </c>
      <c r="E1416" s="7">
        <f t="shared" si="522"/>
        <v>4</v>
      </c>
      <c r="F1416" s="7">
        <f t="shared" si="523"/>
        <v>1</v>
      </c>
      <c r="G1416" s="7">
        <f t="shared" si="533"/>
        <v>3</v>
      </c>
      <c r="H1416" s="48">
        <f t="shared" si="524"/>
        <v>23</v>
      </c>
      <c r="I1416" s="163">
        <f t="shared" si="525"/>
        <v>0.13609467455621302</v>
      </c>
      <c r="J1416" s="8"/>
      <c r="K1416" s="2">
        <f t="shared" si="526"/>
        <v>4.142011834319527E-2</v>
      </c>
      <c r="L1416" s="2">
        <f t="shared" si="527"/>
        <v>6.5088757396449703E-2</v>
      </c>
      <c r="M1416" s="2">
        <f t="shared" si="528"/>
        <v>0.40236686390532544</v>
      </c>
      <c r="N1416" s="2">
        <f t="shared" si="529"/>
        <v>0.19526627218934911</v>
      </c>
      <c r="O1416" s="2">
        <f t="shared" si="530"/>
        <v>0.29585798816568049</v>
      </c>
      <c r="P1416" s="1">
        <v>7</v>
      </c>
      <c r="Q1416" s="1">
        <v>11</v>
      </c>
      <c r="R1416" s="1">
        <v>68</v>
      </c>
      <c r="S1416" s="1">
        <v>33</v>
      </c>
      <c r="T1416" s="1">
        <v>45</v>
      </c>
      <c r="U1416" s="1">
        <v>5</v>
      </c>
      <c r="V1416" s="1"/>
      <c r="W1416" s="1"/>
      <c r="X1416" s="1"/>
      <c r="Y1416" s="1"/>
      <c r="Z1416" s="1"/>
      <c r="AA1416" s="1">
        <v>0</v>
      </c>
      <c r="AB1416" s="1"/>
      <c r="AC1416" s="1"/>
      <c r="AD1416" s="1"/>
      <c r="AI1416" t="str">
        <f t="shared" si="519"/>
        <v>Halifax</v>
      </c>
      <c r="AJ1416" t="s">
        <v>2523</v>
      </c>
      <c r="AK1416" s="148">
        <v>1</v>
      </c>
      <c r="AL1416" s="7"/>
      <c r="AN1416" s="91">
        <v>50</v>
      </c>
      <c r="AO1416" s="93">
        <v>25</v>
      </c>
      <c r="AP1416" s="93">
        <v>40</v>
      </c>
      <c r="AQ1416" s="100">
        <v>31150</v>
      </c>
      <c r="AR1416" s="100">
        <f t="shared" si="531"/>
        <v>50025</v>
      </c>
      <c r="AS1416" s="9" t="s">
        <v>1753</v>
      </c>
      <c r="AT1416" s="103">
        <f t="shared" si="532"/>
        <v>5031150</v>
      </c>
      <c r="AW1416">
        <v>39.799999999999997</v>
      </c>
      <c r="AX1416">
        <v>0.05</v>
      </c>
      <c r="AY1416">
        <v>39.75</v>
      </c>
      <c r="BA1416" s="7">
        <f t="shared" si="534"/>
        <v>0</v>
      </c>
      <c r="BB1416" s="7">
        <f t="shared" si="535"/>
        <v>0</v>
      </c>
      <c r="BC1416" s="7">
        <f t="shared" si="536"/>
        <v>1</v>
      </c>
      <c r="BD1416" s="7">
        <f t="shared" si="537"/>
        <v>0</v>
      </c>
      <c r="BE1416" s="7">
        <f t="shared" si="538"/>
        <v>0</v>
      </c>
      <c r="BF1416" s="107">
        <f t="shared" si="539"/>
        <v>0</v>
      </c>
      <c r="BG1416" s="107">
        <f t="shared" si="540"/>
        <v>0</v>
      </c>
      <c r="BH1416" s="107">
        <f t="shared" si="541"/>
        <v>0.40200000000000002</v>
      </c>
      <c r="BI1416" s="107">
        <f t="shared" si="542"/>
        <v>0</v>
      </c>
      <c r="BJ1416" s="107">
        <f t="shared" si="543"/>
        <v>0</v>
      </c>
      <c r="BK1416" s="151">
        <f t="shared" si="544"/>
        <v>0</v>
      </c>
    </row>
    <row r="1417" spans="1:63" hidden="1" outlineLevel="1">
      <c r="A1417" t="s">
        <v>703</v>
      </c>
      <c r="B1417" s="9" t="s">
        <v>3039</v>
      </c>
      <c r="C1417" s="1">
        <f t="shared" si="520"/>
        <v>16</v>
      </c>
      <c r="D1417" s="7">
        <f t="shared" si="521"/>
        <v>5</v>
      </c>
      <c r="E1417" s="7">
        <f t="shared" si="522"/>
        <v>3</v>
      </c>
      <c r="F1417" s="7">
        <f t="shared" si="523"/>
        <v>4</v>
      </c>
      <c r="G1417" s="7">
        <f t="shared" si="533"/>
        <v>1</v>
      </c>
      <c r="H1417" s="48">
        <f t="shared" si="524"/>
        <v>1</v>
      </c>
      <c r="I1417" s="163">
        <f t="shared" si="525"/>
        <v>6.25E-2</v>
      </c>
      <c r="J1417" s="8"/>
      <c r="K1417" s="2">
        <f t="shared" si="526"/>
        <v>0</v>
      </c>
      <c r="L1417" s="2">
        <f t="shared" si="527"/>
        <v>0.25</v>
      </c>
      <c r="M1417" s="2">
        <f t="shared" si="528"/>
        <v>6.25E-2</v>
      </c>
      <c r="N1417" s="2">
        <f t="shared" si="529"/>
        <v>0.375</v>
      </c>
      <c r="O1417" s="2">
        <f t="shared" si="530"/>
        <v>0.3125</v>
      </c>
      <c r="P1417" s="1">
        <v>0</v>
      </c>
      <c r="Q1417" s="1">
        <v>4</v>
      </c>
      <c r="R1417" s="1">
        <v>1</v>
      </c>
      <c r="S1417" s="1">
        <v>6</v>
      </c>
      <c r="T1417" s="1">
        <v>5</v>
      </c>
      <c r="U1417" s="1">
        <v>0</v>
      </c>
      <c r="V1417" s="1"/>
      <c r="W1417" s="1"/>
      <c r="X1417" s="1"/>
      <c r="Y1417" s="1"/>
      <c r="Z1417" s="1"/>
      <c r="AA1417" s="1">
        <v>0</v>
      </c>
      <c r="AB1417" s="1"/>
      <c r="AC1417" s="1"/>
      <c r="AD1417" s="1"/>
      <c r="AI1417" t="str">
        <f t="shared" si="519"/>
        <v>Hancock</v>
      </c>
      <c r="AJ1417" t="s">
        <v>1874</v>
      </c>
      <c r="AK1417" s="148">
        <v>1</v>
      </c>
      <c r="AL1417" s="7"/>
      <c r="AN1417" s="91">
        <v>50</v>
      </c>
      <c r="AO1417" s="93">
        <v>1</v>
      </c>
      <c r="AP1417" s="93">
        <v>40</v>
      </c>
      <c r="AQ1417" s="100">
        <v>31525</v>
      </c>
      <c r="AR1417" s="100">
        <f t="shared" si="531"/>
        <v>50001</v>
      </c>
      <c r="AS1417" s="9" t="s">
        <v>1753</v>
      </c>
      <c r="AT1417" s="103">
        <f t="shared" si="532"/>
        <v>5031525</v>
      </c>
      <c r="AW1417">
        <v>38.46</v>
      </c>
      <c r="AX1417">
        <v>0.02</v>
      </c>
      <c r="AY1417">
        <v>38.44</v>
      </c>
      <c r="BA1417" s="7">
        <f t="shared" si="534"/>
        <v>0</v>
      </c>
      <c r="BB1417" s="7">
        <f t="shared" si="535"/>
        <v>0</v>
      </c>
      <c r="BC1417" s="7">
        <f t="shared" si="536"/>
        <v>0</v>
      </c>
      <c r="BD1417" s="7">
        <f t="shared" si="537"/>
        <v>1</v>
      </c>
      <c r="BE1417" s="7">
        <f t="shared" si="538"/>
        <v>0</v>
      </c>
      <c r="BF1417" s="107">
        <f t="shared" si="539"/>
        <v>0</v>
      </c>
      <c r="BG1417" s="107">
        <f t="shared" si="540"/>
        <v>0</v>
      </c>
      <c r="BH1417" s="107">
        <f t="shared" si="541"/>
        <v>0</v>
      </c>
      <c r="BI1417" s="107">
        <f t="shared" si="542"/>
        <v>0.375</v>
      </c>
      <c r="BJ1417" s="107">
        <f t="shared" si="543"/>
        <v>0</v>
      </c>
      <c r="BK1417" s="151">
        <f t="shared" si="544"/>
        <v>0</v>
      </c>
    </row>
    <row r="1418" spans="1:63" hidden="1" outlineLevel="1">
      <c r="A1418" t="s">
        <v>2805</v>
      </c>
      <c r="B1418" s="9" t="s">
        <v>3039</v>
      </c>
      <c r="C1418" s="1">
        <f t="shared" si="520"/>
        <v>281</v>
      </c>
      <c r="D1418" s="7">
        <f t="shared" si="521"/>
        <v>5</v>
      </c>
      <c r="E1418" s="7">
        <f t="shared" si="522"/>
        <v>4</v>
      </c>
      <c r="F1418" s="7">
        <f t="shared" si="523"/>
        <v>1</v>
      </c>
      <c r="G1418" s="7">
        <f t="shared" si="533"/>
        <v>2</v>
      </c>
      <c r="H1418" s="48">
        <f t="shared" si="524"/>
        <v>18</v>
      </c>
      <c r="I1418" s="163">
        <f t="shared" si="525"/>
        <v>6.4056939501779361E-2</v>
      </c>
      <c r="J1418" s="8"/>
      <c r="K1418" s="2">
        <f t="shared" si="526"/>
        <v>1.7793594306049824E-2</v>
      </c>
      <c r="L1418" s="2">
        <f t="shared" si="527"/>
        <v>9.9644128113879002E-2</v>
      </c>
      <c r="M1418" s="2">
        <f t="shared" si="528"/>
        <v>0.35231316725978645</v>
      </c>
      <c r="N1418" s="2">
        <f t="shared" si="529"/>
        <v>0.28825622775800713</v>
      </c>
      <c r="O1418" s="2">
        <f t="shared" si="530"/>
        <v>0.24199288256227752</v>
      </c>
      <c r="P1418" s="1">
        <v>5</v>
      </c>
      <c r="Q1418" s="1">
        <v>28</v>
      </c>
      <c r="R1418" s="1">
        <v>99</v>
      </c>
      <c r="S1418" s="1">
        <v>81</v>
      </c>
      <c r="T1418" s="1">
        <v>65</v>
      </c>
      <c r="U1418" s="1">
        <v>2</v>
      </c>
      <c r="V1418" s="1"/>
      <c r="W1418" s="1"/>
      <c r="X1418" s="1"/>
      <c r="Y1418" s="1"/>
      <c r="Z1418" s="1"/>
      <c r="AA1418" s="1">
        <v>1</v>
      </c>
      <c r="AB1418" s="1"/>
      <c r="AC1418" s="1"/>
      <c r="AD1418" s="1"/>
      <c r="AI1418" t="str">
        <f t="shared" si="519"/>
        <v>Hardwick</v>
      </c>
      <c r="AJ1418" t="s">
        <v>1850</v>
      </c>
      <c r="AK1418" s="148">
        <v>1</v>
      </c>
      <c r="AL1418" s="7"/>
      <c r="AN1418" s="91">
        <v>50</v>
      </c>
      <c r="AO1418" s="93">
        <v>5</v>
      </c>
      <c r="AP1418" s="93">
        <v>25</v>
      </c>
      <c r="AQ1418" s="100">
        <v>31825</v>
      </c>
      <c r="AR1418" s="100">
        <f t="shared" si="531"/>
        <v>50005</v>
      </c>
      <c r="AS1418" s="9" t="s">
        <v>1753</v>
      </c>
      <c r="AT1418" s="103">
        <f t="shared" si="532"/>
        <v>5031825</v>
      </c>
      <c r="AW1418">
        <v>38.89</v>
      </c>
      <c r="AX1418">
        <v>0.36</v>
      </c>
      <c r="AY1418">
        <v>38.53</v>
      </c>
      <c r="BA1418" s="7">
        <f t="shared" si="534"/>
        <v>0</v>
      </c>
      <c r="BB1418" s="7">
        <f t="shared" si="535"/>
        <v>0</v>
      </c>
      <c r="BC1418" s="7">
        <f t="shared" si="536"/>
        <v>1</v>
      </c>
      <c r="BD1418" s="7">
        <f t="shared" si="537"/>
        <v>0</v>
      </c>
      <c r="BE1418" s="7">
        <f t="shared" si="538"/>
        <v>0</v>
      </c>
      <c r="BF1418" s="107">
        <f t="shared" si="539"/>
        <v>0</v>
      </c>
      <c r="BG1418" s="107">
        <f t="shared" si="540"/>
        <v>0</v>
      </c>
      <c r="BH1418" s="107">
        <f t="shared" si="541"/>
        <v>0.35199999999999998</v>
      </c>
      <c r="BI1418" s="107">
        <f t="shared" si="542"/>
        <v>0</v>
      </c>
      <c r="BJ1418" s="107">
        <f t="shared" si="543"/>
        <v>0</v>
      </c>
      <c r="BK1418" s="151">
        <f t="shared" si="544"/>
        <v>0</v>
      </c>
    </row>
    <row r="1419" spans="1:63" hidden="1" outlineLevel="1">
      <c r="A1419" t="s">
        <v>1605</v>
      </c>
      <c r="B1419" s="9" t="s">
        <v>3039</v>
      </c>
      <c r="C1419" s="1">
        <f t="shared" si="520"/>
        <v>1003</v>
      </c>
      <c r="D1419" s="7">
        <f t="shared" si="521"/>
        <v>5</v>
      </c>
      <c r="E1419" s="7">
        <f t="shared" si="522"/>
        <v>4</v>
      </c>
      <c r="F1419" s="7">
        <f t="shared" si="523"/>
        <v>1</v>
      </c>
      <c r="G1419" s="7">
        <f t="shared" si="533"/>
        <v>2</v>
      </c>
      <c r="H1419" s="48">
        <f t="shared" si="524"/>
        <v>164</v>
      </c>
      <c r="I1419" s="163">
        <f t="shared" si="525"/>
        <v>0.16350947158524426</v>
      </c>
      <c r="J1419" s="8"/>
      <c r="K1419" s="2">
        <f t="shared" si="526"/>
        <v>2.2931206380857428E-2</v>
      </c>
      <c r="L1419" s="2">
        <f t="shared" si="527"/>
        <v>5.8823529411764705E-2</v>
      </c>
      <c r="M1419" s="2">
        <f t="shared" si="528"/>
        <v>0.43968095712861416</v>
      </c>
      <c r="N1419" s="2">
        <f t="shared" si="529"/>
        <v>0.2761714855433699</v>
      </c>
      <c r="O1419" s="2">
        <f t="shared" si="530"/>
        <v>0.20239282153539379</v>
      </c>
      <c r="P1419" s="1">
        <v>23</v>
      </c>
      <c r="Q1419" s="1">
        <v>59</v>
      </c>
      <c r="R1419" s="1">
        <v>441</v>
      </c>
      <c r="S1419" s="1">
        <v>277</v>
      </c>
      <c r="T1419" s="1">
        <v>190</v>
      </c>
      <c r="U1419" s="1">
        <v>9</v>
      </c>
      <c r="V1419" s="1"/>
      <c r="W1419" s="1"/>
      <c r="X1419" s="1"/>
      <c r="Y1419" s="1"/>
      <c r="Z1419" s="1"/>
      <c r="AA1419" s="1">
        <v>4</v>
      </c>
      <c r="AB1419" s="1"/>
      <c r="AC1419" s="1"/>
      <c r="AD1419" s="1"/>
      <c r="AI1419" t="str">
        <f t="shared" si="519"/>
        <v>Hartford</v>
      </c>
      <c r="AJ1419" t="s">
        <v>1890</v>
      </c>
      <c r="AK1419" s="148">
        <v>1</v>
      </c>
      <c r="AL1419" s="7"/>
      <c r="AN1419" s="91">
        <v>50</v>
      </c>
      <c r="AO1419" s="93">
        <v>27</v>
      </c>
      <c r="AP1419" s="93">
        <v>40</v>
      </c>
      <c r="AQ1419" s="100">
        <v>32275</v>
      </c>
      <c r="AR1419" s="100">
        <f t="shared" si="531"/>
        <v>50027</v>
      </c>
      <c r="AS1419" s="9" t="s">
        <v>1753</v>
      </c>
      <c r="AT1419" s="103">
        <f t="shared" si="532"/>
        <v>5032275</v>
      </c>
      <c r="AW1419">
        <v>45.9</v>
      </c>
      <c r="AX1419">
        <v>0.75</v>
      </c>
      <c r="AY1419">
        <v>45.15</v>
      </c>
      <c r="BA1419" s="7">
        <f t="shared" si="534"/>
        <v>0</v>
      </c>
      <c r="BB1419" s="7">
        <f t="shared" si="535"/>
        <v>0</v>
      </c>
      <c r="BC1419" s="7">
        <f t="shared" si="536"/>
        <v>1</v>
      </c>
      <c r="BD1419" s="7">
        <f t="shared" si="537"/>
        <v>0</v>
      </c>
      <c r="BE1419" s="7">
        <f t="shared" si="538"/>
        <v>0</v>
      </c>
      <c r="BF1419" s="107">
        <f t="shared" si="539"/>
        <v>0</v>
      </c>
      <c r="BG1419" s="107">
        <f t="shared" si="540"/>
        <v>0</v>
      </c>
      <c r="BH1419" s="107">
        <f t="shared" si="541"/>
        <v>0.439</v>
      </c>
      <c r="BI1419" s="107">
        <f t="shared" si="542"/>
        <v>0</v>
      </c>
      <c r="BJ1419" s="107">
        <f t="shared" si="543"/>
        <v>0</v>
      </c>
      <c r="BK1419" s="151">
        <f t="shared" si="544"/>
        <v>0</v>
      </c>
    </row>
    <row r="1420" spans="1:63" hidden="1" outlineLevel="1">
      <c r="A1420" t="s">
        <v>1674</v>
      </c>
      <c r="B1420" s="9" t="s">
        <v>3039</v>
      </c>
      <c r="C1420" s="1">
        <f t="shared" si="520"/>
        <v>268</v>
      </c>
      <c r="D1420" s="7">
        <f t="shared" si="521"/>
        <v>5</v>
      </c>
      <c r="E1420" s="7">
        <f t="shared" si="522"/>
        <v>4</v>
      </c>
      <c r="F1420" s="7">
        <f t="shared" si="523"/>
        <v>1</v>
      </c>
      <c r="G1420" s="7">
        <f t="shared" si="533"/>
        <v>2</v>
      </c>
      <c r="H1420" s="48">
        <f t="shared" si="524"/>
        <v>29</v>
      </c>
      <c r="I1420" s="163">
        <f t="shared" si="525"/>
        <v>0.10820895522388059</v>
      </c>
      <c r="J1420" s="8"/>
      <c r="K1420" s="2">
        <f t="shared" si="526"/>
        <v>1.4925373134328358E-2</v>
      </c>
      <c r="L1420" s="2">
        <f t="shared" si="527"/>
        <v>0.11567164179104478</v>
      </c>
      <c r="M1420" s="2">
        <f t="shared" si="528"/>
        <v>0.37313432835820898</v>
      </c>
      <c r="N1420" s="2">
        <f t="shared" si="529"/>
        <v>0.26492537313432835</v>
      </c>
      <c r="O1420" s="2">
        <f t="shared" si="530"/>
        <v>0.23134328358208944</v>
      </c>
      <c r="P1420" s="1">
        <v>4</v>
      </c>
      <c r="Q1420" s="1">
        <v>31</v>
      </c>
      <c r="R1420" s="1">
        <v>100</v>
      </c>
      <c r="S1420" s="1">
        <v>71</v>
      </c>
      <c r="T1420" s="1">
        <v>57</v>
      </c>
      <c r="U1420" s="1">
        <v>2</v>
      </c>
      <c r="V1420" s="1"/>
      <c r="W1420" s="1"/>
      <c r="X1420" s="1"/>
      <c r="Y1420" s="1"/>
      <c r="Z1420" s="1"/>
      <c r="AA1420" s="1">
        <v>3</v>
      </c>
      <c r="AB1420" s="1"/>
      <c r="AC1420" s="1"/>
      <c r="AD1420" s="1"/>
      <c r="AI1420" t="str">
        <f t="shared" si="519"/>
        <v>Hartland</v>
      </c>
      <c r="AJ1420" t="s">
        <v>1890</v>
      </c>
      <c r="AK1420" s="148">
        <v>1</v>
      </c>
      <c r="AL1420" s="7"/>
      <c r="AN1420" s="91">
        <v>50</v>
      </c>
      <c r="AO1420" s="93">
        <v>27</v>
      </c>
      <c r="AP1420" s="93">
        <v>45</v>
      </c>
      <c r="AQ1420" s="100">
        <v>32425</v>
      </c>
      <c r="AR1420" s="100">
        <f t="shared" si="531"/>
        <v>50027</v>
      </c>
      <c r="AS1420" s="9" t="s">
        <v>1753</v>
      </c>
      <c r="AT1420" s="103">
        <f t="shared" si="532"/>
        <v>5032425</v>
      </c>
      <c r="AW1420">
        <v>45.19</v>
      </c>
      <c r="AX1420">
        <v>0.24</v>
      </c>
      <c r="AY1420">
        <v>44.96</v>
      </c>
      <c r="BA1420" s="7">
        <f t="shared" si="534"/>
        <v>0</v>
      </c>
      <c r="BB1420" s="7">
        <f t="shared" si="535"/>
        <v>0</v>
      </c>
      <c r="BC1420" s="7">
        <f t="shared" si="536"/>
        <v>1</v>
      </c>
      <c r="BD1420" s="7">
        <f t="shared" si="537"/>
        <v>0</v>
      </c>
      <c r="BE1420" s="7">
        <f t="shared" si="538"/>
        <v>0</v>
      </c>
      <c r="BF1420" s="107">
        <f t="shared" si="539"/>
        <v>0</v>
      </c>
      <c r="BG1420" s="107">
        <f t="shared" si="540"/>
        <v>0</v>
      </c>
      <c r="BH1420" s="107">
        <f t="shared" si="541"/>
        <v>0.373</v>
      </c>
      <c r="BI1420" s="107">
        <f t="shared" si="542"/>
        <v>0</v>
      </c>
      <c r="BJ1420" s="107">
        <f t="shared" si="543"/>
        <v>0</v>
      </c>
      <c r="BK1420" s="151">
        <f t="shared" si="544"/>
        <v>0</v>
      </c>
    </row>
    <row r="1421" spans="1:63" hidden="1" outlineLevel="1">
      <c r="A1421" t="s">
        <v>3194</v>
      </c>
      <c r="B1421" s="9" t="s">
        <v>3039</v>
      </c>
      <c r="C1421" s="1">
        <f t="shared" si="520"/>
        <v>248</v>
      </c>
      <c r="D1421" s="7">
        <f t="shared" si="521"/>
        <v>5</v>
      </c>
      <c r="E1421" s="7">
        <f t="shared" si="522"/>
        <v>4</v>
      </c>
      <c r="F1421" s="7">
        <f t="shared" si="523"/>
        <v>2</v>
      </c>
      <c r="G1421" s="7">
        <f t="shared" si="533"/>
        <v>3</v>
      </c>
      <c r="H1421" s="48">
        <f t="shared" si="524"/>
        <v>7</v>
      </c>
      <c r="I1421" s="163">
        <f t="shared" si="525"/>
        <v>2.8225806451612902E-2</v>
      </c>
      <c r="J1421" s="8"/>
      <c r="K1421" s="2">
        <f t="shared" si="526"/>
        <v>1.6129032258064516E-2</v>
      </c>
      <c r="L1421" s="2">
        <f t="shared" si="527"/>
        <v>0.12903225806451613</v>
      </c>
      <c r="M1421" s="2">
        <f t="shared" si="528"/>
        <v>0.29838709677419356</v>
      </c>
      <c r="N1421" s="2">
        <f t="shared" si="529"/>
        <v>0.21370967741935484</v>
      </c>
      <c r="O1421" s="2">
        <f t="shared" si="530"/>
        <v>0.34274193548387089</v>
      </c>
      <c r="P1421" s="1">
        <v>4</v>
      </c>
      <c r="Q1421" s="1">
        <v>32</v>
      </c>
      <c r="R1421" s="1">
        <v>74</v>
      </c>
      <c r="S1421" s="1">
        <v>53</v>
      </c>
      <c r="T1421" s="1">
        <v>81</v>
      </c>
      <c r="U1421" s="1">
        <v>4</v>
      </c>
      <c r="V1421" s="1"/>
      <c r="W1421" s="1"/>
      <c r="X1421" s="1"/>
      <c r="Y1421" s="1"/>
      <c r="Z1421" s="1"/>
      <c r="AA1421" s="1">
        <v>0</v>
      </c>
      <c r="AB1421" s="1"/>
      <c r="AC1421" s="1"/>
      <c r="AD1421" s="1"/>
      <c r="AI1421" t="str">
        <f t="shared" si="519"/>
        <v>Highgate</v>
      </c>
      <c r="AJ1421" t="s">
        <v>2477</v>
      </c>
      <c r="AK1421" s="148">
        <v>1</v>
      </c>
      <c r="AL1421" s="7"/>
      <c r="AN1421" s="91">
        <v>50</v>
      </c>
      <c r="AO1421" s="93">
        <v>11</v>
      </c>
      <c r="AP1421" s="93">
        <v>50</v>
      </c>
      <c r="AQ1421" s="100">
        <v>33025</v>
      </c>
      <c r="AR1421" s="100">
        <f t="shared" si="531"/>
        <v>50011</v>
      </c>
      <c r="AS1421" s="9" t="s">
        <v>1753</v>
      </c>
      <c r="AT1421" s="103">
        <f t="shared" si="532"/>
        <v>5033025</v>
      </c>
      <c r="AW1421">
        <v>59.89</v>
      </c>
      <c r="AX1421">
        <v>8.74</v>
      </c>
      <c r="AY1421">
        <v>51.14</v>
      </c>
      <c r="BA1421" s="7">
        <f t="shared" si="534"/>
        <v>0</v>
      </c>
      <c r="BB1421" s="7">
        <f t="shared" si="535"/>
        <v>0</v>
      </c>
      <c r="BC1421" s="7">
        <f t="shared" si="536"/>
        <v>0</v>
      </c>
      <c r="BD1421" s="7">
        <f t="shared" si="537"/>
        <v>0</v>
      </c>
      <c r="BE1421" s="7">
        <f t="shared" si="538"/>
        <v>1</v>
      </c>
      <c r="BF1421" s="107">
        <f t="shared" si="539"/>
        <v>0</v>
      </c>
      <c r="BG1421" s="107">
        <f t="shared" si="540"/>
        <v>0</v>
      </c>
      <c r="BH1421" s="107">
        <f t="shared" si="541"/>
        <v>0</v>
      </c>
      <c r="BI1421" s="107">
        <f t="shared" si="542"/>
        <v>0</v>
      </c>
      <c r="BJ1421" s="107">
        <f t="shared" si="543"/>
        <v>0.34200000000000003</v>
      </c>
      <c r="BK1421" s="151">
        <f t="shared" si="544"/>
        <v>0</v>
      </c>
    </row>
    <row r="1422" spans="1:63" hidden="1" outlineLevel="1">
      <c r="A1422" t="s">
        <v>2423</v>
      </c>
      <c r="B1422" s="9" t="s">
        <v>3039</v>
      </c>
      <c r="C1422" s="1">
        <f t="shared" si="520"/>
        <v>578</v>
      </c>
      <c r="D1422" s="7">
        <f t="shared" si="521"/>
        <v>5</v>
      </c>
      <c r="E1422" s="7">
        <f t="shared" si="522"/>
        <v>4</v>
      </c>
      <c r="F1422" s="7">
        <f t="shared" si="523"/>
        <v>1</v>
      </c>
      <c r="G1422" s="7">
        <f t="shared" si="533"/>
        <v>2</v>
      </c>
      <c r="H1422" s="48">
        <f t="shared" si="524"/>
        <v>20</v>
      </c>
      <c r="I1422" s="163">
        <f t="shared" si="525"/>
        <v>3.4602076124567477E-2</v>
      </c>
      <c r="J1422" s="8"/>
      <c r="K1422" s="2">
        <f t="shared" si="526"/>
        <v>2.2491349480968859E-2</v>
      </c>
      <c r="L1422" s="2">
        <f t="shared" si="527"/>
        <v>7.4394463667820071E-2</v>
      </c>
      <c r="M1422" s="2">
        <f t="shared" si="528"/>
        <v>0.34083044982698962</v>
      </c>
      <c r="N1422" s="2">
        <f t="shared" si="529"/>
        <v>0.30622837370242212</v>
      </c>
      <c r="O1422" s="2">
        <f t="shared" si="530"/>
        <v>0.25605536332179929</v>
      </c>
      <c r="P1422" s="1">
        <v>13</v>
      </c>
      <c r="Q1422" s="1">
        <v>43</v>
      </c>
      <c r="R1422" s="1">
        <v>197</v>
      </c>
      <c r="S1422" s="1">
        <v>177</v>
      </c>
      <c r="T1422" s="1">
        <v>139</v>
      </c>
      <c r="U1422" s="1">
        <v>7</v>
      </c>
      <c r="V1422" s="1"/>
      <c r="W1422" s="1"/>
      <c r="X1422" s="1"/>
      <c r="Y1422" s="1"/>
      <c r="Z1422" s="1"/>
      <c r="AA1422" s="1">
        <v>2</v>
      </c>
      <c r="AB1422" s="1"/>
      <c r="AC1422" s="1"/>
      <c r="AD1422" s="1"/>
      <c r="AI1422" t="str">
        <f t="shared" si="519"/>
        <v>Hinesburg</v>
      </c>
      <c r="AJ1422" t="s">
        <v>1896</v>
      </c>
      <c r="AK1422" s="148">
        <v>1</v>
      </c>
      <c r="AL1422" s="7"/>
      <c r="AN1422" s="91">
        <v>50</v>
      </c>
      <c r="AO1422" s="93">
        <v>7</v>
      </c>
      <c r="AP1422" s="93">
        <v>35</v>
      </c>
      <c r="AQ1422" s="100">
        <v>33475</v>
      </c>
      <c r="AR1422" s="100">
        <f t="shared" si="531"/>
        <v>50007</v>
      </c>
      <c r="AS1422" s="9" t="s">
        <v>1753</v>
      </c>
      <c r="AT1422" s="103">
        <f t="shared" si="532"/>
        <v>5033475</v>
      </c>
      <c r="AW1422">
        <v>40.119999999999997</v>
      </c>
      <c r="AX1422">
        <v>0.3</v>
      </c>
      <c r="AY1422">
        <v>39.81</v>
      </c>
      <c r="BA1422" s="7">
        <f t="shared" si="534"/>
        <v>0</v>
      </c>
      <c r="BB1422" s="7">
        <f t="shared" si="535"/>
        <v>0</v>
      </c>
      <c r="BC1422" s="7">
        <f t="shared" si="536"/>
        <v>1</v>
      </c>
      <c r="BD1422" s="7">
        <f t="shared" si="537"/>
        <v>0</v>
      </c>
      <c r="BE1422" s="7">
        <f t="shared" si="538"/>
        <v>0</v>
      </c>
      <c r="BF1422" s="107">
        <f t="shared" si="539"/>
        <v>0</v>
      </c>
      <c r="BG1422" s="107">
        <f t="shared" si="540"/>
        <v>0</v>
      </c>
      <c r="BH1422" s="107">
        <f t="shared" si="541"/>
        <v>0.34</v>
      </c>
      <c r="BI1422" s="107">
        <f t="shared" si="542"/>
        <v>0</v>
      </c>
      <c r="BJ1422" s="107">
        <f t="shared" si="543"/>
        <v>0</v>
      </c>
      <c r="BK1422" s="151">
        <f t="shared" si="544"/>
        <v>0</v>
      </c>
    </row>
    <row r="1423" spans="1:63" hidden="1" outlineLevel="1">
      <c r="A1423" t="s">
        <v>2819</v>
      </c>
      <c r="B1423" s="9" t="s">
        <v>3039</v>
      </c>
      <c r="C1423" s="1">
        <f t="shared" si="520"/>
        <v>68</v>
      </c>
      <c r="D1423" s="7">
        <f t="shared" si="521"/>
        <v>6</v>
      </c>
      <c r="E1423" s="7">
        <f t="shared" si="522"/>
        <v>4</v>
      </c>
      <c r="F1423" s="7">
        <f t="shared" si="523"/>
        <v>3</v>
      </c>
      <c r="G1423" s="7">
        <f t="shared" si="533"/>
        <v>1</v>
      </c>
      <c r="H1423" s="48">
        <f t="shared" si="524"/>
        <v>2</v>
      </c>
      <c r="I1423" s="163">
        <f t="shared" si="525"/>
        <v>2.9411764705882353E-2</v>
      </c>
      <c r="J1423" s="8"/>
      <c r="K1423" s="2">
        <f t="shared" si="526"/>
        <v>0</v>
      </c>
      <c r="L1423" s="2">
        <f t="shared" si="527"/>
        <v>0.11764705882352941</v>
      </c>
      <c r="M1423" s="2">
        <f t="shared" si="528"/>
        <v>0.26470588235294118</v>
      </c>
      <c r="N1423" s="2">
        <f t="shared" si="529"/>
        <v>0.30882352941176472</v>
      </c>
      <c r="O1423" s="2">
        <f t="shared" si="530"/>
        <v>0.30882352941176472</v>
      </c>
      <c r="P1423" s="1">
        <v>0</v>
      </c>
      <c r="Q1423" s="1">
        <v>8</v>
      </c>
      <c r="R1423" s="1">
        <v>18</v>
      </c>
      <c r="S1423" s="1">
        <v>21</v>
      </c>
      <c r="T1423" s="1">
        <v>19</v>
      </c>
      <c r="U1423" s="1">
        <v>2</v>
      </c>
      <c r="V1423" s="1"/>
      <c r="W1423" s="1"/>
      <c r="X1423" s="1"/>
      <c r="Y1423" s="1"/>
      <c r="Z1423" s="1"/>
      <c r="AA1423" s="1">
        <v>0</v>
      </c>
      <c r="AB1423" s="1"/>
      <c r="AC1423" s="1"/>
      <c r="AD1423" s="1"/>
      <c r="AI1423" t="str">
        <f t="shared" si="519"/>
        <v>Holland</v>
      </c>
      <c r="AJ1423" t="s">
        <v>2223</v>
      </c>
      <c r="AK1423" s="148">
        <v>1</v>
      </c>
      <c r="AL1423" s="7"/>
      <c r="AN1423" s="91">
        <v>50</v>
      </c>
      <c r="AO1423" s="93">
        <v>19</v>
      </c>
      <c r="AP1423" s="93">
        <v>50</v>
      </c>
      <c r="AQ1423" s="100">
        <v>33775</v>
      </c>
      <c r="AR1423" s="100">
        <f t="shared" si="531"/>
        <v>50019</v>
      </c>
      <c r="AS1423" s="9" t="s">
        <v>1753</v>
      </c>
      <c r="AT1423" s="103">
        <f t="shared" si="532"/>
        <v>5033775</v>
      </c>
      <c r="AW1423">
        <v>38.229999999999997</v>
      </c>
      <c r="AX1423">
        <v>0.63</v>
      </c>
      <c r="AY1423">
        <v>37.6</v>
      </c>
      <c r="BA1423" s="7">
        <f t="shared" si="534"/>
        <v>0</v>
      </c>
      <c r="BB1423" s="7">
        <f t="shared" si="535"/>
        <v>0</v>
      </c>
      <c r="BC1423" s="7">
        <f t="shared" si="536"/>
        <v>0</v>
      </c>
      <c r="BD1423" s="7">
        <f t="shared" si="537"/>
        <v>1</v>
      </c>
      <c r="BE1423" s="7">
        <f t="shared" si="538"/>
        <v>0</v>
      </c>
      <c r="BF1423" s="107">
        <f t="shared" si="539"/>
        <v>0</v>
      </c>
      <c r="BG1423" s="107">
        <f t="shared" si="540"/>
        <v>0</v>
      </c>
      <c r="BH1423" s="107">
        <f t="shared" si="541"/>
        <v>0</v>
      </c>
      <c r="BI1423" s="107">
        <f t="shared" si="542"/>
        <v>0.308</v>
      </c>
      <c r="BJ1423" s="107">
        <f t="shared" si="543"/>
        <v>0</v>
      </c>
      <c r="BK1423" s="151">
        <f t="shared" si="544"/>
        <v>0</v>
      </c>
    </row>
    <row r="1424" spans="1:63" hidden="1" outlineLevel="1">
      <c r="A1424" t="s">
        <v>2519</v>
      </c>
      <c r="B1424" s="9" t="s">
        <v>3039</v>
      </c>
      <c r="C1424" s="1">
        <f t="shared" si="520"/>
        <v>134</v>
      </c>
      <c r="D1424" s="7">
        <f t="shared" si="521"/>
        <v>5</v>
      </c>
      <c r="E1424" s="7">
        <f t="shared" si="522"/>
        <v>4</v>
      </c>
      <c r="F1424" s="7">
        <f t="shared" si="523"/>
        <v>1</v>
      </c>
      <c r="G1424" s="7">
        <f t="shared" si="533"/>
        <v>3</v>
      </c>
      <c r="H1424" s="48">
        <f t="shared" si="524"/>
        <v>27</v>
      </c>
      <c r="I1424" s="163">
        <f t="shared" si="525"/>
        <v>0.20149253731343283</v>
      </c>
      <c r="J1424" s="8"/>
      <c r="K1424" s="2">
        <f t="shared" si="526"/>
        <v>2.2388059701492536E-2</v>
      </c>
      <c r="L1424" s="2">
        <f t="shared" si="527"/>
        <v>0.1417910447761194</v>
      </c>
      <c r="M1424" s="2">
        <f t="shared" si="528"/>
        <v>0.41044776119402987</v>
      </c>
      <c r="N1424" s="2">
        <f t="shared" si="529"/>
        <v>0.17910447761194029</v>
      </c>
      <c r="O1424" s="2">
        <f t="shared" si="530"/>
        <v>0.24626865671641798</v>
      </c>
      <c r="P1424" s="1">
        <v>3</v>
      </c>
      <c r="Q1424" s="1">
        <v>19</v>
      </c>
      <c r="R1424" s="1">
        <v>55</v>
      </c>
      <c r="S1424" s="1">
        <v>24</v>
      </c>
      <c r="T1424" s="1">
        <v>28</v>
      </c>
      <c r="U1424" s="1">
        <v>3</v>
      </c>
      <c r="V1424" s="1"/>
      <c r="W1424" s="1"/>
      <c r="X1424" s="1"/>
      <c r="Y1424" s="1"/>
      <c r="Z1424" s="1"/>
      <c r="AA1424" s="1">
        <v>2</v>
      </c>
      <c r="AB1424" s="1"/>
      <c r="AC1424" s="1"/>
      <c r="AD1424" s="1"/>
      <c r="AI1424" t="str">
        <f t="shared" si="519"/>
        <v>Hubbardton</v>
      </c>
      <c r="AJ1424" t="s">
        <v>848</v>
      </c>
      <c r="AK1424" s="148">
        <v>1</v>
      </c>
      <c r="AL1424" s="7"/>
      <c r="AN1424" s="91">
        <v>50</v>
      </c>
      <c r="AO1424" s="93">
        <v>21</v>
      </c>
      <c r="AP1424" s="93">
        <v>40</v>
      </c>
      <c r="AQ1424" s="100">
        <v>34450</v>
      </c>
      <c r="AR1424" s="100">
        <f t="shared" si="531"/>
        <v>50021</v>
      </c>
      <c r="AS1424" s="9" t="s">
        <v>1753</v>
      </c>
      <c r="AT1424" s="103">
        <f t="shared" si="532"/>
        <v>5034450</v>
      </c>
      <c r="AW1424">
        <v>28.85</v>
      </c>
      <c r="AX1424">
        <v>1.33</v>
      </c>
      <c r="AY1424">
        <v>27.52</v>
      </c>
      <c r="BA1424" s="7">
        <f t="shared" si="534"/>
        <v>0</v>
      </c>
      <c r="BB1424" s="7">
        <f t="shared" si="535"/>
        <v>0</v>
      </c>
      <c r="BC1424" s="7">
        <f t="shared" si="536"/>
        <v>1</v>
      </c>
      <c r="BD1424" s="7">
        <f t="shared" si="537"/>
        <v>0</v>
      </c>
      <c r="BE1424" s="7">
        <f t="shared" si="538"/>
        <v>0</v>
      </c>
      <c r="BF1424" s="107">
        <f t="shared" si="539"/>
        <v>0</v>
      </c>
      <c r="BG1424" s="107">
        <f t="shared" si="540"/>
        <v>0</v>
      </c>
      <c r="BH1424" s="107">
        <f t="shared" si="541"/>
        <v>0.41</v>
      </c>
      <c r="BI1424" s="107">
        <f t="shared" si="542"/>
        <v>0</v>
      </c>
      <c r="BJ1424" s="107">
        <f t="shared" si="543"/>
        <v>0</v>
      </c>
      <c r="BK1424" s="151">
        <f t="shared" si="544"/>
        <v>0</v>
      </c>
    </row>
    <row r="1425" spans="1:63" hidden="1" outlineLevel="1">
      <c r="A1425" t="s">
        <v>2398</v>
      </c>
      <c r="B1425" s="9" t="s">
        <v>3039</v>
      </c>
      <c r="C1425" s="1">
        <f t="shared" si="520"/>
        <v>154</v>
      </c>
      <c r="D1425" s="7">
        <f t="shared" si="521"/>
        <v>5</v>
      </c>
      <c r="E1425" s="7">
        <f t="shared" si="522"/>
        <v>4</v>
      </c>
      <c r="F1425" s="7">
        <f t="shared" si="523"/>
        <v>2</v>
      </c>
      <c r="G1425" s="7">
        <f t="shared" si="533"/>
        <v>1</v>
      </c>
      <c r="H1425" s="48">
        <f t="shared" si="524"/>
        <v>5</v>
      </c>
      <c r="I1425" s="163">
        <f t="shared" si="525"/>
        <v>3.2467532467532464E-2</v>
      </c>
      <c r="J1425" s="8"/>
      <c r="K1425" s="2">
        <f t="shared" si="526"/>
        <v>4.5454545454545456E-2</v>
      </c>
      <c r="L1425" s="2">
        <f t="shared" si="527"/>
        <v>9.7402597402597407E-2</v>
      </c>
      <c r="M1425" s="2">
        <f t="shared" si="528"/>
        <v>0.29870129870129869</v>
      </c>
      <c r="N1425" s="2">
        <f t="shared" si="529"/>
        <v>0.33116883116883117</v>
      </c>
      <c r="O1425" s="2">
        <f t="shared" si="530"/>
        <v>0.22727272727272735</v>
      </c>
      <c r="P1425" s="1">
        <v>7</v>
      </c>
      <c r="Q1425" s="1">
        <v>15</v>
      </c>
      <c r="R1425" s="1">
        <v>46</v>
      </c>
      <c r="S1425" s="1">
        <v>51</v>
      </c>
      <c r="T1425" s="1">
        <v>32</v>
      </c>
      <c r="U1425" s="1">
        <v>2</v>
      </c>
      <c r="V1425" s="1"/>
      <c r="W1425" s="1"/>
      <c r="X1425" s="1"/>
      <c r="Y1425" s="1"/>
      <c r="Z1425" s="1"/>
      <c r="AA1425" s="1">
        <v>1</v>
      </c>
      <c r="AB1425" s="1"/>
      <c r="AC1425" s="1"/>
      <c r="AD1425" s="1"/>
      <c r="AI1425" t="str">
        <f t="shared" si="519"/>
        <v>Huntington</v>
      </c>
      <c r="AJ1425" t="s">
        <v>1896</v>
      </c>
      <c r="AK1425" s="148">
        <v>1</v>
      </c>
      <c r="AL1425" s="7"/>
      <c r="AN1425" s="91">
        <v>50</v>
      </c>
      <c r="AO1425" s="93">
        <v>7</v>
      </c>
      <c r="AP1425" s="93">
        <v>40</v>
      </c>
      <c r="AQ1425" s="100">
        <v>34600</v>
      </c>
      <c r="AR1425" s="100">
        <f t="shared" si="531"/>
        <v>50007</v>
      </c>
      <c r="AS1425" s="9" t="s">
        <v>1753</v>
      </c>
      <c r="AT1425" s="103">
        <f t="shared" si="532"/>
        <v>5034600</v>
      </c>
      <c r="AW1425">
        <v>38.15</v>
      </c>
      <c r="AX1425">
        <v>0.01</v>
      </c>
      <c r="AY1425">
        <v>38.14</v>
      </c>
      <c r="BA1425" s="7">
        <f t="shared" si="534"/>
        <v>0</v>
      </c>
      <c r="BB1425" s="7">
        <f t="shared" si="535"/>
        <v>0</v>
      </c>
      <c r="BC1425" s="7">
        <f t="shared" si="536"/>
        <v>0</v>
      </c>
      <c r="BD1425" s="7">
        <f t="shared" si="537"/>
        <v>1</v>
      </c>
      <c r="BE1425" s="7">
        <f t="shared" si="538"/>
        <v>0</v>
      </c>
      <c r="BF1425" s="107">
        <f t="shared" si="539"/>
        <v>0</v>
      </c>
      <c r="BG1425" s="107">
        <f t="shared" si="540"/>
        <v>0</v>
      </c>
      <c r="BH1425" s="107">
        <f t="shared" si="541"/>
        <v>0</v>
      </c>
      <c r="BI1425" s="107">
        <f t="shared" si="542"/>
        <v>0.33100000000000002</v>
      </c>
      <c r="BJ1425" s="107">
        <f t="shared" si="543"/>
        <v>0</v>
      </c>
      <c r="BK1425" s="151">
        <f t="shared" si="544"/>
        <v>0</v>
      </c>
    </row>
    <row r="1426" spans="1:63" hidden="1" outlineLevel="1">
      <c r="A1426" t="s">
        <v>3196</v>
      </c>
      <c r="B1426" s="9" t="s">
        <v>3039</v>
      </c>
      <c r="C1426" s="1">
        <f t="shared" si="520"/>
        <v>179</v>
      </c>
      <c r="D1426" s="7">
        <f t="shared" si="521"/>
        <v>5</v>
      </c>
      <c r="E1426" s="7">
        <f t="shared" si="522"/>
        <v>4</v>
      </c>
      <c r="F1426" s="7">
        <f t="shared" si="523"/>
        <v>3</v>
      </c>
      <c r="G1426" s="7">
        <f t="shared" si="533"/>
        <v>1</v>
      </c>
      <c r="H1426" s="48">
        <f t="shared" si="524"/>
        <v>1</v>
      </c>
      <c r="I1426" s="163">
        <f t="shared" si="525"/>
        <v>5.5865921787709499E-3</v>
      </c>
      <c r="J1426" s="8"/>
      <c r="K1426" s="2">
        <f t="shared" si="526"/>
        <v>1.6759776536312849E-2</v>
      </c>
      <c r="L1426" s="2">
        <f t="shared" si="527"/>
        <v>5.027932960893855E-2</v>
      </c>
      <c r="M1426" s="2">
        <f t="shared" si="528"/>
        <v>0.28491620111731841</v>
      </c>
      <c r="N1426" s="2">
        <f t="shared" si="529"/>
        <v>0.32402234636871508</v>
      </c>
      <c r="O1426" s="2">
        <f t="shared" si="530"/>
        <v>0.32402234636871508</v>
      </c>
      <c r="P1426" s="1">
        <v>3</v>
      </c>
      <c r="Q1426" s="1">
        <v>9</v>
      </c>
      <c r="R1426" s="1">
        <v>51</v>
      </c>
      <c r="S1426" s="1">
        <v>58</v>
      </c>
      <c r="T1426" s="1">
        <v>57</v>
      </c>
      <c r="U1426" s="1">
        <v>0</v>
      </c>
      <c r="V1426" s="1"/>
      <c r="W1426" s="1"/>
      <c r="X1426" s="1"/>
      <c r="Y1426" s="1"/>
      <c r="Z1426" s="1"/>
      <c r="AA1426" s="1">
        <v>1</v>
      </c>
      <c r="AB1426" s="1"/>
      <c r="AC1426" s="1"/>
      <c r="AD1426" s="1"/>
      <c r="AI1426" t="str">
        <f t="shared" si="519"/>
        <v>Hyde Park</v>
      </c>
      <c r="AJ1426" t="s">
        <v>1645</v>
      </c>
      <c r="AK1426" s="148">
        <v>1</v>
      </c>
      <c r="AL1426" s="7"/>
      <c r="AN1426" s="91">
        <v>50</v>
      </c>
      <c r="AO1426" s="93">
        <v>15</v>
      </c>
      <c r="AP1426" s="93">
        <v>25</v>
      </c>
      <c r="AQ1426" s="100">
        <v>35050</v>
      </c>
      <c r="AR1426" s="100">
        <f t="shared" si="531"/>
        <v>50015</v>
      </c>
      <c r="AS1426" s="9" t="s">
        <v>1753</v>
      </c>
      <c r="AT1426" s="103">
        <f t="shared" si="532"/>
        <v>5035050</v>
      </c>
      <c r="AW1426">
        <v>39</v>
      </c>
      <c r="AX1426">
        <v>1.1200000000000001</v>
      </c>
      <c r="AY1426">
        <v>37.880000000000003</v>
      </c>
      <c r="BA1426" s="7">
        <f t="shared" si="534"/>
        <v>0</v>
      </c>
      <c r="BB1426" s="7">
        <f t="shared" si="535"/>
        <v>0</v>
      </c>
      <c r="BC1426" s="7">
        <f t="shared" si="536"/>
        <v>0</v>
      </c>
      <c r="BD1426" s="7">
        <f t="shared" si="537"/>
        <v>1</v>
      </c>
      <c r="BE1426" s="7">
        <f t="shared" si="538"/>
        <v>0</v>
      </c>
      <c r="BF1426" s="107">
        <f t="shared" si="539"/>
        <v>0</v>
      </c>
      <c r="BG1426" s="107">
        <f t="shared" si="540"/>
        <v>0</v>
      </c>
      <c r="BH1426" s="107">
        <f t="shared" si="541"/>
        <v>0</v>
      </c>
      <c r="BI1426" s="107">
        <f t="shared" si="542"/>
        <v>0.32400000000000001</v>
      </c>
      <c r="BJ1426" s="107">
        <f t="shared" si="543"/>
        <v>0</v>
      </c>
      <c r="BK1426" s="151">
        <f t="shared" si="544"/>
        <v>0</v>
      </c>
    </row>
    <row r="1427" spans="1:63" hidden="1" outlineLevel="1">
      <c r="A1427" t="s">
        <v>2874</v>
      </c>
      <c r="B1427" s="9" t="s">
        <v>3039</v>
      </c>
      <c r="C1427" s="1">
        <f t="shared" si="520"/>
        <v>73</v>
      </c>
      <c r="D1427" s="7">
        <f t="shared" si="521"/>
        <v>5</v>
      </c>
      <c r="E1427" s="7">
        <f t="shared" si="522"/>
        <v>5</v>
      </c>
      <c r="F1427" s="7">
        <f t="shared" si="523"/>
        <v>3</v>
      </c>
      <c r="G1427" s="7">
        <f t="shared" si="533"/>
        <v>2</v>
      </c>
      <c r="H1427" s="48">
        <f t="shared" si="524"/>
        <v>2</v>
      </c>
      <c r="I1427" s="163">
        <f t="shared" si="525"/>
        <v>2.7397260273972601E-2</v>
      </c>
      <c r="J1427" s="8"/>
      <c r="K1427" s="2">
        <f t="shared" si="526"/>
        <v>1.3698630136986301E-2</v>
      </c>
      <c r="L1427" s="2">
        <f t="shared" si="527"/>
        <v>1.3698630136986301E-2</v>
      </c>
      <c r="M1427" s="2">
        <f t="shared" si="528"/>
        <v>0.24657534246575341</v>
      </c>
      <c r="N1427" s="2">
        <f t="shared" si="529"/>
        <v>0.32876712328767121</v>
      </c>
      <c r="O1427" s="2">
        <f t="shared" si="530"/>
        <v>0.39726027397260266</v>
      </c>
      <c r="P1427" s="1">
        <v>1</v>
      </c>
      <c r="Q1427" s="1">
        <v>1</v>
      </c>
      <c r="R1427" s="1">
        <v>18</v>
      </c>
      <c r="S1427" s="1">
        <v>24</v>
      </c>
      <c r="T1427" s="1">
        <v>26</v>
      </c>
      <c r="U1427" s="1">
        <v>3</v>
      </c>
      <c r="V1427" s="1"/>
      <c r="W1427" s="1"/>
      <c r="X1427" s="1"/>
      <c r="Y1427" s="1"/>
      <c r="Z1427" s="1"/>
      <c r="AA1427" s="1">
        <v>0</v>
      </c>
      <c r="AB1427" s="1"/>
      <c r="AC1427" s="1"/>
      <c r="AD1427" s="1"/>
      <c r="AI1427" t="str">
        <f t="shared" si="519"/>
        <v>Ira</v>
      </c>
      <c r="AJ1427" t="s">
        <v>848</v>
      </c>
      <c r="AK1427" s="148">
        <v>1</v>
      </c>
      <c r="AL1427" s="7"/>
      <c r="AN1427" s="91">
        <v>50</v>
      </c>
      <c r="AO1427" s="93">
        <v>21</v>
      </c>
      <c r="AP1427" s="93">
        <v>45</v>
      </c>
      <c r="AQ1427" s="100">
        <v>35425</v>
      </c>
      <c r="AR1427" s="100">
        <f t="shared" si="531"/>
        <v>50021</v>
      </c>
      <c r="AS1427" s="9" t="s">
        <v>1753</v>
      </c>
      <c r="AT1427" s="103">
        <f t="shared" si="532"/>
        <v>5035425</v>
      </c>
      <c r="AW1427">
        <v>21.32</v>
      </c>
      <c r="AX1427">
        <v>0</v>
      </c>
      <c r="AY1427">
        <v>21.32</v>
      </c>
      <c r="BA1427" s="7">
        <f t="shared" si="534"/>
        <v>0</v>
      </c>
      <c r="BB1427" s="7">
        <f t="shared" si="535"/>
        <v>0</v>
      </c>
      <c r="BC1427" s="7">
        <f t="shared" si="536"/>
        <v>0</v>
      </c>
      <c r="BD1427" s="7">
        <f t="shared" si="537"/>
        <v>0</v>
      </c>
      <c r="BE1427" s="7">
        <f t="shared" si="538"/>
        <v>1</v>
      </c>
      <c r="BF1427" s="107">
        <f t="shared" si="539"/>
        <v>0</v>
      </c>
      <c r="BG1427" s="107">
        <f t="shared" si="540"/>
        <v>0</v>
      </c>
      <c r="BH1427" s="107">
        <f t="shared" si="541"/>
        <v>0</v>
      </c>
      <c r="BI1427" s="107">
        <f t="shared" si="542"/>
        <v>0</v>
      </c>
      <c r="BJ1427" s="107">
        <f t="shared" si="543"/>
        <v>0.39700000000000002</v>
      </c>
      <c r="BK1427" s="151">
        <f t="shared" si="544"/>
        <v>0</v>
      </c>
    </row>
    <row r="1428" spans="1:63" hidden="1" outlineLevel="1">
      <c r="A1428" t="s">
        <v>2923</v>
      </c>
      <c r="B1428" s="9" t="s">
        <v>3039</v>
      </c>
      <c r="C1428" s="1">
        <f t="shared" si="520"/>
        <v>96</v>
      </c>
      <c r="D1428" s="7">
        <f t="shared" si="521"/>
        <v>5</v>
      </c>
      <c r="E1428" s="7">
        <f t="shared" si="522"/>
        <v>4</v>
      </c>
      <c r="F1428" s="7">
        <f t="shared" si="523"/>
        <v>2</v>
      </c>
      <c r="G1428" s="7">
        <f t="shared" si="533"/>
        <v>3</v>
      </c>
      <c r="H1428" s="48">
        <f t="shared" si="524"/>
        <v>5</v>
      </c>
      <c r="I1428" s="163">
        <f t="shared" si="525"/>
        <v>5.2083333333333336E-2</v>
      </c>
      <c r="J1428" s="8"/>
      <c r="K1428" s="2">
        <f t="shared" si="526"/>
        <v>0</v>
      </c>
      <c r="L1428" s="2">
        <f t="shared" si="527"/>
        <v>0.125</v>
      </c>
      <c r="M1428" s="2">
        <f t="shared" si="528"/>
        <v>0.29166666666666669</v>
      </c>
      <c r="N1428" s="2">
        <f t="shared" si="529"/>
        <v>0.23958333333333334</v>
      </c>
      <c r="O1428" s="2">
        <f t="shared" si="530"/>
        <v>0.34374999999999989</v>
      </c>
      <c r="P1428" s="1">
        <v>0</v>
      </c>
      <c r="Q1428" s="1">
        <v>12</v>
      </c>
      <c r="R1428" s="1">
        <v>28</v>
      </c>
      <c r="S1428" s="1">
        <v>23</v>
      </c>
      <c r="T1428" s="1">
        <v>33</v>
      </c>
      <c r="U1428" s="1">
        <v>0</v>
      </c>
      <c r="V1428" s="1"/>
      <c r="W1428" s="1"/>
      <c r="X1428" s="1"/>
      <c r="Y1428" s="1"/>
      <c r="Z1428" s="1"/>
      <c r="AA1428" s="1">
        <v>0</v>
      </c>
      <c r="AB1428" s="1"/>
      <c r="AC1428" s="1"/>
      <c r="AD1428" s="1"/>
      <c r="AI1428" t="str">
        <f t="shared" si="519"/>
        <v>Irasburg</v>
      </c>
      <c r="AJ1428" t="s">
        <v>2223</v>
      </c>
      <c r="AK1428" s="148">
        <v>1</v>
      </c>
      <c r="AL1428" s="7"/>
      <c r="AN1428" s="91">
        <v>50</v>
      </c>
      <c r="AO1428" s="93">
        <v>19</v>
      </c>
      <c r="AP1428" s="93">
        <v>55</v>
      </c>
      <c r="AQ1428" s="100">
        <v>35575</v>
      </c>
      <c r="AR1428" s="100">
        <f t="shared" si="531"/>
        <v>50019</v>
      </c>
      <c r="AS1428" s="9" t="s">
        <v>1753</v>
      </c>
      <c r="AT1428" s="103">
        <f t="shared" si="532"/>
        <v>5035575</v>
      </c>
      <c r="AW1428">
        <v>40.590000000000003</v>
      </c>
      <c r="AX1428">
        <v>0.06</v>
      </c>
      <c r="AY1428">
        <v>40.53</v>
      </c>
      <c r="BA1428" s="7">
        <f t="shared" si="534"/>
        <v>0</v>
      </c>
      <c r="BB1428" s="7">
        <f t="shared" si="535"/>
        <v>0</v>
      </c>
      <c r="BC1428" s="7">
        <f t="shared" si="536"/>
        <v>0</v>
      </c>
      <c r="BD1428" s="7">
        <f t="shared" si="537"/>
        <v>0</v>
      </c>
      <c r="BE1428" s="7">
        <f t="shared" si="538"/>
        <v>1</v>
      </c>
      <c r="BF1428" s="107">
        <f t="shared" si="539"/>
        <v>0</v>
      </c>
      <c r="BG1428" s="107">
        <f t="shared" si="540"/>
        <v>0</v>
      </c>
      <c r="BH1428" s="107">
        <f t="shared" si="541"/>
        <v>0</v>
      </c>
      <c r="BI1428" s="107">
        <f t="shared" si="542"/>
        <v>0</v>
      </c>
      <c r="BJ1428" s="107">
        <f t="shared" si="543"/>
        <v>0.34300000000000003</v>
      </c>
      <c r="BK1428" s="151">
        <f t="shared" si="544"/>
        <v>0</v>
      </c>
    </row>
    <row r="1429" spans="1:63" hidden="1" outlineLevel="1">
      <c r="A1429" t="s">
        <v>2924</v>
      </c>
      <c r="B1429" s="9" t="s">
        <v>3039</v>
      </c>
      <c r="C1429" s="1">
        <f t="shared" si="520"/>
        <v>81</v>
      </c>
      <c r="D1429" s="7">
        <f t="shared" si="521"/>
        <v>7</v>
      </c>
      <c r="E1429" s="7">
        <f t="shared" si="522"/>
        <v>4</v>
      </c>
      <c r="F1429" s="7">
        <f t="shared" si="523"/>
        <v>1</v>
      </c>
      <c r="G1429" s="7">
        <f t="shared" si="533"/>
        <v>2</v>
      </c>
      <c r="H1429" s="48">
        <f t="shared" si="524"/>
        <v>19</v>
      </c>
      <c r="I1429" s="163">
        <f t="shared" si="525"/>
        <v>0.23456790123456789</v>
      </c>
      <c r="J1429" s="8"/>
      <c r="K1429" s="2">
        <f t="shared" si="526"/>
        <v>0</v>
      </c>
      <c r="L1429" s="2">
        <f t="shared" si="527"/>
        <v>0.13580246913580246</v>
      </c>
      <c r="M1429" s="2">
        <f t="shared" si="528"/>
        <v>0.44444444444444442</v>
      </c>
      <c r="N1429" s="2">
        <f t="shared" si="529"/>
        <v>0.20987654320987653</v>
      </c>
      <c r="O1429" s="2">
        <f t="shared" si="530"/>
        <v>0.20987654320987664</v>
      </c>
      <c r="P1429" s="1">
        <v>0</v>
      </c>
      <c r="Q1429" s="1">
        <v>11</v>
      </c>
      <c r="R1429" s="1">
        <v>36</v>
      </c>
      <c r="S1429" s="1">
        <v>17</v>
      </c>
      <c r="T1429" s="1">
        <v>12</v>
      </c>
      <c r="U1429" s="1">
        <v>2</v>
      </c>
      <c r="V1429" s="1"/>
      <c r="W1429" s="1"/>
      <c r="X1429" s="1"/>
      <c r="Y1429" s="1"/>
      <c r="Z1429" s="1"/>
      <c r="AA1429" s="1">
        <v>3</v>
      </c>
      <c r="AB1429" s="1"/>
      <c r="AC1429" s="1"/>
      <c r="AD1429" s="1"/>
      <c r="AI1429" t="str">
        <f t="shared" si="519"/>
        <v>Isle La Motte</v>
      </c>
      <c r="AJ1429" t="s">
        <v>2363</v>
      </c>
      <c r="AK1429" s="148">
        <v>1</v>
      </c>
      <c r="AL1429" s="7"/>
      <c r="AN1429" s="91">
        <v>50</v>
      </c>
      <c r="AO1429" s="93">
        <v>13</v>
      </c>
      <c r="AP1429" s="93">
        <v>15</v>
      </c>
      <c r="AQ1429" s="100">
        <v>35875</v>
      </c>
      <c r="AR1429" s="100">
        <f t="shared" si="531"/>
        <v>50013</v>
      </c>
      <c r="AS1429" s="9" t="s">
        <v>1753</v>
      </c>
      <c r="AT1429" s="103">
        <f t="shared" si="532"/>
        <v>5035875</v>
      </c>
      <c r="AW1429">
        <v>16.66</v>
      </c>
      <c r="AX1429">
        <v>8.6999999999999993</v>
      </c>
      <c r="AY1429">
        <v>7.96</v>
      </c>
      <c r="BA1429" s="7">
        <f t="shared" si="534"/>
        <v>0</v>
      </c>
      <c r="BB1429" s="7">
        <f t="shared" si="535"/>
        <v>0</v>
      </c>
      <c r="BC1429" s="7">
        <f t="shared" si="536"/>
        <v>1</v>
      </c>
      <c r="BD1429" s="7">
        <f t="shared" si="537"/>
        <v>0</v>
      </c>
      <c r="BE1429" s="7">
        <f t="shared" si="538"/>
        <v>0</v>
      </c>
      <c r="BF1429" s="107">
        <f t="shared" si="539"/>
        <v>0</v>
      </c>
      <c r="BG1429" s="107">
        <f t="shared" si="540"/>
        <v>0</v>
      </c>
      <c r="BH1429" s="107">
        <f t="shared" si="541"/>
        <v>0.44400000000000001</v>
      </c>
      <c r="BI1429" s="107">
        <f t="shared" si="542"/>
        <v>0</v>
      </c>
      <c r="BJ1429" s="107">
        <f t="shared" si="543"/>
        <v>0</v>
      </c>
      <c r="BK1429" s="151">
        <f t="shared" si="544"/>
        <v>0</v>
      </c>
    </row>
    <row r="1430" spans="1:63" hidden="1" outlineLevel="1">
      <c r="A1430" t="s">
        <v>2970</v>
      </c>
      <c r="B1430" s="9" t="s">
        <v>3039</v>
      </c>
      <c r="C1430" s="1">
        <f t="shared" si="520"/>
        <v>60</v>
      </c>
      <c r="D1430" s="7">
        <f t="shared" si="521"/>
        <v>5</v>
      </c>
      <c r="E1430" s="7">
        <f t="shared" si="522"/>
        <v>4</v>
      </c>
      <c r="F1430" s="7">
        <f t="shared" si="523"/>
        <v>1</v>
      </c>
      <c r="G1430" s="7">
        <f t="shared" si="533"/>
        <v>2</v>
      </c>
      <c r="H1430" s="48">
        <f t="shared" si="524"/>
        <v>17</v>
      </c>
      <c r="I1430" s="163">
        <f t="shared" si="525"/>
        <v>0.28333333333333333</v>
      </c>
      <c r="J1430" s="8"/>
      <c r="K1430" s="2">
        <f t="shared" si="526"/>
        <v>3.3333333333333333E-2</v>
      </c>
      <c r="L1430" s="2">
        <f t="shared" si="527"/>
        <v>0.13333333333333333</v>
      </c>
      <c r="M1430" s="2">
        <f t="shared" si="528"/>
        <v>0.46666666666666667</v>
      </c>
      <c r="N1430" s="2">
        <f t="shared" si="529"/>
        <v>0.18333333333333332</v>
      </c>
      <c r="O1430" s="2">
        <f t="shared" si="530"/>
        <v>0.18333333333333338</v>
      </c>
      <c r="P1430" s="1">
        <v>2</v>
      </c>
      <c r="Q1430" s="1">
        <v>8</v>
      </c>
      <c r="R1430" s="1">
        <v>28</v>
      </c>
      <c r="S1430" s="1">
        <v>11</v>
      </c>
      <c r="T1430" s="1">
        <v>11</v>
      </c>
      <c r="U1430" s="1">
        <v>0</v>
      </c>
      <c r="V1430" s="1"/>
      <c r="W1430" s="1"/>
      <c r="X1430" s="1"/>
      <c r="Y1430" s="1"/>
      <c r="Z1430" s="1"/>
      <c r="AA1430" s="1">
        <v>0</v>
      </c>
      <c r="AB1430" s="1"/>
      <c r="AC1430" s="1"/>
      <c r="AD1430" s="1"/>
      <c r="AI1430" t="str">
        <f t="shared" si="519"/>
        <v>Jamaica</v>
      </c>
      <c r="AJ1430" t="s">
        <v>2523</v>
      </c>
      <c r="AK1430" s="148">
        <v>1</v>
      </c>
      <c r="AL1430" s="7"/>
      <c r="AN1430" s="91">
        <v>50</v>
      </c>
      <c r="AO1430" s="93">
        <v>25</v>
      </c>
      <c r="AP1430" s="93">
        <v>45</v>
      </c>
      <c r="AQ1430" s="100">
        <v>36175</v>
      </c>
      <c r="AR1430" s="100">
        <f t="shared" si="531"/>
        <v>50025</v>
      </c>
      <c r="AS1430" s="9" t="s">
        <v>1753</v>
      </c>
      <c r="AT1430" s="103">
        <f t="shared" si="532"/>
        <v>5036175</v>
      </c>
      <c r="AW1430">
        <v>49.45</v>
      </c>
      <c r="AX1430">
        <v>0.1</v>
      </c>
      <c r="AY1430">
        <v>49.35</v>
      </c>
      <c r="BA1430" s="7">
        <f t="shared" si="534"/>
        <v>0</v>
      </c>
      <c r="BB1430" s="7">
        <f t="shared" si="535"/>
        <v>0</v>
      </c>
      <c r="BC1430" s="7">
        <f t="shared" si="536"/>
        <v>1</v>
      </c>
      <c r="BD1430" s="7">
        <f t="shared" si="537"/>
        <v>0</v>
      </c>
      <c r="BE1430" s="7">
        <f t="shared" si="538"/>
        <v>0</v>
      </c>
      <c r="BF1430" s="107">
        <f t="shared" si="539"/>
        <v>0</v>
      </c>
      <c r="BG1430" s="107">
        <f t="shared" si="540"/>
        <v>0</v>
      </c>
      <c r="BH1430" s="107">
        <f t="shared" si="541"/>
        <v>0.46600000000000003</v>
      </c>
      <c r="BI1430" s="107">
        <f t="shared" si="542"/>
        <v>0</v>
      </c>
      <c r="BJ1430" s="107">
        <f t="shared" si="543"/>
        <v>0</v>
      </c>
      <c r="BK1430" s="151">
        <f t="shared" si="544"/>
        <v>0</v>
      </c>
    </row>
    <row r="1431" spans="1:63" hidden="1" outlineLevel="1">
      <c r="A1431" t="s">
        <v>117</v>
      </c>
      <c r="B1431" s="9" t="s">
        <v>3039</v>
      </c>
      <c r="C1431" s="1">
        <f t="shared" si="520"/>
        <v>36</v>
      </c>
      <c r="D1431" s="7">
        <f t="shared" si="521"/>
        <v>4</v>
      </c>
      <c r="E1431" s="7">
        <f t="shared" si="522"/>
        <v>5</v>
      </c>
      <c r="F1431" s="7">
        <f t="shared" si="523"/>
        <v>3</v>
      </c>
      <c r="G1431" s="7">
        <f t="shared" si="533"/>
        <v>1</v>
      </c>
      <c r="H1431" s="48">
        <f t="shared" si="524"/>
        <v>4</v>
      </c>
      <c r="I1431" s="163">
        <f t="shared" si="525"/>
        <v>0.1111111111111111</v>
      </c>
      <c r="J1431" s="8"/>
      <c r="K1431" s="2">
        <f t="shared" si="526"/>
        <v>5.5555555555555552E-2</v>
      </c>
      <c r="L1431" s="2">
        <f t="shared" si="527"/>
        <v>2.7777777777777776E-2</v>
      </c>
      <c r="M1431" s="2">
        <f t="shared" si="528"/>
        <v>0.25</v>
      </c>
      <c r="N1431" s="2">
        <f t="shared" si="529"/>
        <v>0.3888888888888889</v>
      </c>
      <c r="O1431" s="2">
        <f t="shared" si="530"/>
        <v>0.27777777777777773</v>
      </c>
      <c r="P1431" s="1">
        <v>2</v>
      </c>
      <c r="Q1431" s="1">
        <v>1</v>
      </c>
      <c r="R1431" s="1">
        <v>9</v>
      </c>
      <c r="S1431" s="1">
        <v>14</v>
      </c>
      <c r="T1431" s="1">
        <v>10</v>
      </c>
      <c r="U1431" s="1">
        <v>0</v>
      </c>
      <c r="V1431" s="1"/>
      <c r="W1431" s="1"/>
      <c r="X1431" s="1"/>
      <c r="Y1431" s="1"/>
      <c r="Z1431" s="1"/>
      <c r="AA1431" s="1">
        <v>0</v>
      </c>
      <c r="AB1431" s="1"/>
      <c r="AC1431" s="1"/>
      <c r="AD1431" s="1"/>
      <c r="AI1431" t="str">
        <f t="shared" si="519"/>
        <v>Jay</v>
      </c>
      <c r="AJ1431" t="s">
        <v>2223</v>
      </c>
      <c r="AK1431" s="148">
        <v>1</v>
      </c>
      <c r="AL1431" s="7"/>
      <c r="AN1431" s="91">
        <v>50</v>
      </c>
      <c r="AO1431" s="93">
        <v>19</v>
      </c>
      <c r="AP1431" s="93">
        <v>60</v>
      </c>
      <c r="AQ1431" s="100">
        <v>36325</v>
      </c>
      <c r="AR1431" s="100">
        <f t="shared" si="531"/>
        <v>50019</v>
      </c>
      <c r="AS1431" s="9" t="s">
        <v>1753</v>
      </c>
      <c r="AT1431" s="103">
        <f t="shared" si="532"/>
        <v>5036325</v>
      </c>
      <c r="AW1431">
        <v>33.96</v>
      </c>
      <c r="AX1431">
        <v>0.04</v>
      </c>
      <c r="AY1431">
        <v>33.92</v>
      </c>
      <c r="BA1431" s="7">
        <f t="shared" si="534"/>
        <v>0</v>
      </c>
      <c r="BB1431" s="7">
        <f t="shared" si="535"/>
        <v>0</v>
      </c>
      <c r="BC1431" s="7">
        <f t="shared" si="536"/>
        <v>0</v>
      </c>
      <c r="BD1431" s="7">
        <f t="shared" si="537"/>
        <v>1</v>
      </c>
      <c r="BE1431" s="7">
        <f t="shared" si="538"/>
        <v>0</v>
      </c>
      <c r="BF1431" s="107">
        <f t="shared" si="539"/>
        <v>0</v>
      </c>
      <c r="BG1431" s="107">
        <f t="shared" si="540"/>
        <v>0</v>
      </c>
      <c r="BH1431" s="107">
        <f t="shared" si="541"/>
        <v>0</v>
      </c>
      <c r="BI1431" s="107">
        <f t="shared" si="542"/>
        <v>0.38800000000000001</v>
      </c>
      <c r="BJ1431" s="107">
        <f t="shared" si="543"/>
        <v>0</v>
      </c>
      <c r="BK1431" s="151">
        <f t="shared" si="544"/>
        <v>0</v>
      </c>
    </row>
    <row r="1432" spans="1:63" hidden="1" outlineLevel="1">
      <c r="A1432" t="s">
        <v>388</v>
      </c>
      <c r="B1432" s="9" t="s">
        <v>3039</v>
      </c>
      <c r="C1432" s="1">
        <f t="shared" si="520"/>
        <v>518</v>
      </c>
      <c r="D1432" s="7">
        <f t="shared" si="521"/>
        <v>5</v>
      </c>
      <c r="E1432" s="7">
        <f t="shared" si="522"/>
        <v>4</v>
      </c>
      <c r="F1432" s="7">
        <f t="shared" si="523"/>
        <v>1</v>
      </c>
      <c r="G1432" s="7">
        <f t="shared" si="533"/>
        <v>3</v>
      </c>
      <c r="H1432" s="48">
        <f t="shared" si="524"/>
        <v>88</v>
      </c>
      <c r="I1432" s="163">
        <f t="shared" si="525"/>
        <v>0.16988416988416988</v>
      </c>
      <c r="J1432" s="8"/>
      <c r="K1432" s="2">
        <f t="shared" si="526"/>
        <v>2.3166023166023165E-2</v>
      </c>
      <c r="L1432" s="2">
        <f t="shared" si="527"/>
        <v>7.5289575289575292E-2</v>
      </c>
      <c r="M1432" s="2">
        <f t="shared" si="528"/>
        <v>0.41698841698841699</v>
      </c>
      <c r="N1432" s="2">
        <f t="shared" si="529"/>
        <v>0.23166023166023167</v>
      </c>
      <c r="O1432" s="2">
        <f t="shared" si="530"/>
        <v>0.25289575289575295</v>
      </c>
      <c r="P1432" s="1">
        <v>12</v>
      </c>
      <c r="Q1432" s="1">
        <v>39</v>
      </c>
      <c r="R1432" s="1">
        <v>216</v>
      </c>
      <c r="S1432" s="1">
        <v>120</v>
      </c>
      <c r="T1432" s="1">
        <v>128</v>
      </c>
      <c r="U1432" s="1">
        <v>1</v>
      </c>
      <c r="V1432" s="1"/>
      <c r="W1432" s="1"/>
      <c r="X1432" s="1"/>
      <c r="Y1432" s="1"/>
      <c r="Z1432" s="1"/>
      <c r="AA1432" s="1">
        <v>2</v>
      </c>
      <c r="AB1432" s="1"/>
      <c r="AC1432" s="1"/>
      <c r="AD1432" s="1"/>
      <c r="AI1432" t="str">
        <f t="shared" si="519"/>
        <v>Jericho</v>
      </c>
      <c r="AJ1432" t="s">
        <v>1896</v>
      </c>
      <c r="AK1432" s="148">
        <v>1</v>
      </c>
      <c r="AL1432" s="7"/>
      <c r="AN1432" s="91">
        <v>50</v>
      </c>
      <c r="AO1432" s="93">
        <v>7</v>
      </c>
      <c r="AP1432" s="93">
        <v>45</v>
      </c>
      <c r="AQ1432" s="100">
        <v>36700</v>
      </c>
      <c r="AR1432" s="100">
        <f t="shared" si="531"/>
        <v>50007</v>
      </c>
      <c r="AS1432" s="9" t="s">
        <v>1753</v>
      </c>
      <c r="AT1432" s="103">
        <f t="shared" si="532"/>
        <v>5036700</v>
      </c>
      <c r="AW1432">
        <v>35.450000000000003</v>
      </c>
      <c r="AX1432">
        <v>0.05</v>
      </c>
      <c r="AY1432">
        <v>35.39</v>
      </c>
      <c r="BA1432" s="7">
        <f t="shared" si="534"/>
        <v>0</v>
      </c>
      <c r="BB1432" s="7">
        <f t="shared" si="535"/>
        <v>0</v>
      </c>
      <c r="BC1432" s="7">
        <f t="shared" si="536"/>
        <v>1</v>
      </c>
      <c r="BD1432" s="7">
        <f t="shared" si="537"/>
        <v>0</v>
      </c>
      <c r="BE1432" s="7">
        <f t="shared" si="538"/>
        <v>0</v>
      </c>
      <c r="BF1432" s="107">
        <f t="shared" si="539"/>
        <v>0</v>
      </c>
      <c r="BG1432" s="107">
        <f t="shared" si="540"/>
        <v>0</v>
      </c>
      <c r="BH1432" s="107">
        <f t="shared" si="541"/>
        <v>0.41599999999999998</v>
      </c>
      <c r="BI1432" s="107">
        <f t="shared" si="542"/>
        <v>0</v>
      </c>
      <c r="BJ1432" s="107">
        <f t="shared" si="543"/>
        <v>0</v>
      </c>
      <c r="BK1432" s="151">
        <f t="shared" si="544"/>
        <v>0</v>
      </c>
    </row>
    <row r="1433" spans="1:63" hidden="1" outlineLevel="1">
      <c r="A1433" t="s">
        <v>1995</v>
      </c>
      <c r="B1433" s="9" t="s">
        <v>3039</v>
      </c>
      <c r="C1433" s="1">
        <f t="shared" si="520"/>
        <v>161</v>
      </c>
      <c r="D1433" s="7">
        <f t="shared" si="521"/>
        <v>4</v>
      </c>
      <c r="E1433" s="7">
        <f t="shared" si="522"/>
        <v>5</v>
      </c>
      <c r="F1433" s="7">
        <f t="shared" si="523"/>
        <v>1</v>
      </c>
      <c r="G1433" s="7">
        <f t="shared" si="533"/>
        <v>1</v>
      </c>
      <c r="H1433" s="48">
        <f t="shared" si="524"/>
        <v>0</v>
      </c>
      <c r="I1433" s="163">
        <f t="shared" si="525"/>
        <v>0</v>
      </c>
      <c r="J1433" s="8"/>
      <c r="K1433" s="2">
        <f t="shared" si="526"/>
        <v>2.4844720496894408E-2</v>
      </c>
      <c r="L1433" s="2">
        <f t="shared" si="527"/>
        <v>1.8633540372670808E-2</v>
      </c>
      <c r="M1433" s="2">
        <f t="shared" si="528"/>
        <v>0.32298136645962733</v>
      </c>
      <c r="N1433" s="2">
        <f t="shared" si="529"/>
        <v>0.32298136645962733</v>
      </c>
      <c r="O1433" s="2">
        <f t="shared" si="530"/>
        <v>0.31055900621117999</v>
      </c>
      <c r="P1433" s="1">
        <v>4</v>
      </c>
      <c r="Q1433" s="1">
        <v>3</v>
      </c>
      <c r="R1433" s="1">
        <v>52</v>
      </c>
      <c r="S1433" s="1">
        <v>52</v>
      </c>
      <c r="T1433" s="1">
        <v>44</v>
      </c>
      <c r="U1433" s="1">
        <v>3</v>
      </c>
      <c r="V1433" s="1"/>
      <c r="W1433" s="1"/>
      <c r="X1433" s="1"/>
      <c r="Y1433" s="1"/>
      <c r="Z1433" s="1"/>
      <c r="AA1433" s="1">
        <v>3</v>
      </c>
      <c r="AB1433" s="1"/>
      <c r="AC1433" s="1"/>
      <c r="AD1433" s="1"/>
      <c r="AI1433" t="str">
        <f t="shared" si="519"/>
        <v>Johnson</v>
      </c>
      <c r="AJ1433" t="s">
        <v>1645</v>
      </c>
      <c r="AK1433" s="148">
        <v>1</v>
      </c>
      <c r="AL1433" s="7"/>
      <c r="AN1433" s="91">
        <v>50</v>
      </c>
      <c r="AO1433" s="93">
        <v>15</v>
      </c>
      <c r="AP1433" s="93">
        <v>30</v>
      </c>
      <c r="AQ1433" s="100">
        <v>37075</v>
      </c>
      <c r="AR1433" s="100">
        <f t="shared" si="531"/>
        <v>50015</v>
      </c>
      <c r="AS1433" s="9" t="s">
        <v>1753</v>
      </c>
      <c r="AT1433" s="103">
        <f t="shared" si="532"/>
        <v>5037075</v>
      </c>
      <c r="AW1433">
        <v>45.09</v>
      </c>
      <c r="AX1433">
        <v>0.01</v>
      </c>
      <c r="AY1433">
        <v>45.08</v>
      </c>
      <c r="BA1433" s="7">
        <f t="shared" si="534"/>
        <v>0</v>
      </c>
      <c r="BB1433" s="7">
        <f t="shared" si="535"/>
        <v>0</v>
      </c>
      <c r="BC1433" s="7">
        <f t="shared" si="536"/>
        <v>1</v>
      </c>
      <c r="BD1433" s="7">
        <f t="shared" si="537"/>
        <v>1</v>
      </c>
      <c r="BE1433" s="7">
        <f t="shared" si="538"/>
        <v>0</v>
      </c>
      <c r="BF1433" s="107">
        <f t="shared" si="539"/>
        <v>0</v>
      </c>
      <c r="BG1433" s="107">
        <f t="shared" si="540"/>
        <v>0</v>
      </c>
      <c r="BH1433" s="107">
        <f t="shared" si="541"/>
        <v>0.32200000000000001</v>
      </c>
      <c r="BI1433" s="107">
        <f t="shared" si="542"/>
        <v>0.32200000000000001</v>
      </c>
      <c r="BJ1433" s="107">
        <f t="shared" si="543"/>
        <v>0</v>
      </c>
      <c r="BK1433" s="151">
        <f t="shared" si="544"/>
        <v>3</v>
      </c>
    </row>
    <row r="1434" spans="1:63" hidden="1" outlineLevel="1">
      <c r="A1434" t="s">
        <v>2266</v>
      </c>
      <c r="B1434" s="9" t="s">
        <v>3039</v>
      </c>
      <c r="C1434" s="1">
        <f t="shared" si="520"/>
        <v>231</v>
      </c>
      <c r="D1434" s="7">
        <f t="shared" si="521"/>
        <v>5</v>
      </c>
      <c r="E1434" s="7">
        <f t="shared" si="522"/>
        <v>4</v>
      </c>
      <c r="F1434" s="7">
        <f t="shared" si="523"/>
        <v>1</v>
      </c>
      <c r="G1434" s="7">
        <f t="shared" si="533"/>
        <v>2</v>
      </c>
      <c r="H1434" s="48">
        <f t="shared" si="524"/>
        <v>63</v>
      </c>
      <c r="I1434" s="163">
        <f t="shared" si="525"/>
        <v>0.27272727272727271</v>
      </c>
      <c r="J1434" s="8"/>
      <c r="K1434" s="2">
        <f t="shared" si="526"/>
        <v>3.0303030303030304E-2</v>
      </c>
      <c r="L1434" s="2">
        <f t="shared" si="527"/>
        <v>6.4935064935064929E-2</v>
      </c>
      <c r="M1434" s="2">
        <f t="shared" si="528"/>
        <v>0.50649350649350644</v>
      </c>
      <c r="N1434" s="2">
        <f t="shared" si="529"/>
        <v>0.23376623376623376</v>
      </c>
      <c r="O1434" s="2">
        <f t="shared" si="530"/>
        <v>0.16450216450216457</v>
      </c>
      <c r="P1434" s="1">
        <v>7</v>
      </c>
      <c r="Q1434" s="1">
        <v>15</v>
      </c>
      <c r="R1434" s="1">
        <v>117</v>
      </c>
      <c r="S1434" s="1">
        <v>54</v>
      </c>
      <c r="T1434" s="1">
        <v>34</v>
      </c>
      <c r="U1434" s="1">
        <v>1</v>
      </c>
      <c r="V1434" s="1"/>
      <c r="W1434" s="1"/>
      <c r="X1434" s="1"/>
      <c r="Y1434" s="1"/>
      <c r="Z1434" s="1"/>
      <c r="AA1434" s="1">
        <v>3</v>
      </c>
      <c r="AB1434" s="1"/>
      <c r="AC1434" s="1"/>
      <c r="AD1434" s="1"/>
      <c r="AI1434" t="str">
        <f t="shared" si="519"/>
        <v>Killington</v>
      </c>
      <c r="AJ1434" t="s">
        <v>848</v>
      </c>
      <c r="AK1434" s="148">
        <v>1</v>
      </c>
      <c r="AL1434" s="7"/>
      <c r="AN1434" s="91">
        <v>50</v>
      </c>
      <c r="AO1434" s="93">
        <v>21</v>
      </c>
      <c r="AP1434" s="93">
        <v>47</v>
      </c>
      <c r="AQ1434" s="100">
        <v>37685</v>
      </c>
      <c r="AR1434" s="100">
        <f t="shared" si="531"/>
        <v>50021</v>
      </c>
      <c r="AS1434" s="9" t="s">
        <v>1753</v>
      </c>
      <c r="AT1434" s="103">
        <f t="shared" si="532"/>
        <v>5037685</v>
      </c>
      <c r="AW1434">
        <v>46.86</v>
      </c>
      <c r="AX1434">
        <v>0.22</v>
      </c>
      <c r="AY1434">
        <v>46.63</v>
      </c>
      <c r="BA1434" s="7">
        <f t="shared" si="534"/>
        <v>0</v>
      </c>
      <c r="BB1434" s="7">
        <f t="shared" si="535"/>
        <v>0</v>
      </c>
      <c r="BC1434" s="7">
        <f t="shared" si="536"/>
        <v>1</v>
      </c>
      <c r="BD1434" s="7">
        <f t="shared" si="537"/>
        <v>0</v>
      </c>
      <c r="BE1434" s="7">
        <f t="shared" si="538"/>
        <v>0</v>
      </c>
      <c r="BF1434" s="107">
        <f t="shared" si="539"/>
        <v>0</v>
      </c>
      <c r="BG1434" s="107">
        <f t="shared" si="540"/>
        <v>0</v>
      </c>
      <c r="BH1434" s="107">
        <f t="shared" si="541"/>
        <v>0.50600000000000001</v>
      </c>
      <c r="BI1434" s="107">
        <f t="shared" si="542"/>
        <v>0</v>
      </c>
      <c r="BJ1434" s="107">
        <f t="shared" si="543"/>
        <v>0</v>
      </c>
      <c r="BK1434" s="151">
        <f t="shared" si="544"/>
        <v>0</v>
      </c>
    </row>
    <row r="1435" spans="1:63" hidden="1" outlineLevel="1">
      <c r="A1435" t="s">
        <v>2267</v>
      </c>
      <c r="B1435" s="9" t="s">
        <v>3039</v>
      </c>
      <c r="C1435" s="1">
        <f t="shared" si="520"/>
        <v>44</v>
      </c>
      <c r="D1435" s="7">
        <f t="shared" si="521"/>
        <v>6</v>
      </c>
      <c r="E1435" s="7">
        <f t="shared" si="522"/>
        <v>4</v>
      </c>
      <c r="F1435" s="7">
        <f t="shared" si="523"/>
        <v>3</v>
      </c>
      <c r="G1435" s="7">
        <f t="shared" si="533"/>
        <v>1</v>
      </c>
      <c r="H1435" s="48">
        <f t="shared" si="524"/>
        <v>3</v>
      </c>
      <c r="I1435" s="163">
        <f t="shared" si="525"/>
        <v>6.8181818181818177E-2</v>
      </c>
      <c r="J1435" s="8"/>
      <c r="K1435" s="2">
        <f t="shared" si="526"/>
        <v>0</v>
      </c>
      <c r="L1435" s="2">
        <f t="shared" si="527"/>
        <v>4.5454545454545456E-2</v>
      </c>
      <c r="M1435" s="2">
        <f t="shared" si="528"/>
        <v>0.27272727272727271</v>
      </c>
      <c r="N1435" s="2">
        <f t="shared" si="529"/>
        <v>0.36363636363636365</v>
      </c>
      <c r="O1435" s="2">
        <f t="shared" si="530"/>
        <v>0.31818181818181823</v>
      </c>
      <c r="P1435" s="1">
        <v>0</v>
      </c>
      <c r="Q1435" s="1">
        <v>2</v>
      </c>
      <c r="R1435" s="1">
        <v>12</v>
      </c>
      <c r="S1435" s="1">
        <v>16</v>
      </c>
      <c r="T1435" s="1">
        <v>13</v>
      </c>
      <c r="U1435" s="1">
        <v>0</v>
      </c>
      <c r="V1435" s="1"/>
      <c r="W1435" s="1"/>
      <c r="X1435" s="1"/>
      <c r="Y1435" s="1"/>
      <c r="Z1435" s="1"/>
      <c r="AA1435" s="1">
        <v>1</v>
      </c>
      <c r="AB1435" s="1"/>
      <c r="AC1435" s="1"/>
      <c r="AD1435" s="1"/>
      <c r="AI1435" t="str">
        <f t="shared" si="519"/>
        <v>Kirby</v>
      </c>
      <c r="AJ1435" t="s">
        <v>1850</v>
      </c>
      <c r="AK1435" s="148">
        <v>1</v>
      </c>
      <c r="AL1435" s="7"/>
      <c r="AN1435" s="91">
        <v>50</v>
      </c>
      <c r="AO1435" s="93">
        <v>5</v>
      </c>
      <c r="AP1435" s="93">
        <v>30</v>
      </c>
      <c r="AQ1435" s="100">
        <v>37900</v>
      </c>
      <c r="AR1435" s="100">
        <f t="shared" si="531"/>
        <v>50005</v>
      </c>
      <c r="AS1435" s="9" t="s">
        <v>1753</v>
      </c>
      <c r="AT1435" s="103">
        <f t="shared" si="532"/>
        <v>5037900</v>
      </c>
      <c r="AW1435">
        <v>24.43</v>
      </c>
      <c r="AX1435">
        <v>0.02</v>
      </c>
      <c r="AY1435">
        <v>24.41</v>
      </c>
      <c r="BA1435" s="7">
        <f t="shared" si="534"/>
        <v>0</v>
      </c>
      <c r="BB1435" s="7">
        <f t="shared" si="535"/>
        <v>0</v>
      </c>
      <c r="BC1435" s="7">
        <f t="shared" si="536"/>
        <v>0</v>
      </c>
      <c r="BD1435" s="7">
        <f t="shared" si="537"/>
        <v>1</v>
      </c>
      <c r="BE1435" s="7">
        <f t="shared" si="538"/>
        <v>0</v>
      </c>
      <c r="BF1435" s="107">
        <f t="shared" si="539"/>
        <v>0</v>
      </c>
      <c r="BG1435" s="107">
        <f t="shared" si="540"/>
        <v>0</v>
      </c>
      <c r="BH1435" s="107">
        <f t="shared" si="541"/>
        <v>0</v>
      </c>
      <c r="BI1435" s="107">
        <f t="shared" si="542"/>
        <v>0.36299999999999999</v>
      </c>
      <c r="BJ1435" s="107">
        <f t="shared" si="543"/>
        <v>0</v>
      </c>
      <c r="BK1435" s="151">
        <f t="shared" si="544"/>
        <v>0</v>
      </c>
    </row>
    <row r="1436" spans="1:63" hidden="1" outlineLevel="1">
      <c r="A1436" t="s">
        <v>3145</v>
      </c>
      <c r="B1436" s="9" t="s">
        <v>3039</v>
      </c>
      <c r="C1436" s="1">
        <f t="shared" si="520"/>
        <v>22</v>
      </c>
      <c r="D1436" s="7">
        <f t="shared" si="521"/>
        <v>3</v>
      </c>
      <c r="E1436" s="7">
        <f t="shared" si="522"/>
        <v>5</v>
      </c>
      <c r="F1436" s="7">
        <f t="shared" si="523"/>
        <v>1</v>
      </c>
      <c r="G1436" s="7">
        <f t="shared" si="533"/>
        <v>2</v>
      </c>
      <c r="H1436" s="48">
        <f t="shared" si="524"/>
        <v>7</v>
      </c>
      <c r="I1436" s="163">
        <f t="shared" si="525"/>
        <v>0.31818181818181818</v>
      </c>
      <c r="J1436" s="8"/>
      <c r="K1436" s="2">
        <f t="shared" si="526"/>
        <v>0.13636363636363635</v>
      </c>
      <c r="L1436" s="2">
        <f t="shared" si="527"/>
        <v>4.5454545454545456E-2</v>
      </c>
      <c r="M1436" s="2">
        <f t="shared" si="528"/>
        <v>0.5</v>
      </c>
      <c r="N1436" s="2">
        <f t="shared" si="529"/>
        <v>0.18181818181818182</v>
      </c>
      <c r="O1436" s="2">
        <f t="shared" si="530"/>
        <v>0.13636363636363641</v>
      </c>
      <c r="P1436" s="1">
        <v>3</v>
      </c>
      <c r="Q1436" s="1">
        <v>1</v>
      </c>
      <c r="R1436" s="1">
        <v>11</v>
      </c>
      <c r="S1436" s="1">
        <v>4</v>
      </c>
      <c r="T1436" s="1">
        <v>3</v>
      </c>
      <c r="U1436" s="1">
        <v>0</v>
      </c>
      <c r="V1436" s="1"/>
      <c r="W1436" s="1"/>
      <c r="X1436" s="1"/>
      <c r="Y1436" s="1"/>
      <c r="Z1436" s="1"/>
      <c r="AA1436" s="1">
        <v>0</v>
      </c>
      <c r="AB1436" s="1"/>
      <c r="AC1436" s="1"/>
      <c r="AD1436" s="1"/>
      <c r="AI1436" t="str">
        <f t="shared" si="519"/>
        <v>Landgrove</v>
      </c>
      <c r="AJ1436" t="s">
        <v>2116</v>
      </c>
      <c r="AK1436" s="148">
        <v>1</v>
      </c>
      <c r="AL1436" s="7"/>
      <c r="AN1436" s="91">
        <v>50</v>
      </c>
      <c r="AO1436" s="93">
        <v>3</v>
      </c>
      <c r="AP1436" s="93">
        <v>20</v>
      </c>
      <c r="AQ1436" s="100">
        <v>39025</v>
      </c>
      <c r="AR1436" s="100">
        <f t="shared" si="531"/>
        <v>50003</v>
      </c>
      <c r="AS1436" s="9" t="s">
        <v>1753</v>
      </c>
      <c r="AT1436" s="103">
        <f t="shared" si="532"/>
        <v>5039025</v>
      </c>
      <c r="AW1436">
        <v>9.1199999999999992</v>
      </c>
      <c r="AX1436">
        <v>0</v>
      </c>
      <c r="AY1436">
        <v>9.1199999999999992</v>
      </c>
      <c r="BA1436" s="7">
        <f t="shared" si="534"/>
        <v>0</v>
      </c>
      <c r="BB1436" s="7">
        <f t="shared" si="535"/>
        <v>0</v>
      </c>
      <c r="BC1436" s="7">
        <f t="shared" si="536"/>
        <v>1</v>
      </c>
      <c r="BD1436" s="7">
        <f t="shared" si="537"/>
        <v>0</v>
      </c>
      <c r="BE1436" s="7">
        <f t="shared" si="538"/>
        <v>0</v>
      </c>
      <c r="BF1436" s="107">
        <f t="shared" si="539"/>
        <v>0</v>
      </c>
      <c r="BG1436" s="107">
        <f t="shared" si="540"/>
        <v>0</v>
      </c>
      <c r="BH1436" s="107">
        <f t="shared" si="541"/>
        <v>0.5</v>
      </c>
      <c r="BI1436" s="107">
        <f t="shared" si="542"/>
        <v>0</v>
      </c>
      <c r="BJ1436" s="107">
        <f t="shared" si="543"/>
        <v>0</v>
      </c>
      <c r="BK1436" s="151">
        <f t="shared" si="544"/>
        <v>0</v>
      </c>
    </row>
    <row r="1437" spans="1:63" hidden="1" outlineLevel="1">
      <c r="A1437" t="s">
        <v>2518</v>
      </c>
      <c r="B1437" s="9" t="s">
        <v>3039</v>
      </c>
      <c r="C1437" s="1">
        <f t="shared" si="520"/>
        <v>116</v>
      </c>
      <c r="D1437" s="7">
        <f t="shared" si="521"/>
        <v>5</v>
      </c>
      <c r="E1437" s="7">
        <f t="shared" si="522"/>
        <v>4</v>
      </c>
      <c r="F1437" s="7">
        <f t="shared" si="523"/>
        <v>1</v>
      </c>
      <c r="G1437" s="7">
        <f t="shared" si="533"/>
        <v>3</v>
      </c>
      <c r="H1437" s="48">
        <f t="shared" si="524"/>
        <v>11</v>
      </c>
      <c r="I1437" s="163">
        <f t="shared" si="525"/>
        <v>9.4827586206896547E-2</v>
      </c>
      <c r="J1437" s="8"/>
      <c r="K1437" s="2">
        <f t="shared" si="526"/>
        <v>3.4482758620689655E-2</v>
      </c>
      <c r="L1437" s="2">
        <f t="shared" si="527"/>
        <v>8.6206896551724144E-2</v>
      </c>
      <c r="M1437" s="2">
        <f t="shared" si="528"/>
        <v>0.36206896551724138</v>
      </c>
      <c r="N1437" s="2">
        <f t="shared" si="529"/>
        <v>0.23275862068965517</v>
      </c>
      <c r="O1437" s="2">
        <f t="shared" si="530"/>
        <v>0.28448275862068984</v>
      </c>
      <c r="P1437" s="1">
        <v>4</v>
      </c>
      <c r="Q1437" s="1">
        <v>10</v>
      </c>
      <c r="R1437" s="1">
        <v>42</v>
      </c>
      <c r="S1437" s="1">
        <v>27</v>
      </c>
      <c r="T1437" s="1">
        <v>31</v>
      </c>
      <c r="U1437" s="1">
        <v>1</v>
      </c>
      <c r="V1437" s="1"/>
      <c r="W1437" s="1"/>
      <c r="X1437" s="1"/>
      <c r="Y1437" s="1"/>
      <c r="Z1437" s="1"/>
      <c r="AA1437" s="1">
        <v>1</v>
      </c>
      <c r="AB1437" s="1"/>
      <c r="AC1437" s="1"/>
      <c r="AD1437" s="1"/>
      <c r="AI1437" t="str">
        <f t="shared" si="519"/>
        <v>Leicester</v>
      </c>
      <c r="AJ1437" t="s">
        <v>1874</v>
      </c>
      <c r="AK1437" s="148">
        <v>1</v>
      </c>
      <c r="AL1437" s="7"/>
      <c r="AN1437" s="91">
        <v>50</v>
      </c>
      <c r="AO1437" s="93">
        <v>1</v>
      </c>
      <c r="AP1437" s="93">
        <v>45</v>
      </c>
      <c r="AQ1437" s="100">
        <v>39325</v>
      </c>
      <c r="AR1437" s="100">
        <f t="shared" si="531"/>
        <v>50001</v>
      </c>
      <c r="AS1437" s="9" t="s">
        <v>1753</v>
      </c>
      <c r="AT1437" s="103">
        <f t="shared" si="532"/>
        <v>5039325</v>
      </c>
      <c r="AW1437">
        <v>21.99</v>
      </c>
      <c r="AX1437">
        <v>0.71</v>
      </c>
      <c r="AY1437">
        <v>21.28</v>
      </c>
      <c r="BA1437" s="7">
        <f t="shared" si="534"/>
        <v>0</v>
      </c>
      <c r="BB1437" s="7">
        <f t="shared" si="535"/>
        <v>0</v>
      </c>
      <c r="BC1437" s="7">
        <f t="shared" si="536"/>
        <v>1</v>
      </c>
      <c r="BD1437" s="7">
        <f t="shared" si="537"/>
        <v>0</v>
      </c>
      <c r="BE1437" s="7">
        <f t="shared" si="538"/>
        <v>0</v>
      </c>
      <c r="BF1437" s="107">
        <f t="shared" si="539"/>
        <v>0</v>
      </c>
      <c r="BG1437" s="107">
        <f t="shared" si="540"/>
        <v>0</v>
      </c>
      <c r="BH1437" s="107">
        <f t="shared" si="541"/>
        <v>0.36199999999999999</v>
      </c>
      <c r="BI1437" s="107">
        <f t="shared" si="542"/>
        <v>0</v>
      </c>
      <c r="BJ1437" s="107">
        <f t="shared" si="543"/>
        <v>0</v>
      </c>
      <c r="BK1437" s="151">
        <f t="shared" si="544"/>
        <v>0</v>
      </c>
    </row>
    <row r="1438" spans="1:63" hidden="1" outlineLevel="1">
      <c r="A1438" t="s">
        <v>1460</v>
      </c>
      <c r="B1438" s="9" t="s">
        <v>3039</v>
      </c>
      <c r="C1438" s="1">
        <f t="shared" si="520"/>
        <v>17</v>
      </c>
      <c r="D1438" s="7">
        <f t="shared" si="521"/>
        <v>5</v>
      </c>
      <c r="E1438" s="7">
        <f t="shared" si="522"/>
        <v>2</v>
      </c>
      <c r="F1438" s="7">
        <f t="shared" si="523"/>
        <v>1</v>
      </c>
      <c r="G1438" s="7">
        <f t="shared" si="533"/>
        <v>3</v>
      </c>
      <c r="H1438" s="48">
        <f t="shared" si="524"/>
        <v>4</v>
      </c>
      <c r="I1438" s="163">
        <f t="shared" si="525"/>
        <v>0.23529411764705882</v>
      </c>
      <c r="J1438" s="8"/>
      <c r="K1438" s="2">
        <f t="shared" si="526"/>
        <v>0</v>
      </c>
      <c r="L1438" s="2">
        <f t="shared" si="527"/>
        <v>0.23529411764705882</v>
      </c>
      <c r="M1438" s="2">
        <f t="shared" si="528"/>
        <v>0.47058823529411764</v>
      </c>
      <c r="N1438" s="2">
        <f t="shared" si="529"/>
        <v>0.17647058823529413</v>
      </c>
      <c r="O1438" s="2">
        <f t="shared" si="530"/>
        <v>0.11764705882352935</v>
      </c>
      <c r="P1438" s="1">
        <v>0</v>
      </c>
      <c r="Q1438" s="1">
        <v>4</v>
      </c>
      <c r="R1438" s="1">
        <v>8</v>
      </c>
      <c r="S1438" s="1">
        <v>3</v>
      </c>
      <c r="T1438" s="1">
        <v>2</v>
      </c>
      <c r="U1438" s="1">
        <v>0</v>
      </c>
      <c r="V1438" s="1"/>
      <c r="W1438" s="1"/>
      <c r="X1438" s="1"/>
      <c r="Y1438" s="1"/>
      <c r="Z1438" s="1"/>
      <c r="AA1438" s="1">
        <v>0</v>
      </c>
      <c r="AB1438" s="1"/>
      <c r="AC1438" s="1"/>
      <c r="AD1438" s="1"/>
      <c r="AI1438" t="str">
        <f t="shared" si="519"/>
        <v>Lemington</v>
      </c>
      <c r="AJ1438" t="s">
        <v>827</v>
      </c>
      <c r="AK1438" s="148">
        <v>1</v>
      </c>
      <c r="AL1438" s="7"/>
      <c r="AN1438" s="91">
        <v>50</v>
      </c>
      <c r="AO1438" s="93">
        <v>9</v>
      </c>
      <c r="AP1438" s="93">
        <v>60</v>
      </c>
      <c r="AQ1438" s="100">
        <v>39700</v>
      </c>
      <c r="AR1438" s="100">
        <f t="shared" si="531"/>
        <v>50009</v>
      </c>
      <c r="AS1438" s="9" t="s">
        <v>1753</v>
      </c>
      <c r="AT1438" s="103">
        <f t="shared" si="532"/>
        <v>5039700</v>
      </c>
      <c r="AW1438">
        <v>35.26</v>
      </c>
      <c r="AX1438">
        <v>0</v>
      </c>
      <c r="AY1438">
        <v>35.26</v>
      </c>
      <c r="BA1438" s="7">
        <f t="shared" si="534"/>
        <v>0</v>
      </c>
      <c r="BB1438" s="7">
        <f t="shared" si="535"/>
        <v>0</v>
      </c>
      <c r="BC1438" s="7">
        <f t="shared" si="536"/>
        <v>1</v>
      </c>
      <c r="BD1438" s="7">
        <f t="shared" si="537"/>
        <v>0</v>
      </c>
      <c r="BE1438" s="7">
        <f t="shared" si="538"/>
        <v>0</v>
      </c>
      <c r="BF1438" s="107">
        <f t="shared" si="539"/>
        <v>0</v>
      </c>
      <c r="BG1438" s="107">
        <f t="shared" si="540"/>
        <v>0</v>
      </c>
      <c r="BH1438" s="107">
        <f t="shared" si="541"/>
        <v>0.47</v>
      </c>
      <c r="BI1438" s="107">
        <f t="shared" si="542"/>
        <v>0</v>
      </c>
      <c r="BJ1438" s="107">
        <f t="shared" si="543"/>
        <v>0</v>
      </c>
      <c r="BK1438" s="151">
        <f t="shared" si="544"/>
        <v>0</v>
      </c>
    </row>
    <row r="1439" spans="1:63" hidden="1" outlineLevel="1">
      <c r="A1439" t="s">
        <v>229</v>
      </c>
      <c r="B1439" s="9" t="s">
        <v>3039</v>
      </c>
      <c r="C1439" s="1">
        <f t="shared" si="520"/>
        <v>195</v>
      </c>
      <c r="D1439" s="7">
        <f t="shared" si="521"/>
        <v>5</v>
      </c>
      <c r="E1439" s="7">
        <f t="shared" si="522"/>
        <v>4</v>
      </c>
      <c r="F1439" s="7">
        <f t="shared" si="523"/>
        <v>2</v>
      </c>
      <c r="G1439" s="7">
        <f t="shared" si="533"/>
        <v>1</v>
      </c>
      <c r="H1439" s="48">
        <f t="shared" si="524"/>
        <v>3</v>
      </c>
      <c r="I1439" s="163">
        <f t="shared" si="525"/>
        <v>1.5384615384615385E-2</v>
      </c>
      <c r="J1439" s="8"/>
      <c r="K1439" s="2">
        <f t="shared" si="526"/>
        <v>4.6153846153846156E-2</v>
      </c>
      <c r="L1439" s="2">
        <f t="shared" si="527"/>
        <v>6.1538461538461542E-2</v>
      </c>
      <c r="M1439" s="2">
        <f t="shared" si="528"/>
        <v>0.3282051282051282</v>
      </c>
      <c r="N1439" s="2">
        <f t="shared" si="529"/>
        <v>0.34358974358974359</v>
      </c>
      <c r="O1439" s="2">
        <f t="shared" si="530"/>
        <v>0.22051282051282051</v>
      </c>
      <c r="P1439" s="1">
        <v>9</v>
      </c>
      <c r="Q1439" s="1">
        <v>12</v>
      </c>
      <c r="R1439" s="1">
        <v>64</v>
      </c>
      <c r="S1439" s="1">
        <v>67</v>
      </c>
      <c r="T1439" s="1">
        <v>37</v>
      </c>
      <c r="U1439" s="1">
        <v>5</v>
      </c>
      <c r="V1439" s="1"/>
      <c r="W1439" s="1"/>
      <c r="X1439" s="1"/>
      <c r="Y1439" s="1"/>
      <c r="Z1439" s="1"/>
      <c r="AA1439" s="1">
        <v>1</v>
      </c>
      <c r="AB1439" s="1"/>
      <c r="AC1439" s="1"/>
      <c r="AD1439" s="1"/>
      <c r="AI1439" t="str">
        <f t="shared" si="519"/>
        <v>Lincoln</v>
      </c>
      <c r="AJ1439" t="s">
        <v>1874</v>
      </c>
      <c r="AK1439" s="148">
        <v>1</v>
      </c>
      <c r="AL1439" s="7"/>
      <c r="AN1439" s="91">
        <v>50</v>
      </c>
      <c r="AO1439" s="93">
        <v>1</v>
      </c>
      <c r="AP1439" s="93">
        <v>50</v>
      </c>
      <c r="AQ1439" s="100">
        <v>40075</v>
      </c>
      <c r="AR1439" s="100">
        <f t="shared" si="531"/>
        <v>50001</v>
      </c>
      <c r="AS1439" s="9" t="s">
        <v>1753</v>
      </c>
      <c r="AT1439" s="103">
        <f t="shared" si="532"/>
        <v>5040075</v>
      </c>
      <c r="AW1439">
        <v>44.02</v>
      </c>
      <c r="AX1439">
        <v>0.03</v>
      </c>
      <c r="AY1439">
        <v>43.99</v>
      </c>
      <c r="BA1439" s="7">
        <f t="shared" si="534"/>
        <v>0</v>
      </c>
      <c r="BB1439" s="7">
        <f t="shared" si="535"/>
        <v>0</v>
      </c>
      <c r="BC1439" s="7">
        <f t="shared" si="536"/>
        <v>0</v>
      </c>
      <c r="BD1439" s="7">
        <f t="shared" si="537"/>
        <v>1</v>
      </c>
      <c r="BE1439" s="7">
        <f t="shared" si="538"/>
        <v>0</v>
      </c>
      <c r="BF1439" s="107">
        <f t="shared" si="539"/>
        <v>0</v>
      </c>
      <c r="BG1439" s="107">
        <f t="shared" si="540"/>
        <v>0</v>
      </c>
      <c r="BH1439" s="107">
        <f t="shared" si="541"/>
        <v>0</v>
      </c>
      <c r="BI1439" s="107">
        <f t="shared" si="542"/>
        <v>0.34300000000000003</v>
      </c>
      <c r="BJ1439" s="107">
        <f t="shared" si="543"/>
        <v>0</v>
      </c>
      <c r="BK1439" s="151">
        <f t="shared" si="544"/>
        <v>0</v>
      </c>
    </row>
    <row r="1440" spans="1:63" hidden="1" outlineLevel="1">
      <c r="A1440" t="s">
        <v>3221</v>
      </c>
      <c r="B1440" s="9" t="s">
        <v>3039</v>
      </c>
      <c r="C1440" s="1">
        <f t="shared" si="520"/>
        <v>158</v>
      </c>
      <c r="D1440" s="7">
        <f t="shared" si="521"/>
        <v>5</v>
      </c>
      <c r="E1440" s="7">
        <f t="shared" si="522"/>
        <v>4</v>
      </c>
      <c r="F1440" s="7">
        <f t="shared" si="523"/>
        <v>1</v>
      </c>
      <c r="G1440" s="7">
        <f t="shared" si="533"/>
        <v>2</v>
      </c>
      <c r="H1440" s="48">
        <f t="shared" si="524"/>
        <v>45</v>
      </c>
      <c r="I1440" s="163">
        <f t="shared" si="525"/>
        <v>0.2848101265822785</v>
      </c>
      <c r="J1440" s="8"/>
      <c r="K1440" s="2">
        <f t="shared" si="526"/>
        <v>3.1645569620253167E-2</v>
      </c>
      <c r="L1440" s="2">
        <f t="shared" si="527"/>
        <v>6.9620253164556958E-2</v>
      </c>
      <c r="M1440" s="2">
        <f t="shared" si="528"/>
        <v>0.51265822784810122</v>
      </c>
      <c r="N1440" s="2">
        <f t="shared" si="529"/>
        <v>0.22784810126582278</v>
      </c>
      <c r="O1440" s="2">
        <f t="shared" si="530"/>
        <v>0.15822784810126589</v>
      </c>
      <c r="P1440" s="1">
        <v>5</v>
      </c>
      <c r="Q1440" s="1">
        <v>11</v>
      </c>
      <c r="R1440" s="1">
        <v>81</v>
      </c>
      <c r="S1440" s="1">
        <v>36</v>
      </c>
      <c r="T1440" s="1">
        <v>22</v>
      </c>
      <c r="U1440" s="1">
        <v>1</v>
      </c>
      <c r="V1440" s="1"/>
      <c r="W1440" s="1"/>
      <c r="X1440" s="1"/>
      <c r="Y1440" s="1"/>
      <c r="Z1440" s="1"/>
      <c r="AA1440" s="1">
        <v>2</v>
      </c>
      <c r="AB1440" s="1"/>
      <c r="AC1440" s="1"/>
      <c r="AD1440" s="1"/>
      <c r="AI1440" t="str">
        <f t="shared" si="519"/>
        <v>Londonderry</v>
      </c>
      <c r="AJ1440" t="s">
        <v>2523</v>
      </c>
      <c r="AK1440" s="148">
        <v>1</v>
      </c>
      <c r="AL1440" s="7"/>
      <c r="AN1440" s="91">
        <v>50</v>
      </c>
      <c r="AO1440" s="93">
        <v>25</v>
      </c>
      <c r="AP1440" s="93">
        <v>50</v>
      </c>
      <c r="AQ1440" s="100">
        <v>40225</v>
      </c>
      <c r="AR1440" s="100">
        <f t="shared" si="531"/>
        <v>50025</v>
      </c>
      <c r="AS1440" s="9" t="s">
        <v>1753</v>
      </c>
      <c r="AT1440" s="103">
        <f t="shared" si="532"/>
        <v>5040225</v>
      </c>
      <c r="AW1440">
        <v>35.869999999999997</v>
      </c>
      <c r="AX1440">
        <v>0.21</v>
      </c>
      <c r="AY1440">
        <v>35.67</v>
      </c>
      <c r="BA1440" s="7">
        <f t="shared" si="534"/>
        <v>0</v>
      </c>
      <c r="BB1440" s="7">
        <f t="shared" si="535"/>
        <v>0</v>
      </c>
      <c r="BC1440" s="7">
        <f t="shared" si="536"/>
        <v>1</v>
      </c>
      <c r="BD1440" s="7">
        <f t="shared" si="537"/>
        <v>0</v>
      </c>
      <c r="BE1440" s="7">
        <f t="shared" si="538"/>
        <v>0</v>
      </c>
      <c r="BF1440" s="107">
        <f t="shared" si="539"/>
        <v>0</v>
      </c>
      <c r="BG1440" s="107">
        <f t="shared" si="540"/>
        <v>0</v>
      </c>
      <c r="BH1440" s="107">
        <f t="shared" si="541"/>
        <v>0.51200000000000001</v>
      </c>
      <c r="BI1440" s="107">
        <f t="shared" si="542"/>
        <v>0</v>
      </c>
      <c r="BJ1440" s="107">
        <f t="shared" si="543"/>
        <v>0</v>
      </c>
      <c r="BK1440" s="151">
        <f t="shared" si="544"/>
        <v>0</v>
      </c>
    </row>
    <row r="1441" spans="1:63" hidden="1" outlineLevel="1">
      <c r="A1441" t="s">
        <v>2239</v>
      </c>
      <c r="B1441" s="9" t="s">
        <v>3039</v>
      </c>
      <c r="C1441" s="1">
        <f t="shared" si="520"/>
        <v>98</v>
      </c>
      <c r="D1441" s="7">
        <f t="shared" si="521"/>
        <v>6</v>
      </c>
      <c r="E1441" s="7">
        <f t="shared" si="522"/>
        <v>4</v>
      </c>
      <c r="F1441" s="7">
        <f t="shared" si="523"/>
        <v>1</v>
      </c>
      <c r="G1441" s="7">
        <f t="shared" si="533"/>
        <v>2</v>
      </c>
      <c r="H1441" s="48">
        <f t="shared" si="524"/>
        <v>2</v>
      </c>
      <c r="I1441" s="163">
        <f t="shared" si="525"/>
        <v>2.0408163265306121E-2</v>
      </c>
      <c r="J1441" s="8"/>
      <c r="K1441" s="2">
        <f t="shared" si="526"/>
        <v>0</v>
      </c>
      <c r="L1441" s="2">
        <f t="shared" si="527"/>
        <v>8.1632653061224483E-2</v>
      </c>
      <c r="M1441" s="2">
        <f t="shared" si="528"/>
        <v>0.34693877551020408</v>
      </c>
      <c r="N1441" s="2">
        <f t="shared" si="529"/>
        <v>0.32653061224489793</v>
      </c>
      <c r="O1441" s="2">
        <f t="shared" si="530"/>
        <v>0.24489795918367346</v>
      </c>
      <c r="P1441" s="1">
        <v>0</v>
      </c>
      <c r="Q1441" s="1">
        <v>8</v>
      </c>
      <c r="R1441" s="1">
        <v>34</v>
      </c>
      <c r="S1441" s="1">
        <v>32</v>
      </c>
      <c r="T1441" s="1">
        <v>23</v>
      </c>
      <c r="U1441" s="1">
        <v>1</v>
      </c>
      <c r="V1441" s="1"/>
      <c r="W1441" s="1"/>
      <c r="X1441" s="1"/>
      <c r="Y1441" s="1"/>
      <c r="Z1441" s="1"/>
      <c r="AA1441" s="1">
        <v>0</v>
      </c>
      <c r="AB1441" s="1"/>
      <c r="AC1441" s="1"/>
      <c r="AD1441" s="1"/>
      <c r="AI1441" t="str">
        <f t="shared" si="519"/>
        <v>Lowell</v>
      </c>
      <c r="AJ1441" t="s">
        <v>2223</v>
      </c>
      <c r="AK1441" s="148">
        <v>1</v>
      </c>
      <c r="AL1441" s="7"/>
      <c r="AN1441" s="91">
        <v>50</v>
      </c>
      <c r="AO1441" s="93">
        <v>19</v>
      </c>
      <c r="AP1441" s="93">
        <v>65</v>
      </c>
      <c r="AQ1441" s="100">
        <v>40525</v>
      </c>
      <c r="AR1441" s="100">
        <f t="shared" si="531"/>
        <v>50019</v>
      </c>
      <c r="AS1441" s="9" t="s">
        <v>1753</v>
      </c>
      <c r="AT1441" s="103">
        <f t="shared" si="532"/>
        <v>5040525</v>
      </c>
      <c r="AW1441">
        <v>56.06</v>
      </c>
      <c r="AX1441">
        <v>0.06</v>
      </c>
      <c r="AY1441">
        <v>56.01</v>
      </c>
      <c r="BA1441" s="7">
        <f t="shared" si="534"/>
        <v>0</v>
      </c>
      <c r="BB1441" s="7">
        <f t="shared" si="535"/>
        <v>0</v>
      </c>
      <c r="BC1441" s="7">
        <f t="shared" si="536"/>
        <v>1</v>
      </c>
      <c r="BD1441" s="7">
        <f t="shared" si="537"/>
        <v>0</v>
      </c>
      <c r="BE1441" s="7">
        <f t="shared" si="538"/>
        <v>0</v>
      </c>
      <c r="BF1441" s="107">
        <f t="shared" si="539"/>
        <v>0</v>
      </c>
      <c r="BG1441" s="107">
        <f t="shared" si="540"/>
        <v>0</v>
      </c>
      <c r="BH1441" s="107">
        <f t="shared" si="541"/>
        <v>0.34599999999999997</v>
      </c>
      <c r="BI1441" s="107">
        <f t="shared" si="542"/>
        <v>0</v>
      </c>
      <c r="BJ1441" s="107">
        <f t="shared" si="543"/>
        <v>0</v>
      </c>
      <c r="BK1441" s="151">
        <f t="shared" si="544"/>
        <v>0</v>
      </c>
    </row>
    <row r="1442" spans="1:63" hidden="1" outlineLevel="1">
      <c r="A1442" t="s">
        <v>2240</v>
      </c>
      <c r="B1442" s="9" t="s">
        <v>3039</v>
      </c>
      <c r="C1442" s="1">
        <f t="shared" si="520"/>
        <v>272</v>
      </c>
      <c r="D1442" s="7">
        <f t="shared" si="521"/>
        <v>5</v>
      </c>
      <c r="E1442" s="7">
        <f t="shared" si="522"/>
        <v>4</v>
      </c>
      <c r="F1442" s="7">
        <f t="shared" si="523"/>
        <v>1</v>
      </c>
      <c r="G1442" s="7">
        <f t="shared" si="533"/>
        <v>2</v>
      </c>
      <c r="H1442" s="48">
        <f t="shared" si="524"/>
        <v>69</v>
      </c>
      <c r="I1442" s="163">
        <f t="shared" si="525"/>
        <v>0.25367647058823528</v>
      </c>
      <c r="J1442" s="8"/>
      <c r="K1442" s="2">
        <f t="shared" si="526"/>
        <v>1.8382352941176471E-2</v>
      </c>
      <c r="L1442" s="2">
        <f t="shared" si="527"/>
        <v>8.0882352941176475E-2</v>
      </c>
      <c r="M1442" s="2">
        <f t="shared" si="528"/>
        <v>0.48161764705882354</v>
      </c>
      <c r="N1442" s="2">
        <f t="shared" si="529"/>
        <v>0.22794117647058823</v>
      </c>
      <c r="O1442" s="2">
        <f t="shared" si="530"/>
        <v>0.1911764705882352</v>
      </c>
      <c r="P1442" s="1">
        <v>5</v>
      </c>
      <c r="Q1442" s="1">
        <v>22</v>
      </c>
      <c r="R1442" s="1">
        <v>131</v>
      </c>
      <c r="S1442" s="1">
        <v>62</v>
      </c>
      <c r="T1442" s="1">
        <v>51</v>
      </c>
      <c r="U1442" s="1">
        <v>1</v>
      </c>
      <c r="V1442" s="1"/>
      <c r="W1442" s="1"/>
      <c r="X1442" s="1"/>
      <c r="Y1442" s="1"/>
      <c r="Z1442" s="1"/>
      <c r="AA1442" s="1">
        <v>0</v>
      </c>
      <c r="AB1442" s="1"/>
      <c r="AC1442" s="1"/>
      <c r="AD1442" s="1"/>
      <c r="AI1442" t="str">
        <f t="shared" si="519"/>
        <v>Ludlow</v>
      </c>
      <c r="AJ1442" t="s">
        <v>1890</v>
      </c>
      <c r="AK1442" s="148">
        <v>1</v>
      </c>
      <c r="AL1442" s="7"/>
      <c r="AN1442" s="91">
        <v>50</v>
      </c>
      <c r="AO1442" s="93">
        <v>27</v>
      </c>
      <c r="AP1442" s="93">
        <v>50</v>
      </c>
      <c r="AQ1442" s="100">
        <v>41275</v>
      </c>
      <c r="AR1442" s="100">
        <f t="shared" si="531"/>
        <v>50027</v>
      </c>
      <c r="AS1442" s="9" t="s">
        <v>1753</v>
      </c>
      <c r="AT1442" s="103">
        <f t="shared" si="532"/>
        <v>5041275</v>
      </c>
      <c r="AW1442">
        <v>35.700000000000003</v>
      </c>
      <c r="AX1442">
        <v>0.43</v>
      </c>
      <c r="AY1442">
        <v>35.270000000000003</v>
      </c>
      <c r="BA1442" s="7">
        <f t="shared" si="534"/>
        <v>0</v>
      </c>
      <c r="BB1442" s="7">
        <f t="shared" si="535"/>
        <v>0</v>
      </c>
      <c r="BC1442" s="7">
        <f t="shared" si="536"/>
        <v>1</v>
      </c>
      <c r="BD1442" s="7">
        <f t="shared" si="537"/>
        <v>0</v>
      </c>
      <c r="BE1442" s="7">
        <f t="shared" si="538"/>
        <v>0</v>
      </c>
      <c r="BF1442" s="107">
        <f t="shared" si="539"/>
        <v>0</v>
      </c>
      <c r="BG1442" s="107">
        <f t="shared" si="540"/>
        <v>0</v>
      </c>
      <c r="BH1442" s="107">
        <f t="shared" si="541"/>
        <v>0.48099999999999998</v>
      </c>
      <c r="BI1442" s="107">
        <f t="shared" si="542"/>
        <v>0</v>
      </c>
      <c r="BJ1442" s="107">
        <f t="shared" si="543"/>
        <v>0</v>
      </c>
      <c r="BK1442" s="151">
        <f t="shared" si="544"/>
        <v>0</v>
      </c>
    </row>
    <row r="1443" spans="1:63" hidden="1" outlineLevel="1">
      <c r="A1443" t="s">
        <v>1480</v>
      </c>
      <c r="B1443" s="9" t="s">
        <v>3039</v>
      </c>
      <c r="C1443" s="1">
        <f t="shared" si="520"/>
        <v>178</v>
      </c>
      <c r="D1443" s="7">
        <f t="shared" si="521"/>
        <v>5</v>
      </c>
      <c r="E1443" s="7">
        <f t="shared" si="522"/>
        <v>4</v>
      </c>
      <c r="F1443" s="7">
        <f t="shared" si="523"/>
        <v>1</v>
      </c>
      <c r="G1443" s="7">
        <f t="shared" si="533"/>
        <v>3</v>
      </c>
      <c r="H1443" s="48">
        <f t="shared" si="524"/>
        <v>25</v>
      </c>
      <c r="I1443" s="163">
        <f t="shared" si="525"/>
        <v>0.1404494382022472</v>
      </c>
      <c r="J1443" s="8"/>
      <c r="K1443" s="2">
        <f t="shared" si="526"/>
        <v>2.8089887640449437E-2</v>
      </c>
      <c r="L1443" s="2">
        <f t="shared" si="527"/>
        <v>6.741573033707865E-2</v>
      </c>
      <c r="M1443" s="2">
        <f t="shared" si="528"/>
        <v>0.4157303370786517</v>
      </c>
      <c r="N1443" s="2">
        <f t="shared" si="529"/>
        <v>0.20224719101123595</v>
      </c>
      <c r="O1443" s="2">
        <f t="shared" si="530"/>
        <v>0.28651685393258436</v>
      </c>
      <c r="P1443" s="1">
        <v>5</v>
      </c>
      <c r="Q1443" s="1">
        <v>12</v>
      </c>
      <c r="R1443" s="1">
        <v>74</v>
      </c>
      <c r="S1443" s="1">
        <v>36</v>
      </c>
      <c r="T1443" s="1">
        <v>49</v>
      </c>
      <c r="U1443" s="1">
        <v>1</v>
      </c>
      <c r="V1443" s="1"/>
      <c r="W1443" s="1"/>
      <c r="X1443" s="1"/>
      <c r="Y1443" s="1"/>
      <c r="Z1443" s="1"/>
      <c r="AA1443" s="1">
        <v>1</v>
      </c>
      <c r="AB1443" s="1"/>
      <c r="AC1443" s="1"/>
      <c r="AD1443" s="1"/>
      <c r="AI1443" t="str">
        <f t="shared" si="519"/>
        <v>Lunenburg</v>
      </c>
      <c r="AJ1443" t="s">
        <v>827</v>
      </c>
      <c r="AK1443" s="148">
        <v>1</v>
      </c>
      <c r="AL1443" s="7"/>
      <c r="AN1443" s="91">
        <v>50</v>
      </c>
      <c r="AO1443" s="93">
        <v>9</v>
      </c>
      <c r="AP1443" s="93">
        <v>70</v>
      </c>
      <c r="AQ1443" s="100">
        <v>41425</v>
      </c>
      <c r="AR1443" s="100">
        <f t="shared" si="531"/>
        <v>50009</v>
      </c>
      <c r="AS1443" s="9" t="s">
        <v>1753</v>
      </c>
      <c r="AT1443" s="103">
        <f t="shared" si="532"/>
        <v>5041425</v>
      </c>
      <c r="AW1443">
        <v>45.36</v>
      </c>
      <c r="AX1443">
        <v>0.28000000000000003</v>
      </c>
      <c r="AY1443">
        <v>45.08</v>
      </c>
      <c r="BA1443" s="7">
        <f t="shared" si="534"/>
        <v>0</v>
      </c>
      <c r="BB1443" s="7">
        <f t="shared" si="535"/>
        <v>0</v>
      </c>
      <c r="BC1443" s="7">
        <f t="shared" si="536"/>
        <v>1</v>
      </c>
      <c r="BD1443" s="7">
        <f t="shared" si="537"/>
        <v>0</v>
      </c>
      <c r="BE1443" s="7">
        <f t="shared" si="538"/>
        <v>0</v>
      </c>
      <c r="BF1443" s="107">
        <f t="shared" si="539"/>
        <v>0</v>
      </c>
      <c r="BG1443" s="107">
        <f t="shared" si="540"/>
        <v>0</v>
      </c>
      <c r="BH1443" s="107">
        <f t="shared" si="541"/>
        <v>0.41499999999999998</v>
      </c>
      <c r="BI1443" s="107">
        <f t="shared" si="542"/>
        <v>0</v>
      </c>
      <c r="BJ1443" s="107">
        <f t="shared" si="543"/>
        <v>0</v>
      </c>
      <c r="BK1443" s="151">
        <f t="shared" si="544"/>
        <v>0</v>
      </c>
    </row>
    <row r="1444" spans="1:63" hidden="1" outlineLevel="1">
      <c r="A1444" t="s">
        <v>2659</v>
      </c>
      <c r="B1444" s="9" t="s">
        <v>3039</v>
      </c>
      <c r="C1444" s="1">
        <f t="shared" si="520"/>
        <v>359</v>
      </c>
      <c r="D1444" s="7">
        <f t="shared" si="521"/>
        <v>5</v>
      </c>
      <c r="E1444" s="7">
        <f t="shared" si="522"/>
        <v>4</v>
      </c>
      <c r="F1444" s="7">
        <f t="shared" si="523"/>
        <v>1</v>
      </c>
      <c r="G1444" s="7">
        <f t="shared" si="533"/>
        <v>2</v>
      </c>
      <c r="H1444" s="48">
        <f t="shared" si="524"/>
        <v>40</v>
      </c>
      <c r="I1444" s="163">
        <f t="shared" si="525"/>
        <v>0.11142061281337047</v>
      </c>
      <c r="J1444" s="8"/>
      <c r="K1444" s="2">
        <f t="shared" si="526"/>
        <v>8.356545961002786E-3</v>
      </c>
      <c r="L1444" s="2">
        <f t="shared" si="527"/>
        <v>7.2423398328690811E-2</v>
      </c>
      <c r="M1444" s="2">
        <f t="shared" si="528"/>
        <v>0.39832869080779942</v>
      </c>
      <c r="N1444" s="2">
        <f t="shared" si="529"/>
        <v>0.28690807799442897</v>
      </c>
      <c r="O1444" s="2">
        <f t="shared" si="530"/>
        <v>0.23398328690807801</v>
      </c>
      <c r="P1444" s="1">
        <v>3</v>
      </c>
      <c r="Q1444" s="1">
        <v>26</v>
      </c>
      <c r="R1444" s="1">
        <v>143</v>
      </c>
      <c r="S1444" s="1">
        <v>103</v>
      </c>
      <c r="T1444" s="1">
        <v>83</v>
      </c>
      <c r="U1444" s="1">
        <v>1</v>
      </c>
      <c r="V1444" s="1"/>
      <c r="W1444" s="1"/>
      <c r="X1444" s="1"/>
      <c r="Y1444" s="1"/>
      <c r="Z1444" s="1"/>
      <c r="AA1444" s="1">
        <v>0</v>
      </c>
      <c r="AB1444" s="1"/>
      <c r="AC1444" s="1"/>
      <c r="AD1444" s="1"/>
      <c r="AI1444" t="str">
        <f t="shared" si="519"/>
        <v>Lyndon</v>
      </c>
      <c r="AJ1444" t="s">
        <v>1850</v>
      </c>
      <c r="AK1444" s="148">
        <v>1</v>
      </c>
      <c r="AL1444" s="7"/>
      <c r="AN1444" s="91">
        <v>50</v>
      </c>
      <c r="AO1444" s="93">
        <v>5</v>
      </c>
      <c r="AP1444" s="93">
        <v>35</v>
      </c>
      <c r="AQ1444" s="100">
        <v>41725</v>
      </c>
      <c r="AR1444" s="100">
        <f t="shared" si="531"/>
        <v>50005</v>
      </c>
      <c r="AS1444" s="9" t="s">
        <v>1753</v>
      </c>
      <c r="AT1444" s="103">
        <f t="shared" si="532"/>
        <v>5041725</v>
      </c>
      <c r="AW1444">
        <v>39.799999999999997</v>
      </c>
      <c r="AX1444">
        <v>0.04</v>
      </c>
      <c r="AY1444">
        <v>39.76</v>
      </c>
      <c r="BA1444" s="7">
        <f t="shared" si="534"/>
        <v>0</v>
      </c>
      <c r="BB1444" s="7">
        <f t="shared" si="535"/>
        <v>0</v>
      </c>
      <c r="BC1444" s="7">
        <f t="shared" si="536"/>
        <v>1</v>
      </c>
      <c r="BD1444" s="7">
        <f t="shared" si="537"/>
        <v>0</v>
      </c>
      <c r="BE1444" s="7">
        <f t="shared" si="538"/>
        <v>0</v>
      </c>
      <c r="BF1444" s="107">
        <f t="shared" si="539"/>
        <v>0</v>
      </c>
      <c r="BG1444" s="107">
        <f t="shared" si="540"/>
        <v>0</v>
      </c>
      <c r="BH1444" s="107">
        <f t="shared" si="541"/>
        <v>0.39800000000000002</v>
      </c>
      <c r="BI1444" s="107">
        <f t="shared" si="542"/>
        <v>0</v>
      </c>
      <c r="BJ1444" s="107">
        <f t="shared" si="543"/>
        <v>0</v>
      </c>
      <c r="BK1444" s="151">
        <f t="shared" si="544"/>
        <v>0</v>
      </c>
    </row>
    <row r="1445" spans="1:63" hidden="1" outlineLevel="1">
      <c r="A1445" t="s">
        <v>2914</v>
      </c>
      <c r="B1445" s="9" t="s">
        <v>3039</v>
      </c>
      <c r="C1445" s="1">
        <f t="shared" si="520"/>
        <v>35</v>
      </c>
      <c r="D1445" s="7">
        <f t="shared" si="521"/>
        <v>4</v>
      </c>
      <c r="E1445" s="7">
        <f t="shared" si="522"/>
        <v>4</v>
      </c>
      <c r="F1445" s="7">
        <f t="shared" si="523"/>
        <v>1</v>
      </c>
      <c r="G1445" s="7">
        <f t="shared" si="533"/>
        <v>3</v>
      </c>
      <c r="H1445" s="48">
        <f t="shared" si="524"/>
        <v>3</v>
      </c>
      <c r="I1445" s="163">
        <f t="shared" si="525"/>
        <v>8.5714285714285715E-2</v>
      </c>
      <c r="J1445" s="8"/>
      <c r="K1445" s="2">
        <f t="shared" si="526"/>
        <v>2.8571428571428571E-2</v>
      </c>
      <c r="L1445" s="2">
        <f t="shared" si="527"/>
        <v>2.8571428571428571E-2</v>
      </c>
      <c r="M1445" s="2">
        <f t="shared" si="528"/>
        <v>0.4</v>
      </c>
      <c r="N1445" s="2">
        <f t="shared" si="529"/>
        <v>0.2</v>
      </c>
      <c r="O1445" s="2">
        <f t="shared" si="530"/>
        <v>0.3428571428571428</v>
      </c>
      <c r="P1445" s="1">
        <v>1</v>
      </c>
      <c r="Q1445" s="1">
        <v>1</v>
      </c>
      <c r="R1445" s="1">
        <v>14</v>
      </c>
      <c r="S1445" s="1">
        <v>7</v>
      </c>
      <c r="T1445" s="1">
        <v>11</v>
      </c>
      <c r="U1445" s="1">
        <v>0</v>
      </c>
      <c r="V1445" s="1"/>
      <c r="W1445" s="1"/>
      <c r="X1445" s="1"/>
      <c r="Y1445" s="1"/>
      <c r="Z1445" s="1"/>
      <c r="AA1445" s="1">
        <v>1</v>
      </c>
      <c r="AB1445" s="1"/>
      <c r="AC1445" s="1"/>
      <c r="AD1445" s="1"/>
      <c r="AI1445" t="str">
        <f t="shared" si="519"/>
        <v>Maidstone</v>
      </c>
      <c r="AJ1445" t="s">
        <v>827</v>
      </c>
      <c r="AK1445" s="148">
        <v>1</v>
      </c>
      <c r="AL1445" s="7"/>
      <c r="AN1445" s="91">
        <v>50</v>
      </c>
      <c r="AO1445" s="93">
        <v>9</v>
      </c>
      <c r="AP1445" s="93">
        <v>75</v>
      </c>
      <c r="AQ1445" s="100">
        <v>42475</v>
      </c>
      <c r="AR1445" s="100">
        <f t="shared" si="531"/>
        <v>50009</v>
      </c>
      <c r="AS1445" s="9" t="s">
        <v>1753</v>
      </c>
      <c r="AT1445" s="103">
        <f t="shared" si="532"/>
        <v>5042475</v>
      </c>
      <c r="AW1445">
        <v>31.79</v>
      </c>
      <c r="AX1445">
        <v>1.31</v>
      </c>
      <c r="AY1445">
        <v>30.48</v>
      </c>
      <c r="BA1445" s="7">
        <f t="shared" si="534"/>
        <v>0</v>
      </c>
      <c r="BB1445" s="7">
        <f t="shared" si="535"/>
        <v>0</v>
      </c>
      <c r="BC1445" s="7">
        <f t="shared" si="536"/>
        <v>1</v>
      </c>
      <c r="BD1445" s="7">
        <f t="shared" si="537"/>
        <v>0</v>
      </c>
      <c r="BE1445" s="7">
        <f t="shared" si="538"/>
        <v>0</v>
      </c>
      <c r="BF1445" s="107">
        <f t="shared" si="539"/>
        <v>0</v>
      </c>
      <c r="BG1445" s="107">
        <f t="shared" si="540"/>
        <v>0</v>
      </c>
      <c r="BH1445" s="107">
        <f t="shared" si="541"/>
        <v>0.4</v>
      </c>
      <c r="BI1445" s="107">
        <f t="shared" si="542"/>
        <v>0</v>
      </c>
      <c r="BJ1445" s="107">
        <f t="shared" si="543"/>
        <v>0</v>
      </c>
      <c r="BK1445" s="151">
        <f t="shared" si="544"/>
        <v>0</v>
      </c>
    </row>
    <row r="1446" spans="1:63" hidden="1" outlineLevel="1">
      <c r="A1446" t="s">
        <v>2009</v>
      </c>
      <c r="B1446" s="9" t="s">
        <v>3039</v>
      </c>
      <c r="C1446" s="1">
        <f t="shared" si="520"/>
        <v>546</v>
      </c>
      <c r="D1446" s="7">
        <f t="shared" si="521"/>
        <v>5</v>
      </c>
      <c r="E1446" s="7">
        <f t="shared" si="522"/>
        <v>4</v>
      </c>
      <c r="F1446" s="7">
        <f t="shared" si="523"/>
        <v>1</v>
      </c>
      <c r="G1446" s="7">
        <f t="shared" si="533"/>
        <v>3</v>
      </c>
      <c r="H1446" s="48">
        <f t="shared" si="524"/>
        <v>128</v>
      </c>
      <c r="I1446" s="163">
        <f t="shared" si="525"/>
        <v>0.23443223443223443</v>
      </c>
      <c r="J1446" s="8"/>
      <c r="K1446" s="2">
        <f t="shared" si="526"/>
        <v>3.1135531135531136E-2</v>
      </c>
      <c r="L1446" s="2">
        <f t="shared" si="527"/>
        <v>8.9743589743589744E-2</v>
      </c>
      <c r="M1446" s="2">
        <f t="shared" si="528"/>
        <v>0.45054945054945056</v>
      </c>
      <c r="N1446" s="2">
        <f t="shared" si="529"/>
        <v>0.2032967032967033</v>
      </c>
      <c r="O1446" s="2">
        <f t="shared" si="530"/>
        <v>0.22527472527472525</v>
      </c>
      <c r="P1446" s="1">
        <v>17</v>
      </c>
      <c r="Q1446" s="1">
        <v>49</v>
      </c>
      <c r="R1446" s="1">
        <v>246</v>
      </c>
      <c r="S1446" s="1">
        <v>111</v>
      </c>
      <c r="T1446" s="1">
        <v>118</v>
      </c>
      <c r="U1446" s="1">
        <v>4</v>
      </c>
      <c r="V1446" s="1"/>
      <c r="W1446" s="1"/>
      <c r="X1446" s="1"/>
      <c r="Y1446" s="1"/>
      <c r="Z1446" s="1"/>
      <c r="AA1446" s="1">
        <v>1</v>
      </c>
      <c r="AB1446" s="1"/>
      <c r="AC1446" s="1"/>
      <c r="AD1446" s="1"/>
      <c r="AI1446" t="str">
        <f t="shared" si="519"/>
        <v>Manchester</v>
      </c>
      <c r="AJ1446" t="s">
        <v>2116</v>
      </c>
      <c r="AK1446" s="148">
        <v>1</v>
      </c>
      <c r="AL1446" s="7"/>
      <c r="AN1446" s="91">
        <v>50</v>
      </c>
      <c r="AO1446" s="93">
        <v>3</v>
      </c>
      <c r="AP1446" s="93">
        <v>25</v>
      </c>
      <c r="AQ1446" s="100">
        <v>42850</v>
      </c>
      <c r="AR1446" s="100">
        <f t="shared" si="531"/>
        <v>50003</v>
      </c>
      <c r="AS1446" s="9" t="s">
        <v>1753</v>
      </c>
      <c r="AT1446" s="103">
        <f t="shared" si="532"/>
        <v>5042850</v>
      </c>
      <c r="AW1446">
        <v>42.28</v>
      </c>
      <c r="AX1446">
        <v>0.05</v>
      </c>
      <c r="AY1446">
        <v>42.23</v>
      </c>
      <c r="BA1446" s="7">
        <f t="shared" si="534"/>
        <v>0</v>
      </c>
      <c r="BB1446" s="7">
        <f t="shared" si="535"/>
        <v>0</v>
      </c>
      <c r="BC1446" s="7">
        <f t="shared" si="536"/>
        <v>1</v>
      </c>
      <c r="BD1446" s="7">
        <f t="shared" si="537"/>
        <v>0</v>
      </c>
      <c r="BE1446" s="7">
        <f t="shared" si="538"/>
        <v>0</v>
      </c>
      <c r="BF1446" s="107">
        <f t="shared" si="539"/>
        <v>0</v>
      </c>
      <c r="BG1446" s="107">
        <f t="shared" si="540"/>
        <v>0</v>
      </c>
      <c r="BH1446" s="107">
        <f t="shared" si="541"/>
        <v>0.45</v>
      </c>
      <c r="BI1446" s="107">
        <f t="shared" si="542"/>
        <v>0</v>
      </c>
      <c r="BJ1446" s="107">
        <f t="shared" si="543"/>
        <v>0</v>
      </c>
      <c r="BK1446" s="151">
        <f t="shared" si="544"/>
        <v>0</v>
      </c>
    </row>
    <row r="1447" spans="1:63" hidden="1" outlineLevel="1">
      <c r="A1447" t="s">
        <v>6</v>
      </c>
      <c r="B1447" s="9" t="s">
        <v>3039</v>
      </c>
      <c r="C1447" s="1">
        <f t="shared" si="520"/>
        <v>57</v>
      </c>
      <c r="D1447" s="7">
        <f t="shared" si="521"/>
        <v>5</v>
      </c>
      <c r="E1447" s="7">
        <f t="shared" si="522"/>
        <v>4</v>
      </c>
      <c r="F1447" s="7">
        <f t="shared" si="523"/>
        <v>2</v>
      </c>
      <c r="G1447" s="7">
        <f t="shared" si="533"/>
        <v>1</v>
      </c>
      <c r="H1447" s="48">
        <f t="shared" si="524"/>
        <v>5</v>
      </c>
      <c r="I1447" s="163">
        <f t="shared" si="525"/>
        <v>8.771929824561403E-2</v>
      </c>
      <c r="J1447" s="8"/>
      <c r="K1447" s="2">
        <f t="shared" si="526"/>
        <v>1.7543859649122806E-2</v>
      </c>
      <c r="L1447" s="2">
        <f t="shared" si="527"/>
        <v>3.5087719298245612E-2</v>
      </c>
      <c r="M1447" s="2">
        <f t="shared" si="528"/>
        <v>0.35087719298245612</v>
      </c>
      <c r="N1447" s="2">
        <f t="shared" si="529"/>
        <v>0.43859649122807015</v>
      </c>
      <c r="O1447" s="2">
        <f t="shared" si="530"/>
        <v>0.15789473684210525</v>
      </c>
      <c r="P1447" s="1">
        <v>1</v>
      </c>
      <c r="Q1447" s="1">
        <v>2</v>
      </c>
      <c r="R1447" s="1">
        <v>20</v>
      </c>
      <c r="S1447" s="1">
        <v>25</v>
      </c>
      <c r="T1447" s="1">
        <v>8</v>
      </c>
      <c r="U1447" s="1">
        <v>0</v>
      </c>
      <c r="V1447" s="1"/>
      <c r="W1447" s="1"/>
      <c r="X1447" s="1"/>
      <c r="Y1447" s="1"/>
      <c r="Z1447" s="1"/>
      <c r="AA1447" s="1">
        <v>1</v>
      </c>
      <c r="AB1447" s="1"/>
      <c r="AC1447" s="1"/>
      <c r="AD1447" s="1"/>
      <c r="AI1447" t="str">
        <f t="shared" si="519"/>
        <v>Marlboro</v>
      </c>
      <c r="AJ1447" t="s">
        <v>2523</v>
      </c>
      <c r="AK1447" s="148">
        <v>1</v>
      </c>
      <c r="AL1447" s="7"/>
      <c r="AN1447" s="91">
        <v>50</v>
      </c>
      <c r="AO1447" s="93">
        <v>25</v>
      </c>
      <c r="AP1447" s="93">
        <v>55</v>
      </c>
      <c r="AQ1447" s="100">
        <v>43375</v>
      </c>
      <c r="AR1447" s="100">
        <f t="shared" si="531"/>
        <v>50025</v>
      </c>
      <c r="AS1447" s="9" t="s">
        <v>1753</v>
      </c>
      <c r="AT1447" s="103">
        <f t="shared" si="532"/>
        <v>5043375</v>
      </c>
      <c r="AW1447">
        <v>40.65</v>
      </c>
      <c r="AX1447">
        <v>0.32</v>
      </c>
      <c r="AY1447">
        <v>40.33</v>
      </c>
      <c r="BA1447" s="7">
        <f t="shared" si="534"/>
        <v>0</v>
      </c>
      <c r="BB1447" s="7">
        <f t="shared" si="535"/>
        <v>0</v>
      </c>
      <c r="BC1447" s="7">
        <f t="shared" si="536"/>
        <v>0</v>
      </c>
      <c r="BD1447" s="7">
        <f t="shared" si="537"/>
        <v>1</v>
      </c>
      <c r="BE1447" s="7">
        <f t="shared" si="538"/>
        <v>0</v>
      </c>
      <c r="BF1447" s="107">
        <f t="shared" si="539"/>
        <v>0</v>
      </c>
      <c r="BG1447" s="107">
        <f t="shared" si="540"/>
        <v>0</v>
      </c>
      <c r="BH1447" s="107">
        <f t="shared" si="541"/>
        <v>0</v>
      </c>
      <c r="BI1447" s="107">
        <f t="shared" si="542"/>
        <v>0.438</v>
      </c>
      <c r="BJ1447" s="107">
        <f t="shared" si="543"/>
        <v>0</v>
      </c>
      <c r="BK1447" s="151">
        <f t="shared" si="544"/>
        <v>0</v>
      </c>
    </row>
    <row r="1448" spans="1:63" hidden="1" outlineLevel="1">
      <c r="A1448" t="s">
        <v>2152</v>
      </c>
      <c r="B1448" s="9" t="s">
        <v>3039</v>
      </c>
      <c r="C1448" s="1">
        <f t="shared" si="520"/>
        <v>143</v>
      </c>
      <c r="D1448" s="7">
        <f t="shared" si="521"/>
        <v>7</v>
      </c>
      <c r="E1448" s="7">
        <f t="shared" si="522"/>
        <v>4</v>
      </c>
      <c r="F1448" s="7">
        <f t="shared" si="523"/>
        <v>3</v>
      </c>
      <c r="G1448" s="7">
        <f t="shared" si="533"/>
        <v>1</v>
      </c>
      <c r="H1448" s="48">
        <f t="shared" si="524"/>
        <v>12</v>
      </c>
      <c r="I1448" s="163">
        <f t="shared" si="525"/>
        <v>8.3916083916083919E-2</v>
      </c>
      <c r="J1448" s="8"/>
      <c r="K1448" s="2">
        <f t="shared" si="526"/>
        <v>0</v>
      </c>
      <c r="L1448" s="2">
        <f t="shared" si="527"/>
        <v>7.6923076923076927E-2</v>
      </c>
      <c r="M1448" s="2">
        <f t="shared" si="528"/>
        <v>0.23776223776223776</v>
      </c>
      <c r="N1448" s="2">
        <f t="shared" si="529"/>
        <v>0.37062937062937062</v>
      </c>
      <c r="O1448" s="2">
        <f t="shared" si="530"/>
        <v>0.3146853146853148</v>
      </c>
      <c r="P1448" s="1">
        <v>0</v>
      </c>
      <c r="Q1448" s="1">
        <v>11</v>
      </c>
      <c r="R1448" s="1">
        <v>34</v>
      </c>
      <c r="S1448" s="1">
        <v>53</v>
      </c>
      <c r="T1448" s="1">
        <v>41</v>
      </c>
      <c r="U1448" s="1">
        <v>2</v>
      </c>
      <c r="V1448" s="1"/>
      <c r="W1448" s="1"/>
      <c r="X1448" s="1"/>
      <c r="Y1448" s="1"/>
      <c r="Z1448" s="1"/>
      <c r="AA1448" s="1">
        <v>2</v>
      </c>
      <c r="AB1448" s="1"/>
      <c r="AC1448" s="1"/>
      <c r="AD1448" s="1"/>
      <c r="AI1448" t="str">
        <f t="shared" si="519"/>
        <v>Marshfield</v>
      </c>
      <c r="AJ1448" t="s">
        <v>650</v>
      </c>
      <c r="AK1448" s="148">
        <v>1</v>
      </c>
      <c r="AL1448" s="7"/>
      <c r="AN1448" s="91">
        <v>50</v>
      </c>
      <c r="AO1448" s="93">
        <v>23</v>
      </c>
      <c r="AP1448" s="93">
        <v>45</v>
      </c>
      <c r="AQ1448" s="100">
        <v>43600</v>
      </c>
      <c r="AR1448" s="100">
        <f t="shared" si="531"/>
        <v>50023</v>
      </c>
      <c r="AS1448" s="9" t="s">
        <v>1753</v>
      </c>
      <c r="AT1448" s="103">
        <f t="shared" si="532"/>
        <v>5043600</v>
      </c>
      <c r="AW1448">
        <v>43.39</v>
      </c>
      <c r="AX1448">
        <v>0.28000000000000003</v>
      </c>
      <c r="AY1448">
        <v>43.11</v>
      </c>
      <c r="BA1448" s="7">
        <f t="shared" si="534"/>
        <v>0</v>
      </c>
      <c r="BB1448" s="7">
        <f t="shared" si="535"/>
        <v>0</v>
      </c>
      <c r="BC1448" s="7">
        <f t="shared" si="536"/>
        <v>0</v>
      </c>
      <c r="BD1448" s="7">
        <f t="shared" si="537"/>
        <v>1</v>
      </c>
      <c r="BE1448" s="7">
        <f>IF(RANK(T1448,P1448:V1448)=1,1,0)</f>
        <v>0</v>
      </c>
      <c r="BF1448" s="107">
        <f t="shared" si="539"/>
        <v>0</v>
      </c>
      <c r="BG1448" s="107">
        <f t="shared" si="540"/>
        <v>0</v>
      </c>
      <c r="BH1448" s="107">
        <f t="shared" si="541"/>
        <v>0</v>
      </c>
      <c r="BI1448" s="107">
        <f t="shared" si="542"/>
        <v>0.37</v>
      </c>
      <c r="BJ1448" s="107">
        <f t="shared" si="543"/>
        <v>0</v>
      </c>
      <c r="BK1448" s="151">
        <f t="shared" si="544"/>
        <v>0</v>
      </c>
    </row>
    <row r="1449" spans="1:63" hidden="1" outlineLevel="1">
      <c r="A1449" t="s">
        <v>1925</v>
      </c>
      <c r="B1449" s="9" t="s">
        <v>3039</v>
      </c>
      <c r="C1449" s="1">
        <f t="shared" si="520"/>
        <v>158</v>
      </c>
      <c r="D1449" s="7">
        <f t="shared" si="521"/>
        <v>5</v>
      </c>
      <c r="E1449" s="7">
        <f t="shared" si="522"/>
        <v>4</v>
      </c>
      <c r="F1449" s="7">
        <f t="shared" si="523"/>
        <v>1</v>
      </c>
      <c r="G1449" s="7">
        <f t="shared" si="533"/>
        <v>2</v>
      </c>
      <c r="H1449" s="48">
        <f t="shared" si="524"/>
        <v>43</v>
      </c>
      <c r="I1449" s="163">
        <f t="shared" si="525"/>
        <v>0.27215189873417722</v>
      </c>
      <c r="J1449" s="8"/>
      <c r="K1449" s="2">
        <f t="shared" si="526"/>
        <v>6.3291139240506328E-3</v>
      </c>
      <c r="L1449" s="2">
        <f t="shared" si="527"/>
        <v>5.6962025316455694E-2</v>
      </c>
      <c r="M1449" s="2">
        <f t="shared" si="528"/>
        <v>0.52531645569620256</v>
      </c>
      <c r="N1449" s="2">
        <f t="shared" si="529"/>
        <v>0.25316455696202533</v>
      </c>
      <c r="O1449" s="2">
        <f t="shared" si="530"/>
        <v>0.15822784810126578</v>
      </c>
      <c r="P1449" s="1">
        <v>1</v>
      </c>
      <c r="Q1449" s="1">
        <v>9</v>
      </c>
      <c r="R1449" s="1">
        <v>83</v>
      </c>
      <c r="S1449" s="1">
        <v>40</v>
      </c>
      <c r="T1449" s="1">
        <v>25</v>
      </c>
      <c r="U1449" s="1">
        <v>0</v>
      </c>
      <c r="V1449" s="1"/>
      <c r="W1449" s="1"/>
      <c r="X1449" s="1"/>
      <c r="Y1449" s="1"/>
      <c r="Z1449" s="1"/>
      <c r="AA1449" s="1">
        <v>0</v>
      </c>
      <c r="AB1449" s="1"/>
      <c r="AC1449" s="1"/>
      <c r="AD1449" s="1"/>
      <c r="AI1449" t="str">
        <f t="shared" si="519"/>
        <v>Mendon</v>
      </c>
      <c r="AJ1449" t="s">
        <v>848</v>
      </c>
      <c r="AK1449" s="148">
        <v>1</v>
      </c>
      <c r="AL1449" s="7"/>
      <c r="AN1449" s="91">
        <v>50</v>
      </c>
      <c r="AO1449" s="93">
        <v>21</v>
      </c>
      <c r="AP1449" s="93">
        <v>50</v>
      </c>
      <c r="AQ1449" s="100">
        <v>44125</v>
      </c>
      <c r="AR1449" s="100">
        <f t="shared" si="531"/>
        <v>50021</v>
      </c>
      <c r="AS1449" s="9" t="s">
        <v>1753</v>
      </c>
      <c r="AT1449" s="103">
        <f t="shared" si="532"/>
        <v>5044125</v>
      </c>
      <c r="AW1449">
        <v>38.1</v>
      </c>
      <c r="AX1449">
        <v>0.01</v>
      </c>
      <c r="AY1449">
        <v>38.090000000000003</v>
      </c>
      <c r="BA1449" s="7">
        <f t="shared" si="534"/>
        <v>0</v>
      </c>
      <c r="BB1449" s="7">
        <f t="shared" si="535"/>
        <v>0</v>
      </c>
      <c r="BC1449" s="7">
        <f t="shared" si="536"/>
        <v>1</v>
      </c>
      <c r="BD1449" s="7">
        <f t="shared" si="537"/>
        <v>0</v>
      </c>
      <c r="BE1449" s="7">
        <f t="shared" si="538"/>
        <v>0</v>
      </c>
      <c r="BF1449" s="107">
        <f t="shared" si="539"/>
        <v>0</v>
      </c>
      <c r="BG1449" s="107">
        <f t="shared" si="540"/>
        <v>0</v>
      </c>
      <c r="BH1449" s="107">
        <f t="shared" si="541"/>
        <v>0.52500000000000002</v>
      </c>
      <c r="BI1449" s="107">
        <f t="shared" si="542"/>
        <v>0</v>
      </c>
      <c r="BJ1449" s="107">
        <f t="shared" si="543"/>
        <v>0</v>
      </c>
      <c r="BK1449" s="151">
        <f t="shared" si="544"/>
        <v>0</v>
      </c>
    </row>
    <row r="1450" spans="1:63" hidden="1" outlineLevel="1">
      <c r="A1450" t="s">
        <v>2135</v>
      </c>
      <c r="B1450" s="9" t="s">
        <v>3039</v>
      </c>
      <c r="C1450" s="1">
        <f t="shared" si="520"/>
        <v>507</v>
      </c>
      <c r="D1450" s="7">
        <f t="shared" si="521"/>
        <v>5</v>
      </c>
      <c r="E1450" s="7">
        <f t="shared" si="522"/>
        <v>4</v>
      </c>
      <c r="F1450" s="7">
        <f t="shared" si="523"/>
        <v>1</v>
      </c>
      <c r="G1450" s="7">
        <f t="shared" si="533"/>
        <v>2</v>
      </c>
      <c r="H1450" s="48">
        <f t="shared" si="524"/>
        <v>79</v>
      </c>
      <c r="I1450" s="163">
        <f t="shared" si="525"/>
        <v>0.15581854043392504</v>
      </c>
      <c r="J1450" s="8"/>
      <c r="K1450" s="2">
        <f t="shared" si="526"/>
        <v>4.5364891518737675E-2</v>
      </c>
      <c r="L1450" s="2">
        <f t="shared" si="527"/>
        <v>9.0729783037475351E-2</v>
      </c>
      <c r="M1450" s="2">
        <f t="shared" si="528"/>
        <v>0.39447731755424065</v>
      </c>
      <c r="N1450" s="2">
        <f t="shared" si="529"/>
        <v>0.23865877712031558</v>
      </c>
      <c r="O1450" s="2">
        <f t="shared" si="530"/>
        <v>0.23076923076923073</v>
      </c>
      <c r="P1450" s="1">
        <v>23</v>
      </c>
      <c r="Q1450" s="1">
        <v>46</v>
      </c>
      <c r="R1450" s="1">
        <v>200</v>
      </c>
      <c r="S1450" s="1">
        <v>121</v>
      </c>
      <c r="T1450" s="1">
        <v>108</v>
      </c>
      <c r="U1450" s="1">
        <v>6</v>
      </c>
      <c r="V1450" s="1"/>
      <c r="W1450" s="1"/>
      <c r="X1450" s="1"/>
      <c r="Y1450" s="1"/>
      <c r="Z1450" s="1"/>
      <c r="AA1450" s="1">
        <v>3</v>
      </c>
      <c r="AB1450" s="1"/>
      <c r="AC1450" s="1"/>
      <c r="AD1450" s="1"/>
      <c r="AI1450" t="str">
        <f t="shared" si="519"/>
        <v>Middlebury</v>
      </c>
      <c r="AJ1450" t="s">
        <v>1874</v>
      </c>
      <c r="AK1450" s="148">
        <v>1</v>
      </c>
      <c r="AL1450" s="7"/>
      <c r="AN1450" s="91">
        <v>50</v>
      </c>
      <c r="AO1450" s="93">
        <v>1</v>
      </c>
      <c r="AP1450" s="93">
        <v>55</v>
      </c>
      <c r="AQ1450" s="100">
        <v>44350</v>
      </c>
      <c r="AR1450" s="100">
        <f t="shared" si="531"/>
        <v>50001</v>
      </c>
      <c r="AS1450" s="9" t="s">
        <v>1753</v>
      </c>
      <c r="AT1450" s="103">
        <f t="shared" si="532"/>
        <v>5044350</v>
      </c>
      <c r="AW1450">
        <v>39.17</v>
      </c>
      <c r="AX1450">
        <v>0.14000000000000001</v>
      </c>
      <c r="AY1450">
        <v>39.03</v>
      </c>
      <c r="BA1450" s="7">
        <f t="shared" si="534"/>
        <v>0</v>
      </c>
      <c r="BB1450" s="7">
        <f t="shared" si="535"/>
        <v>0</v>
      </c>
      <c r="BC1450" s="7">
        <f t="shared" si="536"/>
        <v>1</v>
      </c>
      <c r="BD1450" s="7">
        <f t="shared" si="537"/>
        <v>0</v>
      </c>
      <c r="BE1450" s="7">
        <f t="shared" si="538"/>
        <v>0</v>
      </c>
      <c r="BF1450" s="107">
        <f t="shared" si="539"/>
        <v>0</v>
      </c>
      <c r="BG1450" s="107">
        <f t="shared" si="540"/>
        <v>0</v>
      </c>
      <c r="BH1450" s="107">
        <f t="shared" si="541"/>
        <v>0.39400000000000002</v>
      </c>
      <c r="BI1450" s="107">
        <f t="shared" si="542"/>
        <v>0</v>
      </c>
      <c r="BJ1450" s="107">
        <f t="shared" si="543"/>
        <v>0</v>
      </c>
      <c r="BK1450" s="151">
        <f t="shared" si="544"/>
        <v>0</v>
      </c>
    </row>
    <row r="1451" spans="1:63" hidden="1" outlineLevel="1">
      <c r="A1451" t="s">
        <v>2292</v>
      </c>
      <c r="B1451" s="9" t="s">
        <v>3039</v>
      </c>
      <c r="C1451" s="1">
        <f t="shared" si="520"/>
        <v>176</v>
      </c>
      <c r="D1451" s="7">
        <f t="shared" si="521"/>
        <v>5</v>
      </c>
      <c r="E1451" s="7">
        <f t="shared" si="522"/>
        <v>4</v>
      </c>
      <c r="F1451" s="7">
        <f t="shared" si="523"/>
        <v>2</v>
      </c>
      <c r="G1451" s="7">
        <f t="shared" si="533"/>
        <v>1</v>
      </c>
      <c r="H1451" s="48">
        <f t="shared" si="524"/>
        <v>10</v>
      </c>
      <c r="I1451" s="163">
        <f t="shared" si="525"/>
        <v>5.6818181818181816E-2</v>
      </c>
      <c r="J1451" s="8"/>
      <c r="K1451" s="2">
        <f t="shared" si="526"/>
        <v>1.1363636363636364E-2</v>
      </c>
      <c r="L1451" s="2">
        <f t="shared" si="527"/>
        <v>0.10795454545454546</v>
      </c>
      <c r="M1451" s="2">
        <f t="shared" si="528"/>
        <v>0.30113636363636365</v>
      </c>
      <c r="N1451" s="2">
        <f t="shared" si="529"/>
        <v>0.35795454545454547</v>
      </c>
      <c r="O1451" s="2">
        <f t="shared" si="530"/>
        <v>0.22159090909090912</v>
      </c>
      <c r="P1451" s="1">
        <v>2</v>
      </c>
      <c r="Q1451" s="1">
        <v>19</v>
      </c>
      <c r="R1451" s="1">
        <v>53</v>
      </c>
      <c r="S1451" s="1">
        <v>63</v>
      </c>
      <c r="T1451" s="1">
        <v>37</v>
      </c>
      <c r="U1451" s="1">
        <v>1</v>
      </c>
      <c r="V1451" s="1"/>
      <c r="W1451" s="1"/>
      <c r="X1451" s="1"/>
      <c r="Y1451" s="1"/>
      <c r="Z1451" s="1"/>
      <c r="AA1451" s="1">
        <v>1</v>
      </c>
      <c r="AB1451" s="1"/>
      <c r="AC1451" s="1"/>
      <c r="AD1451" s="1"/>
      <c r="AI1451" t="str">
        <f t="shared" si="519"/>
        <v>Middlesex</v>
      </c>
      <c r="AJ1451" t="s">
        <v>650</v>
      </c>
      <c r="AK1451" s="148">
        <v>1</v>
      </c>
      <c r="AL1451" s="7"/>
      <c r="AN1451" s="91">
        <v>50</v>
      </c>
      <c r="AO1451" s="93">
        <v>23</v>
      </c>
      <c r="AP1451" s="93">
        <v>50</v>
      </c>
      <c r="AQ1451" s="100">
        <v>44500</v>
      </c>
      <c r="AR1451" s="100">
        <f t="shared" si="531"/>
        <v>50023</v>
      </c>
      <c r="AS1451" s="9" t="s">
        <v>1753</v>
      </c>
      <c r="AT1451" s="103">
        <f t="shared" si="532"/>
        <v>5044500</v>
      </c>
      <c r="AW1451">
        <v>39.86</v>
      </c>
      <c r="AX1451">
        <v>0.21</v>
      </c>
      <c r="AY1451">
        <v>39.659999999999997</v>
      </c>
      <c r="BA1451" s="7">
        <f t="shared" si="534"/>
        <v>0</v>
      </c>
      <c r="BB1451" s="7">
        <f t="shared" si="535"/>
        <v>0</v>
      </c>
      <c r="BC1451" s="7">
        <f t="shared" si="536"/>
        <v>0</v>
      </c>
      <c r="BD1451" s="7">
        <f t="shared" si="537"/>
        <v>1</v>
      </c>
      <c r="BE1451" s="7">
        <f t="shared" si="538"/>
        <v>0</v>
      </c>
      <c r="BF1451" s="107">
        <f t="shared" si="539"/>
        <v>0</v>
      </c>
      <c r="BG1451" s="107">
        <f t="shared" si="540"/>
        <v>0</v>
      </c>
      <c r="BH1451" s="107">
        <f t="shared" si="541"/>
        <v>0</v>
      </c>
      <c r="BI1451" s="107">
        <f t="shared" si="542"/>
        <v>0.35699999999999998</v>
      </c>
      <c r="BJ1451" s="107">
        <f t="shared" si="543"/>
        <v>0</v>
      </c>
      <c r="BK1451" s="151">
        <f t="shared" si="544"/>
        <v>0</v>
      </c>
    </row>
    <row r="1452" spans="1:63" hidden="1" outlineLevel="1">
      <c r="A1452" t="s">
        <v>2945</v>
      </c>
      <c r="B1452" s="9" t="s">
        <v>3039</v>
      </c>
      <c r="C1452" s="1">
        <f t="shared" si="520"/>
        <v>173</v>
      </c>
      <c r="D1452" s="7">
        <f t="shared" si="521"/>
        <v>5</v>
      </c>
      <c r="E1452" s="7">
        <f t="shared" si="522"/>
        <v>4</v>
      </c>
      <c r="F1452" s="7">
        <f t="shared" si="523"/>
        <v>1</v>
      </c>
      <c r="G1452" s="7">
        <f t="shared" si="533"/>
        <v>3</v>
      </c>
      <c r="H1452" s="48">
        <f t="shared" si="524"/>
        <v>6</v>
      </c>
      <c r="I1452" s="163">
        <f t="shared" si="525"/>
        <v>3.4682080924855488E-2</v>
      </c>
      <c r="J1452" s="8"/>
      <c r="K1452" s="2">
        <f t="shared" si="526"/>
        <v>0</v>
      </c>
      <c r="L1452" s="2">
        <f t="shared" si="527"/>
        <v>8.0924855491329481E-2</v>
      </c>
      <c r="M1452" s="2">
        <f t="shared" si="528"/>
        <v>0.3583815028901734</v>
      </c>
      <c r="N1452" s="2">
        <f t="shared" si="529"/>
        <v>0.23699421965317918</v>
      </c>
      <c r="O1452" s="2">
        <f t="shared" si="530"/>
        <v>0.32369942196531792</v>
      </c>
      <c r="P1452" s="1">
        <v>0</v>
      </c>
      <c r="Q1452" s="1">
        <v>14</v>
      </c>
      <c r="R1452" s="1">
        <v>62</v>
      </c>
      <c r="S1452" s="1">
        <v>41</v>
      </c>
      <c r="T1452" s="1">
        <v>56</v>
      </c>
      <c r="U1452" s="1">
        <v>0</v>
      </c>
      <c r="V1452" s="1"/>
      <c r="W1452" s="1"/>
      <c r="X1452" s="1"/>
      <c r="Y1452" s="1"/>
      <c r="Z1452" s="1"/>
      <c r="AA1452" s="1">
        <v>0</v>
      </c>
      <c r="AB1452" s="1"/>
      <c r="AC1452" s="1"/>
      <c r="AD1452" s="1"/>
      <c r="AI1452" t="str">
        <f t="shared" si="519"/>
        <v>Middletown Springs</v>
      </c>
      <c r="AJ1452" t="s">
        <v>848</v>
      </c>
      <c r="AK1452" s="148">
        <v>1</v>
      </c>
      <c r="AL1452" s="7"/>
      <c r="AN1452" s="91">
        <v>50</v>
      </c>
      <c r="AO1452" s="93">
        <v>21</v>
      </c>
      <c r="AP1452" s="93">
        <v>55</v>
      </c>
      <c r="AQ1452" s="100">
        <v>44800</v>
      </c>
      <c r="AR1452" s="100">
        <f t="shared" si="531"/>
        <v>50021</v>
      </c>
      <c r="AS1452" s="9" t="s">
        <v>1753</v>
      </c>
      <c r="AT1452" s="103">
        <f t="shared" si="532"/>
        <v>5044800</v>
      </c>
      <c r="AW1452">
        <v>22.85</v>
      </c>
      <c r="AX1452">
        <v>0</v>
      </c>
      <c r="AY1452">
        <v>22.84</v>
      </c>
      <c r="BA1452" s="7">
        <f t="shared" si="534"/>
        <v>0</v>
      </c>
      <c r="BB1452" s="7">
        <f t="shared" si="535"/>
        <v>0</v>
      </c>
      <c r="BC1452" s="7">
        <f t="shared" si="536"/>
        <v>1</v>
      </c>
      <c r="BD1452" s="7">
        <f t="shared" si="537"/>
        <v>0</v>
      </c>
      <c r="BE1452" s="7">
        <f t="shared" si="538"/>
        <v>0</v>
      </c>
      <c r="BF1452" s="107">
        <f t="shared" si="539"/>
        <v>0</v>
      </c>
      <c r="BG1452" s="107">
        <f t="shared" si="540"/>
        <v>0</v>
      </c>
      <c r="BH1452" s="107">
        <f t="shared" si="541"/>
        <v>0.35799999999999998</v>
      </c>
      <c r="BI1452" s="107">
        <f t="shared" si="542"/>
        <v>0</v>
      </c>
      <c r="BJ1452" s="107">
        <f t="shared" si="543"/>
        <v>0</v>
      </c>
      <c r="BK1452" s="151">
        <f t="shared" si="544"/>
        <v>0</v>
      </c>
    </row>
    <row r="1453" spans="1:63" hidden="1" outlineLevel="1">
      <c r="A1453" t="s">
        <v>1634</v>
      </c>
      <c r="B1453" s="9" t="s">
        <v>3039</v>
      </c>
      <c r="C1453" s="1">
        <f t="shared" si="520"/>
        <v>939</v>
      </c>
      <c r="D1453" s="7">
        <f t="shared" si="521"/>
        <v>5</v>
      </c>
      <c r="E1453" s="7">
        <f t="shared" si="522"/>
        <v>4</v>
      </c>
      <c r="F1453" s="7">
        <f t="shared" si="523"/>
        <v>1</v>
      </c>
      <c r="G1453" s="7">
        <f t="shared" si="533"/>
        <v>3</v>
      </c>
      <c r="H1453" s="48">
        <f t="shared" si="524"/>
        <v>115</v>
      </c>
      <c r="I1453" s="163">
        <f t="shared" si="525"/>
        <v>0.12247071352502663</v>
      </c>
      <c r="J1453" s="8"/>
      <c r="K1453" s="2">
        <f t="shared" si="526"/>
        <v>8.5197018104366355E-3</v>
      </c>
      <c r="L1453" s="2">
        <f t="shared" si="527"/>
        <v>9.1586794462193824E-2</v>
      </c>
      <c r="M1453" s="2">
        <f t="shared" si="528"/>
        <v>0.40042598509052185</v>
      </c>
      <c r="N1453" s="2">
        <f t="shared" si="529"/>
        <v>0.2108626198083067</v>
      </c>
      <c r="O1453" s="2">
        <f t="shared" si="530"/>
        <v>0.28860489882854101</v>
      </c>
      <c r="P1453" s="1">
        <v>8</v>
      </c>
      <c r="Q1453" s="1">
        <v>86</v>
      </c>
      <c r="R1453" s="1">
        <v>376</v>
      </c>
      <c r="S1453" s="1">
        <v>198</v>
      </c>
      <c r="T1453" s="1">
        <v>261</v>
      </c>
      <c r="U1453" s="1">
        <v>6</v>
      </c>
      <c r="V1453" s="1"/>
      <c r="W1453" s="1"/>
      <c r="X1453" s="1"/>
      <c r="Y1453" s="1"/>
      <c r="Z1453" s="1"/>
      <c r="AA1453" s="1">
        <v>4</v>
      </c>
      <c r="AB1453" s="1"/>
      <c r="AC1453" s="1"/>
      <c r="AD1453" s="1"/>
      <c r="AI1453" t="str">
        <f t="shared" si="519"/>
        <v>Milton</v>
      </c>
      <c r="AJ1453" t="s">
        <v>1896</v>
      </c>
      <c r="AK1453" s="148">
        <v>1</v>
      </c>
      <c r="AL1453" s="7"/>
      <c r="AN1453" s="91">
        <v>50</v>
      </c>
      <c r="AO1453" s="93">
        <v>7</v>
      </c>
      <c r="AP1453" s="93">
        <v>50</v>
      </c>
      <c r="AQ1453" s="100">
        <v>45250</v>
      </c>
      <c r="AR1453" s="100">
        <f t="shared" si="531"/>
        <v>50007</v>
      </c>
      <c r="AS1453" s="9" t="s">
        <v>1753</v>
      </c>
      <c r="AT1453" s="103">
        <f t="shared" si="532"/>
        <v>5045250</v>
      </c>
      <c r="AW1453">
        <v>60.89</v>
      </c>
      <c r="AX1453">
        <v>9.43</v>
      </c>
      <c r="AY1453">
        <v>51.46</v>
      </c>
      <c r="BA1453" s="7">
        <f t="shared" si="534"/>
        <v>0</v>
      </c>
      <c r="BB1453" s="7">
        <f t="shared" si="535"/>
        <v>0</v>
      </c>
      <c r="BC1453" s="7">
        <f t="shared" si="536"/>
        <v>1</v>
      </c>
      <c r="BD1453" s="7">
        <f t="shared" si="537"/>
        <v>0</v>
      </c>
      <c r="BE1453" s="7">
        <f t="shared" si="538"/>
        <v>0</v>
      </c>
      <c r="BF1453" s="107">
        <f t="shared" si="539"/>
        <v>0</v>
      </c>
      <c r="BG1453" s="107">
        <f t="shared" si="540"/>
        <v>0</v>
      </c>
      <c r="BH1453" s="107">
        <f t="shared" si="541"/>
        <v>0.4</v>
      </c>
      <c r="BI1453" s="107">
        <f t="shared" si="542"/>
        <v>0</v>
      </c>
      <c r="BJ1453" s="107">
        <f t="shared" si="543"/>
        <v>0</v>
      </c>
      <c r="BK1453" s="151">
        <f t="shared" si="544"/>
        <v>0</v>
      </c>
    </row>
    <row r="1454" spans="1:63" hidden="1" outlineLevel="1">
      <c r="A1454" t="s">
        <v>1326</v>
      </c>
      <c r="B1454" s="9" t="s">
        <v>3039</v>
      </c>
      <c r="C1454" s="1">
        <f t="shared" si="520"/>
        <v>254</v>
      </c>
      <c r="D1454" s="7">
        <f t="shared" si="521"/>
        <v>5</v>
      </c>
      <c r="E1454" s="7">
        <f t="shared" si="522"/>
        <v>4</v>
      </c>
      <c r="F1454" s="7">
        <f t="shared" si="523"/>
        <v>1</v>
      </c>
      <c r="G1454" s="7">
        <f t="shared" si="533"/>
        <v>2</v>
      </c>
      <c r="H1454" s="48">
        <f t="shared" si="524"/>
        <v>9</v>
      </c>
      <c r="I1454" s="163">
        <f t="shared" si="525"/>
        <v>3.5433070866141732E-2</v>
      </c>
      <c r="J1454" s="8"/>
      <c r="K1454" s="2">
        <f t="shared" si="526"/>
        <v>2.3622047244094488E-2</v>
      </c>
      <c r="L1454" s="2">
        <f t="shared" si="527"/>
        <v>5.5118110236220472E-2</v>
      </c>
      <c r="M1454" s="2">
        <f t="shared" si="528"/>
        <v>0.35826771653543305</v>
      </c>
      <c r="N1454" s="2">
        <f t="shared" si="529"/>
        <v>0.32283464566929132</v>
      </c>
      <c r="O1454" s="2">
        <f t="shared" si="530"/>
        <v>0.24015748031496076</v>
      </c>
      <c r="P1454" s="1">
        <v>6</v>
      </c>
      <c r="Q1454" s="1">
        <v>14</v>
      </c>
      <c r="R1454" s="1">
        <v>91</v>
      </c>
      <c r="S1454" s="1">
        <v>82</v>
      </c>
      <c r="T1454" s="1">
        <v>54</v>
      </c>
      <c r="U1454" s="1">
        <v>6</v>
      </c>
      <c r="V1454" s="1"/>
      <c r="W1454" s="1"/>
      <c r="X1454" s="1"/>
      <c r="Y1454" s="1"/>
      <c r="Z1454" s="1"/>
      <c r="AA1454" s="1">
        <v>1</v>
      </c>
      <c r="AB1454" s="1"/>
      <c r="AC1454" s="1"/>
      <c r="AD1454" s="1"/>
      <c r="AI1454" t="str">
        <f t="shared" si="519"/>
        <v>Monkton</v>
      </c>
      <c r="AJ1454" t="s">
        <v>1874</v>
      </c>
      <c r="AK1454" s="148">
        <v>1</v>
      </c>
      <c r="AL1454" s="7"/>
      <c r="AN1454" s="91">
        <v>50</v>
      </c>
      <c r="AO1454" s="93">
        <v>1</v>
      </c>
      <c r="AP1454" s="93">
        <v>60</v>
      </c>
      <c r="AQ1454" s="100">
        <v>45550</v>
      </c>
      <c r="AR1454" s="100">
        <f t="shared" si="531"/>
        <v>50001</v>
      </c>
      <c r="AS1454" s="9" t="s">
        <v>1753</v>
      </c>
      <c r="AT1454" s="103">
        <f t="shared" si="532"/>
        <v>5045550</v>
      </c>
      <c r="AW1454">
        <v>36.229999999999997</v>
      </c>
      <c r="AX1454">
        <v>0.21</v>
      </c>
      <c r="AY1454">
        <v>36.020000000000003</v>
      </c>
      <c r="BA1454" s="7">
        <f t="shared" si="534"/>
        <v>0</v>
      </c>
      <c r="BB1454" s="7">
        <f t="shared" si="535"/>
        <v>0</v>
      </c>
      <c r="BC1454" s="7">
        <f t="shared" si="536"/>
        <v>1</v>
      </c>
      <c r="BD1454" s="7">
        <f t="shared" si="537"/>
        <v>0</v>
      </c>
      <c r="BE1454" s="7">
        <f t="shared" si="538"/>
        <v>0</v>
      </c>
      <c r="BF1454" s="107">
        <f t="shared" si="539"/>
        <v>0</v>
      </c>
      <c r="BG1454" s="107">
        <f t="shared" si="540"/>
        <v>0</v>
      </c>
      <c r="BH1454" s="107">
        <f t="shared" si="541"/>
        <v>0.35799999999999998</v>
      </c>
      <c r="BI1454" s="107">
        <f t="shared" si="542"/>
        <v>0</v>
      </c>
      <c r="BJ1454" s="107">
        <f t="shared" si="543"/>
        <v>0</v>
      </c>
      <c r="BK1454" s="151">
        <f t="shared" si="544"/>
        <v>0</v>
      </c>
    </row>
    <row r="1455" spans="1:63" hidden="1" outlineLevel="1">
      <c r="A1455" t="s">
        <v>402</v>
      </c>
      <c r="B1455" s="9" t="s">
        <v>3039</v>
      </c>
      <c r="C1455" s="1">
        <f t="shared" si="520"/>
        <v>49</v>
      </c>
      <c r="D1455" s="7">
        <f t="shared" si="521"/>
        <v>5</v>
      </c>
      <c r="E1455" s="7">
        <f t="shared" si="522"/>
        <v>4</v>
      </c>
      <c r="F1455" s="7">
        <f t="shared" si="523"/>
        <v>3</v>
      </c>
      <c r="G1455" s="7">
        <f t="shared" si="533"/>
        <v>1</v>
      </c>
      <c r="H1455" s="48">
        <f t="shared" si="524"/>
        <v>2</v>
      </c>
      <c r="I1455" s="163">
        <f t="shared" si="525"/>
        <v>4.0816326530612242E-2</v>
      </c>
      <c r="J1455" s="8"/>
      <c r="K1455" s="2">
        <f t="shared" si="526"/>
        <v>2.0408163265306121E-2</v>
      </c>
      <c r="L1455" s="2">
        <f t="shared" si="527"/>
        <v>0.10204081632653061</v>
      </c>
      <c r="M1455" s="2">
        <f t="shared" si="528"/>
        <v>0.18367346938775511</v>
      </c>
      <c r="N1455" s="2">
        <f t="shared" si="529"/>
        <v>0.36734693877551022</v>
      </c>
      <c r="O1455" s="2">
        <f t="shared" si="530"/>
        <v>0.32653061224489793</v>
      </c>
      <c r="P1455" s="1">
        <v>1</v>
      </c>
      <c r="Q1455" s="1">
        <v>5</v>
      </c>
      <c r="R1455" s="1">
        <v>9</v>
      </c>
      <c r="S1455" s="1">
        <v>18</v>
      </c>
      <c r="T1455" s="1">
        <v>16</v>
      </c>
      <c r="U1455" s="1">
        <v>0</v>
      </c>
      <c r="V1455" s="1"/>
      <c r="W1455" s="1"/>
      <c r="X1455" s="1"/>
      <c r="Y1455" s="1"/>
      <c r="Z1455" s="1"/>
      <c r="AA1455" s="1">
        <v>0</v>
      </c>
      <c r="AB1455" s="1"/>
      <c r="AC1455" s="1"/>
      <c r="AD1455" s="1"/>
      <c r="AI1455" t="str">
        <f t="shared" si="519"/>
        <v>Montgomery</v>
      </c>
      <c r="AJ1455" t="s">
        <v>2477</v>
      </c>
      <c r="AK1455" s="148">
        <v>1</v>
      </c>
      <c r="AL1455" s="7"/>
      <c r="AN1455" s="91">
        <v>50</v>
      </c>
      <c r="AO1455" s="93">
        <v>11</v>
      </c>
      <c r="AP1455" s="93">
        <v>55</v>
      </c>
      <c r="AQ1455" s="100">
        <v>45850</v>
      </c>
      <c r="AR1455" s="100">
        <f t="shared" si="531"/>
        <v>50011</v>
      </c>
      <c r="AS1455" s="9" t="s">
        <v>1753</v>
      </c>
      <c r="AT1455" s="103">
        <f t="shared" si="532"/>
        <v>5045850</v>
      </c>
      <c r="AW1455">
        <v>56.75</v>
      </c>
      <c r="AX1455">
        <v>0</v>
      </c>
      <c r="AY1455">
        <v>56.75</v>
      </c>
      <c r="BA1455" s="7">
        <f t="shared" si="534"/>
        <v>0</v>
      </c>
      <c r="BB1455" s="7">
        <f t="shared" si="535"/>
        <v>0</v>
      </c>
      <c r="BC1455" s="7">
        <f t="shared" si="536"/>
        <v>0</v>
      </c>
      <c r="BD1455" s="7">
        <f t="shared" si="537"/>
        <v>1</v>
      </c>
      <c r="BE1455" s="7">
        <f t="shared" si="538"/>
        <v>0</v>
      </c>
      <c r="BF1455" s="107">
        <f t="shared" si="539"/>
        <v>0</v>
      </c>
      <c r="BG1455" s="107">
        <f t="shared" si="540"/>
        <v>0</v>
      </c>
      <c r="BH1455" s="107">
        <f t="shared" si="541"/>
        <v>0</v>
      </c>
      <c r="BI1455" s="107">
        <f t="shared" si="542"/>
        <v>0.36699999999999999</v>
      </c>
      <c r="BJ1455" s="107">
        <f t="shared" si="543"/>
        <v>0</v>
      </c>
      <c r="BK1455" s="151">
        <f t="shared" si="544"/>
        <v>0</v>
      </c>
    </row>
    <row r="1456" spans="1:63" hidden="1" outlineLevel="1">
      <c r="A1456" t="s">
        <v>1708</v>
      </c>
      <c r="B1456" s="9" t="s">
        <v>3039</v>
      </c>
      <c r="C1456" s="1">
        <f t="shared" si="520"/>
        <v>901</v>
      </c>
      <c r="D1456" s="7">
        <f t="shared" si="521"/>
        <v>5</v>
      </c>
      <c r="E1456" s="7">
        <f t="shared" si="522"/>
        <v>4</v>
      </c>
      <c r="F1456" s="7">
        <f t="shared" si="523"/>
        <v>1</v>
      </c>
      <c r="G1456" s="7">
        <f t="shared" si="533"/>
        <v>2</v>
      </c>
      <c r="H1456" s="48">
        <f t="shared" si="524"/>
        <v>19</v>
      </c>
      <c r="I1456" s="163">
        <f t="shared" si="525"/>
        <v>2.1087680355160933E-2</v>
      </c>
      <c r="J1456" s="8"/>
      <c r="K1456" s="2">
        <f t="shared" si="526"/>
        <v>3.4406215316315207E-2</v>
      </c>
      <c r="L1456" s="2">
        <f t="shared" si="527"/>
        <v>6.3263041065482792E-2</v>
      </c>
      <c r="M1456" s="2">
        <f t="shared" si="528"/>
        <v>0.34850166481687017</v>
      </c>
      <c r="N1456" s="2">
        <f t="shared" si="529"/>
        <v>0.32741398446170922</v>
      </c>
      <c r="O1456" s="2">
        <f t="shared" si="530"/>
        <v>0.2264150943396227</v>
      </c>
      <c r="P1456" s="1">
        <v>31</v>
      </c>
      <c r="Q1456" s="1">
        <v>57</v>
      </c>
      <c r="R1456" s="1">
        <v>314</v>
      </c>
      <c r="S1456" s="1">
        <v>295</v>
      </c>
      <c r="T1456" s="1">
        <v>187</v>
      </c>
      <c r="U1456" s="1">
        <v>5</v>
      </c>
      <c r="V1456" s="1"/>
      <c r="W1456" s="1"/>
      <c r="X1456" s="1"/>
      <c r="Y1456" s="1"/>
      <c r="Z1456" s="1"/>
      <c r="AA1456" s="1">
        <v>12</v>
      </c>
      <c r="AB1456" s="1"/>
      <c r="AC1456" s="1"/>
      <c r="AD1456" s="1"/>
      <c r="AI1456" t="str">
        <f t="shared" ref="AI1456:AI1519" si="545">A1456</f>
        <v>Montpelier</v>
      </c>
      <c r="AJ1456" t="s">
        <v>650</v>
      </c>
      <c r="AK1456" s="148">
        <v>1</v>
      </c>
      <c r="AL1456" s="7"/>
      <c r="AN1456" s="91">
        <v>50</v>
      </c>
      <c r="AO1456" s="93">
        <v>23</v>
      </c>
      <c r="AP1456" s="93">
        <v>55</v>
      </c>
      <c r="AQ1456" s="100">
        <v>46000</v>
      </c>
      <c r="AR1456" s="100">
        <f t="shared" si="531"/>
        <v>50023</v>
      </c>
      <c r="AS1456" s="9" t="s">
        <v>1057</v>
      </c>
      <c r="AT1456" s="103">
        <f t="shared" si="532"/>
        <v>5046000</v>
      </c>
      <c r="AW1456">
        <v>10.26</v>
      </c>
      <c r="AX1456">
        <v>0.01</v>
      </c>
      <c r="AY1456">
        <v>10.25</v>
      </c>
      <c r="BA1456" s="7">
        <f t="shared" si="534"/>
        <v>0</v>
      </c>
      <c r="BB1456" s="7">
        <f t="shared" si="535"/>
        <v>0</v>
      </c>
      <c r="BC1456" s="7">
        <f t="shared" si="536"/>
        <v>1</v>
      </c>
      <c r="BD1456" s="7">
        <f t="shared" si="537"/>
        <v>0</v>
      </c>
      <c r="BE1456" s="7">
        <f t="shared" si="538"/>
        <v>0</v>
      </c>
      <c r="BF1456" s="107">
        <f t="shared" si="539"/>
        <v>0</v>
      </c>
      <c r="BG1456" s="107">
        <f t="shared" si="540"/>
        <v>0</v>
      </c>
      <c r="BH1456" s="107">
        <f t="shared" si="541"/>
        <v>0.34799999999999998</v>
      </c>
      <c r="BI1456" s="107">
        <f t="shared" si="542"/>
        <v>0</v>
      </c>
      <c r="BJ1456" s="107">
        <f t="shared" si="543"/>
        <v>0</v>
      </c>
      <c r="BK1456" s="151">
        <f t="shared" si="544"/>
        <v>0</v>
      </c>
    </row>
    <row r="1457" spans="1:63" hidden="1" outlineLevel="1">
      <c r="A1457" t="s">
        <v>1998</v>
      </c>
      <c r="B1457" s="9" t="s">
        <v>3039</v>
      </c>
      <c r="C1457" s="1">
        <f t="shared" si="520"/>
        <v>186</v>
      </c>
      <c r="D1457" s="7">
        <f t="shared" si="521"/>
        <v>6</v>
      </c>
      <c r="E1457" s="7">
        <f t="shared" si="522"/>
        <v>4</v>
      </c>
      <c r="F1457" s="7">
        <f t="shared" si="523"/>
        <v>1</v>
      </c>
      <c r="G1457" s="7">
        <f t="shared" si="533"/>
        <v>3</v>
      </c>
      <c r="H1457" s="48">
        <f t="shared" si="524"/>
        <v>24</v>
      </c>
      <c r="I1457" s="163">
        <f t="shared" si="525"/>
        <v>0.12903225806451613</v>
      </c>
      <c r="J1457" s="8"/>
      <c r="K1457" s="2">
        <f t="shared" si="526"/>
        <v>1.0752688172043012E-2</v>
      </c>
      <c r="L1457" s="2">
        <f t="shared" si="527"/>
        <v>5.9139784946236562E-2</v>
      </c>
      <c r="M1457" s="2">
        <f t="shared" si="528"/>
        <v>0.38709677419354838</v>
      </c>
      <c r="N1457" s="2">
        <f t="shared" si="529"/>
        <v>0.23655913978494625</v>
      </c>
      <c r="O1457" s="2">
        <f t="shared" si="530"/>
        <v>0.30645161290322587</v>
      </c>
      <c r="P1457" s="1">
        <v>2</v>
      </c>
      <c r="Q1457" s="1">
        <v>11</v>
      </c>
      <c r="R1457" s="1">
        <v>72</v>
      </c>
      <c r="S1457" s="1">
        <v>44</v>
      </c>
      <c r="T1457" s="1">
        <v>48</v>
      </c>
      <c r="U1457" s="1">
        <v>2</v>
      </c>
      <c r="V1457" s="1"/>
      <c r="W1457" s="1"/>
      <c r="X1457" s="1"/>
      <c r="Y1457" s="1"/>
      <c r="Z1457" s="1"/>
      <c r="AA1457" s="1">
        <v>7</v>
      </c>
      <c r="AB1457" s="1"/>
      <c r="AC1457" s="1"/>
      <c r="AD1457" s="1"/>
      <c r="AI1457" t="str">
        <f t="shared" si="545"/>
        <v>Moretown</v>
      </c>
      <c r="AJ1457" t="s">
        <v>650</v>
      </c>
      <c r="AK1457" s="148">
        <v>1</v>
      </c>
      <c r="AL1457" s="7"/>
      <c r="AN1457" s="91">
        <v>50</v>
      </c>
      <c r="AO1457" s="93">
        <v>23</v>
      </c>
      <c r="AP1457" s="93">
        <v>60</v>
      </c>
      <c r="AQ1457" s="100">
        <v>46225</v>
      </c>
      <c r="AR1457" s="100">
        <f t="shared" si="531"/>
        <v>50023</v>
      </c>
      <c r="AS1457" s="9" t="s">
        <v>1753</v>
      </c>
      <c r="AT1457" s="103">
        <f t="shared" si="532"/>
        <v>5046225</v>
      </c>
      <c r="AW1457">
        <v>40.21</v>
      </c>
      <c r="AX1457">
        <v>0.13</v>
      </c>
      <c r="AY1457">
        <v>40.08</v>
      </c>
      <c r="BA1457" s="7">
        <f t="shared" si="534"/>
        <v>0</v>
      </c>
      <c r="BB1457" s="7">
        <f t="shared" si="535"/>
        <v>0</v>
      </c>
      <c r="BC1457" s="7">
        <f t="shared" si="536"/>
        <v>1</v>
      </c>
      <c r="BD1457" s="7">
        <f t="shared" si="537"/>
        <v>0</v>
      </c>
      <c r="BE1457" s="7">
        <f t="shared" si="538"/>
        <v>0</v>
      </c>
      <c r="BF1457" s="107">
        <f t="shared" si="539"/>
        <v>0</v>
      </c>
      <c r="BG1457" s="107">
        <f t="shared" si="540"/>
        <v>0</v>
      </c>
      <c r="BH1457" s="107">
        <f t="shared" si="541"/>
        <v>0.38700000000000001</v>
      </c>
      <c r="BI1457" s="107">
        <f t="shared" si="542"/>
        <v>0</v>
      </c>
      <c r="BJ1457" s="107">
        <f t="shared" si="543"/>
        <v>0</v>
      </c>
      <c r="BK1457" s="151">
        <f t="shared" si="544"/>
        <v>0</v>
      </c>
    </row>
    <row r="1458" spans="1:63" hidden="1" outlineLevel="1">
      <c r="A1458" t="s">
        <v>374</v>
      </c>
      <c r="B1458" s="9" t="s">
        <v>3039</v>
      </c>
      <c r="C1458" s="1">
        <f t="shared" si="520"/>
        <v>81</v>
      </c>
      <c r="D1458" s="7">
        <f t="shared" si="521"/>
        <v>5</v>
      </c>
      <c r="E1458" s="7">
        <f t="shared" si="522"/>
        <v>4</v>
      </c>
      <c r="F1458" s="7">
        <f t="shared" si="523"/>
        <v>1</v>
      </c>
      <c r="G1458" s="7">
        <f t="shared" si="533"/>
        <v>3</v>
      </c>
      <c r="H1458" s="48">
        <f t="shared" si="524"/>
        <v>23</v>
      </c>
      <c r="I1458" s="163">
        <f t="shared" si="525"/>
        <v>0.2839506172839506</v>
      </c>
      <c r="J1458" s="8"/>
      <c r="K1458" s="2">
        <f t="shared" si="526"/>
        <v>2.4691358024691357E-2</v>
      </c>
      <c r="L1458" s="2">
        <f t="shared" si="527"/>
        <v>3.7037037037037035E-2</v>
      </c>
      <c r="M1458" s="2">
        <f t="shared" si="528"/>
        <v>0.53086419753086422</v>
      </c>
      <c r="N1458" s="2">
        <f t="shared" si="529"/>
        <v>0.16049382716049382</v>
      </c>
      <c r="O1458" s="2">
        <f t="shared" si="530"/>
        <v>0.24691358024691351</v>
      </c>
      <c r="P1458" s="1">
        <v>2</v>
      </c>
      <c r="Q1458" s="1">
        <v>3</v>
      </c>
      <c r="R1458" s="1">
        <v>43</v>
      </c>
      <c r="S1458" s="1">
        <v>13</v>
      </c>
      <c r="T1458" s="1">
        <v>20</v>
      </c>
      <c r="U1458" s="1">
        <v>0</v>
      </c>
      <c r="V1458" s="1"/>
      <c r="W1458" s="1"/>
      <c r="X1458" s="1"/>
      <c r="Y1458" s="1"/>
      <c r="Z1458" s="1"/>
      <c r="AA1458" s="1">
        <v>0</v>
      </c>
      <c r="AB1458" s="1"/>
      <c r="AC1458" s="1"/>
      <c r="AD1458" s="1"/>
      <c r="AI1458" t="str">
        <f t="shared" si="545"/>
        <v>Morgan</v>
      </c>
      <c r="AJ1458" t="s">
        <v>2223</v>
      </c>
      <c r="AK1458" s="148">
        <v>1</v>
      </c>
      <c r="AL1458" s="7"/>
      <c r="AN1458" s="91">
        <v>50</v>
      </c>
      <c r="AO1458" s="93">
        <v>19</v>
      </c>
      <c r="AP1458" s="93">
        <v>70</v>
      </c>
      <c r="AQ1458" s="100">
        <v>46450</v>
      </c>
      <c r="AR1458" s="100">
        <f t="shared" si="531"/>
        <v>50019</v>
      </c>
      <c r="AS1458" s="9" t="s">
        <v>1753</v>
      </c>
      <c r="AT1458" s="103">
        <f t="shared" si="532"/>
        <v>5046450</v>
      </c>
      <c r="AW1458">
        <v>33.869999999999997</v>
      </c>
      <c r="AX1458">
        <v>2.61</v>
      </c>
      <c r="AY1458">
        <v>31.26</v>
      </c>
      <c r="BA1458" s="7">
        <f t="shared" si="534"/>
        <v>0</v>
      </c>
      <c r="BB1458" s="7">
        <f t="shared" si="535"/>
        <v>0</v>
      </c>
      <c r="BC1458" s="7">
        <f t="shared" si="536"/>
        <v>1</v>
      </c>
      <c r="BD1458" s="7">
        <f t="shared" si="537"/>
        <v>0</v>
      </c>
      <c r="BE1458" s="7">
        <f t="shared" si="538"/>
        <v>0</v>
      </c>
      <c r="BF1458" s="107">
        <f t="shared" si="539"/>
        <v>0</v>
      </c>
      <c r="BG1458" s="107">
        <f t="shared" si="540"/>
        <v>0</v>
      </c>
      <c r="BH1458" s="107">
        <f t="shared" si="541"/>
        <v>0.53</v>
      </c>
      <c r="BI1458" s="107">
        <f t="shared" si="542"/>
        <v>0</v>
      </c>
      <c r="BJ1458" s="107">
        <f t="shared" si="543"/>
        <v>0</v>
      </c>
      <c r="BK1458" s="151">
        <f t="shared" si="544"/>
        <v>0</v>
      </c>
    </row>
    <row r="1459" spans="1:63" hidden="1" outlineLevel="1">
      <c r="A1459" t="s">
        <v>2640</v>
      </c>
      <c r="B1459" s="9" t="s">
        <v>3039</v>
      </c>
      <c r="C1459" s="1">
        <f t="shared" ref="C1459:C1522" si="546">SUM(P1459:AG1459)</f>
        <v>416</v>
      </c>
      <c r="D1459" s="7">
        <f t="shared" ref="D1459:D1522" si="547">RANK(P1459,(P1459:AG1459))</f>
        <v>5</v>
      </c>
      <c r="E1459" s="7">
        <f t="shared" ref="E1459:E1522" si="548">RANK(Q1459,(P1459:AG1459))</f>
        <v>4</v>
      </c>
      <c r="F1459" s="7">
        <f t="shared" ref="F1459:F1522" si="549">IF(R1459&gt;0,RANK(R1459,(P1459:AG1459)),0)</f>
        <v>2</v>
      </c>
      <c r="G1459" s="7">
        <f t="shared" si="533"/>
        <v>1</v>
      </c>
      <c r="H1459" s="48">
        <f t="shared" ref="H1459:H1522" si="550">MAX(P1459:T1459)-LARGE(P1459:T1459,2)</f>
        <v>12</v>
      </c>
      <c r="I1459" s="163">
        <f t="shared" ref="I1459:I1522" si="551">H1459/C1459</f>
        <v>2.8846153846153848E-2</v>
      </c>
      <c r="J1459" s="8"/>
      <c r="K1459" s="2">
        <f t="shared" ref="K1459:K1522" si="552">IF(C1459=0,"-",P1459/C1459)</f>
        <v>1.9230769230769232E-2</v>
      </c>
      <c r="L1459" s="2">
        <f t="shared" ref="L1459:L1522" si="553">IF(C1459=0,"-",Q1459/C1459)</f>
        <v>9.1346153846153841E-2</v>
      </c>
      <c r="M1459" s="2">
        <f t="shared" ref="M1459:M1522" si="554">IF(C1459=0,"-",R1459/C1459)</f>
        <v>0.3125</v>
      </c>
      <c r="N1459" s="2">
        <f t="shared" ref="N1459:N1522" si="555">IF(C1459=0,"-",S1459/C1459)</f>
        <v>0.34134615384615385</v>
      </c>
      <c r="O1459" s="2">
        <f t="shared" ref="O1459:O1522" si="556">IF(C1459=0,"-",(1-K1459-L1459-M1459-N1459))</f>
        <v>0.23557692307692302</v>
      </c>
      <c r="P1459" s="1">
        <v>8</v>
      </c>
      <c r="Q1459" s="1">
        <v>38</v>
      </c>
      <c r="R1459" s="1">
        <v>130</v>
      </c>
      <c r="S1459" s="1">
        <v>142</v>
      </c>
      <c r="T1459" s="1">
        <v>95</v>
      </c>
      <c r="U1459" s="1">
        <v>1</v>
      </c>
      <c r="V1459" s="1"/>
      <c r="W1459" s="1"/>
      <c r="X1459" s="1"/>
      <c r="Y1459" s="1"/>
      <c r="Z1459" s="1"/>
      <c r="AA1459" s="1">
        <v>2</v>
      </c>
      <c r="AB1459" s="1"/>
      <c r="AC1459" s="1"/>
      <c r="AD1459" s="1"/>
      <c r="AI1459" t="str">
        <f t="shared" si="545"/>
        <v>Morristown</v>
      </c>
      <c r="AJ1459" t="s">
        <v>1645</v>
      </c>
      <c r="AK1459" s="148">
        <v>1</v>
      </c>
      <c r="AL1459" s="7"/>
      <c r="AN1459" s="91">
        <v>50</v>
      </c>
      <c r="AO1459" s="93">
        <v>15</v>
      </c>
      <c r="AP1459" s="93">
        <v>35</v>
      </c>
      <c r="AQ1459" s="100">
        <v>46675</v>
      </c>
      <c r="AR1459" s="100">
        <f t="shared" ref="AR1459:AR1522" si="557">AN1459*1000+AO1459</f>
        <v>50015</v>
      </c>
      <c r="AS1459" s="9" t="s">
        <v>1753</v>
      </c>
      <c r="AT1459" s="103">
        <f t="shared" ref="AT1459:AT1522" si="558">AN1459*100000+AQ1459</f>
        <v>5046675</v>
      </c>
      <c r="AW1459">
        <v>51.61</v>
      </c>
      <c r="AX1459">
        <v>0.26</v>
      </c>
      <c r="AY1459">
        <v>51.35</v>
      </c>
      <c r="BA1459" s="7">
        <f t="shared" si="534"/>
        <v>0</v>
      </c>
      <c r="BB1459" s="7">
        <f t="shared" si="535"/>
        <v>0</v>
      </c>
      <c r="BC1459" s="7">
        <f t="shared" si="536"/>
        <v>0</v>
      </c>
      <c r="BD1459" s="7">
        <f t="shared" si="537"/>
        <v>1</v>
      </c>
      <c r="BE1459" s="7">
        <f t="shared" si="538"/>
        <v>0</v>
      </c>
      <c r="BF1459" s="107">
        <f t="shared" si="539"/>
        <v>0</v>
      </c>
      <c r="BG1459" s="107">
        <f t="shared" si="540"/>
        <v>0</v>
      </c>
      <c r="BH1459" s="107">
        <f t="shared" si="541"/>
        <v>0</v>
      </c>
      <c r="BI1459" s="107">
        <f t="shared" si="542"/>
        <v>0.34100000000000003</v>
      </c>
      <c r="BJ1459" s="107">
        <f t="shared" si="543"/>
        <v>0</v>
      </c>
      <c r="BK1459" s="151">
        <f t="shared" si="544"/>
        <v>0</v>
      </c>
    </row>
    <row r="1460" spans="1:63" hidden="1" outlineLevel="1">
      <c r="A1460" t="s">
        <v>2051</v>
      </c>
      <c r="B1460" s="9" t="s">
        <v>3039</v>
      </c>
      <c r="C1460" s="1">
        <f t="shared" si="546"/>
        <v>194</v>
      </c>
      <c r="D1460" s="7">
        <f t="shared" si="547"/>
        <v>5</v>
      </c>
      <c r="E1460" s="7">
        <f t="shared" si="548"/>
        <v>4</v>
      </c>
      <c r="F1460" s="7">
        <f t="shared" si="549"/>
        <v>2</v>
      </c>
      <c r="G1460" s="7">
        <f t="shared" si="533"/>
        <v>1</v>
      </c>
      <c r="H1460" s="48">
        <f t="shared" si="550"/>
        <v>5</v>
      </c>
      <c r="I1460" s="163">
        <f t="shared" si="551"/>
        <v>2.5773195876288658E-2</v>
      </c>
      <c r="J1460" s="8"/>
      <c r="K1460" s="2">
        <f t="shared" si="552"/>
        <v>2.0618556701030927E-2</v>
      </c>
      <c r="L1460" s="2">
        <f t="shared" si="553"/>
        <v>6.1855670103092786E-2</v>
      </c>
      <c r="M1460" s="2">
        <f t="shared" si="554"/>
        <v>0.31958762886597936</v>
      </c>
      <c r="N1460" s="2">
        <f t="shared" si="555"/>
        <v>0.34536082474226804</v>
      </c>
      <c r="O1460" s="2">
        <f t="shared" si="556"/>
        <v>0.25257731958762886</v>
      </c>
      <c r="P1460" s="1">
        <v>4</v>
      </c>
      <c r="Q1460" s="1">
        <v>12</v>
      </c>
      <c r="R1460" s="1">
        <v>62</v>
      </c>
      <c r="S1460" s="1">
        <v>67</v>
      </c>
      <c r="T1460" s="1">
        <v>47</v>
      </c>
      <c r="U1460" s="1">
        <v>1</v>
      </c>
      <c r="V1460" s="1"/>
      <c r="W1460" s="1"/>
      <c r="X1460" s="1"/>
      <c r="Y1460" s="1"/>
      <c r="Z1460" s="1"/>
      <c r="AA1460" s="1">
        <v>1</v>
      </c>
      <c r="AB1460" s="1"/>
      <c r="AC1460" s="1"/>
      <c r="AD1460" s="1"/>
      <c r="AI1460" t="str">
        <f t="shared" si="545"/>
        <v>Mount Holly</v>
      </c>
      <c r="AJ1460" t="s">
        <v>848</v>
      </c>
      <c r="AK1460" s="148">
        <v>1</v>
      </c>
      <c r="AL1460" s="7"/>
      <c r="AN1460" s="91">
        <v>50</v>
      </c>
      <c r="AO1460" s="93">
        <v>21</v>
      </c>
      <c r="AP1460" s="93">
        <v>60</v>
      </c>
      <c r="AQ1460" s="100">
        <v>47200</v>
      </c>
      <c r="AR1460" s="100">
        <f t="shared" si="557"/>
        <v>50021</v>
      </c>
      <c r="AS1460" s="9" t="s">
        <v>1753</v>
      </c>
      <c r="AT1460" s="103">
        <f t="shared" si="558"/>
        <v>5047200</v>
      </c>
      <c r="AW1460">
        <v>49.57</v>
      </c>
      <c r="AX1460">
        <v>0.38</v>
      </c>
      <c r="AY1460">
        <v>49.19</v>
      </c>
      <c r="BA1460" s="7">
        <f t="shared" si="534"/>
        <v>0</v>
      </c>
      <c r="BB1460" s="7">
        <f t="shared" si="535"/>
        <v>0</v>
      </c>
      <c r="BC1460" s="7">
        <f t="shared" si="536"/>
        <v>0</v>
      </c>
      <c r="BD1460" s="7">
        <f t="shared" si="537"/>
        <v>1</v>
      </c>
      <c r="BE1460" s="7">
        <f t="shared" si="538"/>
        <v>0</v>
      </c>
      <c r="BF1460" s="107">
        <f t="shared" si="539"/>
        <v>0</v>
      </c>
      <c r="BG1460" s="107">
        <f t="shared" si="540"/>
        <v>0</v>
      </c>
      <c r="BH1460" s="107">
        <f t="shared" si="541"/>
        <v>0</v>
      </c>
      <c r="BI1460" s="107">
        <f t="shared" si="542"/>
        <v>0.34499999999999997</v>
      </c>
      <c r="BJ1460" s="107">
        <f t="shared" si="543"/>
        <v>0</v>
      </c>
      <c r="BK1460" s="151">
        <f t="shared" si="544"/>
        <v>0</v>
      </c>
    </row>
    <row r="1461" spans="1:63" hidden="1" outlineLevel="1">
      <c r="A1461" t="s">
        <v>2829</v>
      </c>
      <c r="B1461" s="9" t="s">
        <v>3039</v>
      </c>
      <c r="C1461" s="1">
        <f t="shared" si="546"/>
        <v>22</v>
      </c>
      <c r="D1461" s="7">
        <f t="shared" si="547"/>
        <v>4</v>
      </c>
      <c r="E1461" s="7">
        <f t="shared" si="548"/>
        <v>4</v>
      </c>
      <c r="F1461" s="7">
        <f t="shared" si="549"/>
        <v>1</v>
      </c>
      <c r="G1461" s="7">
        <f t="shared" si="533"/>
        <v>3</v>
      </c>
      <c r="H1461" s="48">
        <f t="shared" si="550"/>
        <v>3</v>
      </c>
      <c r="I1461" s="163">
        <f t="shared" si="551"/>
        <v>0.13636363636363635</v>
      </c>
      <c r="J1461" s="8"/>
      <c r="K1461" s="2">
        <f t="shared" si="552"/>
        <v>0</v>
      </c>
      <c r="L1461" s="2">
        <f t="shared" si="553"/>
        <v>0</v>
      </c>
      <c r="M1461" s="2">
        <f t="shared" si="554"/>
        <v>0.45454545454545453</v>
      </c>
      <c r="N1461" s="2">
        <f t="shared" si="555"/>
        <v>0.22727272727272727</v>
      </c>
      <c r="O1461" s="2">
        <f t="shared" si="556"/>
        <v>0.31818181818181812</v>
      </c>
      <c r="P1461" s="1">
        <v>0</v>
      </c>
      <c r="Q1461" s="1">
        <v>0</v>
      </c>
      <c r="R1461" s="1">
        <v>10</v>
      </c>
      <c r="S1461" s="1">
        <v>5</v>
      </c>
      <c r="T1461" s="1">
        <v>7</v>
      </c>
      <c r="U1461" s="1">
        <v>0</v>
      </c>
      <c r="V1461" s="1"/>
      <c r="W1461" s="1"/>
      <c r="X1461" s="1"/>
      <c r="Y1461" s="1"/>
      <c r="Z1461" s="1"/>
      <c r="AA1461" s="1">
        <v>0</v>
      </c>
      <c r="AB1461" s="1"/>
      <c r="AC1461" s="1"/>
      <c r="AD1461" s="1"/>
      <c r="AI1461" t="str">
        <f t="shared" si="545"/>
        <v>Mount Tabor</v>
      </c>
      <c r="AJ1461" t="s">
        <v>848</v>
      </c>
      <c r="AK1461" s="148">
        <v>1</v>
      </c>
      <c r="AL1461" s="7"/>
      <c r="AN1461" s="91">
        <v>50</v>
      </c>
      <c r="AO1461" s="93">
        <v>21</v>
      </c>
      <c r="AP1461" s="93">
        <v>65</v>
      </c>
      <c r="AQ1461" s="100">
        <v>47425</v>
      </c>
      <c r="AR1461" s="100">
        <f t="shared" si="557"/>
        <v>50021</v>
      </c>
      <c r="AS1461" s="9" t="s">
        <v>1753</v>
      </c>
      <c r="AT1461" s="103">
        <f t="shared" si="558"/>
        <v>5047425</v>
      </c>
      <c r="AW1461">
        <v>43.78</v>
      </c>
      <c r="AX1461">
        <v>0.05</v>
      </c>
      <c r="AY1461">
        <v>43.73</v>
      </c>
      <c r="BA1461" s="7">
        <f t="shared" si="534"/>
        <v>0</v>
      </c>
      <c r="BB1461" s="7">
        <f t="shared" si="535"/>
        <v>0</v>
      </c>
      <c r="BC1461" s="7">
        <f t="shared" si="536"/>
        <v>1</v>
      </c>
      <c r="BD1461" s="7">
        <f t="shared" si="537"/>
        <v>0</v>
      </c>
      <c r="BE1461" s="7">
        <f t="shared" si="538"/>
        <v>0</v>
      </c>
      <c r="BF1461" s="107">
        <f t="shared" si="539"/>
        <v>0</v>
      </c>
      <c r="BG1461" s="107">
        <f t="shared" si="540"/>
        <v>0</v>
      </c>
      <c r="BH1461" s="107">
        <f t="shared" si="541"/>
        <v>0.45400000000000001</v>
      </c>
      <c r="BI1461" s="107">
        <f t="shared" si="542"/>
        <v>0</v>
      </c>
      <c r="BJ1461" s="107">
        <f t="shared" si="543"/>
        <v>0</v>
      </c>
      <c r="BK1461" s="151">
        <f t="shared" si="544"/>
        <v>0</v>
      </c>
    </row>
    <row r="1462" spans="1:63" hidden="1" outlineLevel="1">
      <c r="A1462" t="s">
        <v>3296</v>
      </c>
      <c r="B1462" s="9" t="s">
        <v>3039</v>
      </c>
      <c r="C1462" s="1">
        <f t="shared" si="546"/>
        <v>201</v>
      </c>
      <c r="D1462" s="7">
        <f t="shared" si="547"/>
        <v>5</v>
      </c>
      <c r="E1462" s="7">
        <f t="shared" si="548"/>
        <v>4</v>
      </c>
      <c r="F1462" s="7">
        <f t="shared" si="549"/>
        <v>1</v>
      </c>
      <c r="G1462" s="7">
        <f t="shared" si="533"/>
        <v>3</v>
      </c>
      <c r="H1462" s="48">
        <f t="shared" si="550"/>
        <v>14</v>
      </c>
      <c r="I1462" s="163">
        <f t="shared" si="551"/>
        <v>6.965174129353234E-2</v>
      </c>
      <c r="J1462" s="8"/>
      <c r="K1462" s="2">
        <f t="shared" si="552"/>
        <v>2.4875621890547265E-2</v>
      </c>
      <c r="L1462" s="2">
        <f t="shared" si="553"/>
        <v>9.950248756218906E-2</v>
      </c>
      <c r="M1462" s="2">
        <f t="shared" si="554"/>
        <v>0.34328358208955223</v>
      </c>
      <c r="N1462" s="2">
        <f t="shared" si="555"/>
        <v>0.24378109452736318</v>
      </c>
      <c r="O1462" s="2">
        <f t="shared" si="556"/>
        <v>0.28855721393034828</v>
      </c>
      <c r="P1462" s="1">
        <v>5</v>
      </c>
      <c r="Q1462" s="1">
        <v>20</v>
      </c>
      <c r="R1462" s="1">
        <v>69</v>
      </c>
      <c r="S1462" s="1">
        <v>49</v>
      </c>
      <c r="T1462" s="1">
        <v>55</v>
      </c>
      <c r="U1462" s="1">
        <v>1</v>
      </c>
      <c r="V1462" s="1"/>
      <c r="W1462" s="1"/>
      <c r="X1462" s="1"/>
      <c r="Y1462" s="1"/>
      <c r="Z1462" s="1"/>
      <c r="AA1462" s="1">
        <v>2</v>
      </c>
      <c r="AB1462" s="1"/>
      <c r="AC1462" s="1"/>
      <c r="AD1462" s="1"/>
      <c r="AI1462" t="str">
        <f t="shared" si="545"/>
        <v>New Haven</v>
      </c>
      <c r="AJ1462" t="s">
        <v>1874</v>
      </c>
      <c r="AK1462" s="148">
        <v>1</v>
      </c>
      <c r="AL1462" s="7"/>
      <c r="AN1462" s="91">
        <v>50</v>
      </c>
      <c r="AO1462" s="93">
        <v>1</v>
      </c>
      <c r="AP1462" s="93">
        <v>65</v>
      </c>
      <c r="AQ1462" s="100">
        <v>48700</v>
      </c>
      <c r="AR1462" s="100">
        <f t="shared" si="557"/>
        <v>50001</v>
      </c>
      <c r="AS1462" s="9" t="s">
        <v>1753</v>
      </c>
      <c r="AT1462" s="103">
        <f t="shared" si="558"/>
        <v>5048700</v>
      </c>
      <c r="AW1462">
        <v>41.79</v>
      </c>
      <c r="AX1462">
        <v>0.14000000000000001</v>
      </c>
      <c r="AY1462">
        <v>41.65</v>
      </c>
      <c r="BA1462" s="7">
        <f t="shared" si="534"/>
        <v>0</v>
      </c>
      <c r="BB1462" s="7">
        <f t="shared" si="535"/>
        <v>0</v>
      </c>
      <c r="BC1462" s="7">
        <f t="shared" si="536"/>
        <v>1</v>
      </c>
      <c r="BD1462" s="7">
        <f t="shared" si="537"/>
        <v>0</v>
      </c>
      <c r="BE1462" s="7">
        <f t="shared" si="538"/>
        <v>0</v>
      </c>
      <c r="BF1462" s="107">
        <f t="shared" si="539"/>
        <v>0</v>
      </c>
      <c r="BG1462" s="107">
        <f t="shared" si="540"/>
        <v>0</v>
      </c>
      <c r="BH1462" s="107">
        <f t="shared" si="541"/>
        <v>0.34300000000000003</v>
      </c>
      <c r="BI1462" s="107">
        <f t="shared" si="542"/>
        <v>0</v>
      </c>
      <c r="BJ1462" s="107">
        <f t="shared" si="543"/>
        <v>0</v>
      </c>
      <c r="BK1462" s="151">
        <f t="shared" si="544"/>
        <v>0</v>
      </c>
    </row>
    <row r="1463" spans="1:63" hidden="1" outlineLevel="1">
      <c r="A1463" t="s">
        <v>3077</v>
      </c>
      <c r="B1463" s="9" t="s">
        <v>3039</v>
      </c>
      <c r="C1463" s="1">
        <f t="shared" si="546"/>
        <v>51</v>
      </c>
      <c r="D1463" s="7">
        <f t="shared" si="547"/>
        <v>3</v>
      </c>
      <c r="E1463" s="7">
        <f t="shared" si="548"/>
        <v>3</v>
      </c>
      <c r="F1463" s="7">
        <f t="shared" si="549"/>
        <v>2</v>
      </c>
      <c r="G1463" s="7">
        <f t="shared" si="533"/>
        <v>1</v>
      </c>
      <c r="H1463" s="48">
        <f t="shared" si="550"/>
        <v>12</v>
      </c>
      <c r="I1463" s="163">
        <f t="shared" si="551"/>
        <v>0.23529411764705882</v>
      </c>
      <c r="J1463" s="8"/>
      <c r="K1463" s="2">
        <f t="shared" si="552"/>
        <v>1.9607843137254902E-2</v>
      </c>
      <c r="L1463" s="2">
        <f t="shared" si="553"/>
        <v>1.9607843137254902E-2</v>
      </c>
      <c r="M1463" s="2">
        <f t="shared" si="554"/>
        <v>0.35294117647058826</v>
      </c>
      <c r="N1463" s="2">
        <f t="shared" si="555"/>
        <v>0.58823529411764708</v>
      </c>
      <c r="O1463" s="2">
        <f t="shared" si="556"/>
        <v>1.9607843137254721E-2</v>
      </c>
      <c r="P1463" s="1">
        <v>1</v>
      </c>
      <c r="Q1463" s="1">
        <v>1</v>
      </c>
      <c r="R1463" s="1">
        <v>18</v>
      </c>
      <c r="S1463" s="1">
        <v>30</v>
      </c>
      <c r="T1463" s="1">
        <v>1</v>
      </c>
      <c r="U1463" s="1">
        <v>0</v>
      </c>
      <c r="V1463" s="1"/>
      <c r="W1463" s="1"/>
      <c r="X1463" s="1"/>
      <c r="Y1463" s="1"/>
      <c r="Z1463" s="1"/>
      <c r="AA1463" s="1">
        <v>0</v>
      </c>
      <c r="AB1463" s="1"/>
      <c r="AC1463" s="1"/>
      <c r="AD1463" s="1"/>
      <c r="AI1463" t="str">
        <f t="shared" si="545"/>
        <v>Newark</v>
      </c>
      <c r="AJ1463" t="s">
        <v>1850</v>
      </c>
      <c r="AK1463" s="148">
        <v>1</v>
      </c>
      <c r="AL1463" s="7"/>
      <c r="AN1463" s="91">
        <v>50</v>
      </c>
      <c r="AO1463" s="93">
        <v>5</v>
      </c>
      <c r="AP1463" s="93">
        <v>40</v>
      </c>
      <c r="AQ1463" s="100">
        <v>47725</v>
      </c>
      <c r="AR1463" s="100">
        <f t="shared" si="557"/>
        <v>50005</v>
      </c>
      <c r="AS1463" s="9" t="s">
        <v>1753</v>
      </c>
      <c r="AT1463" s="103">
        <f t="shared" si="558"/>
        <v>5047725</v>
      </c>
      <c r="AW1463">
        <v>37.17</v>
      </c>
      <c r="AX1463">
        <v>0.38</v>
      </c>
      <c r="AY1463">
        <v>36.78</v>
      </c>
      <c r="BA1463" s="7">
        <f t="shared" si="534"/>
        <v>0</v>
      </c>
      <c r="BB1463" s="7">
        <f t="shared" si="535"/>
        <v>0</v>
      </c>
      <c r="BC1463" s="7">
        <f t="shared" si="536"/>
        <v>0</v>
      </c>
      <c r="BD1463" s="7">
        <f t="shared" si="537"/>
        <v>1</v>
      </c>
      <c r="BE1463" s="7">
        <f t="shared" si="538"/>
        <v>0</v>
      </c>
      <c r="BF1463" s="107">
        <f t="shared" si="539"/>
        <v>0</v>
      </c>
      <c r="BG1463" s="107">
        <f t="shared" si="540"/>
        <v>0</v>
      </c>
      <c r="BH1463" s="107">
        <f t="shared" si="541"/>
        <v>0</v>
      </c>
      <c r="BI1463" s="107">
        <f t="shared" si="542"/>
        <v>0.58799999999999997</v>
      </c>
      <c r="BJ1463" s="107">
        <f t="shared" si="543"/>
        <v>0</v>
      </c>
      <c r="BK1463" s="151">
        <f t="shared" si="544"/>
        <v>0</v>
      </c>
    </row>
    <row r="1464" spans="1:63" hidden="1" outlineLevel="1">
      <c r="A1464" t="s">
        <v>2980</v>
      </c>
      <c r="B1464" s="9" t="s">
        <v>3039</v>
      </c>
      <c r="C1464" s="1">
        <f t="shared" si="546"/>
        <v>139</v>
      </c>
      <c r="D1464" s="7">
        <f t="shared" si="547"/>
        <v>5</v>
      </c>
      <c r="E1464" s="7">
        <f t="shared" si="548"/>
        <v>4</v>
      </c>
      <c r="F1464" s="7">
        <f t="shared" si="549"/>
        <v>1</v>
      </c>
      <c r="G1464" s="7">
        <f t="shared" ref="G1464:G1527" si="559">IF(S1464&gt;0,RANK(S1464,(P1464:AD1464)),0)</f>
        <v>2</v>
      </c>
      <c r="H1464" s="48">
        <f t="shared" si="550"/>
        <v>18</v>
      </c>
      <c r="I1464" s="163">
        <f t="shared" si="551"/>
        <v>0.12949640287769784</v>
      </c>
      <c r="J1464" s="8"/>
      <c r="K1464" s="2">
        <f t="shared" si="552"/>
        <v>1.4388489208633094E-2</v>
      </c>
      <c r="L1464" s="2">
        <f t="shared" si="553"/>
        <v>9.3525179856115109E-2</v>
      </c>
      <c r="M1464" s="2">
        <f t="shared" si="554"/>
        <v>0.39568345323741005</v>
      </c>
      <c r="N1464" s="2">
        <f t="shared" si="555"/>
        <v>0.26618705035971224</v>
      </c>
      <c r="O1464" s="2">
        <f t="shared" si="556"/>
        <v>0.23021582733812951</v>
      </c>
      <c r="P1464" s="1">
        <v>2</v>
      </c>
      <c r="Q1464" s="1">
        <v>13</v>
      </c>
      <c r="R1464" s="1">
        <v>55</v>
      </c>
      <c r="S1464" s="1">
        <v>37</v>
      </c>
      <c r="T1464" s="1">
        <v>31</v>
      </c>
      <c r="U1464" s="1">
        <v>0</v>
      </c>
      <c r="V1464" s="1"/>
      <c r="W1464" s="1"/>
      <c r="X1464" s="1"/>
      <c r="Y1464" s="1"/>
      <c r="Z1464" s="1"/>
      <c r="AA1464" s="1">
        <v>1</v>
      </c>
      <c r="AB1464" s="1"/>
      <c r="AC1464" s="1"/>
      <c r="AD1464" s="1"/>
      <c r="AI1464" t="str">
        <f t="shared" si="545"/>
        <v>Newbury</v>
      </c>
      <c r="AJ1464" t="s">
        <v>1445</v>
      </c>
      <c r="AK1464" s="148">
        <v>1</v>
      </c>
      <c r="AL1464" s="7"/>
      <c r="AN1464" s="91">
        <v>50</v>
      </c>
      <c r="AO1464" s="93">
        <v>17</v>
      </c>
      <c r="AP1464" s="93">
        <v>35</v>
      </c>
      <c r="AQ1464" s="100">
        <v>48175</v>
      </c>
      <c r="AR1464" s="100">
        <f t="shared" si="557"/>
        <v>50017</v>
      </c>
      <c r="AS1464" s="9" t="s">
        <v>1753</v>
      </c>
      <c r="AT1464" s="103">
        <f t="shared" si="558"/>
        <v>5048175</v>
      </c>
      <c r="AW1464">
        <v>64.430000000000007</v>
      </c>
      <c r="AX1464">
        <v>0.26</v>
      </c>
      <c r="AY1464">
        <v>64.180000000000007</v>
      </c>
      <c r="BA1464" s="7">
        <f t="shared" si="534"/>
        <v>0</v>
      </c>
      <c r="BB1464" s="7">
        <f t="shared" si="535"/>
        <v>0</v>
      </c>
      <c r="BC1464" s="7">
        <f t="shared" si="536"/>
        <v>1</v>
      </c>
      <c r="BD1464" s="7">
        <f t="shared" si="537"/>
        <v>0</v>
      </c>
      <c r="BE1464" s="7">
        <f t="shared" si="538"/>
        <v>0</v>
      </c>
      <c r="BF1464" s="107">
        <f t="shared" si="539"/>
        <v>0</v>
      </c>
      <c r="BG1464" s="107">
        <f t="shared" si="540"/>
        <v>0</v>
      </c>
      <c r="BH1464" s="107">
        <f t="shared" si="541"/>
        <v>0.39500000000000002</v>
      </c>
      <c r="BI1464" s="107">
        <f t="shared" si="542"/>
        <v>0</v>
      </c>
      <c r="BJ1464" s="107">
        <f t="shared" si="543"/>
        <v>0</v>
      </c>
      <c r="BK1464" s="151">
        <f t="shared" si="544"/>
        <v>0</v>
      </c>
    </row>
    <row r="1465" spans="1:63" hidden="1" outlineLevel="1">
      <c r="A1465" t="s">
        <v>2921</v>
      </c>
      <c r="B1465" s="9" t="s">
        <v>3039</v>
      </c>
      <c r="C1465" s="1">
        <f t="shared" si="546"/>
        <v>141</v>
      </c>
      <c r="D1465" s="7">
        <f t="shared" si="547"/>
        <v>5</v>
      </c>
      <c r="E1465" s="7">
        <f t="shared" si="548"/>
        <v>4</v>
      </c>
      <c r="F1465" s="7">
        <f t="shared" si="549"/>
        <v>1</v>
      </c>
      <c r="G1465" s="7">
        <f t="shared" si="559"/>
        <v>2</v>
      </c>
      <c r="H1465" s="48">
        <f t="shared" si="550"/>
        <v>26</v>
      </c>
      <c r="I1465" s="163">
        <f t="shared" si="551"/>
        <v>0.18439716312056736</v>
      </c>
      <c r="J1465" s="8"/>
      <c r="K1465" s="2">
        <f t="shared" si="552"/>
        <v>2.8368794326241134E-2</v>
      </c>
      <c r="L1465" s="2">
        <f t="shared" si="553"/>
        <v>6.3829787234042548E-2</v>
      </c>
      <c r="M1465" s="2">
        <f t="shared" si="554"/>
        <v>0.43262411347517732</v>
      </c>
      <c r="N1465" s="2">
        <f t="shared" si="555"/>
        <v>0.24822695035460993</v>
      </c>
      <c r="O1465" s="2">
        <f t="shared" si="556"/>
        <v>0.22695035460992904</v>
      </c>
      <c r="P1465" s="1">
        <v>4</v>
      </c>
      <c r="Q1465" s="1">
        <v>9</v>
      </c>
      <c r="R1465" s="1">
        <v>61</v>
      </c>
      <c r="S1465" s="1">
        <v>35</v>
      </c>
      <c r="T1465" s="1">
        <v>29</v>
      </c>
      <c r="U1465" s="1">
        <v>2</v>
      </c>
      <c r="V1465" s="1"/>
      <c r="W1465" s="1"/>
      <c r="X1465" s="1"/>
      <c r="Y1465" s="1"/>
      <c r="Z1465" s="1"/>
      <c r="AA1465" s="1">
        <v>1</v>
      </c>
      <c r="AB1465" s="1"/>
      <c r="AC1465" s="1"/>
      <c r="AD1465" s="1"/>
      <c r="AI1465" t="str">
        <f t="shared" si="545"/>
        <v>Newfane</v>
      </c>
      <c r="AJ1465" t="s">
        <v>2523</v>
      </c>
      <c r="AK1465" s="148">
        <v>1</v>
      </c>
      <c r="AL1465" s="7"/>
      <c r="AN1465" s="91">
        <v>50</v>
      </c>
      <c r="AO1465" s="93">
        <v>25</v>
      </c>
      <c r="AP1465" s="93">
        <v>60</v>
      </c>
      <c r="AQ1465" s="100">
        <v>48400</v>
      </c>
      <c r="AR1465" s="100">
        <f t="shared" si="557"/>
        <v>50025</v>
      </c>
      <c r="AS1465" s="9" t="s">
        <v>1753</v>
      </c>
      <c r="AT1465" s="103">
        <f t="shared" si="558"/>
        <v>5048400</v>
      </c>
      <c r="AW1465">
        <v>40.380000000000003</v>
      </c>
      <c r="AX1465">
        <v>0.14000000000000001</v>
      </c>
      <c r="AY1465">
        <v>40.24</v>
      </c>
      <c r="BA1465" s="7">
        <f t="shared" si="534"/>
        <v>0</v>
      </c>
      <c r="BB1465" s="7">
        <f t="shared" si="535"/>
        <v>0</v>
      </c>
      <c r="BC1465" s="7">
        <f t="shared" si="536"/>
        <v>1</v>
      </c>
      <c r="BD1465" s="7">
        <f t="shared" si="537"/>
        <v>0</v>
      </c>
      <c r="BE1465" s="7">
        <f t="shared" si="538"/>
        <v>0</v>
      </c>
      <c r="BF1465" s="107">
        <f t="shared" si="539"/>
        <v>0</v>
      </c>
      <c r="BG1465" s="107">
        <f t="shared" si="540"/>
        <v>0</v>
      </c>
      <c r="BH1465" s="107">
        <f t="shared" si="541"/>
        <v>0.432</v>
      </c>
      <c r="BI1465" s="107">
        <f t="shared" si="542"/>
        <v>0</v>
      </c>
      <c r="BJ1465" s="107">
        <f t="shared" si="543"/>
        <v>0</v>
      </c>
      <c r="BK1465" s="151">
        <f t="shared" si="544"/>
        <v>0</v>
      </c>
    </row>
    <row r="1466" spans="1:63" hidden="1" outlineLevel="1">
      <c r="A1466" t="s">
        <v>594</v>
      </c>
      <c r="B1466" s="9" t="s">
        <v>3039</v>
      </c>
      <c r="C1466" s="1">
        <f t="shared" si="546"/>
        <v>461</v>
      </c>
      <c r="D1466" s="7">
        <f t="shared" si="547"/>
        <v>7</v>
      </c>
      <c r="E1466" s="7">
        <f t="shared" si="548"/>
        <v>4</v>
      </c>
      <c r="F1466" s="7">
        <f t="shared" si="549"/>
        <v>1</v>
      </c>
      <c r="G1466" s="7">
        <f t="shared" si="559"/>
        <v>2</v>
      </c>
      <c r="H1466" s="48">
        <f t="shared" si="550"/>
        <v>37</v>
      </c>
      <c r="I1466" s="163">
        <f t="shared" si="551"/>
        <v>8.0260303687635579E-2</v>
      </c>
      <c r="J1466" s="8"/>
      <c r="K1466" s="2">
        <f t="shared" si="552"/>
        <v>6.5075921908893707E-3</v>
      </c>
      <c r="L1466" s="2">
        <f t="shared" si="553"/>
        <v>0.1019522776572668</v>
      </c>
      <c r="M1466" s="2">
        <f t="shared" si="554"/>
        <v>0.34273318872017355</v>
      </c>
      <c r="N1466" s="2">
        <f t="shared" si="555"/>
        <v>0.26247288503253796</v>
      </c>
      <c r="O1466" s="2">
        <f t="shared" si="556"/>
        <v>0.28633405639913234</v>
      </c>
      <c r="P1466" s="1">
        <v>3</v>
      </c>
      <c r="Q1466" s="1">
        <v>47</v>
      </c>
      <c r="R1466" s="1">
        <v>158</v>
      </c>
      <c r="S1466" s="1">
        <v>121</v>
      </c>
      <c r="T1466" s="1">
        <v>118</v>
      </c>
      <c r="U1466" s="1">
        <v>9</v>
      </c>
      <c r="V1466" s="1"/>
      <c r="W1466" s="1"/>
      <c r="X1466" s="1"/>
      <c r="Y1466" s="1"/>
      <c r="Z1466" s="1"/>
      <c r="AA1466" s="1">
        <v>5</v>
      </c>
      <c r="AB1466" s="1"/>
      <c r="AC1466" s="1"/>
      <c r="AD1466" s="1"/>
      <c r="AI1466" t="str">
        <f t="shared" si="545"/>
        <v>Newport</v>
      </c>
      <c r="AJ1466" t="s">
        <v>2223</v>
      </c>
      <c r="AK1466" s="148">
        <v>1</v>
      </c>
      <c r="AL1466" s="7"/>
      <c r="AN1466" s="91">
        <v>50</v>
      </c>
      <c r="AO1466" s="93">
        <v>19</v>
      </c>
      <c r="AP1466" s="93">
        <v>75</v>
      </c>
      <c r="AQ1466" s="100">
        <v>48850</v>
      </c>
      <c r="AR1466" s="100">
        <f t="shared" si="557"/>
        <v>50019</v>
      </c>
      <c r="AS1466" s="9" t="s">
        <v>1057</v>
      </c>
      <c r="AT1466" s="103">
        <f t="shared" si="558"/>
        <v>5048850</v>
      </c>
      <c r="AW1466">
        <v>7.62</v>
      </c>
      <c r="AX1466">
        <v>1.59</v>
      </c>
      <c r="AY1466">
        <v>6.03</v>
      </c>
      <c r="BA1466" s="7">
        <f t="shared" si="534"/>
        <v>0</v>
      </c>
      <c r="BB1466" s="7">
        <f t="shared" si="535"/>
        <v>0</v>
      </c>
      <c r="BC1466" s="7">
        <f t="shared" si="536"/>
        <v>1</v>
      </c>
      <c r="BD1466" s="7">
        <f t="shared" si="537"/>
        <v>0</v>
      </c>
      <c r="BE1466" s="7">
        <f t="shared" si="538"/>
        <v>0</v>
      </c>
      <c r="BF1466" s="107">
        <f t="shared" si="539"/>
        <v>0</v>
      </c>
      <c r="BG1466" s="107">
        <f t="shared" si="540"/>
        <v>0</v>
      </c>
      <c r="BH1466" s="107">
        <f t="shared" si="541"/>
        <v>0.34200000000000003</v>
      </c>
      <c r="BI1466" s="107">
        <f t="shared" si="542"/>
        <v>0</v>
      </c>
      <c r="BJ1466" s="107">
        <f t="shared" si="543"/>
        <v>0</v>
      </c>
      <c r="BK1466" s="151">
        <f t="shared" si="544"/>
        <v>0</v>
      </c>
    </row>
    <row r="1467" spans="1:63" hidden="1" outlineLevel="1">
      <c r="A1467" t="s">
        <v>594</v>
      </c>
      <c r="B1467" s="9" t="s">
        <v>3039</v>
      </c>
      <c r="C1467" s="1">
        <f t="shared" si="546"/>
        <v>118</v>
      </c>
      <c r="D1467" s="7">
        <f t="shared" si="547"/>
        <v>5</v>
      </c>
      <c r="E1467" s="7">
        <f t="shared" si="548"/>
        <v>4</v>
      </c>
      <c r="F1467" s="7">
        <f t="shared" si="549"/>
        <v>1</v>
      </c>
      <c r="G1467" s="7">
        <f t="shared" si="559"/>
        <v>3</v>
      </c>
      <c r="H1467" s="48">
        <f t="shared" si="550"/>
        <v>15</v>
      </c>
      <c r="I1467" s="163">
        <f t="shared" si="551"/>
        <v>0.1271186440677966</v>
      </c>
      <c r="J1467" s="8"/>
      <c r="K1467" s="2">
        <f t="shared" si="552"/>
        <v>8.4745762711864406E-3</v>
      </c>
      <c r="L1467" s="2">
        <f t="shared" si="553"/>
        <v>6.7796610169491525E-2</v>
      </c>
      <c r="M1467" s="2">
        <f t="shared" si="554"/>
        <v>0.39830508474576271</v>
      </c>
      <c r="N1467" s="2">
        <f t="shared" si="555"/>
        <v>0.24576271186440679</v>
      </c>
      <c r="O1467" s="2">
        <f t="shared" si="556"/>
        <v>0.27966101694915246</v>
      </c>
      <c r="P1467" s="1">
        <v>1</v>
      </c>
      <c r="Q1467" s="1">
        <v>8</v>
      </c>
      <c r="R1467" s="1">
        <v>47</v>
      </c>
      <c r="S1467" s="1">
        <v>29</v>
      </c>
      <c r="T1467" s="1">
        <v>32</v>
      </c>
      <c r="U1467" s="1">
        <v>1</v>
      </c>
      <c r="V1467" s="1"/>
      <c r="W1467" s="1"/>
      <c r="X1467" s="1"/>
      <c r="Y1467" s="1"/>
      <c r="Z1467" s="1"/>
      <c r="AA1467" s="1">
        <v>0</v>
      </c>
      <c r="AB1467" s="1"/>
      <c r="AC1467" s="1"/>
      <c r="AD1467" s="1"/>
      <c r="AI1467" t="str">
        <f t="shared" si="545"/>
        <v>Newport</v>
      </c>
      <c r="AJ1467" t="s">
        <v>2223</v>
      </c>
      <c r="AK1467" s="148">
        <v>1</v>
      </c>
      <c r="AL1467" s="7"/>
      <c r="AN1467" s="91">
        <v>50</v>
      </c>
      <c r="AO1467" s="93">
        <v>19</v>
      </c>
      <c r="AP1467" s="93">
        <v>80</v>
      </c>
      <c r="AQ1467" s="100">
        <v>48925</v>
      </c>
      <c r="AR1467" s="100">
        <f t="shared" si="557"/>
        <v>50019</v>
      </c>
      <c r="AS1467" s="9" t="s">
        <v>1753</v>
      </c>
      <c r="AT1467" s="103">
        <f t="shared" si="558"/>
        <v>5048925</v>
      </c>
      <c r="AW1467">
        <v>43.48</v>
      </c>
      <c r="AX1467">
        <v>1.77</v>
      </c>
      <c r="AY1467">
        <v>41.71</v>
      </c>
      <c r="BA1467" s="7">
        <f t="shared" si="534"/>
        <v>0</v>
      </c>
      <c r="BB1467" s="7">
        <f t="shared" si="535"/>
        <v>0</v>
      </c>
      <c r="BC1467" s="7">
        <f t="shared" si="536"/>
        <v>1</v>
      </c>
      <c r="BD1467" s="7">
        <f t="shared" si="537"/>
        <v>0</v>
      </c>
      <c r="BE1467" s="7">
        <f t="shared" si="538"/>
        <v>0</v>
      </c>
      <c r="BF1467" s="107">
        <f t="shared" si="539"/>
        <v>0</v>
      </c>
      <c r="BG1467" s="107">
        <f t="shared" si="540"/>
        <v>0</v>
      </c>
      <c r="BH1467" s="107">
        <f t="shared" si="541"/>
        <v>0.39800000000000002</v>
      </c>
      <c r="BI1467" s="107">
        <f t="shared" si="542"/>
        <v>0</v>
      </c>
      <c r="BJ1467" s="107">
        <f t="shared" si="543"/>
        <v>0</v>
      </c>
      <c r="BK1467" s="151">
        <f t="shared" si="544"/>
        <v>0</v>
      </c>
    </row>
    <row r="1468" spans="1:63" hidden="1" outlineLevel="1">
      <c r="A1468" t="s">
        <v>2602</v>
      </c>
      <c r="B1468" s="9" t="s">
        <v>3039</v>
      </c>
      <c r="C1468" s="1">
        <f t="shared" si="546"/>
        <v>162</v>
      </c>
      <c r="D1468" s="7">
        <f t="shared" si="547"/>
        <v>5</v>
      </c>
      <c r="E1468" s="7">
        <f t="shared" si="548"/>
        <v>4</v>
      </c>
      <c r="F1468" s="7">
        <f t="shared" si="549"/>
        <v>1</v>
      </c>
      <c r="G1468" s="7">
        <f t="shared" si="559"/>
        <v>2</v>
      </c>
      <c r="H1468" s="48">
        <f t="shared" si="550"/>
        <v>56</v>
      </c>
      <c r="I1468" s="163">
        <f t="shared" si="551"/>
        <v>0.34567901234567899</v>
      </c>
      <c r="J1468" s="8"/>
      <c r="K1468" s="2">
        <f t="shared" si="552"/>
        <v>1.8518518518518517E-2</v>
      </c>
      <c r="L1468" s="2">
        <f t="shared" si="553"/>
        <v>4.9382716049382713E-2</v>
      </c>
      <c r="M1468" s="2">
        <f t="shared" si="554"/>
        <v>0.53703703703703709</v>
      </c>
      <c r="N1468" s="2">
        <f t="shared" si="555"/>
        <v>0.19135802469135801</v>
      </c>
      <c r="O1468" s="2">
        <f t="shared" si="556"/>
        <v>0.20370370370370369</v>
      </c>
      <c r="P1468" s="1">
        <v>3</v>
      </c>
      <c r="Q1468" s="1">
        <v>8</v>
      </c>
      <c r="R1468" s="1">
        <v>87</v>
      </c>
      <c r="S1468" s="1">
        <v>31</v>
      </c>
      <c r="T1468" s="1">
        <v>29</v>
      </c>
      <c r="U1468" s="1">
        <v>3</v>
      </c>
      <c r="V1468" s="1"/>
      <c r="W1468" s="1"/>
      <c r="X1468" s="1"/>
      <c r="Y1468" s="1"/>
      <c r="Z1468" s="1"/>
      <c r="AA1468" s="1">
        <v>1</v>
      </c>
      <c r="AB1468" s="1"/>
      <c r="AC1468" s="1"/>
      <c r="AD1468" s="1"/>
      <c r="AI1468" t="str">
        <f t="shared" si="545"/>
        <v>North Hero</v>
      </c>
      <c r="AJ1468" t="s">
        <v>2363</v>
      </c>
      <c r="AK1468" s="148">
        <v>1</v>
      </c>
      <c r="AL1468" s="7"/>
      <c r="AN1468" s="91">
        <v>50</v>
      </c>
      <c r="AO1468" s="93">
        <v>13</v>
      </c>
      <c r="AP1468" s="93">
        <v>20</v>
      </c>
      <c r="AQ1468" s="100">
        <v>50650</v>
      </c>
      <c r="AR1468" s="100">
        <f t="shared" si="557"/>
        <v>50013</v>
      </c>
      <c r="AS1468" s="9" t="s">
        <v>1753</v>
      </c>
      <c r="AT1468" s="103">
        <f t="shared" si="558"/>
        <v>5050650</v>
      </c>
      <c r="AW1468">
        <v>46.58</v>
      </c>
      <c r="AX1468">
        <v>32.840000000000003</v>
      </c>
      <c r="AY1468">
        <v>13.74</v>
      </c>
      <c r="BA1468" s="7">
        <f t="shared" si="534"/>
        <v>0</v>
      </c>
      <c r="BB1468" s="7">
        <f t="shared" si="535"/>
        <v>0</v>
      </c>
      <c r="BC1468" s="7">
        <f t="shared" si="536"/>
        <v>1</v>
      </c>
      <c r="BD1468" s="7">
        <f t="shared" si="537"/>
        <v>0</v>
      </c>
      <c r="BE1468" s="7">
        <f t="shared" si="538"/>
        <v>0</v>
      </c>
      <c r="BF1468" s="107">
        <f t="shared" si="539"/>
        <v>0</v>
      </c>
      <c r="BG1468" s="107">
        <f t="shared" si="540"/>
        <v>0</v>
      </c>
      <c r="BH1468" s="107">
        <f t="shared" si="541"/>
        <v>0.53700000000000003</v>
      </c>
      <c r="BI1468" s="107">
        <f t="shared" si="542"/>
        <v>0</v>
      </c>
      <c r="BJ1468" s="107">
        <f t="shared" si="543"/>
        <v>0</v>
      </c>
      <c r="BK1468" s="151">
        <f t="shared" si="544"/>
        <v>0</v>
      </c>
    </row>
    <row r="1469" spans="1:63" hidden="1" outlineLevel="1">
      <c r="A1469" t="s">
        <v>2761</v>
      </c>
      <c r="B1469" s="9" t="s">
        <v>3039</v>
      </c>
      <c r="C1469" s="1">
        <f t="shared" si="546"/>
        <v>587</v>
      </c>
      <c r="D1469" s="7">
        <f t="shared" si="547"/>
        <v>5</v>
      </c>
      <c r="E1469" s="7">
        <f t="shared" si="548"/>
        <v>4</v>
      </c>
      <c r="F1469" s="7">
        <f t="shared" si="549"/>
        <v>1</v>
      </c>
      <c r="G1469" s="7">
        <f t="shared" si="559"/>
        <v>3</v>
      </c>
      <c r="H1469" s="48">
        <f t="shared" si="550"/>
        <v>95</v>
      </c>
      <c r="I1469" s="163">
        <f t="shared" si="551"/>
        <v>0.16183986371379896</v>
      </c>
      <c r="J1469" s="8"/>
      <c r="K1469" s="2">
        <f t="shared" si="552"/>
        <v>2.7257240204429302E-2</v>
      </c>
      <c r="L1469" s="2">
        <f t="shared" si="553"/>
        <v>8.5178875638841564E-2</v>
      </c>
      <c r="M1469" s="2">
        <f t="shared" si="554"/>
        <v>0.40204429301533218</v>
      </c>
      <c r="N1469" s="2">
        <f t="shared" si="555"/>
        <v>0.23679727427597955</v>
      </c>
      <c r="O1469" s="2">
        <f t="shared" si="556"/>
        <v>0.24872231686541743</v>
      </c>
      <c r="P1469" s="1">
        <v>16</v>
      </c>
      <c r="Q1469" s="1">
        <v>50</v>
      </c>
      <c r="R1469" s="1">
        <v>236</v>
      </c>
      <c r="S1469" s="1">
        <v>139</v>
      </c>
      <c r="T1469" s="1">
        <v>141</v>
      </c>
      <c r="U1469" s="1">
        <v>5</v>
      </c>
      <c r="V1469" s="1"/>
      <c r="W1469" s="1"/>
      <c r="X1469" s="1"/>
      <c r="Y1469" s="1"/>
      <c r="Z1469" s="1"/>
      <c r="AA1469" s="1">
        <v>0</v>
      </c>
      <c r="AB1469" s="1"/>
      <c r="AC1469" s="1"/>
      <c r="AD1469" s="1"/>
      <c r="AI1469" t="str">
        <f t="shared" si="545"/>
        <v>Northfield</v>
      </c>
      <c r="AJ1469" t="s">
        <v>650</v>
      </c>
      <c r="AK1469" s="148">
        <v>1</v>
      </c>
      <c r="AL1469" s="7"/>
      <c r="AN1469" s="91">
        <v>50</v>
      </c>
      <c r="AO1469" s="93">
        <v>23</v>
      </c>
      <c r="AP1469" s="93">
        <v>65</v>
      </c>
      <c r="AQ1469" s="100">
        <v>50275</v>
      </c>
      <c r="AR1469" s="100">
        <f t="shared" si="557"/>
        <v>50023</v>
      </c>
      <c r="AS1469" s="9" t="s">
        <v>1753</v>
      </c>
      <c r="AT1469" s="103">
        <f t="shared" si="558"/>
        <v>5050275</v>
      </c>
      <c r="AW1469">
        <v>43.73</v>
      </c>
      <c r="AX1469">
        <v>0.03</v>
      </c>
      <c r="AY1469">
        <v>43.7</v>
      </c>
      <c r="BA1469" s="7">
        <f t="shared" si="534"/>
        <v>0</v>
      </c>
      <c r="BB1469" s="7">
        <f t="shared" si="535"/>
        <v>0</v>
      </c>
      <c r="BC1469" s="7">
        <f t="shared" si="536"/>
        <v>1</v>
      </c>
      <c r="BD1469" s="7">
        <f t="shared" si="537"/>
        <v>0</v>
      </c>
      <c r="BE1469" s="7">
        <f t="shared" si="538"/>
        <v>0</v>
      </c>
      <c r="BF1469" s="107">
        <f t="shared" si="539"/>
        <v>0</v>
      </c>
      <c r="BG1469" s="107">
        <f t="shared" si="540"/>
        <v>0</v>
      </c>
      <c r="BH1469" s="107">
        <f t="shared" si="541"/>
        <v>0.40200000000000002</v>
      </c>
      <c r="BI1469" s="107">
        <f t="shared" si="542"/>
        <v>0</v>
      </c>
      <c r="BJ1469" s="107">
        <f t="shared" si="543"/>
        <v>0</v>
      </c>
      <c r="BK1469" s="151">
        <f t="shared" si="544"/>
        <v>0</v>
      </c>
    </row>
    <row r="1470" spans="1:63" hidden="1" outlineLevel="1">
      <c r="A1470" t="s">
        <v>2324</v>
      </c>
      <c r="B1470" s="9" t="s">
        <v>3039</v>
      </c>
      <c r="C1470" s="1">
        <f t="shared" si="546"/>
        <v>37</v>
      </c>
      <c r="D1470" s="7">
        <f t="shared" si="547"/>
        <v>5</v>
      </c>
      <c r="E1470" s="7">
        <f t="shared" si="548"/>
        <v>4</v>
      </c>
      <c r="F1470" s="7">
        <f t="shared" si="549"/>
        <v>1</v>
      </c>
      <c r="G1470" s="7">
        <f t="shared" si="559"/>
        <v>2</v>
      </c>
      <c r="H1470" s="48">
        <f t="shared" si="550"/>
        <v>6</v>
      </c>
      <c r="I1470" s="163">
        <f t="shared" si="551"/>
        <v>0.16216216216216217</v>
      </c>
      <c r="J1470" s="8"/>
      <c r="K1470" s="2">
        <f t="shared" si="552"/>
        <v>5.4054054054054057E-2</v>
      </c>
      <c r="L1470" s="2">
        <f t="shared" si="553"/>
        <v>8.1081081081081086E-2</v>
      </c>
      <c r="M1470" s="2">
        <f t="shared" si="554"/>
        <v>0.43243243243243246</v>
      </c>
      <c r="N1470" s="2">
        <f t="shared" si="555"/>
        <v>0.27027027027027029</v>
      </c>
      <c r="O1470" s="2">
        <f t="shared" si="556"/>
        <v>0.16216216216216217</v>
      </c>
      <c r="P1470" s="1">
        <v>2</v>
      </c>
      <c r="Q1470" s="1">
        <v>3</v>
      </c>
      <c r="R1470" s="1">
        <v>16</v>
      </c>
      <c r="S1470" s="1">
        <v>10</v>
      </c>
      <c r="T1470" s="1">
        <v>6</v>
      </c>
      <c r="U1470" s="1">
        <v>0</v>
      </c>
      <c r="V1470" s="1"/>
      <c r="W1470" s="1"/>
      <c r="X1470" s="1"/>
      <c r="Y1470" s="1"/>
      <c r="Z1470" s="1"/>
      <c r="AA1470" s="1">
        <v>0</v>
      </c>
      <c r="AB1470" s="1"/>
      <c r="AC1470" s="1"/>
      <c r="AD1470" s="1"/>
      <c r="AI1470" t="str">
        <f t="shared" si="545"/>
        <v>Norton</v>
      </c>
      <c r="AJ1470" t="s">
        <v>827</v>
      </c>
      <c r="AK1470" s="148">
        <v>1</v>
      </c>
      <c r="AL1470" s="7"/>
      <c r="AN1470" s="91">
        <v>50</v>
      </c>
      <c r="AO1470" s="93">
        <v>9</v>
      </c>
      <c r="AP1470" s="93">
        <v>80</v>
      </c>
      <c r="AQ1470" s="100">
        <v>52750</v>
      </c>
      <c r="AR1470" s="100">
        <f t="shared" si="557"/>
        <v>50009</v>
      </c>
      <c r="AS1470" s="9" t="s">
        <v>1753</v>
      </c>
      <c r="AT1470" s="103">
        <f t="shared" si="558"/>
        <v>5052750</v>
      </c>
      <c r="AW1470">
        <v>39.369999999999997</v>
      </c>
      <c r="AX1470">
        <v>0.32</v>
      </c>
      <c r="AY1470">
        <v>39.049999999999997</v>
      </c>
      <c r="BA1470" s="7">
        <f t="shared" si="534"/>
        <v>0</v>
      </c>
      <c r="BB1470" s="7">
        <f t="shared" si="535"/>
        <v>0</v>
      </c>
      <c r="BC1470" s="7">
        <f t="shared" si="536"/>
        <v>1</v>
      </c>
      <c r="BD1470" s="7">
        <f t="shared" si="537"/>
        <v>0</v>
      </c>
      <c r="BE1470" s="7">
        <f t="shared" si="538"/>
        <v>0</v>
      </c>
      <c r="BF1470" s="107">
        <f t="shared" si="539"/>
        <v>0</v>
      </c>
      <c r="BG1470" s="107">
        <f t="shared" si="540"/>
        <v>0</v>
      </c>
      <c r="BH1470" s="107">
        <f t="shared" si="541"/>
        <v>0.432</v>
      </c>
      <c r="BI1470" s="107">
        <f t="shared" si="542"/>
        <v>0</v>
      </c>
      <c r="BJ1470" s="107">
        <f t="shared" si="543"/>
        <v>0</v>
      </c>
      <c r="BK1470" s="151">
        <f t="shared" si="544"/>
        <v>0</v>
      </c>
    </row>
    <row r="1471" spans="1:63" hidden="1" outlineLevel="1">
      <c r="A1471" t="s">
        <v>1679</v>
      </c>
      <c r="B1471" s="9" t="s">
        <v>3039</v>
      </c>
      <c r="C1471" s="1">
        <f t="shared" si="546"/>
        <v>292</v>
      </c>
      <c r="D1471" s="7">
        <f t="shared" si="547"/>
        <v>4</v>
      </c>
      <c r="E1471" s="7">
        <f t="shared" si="548"/>
        <v>5</v>
      </c>
      <c r="F1471" s="7">
        <f t="shared" si="549"/>
        <v>1</v>
      </c>
      <c r="G1471" s="7">
        <f t="shared" si="559"/>
        <v>2</v>
      </c>
      <c r="H1471" s="48">
        <f t="shared" si="550"/>
        <v>29</v>
      </c>
      <c r="I1471" s="163">
        <f t="shared" si="551"/>
        <v>9.9315068493150679E-2</v>
      </c>
      <c r="J1471" s="8"/>
      <c r="K1471" s="2">
        <f t="shared" si="552"/>
        <v>6.8493150684931503E-2</v>
      </c>
      <c r="L1471" s="2">
        <f t="shared" si="553"/>
        <v>4.7945205479452052E-2</v>
      </c>
      <c r="M1471" s="2">
        <f t="shared" si="554"/>
        <v>0.36301369863013699</v>
      </c>
      <c r="N1471" s="2">
        <f t="shared" si="555"/>
        <v>0.2636986301369863</v>
      </c>
      <c r="O1471" s="2">
        <f t="shared" si="556"/>
        <v>0.25684931506849312</v>
      </c>
      <c r="P1471" s="1">
        <v>20</v>
      </c>
      <c r="Q1471" s="1">
        <v>14</v>
      </c>
      <c r="R1471" s="1">
        <v>106</v>
      </c>
      <c r="S1471" s="1">
        <v>77</v>
      </c>
      <c r="T1471" s="1">
        <v>70</v>
      </c>
      <c r="U1471" s="1">
        <v>2</v>
      </c>
      <c r="V1471" s="1"/>
      <c r="W1471" s="1"/>
      <c r="X1471" s="1"/>
      <c r="Y1471" s="1"/>
      <c r="Z1471" s="1"/>
      <c r="AA1471" s="1">
        <v>3</v>
      </c>
      <c r="AB1471" s="1"/>
      <c r="AC1471" s="1"/>
      <c r="AD1471" s="1"/>
      <c r="AI1471" t="str">
        <f t="shared" si="545"/>
        <v>Norwich</v>
      </c>
      <c r="AJ1471" t="s">
        <v>1890</v>
      </c>
      <c r="AK1471" s="148">
        <v>1</v>
      </c>
      <c r="AL1471" s="7"/>
      <c r="AN1471" s="91">
        <v>50</v>
      </c>
      <c r="AO1471" s="93">
        <v>27</v>
      </c>
      <c r="AP1471" s="93">
        <v>55</v>
      </c>
      <c r="AQ1471" s="100">
        <v>52900</v>
      </c>
      <c r="AR1471" s="100">
        <f t="shared" si="557"/>
        <v>50027</v>
      </c>
      <c r="AS1471" s="9" t="s">
        <v>1753</v>
      </c>
      <c r="AT1471" s="103">
        <f t="shared" si="558"/>
        <v>5052900</v>
      </c>
      <c r="AW1471">
        <v>44.83</v>
      </c>
      <c r="AX1471">
        <v>0.14000000000000001</v>
      </c>
      <c r="AY1471">
        <v>44.69</v>
      </c>
      <c r="BA1471" s="7">
        <f t="shared" si="534"/>
        <v>0</v>
      </c>
      <c r="BB1471" s="7">
        <f t="shared" si="535"/>
        <v>0</v>
      </c>
      <c r="BC1471" s="7">
        <f t="shared" si="536"/>
        <v>1</v>
      </c>
      <c r="BD1471" s="7">
        <f t="shared" si="537"/>
        <v>0</v>
      </c>
      <c r="BE1471" s="7">
        <f t="shared" si="538"/>
        <v>0</v>
      </c>
      <c r="BF1471" s="107">
        <f t="shared" si="539"/>
        <v>0</v>
      </c>
      <c r="BG1471" s="107">
        <f t="shared" si="540"/>
        <v>0</v>
      </c>
      <c r="BH1471" s="107">
        <f t="shared" si="541"/>
        <v>0.36299999999999999</v>
      </c>
      <c r="BI1471" s="107">
        <f t="shared" si="542"/>
        <v>0</v>
      </c>
      <c r="BJ1471" s="107">
        <f t="shared" si="543"/>
        <v>0</v>
      </c>
      <c r="BK1471" s="151">
        <f t="shared" si="544"/>
        <v>0</v>
      </c>
    </row>
    <row r="1472" spans="1:63" hidden="1" outlineLevel="1">
      <c r="A1472" t="s">
        <v>1445</v>
      </c>
      <c r="B1472" s="9" t="s">
        <v>3039</v>
      </c>
      <c r="C1472" s="1">
        <f t="shared" si="546"/>
        <v>124</v>
      </c>
      <c r="D1472" s="7">
        <f t="shared" si="547"/>
        <v>5</v>
      </c>
      <c r="E1472" s="7">
        <f t="shared" si="548"/>
        <v>4</v>
      </c>
      <c r="F1472" s="7">
        <f t="shared" si="549"/>
        <v>1</v>
      </c>
      <c r="G1472" s="7">
        <f t="shared" si="559"/>
        <v>3</v>
      </c>
      <c r="H1472" s="48">
        <f t="shared" si="550"/>
        <v>8</v>
      </c>
      <c r="I1472" s="163">
        <f t="shared" si="551"/>
        <v>6.4516129032258063E-2</v>
      </c>
      <c r="J1472" s="8"/>
      <c r="K1472" s="2">
        <f t="shared" si="552"/>
        <v>8.0645161290322578E-3</v>
      </c>
      <c r="L1472" s="2">
        <f t="shared" si="553"/>
        <v>9.6774193548387094E-2</v>
      </c>
      <c r="M1472" s="2">
        <f t="shared" si="554"/>
        <v>0.36290322580645162</v>
      </c>
      <c r="N1472" s="2">
        <f t="shared" si="555"/>
        <v>0.21774193548387097</v>
      </c>
      <c r="O1472" s="2">
        <f t="shared" si="556"/>
        <v>0.31451612903225801</v>
      </c>
      <c r="P1472" s="1">
        <v>1</v>
      </c>
      <c r="Q1472" s="1">
        <v>12</v>
      </c>
      <c r="R1472" s="1">
        <v>45</v>
      </c>
      <c r="S1472" s="1">
        <v>27</v>
      </c>
      <c r="T1472" s="1">
        <v>37</v>
      </c>
      <c r="U1472" s="1">
        <v>1</v>
      </c>
      <c r="V1472" s="1"/>
      <c r="W1472" s="1"/>
      <c r="X1472" s="1"/>
      <c r="Y1472" s="1"/>
      <c r="Z1472" s="1"/>
      <c r="AA1472" s="1">
        <v>1</v>
      </c>
      <c r="AB1472" s="1"/>
      <c r="AC1472" s="1"/>
      <c r="AD1472" s="1"/>
      <c r="AI1472" t="str">
        <f t="shared" si="545"/>
        <v>Orange</v>
      </c>
      <c r="AJ1472" t="s">
        <v>1445</v>
      </c>
      <c r="AK1472" s="148">
        <v>1</v>
      </c>
      <c r="AL1472" s="7"/>
      <c r="AN1472" s="91">
        <v>50</v>
      </c>
      <c r="AO1472" s="93">
        <v>17</v>
      </c>
      <c r="AP1472" s="93">
        <v>40</v>
      </c>
      <c r="AQ1472" s="100">
        <v>53425</v>
      </c>
      <c r="AR1472" s="100">
        <f t="shared" si="557"/>
        <v>50017</v>
      </c>
      <c r="AS1472" s="9" t="s">
        <v>1753</v>
      </c>
      <c r="AT1472" s="103">
        <f t="shared" si="558"/>
        <v>5053425</v>
      </c>
      <c r="AW1472">
        <v>39.01</v>
      </c>
      <c r="AX1472">
        <v>0.23</v>
      </c>
      <c r="AY1472">
        <v>38.78</v>
      </c>
      <c r="BA1472" s="7">
        <f t="shared" si="534"/>
        <v>0</v>
      </c>
      <c r="BB1472" s="7">
        <f t="shared" si="535"/>
        <v>0</v>
      </c>
      <c r="BC1472" s="7">
        <f t="shared" si="536"/>
        <v>1</v>
      </c>
      <c r="BD1472" s="7">
        <f t="shared" si="537"/>
        <v>0</v>
      </c>
      <c r="BE1472" s="7">
        <f t="shared" si="538"/>
        <v>0</v>
      </c>
      <c r="BF1472" s="107">
        <f t="shared" si="539"/>
        <v>0</v>
      </c>
      <c r="BG1472" s="107">
        <f t="shared" si="540"/>
        <v>0</v>
      </c>
      <c r="BH1472" s="107">
        <f t="shared" si="541"/>
        <v>0.36199999999999999</v>
      </c>
      <c r="BI1472" s="107">
        <f t="shared" si="542"/>
        <v>0</v>
      </c>
      <c r="BJ1472" s="107">
        <f t="shared" si="543"/>
        <v>0</v>
      </c>
      <c r="BK1472" s="151">
        <f t="shared" si="544"/>
        <v>0</v>
      </c>
    </row>
    <row r="1473" spans="1:63" hidden="1" outlineLevel="1">
      <c r="A1473" t="s">
        <v>2969</v>
      </c>
      <c r="B1473" s="9" t="s">
        <v>3039</v>
      </c>
      <c r="C1473" s="1">
        <f t="shared" si="546"/>
        <v>192</v>
      </c>
      <c r="D1473" s="7">
        <f t="shared" si="547"/>
        <v>5</v>
      </c>
      <c r="E1473" s="7">
        <f t="shared" si="548"/>
        <v>4</v>
      </c>
      <c r="F1473" s="7">
        <f t="shared" si="549"/>
        <v>1</v>
      </c>
      <c r="G1473" s="7">
        <f t="shared" si="559"/>
        <v>2</v>
      </c>
      <c r="H1473" s="48">
        <f t="shared" si="550"/>
        <v>14</v>
      </c>
      <c r="I1473" s="163">
        <f t="shared" si="551"/>
        <v>7.2916666666666671E-2</v>
      </c>
      <c r="J1473" s="8"/>
      <c r="K1473" s="2">
        <f t="shared" si="552"/>
        <v>1.5625E-2</v>
      </c>
      <c r="L1473" s="2">
        <f t="shared" si="553"/>
        <v>9.375E-2</v>
      </c>
      <c r="M1473" s="2">
        <f t="shared" si="554"/>
        <v>0.36458333333333331</v>
      </c>
      <c r="N1473" s="2">
        <f t="shared" si="555"/>
        <v>0.29166666666666669</v>
      </c>
      <c r="O1473" s="2">
        <f t="shared" si="556"/>
        <v>0.23437500000000006</v>
      </c>
      <c r="P1473" s="1">
        <v>3</v>
      </c>
      <c r="Q1473" s="1">
        <v>18</v>
      </c>
      <c r="R1473" s="1">
        <v>70</v>
      </c>
      <c r="S1473" s="1">
        <v>56</v>
      </c>
      <c r="T1473" s="1">
        <v>44</v>
      </c>
      <c r="U1473" s="1">
        <v>0</v>
      </c>
      <c r="V1473" s="1"/>
      <c r="W1473" s="1"/>
      <c r="X1473" s="1"/>
      <c r="Y1473" s="1"/>
      <c r="Z1473" s="1"/>
      <c r="AA1473" s="1">
        <v>1</v>
      </c>
      <c r="AB1473" s="1"/>
      <c r="AC1473" s="1"/>
      <c r="AD1473" s="1"/>
      <c r="AI1473" t="str">
        <f t="shared" si="545"/>
        <v>Orwell</v>
      </c>
      <c r="AJ1473" t="s">
        <v>1874</v>
      </c>
      <c r="AK1473" s="148">
        <v>1</v>
      </c>
      <c r="AL1473" s="7"/>
      <c r="AN1473" s="91">
        <v>50</v>
      </c>
      <c r="AO1473" s="93">
        <v>1</v>
      </c>
      <c r="AP1473" s="93">
        <v>70</v>
      </c>
      <c r="AQ1473" s="100">
        <v>53725</v>
      </c>
      <c r="AR1473" s="100">
        <f t="shared" si="557"/>
        <v>50001</v>
      </c>
      <c r="AS1473" s="9" t="s">
        <v>1753</v>
      </c>
      <c r="AT1473" s="103">
        <f t="shared" si="558"/>
        <v>5053725</v>
      </c>
      <c r="AW1473">
        <v>49.68</v>
      </c>
      <c r="AX1473">
        <v>2.2999999999999998</v>
      </c>
      <c r="AY1473">
        <v>47.39</v>
      </c>
      <c r="BA1473" s="7">
        <f t="shared" si="534"/>
        <v>0</v>
      </c>
      <c r="BB1473" s="7">
        <f t="shared" si="535"/>
        <v>0</v>
      </c>
      <c r="BC1473" s="7">
        <f t="shared" si="536"/>
        <v>1</v>
      </c>
      <c r="BD1473" s="7">
        <f t="shared" si="537"/>
        <v>0</v>
      </c>
      <c r="BE1473" s="7">
        <f t="shared" si="538"/>
        <v>0</v>
      </c>
      <c r="BF1473" s="107">
        <f t="shared" si="539"/>
        <v>0</v>
      </c>
      <c r="BG1473" s="107">
        <f t="shared" si="540"/>
        <v>0</v>
      </c>
      <c r="BH1473" s="107">
        <f t="shared" si="541"/>
        <v>0.36399999999999999</v>
      </c>
      <c r="BI1473" s="107">
        <f t="shared" si="542"/>
        <v>0</v>
      </c>
      <c r="BJ1473" s="107">
        <f t="shared" si="543"/>
        <v>0</v>
      </c>
      <c r="BK1473" s="151">
        <f t="shared" si="544"/>
        <v>0</v>
      </c>
    </row>
    <row r="1474" spans="1:63" hidden="1" outlineLevel="1">
      <c r="A1474" t="s">
        <v>3001</v>
      </c>
      <c r="B1474" s="9" t="s">
        <v>3039</v>
      </c>
      <c r="C1474" s="1">
        <f t="shared" si="546"/>
        <v>49</v>
      </c>
      <c r="D1474" s="7">
        <f t="shared" si="547"/>
        <v>5</v>
      </c>
      <c r="E1474" s="7">
        <f t="shared" si="548"/>
        <v>4</v>
      </c>
      <c r="F1474" s="7">
        <f t="shared" si="549"/>
        <v>1</v>
      </c>
      <c r="G1474" s="7">
        <f t="shared" si="559"/>
        <v>3</v>
      </c>
      <c r="H1474" s="48">
        <f t="shared" si="550"/>
        <v>4</v>
      </c>
      <c r="I1474" s="163">
        <f t="shared" si="551"/>
        <v>8.1632653061224483E-2</v>
      </c>
      <c r="J1474" s="8"/>
      <c r="K1474" s="2">
        <f t="shared" si="552"/>
        <v>2.0408163265306121E-2</v>
      </c>
      <c r="L1474" s="2">
        <f t="shared" si="553"/>
        <v>0.12244897959183673</v>
      </c>
      <c r="M1474" s="2">
        <f t="shared" si="554"/>
        <v>0.36734693877551022</v>
      </c>
      <c r="N1474" s="2">
        <f t="shared" si="555"/>
        <v>0.20408163265306123</v>
      </c>
      <c r="O1474" s="2">
        <f t="shared" si="556"/>
        <v>0.28571428571428564</v>
      </c>
      <c r="P1474" s="1">
        <v>1</v>
      </c>
      <c r="Q1474" s="1">
        <v>6</v>
      </c>
      <c r="R1474" s="1">
        <v>18</v>
      </c>
      <c r="S1474" s="1">
        <v>10</v>
      </c>
      <c r="T1474" s="1">
        <v>14</v>
      </c>
      <c r="U1474" s="1">
        <v>0</v>
      </c>
      <c r="V1474" s="1"/>
      <c r="W1474" s="1"/>
      <c r="X1474" s="1"/>
      <c r="Y1474" s="1"/>
      <c r="Z1474" s="1"/>
      <c r="AA1474" s="1">
        <v>0</v>
      </c>
      <c r="AB1474" s="1"/>
      <c r="AC1474" s="1"/>
      <c r="AD1474" s="1"/>
      <c r="AI1474" t="str">
        <f t="shared" si="545"/>
        <v>Panton</v>
      </c>
      <c r="AJ1474" t="s">
        <v>1874</v>
      </c>
      <c r="AK1474" s="148">
        <v>1</v>
      </c>
      <c r="AL1474" s="7"/>
      <c r="AN1474" s="91">
        <v>50</v>
      </c>
      <c r="AO1474" s="93">
        <v>1</v>
      </c>
      <c r="AP1474" s="93">
        <v>75</v>
      </c>
      <c r="AQ1474" s="100">
        <v>53950</v>
      </c>
      <c r="AR1474" s="100">
        <f t="shared" si="557"/>
        <v>50001</v>
      </c>
      <c r="AS1474" s="9" t="s">
        <v>1753</v>
      </c>
      <c r="AT1474" s="103">
        <f t="shared" si="558"/>
        <v>5053950</v>
      </c>
      <c r="AW1474">
        <v>22.03</v>
      </c>
      <c r="AX1474">
        <v>6.56</v>
      </c>
      <c r="AY1474">
        <v>15.47</v>
      </c>
      <c r="BA1474" s="7">
        <f t="shared" si="534"/>
        <v>0</v>
      </c>
      <c r="BB1474" s="7">
        <f t="shared" si="535"/>
        <v>0</v>
      </c>
      <c r="BC1474" s="7">
        <f t="shared" si="536"/>
        <v>1</v>
      </c>
      <c r="BD1474" s="7">
        <f t="shared" si="537"/>
        <v>0</v>
      </c>
      <c r="BE1474" s="7">
        <f t="shared" si="538"/>
        <v>0</v>
      </c>
      <c r="BF1474" s="107">
        <f t="shared" si="539"/>
        <v>0</v>
      </c>
      <c r="BG1474" s="107">
        <f t="shared" si="540"/>
        <v>0</v>
      </c>
      <c r="BH1474" s="107">
        <f t="shared" si="541"/>
        <v>0.36699999999999999</v>
      </c>
      <c r="BI1474" s="107">
        <f t="shared" si="542"/>
        <v>0</v>
      </c>
      <c r="BJ1474" s="107">
        <f t="shared" si="543"/>
        <v>0</v>
      </c>
      <c r="BK1474" s="151">
        <f t="shared" si="544"/>
        <v>0</v>
      </c>
    </row>
    <row r="1475" spans="1:63" hidden="1" outlineLevel="1">
      <c r="A1475" t="s">
        <v>2414</v>
      </c>
      <c r="B1475" s="9" t="s">
        <v>3039</v>
      </c>
      <c r="C1475" s="1">
        <f t="shared" si="546"/>
        <v>173</v>
      </c>
      <c r="D1475" s="7">
        <f t="shared" si="547"/>
        <v>5</v>
      </c>
      <c r="E1475" s="7">
        <f t="shared" si="548"/>
        <v>4</v>
      </c>
      <c r="F1475" s="7">
        <f t="shared" si="549"/>
        <v>1</v>
      </c>
      <c r="G1475" s="7">
        <f t="shared" si="559"/>
        <v>3</v>
      </c>
      <c r="H1475" s="48">
        <f t="shared" si="550"/>
        <v>23</v>
      </c>
      <c r="I1475" s="163">
        <f t="shared" si="551"/>
        <v>0.13294797687861271</v>
      </c>
      <c r="J1475" s="8"/>
      <c r="K1475" s="2">
        <f t="shared" si="552"/>
        <v>2.3121387283236993E-2</v>
      </c>
      <c r="L1475" s="2">
        <f t="shared" si="553"/>
        <v>5.7803468208092484E-2</v>
      </c>
      <c r="M1475" s="2">
        <f t="shared" si="554"/>
        <v>0.40462427745664742</v>
      </c>
      <c r="N1475" s="2">
        <f t="shared" si="555"/>
        <v>0.21965317919075145</v>
      </c>
      <c r="O1475" s="2">
        <f t="shared" si="556"/>
        <v>0.2947976878612717</v>
      </c>
      <c r="P1475" s="1">
        <v>4</v>
      </c>
      <c r="Q1475" s="1">
        <v>10</v>
      </c>
      <c r="R1475" s="1">
        <v>70</v>
      </c>
      <c r="S1475" s="1">
        <v>38</v>
      </c>
      <c r="T1475" s="1">
        <v>47</v>
      </c>
      <c r="U1475" s="1">
        <v>4</v>
      </c>
      <c r="V1475" s="1"/>
      <c r="W1475" s="1"/>
      <c r="X1475" s="1"/>
      <c r="Y1475" s="1"/>
      <c r="Z1475" s="1"/>
      <c r="AA1475" s="1">
        <v>0</v>
      </c>
      <c r="AB1475" s="1"/>
      <c r="AC1475" s="1"/>
      <c r="AD1475" s="1"/>
      <c r="AI1475" t="str">
        <f t="shared" si="545"/>
        <v>Pawlet</v>
      </c>
      <c r="AJ1475" t="s">
        <v>848</v>
      </c>
      <c r="AK1475" s="148">
        <v>1</v>
      </c>
      <c r="AL1475" s="7"/>
      <c r="AN1475" s="91">
        <v>50</v>
      </c>
      <c r="AO1475" s="93">
        <v>21</v>
      </c>
      <c r="AP1475" s="93">
        <v>70</v>
      </c>
      <c r="AQ1475" s="100">
        <v>54250</v>
      </c>
      <c r="AR1475" s="100">
        <f t="shared" si="557"/>
        <v>50021</v>
      </c>
      <c r="AS1475" s="9" t="s">
        <v>1753</v>
      </c>
      <c r="AT1475" s="103">
        <f t="shared" si="558"/>
        <v>5054250</v>
      </c>
      <c r="AW1475">
        <v>42.91</v>
      </c>
      <c r="AX1475">
        <v>0.01</v>
      </c>
      <c r="AY1475">
        <v>42.89</v>
      </c>
      <c r="BA1475" s="7">
        <f t="shared" si="534"/>
        <v>0</v>
      </c>
      <c r="BB1475" s="7">
        <f t="shared" si="535"/>
        <v>0</v>
      </c>
      <c r="BC1475" s="7">
        <f t="shared" si="536"/>
        <v>1</v>
      </c>
      <c r="BD1475" s="7">
        <f t="shared" si="537"/>
        <v>0</v>
      </c>
      <c r="BE1475" s="7">
        <f t="shared" si="538"/>
        <v>0</v>
      </c>
      <c r="BF1475" s="107">
        <f t="shared" si="539"/>
        <v>0</v>
      </c>
      <c r="BG1475" s="107">
        <f t="shared" si="540"/>
        <v>0</v>
      </c>
      <c r="BH1475" s="107">
        <f t="shared" si="541"/>
        <v>0.40400000000000003</v>
      </c>
      <c r="BI1475" s="107">
        <f t="shared" si="542"/>
        <v>0</v>
      </c>
      <c r="BJ1475" s="107">
        <f t="shared" si="543"/>
        <v>0</v>
      </c>
      <c r="BK1475" s="151">
        <f t="shared" si="544"/>
        <v>0</v>
      </c>
    </row>
    <row r="1476" spans="1:63" hidden="1" outlineLevel="1">
      <c r="A1476" t="s">
        <v>2729</v>
      </c>
      <c r="B1476" s="9" t="s">
        <v>3039</v>
      </c>
      <c r="C1476" s="1">
        <f t="shared" si="546"/>
        <v>58</v>
      </c>
      <c r="D1476" s="7">
        <f t="shared" si="547"/>
        <v>5</v>
      </c>
      <c r="E1476" s="7">
        <f t="shared" si="548"/>
        <v>3</v>
      </c>
      <c r="F1476" s="7">
        <f t="shared" si="549"/>
        <v>1</v>
      </c>
      <c r="G1476" s="7">
        <f t="shared" si="559"/>
        <v>2</v>
      </c>
      <c r="H1476" s="48">
        <f t="shared" si="550"/>
        <v>18</v>
      </c>
      <c r="I1476" s="163">
        <f t="shared" si="551"/>
        <v>0.31034482758620691</v>
      </c>
      <c r="J1476" s="8"/>
      <c r="K1476" s="2">
        <f t="shared" si="552"/>
        <v>3.4482758620689655E-2</v>
      </c>
      <c r="L1476" s="2">
        <f t="shared" si="553"/>
        <v>0.1206896551724138</v>
      </c>
      <c r="M1476" s="2">
        <f t="shared" si="554"/>
        <v>0.5</v>
      </c>
      <c r="N1476" s="2">
        <f t="shared" si="555"/>
        <v>0.18965517241379309</v>
      </c>
      <c r="O1476" s="2">
        <f t="shared" si="556"/>
        <v>0.15517241379310348</v>
      </c>
      <c r="P1476" s="1">
        <v>2</v>
      </c>
      <c r="Q1476" s="1">
        <v>7</v>
      </c>
      <c r="R1476" s="1">
        <v>29</v>
      </c>
      <c r="S1476" s="1">
        <v>11</v>
      </c>
      <c r="T1476" s="1">
        <v>7</v>
      </c>
      <c r="U1476" s="1">
        <v>0</v>
      </c>
      <c r="V1476" s="1"/>
      <c r="W1476" s="1"/>
      <c r="X1476" s="1"/>
      <c r="Y1476" s="1"/>
      <c r="Z1476" s="1"/>
      <c r="AA1476" s="1">
        <v>2</v>
      </c>
      <c r="AB1476" s="1"/>
      <c r="AC1476" s="1"/>
      <c r="AD1476" s="1"/>
      <c r="AI1476" t="str">
        <f t="shared" si="545"/>
        <v>Peacham</v>
      </c>
      <c r="AJ1476" t="s">
        <v>1850</v>
      </c>
      <c r="AK1476" s="148">
        <v>1</v>
      </c>
      <c r="AL1476" s="7"/>
      <c r="AN1476" s="91">
        <v>50</v>
      </c>
      <c r="AO1476" s="93">
        <v>5</v>
      </c>
      <c r="AP1476" s="93">
        <v>45</v>
      </c>
      <c r="AQ1476" s="100">
        <v>54400</v>
      </c>
      <c r="AR1476" s="100">
        <f t="shared" si="557"/>
        <v>50005</v>
      </c>
      <c r="AS1476" s="9" t="s">
        <v>1753</v>
      </c>
      <c r="AT1476" s="103">
        <f t="shared" si="558"/>
        <v>5054400</v>
      </c>
      <c r="AW1476">
        <v>47.67</v>
      </c>
      <c r="AX1476">
        <v>0.93</v>
      </c>
      <c r="AY1476">
        <v>46.74</v>
      </c>
      <c r="BA1476" s="7">
        <f t="shared" si="534"/>
        <v>0</v>
      </c>
      <c r="BB1476" s="7">
        <f t="shared" si="535"/>
        <v>0</v>
      </c>
      <c r="BC1476" s="7">
        <f t="shared" si="536"/>
        <v>1</v>
      </c>
      <c r="BD1476" s="7">
        <f t="shared" si="537"/>
        <v>0</v>
      </c>
      <c r="BE1476" s="7">
        <f t="shared" si="538"/>
        <v>0</v>
      </c>
      <c r="BF1476" s="107">
        <f t="shared" si="539"/>
        <v>0</v>
      </c>
      <c r="BG1476" s="107">
        <f t="shared" si="540"/>
        <v>0</v>
      </c>
      <c r="BH1476" s="107">
        <f t="shared" si="541"/>
        <v>0.5</v>
      </c>
      <c r="BI1476" s="107">
        <f t="shared" si="542"/>
        <v>0</v>
      </c>
      <c r="BJ1476" s="107">
        <f t="shared" si="543"/>
        <v>0</v>
      </c>
      <c r="BK1476" s="151">
        <f t="shared" si="544"/>
        <v>0</v>
      </c>
    </row>
    <row r="1477" spans="1:63" hidden="1" outlineLevel="1">
      <c r="A1477" t="s">
        <v>3054</v>
      </c>
      <c r="B1477" s="9" t="s">
        <v>3039</v>
      </c>
      <c r="C1477" s="1">
        <f t="shared" si="546"/>
        <v>46</v>
      </c>
      <c r="D1477" s="7">
        <f t="shared" si="547"/>
        <v>4</v>
      </c>
      <c r="E1477" s="7">
        <f t="shared" si="548"/>
        <v>3</v>
      </c>
      <c r="F1477" s="7">
        <f t="shared" si="549"/>
        <v>1</v>
      </c>
      <c r="G1477" s="7">
        <f t="shared" si="559"/>
        <v>2</v>
      </c>
      <c r="H1477" s="48">
        <f t="shared" si="550"/>
        <v>8</v>
      </c>
      <c r="I1477" s="163">
        <f t="shared" si="551"/>
        <v>0.17391304347826086</v>
      </c>
      <c r="J1477" s="8"/>
      <c r="K1477" s="2">
        <f t="shared" si="552"/>
        <v>6.5217391304347824E-2</v>
      </c>
      <c r="L1477" s="2">
        <f t="shared" si="553"/>
        <v>0.15217391304347827</v>
      </c>
      <c r="M1477" s="2">
        <f t="shared" si="554"/>
        <v>0.41304347826086957</v>
      </c>
      <c r="N1477" s="2">
        <f t="shared" si="555"/>
        <v>0.2391304347826087</v>
      </c>
      <c r="O1477" s="2">
        <f t="shared" si="556"/>
        <v>0.13043478260869568</v>
      </c>
      <c r="P1477" s="1">
        <v>3</v>
      </c>
      <c r="Q1477" s="1">
        <v>7</v>
      </c>
      <c r="R1477" s="1">
        <v>19</v>
      </c>
      <c r="S1477" s="1">
        <v>11</v>
      </c>
      <c r="T1477" s="1">
        <v>3</v>
      </c>
      <c r="U1477" s="1">
        <v>1</v>
      </c>
      <c r="V1477" s="1"/>
      <c r="W1477" s="1"/>
      <c r="X1477" s="1"/>
      <c r="Y1477" s="1"/>
      <c r="Z1477" s="1"/>
      <c r="AA1477" s="1">
        <v>2</v>
      </c>
      <c r="AB1477" s="1"/>
      <c r="AC1477" s="1"/>
      <c r="AD1477" s="1"/>
      <c r="AI1477" t="str">
        <f t="shared" si="545"/>
        <v>Peru</v>
      </c>
      <c r="AJ1477" t="s">
        <v>2116</v>
      </c>
      <c r="AK1477" s="148">
        <v>1</v>
      </c>
      <c r="AL1477" s="7"/>
      <c r="AN1477" s="91">
        <v>50</v>
      </c>
      <c r="AO1477" s="93">
        <v>3</v>
      </c>
      <c r="AP1477" s="93">
        <v>30</v>
      </c>
      <c r="AQ1477" s="100">
        <v>55000</v>
      </c>
      <c r="AR1477" s="100">
        <f t="shared" si="557"/>
        <v>50003</v>
      </c>
      <c r="AS1477" s="9" t="s">
        <v>1753</v>
      </c>
      <c r="AT1477" s="103">
        <f t="shared" si="558"/>
        <v>5055000</v>
      </c>
      <c r="AW1477">
        <v>37.39</v>
      </c>
      <c r="AX1477">
        <v>7.0000000000000007E-2</v>
      </c>
      <c r="AY1477">
        <v>37.32</v>
      </c>
      <c r="BA1477" s="7">
        <f t="shared" si="534"/>
        <v>0</v>
      </c>
      <c r="BB1477" s="7">
        <f t="shared" si="535"/>
        <v>0</v>
      </c>
      <c r="BC1477" s="7">
        <f t="shared" si="536"/>
        <v>1</v>
      </c>
      <c r="BD1477" s="7">
        <f t="shared" si="537"/>
        <v>0</v>
      </c>
      <c r="BE1477" s="7">
        <f t="shared" si="538"/>
        <v>0</v>
      </c>
      <c r="BF1477" s="107">
        <f t="shared" si="539"/>
        <v>0</v>
      </c>
      <c r="BG1477" s="107">
        <f t="shared" si="540"/>
        <v>0</v>
      </c>
      <c r="BH1477" s="107">
        <f t="shared" si="541"/>
        <v>0.41299999999999998</v>
      </c>
      <c r="BI1477" s="107">
        <f t="shared" si="542"/>
        <v>0</v>
      </c>
      <c r="BJ1477" s="107">
        <f t="shared" si="543"/>
        <v>0</v>
      </c>
      <c r="BK1477" s="151">
        <f t="shared" si="544"/>
        <v>0</v>
      </c>
    </row>
    <row r="1478" spans="1:63" hidden="1" outlineLevel="1">
      <c r="A1478" t="s">
        <v>2496</v>
      </c>
      <c r="B1478" s="9" t="s">
        <v>3039</v>
      </c>
      <c r="C1478" s="1">
        <f t="shared" si="546"/>
        <v>58</v>
      </c>
      <c r="D1478" s="7">
        <f t="shared" si="547"/>
        <v>5</v>
      </c>
      <c r="E1478" s="7">
        <f t="shared" si="548"/>
        <v>4</v>
      </c>
      <c r="F1478" s="7">
        <f t="shared" si="549"/>
        <v>1</v>
      </c>
      <c r="G1478" s="7">
        <f t="shared" si="559"/>
        <v>2</v>
      </c>
      <c r="H1478" s="48">
        <f t="shared" si="550"/>
        <v>19</v>
      </c>
      <c r="I1478" s="163">
        <f t="shared" si="551"/>
        <v>0.32758620689655171</v>
      </c>
      <c r="J1478" s="8"/>
      <c r="K1478" s="2">
        <f t="shared" si="552"/>
        <v>1.7241379310344827E-2</v>
      </c>
      <c r="L1478" s="2">
        <f t="shared" si="553"/>
        <v>0.10344827586206896</v>
      </c>
      <c r="M1478" s="2">
        <f t="shared" si="554"/>
        <v>0.53448275862068961</v>
      </c>
      <c r="N1478" s="2">
        <f t="shared" si="555"/>
        <v>0.20689655172413793</v>
      </c>
      <c r="O1478" s="2">
        <f t="shared" si="556"/>
        <v>0.13793103448275865</v>
      </c>
      <c r="P1478" s="1">
        <v>1</v>
      </c>
      <c r="Q1478" s="1">
        <v>6</v>
      </c>
      <c r="R1478" s="1">
        <v>31</v>
      </c>
      <c r="S1478" s="1">
        <v>12</v>
      </c>
      <c r="T1478" s="1">
        <v>8</v>
      </c>
      <c r="U1478" s="1">
        <v>0</v>
      </c>
      <c r="V1478" s="1"/>
      <c r="W1478" s="1"/>
      <c r="X1478" s="1"/>
      <c r="Y1478" s="1"/>
      <c r="Z1478" s="1"/>
      <c r="AA1478" s="1">
        <v>0</v>
      </c>
      <c r="AB1478" s="1"/>
      <c r="AC1478" s="1"/>
      <c r="AD1478" s="1"/>
      <c r="AI1478" t="str">
        <f t="shared" si="545"/>
        <v>Pittsfield</v>
      </c>
      <c r="AJ1478" t="s">
        <v>848</v>
      </c>
      <c r="AK1478" s="148">
        <v>1</v>
      </c>
      <c r="AL1478" s="7"/>
      <c r="AN1478" s="91">
        <v>50</v>
      </c>
      <c r="AO1478" s="93">
        <v>21</v>
      </c>
      <c r="AP1478" s="93">
        <v>75</v>
      </c>
      <c r="AQ1478" s="100">
        <v>55450</v>
      </c>
      <c r="AR1478" s="100">
        <f t="shared" si="557"/>
        <v>50021</v>
      </c>
      <c r="AS1478" s="9" t="s">
        <v>1753</v>
      </c>
      <c r="AT1478" s="103">
        <f t="shared" si="558"/>
        <v>5055450</v>
      </c>
      <c r="AW1478">
        <v>20.05</v>
      </c>
      <c r="AX1478">
        <v>0</v>
      </c>
      <c r="AY1478">
        <v>20.05</v>
      </c>
      <c r="BA1478" s="7">
        <f t="shared" si="534"/>
        <v>0</v>
      </c>
      <c r="BB1478" s="7">
        <f t="shared" si="535"/>
        <v>0</v>
      </c>
      <c r="BC1478" s="7">
        <f t="shared" si="536"/>
        <v>1</v>
      </c>
      <c r="BD1478" s="7">
        <f t="shared" si="537"/>
        <v>0</v>
      </c>
      <c r="BE1478" s="7">
        <f t="shared" si="538"/>
        <v>0</v>
      </c>
      <c r="BF1478" s="107">
        <f t="shared" si="539"/>
        <v>0</v>
      </c>
      <c r="BG1478" s="107">
        <f t="shared" si="540"/>
        <v>0</v>
      </c>
      <c r="BH1478" s="107">
        <f t="shared" si="541"/>
        <v>0.53400000000000003</v>
      </c>
      <c r="BI1478" s="107">
        <f t="shared" si="542"/>
        <v>0</v>
      </c>
      <c r="BJ1478" s="107">
        <f t="shared" si="543"/>
        <v>0</v>
      </c>
      <c r="BK1478" s="151">
        <f t="shared" si="544"/>
        <v>0</v>
      </c>
    </row>
    <row r="1479" spans="1:63" hidden="1" outlineLevel="1">
      <c r="A1479" t="s">
        <v>3330</v>
      </c>
      <c r="B1479" s="9" t="s">
        <v>3039</v>
      </c>
      <c r="C1479" s="1">
        <f t="shared" si="546"/>
        <v>259</v>
      </c>
      <c r="D1479" s="7">
        <f t="shared" si="547"/>
        <v>5</v>
      </c>
      <c r="E1479" s="7">
        <f t="shared" si="548"/>
        <v>3</v>
      </c>
      <c r="F1479" s="7">
        <f t="shared" si="549"/>
        <v>1</v>
      </c>
      <c r="G1479" s="7">
        <f t="shared" si="559"/>
        <v>2</v>
      </c>
      <c r="H1479" s="48">
        <f t="shared" si="550"/>
        <v>16</v>
      </c>
      <c r="I1479" s="163">
        <f t="shared" si="551"/>
        <v>6.1776061776061778E-2</v>
      </c>
      <c r="J1479" s="8"/>
      <c r="K1479" s="2">
        <f t="shared" si="552"/>
        <v>1.9305019305019305E-2</v>
      </c>
      <c r="L1479" s="2">
        <f t="shared" si="553"/>
        <v>0.15057915057915058</v>
      </c>
      <c r="M1479" s="2">
        <f t="shared" si="554"/>
        <v>0.42471042471042469</v>
      </c>
      <c r="N1479" s="2">
        <f t="shared" si="555"/>
        <v>0.36293436293436293</v>
      </c>
      <c r="O1479" s="2">
        <f t="shared" si="556"/>
        <v>4.2471042471042497E-2</v>
      </c>
      <c r="P1479" s="1">
        <v>5</v>
      </c>
      <c r="Q1479" s="1">
        <v>39</v>
      </c>
      <c r="R1479" s="1">
        <v>110</v>
      </c>
      <c r="S1479" s="1">
        <v>94</v>
      </c>
      <c r="T1479" s="1">
        <v>6</v>
      </c>
      <c r="U1479" s="1">
        <v>5</v>
      </c>
      <c r="V1479" s="1"/>
      <c r="W1479" s="1"/>
      <c r="X1479" s="1"/>
      <c r="Y1479" s="1"/>
      <c r="Z1479" s="1"/>
      <c r="AA1479" s="1">
        <v>0</v>
      </c>
      <c r="AB1479" s="1"/>
      <c r="AC1479" s="1"/>
      <c r="AD1479" s="1"/>
      <c r="AI1479" t="str">
        <f t="shared" si="545"/>
        <v>Pittsford</v>
      </c>
      <c r="AJ1479" t="s">
        <v>848</v>
      </c>
      <c r="AK1479" s="148">
        <v>1</v>
      </c>
      <c r="AL1479" s="7"/>
      <c r="AN1479" s="91">
        <v>50</v>
      </c>
      <c r="AO1479" s="93">
        <v>21</v>
      </c>
      <c r="AP1479" s="93">
        <v>80</v>
      </c>
      <c r="AQ1479" s="100">
        <v>55600</v>
      </c>
      <c r="AR1479" s="100">
        <f t="shared" si="557"/>
        <v>50021</v>
      </c>
      <c r="AS1479" s="9" t="s">
        <v>1753</v>
      </c>
      <c r="AT1479" s="103">
        <f t="shared" si="558"/>
        <v>5055600</v>
      </c>
      <c r="AW1479">
        <v>43.57</v>
      </c>
      <c r="AX1479">
        <v>0.08</v>
      </c>
      <c r="AY1479">
        <v>43.49</v>
      </c>
      <c r="BA1479" s="7">
        <f t="shared" ref="BA1479:BA1542" si="560">IF(D1479=1,1,0)</f>
        <v>0</v>
      </c>
      <c r="BB1479" s="7">
        <f t="shared" ref="BB1479:BB1542" si="561">IF(E1479=1,1,0)</f>
        <v>0</v>
      </c>
      <c r="BC1479" s="7">
        <f t="shared" ref="BC1479:BC1542" si="562">IF(F1479=1,1,0)</f>
        <v>1</v>
      </c>
      <c r="BD1479" s="7">
        <f t="shared" ref="BD1479:BD1542" si="563">IF(G1479=1,1,0)</f>
        <v>0</v>
      </c>
      <c r="BE1479" s="7">
        <f t="shared" ref="BE1479:BE1542" si="564">IF(RANK(T1479,P1479:V1479)=1,1,0)</f>
        <v>0</v>
      </c>
      <c r="BF1479" s="107">
        <f t="shared" ref="BF1479:BF1542" si="565">IF(D1479=1,ROUNDDOWN(K1479,3),0)</f>
        <v>0</v>
      </c>
      <c r="BG1479" s="107">
        <f t="shared" ref="BG1479:BG1542" si="566">IF(E1479=1,ROUNDDOWN(L1479,3),0)</f>
        <v>0</v>
      </c>
      <c r="BH1479" s="107">
        <f t="shared" ref="BH1479:BH1542" si="567">IF(F1479=1,ROUNDDOWN(M1479,3),0)</f>
        <v>0.42399999999999999</v>
      </c>
      <c r="BI1479" s="107">
        <f t="shared" ref="BI1479:BI1542" si="568">IF(G1479=1,ROUNDDOWN(N1479,3),0)</f>
        <v>0</v>
      </c>
      <c r="BJ1479" s="107">
        <f t="shared" ref="BJ1479:BJ1542" si="569">IF(BE1479=1,ROUNDDOWN(O1479,3),0)</f>
        <v>0</v>
      </c>
      <c r="BK1479" s="151">
        <f t="shared" ref="BK1479:BK1542" si="570">IF(COUNTIF(BA1479:BE1479,1)&gt;1,ROUNDDOWN(MAX(BF1479:BJ1479)*10,0),0)</f>
        <v>0</v>
      </c>
    </row>
    <row r="1480" spans="1:63" hidden="1" outlineLevel="1">
      <c r="A1480" t="s">
        <v>2730</v>
      </c>
      <c r="B1480" s="9" t="s">
        <v>3039</v>
      </c>
      <c r="C1480" s="1">
        <f t="shared" si="546"/>
        <v>88</v>
      </c>
      <c r="D1480" s="7">
        <f t="shared" si="547"/>
        <v>6</v>
      </c>
      <c r="E1480" s="7">
        <f t="shared" si="548"/>
        <v>5</v>
      </c>
      <c r="F1480" s="7">
        <f t="shared" si="549"/>
        <v>2</v>
      </c>
      <c r="G1480" s="7">
        <f t="shared" si="559"/>
        <v>1</v>
      </c>
      <c r="H1480" s="48">
        <f t="shared" si="550"/>
        <v>9</v>
      </c>
      <c r="I1480" s="163">
        <f t="shared" si="551"/>
        <v>0.10227272727272728</v>
      </c>
      <c r="J1480" s="8"/>
      <c r="K1480" s="2">
        <f t="shared" si="552"/>
        <v>3.4090909090909088E-2</v>
      </c>
      <c r="L1480" s="2">
        <f t="shared" si="553"/>
        <v>6.8181818181818177E-2</v>
      </c>
      <c r="M1480" s="2">
        <f t="shared" si="554"/>
        <v>0.27272727272727271</v>
      </c>
      <c r="N1480" s="2">
        <f t="shared" si="555"/>
        <v>0.375</v>
      </c>
      <c r="O1480" s="2">
        <f t="shared" si="556"/>
        <v>0.25</v>
      </c>
      <c r="P1480" s="1">
        <v>3</v>
      </c>
      <c r="Q1480" s="1">
        <v>6</v>
      </c>
      <c r="R1480" s="1">
        <v>24</v>
      </c>
      <c r="S1480" s="1">
        <v>33</v>
      </c>
      <c r="T1480" s="1">
        <v>13</v>
      </c>
      <c r="U1480" s="1">
        <v>9</v>
      </c>
      <c r="V1480" s="1"/>
      <c r="W1480" s="1"/>
      <c r="X1480" s="1"/>
      <c r="Y1480" s="1"/>
      <c r="Z1480" s="1"/>
      <c r="AA1480" s="1">
        <v>0</v>
      </c>
      <c r="AB1480" s="1"/>
      <c r="AC1480" s="1"/>
      <c r="AD1480" s="1"/>
      <c r="AI1480" t="str">
        <f t="shared" si="545"/>
        <v>Plainfield</v>
      </c>
      <c r="AJ1480" t="s">
        <v>650</v>
      </c>
      <c r="AK1480" s="148">
        <v>1</v>
      </c>
      <c r="AL1480" s="7"/>
      <c r="AN1480" s="91">
        <v>50</v>
      </c>
      <c r="AO1480" s="93">
        <v>23</v>
      </c>
      <c r="AP1480" s="93">
        <v>70</v>
      </c>
      <c r="AQ1480" s="100">
        <v>55825</v>
      </c>
      <c r="AR1480" s="100">
        <f t="shared" si="557"/>
        <v>50023</v>
      </c>
      <c r="AS1480" s="9" t="s">
        <v>1753</v>
      </c>
      <c r="AT1480" s="103">
        <f t="shared" si="558"/>
        <v>5055825</v>
      </c>
      <c r="AW1480">
        <v>21.05</v>
      </c>
      <c r="AX1480">
        <v>0.04</v>
      </c>
      <c r="AY1480">
        <v>21.01</v>
      </c>
      <c r="BA1480" s="7">
        <f t="shared" si="560"/>
        <v>0</v>
      </c>
      <c r="BB1480" s="7">
        <f t="shared" si="561"/>
        <v>0</v>
      </c>
      <c r="BC1480" s="7">
        <f t="shared" si="562"/>
        <v>0</v>
      </c>
      <c r="BD1480" s="7">
        <f t="shared" si="563"/>
        <v>1</v>
      </c>
      <c r="BE1480" s="7">
        <f t="shared" si="564"/>
        <v>0</v>
      </c>
      <c r="BF1480" s="107">
        <f t="shared" si="565"/>
        <v>0</v>
      </c>
      <c r="BG1480" s="107">
        <f t="shared" si="566"/>
        <v>0</v>
      </c>
      <c r="BH1480" s="107">
        <f t="shared" si="567"/>
        <v>0</v>
      </c>
      <c r="BI1480" s="107">
        <f t="shared" si="568"/>
        <v>0.375</v>
      </c>
      <c r="BJ1480" s="107">
        <f t="shared" si="569"/>
        <v>0</v>
      </c>
      <c r="BK1480" s="151">
        <f t="shared" si="570"/>
        <v>0</v>
      </c>
    </row>
    <row r="1481" spans="1:63" hidden="1" outlineLevel="1">
      <c r="A1481" t="s">
        <v>1834</v>
      </c>
      <c r="B1481" s="9" t="s">
        <v>3039</v>
      </c>
      <c r="C1481" s="1">
        <f t="shared" si="546"/>
        <v>117</v>
      </c>
      <c r="D1481" s="7">
        <f t="shared" si="547"/>
        <v>5</v>
      </c>
      <c r="E1481" s="7">
        <f t="shared" si="548"/>
        <v>4</v>
      </c>
      <c r="F1481" s="7">
        <f t="shared" si="549"/>
        <v>1</v>
      </c>
      <c r="G1481" s="7">
        <f t="shared" si="559"/>
        <v>2</v>
      </c>
      <c r="H1481" s="48">
        <f t="shared" si="550"/>
        <v>18</v>
      </c>
      <c r="I1481" s="163">
        <f t="shared" si="551"/>
        <v>0.15384615384615385</v>
      </c>
      <c r="J1481" s="8"/>
      <c r="K1481" s="2">
        <f t="shared" si="552"/>
        <v>8.5470085470085479E-3</v>
      </c>
      <c r="L1481" s="2">
        <f t="shared" si="553"/>
        <v>7.6923076923076927E-2</v>
      </c>
      <c r="M1481" s="2">
        <f t="shared" si="554"/>
        <v>0.42735042735042733</v>
      </c>
      <c r="N1481" s="2">
        <f t="shared" si="555"/>
        <v>0.27350427350427353</v>
      </c>
      <c r="O1481" s="2">
        <f t="shared" si="556"/>
        <v>0.21367521367521375</v>
      </c>
      <c r="P1481" s="1">
        <v>1</v>
      </c>
      <c r="Q1481" s="1">
        <v>9</v>
      </c>
      <c r="R1481" s="1">
        <v>50</v>
      </c>
      <c r="S1481" s="1">
        <v>32</v>
      </c>
      <c r="T1481" s="1">
        <v>24</v>
      </c>
      <c r="U1481" s="1">
        <v>1</v>
      </c>
      <c r="V1481" s="1"/>
      <c r="W1481" s="1"/>
      <c r="X1481" s="1"/>
      <c r="Y1481" s="1"/>
      <c r="Z1481" s="1"/>
      <c r="AA1481" s="1">
        <v>0</v>
      </c>
      <c r="AB1481" s="1"/>
      <c r="AC1481" s="1"/>
      <c r="AD1481" s="1"/>
      <c r="AI1481" t="str">
        <f t="shared" si="545"/>
        <v>Plymouth</v>
      </c>
      <c r="AJ1481" t="s">
        <v>1890</v>
      </c>
      <c r="AK1481" s="148">
        <v>1</v>
      </c>
      <c r="AL1481" s="7"/>
      <c r="AN1481" s="91">
        <v>50</v>
      </c>
      <c r="AO1481" s="93">
        <v>27</v>
      </c>
      <c r="AP1481" s="93">
        <v>60</v>
      </c>
      <c r="AQ1481" s="100">
        <v>56050</v>
      </c>
      <c r="AR1481" s="100">
        <f t="shared" si="557"/>
        <v>50027</v>
      </c>
      <c r="AS1481" s="9" t="s">
        <v>1753</v>
      </c>
      <c r="AT1481" s="103">
        <f t="shared" si="558"/>
        <v>5056050</v>
      </c>
      <c r="AW1481">
        <v>48.67</v>
      </c>
      <c r="AX1481">
        <v>0.49</v>
      </c>
      <c r="AY1481">
        <v>48.18</v>
      </c>
      <c r="BA1481" s="7">
        <f t="shared" si="560"/>
        <v>0</v>
      </c>
      <c r="BB1481" s="7">
        <f t="shared" si="561"/>
        <v>0</v>
      </c>
      <c r="BC1481" s="7">
        <f t="shared" si="562"/>
        <v>1</v>
      </c>
      <c r="BD1481" s="7">
        <f t="shared" si="563"/>
        <v>0</v>
      </c>
      <c r="BE1481" s="7">
        <f t="shared" si="564"/>
        <v>0</v>
      </c>
      <c r="BF1481" s="107">
        <f t="shared" si="565"/>
        <v>0</v>
      </c>
      <c r="BG1481" s="107">
        <f t="shared" si="566"/>
        <v>0</v>
      </c>
      <c r="BH1481" s="107">
        <f t="shared" si="567"/>
        <v>0.42699999999999999</v>
      </c>
      <c r="BI1481" s="107">
        <f t="shared" si="568"/>
        <v>0</v>
      </c>
      <c r="BJ1481" s="107">
        <f t="shared" si="569"/>
        <v>0</v>
      </c>
      <c r="BK1481" s="151">
        <f t="shared" si="570"/>
        <v>0</v>
      </c>
    </row>
    <row r="1482" spans="1:63" hidden="1" outlineLevel="1">
      <c r="A1482" t="s">
        <v>3294</v>
      </c>
      <c r="B1482" s="9" t="s">
        <v>3039</v>
      </c>
      <c r="C1482" s="1">
        <f t="shared" si="546"/>
        <v>75</v>
      </c>
      <c r="D1482" s="7">
        <f t="shared" si="547"/>
        <v>5</v>
      </c>
      <c r="E1482" s="7">
        <f t="shared" si="548"/>
        <v>4</v>
      </c>
      <c r="F1482" s="7">
        <f t="shared" si="549"/>
        <v>1</v>
      </c>
      <c r="G1482" s="7">
        <f t="shared" si="559"/>
        <v>2</v>
      </c>
      <c r="H1482" s="48">
        <f t="shared" si="550"/>
        <v>11</v>
      </c>
      <c r="I1482" s="163">
        <f t="shared" si="551"/>
        <v>0.14666666666666667</v>
      </c>
      <c r="J1482" s="8"/>
      <c r="K1482" s="2">
        <f t="shared" si="552"/>
        <v>0.04</v>
      </c>
      <c r="L1482" s="2">
        <f t="shared" si="553"/>
        <v>5.3333333333333337E-2</v>
      </c>
      <c r="M1482" s="2">
        <f t="shared" si="554"/>
        <v>0.42666666666666669</v>
      </c>
      <c r="N1482" s="2">
        <f t="shared" si="555"/>
        <v>0.28000000000000003</v>
      </c>
      <c r="O1482" s="2">
        <f t="shared" si="556"/>
        <v>0.1999999999999999</v>
      </c>
      <c r="P1482" s="1">
        <v>3</v>
      </c>
      <c r="Q1482" s="1">
        <v>4</v>
      </c>
      <c r="R1482" s="1">
        <v>32</v>
      </c>
      <c r="S1482" s="1">
        <v>21</v>
      </c>
      <c r="T1482" s="1">
        <v>15</v>
      </c>
      <c r="U1482" s="1">
        <v>0</v>
      </c>
      <c r="V1482" s="1"/>
      <c r="W1482" s="1"/>
      <c r="X1482" s="1"/>
      <c r="Y1482" s="1"/>
      <c r="Z1482" s="1"/>
      <c r="AA1482" s="1">
        <v>0</v>
      </c>
      <c r="AB1482" s="1"/>
      <c r="AC1482" s="1"/>
      <c r="AD1482" s="1"/>
      <c r="AI1482" t="str">
        <f t="shared" si="545"/>
        <v>Pomfret</v>
      </c>
      <c r="AJ1482" t="s">
        <v>1890</v>
      </c>
      <c r="AK1482" s="148">
        <v>1</v>
      </c>
      <c r="AL1482" s="7"/>
      <c r="AN1482" s="91">
        <v>50</v>
      </c>
      <c r="AO1482" s="93">
        <v>27</v>
      </c>
      <c r="AP1482" s="93">
        <v>65</v>
      </c>
      <c r="AQ1482" s="100">
        <v>56350</v>
      </c>
      <c r="AR1482" s="100">
        <f t="shared" si="557"/>
        <v>50027</v>
      </c>
      <c r="AS1482" s="9" t="s">
        <v>1753</v>
      </c>
      <c r="AT1482" s="103">
        <f t="shared" si="558"/>
        <v>5056350</v>
      </c>
      <c r="AW1482">
        <v>39.46</v>
      </c>
      <c r="AX1482">
        <v>0.06</v>
      </c>
      <c r="AY1482">
        <v>39.4</v>
      </c>
      <c r="BA1482" s="7">
        <f t="shared" si="560"/>
        <v>0</v>
      </c>
      <c r="BB1482" s="7">
        <f t="shared" si="561"/>
        <v>0</v>
      </c>
      <c r="BC1482" s="7">
        <f t="shared" si="562"/>
        <v>1</v>
      </c>
      <c r="BD1482" s="7">
        <f t="shared" si="563"/>
        <v>0</v>
      </c>
      <c r="BE1482" s="7">
        <f t="shared" si="564"/>
        <v>0</v>
      </c>
      <c r="BF1482" s="107">
        <f t="shared" si="565"/>
        <v>0</v>
      </c>
      <c r="BG1482" s="107">
        <f t="shared" si="566"/>
        <v>0</v>
      </c>
      <c r="BH1482" s="107">
        <f t="shared" si="567"/>
        <v>0.42599999999999999</v>
      </c>
      <c r="BI1482" s="107">
        <f t="shared" si="568"/>
        <v>0</v>
      </c>
      <c r="BJ1482" s="107">
        <f t="shared" si="569"/>
        <v>0</v>
      </c>
      <c r="BK1482" s="151">
        <f t="shared" si="570"/>
        <v>0</v>
      </c>
    </row>
    <row r="1483" spans="1:63" hidden="1" outlineLevel="1">
      <c r="A1483" t="s">
        <v>3062</v>
      </c>
      <c r="B1483" s="9" t="s">
        <v>3039</v>
      </c>
      <c r="C1483" s="1">
        <f t="shared" si="546"/>
        <v>282</v>
      </c>
      <c r="D1483" s="7">
        <f t="shared" si="547"/>
        <v>5</v>
      </c>
      <c r="E1483" s="7">
        <f t="shared" si="548"/>
        <v>4</v>
      </c>
      <c r="F1483" s="7">
        <f t="shared" si="549"/>
        <v>1</v>
      </c>
      <c r="G1483" s="7">
        <f t="shared" si="559"/>
        <v>3</v>
      </c>
      <c r="H1483" s="48">
        <f t="shared" si="550"/>
        <v>15</v>
      </c>
      <c r="I1483" s="163">
        <f t="shared" si="551"/>
        <v>5.3191489361702128E-2</v>
      </c>
      <c r="J1483" s="8"/>
      <c r="K1483" s="2">
        <f t="shared" si="552"/>
        <v>1.7730496453900711E-2</v>
      </c>
      <c r="L1483" s="2">
        <f t="shared" si="553"/>
        <v>8.1560283687943269E-2</v>
      </c>
      <c r="M1483" s="2">
        <f t="shared" si="554"/>
        <v>0.3475177304964539</v>
      </c>
      <c r="N1483" s="2">
        <f t="shared" si="555"/>
        <v>0.25531914893617019</v>
      </c>
      <c r="O1483" s="2">
        <f t="shared" si="556"/>
        <v>0.29787234042553207</v>
      </c>
      <c r="P1483" s="1">
        <v>5</v>
      </c>
      <c r="Q1483" s="1">
        <v>23</v>
      </c>
      <c r="R1483" s="1">
        <v>98</v>
      </c>
      <c r="S1483" s="1">
        <v>72</v>
      </c>
      <c r="T1483" s="1">
        <v>83</v>
      </c>
      <c r="U1483" s="1">
        <v>1</v>
      </c>
      <c r="V1483" s="1"/>
      <c r="W1483" s="1"/>
      <c r="X1483" s="1"/>
      <c r="Y1483" s="1"/>
      <c r="Z1483" s="1"/>
      <c r="AA1483" s="1">
        <v>0</v>
      </c>
      <c r="AB1483" s="1"/>
      <c r="AC1483" s="1"/>
      <c r="AD1483" s="1"/>
      <c r="AI1483" t="str">
        <f t="shared" si="545"/>
        <v>Poultney</v>
      </c>
      <c r="AJ1483" t="s">
        <v>848</v>
      </c>
      <c r="AK1483" s="148">
        <v>1</v>
      </c>
      <c r="AL1483" s="7"/>
      <c r="AN1483" s="91">
        <v>50</v>
      </c>
      <c r="AO1483" s="93">
        <v>21</v>
      </c>
      <c r="AP1483" s="93">
        <v>85</v>
      </c>
      <c r="AQ1483" s="100">
        <v>56875</v>
      </c>
      <c r="AR1483" s="100">
        <f t="shared" si="557"/>
        <v>50021</v>
      </c>
      <c r="AS1483" s="9" t="s">
        <v>1753</v>
      </c>
      <c r="AT1483" s="103">
        <f t="shared" si="558"/>
        <v>5056875</v>
      </c>
      <c r="AW1483">
        <v>44.8</v>
      </c>
      <c r="AX1483">
        <v>0.87</v>
      </c>
      <c r="AY1483">
        <v>43.92</v>
      </c>
      <c r="BA1483" s="7">
        <f t="shared" si="560"/>
        <v>0</v>
      </c>
      <c r="BB1483" s="7">
        <f t="shared" si="561"/>
        <v>0</v>
      </c>
      <c r="BC1483" s="7">
        <f t="shared" si="562"/>
        <v>1</v>
      </c>
      <c r="BD1483" s="7">
        <f t="shared" si="563"/>
        <v>0</v>
      </c>
      <c r="BE1483" s="7">
        <f t="shared" si="564"/>
        <v>0</v>
      </c>
      <c r="BF1483" s="107">
        <f t="shared" si="565"/>
        <v>0</v>
      </c>
      <c r="BG1483" s="107">
        <f t="shared" si="566"/>
        <v>0</v>
      </c>
      <c r="BH1483" s="107">
        <f t="shared" si="567"/>
        <v>0.34699999999999998</v>
      </c>
      <c r="BI1483" s="107">
        <f t="shared" si="568"/>
        <v>0</v>
      </c>
      <c r="BJ1483" s="107">
        <f t="shared" si="569"/>
        <v>0</v>
      </c>
      <c r="BK1483" s="151">
        <f t="shared" si="570"/>
        <v>0</v>
      </c>
    </row>
    <row r="1484" spans="1:63" hidden="1" outlineLevel="1">
      <c r="A1484" t="s">
        <v>3063</v>
      </c>
      <c r="B1484" s="9" t="s">
        <v>3039</v>
      </c>
      <c r="C1484" s="1">
        <f t="shared" si="546"/>
        <v>284</v>
      </c>
      <c r="D1484" s="7">
        <f t="shared" si="547"/>
        <v>6</v>
      </c>
      <c r="E1484" s="7">
        <f t="shared" si="548"/>
        <v>4</v>
      </c>
      <c r="F1484" s="7">
        <f t="shared" si="549"/>
        <v>1</v>
      </c>
      <c r="G1484" s="7">
        <f t="shared" si="559"/>
        <v>3</v>
      </c>
      <c r="H1484" s="48">
        <f t="shared" si="550"/>
        <v>4</v>
      </c>
      <c r="I1484" s="163">
        <f t="shared" si="551"/>
        <v>1.4084507042253521E-2</v>
      </c>
      <c r="J1484" s="8"/>
      <c r="K1484" s="2">
        <f t="shared" si="552"/>
        <v>1.4084507042253521E-2</v>
      </c>
      <c r="L1484" s="2">
        <f t="shared" si="553"/>
        <v>0.12323943661971831</v>
      </c>
      <c r="M1484" s="2">
        <f t="shared" si="554"/>
        <v>0.34154929577464788</v>
      </c>
      <c r="N1484" s="2">
        <f t="shared" si="555"/>
        <v>0.16549295774647887</v>
      </c>
      <c r="O1484" s="2">
        <f t="shared" si="556"/>
        <v>0.35563380281690149</v>
      </c>
      <c r="P1484" s="1">
        <v>4</v>
      </c>
      <c r="Q1484" s="1">
        <v>35</v>
      </c>
      <c r="R1484" s="1">
        <v>97</v>
      </c>
      <c r="S1484" s="1">
        <v>47</v>
      </c>
      <c r="T1484" s="1">
        <v>93</v>
      </c>
      <c r="U1484" s="1">
        <v>8</v>
      </c>
      <c r="V1484" s="1"/>
      <c r="W1484" s="1"/>
      <c r="X1484" s="1"/>
      <c r="Y1484" s="1"/>
      <c r="Z1484" s="1"/>
      <c r="AA1484" s="1">
        <v>0</v>
      </c>
      <c r="AB1484" s="1"/>
      <c r="AC1484" s="1"/>
      <c r="AD1484" s="1"/>
      <c r="AI1484" t="str">
        <f t="shared" si="545"/>
        <v>Pownal</v>
      </c>
      <c r="AJ1484" t="s">
        <v>2116</v>
      </c>
      <c r="AK1484" s="148">
        <v>1</v>
      </c>
      <c r="AL1484" s="7"/>
      <c r="AN1484" s="91">
        <v>50</v>
      </c>
      <c r="AO1484" s="93">
        <v>3</v>
      </c>
      <c r="AP1484" s="93">
        <v>35</v>
      </c>
      <c r="AQ1484" s="100">
        <v>57025</v>
      </c>
      <c r="AR1484" s="100">
        <f t="shared" si="557"/>
        <v>50003</v>
      </c>
      <c r="AS1484" s="9" t="s">
        <v>1753</v>
      </c>
      <c r="AT1484" s="103">
        <f t="shared" si="558"/>
        <v>5057025</v>
      </c>
      <c r="AW1484">
        <v>46.73</v>
      </c>
      <c r="AX1484">
        <v>0.08</v>
      </c>
      <c r="AY1484">
        <v>46.65</v>
      </c>
      <c r="BA1484" s="7">
        <f t="shared" si="560"/>
        <v>0</v>
      </c>
      <c r="BB1484" s="7">
        <f t="shared" si="561"/>
        <v>0</v>
      </c>
      <c r="BC1484" s="7">
        <f t="shared" si="562"/>
        <v>1</v>
      </c>
      <c r="BD1484" s="7">
        <f t="shared" si="563"/>
        <v>0</v>
      </c>
      <c r="BE1484" s="7">
        <f t="shared" si="564"/>
        <v>0</v>
      </c>
      <c r="BF1484" s="107">
        <f t="shared" si="565"/>
        <v>0</v>
      </c>
      <c r="BG1484" s="107">
        <f t="shared" si="566"/>
        <v>0</v>
      </c>
      <c r="BH1484" s="107">
        <f t="shared" si="567"/>
        <v>0.34100000000000003</v>
      </c>
      <c r="BI1484" s="107">
        <f t="shared" si="568"/>
        <v>0</v>
      </c>
      <c r="BJ1484" s="107">
        <f t="shared" si="569"/>
        <v>0</v>
      </c>
      <c r="BK1484" s="151">
        <f t="shared" si="570"/>
        <v>0</v>
      </c>
    </row>
    <row r="1485" spans="1:63" hidden="1" outlineLevel="1">
      <c r="A1485" t="s">
        <v>2380</v>
      </c>
      <c r="B1485" s="9" t="s">
        <v>3039</v>
      </c>
      <c r="C1485" s="1">
        <f t="shared" si="546"/>
        <v>185</v>
      </c>
      <c r="D1485" s="7">
        <f t="shared" si="547"/>
        <v>5</v>
      </c>
      <c r="E1485" s="7">
        <f t="shared" si="548"/>
        <v>4</v>
      </c>
      <c r="F1485" s="7">
        <f t="shared" si="549"/>
        <v>1</v>
      </c>
      <c r="G1485" s="7">
        <f t="shared" si="559"/>
        <v>3</v>
      </c>
      <c r="H1485" s="48">
        <f t="shared" si="550"/>
        <v>26</v>
      </c>
      <c r="I1485" s="163">
        <f t="shared" si="551"/>
        <v>0.14054054054054055</v>
      </c>
      <c r="J1485" s="8"/>
      <c r="K1485" s="2">
        <f t="shared" si="552"/>
        <v>1.6216216216216217E-2</v>
      </c>
      <c r="L1485" s="2">
        <f t="shared" si="553"/>
        <v>5.4054054054054057E-2</v>
      </c>
      <c r="M1485" s="2">
        <f t="shared" si="554"/>
        <v>0.42702702702702705</v>
      </c>
      <c r="N1485" s="2">
        <f t="shared" si="555"/>
        <v>0.20540540540540542</v>
      </c>
      <c r="O1485" s="2">
        <f t="shared" si="556"/>
        <v>0.29729729729729726</v>
      </c>
      <c r="P1485" s="1">
        <v>3</v>
      </c>
      <c r="Q1485" s="1">
        <v>10</v>
      </c>
      <c r="R1485" s="1">
        <v>79</v>
      </c>
      <c r="S1485" s="1">
        <v>38</v>
      </c>
      <c r="T1485" s="1">
        <v>53</v>
      </c>
      <c r="U1485" s="1">
        <v>2</v>
      </c>
      <c r="V1485" s="1"/>
      <c r="W1485" s="1"/>
      <c r="X1485" s="1"/>
      <c r="Y1485" s="1"/>
      <c r="Z1485" s="1"/>
      <c r="AA1485" s="1">
        <v>0</v>
      </c>
      <c r="AB1485" s="1"/>
      <c r="AC1485" s="1"/>
      <c r="AD1485" s="1"/>
      <c r="AI1485" t="str">
        <f t="shared" si="545"/>
        <v>Proctor</v>
      </c>
      <c r="AJ1485" t="s">
        <v>848</v>
      </c>
      <c r="AK1485" s="148">
        <v>1</v>
      </c>
      <c r="AL1485" s="7"/>
      <c r="AN1485" s="91">
        <v>50</v>
      </c>
      <c r="AO1485" s="93">
        <v>21</v>
      </c>
      <c r="AP1485" s="93">
        <v>90</v>
      </c>
      <c r="AQ1485" s="100">
        <v>57250</v>
      </c>
      <c r="AR1485" s="100">
        <f t="shared" si="557"/>
        <v>50021</v>
      </c>
      <c r="AS1485" s="9" t="s">
        <v>1753</v>
      </c>
      <c r="AT1485" s="103">
        <f t="shared" si="558"/>
        <v>5057250</v>
      </c>
      <c r="AW1485">
        <v>7.6</v>
      </c>
      <c r="AX1485">
        <v>0.03</v>
      </c>
      <c r="AY1485">
        <v>7.56</v>
      </c>
      <c r="BA1485" s="7">
        <f t="shared" si="560"/>
        <v>0</v>
      </c>
      <c r="BB1485" s="7">
        <f t="shared" si="561"/>
        <v>0</v>
      </c>
      <c r="BC1485" s="7">
        <f t="shared" si="562"/>
        <v>1</v>
      </c>
      <c r="BD1485" s="7">
        <f t="shared" si="563"/>
        <v>0</v>
      </c>
      <c r="BE1485" s="7">
        <f t="shared" si="564"/>
        <v>0</v>
      </c>
      <c r="BF1485" s="107">
        <f t="shared" si="565"/>
        <v>0</v>
      </c>
      <c r="BG1485" s="107">
        <f t="shared" si="566"/>
        <v>0</v>
      </c>
      <c r="BH1485" s="107">
        <f t="shared" si="567"/>
        <v>0.42699999999999999</v>
      </c>
      <c r="BI1485" s="107">
        <f t="shared" si="568"/>
        <v>0</v>
      </c>
      <c r="BJ1485" s="107">
        <f t="shared" si="569"/>
        <v>0</v>
      </c>
      <c r="BK1485" s="151">
        <f t="shared" si="570"/>
        <v>0</v>
      </c>
    </row>
    <row r="1486" spans="1:63" hidden="1" outlineLevel="1">
      <c r="A1486" t="s">
        <v>911</v>
      </c>
      <c r="B1486" s="9" t="s">
        <v>3039</v>
      </c>
      <c r="C1486" s="1">
        <f t="shared" si="546"/>
        <v>131</v>
      </c>
      <c r="D1486" s="7">
        <f t="shared" si="547"/>
        <v>5</v>
      </c>
      <c r="E1486" s="7">
        <f t="shared" si="548"/>
        <v>4</v>
      </c>
      <c r="F1486" s="7">
        <f t="shared" si="549"/>
        <v>2</v>
      </c>
      <c r="G1486" s="7">
        <f t="shared" si="559"/>
        <v>3</v>
      </c>
      <c r="H1486" s="48">
        <f t="shared" si="550"/>
        <v>1</v>
      </c>
      <c r="I1486" s="163">
        <f t="shared" si="551"/>
        <v>7.6335877862595417E-3</v>
      </c>
      <c r="J1486" s="8"/>
      <c r="K1486" s="2">
        <f t="shared" si="552"/>
        <v>3.8167938931297711E-2</v>
      </c>
      <c r="L1486" s="2">
        <f t="shared" si="553"/>
        <v>0.10687022900763359</v>
      </c>
      <c r="M1486" s="2">
        <f t="shared" si="554"/>
        <v>0.28244274809160308</v>
      </c>
      <c r="N1486" s="2">
        <f t="shared" si="555"/>
        <v>0.26717557251908397</v>
      </c>
      <c r="O1486" s="2">
        <f t="shared" si="556"/>
        <v>0.30534351145038174</v>
      </c>
      <c r="P1486" s="1">
        <v>5</v>
      </c>
      <c r="Q1486" s="1">
        <v>14</v>
      </c>
      <c r="R1486" s="1">
        <v>37</v>
      </c>
      <c r="S1486" s="1">
        <v>35</v>
      </c>
      <c r="T1486" s="1">
        <v>38</v>
      </c>
      <c r="U1486" s="1">
        <v>1</v>
      </c>
      <c r="V1486" s="1"/>
      <c r="W1486" s="1"/>
      <c r="X1486" s="1"/>
      <c r="Y1486" s="1"/>
      <c r="Z1486" s="1"/>
      <c r="AA1486" s="1">
        <v>1</v>
      </c>
      <c r="AB1486" s="1"/>
      <c r="AC1486" s="1"/>
      <c r="AD1486" s="1"/>
      <c r="AI1486" t="str">
        <f t="shared" si="545"/>
        <v>Putney</v>
      </c>
      <c r="AJ1486" t="s">
        <v>2523</v>
      </c>
      <c r="AK1486" s="148">
        <v>1</v>
      </c>
      <c r="AL1486" s="7"/>
      <c r="AN1486" s="91">
        <v>50</v>
      </c>
      <c r="AO1486" s="93">
        <v>25</v>
      </c>
      <c r="AP1486" s="93">
        <v>65</v>
      </c>
      <c r="AQ1486" s="100">
        <v>57700</v>
      </c>
      <c r="AR1486" s="100">
        <f t="shared" si="557"/>
        <v>50025</v>
      </c>
      <c r="AS1486" s="9" t="s">
        <v>1753</v>
      </c>
      <c r="AT1486" s="103">
        <f t="shared" si="558"/>
        <v>5057700</v>
      </c>
      <c r="AW1486">
        <v>26.81</v>
      </c>
      <c r="AX1486">
        <v>0.01</v>
      </c>
      <c r="AY1486">
        <v>26.8</v>
      </c>
      <c r="BA1486" s="7">
        <f t="shared" si="560"/>
        <v>0</v>
      </c>
      <c r="BB1486" s="7">
        <f t="shared" si="561"/>
        <v>0</v>
      </c>
      <c r="BC1486" s="7">
        <f t="shared" si="562"/>
        <v>0</v>
      </c>
      <c r="BD1486" s="7">
        <f t="shared" si="563"/>
        <v>0</v>
      </c>
      <c r="BE1486" s="7">
        <f t="shared" si="564"/>
        <v>1</v>
      </c>
      <c r="BF1486" s="107">
        <f t="shared" si="565"/>
        <v>0</v>
      </c>
      <c r="BG1486" s="107">
        <f t="shared" si="566"/>
        <v>0</v>
      </c>
      <c r="BH1486" s="107">
        <f t="shared" si="567"/>
        <v>0</v>
      </c>
      <c r="BI1486" s="107">
        <f t="shared" si="568"/>
        <v>0</v>
      </c>
      <c r="BJ1486" s="107">
        <f t="shared" si="569"/>
        <v>0.30499999999999999</v>
      </c>
      <c r="BK1486" s="151">
        <f t="shared" si="570"/>
        <v>0</v>
      </c>
    </row>
    <row r="1487" spans="1:63" hidden="1" outlineLevel="1">
      <c r="A1487" t="s">
        <v>995</v>
      </c>
      <c r="B1487" s="9" t="s">
        <v>3039</v>
      </c>
      <c r="C1487" s="1">
        <f t="shared" si="546"/>
        <v>653</v>
      </c>
      <c r="D1487" s="7">
        <f t="shared" si="547"/>
        <v>5</v>
      </c>
      <c r="E1487" s="7">
        <f t="shared" si="548"/>
        <v>4</v>
      </c>
      <c r="F1487" s="7">
        <f t="shared" si="549"/>
        <v>1</v>
      </c>
      <c r="G1487" s="7">
        <f t="shared" si="559"/>
        <v>3</v>
      </c>
      <c r="H1487" s="48">
        <f t="shared" si="550"/>
        <v>45</v>
      </c>
      <c r="I1487" s="163">
        <f t="shared" si="551"/>
        <v>6.8912710566615618E-2</v>
      </c>
      <c r="J1487" s="8"/>
      <c r="K1487" s="2">
        <f t="shared" si="552"/>
        <v>2.2970903522205207E-2</v>
      </c>
      <c r="L1487" s="2">
        <f t="shared" si="553"/>
        <v>8.4226646248085763E-2</v>
      </c>
      <c r="M1487" s="2">
        <f t="shared" si="554"/>
        <v>0.35222052067381315</v>
      </c>
      <c r="N1487" s="2">
        <f t="shared" si="555"/>
        <v>0.24042879019908117</v>
      </c>
      <c r="O1487" s="2">
        <f t="shared" si="556"/>
        <v>0.30015313935681476</v>
      </c>
      <c r="P1487" s="1">
        <v>15</v>
      </c>
      <c r="Q1487" s="1">
        <v>55</v>
      </c>
      <c r="R1487" s="1">
        <v>230</v>
      </c>
      <c r="S1487" s="1">
        <v>157</v>
      </c>
      <c r="T1487" s="1">
        <v>185</v>
      </c>
      <c r="U1487" s="1">
        <v>5</v>
      </c>
      <c r="V1487" s="1"/>
      <c r="W1487" s="1"/>
      <c r="X1487" s="1"/>
      <c r="Y1487" s="1"/>
      <c r="Z1487" s="1"/>
      <c r="AA1487" s="1">
        <v>6</v>
      </c>
      <c r="AB1487" s="1"/>
      <c r="AC1487" s="1"/>
      <c r="AD1487" s="1"/>
      <c r="AI1487" t="str">
        <f t="shared" si="545"/>
        <v>Randolph</v>
      </c>
      <c r="AJ1487" t="s">
        <v>1445</v>
      </c>
      <c r="AK1487" s="148">
        <v>1</v>
      </c>
      <c r="AL1487" s="7"/>
      <c r="AN1487" s="91">
        <v>50</v>
      </c>
      <c r="AO1487" s="93">
        <v>17</v>
      </c>
      <c r="AP1487" s="93">
        <v>45</v>
      </c>
      <c r="AQ1487" s="100">
        <v>58075</v>
      </c>
      <c r="AR1487" s="100">
        <f t="shared" si="557"/>
        <v>50017</v>
      </c>
      <c r="AS1487" s="9" t="s">
        <v>1753</v>
      </c>
      <c r="AT1487" s="103">
        <f t="shared" si="558"/>
        <v>5058075</v>
      </c>
      <c r="AW1487">
        <v>47.9</v>
      </c>
      <c r="AX1487">
        <v>0.04</v>
      </c>
      <c r="AY1487">
        <v>47.86</v>
      </c>
      <c r="BA1487" s="7">
        <f t="shared" si="560"/>
        <v>0</v>
      </c>
      <c r="BB1487" s="7">
        <f t="shared" si="561"/>
        <v>0</v>
      </c>
      <c r="BC1487" s="7">
        <f t="shared" si="562"/>
        <v>1</v>
      </c>
      <c r="BD1487" s="7">
        <f t="shared" si="563"/>
        <v>0</v>
      </c>
      <c r="BE1487" s="7">
        <f t="shared" si="564"/>
        <v>0</v>
      </c>
      <c r="BF1487" s="107">
        <f t="shared" si="565"/>
        <v>0</v>
      </c>
      <c r="BG1487" s="107">
        <f t="shared" si="566"/>
        <v>0</v>
      </c>
      <c r="BH1487" s="107">
        <f t="shared" si="567"/>
        <v>0.35199999999999998</v>
      </c>
      <c r="BI1487" s="107">
        <f t="shared" si="568"/>
        <v>0</v>
      </c>
      <c r="BJ1487" s="107">
        <f t="shared" si="569"/>
        <v>0</v>
      </c>
      <c r="BK1487" s="151">
        <f t="shared" si="570"/>
        <v>0</v>
      </c>
    </row>
    <row r="1488" spans="1:63" hidden="1" outlineLevel="1">
      <c r="A1488" t="s">
        <v>3360</v>
      </c>
      <c r="B1488" s="9" t="s">
        <v>3039</v>
      </c>
      <c r="C1488" s="1">
        <f t="shared" si="546"/>
        <v>54</v>
      </c>
      <c r="D1488" s="7">
        <f t="shared" si="547"/>
        <v>5</v>
      </c>
      <c r="E1488" s="7">
        <f t="shared" si="548"/>
        <v>3</v>
      </c>
      <c r="F1488" s="7">
        <f t="shared" si="549"/>
        <v>1</v>
      </c>
      <c r="G1488" s="7">
        <f t="shared" si="559"/>
        <v>2</v>
      </c>
      <c r="H1488" s="48">
        <f t="shared" si="550"/>
        <v>3</v>
      </c>
      <c r="I1488" s="163">
        <f t="shared" si="551"/>
        <v>5.5555555555555552E-2</v>
      </c>
      <c r="J1488" s="8"/>
      <c r="K1488" s="2">
        <f t="shared" si="552"/>
        <v>1.8518518518518517E-2</v>
      </c>
      <c r="L1488" s="2">
        <f t="shared" si="553"/>
        <v>0.1111111111111111</v>
      </c>
      <c r="M1488" s="2">
        <f t="shared" si="554"/>
        <v>0.42592592592592593</v>
      </c>
      <c r="N1488" s="2">
        <f t="shared" si="555"/>
        <v>0.37037037037037035</v>
      </c>
      <c r="O1488" s="2">
        <f t="shared" si="556"/>
        <v>7.4074074074074181E-2</v>
      </c>
      <c r="P1488" s="1">
        <v>1</v>
      </c>
      <c r="Q1488" s="1">
        <v>6</v>
      </c>
      <c r="R1488" s="1">
        <v>23</v>
      </c>
      <c r="S1488" s="1">
        <v>20</v>
      </c>
      <c r="T1488" s="1">
        <v>4</v>
      </c>
      <c r="U1488" s="1">
        <v>0</v>
      </c>
      <c r="V1488" s="1"/>
      <c r="W1488" s="1"/>
      <c r="X1488" s="1"/>
      <c r="Y1488" s="1"/>
      <c r="Z1488" s="1"/>
      <c r="AA1488" s="1">
        <v>0</v>
      </c>
      <c r="AB1488" s="1"/>
      <c r="AC1488" s="1"/>
      <c r="AD1488" s="1"/>
      <c r="AI1488" t="str">
        <f t="shared" si="545"/>
        <v>Reading</v>
      </c>
      <c r="AJ1488" t="s">
        <v>1890</v>
      </c>
      <c r="AK1488" s="148">
        <v>1</v>
      </c>
      <c r="AL1488" s="7"/>
      <c r="AN1488" s="91">
        <v>50</v>
      </c>
      <c r="AO1488" s="93">
        <v>27</v>
      </c>
      <c r="AP1488" s="93">
        <v>70</v>
      </c>
      <c r="AQ1488" s="100">
        <v>58375</v>
      </c>
      <c r="AR1488" s="100">
        <f t="shared" si="557"/>
        <v>50027</v>
      </c>
      <c r="AS1488" s="9" t="s">
        <v>1753</v>
      </c>
      <c r="AT1488" s="103">
        <f t="shared" si="558"/>
        <v>5058375</v>
      </c>
      <c r="AW1488">
        <v>41.66</v>
      </c>
      <c r="AX1488">
        <v>0.17</v>
      </c>
      <c r="AY1488">
        <v>41.5</v>
      </c>
      <c r="BA1488" s="7">
        <f t="shared" si="560"/>
        <v>0</v>
      </c>
      <c r="BB1488" s="7">
        <f t="shared" si="561"/>
        <v>0</v>
      </c>
      <c r="BC1488" s="7">
        <f t="shared" si="562"/>
        <v>1</v>
      </c>
      <c r="BD1488" s="7">
        <f t="shared" si="563"/>
        <v>0</v>
      </c>
      <c r="BE1488" s="7">
        <f t="shared" si="564"/>
        <v>0</v>
      </c>
      <c r="BF1488" s="107">
        <f t="shared" si="565"/>
        <v>0</v>
      </c>
      <c r="BG1488" s="107">
        <f t="shared" si="566"/>
        <v>0</v>
      </c>
      <c r="BH1488" s="107">
        <f t="shared" si="567"/>
        <v>0.42499999999999999</v>
      </c>
      <c r="BI1488" s="107">
        <f t="shared" si="568"/>
        <v>0</v>
      </c>
      <c r="BJ1488" s="107">
        <f t="shared" si="569"/>
        <v>0</v>
      </c>
      <c r="BK1488" s="151">
        <f t="shared" si="570"/>
        <v>0</v>
      </c>
    </row>
    <row r="1489" spans="1:63" hidden="1" outlineLevel="1">
      <c r="A1489" t="s">
        <v>912</v>
      </c>
      <c r="B1489" s="9" t="s">
        <v>3039</v>
      </c>
      <c r="C1489" s="1">
        <f t="shared" si="546"/>
        <v>113</v>
      </c>
      <c r="D1489" s="7">
        <f t="shared" si="547"/>
        <v>5</v>
      </c>
      <c r="E1489" s="7">
        <f t="shared" si="548"/>
        <v>4</v>
      </c>
      <c r="F1489" s="7">
        <f t="shared" si="549"/>
        <v>2</v>
      </c>
      <c r="G1489" s="7">
        <f t="shared" si="559"/>
        <v>3</v>
      </c>
      <c r="H1489" s="48">
        <f t="shared" si="550"/>
        <v>4</v>
      </c>
      <c r="I1489" s="163">
        <f t="shared" si="551"/>
        <v>3.5398230088495575E-2</v>
      </c>
      <c r="J1489" s="8"/>
      <c r="K1489" s="2">
        <f t="shared" si="552"/>
        <v>1.7699115044247787E-2</v>
      </c>
      <c r="L1489" s="2">
        <f t="shared" si="553"/>
        <v>5.3097345132743362E-2</v>
      </c>
      <c r="M1489" s="2">
        <f t="shared" si="554"/>
        <v>0.32743362831858408</v>
      </c>
      <c r="N1489" s="2">
        <f t="shared" si="555"/>
        <v>0.22123893805309736</v>
      </c>
      <c r="O1489" s="2">
        <f t="shared" si="556"/>
        <v>0.38053097345132747</v>
      </c>
      <c r="P1489" s="1">
        <v>2</v>
      </c>
      <c r="Q1489" s="1">
        <v>6</v>
      </c>
      <c r="R1489" s="1">
        <v>37</v>
      </c>
      <c r="S1489" s="1">
        <v>25</v>
      </c>
      <c r="T1489" s="1">
        <v>41</v>
      </c>
      <c r="U1489" s="1">
        <v>1</v>
      </c>
      <c r="V1489" s="1"/>
      <c r="W1489" s="1"/>
      <c r="X1489" s="1"/>
      <c r="Y1489" s="1"/>
      <c r="Z1489" s="1"/>
      <c r="AA1489" s="1">
        <v>1</v>
      </c>
      <c r="AB1489" s="1"/>
      <c r="AC1489" s="1"/>
      <c r="AD1489" s="1"/>
      <c r="AI1489" t="str">
        <f t="shared" si="545"/>
        <v>Readsboro</v>
      </c>
      <c r="AJ1489" t="s">
        <v>2116</v>
      </c>
      <c r="AK1489" s="148">
        <v>1</v>
      </c>
      <c r="AL1489" s="7"/>
      <c r="AN1489" s="91">
        <v>50</v>
      </c>
      <c r="AO1489" s="93">
        <v>3</v>
      </c>
      <c r="AP1489" s="93">
        <v>40</v>
      </c>
      <c r="AQ1489" s="100">
        <v>58600</v>
      </c>
      <c r="AR1489" s="100">
        <f t="shared" si="557"/>
        <v>50003</v>
      </c>
      <c r="AS1489" s="9" t="s">
        <v>1753</v>
      </c>
      <c r="AT1489" s="103">
        <f t="shared" si="558"/>
        <v>5058600</v>
      </c>
      <c r="AW1489">
        <v>36.47</v>
      </c>
      <c r="AX1489">
        <v>0.1</v>
      </c>
      <c r="AY1489">
        <v>36.369999999999997</v>
      </c>
      <c r="BA1489" s="7">
        <f t="shared" si="560"/>
        <v>0</v>
      </c>
      <c r="BB1489" s="7">
        <f t="shared" si="561"/>
        <v>0</v>
      </c>
      <c r="BC1489" s="7">
        <f t="shared" si="562"/>
        <v>0</v>
      </c>
      <c r="BD1489" s="7">
        <f t="shared" si="563"/>
        <v>0</v>
      </c>
      <c r="BE1489" s="7">
        <f t="shared" si="564"/>
        <v>1</v>
      </c>
      <c r="BF1489" s="107">
        <f t="shared" si="565"/>
        <v>0</v>
      </c>
      <c r="BG1489" s="107">
        <f t="shared" si="566"/>
        <v>0</v>
      </c>
      <c r="BH1489" s="107">
        <f t="shared" si="567"/>
        <v>0</v>
      </c>
      <c r="BI1489" s="107">
        <f t="shared" si="568"/>
        <v>0</v>
      </c>
      <c r="BJ1489" s="107">
        <f t="shared" si="569"/>
        <v>0.38</v>
      </c>
      <c r="BK1489" s="151">
        <f t="shared" si="570"/>
        <v>0</v>
      </c>
    </row>
    <row r="1490" spans="1:63" hidden="1" outlineLevel="1">
      <c r="A1490" t="s">
        <v>2338</v>
      </c>
      <c r="B1490" s="9" t="s">
        <v>3039</v>
      </c>
      <c r="C1490" s="1">
        <f t="shared" si="546"/>
        <v>189</v>
      </c>
      <c r="D1490" s="7">
        <f t="shared" si="547"/>
        <v>6</v>
      </c>
      <c r="E1490" s="7">
        <f t="shared" si="548"/>
        <v>4</v>
      </c>
      <c r="F1490" s="7">
        <f t="shared" si="549"/>
        <v>1</v>
      </c>
      <c r="G1490" s="7">
        <f t="shared" si="559"/>
        <v>3</v>
      </c>
      <c r="H1490" s="48">
        <f t="shared" si="550"/>
        <v>5</v>
      </c>
      <c r="I1490" s="163">
        <f t="shared" si="551"/>
        <v>2.6455026455026454E-2</v>
      </c>
      <c r="J1490" s="8"/>
      <c r="K1490" s="2">
        <f t="shared" si="552"/>
        <v>1.0582010582010581E-2</v>
      </c>
      <c r="L1490" s="2">
        <f t="shared" si="553"/>
        <v>0.13756613756613756</v>
      </c>
      <c r="M1490" s="2">
        <f t="shared" si="554"/>
        <v>0.32275132275132273</v>
      </c>
      <c r="N1490" s="2">
        <f t="shared" si="555"/>
        <v>0.21164021164021163</v>
      </c>
      <c r="O1490" s="2">
        <f t="shared" si="556"/>
        <v>0.31746031746031744</v>
      </c>
      <c r="P1490" s="1">
        <v>2</v>
      </c>
      <c r="Q1490" s="1">
        <v>26</v>
      </c>
      <c r="R1490" s="1">
        <v>61</v>
      </c>
      <c r="S1490" s="1">
        <v>40</v>
      </c>
      <c r="T1490" s="1">
        <v>56</v>
      </c>
      <c r="U1490" s="1">
        <v>3</v>
      </c>
      <c r="V1490" s="1"/>
      <c r="W1490" s="1"/>
      <c r="X1490" s="1"/>
      <c r="Y1490" s="1"/>
      <c r="Z1490" s="1"/>
      <c r="AA1490" s="1">
        <v>1</v>
      </c>
      <c r="AB1490" s="1"/>
      <c r="AC1490" s="1"/>
      <c r="AD1490" s="1"/>
      <c r="AI1490" t="str">
        <f t="shared" si="545"/>
        <v>Richford</v>
      </c>
      <c r="AJ1490" t="s">
        <v>2477</v>
      </c>
      <c r="AK1490" s="148">
        <v>1</v>
      </c>
      <c r="AL1490" s="7"/>
      <c r="AN1490" s="91">
        <v>50</v>
      </c>
      <c r="AO1490" s="93">
        <v>11</v>
      </c>
      <c r="AP1490" s="93">
        <v>60</v>
      </c>
      <c r="AQ1490" s="100">
        <v>59125</v>
      </c>
      <c r="AR1490" s="100">
        <f t="shared" si="557"/>
        <v>50011</v>
      </c>
      <c r="AS1490" s="9" t="s">
        <v>1753</v>
      </c>
      <c r="AT1490" s="103">
        <f t="shared" si="558"/>
        <v>5059125</v>
      </c>
      <c r="AW1490">
        <v>43.28</v>
      </c>
      <c r="AX1490">
        <v>0.02</v>
      </c>
      <c r="AY1490">
        <v>43.25</v>
      </c>
      <c r="BA1490" s="7">
        <f t="shared" si="560"/>
        <v>0</v>
      </c>
      <c r="BB1490" s="7">
        <f t="shared" si="561"/>
        <v>0</v>
      </c>
      <c r="BC1490" s="7">
        <f t="shared" si="562"/>
        <v>1</v>
      </c>
      <c r="BD1490" s="7">
        <f t="shared" si="563"/>
        <v>0</v>
      </c>
      <c r="BE1490" s="7">
        <f t="shared" si="564"/>
        <v>0</v>
      </c>
      <c r="BF1490" s="107">
        <f t="shared" si="565"/>
        <v>0</v>
      </c>
      <c r="BG1490" s="107">
        <f t="shared" si="566"/>
        <v>0</v>
      </c>
      <c r="BH1490" s="107">
        <f t="shared" si="567"/>
        <v>0.32200000000000001</v>
      </c>
      <c r="BI1490" s="107">
        <f t="shared" si="568"/>
        <v>0</v>
      </c>
      <c r="BJ1490" s="107">
        <f t="shared" si="569"/>
        <v>0</v>
      </c>
      <c r="BK1490" s="151">
        <f t="shared" si="570"/>
        <v>0</v>
      </c>
    </row>
    <row r="1491" spans="1:63" hidden="1" outlineLevel="1">
      <c r="A1491" t="s">
        <v>2416</v>
      </c>
      <c r="B1491" s="9" t="s">
        <v>3039</v>
      </c>
      <c r="C1491" s="1">
        <f t="shared" si="546"/>
        <v>439</v>
      </c>
      <c r="D1491" s="7">
        <f t="shared" si="547"/>
        <v>5</v>
      </c>
      <c r="E1491" s="7">
        <f t="shared" si="548"/>
        <v>4</v>
      </c>
      <c r="F1491" s="7">
        <f t="shared" si="549"/>
        <v>1</v>
      </c>
      <c r="G1491" s="7">
        <f t="shared" si="559"/>
        <v>3</v>
      </c>
      <c r="H1491" s="48">
        <f t="shared" si="550"/>
        <v>34</v>
      </c>
      <c r="I1491" s="163">
        <f t="shared" si="551"/>
        <v>7.7448747152619596E-2</v>
      </c>
      <c r="J1491" s="8"/>
      <c r="K1491" s="2">
        <f t="shared" si="552"/>
        <v>2.0501138952164009E-2</v>
      </c>
      <c r="L1491" s="2">
        <f t="shared" si="553"/>
        <v>7.289293849658314E-2</v>
      </c>
      <c r="M1491" s="2">
        <f t="shared" si="554"/>
        <v>0.3553530751708428</v>
      </c>
      <c r="N1491" s="2">
        <f t="shared" si="555"/>
        <v>0.25968109339407747</v>
      </c>
      <c r="O1491" s="2">
        <f t="shared" si="556"/>
        <v>0.29157175398633256</v>
      </c>
      <c r="P1491" s="1">
        <v>9</v>
      </c>
      <c r="Q1491" s="1">
        <v>32</v>
      </c>
      <c r="R1491" s="1">
        <v>156</v>
      </c>
      <c r="S1491" s="1">
        <v>114</v>
      </c>
      <c r="T1491" s="1">
        <v>122</v>
      </c>
      <c r="U1491" s="1">
        <v>1</v>
      </c>
      <c r="V1491" s="1"/>
      <c r="W1491" s="1"/>
      <c r="X1491" s="1"/>
      <c r="Y1491" s="1"/>
      <c r="Z1491" s="1"/>
      <c r="AA1491" s="1">
        <v>5</v>
      </c>
      <c r="AB1491" s="1"/>
      <c r="AC1491" s="1"/>
      <c r="AD1491" s="1"/>
      <c r="AI1491" t="str">
        <f t="shared" si="545"/>
        <v>Richmond</v>
      </c>
      <c r="AJ1491" t="s">
        <v>1896</v>
      </c>
      <c r="AK1491" s="148">
        <v>1</v>
      </c>
      <c r="AL1491" s="7"/>
      <c r="AN1491" s="91">
        <v>50</v>
      </c>
      <c r="AO1491" s="93">
        <v>7</v>
      </c>
      <c r="AP1491" s="93">
        <v>55</v>
      </c>
      <c r="AQ1491" s="100">
        <v>59275</v>
      </c>
      <c r="AR1491" s="100">
        <f t="shared" si="557"/>
        <v>50007</v>
      </c>
      <c r="AS1491" s="9" t="s">
        <v>1753</v>
      </c>
      <c r="AT1491" s="103">
        <f t="shared" si="558"/>
        <v>5059275</v>
      </c>
      <c r="AW1491">
        <v>32.33</v>
      </c>
      <c r="AX1491">
        <v>0.49</v>
      </c>
      <c r="AY1491">
        <v>31.84</v>
      </c>
      <c r="BA1491" s="7">
        <f t="shared" si="560"/>
        <v>0</v>
      </c>
      <c r="BB1491" s="7">
        <f t="shared" si="561"/>
        <v>0</v>
      </c>
      <c r="BC1491" s="7">
        <f t="shared" si="562"/>
        <v>1</v>
      </c>
      <c r="BD1491" s="7">
        <f t="shared" si="563"/>
        <v>0</v>
      </c>
      <c r="BE1491" s="7">
        <f t="shared" si="564"/>
        <v>0</v>
      </c>
      <c r="BF1491" s="107">
        <f t="shared" si="565"/>
        <v>0</v>
      </c>
      <c r="BG1491" s="107">
        <f t="shared" si="566"/>
        <v>0</v>
      </c>
      <c r="BH1491" s="107">
        <f t="shared" si="567"/>
        <v>0.35499999999999998</v>
      </c>
      <c r="BI1491" s="107">
        <f t="shared" si="568"/>
        <v>0</v>
      </c>
      <c r="BJ1491" s="107">
        <f t="shared" si="569"/>
        <v>0</v>
      </c>
      <c r="BK1491" s="151">
        <f t="shared" si="570"/>
        <v>0</v>
      </c>
    </row>
    <row r="1492" spans="1:63" hidden="1" outlineLevel="1">
      <c r="A1492" t="s">
        <v>3024</v>
      </c>
      <c r="B1492" s="9" t="s">
        <v>3039</v>
      </c>
      <c r="C1492" s="1">
        <f t="shared" si="546"/>
        <v>61</v>
      </c>
      <c r="D1492" s="7">
        <f t="shared" si="547"/>
        <v>4</v>
      </c>
      <c r="E1492" s="7">
        <f t="shared" si="548"/>
        <v>5</v>
      </c>
      <c r="F1492" s="7">
        <f t="shared" si="549"/>
        <v>1</v>
      </c>
      <c r="G1492" s="7">
        <f t="shared" si="559"/>
        <v>2</v>
      </c>
      <c r="H1492" s="48">
        <f t="shared" si="550"/>
        <v>9</v>
      </c>
      <c r="I1492" s="163">
        <f t="shared" si="551"/>
        <v>0.14754098360655737</v>
      </c>
      <c r="J1492" s="8"/>
      <c r="K1492" s="2">
        <f t="shared" si="552"/>
        <v>6.5573770491803282E-2</v>
      </c>
      <c r="L1492" s="2">
        <f t="shared" si="553"/>
        <v>1.6393442622950821E-2</v>
      </c>
      <c r="M1492" s="2">
        <f t="shared" si="554"/>
        <v>0.4098360655737705</v>
      </c>
      <c r="N1492" s="2">
        <f t="shared" si="555"/>
        <v>0.26229508196721313</v>
      </c>
      <c r="O1492" s="2">
        <f t="shared" si="556"/>
        <v>0.24590163934426229</v>
      </c>
      <c r="P1492" s="1">
        <v>4</v>
      </c>
      <c r="Q1492" s="1">
        <v>1</v>
      </c>
      <c r="R1492" s="1">
        <v>25</v>
      </c>
      <c r="S1492" s="1">
        <v>16</v>
      </c>
      <c r="T1492" s="1">
        <v>15</v>
      </c>
      <c r="U1492" s="1">
        <v>0</v>
      </c>
      <c r="V1492" s="1"/>
      <c r="W1492" s="1"/>
      <c r="X1492" s="1"/>
      <c r="Y1492" s="1"/>
      <c r="Z1492" s="1"/>
      <c r="AA1492" s="1">
        <v>0</v>
      </c>
      <c r="AB1492" s="1"/>
      <c r="AC1492" s="1"/>
      <c r="AD1492" s="1"/>
      <c r="AI1492" t="str">
        <f t="shared" si="545"/>
        <v>Ripton</v>
      </c>
      <c r="AJ1492" t="s">
        <v>1874</v>
      </c>
      <c r="AK1492" s="148">
        <v>1</v>
      </c>
      <c r="AL1492" s="7"/>
      <c r="AN1492" s="91">
        <v>50</v>
      </c>
      <c r="AO1492" s="93">
        <v>1</v>
      </c>
      <c r="AP1492" s="93">
        <v>80</v>
      </c>
      <c r="AQ1492" s="100">
        <v>59650</v>
      </c>
      <c r="AR1492" s="100">
        <f t="shared" si="557"/>
        <v>50001</v>
      </c>
      <c r="AS1492" s="9" t="s">
        <v>1753</v>
      </c>
      <c r="AT1492" s="103">
        <f t="shared" si="558"/>
        <v>5059650</v>
      </c>
      <c r="AW1492">
        <v>49.53</v>
      </c>
      <c r="AX1492">
        <v>0.01</v>
      </c>
      <c r="AY1492">
        <v>49.52</v>
      </c>
      <c r="BA1492" s="7">
        <f t="shared" si="560"/>
        <v>0</v>
      </c>
      <c r="BB1492" s="7">
        <f t="shared" si="561"/>
        <v>0</v>
      </c>
      <c r="BC1492" s="7">
        <f t="shared" si="562"/>
        <v>1</v>
      </c>
      <c r="BD1492" s="7">
        <f t="shared" si="563"/>
        <v>0</v>
      </c>
      <c r="BE1492" s="7">
        <f t="shared" si="564"/>
        <v>0</v>
      </c>
      <c r="BF1492" s="107">
        <f t="shared" si="565"/>
        <v>0</v>
      </c>
      <c r="BG1492" s="107">
        <f t="shared" si="566"/>
        <v>0</v>
      </c>
      <c r="BH1492" s="107">
        <f t="shared" si="567"/>
        <v>0.40899999999999997</v>
      </c>
      <c r="BI1492" s="107">
        <f t="shared" si="568"/>
        <v>0</v>
      </c>
      <c r="BJ1492" s="107">
        <f t="shared" si="569"/>
        <v>0</v>
      </c>
      <c r="BK1492" s="151">
        <f t="shared" si="570"/>
        <v>0</v>
      </c>
    </row>
    <row r="1493" spans="1:63" hidden="1" outlineLevel="1">
      <c r="A1493" t="s">
        <v>3020</v>
      </c>
      <c r="B1493" s="9" t="s">
        <v>3039</v>
      </c>
      <c r="C1493" s="1">
        <f t="shared" si="546"/>
        <v>78</v>
      </c>
      <c r="D1493" s="7">
        <f t="shared" si="547"/>
        <v>5</v>
      </c>
      <c r="E1493" s="7">
        <f t="shared" si="548"/>
        <v>4</v>
      </c>
      <c r="F1493" s="7">
        <f t="shared" si="549"/>
        <v>1</v>
      </c>
      <c r="G1493" s="7">
        <f t="shared" si="559"/>
        <v>2</v>
      </c>
      <c r="H1493" s="48">
        <f t="shared" si="550"/>
        <v>20</v>
      </c>
      <c r="I1493" s="163">
        <f t="shared" si="551"/>
        <v>0.25641025641025639</v>
      </c>
      <c r="J1493" s="8"/>
      <c r="K1493" s="2">
        <f t="shared" si="552"/>
        <v>2.564102564102564E-2</v>
      </c>
      <c r="L1493" s="2">
        <f t="shared" si="553"/>
        <v>3.8461538461538464E-2</v>
      </c>
      <c r="M1493" s="2">
        <f t="shared" si="554"/>
        <v>0.5</v>
      </c>
      <c r="N1493" s="2">
        <f t="shared" si="555"/>
        <v>0.24358974358974358</v>
      </c>
      <c r="O1493" s="2">
        <f t="shared" si="556"/>
        <v>0.19230769230769232</v>
      </c>
      <c r="P1493" s="1">
        <v>2</v>
      </c>
      <c r="Q1493" s="1">
        <v>3</v>
      </c>
      <c r="R1493" s="1">
        <v>39</v>
      </c>
      <c r="S1493" s="1">
        <v>19</v>
      </c>
      <c r="T1493" s="1">
        <v>15</v>
      </c>
      <c r="U1493" s="1">
        <v>0</v>
      </c>
      <c r="V1493" s="1"/>
      <c r="W1493" s="1"/>
      <c r="X1493" s="1"/>
      <c r="Y1493" s="1"/>
      <c r="Z1493" s="1"/>
      <c r="AA1493" s="1">
        <v>0</v>
      </c>
      <c r="AB1493" s="1"/>
      <c r="AC1493" s="1"/>
      <c r="AD1493" s="1"/>
      <c r="AI1493" t="str">
        <f t="shared" si="545"/>
        <v>Rochester</v>
      </c>
      <c r="AJ1493" t="s">
        <v>1890</v>
      </c>
      <c r="AK1493" s="148">
        <v>1</v>
      </c>
      <c r="AL1493" s="7"/>
      <c r="AN1493" s="91">
        <v>50</v>
      </c>
      <c r="AO1493" s="93">
        <v>27</v>
      </c>
      <c r="AP1493" s="93">
        <v>75</v>
      </c>
      <c r="AQ1493" s="100">
        <v>60100</v>
      </c>
      <c r="AR1493" s="100">
        <f t="shared" si="557"/>
        <v>50027</v>
      </c>
      <c r="AS1493" s="9" t="s">
        <v>1753</v>
      </c>
      <c r="AT1493" s="103">
        <f t="shared" si="558"/>
        <v>5060100</v>
      </c>
      <c r="AW1493">
        <v>56.22</v>
      </c>
      <c r="AX1493">
        <v>0.05</v>
      </c>
      <c r="AY1493">
        <v>56.17</v>
      </c>
      <c r="BA1493" s="7">
        <f t="shared" si="560"/>
        <v>0</v>
      </c>
      <c r="BB1493" s="7">
        <f t="shared" si="561"/>
        <v>0</v>
      </c>
      <c r="BC1493" s="7">
        <f t="shared" si="562"/>
        <v>1</v>
      </c>
      <c r="BD1493" s="7">
        <f t="shared" si="563"/>
        <v>0</v>
      </c>
      <c r="BE1493" s="7">
        <f t="shared" si="564"/>
        <v>0</v>
      </c>
      <c r="BF1493" s="107">
        <f t="shared" si="565"/>
        <v>0</v>
      </c>
      <c r="BG1493" s="107">
        <f t="shared" si="566"/>
        <v>0</v>
      </c>
      <c r="BH1493" s="107">
        <f t="shared" si="567"/>
        <v>0.5</v>
      </c>
      <c r="BI1493" s="107">
        <f t="shared" si="568"/>
        <v>0</v>
      </c>
      <c r="BJ1493" s="107">
        <f t="shared" si="569"/>
        <v>0</v>
      </c>
      <c r="BK1493" s="151">
        <f t="shared" si="570"/>
        <v>0</v>
      </c>
    </row>
    <row r="1494" spans="1:63" hidden="1" outlineLevel="1">
      <c r="A1494" t="s">
        <v>3115</v>
      </c>
      <c r="B1494" s="9" t="s">
        <v>3039</v>
      </c>
      <c r="C1494" s="1">
        <f t="shared" si="546"/>
        <v>406</v>
      </c>
      <c r="D1494" s="7">
        <f t="shared" si="547"/>
        <v>5</v>
      </c>
      <c r="E1494" s="7">
        <f t="shared" si="548"/>
        <v>4</v>
      </c>
      <c r="F1494" s="7">
        <f t="shared" si="549"/>
        <v>1</v>
      </c>
      <c r="G1494" s="7">
        <f t="shared" si="559"/>
        <v>2</v>
      </c>
      <c r="H1494" s="48">
        <f t="shared" si="550"/>
        <v>55</v>
      </c>
      <c r="I1494" s="163">
        <f t="shared" si="551"/>
        <v>0.1354679802955665</v>
      </c>
      <c r="J1494" s="8"/>
      <c r="K1494" s="2">
        <f t="shared" si="552"/>
        <v>3.2019704433497539E-2</v>
      </c>
      <c r="L1494" s="2">
        <f t="shared" si="553"/>
        <v>4.9261083743842367E-2</v>
      </c>
      <c r="M1494" s="2">
        <f t="shared" si="554"/>
        <v>0.41871921182266009</v>
      </c>
      <c r="N1494" s="2">
        <f t="shared" si="555"/>
        <v>0.28325123152709358</v>
      </c>
      <c r="O1494" s="2">
        <f t="shared" si="556"/>
        <v>0.21674876847290636</v>
      </c>
      <c r="P1494" s="1">
        <v>13</v>
      </c>
      <c r="Q1494" s="1">
        <v>20</v>
      </c>
      <c r="R1494" s="1">
        <v>170</v>
      </c>
      <c r="S1494" s="1">
        <v>115</v>
      </c>
      <c r="T1494" s="1">
        <v>81</v>
      </c>
      <c r="U1494" s="1">
        <v>4</v>
      </c>
      <c r="V1494" s="1"/>
      <c r="W1494" s="1"/>
      <c r="X1494" s="1"/>
      <c r="Y1494" s="1"/>
      <c r="Z1494" s="1"/>
      <c r="AA1494" s="1">
        <v>3</v>
      </c>
      <c r="AB1494" s="1"/>
      <c r="AC1494" s="1"/>
      <c r="AD1494" s="1"/>
      <c r="AI1494" t="str">
        <f t="shared" si="545"/>
        <v>Rockingham</v>
      </c>
      <c r="AJ1494" t="s">
        <v>2523</v>
      </c>
      <c r="AK1494" s="148">
        <v>1</v>
      </c>
      <c r="AL1494" s="7"/>
      <c r="AN1494" s="91">
        <v>50</v>
      </c>
      <c r="AO1494" s="93">
        <v>25</v>
      </c>
      <c r="AP1494" s="93">
        <v>70</v>
      </c>
      <c r="AQ1494" s="100">
        <v>60250</v>
      </c>
      <c r="AR1494" s="100">
        <f t="shared" si="557"/>
        <v>50025</v>
      </c>
      <c r="AS1494" s="9" t="s">
        <v>1753</v>
      </c>
      <c r="AT1494" s="103">
        <f t="shared" si="558"/>
        <v>5060250</v>
      </c>
      <c r="AW1494">
        <v>42.31</v>
      </c>
      <c r="AX1494">
        <v>0.41</v>
      </c>
      <c r="AY1494">
        <v>41.9</v>
      </c>
      <c r="BA1494" s="7">
        <f t="shared" si="560"/>
        <v>0</v>
      </c>
      <c r="BB1494" s="7">
        <f t="shared" si="561"/>
        <v>0</v>
      </c>
      <c r="BC1494" s="7">
        <f t="shared" si="562"/>
        <v>1</v>
      </c>
      <c r="BD1494" s="7">
        <f t="shared" si="563"/>
        <v>0</v>
      </c>
      <c r="BE1494" s="7">
        <f t="shared" si="564"/>
        <v>0</v>
      </c>
      <c r="BF1494" s="107">
        <f t="shared" si="565"/>
        <v>0</v>
      </c>
      <c r="BG1494" s="107">
        <f t="shared" si="566"/>
        <v>0</v>
      </c>
      <c r="BH1494" s="107">
        <f t="shared" si="567"/>
        <v>0.41799999999999998</v>
      </c>
      <c r="BI1494" s="107">
        <f t="shared" si="568"/>
        <v>0</v>
      </c>
      <c r="BJ1494" s="107">
        <f t="shared" si="569"/>
        <v>0</v>
      </c>
      <c r="BK1494" s="151">
        <f t="shared" si="570"/>
        <v>0</v>
      </c>
    </row>
    <row r="1495" spans="1:63" hidden="1" outlineLevel="1">
      <c r="A1495" t="s">
        <v>1992</v>
      </c>
      <c r="B1495" s="9" t="s">
        <v>3039</v>
      </c>
      <c r="C1495" s="1">
        <f t="shared" si="546"/>
        <v>62</v>
      </c>
      <c r="D1495" s="7">
        <f t="shared" si="547"/>
        <v>5</v>
      </c>
      <c r="E1495" s="7">
        <f t="shared" si="548"/>
        <v>4</v>
      </c>
      <c r="F1495" s="7">
        <f t="shared" si="549"/>
        <v>3</v>
      </c>
      <c r="G1495" s="7">
        <f t="shared" si="559"/>
        <v>1</v>
      </c>
      <c r="H1495" s="48">
        <f t="shared" si="550"/>
        <v>19</v>
      </c>
      <c r="I1495" s="163">
        <f t="shared" si="551"/>
        <v>0.30645161290322581</v>
      </c>
      <c r="J1495" s="8"/>
      <c r="K1495" s="2">
        <f t="shared" si="552"/>
        <v>4.8387096774193547E-2</v>
      </c>
      <c r="L1495" s="2">
        <f t="shared" si="553"/>
        <v>6.4516129032258063E-2</v>
      </c>
      <c r="M1495" s="2">
        <f t="shared" si="554"/>
        <v>0.16129032258064516</v>
      </c>
      <c r="N1495" s="2">
        <f t="shared" si="555"/>
        <v>0.5161290322580645</v>
      </c>
      <c r="O1495" s="2">
        <f t="shared" si="556"/>
        <v>0.20967741935483886</v>
      </c>
      <c r="P1495" s="1">
        <v>3</v>
      </c>
      <c r="Q1495" s="1">
        <v>4</v>
      </c>
      <c r="R1495" s="1">
        <v>10</v>
      </c>
      <c r="S1495" s="1">
        <v>32</v>
      </c>
      <c r="T1495" s="1">
        <v>13</v>
      </c>
      <c r="U1495" s="1">
        <v>0</v>
      </c>
      <c r="V1495" s="1"/>
      <c r="W1495" s="1"/>
      <c r="X1495" s="1"/>
      <c r="Y1495" s="1"/>
      <c r="Z1495" s="1"/>
      <c r="AA1495" s="1">
        <v>0</v>
      </c>
      <c r="AB1495" s="1"/>
      <c r="AC1495" s="1"/>
      <c r="AD1495" s="1"/>
      <c r="AI1495" t="str">
        <f t="shared" si="545"/>
        <v>Roxbury</v>
      </c>
      <c r="AJ1495" t="s">
        <v>650</v>
      </c>
      <c r="AK1495" s="148">
        <v>1</v>
      </c>
      <c r="AL1495" s="7"/>
      <c r="AN1495" s="91">
        <v>50</v>
      </c>
      <c r="AO1495" s="93">
        <v>23</v>
      </c>
      <c r="AP1495" s="93">
        <v>75</v>
      </c>
      <c r="AQ1495" s="100">
        <v>60625</v>
      </c>
      <c r="AR1495" s="100">
        <f t="shared" si="557"/>
        <v>50023</v>
      </c>
      <c r="AS1495" s="9" t="s">
        <v>1753</v>
      </c>
      <c r="AT1495" s="103">
        <f t="shared" si="558"/>
        <v>5060625</v>
      </c>
      <c r="AW1495">
        <v>41.83</v>
      </c>
      <c r="AX1495">
        <v>0.04</v>
      </c>
      <c r="AY1495">
        <v>41.79</v>
      </c>
      <c r="BA1495" s="7">
        <f t="shared" si="560"/>
        <v>0</v>
      </c>
      <c r="BB1495" s="7">
        <f t="shared" si="561"/>
        <v>0</v>
      </c>
      <c r="BC1495" s="7">
        <f t="shared" si="562"/>
        <v>0</v>
      </c>
      <c r="BD1495" s="7">
        <f t="shared" si="563"/>
        <v>1</v>
      </c>
      <c r="BE1495" s="7">
        <f t="shared" si="564"/>
        <v>0</v>
      </c>
      <c r="BF1495" s="107">
        <f t="shared" si="565"/>
        <v>0</v>
      </c>
      <c r="BG1495" s="107">
        <f t="shared" si="566"/>
        <v>0</v>
      </c>
      <c r="BH1495" s="107">
        <f t="shared" si="567"/>
        <v>0</v>
      </c>
      <c r="BI1495" s="107">
        <f t="shared" si="568"/>
        <v>0.51600000000000001</v>
      </c>
      <c r="BJ1495" s="107">
        <f t="shared" si="569"/>
        <v>0</v>
      </c>
      <c r="BK1495" s="151">
        <f t="shared" si="570"/>
        <v>0</v>
      </c>
    </row>
    <row r="1496" spans="1:63" hidden="1" outlineLevel="1">
      <c r="A1496" t="s">
        <v>1019</v>
      </c>
      <c r="B1496" s="9" t="s">
        <v>3039</v>
      </c>
      <c r="C1496" s="1">
        <f t="shared" si="546"/>
        <v>192</v>
      </c>
      <c r="D1496" s="7">
        <f t="shared" si="547"/>
        <v>5</v>
      </c>
      <c r="E1496" s="7">
        <f t="shared" si="548"/>
        <v>4</v>
      </c>
      <c r="F1496" s="7">
        <f t="shared" si="549"/>
        <v>1</v>
      </c>
      <c r="G1496" s="7">
        <f t="shared" si="559"/>
        <v>2</v>
      </c>
      <c r="H1496" s="48">
        <f t="shared" si="550"/>
        <v>12</v>
      </c>
      <c r="I1496" s="163">
        <f t="shared" si="551"/>
        <v>6.25E-2</v>
      </c>
      <c r="J1496" s="8"/>
      <c r="K1496" s="2">
        <f t="shared" si="552"/>
        <v>2.0833333333333332E-2</v>
      </c>
      <c r="L1496" s="2">
        <f t="shared" si="553"/>
        <v>6.7708333333333329E-2</v>
      </c>
      <c r="M1496" s="2">
        <f t="shared" si="554"/>
        <v>0.35416666666666669</v>
      </c>
      <c r="N1496" s="2">
        <f t="shared" si="555"/>
        <v>0.29166666666666669</v>
      </c>
      <c r="O1496" s="2">
        <f t="shared" si="556"/>
        <v>0.26562499999999983</v>
      </c>
      <c r="P1496" s="1">
        <v>4</v>
      </c>
      <c r="Q1496" s="1">
        <v>13</v>
      </c>
      <c r="R1496" s="1">
        <v>68</v>
      </c>
      <c r="S1496" s="1">
        <v>56</v>
      </c>
      <c r="T1496" s="1">
        <v>48</v>
      </c>
      <c r="U1496" s="1">
        <v>2</v>
      </c>
      <c r="V1496" s="1"/>
      <c r="W1496" s="1"/>
      <c r="X1496" s="1"/>
      <c r="Y1496" s="1"/>
      <c r="Z1496" s="1"/>
      <c r="AA1496" s="1">
        <v>1</v>
      </c>
      <c r="AB1496" s="1"/>
      <c r="AC1496" s="1"/>
      <c r="AD1496" s="1"/>
      <c r="AI1496" t="str">
        <f t="shared" si="545"/>
        <v>Royalton</v>
      </c>
      <c r="AJ1496" t="s">
        <v>1890</v>
      </c>
      <c r="AK1496" s="148">
        <v>1</v>
      </c>
      <c r="AL1496" s="7"/>
      <c r="AN1496" s="91">
        <v>50</v>
      </c>
      <c r="AO1496" s="93">
        <v>27</v>
      </c>
      <c r="AP1496" s="93">
        <v>80</v>
      </c>
      <c r="AQ1496" s="100">
        <v>60850</v>
      </c>
      <c r="AR1496" s="100">
        <f t="shared" si="557"/>
        <v>50027</v>
      </c>
      <c r="AS1496" s="9" t="s">
        <v>1753</v>
      </c>
      <c r="AT1496" s="103">
        <f t="shared" si="558"/>
        <v>5060850</v>
      </c>
      <c r="AW1496">
        <v>40.94</v>
      </c>
      <c r="AX1496">
        <v>0.51</v>
      </c>
      <c r="AY1496">
        <v>40.43</v>
      </c>
      <c r="BA1496" s="7">
        <f t="shared" si="560"/>
        <v>0</v>
      </c>
      <c r="BB1496" s="7">
        <f t="shared" si="561"/>
        <v>0</v>
      </c>
      <c r="BC1496" s="7">
        <f t="shared" si="562"/>
        <v>1</v>
      </c>
      <c r="BD1496" s="7">
        <f t="shared" si="563"/>
        <v>0</v>
      </c>
      <c r="BE1496" s="7">
        <f t="shared" si="564"/>
        <v>0</v>
      </c>
      <c r="BF1496" s="107">
        <f t="shared" si="565"/>
        <v>0</v>
      </c>
      <c r="BG1496" s="107">
        <f t="shared" si="566"/>
        <v>0</v>
      </c>
      <c r="BH1496" s="107">
        <f t="shared" si="567"/>
        <v>0.35399999999999998</v>
      </c>
      <c r="BI1496" s="107">
        <f t="shared" si="568"/>
        <v>0</v>
      </c>
      <c r="BJ1496" s="107">
        <f t="shared" si="569"/>
        <v>0</v>
      </c>
      <c r="BK1496" s="151">
        <f t="shared" si="570"/>
        <v>0</v>
      </c>
    </row>
    <row r="1497" spans="1:63" hidden="1" outlineLevel="1">
      <c r="A1497" t="s">
        <v>513</v>
      </c>
      <c r="B1497" s="9" t="s">
        <v>3039</v>
      </c>
      <c r="C1497" s="1">
        <f t="shared" si="546"/>
        <v>102</v>
      </c>
      <c r="D1497" s="7">
        <f t="shared" si="547"/>
        <v>5</v>
      </c>
      <c r="E1497" s="7">
        <f t="shared" si="548"/>
        <v>3</v>
      </c>
      <c r="F1497" s="7">
        <f t="shared" si="549"/>
        <v>1</v>
      </c>
      <c r="G1497" s="7">
        <f t="shared" si="559"/>
        <v>3</v>
      </c>
      <c r="H1497" s="48">
        <f t="shared" si="550"/>
        <v>20</v>
      </c>
      <c r="I1497" s="163">
        <f t="shared" si="551"/>
        <v>0.19607843137254902</v>
      </c>
      <c r="J1497" s="8"/>
      <c r="K1497" s="2">
        <f t="shared" si="552"/>
        <v>2.9411764705882353E-2</v>
      </c>
      <c r="L1497" s="2">
        <f t="shared" si="553"/>
        <v>0.15686274509803921</v>
      </c>
      <c r="M1497" s="2">
        <f t="shared" si="554"/>
        <v>0.42156862745098039</v>
      </c>
      <c r="N1497" s="2">
        <f t="shared" si="555"/>
        <v>0.15686274509803921</v>
      </c>
      <c r="O1497" s="2">
        <f t="shared" si="556"/>
        <v>0.23529411764705882</v>
      </c>
      <c r="P1497" s="1">
        <v>3</v>
      </c>
      <c r="Q1497" s="1">
        <v>16</v>
      </c>
      <c r="R1497" s="1">
        <v>43</v>
      </c>
      <c r="S1497" s="1">
        <v>16</v>
      </c>
      <c r="T1497" s="1">
        <v>23</v>
      </c>
      <c r="U1497" s="1">
        <v>1</v>
      </c>
      <c r="V1497" s="1"/>
      <c r="W1497" s="1"/>
      <c r="X1497" s="1"/>
      <c r="Y1497" s="1"/>
      <c r="Z1497" s="1"/>
      <c r="AA1497" s="1">
        <v>0</v>
      </c>
      <c r="AB1497" s="1"/>
      <c r="AC1497" s="1"/>
      <c r="AD1497" s="1"/>
      <c r="AI1497" t="str">
        <f t="shared" si="545"/>
        <v>Rupert</v>
      </c>
      <c r="AJ1497" t="s">
        <v>2116</v>
      </c>
      <c r="AK1497" s="148">
        <v>1</v>
      </c>
      <c r="AL1497" s="7"/>
      <c r="AN1497" s="91">
        <v>50</v>
      </c>
      <c r="AO1497" s="93">
        <v>3</v>
      </c>
      <c r="AP1497" s="93">
        <v>45</v>
      </c>
      <c r="AQ1497" s="100">
        <v>61000</v>
      </c>
      <c r="AR1497" s="100">
        <f t="shared" si="557"/>
        <v>50003</v>
      </c>
      <c r="AS1497" s="9" t="s">
        <v>1753</v>
      </c>
      <c r="AT1497" s="103">
        <f t="shared" si="558"/>
        <v>5061000</v>
      </c>
      <c r="AW1497">
        <v>44.6</v>
      </c>
      <c r="AX1497">
        <v>0.01</v>
      </c>
      <c r="AY1497">
        <v>44.6</v>
      </c>
      <c r="BA1497" s="7">
        <f t="shared" si="560"/>
        <v>0</v>
      </c>
      <c r="BB1497" s="7">
        <f t="shared" si="561"/>
        <v>0</v>
      </c>
      <c r="BC1497" s="7">
        <f t="shared" si="562"/>
        <v>1</v>
      </c>
      <c r="BD1497" s="7">
        <f t="shared" si="563"/>
        <v>0</v>
      </c>
      <c r="BE1497" s="7">
        <f t="shared" si="564"/>
        <v>0</v>
      </c>
      <c r="BF1497" s="107">
        <f t="shared" si="565"/>
        <v>0</v>
      </c>
      <c r="BG1497" s="107">
        <f t="shared" si="566"/>
        <v>0</v>
      </c>
      <c r="BH1497" s="107">
        <f t="shared" si="567"/>
        <v>0.42099999999999999</v>
      </c>
      <c r="BI1497" s="107">
        <f t="shared" si="568"/>
        <v>0</v>
      </c>
      <c r="BJ1497" s="107">
        <f t="shared" si="569"/>
        <v>0</v>
      </c>
      <c r="BK1497" s="151">
        <f t="shared" si="570"/>
        <v>0</v>
      </c>
    </row>
    <row r="1498" spans="1:63" hidden="1" outlineLevel="1">
      <c r="A1498" t="s">
        <v>848</v>
      </c>
      <c r="B1498" s="9" t="s">
        <v>3039</v>
      </c>
      <c r="C1498" s="1">
        <f t="shared" si="546"/>
        <v>1734</v>
      </c>
      <c r="D1498" s="7">
        <f t="shared" si="547"/>
        <v>5</v>
      </c>
      <c r="E1498" s="7">
        <f t="shared" si="548"/>
        <v>4</v>
      </c>
      <c r="F1498" s="7">
        <f t="shared" si="549"/>
        <v>1</v>
      </c>
      <c r="G1498" s="7">
        <f t="shared" si="559"/>
        <v>3</v>
      </c>
      <c r="H1498" s="48">
        <f t="shared" si="550"/>
        <v>383</v>
      </c>
      <c r="I1498" s="163">
        <f t="shared" si="551"/>
        <v>0.22087658592848905</v>
      </c>
      <c r="J1498" s="8"/>
      <c r="K1498" s="2">
        <f t="shared" si="552"/>
        <v>1.3264129181084199E-2</v>
      </c>
      <c r="L1498" s="2">
        <f t="shared" si="553"/>
        <v>9.6309111880046136E-2</v>
      </c>
      <c r="M1498" s="2">
        <f t="shared" si="554"/>
        <v>0.44348327566320644</v>
      </c>
      <c r="N1498" s="2">
        <f t="shared" si="555"/>
        <v>0.20818915801614762</v>
      </c>
      <c r="O1498" s="2">
        <f t="shared" si="556"/>
        <v>0.23875432525951562</v>
      </c>
      <c r="P1498" s="1">
        <v>23</v>
      </c>
      <c r="Q1498" s="1">
        <v>167</v>
      </c>
      <c r="R1498" s="1">
        <v>769</v>
      </c>
      <c r="S1498" s="1">
        <v>361</v>
      </c>
      <c r="T1498" s="1">
        <v>386</v>
      </c>
      <c r="U1498" s="1">
        <v>14</v>
      </c>
      <c r="V1498" s="1"/>
      <c r="W1498" s="1"/>
      <c r="X1498" s="1"/>
      <c r="Y1498" s="1"/>
      <c r="Z1498" s="1"/>
      <c r="AA1498" s="1">
        <v>14</v>
      </c>
      <c r="AB1498" s="1"/>
      <c r="AC1498" s="1"/>
      <c r="AD1498" s="1"/>
      <c r="AI1498" t="str">
        <f t="shared" si="545"/>
        <v>Rutland</v>
      </c>
      <c r="AJ1498" t="s">
        <v>848</v>
      </c>
      <c r="AK1498" s="148">
        <v>1</v>
      </c>
      <c r="AL1498" s="7"/>
      <c r="AN1498" s="91">
        <v>50</v>
      </c>
      <c r="AO1498" s="93">
        <v>21</v>
      </c>
      <c r="AP1498" s="93">
        <v>95</v>
      </c>
      <c r="AQ1498" s="100">
        <v>61225</v>
      </c>
      <c r="AR1498" s="100">
        <f t="shared" si="557"/>
        <v>50021</v>
      </c>
      <c r="AS1498" s="9" t="s">
        <v>1057</v>
      </c>
      <c r="AT1498" s="103">
        <f t="shared" si="558"/>
        <v>5061225</v>
      </c>
      <c r="AW1498">
        <v>7.68</v>
      </c>
      <c r="AX1498">
        <v>0.04</v>
      </c>
      <c r="AY1498">
        <v>7.64</v>
      </c>
      <c r="BA1498" s="7">
        <f t="shared" si="560"/>
        <v>0</v>
      </c>
      <c r="BB1498" s="7">
        <f t="shared" si="561"/>
        <v>0</v>
      </c>
      <c r="BC1498" s="7">
        <f t="shared" si="562"/>
        <v>1</v>
      </c>
      <c r="BD1498" s="7">
        <f t="shared" si="563"/>
        <v>0</v>
      </c>
      <c r="BE1498" s="7">
        <f t="shared" si="564"/>
        <v>0</v>
      </c>
      <c r="BF1498" s="107">
        <f t="shared" si="565"/>
        <v>0</v>
      </c>
      <c r="BG1498" s="107">
        <f t="shared" si="566"/>
        <v>0</v>
      </c>
      <c r="BH1498" s="107">
        <f t="shared" si="567"/>
        <v>0.443</v>
      </c>
      <c r="BI1498" s="107">
        <f t="shared" si="568"/>
        <v>0</v>
      </c>
      <c r="BJ1498" s="107">
        <f t="shared" si="569"/>
        <v>0</v>
      </c>
      <c r="BK1498" s="151">
        <f t="shared" si="570"/>
        <v>0</v>
      </c>
    </row>
    <row r="1499" spans="1:63" hidden="1" outlineLevel="1">
      <c r="A1499" t="s">
        <v>848</v>
      </c>
      <c r="B1499" s="9" t="s">
        <v>3039</v>
      </c>
      <c r="C1499" s="1">
        <f t="shared" si="546"/>
        <v>768</v>
      </c>
      <c r="D1499" s="7">
        <f t="shared" si="547"/>
        <v>5</v>
      </c>
      <c r="E1499" s="7">
        <f t="shared" si="548"/>
        <v>4</v>
      </c>
      <c r="F1499" s="7">
        <f t="shared" si="549"/>
        <v>1</v>
      </c>
      <c r="G1499" s="7">
        <f t="shared" si="559"/>
        <v>3</v>
      </c>
      <c r="H1499" s="48">
        <f t="shared" si="550"/>
        <v>230</v>
      </c>
      <c r="I1499" s="163">
        <f t="shared" si="551"/>
        <v>0.29947916666666669</v>
      </c>
      <c r="J1499" s="8"/>
      <c r="K1499" s="2">
        <f t="shared" si="552"/>
        <v>9.1145833333333339E-3</v>
      </c>
      <c r="L1499" s="2">
        <f t="shared" si="553"/>
        <v>7.8125E-2</v>
      </c>
      <c r="M1499" s="2">
        <f t="shared" si="554"/>
        <v>0.515625</v>
      </c>
      <c r="N1499" s="2">
        <f t="shared" si="555"/>
        <v>0.16666666666666666</v>
      </c>
      <c r="O1499" s="2">
        <f t="shared" si="556"/>
        <v>0.23046874999999997</v>
      </c>
      <c r="P1499" s="1">
        <v>7</v>
      </c>
      <c r="Q1499" s="1">
        <v>60</v>
      </c>
      <c r="R1499" s="1">
        <v>396</v>
      </c>
      <c r="S1499" s="1">
        <v>128</v>
      </c>
      <c r="T1499" s="1">
        <v>166</v>
      </c>
      <c r="U1499" s="1">
        <v>6</v>
      </c>
      <c r="V1499" s="1"/>
      <c r="W1499" s="1"/>
      <c r="X1499" s="1"/>
      <c r="Y1499" s="1"/>
      <c r="Z1499" s="1"/>
      <c r="AA1499" s="1">
        <v>5</v>
      </c>
      <c r="AB1499" s="1"/>
      <c r="AC1499" s="1"/>
      <c r="AD1499" s="1"/>
      <c r="AI1499" t="str">
        <f t="shared" si="545"/>
        <v>Rutland</v>
      </c>
      <c r="AJ1499" t="s">
        <v>848</v>
      </c>
      <c r="AK1499" s="148">
        <v>1</v>
      </c>
      <c r="AL1499" s="7"/>
      <c r="AN1499" s="91">
        <v>50</v>
      </c>
      <c r="AO1499" s="93">
        <v>21</v>
      </c>
      <c r="AP1499" s="93">
        <v>100</v>
      </c>
      <c r="AQ1499" s="100">
        <v>61300</v>
      </c>
      <c r="AR1499" s="100">
        <f t="shared" si="557"/>
        <v>50021</v>
      </c>
      <c r="AS1499" s="9" t="s">
        <v>1753</v>
      </c>
      <c r="AT1499" s="103">
        <f t="shared" si="558"/>
        <v>5061300</v>
      </c>
      <c r="AW1499">
        <v>19.3</v>
      </c>
      <c r="AX1499">
        <v>0.05</v>
      </c>
      <c r="AY1499">
        <v>19.25</v>
      </c>
      <c r="BA1499" s="7">
        <f t="shared" si="560"/>
        <v>0</v>
      </c>
      <c r="BB1499" s="7">
        <f t="shared" si="561"/>
        <v>0</v>
      </c>
      <c r="BC1499" s="7">
        <f t="shared" si="562"/>
        <v>1</v>
      </c>
      <c r="BD1499" s="7">
        <f t="shared" si="563"/>
        <v>0</v>
      </c>
      <c r="BE1499" s="7">
        <f t="shared" si="564"/>
        <v>0</v>
      </c>
      <c r="BF1499" s="107">
        <f t="shared" si="565"/>
        <v>0</v>
      </c>
      <c r="BG1499" s="107">
        <f t="shared" si="566"/>
        <v>0</v>
      </c>
      <c r="BH1499" s="107">
        <f t="shared" si="567"/>
        <v>0.51500000000000001</v>
      </c>
      <c r="BI1499" s="107">
        <f t="shared" si="568"/>
        <v>0</v>
      </c>
      <c r="BJ1499" s="107">
        <f t="shared" si="569"/>
        <v>0</v>
      </c>
      <c r="BK1499" s="151">
        <f t="shared" si="570"/>
        <v>0</v>
      </c>
    </row>
    <row r="1500" spans="1:63" hidden="1" outlineLevel="1">
      <c r="A1500" t="s">
        <v>958</v>
      </c>
      <c r="B1500" s="9" t="s">
        <v>3039</v>
      </c>
      <c r="C1500" s="1">
        <f t="shared" si="546"/>
        <v>134</v>
      </c>
      <c r="D1500" s="7">
        <f t="shared" si="547"/>
        <v>5</v>
      </c>
      <c r="E1500" s="7">
        <f t="shared" si="548"/>
        <v>4</v>
      </c>
      <c r="F1500" s="7">
        <f t="shared" si="549"/>
        <v>1</v>
      </c>
      <c r="G1500" s="7">
        <f t="shared" si="559"/>
        <v>2</v>
      </c>
      <c r="H1500" s="48">
        <f t="shared" si="550"/>
        <v>27</v>
      </c>
      <c r="I1500" s="163">
        <f t="shared" si="551"/>
        <v>0.20149253731343283</v>
      </c>
      <c r="J1500" s="8"/>
      <c r="K1500" s="2">
        <f t="shared" si="552"/>
        <v>3.7313432835820892E-2</v>
      </c>
      <c r="L1500" s="2">
        <f t="shared" si="553"/>
        <v>0.1044776119402985</v>
      </c>
      <c r="M1500" s="2">
        <f t="shared" si="554"/>
        <v>0.44776119402985076</v>
      </c>
      <c r="N1500" s="2">
        <f t="shared" si="555"/>
        <v>0.2462686567164179</v>
      </c>
      <c r="O1500" s="2">
        <f t="shared" si="556"/>
        <v>0.16417910447761197</v>
      </c>
      <c r="P1500" s="1">
        <v>5</v>
      </c>
      <c r="Q1500" s="1">
        <v>14</v>
      </c>
      <c r="R1500" s="1">
        <v>60</v>
      </c>
      <c r="S1500" s="1">
        <v>33</v>
      </c>
      <c r="T1500" s="1">
        <v>19</v>
      </c>
      <c r="U1500" s="1">
        <v>2</v>
      </c>
      <c r="V1500" s="1"/>
      <c r="W1500" s="1"/>
      <c r="X1500" s="1"/>
      <c r="Y1500" s="1"/>
      <c r="Z1500" s="1"/>
      <c r="AA1500" s="1">
        <v>1</v>
      </c>
      <c r="AB1500" s="1"/>
      <c r="AC1500" s="1"/>
      <c r="AD1500" s="1"/>
      <c r="AI1500" t="str">
        <f t="shared" si="545"/>
        <v>Ryegate</v>
      </c>
      <c r="AJ1500" t="s">
        <v>1850</v>
      </c>
      <c r="AK1500" s="148">
        <v>1</v>
      </c>
      <c r="AL1500" s="7"/>
      <c r="AN1500" s="91">
        <v>50</v>
      </c>
      <c r="AO1500" s="93">
        <v>5</v>
      </c>
      <c r="AP1500" s="93">
        <v>50</v>
      </c>
      <c r="AQ1500" s="100">
        <v>61525</v>
      </c>
      <c r="AR1500" s="100">
        <f t="shared" si="557"/>
        <v>50005</v>
      </c>
      <c r="AS1500" s="9" t="s">
        <v>1753</v>
      </c>
      <c r="AT1500" s="103">
        <f t="shared" si="558"/>
        <v>5061525</v>
      </c>
      <c r="AW1500">
        <v>36.799999999999997</v>
      </c>
      <c r="AX1500">
        <v>0.22</v>
      </c>
      <c r="AY1500">
        <v>36.58</v>
      </c>
      <c r="BA1500" s="7">
        <f t="shared" si="560"/>
        <v>0</v>
      </c>
      <c r="BB1500" s="7">
        <f t="shared" si="561"/>
        <v>0</v>
      </c>
      <c r="BC1500" s="7">
        <f t="shared" si="562"/>
        <v>1</v>
      </c>
      <c r="BD1500" s="7">
        <f t="shared" si="563"/>
        <v>0</v>
      </c>
      <c r="BE1500" s="7">
        <f t="shared" si="564"/>
        <v>0</v>
      </c>
      <c r="BF1500" s="107">
        <f t="shared" si="565"/>
        <v>0</v>
      </c>
      <c r="BG1500" s="107">
        <f t="shared" si="566"/>
        <v>0</v>
      </c>
      <c r="BH1500" s="107">
        <f t="shared" si="567"/>
        <v>0.44700000000000001</v>
      </c>
      <c r="BI1500" s="107">
        <f t="shared" si="568"/>
        <v>0</v>
      </c>
      <c r="BJ1500" s="107">
        <f t="shared" si="569"/>
        <v>0</v>
      </c>
      <c r="BK1500" s="151">
        <f t="shared" si="570"/>
        <v>0</v>
      </c>
    </row>
    <row r="1501" spans="1:63" hidden="1" outlineLevel="1">
      <c r="A1501" t="s">
        <v>859</v>
      </c>
      <c r="B1501" s="9" t="s">
        <v>3039</v>
      </c>
      <c r="C1501" s="1">
        <f t="shared" si="546"/>
        <v>557</v>
      </c>
      <c r="D1501" s="7">
        <f t="shared" si="547"/>
        <v>6</v>
      </c>
      <c r="E1501" s="7">
        <f t="shared" si="548"/>
        <v>4</v>
      </c>
      <c r="F1501" s="7">
        <f t="shared" si="549"/>
        <v>1</v>
      </c>
      <c r="G1501" s="7">
        <f t="shared" si="559"/>
        <v>2</v>
      </c>
      <c r="H1501" s="48">
        <f t="shared" si="550"/>
        <v>83</v>
      </c>
      <c r="I1501" s="163">
        <f t="shared" si="551"/>
        <v>0.1490125673249551</v>
      </c>
      <c r="J1501" s="8"/>
      <c r="K1501" s="2">
        <f t="shared" si="552"/>
        <v>7.1813285457809697E-3</v>
      </c>
      <c r="L1501" s="2">
        <f t="shared" si="553"/>
        <v>0.10053859964093358</v>
      </c>
      <c r="M1501" s="2">
        <f t="shared" si="554"/>
        <v>0.40933572710951527</v>
      </c>
      <c r="N1501" s="2">
        <f t="shared" si="555"/>
        <v>0.26032315978456017</v>
      </c>
      <c r="O1501" s="2">
        <f t="shared" si="556"/>
        <v>0.22262118491920996</v>
      </c>
      <c r="P1501" s="1">
        <v>4</v>
      </c>
      <c r="Q1501" s="1">
        <v>56</v>
      </c>
      <c r="R1501" s="1">
        <v>228</v>
      </c>
      <c r="S1501" s="1">
        <v>145</v>
      </c>
      <c r="T1501" s="1">
        <v>114</v>
      </c>
      <c r="U1501" s="1">
        <v>7</v>
      </c>
      <c r="V1501" s="1"/>
      <c r="W1501" s="1"/>
      <c r="X1501" s="1"/>
      <c r="Y1501" s="1"/>
      <c r="Z1501" s="1"/>
      <c r="AA1501" s="1">
        <v>3</v>
      </c>
      <c r="AB1501" s="1"/>
      <c r="AC1501" s="1"/>
      <c r="AD1501" s="1"/>
      <c r="AI1501" t="str">
        <f t="shared" si="545"/>
        <v>St. Albans</v>
      </c>
      <c r="AJ1501" t="s">
        <v>2477</v>
      </c>
      <c r="AK1501" s="148">
        <v>1</v>
      </c>
      <c r="AL1501" s="7"/>
      <c r="AN1501" s="91">
        <v>50</v>
      </c>
      <c r="AO1501" s="93">
        <v>11</v>
      </c>
      <c r="AP1501" s="93">
        <v>65</v>
      </c>
      <c r="AQ1501" s="100">
        <v>61675</v>
      </c>
      <c r="AR1501" s="100">
        <f t="shared" si="557"/>
        <v>50011</v>
      </c>
      <c r="AS1501" s="9" t="s">
        <v>1057</v>
      </c>
      <c r="AT1501" s="103">
        <f t="shared" si="558"/>
        <v>5061675</v>
      </c>
      <c r="AW1501">
        <v>2.0299999999999998</v>
      </c>
      <c r="AX1501">
        <v>0</v>
      </c>
      <c r="AY1501">
        <v>2.0299999999999998</v>
      </c>
      <c r="BA1501" s="7">
        <f t="shared" si="560"/>
        <v>0</v>
      </c>
      <c r="BB1501" s="7">
        <f t="shared" si="561"/>
        <v>0</v>
      </c>
      <c r="BC1501" s="7">
        <f t="shared" si="562"/>
        <v>1</v>
      </c>
      <c r="BD1501" s="7">
        <f t="shared" si="563"/>
        <v>0</v>
      </c>
      <c r="BE1501" s="7">
        <f t="shared" si="564"/>
        <v>0</v>
      </c>
      <c r="BF1501" s="107">
        <f t="shared" si="565"/>
        <v>0</v>
      </c>
      <c r="BG1501" s="107">
        <f t="shared" si="566"/>
        <v>0</v>
      </c>
      <c r="BH1501" s="107">
        <f t="shared" si="567"/>
        <v>0.40899999999999997</v>
      </c>
      <c r="BI1501" s="107">
        <f t="shared" si="568"/>
        <v>0</v>
      </c>
      <c r="BJ1501" s="107">
        <f t="shared" si="569"/>
        <v>0</v>
      </c>
      <c r="BK1501" s="151">
        <f t="shared" si="570"/>
        <v>0</v>
      </c>
    </row>
    <row r="1502" spans="1:63" hidden="1" outlineLevel="1">
      <c r="A1502" t="s">
        <v>859</v>
      </c>
      <c r="B1502" s="9" t="s">
        <v>3039</v>
      </c>
      <c r="C1502" s="1">
        <f t="shared" si="546"/>
        <v>776</v>
      </c>
      <c r="D1502" s="7">
        <f t="shared" si="547"/>
        <v>5</v>
      </c>
      <c r="E1502" s="7">
        <f t="shared" si="548"/>
        <v>4</v>
      </c>
      <c r="F1502" s="7">
        <f t="shared" si="549"/>
        <v>1</v>
      </c>
      <c r="G1502" s="7">
        <f t="shared" si="559"/>
        <v>3</v>
      </c>
      <c r="H1502" s="48">
        <f t="shared" si="550"/>
        <v>151</v>
      </c>
      <c r="I1502" s="163">
        <f t="shared" si="551"/>
        <v>0.19458762886597938</v>
      </c>
      <c r="J1502" s="8"/>
      <c r="K1502" s="2">
        <f t="shared" si="552"/>
        <v>1.5463917525773196E-2</v>
      </c>
      <c r="L1502" s="2">
        <f t="shared" si="553"/>
        <v>9.4072164948453607E-2</v>
      </c>
      <c r="M1502" s="2">
        <f t="shared" si="554"/>
        <v>0.43685567010309279</v>
      </c>
      <c r="N1502" s="2">
        <f t="shared" si="555"/>
        <v>0.20618556701030927</v>
      </c>
      <c r="O1502" s="2">
        <f t="shared" si="556"/>
        <v>0.2474226804123712</v>
      </c>
      <c r="P1502" s="1">
        <v>12</v>
      </c>
      <c r="Q1502" s="1">
        <v>73</v>
      </c>
      <c r="R1502" s="1">
        <v>339</v>
      </c>
      <c r="S1502" s="1">
        <v>160</v>
      </c>
      <c r="T1502" s="1">
        <v>188</v>
      </c>
      <c r="U1502" s="1">
        <v>3</v>
      </c>
      <c r="V1502" s="1"/>
      <c r="W1502" s="1"/>
      <c r="X1502" s="1"/>
      <c r="Y1502" s="1"/>
      <c r="Z1502" s="1"/>
      <c r="AA1502" s="1">
        <v>1</v>
      </c>
      <c r="AB1502" s="1"/>
      <c r="AC1502" s="1"/>
      <c r="AD1502" s="1"/>
      <c r="AI1502" t="str">
        <f t="shared" si="545"/>
        <v>St. Albans</v>
      </c>
      <c r="AJ1502" t="s">
        <v>2477</v>
      </c>
      <c r="AK1502" s="148">
        <v>1</v>
      </c>
      <c r="AL1502" s="7"/>
      <c r="AN1502" s="91">
        <v>50</v>
      </c>
      <c r="AO1502" s="93">
        <v>11</v>
      </c>
      <c r="AP1502" s="93">
        <v>70</v>
      </c>
      <c r="AQ1502" s="100">
        <v>61750</v>
      </c>
      <c r="AR1502" s="100">
        <f t="shared" si="557"/>
        <v>50011</v>
      </c>
      <c r="AS1502" s="9" t="s">
        <v>1753</v>
      </c>
      <c r="AT1502" s="103">
        <f t="shared" si="558"/>
        <v>5061750</v>
      </c>
      <c r="AW1502">
        <v>60.56</v>
      </c>
      <c r="AX1502">
        <v>23</v>
      </c>
      <c r="AY1502">
        <v>37.56</v>
      </c>
      <c r="BA1502" s="7">
        <f t="shared" si="560"/>
        <v>0</v>
      </c>
      <c r="BB1502" s="7">
        <f t="shared" si="561"/>
        <v>0</v>
      </c>
      <c r="BC1502" s="7">
        <f t="shared" si="562"/>
        <v>1</v>
      </c>
      <c r="BD1502" s="7">
        <f t="shared" si="563"/>
        <v>0</v>
      </c>
      <c r="BE1502" s="7">
        <f t="shared" si="564"/>
        <v>0</v>
      </c>
      <c r="BF1502" s="107">
        <f t="shared" si="565"/>
        <v>0</v>
      </c>
      <c r="BG1502" s="107">
        <f t="shared" si="566"/>
        <v>0</v>
      </c>
      <c r="BH1502" s="107">
        <f t="shared" si="567"/>
        <v>0.436</v>
      </c>
      <c r="BI1502" s="107">
        <f t="shared" si="568"/>
        <v>0</v>
      </c>
      <c r="BJ1502" s="107">
        <f t="shared" si="569"/>
        <v>0</v>
      </c>
      <c r="BK1502" s="151">
        <f t="shared" si="570"/>
        <v>0</v>
      </c>
    </row>
    <row r="1503" spans="1:63" hidden="1" outlineLevel="1">
      <c r="A1503" t="s">
        <v>181</v>
      </c>
      <c r="B1503" s="9" t="s">
        <v>3039</v>
      </c>
      <c r="C1503" s="1">
        <f t="shared" si="546"/>
        <v>44</v>
      </c>
      <c r="D1503" s="7">
        <f t="shared" si="547"/>
        <v>5</v>
      </c>
      <c r="E1503" s="7">
        <f t="shared" si="548"/>
        <v>4</v>
      </c>
      <c r="F1503" s="7">
        <f t="shared" si="549"/>
        <v>3</v>
      </c>
      <c r="G1503" s="7">
        <f t="shared" si="559"/>
        <v>1</v>
      </c>
      <c r="H1503" s="48">
        <f t="shared" si="550"/>
        <v>2</v>
      </c>
      <c r="I1503" s="163">
        <f t="shared" si="551"/>
        <v>4.5454545454545456E-2</v>
      </c>
      <c r="J1503" s="8"/>
      <c r="K1503" s="2">
        <f t="shared" si="552"/>
        <v>0</v>
      </c>
      <c r="L1503" s="2">
        <f t="shared" si="553"/>
        <v>6.8181818181818177E-2</v>
      </c>
      <c r="M1503" s="2">
        <f t="shared" si="554"/>
        <v>0.25</v>
      </c>
      <c r="N1503" s="2">
        <f t="shared" si="555"/>
        <v>0.36363636363636365</v>
      </c>
      <c r="O1503" s="2">
        <f t="shared" si="556"/>
        <v>0.31818181818181823</v>
      </c>
      <c r="P1503" s="1">
        <v>0</v>
      </c>
      <c r="Q1503" s="1">
        <v>3</v>
      </c>
      <c r="R1503" s="1">
        <v>11</v>
      </c>
      <c r="S1503" s="1">
        <v>16</v>
      </c>
      <c r="T1503" s="1">
        <v>14</v>
      </c>
      <c r="U1503" s="1">
        <v>0</v>
      </c>
      <c r="V1503" s="1"/>
      <c r="W1503" s="1"/>
      <c r="X1503" s="1"/>
      <c r="Y1503" s="1"/>
      <c r="Z1503" s="1"/>
      <c r="AA1503" s="1">
        <v>0</v>
      </c>
      <c r="AB1503" s="1"/>
      <c r="AC1503" s="1"/>
      <c r="AD1503" s="1"/>
      <c r="AI1503" t="str">
        <f t="shared" si="545"/>
        <v>St. George</v>
      </c>
      <c r="AJ1503" t="s">
        <v>1896</v>
      </c>
      <c r="AK1503" s="148">
        <v>1</v>
      </c>
      <c r="AL1503" s="7"/>
      <c r="AN1503" s="91">
        <v>50</v>
      </c>
      <c r="AO1503" s="93">
        <v>7</v>
      </c>
      <c r="AP1503" s="93">
        <v>60</v>
      </c>
      <c r="AQ1503" s="100">
        <v>62050</v>
      </c>
      <c r="AR1503" s="100">
        <f t="shared" si="557"/>
        <v>50007</v>
      </c>
      <c r="AS1503" s="9" t="s">
        <v>1753</v>
      </c>
      <c r="AT1503" s="103">
        <f t="shared" si="558"/>
        <v>5062050</v>
      </c>
      <c r="AW1503">
        <v>3.59</v>
      </c>
      <c r="AX1503">
        <v>0</v>
      </c>
      <c r="AY1503">
        <v>3.59</v>
      </c>
      <c r="BA1503" s="7">
        <f t="shared" si="560"/>
        <v>0</v>
      </c>
      <c r="BB1503" s="7">
        <f t="shared" si="561"/>
        <v>0</v>
      </c>
      <c r="BC1503" s="7">
        <f t="shared" si="562"/>
        <v>0</v>
      </c>
      <c r="BD1503" s="7">
        <f t="shared" si="563"/>
        <v>1</v>
      </c>
      <c r="BE1503" s="7">
        <f t="shared" si="564"/>
        <v>0</v>
      </c>
      <c r="BF1503" s="107">
        <f t="shared" si="565"/>
        <v>0</v>
      </c>
      <c r="BG1503" s="107">
        <f t="shared" si="566"/>
        <v>0</v>
      </c>
      <c r="BH1503" s="107">
        <f t="shared" si="567"/>
        <v>0</v>
      </c>
      <c r="BI1503" s="107">
        <f t="shared" si="568"/>
        <v>0.36299999999999999</v>
      </c>
      <c r="BJ1503" s="107">
        <f t="shared" si="569"/>
        <v>0</v>
      </c>
      <c r="BK1503" s="151">
        <f t="shared" si="570"/>
        <v>0</v>
      </c>
    </row>
    <row r="1504" spans="1:63" hidden="1" outlineLevel="1">
      <c r="A1504" t="s">
        <v>613</v>
      </c>
      <c r="B1504" s="9" t="s">
        <v>3039</v>
      </c>
      <c r="C1504" s="1">
        <f t="shared" si="546"/>
        <v>814</v>
      </c>
      <c r="D1504" s="7">
        <f t="shared" si="547"/>
        <v>5</v>
      </c>
      <c r="E1504" s="7">
        <f t="shared" si="548"/>
        <v>4</v>
      </c>
      <c r="F1504" s="7">
        <f t="shared" si="549"/>
        <v>1</v>
      </c>
      <c r="G1504" s="7">
        <f t="shared" si="559"/>
        <v>2</v>
      </c>
      <c r="H1504" s="48">
        <f t="shared" si="550"/>
        <v>108</v>
      </c>
      <c r="I1504" s="163">
        <f t="shared" si="551"/>
        <v>0.13267813267813267</v>
      </c>
      <c r="J1504" s="8"/>
      <c r="K1504" s="2">
        <f t="shared" si="552"/>
        <v>1.3513513513513514E-2</v>
      </c>
      <c r="L1504" s="2">
        <f t="shared" si="553"/>
        <v>7.3710073710073709E-2</v>
      </c>
      <c r="M1504" s="2">
        <f t="shared" si="554"/>
        <v>0.39557739557739557</v>
      </c>
      <c r="N1504" s="2">
        <f t="shared" si="555"/>
        <v>0.26289926289926291</v>
      </c>
      <c r="O1504" s="2">
        <f t="shared" si="556"/>
        <v>0.25429975429975438</v>
      </c>
      <c r="P1504" s="1">
        <v>11</v>
      </c>
      <c r="Q1504" s="1">
        <v>60</v>
      </c>
      <c r="R1504" s="1">
        <v>322</v>
      </c>
      <c r="S1504" s="1">
        <v>214</v>
      </c>
      <c r="T1504" s="1">
        <v>200</v>
      </c>
      <c r="U1504" s="1">
        <v>5</v>
      </c>
      <c r="V1504" s="1"/>
      <c r="W1504" s="1"/>
      <c r="X1504" s="1"/>
      <c r="Y1504" s="1"/>
      <c r="Z1504" s="1"/>
      <c r="AA1504" s="1">
        <v>2</v>
      </c>
      <c r="AB1504" s="1"/>
      <c r="AC1504" s="1"/>
      <c r="AD1504" s="1"/>
      <c r="AI1504" t="str">
        <f t="shared" si="545"/>
        <v>St. Johnsbury</v>
      </c>
      <c r="AJ1504" t="s">
        <v>1850</v>
      </c>
      <c r="AK1504" s="148">
        <v>1</v>
      </c>
      <c r="AL1504" s="7"/>
      <c r="AN1504" s="91">
        <v>50</v>
      </c>
      <c r="AO1504" s="93">
        <v>5</v>
      </c>
      <c r="AP1504" s="93">
        <v>55</v>
      </c>
      <c r="AQ1504" s="100">
        <v>62200</v>
      </c>
      <c r="AR1504" s="100">
        <f t="shared" si="557"/>
        <v>50005</v>
      </c>
      <c r="AS1504" s="9" t="s">
        <v>1753</v>
      </c>
      <c r="AT1504" s="103">
        <f t="shared" si="558"/>
        <v>5062200</v>
      </c>
      <c r="AW1504">
        <v>36.770000000000003</v>
      </c>
      <c r="AX1504">
        <v>0.1</v>
      </c>
      <c r="AY1504">
        <v>36.68</v>
      </c>
      <c r="BA1504" s="7">
        <f t="shared" si="560"/>
        <v>0</v>
      </c>
      <c r="BB1504" s="7">
        <f t="shared" si="561"/>
        <v>0</v>
      </c>
      <c r="BC1504" s="7">
        <f t="shared" si="562"/>
        <v>1</v>
      </c>
      <c r="BD1504" s="7">
        <f t="shared" si="563"/>
        <v>0</v>
      </c>
      <c r="BE1504" s="7">
        <f t="shared" si="564"/>
        <v>0</v>
      </c>
      <c r="BF1504" s="107">
        <f t="shared" si="565"/>
        <v>0</v>
      </c>
      <c r="BG1504" s="107">
        <f t="shared" si="566"/>
        <v>0</v>
      </c>
      <c r="BH1504" s="107">
        <f t="shared" si="567"/>
        <v>0.39500000000000002</v>
      </c>
      <c r="BI1504" s="107">
        <f t="shared" si="568"/>
        <v>0</v>
      </c>
      <c r="BJ1504" s="107">
        <f t="shared" si="569"/>
        <v>0</v>
      </c>
      <c r="BK1504" s="151">
        <f t="shared" si="570"/>
        <v>0</v>
      </c>
    </row>
    <row r="1505" spans="1:63" hidden="1" outlineLevel="1">
      <c r="A1505" t="s">
        <v>1595</v>
      </c>
      <c r="B1505" s="9" t="s">
        <v>3039</v>
      </c>
      <c r="C1505" s="1">
        <f t="shared" si="546"/>
        <v>118</v>
      </c>
      <c r="D1505" s="7">
        <f t="shared" si="547"/>
        <v>7</v>
      </c>
      <c r="E1505" s="7">
        <f t="shared" si="548"/>
        <v>4</v>
      </c>
      <c r="F1505" s="7">
        <f t="shared" si="549"/>
        <v>1</v>
      </c>
      <c r="G1505" s="7">
        <f t="shared" si="559"/>
        <v>3</v>
      </c>
      <c r="H1505" s="48">
        <f t="shared" si="550"/>
        <v>13</v>
      </c>
      <c r="I1505" s="163">
        <f t="shared" si="551"/>
        <v>0.11016949152542373</v>
      </c>
      <c r="J1505" s="8"/>
      <c r="K1505" s="2">
        <f t="shared" si="552"/>
        <v>0</v>
      </c>
      <c r="L1505" s="2">
        <f t="shared" si="553"/>
        <v>0.11016949152542373</v>
      </c>
      <c r="M1505" s="2">
        <f t="shared" si="554"/>
        <v>0.38135593220338981</v>
      </c>
      <c r="N1505" s="2">
        <f t="shared" si="555"/>
        <v>0.20338983050847459</v>
      </c>
      <c r="O1505" s="2">
        <f t="shared" si="556"/>
        <v>0.30508474576271183</v>
      </c>
      <c r="P1505" s="1">
        <v>0</v>
      </c>
      <c r="Q1505" s="1">
        <v>13</v>
      </c>
      <c r="R1505" s="1">
        <v>45</v>
      </c>
      <c r="S1505" s="1">
        <v>24</v>
      </c>
      <c r="T1505" s="1">
        <v>32</v>
      </c>
      <c r="U1505" s="1">
        <v>1</v>
      </c>
      <c r="V1505" s="1"/>
      <c r="W1505" s="1"/>
      <c r="X1505" s="1"/>
      <c r="Y1505" s="1"/>
      <c r="Z1505" s="1"/>
      <c r="AA1505" s="1">
        <v>3</v>
      </c>
      <c r="AB1505" s="1"/>
      <c r="AC1505" s="1"/>
      <c r="AD1505" s="1"/>
      <c r="AI1505" t="str">
        <f t="shared" si="545"/>
        <v>Salisbury</v>
      </c>
      <c r="AJ1505" t="s">
        <v>1874</v>
      </c>
      <c r="AK1505" s="148">
        <v>1</v>
      </c>
      <c r="AL1505" s="7"/>
      <c r="AN1505" s="91">
        <v>50</v>
      </c>
      <c r="AO1505" s="93">
        <v>1</v>
      </c>
      <c r="AP1505" s="93">
        <v>85</v>
      </c>
      <c r="AQ1505" s="100">
        <v>62575</v>
      </c>
      <c r="AR1505" s="100">
        <f t="shared" si="557"/>
        <v>50001</v>
      </c>
      <c r="AS1505" s="9" t="s">
        <v>1753</v>
      </c>
      <c r="AT1505" s="103">
        <f t="shared" si="558"/>
        <v>5062575</v>
      </c>
      <c r="AW1505">
        <v>30.14</v>
      </c>
      <c r="AX1505">
        <v>0.98</v>
      </c>
      <c r="AY1505">
        <v>29.15</v>
      </c>
      <c r="BA1505" s="7">
        <f t="shared" si="560"/>
        <v>0</v>
      </c>
      <c r="BB1505" s="7">
        <f t="shared" si="561"/>
        <v>0</v>
      </c>
      <c r="BC1505" s="7">
        <f t="shared" si="562"/>
        <v>1</v>
      </c>
      <c r="BD1505" s="7">
        <f t="shared" si="563"/>
        <v>0</v>
      </c>
      <c r="BE1505" s="7">
        <f t="shared" si="564"/>
        <v>0</v>
      </c>
      <c r="BF1505" s="107">
        <f t="shared" si="565"/>
        <v>0</v>
      </c>
      <c r="BG1505" s="107">
        <f t="shared" si="566"/>
        <v>0</v>
      </c>
      <c r="BH1505" s="107">
        <f t="shared" si="567"/>
        <v>0.38100000000000001</v>
      </c>
      <c r="BI1505" s="107">
        <f t="shared" si="568"/>
        <v>0</v>
      </c>
      <c r="BJ1505" s="107">
        <f t="shared" si="569"/>
        <v>0</v>
      </c>
      <c r="BK1505" s="151">
        <f t="shared" si="570"/>
        <v>0</v>
      </c>
    </row>
    <row r="1506" spans="1:63" hidden="1" outlineLevel="1">
      <c r="A1506" t="s">
        <v>1721</v>
      </c>
      <c r="B1506" s="9" t="s">
        <v>3039</v>
      </c>
      <c r="C1506" s="1">
        <f t="shared" si="546"/>
        <v>48</v>
      </c>
      <c r="D1506" s="7">
        <f t="shared" si="547"/>
        <v>5</v>
      </c>
      <c r="E1506" s="7">
        <f t="shared" si="548"/>
        <v>4</v>
      </c>
      <c r="F1506" s="7">
        <f t="shared" si="549"/>
        <v>2</v>
      </c>
      <c r="G1506" s="7">
        <f t="shared" si="559"/>
        <v>1</v>
      </c>
      <c r="H1506" s="48">
        <f t="shared" si="550"/>
        <v>3</v>
      </c>
      <c r="I1506" s="163">
        <f t="shared" si="551"/>
        <v>6.25E-2</v>
      </c>
      <c r="J1506" s="8"/>
      <c r="K1506" s="2">
        <f t="shared" si="552"/>
        <v>4.1666666666666664E-2</v>
      </c>
      <c r="L1506" s="2">
        <f t="shared" si="553"/>
        <v>0.16666666666666666</v>
      </c>
      <c r="M1506" s="2">
        <f t="shared" si="554"/>
        <v>0.22916666666666666</v>
      </c>
      <c r="N1506" s="2">
        <f t="shared" si="555"/>
        <v>0.29166666666666669</v>
      </c>
      <c r="O1506" s="2">
        <f t="shared" si="556"/>
        <v>0.27083333333333343</v>
      </c>
      <c r="P1506" s="1">
        <v>2</v>
      </c>
      <c r="Q1506" s="1">
        <v>8</v>
      </c>
      <c r="R1506" s="1">
        <v>11</v>
      </c>
      <c r="S1506" s="1">
        <v>14</v>
      </c>
      <c r="T1506" s="1">
        <v>11</v>
      </c>
      <c r="U1506" s="1">
        <v>1</v>
      </c>
      <c r="V1506" s="1"/>
      <c r="W1506" s="1"/>
      <c r="X1506" s="1"/>
      <c r="Y1506" s="1"/>
      <c r="Z1506" s="1"/>
      <c r="AA1506" s="1">
        <v>1</v>
      </c>
      <c r="AB1506" s="1"/>
      <c r="AC1506" s="1"/>
      <c r="AD1506" s="1"/>
      <c r="AI1506" t="str">
        <f t="shared" si="545"/>
        <v>Sandgate</v>
      </c>
      <c r="AJ1506" t="s">
        <v>2116</v>
      </c>
      <c r="AK1506" s="148">
        <v>1</v>
      </c>
      <c r="AL1506" s="7"/>
      <c r="AN1506" s="91">
        <v>50</v>
      </c>
      <c r="AO1506" s="93">
        <v>3</v>
      </c>
      <c r="AP1506" s="93">
        <v>50</v>
      </c>
      <c r="AQ1506" s="100">
        <v>62875</v>
      </c>
      <c r="AR1506" s="100">
        <f t="shared" si="557"/>
        <v>50003</v>
      </c>
      <c r="AS1506" s="9" t="s">
        <v>1753</v>
      </c>
      <c r="AT1506" s="103">
        <f t="shared" si="558"/>
        <v>5062875</v>
      </c>
      <c r="AW1506">
        <v>42.19</v>
      </c>
      <c r="AX1506">
        <v>0.04</v>
      </c>
      <c r="AY1506">
        <v>42.15</v>
      </c>
      <c r="BA1506" s="7">
        <f t="shared" si="560"/>
        <v>0</v>
      </c>
      <c r="BB1506" s="7">
        <f t="shared" si="561"/>
        <v>0</v>
      </c>
      <c r="BC1506" s="7">
        <f t="shared" si="562"/>
        <v>0</v>
      </c>
      <c r="BD1506" s="7">
        <f t="shared" si="563"/>
        <v>1</v>
      </c>
      <c r="BE1506" s="7">
        <f t="shared" si="564"/>
        <v>0</v>
      </c>
      <c r="BF1506" s="107">
        <f t="shared" si="565"/>
        <v>0</v>
      </c>
      <c r="BG1506" s="107">
        <f t="shared" si="566"/>
        <v>0</v>
      </c>
      <c r="BH1506" s="107">
        <f t="shared" si="567"/>
        <v>0</v>
      </c>
      <c r="BI1506" s="107">
        <f t="shared" si="568"/>
        <v>0.29099999999999998</v>
      </c>
      <c r="BJ1506" s="107">
        <f t="shared" si="569"/>
        <v>0</v>
      </c>
      <c r="BK1506" s="151">
        <f t="shared" si="570"/>
        <v>0</v>
      </c>
    </row>
    <row r="1507" spans="1:63" hidden="1" outlineLevel="1">
      <c r="A1507" t="s">
        <v>1851</v>
      </c>
      <c r="B1507" s="9" t="s">
        <v>3039</v>
      </c>
      <c r="C1507" s="1">
        <f t="shared" si="546"/>
        <v>34</v>
      </c>
      <c r="D1507" s="7">
        <f t="shared" si="547"/>
        <v>5</v>
      </c>
      <c r="E1507" s="7">
        <f t="shared" si="548"/>
        <v>4</v>
      </c>
      <c r="F1507" s="7">
        <f t="shared" si="549"/>
        <v>1</v>
      </c>
      <c r="G1507" s="7">
        <f t="shared" si="559"/>
        <v>2</v>
      </c>
      <c r="H1507" s="48">
        <f t="shared" si="550"/>
        <v>2</v>
      </c>
      <c r="I1507" s="163">
        <f t="shared" si="551"/>
        <v>5.8823529411764705E-2</v>
      </c>
      <c r="J1507" s="8"/>
      <c r="K1507" s="2">
        <f t="shared" si="552"/>
        <v>0</v>
      </c>
      <c r="L1507" s="2">
        <f t="shared" si="553"/>
        <v>0.11764705882352941</v>
      </c>
      <c r="M1507" s="2">
        <f t="shared" si="554"/>
        <v>0.35294117647058826</v>
      </c>
      <c r="N1507" s="2">
        <f t="shared" si="555"/>
        <v>0.29411764705882354</v>
      </c>
      <c r="O1507" s="2">
        <f t="shared" si="556"/>
        <v>0.23529411764705871</v>
      </c>
      <c r="P1507" s="1">
        <v>0</v>
      </c>
      <c r="Q1507" s="1">
        <v>4</v>
      </c>
      <c r="R1507" s="1">
        <v>12</v>
      </c>
      <c r="S1507" s="1">
        <v>10</v>
      </c>
      <c r="T1507" s="1">
        <v>8</v>
      </c>
      <c r="U1507" s="1">
        <v>0</v>
      </c>
      <c r="V1507" s="1"/>
      <c r="W1507" s="1"/>
      <c r="X1507" s="1"/>
      <c r="Y1507" s="1"/>
      <c r="Z1507" s="1"/>
      <c r="AA1507" s="1">
        <v>0</v>
      </c>
      <c r="AB1507" s="1"/>
      <c r="AC1507" s="1"/>
      <c r="AD1507" s="1"/>
      <c r="AI1507" t="str">
        <f t="shared" si="545"/>
        <v>Searsburg</v>
      </c>
      <c r="AJ1507" t="s">
        <v>2116</v>
      </c>
      <c r="AK1507" s="148">
        <v>1</v>
      </c>
      <c r="AL1507" s="7"/>
      <c r="AN1507" s="91">
        <v>50</v>
      </c>
      <c r="AO1507" s="93">
        <v>3</v>
      </c>
      <c r="AP1507" s="93">
        <v>55</v>
      </c>
      <c r="AQ1507" s="100">
        <v>63175</v>
      </c>
      <c r="AR1507" s="100">
        <f t="shared" si="557"/>
        <v>50003</v>
      </c>
      <c r="AS1507" s="9" t="s">
        <v>1753</v>
      </c>
      <c r="AT1507" s="103">
        <f t="shared" si="558"/>
        <v>5063175</v>
      </c>
      <c r="AW1507">
        <v>21.57</v>
      </c>
      <c r="AX1507">
        <v>0.04</v>
      </c>
      <c r="AY1507">
        <v>21.53</v>
      </c>
      <c r="BA1507" s="7">
        <f t="shared" si="560"/>
        <v>0</v>
      </c>
      <c r="BB1507" s="7">
        <f t="shared" si="561"/>
        <v>0</v>
      </c>
      <c r="BC1507" s="7">
        <f t="shared" si="562"/>
        <v>1</v>
      </c>
      <c r="BD1507" s="7">
        <f t="shared" si="563"/>
        <v>0</v>
      </c>
      <c r="BE1507" s="7">
        <f t="shared" si="564"/>
        <v>0</v>
      </c>
      <c r="BF1507" s="107">
        <f t="shared" si="565"/>
        <v>0</v>
      </c>
      <c r="BG1507" s="107">
        <f t="shared" si="566"/>
        <v>0</v>
      </c>
      <c r="BH1507" s="107">
        <f t="shared" si="567"/>
        <v>0.35199999999999998</v>
      </c>
      <c r="BI1507" s="107">
        <f t="shared" si="568"/>
        <v>0</v>
      </c>
      <c r="BJ1507" s="107">
        <f t="shared" si="569"/>
        <v>0</v>
      </c>
      <c r="BK1507" s="151">
        <f t="shared" si="570"/>
        <v>0</v>
      </c>
    </row>
    <row r="1508" spans="1:63" hidden="1" outlineLevel="1">
      <c r="A1508" t="s">
        <v>406</v>
      </c>
      <c r="B1508" s="9" t="s">
        <v>3039</v>
      </c>
      <c r="C1508" s="1">
        <f t="shared" si="546"/>
        <v>449</v>
      </c>
      <c r="D1508" s="7">
        <f t="shared" si="547"/>
        <v>5</v>
      </c>
      <c r="E1508" s="7">
        <f t="shared" si="548"/>
        <v>4</v>
      </c>
      <c r="F1508" s="7">
        <f t="shared" si="549"/>
        <v>1</v>
      </c>
      <c r="G1508" s="7">
        <f t="shared" si="559"/>
        <v>3</v>
      </c>
      <c r="H1508" s="48">
        <f t="shared" si="550"/>
        <v>57</v>
      </c>
      <c r="I1508" s="163">
        <f t="shared" si="551"/>
        <v>0.12694877505567928</v>
      </c>
      <c r="J1508" s="8"/>
      <c r="K1508" s="2">
        <f t="shared" si="552"/>
        <v>1.5590200445434299E-2</v>
      </c>
      <c r="L1508" s="2">
        <f t="shared" si="553"/>
        <v>0.12026726057906459</v>
      </c>
      <c r="M1508" s="2">
        <f t="shared" si="554"/>
        <v>0.39198218262806234</v>
      </c>
      <c r="N1508" s="2">
        <f t="shared" si="555"/>
        <v>0.20267260579064589</v>
      </c>
      <c r="O1508" s="2">
        <f t="shared" si="556"/>
        <v>0.26948775055679297</v>
      </c>
      <c r="P1508" s="1">
        <v>7</v>
      </c>
      <c r="Q1508" s="1">
        <v>54</v>
      </c>
      <c r="R1508" s="1">
        <v>176</v>
      </c>
      <c r="S1508" s="1">
        <v>91</v>
      </c>
      <c r="T1508" s="1">
        <v>119</v>
      </c>
      <c r="U1508" s="1">
        <v>0</v>
      </c>
      <c r="V1508" s="1"/>
      <c r="W1508" s="1"/>
      <c r="X1508" s="1"/>
      <c r="Y1508" s="1"/>
      <c r="Z1508" s="1"/>
      <c r="AA1508" s="1">
        <v>2</v>
      </c>
      <c r="AB1508" s="1"/>
      <c r="AC1508" s="1"/>
      <c r="AD1508" s="1"/>
      <c r="AI1508" t="str">
        <f t="shared" si="545"/>
        <v>Shaftsbury</v>
      </c>
      <c r="AJ1508" t="s">
        <v>2116</v>
      </c>
      <c r="AK1508" s="148">
        <v>1</v>
      </c>
      <c r="AL1508" s="7"/>
      <c r="AN1508" s="91">
        <v>50</v>
      </c>
      <c r="AO1508" s="93">
        <v>3</v>
      </c>
      <c r="AP1508" s="93">
        <v>60</v>
      </c>
      <c r="AQ1508" s="100">
        <v>63550</v>
      </c>
      <c r="AR1508" s="100">
        <f t="shared" si="557"/>
        <v>50003</v>
      </c>
      <c r="AS1508" s="9" t="s">
        <v>1753</v>
      </c>
      <c r="AT1508" s="103">
        <f t="shared" si="558"/>
        <v>5063550</v>
      </c>
      <c r="AW1508">
        <v>43.15</v>
      </c>
      <c r="AX1508">
        <v>0.06</v>
      </c>
      <c r="AY1508">
        <v>43.1</v>
      </c>
      <c r="BA1508" s="7">
        <f t="shared" si="560"/>
        <v>0</v>
      </c>
      <c r="BB1508" s="7">
        <f t="shared" si="561"/>
        <v>0</v>
      </c>
      <c r="BC1508" s="7">
        <f t="shared" si="562"/>
        <v>1</v>
      </c>
      <c r="BD1508" s="7">
        <f t="shared" si="563"/>
        <v>0</v>
      </c>
      <c r="BE1508" s="7">
        <f t="shared" si="564"/>
        <v>0</v>
      </c>
      <c r="BF1508" s="107">
        <f t="shared" si="565"/>
        <v>0</v>
      </c>
      <c r="BG1508" s="107">
        <f t="shared" si="566"/>
        <v>0</v>
      </c>
      <c r="BH1508" s="107">
        <f t="shared" si="567"/>
        <v>0.39100000000000001</v>
      </c>
      <c r="BI1508" s="107">
        <f t="shared" si="568"/>
        <v>0</v>
      </c>
      <c r="BJ1508" s="107">
        <f t="shared" si="569"/>
        <v>0</v>
      </c>
      <c r="BK1508" s="151">
        <f t="shared" si="570"/>
        <v>0</v>
      </c>
    </row>
    <row r="1509" spans="1:63" hidden="1" outlineLevel="1">
      <c r="A1509" t="s">
        <v>3371</v>
      </c>
      <c r="B1509" s="9" t="s">
        <v>3039</v>
      </c>
      <c r="C1509" s="1">
        <f t="shared" si="546"/>
        <v>143</v>
      </c>
      <c r="D1509" s="7">
        <f t="shared" si="547"/>
        <v>5</v>
      </c>
      <c r="E1509" s="7">
        <f t="shared" si="548"/>
        <v>4</v>
      </c>
      <c r="F1509" s="7">
        <f t="shared" si="549"/>
        <v>2</v>
      </c>
      <c r="G1509" s="7">
        <f t="shared" si="559"/>
        <v>1</v>
      </c>
      <c r="H1509" s="48">
        <f t="shared" si="550"/>
        <v>2</v>
      </c>
      <c r="I1509" s="163">
        <f t="shared" si="551"/>
        <v>1.3986013986013986E-2</v>
      </c>
      <c r="J1509" s="8"/>
      <c r="K1509" s="2">
        <f t="shared" si="552"/>
        <v>1.3986013986013986E-2</v>
      </c>
      <c r="L1509" s="2">
        <f t="shared" si="553"/>
        <v>7.6923076923076927E-2</v>
      </c>
      <c r="M1509" s="2">
        <f t="shared" si="554"/>
        <v>0.36363636363636365</v>
      </c>
      <c r="N1509" s="2">
        <f t="shared" si="555"/>
        <v>0.3776223776223776</v>
      </c>
      <c r="O1509" s="2">
        <f t="shared" si="556"/>
        <v>0.16783216783216792</v>
      </c>
      <c r="P1509" s="1">
        <v>2</v>
      </c>
      <c r="Q1509" s="1">
        <v>11</v>
      </c>
      <c r="R1509" s="1">
        <v>52</v>
      </c>
      <c r="S1509" s="1">
        <v>54</v>
      </c>
      <c r="T1509" s="1">
        <v>21</v>
      </c>
      <c r="U1509" s="1">
        <v>2</v>
      </c>
      <c r="V1509" s="1"/>
      <c r="W1509" s="1"/>
      <c r="X1509" s="1"/>
      <c r="Y1509" s="1"/>
      <c r="Z1509" s="1"/>
      <c r="AA1509" s="1">
        <v>1</v>
      </c>
      <c r="AB1509" s="1"/>
      <c r="AC1509" s="1"/>
      <c r="AD1509" s="1"/>
      <c r="AI1509" t="str">
        <f t="shared" si="545"/>
        <v>Sharon</v>
      </c>
      <c r="AJ1509" t="s">
        <v>1890</v>
      </c>
      <c r="AK1509" s="148">
        <v>1</v>
      </c>
      <c r="AL1509" s="7"/>
      <c r="AN1509" s="91">
        <v>50</v>
      </c>
      <c r="AO1509" s="93">
        <v>27</v>
      </c>
      <c r="AP1509" s="93">
        <v>85</v>
      </c>
      <c r="AQ1509" s="100">
        <v>63775</v>
      </c>
      <c r="AR1509" s="100">
        <f t="shared" si="557"/>
        <v>50027</v>
      </c>
      <c r="AS1509" s="9" t="s">
        <v>1753</v>
      </c>
      <c r="AT1509" s="103">
        <f t="shared" si="558"/>
        <v>5063775</v>
      </c>
      <c r="AW1509">
        <v>40.1</v>
      </c>
      <c r="AX1509">
        <v>0.48</v>
      </c>
      <c r="AY1509">
        <v>39.619999999999997</v>
      </c>
      <c r="BA1509" s="7">
        <f t="shared" si="560"/>
        <v>0</v>
      </c>
      <c r="BB1509" s="7">
        <f t="shared" si="561"/>
        <v>0</v>
      </c>
      <c r="BC1509" s="7">
        <f t="shared" si="562"/>
        <v>0</v>
      </c>
      <c r="BD1509" s="7">
        <f t="shared" si="563"/>
        <v>1</v>
      </c>
      <c r="BE1509" s="7">
        <f t="shared" si="564"/>
        <v>0</v>
      </c>
      <c r="BF1509" s="107">
        <f t="shared" si="565"/>
        <v>0</v>
      </c>
      <c r="BG1509" s="107">
        <f t="shared" si="566"/>
        <v>0</v>
      </c>
      <c r="BH1509" s="107">
        <f t="shared" si="567"/>
        <v>0</v>
      </c>
      <c r="BI1509" s="107">
        <f t="shared" si="568"/>
        <v>0.377</v>
      </c>
      <c r="BJ1509" s="107">
        <f t="shared" si="569"/>
        <v>0</v>
      </c>
      <c r="BK1509" s="151">
        <f t="shared" si="570"/>
        <v>0</v>
      </c>
    </row>
    <row r="1510" spans="1:63" hidden="1" outlineLevel="1">
      <c r="A1510" t="s">
        <v>1715</v>
      </c>
      <c r="B1510" s="9" t="s">
        <v>3039</v>
      </c>
      <c r="C1510" s="1">
        <f t="shared" si="546"/>
        <v>68</v>
      </c>
      <c r="D1510" s="7">
        <f t="shared" si="547"/>
        <v>6</v>
      </c>
      <c r="E1510" s="7">
        <f t="shared" si="548"/>
        <v>4</v>
      </c>
      <c r="F1510" s="7">
        <f t="shared" si="549"/>
        <v>2</v>
      </c>
      <c r="G1510" s="7">
        <f t="shared" si="559"/>
        <v>1</v>
      </c>
      <c r="H1510" s="48">
        <f t="shared" si="550"/>
        <v>5</v>
      </c>
      <c r="I1510" s="163">
        <f t="shared" si="551"/>
        <v>7.3529411764705885E-2</v>
      </c>
      <c r="J1510" s="8"/>
      <c r="K1510" s="2">
        <f t="shared" si="552"/>
        <v>0</v>
      </c>
      <c r="L1510" s="2">
        <f t="shared" si="553"/>
        <v>8.8235294117647065E-2</v>
      </c>
      <c r="M1510" s="2">
        <f t="shared" si="554"/>
        <v>0.30882352941176472</v>
      </c>
      <c r="N1510" s="2">
        <f t="shared" si="555"/>
        <v>0.38235294117647056</v>
      </c>
      <c r="O1510" s="2">
        <f t="shared" si="556"/>
        <v>0.22058823529411764</v>
      </c>
      <c r="P1510" s="1">
        <v>0</v>
      </c>
      <c r="Q1510" s="1">
        <v>6</v>
      </c>
      <c r="R1510" s="1">
        <v>21</v>
      </c>
      <c r="S1510" s="1">
        <v>26</v>
      </c>
      <c r="T1510" s="1">
        <v>14</v>
      </c>
      <c r="U1510" s="1">
        <v>1</v>
      </c>
      <c r="V1510" s="1"/>
      <c r="W1510" s="1"/>
      <c r="X1510" s="1"/>
      <c r="Y1510" s="1"/>
      <c r="Z1510" s="1"/>
      <c r="AA1510" s="1">
        <v>0</v>
      </c>
      <c r="AB1510" s="1"/>
      <c r="AC1510" s="1"/>
      <c r="AD1510" s="1"/>
      <c r="AI1510" t="str">
        <f t="shared" si="545"/>
        <v>Sheffield</v>
      </c>
      <c r="AJ1510" t="s">
        <v>1850</v>
      </c>
      <c r="AK1510" s="148">
        <v>1</v>
      </c>
      <c r="AL1510" s="7"/>
      <c r="AN1510" s="91">
        <v>50</v>
      </c>
      <c r="AO1510" s="93">
        <v>5</v>
      </c>
      <c r="AP1510" s="93">
        <v>60</v>
      </c>
      <c r="AQ1510" s="100">
        <v>64075</v>
      </c>
      <c r="AR1510" s="100">
        <f t="shared" si="557"/>
        <v>50005</v>
      </c>
      <c r="AS1510" s="9" t="s">
        <v>1753</v>
      </c>
      <c r="AT1510" s="103">
        <f t="shared" si="558"/>
        <v>5064075</v>
      </c>
      <c r="AW1510">
        <v>32.78</v>
      </c>
      <c r="AX1510">
        <v>0.15</v>
      </c>
      <c r="AY1510">
        <v>32.619999999999997</v>
      </c>
      <c r="BA1510" s="7">
        <f t="shared" si="560"/>
        <v>0</v>
      </c>
      <c r="BB1510" s="7">
        <f t="shared" si="561"/>
        <v>0</v>
      </c>
      <c r="BC1510" s="7">
        <f t="shared" si="562"/>
        <v>0</v>
      </c>
      <c r="BD1510" s="7">
        <f t="shared" si="563"/>
        <v>1</v>
      </c>
      <c r="BE1510" s="7">
        <f t="shared" si="564"/>
        <v>0</v>
      </c>
      <c r="BF1510" s="107">
        <f t="shared" si="565"/>
        <v>0</v>
      </c>
      <c r="BG1510" s="107">
        <f t="shared" si="566"/>
        <v>0</v>
      </c>
      <c r="BH1510" s="107">
        <f t="shared" si="567"/>
        <v>0</v>
      </c>
      <c r="BI1510" s="107">
        <f t="shared" si="568"/>
        <v>0.38200000000000001</v>
      </c>
      <c r="BJ1510" s="107">
        <f t="shared" si="569"/>
        <v>0</v>
      </c>
      <c r="BK1510" s="151">
        <f t="shared" si="570"/>
        <v>0</v>
      </c>
    </row>
    <row r="1511" spans="1:63" hidden="1" outlineLevel="1">
      <c r="A1511" t="s">
        <v>1716</v>
      </c>
      <c r="B1511" s="9" t="s">
        <v>3039</v>
      </c>
      <c r="C1511" s="1">
        <f t="shared" si="546"/>
        <v>804</v>
      </c>
      <c r="D1511" s="7">
        <f t="shared" si="547"/>
        <v>5</v>
      </c>
      <c r="E1511" s="7">
        <f t="shared" si="548"/>
        <v>4</v>
      </c>
      <c r="F1511" s="7">
        <f t="shared" si="549"/>
        <v>1</v>
      </c>
      <c r="G1511" s="7">
        <f t="shared" si="559"/>
        <v>2</v>
      </c>
      <c r="H1511" s="48">
        <f t="shared" si="550"/>
        <v>243</v>
      </c>
      <c r="I1511" s="163">
        <f t="shared" si="551"/>
        <v>0.30223880597014924</v>
      </c>
      <c r="J1511" s="8"/>
      <c r="K1511" s="2">
        <f t="shared" si="552"/>
        <v>2.2388059701492536E-2</v>
      </c>
      <c r="L1511" s="2">
        <f t="shared" si="553"/>
        <v>7.0895522388059698E-2</v>
      </c>
      <c r="M1511" s="2">
        <f t="shared" si="554"/>
        <v>0.50373134328358204</v>
      </c>
      <c r="N1511" s="2">
        <f t="shared" si="555"/>
        <v>0.20149253731343283</v>
      </c>
      <c r="O1511" s="2">
        <f t="shared" si="556"/>
        <v>0.20149253731343289</v>
      </c>
      <c r="P1511" s="1">
        <v>18</v>
      </c>
      <c r="Q1511" s="1">
        <v>57</v>
      </c>
      <c r="R1511" s="1">
        <v>405</v>
      </c>
      <c r="S1511" s="1">
        <v>162</v>
      </c>
      <c r="T1511" s="1">
        <v>148</v>
      </c>
      <c r="U1511" s="1">
        <v>7</v>
      </c>
      <c r="V1511" s="1"/>
      <c r="W1511" s="1"/>
      <c r="X1511" s="1"/>
      <c r="Y1511" s="1"/>
      <c r="Z1511" s="1"/>
      <c r="AA1511" s="1">
        <v>7</v>
      </c>
      <c r="AB1511" s="1"/>
      <c r="AC1511" s="1"/>
      <c r="AD1511" s="1"/>
      <c r="AI1511" t="str">
        <f t="shared" si="545"/>
        <v>Shelburne</v>
      </c>
      <c r="AJ1511" t="s">
        <v>1896</v>
      </c>
      <c r="AK1511" s="148">
        <v>1</v>
      </c>
      <c r="AL1511" s="7"/>
      <c r="AN1511" s="91">
        <v>50</v>
      </c>
      <c r="AO1511" s="93">
        <v>7</v>
      </c>
      <c r="AP1511" s="93">
        <v>65</v>
      </c>
      <c r="AQ1511" s="100">
        <v>64300</v>
      </c>
      <c r="AR1511" s="100">
        <f t="shared" si="557"/>
        <v>50007</v>
      </c>
      <c r="AS1511" s="9" t="s">
        <v>1753</v>
      </c>
      <c r="AT1511" s="103">
        <f t="shared" si="558"/>
        <v>5064300</v>
      </c>
      <c r="AW1511">
        <v>44.89</v>
      </c>
      <c r="AX1511">
        <v>20.58</v>
      </c>
      <c r="AY1511">
        <v>24.31</v>
      </c>
      <c r="BA1511" s="7">
        <f t="shared" si="560"/>
        <v>0</v>
      </c>
      <c r="BB1511" s="7">
        <f t="shared" si="561"/>
        <v>0</v>
      </c>
      <c r="BC1511" s="7">
        <f t="shared" si="562"/>
        <v>1</v>
      </c>
      <c r="BD1511" s="7">
        <f t="shared" si="563"/>
        <v>0</v>
      </c>
      <c r="BE1511" s="7">
        <f t="shared" si="564"/>
        <v>0</v>
      </c>
      <c r="BF1511" s="107">
        <f t="shared" si="565"/>
        <v>0</v>
      </c>
      <c r="BG1511" s="107">
        <f t="shared" si="566"/>
        <v>0</v>
      </c>
      <c r="BH1511" s="107">
        <f t="shared" si="567"/>
        <v>0.503</v>
      </c>
      <c r="BI1511" s="107">
        <f t="shared" si="568"/>
        <v>0</v>
      </c>
      <c r="BJ1511" s="107">
        <f t="shared" si="569"/>
        <v>0</v>
      </c>
      <c r="BK1511" s="151">
        <f t="shared" si="570"/>
        <v>0</v>
      </c>
    </row>
    <row r="1512" spans="1:63" hidden="1" outlineLevel="1">
      <c r="A1512" t="s">
        <v>250</v>
      </c>
      <c r="B1512" s="9" t="s">
        <v>3039</v>
      </c>
      <c r="C1512" s="1">
        <f t="shared" si="546"/>
        <v>142</v>
      </c>
      <c r="D1512" s="7">
        <f t="shared" si="547"/>
        <v>6</v>
      </c>
      <c r="E1512" s="7">
        <f t="shared" si="548"/>
        <v>4</v>
      </c>
      <c r="F1512" s="7">
        <f t="shared" si="549"/>
        <v>1</v>
      </c>
      <c r="G1512" s="7">
        <f t="shared" si="559"/>
        <v>2</v>
      </c>
      <c r="H1512" s="48">
        <f t="shared" si="550"/>
        <v>15</v>
      </c>
      <c r="I1512" s="163">
        <f t="shared" si="551"/>
        <v>0.10563380281690141</v>
      </c>
      <c r="J1512" s="8"/>
      <c r="K1512" s="2">
        <f t="shared" si="552"/>
        <v>7.0422535211267607E-3</v>
      </c>
      <c r="L1512" s="2">
        <f t="shared" si="553"/>
        <v>6.3380281690140844E-2</v>
      </c>
      <c r="M1512" s="2">
        <f t="shared" si="554"/>
        <v>0.38732394366197181</v>
      </c>
      <c r="N1512" s="2">
        <f t="shared" si="555"/>
        <v>0.28169014084507044</v>
      </c>
      <c r="O1512" s="2">
        <f t="shared" si="556"/>
        <v>0.26056338028169007</v>
      </c>
      <c r="P1512" s="1">
        <v>1</v>
      </c>
      <c r="Q1512" s="1">
        <v>9</v>
      </c>
      <c r="R1512" s="1">
        <v>55</v>
      </c>
      <c r="S1512" s="1">
        <v>40</v>
      </c>
      <c r="T1512" s="1">
        <v>35</v>
      </c>
      <c r="U1512" s="1">
        <v>0</v>
      </c>
      <c r="V1512" s="1"/>
      <c r="W1512" s="1"/>
      <c r="X1512" s="1"/>
      <c r="Y1512" s="1"/>
      <c r="Z1512" s="1"/>
      <c r="AA1512" s="1">
        <v>2</v>
      </c>
      <c r="AB1512" s="1"/>
      <c r="AC1512" s="1"/>
      <c r="AD1512" s="1"/>
      <c r="AI1512" t="str">
        <f t="shared" si="545"/>
        <v>Sheldon</v>
      </c>
      <c r="AJ1512" t="s">
        <v>2477</v>
      </c>
      <c r="AK1512" s="148">
        <v>1</v>
      </c>
      <c r="AL1512" s="7"/>
      <c r="AN1512" s="91">
        <v>50</v>
      </c>
      <c r="AO1512" s="93">
        <v>11</v>
      </c>
      <c r="AP1512" s="93">
        <v>75</v>
      </c>
      <c r="AQ1512" s="100">
        <v>64600</v>
      </c>
      <c r="AR1512" s="100">
        <f t="shared" si="557"/>
        <v>50011</v>
      </c>
      <c r="AS1512" s="9" t="s">
        <v>1753</v>
      </c>
      <c r="AT1512" s="103">
        <f t="shared" si="558"/>
        <v>5064600</v>
      </c>
      <c r="AW1512">
        <v>39.32</v>
      </c>
      <c r="AX1512">
        <v>0.67</v>
      </c>
      <c r="AY1512">
        <v>38.659999999999997</v>
      </c>
      <c r="BA1512" s="7">
        <f t="shared" si="560"/>
        <v>0</v>
      </c>
      <c r="BB1512" s="7">
        <f t="shared" si="561"/>
        <v>0</v>
      </c>
      <c r="BC1512" s="7">
        <f t="shared" si="562"/>
        <v>1</v>
      </c>
      <c r="BD1512" s="7">
        <f t="shared" si="563"/>
        <v>0</v>
      </c>
      <c r="BE1512" s="7">
        <f t="shared" si="564"/>
        <v>0</v>
      </c>
      <c r="BF1512" s="107">
        <f t="shared" si="565"/>
        <v>0</v>
      </c>
      <c r="BG1512" s="107">
        <f t="shared" si="566"/>
        <v>0</v>
      </c>
      <c r="BH1512" s="107">
        <f t="shared" si="567"/>
        <v>0.38700000000000001</v>
      </c>
      <c r="BI1512" s="107">
        <f t="shared" si="568"/>
        <v>0</v>
      </c>
      <c r="BJ1512" s="107">
        <f t="shared" si="569"/>
        <v>0</v>
      </c>
      <c r="BK1512" s="151">
        <f t="shared" si="570"/>
        <v>0</v>
      </c>
    </row>
    <row r="1513" spans="1:63" hidden="1" outlineLevel="1">
      <c r="A1513" t="s">
        <v>92</v>
      </c>
      <c r="B1513" s="9" t="s">
        <v>3039</v>
      </c>
      <c r="C1513" s="1">
        <f t="shared" si="546"/>
        <v>143</v>
      </c>
      <c r="D1513" s="7">
        <f t="shared" si="547"/>
        <v>5</v>
      </c>
      <c r="E1513" s="7">
        <f t="shared" si="548"/>
        <v>4</v>
      </c>
      <c r="F1513" s="7">
        <f t="shared" si="549"/>
        <v>3</v>
      </c>
      <c r="G1513" s="7">
        <f t="shared" si="559"/>
        <v>1</v>
      </c>
      <c r="H1513" s="48">
        <f t="shared" si="550"/>
        <v>2</v>
      </c>
      <c r="I1513" s="163">
        <f t="shared" si="551"/>
        <v>1.3986013986013986E-2</v>
      </c>
      <c r="J1513" s="8"/>
      <c r="K1513" s="2">
        <f t="shared" si="552"/>
        <v>2.097902097902098E-2</v>
      </c>
      <c r="L1513" s="2">
        <f t="shared" si="553"/>
        <v>0.13286713286713286</v>
      </c>
      <c r="M1513" s="2">
        <f t="shared" si="554"/>
        <v>0.26573426573426573</v>
      </c>
      <c r="N1513" s="2">
        <f t="shared" si="555"/>
        <v>0.2937062937062937</v>
      </c>
      <c r="O1513" s="2">
        <f t="shared" si="556"/>
        <v>0.28671328671328683</v>
      </c>
      <c r="P1513" s="1">
        <v>3</v>
      </c>
      <c r="Q1513" s="1">
        <v>19</v>
      </c>
      <c r="R1513" s="1">
        <v>38</v>
      </c>
      <c r="S1513" s="1">
        <v>42</v>
      </c>
      <c r="T1513" s="1">
        <v>40</v>
      </c>
      <c r="U1513" s="1">
        <v>1</v>
      </c>
      <c r="V1513" s="1"/>
      <c r="W1513" s="1"/>
      <c r="X1513" s="1"/>
      <c r="Y1513" s="1"/>
      <c r="Z1513" s="1"/>
      <c r="AA1513" s="1">
        <v>0</v>
      </c>
      <c r="AB1513" s="1"/>
      <c r="AC1513" s="1"/>
      <c r="AD1513" s="1"/>
      <c r="AI1513" t="str">
        <f t="shared" si="545"/>
        <v>Shoreham</v>
      </c>
      <c r="AJ1513" t="s">
        <v>1874</v>
      </c>
      <c r="AK1513" s="148">
        <v>1</v>
      </c>
      <c r="AL1513" s="7"/>
      <c r="AN1513" s="91">
        <v>50</v>
      </c>
      <c r="AO1513" s="93">
        <v>1</v>
      </c>
      <c r="AP1513" s="93">
        <v>90</v>
      </c>
      <c r="AQ1513" s="100">
        <v>65050</v>
      </c>
      <c r="AR1513" s="100">
        <f t="shared" si="557"/>
        <v>50001</v>
      </c>
      <c r="AS1513" s="9" t="s">
        <v>1753</v>
      </c>
      <c r="AT1513" s="103">
        <f t="shared" si="558"/>
        <v>5065050</v>
      </c>
      <c r="AW1513">
        <v>46.32</v>
      </c>
      <c r="AX1513">
        <v>2.82</v>
      </c>
      <c r="AY1513">
        <v>43.5</v>
      </c>
      <c r="BA1513" s="7">
        <f t="shared" si="560"/>
        <v>0</v>
      </c>
      <c r="BB1513" s="7">
        <f t="shared" si="561"/>
        <v>0</v>
      </c>
      <c r="BC1513" s="7">
        <f t="shared" si="562"/>
        <v>0</v>
      </c>
      <c r="BD1513" s="7">
        <f t="shared" si="563"/>
        <v>1</v>
      </c>
      <c r="BE1513" s="7">
        <f t="shared" si="564"/>
        <v>0</v>
      </c>
      <c r="BF1513" s="107">
        <f t="shared" si="565"/>
        <v>0</v>
      </c>
      <c r="BG1513" s="107">
        <f t="shared" si="566"/>
        <v>0</v>
      </c>
      <c r="BH1513" s="107">
        <f t="shared" si="567"/>
        <v>0</v>
      </c>
      <c r="BI1513" s="107">
        <f t="shared" si="568"/>
        <v>0.29299999999999998</v>
      </c>
      <c r="BJ1513" s="107">
        <f t="shared" si="569"/>
        <v>0</v>
      </c>
      <c r="BK1513" s="151">
        <f t="shared" si="570"/>
        <v>0</v>
      </c>
    </row>
    <row r="1514" spans="1:63" hidden="1" outlineLevel="1">
      <c r="A1514" t="s">
        <v>8</v>
      </c>
      <c r="B1514" s="9" t="s">
        <v>3039</v>
      </c>
      <c r="C1514" s="1">
        <f t="shared" si="546"/>
        <v>178</v>
      </c>
      <c r="D1514" s="7">
        <f t="shared" si="547"/>
        <v>5</v>
      </c>
      <c r="E1514" s="7">
        <f t="shared" si="548"/>
        <v>4</v>
      </c>
      <c r="F1514" s="7">
        <f t="shared" si="549"/>
        <v>1</v>
      </c>
      <c r="G1514" s="7">
        <f t="shared" si="559"/>
        <v>2</v>
      </c>
      <c r="H1514" s="48">
        <f t="shared" si="550"/>
        <v>25</v>
      </c>
      <c r="I1514" s="163">
        <f t="shared" si="551"/>
        <v>0.1404494382022472</v>
      </c>
      <c r="J1514" s="8"/>
      <c r="K1514" s="2">
        <f t="shared" si="552"/>
        <v>5.6179775280898875E-3</v>
      </c>
      <c r="L1514" s="2">
        <f t="shared" si="553"/>
        <v>7.8651685393258425E-2</v>
      </c>
      <c r="M1514" s="2">
        <f t="shared" si="554"/>
        <v>0.398876404494382</v>
      </c>
      <c r="N1514" s="2">
        <f t="shared" si="555"/>
        <v>0.25842696629213485</v>
      </c>
      <c r="O1514" s="2">
        <f t="shared" si="556"/>
        <v>0.25842696629213485</v>
      </c>
      <c r="P1514" s="1">
        <v>1</v>
      </c>
      <c r="Q1514" s="1">
        <v>14</v>
      </c>
      <c r="R1514" s="1">
        <v>71</v>
      </c>
      <c r="S1514" s="1">
        <v>46</v>
      </c>
      <c r="T1514" s="1">
        <v>46</v>
      </c>
      <c r="U1514" s="1">
        <v>0</v>
      </c>
      <c r="V1514" s="1"/>
      <c r="W1514" s="1"/>
      <c r="X1514" s="1"/>
      <c r="Y1514" s="1"/>
      <c r="Z1514" s="1"/>
      <c r="AA1514" s="1">
        <v>0</v>
      </c>
      <c r="AB1514" s="1"/>
      <c r="AC1514" s="1"/>
      <c r="AD1514" s="1"/>
      <c r="AI1514" t="str">
        <f t="shared" si="545"/>
        <v>Shrewsbury</v>
      </c>
      <c r="AJ1514" t="s">
        <v>848</v>
      </c>
      <c r="AK1514" s="148">
        <v>1</v>
      </c>
      <c r="AL1514" s="7"/>
      <c r="AN1514" s="91">
        <v>50</v>
      </c>
      <c r="AO1514" s="93">
        <v>21</v>
      </c>
      <c r="AP1514" s="93">
        <v>110</v>
      </c>
      <c r="AQ1514" s="100">
        <v>65275</v>
      </c>
      <c r="AR1514" s="100">
        <f t="shared" si="557"/>
        <v>50021</v>
      </c>
      <c r="AS1514" s="9" t="s">
        <v>1753</v>
      </c>
      <c r="AT1514" s="103">
        <f t="shared" si="558"/>
        <v>5065275</v>
      </c>
      <c r="AW1514">
        <v>50.19</v>
      </c>
      <c r="AX1514">
        <v>0.14000000000000001</v>
      </c>
      <c r="AY1514">
        <v>50.05</v>
      </c>
      <c r="BA1514" s="7">
        <f t="shared" si="560"/>
        <v>0</v>
      </c>
      <c r="BB1514" s="7">
        <f t="shared" si="561"/>
        <v>0</v>
      </c>
      <c r="BC1514" s="7">
        <f t="shared" si="562"/>
        <v>1</v>
      </c>
      <c r="BD1514" s="7">
        <f t="shared" si="563"/>
        <v>0</v>
      </c>
      <c r="BE1514" s="7">
        <f t="shared" si="564"/>
        <v>0</v>
      </c>
      <c r="BF1514" s="107">
        <f t="shared" si="565"/>
        <v>0</v>
      </c>
      <c r="BG1514" s="107">
        <f t="shared" si="566"/>
        <v>0</v>
      </c>
      <c r="BH1514" s="107">
        <f t="shared" si="567"/>
        <v>0.39800000000000002</v>
      </c>
      <c r="BI1514" s="107">
        <f t="shared" si="568"/>
        <v>0</v>
      </c>
      <c r="BJ1514" s="107">
        <f t="shared" si="569"/>
        <v>0</v>
      </c>
      <c r="BK1514" s="151">
        <f t="shared" si="570"/>
        <v>0</v>
      </c>
    </row>
    <row r="1515" spans="1:63" hidden="1" outlineLevel="1">
      <c r="A1515" t="s">
        <v>561</v>
      </c>
      <c r="B1515" s="9" t="s">
        <v>3039</v>
      </c>
      <c r="C1515" s="1">
        <f t="shared" si="546"/>
        <v>1626</v>
      </c>
      <c r="D1515" s="7">
        <f t="shared" si="547"/>
        <v>5</v>
      </c>
      <c r="E1515" s="7">
        <f t="shared" si="548"/>
        <v>4</v>
      </c>
      <c r="F1515" s="7">
        <f t="shared" si="549"/>
        <v>1</v>
      </c>
      <c r="G1515" s="7">
        <f t="shared" si="559"/>
        <v>2</v>
      </c>
      <c r="H1515" s="48">
        <f t="shared" si="550"/>
        <v>409</v>
      </c>
      <c r="I1515" s="163">
        <f t="shared" si="551"/>
        <v>0.25153751537515373</v>
      </c>
      <c r="J1515" s="8"/>
      <c r="K1515" s="2">
        <f t="shared" si="552"/>
        <v>1.9065190651906518E-2</v>
      </c>
      <c r="L1515" s="2">
        <f t="shared" si="553"/>
        <v>6.9495694956949572E-2</v>
      </c>
      <c r="M1515" s="2">
        <f t="shared" si="554"/>
        <v>0.46863468634686345</v>
      </c>
      <c r="N1515" s="2">
        <f t="shared" si="555"/>
        <v>0.21709717097170972</v>
      </c>
      <c r="O1515" s="2">
        <f t="shared" si="556"/>
        <v>0.22570725707257083</v>
      </c>
      <c r="P1515" s="1">
        <v>31</v>
      </c>
      <c r="Q1515" s="1">
        <v>113</v>
      </c>
      <c r="R1515" s="1">
        <v>762</v>
      </c>
      <c r="S1515" s="1">
        <v>353</v>
      </c>
      <c r="T1515" s="1">
        <v>341</v>
      </c>
      <c r="U1515" s="1">
        <v>10</v>
      </c>
      <c r="V1515" s="1"/>
      <c r="W1515" s="1"/>
      <c r="X1515" s="1"/>
      <c r="Y1515" s="1"/>
      <c r="Z1515" s="1"/>
      <c r="AA1515" s="1">
        <v>16</v>
      </c>
      <c r="AB1515" s="1"/>
      <c r="AC1515" s="1"/>
      <c r="AD1515" s="1"/>
      <c r="AI1515" t="str">
        <f t="shared" si="545"/>
        <v>South Burlington</v>
      </c>
      <c r="AJ1515" t="s">
        <v>1896</v>
      </c>
      <c r="AK1515" s="148">
        <v>1</v>
      </c>
      <c r="AL1515" s="7"/>
      <c r="AN1515" s="91">
        <v>50</v>
      </c>
      <c r="AO1515" s="93">
        <v>7</v>
      </c>
      <c r="AP1515" s="93">
        <v>70</v>
      </c>
      <c r="AQ1515" s="100">
        <v>66175</v>
      </c>
      <c r="AR1515" s="100">
        <f t="shared" si="557"/>
        <v>50007</v>
      </c>
      <c r="AS1515" s="9" t="s">
        <v>1057</v>
      </c>
      <c r="AT1515" s="103">
        <f t="shared" si="558"/>
        <v>5066175</v>
      </c>
      <c r="AW1515">
        <v>29.62</v>
      </c>
      <c r="AX1515">
        <v>12.98</v>
      </c>
      <c r="AY1515">
        <v>16.64</v>
      </c>
      <c r="BA1515" s="7">
        <f t="shared" si="560"/>
        <v>0</v>
      </c>
      <c r="BB1515" s="7">
        <f t="shared" si="561"/>
        <v>0</v>
      </c>
      <c r="BC1515" s="7">
        <f t="shared" si="562"/>
        <v>1</v>
      </c>
      <c r="BD1515" s="7">
        <f t="shared" si="563"/>
        <v>0</v>
      </c>
      <c r="BE1515" s="7">
        <f t="shared" si="564"/>
        <v>0</v>
      </c>
      <c r="BF1515" s="107">
        <f t="shared" si="565"/>
        <v>0</v>
      </c>
      <c r="BG1515" s="107">
        <f t="shared" si="566"/>
        <v>0</v>
      </c>
      <c r="BH1515" s="107">
        <f t="shared" si="567"/>
        <v>0.46800000000000003</v>
      </c>
      <c r="BI1515" s="107">
        <f t="shared" si="568"/>
        <v>0</v>
      </c>
      <c r="BJ1515" s="107">
        <f t="shared" si="569"/>
        <v>0</v>
      </c>
      <c r="BK1515" s="151">
        <f t="shared" si="570"/>
        <v>0</v>
      </c>
    </row>
    <row r="1516" spans="1:63" hidden="1" outlineLevel="1">
      <c r="A1516" t="s">
        <v>395</v>
      </c>
      <c r="B1516" s="9" t="s">
        <v>3039</v>
      </c>
      <c r="C1516" s="1">
        <f t="shared" si="546"/>
        <v>235</v>
      </c>
      <c r="D1516" s="7">
        <f t="shared" si="547"/>
        <v>5</v>
      </c>
      <c r="E1516" s="7">
        <f t="shared" si="548"/>
        <v>4</v>
      </c>
      <c r="F1516" s="7">
        <f t="shared" si="549"/>
        <v>1</v>
      </c>
      <c r="G1516" s="7">
        <f t="shared" si="559"/>
        <v>2</v>
      </c>
      <c r="H1516" s="48">
        <f t="shared" si="550"/>
        <v>46</v>
      </c>
      <c r="I1516" s="163">
        <f t="shared" si="551"/>
        <v>0.19574468085106383</v>
      </c>
      <c r="J1516" s="8"/>
      <c r="K1516" s="2">
        <f t="shared" si="552"/>
        <v>2.1276595744680851E-2</v>
      </c>
      <c r="L1516" s="2">
        <f t="shared" si="553"/>
        <v>5.5319148936170209E-2</v>
      </c>
      <c r="M1516" s="2">
        <f t="shared" si="554"/>
        <v>0.43829787234042555</v>
      </c>
      <c r="N1516" s="2">
        <f t="shared" si="555"/>
        <v>0.24255319148936169</v>
      </c>
      <c r="O1516" s="2">
        <f t="shared" si="556"/>
        <v>0.24255319148936169</v>
      </c>
      <c r="P1516" s="1">
        <v>5</v>
      </c>
      <c r="Q1516" s="1">
        <v>13</v>
      </c>
      <c r="R1516" s="1">
        <v>103</v>
      </c>
      <c r="S1516" s="1">
        <v>57</v>
      </c>
      <c r="T1516" s="1">
        <v>54</v>
      </c>
      <c r="U1516" s="1">
        <v>2</v>
      </c>
      <c r="V1516" s="1"/>
      <c r="W1516" s="1"/>
      <c r="X1516" s="1"/>
      <c r="Y1516" s="1"/>
      <c r="Z1516" s="1"/>
      <c r="AA1516" s="1">
        <v>1</v>
      </c>
      <c r="AB1516" s="1"/>
      <c r="AC1516" s="1"/>
      <c r="AD1516" s="1"/>
      <c r="AI1516" t="str">
        <f t="shared" si="545"/>
        <v>South Hero</v>
      </c>
      <c r="AJ1516" t="s">
        <v>2363</v>
      </c>
      <c r="AK1516" s="148">
        <v>1</v>
      </c>
      <c r="AL1516" s="7"/>
      <c r="AN1516" s="91">
        <v>50</v>
      </c>
      <c r="AO1516" s="93">
        <v>13</v>
      </c>
      <c r="AP1516" s="93">
        <v>25</v>
      </c>
      <c r="AQ1516" s="100">
        <v>67000</v>
      </c>
      <c r="AR1516" s="100">
        <f t="shared" si="557"/>
        <v>50013</v>
      </c>
      <c r="AS1516" s="9" t="s">
        <v>1753</v>
      </c>
      <c r="AT1516" s="103">
        <f t="shared" si="558"/>
        <v>5067000</v>
      </c>
      <c r="AW1516">
        <v>47.5</v>
      </c>
      <c r="AX1516">
        <v>32.4</v>
      </c>
      <c r="AY1516">
        <v>15.1</v>
      </c>
      <c r="BA1516" s="7">
        <f t="shared" si="560"/>
        <v>0</v>
      </c>
      <c r="BB1516" s="7">
        <f t="shared" si="561"/>
        <v>0</v>
      </c>
      <c r="BC1516" s="7">
        <f t="shared" si="562"/>
        <v>1</v>
      </c>
      <c r="BD1516" s="7">
        <f t="shared" si="563"/>
        <v>0</v>
      </c>
      <c r="BE1516" s="7">
        <f t="shared" si="564"/>
        <v>0</v>
      </c>
      <c r="BF1516" s="107">
        <f t="shared" si="565"/>
        <v>0</v>
      </c>
      <c r="BG1516" s="107">
        <f t="shared" si="566"/>
        <v>0</v>
      </c>
      <c r="BH1516" s="107">
        <f t="shared" si="567"/>
        <v>0.438</v>
      </c>
      <c r="BI1516" s="107">
        <f t="shared" si="568"/>
        <v>0</v>
      </c>
      <c r="BJ1516" s="107">
        <f t="shared" si="569"/>
        <v>0</v>
      </c>
      <c r="BK1516" s="151">
        <f t="shared" si="570"/>
        <v>0</v>
      </c>
    </row>
    <row r="1517" spans="1:63" hidden="1" outlineLevel="1">
      <c r="A1517" t="s">
        <v>43</v>
      </c>
      <c r="B1517" s="9" t="s">
        <v>3039</v>
      </c>
      <c r="C1517" s="1">
        <f t="shared" si="546"/>
        <v>931</v>
      </c>
      <c r="D1517" s="7">
        <f t="shared" si="547"/>
        <v>5</v>
      </c>
      <c r="E1517" s="7">
        <f t="shared" si="548"/>
        <v>4</v>
      </c>
      <c r="F1517" s="7">
        <f t="shared" si="549"/>
        <v>1</v>
      </c>
      <c r="G1517" s="7">
        <f t="shared" si="559"/>
        <v>2</v>
      </c>
      <c r="H1517" s="48">
        <f t="shared" si="550"/>
        <v>105</v>
      </c>
      <c r="I1517" s="163">
        <f t="shared" si="551"/>
        <v>0.11278195488721804</v>
      </c>
      <c r="J1517" s="8"/>
      <c r="K1517" s="2">
        <f t="shared" si="552"/>
        <v>1.7185821697099892E-2</v>
      </c>
      <c r="L1517" s="2">
        <f t="shared" si="553"/>
        <v>6.6595059076262078E-2</v>
      </c>
      <c r="M1517" s="2">
        <f t="shared" si="554"/>
        <v>0.37916219119226641</v>
      </c>
      <c r="N1517" s="2">
        <f t="shared" si="555"/>
        <v>0.26638023630504831</v>
      </c>
      <c r="O1517" s="2">
        <f t="shared" si="556"/>
        <v>0.27067669172932324</v>
      </c>
      <c r="P1517" s="1">
        <v>16</v>
      </c>
      <c r="Q1517" s="1">
        <v>62</v>
      </c>
      <c r="R1517" s="1">
        <v>353</v>
      </c>
      <c r="S1517" s="1">
        <v>248</v>
      </c>
      <c r="T1517" s="1">
        <v>240</v>
      </c>
      <c r="U1517" s="1">
        <v>9</v>
      </c>
      <c r="V1517" s="1"/>
      <c r="W1517" s="1"/>
      <c r="X1517" s="1"/>
      <c r="Y1517" s="1"/>
      <c r="Z1517" s="1"/>
      <c r="AA1517" s="1">
        <v>3</v>
      </c>
      <c r="AB1517" s="1"/>
      <c r="AC1517" s="1"/>
      <c r="AD1517" s="1"/>
      <c r="AI1517" t="str">
        <f t="shared" si="545"/>
        <v>Springfield</v>
      </c>
      <c r="AJ1517" t="s">
        <v>1890</v>
      </c>
      <c r="AK1517" s="148">
        <v>1</v>
      </c>
      <c r="AL1517" s="7"/>
      <c r="AN1517" s="91">
        <v>50</v>
      </c>
      <c r="AO1517" s="93">
        <v>27</v>
      </c>
      <c r="AP1517" s="93">
        <v>90</v>
      </c>
      <c r="AQ1517" s="100">
        <v>69550</v>
      </c>
      <c r="AR1517" s="100">
        <f t="shared" si="557"/>
        <v>50027</v>
      </c>
      <c r="AS1517" s="9" t="s">
        <v>1753</v>
      </c>
      <c r="AT1517" s="103">
        <f t="shared" si="558"/>
        <v>5069550</v>
      </c>
      <c r="AW1517">
        <v>49.46</v>
      </c>
      <c r="AX1517">
        <v>0.15</v>
      </c>
      <c r="AY1517">
        <v>49.32</v>
      </c>
      <c r="BA1517" s="7">
        <f t="shared" si="560"/>
        <v>0</v>
      </c>
      <c r="BB1517" s="7">
        <f t="shared" si="561"/>
        <v>0</v>
      </c>
      <c r="BC1517" s="7">
        <f t="shared" si="562"/>
        <v>1</v>
      </c>
      <c r="BD1517" s="7">
        <f t="shared" si="563"/>
        <v>0</v>
      </c>
      <c r="BE1517" s="7">
        <f t="shared" si="564"/>
        <v>0</v>
      </c>
      <c r="BF1517" s="107">
        <f t="shared" si="565"/>
        <v>0</v>
      </c>
      <c r="BG1517" s="107">
        <f t="shared" si="566"/>
        <v>0</v>
      </c>
      <c r="BH1517" s="107">
        <f t="shared" si="567"/>
        <v>0.379</v>
      </c>
      <c r="BI1517" s="107">
        <f t="shared" si="568"/>
        <v>0</v>
      </c>
      <c r="BJ1517" s="107">
        <f t="shared" si="569"/>
        <v>0</v>
      </c>
      <c r="BK1517" s="151">
        <f t="shared" si="570"/>
        <v>0</v>
      </c>
    </row>
    <row r="1518" spans="1:63" hidden="1" outlineLevel="1">
      <c r="A1518" t="s">
        <v>134</v>
      </c>
      <c r="B1518" s="9" t="s">
        <v>3039</v>
      </c>
      <c r="C1518" s="1">
        <f t="shared" si="546"/>
        <v>131</v>
      </c>
      <c r="D1518" s="7">
        <f t="shared" si="547"/>
        <v>5</v>
      </c>
      <c r="E1518" s="7">
        <f t="shared" si="548"/>
        <v>4</v>
      </c>
      <c r="F1518" s="7">
        <f t="shared" si="549"/>
        <v>1</v>
      </c>
      <c r="G1518" s="7">
        <f t="shared" si="559"/>
        <v>3</v>
      </c>
      <c r="H1518" s="48">
        <f t="shared" si="550"/>
        <v>9</v>
      </c>
      <c r="I1518" s="163">
        <f t="shared" si="551"/>
        <v>6.8702290076335881E-2</v>
      </c>
      <c r="J1518" s="8"/>
      <c r="K1518" s="2">
        <f t="shared" si="552"/>
        <v>3.0534351145038167E-2</v>
      </c>
      <c r="L1518" s="2">
        <f t="shared" si="553"/>
        <v>0.16030534351145037</v>
      </c>
      <c r="M1518" s="2">
        <f t="shared" si="554"/>
        <v>0.32061068702290074</v>
      </c>
      <c r="N1518" s="2">
        <f t="shared" si="555"/>
        <v>0.22137404580152673</v>
      </c>
      <c r="O1518" s="2">
        <f t="shared" si="556"/>
        <v>0.26717557251908397</v>
      </c>
      <c r="P1518" s="1">
        <v>4</v>
      </c>
      <c r="Q1518" s="1">
        <v>21</v>
      </c>
      <c r="R1518" s="1">
        <v>42</v>
      </c>
      <c r="S1518" s="1">
        <v>29</v>
      </c>
      <c r="T1518" s="1">
        <v>33</v>
      </c>
      <c r="U1518" s="1">
        <v>2</v>
      </c>
      <c r="V1518" s="1"/>
      <c r="W1518" s="1"/>
      <c r="X1518" s="1"/>
      <c r="Y1518" s="1"/>
      <c r="Z1518" s="1"/>
      <c r="AA1518" s="1">
        <v>0</v>
      </c>
      <c r="AB1518" s="1"/>
      <c r="AC1518" s="1"/>
      <c r="AD1518" s="1"/>
      <c r="AI1518" t="str">
        <f t="shared" si="545"/>
        <v>Stamford</v>
      </c>
      <c r="AJ1518" t="s">
        <v>2116</v>
      </c>
      <c r="AK1518" s="148">
        <v>1</v>
      </c>
      <c r="AL1518" s="7"/>
      <c r="AN1518" s="91">
        <v>50</v>
      </c>
      <c r="AO1518" s="93">
        <v>3</v>
      </c>
      <c r="AP1518" s="93">
        <v>65</v>
      </c>
      <c r="AQ1518" s="100">
        <v>69775</v>
      </c>
      <c r="AR1518" s="100">
        <f t="shared" si="557"/>
        <v>50003</v>
      </c>
      <c r="AS1518" s="9" t="s">
        <v>1753</v>
      </c>
      <c r="AT1518" s="103">
        <f t="shared" si="558"/>
        <v>5069775</v>
      </c>
      <c r="AW1518">
        <v>39.630000000000003</v>
      </c>
      <c r="AX1518">
        <v>0.1</v>
      </c>
      <c r="AY1518">
        <v>39.520000000000003</v>
      </c>
      <c r="BA1518" s="7">
        <f t="shared" si="560"/>
        <v>0</v>
      </c>
      <c r="BB1518" s="7">
        <f t="shared" si="561"/>
        <v>0</v>
      </c>
      <c r="BC1518" s="7">
        <f t="shared" si="562"/>
        <v>1</v>
      </c>
      <c r="BD1518" s="7">
        <f t="shared" si="563"/>
        <v>0</v>
      </c>
      <c r="BE1518" s="7">
        <f t="shared" si="564"/>
        <v>0</v>
      </c>
      <c r="BF1518" s="107">
        <f t="shared" si="565"/>
        <v>0</v>
      </c>
      <c r="BG1518" s="107">
        <f t="shared" si="566"/>
        <v>0</v>
      </c>
      <c r="BH1518" s="107">
        <f t="shared" si="567"/>
        <v>0.32</v>
      </c>
      <c r="BI1518" s="107">
        <f t="shared" si="568"/>
        <v>0</v>
      </c>
      <c r="BJ1518" s="107">
        <f t="shared" si="569"/>
        <v>0</v>
      </c>
      <c r="BK1518" s="151">
        <f t="shared" si="570"/>
        <v>0</v>
      </c>
    </row>
    <row r="1519" spans="1:63" hidden="1" outlineLevel="1">
      <c r="A1519" t="s">
        <v>1550</v>
      </c>
      <c r="B1519" s="9" t="s">
        <v>3039</v>
      </c>
      <c r="C1519" s="1">
        <f t="shared" si="546"/>
        <v>16</v>
      </c>
      <c r="D1519" s="7">
        <f t="shared" si="547"/>
        <v>6</v>
      </c>
      <c r="E1519" s="7">
        <f t="shared" si="548"/>
        <v>3</v>
      </c>
      <c r="F1519" s="7">
        <f t="shared" si="549"/>
        <v>3</v>
      </c>
      <c r="G1519" s="7">
        <f t="shared" si="559"/>
        <v>1</v>
      </c>
      <c r="H1519" s="48">
        <f t="shared" si="550"/>
        <v>9</v>
      </c>
      <c r="I1519" s="163">
        <f t="shared" si="551"/>
        <v>0.5625</v>
      </c>
      <c r="J1519" s="8"/>
      <c r="K1519" s="2">
        <f t="shared" si="552"/>
        <v>0</v>
      </c>
      <c r="L1519" s="2">
        <f t="shared" si="553"/>
        <v>6.25E-2</v>
      </c>
      <c r="M1519" s="2">
        <f t="shared" si="554"/>
        <v>6.25E-2</v>
      </c>
      <c r="N1519" s="2">
        <f t="shared" si="555"/>
        <v>0.6875</v>
      </c>
      <c r="O1519" s="2">
        <f t="shared" si="556"/>
        <v>0.1875</v>
      </c>
      <c r="P1519" s="1">
        <v>0</v>
      </c>
      <c r="Q1519" s="1">
        <v>1</v>
      </c>
      <c r="R1519" s="1">
        <v>1</v>
      </c>
      <c r="S1519" s="1">
        <v>11</v>
      </c>
      <c r="T1519" s="1">
        <v>2</v>
      </c>
      <c r="U1519" s="1">
        <v>1</v>
      </c>
      <c r="V1519" s="1"/>
      <c r="W1519" s="1"/>
      <c r="X1519" s="1"/>
      <c r="Y1519" s="1"/>
      <c r="Z1519" s="1"/>
      <c r="AA1519" s="1">
        <v>0</v>
      </c>
      <c r="AB1519" s="1"/>
      <c r="AC1519" s="1"/>
      <c r="AD1519" s="1"/>
      <c r="AI1519" t="str">
        <f t="shared" si="545"/>
        <v>Stannard</v>
      </c>
      <c r="AJ1519" t="s">
        <v>1850</v>
      </c>
      <c r="AK1519" s="148">
        <v>1</v>
      </c>
      <c r="AL1519" s="7"/>
      <c r="AN1519" s="91">
        <v>50</v>
      </c>
      <c r="AO1519" s="93">
        <v>5</v>
      </c>
      <c r="AP1519" s="93">
        <v>65</v>
      </c>
      <c r="AQ1519" s="100">
        <v>69925</v>
      </c>
      <c r="AR1519" s="100">
        <f t="shared" si="557"/>
        <v>50005</v>
      </c>
      <c r="AS1519" s="9" t="s">
        <v>1753</v>
      </c>
      <c r="AT1519" s="103">
        <f t="shared" si="558"/>
        <v>5069925</v>
      </c>
      <c r="AW1519">
        <v>12.54</v>
      </c>
      <c r="AX1519">
        <v>0.03</v>
      </c>
      <c r="AY1519">
        <v>12.51</v>
      </c>
      <c r="BA1519" s="7">
        <f t="shared" si="560"/>
        <v>0</v>
      </c>
      <c r="BB1519" s="7">
        <f t="shared" si="561"/>
        <v>0</v>
      </c>
      <c r="BC1519" s="7">
        <f t="shared" si="562"/>
        <v>0</v>
      </c>
      <c r="BD1519" s="7">
        <f t="shared" si="563"/>
        <v>1</v>
      </c>
      <c r="BE1519" s="7">
        <f t="shared" si="564"/>
        <v>0</v>
      </c>
      <c r="BF1519" s="107">
        <f t="shared" si="565"/>
        <v>0</v>
      </c>
      <c r="BG1519" s="107">
        <f t="shared" si="566"/>
        <v>0</v>
      </c>
      <c r="BH1519" s="107">
        <f t="shared" si="567"/>
        <v>0</v>
      </c>
      <c r="BI1519" s="107">
        <f t="shared" si="568"/>
        <v>0.68700000000000006</v>
      </c>
      <c r="BJ1519" s="107">
        <f t="shared" si="569"/>
        <v>0</v>
      </c>
      <c r="BK1519" s="151">
        <f t="shared" si="570"/>
        <v>0</v>
      </c>
    </row>
    <row r="1520" spans="1:63" hidden="1" outlineLevel="1">
      <c r="A1520" t="s">
        <v>2345</v>
      </c>
      <c r="B1520" s="9" t="s">
        <v>3039</v>
      </c>
      <c r="C1520" s="1">
        <f t="shared" si="546"/>
        <v>166</v>
      </c>
      <c r="D1520" s="7">
        <f t="shared" si="547"/>
        <v>5</v>
      </c>
      <c r="E1520" s="7">
        <f t="shared" si="548"/>
        <v>4</v>
      </c>
      <c r="F1520" s="7">
        <f t="shared" si="549"/>
        <v>2</v>
      </c>
      <c r="G1520" s="7">
        <f t="shared" si="559"/>
        <v>1</v>
      </c>
      <c r="H1520" s="48">
        <f t="shared" si="550"/>
        <v>8</v>
      </c>
      <c r="I1520" s="163">
        <f t="shared" si="551"/>
        <v>4.8192771084337352E-2</v>
      </c>
      <c r="J1520" s="8"/>
      <c r="K1520" s="2">
        <f t="shared" si="552"/>
        <v>3.614457831325301E-2</v>
      </c>
      <c r="L1520" s="2">
        <f t="shared" si="553"/>
        <v>6.0240963855421686E-2</v>
      </c>
      <c r="M1520" s="2">
        <f t="shared" si="554"/>
        <v>0.30120481927710846</v>
      </c>
      <c r="N1520" s="2">
        <f t="shared" si="555"/>
        <v>0.3493975903614458</v>
      </c>
      <c r="O1520" s="2">
        <f t="shared" si="556"/>
        <v>0.25301204819277101</v>
      </c>
      <c r="P1520" s="1">
        <v>6</v>
      </c>
      <c r="Q1520" s="1">
        <v>10</v>
      </c>
      <c r="R1520" s="1">
        <v>50</v>
      </c>
      <c r="S1520" s="1">
        <v>58</v>
      </c>
      <c r="T1520" s="1">
        <v>42</v>
      </c>
      <c r="U1520" s="1">
        <v>0</v>
      </c>
      <c r="V1520" s="1"/>
      <c r="W1520" s="1"/>
      <c r="X1520" s="1"/>
      <c r="Y1520" s="1"/>
      <c r="Z1520" s="1"/>
      <c r="AA1520" s="1">
        <v>0</v>
      </c>
      <c r="AB1520" s="1"/>
      <c r="AC1520" s="1"/>
      <c r="AD1520" s="1"/>
      <c r="AI1520" t="str">
        <f t="shared" ref="AI1520:AI1577" si="571">A1520</f>
        <v>Starksboro</v>
      </c>
      <c r="AJ1520" t="s">
        <v>1874</v>
      </c>
      <c r="AK1520" s="148">
        <v>1</v>
      </c>
      <c r="AL1520" s="7"/>
      <c r="AN1520" s="91">
        <v>50</v>
      </c>
      <c r="AO1520" s="93">
        <v>1</v>
      </c>
      <c r="AP1520" s="93">
        <v>95</v>
      </c>
      <c r="AQ1520" s="100">
        <v>70075</v>
      </c>
      <c r="AR1520" s="100">
        <f t="shared" si="557"/>
        <v>50001</v>
      </c>
      <c r="AS1520" s="9" t="s">
        <v>1753</v>
      </c>
      <c r="AT1520" s="103">
        <f t="shared" si="558"/>
        <v>5070075</v>
      </c>
      <c r="AW1520">
        <v>45.51</v>
      </c>
      <c r="AX1520">
        <v>0.05</v>
      </c>
      <c r="AY1520">
        <v>45.47</v>
      </c>
      <c r="BA1520" s="7">
        <f t="shared" si="560"/>
        <v>0</v>
      </c>
      <c r="BB1520" s="7">
        <f t="shared" si="561"/>
        <v>0</v>
      </c>
      <c r="BC1520" s="7">
        <f t="shared" si="562"/>
        <v>0</v>
      </c>
      <c r="BD1520" s="7">
        <f t="shared" si="563"/>
        <v>1</v>
      </c>
      <c r="BE1520" s="7">
        <f t="shared" si="564"/>
        <v>0</v>
      </c>
      <c r="BF1520" s="107">
        <f t="shared" si="565"/>
        <v>0</v>
      </c>
      <c r="BG1520" s="107">
        <f t="shared" si="566"/>
        <v>0</v>
      </c>
      <c r="BH1520" s="107">
        <f t="shared" si="567"/>
        <v>0</v>
      </c>
      <c r="BI1520" s="107">
        <f t="shared" si="568"/>
        <v>0.34899999999999998</v>
      </c>
      <c r="BJ1520" s="107">
        <f t="shared" si="569"/>
        <v>0</v>
      </c>
      <c r="BK1520" s="151">
        <f t="shared" si="570"/>
        <v>0</v>
      </c>
    </row>
    <row r="1521" spans="1:63" hidden="1" outlineLevel="1">
      <c r="A1521" t="s">
        <v>371</v>
      </c>
      <c r="B1521" s="9" t="s">
        <v>3039</v>
      </c>
      <c r="C1521" s="1">
        <f t="shared" si="546"/>
        <v>48</v>
      </c>
      <c r="D1521" s="7">
        <f t="shared" si="547"/>
        <v>5</v>
      </c>
      <c r="E1521" s="7">
        <f t="shared" si="548"/>
        <v>4</v>
      </c>
      <c r="F1521" s="7">
        <f t="shared" si="549"/>
        <v>1</v>
      </c>
      <c r="G1521" s="7">
        <f t="shared" si="559"/>
        <v>2</v>
      </c>
      <c r="H1521" s="48">
        <f t="shared" si="550"/>
        <v>15</v>
      </c>
      <c r="I1521" s="163">
        <f t="shared" si="551"/>
        <v>0.3125</v>
      </c>
      <c r="J1521" s="8"/>
      <c r="K1521" s="2">
        <f t="shared" si="552"/>
        <v>2.0833333333333332E-2</v>
      </c>
      <c r="L1521" s="2">
        <f t="shared" si="553"/>
        <v>6.25E-2</v>
      </c>
      <c r="M1521" s="2">
        <f t="shared" si="554"/>
        <v>0.52083333333333337</v>
      </c>
      <c r="N1521" s="2">
        <f t="shared" si="555"/>
        <v>0.20833333333333334</v>
      </c>
      <c r="O1521" s="2">
        <f t="shared" si="556"/>
        <v>0.18749999999999992</v>
      </c>
      <c r="P1521" s="1">
        <v>1</v>
      </c>
      <c r="Q1521" s="1">
        <v>3</v>
      </c>
      <c r="R1521" s="1">
        <v>25</v>
      </c>
      <c r="S1521" s="1">
        <v>10</v>
      </c>
      <c r="T1521" s="1">
        <v>9</v>
      </c>
      <c r="U1521" s="1">
        <v>0</v>
      </c>
      <c r="V1521" s="1"/>
      <c r="W1521" s="1"/>
      <c r="X1521" s="1"/>
      <c r="Y1521" s="1"/>
      <c r="Z1521" s="1"/>
      <c r="AA1521" s="1">
        <v>0</v>
      </c>
      <c r="AB1521" s="1"/>
      <c r="AC1521" s="1"/>
      <c r="AD1521" s="1"/>
      <c r="AI1521" t="str">
        <f t="shared" si="571"/>
        <v>Stockbridge</v>
      </c>
      <c r="AJ1521" t="s">
        <v>1890</v>
      </c>
      <c r="AK1521" s="148">
        <v>1</v>
      </c>
      <c r="AL1521" s="7"/>
      <c r="AN1521" s="91">
        <v>50</v>
      </c>
      <c r="AO1521" s="93">
        <v>27</v>
      </c>
      <c r="AP1521" s="93">
        <v>95</v>
      </c>
      <c r="AQ1521" s="100">
        <v>70375</v>
      </c>
      <c r="AR1521" s="100">
        <f t="shared" si="557"/>
        <v>50027</v>
      </c>
      <c r="AS1521" s="9" t="s">
        <v>1753</v>
      </c>
      <c r="AT1521" s="103">
        <f t="shared" si="558"/>
        <v>5070375</v>
      </c>
      <c r="AW1521">
        <v>46.17</v>
      </c>
      <c r="AX1521">
        <v>0.05</v>
      </c>
      <c r="AY1521">
        <v>46.12</v>
      </c>
      <c r="BA1521" s="7">
        <f t="shared" si="560"/>
        <v>0</v>
      </c>
      <c r="BB1521" s="7">
        <f t="shared" si="561"/>
        <v>0</v>
      </c>
      <c r="BC1521" s="7">
        <f t="shared" si="562"/>
        <v>1</v>
      </c>
      <c r="BD1521" s="7">
        <f t="shared" si="563"/>
        <v>0</v>
      </c>
      <c r="BE1521" s="7">
        <f t="shared" si="564"/>
        <v>0</v>
      </c>
      <c r="BF1521" s="107">
        <f t="shared" si="565"/>
        <v>0</v>
      </c>
      <c r="BG1521" s="107">
        <f t="shared" si="566"/>
        <v>0</v>
      </c>
      <c r="BH1521" s="107">
        <f t="shared" si="567"/>
        <v>0.52</v>
      </c>
      <c r="BI1521" s="107">
        <f t="shared" si="568"/>
        <v>0</v>
      </c>
      <c r="BJ1521" s="107">
        <f t="shared" si="569"/>
        <v>0</v>
      </c>
      <c r="BK1521" s="151">
        <f t="shared" si="570"/>
        <v>0</v>
      </c>
    </row>
    <row r="1522" spans="1:63" hidden="1" outlineLevel="1">
      <c r="A1522" t="s">
        <v>674</v>
      </c>
      <c r="B1522" s="9" t="s">
        <v>3039</v>
      </c>
      <c r="C1522" s="1">
        <f t="shared" si="546"/>
        <v>770</v>
      </c>
      <c r="D1522" s="7">
        <f t="shared" si="547"/>
        <v>5</v>
      </c>
      <c r="E1522" s="7">
        <f t="shared" si="548"/>
        <v>4</v>
      </c>
      <c r="F1522" s="7">
        <f t="shared" si="549"/>
        <v>1</v>
      </c>
      <c r="G1522" s="7">
        <f t="shared" si="559"/>
        <v>2</v>
      </c>
      <c r="H1522" s="48">
        <f t="shared" si="550"/>
        <v>203</v>
      </c>
      <c r="I1522" s="163">
        <f t="shared" si="551"/>
        <v>0.26363636363636361</v>
      </c>
      <c r="J1522" s="8"/>
      <c r="K1522" s="2">
        <f t="shared" si="552"/>
        <v>2.5974025974025976E-2</v>
      </c>
      <c r="L1522" s="2">
        <f t="shared" si="553"/>
        <v>7.4025974025974023E-2</v>
      </c>
      <c r="M1522" s="2">
        <f t="shared" si="554"/>
        <v>0.48051948051948051</v>
      </c>
      <c r="N1522" s="2">
        <f t="shared" si="555"/>
        <v>0.21688311688311687</v>
      </c>
      <c r="O1522" s="2">
        <f t="shared" si="556"/>
        <v>0.20259740259740264</v>
      </c>
      <c r="P1522" s="1">
        <v>20</v>
      </c>
      <c r="Q1522" s="1">
        <v>57</v>
      </c>
      <c r="R1522" s="1">
        <v>370</v>
      </c>
      <c r="S1522" s="1">
        <v>167</v>
      </c>
      <c r="T1522" s="1">
        <v>144</v>
      </c>
      <c r="U1522" s="1">
        <v>4</v>
      </c>
      <c r="V1522" s="1"/>
      <c r="W1522" s="1"/>
      <c r="X1522" s="1"/>
      <c r="Y1522" s="1"/>
      <c r="Z1522" s="1"/>
      <c r="AA1522" s="1">
        <v>8</v>
      </c>
      <c r="AB1522" s="1"/>
      <c r="AC1522" s="1"/>
      <c r="AD1522" s="1"/>
      <c r="AI1522" t="str">
        <f t="shared" si="571"/>
        <v>Stowe</v>
      </c>
      <c r="AJ1522" t="s">
        <v>1645</v>
      </c>
      <c r="AK1522" s="148">
        <v>1</v>
      </c>
      <c r="AL1522" s="7"/>
      <c r="AN1522" s="91">
        <v>50</v>
      </c>
      <c r="AO1522" s="93">
        <v>15</v>
      </c>
      <c r="AP1522" s="93">
        <v>40</v>
      </c>
      <c r="AQ1522" s="100">
        <v>70525</v>
      </c>
      <c r="AR1522" s="100">
        <f t="shared" si="557"/>
        <v>50015</v>
      </c>
      <c r="AS1522" s="9" t="s">
        <v>1753</v>
      </c>
      <c r="AT1522" s="103">
        <f t="shared" si="558"/>
        <v>5070525</v>
      </c>
      <c r="AW1522">
        <v>72.739999999999995</v>
      </c>
      <c r="AX1522">
        <v>7.0000000000000007E-2</v>
      </c>
      <c r="AY1522">
        <v>72.680000000000007</v>
      </c>
      <c r="BA1522" s="7">
        <f t="shared" si="560"/>
        <v>0</v>
      </c>
      <c r="BB1522" s="7">
        <f t="shared" si="561"/>
        <v>0</v>
      </c>
      <c r="BC1522" s="7">
        <f t="shared" si="562"/>
        <v>1</v>
      </c>
      <c r="BD1522" s="7">
        <f t="shared" si="563"/>
        <v>0</v>
      </c>
      <c r="BE1522" s="7">
        <f t="shared" si="564"/>
        <v>0</v>
      </c>
      <c r="BF1522" s="107">
        <f t="shared" si="565"/>
        <v>0</v>
      </c>
      <c r="BG1522" s="107">
        <f t="shared" si="566"/>
        <v>0</v>
      </c>
      <c r="BH1522" s="107">
        <f t="shared" si="567"/>
        <v>0.48</v>
      </c>
      <c r="BI1522" s="107">
        <f t="shared" si="568"/>
        <v>0</v>
      </c>
      <c r="BJ1522" s="107">
        <f t="shared" si="569"/>
        <v>0</v>
      </c>
      <c r="BK1522" s="151">
        <f t="shared" si="570"/>
        <v>0</v>
      </c>
    </row>
    <row r="1523" spans="1:63" hidden="1" outlineLevel="1">
      <c r="A1523" t="s">
        <v>2101</v>
      </c>
      <c r="B1523" s="9" t="s">
        <v>3039</v>
      </c>
      <c r="C1523" s="1">
        <f t="shared" ref="C1523:C1577" si="572">SUM(P1523:AG1523)</f>
        <v>61</v>
      </c>
      <c r="D1523" s="7">
        <f t="shared" ref="D1523:D1577" si="573">RANK(P1523,(P1523:AG1523))</f>
        <v>6</v>
      </c>
      <c r="E1523" s="7">
        <f t="shared" ref="E1523:E1577" si="574">RANK(Q1523,(P1523:AG1523))</f>
        <v>4</v>
      </c>
      <c r="F1523" s="7">
        <f t="shared" ref="F1523:F1577" si="575">IF(R1523&gt;0,RANK(R1523,(P1523:AG1523)),0)</f>
        <v>1</v>
      </c>
      <c r="G1523" s="7">
        <f t="shared" si="559"/>
        <v>2</v>
      </c>
      <c r="H1523" s="48">
        <f t="shared" ref="H1523:H1577" si="576">MAX(P1523:T1523)-LARGE(P1523:T1523,2)</f>
        <v>17</v>
      </c>
      <c r="I1523" s="163">
        <f t="shared" ref="I1523:I1577" si="577">H1523/C1523</f>
        <v>0.27868852459016391</v>
      </c>
      <c r="J1523" s="8"/>
      <c r="K1523" s="2">
        <f t="shared" ref="K1523:K1577" si="578">IF(C1523=0,"-",P1523/C1523)</f>
        <v>0</v>
      </c>
      <c r="L1523" s="2">
        <f t="shared" ref="L1523:L1577" si="579">IF(C1523=0,"-",Q1523/C1523)</f>
        <v>1.6393442622950821E-2</v>
      </c>
      <c r="M1523" s="2">
        <f t="shared" ref="M1523:M1577" si="580">IF(C1523=0,"-",R1523/C1523)</f>
        <v>0.54098360655737709</v>
      </c>
      <c r="N1523" s="2">
        <f t="shared" ref="N1523:N1577" si="581">IF(C1523=0,"-",S1523/C1523)</f>
        <v>0.26229508196721313</v>
      </c>
      <c r="O1523" s="2">
        <f t="shared" ref="O1523:O1577" si="582">IF(C1523=0,"-",(1-K1523-L1523-M1523-N1523))</f>
        <v>0.18032786885245894</v>
      </c>
      <c r="P1523" s="1">
        <v>0</v>
      </c>
      <c r="Q1523" s="1">
        <v>1</v>
      </c>
      <c r="R1523" s="1">
        <v>33</v>
      </c>
      <c r="S1523" s="1">
        <v>16</v>
      </c>
      <c r="T1523" s="1">
        <v>10</v>
      </c>
      <c r="U1523" s="1">
        <v>1</v>
      </c>
      <c r="V1523" s="1"/>
      <c r="W1523" s="1"/>
      <c r="X1523" s="1"/>
      <c r="Y1523" s="1"/>
      <c r="Z1523" s="1"/>
      <c r="AA1523" s="1">
        <v>0</v>
      </c>
      <c r="AB1523" s="1"/>
      <c r="AC1523" s="1"/>
      <c r="AD1523" s="1"/>
      <c r="AI1523" t="str">
        <f t="shared" si="571"/>
        <v>Strafford</v>
      </c>
      <c r="AJ1523" t="s">
        <v>1445</v>
      </c>
      <c r="AK1523" s="148">
        <v>1</v>
      </c>
      <c r="AL1523" s="7"/>
      <c r="AN1523" s="91">
        <v>50</v>
      </c>
      <c r="AO1523" s="93">
        <v>17</v>
      </c>
      <c r="AP1523" s="93">
        <v>50</v>
      </c>
      <c r="AQ1523" s="100">
        <v>70675</v>
      </c>
      <c r="AR1523" s="100">
        <f t="shared" ref="AR1523:AR1576" si="583">AN1523*1000+AO1523</f>
        <v>50017</v>
      </c>
      <c r="AS1523" s="9" t="s">
        <v>1753</v>
      </c>
      <c r="AT1523" s="103">
        <f t="shared" ref="AT1523:AT1576" si="584">AN1523*100000+AQ1523</f>
        <v>5070675</v>
      </c>
      <c r="AW1523">
        <v>44.34</v>
      </c>
      <c r="AX1523">
        <v>0.11</v>
      </c>
      <c r="AY1523">
        <v>44.22</v>
      </c>
      <c r="BA1523" s="7">
        <f t="shared" si="560"/>
        <v>0</v>
      </c>
      <c r="BB1523" s="7">
        <f t="shared" si="561"/>
        <v>0</v>
      </c>
      <c r="BC1523" s="7">
        <f t="shared" si="562"/>
        <v>1</v>
      </c>
      <c r="BD1523" s="7">
        <f t="shared" si="563"/>
        <v>0</v>
      </c>
      <c r="BE1523" s="7">
        <f t="shared" si="564"/>
        <v>0</v>
      </c>
      <c r="BF1523" s="107">
        <f t="shared" si="565"/>
        <v>0</v>
      </c>
      <c r="BG1523" s="107">
        <f t="shared" si="566"/>
        <v>0</v>
      </c>
      <c r="BH1523" s="107">
        <f t="shared" si="567"/>
        <v>0.54</v>
      </c>
      <c r="BI1523" s="107">
        <f t="shared" si="568"/>
        <v>0</v>
      </c>
      <c r="BJ1523" s="107">
        <f t="shared" si="569"/>
        <v>0</v>
      </c>
      <c r="BK1523" s="151">
        <f t="shared" si="570"/>
        <v>0</v>
      </c>
    </row>
    <row r="1524" spans="1:63" hidden="1" outlineLevel="1">
      <c r="A1524" t="s">
        <v>3178</v>
      </c>
      <c r="B1524" s="9" t="s">
        <v>3039</v>
      </c>
      <c r="C1524" s="1">
        <f t="shared" si="572"/>
        <v>28</v>
      </c>
      <c r="D1524" s="7">
        <f t="shared" si="573"/>
        <v>5</v>
      </c>
      <c r="E1524" s="7">
        <f t="shared" si="574"/>
        <v>3</v>
      </c>
      <c r="F1524" s="7">
        <f t="shared" si="575"/>
        <v>1</v>
      </c>
      <c r="G1524" s="7">
        <f t="shared" si="559"/>
        <v>2</v>
      </c>
      <c r="H1524" s="48">
        <f t="shared" si="576"/>
        <v>18</v>
      </c>
      <c r="I1524" s="163">
        <f t="shared" si="577"/>
        <v>0.6428571428571429</v>
      </c>
      <c r="J1524" s="8"/>
      <c r="K1524" s="2">
        <f t="shared" si="578"/>
        <v>0</v>
      </c>
      <c r="L1524" s="2">
        <f t="shared" si="579"/>
        <v>7.1428571428571425E-2</v>
      </c>
      <c r="M1524" s="2">
        <f t="shared" si="580"/>
        <v>0.75</v>
      </c>
      <c r="N1524" s="2">
        <f t="shared" si="581"/>
        <v>0.10714285714285714</v>
      </c>
      <c r="O1524" s="2">
        <f t="shared" si="582"/>
        <v>7.1428571428571466E-2</v>
      </c>
      <c r="P1524" s="1">
        <v>0</v>
      </c>
      <c r="Q1524" s="1">
        <v>2</v>
      </c>
      <c r="R1524" s="1">
        <v>21</v>
      </c>
      <c r="S1524" s="1">
        <v>3</v>
      </c>
      <c r="T1524" s="1">
        <v>2</v>
      </c>
      <c r="U1524" s="1">
        <v>0</v>
      </c>
      <c r="V1524" s="1"/>
      <c r="W1524" s="1"/>
      <c r="X1524" s="1"/>
      <c r="Y1524" s="1"/>
      <c r="Z1524" s="1"/>
      <c r="AA1524" s="1">
        <v>0</v>
      </c>
      <c r="AB1524" s="1"/>
      <c r="AC1524" s="1"/>
      <c r="AD1524" s="1"/>
      <c r="AI1524" t="str">
        <f t="shared" si="571"/>
        <v>Stratton</v>
      </c>
      <c r="AJ1524" t="s">
        <v>2523</v>
      </c>
      <c r="AK1524" s="148">
        <v>1</v>
      </c>
      <c r="AL1524" s="7"/>
      <c r="AN1524" s="91">
        <v>50</v>
      </c>
      <c r="AO1524" s="93">
        <v>25</v>
      </c>
      <c r="AP1524" s="93">
        <v>75</v>
      </c>
      <c r="AQ1524" s="100">
        <v>70750</v>
      </c>
      <c r="AR1524" s="100">
        <f t="shared" si="583"/>
        <v>50025</v>
      </c>
      <c r="AS1524" s="9" t="s">
        <v>1753</v>
      </c>
      <c r="AT1524" s="103">
        <f t="shared" si="584"/>
        <v>5070750</v>
      </c>
      <c r="AW1524">
        <v>46.93</v>
      </c>
      <c r="AX1524">
        <v>0.54</v>
      </c>
      <c r="AY1524">
        <v>46.39</v>
      </c>
      <c r="BA1524" s="7">
        <f t="shared" si="560"/>
        <v>0</v>
      </c>
      <c r="BB1524" s="7">
        <f t="shared" si="561"/>
        <v>0</v>
      </c>
      <c r="BC1524" s="7">
        <f t="shared" si="562"/>
        <v>1</v>
      </c>
      <c r="BD1524" s="7">
        <f t="shared" si="563"/>
        <v>0</v>
      </c>
      <c r="BE1524" s="7">
        <f t="shared" si="564"/>
        <v>0</v>
      </c>
      <c r="BF1524" s="107">
        <f t="shared" si="565"/>
        <v>0</v>
      </c>
      <c r="BG1524" s="107">
        <f t="shared" si="566"/>
        <v>0</v>
      </c>
      <c r="BH1524" s="107">
        <f t="shared" si="567"/>
        <v>0.75</v>
      </c>
      <c r="BI1524" s="107">
        <f t="shared" si="568"/>
        <v>0</v>
      </c>
      <c r="BJ1524" s="107">
        <f t="shared" si="569"/>
        <v>0</v>
      </c>
      <c r="BK1524" s="151">
        <f t="shared" si="570"/>
        <v>0</v>
      </c>
    </row>
    <row r="1525" spans="1:63" hidden="1" outlineLevel="1">
      <c r="A1525" t="s">
        <v>1463</v>
      </c>
      <c r="B1525" s="9" t="s">
        <v>3039</v>
      </c>
      <c r="C1525" s="1">
        <f t="shared" si="572"/>
        <v>58</v>
      </c>
      <c r="D1525" s="7">
        <f t="shared" si="573"/>
        <v>5</v>
      </c>
      <c r="E1525" s="7">
        <f t="shared" si="574"/>
        <v>4</v>
      </c>
      <c r="F1525" s="7">
        <f t="shared" si="575"/>
        <v>1</v>
      </c>
      <c r="G1525" s="7">
        <f t="shared" si="559"/>
        <v>3</v>
      </c>
      <c r="H1525" s="48">
        <f t="shared" si="576"/>
        <v>17</v>
      </c>
      <c r="I1525" s="163">
        <f t="shared" si="577"/>
        <v>0.29310344827586204</v>
      </c>
      <c r="J1525" s="8"/>
      <c r="K1525" s="2">
        <f t="shared" si="578"/>
        <v>1.7241379310344827E-2</v>
      </c>
      <c r="L1525" s="2">
        <f t="shared" si="579"/>
        <v>8.6206896551724144E-2</v>
      </c>
      <c r="M1525" s="2">
        <f t="shared" si="580"/>
        <v>0.51724137931034486</v>
      </c>
      <c r="N1525" s="2">
        <f t="shared" si="581"/>
        <v>0.13793103448275862</v>
      </c>
      <c r="O1525" s="2">
        <f t="shared" si="582"/>
        <v>0.24137931034482757</v>
      </c>
      <c r="P1525" s="1">
        <v>1</v>
      </c>
      <c r="Q1525" s="1">
        <v>5</v>
      </c>
      <c r="R1525" s="1">
        <v>30</v>
      </c>
      <c r="S1525" s="1">
        <v>8</v>
      </c>
      <c r="T1525" s="1">
        <v>13</v>
      </c>
      <c r="U1525" s="1">
        <v>0</v>
      </c>
      <c r="V1525" s="1"/>
      <c r="W1525" s="1"/>
      <c r="X1525" s="1"/>
      <c r="Y1525" s="1"/>
      <c r="Z1525" s="1"/>
      <c r="AA1525" s="1">
        <v>1</v>
      </c>
      <c r="AB1525" s="1"/>
      <c r="AC1525" s="1"/>
      <c r="AD1525" s="1"/>
      <c r="AI1525" t="str">
        <f t="shared" si="571"/>
        <v>Sudbury</v>
      </c>
      <c r="AJ1525" t="s">
        <v>848</v>
      </c>
      <c r="AK1525" s="148">
        <v>1</v>
      </c>
      <c r="AL1525" s="7"/>
      <c r="AN1525" s="91">
        <v>50</v>
      </c>
      <c r="AO1525" s="93">
        <v>21</v>
      </c>
      <c r="AP1525" s="93">
        <v>115</v>
      </c>
      <c r="AQ1525" s="100">
        <v>71050</v>
      </c>
      <c r="AR1525" s="100">
        <f t="shared" si="583"/>
        <v>50021</v>
      </c>
      <c r="AS1525" s="9" t="s">
        <v>1753</v>
      </c>
      <c r="AT1525" s="103">
        <f t="shared" si="584"/>
        <v>5071050</v>
      </c>
      <c r="AW1525">
        <v>22.2</v>
      </c>
      <c r="AX1525">
        <v>0.7</v>
      </c>
      <c r="AY1525">
        <v>21.5</v>
      </c>
      <c r="BA1525" s="7">
        <f t="shared" si="560"/>
        <v>0</v>
      </c>
      <c r="BB1525" s="7">
        <f t="shared" si="561"/>
        <v>0</v>
      </c>
      <c r="BC1525" s="7">
        <f t="shared" si="562"/>
        <v>1</v>
      </c>
      <c r="BD1525" s="7">
        <f t="shared" si="563"/>
        <v>0</v>
      </c>
      <c r="BE1525" s="7">
        <f t="shared" si="564"/>
        <v>0</v>
      </c>
      <c r="BF1525" s="107">
        <f t="shared" si="565"/>
        <v>0</v>
      </c>
      <c r="BG1525" s="107">
        <f t="shared" si="566"/>
        <v>0</v>
      </c>
      <c r="BH1525" s="107">
        <f t="shared" si="567"/>
        <v>0.51700000000000002</v>
      </c>
      <c r="BI1525" s="107">
        <f t="shared" si="568"/>
        <v>0</v>
      </c>
      <c r="BJ1525" s="107">
        <f t="shared" si="569"/>
        <v>0</v>
      </c>
      <c r="BK1525" s="151">
        <f t="shared" si="570"/>
        <v>0</v>
      </c>
    </row>
    <row r="1526" spans="1:63" hidden="1" outlineLevel="1">
      <c r="A1526" t="s">
        <v>3179</v>
      </c>
      <c r="B1526" s="9" t="s">
        <v>3039</v>
      </c>
      <c r="C1526" s="1">
        <f t="shared" si="572"/>
        <v>109</v>
      </c>
      <c r="D1526" s="7">
        <f t="shared" si="573"/>
        <v>5</v>
      </c>
      <c r="E1526" s="7">
        <f t="shared" si="574"/>
        <v>4</v>
      </c>
      <c r="F1526" s="7">
        <f t="shared" si="575"/>
        <v>1</v>
      </c>
      <c r="G1526" s="7">
        <f t="shared" si="559"/>
        <v>2</v>
      </c>
      <c r="H1526" s="48">
        <f t="shared" si="576"/>
        <v>11</v>
      </c>
      <c r="I1526" s="163">
        <f t="shared" si="577"/>
        <v>0.10091743119266056</v>
      </c>
      <c r="J1526" s="8"/>
      <c r="K1526" s="2">
        <f t="shared" si="578"/>
        <v>0</v>
      </c>
      <c r="L1526" s="2">
        <f t="shared" si="579"/>
        <v>0.13761467889908258</v>
      </c>
      <c r="M1526" s="2">
        <f t="shared" si="580"/>
        <v>0.3669724770642202</v>
      </c>
      <c r="N1526" s="2">
        <f t="shared" si="581"/>
        <v>0.26605504587155965</v>
      </c>
      <c r="O1526" s="2">
        <f t="shared" si="582"/>
        <v>0.22935779816513752</v>
      </c>
      <c r="P1526" s="1">
        <v>0</v>
      </c>
      <c r="Q1526" s="1">
        <v>15</v>
      </c>
      <c r="R1526" s="1">
        <v>40</v>
      </c>
      <c r="S1526" s="1">
        <v>29</v>
      </c>
      <c r="T1526" s="1">
        <v>25</v>
      </c>
      <c r="U1526" s="1">
        <v>0</v>
      </c>
      <c r="V1526" s="1"/>
      <c r="W1526" s="1"/>
      <c r="X1526" s="1"/>
      <c r="Y1526" s="1"/>
      <c r="Z1526" s="1"/>
      <c r="AA1526" s="1">
        <v>0</v>
      </c>
      <c r="AB1526" s="1"/>
      <c r="AC1526" s="1"/>
      <c r="AD1526" s="1"/>
      <c r="AI1526" t="str">
        <f t="shared" si="571"/>
        <v>Sunderland</v>
      </c>
      <c r="AJ1526" t="s">
        <v>2116</v>
      </c>
      <c r="AK1526" s="148">
        <v>1</v>
      </c>
      <c r="AL1526" s="7"/>
      <c r="AN1526" s="91">
        <v>50</v>
      </c>
      <c r="AO1526" s="93">
        <v>3</v>
      </c>
      <c r="AP1526" s="93">
        <v>70</v>
      </c>
      <c r="AQ1526" s="100">
        <v>71425</v>
      </c>
      <c r="AR1526" s="100">
        <f t="shared" si="583"/>
        <v>50003</v>
      </c>
      <c r="AS1526" s="9" t="s">
        <v>1753</v>
      </c>
      <c r="AT1526" s="103">
        <f t="shared" si="584"/>
        <v>5071425</v>
      </c>
      <c r="AW1526">
        <v>45.65</v>
      </c>
      <c r="AX1526">
        <v>0.25</v>
      </c>
      <c r="AY1526">
        <v>45.4</v>
      </c>
      <c r="BA1526" s="7">
        <f t="shared" si="560"/>
        <v>0</v>
      </c>
      <c r="BB1526" s="7">
        <f t="shared" si="561"/>
        <v>0</v>
      </c>
      <c r="BC1526" s="7">
        <f t="shared" si="562"/>
        <v>1</v>
      </c>
      <c r="BD1526" s="7">
        <f t="shared" si="563"/>
        <v>0</v>
      </c>
      <c r="BE1526" s="7">
        <f t="shared" si="564"/>
        <v>0</v>
      </c>
      <c r="BF1526" s="107">
        <f t="shared" si="565"/>
        <v>0</v>
      </c>
      <c r="BG1526" s="107">
        <f t="shared" si="566"/>
        <v>0</v>
      </c>
      <c r="BH1526" s="107">
        <f t="shared" si="567"/>
        <v>0.36599999999999999</v>
      </c>
      <c r="BI1526" s="107">
        <f t="shared" si="568"/>
        <v>0</v>
      </c>
      <c r="BJ1526" s="107">
        <f t="shared" si="569"/>
        <v>0</v>
      </c>
      <c r="BK1526" s="151">
        <f t="shared" si="570"/>
        <v>0</v>
      </c>
    </row>
    <row r="1527" spans="1:63" hidden="1" outlineLevel="1">
      <c r="A1527" t="s">
        <v>1031</v>
      </c>
      <c r="B1527" s="9" t="s">
        <v>3039</v>
      </c>
      <c r="C1527" s="1">
        <f t="shared" si="572"/>
        <v>114</v>
      </c>
      <c r="D1527" s="7">
        <f t="shared" si="573"/>
        <v>6</v>
      </c>
      <c r="E1527" s="7">
        <f t="shared" si="574"/>
        <v>4</v>
      </c>
      <c r="F1527" s="7">
        <f t="shared" si="575"/>
        <v>2</v>
      </c>
      <c r="G1527" s="7">
        <f t="shared" si="559"/>
        <v>1</v>
      </c>
      <c r="H1527" s="48">
        <f t="shared" si="576"/>
        <v>5</v>
      </c>
      <c r="I1527" s="163">
        <f t="shared" si="577"/>
        <v>4.3859649122807015E-2</v>
      </c>
      <c r="J1527" s="8"/>
      <c r="K1527" s="2">
        <f t="shared" si="578"/>
        <v>0</v>
      </c>
      <c r="L1527" s="2">
        <f t="shared" si="579"/>
        <v>7.8947368421052627E-2</v>
      </c>
      <c r="M1527" s="2">
        <f t="shared" si="580"/>
        <v>0.31578947368421051</v>
      </c>
      <c r="N1527" s="2">
        <f t="shared" si="581"/>
        <v>0.35964912280701755</v>
      </c>
      <c r="O1527" s="2">
        <f t="shared" si="582"/>
        <v>0.24561403508771928</v>
      </c>
      <c r="P1527" s="1">
        <v>0</v>
      </c>
      <c r="Q1527" s="1">
        <v>9</v>
      </c>
      <c r="R1527" s="1">
        <v>36</v>
      </c>
      <c r="S1527" s="1">
        <v>41</v>
      </c>
      <c r="T1527" s="1">
        <v>27</v>
      </c>
      <c r="U1527" s="1">
        <v>0</v>
      </c>
      <c r="V1527" s="1"/>
      <c r="W1527" s="1"/>
      <c r="X1527" s="1"/>
      <c r="Y1527" s="1"/>
      <c r="Z1527" s="1"/>
      <c r="AA1527" s="1">
        <v>1</v>
      </c>
      <c r="AB1527" s="1"/>
      <c r="AC1527" s="1"/>
      <c r="AD1527" s="1"/>
      <c r="AI1527" t="str">
        <f t="shared" si="571"/>
        <v>Sutton</v>
      </c>
      <c r="AJ1527" t="s">
        <v>1850</v>
      </c>
      <c r="AK1527" s="148">
        <v>1</v>
      </c>
      <c r="AL1527" s="7"/>
      <c r="AN1527" s="91">
        <v>50</v>
      </c>
      <c r="AO1527" s="93">
        <v>5</v>
      </c>
      <c r="AP1527" s="93">
        <v>70</v>
      </c>
      <c r="AQ1527" s="100">
        <v>71575</v>
      </c>
      <c r="AR1527" s="100">
        <f t="shared" si="583"/>
        <v>50005</v>
      </c>
      <c r="AS1527" s="9" t="s">
        <v>1753</v>
      </c>
      <c r="AT1527" s="103">
        <f t="shared" si="584"/>
        <v>5071575</v>
      </c>
      <c r="AW1527">
        <v>38.369999999999997</v>
      </c>
      <c r="AX1527">
        <v>0.11</v>
      </c>
      <c r="AY1527">
        <v>38.26</v>
      </c>
      <c r="BA1527" s="7">
        <f t="shared" si="560"/>
        <v>0</v>
      </c>
      <c r="BB1527" s="7">
        <f t="shared" si="561"/>
        <v>0</v>
      </c>
      <c r="BC1527" s="7">
        <f t="shared" si="562"/>
        <v>0</v>
      </c>
      <c r="BD1527" s="7">
        <f t="shared" si="563"/>
        <v>1</v>
      </c>
      <c r="BE1527" s="7">
        <f t="shared" si="564"/>
        <v>0</v>
      </c>
      <c r="BF1527" s="107">
        <f t="shared" si="565"/>
        <v>0</v>
      </c>
      <c r="BG1527" s="107">
        <f t="shared" si="566"/>
        <v>0</v>
      </c>
      <c r="BH1527" s="107">
        <f t="shared" si="567"/>
        <v>0</v>
      </c>
      <c r="BI1527" s="107">
        <f t="shared" si="568"/>
        <v>0.35899999999999999</v>
      </c>
      <c r="BJ1527" s="107">
        <f t="shared" si="569"/>
        <v>0</v>
      </c>
      <c r="BK1527" s="151">
        <f t="shared" si="570"/>
        <v>0</v>
      </c>
    </row>
    <row r="1528" spans="1:63" hidden="1" outlineLevel="1">
      <c r="A1528" t="s">
        <v>2491</v>
      </c>
      <c r="B1528" s="9" t="s">
        <v>3039</v>
      </c>
      <c r="C1528" s="1">
        <f t="shared" si="572"/>
        <v>593</v>
      </c>
      <c r="D1528" s="7">
        <f t="shared" si="573"/>
        <v>7</v>
      </c>
      <c r="E1528" s="7">
        <f t="shared" si="574"/>
        <v>4</v>
      </c>
      <c r="F1528" s="7">
        <f t="shared" si="575"/>
        <v>1</v>
      </c>
      <c r="G1528" s="7">
        <f t="shared" ref="G1528:G1577" si="585">IF(S1528&gt;0,RANK(S1528,(P1528:AD1528)),0)</f>
        <v>3</v>
      </c>
      <c r="H1528" s="48">
        <f t="shared" si="576"/>
        <v>79</v>
      </c>
      <c r="I1528" s="163">
        <f t="shared" si="577"/>
        <v>0.13322091062394603</v>
      </c>
      <c r="J1528" s="8"/>
      <c r="K1528" s="2">
        <f t="shared" si="578"/>
        <v>3.3726812816188868E-3</v>
      </c>
      <c r="L1528" s="2">
        <f t="shared" si="579"/>
        <v>0.10118043844856661</v>
      </c>
      <c r="M1528" s="2">
        <f t="shared" si="580"/>
        <v>0.38617200674536256</v>
      </c>
      <c r="N1528" s="2">
        <f t="shared" si="581"/>
        <v>0.22934232715008432</v>
      </c>
      <c r="O1528" s="2">
        <f t="shared" si="582"/>
        <v>0.2799325463743676</v>
      </c>
      <c r="P1528" s="1">
        <v>2</v>
      </c>
      <c r="Q1528" s="1">
        <v>60</v>
      </c>
      <c r="R1528" s="1">
        <v>229</v>
      </c>
      <c r="S1528" s="1">
        <v>136</v>
      </c>
      <c r="T1528" s="1">
        <v>150</v>
      </c>
      <c r="U1528" s="1">
        <v>9</v>
      </c>
      <c r="V1528" s="1"/>
      <c r="W1528" s="1"/>
      <c r="X1528" s="1"/>
      <c r="Y1528" s="1"/>
      <c r="Z1528" s="1"/>
      <c r="AA1528" s="1">
        <v>7</v>
      </c>
      <c r="AB1528" s="1"/>
      <c r="AC1528" s="1"/>
      <c r="AD1528" s="1"/>
      <c r="AI1528" t="str">
        <f t="shared" si="571"/>
        <v>Swanton</v>
      </c>
      <c r="AJ1528" t="s">
        <v>2477</v>
      </c>
      <c r="AK1528" s="148">
        <v>1</v>
      </c>
      <c r="AL1528" s="7"/>
      <c r="AN1528" s="91">
        <v>50</v>
      </c>
      <c r="AO1528" s="93">
        <v>11</v>
      </c>
      <c r="AP1528" s="93">
        <v>80</v>
      </c>
      <c r="AQ1528" s="100">
        <v>71725</v>
      </c>
      <c r="AR1528" s="100">
        <f t="shared" si="583"/>
        <v>50011</v>
      </c>
      <c r="AS1528" s="9" t="s">
        <v>1753</v>
      </c>
      <c r="AT1528" s="103">
        <f t="shared" si="584"/>
        <v>5071725</v>
      </c>
      <c r="AW1528">
        <v>61.66</v>
      </c>
      <c r="AX1528">
        <v>13.26</v>
      </c>
      <c r="AY1528">
        <v>48.41</v>
      </c>
      <c r="BA1528" s="7">
        <f t="shared" si="560"/>
        <v>0</v>
      </c>
      <c r="BB1528" s="7">
        <f t="shared" si="561"/>
        <v>0</v>
      </c>
      <c r="BC1528" s="7">
        <f t="shared" si="562"/>
        <v>1</v>
      </c>
      <c r="BD1528" s="7">
        <f t="shared" si="563"/>
        <v>0</v>
      </c>
      <c r="BE1528" s="7">
        <f t="shared" si="564"/>
        <v>0</v>
      </c>
      <c r="BF1528" s="107">
        <f t="shared" si="565"/>
        <v>0</v>
      </c>
      <c r="BG1528" s="107">
        <f t="shared" si="566"/>
        <v>0</v>
      </c>
      <c r="BH1528" s="107">
        <f t="shared" si="567"/>
        <v>0.38600000000000001</v>
      </c>
      <c r="BI1528" s="107">
        <f t="shared" si="568"/>
        <v>0</v>
      </c>
      <c r="BJ1528" s="107">
        <f t="shared" si="569"/>
        <v>0</v>
      </c>
      <c r="BK1528" s="151">
        <f t="shared" si="570"/>
        <v>0</v>
      </c>
    </row>
    <row r="1529" spans="1:63" hidden="1" outlineLevel="1">
      <c r="A1529" t="s">
        <v>3199</v>
      </c>
      <c r="B1529" s="9" t="s">
        <v>3039</v>
      </c>
      <c r="C1529" s="1">
        <f t="shared" si="572"/>
        <v>229</v>
      </c>
      <c r="D1529" s="7">
        <f t="shared" si="573"/>
        <v>5</v>
      </c>
      <c r="E1529" s="7">
        <f t="shared" si="574"/>
        <v>4</v>
      </c>
      <c r="F1529" s="7">
        <f t="shared" si="575"/>
        <v>1</v>
      </c>
      <c r="G1529" s="7">
        <f t="shared" si="585"/>
        <v>2</v>
      </c>
      <c r="H1529" s="48">
        <f t="shared" si="576"/>
        <v>16</v>
      </c>
      <c r="I1529" s="163">
        <f t="shared" si="577"/>
        <v>6.9868995633187769E-2</v>
      </c>
      <c r="J1529" s="8"/>
      <c r="K1529" s="2">
        <f t="shared" si="578"/>
        <v>3.9301310043668124E-2</v>
      </c>
      <c r="L1529" s="2">
        <f t="shared" si="579"/>
        <v>6.1135371179039298E-2</v>
      </c>
      <c r="M1529" s="2">
        <f t="shared" si="580"/>
        <v>0.35371179039301309</v>
      </c>
      <c r="N1529" s="2">
        <f t="shared" si="581"/>
        <v>0.28384279475982532</v>
      </c>
      <c r="O1529" s="2">
        <f t="shared" si="582"/>
        <v>0.2620087336244542</v>
      </c>
      <c r="P1529" s="1">
        <v>9</v>
      </c>
      <c r="Q1529" s="1">
        <v>14</v>
      </c>
      <c r="R1529" s="1">
        <v>81</v>
      </c>
      <c r="S1529" s="1">
        <v>65</v>
      </c>
      <c r="T1529" s="1">
        <v>55</v>
      </c>
      <c r="U1529" s="1">
        <v>3</v>
      </c>
      <c r="V1529" s="1"/>
      <c r="W1529" s="1"/>
      <c r="X1529" s="1"/>
      <c r="Y1529" s="1"/>
      <c r="Z1529" s="1"/>
      <c r="AA1529" s="1">
        <v>2</v>
      </c>
      <c r="AB1529" s="1"/>
      <c r="AC1529" s="1"/>
      <c r="AD1529" s="1"/>
      <c r="AI1529" t="str">
        <f t="shared" si="571"/>
        <v>Thetford</v>
      </c>
      <c r="AJ1529" t="s">
        <v>1445</v>
      </c>
      <c r="AK1529" s="148">
        <v>1</v>
      </c>
      <c r="AL1529" s="7"/>
      <c r="AN1529" s="91">
        <v>50</v>
      </c>
      <c r="AO1529" s="93">
        <v>17</v>
      </c>
      <c r="AP1529" s="93">
        <v>55</v>
      </c>
      <c r="AQ1529" s="100">
        <v>72400</v>
      </c>
      <c r="AR1529" s="100">
        <f t="shared" si="583"/>
        <v>50017</v>
      </c>
      <c r="AS1529" s="9" t="s">
        <v>1753</v>
      </c>
      <c r="AT1529" s="103">
        <f t="shared" si="584"/>
        <v>5072400</v>
      </c>
      <c r="AW1529">
        <v>44.16</v>
      </c>
      <c r="AX1529">
        <v>0.6</v>
      </c>
      <c r="AY1529">
        <v>43.56</v>
      </c>
      <c r="BA1529" s="7">
        <f t="shared" si="560"/>
        <v>0</v>
      </c>
      <c r="BB1529" s="7">
        <f t="shared" si="561"/>
        <v>0</v>
      </c>
      <c r="BC1529" s="7">
        <f t="shared" si="562"/>
        <v>1</v>
      </c>
      <c r="BD1529" s="7">
        <f t="shared" si="563"/>
        <v>0</v>
      </c>
      <c r="BE1529" s="7">
        <f t="shared" si="564"/>
        <v>0</v>
      </c>
      <c r="BF1529" s="107">
        <f t="shared" si="565"/>
        <v>0</v>
      </c>
      <c r="BG1529" s="107">
        <f t="shared" si="566"/>
        <v>0</v>
      </c>
      <c r="BH1529" s="107">
        <f t="shared" si="567"/>
        <v>0.35299999999999998</v>
      </c>
      <c r="BI1529" s="107">
        <f t="shared" si="568"/>
        <v>0</v>
      </c>
      <c r="BJ1529" s="107">
        <f t="shared" si="569"/>
        <v>0</v>
      </c>
      <c r="BK1529" s="151">
        <f t="shared" si="570"/>
        <v>0</v>
      </c>
    </row>
    <row r="1530" spans="1:63" hidden="1" outlineLevel="1">
      <c r="A1530" t="s">
        <v>1466</v>
      </c>
      <c r="B1530" s="9" t="s">
        <v>3039</v>
      </c>
      <c r="C1530" s="1">
        <f t="shared" si="572"/>
        <v>116</v>
      </c>
      <c r="D1530" s="7">
        <f t="shared" si="573"/>
        <v>5</v>
      </c>
      <c r="E1530" s="7">
        <f t="shared" si="574"/>
        <v>4</v>
      </c>
      <c r="F1530" s="7">
        <f t="shared" si="575"/>
        <v>2</v>
      </c>
      <c r="G1530" s="7">
        <f t="shared" si="585"/>
        <v>1</v>
      </c>
      <c r="H1530" s="48">
        <f t="shared" si="576"/>
        <v>5</v>
      </c>
      <c r="I1530" s="163">
        <f t="shared" si="577"/>
        <v>4.3103448275862072E-2</v>
      </c>
      <c r="J1530" s="8"/>
      <c r="K1530" s="2">
        <f t="shared" si="578"/>
        <v>3.4482758620689655E-2</v>
      </c>
      <c r="L1530" s="2">
        <f t="shared" si="579"/>
        <v>6.8965517241379309E-2</v>
      </c>
      <c r="M1530" s="2">
        <f t="shared" si="580"/>
        <v>0.33620689655172414</v>
      </c>
      <c r="N1530" s="2">
        <f t="shared" si="581"/>
        <v>0.37931034482758619</v>
      </c>
      <c r="O1530" s="2">
        <f t="shared" si="582"/>
        <v>0.18103448275862066</v>
      </c>
      <c r="P1530" s="1">
        <v>4</v>
      </c>
      <c r="Q1530" s="1">
        <v>8</v>
      </c>
      <c r="R1530" s="1">
        <v>39</v>
      </c>
      <c r="S1530" s="1">
        <v>44</v>
      </c>
      <c r="T1530" s="1">
        <v>16</v>
      </c>
      <c r="U1530" s="1">
        <v>1</v>
      </c>
      <c r="V1530" s="1"/>
      <c r="W1530" s="1"/>
      <c r="X1530" s="1"/>
      <c r="Y1530" s="1"/>
      <c r="Z1530" s="1"/>
      <c r="AA1530" s="1">
        <v>4</v>
      </c>
      <c r="AB1530" s="1"/>
      <c r="AC1530" s="1"/>
      <c r="AD1530" s="1"/>
      <c r="AI1530" t="str">
        <f t="shared" si="571"/>
        <v>Tinmouth</v>
      </c>
      <c r="AJ1530" t="s">
        <v>848</v>
      </c>
      <c r="AK1530" s="148">
        <v>1</v>
      </c>
      <c r="AL1530" s="7"/>
      <c r="AN1530" s="91">
        <v>50</v>
      </c>
      <c r="AO1530" s="93">
        <v>21</v>
      </c>
      <c r="AP1530" s="93">
        <v>120</v>
      </c>
      <c r="AQ1530" s="100">
        <v>72925</v>
      </c>
      <c r="AR1530" s="100">
        <f t="shared" si="583"/>
        <v>50021</v>
      </c>
      <c r="AS1530" s="9" t="s">
        <v>1753</v>
      </c>
      <c r="AT1530" s="103">
        <f t="shared" si="584"/>
        <v>5072925</v>
      </c>
      <c r="AW1530">
        <v>28.41</v>
      </c>
      <c r="AX1530">
        <v>0.12</v>
      </c>
      <c r="AY1530">
        <v>28.28</v>
      </c>
      <c r="BA1530" s="7">
        <f t="shared" si="560"/>
        <v>0</v>
      </c>
      <c r="BB1530" s="7">
        <f t="shared" si="561"/>
        <v>0</v>
      </c>
      <c r="BC1530" s="7">
        <f t="shared" si="562"/>
        <v>0</v>
      </c>
      <c r="BD1530" s="7">
        <f t="shared" si="563"/>
        <v>1</v>
      </c>
      <c r="BE1530" s="7">
        <f t="shared" si="564"/>
        <v>0</v>
      </c>
      <c r="BF1530" s="107">
        <f t="shared" si="565"/>
        <v>0</v>
      </c>
      <c r="BG1530" s="107">
        <f t="shared" si="566"/>
        <v>0</v>
      </c>
      <c r="BH1530" s="107">
        <f t="shared" si="567"/>
        <v>0</v>
      </c>
      <c r="BI1530" s="107">
        <f t="shared" si="568"/>
        <v>0.379</v>
      </c>
      <c r="BJ1530" s="107">
        <f t="shared" si="569"/>
        <v>0</v>
      </c>
      <c r="BK1530" s="151">
        <f t="shared" si="570"/>
        <v>0</v>
      </c>
    </row>
    <row r="1531" spans="1:63" hidden="1" outlineLevel="1">
      <c r="A1531" t="s">
        <v>961</v>
      </c>
      <c r="B1531" s="9" t="s">
        <v>3039</v>
      </c>
      <c r="C1531" s="1">
        <f t="shared" si="572"/>
        <v>68</v>
      </c>
      <c r="D1531" s="7">
        <f t="shared" si="573"/>
        <v>5</v>
      </c>
      <c r="E1531" s="7">
        <f t="shared" si="574"/>
        <v>4</v>
      </c>
      <c r="F1531" s="7">
        <f t="shared" si="575"/>
        <v>1</v>
      </c>
      <c r="G1531" s="7">
        <f t="shared" si="585"/>
        <v>3</v>
      </c>
      <c r="H1531" s="48">
        <f t="shared" si="576"/>
        <v>4</v>
      </c>
      <c r="I1531" s="163">
        <f t="shared" si="577"/>
        <v>5.8823529411764705E-2</v>
      </c>
      <c r="J1531" s="8"/>
      <c r="K1531" s="2">
        <f t="shared" si="578"/>
        <v>4.4117647058823532E-2</v>
      </c>
      <c r="L1531" s="2">
        <f t="shared" si="579"/>
        <v>8.8235294117647065E-2</v>
      </c>
      <c r="M1531" s="2">
        <f t="shared" si="580"/>
        <v>0.41176470588235292</v>
      </c>
      <c r="N1531" s="2">
        <f t="shared" si="581"/>
        <v>0.10294117647058823</v>
      </c>
      <c r="O1531" s="2">
        <f t="shared" si="582"/>
        <v>0.35294117647058831</v>
      </c>
      <c r="P1531" s="1">
        <v>3</v>
      </c>
      <c r="Q1531" s="1">
        <v>6</v>
      </c>
      <c r="R1531" s="1">
        <v>28</v>
      </c>
      <c r="S1531" s="1">
        <v>7</v>
      </c>
      <c r="T1531" s="1">
        <v>24</v>
      </c>
      <c r="U1531" s="1">
        <v>0</v>
      </c>
      <c r="V1531" s="1"/>
      <c r="W1531" s="1"/>
      <c r="X1531" s="1"/>
      <c r="Y1531" s="1"/>
      <c r="Z1531" s="1"/>
      <c r="AA1531" s="1">
        <v>0</v>
      </c>
      <c r="AB1531" s="1"/>
      <c r="AC1531" s="1"/>
      <c r="AD1531" s="1"/>
      <c r="AI1531" t="str">
        <f t="shared" si="571"/>
        <v>Topsham</v>
      </c>
      <c r="AJ1531" t="s">
        <v>1445</v>
      </c>
      <c r="AK1531" s="148">
        <v>1</v>
      </c>
      <c r="AL1531" s="7"/>
      <c r="AN1531" s="91">
        <v>50</v>
      </c>
      <c r="AO1531" s="93">
        <v>17</v>
      </c>
      <c r="AP1531" s="93">
        <v>60</v>
      </c>
      <c r="AQ1531" s="100">
        <v>73075</v>
      </c>
      <c r="AR1531" s="100">
        <f t="shared" si="583"/>
        <v>50017</v>
      </c>
      <c r="AS1531" s="9" t="s">
        <v>1753</v>
      </c>
      <c r="AT1531" s="103">
        <f t="shared" si="584"/>
        <v>5073075</v>
      </c>
      <c r="AW1531">
        <v>48.98</v>
      </c>
      <c r="AX1531">
        <v>0.05</v>
      </c>
      <c r="AY1531">
        <v>48.93</v>
      </c>
      <c r="BA1531" s="7">
        <f t="shared" si="560"/>
        <v>0</v>
      </c>
      <c r="BB1531" s="7">
        <f t="shared" si="561"/>
        <v>0</v>
      </c>
      <c r="BC1531" s="7">
        <f t="shared" si="562"/>
        <v>1</v>
      </c>
      <c r="BD1531" s="7">
        <f t="shared" si="563"/>
        <v>0</v>
      </c>
      <c r="BE1531" s="7">
        <f t="shared" si="564"/>
        <v>0</v>
      </c>
      <c r="BF1531" s="107">
        <f t="shared" si="565"/>
        <v>0</v>
      </c>
      <c r="BG1531" s="107">
        <f t="shared" si="566"/>
        <v>0</v>
      </c>
      <c r="BH1531" s="107">
        <f t="shared" si="567"/>
        <v>0.41099999999999998</v>
      </c>
      <c r="BI1531" s="107">
        <f t="shared" si="568"/>
        <v>0</v>
      </c>
      <c r="BJ1531" s="107">
        <f t="shared" si="569"/>
        <v>0</v>
      </c>
      <c r="BK1531" s="151">
        <f t="shared" si="570"/>
        <v>0</v>
      </c>
    </row>
    <row r="1532" spans="1:63" hidden="1" outlineLevel="1">
      <c r="A1532" t="s">
        <v>2895</v>
      </c>
      <c r="B1532" s="9" t="s">
        <v>3039</v>
      </c>
      <c r="C1532" s="1">
        <f t="shared" si="572"/>
        <v>71</v>
      </c>
      <c r="D1532" s="7">
        <f t="shared" si="573"/>
        <v>5</v>
      </c>
      <c r="E1532" s="7">
        <f t="shared" si="574"/>
        <v>4</v>
      </c>
      <c r="F1532" s="7">
        <f t="shared" si="575"/>
        <v>1</v>
      </c>
      <c r="G1532" s="7">
        <f t="shared" si="585"/>
        <v>3</v>
      </c>
      <c r="H1532" s="48">
        <f t="shared" si="576"/>
        <v>5</v>
      </c>
      <c r="I1532" s="163">
        <f t="shared" si="577"/>
        <v>7.0422535211267609E-2</v>
      </c>
      <c r="J1532" s="8"/>
      <c r="K1532" s="2">
        <f t="shared" si="578"/>
        <v>2.8169014084507043E-2</v>
      </c>
      <c r="L1532" s="2">
        <f t="shared" si="579"/>
        <v>8.4507042253521125E-2</v>
      </c>
      <c r="M1532" s="2">
        <f t="shared" si="580"/>
        <v>0.39436619718309857</v>
      </c>
      <c r="N1532" s="2">
        <f t="shared" si="581"/>
        <v>0.16901408450704225</v>
      </c>
      <c r="O1532" s="2">
        <f t="shared" si="582"/>
        <v>0.32394366197183105</v>
      </c>
      <c r="P1532" s="1">
        <v>2</v>
      </c>
      <c r="Q1532" s="1">
        <v>6</v>
      </c>
      <c r="R1532" s="1">
        <v>28</v>
      </c>
      <c r="S1532" s="1">
        <v>12</v>
      </c>
      <c r="T1532" s="1">
        <v>23</v>
      </c>
      <c r="U1532" s="1">
        <v>0</v>
      </c>
      <c r="V1532" s="1"/>
      <c r="W1532" s="1"/>
      <c r="X1532" s="1"/>
      <c r="Y1532" s="1"/>
      <c r="Z1532" s="1"/>
      <c r="AA1532" s="1">
        <v>0</v>
      </c>
      <c r="AB1532" s="1"/>
      <c r="AC1532" s="1"/>
      <c r="AD1532" s="1"/>
      <c r="AI1532" t="str">
        <f t="shared" si="571"/>
        <v>Townshend</v>
      </c>
      <c r="AJ1532" t="s">
        <v>2523</v>
      </c>
      <c r="AK1532" s="148">
        <v>1</v>
      </c>
      <c r="AL1532" s="7"/>
      <c r="AN1532" s="91">
        <v>50</v>
      </c>
      <c r="AO1532" s="93">
        <v>25</v>
      </c>
      <c r="AP1532" s="93">
        <v>80</v>
      </c>
      <c r="AQ1532" s="100">
        <v>73300</v>
      </c>
      <c r="AR1532" s="100">
        <f t="shared" si="583"/>
        <v>50025</v>
      </c>
      <c r="AS1532" s="9" t="s">
        <v>1753</v>
      </c>
      <c r="AT1532" s="103">
        <f t="shared" si="584"/>
        <v>5073300</v>
      </c>
      <c r="AW1532">
        <v>42.78</v>
      </c>
      <c r="AX1532">
        <v>0.06</v>
      </c>
      <c r="AY1532">
        <v>42.72</v>
      </c>
      <c r="BA1532" s="7">
        <f t="shared" si="560"/>
        <v>0</v>
      </c>
      <c r="BB1532" s="7">
        <f t="shared" si="561"/>
        <v>0</v>
      </c>
      <c r="BC1532" s="7">
        <f t="shared" si="562"/>
        <v>1</v>
      </c>
      <c r="BD1532" s="7">
        <f t="shared" si="563"/>
        <v>0</v>
      </c>
      <c r="BE1532" s="7">
        <f t="shared" si="564"/>
        <v>0</v>
      </c>
      <c r="BF1532" s="107">
        <f t="shared" si="565"/>
        <v>0</v>
      </c>
      <c r="BG1532" s="107">
        <f t="shared" si="566"/>
        <v>0</v>
      </c>
      <c r="BH1532" s="107">
        <f t="shared" si="567"/>
        <v>0.39400000000000002</v>
      </c>
      <c r="BI1532" s="107">
        <f t="shared" si="568"/>
        <v>0</v>
      </c>
      <c r="BJ1532" s="107">
        <f t="shared" si="569"/>
        <v>0</v>
      </c>
      <c r="BK1532" s="151">
        <f t="shared" si="570"/>
        <v>0</v>
      </c>
    </row>
    <row r="1533" spans="1:63" hidden="1" outlineLevel="1">
      <c r="A1533" t="s">
        <v>462</v>
      </c>
      <c r="B1533" s="9" t="s">
        <v>3039</v>
      </c>
      <c r="C1533" s="1">
        <f t="shared" si="572"/>
        <v>101</v>
      </c>
      <c r="D1533" s="7">
        <f t="shared" si="573"/>
        <v>5</v>
      </c>
      <c r="E1533" s="7">
        <f t="shared" si="574"/>
        <v>4</v>
      </c>
      <c r="F1533" s="7">
        <f t="shared" si="575"/>
        <v>3</v>
      </c>
      <c r="G1533" s="7">
        <f t="shared" si="585"/>
        <v>1</v>
      </c>
      <c r="H1533" s="48">
        <f t="shared" si="576"/>
        <v>5</v>
      </c>
      <c r="I1533" s="163">
        <f t="shared" si="577"/>
        <v>4.9504950495049507E-2</v>
      </c>
      <c r="J1533" s="8"/>
      <c r="K1533" s="2">
        <f t="shared" si="578"/>
        <v>1.9801980198019802E-2</v>
      </c>
      <c r="L1533" s="2">
        <f t="shared" si="579"/>
        <v>7.9207920792079209E-2</v>
      </c>
      <c r="M1533" s="2">
        <f t="shared" si="580"/>
        <v>0.25742574257425743</v>
      </c>
      <c r="N1533" s="2">
        <f t="shared" si="581"/>
        <v>0.34653465346534651</v>
      </c>
      <c r="O1533" s="2">
        <f t="shared" si="582"/>
        <v>0.29702970297029707</v>
      </c>
      <c r="P1533" s="1">
        <v>2</v>
      </c>
      <c r="Q1533" s="1">
        <v>8</v>
      </c>
      <c r="R1533" s="1">
        <v>26</v>
      </c>
      <c r="S1533" s="1">
        <v>35</v>
      </c>
      <c r="T1533" s="1">
        <v>30</v>
      </c>
      <c r="U1533" s="1">
        <v>0</v>
      </c>
      <c r="V1533" s="1"/>
      <c r="W1533" s="1"/>
      <c r="X1533" s="1"/>
      <c r="Y1533" s="1"/>
      <c r="Z1533" s="1"/>
      <c r="AA1533" s="1">
        <v>0</v>
      </c>
      <c r="AB1533" s="1"/>
      <c r="AC1533" s="1"/>
      <c r="AD1533" s="1"/>
      <c r="AI1533" t="str">
        <f t="shared" si="571"/>
        <v>Troy</v>
      </c>
      <c r="AJ1533" t="s">
        <v>2223</v>
      </c>
      <c r="AK1533" s="148">
        <v>1</v>
      </c>
      <c r="AL1533" s="7"/>
      <c r="AN1533" s="91">
        <v>50</v>
      </c>
      <c r="AO1533" s="93">
        <v>19</v>
      </c>
      <c r="AP1533" s="93">
        <v>85</v>
      </c>
      <c r="AQ1533" s="100">
        <v>73525</v>
      </c>
      <c r="AR1533" s="100">
        <f t="shared" si="583"/>
        <v>50019</v>
      </c>
      <c r="AS1533" s="9" t="s">
        <v>1753</v>
      </c>
      <c r="AT1533" s="103">
        <f t="shared" si="584"/>
        <v>5073525</v>
      </c>
      <c r="AW1533">
        <v>36.06</v>
      </c>
      <c r="AX1533">
        <v>0</v>
      </c>
      <c r="AY1533">
        <v>36.06</v>
      </c>
      <c r="BA1533" s="7">
        <f t="shared" si="560"/>
        <v>0</v>
      </c>
      <c r="BB1533" s="7">
        <f t="shared" si="561"/>
        <v>0</v>
      </c>
      <c r="BC1533" s="7">
        <f t="shared" si="562"/>
        <v>0</v>
      </c>
      <c r="BD1533" s="7">
        <f t="shared" si="563"/>
        <v>1</v>
      </c>
      <c r="BE1533" s="7">
        <f t="shared" si="564"/>
        <v>0</v>
      </c>
      <c r="BF1533" s="107">
        <f t="shared" si="565"/>
        <v>0</v>
      </c>
      <c r="BG1533" s="107">
        <f t="shared" si="566"/>
        <v>0</v>
      </c>
      <c r="BH1533" s="107">
        <f t="shared" si="567"/>
        <v>0</v>
      </c>
      <c r="BI1533" s="107">
        <f t="shared" si="568"/>
        <v>0.34599999999999997</v>
      </c>
      <c r="BJ1533" s="107">
        <f t="shared" si="569"/>
        <v>0</v>
      </c>
      <c r="BK1533" s="151">
        <f t="shared" si="570"/>
        <v>0</v>
      </c>
    </row>
    <row r="1534" spans="1:63" hidden="1" outlineLevel="1">
      <c r="A1534" t="s">
        <v>2696</v>
      </c>
      <c r="B1534" s="9" t="s">
        <v>3039</v>
      </c>
      <c r="C1534" s="1">
        <f t="shared" si="572"/>
        <v>88</v>
      </c>
      <c r="D1534" s="7">
        <f t="shared" si="573"/>
        <v>5</v>
      </c>
      <c r="E1534" s="7">
        <f t="shared" si="574"/>
        <v>4</v>
      </c>
      <c r="F1534" s="7">
        <f t="shared" si="575"/>
        <v>1</v>
      </c>
      <c r="G1534" s="7">
        <f t="shared" si="585"/>
        <v>2</v>
      </c>
      <c r="H1534" s="48">
        <f t="shared" si="576"/>
        <v>10</v>
      </c>
      <c r="I1534" s="163">
        <f t="shared" si="577"/>
        <v>0.11363636363636363</v>
      </c>
      <c r="J1534" s="8"/>
      <c r="K1534" s="2">
        <f t="shared" si="578"/>
        <v>3.4090909090909088E-2</v>
      </c>
      <c r="L1534" s="2">
        <f t="shared" si="579"/>
        <v>7.9545454545454544E-2</v>
      </c>
      <c r="M1534" s="2">
        <f t="shared" si="580"/>
        <v>0.375</v>
      </c>
      <c r="N1534" s="2">
        <f t="shared" si="581"/>
        <v>0.26136363636363635</v>
      </c>
      <c r="O1534" s="2">
        <f t="shared" si="582"/>
        <v>0.25</v>
      </c>
      <c r="P1534" s="1">
        <v>3</v>
      </c>
      <c r="Q1534" s="1">
        <v>7</v>
      </c>
      <c r="R1534" s="1">
        <v>33</v>
      </c>
      <c r="S1534" s="1">
        <v>23</v>
      </c>
      <c r="T1534" s="1">
        <v>21</v>
      </c>
      <c r="U1534" s="1">
        <v>0</v>
      </c>
      <c r="V1534" s="1"/>
      <c r="W1534" s="1"/>
      <c r="X1534" s="1"/>
      <c r="Y1534" s="1"/>
      <c r="Z1534" s="1"/>
      <c r="AA1534" s="1">
        <v>1</v>
      </c>
      <c r="AB1534" s="1"/>
      <c r="AC1534" s="1"/>
      <c r="AD1534" s="1"/>
      <c r="AI1534" t="str">
        <f t="shared" si="571"/>
        <v>Tunbridge</v>
      </c>
      <c r="AJ1534" t="s">
        <v>1445</v>
      </c>
      <c r="AK1534" s="148">
        <v>1</v>
      </c>
      <c r="AL1534" s="7"/>
      <c r="AN1534" s="91">
        <v>50</v>
      </c>
      <c r="AO1534" s="93">
        <v>17</v>
      </c>
      <c r="AP1534" s="93">
        <v>65</v>
      </c>
      <c r="AQ1534" s="100">
        <v>73675</v>
      </c>
      <c r="AR1534" s="100">
        <f t="shared" si="583"/>
        <v>50017</v>
      </c>
      <c r="AS1534" s="9" t="s">
        <v>1753</v>
      </c>
      <c r="AT1534" s="103">
        <f t="shared" si="584"/>
        <v>5073675</v>
      </c>
      <c r="AW1534">
        <v>44.76</v>
      </c>
      <c r="AX1534">
        <v>0.02</v>
      </c>
      <c r="AY1534">
        <v>44.73</v>
      </c>
      <c r="BA1534" s="7">
        <f t="shared" si="560"/>
        <v>0</v>
      </c>
      <c r="BB1534" s="7">
        <f t="shared" si="561"/>
        <v>0</v>
      </c>
      <c r="BC1534" s="7">
        <f t="shared" si="562"/>
        <v>1</v>
      </c>
      <c r="BD1534" s="7">
        <f t="shared" si="563"/>
        <v>0</v>
      </c>
      <c r="BE1534" s="7">
        <f t="shared" si="564"/>
        <v>0</v>
      </c>
      <c r="BF1534" s="107">
        <f t="shared" si="565"/>
        <v>0</v>
      </c>
      <c r="BG1534" s="107">
        <f t="shared" si="566"/>
        <v>0</v>
      </c>
      <c r="BH1534" s="107">
        <f t="shared" si="567"/>
        <v>0.375</v>
      </c>
      <c r="BI1534" s="107">
        <f t="shared" si="568"/>
        <v>0</v>
      </c>
      <c r="BJ1534" s="107">
        <f t="shared" si="569"/>
        <v>0</v>
      </c>
      <c r="BK1534" s="151">
        <f t="shared" si="570"/>
        <v>0</v>
      </c>
    </row>
    <row r="1535" spans="1:63" hidden="1" outlineLevel="1">
      <c r="A1535" t="s">
        <v>587</v>
      </c>
      <c r="B1535" s="9" t="s">
        <v>3039</v>
      </c>
      <c r="C1535" s="1">
        <f t="shared" si="572"/>
        <v>397</v>
      </c>
      <c r="D1535" s="7">
        <f t="shared" si="573"/>
        <v>5</v>
      </c>
      <c r="E1535" s="7">
        <f t="shared" si="574"/>
        <v>4</v>
      </c>
      <c r="F1535" s="7">
        <f t="shared" si="575"/>
        <v>1</v>
      </c>
      <c r="G1535" s="7">
        <f t="shared" si="585"/>
        <v>2</v>
      </c>
      <c r="H1535" s="48">
        <f t="shared" si="576"/>
        <v>38</v>
      </c>
      <c r="I1535" s="163">
        <f t="shared" si="577"/>
        <v>9.5717884130982367E-2</v>
      </c>
      <c r="J1535" s="8"/>
      <c r="K1535" s="2">
        <f t="shared" si="578"/>
        <v>2.5188916876574308E-2</v>
      </c>
      <c r="L1535" s="2">
        <f t="shared" si="579"/>
        <v>7.0528967254408062E-2</v>
      </c>
      <c r="M1535" s="2">
        <f t="shared" si="580"/>
        <v>0.37279596977329976</v>
      </c>
      <c r="N1535" s="2">
        <f t="shared" si="581"/>
        <v>0.2770780856423174</v>
      </c>
      <c r="O1535" s="2">
        <f t="shared" si="582"/>
        <v>0.25440806045340048</v>
      </c>
      <c r="P1535" s="1">
        <v>10</v>
      </c>
      <c r="Q1535" s="1">
        <v>28</v>
      </c>
      <c r="R1535" s="1">
        <v>148</v>
      </c>
      <c r="S1535" s="1">
        <v>110</v>
      </c>
      <c r="T1535" s="1">
        <v>93</v>
      </c>
      <c r="U1535" s="1">
        <v>2</v>
      </c>
      <c r="V1535" s="1"/>
      <c r="W1535" s="1"/>
      <c r="X1535" s="1"/>
      <c r="Y1535" s="1"/>
      <c r="Z1535" s="1"/>
      <c r="AA1535" s="1">
        <v>6</v>
      </c>
      <c r="AB1535" s="1"/>
      <c r="AC1535" s="1"/>
      <c r="AD1535" s="1"/>
      <c r="AI1535" t="str">
        <f t="shared" si="571"/>
        <v>Underhill</v>
      </c>
      <c r="AJ1535" t="s">
        <v>1896</v>
      </c>
      <c r="AK1535" s="148">
        <v>1</v>
      </c>
      <c r="AL1535" s="7"/>
      <c r="AN1535" s="91">
        <v>50</v>
      </c>
      <c r="AO1535" s="93">
        <v>7</v>
      </c>
      <c r="AP1535" s="93">
        <v>75</v>
      </c>
      <c r="AQ1535" s="100">
        <v>73975</v>
      </c>
      <c r="AR1535" s="100">
        <f t="shared" si="583"/>
        <v>50007</v>
      </c>
      <c r="AS1535" s="9" t="s">
        <v>1753</v>
      </c>
      <c r="AT1535" s="103">
        <f t="shared" si="584"/>
        <v>5073975</v>
      </c>
      <c r="AW1535">
        <v>51.4</v>
      </c>
      <c r="AX1535">
        <v>0.05</v>
      </c>
      <c r="AY1535">
        <v>51.35</v>
      </c>
      <c r="BA1535" s="7">
        <f t="shared" si="560"/>
        <v>0</v>
      </c>
      <c r="BB1535" s="7">
        <f t="shared" si="561"/>
        <v>0</v>
      </c>
      <c r="BC1535" s="7">
        <f t="shared" si="562"/>
        <v>1</v>
      </c>
      <c r="BD1535" s="7">
        <f t="shared" si="563"/>
        <v>0</v>
      </c>
      <c r="BE1535" s="7">
        <f t="shared" si="564"/>
        <v>0</v>
      </c>
      <c r="BF1535" s="107">
        <f t="shared" si="565"/>
        <v>0</v>
      </c>
      <c r="BG1535" s="107">
        <f t="shared" si="566"/>
        <v>0</v>
      </c>
      <c r="BH1535" s="107">
        <f t="shared" si="567"/>
        <v>0.372</v>
      </c>
      <c r="BI1535" s="107">
        <f t="shared" si="568"/>
        <v>0</v>
      </c>
      <c r="BJ1535" s="107">
        <f t="shared" si="569"/>
        <v>0</v>
      </c>
      <c r="BK1535" s="151">
        <f t="shared" si="570"/>
        <v>0</v>
      </c>
    </row>
    <row r="1536" spans="1:63" hidden="1" outlineLevel="1">
      <c r="A1536" t="s">
        <v>383</v>
      </c>
      <c r="B1536" s="9" t="s">
        <v>3039</v>
      </c>
      <c r="C1536" s="1">
        <f t="shared" si="572"/>
        <v>280</v>
      </c>
      <c r="D1536" s="7">
        <f t="shared" si="573"/>
        <v>6</v>
      </c>
      <c r="E1536" s="7">
        <f t="shared" si="574"/>
        <v>4</v>
      </c>
      <c r="F1536" s="7">
        <f t="shared" si="575"/>
        <v>2</v>
      </c>
      <c r="G1536" s="7">
        <f t="shared" si="585"/>
        <v>3</v>
      </c>
      <c r="H1536" s="48">
        <f t="shared" si="576"/>
        <v>22</v>
      </c>
      <c r="I1536" s="163">
        <f t="shared" si="577"/>
        <v>7.857142857142857E-2</v>
      </c>
      <c r="J1536" s="8"/>
      <c r="K1536" s="2">
        <f t="shared" si="578"/>
        <v>1.4285714285714285E-2</v>
      </c>
      <c r="L1536" s="2">
        <f t="shared" si="579"/>
        <v>7.4999999999999997E-2</v>
      </c>
      <c r="M1536" s="2">
        <f t="shared" si="580"/>
        <v>0.3</v>
      </c>
      <c r="N1536" s="2">
        <f t="shared" si="581"/>
        <v>0.21071428571428572</v>
      </c>
      <c r="O1536" s="2">
        <f t="shared" si="582"/>
        <v>0.4</v>
      </c>
      <c r="P1536" s="1">
        <v>4</v>
      </c>
      <c r="Q1536" s="1">
        <v>21</v>
      </c>
      <c r="R1536" s="1">
        <v>84</v>
      </c>
      <c r="S1536" s="1">
        <v>59</v>
      </c>
      <c r="T1536" s="1">
        <v>106</v>
      </c>
      <c r="U1536" s="1">
        <v>6</v>
      </c>
      <c r="V1536" s="1"/>
      <c r="W1536" s="1"/>
      <c r="X1536" s="1"/>
      <c r="Y1536" s="1"/>
      <c r="Z1536" s="1"/>
      <c r="AA1536" s="1">
        <v>0</v>
      </c>
      <c r="AB1536" s="1"/>
      <c r="AC1536" s="1"/>
      <c r="AD1536" s="1"/>
      <c r="AI1536" t="str">
        <f t="shared" si="571"/>
        <v>Vergennes</v>
      </c>
      <c r="AJ1536" t="s">
        <v>1874</v>
      </c>
      <c r="AK1536" s="148">
        <v>1</v>
      </c>
      <c r="AL1536" s="7"/>
      <c r="AN1536" s="91">
        <v>50</v>
      </c>
      <c r="AO1536" s="93">
        <v>1</v>
      </c>
      <c r="AP1536" s="93">
        <v>100</v>
      </c>
      <c r="AQ1536" s="100">
        <v>74650</v>
      </c>
      <c r="AR1536" s="100">
        <f t="shared" si="583"/>
        <v>50001</v>
      </c>
      <c r="AS1536" s="9" t="s">
        <v>1057</v>
      </c>
      <c r="AT1536" s="103">
        <f t="shared" si="584"/>
        <v>5074650</v>
      </c>
      <c r="AW1536">
        <v>2.5</v>
      </c>
      <c r="AX1536">
        <v>0.1</v>
      </c>
      <c r="AY1536">
        <v>2.4</v>
      </c>
      <c r="BA1536" s="7">
        <f t="shared" si="560"/>
        <v>0</v>
      </c>
      <c r="BB1536" s="7">
        <f t="shared" si="561"/>
        <v>0</v>
      </c>
      <c r="BC1536" s="7">
        <f t="shared" si="562"/>
        <v>0</v>
      </c>
      <c r="BD1536" s="7">
        <f t="shared" si="563"/>
        <v>0</v>
      </c>
      <c r="BE1536" s="7">
        <f t="shared" si="564"/>
        <v>1</v>
      </c>
      <c r="BF1536" s="107">
        <f t="shared" si="565"/>
        <v>0</v>
      </c>
      <c r="BG1536" s="107">
        <f t="shared" si="566"/>
        <v>0</v>
      </c>
      <c r="BH1536" s="107">
        <f t="shared" si="567"/>
        <v>0</v>
      </c>
      <c r="BI1536" s="107">
        <f t="shared" si="568"/>
        <v>0</v>
      </c>
      <c r="BJ1536" s="107">
        <f t="shared" si="569"/>
        <v>0.4</v>
      </c>
      <c r="BK1536" s="151">
        <f t="shared" si="570"/>
        <v>0</v>
      </c>
    </row>
    <row r="1537" spans="1:63" hidden="1" outlineLevel="1">
      <c r="A1537" t="s">
        <v>469</v>
      </c>
      <c r="B1537" s="9" t="s">
        <v>3039</v>
      </c>
      <c r="C1537" s="1">
        <f t="shared" si="572"/>
        <v>381</v>
      </c>
      <c r="D1537" s="7">
        <f t="shared" si="573"/>
        <v>5</v>
      </c>
      <c r="E1537" s="7">
        <f t="shared" si="574"/>
        <v>4</v>
      </c>
      <c r="F1537" s="7">
        <f t="shared" si="575"/>
        <v>1</v>
      </c>
      <c r="G1537" s="7">
        <f t="shared" si="585"/>
        <v>3</v>
      </c>
      <c r="H1537" s="48">
        <f t="shared" si="576"/>
        <v>88</v>
      </c>
      <c r="I1537" s="163">
        <f t="shared" si="577"/>
        <v>0.23097112860892388</v>
      </c>
      <c r="J1537" s="8"/>
      <c r="K1537" s="2">
        <f t="shared" si="578"/>
        <v>2.3622047244094488E-2</v>
      </c>
      <c r="L1537" s="2">
        <f t="shared" si="579"/>
        <v>7.3490813648293962E-2</v>
      </c>
      <c r="M1537" s="2">
        <f t="shared" si="580"/>
        <v>0.46194225721784776</v>
      </c>
      <c r="N1537" s="2">
        <f t="shared" si="581"/>
        <v>0.20209973753280841</v>
      </c>
      <c r="O1537" s="2">
        <f t="shared" si="582"/>
        <v>0.23884514435695547</v>
      </c>
      <c r="P1537" s="1">
        <v>9</v>
      </c>
      <c r="Q1537" s="1">
        <v>28</v>
      </c>
      <c r="R1537" s="1">
        <v>176</v>
      </c>
      <c r="S1537" s="1">
        <v>77</v>
      </c>
      <c r="T1537" s="1">
        <v>88</v>
      </c>
      <c r="U1537" s="1">
        <v>2</v>
      </c>
      <c r="V1537" s="1"/>
      <c r="W1537" s="1"/>
      <c r="X1537" s="1"/>
      <c r="Y1537" s="1"/>
      <c r="Z1537" s="1"/>
      <c r="AA1537" s="1">
        <v>1</v>
      </c>
      <c r="AB1537" s="1"/>
      <c r="AC1537" s="1"/>
      <c r="AD1537" s="1"/>
      <c r="AI1537" t="str">
        <f t="shared" si="571"/>
        <v>Vernon</v>
      </c>
      <c r="AJ1537" t="s">
        <v>2523</v>
      </c>
      <c r="AK1537" s="148">
        <v>1</v>
      </c>
      <c r="AL1537" s="7"/>
      <c r="AN1537" s="91">
        <v>50</v>
      </c>
      <c r="AO1537" s="93">
        <v>25</v>
      </c>
      <c r="AP1537" s="93">
        <v>85</v>
      </c>
      <c r="AQ1537" s="100">
        <v>74800</v>
      </c>
      <c r="AR1537" s="100">
        <f t="shared" si="583"/>
        <v>50025</v>
      </c>
      <c r="AS1537" s="9" t="s">
        <v>1753</v>
      </c>
      <c r="AT1537" s="103">
        <f t="shared" si="584"/>
        <v>5074800</v>
      </c>
      <c r="AW1537">
        <v>20.010000000000002</v>
      </c>
      <c r="AX1537">
        <v>0.63</v>
      </c>
      <c r="AY1537">
        <v>19.38</v>
      </c>
      <c r="BA1537" s="7">
        <f t="shared" si="560"/>
        <v>0</v>
      </c>
      <c r="BB1537" s="7">
        <f t="shared" si="561"/>
        <v>0</v>
      </c>
      <c r="BC1537" s="7">
        <f t="shared" si="562"/>
        <v>1</v>
      </c>
      <c r="BD1537" s="7">
        <f t="shared" si="563"/>
        <v>0</v>
      </c>
      <c r="BE1537" s="7">
        <f t="shared" si="564"/>
        <v>0</v>
      </c>
      <c r="BF1537" s="107">
        <f t="shared" si="565"/>
        <v>0</v>
      </c>
      <c r="BG1537" s="107">
        <f t="shared" si="566"/>
        <v>0</v>
      </c>
      <c r="BH1537" s="107">
        <f t="shared" si="567"/>
        <v>0.46100000000000002</v>
      </c>
      <c r="BI1537" s="107">
        <f t="shared" si="568"/>
        <v>0</v>
      </c>
      <c r="BJ1537" s="107">
        <f t="shared" si="569"/>
        <v>0</v>
      </c>
      <c r="BK1537" s="151">
        <f t="shared" si="570"/>
        <v>0</v>
      </c>
    </row>
    <row r="1538" spans="1:63" hidden="1" outlineLevel="1">
      <c r="A1538" t="s">
        <v>1386</v>
      </c>
      <c r="B1538" s="9" t="s">
        <v>3039</v>
      </c>
      <c r="C1538" s="1">
        <f t="shared" si="572"/>
        <v>87</v>
      </c>
      <c r="D1538" s="7">
        <f t="shared" si="573"/>
        <v>5</v>
      </c>
      <c r="E1538" s="7">
        <f t="shared" si="574"/>
        <v>4</v>
      </c>
      <c r="F1538" s="7">
        <f t="shared" si="575"/>
        <v>2</v>
      </c>
      <c r="G1538" s="7">
        <f t="shared" si="585"/>
        <v>1</v>
      </c>
      <c r="H1538" s="48">
        <f t="shared" si="576"/>
        <v>9</v>
      </c>
      <c r="I1538" s="163">
        <f t="shared" si="577"/>
        <v>0.10344827586206896</v>
      </c>
      <c r="J1538" s="8"/>
      <c r="K1538" s="2">
        <f t="shared" si="578"/>
        <v>1.1494252873563218E-2</v>
      </c>
      <c r="L1538" s="2">
        <f t="shared" si="579"/>
        <v>9.1954022988505746E-2</v>
      </c>
      <c r="M1538" s="2">
        <f t="shared" si="580"/>
        <v>0.2988505747126437</v>
      </c>
      <c r="N1538" s="2">
        <f t="shared" si="581"/>
        <v>0.40229885057471265</v>
      </c>
      <c r="O1538" s="2">
        <f t="shared" si="582"/>
        <v>0.19540229885057464</v>
      </c>
      <c r="P1538" s="1">
        <v>1</v>
      </c>
      <c r="Q1538" s="1">
        <v>8</v>
      </c>
      <c r="R1538" s="1">
        <v>26</v>
      </c>
      <c r="S1538" s="1">
        <v>35</v>
      </c>
      <c r="T1538" s="1">
        <v>17</v>
      </c>
      <c r="U1538" s="1">
        <v>0</v>
      </c>
      <c r="V1538" s="1"/>
      <c r="W1538" s="1"/>
      <c r="X1538" s="1"/>
      <c r="Y1538" s="1"/>
      <c r="Z1538" s="1"/>
      <c r="AA1538" s="1">
        <v>0</v>
      </c>
      <c r="AB1538" s="1"/>
      <c r="AC1538" s="1"/>
      <c r="AD1538" s="1"/>
      <c r="AI1538" t="str">
        <f t="shared" si="571"/>
        <v>Vershire</v>
      </c>
      <c r="AJ1538" t="s">
        <v>1445</v>
      </c>
      <c r="AK1538" s="148">
        <v>1</v>
      </c>
      <c r="AL1538" s="7"/>
      <c r="AN1538" s="91">
        <v>50</v>
      </c>
      <c r="AO1538" s="93">
        <v>17</v>
      </c>
      <c r="AP1538" s="93">
        <v>70</v>
      </c>
      <c r="AQ1538" s="100">
        <v>74950</v>
      </c>
      <c r="AR1538" s="100">
        <f t="shared" si="583"/>
        <v>50017</v>
      </c>
      <c r="AS1538" s="9" t="s">
        <v>1753</v>
      </c>
      <c r="AT1538" s="103">
        <f t="shared" si="584"/>
        <v>5074950</v>
      </c>
      <c r="AW1538">
        <v>36.53</v>
      </c>
      <c r="AX1538">
        <v>0.02</v>
      </c>
      <c r="AY1538">
        <v>36.5</v>
      </c>
      <c r="BA1538" s="7">
        <f t="shared" si="560"/>
        <v>0</v>
      </c>
      <c r="BB1538" s="7">
        <f t="shared" si="561"/>
        <v>0</v>
      </c>
      <c r="BC1538" s="7">
        <f t="shared" si="562"/>
        <v>0</v>
      </c>
      <c r="BD1538" s="7">
        <f t="shared" si="563"/>
        <v>1</v>
      </c>
      <c r="BE1538" s="7">
        <f t="shared" si="564"/>
        <v>0</v>
      </c>
      <c r="BF1538" s="107">
        <f t="shared" si="565"/>
        <v>0</v>
      </c>
      <c r="BG1538" s="107">
        <f t="shared" si="566"/>
        <v>0</v>
      </c>
      <c r="BH1538" s="107">
        <f t="shared" si="567"/>
        <v>0</v>
      </c>
      <c r="BI1538" s="107">
        <f t="shared" si="568"/>
        <v>0.40200000000000002</v>
      </c>
      <c r="BJ1538" s="107">
        <f t="shared" si="569"/>
        <v>0</v>
      </c>
      <c r="BK1538" s="151">
        <f t="shared" si="570"/>
        <v>0</v>
      </c>
    </row>
    <row r="1539" spans="1:63" hidden="1" outlineLevel="1">
      <c r="A1539" t="s">
        <v>1737</v>
      </c>
      <c r="B1539" s="9" t="s">
        <v>3039</v>
      </c>
      <c r="C1539" s="1">
        <f t="shared" si="572"/>
        <v>17</v>
      </c>
      <c r="D1539" s="7">
        <f t="shared" si="573"/>
        <v>5</v>
      </c>
      <c r="E1539" s="7">
        <f t="shared" si="574"/>
        <v>4</v>
      </c>
      <c r="F1539" s="7">
        <f t="shared" si="575"/>
        <v>2</v>
      </c>
      <c r="G1539" s="7">
        <f t="shared" si="585"/>
        <v>1</v>
      </c>
      <c r="H1539" s="48">
        <f t="shared" si="576"/>
        <v>2</v>
      </c>
      <c r="I1539" s="163">
        <f t="shared" si="577"/>
        <v>0.11764705882352941</v>
      </c>
      <c r="J1539" s="8"/>
      <c r="K1539" s="2">
        <f t="shared" si="578"/>
        <v>0</v>
      </c>
      <c r="L1539" s="2">
        <f t="shared" si="579"/>
        <v>0.17647058823529413</v>
      </c>
      <c r="M1539" s="2">
        <f t="shared" si="580"/>
        <v>0.23529411764705882</v>
      </c>
      <c r="N1539" s="2">
        <f t="shared" si="581"/>
        <v>0.35294117647058826</v>
      </c>
      <c r="O1539" s="2">
        <f t="shared" si="582"/>
        <v>0.23529411764705871</v>
      </c>
      <c r="P1539" s="1">
        <v>0</v>
      </c>
      <c r="Q1539" s="1">
        <v>3</v>
      </c>
      <c r="R1539" s="1">
        <v>4</v>
      </c>
      <c r="S1539" s="1">
        <v>6</v>
      </c>
      <c r="T1539" s="1">
        <v>4</v>
      </c>
      <c r="U1539" s="1">
        <v>0</v>
      </c>
      <c r="V1539" s="1"/>
      <c r="W1539" s="1"/>
      <c r="X1539" s="1"/>
      <c r="Y1539" s="1"/>
      <c r="Z1539" s="1"/>
      <c r="AA1539" s="1">
        <v>0</v>
      </c>
      <c r="AB1539" s="1"/>
      <c r="AC1539" s="1"/>
      <c r="AD1539" s="1"/>
      <c r="AI1539" t="str">
        <f t="shared" si="571"/>
        <v>Victory</v>
      </c>
      <c r="AJ1539" t="s">
        <v>827</v>
      </c>
      <c r="AK1539" s="148">
        <v>1</v>
      </c>
      <c r="AL1539" s="7"/>
      <c r="AN1539" s="91">
        <v>50</v>
      </c>
      <c r="AO1539" s="93">
        <v>9</v>
      </c>
      <c r="AP1539" s="93">
        <v>85</v>
      </c>
      <c r="AQ1539" s="100">
        <v>75175</v>
      </c>
      <c r="AR1539" s="100">
        <f t="shared" si="583"/>
        <v>50009</v>
      </c>
      <c r="AS1539" s="9" t="s">
        <v>1753</v>
      </c>
      <c r="AT1539" s="103">
        <f t="shared" si="584"/>
        <v>5075175</v>
      </c>
      <c r="AW1539">
        <v>43</v>
      </c>
      <c r="AX1539">
        <v>0.03</v>
      </c>
      <c r="AY1539">
        <v>42.97</v>
      </c>
      <c r="BA1539" s="7">
        <f t="shared" si="560"/>
        <v>0</v>
      </c>
      <c r="BB1539" s="7">
        <f t="shared" si="561"/>
        <v>0</v>
      </c>
      <c r="BC1539" s="7">
        <f t="shared" si="562"/>
        <v>0</v>
      </c>
      <c r="BD1539" s="7">
        <f t="shared" si="563"/>
        <v>1</v>
      </c>
      <c r="BE1539" s="7">
        <f t="shared" si="564"/>
        <v>0</v>
      </c>
      <c r="BF1539" s="107">
        <f t="shared" si="565"/>
        <v>0</v>
      </c>
      <c r="BG1539" s="107">
        <f t="shared" si="566"/>
        <v>0</v>
      </c>
      <c r="BH1539" s="107">
        <f t="shared" si="567"/>
        <v>0</v>
      </c>
      <c r="BI1539" s="107">
        <f t="shared" si="568"/>
        <v>0.35199999999999998</v>
      </c>
      <c r="BJ1539" s="107">
        <f t="shared" si="569"/>
        <v>0</v>
      </c>
      <c r="BK1539" s="151">
        <f t="shared" si="570"/>
        <v>0</v>
      </c>
    </row>
    <row r="1540" spans="1:63" hidden="1" outlineLevel="1">
      <c r="A1540" t="s">
        <v>1760</v>
      </c>
      <c r="B1540" s="9" t="s">
        <v>3039</v>
      </c>
      <c r="C1540" s="1">
        <f t="shared" si="572"/>
        <v>203</v>
      </c>
      <c r="D1540" s="7">
        <f t="shared" si="573"/>
        <v>5</v>
      </c>
      <c r="E1540" s="7">
        <f t="shared" si="574"/>
        <v>4</v>
      </c>
      <c r="F1540" s="7">
        <f t="shared" si="575"/>
        <v>1</v>
      </c>
      <c r="G1540" s="7">
        <f t="shared" si="585"/>
        <v>2</v>
      </c>
      <c r="H1540" s="48">
        <f t="shared" si="576"/>
        <v>35</v>
      </c>
      <c r="I1540" s="163">
        <f t="shared" si="577"/>
        <v>0.17241379310344829</v>
      </c>
      <c r="J1540" s="8"/>
      <c r="K1540" s="2">
        <f t="shared" si="578"/>
        <v>2.4630541871921183E-2</v>
      </c>
      <c r="L1540" s="2">
        <f t="shared" si="579"/>
        <v>6.8965517241379309E-2</v>
      </c>
      <c r="M1540" s="2">
        <f t="shared" si="580"/>
        <v>0.45320197044334976</v>
      </c>
      <c r="N1540" s="2">
        <f t="shared" si="581"/>
        <v>0.28078817733990147</v>
      </c>
      <c r="O1540" s="2">
        <f t="shared" si="582"/>
        <v>0.17241379310344829</v>
      </c>
      <c r="P1540" s="1">
        <v>5</v>
      </c>
      <c r="Q1540" s="1">
        <v>14</v>
      </c>
      <c r="R1540" s="1">
        <v>92</v>
      </c>
      <c r="S1540" s="1">
        <v>57</v>
      </c>
      <c r="T1540" s="1">
        <v>34</v>
      </c>
      <c r="U1540" s="1">
        <v>0</v>
      </c>
      <c r="V1540" s="1"/>
      <c r="W1540" s="1"/>
      <c r="X1540" s="1"/>
      <c r="Y1540" s="1"/>
      <c r="Z1540" s="1"/>
      <c r="AA1540" s="1">
        <v>1</v>
      </c>
      <c r="AB1540" s="1"/>
      <c r="AC1540" s="1"/>
      <c r="AD1540" s="1"/>
      <c r="AI1540" t="str">
        <f t="shared" si="571"/>
        <v>Waitsfield</v>
      </c>
      <c r="AJ1540" t="s">
        <v>650</v>
      </c>
      <c r="AK1540" s="148">
        <v>1</v>
      </c>
      <c r="AL1540" s="7"/>
      <c r="AN1540" s="91">
        <v>50</v>
      </c>
      <c r="AO1540" s="93">
        <v>23</v>
      </c>
      <c r="AP1540" s="93">
        <v>80</v>
      </c>
      <c r="AQ1540" s="100">
        <v>75325</v>
      </c>
      <c r="AR1540" s="100">
        <f t="shared" si="583"/>
        <v>50023</v>
      </c>
      <c r="AS1540" s="9" t="s">
        <v>1753</v>
      </c>
      <c r="AT1540" s="103">
        <f t="shared" si="584"/>
        <v>5075325</v>
      </c>
      <c r="AW1540">
        <v>26.91</v>
      </c>
      <c r="AX1540">
        <v>0.01</v>
      </c>
      <c r="AY1540">
        <v>26.91</v>
      </c>
      <c r="BA1540" s="7">
        <f t="shared" si="560"/>
        <v>0</v>
      </c>
      <c r="BB1540" s="7">
        <f t="shared" si="561"/>
        <v>0</v>
      </c>
      <c r="BC1540" s="7">
        <f t="shared" si="562"/>
        <v>1</v>
      </c>
      <c r="BD1540" s="7">
        <f t="shared" si="563"/>
        <v>0</v>
      </c>
      <c r="BE1540" s="7">
        <f t="shared" si="564"/>
        <v>0</v>
      </c>
      <c r="BF1540" s="107">
        <f t="shared" si="565"/>
        <v>0</v>
      </c>
      <c r="BG1540" s="107">
        <f t="shared" si="566"/>
        <v>0</v>
      </c>
      <c r="BH1540" s="107">
        <f t="shared" si="567"/>
        <v>0.45300000000000001</v>
      </c>
      <c r="BI1540" s="107">
        <f t="shared" si="568"/>
        <v>0</v>
      </c>
      <c r="BJ1540" s="107">
        <f t="shared" si="569"/>
        <v>0</v>
      </c>
      <c r="BK1540" s="151">
        <f t="shared" si="570"/>
        <v>0</v>
      </c>
    </row>
    <row r="1541" spans="1:63" hidden="1" outlineLevel="1">
      <c r="A1541" t="s">
        <v>1441</v>
      </c>
      <c r="B1541" s="9" t="s">
        <v>3039</v>
      </c>
      <c r="C1541" s="1">
        <f t="shared" si="572"/>
        <v>92</v>
      </c>
      <c r="D1541" s="7">
        <f t="shared" si="573"/>
        <v>5</v>
      </c>
      <c r="E1541" s="7">
        <f t="shared" si="574"/>
        <v>4</v>
      </c>
      <c r="F1541" s="7">
        <f t="shared" si="575"/>
        <v>1</v>
      </c>
      <c r="G1541" s="7">
        <f t="shared" si="585"/>
        <v>2</v>
      </c>
      <c r="H1541" s="48">
        <f t="shared" si="576"/>
        <v>4</v>
      </c>
      <c r="I1541" s="163">
        <f t="shared" si="577"/>
        <v>4.3478260869565216E-2</v>
      </c>
      <c r="J1541" s="8"/>
      <c r="K1541" s="2">
        <f t="shared" si="578"/>
        <v>0</v>
      </c>
      <c r="L1541" s="2">
        <f t="shared" si="579"/>
        <v>5.434782608695652E-2</v>
      </c>
      <c r="M1541" s="2">
        <f t="shared" si="580"/>
        <v>0.38043478260869568</v>
      </c>
      <c r="N1541" s="2">
        <f t="shared" si="581"/>
        <v>0.33695652173913043</v>
      </c>
      <c r="O1541" s="2">
        <f t="shared" si="582"/>
        <v>0.22826086956521735</v>
      </c>
      <c r="P1541" s="1">
        <v>0</v>
      </c>
      <c r="Q1541" s="1">
        <v>5</v>
      </c>
      <c r="R1541" s="1">
        <v>35</v>
      </c>
      <c r="S1541" s="1">
        <v>31</v>
      </c>
      <c r="T1541" s="1">
        <v>21</v>
      </c>
      <c r="U1541" s="1">
        <v>0</v>
      </c>
      <c r="V1541" s="1"/>
      <c r="W1541" s="1"/>
      <c r="X1541" s="1"/>
      <c r="Y1541" s="1"/>
      <c r="Z1541" s="1"/>
      <c r="AA1541" s="1">
        <v>0</v>
      </c>
      <c r="AB1541" s="1"/>
      <c r="AC1541" s="1"/>
      <c r="AD1541" s="1"/>
      <c r="AI1541" t="str">
        <f t="shared" si="571"/>
        <v>Walden</v>
      </c>
      <c r="AJ1541" t="s">
        <v>1850</v>
      </c>
      <c r="AK1541" s="148">
        <v>1</v>
      </c>
      <c r="AL1541" s="7"/>
      <c r="AN1541" s="91">
        <v>50</v>
      </c>
      <c r="AO1541" s="93">
        <v>5</v>
      </c>
      <c r="AP1541" s="93">
        <v>75</v>
      </c>
      <c r="AQ1541" s="100">
        <v>75700</v>
      </c>
      <c r="AR1541" s="100">
        <f t="shared" si="583"/>
        <v>50005</v>
      </c>
      <c r="AS1541" s="9" t="s">
        <v>1753</v>
      </c>
      <c r="AT1541" s="103">
        <f t="shared" si="584"/>
        <v>5075700</v>
      </c>
      <c r="AW1541">
        <v>39.020000000000003</v>
      </c>
      <c r="AX1541">
        <v>0.28999999999999998</v>
      </c>
      <c r="AY1541">
        <v>38.729999999999997</v>
      </c>
      <c r="BA1541" s="7">
        <f t="shared" si="560"/>
        <v>0</v>
      </c>
      <c r="BB1541" s="7">
        <f t="shared" si="561"/>
        <v>0</v>
      </c>
      <c r="BC1541" s="7">
        <f t="shared" si="562"/>
        <v>1</v>
      </c>
      <c r="BD1541" s="7">
        <f t="shared" si="563"/>
        <v>0</v>
      </c>
      <c r="BE1541" s="7">
        <f t="shared" si="564"/>
        <v>0</v>
      </c>
      <c r="BF1541" s="107">
        <f t="shared" si="565"/>
        <v>0</v>
      </c>
      <c r="BG1541" s="107">
        <f t="shared" si="566"/>
        <v>0</v>
      </c>
      <c r="BH1541" s="107">
        <f t="shared" si="567"/>
        <v>0.38</v>
      </c>
      <c r="BI1541" s="107">
        <f t="shared" si="568"/>
        <v>0</v>
      </c>
      <c r="BJ1541" s="107">
        <f t="shared" si="569"/>
        <v>0</v>
      </c>
      <c r="BK1541" s="151">
        <f t="shared" si="570"/>
        <v>0</v>
      </c>
    </row>
    <row r="1542" spans="1:63" hidden="1" outlineLevel="1">
      <c r="A1542" t="s">
        <v>544</v>
      </c>
      <c r="B1542" s="9" t="s">
        <v>3039</v>
      </c>
      <c r="C1542" s="1">
        <f t="shared" si="572"/>
        <v>236</v>
      </c>
      <c r="D1542" s="7">
        <f t="shared" si="573"/>
        <v>5</v>
      </c>
      <c r="E1542" s="7">
        <f t="shared" si="574"/>
        <v>4</v>
      </c>
      <c r="F1542" s="7">
        <f t="shared" si="575"/>
        <v>1</v>
      </c>
      <c r="G1542" s="7">
        <f t="shared" si="585"/>
        <v>2</v>
      </c>
      <c r="H1542" s="48">
        <f t="shared" si="576"/>
        <v>9</v>
      </c>
      <c r="I1542" s="163">
        <f t="shared" si="577"/>
        <v>3.8135593220338986E-2</v>
      </c>
      <c r="J1542" s="8"/>
      <c r="K1542" s="2">
        <f t="shared" si="578"/>
        <v>2.1186440677966101E-2</v>
      </c>
      <c r="L1542" s="2">
        <f t="shared" si="579"/>
        <v>5.0847457627118647E-2</v>
      </c>
      <c r="M1542" s="2">
        <f t="shared" si="580"/>
        <v>0.35169491525423729</v>
      </c>
      <c r="N1542" s="2">
        <f t="shared" si="581"/>
        <v>0.3135593220338983</v>
      </c>
      <c r="O1542" s="2">
        <f t="shared" si="582"/>
        <v>0.26271186440677968</v>
      </c>
      <c r="P1542" s="1">
        <v>5</v>
      </c>
      <c r="Q1542" s="1">
        <v>12</v>
      </c>
      <c r="R1542" s="1">
        <v>83</v>
      </c>
      <c r="S1542" s="1">
        <v>74</v>
      </c>
      <c r="T1542" s="1">
        <v>57</v>
      </c>
      <c r="U1542" s="1">
        <v>5</v>
      </c>
      <c r="V1542" s="1"/>
      <c r="W1542" s="1"/>
      <c r="X1542" s="1"/>
      <c r="Y1542" s="1"/>
      <c r="Z1542" s="1"/>
      <c r="AA1542" s="1">
        <v>0</v>
      </c>
      <c r="AB1542" s="1"/>
      <c r="AC1542" s="1"/>
      <c r="AD1542" s="1"/>
      <c r="AI1542" t="str">
        <f t="shared" si="571"/>
        <v>Wallingford</v>
      </c>
      <c r="AJ1542" t="s">
        <v>848</v>
      </c>
      <c r="AK1542" s="148">
        <v>1</v>
      </c>
      <c r="AL1542" s="7"/>
      <c r="AN1542" s="91">
        <v>50</v>
      </c>
      <c r="AO1542" s="93">
        <v>21</v>
      </c>
      <c r="AP1542" s="93">
        <v>125</v>
      </c>
      <c r="AQ1542" s="100">
        <v>75925</v>
      </c>
      <c r="AR1542" s="100">
        <f t="shared" si="583"/>
        <v>50021</v>
      </c>
      <c r="AS1542" s="9" t="s">
        <v>1753</v>
      </c>
      <c r="AT1542" s="103">
        <f t="shared" si="584"/>
        <v>5075925</v>
      </c>
      <c r="AW1542">
        <v>43.45</v>
      </c>
      <c r="AX1542">
        <v>0.21</v>
      </c>
      <c r="AY1542">
        <v>43.24</v>
      </c>
      <c r="BA1542" s="7">
        <f t="shared" si="560"/>
        <v>0</v>
      </c>
      <c r="BB1542" s="7">
        <f t="shared" si="561"/>
        <v>0</v>
      </c>
      <c r="BC1542" s="7">
        <f t="shared" si="562"/>
        <v>1</v>
      </c>
      <c r="BD1542" s="7">
        <f t="shared" si="563"/>
        <v>0</v>
      </c>
      <c r="BE1542" s="7">
        <f t="shared" si="564"/>
        <v>0</v>
      </c>
      <c r="BF1542" s="107">
        <f t="shared" si="565"/>
        <v>0</v>
      </c>
      <c r="BG1542" s="107">
        <f t="shared" si="566"/>
        <v>0</v>
      </c>
      <c r="BH1542" s="107">
        <f t="shared" si="567"/>
        <v>0.35099999999999998</v>
      </c>
      <c r="BI1542" s="107">
        <f t="shared" si="568"/>
        <v>0</v>
      </c>
      <c r="BJ1542" s="107">
        <f t="shared" si="569"/>
        <v>0</v>
      </c>
      <c r="BK1542" s="151">
        <f t="shared" si="570"/>
        <v>0</v>
      </c>
    </row>
    <row r="1543" spans="1:63" hidden="1" outlineLevel="1">
      <c r="A1543" t="s">
        <v>1577</v>
      </c>
      <c r="B1543" s="9" t="s">
        <v>3039</v>
      </c>
      <c r="C1543" s="1">
        <f t="shared" si="572"/>
        <v>49</v>
      </c>
      <c r="D1543" s="7">
        <f t="shared" si="573"/>
        <v>6</v>
      </c>
      <c r="E1543" s="7">
        <f t="shared" si="574"/>
        <v>4</v>
      </c>
      <c r="F1543" s="7">
        <f t="shared" si="575"/>
        <v>2</v>
      </c>
      <c r="G1543" s="7">
        <f t="shared" si="585"/>
        <v>1</v>
      </c>
      <c r="H1543" s="48">
        <f t="shared" si="576"/>
        <v>2</v>
      </c>
      <c r="I1543" s="163">
        <f t="shared" si="577"/>
        <v>4.0816326530612242E-2</v>
      </c>
      <c r="J1543" s="8"/>
      <c r="K1543" s="2">
        <f t="shared" si="578"/>
        <v>2.0408163265306121E-2</v>
      </c>
      <c r="L1543" s="2">
        <f t="shared" si="579"/>
        <v>6.1224489795918366E-2</v>
      </c>
      <c r="M1543" s="2">
        <f t="shared" si="580"/>
        <v>0.34693877551020408</v>
      </c>
      <c r="N1543" s="2">
        <f t="shared" si="581"/>
        <v>0.38775510204081631</v>
      </c>
      <c r="O1543" s="2">
        <f t="shared" si="582"/>
        <v>0.18367346938775508</v>
      </c>
      <c r="P1543" s="1">
        <v>1</v>
      </c>
      <c r="Q1543" s="1">
        <v>3</v>
      </c>
      <c r="R1543" s="1">
        <v>17</v>
      </c>
      <c r="S1543" s="1">
        <v>19</v>
      </c>
      <c r="T1543" s="1">
        <v>7</v>
      </c>
      <c r="U1543" s="1">
        <v>0</v>
      </c>
      <c r="V1543" s="1"/>
      <c r="W1543" s="1"/>
      <c r="X1543" s="1"/>
      <c r="Y1543" s="1"/>
      <c r="Z1543" s="1"/>
      <c r="AA1543" s="1">
        <v>2</v>
      </c>
      <c r="AB1543" s="1"/>
      <c r="AC1543" s="1"/>
      <c r="AD1543" s="1"/>
      <c r="AI1543" t="str">
        <f t="shared" si="571"/>
        <v>Waltham</v>
      </c>
      <c r="AJ1543" t="s">
        <v>1874</v>
      </c>
      <c r="AK1543" s="148">
        <v>1</v>
      </c>
      <c r="AL1543" s="7"/>
      <c r="AN1543" s="91">
        <v>50</v>
      </c>
      <c r="AO1543" s="93">
        <v>1</v>
      </c>
      <c r="AP1543" s="93">
        <v>105</v>
      </c>
      <c r="AQ1543" s="100">
        <v>76075</v>
      </c>
      <c r="AR1543" s="100">
        <f t="shared" si="583"/>
        <v>50001</v>
      </c>
      <c r="AS1543" s="9" t="s">
        <v>1753</v>
      </c>
      <c r="AT1543" s="103">
        <f t="shared" si="584"/>
        <v>5076075</v>
      </c>
      <c r="AW1543">
        <v>8.8699999999999992</v>
      </c>
      <c r="AX1543">
        <v>0.15</v>
      </c>
      <c r="AY1543">
        <v>8.7200000000000006</v>
      </c>
      <c r="BA1543" s="7">
        <f t="shared" ref="BA1543:BA1577" si="586">IF(D1543=1,1,0)</f>
        <v>0</v>
      </c>
      <c r="BB1543" s="7">
        <f t="shared" ref="BB1543:BB1577" si="587">IF(E1543=1,1,0)</f>
        <v>0</v>
      </c>
      <c r="BC1543" s="7">
        <f t="shared" ref="BC1543:BC1577" si="588">IF(F1543=1,1,0)</f>
        <v>0</v>
      </c>
      <c r="BD1543" s="7">
        <f t="shared" ref="BD1543:BD1577" si="589">IF(G1543=1,1,0)</f>
        <v>1</v>
      </c>
      <c r="BE1543" s="7">
        <f t="shared" ref="BE1543:BE1577" si="590">IF(RANK(T1543,P1543:V1543)=1,1,0)</f>
        <v>0</v>
      </c>
      <c r="BF1543" s="107">
        <f t="shared" ref="BF1543:BF1577" si="591">IF(D1543=1,ROUNDDOWN(K1543,3),0)</f>
        <v>0</v>
      </c>
      <c r="BG1543" s="107">
        <f t="shared" ref="BG1543:BG1577" si="592">IF(E1543=1,ROUNDDOWN(L1543,3),0)</f>
        <v>0</v>
      </c>
      <c r="BH1543" s="107">
        <f t="shared" ref="BH1543:BH1577" si="593">IF(F1543=1,ROUNDDOWN(M1543,3),0)</f>
        <v>0</v>
      </c>
      <c r="BI1543" s="107">
        <f t="shared" ref="BI1543:BI1577" si="594">IF(G1543=1,ROUNDDOWN(N1543,3),0)</f>
        <v>0.38700000000000001</v>
      </c>
      <c r="BJ1543" s="107">
        <f t="shared" ref="BJ1543:BJ1577" si="595">IF(BE1543=1,ROUNDDOWN(O1543,3),0)</f>
        <v>0</v>
      </c>
      <c r="BK1543" s="151">
        <f t="shared" ref="BK1543:BK1577" si="596">IF(COUNTIF(BA1543:BE1543,1)&gt;1,ROUNDDOWN(MAX(BF1543:BJ1543)*10,0),0)</f>
        <v>0</v>
      </c>
    </row>
    <row r="1544" spans="1:63" hidden="1" outlineLevel="1">
      <c r="A1544" t="s">
        <v>797</v>
      </c>
      <c r="B1544" s="9" t="s">
        <v>3039</v>
      </c>
      <c r="C1544" s="1">
        <f t="shared" si="572"/>
        <v>43</v>
      </c>
      <c r="D1544" s="7">
        <f t="shared" si="573"/>
        <v>6</v>
      </c>
      <c r="E1544" s="7">
        <f t="shared" si="574"/>
        <v>4</v>
      </c>
      <c r="F1544" s="7">
        <f t="shared" si="575"/>
        <v>1</v>
      </c>
      <c r="G1544" s="7">
        <f t="shared" si="585"/>
        <v>2</v>
      </c>
      <c r="H1544" s="48">
        <f t="shared" si="576"/>
        <v>7</v>
      </c>
      <c r="I1544" s="163">
        <f t="shared" si="577"/>
        <v>0.16279069767441862</v>
      </c>
      <c r="J1544" s="8"/>
      <c r="K1544" s="2">
        <f t="shared" si="578"/>
        <v>0</v>
      </c>
      <c r="L1544" s="2">
        <f t="shared" si="579"/>
        <v>4.6511627906976744E-2</v>
      </c>
      <c r="M1544" s="2">
        <f t="shared" si="580"/>
        <v>0.46511627906976744</v>
      </c>
      <c r="N1544" s="2">
        <f t="shared" si="581"/>
        <v>0.30232558139534882</v>
      </c>
      <c r="O1544" s="2">
        <f t="shared" si="582"/>
        <v>0.18604651162790703</v>
      </c>
      <c r="P1544" s="1">
        <v>0</v>
      </c>
      <c r="Q1544" s="1">
        <v>2</v>
      </c>
      <c r="R1544" s="1">
        <v>20</v>
      </c>
      <c r="S1544" s="1">
        <v>13</v>
      </c>
      <c r="T1544" s="1">
        <v>7</v>
      </c>
      <c r="U1544" s="1">
        <v>1</v>
      </c>
      <c r="V1544" s="1"/>
      <c r="W1544" s="1"/>
      <c r="X1544" s="1"/>
      <c r="Y1544" s="1"/>
      <c r="Z1544" s="1"/>
      <c r="AA1544" s="1">
        <v>0</v>
      </c>
      <c r="AB1544" s="1"/>
      <c r="AC1544" s="1"/>
      <c r="AD1544" s="1"/>
      <c r="AI1544" t="str">
        <f t="shared" si="571"/>
        <v>Wardsboro</v>
      </c>
      <c r="AJ1544" t="s">
        <v>2523</v>
      </c>
      <c r="AK1544" s="148">
        <v>1</v>
      </c>
      <c r="AL1544" s="7"/>
      <c r="AN1544" s="91">
        <v>50</v>
      </c>
      <c r="AO1544" s="93">
        <v>25</v>
      </c>
      <c r="AP1544" s="93">
        <v>90</v>
      </c>
      <c r="AQ1544" s="100">
        <v>76225</v>
      </c>
      <c r="AR1544" s="100">
        <f t="shared" si="583"/>
        <v>50025</v>
      </c>
      <c r="AS1544" s="9" t="s">
        <v>1753</v>
      </c>
      <c r="AT1544" s="103">
        <f t="shared" si="584"/>
        <v>5076225</v>
      </c>
      <c r="AW1544">
        <v>29.28</v>
      </c>
      <c r="AX1544">
        <v>0</v>
      </c>
      <c r="AY1544">
        <v>29.28</v>
      </c>
      <c r="BA1544" s="7">
        <f t="shared" si="586"/>
        <v>0</v>
      </c>
      <c r="BB1544" s="7">
        <f t="shared" si="587"/>
        <v>0</v>
      </c>
      <c r="BC1544" s="7">
        <f t="shared" si="588"/>
        <v>1</v>
      </c>
      <c r="BD1544" s="7">
        <f t="shared" si="589"/>
        <v>0</v>
      </c>
      <c r="BE1544" s="7">
        <f t="shared" si="590"/>
        <v>0</v>
      </c>
      <c r="BF1544" s="107">
        <f t="shared" si="591"/>
        <v>0</v>
      </c>
      <c r="BG1544" s="107">
        <f t="shared" si="592"/>
        <v>0</v>
      </c>
      <c r="BH1544" s="107">
        <f t="shared" si="593"/>
        <v>0.46500000000000002</v>
      </c>
      <c r="BI1544" s="107">
        <f t="shared" si="594"/>
        <v>0</v>
      </c>
      <c r="BJ1544" s="107">
        <f t="shared" si="595"/>
        <v>0</v>
      </c>
      <c r="BK1544" s="151">
        <f t="shared" si="596"/>
        <v>0</v>
      </c>
    </row>
    <row r="1545" spans="1:63" hidden="1" outlineLevel="1">
      <c r="A1545" t="s">
        <v>1171</v>
      </c>
      <c r="B1545" s="9" t="s">
        <v>3039</v>
      </c>
      <c r="C1545" s="1">
        <f t="shared" si="572"/>
        <v>134</v>
      </c>
      <c r="D1545" s="7">
        <f t="shared" si="573"/>
        <v>5</v>
      </c>
      <c r="E1545" s="7">
        <f t="shared" si="574"/>
        <v>4</v>
      </c>
      <c r="F1545" s="7">
        <f t="shared" si="575"/>
        <v>1</v>
      </c>
      <c r="G1545" s="7">
        <f t="shared" si="585"/>
        <v>2</v>
      </c>
      <c r="H1545" s="48">
        <f t="shared" si="576"/>
        <v>20</v>
      </c>
      <c r="I1545" s="163">
        <f t="shared" si="577"/>
        <v>0.14925373134328357</v>
      </c>
      <c r="J1545" s="8"/>
      <c r="K1545" s="2">
        <f t="shared" si="578"/>
        <v>3.7313432835820892E-2</v>
      </c>
      <c r="L1545" s="2">
        <f t="shared" si="579"/>
        <v>6.7164179104477612E-2</v>
      </c>
      <c r="M1545" s="2">
        <f t="shared" si="580"/>
        <v>0.41791044776119401</v>
      </c>
      <c r="N1545" s="2">
        <f t="shared" si="581"/>
        <v>0.26865671641791045</v>
      </c>
      <c r="O1545" s="2">
        <f t="shared" si="582"/>
        <v>0.20895522388059706</v>
      </c>
      <c r="P1545" s="1">
        <v>5</v>
      </c>
      <c r="Q1545" s="1">
        <v>9</v>
      </c>
      <c r="R1545" s="1">
        <v>56</v>
      </c>
      <c r="S1545" s="1">
        <v>36</v>
      </c>
      <c r="T1545" s="1">
        <v>26</v>
      </c>
      <c r="U1545" s="1">
        <v>1</v>
      </c>
      <c r="V1545" s="1"/>
      <c r="W1545" s="1"/>
      <c r="X1545" s="1"/>
      <c r="Y1545" s="1"/>
      <c r="Z1545" s="1"/>
      <c r="AA1545" s="1">
        <v>1</v>
      </c>
      <c r="AB1545" s="1"/>
      <c r="AC1545" s="1"/>
      <c r="AD1545" s="1"/>
      <c r="AI1545" t="str">
        <f t="shared" si="571"/>
        <v>Warren</v>
      </c>
      <c r="AJ1545" t="s">
        <v>650</v>
      </c>
      <c r="AK1545" s="148">
        <v>1</v>
      </c>
      <c r="AL1545" s="7"/>
      <c r="AN1545" s="91">
        <v>50</v>
      </c>
      <c r="AO1545" s="93">
        <v>23</v>
      </c>
      <c r="AP1545" s="93">
        <v>85</v>
      </c>
      <c r="AQ1545" s="100">
        <v>76525</v>
      </c>
      <c r="AR1545" s="100">
        <f t="shared" si="583"/>
        <v>50023</v>
      </c>
      <c r="AS1545" s="9" t="s">
        <v>1753</v>
      </c>
      <c r="AT1545" s="103">
        <f t="shared" si="584"/>
        <v>5076525</v>
      </c>
      <c r="AW1545">
        <v>40.07</v>
      </c>
      <c r="AX1545">
        <v>0</v>
      </c>
      <c r="AY1545">
        <v>40.07</v>
      </c>
      <c r="BA1545" s="7">
        <f t="shared" si="586"/>
        <v>0</v>
      </c>
      <c r="BB1545" s="7">
        <f t="shared" si="587"/>
        <v>0</v>
      </c>
      <c r="BC1545" s="7">
        <f t="shared" si="588"/>
        <v>1</v>
      </c>
      <c r="BD1545" s="7">
        <f t="shared" si="589"/>
        <v>0</v>
      </c>
      <c r="BE1545" s="7">
        <f t="shared" si="590"/>
        <v>0</v>
      </c>
      <c r="BF1545" s="107">
        <f t="shared" si="591"/>
        <v>0</v>
      </c>
      <c r="BG1545" s="107">
        <f t="shared" si="592"/>
        <v>0</v>
      </c>
      <c r="BH1545" s="107">
        <f t="shared" si="593"/>
        <v>0.41699999999999998</v>
      </c>
      <c r="BI1545" s="107">
        <f t="shared" si="594"/>
        <v>0</v>
      </c>
      <c r="BJ1545" s="107">
        <f t="shared" si="595"/>
        <v>0</v>
      </c>
      <c r="BK1545" s="151">
        <f t="shared" si="596"/>
        <v>0</v>
      </c>
    </row>
    <row r="1546" spans="1:63" hidden="1" outlineLevel="1">
      <c r="A1546" t="s">
        <v>650</v>
      </c>
      <c r="B1546" s="9" t="s">
        <v>3039</v>
      </c>
      <c r="C1546" s="1">
        <f t="shared" si="572"/>
        <v>105</v>
      </c>
      <c r="D1546" s="7">
        <f t="shared" si="573"/>
        <v>5</v>
      </c>
      <c r="E1546" s="7">
        <f t="shared" si="574"/>
        <v>4</v>
      </c>
      <c r="F1546" s="7">
        <f t="shared" si="575"/>
        <v>1</v>
      </c>
      <c r="G1546" s="7">
        <f t="shared" si="585"/>
        <v>3</v>
      </c>
      <c r="H1546" s="48">
        <f t="shared" si="576"/>
        <v>4</v>
      </c>
      <c r="I1546" s="163">
        <f t="shared" si="577"/>
        <v>3.8095238095238099E-2</v>
      </c>
      <c r="J1546" s="8"/>
      <c r="K1546" s="2">
        <f t="shared" si="578"/>
        <v>9.5238095238095247E-3</v>
      </c>
      <c r="L1546" s="2">
        <f t="shared" si="579"/>
        <v>0.13333333333333333</v>
      </c>
      <c r="M1546" s="2">
        <f t="shared" si="580"/>
        <v>0.34285714285714286</v>
      </c>
      <c r="N1546" s="2">
        <f t="shared" si="581"/>
        <v>0.2</v>
      </c>
      <c r="O1546" s="2">
        <f t="shared" si="582"/>
        <v>0.31428571428571433</v>
      </c>
      <c r="P1546" s="1">
        <v>1</v>
      </c>
      <c r="Q1546" s="1">
        <v>14</v>
      </c>
      <c r="R1546" s="1">
        <v>36</v>
      </c>
      <c r="S1546" s="1">
        <v>21</v>
      </c>
      <c r="T1546" s="1">
        <v>32</v>
      </c>
      <c r="U1546" s="1">
        <v>1</v>
      </c>
      <c r="V1546" s="1"/>
      <c r="W1546" s="1"/>
      <c r="X1546" s="1"/>
      <c r="Y1546" s="1"/>
      <c r="Z1546" s="1"/>
      <c r="AA1546" s="1">
        <v>0</v>
      </c>
      <c r="AB1546" s="1"/>
      <c r="AC1546" s="1"/>
      <c r="AD1546" s="1"/>
      <c r="AI1546" t="str">
        <f t="shared" si="571"/>
        <v>Washington</v>
      </c>
      <c r="AJ1546" t="s">
        <v>1445</v>
      </c>
      <c r="AK1546" s="148">
        <v>1</v>
      </c>
      <c r="AL1546" s="7"/>
      <c r="AN1546" s="91">
        <v>50</v>
      </c>
      <c r="AO1546" s="93">
        <v>17</v>
      </c>
      <c r="AP1546" s="93">
        <v>75</v>
      </c>
      <c r="AQ1546" s="100">
        <v>76750</v>
      </c>
      <c r="AR1546" s="100">
        <f t="shared" si="583"/>
        <v>50017</v>
      </c>
      <c r="AS1546" s="9" t="s">
        <v>1753</v>
      </c>
      <c r="AT1546" s="103">
        <f t="shared" si="584"/>
        <v>5076750</v>
      </c>
      <c r="AW1546">
        <v>38.869999999999997</v>
      </c>
      <c r="AX1546">
        <v>0.01</v>
      </c>
      <c r="AY1546">
        <v>38.86</v>
      </c>
      <c r="BA1546" s="7">
        <f t="shared" si="586"/>
        <v>0</v>
      </c>
      <c r="BB1546" s="7">
        <f t="shared" si="587"/>
        <v>0</v>
      </c>
      <c r="BC1546" s="7">
        <f t="shared" si="588"/>
        <v>1</v>
      </c>
      <c r="BD1546" s="7">
        <f t="shared" si="589"/>
        <v>0</v>
      </c>
      <c r="BE1546" s="7">
        <f t="shared" si="590"/>
        <v>0</v>
      </c>
      <c r="BF1546" s="107">
        <f t="shared" si="591"/>
        <v>0</v>
      </c>
      <c r="BG1546" s="107">
        <f t="shared" si="592"/>
        <v>0</v>
      </c>
      <c r="BH1546" s="107">
        <f t="shared" si="593"/>
        <v>0.34200000000000003</v>
      </c>
      <c r="BI1546" s="107">
        <f t="shared" si="594"/>
        <v>0</v>
      </c>
      <c r="BJ1546" s="107">
        <f t="shared" si="595"/>
        <v>0</v>
      </c>
      <c r="BK1546" s="151">
        <f t="shared" si="596"/>
        <v>0</v>
      </c>
    </row>
    <row r="1547" spans="1:63" hidden="1" outlineLevel="1">
      <c r="A1547" t="s">
        <v>23</v>
      </c>
      <c r="B1547" s="9" t="s">
        <v>3039</v>
      </c>
      <c r="C1547" s="1">
        <f t="shared" si="572"/>
        <v>526</v>
      </c>
      <c r="D1547" s="7">
        <f t="shared" si="573"/>
        <v>5</v>
      </c>
      <c r="E1547" s="7">
        <f t="shared" si="574"/>
        <v>4</v>
      </c>
      <c r="F1547" s="7">
        <f t="shared" si="575"/>
        <v>1</v>
      </c>
      <c r="G1547" s="7">
        <f t="shared" si="585"/>
        <v>2</v>
      </c>
      <c r="H1547" s="48">
        <f t="shared" si="576"/>
        <v>39</v>
      </c>
      <c r="I1547" s="163">
        <f t="shared" si="577"/>
        <v>7.4144486692015205E-2</v>
      </c>
      <c r="J1547" s="8"/>
      <c r="K1547" s="2">
        <f t="shared" si="578"/>
        <v>2.0912547528517109E-2</v>
      </c>
      <c r="L1547" s="2">
        <f t="shared" si="579"/>
        <v>7.6045627376425853E-2</v>
      </c>
      <c r="M1547" s="2">
        <f t="shared" si="580"/>
        <v>0.37452471482889732</v>
      </c>
      <c r="N1547" s="2">
        <f t="shared" si="581"/>
        <v>0.30038022813688214</v>
      </c>
      <c r="O1547" s="2">
        <f t="shared" si="582"/>
        <v>0.22813688212927752</v>
      </c>
      <c r="P1547" s="1">
        <v>11</v>
      </c>
      <c r="Q1547" s="1">
        <v>40</v>
      </c>
      <c r="R1547" s="1">
        <v>197</v>
      </c>
      <c r="S1547" s="1">
        <v>158</v>
      </c>
      <c r="T1547" s="1">
        <v>111</v>
      </c>
      <c r="U1547" s="1">
        <v>6</v>
      </c>
      <c r="V1547" s="1"/>
      <c r="W1547" s="1"/>
      <c r="X1547" s="1"/>
      <c r="Y1547" s="1"/>
      <c r="Z1547" s="1"/>
      <c r="AA1547" s="1">
        <v>3</v>
      </c>
      <c r="AB1547" s="1"/>
      <c r="AC1547" s="1"/>
      <c r="AD1547" s="1"/>
      <c r="AI1547" t="str">
        <f t="shared" si="571"/>
        <v>Waterbury</v>
      </c>
      <c r="AJ1547" t="s">
        <v>650</v>
      </c>
      <c r="AK1547" s="148">
        <v>1</v>
      </c>
      <c r="AL1547" s="7"/>
      <c r="AN1547" s="91">
        <v>50</v>
      </c>
      <c r="AO1547" s="93">
        <v>23</v>
      </c>
      <c r="AP1547" s="93">
        <v>90</v>
      </c>
      <c r="AQ1547" s="100">
        <v>76975</v>
      </c>
      <c r="AR1547" s="100">
        <f t="shared" si="583"/>
        <v>50023</v>
      </c>
      <c r="AS1547" s="9" t="s">
        <v>1753</v>
      </c>
      <c r="AT1547" s="103">
        <f t="shared" si="584"/>
        <v>5076975</v>
      </c>
      <c r="AW1547">
        <v>49.75</v>
      </c>
      <c r="AX1547">
        <v>1.52</v>
      </c>
      <c r="AY1547">
        <v>48.23</v>
      </c>
      <c r="BA1547" s="7">
        <f t="shared" si="586"/>
        <v>0</v>
      </c>
      <c r="BB1547" s="7">
        <f t="shared" si="587"/>
        <v>0</v>
      </c>
      <c r="BC1547" s="7">
        <f t="shared" si="588"/>
        <v>1</v>
      </c>
      <c r="BD1547" s="7">
        <f t="shared" si="589"/>
        <v>0</v>
      </c>
      <c r="BE1547" s="7">
        <f t="shared" si="590"/>
        <v>0</v>
      </c>
      <c r="BF1547" s="107">
        <f t="shared" si="591"/>
        <v>0</v>
      </c>
      <c r="BG1547" s="107">
        <f t="shared" si="592"/>
        <v>0</v>
      </c>
      <c r="BH1547" s="107">
        <f t="shared" si="593"/>
        <v>0.374</v>
      </c>
      <c r="BI1547" s="107">
        <f t="shared" si="594"/>
        <v>0</v>
      </c>
      <c r="BJ1547" s="107">
        <f t="shared" si="595"/>
        <v>0</v>
      </c>
      <c r="BK1547" s="151">
        <f t="shared" si="596"/>
        <v>0</v>
      </c>
    </row>
    <row r="1548" spans="1:63" hidden="1" outlineLevel="1">
      <c r="A1548" t="s">
        <v>357</v>
      </c>
      <c r="B1548" s="9" t="s">
        <v>3039</v>
      </c>
      <c r="C1548" s="1">
        <f t="shared" si="572"/>
        <v>139</v>
      </c>
      <c r="D1548" s="7">
        <f t="shared" si="573"/>
        <v>5</v>
      </c>
      <c r="E1548" s="7">
        <f t="shared" si="574"/>
        <v>4</v>
      </c>
      <c r="F1548" s="7">
        <f t="shared" si="575"/>
        <v>1</v>
      </c>
      <c r="G1548" s="7">
        <f t="shared" si="585"/>
        <v>3</v>
      </c>
      <c r="H1548" s="48">
        <f t="shared" si="576"/>
        <v>3</v>
      </c>
      <c r="I1548" s="163">
        <f t="shared" si="577"/>
        <v>2.1582733812949641E-2</v>
      </c>
      <c r="J1548" s="8"/>
      <c r="K1548" s="2">
        <f t="shared" si="578"/>
        <v>1.4388489208633094E-2</v>
      </c>
      <c r="L1548" s="2">
        <f t="shared" si="579"/>
        <v>8.6330935251798566E-2</v>
      </c>
      <c r="M1548" s="2">
        <f t="shared" si="580"/>
        <v>0.35251798561151076</v>
      </c>
      <c r="N1548" s="2">
        <f t="shared" si="581"/>
        <v>0.20863309352517986</v>
      </c>
      <c r="O1548" s="2">
        <f t="shared" si="582"/>
        <v>0.33812949640287759</v>
      </c>
      <c r="P1548" s="1">
        <v>2</v>
      </c>
      <c r="Q1548" s="1">
        <v>12</v>
      </c>
      <c r="R1548" s="1">
        <v>49</v>
      </c>
      <c r="S1548" s="1">
        <v>29</v>
      </c>
      <c r="T1548" s="1">
        <v>46</v>
      </c>
      <c r="U1548" s="1">
        <v>1</v>
      </c>
      <c r="V1548" s="1"/>
      <c r="W1548" s="1"/>
      <c r="X1548" s="1"/>
      <c r="Y1548" s="1"/>
      <c r="Z1548" s="1"/>
      <c r="AA1548" s="1">
        <v>0</v>
      </c>
      <c r="AB1548" s="1"/>
      <c r="AC1548" s="1"/>
      <c r="AD1548" s="1"/>
      <c r="AI1548" t="str">
        <f t="shared" si="571"/>
        <v>Waterford</v>
      </c>
      <c r="AJ1548" t="s">
        <v>1850</v>
      </c>
      <c r="AK1548" s="148">
        <v>1</v>
      </c>
      <c r="AL1548" s="7"/>
      <c r="AN1548" s="91">
        <v>50</v>
      </c>
      <c r="AO1548" s="93">
        <v>5</v>
      </c>
      <c r="AP1548" s="93">
        <v>80</v>
      </c>
      <c r="AQ1548" s="100">
        <v>77125</v>
      </c>
      <c r="AR1548" s="100">
        <f t="shared" si="583"/>
        <v>50005</v>
      </c>
      <c r="AS1548" s="9" t="s">
        <v>1753</v>
      </c>
      <c r="AT1548" s="103">
        <f t="shared" si="584"/>
        <v>5077125</v>
      </c>
      <c r="AW1548">
        <v>39.729999999999997</v>
      </c>
      <c r="AX1548">
        <v>1.58</v>
      </c>
      <c r="AY1548">
        <v>38.15</v>
      </c>
      <c r="BA1548" s="7">
        <f t="shared" si="586"/>
        <v>0</v>
      </c>
      <c r="BB1548" s="7">
        <f t="shared" si="587"/>
        <v>0</v>
      </c>
      <c r="BC1548" s="7">
        <f t="shared" si="588"/>
        <v>1</v>
      </c>
      <c r="BD1548" s="7">
        <f t="shared" si="589"/>
        <v>0</v>
      </c>
      <c r="BE1548" s="7">
        <f t="shared" si="590"/>
        <v>0</v>
      </c>
      <c r="BF1548" s="107">
        <f t="shared" si="591"/>
        <v>0</v>
      </c>
      <c r="BG1548" s="107">
        <f t="shared" si="592"/>
        <v>0</v>
      </c>
      <c r="BH1548" s="107">
        <f t="shared" si="593"/>
        <v>0.35199999999999998</v>
      </c>
      <c r="BI1548" s="107">
        <f t="shared" si="594"/>
        <v>0</v>
      </c>
      <c r="BJ1548" s="107">
        <f t="shared" si="595"/>
        <v>0</v>
      </c>
      <c r="BK1548" s="151">
        <f t="shared" si="596"/>
        <v>0</v>
      </c>
    </row>
    <row r="1549" spans="1:63" hidden="1" outlineLevel="1">
      <c r="A1549" t="s">
        <v>933</v>
      </c>
      <c r="B1549" s="9" t="s">
        <v>3039</v>
      </c>
      <c r="C1549" s="1">
        <f t="shared" si="572"/>
        <v>48</v>
      </c>
      <c r="D1549" s="7">
        <f t="shared" si="573"/>
        <v>6</v>
      </c>
      <c r="E1549" s="7">
        <f t="shared" si="574"/>
        <v>4</v>
      </c>
      <c r="F1549" s="7">
        <f t="shared" si="575"/>
        <v>3</v>
      </c>
      <c r="G1549" s="7">
        <f t="shared" si="585"/>
        <v>2</v>
      </c>
      <c r="H1549" s="48">
        <f t="shared" si="576"/>
        <v>6</v>
      </c>
      <c r="I1549" s="163">
        <f t="shared" si="577"/>
        <v>0.125</v>
      </c>
      <c r="J1549" s="8"/>
      <c r="K1549" s="2">
        <f t="shared" si="578"/>
        <v>0</v>
      </c>
      <c r="L1549" s="2">
        <f t="shared" si="579"/>
        <v>8.3333333333333329E-2</v>
      </c>
      <c r="M1549" s="2">
        <f t="shared" si="580"/>
        <v>0.1875</v>
      </c>
      <c r="N1549" s="2">
        <f t="shared" si="581"/>
        <v>0.27083333333333331</v>
      </c>
      <c r="O1549" s="2">
        <f t="shared" si="582"/>
        <v>0.45833333333333331</v>
      </c>
      <c r="P1549" s="1">
        <v>0</v>
      </c>
      <c r="Q1549" s="1">
        <v>4</v>
      </c>
      <c r="R1549" s="1">
        <v>9</v>
      </c>
      <c r="S1549" s="1">
        <v>13</v>
      </c>
      <c r="T1549" s="1">
        <v>19</v>
      </c>
      <c r="U1549" s="1">
        <v>0</v>
      </c>
      <c r="V1549" s="1"/>
      <c r="W1549" s="1"/>
      <c r="X1549" s="1"/>
      <c r="Y1549" s="1"/>
      <c r="Z1549" s="1"/>
      <c r="AA1549" s="1">
        <v>3</v>
      </c>
      <c r="AB1549" s="1"/>
      <c r="AC1549" s="1"/>
      <c r="AD1549" s="1"/>
      <c r="AI1549" t="str">
        <f t="shared" si="571"/>
        <v>Waterville</v>
      </c>
      <c r="AJ1549" t="s">
        <v>1645</v>
      </c>
      <c r="AK1549" s="148">
        <v>1</v>
      </c>
      <c r="AL1549" s="7"/>
      <c r="AN1549" s="91">
        <v>50</v>
      </c>
      <c r="AO1549" s="93">
        <v>15</v>
      </c>
      <c r="AP1549" s="93">
        <v>45</v>
      </c>
      <c r="AQ1549" s="100">
        <v>77425</v>
      </c>
      <c r="AR1549" s="100">
        <f t="shared" si="583"/>
        <v>50015</v>
      </c>
      <c r="AS1549" s="9" t="s">
        <v>1753</v>
      </c>
      <c r="AT1549" s="103">
        <f t="shared" si="584"/>
        <v>5077425</v>
      </c>
      <c r="AW1549">
        <v>16.41</v>
      </c>
      <c r="AX1549">
        <v>0.01</v>
      </c>
      <c r="AY1549">
        <v>16.399999999999999</v>
      </c>
      <c r="BA1549" s="7">
        <f t="shared" si="586"/>
        <v>0</v>
      </c>
      <c r="BB1549" s="7">
        <f t="shared" si="587"/>
        <v>0</v>
      </c>
      <c r="BC1549" s="7">
        <f t="shared" si="588"/>
        <v>0</v>
      </c>
      <c r="BD1549" s="7">
        <f t="shared" si="589"/>
        <v>0</v>
      </c>
      <c r="BE1549" s="7">
        <f t="shared" si="590"/>
        <v>1</v>
      </c>
      <c r="BF1549" s="107">
        <f t="shared" si="591"/>
        <v>0</v>
      </c>
      <c r="BG1549" s="107">
        <f t="shared" si="592"/>
        <v>0</v>
      </c>
      <c r="BH1549" s="107">
        <f t="shared" si="593"/>
        <v>0</v>
      </c>
      <c r="BI1549" s="107">
        <f t="shared" si="594"/>
        <v>0</v>
      </c>
      <c r="BJ1549" s="107">
        <f t="shared" si="595"/>
        <v>0.45800000000000002</v>
      </c>
      <c r="BK1549" s="151">
        <f t="shared" si="596"/>
        <v>0</v>
      </c>
    </row>
    <row r="1550" spans="1:63" hidden="1" outlineLevel="1">
      <c r="A1550" t="s">
        <v>1856</v>
      </c>
      <c r="B1550" s="9" t="s">
        <v>3039</v>
      </c>
      <c r="C1550" s="1">
        <f t="shared" si="572"/>
        <v>321</v>
      </c>
      <c r="D1550" s="7">
        <f t="shared" si="573"/>
        <v>5</v>
      </c>
      <c r="E1550" s="7">
        <f t="shared" si="574"/>
        <v>4</v>
      </c>
      <c r="F1550" s="7">
        <f t="shared" si="575"/>
        <v>1</v>
      </c>
      <c r="G1550" s="7">
        <f t="shared" si="585"/>
        <v>2</v>
      </c>
      <c r="H1550" s="48">
        <f t="shared" si="576"/>
        <v>60</v>
      </c>
      <c r="I1550" s="163">
        <f t="shared" si="577"/>
        <v>0.18691588785046728</v>
      </c>
      <c r="J1550" s="8"/>
      <c r="K1550" s="2">
        <f t="shared" si="578"/>
        <v>3.1152647975077882E-2</v>
      </c>
      <c r="L1550" s="2">
        <f t="shared" si="579"/>
        <v>0.10903426791277258</v>
      </c>
      <c r="M1550" s="2">
        <f t="shared" si="580"/>
        <v>0.41433021806853582</v>
      </c>
      <c r="N1550" s="2">
        <f t="shared" si="581"/>
        <v>0.22741433021806853</v>
      </c>
      <c r="O1550" s="2">
        <f t="shared" si="582"/>
        <v>0.21806853582554517</v>
      </c>
      <c r="P1550" s="1">
        <v>10</v>
      </c>
      <c r="Q1550" s="1">
        <v>35</v>
      </c>
      <c r="R1550" s="1">
        <v>133</v>
      </c>
      <c r="S1550" s="1">
        <v>73</v>
      </c>
      <c r="T1550" s="1">
        <v>67</v>
      </c>
      <c r="U1550" s="1">
        <v>1</v>
      </c>
      <c r="V1550" s="1"/>
      <c r="W1550" s="1"/>
      <c r="X1550" s="1"/>
      <c r="Y1550" s="1"/>
      <c r="Z1550" s="1"/>
      <c r="AA1550" s="1">
        <v>2</v>
      </c>
      <c r="AB1550" s="1"/>
      <c r="AC1550" s="1"/>
      <c r="AD1550" s="1"/>
      <c r="AI1550" t="str">
        <f t="shared" si="571"/>
        <v>Weathersfield</v>
      </c>
      <c r="AJ1550" t="s">
        <v>1890</v>
      </c>
      <c r="AK1550" s="148">
        <v>1</v>
      </c>
      <c r="AL1550" s="7"/>
      <c r="AN1550" s="91">
        <v>50</v>
      </c>
      <c r="AO1550" s="93">
        <v>27</v>
      </c>
      <c r="AP1550" s="93">
        <v>100</v>
      </c>
      <c r="AQ1550" s="100">
        <v>77500</v>
      </c>
      <c r="AR1550" s="100">
        <f t="shared" si="583"/>
        <v>50027</v>
      </c>
      <c r="AS1550" s="9" t="s">
        <v>1753</v>
      </c>
      <c r="AT1550" s="103">
        <f t="shared" si="584"/>
        <v>5077500</v>
      </c>
      <c r="AW1550">
        <v>44.18</v>
      </c>
      <c r="AX1550">
        <v>0.41</v>
      </c>
      <c r="AY1550">
        <v>43.78</v>
      </c>
      <c r="BA1550" s="7">
        <f t="shared" si="586"/>
        <v>0</v>
      </c>
      <c r="BB1550" s="7">
        <f t="shared" si="587"/>
        <v>0</v>
      </c>
      <c r="BC1550" s="7">
        <f t="shared" si="588"/>
        <v>1</v>
      </c>
      <c r="BD1550" s="7">
        <f t="shared" si="589"/>
        <v>0</v>
      </c>
      <c r="BE1550" s="7">
        <f t="shared" si="590"/>
        <v>0</v>
      </c>
      <c r="BF1550" s="107">
        <f t="shared" si="591"/>
        <v>0</v>
      </c>
      <c r="BG1550" s="107">
        <f t="shared" si="592"/>
        <v>0</v>
      </c>
      <c r="BH1550" s="107">
        <f t="shared" si="593"/>
        <v>0.41399999999999998</v>
      </c>
      <c r="BI1550" s="107">
        <f t="shared" si="594"/>
        <v>0</v>
      </c>
      <c r="BJ1550" s="107">
        <f t="shared" si="595"/>
        <v>0</v>
      </c>
      <c r="BK1550" s="151">
        <f t="shared" si="596"/>
        <v>0</v>
      </c>
    </row>
    <row r="1551" spans="1:63" hidden="1" outlineLevel="1">
      <c r="A1551" t="s">
        <v>1043</v>
      </c>
      <c r="B1551" s="9" t="s">
        <v>3039</v>
      </c>
      <c r="C1551" s="1">
        <f t="shared" si="572"/>
        <v>141</v>
      </c>
      <c r="D1551" s="7">
        <f t="shared" si="573"/>
        <v>5</v>
      </c>
      <c r="E1551" s="7">
        <f t="shared" si="574"/>
        <v>3</v>
      </c>
      <c r="F1551" s="7">
        <f t="shared" si="575"/>
        <v>1</v>
      </c>
      <c r="G1551" s="7">
        <f t="shared" si="585"/>
        <v>2</v>
      </c>
      <c r="H1551" s="48">
        <f t="shared" si="576"/>
        <v>32</v>
      </c>
      <c r="I1551" s="163">
        <f t="shared" si="577"/>
        <v>0.22695035460992907</v>
      </c>
      <c r="J1551" s="8"/>
      <c r="K1551" s="2">
        <f t="shared" si="578"/>
        <v>7.0921985815602835E-3</v>
      </c>
      <c r="L1551" s="2">
        <f t="shared" si="579"/>
        <v>0.14893617021276595</v>
      </c>
      <c r="M1551" s="2">
        <f t="shared" si="580"/>
        <v>0.46099290780141844</v>
      </c>
      <c r="N1551" s="2">
        <f t="shared" si="581"/>
        <v>0.23404255319148937</v>
      </c>
      <c r="O1551" s="2">
        <f t="shared" si="582"/>
        <v>0.14893617021276595</v>
      </c>
      <c r="P1551" s="1">
        <v>1</v>
      </c>
      <c r="Q1551" s="1">
        <v>21</v>
      </c>
      <c r="R1551" s="1">
        <v>65</v>
      </c>
      <c r="S1551" s="1">
        <v>33</v>
      </c>
      <c r="T1551" s="1">
        <v>21</v>
      </c>
      <c r="U1551" s="1">
        <v>0</v>
      </c>
      <c r="V1551" s="1"/>
      <c r="W1551" s="1"/>
      <c r="X1551" s="1"/>
      <c r="Y1551" s="1"/>
      <c r="Z1551" s="1"/>
      <c r="AA1551" s="1">
        <v>0</v>
      </c>
      <c r="AB1551" s="1"/>
      <c r="AC1551" s="1"/>
      <c r="AD1551" s="1"/>
      <c r="AI1551" t="str">
        <f t="shared" si="571"/>
        <v>Wells</v>
      </c>
      <c r="AJ1551" t="s">
        <v>848</v>
      </c>
      <c r="AK1551" s="148">
        <v>1</v>
      </c>
      <c r="AL1551" s="7"/>
      <c r="AN1551" s="91">
        <v>50</v>
      </c>
      <c r="AO1551" s="93">
        <v>21</v>
      </c>
      <c r="AP1551" s="93">
        <v>130</v>
      </c>
      <c r="AQ1551" s="100">
        <v>77950</v>
      </c>
      <c r="AR1551" s="100">
        <f t="shared" si="583"/>
        <v>50021</v>
      </c>
      <c r="AS1551" s="9" t="s">
        <v>1753</v>
      </c>
      <c r="AT1551" s="103">
        <f t="shared" si="584"/>
        <v>5077950</v>
      </c>
      <c r="AW1551">
        <v>23.36</v>
      </c>
      <c r="AX1551">
        <v>0.8</v>
      </c>
      <c r="AY1551">
        <v>22.55</v>
      </c>
      <c r="BA1551" s="7">
        <f t="shared" si="586"/>
        <v>0</v>
      </c>
      <c r="BB1551" s="7">
        <f t="shared" si="587"/>
        <v>0</v>
      </c>
      <c r="BC1551" s="7">
        <f t="shared" si="588"/>
        <v>1</v>
      </c>
      <c r="BD1551" s="7">
        <f t="shared" si="589"/>
        <v>0</v>
      </c>
      <c r="BE1551" s="7">
        <f t="shared" si="590"/>
        <v>0</v>
      </c>
      <c r="BF1551" s="107">
        <f t="shared" si="591"/>
        <v>0</v>
      </c>
      <c r="BG1551" s="107">
        <f t="shared" si="592"/>
        <v>0</v>
      </c>
      <c r="BH1551" s="107">
        <f t="shared" si="593"/>
        <v>0.46</v>
      </c>
      <c r="BI1551" s="107">
        <f t="shared" si="594"/>
        <v>0</v>
      </c>
      <c r="BJ1551" s="107">
        <f t="shared" si="595"/>
        <v>0</v>
      </c>
      <c r="BK1551" s="151">
        <f t="shared" si="596"/>
        <v>0</v>
      </c>
    </row>
    <row r="1552" spans="1:63" hidden="1" outlineLevel="1">
      <c r="A1552" t="s">
        <v>1574</v>
      </c>
      <c r="B1552" s="9" t="s">
        <v>3039</v>
      </c>
      <c r="C1552" s="1">
        <f t="shared" si="572"/>
        <v>78</v>
      </c>
      <c r="D1552" s="7">
        <f t="shared" si="573"/>
        <v>5</v>
      </c>
      <c r="E1552" s="7">
        <f t="shared" si="574"/>
        <v>4</v>
      </c>
      <c r="F1552" s="7">
        <f t="shared" si="575"/>
        <v>1</v>
      </c>
      <c r="G1552" s="7">
        <f t="shared" si="585"/>
        <v>2</v>
      </c>
      <c r="H1552" s="48">
        <f t="shared" si="576"/>
        <v>18</v>
      </c>
      <c r="I1552" s="163">
        <f t="shared" si="577"/>
        <v>0.23076923076923078</v>
      </c>
      <c r="J1552" s="8"/>
      <c r="K1552" s="2">
        <f t="shared" si="578"/>
        <v>1.282051282051282E-2</v>
      </c>
      <c r="L1552" s="2">
        <f t="shared" si="579"/>
        <v>5.128205128205128E-2</v>
      </c>
      <c r="M1552" s="2">
        <f t="shared" si="580"/>
        <v>0.46153846153846156</v>
      </c>
      <c r="N1552" s="2">
        <f t="shared" si="581"/>
        <v>0.23076923076923078</v>
      </c>
      <c r="O1552" s="2">
        <f t="shared" si="582"/>
        <v>0.24358974358974356</v>
      </c>
      <c r="P1552" s="1">
        <v>1</v>
      </c>
      <c r="Q1552" s="1">
        <v>4</v>
      </c>
      <c r="R1552" s="1">
        <v>36</v>
      </c>
      <c r="S1552" s="1">
        <v>18</v>
      </c>
      <c r="T1552" s="1">
        <v>18</v>
      </c>
      <c r="U1552" s="1">
        <v>0</v>
      </c>
      <c r="V1552" s="1"/>
      <c r="W1552" s="1"/>
      <c r="X1552" s="1"/>
      <c r="Y1552" s="1"/>
      <c r="Z1552" s="1"/>
      <c r="AA1552" s="1">
        <v>1</v>
      </c>
      <c r="AB1552" s="1"/>
      <c r="AC1552" s="1"/>
      <c r="AD1552" s="1"/>
      <c r="AI1552" t="str">
        <f t="shared" si="571"/>
        <v>West Fairlee</v>
      </c>
      <c r="AJ1552" t="s">
        <v>1445</v>
      </c>
      <c r="AK1552" s="148">
        <v>1</v>
      </c>
      <c r="AL1552" s="7"/>
      <c r="AN1552" s="91">
        <v>50</v>
      </c>
      <c r="AO1552" s="93">
        <v>17</v>
      </c>
      <c r="AP1552" s="93">
        <v>80</v>
      </c>
      <c r="AQ1552" s="100">
        <v>79975</v>
      </c>
      <c r="AR1552" s="100">
        <f t="shared" si="583"/>
        <v>50017</v>
      </c>
      <c r="AS1552" s="9" t="s">
        <v>1753</v>
      </c>
      <c r="AT1552" s="103">
        <f t="shared" si="584"/>
        <v>5079975</v>
      </c>
      <c r="AW1552">
        <v>22.83</v>
      </c>
      <c r="AX1552">
        <v>0.22</v>
      </c>
      <c r="AY1552">
        <v>22.6</v>
      </c>
      <c r="BA1552" s="7">
        <f t="shared" si="586"/>
        <v>0</v>
      </c>
      <c r="BB1552" s="7">
        <f t="shared" si="587"/>
        <v>0</v>
      </c>
      <c r="BC1552" s="7">
        <f t="shared" si="588"/>
        <v>1</v>
      </c>
      <c r="BD1552" s="7">
        <f t="shared" si="589"/>
        <v>0</v>
      </c>
      <c r="BE1552" s="7">
        <f t="shared" si="590"/>
        <v>0</v>
      </c>
      <c r="BF1552" s="107">
        <f t="shared" si="591"/>
        <v>0</v>
      </c>
      <c r="BG1552" s="107">
        <f t="shared" si="592"/>
        <v>0</v>
      </c>
      <c r="BH1552" s="107">
        <f t="shared" si="593"/>
        <v>0.46100000000000002</v>
      </c>
      <c r="BI1552" s="107">
        <f t="shared" si="594"/>
        <v>0</v>
      </c>
      <c r="BJ1552" s="107">
        <f t="shared" si="595"/>
        <v>0</v>
      </c>
      <c r="BK1552" s="151">
        <f t="shared" si="596"/>
        <v>0</v>
      </c>
    </row>
    <row r="1553" spans="1:63" hidden="1" outlineLevel="1">
      <c r="A1553" t="s">
        <v>1680</v>
      </c>
      <c r="B1553" s="9" t="s">
        <v>3039</v>
      </c>
      <c r="C1553" s="1">
        <f t="shared" si="572"/>
        <v>37</v>
      </c>
      <c r="D1553" s="7">
        <f t="shared" si="573"/>
        <v>3</v>
      </c>
      <c r="E1553" s="7">
        <f t="shared" si="574"/>
        <v>5</v>
      </c>
      <c r="F1553" s="7">
        <f t="shared" si="575"/>
        <v>1</v>
      </c>
      <c r="G1553" s="7">
        <f t="shared" si="585"/>
        <v>2</v>
      </c>
      <c r="H1553" s="48">
        <f t="shared" si="576"/>
        <v>3</v>
      </c>
      <c r="I1553" s="163">
        <f t="shared" si="577"/>
        <v>8.1081081081081086E-2</v>
      </c>
      <c r="J1553" s="8"/>
      <c r="K1553" s="2">
        <f t="shared" si="578"/>
        <v>0.13513513513513514</v>
      </c>
      <c r="L1553" s="2">
        <f t="shared" si="579"/>
        <v>5.4054054054054057E-2</v>
      </c>
      <c r="M1553" s="2">
        <f t="shared" si="580"/>
        <v>0.3783783783783784</v>
      </c>
      <c r="N1553" s="2">
        <f t="shared" si="581"/>
        <v>0.29729729729729731</v>
      </c>
      <c r="O1553" s="2">
        <f t="shared" si="582"/>
        <v>0.13513513513513514</v>
      </c>
      <c r="P1553" s="1">
        <v>5</v>
      </c>
      <c r="Q1553" s="1">
        <v>2</v>
      </c>
      <c r="R1553" s="1">
        <v>14</v>
      </c>
      <c r="S1553" s="1">
        <v>11</v>
      </c>
      <c r="T1553" s="1">
        <v>5</v>
      </c>
      <c r="U1553" s="1">
        <v>0</v>
      </c>
      <c r="V1553" s="1"/>
      <c r="W1553" s="1"/>
      <c r="X1553" s="1"/>
      <c r="Y1553" s="1"/>
      <c r="Z1553" s="1"/>
      <c r="AA1553" s="1">
        <v>0</v>
      </c>
      <c r="AB1553" s="1"/>
      <c r="AC1553" s="1"/>
      <c r="AD1553" s="1"/>
      <c r="AI1553" t="str">
        <f t="shared" si="571"/>
        <v>West Haven</v>
      </c>
      <c r="AJ1553" t="s">
        <v>848</v>
      </c>
      <c r="AK1553" s="148">
        <v>1</v>
      </c>
      <c r="AL1553" s="7"/>
      <c r="AN1553" s="91">
        <v>50</v>
      </c>
      <c r="AO1553" s="93">
        <v>21</v>
      </c>
      <c r="AP1553" s="93">
        <v>135</v>
      </c>
      <c r="AQ1553" s="100">
        <v>80875</v>
      </c>
      <c r="AR1553" s="100">
        <f t="shared" si="583"/>
        <v>50021</v>
      </c>
      <c r="AS1553" s="9" t="s">
        <v>1753</v>
      </c>
      <c r="AT1553" s="103">
        <f t="shared" si="584"/>
        <v>5080875</v>
      </c>
      <c r="AW1553">
        <v>28.49</v>
      </c>
      <c r="AX1553">
        <v>0.49</v>
      </c>
      <c r="AY1553">
        <v>28</v>
      </c>
      <c r="BA1553" s="7">
        <f t="shared" si="586"/>
        <v>0</v>
      </c>
      <c r="BB1553" s="7">
        <f t="shared" si="587"/>
        <v>0</v>
      </c>
      <c r="BC1553" s="7">
        <f t="shared" si="588"/>
        <v>1</v>
      </c>
      <c r="BD1553" s="7">
        <f t="shared" si="589"/>
        <v>0</v>
      </c>
      <c r="BE1553" s="7">
        <f t="shared" si="590"/>
        <v>0</v>
      </c>
      <c r="BF1553" s="107">
        <f t="shared" si="591"/>
        <v>0</v>
      </c>
      <c r="BG1553" s="107">
        <f t="shared" si="592"/>
        <v>0</v>
      </c>
      <c r="BH1553" s="107">
        <f t="shared" si="593"/>
        <v>0.378</v>
      </c>
      <c r="BI1553" s="107">
        <f t="shared" si="594"/>
        <v>0</v>
      </c>
      <c r="BJ1553" s="107">
        <f t="shared" si="595"/>
        <v>0</v>
      </c>
      <c r="BK1553" s="151">
        <f t="shared" si="596"/>
        <v>0</v>
      </c>
    </row>
    <row r="1554" spans="1:63" hidden="1" outlineLevel="1">
      <c r="A1554" t="s">
        <v>3061</v>
      </c>
      <c r="B1554" s="9" t="s">
        <v>3039</v>
      </c>
      <c r="C1554" s="1">
        <f t="shared" si="572"/>
        <v>239</v>
      </c>
      <c r="D1554" s="7">
        <f t="shared" si="573"/>
        <v>5</v>
      </c>
      <c r="E1554" s="7">
        <f t="shared" si="574"/>
        <v>4</v>
      </c>
      <c r="F1554" s="7">
        <f t="shared" si="575"/>
        <v>1</v>
      </c>
      <c r="G1554" s="7">
        <f t="shared" si="585"/>
        <v>3</v>
      </c>
      <c r="H1554" s="48">
        <f t="shared" si="576"/>
        <v>30</v>
      </c>
      <c r="I1554" s="163">
        <f t="shared" si="577"/>
        <v>0.12552301255230125</v>
      </c>
      <c r="J1554" s="8"/>
      <c r="K1554" s="2">
        <f t="shared" si="578"/>
        <v>1.6736401673640166E-2</v>
      </c>
      <c r="L1554" s="2">
        <f t="shared" si="579"/>
        <v>0.10460251046025104</v>
      </c>
      <c r="M1554" s="2">
        <f t="shared" si="580"/>
        <v>0.38912133891213391</v>
      </c>
      <c r="N1554" s="2">
        <f t="shared" si="581"/>
        <v>0.20920502092050208</v>
      </c>
      <c r="O1554" s="2">
        <f t="shared" si="582"/>
        <v>0.28033472803347276</v>
      </c>
      <c r="P1554" s="1">
        <v>4</v>
      </c>
      <c r="Q1554" s="1">
        <v>25</v>
      </c>
      <c r="R1554" s="1">
        <v>93</v>
      </c>
      <c r="S1554" s="1">
        <v>50</v>
      </c>
      <c r="T1554" s="1">
        <v>63</v>
      </c>
      <c r="U1554" s="1">
        <v>4</v>
      </c>
      <c r="V1554" s="1"/>
      <c r="W1554" s="1"/>
      <c r="X1554" s="1"/>
      <c r="Y1554" s="1"/>
      <c r="Z1554" s="1"/>
      <c r="AA1554" s="1">
        <v>0</v>
      </c>
      <c r="AB1554" s="1"/>
      <c r="AC1554" s="1"/>
      <c r="AD1554" s="1"/>
      <c r="AI1554" t="str">
        <f t="shared" si="571"/>
        <v>West Rutland</v>
      </c>
      <c r="AJ1554" t="s">
        <v>848</v>
      </c>
      <c r="AK1554" s="148">
        <v>1</v>
      </c>
      <c r="AL1554" s="7"/>
      <c r="AN1554" s="91">
        <v>50</v>
      </c>
      <c r="AO1554" s="93">
        <v>21</v>
      </c>
      <c r="AP1554" s="93">
        <v>140</v>
      </c>
      <c r="AQ1554" s="100">
        <v>82300</v>
      </c>
      <c r="AR1554" s="100">
        <f t="shared" si="583"/>
        <v>50021</v>
      </c>
      <c r="AS1554" s="9" t="s">
        <v>1753</v>
      </c>
      <c r="AT1554" s="103">
        <f t="shared" si="584"/>
        <v>5082300</v>
      </c>
      <c r="AW1554">
        <v>18</v>
      </c>
      <c r="AX1554">
        <v>0</v>
      </c>
      <c r="AY1554">
        <v>18</v>
      </c>
      <c r="BA1554" s="7">
        <f t="shared" si="586"/>
        <v>0</v>
      </c>
      <c r="BB1554" s="7">
        <f t="shared" si="587"/>
        <v>0</v>
      </c>
      <c r="BC1554" s="7">
        <f t="shared" si="588"/>
        <v>1</v>
      </c>
      <c r="BD1554" s="7">
        <f t="shared" si="589"/>
        <v>0</v>
      </c>
      <c r="BE1554" s="7">
        <f t="shared" si="590"/>
        <v>0</v>
      </c>
      <c r="BF1554" s="107">
        <f t="shared" si="591"/>
        <v>0</v>
      </c>
      <c r="BG1554" s="107">
        <f t="shared" si="592"/>
        <v>0</v>
      </c>
      <c r="BH1554" s="107">
        <f t="shared" si="593"/>
        <v>0.38900000000000001</v>
      </c>
      <c r="BI1554" s="107">
        <f t="shared" si="594"/>
        <v>0</v>
      </c>
      <c r="BJ1554" s="107">
        <f t="shared" si="595"/>
        <v>0</v>
      </c>
      <c r="BK1554" s="151">
        <f t="shared" si="596"/>
        <v>0</v>
      </c>
    </row>
    <row r="1555" spans="1:63" hidden="1" outlineLevel="1">
      <c r="A1555" t="s">
        <v>2883</v>
      </c>
      <c r="B1555" s="9" t="s">
        <v>3039</v>
      </c>
      <c r="C1555" s="1">
        <f t="shared" si="572"/>
        <v>184</v>
      </c>
      <c r="D1555" s="7">
        <f t="shared" si="573"/>
        <v>5</v>
      </c>
      <c r="E1555" s="7">
        <f t="shared" si="574"/>
        <v>4</v>
      </c>
      <c r="F1555" s="7">
        <f t="shared" si="575"/>
        <v>1</v>
      </c>
      <c r="G1555" s="7">
        <f t="shared" si="585"/>
        <v>2</v>
      </c>
      <c r="H1555" s="48">
        <f t="shared" si="576"/>
        <v>51</v>
      </c>
      <c r="I1555" s="163">
        <f t="shared" si="577"/>
        <v>0.27717391304347827</v>
      </c>
      <c r="J1555" s="8"/>
      <c r="K1555" s="2">
        <f t="shared" si="578"/>
        <v>1.6304347826086956E-2</v>
      </c>
      <c r="L1555" s="2">
        <f t="shared" si="579"/>
        <v>7.0652173913043473E-2</v>
      </c>
      <c r="M1555" s="2">
        <f t="shared" si="580"/>
        <v>0.51630434782608692</v>
      </c>
      <c r="N1555" s="2">
        <f t="shared" si="581"/>
        <v>0.2391304347826087</v>
      </c>
      <c r="O1555" s="2">
        <f t="shared" si="582"/>
        <v>0.157608695652174</v>
      </c>
      <c r="P1555" s="1">
        <v>3</v>
      </c>
      <c r="Q1555" s="1">
        <v>13</v>
      </c>
      <c r="R1555" s="1">
        <v>95</v>
      </c>
      <c r="S1555" s="1">
        <v>44</v>
      </c>
      <c r="T1555" s="1">
        <v>27</v>
      </c>
      <c r="U1555" s="1">
        <v>1</v>
      </c>
      <c r="V1555" s="1"/>
      <c r="W1555" s="1"/>
      <c r="X1555" s="1"/>
      <c r="Y1555" s="1"/>
      <c r="Z1555" s="1"/>
      <c r="AA1555" s="1">
        <v>1</v>
      </c>
      <c r="AB1555" s="1"/>
      <c r="AC1555" s="1"/>
      <c r="AD1555" s="1"/>
      <c r="AI1555" t="str">
        <f t="shared" si="571"/>
        <v>West Windsor</v>
      </c>
      <c r="AJ1555" t="s">
        <v>1890</v>
      </c>
      <c r="AK1555" s="148">
        <v>1</v>
      </c>
      <c r="AL1555" s="7"/>
      <c r="AN1555" s="91">
        <v>50</v>
      </c>
      <c r="AO1555" s="93">
        <v>27</v>
      </c>
      <c r="AP1555" s="93">
        <v>110</v>
      </c>
      <c r="AQ1555" s="100">
        <v>83050</v>
      </c>
      <c r="AR1555" s="100">
        <f t="shared" si="583"/>
        <v>50027</v>
      </c>
      <c r="AS1555" s="9" t="s">
        <v>1753</v>
      </c>
      <c r="AT1555" s="103">
        <f t="shared" si="584"/>
        <v>5083050</v>
      </c>
      <c r="AW1555">
        <v>24.72</v>
      </c>
      <c r="AX1555">
        <v>0.02</v>
      </c>
      <c r="AY1555">
        <v>24.7</v>
      </c>
      <c r="BA1555" s="7">
        <f t="shared" si="586"/>
        <v>0</v>
      </c>
      <c r="BB1555" s="7">
        <f t="shared" si="587"/>
        <v>0</v>
      </c>
      <c r="BC1555" s="7">
        <f t="shared" si="588"/>
        <v>1</v>
      </c>
      <c r="BD1555" s="7">
        <f t="shared" si="589"/>
        <v>0</v>
      </c>
      <c r="BE1555" s="7">
        <f t="shared" si="590"/>
        <v>0</v>
      </c>
      <c r="BF1555" s="107">
        <f t="shared" si="591"/>
        <v>0</v>
      </c>
      <c r="BG1555" s="107">
        <f t="shared" si="592"/>
        <v>0</v>
      </c>
      <c r="BH1555" s="107">
        <f t="shared" si="593"/>
        <v>0.51600000000000001</v>
      </c>
      <c r="BI1555" s="107">
        <f t="shared" si="594"/>
        <v>0</v>
      </c>
      <c r="BJ1555" s="107">
        <f t="shared" si="595"/>
        <v>0</v>
      </c>
      <c r="BK1555" s="151">
        <f t="shared" si="596"/>
        <v>0</v>
      </c>
    </row>
    <row r="1556" spans="1:63" hidden="1" outlineLevel="1">
      <c r="A1556" t="s">
        <v>1385</v>
      </c>
      <c r="B1556" s="9" t="s">
        <v>3039</v>
      </c>
      <c r="C1556" s="1">
        <f t="shared" si="572"/>
        <v>64</v>
      </c>
      <c r="D1556" s="7">
        <f t="shared" si="573"/>
        <v>5</v>
      </c>
      <c r="E1556" s="7">
        <f t="shared" si="574"/>
        <v>4</v>
      </c>
      <c r="F1556" s="7">
        <f t="shared" si="575"/>
        <v>2</v>
      </c>
      <c r="G1556" s="7">
        <f t="shared" si="585"/>
        <v>1</v>
      </c>
      <c r="H1556" s="48">
        <f t="shared" si="576"/>
        <v>1</v>
      </c>
      <c r="I1556" s="163">
        <f t="shared" si="577"/>
        <v>1.5625E-2</v>
      </c>
      <c r="J1556" s="8"/>
      <c r="K1556" s="2">
        <f t="shared" si="578"/>
        <v>0</v>
      </c>
      <c r="L1556" s="2">
        <f t="shared" si="579"/>
        <v>0.140625</v>
      </c>
      <c r="M1556" s="2">
        <f t="shared" si="580"/>
        <v>0.34375</v>
      </c>
      <c r="N1556" s="2">
        <f t="shared" si="581"/>
        <v>0.359375</v>
      </c>
      <c r="O1556" s="2">
        <f t="shared" si="582"/>
        <v>0.15625</v>
      </c>
      <c r="P1556" s="1">
        <v>0</v>
      </c>
      <c r="Q1556" s="1">
        <v>9</v>
      </c>
      <c r="R1556" s="1">
        <v>22</v>
      </c>
      <c r="S1556" s="1">
        <v>23</v>
      </c>
      <c r="T1556" s="1">
        <v>10</v>
      </c>
      <c r="U1556" s="1">
        <v>0</v>
      </c>
      <c r="V1556" s="1"/>
      <c r="W1556" s="1"/>
      <c r="X1556" s="1"/>
      <c r="Y1556" s="1"/>
      <c r="Z1556" s="1"/>
      <c r="AA1556" s="1">
        <v>0</v>
      </c>
      <c r="AB1556" s="1"/>
      <c r="AC1556" s="1"/>
      <c r="AD1556" s="1"/>
      <c r="AI1556" t="str">
        <f t="shared" si="571"/>
        <v>Westfield</v>
      </c>
      <c r="AJ1556" t="s">
        <v>2223</v>
      </c>
      <c r="AK1556" s="148">
        <v>1</v>
      </c>
      <c r="AL1556" s="7"/>
      <c r="AN1556" s="91">
        <v>50</v>
      </c>
      <c r="AO1556" s="93">
        <v>19</v>
      </c>
      <c r="AP1556" s="93">
        <v>90</v>
      </c>
      <c r="AQ1556" s="100">
        <v>80200</v>
      </c>
      <c r="AR1556" s="100">
        <f t="shared" si="583"/>
        <v>50019</v>
      </c>
      <c r="AS1556" s="9" t="s">
        <v>1753</v>
      </c>
      <c r="AT1556" s="103">
        <f t="shared" si="584"/>
        <v>5080200</v>
      </c>
      <c r="AW1556">
        <v>40.18</v>
      </c>
      <c r="AX1556">
        <v>0</v>
      </c>
      <c r="AY1556">
        <v>40.17</v>
      </c>
      <c r="BA1556" s="7">
        <f t="shared" si="586"/>
        <v>0</v>
      </c>
      <c r="BB1556" s="7">
        <f t="shared" si="587"/>
        <v>0</v>
      </c>
      <c r="BC1556" s="7">
        <f t="shared" si="588"/>
        <v>0</v>
      </c>
      <c r="BD1556" s="7">
        <f t="shared" si="589"/>
        <v>1</v>
      </c>
      <c r="BE1556" s="7">
        <f t="shared" si="590"/>
        <v>0</v>
      </c>
      <c r="BF1556" s="107">
        <f t="shared" si="591"/>
        <v>0</v>
      </c>
      <c r="BG1556" s="107">
        <f t="shared" si="592"/>
        <v>0</v>
      </c>
      <c r="BH1556" s="107">
        <f t="shared" si="593"/>
        <v>0</v>
      </c>
      <c r="BI1556" s="107">
        <f t="shared" si="594"/>
        <v>0.35899999999999999</v>
      </c>
      <c r="BJ1556" s="107">
        <f t="shared" si="595"/>
        <v>0</v>
      </c>
      <c r="BK1556" s="151">
        <f t="shared" si="596"/>
        <v>0</v>
      </c>
    </row>
    <row r="1557" spans="1:63" hidden="1" outlineLevel="1">
      <c r="A1557" t="s">
        <v>879</v>
      </c>
      <c r="B1557" s="9" t="s">
        <v>3039</v>
      </c>
      <c r="C1557" s="1">
        <f t="shared" si="572"/>
        <v>279</v>
      </c>
      <c r="D1557" s="7">
        <f t="shared" si="573"/>
        <v>5</v>
      </c>
      <c r="E1557" s="7">
        <f t="shared" si="574"/>
        <v>4</v>
      </c>
      <c r="F1557" s="7">
        <f t="shared" si="575"/>
        <v>1</v>
      </c>
      <c r="G1557" s="7">
        <f t="shared" si="585"/>
        <v>3</v>
      </c>
      <c r="H1557" s="48">
        <f t="shared" si="576"/>
        <v>5</v>
      </c>
      <c r="I1557" s="163">
        <f t="shared" si="577"/>
        <v>1.7921146953405017E-2</v>
      </c>
      <c r="J1557" s="8"/>
      <c r="K1557" s="2">
        <f t="shared" si="578"/>
        <v>2.5089605734767026E-2</v>
      </c>
      <c r="L1557" s="2">
        <f t="shared" si="579"/>
        <v>9.3189964157706098E-2</v>
      </c>
      <c r="M1557" s="2">
        <f t="shared" si="580"/>
        <v>0.30824372759856633</v>
      </c>
      <c r="N1557" s="2">
        <f t="shared" si="581"/>
        <v>0.26164874551971329</v>
      </c>
      <c r="O1557" s="2">
        <f t="shared" si="582"/>
        <v>0.31182795698924726</v>
      </c>
      <c r="P1557" s="1">
        <v>7</v>
      </c>
      <c r="Q1557" s="1">
        <v>26</v>
      </c>
      <c r="R1557" s="1">
        <v>86</v>
      </c>
      <c r="S1557" s="1">
        <v>73</v>
      </c>
      <c r="T1557" s="1">
        <v>81</v>
      </c>
      <c r="U1557" s="1">
        <v>6</v>
      </c>
      <c r="V1557" s="1"/>
      <c r="W1557" s="1"/>
      <c r="X1557" s="1"/>
      <c r="Y1557" s="1"/>
      <c r="Z1557" s="1"/>
      <c r="AA1557" s="1">
        <v>0</v>
      </c>
      <c r="AB1557" s="1"/>
      <c r="AC1557" s="1"/>
      <c r="AD1557" s="1"/>
      <c r="AI1557" t="str">
        <f t="shared" si="571"/>
        <v>Westford</v>
      </c>
      <c r="AJ1557" t="s">
        <v>1896</v>
      </c>
      <c r="AK1557" s="148">
        <v>1</v>
      </c>
      <c r="AL1557" s="7"/>
      <c r="AN1557" s="91">
        <v>50</v>
      </c>
      <c r="AO1557" s="93">
        <v>7</v>
      </c>
      <c r="AP1557" s="93">
        <v>80</v>
      </c>
      <c r="AQ1557" s="100">
        <v>80350</v>
      </c>
      <c r="AR1557" s="100">
        <f t="shared" si="583"/>
        <v>50007</v>
      </c>
      <c r="AS1557" s="9" t="s">
        <v>1753</v>
      </c>
      <c r="AT1557" s="103">
        <f t="shared" si="584"/>
        <v>5080350</v>
      </c>
      <c r="AW1557">
        <v>39.29</v>
      </c>
      <c r="AX1557">
        <v>0.03</v>
      </c>
      <c r="AY1557">
        <v>39.26</v>
      </c>
      <c r="BA1557" s="7">
        <f t="shared" si="586"/>
        <v>0</v>
      </c>
      <c r="BB1557" s="7">
        <f t="shared" si="587"/>
        <v>0</v>
      </c>
      <c r="BC1557" s="7">
        <f t="shared" si="588"/>
        <v>1</v>
      </c>
      <c r="BD1557" s="7">
        <f t="shared" si="589"/>
        <v>0</v>
      </c>
      <c r="BE1557" s="7">
        <f t="shared" si="590"/>
        <v>0</v>
      </c>
      <c r="BF1557" s="107">
        <f t="shared" si="591"/>
        <v>0</v>
      </c>
      <c r="BG1557" s="107">
        <f t="shared" si="592"/>
        <v>0</v>
      </c>
      <c r="BH1557" s="107">
        <f t="shared" si="593"/>
        <v>0.308</v>
      </c>
      <c r="BI1557" s="107">
        <f t="shared" si="594"/>
        <v>0</v>
      </c>
      <c r="BJ1557" s="107">
        <f t="shared" si="595"/>
        <v>0</v>
      </c>
      <c r="BK1557" s="151">
        <f t="shared" si="596"/>
        <v>0</v>
      </c>
    </row>
    <row r="1558" spans="1:63" hidden="1" outlineLevel="1">
      <c r="A1558" t="s">
        <v>2159</v>
      </c>
      <c r="B1558" s="9" t="s">
        <v>3039</v>
      </c>
      <c r="C1558" s="1">
        <f t="shared" si="572"/>
        <v>230</v>
      </c>
      <c r="D1558" s="7">
        <f t="shared" si="573"/>
        <v>5</v>
      </c>
      <c r="E1558" s="7">
        <f t="shared" si="574"/>
        <v>4</v>
      </c>
      <c r="F1558" s="7">
        <f t="shared" si="575"/>
        <v>1</v>
      </c>
      <c r="G1558" s="7">
        <f t="shared" si="585"/>
        <v>3</v>
      </c>
      <c r="H1558" s="48">
        <f t="shared" si="576"/>
        <v>22</v>
      </c>
      <c r="I1558" s="163">
        <f t="shared" si="577"/>
        <v>9.5652173913043481E-2</v>
      </c>
      <c r="J1558" s="8"/>
      <c r="K1558" s="2">
        <f t="shared" si="578"/>
        <v>1.3043478260869565E-2</v>
      </c>
      <c r="L1558" s="2">
        <f t="shared" si="579"/>
        <v>6.5217391304347824E-2</v>
      </c>
      <c r="M1558" s="2">
        <f t="shared" si="580"/>
        <v>0.38260869565217392</v>
      </c>
      <c r="N1558" s="2">
        <f t="shared" si="581"/>
        <v>0.24347826086956523</v>
      </c>
      <c r="O1558" s="2">
        <f t="shared" si="582"/>
        <v>0.29565217391304344</v>
      </c>
      <c r="P1558" s="1">
        <v>3</v>
      </c>
      <c r="Q1558" s="1">
        <v>15</v>
      </c>
      <c r="R1558" s="1">
        <v>88</v>
      </c>
      <c r="S1558" s="1">
        <v>56</v>
      </c>
      <c r="T1558" s="1">
        <v>66</v>
      </c>
      <c r="U1558" s="1">
        <v>1</v>
      </c>
      <c r="V1558" s="1"/>
      <c r="W1558" s="1"/>
      <c r="X1558" s="1"/>
      <c r="Y1558" s="1"/>
      <c r="Z1558" s="1"/>
      <c r="AA1558" s="1">
        <v>1</v>
      </c>
      <c r="AB1558" s="1"/>
      <c r="AC1558" s="1"/>
      <c r="AD1558" s="1"/>
      <c r="AI1558" t="str">
        <f t="shared" si="571"/>
        <v>Westminster</v>
      </c>
      <c r="AJ1558" t="s">
        <v>2523</v>
      </c>
      <c r="AK1558" s="148">
        <v>1</v>
      </c>
      <c r="AL1558" s="7"/>
      <c r="AN1558" s="91">
        <v>50</v>
      </c>
      <c r="AO1558" s="93">
        <v>25</v>
      </c>
      <c r="AP1558" s="93">
        <v>95</v>
      </c>
      <c r="AQ1558" s="100">
        <v>81400</v>
      </c>
      <c r="AR1558" s="100">
        <f t="shared" si="583"/>
        <v>50025</v>
      </c>
      <c r="AS1558" s="9" t="s">
        <v>1753</v>
      </c>
      <c r="AT1558" s="103">
        <f t="shared" si="584"/>
        <v>5081400</v>
      </c>
      <c r="AW1558">
        <v>46.12</v>
      </c>
      <c r="AX1558">
        <v>0.03</v>
      </c>
      <c r="AY1558">
        <v>46.08</v>
      </c>
      <c r="BA1558" s="7">
        <f t="shared" si="586"/>
        <v>0</v>
      </c>
      <c r="BB1558" s="7">
        <f t="shared" si="587"/>
        <v>0</v>
      </c>
      <c r="BC1558" s="7">
        <f t="shared" si="588"/>
        <v>1</v>
      </c>
      <c r="BD1558" s="7">
        <f t="shared" si="589"/>
        <v>0</v>
      </c>
      <c r="BE1558" s="7">
        <f t="shared" si="590"/>
        <v>0</v>
      </c>
      <c r="BF1558" s="107">
        <f t="shared" si="591"/>
        <v>0</v>
      </c>
      <c r="BG1558" s="107">
        <f t="shared" si="592"/>
        <v>0</v>
      </c>
      <c r="BH1558" s="107">
        <f t="shared" si="593"/>
        <v>0.38200000000000001</v>
      </c>
      <c r="BI1558" s="107">
        <f t="shared" si="594"/>
        <v>0</v>
      </c>
      <c r="BJ1558" s="107">
        <f t="shared" si="595"/>
        <v>0</v>
      </c>
      <c r="BK1558" s="151">
        <f t="shared" si="596"/>
        <v>0</v>
      </c>
    </row>
    <row r="1559" spans="1:63" hidden="1" outlineLevel="1">
      <c r="A1559" t="s">
        <v>2301</v>
      </c>
      <c r="B1559" s="9" t="s">
        <v>3039</v>
      </c>
      <c r="C1559" s="1">
        <f t="shared" si="572"/>
        <v>41</v>
      </c>
      <c r="D1559" s="7">
        <f t="shared" si="573"/>
        <v>5</v>
      </c>
      <c r="E1559" s="7">
        <f t="shared" si="574"/>
        <v>2</v>
      </c>
      <c r="F1559" s="7">
        <f t="shared" si="575"/>
        <v>1</v>
      </c>
      <c r="G1559" s="7">
        <f t="shared" si="585"/>
        <v>2</v>
      </c>
      <c r="H1559" s="48">
        <f t="shared" si="576"/>
        <v>17</v>
      </c>
      <c r="I1559" s="163">
        <f t="shared" si="577"/>
        <v>0.41463414634146339</v>
      </c>
      <c r="J1559" s="8"/>
      <c r="K1559" s="2">
        <f t="shared" si="578"/>
        <v>2.4390243902439025E-2</v>
      </c>
      <c r="L1559" s="2">
        <f t="shared" si="579"/>
        <v>0.14634146341463414</v>
      </c>
      <c r="M1559" s="2">
        <f t="shared" si="580"/>
        <v>0.56097560975609762</v>
      </c>
      <c r="N1559" s="2">
        <f t="shared" si="581"/>
        <v>0.14634146341463414</v>
      </c>
      <c r="O1559" s="2">
        <f t="shared" si="582"/>
        <v>0.12195121951219504</v>
      </c>
      <c r="P1559" s="1">
        <v>1</v>
      </c>
      <c r="Q1559" s="1">
        <v>6</v>
      </c>
      <c r="R1559" s="1">
        <v>23</v>
      </c>
      <c r="S1559" s="1">
        <v>6</v>
      </c>
      <c r="T1559" s="1">
        <v>5</v>
      </c>
      <c r="U1559" s="1">
        <v>0</v>
      </c>
      <c r="V1559" s="1"/>
      <c r="W1559" s="1"/>
      <c r="X1559" s="1"/>
      <c r="Y1559" s="1"/>
      <c r="Z1559" s="1"/>
      <c r="AA1559" s="1">
        <v>0</v>
      </c>
      <c r="AB1559" s="1"/>
      <c r="AC1559" s="1"/>
      <c r="AD1559" s="1"/>
      <c r="AI1559" t="str">
        <f t="shared" si="571"/>
        <v>Westmore</v>
      </c>
      <c r="AJ1559" t="s">
        <v>2223</v>
      </c>
      <c r="AK1559" s="148">
        <v>1</v>
      </c>
      <c r="AL1559" s="7"/>
      <c r="AN1559" s="91">
        <v>50</v>
      </c>
      <c r="AO1559" s="93">
        <v>19</v>
      </c>
      <c r="AP1559" s="93">
        <v>95</v>
      </c>
      <c r="AQ1559" s="100">
        <v>81700</v>
      </c>
      <c r="AR1559" s="100">
        <f t="shared" si="583"/>
        <v>50019</v>
      </c>
      <c r="AS1559" s="9" t="s">
        <v>1753</v>
      </c>
      <c r="AT1559" s="103">
        <f t="shared" si="584"/>
        <v>5081700</v>
      </c>
      <c r="AW1559">
        <v>37.46</v>
      </c>
      <c r="AX1559">
        <v>2.94</v>
      </c>
      <c r="AY1559">
        <v>34.520000000000003</v>
      </c>
      <c r="BA1559" s="7">
        <f t="shared" si="586"/>
        <v>0</v>
      </c>
      <c r="BB1559" s="7">
        <f t="shared" si="587"/>
        <v>0</v>
      </c>
      <c r="BC1559" s="7">
        <f t="shared" si="588"/>
        <v>1</v>
      </c>
      <c r="BD1559" s="7">
        <f t="shared" si="589"/>
        <v>0</v>
      </c>
      <c r="BE1559" s="7">
        <f t="shared" si="590"/>
        <v>0</v>
      </c>
      <c r="BF1559" s="107">
        <f t="shared" si="591"/>
        <v>0</v>
      </c>
      <c r="BG1559" s="107">
        <f t="shared" si="592"/>
        <v>0</v>
      </c>
      <c r="BH1559" s="107">
        <f t="shared" si="593"/>
        <v>0.56000000000000005</v>
      </c>
      <c r="BI1559" s="107">
        <f t="shared" si="594"/>
        <v>0</v>
      </c>
      <c r="BJ1559" s="107">
        <f t="shared" si="595"/>
        <v>0</v>
      </c>
      <c r="BK1559" s="151">
        <f t="shared" si="596"/>
        <v>0</v>
      </c>
    </row>
    <row r="1560" spans="1:63" hidden="1" outlineLevel="1">
      <c r="A1560" t="s">
        <v>762</v>
      </c>
      <c r="B1560" s="9" t="s">
        <v>3039</v>
      </c>
      <c r="C1560" s="1">
        <f t="shared" si="572"/>
        <v>81</v>
      </c>
      <c r="D1560" s="7">
        <f t="shared" si="573"/>
        <v>5</v>
      </c>
      <c r="E1560" s="7">
        <f t="shared" si="574"/>
        <v>4</v>
      </c>
      <c r="F1560" s="7">
        <f t="shared" si="575"/>
        <v>1</v>
      </c>
      <c r="G1560" s="7">
        <f t="shared" si="585"/>
        <v>2</v>
      </c>
      <c r="H1560" s="48">
        <f t="shared" si="576"/>
        <v>24</v>
      </c>
      <c r="I1560" s="163">
        <f t="shared" si="577"/>
        <v>0.29629629629629628</v>
      </c>
      <c r="J1560" s="8"/>
      <c r="K1560" s="2">
        <f t="shared" si="578"/>
        <v>1.2345679012345678E-2</v>
      </c>
      <c r="L1560" s="2">
        <f t="shared" si="579"/>
        <v>3.7037037037037035E-2</v>
      </c>
      <c r="M1560" s="2">
        <f t="shared" si="580"/>
        <v>0.51851851851851849</v>
      </c>
      <c r="N1560" s="2">
        <f t="shared" si="581"/>
        <v>0.22222222222222221</v>
      </c>
      <c r="O1560" s="2">
        <f t="shared" si="582"/>
        <v>0.20987654320987659</v>
      </c>
      <c r="P1560" s="1">
        <v>1</v>
      </c>
      <c r="Q1560" s="1">
        <v>3</v>
      </c>
      <c r="R1560" s="1">
        <v>42</v>
      </c>
      <c r="S1560" s="1">
        <v>18</v>
      </c>
      <c r="T1560" s="1">
        <v>15</v>
      </c>
      <c r="U1560" s="1">
        <v>1</v>
      </c>
      <c r="V1560" s="1"/>
      <c r="W1560" s="1"/>
      <c r="X1560" s="1"/>
      <c r="Y1560" s="1"/>
      <c r="Z1560" s="1"/>
      <c r="AA1560" s="1">
        <v>1</v>
      </c>
      <c r="AB1560" s="1"/>
      <c r="AC1560" s="1"/>
      <c r="AD1560" s="1"/>
      <c r="AI1560" t="str">
        <f t="shared" si="571"/>
        <v>Weston</v>
      </c>
      <c r="AJ1560" t="s">
        <v>1890</v>
      </c>
      <c r="AK1560" s="148">
        <v>1</v>
      </c>
      <c r="AL1560" s="7"/>
      <c r="AN1560" s="91">
        <v>50</v>
      </c>
      <c r="AO1560" s="93">
        <v>27</v>
      </c>
      <c r="AP1560" s="93">
        <v>105</v>
      </c>
      <c r="AQ1560" s="100">
        <v>82000</v>
      </c>
      <c r="AR1560" s="100">
        <f t="shared" si="583"/>
        <v>50027</v>
      </c>
      <c r="AS1560" s="9" t="s">
        <v>1753</v>
      </c>
      <c r="AT1560" s="103">
        <f t="shared" si="584"/>
        <v>5082000</v>
      </c>
      <c r="AW1560">
        <v>35.17</v>
      </c>
      <c r="AX1560">
        <v>0.08</v>
      </c>
      <c r="AY1560">
        <v>35.090000000000003</v>
      </c>
      <c r="BA1560" s="7">
        <f t="shared" si="586"/>
        <v>0</v>
      </c>
      <c r="BB1560" s="7">
        <f t="shared" si="587"/>
        <v>0</v>
      </c>
      <c r="BC1560" s="7">
        <f t="shared" si="588"/>
        <v>1</v>
      </c>
      <c r="BD1560" s="7">
        <f t="shared" si="589"/>
        <v>0</v>
      </c>
      <c r="BE1560" s="7">
        <f t="shared" si="590"/>
        <v>0</v>
      </c>
      <c r="BF1560" s="107">
        <f t="shared" si="591"/>
        <v>0</v>
      </c>
      <c r="BG1560" s="107">
        <f t="shared" si="592"/>
        <v>0</v>
      </c>
      <c r="BH1560" s="107">
        <f t="shared" si="593"/>
        <v>0.51800000000000002</v>
      </c>
      <c r="BI1560" s="107">
        <f t="shared" si="594"/>
        <v>0</v>
      </c>
      <c r="BJ1560" s="107">
        <f t="shared" si="595"/>
        <v>0</v>
      </c>
      <c r="BK1560" s="151">
        <f t="shared" si="596"/>
        <v>0</v>
      </c>
    </row>
    <row r="1561" spans="1:63" hidden="1" outlineLevel="1">
      <c r="A1561" t="s">
        <v>2302</v>
      </c>
      <c r="B1561" s="9" t="s">
        <v>3039</v>
      </c>
      <c r="C1561" s="1">
        <f t="shared" si="572"/>
        <v>102</v>
      </c>
      <c r="D1561" s="7">
        <f t="shared" si="573"/>
        <v>5</v>
      </c>
      <c r="E1561" s="7">
        <f t="shared" si="574"/>
        <v>4</v>
      </c>
      <c r="F1561" s="7">
        <f t="shared" si="575"/>
        <v>1</v>
      </c>
      <c r="G1561" s="7">
        <f t="shared" si="585"/>
        <v>2</v>
      </c>
      <c r="H1561" s="48">
        <f t="shared" si="576"/>
        <v>19</v>
      </c>
      <c r="I1561" s="163">
        <f t="shared" si="577"/>
        <v>0.18627450980392157</v>
      </c>
      <c r="J1561" s="8"/>
      <c r="K1561" s="2">
        <f t="shared" si="578"/>
        <v>3.9215686274509803E-2</v>
      </c>
      <c r="L1561" s="2">
        <f t="shared" si="579"/>
        <v>9.8039215686274508E-2</v>
      </c>
      <c r="M1561" s="2">
        <f t="shared" si="580"/>
        <v>0.41176470588235292</v>
      </c>
      <c r="N1561" s="2">
        <f t="shared" si="581"/>
        <v>0.22549019607843138</v>
      </c>
      <c r="O1561" s="2">
        <f t="shared" si="582"/>
        <v>0.22549019607843143</v>
      </c>
      <c r="P1561" s="1">
        <v>4</v>
      </c>
      <c r="Q1561" s="1">
        <v>10</v>
      </c>
      <c r="R1561" s="1">
        <v>42</v>
      </c>
      <c r="S1561" s="1">
        <v>23</v>
      </c>
      <c r="T1561" s="1">
        <v>23</v>
      </c>
      <c r="U1561" s="1">
        <v>0</v>
      </c>
      <c r="V1561" s="1"/>
      <c r="W1561" s="1"/>
      <c r="X1561" s="1"/>
      <c r="Y1561" s="1"/>
      <c r="Z1561" s="1"/>
      <c r="AA1561" s="1">
        <v>0</v>
      </c>
      <c r="AB1561" s="1"/>
      <c r="AC1561" s="1"/>
      <c r="AD1561" s="1"/>
      <c r="AI1561" t="str">
        <f t="shared" si="571"/>
        <v>Weybridge</v>
      </c>
      <c r="AJ1561" t="s">
        <v>1874</v>
      </c>
      <c r="AK1561" s="148">
        <v>1</v>
      </c>
      <c r="AL1561" s="7"/>
      <c r="AN1561" s="91">
        <v>50</v>
      </c>
      <c r="AO1561" s="93">
        <v>1</v>
      </c>
      <c r="AP1561" s="93">
        <v>110</v>
      </c>
      <c r="AQ1561" s="100">
        <v>83275</v>
      </c>
      <c r="AR1561" s="100">
        <f t="shared" si="583"/>
        <v>50001</v>
      </c>
      <c r="AS1561" s="9" t="s">
        <v>1753</v>
      </c>
      <c r="AT1561" s="103">
        <f t="shared" si="584"/>
        <v>5083275</v>
      </c>
      <c r="AW1561">
        <v>17.57</v>
      </c>
      <c r="AX1561">
        <v>0.56000000000000005</v>
      </c>
      <c r="AY1561">
        <v>17.010000000000002</v>
      </c>
      <c r="BA1561" s="7">
        <f t="shared" si="586"/>
        <v>0</v>
      </c>
      <c r="BB1561" s="7">
        <f t="shared" si="587"/>
        <v>0</v>
      </c>
      <c r="BC1561" s="7">
        <f t="shared" si="588"/>
        <v>1</v>
      </c>
      <c r="BD1561" s="7">
        <f t="shared" si="589"/>
        <v>0</v>
      </c>
      <c r="BE1561" s="7">
        <f t="shared" si="590"/>
        <v>0</v>
      </c>
      <c r="BF1561" s="107">
        <f t="shared" si="591"/>
        <v>0</v>
      </c>
      <c r="BG1561" s="107">
        <f t="shared" si="592"/>
        <v>0</v>
      </c>
      <c r="BH1561" s="107">
        <f t="shared" si="593"/>
        <v>0.41099999999999998</v>
      </c>
      <c r="BI1561" s="107">
        <f t="shared" si="594"/>
        <v>0</v>
      </c>
      <c r="BJ1561" s="107">
        <f t="shared" si="595"/>
        <v>0</v>
      </c>
      <c r="BK1561" s="151">
        <f t="shared" si="596"/>
        <v>0</v>
      </c>
    </row>
    <row r="1562" spans="1:63" hidden="1" outlineLevel="1">
      <c r="A1562" t="s">
        <v>3111</v>
      </c>
      <c r="B1562" s="9" t="s">
        <v>3039</v>
      </c>
      <c r="C1562" s="1">
        <f t="shared" si="572"/>
        <v>100</v>
      </c>
      <c r="D1562" s="7">
        <f t="shared" si="573"/>
        <v>5</v>
      </c>
      <c r="E1562" s="7">
        <f t="shared" si="574"/>
        <v>4</v>
      </c>
      <c r="F1562" s="7">
        <f t="shared" si="575"/>
        <v>2</v>
      </c>
      <c r="G1562" s="7">
        <f t="shared" si="585"/>
        <v>1</v>
      </c>
      <c r="H1562" s="48">
        <f t="shared" si="576"/>
        <v>3</v>
      </c>
      <c r="I1562" s="163">
        <f t="shared" si="577"/>
        <v>0.03</v>
      </c>
      <c r="J1562" s="8"/>
      <c r="K1562" s="2">
        <f t="shared" si="578"/>
        <v>0.02</v>
      </c>
      <c r="L1562" s="2">
        <f t="shared" si="579"/>
        <v>7.0000000000000007E-2</v>
      </c>
      <c r="M1562" s="2">
        <f t="shared" si="580"/>
        <v>0.33</v>
      </c>
      <c r="N1562" s="2">
        <f t="shared" si="581"/>
        <v>0.36</v>
      </c>
      <c r="O1562" s="2">
        <f t="shared" si="582"/>
        <v>0.21999999999999986</v>
      </c>
      <c r="P1562" s="1">
        <v>2</v>
      </c>
      <c r="Q1562" s="1">
        <v>7</v>
      </c>
      <c r="R1562" s="1">
        <v>33</v>
      </c>
      <c r="S1562" s="1">
        <v>36</v>
      </c>
      <c r="T1562" s="1">
        <v>20</v>
      </c>
      <c r="U1562" s="1">
        <v>2</v>
      </c>
      <c r="V1562" s="1"/>
      <c r="W1562" s="1"/>
      <c r="X1562" s="1"/>
      <c r="Y1562" s="1"/>
      <c r="Z1562" s="1"/>
      <c r="AA1562" s="1">
        <v>0</v>
      </c>
      <c r="AB1562" s="1"/>
      <c r="AC1562" s="1"/>
      <c r="AD1562" s="1"/>
      <c r="AI1562" t="str">
        <f t="shared" si="571"/>
        <v>Wheelock</v>
      </c>
      <c r="AJ1562" t="s">
        <v>1850</v>
      </c>
      <c r="AK1562" s="148">
        <v>1</v>
      </c>
      <c r="AL1562" s="7"/>
      <c r="AN1562" s="91">
        <v>50</v>
      </c>
      <c r="AO1562" s="93">
        <v>5</v>
      </c>
      <c r="AP1562" s="93">
        <v>85</v>
      </c>
      <c r="AQ1562" s="100">
        <v>83500</v>
      </c>
      <c r="AR1562" s="100">
        <f t="shared" si="583"/>
        <v>50005</v>
      </c>
      <c r="AS1562" s="9" t="s">
        <v>1753</v>
      </c>
      <c r="AT1562" s="103">
        <f t="shared" si="584"/>
        <v>5083500</v>
      </c>
      <c r="AW1562">
        <v>39.82</v>
      </c>
      <c r="AX1562">
        <v>0.25</v>
      </c>
      <c r="AY1562">
        <v>39.56</v>
      </c>
      <c r="BA1562" s="7">
        <f t="shared" si="586"/>
        <v>0</v>
      </c>
      <c r="BB1562" s="7">
        <f t="shared" si="587"/>
        <v>0</v>
      </c>
      <c r="BC1562" s="7">
        <f t="shared" si="588"/>
        <v>0</v>
      </c>
      <c r="BD1562" s="7">
        <f t="shared" si="589"/>
        <v>1</v>
      </c>
      <c r="BE1562" s="7">
        <f t="shared" si="590"/>
        <v>0</v>
      </c>
      <c r="BF1562" s="107">
        <f t="shared" si="591"/>
        <v>0</v>
      </c>
      <c r="BG1562" s="107">
        <f t="shared" si="592"/>
        <v>0</v>
      </c>
      <c r="BH1562" s="107">
        <f t="shared" si="593"/>
        <v>0</v>
      </c>
      <c r="BI1562" s="107">
        <f t="shared" si="594"/>
        <v>0.36</v>
      </c>
      <c r="BJ1562" s="107">
        <f t="shared" si="595"/>
        <v>0</v>
      </c>
      <c r="BK1562" s="151">
        <f t="shared" si="596"/>
        <v>0</v>
      </c>
    </row>
    <row r="1563" spans="1:63" hidden="1" outlineLevel="1">
      <c r="A1563" t="s">
        <v>2863</v>
      </c>
      <c r="B1563" s="9" t="s">
        <v>3039</v>
      </c>
      <c r="C1563" s="1">
        <f t="shared" si="572"/>
        <v>33</v>
      </c>
      <c r="D1563" s="7">
        <f t="shared" si="573"/>
        <v>5</v>
      </c>
      <c r="E1563" s="7">
        <f t="shared" si="574"/>
        <v>3</v>
      </c>
      <c r="F1563" s="7">
        <f t="shared" si="575"/>
        <v>3</v>
      </c>
      <c r="G1563" s="7">
        <f t="shared" si="585"/>
        <v>1</v>
      </c>
      <c r="H1563" s="48">
        <f t="shared" si="576"/>
        <v>1</v>
      </c>
      <c r="I1563" s="163">
        <f t="shared" si="577"/>
        <v>3.0303030303030304E-2</v>
      </c>
      <c r="J1563" s="8"/>
      <c r="K1563" s="2">
        <f t="shared" si="578"/>
        <v>3.0303030303030304E-2</v>
      </c>
      <c r="L1563" s="2">
        <f t="shared" si="579"/>
        <v>0.15151515151515152</v>
      </c>
      <c r="M1563" s="2">
        <f t="shared" si="580"/>
        <v>0.15151515151515152</v>
      </c>
      <c r="N1563" s="2">
        <f t="shared" si="581"/>
        <v>0.33333333333333331</v>
      </c>
      <c r="O1563" s="2">
        <f t="shared" si="582"/>
        <v>0.33333333333333343</v>
      </c>
      <c r="P1563" s="1">
        <v>1</v>
      </c>
      <c r="Q1563" s="1">
        <v>5</v>
      </c>
      <c r="R1563" s="1">
        <v>5</v>
      </c>
      <c r="S1563" s="1">
        <v>11</v>
      </c>
      <c r="T1563" s="1">
        <v>10</v>
      </c>
      <c r="U1563" s="1">
        <v>1</v>
      </c>
      <c r="V1563" s="1"/>
      <c r="W1563" s="1"/>
      <c r="X1563" s="1"/>
      <c r="Y1563" s="1"/>
      <c r="Z1563" s="1"/>
      <c r="AA1563" s="1">
        <v>0</v>
      </c>
      <c r="AB1563" s="1"/>
      <c r="AC1563" s="1"/>
      <c r="AD1563" s="1"/>
      <c r="AI1563" t="str">
        <f t="shared" si="571"/>
        <v>Whiting</v>
      </c>
      <c r="AJ1563" t="s">
        <v>1874</v>
      </c>
      <c r="AK1563" s="148">
        <v>1</v>
      </c>
      <c r="AL1563" s="7"/>
      <c r="AN1563" s="91">
        <v>50</v>
      </c>
      <c r="AO1563" s="93">
        <v>1</v>
      </c>
      <c r="AP1563" s="93">
        <v>115</v>
      </c>
      <c r="AQ1563" s="100">
        <v>83800</v>
      </c>
      <c r="AR1563" s="100">
        <f t="shared" si="583"/>
        <v>50001</v>
      </c>
      <c r="AS1563" s="9" t="s">
        <v>1753</v>
      </c>
      <c r="AT1563" s="103">
        <f t="shared" si="584"/>
        <v>5083800</v>
      </c>
      <c r="AW1563">
        <v>13.68</v>
      </c>
      <c r="AX1563">
        <v>0</v>
      </c>
      <c r="AY1563">
        <v>13.68</v>
      </c>
      <c r="BA1563" s="7">
        <f t="shared" si="586"/>
        <v>0</v>
      </c>
      <c r="BB1563" s="7">
        <f t="shared" si="587"/>
        <v>0</v>
      </c>
      <c r="BC1563" s="7">
        <f t="shared" si="588"/>
        <v>0</v>
      </c>
      <c r="BD1563" s="7">
        <f t="shared" si="589"/>
        <v>1</v>
      </c>
      <c r="BE1563" s="7">
        <f t="shared" si="590"/>
        <v>0</v>
      </c>
      <c r="BF1563" s="107">
        <f t="shared" si="591"/>
        <v>0</v>
      </c>
      <c r="BG1563" s="107">
        <f t="shared" si="592"/>
        <v>0</v>
      </c>
      <c r="BH1563" s="107">
        <f t="shared" si="593"/>
        <v>0</v>
      </c>
      <c r="BI1563" s="107">
        <f t="shared" si="594"/>
        <v>0.33300000000000002</v>
      </c>
      <c r="BJ1563" s="107">
        <f t="shared" si="595"/>
        <v>0</v>
      </c>
      <c r="BK1563" s="151">
        <f t="shared" si="596"/>
        <v>0</v>
      </c>
    </row>
    <row r="1564" spans="1:63" hidden="1" outlineLevel="1">
      <c r="A1564" t="s">
        <v>2619</v>
      </c>
      <c r="B1564" s="9" t="s">
        <v>3039</v>
      </c>
      <c r="C1564" s="1">
        <f t="shared" si="572"/>
        <v>117</v>
      </c>
      <c r="D1564" s="7">
        <f t="shared" si="573"/>
        <v>6</v>
      </c>
      <c r="E1564" s="7">
        <f t="shared" si="574"/>
        <v>4</v>
      </c>
      <c r="F1564" s="7">
        <f t="shared" si="575"/>
        <v>1</v>
      </c>
      <c r="G1564" s="7">
        <f t="shared" si="585"/>
        <v>2</v>
      </c>
      <c r="H1564" s="48">
        <f t="shared" si="576"/>
        <v>4</v>
      </c>
      <c r="I1564" s="163">
        <f t="shared" si="577"/>
        <v>3.4188034188034191E-2</v>
      </c>
      <c r="J1564" s="8"/>
      <c r="K1564" s="2">
        <f t="shared" si="578"/>
        <v>8.5470085470085479E-3</v>
      </c>
      <c r="L1564" s="2">
        <f t="shared" si="579"/>
        <v>5.128205128205128E-2</v>
      </c>
      <c r="M1564" s="2">
        <f t="shared" si="580"/>
        <v>0.3504273504273504</v>
      </c>
      <c r="N1564" s="2">
        <f t="shared" si="581"/>
        <v>0.31623931623931623</v>
      </c>
      <c r="O1564" s="2">
        <f t="shared" si="582"/>
        <v>0.27350427350427353</v>
      </c>
      <c r="P1564" s="1">
        <v>1</v>
      </c>
      <c r="Q1564" s="1">
        <v>6</v>
      </c>
      <c r="R1564" s="1">
        <v>41</v>
      </c>
      <c r="S1564" s="1">
        <v>37</v>
      </c>
      <c r="T1564" s="1">
        <v>29</v>
      </c>
      <c r="U1564" s="1">
        <v>2</v>
      </c>
      <c r="V1564" s="1"/>
      <c r="W1564" s="1"/>
      <c r="X1564" s="1"/>
      <c r="Y1564" s="1"/>
      <c r="Z1564" s="1"/>
      <c r="AA1564" s="1">
        <v>1</v>
      </c>
      <c r="AB1564" s="1"/>
      <c r="AC1564" s="1"/>
      <c r="AD1564" s="1"/>
      <c r="AI1564" t="str">
        <f t="shared" si="571"/>
        <v>Whitingham</v>
      </c>
      <c r="AJ1564" t="s">
        <v>2523</v>
      </c>
      <c r="AK1564" s="148">
        <v>1</v>
      </c>
      <c r="AL1564" s="7"/>
      <c r="AN1564" s="91">
        <v>50</v>
      </c>
      <c r="AO1564" s="93">
        <v>25</v>
      </c>
      <c r="AP1564" s="93">
        <v>100</v>
      </c>
      <c r="AQ1564" s="100">
        <v>83950</v>
      </c>
      <c r="AR1564" s="100">
        <f t="shared" si="583"/>
        <v>50025</v>
      </c>
      <c r="AS1564" s="9" t="s">
        <v>1753</v>
      </c>
      <c r="AT1564" s="103">
        <f t="shared" si="584"/>
        <v>5083950</v>
      </c>
      <c r="AW1564">
        <v>39.32</v>
      </c>
      <c r="AX1564">
        <v>2.2400000000000002</v>
      </c>
      <c r="AY1564">
        <v>37.08</v>
      </c>
      <c r="BA1564" s="7">
        <f t="shared" si="586"/>
        <v>0</v>
      </c>
      <c r="BB1564" s="7">
        <f t="shared" si="587"/>
        <v>0</v>
      </c>
      <c r="BC1564" s="7">
        <f t="shared" si="588"/>
        <v>1</v>
      </c>
      <c r="BD1564" s="7">
        <f t="shared" si="589"/>
        <v>0</v>
      </c>
      <c r="BE1564" s="7">
        <f t="shared" si="590"/>
        <v>0</v>
      </c>
      <c r="BF1564" s="107">
        <f t="shared" si="591"/>
        <v>0</v>
      </c>
      <c r="BG1564" s="107">
        <f t="shared" si="592"/>
        <v>0</v>
      </c>
      <c r="BH1564" s="107">
        <f t="shared" si="593"/>
        <v>0.35</v>
      </c>
      <c r="BI1564" s="107">
        <f t="shared" si="594"/>
        <v>0</v>
      </c>
      <c r="BJ1564" s="107">
        <f t="shared" si="595"/>
        <v>0</v>
      </c>
      <c r="BK1564" s="151">
        <f t="shared" si="596"/>
        <v>0</v>
      </c>
    </row>
    <row r="1565" spans="1:63" hidden="1" outlineLevel="1">
      <c r="A1565" t="s">
        <v>3331</v>
      </c>
      <c r="B1565" s="9" t="s">
        <v>3039</v>
      </c>
      <c r="C1565" s="1">
        <f t="shared" si="572"/>
        <v>276</v>
      </c>
      <c r="D1565" s="7">
        <f t="shared" si="573"/>
        <v>5</v>
      </c>
      <c r="E1565" s="7">
        <f t="shared" si="574"/>
        <v>4</v>
      </c>
      <c r="F1565" s="7">
        <f t="shared" si="575"/>
        <v>1</v>
      </c>
      <c r="G1565" s="7">
        <f t="shared" si="585"/>
        <v>3</v>
      </c>
      <c r="H1565" s="48">
        <f t="shared" si="576"/>
        <v>41</v>
      </c>
      <c r="I1565" s="163">
        <f t="shared" si="577"/>
        <v>0.14855072463768115</v>
      </c>
      <c r="J1565" s="8"/>
      <c r="K1565" s="2">
        <f t="shared" si="578"/>
        <v>1.4492753623188406E-2</v>
      </c>
      <c r="L1565" s="2">
        <f t="shared" si="579"/>
        <v>9.420289855072464E-2</v>
      </c>
      <c r="M1565" s="2">
        <f t="shared" si="580"/>
        <v>0.40942028985507245</v>
      </c>
      <c r="N1565" s="2">
        <f t="shared" si="581"/>
        <v>0.20652173913043478</v>
      </c>
      <c r="O1565" s="2">
        <f t="shared" si="582"/>
        <v>0.27536231884057982</v>
      </c>
      <c r="P1565" s="1">
        <v>4</v>
      </c>
      <c r="Q1565" s="1">
        <v>26</v>
      </c>
      <c r="R1565" s="1">
        <v>113</v>
      </c>
      <c r="S1565" s="1">
        <v>57</v>
      </c>
      <c r="T1565" s="1">
        <v>72</v>
      </c>
      <c r="U1565" s="1">
        <v>3</v>
      </c>
      <c r="V1565" s="1"/>
      <c r="W1565" s="1"/>
      <c r="X1565" s="1"/>
      <c r="Y1565" s="1"/>
      <c r="Z1565" s="1"/>
      <c r="AA1565" s="1">
        <v>1</v>
      </c>
      <c r="AB1565" s="1"/>
      <c r="AC1565" s="1"/>
      <c r="AD1565" s="1"/>
      <c r="AI1565" t="str">
        <f t="shared" si="571"/>
        <v>Williamstown</v>
      </c>
      <c r="AJ1565" t="s">
        <v>1445</v>
      </c>
      <c r="AK1565" s="148">
        <v>1</v>
      </c>
      <c r="AL1565" s="7"/>
      <c r="AN1565" s="91">
        <v>50</v>
      </c>
      <c r="AO1565" s="93">
        <v>17</v>
      </c>
      <c r="AP1565" s="93">
        <v>85</v>
      </c>
      <c r="AQ1565" s="100">
        <v>84175</v>
      </c>
      <c r="AR1565" s="100">
        <f t="shared" si="583"/>
        <v>50017</v>
      </c>
      <c r="AS1565" s="9" t="s">
        <v>1753</v>
      </c>
      <c r="AT1565" s="103">
        <f t="shared" si="584"/>
        <v>5084175</v>
      </c>
      <c r="AW1565">
        <v>40.33</v>
      </c>
      <c r="AX1565">
        <v>0.16</v>
      </c>
      <c r="AY1565">
        <v>40.18</v>
      </c>
      <c r="BA1565" s="7">
        <f t="shared" si="586"/>
        <v>0</v>
      </c>
      <c r="BB1565" s="7">
        <f t="shared" si="587"/>
        <v>0</v>
      </c>
      <c r="BC1565" s="7">
        <f t="shared" si="588"/>
        <v>1</v>
      </c>
      <c r="BD1565" s="7">
        <f t="shared" si="589"/>
        <v>0</v>
      </c>
      <c r="BE1565" s="7">
        <f t="shared" si="590"/>
        <v>0</v>
      </c>
      <c r="BF1565" s="107">
        <f t="shared" si="591"/>
        <v>0</v>
      </c>
      <c r="BG1565" s="107">
        <f t="shared" si="592"/>
        <v>0</v>
      </c>
      <c r="BH1565" s="107">
        <f t="shared" si="593"/>
        <v>0.40899999999999997</v>
      </c>
      <c r="BI1565" s="107">
        <f t="shared" si="594"/>
        <v>0</v>
      </c>
      <c r="BJ1565" s="107">
        <f t="shared" si="595"/>
        <v>0</v>
      </c>
      <c r="BK1565" s="151">
        <f t="shared" si="596"/>
        <v>0</v>
      </c>
    </row>
    <row r="1566" spans="1:63" hidden="1" outlineLevel="1">
      <c r="A1566" t="s">
        <v>2712</v>
      </c>
      <c r="B1566" s="9" t="s">
        <v>3039</v>
      </c>
      <c r="C1566" s="1">
        <f t="shared" si="572"/>
        <v>886</v>
      </c>
      <c r="D1566" s="7">
        <f t="shared" si="573"/>
        <v>5</v>
      </c>
      <c r="E1566" s="7">
        <f t="shared" si="574"/>
        <v>4</v>
      </c>
      <c r="F1566" s="7">
        <f t="shared" si="575"/>
        <v>1</v>
      </c>
      <c r="G1566" s="7">
        <f t="shared" si="585"/>
        <v>2</v>
      </c>
      <c r="H1566" s="48">
        <f t="shared" si="576"/>
        <v>197</v>
      </c>
      <c r="I1566" s="163">
        <f t="shared" si="577"/>
        <v>0.22234762979683972</v>
      </c>
      <c r="J1566" s="8"/>
      <c r="K1566" s="2">
        <f t="shared" si="578"/>
        <v>1.8058690744920992E-2</v>
      </c>
      <c r="L1566" s="2">
        <f t="shared" si="579"/>
        <v>6.8848758465011289E-2</v>
      </c>
      <c r="M1566" s="2">
        <f t="shared" si="580"/>
        <v>0.45598194130925507</v>
      </c>
      <c r="N1566" s="2">
        <f t="shared" si="581"/>
        <v>0.23363431151241534</v>
      </c>
      <c r="O1566" s="2">
        <f t="shared" si="582"/>
        <v>0.22347629796839738</v>
      </c>
      <c r="P1566" s="1">
        <v>16</v>
      </c>
      <c r="Q1566" s="1">
        <v>61</v>
      </c>
      <c r="R1566" s="1">
        <v>404</v>
      </c>
      <c r="S1566" s="1">
        <v>207</v>
      </c>
      <c r="T1566" s="1">
        <v>194</v>
      </c>
      <c r="U1566" s="1">
        <v>1</v>
      </c>
      <c r="V1566" s="1"/>
      <c r="W1566" s="1"/>
      <c r="X1566" s="1"/>
      <c r="Y1566" s="1"/>
      <c r="Z1566" s="1"/>
      <c r="AA1566" s="1">
        <v>3</v>
      </c>
      <c r="AB1566" s="1"/>
      <c r="AC1566" s="1"/>
      <c r="AD1566" s="1"/>
      <c r="AI1566" t="str">
        <f t="shared" si="571"/>
        <v>Williston</v>
      </c>
      <c r="AJ1566" t="s">
        <v>1896</v>
      </c>
      <c r="AK1566" s="148">
        <v>1</v>
      </c>
      <c r="AL1566" s="7"/>
      <c r="AN1566" s="91">
        <v>50</v>
      </c>
      <c r="AO1566" s="93">
        <v>7</v>
      </c>
      <c r="AP1566" s="93">
        <v>85</v>
      </c>
      <c r="AQ1566" s="100">
        <v>84475</v>
      </c>
      <c r="AR1566" s="100">
        <f t="shared" si="583"/>
        <v>50007</v>
      </c>
      <c r="AS1566" s="9" t="s">
        <v>1753</v>
      </c>
      <c r="AT1566" s="103">
        <f t="shared" si="584"/>
        <v>5084475</v>
      </c>
      <c r="AW1566">
        <v>30.71</v>
      </c>
      <c r="AX1566">
        <v>0.37</v>
      </c>
      <c r="AY1566">
        <v>30.34</v>
      </c>
      <c r="BA1566" s="7">
        <f t="shared" si="586"/>
        <v>0</v>
      </c>
      <c r="BB1566" s="7">
        <f t="shared" si="587"/>
        <v>0</v>
      </c>
      <c r="BC1566" s="7">
        <f t="shared" si="588"/>
        <v>1</v>
      </c>
      <c r="BD1566" s="7">
        <f t="shared" si="589"/>
        <v>0</v>
      </c>
      <c r="BE1566" s="7">
        <f t="shared" si="590"/>
        <v>0</v>
      </c>
      <c r="BF1566" s="107">
        <f t="shared" si="591"/>
        <v>0</v>
      </c>
      <c r="BG1566" s="107">
        <f t="shared" si="592"/>
        <v>0</v>
      </c>
      <c r="BH1566" s="107">
        <f t="shared" si="593"/>
        <v>0.45500000000000002</v>
      </c>
      <c r="BI1566" s="107">
        <f t="shared" si="594"/>
        <v>0</v>
      </c>
      <c r="BJ1566" s="107">
        <f t="shared" si="595"/>
        <v>0</v>
      </c>
      <c r="BK1566" s="151">
        <f t="shared" si="596"/>
        <v>0</v>
      </c>
    </row>
    <row r="1567" spans="1:63" hidden="1" outlineLevel="1">
      <c r="A1567" t="s">
        <v>2713</v>
      </c>
      <c r="B1567" s="9" t="s">
        <v>3039</v>
      </c>
      <c r="C1567" s="1">
        <f t="shared" si="572"/>
        <v>294</v>
      </c>
      <c r="D1567" s="7">
        <f t="shared" si="573"/>
        <v>5</v>
      </c>
      <c r="E1567" s="7">
        <f t="shared" si="574"/>
        <v>4</v>
      </c>
      <c r="F1567" s="7">
        <f t="shared" si="575"/>
        <v>1</v>
      </c>
      <c r="G1567" s="7">
        <f t="shared" si="585"/>
        <v>2</v>
      </c>
      <c r="H1567" s="48">
        <f t="shared" si="576"/>
        <v>35</v>
      </c>
      <c r="I1567" s="163">
        <f t="shared" si="577"/>
        <v>0.11904761904761904</v>
      </c>
      <c r="J1567" s="8"/>
      <c r="K1567" s="2">
        <f t="shared" si="578"/>
        <v>3.0612244897959183E-2</v>
      </c>
      <c r="L1567" s="2">
        <f t="shared" si="579"/>
        <v>0.10544217687074831</v>
      </c>
      <c r="M1567" s="2">
        <f t="shared" si="580"/>
        <v>0.38435374149659862</v>
      </c>
      <c r="N1567" s="2">
        <f t="shared" si="581"/>
        <v>0.26530612244897961</v>
      </c>
      <c r="O1567" s="2">
        <f t="shared" si="582"/>
        <v>0.21428571428571425</v>
      </c>
      <c r="P1567" s="1">
        <v>9</v>
      </c>
      <c r="Q1567" s="1">
        <v>31</v>
      </c>
      <c r="R1567" s="1">
        <v>113</v>
      </c>
      <c r="S1567" s="1">
        <v>78</v>
      </c>
      <c r="T1567" s="1">
        <v>55</v>
      </c>
      <c r="U1567" s="1">
        <v>6</v>
      </c>
      <c r="V1567" s="1"/>
      <c r="W1567" s="1"/>
      <c r="X1567" s="1"/>
      <c r="Y1567" s="1"/>
      <c r="Z1567" s="1"/>
      <c r="AA1567" s="1">
        <v>2</v>
      </c>
      <c r="AB1567" s="1"/>
      <c r="AC1567" s="1"/>
      <c r="AD1567" s="1"/>
      <c r="AI1567" t="str">
        <f t="shared" si="571"/>
        <v>Wilmington</v>
      </c>
      <c r="AJ1567" t="s">
        <v>2523</v>
      </c>
      <c r="AK1567" s="148">
        <v>1</v>
      </c>
      <c r="AL1567" s="7"/>
      <c r="AN1567" s="91">
        <v>50</v>
      </c>
      <c r="AO1567" s="93">
        <v>25</v>
      </c>
      <c r="AP1567" s="93">
        <v>105</v>
      </c>
      <c r="AQ1567" s="100">
        <v>84700</v>
      </c>
      <c r="AR1567" s="100">
        <f t="shared" si="583"/>
        <v>50025</v>
      </c>
      <c r="AS1567" s="9" t="s">
        <v>1753</v>
      </c>
      <c r="AT1567" s="103">
        <f t="shared" si="584"/>
        <v>5084700</v>
      </c>
      <c r="AW1567">
        <v>41.26</v>
      </c>
      <c r="AX1567">
        <v>1.81</v>
      </c>
      <c r="AY1567">
        <v>39.44</v>
      </c>
      <c r="BA1567" s="7">
        <f t="shared" si="586"/>
        <v>0</v>
      </c>
      <c r="BB1567" s="7">
        <f t="shared" si="587"/>
        <v>0</v>
      </c>
      <c r="BC1567" s="7">
        <f t="shared" si="588"/>
        <v>1</v>
      </c>
      <c r="BD1567" s="7">
        <f t="shared" si="589"/>
        <v>0</v>
      </c>
      <c r="BE1567" s="7">
        <f t="shared" si="590"/>
        <v>0</v>
      </c>
      <c r="BF1567" s="107">
        <f t="shared" si="591"/>
        <v>0</v>
      </c>
      <c r="BG1567" s="107">
        <f t="shared" si="592"/>
        <v>0</v>
      </c>
      <c r="BH1567" s="107">
        <f t="shared" si="593"/>
        <v>0.38400000000000001</v>
      </c>
      <c r="BI1567" s="107">
        <f t="shared" si="594"/>
        <v>0</v>
      </c>
      <c r="BJ1567" s="107">
        <f t="shared" si="595"/>
        <v>0</v>
      </c>
      <c r="BK1567" s="151">
        <f t="shared" si="596"/>
        <v>0</v>
      </c>
    </row>
    <row r="1568" spans="1:63" hidden="1" outlineLevel="1">
      <c r="A1568" t="s">
        <v>2523</v>
      </c>
      <c r="B1568" s="9" t="s">
        <v>3039</v>
      </c>
      <c r="C1568" s="1">
        <f t="shared" si="572"/>
        <v>25</v>
      </c>
      <c r="D1568" s="7">
        <f t="shared" si="573"/>
        <v>4</v>
      </c>
      <c r="E1568" s="7">
        <f t="shared" si="574"/>
        <v>4</v>
      </c>
      <c r="F1568" s="7">
        <f t="shared" si="575"/>
        <v>1</v>
      </c>
      <c r="G1568" s="7">
        <f t="shared" si="585"/>
        <v>2</v>
      </c>
      <c r="H1568" s="48">
        <f t="shared" si="576"/>
        <v>3</v>
      </c>
      <c r="I1568" s="163">
        <f t="shared" si="577"/>
        <v>0.12</v>
      </c>
      <c r="J1568" s="8"/>
      <c r="K1568" s="2">
        <f t="shared" si="578"/>
        <v>0.04</v>
      </c>
      <c r="L1568" s="2">
        <f t="shared" si="579"/>
        <v>0.04</v>
      </c>
      <c r="M1568" s="2">
        <f t="shared" si="580"/>
        <v>0.4</v>
      </c>
      <c r="N1568" s="2">
        <f t="shared" si="581"/>
        <v>0.28000000000000003</v>
      </c>
      <c r="O1568" s="2">
        <f t="shared" si="582"/>
        <v>0.23999999999999988</v>
      </c>
      <c r="P1568" s="1">
        <v>1</v>
      </c>
      <c r="Q1568" s="1">
        <v>1</v>
      </c>
      <c r="R1568" s="1">
        <v>10</v>
      </c>
      <c r="S1568" s="1">
        <v>7</v>
      </c>
      <c r="T1568" s="1">
        <v>6</v>
      </c>
      <c r="U1568" s="1">
        <v>0</v>
      </c>
      <c r="V1568" s="1"/>
      <c r="W1568" s="1"/>
      <c r="X1568" s="1"/>
      <c r="Y1568" s="1"/>
      <c r="Z1568" s="1"/>
      <c r="AA1568" s="1">
        <v>0</v>
      </c>
      <c r="AB1568" s="1"/>
      <c r="AC1568" s="1"/>
      <c r="AD1568" s="1"/>
      <c r="AI1568" t="str">
        <f t="shared" si="571"/>
        <v>Windham</v>
      </c>
      <c r="AJ1568" t="s">
        <v>2523</v>
      </c>
      <c r="AK1568" s="148">
        <v>1</v>
      </c>
      <c r="AL1568" s="7"/>
      <c r="AN1568" s="91">
        <v>50</v>
      </c>
      <c r="AO1568" s="93">
        <v>25</v>
      </c>
      <c r="AP1568" s="93">
        <v>110</v>
      </c>
      <c r="AQ1568" s="100">
        <v>84850</v>
      </c>
      <c r="AR1568" s="100">
        <f t="shared" si="583"/>
        <v>50025</v>
      </c>
      <c r="AS1568" s="9" t="s">
        <v>1753</v>
      </c>
      <c r="AT1568" s="103">
        <f t="shared" si="584"/>
        <v>5084850</v>
      </c>
      <c r="AW1568">
        <v>26.12</v>
      </c>
      <c r="AX1568">
        <v>0.04</v>
      </c>
      <c r="AY1568">
        <v>26.07</v>
      </c>
      <c r="BA1568" s="7">
        <f t="shared" si="586"/>
        <v>0</v>
      </c>
      <c r="BB1568" s="7">
        <f t="shared" si="587"/>
        <v>0</v>
      </c>
      <c r="BC1568" s="7">
        <f t="shared" si="588"/>
        <v>1</v>
      </c>
      <c r="BD1568" s="7">
        <f t="shared" si="589"/>
        <v>0</v>
      </c>
      <c r="BE1568" s="7">
        <f t="shared" si="590"/>
        <v>0</v>
      </c>
      <c r="BF1568" s="107">
        <f t="shared" si="591"/>
        <v>0</v>
      </c>
      <c r="BG1568" s="107">
        <f t="shared" si="592"/>
        <v>0</v>
      </c>
      <c r="BH1568" s="107">
        <f t="shared" si="593"/>
        <v>0.4</v>
      </c>
      <c r="BI1568" s="107">
        <f t="shared" si="594"/>
        <v>0</v>
      </c>
      <c r="BJ1568" s="107">
        <f t="shared" si="595"/>
        <v>0</v>
      </c>
      <c r="BK1568" s="151">
        <f t="shared" si="596"/>
        <v>0</v>
      </c>
    </row>
    <row r="1569" spans="1:63" hidden="1" outlineLevel="1">
      <c r="A1569" t="s">
        <v>1890</v>
      </c>
      <c r="B1569" s="9" t="s">
        <v>3039</v>
      </c>
      <c r="C1569" s="1">
        <f t="shared" si="572"/>
        <v>330</v>
      </c>
      <c r="D1569" s="7">
        <f t="shared" si="573"/>
        <v>5</v>
      </c>
      <c r="E1569" s="7">
        <f t="shared" si="574"/>
        <v>4</v>
      </c>
      <c r="F1569" s="7">
        <f t="shared" si="575"/>
        <v>1</v>
      </c>
      <c r="G1569" s="7">
        <f t="shared" si="585"/>
        <v>3</v>
      </c>
      <c r="H1569" s="48">
        <f t="shared" si="576"/>
        <v>55</v>
      </c>
      <c r="I1569" s="163">
        <f t="shared" si="577"/>
        <v>0.16666666666666666</v>
      </c>
      <c r="J1569" s="8"/>
      <c r="K1569" s="2">
        <f t="shared" si="578"/>
        <v>2.4242424242424242E-2</v>
      </c>
      <c r="L1569" s="2">
        <f t="shared" si="579"/>
        <v>0.11818181818181818</v>
      </c>
      <c r="M1569" s="2">
        <f t="shared" si="580"/>
        <v>0.39090909090909093</v>
      </c>
      <c r="N1569" s="2">
        <f t="shared" si="581"/>
        <v>0.21818181818181817</v>
      </c>
      <c r="O1569" s="2">
        <f t="shared" si="582"/>
        <v>0.24848484848484845</v>
      </c>
      <c r="P1569" s="1">
        <v>8</v>
      </c>
      <c r="Q1569" s="1">
        <v>39</v>
      </c>
      <c r="R1569" s="1">
        <v>129</v>
      </c>
      <c r="S1569" s="1">
        <v>72</v>
      </c>
      <c r="T1569" s="1">
        <v>74</v>
      </c>
      <c r="U1569" s="1">
        <v>4</v>
      </c>
      <c r="V1569" s="1"/>
      <c r="W1569" s="1"/>
      <c r="X1569" s="1"/>
      <c r="Y1569" s="1"/>
      <c r="Z1569" s="1"/>
      <c r="AA1569" s="1">
        <v>4</v>
      </c>
      <c r="AB1569" s="1"/>
      <c r="AC1569" s="1"/>
      <c r="AD1569" s="1"/>
      <c r="AI1569" t="str">
        <f t="shared" si="571"/>
        <v>Windsor</v>
      </c>
      <c r="AJ1569" t="s">
        <v>1890</v>
      </c>
      <c r="AK1569" s="148">
        <v>1</v>
      </c>
      <c r="AL1569" s="7"/>
      <c r="AN1569" s="91">
        <v>50</v>
      </c>
      <c r="AO1569" s="93">
        <v>27</v>
      </c>
      <c r="AP1569" s="93">
        <v>115</v>
      </c>
      <c r="AQ1569" s="100">
        <v>84925</v>
      </c>
      <c r="AR1569" s="100">
        <f t="shared" si="583"/>
        <v>50027</v>
      </c>
      <c r="AS1569" s="9" t="s">
        <v>1753</v>
      </c>
      <c r="AT1569" s="103">
        <f t="shared" si="584"/>
        <v>5084925</v>
      </c>
      <c r="AW1569">
        <v>19.760000000000002</v>
      </c>
      <c r="AX1569">
        <v>0.21</v>
      </c>
      <c r="AY1569">
        <v>19.55</v>
      </c>
      <c r="BA1569" s="7">
        <f t="shared" si="586"/>
        <v>0</v>
      </c>
      <c r="BB1569" s="7">
        <f t="shared" si="587"/>
        <v>0</v>
      </c>
      <c r="BC1569" s="7">
        <f t="shared" si="588"/>
        <v>1</v>
      </c>
      <c r="BD1569" s="7">
        <f t="shared" si="589"/>
        <v>0</v>
      </c>
      <c r="BE1569" s="7">
        <f t="shared" si="590"/>
        <v>0</v>
      </c>
      <c r="BF1569" s="107">
        <f t="shared" si="591"/>
        <v>0</v>
      </c>
      <c r="BG1569" s="107">
        <f t="shared" si="592"/>
        <v>0</v>
      </c>
      <c r="BH1569" s="107">
        <f t="shared" si="593"/>
        <v>0.39</v>
      </c>
      <c r="BI1569" s="107">
        <f t="shared" si="594"/>
        <v>0</v>
      </c>
      <c r="BJ1569" s="107">
        <f t="shared" si="595"/>
        <v>0</v>
      </c>
      <c r="BK1569" s="151">
        <f t="shared" si="596"/>
        <v>0</v>
      </c>
    </row>
    <row r="1570" spans="1:63" hidden="1" outlineLevel="1">
      <c r="A1570" t="s">
        <v>1937</v>
      </c>
      <c r="B1570" s="9" t="s">
        <v>3039</v>
      </c>
      <c r="C1570" s="1">
        <f t="shared" si="572"/>
        <v>115</v>
      </c>
      <c r="D1570" s="7">
        <f t="shared" si="573"/>
        <v>5</v>
      </c>
      <c r="E1570" s="7">
        <f t="shared" si="574"/>
        <v>4</v>
      </c>
      <c r="F1570" s="7">
        <f t="shared" si="575"/>
        <v>1</v>
      </c>
      <c r="G1570" s="7">
        <f t="shared" si="585"/>
        <v>3</v>
      </c>
      <c r="H1570" s="48">
        <f t="shared" si="576"/>
        <v>25</v>
      </c>
      <c r="I1570" s="163">
        <f t="shared" si="577"/>
        <v>0.21739130434782608</v>
      </c>
      <c r="J1570" s="8"/>
      <c r="K1570" s="2">
        <f t="shared" si="578"/>
        <v>8.6956521739130436E-3</v>
      </c>
      <c r="L1570" s="2">
        <f t="shared" si="579"/>
        <v>5.2173913043478258E-2</v>
      </c>
      <c r="M1570" s="2">
        <f t="shared" si="580"/>
        <v>0.46086956521739131</v>
      </c>
      <c r="N1570" s="2">
        <f t="shared" si="581"/>
        <v>0.23478260869565218</v>
      </c>
      <c r="O1570" s="2">
        <f t="shared" si="582"/>
        <v>0.24347826086956523</v>
      </c>
      <c r="P1570" s="1">
        <v>1</v>
      </c>
      <c r="Q1570" s="1">
        <v>6</v>
      </c>
      <c r="R1570" s="1">
        <v>53</v>
      </c>
      <c r="S1570" s="1">
        <v>27</v>
      </c>
      <c r="T1570" s="1">
        <v>28</v>
      </c>
      <c r="U1570" s="1">
        <v>0</v>
      </c>
      <c r="V1570" s="1"/>
      <c r="W1570" s="1"/>
      <c r="X1570" s="1"/>
      <c r="Y1570" s="1"/>
      <c r="Z1570" s="1"/>
      <c r="AA1570" s="1">
        <v>0</v>
      </c>
      <c r="AB1570" s="1"/>
      <c r="AC1570" s="1"/>
      <c r="AD1570" s="1"/>
      <c r="AI1570" t="str">
        <f t="shared" si="571"/>
        <v>Winhall</v>
      </c>
      <c r="AJ1570" t="s">
        <v>2116</v>
      </c>
      <c r="AK1570" s="148">
        <v>1</v>
      </c>
      <c r="AL1570" s="7"/>
      <c r="AN1570" s="91">
        <v>50</v>
      </c>
      <c r="AO1570" s="93">
        <v>3</v>
      </c>
      <c r="AP1570" s="93">
        <v>75</v>
      </c>
      <c r="AQ1570" s="100">
        <v>85075</v>
      </c>
      <c r="AR1570" s="100">
        <f t="shared" si="583"/>
        <v>50003</v>
      </c>
      <c r="AS1570" s="9" t="s">
        <v>1753</v>
      </c>
      <c r="AT1570" s="103">
        <f t="shared" si="584"/>
        <v>5085075</v>
      </c>
      <c r="AW1570">
        <v>44.02</v>
      </c>
      <c r="AX1570">
        <v>0.35</v>
      </c>
      <c r="AY1570">
        <v>43.67</v>
      </c>
      <c r="BA1570" s="7">
        <f t="shared" si="586"/>
        <v>0</v>
      </c>
      <c r="BB1570" s="7">
        <f t="shared" si="587"/>
        <v>0</v>
      </c>
      <c r="BC1570" s="7">
        <f t="shared" si="588"/>
        <v>1</v>
      </c>
      <c r="BD1570" s="7">
        <f t="shared" si="589"/>
        <v>0</v>
      </c>
      <c r="BE1570" s="7">
        <f t="shared" si="590"/>
        <v>0</v>
      </c>
      <c r="BF1570" s="107">
        <f t="shared" si="591"/>
        <v>0</v>
      </c>
      <c r="BG1570" s="107">
        <f t="shared" si="592"/>
        <v>0</v>
      </c>
      <c r="BH1570" s="107">
        <f t="shared" si="593"/>
        <v>0.46</v>
      </c>
      <c r="BI1570" s="107">
        <f t="shared" si="594"/>
        <v>0</v>
      </c>
      <c r="BJ1570" s="107">
        <f t="shared" si="595"/>
        <v>0</v>
      </c>
      <c r="BK1570" s="151">
        <f t="shared" si="596"/>
        <v>0</v>
      </c>
    </row>
    <row r="1571" spans="1:63" hidden="1" outlineLevel="1">
      <c r="A1571" t="s">
        <v>1709</v>
      </c>
      <c r="B1571" s="9" t="s">
        <v>3039</v>
      </c>
      <c r="C1571" s="1">
        <f t="shared" si="572"/>
        <v>351</v>
      </c>
      <c r="D1571" s="7">
        <f t="shared" si="573"/>
        <v>5</v>
      </c>
      <c r="E1571" s="7">
        <f t="shared" si="574"/>
        <v>4</v>
      </c>
      <c r="F1571" s="7">
        <f t="shared" si="575"/>
        <v>1</v>
      </c>
      <c r="G1571" s="7">
        <f t="shared" si="585"/>
        <v>2</v>
      </c>
      <c r="H1571" s="48">
        <f t="shared" si="576"/>
        <v>15</v>
      </c>
      <c r="I1571" s="163">
        <f t="shared" si="577"/>
        <v>4.2735042735042736E-2</v>
      </c>
      <c r="J1571" s="8"/>
      <c r="K1571" s="2">
        <f t="shared" si="578"/>
        <v>2.8490028490028491E-2</v>
      </c>
      <c r="L1571" s="2">
        <f t="shared" si="579"/>
        <v>8.5470085470085472E-2</v>
      </c>
      <c r="M1571" s="2">
        <f t="shared" si="580"/>
        <v>0.33618233618233617</v>
      </c>
      <c r="N1571" s="2">
        <f t="shared" si="581"/>
        <v>0.29344729344729342</v>
      </c>
      <c r="O1571" s="2">
        <f t="shared" si="582"/>
        <v>0.25641025641025644</v>
      </c>
      <c r="P1571" s="1">
        <v>10</v>
      </c>
      <c r="Q1571" s="1">
        <v>30</v>
      </c>
      <c r="R1571" s="1">
        <v>118</v>
      </c>
      <c r="S1571" s="1">
        <v>103</v>
      </c>
      <c r="T1571" s="1">
        <v>83</v>
      </c>
      <c r="U1571" s="1">
        <v>5</v>
      </c>
      <c r="V1571" s="1"/>
      <c r="W1571" s="1"/>
      <c r="X1571" s="1"/>
      <c r="Y1571" s="1"/>
      <c r="Z1571" s="1"/>
      <c r="AA1571" s="1">
        <v>2</v>
      </c>
      <c r="AB1571" s="1"/>
      <c r="AC1571" s="1"/>
      <c r="AD1571" s="1"/>
      <c r="AI1571" t="str">
        <f t="shared" si="571"/>
        <v>Winooski</v>
      </c>
      <c r="AJ1571" t="s">
        <v>1896</v>
      </c>
      <c r="AK1571" s="148">
        <v>1</v>
      </c>
      <c r="AL1571" s="7"/>
      <c r="AN1571" s="91">
        <v>50</v>
      </c>
      <c r="AO1571" s="93">
        <v>7</v>
      </c>
      <c r="AP1571" s="93">
        <v>90</v>
      </c>
      <c r="AQ1571" s="100">
        <v>85150</v>
      </c>
      <c r="AR1571" s="100">
        <f t="shared" si="583"/>
        <v>50007</v>
      </c>
      <c r="AS1571" s="9" t="s">
        <v>1057</v>
      </c>
      <c r="AT1571" s="103">
        <f t="shared" si="584"/>
        <v>5085150</v>
      </c>
      <c r="AW1571">
        <v>1.51</v>
      </c>
      <c r="AX1571">
        <v>0.08</v>
      </c>
      <c r="AY1571">
        <v>1.43</v>
      </c>
      <c r="BA1571" s="7">
        <f t="shared" si="586"/>
        <v>0</v>
      </c>
      <c r="BB1571" s="7">
        <f t="shared" si="587"/>
        <v>0</v>
      </c>
      <c r="BC1571" s="7">
        <f t="shared" si="588"/>
        <v>1</v>
      </c>
      <c r="BD1571" s="7">
        <f t="shared" si="589"/>
        <v>0</v>
      </c>
      <c r="BE1571" s="7">
        <f t="shared" si="590"/>
        <v>0</v>
      </c>
      <c r="BF1571" s="107">
        <f t="shared" si="591"/>
        <v>0</v>
      </c>
      <c r="BG1571" s="107">
        <f t="shared" si="592"/>
        <v>0</v>
      </c>
      <c r="BH1571" s="107">
        <f t="shared" si="593"/>
        <v>0.33600000000000002</v>
      </c>
      <c r="BI1571" s="107">
        <f t="shared" si="594"/>
        <v>0</v>
      </c>
      <c r="BJ1571" s="107">
        <f t="shared" si="595"/>
        <v>0</v>
      </c>
      <c r="BK1571" s="151">
        <f t="shared" si="596"/>
        <v>0</v>
      </c>
    </row>
    <row r="1572" spans="1:63" hidden="1" outlineLevel="1">
      <c r="A1572" t="s">
        <v>2513</v>
      </c>
      <c r="B1572" s="9" t="s">
        <v>3039</v>
      </c>
      <c r="C1572" s="1">
        <f t="shared" si="572"/>
        <v>92</v>
      </c>
      <c r="D1572" s="7">
        <f t="shared" si="573"/>
        <v>5</v>
      </c>
      <c r="E1572" s="7">
        <f t="shared" si="574"/>
        <v>4</v>
      </c>
      <c r="F1572" s="7">
        <f t="shared" si="575"/>
        <v>3</v>
      </c>
      <c r="G1572" s="7">
        <f t="shared" si="585"/>
        <v>2</v>
      </c>
      <c r="H1572" s="48">
        <f t="shared" si="576"/>
        <v>2</v>
      </c>
      <c r="I1572" s="163">
        <f t="shared" si="577"/>
        <v>2.1739130434782608E-2</v>
      </c>
      <c r="J1572" s="8"/>
      <c r="K1572" s="2">
        <f t="shared" si="578"/>
        <v>3.2608695652173912E-2</v>
      </c>
      <c r="L1572" s="2">
        <f t="shared" si="579"/>
        <v>6.5217391304347824E-2</v>
      </c>
      <c r="M1572" s="2">
        <f t="shared" si="580"/>
        <v>0.2608695652173913</v>
      </c>
      <c r="N1572" s="2">
        <f t="shared" si="581"/>
        <v>0.30434782608695654</v>
      </c>
      <c r="O1572" s="2">
        <f t="shared" si="582"/>
        <v>0.33695652173913038</v>
      </c>
      <c r="P1572" s="1">
        <v>3</v>
      </c>
      <c r="Q1572" s="1">
        <v>6</v>
      </c>
      <c r="R1572" s="1">
        <v>24</v>
      </c>
      <c r="S1572" s="1">
        <v>28</v>
      </c>
      <c r="T1572" s="1">
        <v>30</v>
      </c>
      <c r="U1572" s="1">
        <v>0</v>
      </c>
      <c r="V1572" s="1"/>
      <c r="W1572" s="1"/>
      <c r="X1572" s="1"/>
      <c r="Y1572" s="1"/>
      <c r="Z1572" s="1"/>
      <c r="AA1572" s="1">
        <v>1</v>
      </c>
      <c r="AB1572" s="1"/>
      <c r="AC1572" s="1"/>
      <c r="AD1572" s="1"/>
      <c r="AI1572" t="str">
        <f t="shared" si="571"/>
        <v>Wolcott</v>
      </c>
      <c r="AJ1572" t="s">
        <v>1645</v>
      </c>
      <c r="AK1572" s="148">
        <v>1</v>
      </c>
      <c r="AL1572" s="7"/>
      <c r="AN1572" s="91">
        <v>50</v>
      </c>
      <c r="AO1572" s="93">
        <v>15</v>
      </c>
      <c r="AP1572" s="93">
        <v>50</v>
      </c>
      <c r="AQ1572" s="100">
        <v>85375</v>
      </c>
      <c r="AR1572" s="100">
        <f t="shared" si="583"/>
        <v>50015</v>
      </c>
      <c r="AS1572" s="9" t="s">
        <v>1753</v>
      </c>
      <c r="AT1572" s="103">
        <f t="shared" si="584"/>
        <v>5085375</v>
      </c>
      <c r="AW1572">
        <v>39.18</v>
      </c>
      <c r="AX1572">
        <v>0.15</v>
      </c>
      <c r="AY1572">
        <v>39.03</v>
      </c>
      <c r="BA1572" s="7">
        <f t="shared" si="586"/>
        <v>0</v>
      </c>
      <c r="BB1572" s="7">
        <f t="shared" si="587"/>
        <v>0</v>
      </c>
      <c r="BC1572" s="7">
        <f t="shared" si="588"/>
        <v>0</v>
      </c>
      <c r="BD1572" s="7">
        <f t="shared" si="589"/>
        <v>0</v>
      </c>
      <c r="BE1572" s="7">
        <f t="shared" si="590"/>
        <v>1</v>
      </c>
      <c r="BF1572" s="107">
        <f t="shared" si="591"/>
        <v>0</v>
      </c>
      <c r="BG1572" s="107">
        <f t="shared" si="592"/>
        <v>0</v>
      </c>
      <c r="BH1572" s="107">
        <f t="shared" si="593"/>
        <v>0</v>
      </c>
      <c r="BI1572" s="107">
        <f t="shared" si="594"/>
        <v>0</v>
      </c>
      <c r="BJ1572" s="107">
        <f t="shared" si="595"/>
        <v>0.33600000000000002</v>
      </c>
      <c r="BK1572" s="151">
        <f t="shared" si="596"/>
        <v>0</v>
      </c>
    </row>
    <row r="1573" spans="1:63" hidden="1" outlineLevel="1">
      <c r="A1573" t="s">
        <v>2932</v>
      </c>
      <c r="B1573" s="9" t="s">
        <v>3039</v>
      </c>
      <c r="C1573" s="1">
        <f t="shared" si="572"/>
        <v>56</v>
      </c>
      <c r="D1573" s="7">
        <f t="shared" si="573"/>
        <v>6</v>
      </c>
      <c r="E1573" s="7">
        <f t="shared" si="574"/>
        <v>4</v>
      </c>
      <c r="F1573" s="7">
        <f t="shared" si="575"/>
        <v>3</v>
      </c>
      <c r="G1573" s="7">
        <f t="shared" si="585"/>
        <v>1</v>
      </c>
      <c r="H1573" s="48">
        <f t="shared" si="576"/>
        <v>7</v>
      </c>
      <c r="I1573" s="163">
        <f t="shared" si="577"/>
        <v>0.125</v>
      </c>
      <c r="J1573" s="8"/>
      <c r="K1573" s="2">
        <f t="shared" si="578"/>
        <v>0</v>
      </c>
      <c r="L1573" s="2">
        <f t="shared" si="579"/>
        <v>8.9285714285714288E-2</v>
      </c>
      <c r="M1573" s="2">
        <f t="shared" si="580"/>
        <v>0.16071428571428573</v>
      </c>
      <c r="N1573" s="2">
        <f t="shared" si="581"/>
        <v>0.42857142857142855</v>
      </c>
      <c r="O1573" s="2">
        <f t="shared" si="582"/>
        <v>0.32142857142857145</v>
      </c>
      <c r="P1573" s="1">
        <v>0</v>
      </c>
      <c r="Q1573" s="1">
        <v>5</v>
      </c>
      <c r="R1573" s="1">
        <v>9</v>
      </c>
      <c r="S1573" s="1">
        <v>24</v>
      </c>
      <c r="T1573" s="1">
        <v>17</v>
      </c>
      <c r="U1573" s="1">
        <v>0</v>
      </c>
      <c r="V1573" s="1"/>
      <c r="W1573" s="1"/>
      <c r="X1573" s="1"/>
      <c r="Y1573" s="1"/>
      <c r="Z1573" s="1"/>
      <c r="AA1573" s="1">
        <v>1</v>
      </c>
      <c r="AB1573" s="1"/>
      <c r="AC1573" s="1"/>
      <c r="AD1573" s="1"/>
      <c r="AI1573" t="str">
        <f t="shared" si="571"/>
        <v>Woodbury</v>
      </c>
      <c r="AJ1573" t="s">
        <v>650</v>
      </c>
      <c r="AK1573" s="148">
        <v>1</v>
      </c>
      <c r="AL1573" s="7"/>
      <c r="AN1573" s="91">
        <v>50</v>
      </c>
      <c r="AO1573" s="93">
        <v>23</v>
      </c>
      <c r="AP1573" s="93">
        <v>95</v>
      </c>
      <c r="AQ1573" s="100">
        <v>85525</v>
      </c>
      <c r="AR1573" s="100">
        <f t="shared" si="583"/>
        <v>50023</v>
      </c>
      <c r="AS1573" s="9" t="s">
        <v>1753</v>
      </c>
      <c r="AT1573" s="103">
        <f t="shared" si="584"/>
        <v>5085525</v>
      </c>
      <c r="AW1573">
        <v>39.1</v>
      </c>
      <c r="AX1573">
        <v>1.33</v>
      </c>
      <c r="AY1573">
        <v>37.770000000000003</v>
      </c>
      <c r="BA1573" s="7">
        <f t="shared" si="586"/>
        <v>0</v>
      </c>
      <c r="BB1573" s="7">
        <f t="shared" si="587"/>
        <v>0</v>
      </c>
      <c r="BC1573" s="7">
        <f t="shared" si="588"/>
        <v>0</v>
      </c>
      <c r="BD1573" s="7">
        <f t="shared" si="589"/>
        <v>1</v>
      </c>
      <c r="BE1573" s="7">
        <f t="shared" si="590"/>
        <v>0</v>
      </c>
      <c r="BF1573" s="107">
        <f t="shared" si="591"/>
        <v>0</v>
      </c>
      <c r="BG1573" s="107">
        <f t="shared" si="592"/>
        <v>0</v>
      </c>
      <c r="BH1573" s="107">
        <f t="shared" si="593"/>
        <v>0</v>
      </c>
      <c r="BI1573" s="107">
        <f t="shared" si="594"/>
        <v>0.42799999999999999</v>
      </c>
      <c r="BJ1573" s="107">
        <f t="shared" si="595"/>
        <v>0</v>
      </c>
      <c r="BK1573" s="151">
        <f t="shared" si="596"/>
        <v>0</v>
      </c>
    </row>
    <row r="1574" spans="1:63" hidden="1" outlineLevel="1">
      <c r="A1574" t="s">
        <v>577</v>
      </c>
      <c r="B1574" s="9" t="s">
        <v>3039</v>
      </c>
      <c r="C1574" s="1">
        <f t="shared" si="572"/>
        <v>64</v>
      </c>
      <c r="D1574" s="7">
        <f t="shared" si="573"/>
        <v>6</v>
      </c>
      <c r="E1574" s="7">
        <f t="shared" si="574"/>
        <v>4</v>
      </c>
      <c r="F1574" s="7">
        <f t="shared" si="575"/>
        <v>3</v>
      </c>
      <c r="G1574" s="7">
        <f t="shared" si="585"/>
        <v>2</v>
      </c>
      <c r="H1574" s="48">
        <f t="shared" si="576"/>
        <v>3</v>
      </c>
      <c r="I1574" s="163">
        <f t="shared" si="577"/>
        <v>4.6875E-2</v>
      </c>
      <c r="J1574" s="8"/>
      <c r="K1574" s="2">
        <f t="shared" si="578"/>
        <v>1.5625E-2</v>
      </c>
      <c r="L1574" s="2">
        <f t="shared" si="579"/>
        <v>0.109375</v>
      </c>
      <c r="M1574" s="2">
        <f t="shared" si="580"/>
        <v>0.25</v>
      </c>
      <c r="N1574" s="2">
        <f t="shared" si="581"/>
        <v>0.265625</v>
      </c>
      <c r="O1574" s="2">
        <f t="shared" si="582"/>
        <v>0.359375</v>
      </c>
      <c r="P1574" s="1">
        <v>1</v>
      </c>
      <c r="Q1574" s="1">
        <v>7</v>
      </c>
      <c r="R1574" s="1">
        <v>16</v>
      </c>
      <c r="S1574" s="1">
        <v>17</v>
      </c>
      <c r="T1574" s="1">
        <v>20</v>
      </c>
      <c r="U1574" s="1">
        <v>0</v>
      </c>
      <c r="V1574" s="1"/>
      <c r="W1574" s="1"/>
      <c r="X1574" s="1"/>
      <c r="Y1574" s="1"/>
      <c r="Z1574" s="1"/>
      <c r="AA1574" s="1">
        <v>3</v>
      </c>
      <c r="AB1574" s="1"/>
      <c r="AC1574" s="1"/>
      <c r="AD1574" s="1"/>
      <c r="AI1574" t="str">
        <f t="shared" si="571"/>
        <v>Woodford</v>
      </c>
      <c r="AJ1574" t="s">
        <v>2116</v>
      </c>
      <c r="AK1574" s="148">
        <v>1</v>
      </c>
      <c r="AL1574" s="7"/>
      <c r="AN1574" s="91">
        <v>50</v>
      </c>
      <c r="AO1574" s="93">
        <v>3</v>
      </c>
      <c r="AP1574" s="93">
        <v>80</v>
      </c>
      <c r="AQ1574" s="100">
        <v>85675</v>
      </c>
      <c r="AR1574" s="100">
        <f t="shared" si="583"/>
        <v>50003</v>
      </c>
      <c r="AS1574" s="9" t="s">
        <v>1753</v>
      </c>
      <c r="AT1574" s="103">
        <f t="shared" si="584"/>
        <v>5085675</v>
      </c>
      <c r="AW1574">
        <v>47.59</v>
      </c>
      <c r="AX1574">
        <v>0.13</v>
      </c>
      <c r="AY1574">
        <v>47.46</v>
      </c>
      <c r="BA1574" s="7">
        <f t="shared" si="586"/>
        <v>0</v>
      </c>
      <c r="BB1574" s="7">
        <f t="shared" si="587"/>
        <v>0</v>
      </c>
      <c r="BC1574" s="7">
        <f t="shared" si="588"/>
        <v>0</v>
      </c>
      <c r="BD1574" s="7">
        <f t="shared" si="589"/>
        <v>0</v>
      </c>
      <c r="BE1574" s="7">
        <f t="shared" si="590"/>
        <v>1</v>
      </c>
      <c r="BF1574" s="107">
        <f t="shared" si="591"/>
        <v>0</v>
      </c>
      <c r="BG1574" s="107">
        <f t="shared" si="592"/>
        <v>0</v>
      </c>
      <c r="BH1574" s="107">
        <f t="shared" si="593"/>
        <v>0</v>
      </c>
      <c r="BI1574" s="107">
        <f t="shared" si="594"/>
        <v>0</v>
      </c>
      <c r="BJ1574" s="107">
        <f t="shared" si="595"/>
        <v>0.35899999999999999</v>
      </c>
      <c r="BK1574" s="151">
        <f t="shared" si="596"/>
        <v>0</v>
      </c>
    </row>
    <row r="1575" spans="1:63" hidden="1" outlineLevel="1">
      <c r="A1575" t="s">
        <v>2843</v>
      </c>
      <c r="B1575" s="9" t="s">
        <v>3039</v>
      </c>
      <c r="C1575" s="1">
        <f t="shared" si="572"/>
        <v>385</v>
      </c>
      <c r="D1575" s="7">
        <f t="shared" si="573"/>
        <v>5</v>
      </c>
      <c r="E1575" s="7">
        <f t="shared" si="574"/>
        <v>4</v>
      </c>
      <c r="F1575" s="7">
        <f t="shared" si="575"/>
        <v>1</v>
      </c>
      <c r="G1575" s="7">
        <f t="shared" si="585"/>
        <v>2</v>
      </c>
      <c r="H1575" s="48">
        <f t="shared" si="576"/>
        <v>65</v>
      </c>
      <c r="I1575" s="163">
        <f t="shared" si="577"/>
        <v>0.16883116883116883</v>
      </c>
      <c r="J1575" s="8"/>
      <c r="K1575" s="2">
        <f t="shared" si="578"/>
        <v>1.8181818181818181E-2</v>
      </c>
      <c r="L1575" s="2">
        <f t="shared" si="579"/>
        <v>5.1948051948051951E-2</v>
      </c>
      <c r="M1575" s="2">
        <f t="shared" si="580"/>
        <v>0.46753246753246752</v>
      </c>
      <c r="N1575" s="2">
        <f t="shared" si="581"/>
        <v>0.29870129870129869</v>
      </c>
      <c r="O1575" s="2">
        <f t="shared" si="582"/>
        <v>0.16363636363636364</v>
      </c>
      <c r="P1575" s="1">
        <v>7</v>
      </c>
      <c r="Q1575" s="1">
        <v>20</v>
      </c>
      <c r="R1575" s="1">
        <v>180</v>
      </c>
      <c r="S1575" s="1">
        <v>115</v>
      </c>
      <c r="T1575" s="1">
        <v>62</v>
      </c>
      <c r="U1575" s="1">
        <v>1</v>
      </c>
      <c r="V1575" s="1"/>
      <c r="W1575" s="1"/>
      <c r="X1575" s="1"/>
      <c r="Y1575" s="1"/>
      <c r="Z1575" s="1"/>
      <c r="AA1575" s="1">
        <v>0</v>
      </c>
      <c r="AB1575" s="1"/>
      <c r="AC1575" s="1"/>
      <c r="AD1575" s="1"/>
      <c r="AI1575" t="str">
        <f t="shared" si="571"/>
        <v>Woodstock</v>
      </c>
      <c r="AJ1575" t="s">
        <v>1890</v>
      </c>
      <c r="AK1575" s="148">
        <v>1</v>
      </c>
      <c r="AL1575" s="7"/>
      <c r="AN1575" s="91">
        <v>50</v>
      </c>
      <c r="AO1575" s="93">
        <v>27</v>
      </c>
      <c r="AP1575" s="93">
        <v>120</v>
      </c>
      <c r="AQ1575" s="100">
        <v>85975</v>
      </c>
      <c r="AR1575" s="100">
        <f t="shared" si="583"/>
        <v>50027</v>
      </c>
      <c r="AS1575" s="9" t="s">
        <v>1753</v>
      </c>
      <c r="AT1575" s="103">
        <f t="shared" si="584"/>
        <v>5085975</v>
      </c>
      <c r="AW1575">
        <v>44.63</v>
      </c>
      <c r="AX1575">
        <v>0.1</v>
      </c>
      <c r="AY1575">
        <v>44.53</v>
      </c>
      <c r="BA1575" s="7">
        <f t="shared" si="586"/>
        <v>0</v>
      </c>
      <c r="BB1575" s="7">
        <f t="shared" si="587"/>
        <v>0</v>
      </c>
      <c r="BC1575" s="7">
        <f t="shared" si="588"/>
        <v>1</v>
      </c>
      <c r="BD1575" s="7">
        <f t="shared" si="589"/>
        <v>0</v>
      </c>
      <c r="BE1575" s="7">
        <f t="shared" si="590"/>
        <v>0</v>
      </c>
      <c r="BF1575" s="107">
        <f t="shared" si="591"/>
        <v>0</v>
      </c>
      <c r="BG1575" s="107">
        <f t="shared" si="592"/>
        <v>0</v>
      </c>
      <c r="BH1575" s="107">
        <f t="shared" si="593"/>
        <v>0.46700000000000003</v>
      </c>
      <c r="BI1575" s="107">
        <f t="shared" si="594"/>
        <v>0</v>
      </c>
      <c r="BJ1575" s="107">
        <f t="shared" si="595"/>
        <v>0</v>
      </c>
      <c r="BK1575" s="151">
        <f t="shared" si="596"/>
        <v>0</v>
      </c>
    </row>
    <row r="1576" spans="1:63" hidden="1" outlineLevel="1">
      <c r="A1576" t="s">
        <v>1812</v>
      </c>
      <c r="B1576" s="9" t="s">
        <v>3039</v>
      </c>
      <c r="C1576" s="1">
        <f t="shared" si="572"/>
        <v>100</v>
      </c>
      <c r="D1576" s="7">
        <f t="shared" si="573"/>
        <v>6</v>
      </c>
      <c r="E1576" s="7">
        <f t="shared" si="574"/>
        <v>4</v>
      </c>
      <c r="F1576" s="7">
        <f t="shared" si="575"/>
        <v>2</v>
      </c>
      <c r="G1576" s="7">
        <f t="shared" si="585"/>
        <v>1</v>
      </c>
      <c r="H1576" s="48">
        <f t="shared" si="576"/>
        <v>8</v>
      </c>
      <c r="I1576" s="163">
        <f t="shared" si="577"/>
        <v>0.08</v>
      </c>
      <c r="J1576" s="8"/>
      <c r="K1576" s="2">
        <f t="shared" si="578"/>
        <v>0.01</v>
      </c>
      <c r="L1576" s="2">
        <f t="shared" si="579"/>
        <v>0.12</v>
      </c>
      <c r="M1576" s="2">
        <f t="shared" si="580"/>
        <v>0.26</v>
      </c>
      <c r="N1576" s="2">
        <f t="shared" si="581"/>
        <v>0.34</v>
      </c>
      <c r="O1576" s="2">
        <f t="shared" si="582"/>
        <v>0.26999999999999996</v>
      </c>
      <c r="P1576" s="1">
        <v>1</v>
      </c>
      <c r="Q1576" s="1">
        <v>12</v>
      </c>
      <c r="R1576" s="1">
        <v>26</v>
      </c>
      <c r="S1576" s="1">
        <v>34</v>
      </c>
      <c r="T1576" s="1">
        <v>24</v>
      </c>
      <c r="U1576" s="1">
        <v>2</v>
      </c>
      <c r="V1576" s="1"/>
      <c r="W1576" s="1"/>
      <c r="X1576" s="1"/>
      <c r="Y1576" s="1"/>
      <c r="Z1576" s="1"/>
      <c r="AA1576" s="1">
        <v>1</v>
      </c>
      <c r="AB1576" s="1"/>
      <c r="AC1576" s="1"/>
      <c r="AD1576" s="1"/>
      <c r="AI1576" t="str">
        <f t="shared" si="571"/>
        <v>Worcester</v>
      </c>
      <c r="AJ1576" t="s">
        <v>650</v>
      </c>
      <c r="AK1576" s="148">
        <v>1</v>
      </c>
      <c r="AL1576" s="7"/>
      <c r="AN1576" s="91">
        <v>50</v>
      </c>
      <c r="AO1576" s="93">
        <v>23</v>
      </c>
      <c r="AP1576" s="93">
        <v>100</v>
      </c>
      <c r="AQ1576" s="100">
        <v>86125</v>
      </c>
      <c r="AR1576" s="100">
        <f t="shared" si="583"/>
        <v>50023</v>
      </c>
      <c r="AS1576" s="9" t="s">
        <v>1753</v>
      </c>
      <c r="AT1576" s="103">
        <f t="shared" si="584"/>
        <v>5086125</v>
      </c>
      <c r="AW1576">
        <v>38.83</v>
      </c>
      <c r="AX1576">
        <v>0.08</v>
      </c>
      <c r="AY1576">
        <v>38.75</v>
      </c>
      <c r="BA1576" s="7">
        <f t="shared" si="586"/>
        <v>0</v>
      </c>
      <c r="BB1576" s="7">
        <f t="shared" si="587"/>
        <v>0</v>
      </c>
      <c r="BC1576" s="7">
        <f t="shared" si="588"/>
        <v>0</v>
      </c>
      <c r="BD1576" s="7">
        <f t="shared" si="589"/>
        <v>1</v>
      </c>
      <c r="BE1576" s="7">
        <f t="shared" si="590"/>
        <v>0</v>
      </c>
      <c r="BF1576" s="107">
        <f t="shared" si="591"/>
        <v>0</v>
      </c>
      <c r="BG1576" s="107">
        <f t="shared" si="592"/>
        <v>0</v>
      </c>
      <c r="BH1576" s="107">
        <f t="shared" si="593"/>
        <v>0</v>
      </c>
      <c r="BI1576" s="107">
        <f t="shared" si="594"/>
        <v>0.34</v>
      </c>
      <c r="BJ1576" s="107">
        <f t="shared" si="595"/>
        <v>0</v>
      </c>
      <c r="BK1576" s="151">
        <f t="shared" si="596"/>
        <v>0</v>
      </c>
    </row>
    <row r="1577" spans="1:63" collapsed="1">
      <c r="A1577" t="s">
        <v>292</v>
      </c>
      <c r="B1577" s="9" t="s">
        <v>1136</v>
      </c>
      <c r="C1577" s="1">
        <f t="shared" si="572"/>
        <v>60850</v>
      </c>
      <c r="D1577" s="7">
        <f t="shared" si="573"/>
        <v>5</v>
      </c>
      <c r="E1577" s="7">
        <f t="shared" si="574"/>
        <v>4</v>
      </c>
      <c r="F1577" s="7">
        <f t="shared" si="575"/>
        <v>1</v>
      </c>
      <c r="G1577" s="7">
        <f t="shared" si="585"/>
        <v>2</v>
      </c>
      <c r="H1577" s="48">
        <f t="shared" si="576"/>
        <v>8617</v>
      </c>
      <c r="I1577" s="163">
        <f t="shared" si="577"/>
        <v>0.14161051766639277</v>
      </c>
      <c r="J1577" s="8"/>
      <c r="K1577" s="2">
        <f t="shared" si="578"/>
        <v>1.9687756778964668E-2</v>
      </c>
      <c r="L1577" s="2">
        <f t="shared" si="579"/>
        <v>8.1331142152834837E-2</v>
      </c>
      <c r="M1577" s="2">
        <f t="shared" si="580"/>
        <v>0.39454396055875102</v>
      </c>
      <c r="N1577" s="2">
        <f t="shared" si="581"/>
        <v>0.25293344289235825</v>
      </c>
      <c r="O1577" s="2">
        <f t="shared" si="582"/>
        <v>0.25150369761709118</v>
      </c>
      <c r="P1577" s="1">
        <f t="shared" ref="P1577:U1577" si="597">SUM(P1331:P1576)</f>
        <v>1198</v>
      </c>
      <c r="Q1577" s="1">
        <f t="shared" si="597"/>
        <v>4949</v>
      </c>
      <c r="R1577" s="1">
        <f t="shared" si="597"/>
        <v>24008</v>
      </c>
      <c r="S1577" s="1">
        <f t="shared" si="597"/>
        <v>15391</v>
      </c>
      <c r="T1577" s="1">
        <f t="shared" si="597"/>
        <v>14368</v>
      </c>
      <c r="U1577" s="1">
        <f t="shared" si="597"/>
        <v>544</v>
      </c>
      <c r="V1577" s="1"/>
      <c r="W1577" s="1"/>
      <c r="X1577" s="1"/>
      <c r="Y1577" s="1"/>
      <c r="Z1577" s="1"/>
      <c r="AA1577" s="1">
        <f>SUM(AA1331:AA1576)</f>
        <v>392</v>
      </c>
      <c r="AB1577" s="1"/>
      <c r="AC1577" s="1"/>
      <c r="AD1577" s="1"/>
      <c r="AI1577" t="str">
        <f t="shared" si="571"/>
        <v>Vermont</v>
      </c>
      <c r="AK1577" s="148"/>
      <c r="AN1577" s="91">
        <v>50</v>
      </c>
      <c r="AR1577" s="91">
        <v>50</v>
      </c>
      <c r="AS1577" s="9" t="s">
        <v>1662</v>
      </c>
      <c r="AT1577" s="91">
        <v>50</v>
      </c>
      <c r="AW1577">
        <v>9614.26</v>
      </c>
      <c r="AX1577">
        <v>364.7</v>
      </c>
      <c r="AY1577">
        <v>9249.56</v>
      </c>
      <c r="BA1577" s="7">
        <f t="shared" si="586"/>
        <v>0</v>
      </c>
      <c r="BB1577" s="7">
        <f t="shared" si="587"/>
        <v>0</v>
      </c>
      <c r="BC1577" s="7">
        <f t="shared" si="588"/>
        <v>1</v>
      </c>
      <c r="BD1577" s="7">
        <f t="shared" si="589"/>
        <v>0</v>
      </c>
      <c r="BE1577" s="7">
        <f t="shared" si="590"/>
        <v>0</v>
      </c>
      <c r="BF1577" s="107">
        <f t="shared" si="591"/>
        <v>0</v>
      </c>
      <c r="BG1577" s="107">
        <f t="shared" si="592"/>
        <v>0</v>
      </c>
      <c r="BH1577" s="107">
        <f t="shared" si="593"/>
        <v>0.39400000000000002</v>
      </c>
      <c r="BI1577" s="107">
        <f t="shared" si="594"/>
        <v>0</v>
      </c>
      <c r="BJ1577" s="107">
        <f t="shared" si="595"/>
        <v>0</v>
      </c>
      <c r="BK1577" s="151">
        <f t="shared" si="596"/>
        <v>0</v>
      </c>
    </row>
    <row r="1578" spans="1:63">
      <c r="B1578" s="9"/>
      <c r="C1578" s="1"/>
      <c r="D1578" s="7"/>
      <c r="E1578" s="7"/>
      <c r="F1578" s="7"/>
      <c r="G1578" s="7"/>
      <c r="H1578" s="1"/>
      <c r="J1578" s="8"/>
      <c r="K1578" s="2"/>
      <c r="L1578" s="2"/>
      <c r="M1578" s="2"/>
      <c r="N1578" s="2"/>
      <c r="O1578" s="2"/>
      <c r="P1578" s="1"/>
      <c r="Q1578" s="1"/>
      <c r="R1578" s="1"/>
      <c r="S1578" s="1"/>
      <c r="T1578" s="1"/>
      <c r="U1578" s="1"/>
      <c r="V1578" s="1"/>
      <c r="W1578" s="1"/>
      <c r="X1578" s="1"/>
      <c r="Y1578" s="1"/>
      <c r="Z1578" s="1"/>
      <c r="AA1578" s="1"/>
      <c r="AB1578" s="1"/>
      <c r="AC1578" s="1"/>
      <c r="AD1578" s="1"/>
      <c r="AS1578" s="9"/>
    </row>
    <row r="1579" spans="1:63">
      <c r="B1579" s="9"/>
      <c r="C1579" s="1"/>
      <c r="D1579" s="7"/>
      <c r="E1579" s="7"/>
      <c r="F1579" s="7"/>
      <c r="G1579" s="7"/>
      <c r="H1579" s="1"/>
      <c r="K1579" s="2"/>
      <c r="L1579" s="2"/>
      <c r="M1579" s="2"/>
      <c r="N1579" s="2"/>
      <c r="O1579" s="2"/>
    </row>
    <row r="1580" spans="1:63">
      <c r="A1580" s="47" t="s">
        <v>1000</v>
      </c>
    </row>
    <row r="1581" spans="1:63" hidden="1" outlineLevel="1">
      <c r="A1581" s="47" t="s">
        <v>2605</v>
      </c>
    </row>
    <row r="1582" spans="1:63" hidden="1" outlineLevel="1">
      <c r="A1582" t="s">
        <v>2037</v>
      </c>
      <c r="AN1582" s="91">
        <v>33</v>
      </c>
      <c r="AO1582" s="93">
        <v>7</v>
      </c>
      <c r="AP1582" s="93">
        <v>5</v>
      </c>
      <c r="AQ1582" s="100">
        <v>2420</v>
      </c>
      <c r="AR1582" s="100">
        <f t="shared" ref="AR1582:AR1599" si="598">AN1582*1000+AO1582</f>
        <v>33007</v>
      </c>
      <c r="AS1582" t="s">
        <v>2109</v>
      </c>
      <c r="AT1582" s="103">
        <f t="shared" ref="AT1582:AT1599" si="599">AN1582*100000+AQ1582</f>
        <v>3302420</v>
      </c>
      <c r="AW1582">
        <v>19.66</v>
      </c>
      <c r="AX1582">
        <v>0</v>
      </c>
      <c r="AY1582">
        <v>19.66</v>
      </c>
    </row>
    <row r="1583" spans="1:63" hidden="1" outlineLevel="1">
      <c r="A1583" t="s">
        <v>2632</v>
      </c>
      <c r="AN1583" s="91">
        <v>33</v>
      </c>
      <c r="AO1583" s="93">
        <v>7</v>
      </c>
      <c r="AP1583" s="93">
        <v>10</v>
      </c>
      <c r="AQ1583" s="100">
        <v>4100</v>
      </c>
      <c r="AR1583" s="100">
        <f t="shared" si="598"/>
        <v>33007</v>
      </c>
      <c r="AS1583" t="s">
        <v>2109</v>
      </c>
      <c r="AT1583" s="103">
        <f t="shared" si="599"/>
        <v>3304100</v>
      </c>
      <c r="AW1583">
        <v>9.6999999999999993</v>
      </c>
      <c r="AX1583">
        <v>0</v>
      </c>
      <c r="AY1583">
        <v>9.6999999999999993</v>
      </c>
    </row>
    <row r="1584" spans="1:63" hidden="1" outlineLevel="1">
      <c r="A1584" t="s">
        <v>2038</v>
      </c>
      <c r="AN1584" s="91">
        <v>33</v>
      </c>
      <c r="AO1584" s="93">
        <v>7</v>
      </c>
      <c r="AP1584" s="93">
        <v>15</v>
      </c>
      <c r="AQ1584" s="100">
        <v>4260</v>
      </c>
      <c r="AR1584" s="100">
        <f t="shared" si="598"/>
        <v>33007</v>
      </c>
      <c r="AS1584" t="s">
        <v>59</v>
      </c>
      <c r="AT1584" s="103">
        <f t="shared" si="599"/>
        <v>3304260</v>
      </c>
      <c r="AW1584">
        <v>65.27</v>
      </c>
      <c r="AX1584">
        <v>0.02</v>
      </c>
      <c r="AY1584">
        <v>65.25</v>
      </c>
    </row>
    <row r="1585" spans="1:51" hidden="1" outlineLevel="1">
      <c r="A1585" t="s">
        <v>2039</v>
      </c>
      <c r="AN1585" s="91">
        <v>33</v>
      </c>
      <c r="AO1585" s="93">
        <v>7</v>
      </c>
      <c r="AP1585" s="93">
        <v>35</v>
      </c>
      <c r="AQ1585" s="100">
        <v>11220</v>
      </c>
      <c r="AR1585" s="100">
        <f t="shared" si="598"/>
        <v>33007</v>
      </c>
      <c r="AS1585" t="s">
        <v>59</v>
      </c>
      <c r="AT1585" s="103">
        <f t="shared" si="599"/>
        <v>3311220</v>
      </c>
      <c r="AW1585">
        <v>2.13</v>
      </c>
      <c r="AX1585">
        <v>0</v>
      </c>
      <c r="AY1585">
        <v>2.13</v>
      </c>
    </row>
    <row r="1586" spans="1:51" hidden="1" outlineLevel="1">
      <c r="A1586" t="s">
        <v>2040</v>
      </c>
      <c r="AN1586" s="91">
        <v>33</v>
      </c>
      <c r="AO1586" s="93">
        <v>7</v>
      </c>
      <c r="AP1586" s="93">
        <v>55</v>
      </c>
      <c r="AQ1586" s="100">
        <v>16100</v>
      </c>
      <c r="AR1586" s="100">
        <f t="shared" si="598"/>
        <v>33007</v>
      </c>
      <c r="AS1586" t="s">
        <v>59</v>
      </c>
      <c r="AT1586" s="103">
        <f t="shared" si="599"/>
        <v>3316100</v>
      </c>
      <c r="AW1586">
        <v>8.19</v>
      </c>
      <c r="AX1586">
        <v>0</v>
      </c>
      <c r="AY1586">
        <v>8.19</v>
      </c>
    </row>
    <row r="1587" spans="1:51" hidden="1" outlineLevel="1">
      <c r="A1587" t="s">
        <v>2633</v>
      </c>
      <c r="AN1587" s="91">
        <v>33</v>
      </c>
      <c r="AO1587" s="93">
        <v>7</v>
      </c>
      <c r="AP1587" s="93">
        <v>60</v>
      </c>
      <c r="AQ1587" s="100">
        <v>16660</v>
      </c>
      <c r="AR1587" s="100">
        <f t="shared" si="598"/>
        <v>33007</v>
      </c>
      <c r="AS1587" t="s">
        <v>2109</v>
      </c>
      <c r="AT1587" s="103">
        <f t="shared" si="599"/>
        <v>3316660</v>
      </c>
      <c r="AW1587">
        <v>11.44</v>
      </c>
      <c r="AX1587">
        <v>0</v>
      </c>
      <c r="AY1587">
        <v>11.44</v>
      </c>
    </row>
    <row r="1588" spans="1:51" hidden="1" outlineLevel="1">
      <c r="A1588" t="s">
        <v>998</v>
      </c>
      <c r="AN1588" s="91">
        <v>33</v>
      </c>
      <c r="AO1588" s="93">
        <v>7</v>
      </c>
      <c r="AP1588" s="93">
        <v>70</v>
      </c>
      <c r="AQ1588" s="100">
        <v>18340</v>
      </c>
      <c r="AR1588" s="100">
        <f t="shared" si="598"/>
        <v>33007</v>
      </c>
      <c r="AS1588" t="s">
        <v>2109</v>
      </c>
      <c r="AT1588" s="103">
        <f t="shared" si="599"/>
        <v>3318340</v>
      </c>
      <c r="AW1588">
        <v>20.18</v>
      </c>
      <c r="AX1588">
        <v>0</v>
      </c>
      <c r="AY1588">
        <v>20.18</v>
      </c>
    </row>
    <row r="1589" spans="1:51" hidden="1" outlineLevel="1">
      <c r="A1589" t="s">
        <v>2126</v>
      </c>
      <c r="AN1589" s="91">
        <v>33</v>
      </c>
      <c r="AO1589" s="93">
        <v>7</v>
      </c>
      <c r="AP1589" s="93">
        <v>90</v>
      </c>
      <c r="AQ1589" s="100">
        <v>25180</v>
      </c>
      <c r="AR1589" s="100">
        <f t="shared" si="598"/>
        <v>33007</v>
      </c>
      <c r="AS1589" t="s">
        <v>58</v>
      </c>
      <c r="AT1589" s="103">
        <f t="shared" si="599"/>
        <v>3325180</v>
      </c>
      <c r="AW1589">
        <v>3.68</v>
      </c>
      <c r="AX1589">
        <v>0</v>
      </c>
      <c r="AY1589">
        <v>3.68</v>
      </c>
    </row>
    <row r="1590" spans="1:51" hidden="1" outlineLevel="1">
      <c r="A1590" t="s">
        <v>1912</v>
      </c>
      <c r="AN1590" s="91">
        <v>33</v>
      </c>
      <c r="AO1590" s="93">
        <v>7</v>
      </c>
      <c r="AP1590" s="93">
        <v>105</v>
      </c>
      <c r="AQ1590" s="100">
        <v>32420</v>
      </c>
      <c r="AR1590" s="100">
        <f t="shared" si="598"/>
        <v>33007</v>
      </c>
      <c r="AS1590" t="s">
        <v>59</v>
      </c>
      <c r="AT1590" s="103">
        <f t="shared" si="599"/>
        <v>3332420</v>
      </c>
      <c r="AW1590">
        <v>7.41</v>
      </c>
      <c r="AX1590">
        <v>0</v>
      </c>
      <c r="AY1590">
        <v>7.41</v>
      </c>
    </row>
    <row r="1591" spans="1:51" hidden="1" outlineLevel="1">
      <c r="A1591" t="s">
        <v>2630</v>
      </c>
      <c r="AN1591" s="91">
        <v>33</v>
      </c>
      <c r="AO1591" s="93">
        <v>7</v>
      </c>
      <c r="AP1591" s="93">
        <v>115</v>
      </c>
      <c r="AQ1591" s="100">
        <v>39940</v>
      </c>
      <c r="AR1591" s="100">
        <f t="shared" si="598"/>
        <v>33007</v>
      </c>
      <c r="AS1591" t="s">
        <v>1159</v>
      </c>
      <c r="AT1591" s="103">
        <f t="shared" si="599"/>
        <v>3339940</v>
      </c>
      <c r="AW1591">
        <v>25.65</v>
      </c>
      <c r="AX1591">
        <v>0.01</v>
      </c>
      <c r="AY1591">
        <v>25.64</v>
      </c>
    </row>
    <row r="1592" spans="1:51" hidden="1" outlineLevel="1">
      <c r="A1592" t="s">
        <v>789</v>
      </c>
      <c r="AN1592" s="91">
        <v>33</v>
      </c>
      <c r="AO1592" s="93">
        <v>9</v>
      </c>
      <c r="AP1592" s="93">
        <v>127</v>
      </c>
      <c r="AQ1592" s="100">
        <v>42820</v>
      </c>
      <c r="AR1592" s="100">
        <f t="shared" si="598"/>
        <v>33009</v>
      </c>
      <c r="AS1592" t="s">
        <v>1753</v>
      </c>
      <c r="AT1592" s="103">
        <f t="shared" si="599"/>
        <v>3342820</v>
      </c>
      <c r="AW1592">
        <v>63.8</v>
      </c>
      <c r="AX1592">
        <v>0.17</v>
      </c>
      <c r="AY1592">
        <v>63.63</v>
      </c>
    </row>
    <row r="1593" spans="1:51" hidden="1" outlineLevel="1">
      <c r="A1593" t="s">
        <v>2029</v>
      </c>
      <c r="AN1593" s="91">
        <v>33</v>
      </c>
      <c r="AO1593" s="93">
        <v>7</v>
      </c>
      <c r="AP1593" s="93">
        <v>125</v>
      </c>
      <c r="AQ1593" s="100">
        <v>43620</v>
      </c>
      <c r="AR1593" s="100">
        <f t="shared" si="598"/>
        <v>33007</v>
      </c>
      <c r="AS1593" t="s">
        <v>2109</v>
      </c>
      <c r="AT1593" s="103">
        <f t="shared" si="599"/>
        <v>3343620</v>
      </c>
      <c r="AW1593">
        <v>26.14</v>
      </c>
      <c r="AX1593">
        <v>0</v>
      </c>
      <c r="AY1593">
        <v>26.14</v>
      </c>
    </row>
    <row r="1594" spans="1:51" hidden="1" outlineLevel="1">
      <c r="A1594" t="s">
        <v>2490</v>
      </c>
      <c r="AN1594" s="91">
        <v>33</v>
      </c>
      <c r="AO1594" s="93">
        <v>7</v>
      </c>
      <c r="AP1594" s="93">
        <v>130</v>
      </c>
      <c r="AQ1594" s="100">
        <v>46020</v>
      </c>
      <c r="AR1594" s="100">
        <f t="shared" si="598"/>
        <v>33007</v>
      </c>
      <c r="AS1594" t="s">
        <v>58</v>
      </c>
      <c r="AT1594" s="103">
        <f t="shared" si="599"/>
        <v>3346020</v>
      </c>
      <c r="AW1594">
        <v>3.76</v>
      </c>
      <c r="AX1594">
        <v>0</v>
      </c>
      <c r="AY1594">
        <v>3.76</v>
      </c>
    </row>
    <row r="1595" spans="1:51" hidden="1" outlineLevel="1">
      <c r="A1595" t="s">
        <v>2631</v>
      </c>
      <c r="AN1595" s="91">
        <v>33</v>
      </c>
      <c r="AO1595" s="93">
        <v>7</v>
      </c>
      <c r="AP1595" s="93">
        <v>150</v>
      </c>
      <c r="AQ1595" s="100">
        <v>57860</v>
      </c>
      <c r="AR1595" s="100">
        <f t="shared" si="598"/>
        <v>33007</v>
      </c>
      <c r="AS1595" t="s">
        <v>1159</v>
      </c>
      <c r="AT1595" s="103">
        <f t="shared" si="599"/>
        <v>3357860</v>
      </c>
      <c r="AW1595">
        <v>45.17</v>
      </c>
      <c r="AX1595">
        <v>0.68</v>
      </c>
      <c r="AY1595">
        <v>44.49</v>
      </c>
    </row>
    <row r="1596" spans="1:51" hidden="1" outlineLevel="1">
      <c r="A1596" t="s">
        <v>2138</v>
      </c>
      <c r="AN1596" s="91">
        <v>33</v>
      </c>
      <c r="AO1596" s="93">
        <v>7</v>
      </c>
      <c r="AP1596" s="93">
        <v>170</v>
      </c>
      <c r="AQ1596" s="100">
        <v>67860</v>
      </c>
      <c r="AR1596" s="100">
        <f t="shared" si="598"/>
        <v>33007</v>
      </c>
      <c r="AS1596" t="s">
        <v>59</v>
      </c>
      <c r="AT1596" s="103">
        <f t="shared" si="599"/>
        <v>3367860</v>
      </c>
      <c r="AW1596">
        <v>25.86</v>
      </c>
      <c r="AX1596">
        <v>0.01</v>
      </c>
      <c r="AY1596">
        <v>25.85</v>
      </c>
    </row>
    <row r="1597" spans="1:51" hidden="1" outlineLevel="1">
      <c r="A1597" t="s">
        <v>2375</v>
      </c>
      <c r="AN1597" s="91">
        <v>33</v>
      </c>
      <c r="AO1597" s="93">
        <v>7</v>
      </c>
      <c r="AP1597" s="93">
        <v>175</v>
      </c>
      <c r="AQ1597" s="100">
        <v>68500</v>
      </c>
      <c r="AR1597" s="100">
        <f t="shared" si="598"/>
        <v>33007</v>
      </c>
      <c r="AS1597" t="s">
        <v>2109</v>
      </c>
      <c r="AT1597" s="103">
        <f t="shared" si="599"/>
        <v>3368500</v>
      </c>
      <c r="AW1597">
        <v>41.68</v>
      </c>
      <c r="AX1597">
        <v>0.05</v>
      </c>
      <c r="AY1597">
        <v>41.63</v>
      </c>
    </row>
    <row r="1598" spans="1:51" hidden="1" outlineLevel="1">
      <c r="A1598" t="s">
        <v>2942</v>
      </c>
      <c r="AN1598" s="91">
        <v>33</v>
      </c>
      <c r="AO1598" s="93">
        <v>7</v>
      </c>
      <c r="AP1598" s="93">
        <v>200</v>
      </c>
      <c r="AQ1598" s="100">
        <v>74500</v>
      </c>
      <c r="AR1598" s="100">
        <f t="shared" si="598"/>
        <v>33007</v>
      </c>
      <c r="AS1598" t="s">
        <v>1159</v>
      </c>
      <c r="AT1598" s="103">
        <f t="shared" si="599"/>
        <v>3374500</v>
      </c>
      <c r="AW1598">
        <v>59.24</v>
      </c>
      <c r="AX1598">
        <v>0.48</v>
      </c>
      <c r="AY1598">
        <v>58.76</v>
      </c>
    </row>
    <row r="1599" spans="1:51" hidden="1" outlineLevel="1">
      <c r="A1599" t="s">
        <v>1111</v>
      </c>
      <c r="AN1599" s="91">
        <v>33</v>
      </c>
      <c r="AO1599" s="93">
        <v>7</v>
      </c>
      <c r="AP1599" s="93">
        <v>205</v>
      </c>
      <c r="AQ1599" s="100">
        <v>76580</v>
      </c>
      <c r="AR1599" s="100">
        <f t="shared" si="598"/>
        <v>33007</v>
      </c>
      <c r="AS1599" t="s">
        <v>59</v>
      </c>
      <c r="AT1599" s="103">
        <f t="shared" si="599"/>
        <v>3376580</v>
      </c>
      <c r="AW1599">
        <v>18.5</v>
      </c>
      <c r="AX1599">
        <v>0</v>
      </c>
      <c r="AY1599">
        <v>18.5</v>
      </c>
    </row>
    <row r="1600" spans="1:51" hidden="1" outlineLevel="1">
      <c r="AR1600"/>
    </row>
    <row r="1601" spans="1:51" hidden="1" outlineLevel="1">
      <c r="A1601" s="47" t="s">
        <v>292</v>
      </c>
      <c r="AR1601"/>
    </row>
    <row r="1602" spans="1:51" hidden="1" outlineLevel="1">
      <c r="A1602" t="s">
        <v>1518</v>
      </c>
      <c r="AN1602" s="91">
        <v>50</v>
      </c>
      <c r="AO1602" s="93">
        <v>9</v>
      </c>
      <c r="AP1602" s="93">
        <v>5</v>
      </c>
      <c r="AQ1602" s="100">
        <v>2125</v>
      </c>
      <c r="AR1602" s="100">
        <f t="shared" ref="AR1602:AR1610" si="600">AN1602*1000+AO1602</f>
        <v>50009</v>
      </c>
      <c r="AS1602" t="s">
        <v>1753</v>
      </c>
      <c r="AT1602" s="103">
        <f t="shared" ref="AT1602:AT1610" si="601">AN1602*100000+AQ1602</f>
        <v>5002125</v>
      </c>
      <c r="AW1602">
        <v>38.06</v>
      </c>
      <c r="AX1602">
        <v>1.92</v>
      </c>
      <c r="AY1602">
        <v>36.14</v>
      </c>
    </row>
    <row r="1603" spans="1:51" hidden="1" outlineLevel="1">
      <c r="A1603" t="s">
        <v>1004</v>
      </c>
      <c r="AN1603" s="91">
        <v>50</v>
      </c>
      <c r="AO1603" s="93">
        <v>9</v>
      </c>
      <c r="AP1603" s="93">
        <v>10</v>
      </c>
      <c r="AQ1603" s="100">
        <v>2162</v>
      </c>
      <c r="AR1603" s="100">
        <f t="shared" si="600"/>
        <v>50009</v>
      </c>
      <c r="AS1603" t="s">
        <v>653</v>
      </c>
      <c r="AT1603" s="103">
        <f t="shared" si="601"/>
        <v>5002162</v>
      </c>
      <c r="AW1603">
        <v>17.600000000000001</v>
      </c>
      <c r="AX1603">
        <v>0.02</v>
      </c>
      <c r="AY1603">
        <v>17.57</v>
      </c>
    </row>
    <row r="1604" spans="1:51" hidden="1" outlineLevel="1">
      <c r="A1604" t="s">
        <v>3275</v>
      </c>
      <c r="AN1604" s="91">
        <v>50</v>
      </c>
      <c r="AO1604" s="93">
        <v>7</v>
      </c>
      <c r="AP1604" s="93">
        <v>10</v>
      </c>
      <c r="AQ1604" s="100">
        <v>10300</v>
      </c>
      <c r="AR1604" s="100">
        <f t="shared" si="600"/>
        <v>50007</v>
      </c>
      <c r="AS1604" t="s">
        <v>653</v>
      </c>
      <c r="AT1604" s="103">
        <f t="shared" si="601"/>
        <v>5010300</v>
      </c>
      <c r="AW1604">
        <v>5.05</v>
      </c>
      <c r="AX1604">
        <v>0</v>
      </c>
      <c r="AY1604">
        <v>5.05</v>
      </c>
    </row>
    <row r="1605" spans="1:51" hidden="1" outlineLevel="1">
      <c r="A1605" t="s">
        <v>2886</v>
      </c>
      <c r="AN1605" s="91">
        <v>50</v>
      </c>
      <c r="AO1605" s="93">
        <v>9</v>
      </c>
      <c r="AP1605" s="93">
        <v>45</v>
      </c>
      <c r="AQ1605" s="100">
        <v>25975</v>
      </c>
      <c r="AR1605" s="100">
        <f t="shared" si="600"/>
        <v>50009</v>
      </c>
      <c r="AS1605" t="s">
        <v>1753</v>
      </c>
      <c r="AT1605" s="103">
        <f t="shared" si="601"/>
        <v>5025975</v>
      </c>
      <c r="AW1605">
        <v>53.03</v>
      </c>
      <c r="AX1605">
        <v>0.14000000000000001</v>
      </c>
      <c r="AY1605">
        <v>52.89</v>
      </c>
    </row>
    <row r="1606" spans="1:51" hidden="1" outlineLevel="1">
      <c r="A1606" t="s">
        <v>3262</v>
      </c>
      <c r="AN1606" s="91">
        <v>50</v>
      </c>
      <c r="AO1606" s="93">
        <v>3</v>
      </c>
      <c r="AP1606" s="93">
        <v>18</v>
      </c>
      <c r="AQ1606" s="100">
        <v>27962</v>
      </c>
      <c r="AR1606" s="100">
        <f t="shared" si="600"/>
        <v>50003</v>
      </c>
      <c r="AS1606" t="s">
        <v>1753</v>
      </c>
      <c r="AT1606" s="103">
        <f t="shared" si="601"/>
        <v>5027962</v>
      </c>
      <c r="AW1606">
        <v>44.48</v>
      </c>
      <c r="AX1606">
        <v>0</v>
      </c>
      <c r="AY1606">
        <v>44.48</v>
      </c>
    </row>
    <row r="1607" spans="1:51" hidden="1" outlineLevel="1">
      <c r="A1607" t="s">
        <v>3059</v>
      </c>
      <c r="AN1607" s="91">
        <v>50</v>
      </c>
      <c r="AO1607" s="93">
        <v>9</v>
      </c>
      <c r="AP1607" s="93">
        <v>65</v>
      </c>
      <c r="AQ1607" s="100">
        <v>39775</v>
      </c>
      <c r="AR1607" s="100">
        <f t="shared" si="600"/>
        <v>50009</v>
      </c>
      <c r="AS1607" t="s">
        <v>1753</v>
      </c>
      <c r="AT1607" s="103">
        <f t="shared" si="601"/>
        <v>5039775</v>
      </c>
      <c r="AW1607">
        <v>39.67</v>
      </c>
      <c r="AX1607">
        <v>0.1</v>
      </c>
      <c r="AY1607">
        <v>39.57</v>
      </c>
    </row>
    <row r="1608" spans="1:51" hidden="1" outlineLevel="1">
      <c r="A1608" t="s">
        <v>3186</v>
      </c>
      <c r="AN1608" s="91">
        <v>50</v>
      </c>
      <c r="AO1608" s="93">
        <v>25</v>
      </c>
      <c r="AP1608" s="93">
        <v>73</v>
      </c>
      <c r="AQ1608" s="100">
        <v>65762</v>
      </c>
      <c r="AR1608" s="100">
        <f t="shared" si="600"/>
        <v>50025</v>
      </c>
      <c r="AS1608" t="s">
        <v>1753</v>
      </c>
      <c r="AT1608" s="103">
        <f t="shared" si="601"/>
        <v>5065762</v>
      </c>
      <c r="AW1608">
        <v>28.13</v>
      </c>
      <c r="AX1608">
        <v>1.99</v>
      </c>
      <c r="AY1608">
        <v>26.15</v>
      </c>
    </row>
    <row r="1609" spans="1:51" hidden="1" outlineLevel="1">
      <c r="A1609" t="s">
        <v>1562</v>
      </c>
      <c r="AN1609" s="91">
        <v>50</v>
      </c>
      <c r="AO1609" s="93">
        <v>9</v>
      </c>
      <c r="AP1609" s="93">
        <v>90</v>
      </c>
      <c r="AQ1609" s="100">
        <v>76337</v>
      </c>
      <c r="AR1609" s="100">
        <f t="shared" si="600"/>
        <v>50009</v>
      </c>
      <c r="AS1609" t="s">
        <v>2109</v>
      </c>
      <c r="AT1609" s="103">
        <f t="shared" si="601"/>
        <v>5076337</v>
      </c>
      <c r="AW1609">
        <v>3.15</v>
      </c>
      <c r="AX1609">
        <v>0</v>
      </c>
      <c r="AY1609">
        <v>3.15</v>
      </c>
    </row>
    <row r="1610" spans="1:51" hidden="1" outlineLevel="1">
      <c r="A1610" t="s">
        <v>2956</v>
      </c>
      <c r="AN1610" s="91">
        <v>50</v>
      </c>
      <c r="AO1610" s="93">
        <v>9</v>
      </c>
      <c r="AP1610" s="93">
        <v>95</v>
      </c>
      <c r="AQ1610" s="100">
        <v>76562</v>
      </c>
      <c r="AR1610" s="100">
        <f t="shared" si="600"/>
        <v>50009</v>
      </c>
      <c r="AS1610" t="s">
        <v>653</v>
      </c>
      <c r="AT1610" s="103">
        <f t="shared" si="601"/>
        <v>5076562</v>
      </c>
      <c r="AW1610">
        <v>11.6</v>
      </c>
      <c r="AX1610">
        <v>0.65</v>
      </c>
      <c r="AY1610">
        <v>10.94</v>
      </c>
    </row>
    <row r="1611" spans="1:51" hidden="1" outlineLevel="1">
      <c r="AR1611"/>
    </row>
    <row r="1612" spans="1:51" hidden="1" outlineLevel="1">
      <c r="A1612" s="47" t="s">
        <v>2121</v>
      </c>
      <c r="AR1612"/>
    </row>
    <row r="1613" spans="1:51" hidden="1" outlineLevel="1">
      <c r="A1613" s="9"/>
      <c r="AR1613" s="9"/>
      <c r="AS1613" s="9"/>
      <c r="AW1613" s="9"/>
      <c r="AX1613" s="9"/>
      <c r="AY1613" s="9"/>
    </row>
    <row r="1614" spans="1:51" hidden="1" outlineLevel="1">
      <c r="A1614" t="s">
        <v>2675</v>
      </c>
      <c r="AN1614" s="91">
        <v>23</v>
      </c>
      <c r="AO1614" s="93">
        <v>19</v>
      </c>
      <c r="AP1614" s="93">
        <v>7</v>
      </c>
      <c r="AQ1614" s="100">
        <v>1500</v>
      </c>
      <c r="AR1614" s="100">
        <f t="shared" ref="AR1614:AR1650" si="602">AN1614*1000+AO1614</f>
        <v>23019</v>
      </c>
      <c r="AS1614" t="s">
        <v>1940</v>
      </c>
      <c r="AT1614" s="103">
        <f t="shared" ref="AT1614:AT1650" si="603">AN1614*100000+AQ1614</f>
        <v>2301500</v>
      </c>
      <c r="AW1614">
        <v>26.73</v>
      </c>
      <c r="AX1614">
        <v>0</v>
      </c>
      <c r="AY1614">
        <v>26.73</v>
      </c>
    </row>
    <row r="1615" spans="1:51" hidden="1" outlineLevel="1">
      <c r="A1615" t="s">
        <v>3204</v>
      </c>
      <c r="AN1615" s="91">
        <v>23</v>
      </c>
      <c r="AO1615" s="93">
        <v>21</v>
      </c>
      <c r="AP1615" s="93">
        <v>20</v>
      </c>
      <c r="AQ1615" s="100">
        <v>5560</v>
      </c>
      <c r="AR1615" s="100">
        <f t="shared" si="602"/>
        <v>23021</v>
      </c>
      <c r="AS1615" t="s">
        <v>1940</v>
      </c>
      <c r="AT1615" s="103">
        <f t="shared" si="603"/>
        <v>2305560</v>
      </c>
      <c r="AW1615">
        <v>44.98</v>
      </c>
      <c r="AX1615">
        <v>0.66</v>
      </c>
      <c r="AY1615">
        <v>44.33</v>
      </c>
    </row>
    <row r="1616" spans="1:51" hidden="1" outlineLevel="1">
      <c r="A1616" t="s">
        <v>1270</v>
      </c>
      <c r="AN1616" s="91">
        <v>23</v>
      </c>
      <c r="AO1616" s="93">
        <v>3</v>
      </c>
      <c r="AP1616" s="93">
        <v>57</v>
      </c>
      <c r="AQ1616" s="100">
        <v>11785</v>
      </c>
      <c r="AR1616" s="100">
        <f t="shared" si="602"/>
        <v>23003</v>
      </c>
      <c r="AS1616" t="s">
        <v>1940</v>
      </c>
      <c r="AT1616" s="103">
        <f t="shared" si="603"/>
        <v>2311785</v>
      </c>
      <c r="AW1616">
        <v>566.5</v>
      </c>
      <c r="AX1616">
        <v>10.45</v>
      </c>
      <c r="AY1616">
        <v>556.04</v>
      </c>
    </row>
    <row r="1617" spans="1:51" hidden="1" outlineLevel="1">
      <c r="A1617" t="s">
        <v>2714</v>
      </c>
      <c r="AN1617" s="91">
        <v>23</v>
      </c>
      <c r="AO1617" s="93">
        <v>9</v>
      </c>
      <c r="AP1617" s="93">
        <v>42</v>
      </c>
      <c r="AQ1617" s="100">
        <v>11800</v>
      </c>
      <c r="AR1617" s="100">
        <f t="shared" si="602"/>
        <v>23009</v>
      </c>
      <c r="AS1617" t="s">
        <v>1940</v>
      </c>
      <c r="AT1617" s="103">
        <f t="shared" si="603"/>
        <v>2311800</v>
      </c>
      <c r="AW1617">
        <v>16.07</v>
      </c>
      <c r="AX1617">
        <v>0.85</v>
      </c>
      <c r="AY1617">
        <v>15.22</v>
      </c>
    </row>
    <row r="1618" spans="1:51" hidden="1" outlineLevel="1">
      <c r="A1618" t="s">
        <v>3344</v>
      </c>
      <c r="AN1618" s="91">
        <v>23</v>
      </c>
      <c r="AO1618" s="93">
        <v>25</v>
      </c>
      <c r="AP1618" s="93">
        <v>37</v>
      </c>
      <c r="AQ1618" s="100">
        <v>11820</v>
      </c>
      <c r="AR1618" s="100">
        <f t="shared" si="602"/>
        <v>23025</v>
      </c>
      <c r="AS1618" t="s">
        <v>1940</v>
      </c>
      <c r="AT1618" s="103">
        <f t="shared" si="603"/>
        <v>2311820</v>
      </c>
      <c r="AW1618">
        <v>77.77</v>
      </c>
      <c r="AX1618">
        <v>1.1299999999999999</v>
      </c>
      <c r="AY1618">
        <v>76.63</v>
      </c>
    </row>
    <row r="1619" spans="1:51" hidden="1" outlineLevel="1">
      <c r="A1619" t="s">
        <v>1913</v>
      </c>
      <c r="AN1619" s="91">
        <v>23</v>
      </c>
      <c r="AO1619" s="93">
        <v>13</v>
      </c>
      <c r="AP1619" s="93">
        <v>13</v>
      </c>
      <c r="AQ1619" s="100">
        <v>15125</v>
      </c>
      <c r="AR1619" s="100">
        <f t="shared" si="602"/>
        <v>23013</v>
      </c>
      <c r="AS1619" t="s">
        <v>1940</v>
      </c>
      <c r="AT1619" s="103">
        <f t="shared" si="603"/>
        <v>2315125</v>
      </c>
      <c r="AW1619">
        <v>131.79</v>
      </c>
      <c r="AX1619">
        <v>131.08000000000001</v>
      </c>
      <c r="AY1619">
        <v>0.72</v>
      </c>
    </row>
    <row r="1620" spans="1:51" hidden="1" outlineLevel="1">
      <c r="A1620" t="s">
        <v>1903</v>
      </c>
      <c r="AN1620" s="91">
        <v>23</v>
      </c>
      <c r="AO1620" s="93">
        <v>7</v>
      </c>
      <c r="AP1620" s="93">
        <v>27</v>
      </c>
      <c r="AQ1620" s="100">
        <v>19865</v>
      </c>
      <c r="AR1620" s="100">
        <f t="shared" si="602"/>
        <v>23007</v>
      </c>
      <c r="AS1620" t="s">
        <v>1940</v>
      </c>
      <c r="AT1620" s="103">
        <f t="shared" si="603"/>
        <v>2319865</v>
      </c>
      <c r="AW1620">
        <v>128.9</v>
      </c>
      <c r="AX1620">
        <v>0.14000000000000001</v>
      </c>
      <c r="AY1620">
        <v>128.77000000000001</v>
      </c>
    </row>
    <row r="1621" spans="1:51" hidden="1" outlineLevel="1">
      <c r="A1621" t="s">
        <v>1695</v>
      </c>
      <c r="AN1621" s="91">
        <v>23</v>
      </c>
      <c r="AO1621" s="93">
        <v>19</v>
      </c>
      <c r="AP1621" s="93">
        <v>83</v>
      </c>
      <c r="AQ1621" s="100">
        <v>19868</v>
      </c>
      <c r="AR1621" s="100">
        <f t="shared" si="602"/>
        <v>23019</v>
      </c>
      <c r="AS1621" t="s">
        <v>1940</v>
      </c>
      <c r="AT1621" s="103">
        <f t="shared" si="603"/>
        <v>2319868</v>
      </c>
      <c r="AW1621">
        <v>115.8</v>
      </c>
      <c r="AX1621">
        <v>1.3</v>
      </c>
      <c r="AY1621">
        <v>114.49</v>
      </c>
    </row>
    <row r="1622" spans="1:51" hidden="1" outlineLevel="1">
      <c r="A1622" t="s">
        <v>2277</v>
      </c>
      <c r="AN1622" s="91">
        <v>23</v>
      </c>
      <c r="AO1622" s="93">
        <v>29</v>
      </c>
      <c r="AP1622" s="93">
        <v>93</v>
      </c>
      <c r="AQ1622" s="100">
        <v>19870</v>
      </c>
      <c r="AR1622" s="100">
        <f t="shared" si="602"/>
        <v>23029</v>
      </c>
      <c r="AS1622" t="s">
        <v>1940</v>
      </c>
      <c r="AT1622" s="103">
        <f t="shared" si="603"/>
        <v>2319870</v>
      </c>
      <c r="AW1622">
        <v>252.58</v>
      </c>
      <c r="AX1622">
        <v>44.61</v>
      </c>
      <c r="AY1622">
        <v>207.98</v>
      </c>
    </row>
    <row r="1623" spans="1:51" hidden="1" outlineLevel="1">
      <c r="A1623" t="s">
        <v>2957</v>
      </c>
      <c r="AN1623" s="91">
        <v>23</v>
      </c>
      <c r="AO1623" s="93">
        <v>9</v>
      </c>
      <c r="AP1623" s="93">
        <v>62</v>
      </c>
      <c r="AQ1623" s="100">
        <v>20405</v>
      </c>
      <c r="AR1623" s="100">
        <f t="shared" si="602"/>
        <v>23009</v>
      </c>
      <c r="AS1623" t="s">
        <v>1940</v>
      </c>
      <c r="AT1623" s="103">
        <f t="shared" si="603"/>
        <v>2320405</v>
      </c>
      <c r="AW1623">
        <v>481.23</v>
      </c>
      <c r="AX1623">
        <v>36.97</v>
      </c>
      <c r="AY1623">
        <v>444.26</v>
      </c>
    </row>
    <row r="1624" spans="1:51" hidden="1" outlineLevel="1">
      <c r="A1624" t="s">
        <v>1519</v>
      </c>
      <c r="AN1624" s="91">
        <v>23</v>
      </c>
      <c r="AO1624" s="93">
        <v>15</v>
      </c>
      <c r="AP1624" s="93">
        <v>45</v>
      </c>
      <c r="AQ1624" s="100">
        <v>32715</v>
      </c>
      <c r="AR1624" s="100">
        <f t="shared" si="602"/>
        <v>23015</v>
      </c>
      <c r="AS1624" t="s">
        <v>769</v>
      </c>
      <c r="AT1624" s="103">
        <f t="shared" si="603"/>
        <v>2332715</v>
      </c>
      <c r="AW1624">
        <v>0.78</v>
      </c>
      <c r="AX1624">
        <v>0.01</v>
      </c>
      <c r="AY1624">
        <v>0.77</v>
      </c>
    </row>
    <row r="1625" spans="1:51" hidden="1" outlineLevel="1">
      <c r="A1625" t="s">
        <v>3099</v>
      </c>
      <c r="AN1625" s="91">
        <v>23</v>
      </c>
      <c r="AO1625" s="93">
        <v>7</v>
      </c>
      <c r="AP1625" s="93">
        <v>67</v>
      </c>
      <c r="AQ1625" s="100">
        <v>51400</v>
      </c>
      <c r="AR1625" s="100">
        <f t="shared" si="602"/>
        <v>23007</v>
      </c>
      <c r="AS1625" t="s">
        <v>1940</v>
      </c>
      <c r="AT1625" s="103">
        <f t="shared" si="603"/>
        <v>2351400</v>
      </c>
      <c r="AW1625">
        <v>508.07</v>
      </c>
      <c r="AX1625">
        <v>8.76</v>
      </c>
      <c r="AY1625">
        <v>499.32</v>
      </c>
    </row>
    <row r="1626" spans="1:51" hidden="1" outlineLevel="1">
      <c r="A1626" t="s">
        <v>1520</v>
      </c>
      <c r="AN1626" s="91">
        <v>23</v>
      </c>
      <c r="AO1626" s="93">
        <v>17</v>
      </c>
      <c r="AP1626" s="93">
        <v>102</v>
      </c>
      <c r="AQ1626" s="100">
        <v>52575</v>
      </c>
      <c r="AR1626" s="100">
        <f t="shared" si="602"/>
        <v>23017</v>
      </c>
      <c r="AS1626" t="s">
        <v>1940</v>
      </c>
      <c r="AT1626" s="103">
        <f t="shared" si="603"/>
        <v>2352575</v>
      </c>
      <c r="AW1626">
        <v>546.22</v>
      </c>
      <c r="AX1626">
        <v>36.590000000000003</v>
      </c>
      <c r="AY1626">
        <v>509.63</v>
      </c>
    </row>
    <row r="1627" spans="1:51" hidden="1" outlineLevel="1">
      <c r="A1627" t="s">
        <v>2139</v>
      </c>
      <c r="AN1627" s="91">
        <v>23</v>
      </c>
      <c r="AO1627" s="93">
        <v>19</v>
      </c>
      <c r="AP1627" s="93">
        <v>237</v>
      </c>
      <c r="AQ1627" s="100">
        <v>52710</v>
      </c>
      <c r="AR1627" s="100">
        <f t="shared" si="602"/>
        <v>23019</v>
      </c>
      <c r="AS1627" t="s">
        <v>1940</v>
      </c>
      <c r="AT1627" s="103">
        <f t="shared" si="603"/>
        <v>2352710</v>
      </c>
      <c r="AW1627">
        <v>1118.72</v>
      </c>
      <c r="AX1627">
        <v>67.150000000000006</v>
      </c>
      <c r="AY1627">
        <v>1051.57</v>
      </c>
    </row>
    <row r="1628" spans="1:51" hidden="1" outlineLevel="1">
      <c r="A1628" t="s">
        <v>2651</v>
      </c>
      <c r="AN1628" s="91">
        <v>23</v>
      </c>
      <c r="AO1628" s="93">
        <v>29</v>
      </c>
      <c r="AP1628" s="93">
        <v>157</v>
      </c>
      <c r="AQ1628" s="100">
        <v>53500</v>
      </c>
      <c r="AR1628" s="100">
        <f t="shared" si="602"/>
        <v>23029</v>
      </c>
      <c r="AS1628" t="s">
        <v>1940</v>
      </c>
      <c r="AT1628" s="103">
        <f t="shared" si="603"/>
        <v>2353500</v>
      </c>
      <c r="AW1628">
        <v>979.63</v>
      </c>
      <c r="AX1628">
        <v>93.53</v>
      </c>
      <c r="AY1628">
        <v>886.1</v>
      </c>
    </row>
    <row r="1629" spans="1:51" hidden="1" outlineLevel="1">
      <c r="A1629" t="s">
        <v>2123</v>
      </c>
      <c r="AN1629" s="91">
        <v>23</v>
      </c>
      <c r="AO1629" s="93">
        <v>21</v>
      </c>
      <c r="AP1629" s="93">
        <v>72</v>
      </c>
      <c r="AQ1629" s="100">
        <v>51105</v>
      </c>
      <c r="AR1629" s="100">
        <f t="shared" si="602"/>
        <v>23021</v>
      </c>
      <c r="AS1629" t="s">
        <v>1940</v>
      </c>
      <c r="AT1629" s="103">
        <f t="shared" si="603"/>
        <v>2351105</v>
      </c>
      <c r="AW1629">
        <v>1820.4</v>
      </c>
      <c r="AX1629">
        <v>109.85</v>
      </c>
      <c r="AY1629">
        <v>1710.54</v>
      </c>
    </row>
    <row r="1630" spans="1:51" hidden="1" outlineLevel="1">
      <c r="A1630" t="s">
        <v>3318</v>
      </c>
      <c r="AN1630" s="91">
        <v>23</v>
      </c>
      <c r="AO1630" s="93">
        <v>25</v>
      </c>
      <c r="AP1630" s="93">
        <v>112</v>
      </c>
      <c r="AQ1630" s="100">
        <v>51114</v>
      </c>
      <c r="AR1630" s="100">
        <f t="shared" si="602"/>
        <v>23025</v>
      </c>
      <c r="AS1630" t="s">
        <v>1940</v>
      </c>
      <c r="AT1630" s="103">
        <f t="shared" si="603"/>
        <v>2351114</v>
      </c>
      <c r="AW1630">
        <v>521.04999999999995</v>
      </c>
      <c r="AX1630">
        <v>35.76</v>
      </c>
      <c r="AY1630">
        <v>485.29</v>
      </c>
    </row>
    <row r="1631" spans="1:51" hidden="1" outlineLevel="1">
      <c r="A1631" t="s">
        <v>2622</v>
      </c>
      <c r="AN1631" s="91">
        <v>23</v>
      </c>
      <c r="AO1631" s="93">
        <v>3</v>
      </c>
      <c r="AP1631" s="93">
        <v>237</v>
      </c>
      <c r="AQ1631" s="100">
        <v>53602</v>
      </c>
      <c r="AR1631" s="100">
        <f t="shared" si="602"/>
        <v>23003</v>
      </c>
      <c r="AS1631" t="s">
        <v>1940</v>
      </c>
      <c r="AT1631" s="103">
        <f t="shared" si="603"/>
        <v>2353602</v>
      </c>
      <c r="AW1631">
        <v>2668.72</v>
      </c>
      <c r="AX1631">
        <v>39.68</v>
      </c>
      <c r="AY1631">
        <v>2629.04</v>
      </c>
    </row>
    <row r="1632" spans="1:51" hidden="1" outlineLevel="1">
      <c r="A1632" t="s">
        <v>3291</v>
      </c>
      <c r="AN1632" s="91">
        <v>23</v>
      </c>
      <c r="AO1632" s="93">
        <v>9</v>
      </c>
      <c r="AP1632" s="93">
        <v>102</v>
      </c>
      <c r="AQ1632" s="100">
        <v>53620</v>
      </c>
      <c r="AR1632" s="100">
        <f t="shared" si="602"/>
        <v>23009</v>
      </c>
      <c r="AS1632" t="s">
        <v>1940</v>
      </c>
      <c r="AT1632" s="103">
        <f t="shared" si="603"/>
        <v>2353620</v>
      </c>
      <c r="AW1632">
        <v>41.44</v>
      </c>
      <c r="AX1632">
        <v>0.09</v>
      </c>
      <c r="AY1632">
        <v>41.35</v>
      </c>
    </row>
    <row r="1633" spans="1:51" hidden="1" outlineLevel="1">
      <c r="A1633" t="s">
        <v>3202</v>
      </c>
      <c r="AN1633" s="91">
        <v>23</v>
      </c>
      <c r="AO1633" s="93">
        <v>21</v>
      </c>
      <c r="AP1633" s="93">
        <v>73</v>
      </c>
      <c r="AQ1633" s="100">
        <v>53628</v>
      </c>
      <c r="AR1633" s="100">
        <f t="shared" si="602"/>
        <v>23021</v>
      </c>
      <c r="AS1633" t="s">
        <v>1940</v>
      </c>
      <c r="AT1633" s="103">
        <f t="shared" si="603"/>
        <v>2353628</v>
      </c>
      <c r="AW1633">
        <v>1631.98</v>
      </c>
      <c r="AX1633">
        <v>259.57</v>
      </c>
      <c r="AY1633">
        <v>1372.41</v>
      </c>
    </row>
    <row r="1634" spans="1:51" hidden="1" outlineLevel="1">
      <c r="A1634" t="s">
        <v>2036</v>
      </c>
      <c r="AN1634" s="91">
        <v>23</v>
      </c>
      <c r="AO1634" s="93">
        <v>25</v>
      </c>
      <c r="AP1634" s="93">
        <v>113</v>
      </c>
      <c r="AQ1634" s="100">
        <v>53636</v>
      </c>
      <c r="AR1634" s="100">
        <f t="shared" si="602"/>
        <v>23025</v>
      </c>
      <c r="AS1634" t="s">
        <v>1940</v>
      </c>
      <c r="AT1634" s="103">
        <f t="shared" si="603"/>
        <v>2353636</v>
      </c>
      <c r="AW1634">
        <v>708.63</v>
      </c>
      <c r="AX1634">
        <v>51.54</v>
      </c>
      <c r="AY1634">
        <v>657.09</v>
      </c>
    </row>
    <row r="1635" spans="1:51" hidden="1" outlineLevel="1">
      <c r="A1635" t="s">
        <v>1682</v>
      </c>
      <c r="AN1635" s="91">
        <v>23</v>
      </c>
      <c r="AO1635" s="93">
        <v>29</v>
      </c>
      <c r="AP1635" s="93">
        <v>158</v>
      </c>
      <c r="AQ1635" s="100">
        <v>57082</v>
      </c>
      <c r="AR1635" s="100">
        <f t="shared" si="602"/>
        <v>23029</v>
      </c>
      <c r="AS1635" t="s">
        <v>1413</v>
      </c>
      <c r="AT1635" s="103">
        <f t="shared" si="603"/>
        <v>2357082</v>
      </c>
      <c r="AW1635">
        <v>43.43</v>
      </c>
      <c r="AX1635">
        <v>5.98</v>
      </c>
      <c r="AY1635">
        <v>37.450000000000003</v>
      </c>
    </row>
    <row r="1636" spans="1:51" hidden="1" outlineLevel="1">
      <c r="A1636" t="s">
        <v>2512</v>
      </c>
      <c r="AN1636" s="91">
        <v>23</v>
      </c>
      <c r="AO1636" s="93">
        <v>29</v>
      </c>
      <c r="AP1636" s="93">
        <v>159</v>
      </c>
      <c r="AQ1636" s="100">
        <v>57090</v>
      </c>
      <c r="AR1636" s="100">
        <f t="shared" si="602"/>
        <v>23029</v>
      </c>
      <c r="AS1636" t="s">
        <v>1413</v>
      </c>
      <c r="AT1636" s="103">
        <f t="shared" si="603"/>
        <v>2357090</v>
      </c>
      <c r="AW1636">
        <v>0.47</v>
      </c>
      <c r="AX1636">
        <v>0</v>
      </c>
      <c r="AY1636">
        <v>0.47</v>
      </c>
    </row>
    <row r="1637" spans="1:51" hidden="1" outlineLevel="1">
      <c r="A1637" t="s">
        <v>3189</v>
      </c>
      <c r="AN1637" s="91">
        <v>23</v>
      </c>
      <c r="AO1637" s="93">
        <v>3</v>
      </c>
      <c r="AP1637" s="93">
        <v>253</v>
      </c>
      <c r="AQ1637" s="100">
        <v>57936</v>
      </c>
      <c r="AR1637" s="100">
        <f t="shared" si="602"/>
        <v>23003</v>
      </c>
      <c r="AS1637" t="s">
        <v>1413</v>
      </c>
      <c r="AT1637" s="103">
        <f t="shared" si="603"/>
        <v>2357936</v>
      </c>
      <c r="AW1637">
        <v>0.14000000000000001</v>
      </c>
      <c r="AX1637">
        <v>0.14000000000000001</v>
      </c>
      <c r="AY1637">
        <v>0</v>
      </c>
    </row>
    <row r="1638" spans="1:51" hidden="1" outlineLevel="1">
      <c r="A1638" t="s">
        <v>3189</v>
      </c>
      <c r="AN1638" s="91">
        <v>23</v>
      </c>
      <c r="AO1638" s="93">
        <v>19</v>
      </c>
      <c r="AP1638" s="93">
        <v>262</v>
      </c>
      <c r="AQ1638" s="100">
        <v>57937</v>
      </c>
      <c r="AR1638" s="100">
        <f t="shared" si="602"/>
        <v>23019</v>
      </c>
      <c r="AS1638" t="s">
        <v>1413</v>
      </c>
      <c r="AT1638" s="103">
        <f t="shared" si="603"/>
        <v>2357937</v>
      </c>
      <c r="AW1638">
        <v>20.61</v>
      </c>
      <c r="AX1638">
        <v>12.87</v>
      </c>
      <c r="AY1638">
        <v>7.75</v>
      </c>
    </row>
    <row r="1639" spans="1:51" hidden="1" outlineLevel="1">
      <c r="A1639" t="s">
        <v>1044</v>
      </c>
      <c r="AN1639" s="91">
        <v>23</v>
      </c>
      <c r="AO1639" s="93">
        <v>23</v>
      </c>
      <c r="AP1639" s="93">
        <v>28</v>
      </c>
      <c r="AQ1639" s="100">
        <v>58070</v>
      </c>
      <c r="AR1639" s="100">
        <f t="shared" si="602"/>
        <v>23023</v>
      </c>
      <c r="AS1639" t="s">
        <v>1940</v>
      </c>
      <c r="AT1639" s="103">
        <f t="shared" si="603"/>
        <v>2358070</v>
      </c>
    </row>
    <row r="1640" spans="1:51" hidden="1" outlineLevel="1">
      <c r="A1640" t="s">
        <v>3287</v>
      </c>
      <c r="AN1640" s="91">
        <v>23</v>
      </c>
      <c r="AO1640" s="93">
        <v>25</v>
      </c>
      <c r="AP1640" s="93">
        <v>137</v>
      </c>
      <c r="AQ1640" s="100">
        <v>67238</v>
      </c>
      <c r="AR1640" s="100">
        <f t="shared" si="602"/>
        <v>23025</v>
      </c>
      <c r="AS1640" t="s">
        <v>1940</v>
      </c>
      <c r="AT1640" s="103">
        <f t="shared" si="603"/>
        <v>2367238</v>
      </c>
      <c r="AW1640">
        <v>1434.68</v>
      </c>
      <c r="AX1640">
        <v>33.75</v>
      </c>
      <c r="AY1640">
        <v>1400.93</v>
      </c>
    </row>
    <row r="1641" spans="1:51" hidden="1" outlineLevel="1">
      <c r="A1641" t="s">
        <v>1932</v>
      </c>
      <c r="AN1641" s="91">
        <v>23</v>
      </c>
      <c r="AO1641" s="93">
        <v>3</v>
      </c>
      <c r="AP1641" s="93">
        <v>297</v>
      </c>
      <c r="AQ1641" s="100">
        <v>69930</v>
      </c>
      <c r="AR1641" s="100">
        <f t="shared" si="602"/>
        <v>23003</v>
      </c>
      <c r="AS1641" t="s">
        <v>1940</v>
      </c>
      <c r="AT1641" s="103">
        <f t="shared" si="603"/>
        <v>2369930</v>
      </c>
      <c r="AW1641">
        <v>368.57</v>
      </c>
      <c r="AX1641">
        <v>11.31</v>
      </c>
      <c r="AY1641">
        <v>357.26</v>
      </c>
    </row>
    <row r="1642" spans="1:51" hidden="1" outlineLevel="1">
      <c r="A1642" t="s">
        <v>2168</v>
      </c>
      <c r="AN1642" s="91">
        <v>23</v>
      </c>
      <c r="AO1642" s="93">
        <v>7</v>
      </c>
      <c r="AP1642" s="93">
        <v>87</v>
      </c>
      <c r="AQ1642" s="100">
        <v>70760</v>
      </c>
      <c r="AR1642" s="100">
        <f t="shared" si="602"/>
        <v>23007</v>
      </c>
      <c r="AS1642" t="s">
        <v>1940</v>
      </c>
      <c r="AT1642" s="103">
        <f t="shared" si="603"/>
        <v>2370760</v>
      </c>
      <c r="AW1642">
        <v>12.44</v>
      </c>
      <c r="AX1642">
        <v>0.03</v>
      </c>
      <c r="AY1642">
        <v>12.41</v>
      </c>
    </row>
    <row r="1643" spans="1:51" hidden="1" outlineLevel="1">
      <c r="A1643" t="s">
        <v>875</v>
      </c>
      <c r="AN1643" s="91">
        <v>23</v>
      </c>
      <c r="AO1643" s="93">
        <v>17</v>
      </c>
      <c r="AP1643" s="93">
        <v>138</v>
      </c>
      <c r="AQ1643" s="100">
        <v>71755</v>
      </c>
      <c r="AR1643" s="100">
        <f t="shared" si="602"/>
        <v>23017</v>
      </c>
      <c r="AS1643" t="s">
        <v>1940</v>
      </c>
      <c r="AT1643" s="103">
        <f t="shared" si="603"/>
        <v>2371755</v>
      </c>
      <c r="AW1643">
        <v>95.67</v>
      </c>
      <c r="AX1643">
        <v>0.73</v>
      </c>
      <c r="AY1643">
        <v>94.94</v>
      </c>
    </row>
    <row r="1644" spans="1:51" hidden="1" outlineLevel="1">
      <c r="A1644" t="s">
        <v>3328</v>
      </c>
      <c r="AN1644" s="91">
        <v>23</v>
      </c>
      <c r="AO1644" s="93">
        <v>21</v>
      </c>
      <c r="AP1644" s="93">
        <v>93</v>
      </c>
      <c r="AQ1644" s="100">
        <v>70655</v>
      </c>
      <c r="AR1644" s="100">
        <f t="shared" si="602"/>
        <v>23021</v>
      </c>
      <c r="AS1644" t="s">
        <v>1940</v>
      </c>
      <c r="AT1644" s="103">
        <f t="shared" si="603"/>
        <v>2370655</v>
      </c>
      <c r="AW1644">
        <v>38.1</v>
      </c>
      <c r="AX1644">
        <v>1.84</v>
      </c>
      <c r="AY1644">
        <v>36.26</v>
      </c>
    </row>
    <row r="1645" spans="1:51" hidden="1" outlineLevel="1">
      <c r="A1645" t="s">
        <v>1374</v>
      </c>
      <c r="AN1645" s="91">
        <v>23</v>
      </c>
      <c r="AO1645" s="93">
        <v>3</v>
      </c>
      <c r="AP1645" s="93">
        <v>298</v>
      </c>
      <c r="AQ1645" s="100">
        <v>73472</v>
      </c>
      <c r="AR1645" s="100">
        <f t="shared" si="602"/>
        <v>23003</v>
      </c>
      <c r="AS1645" t="s">
        <v>1940</v>
      </c>
      <c r="AT1645" s="103">
        <f t="shared" si="603"/>
        <v>2373472</v>
      </c>
      <c r="AW1645">
        <v>414.93</v>
      </c>
      <c r="AX1645">
        <v>31.77</v>
      </c>
      <c r="AY1645">
        <v>383.16</v>
      </c>
    </row>
    <row r="1646" spans="1:51" hidden="1" outlineLevel="1">
      <c r="A1646" t="s">
        <v>2141</v>
      </c>
      <c r="AN1646" s="91">
        <v>23</v>
      </c>
      <c r="AO1646" s="93">
        <v>19</v>
      </c>
      <c r="AP1646" s="93">
        <v>293</v>
      </c>
      <c r="AQ1646" s="100">
        <v>78015</v>
      </c>
      <c r="AR1646" s="100">
        <f t="shared" si="602"/>
        <v>23019</v>
      </c>
      <c r="AS1646" t="s">
        <v>1940</v>
      </c>
      <c r="AT1646" s="103">
        <f t="shared" si="603"/>
        <v>2378015</v>
      </c>
      <c r="AW1646">
        <v>45.11</v>
      </c>
      <c r="AX1646">
        <v>1.22</v>
      </c>
      <c r="AY1646">
        <v>43.89</v>
      </c>
    </row>
    <row r="1647" spans="1:51" hidden="1" outlineLevel="1">
      <c r="A1647" t="s">
        <v>2150</v>
      </c>
      <c r="AN1647" s="91">
        <v>23</v>
      </c>
      <c r="AO1647" s="93">
        <v>11</v>
      </c>
      <c r="AP1647" s="93">
        <v>107</v>
      </c>
      <c r="AQ1647" s="100">
        <v>78190</v>
      </c>
      <c r="AR1647" s="100">
        <f t="shared" si="602"/>
        <v>23011</v>
      </c>
      <c r="AS1647" t="s">
        <v>1940</v>
      </c>
      <c r="AT1647" s="103">
        <f t="shared" si="603"/>
        <v>2378190</v>
      </c>
      <c r="AW1647">
        <v>10.37</v>
      </c>
      <c r="AX1647">
        <v>0.01</v>
      </c>
      <c r="AY1647">
        <v>10.35</v>
      </c>
    </row>
    <row r="1648" spans="1:51" hidden="1" outlineLevel="1">
      <c r="A1648" t="s">
        <v>2365</v>
      </c>
      <c r="AN1648" s="91">
        <v>23</v>
      </c>
      <c r="AO1648" s="93">
        <v>7</v>
      </c>
      <c r="AP1648" s="93">
        <v>102</v>
      </c>
      <c r="AQ1648" s="100">
        <v>82235</v>
      </c>
      <c r="AR1648" s="100">
        <f t="shared" si="602"/>
        <v>23007</v>
      </c>
      <c r="AS1648" t="s">
        <v>1940</v>
      </c>
      <c r="AT1648" s="103">
        <f t="shared" si="603"/>
        <v>2382235</v>
      </c>
      <c r="AW1648">
        <v>104.71</v>
      </c>
      <c r="AX1648">
        <v>0.72</v>
      </c>
      <c r="AY1648">
        <v>103.99</v>
      </c>
    </row>
    <row r="1649" spans="1:51" hidden="1" outlineLevel="1">
      <c r="A1649" t="s">
        <v>2140</v>
      </c>
      <c r="AN1649" s="91">
        <v>23</v>
      </c>
      <c r="AO1649" s="93">
        <v>19</v>
      </c>
      <c r="AP1649" s="93">
        <v>303</v>
      </c>
      <c r="AQ1649" s="100">
        <v>85230</v>
      </c>
      <c r="AR1649" s="100">
        <f t="shared" si="602"/>
        <v>23019</v>
      </c>
      <c r="AS1649" t="s">
        <v>1940</v>
      </c>
      <c r="AT1649" s="103">
        <f t="shared" si="603"/>
        <v>2385230</v>
      </c>
      <c r="AW1649">
        <v>18.37</v>
      </c>
      <c r="AX1649">
        <v>6.62</v>
      </c>
      <c r="AY1649">
        <v>11.74</v>
      </c>
    </row>
    <row r="1650" spans="1:51" hidden="1" outlineLevel="1">
      <c r="A1650" t="s">
        <v>3203</v>
      </c>
      <c r="AN1650" s="91">
        <v>23</v>
      </c>
      <c r="AO1650" s="93">
        <v>7</v>
      </c>
      <c r="AP1650" s="93">
        <v>111</v>
      </c>
      <c r="AQ1650" s="100">
        <v>87680</v>
      </c>
      <c r="AR1650" s="100">
        <f t="shared" si="602"/>
        <v>23007</v>
      </c>
      <c r="AS1650" t="s">
        <v>1940</v>
      </c>
      <c r="AT1650" s="103">
        <f t="shared" si="603"/>
        <v>2387680</v>
      </c>
      <c r="AW1650">
        <v>20.16</v>
      </c>
      <c r="AX1650">
        <v>0.1</v>
      </c>
      <c r="AY1650">
        <v>20.059999999999999</v>
      </c>
    </row>
    <row r="1651" spans="1:51" collapsed="1"/>
  </sheetData>
  <phoneticPr fontId="8"/>
  <conditionalFormatting sqref="D2:D265 D267:D1579">
    <cfRule type="cellIs" dxfId="726" priority="35" stopIfTrue="1" operator="equal">
      <formula>1</formula>
    </cfRule>
    <cfRule type="cellIs" dxfId="725" priority="36" stopIfTrue="1" operator="equal">
      <formula>3</formula>
    </cfRule>
  </conditionalFormatting>
  <conditionalFormatting sqref="E2:E265 E267:E1579">
    <cfRule type="cellIs" dxfId="724" priority="37" stopIfTrue="1" operator="equal">
      <formula>1</formula>
    </cfRule>
    <cfRule type="cellIs" dxfId="723" priority="38" stopIfTrue="1" operator="equal">
      <formula>3</formula>
    </cfRule>
  </conditionalFormatting>
  <conditionalFormatting sqref="G1329:G1330 G1579 G1288:G1327 F1329:F1579 F1328:G1328 F2:G265 F267:F1327 G267:G694 G696:G1047">
    <cfRule type="cellIs" dxfId="722" priority="39" stopIfTrue="1" operator="equal">
      <formula>1</formula>
    </cfRule>
    <cfRule type="cellIs" dxfId="721" priority="40" stopIfTrue="1" operator="equal">
      <formula>3</formula>
    </cfRule>
  </conditionalFormatting>
  <conditionalFormatting sqref="H1">
    <cfRule type="expression" dxfId="720" priority="41" stopIfTrue="1">
      <formula>IF(#REF!=1,1,0)</formula>
    </cfRule>
    <cfRule type="expression" dxfId="719" priority="42" stopIfTrue="1">
      <formula>IF(#REF!=1,1,0)</formula>
    </cfRule>
  </conditionalFormatting>
  <conditionalFormatting sqref="I1 I1580:I65535">
    <cfRule type="expression" dxfId="718" priority="43" stopIfTrue="1">
      <formula>IF(#REF!=1,1,0)</formula>
    </cfRule>
    <cfRule type="expression" dxfId="717" priority="44" stopIfTrue="1">
      <formula>IF(#REF!=1,1,0)</formula>
    </cfRule>
  </conditionalFormatting>
  <conditionalFormatting sqref="H1578:H1579">
    <cfRule type="expression" dxfId="716" priority="45" stopIfTrue="1">
      <formula>IF(AND(H1578&gt;0,#REF!=1),1,0)</formula>
    </cfRule>
    <cfRule type="expression" dxfId="715" priority="46" stopIfTrue="1">
      <formula>IF(AND(H1578&gt;0,#REF!=1),1,0)</formula>
    </cfRule>
    <cfRule type="expression" dxfId="714" priority="47" stopIfTrue="1">
      <formula>IF(AND(H1578&gt;0,#REF!=1),1,0)</formula>
    </cfRule>
  </conditionalFormatting>
  <conditionalFormatting sqref="I1578:I1579">
    <cfRule type="expression" dxfId="713" priority="48" stopIfTrue="1">
      <formula>IF(AND(#REF!&gt;0,#REF!=1),1,0)</formula>
    </cfRule>
    <cfRule type="expression" dxfId="712" priority="49" stopIfTrue="1">
      <formula>IF(AND(#REF!&gt;0,#REF!=1),1,0)</formula>
    </cfRule>
    <cfRule type="expression" dxfId="711" priority="50" stopIfTrue="1">
      <formula>IF(AND(#REF!&gt;0,#REF!=1),1,0)</formula>
    </cfRule>
  </conditionalFormatting>
  <conditionalFormatting sqref="G1331:G1578 G1048:G1287">
    <cfRule type="cellIs" dxfId="710" priority="51" stopIfTrue="1" operator="equal">
      <formula>1</formula>
    </cfRule>
    <cfRule type="cellIs" dxfId="709" priority="52" stopIfTrue="1" operator="equal">
      <formula>3</formula>
    </cfRule>
  </conditionalFormatting>
  <conditionalFormatting sqref="D266">
    <cfRule type="cellIs" dxfId="708" priority="11" stopIfTrue="1" operator="equal">
      <formula>1</formula>
    </cfRule>
    <cfRule type="cellIs" dxfId="707" priority="12" stopIfTrue="1" operator="equal">
      <formula>3</formula>
    </cfRule>
  </conditionalFormatting>
  <conditionalFormatting sqref="E266">
    <cfRule type="cellIs" dxfId="706" priority="13" stopIfTrue="1" operator="equal">
      <formula>1</formula>
    </cfRule>
    <cfRule type="cellIs" dxfId="705" priority="14" stopIfTrue="1" operator="equal">
      <formula>3</formula>
    </cfRule>
  </conditionalFormatting>
  <conditionalFormatting sqref="F266:G266">
    <cfRule type="cellIs" dxfId="704" priority="15" stopIfTrue="1" operator="equal">
      <formula>1</formula>
    </cfRule>
    <cfRule type="cellIs" dxfId="703" priority="16" stopIfTrue="1" operator="equal">
      <formula>3</formula>
    </cfRule>
  </conditionalFormatting>
  <conditionalFormatting sqref="G2:G1577">
    <cfRule type="cellIs" dxfId="702" priority="9" stopIfTrue="1" operator="equal">
      <formula>1</formula>
    </cfRule>
    <cfRule type="cellIs" dxfId="701" priority="10" stopIfTrue="1" operator="equal">
      <formula>3</formula>
    </cfRule>
  </conditionalFormatting>
  <conditionalFormatting sqref="H2:H1577">
    <cfRule type="expression" dxfId="700" priority="6" stopIfTrue="1">
      <formula>IF(AND(H2&gt;0,D2=1),1,0)</formula>
    </cfRule>
    <cfRule type="expression" dxfId="699" priority="7" stopIfTrue="1">
      <formula>IF(AND(H2&gt;0,E2=1),1,0)</formula>
    </cfRule>
    <cfRule type="expression" dxfId="698" priority="8" stopIfTrue="1">
      <formula>IF(AND(H2&gt;0,F2=1),1,0)</formula>
    </cfRule>
  </conditionalFormatting>
  <conditionalFormatting sqref="H2:H1577">
    <cfRule type="expression" dxfId="697" priority="5">
      <formula>IF(AND(H2&gt;0,AI2=1),1,0)</formula>
    </cfRule>
  </conditionalFormatting>
  <conditionalFormatting sqref="I2:I1577">
    <cfRule type="expression" dxfId="696" priority="2" stopIfTrue="1">
      <formula>IF(AND(I2&gt;0,D2=1),1,0)</formula>
    </cfRule>
    <cfRule type="expression" dxfId="695" priority="3" stopIfTrue="1">
      <formula>IF(AND(I2&gt;0,E2=1),1,0)</formula>
    </cfRule>
    <cfRule type="expression" dxfId="694" priority="4" stopIfTrue="1">
      <formula>IF(AND(I2&gt;0,F2=1),1,0)</formula>
    </cfRule>
  </conditionalFormatting>
  <conditionalFormatting sqref="I2:I1577">
    <cfRule type="expression" dxfId="693" priority="1">
      <formula>IF(AND(I2&gt;0,AI2=1),1,0)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BL1981"/>
  <sheetViews>
    <sheetView showRuler="0" workbookViewId="0">
      <pane xSplit="2" ySplit="1" topLeftCell="C2" activePane="bottomRight" state="frozenSplit"/>
      <selection pane="topRight" activeCell="N1" sqref="N1"/>
      <selection pane="bottomLeft" activeCell="A1013" sqref="A1013"/>
      <selection pane="bottomRight" activeCell="BE1054" sqref="BE1054:BE1062"/>
    </sheetView>
  </sheetViews>
  <sheetFormatPr baseColWidth="10" defaultRowHeight="13" outlineLevelRow="1" x14ac:dyDescent="0"/>
  <cols>
    <col min="1" max="1" width="14.85546875" customWidth="1"/>
    <col min="2" max="2" width="2.5703125" customWidth="1"/>
    <col min="3" max="3" width="10.7109375" customWidth="1"/>
    <col min="4" max="9" width="4" customWidth="1"/>
    <col min="10" max="14" width="1.7109375" customWidth="1"/>
    <col min="15" max="15" width="9.7109375" style="1" customWidth="1"/>
    <col min="16" max="16" width="9.7109375" style="2" customWidth="1"/>
    <col min="17" max="17" width="1.7109375" style="1" customWidth="1"/>
    <col min="18" max="22" width="7.7109375" customWidth="1"/>
    <col min="23" max="33" width="9.7109375" style="1" customWidth="1"/>
    <col min="34" max="35" width="9.7109375" customWidth="1"/>
    <col min="36" max="36" width="9.7109375" style="1" customWidth="1"/>
    <col min="37" max="41" width="9.7109375" customWidth="1"/>
    <col min="42" max="45" width="1.7109375" customWidth="1"/>
    <col min="46" max="49" width="7.28515625" customWidth="1"/>
    <col min="51" max="51" width="17.42578125" bestFit="1" customWidth="1"/>
    <col min="52" max="52" width="3" customWidth="1"/>
    <col min="53" max="53" width="3" bestFit="1" customWidth="1"/>
    <col min="55" max="55" width="3" style="91" bestFit="1" customWidth="1"/>
    <col min="56" max="56" width="4" style="104" bestFit="1" customWidth="1"/>
    <col min="57" max="57" width="6" style="100" bestFit="1" customWidth="1"/>
    <col min="58" max="58" width="16.5703125" bestFit="1" customWidth="1"/>
    <col min="59" max="59" width="2" bestFit="1" customWidth="1"/>
    <col min="60" max="60" width="19.42578125" customWidth="1"/>
  </cols>
  <sheetData>
    <row r="1" spans="1:59">
      <c r="C1" s="25" t="s">
        <v>1010</v>
      </c>
      <c r="D1" s="25" t="s">
        <v>2722</v>
      </c>
      <c r="E1" s="24" t="str">
        <f>LEFT(W1,1)</f>
        <v>H</v>
      </c>
      <c r="F1" s="26" t="str">
        <f>LEFT(X1,1)</f>
        <v>G</v>
      </c>
      <c r="G1" s="27" t="str">
        <f>LEFT(Y1,1)</f>
        <v>R</v>
      </c>
      <c r="H1" s="131" t="str">
        <f>LEFT(Z1,1)</f>
        <v>P</v>
      </c>
      <c r="I1" s="25" t="str">
        <f>LEFT(AA1,1)</f>
        <v>S</v>
      </c>
      <c r="J1" s="25"/>
      <c r="K1" s="22" t="str">
        <f>LEFT(W1)</f>
        <v>H</v>
      </c>
      <c r="L1" s="19" t="str">
        <f>LEFT(X1)</f>
        <v>G</v>
      </c>
      <c r="M1" s="20" t="str">
        <f>LEFT(Y1)</f>
        <v>R</v>
      </c>
      <c r="N1" s="87" t="str">
        <f>LEFT(Z1)</f>
        <v>P</v>
      </c>
      <c r="O1" s="29" t="s">
        <v>3347</v>
      </c>
      <c r="P1" s="2" t="s">
        <v>107</v>
      </c>
      <c r="Q1" s="25"/>
      <c r="R1" s="18" t="str">
        <f>W1</f>
        <v>Huntsman</v>
      </c>
      <c r="S1" s="19" t="str">
        <f>X1</f>
        <v>Gingrich</v>
      </c>
      <c r="T1" s="20" t="str">
        <f>Y1</f>
        <v>Romney</v>
      </c>
      <c r="U1" s="87" t="str">
        <f>Z1</f>
        <v>Paul</v>
      </c>
      <c r="V1" s="2" t="s">
        <v>1805</v>
      </c>
      <c r="W1" s="3" t="str">
        <f>County!P1</f>
        <v>Huntsman</v>
      </c>
      <c r="X1" s="4" t="str">
        <f>County!Q1</f>
        <v>Gingrich</v>
      </c>
      <c r="Y1" s="21" t="str">
        <f>County!R1</f>
        <v>Romney</v>
      </c>
      <c r="Z1" s="87" t="str">
        <f>County!S1</f>
        <v>Paul</v>
      </c>
      <c r="AA1" s="1" t="str">
        <f>County!T1</f>
        <v>Santorum</v>
      </c>
      <c r="AB1" s="1" t="str">
        <f>County!U1</f>
        <v>Perry</v>
      </c>
      <c r="AC1" s="1" t="str">
        <f>County!V1</f>
        <v>Bachman</v>
      </c>
      <c r="AD1" s="1">
        <f>County!W1</f>
        <v>0</v>
      </c>
      <c r="AE1" s="1">
        <f>County!X1</f>
        <v>0</v>
      </c>
      <c r="AF1" s="1" t="str">
        <f>County!Y1</f>
        <v>Uncommitted</v>
      </c>
      <c r="AG1" s="1" t="str">
        <f>County!Z1</f>
        <v>Other</v>
      </c>
      <c r="AH1" s="1" t="str">
        <f>County!AA1</f>
        <v>Write-ins</v>
      </c>
      <c r="AI1" s="1">
        <f>County!AB1</f>
        <v>0</v>
      </c>
      <c r="AJ1" s="1" t="str">
        <f>County!AC1</f>
        <v>Roemer</v>
      </c>
      <c r="AK1" s="1" t="str">
        <f>County!AD1</f>
        <v>Karger</v>
      </c>
      <c r="AL1" s="1" t="str">
        <f>County!AE1</f>
        <v>Cain</v>
      </c>
      <c r="AM1" s="1" t="str">
        <f>County!AF1</f>
        <v>Johnson</v>
      </c>
      <c r="AN1" s="1">
        <f>County!AG1</f>
        <v>0</v>
      </c>
      <c r="AO1" s="1"/>
      <c r="AP1" s="23" t="str">
        <f>LEFT(AA1,1)</f>
        <v>S</v>
      </c>
      <c r="AQ1" s="23" t="str">
        <f>LEFT(AB1,1)</f>
        <v>P</v>
      </c>
      <c r="AR1" s="23" t="str">
        <f>LEFT(AC1,1)</f>
        <v>B</v>
      </c>
      <c r="AS1" s="23" t="str">
        <f>LEFT(AD1,1)</f>
        <v>0</v>
      </c>
      <c r="AT1" s="2" t="str">
        <f>AA1</f>
        <v>Santorum</v>
      </c>
      <c r="AU1" s="2" t="str">
        <f>AB1</f>
        <v>Perry</v>
      </c>
      <c r="AV1" s="2" t="str">
        <f>AC1</f>
        <v>Bachman</v>
      </c>
      <c r="AW1" s="2">
        <f>AD1</f>
        <v>0</v>
      </c>
      <c r="AX1" s="2"/>
      <c r="BA1" t="s">
        <v>3228</v>
      </c>
      <c r="BC1" s="94" t="s">
        <v>2738</v>
      </c>
      <c r="BD1" s="95" t="s">
        <v>3228</v>
      </c>
      <c r="BE1" s="98" t="s">
        <v>881</v>
      </c>
    </row>
    <row r="2" spans="1:59">
      <c r="R2" s="2"/>
      <c r="S2" s="2"/>
      <c r="T2" s="2"/>
      <c r="U2" s="2"/>
      <c r="V2" s="2"/>
      <c r="AP2" s="8"/>
      <c r="AQ2" s="8"/>
      <c r="AR2" s="8"/>
      <c r="AS2" s="8"/>
      <c r="BD2" s="93"/>
    </row>
    <row r="3" spans="1:59" outlineLevel="1">
      <c r="A3" s="9" t="s">
        <v>2197</v>
      </c>
      <c r="B3" t="s">
        <v>290</v>
      </c>
      <c r="C3" s="1">
        <f t="shared" ref="C3:C10" si="0">SUM(W3:AN3)</f>
        <v>93914</v>
      </c>
      <c r="D3" s="1"/>
      <c r="E3" s="1"/>
      <c r="F3" s="1"/>
      <c r="G3" s="1">
        <v>2</v>
      </c>
      <c r="H3" s="1"/>
      <c r="I3" s="1">
        <v>1</v>
      </c>
      <c r="J3" s="1"/>
      <c r="K3" s="7">
        <f>IF(W3&gt;0,RANK(W3,(W3:Y3,Z3:AN3)),0)</f>
        <v>8</v>
      </c>
      <c r="L3" s="7">
        <f>IF(X3&gt;0,RANK(X3,(W3:Y3,Z3:AN3)),0)</f>
        <v>3</v>
      </c>
      <c r="M3" s="7">
        <f>IF(Y3&gt;0,RANK(Y3,(W3:Y3,Z3:AN3)),0)</f>
        <v>1</v>
      </c>
      <c r="N3" s="7">
        <f>IF(Z3&gt;0,RANK(Z3,(W3:Y3,Z3:AN3)),0)</f>
        <v>4</v>
      </c>
      <c r="O3" s="48">
        <f t="shared" ref="O3:O11" si="1">MAX(W3:AD3)-LARGE(W3:AD3,2)</f>
        <v>3103</v>
      </c>
      <c r="P3" s="163">
        <f t="shared" ref="P3:P11" si="2">O3/C3</f>
        <v>3.3040867176352837E-2</v>
      </c>
      <c r="Q3" s="2"/>
      <c r="R3" s="2">
        <f t="shared" ref="R3:R11" si="3">IF($C3=0,"-",W3/$C3)</f>
        <v>1.6930383116468258E-3</v>
      </c>
      <c r="S3" s="2">
        <f t="shared" ref="S3:S11" si="4">IF($C3=0,"-",X3/$C3)</f>
        <v>0.25790616947419981</v>
      </c>
      <c r="T3" s="2">
        <f t="shared" ref="T3:T11" si="5">IF($C3=0,"-",Y3/$C3)</f>
        <v>0.35430287284110995</v>
      </c>
      <c r="U3" s="2">
        <f t="shared" ref="U3:U11" si="6">IF($C3=0,"-",Z3/$C3)</f>
        <v>4.6638413868006899E-2</v>
      </c>
      <c r="V3" s="2">
        <f t="shared" ref="V3:V11" si="7">IF(C3=0,"-",(1-R3-S3-T3-U3))</f>
        <v>0.33945950550503651</v>
      </c>
      <c r="W3" s="1">
        <f>SUMIF(County!$AT$2:$AT$68,$BA3,County!P$2:P$68)+SUMIF('Cong Dist'!$BA$607:$BA$628,$BA3,'Cong Dist'!W$607:W$628)</f>
        <v>159</v>
      </c>
      <c r="X3" s="1">
        <f>SUMIF(County!$AT$2:$AT$68,$BA3,County!Q$2:Q$68)+SUMIF('Cong Dist'!$BA$607:$BA$628,$BA3,'Cong Dist'!X$607:X$628)</f>
        <v>24221</v>
      </c>
      <c r="Y3" s="1">
        <f>SUMIF(County!$AT$2:$AT$68,$BA3,County!R$2:R$68)+SUMIF('Cong Dist'!$BA$607:$BA$628,$BA3,'Cong Dist'!Y$607:Y$628)</f>
        <v>33274</v>
      </c>
      <c r="Z3" s="1">
        <f>SUMIF(County!$AT$2:$AT$68,$BA3,County!S$2:S$68)+SUMIF('Cong Dist'!$BA$607:$BA$628,$BA3,'Cong Dist'!Z$607:Z$628)</f>
        <v>4380</v>
      </c>
      <c r="AA3" s="1">
        <f>SUMIF(County!$AT$2:$AT$68,$BA3,County!T$2:T$68)+SUMIF('Cong Dist'!$BA$607:$BA$628,$BA3,'Cong Dist'!AA$607:AA$628)</f>
        <v>30171</v>
      </c>
      <c r="AB3" s="1">
        <f>SUMIF(County!$AT$2:$AT$68,$BA3,County!U$2:U$68)+SUMIF('Cong Dist'!$BA$607:$BA$628,$BA3,'Cong Dist'!AB$607:AB$628)</f>
        <v>273</v>
      </c>
      <c r="AC3" s="1">
        <f>SUMIF(County!$AT$2:$AT$68,$BA3,County!V$2:V$68)+SUMIF('Cong Dist'!$BA$607:$BA$628,$BA3,'Cong Dist'!AC$607:AC$628)</f>
        <v>201</v>
      </c>
      <c r="AF3" s="1">
        <f>SUMIF(County!$AT$2:$AT$68,$BA3,County!Y$2:Y$68)+SUMIF('Cong Dist'!$BA$607:$BA$628,$BA3,'Cong Dist'!AF$607:AF$628)</f>
        <v>1235</v>
      </c>
      <c r="AH3" s="1"/>
      <c r="AI3" s="1"/>
      <c r="AP3" s="7">
        <f>IF(AA3&gt;0,RANK(AA3,(W3:Y3,Z3:AN3)),0)</f>
        <v>2</v>
      </c>
      <c r="AQ3" s="7">
        <f>IF(AB3&gt;0,RANK(AB3,(W3:Y3,Z3:AN3)),0)</f>
        <v>6</v>
      </c>
      <c r="AR3" s="7">
        <f>IF(AC3&gt;0,RANK(AC3,(W3:Y3,Z3:AN3)),0)</f>
        <v>7</v>
      </c>
      <c r="AS3" s="7">
        <f>IF(AD3&gt;0,RANK(AD3,(W3:Y3,AD3:AN3)),0)</f>
        <v>0</v>
      </c>
      <c r="AT3" s="2">
        <f t="shared" ref="AT3:AT10" si="8">IF($C3=0,"-",AA3/$C3)</f>
        <v>0.3212620056647571</v>
      </c>
      <c r="AU3" s="2">
        <f t="shared" ref="AU3:AU11" si="9">IF($C3=0,"-",AB3/$C3)</f>
        <v>2.9069148369785121E-3</v>
      </c>
      <c r="AV3" s="2">
        <f t="shared" ref="AV3:AV10" si="10">IF($C3=0,"-",AC3/$C3)</f>
        <v>2.1402559788742891E-3</v>
      </c>
      <c r="AW3" s="2">
        <f t="shared" ref="AW3:AW11" si="11">IF($C3=0,"-",AD3/$C3)</f>
        <v>0</v>
      </c>
      <c r="AY3" s="2" t="str">
        <f t="shared" ref="AY3:AY11" si="12">A3</f>
        <v>District 1</v>
      </c>
      <c r="AZ3" t="str">
        <f t="shared" ref="AZ3:AZ11" si="13">B3</f>
        <v>AL</v>
      </c>
      <c r="BA3">
        <v>1</v>
      </c>
      <c r="BC3" s="91">
        <v>1</v>
      </c>
      <c r="BD3" s="93">
        <v>901</v>
      </c>
      <c r="BE3" s="100">
        <f t="shared" ref="BE3:BE11" si="14">BC3*1000+BD3</f>
        <v>1901</v>
      </c>
      <c r="BF3" t="s">
        <v>2683</v>
      </c>
      <c r="BG3" t="s">
        <v>3290</v>
      </c>
    </row>
    <row r="4" spans="1:59" outlineLevel="1">
      <c r="A4" s="9" t="s">
        <v>1601</v>
      </c>
      <c r="B4" t="s">
        <v>290</v>
      </c>
      <c r="C4" s="1">
        <f t="shared" si="0"/>
        <v>94938</v>
      </c>
      <c r="D4" s="1"/>
      <c r="E4" s="1"/>
      <c r="F4" s="1">
        <v>2</v>
      </c>
      <c r="G4" s="1"/>
      <c r="H4" s="1"/>
      <c r="I4" s="1">
        <v>1</v>
      </c>
      <c r="J4" s="1"/>
      <c r="K4" s="7">
        <f>IF(W4&gt;0,RANK(W4,(W4:Y4,Z4:AN4)),0)</f>
        <v>8</v>
      </c>
      <c r="L4" s="7">
        <f>IF(X4&gt;0,RANK(X4,(W4:Y4,Z4:AN4)),0)</f>
        <v>1</v>
      </c>
      <c r="M4" s="7">
        <f>IF(Y4&gt;0,RANK(Y4,(W4:Y4,Z4:AN4)),0)</f>
        <v>3</v>
      </c>
      <c r="N4" s="7">
        <f>IF(Z4&gt;0,RANK(Z4,(W4:Y4,Z4:AN4)),0)</f>
        <v>4</v>
      </c>
      <c r="O4" s="48">
        <f t="shared" si="1"/>
        <v>3493</v>
      </c>
      <c r="P4" s="163">
        <f t="shared" si="2"/>
        <v>3.6792432956245132E-2</v>
      </c>
      <c r="Q4" s="2"/>
      <c r="R4" s="2">
        <f t="shared" si="3"/>
        <v>1.2639828098337863E-3</v>
      </c>
      <c r="S4" s="2">
        <f t="shared" si="4"/>
        <v>0.34474077819208326</v>
      </c>
      <c r="T4" s="2">
        <f t="shared" si="5"/>
        <v>0.27684383492384501</v>
      </c>
      <c r="U4" s="2">
        <f t="shared" si="6"/>
        <v>4.4270997914428366E-2</v>
      </c>
      <c r="V4" s="2">
        <f t="shared" si="7"/>
        <v>0.33288040615980963</v>
      </c>
      <c r="W4" s="1">
        <f>SUMIF(County!$AT$2:$AT$68,$BA4,County!P$2:P$68)+SUMIF('Cong Dist'!$BA$607:$BA$628,$BA4,'Cong Dist'!W$607:W$628)</f>
        <v>120</v>
      </c>
      <c r="X4" s="1">
        <f>SUMIF(County!$AT$2:$AT$68,$BA4,County!Q$2:Q$68)+SUMIF('Cong Dist'!$BA$607:$BA$628,$BA4,'Cong Dist'!X$607:X$628)</f>
        <v>32729</v>
      </c>
      <c r="Y4" s="1">
        <f>SUMIF(County!$AT$2:$AT$68,$BA4,County!R$2:R$68)+SUMIF('Cong Dist'!$BA$607:$BA$628,$BA4,'Cong Dist'!Y$607:Y$628)</f>
        <v>26283</v>
      </c>
      <c r="Z4" s="1">
        <f>SUMIF(County!$AT$2:$AT$68,$BA4,County!S$2:S$68)+SUMIF('Cong Dist'!$BA$607:$BA$628,$BA4,'Cong Dist'!Z$607:Z$628)</f>
        <v>4203</v>
      </c>
      <c r="AA4" s="1">
        <f>SUMIF(County!$AT$2:$AT$68,$BA4,County!T$2:T$68)+SUMIF('Cong Dist'!$BA$607:$BA$628,$BA4,'Cong Dist'!AA$607:AA$628)</f>
        <v>29236</v>
      </c>
      <c r="AB4" s="1">
        <f>SUMIF(County!$AT$2:$AT$68,$BA4,County!U$2:U$68)+SUMIF('Cong Dist'!$BA$607:$BA$628,$BA4,'Cong Dist'!AB$607:AB$628)</f>
        <v>304</v>
      </c>
      <c r="AC4" s="1">
        <f>SUMIF(County!$AT$2:$AT$68,$BA4,County!V$2:V$68)+SUMIF('Cong Dist'!$BA$607:$BA$628,$BA4,'Cong Dist'!AC$607:AC$628)</f>
        <v>304</v>
      </c>
      <c r="AF4" s="1">
        <f>SUMIF(County!$AT$2:$AT$68,$BA4,County!Y$2:Y$68)+SUMIF('Cong Dist'!$BA$607:$BA$628,$BA4,'Cong Dist'!AF$607:AF$628)</f>
        <v>1759</v>
      </c>
      <c r="AH4" s="1"/>
      <c r="AI4" s="1"/>
      <c r="AP4" s="7">
        <f>IF(AA4&gt;0,RANK(AA4,(W4:Y4,Z4:AN4)),0)</f>
        <v>2</v>
      </c>
      <c r="AQ4" s="7">
        <f>IF(AB4&gt;0,RANK(AB4,(W4:Y4,Z4:AN4)),0)</f>
        <v>6</v>
      </c>
      <c r="AR4" s="7">
        <f>IF(AC4&gt;0,RANK(AC4,(W4:Y4,Z4:AN4)),0)</f>
        <v>6</v>
      </c>
      <c r="AS4" s="7">
        <f>IF(AD4&gt;0,RANK(AD4,(W4:Y4,AD4:AN4)),0)</f>
        <v>0</v>
      </c>
      <c r="AT4" s="2">
        <f t="shared" si="8"/>
        <v>0.30794834523583814</v>
      </c>
      <c r="AU4" s="2">
        <f t="shared" si="9"/>
        <v>3.2020897849122584E-3</v>
      </c>
      <c r="AV4" s="2">
        <f t="shared" si="10"/>
        <v>3.2020897849122584E-3</v>
      </c>
      <c r="AW4" s="2">
        <f t="shared" si="11"/>
        <v>0</v>
      </c>
      <c r="AY4" s="2" t="str">
        <f t="shared" si="12"/>
        <v>District 2</v>
      </c>
      <c r="AZ4" t="str">
        <f t="shared" si="13"/>
        <v>AL</v>
      </c>
      <c r="BA4">
        <v>2</v>
      </c>
      <c r="BC4" s="91">
        <v>1</v>
      </c>
      <c r="BD4" s="93">
        <v>902</v>
      </c>
      <c r="BE4" s="100">
        <f t="shared" si="14"/>
        <v>1902</v>
      </c>
      <c r="BF4" t="s">
        <v>2683</v>
      </c>
      <c r="BG4" t="s">
        <v>3290</v>
      </c>
    </row>
    <row r="5" spans="1:59" outlineLevel="1">
      <c r="A5" s="9" t="s">
        <v>1602</v>
      </c>
      <c r="B5" t="s">
        <v>290</v>
      </c>
      <c r="C5" s="1">
        <f t="shared" si="0"/>
        <v>78183</v>
      </c>
      <c r="D5" s="1"/>
      <c r="E5" s="1"/>
      <c r="F5" s="1">
        <v>1</v>
      </c>
      <c r="G5" s="1"/>
      <c r="H5" s="1"/>
      <c r="I5" s="1">
        <v>2</v>
      </c>
      <c r="J5" s="1"/>
      <c r="K5" s="7">
        <f>IF(W5&gt;0,RANK(W5,(W5:Y5,Z5:AN5)),0)</f>
        <v>8</v>
      </c>
      <c r="L5" s="7">
        <f>IF(X5&gt;0,RANK(X5,(W5:Y5,Z5:AN5)),0)</f>
        <v>2</v>
      </c>
      <c r="M5" s="7">
        <f>IF(Y5&gt;0,RANK(Y5,(W5:Y5,Z5:AN5)),0)</f>
        <v>3</v>
      </c>
      <c r="N5" s="7">
        <f>IF(Z5&gt;0,RANK(Z5,(W5:Y5,Z5:AN5)),0)</f>
        <v>4</v>
      </c>
      <c r="O5" s="48">
        <f t="shared" si="1"/>
        <v>1321</v>
      </c>
      <c r="P5" s="163">
        <f t="shared" si="2"/>
        <v>1.6896256219382729E-2</v>
      </c>
      <c r="Q5" s="2"/>
      <c r="R5" s="2">
        <f t="shared" si="3"/>
        <v>1.8290421191307572E-3</v>
      </c>
      <c r="S5" s="2">
        <f t="shared" si="4"/>
        <v>0.32252535717483338</v>
      </c>
      <c r="T5" s="2">
        <f t="shared" si="5"/>
        <v>0.26078559277592317</v>
      </c>
      <c r="U5" s="2">
        <f t="shared" si="6"/>
        <v>5.1072483788035763E-2</v>
      </c>
      <c r="V5" s="2">
        <f t="shared" si="7"/>
        <v>0.36378752414207693</v>
      </c>
      <c r="W5" s="1">
        <f>SUMIF(County!$AT$2:$AT$68,$BA5,County!P$2:P$68)+SUMIF('Cong Dist'!$BA$607:$BA$628,$BA5,'Cong Dist'!W$607:W$628)</f>
        <v>143</v>
      </c>
      <c r="X5" s="1">
        <f>SUMIF(County!$AT$2:$AT$68,$BA5,County!Q$2:Q$68)+SUMIF('Cong Dist'!$BA$607:$BA$628,$BA5,'Cong Dist'!X$607:X$628)</f>
        <v>25216</v>
      </c>
      <c r="Y5" s="1">
        <f>SUMIF(County!$AT$2:$AT$68,$BA5,County!R$2:R$68)+SUMIF('Cong Dist'!$BA$607:$BA$628,$BA5,'Cong Dist'!Y$607:Y$628)</f>
        <v>20389</v>
      </c>
      <c r="Z5" s="1">
        <f>SUMIF(County!$AT$2:$AT$68,$BA5,County!S$2:S$68)+SUMIF('Cong Dist'!$BA$607:$BA$628,$BA5,'Cong Dist'!Z$607:Z$628)</f>
        <v>3993</v>
      </c>
      <c r="AA5" s="1">
        <f>SUMIF(County!$AT$2:$AT$68,$BA5,County!T$2:T$68)+SUMIF('Cong Dist'!$BA$607:$BA$628,$BA5,'Cong Dist'!AA$607:AA$628)</f>
        <v>26537</v>
      </c>
      <c r="AB5" s="1">
        <f>SUMIF(County!$AT$2:$AT$68,$BA5,County!U$2:U$68)+SUMIF('Cong Dist'!$BA$607:$BA$628,$BA5,'Cong Dist'!AB$607:AB$628)</f>
        <v>276</v>
      </c>
      <c r="AC5" s="1">
        <f>SUMIF(County!$AT$2:$AT$68,$BA5,County!V$2:V$68)+SUMIF('Cong Dist'!$BA$607:$BA$628,$BA5,'Cong Dist'!AC$607:AC$628)</f>
        <v>251</v>
      </c>
      <c r="AF5" s="1">
        <f>SUMIF(County!$AT$2:$AT$68,$BA5,County!Y$2:Y$68)+SUMIF('Cong Dist'!$BA$607:$BA$628,$BA5,'Cong Dist'!AF$607:AF$628)</f>
        <v>1378</v>
      </c>
      <c r="AH5" s="1"/>
      <c r="AI5" s="1"/>
      <c r="AP5" s="7">
        <f>IF(AA5&gt;0,RANK(AA5,(W5:Y5,Z5:AN5)),0)</f>
        <v>1</v>
      </c>
      <c r="AQ5" s="7">
        <f>IF(AB5&gt;0,RANK(AB5,(W5:Y5,Z5:AN5)),0)</f>
        <v>6</v>
      </c>
      <c r="AR5" s="7">
        <f>IF(AC5&gt;0,RANK(AC5,(W5:Y5,Z5:AN5)),0)</f>
        <v>7</v>
      </c>
      <c r="AS5" s="7">
        <f>IF(AD5&gt;0,RANK(AD5,(W5:Y5,AD5:AN5)),0)</f>
        <v>0</v>
      </c>
      <c r="AT5" s="2">
        <f t="shared" si="8"/>
        <v>0.33942161339421612</v>
      </c>
      <c r="AU5" s="2">
        <f t="shared" si="9"/>
        <v>3.5301791949656574E-3</v>
      </c>
      <c r="AV5" s="2">
        <f t="shared" si="10"/>
        <v>3.2104165867260148E-3</v>
      </c>
      <c r="AW5" s="2">
        <f t="shared" si="11"/>
        <v>0</v>
      </c>
      <c r="AY5" s="2" t="str">
        <f t="shared" si="12"/>
        <v>District 3</v>
      </c>
      <c r="AZ5" t="str">
        <f t="shared" si="13"/>
        <v>AL</v>
      </c>
      <c r="BA5">
        <v>3</v>
      </c>
      <c r="BC5" s="91">
        <v>1</v>
      </c>
      <c r="BD5" s="93">
        <v>903</v>
      </c>
      <c r="BE5" s="100">
        <f t="shared" si="14"/>
        <v>1903</v>
      </c>
      <c r="BF5" t="s">
        <v>2683</v>
      </c>
      <c r="BG5" t="s">
        <v>3290</v>
      </c>
    </row>
    <row r="6" spans="1:59" outlineLevel="1">
      <c r="A6" s="9" t="s">
        <v>1873</v>
      </c>
      <c r="B6" t="s">
        <v>290</v>
      </c>
      <c r="C6" s="1">
        <f t="shared" si="0"/>
        <v>93167</v>
      </c>
      <c r="D6" s="1"/>
      <c r="E6" s="1"/>
      <c r="F6" s="1">
        <v>1</v>
      </c>
      <c r="G6" s="1"/>
      <c r="H6" s="1"/>
      <c r="I6" s="1">
        <v>2</v>
      </c>
      <c r="J6" s="1"/>
      <c r="K6" s="7">
        <f>IF(W6&gt;0,RANK(W6,(W6:Y6,Z6:AN6)),0)</f>
        <v>8</v>
      </c>
      <c r="L6" s="7">
        <f>IF(X6&gt;0,RANK(X6,(W6:Y6,Z6:AN6)),0)</f>
        <v>2</v>
      </c>
      <c r="M6" s="7">
        <f>IF(Y6&gt;0,RANK(Y6,(W6:Y6,Z6:AN6)),0)</f>
        <v>3</v>
      </c>
      <c r="N6" s="7">
        <f>IF(Z6&gt;0,RANK(Z6,(W6:Y6,Z6:AN6)),0)</f>
        <v>4</v>
      </c>
      <c r="O6" s="48">
        <f t="shared" si="1"/>
        <v>13814</v>
      </c>
      <c r="P6" s="163">
        <f t="shared" si="2"/>
        <v>0.14827138364442347</v>
      </c>
      <c r="Q6" s="2"/>
      <c r="R6" s="2">
        <f t="shared" si="3"/>
        <v>1.7388130990586795E-3</v>
      </c>
      <c r="S6" s="2">
        <f t="shared" si="4"/>
        <v>0.269451629868945</v>
      </c>
      <c r="T6" s="2">
        <f t="shared" si="5"/>
        <v>0.23350542574087391</v>
      </c>
      <c r="U6" s="2">
        <f t="shared" si="6"/>
        <v>5.0790515955220196E-2</v>
      </c>
      <c r="V6" s="2">
        <f t="shared" si="7"/>
        <v>0.44451361533590222</v>
      </c>
      <c r="W6" s="1">
        <f>SUMIF(County!$AT$2:$AT$68,$BA6,County!P$2:P$68)+SUMIF('Cong Dist'!$BA$607:$BA$628,$BA6,'Cong Dist'!W$607:W$628)</f>
        <v>162</v>
      </c>
      <c r="X6" s="1">
        <f>SUMIF(County!$AT$2:$AT$68,$BA6,County!Q$2:Q$68)+SUMIF('Cong Dist'!$BA$607:$BA$628,$BA6,'Cong Dist'!X$607:X$628)</f>
        <v>25104</v>
      </c>
      <c r="Y6" s="1">
        <f>SUMIF(County!$AT$2:$AT$68,$BA6,County!R$2:R$68)+SUMIF('Cong Dist'!$BA$607:$BA$628,$BA6,'Cong Dist'!Y$607:Y$628)</f>
        <v>21755</v>
      </c>
      <c r="Z6" s="1">
        <f>SUMIF(County!$AT$2:$AT$68,$BA6,County!S$2:S$68)+SUMIF('Cong Dist'!$BA$607:$BA$628,$BA6,'Cong Dist'!Z$607:Z$628)</f>
        <v>4732</v>
      </c>
      <c r="AA6" s="1">
        <f>SUMIF(County!$AT$2:$AT$68,$BA6,County!T$2:T$68)+SUMIF('Cong Dist'!$BA$607:$BA$628,$BA6,'Cong Dist'!AA$607:AA$628)</f>
        <v>38918</v>
      </c>
      <c r="AB6" s="1">
        <f>SUMIF(County!$AT$2:$AT$68,$BA6,County!U$2:U$68)+SUMIF('Cong Dist'!$BA$607:$BA$628,$BA6,'Cong Dist'!AB$607:AB$628)</f>
        <v>384</v>
      </c>
      <c r="AC6" s="1">
        <f>SUMIF(County!$AT$2:$AT$68,$BA6,County!V$2:V$68)+SUMIF('Cong Dist'!$BA$607:$BA$628,$BA6,'Cong Dist'!AC$607:AC$628)</f>
        <v>311</v>
      </c>
      <c r="AF6" s="1">
        <f>SUMIF(County!$AT$2:$AT$68,$BA6,County!Y$2:Y$68)+SUMIF('Cong Dist'!$BA$607:$BA$628,$BA6,'Cong Dist'!AF$607:AF$628)</f>
        <v>1801</v>
      </c>
      <c r="AH6" s="1"/>
      <c r="AI6" s="1"/>
      <c r="AP6" s="7">
        <f>IF(AA6&gt;0,RANK(AA6,(W6:Y6,Z6:AN6)),0)</f>
        <v>1</v>
      </c>
      <c r="AQ6" s="7">
        <f>IF(AB6&gt;0,RANK(AB6,(W6:Y6,Z6:AN6)),0)</f>
        <v>6</v>
      </c>
      <c r="AR6" s="7">
        <f>IF(AC6&gt;0,RANK(AC6,(W6:Y6,Z6:AN6)),0)</f>
        <v>7</v>
      </c>
      <c r="AS6" s="7">
        <f>IF(AD6&gt;0,RANK(AD6,(W6:Y6,AD6:AN6)),0)</f>
        <v>0</v>
      </c>
      <c r="AT6" s="2">
        <f t="shared" si="8"/>
        <v>0.41772301351336849</v>
      </c>
      <c r="AU6" s="2">
        <f t="shared" si="9"/>
        <v>4.1216310496205739E-3</v>
      </c>
      <c r="AV6" s="2">
        <f t="shared" si="10"/>
        <v>3.338091813624996E-3</v>
      </c>
      <c r="AW6" s="2">
        <f t="shared" si="11"/>
        <v>0</v>
      </c>
      <c r="AY6" s="2" t="str">
        <f t="shared" si="12"/>
        <v>District 4</v>
      </c>
      <c r="AZ6" t="str">
        <f t="shared" si="13"/>
        <v>AL</v>
      </c>
      <c r="BA6">
        <v>4</v>
      </c>
      <c r="BC6" s="91">
        <v>1</v>
      </c>
      <c r="BD6" s="93">
        <v>904</v>
      </c>
      <c r="BE6" s="100">
        <f t="shared" si="14"/>
        <v>1904</v>
      </c>
      <c r="BF6" t="s">
        <v>2683</v>
      </c>
      <c r="BG6" t="s">
        <v>3290</v>
      </c>
    </row>
    <row r="7" spans="1:59" outlineLevel="1">
      <c r="A7" s="9" t="s">
        <v>1827</v>
      </c>
      <c r="B7" t="s">
        <v>290</v>
      </c>
      <c r="C7" s="1">
        <f t="shared" si="0"/>
        <v>101286</v>
      </c>
      <c r="D7" s="1"/>
      <c r="E7" s="1"/>
      <c r="F7" s="1"/>
      <c r="G7" s="1">
        <v>1</v>
      </c>
      <c r="H7" s="1"/>
      <c r="I7" s="1">
        <v>2</v>
      </c>
      <c r="J7" s="1"/>
      <c r="K7" s="7">
        <f>IF(W7&gt;0,RANK(W7,(W7:Y7,Z7:AN7)),0)</f>
        <v>8</v>
      </c>
      <c r="L7" s="7">
        <f>IF(X7&gt;0,RANK(X7,(W7:Y7,Z7:AN7)),0)</f>
        <v>3</v>
      </c>
      <c r="M7" s="7">
        <f>IF(Y7&gt;0,RANK(Y7,(W7:Y7,Z7:AN7)),0)</f>
        <v>2</v>
      </c>
      <c r="N7" s="7">
        <f>IF(Z7&gt;0,RANK(Z7,(W7:Y7,Z7:AN7)),0)</f>
        <v>4</v>
      </c>
      <c r="O7" s="48">
        <f t="shared" si="1"/>
        <v>8836</v>
      </c>
      <c r="P7" s="163">
        <f t="shared" si="2"/>
        <v>8.7238117805027354E-2</v>
      </c>
      <c r="Q7" s="2"/>
      <c r="R7" s="2">
        <f t="shared" si="3"/>
        <v>2.1720672156072904E-3</v>
      </c>
      <c r="S7" s="2">
        <f t="shared" si="4"/>
        <v>0.26898090555456827</v>
      </c>
      <c r="T7" s="2">
        <f t="shared" si="5"/>
        <v>0.2792291135991154</v>
      </c>
      <c r="U7" s="2">
        <f t="shared" si="6"/>
        <v>6.3286140236557861E-2</v>
      </c>
      <c r="V7" s="2">
        <f t="shared" si="7"/>
        <v>0.38633177339415115</v>
      </c>
      <c r="W7" s="1">
        <f>SUMIF(County!$AT$2:$AT$68,$BA7,County!P$2:P$68)+SUMIF('Cong Dist'!$BA$607:$BA$628,$BA7,'Cong Dist'!W$607:W$628)</f>
        <v>220</v>
      </c>
      <c r="X7" s="1">
        <f>SUMIF(County!$AT$2:$AT$68,$BA7,County!Q$2:Q$68)+SUMIF('Cong Dist'!$BA$607:$BA$628,$BA7,'Cong Dist'!X$607:X$628)</f>
        <v>27244</v>
      </c>
      <c r="Y7" s="1">
        <f>SUMIF(County!$AT$2:$AT$68,$BA7,County!R$2:R$68)+SUMIF('Cong Dist'!$BA$607:$BA$628,$BA7,'Cong Dist'!Y$607:Y$628)</f>
        <v>28282</v>
      </c>
      <c r="Z7" s="1">
        <f>SUMIF(County!$AT$2:$AT$68,$BA7,County!S$2:S$68)+SUMIF('Cong Dist'!$BA$607:$BA$628,$BA7,'Cong Dist'!Z$607:Z$628)</f>
        <v>6410</v>
      </c>
      <c r="AA7" s="1">
        <f>SUMIF(County!$AT$2:$AT$68,$BA7,County!T$2:T$68)+SUMIF('Cong Dist'!$BA$607:$BA$628,$BA7,'Cong Dist'!AA$607:AA$628)</f>
        <v>37118</v>
      </c>
      <c r="AB7" s="1">
        <f>SUMIF(County!$AT$2:$AT$68,$BA7,County!U$2:U$68)+SUMIF('Cong Dist'!$BA$607:$BA$628,$BA7,'Cong Dist'!AB$607:AB$628)</f>
        <v>269</v>
      </c>
      <c r="AC7" s="1">
        <f>SUMIF(County!$AT$2:$AT$68,$BA7,County!V$2:V$68)+SUMIF('Cong Dist'!$BA$607:$BA$628,$BA7,'Cong Dist'!AC$607:AC$628)</f>
        <v>246</v>
      </c>
      <c r="AF7" s="1">
        <f>SUMIF(County!$AT$2:$AT$68,$BA7,County!Y$2:Y$68)+SUMIF('Cong Dist'!$BA$607:$BA$628,$BA7,'Cong Dist'!AF$607:AF$628)</f>
        <v>1497</v>
      </c>
      <c r="AH7" s="1"/>
      <c r="AI7" s="1"/>
      <c r="AP7" s="7">
        <f>IF(AA7&gt;0,RANK(AA7,(W7:Y7,Z7:AN7)),0)</f>
        <v>1</v>
      </c>
      <c r="AQ7" s="7">
        <f>IF(AB7&gt;0,RANK(AB7,(W7:Y7,Z7:AN7)),0)</f>
        <v>6</v>
      </c>
      <c r="AR7" s="7">
        <f>IF(AC7&gt;0,RANK(AC7,(W7:Y7,Z7:AN7)),0)</f>
        <v>7</v>
      </c>
      <c r="AS7" s="7">
        <f>IF(AD7&gt;0,RANK(AD7,(W7:Y7,AD7:AN7)),0)</f>
        <v>0</v>
      </c>
      <c r="AT7" s="2">
        <f t="shared" si="8"/>
        <v>0.36646723140414272</v>
      </c>
      <c r="AU7" s="2">
        <f t="shared" si="9"/>
        <v>2.6558458227198233E-3</v>
      </c>
      <c r="AV7" s="2">
        <f t="shared" si="10"/>
        <v>2.4287660683608792E-3</v>
      </c>
      <c r="AW7" s="2">
        <f t="shared" si="11"/>
        <v>0</v>
      </c>
      <c r="AY7" s="2" t="str">
        <f t="shared" si="12"/>
        <v>District 5</v>
      </c>
      <c r="AZ7" t="str">
        <f t="shared" si="13"/>
        <v>AL</v>
      </c>
      <c r="BA7">
        <v>5</v>
      </c>
      <c r="BC7" s="91">
        <v>1</v>
      </c>
      <c r="BD7" s="93">
        <v>905</v>
      </c>
      <c r="BE7" s="100">
        <f t="shared" si="14"/>
        <v>1905</v>
      </c>
      <c r="BF7" t="s">
        <v>2683</v>
      </c>
      <c r="BG7" t="s">
        <v>3290</v>
      </c>
    </row>
    <row r="8" spans="1:59" outlineLevel="1">
      <c r="A8" s="9" t="s">
        <v>1806</v>
      </c>
      <c r="B8" t="s">
        <v>290</v>
      </c>
      <c r="C8" s="1">
        <f t="shared" si="0"/>
        <v>111344</v>
      </c>
      <c r="D8" s="1"/>
      <c r="E8" s="1"/>
      <c r="F8" s="1"/>
      <c r="G8" s="1">
        <v>1</v>
      </c>
      <c r="H8" s="1"/>
      <c r="I8" s="1">
        <v>2</v>
      </c>
      <c r="J8" s="1"/>
      <c r="K8" s="7">
        <f>IF(W8&gt;0,RANK(W8,(W8:Y8,Z8:AN8)),0)</f>
        <v>8</v>
      </c>
      <c r="L8" s="7">
        <f>IF(X8&gt;0,RANK(X8,(W8:Y8,Z8:AN8)),0)</f>
        <v>3</v>
      </c>
      <c r="M8" s="7">
        <f>IF(Y8&gt;0,RANK(Y8,(W8:Y8,Z8:AN8)),0)</f>
        <v>2</v>
      </c>
      <c r="N8" s="7">
        <f>IF(Z8&gt;0,RANK(Z8,(W8:Y8,Z8:AN8)),0)</f>
        <v>4</v>
      </c>
      <c r="O8" s="48">
        <f t="shared" si="1"/>
        <v>1339</v>
      </c>
      <c r="P8" s="163">
        <f t="shared" si="2"/>
        <v>1.2025793935910332E-2</v>
      </c>
      <c r="Q8" s="2"/>
      <c r="R8" s="2">
        <f t="shared" si="3"/>
        <v>1.5178186521051875E-3</v>
      </c>
      <c r="S8" s="2">
        <f t="shared" si="4"/>
        <v>0.29473523494754994</v>
      </c>
      <c r="T8" s="2">
        <f t="shared" si="5"/>
        <v>0.31680198304354074</v>
      </c>
      <c r="U8" s="2">
        <f t="shared" si="6"/>
        <v>4.4465799683862627E-2</v>
      </c>
      <c r="V8" s="2">
        <f t="shared" si="7"/>
        <v>0.34247916367294151</v>
      </c>
      <c r="W8" s="1">
        <f>SUMIF(County!$AT$2:$AT$68,$BA8,County!P$2:P$68)+SUMIF('Cong Dist'!$BA$607:$BA$628,$BA8,'Cong Dist'!W$607:W$628)</f>
        <v>169</v>
      </c>
      <c r="X8" s="1">
        <f>SUMIF(County!$AT$2:$AT$68,$BA8,County!Q$2:Q$68)+SUMIF('Cong Dist'!$BA$607:$BA$628,$BA8,'Cong Dist'!X$607:X$628)</f>
        <v>32817</v>
      </c>
      <c r="Y8" s="1">
        <f>SUMIF(County!$AT$2:$AT$68,$BA8,County!R$2:R$68)+SUMIF('Cong Dist'!$BA$607:$BA$628,$BA8,'Cong Dist'!Y$607:Y$628)</f>
        <v>35274</v>
      </c>
      <c r="Z8" s="1">
        <f>SUMIF(County!$AT$2:$AT$68,$BA8,County!S$2:S$68)+SUMIF('Cong Dist'!$BA$607:$BA$628,$BA8,'Cong Dist'!Z$607:Z$628)</f>
        <v>4951</v>
      </c>
      <c r="AA8" s="1">
        <f>SUMIF(County!$AT$2:$AT$68,$BA8,County!T$2:T$68)+SUMIF('Cong Dist'!$BA$607:$BA$628,$BA8,'Cong Dist'!AA$607:AA$628)</f>
        <v>36613</v>
      </c>
      <c r="AB8" s="1">
        <f>SUMIF(County!$AT$2:$AT$68,$BA8,County!U$2:U$68)+SUMIF('Cong Dist'!$BA$607:$BA$628,$BA8,'Cong Dist'!AB$607:AB$628)</f>
        <v>227</v>
      </c>
      <c r="AC8" s="1">
        <f>SUMIF(County!$AT$2:$AT$68,$BA8,County!V$2:V$68)+SUMIF('Cong Dist'!$BA$607:$BA$628,$BA8,'Cong Dist'!AC$607:AC$628)</f>
        <v>253</v>
      </c>
      <c r="AF8" s="1">
        <f>SUMIF(County!$AT$2:$AT$68,$BA8,County!Y$2:Y$68)+SUMIF('Cong Dist'!$BA$607:$BA$628,$BA8,'Cong Dist'!AF$607:AF$628)</f>
        <v>1040</v>
      </c>
      <c r="AH8" s="1"/>
      <c r="AI8" s="1"/>
      <c r="AP8" s="7">
        <f>IF(AA8&gt;0,RANK(AA8,(W8:Y8,Z8:AN8)),0)</f>
        <v>1</v>
      </c>
      <c r="AQ8" s="7">
        <f>IF(AB8&gt;0,RANK(AB8,(W8:Y8,Z8:AN8)),0)</f>
        <v>7</v>
      </c>
      <c r="AR8" s="7">
        <f>IF(AC8&gt;0,RANK(AC8,(W8:Y8,Z8:AN8)),0)</f>
        <v>6</v>
      </c>
      <c r="AS8" s="7">
        <f>IF(AD8&gt;0,RANK(AD8,(W8:Y8,AD8:AN8)),0)</f>
        <v>0</v>
      </c>
      <c r="AT8" s="2">
        <f t="shared" si="8"/>
        <v>0.32882777697945109</v>
      </c>
      <c r="AU8" s="2">
        <f t="shared" si="9"/>
        <v>2.0387268285673231E-3</v>
      </c>
      <c r="AV8" s="2">
        <f t="shared" si="10"/>
        <v>2.2722373904296594E-3</v>
      </c>
      <c r="AW8" s="2">
        <f t="shared" si="11"/>
        <v>0</v>
      </c>
      <c r="AY8" s="2" t="str">
        <f t="shared" si="12"/>
        <v>District 6</v>
      </c>
      <c r="AZ8" t="str">
        <f t="shared" si="13"/>
        <v>AL</v>
      </c>
      <c r="BA8">
        <v>6</v>
      </c>
      <c r="BC8" s="91">
        <v>1</v>
      </c>
      <c r="BD8" s="93">
        <v>906</v>
      </c>
      <c r="BE8" s="100">
        <f t="shared" si="14"/>
        <v>1906</v>
      </c>
      <c r="BF8" t="s">
        <v>2683</v>
      </c>
      <c r="BG8" t="s">
        <v>3290</v>
      </c>
    </row>
    <row r="9" spans="1:59" s="162" customFormat="1" outlineLevel="1">
      <c r="A9" s="9" t="s">
        <v>1388</v>
      </c>
      <c r="B9" s="162" t="s">
        <v>290</v>
      </c>
      <c r="C9" s="1">
        <f>SUM(W9:AN9)</f>
        <v>23771</v>
      </c>
      <c r="D9" s="1"/>
      <c r="E9" s="1"/>
      <c r="F9" s="1">
        <v>1</v>
      </c>
      <c r="G9" s="1"/>
      <c r="H9" s="1"/>
      <c r="I9" s="1">
        <v>2</v>
      </c>
      <c r="J9" s="1"/>
      <c r="K9" s="7">
        <f>IF(W9&gt;0,RANK(W9,(W9:Y9,Z9:AN9)),0)</f>
        <v>8</v>
      </c>
      <c r="L9" s="7">
        <f>IF(X9&gt;0,RANK(X9,(W9:Y9,Z9:AN9)),0)</f>
        <v>2</v>
      </c>
      <c r="M9" s="7">
        <f>IF(Y9&gt;0,RANK(Y9,(W9:Y9,Z9:AN9)),0)</f>
        <v>3</v>
      </c>
      <c r="N9" s="7">
        <f>IF(Z9&gt;0,RANK(Z9,(W9:Y9,Z9:AN9)),0)</f>
        <v>4</v>
      </c>
      <c r="O9" s="48">
        <f>MAX(W9:AD9)-LARGE(W9:AD9,2)</f>
        <v>637</v>
      </c>
      <c r="P9" s="163">
        <f>O9/C9</f>
        <v>2.6797358125446973E-2</v>
      </c>
      <c r="Q9" s="2"/>
      <c r="R9" s="2">
        <f>IF($C9=0,"-",W9/$C9)</f>
        <v>1.4723823145849986E-3</v>
      </c>
      <c r="S9" s="2">
        <f>IF($C9=0,"-",X9/$C9)</f>
        <v>0.30427832232552271</v>
      </c>
      <c r="T9" s="2">
        <f>IF($C9=0,"-",Y9/$C9)</f>
        <v>0.29464473518152373</v>
      </c>
      <c r="U9" s="2">
        <f>IF($C9=0,"-",Z9/$C9)</f>
        <v>5.0060998695889952E-2</v>
      </c>
      <c r="V9" s="2">
        <f>IF(C9=0,"-",(1-R9-S9-T9-U9))</f>
        <v>0.34954356148247856</v>
      </c>
      <c r="W9" s="1">
        <f>SUMIF(County!$AT$2:$AT$68,$BA9,County!P$2:P$68)+SUMIF('Cong Dist'!$BA$607:$BA$628,$BA9,'Cong Dist'!W$607:W$628)</f>
        <v>35</v>
      </c>
      <c r="X9" s="1">
        <f>SUMIF(County!$AT$2:$AT$68,$BA9,County!Q$2:Q$68)+SUMIF('Cong Dist'!$BA$607:$BA$628,$BA9,'Cong Dist'!X$607:X$628)</f>
        <v>7233</v>
      </c>
      <c r="Y9" s="1">
        <f>SUMIF(County!$AT$2:$AT$68,$BA9,County!R$2:R$68)+SUMIF('Cong Dist'!$BA$607:$BA$628,$BA9,'Cong Dist'!Y$607:Y$628)</f>
        <v>7004</v>
      </c>
      <c r="Z9" s="1">
        <f>SUMIF(County!$AT$2:$AT$68,$BA9,County!S$2:S$68)+SUMIF('Cong Dist'!$BA$607:$BA$628,$BA9,'Cong Dist'!Z$607:Z$628)</f>
        <v>1190</v>
      </c>
      <c r="AA9" s="1">
        <f>SUMIF(County!$AT$2:$AT$68,$BA9,County!T$2:T$68)+SUMIF('Cong Dist'!$BA$607:$BA$628,$BA9,'Cong Dist'!AA$607:AA$628)</f>
        <v>7870</v>
      </c>
      <c r="AB9" s="1">
        <f>SUMIF(County!$AT$2:$AT$68,$BA9,County!U$2:U$68)+SUMIF('Cong Dist'!$BA$607:$BA$628,$BA9,'Cong Dist'!AB$607:AB$628)</f>
        <v>80</v>
      </c>
      <c r="AC9" s="1">
        <f>SUMIF(County!$AT$2:$AT$68,$BA9,County!V$2:V$68)+SUMIF('Cong Dist'!$BA$607:$BA$628,$BA9,'Cong Dist'!AC$607:AC$628)</f>
        <v>78</v>
      </c>
      <c r="AD9" s="1"/>
      <c r="AE9" s="1"/>
      <c r="AF9" s="1">
        <f>SUMIF(County!$AT$2:$AT$68,$BA9,County!Y$2:Y$68)+SUMIF('Cong Dist'!$BA$607:$BA$628,$BA9,'Cong Dist'!AF$607:AF$628)</f>
        <v>281</v>
      </c>
      <c r="AG9" s="1"/>
      <c r="AH9" s="1"/>
      <c r="AI9" s="1"/>
      <c r="AJ9" s="1"/>
      <c r="AP9" s="7">
        <f>IF(AA9&gt;0,RANK(AA9,(W9:Y9,Z9:AN9)),0)</f>
        <v>1</v>
      </c>
      <c r="AQ9" s="7">
        <f>IF(AB9&gt;0,RANK(AB9,(W9:Y9,Z9:AN9)),0)</f>
        <v>6</v>
      </c>
      <c r="AR9" s="7">
        <f>IF(AC9&gt;0,RANK(AC9,(W9:Y9,Z9:AN9)),0)</f>
        <v>7</v>
      </c>
      <c r="AS9" s="7">
        <f>IF(AD9&gt;0,RANK(AD9,(W9:Y9,AD9:AN9)),0)</f>
        <v>0</v>
      </c>
      <c r="AT9" s="2">
        <f>IF($C9=0,"-",AA9/$C9)</f>
        <v>0.33107568045096969</v>
      </c>
      <c r="AU9" s="2">
        <f>IF($C9=0,"-",AB9/$C9)</f>
        <v>3.3654452904799967E-3</v>
      </c>
      <c r="AV9" s="2">
        <f>IF($C9=0,"-",AC9/$C9)</f>
        <v>3.2813091582179969E-3</v>
      </c>
      <c r="AW9" s="2">
        <f>IF($C9=0,"-",AD9/$C9)</f>
        <v>0</v>
      </c>
      <c r="AY9" s="2" t="str">
        <f>A9</f>
        <v>District 7</v>
      </c>
      <c r="AZ9" s="162" t="str">
        <f>B9</f>
        <v>AL</v>
      </c>
      <c r="BA9" s="162">
        <v>7</v>
      </c>
      <c r="BC9" s="91">
        <v>1</v>
      </c>
      <c r="BD9" s="93">
        <v>907</v>
      </c>
      <c r="BE9" s="100">
        <f>BC9*1000+BD9</f>
        <v>1907</v>
      </c>
      <c r="BF9" s="162" t="s">
        <v>2683</v>
      </c>
      <c r="BG9" s="162" t="s">
        <v>3290</v>
      </c>
    </row>
    <row r="10" spans="1:59" outlineLevel="1">
      <c r="A10" s="137" t="s">
        <v>1035</v>
      </c>
      <c r="B10" t="s">
        <v>290</v>
      </c>
      <c r="C10" s="1">
        <f t="shared" si="0"/>
        <v>25481</v>
      </c>
      <c r="D10" s="1"/>
      <c r="E10" s="1"/>
      <c r="F10" s="1"/>
      <c r="G10" s="1"/>
      <c r="H10" s="1"/>
      <c r="I10" s="1"/>
      <c r="J10" s="1"/>
      <c r="K10" s="7">
        <f>IF(W10&gt;0,RANK(W10,(W10:Y10,Z10:AN10)),0)</f>
        <v>8</v>
      </c>
      <c r="L10" s="7">
        <f>IF(X10&gt;0,RANK(X10,(W10:Y10,Z10:AN10)),0)</f>
        <v>3</v>
      </c>
      <c r="M10" s="7">
        <f>IF(Y10&gt;0,RANK(Y10,(W10:Y10,Z10:AN10)),0)</f>
        <v>2</v>
      </c>
      <c r="N10" s="7">
        <f>IF(Z10&gt;0,RANK(Z10,(W10:Y10,Z10:AN10)),0)</f>
        <v>4</v>
      </c>
      <c r="O10" s="48">
        <f t="shared" si="1"/>
        <v>90</v>
      </c>
      <c r="P10" s="163">
        <f t="shared" si="2"/>
        <v>3.5320434833797732E-3</v>
      </c>
      <c r="Q10" s="2"/>
      <c r="R10" s="2">
        <f t="shared" si="3"/>
        <v>1.6090420313174523E-3</v>
      </c>
      <c r="S10" s="2">
        <f t="shared" si="4"/>
        <v>0.3032848004395432</v>
      </c>
      <c r="T10" s="2">
        <f t="shared" si="5"/>
        <v>0.31690279031435187</v>
      </c>
      <c r="U10" s="2">
        <f t="shared" si="6"/>
        <v>4.2816216004081475E-2</v>
      </c>
      <c r="V10" s="2">
        <f t="shared" si="7"/>
        <v>0.33538715121070606</v>
      </c>
      <c r="W10" s="1">
        <f>SUMIF('Cong Dist'!$BA$607:$BA$628,$BA10,'Cong Dist'!W$607:W$628)</f>
        <v>41</v>
      </c>
      <c r="X10" s="1">
        <f>SUMIF('Cong Dist'!$BA$607:$BA$628,$BA10,'Cong Dist'!X$607:X$628)</f>
        <v>7728</v>
      </c>
      <c r="Y10" s="1">
        <f>SUMIF('Cong Dist'!$BA$607:$BA$628,$BA10,'Cong Dist'!Y$607:Y$628)</f>
        <v>8075</v>
      </c>
      <c r="Z10" s="1">
        <f>SUMIF('Cong Dist'!$BA$607:$BA$628,$BA10,'Cong Dist'!Z$607:Z$628)</f>
        <v>1091</v>
      </c>
      <c r="AA10" s="1">
        <f>SUMIF('Cong Dist'!$BA$607:$BA$628,$BA10,'Cong Dist'!AA$607:AA$628)</f>
        <v>8165</v>
      </c>
      <c r="AB10" s="1">
        <f>SUMIF('Cong Dist'!$BA$607:$BA$628,$BA10,'Cong Dist'!AB$607:AB$628)</f>
        <v>56</v>
      </c>
      <c r="AC10" s="1">
        <f>SUMIF('Cong Dist'!$BA$607:$BA$628,$BA10,'Cong Dist'!AC$607:AC$628)</f>
        <v>57</v>
      </c>
      <c r="AF10" s="1">
        <f>SUMIF('Cong Dist'!$BA$607:$BA$628,$BA10,'Cong Dist'!AF$607:AF$628)</f>
        <v>268</v>
      </c>
      <c r="AP10" s="7">
        <f>IF(AA10&gt;0,RANK(AA10,(W10:Y10,Z10:AN10)),0)</f>
        <v>1</v>
      </c>
      <c r="AQ10" s="7">
        <f>IF(AB10&gt;0,RANK(AB10,(W10:Y10,Z10:AN10)),0)</f>
        <v>7</v>
      </c>
      <c r="AR10" s="7">
        <f>IF(AC10&gt;0,RANK(AC10,(W10:Y10,Z10:AN10)),0)</f>
        <v>6</v>
      </c>
      <c r="AS10" s="7">
        <f>IF(AD10&gt;0,RANK(AD10,(W10:Y10,AD10:AN10)),0)</f>
        <v>0</v>
      </c>
      <c r="AT10" s="2">
        <f t="shared" si="8"/>
        <v>0.32043483379773163</v>
      </c>
      <c r="AU10" s="2">
        <f t="shared" si="9"/>
        <v>2.1977159452140809E-3</v>
      </c>
      <c r="AV10" s="2">
        <f t="shared" si="10"/>
        <v>2.2369608728071899E-3</v>
      </c>
      <c r="AW10" s="2">
        <f t="shared" si="11"/>
        <v>0</v>
      </c>
      <c r="AY10" s="2" t="str">
        <f t="shared" si="12"/>
        <v>Unknown</v>
      </c>
      <c r="AZ10" t="str">
        <f t="shared" si="13"/>
        <v>AL</v>
      </c>
      <c r="BA10">
        <v>0</v>
      </c>
      <c r="BC10" s="91">
        <v>1</v>
      </c>
      <c r="BD10" s="93">
        <v>999</v>
      </c>
      <c r="BE10" s="100">
        <f t="shared" si="14"/>
        <v>1999</v>
      </c>
      <c r="BF10" t="s">
        <v>2683</v>
      </c>
      <c r="BG10" t="s">
        <v>3290</v>
      </c>
    </row>
    <row r="11" spans="1:59">
      <c r="A11" t="s">
        <v>1304</v>
      </c>
      <c r="B11" t="s">
        <v>1136</v>
      </c>
      <c r="C11" s="1">
        <f>SUM(W11:AN11)</f>
        <v>622084</v>
      </c>
      <c r="D11" s="1"/>
      <c r="E11" s="1"/>
      <c r="F11" s="1">
        <f>26*X11/(X11+Y11+AA11)</f>
        <v>8.2105547625317019</v>
      </c>
      <c r="G11" s="1">
        <f>26*Y11/(X11+Y11+AA11)</f>
        <v>8.122455201851519</v>
      </c>
      <c r="H11" s="1"/>
      <c r="I11" s="1">
        <f>26*AA11/(X11+Y11+AA11)</f>
        <v>9.6669900356167808</v>
      </c>
      <c r="J11" s="1"/>
      <c r="K11" s="7">
        <f>IF(W11&gt;0,RANK(W11,(W11:Y11,Z11:AN11)),0)</f>
        <v>8</v>
      </c>
      <c r="L11" s="7">
        <f>IF(X11&gt;0,RANK(X11,(W11:Y11,Z11:AN11)),0)</f>
        <v>2</v>
      </c>
      <c r="M11" s="7">
        <f>IF(Y11&gt;0,RANK(Y11,(W11:Y11,Z11:AN11)),0)</f>
        <v>3</v>
      </c>
      <c r="N11" s="7">
        <f>IF(Z11&gt;0,RANK(Z11,(W11:Y11,Z11:AN11)),0)</f>
        <v>4</v>
      </c>
      <c r="O11" s="48">
        <f t="shared" si="1"/>
        <v>32336</v>
      </c>
      <c r="P11" s="163">
        <f t="shared" si="2"/>
        <v>5.1980118440596447E-2</v>
      </c>
      <c r="Q11" s="2"/>
      <c r="R11" s="2">
        <f t="shared" si="3"/>
        <v>1.6862674494119766E-3</v>
      </c>
      <c r="S11" s="2">
        <f t="shared" si="4"/>
        <v>0.29303438120896858</v>
      </c>
      <c r="T11" s="2">
        <f t="shared" si="5"/>
        <v>0.28989011130329667</v>
      </c>
      <c r="U11" s="2">
        <f t="shared" si="6"/>
        <v>4.9752123507436297E-2</v>
      </c>
      <c r="V11" s="2">
        <f t="shared" si="7"/>
        <v>0.36563711653088637</v>
      </c>
      <c r="W11" s="1">
        <f t="shared" ref="W11:AF11" si="15">SUM(W3:W10)</f>
        <v>1049</v>
      </c>
      <c r="X11" s="1">
        <f t="shared" si="15"/>
        <v>182292</v>
      </c>
      <c r="Y11" s="1">
        <f t="shared" si="15"/>
        <v>180336</v>
      </c>
      <c r="Z11" s="1">
        <f t="shared" si="15"/>
        <v>30950</v>
      </c>
      <c r="AA11" s="1">
        <f t="shared" si="15"/>
        <v>214628</v>
      </c>
      <c r="AB11" s="1">
        <f t="shared" si="15"/>
        <v>1869</v>
      </c>
      <c r="AC11" s="1">
        <f t="shared" si="15"/>
        <v>1701</v>
      </c>
      <c r="AF11" s="1">
        <f t="shared" si="15"/>
        <v>9259</v>
      </c>
      <c r="AP11" s="7">
        <f>IF(AA11&gt;0,RANK(AA11,(W11:Y11,Z11:AN11)),0)</f>
        <v>1</v>
      </c>
      <c r="AQ11" s="7">
        <f>IF(AB11&gt;0,RANK(AB11,(W11:Y11,Z11:AN11)),0)</f>
        <v>6</v>
      </c>
      <c r="AR11" s="7">
        <f>IF(AC11&gt;0,RANK(AC11,(W11:Y11,Z11:AN11)),0)</f>
        <v>7</v>
      </c>
      <c r="AS11" s="7">
        <f>IF(AD11&gt;0,RANK(AD11,(W11:Y11,AD11:AN11)),0)</f>
        <v>0</v>
      </c>
      <c r="AT11" s="2">
        <f>IF($C11=0,"-",AA11/$C11)</f>
        <v>0.34501449964956499</v>
      </c>
      <c r="AU11" s="2">
        <f t="shared" si="9"/>
        <v>3.0044174098674777E-3</v>
      </c>
      <c r="AV11" s="2">
        <f>IF($C11=0,"-",AC11/$C11)</f>
        <v>2.7343574179692774E-3</v>
      </c>
      <c r="AW11" s="2">
        <f t="shared" si="11"/>
        <v>0</v>
      </c>
      <c r="AY11" s="2" t="str">
        <f t="shared" si="12"/>
        <v>Alabama</v>
      </c>
      <c r="AZ11" t="str">
        <f t="shared" si="13"/>
        <v>T</v>
      </c>
      <c r="BC11" s="91">
        <v>1</v>
      </c>
      <c r="BD11" s="93"/>
      <c r="BE11" s="100">
        <f t="shared" si="14"/>
        <v>1000</v>
      </c>
      <c r="BF11" t="s">
        <v>1662</v>
      </c>
      <c r="BG11" t="s">
        <v>3290</v>
      </c>
    </row>
    <row r="12" spans="1:59">
      <c r="C12" s="1"/>
      <c r="D12" s="1"/>
      <c r="E12" s="1"/>
      <c r="F12" s="1"/>
      <c r="G12" s="1"/>
      <c r="H12" s="1"/>
      <c r="I12" s="1"/>
      <c r="J12" s="1"/>
      <c r="K12" s="7"/>
      <c r="L12" s="7"/>
      <c r="M12" s="7"/>
      <c r="N12" s="7"/>
      <c r="O12" s="48"/>
      <c r="P12" s="163"/>
      <c r="Q12" s="2"/>
      <c r="R12" s="2"/>
      <c r="S12" s="2"/>
      <c r="T12" s="2"/>
      <c r="U12" s="2"/>
      <c r="V12" s="2"/>
      <c r="AP12" s="7"/>
      <c r="AQ12" s="7"/>
      <c r="AR12" s="7"/>
      <c r="AS12" s="7"/>
      <c r="AT12" s="2"/>
      <c r="AU12" s="2"/>
      <c r="AV12" s="2"/>
      <c r="AW12" s="2"/>
      <c r="AY12" s="2"/>
      <c r="BD12" s="93"/>
    </row>
    <row r="13" spans="1:59" outlineLevel="1">
      <c r="A13" t="s">
        <v>1179</v>
      </c>
      <c r="B13" t="s">
        <v>2110</v>
      </c>
      <c r="C13" s="1">
        <f>SUM(W13:AN13)</f>
        <v>14096</v>
      </c>
      <c r="D13" s="1"/>
      <c r="E13" s="1"/>
      <c r="F13" s="1"/>
      <c r="G13" s="1"/>
      <c r="H13" s="1"/>
      <c r="I13" s="1"/>
      <c r="J13" s="1"/>
      <c r="K13" s="7">
        <f>IF(W13&gt;0,RANK(W13,(W13:Y13,Z13:AN13)),0)</f>
        <v>0</v>
      </c>
      <c r="L13" s="7">
        <f>IF(X13&gt;0,RANK(X13,(W13:Y13,Z13:AN13)),0)</f>
        <v>4</v>
      </c>
      <c r="M13" s="7">
        <f>IF(Y13&gt;0,RANK(Y13,(W13:Y13,Z13:AN13)),0)</f>
        <v>1</v>
      </c>
      <c r="N13" s="7">
        <f>IF(Z13&gt;0,RANK(Z13,(W13:Y13,Z13:AN13)),0)</f>
        <v>3</v>
      </c>
      <c r="O13" s="48">
        <f>MAX(W13:AD13)-LARGE(W13:AD13,2)</f>
        <v>300</v>
      </c>
      <c r="P13" s="163">
        <f>O13/C13</f>
        <v>2.1282633371169125E-2</v>
      </c>
      <c r="Q13" s="2"/>
      <c r="R13" s="2">
        <f t="shared" ref="R13:T14" si="16">IF($C13=0,"-",W13/$C13)</f>
        <v>0</v>
      </c>
      <c r="S13" s="2">
        <f t="shared" si="16"/>
        <v>0.13322928490351874</v>
      </c>
      <c r="T13" s="2">
        <f t="shared" si="16"/>
        <v>0.32307037457434734</v>
      </c>
      <c r="U13" s="2">
        <f>IF($C13=0,"-",Z13/$C13)</f>
        <v>0.24191259931895573</v>
      </c>
      <c r="V13" s="2">
        <f>IF(C13=0,"-",(1-R13-S13-T13-U13))</f>
        <v>0.30178774120317819</v>
      </c>
      <c r="X13" s="1">
        <f>County!Q2766</f>
        <v>1878</v>
      </c>
      <c r="Y13" s="1">
        <f>County!R2766</f>
        <v>4554</v>
      </c>
      <c r="Z13" s="1">
        <f>County!S2766</f>
        <v>3410</v>
      </c>
      <c r="AA13" s="1">
        <f>County!T2766</f>
        <v>4254</v>
      </c>
      <c r="AP13" s="7">
        <f>IF(AA13&gt;0,RANK(AA13,(W13:Y13,Z13:AN13)),0)</f>
        <v>2</v>
      </c>
      <c r="AQ13" s="7">
        <f>IF(AB13&gt;0,RANK(AB13,(W13:Y13,Z13:AN13)),0)</f>
        <v>0</v>
      </c>
      <c r="AR13" s="7">
        <f>IF(AC13&gt;0,RANK(AC13,(W13:Y13,Z13:AN13)),0)</f>
        <v>0</v>
      </c>
      <c r="AS13" s="7">
        <f>IF(AD13&gt;0,RANK(AD13,(W13:Y13,AD13:AN13)),0)</f>
        <v>0</v>
      </c>
      <c r="AT13" s="2">
        <f t="shared" ref="AT13:AW14" si="17">IF($C13=0,"-",AA13/$C13)</f>
        <v>0.30178774120317819</v>
      </c>
      <c r="AU13" s="2">
        <f t="shared" si="17"/>
        <v>0</v>
      </c>
      <c r="AV13" s="2">
        <f t="shared" si="17"/>
        <v>0</v>
      </c>
      <c r="AW13" s="2">
        <f t="shared" si="17"/>
        <v>0</v>
      </c>
      <c r="AY13" s="2" t="str">
        <f>A13</f>
        <v>At Large</v>
      </c>
      <c r="AZ13" t="str">
        <f>B13</f>
        <v>AK</v>
      </c>
      <c r="BC13" s="91">
        <v>2</v>
      </c>
      <c r="BD13" s="93">
        <v>901</v>
      </c>
      <c r="BE13" s="100">
        <f>BC13*1000+BD13</f>
        <v>2901</v>
      </c>
      <c r="BF13" t="s">
        <v>2683</v>
      </c>
      <c r="BG13" t="s">
        <v>3094</v>
      </c>
    </row>
    <row r="14" spans="1:59">
      <c r="A14" t="s">
        <v>391</v>
      </c>
      <c r="B14" t="s">
        <v>1136</v>
      </c>
      <c r="C14" s="1">
        <f>SUM(W14:AN14)</f>
        <v>14096</v>
      </c>
      <c r="D14" s="1"/>
      <c r="E14" s="1"/>
      <c r="F14" s="1">
        <v>2</v>
      </c>
      <c r="G14" s="1">
        <f>ROUND(24*Y14/$C14,0)</f>
        <v>8</v>
      </c>
      <c r="H14" s="1">
        <f>ROUND(24*Z14/$C14,0)</f>
        <v>6</v>
      </c>
      <c r="I14" s="1">
        <v>8</v>
      </c>
      <c r="J14" s="1"/>
      <c r="K14" s="7">
        <f>IF(W14&gt;0,RANK(W14,(W14:Y14,Z14:AN14)),0)</f>
        <v>0</v>
      </c>
      <c r="L14" s="7">
        <f>IF(X14&gt;0,RANK(X14,(W14:Y14,Z14:AN14)),0)</f>
        <v>4</v>
      </c>
      <c r="M14" s="7">
        <f>IF(Y14&gt;0,RANK(Y14,(W14:Y14,Z14:AN14)),0)</f>
        <v>1</v>
      </c>
      <c r="N14" s="7">
        <f>IF(Z14&gt;0,RANK(Z14,(W14:Y14,Z14:AN14)),0)</f>
        <v>3</v>
      </c>
      <c r="O14" s="48">
        <f>MAX(W14:AD14)-LARGE(W14:AD14,2)</f>
        <v>300</v>
      </c>
      <c r="P14" s="163">
        <f>O14/C14</f>
        <v>2.1282633371169125E-2</v>
      </c>
      <c r="Q14" s="2"/>
      <c r="R14" s="2">
        <f t="shared" si="16"/>
        <v>0</v>
      </c>
      <c r="S14" s="2">
        <f t="shared" si="16"/>
        <v>0.13322928490351874</v>
      </c>
      <c r="T14" s="2">
        <f t="shared" si="16"/>
        <v>0.32307037457434734</v>
      </c>
      <c r="U14" s="2">
        <f>IF($C14=0,"-",Z14/$C14)</f>
        <v>0.24191259931895573</v>
      </c>
      <c r="V14" s="2">
        <f>IF(C14=0,"-",(1-R14-S14-T14-U14))</f>
        <v>0.30178774120317819</v>
      </c>
      <c r="X14" s="1">
        <f t="shared" ref="X14:AA14" si="18">X13</f>
        <v>1878</v>
      </c>
      <c r="Y14" s="1">
        <f t="shared" si="18"/>
        <v>4554</v>
      </c>
      <c r="Z14" s="1">
        <f t="shared" si="18"/>
        <v>3410</v>
      </c>
      <c r="AA14" s="1">
        <f t="shared" si="18"/>
        <v>4254</v>
      </c>
      <c r="AP14" s="7">
        <f>IF(AA14&gt;0,RANK(AA14,(W14:Y14,Z14:AN14)),0)</f>
        <v>2</v>
      </c>
      <c r="AQ14" s="7">
        <f>IF(AB14&gt;0,RANK(AB14,(W14:Y14,Z14:AN14)),0)</f>
        <v>0</v>
      </c>
      <c r="AR14" s="7">
        <f>IF(AC14&gt;0,RANK(AC14,(W14:Y14,Z14:AN14)),0)</f>
        <v>0</v>
      </c>
      <c r="AS14" s="7">
        <f>IF(AD14&gt;0,RANK(AD14,(W14:Y14,AD14:AN14)),0)</f>
        <v>0</v>
      </c>
      <c r="AT14" s="2">
        <f t="shared" si="17"/>
        <v>0.30178774120317819</v>
      </c>
      <c r="AU14" s="2">
        <f t="shared" si="17"/>
        <v>0</v>
      </c>
      <c r="AV14" s="2">
        <f t="shared" si="17"/>
        <v>0</v>
      </c>
      <c r="AW14" s="2">
        <f t="shared" si="17"/>
        <v>0</v>
      </c>
      <c r="AY14" s="2" t="str">
        <f>A14</f>
        <v>Alaska</v>
      </c>
      <c r="AZ14" t="str">
        <f>B14</f>
        <v>T</v>
      </c>
      <c r="BC14" s="91">
        <v>2</v>
      </c>
      <c r="BD14" s="93"/>
      <c r="BE14" s="100">
        <f>BC14*1000+BD14</f>
        <v>2000</v>
      </c>
      <c r="BF14" t="s">
        <v>1662</v>
      </c>
      <c r="BG14" t="s">
        <v>3094</v>
      </c>
    </row>
    <row r="15" spans="1:59">
      <c r="C15" s="1"/>
      <c r="D15" s="1"/>
      <c r="E15" s="1"/>
      <c r="F15" s="1"/>
      <c r="G15" s="1"/>
      <c r="H15" s="1"/>
      <c r="I15" s="1"/>
      <c r="J15" s="1"/>
      <c r="K15" s="7"/>
      <c r="L15" s="7"/>
      <c r="M15" s="7"/>
      <c r="N15" s="7"/>
      <c r="O15" s="48"/>
      <c r="P15" s="163"/>
      <c r="Q15" s="2"/>
      <c r="R15" s="2"/>
      <c r="S15" s="2"/>
      <c r="T15" s="2"/>
      <c r="U15" s="2"/>
      <c r="V15" s="2"/>
      <c r="AP15" s="7"/>
      <c r="AQ15" s="7"/>
      <c r="AR15" s="7"/>
      <c r="AS15" s="7"/>
      <c r="AT15" s="2"/>
      <c r="AU15" s="2"/>
      <c r="AV15" s="2"/>
      <c r="AW15" s="2"/>
      <c r="AY15" s="2"/>
      <c r="BD15" s="93"/>
    </row>
    <row r="16" spans="1:59" hidden="1" outlineLevel="1">
      <c r="A16" t="s">
        <v>2197</v>
      </c>
      <c r="B16" t="s">
        <v>549</v>
      </c>
      <c r="C16" s="1">
        <f t="shared" ref="C16:C25" si="19">SUM(W16:AN16)</f>
        <v>22209</v>
      </c>
      <c r="D16" s="1">
        <v>0</v>
      </c>
      <c r="E16" s="1"/>
      <c r="F16" s="1"/>
      <c r="G16" s="1"/>
      <c r="H16" s="1"/>
      <c r="I16" s="1"/>
      <c r="J16" s="1"/>
      <c r="K16" s="7">
        <f>IF(W16&gt;0,RANK(W16,(W16:Y16,Z16:AN16)),0)</f>
        <v>0</v>
      </c>
      <c r="L16" s="7">
        <f>IF(X16&gt;0,RANK(X16,(W16:Y16,Z16:AN16)),0)</f>
        <v>3</v>
      </c>
      <c r="M16" s="7">
        <f>IF(Y16&gt;0,RANK(Y16,(W16:Y16,Z16:AN16)),0)</f>
        <v>1</v>
      </c>
      <c r="N16" s="7">
        <f>IF(Z16&gt;0,RANK(Z16,(W16:Y16,Z16:AN16)),0)</f>
        <v>4</v>
      </c>
      <c r="O16" s="48">
        <f t="shared" ref="O16:O25" si="20">MAX(W16:AD16)-LARGE(W16:AD16,2)</f>
        <v>5503</v>
      </c>
      <c r="P16" s="163">
        <f t="shared" ref="P16:P25" si="21">O16/C16</f>
        <v>0.24778243054617496</v>
      </c>
      <c r="Q16" s="2"/>
      <c r="R16" s="2">
        <f t="shared" ref="R16:T25" si="22">IF($C16=0,"-",W16/$C16)</f>
        <v>0</v>
      </c>
      <c r="S16" s="2">
        <f t="shared" si="22"/>
        <v>0.11513350443513891</v>
      </c>
      <c r="T16" s="2">
        <f t="shared" si="22"/>
        <v>0.51380071142329686</v>
      </c>
      <c r="U16" s="2">
        <f t="shared" ref="U16:U25" si="23">IF($C16=0,"-",Z16/$C16)</f>
        <v>8.9738394344635056E-2</v>
      </c>
      <c r="V16" s="2">
        <f t="shared" ref="V16:V25" si="24">IF(C16=0,"-",(1-R16-S16-T16-U16))</f>
        <v>0.28132738979692917</v>
      </c>
      <c r="X16" s="1">
        <f>SUMIF(County!$AT$71:$AT$85,$BA16,County!Q$71:Q$85)+SUMIF($BA$631:$BA$654,$BA16,X$631:X$654)</f>
        <v>2557</v>
      </c>
      <c r="Y16" s="1">
        <f>SUMIF(County!$AT$71:$AT$85,$BA16,County!R$71:R$85)+SUMIF($BA$631:$BA$654,$BA16,Y$631:Y$654)</f>
        <v>11411</v>
      </c>
      <c r="Z16" s="1">
        <f>SUMIF(County!$AT$71:$AT$85,$BA16,County!S$71:S$85)+SUMIF($BA$631:$BA$654,$BA16,Z$631:Z$654)</f>
        <v>1993</v>
      </c>
      <c r="AA16" s="1">
        <f>SUMIF(County!$AT$71:$AT$85,$BA16,County!T$71:T$85)+SUMIF($BA$631:$BA$654,$BA16,AA$631:AA$654)</f>
        <v>5908</v>
      </c>
      <c r="AB16" s="1">
        <f>SUMIF(County!$AT$71:$AT$85,$BA16,County!U$71:U$85)+SUMIF($BA$631:$BA$654,$BA16,AB$631:AB$654)</f>
        <v>106</v>
      </c>
      <c r="AC16" s="1">
        <f>SUMIF(County!$AT$71:$AT$85,$BA16,County!V$71:V$85)+SUMIF($BA$631:$BA$654,$BA16,AC$631:AC$654)</f>
        <v>0</v>
      </c>
      <c r="AD16" s="1">
        <f>SUMIF(County!$AT$71:$AT$85,$BA16,County!W$71:W$85)+SUMIF($BA$631:$BA$654,$BA16,AD$631:AD$654)</f>
        <v>0</v>
      </c>
      <c r="AG16" s="1">
        <f>SUMIF(County!$AT$71:$AT$85,$BA16,County!Z$71:Z$85)+SUMIF($BA$631:$BA$654,$BA16,AG$631:AG$654)</f>
        <v>211</v>
      </c>
      <c r="AJ16" s="1">
        <f>SUMIF(County!$AT$71:$AT$85,$BA16,County!AC$71:AC$85)+SUMIF($BA$631:$BA$654,$BA16,AJ$631:AJ$654)</f>
        <v>23</v>
      </c>
      <c r="AP16" s="7">
        <f>IF(AA16&gt;0,RANK(AA16,(W16:Y16,Z16:AN16)),0)</f>
        <v>2</v>
      </c>
      <c r="AQ16" s="7">
        <f>IF(AB16&gt;0,RANK(AB16,(W16:Y16,Z16:AN16)),0)</f>
        <v>6</v>
      </c>
      <c r="AR16" s="7">
        <f>IF(AC16&gt;0,RANK(AC16,(W16:Y16,Z16:AN16)),0)</f>
        <v>0</v>
      </c>
      <c r="AS16" s="7">
        <f>IF(AD16&gt;0,RANK(AD16,(W16:Y16,AD16:AN16)),0)</f>
        <v>0</v>
      </c>
      <c r="AT16" s="2">
        <f t="shared" ref="AT16:AT25" si="25">IF($C16=0,"-",AA16/$C16)</f>
        <v>0.26601828087712187</v>
      </c>
      <c r="AU16" s="2">
        <f t="shared" ref="AU16:AU25" si="26">IF($C16=0,"-",AB16/$C16)</f>
        <v>4.7728398397046245E-3</v>
      </c>
      <c r="AV16" s="2">
        <f t="shared" ref="AV16:AV25" si="27">IF($C16=0,"-",AC16/$C16)</f>
        <v>0</v>
      </c>
      <c r="AW16" s="2">
        <f t="shared" ref="AW16:AW25" si="28">IF($C16=0,"-",AD16/$C16)</f>
        <v>0</v>
      </c>
      <c r="AY16" s="2" t="str">
        <f t="shared" ref="AY16:AZ25" si="29">A16</f>
        <v>District 1</v>
      </c>
      <c r="AZ16" t="str">
        <f t="shared" si="29"/>
        <v>AZ</v>
      </c>
      <c r="BA16">
        <v>1</v>
      </c>
      <c r="BC16" s="91">
        <v>4</v>
      </c>
      <c r="BD16" s="93">
        <v>901</v>
      </c>
      <c r="BE16" s="100">
        <f t="shared" ref="BE16:BE25" si="30">BC16*1000+BD16</f>
        <v>4901</v>
      </c>
      <c r="BF16" t="s">
        <v>2683</v>
      </c>
      <c r="BG16" t="s">
        <v>3290</v>
      </c>
    </row>
    <row r="17" spans="1:59" hidden="1" outlineLevel="1">
      <c r="A17" t="s">
        <v>1601</v>
      </c>
      <c r="B17" t="s">
        <v>549</v>
      </c>
      <c r="C17" s="1">
        <f t="shared" si="19"/>
        <v>11636</v>
      </c>
      <c r="D17" s="1">
        <v>0</v>
      </c>
      <c r="E17" s="1"/>
      <c r="F17" s="1"/>
      <c r="G17" s="1"/>
      <c r="H17" s="1"/>
      <c r="I17" s="1"/>
      <c r="J17" s="1"/>
      <c r="K17" s="7">
        <f>IF(W17&gt;0,RANK(W17,(W17:Y17,Z17:AN17)),0)</f>
        <v>0</v>
      </c>
      <c r="L17" s="7">
        <f>IF(X17&gt;0,RANK(X17,(W17:Y17,Z17:AN17)),0)</f>
        <v>3</v>
      </c>
      <c r="M17" s="7">
        <f>IF(Y17&gt;0,RANK(Y17,(W17:Y17,Z17:AN17)),0)</f>
        <v>1</v>
      </c>
      <c r="N17" s="7">
        <f>IF(Z17&gt;0,RANK(Z17,(W17:Y17,Z17:AN17)),0)</f>
        <v>4</v>
      </c>
      <c r="O17" s="48">
        <f t="shared" si="20"/>
        <v>552</v>
      </c>
      <c r="P17" s="163">
        <f t="shared" si="21"/>
        <v>4.7438982468202134E-2</v>
      </c>
      <c r="Q17" s="2"/>
      <c r="R17" s="2">
        <f t="shared" si="22"/>
        <v>0</v>
      </c>
      <c r="S17" s="2">
        <f t="shared" si="22"/>
        <v>0.17892746648332761</v>
      </c>
      <c r="T17" s="2">
        <f t="shared" si="22"/>
        <v>0.38664489515297351</v>
      </c>
      <c r="U17" s="2">
        <f t="shared" si="23"/>
        <v>8.0611894121691299E-2</v>
      </c>
      <c r="V17" s="2">
        <f t="shared" si="24"/>
        <v>0.35381574424200762</v>
      </c>
      <c r="X17" s="1">
        <f>SUMIF(County!$AT$71:$AT$85,$BA17,County!Q$71:Q$85)+SUMIF($BA$631:$BA$654,$BA17,X$631:X$654)</f>
        <v>2082</v>
      </c>
      <c r="Y17" s="1">
        <f>SUMIF(County!$AT$71:$AT$85,$BA17,County!R$71:R$85)+SUMIF($BA$631:$BA$654,$BA17,Y$631:Y$654)</f>
        <v>4499</v>
      </c>
      <c r="Z17" s="1">
        <f>SUMIF(County!$AT$71:$AT$85,$BA17,County!S$71:S$85)+SUMIF($BA$631:$BA$654,$BA17,Z$631:Z$654)</f>
        <v>938</v>
      </c>
      <c r="AA17" s="1">
        <f>SUMIF(County!$AT$71:$AT$85,$BA17,County!T$71:T$85)+SUMIF($BA$631:$BA$654,$BA17,AA$631:AA$654)</f>
        <v>3947</v>
      </c>
      <c r="AB17" s="1">
        <f>SUMIF(County!$AT$71:$AT$85,$BA17,County!U$71:U$85)+SUMIF($BA$631:$BA$654,$BA17,AB$631:AB$654)</f>
        <v>63</v>
      </c>
      <c r="AC17" s="1">
        <f>SUMIF(County!$AT$71:$AT$85,$BA17,County!V$71:V$85)+SUMIF($BA$631:$BA$654,$BA17,AC$631:AC$654)</f>
        <v>0</v>
      </c>
      <c r="AD17" s="1">
        <f>SUMIF(County!$AT$71:$AT$85,$BA17,County!W$71:W$85)+SUMIF($BA$631:$BA$654,$BA17,AD$631:AD$654)</f>
        <v>0</v>
      </c>
      <c r="AG17" s="1">
        <f>SUMIF(County!$AT$71:$AT$85,$BA17,County!Z$71:Z$85)+SUMIF($BA$631:$BA$654,$BA17,AG$631:AG$654)</f>
        <v>89</v>
      </c>
      <c r="AJ17" s="1">
        <f>SUMIF(County!$AT$71:$AT$85,$BA17,County!AC$71:AC$85)+SUMIF($BA$631:$BA$654,$BA17,AJ$631:AJ$654)</f>
        <v>18</v>
      </c>
      <c r="AP17" s="7">
        <f>IF(AA17&gt;0,RANK(AA17,(W17:Y17,Z17:AN17)),0)</f>
        <v>2</v>
      </c>
      <c r="AQ17" s="7">
        <f>IF(AB17&gt;0,RANK(AB17,(W17:Y17,Z17:AN17)),0)</f>
        <v>6</v>
      </c>
      <c r="AR17" s="7">
        <f>IF(AC17&gt;0,RANK(AC17,(W17:Y17,Z17:AN17)),0)</f>
        <v>0</v>
      </c>
      <c r="AS17" s="7">
        <f>IF(AD17&gt;0,RANK(AD17,(W17:Y17,AD17:AN17)),0)</f>
        <v>0</v>
      </c>
      <c r="AT17" s="2">
        <f t="shared" si="25"/>
        <v>0.3392059126847714</v>
      </c>
      <c r="AU17" s="2">
        <f t="shared" si="26"/>
        <v>5.4142316947404607E-3</v>
      </c>
      <c r="AV17" s="2">
        <f t="shared" si="27"/>
        <v>0</v>
      </c>
      <c r="AW17" s="2">
        <f t="shared" si="28"/>
        <v>0</v>
      </c>
      <c r="AY17" s="2" t="str">
        <f t="shared" si="29"/>
        <v>District 2</v>
      </c>
      <c r="AZ17" t="str">
        <f t="shared" si="29"/>
        <v>AZ</v>
      </c>
      <c r="BA17">
        <v>2</v>
      </c>
      <c r="BC17" s="91">
        <v>4</v>
      </c>
      <c r="BD17" s="93">
        <v>902</v>
      </c>
      <c r="BE17" s="100">
        <f t="shared" si="30"/>
        <v>4902</v>
      </c>
      <c r="BF17" t="s">
        <v>2683</v>
      </c>
      <c r="BG17" t="s">
        <v>3290</v>
      </c>
    </row>
    <row r="18" spans="1:59" hidden="1" outlineLevel="1">
      <c r="A18" t="s">
        <v>1602</v>
      </c>
      <c r="B18" t="s">
        <v>549</v>
      </c>
      <c r="C18" s="1">
        <f t="shared" si="19"/>
        <v>1477</v>
      </c>
      <c r="D18" s="1">
        <v>0</v>
      </c>
      <c r="E18" s="1"/>
      <c r="F18" s="1"/>
      <c r="G18" s="1"/>
      <c r="H18" s="1"/>
      <c r="I18" s="1"/>
      <c r="J18" s="1"/>
      <c r="K18" s="7">
        <f>IF(W18&gt;0,RANK(W18,(W18:Y18,Z18:AN18)),0)</f>
        <v>0</v>
      </c>
      <c r="L18" s="7">
        <f>IF(X18&gt;0,RANK(X18,(W18:Y18,Z18:AN18)),0)</f>
        <v>3</v>
      </c>
      <c r="M18" s="7">
        <f>IF(Y18&gt;0,RANK(Y18,(W18:Y18,Z18:AN18)),0)</f>
        <v>1</v>
      </c>
      <c r="N18" s="7">
        <f>IF(Z18&gt;0,RANK(Z18,(W18:Y18,Z18:AN18)),0)</f>
        <v>4</v>
      </c>
      <c r="O18" s="48">
        <f t="shared" si="20"/>
        <v>123</v>
      </c>
      <c r="P18" s="163">
        <f t="shared" si="21"/>
        <v>8.327691266079891E-2</v>
      </c>
      <c r="Q18" s="2"/>
      <c r="R18" s="2">
        <f t="shared" si="22"/>
        <v>0</v>
      </c>
      <c r="S18" s="2">
        <f t="shared" si="22"/>
        <v>0.19363574813811782</v>
      </c>
      <c r="T18" s="2">
        <f t="shared" si="22"/>
        <v>0.3913337846987136</v>
      </c>
      <c r="U18" s="2">
        <f t="shared" si="23"/>
        <v>8.5308056872037921E-2</v>
      </c>
      <c r="V18" s="2">
        <f t="shared" si="24"/>
        <v>0.3297224102911307</v>
      </c>
      <c r="X18" s="1">
        <f>SUMIF(County!$AT$71:$AT$85,$BA18,County!Q$71:Q$85)+SUMIF($BA$631:$BA$654,$BA18,X$631:X$654)</f>
        <v>286</v>
      </c>
      <c r="Y18" s="1">
        <f>SUMIF(County!$AT$71:$AT$85,$BA18,County!R$71:R$85)+SUMIF($BA$631:$BA$654,$BA18,Y$631:Y$654)</f>
        <v>578</v>
      </c>
      <c r="Z18" s="1">
        <f>SUMIF(County!$AT$71:$AT$85,$BA18,County!S$71:S$85)+SUMIF($BA$631:$BA$654,$BA18,Z$631:Z$654)</f>
        <v>126</v>
      </c>
      <c r="AA18" s="1">
        <f>SUMIF(County!$AT$71:$AT$85,$BA18,County!T$71:T$85)+SUMIF($BA$631:$BA$654,$BA18,AA$631:AA$654)</f>
        <v>455</v>
      </c>
      <c r="AB18" s="1">
        <f>SUMIF(County!$AT$71:$AT$85,$BA18,County!U$71:U$85)+SUMIF($BA$631:$BA$654,$BA18,AB$631:AB$654)</f>
        <v>13</v>
      </c>
      <c r="AC18" s="1">
        <f>SUMIF(County!$AT$71:$AT$85,$BA18,County!V$71:V$85)+SUMIF($BA$631:$BA$654,$BA18,AC$631:AC$654)</f>
        <v>0</v>
      </c>
      <c r="AD18" s="1">
        <f>SUMIF(County!$AT$71:$AT$85,$BA18,County!W$71:W$85)+SUMIF($BA$631:$BA$654,$BA18,AD$631:AD$654)</f>
        <v>0</v>
      </c>
      <c r="AG18" s="1">
        <f>SUMIF(County!$AT$71:$AT$85,$BA18,County!Z$71:Z$85)+SUMIF($BA$631:$BA$654,$BA18,AG$631:AG$654)</f>
        <v>19</v>
      </c>
      <c r="AJ18" s="1">
        <f>SUMIF(County!$AT$71:$AT$85,$BA18,County!AC$71:AC$85)+SUMIF($BA$631:$BA$654,$BA18,AJ$631:AJ$654)</f>
        <v>0</v>
      </c>
      <c r="AP18" s="7">
        <f>IF(AA18&gt;0,RANK(AA18,(W18:Y18,Z18:AN18)),0)</f>
        <v>2</v>
      </c>
      <c r="AQ18" s="7">
        <f>IF(AB18&gt;0,RANK(AB18,(W18:Y18,Z18:AN18)),0)</f>
        <v>6</v>
      </c>
      <c r="AR18" s="7">
        <f>IF(AC18&gt;0,RANK(AC18,(W18:Y18,Z18:AN18)),0)</f>
        <v>0</v>
      </c>
      <c r="AS18" s="7">
        <f>IF(AD18&gt;0,RANK(AD18,(W18:Y18,AD18:AN18)),0)</f>
        <v>0</v>
      </c>
      <c r="AT18" s="2">
        <f t="shared" si="25"/>
        <v>0.30805687203791471</v>
      </c>
      <c r="AU18" s="2">
        <f t="shared" si="26"/>
        <v>8.8016249153689916E-3</v>
      </c>
      <c r="AV18" s="2">
        <f t="shared" si="27"/>
        <v>0</v>
      </c>
      <c r="AW18" s="2">
        <f t="shared" si="28"/>
        <v>0</v>
      </c>
      <c r="AY18" s="2" t="str">
        <f t="shared" si="29"/>
        <v>District 3</v>
      </c>
      <c r="AZ18" t="str">
        <f t="shared" si="29"/>
        <v>AZ</v>
      </c>
      <c r="BA18">
        <v>3</v>
      </c>
      <c r="BC18" s="91">
        <v>4</v>
      </c>
      <c r="BD18" s="93">
        <v>903</v>
      </c>
      <c r="BE18" s="100">
        <f t="shared" si="30"/>
        <v>4903</v>
      </c>
      <c r="BF18" t="s">
        <v>2683</v>
      </c>
      <c r="BG18" t="s">
        <v>3290</v>
      </c>
    </row>
    <row r="19" spans="1:59" hidden="1" outlineLevel="1">
      <c r="A19" t="s">
        <v>1873</v>
      </c>
      <c r="B19" t="s">
        <v>549</v>
      </c>
      <c r="C19" s="1">
        <f t="shared" si="19"/>
        <v>1297</v>
      </c>
      <c r="D19" s="1">
        <v>0</v>
      </c>
      <c r="E19" s="1"/>
      <c r="F19" s="1"/>
      <c r="G19" s="1"/>
      <c r="H19" s="1"/>
      <c r="I19" s="1"/>
      <c r="J19" s="1"/>
      <c r="K19" s="7">
        <f>IF(W19&gt;0,RANK(W19,(W19:Y19,Z19:AN19)),0)</f>
        <v>0</v>
      </c>
      <c r="L19" s="7">
        <f>IF(X19&gt;0,RANK(X19,(W19:Y19,Z19:AN19)),0)</f>
        <v>3</v>
      </c>
      <c r="M19" s="7">
        <f>IF(Y19&gt;0,RANK(Y19,(W19:Y19,Z19:AN19)),0)</f>
        <v>1</v>
      </c>
      <c r="N19" s="7">
        <f>IF(Z19&gt;0,RANK(Z19,(W19:Y19,Z19:AN19)),0)</f>
        <v>4</v>
      </c>
      <c r="O19" s="48">
        <f t="shared" si="20"/>
        <v>118</v>
      </c>
      <c r="P19" s="163">
        <f t="shared" si="21"/>
        <v>9.0979182729375482E-2</v>
      </c>
      <c r="Q19" s="2"/>
      <c r="R19" s="2">
        <f t="shared" si="22"/>
        <v>0</v>
      </c>
      <c r="S19" s="2">
        <f t="shared" si="22"/>
        <v>0.24441017733230533</v>
      </c>
      <c r="T19" s="2">
        <f t="shared" si="22"/>
        <v>0.37162683114880496</v>
      </c>
      <c r="U19" s="2">
        <f t="shared" si="23"/>
        <v>8.9437162683114885E-2</v>
      </c>
      <c r="V19" s="2">
        <f t="shared" si="24"/>
        <v>0.29452582883577483</v>
      </c>
      <c r="X19" s="1">
        <f>SUMIF(County!$AT$71:$AT$85,$BA19,County!Q$71:Q$85)+SUMIF($BA$631:$BA$654,$BA19,X$631:X$654)</f>
        <v>317</v>
      </c>
      <c r="Y19" s="1">
        <f>SUMIF(County!$AT$71:$AT$85,$BA19,County!R$71:R$85)+SUMIF($BA$631:$BA$654,$BA19,Y$631:Y$654)</f>
        <v>482</v>
      </c>
      <c r="Z19" s="1">
        <f>SUMIF(County!$AT$71:$AT$85,$BA19,County!S$71:S$85)+SUMIF($BA$631:$BA$654,$BA19,Z$631:Z$654)</f>
        <v>116</v>
      </c>
      <c r="AA19" s="1">
        <f>SUMIF(County!$AT$71:$AT$85,$BA19,County!T$71:T$85)+SUMIF($BA$631:$BA$654,$BA19,AA$631:AA$654)</f>
        <v>364</v>
      </c>
      <c r="AB19" s="1">
        <f>SUMIF(County!$AT$71:$AT$85,$BA19,County!U$71:U$85)+SUMIF($BA$631:$BA$654,$BA19,AB$631:AB$654)</f>
        <v>10</v>
      </c>
      <c r="AC19" s="1">
        <f>SUMIF(County!$AT$71:$AT$85,$BA19,County!V$71:V$85)+SUMIF($BA$631:$BA$654,$BA19,AC$631:AC$654)</f>
        <v>0</v>
      </c>
      <c r="AD19" s="1">
        <f>SUMIF(County!$AT$71:$AT$85,$BA19,County!W$71:W$85)+SUMIF($BA$631:$BA$654,$BA19,AD$631:AD$654)</f>
        <v>0</v>
      </c>
      <c r="AG19" s="1">
        <f>SUMIF(County!$AT$71:$AT$85,$BA19,County!Z$71:Z$85)+SUMIF($BA$631:$BA$654,$BA19,AG$631:AG$654)</f>
        <v>8</v>
      </c>
      <c r="AJ19" s="1">
        <f>SUMIF(County!$AT$71:$AT$85,$BA19,County!AC$71:AC$85)+SUMIF($BA$631:$BA$654,$BA19,AJ$631:AJ$654)</f>
        <v>0</v>
      </c>
      <c r="AP19" s="7">
        <f>IF(AA19&gt;0,RANK(AA19,(W19:Y19,Z19:AN19)),0)</f>
        <v>2</v>
      </c>
      <c r="AQ19" s="7">
        <f>IF(AB19&gt;0,RANK(AB19,(W19:Y19,Z19:AN19)),0)</f>
        <v>5</v>
      </c>
      <c r="AR19" s="7">
        <f>IF(AC19&gt;0,RANK(AC19,(W19:Y19,Z19:AN19)),0)</f>
        <v>0</v>
      </c>
      <c r="AS19" s="7">
        <f>IF(AD19&gt;0,RANK(AD19,(W19:Y19,AD19:AN19)),0)</f>
        <v>0</v>
      </c>
      <c r="AT19" s="2">
        <f t="shared" si="25"/>
        <v>0.28064764841942946</v>
      </c>
      <c r="AU19" s="2">
        <f t="shared" si="26"/>
        <v>7.7101002313030072E-3</v>
      </c>
      <c r="AV19" s="2">
        <f t="shared" si="27"/>
        <v>0</v>
      </c>
      <c r="AW19" s="2">
        <f t="shared" si="28"/>
        <v>0</v>
      </c>
      <c r="AY19" s="2" t="str">
        <f t="shared" si="29"/>
        <v>District 4</v>
      </c>
      <c r="AZ19" t="str">
        <f t="shared" si="29"/>
        <v>AZ</v>
      </c>
      <c r="BA19">
        <v>4</v>
      </c>
      <c r="BC19" s="91">
        <v>4</v>
      </c>
      <c r="BD19" s="93">
        <v>904</v>
      </c>
      <c r="BE19" s="100">
        <f t="shared" si="30"/>
        <v>4904</v>
      </c>
      <c r="BF19" t="s">
        <v>2683</v>
      </c>
      <c r="BG19" t="s">
        <v>3290</v>
      </c>
    </row>
    <row r="20" spans="1:59" hidden="1" outlineLevel="1">
      <c r="A20" t="s">
        <v>1827</v>
      </c>
      <c r="B20" t="s">
        <v>549</v>
      </c>
      <c r="C20" s="1">
        <f>SUM(W20:AN20)</f>
        <v>0</v>
      </c>
      <c r="D20" s="1">
        <v>0</v>
      </c>
      <c r="E20" s="1"/>
      <c r="F20" s="1"/>
      <c r="G20" s="1"/>
      <c r="H20" s="1"/>
      <c r="I20" s="1"/>
      <c r="J20" s="1"/>
      <c r="K20" s="7">
        <f>IF(W20&gt;0,RANK(W20,(W20:Y20,Z20:AN20)),0)</f>
        <v>0</v>
      </c>
      <c r="L20" s="7">
        <f>IF(X20&gt;0,RANK(X20,(W20:Y20,Z20:AN20)),0)</f>
        <v>0</v>
      </c>
      <c r="M20" s="7">
        <f>IF(Y20&gt;0,RANK(Y20,(W20:Y20,Z20:AN20)),0)</f>
        <v>0</v>
      </c>
      <c r="N20" s="7">
        <f>IF(Z20&gt;0,RANK(Z20,(W20:Y20,Z20:AN20)),0)</f>
        <v>0</v>
      </c>
      <c r="O20" s="48">
        <f t="shared" si="20"/>
        <v>0</v>
      </c>
      <c r="P20" s="163" t="e">
        <f>O20/C20</f>
        <v>#DIV/0!</v>
      </c>
      <c r="Q20" s="2"/>
      <c r="R20" s="2" t="str">
        <f t="shared" ref="R20:T21" si="31">IF($C20=0,"-",W20/$C20)</f>
        <v>-</v>
      </c>
      <c r="S20" s="2" t="str">
        <f t="shared" si="31"/>
        <v>-</v>
      </c>
      <c r="T20" s="2" t="str">
        <f t="shared" si="31"/>
        <v>-</v>
      </c>
      <c r="U20" s="2" t="str">
        <f t="shared" si="23"/>
        <v>-</v>
      </c>
      <c r="V20" s="2" t="str">
        <f t="shared" si="24"/>
        <v>-</v>
      </c>
      <c r="X20" s="1">
        <f>SUMIF(County!$AT$71:$AT$85,$BA20,County!Q$71:Q$85)+SUMIF($BA$631:$BA$654,$BA20,X$631:X$654)</f>
        <v>0</v>
      </c>
      <c r="Y20" s="1">
        <f>SUMIF(County!$AT$71:$AT$85,$BA20,County!R$71:R$85)+SUMIF($BA$631:$BA$654,$BA20,Y$631:Y$654)</f>
        <v>0</v>
      </c>
      <c r="Z20" s="1">
        <f>SUMIF(County!$AT$71:$AT$85,$BA20,County!S$71:S$85)+SUMIF($BA$631:$BA$654,$BA20,Z$631:Z$654)</f>
        <v>0</v>
      </c>
      <c r="AA20" s="1">
        <f>SUMIF(County!$AT$71:$AT$85,$BA20,County!T$71:T$85)+SUMIF($BA$631:$BA$654,$BA20,AA$631:AA$654)</f>
        <v>0</v>
      </c>
      <c r="AB20" s="1">
        <f>SUMIF(County!$AT$71:$AT$85,$BA20,County!U$71:U$85)+SUMIF($BA$631:$BA$654,$BA20,AB$631:AB$654)</f>
        <v>0</v>
      </c>
      <c r="AC20" s="1">
        <f>SUMIF(County!$AT$71:$AT$85,$BA20,County!V$71:V$85)+SUMIF($BA$631:$BA$654,$BA20,AC$631:AC$654)</f>
        <v>0</v>
      </c>
      <c r="AD20" s="1">
        <f>SUMIF(County!$AT$71:$AT$85,$BA20,County!W$71:W$85)+SUMIF($BA$631:$BA$654,$BA20,AD$631:AD$654)</f>
        <v>0</v>
      </c>
      <c r="AG20" s="1">
        <f>SUMIF(County!$AT$71:$AT$85,$BA20,County!Z$71:Z$85)+SUMIF($BA$631:$BA$654,$BA20,AG$631:AG$654)</f>
        <v>0</v>
      </c>
      <c r="AJ20" s="1">
        <f>SUMIF(County!$AT$71:$AT$85,$BA20,County!AC$71:AC$85)+SUMIF($BA$631:$BA$654,$BA20,AJ$631:AJ$654)</f>
        <v>0</v>
      </c>
      <c r="AP20" s="7">
        <f>IF(AA20&gt;0,RANK(AA20,(W20:Y20,Z20:AN20)),0)</f>
        <v>0</v>
      </c>
      <c r="AQ20" s="7">
        <f>IF(AB20&gt;0,RANK(AB20,(W20:Y20,Z20:AN20)),0)</f>
        <v>0</v>
      </c>
      <c r="AR20" s="7">
        <f>IF(AC20&gt;0,RANK(AC20,(W20:Y20,Z20:AN20)),0)</f>
        <v>0</v>
      </c>
      <c r="AS20" s="7">
        <f>IF(AD20&gt;0,RANK(AD20,(W20:Y20,AD20:AN20)),0)</f>
        <v>0</v>
      </c>
      <c r="AT20" s="2" t="str">
        <f>IF($C20=0,"-",AA20/$C20)</f>
        <v>-</v>
      </c>
      <c r="AU20" s="2" t="str">
        <f t="shared" si="26"/>
        <v>-</v>
      </c>
      <c r="AV20" s="2" t="str">
        <f>IF($C20=0,"-",AC20/$C20)</f>
        <v>-</v>
      </c>
      <c r="AW20" s="2" t="str">
        <f t="shared" si="28"/>
        <v>-</v>
      </c>
      <c r="AY20" s="2" t="str">
        <f>A20</f>
        <v>District 5</v>
      </c>
      <c r="AZ20" t="str">
        <f>B20</f>
        <v>AZ</v>
      </c>
      <c r="BA20">
        <v>5</v>
      </c>
      <c r="BC20" s="91">
        <v>4</v>
      </c>
      <c r="BD20" s="93">
        <v>905</v>
      </c>
      <c r="BE20" s="100">
        <f t="shared" si="30"/>
        <v>4905</v>
      </c>
      <c r="BF20" t="s">
        <v>2683</v>
      </c>
      <c r="BG20" t="s">
        <v>3290</v>
      </c>
    </row>
    <row r="21" spans="1:59" hidden="1" outlineLevel="1">
      <c r="A21" t="s">
        <v>1806</v>
      </c>
      <c r="B21" t="s">
        <v>549</v>
      </c>
      <c r="C21" s="1">
        <f>SUM(W21:AN21)</f>
        <v>0</v>
      </c>
      <c r="D21" s="1">
        <v>0</v>
      </c>
      <c r="E21" s="1"/>
      <c r="F21" s="1"/>
      <c r="G21" s="1"/>
      <c r="H21" s="1"/>
      <c r="I21" s="1"/>
      <c r="J21" s="1"/>
      <c r="K21" s="7">
        <f>IF(W21&gt;0,RANK(W21,(W21:Y21,Z21:AN21)),0)</f>
        <v>0</v>
      </c>
      <c r="L21" s="7">
        <f>IF(X21&gt;0,RANK(X21,(W21:Y21,Z21:AN21)),0)</f>
        <v>0</v>
      </c>
      <c r="M21" s="7">
        <f>IF(Y21&gt;0,RANK(Y21,(W21:Y21,Z21:AN21)),0)</f>
        <v>0</v>
      </c>
      <c r="N21" s="7">
        <f>IF(Z21&gt;0,RANK(Z21,(W21:Y21,Z21:AN21)),0)</f>
        <v>0</v>
      </c>
      <c r="O21" s="48">
        <f t="shared" si="20"/>
        <v>0</v>
      </c>
      <c r="P21" s="163" t="e">
        <f>O21/C21</f>
        <v>#DIV/0!</v>
      </c>
      <c r="Q21" s="2"/>
      <c r="R21" s="2" t="str">
        <f t="shared" si="31"/>
        <v>-</v>
      </c>
      <c r="S21" s="2" t="str">
        <f t="shared" si="31"/>
        <v>-</v>
      </c>
      <c r="T21" s="2" t="str">
        <f t="shared" si="31"/>
        <v>-</v>
      </c>
      <c r="U21" s="2" t="str">
        <f t="shared" si="23"/>
        <v>-</v>
      </c>
      <c r="V21" s="2" t="str">
        <f t="shared" si="24"/>
        <v>-</v>
      </c>
      <c r="X21" s="1">
        <f>SUMIF(County!$AT$71:$AT$85,$BA21,County!Q$71:Q$85)+SUMIF($BA$631:$BA$654,$BA21,X$631:X$654)</f>
        <v>0</v>
      </c>
      <c r="Y21" s="1">
        <f>SUMIF(County!$AT$71:$AT$85,$BA21,County!R$71:R$85)+SUMIF($BA$631:$BA$654,$BA21,Y$631:Y$654)</f>
        <v>0</v>
      </c>
      <c r="Z21" s="1">
        <f>SUMIF(County!$AT$71:$AT$85,$BA21,County!S$71:S$85)+SUMIF($BA$631:$BA$654,$BA21,Z$631:Z$654)</f>
        <v>0</v>
      </c>
      <c r="AA21" s="1">
        <f>SUMIF(County!$AT$71:$AT$85,$BA21,County!T$71:T$85)+SUMIF($BA$631:$BA$654,$BA21,AA$631:AA$654)</f>
        <v>0</v>
      </c>
      <c r="AB21" s="1">
        <f>SUMIF(County!$AT$71:$AT$85,$BA21,County!U$71:U$85)+SUMIF($BA$631:$BA$654,$BA21,AB$631:AB$654)</f>
        <v>0</v>
      </c>
      <c r="AC21" s="1">
        <f>SUMIF(County!$AT$71:$AT$85,$BA21,County!V$71:V$85)+SUMIF($BA$631:$BA$654,$BA21,AC$631:AC$654)</f>
        <v>0</v>
      </c>
      <c r="AD21" s="1">
        <f>SUMIF(County!$AT$71:$AT$85,$BA21,County!W$71:W$85)+SUMIF($BA$631:$BA$654,$BA21,AD$631:AD$654)</f>
        <v>0</v>
      </c>
      <c r="AG21" s="1">
        <f>SUMIF(County!$AT$71:$AT$85,$BA21,County!Z$71:Z$85)+SUMIF($BA$631:$BA$654,$BA21,AG$631:AG$654)</f>
        <v>0</v>
      </c>
      <c r="AJ21" s="1">
        <f>SUMIF(County!$AT$71:$AT$85,$BA21,County!AC$71:AC$85)+SUMIF($BA$631:$BA$654,$BA21,AJ$631:AJ$654)</f>
        <v>0</v>
      </c>
      <c r="AP21" s="7">
        <f>IF(AA21&gt;0,RANK(AA21,(W21:Y21,Z21:AN21)),0)</f>
        <v>0</v>
      </c>
      <c r="AQ21" s="7">
        <f>IF(AB21&gt;0,RANK(AB21,(W21:Y21,Z21:AN21)),0)</f>
        <v>0</v>
      </c>
      <c r="AR21" s="7">
        <f>IF(AC21&gt;0,RANK(AC21,(W21:Y21,Z21:AN21)),0)</f>
        <v>0</v>
      </c>
      <c r="AS21" s="7">
        <f>IF(AD21&gt;0,RANK(AD21,(W21:Y21,AD21:AN21)),0)</f>
        <v>0</v>
      </c>
      <c r="AT21" s="2" t="str">
        <f>IF($C21=0,"-",AA21/$C21)</f>
        <v>-</v>
      </c>
      <c r="AU21" s="2" t="str">
        <f t="shared" si="26"/>
        <v>-</v>
      </c>
      <c r="AV21" s="2" t="str">
        <f>IF($C21=0,"-",AC21/$C21)</f>
        <v>-</v>
      </c>
      <c r="AW21" s="2" t="str">
        <f t="shared" si="28"/>
        <v>-</v>
      </c>
      <c r="AY21" s="2" t="str">
        <f>A21</f>
        <v>District 6</v>
      </c>
      <c r="AZ21" t="str">
        <f>B21</f>
        <v>AZ</v>
      </c>
      <c r="BA21">
        <v>6</v>
      </c>
      <c r="BC21" s="91">
        <v>4</v>
      </c>
      <c r="BD21" s="93">
        <v>906</v>
      </c>
      <c r="BE21" s="100">
        <f t="shared" si="30"/>
        <v>4906</v>
      </c>
      <c r="BF21" t="s">
        <v>2683</v>
      </c>
      <c r="BG21" t="s">
        <v>3290</v>
      </c>
    </row>
    <row r="22" spans="1:59" hidden="1" outlineLevel="1">
      <c r="A22" t="s">
        <v>1388</v>
      </c>
      <c r="B22" t="s">
        <v>549</v>
      </c>
      <c r="C22" s="1">
        <f t="shared" si="19"/>
        <v>0</v>
      </c>
      <c r="D22" s="1">
        <v>0</v>
      </c>
      <c r="E22" s="1"/>
      <c r="F22" s="1"/>
      <c r="G22" s="1"/>
      <c r="H22" s="1"/>
      <c r="I22" s="1"/>
      <c r="J22" s="1"/>
      <c r="K22" s="7">
        <f>IF(W22&gt;0,RANK(W22,(W22:Y22,Z22:AN22)),0)</f>
        <v>0</v>
      </c>
      <c r="L22" s="7">
        <f>IF(X22&gt;0,RANK(X22,(W22:Y22,Z22:AN22)),0)</f>
        <v>0</v>
      </c>
      <c r="M22" s="7">
        <f>IF(Y22&gt;0,RANK(Y22,(W22:Y22,Z22:AN22)),0)</f>
        <v>0</v>
      </c>
      <c r="N22" s="7">
        <f>IF(Z22&gt;0,RANK(Z22,(W22:Y22,Z22:AN22)),0)</f>
        <v>0</v>
      </c>
      <c r="O22" s="48">
        <f t="shared" si="20"/>
        <v>0</v>
      </c>
      <c r="P22" s="163" t="e">
        <f t="shared" si="21"/>
        <v>#DIV/0!</v>
      </c>
      <c r="Q22" s="2"/>
      <c r="R22" s="2" t="str">
        <f t="shared" si="22"/>
        <v>-</v>
      </c>
      <c r="S22" s="2" t="str">
        <f t="shared" si="22"/>
        <v>-</v>
      </c>
      <c r="T22" s="2" t="str">
        <f t="shared" si="22"/>
        <v>-</v>
      </c>
      <c r="U22" s="2" t="str">
        <f t="shared" si="23"/>
        <v>-</v>
      </c>
      <c r="V22" s="2" t="str">
        <f t="shared" si="24"/>
        <v>-</v>
      </c>
      <c r="X22" s="1">
        <f>SUMIF(County!$AT$71:$AT$85,$BA22,County!Q$71:Q$85)+SUMIF($BA$631:$BA$654,$BA22,X$631:X$654)</f>
        <v>0</v>
      </c>
      <c r="Y22" s="1">
        <f>SUMIF(County!$AT$71:$AT$85,$BA22,County!R$71:R$85)+SUMIF($BA$631:$BA$654,$BA22,Y$631:Y$654)</f>
        <v>0</v>
      </c>
      <c r="Z22" s="1">
        <f>SUMIF(County!$AT$71:$AT$85,$BA22,County!S$71:S$85)+SUMIF($BA$631:$BA$654,$BA22,Z$631:Z$654)</f>
        <v>0</v>
      </c>
      <c r="AA22" s="1">
        <f>SUMIF(County!$AT$71:$AT$85,$BA22,County!T$71:T$85)+SUMIF($BA$631:$BA$654,$BA22,AA$631:AA$654)</f>
        <v>0</v>
      </c>
      <c r="AB22" s="1">
        <f>SUMIF(County!$AT$71:$AT$85,$BA22,County!U$71:U$85)+SUMIF($BA$631:$BA$654,$BA22,AB$631:AB$654)</f>
        <v>0</v>
      </c>
      <c r="AC22" s="1">
        <f>SUMIF(County!$AT$71:$AT$85,$BA22,County!V$71:V$85)+SUMIF($BA$631:$BA$654,$BA22,AC$631:AC$654)</f>
        <v>0</v>
      </c>
      <c r="AD22" s="1">
        <f>SUMIF(County!$AT$71:$AT$85,$BA22,County!W$71:W$85)+SUMIF($BA$631:$BA$654,$BA22,AD$631:AD$654)</f>
        <v>0</v>
      </c>
      <c r="AG22" s="1">
        <f>SUMIF(County!$AT$71:$AT$85,$BA22,County!Z$71:Z$85)+SUMIF($BA$631:$BA$654,$BA22,AG$631:AG$654)</f>
        <v>0</v>
      </c>
      <c r="AJ22" s="1">
        <f>SUMIF(County!$AT$71:$AT$85,$BA22,County!AC$71:AC$85)+SUMIF($BA$631:$BA$654,$BA22,AJ$631:AJ$654)</f>
        <v>0</v>
      </c>
      <c r="AP22" s="7">
        <f>IF(AA22&gt;0,RANK(AA22,(W22:Y22,Z22:AN22)),0)</f>
        <v>0</v>
      </c>
      <c r="AQ22" s="7">
        <f>IF(AB22&gt;0,RANK(AB22,(W22:Y22,Z22:AN22)),0)</f>
        <v>0</v>
      </c>
      <c r="AR22" s="7">
        <f>IF(AC22&gt;0,RANK(AC22,(W22:Y22,Z22:AN22)),0)</f>
        <v>0</v>
      </c>
      <c r="AS22" s="7">
        <f>IF(AD22&gt;0,RANK(AD22,(W22:Y22,AD22:AN22)),0)</f>
        <v>0</v>
      </c>
      <c r="AT22" s="2" t="str">
        <f t="shared" si="25"/>
        <v>-</v>
      </c>
      <c r="AU22" s="2" t="str">
        <f t="shared" si="26"/>
        <v>-</v>
      </c>
      <c r="AV22" s="2" t="str">
        <f t="shared" si="27"/>
        <v>-</v>
      </c>
      <c r="AW22" s="2" t="str">
        <f t="shared" si="28"/>
        <v>-</v>
      </c>
      <c r="AY22" s="2" t="str">
        <f t="shared" si="29"/>
        <v>District 7</v>
      </c>
      <c r="AZ22" t="str">
        <f t="shared" si="29"/>
        <v>AZ</v>
      </c>
      <c r="BA22">
        <v>7</v>
      </c>
      <c r="BC22" s="91">
        <v>4</v>
      </c>
      <c r="BD22" s="93">
        <v>907</v>
      </c>
      <c r="BE22" s="100">
        <f t="shared" si="30"/>
        <v>4907</v>
      </c>
      <c r="BF22" t="s">
        <v>2683</v>
      </c>
      <c r="BG22" t="s">
        <v>3290</v>
      </c>
    </row>
    <row r="23" spans="1:59" s="136" customFormat="1" hidden="1" outlineLevel="1">
      <c r="A23" s="136" t="s">
        <v>282</v>
      </c>
      <c r="B23" s="136" t="s">
        <v>549</v>
      </c>
      <c r="C23" s="1">
        <f>SUM(W23:AN23)</f>
        <v>0</v>
      </c>
      <c r="D23" s="1">
        <v>0</v>
      </c>
      <c r="E23" s="1"/>
      <c r="F23" s="1"/>
      <c r="G23" s="1"/>
      <c r="H23" s="1"/>
      <c r="I23" s="1"/>
      <c r="J23" s="1"/>
      <c r="K23" s="7">
        <f>IF(W23&gt;0,RANK(W23,(W23:Y23,Z23:AN23)),0)</f>
        <v>0</v>
      </c>
      <c r="L23" s="7">
        <f>IF(X23&gt;0,RANK(X23,(W23:Y23,Z23:AN23)),0)</f>
        <v>0</v>
      </c>
      <c r="M23" s="7">
        <f>IF(Y23&gt;0,RANK(Y23,(W23:Y23,Z23:AN23)),0)</f>
        <v>0</v>
      </c>
      <c r="N23" s="7">
        <f>IF(Z23&gt;0,RANK(Z23,(W23:Y23,Z23:AN23)),0)</f>
        <v>0</v>
      </c>
      <c r="O23" s="48">
        <f>MAX(W23:AD23)-LARGE(W23:AD23,2)</f>
        <v>0</v>
      </c>
      <c r="P23" s="163" t="e">
        <f>O23/C23</f>
        <v>#DIV/0!</v>
      </c>
      <c r="Q23" s="2"/>
      <c r="R23" s="2" t="str">
        <f>IF($C23=0,"-",W23/$C23)</f>
        <v>-</v>
      </c>
      <c r="S23" s="2" t="str">
        <f>IF($C23=0,"-",X23/$C23)</f>
        <v>-</v>
      </c>
      <c r="T23" s="2" t="str">
        <f>IF($C23=0,"-",Y23/$C23)</f>
        <v>-</v>
      </c>
      <c r="U23" s="2" t="str">
        <f>IF($C23=0,"-",Z23/$C23)</f>
        <v>-</v>
      </c>
      <c r="V23" s="2" t="str">
        <f>IF(C23=0,"-",(1-R23-S23-T23-U23))</f>
        <v>-</v>
      </c>
      <c r="W23" s="1"/>
      <c r="X23" s="1">
        <f>SUMIF(County!$AT$71:$AT$85,$BA23,County!Q$71:Q$85)+SUMIF($BA$631:$BA$654,$BA23,X$631:X$654)</f>
        <v>0</v>
      </c>
      <c r="Y23" s="1">
        <f>SUMIF(County!$AT$71:$AT$85,$BA23,County!R$71:R$85)+SUMIF($BA$631:$BA$654,$BA23,Y$631:Y$654)</f>
        <v>0</v>
      </c>
      <c r="Z23" s="1">
        <f>SUMIF(County!$AT$71:$AT$85,$BA23,County!S$71:S$85)+SUMIF($BA$631:$BA$654,$BA23,Z$631:Z$654)</f>
        <v>0</v>
      </c>
      <c r="AA23" s="1">
        <f>SUMIF(County!$AT$71:$AT$85,$BA23,County!T$71:T$85)+SUMIF($BA$631:$BA$654,$BA23,AA$631:AA$654)</f>
        <v>0</v>
      </c>
      <c r="AB23" s="1">
        <f>SUMIF(County!$AT$71:$AT$85,$BA23,County!U$71:U$85)+SUMIF($BA$631:$BA$654,$BA23,AB$631:AB$654)</f>
        <v>0</v>
      </c>
      <c r="AC23" s="1">
        <f>SUMIF(County!$AT$71:$AT$85,$BA23,County!V$71:V$85)+SUMIF($BA$631:$BA$654,$BA23,AC$631:AC$654)</f>
        <v>0</v>
      </c>
      <c r="AD23" s="1">
        <f>SUMIF(County!$AT$71:$AT$85,$BA23,County!W$71:W$85)+SUMIF($BA$631:$BA$654,$BA23,AD$631:AD$654)</f>
        <v>0</v>
      </c>
      <c r="AE23" s="1"/>
      <c r="AF23" s="1"/>
      <c r="AG23" s="1">
        <f>SUMIF(County!$AT$71:$AT$85,$BA23,County!Z$71:Z$85)+SUMIF($BA$631:$BA$654,$BA23,AG$631:AG$654)</f>
        <v>0</v>
      </c>
      <c r="AJ23" s="1">
        <f>SUMIF(County!$AT$71:$AT$85,$BA23,County!AC$71:AC$85)+SUMIF($BA$631:$BA$654,$BA23,AJ$631:AJ$654)</f>
        <v>0</v>
      </c>
      <c r="AP23" s="7">
        <f>IF(AA23&gt;0,RANK(AA23,(W23:Y23,Z23:AN23)),0)</f>
        <v>0</v>
      </c>
      <c r="AQ23" s="7">
        <f>IF(AB23&gt;0,RANK(AB23,(W23:Y23,Z23:AN23)),0)</f>
        <v>0</v>
      </c>
      <c r="AR23" s="7">
        <f>IF(AC23&gt;0,RANK(AC23,(W23:Y23,Z23:AN23)),0)</f>
        <v>0</v>
      </c>
      <c r="AS23" s="7">
        <f>IF(AD23&gt;0,RANK(AD23,(W23:Y23,AD23:AN23)),0)</f>
        <v>0</v>
      </c>
      <c r="AT23" s="2" t="str">
        <f>IF($C23=0,"-",AA23/$C23)</f>
        <v>-</v>
      </c>
      <c r="AU23" s="2" t="str">
        <f>IF($C23=0,"-",AB23/$C23)</f>
        <v>-</v>
      </c>
      <c r="AV23" s="2" t="str">
        <f>IF($C23=0,"-",AC23/$C23)</f>
        <v>-</v>
      </c>
      <c r="AW23" s="2" t="str">
        <f>IF($C23=0,"-",AD23/$C23)</f>
        <v>-</v>
      </c>
      <c r="AY23" s="2" t="str">
        <f>A23</f>
        <v>District 8</v>
      </c>
      <c r="AZ23" s="136" t="str">
        <f>B23</f>
        <v>AZ</v>
      </c>
      <c r="BA23" s="136">
        <v>8</v>
      </c>
      <c r="BC23" s="91">
        <v>4</v>
      </c>
      <c r="BD23" s="93">
        <v>908</v>
      </c>
      <c r="BE23" s="100">
        <f>BC23*1000+BD23</f>
        <v>4908</v>
      </c>
      <c r="BF23" s="136" t="s">
        <v>2683</v>
      </c>
      <c r="BG23" s="136" t="s">
        <v>3290</v>
      </c>
    </row>
    <row r="24" spans="1:59" hidden="1" outlineLevel="1">
      <c r="A24" t="s">
        <v>3105</v>
      </c>
      <c r="B24" t="s">
        <v>549</v>
      </c>
      <c r="C24" s="1">
        <f t="shared" si="19"/>
        <v>0</v>
      </c>
      <c r="D24" s="1">
        <v>0</v>
      </c>
      <c r="E24" s="1"/>
      <c r="F24" s="1"/>
      <c r="G24" s="1"/>
      <c r="H24" s="1"/>
      <c r="I24" s="1"/>
      <c r="J24" s="1"/>
      <c r="K24" s="7">
        <f>IF(W24&gt;0,RANK(W24,(W24:Y24,Z24:AN24)),0)</f>
        <v>0</v>
      </c>
      <c r="L24" s="7">
        <f>IF(X24&gt;0,RANK(X24,(W24:Y24,Z24:AN24)),0)</f>
        <v>0</v>
      </c>
      <c r="M24" s="7">
        <f>IF(Y24&gt;0,RANK(Y24,(W24:Y24,Z24:AN24)),0)</f>
        <v>0</v>
      </c>
      <c r="N24" s="7">
        <f>IF(Z24&gt;0,RANK(Z24,(W24:Y24,Z24:AN24)),0)</f>
        <v>0</v>
      </c>
      <c r="O24" s="48">
        <f t="shared" si="20"/>
        <v>0</v>
      </c>
      <c r="P24" s="163" t="e">
        <f t="shared" si="21"/>
        <v>#DIV/0!</v>
      </c>
      <c r="Q24" s="2"/>
      <c r="R24" s="2" t="str">
        <f t="shared" si="22"/>
        <v>-</v>
      </c>
      <c r="S24" s="2" t="str">
        <f t="shared" si="22"/>
        <v>-</v>
      </c>
      <c r="T24" s="2" t="str">
        <f t="shared" si="22"/>
        <v>-</v>
      </c>
      <c r="U24" s="2" t="str">
        <f t="shared" si="23"/>
        <v>-</v>
      </c>
      <c r="V24" s="2" t="str">
        <f t="shared" si="24"/>
        <v>-</v>
      </c>
      <c r="X24" s="1">
        <f>SUMIF(County!$AT$71:$AT$85,$BA24,County!Q$71:Q$85)+SUMIF($BA$631:$BA$654,$BA24,X$631:X$654)</f>
        <v>0</v>
      </c>
      <c r="Y24" s="1">
        <f>SUMIF(County!$AT$71:$AT$85,$BA24,County!R$71:R$85)+SUMIF($BA$631:$BA$654,$BA24,Y$631:Y$654)</f>
        <v>0</v>
      </c>
      <c r="Z24" s="1">
        <f>SUMIF(County!$AT$71:$AT$85,$BA24,County!S$71:S$85)+SUMIF($BA$631:$BA$654,$BA24,Z$631:Z$654)</f>
        <v>0</v>
      </c>
      <c r="AA24" s="1">
        <f>SUMIF(County!$AT$71:$AT$85,$BA24,County!T$71:T$85)+SUMIF($BA$631:$BA$654,$BA24,AA$631:AA$654)</f>
        <v>0</v>
      </c>
      <c r="AB24" s="1">
        <f>SUMIF(County!$AT$71:$AT$85,$BA24,County!U$71:U$85)+SUMIF($BA$631:$BA$654,$BA24,AB$631:AB$654)</f>
        <v>0</v>
      </c>
      <c r="AC24" s="1">
        <f>SUMIF(County!$AT$71:$AT$85,$BA24,County!V$71:V$85)+SUMIF($BA$631:$BA$654,$BA24,AC$631:AC$654)</f>
        <v>0</v>
      </c>
      <c r="AD24" s="1">
        <f>SUMIF(County!$AT$71:$AT$85,$BA24,County!W$71:W$85)+SUMIF($BA$631:$BA$654,$BA24,AD$631:AD$654)</f>
        <v>0</v>
      </c>
      <c r="AG24" s="1">
        <f>SUMIF(County!$AT$71:$AT$85,$BA24,County!Z$71:Z$85)+SUMIF($BA$631:$BA$654,$BA24,AG$631:AG$654)</f>
        <v>0</v>
      </c>
      <c r="AJ24" s="1">
        <f>SUMIF(County!$AT$71:$AT$85,$BA24,County!AC$71:AC$85)+SUMIF($BA$631:$BA$654,$BA24,AJ$631:AJ$654)</f>
        <v>0</v>
      </c>
      <c r="AP24" s="7">
        <f>IF(AA24&gt;0,RANK(AA24,(W24:Y24,Z24:AN24)),0)</f>
        <v>0</v>
      </c>
      <c r="AQ24" s="7">
        <f>IF(AB24&gt;0,RANK(AB24,(W24:Y24,Z24:AN24)),0)</f>
        <v>0</v>
      </c>
      <c r="AR24" s="7">
        <f>IF(AC24&gt;0,RANK(AC24,(W24:Y24,Z24:AN24)),0)</f>
        <v>0</v>
      </c>
      <c r="AS24" s="7">
        <f>IF(AD24&gt;0,RANK(AD24,(W24:Y24,AD24:AN24)),0)</f>
        <v>0</v>
      </c>
      <c r="AT24" s="2" t="str">
        <f t="shared" si="25"/>
        <v>-</v>
      </c>
      <c r="AU24" s="2" t="str">
        <f t="shared" si="26"/>
        <v>-</v>
      </c>
      <c r="AV24" s="2" t="str">
        <f t="shared" si="27"/>
        <v>-</v>
      </c>
      <c r="AW24" s="2" t="str">
        <f t="shared" si="28"/>
        <v>-</v>
      </c>
      <c r="AY24" s="2" t="str">
        <f t="shared" si="29"/>
        <v>District 9</v>
      </c>
      <c r="AZ24" t="str">
        <f t="shared" si="29"/>
        <v>AZ</v>
      </c>
      <c r="BA24">
        <v>9</v>
      </c>
      <c r="BC24" s="91">
        <v>4</v>
      </c>
      <c r="BD24" s="93">
        <v>908</v>
      </c>
      <c r="BE24" s="100">
        <f t="shared" si="30"/>
        <v>4908</v>
      </c>
      <c r="BF24" t="s">
        <v>2683</v>
      </c>
      <c r="BG24" t="s">
        <v>3290</v>
      </c>
    </row>
    <row r="25" spans="1:59" collapsed="1">
      <c r="A25" t="s">
        <v>3</v>
      </c>
      <c r="B25" t="s">
        <v>1136</v>
      </c>
      <c r="C25" s="1">
        <f t="shared" si="19"/>
        <v>36619</v>
      </c>
      <c r="D25" s="1">
        <v>50</v>
      </c>
      <c r="E25" s="1" t="str">
        <f>IF(W25=MAX($W25:$AD25),$D25,"")</f>
        <v/>
      </c>
      <c r="F25" s="1" t="str">
        <f>IF(X25=MAX($W25:$AD25),$D25,"")</f>
        <v/>
      </c>
      <c r="G25" s="1">
        <f>IF(Y25=MAX($W25:$AD25),$D25,"")</f>
        <v>50</v>
      </c>
      <c r="H25" s="1" t="str">
        <f>IF(Z25=MAX($W25:$AD25),$D25,"")</f>
        <v/>
      </c>
      <c r="I25" s="1" t="str">
        <f>IF(AA25=MAX($W25:$AD25),$D25,"")</f>
        <v/>
      </c>
      <c r="J25" s="1"/>
      <c r="K25" s="7">
        <f>IF(W25&gt;0,RANK(W25,(W25:Y25,Z25:AN25)),0)</f>
        <v>0</v>
      </c>
      <c r="L25" s="7">
        <f>IF(X25&gt;0,RANK(X25,(W25:Y25,Z25:AN25)),0)</f>
        <v>3</v>
      </c>
      <c r="M25" s="7">
        <f>IF(Y25&gt;0,RANK(Y25,(W25:Y25,Z25:AN25)),0)</f>
        <v>1</v>
      </c>
      <c r="N25" s="7">
        <f>IF(Z25&gt;0,RANK(Z25,(W25:Y25,Z25:AN25)),0)</f>
        <v>4</v>
      </c>
      <c r="O25" s="48">
        <f t="shared" si="20"/>
        <v>6296</v>
      </c>
      <c r="P25" s="163">
        <f t="shared" si="21"/>
        <v>0.17193260329337229</v>
      </c>
      <c r="Q25" s="2"/>
      <c r="R25" s="2">
        <f t="shared" si="22"/>
        <v>0</v>
      </c>
      <c r="S25" s="2">
        <f t="shared" si="22"/>
        <v>0.14314973101395451</v>
      </c>
      <c r="T25" s="2">
        <f t="shared" si="22"/>
        <v>0.46342062863540784</v>
      </c>
      <c r="U25" s="2">
        <f t="shared" si="23"/>
        <v>8.6649007345913326E-2</v>
      </c>
      <c r="V25" s="2">
        <f t="shared" si="24"/>
        <v>0.30678063300472436</v>
      </c>
      <c r="X25" s="1">
        <f t="shared" ref="X25:AG25" si="32">SUM(X16:X24)</f>
        <v>5242</v>
      </c>
      <c r="Y25" s="1">
        <f t="shared" si="32"/>
        <v>16970</v>
      </c>
      <c r="Z25" s="1">
        <f t="shared" si="32"/>
        <v>3173</v>
      </c>
      <c r="AA25" s="1">
        <f t="shared" si="32"/>
        <v>10674</v>
      </c>
      <c r="AB25" s="1">
        <f t="shared" si="32"/>
        <v>192</v>
      </c>
      <c r="AC25" s="1">
        <f t="shared" si="32"/>
        <v>0</v>
      </c>
      <c r="AD25" s="1">
        <f t="shared" si="32"/>
        <v>0</v>
      </c>
      <c r="AG25" s="1">
        <f t="shared" si="32"/>
        <v>327</v>
      </c>
      <c r="AJ25" s="1">
        <f>SUM(AJ16:AJ24)</f>
        <v>41</v>
      </c>
      <c r="AP25" s="7">
        <f>IF(AA25&gt;0,RANK(AA25,(W25:Y25,Z25:AN25)),0)</f>
        <v>2</v>
      </c>
      <c r="AQ25" s="7">
        <f>IF(AB25&gt;0,RANK(AB25,(W25:Y25,Z25:AN25)),0)</f>
        <v>6</v>
      </c>
      <c r="AR25" s="7">
        <f>IF(AC25&gt;0,RANK(AC25,(W25:Y25,Z25:AN25)),0)</f>
        <v>0</v>
      </c>
      <c r="AS25" s="7">
        <f>IF(AD25&gt;0,RANK(AD25,(W25:Y25,AD25:AN25)),0)</f>
        <v>0</v>
      </c>
      <c r="AT25" s="2">
        <f t="shared" si="25"/>
        <v>0.29148802534203555</v>
      </c>
      <c r="AU25" s="2">
        <f t="shared" si="26"/>
        <v>5.2431797700647209E-3</v>
      </c>
      <c r="AV25" s="2">
        <f t="shared" si="27"/>
        <v>0</v>
      </c>
      <c r="AW25" s="2">
        <f t="shared" si="28"/>
        <v>0</v>
      </c>
      <c r="AY25" s="2" t="str">
        <f t="shared" si="29"/>
        <v>Arizona</v>
      </c>
      <c r="AZ25" t="str">
        <f t="shared" si="29"/>
        <v>T</v>
      </c>
      <c r="BC25" s="91">
        <v>4</v>
      </c>
      <c r="BD25" s="93"/>
      <c r="BE25" s="100">
        <f t="shared" si="30"/>
        <v>4000</v>
      </c>
      <c r="BF25" t="s">
        <v>1662</v>
      </c>
      <c r="BG25" t="s">
        <v>3290</v>
      </c>
    </row>
    <row r="26" spans="1:59">
      <c r="C26" s="1"/>
      <c r="D26" s="1"/>
      <c r="E26" s="1"/>
      <c r="F26" s="1"/>
      <c r="G26" s="1"/>
      <c r="H26" s="1"/>
      <c r="I26" s="1"/>
      <c r="J26" s="1"/>
      <c r="K26" s="7"/>
      <c r="L26" s="7"/>
      <c r="M26" s="7"/>
      <c r="N26" s="7"/>
      <c r="O26" s="48"/>
      <c r="P26" s="163"/>
      <c r="Q26" s="2"/>
      <c r="R26" s="2"/>
      <c r="S26" s="2"/>
      <c r="T26" s="2"/>
      <c r="U26" s="2"/>
      <c r="V26" s="2"/>
      <c r="AP26" s="7"/>
      <c r="AQ26" s="7"/>
      <c r="AR26" s="7"/>
      <c r="AS26" s="7"/>
      <c r="AT26" s="2"/>
      <c r="AU26" s="2"/>
      <c r="AV26" s="2"/>
      <c r="AW26" s="2"/>
      <c r="AY26" s="2"/>
      <c r="BD26" s="93"/>
    </row>
    <row r="27" spans="1:59" outlineLevel="1">
      <c r="A27" t="s">
        <v>2197</v>
      </c>
      <c r="B27" s="137" t="s">
        <v>206</v>
      </c>
      <c r="C27" s="1">
        <f t="shared" ref="C27:C32" si="33">SUM(W27:AN27)</f>
        <v>21249</v>
      </c>
      <c r="D27" s="1">
        <v>3</v>
      </c>
      <c r="E27" s="1"/>
      <c r="F27" s="1"/>
      <c r="G27" s="1">
        <v>3</v>
      </c>
      <c r="H27" s="1"/>
      <c r="I27" s="1"/>
      <c r="J27" s="1"/>
      <c r="K27" s="7">
        <f>IF(W27&gt;0,RANK(W27,(W27:Y27,Z27:AN27)),0)</f>
        <v>0</v>
      </c>
      <c r="L27" s="7">
        <f>IF(X27&gt;0,RANK(X27,(W27:Y27,Z27:AN27)),0)</f>
        <v>4</v>
      </c>
      <c r="M27" s="7">
        <f>IF(Y27&gt;0,RANK(Y27,(W27:Y27,Z27:AN27)),0)</f>
        <v>1</v>
      </c>
      <c r="N27" s="7">
        <f>IF(Z27&gt;0,RANK(Z27,(W27:Y27,Z27:AN27)),0)</f>
        <v>3</v>
      </c>
      <c r="O27" s="48">
        <f t="shared" ref="O27:O32" si="34">MAX(W27:AF27)-LARGE(W27:AF27,2)</f>
        <v>11666</v>
      </c>
      <c r="P27" s="163">
        <f t="shared" ref="P27:P32" si="35">O27/C27</f>
        <v>0.54901407125041179</v>
      </c>
      <c r="Q27" s="2"/>
      <c r="R27" s="2">
        <f t="shared" ref="R27:T32" si="36">IF($C27=0,"-",W27/$C27)</f>
        <v>0</v>
      </c>
      <c r="S27" s="2">
        <f t="shared" si="36"/>
        <v>5.8214504211962913E-2</v>
      </c>
      <c r="T27" s="2">
        <f t="shared" si="36"/>
        <v>0.67998494046778668</v>
      </c>
      <c r="U27" s="2">
        <f t="shared" ref="U27:U32" si="37">IF($C27=0,"-",Z27/$C27)</f>
        <v>0.13082968610287543</v>
      </c>
      <c r="V27" s="2">
        <f t="shared" ref="V27:V32" si="38">IF(C27=0,"-",(1-R27-S27-T27-U27))</f>
        <v>0.13097086921737494</v>
      </c>
      <c r="X27" s="1">
        <f>SUMIF(County!$AT$88:$AT$162,$BA27,County!Q$88:Q$162)+SUMIF($BA$657:$BA$667,$BA27,X$657:X$667)</f>
        <v>1237</v>
      </c>
      <c r="Y27" s="1">
        <f>SUMIF(County!$AT$88:$AT$162,$BA27,County!R$88:R$162)+SUMIF($BA$657:$BA$667,$BA27,Y$657:Y$667)</f>
        <v>14449</v>
      </c>
      <c r="Z27" s="1">
        <f>SUMIF(County!$AT$88:$AT$162,$BA27,County!S$88:S$162)+SUMIF($BA$657:$BA$667,$BA27,Z$657:Z$667)</f>
        <v>2780</v>
      </c>
      <c r="AA27" s="1">
        <f>SUMIF(County!$AT$88:$AT$162,$BA27,County!T$88:T$162)+SUMIF($BA$657:$BA$667,$BA27,AA$657:AA$667)</f>
        <v>2783</v>
      </c>
      <c r="AP27" s="7">
        <f>IF(AA27&gt;0,RANK(AA27,(W27:Y27,Z27:AN27)),0)</f>
        <v>2</v>
      </c>
      <c r="AQ27" s="7">
        <f>IF(AB27&gt;0,RANK(AB27,(W27:Y27,Z27:AN27)),0)</f>
        <v>0</v>
      </c>
      <c r="AR27" s="7">
        <f>IF(AC27&gt;0,RANK(AC27,(W27:Y27,Z27:AN27)),0)</f>
        <v>0</v>
      </c>
      <c r="AS27" s="7">
        <f>IF(AD27&gt;0,RANK(AD27,(W27:Y27,AD27:AN27)),0)</f>
        <v>0</v>
      </c>
      <c r="AT27" s="2">
        <f t="shared" ref="AT27:AW32" si="39">IF($C27=0,"-",AA27/$C27)</f>
        <v>0.13097086921737494</v>
      </c>
      <c r="AU27" s="2">
        <f t="shared" si="39"/>
        <v>0</v>
      </c>
      <c r="AV27" s="2">
        <f t="shared" si="39"/>
        <v>0</v>
      </c>
      <c r="AW27" s="2">
        <f t="shared" si="39"/>
        <v>0</v>
      </c>
      <c r="AY27" s="2" t="str">
        <f t="shared" ref="AY27:AZ32" si="40">A27</f>
        <v>District 1</v>
      </c>
      <c r="AZ27" t="str">
        <f t="shared" si="40"/>
        <v>AR</v>
      </c>
      <c r="BA27">
        <v>1</v>
      </c>
      <c r="BC27" s="91">
        <v>5</v>
      </c>
      <c r="BD27" s="93">
        <v>901</v>
      </c>
      <c r="BE27" s="100">
        <f t="shared" ref="BE27:BE32" si="41">BC27*1000+BD27</f>
        <v>5901</v>
      </c>
      <c r="BF27" t="s">
        <v>2683</v>
      </c>
      <c r="BG27" t="s">
        <v>3290</v>
      </c>
    </row>
    <row r="28" spans="1:59" outlineLevel="1">
      <c r="A28" t="s">
        <v>1601</v>
      </c>
      <c r="B28" s="137" t="s">
        <v>206</v>
      </c>
      <c r="C28" s="1">
        <f t="shared" si="33"/>
        <v>39633</v>
      </c>
      <c r="D28" s="1">
        <v>3</v>
      </c>
      <c r="E28" s="1"/>
      <c r="F28" s="1"/>
      <c r="G28" s="1">
        <v>3</v>
      </c>
      <c r="H28" s="1"/>
      <c r="I28" s="1"/>
      <c r="J28" s="1"/>
      <c r="K28" s="7">
        <f>IF(W28&gt;0,RANK(W28,(W28:Y28,Z28:AN28)),0)</f>
        <v>0</v>
      </c>
      <c r="L28" s="7">
        <f>IF(X28&gt;0,RANK(X28,(W28:Y28,Z28:AN28)),0)</f>
        <v>4</v>
      </c>
      <c r="M28" s="7">
        <f>IF(Y28&gt;0,RANK(Y28,(W28:Y28,Z28:AN28)),0)</f>
        <v>1</v>
      </c>
      <c r="N28" s="7">
        <f>IF(Z28&gt;0,RANK(Z28,(W28:Y28,Z28:AN28)),0)</f>
        <v>2</v>
      </c>
      <c r="O28" s="48">
        <f t="shared" si="34"/>
        <v>21216</v>
      </c>
      <c r="P28" s="163">
        <f t="shared" si="35"/>
        <v>0.53531148285519647</v>
      </c>
      <c r="Q28" s="2"/>
      <c r="R28" s="2">
        <f t="shared" si="36"/>
        <v>0</v>
      </c>
      <c r="S28" s="2">
        <f t="shared" si="36"/>
        <v>4.5694244695077338E-2</v>
      </c>
      <c r="T28" s="2">
        <f t="shared" si="36"/>
        <v>0.67615371029192839</v>
      </c>
      <c r="U28" s="2">
        <f t="shared" si="37"/>
        <v>0.14084222743673203</v>
      </c>
      <c r="V28" s="2">
        <f t="shared" si="38"/>
        <v>0.13730981757626226</v>
      </c>
      <c r="X28" s="1">
        <f>SUMIF(County!$AT$88:$AT$162,$BA28,County!Q$88:Q$162)+SUMIF($BA$657:$BA$667,$BA28,X$657:X$667)</f>
        <v>1811</v>
      </c>
      <c r="Y28" s="1">
        <f>SUMIF(County!$AT$88:$AT$162,$BA28,County!R$88:R$162)+SUMIF($BA$657:$BA$667,$BA28,Y$657:Y$667)</f>
        <v>26798</v>
      </c>
      <c r="Z28" s="1">
        <f>SUMIF(County!$AT$88:$AT$162,$BA28,County!S$88:S$162)+SUMIF($BA$657:$BA$667,$BA28,Z$657:Z$667)</f>
        <v>5582</v>
      </c>
      <c r="AA28" s="1">
        <f>SUMIF(County!$AT$88:$AT$162,$BA28,County!T$88:T$162)+SUMIF($BA$657:$BA$667,$BA28,AA$657:AA$667)</f>
        <v>5442</v>
      </c>
      <c r="AP28" s="7">
        <f>IF(AA28&gt;0,RANK(AA28,(W28:Y28,Z28:AN28)),0)</f>
        <v>3</v>
      </c>
      <c r="AQ28" s="7">
        <f>IF(AB28&gt;0,RANK(AB28,(W28:Y28,Z28:AN28)),0)</f>
        <v>0</v>
      </c>
      <c r="AR28" s="7">
        <f>IF(AC28&gt;0,RANK(AC28,(W28:Y28,Z28:AN28)),0)</f>
        <v>0</v>
      </c>
      <c r="AS28" s="7">
        <f>IF(AD28&gt;0,RANK(AD28,(W28:Y28,AD28:AN28)),0)</f>
        <v>0</v>
      </c>
      <c r="AT28" s="2">
        <f t="shared" si="39"/>
        <v>0.13730981757626221</v>
      </c>
      <c r="AU28" s="2">
        <f t="shared" si="39"/>
        <v>0</v>
      </c>
      <c r="AV28" s="2">
        <f t="shared" si="39"/>
        <v>0</v>
      </c>
      <c r="AW28" s="2">
        <f t="shared" si="39"/>
        <v>0</v>
      </c>
      <c r="AY28" s="2" t="str">
        <f t="shared" si="40"/>
        <v>District 2</v>
      </c>
      <c r="AZ28" t="str">
        <f t="shared" si="40"/>
        <v>AR</v>
      </c>
      <c r="BA28">
        <v>2</v>
      </c>
      <c r="BC28" s="91">
        <v>5</v>
      </c>
      <c r="BD28" s="93">
        <v>902</v>
      </c>
      <c r="BE28" s="100">
        <f t="shared" si="41"/>
        <v>5902</v>
      </c>
      <c r="BF28" t="s">
        <v>2683</v>
      </c>
      <c r="BG28" t="s">
        <v>3290</v>
      </c>
    </row>
    <row r="29" spans="1:59" outlineLevel="1">
      <c r="A29" t="s">
        <v>1602</v>
      </c>
      <c r="B29" s="137" t="s">
        <v>206</v>
      </c>
      <c r="C29" s="1">
        <f t="shared" si="33"/>
        <v>55369</v>
      </c>
      <c r="D29" s="1">
        <v>3</v>
      </c>
      <c r="E29" s="1"/>
      <c r="F29" s="1"/>
      <c r="G29" s="1">
        <v>3</v>
      </c>
      <c r="H29" s="1"/>
      <c r="I29" s="1"/>
      <c r="J29" s="1"/>
      <c r="K29" s="7">
        <f>IF(W29&gt;0,RANK(W29,(W29:Y29,Z29:AN29)),0)</f>
        <v>0</v>
      </c>
      <c r="L29" s="7">
        <f>IF(X29&gt;0,RANK(X29,(W29:Y29,Z29:AN29)),0)</f>
        <v>4</v>
      </c>
      <c r="M29" s="7">
        <f>IF(Y29&gt;0,RANK(Y29,(W29:Y29,Z29:AN29)),0)</f>
        <v>1</v>
      </c>
      <c r="N29" s="7">
        <f>IF(Z29&gt;0,RANK(Z29,(W29:Y29,Z29:AN29)),0)</f>
        <v>2</v>
      </c>
      <c r="O29" s="48">
        <f t="shared" si="34"/>
        <v>29540</v>
      </c>
      <c r="P29" s="163">
        <f t="shared" si="35"/>
        <v>0.53351153172352761</v>
      </c>
      <c r="Q29" s="2"/>
      <c r="R29" s="2">
        <f t="shared" si="36"/>
        <v>0</v>
      </c>
      <c r="S29" s="2">
        <f t="shared" si="36"/>
        <v>4.5350286261265332E-2</v>
      </c>
      <c r="T29" s="2">
        <f t="shared" si="36"/>
        <v>0.67436652278350706</v>
      </c>
      <c r="U29" s="2">
        <f t="shared" si="37"/>
        <v>0.14085499105997942</v>
      </c>
      <c r="V29" s="2">
        <f t="shared" si="38"/>
        <v>0.13942819989524816</v>
      </c>
      <c r="X29" s="1">
        <f>SUMIF(County!$AT$88:$AT$162,$BA29,County!Q$88:Q$162)+SUMIF($BA$657:$BA$667,$BA29,X$657:X$667)</f>
        <v>2511</v>
      </c>
      <c r="Y29" s="1">
        <f>SUMIF(County!$AT$88:$AT$162,$BA29,County!R$88:R$162)+SUMIF($BA$657:$BA$667,$BA29,Y$657:Y$667)</f>
        <v>37339</v>
      </c>
      <c r="Z29" s="1">
        <f>SUMIF(County!$AT$88:$AT$162,$BA29,County!S$88:S$162)+SUMIF($BA$657:$BA$667,$BA29,Z$657:Z$667)</f>
        <v>7799</v>
      </c>
      <c r="AA29" s="1">
        <f>SUMIF(County!$AT$88:$AT$162,$BA29,County!T$88:T$162)+SUMIF($BA$657:$BA$667,$BA29,AA$657:AA$667)</f>
        <v>7720</v>
      </c>
      <c r="AP29" s="7">
        <f>IF(AA29&gt;0,RANK(AA29,(W29:Y29,Z29:AN29)),0)</f>
        <v>3</v>
      </c>
      <c r="AQ29" s="7">
        <f>IF(AB29&gt;0,RANK(AB29,(W29:Y29,Z29:AN29)),0)</f>
        <v>0</v>
      </c>
      <c r="AR29" s="7">
        <f>IF(AC29&gt;0,RANK(AC29,(W29:Y29,Z29:AN29)),0)</f>
        <v>0</v>
      </c>
      <c r="AS29" s="7">
        <f>IF(AD29&gt;0,RANK(AD29,(W29:Y29,AD29:AN29)),0)</f>
        <v>0</v>
      </c>
      <c r="AT29" s="2">
        <f t="shared" si="39"/>
        <v>0.13942819989524824</v>
      </c>
      <c r="AU29" s="2">
        <f t="shared" si="39"/>
        <v>0</v>
      </c>
      <c r="AV29" s="2">
        <f t="shared" si="39"/>
        <v>0</v>
      </c>
      <c r="AW29" s="2">
        <f t="shared" si="39"/>
        <v>0</v>
      </c>
      <c r="AY29" s="2" t="str">
        <f t="shared" si="40"/>
        <v>District 3</v>
      </c>
      <c r="AZ29" t="str">
        <f t="shared" si="40"/>
        <v>AR</v>
      </c>
      <c r="BA29">
        <v>3</v>
      </c>
      <c r="BC29" s="91">
        <v>5</v>
      </c>
      <c r="BD29" s="93">
        <v>903</v>
      </c>
      <c r="BE29" s="100">
        <f t="shared" si="41"/>
        <v>5903</v>
      </c>
      <c r="BF29" t="s">
        <v>2683</v>
      </c>
      <c r="BG29" t="s">
        <v>3290</v>
      </c>
    </row>
    <row r="30" spans="1:59" s="162" customFormat="1" outlineLevel="1">
      <c r="A30" s="162" t="s">
        <v>1873</v>
      </c>
      <c r="B30" s="137" t="s">
        <v>206</v>
      </c>
      <c r="C30" s="1">
        <f t="shared" si="33"/>
        <v>36047</v>
      </c>
      <c r="D30" s="1">
        <v>3</v>
      </c>
      <c r="E30" s="1"/>
      <c r="F30" s="1"/>
      <c r="G30" s="1">
        <v>3</v>
      </c>
      <c r="H30" s="1"/>
      <c r="I30" s="1"/>
      <c r="J30" s="1"/>
      <c r="K30" s="7">
        <f>IF(W30&gt;0,RANK(W30,(W30:Y30,Z30:AN30)),0)</f>
        <v>0</v>
      </c>
      <c r="L30" s="7">
        <f>IF(X30&gt;0,RANK(X30,(W30:Y30,Z30:AN30)),0)</f>
        <v>4</v>
      </c>
      <c r="M30" s="7">
        <f>IF(Y30&gt;0,RANK(Y30,(W30:Y30,Z30:AN30)),0)</f>
        <v>1</v>
      </c>
      <c r="N30" s="7">
        <f>IF(Z30&gt;0,RANK(Z30,(W30:Y30,Z30:AN30)),0)</f>
        <v>3</v>
      </c>
      <c r="O30" s="48">
        <f t="shared" si="34"/>
        <v>21212</v>
      </c>
      <c r="P30" s="163">
        <f t="shared" si="35"/>
        <v>0.58845396288179319</v>
      </c>
      <c r="Q30" s="2"/>
      <c r="R30" s="2">
        <f>IF($C30=0,"-",W30/$C30)</f>
        <v>0</v>
      </c>
      <c r="S30" s="2">
        <f>IF($C30=0,"-",X30/$C30)</f>
        <v>5.237606458235082E-2</v>
      </c>
      <c r="T30" s="2">
        <f>IF($C30=0,"-",Y30/$C30)</f>
        <v>0.70932393819180517</v>
      </c>
      <c r="U30" s="2">
        <f t="shared" si="37"/>
        <v>0.11743002191583211</v>
      </c>
      <c r="V30" s="2">
        <f t="shared" si="38"/>
        <v>0.12086997531001194</v>
      </c>
      <c r="W30" s="1"/>
      <c r="X30" s="1">
        <f>SUMIF(County!$AT$88:$AT$162,$BA30,County!Q$88:Q$162)+SUMIF($BA$657:$BA$667,$BA30,X$657:X$667)</f>
        <v>1888</v>
      </c>
      <c r="Y30" s="1">
        <f>SUMIF(County!$AT$88:$AT$162,$BA30,County!R$88:R$162)+SUMIF($BA$657:$BA$667,$BA30,Y$657:Y$667)</f>
        <v>25569</v>
      </c>
      <c r="Z30" s="1">
        <f>SUMIF(County!$AT$88:$AT$162,$BA30,County!S$88:S$162)+SUMIF($BA$657:$BA$667,$BA30,Z$657:Z$667)</f>
        <v>4233</v>
      </c>
      <c r="AA30" s="1">
        <f>SUMIF(County!$AT$88:$AT$162,$BA30,County!T$88:T$162)+SUMIF($BA$657:$BA$667,$BA30,AA$657:AA$667)</f>
        <v>4357</v>
      </c>
      <c r="AB30" s="1"/>
      <c r="AC30" s="1"/>
      <c r="AD30" s="1"/>
      <c r="AE30" s="1"/>
      <c r="AF30" s="1"/>
      <c r="AG30" s="1"/>
      <c r="AJ30" s="1"/>
      <c r="AP30" s="7">
        <f>IF(AA30&gt;0,RANK(AA30,(W30:Y30,Z30:AN30)),0)</f>
        <v>2</v>
      </c>
      <c r="AQ30" s="7">
        <f>IF(AB30&gt;0,RANK(AB30,(W30:Y30,Z30:AN30)),0)</f>
        <v>0</v>
      </c>
      <c r="AR30" s="7">
        <f>IF(AC30&gt;0,RANK(AC30,(W30:Y30,Z30:AN30)),0)</f>
        <v>0</v>
      </c>
      <c r="AS30" s="7">
        <f>IF(AD30&gt;0,RANK(AD30,(W30:Y30,AD30:AN30)),0)</f>
        <v>0</v>
      </c>
      <c r="AT30" s="2">
        <f>IF($C30=0,"-",AA30/$C30)</f>
        <v>0.12086997531001192</v>
      </c>
      <c r="AU30" s="2">
        <f>IF($C30=0,"-",AB30/$C30)</f>
        <v>0</v>
      </c>
      <c r="AV30" s="2">
        <f>IF($C30=0,"-",AC30/$C30)</f>
        <v>0</v>
      </c>
      <c r="AW30" s="2">
        <f>IF($C30=0,"-",AD30/$C30)</f>
        <v>0</v>
      </c>
      <c r="AY30" s="2" t="str">
        <f>A30</f>
        <v>District 4</v>
      </c>
      <c r="AZ30" s="162" t="str">
        <f>B30</f>
        <v>AR</v>
      </c>
      <c r="BA30" s="162">
        <v>4</v>
      </c>
      <c r="BC30" s="91">
        <v>5</v>
      </c>
      <c r="BD30" s="93">
        <v>904</v>
      </c>
      <c r="BE30" s="100">
        <f t="shared" si="41"/>
        <v>5904</v>
      </c>
      <c r="BF30" s="162" t="s">
        <v>2683</v>
      </c>
      <c r="BG30" s="162" t="s">
        <v>3290</v>
      </c>
    </row>
    <row r="31" spans="1:59" outlineLevel="1">
      <c r="A31" t="s">
        <v>1035</v>
      </c>
      <c r="B31" s="137" t="s">
        <v>206</v>
      </c>
      <c r="C31" s="1">
        <f t="shared" si="33"/>
        <v>62</v>
      </c>
      <c r="D31" s="1">
        <v>3</v>
      </c>
      <c r="E31" s="1"/>
      <c r="F31" s="1"/>
      <c r="G31" s="1">
        <v>3</v>
      </c>
      <c r="H31" s="1"/>
      <c r="I31" s="1"/>
      <c r="J31" s="1"/>
      <c r="K31" s="7">
        <f>IF(W31&gt;0,RANK(W31,(W31:Y31,Z31:AN31)),0)</f>
        <v>0</v>
      </c>
      <c r="L31" s="7">
        <f>IF(X31&gt;0,RANK(X31,(W31:Y31,Z31:AN31)),0)</f>
        <v>2</v>
      </c>
      <c r="M31" s="7">
        <f>IF(Y31&gt;0,RANK(Y31,(W31:Y31,Z31:AN31)),0)</f>
        <v>1</v>
      </c>
      <c r="N31" s="7">
        <f>IF(Z31&gt;0,RANK(Z31,(W31:Y31,Z31:AN31)),0)</f>
        <v>4</v>
      </c>
      <c r="O31" s="48">
        <f t="shared" si="34"/>
        <v>39</v>
      </c>
      <c r="P31" s="163">
        <f t="shared" si="35"/>
        <v>0.62903225806451613</v>
      </c>
      <c r="Q31" s="2"/>
      <c r="R31" s="2">
        <f t="shared" si="36"/>
        <v>0</v>
      </c>
      <c r="S31" s="2">
        <f t="shared" si="36"/>
        <v>9.6774193548387094E-2</v>
      </c>
      <c r="T31" s="2">
        <f t="shared" si="36"/>
        <v>0.72580645161290325</v>
      </c>
      <c r="U31" s="2">
        <f t="shared" si="37"/>
        <v>8.0645161290322578E-2</v>
      </c>
      <c r="V31" s="2">
        <f t="shared" si="38"/>
        <v>9.6774193548387052E-2</v>
      </c>
      <c r="X31" s="1">
        <f>SUMIF($BA$657:$BA$667,$BA31,X$657:X$667)</f>
        <v>6</v>
      </c>
      <c r="Y31" s="1">
        <f>SUMIF($BA$657:$BA$667,$BA31,Y$657:Y$667)</f>
        <v>45</v>
      </c>
      <c r="Z31" s="1">
        <f>SUMIF($BA$657:$BA$667,$BA31,Z$657:Z$667)</f>
        <v>5</v>
      </c>
      <c r="AA31" s="1">
        <f>SUMIF($BA$657:$BA$667,$BA31,AA$657:AA$667)</f>
        <v>6</v>
      </c>
      <c r="AP31" s="7">
        <f>IF(AA31&gt;0,RANK(AA31,(W31:Y31,Z31:AN31)),0)</f>
        <v>2</v>
      </c>
      <c r="AQ31" s="7">
        <f>IF(AB31&gt;0,RANK(AB31,(W31:Y31,Z31:AN31)),0)</f>
        <v>0</v>
      </c>
      <c r="AR31" s="7">
        <f>IF(AC31&gt;0,RANK(AC31,(W31:Y31,Z31:AN31)),0)</f>
        <v>0</v>
      </c>
      <c r="AS31" s="7">
        <f>IF(AD31&gt;0,RANK(AD31,(W31:Y31,AD31:AN31)),0)</f>
        <v>0</v>
      </c>
      <c r="AT31" s="2">
        <f t="shared" si="39"/>
        <v>9.6774193548387094E-2</v>
      </c>
      <c r="AU31" s="2">
        <f t="shared" si="39"/>
        <v>0</v>
      </c>
      <c r="AV31" s="2">
        <f t="shared" si="39"/>
        <v>0</v>
      </c>
      <c r="AW31" s="2">
        <f t="shared" si="39"/>
        <v>0</v>
      </c>
      <c r="AY31" s="2" t="str">
        <f t="shared" si="40"/>
        <v>Unknown</v>
      </c>
      <c r="AZ31" t="str">
        <f t="shared" si="40"/>
        <v>AR</v>
      </c>
      <c r="BA31">
        <v>0</v>
      </c>
      <c r="BC31" s="91">
        <v>5</v>
      </c>
      <c r="BD31" s="93">
        <v>999</v>
      </c>
      <c r="BE31" s="100">
        <f t="shared" si="41"/>
        <v>5999</v>
      </c>
      <c r="BF31" t="s">
        <v>2683</v>
      </c>
      <c r="BG31" t="s">
        <v>3290</v>
      </c>
    </row>
    <row r="32" spans="1:59">
      <c r="A32" t="s">
        <v>1833</v>
      </c>
      <c r="B32" t="s">
        <v>1136</v>
      </c>
      <c r="C32" s="1">
        <f t="shared" si="33"/>
        <v>152360</v>
      </c>
      <c r="D32" s="1">
        <v>21</v>
      </c>
      <c r="E32" s="1"/>
      <c r="F32" s="1"/>
      <c r="G32" s="1">
        <v>21</v>
      </c>
      <c r="H32" s="1"/>
      <c r="I32" s="1"/>
      <c r="J32" s="1"/>
      <c r="K32" s="7">
        <f>IF(W32&gt;0,RANK(W32,(W32:Y32,Z32:AN32)),0)</f>
        <v>0</v>
      </c>
      <c r="L32" s="7">
        <f>IF(X32&gt;0,RANK(X32,(W32:Y32,Z32:AN32)),0)</f>
        <v>4</v>
      </c>
      <c r="M32" s="7">
        <f>IF(Y32&gt;0,RANK(Y32,(W32:Y32,Z32:AN32)),0)</f>
        <v>1</v>
      </c>
      <c r="N32" s="7">
        <f>IF(Z32&gt;0,RANK(Z32,(W32:Y32,Z32:AN32)),0)</f>
        <v>2</v>
      </c>
      <c r="O32" s="48">
        <f t="shared" si="34"/>
        <v>83801</v>
      </c>
      <c r="P32" s="163">
        <f t="shared" si="35"/>
        <v>0.55001969020740349</v>
      </c>
      <c r="Q32" s="2"/>
      <c r="R32" s="2">
        <f t="shared" si="36"/>
        <v>0</v>
      </c>
      <c r="S32" s="2">
        <f t="shared" si="36"/>
        <v>4.8917038592806508E-2</v>
      </c>
      <c r="T32" s="2">
        <f t="shared" si="36"/>
        <v>0.68390653714885796</v>
      </c>
      <c r="U32" s="2">
        <f t="shared" si="37"/>
        <v>0.13388684694145445</v>
      </c>
      <c r="V32" s="2">
        <f t="shared" si="38"/>
        <v>0.1332895773168811</v>
      </c>
      <c r="X32" s="1">
        <f>SUM(X27:X31)</f>
        <v>7453</v>
      </c>
      <c r="Y32" s="1">
        <f>SUM(Y27:Y31)</f>
        <v>104200</v>
      </c>
      <c r="Z32" s="1">
        <f>SUM(Z27:Z31)</f>
        <v>20399</v>
      </c>
      <c r="AA32" s="1">
        <f>SUM(AA27:AA31)</f>
        <v>20308</v>
      </c>
      <c r="AP32" s="7">
        <f>IF(AA32&gt;0,RANK(AA32,(W32:Y32,Z32:AN32)),0)</f>
        <v>3</v>
      </c>
      <c r="AQ32" s="7">
        <f>IF(AB32&gt;0,RANK(AB32,(W32:Y32,Z32:AN32)),0)</f>
        <v>0</v>
      </c>
      <c r="AR32" s="7">
        <f>IF(AC32&gt;0,RANK(AC32,(W32:Y32,Z32:AN32)),0)</f>
        <v>0</v>
      </c>
      <c r="AS32" s="7">
        <f>IF(AD32&gt;0,RANK(AD32,(W32:Y32,AD32:AN32)),0)</f>
        <v>0</v>
      </c>
      <c r="AT32" s="2">
        <f t="shared" si="39"/>
        <v>0.13328957731688107</v>
      </c>
      <c r="AU32" s="2">
        <f t="shared" si="39"/>
        <v>0</v>
      </c>
      <c r="AV32" s="2">
        <f t="shared" si="39"/>
        <v>0</v>
      </c>
      <c r="AW32" s="2">
        <f t="shared" si="39"/>
        <v>0</v>
      </c>
      <c r="AY32" s="2" t="str">
        <f t="shared" si="40"/>
        <v>Arkansas</v>
      </c>
      <c r="AZ32" t="str">
        <f t="shared" si="40"/>
        <v>T</v>
      </c>
      <c r="BC32" s="91">
        <v>5</v>
      </c>
      <c r="BD32" s="93"/>
      <c r="BE32" s="100">
        <f t="shared" si="41"/>
        <v>5000</v>
      </c>
      <c r="BF32" t="s">
        <v>1662</v>
      </c>
      <c r="BG32" t="s">
        <v>3290</v>
      </c>
    </row>
    <row r="33" spans="1:59">
      <c r="C33" s="1"/>
      <c r="D33" s="1"/>
      <c r="E33" s="1"/>
      <c r="F33" s="1"/>
      <c r="G33" s="1"/>
      <c r="H33" s="1"/>
      <c r="I33" s="1"/>
      <c r="J33" s="1"/>
      <c r="K33" s="7"/>
      <c r="L33" s="7"/>
      <c r="M33" s="7"/>
      <c r="N33" s="7"/>
      <c r="O33" s="48"/>
      <c r="P33" s="163"/>
      <c r="Q33" s="2"/>
      <c r="R33" s="2"/>
      <c r="S33" s="2"/>
      <c r="T33" s="2"/>
      <c r="U33" s="2"/>
      <c r="V33" s="2"/>
      <c r="AP33" s="7"/>
      <c r="AQ33" s="7"/>
      <c r="AR33" s="7"/>
      <c r="AS33" s="7"/>
      <c r="AT33" s="2"/>
      <c r="AU33" s="2"/>
      <c r="AV33" s="2"/>
      <c r="AW33" s="2"/>
      <c r="AY33" s="2"/>
      <c r="BD33" s="93"/>
    </row>
    <row r="34" spans="1:59" outlineLevel="1">
      <c r="A34" t="s">
        <v>2197</v>
      </c>
      <c r="B34" t="s">
        <v>208</v>
      </c>
      <c r="C34" s="1">
        <f t="shared" ref="C34:C65" si="42">SUM(W34:AN34)</f>
        <v>89612</v>
      </c>
      <c r="D34" s="1">
        <v>3</v>
      </c>
      <c r="E34" s="1"/>
      <c r="F34" s="1"/>
      <c r="G34" s="1">
        <v>3</v>
      </c>
      <c r="H34" s="1"/>
      <c r="I34" s="1"/>
      <c r="J34" s="1"/>
      <c r="K34" s="7">
        <f>IF(W34&gt;0,RANK(W34,(W34:Y34,Z34:AN34)),0)</f>
        <v>0</v>
      </c>
      <c r="L34" s="7">
        <f>IF(X34&gt;0,RANK(X34,(W34:Y34,Z34:AN34)),0)</f>
        <v>4</v>
      </c>
      <c r="M34" s="7">
        <f>IF(Y34&gt;0,RANK(Y34,(W34:Y34,Z34:AN34)),0)</f>
        <v>1</v>
      </c>
      <c r="N34" s="7">
        <f>IF(Z34&gt;0,RANK(Z34,(W34:Y34,Z34:AN34)),0)</f>
        <v>2</v>
      </c>
      <c r="O34" s="48">
        <f t="shared" ref="O34:O65" si="43">MAX(W34:AD34)-LARGE(W34:AD34,2)</f>
        <v>59714</v>
      </c>
      <c r="P34" s="163">
        <f t="shared" ref="P34:P87" si="44">O34/C34</f>
        <v>0.66636164799357234</v>
      </c>
      <c r="Q34" s="2"/>
      <c r="R34" s="2">
        <f t="shared" ref="R34:R65" si="45">IF($C34=0,"-",W34/$C34)</f>
        <v>0</v>
      </c>
      <c r="S34" s="2">
        <f t="shared" ref="S34:S65" si="46">IF($C34=0,"-",X34/$C34)</f>
        <v>4.6310761951524351E-2</v>
      </c>
      <c r="T34" s="2">
        <f t="shared" ref="T34:T65" si="47">IF($C34=0,"-",Y34/$C34)</f>
        <v>0.7727648082846047</v>
      </c>
      <c r="U34" s="2">
        <f t="shared" ref="U34:U87" si="48">IF($C34=0,"-",Z34/$C34)</f>
        <v>0.10640316029103244</v>
      </c>
      <c r="V34" s="2">
        <f t="shared" ref="V34:V87" si="49">IF(C34=0,"-",(1-R34-S34-T34-U34))</f>
        <v>7.4521269472838464E-2</v>
      </c>
      <c r="X34" s="1">
        <f>SUMIF(County!$AT$165:$AT$222,$BA34,County!Q$165:Q$222)+SUMIF('Cong Dist'!$BA$670:$BA$761,$BA34,'Cong Dist'!X$670:X$761)</f>
        <v>4150</v>
      </c>
      <c r="Y34" s="1">
        <f>SUMIF(County!$AT$165:$AT$222,$BA34,County!R$165:R$222)+SUMIF('Cong Dist'!$BA$670:$BA$761,$BA34,'Cong Dist'!Y$670:Y$761)</f>
        <v>69249</v>
      </c>
      <c r="Z34" s="1">
        <f>SUMIF(County!$AT$165:$AT$222,$BA34,County!S$165:S$222)+SUMIF('Cong Dist'!$BA$670:$BA$761,$BA34,'Cong Dist'!Z$670:Z$761)</f>
        <v>9535</v>
      </c>
      <c r="AA34" s="1">
        <f>SUMIF(County!$AT$165:$AT$222,$BA34,County!T$165:T$222)+SUMIF('Cong Dist'!$BA$670:$BA$761,$BA34,'Cong Dist'!AA$670:AA$761)</f>
        <v>5222</v>
      </c>
      <c r="AH34" s="1">
        <f>SUMIF(County!$AT$165:$AT$222,$BA34,County!AA$165:AA$222)+SUMIF('Cong Dist'!$BA$670:$BA$761,$BA34,'Cong Dist'!AH$670:AH$761)</f>
        <v>855</v>
      </c>
      <c r="AI34" s="1"/>
      <c r="AJ34" s="1">
        <f>SUMIF(County!$AT$165:$AT$222,$BA34,County!AC$165:AC$222)+SUMIF('Cong Dist'!$BA$670:$BA$761,$BA34,'Cong Dist'!AJ$670:AJ$761)</f>
        <v>384</v>
      </c>
      <c r="AK34" s="1">
        <f>SUMIF(County!$AT$165:$AT$222,$BA34,County!AD$165:AD$222)+SUMIF('Cong Dist'!$BA$670:$BA$761,$BA34,'Cong Dist'!AK$670:AK$761)</f>
        <v>217</v>
      </c>
      <c r="AM34" s="1"/>
      <c r="AP34" s="7">
        <f>IF(AA34&gt;0,RANK(AA34,(W34:Y34,Z34:AN34)),0)</f>
        <v>3</v>
      </c>
      <c r="AQ34" s="7">
        <f>IF(AB34&gt;0,RANK(AB34,(W34:Y34,Z34:AN34)),0)</f>
        <v>0</v>
      </c>
      <c r="AR34" s="7">
        <f>IF(AC34&gt;0,RANK(AC34,(W34:Y34,Z34:AN34)),0)</f>
        <v>0</v>
      </c>
      <c r="AS34" s="7">
        <f>IF(AD34&gt;0,RANK(AD34,(W34:Y34,AD34:AN34)),0)</f>
        <v>0</v>
      </c>
      <c r="AT34" s="2">
        <f t="shared" ref="AT34:AT65" si="50">IF($C34=0,"-",AA34/$C34)</f>
        <v>5.8273445520689193E-2</v>
      </c>
      <c r="AU34" s="2">
        <f t="shared" ref="AU34:AU65" si="51">IF($C34=0,"-",AB34/$C34)</f>
        <v>0</v>
      </c>
      <c r="AV34" s="2">
        <f t="shared" ref="AV34:AV65" si="52">IF($C34=0,"-",AC34/$C34)</f>
        <v>0</v>
      </c>
      <c r="AW34" s="2">
        <f t="shared" ref="AW34:AW65" si="53">IF($C34=0,"-",AD34/$C34)</f>
        <v>0</v>
      </c>
      <c r="AY34" s="2" t="str">
        <f t="shared" ref="AY34:AY65" si="54">A34</f>
        <v>District 1</v>
      </c>
      <c r="AZ34" t="str">
        <f t="shared" ref="AZ34:AZ65" si="55">B34</f>
        <v>CA</v>
      </c>
      <c r="BA34">
        <v>1</v>
      </c>
      <c r="BC34" s="91">
        <v>6</v>
      </c>
      <c r="BD34" s="93">
        <v>901</v>
      </c>
      <c r="BE34" s="100">
        <f t="shared" ref="BE34:BE65" si="56">BC34*1000+BD34</f>
        <v>6901</v>
      </c>
      <c r="BF34" t="s">
        <v>2683</v>
      </c>
      <c r="BG34" t="s">
        <v>3290</v>
      </c>
    </row>
    <row r="35" spans="1:59" outlineLevel="1">
      <c r="A35" t="s">
        <v>1601</v>
      </c>
      <c r="B35" t="s">
        <v>208</v>
      </c>
      <c r="C35" s="1">
        <f t="shared" si="42"/>
        <v>44818</v>
      </c>
      <c r="D35" s="1">
        <v>3</v>
      </c>
      <c r="E35" s="1"/>
      <c r="F35" s="1"/>
      <c r="G35" s="1">
        <v>3</v>
      </c>
      <c r="H35" s="1"/>
      <c r="I35" s="1"/>
      <c r="J35" s="1"/>
      <c r="K35" s="7">
        <f>IF(W35&gt;0,RANK(W35,(W35:Y35,Z35:AN35)),0)</f>
        <v>0</v>
      </c>
      <c r="L35" s="7">
        <f>IF(X35&gt;0,RANK(X35,(W35:Y35,Z35:AN35)),0)</f>
        <v>4</v>
      </c>
      <c r="M35" s="7">
        <f>IF(Y35&gt;0,RANK(Y35,(W35:Y35,Z35:AN35)),0)</f>
        <v>1</v>
      </c>
      <c r="N35" s="7">
        <f>IF(Z35&gt;0,RANK(Z35,(W35:Y35,Z35:AN35)),0)</f>
        <v>2</v>
      </c>
      <c r="O35" s="48">
        <f t="shared" si="43"/>
        <v>27851</v>
      </c>
      <c r="P35" s="163">
        <f t="shared" si="44"/>
        <v>0.62142442768530504</v>
      </c>
      <c r="Q35" s="2"/>
      <c r="R35" s="2">
        <f t="shared" si="45"/>
        <v>0</v>
      </c>
      <c r="S35" s="2">
        <f t="shared" si="46"/>
        <v>3.6927127493417825E-2</v>
      </c>
      <c r="T35" s="2">
        <f t="shared" si="47"/>
        <v>0.75282252666339422</v>
      </c>
      <c r="U35" s="2">
        <f t="shared" si="48"/>
        <v>0.13139809897808916</v>
      </c>
      <c r="V35" s="2">
        <f t="shared" si="49"/>
        <v>7.8852246865098757E-2</v>
      </c>
      <c r="X35" s="1">
        <f>SUMIF(County!$AT$165:$AT$222,$BA35,County!Q$165:Q$222)+SUMIF('Cong Dist'!$BA$670:$BA$761,$BA35,'Cong Dist'!X$670:X$761)</f>
        <v>1655</v>
      </c>
      <c r="Y35" s="1">
        <f>SUMIF(County!$AT$165:$AT$222,$BA35,County!R$165:R$222)+SUMIF('Cong Dist'!$BA$670:$BA$761,$BA35,'Cong Dist'!Y$670:Y$761)</f>
        <v>33740</v>
      </c>
      <c r="Z35" s="1">
        <f>SUMIF(County!$AT$165:$AT$222,$BA35,County!S$165:S$222)+SUMIF('Cong Dist'!$BA$670:$BA$761,$BA35,'Cong Dist'!Z$670:Z$761)</f>
        <v>5889</v>
      </c>
      <c r="AA35" s="1">
        <f>SUMIF(County!$AT$165:$AT$222,$BA35,County!T$165:T$222)+SUMIF('Cong Dist'!$BA$670:$BA$761,$BA35,'Cong Dist'!AA$670:AA$761)</f>
        <v>2242</v>
      </c>
      <c r="AH35" s="1">
        <f>SUMIF(County!$AT$165:$AT$222,$BA35,County!AA$165:AA$222)+SUMIF('Cong Dist'!$BA$670:$BA$761,$BA35,'Cong Dist'!AH$670:AH$761)</f>
        <v>669</v>
      </c>
      <c r="AI35" s="1"/>
      <c r="AJ35" s="1">
        <f>SUMIF(County!$AT$165:$AT$222,$BA35,County!AC$165:AC$222)+SUMIF('Cong Dist'!$BA$670:$BA$761,$BA35,'Cong Dist'!AJ$670:AJ$761)</f>
        <v>404</v>
      </c>
      <c r="AK35" s="1">
        <f>SUMIF(County!$AT$165:$AT$222,$BA35,County!AD$165:AD$222)+SUMIF('Cong Dist'!$BA$670:$BA$761,$BA35,'Cong Dist'!AK$670:AK$761)</f>
        <v>219</v>
      </c>
      <c r="AM35" s="1"/>
      <c r="AP35" s="7">
        <f>IF(AA35&gt;0,RANK(AA35,(W35:Y35,Z35:AN35)),0)</f>
        <v>3</v>
      </c>
      <c r="AQ35" s="7">
        <f>IF(AB35&gt;0,RANK(AB35,(W35:Y35,Z35:AN35)),0)</f>
        <v>0</v>
      </c>
      <c r="AR35" s="7">
        <f>IF(AC35&gt;0,RANK(AC35,(W35:Y35,Z35:AN35)),0)</f>
        <v>0</v>
      </c>
      <c r="AS35" s="7">
        <f>IF(AD35&gt;0,RANK(AD35,(W35:Y35,AD35:AN35)),0)</f>
        <v>0</v>
      </c>
      <c r="AT35" s="2">
        <f t="shared" si="50"/>
        <v>5.002454371011647E-2</v>
      </c>
      <c r="AU35" s="2">
        <f t="shared" si="51"/>
        <v>0</v>
      </c>
      <c r="AV35" s="2">
        <f t="shared" si="52"/>
        <v>0</v>
      </c>
      <c r="AW35" s="2">
        <f t="shared" si="53"/>
        <v>0</v>
      </c>
      <c r="AY35" s="2" t="str">
        <f t="shared" si="54"/>
        <v>District 2</v>
      </c>
      <c r="AZ35" t="str">
        <f t="shared" si="55"/>
        <v>CA</v>
      </c>
      <c r="BA35">
        <v>2</v>
      </c>
      <c r="BC35" s="91">
        <v>6</v>
      </c>
      <c r="BD35" s="93">
        <v>902</v>
      </c>
      <c r="BE35" s="100">
        <f t="shared" si="56"/>
        <v>6902</v>
      </c>
      <c r="BF35" t="s">
        <v>2683</v>
      </c>
      <c r="BG35" t="s">
        <v>3290</v>
      </c>
    </row>
    <row r="36" spans="1:59" outlineLevel="1">
      <c r="A36" t="s">
        <v>1602</v>
      </c>
      <c r="B36" t="s">
        <v>208</v>
      </c>
      <c r="C36" s="1">
        <f t="shared" si="42"/>
        <v>47059</v>
      </c>
      <c r="D36" s="1">
        <v>3</v>
      </c>
      <c r="E36" s="1"/>
      <c r="F36" s="1"/>
      <c r="G36" s="1">
        <v>3</v>
      </c>
      <c r="H36" s="1"/>
      <c r="I36" s="1"/>
      <c r="J36" s="1"/>
      <c r="K36" s="7">
        <f>IF(W36&gt;0,RANK(W36,(W36:Y36,Z36:AN36)),0)</f>
        <v>0</v>
      </c>
      <c r="L36" s="7">
        <f>IF(X36&gt;0,RANK(X36,(W36:Y36,Z36:AN36)),0)</f>
        <v>4</v>
      </c>
      <c r="M36" s="7">
        <f>IF(Y36&gt;0,RANK(Y36,(W36:Y36,Z36:AN36)),0)</f>
        <v>1</v>
      </c>
      <c r="N36" s="7">
        <f>IF(Z36&gt;0,RANK(Z36,(W36:Y36,Z36:AN36)),0)</f>
        <v>2</v>
      </c>
      <c r="O36" s="48">
        <f t="shared" si="43"/>
        <v>32329</v>
      </c>
      <c r="P36" s="163">
        <f t="shared" si="44"/>
        <v>0.6869886737924733</v>
      </c>
      <c r="Q36" s="2"/>
      <c r="R36" s="2">
        <f t="shared" si="45"/>
        <v>0</v>
      </c>
      <c r="S36" s="2">
        <f t="shared" si="46"/>
        <v>3.9078603455237046E-2</v>
      </c>
      <c r="T36" s="2">
        <f t="shared" si="47"/>
        <v>0.7879470451985805</v>
      </c>
      <c r="U36" s="2">
        <f t="shared" si="48"/>
        <v>0.10095837140610722</v>
      </c>
      <c r="V36" s="2">
        <f t="shared" si="49"/>
        <v>7.201597994007522E-2</v>
      </c>
      <c r="X36" s="1">
        <f>SUMIF(County!$AT$165:$AT$222,$BA36,County!Q$165:Q$222)+SUMIF('Cong Dist'!$BA$670:$BA$761,$BA36,'Cong Dist'!X$670:X$761)</f>
        <v>1839</v>
      </c>
      <c r="Y36" s="1">
        <f>SUMIF(County!$AT$165:$AT$222,$BA36,County!R$165:R$222)+SUMIF('Cong Dist'!$BA$670:$BA$761,$BA36,'Cong Dist'!Y$670:Y$761)</f>
        <v>37080</v>
      </c>
      <c r="Z36" s="1">
        <f>SUMIF(County!$AT$165:$AT$222,$BA36,County!S$165:S$222)+SUMIF('Cong Dist'!$BA$670:$BA$761,$BA36,'Cong Dist'!Z$670:Z$761)</f>
        <v>4751</v>
      </c>
      <c r="AA36" s="1">
        <f>SUMIF(County!$AT$165:$AT$222,$BA36,County!T$165:T$222)+SUMIF('Cong Dist'!$BA$670:$BA$761,$BA36,'Cong Dist'!AA$670:AA$761)</f>
        <v>2633</v>
      </c>
      <c r="AH36" s="1">
        <f>SUMIF(County!$AT$165:$AT$222,$BA36,County!AA$165:AA$222)+SUMIF('Cong Dist'!$BA$670:$BA$761,$BA36,'Cong Dist'!AH$670:AH$761)</f>
        <v>248</v>
      </c>
      <c r="AI36" s="1"/>
      <c r="AJ36" s="1">
        <f>SUMIF(County!$AT$165:$AT$222,$BA36,County!AC$165:AC$222)+SUMIF('Cong Dist'!$BA$670:$BA$761,$BA36,'Cong Dist'!AJ$670:AJ$761)</f>
        <v>313</v>
      </c>
      <c r="AK36" s="1">
        <f>SUMIF(County!$AT$165:$AT$222,$BA36,County!AD$165:AD$222)+SUMIF('Cong Dist'!$BA$670:$BA$761,$BA36,'Cong Dist'!AK$670:AK$761)</f>
        <v>195</v>
      </c>
      <c r="AM36" s="1"/>
      <c r="AP36" s="7">
        <f>IF(AA36&gt;0,RANK(AA36,(W36:Y36,Z36:AN36)),0)</f>
        <v>3</v>
      </c>
      <c r="AQ36" s="7">
        <f>IF(AB36&gt;0,RANK(AB36,(W36:Y36,Z36:AN36)),0)</f>
        <v>0</v>
      </c>
      <c r="AR36" s="7">
        <f>IF(AC36&gt;0,RANK(AC36,(W36:Y36,Z36:AN36)),0)</f>
        <v>0</v>
      </c>
      <c r="AS36" s="7">
        <f>IF(AD36&gt;0,RANK(AD36,(W36:Y36,AD36:AN36)),0)</f>
        <v>0</v>
      </c>
      <c r="AT36" s="2">
        <f t="shared" si="50"/>
        <v>5.595104018359931E-2</v>
      </c>
      <c r="AU36" s="2">
        <f t="shared" si="51"/>
        <v>0</v>
      </c>
      <c r="AV36" s="2">
        <f t="shared" si="52"/>
        <v>0</v>
      </c>
      <c r="AW36" s="2">
        <f t="shared" si="53"/>
        <v>0</v>
      </c>
      <c r="AY36" s="2" t="str">
        <f t="shared" si="54"/>
        <v>District 3</v>
      </c>
      <c r="AZ36" t="str">
        <f t="shared" si="55"/>
        <v>CA</v>
      </c>
      <c r="BA36">
        <v>3</v>
      </c>
      <c r="BC36" s="91">
        <v>6</v>
      </c>
      <c r="BD36" s="93">
        <v>903</v>
      </c>
      <c r="BE36" s="100">
        <f t="shared" si="56"/>
        <v>6903</v>
      </c>
      <c r="BF36" t="s">
        <v>2683</v>
      </c>
      <c r="BG36" t="s">
        <v>3290</v>
      </c>
    </row>
    <row r="37" spans="1:59" outlineLevel="1">
      <c r="A37" t="s">
        <v>1873</v>
      </c>
      <c r="B37" t="s">
        <v>208</v>
      </c>
      <c r="C37" s="1">
        <f t="shared" si="42"/>
        <v>94201</v>
      </c>
      <c r="D37" s="1">
        <v>3</v>
      </c>
      <c r="E37" s="1"/>
      <c r="F37" s="1"/>
      <c r="G37" s="1">
        <v>3</v>
      </c>
      <c r="H37" s="1"/>
      <c r="I37" s="1"/>
      <c r="J37" s="1"/>
      <c r="K37" s="7">
        <f>IF(W37&gt;0,RANK(W37,(W37:Y37,Z37:AN37)),0)</f>
        <v>0</v>
      </c>
      <c r="L37" s="7">
        <f>IF(X37&gt;0,RANK(X37,(W37:Y37,Z37:AN37)),0)</f>
        <v>4</v>
      </c>
      <c r="M37" s="7">
        <f>IF(Y37&gt;0,RANK(Y37,(W37:Y37,Z37:AN37)),0)</f>
        <v>1</v>
      </c>
      <c r="N37" s="7">
        <f>IF(Z37&gt;0,RANK(Z37,(W37:Y37,Z37:AN37)),0)</f>
        <v>2</v>
      </c>
      <c r="O37" s="48">
        <f t="shared" si="43"/>
        <v>66395</v>
      </c>
      <c r="P37" s="163">
        <f t="shared" si="44"/>
        <v>0.70482266642604641</v>
      </c>
      <c r="Q37" s="2"/>
      <c r="R37" s="2">
        <f t="shared" si="45"/>
        <v>0</v>
      </c>
      <c r="S37" s="2">
        <f t="shared" si="46"/>
        <v>3.6602583836689628E-2</v>
      </c>
      <c r="T37" s="2">
        <f t="shared" si="47"/>
        <v>0.80264540716128274</v>
      </c>
      <c r="U37" s="2">
        <f t="shared" si="48"/>
        <v>9.7822740735236363E-2</v>
      </c>
      <c r="V37" s="2">
        <f t="shared" si="49"/>
        <v>6.2929268266791211E-2</v>
      </c>
      <c r="X37" s="1">
        <f>SUMIF(County!$AT$165:$AT$222,$BA37,County!Q$165:Q$222)+SUMIF('Cong Dist'!$BA$670:$BA$761,$BA37,'Cong Dist'!X$670:X$761)</f>
        <v>3448</v>
      </c>
      <c r="Y37" s="1">
        <f>SUMIF(County!$AT$165:$AT$222,$BA37,County!R$165:R$222)+SUMIF('Cong Dist'!$BA$670:$BA$761,$BA37,'Cong Dist'!Y$670:Y$761)</f>
        <v>75610</v>
      </c>
      <c r="Z37" s="1">
        <f>SUMIF(County!$AT$165:$AT$222,$BA37,County!S$165:S$222)+SUMIF('Cong Dist'!$BA$670:$BA$761,$BA37,'Cong Dist'!Z$670:Z$761)</f>
        <v>9215</v>
      </c>
      <c r="AA37" s="1">
        <f>SUMIF(County!$AT$165:$AT$222,$BA37,County!T$165:T$222)+SUMIF('Cong Dist'!$BA$670:$BA$761,$BA37,'Cong Dist'!AA$670:AA$761)</f>
        <v>4708</v>
      </c>
      <c r="AH37" s="1">
        <f>SUMIF(County!$AT$165:$AT$222,$BA37,County!AA$165:AA$222)+SUMIF('Cong Dist'!$BA$670:$BA$761,$BA37,'Cong Dist'!AH$670:AH$761)</f>
        <v>598</v>
      </c>
      <c r="AI37" s="1"/>
      <c r="AJ37" s="1">
        <f>SUMIF(County!$AT$165:$AT$222,$BA37,County!AC$165:AC$222)+SUMIF('Cong Dist'!$BA$670:$BA$761,$BA37,'Cong Dist'!AJ$670:AJ$761)</f>
        <v>369</v>
      </c>
      <c r="AK37" s="1">
        <f>SUMIF(County!$AT$165:$AT$222,$BA37,County!AD$165:AD$222)+SUMIF('Cong Dist'!$BA$670:$BA$761,$BA37,'Cong Dist'!AK$670:AK$761)</f>
        <v>253</v>
      </c>
      <c r="AM37" s="1"/>
      <c r="AP37" s="7">
        <f>IF(AA37&gt;0,RANK(AA37,(W37:Y37,Z37:AN37)),0)</f>
        <v>3</v>
      </c>
      <c r="AQ37" s="7">
        <f>IF(AB37&gt;0,RANK(AB37,(W37:Y37,Z37:AN37)),0)</f>
        <v>0</v>
      </c>
      <c r="AR37" s="7">
        <f>IF(AC37&gt;0,RANK(AC37,(W37:Y37,Z37:AN37)),0)</f>
        <v>0</v>
      </c>
      <c r="AS37" s="7">
        <f>IF(AD37&gt;0,RANK(AD37,(W37:Y37,AD37:AN37)),0)</f>
        <v>0</v>
      </c>
      <c r="AT37" s="2">
        <f t="shared" si="50"/>
        <v>4.9978238022950927E-2</v>
      </c>
      <c r="AU37" s="2">
        <f t="shared" si="51"/>
        <v>0</v>
      </c>
      <c r="AV37" s="2">
        <f t="shared" si="52"/>
        <v>0</v>
      </c>
      <c r="AW37" s="2">
        <f t="shared" si="53"/>
        <v>0</v>
      </c>
      <c r="AY37" s="2" t="str">
        <f t="shared" si="54"/>
        <v>District 4</v>
      </c>
      <c r="AZ37" t="str">
        <f t="shared" si="55"/>
        <v>CA</v>
      </c>
      <c r="BA37">
        <v>4</v>
      </c>
      <c r="BC37" s="91">
        <v>6</v>
      </c>
      <c r="BD37" s="93">
        <v>904</v>
      </c>
      <c r="BE37" s="100">
        <f t="shared" si="56"/>
        <v>6904</v>
      </c>
      <c r="BF37" t="s">
        <v>2683</v>
      </c>
      <c r="BG37" t="s">
        <v>3290</v>
      </c>
    </row>
    <row r="38" spans="1:59" outlineLevel="1">
      <c r="A38" t="s">
        <v>1827</v>
      </c>
      <c r="B38" t="s">
        <v>208</v>
      </c>
      <c r="C38" s="1">
        <f t="shared" si="42"/>
        <v>36541</v>
      </c>
      <c r="D38" s="1">
        <v>3</v>
      </c>
      <c r="E38" s="1"/>
      <c r="F38" s="1"/>
      <c r="G38" s="1">
        <v>3</v>
      </c>
      <c r="H38" s="1"/>
      <c r="I38" s="1"/>
      <c r="J38" s="1"/>
      <c r="K38" s="7">
        <f>IF(W38&gt;0,RANK(W38,(W38:Y38,Z38:AN38)),0)</f>
        <v>0</v>
      </c>
      <c r="L38" s="7">
        <f>IF(X38&gt;0,RANK(X38,(W38:Y38,Z38:AN38)),0)</f>
        <v>4</v>
      </c>
      <c r="M38" s="7">
        <f>IF(Y38&gt;0,RANK(Y38,(W38:Y38,Z38:AN38)),0)</f>
        <v>1</v>
      </c>
      <c r="N38" s="7">
        <f>IF(Z38&gt;0,RANK(Z38,(W38:Y38,Z38:AN38)),0)</f>
        <v>2</v>
      </c>
      <c r="O38" s="48">
        <f t="shared" si="43"/>
        <v>22259</v>
      </c>
      <c r="P38" s="163">
        <f t="shared" si="44"/>
        <v>0.60915136422101201</v>
      </c>
      <c r="Q38" s="2"/>
      <c r="R38" s="2">
        <f t="shared" si="45"/>
        <v>0</v>
      </c>
      <c r="S38" s="2">
        <f t="shared" si="46"/>
        <v>3.9736186749131111E-2</v>
      </c>
      <c r="T38" s="2">
        <f t="shared" si="47"/>
        <v>0.74335677731862837</v>
      </c>
      <c r="U38" s="2">
        <f t="shared" si="48"/>
        <v>0.13420541309761638</v>
      </c>
      <c r="V38" s="2">
        <f t="shared" si="49"/>
        <v>8.2701622834624094E-2</v>
      </c>
      <c r="X38" s="1">
        <f>SUMIF(County!$AT$165:$AT$222,$BA38,County!Q$165:Q$222)+SUMIF('Cong Dist'!$BA$670:$BA$761,$BA38,'Cong Dist'!X$670:X$761)</f>
        <v>1452</v>
      </c>
      <c r="Y38" s="1">
        <f>SUMIF(County!$AT$165:$AT$222,$BA38,County!R$165:R$222)+SUMIF('Cong Dist'!$BA$670:$BA$761,$BA38,'Cong Dist'!Y$670:Y$761)</f>
        <v>27163</v>
      </c>
      <c r="Z38" s="1">
        <f>SUMIF(County!$AT$165:$AT$222,$BA38,County!S$165:S$222)+SUMIF('Cong Dist'!$BA$670:$BA$761,$BA38,'Cong Dist'!Z$670:Z$761)</f>
        <v>4904</v>
      </c>
      <c r="AA38" s="1">
        <f>SUMIF(County!$AT$165:$AT$222,$BA38,County!T$165:T$222)+SUMIF('Cong Dist'!$BA$670:$BA$761,$BA38,'Cong Dist'!AA$670:AA$761)</f>
        <v>2265</v>
      </c>
      <c r="AH38" s="1">
        <f>SUMIF(County!$AT$165:$AT$222,$BA38,County!AA$165:AA$222)+SUMIF('Cong Dist'!$BA$670:$BA$761,$BA38,'Cong Dist'!AH$670:AH$761)</f>
        <v>82</v>
      </c>
      <c r="AI38" s="1"/>
      <c r="AJ38" s="1">
        <f>SUMIF(County!$AT$165:$AT$222,$BA38,County!AC$165:AC$222)+SUMIF('Cong Dist'!$BA$670:$BA$761,$BA38,'Cong Dist'!AJ$670:AJ$761)</f>
        <v>439</v>
      </c>
      <c r="AK38" s="1">
        <f>SUMIF(County!$AT$165:$AT$222,$BA38,County!AD$165:AD$222)+SUMIF('Cong Dist'!$BA$670:$BA$761,$BA38,'Cong Dist'!AK$670:AK$761)</f>
        <v>236</v>
      </c>
      <c r="AM38" s="1"/>
      <c r="AP38" s="7">
        <f>IF(AA38&gt;0,RANK(AA38,(W38:Y38,Z38:AN38)),0)</f>
        <v>3</v>
      </c>
      <c r="AQ38" s="7">
        <f>IF(AB38&gt;0,RANK(AB38,(W38:Y38,Z38:AN38)),0)</f>
        <v>0</v>
      </c>
      <c r="AR38" s="7">
        <f>IF(AC38&gt;0,RANK(AC38,(W38:Y38,Z38:AN38)),0)</f>
        <v>0</v>
      </c>
      <c r="AS38" s="7">
        <f>IF(AD38&gt;0,RANK(AD38,(W38:Y38,AD38:AN38)),0)</f>
        <v>0</v>
      </c>
      <c r="AT38" s="2">
        <f t="shared" si="50"/>
        <v>6.1985167346268577E-2</v>
      </c>
      <c r="AU38" s="2">
        <f t="shared" si="51"/>
        <v>0</v>
      </c>
      <c r="AV38" s="2">
        <f t="shared" si="52"/>
        <v>0</v>
      </c>
      <c r="AW38" s="2">
        <f t="shared" si="53"/>
        <v>0</v>
      </c>
      <c r="AY38" s="2" t="str">
        <f t="shared" si="54"/>
        <v>District 5</v>
      </c>
      <c r="AZ38" t="str">
        <f t="shared" si="55"/>
        <v>CA</v>
      </c>
      <c r="BA38">
        <v>5</v>
      </c>
      <c r="BC38" s="91">
        <v>6</v>
      </c>
      <c r="BD38" s="93">
        <v>905</v>
      </c>
      <c r="BE38" s="100">
        <f t="shared" si="56"/>
        <v>6905</v>
      </c>
      <c r="BF38" t="s">
        <v>2683</v>
      </c>
      <c r="BG38" t="s">
        <v>3290</v>
      </c>
    </row>
    <row r="39" spans="1:59" outlineLevel="1">
      <c r="A39" t="s">
        <v>1806</v>
      </c>
      <c r="B39" t="s">
        <v>208</v>
      </c>
      <c r="C39" s="1">
        <f t="shared" si="42"/>
        <v>26268</v>
      </c>
      <c r="D39" s="1">
        <v>3</v>
      </c>
      <c r="E39" s="1"/>
      <c r="F39" s="1"/>
      <c r="G39" s="1">
        <v>3</v>
      </c>
      <c r="H39" s="1"/>
      <c r="I39" s="1"/>
      <c r="J39" s="1"/>
      <c r="K39" s="7">
        <f>IF(W39&gt;0,RANK(W39,(W39:Y39,Z39:AN39)),0)</f>
        <v>0</v>
      </c>
      <c r="L39" s="7">
        <f>IF(X39&gt;0,RANK(X39,(W39:Y39,Z39:AN39)),0)</f>
        <v>4</v>
      </c>
      <c r="M39" s="7">
        <f>IF(Y39&gt;0,RANK(Y39,(W39:Y39,Z39:AN39)),0)</f>
        <v>1</v>
      </c>
      <c r="N39" s="7">
        <f>IF(Z39&gt;0,RANK(Z39,(W39:Y39,Z39:AN39)),0)</f>
        <v>2</v>
      </c>
      <c r="O39" s="48">
        <f t="shared" si="43"/>
        <v>16844</v>
      </c>
      <c r="P39" s="163">
        <f t="shared" si="44"/>
        <v>0.64123648545759093</v>
      </c>
      <c r="Q39" s="2"/>
      <c r="R39" s="2">
        <f t="shared" si="45"/>
        <v>0</v>
      </c>
      <c r="S39" s="2">
        <f t="shared" si="46"/>
        <v>3.9629968021927822E-2</v>
      </c>
      <c r="T39" s="2">
        <f t="shared" si="47"/>
        <v>0.76846352977006238</v>
      </c>
      <c r="U39" s="2">
        <f t="shared" si="48"/>
        <v>0.12722704431247145</v>
      </c>
      <c r="V39" s="2">
        <f t="shared" si="49"/>
        <v>6.4679457895538306E-2</v>
      </c>
      <c r="X39" s="1">
        <f>SUMIF(County!$AT$165:$AT$222,$BA39,County!Q$165:Q$222)+SUMIF('Cong Dist'!$BA$670:$BA$761,$BA39,'Cong Dist'!X$670:X$761)</f>
        <v>1041</v>
      </c>
      <c r="Y39" s="1">
        <f>SUMIF(County!$AT$165:$AT$222,$BA39,County!R$165:R$222)+SUMIF('Cong Dist'!$BA$670:$BA$761,$BA39,'Cong Dist'!Y$670:Y$761)</f>
        <v>20186</v>
      </c>
      <c r="Z39" s="1">
        <f>SUMIF(County!$AT$165:$AT$222,$BA39,County!S$165:S$222)+SUMIF('Cong Dist'!$BA$670:$BA$761,$BA39,'Cong Dist'!Z$670:Z$761)</f>
        <v>3342</v>
      </c>
      <c r="AA39" s="1">
        <f>SUMIF(County!$AT$165:$AT$222,$BA39,County!T$165:T$222)+SUMIF('Cong Dist'!$BA$670:$BA$761,$BA39,'Cong Dist'!AA$670:AA$761)</f>
        <v>1330</v>
      </c>
      <c r="AH39" s="1">
        <f>SUMIF(County!$AT$165:$AT$222,$BA39,County!AA$165:AA$222)+SUMIF('Cong Dist'!$BA$670:$BA$761,$BA39,'Cong Dist'!AH$670:AH$761)</f>
        <v>0</v>
      </c>
      <c r="AI39" s="1"/>
      <c r="AJ39" s="1">
        <f>SUMIF(County!$AT$165:$AT$222,$BA39,County!AC$165:AC$222)+SUMIF('Cong Dist'!$BA$670:$BA$761,$BA39,'Cong Dist'!AJ$670:AJ$761)</f>
        <v>202</v>
      </c>
      <c r="AK39" s="1">
        <f>SUMIF(County!$AT$165:$AT$222,$BA39,County!AD$165:AD$222)+SUMIF('Cong Dist'!$BA$670:$BA$761,$BA39,'Cong Dist'!AK$670:AK$761)</f>
        <v>167</v>
      </c>
      <c r="AM39" s="1"/>
      <c r="AP39" s="7">
        <f>IF(AA39&gt;0,RANK(AA39,(W39:Y39,Z39:AN39)),0)</f>
        <v>3</v>
      </c>
      <c r="AQ39" s="7">
        <f>IF(AB39&gt;0,RANK(AB39,(W39:Y39,Z39:AN39)),0)</f>
        <v>0</v>
      </c>
      <c r="AR39" s="7">
        <f>IF(AC39&gt;0,RANK(AC39,(W39:Y39,Z39:AN39)),0)</f>
        <v>0</v>
      </c>
      <c r="AS39" s="7">
        <f>IF(AD39&gt;0,RANK(AD39,(W39:Y39,AD39:AN39)),0)</f>
        <v>0</v>
      </c>
      <c r="AT39" s="2">
        <f t="shared" si="50"/>
        <v>5.0631947616872237E-2</v>
      </c>
      <c r="AU39" s="2">
        <f t="shared" si="51"/>
        <v>0</v>
      </c>
      <c r="AV39" s="2">
        <f t="shared" si="52"/>
        <v>0</v>
      </c>
      <c r="AW39" s="2">
        <f t="shared" si="53"/>
        <v>0</v>
      </c>
      <c r="AY39" s="2" t="str">
        <f t="shared" si="54"/>
        <v>District 6</v>
      </c>
      <c r="AZ39" t="str">
        <f t="shared" si="55"/>
        <v>CA</v>
      </c>
      <c r="BA39">
        <v>6</v>
      </c>
      <c r="BC39" s="91">
        <v>6</v>
      </c>
      <c r="BD39" s="93">
        <v>906</v>
      </c>
      <c r="BE39" s="100">
        <f t="shared" si="56"/>
        <v>6906</v>
      </c>
      <c r="BF39" t="s">
        <v>2683</v>
      </c>
      <c r="BG39" t="s">
        <v>3290</v>
      </c>
    </row>
    <row r="40" spans="1:59" outlineLevel="1">
      <c r="A40" t="s">
        <v>1388</v>
      </c>
      <c r="B40" t="s">
        <v>208</v>
      </c>
      <c r="C40" s="1">
        <f t="shared" si="42"/>
        <v>55435</v>
      </c>
      <c r="D40" s="1">
        <v>3</v>
      </c>
      <c r="E40" s="1"/>
      <c r="F40" s="1"/>
      <c r="G40" s="1">
        <v>3</v>
      </c>
      <c r="H40" s="1"/>
      <c r="I40" s="1"/>
      <c r="J40" s="1"/>
      <c r="K40" s="7">
        <f>IF(W40&gt;0,RANK(W40,(W40:Y40,Z40:AN40)),0)</f>
        <v>0</v>
      </c>
      <c r="L40" s="7">
        <f>IF(X40&gt;0,RANK(X40,(W40:Y40,Z40:AN40)),0)</f>
        <v>4</v>
      </c>
      <c r="M40" s="7">
        <f>IF(Y40&gt;0,RANK(Y40,(W40:Y40,Z40:AN40)),0)</f>
        <v>1</v>
      </c>
      <c r="N40" s="7">
        <f>IF(Z40&gt;0,RANK(Z40,(W40:Y40,Z40:AN40)),0)</f>
        <v>2</v>
      </c>
      <c r="O40" s="48">
        <f t="shared" si="43"/>
        <v>40287</v>
      </c>
      <c r="P40" s="163">
        <f t="shared" si="44"/>
        <v>0.72674303238026516</v>
      </c>
      <c r="Q40" s="2"/>
      <c r="R40" s="2">
        <f t="shared" si="45"/>
        <v>0</v>
      </c>
      <c r="S40" s="2">
        <f t="shared" si="46"/>
        <v>3.1460268783259672E-2</v>
      </c>
      <c r="T40" s="2">
        <f t="shared" si="47"/>
        <v>0.82137638675926761</v>
      </c>
      <c r="U40" s="2">
        <f t="shared" si="48"/>
        <v>9.463335437900243E-2</v>
      </c>
      <c r="V40" s="2">
        <f t="shared" si="49"/>
        <v>5.2529990078470271E-2</v>
      </c>
      <c r="X40" s="1">
        <f>SUMIF(County!$AT$165:$AT$222,$BA40,County!Q$165:Q$222)+SUMIF('Cong Dist'!$BA$670:$BA$761,$BA40,'Cong Dist'!X$670:X$761)</f>
        <v>1744</v>
      </c>
      <c r="Y40" s="1">
        <f>SUMIF(County!$AT$165:$AT$222,$BA40,County!R$165:R$222)+SUMIF('Cong Dist'!$BA$670:$BA$761,$BA40,'Cong Dist'!Y$670:Y$761)</f>
        <v>45533</v>
      </c>
      <c r="Z40" s="1">
        <f>SUMIF(County!$AT$165:$AT$222,$BA40,County!S$165:S$222)+SUMIF('Cong Dist'!$BA$670:$BA$761,$BA40,'Cong Dist'!Z$670:Z$761)</f>
        <v>5246</v>
      </c>
      <c r="AA40" s="1">
        <f>SUMIF(County!$AT$165:$AT$222,$BA40,County!T$165:T$222)+SUMIF('Cong Dist'!$BA$670:$BA$761,$BA40,'Cong Dist'!AA$670:AA$761)</f>
        <v>2388</v>
      </c>
      <c r="AH40" s="1">
        <f>SUMIF(County!$AT$165:$AT$222,$BA40,County!AA$165:AA$222)+SUMIF('Cong Dist'!$BA$670:$BA$761,$BA40,'Cong Dist'!AH$670:AH$761)</f>
        <v>0</v>
      </c>
      <c r="AI40" s="1"/>
      <c r="AJ40" s="1">
        <f>SUMIF(County!$AT$165:$AT$222,$BA40,County!AC$165:AC$222)+SUMIF('Cong Dist'!$BA$670:$BA$761,$BA40,'Cong Dist'!AJ$670:AJ$761)</f>
        <v>308</v>
      </c>
      <c r="AK40" s="1">
        <f>SUMIF(County!$AT$165:$AT$222,$BA40,County!AD$165:AD$222)+SUMIF('Cong Dist'!$BA$670:$BA$761,$BA40,'Cong Dist'!AK$670:AK$761)</f>
        <v>216</v>
      </c>
      <c r="AM40" s="1"/>
      <c r="AP40" s="7">
        <f>IF(AA40&gt;0,RANK(AA40,(W40:Y40,Z40:AN40)),0)</f>
        <v>3</v>
      </c>
      <c r="AQ40" s="7">
        <f>IF(AB40&gt;0,RANK(AB40,(W40:Y40,Z40:AN40)),0)</f>
        <v>0</v>
      </c>
      <c r="AR40" s="7">
        <f>IF(AC40&gt;0,RANK(AC40,(W40:Y40,Z40:AN40)),0)</f>
        <v>0</v>
      </c>
      <c r="AS40" s="7">
        <f>IF(AD40&gt;0,RANK(AD40,(W40:Y40,AD40:AN40)),0)</f>
        <v>0</v>
      </c>
      <c r="AT40" s="2">
        <f t="shared" si="50"/>
        <v>4.3077478127536754E-2</v>
      </c>
      <c r="AU40" s="2">
        <f t="shared" si="51"/>
        <v>0</v>
      </c>
      <c r="AV40" s="2">
        <f t="shared" si="52"/>
        <v>0</v>
      </c>
      <c r="AW40" s="2">
        <f t="shared" si="53"/>
        <v>0</v>
      </c>
      <c r="AY40" s="2" t="str">
        <f t="shared" si="54"/>
        <v>District 7</v>
      </c>
      <c r="AZ40" t="str">
        <f t="shared" si="55"/>
        <v>CA</v>
      </c>
      <c r="BA40">
        <v>7</v>
      </c>
      <c r="BC40" s="91">
        <v>6</v>
      </c>
      <c r="BD40" s="93">
        <v>907</v>
      </c>
      <c r="BE40" s="100">
        <f t="shared" si="56"/>
        <v>6907</v>
      </c>
      <c r="BF40" t="s">
        <v>2683</v>
      </c>
      <c r="BG40" t="s">
        <v>3290</v>
      </c>
    </row>
    <row r="41" spans="1:59" outlineLevel="1">
      <c r="A41" t="s">
        <v>282</v>
      </c>
      <c r="B41" t="s">
        <v>208</v>
      </c>
      <c r="C41" s="1">
        <f t="shared" si="42"/>
        <v>44576</v>
      </c>
      <c r="D41" s="1">
        <v>3</v>
      </c>
      <c r="E41" s="1"/>
      <c r="F41" s="1"/>
      <c r="G41" s="1">
        <v>3</v>
      </c>
      <c r="H41" s="1"/>
      <c r="I41" s="1"/>
      <c r="J41" s="1"/>
      <c r="K41" s="7">
        <f>IF(W41&gt;0,RANK(W41,(W41:Y41,Z41:AN41)),0)</f>
        <v>0</v>
      </c>
      <c r="L41" s="7">
        <f>IF(X41&gt;0,RANK(X41,(W41:Y41,Z41:AN41)),0)</f>
        <v>4</v>
      </c>
      <c r="M41" s="7">
        <f>IF(Y41&gt;0,RANK(Y41,(W41:Y41,Z41:AN41)),0)</f>
        <v>1</v>
      </c>
      <c r="N41" s="7">
        <f>IF(Z41&gt;0,RANK(Z41,(W41:Y41,Z41:AN41)),0)</f>
        <v>2</v>
      </c>
      <c r="O41" s="48">
        <f t="shared" si="43"/>
        <v>30351</v>
      </c>
      <c r="P41" s="163">
        <f t="shared" si="44"/>
        <v>0.68088208901651115</v>
      </c>
      <c r="Q41" s="2"/>
      <c r="R41" s="2">
        <f t="shared" si="45"/>
        <v>0</v>
      </c>
      <c r="S41" s="2">
        <f t="shared" si="46"/>
        <v>3.8361450107681265E-2</v>
      </c>
      <c r="T41" s="2">
        <f t="shared" si="47"/>
        <v>0.79022343862167987</v>
      </c>
      <c r="U41" s="2">
        <f t="shared" si="48"/>
        <v>0.1093413496051687</v>
      </c>
      <c r="V41" s="2">
        <f t="shared" si="49"/>
        <v>6.2073761665470212E-2</v>
      </c>
      <c r="X41" s="1">
        <f>SUMIF(County!$AT$165:$AT$222,$BA41,County!Q$165:Q$222)+SUMIF('Cong Dist'!$BA$670:$BA$761,$BA41,'Cong Dist'!X$670:X$761)</f>
        <v>1710</v>
      </c>
      <c r="Y41" s="1">
        <f>SUMIF(County!$AT$165:$AT$222,$BA41,County!R$165:R$222)+SUMIF('Cong Dist'!$BA$670:$BA$761,$BA41,'Cong Dist'!Y$670:Y$761)</f>
        <v>35225</v>
      </c>
      <c r="Z41" s="1">
        <f>SUMIF(County!$AT$165:$AT$222,$BA41,County!S$165:S$222)+SUMIF('Cong Dist'!$BA$670:$BA$761,$BA41,'Cong Dist'!Z$670:Z$761)</f>
        <v>4874</v>
      </c>
      <c r="AA41" s="1">
        <f>SUMIF(County!$AT$165:$AT$222,$BA41,County!T$165:T$222)+SUMIF('Cong Dist'!$BA$670:$BA$761,$BA41,'Cong Dist'!AA$670:AA$761)</f>
        <v>2371</v>
      </c>
      <c r="AH41" s="1">
        <f>SUMIF(County!$AT$165:$AT$222,$BA41,County!AA$165:AA$222)+SUMIF('Cong Dist'!$BA$670:$BA$761,$BA41,'Cong Dist'!AH$670:AH$761)</f>
        <v>22</v>
      </c>
      <c r="AI41" s="1"/>
      <c r="AJ41" s="1">
        <f>SUMIF(County!$AT$165:$AT$222,$BA41,County!AC$165:AC$222)+SUMIF('Cong Dist'!$BA$670:$BA$761,$BA41,'Cong Dist'!AJ$670:AJ$761)</f>
        <v>237</v>
      </c>
      <c r="AK41" s="1">
        <f>SUMIF(County!$AT$165:$AT$222,$BA41,County!AD$165:AD$222)+SUMIF('Cong Dist'!$BA$670:$BA$761,$BA41,'Cong Dist'!AK$670:AK$761)</f>
        <v>137</v>
      </c>
      <c r="AM41" s="1"/>
      <c r="AP41" s="7">
        <f>IF(AA41&gt;0,RANK(AA41,(W41:Y41,Z41:AN41)),0)</f>
        <v>3</v>
      </c>
      <c r="AQ41" s="7">
        <f>IF(AB41&gt;0,RANK(AB41,(W41:Y41,Z41:AN41)),0)</f>
        <v>0</v>
      </c>
      <c r="AR41" s="7">
        <f>IF(AC41&gt;0,RANK(AC41,(W41:Y41,Z41:AN41)),0)</f>
        <v>0</v>
      </c>
      <c r="AS41" s="7">
        <f>IF(AD41&gt;0,RANK(AD41,(W41:Y41,AD41:AN41)),0)</f>
        <v>0</v>
      </c>
      <c r="AT41" s="2">
        <f t="shared" si="50"/>
        <v>5.3190057430007182E-2</v>
      </c>
      <c r="AU41" s="2">
        <f t="shared" si="51"/>
        <v>0</v>
      </c>
      <c r="AV41" s="2">
        <f t="shared" si="52"/>
        <v>0</v>
      </c>
      <c r="AW41" s="2">
        <f t="shared" si="53"/>
        <v>0</v>
      </c>
      <c r="AY41" s="2" t="str">
        <f t="shared" si="54"/>
        <v>District 8</v>
      </c>
      <c r="AZ41" t="str">
        <f t="shared" si="55"/>
        <v>CA</v>
      </c>
      <c r="BA41">
        <v>8</v>
      </c>
      <c r="BC41" s="91">
        <v>6</v>
      </c>
      <c r="BD41" s="93">
        <v>908</v>
      </c>
      <c r="BE41" s="100">
        <f t="shared" si="56"/>
        <v>6908</v>
      </c>
      <c r="BF41" t="s">
        <v>2683</v>
      </c>
      <c r="BG41" t="s">
        <v>3290</v>
      </c>
    </row>
    <row r="42" spans="1:59" outlineLevel="1">
      <c r="A42" t="s">
        <v>3105</v>
      </c>
      <c r="B42" t="s">
        <v>208</v>
      </c>
      <c r="C42" s="1">
        <f t="shared" si="42"/>
        <v>39012</v>
      </c>
      <c r="D42" s="1">
        <v>3</v>
      </c>
      <c r="E42" s="1"/>
      <c r="F42" s="1"/>
      <c r="G42" s="1">
        <v>3</v>
      </c>
      <c r="H42" s="1"/>
      <c r="I42" s="1"/>
      <c r="J42" s="1"/>
      <c r="K42" s="7">
        <f>IF(W42&gt;0,RANK(W42,(W42:Y42,Z42:AN42)),0)</f>
        <v>0</v>
      </c>
      <c r="L42" s="7">
        <f>IF(X42&gt;0,RANK(X42,(W42:Y42,Z42:AN42)),0)</f>
        <v>4</v>
      </c>
      <c r="M42" s="7">
        <f>IF(Y42&gt;0,RANK(Y42,(W42:Y42,Z42:AN42)),0)</f>
        <v>1</v>
      </c>
      <c r="N42" s="7">
        <f>IF(Z42&gt;0,RANK(Z42,(W42:Y42,Z42:AN42)),0)</f>
        <v>2</v>
      </c>
      <c r="O42" s="48">
        <f t="shared" si="43"/>
        <v>27115</v>
      </c>
      <c r="P42" s="163">
        <f t="shared" si="44"/>
        <v>0.69504255100994561</v>
      </c>
      <c r="Q42" s="2"/>
      <c r="R42" s="2">
        <f t="shared" si="45"/>
        <v>0</v>
      </c>
      <c r="S42" s="2">
        <f t="shared" si="46"/>
        <v>4.1089921049933351E-2</v>
      </c>
      <c r="T42" s="2">
        <f t="shared" si="47"/>
        <v>0.79098738849584738</v>
      </c>
      <c r="U42" s="2">
        <f t="shared" si="48"/>
        <v>9.5944837485901768E-2</v>
      </c>
      <c r="V42" s="2">
        <f t="shared" si="49"/>
        <v>7.1977852968317491E-2</v>
      </c>
      <c r="X42" s="1">
        <f>SUMIF(County!$AT$165:$AT$222,$BA42,County!Q$165:Q$222)+SUMIF('Cong Dist'!$BA$670:$BA$761,$BA42,'Cong Dist'!X$670:X$761)</f>
        <v>1603</v>
      </c>
      <c r="Y42" s="1">
        <f>SUMIF(County!$AT$165:$AT$222,$BA42,County!R$165:R$222)+SUMIF('Cong Dist'!$BA$670:$BA$761,$BA42,'Cong Dist'!Y$670:Y$761)</f>
        <v>30858</v>
      </c>
      <c r="Z42" s="1">
        <f>SUMIF(County!$AT$165:$AT$222,$BA42,County!S$165:S$222)+SUMIF('Cong Dist'!$BA$670:$BA$761,$BA42,'Cong Dist'!Z$670:Z$761)</f>
        <v>3743</v>
      </c>
      <c r="AA42" s="1">
        <f>SUMIF(County!$AT$165:$AT$222,$BA42,County!T$165:T$222)+SUMIF('Cong Dist'!$BA$670:$BA$761,$BA42,'Cong Dist'!AA$670:AA$761)</f>
        <v>2292</v>
      </c>
      <c r="AH42" s="1">
        <f>SUMIF(County!$AT$165:$AT$222,$BA42,County!AA$165:AA$222)+SUMIF('Cong Dist'!$BA$670:$BA$761,$BA42,'Cong Dist'!AH$670:AH$761)</f>
        <v>145</v>
      </c>
      <c r="AI42" s="1"/>
      <c r="AJ42" s="1">
        <f>SUMIF(County!$AT$165:$AT$222,$BA42,County!AC$165:AC$222)+SUMIF('Cong Dist'!$BA$670:$BA$761,$BA42,'Cong Dist'!AJ$670:AJ$761)</f>
        <v>215</v>
      </c>
      <c r="AK42" s="1">
        <f>SUMIF(County!$AT$165:$AT$222,$BA42,County!AD$165:AD$222)+SUMIF('Cong Dist'!$BA$670:$BA$761,$BA42,'Cong Dist'!AK$670:AK$761)</f>
        <v>156</v>
      </c>
      <c r="AM42" s="1"/>
      <c r="AP42" s="7">
        <f>IF(AA42&gt;0,RANK(AA42,(W42:Y42,Z42:AN42)),0)</f>
        <v>3</v>
      </c>
      <c r="AQ42" s="7">
        <f>IF(AB42&gt;0,RANK(AB42,(W42:Y42,Z42:AN42)),0)</f>
        <v>0</v>
      </c>
      <c r="AR42" s="7">
        <f>IF(AC42&gt;0,RANK(AC42,(W42:Y42,Z42:AN42)),0)</f>
        <v>0</v>
      </c>
      <c r="AS42" s="7">
        <f>IF(AD42&gt;0,RANK(AD42,(W42:Y42,AD42:AN42)),0)</f>
        <v>0</v>
      </c>
      <c r="AT42" s="2">
        <f t="shared" si="50"/>
        <v>5.8751153491233464E-2</v>
      </c>
      <c r="AU42" s="2">
        <f t="shared" si="51"/>
        <v>0</v>
      </c>
      <c r="AV42" s="2">
        <f t="shared" si="52"/>
        <v>0</v>
      </c>
      <c r="AW42" s="2">
        <f t="shared" si="53"/>
        <v>0</v>
      </c>
      <c r="AY42" s="2" t="str">
        <f t="shared" si="54"/>
        <v>District 9</v>
      </c>
      <c r="AZ42" t="str">
        <f t="shared" si="55"/>
        <v>CA</v>
      </c>
      <c r="BA42">
        <v>9</v>
      </c>
      <c r="BC42" s="91">
        <v>6</v>
      </c>
      <c r="BD42" s="93">
        <v>909</v>
      </c>
      <c r="BE42" s="100">
        <f t="shared" si="56"/>
        <v>6909</v>
      </c>
      <c r="BF42" t="s">
        <v>2683</v>
      </c>
      <c r="BG42" t="s">
        <v>3290</v>
      </c>
    </row>
    <row r="43" spans="1:59" outlineLevel="1">
      <c r="A43" t="s">
        <v>49</v>
      </c>
      <c r="B43" t="s">
        <v>208</v>
      </c>
      <c r="C43" s="1">
        <f t="shared" si="42"/>
        <v>41337</v>
      </c>
      <c r="D43" s="1">
        <v>3</v>
      </c>
      <c r="E43" s="1"/>
      <c r="F43" s="1"/>
      <c r="G43" s="1">
        <v>3</v>
      </c>
      <c r="H43" s="1"/>
      <c r="I43" s="1"/>
      <c r="J43" s="1"/>
      <c r="K43" s="7">
        <f>IF(W43&gt;0,RANK(W43,(W43:Y43,Z43:AN43)),0)</f>
        <v>0</v>
      </c>
      <c r="L43" s="7">
        <f>IF(X43&gt;0,RANK(X43,(W43:Y43,Z43:AN43)),0)</f>
        <v>4</v>
      </c>
      <c r="M43" s="7">
        <f>IF(Y43&gt;0,RANK(Y43,(W43:Y43,Z43:AN43)),0)</f>
        <v>1</v>
      </c>
      <c r="N43" s="7">
        <f>IF(Z43&gt;0,RANK(Z43,(W43:Y43,Z43:AN43)),0)</f>
        <v>2</v>
      </c>
      <c r="O43" s="48">
        <f t="shared" si="43"/>
        <v>27771</v>
      </c>
      <c r="P43" s="163">
        <f t="shared" si="44"/>
        <v>0.67181943537266853</v>
      </c>
      <c r="Q43" s="2"/>
      <c r="R43" s="2">
        <f t="shared" si="45"/>
        <v>0</v>
      </c>
      <c r="S43" s="2">
        <f t="shared" si="46"/>
        <v>4.1052809831385928E-2</v>
      </c>
      <c r="T43" s="2">
        <f t="shared" si="47"/>
        <v>0.76889953310593417</v>
      </c>
      <c r="U43" s="2">
        <f t="shared" si="48"/>
        <v>9.7080097733265591E-2</v>
      </c>
      <c r="V43" s="2">
        <f t="shared" si="49"/>
        <v>9.2967559329414307E-2</v>
      </c>
      <c r="X43" s="1">
        <f>SUMIF(County!$AT$165:$AT$222,$BA43,County!Q$165:Q$222)+SUMIF('Cong Dist'!$BA$670:$BA$761,$BA43,'Cong Dist'!X$670:X$761)</f>
        <v>1697</v>
      </c>
      <c r="Y43" s="1">
        <f>SUMIF(County!$AT$165:$AT$222,$BA43,County!R$165:R$222)+SUMIF('Cong Dist'!$BA$670:$BA$761,$BA43,'Cong Dist'!Y$670:Y$761)</f>
        <v>31784</v>
      </c>
      <c r="Z43" s="1">
        <f>SUMIF(County!$AT$165:$AT$222,$BA43,County!S$165:S$222)+SUMIF('Cong Dist'!$BA$670:$BA$761,$BA43,'Cong Dist'!Z$670:Z$761)</f>
        <v>4013</v>
      </c>
      <c r="AA43" s="1">
        <f>SUMIF(County!$AT$165:$AT$222,$BA43,County!T$165:T$222)+SUMIF('Cong Dist'!$BA$670:$BA$761,$BA43,'Cong Dist'!AA$670:AA$761)</f>
        <v>2952</v>
      </c>
      <c r="AH43" s="1">
        <f>SUMIF(County!$AT$165:$AT$222,$BA43,County!AA$165:AA$222)+SUMIF('Cong Dist'!$BA$670:$BA$761,$BA43,'Cong Dist'!AH$670:AH$761)</f>
        <v>528</v>
      </c>
      <c r="AI43" s="1"/>
      <c r="AJ43" s="1">
        <f>SUMIF(County!$AT$165:$AT$222,$BA43,County!AC$165:AC$222)+SUMIF('Cong Dist'!$BA$670:$BA$761,$BA43,'Cong Dist'!AJ$670:AJ$761)</f>
        <v>219</v>
      </c>
      <c r="AK43" s="1">
        <f>SUMIF(County!$AT$165:$AT$222,$BA43,County!AD$165:AD$222)+SUMIF('Cong Dist'!$BA$670:$BA$761,$BA43,'Cong Dist'!AK$670:AK$761)</f>
        <v>144</v>
      </c>
      <c r="AM43" s="1"/>
      <c r="AP43" s="7">
        <f>IF(AA43&gt;0,RANK(AA43,(W43:Y43,Z43:AN43)),0)</f>
        <v>3</v>
      </c>
      <c r="AQ43" s="7">
        <f>IF(AB43&gt;0,RANK(AB43,(W43:Y43,Z43:AN43)),0)</f>
        <v>0</v>
      </c>
      <c r="AR43" s="7">
        <f>IF(AC43&gt;0,RANK(AC43,(W43:Y43,Z43:AN43)),0)</f>
        <v>0</v>
      </c>
      <c r="AS43" s="7">
        <f>IF(AD43&gt;0,RANK(AD43,(W43:Y43,AD43:AN43)),0)</f>
        <v>0</v>
      </c>
      <c r="AT43" s="2">
        <f t="shared" si="50"/>
        <v>7.1413019812758549E-2</v>
      </c>
      <c r="AU43" s="2">
        <f t="shared" si="51"/>
        <v>0</v>
      </c>
      <c r="AV43" s="2">
        <f t="shared" si="52"/>
        <v>0</v>
      </c>
      <c r="AW43" s="2">
        <f t="shared" si="53"/>
        <v>0</v>
      </c>
      <c r="AY43" s="2" t="str">
        <f t="shared" si="54"/>
        <v>District 10</v>
      </c>
      <c r="AZ43" t="str">
        <f t="shared" si="55"/>
        <v>CA</v>
      </c>
      <c r="BA43">
        <v>10</v>
      </c>
      <c r="BC43" s="91">
        <v>6</v>
      </c>
      <c r="BD43" s="93">
        <v>910</v>
      </c>
      <c r="BE43" s="100">
        <f t="shared" si="56"/>
        <v>6910</v>
      </c>
      <c r="BF43" t="s">
        <v>2683</v>
      </c>
      <c r="BG43" t="s">
        <v>3290</v>
      </c>
    </row>
    <row r="44" spans="1:59" outlineLevel="1">
      <c r="A44" t="s">
        <v>1941</v>
      </c>
      <c r="B44" t="s">
        <v>208</v>
      </c>
      <c r="C44" s="1">
        <f t="shared" si="42"/>
        <v>40873</v>
      </c>
      <c r="D44" s="1">
        <v>3</v>
      </c>
      <c r="E44" s="1"/>
      <c r="F44" s="1"/>
      <c r="G44" s="1">
        <v>3</v>
      </c>
      <c r="H44" s="1"/>
      <c r="I44" s="1"/>
      <c r="J44" s="1"/>
      <c r="K44" s="7">
        <f>IF(W44&gt;0,RANK(W44,(W44:Y44,Z44:AN44)),0)</f>
        <v>0</v>
      </c>
      <c r="L44" s="7">
        <f>IF(X44&gt;0,RANK(X44,(W44:Y44,Z44:AN44)),0)</f>
        <v>4</v>
      </c>
      <c r="M44" s="7">
        <f>IF(Y44&gt;0,RANK(Y44,(W44:Y44,Z44:AN44)),0)</f>
        <v>1</v>
      </c>
      <c r="N44" s="7">
        <f>IF(Z44&gt;0,RANK(Z44,(W44:Y44,Z44:AN44)),0)</f>
        <v>2</v>
      </c>
      <c r="O44" s="48">
        <f t="shared" si="43"/>
        <v>28077</v>
      </c>
      <c r="P44" s="163">
        <f t="shared" si="44"/>
        <v>0.68693269395444423</v>
      </c>
      <c r="Q44" s="2"/>
      <c r="R44" s="2">
        <f t="shared" si="45"/>
        <v>0</v>
      </c>
      <c r="S44" s="2">
        <f t="shared" si="46"/>
        <v>3.6185256770973506E-2</v>
      </c>
      <c r="T44" s="2">
        <f t="shared" si="47"/>
        <v>0.78457661536955936</v>
      </c>
      <c r="U44" s="2">
        <f t="shared" si="48"/>
        <v>9.7643921415115117E-2</v>
      </c>
      <c r="V44" s="2">
        <f t="shared" si="49"/>
        <v>8.1594206444352016E-2</v>
      </c>
      <c r="X44" s="1">
        <f>SUMIF(County!$AT$165:$AT$222,$BA44,County!Q$165:Q$222)+SUMIF('Cong Dist'!$BA$670:$BA$761,$BA44,'Cong Dist'!X$670:X$761)</f>
        <v>1479</v>
      </c>
      <c r="Y44" s="1">
        <f>SUMIF(County!$AT$165:$AT$222,$BA44,County!R$165:R$222)+SUMIF('Cong Dist'!$BA$670:$BA$761,$BA44,'Cong Dist'!Y$670:Y$761)</f>
        <v>32068</v>
      </c>
      <c r="Z44" s="1">
        <f>SUMIF(County!$AT$165:$AT$222,$BA44,County!S$165:S$222)+SUMIF('Cong Dist'!$BA$670:$BA$761,$BA44,'Cong Dist'!Z$670:Z$761)</f>
        <v>3991</v>
      </c>
      <c r="AA44" s="1">
        <f>SUMIF(County!$AT$165:$AT$222,$BA44,County!T$165:T$222)+SUMIF('Cong Dist'!$BA$670:$BA$761,$BA44,'Cong Dist'!AA$670:AA$761)</f>
        <v>1981</v>
      </c>
      <c r="AH44" s="1">
        <f>SUMIF(County!$AT$165:$AT$222,$BA44,County!AA$165:AA$222)+SUMIF('Cong Dist'!$BA$670:$BA$761,$BA44,'Cong Dist'!AH$670:AH$761)</f>
        <v>836</v>
      </c>
      <c r="AI44" s="1"/>
      <c r="AJ44" s="1">
        <f>SUMIF(County!$AT$165:$AT$222,$BA44,County!AC$165:AC$222)+SUMIF('Cong Dist'!$BA$670:$BA$761,$BA44,'Cong Dist'!AJ$670:AJ$761)</f>
        <v>317</v>
      </c>
      <c r="AK44" s="1">
        <f>SUMIF(County!$AT$165:$AT$222,$BA44,County!AD$165:AD$222)+SUMIF('Cong Dist'!$BA$670:$BA$761,$BA44,'Cong Dist'!AK$670:AK$761)</f>
        <v>201</v>
      </c>
      <c r="AM44" s="1"/>
      <c r="AP44" s="7">
        <f>IF(AA44&gt;0,RANK(AA44,(W44:Y44,Z44:AN44)),0)</f>
        <v>3</v>
      </c>
      <c r="AQ44" s="7">
        <f>IF(AB44&gt;0,RANK(AB44,(W44:Y44,Z44:AN44)),0)</f>
        <v>0</v>
      </c>
      <c r="AR44" s="7">
        <f>IF(AC44&gt;0,RANK(AC44,(W44:Y44,Z44:AN44)),0)</f>
        <v>0</v>
      </c>
      <c r="AS44" s="7">
        <f>IF(AD44&gt;0,RANK(AD44,(W44:Y44,AD44:AN44)),0)</f>
        <v>0</v>
      </c>
      <c r="AT44" s="2">
        <f t="shared" si="50"/>
        <v>4.8467203288234284E-2</v>
      </c>
      <c r="AU44" s="2">
        <f t="shared" si="51"/>
        <v>0</v>
      </c>
      <c r="AV44" s="2">
        <f t="shared" si="52"/>
        <v>0</v>
      </c>
      <c r="AW44" s="2">
        <f t="shared" si="53"/>
        <v>0</v>
      </c>
      <c r="AY44" s="2" t="str">
        <f t="shared" si="54"/>
        <v>District 11</v>
      </c>
      <c r="AZ44" t="str">
        <f t="shared" si="55"/>
        <v>CA</v>
      </c>
      <c r="BA44">
        <v>11</v>
      </c>
      <c r="BC44" s="91">
        <v>6</v>
      </c>
      <c r="BD44" s="93">
        <v>911</v>
      </c>
      <c r="BE44" s="100">
        <f t="shared" si="56"/>
        <v>6911</v>
      </c>
      <c r="BF44" t="s">
        <v>2683</v>
      </c>
      <c r="BG44" t="s">
        <v>3290</v>
      </c>
    </row>
    <row r="45" spans="1:59" outlineLevel="1">
      <c r="A45" t="s">
        <v>475</v>
      </c>
      <c r="B45" t="s">
        <v>208</v>
      </c>
      <c r="C45" s="1">
        <f t="shared" si="42"/>
        <v>9965</v>
      </c>
      <c r="D45" s="1">
        <v>3</v>
      </c>
      <c r="E45" s="1"/>
      <c r="F45" s="1"/>
      <c r="G45" s="1">
        <v>3</v>
      </c>
      <c r="H45" s="1"/>
      <c r="I45" s="1"/>
      <c r="J45" s="1"/>
      <c r="K45" s="7">
        <f>IF(W45&gt;0,RANK(W45,(W45:Y45,Z45:AN45)),0)</f>
        <v>0</v>
      </c>
      <c r="L45" s="7">
        <f>IF(X45&gt;0,RANK(X45,(W45:Y45,Z45:AN45)),0)</f>
        <v>4</v>
      </c>
      <c r="M45" s="7">
        <f>IF(Y45&gt;0,RANK(Y45,(W45:Y45,Z45:AN45)),0)</f>
        <v>1</v>
      </c>
      <c r="N45" s="7">
        <f>IF(Z45&gt;0,RANK(Z45,(W45:Y45,Z45:AN45)),0)</f>
        <v>2</v>
      </c>
      <c r="O45" s="48">
        <f t="shared" si="43"/>
        <v>5276</v>
      </c>
      <c r="P45" s="163">
        <f t="shared" si="44"/>
        <v>0.52945308580030104</v>
      </c>
      <c r="Q45" s="2"/>
      <c r="R45" s="2">
        <f t="shared" si="45"/>
        <v>0</v>
      </c>
      <c r="S45" s="2">
        <f t="shared" si="46"/>
        <v>3.9036628198695432E-2</v>
      </c>
      <c r="T45" s="2">
        <f t="shared" si="47"/>
        <v>0.71179126944305071</v>
      </c>
      <c r="U45" s="2">
        <f t="shared" si="48"/>
        <v>0.18233818364274962</v>
      </c>
      <c r="V45" s="2">
        <f t="shared" si="49"/>
        <v>6.6833918715504204E-2</v>
      </c>
      <c r="X45" s="1">
        <f>SUMIF(County!$AT$165:$AT$222,$BA45,County!Q$165:Q$222)+SUMIF('Cong Dist'!$BA$670:$BA$761,$BA45,'Cong Dist'!X$670:X$761)</f>
        <v>389</v>
      </c>
      <c r="Y45" s="1">
        <f>SUMIF(County!$AT$165:$AT$222,$BA45,County!R$165:R$222)+SUMIF('Cong Dist'!$BA$670:$BA$761,$BA45,'Cong Dist'!Y$670:Y$761)</f>
        <v>7093</v>
      </c>
      <c r="Z45" s="1">
        <f>SUMIF(County!$AT$165:$AT$222,$BA45,County!S$165:S$222)+SUMIF('Cong Dist'!$BA$670:$BA$761,$BA45,'Cong Dist'!Z$670:Z$761)</f>
        <v>1817</v>
      </c>
      <c r="AA45" s="1">
        <f>SUMIF(County!$AT$165:$AT$222,$BA45,County!T$165:T$222)+SUMIF('Cong Dist'!$BA$670:$BA$761,$BA45,'Cong Dist'!AA$670:AA$761)</f>
        <v>464</v>
      </c>
      <c r="AH45" s="1">
        <f>SUMIF(County!$AT$165:$AT$222,$BA45,County!AA$165:AA$222)+SUMIF('Cong Dist'!$BA$670:$BA$761,$BA45,'Cong Dist'!AH$670:AH$761)</f>
        <v>0</v>
      </c>
      <c r="AI45" s="1"/>
      <c r="AJ45" s="1">
        <f>SUMIF(County!$AT$165:$AT$222,$BA45,County!AC$165:AC$222)+SUMIF('Cong Dist'!$BA$670:$BA$761,$BA45,'Cong Dist'!AJ$670:AJ$761)</f>
        <v>107</v>
      </c>
      <c r="AK45" s="1">
        <f>SUMIF(County!$AT$165:$AT$222,$BA45,County!AD$165:AD$222)+SUMIF('Cong Dist'!$BA$670:$BA$761,$BA45,'Cong Dist'!AK$670:AK$761)</f>
        <v>95</v>
      </c>
      <c r="AM45" s="1"/>
      <c r="AP45" s="7">
        <f>IF(AA45&gt;0,RANK(AA45,(W45:Y45,Z45:AN45)),0)</f>
        <v>3</v>
      </c>
      <c r="AQ45" s="7">
        <f>IF(AB45&gt;0,RANK(AB45,(W45:Y45,Z45:AN45)),0)</f>
        <v>0</v>
      </c>
      <c r="AR45" s="7">
        <f>IF(AC45&gt;0,RANK(AC45,(W45:Y45,Z45:AN45)),0)</f>
        <v>0</v>
      </c>
      <c r="AS45" s="7">
        <f>IF(AD45&gt;0,RANK(AD45,(W45:Y45,AD45:AN45)),0)</f>
        <v>0</v>
      </c>
      <c r="AT45" s="2">
        <f t="shared" si="50"/>
        <v>4.6562970396387356E-2</v>
      </c>
      <c r="AU45" s="2">
        <f t="shared" si="51"/>
        <v>0</v>
      </c>
      <c r="AV45" s="2">
        <f t="shared" si="52"/>
        <v>0</v>
      </c>
      <c r="AW45" s="2">
        <f t="shared" si="53"/>
        <v>0</v>
      </c>
      <c r="AY45" s="2" t="str">
        <f t="shared" si="54"/>
        <v>District 12</v>
      </c>
      <c r="AZ45" t="str">
        <f t="shared" si="55"/>
        <v>CA</v>
      </c>
      <c r="BA45">
        <v>12</v>
      </c>
      <c r="BC45" s="91">
        <v>6</v>
      </c>
      <c r="BD45" s="93">
        <v>912</v>
      </c>
      <c r="BE45" s="100">
        <f t="shared" si="56"/>
        <v>6912</v>
      </c>
      <c r="BF45" t="s">
        <v>2683</v>
      </c>
      <c r="BG45" t="s">
        <v>3290</v>
      </c>
    </row>
    <row r="46" spans="1:59" outlineLevel="1">
      <c r="A46" t="s">
        <v>591</v>
      </c>
      <c r="B46" t="s">
        <v>208</v>
      </c>
      <c r="C46" s="1">
        <f t="shared" si="42"/>
        <v>11449</v>
      </c>
      <c r="D46" s="1">
        <v>3</v>
      </c>
      <c r="E46" s="1"/>
      <c r="F46" s="1"/>
      <c r="G46" s="1">
        <v>3</v>
      </c>
      <c r="H46" s="1"/>
      <c r="I46" s="1"/>
      <c r="J46" s="1"/>
      <c r="K46" s="7">
        <f>IF(W46&gt;0,RANK(W46,(W46:Y46,Z46:AN46)),0)</f>
        <v>0</v>
      </c>
      <c r="L46" s="7">
        <f>IF(X46&gt;0,RANK(X46,(W46:Y46,Z46:AN46)),0)</f>
        <v>4</v>
      </c>
      <c r="M46" s="7">
        <f>IF(Y46&gt;0,RANK(Y46,(W46:Y46,Z46:AN46)),0)</f>
        <v>1</v>
      </c>
      <c r="N46" s="7">
        <f>IF(Z46&gt;0,RANK(Z46,(W46:Y46,Z46:AN46)),0)</f>
        <v>2</v>
      </c>
      <c r="O46" s="48">
        <f t="shared" si="43"/>
        <v>6194</v>
      </c>
      <c r="P46" s="163">
        <f t="shared" si="44"/>
        <v>0.54100794829242727</v>
      </c>
      <c r="Q46" s="2"/>
      <c r="R46" s="2">
        <f t="shared" si="45"/>
        <v>0</v>
      </c>
      <c r="S46" s="2">
        <f t="shared" si="46"/>
        <v>4.489475063324308E-2</v>
      </c>
      <c r="T46" s="2">
        <f t="shared" si="47"/>
        <v>0.70897021573936592</v>
      </c>
      <c r="U46" s="2">
        <f t="shared" si="48"/>
        <v>0.1679622674469386</v>
      </c>
      <c r="V46" s="2">
        <f t="shared" si="49"/>
        <v>7.817276618045238E-2</v>
      </c>
      <c r="X46" s="1">
        <f>SUMIF(County!$AT$165:$AT$222,$BA46,County!Q$165:Q$222)+SUMIF('Cong Dist'!$BA$670:$BA$761,$BA46,'Cong Dist'!X$670:X$761)</f>
        <v>514</v>
      </c>
      <c r="Y46" s="1">
        <f>SUMIF(County!$AT$165:$AT$222,$BA46,County!R$165:R$222)+SUMIF('Cong Dist'!$BA$670:$BA$761,$BA46,'Cong Dist'!Y$670:Y$761)</f>
        <v>8117</v>
      </c>
      <c r="Z46" s="1">
        <f>SUMIF(County!$AT$165:$AT$222,$BA46,County!S$165:S$222)+SUMIF('Cong Dist'!$BA$670:$BA$761,$BA46,'Cong Dist'!Z$670:Z$761)</f>
        <v>1923</v>
      </c>
      <c r="AA46" s="1">
        <f>SUMIF(County!$AT$165:$AT$222,$BA46,County!T$165:T$222)+SUMIF('Cong Dist'!$BA$670:$BA$761,$BA46,'Cong Dist'!AA$670:AA$761)</f>
        <v>633</v>
      </c>
      <c r="AH46" s="1">
        <f>SUMIF(County!$AT$165:$AT$222,$BA46,County!AA$165:AA$222)+SUMIF('Cong Dist'!$BA$670:$BA$761,$BA46,'Cong Dist'!AH$670:AH$761)</f>
        <v>0</v>
      </c>
      <c r="AI46" s="1"/>
      <c r="AJ46" s="1">
        <f>SUMIF(County!$AT$165:$AT$222,$BA46,County!AC$165:AC$222)+SUMIF('Cong Dist'!$BA$670:$BA$761,$BA46,'Cong Dist'!AJ$670:AJ$761)</f>
        <v>167</v>
      </c>
      <c r="AK46" s="1">
        <f>SUMIF(County!$AT$165:$AT$222,$BA46,County!AD$165:AD$222)+SUMIF('Cong Dist'!$BA$670:$BA$761,$BA46,'Cong Dist'!AK$670:AK$761)</f>
        <v>95</v>
      </c>
      <c r="AM46" s="1"/>
      <c r="AP46" s="7">
        <f>IF(AA46&gt;0,RANK(AA46,(W46:Y46,Z46:AN46)),0)</f>
        <v>3</v>
      </c>
      <c r="AQ46" s="7">
        <f>IF(AB46&gt;0,RANK(AB46,(W46:Y46,Z46:AN46)),0)</f>
        <v>0</v>
      </c>
      <c r="AR46" s="7">
        <f>IF(AC46&gt;0,RANK(AC46,(W46:Y46,Z46:AN46)),0)</f>
        <v>0</v>
      </c>
      <c r="AS46" s="7">
        <f>IF(AD46&gt;0,RANK(AD46,(W46:Y46,AD46:AN46)),0)</f>
        <v>0</v>
      </c>
      <c r="AT46" s="2">
        <f t="shared" si="50"/>
        <v>5.5288671499694297E-2</v>
      </c>
      <c r="AU46" s="2">
        <f t="shared" si="51"/>
        <v>0</v>
      </c>
      <c r="AV46" s="2">
        <f t="shared" si="52"/>
        <v>0</v>
      </c>
      <c r="AW46" s="2">
        <f t="shared" si="53"/>
        <v>0</v>
      </c>
      <c r="AY46" s="2" t="str">
        <f t="shared" si="54"/>
        <v>District 13</v>
      </c>
      <c r="AZ46" t="str">
        <f t="shared" si="55"/>
        <v>CA</v>
      </c>
      <c r="BA46">
        <v>13</v>
      </c>
      <c r="BC46" s="91">
        <v>6</v>
      </c>
      <c r="BD46" s="93">
        <v>913</v>
      </c>
      <c r="BE46" s="100">
        <f t="shared" si="56"/>
        <v>6913</v>
      </c>
      <c r="BF46" t="s">
        <v>2683</v>
      </c>
      <c r="BG46" t="s">
        <v>3290</v>
      </c>
    </row>
    <row r="47" spans="1:59" outlineLevel="1">
      <c r="A47" t="s">
        <v>27</v>
      </c>
      <c r="B47" t="s">
        <v>208</v>
      </c>
      <c r="C47" s="1">
        <f t="shared" si="42"/>
        <v>22709</v>
      </c>
      <c r="D47" s="1">
        <v>3</v>
      </c>
      <c r="E47" s="1"/>
      <c r="F47" s="1"/>
      <c r="G47" s="1">
        <v>3</v>
      </c>
      <c r="H47" s="1"/>
      <c r="I47" s="1"/>
      <c r="J47" s="1"/>
      <c r="K47" s="7">
        <f>IF(W47&gt;0,RANK(W47,(W47:Y47,Z47:AN47)),0)</f>
        <v>0</v>
      </c>
      <c r="L47" s="7">
        <f>IF(X47&gt;0,RANK(X47,(W47:Y47,Z47:AN47)),0)</f>
        <v>4</v>
      </c>
      <c r="M47" s="7">
        <f>IF(Y47&gt;0,RANK(Y47,(W47:Y47,Z47:AN47)),0)</f>
        <v>1</v>
      </c>
      <c r="N47" s="7">
        <f>IF(Z47&gt;0,RANK(Z47,(W47:Y47,Z47:AN47)),0)</f>
        <v>2</v>
      </c>
      <c r="O47" s="48">
        <f t="shared" si="43"/>
        <v>14511</v>
      </c>
      <c r="P47" s="163">
        <f t="shared" si="44"/>
        <v>0.63899775419437232</v>
      </c>
      <c r="Q47" s="2"/>
      <c r="R47" s="2">
        <f t="shared" si="45"/>
        <v>0</v>
      </c>
      <c r="S47" s="2">
        <f t="shared" si="46"/>
        <v>3.9191509974019115E-2</v>
      </c>
      <c r="T47" s="2">
        <f t="shared" si="47"/>
        <v>0.76788938306398347</v>
      </c>
      <c r="U47" s="2">
        <f t="shared" si="48"/>
        <v>0.12889162886961117</v>
      </c>
      <c r="V47" s="2">
        <f t="shared" si="49"/>
        <v>6.4027478092386264E-2</v>
      </c>
      <c r="X47" s="1">
        <f>SUMIF(County!$AT$165:$AT$222,$BA47,County!Q$165:Q$222)+SUMIF('Cong Dist'!$BA$670:$BA$761,$BA47,'Cong Dist'!X$670:X$761)</f>
        <v>890</v>
      </c>
      <c r="Y47" s="1">
        <f>SUMIF(County!$AT$165:$AT$222,$BA47,County!R$165:R$222)+SUMIF('Cong Dist'!$BA$670:$BA$761,$BA47,'Cong Dist'!Y$670:Y$761)</f>
        <v>17438</v>
      </c>
      <c r="Z47" s="1">
        <f>SUMIF(County!$AT$165:$AT$222,$BA47,County!S$165:S$222)+SUMIF('Cong Dist'!$BA$670:$BA$761,$BA47,'Cong Dist'!Z$670:Z$761)</f>
        <v>2927</v>
      </c>
      <c r="AA47" s="1">
        <f>SUMIF(County!$AT$165:$AT$222,$BA47,County!T$165:T$222)+SUMIF('Cong Dist'!$BA$670:$BA$761,$BA47,'Cong Dist'!AA$670:AA$761)</f>
        <v>1129</v>
      </c>
      <c r="AH47" s="1">
        <f>SUMIF(County!$AT$165:$AT$222,$BA47,County!AA$165:AA$222)+SUMIF('Cong Dist'!$BA$670:$BA$761,$BA47,'Cong Dist'!AH$670:AH$761)</f>
        <v>0</v>
      </c>
      <c r="AI47" s="1"/>
      <c r="AJ47" s="1">
        <f>SUMIF(County!$AT$165:$AT$222,$BA47,County!AC$165:AC$222)+SUMIF('Cong Dist'!$BA$670:$BA$761,$BA47,'Cong Dist'!AJ$670:AJ$761)</f>
        <v>209</v>
      </c>
      <c r="AK47" s="1">
        <f>SUMIF(County!$AT$165:$AT$222,$BA47,County!AD$165:AD$222)+SUMIF('Cong Dist'!$BA$670:$BA$761,$BA47,'Cong Dist'!AK$670:AK$761)</f>
        <v>116</v>
      </c>
      <c r="AM47" s="1"/>
      <c r="AP47" s="7">
        <f>IF(AA47&gt;0,RANK(AA47,(W47:Y47,Z47:AN47)),0)</f>
        <v>3</v>
      </c>
      <c r="AQ47" s="7">
        <f>IF(AB47&gt;0,RANK(AB47,(W47:Y47,Z47:AN47)),0)</f>
        <v>0</v>
      </c>
      <c r="AR47" s="7">
        <f>IF(AC47&gt;0,RANK(AC47,(W47:Y47,Z47:AN47)),0)</f>
        <v>0</v>
      </c>
      <c r="AS47" s="7">
        <f>IF(AD47&gt;0,RANK(AD47,(W47:Y47,AD47:AN47)),0)</f>
        <v>0</v>
      </c>
      <c r="AT47" s="2">
        <f t="shared" si="50"/>
        <v>4.9715971641199522E-2</v>
      </c>
      <c r="AU47" s="2">
        <f t="shared" si="51"/>
        <v>0</v>
      </c>
      <c r="AV47" s="2">
        <f t="shared" si="52"/>
        <v>0</v>
      </c>
      <c r="AW47" s="2">
        <f t="shared" si="53"/>
        <v>0</v>
      </c>
      <c r="AY47" s="2" t="str">
        <f t="shared" si="54"/>
        <v>District 14</v>
      </c>
      <c r="AZ47" t="str">
        <f t="shared" si="55"/>
        <v>CA</v>
      </c>
      <c r="BA47">
        <v>14</v>
      </c>
      <c r="BC47" s="91">
        <v>6</v>
      </c>
      <c r="BD47" s="93">
        <v>914</v>
      </c>
      <c r="BE47" s="100">
        <f t="shared" si="56"/>
        <v>6914</v>
      </c>
      <c r="BF47" t="s">
        <v>2683</v>
      </c>
      <c r="BG47" t="s">
        <v>3290</v>
      </c>
    </row>
    <row r="48" spans="1:59" outlineLevel="1">
      <c r="A48" t="s">
        <v>1082</v>
      </c>
      <c r="B48" t="s">
        <v>208</v>
      </c>
      <c r="C48" s="1">
        <f t="shared" si="42"/>
        <v>29397</v>
      </c>
      <c r="D48" s="1">
        <v>3</v>
      </c>
      <c r="E48" s="1"/>
      <c r="F48" s="1"/>
      <c r="G48" s="1">
        <v>3</v>
      </c>
      <c r="H48" s="1"/>
      <c r="I48" s="1"/>
      <c r="J48" s="1"/>
      <c r="K48" s="7">
        <f>IF(W48&gt;0,RANK(W48,(W48:Y48,Z48:AN48)),0)</f>
        <v>0</v>
      </c>
      <c r="L48" s="7">
        <f>IF(X48&gt;0,RANK(X48,(W48:Y48,Z48:AN48)),0)</f>
        <v>4</v>
      </c>
      <c r="M48" s="7">
        <f>IF(Y48&gt;0,RANK(Y48,(W48:Y48,Z48:AN48)),0)</f>
        <v>1</v>
      </c>
      <c r="N48" s="7">
        <f>IF(Z48&gt;0,RANK(Z48,(W48:Y48,Z48:AN48)),0)</f>
        <v>2</v>
      </c>
      <c r="O48" s="48">
        <f t="shared" si="43"/>
        <v>19182</v>
      </c>
      <c r="P48" s="163">
        <f t="shared" si="44"/>
        <v>0.65251556281253187</v>
      </c>
      <c r="Q48" s="2"/>
      <c r="R48" s="2">
        <f t="shared" si="45"/>
        <v>0</v>
      </c>
      <c r="S48" s="2">
        <f t="shared" si="46"/>
        <v>3.9051603905160388E-2</v>
      </c>
      <c r="T48" s="2">
        <f t="shared" si="47"/>
        <v>0.76490798380787151</v>
      </c>
      <c r="U48" s="2">
        <f t="shared" si="48"/>
        <v>0.11239242099533966</v>
      </c>
      <c r="V48" s="2">
        <f t="shared" si="49"/>
        <v>8.3647991291628448E-2</v>
      </c>
      <c r="X48" s="1">
        <f>SUMIF(County!$AT$165:$AT$222,$BA48,County!Q$165:Q$222)+SUMIF('Cong Dist'!$BA$670:$BA$761,$BA48,'Cong Dist'!X$670:X$761)</f>
        <v>1148</v>
      </c>
      <c r="Y48" s="1">
        <f>SUMIF(County!$AT$165:$AT$222,$BA48,County!R$165:R$222)+SUMIF('Cong Dist'!$BA$670:$BA$761,$BA48,'Cong Dist'!Y$670:Y$761)</f>
        <v>22486</v>
      </c>
      <c r="Z48" s="1">
        <f>SUMIF(County!$AT$165:$AT$222,$BA48,County!S$165:S$222)+SUMIF('Cong Dist'!$BA$670:$BA$761,$BA48,'Cong Dist'!Z$670:Z$761)</f>
        <v>3304</v>
      </c>
      <c r="AA48" s="1">
        <f>SUMIF(County!$AT$165:$AT$222,$BA48,County!T$165:T$222)+SUMIF('Cong Dist'!$BA$670:$BA$761,$BA48,'Cong Dist'!AA$670:AA$761)</f>
        <v>1958</v>
      </c>
      <c r="AH48" s="1">
        <f>SUMIF(County!$AT$165:$AT$222,$BA48,County!AA$165:AA$222)+SUMIF('Cong Dist'!$BA$670:$BA$761,$BA48,'Cong Dist'!AH$670:AH$761)</f>
        <v>64</v>
      </c>
      <c r="AI48" s="1"/>
      <c r="AJ48" s="1">
        <f>SUMIF(County!$AT$165:$AT$222,$BA48,County!AC$165:AC$222)+SUMIF('Cong Dist'!$BA$670:$BA$761,$BA48,'Cong Dist'!AJ$670:AJ$761)</f>
        <v>283</v>
      </c>
      <c r="AK48" s="1">
        <f>SUMIF(County!$AT$165:$AT$222,$BA48,County!AD$165:AD$222)+SUMIF('Cong Dist'!$BA$670:$BA$761,$BA48,'Cong Dist'!AK$670:AK$761)</f>
        <v>154</v>
      </c>
      <c r="AM48" s="1"/>
      <c r="AP48" s="7">
        <f>IF(AA48&gt;0,RANK(AA48,(W48:Y48,Z48:AN48)),0)</f>
        <v>3</v>
      </c>
      <c r="AQ48" s="7">
        <f>IF(AB48&gt;0,RANK(AB48,(W48:Y48,Z48:AN48)),0)</f>
        <v>0</v>
      </c>
      <c r="AR48" s="7">
        <f>IF(AC48&gt;0,RANK(AC48,(W48:Y48,Z48:AN48)),0)</f>
        <v>0</v>
      </c>
      <c r="AS48" s="7">
        <f>IF(AD48&gt;0,RANK(AD48,(W48:Y48,AD48:AN48)),0)</f>
        <v>0</v>
      </c>
      <c r="AT48" s="2">
        <f t="shared" si="50"/>
        <v>6.6605435928836276E-2</v>
      </c>
      <c r="AU48" s="2">
        <f t="shared" si="51"/>
        <v>0</v>
      </c>
      <c r="AV48" s="2">
        <f t="shared" si="52"/>
        <v>0</v>
      </c>
      <c r="AW48" s="2">
        <f t="shared" si="53"/>
        <v>0</v>
      </c>
      <c r="AY48" s="2" t="str">
        <f t="shared" si="54"/>
        <v>District 15</v>
      </c>
      <c r="AZ48" t="str">
        <f t="shared" si="55"/>
        <v>CA</v>
      </c>
      <c r="BA48">
        <v>15</v>
      </c>
      <c r="BC48" s="91">
        <v>6</v>
      </c>
      <c r="BD48" s="93">
        <v>915</v>
      </c>
      <c r="BE48" s="100">
        <f t="shared" si="56"/>
        <v>6915</v>
      </c>
      <c r="BF48" t="s">
        <v>2683</v>
      </c>
      <c r="BG48" t="s">
        <v>3290</v>
      </c>
    </row>
    <row r="49" spans="1:59" outlineLevel="1">
      <c r="A49" t="s">
        <v>3223</v>
      </c>
      <c r="B49" t="s">
        <v>208</v>
      </c>
      <c r="C49" s="1">
        <f t="shared" si="42"/>
        <v>24409</v>
      </c>
      <c r="D49" s="1">
        <v>3</v>
      </c>
      <c r="E49" s="1"/>
      <c r="F49" s="1"/>
      <c r="G49" s="1">
        <v>3</v>
      </c>
      <c r="H49" s="1"/>
      <c r="I49" s="1"/>
      <c r="J49" s="1"/>
      <c r="K49" s="7">
        <f>IF(W49&gt;0,RANK(W49,(W49:Y49,Z49:AN49)),0)</f>
        <v>0</v>
      </c>
      <c r="L49" s="7">
        <f>IF(X49&gt;0,RANK(X49,(W49:Y49,Z49:AN49)),0)</f>
        <v>4</v>
      </c>
      <c r="M49" s="7">
        <f>IF(Y49&gt;0,RANK(Y49,(W49:Y49,Z49:AN49)),0)</f>
        <v>1</v>
      </c>
      <c r="N49" s="7">
        <f>IF(Z49&gt;0,RANK(Z49,(W49:Y49,Z49:AN49)),0)</f>
        <v>2</v>
      </c>
      <c r="O49" s="48">
        <f t="shared" si="43"/>
        <v>16512</v>
      </c>
      <c r="P49" s="163">
        <f t="shared" si="44"/>
        <v>0.67647179319103612</v>
      </c>
      <c r="Q49" s="2"/>
      <c r="R49" s="2">
        <f t="shared" si="45"/>
        <v>0</v>
      </c>
      <c r="S49" s="2">
        <f t="shared" si="46"/>
        <v>4.7851202425334916E-2</v>
      </c>
      <c r="T49" s="2">
        <f t="shared" si="47"/>
        <v>0.76762669507149006</v>
      </c>
      <c r="U49" s="2">
        <f t="shared" si="48"/>
        <v>9.1154901880453928E-2</v>
      </c>
      <c r="V49" s="2">
        <f t="shared" si="49"/>
        <v>9.3367200622721094E-2</v>
      </c>
      <c r="X49" s="1">
        <f>SUMIF(County!$AT$165:$AT$222,$BA49,County!Q$165:Q$222)+SUMIF('Cong Dist'!$BA$670:$BA$761,$BA49,'Cong Dist'!X$670:X$761)</f>
        <v>1168</v>
      </c>
      <c r="Y49" s="1">
        <f>SUMIF(County!$AT$165:$AT$222,$BA49,County!R$165:R$222)+SUMIF('Cong Dist'!$BA$670:$BA$761,$BA49,'Cong Dist'!Y$670:Y$761)</f>
        <v>18737</v>
      </c>
      <c r="Z49" s="1">
        <f>SUMIF(County!$AT$165:$AT$222,$BA49,County!S$165:S$222)+SUMIF('Cong Dist'!$BA$670:$BA$761,$BA49,'Cong Dist'!Z$670:Z$761)</f>
        <v>2225</v>
      </c>
      <c r="AA49" s="1">
        <f>SUMIF(County!$AT$165:$AT$222,$BA49,County!T$165:T$222)+SUMIF('Cong Dist'!$BA$670:$BA$761,$BA49,'Cong Dist'!AA$670:AA$761)</f>
        <v>1838</v>
      </c>
      <c r="AH49" s="1">
        <f>SUMIF(County!$AT$165:$AT$222,$BA49,County!AA$165:AA$222)+SUMIF('Cong Dist'!$BA$670:$BA$761,$BA49,'Cong Dist'!AH$670:AH$761)</f>
        <v>199</v>
      </c>
      <c r="AI49" s="1"/>
      <c r="AJ49" s="1">
        <f>SUMIF(County!$AT$165:$AT$222,$BA49,County!AC$165:AC$222)+SUMIF('Cong Dist'!$BA$670:$BA$761,$BA49,'Cong Dist'!AJ$670:AJ$761)</f>
        <v>137</v>
      </c>
      <c r="AK49" s="1">
        <f>SUMIF(County!$AT$165:$AT$222,$BA49,County!AD$165:AD$222)+SUMIF('Cong Dist'!$BA$670:$BA$761,$BA49,'Cong Dist'!AK$670:AK$761)</f>
        <v>105</v>
      </c>
      <c r="AM49" s="1"/>
      <c r="AP49" s="7">
        <f>IF(AA49&gt;0,RANK(AA49,(W49:Y49,Z49:AN49)),0)</f>
        <v>3</v>
      </c>
      <c r="AQ49" s="7">
        <f>IF(AB49&gt;0,RANK(AB49,(W49:Y49,Z49:AN49)),0)</f>
        <v>0</v>
      </c>
      <c r="AR49" s="7">
        <f>IF(AC49&gt;0,RANK(AC49,(W49:Y49,Z49:AN49)),0)</f>
        <v>0</v>
      </c>
      <c r="AS49" s="7">
        <f>IF(AD49&gt;0,RANK(AD49,(W49:Y49,AD49:AN49)),0)</f>
        <v>0</v>
      </c>
      <c r="AT49" s="2">
        <f t="shared" si="50"/>
        <v>7.5300094227539027E-2</v>
      </c>
      <c r="AU49" s="2">
        <f t="shared" si="51"/>
        <v>0</v>
      </c>
      <c r="AV49" s="2">
        <f t="shared" si="52"/>
        <v>0</v>
      </c>
      <c r="AW49" s="2">
        <f t="shared" si="53"/>
        <v>0</v>
      </c>
      <c r="AY49" s="2" t="str">
        <f t="shared" si="54"/>
        <v>District 16</v>
      </c>
      <c r="AZ49" t="str">
        <f t="shared" si="55"/>
        <v>CA</v>
      </c>
      <c r="BA49">
        <v>16</v>
      </c>
      <c r="BC49" s="91">
        <v>6</v>
      </c>
      <c r="BD49" s="93">
        <v>916</v>
      </c>
      <c r="BE49" s="100">
        <f t="shared" si="56"/>
        <v>6916</v>
      </c>
      <c r="BF49" t="s">
        <v>2683</v>
      </c>
      <c r="BG49" t="s">
        <v>3290</v>
      </c>
    </row>
    <row r="50" spans="1:59" outlineLevel="1">
      <c r="A50" t="s">
        <v>1528</v>
      </c>
      <c r="B50" t="s">
        <v>208</v>
      </c>
      <c r="C50" s="1">
        <f t="shared" si="42"/>
        <v>23339</v>
      </c>
      <c r="D50" s="1">
        <v>3</v>
      </c>
      <c r="E50" s="1"/>
      <c r="F50" s="1"/>
      <c r="G50" s="1">
        <v>3</v>
      </c>
      <c r="H50" s="1"/>
      <c r="I50" s="1"/>
      <c r="J50" s="1"/>
      <c r="K50" s="7">
        <f>IF(W50&gt;0,RANK(W50,(W50:Y50,Z50:AN50)),0)</f>
        <v>0</v>
      </c>
      <c r="L50" s="7">
        <f>IF(X50&gt;0,RANK(X50,(W50:Y50,Z50:AN50)),0)</f>
        <v>4</v>
      </c>
      <c r="M50" s="7">
        <f>IF(Y50&gt;0,RANK(Y50,(W50:Y50,Z50:AN50)),0)</f>
        <v>1</v>
      </c>
      <c r="N50" s="7">
        <f>IF(Z50&gt;0,RANK(Z50,(W50:Y50,Z50:AN50)),0)</f>
        <v>2</v>
      </c>
      <c r="O50" s="48">
        <f t="shared" si="43"/>
        <v>13288</v>
      </c>
      <c r="P50" s="163">
        <f t="shared" si="44"/>
        <v>0.5693474441921248</v>
      </c>
      <c r="Q50" s="2"/>
      <c r="R50" s="2">
        <f t="shared" si="45"/>
        <v>0</v>
      </c>
      <c r="S50" s="2">
        <f t="shared" si="46"/>
        <v>4.9530828227430483E-2</v>
      </c>
      <c r="T50" s="2">
        <f t="shared" si="47"/>
        <v>0.71652598654612454</v>
      </c>
      <c r="U50" s="2">
        <f t="shared" si="48"/>
        <v>0.14717854235399974</v>
      </c>
      <c r="V50" s="2">
        <f t="shared" si="49"/>
        <v>8.676464287244523E-2</v>
      </c>
      <c r="X50" s="1">
        <f>SUMIF(County!$AT$165:$AT$222,$BA50,County!Q$165:Q$222)+SUMIF('Cong Dist'!$BA$670:$BA$761,$BA50,'Cong Dist'!X$670:X$761)</f>
        <v>1156</v>
      </c>
      <c r="Y50" s="1">
        <f>SUMIF(County!$AT$165:$AT$222,$BA50,County!R$165:R$222)+SUMIF('Cong Dist'!$BA$670:$BA$761,$BA50,'Cong Dist'!Y$670:Y$761)</f>
        <v>16723</v>
      </c>
      <c r="Z50" s="1">
        <f>SUMIF(County!$AT$165:$AT$222,$BA50,County!S$165:S$222)+SUMIF('Cong Dist'!$BA$670:$BA$761,$BA50,'Cong Dist'!Z$670:Z$761)</f>
        <v>3435</v>
      </c>
      <c r="AA50" s="1">
        <f>SUMIF(County!$AT$165:$AT$222,$BA50,County!T$165:T$222)+SUMIF('Cong Dist'!$BA$670:$BA$761,$BA50,'Cong Dist'!AA$670:AA$761)</f>
        <v>1615</v>
      </c>
      <c r="AH50" s="1">
        <f>SUMIF(County!$AT$165:$AT$222,$BA50,County!AA$165:AA$222)+SUMIF('Cong Dist'!$BA$670:$BA$761,$BA50,'Cong Dist'!AH$670:AH$761)</f>
        <v>0</v>
      </c>
      <c r="AI50" s="1"/>
      <c r="AJ50" s="1">
        <f>SUMIF(County!$AT$165:$AT$222,$BA50,County!AC$165:AC$222)+SUMIF('Cong Dist'!$BA$670:$BA$761,$BA50,'Cong Dist'!AJ$670:AJ$761)</f>
        <v>221</v>
      </c>
      <c r="AK50" s="1">
        <f>SUMIF(County!$AT$165:$AT$222,$BA50,County!AD$165:AD$222)+SUMIF('Cong Dist'!$BA$670:$BA$761,$BA50,'Cong Dist'!AK$670:AK$761)</f>
        <v>189</v>
      </c>
      <c r="AM50" s="1"/>
      <c r="AP50" s="7">
        <f>IF(AA50&gt;0,RANK(AA50,(W50:Y50,Z50:AN50)),0)</f>
        <v>3</v>
      </c>
      <c r="AQ50" s="7">
        <f>IF(AB50&gt;0,RANK(AB50,(W50:Y50,Z50:AN50)),0)</f>
        <v>0</v>
      </c>
      <c r="AR50" s="7">
        <f>IF(AC50&gt;0,RANK(AC50,(W50:Y50,Z50:AN50)),0)</f>
        <v>0</v>
      </c>
      <c r="AS50" s="7">
        <f>IF(AD50&gt;0,RANK(AD50,(W50:Y50,AD50:AN50)),0)</f>
        <v>0</v>
      </c>
      <c r="AT50" s="2">
        <f t="shared" si="50"/>
        <v>6.9197480611851409E-2</v>
      </c>
      <c r="AU50" s="2">
        <f t="shared" si="51"/>
        <v>0</v>
      </c>
      <c r="AV50" s="2">
        <f t="shared" si="52"/>
        <v>0</v>
      </c>
      <c r="AW50" s="2">
        <f t="shared" si="53"/>
        <v>0</v>
      </c>
      <c r="AY50" s="2" t="str">
        <f t="shared" si="54"/>
        <v>District 17</v>
      </c>
      <c r="AZ50" t="str">
        <f t="shared" si="55"/>
        <v>CA</v>
      </c>
      <c r="BA50">
        <v>17</v>
      </c>
      <c r="BC50" s="91">
        <v>6</v>
      </c>
      <c r="BD50" s="93">
        <v>917</v>
      </c>
      <c r="BE50" s="100">
        <f t="shared" si="56"/>
        <v>6917</v>
      </c>
      <c r="BF50" t="s">
        <v>2683</v>
      </c>
      <c r="BG50" t="s">
        <v>3290</v>
      </c>
    </row>
    <row r="51" spans="1:59" outlineLevel="1">
      <c r="A51" t="s">
        <v>1651</v>
      </c>
      <c r="B51" t="s">
        <v>208</v>
      </c>
      <c r="C51" s="1">
        <f t="shared" si="42"/>
        <v>42403</v>
      </c>
      <c r="D51" s="1">
        <v>3</v>
      </c>
      <c r="E51" s="1"/>
      <c r="F51" s="1"/>
      <c r="G51" s="1">
        <v>3</v>
      </c>
      <c r="H51" s="1"/>
      <c r="I51" s="1"/>
      <c r="J51" s="1"/>
      <c r="K51" s="7">
        <f>IF(W51&gt;0,RANK(W51,(W51:Y51,Z51:AN51)),0)</f>
        <v>0</v>
      </c>
      <c r="L51" s="7">
        <f>IF(X51&gt;0,RANK(X51,(W51:Y51,Z51:AN51)),0)</f>
        <v>4</v>
      </c>
      <c r="M51" s="7">
        <f>IF(Y51&gt;0,RANK(Y51,(W51:Y51,Z51:AN51)),0)</f>
        <v>1</v>
      </c>
      <c r="N51" s="7">
        <f>IF(Z51&gt;0,RANK(Z51,(W51:Y51,Z51:AN51)),0)</f>
        <v>2</v>
      </c>
      <c r="O51" s="48">
        <f t="shared" si="43"/>
        <v>25225</v>
      </c>
      <c r="P51" s="163">
        <f t="shared" si="44"/>
        <v>0.59488715421078697</v>
      </c>
      <c r="Q51" s="2"/>
      <c r="R51" s="2">
        <f t="shared" si="45"/>
        <v>0</v>
      </c>
      <c r="S51" s="2">
        <f t="shared" si="46"/>
        <v>3.5398438789708275E-2</v>
      </c>
      <c r="T51" s="2">
        <f t="shared" si="47"/>
        <v>0.74456995967266471</v>
      </c>
      <c r="U51" s="2">
        <f t="shared" si="48"/>
        <v>0.1496828054618777</v>
      </c>
      <c r="V51" s="2">
        <f t="shared" si="49"/>
        <v>7.0348796075749315E-2</v>
      </c>
      <c r="X51" s="1">
        <f>SUMIF(County!$AT$165:$AT$222,$BA51,County!Q$165:Q$222)+SUMIF('Cong Dist'!$BA$670:$BA$761,$BA51,'Cong Dist'!X$670:X$761)</f>
        <v>1501</v>
      </c>
      <c r="Y51" s="1">
        <f>SUMIF(County!$AT$165:$AT$222,$BA51,County!R$165:R$222)+SUMIF('Cong Dist'!$BA$670:$BA$761,$BA51,'Cong Dist'!Y$670:Y$761)</f>
        <v>31572</v>
      </c>
      <c r="Z51" s="1">
        <f>SUMIF(County!$AT$165:$AT$222,$BA51,County!S$165:S$222)+SUMIF('Cong Dist'!$BA$670:$BA$761,$BA51,'Cong Dist'!Z$670:Z$761)</f>
        <v>6347</v>
      </c>
      <c r="AA51" s="1">
        <f>SUMIF(County!$AT$165:$AT$222,$BA51,County!T$165:T$222)+SUMIF('Cong Dist'!$BA$670:$BA$761,$BA51,'Cong Dist'!AA$670:AA$761)</f>
        <v>2231</v>
      </c>
      <c r="AH51" s="1">
        <f>SUMIF(County!$AT$165:$AT$222,$BA51,County!AA$165:AA$222)+SUMIF('Cong Dist'!$BA$670:$BA$761,$BA51,'Cong Dist'!AH$670:AH$761)</f>
        <v>0</v>
      </c>
      <c r="AI51" s="1"/>
      <c r="AJ51" s="1">
        <f>SUMIF(County!$AT$165:$AT$222,$BA51,County!AC$165:AC$222)+SUMIF('Cong Dist'!$BA$670:$BA$761,$BA51,'Cong Dist'!AJ$670:AJ$761)</f>
        <v>439</v>
      </c>
      <c r="AK51" s="1">
        <f>SUMIF(County!$AT$165:$AT$222,$BA51,County!AD$165:AD$222)+SUMIF('Cong Dist'!$BA$670:$BA$761,$BA51,'Cong Dist'!AK$670:AK$761)</f>
        <v>313</v>
      </c>
      <c r="AM51" s="1"/>
      <c r="AP51" s="7">
        <f>IF(AA51&gt;0,RANK(AA51,(W51:Y51,Z51:AN51)),0)</f>
        <v>3</v>
      </c>
      <c r="AQ51" s="7">
        <f>IF(AB51&gt;0,RANK(AB51,(W51:Y51,Z51:AN51)),0)</f>
        <v>0</v>
      </c>
      <c r="AR51" s="7">
        <f>IF(AC51&gt;0,RANK(AC51,(W51:Y51,Z51:AN51)),0)</f>
        <v>0</v>
      </c>
      <c r="AS51" s="7">
        <f>IF(AD51&gt;0,RANK(AD51,(W51:Y51,AD51:AN51)),0)</f>
        <v>0</v>
      </c>
      <c r="AT51" s="2">
        <f t="shared" si="50"/>
        <v>5.2614201825342544E-2</v>
      </c>
      <c r="AU51" s="2">
        <f t="shared" si="51"/>
        <v>0</v>
      </c>
      <c r="AV51" s="2">
        <f t="shared" si="52"/>
        <v>0</v>
      </c>
      <c r="AW51" s="2">
        <f t="shared" si="53"/>
        <v>0</v>
      </c>
      <c r="AY51" s="2" t="str">
        <f t="shared" si="54"/>
        <v>District 18</v>
      </c>
      <c r="AZ51" t="str">
        <f t="shared" si="55"/>
        <v>CA</v>
      </c>
      <c r="BA51">
        <v>18</v>
      </c>
      <c r="BC51" s="91">
        <v>6</v>
      </c>
      <c r="BD51" s="93">
        <v>918</v>
      </c>
      <c r="BE51" s="100">
        <f t="shared" si="56"/>
        <v>6918</v>
      </c>
      <c r="BF51" t="s">
        <v>2683</v>
      </c>
      <c r="BG51" t="s">
        <v>3290</v>
      </c>
    </row>
    <row r="52" spans="1:59" outlineLevel="1">
      <c r="A52" t="s">
        <v>2349</v>
      </c>
      <c r="B52" t="s">
        <v>208</v>
      </c>
      <c r="C52" s="1">
        <f t="shared" si="42"/>
        <v>25726</v>
      </c>
      <c r="D52" s="1">
        <v>3</v>
      </c>
      <c r="E52" s="1"/>
      <c r="F52" s="1"/>
      <c r="G52" s="1">
        <v>3</v>
      </c>
      <c r="H52" s="1"/>
      <c r="I52" s="1"/>
      <c r="J52" s="1"/>
      <c r="K52" s="7">
        <f>IF(W52&gt;0,RANK(W52,(W52:Y52,Z52:AN52)),0)</f>
        <v>0</v>
      </c>
      <c r="L52" s="7">
        <f>IF(X52&gt;0,RANK(X52,(W52:Y52,Z52:AN52)),0)</f>
        <v>4</v>
      </c>
      <c r="M52" s="7">
        <f>IF(Y52&gt;0,RANK(Y52,(W52:Y52,Z52:AN52)),0)</f>
        <v>1</v>
      </c>
      <c r="N52" s="7">
        <f>IF(Z52&gt;0,RANK(Z52,(W52:Y52,Z52:AN52)),0)</f>
        <v>2</v>
      </c>
      <c r="O52" s="48">
        <f>MAX(W52:AD52)-LARGE(W52:AD52,2)</f>
        <v>15527</v>
      </c>
      <c r="P52" s="163">
        <f t="shared" si="44"/>
        <v>0.60355282593485193</v>
      </c>
      <c r="Q52" s="2"/>
      <c r="R52" s="2">
        <f t="shared" si="45"/>
        <v>0</v>
      </c>
      <c r="S52" s="2">
        <f t="shared" si="46"/>
        <v>4.2952654901655909E-2</v>
      </c>
      <c r="T52" s="2">
        <f t="shared" si="47"/>
        <v>0.73641452227318671</v>
      </c>
      <c r="U52" s="2">
        <f t="shared" si="48"/>
        <v>0.13286169633833475</v>
      </c>
      <c r="V52" s="2">
        <f t="shared" si="49"/>
        <v>8.7771126486822643E-2</v>
      </c>
      <c r="X52" s="1">
        <f>SUMIF(County!$AT$165:$AT$222,$BA52,County!Q$165:Q$222)+SUMIF('Cong Dist'!$BA$670:$BA$761,$BA52,'Cong Dist'!X$670:X$761)</f>
        <v>1105</v>
      </c>
      <c r="Y52" s="1">
        <f>SUMIF(County!$AT$165:$AT$222,$BA52,County!R$165:R$222)+SUMIF('Cong Dist'!$BA$670:$BA$761,$BA52,'Cong Dist'!Y$670:Y$761)</f>
        <v>18945</v>
      </c>
      <c r="Z52" s="1">
        <f>SUMIF(County!$AT$165:$AT$222,$BA52,County!S$165:S$222)+SUMIF('Cong Dist'!$BA$670:$BA$761,$BA52,'Cong Dist'!Z$670:Z$761)</f>
        <v>3418</v>
      </c>
      <c r="AA52" s="1">
        <f>SUMIF(County!$AT$165:$AT$222,$BA52,County!T$165:T$222)+SUMIF('Cong Dist'!$BA$670:$BA$761,$BA52,'Cong Dist'!AA$670:AA$761)</f>
        <v>1750</v>
      </c>
      <c r="AH52" s="1">
        <f>SUMIF(County!$AT$165:$AT$222,$BA52,County!AA$165:AA$222)+SUMIF('Cong Dist'!$BA$670:$BA$761,$BA52,'Cong Dist'!AH$670:AH$761)</f>
        <v>0</v>
      </c>
      <c r="AI52" s="1"/>
      <c r="AJ52" s="1">
        <f>SUMIF(County!$AT$165:$AT$222,$BA52,County!AC$165:AC$222)+SUMIF('Cong Dist'!$BA$670:$BA$761,$BA52,'Cong Dist'!AJ$670:AJ$761)</f>
        <v>297</v>
      </c>
      <c r="AK52" s="1">
        <f>SUMIF(County!$AT$165:$AT$222,$BA52,County!AD$165:AD$222)+SUMIF('Cong Dist'!$BA$670:$BA$761,$BA52,'Cong Dist'!AK$670:AK$761)</f>
        <v>211</v>
      </c>
      <c r="AM52" s="1"/>
      <c r="AP52" s="7">
        <f>IF(AA52&gt;0,RANK(AA52,(W52:Y52,Z52:AN52)),0)</f>
        <v>3</v>
      </c>
      <c r="AQ52" s="7">
        <f>IF(AB52&gt;0,RANK(AB52,(W52:Y52,Z52:AN52)),0)</f>
        <v>0</v>
      </c>
      <c r="AR52" s="7">
        <f>IF(AC52&gt;0,RANK(AC52,(W52:Y52,Z52:AN52)),0)</f>
        <v>0</v>
      </c>
      <c r="AS52" s="7">
        <f>IF(AD52&gt;0,RANK(AD52,(W52:Y52,AD52:AN52)),0)</f>
        <v>0</v>
      </c>
      <c r="AT52" s="2">
        <f t="shared" si="50"/>
        <v>6.8024566586332894E-2</v>
      </c>
      <c r="AU52" s="2">
        <f t="shared" si="51"/>
        <v>0</v>
      </c>
      <c r="AV52" s="2">
        <f t="shared" si="52"/>
        <v>0</v>
      </c>
      <c r="AW52" s="2">
        <f t="shared" si="53"/>
        <v>0</v>
      </c>
      <c r="AY52" s="2" t="str">
        <f t="shared" si="54"/>
        <v>District 19</v>
      </c>
      <c r="AZ52" t="str">
        <f t="shared" si="55"/>
        <v>CA</v>
      </c>
      <c r="BA52">
        <v>19</v>
      </c>
      <c r="BC52" s="91">
        <v>6</v>
      </c>
      <c r="BD52" s="93">
        <v>919</v>
      </c>
      <c r="BE52" s="100">
        <f t="shared" si="56"/>
        <v>6919</v>
      </c>
      <c r="BF52" t="s">
        <v>2683</v>
      </c>
      <c r="BG52" t="s">
        <v>3290</v>
      </c>
    </row>
    <row r="53" spans="1:59" outlineLevel="1">
      <c r="A53" t="s">
        <v>1646</v>
      </c>
      <c r="B53" t="s">
        <v>208</v>
      </c>
      <c r="C53" s="1">
        <f t="shared" si="42"/>
        <v>29805</v>
      </c>
      <c r="D53" s="1">
        <v>3</v>
      </c>
      <c r="E53" s="1"/>
      <c r="F53" s="1"/>
      <c r="G53" s="1">
        <v>3</v>
      </c>
      <c r="H53" s="1"/>
      <c r="I53" s="1"/>
      <c r="J53" s="1"/>
      <c r="K53" s="7">
        <f>IF(W53&gt;0,RANK(W53,(W53:Y53,Z53:AN53)),0)</f>
        <v>0</v>
      </c>
      <c r="L53" s="7">
        <f>IF(X53&gt;0,RANK(X53,(W53:Y53,Z53:AN53)),0)</f>
        <v>4</v>
      </c>
      <c r="M53" s="7">
        <f>IF(Y53&gt;0,RANK(Y53,(W53:Y53,Z53:AN53)),0)</f>
        <v>1</v>
      </c>
      <c r="N53" s="7">
        <f>IF(Z53&gt;0,RANK(Z53,(W53:Y53,Z53:AN53)),0)</f>
        <v>2</v>
      </c>
      <c r="O53" s="48">
        <f t="shared" si="43"/>
        <v>16838</v>
      </c>
      <c r="P53" s="163">
        <f t="shared" si="44"/>
        <v>0.56493876866297599</v>
      </c>
      <c r="Q53" s="2"/>
      <c r="R53" s="2">
        <f t="shared" si="45"/>
        <v>0</v>
      </c>
      <c r="S53" s="2">
        <f t="shared" si="46"/>
        <v>3.5933568193256167E-2</v>
      </c>
      <c r="T53" s="2">
        <f t="shared" si="47"/>
        <v>0.73111893977520548</v>
      </c>
      <c r="U53" s="2">
        <f t="shared" si="48"/>
        <v>0.16618017111222949</v>
      </c>
      <c r="V53" s="2">
        <f t="shared" si="49"/>
        <v>6.6767320919308815E-2</v>
      </c>
      <c r="X53" s="1">
        <f>SUMIF(County!$AT$165:$AT$222,$BA53,County!Q$165:Q$222)+SUMIF('Cong Dist'!$BA$670:$BA$761,$BA53,'Cong Dist'!X$670:X$761)</f>
        <v>1071</v>
      </c>
      <c r="Y53" s="1">
        <f>SUMIF(County!$AT$165:$AT$222,$BA53,County!R$165:R$222)+SUMIF('Cong Dist'!$BA$670:$BA$761,$BA53,'Cong Dist'!Y$670:Y$761)</f>
        <v>21791</v>
      </c>
      <c r="Z53" s="1">
        <f>SUMIF(County!$AT$165:$AT$222,$BA53,County!S$165:S$222)+SUMIF('Cong Dist'!$BA$670:$BA$761,$BA53,'Cong Dist'!Z$670:Z$761)</f>
        <v>4953</v>
      </c>
      <c r="AA53" s="1">
        <f>SUMIF(County!$AT$165:$AT$222,$BA53,County!T$165:T$222)+SUMIF('Cong Dist'!$BA$670:$BA$761,$BA53,'Cong Dist'!AA$670:AA$761)</f>
        <v>1564</v>
      </c>
      <c r="AH53" s="1">
        <f>SUMIF(County!$AT$165:$AT$222,$BA53,County!AA$165:AA$222)+SUMIF('Cong Dist'!$BA$670:$BA$761,$BA53,'Cong Dist'!AH$670:AH$761)</f>
        <v>37</v>
      </c>
      <c r="AI53" s="1"/>
      <c r="AJ53" s="1">
        <f>SUMIF(County!$AT$165:$AT$222,$BA53,County!AC$165:AC$222)+SUMIF('Cong Dist'!$BA$670:$BA$761,$BA53,'Cong Dist'!AJ$670:AJ$761)</f>
        <v>193</v>
      </c>
      <c r="AK53" s="1">
        <f>SUMIF(County!$AT$165:$AT$222,$BA53,County!AD$165:AD$222)+SUMIF('Cong Dist'!$BA$670:$BA$761,$BA53,'Cong Dist'!AK$670:AK$761)</f>
        <v>196</v>
      </c>
      <c r="AM53" s="1"/>
      <c r="AP53" s="7">
        <f>IF(AA53&gt;0,RANK(AA53,(W53:Y53,Z53:AN53)),0)</f>
        <v>3</v>
      </c>
      <c r="AQ53" s="7">
        <f>IF(AB53&gt;0,RANK(AB53,(W53:Y53,Z53:AN53)),0)</f>
        <v>0</v>
      </c>
      <c r="AR53" s="7">
        <f>IF(AC53&gt;0,RANK(AC53,(W53:Y53,Z53:AN53)),0)</f>
        <v>0</v>
      </c>
      <c r="AS53" s="7">
        <f>IF(AD53&gt;0,RANK(AD53,(W53:Y53,AD53:AN53)),0)</f>
        <v>0</v>
      </c>
      <c r="AT53" s="2">
        <f t="shared" si="50"/>
        <v>5.2474417044120113E-2</v>
      </c>
      <c r="AU53" s="2">
        <f t="shared" si="51"/>
        <v>0</v>
      </c>
      <c r="AV53" s="2">
        <f t="shared" si="52"/>
        <v>0</v>
      </c>
      <c r="AW53" s="2">
        <f t="shared" si="53"/>
        <v>0</v>
      </c>
      <c r="AY53" s="2" t="str">
        <f t="shared" si="54"/>
        <v>District 20</v>
      </c>
      <c r="AZ53" t="str">
        <f t="shared" si="55"/>
        <v>CA</v>
      </c>
      <c r="BA53">
        <v>20</v>
      </c>
      <c r="BC53" s="91">
        <v>6</v>
      </c>
      <c r="BD53" s="93">
        <v>920</v>
      </c>
      <c r="BE53" s="100">
        <f t="shared" si="56"/>
        <v>6920</v>
      </c>
      <c r="BF53" t="s">
        <v>2683</v>
      </c>
      <c r="BG53" t="s">
        <v>3290</v>
      </c>
    </row>
    <row r="54" spans="1:59" outlineLevel="1">
      <c r="A54" t="s">
        <v>106</v>
      </c>
      <c r="B54" t="s">
        <v>208</v>
      </c>
      <c r="C54" s="1">
        <f t="shared" si="42"/>
        <v>20979</v>
      </c>
      <c r="D54" s="1">
        <v>3</v>
      </c>
      <c r="E54" s="1"/>
      <c r="F54" s="1"/>
      <c r="G54" s="1">
        <v>3</v>
      </c>
      <c r="H54" s="1"/>
      <c r="I54" s="1"/>
      <c r="J54" s="1"/>
      <c r="K54" s="7">
        <f>IF(W54&gt;0,RANK(W54,(W54:Y54,Z54:AN54)),0)</f>
        <v>0</v>
      </c>
      <c r="L54" s="7">
        <f>IF(X54&gt;0,RANK(X54,(W54:Y54,Z54:AN54)),0)</f>
        <v>4</v>
      </c>
      <c r="M54" s="7">
        <f>IF(Y54&gt;0,RANK(Y54,(W54:Y54,Z54:AN54)),0)</f>
        <v>1</v>
      </c>
      <c r="N54" s="7">
        <f>IF(Z54&gt;0,RANK(Z54,(W54:Y54,Z54:AN54)),0)</f>
        <v>3</v>
      </c>
      <c r="O54" s="48">
        <f t="shared" si="43"/>
        <v>15354</v>
      </c>
      <c r="P54" s="163">
        <f t="shared" si="44"/>
        <v>0.73187473187473184</v>
      </c>
      <c r="Q54" s="2"/>
      <c r="R54" s="2">
        <f t="shared" si="45"/>
        <v>0</v>
      </c>
      <c r="S54" s="2">
        <f t="shared" si="46"/>
        <v>4.5235711902378566E-2</v>
      </c>
      <c r="T54" s="2">
        <f t="shared" si="47"/>
        <v>0.80609180609180608</v>
      </c>
      <c r="U54" s="2">
        <f t="shared" si="48"/>
        <v>6.5446398779732115E-2</v>
      </c>
      <c r="V54" s="2">
        <f t="shared" si="49"/>
        <v>8.3226083226083283E-2</v>
      </c>
      <c r="X54" s="1">
        <f>SUMIF(County!$AT$165:$AT$222,$BA54,County!Q$165:Q$222)+SUMIF('Cong Dist'!$BA$670:$BA$761,$BA54,'Cong Dist'!X$670:X$761)</f>
        <v>949</v>
      </c>
      <c r="Y54" s="1">
        <f>SUMIF(County!$AT$165:$AT$222,$BA54,County!R$165:R$222)+SUMIF('Cong Dist'!$BA$670:$BA$761,$BA54,'Cong Dist'!Y$670:Y$761)</f>
        <v>16911</v>
      </c>
      <c r="Z54" s="1">
        <f>SUMIF(County!$AT$165:$AT$222,$BA54,County!S$165:S$222)+SUMIF('Cong Dist'!$BA$670:$BA$761,$BA54,'Cong Dist'!Z$670:Z$761)</f>
        <v>1373</v>
      </c>
      <c r="AA54" s="1">
        <f>SUMIF(County!$AT$165:$AT$222,$BA54,County!T$165:T$222)+SUMIF('Cong Dist'!$BA$670:$BA$761,$BA54,'Cong Dist'!AA$670:AA$761)</f>
        <v>1557</v>
      </c>
      <c r="AH54" s="1">
        <f>SUMIF(County!$AT$165:$AT$222,$BA54,County!AA$165:AA$222)+SUMIF('Cong Dist'!$BA$670:$BA$761,$BA54,'Cong Dist'!AH$670:AH$761)</f>
        <v>0</v>
      </c>
      <c r="AI54" s="1"/>
      <c r="AJ54" s="1">
        <f>SUMIF(County!$AT$165:$AT$222,$BA54,County!AC$165:AC$222)+SUMIF('Cong Dist'!$BA$670:$BA$761,$BA54,'Cong Dist'!AJ$670:AJ$761)</f>
        <v>110</v>
      </c>
      <c r="AK54" s="1">
        <f>SUMIF(County!$AT$165:$AT$222,$BA54,County!AD$165:AD$222)+SUMIF('Cong Dist'!$BA$670:$BA$761,$BA54,'Cong Dist'!AK$670:AK$761)</f>
        <v>79</v>
      </c>
      <c r="AM54" s="1"/>
      <c r="AP54" s="7">
        <f>IF(AA54&gt;0,RANK(AA54,(W54:Y54,Z54:AN54)),0)</f>
        <v>2</v>
      </c>
      <c r="AQ54" s="7">
        <f>IF(AB54&gt;0,RANK(AB54,(W54:Y54,Z54:AN54)),0)</f>
        <v>0</v>
      </c>
      <c r="AR54" s="7">
        <f>IF(AC54&gt;0,RANK(AC54,(W54:Y54,Z54:AN54)),0)</f>
        <v>0</v>
      </c>
      <c r="AS54" s="7">
        <f>IF(AD54&gt;0,RANK(AD54,(W54:Y54,AD54:AN54)),0)</f>
        <v>0</v>
      </c>
      <c r="AT54" s="2">
        <f t="shared" si="50"/>
        <v>7.4217074217074214E-2</v>
      </c>
      <c r="AU54" s="2">
        <f t="shared" si="51"/>
        <v>0</v>
      </c>
      <c r="AV54" s="2">
        <f t="shared" si="52"/>
        <v>0</v>
      </c>
      <c r="AW54" s="2">
        <f t="shared" si="53"/>
        <v>0</v>
      </c>
      <c r="AY54" s="2" t="str">
        <f t="shared" si="54"/>
        <v>District 21</v>
      </c>
      <c r="AZ54" t="str">
        <f t="shared" si="55"/>
        <v>CA</v>
      </c>
      <c r="BA54">
        <v>21</v>
      </c>
      <c r="BC54" s="91">
        <v>6</v>
      </c>
      <c r="BD54" s="93">
        <v>921</v>
      </c>
      <c r="BE54" s="100">
        <f t="shared" si="56"/>
        <v>6921</v>
      </c>
      <c r="BF54" t="s">
        <v>2683</v>
      </c>
      <c r="BG54" t="s">
        <v>3290</v>
      </c>
    </row>
    <row r="55" spans="1:59" outlineLevel="1">
      <c r="A55" t="s">
        <v>267</v>
      </c>
      <c r="B55" t="s">
        <v>208</v>
      </c>
      <c r="C55" s="1">
        <f t="shared" si="42"/>
        <v>54342</v>
      </c>
      <c r="D55" s="1">
        <v>3</v>
      </c>
      <c r="E55" s="1"/>
      <c r="F55" s="1"/>
      <c r="G55" s="1">
        <v>3</v>
      </c>
      <c r="H55" s="1"/>
      <c r="I55" s="1"/>
      <c r="J55" s="1"/>
      <c r="K55" s="7">
        <f>IF(W55&gt;0,RANK(W55,(W55:Y55,Z55:AN55)),0)</f>
        <v>0</v>
      </c>
      <c r="L55" s="7">
        <f>IF(X55&gt;0,RANK(X55,(W55:Y55,Z55:AN55)),0)</f>
        <v>4</v>
      </c>
      <c r="M55" s="7">
        <f>IF(Y55&gt;0,RANK(Y55,(W55:Y55,Z55:AN55)),0)</f>
        <v>1</v>
      </c>
      <c r="N55" s="7">
        <f>IF(Z55&gt;0,RANK(Z55,(W55:Y55,Z55:AN55)),0)</f>
        <v>2</v>
      </c>
      <c r="O55" s="48">
        <f t="shared" si="43"/>
        <v>40673</v>
      </c>
      <c r="P55" s="163">
        <f t="shared" si="44"/>
        <v>0.74846343528026205</v>
      </c>
      <c r="Q55" s="2"/>
      <c r="R55" s="2">
        <f t="shared" si="45"/>
        <v>0</v>
      </c>
      <c r="S55" s="2">
        <f t="shared" si="46"/>
        <v>4.1128408965441093E-2</v>
      </c>
      <c r="T55" s="2">
        <f t="shared" si="47"/>
        <v>0.81688196974715688</v>
      </c>
      <c r="U55" s="2">
        <f t="shared" si="48"/>
        <v>6.8418534466894845E-2</v>
      </c>
      <c r="V55" s="2">
        <f t="shared" si="49"/>
        <v>7.3571086820507156E-2</v>
      </c>
      <c r="X55" s="1">
        <f>SUMIF(County!$AT$165:$AT$222,$BA55,County!Q$165:Q$222)+SUMIF('Cong Dist'!$BA$670:$BA$761,$BA55,'Cong Dist'!X$670:X$761)</f>
        <v>2235</v>
      </c>
      <c r="Y55" s="1">
        <f>SUMIF(County!$AT$165:$AT$222,$BA55,County!R$165:R$222)+SUMIF('Cong Dist'!$BA$670:$BA$761,$BA55,'Cong Dist'!Y$670:Y$761)</f>
        <v>44391</v>
      </c>
      <c r="Z55" s="1">
        <f>SUMIF(County!$AT$165:$AT$222,$BA55,County!S$165:S$222)+SUMIF('Cong Dist'!$BA$670:$BA$761,$BA55,'Cong Dist'!Z$670:Z$761)</f>
        <v>3718</v>
      </c>
      <c r="AA55" s="1">
        <f>SUMIF(County!$AT$165:$AT$222,$BA55,County!T$165:T$222)+SUMIF('Cong Dist'!$BA$670:$BA$761,$BA55,'Cong Dist'!AA$670:AA$761)</f>
        <v>3667</v>
      </c>
      <c r="AH55" s="1">
        <f>SUMIF(County!$AT$165:$AT$222,$BA55,County!AA$165:AA$222)+SUMIF('Cong Dist'!$BA$670:$BA$761,$BA55,'Cong Dist'!AH$670:AH$761)</f>
        <v>0</v>
      </c>
      <c r="AI55" s="1"/>
      <c r="AJ55" s="1">
        <f>SUMIF(County!$AT$165:$AT$222,$BA55,County!AC$165:AC$222)+SUMIF('Cong Dist'!$BA$670:$BA$761,$BA55,'Cong Dist'!AJ$670:AJ$761)</f>
        <v>180</v>
      </c>
      <c r="AK55" s="1">
        <f>SUMIF(County!$AT$165:$AT$222,$BA55,County!AD$165:AD$222)+SUMIF('Cong Dist'!$BA$670:$BA$761,$BA55,'Cong Dist'!AK$670:AK$761)</f>
        <v>151</v>
      </c>
      <c r="AM55" s="1"/>
      <c r="AP55" s="7">
        <f>IF(AA55&gt;0,RANK(AA55,(W55:Y55,Z55:AN55)),0)</f>
        <v>3</v>
      </c>
      <c r="AQ55" s="7">
        <f>IF(AB55&gt;0,RANK(AB55,(W55:Y55,Z55:AN55)),0)</f>
        <v>0</v>
      </c>
      <c r="AR55" s="7">
        <f>IF(AC55&gt;0,RANK(AC55,(W55:Y55,Z55:AN55)),0)</f>
        <v>0</v>
      </c>
      <c r="AS55" s="7">
        <f>IF(AD55&gt;0,RANK(AD55,(W55:Y55,AD55:AN55)),0)</f>
        <v>0</v>
      </c>
      <c r="AT55" s="2">
        <f t="shared" si="50"/>
        <v>6.7480033859629751E-2</v>
      </c>
      <c r="AU55" s="2">
        <f t="shared" si="51"/>
        <v>0</v>
      </c>
      <c r="AV55" s="2">
        <f t="shared" si="52"/>
        <v>0</v>
      </c>
      <c r="AW55" s="2">
        <f t="shared" si="53"/>
        <v>0</v>
      </c>
      <c r="AY55" s="2" t="str">
        <f t="shared" si="54"/>
        <v>District 22</v>
      </c>
      <c r="AZ55" t="str">
        <f t="shared" si="55"/>
        <v>CA</v>
      </c>
      <c r="BA55">
        <v>22</v>
      </c>
      <c r="BC55" s="91">
        <v>6</v>
      </c>
      <c r="BD55" s="93">
        <v>922</v>
      </c>
      <c r="BE55" s="100">
        <f t="shared" si="56"/>
        <v>6922</v>
      </c>
      <c r="BF55" t="s">
        <v>2683</v>
      </c>
      <c r="BG55" t="s">
        <v>3290</v>
      </c>
    </row>
    <row r="56" spans="1:59" outlineLevel="1">
      <c r="A56" t="s">
        <v>201</v>
      </c>
      <c r="B56" t="s">
        <v>208</v>
      </c>
      <c r="C56" s="1">
        <f t="shared" si="42"/>
        <v>59172</v>
      </c>
      <c r="D56" s="1">
        <v>3</v>
      </c>
      <c r="E56" s="1"/>
      <c r="F56" s="1"/>
      <c r="G56" s="1">
        <v>3</v>
      </c>
      <c r="H56" s="1"/>
      <c r="I56" s="1"/>
      <c r="J56" s="1"/>
      <c r="K56" s="7">
        <f>IF(W56&gt;0,RANK(W56,(W56:Y56,Z56:AN56)),0)</f>
        <v>0</v>
      </c>
      <c r="L56" s="7">
        <f>IF(X56&gt;0,RANK(X56,(W56:Y56,Z56:AN56)),0)</f>
        <v>4</v>
      </c>
      <c r="M56" s="7">
        <f>IF(Y56&gt;0,RANK(Y56,(W56:Y56,Z56:AN56)),0)</f>
        <v>1</v>
      </c>
      <c r="N56" s="7">
        <f>IF(Z56&gt;0,RANK(Z56,(W56:Y56,Z56:AN56)),0)</f>
        <v>2</v>
      </c>
      <c r="O56" s="48">
        <f t="shared" si="43"/>
        <v>43419</v>
      </c>
      <c r="P56" s="163">
        <f t="shared" si="44"/>
        <v>0.73377611032244983</v>
      </c>
      <c r="Q56" s="2"/>
      <c r="R56" s="2">
        <f t="shared" si="45"/>
        <v>0</v>
      </c>
      <c r="S56" s="2">
        <f t="shared" si="46"/>
        <v>4.2486311093084567E-2</v>
      </c>
      <c r="T56" s="2">
        <f t="shared" si="47"/>
        <v>0.80943689582910838</v>
      </c>
      <c r="U56" s="2">
        <f t="shared" si="48"/>
        <v>7.5660785506658557E-2</v>
      </c>
      <c r="V56" s="2">
        <f t="shared" si="49"/>
        <v>7.2416007571148522E-2</v>
      </c>
      <c r="X56" s="1">
        <f>SUMIF(County!$AT$165:$AT$222,$BA56,County!Q$165:Q$222)+SUMIF('Cong Dist'!$BA$670:$BA$761,$BA56,'Cong Dist'!X$670:X$761)</f>
        <v>2514</v>
      </c>
      <c r="Y56" s="1">
        <f>SUMIF(County!$AT$165:$AT$222,$BA56,County!R$165:R$222)+SUMIF('Cong Dist'!$BA$670:$BA$761,$BA56,'Cong Dist'!Y$670:Y$761)</f>
        <v>47896</v>
      </c>
      <c r="Z56" s="1">
        <f>SUMIF(County!$AT$165:$AT$222,$BA56,County!S$165:S$222)+SUMIF('Cong Dist'!$BA$670:$BA$761,$BA56,'Cong Dist'!Z$670:Z$761)</f>
        <v>4477</v>
      </c>
      <c r="AA56" s="1">
        <f>SUMIF(County!$AT$165:$AT$222,$BA56,County!T$165:T$222)+SUMIF('Cong Dist'!$BA$670:$BA$761,$BA56,'Cong Dist'!AA$670:AA$761)</f>
        <v>3789</v>
      </c>
      <c r="AH56" s="1">
        <f>SUMIF(County!$AT$165:$AT$222,$BA56,County!AA$165:AA$222)+SUMIF('Cong Dist'!$BA$670:$BA$761,$BA56,'Cong Dist'!AH$670:AH$761)</f>
        <v>0</v>
      </c>
      <c r="AI56" s="1"/>
      <c r="AJ56" s="1">
        <f>SUMIF(County!$AT$165:$AT$222,$BA56,County!AC$165:AC$222)+SUMIF('Cong Dist'!$BA$670:$BA$761,$BA56,'Cong Dist'!AJ$670:AJ$761)</f>
        <v>320</v>
      </c>
      <c r="AK56" s="1">
        <f>SUMIF(County!$AT$165:$AT$222,$BA56,County!AD$165:AD$222)+SUMIF('Cong Dist'!$BA$670:$BA$761,$BA56,'Cong Dist'!AK$670:AK$761)</f>
        <v>176</v>
      </c>
      <c r="AM56" s="1"/>
      <c r="AP56" s="7">
        <f>IF(AA56&gt;0,RANK(AA56,(W56:Y56,Z56:AN56)),0)</f>
        <v>3</v>
      </c>
      <c r="AQ56" s="7">
        <f>IF(AB56&gt;0,RANK(AB56,(W56:Y56,Z56:AN56)),0)</f>
        <v>0</v>
      </c>
      <c r="AR56" s="7">
        <f>IF(AC56&gt;0,RANK(AC56,(W56:Y56,Z56:AN56)),0)</f>
        <v>0</v>
      </c>
      <c r="AS56" s="7">
        <f>IF(AD56&gt;0,RANK(AD56,(W56:Y56,AD56:AN56)),0)</f>
        <v>0</v>
      </c>
      <c r="AT56" s="2">
        <f t="shared" si="50"/>
        <v>6.4033664571080923E-2</v>
      </c>
      <c r="AU56" s="2">
        <f t="shared" si="51"/>
        <v>0</v>
      </c>
      <c r="AV56" s="2">
        <f t="shared" si="52"/>
        <v>0</v>
      </c>
      <c r="AW56" s="2">
        <f t="shared" si="53"/>
        <v>0</v>
      </c>
      <c r="AY56" s="2" t="str">
        <f t="shared" si="54"/>
        <v>District 23</v>
      </c>
      <c r="AZ56" t="str">
        <f t="shared" si="55"/>
        <v>CA</v>
      </c>
      <c r="BA56">
        <v>23</v>
      </c>
      <c r="BC56" s="91">
        <v>6</v>
      </c>
      <c r="BD56" s="93">
        <v>923</v>
      </c>
      <c r="BE56" s="100">
        <f t="shared" si="56"/>
        <v>6923</v>
      </c>
      <c r="BF56" t="s">
        <v>2683</v>
      </c>
      <c r="BG56" t="s">
        <v>3290</v>
      </c>
    </row>
    <row r="57" spans="1:59" outlineLevel="1">
      <c r="A57" t="s">
        <v>447</v>
      </c>
      <c r="B57" t="s">
        <v>208</v>
      </c>
      <c r="C57" s="1">
        <f t="shared" si="42"/>
        <v>65350</v>
      </c>
      <c r="D57" s="1">
        <v>3</v>
      </c>
      <c r="E57" s="1"/>
      <c r="F57" s="1"/>
      <c r="G57" s="1">
        <v>3</v>
      </c>
      <c r="H57" s="1"/>
      <c r="I57" s="1"/>
      <c r="J57" s="1"/>
      <c r="K57" s="7">
        <f>IF(W57&gt;0,RANK(W57,(W57:Y57,Z57:AN57)),0)</f>
        <v>0</v>
      </c>
      <c r="L57" s="7">
        <f>IF(X57&gt;0,RANK(X57,(W57:Y57,Z57:AN57)),0)</f>
        <v>4</v>
      </c>
      <c r="M57" s="7">
        <f>IF(Y57&gt;0,RANK(Y57,(W57:Y57,Z57:AN57)),0)</f>
        <v>1</v>
      </c>
      <c r="N57" s="7">
        <f>IF(Z57&gt;0,RANK(Z57,(W57:Y57,Z57:AN57)),0)</f>
        <v>2</v>
      </c>
      <c r="O57" s="48">
        <f t="shared" si="43"/>
        <v>43815</v>
      </c>
      <c r="P57" s="163">
        <f t="shared" si="44"/>
        <v>0.67046671767406274</v>
      </c>
      <c r="Q57" s="2"/>
      <c r="R57" s="2">
        <f t="shared" si="45"/>
        <v>0</v>
      </c>
      <c r="S57" s="2">
        <f t="shared" si="46"/>
        <v>3.8944146901300686E-2</v>
      </c>
      <c r="T57" s="2">
        <f t="shared" si="47"/>
        <v>0.77805661820964045</v>
      </c>
      <c r="U57" s="2">
        <f t="shared" si="48"/>
        <v>0.10758990053557765</v>
      </c>
      <c r="V57" s="2">
        <f t="shared" si="49"/>
        <v>7.5409334353481239E-2</v>
      </c>
      <c r="X57" s="1">
        <f>SUMIF(County!$AT$165:$AT$222,$BA57,County!Q$165:Q$222)+SUMIF('Cong Dist'!$BA$670:$BA$761,$BA57,'Cong Dist'!X$670:X$761)</f>
        <v>2545</v>
      </c>
      <c r="Y57" s="1">
        <f>SUMIF(County!$AT$165:$AT$222,$BA57,County!R$165:R$222)+SUMIF('Cong Dist'!$BA$670:$BA$761,$BA57,'Cong Dist'!Y$670:Y$761)</f>
        <v>50846</v>
      </c>
      <c r="Z57" s="1">
        <f>SUMIF(County!$AT$165:$AT$222,$BA57,County!S$165:S$222)+SUMIF('Cong Dist'!$BA$670:$BA$761,$BA57,'Cong Dist'!Z$670:Z$761)</f>
        <v>7031</v>
      </c>
      <c r="AA57" s="1">
        <f>SUMIF(County!$AT$165:$AT$222,$BA57,County!T$165:T$222)+SUMIF('Cong Dist'!$BA$670:$BA$761,$BA57,'Cong Dist'!AA$670:AA$761)</f>
        <v>3803</v>
      </c>
      <c r="AH57" s="1">
        <f>SUMIF(County!$AT$165:$AT$222,$BA57,County!AA$165:AA$222)+SUMIF('Cong Dist'!$BA$670:$BA$761,$BA57,'Cong Dist'!AH$670:AH$761)</f>
        <v>531</v>
      </c>
      <c r="AI57" s="1"/>
      <c r="AJ57" s="1">
        <f>SUMIF(County!$AT$165:$AT$222,$BA57,County!AC$165:AC$222)+SUMIF('Cong Dist'!$BA$670:$BA$761,$BA57,'Cong Dist'!AJ$670:AJ$761)</f>
        <v>333</v>
      </c>
      <c r="AK57" s="1">
        <f>SUMIF(County!$AT$165:$AT$222,$BA57,County!AD$165:AD$222)+SUMIF('Cong Dist'!$BA$670:$BA$761,$BA57,'Cong Dist'!AK$670:AK$761)</f>
        <v>261</v>
      </c>
      <c r="AM57" s="1"/>
      <c r="AP57" s="7">
        <f>IF(AA57&gt;0,RANK(AA57,(W57:Y57,Z57:AN57)),0)</f>
        <v>3</v>
      </c>
      <c r="AQ57" s="7">
        <f>IF(AB57&gt;0,RANK(AB57,(W57:Y57,Z57:AN57)),0)</f>
        <v>0</v>
      </c>
      <c r="AR57" s="7">
        <f>IF(AC57&gt;0,RANK(AC57,(W57:Y57,Z57:AN57)),0)</f>
        <v>0</v>
      </c>
      <c r="AS57" s="7">
        <f>IF(AD57&gt;0,RANK(AD57,(W57:Y57,AD57:AN57)),0)</f>
        <v>0</v>
      </c>
      <c r="AT57" s="2">
        <f t="shared" si="50"/>
        <v>5.8194338179035958E-2</v>
      </c>
      <c r="AU57" s="2">
        <f t="shared" si="51"/>
        <v>0</v>
      </c>
      <c r="AV57" s="2">
        <f t="shared" si="52"/>
        <v>0</v>
      </c>
      <c r="AW57" s="2">
        <f t="shared" si="53"/>
        <v>0</v>
      </c>
      <c r="AY57" s="2" t="str">
        <f t="shared" si="54"/>
        <v>District 24</v>
      </c>
      <c r="AZ57" t="str">
        <f t="shared" si="55"/>
        <v>CA</v>
      </c>
      <c r="BA57">
        <v>24</v>
      </c>
      <c r="BC57" s="91">
        <v>6</v>
      </c>
      <c r="BD57" s="93">
        <v>924</v>
      </c>
      <c r="BE57" s="100">
        <f t="shared" si="56"/>
        <v>6924</v>
      </c>
      <c r="BF57" t="s">
        <v>2683</v>
      </c>
      <c r="BG57" t="s">
        <v>3290</v>
      </c>
    </row>
    <row r="58" spans="1:59" outlineLevel="1">
      <c r="A58" t="s">
        <v>1288</v>
      </c>
      <c r="B58" t="s">
        <v>208</v>
      </c>
      <c r="C58" s="1">
        <f t="shared" si="42"/>
        <v>42383</v>
      </c>
      <c r="D58" s="1">
        <v>3</v>
      </c>
      <c r="E58" s="1"/>
      <c r="F58" s="1"/>
      <c r="G58" s="1">
        <v>3</v>
      </c>
      <c r="H58" s="1"/>
      <c r="I58" s="1"/>
      <c r="J58" s="1"/>
      <c r="K58" s="7">
        <f>IF(W58&gt;0,RANK(W58,(W58:Y58,Z58:AN58)),0)</f>
        <v>0</v>
      </c>
      <c r="L58" s="7">
        <f>IF(X58&gt;0,RANK(X58,(W58:Y58,Z58:AN58)),0)</f>
        <v>4</v>
      </c>
      <c r="M58" s="7">
        <f>IF(Y58&gt;0,RANK(Y58,(W58:Y58,Z58:AN58)),0)</f>
        <v>1</v>
      </c>
      <c r="N58" s="7">
        <f>IF(Z58&gt;0,RANK(Z58,(W58:Y58,Z58:AN58)),0)</f>
        <v>2</v>
      </c>
      <c r="O58" s="48">
        <f t="shared" si="43"/>
        <v>30159</v>
      </c>
      <c r="P58" s="163">
        <f t="shared" si="44"/>
        <v>0.71158247410518372</v>
      </c>
      <c r="Q58" s="2"/>
      <c r="R58" s="2">
        <f t="shared" si="45"/>
        <v>0</v>
      </c>
      <c r="S58" s="2">
        <f t="shared" si="46"/>
        <v>3.782176816176297E-2</v>
      </c>
      <c r="T58" s="2">
        <f t="shared" si="47"/>
        <v>0.80574758747611075</v>
      </c>
      <c r="U58" s="2">
        <f t="shared" si="48"/>
        <v>9.416511337092702E-2</v>
      </c>
      <c r="V58" s="2">
        <f t="shared" si="49"/>
        <v>6.2265530991199261E-2</v>
      </c>
      <c r="X58" s="1">
        <f>SUMIF(County!$AT$165:$AT$222,$BA58,County!Q$165:Q$222)+SUMIF('Cong Dist'!$BA$670:$BA$761,$BA58,'Cong Dist'!X$670:X$761)</f>
        <v>1603</v>
      </c>
      <c r="Y58" s="1">
        <f>SUMIF(County!$AT$165:$AT$222,$BA58,County!R$165:R$222)+SUMIF('Cong Dist'!$BA$670:$BA$761,$BA58,'Cong Dist'!Y$670:Y$761)</f>
        <v>34150</v>
      </c>
      <c r="Z58" s="1">
        <f>SUMIF(County!$AT$165:$AT$222,$BA58,County!S$165:S$222)+SUMIF('Cong Dist'!$BA$670:$BA$761,$BA58,'Cong Dist'!Z$670:Z$761)</f>
        <v>3991</v>
      </c>
      <c r="AA58" s="1">
        <f>SUMIF(County!$AT$165:$AT$222,$BA58,County!T$165:T$222)+SUMIF('Cong Dist'!$BA$670:$BA$761,$BA58,'Cong Dist'!AA$670:AA$761)</f>
        <v>2273</v>
      </c>
      <c r="AH58" s="1">
        <f>SUMIF(County!$AT$165:$AT$222,$BA58,County!AA$165:AA$222)+SUMIF('Cong Dist'!$BA$670:$BA$761,$BA58,'Cong Dist'!AH$670:AH$761)</f>
        <v>0</v>
      </c>
      <c r="AI58" s="1"/>
      <c r="AJ58" s="1">
        <f>SUMIF(County!$AT$165:$AT$222,$BA58,County!AC$165:AC$222)+SUMIF('Cong Dist'!$BA$670:$BA$761,$BA58,'Cong Dist'!AJ$670:AJ$761)</f>
        <v>218</v>
      </c>
      <c r="AK58" s="1">
        <f>SUMIF(County!$AT$165:$AT$222,$BA58,County!AD$165:AD$222)+SUMIF('Cong Dist'!$BA$670:$BA$761,$BA58,'Cong Dist'!AK$670:AK$761)</f>
        <v>148</v>
      </c>
      <c r="AM58" s="1"/>
      <c r="AP58" s="7">
        <f>IF(AA58&gt;0,RANK(AA58,(W58:Y58,Z58:AN58)),0)</f>
        <v>3</v>
      </c>
      <c r="AQ58" s="7">
        <f>IF(AB58&gt;0,RANK(AB58,(W58:Y58,Z58:AN58)),0)</f>
        <v>0</v>
      </c>
      <c r="AR58" s="7">
        <f>IF(AC58&gt;0,RANK(AC58,(W58:Y58,Z58:AN58)),0)</f>
        <v>0</v>
      </c>
      <c r="AS58" s="7">
        <f>IF(AD58&gt;0,RANK(AD58,(W58:Y58,AD58:AN58)),0)</f>
        <v>0</v>
      </c>
      <c r="AT58" s="2">
        <f t="shared" si="50"/>
        <v>5.3629993157633955E-2</v>
      </c>
      <c r="AU58" s="2">
        <f t="shared" si="51"/>
        <v>0</v>
      </c>
      <c r="AV58" s="2">
        <f t="shared" si="52"/>
        <v>0</v>
      </c>
      <c r="AW58" s="2">
        <f t="shared" si="53"/>
        <v>0</v>
      </c>
      <c r="AY58" s="2" t="str">
        <f t="shared" si="54"/>
        <v>District 25</v>
      </c>
      <c r="AZ58" t="str">
        <f t="shared" si="55"/>
        <v>CA</v>
      </c>
      <c r="BA58">
        <v>25</v>
      </c>
      <c r="BC58" s="91">
        <v>6</v>
      </c>
      <c r="BD58" s="93">
        <v>925</v>
      </c>
      <c r="BE58" s="100">
        <f t="shared" si="56"/>
        <v>6925</v>
      </c>
      <c r="BF58" t="s">
        <v>2683</v>
      </c>
      <c r="BG58" t="s">
        <v>3290</v>
      </c>
    </row>
    <row r="59" spans="1:59" outlineLevel="1">
      <c r="A59" t="s">
        <v>3147</v>
      </c>
      <c r="B59" t="s">
        <v>208</v>
      </c>
      <c r="C59" s="1">
        <f t="shared" si="42"/>
        <v>48177</v>
      </c>
      <c r="D59" s="1">
        <v>3</v>
      </c>
      <c r="E59" s="1"/>
      <c r="F59" s="1"/>
      <c r="G59" s="1">
        <v>3</v>
      </c>
      <c r="H59" s="1"/>
      <c r="I59" s="1"/>
      <c r="J59" s="1"/>
      <c r="K59" s="7">
        <f>IF(W59&gt;0,RANK(W59,(W59:Y59,Z59:AN59)),0)</f>
        <v>0</v>
      </c>
      <c r="L59" s="7">
        <f>IF(X59&gt;0,RANK(X59,(W59:Y59,Z59:AN59)),0)</f>
        <v>4</v>
      </c>
      <c r="M59" s="7">
        <f>IF(Y59&gt;0,RANK(Y59,(W59:Y59,Z59:AN59)),0)</f>
        <v>1</v>
      </c>
      <c r="N59" s="7">
        <f>IF(Z59&gt;0,RANK(Z59,(W59:Y59,Z59:AN59)),0)</f>
        <v>2</v>
      </c>
      <c r="O59" s="48">
        <f t="shared" si="43"/>
        <v>35430</v>
      </c>
      <c r="P59" s="163">
        <f t="shared" si="44"/>
        <v>0.73541316395790524</v>
      </c>
      <c r="Q59" s="2"/>
      <c r="R59" s="2">
        <f t="shared" si="45"/>
        <v>0</v>
      </c>
      <c r="S59" s="2">
        <f t="shared" si="46"/>
        <v>3.5431845071299581E-2</v>
      </c>
      <c r="T59" s="2">
        <f t="shared" si="47"/>
        <v>0.82043298669489595</v>
      </c>
      <c r="U59" s="2">
        <f t="shared" si="48"/>
        <v>8.5019822736990686E-2</v>
      </c>
      <c r="V59" s="2">
        <f t="shared" si="49"/>
        <v>5.911534549681377E-2</v>
      </c>
      <c r="X59" s="1">
        <f>SUMIF(County!$AT$165:$AT$222,$BA59,County!Q$165:Q$222)+SUMIF('Cong Dist'!$BA$670:$BA$761,$BA59,'Cong Dist'!X$670:X$761)</f>
        <v>1707</v>
      </c>
      <c r="Y59" s="1">
        <f>SUMIF(County!$AT$165:$AT$222,$BA59,County!R$165:R$222)+SUMIF('Cong Dist'!$BA$670:$BA$761,$BA59,'Cong Dist'!Y$670:Y$761)</f>
        <v>39526</v>
      </c>
      <c r="Z59" s="1">
        <f>SUMIF(County!$AT$165:$AT$222,$BA59,County!S$165:S$222)+SUMIF('Cong Dist'!$BA$670:$BA$761,$BA59,'Cong Dist'!Z$670:Z$761)</f>
        <v>4096</v>
      </c>
      <c r="AA59" s="1">
        <f>SUMIF(County!$AT$165:$AT$222,$BA59,County!T$165:T$222)+SUMIF('Cong Dist'!$BA$670:$BA$761,$BA59,'Cong Dist'!AA$670:AA$761)</f>
        <v>2418</v>
      </c>
      <c r="AH59" s="1">
        <f>SUMIF(County!$AT$165:$AT$222,$BA59,County!AA$165:AA$222)+SUMIF('Cong Dist'!$BA$670:$BA$761,$BA59,'Cong Dist'!AH$670:AH$761)</f>
        <v>0</v>
      </c>
      <c r="AI59" s="1"/>
      <c r="AJ59" s="1">
        <f>SUMIF(County!$AT$165:$AT$222,$BA59,County!AC$165:AC$222)+SUMIF('Cong Dist'!$BA$670:$BA$761,$BA59,'Cong Dist'!AJ$670:AJ$761)</f>
        <v>286</v>
      </c>
      <c r="AK59" s="1">
        <f>SUMIF(County!$AT$165:$AT$222,$BA59,County!AD$165:AD$222)+SUMIF('Cong Dist'!$BA$670:$BA$761,$BA59,'Cong Dist'!AK$670:AK$761)</f>
        <v>144</v>
      </c>
      <c r="AM59" s="1"/>
      <c r="AP59" s="7">
        <f>IF(AA59&gt;0,RANK(AA59,(W59:Y59,Z59:AN59)),0)</f>
        <v>3</v>
      </c>
      <c r="AQ59" s="7">
        <f>IF(AB59&gt;0,RANK(AB59,(W59:Y59,Z59:AN59)),0)</f>
        <v>0</v>
      </c>
      <c r="AR59" s="7">
        <f>IF(AC59&gt;0,RANK(AC59,(W59:Y59,Z59:AN59)),0)</f>
        <v>0</v>
      </c>
      <c r="AS59" s="7">
        <f>IF(AD59&gt;0,RANK(AD59,(W59:Y59,AD59:AN59)),0)</f>
        <v>0</v>
      </c>
      <c r="AT59" s="2">
        <f t="shared" si="50"/>
        <v>5.0189924652842645E-2</v>
      </c>
      <c r="AU59" s="2">
        <f t="shared" si="51"/>
        <v>0</v>
      </c>
      <c r="AV59" s="2">
        <f t="shared" si="52"/>
        <v>0</v>
      </c>
      <c r="AW59" s="2">
        <f t="shared" si="53"/>
        <v>0</v>
      </c>
      <c r="AY59" s="2" t="str">
        <f t="shared" si="54"/>
        <v>District 26</v>
      </c>
      <c r="AZ59" t="str">
        <f t="shared" si="55"/>
        <v>CA</v>
      </c>
      <c r="BA59">
        <v>26</v>
      </c>
      <c r="BC59" s="91">
        <v>6</v>
      </c>
      <c r="BD59" s="93">
        <v>926</v>
      </c>
      <c r="BE59" s="100">
        <f t="shared" si="56"/>
        <v>6926</v>
      </c>
      <c r="BF59" t="s">
        <v>2683</v>
      </c>
      <c r="BG59" t="s">
        <v>3290</v>
      </c>
    </row>
    <row r="60" spans="1:59" outlineLevel="1">
      <c r="A60" t="s">
        <v>2893</v>
      </c>
      <c r="B60" t="s">
        <v>208</v>
      </c>
      <c r="C60" s="1">
        <f t="shared" si="42"/>
        <v>33148</v>
      </c>
      <c r="D60" s="1">
        <v>3</v>
      </c>
      <c r="E60" s="1"/>
      <c r="F60" s="1"/>
      <c r="G60" s="1">
        <v>3</v>
      </c>
      <c r="H60" s="1"/>
      <c r="I60" s="1"/>
      <c r="J60" s="1"/>
      <c r="K60" s="7">
        <f>IF(W60&gt;0,RANK(W60,(W60:Y60,Z60:AN60)),0)</f>
        <v>0</v>
      </c>
      <c r="L60" s="7">
        <f>IF(X60&gt;0,RANK(X60,(W60:Y60,Z60:AN60)),0)</f>
        <v>4</v>
      </c>
      <c r="M60" s="7">
        <f>IF(Y60&gt;0,RANK(Y60,(W60:Y60,Z60:AN60)),0)</f>
        <v>1</v>
      </c>
      <c r="N60" s="7">
        <f>IF(Z60&gt;0,RANK(Z60,(W60:Y60,Z60:AN60)),0)</f>
        <v>2</v>
      </c>
      <c r="O60" s="48">
        <f t="shared" si="43"/>
        <v>23183</v>
      </c>
      <c r="P60" s="163">
        <f t="shared" si="44"/>
        <v>0.69937854470857974</v>
      </c>
      <c r="Q60" s="2"/>
      <c r="R60" s="2">
        <f t="shared" si="45"/>
        <v>0</v>
      </c>
      <c r="S60" s="2">
        <f t="shared" si="46"/>
        <v>3.7709665741522867E-2</v>
      </c>
      <c r="T60" s="2">
        <f t="shared" si="47"/>
        <v>0.796428140460963</v>
      </c>
      <c r="U60" s="2">
        <f t="shared" si="48"/>
        <v>9.7049595752383255E-2</v>
      </c>
      <c r="V60" s="2">
        <f t="shared" si="49"/>
        <v>6.8812598045130846E-2</v>
      </c>
      <c r="X60" s="1">
        <f>SUMIF(County!$AT$165:$AT$222,$BA60,County!Q$165:Q$222)+SUMIF('Cong Dist'!$BA$670:$BA$761,$BA60,'Cong Dist'!X$670:X$761)</f>
        <v>1250</v>
      </c>
      <c r="Y60" s="1">
        <f>SUMIF(County!$AT$165:$AT$222,$BA60,County!R$165:R$222)+SUMIF('Cong Dist'!$BA$670:$BA$761,$BA60,'Cong Dist'!Y$670:Y$761)</f>
        <v>26400</v>
      </c>
      <c r="Z60" s="1">
        <f>SUMIF(County!$AT$165:$AT$222,$BA60,County!S$165:S$222)+SUMIF('Cong Dist'!$BA$670:$BA$761,$BA60,'Cong Dist'!Z$670:Z$761)</f>
        <v>3217</v>
      </c>
      <c r="AA60" s="1">
        <f>SUMIF(County!$AT$165:$AT$222,$BA60,County!T$165:T$222)+SUMIF('Cong Dist'!$BA$670:$BA$761,$BA60,'Cong Dist'!AA$670:AA$761)</f>
        <v>1877</v>
      </c>
      <c r="AH60" s="1">
        <f>SUMIF(County!$AT$165:$AT$222,$BA60,County!AA$165:AA$222)+SUMIF('Cong Dist'!$BA$670:$BA$761,$BA60,'Cong Dist'!AH$670:AH$761)</f>
        <v>0</v>
      </c>
      <c r="AI60" s="1"/>
      <c r="AJ60" s="1">
        <f>SUMIF(County!$AT$165:$AT$222,$BA60,County!AC$165:AC$222)+SUMIF('Cong Dist'!$BA$670:$BA$761,$BA60,'Cong Dist'!AJ$670:AJ$761)</f>
        <v>219</v>
      </c>
      <c r="AK60" s="1">
        <f>SUMIF(County!$AT$165:$AT$222,$BA60,County!AD$165:AD$222)+SUMIF('Cong Dist'!$BA$670:$BA$761,$BA60,'Cong Dist'!AK$670:AK$761)</f>
        <v>185</v>
      </c>
      <c r="AM60" s="1"/>
      <c r="AP60" s="7">
        <f>IF(AA60&gt;0,RANK(AA60,(W60:Y60,Z60:AN60)),0)</f>
        <v>3</v>
      </c>
      <c r="AQ60" s="7">
        <f>IF(AB60&gt;0,RANK(AB60,(W60:Y60,Z60:AN60)),0)</f>
        <v>0</v>
      </c>
      <c r="AR60" s="7">
        <f>IF(AC60&gt;0,RANK(AC60,(W60:Y60,Z60:AN60)),0)</f>
        <v>0</v>
      </c>
      <c r="AS60" s="7">
        <f>IF(AD60&gt;0,RANK(AD60,(W60:Y60,AD60:AN60)),0)</f>
        <v>0</v>
      </c>
      <c r="AT60" s="2">
        <f t="shared" si="50"/>
        <v>5.6624834077470737E-2</v>
      </c>
      <c r="AU60" s="2">
        <f t="shared" si="51"/>
        <v>0</v>
      </c>
      <c r="AV60" s="2">
        <f t="shared" si="52"/>
        <v>0</v>
      </c>
      <c r="AW60" s="2">
        <f t="shared" si="53"/>
        <v>0</v>
      </c>
      <c r="AY60" s="2" t="str">
        <f t="shared" si="54"/>
        <v>District 27</v>
      </c>
      <c r="AZ60" t="str">
        <f t="shared" si="55"/>
        <v>CA</v>
      </c>
      <c r="BA60">
        <v>27</v>
      </c>
      <c r="BC60" s="91">
        <v>6</v>
      </c>
      <c r="BD60" s="93">
        <v>927</v>
      </c>
      <c r="BE60" s="100">
        <f t="shared" si="56"/>
        <v>6927</v>
      </c>
      <c r="BF60" t="s">
        <v>2683</v>
      </c>
      <c r="BG60" t="s">
        <v>3290</v>
      </c>
    </row>
    <row r="61" spans="1:59" outlineLevel="1">
      <c r="A61" t="s">
        <v>640</v>
      </c>
      <c r="B61" t="s">
        <v>208</v>
      </c>
      <c r="C61" s="1">
        <f t="shared" si="42"/>
        <v>24155</v>
      </c>
      <c r="D61" s="1">
        <v>3</v>
      </c>
      <c r="E61" s="1"/>
      <c r="F61" s="1"/>
      <c r="G61" s="1">
        <v>3</v>
      </c>
      <c r="H61" s="1"/>
      <c r="I61" s="1"/>
      <c r="J61" s="1"/>
      <c r="K61" s="7">
        <f>IF(W61&gt;0,RANK(W61,(W61:Y61,Z61:AN61)),0)</f>
        <v>0</v>
      </c>
      <c r="L61" s="7">
        <f>IF(X61&gt;0,RANK(X61,(W61:Y61,Z61:AN61)),0)</f>
        <v>4</v>
      </c>
      <c r="M61" s="7">
        <f>IF(Y61&gt;0,RANK(Y61,(W61:Y61,Z61:AN61)),0)</f>
        <v>1</v>
      </c>
      <c r="N61" s="7">
        <f>IF(Z61&gt;0,RANK(Z61,(W61:Y61,Z61:AN61)),0)</f>
        <v>2</v>
      </c>
      <c r="O61" s="48">
        <f t="shared" si="43"/>
        <v>15479</v>
      </c>
      <c r="P61" s="163">
        <f t="shared" si="44"/>
        <v>0.64081970606499694</v>
      </c>
      <c r="Q61" s="2"/>
      <c r="R61" s="2">
        <f t="shared" si="45"/>
        <v>0</v>
      </c>
      <c r="S61" s="2">
        <f t="shared" si="46"/>
        <v>3.8625543365762779E-2</v>
      </c>
      <c r="T61" s="2">
        <f t="shared" si="47"/>
        <v>0.77350445042434279</v>
      </c>
      <c r="U61" s="2">
        <f t="shared" si="48"/>
        <v>0.13268474435934588</v>
      </c>
      <c r="V61" s="2">
        <f t="shared" si="49"/>
        <v>5.5185261850548589E-2</v>
      </c>
      <c r="X61" s="1">
        <f>SUMIF(County!$AT$165:$AT$222,$BA61,County!Q$165:Q$222)+SUMIF('Cong Dist'!$BA$670:$BA$761,$BA61,'Cong Dist'!X$670:X$761)</f>
        <v>933</v>
      </c>
      <c r="Y61" s="1">
        <f>SUMIF(County!$AT$165:$AT$222,$BA61,County!R$165:R$222)+SUMIF('Cong Dist'!$BA$670:$BA$761,$BA61,'Cong Dist'!Y$670:Y$761)</f>
        <v>18684</v>
      </c>
      <c r="Z61" s="1">
        <f>SUMIF(County!$AT$165:$AT$222,$BA61,County!S$165:S$222)+SUMIF('Cong Dist'!$BA$670:$BA$761,$BA61,'Cong Dist'!Z$670:Z$761)</f>
        <v>3205</v>
      </c>
      <c r="AA61" s="1">
        <f>SUMIF(County!$AT$165:$AT$222,$BA61,County!T$165:T$222)+SUMIF('Cong Dist'!$BA$670:$BA$761,$BA61,'Cong Dist'!AA$670:AA$761)</f>
        <v>1007</v>
      </c>
      <c r="AH61" s="1">
        <f>SUMIF(County!$AT$165:$AT$222,$BA61,County!AA$165:AA$222)+SUMIF('Cong Dist'!$BA$670:$BA$761,$BA61,'Cong Dist'!AH$670:AH$761)</f>
        <v>0</v>
      </c>
      <c r="AI61" s="1"/>
      <c r="AJ61" s="1">
        <f>SUMIF(County!$AT$165:$AT$222,$BA61,County!AC$165:AC$222)+SUMIF('Cong Dist'!$BA$670:$BA$761,$BA61,'Cong Dist'!AJ$670:AJ$761)</f>
        <v>192</v>
      </c>
      <c r="AK61" s="1">
        <f>SUMIF(County!$AT$165:$AT$222,$BA61,County!AD$165:AD$222)+SUMIF('Cong Dist'!$BA$670:$BA$761,$BA61,'Cong Dist'!AK$670:AK$761)</f>
        <v>134</v>
      </c>
      <c r="AM61" s="1"/>
      <c r="AP61" s="7">
        <f>IF(AA61&gt;0,RANK(AA61,(W61:Y61,Z61:AN61)),0)</f>
        <v>3</v>
      </c>
      <c r="AQ61" s="7">
        <f>IF(AB61&gt;0,RANK(AB61,(W61:Y61,Z61:AN61)),0)</f>
        <v>0</v>
      </c>
      <c r="AR61" s="7">
        <f>IF(AC61&gt;0,RANK(AC61,(W61:Y61,Z61:AN61)),0)</f>
        <v>0</v>
      </c>
      <c r="AS61" s="7">
        <f>IF(AD61&gt;0,RANK(AD61,(W61:Y61,AD61:AN61)),0)</f>
        <v>0</v>
      </c>
      <c r="AT61" s="2">
        <f t="shared" si="50"/>
        <v>4.1689091285448149E-2</v>
      </c>
      <c r="AU61" s="2">
        <f t="shared" si="51"/>
        <v>0</v>
      </c>
      <c r="AV61" s="2">
        <f t="shared" si="52"/>
        <v>0</v>
      </c>
      <c r="AW61" s="2">
        <f t="shared" si="53"/>
        <v>0</v>
      </c>
      <c r="AY61" s="2" t="str">
        <f t="shared" si="54"/>
        <v>District 28</v>
      </c>
      <c r="AZ61" t="str">
        <f t="shared" si="55"/>
        <v>CA</v>
      </c>
      <c r="BA61">
        <v>28</v>
      </c>
      <c r="BC61" s="91">
        <v>6</v>
      </c>
      <c r="BD61" s="93">
        <v>928</v>
      </c>
      <c r="BE61" s="100">
        <f t="shared" si="56"/>
        <v>6928</v>
      </c>
      <c r="BF61" t="s">
        <v>2683</v>
      </c>
      <c r="BG61" t="s">
        <v>3290</v>
      </c>
    </row>
    <row r="62" spans="1:59" outlineLevel="1">
      <c r="A62" t="s">
        <v>641</v>
      </c>
      <c r="B62" t="s">
        <v>208</v>
      </c>
      <c r="C62" s="1">
        <f t="shared" si="42"/>
        <v>9510</v>
      </c>
      <c r="D62" s="1">
        <v>3</v>
      </c>
      <c r="E62" s="1"/>
      <c r="F62" s="1"/>
      <c r="G62" s="1">
        <v>3</v>
      </c>
      <c r="H62" s="1"/>
      <c r="I62" s="1"/>
      <c r="J62" s="1"/>
      <c r="K62" s="7">
        <f>IF(W62&gt;0,RANK(W62,(W62:Y62,Z62:AN62)),0)</f>
        <v>0</v>
      </c>
      <c r="L62" s="7">
        <f>IF(X62&gt;0,RANK(X62,(W62:Y62,Z62:AN62)),0)</f>
        <v>4</v>
      </c>
      <c r="M62" s="7">
        <f>IF(Y62&gt;0,RANK(Y62,(W62:Y62,Z62:AN62)),0)</f>
        <v>1</v>
      </c>
      <c r="N62" s="7">
        <f>IF(Z62&gt;0,RANK(Z62,(W62:Y62,Z62:AN62)),0)</f>
        <v>2</v>
      </c>
      <c r="O62" s="48">
        <f t="shared" si="43"/>
        <v>5709</v>
      </c>
      <c r="P62" s="163">
        <f t="shared" si="44"/>
        <v>0.60031545741324921</v>
      </c>
      <c r="Q62" s="2"/>
      <c r="R62" s="2">
        <f t="shared" si="45"/>
        <v>0</v>
      </c>
      <c r="S62" s="2">
        <f t="shared" si="46"/>
        <v>4.5320715036803363E-2</v>
      </c>
      <c r="T62" s="2">
        <f t="shared" si="47"/>
        <v>0.73165089379600423</v>
      </c>
      <c r="U62" s="2">
        <f t="shared" si="48"/>
        <v>0.13133543638275499</v>
      </c>
      <c r="V62" s="2">
        <f t="shared" si="49"/>
        <v>9.1692954784437425E-2</v>
      </c>
      <c r="X62" s="1">
        <f>SUMIF(County!$AT$165:$AT$222,$BA62,County!Q$165:Q$222)+SUMIF('Cong Dist'!$BA$670:$BA$761,$BA62,'Cong Dist'!X$670:X$761)</f>
        <v>431</v>
      </c>
      <c r="Y62" s="1">
        <f>SUMIF(County!$AT$165:$AT$222,$BA62,County!R$165:R$222)+SUMIF('Cong Dist'!$BA$670:$BA$761,$BA62,'Cong Dist'!Y$670:Y$761)</f>
        <v>6958</v>
      </c>
      <c r="Z62" s="1">
        <f>SUMIF(County!$AT$165:$AT$222,$BA62,County!S$165:S$222)+SUMIF('Cong Dist'!$BA$670:$BA$761,$BA62,'Cong Dist'!Z$670:Z$761)</f>
        <v>1249</v>
      </c>
      <c r="AA62" s="1">
        <f>SUMIF(County!$AT$165:$AT$222,$BA62,County!T$165:T$222)+SUMIF('Cong Dist'!$BA$670:$BA$761,$BA62,'Cong Dist'!AA$670:AA$761)</f>
        <v>572</v>
      </c>
      <c r="AH62" s="1">
        <f>SUMIF(County!$AT$165:$AT$222,$BA62,County!AA$165:AA$222)+SUMIF('Cong Dist'!$BA$670:$BA$761,$BA62,'Cong Dist'!AH$670:AH$761)</f>
        <v>0</v>
      </c>
      <c r="AI62" s="1"/>
      <c r="AJ62" s="1">
        <f>SUMIF(County!$AT$165:$AT$222,$BA62,County!AC$165:AC$222)+SUMIF('Cong Dist'!$BA$670:$BA$761,$BA62,'Cong Dist'!AJ$670:AJ$761)</f>
        <v>185</v>
      </c>
      <c r="AK62" s="1">
        <f>SUMIF(County!$AT$165:$AT$222,$BA62,County!AD$165:AD$222)+SUMIF('Cong Dist'!$BA$670:$BA$761,$BA62,'Cong Dist'!AK$670:AK$761)</f>
        <v>115</v>
      </c>
      <c r="AM62" s="1"/>
      <c r="AP62" s="7">
        <f>IF(AA62&gt;0,RANK(AA62,(W62:Y62,Z62:AN62)),0)</f>
        <v>3</v>
      </c>
      <c r="AQ62" s="7">
        <f>IF(AB62&gt;0,RANK(AB62,(W62:Y62,Z62:AN62)),0)</f>
        <v>0</v>
      </c>
      <c r="AR62" s="7">
        <f>IF(AC62&gt;0,RANK(AC62,(W62:Y62,Z62:AN62)),0)</f>
        <v>0</v>
      </c>
      <c r="AS62" s="7">
        <f>IF(AD62&gt;0,RANK(AD62,(W62:Y62,AD62:AN62)),0)</f>
        <v>0</v>
      </c>
      <c r="AT62" s="2">
        <f t="shared" si="50"/>
        <v>6.0147213459516298E-2</v>
      </c>
      <c r="AU62" s="2">
        <f t="shared" si="51"/>
        <v>0</v>
      </c>
      <c r="AV62" s="2">
        <f t="shared" si="52"/>
        <v>0</v>
      </c>
      <c r="AW62" s="2">
        <f t="shared" si="53"/>
        <v>0</v>
      </c>
      <c r="AY62" s="2" t="str">
        <f t="shared" si="54"/>
        <v>District 29</v>
      </c>
      <c r="AZ62" t="str">
        <f t="shared" si="55"/>
        <v>CA</v>
      </c>
      <c r="BA62">
        <v>29</v>
      </c>
      <c r="BC62" s="91">
        <v>6</v>
      </c>
      <c r="BD62" s="93">
        <v>929</v>
      </c>
      <c r="BE62" s="100">
        <f t="shared" si="56"/>
        <v>6929</v>
      </c>
      <c r="BF62" t="s">
        <v>2683</v>
      </c>
      <c r="BG62" t="s">
        <v>3290</v>
      </c>
    </row>
    <row r="63" spans="1:59" outlineLevel="1">
      <c r="A63" t="s">
        <v>384</v>
      </c>
      <c r="B63" t="s">
        <v>208</v>
      </c>
      <c r="C63" s="1">
        <f t="shared" si="42"/>
        <v>29800</v>
      </c>
      <c r="D63" s="1">
        <v>3</v>
      </c>
      <c r="E63" s="1"/>
      <c r="F63" s="1"/>
      <c r="G63" s="1">
        <v>3</v>
      </c>
      <c r="H63" s="1"/>
      <c r="I63" s="1"/>
      <c r="J63" s="1"/>
      <c r="K63" s="7">
        <f>IF(W63&gt;0,RANK(W63,(W63:Y63,Z63:AN63)),0)</f>
        <v>0</v>
      </c>
      <c r="L63" s="7">
        <f>IF(X63&gt;0,RANK(X63,(W63:Y63,Z63:AN63)),0)</f>
        <v>4</v>
      </c>
      <c r="M63" s="7">
        <f>IF(Y63&gt;0,RANK(Y63,(W63:Y63,Z63:AN63)),0)</f>
        <v>1</v>
      </c>
      <c r="N63" s="7">
        <f>IF(Z63&gt;0,RANK(Z63,(W63:Y63,Z63:AN63)),0)</f>
        <v>2</v>
      </c>
      <c r="O63" s="48">
        <f t="shared" si="43"/>
        <v>20303</v>
      </c>
      <c r="P63" s="163">
        <f t="shared" si="44"/>
        <v>0.68130872483221472</v>
      </c>
      <c r="Q63" s="2"/>
      <c r="R63" s="2">
        <f t="shared" si="45"/>
        <v>0</v>
      </c>
      <c r="S63" s="2">
        <f t="shared" si="46"/>
        <v>3.7046979865771809E-2</v>
      </c>
      <c r="T63" s="2">
        <f t="shared" si="47"/>
        <v>0.79291946308724837</v>
      </c>
      <c r="U63" s="2">
        <f t="shared" si="48"/>
        <v>0.11161073825503355</v>
      </c>
      <c r="V63" s="2">
        <f t="shared" si="49"/>
        <v>5.8422818791946315E-2</v>
      </c>
      <c r="X63" s="1">
        <f>SUMIF(County!$AT$165:$AT$222,$BA63,County!Q$165:Q$222)+SUMIF('Cong Dist'!$BA$670:$BA$761,$BA63,'Cong Dist'!X$670:X$761)</f>
        <v>1104</v>
      </c>
      <c r="Y63" s="1">
        <f>SUMIF(County!$AT$165:$AT$222,$BA63,County!R$165:R$222)+SUMIF('Cong Dist'!$BA$670:$BA$761,$BA63,'Cong Dist'!Y$670:Y$761)</f>
        <v>23629</v>
      </c>
      <c r="Z63" s="1">
        <f>SUMIF(County!$AT$165:$AT$222,$BA63,County!S$165:S$222)+SUMIF('Cong Dist'!$BA$670:$BA$761,$BA63,'Cong Dist'!Z$670:Z$761)</f>
        <v>3326</v>
      </c>
      <c r="AA63" s="1">
        <f>SUMIF(County!$AT$165:$AT$222,$BA63,County!T$165:T$222)+SUMIF('Cong Dist'!$BA$670:$BA$761,$BA63,'Cong Dist'!AA$670:AA$761)</f>
        <v>1189</v>
      </c>
      <c r="AH63" s="1">
        <f>SUMIF(County!$AT$165:$AT$222,$BA63,County!AA$165:AA$222)+SUMIF('Cong Dist'!$BA$670:$BA$761,$BA63,'Cong Dist'!AH$670:AH$761)</f>
        <v>0</v>
      </c>
      <c r="AI63" s="1"/>
      <c r="AJ63" s="1">
        <f>SUMIF(County!$AT$165:$AT$222,$BA63,County!AC$165:AC$222)+SUMIF('Cong Dist'!$BA$670:$BA$761,$BA63,'Cong Dist'!AJ$670:AJ$761)</f>
        <v>365</v>
      </c>
      <c r="AK63" s="1">
        <f>SUMIF(County!$AT$165:$AT$222,$BA63,County!AD$165:AD$222)+SUMIF('Cong Dist'!$BA$670:$BA$761,$BA63,'Cong Dist'!AK$670:AK$761)</f>
        <v>187</v>
      </c>
      <c r="AM63" s="1"/>
      <c r="AP63" s="7">
        <f>IF(AA63&gt;0,RANK(AA63,(W63:Y63,Z63:AN63)),0)</f>
        <v>3</v>
      </c>
      <c r="AQ63" s="7">
        <f>IF(AB63&gt;0,RANK(AB63,(W63:Y63,Z63:AN63)),0)</f>
        <v>0</v>
      </c>
      <c r="AR63" s="7">
        <f>IF(AC63&gt;0,RANK(AC63,(W63:Y63,Z63:AN63)),0)</f>
        <v>0</v>
      </c>
      <c r="AS63" s="7">
        <f>IF(AD63&gt;0,RANK(AD63,(W63:Y63,AD63:AN63)),0)</f>
        <v>0</v>
      </c>
      <c r="AT63" s="2">
        <f t="shared" si="50"/>
        <v>3.9899328859060404E-2</v>
      </c>
      <c r="AU63" s="2">
        <f t="shared" si="51"/>
        <v>0</v>
      </c>
      <c r="AV63" s="2">
        <f t="shared" si="52"/>
        <v>0</v>
      </c>
      <c r="AW63" s="2">
        <f t="shared" si="53"/>
        <v>0</v>
      </c>
      <c r="AY63" s="2" t="str">
        <f t="shared" si="54"/>
        <v>District 30</v>
      </c>
      <c r="AZ63" t="str">
        <f t="shared" si="55"/>
        <v>CA</v>
      </c>
      <c r="BA63">
        <v>30</v>
      </c>
      <c r="BC63" s="91">
        <v>6</v>
      </c>
      <c r="BD63" s="93">
        <v>930</v>
      </c>
      <c r="BE63" s="100">
        <f t="shared" si="56"/>
        <v>6930</v>
      </c>
      <c r="BF63" t="s">
        <v>2683</v>
      </c>
      <c r="BG63" t="s">
        <v>3290</v>
      </c>
    </row>
    <row r="64" spans="1:59" outlineLevel="1">
      <c r="A64" t="s">
        <v>1375</v>
      </c>
      <c r="B64" t="s">
        <v>208</v>
      </c>
      <c r="C64" s="1">
        <f t="shared" si="42"/>
        <v>27310</v>
      </c>
      <c r="D64" s="1">
        <v>3</v>
      </c>
      <c r="E64" s="1"/>
      <c r="F64" s="1"/>
      <c r="G64" s="1">
        <v>3</v>
      </c>
      <c r="H64" s="1"/>
      <c r="I64" s="1"/>
      <c r="J64" s="1"/>
      <c r="K64" s="7">
        <f>IF(W64&gt;0,RANK(W64,(W64:Y64,Z64:AN64)),0)</f>
        <v>0</v>
      </c>
      <c r="L64" s="7">
        <f>IF(X64&gt;0,RANK(X64,(W64:Y64,Z64:AN64)),0)</f>
        <v>4</v>
      </c>
      <c r="M64" s="7">
        <f>IF(Y64&gt;0,RANK(Y64,(W64:Y64,Z64:AN64)),0)</f>
        <v>1</v>
      </c>
      <c r="N64" s="7">
        <f>IF(Z64&gt;0,RANK(Z64,(W64:Y64,Z64:AN64)),0)</f>
        <v>2</v>
      </c>
      <c r="O64" s="48">
        <f t="shared" si="43"/>
        <v>18900</v>
      </c>
      <c r="P64" s="163">
        <f t="shared" si="44"/>
        <v>0.69205419260344192</v>
      </c>
      <c r="Q64" s="2"/>
      <c r="R64" s="2">
        <f t="shared" si="45"/>
        <v>0</v>
      </c>
      <c r="S64" s="2">
        <f t="shared" si="46"/>
        <v>3.5078725741486634E-2</v>
      </c>
      <c r="T64" s="2">
        <f t="shared" si="47"/>
        <v>0.7922006590992311</v>
      </c>
      <c r="U64" s="2">
        <f t="shared" si="48"/>
        <v>0.10014646649578909</v>
      </c>
      <c r="V64" s="2">
        <f t="shared" si="49"/>
        <v>7.2574148663493182E-2</v>
      </c>
      <c r="X64" s="1">
        <f>SUMIF(County!$AT$165:$AT$222,$BA64,County!Q$165:Q$222)+SUMIF('Cong Dist'!$BA$670:$BA$761,$BA64,'Cong Dist'!X$670:X$761)</f>
        <v>958</v>
      </c>
      <c r="Y64" s="1">
        <f>SUMIF(County!$AT$165:$AT$222,$BA64,County!R$165:R$222)+SUMIF('Cong Dist'!$BA$670:$BA$761,$BA64,'Cong Dist'!Y$670:Y$761)</f>
        <v>21635</v>
      </c>
      <c r="Z64" s="1">
        <f>SUMIF(County!$AT$165:$AT$222,$BA64,County!S$165:S$222)+SUMIF('Cong Dist'!$BA$670:$BA$761,$BA64,'Cong Dist'!Z$670:Z$761)</f>
        <v>2735</v>
      </c>
      <c r="AA64" s="1">
        <f>SUMIF(County!$AT$165:$AT$222,$BA64,County!T$165:T$222)+SUMIF('Cong Dist'!$BA$670:$BA$761,$BA64,'Cong Dist'!AA$670:AA$761)</f>
        <v>1636</v>
      </c>
      <c r="AH64" s="1">
        <f>SUMIF(County!$AT$165:$AT$222,$BA64,County!AA$165:AA$222)+SUMIF('Cong Dist'!$BA$670:$BA$761,$BA64,'Cong Dist'!AH$670:AH$761)</f>
        <v>0</v>
      </c>
      <c r="AI64" s="1"/>
      <c r="AJ64" s="1">
        <f>SUMIF(County!$AT$165:$AT$222,$BA64,County!AC$165:AC$222)+SUMIF('Cong Dist'!$BA$670:$BA$761,$BA64,'Cong Dist'!AJ$670:AJ$761)</f>
        <v>193</v>
      </c>
      <c r="AK64" s="1">
        <f>SUMIF(County!$AT$165:$AT$222,$BA64,County!AD$165:AD$222)+SUMIF('Cong Dist'!$BA$670:$BA$761,$BA64,'Cong Dist'!AK$670:AK$761)</f>
        <v>153</v>
      </c>
      <c r="AM64" s="1"/>
      <c r="AP64" s="7">
        <f>IF(AA64&gt;0,RANK(AA64,(W64:Y64,Z64:AN64)),0)</f>
        <v>3</v>
      </c>
      <c r="AQ64" s="7">
        <f>IF(AB64&gt;0,RANK(AB64,(W64:Y64,Z64:AN64)),0)</f>
        <v>0</v>
      </c>
      <c r="AR64" s="7">
        <f>IF(AC64&gt;0,RANK(AC64,(W64:Y64,Z64:AN64)),0)</f>
        <v>0</v>
      </c>
      <c r="AS64" s="7">
        <f>IF(AD64&gt;0,RANK(AD64,(W64:Y64,AD64:AN64)),0)</f>
        <v>0</v>
      </c>
      <c r="AT64" s="2">
        <f t="shared" si="50"/>
        <v>5.9904796777737093E-2</v>
      </c>
      <c r="AU64" s="2">
        <f t="shared" si="51"/>
        <v>0</v>
      </c>
      <c r="AV64" s="2">
        <f t="shared" si="52"/>
        <v>0</v>
      </c>
      <c r="AW64" s="2">
        <f t="shared" si="53"/>
        <v>0</v>
      </c>
      <c r="AY64" s="2" t="str">
        <f t="shared" si="54"/>
        <v>District 31</v>
      </c>
      <c r="AZ64" t="str">
        <f t="shared" si="55"/>
        <v>CA</v>
      </c>
      <c r="BA64">
        <v>31</v>
      </c>
      <c r="BC64" s="91">
        <v>6</v>
      </c>
      <c r="BD64" s="93">
        <v>931</v>
      </c>
      <c r="BE64" s="100">
        <f t="shared" si="56"/>
        <v>6931</v>
      </c>
      <c r="BF64" t="s">
        <v>2683</v>
      </c>
      <c r="BG64" t="s">
        <v>3290</v>
      </c>
    </row>
    <row r="65" spans="1:59" outlineLevel="1">
      <c r="A65" t="s">
        <v>2502</v>
      </c>
      <c r="B65" t="s">
        <v>208</v>
      </c>
      <c r="C65" s="1">
        <f t="shared" si="42"/>
        <v>19903</v>
      </c>
      <c r="D65" s="1">
        <v>3</v>
      </c>
      <c r="E65" s="1"/>
      <c r="F65" s="1"/>
      <c r="G65" s="1">
        <v>3</v>
      </c>
      <c r="H65" s="1"/>
      <c r="I65" s="1"/>
      <c r="J65" s="1"/>
      <c r="K65" s="7">
        <f>IF(W65&gt;0,RANK(W65,(W65:Y65,Z65:AN65)),0)</f>
        <v>0</v>
      </c>
      <c r="L65" s="7">
        <f>IF(X65&gt;0,RANK(X65,(W65:Y65,Z65:AN65)),0)</f>
        <v>4</v>
      </c>
      <c r="M65" s="7">
        <f>IF(Y65&gt;0,RANK(Y65,(W65:Y65,Z65:AN65)),0)</f>
        <v>1</v>
      </c>
      <c r="N65" s="7">
        <f>IF(Z65&gt;0,RANK(Z65,(W65:Y65,Z65:AN65)),0)</f>
        <v>2</v>
      </c>
      <c r="O65" s="48">
        <f t="shared" si="43"/>
        <v>13303</v>
      </c>
      <c r="P65" s="163">
        <f t="shared" si="44"/>
        <v>0.66839169974375723</v>
      </c>
      <c r="Q65" s="2"/>
      <c r="R65" s="2">
        <f t="shared" si="45"/>
        <v>0</v>
      </c>
      <c r="S65" s="2">
        <f t="shared" si="46"/>
        <v>4.1953474350600414E-2</v>
      </c>
      <c r="T65" s="2">
        <f t="shared" si="47"/>
        <v>0.77129076018690645</v>
      </c>
      <c r="U65" s="2">
        <f t="shared" si="48"/>
        <v>0.10289906044314927</v>
      </c>
      <c r="V65" s="2">
        <f t="shared" si="49"/>
        <v>8.3856705019343905E-2</v>
      </c>
      <c r="X65" s="1">
        <f>SUMIF(County!$AT$165:$AT$222,$BA65,County!Q$165:Q$222)+SUMIF('Cong Dist'!$BA$670:$BA$761,$BA65,'Cong Dist'!X$670:X$761)</f>
        <v>835</v>
      </c>
      <c r="Y65" s="1">
        <f>SUMIF(County!$AT$165:$AT$222,$BA65,County!R$165:R$222)+SUMIF('Cong Dist'!$BA$670:$BA$761,$BA65,'Cong Dist'!Y$670:Y$761)</f>
        <v>15351</v>
      </c>
      <c r="Z65" s="1">
        <f>SUMIF(County!$AT$165:$AT$222,$BA65,County!S$165:S$222)+SUMIF('Cong Dist'!$BA$670:$BA$761,$BA65,'Cong Dist'!Z$670:Z$761)</f>
        <v>2048</v>
      </c>
      <c r="AA65" s="1">
        <f>SUMIF(County!$AT$165:$AT$222,$BA65,County!T$165:T$222)+SUMIF('Cong Dist'!$BA$670:$BA$761,$BA65,'Cong Dist'!AA$670:AA$761)</f>
        <v>1378</v>
      </c>
      <c r="AH65" s="1">
        <f>SUMIF(County!$AT$165:$AT$222,$BA65,County!AA$165:AA$222)+SUMIF('Cong Dist'!$BA$670:$BA$761,$BA65,'Cong Dist'!AH$670:AH$761)</f>
        <v>0</v>
      </c>
      <c r="AI65" s="1"/>
      <c r="AJ65" s="1">
        <f>SUMIF(County!$AT$165:$AT$222,$BA65,County!AC$165:AC$222)+SUMIF('Cong Dist'!$BA$670:$BA$761,$BA65,'Cong Dist'!AJ$670:AJ$761)</f>
        <v>172</v>
      </c>
      <c r="AK65" s="1">
        <f>SUMIF(County!$AT$165:$AT$222,$BA65,County!AD$165:AD$222)+SUMIF('Cong Dist'!$BA$670:$BA$761,$BA65,'Cong Dist'!AK$670:AK$761)</f>
        <v>119</v>
      </c>
      <c r="AM65" s="1"/>
      <c r="AP65" s="7">
        <f>IF(AA65&gt;0,RANK(AA65,(W65:Y65,Z65:AN65)),0)</f>
        <v>3</v>
      </c>
      <c r="AQ65" s="7">
        <f>IF(AB65&gt;0,RANK(AB65,(W65:Y65,Z65:AN65)),0)</f>
        <v>0</v>
      </c>
      <c r="AR65" s="7">
        <f>IF(AC65&gt;0,RANK(AC65,(W65:Y65,Z65:AN65)),0)</f>
        <v>0</v>
      </c>
      <c r="AS65" s="7">
        <f>IF(AD65&gt;0,RANK(AD65,(W65:Y65,AD65:AN65)),0)</f>
        <v>0</v>
      </c>
      <c r="AT65" s="2">
        <f t="shared" si="50"/>
        <v>6.9235793598954931E-2</v>
      </c>
      <c r="AU65" s="2">
        <f t="shared" si="51"/>
        <v>0</v>
      </c>
      <c r="AV65" s="2">
        <f t="shared" si="52"/>
        <v>0</v>
      </c>
      <c r="AW65" s="2">
        <f t="shared" si="53"/>
        <v>0</v>
      </c>
      <c r="AY65" s="2" t="str">
        <f t="shared" si="54"/>
        <v>District 32</v>
      </c>
      <c r="AZ65" t="str">
        <f t="shared" si="55"/>
        <v>CA</v>
      </c>
      <c r="BA65">
        <v>32</v>
      </c>
      <c r="BC65" s="91">
        <v>6</v>
      </c>
      <c r="BD65" s="93">
        <v>932</v>
      </c>
      <c r="BE65" s="100">
        <f t="shared" si="56"/>
        <v>6932</v>
      </c>
      <c r="BF65" t="s">
        <v>2683</v>
      </c>
      <c r="BG65" t="s">
        <v>3290</v>
      </c>
    </row>
    <row r="66" spans="1:59" outlineLevel="1">
      <c r="A66" t="s">
        <v>3065</v>
      </c>
      <c r="B66" t="s">
        <v>208</v>
      </c>
      <c r="C66" s="1">
        <f t="shared" ref="C66:C87" si="57">SUM(W66:AN66)</f>
        <v>41669</v>
      </c>
      <c r="D66" s="1">
        <v>3</v>
      </c>
      <c r="E66" s="1"/>
      <c r="F66" s="1"/>
      <c r="G66" s="1">
        <v>3</v>
      </c>
      <c r="H66" s="1"/>
      <c r="I66" s="1"/>
      <c r="J66" s="1"/>
      <c r="K66" s="7">
        <f>IF(W66&gt;0,RANK(W66,(W66:Y66,Z66:AN66)),0)</f>
        <v>0</v>
      </c>
      <c r="L66" s="7">
        <f>IF(X66&gt;0,RANK(X66,(W66:Y66,Z66:AN66)),0)</f>
        <v>4</v>
      </c>
      <c r="M66" s="7">
        <f>IF(Y66&gt;0,RANK(Y66,(W66:Y66,Z66:AN66)),0)</f>
        <v>1</v>
      </c>
      <c r="N66" s="7">
        <f>IF(Z66&gt;0,RANK(Z66,(W66:Y66,Z66:AN66)),0)</f>
        <v>2</v>
      </c>
      <c r="O66" s="48">
        <f t="shared" ref="O66:O87" si="58">MAX(W66:AD66)-LARGE(W66:AD66,2)</f>
        <v>30282</v>
      </c>
      <c r="P66" s="163">
        <f t="shared" si="44"/>
        <v>0.72672730327101687</v>
      </c>
      <c r="Q66" s="2"/>
      <c r="R66" s="2">
        <f t="shared" ref="R66:R87" si="59">IF($C66=0,"-",W66/$C66)</f>
        <v>0</v>
      </c>
      <c r="S66" s="2">
        <f t="shared" ref="S66:S87" si="60">IF($C66=0,"-",X66/$C66)</f>
        <v>3.0358299935203628E-2</v>
      </c>
      <c r="T66" s="2">
        <f t="shared" ref="T66:T87" si="61">IF($C66=0,"-",Y66/$C66)</f>
        <v>0.82564976361323761</v>
      </c>
      <c r="U66" s="2">
        <f t="shared" si="48"/>
        <v>9.8922460342220839E-2</v>
      </c>
      <c r="V66" s="2">
        <f t="shared" si="49"/>
        <v>4.5069476109337883E-2</v>
      </c>
      <c r="X66" s="1">
        <f>SUMIF(County!$AT$165:$AT$222,$BA66,County!Q$165:Q$222)+SUMIF('Cong Dist'!$BA$670:$BA$761,$BA66,'Cong Dist'!X$670:X$761)</f>
        <v>1265</v>
      </c>
      <c r="Y66" s="1">
        <f>SUMIF(County!$AT$165:$AT$222,$BA66,County!R$165:R$222)+SUMIF('Cong Dist'!$BA$670:$BA$761,$BA66,'Cong Dist'!Y$670:Y$761)</f>
        <v>34404</v>
      </c>
      <c r="Z66" s="1">
        <f>SUMIF(County!$AT$165:$AT$222,$BA66,County!S$165:S$222)+SUMIF('Cong Dist'!$BA$670:$BA$761,$BA66,'Cong Dist'!Z$670:Z$761)</f>
        <v>4122</v>
      </c>
      <c r="AA66" s="1">
        <f>SUMIF(County!$AT$165:$AT$222,$BA66,County!T$165:T$222)+SUMIF('Cong Dist'!$BA$670:$BA$761,$BA66,'Cong Dist'!AA$670:AA$761)</f>
        <v>1374</v>
      </c>
      <c r="AH66" s="1">
        <f>SUMIF(County!$AT$165:$AT$222,$BA66,County!AA$165:AA$222)+SUMIF('Cong Dist'!$BA$670:$BA$761,$BA66,'Cong Dist'!AH$670:AH$761)</f>
        <v>0</v>
      </c>
      <c r="AI66" s="1"/>
      <c r="AJ66" s="1">
        <f>SUMIF(County!$AT$165:$AT$222,$BA66,County!AC$165:AC$222)+SUMIF('Cong Dist'!$BA$670:$BA$761,$BA66,'Cong Dist'!AJ$670:AJ$761)</f>
        <v>273</v>
      </c>
      <c r="AK66" s="1">
        <f>SUMIF(County!$AT$165:$AT$222,$BA66,County!AD$165:AD$222)+SUMIF('Cong Dist'!$BA$670:$BA$761,$BA66,'Cong Dist'!AK$670:AK$761)</f>
        <v>231</v>
      </c>
      <c r="AM66" s="1"/>
      <c r="AP66" s="7">
        <f>IF(AA66&gt;0,RANK(AA66,(W66:Y66,Z66:AN66)),0)</f>
        <v>3</v>
      </c>
      <c r="AQ66" s="7">
        <f>IF(AB66&gt;0,RANK(AB66,(W66:Y66,Z66:AN66)),0)</f>
        <v>0</v>
      </c>
      <c r="AR66" s="7">
        <f>IF(AC66&gt;0,RANK(AC66,(W66:Y66,Z66:AN66)),0)</f>
        <v>0</v>
      </c>
      <c r="AS66" s="7">
        <f>IF(AD66&gt;0,RANK(AD66,(W66:Y66,AD66:AN66)),0)</f>
        <v>0</v>
      </c>
      <c r="AT66" s="2">
        <f t="shared" ref="AT66:AT87" si="62">IF($C66=0,"-",AA66/$C66)</f>
        <v>3.2974153447406944E-2</v>
      </c>
      <c r="AU66" s="2">
        <f t="shared" ref="AU66:AU87" si="63">IF($C66=0,"-",AB66/$C66)</f>
        <v>0</v>
      </c>
      <c r="AV66" s="2">
        <f t="shared" ref="AV66:AV87" si="64">IF($C66=0,"-",AC66/$C66)</f>
        <v>0</v>
      </c>
      <c r="AW66" s="2">
        <f t="shared" ref="AW66:AW87" si="65">IF($C66=0,"-",AD66/$C66)</f>
        <v>0</v>
      </c>
      <c r="AY66" s="2" t="str">
        <f t="shared" ref="AY66:AY87" si="66">A66</f>
        <v>District 33</v>
      </c>
      <c r="AZ66" t="str">
        <f t="shared" ref="AZ66:AZ87" si="67">B66</f>
        <v>CA</v>
      </c>
      <c r="BA66">
        <v>33</v>
      </c>
      <c r="BC66" s="91">
        <v>6</v>
      </c>
      <c r="BD66" s="93">
        <v>933</v>
      </c>
      <c r="BE66" s="100">
        <f t="shared" ref="BE66:BE87" si="68">BC66*1000+BD66</f>
        <v>6933</v>
      </c>
      <c r="BF66" t="s">
        <v>2683</v>
      </c>
      <c r="BG66" t="s">
        <v>3290</v>
      </c>
    </row>
    <row r="67" spans="1:59" outlineLevel="1">
      <c r="A67" t="s">
        <v>2287</v>
      </c>
      <c r="B67" t="s">
        <v>208</v>
      </c>
      <c r="C67" s="1">
        <f t="shared" si="57"/>
        <v>5462</v>
      </c>
      <c r="D67" s="1">
        <v>3</v>
      </c>
      <c r="E67" s="1"/>
      <c r="F67" s="1"/>
      <c r="G67" s="1">
        <v>3</v>
      </c>
      <c r="H67" s="1"/>
      <c r="I67" s="1"/>
      <c r="J67" s="1"/>
      <c r="K67" s="7">
        <f>IF(W67&gt;0,RANK(W67,(W67:Y67,Z67:AN67)),0)</f>
        <v>0</v>
      </c>
      <c r="L67" s="7">
        <f>IF(X67&gt;0,RANK(X67,(W67:Y67,Z67:AN67)),0)</f>
        <v>4</v>
      </c>
      <c r="M67" s="7">
        <f>IF(Y67&gt;0,RANK(Y67,(W67:Y67,Z67:AN67)),0)</f>
        <v>1</v>
      </c>
      <c r="N67" s="7">
        <f>IF(Z67&gt;0,RANK(Z67,(W67:Y67,Z67:AN67)),0)</f>
        <v>2</v>
      </c>
      <c r="O67" s="48">
        <f t="shared" si="58"/>
        <v>3027</v>
      </c>
      <c r="P67" s="163">
        <f t="shared" si="44"/>
        <v>0.55419260344196264</v>
      </c>
      <c r="Q67" s="2"/>
      <c r="R67" s="2">
        <f t="shared" si="59"/>
        <v>0</v>
      </c>
      <c r="S67" s="2">
        <f t="shared" si="60"/>
        <v>4.302453313804467E-2</v>
      </c>
      <c r="T67" s="2">
        <f t="shared" si="61"/>
        <v>0.70102526547052357</v>
      </c>
      <c r="U67" s="2">
        <f t="shared" si="48"/>
        <v>0.14683266202856096</v>
      </c>
      <c r="V67" s="2">
        <f t="shared" si="49"/>
        <v>0.1091175393628708</v>
      </c>
      <c r="X67" s="1">
        <f>SUMIF(County!$AT$165:$AT$222,$BA67,County!Q$165:Q$222)+SUMIF('Cong Dist'!$BA$670:$BA$761,$BA67,'Cong Dist'!X$670:X$761)</f>
        <v>235</v>
      </c>
      <c r="Y67" s="1">
        <f>SUMIF(County!$AT$165:$AT$222,$BA67,County!R$165:R$222)+SUMIF('Cong Dist'!$BA$670:$BA$761,$BA67,'Cong Dist'!Y$670:Y$761)</f>
        <v>3829</v>
      </c>
      <c r="Z67" s="1">
        <f>SUMIF(County!$AT$165:$AT$222,$BA67,County!S$165:S$222)+SUMIF('Cong Dist'!$BA$670:$BA$761,$BA67,'Cong Dist'!Z$670:Z$761)</f>
        <v>802</v>
      </c>
      <c r="AA67" s="1">
        <f>SUMIF(County!$AT$165:$AT$222,$BA67,County!T$165:T$222)+SUMIF('Cong Dist'!$BA$670:$BA$761,$BA67,'Cong Dist'!AA$670:AA$761)</f>
        <v>412</v>
      </c>
      <c r="AH67" s="1">
        <f>SUMIF(County!$AT$165:$AT$222,$BA67,County!AA$165:AA$222)+SUMIF('Cong Dist'!$BA$670:$BA$761,$BA67,'Cong Dist'!AH$670:AH$761)</f>
        <v>0</v>
      </c>
      <c r="AI67" s="1"/>
      <c r="AJ67" s="1">
        <f>SUMIF(County!$AT$165:$AT$222,$BA67,County!AC$165:AC$222)+SUMIF('Cong Dist'!$BA$670:$BA$761,$BA67,'Cong Dist'!AJ$670:AJ$761)</f>
        <v>112</v>
      </c>
      <c r="AK67" s="1">
        <f>SUMIF(County!$AT$165:$AT$222,$BA67,County!AD$165:AD$222)+SUMIF('Cong Dist'!$BA$670:$BA$761,$BA67,'Cong Dist'!AK$670:AK$761)</f>
        <v>72</v>
      </c>
      <c r="AM67" s="1"/>
      <c r="AP67" s="7">
        <f>IF(AA67&gt;0,RANK(AA67,(W67:Y67,Z67:AN67)),0)</f>
        <v>3</v>
      </c>
      <c r="AQ67" s="7">
        <f>IF(AB67&gt;0,RANK(AB67,(W67:Y67,Z67:AN67)),0)</f>
        <v>0</v>
      </c>
      <c r="AR67" s="7">
        <f>IF(AC67&gt;0,RANK(AC67,(W67:Y67,Z67:AN67)),0)</f>
        <v>0</v>
      </c>
      <c r="AS67" s="7">
        <f>IF(AD67&gt;0,RANK(AD67,(W67:Y67,AD67:AN67)),0)</f>
        <v>0</v>
      </c>
      <c r="AT67" s="2">
        <f t="shared" si="62"/>
        <v>7.5430245331380444E-2</v>
      </c>
      <c r="AU67" s="2">
        <f t="shared" si="63"/>
        <v>0</v>
      </c>
      <c r="AV67" s="2">
        <f t="shared" si="64"/>
        <v>0</v>
      </c>
      <c r="AW67" s="2">
        <f t="shared" si="65"/>
        <v>0</v>
      </c>
      <c r="AY67" s="2" t="str">
        <f t="shared" si="66"/>
        <v>District 34</v>
      </c>
      <c r="AZ67" t="str">
        <f t="shared" si="67"/>
        <v>CA</v>
      </c>
      <c r="BA67">
        <v>34</v>
      </c>
      <c r="BC67" s="91">
        <v>6</v>
      </c>
      <c r="BD67" s="93">
        <v>934</v>
      </c>
      <c r="BE67" s="100">
        <f t="shared" si="68"/>
        <v>6934</v>
      </c>
      <c r="BF67" t="s">
        <v>2683</v>
      </c>
      <c r="BG67" t="s">
        <v>3290</v>
      </c>
    </row>
    <row r="68" spans="1:59" outlineLevel="1">
      <c r="A68" t="s">
        <v>1910</v>
      </c>
      <c r="B68" t="s">
        <v>208</v>
      </c>
      <c r="C68" s="1">
        <f t="shared" si="57"/>
        <v>13355</v>
      </c>
      <c r="D68" s="1">
        <v>3</v>
      </c>
      <c r="E68" s="1"/>
      <c r="F68" s="1"/>
      <c r="G68" s="1">
        <v>3</v>
      </c>
      <c r="H68" s="1"/>
      <c r="I68" s="1"/>
      <c r="J68" s="1"/>
      <c r="K68" s="7">
        <f>IF(W68&gt;0,RANK(W68,(W68:Y68,Z68:AN68)),0)</f>
        <v>0</v>
      </c>
      <c r="L68" s="7">
        <f>IF(X68&gt;0,RANK(X68,(W68:Y68,Z68:AN68)),0)</f>
        <v>4</v>
      </c>
      <c r="M68" s="7">
        <f>IF(Y68&gt;0,RANK(Y68,(W68:Y68,Z68:AN68)),0)</f>
        <v>1</v>
      </c>
      <c r="N68" s="7">
        <f>IF(Z68&gt;0,RANK(Z68,(W68:Y68,Z68:AN68)),0)</f>
        <v>2</v>
      </c>
      <c r="O68" s="48">
        <f t="shared" si="58"/>
        <v>8857</v>
      </c>
      <c r="P68" s="163">
        <f t="shared" si="44"/>
        <v>0.66319730438038182</v>
      </c>
      <c r="Q68" s="2"/>
      <c r="R68" s="2">
        <f t="shared" si="59"/>
        <v>0</v>
      </c>
      <c r="S68" s="2">
        <f t="shared" si="60"/>
        <v>3.9236241108199177E-2</v>
      </c>
      <c r="T68" s="2">
        <f t="shared" si="61"/>
        <v>0.76630475477349302</v>
      </c>
      <c r="U68" s="2">
        <f t="shared" si="48"/>
        <v>0.1031074503931112</v>
      </c>
      <c r="V68" s="2">
        <f t="shared" si="49"/>
        <v>9.1351553725196544E-2</v>
      </c>
      <c r="X68" s="1">
        <f>SUMIF(County!$AT$165:$AT$222,$BA68,County!Q$165:Q$222)+SUMIF('Cong Dist'!$BA$670:$BA$761,$BA68,'Cong Dist'!X$670:X$761)</f>
        <v>524</v>
      </c>
      <c r="Y68" s="1">
        <f>SUMIF(County!$AT$165:$AT$222,$BA68,County!R$165:R$222)+SUMIF('Cong Dist'!$BA$670:$BA$761,$BA68,'Cong Dist'!Y$670:Y$761)</f>
        <v>10234</v>
      </c>
      <c r="Z68" s="1">
        <f>SUMIF(County!$AT$165:$AT$222,$BA68,County!S$165:S$222)+SUMIF('Cong Dist'!$BA$670:$BA$761,$BA68,'Cong Dist'!Z$670:Z$761)</f>
        <v>1377</v>
      </c>
      <c r="AA68" s="1">
        <f>SUMIF(County!$AT$165:$AT$222,$BA68,County!T$165:T$222)+SUMIF('Cong Dist'!$BA$670:$BA$761,$BA68,'Cong Dist'!AA$670:AA$761)</f>
        <v>990</v>
      </c>
      <c r="AH68" s="1">
        <f>SUMIF(County!$AT$165:$AT$222,$BA68,County!AA$165:AA$222)+SUMIF('Cong Dist'!$BA$670:$BA$761,$BA68,'Cong Dist'!AH$670:AH$761)</f>
        <v>0</v>
      </c>
      <c r="AI68" s="1"/>
      <c r="AJ68" s="1">
        <f>SUMIF(County!$AT$165:$AT$222,$BA68,County!AC$165:AC$222)+SUMIF('Cong Dist'!$BA$670:$BA$761,$BA68,'Cong Dist'!AJ$670:AJ$761)</f>
        <v>126</v>
      </c>
      <c r="AK68" s="1">
        <f>SUMIF(County!$AT$165:$AT$222,$BA68,County!AD$165:AD$222)+SUMIF('Cong Dist'!$BA$670:$BA$761,$BA68,'Cong Dist'!AK$670:AK$761)</f>
        <v>104</v>
      </c>
      <c r="AM68" s="1"/>
      <c r="AP68" s="7">
        <f>IF(AA68&gt;0,RANK(AA68,(W68:Y68,Z68:AN68)),0)</f>
        <v>3</v>
      </c>
      <c r="AQ68" s="7">
        <f>IF(AB68&gt;0,RANK(AB68,(W68:Y68,Z68:AN68)),0)</f>
        <v>0</v>
      </c>
      <c r="AR68" s="7">
        <f>IF(AC68&gt;0,RANK(AC68,(W68:Y68,Z68:AN68)),0)</f>
        <v>0</v>
      </c>
      <c r="AS68" s="7">
        <f>IF(AD68&gt;0,RANK(AD68,(W68:Y68,AD68:AN68)),0)</f>
        <v>0</v>
      </c>
      <c r="AT68" s="2">
        <f t="shared" si="62"/>
        <v>7.4129539498315244E-2</v>
      </c>
      <c r="AU68" s="2">
        <f t="shared" si="63"/>
        <v>0</v>
      </c>
      <c r="AV68" s="2">
        <f t="shared" si="64"/>
        <v>0</v>
      </c>
      <c r="AW68" s="2">
        <f t="shared" si="65"/>
        <v>0</v>
      </c>
      <c r="AY68" s="2" t="str">
        <f t="shared" si="66"/>
        <v>District 35</v>
      </c>
      <c r="AZ68" t="str">
        <f t="shared" si="67"/>
        <v>CA</v>
      </c>
      <c r="BA68">
        <v>35</v>
      </c>
      <c r="BC68" s="91">
        <v>6</v>
      </c>
      <c r="BD68" s="93">
        <v>935</v>
      </c>
      <c r="BE68" s="100">
        <f t="shared" si="68"/>
        <v>6935</v>
      </c>
      <c r="BF68" t="s">
        <v>2683</v>
      </c>
      <c r="BG68" t="s">
        <v>3290</v>
      </c>
    </row>
    <row r="69" spans="1:59" outlineLevel="1">
      <c r="A69" t="s">
        <v>3281</v>
      </c>
      <c r="B69" t="s">
        <v>208</v>
      </c>
      <c r="C69" s="1">
        <f t="shared" si="57"/>
        <v>43680</v>
      </c>
      <c r="D69" s="1">
        <v>3</v>
      </c>
      <c r="E69" s="1"/>
      <c r="F69" s="1"/>
      <c r="G69" s="1">
        <v>3</v>
      </c>
      <c r="H69" s="1"/>
      <c r="I69" s="1"/>
      <c r="J69" s="1"/>
      <c r="K69" s="7">
        <f>IF(W69&gt;0,RANK(W69,(W69:Y69,Z69:AN69)),0)</f>
        <v>0</v>
      </c>
      <c r="L69" s="7">
        <f>IF(X69&gt;0,RANK(X69,(W69:Y69,Z69:AN69)),0)</f>
        <v>4</v>
      </c>
      <c r="M69" s="7">
        <f>IF(Y69&gt;0,RANK(Y69,(W69:Y69,Z69:AN69)),0)</f>
        <v>1</v>
      </c>
      <c r="N69" s="7">
        <f>IF(Z69&gt;0,RANK(Z69,(W69:Y69,Z69:AN69)),0)</f>
        <v>2</v>
      </c>
      <c r="O69" s="48">
        <f t="shared" si="58"/>
        <v>33424</v>
      </c>
      <c r="P69" s="163">
        <f t="shared" si="44"/>
        <v>0.76520146520146515</v>
      </c>
      <c r="Q69" s="2"/>
      <c r="R69" s="2">
        <f t="shared" si="59"/>
        <v>0</v>
      </c>
      <c r="S69" s="2">
        <f t="shared" si="60"/>
        <v>3.9033882783882784E-2</v>
      </c>
      <c r="T69" s="2">
        <f t="shared" si="61"/>
        <v>0.83811813186813189</v>
      </c>
      <c r="U69" s="2">
        <f t="shared" si="48"/>
        <v>7.2916666666666671E-2</v>
      </c>
      <c r="V69" s="2">
        <f t="shared" si="49"/>
        <v>4.9931318681318684E-2</v>
      </c>
      <c r="X69" s="1">
        <f>SUMIF(County!$AT$165:$AT$222,$BA69,County!Q$165:Q$222)+SUMIF('Cong Dist'!$BA$670:$BA$761,$BA69,'Cong Dist'!X$670:X$761)</f>
        <v>1705</v>
      </c>
      <c r="Y69" s="1">
        <f>SUMIF(County!$AT$165:$AT$222,$BA69,County!R$165:R$222)+SUMIF('Cong Dist'!$BA$670:$BA$761,$BA69,'Cong Dist'!Y$670:Y$761)</f>
        <v>36609</v>
      </c>
      <c r="Z69" s="1">
        <f>SUMIF(County!$AT$165:$AT$222,$BA69,County!S$165:S$222)+SUMIF('Cong Dist'!$BA$670:$BA$761,$BA69,'Cong Dist'!Z$670:Z$761)</f>
        <v>3185</v>
      </c>
      <c r="AA69" s="1">
        <f>SUMIF(County!$AT$165:$AT$222,$BA69,County!T$165:T$222)+SUMIF('Cong Dist'!$BA$670:$BA$761,$BA69,'Cong Dist'!AA$670:AA$761)</f>
        <v>1812</v>
      </c>
      <c r="AH69" s="1">
        <f>SUMIF(County!$AT$165:$AT$222,$BA69,County!AA$165:AA$222)+SUMIF('Cong Dist'!$BA$670:$BA$761,$BA69,'Cong Dist'!AH$670:AH$761)</f>
        <v>0</v>
      </c>
      <c r="AI69" s="1"/>
      <c r="AJ69" s="1">
        <f>SUMIF(County!$AT$165:$AT$222,$BA69,County!AC$165:AC$222)+SUMIF('Cong Dist'!$BA$670:$BA$761,$BA69,'Cong Dist'!AJ$670:AJ$761)</f>
        <v>234</v>
      </c>
      <c r="AK69" s="1">
        <f>SUMIF(County!$AT$165:$AT$222,$BA69,County!AD$165:AD$222)+SUMIF('Cong Dist'!$BA$670:$BA$761,$BA69,'Cong Dist'!AK$670:AK$761)</f>
        <v>135</v>
      </c>
      <c r="AM69" s="1"/>
      <c r="AP69" s="7">
        <f>IF(AA69&gt;0,RANK(AA69,(W69:Y69,Z69:AN69)),0)</f>
        <v>3</v>
      </c>
      <c r="AQ69" s="7">
        <f>IF(AB69&gt;0,RANK(AB69,(W69:Y69,Z69:AN69)),0)</f>
        <v>0</v>
      </c>
      <c r="AR69" s="7">
        <f>IF(AC69&gt;0,RANK(AC69,(W69:Y69,Z69:AN69)),0)</f>
        <v>0</v>
      </c>
      <c r="AS69" s="7">
        <f>IF(AD69&gt;0,RANK(AD69,(W69:Y69,AD69:AN69)),0)</f>
        <v>0</v>
      </c>
      <c r="AT69" s="2">
        <f t="shared" si="62"/>
        <v>4.1483516483516482E-2</v>
      </c>
      <c r="AU69" s="2">
        <f t="shared" si="63"/>
        <v>0</v>
      </c>
      <c r="AV69" s="2">
        <f t="shared" si="64"/>
        <v>0</v>
      </c>
      <c r="AW69" s="2">
        <f t="shared" si="65"/>
        <v>0</v>
      </c>
      <c r="AY69" s="2" t="str">
        <f t="shared" si="66"/>
        <v>District 36</v>
      </c>
      <c r="AZ69" t="str">
        <f t="shared" si="67"/>
        <v>CA</v>
      </c>
      <c r="BA69">
        <v>36</v>
      </c>
      <c r="BC69" s="91">
        <v>6</v>
      </c>
      <c r="BD69" s="93">
        <v>936</v>
      </c>
      <c r="BE69" s="100">
        <f t="shared" si="68"/>
        <v>6936</v>
      </c>
      <c r="BF69" t="s">
        <v>2683</v>
      </c>
      <c r="BG69" t="s">
        <v>3290</v>
      </c>
    </row>
    <row r="70" spans="1:59" outlineLevel="1">
      <c r="A70" t="s">
        <v>3224</v>
      </c>
      <c r="B70" t="s">
        <v>208</v>
      </c>
      <c r="C70" s="1">
        <f t="shared" si="57"/>
        <v>8553</v>
      </c>
      <c r="D70" s="1">
        <v>3</v>
      </c>
      <c r="E70" s="1"/>
      <c r="F70" s="1"/>
      <c r="G70" s="1">
        <v>3</v>
      </c>
      <c r="H70" s="1"/>
      <c r="I70" s="1"/>
      <c r="J70" s="1"/>
      <c r="K70" s="7">
        <f>IF(W70&gt;0,RANK(W70,(W70:Y70,Z70:AN70)),0)</f>
        <v>0</v>
      </c>
      <c r="L70" s="7">
        <f>IF(X70&gt;0,RANK(X70,(W70:Y70,Z70:AN70)),0)</f>
        <v>4</v>
      </c>
      <c r="M70" s="7">
        <f>IF(Y70&gt;0,RANK(Y70,(W70:Y70,Z70:AN70)),0)</f>
        <v>1</v>
      </c>
      <c r="N70" s="7">
        <f>IF(Z70&gt;0,RANK(Z70,(W70:Y70,Z70:AN70)),0)</f>
        <v>2</v>
      </c>
      <c r="O70" s="48">
        <f t="shared" si="58"/>
        <v>5148</v>
      </c>
      <c r="P70" s="163">
        <f t="shared" si="44"/>
        <v>0.60189407225534897</v>
      </c>
      <c r="Q70" s="2"/>
      <c r="R70" s="2">
        <f t="shared" si="59"/>
        <v>0</v>
      </c>
      <c r="S70" s="2">
        <f t="shared" si="60"/>
        <v>4.0804396118321054E-2</v>
      </c>
      <c r="T70" s="2">
        <f t="shared" si="61"/>
        <v>0.74582018005378226</v>
      </c>
      <c r="U70" s="2">
        <f t="shared" si="48"/>
        <v>0.14392610779843329</v>
      </c>
      <c r="V70" s="2">
        <f t="shared" si="49"/>
        <v>6.9449316029463359E-2</v>
      </c>
      <c r="X70" s="1">
        <f>SUMIF(County!$AT$165:$AT$222,$BA70,County!Q$165:Q$222)+SUMIF('Cong Dist'!$BA$670:$BA$761,$BA70,'Cong Dist'!X$670:X$761)</f>
        <v>349</v>
      </c>
      <c r="Y70" s="1">
        <f>SUMIF(County!$AT$165:$AT$222,$BA70,County!R$165:R$222)+SUMIF('Cong Dist'!$BA$670:$BA$761,$BA70,'Cong Dist'!Y$670:Y$761)</f>
        <v>6379</v>
      </c>
      <c r="Z70" s="1">
        <f>SUMIF(County!$AT$165:$AT$222,$BA70,County!S$165:S$222)+SUMIF('Cong Dist'!$BA$670:$BA$761,$BA70,'Cong Dist'!Z$670:Z$761)</f>
        <v>1231</v>
      </c>
      <c r="AA70" s="1">
        <f>SUMIF(County!$AT$165:$AT$222,$BA70,County!T$165:T$222)+SUMIF('Cong Dist'!$BA$670:$BA$761,$BA70,'Cong Dist'!AA$670:AA$761)</f>
        <v>411</v>
      </c>
      <c r="AH70" s="1">
        <f>SUMIF(County!$AT$165:$AT$222,$BA70,County!AA$165:AA$222)+SUMIF('Cong Dist'!$BA$670:$BA$761,$BA70,'Cong Dist'!AH$670:AH$761)</f>
        <v>0</v>
      </c>
      <c r="AI70" s="1"/>
      <c r="AJ70" s="1">
        <f>SUMIF(County!$AT$165:$AT$222,$BA70,County!AC$165:AC$222)+SUMIF('Cong Dist'!$BA$670:$BA$761,$BA70,'Cong Dist'!AJ$670:AJ$761)</f>
        <v>105</v>
      </c>
      <c r="AK70" s="1">
        <f>SUMIF(County!$AT$165:$AT$222,$BA70,County!AD$165:AD$222)+SUMIF('Cong Dist'!$BA$670:$BA$761,$BA70,'Cong Dist'!AK$670:AK$761)</f>
        <v>78</v>
      </c>
      <c r="AM70" s="1"/>
      <c r="AP70" s="7">
        <f>IF(AA70&gt;0,RANK(AA70,(W70:Y70,Z70:AN70)),0)</f>
        <v>3</v>
      </c>
      <c r="AQ70" s="7">
        <f>IF(AB70&gt;0,RANK(AB70,(W70:Y70,Z70:AN70)),0)</f>
        <v>0</v>
      </c>
      <c r="AR70" s="7">
        <f>IF(AC70&gt;0,RANK(AC70,(W70:Y70,Z70:AN70)),0)</f>
        <v>0</v>
      </c>
      <c r="AS70" s="7">
        <f>IF(AD70&gt;0,RANK(AD70,(W70:Y70,AD70:AN70)),0)</f>
        <v>0</v>
      </c>
      <c r="AT70" s="2">
        <f t="shared" si="62"/>
        <v>4.8053314626446859E-2</v>
      </c>
      <c r="AU70" s="2">
        <f t="shared" si="63"/>
        <v>0</v>
      </c>
      <c r="AV70" s="2">
        <f t="shared" si="64"/>
        <v>0</v>
      </c>
      <c r="AW70" s="2">
        <f t="shared" si="65"/>
        <v>0</v>
      </c>
      <c r="AY70" s="2" t="str">
        <f t="shared" si="66"/>
        <v>District 37</v>
      </c>
      <c r="AZ70" t="str">
        <f t="shared" si="67"/>
        <v>CA</v>
      </c>
      <c r="BA70">
        <v>37</v>
      </c>
      <c r="BC70" s="91">
        <v>6</v>
      </c>
      <c r="BD70" s="93">
        <v>937</v>
      </c>
      <c r="BE70" s="100">
        <f t="shared" si="68"/>
        <v>6937</v>
      </c>
      <c r="BF70" t="s">
        <v>2683</v>
      </c>
      <c r="BG70" t="s">
        <v>3290</v>
      </c>
    </row>
    <row r="71" spans="1:59" outlineLevel="1">
      <c r="A71" t="s">
        <v>2894</v>
      </c>
      <c r="B71" t="s">
        <v>208</v>
      </c>
      <c r="C71" s="1">
        <f t="shared" si="57"/>
        <v>21508</v>
      </c>
      <c r="D71" s="1">
        <v>3</v>
      </c>
      <c r="E71" s="1"/>
      <c r="F71" s="1"/>
      <c r="G71" s="1">
        <v>3</v>
      </c>
      <c r="H71" s="1"/>
      <c r="I71" s="1"/>
      <c r="J71" s="1"/>
      <c r="K71" s="7">
        <f>IF(W71&gt;0,RANK(W71,(W71:Y71,Z71:AN71)),0)</f>
        <v>0</v>
      </c>
      <c r="L71" s="7">
        <f>IF(X71&gt;0,RANK(X71,(W71:Y71,Z71:AN71)),0)</f>
        <v>4</v>
      </c>
      <c r="M71" s="7">
        <f>IF(Y71&gt;0,RANK(Y71,(W71:Y71,Z71:AN71)),0)</f>
        <v>1</v>
      </c>
      <c r="N71" s="7">
        <f>IF(Z71&gt;0,RANK(Z71,(W71:Y71,Z71:AN71)),0)</f>
        <v>2</v>
      </c>
      <c r="O71" s="48">
        <f t="shared" si="58"/>
        <v>14784</v>
      </c>
      <c r="P71" s="163">
        <f t="shared" si="44"/>
        <v>0.68737214059884699</v>
      </c>
      <c r="Q71" s="2"/>
      <c r="R71" s="2">
        <f t="shared" si="59"/>
        <v>0</v>
      </c>
      <c r="S71" s="2">
        <f t="shared" si="60"/>
        <v>3.9752650176678443E-2</v>
      </c>
      <c r="T71" s="2">
        <f t="shared" si="61"/>
        <v>0.77938441510135759</v>
      </c>
      <c r="U71" s="2">
        <f t="shared" si="48"/>
        <v>9.2012274502510691E-2</v>
      </c>
      <c r="V71" s="2">
        <f t="shared" si="49"/>
        <v>8.8850660219453328E-2</v>
      </c>
      <c r="X71" s="1">
        <f>SUMIF(County!$AT$165:$AT$222,$BA71,County!Q$165:Q$222)+SUMIF('Cong Dist'!$BA$670:$BA$761,$BA71,'Cong Dist'!X$670:X$761)</f>
        <v>855</v>
      </c>
      <c r="Y71" s="1">
        <f>SUMIF(County!$AT$165:$AT$222,$BA71,County!R$165:R$222)+SUMIF('Cong Dist'!$BA$670:$BA$761,$BA71,'Cong Dist'!Y$670:Y$761)</f>
        <v>16763</v>
      </c>
      <c r="Z71" s="1">
        <f>SUMIF(County!$AT$165:$AT$222,$BA71,County!S$165:S$222)+SUMIF('Cong Dist'!$BA$670:$BA$761,$BA71,'Cong Dist'!Z$670:Z$761)</f>
        <v>1979</v>
      </c>
      <c r="AA71" s="1">
        <f>SUMIF(County!$AT$165:$AT$222,$BA71,County!T$165:T$222)+SUMIF('Cong Dist'!$BA$670:$BA$761,$BA71,'Cong Dist'!AA$670:AA$761)</f>
        <v>1495</v>
      </c>
      <c r="AH71" s="1">
        <f>SUMIF(County!$AT$165:$AT$222,$BA71,County!AA$165:AA$222)+SUMIF('Cong Dist'!$BA$670:$BA$761,$BA71,'Cong Dist'!AH$670:AH$761)</f>
        <v>0</v>
      </c>
      <c r="AI71" s="1"/>
      <c r="AJ71" s="1">
        <f>SUMIF(County!$AT$165:$AT$222,$BA71,County!AC$165:AC$222)+SUMIF('Cong Dist'!$BA$670:$BA$761,$BA71,'Cong Dist'!AJ$670:AJ$761)</f>
        <v>264</v>
      </c>
      <c r="AK71" s="1">
        <f>SUMIF(County!$AT$165:$AT$222,$BA71,County!AD$165:AD$222)+SUMIF('Cong Dist'!$BA$670:$BA$761,$BA71,'Cong Dist'!AK$670:AK$761)</f>
        <v>152</v>
      </c>
      <c r="AM71" s="1"/>
      <c r="AP71" s="7">
        <f>IF(AA71&gt;0,RANK(AA71,(W71:Y71,Z71:AN71)),0)</f>
        <v>3</v>
      </c>
      <c r="AQ71" s="7">
        <f>IF(AB71&gt;0,RANK(AB71,(W71:Y71,Z71:AN71)),0)</f>
        <v>0</v>
      </c>
      <c r="AR71" s="7">
        <f>IF(AC71&gt;0,RANK(AC71,(W71:Y71,Z71:AN71)),0)</f>
        <v>0</v>
      </c>
      <c r="AS71" s="7">
        <f>IF(AD71&gt;0,RANK(AD71,(W71:Y71,AD71:AN71)),0)</f>
        <v>0</v>
      </c>
      <c r="AT71" s="2">
        <f t="shared" si="62"/>
        <v>6.9509019899572255E-2</v>
      </c>
      <c r="AU71" s="2">
        <f t="shared" si="63"/>
        <v>0</v>
      </c>
      <c r="AV71" s="2">
        <f t="shared" si="64"/>
        <v>0</v>
      </c>
      <c r="AW71" s="2">
        <f t="shared" si="65"/>
        <v>0</v>
      </c>
      <c r="AY71" s="2" t="str">
        <f t="shared" si="66"/>
        <v>District 38</v>
      </c>
      <c r="AZ71" t="str">
        <f t="shared" si="67"/>
        <v>CA</v>
      </c>
      <c r="BA71">
        <v>38</v>
      </c>
      <c r="BC71" s="91">
        <v>6</v>
      </c>
      <c r="BD71" s="93">
        <v>938</v>
      </c>
      <c r="BE71" s="100">
        <f t="shared" si="68"/>
        <v>6938</v>
      </c>
      <c r="BF71" t="s">
        <v>2683</v>
      </c>
      <c r="BG71" t="s">
        <v>3290</v>
      </c>
    </row>
    <row r="72" spans="1:59" outlineLevel="1">
      <c r="A72" t="s">
        <v>732</v>
      </c>
      <c r="B72" t="s">
        <v>208</v>
      </c>
      <c r="C72" s="1">
        <f t="shared" si="57"/>
        <v>51466</v>
      </c>
      <c r="D72" s="1">
        <v>3</v>
      </c>
      <c r="E72" s="1"/>
      <c r="F72" s="1"/>
      <c r="G72" s="1">
        <v>3</v>
      </c>
      <c r="H72" s="1"/>
      <c r="I72" s="1"/>
      <c r="J72" s="1"/>
      <c r="K72" s="7">
        <f>IF(W72&gt;0,RANK(W72,(W72:Y72,Z72:AN72)),0)</f>
        <v>0</v>
      </c>
      <c r="L72" s="7">
        <f>IF(X72&gt;0,RANK(X72,(W72:Y72,Z72:AN72)),0)</f>
        <v>4</v>
      </c>
      <c r="M72" s="7">
        <f>IF(Y72&gt;0,RANK(Y72,(W72:Y72,Z72:AN72)),0)</f>
        <v>1</v>
      </c>
      <c r="N72" s="7">
        <f>IF(Z72&gt;0,RANK(Z72,(W72:Y72,Z72:AN72)),0)</f>
        <v>2</v>
      </c>
      <c r="O72" s="48">
        <f t="shared" si="58"/>
        <v>37215</v>
      </c>
      <c r="P72" s="163">
        <f t="shared" si="44"/>
        <v>0.72309874480239378</v>
      </c>
      <c r="Q72" s="2"/>
      <c r="R72" s="2">
        <f t="shared" si="59"/>
        <v>0</v>
      </c>
      <c r="S72" s="2">
        <f t="shared" si="60"/>
        <v>3.7034158473555359E-2</v>
      </c>
      <c r="T72" s="2">
        <f t="shared" si="61"/>
        <v>0.81199238332102752</v>
      </c>
      <c r="U72" s="2">
        <f t="shared" si="48"/>
        <v>8.8893638518633661E-2</v>
      </c>
      <c r="V72" s="2">
        <f t="shared" si="49"/>
        <v>6.2079819686783416E-2</v>
      </c>
      <c r="X72" s="1">
        <f>SUMIF(County!$AT$165:$AT$222,$BA72,County!Q$165:Q$222)+SUMIF('Cong Dist'!$BA$670:$BA$761,$BA72,'Cong Dist'!X$670:X$761)</f>
        <v>1906</v>
      </c>
      <c r="Y72" s="1">
        <f>SUMIF(County!$AT$165:$AT$222,$BA72,County!R$165:R$222)+SUMIF('Cong Dist'!$BA$670:$BA$761,$BA72,'Cong Dist'!Y$670:Y$761)</f>
        <v>41790</v>
      </c>
      <c r="Z72" s="1">
        <f>SUMIF(County!$AT$165:$AT$222,$BA72,County!S$165:S$222)+SUMIF('Cong Dist'!$BA$670:$BA$761,$BA72,'Cong Dist'!Z$670:Z$761)</f>
        <v>4575</v>
      </c>
      <c r="AA72" s="1">
        <f>SUMIF(County!$AT$165:$AT$222,$BA72,County!T$165:T$222)+SUMIF('Cong Dist'!$BA$670:$BA$761,$BA72,'Cong Dist'!AA$670:AA$761)</f>
        <v>2799</v>
      </c>
      <c r="AH72" s="1">
        <f>SUMIF(County!$AT$165:$AT$222,$BA72,County!AA$165:AA$222)+SUMIF('Cong Dist'!$BA$670:$BA$761,$BA72,'Cong Dist'!AH$670:AH$761)</f>
        <v>0</v>
      </c>
      <c r="AI72" s="1"/>
      <c r="AJ72" s="1">
        <f>SUMIF(County!$AT$165:$AT$222,$BA72,County!AC$165:AC$222)+SUMIF('Cong Dist'!$BA$670:$BA$761,$BA72,'Cong Dist'!AJ$670:AJ$761)</f>
        <v>234</v>
      </c>
      <c r="AK72" s="1">
        <f>SUMIF(County!$AT$165:$AT$222,$BA72,County!AD$165:AD$222)+SUMIF('Cong Dist'!$BA$670:$BA$761,$BA72,'Cong Dist'!AK$670:AK$761)</f>
        <v>162</v>
      </c>
      <c r="AM72" s="1"/>
      <c r="AP72" s="7">
        <f>IF(AA72&gt;0,RANK(AA72,(W72:Y72,Z72:AN72)),0)</f>
        <v>3</v>
      </c>
      <c r="AQ72" s="7">
        <f>IF(AB72&gt;0,RANK(AB72,(W72:Y72,Z72:AN72)),0)</f>
        <v>0</v>
      </c>
      <c r="AR72" s="7">
        <f>IF(AC72&gt;0,RANK(AC72,(W72:Y72,Z72:AN72)),0)</f>
        <v>0</v>
      </c>
      <c r="AS72" s="7">
        <f>IF(AD72&gt;0,RANK(AD72,(W72:Y72,AD72:AN72)),0)</f>
        <v>0</v>
      </c>
      <c r="AT72" s="2">
        <f t="shared" si="62"/>
        <v>5.4385419500252594E-2</v>
      </c>
      <c r="AU72" s="2">
        <f t="shared" si="63"/>
        <v>0</v>
      </c>
      <c r="AV72" s="2">
        <f t="shared" si="64"/>
        <v>0</v>
      </c>
      <c r="AW72" s="2">
        <f t="shared" si="65"/>
        <v>0</v>
      </c>
      <c r="AY72" s="2" t="str">
        <f t="shared" si="66"/>
        <v>District 39</v>
      </c>
      <c r="AZ72" t="str">
        <f t="shared" si="67"/>
        <v>CA</v>
      </c>
      <c r="BA72">
        <v>39</v>
      </c>
      <c r="BC72" s="91">
        <v>6</v>
      </c>
      <c r="BD72" s="93">
        <v>939</v>
      </c>
      <c r="BE72" s="100">
        <f t="shared" si="68"/>
        <v>6939</v>
      </c>
      <c r="BF72" t="s">
        <v>2683</v>
      </c>
      <c r="BG72" t="s">
        <v>3290</v>
      </c>
    </row>
    <row r="73" spans="1:59" outlineLevel="1">
      <c r="A73" t="s">
        <v>2592</v>
      </c>
      <c r="B73" t="s">
        <v>208</v>
      </c>
      <c r="C73" s="1">
        <f t="shared" si="57"/>
        <v>5851</v>
      </c>
      <c r="D73" s="1">
        <v>3</v>
      </c>
      <c r="E73" s="1"/>
      <c r="F73" s="1"/>
      <c r="G73" s="1">
        <v>3</v>
      </c>
      <c r="H73" s="1"/>
      <c r="I73" s="1"/>
      <c r="J73" s="1"/>
      <c r="K73" s="7">
        <f>IF(W73&gt;0,RANK(W73,(W73:Y73,Z73:AN73)),0)</f>
        <v>0</v>
      </c>
      <c r="L73" s="7">
        <f>IF(X73&gt;0,RANK(X73,(W73:Y73,Z73:AN73)),0)</f>
        <v>4</v>
      </c>
      <c r="M73" s="7">
        <f>IF(Y73&gt;0,RANK(Y73,(W73:Y73,Z73:AN73)),0)</f>
        <v>1</v>
      </c>
      <c r="N73" s="7">
        <f>IF(Z73&gt;0,RANK(Z73,(W73:Y73,Z73:AN73)),0)</f>
        <v>2</v>
      </c>
      <c r="O73" s="48">
        <f t="shared" si="58"/>
        <v>3790</v>
      </c>
      <c r="P73" s="163">
        <f t="shared" si="44"/>
        <v>0.64775252093659208</v>
      </c>
      <c r="Q73" s="2"/>
      <c r="R73" s="2">
        <f t="shared" si="59"/>
        <v>0</v>
      </c>
      <c r="S73" s="2">
        <f t="shared" si="60"/>
        <v>4.0676807383353275E-2</v>
      </c>
      <c r="T73" s="2">
        <f t="shared" si="61"/>
        <v>0.75115364894889758</v>
      </c>
      <c r="U73" s="2">
        <f t="shared" si="48"/>
        <v>0.10340112801230558</v>
      </c>
      <c r="V73" s="2">
        <f t="shared" si="49"/>
        <v>0.10476841565544362</v>
      </c>
      <c r="X73" s="1">
        <f>SUMIF(County!$AT$165:$AT$222,$BA73,County!Q$165:Q$222)+SUMIF('Cong Dist'!$BA$670:$BA$761,$BA73,'Cong Dist'!X$670:X$761)</f>
        <v>238</v>
      </c>
      <c r="Y73" s="1">
        <f>SUMIF(County!$AT$165:$AT$222,$BA73,County!R$165:R$222)+SUMIF('Cong Dist'!$BA$670:$BA$761,$BA73,'Cong Dist'!Y$670:Y$761)</f>
        <v>4395</v>
      </c>
      <c r="Z73" s="1">
        <f>SUMIF(County!$AT$165:$AT$222,$BA73,County!S$165:S$222)+SUMIF('Cong Dist'!$BA$670:$BA$761,$BA73,'Cong Dist'!Z$670:Z$761)</f>
        <v>605</v>
      </c>
      <c r="AA73" s="1">
        <f>SUMIF(County!$AT$165:$AT$222,$BA73,County!T$165:T$222)+SUMIF('Cong Dist'!$BA$670:$BA$761,$BA73,'Cong Dist'!AA$670:AA$761)</f>
        <v>417</v>
      </c>
      <c r="AH73" s="1">
        <f>SUMIF(County!$AT$165:$AT$222,$BA73,County!AA$165:AA$222)+SUMIF('Cong Dist'!$BA$670:$BA$761,$BA73,'Cong Dist'!AH$670:AH$761)</f>
        <v>0</v>
      </c>
      <c r="AI73" s="1"/>
      <c r="AJ73" s="1">
        <f>SUMIF(County!$AT$165:$AT$222,$BA73,County!AC$165:AC$222)+SUMIF('Cong Dist'!$BA$670:$BA$761,$BA73,'Cong Dist'!AJ$670:AJ$761)</f>
        <v>110</v>
      </c>
      <c r="AK73" s="1">
        <f>SUMIF(County!$AT$165:$AT$222,$BA73,County!AD$165:AD$222)+SUMIF('Cong Dist'!$BA$670:$BA$761,$BA73,'Cong Dist'!AK$670:AK$761)</f>
        <v>86</v>
      </c>
      <c r="AM73" s="1"/>
      <c r="AP73" s="7">
        <f>IF(AA73&gt;0,RANK(AA73,(W73:Y73,Z73:AN73)),0)</f>
        <v>3</v>
      </c>
      <c r="AQ73" s="7">
        <f>IF(AB73&gt;0,RANK(AB73,(W73:Y73,Z73:AN73)),0)</f>
        <v>0</v>
      </c>
      <c r="AR73" s="7">
        <f>IF(AC73&gt;0,RANK(AC73,(W73:Y73,Z73:AN73)),0)</f>
        <v>0</v>
      </c>
      <c r="AS73" s="7">
        <f>IF(AD73&gt;0,RANK(AD73,(W73:Y73,AD73:AN73)),0)</f>
        <v>0</v>
      </c>
      <c r="AT73" s="2">
        <f t="shared" si="62"/>
        <v>7.1269868398564348E-2</v>
      </c>
      <c r="AU73" s="2">
        <f t="shared" si="63"/>
        <v>0</v>
      </c>
      <c r="AV73" s="2">
        <f t="shared" si="64"/>
        <v>0</v>
      </c>
      <c r="AW73" s="2">
        <f t="shared" si="65"/>
        <v>0</v>
      </c>
      <c r="AY73" s="2" t="str">
        <f t="shared" si="66"/>
        <v>District 40</v>
      </c>
      <c r="AZ73" t="str">
        <f t="shared" si="67"/>
        <v>CA</v>
      </c>
      <c r="BA73">
        <v>40</v>
      </c>
      <c r="BC73" s="91">
        <v>6</v>
      </c>
      <c r="BD73" s="93">
        <v>940</v>
      </c>
      <c r="BE73" s="100">
        <f t="shared" si="68"/>
        <v>6940</v>
      </c>
      <c r="BF73" t="s">
        <v>2683</v>
      </c>
      <c r="BG73" t="s">
        <v>3290</v>
      </c>
    </row>
    <row r="74" spans="1:59" outlineLevel="1">
      <c r="A74" t="s">
        <v>2799</v>
      </c>
      <c r="B74" t="s">
        <v>208</v>
      </c>
      <c r="C74" s="1">
        <f t="shared" si="57"/>
        <v>24103</v>
      </c>
      <c r="D74" s="1">
        <v>3</v>
      </c>
      <c r="E74" s="1"/>
      <c r="F74" s="1"/>
      <c r="G74" s="1">
        <v>3</v>
      </c>
      <c r="H74" s="1"/>
      <c r="I74" s="1"/>
      <c r="J74" s="1"/>
      <c r="K74" s="7">
        <f>IF(W74&gt;0,RANK(W74,(W74:Y74,Z74:AN74)),0)</f>
        <v>0</v>
      </c>
      <c r="L74" s="7">
        <f>IF(X74&gt;0,RANK(X74,(W74:Y74,Z74:AN74)),0)</f>
        <v>4</v>
      </c>
      <c r="M74" s="7">
        <f>IF(Y74&gt;0,RANK(Y74,(W74:Y74,Z74:AN74)),0)</f>
        <v>1</v>
      </c>
      <c r="N74" s="7">
        <f>IF(Z74&gt;0,RANK(Z74,(W74:Y74,Z74:AN74)),0)</f>
        <v>2</v>
      </c>
      <c r="O74" s="48">
        <f t="shared" si="58"/>
        <v>16100</v>
      </c>
      <c r="P74" s="163">
        <f t="shared" si="44"/>
        <v>0.6679666431564536</v>
      </c>
      <c r="Q74" s="2"/>
      <c r="R74" s="2">
        <f t="shared" si="59"/>
        <v>0</v>
      </c>
      <c r="S74" s="2">
        <f t="shared" si="60"/>
        <v>4.414388250425258E-2</v>
      </c>
      <c r="T74" s="2">
        <f t="shared" si="61"/>
        <v>0.77421897689084351</v>
      </c>
      <c r="U74" s="2">
        <f t="shared" si="48"/>
        <v>0.10625233373438991</v>
      </c>
      <c r="V74" s="2">
        <f t="shared" si="49"/>
        <v>7.5384806870513965E-2</v>
      </c>
      <c r="X74" s="1">
        <f>SUMIF(County!$AT$165:$AT$222,$BA74,County!Q$165:Q$222)+SUMIF('Cong Dist'!$BA$670:$BA$761,$BA74,'Cong Dist'!X$670:X$761)</f>
        <v>1064</v>
      </c>
      <c r="Y74" s="1">
        <f>SUMIF(County!$AT$165:$AT$222,$BA74,County!R$165:R$222)+SUMIF('Cong Dist'!$BA$670:$BA$761,$BA74,'Cong Dist'!Y$670:Y$761)</f>
        <v>18661</v>
      </c>
      <c r="Z74" s="1">
        <f>SUMIF(County!$AT$165:$AT$222,$BA74,County!S$165:S$222)+SUMIF('Cong Dist'!$BA$670:$BA$761,$BA74,'Cong Dist'!Z$670:Z$761)</f>
        <v>2561</v>
      </c>
      <c r="AA74" s="1">
        <f>SUMIF(County!$AT$165:$AT$222,$BA74,County!T$165:T$222)+SUMIF('Cong Dist'!$BA$670:$BA$761,$BA74,'Cong Dist'!AA$670:AA$761)</f>
        <v>1480</v>
      </c>
      <c r="AH74" s="1">
        <f>SUMIF(County!$AT$165:$AT$222,$BA74,County!AA$165:AA$222)+SUMIF('Cong Dist'!$BA$670:$BA$761,$BA74,'Cong Dist'!AH$670:AH$761)</f>
        <v>0</v>
      </c>
      <c r="AI74" s="1"/>
      <c r="AJ74" s="1">
        <f>SUMIF(County!$AT$165:$AT$222,$BA74,County!AC$165:AC$222)+SUMIF('Cong Dist'!$BA$670:$BA$761,$BA74,'Cong Dist'!AJ$670:AJ$761)</f>
        <v>206</v>
      </c>
      <c r="AK74" s="1">
        <f>SUMIF(County!$AT$165:$AT$222,$BA74,County!AD$165:AD$222)+SUMIF('Cong Dist'!$BA$670:$BA$761,$BA74,'Cong Dist'!AK$670:AK$761)</f>
        <v>131</v>
      </c>
      <c r="AM74" s="1"/>
      <c r="AP74" s="7">
        <f>IF(AA74&gt;0,RANK(AA74,(W74:Y74,Z74:AN74)),0)</f>
        <v>3</v>
      </c>
      <c r="AQ74" s="7">
        <f>IF(AB74&gt;0,RANK(AB74,(W74:Y74,Z74:AN74)),0)</f>
        <v>0</v>
      </c>
      <c r="AR74" s="7">
        <f>IF(AC74&gt;0,RANK(AC74,(W74:Y74,Z74:AN74)),0)</f>
        <v>0</v>
      </c>
      <c r="AS74" s="7">
        <f>IF(AD74&gt;0,RANK(AD74,(W74:Y74,AD74:AN74)),0)</f>
        <v>0</v>
      </c>
      <c r="AT74" s="2">
        <f t="shared" si="62"/>
        <v>6.1403144836742314E-2</v>
      </c>
      <c r="AU74" s="2">
        <f t="shared" si="63"/>
        <v>0</v>
      </c>
      <c r="AV74" s="2">
        <f t="shared" si="64"/>
        <v>0</v>
      </c>
      <c r="AW74" s="2">
        <f t="shared" si="65"/>
        <v>0</v>
      </c>
      <c r="AY74" s="2" t="str">
        <f t="shared" si="66"/>
        <v>District 41</v>
      </c>
      <c r="AZ74" t="str">
        <f t="shared" si="67"/>
        <v>CA</v>
      </c>
      <c r="BA74">
        <v>41</v>
      </c>
      <c r="BC74" s="91">
        <v>6</v>
      </c>
      <c r="BD74" s="93">
        <v>941</v>
      </c>
      <c r="BE74" s="100">
        <f t="shared" si="68"/>
        <v>6941</v>
      </c>
      <c r="BF74" t="s">
        <v>2683</v>
      </c>
      <c r="BG74" t="s">
        <v>3290</v>
      </c>
    </row>
    <row r="75" spans="1:59" outlineLevel="1">
      <c r="A75" t="s">
        <v>570</v>
      </c>
      <c r="B75" t="s">
        <v>208</v>
      </c>
      <c r="C75" s="1">
        <f t="shared" si="57"/>
        <v>41650</v>
      </c>
      <c r="D75" s="1">
        <v>3</v>
      </c>
      <c r="E75" s="1"/>
      <c r="F75" s="1"/>
      <c r="G75" s="1">
        <v>3</v>
      </c>
      <c r="H75" s="1"/>
      <c r="I75" s="1"/>
      <c r="J75" s="1"/>
      <c r="K75" s="7">
        <f>IF(W75&gt;0,RANK(W75,(W75:Y75,Z75:AN75)),0)</f>
        <v>0</v>
      </c>
      <c r="L75" s="7">
        <f>IF(X75&gt;0,RANK(X75,(W75:Y75,Z75:AN75)),0)</f>
        <v>4</v>
      </c>
      <c r="M75" s="7">
        <f>IF(Y75&gt;0,RANK(Y75,(W75:Y75,Z75:AN75)),0)</f>
        <v>1</v>
      </c>
      <c r="N75" s="7">
        <f>IF(Z75&gt;0,RANK(Z75,(W75:Y75,Z75:AN75)),0)</f>
        <v>2</v>
      </c>
      <c r="O75" s="48">
        <f t="shared" si="58"/>
        <v>29712</v>
      </c>
      <c r="P75" s="163">
        <f t="shared" si="44"/>
        <v>0.71337334933973584</v>
      </c>
      <c r="Q75" s="2"/>
      <c r="R75" s="2">
        <f t="shared" si="59"/>
        <v>0</v>
      </c>
      <c r="S75" s="2">
        <f t="shared" si="60"/>
        <v>3.9855942376950781E-2</v>
      </c>
      <c r="T75" s="2">
        <f t="shared" si="61"/>
        <v>0.80559423769507799</v>
      </c>
      <c r="U75" s="2">
        <f t="shared" si="48"/>
        <v>9.2220888355342132E-2</v>
      </c>
      <c r="V75" s="2">
        <f t="shared" si="49"/>
        <v>6.2328931572629101E-2</v>
      </c>
      <c r="X75" s="1">
        <f>SUMIF(County!$AT$165:$AT$222,$BA75,County!Q$165:Q$222)+SUMIF('Cong Dist'!$BA$670:$BA$761,$BA75,'Cong Dist'!X$670:X$761)</f>
        <v>1660</v>
      </c>
      <c r="Y75" s="1">
        <f>SUMIF(County!$AT$165:$AT$222,$BA75,County!R$165:R$222)+SUMIF('Cong Dist'!$BA$670:$BA$761,$BA75,'Cong Dist'!Y$670:Y$761)</f>
        <v>33553</v>
      </c>
      <c r="Z75" s="1">
        <f>SUMIF(County!$AT$165:$AT$222,$BA75,County!S$165:S$222)+SUMIF('Cong Dist'!$BA$670:$BA$761,$BA75,'Cong Dist'!Z$670:Z$761)</f>
        <v>3841</v>
      </c>
      <c r="AA75" s="1">
        <f>SUMIF(County!$AT$165:$AT$222,$BA75,County!T$165:T$222)+SUMIF('Cong Dist'!$BA$670:$BA$761,$BA75,'Cong Dist'!AA$670:AA$761)</f>
        <v>2296</v>
      </c>
      <c r="AH75" s="1">
        <f>SUMIF(County!$AT$165:$AT$222,$BA75,County!AA$165:AA$222)+SUMIF('Cong Dist'!$BA$670:$BA$761,$BA75,'Cong Dist'!AH$670:AH$761)</f>
        <v>0</v>
      </c>
      <c r="AI75" s="1"/>
      <c r="AJ75" s="1">
        <f>SUMIF(County!$AT$165:$AT$222,$BA75,County!AC$165:AC$222)+SUMIF('Cong Dist'!$BA$670:$BA$761,$BA75,'Cong Dist'!AJ$670:AJ$761)</f>
        <v>210</v>
      </c>
      <c r="AK75" s="1">
        <f>SUMIF(County!$AT$165:$AT$222,$BA75,County!AD$165:AD$222)+SUMIF('Cong Dist'!$BA$670:$BA$761,$BA75,'Cong Dist'!AK$670:AK$761)</f>
        <v>90</v>
      </c>
      <c r="AM75" s="1"/>
      <c r="AP75" s="7">
        <f>IF(AA75&gt;0,RANK(AA75,(W75:Y75,Z75:AN75)),0)</f>
        <v>3</v>
      </c>
      <c r="AQ75" s="7">
        <f>IF(AB75&gt;0,RANK(AB75,(W75:Y75,Z75:AN75)),0)</f>
        <v>0</v>
      </c>
      <c r="AR75" s="7">
        <f>IF(AC75&gt;0,RANK(AC75,(W75:Y75,Z75:AN75)),0)</f>
        <v>0</v>
      </c>
      <c r="AS75" s="7">
        <f>IF(AD75&gt;0,RANK(AD75,(W75:Y75,AD75:AN75)),0)</f>
        <v>0</v>
      </c>
      <c r="AT75" s="2">
        <f t="shared" si="62"/>
        <v>5.512605042016807E-2</v>
      </c>
      <c r="AU75" s="2">
        <f t="shared" si="63"/>
        <v>0</v>
      </c>
      <c r="AV75" s="2">
        <f t="shared" si="64"/>
        <v>0</v>
      </c>
      <c r="AW75" s="2">
        <f t="shared" si="65"/>
        <v>0</v>
      </c>
      <c r="AY75" s="2" t="str">
        <f t="shared" si="66"/>
        <v>District 42</v>
      </c>
      <c r="AZ75" t="str">
        <f t="shared" si="67"/>
        <v>CA</v>
      </c>
      <c r="BA75">
        <v>42</v>
      </c>
      <c r="BC75" s="91">
        <v>6</v>
      </c>
      <c r="BD75" s="93">
        <v>942</v>
      </c>
      <c r="BE75" s="100">
        <f t="shared" si="68"/>
        <v>6942</v>
      </c>
      <c r="BF75" t="s">
        <v>2683</v>
      </c>
      <c r="BG75" t="s">
        <v>3290</v>
      </c>
    </row>
    <row r="76" spans="1:59" outlineLevel="1">
      <c r="A76" t="s">
        <v>310</v>
      </c>
      <c r="B76" t="s">
        <v>208</v>
      </c>
      <c r="C76" s="1">
        <f t="shared" si="57"/>
        <v>14103</v>
      </c>
      <c r="D76" s="1">
        <v>3</v>
      </c>
      <c r="E76" s="1"/>
      <c r="F76" s="1"/>
      <c r="G76" s="1">
        <v>3</v>
      </c>
      <c r="H76" s="1"/>
      <c r="I76" s="1"/>
      <c r="J76" s="1"/>
      <c r="K76" s="7">
        <f>IF(W76&gt;0,RANK(W76,(W76:Y76,Z76:AN76)),0)</f>
        <v>0</v>
      </c>
      <c r="L76" s="7">
        <f>IF(X76&gt;0,RANK(X76,(W76:Y76,Z76:AN76)),0)</f>
        <v>4</v>
      </c>
      <c r="M76" s="7">
        <f>IF(Y76&gt;0,RANK(Y76,(W76:Y76,Z76:AN76)),0)</f>
        <v>1</v>
      </c>
      <c r="N76" s="7">
        <f>IF(Z76&gt;0,RANK(Z76,(W76:Y76,Z76:AN76)),0)</f>
        <v>2</v>
      </c>
      <c r="O76" s="48">
        <f t="shared" si="58"/>
        <v>9056</v>
      </c>
      <c r="P76" s="163">
        <f t="shared" si="44"/>
        <v>0.64213287952917819</v>
      </c>
      <c r="Q76" s="2"/>
      <c r="R76" s="2">
        <f t="shared" si="59"/>
        <v>0</v>
      </c>
      <c r="S76" s="2">
        <f t="shared" si="60"/>
        <v>4.2827767141742891E-2</v>
      </c>
      <c r="T76" s="2">
        <f t="shared" si="61"/>
        <v>0.75927107707579944</v>
      </c>
      <c r="U76" s="2">
        <f t="shared" si="48"/>
        <v>0.11713819754662129</v>
      </c>
      <c r="V76" s="2">
        <f t="shared" si="49"/>
        <v>8.0762958235836416E-2</v>
      </c>
      <c r="X76" s="1">
        <f>SUMIF(County!$AT$165:$AT$222,$BA76,County!Q$165:Q$222)+SUMIF('Cong Dist'!$BA$670:$BA$761,$BA76,'Cong Dist'!X$670:X$761)</f>
        <v>604</v>
      </c>
      <c r="Y76" s="1">
        <f>SUMIF(County!$AT$165:$AT$222,$BA76,County!R$165:R$222)+SUMIF('Cong Dist'!$BA$670:$BA$761,$BA76,'Cong Dist'!Y$670:Y$761)</f>
        <v>10708</v>
      </c>
      <c r="Z76" s="1">
        <f>SUMIF(County!$AT$165:$AT$222,$BA76,County!S$165:S$222)+SUMIF('Cong Dist'!$BA$670:$BA$761,$BA76,'Cong Dist'!Z$670:Z$761)</f>
        <v>1652</v>
      </c>
      <c r="AA76" s="1">
        <f>SUMIF(County!$AT$165:$AT$222,$BA76,County!T$165:T$222)+SUMIF('Cong Dist'!$BA$670:$BA$761,$BA76,'Cong Dist'!AA$670:AA$761)</f>
        <v>917</v>
      </c>
      <c r="AH76" s="1">
        <f>SUMIF(County!$AT$165:$AT$222,$BA76,County!AA$165:AA$222)+SUMIF('Cong Dist'!$BA$670:$BA$761,$BA76,'Cong Dist'!AH$670:AH$761)</f>
        <v>0</v>
      </c>
      <c r="AI76" s="1"/>
      <c r="AJ76" s="1">
        <f>SUMIF(County!$AT$165:$AT$222,$BA76,County!AC$165:AC$222)+SUMIF('Cong Dist'!$BA$670:$BA$761,$BA76,'Cong Dist'!AJ$670:AJ$761)</f>
        <v>124</v>
      </c>
      <c r="AK76" s="1">
        <f>SUMIF(County!$AT$165:$AT$222,$BA76,County!AD$165:AD$222)+SUMIF('Cong Dist'!$BA$670:$BA$761,$BA76,'Cong Dist'!AK$670:AK$761)</f>
        <v>98</v>
      </c>
      <c r="AM76" s="1"/>
      <c r="AP76" s="7">
        <f>IF(AA76&gt;0,RANK(AA76,(W76:Y76,Z76:AN76)),0)</f>
        <v>3</v>
      </c>
      <c r="AQ76" s="7">
        <f>IF(AB76&gt;0,RANK(AB76,(W76:Y76,Z76:AN76)),0)</f>
        <v>0</v>
      </c>
      <c r="AR76" s="7">
        <f>IF(AC76&gt;0,RANK(AC76,(W76:Y76,Z76:AN76)),0)</f>
        <v>0</v>
      </c>
      <c r="AS76" s="7">
        <f>IF(AD76&gt;0,RANK(AD76,(W76:Y76,AD76:AN76)),0)</f>
        <v>0</v>
      </c>
      <c r="AT76" s="2">
        <f t="shared" si="62"/>
        <v>6.5021626604268593E-2</v>
      </c>
      <c r="AU76" s="2">
        <f t="shared" si="63"/>
        <v>0</v>
      </c>
      <c r="AV76" s="2">
        <f t="shared" si="64"/>
        <v>0</v>
      </c>
      <c r="AW76" s="2">
        <f t="shared" si="65"/>
        <v>0</v>
      </c>
      <c r="AY76" s="2" t="str">
        <f t="shared" si="66"/>
        <v>District 43</v>
      </c>
      <c r="AZ76" t="str">
        <f t="shared" si="67"/>
        <v>CA</v>
      </c>
      <c r="BA76">
        <v>43</v>
      </c>
      <c r="BC76" s="91">
        <v>6</v>
      </c>
      <c r="BD76" s="93">
        <v>943</v>
      </c>
      <c r="BE76" s="100">
        <f t="shared" si="68"/>
        <v>6943</v>
      </c>
      <c r="BF76" t="s">
        <v>2683</v>
      </c>
      <c r="BG76" t="s">
        <v>3290</v>
      </c>
    </row>
    <row r="77" spans="1:59" outlineLevel="1">
      <c r="A77" t="s">
        <v>311</v>
      </c>
      <c r="B77" t="s">
        <v>208</v>
      </c>
      <c r="C77" s="1">
        <f t="shared" si="57"/>
        <v>6103</v>
      </c>
      <c r="D77" s="1">
        <v>3</v>
      </c>
      <c r="E77" s="1"/>
      <c r="F77" s="1"/>
      <c r="G77" s="1">
        <v>3</v>
      </c>
      <c r="H77" s="1"/>
      <c r="I77" s="1"/>
      <c r="J77" s="1"/>
      <c r="K77" s="7">
        <f>IF(W77&gt;0,RANK(W77,(W77:Y77,Z77:AN77)),0)</f>
        <v>0</v>
      </c>
      <c r="L77" s="7">
        <f>IF(X77&gt;0,RANK(X77,(W77:Y77,Z77:AN77)),0)</f>
        <v>4</v>
      </c>
      <c r="M77" s="7">
        <f>IF(Y77&gt;0,RANK(Y77,(W77:Y77,Z77:AN77)),0)</f>
        <v>1</v>
      </c>
      <c r="N77" s="7">
        <f>IF(Z77&gt;0,RANK(Z77,(W77:Y77,Z77:AN77)),0)</f>
        <v>2</v>
      </c>
      <c r="O77" s="48">
        <f t="shared" si="58"/>
        <v>3686</v>
      </c>
      <c r="P77" s="163">
        <f t="shared" si="44"/>
        <v>0.60396526298541697</v>
      </c>
      <c r="Q77" s="2"/>
      <c r="R77" s="2">
        <f t="shared" si="59"/>
        <v>0</v>
      </c>
      <c r="S77" s="2">
        <f t="shared" si="60"/>
        <v>4.9156152711781094E-2</v>
      </c>
      <c r="T77" s="2">
        <f t="shared" si="61"/>
        <v>0.72439783712928063</v>
      </c>
      <c r="U77" s="2">
        <f t="shared" si="48"/>
        <v>0.12043257414386367</v>
      </c>
      <c r="V77" s="2">
        <f t="shared" si="49"/>
        <v>0.10601343601507461</v>
      </c>
      <c r="X77" s="1">
        <f>SUMIF(County!$AT$165:$AT$222,$BA77,County!Q$165:Q$222)+SUMIF('Cong Dist'!$BA$670:$BA$761,$BA77,'Cong Dist'!X$670:X$761)</f>
        <v>300</v>
      </c>
      <c r="Y77" s="1">
        <f>SUMIF(County!$AT$165:$AT$222,$BA77,County!R$165:R$222)+SUMIF('Cong Dist'!$BA$670:$BA$761,$BA77,'Cong Dist'!Y$670:Y$761)</f>
        <v>4421</v>
      </c>
      <c r="Z77" s="1">
        <f>SUMIF(County!$AT$165:$AT$222,$BA77,County!S$165:S$222)+SUMIF('Cong Dist'!$BA$670:$BA$761,$BA77,'Cong Dist'!Z$670:Z$761)</f>
        <v>735</v>
      </c>
      <c r="AA77" s="1">
        <f>SUMIF(County!$AT$165:$AT$222,$BA77,County!T$165:T$222)+SUMIF('Cong Dist'!$BA$670:$BA$761,$BA77,'Cong Dist'!AA$670:AA$761)</f>
        <v>428</v>
      </c>
      <c r="AH77" s="1">
        <f>SUMIF(County!$AT$165:$AT$222,$BA77,County!AA$165:AA$222)+SUMIF('Cong Dist'!$BA$670:$BA$761,$BA77,'Cong Dist'!AH$670:AH$761)</f>
        <v>0</v>
      </c>
      <c r="AI77" s="1"/>
      <c r="AJ77" s="1">
        <f>SUMIF(County!$AT$165:$AT$222,$BA77,County!AC$165:AC$222)+SUMIF('Cong Dist'!$BA$670:$BA$761,$BA77,'Cong Dist'!AJ$670:AJ$761)</f>
        <v>114</v>
      </c>
      <c r="AK77" s="1">
        <f>SUMIF(County!$AT$165:$AT$222,$BA77,County!AD$165:AD$222)+SUMIF('Cong Dist'!$BA$670:$BA$761,$BA77,'Cong Dist'!AK$670:AK$761)</f>
        <v>105</v>
      </c>
      <c r="AM77" s="1"/>
      <c r="AP77" s="7">
        <f>IF(AA77&gt;0,RANK(AA77,(W77:Y77,Z77:AN77)),0)</f>
        <v>3</v>
      </c>
      <c r="AQ77" s="7">
        <f>IF(AB77&gt;0,RANK(AB77,(W77:Y77,Z77:AN77)),0)</f>
        <v>0</v>
      </c>
      <c r="AR77" s="7">
        <f>IF(AC77&gt;0,RANK(AC77,(W77:Y77,Z77:AN77)),0)</f>
        <v>0</v>
      </c>
      <c r="AS77" s="7">
        <f>IF(AD77&gt;0,RANK(AD77,(W77:Y77,AD77:AN77)),0)</f>
        <v>0</v>
      </c>
      <c r="AT77" s="2">
        <f t="shared" si="62"/>
        <v>7.0129444535474358E-2</v>
      </c>
      <c r="AU77" s="2">
        <f t="shared" si="63"/>
        <v>0</v>
      </c>
      <c r="AV77" s="2">
        <f t="shared" si="64"/>
        <v>0</v>
      </c>
      <c r="AW77" s="2">
        <f t="shared" si="65"/>
        <v>0</v>
      </c>
      <c r="AY77" s="2" t="str">
        <f t="shared" si="66"/>
        <v>District 44</v>
      </c>
      <c r="AZ77" t="str">
        <f t="shared" si="67"/>
        <v>CA</v>
      </c>
      <c r="BA77">
        <v>44</v>
      </c>
      <c r="BC77" s="91">
        <v>6</v>
      </c>
      <c r="BD77" s="93">
        <v>944</v>
      </c>
      <c r="BE77" s="100">
        <f t="shared" si="68"/>
        <v>6944</v>
      </c>
      <c r="BF77" t="s">
        <v>2683</v>
      </c>
      <c r="BG77" t="s">
        <v>3290</v>
      </c>
    </row>
    <row r="78" spans="1:59" outlineLevel="1">
      <c r="A78" t="s">
        <v>312</v>
      </c>
      <c r="B78" t="s">
        <v>208</v>
      </c>
      <c r="C78" s="1">
        <f t="shared" si="57"/>
        <v>62965</v>
      </c>
      <c r="D78" s="1">
        <v>3</v>
      </c>
      <c r="E78" s="1"/>
      <c r="F78" s="1"/>
      <c r="G78" s="1">
        <v>3</v>
      </c>
      <c r="H78" s="1"/>
      <c r="I78" s="1"/>
      <c r="J78" s="1"/>
      <c r="K78" s="7">
        <f>IF(W78&gt;0,RANK(W78,(W78:Y78,Z78:AN78)),0)</f>
        <v>0</v>
      </c>
      <c r="L78" s="7">
        <f>IF(X78&gt;0,RANK(X78,(W78:Y78,Z78:AN78)),0)</f>
        <v>4</v>
      </c>
      <c r="M78" s="7">
        <f>IF(Y78&gt;0,RANK(Y78,(W78:Y78,Z78:AN78)),0)</f>
        <v>1</v>
      </c>
      <c r="N78" s="7">
        <f>IF(Z78&gt;0,RANK(Z78,(W78:Y78,Z78:AN78)),0)</f>
        <v>2</v>
      </c>
      <c r="O78" s="48">
        <f t="shared" si="58"/>
        <v>47020</v>
      </c>
      <c r="P78" s="163">
        <f t="shared" si="44"/>
        <v>0.74676407527991739</v>
      </c>
      <c r="Q78" s="2"/>
      <c r="R78" s="2">
        <f t="shared" si="59"/>
        <v>0</v>
      </c>
      <c r="S78" s="2">
        <f t="shared" si="60"/>
        <v>2.8174382593504327E-2</v>
      </c>
      <c r="T78" s="2">
        <f t="shared" si="61"/>
        <v>0.83630588422139285</v>
      </c>
      <c r="U78" s="2">
        <f t="shared" si="48"/>
        <v>8.9541808941475426E-2</v>
      </c>
      <c r="V78" s="2">
        <f t="shared" si="49"/>
        <v>4.5977924243627372E-2</v>
      </c>
      <c r="X78" s="1">
        <f>SUMIF(County!$AT$165:$AT$222,$BA78,County!Q$165:Q$222)+SUMIF('Cong Dist'!$BA$670:$BA$761,$BA78,'Cong Dist'!X$670:X$761)</f>
        <v>1774</v>
      </c>
      <c r="Y78" s="1">
        <f>SUMIF(County!$AT$165:$AT$222,$BA78,County!R$165:R$222)+SUMIF('Cong Dist'!$BA$670:$BA$761,$BA78,'Cong Dist'!Y$670:Y$761)</f>
        <v>52658</v>
      </c>
      <c r="Z78" s="1">
        <f>SUMIF(County!$AT$165:$AT$222,$BA78,County!S$165:S$222)+SUMIF('Cong Dist'!$BA$670:$BA$761,$BA78,'Cong Dist'!Z$670:Z$761)</f>
        <v>5638</v>
      </c>
      <c r="AA78" s="1">
        <f>SUMIF(County!$AT$165:$AT$222,$BA78,County!T$165:T$222)+SUMIF('Cong Dist'!$BA$670:$BA$761,$BA78,'Cong Dist'!AA$670:AA$761)</f>
        <v>2496</v>
      </c>
      <c r="AH78" s="1">
        <f>SUMIF(County!$AT$165:$AT$222,$BA78,County!AA$165:AA$222)+SUMIF('Cong Dist'!$BA$670:$BA$761,$BA78,'Cong Dist'!AH$670:AH$761)</f>
        <v>0</v>
      </c>
      <c r="AI78" s="1"/>
      <c r="AJ78" s="1">
        <f>SUMIF(County!$AT$165:$AT$222,$BA78,County!AC$165:AC$222)+SUMIF('Cong Dist'!$BA$670:$BA$761,$BA78,'Cong Dist'!AJ$670:AJ$761)</f>
        <v>241</v>
      </c>
      <c r="AK78" s="1">
        <f>SUMIF(County!$AT$165:$AT$222,$BA78,County!AD$165:AD$222)+SUMIF('Cong Dist'!$BA$670:$BA$761,$BA78,'Cong Dist'!AK$670:AK$761)</f>
        <v>158</v>
      </c>
      <c r="AM78" s="1"/>
      <c r="AP78" s="7">
        <f>IF(AA78&gt;0,RANK(AA78,(W78:Y78,Z78:AN78)),0)</f>
        <v>3</v>
      </c>
      <c r="AQ78" s="7">
        <f>IF(AB78&gt;0,RANK(AB78,(W78:Y78,Z78:AN78)),0)</f>
        <v>0</v>
      </c>
      <c r="AR78" s="7">
        <f>IF(AC78&gt;0,RANK(AC78,(W78:Y78,Z78:AN78)),0)</f>
        <v>0</v>
      </c>
      <c r="AS78" s="7">
        <f>IF(AD78&gt;0,RANK(AD78,(W78:Y78,AD78:AN78)),0)</f>
        <v>0</v>
      </c>
      <c r="AT78" s="2">
        <f t="shared" si="62"/>
        <v>3.9641070435956487E-2</v>
      </c>
      <c r="AU78" s="2">
        <f t="shared" si="63"/>
        <v>0</v>
      </c>
      <c r="AV78" s="2">
        <f t="shared" si="64"/>
        <v>0</v>
      </c>
      <c r="AW78" s="2">
        <f t="shared" si="65"/>
        <v>0</v>
      </c>
      <c r="AY78" s="2" t="str">
        <f t="shared" si="66"/>
        <v>District 45</v>
      </c>
      <c r="AZ78" t="str">
        <f t="shared" si="67"/>
        <v>CA</v>
      </c>
      <c r="BA78">
        <v>45</v>
      </c>
      <c r="BC78" s="91">
        <v>6</v>
      </c>
      <c r="BD78" s="93">
        <v>945</v>
      </c>
      <c r="BE78" s="100">
        <f t="shared" si="68"/>
        <v>6945</v>
      </c>
      <c r="BF78" t="s">
        <v>2683</v>
      </c>
      <c r="BG78" t="s">
        <v>3290</v>
      </c>
    </row>
    <row r="79" spans="1:59" outlineLevel="1">
      <c r="A79" t="s">
        <v>1071</v>
      </c>
      <c r="B79" t="s">
        <v>208</v>
      </c>
      <c r="C79" s="1">
        <f t="shared" si="57"/>
        <v>20487</v>
      </c>
      <c r="D79" s="1">
        <v>3</v>
      </c>
      <c r="E79" s="1"/>
      <c r="F79" s="1"/>
      <c r="G79" s="1">
        <v>3</v>
      </c>
      <c r="H79" s="1"/>
      <c r="I79" s="1"/>
      <c r="J79" s="1"/>
      <c r="K79" s="7">
        <f>IF(W79&gt;0,RANK(W79,(W79:Y79,Z79:AN79)),0)</f>
        <v>0</v>
      </c>
      <c r="L79" s="7">
        <f>IF(X79&gt;0,RANK(X79,(W79:Y79,Z79:AN79)),0)</f>
        <v>4</v>
      </c>
      <c r="M79" s="7">
        <f>IF(Y79&gt;0,RANK(Y79,(W79:Y79,Z79:AN79)),0)</f>
        <v>1</v>
      </c>
      <c r="N79" s="7">
        <f>IF(Z79&gt;0,RANK(Z79,(W79:Y79,Z79:AN79)),0)</f>
        <v>2</v>
      </c>
      <c r="O79" s="48">
        <f t="shared" si="58"/>
        <v>13811</v>
      </c>
      <c r="P79" s="163">
        <f t="shared" si="44"/>
        <v>0.67413481720115198</v>
      </c>
      <c r="Q79" s="2"/>
      <c r="R79" s="2">
        <f t="shared" si="59"/>
        <v>0</v>
      </c>
      <c r="S79" s="2">
        <f t="shared" si="60"/>
        <v>3.9586078976912187E-2</v>
      </c>
      <c r="T79" s="2">
        <f t="shared" si="61"/>
        <v>0.77859130180114222</v>
      </c>
      <c r="U79" s="2">
        <f t="shared" si="48"/>
        <v>0.10445648459999024</v>
      </c>
      <c r="V79" s="2">
        <f t="shared" si="49"/>
        <v>7.7366134621955296E-2</v>
      </c>
      <c r="X79" s="1">
        <f>SUMIF(County!$AT$165:$AT$222,$BA79,County!Q$165:Q$222)+SUMIF('Cong Dist'!$BA$670:$BA$761,$BA79,'Cong Dist'!X$670:X$761)</f>
        <v>811</v>
      </c>
      <c r="Y79" s="1">
        <f>SUMIF(County!$AT$165:$AT$222,$BA79,County!R$165:R$222)+SUMIF('Cong Dist'!$BA$670:$BA$761,$BA79,'Cong Dist'!Y$670:Y$761)</f>
        <v>15951</v>
      </c>
      <c r="Z79" s="1">
        <f>SUMIF(County!$AT$165:$AT$222,$BA79,County!S$165:S$222)+SUMIF('Cong Dist'!$BA$670:$BA$761,$BA79,'Cong Dist'!Z$670:Z$761)</f>
        <v>2140</v>
      </c>
      <c r="AA79" s="1">
        <f>SUMIF(County!$AT$165:$AT$222,$BA79,County!T$165:T$222)+SUMIF('Cong Dist'!$BA$670:$BA$761,$BA79,'Cong Dist'!AA$670:AA$761)</f>
        <v>1271</v>
      </c>
      <c r="AH79" s="1">
        <f>SUMIF(County!$AT$165:$AT$222,$BA79,County!AA$165:AA$222)+SUMIF('Cong Dist'!$BA$670:$BA$761,$BA79,'Cong Dist'!AH$670:AH$761)</f>
        <v>0</v>
      </c>
      <c r="AI79" s="1"/>
      <c r="AJ79" s="1">
        <f>SUMIF(County!$AT$165:$AT$222,$BA79,County!AC$165:AC$222)+SUMIF('Cong Dist'!$BA$670:$BA$761,$BA79,'Cong Dist'!AJ$670:AJ$761)</f>
        <v>188</v>
      </c>
      <c r="AK79" s="1">
        <f>SUMIF(County!$AT$165:$AT$222,$BA79,County!AD$165:AD$222)+SUMIF('Cong Dist'!$BA$670:$BA$761,$BA79,'Cong Dist'!AK$670:AK$761)</f>
        <v>126</v>
      </c>
      <c r="AM79" s="1"/>
      <c r="AP79" s="7">
        <f>IF(AA79&gt;0,RANK(AA79,(W79:Y79,Z79:AN79)),0)</f>
        <v>3</v>
      </c>
      <c r="AQ79" s="7">
        <f>IF(AB79&gt;0,RANK(AB79,(W79:Y79,Z79:AN79)),0)</f>
        <v>0</v>
      </c>
      <c r="AR79" s="7">
        <f>IF(AC79&gt;0,RANK(AC79,(W79:Y79,Z79:AN79)),0)</f>
        <v>0</v>
      </c>
      <c r="AS79" s="7">
        <f>IF(AD79&gt;0,RANK(AD79,(W79:Y79,AD79:AN79)),0)</f>
        <v>0</v>
      </c>
      <c r="AT79" s="2">
        <f t="shared" si="62"/>
        <v>6.2039342021769903E-2</v>
      </c>
      <c r="AU79" s="2">
        <f t="shared" si="63"/>
        <v>0</v>
      </c>
      <c r="AV79" s="2">
        <f t="shared" si="64"/>
        <v>0</v>
      </c>
      <c r="AW79" s="2">
        <f t="shared" si="65"/>
        <v>0</v>
      </c>
      <c r="AY79" s="2" t="str">
        <f t="shared" si="66"/>
        <v>District 46</v>
      </c>
      <c r="AZ79" t="str">
        <f t="shared" si="67"/>
        <v>CA</v>
      </c>
      <c r="BA79">
        <v>46</v>
      </c>
      <c r="BC79" s="91">
        <v>6</v>
      </c>
      <c r="BD79" s="93">
        <v>946</v>
      </c>
      <c r="BE79" s="100">
        <f t="shared" si="68"/>
        <v>6946</v>
      </c>
      <c r="BF79" t="s">
        <v>2683</v>
      </c>
      <c r="BG79" t="s">
        <v>3290</v>
      </c>
    </row>
    <row r="80" spans="1:59" outlineLevel="1">
      <c r="A80" t="s">
        <v>1072</v>
      </c>
      <c r="B80" t="s">
        <v>208</v>
      </c>
      <c r="C80" s="1">
        <f t="shared" si="57"/>
        <v>33746</v>
      </c>
      <c r="D80" s="1">
        <v>3</v>
      </c>
      <c r="E80" s="1"/>
      <c r="F80" s="1"/>
      <c r="G80" s="1">
        <v>3</v>
      </c>
      <c r="H80" s="1"/>
      <c r="I80" s="1"/>
      <c r="J80" s="1"/>
      <c r="K80" s="7">
        <f>IF(W80&gt;0,RANK(W80,(W80:Y80,Z80:AN80)),0)</f>
        <v>0</v>
      </c>
      <c r="L80" s="7">
        <f>IF(X80&gt;0,RANK(X80,(W80:Y80,Z80:AN80)),0)</f>
        <v>4</v>
      </c>
      <c r="M80" s="7">
        <f>IF(Y80&gt;0,RANK(Y80,(W80:Y80,Z80:AN80)),0)</f>
        <v>1</v>
      </c>
      <c r="N80" s="7">
        <f>IF(Z80&gt;0,RANK(Z80,(W80:Y80,Z80:AN80)),0)</f>
        <v>2</v>
      </c>
      <c r="O80" s="48">
        <f t="shared" si="58"/>
        <v>23012</v>
      </c>
      <c r="P80" s="163">
        <f t="shared" si="44"/>
        <v>0.68191785693119189</v>
      </c>
      <c r="Q80" s="2"/>
      <c r="R80" s="2">
        <f t="shared" si="59"/>
        <v>0</v>
      </c>
      <c r="S80" s="2">
        <f t="shared" si="60"/>
        <v>3.7485924257689797E-2</v>
      </c>
      <c r="T80" s="2">
        <f t="shared" si="61"/>
        <v>0.78720440941148584</v>
      </c>
      <c r="U80" s="2">
        <f t="shared" si="48"/>
        <v>0.10528655248029396</v>
      </c>
      <c r="V80" s="2">
        <f t="shared" si="49"/>
        <v>7.002311385053038E-2</v>
      </c>
      <c r="X80" s="1">
        <f>SUMIF(County!$AT$165:$AT$222,$BA80,County!Q$165:Q$222)+SUMIF('Cong Dist'!$BA$670:$BA$761,$BA80,'Cong Dist'!X$670:X$761)</f>
        <v>1265</v>
      </c>
      <c r="Y80" s="1">
        <f>SUMIF(County!$AT$165:$AT$222,$BA80,County!R$165:R$222)+SUMIF('Cong Dist'!$BA$670:$BA$761,$BA80,'Cong Dist'!Y$670:Y$761)</f>
        <v>26565</v>
      </c>
      <c r="Z80" s="1">
        <f>SUMIF(County!$AT$165:$AT$222,$BA80,County!S$165:S$222)+SUMIF('Cong Dist'!$BA$670:$BA$761,$BA80,'Cong Dist'!Z$670:Z$761)</f>
        <v>3553</v>
      </c>
      <c r="AA80" s="1">
        <f>SUMIF(County!$AT$165:$AT$222,$BA80,County!T$165:T$222)+SUMIF('Cong Dist'!$BA$670:$BA$761,$BA80,'Cong Dist'!AA$670:AA$761)</f>
        <v>1854</v>
      </c>
      <c r="AH80" s="1">
        <f>SUMIF(County!$AT$165:$AT$222,$BA80,County!AA$165:AA$222)+SUMIF('Cong Dist'!$BA$670:$BA$761,$BA80,'Cong Dist'!AH$670:AH$761)</f>
        <v>0</v>
      </c>
      <c r="AI80" s="1"/>
      <c r="AJ80" s="1">
        <f>SUMIF(County!$AT$165:$AT$222,$BA80,County!AC$165:AC$222)+SUMIF('Cong Dist'!$BA$670:$BA$761,$BA80,'Cong Dist'!AJ$670:AJ$761)</f>
        <v>308</v>
      </c>
      <c r="AK80" s="1">
        <f>SUMIF(County!$AT$165:$AT$222,$BA80,County!AD$165:AD$222)+SUMIF('Cong Dist'!$BA$670:$BA$761,$BA80,'Cong Dist'!AK$670:AK$761)</f>
        <v>201</v>
      </c>
      <c r="AM80" s="1"/>
      <c r="AP80" s="7">
        <f>IF(AA80&gt;0,RANK(AA80,(W80:Y80,Z80:AN80)),0)</f>
        <v>3</v>
      </c>
      <c r="AQ80" s="7">
        <f>IF(AB80&gt;0,RANK(AB80,(W80:Y80,Z80:AN80)),0)</f>
        <v>0</v>
      </c>
      <c r="AR80" s="7">
        <f>IF(AC80&gt;0,RANK(AC80,(W80:Y80,Z80:AN80)),0)</f>
        <v>0</v>
      </c>
      <c r="AS80" s="7">
        <f>IF(AD80&gt;0,RANK(AD80,(W80:Y80,AD80:AN80)),0)</f>
        <v>0</v>
      </c>
      <c r="AT80" s="2">
        <f t="shared" si="62"/>
        <v>5.4939844722337462E-2</v>
      </c>
      <c r="AU80" s="2">
        <f t="shared" si="63"/>
        <v>0</v>
      </c>
      <c r="AV80" s="2">
        <f t="shared" si="64"/>
        <v>0</v>
      </c>
      <c r="AW80" s="2">
        <f t="shared" si="65"/>
        <v>0</v>
      </c>
      <c r="AY80" s="2" t="str">
        <f t="shared" si="66"/>
        <v>District 47</v>
      </c>
      <c r="AZ80" t="str">
        <f t="shared" si="67"/>
        <v>CA</v>
      </c>
      <c r="BA80">
        <v>47</v>
      </c>
      <c r="BC80" s="91">
        <v>6</v>
      </c>
      <c r="BD80" s="93">
        <v>947</v>
      </c>
      <c r="BE80" s="100">
        <f t="shared" si="68"/>
        <v>6947</v>
      </c>
      <c r="BF80" t="s">
        <v>2683</v>
      </c>
      <c r="BG80" t="s">
        <v>3290</v>
      </c>
    </row>
    <row r="81" spans="1:59" outlineLevel="1">
      <c r="A81" t="s">
        <v>623</v>
      </c>
      <c r="B81" t="s">
        <v>208</v>
      </c>
      <c r="C81" s="1">
        <f t="shared" si="57"/>
        <v>65153</v>
      </c>
      <c r="D81" s="1">
        <v>3</v>
      </c>
      <c r="E81" s="1"/>
      <c r="F81" s="1"/>
      <c r="G81" s="1">
        <v>3</v>
      </c>
      <c r="H81" s="1"/>
      <c r="I81" s="1"/>
      <c r="J81" s="1"/>
      <c r="K81" s="7">
        <f>IF(W81&gt;0,RANK(W81,(W81:Y81,Z81:AN81)),0)</f>
        <v>0</v>
      </c>
      <c r="L81" s="7">
        <f>IF(X81&gt;0,RANK(X81,(W81:Y81,Z81:AN81)),0)</f>
        <v>4</v>
      </c>
      <c r="M81" s="7">
        <f>IF(Y81&gt;0,RANK(Y81,(W81:Y81,Z81:AN81)),0)</f>
        <v>1</v>
      </c>
      <c r="N81" s="7">
        <f>IF(Z81&gt;0,RANK(Z81,(W81:Y81,Z81:AN81)),0)</f>
        <v>2</v>
      </c>
      <c r="O81" s="48">
        <f t="shared" si="58"/>
        <v>48312</v>
      </c>
      <c r="P81" s="163">
        <f t="shared" si="44"/>
        <v>0.74151612358602059</v>
      </c>
      <c r="Q81" s="2"/>
      <c r="R81" s="2">
        <f t="shared" si="59"/>
        <v>0</v>
      </c>
      <c r="S81" s="2">
        <f t="shared" si="60"/>
        <v>2.8578883551026047E-2</v>
      </c>
      <c r="T81" s="2">
        <f t="shared" si="61"/>
        <v>0.83504980584163435</v>
      </c>
      <c r="U81" s="2">
        <f t="shared" si="48"/>
        <v>9.3533682255613704E-2</v>
      </c>
      <c r="V81" s="2">
        <f t="shared" si="49"/>
        <v>4.2837628351725943E-2</v>
      </c>
      <c r="X81" s="1">
        <f>SUMIF(County!$AT$165:$AT$222,$BA81,County!Q$165:Q$222)+SUMIF('Cong Dist'!$BA$670:$BA$761,$BA81,'Cong Dist'!X$670:X$761)</f>
        <v>1862</v>
      </c>
      <c r="Y81" s="1">
        <f>SUMIF(County!$AT$165:$AT$222,$BA81,County!R$165:R$222)+SUMIF('Cong Dist'!$BA$670:$BA$761,$BA81,'Cong Dist'!Y$670:Y$761)</f>
        <v>54406</v>
      </c>
      <c r="Z81" s="1">
        <f>SUMIF(County!$AT$165:$AT$222,$BA81,County!S$165:S$222)+SUMIF('Cong Dist'!$BA$670:$BA$761,$BA81,'Cong Dist'!Z$670:Z$761)</f>
        <v>6094</v>
      </c>
      <c r="AA81" s="1">
        <f>SUMIF(County!$AT$165:$AT$222,$BA81,County!T$165:T$222)+SUMIF('Cong Dist'!$BA$670:$BA$761,$BA81,'Cong Dist'!AA$670:AA$761)</f>
        <v>2248</v>
      </c>
      <c r="AH81" s="1">
        <f>SUMIF(County!$AT$165:$AT$222,$BA81,County!AA$165:AA$222)+SUMIF('Cong Dist'!$BA$670:$BA$761,$BA81,'Cong Dist'!AH$670:AH$761)</f>
        <v>0</v>
      </c>
      <c r="AI81" s="1"/>
      <c r="AJ81" s="1">
        <f>SUMIF(County!$AT$165:$AT$222,$BA81,County!AC$165:AC$222)+SUMIF('Cong Dist'!$BA$670:$BA$761,$BA81,'Cong Dist'!AJ$670:AJ$761)</f>
        <v>296</v>
      </c>
      <c r="AK81" s="1">
        <f>SUMIF(County!$AT$165:$AT$222,$BA81,County!AD$165:AD$222)+SUMIF('Cong Dist'!$BA$670:$BA$761,$BA81,'Cong Dist'!AK$670:AK$761)</f>
        <v>247</v>
      </c>
      <c r="AM81" s="1"/>
      <c r="AP81" s="7">
        <f>IF(AA81&gt;0,RANK(AA81,(W81:Y81,Z81:AN81)),0)</f>
        <v>3</v>
      </c>
      <c r="AQ81" s="7">
        <f>IF(AB81&gt;0,RANK(AB81,(W81:Y81,Z81:AN81)),0)</f>
        <v>0</v>
      </c>
      <c r="AR81" s="7">
        <f>IF(AC81&gt;0,RANK(AC81,(W81:Y81,Z81:AN81)),0)</f>
        <v>0</v>
      </c>
      <c r="AS81" s="7">
        <f>IF(AD81&gt;0,RANK(AD81,(W81:Y81,AD81:AN81)),0)</f>
        <v>0</v>
      </c>
      <c r="AT81" s="2">
        <f t="shared" si="62"/>
        <v>3.4503399689960551E-2</v>
      </c>
      <c r="AU81" s="2">
        <f t="shared" si="63"/>
        <v>0</v>
      </c>
      <c r="AV81" s="2">
        <f t="shared" si="64"/>
        <v>0</v>
      </c>
      <c r="AW81" s="2">
        <f t="shared" si="65"/>
        <v>0</v>
      </c>
      <c r="AY81" s="2" t="str">
        <f t="shared" si="66"/>
        <v>District 48</v>
      </c>
      <c r="AZ81" t="str">
        <f t="shared" si="67"/>
        <v>CA</v>
      </c>
      <c r="BA81">
        <v>48</v>
      </c>
      <c r="BC81" s="91">
        <v>6</v>
      </c>
      <c r="BD81" s="93">
        <v>948</v>
      </c>
      <c r="BE81" s="100">
        <f t="shared" si="68"/>
        <v>6948</v>
      </c>
      <c r="BF81" t="s">
        <v>2683</v>
      </c>
      <c r="BG81" t="s">
        <v>3290</v>
      </c>
    </row>
    <row r="82" spans="1:59" outlineLevel="1">
      <c r="A82" t="s">
        <v>853</v>
      </c>
      <c r="B82" t="s">
        <v>208</v>
      </c>
      <c r="C82" s="1">
        <f t="shared" si="57"/>
        <v>61289</v>
      </c>
      <c r="D82" s="1">
        <v>3</v>
      </c>
      <c r="E82" s="1"/>
      <c r="F82" s="1"/>
      <c r="G82" s="1">
        <v>3</v>
      </c>
      <c r="H82" s="1"/>
      <c r="I82" s="1"/>
      <c r="J82" s="1"/>
      <c r="K82" s="7">
        <f>IF(W82&gt;0,RANK(W82,(W82:Y82,Z82:AN82)),0)</f>
        <v>0</v>
      </c>
      <c r="L82" s="7">
        <f>IF(X82&gt;0,RANK(X82,(W82:Y82,Z82:AN82)),0)</f>
        <v>4</v>
      </c>
      <c r="M82" s="7">
        <f>IF(Y82&gt;0,RANK(Y82,(W82:Y82,Z82:AN82)),0)</f>
        <v>1</v>
      </c>
      <c r="N82" s="7">
        <f>IF(Z82&gt;0,RANK(Z82,(W82:Y82,Z82:AN82)),0)</f>
        <v>2</v>
      </c>
      <c r="O82" s="48">
        <f t="shared" si="58"/>
        <v>44940</v>
      </c>
      <c r="P82" s="163">
        <f t="shared" si="44"/>
        <v>0.73324740165445679</v>
      </c>
      <c r="Q82" s="2"/>
      <c r="R82" s="2">
        <f t="shared" si="59"/>
        <v>0</v>
      </c>
      <c r="S82" s="2">
        <f t="shared" si="60"/>
        <v>2.9956435902037885E-2</v>
      </c>
      <c r="T82" s="2">
        <f t="shared" si="61"/>
        <v>0.83075266361010947</v>
      </c>
      <c r="U82" s="2">
        <f t="shared" si="48"/>
        <v>9.7505261955652733E-2</v>
      </c>
      <c r="V82" s="2">
        <f t="shared" si="49"/>
        <v>4.1785638532199909E-2</v>
      </c>
      <c r="X82" s="1">
        <f>SUMIF(County!$AT$165:$AT$222,$BA82,County!Q$165:Q$222)+SUMIF('Cong Dist'!$BA$670:$BA$761,$BA82,'Cong Dist'!X$670:X$761)</f>
        <v>1836</v>
      </c>
      <c r="Y82" s="1">
        <f>SUMIF(County!$AT$165:$AT$222,$BA82,County!R$165:R$222)+SUMIF('Cong Dist'!$BA$670:$BA$761,$BA82,'Cong Dist'!Y$670:Y$761)</f>
        <v>50916</v>
      </c>
      <c r="Z82" s="1">
        <f>SUMIF(County!$AT$165:$AT$222,$BA82,County!S$165:S$222)+SUMIF('Cong Dist'!$BA$670:$BA$761,$BA82,'Cong Dist'!Z$670:Z$761)</f>
        <v>5976</v>
      </c>
      <c r="AA82" s="1">
        <f>SUMIF(County!$AT$165:$AT$222,$BA82,County!T$165:T$222)+SUMIF('Cong Dist'!$BA$670:$BA$761,$BA82,'Cong Dist'!AA$670:AA$761)</f>
        <v>2143</v>
      </c>
      <c r="AH82" s="1">
        <f>SUMIF(County!$AT$165:$AT$222,$BA82,County!AA$165:AA$222)+SUMIF('Cong Dist'!$BA$670:$BA$761,$BA82,'Cong Dist'!AH$670:AH$761)</f>
        <v>0</v>
      </c>
      <c r="AI82" s="1"/>
      <c r="AJ82" s="1">
        <f>SUMIF(County!$AT$165:$AT$222,$BA82,County!AC$165:AC$222)+SUMIF('Cong Dist'!$BA$670:$BA$761,$BA82,'Cong Dist'!AJ$670:AJ$761)</f>
        <v>268</v>
      </c>
      <c r="AK82" s="1">
        <f>SUMIF(County!$AT$165:$AT$222,$BA82,County!AD$165:AD$222)+SUMIF('Cong Dist'!$BA$670:$BA$761,$BA82,'Cong Dist'!AK$670:AK$761)</f>
        <v>150</v>
      </c>
      <c r="AM82" s="1"/>
      <c r="AP82" s="7">
        <f>IF(AA82&gt;0,RANK(AA82,(W82:Y82,Z82:AN82)),0)</f>
        <v>3</v>
      </c>
      <c r="AQ82" s="7">
        <f>IF(AB82&gt;0,RANK(AB82,(W82:Y82,Z82:AN82)),0)</f>
        <v>0</v>
      </c>
      <c r="AR82" s="7">
        <f>IF(AC82&gt;0,RANK(AC82,(W82:Y82,Z82:AN82)),0)</f>
        <v>0</v>
      </c>
      <c r="AS82" s="7">
        <f>IF(AD82&gt;0,RANK(AD82,(W82:Y82,AD82:AN82)),0)</f>
        <v>0</v>
      </c>
      <c r="AT82" s="2">
        <f t="shared" si="62"/>
        <v>3.4965491360603042E-2</v>
      </c>
      <c r="AU82" s="2">
        <f t="shared" si="63"/>
        <v>0</v>
      </c>
      <c r="AV82" s="2">
        <f t="shared" si="64"/>
        <v>0</v>
      </c>
      <c r="AW82" s="2">
        <f t="shared" si="65"/>
        <v>0</v>
      </c>
      <c r="AY82" s="2" t="str">
        <f t="shared" si="66"/>
        <v>District 49</v>
      </c>
      <c r="AZ82" t="str">
        <f t="shared" si="67"/>
        <v>CA</v>
      </c>
      <c r="BA82">
        <v>49</v>
      </c>
      <c r="BC82" s="91">
        <v>6</v>
      </c>
      <c r="BD82" s="93">
        <v>949</v>
      </c>
      <c r="BE82" s="100">
        <f t="shared" si="68"/>
        <v>6949</v>
      </c>
      <c r="BF82" t="s">
        <v>2683</v>
      </c>
      <c r="BG82" t="s">
        <v>3290</v>
      </c>
    </row>
    <row r="83" spans="1:59" outlineLevel="1">
      <c r="A83" t="s">
        <v>2084</v>
      </c>
      <c r="B83" t="s">
        <v>208</v>
      </c>
      <c r="C83" s="1">
        <f t="shared" si="57"/>
        <v>66461</v>
      </c>
      <c r="D83" s="1">
        <v>3</v>
      </c>
      <c r="E83" s="1"/>
      <c r="F83" s="1"/>
      <c r="G83" s="1">
        <v>3</v>
      </c>
      <c r="H83" s="1"/>
      <c r="I83" s="1"/>
      <c r="J83" s="1"/>
      <c r="K83" s="7">
        <f>IF(W83&gt;0,RANK(W83,(W83:Y83,Z83:AN83)),0)</f>
        <v>0</v>
      </c>
      <c r="L83" s="7">
        <f>IF(X83&gt;0,RANK(X83,(W83:Y83,Z83:AN83)),0)</f>
        <v>4</v>
      </c>
      <c r="M83" s="7">
        <f>IF(Y83&gt;0,RANK(Y83,(W83:Y83,Z83:AN83)),0)</f>
        <v>1</v>
      </c>
      <c r="N83" s="7">
        <f>IF(Z83&gt;0,RANK(Z83,(W83:Y83,Z83:AN83)),0)</f>
        <v>2</v>
      </c>
      <c r="O83" s="48">
        <f t="shared" si="58"/>
        <v>48604</v>
      </c>
      <c r="P83" s="163">
        <f t="shared" si="44"/>
        <v>0.7313161101999669</v>
      </c>
      <c r="Q83" s="2"/>
      <c r="R83" s="2">
        <f t="shared" si="59"/>
        <v>0</v>
      </c>
      <c r="S83" s="2">
        <f t="shared" si="60"/>
        <v>2.9791908036291961E-2</v>
      </c>
      <c r="T83" s="2">
        <f t="shared" si="61"/>
        <v>0.82370111794887224</v>
      </c>
      <c r="U83" s="2">
        <f t="shared" si="48"/>
        <v>9.2385007748905373E-2</v>
      </c>
      <c r="V83" s="2">
        <f t="shared" si="49"/>
        <v>5.4121966265930438E-2</v>
      </c>
      <c r="X83" s="1">
        <f>SUMIF(County!$AT$165:$AT$222,$BA83,County!Q$165:Q$222)+SUMIF('Cong Dist'!$BA$670:$BA$761,$BA83,'Cong Dist'!X$670:X$761)</f>
        <v>1980</v>
      </c>
      <c r="Y83" s="1">
        <f>SUMIF(County!$AT$165:$AT$222,$BA83,County!R$165:R$222)+SUMIF('Cong Dist'!$BA$670:$BA$761,$BA83,'Cong Dist'!Y$670:Y$761)</f>
        <v>54744</v>
      </c>
      <c r="Z83" s="1">
        <f>SUMIF(County!$AT$165:$AT$222,$BA83,County!S$165:S$222)+SUMIF('Cong Dist'!$BA$670:$BA$761,$BA83,'Cong Dist'!Z$670:Z$761)</f>
        <v>6140</v>
      </c>
      <c r="AA83" s="1">
        <f>SUMIF(County!$AT$165:$AT$222,$BA83,County!T$165:T$222)+SUMIF('Cong Dist'!$BA$670:$BA$761,$BA83,'Cong Dist'!AA$670:AA$761)</f>
        <v>3139</v>
      </c>
      <c r="AH83" s="1">
        <f>SUMIF(County!$AT$165:$AT$222,$BA83,County!AA$165:AA$222)+SUMIF('Cong Dist'!$BA$670:$BA$761,$BA83,'Cong Dist'!AH$670:AH$761)</f>
        <v>0</v>
      </c>
      <c r="AI83" s="1"/>
      <c r="AJ83" s="1">
        <f>SUMIF(County!$AT$165:$AT$222,$BA83,County!AC$165:AC$222)+SUMIF('Cong Dist'!$BA$670:$BA$761,$BA83,'Cong Dist'!AJ$670:AJ$761)</f>
        <v>298</v>
      </c>
      <c r="AK83" s="1">
        <f>SUMIF(County!$AT$165:$AT$222,$BA83,County!AD$165:AD$222)+SUMIF('Cong Dist'!$BA$670:$BA$761,$BA83,'Cong Dist'!AK$670:AK$761)</f>
        <v>160</v>
      </c>
      <c r="AM83" s="1"/>
      <c r="AP83" s="7">
        <f>IF(AA83&gt;0,RANK(AA83,(W83:Y83,Z83:AN83)),0)</f>
        <v>3</v>
      </c>
      <c r="AQ83" s="7">
        <f>IF(AB83&gt;0,RANK(AB83,(W83:Y83,Z83:AN83)),0)</f>
        <v>0</v>
      </c>
      <c r="AR83" s="7">
        <f>IF(AC83&gt;0,RANK(AC83,(W83:Y83,Z83:AN83)),0)</f>
        <v>0</v>
      </c>
      <c r="AS83" s="7">
        <f>IF(AD83&gt;0,RANK(AD83,(W83:Y83,AD83:AN83)),0)</f>
        <v>0</v>
      </c>
      <c r="AT83" s="2">
        <f t="shared" si="62"/>
        <v>4.7230706730262861E-2</v>
      </c>
      <c r="AU83" s="2">
        <f t="shared" si="63"/>
        <v>0</v>
      </c>
      <c r="AV83" s="2">
        <f t="shared" si="64"/>
        <v>0</v>
      </c>
      <c r="AW83" s="2">
        <f t="shared" si="65"/>
        <v>0</v>
      </c>
      <c r="AY83" s="2" t="str">
        <f t="shared" si="66"/>
        <v>District 50</v>
      </c>
      <c r="AZ83" t="str">
        <f t="shared" si="67"/>
        <v>CA</v>
      </c>
      <c r="BA83">
        <v>50</v>
      </c>
      <c r="BC83" s="91">
        <v>6</v>
      </c>
      <c r="BD83" s="93">
        <v>950</v>
      </c>
      <c r="BE83" s="100">
        <f t="shared" si="68"/>
        <v>6950</v>
      </c>
      <c r="BF83" t="s">
        <v>2683</v>
      </c>
      <c r="BG83" t="s">
        <v>3290</v>
      </c>
    </row>
    <row r="84" spans="1:59" outlineLevel="1">
      <c r="A84" t="s">
        <v>2085</v>
      </c>
      <c r="B84" t="s">
        <v>208</v>
      </c>
      <c r="C84" s="1">
        <f t="shared" si="57"/>
        <v>19447</v>
      </c>
      <c r="D84" s="1">
        <v>3</v>
      </c>
      <c r="E84" s="1"/>
      <c r="F84" s="1"/>
      <c r="G84" s="1">
        <v>3</v>
      </c>
      <c r="H84" s="1"/>
      <c r="I84" s="1"/>
      <c r="J84" s="1"/>
      <c r="K84" s="7">
        <f>IF(W84&gt;0,RANK(W84,(W84:Y84,Z84:AN84)),0)</f>
        <v>0</v>
      </c>
      <c r="L84" s="7">
        <f>IF(X84&gt;0,RANK(X84,(W84:Y84,Z84:AN84)),0)</f>
        <v>4</v>
      </c>
      <c r="M84" s="7">
        <f>IF(Y84&gt;0,RANK(Y84,(W84:Y84,Z84:AN84)),0)</f>
        <v>1</v>
      </c>
      <c r="N84" s="7">
        <f>IF(Z84&gt;0,RANK(Z84,(W84:Y84,Z84:AN84)),0)</f>
        <v>2</v>
      </c>
      <c r="O84" s="48">
        <f t="shared" si="58"/>
        <v>13689</v>
      </c>
      <c r="P84" s="163">
        <f t="shared" si="44"/>
        <v>0.70391319997943125</v>
      </c>
      <c r="Q84" s="2"/>
      <c r="R84" s="2">
        <f t="shared" si="59"/>
        <v>0</v>
      </c>
      <c r="S84" s="2">
        <f t="shared" si="60"/>
        <v>3.8566359849848304E-2</v>
      </c>
      <c r="T84" s="2">
        <f t="shared" si="61"/>
        <v>0.79498123103820639</v>
      </c>
      <c r="U84" s="2">
        <f t="shared" si="48"/>
        <v>9.1068031058775131E-2</v>
      </c>
      <c r="V84" s="2">
        <f t="shared" si="49"/>
        <v>7.5384378053170123E-2</v>
      </c>
      <c r="X84" s="1">
        <f>SUMIF(County!$AT$165:$AT$222,$BA84,County!Q$165:Q$222)+SUMIF('Cong Dist'!$BA$670:$BA$761,$BA84,'Cong Dist'!X$670:X$761)</f>
        <v>750</v>
      </c>
      <c r="Y84" s="1">
        <f>SUMIF(County!$AT$165:$AT$222,$BA84,County!R$165:R$222)+SUMIF('Cong Dist'!$BA$670:$BA$761,$BA84,'Cong Dist'!Y$670:Y$761)</f>
        <v>15460</v>
      </c>
      <c r="Z84" s="1">
        <f>SUMIF(County!$AT$165:$AT$222,$BA84,County!S$165:S$222)+SUMIF('Cong Dist'!$BA$670:$BA$761,$BA84,'Cong Dist'!Z$670:Z$761)</f>
        <v>1771</v>
      </c>
      <c r="AA84" s="1">
        <f>SUMIF(County!$AT$165:$AT$222,$BA84,County!T$165:T$222)+SUMIF('Cong Dist'!$BA$670:$BA$761,$BA84,'Cong Dist'!AA$670:AA$761)</f>
        <v>1071</v>
      </c>
      <c r="AH84" s="1">
        <f>SUMIF(County!$AT$165:$AT$222,$BA84,County!AA$165:AA$222)+SUMIF('Cong Dist'!$BA$670:$BA$761,$BA84,'Cong Dist'!AH$670:AH$761)</f>
        <v>125</v>
      </c>
      <c r="AI84" s="1"/>
      <c r="AJ84" s="1">
        <f>SUMIF(County!$AT$165:$AT$222,$BA84,County!AC$165:AC$222)+SUMIF('Cong Dist'!$BA$670:$BA$761,$BA84,'Cong Dist'!AJ$670:AJ$761)</f>
        <v>157</v>
      </c>
      <c r="AK84" s="1">
        <f>SUMIF(County!$AT$165:$AT$222,$BA84,County!AD$165:AD$222)+SUMIF('Cong Dist'!$BA$670:$BA$761,$BA84,'Cong Dist'!AK$670:AK$761)</f>
        <v>113</v>
      </c>
      <c r="AM84" s="1"/>
      <c r="AP84" s="7">
        <f>IF(AA84&gt;0,RANK(AA84,(W84:Y84,Z84:AN84)),0)</f>
        <v>3</v>
      </c>
      <c r="AQ84" s="7">
        <f>IF(AB84&gt;0,RANK(AB84,(W84:Y84,Z84:AN84)),0)</f>
        <v>0</v>
      </c>
      <c r="AR84" s="7">
        <f>IF(AC84&gt;0,RANK(AC84,(W84:Y84,Z84:AN84)),0)</f>
        <v>0</v>
      </c>
      <c r="AS84" s="7">
        <f>IF(AD84&gt;0,RANK(AD84,(W84:Y84,AD84:AN84)),0)</f>
        <v>0</v>
      </c>
      <c r="AT84" s="2">
        <f t="shared" si="62"/>
        <v>5.5072761865583381E-2</v>
      </c>
      <c r="AU84" s="2">
        <f t="shared" si="63"/>
        <v>0</v>
      </c>
      <c r="AV84" s="2">
        <f t="shared" si="64"/>
        <v>0</v>
      </c>
      <c r="AW84" s="2">
        <f t="shared" si="65"/>
        <v>0</v>
      </c>
      <c r="AY84" s="2" t="str">
        <f t="shared" si="66"/>
        <v>District 51</v>
      </c>
      <c r="AZ84" t="str">
        <f t="shared" si="67"/>
        <v>CA</v>
      </c>
      <c r="BA84">
        <v>51</v>
      </c>
      <c r="BC84" s="91">
        <v>6</v>
      </c>
      <c r="BD84" s="93">
        <v>951</v>
      </c>
      <c r="BE84" s="100">
        <f t="shared" si="68"/>
        <v>6951</v>
      </c>
      <c r="BF84" t="s">
        <v>2683</v>
      </c>
      <c r="BG84" t="s">
        <v>3290</v>
      </c>
    </row>
    <row r="85" spans="1:59" outlineLevel="1">
      <c r="A85" t="s">
        <v>562</v>
      </c>
      <c r="B85" t="s">
        <v>208</v>
      </c>
      <c r="C85" s="1">
        <f>SUM(W85:AN85)</f>
        <v>66562</v>
      </c>
      <c r="D85" s="1">
        <v>3</v>
      </c>
      <c r="E85" s="1"/>
      <c r="F85" s="1"/>
      <c r="G85" s="1">
        <v>3</v>
      </c>
      <c r="H85" s="1"/>
      <c r="I85" s="1"/>
      <c r="J85" s="1"/>
      <c r="K85" s="7">
        <f>IF(W85&gt;0,RANK(W85,(W85:Y85,Z85:AN85)),0)</f>
        <v>0</v>
      </c>
      <c r="L85" s="7">
        <f>IF(X85&gt;0,RANK(X85,(W85:Y85,Z85:AN85)),0)</f>
        <v>4</v>
      </c>
      <c r="M85" s="7">
        <f>IF(Y85&gt;0,RANK(Y85,(W85:Y85,Z85:AN85)),0)</f>
        <v>1</v>
      </c>
      <c r="N85" s="7">
        <f>IF(Z85&gt;0,RANK(Z85,(W85:Y85,Z85:AN85)),0)</f>
        <v>2</v>
      </c>
      <c r="O85" s="48">
        <f t="shared" si="58"/>
        <v>48871</v>
      </c>
      <c r="P85" s="163">
        <f>O85/C85</f>
        <v>0.7342177218232625</v>
      </c>
      <c r="Q85" s="2"/>
      <c r="R85" s="2">
        <f>IF($C85=0,"-",W85/$C85)</f>
        <v>0</v>
      </c>
      <c r="S85" s="2">
        <f>IF($C85=0,"-",X85/$C85)</f>
        <v>2.6005829151768276E-2</v>
      </c>
      <c r="T85" s="2">
        <f>IF($C85=0,"-",Y85/$C85)</f>
        <v>0.83248700459721758</v>
      </c>
      <c r="U85" s="2">
        <f>IF($C85=0,"-",Z85/$C85)</f>
        <v>9.8269282773955108E-2</v>
      </c>
      <c r="V85" s="2">
        <f>IF(C85=0,"-",(1-R85-S85-T85-U85))</f>
        <v>4.3237883477059008E-2</v>
      </c>
      <c r="X85" s="1">
        <f>SUMIF(County!$AT$165:$AT$222,$BA85,County!Q$165:Q$222)+SUMIF('Cong Dist'!$BA$670:$BA$761,$BA85,'Cong Dist'!X$670:X$761)</f>
        <v>1731</v>
      </c>
      <c r="Y85" s="1">
        <f>SUMIF(County!$AT$165:$AT$222,$BA85,County!R$165:R$222)+SUMIF('Cong Dist'!$BA$670:$BA$761,$BA85,'Cong Dist'!Y$670:Y$761)</f>
        <v>55412</v>
      </c>
      <c r="Z85" s="1">
        <f>SUMIF(County!$AT$165:$AT$222,$BA85,County!S$165:S$222)+SUMIF('Cong Dist'!$BA$670:$BA$761,$BA85,'Cong Dist'!Z$670:Z$761)</f>
        <v>6541</v>
      </c>
      <c r="AA85" s="1">
        <f>SUMIF(County!$AT$165:$AT$222,$BA85,County!T$165:T$222)+SUMIF('Cong Dist'!$BA$670:$BA$761,$BA85,'Cong Dist'!AA$670:AA$761)</f>
        <v>2476</v>
      </c>
      <c r="AH85" s="1">
        <f>SUMIF(County!$AT$165:$AT$222,$BA85,County!AA$165:AA$222)+SUMIF('Cong Dist'!$BA$670:$BA$761,$BA85,'Cong Dist'!AH$670:AH$761)</f>
        <v>0</v>
      </c>
      <c r="AI85" s="1"/>
      <c r="AJ85" s="1">
        <f>SUMIF(County!$AT$165:$AT$222,$BA85,County!AC$165:AC$222)+SUMIF('Cong Dist'!$BA$670:$BA$761,$BA85,'Cong Dist'!AJ$670:AJ$761)</f>
        <v>217</v>
      </c>
      <c r="AK85" s="1">
        <f>SUMIF(County!$AT$165:$AT$222,$BA85,County!AD$165:AD$222)+SUMIF('Cong Dist'!$BA$670:$BA$761,$BA85,'Cong Dist'!AK$670:AK$761)</f>
        <v>185</v>
      </c>
      <c r="AM85" s="1"/>
      <c r="AP85" s="7">
        <f>IF(AA85&gt;0,RANK(AA85,(W85:Y85,Z85:AN85)),0)</f>
        <v>3</v>
      </c>
      <c r="AQ85" s="7">
        <f>IF(AB85&gt;0,RANK(AB85,(W85:Y85,Z85:AN85)),0)</f>
        <v>0</v>
      </c>
      <c r="AR85" s="7">
        <f>IF(AC85&gt;0,RANK(AC85,(W85:Y85,Z85:AN85)),0)</f>
        <v>0</v>
      </c>
      <c r="AS85" s="7">
        <f>IF(AD85&gt;0,RANK(AD85,(W85:Y85,AD85:AN85)),0)</f>
        <v>0</v>
      </c>
      <c r="AT85" s="2">
        <f>IF($C85=0,"-",AA85/$C85)</f>
        <v>3.719840149033983E-2</v>
      </c>
      <c r="AU85" s="2">
        <f t="shared" si="63"/>
        <v>0</v>
      </c>
      <c r="AV85" s="2">
        <f>IF($C85=0,"-",AC85/$C85)</f>
        <v>0</v>
      </c>
      <c r="AW85" s="2">
        <f t="shared" si="65"/>
        <v>0</v>
      </c>
      <c r="AY85" s="2" t="str">
        <f>A85</f>
        <v>District 52</v>
      </c>
      <c r="AZ85" t="str">
        <f>B85</f>
        <v>CA</v>
      </c>
      <c r="BA85">
        <v>52</v>
      </c>
      <c r="BC85" s="91">
        <v>6</v>
      </c>
      <c r="BD85" s="93">
        <v>952</v>
      </c>
      <c r="BE85" s="100">
        <f t="shared" si="68"/>
        <v>6952</v>
      </c>
      <c r="BF85" t="s">
        <v>2683</v>
      </c>
      <c r="BG85" t="s">
        <v>3290</v>
      </c>
    </row>
    <row r="86" spans="1:59" outlineLevel="1">
      <c r="A86" t="s">
        <v>2205</v>
      </c>
      <c r="B86" t="s">
        <v>208</v>
      </c>
      <c r="C86" s="1">
        <f t="shared" si="57"/>
        <v>43115</v>
      </c>
      <c r="D86" s="1">
        <v>3</v>
      </c>
      <c r="E86" s="1"/>
      <c r="F86" s="1"/>
      <c r="G86" s="1">
        <v>3</v>
      </c>
      <c r="H86" s="1"/>
      <c r="I86" s="1"/>
      <c r="J86" s="1"/>
      <c r="K86" s="7">
        <f>IF(W86&gt;0,RANK(W86,(W86:Y86,Z86:AN86)),0)</f>
        <v>0</v>
      </c>
      <c r="L86" s="7">
        <f>IF(X86&gt;0,RANK(X86,(W86:Y86,Z86:AN86)),0)</f>
        <v>4</v>
      </c>
      <c r="M86" s="7">
        <f>IF(Y86&gt;0,RANK(Y86,(W86:Y86,Z86:AN86)),0)</f>
        <v>1</v>
      </c>
      <c r="N86" s="7">
        <f>IF(Z86&gt;0,RANK(Z86,(W86:Y86,Z86:AN86)),0)</f>
        <v>2</v>
      </c>
      <c r="O86" s="48">
        <f t="shared" si="58"/>
        <v>30470</v>
      </c>
      <c r="P86" s="163">
        <f t="shared" si="44"/>
        <v>0.70671460048706947</v>
      </c>
      <c r="Q86" s="2"/>
      <c r="R86" s="2">
        <f t="shared" si="59"/>
        <v>0</v>
      </c>
      <c r="S86" s="2">
        <f t="shared" si="60"/>
        <v>3.4419575553751594E-2</v>
      </c>
      <c r="T86" s="2">
        <f t="shared" si="61"/>
        <v>0.80899918821755767</v>
      </c>
      <c r="U86" s="2">
        <f t="shared" si="48"/>
        <v>0.10228458773048824</v>
      </c>
      <c r="V86" s="2">
        <f t="shared" si="49"/>
        <v>5.4296648498202454E-2</v>
      </c>
      <c r="X86" s="1">
        <f>SUMIF(County!$AT$165:$AT$222,$BA86,County!Q$165:Q$222)+SUMIF('Cong Dist'!$BA$670:$BA$761,$BA86,'Cong Dist'!X$670:X$761)</f>
        <v>1484</v>
      </c>
      <c r="Y86" s="1">
        <f>SUMIF(County!$AT$165:$AT$222,$BA86,County!R$165:R$222)+SUMIF('Cong Dist'!$BA$670:$BA$761,$BA86,'Cong Dist'!Y$670:Y$761)</f>
        <v>34880</v>
      </c>
      <c r="Z86" s="1">
        <f>SUMIF(County!$AT$165:$AT$222,$BA86,County!S$165:S$222)+SUMIF('Cong Dist'!$BA$670:$BA$761,$BA86,'Cong Dist'!Z$670:Z$761)</f>
        <v>4410</v>
      </c>
      <c r="AA86" s="1">
        <f>SUMIF(County!$AT$165:$AT$222,$BA86,County!T$165:T$222)+SUMIF('Cong Dist'!$BA$670:$BA$761,$BA86,'Cong Dist'!AA$670:AA$761)</f>
        <v>1997</v>
      </c>
      <c r="AH86" s="1">
        <f>SUMIF(County!$AT$165:$AT$222,$BA86,County!AA$165:AA$222)+SUMIF('Cong Dist'!$BA$670:$BA$761,$BA86,'Cong Dist'!AH$670:AH$761)</f>
        <v>0</v>
      </c>
      <c r="AI86" s="1"/>
      <c r="AJ86" s="1">
        <f>SUMIF(County!$AT$165:$AT$222,$BA86,County!AC$165:AC$222)+SUMIF('Cong Dist'!$BA$670:$BA$761,$BA86,'Cong Dist'!AJ$670:AJ$761)</f>
        <v>202</v>
      </c>
      <c r="AK86" s="1">
        <f>SUMIF(County!$AT$165:$AT$222,$BA86,County!AD$165:AD$222)+SUMIF('Cong Dist'!$BA$670:$BA$761,$BA86,'Cong Dist'!AK$670:AK$761)</f>
        <v>142</v>
      </c>
      <c r="AM86" s="1"/>
      <c r="AP86" s="7">
        <f>IF(AA86&gt;0,RANK(AA86,(W86:Y86,Z86:AN86)),0)</f>
        <v>3</v>
      </c>
      <c r="AQ86" s="7">
        <f>IF(AB86&gt;0,RANK(AB86,(W86:Y86,Z86:AN86)),0)</f>
        <v>0</v>
      </c>
      <c r="AR86" s="7">
        <f>IF(AC86&gt;0,RANK(AC86,(W86:Y86,Z86:AN86)),0)</f>
        <v>0</v>
      </c>
      <c r="AS86" s="7">
        <f>IF(AD86&gt;0,RANK(AD86,(W86:Y86,AD86:AN86)),0)</f>
        <v>0</v>
      </c>
      <c r="AT86" s="2">
        <f t="shared" si="62"/>
        <v>4.6317986779543081E-2</v>
      </c>
      <c r="AU86" s="2">
        <f t="shared" si="63"/>
        <v>0</v>
      </c>
      <c r="AV86" s="2">
        <f t="shared" si="64"/>
        <v>0</v>
      </c>
      <c r="AW86" s="2">
        <f t="shared" si="65"/>
        <v>0</v>
      </c>
      <c r="AY86" s="2" t="str">
        <f t="shared" si="66"/>
        <v>District 53</v>
      </c>
      <c r="AZ86" t="str">
        <f t="shared" si="67"/>
        <v>CA</v>
      </c>
      <c r="BA86">
        <v>53</v>
      </c>
      <c r="BC86" s="91">
        <v>6</v>
      </c>
      <c r="BD86" s="93">
        <v>953</v>
      </c>
      <c r="BE86" s="100">
        <f t="shared" si="68"/>
        <v>6953</v>
      </c>
      <c r="BF86" t="s">
        <v>2683</v>
      </c>
      <c r="BG86" t="s">
        <v>3290</v>
      </c>
    </row>
    <row r="87" spans="1:59">
      <c r="A87" t="s">
        <v>207</v>
      </c>
      <c r="B87" t="s">
        <v>1136</v>
      </c>
      <c r="C87" s="1">
        <f t="shared" si="57"/>
        <v>1929891</v>
      </c>
      <c r="D87" s="1">
        <v>10</v>
      </c>
      <c r="E87" s="1"/>
      <c r="F87" s="1"/>
      <c r="G87" s="1">
        <v>10</v>
      </c>
      <c r="H87" s="1"/>
      <c r="I87" s="1"/>
      <c r="J87" s="1"/>
      <c r="K87" s="7">
        <f>IF(W87&gt;0,RANK(W87,(W87:Y87,Z87:AN87)),0)</f>
        <v>0</v>
      </c>
      <c r="L87" s="7">
        <f>IF(X87&gt;0,RANK(X87,(W87:Y87,Z87:AN87)),0)</f>
        <v>4</v>
      </c>
      <c r="M87" s="7">
        <f>IF(Y87&gt;0,RANK(Y87,(W87:Y87,Z87:AN87)),0)</f>
        <v>1</v>
      </c>
      <c r="N87" s="7">
        <f>IF(Z87&gt;0,RANK(Z87,(W87:Y87,Z87:AN87)),0)</f>
        <v>2</v>
      </c>
      <c r="O87" s="48">
        <f t="shared" si="58"/>
        <v>1331267</v>
      </c>
      <c r="P87" s="163">
        <f t="shared" si="44"/>
        <v>0.68981460610987877</v>
      </c>
      <c r="Q87" s="2"/>
      <c r="R87" s="2">
        <f t="shared" si="59"/>
        <v>0</v>
      </c>
      <c r="S87" s="2">
        <f t="shared" si="60"/>
        <v>3.7319206110604172E-2</v>
      </c>
      <c r="T87" s="2">
        <f t="shared" si="61"/>
        <v>0.79305670631139269</v>
      </c>
      <c r="U87" s="2">
        <f t="shared" si="48"/>
        <v>0.10324210020151398</v>
      </c>
      <c r="V87" s="2">
        <f t="shared" si="49"/>
        <v>6.6381987376489204E-2</v>
      </c>
      <c r="X87" s="1">
        <f>SUM(X34:X86)</f>
        <v>72022</v>
      </c>
      <c r="Y87" s="1">
        <f>SUM(Y34:Y86)</f>
        <v>1530513</v>
      </c>
      <c r="Z87" s="1">
        <f>SUM(Z34:Z86)</f>
        <v>199246</v>
      </c>
      <c r="AA87" s="1">
        <f>SUM(AA34:AA86)</f>
        <v>102258</v>
      </c>
      <c r="AH87" s="1">
        <f>SUM(AH34:AH86)</f>
        <v>4939</v>
      </c>
      <c r="AI87" s="1"/>
      <c r="AJ87" s="1">
        <f>SUM(AJ34:AJ86)</f>
        <v>12520</v>
      </c>
      <c r="AK87" s="1">
        <f>SUM(AK34:AK86)</f>
        <v>8393</v>
      </c>
      <c r="AM87" s="1"/>
      <c r="AP87" s="7">
        <f>IF(AA87&gt;0,RANK(AA87,(W87:Y87,Z87:AN87)),0)</f>
        <v>3</v>
      </c>
      <c r="AQ87" s="7">
        <f>IF(AB87&gt;0,RANK(AB87,(W87:Y87,Z87:AN87)),0)</f>
        <v>0</v>
      </c>
      <c r="AR87" s="7">
        <f>IF(AC87&gt;0,RANK(AC87,(W87:Y87,Z87:AN87)),0)</f>
        <v>0</v>
      </c>
      <c r="AS87" s="7">
        <f>IF(AD87&gt;0,RANK(AD87,(W87:Y87,AD87:AN87)),0)</f>
        <v>0</v>
      </c>
      <c r="AT87" s="2">
        <f t="shared" si="62"/>
        <v>5.2986412185973199E-2</v>
      </c>
      <c r="AU87" s="2">
        <f t="shared" si="63"/>
        <v>0</v>
      </c>
      <c r="AV87" s="2">
        <f t="shared" si="64"/>
        <v>0</v>
      </c>
      <c r="AW87" s="2">
        <f t="shared" si="65"/>
        <v>0</v>
      </c>
      <c r="AY87" s="2" t="str">
        <f t="shared" si="66"/>
        <v>California</v>
      </c>
      <c r="AZ87" t="str">
        <f t="shared" si="67"/>
        <v>T</v>
      </c>
      <c r="BC87" s="91">
        <v>6</v>
      </c>
      <c r="BD87" s="93"/>
      <c r="BE87" s="100">
        <f t="shared" si="68"/>
        <v>6000</v>
      </c>
      <c r="BF87" t="s">
        <v>1662</v>
      </c>
      <c r="BG87" t="s">
        <v>3290</v>
      </c>
    </row>
    <row r="88" spans="1:59">
      <c r="C88" s="1"/>
      <c r="D88" s="1"/>
      <c r="E88" s="1"/>
      <c r="F88" s="1"/>
      <c r="G88" s="1"/>
      <c r="H88" s="1"/>
      <c r="I88" s="1"/>
      <c r="J88" s="1"/>
      <c r="K88" s="7"/>
      <c r="L88" s="7"/>
      <c r="M88" s="7"/>
      <c r="N88" s="7"/>
      <c r="O88" s="48"/>
      <c r="P88" s="163"/>
      <c r="Q88" s="2"/>
      <c r="R88" s="2"/>
      <c r="S88" s="2"/>
      <c r="T88" s="2"/>
      <c r="U88" s="2"/>
      <c r="V88" s="2"/>
      <c r="AH88" s="1"/>
      <c r="AI88" s="1"/>
      <c r="AK88" s="1"/>
      <c r="AL88" s="1"/>
      <c r="AP88" s="7"/>
      <c r="AQ88" s="7"/>
      <c r="AR88" s="7"/>
      <c r="AS88" s="7"/>
      <c r="AT88" s="2"/>
      <c r="AU88" s="2"/>
      <c r="AV88" s="2"/>
      <c r="AW88" s="2"/>
      <c r="AY88" s="2"/>
      <c r="BD88" s="93"/>
    </row>
    <row r="89" spans="1:59" hidden="1" outlineLevel="1">
      <c r="A89" s="9" t="s">
        <v>2197</v>
      </c>
      <c r="B89" s="9" t="s">
        <v>644</v>
      </c>
      <c r="C89" s="1">
        <f t="shared" ref="C89:C96" si="69">SUM(W89:AN89)</f>
        <v>0</v>
      </c>
      <c r="D89" s="1"/>
      <c r="E89" s="1"/>
      <c r="F89" s="1"/>
      <c r="G89" s="1"/>
      <c r="H89" s="1"/>
      <c r="I89" s="1"/>
      <c r="J89" s="1"/>
      <c r="K89" s="7">
        <f>IF(W89&gt;0,RANK(W89,(W89:Y89,Z89:AN89)),0)</f>
        <v>0</v>
      </c>
      <c r="L89" s="7">
        <f>IF(X89&gt;0,RANK(X89,(W89:Y89,Z89:AN89)),0)</f>
        <v>0</v>
      </c>
      <c r="M89" s="7">
        <f>IF(Y89&gt;0,RANK(Y89,(W89:Y89,Z89:AN89)),0)</f>
        <v>0</v>
      </c>
      <c r="N89" s="7">
        <f>IF(Z89&gt;0,RANK(Z89,(W89:Y89,Z89:AN89)),0)</f>
        <v>0</v>
      </c>
      <c r="O89" s="48" t="e">
        <f t="shared" ref="O89:O96" si="70">MAX(W89:AD89)-LARGE(W89:AD89,2)</f>
        <v>#NUM!</v>
      </c>
      <c r="P89" s="163" t="e">
        <f t="shared" ref="P89:P151" si="71">O89/C89</f>
        <v>#NUM!</v>
      </c>
      <c r="Q89" s="2"/>
      <c r="R89" s="2" t="str">
        <f t="shared" ref="R89:T94" si="72">IF($C89=0,"-",W89/$C89)</f>
        <v>-</v>
      </c>
      <c r="S89" s="2" t="str">
        <f t="shared" si="72"/>
        <v>-</v>
      </c>
      <c r="T89" s="2" t="str">
        <f t="shared" si="72"/>
        <v>-</v>
      </c>
      <c r="U89" s="2"/>
      <c r="V89" s="2" t="str">
        <f t="shared" ref="V89:V94" si="73">IF(C89=0,"-",(1-R89-S89-T89))</f>
        <v>-</v>
      </c>
      <c r="W89" s="76"/>
      <c r="X89" s="76"/>
      <c r="Y89" s="76"/>
      <c r="AD89" s="76"/>
      <c r="AH89" s="1"/>
      <c r="AI89" s="1"/>
      <c r="AK89" s="1"/>
      <c r="AL89" s="1"/>
      <c r="AM89" s="1"/>
      <c r="AP89" s="7">
        <f>IF(AA89&gt;0,RANK(AA89,(W89:Y89,Z89:AN89)),0)</f>
        <v>0</v>
      </c>
      <c r="AQ89" s="7">
        <f>IF(AB89&gt;0,RANK(AB89,(W89:Y89,Z89:AN89)),0)</f>
        <v>0</v>
      </c>
      <c r="AR89" s="7">
        <f>IF(AC89&gt;0,RANK(AC89,(W89:Y89,Z89:AN89)),0)</f>
        <v>0</v>
      </c>
      <c r="AS89" s="7">
        <f>IF(AD89&gt;0,RANK(AD89,(W89:Y89,AD89:AN89)),0)</f>
        <v>0</v>
      </c>
      <c r="AT89" s="2" t="str">
        <f t="shared" ref="AT89:AT94" si="74">IF($C89=0,"-",AA89/$C89)</f>
        <v>-</v>
      </c>
      <c r="AU89" s="2" t="str">
        <f t="shared" ref="AU89:AU94" si="75">IF($C89=0,"-",AB89/$C89)</f>
        <v>-</v>
      </c>
      <c r="AV89" s="2" t="str">
        <f t="shared" ref="AV89:AV94" si="76">IF($C89=0,"-",AC89/$C89)</f>
        <v>-</v>
      </c>
      <c r="AW89" s="2" t="str">
        <f t="shared" ref="AW89:AW94" si="77">IF($C89=0,"-",AD89/$C89)</f>
        <v>-</v>
      </c>
      <c r="AY89" s="2" t="str">
        <f t="shared" ref="AY89:AZ96" si="78">A89</f>
        <v>District 1</v>
      </c>
      <c r="AZ89" t="str">
        <f t="shared" si="78"/>
        <v>CO</v>
      </c>
      <c r="BA89">
        <v>1</v>
      </c>
      <c r="BC89" s="91">
        <v>8</v>
      </c>
      <c r="BD89" s="93">
        <v>901</v>
      </c>
      <c r="BE89" s="100">
        <f t="shared" ref="BE89:BE96" si="79">BC89*1000+BD89</f>
        <v>8901</v>
      </c>
      <c r="BF89" t="s">
        <v>2683</v>
      </c>
      <c r="BG89" t="s">
        <v>3094</v>
      </c>
    </row>
    <row r="90" spans="1:59" hidden="1" outlineLevel="1">
      <c r="A90" s="9" t="s">
        <v>1601</v>
      </c>
      <c r="B90" s="9" t="s">
        <v>644</v>
      </c>
      <c r="C90" s="1">
        <f t="shared" si="69"/>
        <v>0</v>
      </c>
      <c r="D90" s="1"/>
      <c r="E90" s="1"/>
      <c r="F90" s="1"/>
      <c r="G90" s="1"/>
      <c r="H90" s="1"/>
      <c r="I90" s="1"/>
      <c r="J90" s="1"/>
      <c r="K90" s="7">
        <f>IF(W90&gt;0,RANK(W90,(W90:Y90,Z90:AN90)),0)</f>
        <v>0</v>
      </c>
      <c r="L90" s="7">
        <f>IF(X90&gt;0,RANK(X90,(W90:Y90,Z90:AN90)),0)</f>
        <v>0</v>
      </c>
      <c r="M90" s="7">
        <f>IF(Y90&gt;0,RANK(Y90,(W90:Y90,Z90:AN90)),0)</f>
        <v>0</v>
      </c>
      <c r="N90" s="7">
        <f>IF(Z90&gt;0,RANK(Z90,(W90:Y90,Z90:AN90)),0)</f>
        <v>0</v>
      </c>
      <c r="O90" s="48" t="e">
        <f t="shared" si="70"/>
        <v>#NUM!</v>
      </c>
      <c r="P90" s="163" t="e">
        <f t="shared" si="71"/>
        <v>#NUM!</v>
      </c>
      <c r="Q90" s="2"/>
      <c r="R90" s="2" t="str">
        <f t="shared" si="72"/>
        <v>-</v>
      </c>
      <c r="S90" s="2" t="str">
        <f t="shared" si="72"/>
        <v>-</v>
      </c>
      <c r="T90" s="2" t="str">
        <f t="shared" si="72"/>
        <v>-</v>
      </c>
      <c r="U90" s="2"/>
      <c r="V90" s="2" t="str">
        <f t="shared" si="73"/>
        <v>-</v>
      </c>
      <c r="W90" s="76"/>
      <c r="X90" s="76"/>
      <c r="Y90" s="76"/>
      <c r="AD90" s="76"/>
      <c r="AH90" s="1"/>
      <c r="AI90" s="1"/>
      <c r="AK90" s="1"/>
      <c r="AL90" s="1"/>
      <c r="AM90" s="1"/>
      <c r="AP90" s="7">
        <f>IF(AA90&gt;0,RANK(AA90,(W90:Y90,Z90:AN90)),0)</f>
        <v>0</v>
      </c>
      <c r="AQ90" s="7">
        <f>IF(AB90&gt;0,RANK(AB90,(W90:Y90,Z90:AN90)),0)</f>
        <v>0</v>
      </c>
      <c r="AR90" s="7">
        <f>IF(AC90&gt;0,RANK(AC90,(W90:Y90,Z90:AN90)),0)</f>
        <v>0</v>
      </c>
      <c r="AS90" s="7">
        <f>IF(AD90&gt;0,RANK(AD90,(W90:Y90,AD90:AN90)),0)</f>
        <v>0</v>
      </c>
      <c r="AT90" s="2" t="str">
        <f t="shared" si="74"/>
        <v>-</v>
      </c>
      <c r="AU90" s="2" t="str">
        <f t="shared" si="75"/>
        <v>-</v>
      </c>
      <c r="AV90" s="2" t="str">
        <f t="shared" si="76"/>
        <v>-</v>
      </c>
      <c r="AW90" s="2" t="str">
        <f t="shared" si="77"/>
        <v>-</v>
      </c>
      <c r="AY90" s="2" t="str">
        <f t="shared" si="78"/>
        <v>District 2</v>
      </c>
      <c r="AZ90" t="str">
        <f t="shared" si="78"/>
        <v>CO</v>
      </c>
      <c r="BA90">
        <v>2</v>
      </c>
      <c r="BC90" s="91">
        <v>8</v>
      </c>
      <c r="BD90" s="93">
        <v>902</v>
      </c>
      <c r="BE90" s="100">
        <f t="shared" si="79"/>
        <v>8902</v>
      </c>
      <c r="BF90" t="s">
        <v>2683</v>
      </c>
      <c r="BG90" t="s">
        <v>3094</v>
      </c>
    </row>
    <row r="91" spans="1:59" hidden="1" outlineLevel="1">
      <c r="A91" s="9" t="s">
        <v>1602</v>
      </c>
      <c r="B91" s="9" t="s">
        <v>644</v>
      </c>
      <c r="C91" s="1">
        <f t="shared" si="69"/>
        <v>0</v>
      </c>
      <c r="D91" s="1"/>
      <c r="E91" s="1"/>
      <c r="F91" s="1"/>
      <c r="G91" s="1"/>
      <c r="H91" s="1"/>
      <c r="I91" s="1"/>
      <c r="J91" s="1"/>
      <c r="K91" s="7">
        <f>IF(W91&gt;0,RANK(W91,(W91:Y91,Z91:AN91)),0)</f>
        <v>0</v>
      </c>
      <c r="L91" s="7">
        <f>IF(X91&gt;0,RANK(X91,(W91:Y91,Z91:AN91)),0)</f>
        <v>0</v>
      </c>
      <c r="M91" s="7">
        <f>IF(Y91&gt;0,RANK(Y91,(W91:Y91,Z91:AN91)),0)</f>
        <v>0</v>
      </c>
      <c r="N91" s="7">
        <f>IF(Z91&gt;0,RANK(Z91,(W91:Y91,Z91:AN91)),0)</f>
        <v>0</v>
      </c>
      <c r="O91" s="48" t="e">
        <f t="shared" si="70"/>
        <v>#NUM!</v>
      </c>
      <c r="P91" s="163" t="e">
        <f t="shared" si="71"/>
        <v>#NUM!</v>
      </c>
      <c r="Q91" s="2"/>
      <c r="R91" s="2" t="str">
        <f t="shared" si="72"/>
        <v>-</v>
      </c>
      <c r="S91" s="2" t="str">
        <f t="shared" si="72"/>
        <v>-</v>
      </c>
      <c r="T91" s="2" t="str">
        <f t="shared" si="72"/>
        <v>-</v>
      </c>
      <c r="U91" s="2"/>
      <c r="V91" s="2" t="str">
        <f t="shared" si="73"/>
        <v>-</v>
      </c>
      <c r="W91" s="76"/>
      <c r="X91" s="76"/>
      <c r="Y91" s="76"/>
      <c r="AD91" s="76"/>
      <c r="AH91" s="1"/>
      <c r="AI91" s="1"/>
      <c r="AK91" s="1"/>
      <c r="AL91" s="1"/>
      <c r="AM91" s="1"/>
      <c r="AP91" s="7">
        <f>IF(AA91&gt;0,RANK(AA91,(W91:Y91,Z91:AN91)),0)</f>
        <v>0</v>
      </c>
      <c r="AQ91" s="7">
        <f>IF(AB91&gt;0,RANK(AB91,(W91:Y91,Z91:AN91)),0)</f>
        <v>0</v>
      </c>
      <c r="AR91" s="7">
        <f>IF(AC91&gt;0,RANK(AC91,(W91:Y91,Z91:AN91)),0)</f>
        <v>0</v>
      </c>
      <c r="AS91" s="7">
        <f>IF(AD91&gt;0,RANK(AD91,(W91:Y91,AD91:AN91)),0)</f>
        <v>0</v>
      </c>
      <c r="AT91" s="2" t="str">
        <f t="shared" si="74"/>
        <v>-</v>
      </c>
      <c r="AU91" s="2" t="str">
        <f t="shared" si="75"/>
        <v>-</v>
      </c>
      <c r="AV91" s="2" t="str">
        <f t="shared" si="76"/>
        <v>-</v>
      </c>
      <c r="AW91" s="2" t="str">
        <f t="shared" si="77"/>
        <v>-</v>
      </c>
      <c r="AY91" s="2" t="str">
        <f t="shared" si="78"/>
        <v>District 3</v>
      </c>
      <c r="AZ91" t="str">
        <f t="shared" si="78"/>
        <v>CO</v>
      </c>
      <c r="BA91">
        <v>3</v>
      </c>
      <c r="BC91" s="91">
        <v>8</v>
      </c>
      <c r="BD91" s="93">
        <v>903</v>
      </c>
      <c r="BE91" s="100">
        <f t="shared" si="79"/>
        <v>8903</v>
      </c>
      <c r="BF91" t="s">
        <v>2683</v>
      </c>
      <c r="BG91" t="s">
        <v>3094</v>
      </c>
    </row>
    <row r="92" spans="1:59" hidden="1" outlineLevel="1">
      <c r="A92" s="9" t="s">
        <v>1873</v>
      </c>
      <c r="B92" s="9" t="s">
        <v>644</v>
      </c>
      <c r="C92" s="1">
        <f t="shared" si="69"/>
        <v>0</v>
      </c>
      <c r="D92" s="1"/>
      <c r="E92" s="1"/>
      <c r="F92" s="1"/>
      <c r="G92" s="1"/>
      <c r="H92" s="1"/>
      <c r="I92" s="1"/>
      <c r="J92" s="1"/>
      <c r="K92" s="7">
        <f>IF(W92&gt;0,RANK(W92,(W92:Y92,Z92:AN92)),0)</f>
        <v>0</v>
      </c>
      <c r="L92" s="7">
        <f>IF(X92&gt;0,RANK(X92,(W92:Y92,Z92:AN92)),0)</f>
        <v>0</v>
      </c>
      <c r="M92" s="7">
        <f>IF(Y92&gt;0,RANK(Y92,(W92:Y92,Z92:AN92)),0)</f>
        <v>0</v>
      </c>
      <c r="N92" s="7">
        <f>IF(Z92&gt;0,RANK(Z92,(W92:Y92,Z92:AN92)),0)</f>
        <v>0</v>
      </c>
      <c r="O92" s="48" t="e">
        <f t="shared" si="70"/>
        <v>#NUM!</v>
      </c>
      <c r="P92" s="163" t="e">
        <f t="shared" si="71"/>
        <v>#NUM!</v>
      </c>
      <c r="Q92" s="2"/>
      <c r="R92" s="2" t="str">
        <f t="shared" si="72"/>
        <v>-</v>
      </c>
      <c r="S92" s="2" t="str">
        <f t="shared" si="72"/>
        <v>-</v>
      </c>
      <c r="T92" s="2" t="str">
        <f t="shared" si="72"/>
        <v>-</v>
      </c>
      <c r="U92" s="2"/>
      <c r="V92" s="2" t="str">
        <f t="shared" si="73"/>
        <v>-</v>
      </c>
      <c r="W92" s="76"/>
      <c r="X92" s="76"/>
      <c r="Y92" s="76"/>
      <c r="AD92" s="76"/>
      <c r="AH92" s="1"/>
      <c r="AI92" s="1"/>
      <c r="AK92" s="1"/>
      <c r="AL92" s="1"/>
      <c r="AM92" s="1"/>
      <c r="AP92" s="7">
        <f>IF(AA92&gt;0,RANK(AA92,(W92:Y92,Z92:AN92)),0)</f>
        <v>0</v>
      </c>
      <c r="AQ92" s="7">
        <f>IF(AB92&gt;0,RANK(AB92,(W92:Y92,Z92:AN92)),0)</f>
        <v>0</v>
      </c>
      <c r="AR92" s="7">
        <f>IF(AC92&gt;0,RANK(AC92,(W92:Y92,Z92:AN92)),0)</f>
        <v>0</v>
      </c>
      <c r="AS92" s="7">
        <f>IF(AD92&gt;0,RANK(AD92,(W92:Y92,AD92:AN92)),0)</f>
        <v>0</v>
      </c>
      <c r="AT92" s="2" t="str">
        <f t="shared" si="74"/>
        <v>-</v>
      </c>
      <c r="AU92" s="2" t="str">
        <f t="shared" si="75"/>
        <v>-</v>
      </c>
      <c r="AV92" s="2" t="str">
        <f t="shared" si="76"/>
        <v>-</v>
      </c>
      <c r="AW92" s="2" t="str">
        <f t="shared" si="77"/>
        <v>-</v>
      </c>
      <c r="AY92" s="2" t="str">
        <f t="shared" si="78"/>
        <v>District 4</v>
      </c>
      <c r="AZ92" t="str">
        <f t="shared" si="78"/>
        <v>CO</v>
      </c>
      <c r="BA92">
        <v>4</v>
      </c>
      <c r="BC92" s="91">
        <v>8</v>
      </c>
      <c r="BD92" s="93">
        <v>904</v>
      </c>
      <c r="BE92" s="100">
        <f t="shared" si="79"/>
        <v>8904</v>
      </c>
      <c r="BF92" t="s">
        <v>2683</v>
      </c>
      <c r="BG92" t="s">
        <v>3094</v>
      </c>
    </row>
    <row r="93" spans="1:59" hidden="1" outlineLevel="1">
      <c r="A93" s="9" t="s">
        <v>1827</v>
      </c>
      <c r="B93" s="9" t="s">
        <v>644</v>
      </c>
      <c r="C93" s="1">
        <f t="shared" si="69"/>
        <v>0</v>
      </c>
      <c r="D93" s="1"/>
      <c r="E93" s="1"/>
      <c r="F93" s="1"/>
      <c r="G93" s="1"/>
      <c r="H93" s="1"/>
      <c r="I93" s="1"/>
      <c r="J93" s="1"/>
      <c r="K93" s="7">
        <f>IF(W93&gt;0,RANK(W93,(W93:Y93,Z93:AN93)),0)</f>
        <v>0</v>
      </c>
      <c r="L93" s="7">
        <f>IF(X93&gt;0,RANK(X93,(W93:Y93,Z93:AN93)),0)</f>
        <v>0</v>
      </c>
      <c r="M93" s="7">
        <f>IF(Y93&gt;0,RANK(Y93,(W93:Y93,Z93:AN93)),0)</f>
        <v>0</v>
      </c>
      <c r="N93" s="7">
        <f>IF(Z93&gt;0,RANK(Z93,(W93:Y93,Z93:AN93)),0)</f>
        <v>0</v>
      </c>
      <c r="O93" s="48" t="e">
        <f t="shared" si="70"/>
        <v>#NUM!</v>
      </c>
      <c r="P93" s="163" t="e">
        <f t="shared" si="71"/>
        <v>#NUM!</v>
      </c>
      <c r="Q93" s="2"/>
      <c r="R93" s="2" t="str">
        <f t="shared" si="72"/>
        <v>-</v>
      </c>
      <c r="S93" s="2" t="str">
        <f t="shared" si="72"/>
        <v>-</v>
      </c>
      <c r="T93" s="2" t="str">
        <f t="shared" si="72"/>
        <v>-</v>
      </c>
      <c r="U93" s="2"/>
      <c r="V93" s="2" t="str">
        <f t="shared" si="73"/>
        <v>-</v>
      </c>
      <c r="W93" s="76"/>
      <c r="X93" s="76"/>
      <c r="Y93" s="76"/>
      <c r="AD93" s="76"/>
      <c r="AH93" s="1"/>
      <c r="AI93" s="1"/>
      <c r="AK93" s="1"/>
      <c r="AL93" s="1"/>
      <c r="AM93" s="1"/>
      <c r="AP93" s="7">
        <f>IF(AA93&gt;0,RANK(AA93,(W93:Y93,Z93:AN93)),0)</f>
        <v>0</v>
      </c>
      <c r="AQ93" s="7">
        <f>IF(AB93&gt;0,RANK(AB93,(W93:Y93,Z93:AN93)),0)</f>
        <v>0</v>
      </c>
      <c r="AR93" s="7">
        <f>IF(AC93&gt;0,RANK(AC93,(W93:Y93,Z93:AN93)),0)</f>
        <v>0</v>
      </c>
      <c r="AS93" s="7">
        <f>IF(AD93&gt;0,RANK(AD93,(W93:Y93,AD93:AN93)),0)</f>
        <v>0</v>
      </c>
      <c r="AT93" s="2" t="str">
        <f t="shared" si="74"/>
        <v>-</v>
      </c>
      <c r="AU93" s="2" t="str">
        <f t="shared" si="75"/>
        <v>-</v>
      </c>
      <c r="AV93" s="2" t="str">
        <f t="shared" si="76"/>
        <v>-</v>
      </c>
      <c r="AW93" s="2" t="str">
        <f t="shared" si="77"/>
        <v>-</v>
      </c>
      <c r="AY93" s="2" t="str">
        <f t="shared" si="78"/>
        <v>District 5</v>
      </c>
      <c r="AZ93" t="str">
        <f t="shared" si="78"/>
        <v>CO</v>
      </c>
      <c r="BA93">
        <v>5</v>
      </c>
      <c r="BC93" s="91">
        <v>8</v>
      </c>
      <c r="BD93" s="93">
        <v>905</v>
      </c>
      <c r="BE93" s="100">
        <f t="shared" si="79"/>
        <v>8905</v>
      </c>
      <c r="BF93" t="s">
        <v>2683</v>
      </c>
      <c r="BG93" t="s">
        <v>3094</v>
      </c>
    </row>
    <row r="94" spans="1:59" hidden="1" outlineLevel="1">
      <c r="A94" s="9" t="s">
        <v>1806</v>
      </c>
      <c r="B94" s="9" t="s">
        <v>644</v>
      </c>
      <c r="C94" s="1">
        <f>SUM(W94:AN94)</f>
        <v>0</v>
      </c>
      <c r="D94" s="1"/>
      <c r="E94" s="1"/>
      <c r="F94" s="1"/>
      <c r="G94" s="1"/>
      <c r="H94" s="1"/>
      <c r="I94" s="1"/>
      <c r="J94" s="1"/>
      <c r="K94" s="7">
        <f>IF(W94&gt;0,RANK(W94,(W94:Y94,Z94:AN94)),0)</f>
        <v>0</v>
      </c>
      <c r="L94" s="7">
        <f>IF(X94&gt;0,RANK(X94,(W94:Y94,Z94:AN94)),0)</f>
        <v>0</v>
      </c>
      <c r="M94" s="7">
        <f>IF(Y94&gt;0,RANK(Y94,(W94:Y94,Z94:AN94)),0)</f>
        <v>0</v>
      </c>
      <c r="N94" s="7">
        <f>IF(Z94&gt;0,RANK(Z94,(W94:Y94,Z94:AN94)),0)</f>
        <v>0</v>
      </c>
      <c r="O94" s="48" t="e">
        <f t="shared" si="70"/>
        <v>#NUM!</v>
      </c>
      <c r="P94" s="163" t="e">
        <f t="shared" si="71"/>
        <v>#NUM!</v>
      </c>
      <c r="Q94" s="2"/>
      <c r="R94" s="2" t="str">
        <f t="shared" si="72"/>
        <v>-</v>
      </c>
      <c r="S94" s="2" t="str">
        <f t="shared" si="72"/>
        <v>-</v>
      </c>
      <c r="T94" s="2" t="str">
        <f t="shared" si="72"/>
        <v>-</v>
      </c>
      <c r="U94" s="2"/>
      <c r="V94" s="2" t="str">
        <f t="shared" si="73"/>
        <v>-</v>
      </c>
      <c r="W94" s="76"/>
      <c r="X94" s="76"/>
      <c r="Y94" s="76"/>
      <c r="AD94" s="76"/>
      <c r="AH94" s="1"/>
      <c r="AI94" s="1"/>
      <c r="AK94" s="1"/>
      <c r="AL94" s="1"/>
      <c r="AM94" s="1"/>
      <c r="AP94" s="7">
        <f>IF(AA94&gt;0,RANK(AA94,(W94:Y94,Z94:AN94)),0)</f>
        <v>0</v>
      </c>
      <c r="AQ94" s="7">
        <f>IF(AB94&gt;0,RANK(AB94,(W94:Y94,Z94:AN94)),0)</f>
        <v>0</v>
      </c>
      <c r="AR94" s="7">
        <f>IF(AC94&gt;0,RANK(AC94,(W94:Y94,Z94:AN94)),0)</f>
        <v>0</v>
      </c>
      <c r="AS94" s="7">
        <f>IF(AD94&gt;0,RANK(AD94,(W94:Y94,AD94:AN94)),0)</f>
        <v>0</v>
      </c>
      <c r="AT94" s="2" t="str">
        <f t="shared" si="74"/>
        <v>-</v>
      </c>
      <c r="AU94" s="2" t="str">
        <f t="shared" si="75"/>
        <v>-</v>
      </c>
      <c r="AV94" s="2" t="str">
        <f t="shared" si="76"/>
        <v>-</v>
      </c>
      <c r="AW94" s="2" t="str">
        <f t="shared" si="77"/>
        <v>-</v>
      </c>
      <c r="AY94" s="2" t="str">
        <f>A94</f>
        <v>District 6</v>
      </c>
      <c r="AZ94" t="str">
        <f>B94</f>
        <v>CO</v>
      </c>
      <c r="BA94">
        <v>6</v>
      </c>
      <c r="BC94" s="91">
        <v>8</v>
      </c>
      <c r="BD94" s="93">
        <v>906</v>
      </c>
      <c r="BE94" s="100">
        <f t="shared" si="79"/>
        <v>8906</v>
      </c>
      <c r="BF94" t="s">
        <v>2683</v>
      </c>
      <c r="BG94" t="s">
        <v>3094</v>
      </c>
    </row>
    <row r="95" spans="1:59" hidden="1" outlineLevel="1">
      <c r="A95" s="14" t="s">
        <v>1035</v>
      </c>
      <c r="C95" s="1">
        <f t="shared" si="69"/>
        <v>66027</v>
      </c>
      <c r="D95" s="1"/>
      <c r="E95" s="1"/>
      <c r="F95" s="1"/>
      <c r="G95" s="1"/>
      <c r="H95" s="1"/>
      <c r="I95" s="1"/>
      <c r="J95" s="1"/>
      <c r="K95" s="7">
        <f>IF(W95&gt;0,RANK(W95,(W95:Y95,Z95:AN95)),0)</f>
        <v>7</v>
      </c>
      <c r="L95" s="7">
        <f>IF(X95&gt;0,RANK(X95,(W95:Y95,Z95:AN95)),0)</f>
        <v>3</v>
      </c>
      <c r="M95" s="7">
        <f>IF(Y95&gt;0,RANK(Y95,(W95:Y95,Z95:AN95)),0)</f>
        <v>2</v>
      </c>
      <c r="N95" s="7">
        <f>IF(Z95&gt;0,RANK(Z95,(W95:Y95,Z95:AN95)),0)</f>
        <v>4</v>
      </c>
      <c r="O95" s="48">
        <f t="shared" si="70"/>
        <v>3602</v>
      </c>
      <c r="P95" s="163">
        <f t="shared" si="71"/>
        <v>5.4553440259287864E-2</v>
      </c>
      <c r="Q95" s="2"/>
      <c r="R95" s="2"/>
      <c r="S95" s="2"/>
      <c r="T95" s="2"/>
      <c r="U95" s="2"/>
      <c r="V95" s="2"/>
      <c r="W95" s="1">
        <f>County!P2834-SUM(W89:W94)</f>
        <v>46</v>
      </c>
      <c r="X95" s="1">
        <f>County!Q2834-SUM(X89:X94)</f>
        <v>8445</v>
      </c>
      <c r="Y95" s="1">
        <f>County!R2834-SUM(Y89:Y94)</f>
        <v>23012</v>
      </c>
      <c r="Z95" s="1">
        <f>County!S2834-SUM(Z89:Z94)</f>
        <v>7759</v>
      </c>
      <c r="AA95" s="1">
        <f>County!T2834-SUM(AA89:AA94)</f>
        <v>26614</v>
      </c>
      <c r="AB95" s="1">
        <f>County!U2834-SUM(AB89:AB94)</f>
        <v>52</v>
      </c>
      <c r="AC95" s="1">
        <f>County!V2834-SUM(AC89:AC94)</f>
        <v>28</v>
      </c>
      <c r="AG95" s="1">
        <f>County!Z2834-SUM(AG89:AG94)</f>
        <v>71</v>
      </c>
      <c r="AH95" s="1"/>
      <c r="AI95" s="1"/>
      <c r="AK95" s="1"/>
      <c r="AL95" s="1"/>
      <c r="AM95" s="1"/>
      <c r="AP95" s="7"/>
      <c r="AQ95" s="7"/>
      <c r="AR95" s="7"/>
      <c r="AS95" s="7"/>
      <c r="AT95" s="2"/>
      <c r="AU95" s="2"/>
      <c r="AV95" s="2"/>
      <c r="AW95" s="2"/>
      <c r="AY95" s="2" t="str">
        <f t="shared" si="78"/>
        <v>Unknown</v>
      </c>
      <c r="AZ95">
        <f t="shared" si="78"/>
        <v>0</v>
      </c>
      <c r="BC95" s="91">
        <v>8</v>
      </c>
      <c r="BD95" s="93">
        <v>999</v>
      </c>
      <c r="BE95" s="100">
        <f t="shared" si="79"/>
        <v>8999</v>
      </c>
      <c r="BF95" t="s">
        <v>2882</v>
      </c>
      <c r="BG95" t="s">
        <v>3094</v>
      </c>
    </row>
    <row r="96" spans="1:59" collapsed="1">
      <c r="A96" t="s">
        <v>636</v>
      </c>
      <c r="B96" s="9" t="s">
        <v>1136</v>
      </c>
      <c r="C96" s="1">
        <f t="shared" si="69"/>
        <v>66027</v>
      </c>
      <c r="D96" s="1"/>
      <c r="E96" s="1"/>
      <c r="F96" s="1"/>
      <c r="G96" s="1"/>
      <c r="H96" s="1"/>
      <c r="I96" s="1"/>
      <c r="J96" s="1"/>
      <c r="K96" s="7">
        <f>IF(W96&gt;0,RANK(W96,(W96:Y96,Z96:AN96)),0)</f>
        <v>7</v>
      </c>
      <c r="L96" s="7">
        <f>IF(X96&gt;0,RANK(X96,(W96:Y96,Z96:AN96)),0)</f>
        <v>3</v>
      </c>
      <c r="M96" s="7">
        <f>IF(Y96&gt;0,RANK(Y96,(W96:Y96,Z96:AN96)),0)</f>
        <v>2</v>
      </c>
      <c r="N96" s="7">
        <f>IF(Z96&gt;0,RANK(Z96,(W96:Y96,Z96:AN96)),0)</f>
        <v>4</v>
      </c>
      <c r="O96" s="48">
        <f t="shared" si="70"/>
        <v>3602</v>
      </c>
      <c r="P96" s="163">
        <f t="shared" si="71"/>
        <v>5.4553440259287864E-2</v>
      </c>
      <c r="Q96" s="2"/>
      <c r="R96" s="2">
        <f>IF($C96=0,"-",W96/$C96)</f>
        <v>6.9668468959668015E-4</v>
      </c>
      <c r="S96" s="2">
        <f>IF($C96=0,"-",X96/$C96)</f>
        <v>0.12790222181834704</v>
      </c>
      <c r="T96" s="2">
        <f>IF($C96=0,"-",Y96/$C96)</f>
        <v>0.34852408863040879</v>
      </c>
      <c r="U96" s="2"/>
      <c r="V96" s="2">
        <f>IF(C96=0,"-",(1-R96-S96-T96))</f>
        <v>0.52287700486164734</v>
      </c>
      <c r="W96" s="1">
        <f t="shared" ref="W96:AC96" si="80">SUM(W89:W95)</f>
        <v>46</v>
      </c>
      <c r="X96" s="1">
        <f t="shared" si="80"/>
        <v>8445</v>
      </c>
      <c r="Y96" s="1">
        <f t="shared" si="80"/>
        <v>23012</v>
      </c>
      <c r="Z96" s="1">
        <f t="shared" si="80"/>
        <v>7759</v>
      </c>
      <c r="AA96" s="1">
        <f t="shared" si="80"/>
        <v>26614</v>
      </c>
      <c r="AB96" s="1">
        <f t="shared" si="80"/>
        <v>52</v>
      </c>
      <c r="AC96" s="1">
        <f t="shared" si="80"/>
        <v>28</v>
      </c>
      <c r="AG96" s="1">
        <f>SUM(AG89:AG95)</f>
        <v>71</v>
      </c>
      <c r="AH96" s="1"/>
      <c r="AI96" s="1"/>
      <c r="AK96" s="1"/>
      <c r="AL96" s="1"/>
      <c r="AM96" s="1"/>
      <c r="AP96" s="7">
        <f>IF(AA96&gt;0,RANK(AA96,(W96:Y96,Z96:AN96)),0)</f>
        <v>1</v>
      </c>
      <c r="AQ96" s="7">
        <f>IF(AB96&gt;0,RANK(AB96,(W96:Y96,Z96:AN96)),0)</f>
        <v>6</v>
      </c>
      <c r="AR96" s="7">
        <f>IF(AC96&gt;0,RANK(AC96,(W96:Y96,Z96:AN96)),0)</f>
        <v>8</v>
      </c>
      <c r="AS96" s="7">
        <f>IF(AD96&gt;0,RANK(AD96,(W96:Y96,AD96:AN96)),0)</f>
        <v>0</v>
      </c>
      <c r="AT96" s="2">
        <f>IF($C96=0,"-",AA96/$C96)</f>
        <v>0.40307752888969661</v>
      </c>
      <c r="AU96" s="2">
        <f>IF($C96=0,"-",AB96/$C96)</f>
        <v>7.8755660563102972E-4</v>
      </c>
      <c r="AV96" s="2">
        <f>IF($C96=0,"-",AC96/$C96)</f>
        <v>4.2406894149363137E-4</v>
      </c>
      <c r="AW96" s="2">
        <f>IF($C96=0,"-",AD96/$C96)</f>
        <v>0</v>
      </c>
      <c r="AY96" s="2" t="str">
        <f t="shared" si="78"/>
        <v>Colorado</v>
      </c>
      <c r="AZ96" t="str">
        <f t="shared" si="78"/>
        <v>T</v>
      </c>
      <c r="BC96" s="91">
        <v>8</v>
      </c>
      <c r="BD96" s="93"/>
      <c r="BE96" s="100">
        <f t="shared" si="79"/>
        <v>8000</v>
      </c>
      <c r="BF96" t="s">
        <v>1662</v>
      </c>
      <c r="BG96" t="s">
        <v>3094</v>
      </c>
    </row>
    <row r="97" spans="1:59">
      <c r="C97" s="1"/>
      <c r="D97" s="1"/>
      <c r="E97" s="1"/>
      <c r="F97" s="1"/>
      <c r="G97" s="1"/>
      <c r="H97" s="1"/>
      <c r="I97" s="1"/>
      <c r="J97" s="1"/>
      <c r="K97" s="7"/>
      <c r="L97" s="7"/>
      <c r="M97" s="7"/>
      <c r="N97" s="7"/>
      <c r="O97" s="48"/>
      <c r="P97" s="163"/>
      <c r="Q97" s="2"/>
      <c r="R97" s="2"/>
      <c r="S97" s="2"/>
      <c r="T97" s="2"/>
      <c r="U97" s="2"/>
      <c r="V97" s="2"/>
      <c r="AP97" s="7"/>
      <c r="AQ97" s="7"/>
      <c r="AR97" s="7"/>
      <c r="AS97" s="7"/>
      <c r="AT97" s="2"/>
      <c r="AU97" s="2"/>
      <c r="AV97" s="2"/>
      <c r="AW97" s="2"/>
      <c r="AY97" s="2"/>
      <c r="BD97" s="93"/>
    </row>
    <row r="98" spans="1:59" outlineLevel="1">
      <c r="A98" t="s">
        <v>2197</v>
      </c>
      <c r="B98" t="s">
        <v>137</v>
      </c>
      <c r="C98" s="1">
        <f t="shared" ref="C98:C103" si="81">SUM(W98:AN98)</f>
        <v>11240</v>
      </c>
      <c r="D98" s="1">
        <v>3</v>
      </c>
      <c r="E98" s="1"/>
      <c r="F98" s="1"/>
      <c r="G98" s="1">
        <v>3</v>
      </c>
      <c r="H98" s="1"/>
      <c r="I98" s="1"/>
      <c r="J98" s="1"/>
      <c r="K98" s="7">
        <f>IF(W98&gt;0,RANK(W98,(W98:Y98,Z98:AN98)),0)</f>
        <v>0</v>
      </c>
      <c r="L98" s="7">
        <f>IF(X98&gt;0,RANK(X98,(W98:Y98,Z98:AN98)),0)</f>
        <v>3</v>
      </c>
      <c r="M98" s="7">
        <f>IF(Y98&gt;0,RANK(Y98,(W98:Y98,Z98:AN98)),0)</f>
        <v>1</v>
      </c>
      <c r="N98" s="7">
        <f>IF(Z98&gt;0,RANK(Z98,(W98:Y98,Z98:AN98)),0)</f>
        <v>2</v>
      </c>
      <c r="O98" s="48">
        <f t="shared" ref="O98:O103" si="82">MAX(W98:AD98)-LARGE(W98:AD98,2)</f>
        <v>5780</v>
      </c>
      <c r="P98" s="163">
        <f t="shared" si="71"/>
        <v>0.51423487544483981</v>
      </c>
      <c r="Q98" s="2"/>
      <c r="R98" s="2">
        <f t="shared" ref="R98:T103" si="83">IF($C98=0,"-",W98/$C98)</f>
        <v>0</v>
      </c>
      <c r="S98" s="2">
        <f t="shared" si="83"/>
        <v>0.12072953736654804</v>
      </c>
      <c r="T98" s="2">
        <f t="shared" si="83"/>
        <v>0.65409252669039142</v>
      </c>
      <c r="U98" s="2">
        <f t="shared" ref="U98:U103" si="84">IF($C98=0,"-",Z98/$C98)</f>
        <v>0.13985765124555161</v>
      </c>
      <c r="V98" s="2">
        <f t="shared" ref="V98:V103" si="85">IF(C98=0,"-",(1-R98-S98-T98-U98))</f>
        <v>8.5320284697508963E-2</v>
      </c>
      <c r="X98" s="1">
        <f>SUMIF(County!$AT$225:$AT$232,$BA98,County!Q$225:Q$232)+SUMIF('Cong Dist'!$BA$783:$BA$797,$BA98,'Cong Dist'!X$783:X$797)</f>
        <v>1357</v>
      </c>
      <c r="Y98" s="1">
        <f>SUMIF(County!$AT$225:$AT$232,$BA98,County!R$225:R$232)+SUMIF('Cong Dist'!$BA$783:$BA$797,$BA98,'Cong Dist'!Y$783:Y$797)</f>
        <v>7352</v>
      </c>
      <c r="Z98" s="1">
        <f>SUMIF(County!$AT$225:$AT$232,$BA98,County!S$225:S$232)+SUMIF('Cong Dist'!$BA$783:$BA$797,$BA98,'Cong Dist'!Z$783:Z$797)</f>
        <v>1572</v>
      </c>
      <c r="AA98" s="1">
        <f>SUMIF(County!$AT$225:$AT$232,$BA98,County!T$225:T$232)+SUMIF('Cong Dist'!$BA$783:$BA$797,$BA98,'Cong Dist'!AA$783:AA$797)</f>
        <v>740</v>
      </c>
      <c r="AF98" s="1">
        <f>SUMIF(County!$AT$225:$AT$232,$BA98,County!Y$225:Y$232)+SUMIF('Cong Dist'!$BA$783:$BA$797,$BA98,'Cong Dist'!AF$783:AF$797)</f>
        <v>219</v>
      </c>
      <c r="AP98" s="7">
        <f>IF(AA98&gt;0,RANK(AA98,(W98:Y98,Z98:AN98)),0)</f>
        <v>4</v>
      </c>
      <c r="AQ98" s="7">
        <f>IF(AB98&gt;0,RANK(AB98,(W98:Y98,Z98:AN98)),0)</f>
        <v>0</v>
      </c>
      <c r="AR98" s="7">
        <f>IF(AC98&gt;0,RANK(AC98,(W98:Y98,Z98:AN98)),0)</f>
        <v>0</v>
      </c>
      <c r="AS98" s="7">
        <f>IF(AD98&gt;0,RANK(AD98,(W98:Y98,AD98:AN98)),0)</f>
        <v>0</v>
      </c>
      <c r="AT98" s="2">
        <f t="shared" ref="AT98:AT103" si="86">IF($C98=0,"-",AA98/$C98)</f>
        <v>6.5836298932384338E-2</v>
      </c>
      <c r="AU98" s="2">
        <f t="shared" ref="AU98:AU103" si="87">IF($C98=0,"-",AB98/$C98)</f>
        <v>0</v>
      </c>
      <c r="AV98" s="2">
        <f t="shared" ref="AV98:AV103" si="88">IF($C98=0,"-",AC98/$C98)</f>
        <v>0</v>
      </c>
      <c r="AW98" s="2">
        <f t="shared" ref="AW98:AW103" si="89">IF($C98=0,"-",AD98/$C98)</f>
        <v>0</v>
      </c>
      <c r="AY98" s="2" t="str">
        <f t="shared" ref="AY98:AZ103" si="90">A98</f>
        <v>District 1</v>
      </c>
      <c r="AZ98" t="str">
        <f t="shared" si="90"/>
        <v>CT</v>
      </c>
      <c r="BA98">
        <v>1</v>
      </c>
      <c r="BC98" s="91">
        <v>9</v>
      </c>
      <c r="BD98" s="93">
        <v>901</v>
      </c>
      <c r="BE98" s="100">
        <f t="shared" ref="BE98:BE103" si="91">BC98*1000+BD98</f>
        <v>9901</v>
      </c>
      <c r="BF98" t="s">
        <v>2683</v>
      </c>
      <c r="BG98" t="s">
        <v>3290</v>
      </c>
    </row>
    <row r="99" spans="1:59" outlineLevel="1">
      <c r="A99" t="s">
        <v>1601</v>
      </c>
      <c r="B99" t="s">
        <v>137</v>
      </c>
      <c r="C99" s="1">
        <f t="shared" si="81"/>
        <v>13194</v>
      </c>
      <c r="D99" s="1">
        <v>3</v>
      </c>
      <c r="E99" s="1"/>
      <c r="F99" s="1"/>
      <c r="G99" s="1">
        <v>3</v>
      </c>
      <c r="H99" s="1"/>
      <c r="I99" s="1"/>
      <c r="J99" s="1"/>
      <c r="K99" s="7">
        <f>IF(W99&gt;0,RANK(W99,(W99:Y99,Z99:AN99)),0)</f>
        <v>0</v>
      </c>
      <c r="L99" s="7">
        <f>IF(X99&gt;0,RANK(X99,(W99:Y99,Z99:AN99)),0)</f>
        <v>3</v>
      </c>
      <c r="M99" s="7">
        <f>IF(Y99&gt;0,RANK(Y99,(W99:Y99,Z99:AN99)),0)</f>
        <v>1</v>
      </c>
      <c r="N99" s="7">
        <f>IF(Z99&gt;0,RANK(Z99,(W99:Y99,Z99:AN99)),0)</f>
        <v>2</v>
      </c>
      <c r="O99" s="48">
        <f t="shared" si="82"/>
        <v>6547</v>
      </c>
      <c r="P99" s="163">
        <f t="shared" si="71"/>
        <v>0.49621039866606031</v>
      </c>
      <c r="Q99" s="2"/>
      <c r="R99" s="2">
        <f t="shared" si="83"/>
        <v>0</v>
      </c>
      <c r="S99" s="2">
        <f t="shared" si="83"/>
        <v>0.10542670911020161</v>
      </c>
      <c r="T99" s="2">
        <f t="shared" si="83"/>
        <v>0.642337426102774</v>
      </c>
      <c r="U99" s="2">
        <f t="shared" si="84"/>
        <v>0.14612702743671366</v>
      </c>
      <c r="V99" s="2">
        <f t="shared" si="85"/>
        <v>0.10610883735031076</v>
      </c>
      <c r="X99" s="1">
        <f>SUMIF(County!$AT$225:$AT$232,$BA99,County!Q$225:Q$232)+SUMIF('Cong Dist'!$BA$783:$BA$797,$BA99,'Cong Dist'!X$783:X$797)</f>
        <v>1391</v>
      </c>
      <c r="Y99" s="1">
        <f>SUMIF(County!$AT$225:$AT$232,$BA99,County!R$225:R$232)+SUMIF('Cong Dist'!$BA$783:$BA$797,$BA99,'Cong Dist'!Y$783:Y$797)</f>
        <v>8475</v>
      </c>
      <c r="Z99" s="1">
        <f>SUMIF(County!$AT$225:$AT$232,$BA99,County!S$225:S$232)+SUMIF('Cong Dist'!$BA$783:$BA$797,$BA99,'Cong Dist'!Z$783:Z$797)</f>
        <v>1928</v>
      </c>
      <c r="AA99" s="1">
        <f>SUMIF(County!$AT$225:$AT$232,$BA99,County!T$225:T$232)+SUMIF('Cong Dist'!$BA$783:$BA$797,$BA99,'Cong Dist'!AA$783:AA$797)</f>
        <v>1079</v>
      </c>
      <c r="AF99" s="1">
        <f>SUMIF(County!$AT$225:$AT$232,$BA99,County!Y$225:Y$232)+SUMIF('Cong Dist'!$BA$783:$BA$797,$BA99,'Cong Dist'!AF$783:AF$797)</f>
        <v>321</v>
      </c>
      <c r="AP99" s="7">
        <f>IF(AA99&gt;0,RANK(AA99,(W99:Y99,Z99:AN99)),0)</f>
        <v>4</v>
      </c>
      <c r="AQ99" s="7">
        <f>IF(AB99&gt;0,RANK(AB99,(W99:Y99,Z99:AN99)),0)</f>
        <v>0</v>
      </c>
      <c r="AR99" s="7">
        <f>IF(AC99&gt;0,RANK(AC99,(W99:Y99,Z99:AN99)),0)</f>
        <v>0</v>
      </c>
      <c r="AS99" s="7">
        <f>IF(AD99&gt;0,RANK(AD99,(W99:Y99,AD99:AN99)),0)</f>
        <v>0</v>
      </c>
      <c r="AT99" s="2">
        <f t="shared" si="86"/>
        <v>8.1779596786418066E-2</v>
      </c>
      <c r="AU99" s="2">
        <f t="shared" si="87"/>
        <v>0</v>
      </c>
      <c r="AV99" s="2">
        <f t="shared" si="88"/>
        <v>0</v>
      </c>
      <c r="AW99" s="2">
        <f t="shared" si="89"/>
        <v>0</v>
      </c>
      <c r="AY99" s="2" t="str">
        <f t="shared" si="90"/>
        <v>District 2</v>
      </c>
      <c r="AZ99" t="str">
        <f t="shared" si="90"/>
        <v>CT</v>
      </c>
      <c r="BA99">
        <v>2</v>
      </c>
      <c r="BC99" s="91">
        <v>9</v>
      </c>
      <c r="BD99" s="93">
        <v>902</v>
      </c>
      <c r="BE99" s="100">
        <f t="shared" si="91"/>
        <v>9902</v>
      </c>
      <c r="BF99" t="s">
        <v>2683</v>
      </c>
      <c r="BG99" t="s">
        <v>3290</v>
      </c>
    </row>
    <row r="100" spans="1:59" outlineLevel="1">
      <c r="A100" t="s">
        <v>1602</v>
      </c>
      <c r="B100" t="s">
        <v>137</v>
      </c>
      <c r="C100" s="1">
        <f t="shared" si="81"/>
        <v>7889</v>
      </c>
      <c r="D100" s="1">
        <v>3</v>
      </c>
      <c r="E100" s="1"/>
      <c r="F100" s="1"/>
      <c r="G100" s="1">
        <v>3</v>
      </c>
      <c r="H100" s="1"/>
      <c r="I100" s="1"/>
      <c r="J100" s="1"/>
      <c r="K100" s="7">
        <f>IF(W100&gt;0,RANK(W100,(W100:Y100,Z100:AN100)),0)</f>
        <v>0</v>
      </c>
      <c r="L100" s="7">
        <f>IF(X100&gt;0,RANK(X100,(W100:Y100,Z100:AN100)),0)</f>
        <v>3</v>
      </c>
      <c r="M100" s="7">
        <f>IF(Y100&gt;0,RANK(Y100,(W100:Y100,Z100:AN100)),0)</f>
        <v>1</v>
      </c>
      <c r="N100" s="7">
        <f>IF(Z100&gt;0,RANK(Z100,(W100:Y100,Z100:AN100)),0)</f>
        <v>2</v>
      </c>
      <c r="O100" s="48">
        <f t="shared" si="82"/>
        <v>3730</v>
      </c>
      <c r="P100" s="163">
        <f t="shared" si="71"/>
        <v>0.47281024210926609</v>
      </c>
      <c r="Q100" s="2"/>
      <c r="R100" s="2">
        <f t="shared" si="83"/>
        <v>0</v>
      </c>
      <c r="S100" s="2">
        <f t="shared" si="83"/>
        <v>0.1071111674483458</v>
      </c>
      <c r="T100" s="2">
        <f t="shared" si="83"/>
        <v>0.63138547344403595</v>
      </c>
      <c r="U100" s="2">
        <f t="shared" si="84"/>
        <v>0.15857523133476994</v>
      </c>
      <c r="V100" s="2">
        <f t="shared" si="85"/>
        <v>0.10292812777284829</v>
      </c>
      <c r="X100" s="1">
        <f>SUMIF(County!$AT$225:$AT$232,$BA100,County!Q$225:Q$232)+SUMIF('Cong Dist'!$BA$783:$BA$797,$BA100,'Cong Dist'!X$783:X$797)</f>
        <v>845</v>
      </c>
      <c r="Y100" s="1">
        <f>SUMIF(County!$AT$225:$AT$232,$BA100,County!R$225:R$232)+SUMIF('Cong Dist'!$BA$783:$BA$797,$BA100,'Cong Dist'!Y$783:Y$797)</f>
        <v>4981</v>
      </c>
      <c r="Z100" s="1">
        <f>SUMIF(County!$AT$225:$AT$232,$BA100,County!S$225:S$232)+SUMIF('Cong Dist'!$BA$783:$BA$797,$BA100,'Cong Dist'!Z$783:Z$797)</f>
        <v>1251</v>
      </c>
      <c r="AA100" s="1">
        <f>SUMIF(County!$AT$225:$AT$232,$BA100,County!T$225:T$232)+SUMIF('Cong Dist'!$BA$783:$BA$797,$BA100,'Cong Dist'!AA$783:AA$797)</f>
        <v>679</v>
      </c>
      <c r="AF100" s="1">
        <f>SUMIF(County!$AT$225:$AT$232,$BA100,County!Y$225:Y$232)+SUMIF('Cong Dist'!$BA$783:$BA$797,$BA100,'Cong Dist'!AF$783:AF$797)</f>
        <v>133</v>
      </c>
      <c r="AP100" s="7">
        <f>IF(AA100&gt;0,RANK(AA100,(W100:Y100,Z100:AN100)),0)</f>
        <v>4</v>
      </c>
      <c r="AQ100" s="7">
        <f>IF(AB100&gt;0,RANK(AB100,(W100:Y100,Z100:AN100)),0)</f>
        <v>0</v>
      </c>
      <c r="AR100" s="7">
        <f>IF(AC100&gt;0,RANK(AC100,(W100:Y100,Z100:AN100)),0)</f>
        <v>0</v>
      </c>
      <c r="AS100" s="7">
        <f>IF(AD100&gt;0,RANK(AD100,(W100:Y100,AD100:AN100)),0)</f>
        <v>0</v>
      </c>
      <c r="AT100" s="2">
        <f t="shared" si="86"/>
        <v>8.6069210292812781E-2</v>
      </c>
      <c r="AU100" s="2">
        <f t="shared" si="87"/>
        <v>0</v>
      </c>
      <c r="AV100" s="2">
        <f t="shared" si="88"/>
        <v>0</v>
      </c>
      <c r="AW100" s="2">
        <f t="shared" si="89"/>
        <v>0</v>
      </c>
      <c r="AY100" s="2" t="str">
        <f t="shared" si="90"/>
        <v>District 3</v>
      </c>
      <c r="AZ100" t="str">
        <f t="shared" si="90"/>
        <v>CT</v>
      </c>
      <c r="BA100">
        <v>3</v>
      </c>
      <c r="BC100" s="91">
        <v>9</v>
      </c>
      <c r="BD100" s="93">
        <v>903</v>
      </c>
      <c r="BE100" s="100">
        <f t="shared" si="91"/>
        <v>9903</v>
      </c>
      <c r="BF100" t="s">
        <v>2683</v>
      </c>
      <c r="BG100" t="s">
        <v>3290</v>
      </c>
    </row>
    <row r="101" spans="1:59" outlineLevel="1">
      <c r="A101" t="s">
        <v>1873</v>
      </c>
      <c r="B101" t="s">
        <v>137</v>
      </c>
      <c r="C101" s="1">
        <f t="shared" si="81"/>
        <v>12620</v>
      </c>
      <c r="D101" s="1">
        <v>3</v>
      </c>
      <c r="E101" s="1"/>
      <c r="F101" s="1"/>
      <c r="G101" s="1">
        <v>3</v>
      </c>
      <c r="H101" s="1"/>
      <c r="I101" s="1"/>
      <c r="J101" s="1"/>
      <c r="K101" s="7">
        <f>IF(W101&gt;0,RANK(W101,(W101:Y101,Z101:AN101)),0)</f>
        <v>0</v>
      </c>
      <c r="L101" s="7">
        <f>IF(X101&gt;0,RANK(X101,(W101:Y101,Z101:AN101)),0)</f>
        <v>3</v>
      </c>
      <c r="M101" s="7">
        <f>IF(Y101&gt;0,RANK(Y101,(W101:Y101,Z101:AN101)),0)</f>
        <v>1</v>
      </c>
      <c r="N101" s="7">
        <f>IF(Z101&gt;0,RANK(Z101,(W101:Y101,Z101:AN101)),0)</f>
        <v>2</v>
      </c>
      <c r="O101" s="48">
        <f t="shared" si="82"/>
        <v>8386</v>
      </c>
      <c r="P101" s="163">
        <f t="shared" si="71"/>
        <v>0.66450079239302695</v>
      </c>
      <c r="Q101" s="2"/>
      <c r="R101" s="2">
        <f t="shared" si="83"/>
        <v>0</v>
      </c>
      <c r="S101" s="2">
        <f t="shared" si="83"/>
        <v>7.7337559429477024E-2</v>
      </c>
      <c r="T101" s="2">
        <f t="shared" si="83"/>
        <v>0.76394611727416795</v>
      </c>
      <c r="U101" s="2">
        <f t="shared" si="84"/>
        <v>9.9445324881141051E-2</v>
      </c>
      <c r="V101" s="2">
        <f t="shared" si="85"/>
        <v>5.9270998415213938E-2</v>
      </c>
      <c r="X101" s="1">
        <f>SUMIF(County!$AT$225:$AT$232,$BA101,County!Q$225:Q$232)+SUMIF('Cong Dist'!$BA$783:$BA$797,$BA101,'Cong Dist'!X$783:X$797)</f>
        <v>976</v>
      </c>
      <c r="Y101" s="1">
        <f>SUMIF(County!$AT$225:$AT$232,$BA101,County!R$225:R$232)+SUMIF('Cong Dist'!$BA$783:$BA$797,$BA101,'Cong Dist'!Y$783:Y$797)</f>
        <v>9641</v>
      </c>
      <c r="Z101" s="1">
        <f>SUMIF(County!$AT$225:$AT$232,$BA101,County!S$225:S$232)+SUMIF('Cong Dist'!$BA$783:$BA$797,$BA101,'Cong Dist'!Z$783:Z$797)</f>
        <v>1255</v>
      </c>
      <c r="AA101" s="1">
        <f>SUMIF(County!$AT$225:$AT$232,$BA101,County!T$225:T$232)+SUMIF('Cong Dist'!$BA$783:$BA$797,$BA101,'Cong Dist'!AA$783:AA$797)</f>
        <v>499</v>
      </c>
      <c r="AF101" s="1">
        <f>SUMIF(County!$AT$225:$AT$232,$BA101,County!Y$225:Y$232)+SUMIF('Cong Dist'!$BA$783:$BA$797,$BA101,'Cong Dist'!AF$783:AF$797)</f>
        <v>249</v>
      </c>
      <c r="AP101" s="7">
        <f>IF(AA101&gt;0,RANK(AA101,(W101:Y101,Z101:AN101)),0)</f>
        <v>4</v>
      </c>
      <c r="AQ101" s="7">
        <f>IF(AB101&gt;0,RANK(AB101,(W101:Y101,Z101:AN101)),0)</f>
        <v>0</v>
      </c>
      <c r="AR101" s="7">
        <f>IF(AC101&gt;0,RANK(AC101,(W101:Y101,Z101:AN101)),0)</f>
        <v>0</v>
      </c>
      <c r="AS101" s="7">
        <f>IF(AD101&gt;0,RANK(AD101,(W101:Y101,AD101:AN101)),0)</f>
        <v>0</v>
      </c>
      <c r="AT101" s="2">
        <f t="shared" si="86"/>
        <v>3.9540412044374008E-2</v>
      </c>
      <c r="AU101" s="2">
        <f t="shared" si="87"/>
        <v>0</v>
      </c>
      <c r="AV101" s="2">
        <f t="shared" si="88"/>
        <v>0</v>
      </c>
      <c r="AW101" s="2">
        <f t="shared" si="89"/>
        <v>0</v>
      </c>
      <c r="AY101" s="2" t="str">
        <f t="shared" si="90"/>
        <v>District 4</v>
      </c>
      <c r="AZ101" t="str">
        <f t="shared" si="90"/>
        <v>CT</v>
      </c>
      <c r="BA101">
        <v>4</v>
      </c>
      <c r="BC101" s="91">
        <v>9</v>
      </c>
      <c r="BD101" s="93">
        <v>904</v>
      </c>
      <c r="BE101" s="100">
        <f t="shared" si="91"/>
        <v>9904</v>
      </c>
      <c r="BF101" t="s">
        <v>2683</v>
      </c>
      <c r="BG101" t="s">
        <v>3290</v>
      </c>
    </row>
    <row r="102" spans="1:59" outlineLevel="1">
      <c r="A102" t="s">
        <v>1827</v>
      </c>
      <c r="B102" t="s">
        <v>137</v>
      </c>
      <c r="C102" s="1">
        <f t="shared" si="81"/>
        <v>13526</v>
      </c>
      <c r="D102" s="1">
        <v>3</v>
      </c>
      <c r="E102" s="1"/>
      <c r="F102" s="1"/>
      <c r="G102" s="1">
        <v>3</v>
      </c>
      <c r="H102" s="1"/>
      <c r="I102" s="1"/>
      <c r="J102" s="1"/>
      <c r="K102" s="7">
        <f>IF(W102&gt;0,RANK(W102,(W102:Y102,Z102:AN102)),0)</f>
        <v>0</v>
      </c>
      <c r="L102" s="7">
        <f>IF(X102&gt;0,RANK(X102,(W102:Y102,Z102:AN102)),0)</f>
        <v>3</v>
      </c>
      <c r="M102" s="7">
        <f>IF(Y102&gt;0,RANK(Y102,(W102:Y102,Z102:AN102)),0)</f>
        <v>1</v>
      </c>
      <c r="N102" s="7">
        <f>IF(Z102&gt;0,RANK(Z102,(W102:Y102,Z102:AN102)),0)</f>
        <v>2</v>
      </c>
      <c r="O102" s="48">
        <f t="shared" si="82"/>
        <v>7080</v>
      </c>
      <c r="P102" s="163">
        <f t="shared" si="71"/>
        <v>0.52343634481738877</v>
      </c>
      <c r="Q102" s="2"/>
      <c r="R102" s="2">
        <f t="shared" si="83"/>
        <v>0</v>
      </c>
      <c r="S102" s="2">
        <f t="shared" si="83"/>
        <v>0.10638769776726305</v>
      </c>
      <c r="T102" s="2">
        <f t="shared" si="83"/>
        <v>0.66309330178914683</v>
      </c>
      <c r="U102" s="2">
        <f t="shared" si="84"/>
        <v>0.13965695697175809</v>
      </c>
      <c r="V102" s="2">
        <f t="shared" si="85"/>
        <v>9.0862043471831994E-2</v>
      </c>
      <c r="X102" s="1">
        <f>SUMIF(County!$AT$225:$AT$232,$BA102,County!Q$225:Q$232)+SUMIF('Cong Dist'!$BA$783:$BA$797,$BA102,'Cong Dist'!X$783:X$797)</f>
        <v>1439</v>
      </c>
      <c r="Y102" s="1">
        <f>SUMIF(County!$AT$225:$AT$232,$BA102,County!R$225:R$232)+SUMIF('Cong Dist'!$BA$783:$BA$797,$BA102,'Cong Dist'!Y$783:Y$797)</f>
        <v>8969</v>
      </c>
      <c r="Z102" s="1">
        <f>SUMIF(County!$AT$225:$AT$232,$BA102,County!S$225:S$232)+SUMIF('Cong Dist'!$BA$783:$BA$797,$BA102,'Cong Dist'!Z$783:Z$797)</f>
        <v>1889</v>
      </c>
      <c r="AA102" s="1">
        <f>SUMIF(County!$AT$225:$AT$232,$BA102,County!T$225:T$232)+SUMIF('Cong Dist'!$BA$783:$BA$797,$BA102,'Cong Dist'!AA$783:AA$797)</f>
        <v>998</v>
      </c>
      <c r="AF102" s="1">
        <f>SUMIF(County!$AT$225:$AT$232,$BA102,County!Y$225:Y$232)+SUMIF('Cong Dist'!$BA$783:$BA$797,$BA102,'Cong Dist'!AF$783:AF$797)</f>
        <v>231</v>
      </c>
      <c r="AP102" s="7">
        <f>IF(AA102&gt;0,RANK(AA102,(W102:Y102,Z102:AN102)),0)</f>
        <v>4</v>
      </c>
      <c r="AQ102" s="7">
        <f>IF(AB102&gt;0,RANK(AB102,(W102:Y102,Z102:AN102)),0)</f>
        <v>0</v>
      </c>
      <c r="AR102" s="7">
        <f>IF(AC102&gt;0,RANK(AC102,(W102:Y102,Z102:AN102)),0)</f>
        <v>0</v>
      </c>
      <c r="AS102" s="7">
        <f>IF(AD102&gt;0,RANK(AD102,(W102:Y102,AD102:AN102)),0)</f>
        <v>0</v>
      </c>
      <c r="AT102" s="2">
        <f t="shared" si="86"/>
        <v>7.3783823746857907E-2</v>
      </c>
      <c r="AU102" s="2">
        <f t="shared" si="87"/>
        <v>0</v>
      </c>
      <c r="AV102" s="2">
        <f t="shared" si="88"/>
        <v>0</v>
      </c>
      <c r="AW102" s="2">
        <f t="shared" si="89"/>
        <v>0</v>
      </c>
      <c r="AY102" s="2" t="str">
        <f t="shared" si="90"/>
        <v>District 5</v>
      </c>
      <c r="AZ102" t="str">
        <f t="shared" si="90"/>
        <v>CT</v>
      </c>
      <c r="BA102">
        <v>5</v>
      </c>
      <c r="BC102" s="91">
        <v>9</v>
      </c>
      <c r="BD102" s="93">
        <v>905</v>
      </c>
      <c r="BE102" s="100">
        <f t="shared" si="91"/>
        <v>9905</v>
      </c>
      <c r="BF102" t="s">
        <v>2683</v>
      </c>
      <c r="BG102" t="s">
        <v>3290</v>
      </c>
    </row>
    <row r="103" spans="1:59">
      <c r="A103" t="s">
        <v>341</v>
      </c>
      <c r="B103" t="s">
        <v>1136</v>
      </c>
      <c r="C103" s="1">
        <f t="shared" si="81"/>
        <v>58469</v>
      </c>
      <c r="D103" s="1">
        <v>10</v>
      </c>
      <c r="E103" s="1"/>
      <c r="F103" s="1"/>
      <c r="G103" s="1">
        <v>10</v>
      </c>
      <c r="H103" s="1"/>
      <c r="I103" s="1"/>
      <c r="J103" s="1"/>
      <c r="K103" s="7">
        <f>IF(W103&gt;0,RANK(W103,(W103:Y103,Z103:AN103)),0)</f>
        <v>0</v>
      </c>
      <c r="L103" s="7">
        <f>IF(X103&gt;0,RANK(X103,(W103:Y103,Z103:AN103)),0)</f>
        <v>3</v>
      </c>
      <c r="M103" s="7">
        <f>IF(Y103&gt;0,RANK(Y103,(W103:Y103,Z103:AN103)),0)</f>
        <v>1</v>
      </c>
      <c r="N103" s="7">
        <f>IF(Z103&gt;0,RANK(Z103,(W103:Y103,Z103:AN103)),0)</f>
        <v>2</v>
      </c>
      <c r="O103" s="48">
        <f t="shared" si="82"/>
        <v>31523</v>
      </c>
      <c r="P103" s="163">
        <f t="shared" si="71"/>
        <v>0.5391403991858934</v>
      </c>
      <c r="Q103" s="2"/>
      <c r="R103" s="2">
        <f t="shared" si="83"/>
        <v>0</v>
      </c>
      <c r="S103" s="2">
        <f t="shared" si="83"/>
        <v>0.10275530623065214</v>
      </c>
      <c r="T103" s="2">
        <f t="shared" si="83"/>
        <v>0.67416921787613948</v>
      </c>
      <c r="U103" s="2">
        <f t="shared" si="84"/>
        <v>0.13502881869024611</v>
      </c>
      <c r="V103" s="2">
        <f t="shared" si="85"/>
        <v>8.8046657202962314E-2</v>
      </c>
      <c r="X103" s="1">
        <f t="shared" ref="X103:AF103" si="92">SUM(X98:X102)</f>
        <v>6008</v>
      </c>
      <c r="Y103" s="1">
        <f t="shared" si="92"/>
        <v>39418</v>
      </c>
      <c r="Z103" s="1">
        <f t="shared" si="92"/>
        <v>7895</v>
      </c>
      <c r="AA103" s="1">
        <f t="shared" si="92"/>
        <v>3995</v>
      </c>
      <c r="AF103" s="1">
        <f t="shared" si="92"/>
        <v>1153</v>
      </c>
      <c r="AP103" s="7">
        <f>IF(AA103&gt;0,RANK(AA103,(W103:Y103,Z103:AN103)),0)</f>
        <v>4</v>
      </c>
      <c r="AQ103" s="7">
        <f>IF(AB103&gt;0,RANK(AB103,(W103:Y103,Z103:AN103)),0)</f>
        <v>0</v>
      </c>
      <c r="AR103" s="7">
        <f>IF(AC103&gt;0,RANK(AC103,(W103:Y103,Z103:AN103)),0)</f>
        <v>0</v>
      </c>
      <c r="AS103" s="7">
        <f>IF(AD103&gt;0,RANK(AD103,(W103:Y103,AD103:AN103)),0)</f>
        <v>0</v>
      </c>
      <c r="AT103" s="2">
        <f t="shared" si="86"/>
        <v>6.8326805657698955E-2</v>
      </c>
      <c r="AU103" s="2">
        <f t="shared" si="87"/>
        <v>0</v>
      </c>
      <c r="AV103" s="2">
        <f t="shared" si="88"/>
        <v>0</v>
      </c>
      <c r="AW103" s="2">
        <f t="shared" si="89"/>
        <v>0</v>
      </c>
      <c r="AY103" s="2" t="str">
        <f t="shared" si="90"/>
        <v>Connecticut</v>
      </c>
      <c r="AZ103" t="str">
        <f t="shared" si="90"/>
        <v>T</v>
      </c>
      <c r="BC103" s="91">
        <v>9</v>
      </c>
      <c r="BD103" s="93"/>
      <c r="BE103" s="100">
        <f t="shared" si="91"/>
        <v>9000</v>
      </c>
      <c r="BF103" t="s">
        <v>1662</v>
      </c>
      <c r="BG103" t="s">
        <v>3290</v>
      </c>
    </row>
    <row r="104" spans="1:59">
      <c r="C104" s="1"/>
      <c r="D104" s="1"/>
      <c r="E104" s="1"/>
      <c r="F104" s="1"/>
      <c r="G104" s="1"/>
      <c r="H104" s="1"/>
      <c r="I104" s="1"/>
      <c r="J104" s="1"/>
      <c r="K104" s="7"/>
      <c r="L104" s="7"/>
      <c r="M104" s="7"/>
      <c r="N104" s="7"/>
      <c r="O104" s="48"/>
      <c r="P104" s="163"/>
      <c r="Q104" s="2"/>
      <c r="R104" s="2"/>
      <c r="S104" s="2"/>
      <c r="T104" s="2"/>
      <c r="U104" s="2"/>
      <c r="V104" s="2"/>
      <c r="W104" s="48"/>
      <c r="X104" s="48">
        <f>X103-County!Q233</f>
        <v>-127</v>
      </c>
      <c r="Y104" s="48">
        <f>Y103-County!R233</f>
        <v>-753</v>
      </c>
      <c r="Z104" s="48">
        <f>Z103-County!S233</f>
        <v>-137</v>
      </c>
      <c r="AA104" s="48">
        <f>AA103-County!T233</f>
        <v>-77</v>
      </c>
      <c r="AB104" s="48"/>
      <c r="AC104" s="48"/>
      <c r="AD104" s="48"/>
      <c r="AE104" s="48"/>
      <c r="AF104" s="48">
        <f>AF103-County!Y233</f>
        <v>-15</v>
      </c>
      <c r="AJ104" s="48"/>
      <c r="AP104" s="7"/>
      <c r="AQ104" s="7"/>
      <c r="AR104" s="7"/>
      <c r="AS104" s="7"/>
      <c r="AT104" s="2"/>
      <c r="AU104" s="2"/>
      <c r="AV104" s="2"/>
      <c r="AW104" s="2"/>
      <c r="AY104" s="2"/>
      <c r="BD104" s="93"/>
    </row>
    <row r="105" spans="1:59" outlineLevel="1">
      <c r="A105" t="s">
        <v>1179</v>
      </c>
      <c r="B105" t="s">
        <v>1746</v>
      </c>
      <c r="C105" s="1">
        <f>SUM(W105:AN105)</f>
        <v>28592</v>
      </c>
      <c r="D105" s="1"/>
      <c r="E105" s="1"/>
      <c r="F105" s="1"/>
      <c r="G105" s="1"/>
      <c r="H105" s="1"/>
      <c r="I105" s="1"/>
      <c r="J105" s="1"/>
      <c r="K105" s="7">
        <f>IF(W105&gt;0,RANK(W105,(W105:Y105,Z105:AN105)),0)</f>
        <v>0</v>
      </c>
      <c r="L105" s="7">
        <f>IF(X105&gt;0,RANK(X105,(W105:Y105,Z105:AN105)),0)</f>
        <v>2</v>
      </c>
      <c r="M105" s="7">
        <f>IF(Y105&gt;0,RANK(Y105,(W105:Y105,Z105:AN105)),0)</f>
        <v>1</v>
      </c>
      <c r="N105" s="7">
        <f>IF(Z105&gt;0,RANK(Z105,(W105:Y105,Z105:AN105)),0)</f>
        <v>3</v>
      </c>
      <c r="O105" s="48">
        <f>MAX(W105:AD105)-LARGE(W105:AD105,2)</f>
        <v>8401</v>
      </c>
      <c r="P105" s="163">
        <f t="shared" si="71"/>
        <v>0.29382344711807501</v>
      </c>
      <c r="Q105" s="2"/>
      <c r="R105" s="2">
        <f t="shared" ref="R105:T106" si="93">IF($C105=0,"-",W105/$C105)</f>
        <v>0</v>
      </c>
      <c r="S105" s="2">
        <f t="shared" si="93"/>
        <v>0.27077504196978175</v>
      </c>
      <c r="T105" s="2">
        <f t="shared" si="93"/>
        <v>0.5645984890878567</v>
      </c>
      <c r="U105" s="2">
        <f>IF($C105=0,"-",Z105/$C105)</f>
        <v>0.10551902630106323</v>
      </c>
      <c r="V105" s="2">
        <f>IF(C105=0,"-",(1-R105-S105-T105-U105))</f>
        <v>5.9107442641298316E-2</v>
      </c>
      <c r="X105" s="1">
        <f>County!Q238</f>
        <v>7742</v>
      </c>
      <c r="Y105" s="1">
        <f>County!R238</f>
        <v>16143</v>
      </c>
      <c r="Z105" s="1">
        <f>County!S238</f>
        <v>3017</v>
      </c>
      <c r="AA105" s="1">
        <f>County!T238</f>
        <v>1690</v>
      </c>
      <c r="AH105" s="1"/>
      <c r="AI105" s="1"/>
      <c r="AK105" s="1"/>
      <c r="AL105" s="1"/>
      <c r="AM105" s="1"/>
      <c r="AN105" s="1"/>
      <c r="AP105" s="7">
        <f>IF(AA105&gt;0,RANK(AA105,(W105:Y105,Z105:AN105)),0)</f>
        <v>4</v>
      </c>
      <c r="AQ105" s="7">
        <f>IF(AB105&gt;0,RANK(AB105,(W105:Y105,Z105:AN105)),0)</f>
        <v>0</v>
      </c>
      <c r="AR105" s="7">
        <f>IF(AC105&gt;0,RANK(AC105,(W105:Y105,Z105:AN105)),0)</f>
        <v>0</v>
      </c>
      <c r="AS105" s="7">
        <f>IF(AD105&gt;0,RANK(AD105,(W105:Y105,AD105:AN105)),0)</f>
        <v>0</v>
      </c>
      <c r="AT105" s="2">
        <f t="shared" ref="AT105:AW106" si="94">IF($C105=0,"-",AA105/$C105)</f>
        <v>5.9107442641298268E-2</v>
      </c>
      <c r="AU105" s="2">
        <f t="shared" si="94"/>
        <v>0</v>
      </c>
      <c r="AV105" s="2">
        <f t="shared" si="94"/>
        <v>0</v>
      </c>
      <c r="AW105" s="2">
        <f t="shared" si="94"/>
        <v>0</v>
      </c>
      <c r="AY105" s="2" t="str">
        <f>A105</f>
        <v>At Large</v>
      </c>
      <c r="AZ105" t="str">
        <f>B105</f>
        <v>DE</v>
      </c>
      <c r="BC105" s="91">
        <v>10</v>
      </c>
      <c r="BD105" s="93">
        <v>901</v>
      </c>
      <c r="BE105" s="100">
        <f>BC105*1000+BD105</f>
        <v>10901</v>
      </c>
      <c r="BF105" t="s">
        <v>2683</v>
      </c>
      <c r="BG105" t="s">
        <v>3290</v>
      </c>
    </row>
    <row r="106" spans="1:59">
      <c r="A106" t="s">
        <v>1745</v>
      </c>
      <c r="B106" t="s">
        <v>1136</v>
      </c>
      <c r="C106" s="1">
        <f>SUM(W106:AN106)</f>
        <v>28592</v>
      </c>
      <c r="D106" s="1">
        <v>17</v>
      </c>
      <c r="E106" s="1"/>
      <c r="F106" s="1"/>
      <c r="G106" s="1">
        <v>17</v>
      </c>
      <c r="H106" s="1"/>
      <c r="I106" s="1"/>
      <c r="J106" s="1"/>
      <c r="K106" s="7">
        <f>IF(W106&gt;0,RANK(W106,(W106:Y106,Z106:AN106)),0)</f>
        <v>0</v>
      </c>
      <c r="L106" s="7">
        <f>IF(X106&gt;0,RANK(X106,(W106:Y106,Z106:AN106)),0)</f>
        <v>2</v>
      </c>
      <c r="M106" s="7">
        <f>IF(Y106&gt;0,RANK(Y106,(W106:Y106,Z106:AN106)),0)</f>
        <v>1</v>
      </c>
      <c r="N106" s="7">
        <f>IF(Z106&gt;0,RANK(Z106,(W106:Y106,Z106:AN106)),0)</f>
        <v>3</v>
      </c>
      <c r="O106" s="48">
        <f>MAX(W106:AD106)-LARGE(W106:AD106,2)</f>
        <v>8401</v>
      </c>
      <c r="P106" s="163">
        <f t="shared" si="71"/>
        <v>0.29382344711807501</v>
      </c>
      <c r="Q106" s="2"/>
      <c r="R106" s="2">
        <f t="shared" si="93"/>
        <v>0</v>
      </c>
      <c r="S106" s="2">
        <f t="shared" si="93"/>
        <v>0.27077504196978175</v>
      </c>
      <c r="T106" s="2">
        <f t="shared" si="93"/>
        <v>0.5645984890878567</v>
      </c>
      <c r="U106" s="2">
        <f>IF($C106=0,"-",Z106/$C106)</f>
        <v>0.10551902630106323</v>
      </c>
      <c r="V106" s="2">
        <f>IF(C106=0,"-",(1-R106-S106-T106-U106))</f>
        <v>5.9107442641298316E-2</v>
      </c>
      <c r="X106" s="1">
        <f>X105</f>
        <v>7742</v>
      </c>
      <c r="Y106" s="1">
        <f>Y105</f>
        <v>16143</v>
      </c>
      <c r="Z106" s="1">
        <f>Z105</f>
        <v>3017</v>
      </c>
      <c r="AA106" s="1">
        <f>AA105</f>
        <v>1690</v>
      </c>
      <c r="AH106" s="1"/>
      <c r="AI106" s="1"/>
      <c r="AK106" s="1"/>
      <c r="AL106" s="1"/>
      <c r="AM106" s="1"/>
      <c r="AN106" s="1"/>
      <c r="AP106" s="7">
        <f>IF(AA106&gt;0,RANK(AA106,(W106:Y106,Z106:AN106)),0)</f>
        <v>4</v>
      </c>
      <c r="AQ106" s="7">
        <f>IF(AB106&gt;0,RANK(AB106,(W106:Y106,Z106:AN106)),0)</f>
        <v>0</v>
      </c>
      <c r="AR106" s="7">
        <f>IF(AC106&gt;0,RANK(AC106,(W106:Y106,Z106:AN106)),0)</f>
        <v>0</v>
      </c>
      <c r="AS106" s="7">
        <f>IF(AD106&gt;0,RANK(AD106,(W106:Y106,AD106:AN106)),0)</f>
        <v>0</v>
      </c>
      <c r="AT106" s="2">
        <f t="shared" si="94"/>
        <v>5.9107442641298268E-2</v>
      </c>
      <c r="AU106" s="2">
        <f t="shared" si="94"/>
        <v>0</v>
      </c>
      <c r="AV106" s="2">
        <f t="shared" si="94"/>
        <v>0</v>
      </c>
      <c r="AW106" s="2">
        <f t="shared" si="94"/>
        <v>0</v>
      </c>
      <c r="AY106" s="2" t="str">
        <f>A106</f>
        <v>Delaware</v>
      </c>
      <c r="AZ106" t="str">
        <f>B106</f>
        <v>T</v>
      </c>
      <c r="BC106" s="91">
        <v>10</v>
      </c>
      <c r="BD106" s="93"/>
      <c r="BE106" s="100">
        <f>BC106*1000+BD106</f>
        <v>10000</v>
      </c>
      <c r="BF106" t="s">
        <v>1662</v>
      </c>
      <c r="BG106" t="s">
        <v>3290</v>
      </c>
    </row>
    <row r="107" spans="1:59">
      <c r="C107" s="1"/>
      <c r="D107" s="1"/>
      <c r="E107" s="1"/>
      <c r="F107" s="1"/>
      <c r="G107" s="1"/>
      <c r="H107" s="1"/>
      <c r="I107" s="1"/>
      <c r="J107" s="1"/>
      <c r="K107" s="7"/>
      <c r="L107" s="7"/>
      <c r="M107" s="7"/>
      <c r="N107" s="7"/>
      <c r="O107" s="48"/>
      <c r="P107" s="163"/>
      <c r="Q107" s="2"/>
      <c r="R107" s="2"/>
      <c r="S107" s="2"/>
      <c r="T107" s="2"/>
      <c r="U107" s="2"/>
      <c r="V107" s="2"/>
      <c r="AP107" s="7"/>
      <c r="AQ107" s="7"/>
      <c r="AR107" s="7"/>
      <c r="AS107" s="7"/>
      <c r="AT107" s="2"/>
      <c r="AU107" s="2"/>
      <c r="AV107" s="2"/>
      <c r="AW107" s="2"/>
      <c r="AY107" s="2"/>
      <c r="BD107" s="93"/>
    </row>
    <row r="108" spans="1:59" hidden="1" outlineLevel="1">
      <c r="A108" s="9" t="s">
        <v>2197</v>
      </c>
      <c r="B108" t="s">
        <v>639</v>
      </c>
      <c r="C108" s="1">
        <f t="shared" ref="C108:C133" si="95">SUM(W108:AN108)</f>
        <v>0</v>
      </c>
      <c r="D108" s="1"/>
      <c r="E108" s="1"/>
      <c r="F108" s="1"/>
      <c r="G108" s="1"/>
      <c r="H108" s="1"/>
      <c r="I108" s="1"/>
      <c r="J108" s="1"/>
      <c r="K108" s="7">
        <f>IF(W108&gt;0,RANK(W108,(W108:Y108,Z108:AN108)),0)</f>
        <v>0</v>
      </c>
      <c r="L108" s="7">
        <f>IF(X108&gt;0,RANK(X108,(W108:Y108,Z108:AN108)),0)</f>
        <v>0</v>
      </c>
      <c r="M108" s="7">
        <f>IF(Y108&gt;0,RANK(Y108,(W108:Y108,Z108:AN108)),0)</f>
        <v>0</v>
      </c>
      <c r="N108" s="7">
        <f>IF(Z108&gt;0,RANK(Z108,(W108:Y108,Z108:AN108)),0)</f>
        <v>0</v>
      </c>
      <c r="O108" s="48">
        <f t="shared" ref="O108:O133" si="96">MAX(W108:AD108)-LARGE(W108:AD108,2)</f>
        <v>0</v>
      </c>
      <c r="P108" s="163" t="e">
        <f t="shared" si="71"/>
        <v>#DIV/0!</v>
      </c>
      <c r="Q108" s="2"/>
      <c r="R108" s="2" t="str">
        <f t="shared" ref="R108:R133" si="97">IF($C108=0,"-",W108/$C108)</f>
        <v>-</v>
      </c>
      <c r="S108" s="2" t="str">
        <f t="shared" ref="S108:S133" si="98">IF($C108=0,"-",X108/$C108)</f>
        <v>-</v>
      </c>
      <c r="T108" s="2" t="str">
        <f t="shared" ref="T108:T133" si="99">IF($C108=0,"-",Y108/$C108)</f>
        <v>-</v>
      </c>
      <c r="U108" s="2" t="str">
        <f t="shared" ref="U108:U133" si="100">IF($C108=0,"-",Z108/$C108)</f>
        <v>-</v>
      </c>
      <c r="V108" s="2" t="str">
        <f t="shared" ref="V108:V133" si="101">IF(C108=0,"-",(1-R108-S108-T108-U108))</f>
        <v>-</v>
      </c>
      <c r="W108" s="1">
        <f>SUMIF(County!$AT$243:$AT$309,$BA108,County!P$243:P$309)+SUMIF('Cong Dist'!$BA$800:$BA$882,$BA108,'Cong Dist'!W$800:W$882)</f>
        <v>0</v>
      </c>
      <c r="X108" s="1">
        <f>SUMIF(County!$AT$243:$AT$309,$BA108,County!Q$243:Q$309)+SUMIF('Cong Dist'!$BA$800:$BA$882,$BA108,'Cong Dist'!X$800:X$882)</f>
        <v>0</v>
      </c>
      <c r="Y108" s="1">
        <f>SUMIF(County!$AT$243:$AT$309,$BA108,County!R$243:R$309)+SUMIF('Cong Dist'!$BA$800:$BA$882,$BA108,'Cong Dist'!Y$800:Y$882)</f>
        <v>0</v>
      </c>
      <c r="Z108" s="1">
        <f>SUMIF(County!$AT$243:$AT$309,$BA108,County!S$243:S$309)+SUMIF('Cong Dist'!$BA$800:$BA$882,$BA108,'Cong Dist'!Z$800:Z$882)</f>
        <v>0</v>
      </c>
      <c r="AA108" s="1">
        <f>SUMIF(County!$AT$243:$AT$309,$BA108,County!T$243:T$309)+SUMIF('Cong Dist'!$BA$800:$BA$882,$BA108,'Cong Dist'!AA$800:AA$882)</f>
        <v>0</v>
      </c>
      <c r="AB108" s="1">
        <f>SUMIF(County!$AT$243:$AT$309,$BA108,County!U$243:U$309)+SUMIF('Cong Dist'!$BA$800:$BA$882,$BA108,'Cong Dist'!AB$800:AB$882)</f>
        <v>0</v>
      </c>
      <c r="AC108" s="1">
        <f>SUMIF(County!$AT$243:$AT$309,$BA108,County!V$243:V$309)+SUMIF('Cong Dist'!$BA$800:$BA$882,$BA108,'Cong Dist'!AC$800:AC$882)</f>
        <v>0</v>
      </c>
      <c r="AD108" s="1">
        <f>SUMIF(County!$AT$243:$AT$309,$BA108,County!W$243:W$309)+SUMIF('Cong Dist'!$BA$800:$BA$882,$BA108,'Cong Dist'!AD$800:AD$882)</f>
        <v>0</v>
      </c>
      <c r="AE108" s="1">
        <f>SUMIF(County!$AT$243:$AT$309,$BA108,County!X$243:X$309)+SUMIF('Cong Dist'!$BA$800:$BA$882,$BA108,'Cong Dist'!AE$800:AE$882)</f>
        <v>0</v>
      </c>
      <c r="AF108" s="1">
        <f>SUMIF(County!$AT$243:$AT$309,$BA108,County!Y$243:Y$309)+SUMIF('Cong Dist'!$BA$800:$BA$882,$BA108,'Cong Dist'!AF$800:AF$882)</f>
        <v>0</v>
      </c>
      <c r="AP108" s="7">
        <f>IF(AA108&gt;0,RANK(AA108,(W108:Y108,Z108:AN108)),0)</f>
        <v>0</v>
      </c>
      <c r="AQ108" s="7">
        <f>IF(AB108&gt;0,RANK(AB108,(W108:Y108,Z108:AN108)),0)</f>
        <v>0</v>
      </c>
      <c r="AR108" s="7">
        <f>IF(AC108&gt;0,RANK(AC108,(W108:Y108,Z108:AN108)),0)</f>
        <v>0</v>
      </c>
      <c r="AS108" s="7">
        <f>IF(AD108&gt;0,RANK(AD108,(W108:Y108,AD108:AN108)),0)</f>
        <v>0</v>
      </c>
      <c r="AT108" s="2" t="str">
        <f t="shared" ref="AT108:AT133" si="102">IF($C108=0,"-",AA108/$C108)</f>
        <v>-</v>
      </c>
      <c r="AU108" s="2" t="str">
        <f t="shared" ref="AU108:AU133" si="103">IF($C108=0,"-",AB108/$C108)</f>
        <v>-</v>
      </c>
      <c r="AV108" s="2" t="str">
        <f t="shared" ref="AV108:AV133" si="104">IF($C108=0,"-",AC108/$C108)</f>
        <v>-</v>
      </c>
      <c r="AW108" s="2" t="str">
        <f t="shared" ref="AW108:AW133" si="105">IF($C108=0,"-",AD108/$C108)</f>
        <v>-</v>
      </c>
      <c r="AY108" s="2" t="str">
        <f t="shared" ref="AY108:AY133" si="106">A108</f>
        <v>District 1</v>
      </c>
      <c r="AZ108" t="str">
        <f t="shared" ref="AZ108:AZ133" si="107">B108</f>
        <v>FL</v>
      </c>
      <c r="BA108">
        <v>1</v>
      </c>
      <c r="BC108" s="91">
        <v>12</v>
      </c>
      <c r="BD108" s="93">
        <v>901</v>
      </c>
      <c r="BE108" s="100">
        <f t="shared" ref="BE108:BE133" si="108">BC108*1000+BD108</f>
        <v>12901</v>
      </c>
      <c r="BF108" t="s">
        <v>2683</v>
      </c>
      <c r="BG108" t="s">
        <v>3290</v>
      </c>
    </row>
    <row r="109" spans="1:59" hidden="1" outlineLevel="1">
      <c r="A109" s="9" t="s">
        <v>1601</v>
      </c>
      <c r="B109" t="s">
        <v>639</v>
      </c>
      <c r="C109" s="1">
        <f t="shared" si="95"/>
        <v>0</v>
      </c>
      <c r="D109" s="1"/>
      <c r="E109" s="1"/>
      <c r="F109" s="1"/>
      <c r="G109" s="1"/>
      <c r="H109" s="1"/>
      <c r="I109" s="1"/>
      <c r="J109" s="1"/>
      <c r="K109" s="7">
        <f>IF(W109&gt;0,RANK(W109,(W109:Y109,Z109:AN109)),0)</f>
        <v>0</v>
      </c>
      <c r="L109" s="7">
        <f>IF(X109&gt;0,RANK(X109,(W109:Y109,Z109:AN109)),0)</f>
        <v>0</v>
      </c>
      <c r="M109" s="7">
        <f>IF(Y109&gt;0,RANK(Y109,(W109:Y109,Z109:AN109)),0)</f>
        <v>0</v>
      </c>
      <c r="N109" s="7">
        <f>IF(Z109&gt;0,RANK(Z109,(W109:Y109,Z109:AN109)),0)</f>
        <v>0</v>
      </c>
      <c r="O109" s="48">
        <f t="shared" si="96"/>
        <v>0</v>
      </c>
      <c r="P109" s="163" t="e">
        <f t="shared" si="71"/>
        <v>#DIV/0!</v>
      </c>
      <c r="Q109" s="2"/>
      <c r="R109" s="2" t="str">
        <f t="shared" si="97"/>
        <v>-</v>
      </c>
      <c r="S109" s="2" t="str">
        <f t="shared" si="98"/>
        <v>-</v>
      </c>
      <c r="T109" s="2" t="str">
        <f t="shared" si="99"/>
        <v>-</v>
      </c>
      <c r="U109" s="2" t="str">
        <f t="shared" si="100"/>
        <v>-</v>
      </c>
      <c r="V109" s="2" t="str">
        <f t="shared" si="101"/>
        <v>-</v>
      </c>
      <c r="W109" s="1">
        <f>SUMIF(County!$AT$243:$AT$309,$BA109,County!P$243:P$309)+SUMIF('Cong Dist'!$BA$800:$BA$882,$BA109,'Cong Dist'!W$800:W$882)</f>
        <v>0</v>
      </c>
      <c r="X109" s="1">
        <f>SUMIF(County!$AT$243:$AT$309,$BA109,County!Q$243:Q$309)+SUMIF('Cong Dist'!$BA$800:$BA$882,$BA109,'Cong Dist'!X$800:X$882)</f>
        <v>0</v>
      </c>
      <c r="Y109" s="1">
        <f>SUMIF(County!$AT$243:$AT$309,$BA109,County!R$243:R$309)+SUMIF('Cong Dist'!$BA$800:$BA$882,$BA109,'Cong Dist'!Y$800:Y$882)</f>
        <v>0</v>
      </c>
      <c r="Z109" s="1">
        <f>SUMIF(County!$AT$243:$AT$309,$BA109,County!S$243:S$309)+SUMIF('Cong Dist'!$BA$800:$BA$882,$BA109,'Cong Dist'!Z$800:Z$882)</f>
        <v>0</v>
      </c>
      <c r="AA109" s="1">
        <f>SUMIF(County!$AT$243:$AT$309,$BA109,County!T$243:T$309)+SUMIF('Cong Dist'!$BA$800:$BA$882,$BA109,'Cong Dist'!AA$800:AA$882)</f>
        <v>0</v>
      </c>
      <c r="AB109" s="1">
        <f>SUMIF(County!$AT$243:$AT$309,$BA109,County!U$243:U$309)+SUMIF('Cong Dist'!$BA$800:$BA$882,$BA109,'Cong Dist'!AB$800:AB$882)</f>
        <v>0</v>
      </c>
      <c r="AC109" s="1">
        <f>SUMIF(County!$AT$243:$AT$309,$BA109,County!V$243:V$309)+SUMIF('Cong Dist'!$BA$800:$BA$882,$BA109,'Cong Dist'!AC$800:AC$882)</f>
        <v>0</v>
      </c>
      <c r="AD109" s="1">
        <f>SUMIF(County!$AT$243:$AT$309,$BA109,County!W$243:W$309)+SUMIF('Cong Dist'!$BA$800:$BA$882,$BA109,'Cong Dist'!AD$800:AD$882)</f>
        <v>0</v>
      </c>
      <c r="AE109" s="1">
        <f>SUMIF(County!$AT$243:$AT$309,$BA109,County!X$243:X$309)+SUMIF('Cong Dist'!$BA$800:$BA$882,$BA109,'Cong Dist'!AE$800:AE$882)</f>
        <v>0</v>
      </c>
      <c r="AF109" s="1">
        <f>SUMIF(County!$AT$243:$AT$309,$BA109,County!Y$243:Y$309)+SUMIF('Cong Dist'!$BA$800:$BA$882,$BA109,'Cong Dist'!AF$800:AF$882)</f>
        <v>0</v>
      </c>
      <c r="AP109" s="7">
        <f>IF(AA109&gt;0,RANK(AA109,(W109:Y109,Z109:AN109)),0)</f>
        <v>0</v>
      </c>
      <c r="AQ109" s="7">
        <f>IF(AB109&gt;0,RANK(AB109,(W109:Y109,Z109:AN109)),0)</f>
        <v>0</v>
      </c>
      <c r="AR109" s="7">
        <f>IF(AC109&gt;0,RANK(AC109,(W109:Y109,Z109:AN109)),0)</f>
        <v>0</v>
      </c>
      <c r="AS109" s="7">
        <f>IF(AD109&gt;0,RANK(AD109,(W109:Y109,AD109:AN109)),0)</f>
        <v>0</v>
      </c>
      <c r="AT109" s="2" t="str">
        <f t="shared" si="102"/>
        <v>-</v>
      </c>
      <c r="AU109" s="2" t="str">
        <f t="shared" si="103"/>
        <v>-</v>
      </c>
      <c r="AV109" s="2" t="str">
        <f t="shared" si="104"/>
        <v>-</v>
      </c>
      <c r="AW109" s="2" t="str">
        <f t="shared" si="105"/>
        <v>-</v>
      </c>
      <c r="AY109" s="2" t="str">
        <f t="shared" si="106"/>
        <v>District 2</v>
      </c>
      <c r="AZ109" t="str">
        <f t="shared" si="107"/>
        <v>FL</v>
      </c>
      <c r="BA109">
        <v>2</v>
      </c>
      <c r="BC109" s="91">
        <v>12</v>
      </c>
      <c r="BD109" s="93">
        <v>902</v>
      </c>
      <c r="BE109" s="100">
        <f t="shared" si="108"/>
        <v>12902</v>
      </c>
      <c r="BF109" t="s">
        <v>2683</v>
      </c>
      <c r="BG109" t="s">
        <v>3290</v>
      </c>
    </row>
    <row r="110" spans="1:59" hidden="1" outlineLevel="1">
      <c r="A110" s="9" t="s">
        <v>1602</v>
      </c>
      <c r="B110" t="s">
        <v>639</v>
      </c>
      <c r="C110" s="1">
        <f t="shared" si="95"/>
        <v>0</v>
      </c>
      <c r="D110" s="1"/>
      <c r="E110" s="1"/>
      <c r="F110" s="1"/>
      <c r="G110" s="1"/>
      <c r="H110" s="1"/>
      <c r="I110" s="1"/>
      <c r="J110" s="1"/>
      <c r="K110" s="7">
        <f>IF(W110&gt;0,RANK(W110,(W110:Y110,Z110:AN110)),0)</f>
        <v>0</v>
      </c>
      <c r="L110" s="7">
        <f>IF(X110&gt;0,RANK(X110,(W110:Y110,Z110:AN110)),0)</f>
        <v>0</v>
      </c>
      <c r="M110" s="7">
        <f>IF(Y110&gt;0,RANK(Y110,(W110:Y110,Z110:AN110)),0)</f>
        <v>0</v>
      </c>
      <c r="N110" s="7">
        <f>IF(Z110&gt;0,RANK(Z110,(W110:Y110,Z110:AN110)),0)</f>
        <v>0</v>
      </c>
      <c r="O110" s="48">
        <f t="shared" si="96"/>
        <v>0</v>
      </c>
      <c r="P110" s="163" t="e">
        <f t="shared" si="71"/>
        <v>#DIV/0!</v>
      </c>
      <c r="Q110" s="2"/>
      <c r="R110" s="2" t="str">
        <f t="shared" si="97"/>
        <v>-</v>
      </c>
      <c r="S110" s="2" t="str">
        <f t="shared" si="98"/>
        <v>-</v>
      </c>
      <c r="T110" s="2" t="str">
        <f t="shared" si="99"/>
        <v>-</v>
      </c>
      <c r="U110" s="2" t="str">
        <f t="shared" si="100"/>
        <v>-</v>
      </c>
      <c r="V110" s="2" t="str">
        <f t="shared" si="101"/>
        <v>-</v>
      </c>
      <c r="W110" s="1">
        <f>SUMIF(County!$AT$243:$AT$309,$BA110,County!P$243:P$309)+SUMIF('Cong Dist'!$BA$800:$BA$882,$BA110,'Cong Dist'!W$800:W$882)</f>
        <v>0</v>
      </c>
      <c r="X110" s="1">
        <f>SUMIF(County!$AT$243:$AT$309,$BA110,County!Q$243:Q$309)+SUMIF('Cong Dist'!$BA$800:$BA$882,$BA110,'Cong Dist'!X$800:X$882)</f>
        <v>0</v>
      </c>
      <c r="Y110" s="1">
        <f>SUMIF(County!$AT$243:$AT$309,$BA110,County!R$243:R$309)+SUMIF('Cong Dist'!$BA$800:$BA$882,$BA110,'Cong Dist'!Y$800:Y$882)</f>
        <v>0</v>
      </c>
      <c r="Z110" s="1">
        <f>SUMIF(County!$AT$243:$AT$309,$BA110,County!S$243:S$309)+SUMIF('Cong Dist'!$BA$800:$BA$882,$BA110,'Cong Dist'!Z$800:Z$882)</f>
        <v>0</v>
      </c>
      <c r="AA110" s="1">
        <f>SUMIF(County!$AT$243:$AT$309,$BA110,County!T$243:T$309)+SUMIF('Cong Dist'!$BA$800:$BA$882,$BA110,'Cong Dist'!AA$800:AA$882)</f>
        <v>0</v>
      </c>
      <c r="AB110" s="1">
        <f>SUMIF(County!$AT$243:$AT$309,$BA110,County!U$243:U$309)+SUMIF('Cong Dist'!$BA$800:$BA$882,$BA110,'Cong Dist'!AB$800:AB$882)</f>
        <v>0</v>
      </c>
      <c r="AC110" s="1">
        <f>SUMIF(County!$AT$243:$AT$309,$BA110,County!V$243:V$309)+SUMIF('Cong Dist'!$BA$800:$BA$882,$BA110,'Cong Dist'!AC$800:AC$882)</f>
        <v>0</v>
      </c>
      <c r="AD110" s="1">
        <f>SUMIF(County!$AT$243:$AT$309,$BA110,County!W$243:W$309)+SUMIF('Cong Dist'!$BA$800:$BA$882,$BA110,'Cong Dist'!AD$800:AD$882)</f>
        <v>0</v>
      </c>
      <c r="AE110" s="1">
        <f>SUMIF(County!$AT$243:$AT$309,$BA110,County!X$243:X$309)+SUMIF('Cong Dist'!$BA$800:$BA$882,$BA110,'Cong Dist'!AE$800:AE$882)</f>
        <v>0</v>
      </c>
      <c r="AF110" s="1">
        <f>SUMIF(County!$AT$243:$AT$309,$BA110,County!Y$243:Y$309)+SUMIF('Cong Dist'!$BA$800:$BA$882,$BA110,'Cong Dist'!AF$800:AF$882)</f>
        <v>0</v>
      </c>
      <c r="AP110" s="7">
        <f>IF(AA110&gt;0,RANK(AA110,(W110:Y110,Z110:AN110)),0)</f>
        <v>0</v>
      </c>
      <c r="AQ110" s="7">
        <f>IF(AB110&gt;0,RANK(AB110,(W110:Y110,Z110:AN110)),0)</f>
        <v>0</v>
      </c>
      <c r="AR110" s="7">
        <f>IF(AC110&gt;0,RANK(AC110,(W110:Y110,Z110:AN110)),0)</f>
        <v>0</v>
      </c>
      <c r="AS110" s="7">
        <f>IF(AD110&gt;0,RANK(AD110,(W110:Y110,AD110:AN110)),0)</f>
        <v>0</v>
      </c>
      <c r="AT110" s="2" t="str">
        <f t="shared" si="102"/>
        <v>-</v>
      </c>
      <c r="AU110" s="2" t="str">
        <f t="shared" si="103"/>
        <v>-</v>
      </c>
      <c r="AV110" s="2" t="str">
        <f t="shared" si="104"/>
        <v>-</v>
      </c>
      <c r="AW110" s="2" t="str">
        <f t="shared" si="105"/>
        <v>-</v>
      </c>
      <c r="AY110" s="2" t="str">
        <f t="shared" si="106"/>
        <v>District 3</v>
      </c>
      <c r="AZ110" t="str">
        <f t="shared" si="107"/>
        <v>FL</v>
      </c>
      <c r="BA110">
        <v>3</v>
      </c>
      <c r="BC110" s="91">
        <v>12</v>
      </c>
      <c r="BD110" s="93">
        <v>903</v>
      </c>
      <c r="BE110" s="100">
        <f t="shared" si="108"/>
        <v>12903</v>
      </c>
      <c r="BF110" t="s">
        <v>2683</v>
      </c>
      <c r="BG110" t="s">
        <v>3290</v>
      </c>
    </row>
    <row r="111" spans="1:59" hidden="1" outlineLevel="1">
      <c r="A111" s="9" t="s">
        <v>1873</v>
      </c>
      <c r="B111" t="s">
        <v>639</v>
      </c>
      <c r="C111" s="1">
        <f t="shared" si="95"/>
        <v>0</v>
      </c>
      <c r="D111" s="1"/>
      <c r="E111" s="1"/>
      <c r="F111" s="1"/>
      <c r="G111" s="1"/>
      <c r="H111" s="1"/>
      <c r="I111" s="1"/>
      <c r="J111" s="1"/>
      <c r="K111" s="7">
        <f>IF(W111&gt;0,RANK(W111,(W111:Y111,Z111:AN111)),0)</f>
        <v>0</v>
      </c>
      <c r="L111" s="7">
        <f>IF(X111&gt;0,RANK(X111,(W111:Y111,Z111:AN111)),0)</f>
        <v>0</v>
      </c>
      <c r="M111" s="7">
        <f>IF(Y111&gt;0,RANK(Y111,(W111:Y111,Z111:AN111)),0)</f>
        <v>0</v>
      </c>
      <c r="N111" s="7">
        <f>IF(Z111&gt;0,RANK(Z111,(W111:Y111,Z111:AN111)),0)</f>
        <v>0</v>
      </c>
      <c r="O111" s="48">
        <f t="shared" si="96"/>
        <v>0</v>
      </c>
      <c r="P111" s="163" t="e">
        <f t="shared" si="71"/>
        <v>#DIV/0!</v>
      </c>
      <c r="Q111" s="2"/>
      <c r="R111" s="2" t="str">
        <f t="shared" si="97"/>
        <v>-</v>
      </c>
      <c r="S111" s="2" t="str">
        <f t="shared" si="98"/>
        <v>-</v>
      </c>
      <c r="T111" s="2" t="str">
        <f t="shared" si="99"/>
        <v>-</v>
      </c>
      <c r="U111" s="2" t="str">
        <f t="shared" si="100"/>
        <v>-</v>
      </c>
      <c r="V111" s="2" t="str">
        <f t="shared" si="101"/>
        <v>-</v>
      </c>
      <c r="W111" s="1">
        <f>SUMIF(County!$AT$243:$AT$309,$BA111,County!P$243:P$309)+SUMIF('Cong Dist'!$BA$800:$BA$882,$BA111,'Cong Dist'!W$800:W$882)</f>
        <v>0</v>
      </c>
      <c r="X111" s="1">
        <f>SUMIF(County!$AT$243:$AT$309,$BA111,County!Q$243:Q$309)+SUMIF('Cong Dist'!$BA$800:$BA$882,$BA111,'Cong Dist'!X$800:X$882)</f>
        <v>0</v>
      </c>
      <c r="Y111" s="1">
        <f>SUMIF(County!$AT$243:$AT$309,$BA111,County!R$243:R$309)+SUMIF('Cong Dist'!$BA$800:$BA$882,$BA111,'Cong Dist'!Y$800:Y$882)</f>
        <v>0</v>
      </c>
      <c r="Z111" s="1">
        <f>SUMIF(County!$AT$243:$AT$309,$BA111,County!S$243:S$309)+SUMIF('Cong Dist'!$BA$800:$BA$882,$BA111,'Cong Dist'!Z$800:Z$882)</f>
        <v>0</v>
      </c>
      <c r="AA111" s="1">
        <f>SUMIF(County!$AT$243:$AT$309,$BA111,County!T$243:T$309)+SUMIF('Cong Dist'!$BA$800:$BA$882,$BA111,'Cong Dist'!AA$800:AA$882)</f>
        <v>0</v>
      </c>
      <c r="AB111" s="1">
        <f>SUMIF(County!$AT$243:$AT$309,$BA111,County!U$243:U$309)+SUMIF('Cong Dist'!$BA$800:$BA$882,$BA111,'Cong Dist'!AB$800:AB$882)</f>
        <v>0</v>
      </c>
      <c r="AC111" s="1">
        <f>SUMIF(County!$AT$243:$AT$309,$BA111,County!V$243:V$309)+SUMIF('Cong Dist'!$BA$800:$BA$882,$BA111,'Cong Dist'!AC$800:AC$882)</f>
        <v>0</v>
      </c>
      <c r="AD111" s="1">
        <f>SUMIF(County!$AT$243:$AT$309,$BA111,County!W$243:W$309)+SUMIF('Cong Dist'!$BA$800:$BA$882,$BA111,'Cong Dist'!AD$800:AD$882)</f>
        <v>0</v>
      </c>
      <c r="AE111" s="1">
        <f>SUMIF(County!$AT$243:$AT$309,$BA111,County!X$243:X$309)+SUMIF('Cong Dist'!$BA$800:$BA$882,$BA111,'Cong Dist'!AE$800:AE$882)</f>
        <v>0</v>
      </c>
      <c r="AF111" s="1">
        <f>SUMIF(County!$AT$243:$AT$309,$BA111,County!Y$243:Y$309)+SUMIF('Cong Dist'!$BA$800:$BA$882,$BA111,'Cong Dist'!AF$800:AF$882)</f>
        <v>0</v>
      </c>
      <c r="AP111" s="7">
        <f>IF(AA111&gt;0,RANK(AA111,(W111:Y111,Z111:AN111)),0)</f>
        <v>0</v>
      </c>
      <c r="AQ111" s="7">
        <f>IF(AB111&gt;0,RANK(AB111,(W111:Y111,Z111:AN111)),0)</f>
        <v>0</v>
      </c>
      <c r="AR111" s="7">
        <f>IF(AC111&gt;0,RANK(AC111,(W111:Y111,Z111:AN111)),0)</f>
        <v>0</v>
      </c>
      <c r="AS111" s="7">
        <f>IF(AD111&gt;0,RANK(AD111,(W111:Y111,AD111:AN111)),0)</f>
        <v>0</v>
      </c>
      <c r="AT111" s="2" t="str">
        <f t="shared" si="102"/>
        <v>-</v>
      </c>
      <c r="AU111" s="2" t="str">
        <f t="shared" si="103"/>
        <v>-</v>
      </c>
      <c r="AV111" s="2" t="str">
        <f t="shared" si="104"/>
        <v>-</v>
      </c>
      <c r="AW111" s="2" t="str">
        <f t="shared" si="105"/>
        <v>-</v>
      </c>
      <c r="AY111" s="2" t="str">
        <f t="shared" si="106"/>
        <v>District 4</v>
      </c>
      <c r="AZ111" t="str">
        <f t="shared" si="107"/>
        <v>FL</v>
      </c>
      <c r="BA111">
        <v>4</v>
      </c>
      <c r="BC111" s="91">
        <v>12</v>
      </c>
      <c r="BD111" s="93">
        <v>904</v>
      </c>
      <c r="BE111" s="100">
        <f t="shared" si="108"/>
        <v>12904</v>
      </c>
      <c r="BF111" t="s">
        <v>2683</v>
      </c>
      <c r="BG111" t="s">
        <v>3290</v>
      </c>
    </row>
    <row r="112" spans="1:59" hidden="1" outlineLevel="1">
      <c r="A112" s="9" t="s">
        <v>1827</v>
      </c>
      <c r="B112" t="s">
        <v>639</v>
      </c>
      <c r="C112" s="1">
        <f t="shared" si="95"/>
        <v>0</v>
      </c>
      <c r="D112" s="1"/>
      <c r="E112" s="1"/>
      <c r="F112" s="1"/>
      <c r="G112" s="1"/>
      <c r="H112" s="1"/>
      <c r="I112" s="1"/>
      <c r="J112" s="1"/>
      <c r="K112" s="7">
        <f>IF(W112&gt;0,RANK(W112,(W112:Y112,Z112:AN112)),0)</f>
        <v>0</v>
      </c>
      <c r="L112" s="7">
        <f>IF(X112&gt;0,RANK(X112,(W112:Y112,Z112:AN112)),0)</f>
        <v>0</v>
      </c>
      <c r="M112" s="7">
        <f>IF(Y112&gt;0,RANK(Y112,(W112:Y112,Z112:AN112)),0)</f>
        <v>0</v>
      </c>
      <c r="N112" s="7">
        <f>IF(Z112&gt;0,RANK(Z112,(W112:Y112,Z112:AN112)),0)</f>
        <v>0</v>
      </c>
      <c r="O112" s="48">
        <f t="shared" si="96"/>
        <v>0</v>
      </c>
      <c r="P112" s="163" t="e">
        <f t="shared" si="71"/>
        <v>#DIV/0!</v>
      </c>
      <c r="Q112" s="2"/>
      <c r="R112" s="2" t="str">
        <f t="shared" si="97"/>
        <v>-</v>
      </c>
      <c r="S112" s="2" t="str">
        <f t="shared" si="98"/>
        <v>-</v>
      </c>
      <c r="T112" s="2" t="str">
        <f t="shared" si="99"/>
        <v>-</v>
      </c>
      <c r="U112" s="2" t="str">
        <f t="shared" si="100"/>
        <v>-</v>
      </c>
      <c r="V112" s="2" t="str">
        <f t="shared" si="101"/>
        <v>-</v>
      </c>
      <c r="W112" s="1">
        <f>SUMIF(County!$AT$243:$AT$309,$BA112,County!P$243:P$309)+SUMIF('Cong Dist'!$BA$800:$BA$882,$BA112,'Cong Dist'!W$800:W$882)</f>
        <v>0</v>
      </c>
      <c r="X112" s="1">
        <f>SUMIF(County!$AT$243:$AT$309,$BA112,County!Q$243:Q$309)+SUMIF('Cong Dist'!$BA$800:$BA$882,$BA112,'Cong Dist'!X$800:X$882)</f>
        <v>0</v>
      </c>
      <c r="Y112" s="1">
        <f>SUMIF(County!$AT$243:$AT$309,$BA112,County!R$243:R$309)+SUMIF('Cong Dist'!$BA$800:$BA$882,$BA112,'Cong Dist'!Y$800:Y$882)</f>
        <v>0</v>
      </c>
      <c r="Z112" s="1">
        <f>SUMIF(County!$AT$243:$AT$309,$BA112,County!S$243:S$309)+SUMIF('Cong Dist'!$BA$800:$BA$882,$BA112,'Cong Dist'!Z$800:Z$882)</f>
        <v>0</v>
      </c>
      <c r="AA112" s="1">
        <f>SUMIF(County!$AT$243:$AT$309,$BA112,County!T$243:T$309)+SUMIF('Cong Dist'!$BA$800:$BA$882,$BA112,'Cong Dist'!AA$800:AA$882)</f>
        <v>0</v>
      </c>
      <c r="AB112" s="1">
        <f>SUMIF(County!$AT$243:$AT$309,$BA112,County!U$243:U$309)+SUMIF('Cong Dist'!$BA$800:$BA$882,$BA112,'Cong Dist'!AB$800:AB$882)</f>
        <v>0</v>
      </c>
      <c r="AC112" s="1">
        <f>SUMIF(County!$AT$243:$AT$309,$BA112,County!V$243:V$309)+SUMIF('Cong Dist'!$BA$800:$BA$882,$BA112,'Cong Dist'!AC$800:AC$882)</f>
        <v>0</v>
      </c>
      <c r="AD112" s="1">
        <f>SUMIF(County!$AT$243:$AT$309,$BA112,County!W$243:W$309)+SUMIF('Cong Dist'!$BA$800:$BA$882,$BA112,'Cong Dist'!AD$800:AD$882)</f>
        <v>0</v>
      </c>
      <c r="AE112" s="1">
        <f>SUMIF(County!$AT$243:$AT$309,$BA112,County!X$243:X$309)+SUMIF('Cong Dist'!$BA$800:$BA$882,$BA112,'Cong Dist'!AE$800:AE$882)</f>
        <v>0</v>
      </c>
      <c r="AF112" s="1">
        <f>SUMIF(County!$AT$243:$AT$309,$BA112,County!Y$243:Y$309)+SUMIF('Cong Dist'!$BA$800:$BA$882,$BA112,'Cong Dist'!AF$800:AF$882)</f>
        <v>0</v>
      </c>
      <c r="AP112" s="7">
        <f>IF(AA112&gt;0,RANK(AA112,(W112:Y112,Z112:AN112)),0)</f>
        <v>0</v>
      </c>
      <c r="AQ112" s="7">
        <f>IF(AB112&gt;0,RANK(AB112,(W112:Y112,Z112:AN112)),0)</f>
        <v>0</v>
      </c>
      <c r="AR112" s="7">
        <f>IF(AC112&gt;0,RANK(AC112,(W112:Y112,Z112:AN112)),0)</f>
        <v>0</v>
      </c>
      <c r="AS112" s="7">
        <f>IF(AD112&gt;0,RANK(AD112,(W112:Y112,AD112:AN112)),0)</f>
        <v>0</v>
      </c>
      <c r="AT112" s="2" t="str">
        <f t="shared" si="102"/>
        <v>-</v>
      </c>
      <c r="AU112" s="2" t="str">
        <f t="shared" si="103"/>
        <v>-</v>
      </c>
      <c r="AV112" s="2" t="str">
        <f t="shared" si="104"/>
        <v>-</v>
      </c>
      <c r="AW112" s="2" t="str">
        <f t="shared" si="105"/>
        <v>-</v>
      </c>
      <c r="AY112" s="2" t="str">
        <f t="shared" si="106"/>
        <v>District 5</v>
      </c>
      <c r="AZ112" t="str">
        <f t="shared" si="107"/>
        <v>FL</v>
      </c>
      <c r="BA112">
        <v>5</v>
      </c>
      <c r="BC112" s="91">
        <v>12</v>
      </c>
      <c r="BD112" s="93">
        <v>905</v>
      </c>
      <c r="BE112" s="100">
        <f t="shared" si="108"/>
        <v>12905</v>
      </c>
      <c r="BF112" t="s">
        <v>2683</v>
      </c>
      <c r="BG112" t="s">
        <v>3290</v>
      </c>
    </row>
    <row r="113" spans="1:59" hidden="1" outlineLevel="1">
      <c r="A113" s="9" t="s">
        <v>1806</v>
      </c>
      <c r="B113" t="s">
        <v>639</v>
      </c>
      <c r="C113" s="1">
        <f t="shared" si="95"/>
        <v>0</v>
      </c>
      <c r="D113" s="1"/>
      <c r="E113" s="1"/>
      <c r="F113" s="1"/>
      <c r="G113" s="1"/>
      <c r="H113" s="1"/>
      <c r="I113" s="1"/>
      <c r="J113" s="1"/>
      <c r="K113" s="7">
        <f>IF(W113&gt;0,RANK(W113,(W113:Y113,Z113:AN113)),0)</f>
        <v>0</v>
      </c>
      <c r="L113" s="7">
        <f>IF(X113&gt;0,RANK(X113,(W113:Y113,Z113:AN113)),0)</f>
        <v>0</v>
      </c>
      <c r="M113" s="7">
        <f>IF(Y113&gt;0,RANK(Y113,(W113:Y113,Z113:AN113)),0)</f>
        <v>0</v>
      </c>
      <c r="N113" s="7">
        <f>IF(Z113&gt;0,RANK(Z113,(W113:Y113,Z113:AN113)),0)</f>
        <v>0</v>
      </c>
      <c r="O113" s="48">
        <f t="shared" si="96"/>
        <v>0</v>
      </c>
      <c r="P113" s="163" t="e">
        <f t="shared" si="71"/>
        <v>#DIV/0!</v>
      </c>
      <c r="Q113" s="2"/>
      <c r="R113" s="2" t="str">
        <f t="shared" si="97"/>
        <v>-</v>
      </c>
      <c r="S113" s="2" t="str">
        <f t="shared" si="98"/>
        <v>-</v>
      </c>
      <c r="T113" s="2" t="str">
        <f t="shared" si="99"/>
        <v>-</v>
      </c>
      <c r="U113" s="2" t="str">
        <f t="shared" si="100"/>
        <v>-</v>
      </c>
      <c r="V113" s="2" t="str">
        <f t="shared" si="101"/>
        <v>-</v>
      </c>
      <c r="W113" s="1">
        <f>SUMIF(County!$AT$243:$AT$309,$BA113,County!P$243:P$309)+SUMIF('Cong Dist'!$BA$800:$BA$882,$BA113,'Cong Dist'!W$800:W$882)</f>
        <v>0</v>
      </c>
      <c r="X113" s="1">
        <f>SUMIF(County!$AT$243:$AT$309,$BA113,County!Q$243:Q$309)+SUMIF('Cong Dist'!$BA$800:$BA$882,$BA113,'Cong Dist'!X$800:X$882)</f>
        <v>0</v>
      </c>
      <c r="Y113" s="1">
        <f>SUMIF(County!$AT$243:$AT$309,$BA113,County!R$243:R$309)+SUMIF('Cong Dist'!$BA$800:$BA$882,$BA113,'Cong Dist'!Y$800:Y$882)</f>
        <v>0</v>
      </c>
      <c r="Z113" s="1">
        <f>SUMIF(County!$AT$243:$AT$309,$BA113,County!S$243:S$309)+SUMIF('Cong Dist'!$BA$800:$BA$882,$BA113,'Cong Dist'!Z$800:Z$882)</f>
        <v>0</v>
      </c>
      <c r="AA113" s="1">
        <f>SUMIF(County!$AT$243:$AT$309,$BA113,County!T$243:T$309)+SUMIF('Cong Dist'!$BA$800:$BA$882,$BA113,'Cong Dist'!AA$800:AA$882)</f>
        <v>0</v>
      </c>
      <c r="AB113" s="1">
        <f>SUMIF(County!$AT$243:$AT$309,$BA113,County!U$243:U$309)+SUMIF('Cong Dist'!$BA$800:$BA$882,$BA113,'Cong Dist'!AB$800:AB$882)</f>
        <v>0</v>
      </c>
      <c r="AC113" s="1">
        <f>SUMIF(County!$AT$243:$AT$309,$BA113,County!V$243:V$309)+SUMIF('Cong Dist'!$BA$800:$BA$882,$BA113,'Cong Dist'!AC$800:AC$882)</f>
        <v>0</v>
      </c>
      <c r="AD113" s="1">
        <f>SUMIF(County!$AT$243:$AT$309,$BA113,County!W$243:W$309)+SUMIF('Cong Dist'!$BA$800:$BA$882,$BA113,'Cong Dist'!AD$800:AD$882)</f>
        <v>0</v>
      </c>
      <c r="AE113" s="1">
        <f>SUMIF(County!$AT$243:$AT$309,$BA113,County!X$243:X$309)+SUMIF('Cong Dist'!$BA$800:$BA$882,$BA113,'Cong Dist'!AE$800:AE$882)</f>
        <v>0</v>
      </c>
      <c r="AF113" s="1">
        <f>SUMIF(County!$AT$243:$AT$309,$BA113,County!Y$243:Y$309)+SUMIF('Cong Dist'!$BA$800:$BA$882,$BA113,'Cong Dist'!AF$800:AF$882)</f>
        <v>0</v>
      </c>
      <c r="AP113" s="7">
        <f>IF(AA113&gt;0,RANK(AA113,(W113:Y113,Z113:AN113)),0)</f>
        <v>0</v>
      </c>
      <c r="AQ113" s="7">
        <f>IF(AB113&gt;0,RANK(AB113,(W113:Y113,Z113:AN113)),0)</f>
        <v>0</v>
      </c>
      <c r="AR113" s="7">
        <f>IF(AC113&gt;0,RANK(AC113,(W113:Y113,Z113:AN113)),0)</f>
        <v>0</v>
      </c>
      <c r="AS113" s="7">
        <f>IF(AD113&gt;0,RANK(AD113,(W113:Y113,AD113:AN113)),0)</f>
        <v>0</v>
      </c>
      <c r="AT113" s="2" t="str">
        <f t="shared" si="102"/>
        <v>-</v>
      </c>
      <c r="AU113" s="2" t="str">
        <f t="shared" si="103"/>
        <v>-</v>
      </c>
      <c r="AV113" s="2" t="str">
        <f t="shared" si="104"/>
        <v>-</v>
      </c>
      <c r="AW113" s="2" t="str">
        <f t="shared" si="105"/>
        <v>-</v>
      </c>
      <c r="AY113" s="2" t="str">
        <f t="shared" si="106"/>
        <v>District 6</v>
      </c>
      <c r="AZ113" t="str">
        <f t="shared" si="107"/>
        <v>FL</v>
      </c>
      <c r="BA113">
        <v>6</v>
      </c>
      <c r="BC113" s="91">
        <v>12</v>
      </c>
      <c r="BD113" s="93">
        <v>906</v>
      </c>
      <c r="BE113" s="100">
        <f t="shared" si="108"/>
        <v>12906</v>
      </c>
      <c r="BF113" t="s">
        <v>2683</v>
      </c>
      <c r="BG113" t="s">
        <v>3290</v>
      </c>
    </row>
    <row r="114" spans="1:59" hidden="1" outlineLevel="1">
      <c r="A114" s="9" t="s">
        <v>1388</v>
      </c>
      <c r="B114" t="s">
        <v>639</v>
      </c>
      <c r="C114" s="1">
        <f t="shared" si="95"/>
        <v>0</v>
      </c>
      <c r="D114" s="1"/>
      <c r="E114" s="1"/>
      <c r="F114" s="1"/>
      <c r="G114" s="1"/>
      <c r="H114" s="1"/>
      <c r="I114" s="1"/>
      <c r="J114" s="1"/>
      <c r="K114" s="7">
        <f>IF(W114&gt;0,RANK(W114,(W114:Y114,Z114:AN114)),0)</f>
        <v>0</v>
      </c>
      <c r="L114" s="7">
        <f>IF(X114&gt;0,RANK(X114,(W114:Y114,Z114:AN114)),0)</f>
        <v>0</v>
      </c>
      <c r="M114" s="7">
        <f>IF(Y114&gt;0,RANK(Y114,(W114:Y114,Z114:AN114)),0)</f>
        <v>0</v>
      </c>
      <c r="N114" s="7">
        <f>IF(Z114&gt;0,RANK(Z114,(W114:Y114,Z114:AN114)),0)</f>
        <v>0</v>
      </c>
      <c r="O114" s="48">
        <f t="shared" si="96"/>
        <v>0</v>
      </c>
      <c r="P114" s="163" t="e">
        <f t="shared" si="71"/>
        <v>#DIV/0!</v>
      </c>
      <c r="Q114" s="2"/>
      <c r="R114" s="2" t="str">
        <f t="shared" si="97"/>
        <v>-</v>
      </c>
      <c r="S114" s="2" t="str">
        <f t="shared" si="98"/>
        <v>-</v>
      </c>
      <c r="T114" s="2" t="str">
        <f t="shared" si="99"/>
        <v>-</v>
      </c>
      <c r="U114" s="2" t="str">
        <f t="shared" si="100"/>
        <v>-</v>
      </c>
      <c r="V114" s="2" t="str">
        <f t="shared" si="101"/>
        <v>-</v>
      </c>
      <c r="W114" s="1">
        <f>SUMIF(County!$AT$243:$AT$309,$BA114,County!P$243:P$309)+SUMIF('Cong Dist'!$BA$800:$BA$882,$BA114,'Cong Dist'!W$800:W$882)</f>
        <v>0</v>
      </c>
      <c r="X114" s="1">
        <f>SUMIF(County!$AT$243:$AT$309,$BA114,County!Q$243:Q$309)+SUMIF('Cong Dist'!$BA$800:$BA$882,$BA114,'Cong Dist'!X$800:X$882)</f>
        <v>0</v>
      </c>
      <c r="Y114" s="1">
        <f>SUMIF(County!$AT$243:$AT$309,$BA114,County!R$243:R$309)+SUMIF('Cong Dist'!$BA$800:$BA$882,$BA114,'Cong Dist'!Y$800:Y$882)</f>
        <v>0</v>
      </c>
      <c r="Z114" s="1">
        <f>SUMIF(County!$AT$243:$AT$309,$BA114,County!S$243:S$309)+SUMIF('Cong Dist'!$BA$800:$BA$882,$BA114,'Cong Dist'!Z$800:Z$882)</f>
        <v>0</v>
      </c>
      <c r="AA114" s="1">
        <f>SUMIF(County!$AT$243:$AT$309,$BA114,County!T$243:T$309)+SUMIF('Cong Dist'!$BA$800:$BA$882,$BA114,'Cong Dist'!AA$800:AA$882)</f>
        <v>0</v>
      </c>
      <c r="AB114" s="1">
        <f>SUMIF(County!$AT$243:$AT$309,$BA114,County!U$243:U$309)+SUMIF('Cong Dist'!$BA$800:$BA$882,$BA114,'Cong Dist'!AB$800:AB$882)</f>
        <v>0</v>
      </c>
      <c r="AC114" s="1">
        <f>SUMIF(County!$AT$243:$AT$309,$BA114,County!V$243:V$309)+SUMIF('Cong Dist'!$BA$800:$BA$882,$BA114,'Cong Dist'!AC$800:AC$882)</f>
        <v>0</v>
      </c>
      <c r="AD114" s="1">
        <f>SUMIF(County!$AT$243:$AT$309,$BA114,County!W$243:W$309)+SUMIF('Cong Dist'!$BA$800:$BA$882,$BA114,'Cong Dist'!AD$800:AD$882)</f>
        <v>0</v>
      </c>
      <c r="AE114" s="1">
        <f>SUMIF(County!$AT$243:$AT$309,$BA114,County!X$243:X$309)+SUMIF('Cong Dist'!$BA$800:$BA$882,$BA114,'Cong Dist'!AE$800:AE$882)</f>
        <v>0</v>
      </c>
      <c r="AF114" s="1">
        <f>SUMIF(County!$AT$243:$AT$309,$BA114,County!Y$243:Y$309)+SUMIF('Cong Dist'!$BA$800:$BA$882,$BA114,'Cong Dist'!AF$800:AF$882)</f>
        <v>0</v>
      </c>
      <c r="AP114" s="7">
        <f>IF(AA114&gt;0,RANK(AA114,(W114:Y114,Z114:AN114)),0)</f>
        <v>0</v>
      </c>
      <c r="AQ114" s="7">
        <f>IF(AB114&gt;0,RANK(AB114,(W114:Y114,Z114:AN114)),0)</f>
        <v>0</v>
      </c>
      <c r="AR114" s="7">
        <f>IF(AC114&gt;0,RANK(AC114,(W114:Y114,Z114:AN114)),0)</f>
        <v>0</v>
      </c>
      <c r="AS114" s="7">
        <f>IF(AD114&gt;0,RANK(AD114,(W114:Y114,AD114:AN114)),0)</f>
        <v>0</v>
      </c>
      <c r="AT114" s="2" t="str">
        <f t="shared" si="102"/>
        <v>-</v>
      </c>
      <c r="AU114" s="2" t="str">
        <f t="shared" si="103"/>
        <v>-</v>
      </c>
      <c r="AV114" s="2" t="str">
        <f t="shared" si="104"/>
        <v>-</v>
      </c>
      <c r="AW114" s="2" t="str">
        <f t="shared" si="105"/>
        <v>-</v>
      </c>
      <c r="AY114" s="2" t="str">
        <f t="shared" si="106"/>
        <v>District 7</v>
      </c>
      <c r="AZ114" t="str">
        <f t="shared" si="107"/>
        <v>FL</v>
      </c>
      <c r="BA114">
        <v>7</v>
      </c>
      <c r="BC114" s="91">
        <v>12</v>
      </c>
      <c r="BD114" s="93">
        <v>907</v>
      </c>
      <c r="BE114" s="100">
        <f t="shared" si="108"/>
        <v>12907</v>
      </c>
      <c r="BF114" t="s">
        <v>2683</v>
      </c>
      <c r="BG114" t="s">
        <v>3290</v>
      </c>
    </row>
    <row r="115" spans="1:59" hidden="1" outlineLevel="1">
      <c r="A115" s="9" t="s">
        <v>282</v>
      </c>
      <c r="B115" t="s">
        <v>639</v>
      </c>
      <c r="C115" s="1">
        <f t="shared" si="95"/>
        <v>0</v>
      </c>
      <c r="D115" s="1"/>
      <c r="E115" s="1"/>
      <c r="F115" s="1"/>
      <c r="G115" s="1"/>
      <c r="H115" s="1"/>
      <c r="I115" s="1"/>
      <c r="J115" s="1"/>
      <c r="K115" s="7">
        <f>IF(W115&gt;0,RANK(W115,(W115:Y115,Z115:AN115)),0)</f>
        <v>0</v>
      </c>
      <c r="L115" s="7">
        <f>IF(X115&gt;0,RANK(X115,(W115:Y115,Z115:AN115)),0)</f>
        <v>0</v>
      </c>
      <c r="M115" s="7">
        <f>IF(Y115&gt;0,RANK(Y115,(W115:Y115,Z115:AN115)),0)</f>
        <v>0</v>
      </c>
      <c r="N115" s="7">
        <f>IF(Z115&gt;0,RANK(Z115,(W115:Y115,Z115:AN115)),0)</f>
        <v>0</v>
      </c>
      <c r="O115" s="48">
        <f t="shared" si="96"/>
        <v>0</v>
      </c>
      <c r="P115" s="163" t="e">
        <f t="shared" si="71"/>
        <v>#DIV/0!</v>
      </c>
      <c r="Q115" s="2"/>
      <c r="R115" s="2" t="str">
        <f t="shared" si="97"/>
        <v>-</v>
      </c>
      <c r="S115" s="2" t="str">
        <f t="shared" si="98"/>
        <v>-</v>
      </c>
      <c r="T115" s="2" t="str">
        <f t="shared" si="99"/>
        <v>-</v>
      </c>
      <c r="U115" s="2" t="str">
        <f t="shared" si="100"/>
        <v>-</v>
      </c>
      <c r="V115" s="2" t="str">
        <f t="shared" si="101"/>
        <v>-</v>
      </c>
      <c r="W115" s="1">
        <f>SUMIF(County!$AT$243:$AT$309,$BA115,County!P$243:P$309)+SUMIF('Cong Dist'!$BA$800:$BA$882,$BA115,'Cong Dist'!W$800:W$882)</f>
        <v>0</v>
      </c>
      <c r="X115" s="1">
        <f>SUMIF(County!$AT$243:$AT$309,$BA115,County!Q$243:Q$309)+SUMIF('Cong Dist'!$BA$800:$BA$882,$BA115,'Cong Dist'!X$800:X$882)</f>
        <v>0</v>
      </c>
      <c r="Y115" s="1">
        <f>SUMIF(County!$AT$243:$AT$309,$BA115,County!R$243:R$309)+SUMIF('Cong Dist'!$BA$800:$BA$882,$BA115,'Cong Dist'!Y$800:Y$882)</f>
        <v>0</v>
      </c>
      <c r="Z115" s="1">
        <f>SUMIF(County!$AT$243:$AT$309,$BA115,County!S$243:S$309)+SUMIF('Cong Dist'!$BA$800:$BA$882,$BA115,'Cong Dist'!Z$800:Z$882)</f>
        <v>0</v>
      </c>
      <c r="AA115" s="1">
        <f>SUMIF(County!$AT$243:$AT$309,$BA115,County!T$243:T$309)+SUMIF('Cong Dist'!$BA$800:$BA$882,$BA115,'Cong Dist'!AA$800:AA$882)</f>
        <v>0</v>
      </c>
      <c r="AB115" s="1">
        <f>SUMIF(County!$AT$243:$AT$309,$BA115,County!U$243:U$309)+SUMIF('Cong Dist'!$BA$800:$BA$882,$BA115,'Cong Dist'!AB$800:AB$882)</f>
        <v>0</v>
      </c>
      <c r="AC115" s="1">
        <f>SUMIF(County!$AT$243:$AT$309,$BA115,County!V$243:V$309)+SUMIF('Cong Dist'!$BA$800:$BA$882,$BA115,'Cong Dist'!AC$800:AC$882)</f>
        <v>0</v>
      </c>
      <c r="AD115" s="1">
        <f>SUMIF(County!$AT$243:$AT$309,$BA115,County!W$243:W$309)+SUMIF('Cong Dist'!$BA$800:$BA$882,$BA115,'Cong Dist'!AD$800:AD$882)</f>
        <v>0</v>
      </c>
      <c r="AE115" s="1">
        <f>SUMIF(County!$AT$243:$AT$309,$BA115,County!X$243:X$309)+SUMIF('Cong Dist'!$BA$800:$BA$882,$BA115,'Cong Dist'!AE$800:AE$882)</f>
        <v>0</v>
      </c>
      <c r="AF115" s="1">
        <f>SUMIF(County!$AT$243:$AT$309,$BA115,County!Y$243:Y$309)+SUMIF('Cong Dist'!$BA$800:$BA$882,$BA115,'Cong Dist'!AF$800:AF$882)</f>
        <v>0</v>
      </c>
      <c r="AP115" s="7">
        <f>IF(AA115&gt;0,RANK(AA115,(W115:Y115,Z115:AN115)),0)</f>
        <v>0</v>
      </c>
      <c r="AQ115" s="7">
        <f>IF(AB115&gt;0,RANK(AB115,(W115:Y115,Z115:AN115)),0)</f>
        <v>0</v>
      </c>
      <c r="AR115" s="7">
        <f>IF(AC115&gt;0,RANK(AC115,(W115:Y115,Z115:AN115)),0)</f>
        <v>0</v>
      </c>
      <c r="AS115" s="7">
        <f>IF(AD115&gt;0,RANK(AD115,(W115:Y115,AD115:AN115)),0)</f>
        <v>0</v>
      </c>
      <c r="AT115" s="2" t="str">
        <f t="shared" si="102"/>
        <v>-</v>
      </c>
      <c r="AU115" s="2" t="str">
        <f t="shared" si="103"/>
        <v>-</v>
      </c>
      <c r="AV115" s="2" t="str">
        <f t="shared" si="104"/>
        <v>-</v>
      </c>
      <c r="AW115" s="2" t="str">
        <f t="shared" si="105"/>
        <v>-</v>
      </c>
      <c r="AY115" s="2" t="str">
        <f t="shared" si="106"/>
        <v>District 8</v>
      </c>
      <c r="AZ115" t="str">
        <f t="shared" si="107"/>
        <v>FL</v>
      </c>
      <c r="BA115">
        <v>8</v>
      </c>
      <c r="BC115" s="91">
        <v>12</v>
      </c>
      <c r="BD115" s="93">
        <v>908</v>
      </c>
      <c r="BE115" s="100">
        <f t="shared" si="108"/>
        <v>12908</v>
      </c>
      <c r="BF115" t="s">
        <v>2683</v>
      </c>
      <c r="BG115" t="s">
        <v>3290</v>
      </c>
    </row>
    <row r="116" spans="1:59" hidden="1" outlineLevel="1">
      <c r="A116" s="9" t="s">
        <v>3105</v>
      </c>
      <c r="B116" t="s">
        <v>639</v>
      </c>
      <c r="C116" s="1">
        <f t="shared" si="95"/>
        <v>0</v>
      </c>
      <c r="D116" s="1"/>
      <c r="E116" s="1"/>
      <c r="F116" s="1"/>
      <c r="G116" s="1"/>
      <c r="H116" s="1"/>
      <c r="I116" s="1"/>
      <c r="J116" s="1"/>
      <c r="K116" s="7">
        <f>IF(W116&gt;0,RANK(W116,(W116:Y116,Z116:AN116)),0)</f>
        <v>0</v>
      </c>
      <c r="L116" s="7">
        <f>IF(X116&gt;0,RANK(X116,(W116:Y116,Z116:AN116)),0)</f>
        <v>0</v>
      </c>
      <c r="M116" s="7">
        <f>IF(Y116&gt;0,RANK(Y116,(W116:Y116,Z116:AN116)),0)</f>
        <v>0</v>
      </c>
      <c r="N116" s="7">
        <f>IF(Z116&gt;0,RANK(Z116,(W116:Y116,Z116:AN116)),0)</f>
        <v>0</v>
      </c>
      <c r="O116" s="48">
        <f t="shared" si="96"/>
        <v>0</v>
      </c>
      <c r="P116" s="163" t="e">
        <f t="shared" si="71"/>
        <v>#DIV/0!</v>
      </c>
      <c r="Q116" s="2"/>
      <c r="R116" s="2" t="str">
        <f t="shared" si="97"/>
        <v>-</v>
      </c>
      <c r="S116" s="2" t="str">
        <f t="shared" si="98"/>
        <v>-</v>
      </c>
      <c r="T116" s="2" t="str">
        <f t="shared" si="99"/>
        <v>-</v>
      </c>
      <c r="U116" s="2" t="str">
        <f t="shared" si="100"/>
        <v>-</v>
      </c>
      <c r="V116" s="2" t="str">
        <f t="shared" si="101"/>
        <v>-</v>
      </c>
      <c r="W116" s="1">
        <f>SUMIF(County!$AT$243:$AT$309,$BA116,County!P$243:P$309)+SUMIF('Cong Dist'!$BA$800:$BA$882,$BA116,'Cong Dist'!W$800:W$882)</f>
        <v>0</v>
      </c>
      <c r="X116" s="1">
        <f>SUMIF(County!$AT$243:$AT$309,$BA116,County!Q$243:Q$309)+SUMIF('Cong Dist'!$BA$800:$BA$882,$BA116,'Cong Dist'!X$800:X$882)</f>
        <v>0</v>
      </c>
      <c r="Y116" s="1">
        <f>SUMIF(County!$AT$243:$AT$309,$BA116,County!R$243:R$309)+SUMIF('Cong Dist'!$BA$800:$BA$882,$BA116,'Cong Dist'!Y$800:Y$882)</f>
        <v>0</v>
      </c>
      <c r="Z116" s="1">
        <f>SUMIF(County!$AT$243:$AT$309,$BA116,County!S$243:S$309)+SUMIF('Cong Dist'!$BA$800:$BA$882,$BA116,'Cong Dist'!Z$800:Z$882)</f>
        <v>0</v>
      </c>
      <c r="AA116" s="1">
        <f>SUMIF(County!$AT$243:$AT$309,$BA116,County!T$243:T$309)+SUMIF('Cong Dist'!$BA$800:$BA$882,$BA116,'Cong Dist'!AA$800:AA$882)</f>
        <v>0</v>
      </c>
      <c r="AB116" s="1">
        <f>SUMIF(County!$AT$243:$AT$309,$BA116,County!U$243:U$309)+SUMIF('Cong Dist'!$BA$800:$BA$882,$BA116,'Cong Dist'!AB$800:AB$882)</f>
        <v>0</v>
      </c>
      <c r="AC116" s="1">
        <f>SUMIF(County!$AT$243:$AT$309,$BA116,County!V$243:V$309)+SUMIF('Cong Dist'!$BA$800:$BA$882,$BA116,'Cong Dist'!AC$800:AC$882)</f>
        <v>0</v>
      </c>
      <c r="AD116" s="1">
        <f>SUMIF(County!$AT$243:$AT$309,$BA116,County!W$243:W$309)+SUMIF('Cong Dist'!$BA$800:$BA$882,$BA116,'Cong Dist'!AD$800:AD$882)</f>
        <v>0</v>
      </c>
      <c r="AE116" s="1">
        <f>SUMIF(County!$AT$243:$AT$309,$BA116,County!X$243:X$309)+SUMIF('Cong Dist'!$BA$800:$BA$882,$BA116,'Cong Dist'!AE$800:AE$882)</f>
        <v>0</v>
      </c>
      <c r="AF116" s="1">
        <f>SUMIF(County!$AT$243:$AT$309,$BA116,County!Y$243:Y$309)+SUMIF('Cong Dist'!$BA$800:$BA$882,$BA116,'Cong Dist'!AF$800:AF$882)</f>
        <v>0</v>
      </c>
      <c r="AP116" s="7">
        <f>IF(AA116&gt;0,RANK(AA116,(W116:Y116,Z116:AN116)),0)</f>
        <v>0</v>
      </c>
      <c r="AQ116" s="7">
        <f>IF(AB116&gt;0,RANK(AB116,(W116:Y116,Z116:AN116)),0)</f>
        <v>0</v>
      </c>
      <c r="AR116" s="7">
        <f>IF(AC116&gt;0,RANK(AC116,(W116:Y116,Z116:AN116)),0)</f>
        <v>0</v>
      </c>
      <c r="AS116" s="7">
        <f>IF(AD116&gt;0,RANK(AD116,(W116:Y116,AD116:AN116)),0)</f>
        <v>0</v>
      </c>
      <c r="AT116" s="2" t="str">
        <f t="shared" si="102"/>
        <v>-</v>
      </c>
      <c r="AU116" s="2" t="str">
        <f t="shared" si="103"/>
        <v>-</v>
      </c>
      <c r="AV116" s="2" t="str">
        <f t="shared" si="104"/>
        <v>-</v>
      </c>
      <c r="AW116" s="2" t="str">
        <f t="shared" si="105"/>
        <v>-</v>
      </c>
      <c r="AY116" s="2" t="str">
        <f t="shared" si="106"/>
        <v>District 9</v>
      </c>
      <c r="AZ116" t="str">
        <f t="shared" si="107"/>
        <v>FL</v>
      </c>
      <c r="BA116">
        <v>9</v>
      </c>
      <c r="BC116" s="91">
        <v>12</v>
      </c>
      <c r="BD116" s="93">
        <v>909</v>
      </c>
      <c r="BE116" s="100">
        <f t="shared" si="108"/>
        <v>12909</v>
      </c>
      <c r="BF116" t="s">
        <v>2683</v>
      </c>
      <c r="BG116" t="s">
        <v>3290</v>
      </c>
    </row>
    <row r="117" spans="1:59" hidden="1" outlineLevel="1">
      <c r="A117" s="9" t="s">
        <v>49</v>
      </c>
      <c r="B117" t="s">
        <v>639</v>
      </c>
      <c r="C117" s="1">
        <f t="shared" si="95"/>
        <v>0</v>
      </c>
      <c r="D117" s="1"/>
      <c r="E117" s="1"/>
      <c r="F117" s="1"/>
      <c r="G117" s="1"/>
      <c r="H117" s="1"/>
      <c r="I117" s="1"/>
      <c r="J117" s="1"/>
      <c r="K117" s="7">
        <f>IF(W117&gt;0,RANK(W117,(W117:Y117,Z117:AN117)),0)</f>
        <v>0</v>
      </c>
      <c r="L117" s="7">
        <f>IF(X117&gt;0,RANK(X117,(W117:Y117,Z117:AN117)),0)</f>
        <v>0</v>
      </c>
      <c r="M117" s="7">
        <f>IF(Y117&gt;0,RANK(Y117,(W117:Y117,Z117:AN117)),0)</f>
        <v>0</v>
      </c>
      <c r="N117" s="7">
        <f>IF(Z117&gt;0,RANK(Z117,(W117:Y117,Z117:AN117)),0)</f>
        <v>0</v>
      </c>
      <c r="O117" s="48">
        <f t="shared" si="96"/>
        <v>0</v>
      </c>
      <c r="P117" s="163" t="e">
        <f t="shared" si="71"/>
        <v>#DIV/0!</v>
      </c>
      <c r="Q117" s="2"/>
      <c r="R117" s="2" t="str">
        <f t="shared" si="97"/>
        <v>-</v>
      </c>
      <c r="S117" s="2" t="str">
        <f t="shared" si="98"/>
        <v>-</v>
      </c>
      <c r="T117" s="2" t="str">
        <f t="shared" si="99"/>
        <v>-</v>
      </c>
      <c r="U117" s="2" t="str">
        <f t="shared" si="100"/>
        <v>-</v>
      </c>
      <c r="V117" s="2" t="str">
        <f t="shared" si="101"/>
        <v>-</v>
      </c>
      <c r="W117" s="1">
        <f>SUMIF(County!$AT$243:$AT$309,$BA117,County!P$243:P$309)+SUMIF('Cong Dist'!$BA$800:$BA$882,$BA117,'Cong Dist'!W$800:W$882)</f>
        <v>0</v>
      </c>
      <c r="X117" s="1">
        <f>SUMIF(County!$AT$243:$AT$309,$BA117,County!Q$243:Q$309)+SUMIF('Cong Dist'!$BA$800:$BA$882,$BA117,'Cong Dist'!X$800:X$882)</f>
        <v>0</v>
      </c>
      <c r="Y117" s="1">
        <f>SUMIF(County!$AT$243:$AT$309,$BA117,County!R$243:R$309)+SUMIF('Cong Dist'!$BA$800:$BA$882,$BA117,'Cong Dist'!Y$800:Y$882)</f>
        <v>0</v>
      </c>
      <c r="Z117" s="1">
        <f>SUMIF(County!$AT$243:$AT$309,$BA117,County!S$243:S$309)+SUMIF('Cong Dist'!$BA$800:$BA$882,$BA117,'Cong Dist'!Z$800:Z$882)</f>
        <v>0</v>
      </c>
      <c r="AA117" s="1">
        <f>SUMIF(County!$AT$243:$AT$309,$BA117,County!T$243:T$309)+SUMIF('Cong Dist'!$BA$800:$BA$882,$BA117,'Cong Dist'!AA$800:AA$882)</f>
        <v>0</v>
      </c>
      <c r="AB117" s="1">
        <f>SUMIF(County!$AT$243:$AT$309,$BA117,County!U$243:U$309)+SUMIF('Cong Dist'!$BA$800:$BA$882,$BA117,'Cong Dist'!AB$800:AB$882)</f>
        <v>0</v>
      </c>
      <c r="AC117" s="1">
        <f>SUMIF(County!$AT$243:$AT$309,$BA117,County!V$243:V$309)+SUMIF('Cong Dist'!$BA$800:$BA$882,$BA117,'Cong Dist'!AC$800:AC$882)</f>
        <v>0</v>
      </c>
      <c r="AD117" s="1">
        <f>SUMIF(County!$AT$243:$AT$309,$BA117,County!W$243:W$309)+SUMIF('Cong Dist'!$BA$800:$BA$882,$BA117,'Cong Dist'!AD$800:AD$882)</f>
        <v>0</v>
      </c>
      <c r="AE117" s="1">
        <f>SUMIF(County!$AT$243:$AT$309,$BA117,County!X$243:X$309)+SUMIF('Cong Dist'!$BA$800:$BA$882,$BA117,'Cong Dist'!AE$800:AE$882)</f>
        <v>0</v>
      </c>
      <c r="AF117" s="1">
        <f>SUMIF(County!$AT$243:$AT$309,$BA117,County!Y$243:Y$309)+SUMIF('Cong Dist'!$BA$800:$BA$882,$BA117,'Cong Dist'!AF$800:AF$882)</f>
        <v>0</v>
      </c>
      <c r="AP117" s="7">
        <f>IF(AA117&gt;0,RANK(AA117,(W117:Y117,Z117:AN117)),0)</f>
        <v>0</v>
      </c>
      <c r="AQ117" s="7">
        <f>IF(AB117&gt;0,RANK(AB117,(W117:Y117,Z117:AN117)),0)</f>
        <v>0</v>
      </c>
      <c r="AR117" s="7">
        <f>IF(AC117&gt;0,RANK(AC117,(W117:Y117,Z117:AN117)),0)</f>
        <v>0</v>
      </c>
      <c r="AS117" s="7">
        <f>IF(AD117&gt;0,RANK(AD117,(W117:Y117,AD117:AN117)),0)</f>
        <v>0</v>
      </c>
      <c r="AT117" s="2" t="str">
        <f t="shared" si="102"/>
        <v>-</v>
      </c>
      <c r="AU117" s="2" t="str">
        <f t="shared" si="103"/>
        <v>-</v>
      </c>
      <c r="AV117" s="2" t="str">
        <f t="shared" si="104"/>
        <v>-</v>
      </c>
      <c r="AW117" s="2" t="str">
        <f t="shared" si="105"/>
        <v>-</v>
      </c>
      <c r="AY117" s="2" t="str">
        <f t="shared" si="106"/>
        <v>District 10</v>
      </c>
      <c r="AZ117" t="str">
        <f t="shared" si="107"/>
        <v>FL</v>
      </c>
      <c r="BA117">
        <v>10</v>
      </c>
      <c r="BC117" s="91">
        <v>12</v>
      </c>
      <c r="BD117" s="93">
        <v>910</v>
      </c>
      <c r="BE117" s="100">
        <f t="shared" si="108"/>
        <v>12910</v>
      </c>
      <c r="BF117" t="s">
        <v>2683</v>
      </c>
      <c r="BG117" t="s">
        <v>3290</v>
      </c>
    </row>
    <row r="118" spans="1:59" hidden="1" outlineLevel="1">
      <c r="A118" s="9" t="s">
        <v>1941</v>
      </c>
      <c r="B118" t="s">
        <v>639</v>
      </c>
      <c r="C118" s="1">
        <f t="shared" si="95"/>
        <v>0</v>
      </c>
      <c r="D118" s="1"/>
      <c r="E118" s="1"/>
      <c r="F118" s="1"/>
      <c r="G118" s="1"/>
      <c r="H118" s="1"/>
      <c r="I118" s="1"/>
      <c r="J118" s="1"/>
      <c r="K118" s="7">
        <f>IF(W118&gt;0,RANK(W118,(W118:Y118,Z118:AN118)),0)</f>
        <v>0</v>
      </c>
      <c r="L118" s="7">
        <f>IF(X118&gt;0,RANK(X118,(W118:Y118,Z118:AN118)),0)</f>
        <v>0</v>
      </c>
      <c r="M118" s="7">
        <f>IF(Y118&gt;0,RANK(Y118,(W118:Y118,Z118:AN118)),0)</f>
        <v>0</v>
      </c>
      <c r="N118" s="7">
        <f>IF(Z118&gt;0,RANK(Z118,(W118:Y118,Z118:AN118)),0)</f>
        <v>0</v>
      </c>
      <c r="O118" s="48">
        <f t="shared" si="96"/>
        <v>0</v>
      </c>
      <c r="P118" s="163" t="e">
        <f t="shared" si="71"/>
        <v>#DIV/0!</v>
      </c>
      <c r="Q118" s="2"/>
      <c r="R118" s="2" t="str">
        <f t="shared" si="97"/>
        <v>-</v>
      </c>
      <c r="S118" s="2" t="str">
        <f t="shared" si="98"/>
        <v>-</v>
      </c>
      <c r="T118" s="2" t="str">
        <f t="shared" si="99"/>
        <v>-</v>
      </c>
      <c r="U118" s="2" t="str">
        <f t="shared" si="100"/>
        <v>-</v>
      </c>
      <c r="V118" s="2" t="str">
        <f t="shared" si="101"/>
        <v>-</v>
      </c>
      <c r="W118" s="1">
        <f>SUMIF(County!$AT$243:$AT$309,$BA118,County!P$243:P$309)+SUMIF('Cong Dist'!$BA$800:$BA$882,$BA118,'Cong Dist'!W$800:W$882)</f>
        <v>0</v>
      </c>
      <c r="X118" s="1">
        <f>SUMIF(County!$AT$243:$AT$309,$BA118,County!Q$243:Q$309)+SUMIF('Cong Dist'!$BA$800:$BA$882,$BA118,'Cong Dist'!X$800:X$882)</f>
        <v>0</v>
      </c>
      <c r="Y118" s="1">
        <f>SUMIF(County!$AT$243:$AT$309,$BA118,County!R$243:R$309)+SUMIF('Cong Dist'!$BA$800:$BA$882,$BA118,'Cong Dist'!Y$800:Y$882)</f>
        <v>0</v>
      </c>
      <c r="Z118" s="1">
        <f>SUMIF(County!$AT$243:$AT$309,$BA118,County!S$243:S$309)+SUMIF('Cong Dist'!$BA$800:$BA$882,$BA118,'Cong Dist'!Z$800:Z$882)</f>
        <v>0</v>
      </c>
      <c r="AA118" s="1">
        <f>SUMIF(County!$AT$243:$AT$309,$BA118,County!T$243:T$309)+SUMIF('Cong Dist'!$BA$800:$BA$882,$BA118,'Cong Dist'!AA$800:AA$882)</f>
        <v>0</v>
      </c>
      <c r="AB118" s="1">
        <f>SUMIF(County!$AT$243:$AT$309,$BA118,County!U$243:U$309)+SUMIF('Cong Dist'!$BA$800:$BA$882,$BA118,'Cong Dist'!AB$800:AB$882)</f>
        <v>0</v>
      </c>
      <c r="AC118" s="1">
        <f>SUMIF(County!$AT$243:$AT$309,$BA118,County!V$243:V$309)+SUMIF('Cong Dist'!$BA$800:$BA$882,$BA118,'Cong Dist'!AC$800:AC$882)</f>
        <v>0</v>
      </c>
      <c r="AD118" s="1">
        <f>SUMIF(County!$AT$243:$AT$309,$BA118,County!W$243:W$309)+SUMIF('Cong Dist'!$BA$800:$BA$882,$BA118,'Cong Dist'!AD$800:AD$882)</f>
        <v>0</v>
      </c>
      <c r="AE118" s="1">
        <f>SUMIF(County!$AT$243:$AT$309,$BA118,County!X$243:X$309)+SUMIF('Cong Dist'!$BA$800:$BA$882,$BA118,'Cong Dist'!AE$800:AE$882)</f>
        <v>0</v>
      </c>
      <c r="AF118" s="1">
        <f>SUMIF(County!$AT$243:$AT$309,$BA118,County!Y$243:Y$309)+SUMIF('Cong Dist'!$BA$800:$BA$882,$BA118,'Cong Dist'!AF$800:AF$882)</f>
        <v>0</v>
      </c>
      <c r="AP118" s="7">
        <f>IF(AA118&gt;0,RANK(AA118,(W118:Y118,Z118:AN118)),0)</f>
        <v>0</v>
      </c>
      <c r="AQ118" s="7">
        <f>IF(AB118&gt;0,RANK(AB118,(W118:Y118,Z118:AN118)),0)</f>
        <v>0</v>
      </c>
      <c r="AR118" s="7">
        <f>IF(AC118&gt;0,RANK(AC118,(W118:Y118,Z118:AN118)),0)</f>
        <v>0</v>
      </c>
      <c r="AS118" s="7">
        <f>IF(AD118&gt;0,RANK(AD118,(W118:Y118,AD118:AN118)),0)</f>
        <v>0</v>
      </c>
      <c r="AT118" s="2" t="str">
        <f t="shared" si="102"/>
        <v>-</v>
      </c>
      <c r="AU118" s="2" t="str">
        <f t="shared" si="103"/>
        <v>-</v>
      </c>
      <c r="AV118" s="2" t="str">
        <f t="shared" si="104"/>
        <v>-</v>
      </c>
      <c r="AW118" s="2" t="str">
        <f t="shared" si="105"/>
        <v>-</v>
      </c>
      <c r="AY118" s="2" t="str">
        <f t="shared" si="106"/>
        <v>District 11</v>
      </c>
      <c r="AZ118" t="str">
        <f t="shared" si="107"/>
        <v>FL</v>
      </c>
      <c r="BA118">
        <v>11</v>
      </c>
      <c r="BC118" s="91">
        <v>12</v>
      </c>
      <c r="BD118" s="93">
        <v>911</v>
      </c>
      <c r="BE118" s="100">
        <f t="shared" si="108"/>
        <v>12911</v>
      </c>
      <c r="BF118" t="s">
        <v>2683</v>
      </c>
      <c r="BG118" t="s">
        <v>3290</v>
      </c>
    </row>
    <row r="119" spans="1:59" hidden="1" outlineLevel="1">
      <c r="A119" s="9" t="s">
        <v>475</v>
      </c>
      <c r="B119" t="s">
        <v>639</v>
      </c>
      <c r="C119" s="1">
        <f t="shared" si="95"/>
        <v>0</v>
      </c>
      <c r="D119" s="1"/>
      <c r="E119" s="1"/>
      <c r="F119" s="1"/>
      <c r="G119" s="1"/>
      <c r="H119" s="1"/>
      <c r="I119" s="1"/>
      <c r="J119" s="1"/>
      <c r="K119" s="7">
        <f>IF(W119&gt;0,RANK(W119,(W119:Y119,Z119:AN119)),0)</f>
        <v>0</v>
      </c>
      <c r="L119" s="7">
        <f>IF(X119&gt;0,RANK(X119,(W119:Y119,Z119:AN119)),0)</f>
        <v>0</v>
      </c>
      <c r="M119" s="7">
        <f>IF(Y119&gt;0,RANK(Y119,(W119:Y119,Z119:AN119)),0)</f>
        <v>0</v>
      </c>
      <c r="N119" s="7">
        <f>IF(Z119&gt;0,RANK(Z119,(W119:Y119,Z119:AN119)),0)</f>
        <v>0</v>
      </c>
      <c r="O119" s="48">
        <f t="shared" si="96"/>
        <v>0</v>
      </c>
      <c r="P119" s="163" t="e">
        <f t="shared" si="71"/>
        <v>#DIV/0!</v>
      </c>
      <c r="Q119" s="2"/>
      <c r="R119" s="2" t="str">
        <f t="shared" si="97"/>
        <v>-</v>
      </c>
      <c r="S119" s="2" t="str">
        <f t="shared" si="98"/>
        <v>-</v>
      </c>
      <c r="T119" s="2" t="str">
        <f t="shared" si="99"/>
        <v>-</v>
      </c>
      <c r="U119" s="2" t="str">
        <f t="shared" si="100"/>
        <v>-</v>
      </c>
      <c r="V119" s="2" t="str">
        <f t="shared" si="101"/>
        <v>-</v>
      </c>
      <c r="W119" s="1">
        <f>SUMIF(County!$AT$243:$AT$309,$BA119,County!P$243:P$309)+SUMIF('Cong Dist'!$BA$800:$BA$882,$BA119,'Cong Dist'!W$800:W$882)</f>
        <v>0</v>
      </c>
      <c r="X119" s="1">
        <f>SUMIF(County!$AT$243:$AT$309,$BA119,County!Q$243:Q$309)+SUMIF('Cong Dist'!$BA$800:$BA$882,$BA119,'Cong Dist'!X$800:X$882)</f>
        <v>0</v>
      </c>
      <c r="Y119" s="1">
        <f>SUMIF(County!$AT$243:$AT$309,$BA119,County!R$243:R$309)+SUMIF('Cong Dist'!$BA$800:$BA$882,$BA119,'Cong Dist'!Y$800:Y$882)</f>
        <v>0</v>
      </c>
      <c r="Z119" s="1">
        <f>SUMIF(County!$AT$243:$AT$309,$BA119,County!S$243:S$309)+SUMIF('Cong Dist'!$BA$800:$BA$882,$BA119,'Cong Dist'!Z$800:Z$882)</f>
        <v>0</v>
      </c>
      <c r="AA119" s="1">
        <f>SUMIF(County!$AT$243:$AT$309,$BA119,County!T$243:T$309)+SUMIF('Cong Dist'!$BA$800:$BA$882,$BA119,'Cong Dist'!AA$800:AA$882)</f>
        <v>0</v>
      </c>
      <c r="AB119" s="1">
        <f>SUMIF(County!$AT$243:$AT$309,$BA119,County!U$243:U$309)+SUMIF('Cong Dist'!$BA$800:$BA$882,$BA119,'Cong Dist'!AB$800:AB$882)</f>
        <v>0</v>
      </c>
      <c r="AC119" s="1">
        <f>SUMIF(County!$AT$243:$AT$309,$BA119,County!V$243:V$309)+SUMIF('Cong Dist'!$BA$800:$BA$882,$BA119,'Cong Dist'!AC$800:AC$882)</f>
        <v>0</v>
      </c>
      <c r="AD119" s="1">
        <f>SUMIF(County!$AT$243:$AT$309,$BA119,County!W$243:W$309)+SUMIF('Cong Dist'!$BA$800:$BA$882,$BA119,'Cong Dist'!AD$800:AD$882)</f>
        <v>0</v>
      </c>
      <c r="AE119" s="1">
        <f>SUMIF(County!$AT$243:$AT$309,$BA119,County!X$243:X$309)+SUMIF('Cong Dist'!$BA$800:$BA$882,$BA119,'Cong Dist'!AE$800:AE$882)</f>
        <v>0</v>
      </c>
      <c r="AF119" s="1">
        <f>SUMIF(County!$AT$243:$AT$309,$BA119,County!Y$243:Y$309)+SUMIF('Cong Dist'!$BA$800:$BA$882,$BA119,'Cong Dist'!AF$800:AF$882)</f>
        <v>0</v>
      </c>
      <c r="AP119" s="7">
        <f>IF(AA119&gt;0,RANK(AA119,(W119:Y119,Z119:AN119)),0)</f>
        <v>0</v>
      </c>
      <c r="AQ119" s="7">
        <f>IF(AB119&gt;0,RANK(AB119,(W119:Y119,Z119:AN119)),0)</f>
        <v>0</v>
      </c>
      <c r="AR119" s="7">
        <f>IF(AC119&gt;0,RANK(AC119,(W119:Y119,Z119:AN119)),0)</f>
        <v>0</v>
      </c>
      <c r="AS119" s="7">
        <f>IF(AD119&gt;0,RANK(AD119,(W119:Y119,AD119:AN119)),0)</f>
        <v>0</v>
      </c>
      <c r="AT119" s="2" t="str">
        <f t="shared" si="102"/>
        <v>-</v>
      </c>
      <c r="AU119" s="2" t="str">
        <f t="shared" si="103"/>
        <v>-</v>
      </c>
      <c r="AV119" s="2" t="str">
        <f t="shared" si="104"/>
        <v>-</v>
      </c>
      <c r="AW119" s="2" t="str">
        <f t="shared" si="105"/>
        <v>-</v>
      </c>
      <c r="AY119" s="2" t="str">
        <f t="shared" si="106"/>
        <v>District 12</v>
      </c>
      <c r="AZ119" t="str">
        <f t="shared" si="107"/>
        <v>FL</v>
      </c>
      <c r="BA119">
        <v>12</v>
      </c>
      <c r="BC119" s="91">
        <v>12</v>
      </c>
      <c r="BD119" s="93">
        <v>912</v>
      </c>
      <c r="BE119" s="100">
        <f t="shared" si="108"/>
        <v>12912</v>
      </c>
      <c r="BF119" t="s">
        <v>2683</v>
      </c>
      <c r="BG119" t="s">
        <v>3290</v>
      </c>
    </row>
    <row r="120" spans="1:59" hidden="1" outlineLevel="1">
      <c r="A120" s="9" t="s">
        <v>591</v>
      </c>
      <c r="B120" t="s">
        <v>639</v>
      </c>
      <c r="C120" s="1">
        <f t="shared" si="95"/>
        <v>0</v>
      </c>
      <c r="D120" s="1"/>
      <c r="E120" s="1"/>
      <c r="F120" s="1"/>
      <c r="G120" s="1"/>
      <c r="H120" s="1"/>
      <c r="I120" s="1"/>
      <c r="J120" s="1"/>
      <c r="K120" s="7">
        <f>IF(W120&gt;0,RANK(W120,(W120:Y120,Z120:AN120)),0)</f>
        <v>0</v>
      </c>
      <c r="L120" s="7">
        <f>IF(X120&gt;0,RANK(X120,(W120:Y120,Z120:AN120)),0)</f>
        <v>0</v>
      </c>
      <c r="M120" s="7">
        <f>IF(Y120&gt;0,RANK(Y120,(W120:Y120,Z120:AN120)),0)</f>
        <v>0</v>
      </c>
      <c r="N120" s="7">
        <f>IF(Z120&gt;0,RANK(Z120,(W120:Y120,Z120:AN120)),0)</f>
        <v>0</v>
      </c>
      <c r="O120" s="48">
        <f t="shared" si="96"/>
        <v>0</v>
      </c>
      <c r="P120" s="163" t="e">
        <f t="shared" si="71"/>
        <v>#DIV/0!</v>
      </c>
      <c r="Q120" s="2"/>
      <c r="R120" s="2" t="str">
        <f t="shared" si="97"/>
        <v>-</v>
      </c>
      <c r="S120" s="2" t="str">
        <f t="shared" si="98"/>
        <v>-</v>
      </c>
      <c r="T120" s="2" t="str">
        <f t="shared" si="99"/>
        <v>-</v>
      </c>
      <c r="U120" s="2" t="str">
        <f t="shared" si="100"/>
        <v>-</v>
      </c>
      <c r="V120" s="2" t="str">
        <f t="shared" si="101"/>
        <v>-</v>
      </c>
      <c r="W120" s="1">
        <f>SUMIF(County!$AT$243:$AT$309,$BA120,County!P$243:P$309)+SUMIF('Cong Dist'!$BA$800:$BA$882,$BA120,'Cong Dist'!W$800:W$882)</f>
        <v>0</v>
      </c>
      <c r="X120" s="1">
        <f>SUMIF(County!$AT$243:$AT$309,$BA120,County!Q$243:Q$309)+SUMIF('Cong Dist'!$BA$800:$BA$882,$BA120,'Cong Dist'!X$800:X$882)</f>
        <v>0</v>
      </c>
      <c r="Y120" s="1">
        <f>SUMIF(County!$AT$243:$AT$309,$BA120,County!R$243:R$309)+SUMIF('Cong Dist'!$BA$800:$BA$882,$BA120,'Cong Dist'!Y$800:Y$882)</f>
        <v>0</v>
      </c>
      <c r="Z120" s="1">
        <f>SUMIF(County!$AT$243:$AT$309,$BA120,County!S$243:S$309)+SUMIF('Cong Dist'!$BA$800:$BA$882,$BA120,'Cong Dist'!Z$800:Z$882)</f>
        <v>0</v>
      </c>
      <c r="AA120" s="1">
        <f>SUMIF(County!$AT$243:$AT$309,$BA120,County!T$243:T$309)+SUMIF('Cong Dist'!$BA$800:$BA$882,$BA120,'Cong Dist'!AA$800:AA$882)</f>
        <v>0</v>
      </c>
      <c r="AB120" s="1">
        <f>SUMIF(County!$AT$243:$AT$309,$BA120,County!U$243:U$309)+SUMIF('Cong Dist'!$BA$800:$BA$882,$BA120,'Cong Dist'!AB$800:AB$882)</f>
        <v>0</v>
      </c>
      <c r="AC120" s="1">
        <f>SUMIF(County!$AT$243:$AT$309,$BA120,County!V$243:V$309)+SUMIF('Cong Dist'!$BA$800:$BA$882,$BA120,'Cong Dist'!AC$800:AC$882)</f>
        <v>0</v>
      </c>
      <c r="AD120" s="1">
        <f>SUMIF(County!$AT$243:$AT$309,$BA120,County!W$243:W$309)+SUMIF('Cong Dist'!$BA$800:$BA$882,$BA120,'Cong Dist'!AD$800:AD$882)</f>
        <v>0</v>
      </c>
      <c r="AE120" s="1">
        <f>SUMIF(County!$AT$243:$AT$309,$BA120,County!X$243:X$309)+SUMIF('Cong Dist'!$BA$800:$BA$882,$BA120,'Cong Dist'!AE$800:AE$882)</f>
        <v>0</v>
      </c>
      <c r="AF120" s="1">
        <f>SUMIF(County!$AT$243:$AT$309,$BA120,County!Y$243:Y$309)+SUMIF('Cong Dist'!$BA$800:$BA$882,$BA120,'Cong Dist'!AF$800:AF$882)</f>
        <v>0</v>
      </c>
      <c r="AP120" s="7">
        <f>IF(AA120&gt;0,RANK(AA120,(W120:Y120,Z120:AN120)),0)</f>
        <v>0</v>
      </c>
      <c r="AQ120" s="7">
        <f>IF(AB120&gt;0,RANK(AB120,(W120:Y120,Z120:AN120)),0)</f>
        <v>0</v>
      </c>
      <c r="AR120" s="7">
        <f>IF(AC120&gt;0,RANK(AC120,(W120:Y120,Z120:AN120)),0)</f>
        <v>0</v>
      </c>
      <c r="AS120" s="7">
        <f>IF(AD120&gt;0,RANK(AD120,(W120:Y120,AD120:AN120)),0)</f>
        <v>0</v>
      </c>
      <c r="AT120" s="2" t="str">
        <f t="shared" si="102"/>
        <v>-</v>
      </c>
      <c r="AU120" s="2" t="str">
        <f t="shared" si="103"/>
        <v>-</v>
      </c>
      <c r="AV120" s="2" t="str">
        <f t="shared" si="104"/>
        <v>-</v>
      </c>
      <c r="AW120" s="2" t="str">
        <f t="shared" si="105"/>
        <v>-</v>
      </c>
      <c r="AY120" s="2" t="str">
        <f t="shared" si="106"/>
        <v>District 13</v>
      </c>
      <c r="AZ120" t="str">
        <f t="shared" si="107"/>
        <v>FL</v>
      </c>
      <c r="BA120">
        <v>13</v>
      </c>
      <c r="BC120" s="91">
        <v>12</v>
      </c>
      <c r="BD120" s="93">
        <v>913</v>
      </c>
      <c r="BE120" s="100">
        <f t="shared" si="108"/>
        <v>12913</v>
      </c>
      <c r="BF120" t="s">
        <v>2683</v>
      </c>
      <c r="BG120" t="s">
        <v>3290</v>
      </c>
    </row>
    <row r="121" spans="1:59" hidden="1" outlineLevel="1">
      <c r="A121" s="9" t="s">
        <v>27</v>
      </c>
      <c r="B121" t="s">
        <v>639</v>
      </c>
      <c r="C121" s="1">
        <f t="shared" si="95"/>
        <v>0</v>
      </c>
      <c r="D121" s="1"/>
      <c r="E121" s="1"/>
      <c r="F121" s="1"/>
      <c r="G121" s="1"/>
      <c r="H121" s="1"/>
      <c r="I121" s="1"/>
      <c r="J121" s="1"/>
      <c r="K121" s="7">
        <f>IF(W121&gt;0,RANK(W121,(W121:Y121,Z121:AN121)),0)</f>
        <v>0</v>
      </c>
      <c r="L121" s="7">
        <f>IF(X121&gt;0,RANK(X121,(W121:Y121,Z121:AN121)),0)</f>
        <v>0</v>
      </c>
      <c r="M121" s="7">
        <f>IF(Y121&gt;0,RANK(Y121,(W121:Y121,Z121:AN121)),0)</f>
        <v>0</v>
      </c>
      <c r="N121" s="7">
        <f>IF(Z121&gt;0,RANK(Z121,(W121:Y121,Z121:AN121)),0)</f>
        <v>0</v>
      </c>
      <c r="O121" s="48">
        <f t="shared" si="96"/>
        <v>0</v>
      </c>
      <c r="P121" s="163" t="e">
        <f t="shared" si="71"/>
        <v>#DIV/0!</v>
      </c>
      <c r="Q121" s="2"/>
      <c r="R121" s="2" t="str">
        <f t="shared" si="97"/>
        <v>-</v>
      </c>
      <c r="S121" s="2" t="str">
        <f t="shared" si="98"/>
        <v>-</v>
      </c>
      <c r="T121" s="2" t="str">
        <f t="shared" si="99"/>
        <v>-</v>
      </c>
      <c r="U121" s="2" t="str">
        <f t="shared" si="100"/>
        <v>-</v>
      </c>
      <c r="V121" s="2" t="str">
        <f t="shared" si="101"/>
        <v>-</v>
      </c>
      <c r="W121" s="1">
        <f>SUMIF(County!$AT$243:$AT$309,$BA121,County!P$243:P$309)+SUMIF('Cong Dist'!$BA$800:$BA$882,$BA121,'Cong Dist'!W$800:W$882)</f>
        <v>0</v>
      </c>
      <c r="X121" s="1">
        <f>SUMIF(County!$AT$243:$AT$309,$BA121,County!Q$243:Q$309)+SUMIF('Cong Dist'!$BA$800:$BA$882,$BA121,'Cong Dist'!X$800:X$882)</f>
        <v>0</v>
      </c>
      <c r="Y121" s="1">
        <f>SUMIF(County!$AT$243:$AT$309,$BA121,County!R$243:R$309)+SUMIF('Cong Dist'!$BA$800:$BA$882,$BA121,'Cong Dist'!Y$800:Y$882)</f>
        <v>0</v>
      </c>
      <c r="Z121" s="1">
        <f>SUMIF(County!$AT$243:$AT$309,$BA121,County!S$243:S$309)+SUMIF('Cong Dist'!$BA$800:$BA$882,$BA121,'Cong Dist'!Z$800:Z$882)</f>
        <v>0</v>
      </c>
      <c r="AA121" s="1">
        <f>SUMIF(County!$AT$243:$AT$309,$BA121,County!T$243:T$309)+SUMIF('Cong Dist'!$BA$800:$BA$882,$BA121,'Cong Dist'!AA$800:AA$882)</f>
        <v>0</v>
      </c>
      <c r="AB121" s="1">
        <f>SUMIF(County!$AT$243:$AT$309,$BA121,County!U$243:U$309)+SUMIF('Cong Dist'!$BA$800:$BA$882,$BA121,'Cong Dist'!AB$800:AB$882)</f>
        <v>0</v>
      </c>
      <c r="AC121" s="1">
        <f>SUMIF(County!$AT$243:$AT$309,$BA121,County!V$243:V$309)+SUMIF('Cong Dist'!$BA$800:$BA$882,$BA121,'Cong Dist'!AC$800:AC$882)</f>
        <v>0</v>
      </c>
      <c r="AD121" s="1">
        <f>SUMIF(County!$AT$243:$AT$309,$BA121,County!W$243:W$309)+SUMIF('Cong Dist'!$BA$800:$BA$882,$BA121,'Cong Dist'!AD$800:AD$882)</f>
        <v>0</v>
      </c>
      <c r="AE121" s="1">
        <f>SUMIF(County!$AT$243:$AT$309,$BA121,County!X$243:X$309)+SUMIF('Cong Dist'!$BA$800:$BA$882,$BA121,'Cong Dist'!AE$800:AE$882)</f>
        <v>0</v>
      </c>
      <c r="AF121" s="1">
        <f>SUMIF(County!$AT$243:$AT$309,$BA121,County!Y$243:Y$309)+SUMIF('Cong Dist'!$BA$800:$BA$882,$BA121,'Cong Dist'!AF$800:AF$882)</f>
        <v>0</v>
      </c>
      <c r="AP121" s="7">
        <f>IF(AA121&gt;0,RANK(AA121,(W121:Y121,Z121:AN121)),0)</f>
        <v>0</v>
      </c>
      <c r="AQ121" s="7">
        <f>IF(AB121&gt;0,RANK(AB121,(W121:Y121,Z121:AN121)),0)</f>
        <v>0</v>
      </c>
      <c r="AR121" s="7">
        <f>IF(AC121&gt;0,RANK(AC121,(W121:Y121,Z121:AN121)),0)</f>
        <v>0</v>
      </c>
      <c r="AS121" s="7">
        <f>IF(AD121&gt;0,RANK(AD121,(W121:Y121,AD121:AN121)),0)</f>
        <v>0</v>
      </c>
      <c r="AT121" s="2" t="str">
        <f t="shared" si="102"/>
        <v>-</v>
      </c>
      <c r="AU121" s="2" t="str">
        <f t="shared" si="103"/>
        <v>-</v>
      </c>
      <c r="AV121" s="2" t="str">
        <f t="shared" si="104"/>
        <v>-</v>
      </c>
      <c r="AW121" s="2" t="str">
        <f t="shared" si="105"/>
        <v>-</v>
      </c>
      <c r="AY121" s="2" t="str">
        <f t="shared" si="106"/>
        <v>District 14</v>
      </c>
      <c r="AZ121" t="str">
        <f t="shared" si="107"/>
        <v>FL</v>
      </c>
      <c r="BA121">
        <v>14</v>
      </c>
      <c r="BC121" s="91">
        <v>12</v>
      </c>
      <c r="BD121" s="93">
        <v>914</v>
      </c>
      <c r="BE121" s="100">
        <f t="shared" si="108"/>
        <v>12914</v>
      </c>
      <c r="BF121" t="s">
        <v>2683</v>
      </c>
      <c r="BG121" t="s">
        <v>3290</v>
      </c>
    </row>
    <row r="122" spans="1:59" hidden="1" outlineLevel="1">
      <c r="A122" s="9" t="s">
        <v>1082</v>
      </c>
      <c r="B122" t="s">
        <v>639</v>
      </c>
      <c r="C122" s="1">
        <f t="shared" si="95"/>
        <v>0</v>
      </c>
      <c r="D122" s="1"/>
      <c r="E122" s="1"/>
      <c r="F122" s="1"/>
      <c r="G122" s="1"/>
      <c r="H122" s="1"/>
      <c r="I122" s="1"/>
      <c r="J122" s="1"/>
      <c r="K122" s="7">
        <f>IF(W122&gt;0,RANK(W122,(W122:Y122,Z122:AN122)),0)</f>
        <v>0</v>
      </c>
      <c r="L122" s="7">
        <f>IF(X122&gt;0,RANK(X122,(W122:Y122,Z122:AN122)),0)</f>
        <v>0</v>
      </c>
      <c r="M122" s="7">
        <f>IF(Y122&gt;0,RANK(Y122,(W122:Y122,Z122:AN122)),0)</f>
        <v>0</v>
      </c>
      <c r="N122" s="7">
        <f>IF(Z122&gt;0,RANK(Z122,(W122:Y122,Z122:AN122)),0)</f>
        <v>0</v>
      </c>
      <c r="O122" s="48">
        <f t="shared" si="96"/>
        <v>0</v>
      </c>
      <c r="P122" s="163" t="e">
        <f t="shared" si="71"/>
        <v>#DIV/0!</v>
      </c>
      <c r="Q122" s="2"/>
      <c r="R122" s="2" t="str">
        <f t="shared" si="97"/>
        <v>-</v>
      </c>
      <c r="S122" s="2" t="str">
        <f t="shared" si="98"/>
        <v>-</v>
      </c>
      <c r="T122" s="2" t="str">
        <f t="shared" si="99"/>
        <v>-</v>
      </c>
      <c r="U122" s="2" t="str">
        <f t="shared" si="100"/>
        <v>-</v>
      </c>
      <c r="V122" s="2" t="str">
        <f t="shared" si="101"/>
        <v>-</v>
      </c>
      <c r="W122" s="1">
        <f>SUMIF(County!$AT$243:$AT$309,$BA122,County!P$243:P$309)+SUMIF('Cong Dist'!$BA$800:$BA$882,$BA122,'Cong Dist'!W$800:W$882)</f>
        <v>0</v>
      </c>
      <c r="X122" s="1">
        <f>SUMIF(County!$AT$243:$AT$309,$BA122,County!Q$243:Q$309)+SUMIF('Cong Dist'!$BA$800:$BA$882,$BA122,'Cong Dist'!X$800:X$882)</f>
        <v>0</v>
      </c>
      <c r="Y122" s="1">
        <f>SUMIF(County!$AT$243:$AT$309,$BA122,County!R$243:R$309)+SUMIF('Cong Dist'!$BA$800:$BA$882,$BA122,'Cong Dist'!Y$800:Y$882)</f>
        <v>0</v>
      </c>
      <c r="Z122" s="1">
        <f>SUMIF(County!$AT$243:$AT$309,$BA122,County!S$243:S$309)+SUMIF('Cong Dist'!$BA$800:$BA$882,$BA122,'Cong Dist'!Z$800:Z$882)</f>
        <v>0</v>
      </c>
      <c r="AA122" s="1">
        <f>SUMIF(County!$AT$243:$AT$309,$BA122,County!T$243:T$309)+SUMIF('Cong Dist'!$BA$800:$BA$882,$BA122,'Cong Dist'!AA$800:AA$882)</f>
        <v>0</v>
      </c>
      <c r="AB122" s="1">
        <f>SUMIF(County!$AT$243:$AT$309,$BA122,County!U$243:U$309)+SUMIF('Cong Dist'!$BA$800:$BA$882,$BA122,'Cong Dist'!AB$800:AB$882)</f>
        <v>0</v>
      </c>
      <c r="AC122" s="1">
        <f>SUMIF(County!$AT$243:$AT$309,$BA122,County!V$243:V$309)+SUMIF('Cong Dist'!$BA$800:$BA$882,$BA122,'Cong Dist'!AC$800:AC$882)</f>
        <v>0</v>
      </c>
      <c r="AD122" s="1">
        <f>SUMIF(County!$AT$243:$AT$309,$BA122,County!W$243:W$309)+SUMIF('Cong Dist'!$BA$800:$BA$882,$BA122,'Cong Dist'!AD$800:AD$882)</f>
        <v>0</v>
      </c>
      <c r="AE122" s="1">
        <f>SUMIF(County!$AT$243:$AT$309,$BA122,County!X$243:X$309)+SUMIF('Cong Dist'!$BA$800:$BA$882,$BA122,'Cong Dist'!AE$800:AE$882)</f>
        <v>0</v>
      </c>
      <c r="AF122" s="1">
        <f>SUMIF(County!$AT$243:$AT$309,$BA122,County!Y$243:Y$309)+SUMIF('Cong Dist'!$BA$800:$BA$882,$BA122,'Cong Dist'!AF$800:AF$882)</f>
        <v>0</v>
      </c>
      <c r="AP122" s="7">
        <f>IF(AA122&gt;0,RANK(AA122,(W122:Y122,Z122:AN122)),0)</f>
        <v>0</v>
      </c>
      <c r="AQ122" s="7">
        <f>IF(AB122&gt;0,RANK(AB122,(W122:Y122,Z122:AN122)),0)</f>
        <v>0</v>
      </c>
      <c r="AR122" s="7">
        <f>IF(AC122&gt;0,RANK(AC122,(W122:Y122,Z122:AN122)),0)</f>
        <v>0</v>
      </c>
      <c r="AS122" s="7">
        <f>IF(AD122&gt;0,RANK(AD122,(W122:Y122,AD122:AN122)),0)</f>
        <v>0</v>
      </c>
      <c r="AT122" s="2" t="str">
        <f t="shared" si="102"/>
        <v>-</v>
      </c>
      <c r="AU122" s="2" t="str">
        <f t="shared" si="103"/>
        <v>-</v>
      </c>
      <c r="AV122" s="2" t="str">
        <f t="shared" si="104"/>
        <v>-</v>
      </c>
      <c r="AW122" s="2" t="str">
        <f t="shared" si="105"/>
        <v>-</v>
      </c>
      <c r="AY122" s="2" t="str">
        <f t="shared" si="106"/>
        <v>District 15</v>
      </c>
      <c r="AZ122" t="str">
        <f t="shared" si="107"/>
        <v>FL</v>
      </c>
      <c r="BA122">
        <v>15</v>
      </c>
      <c r="BC122" s="91">
        <v>12</v>
      </c>
      <c r="BD122" s="93">
        <v>915</v>
      </c>
      <c r="BE122" s="100">
        <f t="shared" si="108"/>
        <v>12915</v>
      </c>
      <c r="BF122" t="s">
        <v>2683</v>
      </c>
      <c r="BG122" t="s">
        <v>3290</v>
      </c>
    </row>
    <row r="123" spans="1:59" hidden="1" outlineLevel="1">
      <c r="A123" s="9" t="s">
        <v>3223</v>
      </c>
      <c r="B123" t="s">
        <v>639</v>
      </c>
      <c r="C123" s="1">
        <f t="shared" si="95"/>
        <v>0</v>
      </c>
      <c r="D123" s="1"/>
      <c r="E123" s="1"/>
      <c r="F123" s="1"/>
      <c r="G123" s="1"/>
      <c r="H123" s="1"/>
      <c r="I123" s="1"/>
      <c r="J123" s="1"/>
      <c r="K123" s="7">
        <f>IF(W123&gt;0,RANK(W123,(W123:Y123,Z123:AN123)),0)</f>
        <v>0</v>
      </c>
      <c r="L123" s="7">
        <f>IF(X123&gt;0,RANK(X123,(W123:Y123,Z123:AN123)),0)</f>
        <v>0</v>
      </c>
      <c r="M123" s="7">
        <f>IF(Y123&gt;0,RANK(Y123,(W123:Y123,Z123:AN123)),0)</f>
        <v>0</v>
      </c>
      <c r="N123" s="7">
        <f>IF(Z123&gt;0,RANK(Z123,(W123:Y123,Z123:AN123)),0)</f>
        <v>0</v>
      </c>
      <c r="O123" s="48">
        <f t="shared" si="96"/>
        <v>0</v>
      </c>
      <c r="P123" s="163" t="e">
        <f t="shared" si="71"/>
        <v>#DIV/0!</v>
      </c>
      <c r="Q123" s="2"/>
      <c r="R123" s="2" t="str">
        <f t="shared" si="97"/>
        <v>-</v>
      </c>
      <c r="S123" s="2" t="str">
        <f t="shared" si="98"/>
        <v>-</v>
      </c>
      <c r="T123" s="2" t="str">
        <f t="shared" si="99"/>
        <v>-</v>
      </c>
      <c r="U123" s="2" t="str">
        <f t="shared" si="100"/>
        <v>-</v>
      </c>
      <c r="V123" s="2" t="str">
        <f t="shared" si="101"/>
        <v>-</v>
      </c>
      <c r="W123" s="1">
        <f>SUMIF(County!$AT$243:$AT$309,$BA123,County!P$243:P$309)+SUMIF('Cong Dist'!$BA$800:$BA$882,$BA123,'Cong Dist'!W$800:W$882)</f>
        <v>0</v>
      </c>
      <c r="X123" s="1">
        <f>SUMIF(County!$AT$243:$AT$309,$BA123,County!Q$243:Q$309)+SUMIF('Cong Dist'!$BA$800:$BA$882,$BA123,'Cong Dist'!X$800:X$882)</f>
        <v>0</v>
      </c>
      <c r="Y123" s="1">
        <f>SUMIF(County!$AT$243:$AT$309,$BA123,County!R$243:R$309)+SUMIF('Cong Dist'!$BA$800:$BA$882,$BA123,'Cong Dist'!Y$800:Y$882)</f>
        <v>0</v>
      </c>
      <c r="Z123" s="1">
        <f>SUMIF(County!$AT$243:$AT$309,$BA123,County!S$243:S$309)+SUMIF('Cong Dist'!$BA$800:$BA$882,$BA123,'Cong Dist'!Z$800:Z$882)</f>
        <v>0</v>
      </c>
      <c r="AA123" s="1">
        <f>SUMIF(County!$AT$243:$AT$309,$BA123,County!T$243:T$309)+SUMIF('Cong Dist'!$BA$800:$BA$882,$BA123,'Cong Dist'!AA$800:AA$882)</f>
        <v>0</v>
      </c>
      <c r="AB123" s="1">
        <f>SUMIF(County!$AT$243:$AT$309,$BA123,County!U$243:U$309)+SUMIF('Cong Dist'!$BA$800:$BA$882,$BA123,'Cong Dist'!AB$800:AB$882)</f>
        <v>0</v>
      </c>
      <c r="AC123" s="1">
        <f>SUMIF(County!$AT$243:$AT$309,$BA123,County!V$243:V$309)+SUMIF('Cong Dist'!$BA$800:$BA$882,$BA123,'Cong Dist'!AC$800:AC$882)</f>
        <v>0</v>
      </c>
      <c r="AD123" s="1">
        <f>SUMIF(County!$AT$243:$AT$309,$BA123,County!W$243:W$309)+SUMIF('Cong Dist'!$BA$800:$BA$882,$BA123,'Cong Dist'!AD$800:AD$882)</f>
        <v>0</v>
      </c>
      <c r="AE123" s="1">
        <f>SUMIF(County!$AT$243:$AT$309,$BA123,County!X$243:X$309)+SUMIF('Cong Dist'!$BA$800:$BA$882,$BA123,'Cong Dist'!AE$800:AE$882)</f>
        <v>0</v>
      </c>
      <c r="AF123" s="1">
        <f>SUMIF(County!$AT$243:$AT$309,$BA123,County!Y$243:Y$309)+SUMIF('Cong Dist'!$BA$800:$BA$882,$BA123,'Cong Dist'!AF$800:AF$882)</f>
        <v>0</v>
      </c>
      <c r="AP123" s="7">
        <f>IF(AA123&gt;0,RANK(AA123,(W123:Y123,Z123:AN123)),0)</f>
        <v>0</v>
      </c>
      <c r="AQ123" s="7">
        <f>IF(AB123&gt;0,RANK(AB123,(W123:Y123,Z123:AN123)),0)</f>
        <v>0</v>
      </c>
      <c r="AR123" s="7">
        <f>IF(AC123&gt;0,RANK(AC123,(W123:Y123,Z123:AN123)),0)</f>
        <v>0</v>
      </c>
      <c r="AS123" s="7">
        <f>IF(AD123&gt;0,RANK(AD123,(W123:Y123,AD123:AN123)),0)</f>
        <v>0</v>
      </c>
      <c r="AT123" s="2" t="str">
        <f t="shared" si="102"/>
        <v>-</v>
      </c>
      <c r="AU123" s="2" t="str">
        <f t="shared" si="103"/>
        <v>-</v>
      </c>
      <c r="AV123" s="2" t="str">
        <f t="shared" si="104"/>
        <v>-</v>
      </c>
      <c r="AW123" s="2" t="str">
        <f t="shared" si="105"/>
        <v>-</v>
      </c>
      <c r="AY123" s="2" t="str">
        <f t="shared" si="106"/>
        <v>District 16</v>
      </c>
      <c r="AZ123" t="str">
        <f t="shared" si="107"/>
        <v>FL</v>
      </c>
      <c r="BA123">
        <v>16</v>
      </c>
      <c r="BC123" s="91">
        <v>12</v>
      </c>
      <c r="BD123" s="93">
        <v>916</v>
      </c>
      <c r="BE123" s="100">
        <f t="shared" si="108"/>
        <v>12916</v>
      </c>
      <c r="BF123" t="s">
        <v>2683</v>
      </c>
      <c r="BG123" t="s">
        <v>3290</v>
      </c>
    </row>
    <row r="124" spans="1:59" hidden="1" outlineLevel="1">
      <c r="A124" s="9" t="s">
        <v>1528</v>
      </c>
      <c r="B124" t="s">
        <v>639</v>
      </c>
      <c r="C124" s="1">
        <f t="shared" si="95"/>
        <v>0</v>
      </c>
      <c r="D124" s="1"/>
      <c r="E124" s="1"/>
      <c r="F124" s="1"/>
      <c r="G124" s="1"/>
      <c r="H124" s="1"/>
      <c r="I124" s="1"/>
      <c r="J124" s="1"/>
      <c r="K124" s="7">
        <f>IF(W124&gt;0,RANK(W124,(W124:Y124,Z124:AN124)),0)</f>
        <v>0</v>
      </c>
      <c r="L124" s="7">
        <f>IF(X124&gt;0,RANK(X124,(W124:Y124,Z124:AN124)),0)</f>
        <v>0</v>
      </c>
      <c r="M124" s="7">
        <f>IF(Y124&gt;0,RANK(Y124,(W124:Y124,Z124:AN124)),0)</f>
        <v>0</v>
      </c>
      <c r="N124" s="7">
        <f>IF(Z124&gt;0,RANK(Z124,(W124:Y124,Z124:AN124)),0)</f>
        <v>0</v>
      </c>
      <c r="O124" s="48">
        <f t="shared" si="96"/>
        <v>0</v>
      </c>
      <c r="P124" s="163" t="e">
        <f t="shared" si="71"/>
        <v>#DIV/0!</v>
      </c>
      <c r="Q124" s="2"/>
      <c r="R124" s="2" t="str">
        <f t="shared" si="97"/>
        <v>-</v>
      </c>
      <c r="S124" s="2" t="str">
        <f t="shared" si="98"/>
        <v>-</v>
      </c>
      <c r="T124" s="2" t="str">
        <f t="shared" si="99"/>
        <v>-</v>
      </c>
      <c r="U124" s="2" t="str">
        <f t="shared" si="100"/>
        <v>-</v>
      </c>
      <c r="V124" s="2" t="str">
        <f t="shared" si="101"/>
        <v>-</v>
      </c>
      <c r="W124" s="1">
        <f>SUMIF(County!$AT$243:$AT$309,$BA124,County!P$243:P$309)+SUMIF('Cong Dist'!$BA$800:$BA$882,$BA124,'Cong Dist'!W$800:W$882)</f>
        <v>0</v>
      </c>
      <c r="X124" s="1">
        <f>SUMIF(County!$AT$243:$AT$309,$BA124,County!Q$243:Q$309)+SUMIF('Cong Dist'!$BA$800:$BA$882,$BA124,'Cong Dist'!X$800:X$882)</f>
        <v>0</v>
      </c>
      <c r="Y124" s="1">
        <f>SUMIF(County!$AT$243:$AT$309,$BA124,County!R$243:R$309)+SUMIF('Cong Dist'!$BA$800:$BA$882,$BA124,'Cong Dist'!Y$800:Y$882)</f>
        <v>0</v>
      </c>
      <c r="Z124" s="1">
        <f>SUMIF(County!$AT$243:$AT$309,$BA124,County!S$243:S$309)+SUMIF('Cong Dist'!$BA$800:$BA$882,$BA124,'Cong Dist'!Z$800:Z$882)</f>
        <v>0</v>
      </c>
      <c r="AA124" s="1">
        <f>SUMIF(County!$AT$243:$AT$309,$BA124,County!T$243:T$309)+SUMIF('Cong Dist'!$BA$800:$BA$882,$BA124,'Cong Dist'!AA$800:AA$882)</f>
        <v>0</v>
      </c>
      <c r="AB124" s="1">
        <f>SUMIF(County!$AT$243:$AT$309,$BA124,County!U$243:U$309)+SUMIF('Cong Dist'!$BA$800:$BA$882,$BA124,'Cong Dist'!AB$800:AB$882)</f>
        <v>0</v>
      </c>
      <c r="AC124" s="1">
        <f>SUMIF(County!$AT$243:$AT$309,$BA124,County!V$243:V$309)+SUMIF('Cong Dist'!$BA$800:$BA$882,$BA124,'Cong Dist'!AC$800:AC$882)</f>
        <v>0</v>
      </c>
      <c r="AD124" s="1">
        <f>SUMIF(County!$AT$243:$AT$309,$BA124,County!W$243:W$309)+SUMIF('Cong Dist'!$BA$800:$BA$882,$BA124,'Cong Dist'!AD$800:AD$882)</f>
        <v>0</v>
      </c>
      <c r="AE124" s="1">
        <f>SUMIF(County!$AT$243:$AT$309,$BA124,County!X$243:X$309)+SUMIF('Cong Dist'!$BA$800:$BA$882,$BA124,'Cong Dist'!AE$800:AE$882)</f>
        <v>0</v>
      </c>
      <c r="AF124" s="1">
        <f>SUMIF(County!$AT$243:$AT$309,$BA124,County!Y$243:Y$309)+SUMIF('Cong Dist'!$BA$800:$BA$882,$BA124,'Cong Dist'!AF$800:AF$882)</f>
        <v>0</v>
      </c>
      <c r="AP124" s="7">
        <f>IF(AA124&gt;0,RANK(AA124,(W124:Y124,Z124:AN124)),0)</f>
        <v>0</v>
      </c>
      <c r="AQ124" s="7">
        <f>IF(AB124&gt;0,RANK(AB124,(W124:Y124,Z124:AN124)),0)</f>
        <v>0</v>
      </c>
      <c r="AR124" s="7">
        <f>IF(AC124&gt;0,RANK(AC124,(W124:Y124,Z124:AN124)),0)</f>
        <v>0</v>
      </c>
      <c r="AS124" s="7">
        <f>IF(AD124&gt;0,RANK(AD124,(W124:Y124,AD124:AN124)),0)</f>
        <v>0</v>
      </c>
      <c r="AT124" s="2" t="str">
        <f t="shared" si="102"/>
        <v>-</v>
      </c>
      <c r="AU124" s="2" t="str">
        <f t="shared" si="103"/>
        <v>-</v>
      </c>
      <c r="AV124" s="2" t="str">
        <f t="shared" si="104"/>
        <v>-</v>
      </c>
      <c r="AW124" s="2" t="str">
        <f t="shared" si="105"/>
        <v>-</v>
      </c>
      <c r="AY124" s="2" t="str">
        <f t="shared" si="106"/>
        <v>District 17</v>
      </c>
      <c r="AZ124" t="str">
        <f t="shared" si="107"/>
        <v>FL</v>
      </c>
      <c r="BA124">
        <v>17</v>
      </c>
      <c r="BC124" s="91">
        <v>12</v>
      </c>
      <c r="BD124" s="93">
        <v>917</v>
      </c>
      <c r="BE124" s="100">
        <f t="shared" si="108"/>
        <v>12917</v>
      </c>
      <c r="BF124" t="s">
        <v>2683</v>
      </c>
      <c r="BG124" t="s">
        <v>3290</v>
      </c>
    </row>
    <row r="125" spans="1:59" hidden="1" outlineLevel="1">
      <c r="A125" s="9" t="s">
        <v>1651</v>
      </c>
      <c r="B125" t="s">
        <v>639</v>
      </c>
      <c r="C125" s="1">
        <f t="shared" si="95"/>
        <v>0</v>
      </c>
      <c r="D125" s="1"/>
      <c r="E125" s="1"/>
      <c r="F125" s="1"/>
      <c r="G125" s="1"/>
      <c r="H125" s="1"/>
      <c r="I125" s="1"/>
      <c r="J125" s="1"/>
      <c r="K125" s="7">
        <f>IF(W125&gt;0,RANK(W125,(W125:Y125,Z125:AN125)),0)</f>
        <v>0</v>
      </c>
      <c r="L125" s="7">
        <f>IF(X125&gt;0,RANK(X125,(W125:Y125,Z125:AN125)),0)</f>
        <v>0</v>
      </c>
      <c r="M125" s="7">
        <f>IF(Y125&gt;0,RANK(Y125,(W125:Y125,Z125:AN125)),0)</f>
        <v>0</v>
      </c>
      <c r="N125" s="7">
        <f>IF(Z125&gt;0,RANK(Z125,(W125:Y125,Z125:AN125)),0)</f>
        <v>0</v>
      </c>
      <c r="O125" s="48">
        <f t="shared" si="96"/>
        <v>0</v>
      </c>
      <c r="P125" s="163" t="e">
        <f t="shared" si="71"/>
        <v>#DIV/0!</v>
      </c>
      <c r="Q125" s="2"/>
      <c r="R125" s="2" t="str">
        <f t="shared" si="97"/>
        <v>-</v>
      </c>
      <c r="S125" s="2" t="str">
        <f t="shared" si="98"/>
        <v>-</v>
      </c>
      <c r="T125" s="2" t="str">
        <f t="shared" si="99"/>
        <v>-</v>
      </c>
      <c r="U125" s="2" t="str">
        <f t="shared" si="100"/>
        <v>-</v>
      </c>
      <c r="V125" s="2" t="str">
        <f t="shared" si="101"/>
        <v>-</v>
      </c>
      <c r="W125" s="1">
        <f>SUMIF(County!$AT$243:$AT$309,$BA125,County!P$243:P$309)+SUMIF('Cong Dist'!$BA$800:$BA$882,$BA125,'Cong Dist'!W$800:W$882)</f>
        <v>0</v>
      </c>
      <c r="X125" s="1">
        <f>SUMIF(County!$AT$243:$AT$309,$BA125,County!Q$243:Q$309)+SUMIF('Cong Dist'!$BA$800:$BA$882,$BA125,'Cong Dist'!X$800:X$882)</f>
        <v>0</v>
      </c>
      <c r="Y125" s="1">
        <f>SUMIF(County!$AT$243:$AT$309,$BA125,County!R$243:R$309)+SUMIF('Cong Dist'!$BA$800:$BA$882,$BA125,'Cong Dist'!Y$800:Y$882)</f>
        <v>0</v>
      </c>
      <c r="Z125" s="1">
        <f>SUMIF(County!$AT$243:$AT$309,$BA125,County!S$243:S$309)+SUMIF('Cong Dist'!$BA$800:$BA$882,$BA125,'Cong Dist'!Z$800:Z$882)</f>
        <v>0</v>
      </c>
      <c r="AA125" s="1">
        <f>SUMIF(County!$AT$243:$AT$309,$BA125,County!T$243:T$309)+SUMIF('Cong Dist'!$BA$800:$BA$882,$BA125,'Cong Dist'!AA$800:AA$882)</f>
        <v>0</v>
      </c>
      <c r="AB125" s="1">
        <f>SUMIF(County!$AT$243:$AT$309,$BA125,County!U$243:U$309)+SUMIF('Cong Dist'!$BA$800:$BA$882,$BA125,'Cong Dist'!AB$800:AB$882)</f>
        <v>0</v>
      </c>
      <c r="AC125" s="1">
        <f>SUMIF(County!$AT$243:$AT$309,$BA125,County!V$243:V$309)+SUMIF('Cong Dist'!$BA$800:$BA$882,$BA125,'Cong Dist'!AC$800:AC$882)</f>
        <v>0</v>
      </c>
      <c r="AD125" s="1">
        <f>SUMIF(County!$AT$243:$AT$309,$BA125,County!W$243:W$309)+SUMIF('Cong Dist'!$BA$800:$BA$882,$BA125,'Cong Dist'!AD$800:AD$882)</f>
        <v>0</v>
      </c>
      <c r="AE125" s="1">
        <f>SUMIF(County!$AT$243:$AT$309,$BA125,County!X$243:X$309)+SUMIF('Cong Dist'!$BA$800:$BA$882,$BA125,'Cong Dist'!AE$800:AE$882)</f>
        <v>0</v>
      </c>
      <c r="AF125" s="1">
        <f>SUMIF(County!$AT$243:$AT$309,$BA125,County!Y$243:Y$309)+SUMIF('Cong Dist'!$BA$800:$BA$882,$BA125,'Cong Dist'!AF$800:AF$882)</f>
        <v>0</v>
      </c>
      <c r="AP125" s="7">
        <f>IF(AA125&gt;0,RANK(AA125,(W125:Y125,Z125:AN125)),0)</f>
        <v>0</v>
      </c>
      <c r="AQ125" s="7">
        <f>IF(AB125&gt;0,RANK(AB125,(W125:Y125,Z125:AN125)),0)</f>
        <v>0</v>
      </c>
      <c r="AR125" s="7">
        <f>IF(AC125&gt;0,RANK(AC125,(W125:Y125,Z125:AN125)),0)</f>
        <v>0</v>
      </c>
      <c r="AS125" s="7">
        <f>IF(AD125&gt;0,RANK(AD125,(W125:Y125,AD125:AN125)),0)</f>
        <v>0</v>
      </c>
      <c r="AT125" s="2" t="str">
        <f t="shared" si="102"/>
        <v>-</v>
      </c>
      <c r="AU125" s="2" t="str">
        <f t="shared" si="103"/>
        <v>-</v>
      </c>
      <c r="AV125" s="2" t="str">
        <f t="shared" si="104"/>
        <v>-</v>
      </c>
      <c r="AW125" s="2" t="str">
        <f t="shared" si="105"/>
        <v>-</v>
      </c>
      <c r="AY125" s="2" t="str">
        <f t="shared" si="106"/>
        <v>District 18</v>
      </c>
      <c r="AZ125" t="str">
        <f t="shared" si="107"/>
        <v>FL</v>
      </c>
      <c r="BA125">
        <v>18</v>
      </c>
      <c r="BC125" s="91">
        <v>12</v>
      </c>
      <c r="BD125" s="93">
        <v>918</v>
      </c>
      <c r="BE125" s="100">
        <f t="shared" si="108"/>
        <v>12918</v>
      </c>
      <c r="BF125" t="s">
        <v>2683</v>
      </c>
      <c r="BG125" t="s">
        <v>3290</v>
      </c>
    </row>
    <row r="126" spans="1:59" hidden="1" outlineLevel="1">
      <c r="A126" s="9" t="s">
        <v>2349</v>
      </c>
      <c r="B126" t="s">
        <v>639</v>
      </c>
      <c r="C126" s="1">
        <f t="shared" si="95"/>
        <v>0</v>
      </c>
      <c r="D126" s="1"/>
      <c r="E126" s="1"/>
      <c r="F126" s="1"/>
      <c r="G126" s="1"/>
      <c r="H126" s="1"/>
      <c r="I126" s="1"/>
      <c r="J126" s="1"/>
      <c r="K126" s="7">
        <f>IF(W126&gt;0,RANK(W126,(W126:Y126,Z126:AN126)),0)</f>
        <v>0</v>
      </c>
      <c r="L126" s="7">
        <f>IF(X126&gt;0,RANK(X126,(W126:Y126,Z126:AN126)),0)</f>
        <v>0</v>
      </c>
      <c r="M126" s="7">
        <f>IF(Y126&gt;0,RANK(Y126,(W126:Y126,Z126:AN126)),0)</f>
        <v>0</v>
      </c>
      <c r="N126" s="7">
        <f>IF(Z126&gt;0,RANK(Z126,(W126:Y126,Z126:AN126)),0)</f>
        <v>0</v>
      </c>
      <c r="O126" s="48">
        <f t="shared" si="96"/>
        <v>0</v>
      </c>
      <c r="P126" s="163" t="e">
        <f t="shared" si="71"/>
        <v>#DIV/0!</v>
      </c>
      <c r="Q126" s="2"/>
      <c r="R126" s="2" t="str">
        <f t="shared" si="97"/>
        <v>-</v>
      </c>
      <c r="S126" s="2" t="str">
        <f t="shared" si="98"/>
        <v>-</v>
      </c>
      <c r="T126" s="2" t="str">
        <f t="shared" si="99"/>
        <v>-</v>
      </c>
      <c r="U126" s="2" t="str">
        <f t="shared" si="100"/>
        <v>-</v>
      </c>
      <c r="V126" s="2" t="str">
        <f t="shared" si="101"/>
        <v>-</v>
      </c>
      <c r="W126" s="1">
        <f>SUMIF(County!$AT$243:$AT$309,$BA126,County!P$243:P$309)+SUMIF('Cong Dist'!$BA$800:$BA$882,$BA126,'Cong Dist'!W$800:W$882)</f>
        <v>0</v>
      </c>
      <c r="X126" s="1">
        <f>SUMIF(County!$AT$243:$AT$309,$BA126,County!Q$243:Q$309)+SUMIF('Cong Dist'!$BA$800:$BA$882,$BA126,'Cong Dist'!X$800:X$882)</f>
        <v>0</v>
      </c>
      <c r="Y126" s="1">
        <f>SUMIF(County!$AT$243:$AT$309,$BA126,County!R$243:R$309)+SUMIF('Cong Dist'!$BA$800:$BA$882,$BA126,'Cong Dist'!Y$800:Y$882)</f>
        <v>0</v>
      </c>
      <c r="Z126" s="1">
        <f>SUMIF(County!$AT$243:$AT$309,$BA126,County!S$243:S$309)+SUMIF('Cong Dist'!$BA$800:$BA$882,$BA126,'Cong Dist'!Z$800:Z$882)</f>
        <v>0</v>
      </c>
      <c r="AA126" s="1">
        <f>SUMIF(County!$AT$243:$AT$309,$BA126,County!T$243:T$309)+SUMIF('Cong Dist'!$BA$800:$BA$882,$BA126,'Cong Dist'!AA$800:AA$882)</f>
        <v>0</v>
      </c>
      <c r="AB126" s="1">
        <f>SUMIF(County!$AT$243:$AT$309,$BA126,County!U$243:U$309)+SUMIF('Cong Dist'!$BA$800:$BA$882,$BA126,'Cong Dist'!AB$800:AB$882)</f>
        <v>0</v>
      </c>
      <c r="AC126" s="1">
        <f>SUMIF(County!$AT$243:$AT$309,$BA126,County!V$243:V$309)+SUMIF('Cong Dist'!$BA$800:$BA$882,$BA126,'Cong Dist'!AC$800:AC$882)</f>
        <v>0</v>
      </c>
      <c r="AD126" s="1">
        <f>SUMIF(County!$AT$243:$AT$309,$BA126,County!W$243:W$309)+SUMIF('Cong Dist'!$BA$800:$BA$882,$BA126,'Cong Dist'!AD$800:AD$882)</f>
        <v>0</v>
      </c>
      <c r="AE126" s="1">
        <f>SUMIF(County!$AT$243:$AT$309,$BA126,County!X$243:X$309)+SUMIF('Cong Dist'!$BA$800:$BA$882,$BA126,'Cong Dist'!AE$800:AE$882)</f>
        <v>0</v>
      </c>
      <c r="AF126" s="1">
        <f>SUMIF(County!$AT$243:$AT$309,$BA126,County!Y$243:Y$309)+SUMIF('Cong Dist'!$BA$800:$BA$882,$BA126,'Cong Dist'!AF$800:AF$882)</f>
        <v>0</v>
      </c>
      <c r="AP126" s="7">
        <f>IF(AA126&gt;0,RANK(AA126,(W126:Y126,Z126:AN126)),0)</f>
        <v>0</v>
      </c>
      <c r="AQ126" s="7">
        <f>IF(AB126&gt;0,RANK(AB126,(W126:Y126,Z126:AN126)),0)</f>
        <v>0</v>
      </c>
      <c r="AR126" s="7">
        <f>IF(AC126&gt;0,RANK(AC126,(W126:Y126,Z126:AN126)),0)</f>
        <v>0</v>
      </c>
      <c r="AS126" s="7">
        <f>IF(AD126&gt;0,RANK(AD126,(W126:Y126,AD126:AN126)),0)</f>
        <v>0</v>
      </c>
      <c r="AT126" s="2" t="str">
        <f t="shared" si="102"/>
        <v>-</v>
      </c>
      <c r="AU126" s="2" t="str">
        <f t="shared" si="103"/>
        <v>-</v>
      </c>
      <c r="AV126" s="2" t="str">
        <f t="shared" si="104"/>
        <v>-</v>
      </c>
      <c r="AW126" s="2" t="str">
        <f t="shared" si="105"/>
        <v>-</v>
      </c>
      <c r="AY126" s="2" t="str">
        <f t="shared" si="106"/>
        <v>District 19</v>
      </c>
      <c r="AZ126" t="str">
        <f t="shared" si="107"/>
        <v>FL</v>
      </c>
      <c r="BA126">
        <v>19</v>
      </c>
      <c r="BC126" s="91">
        <v>12</v>
      </c>
      <c r="BD126" s="93">
        <v>919</v>
      </c>
      <c r="BE126" s="100">
        <f t="shared" si="108"/>
        <v>12919</v>
      </c>
      <c r="BF126" t="s">
        <v>2683</v>
      </c>
      <c r="BG126" t="s">
        <v>3290</v>
      </c>
    </row>
    <row r="127" spans="1:59" hidden="1" outlineLevel="1">
      <c r="A127" s="9" t="s">
        <v>1646</v>
      </c>
      <c r="B127" t="s">
        <v>639</v>
      </c>
      <c r="C127" s="1">
        <f t="shared" si="95"/>
        <v>0</v>
      </c>
      <c r="D127" s="1"/>
      <c r="E127" s="1"/>
      <c r="F127" s="1"/>
      <c r="G127" s="1"/>
      <c r="H127" s="1"/>
      <c r="I127" s="1"/>
      <c r="J127" s="1"/>
      <c r="K127" s="7">
        <f>IF(W127&gt;0,RANK(W127,(W127:Y127,Z127:AN127)),0)</f>
        <v>0</v>
      </c>
      <c r="L127" s="7">
        <f>IF(X127&gt;0,RANK(X127,(W127:Y127,Z127:AN127)),0)</f>
        <v>0</v>
      </c>
      <c r="M127" s="7">
        <f>IF(Y127&gt;0,RANK(Y127,(W127:Y127,Z127:AN127)),0)</f>
        <v>0</v>
      </c>
      <c r="N127" s="7">
        <f>IF(Z127&gt;0,RANK(Z127,(W127:Y127,Z127:AN127)),0)</f>
        <v>0</v>
      </c>
      <c r="O127" s="48">
        <f t="shared" si="96"/>
        <v>0</v>
      </c>
      <c r="P127" s="163" t="e">
        <f t="shared" si="71"/>
        <v>#DIV/0!</v>
      </c>
      <c r="Q127" s="2"/>
      <c r="R127" s="2" t="str">
        <f t="shared" si="97"/>
        <v>-</v>
      </c>
      <c r="S127" s="2" t="str">
        <f t="shared" si="98"/>
        <v>-</v>
      </c>
      <c r="T127" s="2" t="str">
        <f t="shared" si="99"/>
        <v>-</v>
      </c>
      <c r="U127" s="2" t="str">
        <f t="shared" si="100"/>
        <v>-</v>
      </c>
      <c r="V127" s="2" t="str">
        <f t="shared" si="101"/>
        <v>-</v>
      </c>
      <c r="W127" s="1">
        <f>SUMIF(County!$AT$243:$AT$309,$BA127,County!P$243:P$309)+SUMIF('Cong Dist'!$BA$800:$BA$882,$BA127,'Cong Dist'!W$800:W$882)</f>
        <v>0</v>
      </c>
      <c r="X127" s="1">
        <f>SUMIF(County!$AT$243:$AT$309,$BA127,County!Q$243:Q$309)+SUMIF('Cong Dist'!$BA$800:$BA$882,$BA127,'Cong Dist'!X$800:X$882)</f>
        <v>0</v>
      </c>
      <c r="Y127" s="1">
        <f>SUMIF(County!$AT$243:$AT$309,$BA127,County!R$243:R$309)+SUMIF('Cong Dist'!$BA$800:$BA$882,$BA127,'Cong Dist'!Y$800:Y$882)</f>
        <v>0</v>
      </c>
      <c r="Z127" s="1">
        <f>SUMIF(County!$AT$243:$AT$309,$BA127,County!S$243:S$309)+SUMIF('Cong Dist'!$BA$800:$BA$882,$BA127,'Cong Dist'!Z$800:Z$882)</f>
        <v>0</v>
      </c>
      <c r="AA127" s="1">
        <f>SUMIF(County!$AT$243:$AT$309,$BA127,County!T$243:T$309)+SUMIF('Cong Dist'!$BA$800:$BA$882,$BA127,'Cong Dist'!AA$800:AA$882)</f>
        <v>0</v>
      </c>
      <c r="AB127" s="1">
        <f>SUMIF(County!$AT$243:$AT$309,$BA127,County!U$243:U$309)+SUMIF('Cong Dist'!$BA$800:$BA$882,$BA127,'Cong Dist'!AB$800:AB$882)</f>
        <v>0</v>
      </c>
      <c r="AC127" s="1">
        <f>SUMIF(County!$AT$243:$AT$309,$BA127,County!V$243:V$309)+SUMIF('Cong Dist'!$BA$800:$BA$882,$BA127,'Cong Dist'!AC$800:AC$882)</f>
        <v>0</v>
      </c>
      <c r="AD127" s="1">
        <f>SUMIF(County!$AT$243:$AT$309,$BA127,County!W$243:W$309)+SUMIF('Cong Dist'!$BA$800:$BA$882,$BA127,'Cong Dist'!AD$800:AD$882)</f>
        <v>0</v>
      </c>
      <c r="AE127" s="1">
        <f>SUMIF(County!$AT$243:$AT$309,$BA127,County!X$243:X$309)+SUMIF('Cong Dist'!$BA$800:$BA$882,$BA127,'Cong Dist'!AE$800:AE$882)</f>
        <v>0</v>
      </c>
      <c r="AF127" s="1">
        <f>SUMIF(County!$AT$243:$AT$309,$BA127,County!Y$243:Y$309)+SUMIF('Cong Dist'!$BA$800:$BA$882,$BA127,'Cong Dist'!AF$800:AF$882)</f>
        <v>0</v>
      </c>
      <c r="AP127" s="7">
        <f>IF(AA127&gt;0,RANK(AA127,(W127:Y127,Z127:AN127)),0)</f>
        <v>0</v>
      </c>
      <c r="AQ127" s="7">
        <f>IF(AB127&gt;0,RANK(AB127,(W127:Y127,Z127:AN127)),0)</f>
        <v>0</v>
      </c>
      <c r="AR127" s="7">
        <f>IF(AC127&gt;0,RANK(AC127,(W127:Y127,Z127:AN127)),0)</f>
        <v>0</v>
      </c>
      <c r="AS127" s="7">
        <f>IF(AD127&gt;0,RANK(AD127,(W127:Y127,AD127:AN127)),0)</f>
        <v>0</v>
      </c>
      <c r="AT127" s="2" t="str">
        <f t="shared" si="102"/>
        <v>-</v>
      </c>
      <c r="AU127" s="2" t="str">
        <f t="shared" si="103"/>
        <v>-</v>
      </c>
      <c r="AV127" s="2" t="str">
        <f t="shared" si="104"/>
        <v>-</v>
      </c>
      <c r="AW127" s="2" t="str">
        <f t="shared" si="105"/>
        <v>-</v>
      </c>
      <c r="AY127" s="2" t="str">
        <f t="shared" si="106"/>
        <v>District 20</v>
      </c>
      <c r="AZ127" t="str">
        <f t="shared" si="107"/>
        <v>FL</v>
      </c>
      <c r="BA127">
        <v>20</v>
      </c>
      <c r="BC127" s="91">
        <v>12</v>
      </c>
      <c r="BD127" s="93">
        <v>920</v>
      </c>
      <c r="BE127" s="100">
        <f t="shared" si="108"/>
        <v>12920</v>
      </c>
      <c r="BF127" t="s">
        <v>2683</v>
      </c>
      <c r="BG127" t="s">
        <v>3290</v>
      </c>
    </row>
    <row r="128" spans="1:59" hidden="1" outlineLevel="1">
      <c r="A128" s="9" t="s">
        <v>106</v>
      </c>
      <c r="B128" t="s">
        <v>639</v>
      </c>
      <c r="C128" s="1">
        <f t="shared" si="95"/>
        <v>0</v>
      </c>
      <c r="D128" s="1"/>
      <c r="E128" s="1"/>
      <c r="F128" s="1"/>
      <c r="G128" s="1"/>
      <c r="H128" s="1"/>
      <c r="I128" s="1"/>
      <c r="J128" s="1"/>
      <c r="K128" s="7">
        <f>IF(W128&gt;0,RANK(W128,(W128:Y128,Z128:AN128)),0)</f>
        <v>0</v>
      </c>
      <c r="L128" s="7">
        <f>IF(X128&gt;0,RANK(X128,(W128:Y128,Z128:AN128)),0)</f>
        <v>0</v>
      </c>
      <c r="M128" s="7">
        <f>IF(Y128&gt;0,RANK(Y128,(W128:Y128,Z128:AN128)),0)</f>
        <v>0</v>
      </c>
      <c r="N128" s="7">
        <f>IF(Z128&gt;0,RANK(Z128,(W128:Y128,Z128:AN128)),0)</f>
        <v>0</v>
      </c>
      <c r="O128" s="48">
        <f t="shared" si="96"/>
        <v>0</v>
      </c>
      <c r="P128" s="163" t="e">
        <f t="shared" si="71"/>
        <v>#DIV/0!</v>
      </c>
      <c r="Q128" s="2"/>
      <c r="R128" s="2" t="str">
        <f t="shared" si="97"/>
        <v>-</v>
      </c>
      <c r="S128" s="2" t="str">
        <f t="shared" si="98"/>
        <v>-</v>
      </c>
      <c r="T128" s="2" t="str">
        <f t="shared" si="99"/>
        <v>-</v>
      </c>
      <c r="U128" s="2" t="str">
        <f t="shared" si="100"/>
        <v>-</v>
      </c>
      <c r="V128" s="2" t="str">
        <f t="shared" si="101"/>
        <v>-</v>
      </c>
      <c r="W128" s="1">
        <f>SUMIF(County!$AT$243:$AT$309,$BA128,County!P$243:P$309)+SUMIF('Cong Dist'!$BA$800:$BA$882,$BA128,'Cong Dist'!W$800:W$882)</f>
        <v>0</v>
      </c>
      <c r="X128" s="1">
        <f>SUMIF(County!$AT$243:$AT$309,$BA128,County!Q$243:Q$309)+SUMIF('Cong Dist'!$BA$800:$BA$882,$BA128,'Cong Dist'!X$800:X$882)</f>
        <v>0</v>
      </c>
      <c r="Y128" s="1">
        <f>SUMIF(County!$AT$243:$AT$309,$BA128,County!R$243:R$309)+SUMIF('Cong Dist'!$BA$800:$BA$882,$BA128,'Cong Dist'!Y$800:Y$882)</f>
        <v>0</v>
      </c>
      <c r="Z128" s="1">
        <f>SUMIF(County!$AT$243:$AT$309,$BA128,County!S$243:S$309)+SUMIF('Cong Dist'!$BA$800:$BA$882,$BA128,'Cong Dist'!Z$800:Z$882)</f>
        <v>0</v>
      </c>
      <c r="AA128" s="1">
        <f>SUMIF(County!$AT$243:$AT$309,$BA128,County!T$243:T$309)+SUMIF('Cong Dist'!$BA$800:$BA$882,$BA128,'Cong Dist'!AA$800:AA$882)</f>
        <v>0</v>
      </c>
      <c r="AB128" s="1">
        <f>SUMIF(County!$AT$243:$AT$309,$BA128,County!U$243:U$309)+SUMIF('Cong Dist'!$BA$800:$BA$882,$BA128,'Cong Dist'!AB$800:AB$882)</f>
        <v>0</v>
      </c>
      <c r="AC128" s="1">
        <f>SUMIF(County!$AT$243:$AT$309,$BA128,County!V$243:V$309)+SUMIF('Cong Dist'!$BA$800:$BA$882,$BA128,'Cong Dist'!AC$800:AC$882)</f>
        <v>0</v>
      </c>
      <c r="AD128" s="1">
        <f>SUMIF(County!$AT$243:$AT$309,$BA128,County!W$243:W$309)+SUMIF('Cong Dist'!$BA$800:$BA$882,$BA128,'Cong Dist'!AD$800:AD$882)</f>
        <v>0</v>
      </c>
      <c r="AE128" s="1">
        <f>SUMIF(County!$AT$243:$AT$309,$BA128,County!X$243:X$309)+SUMIF('Cong Dist'!$BA$800:$BA$882,$BA128,'Cong Dist'!AE$800:AE$882)</f>
        <v>0</v>
      </c>
      <c r="AF128" s="1">
        <f>SUMIF(County!$AT$243:$AT$309,$BA128,County!Y$243:Y$309)+SUMIF('Cong Dist'!$BA$800:$BA$882,$BA128,'Cong Dist'!AF$800:AF$882)</f>
        <v>0</v>
      </c>
      <c r="AP128" s="7">
        <f>IF(AA128&gt;0,RANK(AA128,(W128:Y128,Z128:AN128)),0)</f>
        <v>0</v>
      </c>
      <c r="AQ128" s="7">
        <f>IF(AB128&gt;0,RANK(AB128,(W128:Y128,Z128:AN128)),0)</f>
        <v>0</v>
      </c>
      <c r="AR128" s="7">
        <f>IF(AC128&gt;0,RANK(AC128,(W128:Y128,Z128:AN128)),0)</f>
        <v>0</v>
      </c>
      <c r="AS128" s="7">
        <f>IF(AD128&gt;0,RANK(AD128,(W128:Y128,AD128:AN128)),0)</f>
        <v>0</v>
      </c>
      <c r="AT128" s="2" t="str">
        <f t="shared" si="102"/>
        <v>-</v>
      </c>
      <c r="AU128" s="2" t="str">
        <f t="shared" si="103"/>
        <v>-</v>
      </c>
      <c r="AV128" s="2" t="str">
        <f t="shared" si="104"/>
        <v>-</v>
      </c>
      <c r="AW128" s="2" t="str">
        <f t="shared" si="105"/>
        <v>-</v>
      </c>
      <c r="AY128" s="2" t="str">
        <f t="shared" si="106"/>
        <v>District 21</v>
      </c>
      <c r="AZ128" t="str">
        <f t="shared" si="107"/>
        <v>FL</v>
      </c>
      <c r="BA128">
        <v>21</v>
      </c>
      <c r="BC128" s="91">
        <v>12</v>
      </c>
      <c r="BD128" s="93">
        <v>921</v>
      </c>
      <c r="BE128" s="100">
        <f t="shared" si="108"/>
        <v>12921</v>
      </c>
      <c r="BF128" t="s">
        <v>2683</v>
      </c>
      <c r="BG128" t="s">
        <v>3290</v>
      </c>
    </row>
    <row r="129" spans="1:59" hidden="1" outlineLevel="1">
      <c r="A129" s="9" t="s">
        <v>267</v>
      </c>
      <c r="B129" t="s">
        <v>639</v>
      </c>
      <c r="C129" s="1">
        <f t="shared" si="95"/>
        <v>0</v>
      </c>
      <c r="D129" s="1"/>
      <c r="E129" s="1"/>
      <c r="F129" s="1"/>
      <c r="G129" s="1"/>
      <c r="H129" s="1"/>
      <c r="I129" s="1"/>
      <c r="J129" s="1"/>
      <c r="K129" s="7">
        <f>IF(W129&gt;0,RANK(W129,(W129:Y129,Z129:AN129)),0)</f>
        <v>0</v>
      </c>
      <c r="L129" s="7">
        <f>IF(X129&gt;0,RANK(X129,(W129:Y129,Z129:AN129)),0)</f>
        <v>0</v>
      </c>
      <c r="M129" s="7">
        <f>IF(Y129&gt;0,RANK(Y129,(W129:Y129,Z129:AN129)),0)</f>
        <v>0</v>
      </c>
      <c r="N129" s="7">
        <f>IF(Z129&gt;0,RANK(Z129,(W129:Y129,Z129:AN129)),0)</f>
        <v>0</v>
      </c>
      <c r="O129" s="48">
        <f t="shared" si="96"/>
        <v>0</v>
      </c>
      <c r="P129" s="163" t="e">
        <f t="shared" si="71"/>
        <v>#DIV/0!</v>
      </c>
      <c r="Q129" s="2"/>
      <c r="R129" s="2" t="str">
        <f t="shared" si="97"/>
        <v>-</v>
      </c>
      <c r="S129" s="2" t="str">
        <f t="shared" si="98"/>
        <v>-</v>
      </c>
      <c r="T129" s="2" t="str">
        <f t="shared" si="99"/>
        <v>-</v>
      </c>
      <c r="U129" s="2" t="str">
        <f t="shared" si="100"/>
        <v>-</v>
      </c>
      <c r="V129" s="2" t="str">
        <f t="shared" si="101"/>
        <v>-</v>
      </c>
      <c r="W129" s="1">
        <f>SUMIF(County!$AT$243:$AT$309,$BA129,County!P$243:P$309)+SUMIF('Cong Dist'!$BA$800:$BA$882,$BA129,'Cong Dist'!W$800:W$882)</f>
        <v>0</v>
      </c>
      <c r="X129" s="1">
        <f>SUMIF(County!$AT$243:$AT$309,$BA129,County!Q$243:Q$309)+SUMIF('Cong Dist'!$BA$800:$BA$882,$BA129,'Cong Dist'!X$800:X$882)</f>
        <v>0</v>
      </c>
      <c r="Y129" s="1">
        <f>SUMIF(County!$AT$243:$AT$309,$BA129,County!R$243:R$309)+SUMIF('Cong Dist'!$BA$800:$BA$882,$BA129,'Cong Dist'!Y$800:Y$882)</f>
        <v>0</v>
      </c>
      <c r="Z129" s="1">
        <f>SUMIF(County!$AT$243:$AT$309,$BA129,County!S$243:S$309)+SUMIF('Cong Dist'!$BA$800:$BA$882,$BA129,'Cong Dist'!Z$800:Z$882)</f>
        <v>0</v>
      </c>
      <c r="AA129" s="1">
        <f>SUMIF(County!$AT$243:$AT$309,$BA129,County!T$243:T$309)+SUMIF('Cong Dist'!$BA$800:$BA$882,$BA129,'Cong Dist'!AA$800:AA$882)</f>
        <v>0</v>
      </c>
      <c r="AB129" s="1">
        <f>SUMIF(County!$AT$243:$AT$309,$BA129,County!U$243:U$309)+SUMIF('Cong Dist'!$BA$800:$BA$882,$BA129,'Cong Dist'!AB$800:AB$882)</f>
        <v>0</v>
      </c>
      <c r="AC129" s="1">
        <f>SUMIF(County!$AT$243:$AT$309,$BA129,County!V$243:V$309)+SUMIF('Cong Dist'!$BA$800:$BA$882,$BA129,'Cong Dist'!AC$800:AC$882)</f>
        <v>0</v>
      </c>
      <c r="AD129" s="1">
        <f>SUMIF(County!$AT$243:$AT$309,$BA129,County!W$243:W$309)+SUMIF('Cong Dist'!$BA$800:$BA$882,$BA129,'Cong Dist'!AD$800:AD$882)</f>
        <v>0</v>
      </c>
      <c r="AE129" s="1">
        <f>SUMIF(County!$AT$243:$AT$309,$BA129,County!X$243:X$309)+SUMIF('Cong Dist'!$BA$800:$BA$882,$BA129,'Cong Dist'!AE$800:AE$882)</f>
        <v>0</v>
      </c>
      <c r="AF129" s="1">
        <f>SUMIF(County!$AT$243:$AT$309,$BA129,County!Y$243:Y$309)+SUMIF('Cong Dist'!$BA$800:$BA$882,$BA129,'Cong Dist'!AF$800:AF$882)</f>
        <v>0</v>
      </c>
      <c r="AP129" s="7">
        <f>IF(AA129&gt;0,RANK(AA129,(W129:Y129,Z129:AN129)),0)</f>
        <v>0</v>
      </c>
      <c r="AQ129" s="7">
        <f>IF(AB129&gt;0,RANK(AB129,(W129:Y129,Z129:AN129)),0)</f>
        <v>0</v>
      </c>
      <c r="AR129" s="7">
        <f>IF(AC129&gt;0,RANK(AC129,(W129:Y129,Z129:AN129)),0)</f>
        <v>0</v>
      </c>
      <c r="AS129" s="7">
        <f>IF(AD129&gt;0,RANK(AD129,(W129:Y129,AD129:AN129)),0)</f>
        <v>0</v>
      </c>
      <c r="AT129" s="2" t="str">
        <f t="shared" si="102"/>
        <v>-</v>
      </c>
      <c r="AU129" s="2" t="str">
        <f t="shared" si="103"/>
        <v>-</v>
      </c>
      <c r="AV129" s="2" t="str">
        <f t="shared" si="104"/>
        <v>-</v>
      </c>
      <c r="AW129" s="2" t="str">
        <f t="shared" si="105"/>
        <v>-</v>
      </c>
      <c r="AY129" s="2" t="str">
        <f t="shared" si="106"/>
        <v>District 22</v>
      </c>
      <c r="AZ129" t="str">
        <f t="shared" si="107"/>
        <v>FL</v>
      </c>
      <c r="BA129">
        <v>22</v>
      </c>
      <c r="BC129" s="91">
        <v>12</v>
      </c>
      <c r="BD129" s="93">
        <v>922</v>
      </c>
      <c r="BE129" s="100">
        <f t="shared" si="108"/>
        <v>12922</v>
      </c>
      <c r="BF129" t="s">
        <v>2683</v>
      </c>
      <c r="BG129" t="s">
        <v>3290</v>
      </c>
    </row>
    <row r="130" spans="1:59" hidden="1" outlineLevel="1">
      <c r="A130" s="9" t="s">
        <v>201</v>
      </c>
      <c r="B130" t="s">
        <v>639</v>
      </c>
      <c r="C130" s="1">
        <f>SUM(W130:AN130)</f>
        <v>0</v>
      </c>
      <c r="D130" s="1"/>
      <c r="E130" s="1"/>
      <c r="F130" s="1"/>
      <c r="G130" s="1"/>
      <c r="H130" s="1"/>
      <c r="I130" s="1"/>
      <c r="J130" s="1"/>
      <c r="K130" s="7">
        <f>IF(W130&gt;0,RANK(W130,(W130:Y130,Z130:AN130)),0)</f>
        <v>0</v>
      </c>
      <c r="L130" s="7">
        <f>IF(X130&gt;0,RANK(X130,(W130:Y130,Z130:AN130)),0)</f>
        <v>0</v>
      </c>
      <c r="M130" s="7">
        <f>IF(Y130&gt;0,RANK(Y130,(W130:Y130,Z130:AN130)),0)</f>
        <v>0</v>
      </c>
      <c r="N130" s="7">
        <f>IF(Z130&gt;0,RANK(Z130,(W130:Y130,Z130:AN130)),0)</f>
        <v>0</v>
      </c>
      <c r="O130" s="48">
        <f t="shared" si="96"/>
        <v>0</v>
      </c>
      <c r="P130" s="163" t="e">
        <f>O130/C130</f>
        <v>#DIV/0!</v>
      </c>
      <c r="Q130" s="2"/>
      <c r="R130" s="2" t="str">
        <f t="shared" ref="R130:T131" si="109">IF($C130=0,"-",W130/$C130)</f>
        <v>-</v>
      </c>
      <c r="S130" s="2" t="str">
        <f t="shared" si="109"/>
        <v>-</v>
      </c>
      <c r="T130" s="2" t="str">
        <f t="shared" si="109"/>
        <v>-</v>
      </c>
      <c r="U130" s="2" t="str">
        <f t="shared" si="100"/>
        <v>-</v>
      </c>
      <c r="V130" s="2" t="str">
        <f t="shared" si="101"/>
        <v>-</v>
      </c>
      <c r="W130" s="1">
        <f>SUMIF(County!$AT$243:$AT$309,$BA130,County!P$243:P$309)+SUMIF('Cong Dist'!$BA$800:$BA$882,$BA130,'Cong Dist'!W$800:W$882)</f>
        <v>0</v>
      </c>
      <c r="X130" s="1">
        <f>SUMIF(County!$AT$243:$AT$309,$BA130,County!Q$243:Q$309)+SUMIF('Cong Dist'!$BA$800:$BA$882,$BA130,'Cong Dist'!X$800:X$882)</f>
        <v>0</v>
      </c>
      <c r="Y130" s="1">
        <f>SUMIF(County!$AT$243:$AT$309,$BA130,County!R$243:R$309)+SUMIF('Cong Dist'!$BA$800:$BA$882,$BA130,'Cong Dist'!Y$800:Y$882)</f>
        <v>0</v>
      </c>
      <c r="Z130" s="1">
        <f>SUMIF(County!$AT$243:$AT$309,$BA130,County!S$243:S$309)+SUMIF('Cong Dist'!$BA$800:$BA$882,$BA130,'Cong Dist'!Z$800:Z$882)</f>
        <v>0</v>
      </c>
      <c r="AA130" s="1">
        <f>SUMIF(County!$AT$243:$AT$309,$BA130,County!T$243:T$309)+SUMIF('Cong Dist'!$BA$800:$BA$882,$BA130,'Cong Dist'!AA$800:AA$882)</f>
        <v>0</v>
      </c>
      <c r="AB130" s="1">
        <f>SUMIF(County!$AT$243:$AT$309,$BA130,County!U$243:U$309)+SUMIF('Cong Dist'!$BA$800:$BA$882,$BA130,'Cong Dist'!AB$800:AB$882)</f>
        <v>0</v>
      </c>
      <c r="AC130" s="1">
        <f>SUMIF(County!$AT$243:$AT$309,$BA130,County!V$243:V$309)+SUMIF('Cong Dist'!$BA$800:$BA$882,$BA130,'Cong Dist'!AC$800:AC$882)</f>
        <v>0</v>
      </c>
      <c r="AD130" s="1">
        <f>SUMIF(County!$AT$243:$AT$309,$BA130,County!W$243:W$309)+SUMIF('Cong Dist'!$BA$800:$BA$882,$BA130,'Cong Dist'!AD$800:AD$882)</f>
        <v>0</v>
      </c>
      <c r="AE130" s="1">
        <f>SUMIF(County!$AT$243:$AT$309,$BA130,County!X$243:X$309)+SUMIF('Cong Dist'!$BA$800:$BA$882,$BA130,'Cong Dist'!AE$800:AE$882)</f>
        <v>0</v>
      </c>
      <c r="AF130" s="1">
        <f>SUMIF(County!$AT$243:$AT$309,$BA130,County!Y$243:Y$309)+SUMIF('Cong Dist'!$BA$800:$BA$882,$BA130,'Cong Dist'!AF$800:AF$882)</f>
        <v>0</v>
      </c>
      <c r="AP130" s="7">
        <f>IF(AA130&gt;0,RANK(AA130,(W130:Y130,Z130:AN130)),0)</f>
        <v>0</v>
      </c>
      <c r="AQ130" s="7">
        <f>IF(AB130&gt;0,RANK(AB130,(W130:Y130,Z130:AN130)),0)</f>
        <v>0</v>
      </c>
      <c r="AR130" s="7">
        <f>IF(AC130&gt;0,RANK(AC130,(W130:Y130,Z130:AN130)),0)</f>
        <v>0</v>
      </c>
      <c r="AS130" s="7">
        <f>IF(AD130&gt;0,RANK(AD130,(W130:Y130,AD130:AN130)),0)</f>
        <v>0</v>
      </c>
      <c r="AT130" s="2" t="str">
        <f>IF($C130=0,"-",AA130/$C130)</f>
        <v>-</v>
      </c>
      <c r="AU130" s="2" t="str">
        <f t="shared" si="103"/>
        <v>-</v>
      </c>
      <c r="AV130" s="2" t="str">
        <f>IF($C130=0,"-",AC130/$C130)</f>
        <v>-</v>
      </c>
      <c r="AW130" s="2" t="str">
        <f t="shared" si="105"/>
        <v>-</v>
      </c>
      <c r="AY130" s="2" t="str">
        <f t="shared" si="106"/>
        <v>District 23</v>
      </c>
      <c r="AZ130" t="str">
        <f t="shared" si="107"/>
        <v>FL</v>
      </c>
      <c r="BA130">
        <v>23</v>
      </c>
      <c r="BC130" s="91">
        <v>12</v>
      </c>
      <c r="BD130" s="93">
        <v>923</v>
      </c>
      <c r="BE130" s="100">
        <f t="shared" si="108"/>
        <v>12923</v>
      </c>
      <c r="BF130" t="s">
        <v>2683</v>
      </c>
      <c r="BG130" t="s">
        <v>3290</v>
      </c>
    </row>
    <row r="131" spans="1:59" hidden="1" outlineLevel="1">
      <c r="A131" s="9" t="s">
        <v>447</v>
      </c>
      <c r="B131" t="s">
        <v>639</v>
      </c>
      <c r="C131" s="1">
        <f>SUM(W131:AN131)</f>
        <v>0</v>
      </c>
      <c r="D131" s="1"/>
      <c r="E131" s="1"/>
      <c r="F131" s="1"/>
      <c r="G131" s="1"/>
      <c r="H131" s="1"/>
      <c r="I131" s="1"/>
      <c r="J131" s="1"/>
      <c r="K131" s="7">
        <f>IF(W131&gt;0,RANK(W131,(W131:Y131,Z131:AN131)),0)</f>
        <v>0</v>
      </c>
      <c r="L131" s="7">
        <f>IF(X131&gt;0,RANK(X131,(W131:Y131,Z131:AN131)),0)</f>
        <v>0</v>
      </c>
      <c r="M131" s="7">
        <f>IF(Y131&gt;0,RANK(Y131,(W131:Y131,Z131:AN131)),0)</f>
        <v>0</v>
      </c>
      <c r="N131" s="7">
        <f>IF(Z131&gt;0,RANK(Z131,(W131:Y131,Z131:AN131)),0)</f>
        <v>0</v>
      </c>
      <c r="O131" s="48">
        <f t="shared" si="96"/>
        <v>0</v>
      </c>
      <c r="P131" s="163" t="e">
        <f>O131/C131</f>
        <v>#DIV/0!</v>
      </c>
      <c r="Q131" s="2"/>
      <c r="R131" s="2" t="str">
        <f t="shared" si="109"/>
        <v>-</v>
      </c>
      <c r="S131" s="2" t="str">
        <f t="shared" si="109"/>
        <v>-</v>
      </c>
      <c r="T131" s="2" t="str">
        <f t="shared" si="109"/>
        <v>-</v>
      </c>
      <c r="U131" s="2" t="str">
        <f t="shared" si="100"/>
        <v>-</v>
      </c>
      <c r="V131" s="2" t="str">
        <f t="shared" si="101"/>
        <v>-</v>
      </c>
      <c r="W131" s="1">
        <f>SUMIF(County!$AT$243:$AT$309,$BA131,County!P$243:P$309)+SUMIF('Cong Dist'!$BA$800:$BA$882,$BA131,'Cong Dist'!W$800:W$882)</f>
        <v>0</v>
      </c>
      <c r="X131" s="1">
        <f>SUMIF(County!$AT$243:$AT$309,$BA131,County!Q$243:Q$309)+SUMIF('Cong Dist'!$BA$800:$BA$882,$BA131,'Cong Dist'!X$800:X$882)</f>
        <v>0</v>
      </c>
      <c r="Y131" s="1">
        <f>SUMIF(County!$AT$243:$AT$309,$BA131,County!R$243:R$309)+SUMIF('Cong Dist'!$BA$800:$BA$882,$BA131,'Cong Dist'!Y$800:Y$882)</f>
        <v>0</v>
      </c>
      <c r="Z131" s="1">
        <f>SUMIF(County!$AT$243:$AT$309,$BA131,County!S$243:S$309)+SUMIF('Cong Dist'!$BA$800:$BA$882,$BA131,'Cong Dist'!Z$800:Z$882)</f>
        <v>0</v>
      </c>
      <c r="AA131" s="1">
        <f>SUMIF(County!$AT$243:$AT$309,$BA131,County!T$243:T$309)+SUMIF('Cong Dist'!$BA$800:$BA$882,$BA131,'Cong Dist'!AA$800:AA$882)</f>
        <v>0</v>
      </c>
      <c r="AB131" s="1">
        <f>SUMIF(County!$AT$243:$AT$309,$BA131,County!U$243:U$309)+SUMIF('Cong Dist'!$BA$800:$BA$882,$BA131,'Cong Dist'!AB$800:AB$882)</f>
        <v>0</v>
      </c>
      <c r="AC131" s="1">
        <f>SUMIF(County!$AT$243:$AT$309,$BA131,County!V$243:V$309)+SUMIF('Cong Dist'!$BA$800:$BA$882,$BA131,'Cong Dist'!AC$800:AC$882)</f>
        <v>0</v>
      </c>
      <c r="AD131" s="1">
        <f>SUMIF(County!$AT$243:$AT$309,$BA131,County!W$243:W$309)+SUMIF('Cong Dist'!$BA$800:$BA$882,$BA131,'Cong Dist'!AD$800:AD$882)</f>
        <v>0</v>
      </c>
      <c r="AE131" s="1">
        <f>SUMIF(County!$AT$243:$AT$309,$BA131,County!X$243:X$309)+SUMIF('Cong Dist'!$BA$800:$BA$882,$BA131,'Cong Dist'!AE$800:AE$882)</f>
        <v>0</v>
      </c>
      <c r="AF131" s="1">
        <f>SUMIF(County!$AT$243:$AT$309,$BA131,County!Y$243:Y$309)+SUMIF('Cong Dist'!$BA$800:$BA$882,$BA131,'Cong Dist'!AF$800:AF$882)</f>
        <v>0</v>
      </c>
      <c r="AP131" s="7">
        <f>IF(AA131&gt;0,RANK(AA131,(W131:Y131,Z131:AN131)),0)</f>
        <v>0</v>
      </c>
      <c r="AQ131" s="7">
        <f>IF(AB131&gt;0,RANK(AB131,(W131:Y131,Z131:AN131)),0)</f>
        <v>0</v>
      </c>
      <c r="AR131" s="7">
        <f>IF(AC131&gt;0,RANK(AC131,(W131:Y131,Z131:AN131)),0)</f>
        <v>0</v>
      </c>
      <c r="AS131" s="7">
        <f>IF(AD131&gt;0,RANK(AD131,(W131:Y131,AD131:AN131)),0)</f>
        <v>0</v>
      </c>
      <c r="AT131" s="2" t="str">
        <f>IF($C131=0,"-",AA131/$C131)</f>
        <v>-</v>
      </c>
      <c r="AU131" s="2" t="str">
        <f t="shared" si="103"/>
        <v>-</v>
      </c>
      <c r="AV131" s="2" t="str">
        <f>IF($C131=0,"-",AC131/$C131)</f>
        <v>-</v>
      </c>
      <c r="AW131" s="2" t="str">
        <f t="shared" si="105"/>
        <v>-</v>
      </c>
      <c r="AY131" s="2" t="str">
        <f t="shared" si="106"/>
        <v>District 24</v>
      </c>
      <c r="AZ131" t="str">
        <f t="shared" si="107"/>
        <v>FL</v>
      </c>
      <c r="BA131">
        <v>24</v>
      </c>
      <c r="BC131" s="91">
        <v>12</v>
      </c>
      <c r="BD131" s="93">
        <v>924</v>
      </c>
      <c r="BE131" s="100">
        <f t="shared" si="108"/>
        <v>12924</v>
      </c>
      <c r="BF131" t="s">
        <v>2683</v>
      </c>
      <c r="BG131" t="s">
        <v>3290</v>
      </c>
    </row>
    <row r="132" spans="1:59" hidden="1" outlineLevel="1">
      <c r="A132" s="9" t="s">
        <v>1288</v>
      </c>
      <c r="B132" t="s">
        <v>639</v>
      </c>
      <c r="C132" s="1">
        <f t="shared" si="95"/>
        <v>0</v>
      </c>
      <c r="D132" s="1"/>
      <c r="E132" s="1"/>
      <c r="F132" s="1"/>
      <c r="G132" s="1"/>
      <c r="H132" s="1"/>
      <c r="I132" s="1"/>
      <c r="J132" s="1"/>
      <c r="K132" s="7">
        <f>IF(W132&gt;0,RANK(W132,(W132:Y132,Z132:AN132)),0)</f>
        <v>0</v>
      </c>
      <c r="L132" s="7">
        <f>IF(X132&gt;0,RANK(X132,(W132:Y132,Z132:AN132)),0)</f>
        <v>0</v>
      </c>
      <c r="M132" s="7">
        <f>IF(Y132&gt;0,RANK(Y132,(W132:Y132,Z132:AN132)),0)</f>
        <v>0</v>
      </c>
      <c r="N132" s="7">
        <f>IF(Z132&gt;0,RANK(Z132,(W132:Y132,Z132:AN132)),0)</f>
        <v>0</v>
      </c>
      <c r="O132" s="48">
        <f t="shared" si="96"/>
        <v>0</v>
      </c>
      <c r="P132" s="163" t="e">
        <f t="shared" si="71"/>
        <v>#DIV/0!</v>
      </c>
      <c r="Q132" s="2"/>
      <c r="R132" s="2" t="str">
        <f t="shared" si="97"/>
        <v>-</v>
      </c>
      <c r="S132" s="2" t="str">
        <f t="shared" si="98"/>
        <v>-</v>
      </c>
      <c r="T132" s="2" t="str">
        <f t="shared" si="99"/>
        <v>-</v>
      </c>
      <c r="U132" s="2" t="str">
        <f t="shared" si="100"/>
        <v>-</v>
      </c>
      <c r="V132" s="2" t="str">
        <f t="shared" si="101"/>
        <v>-</v>
      </c>
      <c r="W132" s="1">
        <f>SUMIF(County!$AT$243:$AT$309,$BA132,County!P$243:P$309)+SUMIF('Cong Dist'!$BA$800:$BA$882,$BA132,'Cong Dist'!W$800:W$882)</f>
        <v>0</v>
      </c>
      <c r="X132" s="1">
        <f>SUMIF(County!$AT$243:$AT$309,$BA132,County!Q$243:Q$309)+SUMIF('Cong Dist'!$BA$800:$BA$882,$BA132,'Cong Dist'!X$800:X$882)</f>
        <v>0</v>
      </c>
      <c r="Y132" s="1">
        <f>SUMIF(County!$AT$243:$AT$309,$BA132,County!R$243:R$309)+SUMIF('Cong Dist'!$BA$800:$BA$882,$BA132,'Cong Dist'!Y$800:Y$882)</f>
        <v>0</v>
      </c>
      <c r="Z132" s="1">
        <f>SUMIF(County!$AT$243:$AT$309,$BA132,County!S$243:S$309)+SUMIF('Cong Dist'!$BA$800:$BA$882,$BA132,'Cong Dist'!Z$800:Z$882)</f>
        <v>0</v>
      </c>
      <c r="AA132" s="1">
        <f>SUMIF(County!$AT$243:$AT$309,$BA132,County!T$243:T$309)+SUMIF('Cong Dist'!$BA$800:$BA$882,$BA132,'Cong Dist'!AA$800:AA$882)</f>
        <v>0</v>
      </c>
      <c r="AB132" s="1">
        <f>SUMIF(County!$AT$243:$AT$309,$BA132,County!U$243:U$309)+SUMIF('Cong Dist'!$BA$800:$BA$882,$BA132,'Cong Dist'!AB$800:AB$882)</f>
        <v>0</v>
      </c>
      <c r="AC132" s="1">
        <f>SUMIF(County!$AT$243:$AT$309,$BA132,County!V$243:V$309)+SUMIF('Cong Dist'!$BA$800:$BA$882,$BA132,'Cong Dist'!AC$800:AC$882)</f>
        <v>0</v>
      </c>
      <c r="AD132" s="1">
        <f>SUMIF(County!$AT$243:$AT$309,$BA132,County!W$243:W$309)+SUMIF('Cong Dist'!$BA$800:$BA$882,$BA132,'Cong Dist'!AD$800:AD$882)</f>
        <v>0</v>
      </c>
      <c r="AE132" s="1">
        <f>SUMIF(County!$AT$243:$AT$309,$BA132,County!X$243:X$309)+SUMIF('Cong Dist'!$BA$800:$BA$882,$BA132,'Cong Dist'!AE$800:AE$882)</f>
        <v>0</v>
      </c>
      <c r="AF132" s="1">
        <f>SUMIF(County!$AT$243:$AT$309,$BA132,County!Y$243:Y$309)+SUMIF('Cong Dist'!$BA$800:$BA$882,$BA132,'Cong Dist'!AF$800:AF$882)</f>
        <v>0</v>
      </c>
      <c r="AP132" s="7">
        <f>IF(AA132&gt;0,RANK(AA132,(W132:Y132,Z132:AN132)),0)</f>
        <v>0</v>
      </c>
      <c r="AQ132" s="7">
        <f>IF(AB132&gt;0,RANK(AB132,(W132:Y132,Z132:AN132)),0)</f>
        <v>0</v>
      </c>
      <c r="AR132" s="7">
        <f>IF(AC132&gt;0,RANK(AC132,(W132:Y132,Z132:AN132)),0)</f>
        <v>0</v>
      </c>
      <c r="AS132" s="7">
        <f>IF(AD132&gt;0,RANK(AD132,(W132:Y132,AD132:AN132)),0)</f>
        <v>0</v>
      </c>
      <c r="AT132" s="2" t="str">
        <f t="shared" si="102"/>
        <v>-</v>
      </c>
      <c r="AU132" s="2" t="str">
        <f t="shared" si="103"/>
        <v>-</v>
      </c>
      <c r="AV132" s="2" t="str">
        <f t="shared" si="104"/>
        <v>-</v>
      </c>
      <c r="AW132" s="2" t="str">
        <f t="shared" si="105"/>
        <v>-</v>
      </c>
      <c r="AY132" s="2" t="str">
        <f t="shared" si="106"/>
        <v>District 25</v>
      </c>
      <c r="AZ132" t="str">
        <f t="shared" si="107"/>
        <v>FL</v>
      </c>
      <c r="BA132">
        <v>25</v>
      </c>
      <c r="BC132" s="91">
        <v>12</v>
      </c>
      <c r="BD132" s="93">
        <v>925</v>
      </c>
      <c r="BE132" s="100">
        <f t="shared" si="108"/>
        <v>12925</v>
      </c>
      <c r="BF132" t="s">
        <v>2683</v>
      </c>
      <c r="BG132" t="s">
        <v>3290</v>
      </c>
    </row>
    <row r="133" spans="1:59" collapsed="1">
      <c r="A133" t="s">
        <v>2870</v>
      </c>
      <c r="B133" t="s">
        <v>1136</v>
      </c>
      <c r="C133" s="1">
        <f t="shared" si="95"/>
        <v>0</v>
      </c>
      <c r="D133" s="1"/>
      <c r="E133" s="1"/>
      <c r="F133" s="1"/>
      <c r="G133" s="1">
        <v>50</v>
      </c>
      <c r="H133" s="1"/>
      <c r="I133" s="1"/>
      <c r="J133" s="1"/>
      <c r="K133" s="7">
        <f>IF(W133&gt;0,RANK(W133,(W133:Y133,Z133:AN133)),0)</f>
        <v>0</v>
      </c>
      <c r="L133" s="7">
        <f>IF(X133&gt;0,RANK(X133,(W133:Y133,Z133:AN133)),0)</f>
        <v>0</v>
      </c>
      <c r="M133" s="7">
        <f>IF(Y133&gt;0,RANK(Y133,(W133:Y133,Z133:AN133)),0)</f>
        <v>0</v>
      </c>
      <c r="N133" s="7">
        <f>IF(Z133&gt;0,RANK(Z133,(W133:Y133,Z133:AN133)),0)</f>
        <v>0</v>
      </c>
      <c r="O133" s="48">
        <f t="shared" si="96"/>
        <v>0</v>
      </c>
      <c r="P133" s="163" t="e">
        <f t="shared" si="71"/>
        <v>#DIV/0!</v>
      </c>
      <c r="Q133" s="2"/>
      <c r="R133" s="2" t="str">
        <f t="shared" si="97"/>
        <v>-</v>
      </c>
      <c r="S133" s="2" t="str">
        <f t="shared" si="98"/>
        <v>-</v>
      </c>
      <c r="T133" s="2" t="str">
        <f t="shared" si="99"/>
        <v>-</v>
      </c>
      <c r="U133" s="2" t="str">
        <f t="shared" si="100"/>
        <v>-</v>
      </c>
      <c r="V133" s="2" t="str">
        <f t="shared" si="101"/>
        <v>-</v>
      </c>
      <c r="W133" s="1">
        <f t="shared" ref="W133:AF133" si="110">SUM(W108:W132)</f>
        <v>0</v>
      </c>
      <c r="X133" s="1">
        <f t="shared" si="110"/>
        <v>0</v>
      </c>
      <c r="Y133" s="1">
        <f t="shared" si="110"/>
        <v>0</v>
      </c>
      <c r="Z133" s="1">
        <f t="shared" si="110"/>
        <v>0</v>
      </c>
      <c r="AA133" s="1">
        <f t="shared" si="110"/>
        <v>0</v>
      </c>
      <c r="AB133" s="1">
        <f t="shared" si="110"/>
        <v>0</v>
      </c>
      <c r="AC133" s="1">
        <f t="shared" si="110"/>
        <v>0</v>
      </c>
      <c r="AD133" s="1">
        <f t="shared" si="110"/>
        <v>0</v>
      </c>
      <c r="AE133" s="1">
        <f t="shared" si="110"/>
        <v>0</v>
      </c>
      <c r="AF133" s="1">
        <f t="shared" si="110"/>
        <v>0</v>
      </c>
      <c r="AP133" s="7">
        <f>IF(AA133&gt;0,RANK(AA133,(W133:Y133,Z133:AN133)),0)</f>
        <v>0</v>
      </c>
      <c r="AQ133" s="7">
        <f>IF(AB133&gt;0,RANK(AB133,(W133:Y133,Z133:AN133)),0)</f>
        <v>0</v>
      </c>
      <c r="AR133" s="7">
        <f>IF(AC133&gt;0,RANK(AC133,(W133:Y133,Z133:AN133)),0)</f>
        <v>0</v>
      </c>
      <c r="AS133" s="7">
        <f>IF(AD133&gt;0,RANK(AD133,(W133:Y133,AD133:AN133)),0)</f>
        <v>0</v>
      </c>
      <c r="AT133" s="2" t="str">
        <f t="shared" si="102"/>
        <v>-</v>
      </c>
      <c r="AU133" s="2" t="str">
        <f t="shared" si="103"/>
        <v>-</v>
      </c>
      <c r="AV133" s="2" t="str">
        <f t="shared" si="104"/>
        <v>-</v>
      </c>
      <c r="AW133" s="2" t="str">
        <f t="shared" si="105"/>
        <v>-</v>
      </c>
      <c r="AY133" s="2" t="str">
        <f t="shared" si="106"/>
        <v>Florida</v>
      </c>
      <c r="AZ133" t="str">
        <f t="shared" si="107"/>
        <v>T</v>
      </c>
      <c r="BC133" s="91">
        <v>12</v>
      </c>
      <c r="BD133" s="93"/>
      <c r="BE133" s="100">
        <f t="shared" si="108"/>
        <v>12000</v>
      </c>
      <c r="BF133" t="s">
        <v>1662</v>
      </c>
      <c r="BG133" t="s">
        <v>3290</v>
      </c>
    </row>
    <row r="134" spans="1:59">
      <c r="C134" s="1"/>
      <c r="D134" s="1"/>
      <c r="E134" s="1"/>
      <c r="F134" s="1"/>
      <c r="G134" s="1"/>
      <c r="H134" s="1"/>
      <c r="I134" s="1"/>
      <c r="J134" s="1"/>
      <c r="K134" s="7"/>
      <c r="L134" s="7"/>
      <c r="M134" s="7"/>
      <c r="N134" s="7"/>
      <c r="O134" s="48"/>
      <c r="P134" s="163"/>
      <c r="Q134" s="2"/>
      <c r="R134" s="2"/>
      <c r="S134" s="2"/>
      <c r="T134" s="2"/>
      <c r="U134" s="2"/>
      <c r="V134" s="2"/>
      <c r="AP134" s="7"/>
      <c r="AQ134" s="7"/>
      <c r="AR134" s="7"/>
      <c r="AS134" s="7"/>
      <c r="AT134" s="2"/>
      <c r="AU134" s="2"/>
      <c r="AV134" s="2"/>
      <c r="AW134" s="2"/>
      <c r="AY134" s="2"/>
      <c r="BD134" s="93"/>
    </row>
    <row r="135" spans="1:59" outlineLevel="1">
      <c r="A135" s="9" t="s">
        <v>2197</v>
      </c>
      <c r="B135" t="s">
        <v>1568</v>
      </c>
      <c r="C135" s="1">
        <f t="shared" ref="C135:C147" si="111">SUM(W135:AN135)</f>
        <v>55199</v>
      </c>
      <c r="D135" s="1">
        <v>3</v>
      </c>
      <c r="E135" s="1" t="str">
        <f>IF(R135&gt;0.5,$D135,IF(MAX($R135:$V135)&gt;0.5,"",IF(W135=MAX($W135:$AA135),2,IF(RANK(W135,$W135:$AA135)=2,1,""))))</f>
        <v/>
      </c>
      <c r="F135" s="1">
        <f t="shared" ref="F135:F148" si="112">IF(S135&gt;0.5,$D135,IF(MAX($R135:$V135)&gt;0.5,"",IF(X135=MAX($W135:$AA135),2,IF(RANK(X135,$W135:$AA135)=2,1,""))))</f>
        <v>2</v>
      </c>
      <c r="G135" s="1">
        <f t="shared" ref="G135:G148" si="113">IF(T135&gt;0.5,$D135,IF(MAX($R135:$V135)&gt;0.5,"",IF(Y135=MAX($W135:$AA135),2,IF(RANK(Y135,$W135:$AA135)=2,1,""))))</f>
        <v>1</v>
      </c>
      <c r="H135" s="1" t="str">
        <f t="shared" ref="H135:H148" si="114">IF(U135&gt;0.5,$D135,IF(MAX($R135:$V135)&gt;0.5,"",IF(Z135=MAX($W135:$AA135),2,IF(RANK(Z135,$W135:$AA135)=2,1,""))))</f>
        <v/>
      </c>
      <c r="I135" s="1" t="str">
        <f t="shared" ref="I135:I148" si="115">IF(V135&gt;0.5,$D135,IF(MAX($R135:$V135)&gt;0.5,"",IF(AA135=MAX($W135:$AA135),2,IF(RANK(AA135,$W135:$AA135)=2,1,""))))</f>
        <v/>
      </c>
      <c r="J135" s="1"/>
      <c r="K135" s="7">
        <f>IF(W135&gt;0,RANK(W135,(W135:Y135,Z135:AN135)),0)</f>
        <v>7</v>
      </c>
      <c r="L135" s="7">
        <f>IF(X135&gt;0,RANK(X135,(W135:Y135,Z135:AN135)),0)</f>
        <v>1</v>
      </c>
      <c r="M135" s="7">
        <f>IF(Y135&gt;0,RANK(Y135,(W135:Y135,Z135:AN135)),0)</f>
        <v>2</v>
      </c>
      <c r="N135" s="7">
        <f>IF(Z135&gt;0,RANK(Z135,(W135:Y135,Z135:AN135)),0)</f>
        <v>4</v>
      </c>
      <c r="O135" s="48">
        <f t="shared" ref="O135:O147" si="116">MAX(W135:AD135)-LARGE(W135:AD135,2)</f>
        <v>3626</v>
      </c>
      <c r="P135" s="163">
        <f t="shared" ref="P135:P147" si="117">O135/C135</f>
        <v>6.5689595826011346E-2</v>
      </c>
      <c r="Q135" s="2"/>
      <c r="R135" s="2">
        <f t="shared" ref="R135:R147" si="118">IF($C135=0,"-",W135/$C135)</f>
        <v>1.6304643200057971E-3</v>
      </c>
      <c r="S135" s="2">
        <f t="shared" ref="S135:S147" si="119">IF($C135=0,"-",X135/$C135)</f>
        <v>0.37846700121379012</v>
      </c>
      <c r="T135" s="2">
        <f t="shared" ref="T135:T147" si="120">IF($C135=0,"-",Y135/$C135)</f>
        <v>0.31277740538777876</v>
      </c>
      <c r="U135" s="2">
        <f t="shared" ref="U135:U147" si="121">IF($C135=0,"-",Z135/$C135)</f>
        <v>6.3805503722893536E-2</v>
      </c>
      <c r="V135" s="2">
        <f t="shared" ref="V135:V147" si="122">IF(C135=0,"-",(1-R135-S135-T135-U135))</f>
        <v>0.24331962535553184</v>
      </c>
      <c r="W135" s="1">
        <v>90</v>
      </c>
      <c r="X135" s="1">
        <v>20891</v>
      </c>
      <c r="Y135" s="1">
        <v>17265</v>
      </c>
      <c r="Z135" s="1">
        <v>3522</v>
      </c>
      <c r="AA135" s="1">
        <v>13027</v>
      </c>
      <c r="AB135" s="1">
        <v>149</v>
      </c>
      <c r="AC135" s="1">
        <v>124</v>
      </c>
      <c r="AD135" s="1">
        <f>SUMIF(County!$AT$312:$AT$470,$BA135,County!W$312:W$470)+SUMIF('Cong Dist'!$BA$885:$BA$922,$BA135,'Cong Dist'!AD$885:AD$922)</f>
        <v>0</v>
      </c>
      <c r="AE135" s="1">
        <f>SUMIF(County!$AT$312:$AT$470,$BA135,County!X$312:X$470)+SUMIF('Cong Dist'!$BA$885:$BA$922,$BA135,'Cong Dist'!AE$885:AE$922)</f>
        <v>0</v>
      </c>
      <c r="AJ135" s="1">
        <v>87</v>
      </c>
      <c r="AM135">
        <v>44</v>
      </c>
      <c r="AP135" s="7">
        <f>IF(AA135&gt;0,RANK(AA135,(W135:Y135,Z135:AN135)),0)</f>
        <v>3</v>
      </c>
      <c r="AQ135" s="7">
        <f>IF(AB135&gt;0,RANK(AB135,(W135:Y135,Z135:AN135)),0)</f>
        <v>5</v>
      </c>
      <c r="AR135" s="7">
        <f>IF(AC135&gt;0,RANK(AC135,(W135:Y135,Z135:AN135)),0)</f>
        <v>6</v>
      </c>
      <c r="AS135" s="7">
        <f>IF(AD135&gt;0,RANK(AD135,(W135:Y135,AD135:AN135)),0)</f>
        <v>0</v>
      </c>
      <c r="AT135" s="2">
        <f t="shared" ref="AT135:AT149" si="123">IF($C135=0,"-",AA135/$C135)</f>
        <v>0.23600065218572799</v>
      </c>
      <c r="AU135" s="2">
        <f t="shared" ref="AU135:AU147" si="124">IF($C135=0,"-",AB135/$C135)</f>
        <v>2.6993242631207087E-3</v>
      </c>
      <c r="AV135" s="2">
        <f t="shared" ref="AV135:AV149" si="125">IF($C135=0,"-",AC135/$C135)</f>
        <v>2.246417507563543E-3</v>
      </c>
      <c r="AW135" s="2">
        <f t="shared" ref="AW135:AW147" si="126">IF($C135=0,"-",AD135/$C135)</f>
        <v>0</v>
      </c>
      <c r="AY135" s="2" t="str">
        <f t="shared" ref="AY135:AY149" si="127">A135</f>
        <v>District 1</v>
      </c>
      <c r="AZ135" t="str">
        <f t="shared" ref="AZ135:AZ149" si="128">B135</f>
        <v>GA</v>
      </c>
      <c r="BA135">
        <v>1</v>
      </c>
      <c r="BC135" s="91">
        <v>13</v>
      </c>
      <c r="BD135" s="93">
        <v>901</v>
      </c>
      <c r="BE135" s="100">
        <f t="shared" ref="BE135:BE147" si="129">BC135*1000+BD135</f>
        <v>13901</v>
      </c>
      <c r="BF135" t="s">
        <v>2683</v>
      </c>
      <c r="BG135" t="s">
        <v>3290</v>
      </c>
    </row>
    <row r="136" spans="1:59" outlineLevel="1">
      <c r="A136" s="9" t="s">
        <v>1601</v>
      </c>
      <c r="B136" t="s">
        <v>1568</v>
      </c>
      <c r="C136" s="1">
        <f t="shared" si="111"/>
        <v>40933</v>
      </c>
      <c r="D136" s="1">
        <v>3</v>
      </c>
      <c r="E136" s="1" t="str">
        <f t="shared" ref="E136:E148" si="130">IF(R136&gt;0.5,$D136,IF(MAX($R136:$V136)&gt;0.5,"",IF(W136=MAX($W136:$AA136),2,IF(RANK(W136,$W136:$AA136)=2,1,""))))</f>
        <v/>
      </c>
      <c r="F136" s="1">
        <f t="shared" si="112"/>
        <v>2</v>
      </c>
      <c r="G136" s="1" t="str">
        <f t="shared" si="113"/>
        <v/>
      </c>
      <c r="H136" s="1" t="str">
        <f t="shared" si="114"/>
        <v/>
      </c>
      <c r="I136" s="1">
        <f t="shared" si="115"/>
        <v>1</v>
      </c>
      <c r="J136" s="1"/>
      <c r="K136" s="7">
        <f>IF(W136&gt;0,RANK(W136,(W136:Y136,Z136:AN136)),0)</f>
        <v>7</v>
      </c>
      <c r="L136" s="7">
        <f>IF(X136&gt;0,RANK(X136,(W136:Y136,Z136:AN136)),0)</f>
        <v>1</v>
      </c>
      <c r="M136" s="7">
        <f>IF(Y136&gt;0,RANK(Y136,(W136:Y136,Z136:AN136)),0)</f>
        <v>3</v>
      </c>
      <c r="N136" s="7">
        <f>IF(Z136&gt;0,RANK(Z136,(W136:Y136,Z136:AN136)),0)</f>
        <v>4</v>
      </c>
      <c r="O136" s="48">
        <f t="shared" si="116"/>
        <v>9004</v>
      </c>
      <c r="P136" s="163">
        <f t="shared" si="117"/>
        <v>0.21996921799037453</v>
      </c>
      <c r="Q136" s="2"/>
      <c r="R136" s="2">
        <f t="shared" si="118"/>
        <v>1.3925194830576796E-3</v>
      </c>
      <c r="S136" s="2">
        <f t="shared" si="119"/>
        <v>0.46864388146483277</v>
      </c>
      <c r="T136" s="2">
        <f t="shared" si="120"/>
        <v>0.2235848826130506</v>
      </c>
      <c r="U136" s="2">
        <f t="shared" si="121"/>
        <v>5.0570444384726257E-2</v>
      </c>
      <c r="V136" s="2">
        <f t="shared" si="122"/>
        <v>0.25580827205433282</v>
      </c>
      <c r="W136" s="1">
        <v>57</v>
      </c>
      <c r="X136" s="1">
        <v>19183</v>
      </c>
      <c r="Y136" s="1">
        <v>9152</v>
      </c>
      <c r="Z136" s="1">
        <v>2070</v>
      </c>
      <c r="AA136" s="1">
        <v>10179</v>
      </c>
      <c r="AB136" s="1">
        <v>100</v>
      </c>
      <c r="AC136" s="1">
        <v>109</v>
      </c>
      <c r="AD136" s="1">
        <f>SUMIF(County!$AT$312:$AT$470,$BA136,County!W$312:W$470)+SUMIF('Cong Dist'!$BA$885:$BA$922,$BA136,'Cong Dist'!AD$885:AD$922)</f>
        <v>0</v>
      </c>
      <c r="AE136" s="1">
        <f>SUMIF(County!$AT$312:$AT$470,$BA136,County!X$312:X$470)+SUMIF('Cong Dist'!$BA$885:$BA$922,$BA136,'Cong Dist'!AE$885:AE$922)</f>
        <v>0</v>
      </c>
      <c r="AJ136" s="1">
        <v>48</v>
      </c>
      <c r="AM136">
        <v>35</v>
      </c>
      <c r="AP136" s="7">
        <f>IF(AA136&gt;0,RANK(AA136,(W136:Y136,Z136:AN136)),0)</f>
        <v>2</v>
      </c>
      <c r="AQ136" s="7">
        <f>IF(AB136&gt;0,RANK(AB136,(W136:Y136,Z136:AN136)),0)</f>
        <v>6</v>
      </c>
      <c r="AR136" s="7">
        <f>IF(AC136&gt;0,RANK(AC136,(W136:Y136,Z136:AN136)),0)</f>
        <v>5</v>
      </c>
      <c r="AS136" s="7">
        <f>IF(AD136&gt;0,RANK(AD136,(W136:Y136,AD136:AN136)),0)</f>
        <v>0</v>
      </c>
      <c r="AT136" s="2">
        <f t="shared" si="123"/>
        <v>0.24867466347445827</v>
      </c>
      <c r="AU136" s="2">
        <f t="shared" si="124"/>
        <v>2.4430166369432977E-3</v>
      </c>
      <c r="AV136" s="2">
        <f t="shared" si="125"/>
        <v>2.6628881342681942E-3</v>
      </c>
      <c r="AW136" s="2">
        <f t="shared" si="126"/>
        <v>0</v>
      </c>
      <c r="AY136" s="2" t="str">
        <f t="shared" si="127"/>
        <v>District 2</v>
      </c>
      <c r="AZ136" t="str">
        <f t="shared" si="128"/>
        <v>GA</v>
      </c>
      <c r="BA136">
        <v>2</v>
      </c>
      <c r="BC136" s="91">
        <v>13</v>
      </c>
      <c r="BD136" s="93">
        <v>902</v>
      </c>
      <c r="BE136" s="100">
        <f t="shared" si="129"/>
        <v>13902</v>
      </c>
      <c r="BF136" t="s">
        <v>2683</v>
      </c>
      <c r="BG136" t="s">
        <v>3290</v>
      </c>
    </row>
    <row r="137" spans="1:59" outlineLevel="1">
      <c r="A137" s="9" t="s">
        <v>1602</v>
      </c>
      <c r="B137" t="s">
        <v>1568</v>
      </c>
      <c r="C137" s="1">
        <f t="shared" si="111"/>
        <v>85751</v>
      </c>
      <c r="D137" s="1">
        <v>3</v>
      </c>
      <c r="E137" s="1" t="str">
        <f t="shared" si="130"/>
        <v/>
      </c>
      <c r="F137" s="1">
        <f t="shared" si="112"/>
        <v>3</v>
      </c>
      <c r="G137" s="1" t="str">
        <f t="shared" si="113"/>
        <v/>
      </c>
      <c r="H137" s="1" t="str">
        <f t="shared" si="114"/>
        <v/>
      </c>
      <c r="I137" s="1" t="str">
        <f t="shared" si="115"/>
        <v/>
      </c>
      <c r="J137" s="1"/>
      <c r="K137" s="7">
        <f>IF(W137&gt;0,RANK(W137,(W137:Y137,Z137:AN137)),0)</f>
        <v>7</v>
      </c>
      <c r="L137" s="7">
        <f>IF(X137&gt;0,RANK(X137,(W137:Y137,Z137:AN137)),0)</f>
        <v>1</v>
      </c>
      <c r="M137" s="7">
        <f>IF(Y137&gt;0,RANK(Y137,(W137:Y137,Z137:AN137)),0)</f>
        <v>2</v>
      </c>
      <c r="N137" s="7">
        <f>IF(Z137&gt;0,RANK(Z137,(W137:Y137,Z137:AN137)),0)</f>
        <v>4</v>
      </c>
      <c r="O137" s="48">
        <f t="shared" si="116"/>
        <v>26409</v>
      </c>
      <c r="P137" s="163">
        <f t="shared" si="117"/>
        <v>0.3079730848619841</v>
      </c>
      <c r="Q137" s="2"/>
      <c r="R137" s="2">
        <f t="shared" si="118"/>
        <v>1.3061072174085434E-3</v>
      </c>
      <c r="S137" s="2">
        <f t="shared" si="119"/>
        <v>0.52233793191916134</v>
      </c>
      <c r="T137" s="2">
        <f t="shared" si="120"/>
        <v>0.21436484705717718</v>
      </c>
      <c r="U137" s="2">
        <f t="shared" si="121"/>
        <v>5.7643642639735981E-2</v>
      </c>
      <c r="V137" s="2">
        <f t="shared" si="122"/>
        <v>0.20434747116651697</v>
      </c>
      <c r="W137" s="1">
        <v>112</v>
      </c>
      <c r="X137" s="1">
        <v>44791</v>
      </c>
      <c r="Y137" s="1">
        <v>18382</v>
      </c>
      <c r="Z137" s="1">
        <v>4943</v>
      </c>
      <c r="AA137" s="1">
        <v>17105</v>
      </c>
      <c r="AB137" s="1">
        <v>140</v>
      </c>
      <c r="AC137" s="1">
        <v>153</v>
      </c>
      <c r="AD137" s="1">
        <f>SUMIF(County!$AT$312:$AT$470,$BA137,County!W$312:W$470)+SUMIF('Cong Dist'!$BA$885:$BA$922,$BA137,'Cong Dist'!AD$885:AD$922)</f>
        <v>0</v>
      </c>
      <c r="AE137" s="1">
        <f>SUMIF(County!$AT$312:$AT$470,$BA137,County!X$312:X$470)+SUMIF('Cong Dist'!$BA$885:$BA$922,$BA137,'Cong Dist'!AE$885:AE$922)</f>
        <v>0</v>
      </c>
      <c r="AJ137" s="1">
        <v>83</v>
      </c>
      <c r="AM137">
        <v>42</v>
      </c>
      <c r="AP137" s="7">
        <f>IF(AA137&gt;0,RANK(AA137,(W137:Y137,Z137:AN137)),0)</f>
        <v>3</v>
      </c>
      <c r="AQ137" s="7">
        <f>IF(AB137&gt;0,RANK(AB137,(W137:Y137,Z137:AN137)),0)</f>
        <v>6</v>
      </c>
      <c r="AR137" s="7">
        <f>IF(AC137&gt;0,RANK(AC137,(W137:Y137,Z137:AN137)),0)</f>
        <v>5</v>
      </c>
      <c r="AS137" s="7">
        <f>IF(AD137&gt;0,RANK(AD137,(W137:Y137,AD137:AN137)),0)</f>
        <v>0</v>
      </c>
      <c r="AT137" s="2">
        <f t="shared" si="123"/>
        <v>0.19947289244440297</v>
      </c>
      <c r="AU137" s="2">
        <f t="shared" si="124"/>
        <v>1.6326340217606792E-3</v>
      </c>
      <c r="AV137" s="2">
        <f t="shared" si="125"/>
        <v>1.7842357523527423E-3</v>
      </c>
      <c r="AW137" s="2">
        <f t="shared" si="126"/>
        <v>0</v>
      </c>
      <c r="AY137" s="2" t="str">
        <f t="shared" si="127"/>
        <v>District 3</v>
      </c>
      <c r="AZ137" t="str">
        <f t="shared" si="128"/>
        <v>GA</v>
      </c>
      <c r="BA137">
        <v>3</v>
      </c>
      <c r="BC137" s="91">
        <v>13</v>
      </c>
      <c r="BD137" s="93">
        <v>903</v>
      </c>
      <c r="BE137" s="100">
        <f t="shared" si="129"/>
        <v>13903</v>
      </c>
      <c r="BF137" t="s">
        <v>2683</v>
      </c>
      <c r="BG137" t="s">
        <v>3290</v>
      </c>
    </row>
    <row r="138" spans="1:59" outlineLevel="1">
      <c r="A138" s="9" t="s">
        <v>1873</v>
      </c>
      <c r="B138" t="s">
        <v>1568</v>
      </c>
      <c r="C138" s="1">
        <f t="shared" si="111"/>
        <v>40307</v>
      </c>
      <c r="D138" s="1">
        <v>3</v>
      </c>
      <c r="E138" s="1" t="str">
        <f t="shared" si="130"/>
        <v/>
      </c>
      <c r="F138" s="1">
        <f t="shared" si="112"/>
        <v>2</v>
      </c>
      <c r="G138" s="1">
        <f t="shared" si="113"/>
        <v>1</v>
      </c>
      <c r="H138" s="1" t="str">
        <f t="shared" si="114"/>
        <v/>
      </c>
      <c r="I138" s="1" t="str">
        <f t="shared" si="115"/>
        <v/>
      </c>
      <c r="J138" s="1"/>
      <c r="K138" s="7">
        <f>IF(W138&gt;0,RANK(W138,(W138:Y138,Z138:AN138)),0)</f>
        <v>5</v>
      </c>
      <c r="L138" s="7">
        <f>IF(X138&gt;0,RANK(X138,(W138:Y138,Z138:AN138)),0)</f>
        <v>1</v>
      </c>
      <c r="M138" s="7">
        <f>IF(Y138&gt;0,RANK(Y138,(W138:Y138,Z138:AN138)),0)</f>
        <v>2</v>
      </c>
      <c r="N138" s="7">
        <f>IF(Z138&gt;0,RANK(Z138,(W138:Y138,Z138:AN138)),0)</f>
        <v>4</v>
      </c>
      <c r="O138" s="48">
        <f t="shared" si="116"/>
        <v>9416</v>
      </c>
      <c r="P138" s="163">
        <f t="shared" si="117"/>
        <v>0.23360706577021362</v>
      </c>
      <c r="Q138" s="2"/>
      <c r="R138" s="2">
        <f t="shared" si="118"/>
        <v>2.9275311980549285E-3</v>
      </c>
      <c r="S138" s="2">
        <f t="shared" si="119"/>
        <v>0.49331381645867961</v>
      </c>
      <c r="T138" s="2">
        <f t="shared" si="120"/>
        <v>0.25970675068846605</v>
      </c>
      <c r="U138" s="2">
        <f t="shared" si="121"/>
        <v>7.5173046865308749E-2</v>
      </c>
      <c r="V138" s="2">
        <f t="shared" si="122"/>
        <v>0.16887885478949077</v>
      </c>
      <c r="W138" s="1">
        <v>118</v>
      </c>
      <c r="X138" s="1">
        <v>19884</v>
      </c>
      <c r="Y138" s="1">
        <v>10468</v>
      </c>
      <c r="Z138" s="1">
        <v>3030</v>
      </c>
      <c r="AA138" s="1">
        <v>6522</v>
      </c>
      <c r="AB138" s="1">
        <v>84</v>
      </c>
      <c r="AC138" s="1">
        <v>90</v>
      </c>
      <c r="AD138" s="1">
        <f>SUMIF(County!$AT$312:$AT$470,$BA138,County!W$312:W$470)+SUMIF('Cong Dist'!$BA$885:$BA$922,$BA138,'Cong Dist'!AD$885:AD$922)</f>
        <v>0</v>
      </c>
      <c r="AE138" s="1">
        <f>SUMIF(County!$AT$312:$AT$470,$BA138,County!X$312:X$470)+SUMIF('Cong Dist'!$BA$885:$BA$922,$BA138,'Cong Dist'!AE$885:AE$922)</f>
        <v>0</v>
      </c>
      <c r="AJ138" s="1">
        <v>59</v>
      </c>
      <c r="AM138">
        <v>52</v>
      </c>
      <c r="AP138" s="7">
        <f>IF(AA138&gt;0,RANK(AA138,(W138:Y138,Z138:AN138)),0)</f>
        <v>3</v>
      </c>
      <c r="AQ138" s="7">
        <f>IF(AB138&gt;0,RANK(AB138,(W138:Y138,Z138:AN138)),0)</f>
        <v>7</v>
      </c>
      <c r="AR138" s="7">
        <f>IF(AC138&gt;0,RANK(AC138,(W138:Y138,Z138:AN138)),0)</f>
        <v>6</v>
      </c>
      <c r="AS138" s="7">
        <f>IF(AD138&gt;0,RANK(AD138,(W138:Y138,AD138:AN138)),0)</f>
        <v>0</v>
      </c>
      <c r="AT138" s="2">
        <f t="shared" si="123"/>
        <v>0.16180812265859529</v>
      </c>
      <c r="AU138" s="2">
        <f t="shared" si="124"/>
        <v>2.084005259632322E-3</v>
      </c>
      <c r="AV138" s="2">
        <f t="shared" si="125"/>
        <v>2.2328627781774877E-3</v>
      </c>
      <c r="AW138" s="2">
        <f t="shared" si="126"/>
        <v>0</v>
      </c>
      <c r="AY138" s="2" t="str">
        <f t="shared" si="127"/>
        <v>District 4</v>
      </c>
      <c r="AZ138" t="str">
        <f t="shared" si="128"/>
        <v>GA</v>
      </c>
      <c r="BA138">
        <v>4</v>
      </c>
      <c r="BC138" s="91">
        <v>13</v>
      </c>
      <c r="BD138" s="93">
        <v>904</v>
      </c>
      <c r="BE138" s="100">
        <f>BC138*1000+BD138</f>
        <v>13904</v>
      </c>
      <c r="BF138" t="s">
        <v>2683</v>
      </c>
      <c r="BG138" t="s">
        <v>3290</v>
      </c>
    </row>
    <row r="139" spans="1:59" outlineLevel="1">
      <c r="A139" s="9" t="s">
        <v>1827</v>
      </c>
      <c r="B139" t="s">
        <v>1568</v>
      </c>
      <c r="C139" s="1">
        <f t="shared" si="111"/>
        <v>23090</v>
      </c>
      <c r="D139" s="1">
        <v>3</v>
      </c>
      <c r="E139" s="1" t="str">
        <f t="shared" si="130"/>
        <v/>
      </c>
      <c r="F139" s="1">
        <f t="shared" si="112"/>
        <v>1</v>
      </c>
      <c r="G139" s="1">
        <f t="shared" si="113"/>
        <v>2</v>
      </c>
      <c r="H139" s="1" t="str">
        <f t="shared" si="114"/>
        <v/>
      </c>
      <c r="I139" s="1" t="str">
        <f t="shared" si="115"/>
        <v/>
      </c>
      <c r="J139" s="1"/>
      <c r="K139" s="7">
        <f>IF(W139&gt;0,RANK(W139,(W139:Y139,Z139:AN139)),0)</f>
        <v>5</v>
      </c>
      <c r="L139" s="7">
        <f>IF(X139&gt;0,RANK(X139,(W139:Y139,Z139:AN139)),0)</f>
        <v>2</v>
      </c>
      <c r="M139" s="7">
        <f>IF(Y139&gt;0,RANK(Y139,(W139:Y139,Z139:AN139)),0)</f>
        <v>1</v>
      </c>
      <c r="N139" s="7">
        <f>IF(Z139&gt;0,RANK(Z139,(W139:Y139,Z139:AN139)),0)</f>
        <v>3</v>
      </c>
      <c r="O139" s="48">
        <f t="shared" si="116"/>
        <v>2276</v>
      </c>
      <c r="P139" s="163">
        <f t="shared" si="117"/>
        <v>9.8570809874404502E-2</v>
      </c>
      <c r="Q139" s="2"/>
      <c r="R139" s="2">
        <f t="shared" si="118"/>
        <v>9.8310957124296237E-3</v>
      </c>
      <c r="S139" s="2">
        <f t="shared" si="119"/>
        <v>0.30415764400173234</v>
      </c>
      <c r="T139" s="2">
        <f t="shared" si="120"/>
        <v>0.40272845387613687</v>
      </c>
      <c r="U139" s="2">
        <f t="shared" si="121"/>
        <v>0.14066695539194457</v>
      </c>
      <c r="V139" s="2">
        <f t="shared" si="122"/>
        <v>0.1426158510177567</v>
      </c>
      <c r="W139" s="1">
        <v>227</v>
      </c>
      <c r="X139" s="1">
        <v>7023</v>
      </c>
      <c r="Y139" s="1">
        <v>9299</v>
      </c>
      <c r="Z139" s="1">
        <v>3248</v>
      </c>
      <c r="AA139" s="1">
        <v>2900</v>
      </c>
      <c r="AB139" s="1">
        <v>63</v>
      </c>
      <c r="AC139" s="1">
        <v>127</v>
      </c>
      <c r="AD139" s="1">
        <f>SUMIF(County!$AT$312:$AT$470,$BA139,County!W$312:W$470)+SUMIF('Cong Dist'!$BA$885:$BA$922,$BA139,'Cong Dist'!AD$885:AD$922)</f>
        <v>0</v>
      </c>
      <c r="AE139" s="1">
        <f>SUMIF(County!$AT$312:$AT$470,$BA139,County!X$312:X$470)+SUMIF('Cong Dist'!$BA$885:$BA$922,$BA139,'Cong Dist'!AE$885:AE$922)</f>
        <v>0</v>
      </c>
      <c r="AJ139" s="1">
        <v>131</v>
      </c>
      <c r="AM139">
        <v>72</v>
      </c>
      <c r="AP139" s="7">
        <f>IF(AA139&gt;0,RANK(AA139,(W139:Y139,Z139:AN139)),0)</f>
        <v>4</v>
      </c>
      <c r="AQ139" s="7">
        <f>IF(AB139&gt;0,RANK(AB139,(W139:Y139,Z139:AN139)),0)</f>
        <v>9</v>
      </c>
      <c r="AR139" s="7">
        <f>IF(AC139&gt;0,RANK(AC139,(W139:Y139,Z139:AN139)),0)</f>
        <v>7</v>
      </c>
      <c r="AS139" s="7">
        <f>IF(AD139&gt;0,RANK(AD139,(W139:Y139,AD139:AN139)),0)</f>
        <v>0</v>
      </c>
      <c r="AT139" s="2">
        <f t="shared" si="123"/>
        <v>0.12559549588566479</v>
      </c>
      <c r="AU139" s="2">
        <f t="shared" si="124"/>
        <v>2.7284538761368558E-3</v>
      </c>
      <c r="AV139" s="2">
        <f t="shared" si="125"/>
        <v>5.5002165439584239E-3</v>
      </c>
      <c r="AW139" s="2">
        <f t="shared" si="126"/>
        <v>0</v>
      </c>
      <c r="AY139" s="2" t="str">
        <f t="shared" si="127"/>
        <v>District 5</v>
      </c>
      <c r="AZ139" t="str">
        <f t="shared" si="128"/>
        <v>GA</v>
      </c>
      <c r="BA139">
        <v>5</v>
      </c>
      <c r="BC139" s="91">
        <v>13</v>
      </c>
      <c r="BD139" s="93">
        <v>905</v>
      </c>
      <c r="BE139" s="100">
        <f t="shared" si="129"/>
        <v>13905</v>
      </c>
      <c r="BF139" t="s">
        <v>2683</v>
      </c>
      <c r="BG139" t="s">
        <v>3290</v>
      </c>
    </row>
    <row r="140" spans="1:59" outlineLevel="1">
      <c r="A140" s="9" t="s">
        <v>1806</v>
      </c>
      <c r="B140" t="s">
        <v>1568</v>
      </c>
      <c r="C140" s="1">
        <f t="shared" si="111"/>
        <v>90318</v>
      </c>
      <c r="D140" s="1">
        <v>3</v>
      </c>
      <c r="E140" s="1" t="str">
        <f t="shared" si="130"/>
        <v/>
      </c>
      <c r="F140" s="1">
        <f t="shared" si="112"/>
        <v>1</v>
      </c>
      <c r="G140" s="1">
        <f t="shared" si="113"/>
        <v>2</v>
      </c>
      <c r="H140" s="1" t="str">
        <f t="shared" si="114"/>
        <v/>
      </c>
      <c r="I140" s="1" t="str">
        <f t="shared" si="115"/>
        <v/>
      </c>
      <c r="J140" s="1"/>
      <c r="K140" s="7">
        <f>IF(W140&gt;0,RANK(W140,(W140:Y140,Z140:AN140)),0)</f>
        <v>5</v>
      </c>
      <c r="L140" s="7">
        <f>IF(X140&gt;0,RANK(X140,(W140:Y140,Z140:AN140)),0)</f>
        <v>2</v>
      </c>
      <c r="M140" s="7">
        <f>IF(Y140&gt;0,RANK(Y140,(W140:Y140,Z140:AN140)),0)</f>
        <v>1</v>
      </c>
      <c r="N140" s="7">
        <f>IF(Z140&gt;0,RANK(Z140,(W140:Y140,Z140:AN140)),0)</f>
        <v>4</v>
      </c>
      <c r="O140" s="48">
        <f t="shared" si="116"/>
        <v>3368</v>
      </c>
      <c r="P140" s="163">
        <f t="shared" si="117"/>
        <v>3.7290462587745522E-2</v>
      </c>
      <c r="Q140" s="2"/>
      <c r="R140" s="2">
        <f t="shared" si="118"/>
        <v>3.5430368254390043E-3</v>
      </c>
      <c r="S140" s="2">
        <f t="shared" si="119"/>
        <v>0.37639230275249674</v>
      </c>
      <c r="T140" s="2">
        <f t="shared" si="120"/>
        <v>0.41368276534024223</v>
      </c>
      <c r="U140" s="2">
        <f t="shared" si="121"/>
        <v>7.1923647556411785E-2</v>
      </c>
      <c r="V140" s="2">
        <f t="shared" si="122"/>
        <v>0.1344582475254103</v>
      </c>
      <c r="W140" s="1">
        <v>320</v>
      </c>
      <c r="X140" s="1">
        <v>33995</v>
      </c>
      <c r="Y140" s="1">
        <v>37363</v>
      </c>
      <c r="Z140" s="1">
        <v>6496</v>
      </c>
      <c r="AA140" s="1">
        <v>11730</v>
      </c>
      <c r="AB140" s="1">
        <v>115</v>
      </c>
      <c r="AC140" s="1">
        <v>96</v>
      </c>
      <c r="AD140" s="1">
        <f>SUMIF(County!$AT$312:$AT$470,$BA140,County!W$312:W$470)+SUMIF('Cong Dist'!$BA$885:$BA$922,$BA140,'Cong Dist'!AD$885:AD$922)</f>
        <v>0</v>
      </c>
      <c r="AE140" s="1">
        <f>SUMIF(County!$AT$312:$AT$470,$BA140,County!X$312:X$470)+SUMIF('Cong Dist'!$BA$885:$BA$922,$BA140,'Cong Dist'!AE$885:AE$922)</f>
        <v>0</v>
      </c>
      <c r="AJ140" s="1">
        <v>114</v>
      </c>
      <c r="AM140">
        <v>89</v>
      </c>
      <c r="AP140" s="7">
        <f>IF(AA140&gt;0,RANK(AA140,(W140:Y140,Z140:AN140)),0)</f>
        <v>3</v>
      </c>
      <c r="AQ140" s="7">
        <f>IF(AB140&gt;0,RANK(AB140,(W140:Y140,Z140:AN140)),0)</f>
        <v>6</v>
      </c>
      <c r="AR140" s="7">
        <f>IF(AC140&gt;0,RANK(AC140,(W140:Y140,Z140:AN140)),0)</f>
        <v>8</v>
      </c>
      <c r="AS140" s="7">
        <f>IF(AD140&gt;0,RANK(AD140,(W140:Y140,AD140:AN140)),0)</f>
        <v>0</v>
      </c>
      <c r="AT140" s="2">
        <f t="shared" si="123"/>
        <v>0.1298744436324985</v>
      </c>
      <c r="AU140" s="2">
        <f t="shared" si="124"/>
        <v>1.2732788591421423E-3</v>
      </c>
      <c r="AV140" s="2">
        <f t="shared" si="125"/>
        <v>1.0629110476317013E-3</v>
      </c>
      <c r="AW140" s="2">
        <f t="shared" si="126"/>
        <v>0</v>
      </c>
      <c r="AY140" s="2" t="str">
        <f t="shared" si="127"/>
        <v>District 6</v>
      </c>
      <c r="AZ140" t="str">
        <f t="shared" si="128"/>
        <v>GA</v>
      </c>
      <c r="BA140">
        <v>6</v>
      </c>
      <c r="BC140" s="91">
        <v>13</v>
      </c>
      <c r="BD140" s="93">
        <v>906</v>
      </c>
      <c r="BE140" s="100">
        <f t="shared" si="129"/>
        <v>13906</v>
      </c>
      <c r="BF140" t="s">
        <v>2683</v>
      </c>
      <c r="BG140" t="s">
        <v>3290</v>
      </c>
    </row>
    <row r="141" spans="1:59" outlineLevel="1">
      <c r="A141" s="9" t="s">
        <v>1388</v>
      </c>
      <c r="B141" t="s">
        <v>1568</v>
      </c>
      <c r="C141" s="1">
        <f t="shared" si="111"/>
        <v>73065</v>
      </c>
      <c r="D141" s="1">
        <v>3</v>
      </c>
      <c r="E141" s="1" t="str">
        <f t="shared" si="130"/>
        <v/>
      </c>
      <c r="F141" s="1">
        <f t="shared" si="112"/>
        <v>2</v>
      </c>
      <c r="G141" s="1">
        <f t="shared" si="113"/>
        <v>1</v>
      </c>
      <c r="H141" s="1" t="str">
        <f t="shared" si="114"/>
        <v/>
      </c>
      <c r="I141" s="1" t="str">
        <f t="shared" si="115"/>
        <v/>
      </c>
      <c r="J141" s="1"/>
      <c r="K141" s="7">
        <f>IF(W141&gt;0,RANK(W141,(W141:Y141,Z141:AN141)),0)</f>
        <v>5</v>
      </c>
      <c r="L141" s="7">
        <f>IF(X141&gt;0,RANK(X141,(W141:Y141,Z141:AN141)),0)</f>
        <v>1</v>
      </c>
      <c r="M141" s="7">
        <f>IF(Y141&gt;0,RANK(Y141,(W141:Y141,Z141:AN141)),0)</f>
        <v>2</v>
      </c>
      <c r="N141" s="7">
        <f>IF(Z141&gt;0,RANK(Z141,(W141:Y141,Z141:AN141)),0)</f>
        <v>4</v>
      </c>
      <c r="O141" s="48">
        <f t="shared" si="116"/>
        <v>11586</v>
      </c>
      <c r="P141" s="163">
        <f t="shared" si="117"/>
        <v>0.15857113529049477</v>
      </c>
      <c r="Q141" s="2"/>
      <c r="R141" s="2">
        <f t="shared" si="118"/>
        <v>1.8476698829809075E-3</v>
      </c>
      <c r="S141" s="2">
        <f t="shared" si="119"/>
        <v>0.46034352973379866</v>
      </c>
      <c r="T141" s="2">
        <f t="shared" si="120"/>
        <v>0.30177239444330389</v>
      </c>
      <c r="U141" s="2">
        <f t="shared" si="121"/>
        <v>6.5941285157051943E-2</v>
      </c>
      <c r="V141" s="2">
        <f t="shared" si="122"/>
        <v>0.1700951207828646</v>
      </c>
      <c r="W141" s="1">
        <v>135</v>
      </c>
      <c r="X141" s="1">
        <v>33635</v>
      </c>
      <c r="Y141" s="1">
        <v>22049</v>
      </c>
      <c r="Z141" s="1">
        <v>4818</v>
      </c>
      <c r="AA141" s="1">
        <v>12065</v>
      </c>
      <c r="AB141" s="1">
        <v>124</v>
      </c>
      <c r="AC141" s="1">
        <v>110</v>
      </c>
      <c r="AD141" s="1">
        <f>SUMIF(County!$AT$312:$AT$470,$BA141,County!W$312:W$470)+SUMIF('Cong Dist'!$BA$885:$BA$922,$BA141,'Cong Dist'!AD$885:AD$922)</f>
        <v>0</v>
      </c>
      <c r="AE141" s="1">
        <f>SUMIF(County!$AT$312:$AT$470,$BA141,County!X$312:X$470)+SUMIF('Cong Dist'!$BA$885:$BA$922,$BA141,'Cong Dist'!AE$885:AE$922)</f>
        <v>0</v>
      </c>
      <c r="AJ141" s="1">
        <v>76</v>
      </c>
      <c r="AM141">
        <v>53</v>
      </c>
      <c r="AP141" s="7">
        <f>IF(AA141&gt;0,RANK(AA141,(W141:Y141,Z141:AN141)),0)</f>
        <v>3</v>
      </c>
      <c r="AQ141" s="7">
        <f>IF(AB141&gt;0,RANK(AB141,(W141:Y141,Z141:AN141)),0)</f>
        <v>6</v>
      </c>
      <c r="AR141" s="7">
        <f>IF(AC141&gt;0,RANK(AC141,(W141:Y141,Z141:AN141)),0)</f>
        <v>7</v>
      </c>
      <c r="AS141" s="7">
        <f>IF(AD141&gt;0,RANK(AD141,(W141:Y141,AD141:AN141)),0)</f>
        <v>0</v>
      </c>
      <c r="AT141" s="2">
        <f t="shared" si="123"/>
        <v>0.16512694176418258</v>
      </c>
      <c r="AU141" s="2">
        <f t="shared" si="124"/>
        <v>1.6971190036269076E-3</v>
      </c>
      <c r="AV141" s="2">
        <f t="shared" si="125"/>
        <v>1.5055087935399987E-3</v>
      </c>
      <c r="AW141" s="2">
        <f t="shared" si="126"/>
        <v>0</v>
      </c>
      <c r="AY141" s="2" t="str">
        <f t="shared" si="127"/>
        <v>District 7</v>
      </c>
      <c r="AZ141" t="str">
        <f t="shared" si="128"/>
        <v>GA</v>
      </c>
      <c r="BA141">
        <v>7</v>
      </c>
      <c r="BC141" s="91">
        <v>13</v>
      </c>
      <c r="BD141" s="93">
        <v>907</v>
      </c>
      <c r="BE141" s="100">
        <f t="shared" si="129"/>
        <v>13907</v>
      </c>
      <c r="BF141" t="s">
        <v>2683</v>
      </c>
      <c r="BG141" t="s">
        <v>3290</v>
      </c>
    </row>
    <row r="142" spans="1:59" outlineLevel="1">
      <c r="A142" s="9" t="s">
        <v>282</v>
      </c>
      <c r="B142" t="s">
        <v>1568</v>
      </c>
      <c r="C142" s="1">
        <f t="shared" si="111"/>
        <v>61014</v>
      </c>
      <c r="D142" s="1">
        <v>3</v>
      </c>
      <c r="E142" s="1" t="str">
        <f t="shared" si="130"/>
        <v/>
      </c>
      <c r="F142" s="1">
        <f t="shared" si="112"/>
        <v>2</v>
      </c>
      <c r="G142" s="1" t="str">
        <f t="shared" si="113"/>
        <v/>
      </c>
      <c r="H142" s="1" t="str">
        <f t="shared" si="114"/>
        <v/>
      </c>
      <c r="I142" s="1">
        <f t="shared" si="115"/>
        <v>1</v>
      </c>
      <c r="J142" s="1"/>
      <c r="K142" s="7">
        <f>IF(W142&gt;0,RANK(W142,(W142:Y142,Z142:AN142)),0)</f>
        <v>7</v>
      </c>
      <c r="L142" s="7">
        <f>IF(X142&gt;0,RANK(X142,(W142:Y142,Z142:AN142)),0)</f>
        <v>1</v>
      </c>
      <c r="M142" s="7">
        <f>IF(Y142&gt;0,RANK(Y142,(W142:Y142,Z142:AN142)),0)</f>
        <v>3</v>
      </c>
      <c r="N142" s="7">
        <f>IF(Z142&gt;0,RANK(Z142,(W142:Y142,Z142:AN142)),0)</f>
        <v>4</v>
      </c>
      <c r="O142" s="48">
        <f t="shared" si="116"/>
        <v>13201</v>
      </c>
      <c r="P142" s="163">
        <f t="shared" si="117"/>
        <v>0.21636017963090437</v>
      </c>
      <c r="Q142" s="2"/>
      <c r="R142" s="2">
        <f t="shared" si="118"/>
        <v>1.0981086308060445E-3</v>
      </c>
      <c r="S142" s="2">
        <f t="shared" si="119"/>
        <v>0.4701543907955551</v>
      </c>
      <c r="T142" s="2">
        <f t="shared" si="120"/>
        <v>0.21534401940538236</v>
      </c>
      <c r="U142" s="2">
        <f t="shared" si="121"/>
        <v>5.3430360245189629E-2</v>
      </c>
      <c r="V142" s="2">
        <f t="shared" si="122"/>
        <v>0.25997312092306679</v>
      </c>
      <c r="W142" s="1">
        <v>67</v>
      </c>
      <c r="X142" s="1">
        <v>28686</v>
      </c>
      <c r="Y142" s="1">
        <v>13139</v>
      </c>
      <c r="Z142" s="1">
        <v>3260</v>
      </c>
      <c r="AA142" s="1">
        <v>15485</v>
      </c>
      <c r="AB142" s="1">
        <v>143</v>
      </c>
      <c r="AC142" s="1">
        <v>136</v>
      </c>
      <c r="AD142" s="1">
        <f>SUMIF(County!$AT$312:$AT$470,$BA142,County!W$312:W$470)+SUMIF('Cong Dist'!$BA$885:$BA$922,$BA142,'Cong Dist'!AD$885:AD$922)</f>
        <v>0</v>
      </c>
      <c r="AE142" s="1">
        <f>SUMIF(County!$AT$312:$AT$470,$BA142,County!X$312:X$470)+SUMIF('Cong Dist'!$BA$885:$BA$922,$BA142,'Cong Dist'!AE$885:AE$922)</f>
        <v>0</v>
      </c>
      <c r="AJ142" s="1">
        <v>64</v>
      </c>
      <c r="AM142">
        <v>34</v>
      </c>
      <c r="AP142" s="7">
        <f>IF(AA142&gt;0,RANK(AA142,(W142:Y142,Z142:AN142)),0)</f>
        <v>2</v>
      </c>
      <c r="AQ142" s="7">
        <f>IF(AB142&gt;0,RANK(AB142,(W142:Y142,Z142:AN142)),0)</f>
        <v>5</v>
      </c>
      <c r="AR142" s="7">
        <f>IF(AC142&gt;0,RANK(AC142,(W142:Y142,Z142:AN142)),0)</f>
        <v>6</v>
      </c>
      <c r="AS142" s="7">
        <f>IF(AD142&gt;0,RANK(AD142,(W142:Y142,AD142:AN142)),0)</f>
        <v>0</v>
      </c>
      <c r="AT142" s="2">
        <f t="shared" si="123"/>
        <v>0.25379421116465073</v>
      </c>
      <c r="AU142" s="2">
        <f t="shared" si="124"/>
        <v>2.3437243911233487E-3</v>
      </c>
      <c r="AV142" s="2">
        <f t="shared" si="125"/>
        <v>2.2289966237257022E-3</v>
      </c>
      <c r="AW142" s="2">
        <f t="shared" si="126"/>
        <v>0</v>
      </c>
      <c r="AY142" s="2" t="str">
        <f t="shared" si="127"/>
        <v>District 8</v>
      </c>
      <c r="AZ142" t="str">
        <f t="shared" si="128"/>
        <v>GA</v>
      </c>
      <c r="BA142">
        <v>8</v>
      </c>
      <c r="BC142" s="91">
        <v>13</v>
      </c>
      <c r="BD142" s="93">
        <v>908</v>
      </c>
      <c r="BE142" s="100">
        <f t="shared" si="129"/>
        <v>13908</v>
      </c>
      <c r="BF142" t="s">
        <v>2683</v>
      </c>
      <c r="BG142" t="s">
        <v>3290</v>
      </c>
    </row>
    <row r="143" spans="1:59" outlineLevel="1">
      <c r="A143" s="9" t="s">
        <v>3105</v>
      </c>
      <c r="B143" t="s">
        <v>1568</v>
      </c>
      <c r="C143" s="1">
        <f t="shared" si="111"/>
        <v>94658</v>
      </c>
      <c r="D143" s="1">
        <v>3</v>
      </c>
      <c r="E143" s="1" t="str">
        <f t="shared" si="130"/>
        <v/>
      </c>
      <c r="F143" s="1">
        <f t="shared" si="112"/>
        <v>3</v>
      </c>
      <c r="G143" s="1" t="str">
        <f t="shared" si="113"/>
        <v/>
      </c>
      <c r="H143" s="1" t="str">
        <f t="shared" si="114"/>
        <v/>
      </c>
      <c r="I143" s="1" t="str">
        <f t="shared" si="115"/>
        <v/>
      </c>
      <c r="J143" s="1"/>
      <c r="K143" s="7">
        <f>IF(W143&gt;0,RANK(W143,(W143:Y143,Z143:AN143)),0)</f>
        <v>7</v>
      </c>
      <c r="L143" s="7">
        <f>IF(X143&gt;0,RANK(X143,(W143:Y143,Z143:AN143)),0)</f>
        <v>1</v>
      </c>
      <c r="M143" s="7">
        <f>IF(Y143&gt;0,RANK(Y143,(W143:Y143,Z143:AN143)),0)</f>
        <v>2</v>
      </c>
      <c r="N143" s="7">
        <f>IF(Z143&gt;0,RANK(Z143,(W143:Y143,Z143:AN143)),0)</f>
        <v>4</v>
      </c>
      <c r="O143" s="48">
        <f t="shared" si="116"/>
        <v>29872</v>
      </c>
      <c r="P143" s="163">
        <f t="shared" si="117"/>
        <v>0.31557818673540533</v>
      </c>
      <c r="Q143" s="2"/>
      <c r="R143" s="2">
        <f t="shared" si="118"/>
        <v>1.3944938621141371E-3</v>
      </c>
      <c r="S143" s="2">
        <f t="shared" si="119"/>
        <v>0.52220625831942358</v>
      </c>
      <c r="T143" s="2">
        <f t="shared" si="120"/>
        <v>0.20662807158401825</v>
      </c>
      <c r="U143" s="2">
        <f t="shared" si="121"/>
        <v>6.0079443892750745E-2</v>
      </c>
      <c r="V143" s="2">
        <f t="shared" si="122"/>
        <v>0.20969173234169333</v>
      </c>
      <c r="W143" s="1">
        <v>132</v>
      </c>
      <c r="X143" s="1">
        <v>49431</v>
      </c>
      <c r="Y143" s="1">
        <v>19559</v>
      </c>
      <c r="Z143" s="1">
        <v>5687</v>
      </c>
      <c r="AA143" s="1">
        <v>19341</v>
      </c>
      <c r="AB143" s="1">
        <v>190</v>
      </c>
      <c r="AC143" s="1">
        <v>147</v>
      </c>
      <c r="AD143" s="1">
        <f>SUMIF(County!$AT$312:$AT$470,$BA143,County!W$312:W$470)+SUMIF('Cong Dist'!$BA$885:$BA$922,$BA143,'Cong Dist'!AD$885:AD$922)</f>
        <v>0</v>
      </c>
      <c r="AE143" s="1">
        <f>SUMIF(County!$AT$312:$AT$470,$BA143,County!X$312:X$470)+SUMIF('Cong Dist'!$BA$885:$BA$922,$BA143,'Cong Dist'!AE$885:AE$922)</f>
        <v>0</v>
      </c>
      <c r="AJ143" s="1">
        <v>109</v>
      </c>
      <c r="AM143">
        <v>62</v>
      </c>
      <c r="AP143" s="7">
        <f>IF(AA143&gt;0,RANK(AA143,(W143:Y143,Z143:AN143)),0)</f>
        <v>3</v>
      </c>
      <c r="AQ143" s="7">
        <f>IF(AB143&gt;0,RANK(AB143,(W143:Y143,Z143:AN143)),0)</f>
        <v>5</v>
      </c>
      <c r="AR143" s="7">
        <f>IF(AC143&gt;0,RANK(AC143,(W143:Y143,Z143:AN143)),0)</f>
        <v>6</v>
      </c>
      <c r="AS143" s="7">
        <f>IF(AD143&gt;0,RANK(AD143,(W143:Y143,AD143:AN143)),0)</f>
        <v>0</v>
      </c>
      <c r="AT143" s="2">
        <f t="shared" si="123"/>
        <v>0.20432504384204186</v>
      </c>
      <c r="AU143" s="2">
        <f t="shared" si="124"/>
        <v>2.0072260136491369E-3</v>
      </c>
      <c r="AV143" s="2">
        <f t="shared" si="125"/>
        <v>1.5529590737180165E-3</v>
      </c>
      <c r="AW143" s="2">
        <f t="shared" si="126"/>
        <v>0</v>
      </c>
      <c r="AY143" s="2" t="str">
        <f t="shared" si="127"/>
        <v>District 9</v>
      </c>
      <c r="AZ143" t="str">
        <f t="shared" si="128"/>
        <v>GA</v>
      </c>
      <c r="BA143">
        <v>9</v>
      </c>
      <c r="BC143" s="91">
        <v>13</v>
      </c>
      <c r="BD143" s="93">
        <v>909</v>
      </c>
      <c r="BE143" s="100">
        <f t="shared" si="129"/>
        <v>13909</v>
      </c>
      <c r="BF143" t="s">
        <v>2683</v>
      </c>
      <c r="BG143" t="s">
        <v>3290</v>
      </c>
    </row>
    <row r="144" spans="1:59" outlineLevel="1">
      <c r="A144" s="9" t="s">
        <v>49</v>
      </c>
      <c r="B144" t="s">
        <v>1568</v>
      </c>
      <c r="C144" s="1">
        <f t="shared" si="111"/>
        <v>79983</v>
      </c>
      <c r="D144" s="1">
        <v>3</v>
      </c>
      <c r="E144" s="1" t="str">
        <f t="shared" si="130"/>
        <v/>
      </c>
      <c r="F144" s="1">
        <f t="shared" si="112"/>
        <v>3</v>
      </c>
      <c r="G144" s="1" t="str">
        <f t="shared" si="113"/>
        <v/>
      </c>
      <c r="H144" s="1" t="str">
        <f t="shared" si="114"/>
        <v/>
      </c>
      <c r="I144" s="1" t="str">
        <f t="shared" si="115"/>
        <v/>
      </c>
      <c r="J144" s="1"/>
      <c r="K144" s="7">
        <f>IF(W144&gt;0,RANK(W144,(W144:Y144,Z144:AN144)),0)</f>
        <v>6</v>
      </c>
      <c r="L144" s="7">
        <f>IF(X144&gt;0,RANK(X144,(W144:Y144,Z144:AN144)),0)</f>
        <v>1</v>
      </c>
      <c r="M144" s="7">
        <f>IF(Y144&gt;0,RANK(Y144,(W144:Y144,Z144:AN144)),0)</f>
        <v>2</v>
      </c>
      <c r="N144" s="7">
        <f>IF(Z144&gt;0,RANK(Z144,(W144:Y144,Z144:AN144)),0)</f>
        <v>4</v>
      </c>
      <c r="O144" s="48">
        <f t="shared" si="116"/>
        <v>25930</v>
      </c>
      <c r="P144" s="163">
        <f t="shared" si="117"/>
        <v>0.32419389120188041</v>
      </c>
      <c r="Q144" s="2"/>
      <c r="R144" s="2">
        <f t="shared" si="118"/>
        <v>1.4002975632321868E-3</v>
      </c>
      <c r="S144" s="2">
        <f t="shared" si="119"/>
        <v>0.53670154907917933</v>
      </c>
      <c r="T144" s="2">
        <f t="shared" si="120"/>
        <v>0.21250765787729892</v>
      </c>
      <c r="U144" s="2">
        <f t="shared" si="121"/>
        <v>5.9225085330632761E-2</v>
      </c>
      <c r="V144" s="2">
        <f t="shared" si="122"/>
        <v>0.19016541014965677</v>
      </c>
      <c r="W144" s="1">
        <v>112</v>
      </c>
      <c r="X144" s="1">
        <v>42927</v>
      </c>
      <c r="Y144" s="1">
        <v>16997</v>
      </c>
      <c r="Z144" s="1">
        <v>4737</v>
      </c>
      <c r="AA144" s="1">
        <v>14838</v>
      </c>
      <c r="AB144" s="1">
        <v>127</v>
      </c>
      <c r="AC144" s="1">
        <v>109</v>
      </c>
      <c r="AD144" s="1">
        <f>SUMIF(County!$AT$312:$AT$470,$BA144,County!W$312:W$470)+SUMIF('Cong Dist'!$BA$885:$BA$922,$BA144,'Cong Dist'!AD$885:AD$922)</f>
        <v>0</v>
      </c>
      <c r="AE144" s="1">
        <f>SUMIF(County!$AT$312:$AT$470,$BA144,County!X$312:X$470)+SUMIF('Cong Dist'!$BA$885:$BA$922,$BA144,'Cong Dist'!AE$885:AE$922)</f>
        <v>0</v>
      </c>
      <c r="AJ144" s="1">
        <v>85</v>
      </c>
      <c r="AM144">
        <v>51</v>
      </c>
      <c r="AP144" s="7">
        <f>IF(AA144&gt;0,RANK(AA144,(W144:Y144,Z144:AN144)),0)</f>
        <v>3</v>
      </c>
      <c r="AQ144" s="7">
        <f>IF(AB144&gt;0,RANK(AB144,(W144:Y144,Z144:AN144)),0)</f>
        <v>5</v>
      </c>
      <c r="AR144" s="7">
        <f>IF(AC144&gt;0,RANK(AC144,(W144:Y144,Z144:AN144)),0)</f>
        <v>7</v>
      </c>
      <c r="AS144" s="7">
        <f>IF(AD144&gt;0,RANK(AD144,(W144:Y144,AD144:AN144)),0)</f>
        <v>0</v>
      </c>
      <c r="AT144" s="2">
        <f t="shared" si="123"/>
        <v>0.18551442181463562</v>
      </c>
      <c r="AU144" s="2">
        <f t="shared" si="124"/>
        <v>1.5878374154507833E-3</v>
      </c>
      <c r="AV144" s="2">
        <f t="shared" si="125"/>
        <v>1.3627895927884675E-3</v>
      </c>
      <c r="AW144" s="2">
        <f t="shared" si="126"/>
        <v>0</v>
      </c>
      <c r="AY144" s="2" t="str">
        <f t="shared" si="127"/>
        <v>District 10</v>
      </c>
      <c r="AZ144" t="str">
        <f t="shared" si="128"/>
        <v>GA</v>
      </c>
      <c r="BA144">
        <v>10</v>
      </c>
      <c r="BC144" s="91">
        <v>13</v>
      </c>
      <c r="BD144" s="93">
        <v>910</v>
      </c>
      <c r="BE144" s="100">
        <f t="shared" si="129"/>
        <v>13910</v>
      </c>
      <c r="BF144" t="s">
        <v>2683</v>
      </c>
      <c r="BG144" t="s">
        <v>3290</v>
      </c>
    </row>
    <row r="145" spans="1:59" outlineLevel="1">
      <c r="A145" s="9" t="s">
        <v>1941</v>
      </c>
      <c r="B145" t="s">
        <v>1568</v>
      </c>
      <c r="C145" s="1">
        <f t="shared" si="111"/>
        <v>90115</v>
      </c>
      <c r="D145" s="1">
        <v>3</v>
      </c>
      <c r="E145" s="1" t="str">
        <f t="shared" si="130"/>
        <v/>
      </c>
      <c r="F145" s="1">
        <f t="shared" si="112"/>
        <v>2</v>
      </c>
      <c r="G145" s="1">
        <f t="shared" si="113"/>
        <v>1</v>
      </c>
      <c r="H145" s="1" t="str">
        <f t="shared" si="114"/>
        <v/>
      </c>
      <c r="I145" s="1" t="str">
        <f t="shared" si="115"/>
        <v/>
      </c>
      <c r="J145" s="1"/>
      <c r="K145" s="7">
        <f>IF(W145&gt;0,RANK(W145,(W145:Y145,Z145:AN145)),0)</f>
        <v>5</v>
      </c>
      <c r="L145" s="7">
        <f>IF(X145&gt;0,RANK(X145,(W145:Y145,Z145:AN145)),0)</f>
        <v>1</v>
      </c>
      <c r="M145" s="7">
        <f>IF(Y145&gt;0,RANK(Y145,(W145:Y145,Z145:AN145)),0)</f>
        <v>2</v>
      </c>
      <c r="N145" s="7">
        <f>IF(Z145&gt;0,RANK(Z145,(W145:Y145,Z145:AN145)),0)</f>
        <v>4</v>
      </c>
      <c r="O145" s="48">
        <f t="shared" si="116"/>
        <v>16493</v>
      </c>
      <c r="P145" s="163">
        <f t="shared" si="117"/>
        <v>0.18302169450147035</v>
      </c>
      <c r="Q145" s="2"/>
      <c r="R145" s="2">
        <f t="shared" si="118"/>
        <v>2.0085446374077569E-3</v>
      </c>
      <c r="S145" s="2">
        <f t="shared" si="119"/>
        <v>0.46807967596959443</v>
      </c>
      <c r="T145" s="2">
        <f t="shared" si="120"/>
        <v>0.28505798146812406</v>
      </c>
      <c r="U145" s="2">
        <f t="shared" si="121"/>
        <v>7.117571991344393E-2</v>
      </c>
      <c r="V145" s="2">
        <f t="shared" si="122"/>
        <v>0.17367807801142984</v>
      </c>
      <c r="W145" s="1">
        <v>181</v>
      </c>
      <c r="X145" s="1">
        <v>42181</v>
      </c>
      <c r="Y145" s="1">
        <v>25688</v>
      </c>
      <c r="Z145" s="1">
        <v>6414</v>
      </c>
      <c r="AA145" s="1">
        <v>15239</v>
      </c>
      <c r="AB145" s="1">
        <v>111</v>
      </c>
      <c r="AC145" s="1">
        <v>145</v>
      </c>
      <c r="AD145" s="1">
        <f>SUMIF(County!$AT$312:$AT$470,$BA145,County!W$312:W$470)+SUMIF('Cong Dist'!$BA$885:$BA$922,$BA145,'Cong Dist'!AD$885:AD$922)</f>
        <v>0</v>
      </c>
      <c r="AE145" s="1">
        <f>SUMIF(County!$AT$312:$AT$470,$BA145,County!X$312:X$470)+SUMIF('Cong Dist'!$BA$885:$BA$922,$BA145,'Cong Dist'!AE$885:AE$922)</f>
        <v>0</v>
      </c>
      <c r="AJ145" s="1">
        <v>106</v>
      </c>
      <c r="AM145">
        <v>50</v>
      </c>
      <c r="AP145" s="7">
        <f>IF(AA145&gt;0,RANK(AA145,(W145:Y145,Z145:AN145)),0)</f>
        <v>3</v>
      </c>
      <c r="AQ145" s="7">
        <f>IF(AB145&gt;0,RANK(AB145,(W145:Y145,Z145:AN145)),0)</f>
        <v>7</v>
      </c>
      <c r="AR145" s="7">
        <f>IF(AC145&gt;0,RANK(AC145,(W145:Y145,Z145:AN145)),0)</f>
        <v>6</v>
      </c>
      <c r="AS145" s="7">
        <f>IF(AD145&gt;0,RANK(AD145,(W145:Y145,AD145:AN145)),0)</f>
        <v>0</v>
      </c>
      <c r="AT145" s="2">
        <f t="shared" si="123"/>
        <v>0.16910614215169506</v>
      </c>
      <c r="AU145" s="2">
        <f t="shared" si="124"/>
        <v>1.231759418520779E-3</v>
      </c>
      <c r="AV145" s="2">
        <f t="shared" si="125"/>
        <v>1.6090550962658825E-3</v>
      </c>
      <c r="AW145" s="2">
        <f t="shared" si="126"/>
        <v>0</v>
      </c>
      <c r="AY145" s="2" t="str">
        <f t="shared" si="127"/>
        <v>District 11</v>
      </c>
      <c r="AZ145" t="str">
        <f t="shared" si="128"/>
        <v>GA</v>
      </c>
      <c r="BA145">
        <v>11</v>
      </c>
      <c r="BC145" s="91">
        <v>13</v>
      </c>
      <c r="BD145" s="93">
        <v>911</v>
      </c>
      <c r="BE145" s="100">
        <f t="shared" si="129"/>
        <v>13911</v>
      </c>
      <c r="BF145" t="s">
        <v>2683</v>
      </c>
      <c r="BG145" t="s">
        <v>3290</v>
      </c>
    </row>
    <row r="146" spans="1:59" outlineLevel="1">
      <c r="A146" s="9" t="s">
        <v>475</v>
      </c>
      <c r="B146" t="s">
        <v>1568</v>
      </c>
      <c r="C146" s="1">
        <f t="shared" si="111"/>
        <v>57989</v>
      </c>
      <c r="D146" s="1">
        <v>3</v>
      </c>
      <c r="E146" s="1" t="str">
        <f t="shared" si="130"/>
        <v/>
      </c>
      <c r="F146" s="1">
        <f t="shared" si="112"/>
        <v>2</v>
      </c>
      <c r="G146" s="1" t="str">
        <f t="shared" si="113"/>
        <v/>
      </c>
      <c r="H146" s="1" t="str">
        <f t="shared" si="114"/>
        <v/>
      </c>
      <c r="I146" s="1">
        <f t="shared" si="115"/>
        <v>1</v>
      </c>
      <c r="J146" s="1"/>
      <c r="K146" s="7">
        <f>IF(W146&gt;0,RANK(W146,(W146:Y146,Z146:AN146)),0)</f>
        <v>7</v>
      </c>
      <c r="L146" s="7">
        <f>IF(X146&gt;0,RANK(X146,(W146:Y146,Z146:AN146)),0)</f>
        <v>1</v>
      </c>
      <c r="M146" s="7">
        <f>IF(Y146&gt;0,RANK(Y146,(W146:Y146,Z146:AN146)),0)</f>
        <v>3</v>
      </c>
      <c r="N146" s="7">
        <f>IF(Z146&gt;0,RANK(Z146,(W146:Y146,Z146:AN146)),0)</f>
        <v>4</v>
      </c>
      <c r="O146" s="48">
        <f t="shared" si="116"/>
        <v>11511</v>
      </c>
      <c r="P146" s="163">
        <f t="shared" si="117"/>
        <v>0.198503164393247</v>
      </c>
      <c r="Q146" s="2"/>
      <c r="R146" s="2">
        <f t="shared" si="118"/>
        <v>1.7589542844332546E-3</v>
      </c>
      <c r="S146" s="2">
        <f t="shared" si="119"/>
        <v>0.44663643104726758</v>
      </c>
      <c r="T146" s="2">
        <f t="shared" si="120"/>
        <v>0.23868319853765368</v>
      </c>
      <c r="U146" s="2">
        <f t="shared" si="121"/>
        <v>5.7338460742554623E-2</v>
      </c>
      <c r="V146" s="2">
        <f t="shared" si="122"/>
        <v>0.25558295538809084</v>
      </c>
      <c r="W146" s="1">
        <v>102</v>
      </c>
      <c r="X146" s="1">
        <v>25900</v>
      </c>
      <c r="Y146" s="1">
        <v>13841</v>
      </c>
      <c r="Z146" s="1">
        <v>3325</v>
      </c>
      <c r="AA146" s="1">
        <v>14389</v>
      </c>
      <c r="AB146" s="1">
        <v>155</v>
      </c>
      <c r="AC146" s="1">
        <v>130</v>
      </c>
      <c r="AD146" s="1">
        <f>SUMIF(County!$AT$312:$AT$470,$BA146,County!W$312:W$470)+SUMIF('Cong Dist'!$BA$885:$BA$922,$BA146,'Cong Dist'!AD$885:AD$922)</f>
        <v>0</v>
      </c>
      <c r="AE146" s="1">
        <f>SUMIF(County!$AT$312:$AT$470,$BA146,County!X$312:X$470)+SUMIF('Cong Dist'!$BA$885:$BA$922,$BA146,'Cong Dist'!AE$885:AE$922)</f>
        <v>0</v>
      </c>
      <c r="AJ146" s="1">
        <v>78</v>
      </c>
      <c r="AM146">
        <v>69</v>
      </c>
      <c r="AP146" s="7">
        <f>IF(AA146&gt;0,RANK(AA146,(W146:Y146,Z146:AN146)),0)</f>
        <v>2</v>
      </c>
      <c r="AQ146" s="7">
        <f>IF(AB146&gt;0,RANK(AB146,(W146:Y146,Z146:AN146)),0)</f>
        <v>5</v>
      </c>
      <c r="AR146" s="7">
        <f>IF(AC146&gt;0,RANK(AC146,(W146:Y146,Z146:AN146)),0)</f>
        <v>6</v>
      </c>
      <c r="AS146" s="7">
        <f>IF(AD146&gt;0,RANK(AD146,(W146:Y146,AD146:AN146)),0)</f>
        <v>0</v>
      </c>
      <c r="AT146" s="2">
        <f>IF($C146=0,"-",AA146/$C146)</f>
        <v>0.24813326665402058</v>
      </c>
      <c r="AU146" s="2">
        <f t="shared" si="124"/>
        <v>2.6729207263446516E-3</v>
      </c>
      <c r="AV146" s="2">
        <f>IF($C146=0,"-",AC146/$C146)</f>
        <v>2.2418044801600302E-3</v>
      </c>
      <c r="AW146" s="2">
        <f t="shared" si="126"/>
        <v>0</v>
      </c>
      <c r="AY146" s="2" t="str">
        <f t="shared" si="127"/>
        <v>District 12</v>
      </c>
      <c r="AZ146" t="str">
        <f>B146</f>
        <v>GA</v>
      </c>
      <c r="BA146">
        <v>12</v>
      </c>
      <c r="BC146" s="91">
        <v>13</v>
      </c>
      <c r="BD146" s="93">
        <v>912</v>
      </c>
      <c r="BE146" s="100">
        <f t="shared" si="129"/>
        <v>13912</v>
      </c>
      <c r="BF146" t="s">
        <v>2683</v>
      </c>
      <c r="BG146" t="s">
        <v>3290</v>
      </c>
    </row>
    <row r="147" spans="1:59" outlineLevel="1">
      <c r="A147" s="9" t="s">
        <v>591</v>
      </c>
      <c r="B147" t="s">
        <v>1568</v>
      </c>
      <c r="C147" s="1">
        <f t="shared" si="111"/>
        <v>40547</v>
      </c>
      <c r="D147" s="1">
        <v>3</v>
      </c>
      <c r="E147" s="1" t="str">
        <f t="shared" si="130"/>
        <v/>
      </c>
      <c r="F147" s="1">
        <f t="shared" si="112"/>
        <v>3</v>
      </c>
      <c r="G147" s="1" t="str">
        <f t="shared" si="113"/>
        <v/>
      </c>
      <c r="H147" s="1" t="str">
        <f t="shared" si="114"/>
        <v/>
      </c>
      <c r="I147" s="1" t="str">
        <f t="shared" si="115"/>
        <v/>
      </c>
      <c r="J147" s="1"/>
      <c r="K147" s="7">
        <f>IF(W147&gt;0,RANK(W147,(W147:Y147,Z147:AN147)),0)</f>
        <v>6</v>
      </c>
      <c r="L147" s="7">
        <f>IF(X147&gt;0,RANK(X147,(W147:Y147,Z147:AN147)),0)</f>
        <v>1</v>
      </c>
      <c r="M147" s="7">
        <f>IF(Y147&gt;0,RANK(Y147,(W147:Y147,Z147:AN147)),0)</f>
        <v>2</v>
      </c>
      <c r="N147" s="7">
        <f>IF(Z147&gt;0,RANK(Z147,(W147:Y147,Z147:AN147)),0)</f>
        <v>4</v>
      </c>
      <c r="O147" s="48">
        <f t="shared" si="116"/>
        <v>13305</v>
      </c>
      <c r="P147" s="163">
        <f t="shared" si="117"/>
        <v>0.32813771672380199</v>
      </c>
      <c r="Q147" s="2"/>
      <c r="R147" s="2">
        <f t="shared" si="118"/>
        <v>1.8743680173625669E-3</v>
      </c>
      <c r="S147" s="2">
        <f t="shared" si="119"/>
        <v>0.53261646977581567</v>
      </c>
      <c r="T147" s="2">
        <f t="shared" si="120"/>
        <v>0.20447875305201371</v>
      </c>
      <c r="U147" s="2">
        <f t="shared" si="121"/>
        <v>6.5331590499913675E-2</v>
      </c>
      <c r="V147" s="2">
        <f t="shared" si="122"/>
        <v>0.19569881865489447</v>
      </c>
      <c r="W147" s="1">
        <v>76</v>
      </c>
      <c r="X147" s="1">
        <v>21596</v>
      </c>
      <c r="Y147" s="1">
        <v>8291</v>
      </c>
      <c r="Z147" s="1">
        <v>2649</v>
      </c>
      <c r="AA147" s="1">
        <v>7703</v>
      </c>
      <c r="AB147" s="1">
        <v>63</v>
      </c>
      <c r="AC147" s="1">
        <v>89</v>
      </c>
      <c r="AD147" s="1">
        <f>SUMIF(County!$AT$312:$AT$470,$BA147,County!W$312:W$470)+SUMIF('Cong Dist'!$BA$885:$BA$922,$BA147,'Cong Dist'!AD$885:AD$922)</f>
        <v>0</v>
      </c>
      <c r="AE147" s="1">
        <f>SUMIF(County!$AT$312:$AT$470,$BA147,County!X$312:X$470)+SUMIF('Cong Dist'!$BA$885:$BA$922,$BA147,'Cong Dist'!AE$885:AE$922)</f>
        <v>0</v>
      </c>
      <c r="AJ147" s="1">
        <v>45</v>
      </c>
      <c r="AM147">
        <v>35</v>
      </c>
      <c r="AP147" s="7">
        <f>IF(AA147&gt;0,RANK(AA147,(W147:Y147,Z147:AN147)),0)</f>
        <v>3</v>
      </c>
      <c r="AQ147" s="7">
        <f>IF(AB147&gt;0,RANK(AB147,(W147:Y147,Z147:AN147)),0)</f>
        <v>7</v>
      </c>
      <c r="AR147" s="7">
        <f>IF(AC147&gt;0,RANK(AC147,(W147:Y147,Z147:AN147)),0)</f>
        <v>5</v>
      </c>
      <c r="AS147" s="7">
        <f>IF(AD147&gt;0,RANK(AD147,(W147:Y147,AD147:AN147)),0)</f>
        <v>0</v>
      </c>
      <c r="AT147" s="2">
        <f>IF($C147=0,"-",AA147/$C147)</f>
        <v>0.18997706365452438</v>
      </c>
      <c r="AU147" s="2">
        <f t="shared" si="124"/>
        <v>1.5537524354452858E-3</v>
      </c>
      <c r="AV147" s="2">
        <f>IF($C147=0,"-",AC147/$C147)</f>
        <v>2.1949835992798481E-3</v>
      </c>
      <c r="AW147" s="2">
        <f t="shared" si="126"/>
        <v>0</v>
      </c>
      <c r="AY147" s="2" t="str">
        <f t="shared" si="127"/>
        <v>District 13</v>
      </c>
      <c r="AZ147" t="str">
        <f>B147</f>
        <v>GA</v>
      </c>
      <c r="BA147">
        <v>13</v>
      </c>
      <c r="BC147" s="91">
        <v>13</v>
      </c>
      <c r="BD147" s="93">
        <v>913</v>
      </c>
      <c r="BE147" s="100">
        <f t="shared" si="129"/>
        <v>13913</v>
      </c>
      <c r="BF147" t="s">
        <v>2683</v>
      </c>
      <c r="BG147" t="s">
        <v>3290</v>
      </c>
    </row>
    <row r="148" spans="1:59" s="148" customFormat="1" outlineLevel="1">
      <c r="A148" s="137" t="s">
        <v>27</v>
      </c>
      <c r="B148" s="148" t="s">
        <v>1568</v>
      </c>
      <c r="C148" s="1">
        <f>SUM(W148:AN148)</f>
        <v>68501</v>
      </c>
      <c r="D148" s="1">
        <v>3</v>
      </c>
      <c r="E148" s="1" t="str">
        <f t="shared" si="130"/>
        <v/>
      </c>
      <c r="F148" s="1">
        <f t="shared" si="112"/>
        <v>3</v>
      </c>
      <c r="G148" s="1" t="str">
        <f t="shared" si="113"/>
        <v/>
      </c>
      <c r="H148" s="1" t="str">
        <f t="shared" si="114"/>
        <v/>
      </c>
      <c r="I148" s="1" t="str">
        <f t="shared" si="115"/>
        <v/>
      </c>
      <c r="J148" s="1"/>
      <c r="K148" s="7">
        <f>IF(W148&gt;0,RANK(W148,(W148:Y148,Z148:AN148)),0)</f>
        <v>7</v>
      </c>
      <c r="L148" s="7">
        <f>IF(X148&gt;0,RANK(X148,(W148:Y148,Z148:AN148)),0)</f>
        <v>1</v>
      </c>
      <c r="M148" s="7">
        <f>IF(Y148&gt;0,RANK(Y148,(W148:Y148,Z148:AN148)),0)</f>
        <v>3</v>
      </c>
      <c r="N148" s="7">
        <f>IF(Z148&gt;0,RANK(Z148,(W148:Y148,Z148:AN148)),0)</f>
        <v>4</v>
      </c>
      <c r="O148" s="48">
        <f>MAX(W148:AD148)-LARGE(W148:AD148,2)</f>
        <v>19536</v>
      </c>
      <c r="P148" s="163">
        <f>O148/C148</f>
        <v>0.28519291689172421</v>
      </c>
      <c r="Q148" s="2"/>
      <c r="R148" s="2">
        <f t="shared" ref="R148:U149" si="131">IF($C148=0,"-",W148/$C148)</f>
        <v>1.2262594706646619E-3</v>
      </c>
      <c r="S148" s="2">
        <f t="shared" si="131"/>
        <v>0.5149121910629042</v>
      </c>
      <c r="T148" s="2">
        <f t="shared" si="131"/>
        <v>0.1769025269704092</v>
      </c>
      <c r="U148" s="2">
        <f t="shared" si="131"/>
        <v>7.1546400782470335E-2</v>
      </c>
      <c r="V148" s="2">
        <f>IF(C148=0,"-",(1-R148-S148-T148-U148))</f>
        <v>0.2354126217135516</v>
      </c>
      <c r="W148" s="1">
        <v>84</v>
      </c>
      <c r="X148" s="1">
        <v>35272</v>
      </c>
      <c r="Y148" s="1">
        <v>12118</v>
      </c>
      <c r="Z148" s="1">
        <v>4901</v>
      </c>
      <c r="AA148" s="1">
        <v>15736</v>
      </c>
      <c r="AB148" s="1">
        <v>132</v>
      </c>
      <c r="AC148" s="1">
        <v>149</v>
      </c>
      <c r="AD148" s="1">
        <f>SUMIF(County!$AT$312:$AT$470,$BA148,County!W$312:W$470)+SUMIF('Cong Dist'!$BA$885:$BA$922,$BA148,'Cong Dist'!AD$885:AD$922)</f>
        <v>0</v>
      </c>
      <c r="AE148" s="1">
        <f>SUMIF(County!$AT$312:$AT$470,$BA148,County!X$312:X$470)+SUMIF('Cong Dist'!$BA$885:$BA$922,$BA148,'Cong Dist'!AE$885:AE$922)</f>
        <v>0</v>
      </c>
      <c r="AF148" s="1"/>
      <c r="AG148" s="1"/>
      <c r="AJ148" s="1">
        <v>57</v>
      </c>
      <c r="AM148" s="148">
        <v>52</v>
      </c>
      <c r="AP148" s="7">
        <f>IF(AA148&gt;0,RANK(AA148,(W148:Y148,Z148:AN148)),0)</f>
        <v>2</v>
      </c>
      <c r="AQ148" s="7">
        <f>IF(AB148&gt;0,RANK(AB148,(W148:Y148,Z148:AN148)),0)</f>
        <v>6</v>
      </c>
      <c r="AR148" s="7">
        <f>IF(AC148&gt;0,RANK(AC148,(W148:Y148,Z148:AN148)),0)</f>
        <v>5</v>
      </c>
      <c r="AS148" s="7">
        <f>IF(AD148&gt;0,RANK(AD148,(W148:Y148,AD148:AN148)),0)</f>
        <v>0</v>
      </c>
      <c r="AT148" s="2">
        <f>IF($C148=0,"-",AA148/$C148)</f>
        <v>0.22971927417117999</v>
      </c>
      <c r="AU148" s="2">
        <f>IF($C148=0,"-",AB148/$C148)</f>
        <v>1.9269791681873257E-3</v>
      </c>
      <c r="AV148" s="2">
        <f>IF($C148=0,"-",AC148/$C148)</f>
        <v>2.1751507277266023E-3</v>
      </c>
      <c r="AW148" s="2">
        <f>IF($C148=0,"-",AD148/$C148)</f>
        <v>0</v>
      </c>
      <c r="AY148" s="2" t="str">
        <f>A148</f>
        <v>District 14</v>
      </c>
      <c r="AZ148" s="148" t="str">
        <f>B148</f>
        <v>GA</v>
      </c>
      <c r="BA148" s="148">
        <v>14</v>
      </c>
      <c r="BC148" s="91">
        <v>13</v>
      </c>
      <c r="BD148" s="93">
        <v>913</v>
      </c>
      <c r="BE148" s="100">
        <f>BC148*1000+BD148</f>
        <v>13913</v>
      </c>
      <c r="BF148" s="148" t="s">
        <v>2683</v>
      </c>
      <c r="BG148" s="148" t="s">
        <v>3290</v>
      </c>
    </row>
    <row r="149" spans="1:59">
      <c r="A149" t="s">
        <v>3343</v>
      </c>
      <c r="B149" t="s">
        <v>1136</v>
      </c>
      <c r="C149" s="1">
        <f>SUM(W149:AN149)</f>
        <v>901470</v>
      </c>
      <c r="D149" s="1">
        <v>34</v>
      </c>
      <c r="E149" s="1"/>
      <c r="F149" s="1">
        <f>ROUND(IF(S149&gt;0.2,X149/($X149+$Y149)*($D149-3),""),0)+3</f>
        <v>23</v>
      </c>
      <c r="G149" s="1">
        <f>ROUND(IF(T149&gt;0.2,Y149/($X149+$Y149)*($D149-3),""),0)</f>
        <v>11</v>
      </c>
      <c r="H149" s="1"/>
      <c r="I149" s="1"/>
      <c r="J149" s="1"/>
      <c r="K149" s="7">
        <f>IF(W149&gt;0,RANK(W149,(W149:Y149,Z149:AN149)),0)</f>
        <v>5</v>
      </c>
      <c r="L149" s="7">
        <f>IF(X149&gt;0,RANK(X149,(W149:Y149,Z149:AN149)),0)</f>
        <v>1</v>
      </c>
      <c r="M149" s="7">
        <f>IF(Y149&gt;0,RANK(Y149,(W149:Y149,Z149:AN149)),0)</f>
        <v>2</v>
      </c>
      <c r="N149" s="7">
        <f>IF(Z149&gt;0,RANK(Z149,(W149:Y149,Z149:AN149)),0)</f>
        <v>4</v>
      </c>
      <c r="O149" s="48">
        <f>MAX(W149:AD149)-LARGE(W149:AD149,2)</f>
        <v>191784</v>
      </c>
      <c r="P149" s="163">
        <f>O149/C149</f>
        <v>0.21274584844753569</v>
      </c>
      <c r="Q149" s="2"/>
      <c r="R149" s="2">
        <f t="shared" si="131"/>
        <v>2.0111595505119418E-3</v>
      </c>
      <c r="S149" s="2">
        <f t="shared" si="131"/>
        <v>0.47189035686157055</v>
      </c>
      <c r="T149" s="2">
        <f t="shared" si="131"/>
        <v>0.25914450841403486</v>
      </c>
      <c r="U149" s="2">
        <f t="shared" si="131"/>
        <v>6.5559586009517792E-2</v>
      </c>
      <c r="V149" s="2">
        <f>IF(C149=0,"-",(1-R149-S149-T149-U149))</f>
        <v>0.20139438916436492</v>
      </c>
      <c r="W149" s="1">
        <f t="shared" ref="W149:AE149" si="132">SUM(W135:W148)</f>
        <v>1813</v>
      </c>
      <c r="X149" s="1">
        <f t="shared" si="132"/>
        <v>425395</v>
      </c>
      <c r="Y149" s="1">
        <f t="shared" si="132"/>
        <v>233611</v>
      </c>
      <c r="Z149" s="1">
        <f t="shared" si="132"/>
        <v>59100</v>
      </c>
      <c r="AA149" s="1">
        <f t="shared" si="132"/>
        <v>176259</v>
      </c>
      <c r="AB149" s="1">
        <f t="shared" si="132"/>
        <v>1696</v>
      </c>
      <c r="AC149" s="1">
        <f t="shared" si="132"/>
        <v>1714</v>
      </c>
      <c r="AD149" s="1">
        <f t="shared" si="132"/>
        <v>0</v>
      </c>
      <c r="AE149" s="1">
        <f t="shared" si="132"/>
        <v>0</v>
      </c>
      <c r="AJ149" s="1">
        <f>SUM(AJ135:AJ148)</f>
        <v>1142</v>
      </c>
      <c r="AM149" s="1">
        <f>SUM(AM135:AM148)</f>
        <v>740</v>
      </c>
      <c r="AP149" s="7">
        <f>IF(AA149&gt;0,RANK(AA149,(W149:Y149,Z149:AN149)),0)</f>
        <v>3</v>
      </c>
      <c r="AQ149" s="7">
        <f>IF(AB149&gt;0,RANK(AB149,(W149:Y149,Z149:AN149)),0)</f>
        <v>7</v>
      </c>
      <c r="AR149" s="7">
        <f>IF(AC149&gt;0,RANK(AC149,(W149:Y149,Z149:AN149)),0)</f>
        <v>6</v>
      </c>
      <c r="AS149" s="7">
        <f>IF(AD149&gt;0,RANK(AD149,(W149:Y149,AD149:AN149)),0)</f>
        <v>0</v>
      </c>
      <c r="AT149" s="2">
        <f t="shared" si="123"/>
        <v>0.19552397750341111</v>
      </c>
      <c r="AU149" s="2">
        <f>IF($C149=0,"-",AB149/$C149)</f>
        <v>1.8813715375996982E-3</v>
      </c>
      <c r="AV149" s="2">
        <f t="shared" si="125"/>
        <v>1.9013389242015818E-3</v>
      </c>
      <c r="AW149" s="2">
        <f>IF($C149=0,"-",AD149/$C149)</f>
        <v>0</v>
      </c>
      <c r="AY149" s="2" t="str">
        <f t="shared" si="127"/>
        <v>Georgia</v>
      </c>
      <c r="AZ149" t="str">
        <f t="shared" si="128"/>
        <v>T</v>
      </c>
      <c r="BC149" s="91">
        <v>13</v>
      </c>
      <c r="BD149" s="93"/>
      <c r="BE149" s="100">
        <f>BC149*1000+BD149</f>
        <v>13000</v>
      </c>
      <c r="BF149" t="s">
        <v>1662</v>
      </c>
      <c r="BG149" t="s">
        <v>3290</v>
      </c>
    </row>
    <row r="150" spans="1:59">
      <c r="C150" s="1"/>
      <c r="D150" s="1"/>
      <c r="E150" s="1"/>
      <c r="F150" s="1"/>
      <c r="G150" s="1"/>
      <c r="H150" s="1"/>
      <c r="I150" s="1"/>
      <c r="J150" s="1"/>
      <c r="K150" s="7"/>
      <c r="L150" s="7"/>
      <c r="M150" s="7"/>
      <c r="N150" s="7"/>
      <c r="O150" s="48"/>
      <c r="P150" s="163"/>
      <c r="Q150" s="2"/>
      <c r="R150" s="2"/>
      <c r="S150" s="2"/>
      <c r="T150" s="2"/>
      <c r="U150" s="2"/>
      <c r="V150" s="2"/>
      <c r="AH150" s="1"/>
      <c r="AI150" s="1"/>
      <c r="AK150" s="1"/>
      <c r="AL150" s="1"/>
      <c r="AM150" s="1">
        <f>AM149-County!AF471</f>
        <v>0</v>
      </c>
      <c r="AP150" s="7"/>
      <c r="AQ150" s="7"/>
      <c r="AR150" s="7"/>
      <c r="AS150" s="7"/>
      <c r="AT150" s="2"/>
      <c r="AU150" s="2"/>
      <c r="AV150" s="2"/>
      <c r="AW150" s="2"/>
      <c r="AY150" s="2"/>
      <c r="BD150" s="93"/>
    </row>
    <row r="151" spans="1:59" outlineLevel="1">
      <c r="A151" s="9" t="s">
        <v>2197</v>
      </c>
      <c r="B151" t="s">
        <v>835</v>
      </c>
      <c r="C151" s="1">
        <f>SUM(W151:AN151)</f>
        <v>4007</v>
      </c>
      <c r="D151" s="1">
        <v>3</v>
      </c>
      <c r="E151" s="1"/>
      <c r="F151" s="1"/>
      <c r="G151" s="1">
        <v>2</v>
      </c>
      <c r="H151" s="1"/>
      <c r="I151" s="1">
        <v>1</v>
      </c>
      <c r="J151" s="1"/>
      <c r="K151" s="7">
        <f>IF(W151&gt;0,RANK(W151,(W151:Y151,Z151:AN151)),0)</f>
        <v>0</v>
      </c>
      <c r="L151" s="7">
        <f>IF(X151&gt;0,RANK(X151,(W151:Y151,Z151:AN151)),0)</f>
        <v>4</v>
      </c>
      <c r="M151" s="7">
        <f>IF(Y151&gt;0,RANK(Y151,(W151:Y151,Z151:AN151)),0)</f>
        <v>1</v>
      </c>
      <c r="N151" s="7">
        <f>IF(Z151&gt;0,RANK(Z151,(W151:Y151,Z151:AN151)),0)</f>
        <v>3</v>
      </c>
      <c r="O151" s="48">
        <f>MAX(W151:AD151)-LARGE(W151:AD151,2)</f>
        <v>582</v>
      </c>
      <c r="P151" s="163">
        <f t="shared" si="71"/>
        <v>0.1452458198153232</v>
      </c>
      <c r="Q151" s="2"/>
      <c r="R151" s="2">
        <f t="shared" ref="R151:U153" si="133">IF($C151=0,"-",W151/$C151)</f>
        <v>0</v>
      </c>
      <c r="S151" s="2">
        <f t="shared" si="133"/>
        <v>0.11829298727227353</v>
      </c>
      <c r="T151" s="2">
        <f t="shared" si="133"/>
        <v>0.43473920638881958</v>
      </c>
      <c r="U151" s="2">
        <f t="shared" si="133"/>
        <v>0.15747441976541054</v>
      </c>
      <c r="V151" s="2">
        <f>IF(C151=0,"-",(1-R151-S151-T151-U151))</f>
        <v>0.28949338657349633</v>
      </c>
      <c r="X151" s="1">
        <f>SUMIF(County!$AT$2836:$AT$2839,$BA151,County!Q$2836:Q$2839)+SUMIF($BA$925:$BA$926,$BA151,X$925:X$926)</f>
        <v>474</v>
      </c>
      <c r="Y151" s="1">
        <f>SUMIF(County!$AT$2836:$AT$2839,$BA151,County!R$2836:R$2839)+SUMIF($BA$925:$BA$926,$BA151,Y$925:Y$926)</f>
        <v>1742</v>
      </c>
      <c r="Z151" s="1">
        <f>SUMIF(County!$AT$2836:$AT$2839,$BA151,County!S$2836:S$2839)+SUMIF($BA$925:$BA$926,$BA151,Z$925:Z$926)</f>
        <v>631</v>
      </c>
      <c r="AA151" s="1">
        <f>SUMIF(County!$AT$2836:$AT$2839,$BA151,County!T$2836:T$2839)+SUMIF($BA$925:$BA$926,$BA151,AA$925:AA$926)</f>
        <v>1160</v>
      </c>
      <c r="AP151" s="7">
        <f>IF(AA151&gt;0,RANK(AA151,(W151:Y151,Z151:AN151)),0)</f>
        <v>2</v>
      </c>
      <c r="AQ151" s="7">
        <f>IF(AB151&gt;0,RANK(AB151,(W151:Y151,Z151:AN151)),0)</f>
        <v>0</v>
      </c>
      <c r="AR151" s="7">
        <f>IF(AC151&gt;0,RANK(AC151,(W151:Y151,Z151:AN151)),0)</f>
        <v>0</v>
      </c>
      <c r="AS151" s="7">
        <f>IF(AD151&gt;0,RANK(AD151,(W151:Y151,AD151:AN151)),0)</f>
        <v>0</v>
      </c>
      <c r="AT151" s="2">
        <f t="shared" ref="AT151:AW153" si="134">IF($C151=0,"-",AA151/$C151)</f>
        <v>0.28949338657349638</v>
      </c>
      <c r="AU151" s="2">
        <f t="shared" si="134"/>
        <v>0</v>
      </c>
      <c r="AV151" s="2">
        <f t="shared" si="134"/>
        <v>0</v>
      </c>
      <c r="AW151" s="2">
        <f t="shared" si="134"/>
        <v>0</v>
      </c>
      <c r="AY151" s="2" t="str">
        <f t="shared" ref="AY151:AZ153" si="135">A151</f>
        <v>District 1</v>
      </c>
      <c r="AZ151" t="str">
        <f t="shared" si="135"/>
        <v>HI</v>
      </c>
      <c r="BA151">
        <v>1</v>
      </c>
      <c r="BC151" s="91">
        <v>15</v>
      </c>
      <c r="BD151" s="93">
        <v>901</v>
      </c>
      <c r="BE151" s="100">
        <f>BC151*1000+BD151</f>
        <v>15901</v>
      </c>
      <c r="BF151" t="s">
        <v>2683</v>
      </c>
      <c r="BG151" t="s">
        <v>3094</v>
      </c>
    </row>
    <row r="152" spans="1:59" outlineLevel="1">
      <c r="A152" s="9" t="s">
        <v>1601</v>
      </c>
      <c r="B152" t="s">
        <v>835</v>
      </c>
      <c r="C152" s="1">
        <f>SUM(W152:AN152)</f>
        <v>6221</v>
      </c>
      <c r="D152" s="1">
        <v>3</v>
      </c>
      <c r="E152" s="1"/>
      <c r="F152" s="1"/>
      <c r="G152" s="1">
        <v>2</v>
      </c>
      <c r="H152" s="1"/>
      <c r="I152" s="1">
        <v>1</v>
      </c>
      <c r="J152" s="1"/>
      <c r="K152" s="7">
        <f>IF(W152&gt;0,RANK(W152,(W152:Y152,Z152:AN152)),0)</f>
        <v>0</v>
      </c>
      <c r="L152" s="7">
        <f>IF(X152&gt;0,RANK(X152,(W152:Y152,Z152:AN152)),0)</f>
        <v>4</v>
      </c>
      <c r="M152" s="7">
        <f>IF(Y152&gt;0,RANK(Y152,(W152:Y152,Z152:AN152)),0)</f>
        <v>1</v>
      </c>
      <c r="N152" s="7">
        <f>IF(Z152&gt;0,RANK(Z152,(W152:Y152,Z152:AN152)),0)</f>
        <v>3</v>
      </c>
      <c r="O152" s="48">
        <f>MAX(W152:AD152)-LARGE(W152:AD152,2)</f>
        <v>1377</v>
      </c>
      <c r="P152" s="163">
        <f t="shared" ref="P152:P200" si="136">O152/C152</f>
        <v>0.22134705031345442</v>
      </c>
      <c r="Q152" s="2"/>
      <c r="R152" s="2">
        <f t="shared" si="133"/>
        <v>0</v>
      </c>
      <c r="S152" s="2">
        <f t="shared" si="133"/>
        <v>0.10319884262980228</v>
      </c>
      <c r="T152" s="2">
        <f t="shared" si="133"/>
        <v>0.45105288538820126</v>
      </c>
      <c r="U152" s="2">
        <f t="shared" si="133"/>
        <v>0.21604243690724964</v>
      </c>
      <c r="V152" s="2">
        <f>IF(C152=0,"-",(1-R152-S152-T152-U152))</f>
        <v>0.22970583507474682</v>
      </c>
      <c r="X152" s="1">
        <f>SUMIF(County!$AT$2836:$AT$2839,$BA152,County!Q$2836:Q$2839)+SUMIF($BA$925:$BA$926,$BA152,X$925:X$926)</f>
        <v>642</v>
      </c>
      <c r="Y152" s="1">
        <f>SUMIF(County!$AT$2836:$AT$2839,$BA152,County!R$2836:R$2839)+SUMIF($BA$925:$BA$926,$BA152,Y$925:Y$926)</f>
        <v>2806</v>
      </c>
      <c r="Z152" s="1">
        <f>SUMIF(County!$AT$2836:$AT$2839,$BA152,County!S$2836:S$2839)+SUMIF($BA$925:$BA$926,$BA152,Z$925:Z$926)</f>
        <v>1344</v>
      </c>
      <c r="AA152" s="1">
        <f>SUMIF(County!$AT$2836:$AT$2839,$BA152,County!T$2836:T$2839)+SUMIF($BA$925:$BA$926,$BA152,AA$925:AA$926)</f>
        <v>1429</v>
      </c>
      <c r="AP152" s="7">
        <f>IF(AA152&gt;0,RANK(AA152,(W152:Y152,Z152:AN152)),0)</f>
        <v>2</v>
      </c>
      <c r="AQ152" s="7">
        <f>IF(AB152&gt;0,RANK(AB152,(W152:Y152,Z152:AN152)),0)</f>
        <v>0</v>
      </c>
      <c r="AR152" s="7">
        <f>IF(AC152&gt;0,RANK(AC152,(W152:Y152,Z152:AN152)),0)</f>
        <v>0</v>
      </c>
      <c r="AS152" s="7">
        <f>IF(AD152&gt;0,RANK(AD152,(W152:Y152,AD152:AN152)),0)</f>
        <v>0</v>
      </c>
      <c r="AT152" s="2">
        <f t="shared" si="134"/>
        <v>0.22970583507474682</v>
      </c>
      <c r="AU152" s="2">
        <f t="shared" si="134"/>
        <v>0</v>
      </c>
      <c r="AV152" s="2">
        <f t="shared" si="134"/>
        <v>0</v>
      </c>
      <c r="AW152" s="2">
        <f t="shared" si="134"/>
        <v>0</v>
      </c>
      <c r="AY152" s="2" t="str">
        <f t="shared" si="135"/>
        <v>District 2</v>
      </c>
      <c r="AZ152" t="str">
        <f t="shared" si="135"/>
        <v>HI</v>
      </c>
      <c r="BA152">
        <v>2</v>
      </c>
      <c r="BC152" s="91">
        <v>15</v>
      </c>
      <c r="BD152" s="93">
        <v>902</v>
      </c>
      <c r="BE152" s="100">
        <f>BC152*1000+BD152</f>
        <v>15902</v>
      </c>
      <c r="BF152" t="s">
        <v>2683</v>
      </c>
      <c r="BG152" t="s">
        <v>3094</v>
      </c>
    </row>
    <row r="153" spans="1:59">
      <c r="A153" t="s">
        <v>691</v>
      </c>
      <c r="B153" t="s">
        <v>1136</v>
      </c>
      <c r="C153" s="1">
        <f>SUM(W153:AN153)</f>
        <v>10228</v>
      </c>
      <c r="D153" s="1">
        <v>11</v>
      </c>
      <c r="E153" s="1"/>
      <c r="F153" s="1"/>
      <c r="G153" s="1">
        <v>5</v>
      </c>
      <c r="H153" s="1">
        <v>3</v>
      </c>
      <c r="I153" s="1">
        <v>3</v>
      </c>
      <c r="J153" s="1"/>
      <c r="K153" s="7">
        <f>IF(W153&gt;0,RANK(W153,(W153:Y153,Z153:AN153)),0)</f>
        <v>0</v>
      </c>
      <c r="L153" s="7">
        <f>IF(X153&gt;0,RANK(X153,(W153:Y153,Z153:AN153)),0)</f>
        <v>4</v>
      </c>
      <c r="M153" s="7">
        <f>IF(Y153&gt;0,RANK(Y153,(W153:Y153,Z153:AN153)),0)</f>
        <v>1</v>
      </c>
      <c r="N153" s="7">
        <f>IF(Z153&gt;0,RANK(Z153,(W153:Y153,Z153:AN153)),0)</f>
        <v>3</v>
      </c>
      <c r="O153" s="48">
        <f>MAX(W153:AD153)-LARGE(W153:AD153,2)</f>
        <v>1959</v>
      </c>
      <c r="P153" s="163">
        <f t="shared" si="136"/>
        <v>0.19153304653891279</v>
      </c>
      <c r="Q153" s="2"/>
      <c r="R153" s="2">
        <f t="shared" si="133"/>
        <v>0</v>
      </c>
      <c r="S153" s="2">
        <f t="shared" si="133"/>
        <v>0.10911224090731325</v>
      </c>
      <c r="T153" s="2">
        <f t="shared" si="133"/>
        <v>0.44466171294485723</v>
      </c>
      <c r="U153" s="2">
        <f t="shared" si="133"/>
        <v>0.19309737974188501</v>
      </c>
      <c r="V153" s="2">
        <f>IF(C153=0,"-",(1-R153-S153-T153-U153))</f>
        <v>0.25312866640594445</v>
      </c>
      <c r="X153" s="1">
        <f>X151+X152</f>
        <v>1116</v>
      </c>
      <c r="Y153" s="1">
        <f>Y151+Y152</f>
        <v>4548</v>
      </c>
      <c r="Z153" s="1">
        <f>Z151+Z152</f>
        <v>1975</v>
      </c>
      <c r="AA153" s="1">
        <f>AA151+AA152</f>
        <v>2589</v>
      </c>
      <c r="AP153" s="7">
        <f>IF(AA153&gt;0,RANK(AA153,(W153:Y153,Z153:AN153)),0)</f>
        <v>2</v>
      </c>
      <c r="AQ153" s="7">
        <f>IF(AB153&gt;0,RANK(AB153,(W153:Y153,Z153:AN153)),0)</f>
        <v>0</v>
      </c>
      <c r="AR153" s="7">
        <f>IF(AC153&gt;0,RANK(AC153,(W153:Y153,Z153:AN153)),0)</f>
        <v>0</v>
      </c>
      <c r="AS153" s="7">
        <f>IF(AD153&gt;0,RANK(AD153,(W153:Y153,AD153:AN153)),0)</f>
        <v>0</v>
      </c>
      <c r="AT153" s="2">
        <f t="shared" si="134"/>
        <v>0.25312866640594445</v>
      </c>
      <c r="AU153" s="2">
        <f t="shared" si="134"/>
        <v>0</v>
      </c>
      <c r="AV153" s="2">
        <f t="shared" si="134"/>
        <v>0</v>
      </c>
      <c r="AW153" s="2">
        <f t="shared" si="134"/>
        <v>0</v>
      </c>
      <c r="AY153" s="2" t="str">
        <f t="shared" si="135"/>
        <v>Hawaii</v>
      </c>
      <c r="AZ153" t="str">
        <f t="shared" si="135"/>
        <v>T</v>
      </c>
      <c r="BC153" s="91">
        <v>15</v>
      </c>
      <c r="BD153" s="93"/>
      <c r="BE153" s="100">
        <f>BC153*1000+BD153</f>
        <v>15000</v>
      </c>
      <c r="BF153" t="s">
        <v>1662</v>
      </c>
      <c r="BG153" t="s">
        <v>3094</v>
      </c>
    </row>
    <row r="154" spans="1:59">
      <c r="C154" s="1"/>
      <c r="D154" s="1"/>
      <c r="E154" s="1"/>
      <c r="F154" s="1"/>
      <c r="G154" s="1"/>
      <c r="H154" s="1"/>
      <c r="I154" s="1"/>
      <c r="J154" s="1"/>
      <c r="K154" s="7"/>
      <c r="L154" s="7"/>
      <c r="M154" s="7"/>
      <c r="N154" s="7"/>
      <c r="O154" s="48"/>
      <c r="P154" s="163"/>
      <c r="Q154" s="2"/>
      <c r="R154" s="2"/>
      <c r="S154" s="2"/>
      <c r="T154" s="2"/>
      <c r="U154" s="2"/>
      <c r="V154" s="2"/>
      <c r="AP154" s="7"/>
      <c r="AQ154" s="7"/>
      <c r="AR154" s="7"/>
      <c r="AS154" s="7"/>
      <c r="AT154" s="2"/>
      <c r="AU154" s="2"/>
      <c r="AV154" s="2"/>
      <c r="AW154" s="2"/>
      <c r="AY154" s="2"/>
      <c r="BD154" s="93"/>
    </row>
    <row r="155" spans="1:59" outlineLevel="1">
      <c r="A155" s="59" t="s">
        <v>2197</v>
      </c>
      <c r="B155" t="s">
        <v>1306</v>
      </c>
      <c r="C155" s="1">
        <f>SUM(W155:AN155)</f>
        <v>0</v>
      </c>
      <c r="D155" s="1"/>
      <c r="E155" s="1"/>
      <c r="F155" s="1"/>
      <c r="G155" s="1"/>
      <c r="H155" s="1"/>
      <c r="I155" s="1"/>
      <c r="J155" s="1"/>
      <c r="K155" s="7">
        <f>IF(W155&gt;0,RANK(W155,(W155:Y155,Z155:AN155)),0)</f>
        <v>0</v>
      </c>
      <c r="L155" s="7">
        <f>IF(X155&gt;0,RANK(X155,(W155:Y155,Z155:AN155)),0)</f>
        <v>0</v>
      </c>
      <c r="M155" s="7">
        <f>IF(Y155&gt;0,RANK(Y155,(W155:Y155,Z155:AN155)),0)</f>
        <v>0</v>
      </c>
      <c r="N155" s="7">
        <f>IF(Z155&gt;0,RANK(Z155,(W155:Y155,Z155:AN155)),0)</f>
        <v>0</v>
      </c>
      <c r="O155" s="48" t="e">
        <f>MAX(W155:AD155)-LARGE(W155:AD155,2)</f>
        <v>#NUM!</v>
      </c>
      <c r="P155" s="163" t="e">
        <f t="shared" si="136"/>
        <v>#NUM!</v>
      </c>
      <c r="Q155" s="2"/>
      <c r="R155" s="2" t="str">
        <f t="shared" ref="R155:U157" si="137">IF($C155=0,"-",W155/$C155)</f>
        <v>-</v>
      </c>
      <c r="S155" s="2" t="str">
        <f t="shared" si="137"/>
        <v>-</v>
      </c>
      <c r="T155" s="2" t="str">
        <f t="shared" si="137"/>
        <v>-</v>
      </c>
      <c r="U155" s="2" t="str">
        <f t="shared" si="137"/>
        <v>-</v>
      </c>
      <c r="V155" s="2" t="str">
        <f>IF(C155=0,"-",(1-R155-S155-T155))</f>
        <v>-</v>
      </c>
      <c r="AP155" s="7">
        <f>IF(AA155&gt;0,RANK(AA155,(W155:Y155,Z155:AN155)),0)</f>
        <v>0</v>
      </c>
      <c r="AQ155" s="7">
        <f>IF(AB155&gt;0,RANK(AB155,(W155:Y155,Z155:AN155)),0)</f>
        <v>0</v>
      </c>
      <c r="AR155" s="7">
        <f>IF(AC155&gt;0,RANK(AC155,(W155:Y155,Z155:AN155)),0)</f>
        <v>0</v>
      </c>
      <c r="AS155" s="7">
        <f>IF(AD155&gt;0,RANK(AD155,(W155:Y155,AD155:AN155)),0)</f>
        <v>0</v>
      </c>
      <c r="AT155" s="2" t="str">
        <f t="shared" ref="AT155:AW157" si="138">IF($C155=0,"-",AA155/$C155)</f>
        <v>-</v>
      </c>
      <c r="AU155" s="2" t="str">
        <f t="shared" si="138"/>
        <v>-</v>
      </c>
      <c r="AV155" s="2" t="str">
        <f t="shared" si="138"/>
        <v>-</v>
      </c>
      <c r="AW155" s="2" t="str">
        <f t="shared" si="138"/>
        <v>-</v>
      </c>
      <c r="AY155" s="2" t="str">
        <f t="shared" ref="AY155:AZ157" si="139">A155</f>
        <v>District 1</v>
      </c>
      <c r="AZ155" t="str">
        <f t="shared" si="139"/>
        <v>ID</v>
      </c>
      <c r="BC155" s="91">
        <v>16</v>
      </c>
      <c r="BD155" s="93">
        <v>901</v>
      </c>
      <c r="BE155" s="100">
        <f>BC155*1000+BD155</f>
        <v>16901</v>
      </c>
      <c r="BF155" t="s">
        <v>2683</v>
      </c>
      <c r="BG155" t="s">
        <v>3290</v>
      </c>
    </row>
    <row r="156" spans="1:59" outlineLevel="1">
      <c r="A156" s="59" t="s">
        <v>1601</v>
      </c>
      <c r="B156" t="s">
        <v>1306</v>
      </c>
      <c r="C156" s="1">
        <f>SUM(W156:AN156)</f>
        <v>0</v>
      </c>
      <c r="D156" s="1"/>
      <c r="E156" s="1"/>
      <c r="F156" s="1"/>
      <c r="G156" s="1"/>
      <c r="H156" s="1"/>
      <c r="I156" s="1"/>
      <c r="J156" s="1"/>
      <c r="K156" s="7">
        <f>IF(W156&gt;0,RANK(W156,(W156:Y156,Z156:AN156)),0)</f>
        <v>0</v>
      </c>
      <c r="L156" s="7">
        <f>IF(X156&gt;0,RANK(X156,(W156:Y156,Z156:AN156)),0)</f>
        <v>0</v>
      </c>
      <c r="M156" s="7">
        <f>IF(Y156&gt;0,RANK(Y156,(W156:Y156,Z156:AN156)),0)</f>
        <v>0</v>
      </c>
      <c r="N156" s="7">
        <f>IF(Z156&gt;0,RANK(Z156,(W156:Y156,Z156:AN156)),0)</f>
        <v>0</v>
      </c>
      <c r="O156" s="48" t="e">
        <f>MAX(W156:AD156)-LARGE(W156:AD156,2)</f>
        <v>#NUM!</v>
      </c>
      <c r="P156" s="163" t="e">
        <f t="shared" si="136"/>
        <v>#NUM!</v>
      </c>
      <c r="Q156" s="2"/>
      <c r="R156" s="2" t="str">
        <f t="shared" si="137"/>
        <v>-</v>
      </c>
      <c r="S156" s="2" t="str">
        <f t="shared" si="137"/>
        <v>-</v>
      </c>
      <c r="T156" s="2" t="str">
        <f t="shared" si="137"/>
        <v>-</v>
      </c>
      <c r="U156" s="2" t="str">
        <f t="shared" si="137"/>
        <v>-</v>
      </c>
      <c r="V156" s="2" t="str">
        <f>IF(C156=0,"-",(1-R156-S156-T156))</f>
        <v>-</v>
      </c>
      <c r="AP156" s="7">
        <f>IF(AA156&gt;0,RANK(AA156,(W156:Y156,Z156:AN156)),0)</f>
        <v>0</v>
      </c>
      <c r="AQ156" s="7">
        <f>IF(AB156&gt;0,RANK(AB156,(W156:Y156,Z156:AN156)),0)</f>
        <v>0</v>
      </c>
      <c r="AR156" s="7">
        <f>IF(AC156&gt;0,RANK(AC156,(W156:Y156,Z156:AN156)),0)</f>
        <v>0</v>
      </c>
      <c r="AS156" s="7">
        <f>IF(AD156&gt;0,RANK(AD156,(W156:Y156,AD156:AN156)),0)</f>
        <v>0</v>
      </c>
      <c r="AT156" s="2" t="str">
        <f t="shared" si="138"/>
        <v>-</v>
      </c>
      <c r="AU156" s="2" t="str">
        <f t="shared" si="138"/>
        <v>-</v>
      </c>
      <c r="AV156" s="2" t="str">
        <f t="shared" si="138"/>
        <v>-</v>
      </c>
      <c r="AW156" s="2" t="str">
        <f t="shared" si="138"/>
        <v>-</v>
      </c>
      <c r="AY156" s="2" t="str">
        <f t="shared" si="139"/>
        <v>District 2</v>
      </c>
      <c r="AZ156" t="str">
        <f t="shared" si="139"/>
        <v>ID</v>
      </c>
      <c r="BC156" s="91">
        <v>16</v>
      </c>
      <c r="BD156" s="93">
        <v>902</v>
      </c>
      <c r="BE156" s="100">
        <f>BC156*1000+BD156</f>
        <v>16902</v>
      </c>
      <c r="BF156" t="s">
        <v>2683</v>
      </c>
      <c r="BG156" t="s">
        <v>3290</v>
      </c>
    </row>
    <row r="157" spans="1:59">
      <c r="A157" t="s">
        <v>1308</v>
      </c>
      <c r="B157" t="s">
        <v>1136</v>
      </c>
      <c r="C157" s="1">
        <f>SUM(W157:AN157)</f>
        <v>0</v>
      </c>
      <c r="D157" s="1"/>
      <c r="E157" s="1"/>
      <c r="F157" s="1"/>
      <c r="G157" s="1"/>
      <c r="H157" s="1"/>
      <c r="I157" s="1"/>
      <c r="J157" s="1"/>
      <c r="K157" s="7">
        <f>IF(W157&gt;0,RANK(W157,(W157:Y157,Z157:AN157)),0)</f>
        <v>0</v>
      </c>
      <c r="L157" s="7">
        <f>IF(X157&gt;0,RANK(X157,(W157:Y157,Z157:AN157)),0)</f>
        <v>0</v>
      </c>
      <c r="M157" s="7">
        <f>IF(Y157&gt;0,RANK(Y157,(W157:Y157,Z157:AN157)),0)</f>
        <v>0</v>
      </c>
      <c r="N157" s="7">
        <f>IF(Z157&gt;0,RANK(Z157,(W157:Y157,Z157:AN157)),0)</f>
        <v>0</v>
      </c>
      <c r="O157" s="48" t="e">
        <f>MAX(W157:AD157)-LARGE(W157:AD157,2)</f>
        <v>#NUM!</v>
      </c>
      <c r="P157" s="163" t="e">
        <f t="shared" si="136"/>
        <v>#NUM!</v>
      </c>
      <c r="Q157" s="2"/>
      <c r="R157" s="2" t="str">
        <f t="shared" si="137"/>
        <v>-</v>
      </c>
      <c r="S157" s="2" t="str">
        <f t="shared" si="137"/>
        <v>-</v>
      </c>
      <c r="T157" s="2" t="str">
        <f t="shared" si="137"/>
        <v>-</v>
      </c>
      <c r="U157" s="2" t="str">
        <f t="shared" si="137"/>
        <v>-</v>
      </c>
      <c r="V157" s="2" t="str">
        <f>IF(C157=0,"-",(1-R157-S157-T157))</f>
        <v>-</v>
      </c>
      <c r="AP157" s="7">
        <f>IF(AA157&gt;0,RANK(AA157,(W157:Y157,Z157:AN157)),0)</f>
        <v>0</v>
      </c>
      <c r="AQ157" s="7">
        <f>IF(AB157&gt;0,RANK(AB157,(W157:Y157,Z157:AN157)),0)</f>
        <v>0</v>
      </c>
      <c r="AR157" s="7">
        <f>IF(AC157&gt;0,RANK(AC157,(W157:Y157,Z157:AN157)),0)</f>
        <v>0</v>
      </c>
      <c r="AS157" s="7">
        <f>IF(AD157&gt;0,RANK(AD157,(W157:Y157,AD157:AN157)),0)</f>
        <v>0</v>
      </c>
      <c r="AT157" s="2" t="str">
        <f t="shared" si="138"/>
        <v>-</v>
      </c>
      <c r="AU157" s="2" t="str">
        <f t="shared" si="138"/>
        <v>-</v>
      </c>
      <c r="AV157" s="2" t="str">
        <f t="shared" si="138"/>
        <v>-</v>
      </c>
      <c r="AW157" s="2" t="str">
        <f t="shared" si="138"/>
        <v>-</v>
      </c>
      <c r="AY157" s="2" t="str">
        <f t="shared" si="139"/>
        <v>Idaho</v>
      </c>
      <c r="AZ157" t="str">
        <f t="shared" si="139"/>
        <v>T</v>
      </c>
      <c r="BC157" s="91">
        <v>16</v>
      </c>
      <c r="BD157" s="93"/>
      <c r="BE157" s="100">
        <f>BC157*1000+BD157</f>
        <v>16000</v>
      </c>
      <c r="BF157" t="s">
        <v>1662</v>
      </c>
      <c r="BG157" t="s">
        <v>3290</v>
      </c>
    </row>
    <row r="158" spans="1:59">
      <c r="C158" s="1"/>
      <c r="D158" s="1"/>
      <c r="E158" s="1"/>
      <c r="F158" s="1"/>
      <c r="G158" s="1"/>
      <c r="H158" s="1"/>
      <c r="I158" s="1"/>
      <c r="J158" s="1"/>
      <c r="K158" s="7"/>
      <c r="L158" s="7"/>
      <c r="M158" s="7"/>
      <c r="N158" s="7"/>
      <c r="O158" s="48"/>
      <c r="P158" s="163"/>
      <c r="Q158" s="2"/>
      <c r="R158" s="2"/>
      <c r="S158" s="2"/>
      <c r="T158" s="2"/>
      <c r="U158" s="2"/>
      <c r="V158" s="2"/>
      <c r="AP158" s="7"/>
      <c r="AQ158" s="7"/>
      <c r="AR158" s="7"/>
      <c r="AS158" s="7"/>
      <c r="AT158" s="2"/>
      <c r="AU158" s="2"/>
      <c r="AV158" s="2"/>
      <c r="AW158" s="2"/>
      <c r="AY158" s="2"/>
      <c r="BD158" s="93"/>
    </row>
    <row r="159" spans="1:59" outlineLevel="1">
      <c r="A159" s="9" t="s">
        <v>2197</v>
      </c>
      <c r="B159" t="s">
        <v>195</v>
      </c>
      <c r="C159" s="1">
        <f t="shared" ref="C159:C177" si="140">SUM(W159:AN159)</f>
        <v>0</v>
      </c>
      <c r="D159" s="1">
        <v>3</v>
      </c>
      <c r="E159" s="1"/>
      <c r="F159" s="1"/>
      <c r="G159" s="1">
        <v>3</v>
      </c>
      <c r="H159" s="1"/>
      <c r="I159" s="1"/>
      <c r="J159" s="1"/>
      <c r="K159" s="7">
        <f>IF(W159&gt;0,RANK(W159,(W159:Y159,Z159:AN159)),0)</f>
        <v>0</v>
      </c>
      <c r="L159" s="7">
        <f>IF(X159&gt;0,RANK(X159,(W159:Y159,Z159:AN159)),0)</f>
        <v>0</v>
      </c>
      <c r="M159" s="7">
        <f>IF(Y159&gt;0,RANK(Y159,(W159:Y159,Z159:AN159)),0)</f>
        <v>0</v>
      </c>
      <c r="N159" s="7">
        <f>IF(Z159&gt;0,RANK(Z159,(W159:Y159,Z159:AN159)),0)</f>
        <v>0</v>
      </c>
      <c r="O159" s="48">
        <f t="shared" ref="O159:O177" si="141">MAX(W159:AD159)-LARGE(W159:AD159,2)</f>
        <v>0</v>
      </c>
      <c r="P159" s="163" t="e">
        <f t="shared" si="136"/>
        <v>#DIV/0!</v>
      </c>
      <c r="Q159" s="2"/>
      <c r="R159" s="2" t="str">
        <f t="shared" ref="R159:R177" si="142">IF($C159=0,"-",W159/$C159)</f>
        <v>-</v>
      </c>
      <c r="S159" s="2" t="str">
        <f t="shared" ref="S159:S177" si="143">IF($C159=0,"-",X159/$C159)</f>
        <v>-</v>
      </c>
      <c r="T159" s="2" t="str">
        <f t="shared" ref="T159:T177" si="144">IF($C159=0,"-",Y159/$C159)</f>
        <v>-</v>
      </c>
      <c r="U159" s="2" t="str">
        <f t="shared" ref="U159:U176" si="145">IF($C159=0,"-",Z159/$C159)</f>
        <v>-</v>
      </c>
      <c r="V159" s="2" t="str">
        <f t="shared" ref="V159:V176" si="146">IF(C159=0,"-",(1-R159-S159-T159-U159))</f>
        <v>-</v>
      </c>
      <c r="W159" s="1">
        <f>SUMIF(County!$AT$473:$AT$574,$BA159,County!P$473:P$574)+SUMIF('Cong Dist'!$BA$954:$BA$1031,$BA159,'Cong Dist'!W$954:W$1031)</f>
        <v>0</v>
      </c>
      <c r="X159" s="1">
        <f>SUMIF(County!$AT$473:$AT$574,$BA159,County!Q$473:Q$574)+SUMIF('Cong Dist'!$BA$954:$BA$1031,$BA159,'Cong Dist'!X$954:X$1031)</f>
        <v>0</v>
      </c>
      <c r="Y159" s="1">
        <f>SUMIF(County!$AT$473:$AT$574,$BA159,County!R$473:R$574)+SUMIF('Cong Dist'!$BA$954:$BA$1031,$BA159,'Cong Dist'!Y$954:Y$1031)</f>
        <v>0</v>
      </c>
      <c r="Z159" s="1">
        <f>SUMIF(County!$AT$473:$AT$574,$BA159,County!S$473:S$574)+SUMIF('Cong Dist'!$BA$954:$BA$1031,$BA159,'Cong Dist'!Z$954:Z$1031)</f>
        <v>0</v>
      </c>
      <c r="AA159" s="1">
        <f>SUMIF(County!$AT$473:$AT$574,$BA159,County!T$473:T$574)+SUMIF('Cong Dist'!$BA$954:$BA$1031,$BA159,'Cong Dist'!AA$954:AA$1031)</f>
        <v>0</v>
      </c>
      <c r="AB159" s="1">
        <f>SUMIF(County!$AT$473:$AT$574,$BA159,County!U$473:U$574)+SUMIF('Cong Dist'!$BA$954:$BA$1031,$BA159,'Cong Dist'!AB$954:AB$1031)</f>
        <v>0</v>
      </c>
      <c r="AC159" s="1">
        <f>SUMIF(County!$AT$473:$AT$574,$BA159,County!V$473:V$574)+SUMIF('Cong Dist'!$BA$954:$BA$1031,$BA159,'Cong Dist'!AC$954:AC$1031)</f>
        <v>0</v>
      </c>
      <c r="AD159" s="1">
        <f>SUMIF(County!$AT$473:$AT$574,$BA159,County!W$473:W$574)+SUMIF('Cong Dist'!$BA$954:$BA$1031,$BA159,'Cong Dist'!AD$954:AD$1031)</f>
        <v>0</v>
      </c>
      <c r="AE159" s="1">
        <f>SUMIF(County!$AT$473:$AT$574,$BA159,County!X$473:X$574)+SUMIF('Cong Dist'!$BA$954:$BA$1031,$BA159,'Cong Dist'!AE$954:AE$1031)</f>
        <v>0</v>
      </c>
      <c r="AG159" s="1">
        <f>SUMIF(County!$AT$473:$AT$574,$BA159,County!Z$473:Z$574)+SUMIF('Cong Dist'!$BA$954:$BA$1031,$BA159,'Cong Dist'!AG$954:AG$1031)</f>
        <v>0</v>
      </c>
      <c r="AJ159" s="1">
        <f>SUMIF(County!$AT$473:$AT$574,$BA159,County!AC$473:AC$574)+SUMIF('Cong Dist'!$BA$954:$BA$1031,$BA159,'Cong Dist'!AJ$954:AJ$1031)</f>
        <v>0</v>
      </c>
      <c r="AP159" s="7">
        <f>IF(AA159&gt;0,RANK(AA159,(W159:Y159,Z159:AN159)),0)</f>
        <v>0</v>
      </c>
      <c r="AQ159" s="7">
        <f>IF(AB159&gt;0,RANK(AB159,(W159:Y159,Z159:AN159)),0)</f>
        <v>0</v>
      </c>
      <c r="AR159" s="7">
        <f>IF(AC159&gt;0,RANK(AC159,(W159:Y159,Z159:AN159)),0)</f>
        <v>0</v>
      </c>
      <c r="AS159" s="7">
        <f>IF(AD159&gt;0,RANK(AD159,(W159:Y159,AD159:AN159)),0)</f>
        <v>0</v>
      </c>
      <c r="AT159" s="2" t="str">
        <f t="shared" ref="AT159:AT178" si="147">IF($C159=0,"-",AA159/$C159)</f>
        <v>-</v>
      </c>
      <c r="AU159" s="2" t="str">
        <f t="shared" ref="AU159:AU194" si="148">IF($C159=0,"-",AB159/$C159)</f>
        <v>-</v>
      </c>
      <c r="AV159" s="2" t="str">
        <f t="shared" ref="AV159:AV178" si="149">IF($C159=0,"-",AC159/$C159)</f>
        <v>-</v>
      </c>
      <c r="AW159" s="2" t="str">
        <f t="shared" ref="AW159:AW194" si="150">IF($C159=0,"-",AD159/$C159)</f>
        <v>-</v>
      </c>
      <c r="AY159" s="2" t="str">
        <f t="shared" ref="AY159:AY177" si="151">A159</f>
        <v>District 1</v>
      </c>
      <c r="AZ159" t="str">
        <f t="shared" ref="AZ159:AZ177" si="152">B159</f>
        <v>IL</v>
      </c>
      <c r="BA159">
        <v>1</v>
      </c>
      <c r="BC159" s="91">
        <v>17</v>
      </c>
      <c r="BD159" s="93">
        <v>901</v>
      </c>
      <c r="BE159" s="100">
        <f t="shared" ref="BE159:BE177" si="153">BC159*1000+BD159</f>
        <v>17901</v>
      </c>
      <c r="BF159" t="s">
        <v>2683</v>
      </c>
      <c r="BG159" t="s">
        <v>3290</v>
      </c>
    </row>
    <row r="160" spans="1:59" outlineLevel="1">
      <c r="A160" s="9" t="s">
        <v>1601</v>
      </c>
      <c r="B160" t="s">
        <v>195</v>
      </c>
      <c r="C160" s="1">
        <f t="shared" si="140"/>
        <v>0</v>
      </c>
      <c r="D160" s="1">
        <v>3</v>
      </c>
      <c r="E160" s="1"/>
      <c r="F160" s="1"/>
      <c r="G160" s="1">
        <v>3</v>
      </c>
      <c r="H160" s="1"/>
      <c r="I160" s="1"/>
      <c r="J160" s="1"/>
      <c r="K160" s="7">
        <f>IF(W160&gt;0,RANK(W160,(W160:Y160,Z160:AN160)),0)</f>
        <v>0</v>
      </c>
      <c r="L160" s="7">
        <f>IF(X160&gt;0,RANK(X160,(W160:Y160,Z160:AN160)),0)</f>
        <v>0</v>
      </c>
      <c r="M160" s="7">
        <f>IF(Y160&gt;0,RANK(Y160,(W160:Y160,Z160:AN160)),0)</f>
        <v>0</v>
      </c>
      <c r="N160" s="7">
        <f>IF(Z160&gt;0,RANK(Z160,(W160:Y160,Z160:AN160)),0)</f>
        <v>0</v>
      </c>
      <c r="O160" s="48">
        <f t="shared" si="141"/>
        <v>0</v>
      </c>
      <c r="P160" s="163" t="e">
        <f t="shared" si="136"/>
        <v>#DIV/0!</v>
      </c>
      <c r="Q160" s="2"/>
      <c r="R160" s="2" t="str">
        <f t="shared" si="142"/>
        <v>-</v>
      </c>
      <c r="S160" s="2" t="str">
        <f t="shared" si="143"/>
        <v>-</v>
      </c>
      <c r="T160" s="2" t="str">
        <f t="shared" si="144"/>
        <v>-</v>
      </c>
      <c r="U160" s="2" t="str">
        <f t="shared" si="145"/>
        <v>-</v>
      </c>
      <c r="V160" s="2" t="str">
        <f t="shared" si="146"/>
        <v>-</v>
      </c>
      <c r="W160" s="1">
        <f>SUMIF(County!$AT$473:$AT$574,$BA160,County!P$473:P$574)+SUMIF('Cong Dist'!$BA$954:$BA$1031,$BA160,'Cong Dist'!W$954:W$1031)</f>
        <v>0</v>
      </c>
      <c r="X160" s="1">
        <f>SUMIF(County!$AT$473:$AT$574,$BA160,County!Q$473:Q$574)+SUMIF('Cong Dist'!$BA$954:$BA$1031,$BA160,'Cong Dist'!X$954:X$1031)</f>
        <v>0</v>
      </c>
      <c r="Y160" s="1">
        <f>SUMIF(County!$AT$473:$AT$574,$BA160,County!R$473:R$574)+SUMIF('Cong Dist'!$BA$954:$BA$1031,$BA160,'Cong Dist'!Y$954:Y$1031)</f>
        <v>0</v>
      </c>
      <c r="Z160" s="1">
        <f>SUMIF(County!$AT$473:$AT$574,$BA160,County!S$473:S$574)+SUMIF('Cong Dist'!$BA$954:$BA$1031,$BA160,'Cong Dist'!Z$954:Z$1031)</f>
        <v>0</v>
      </c>
      <c r="AA160" s="1">
        <f>SUMIF(County!$AT$473:$AT$574,$BA160,County!T$473:T$574)+SUMIF('Cong Dist'!$BA$954:$BA$1031,$BA160,'Cong Dist'!AA$954:AA$1031)</f>
        <v>0</v>
      </c>
      <c r="AB160" s="1">
        <f>SUMIF(County!$AT$473:$AT$574,$BA160,County!U$473:U$574)+SUMIF('Cong Dist'!$BA$954:$BA$1031,$BA160,'Cong Dist'!AB$954:AB$1031)</f>
        <v>0</v>
      </c>
      <c r="AC160" s="1">
        <f>SUMIF(County!$AT$473:$AT$574,$BA160,County!V$473:V$574)+SUMIF('Cong Dist'!$BA$954:$BA$1031,$BA160,'Cong Dist'!AC$954:AC$1031)</f>
        <v>0</v>
      </c>
      <c r="AD160" s="1">
        <f>SUMIF(County!$AT$473:$AT$574,$BA160,County!W$473:W$574)+SUMIF('Cong Dist'!$BA$954:$BA$1031,$BA160,'Cong Dist'!AD$954:AD$1031)</f>
        <v>0</v>
      </c>
      <c r="AE160" s="1">
        <f>SUMIF(County!$AT$473:$AT$574,$BA160,County!X$473:X$574)+SUMIF('Cong Dist'!$BA$954:$BA$1031,$BA160,'Cong Dist'!AE$954:AE$1031)</f>
        <v>0</v>
      </c>
      <c r="AG160" s="1">
        <f>SUMIF(County!$AT$473:$AT$574,$BA160,County!Z$473:Z$574)+SUMIF('Cong Dist'!$BA$954:$BA$1031,$BA160,'Cong Dist'!AG$954:AG$1031)</f>
        <v>0</v>
      </c>
      <c r="AJ160" s="1">
        <f>SUMIF(County!$AT$473:$AT$574,$BA160,County!AC$473:AC$574)+SUMIF('Cong Dist'!$BA$954:$BA$1031,$BA160,'Cong Dist'!AJ$954:AJ$1031)</f>
        <v>0</v>
      </c>
      <c r="AP160" s="7">
        <f>IF(AA160&gt;0,RANK(AA160,(W160:Y160,Z160:AN160)),0)</f>
        <v>0</v>
      </c>
      <c r="AQ160" s="7">
        <f>IF(AB160&gt;0,RANK(AB160,(W160:Y160,Z160:AN160)),0)</f>
        <v>0</v>
      </c>
      <c r="AR160" s="7">
        <f>IF(AC160&gt;0,RANK(AC160,(W160:Y160,Z160:AN160)),0)</f>
        <v>0</v>
      </c>
      <c r="AS160" s="7">
        <f>IF(AD160&gt;0,RANK(AD160,(W160:Y160,AD160:AN160)),0)</f>
        <v>0</v>
      </c>
      <c r="AT160" s="2" t="str">
        <f t="shared" si="147"/>
        <v>-</v>
      </c>
      <c r="AU160" s="2" t="str">
        <f t="shared" si="148"/>
        <v>-</v>
      </c>
      <c r="AV160" s="2" t="str">
        <f t="shared" si="149"/>
        <v>-</v>
      </c>
      <c r="AW160" s="2" t="str">
        <f t="shared" si="150"/>
        <v>-</v>
      </c>
      <c r="AY160" s="2" t="str">
        <f t="shared" si="151"/>
        <v>District 2</v>
      </c>
      <c r="AZ160" t="str">
        <f t="shared" si="152"/>
        <v>IL</v>
      </c>
      <c r="BA160">
        <v>2</v>
      </c>
      <c r="BC160" s="91">
        <v>17</v>
      </c>
      <c r="BD160" s="93">
        <v>902</v>
      </c>
      <c r="BE160" s="100">
        <f t="shared" si="153"/>
        <v>17902</v>
      </c>
      <c r="BF160" t="s">
        <v>2683</v>
      </c>
      <c r="BG160" t="s">
        <v>3290</v>
      </c>
    </row>
    <row r="161" spans="1:59" outlineLevel="1">
      <c r="A161" s="9" t="s">
        <v>1602</v>
      </c>
      <c r="B161" t="s">
        <v>195</v>
      </c>
      <c r="C161" s="1">
        <f t="shared" si="140"/>
        <v>0</v>
      </c>
      <c r="D161" s="1">
        <v>3</v>
      </c>
      <c r="E161" s="1"/>
      <c r="F161" s="1"/>
      <c r="G161" s="1">
        <v>3</v>
      </c>
      <c r="H161" s="1"/>
      <c r="I161" s="1"/>
      <c r="J161" s="1"/>
      <c r="K161" s="7">
        <f>IF(W161&gt;0,RANK(W161,(W161:Y161,Z161:AN161)),0)</f>
        <v>0</v>
      </c>
      <c r="L161" s="7">
        <f>IF(X161&gt;0,RANK(X161,(W161:Y161,Z161:AN161)),0)</f>
        <v>0</v>
      </c>
      <c r="M161" s="7">
        <f>IF(Y161&gt;0,RANK(Y161,(W161:Y161,Z161:AN161)),0)</f>
        <v>0</v>
      </c>
      <c r="N161" s="7">
        <f>IF(Z161&gt;0,RANK(Z161,(W161:Y161,Z161:AN161)),0)</f>
        <v>0</v>
      </c>
      <c r="O161" s="48">
        <f t="shared" si="141"/>
        <v>0</v>
      </c>
      <c r="P161" s="163" t="e">
        <f t="shared" si="136"/>
        <v>#DIV/0!</v>
      </c>
      <c r="Q161" s="2"/>
      <c r="R161" s="2" t="str">
        <f t="shared" si="142"/>
        <v>-</v>
      </c>
      <c r="S161" s="2" t="str">
        <f t="shared" si="143"/>
        <v>-</v>
      </c>
      <c r="T161" s="2" t="str">
        <f t="shared" si="144"/>
        <v>-</v>
      </c>
      <c r="U161" s="2" t="str">
        <f t="shared" si="145"/>
        <v>-</v>
      </c>
      <c r="V161" s="2" t="str">
        <f t="shared" si="146"/>
        <v>-</v>
      </c>
      <c r="W161" s="1">
        <f>SUMIF(County!$AT$473:$AT$574,$BA161,County!P$473:P$574)+SUMIF('Cong Dist'!$BA$954:$BA$1031,$BA161,'Cong Dist'!W$954:W$1031)</f>
        <v>0</v>
      </c>
      <c r="X161" s="1">
        <f>SUMIF(County!$AT$473:$AT$574,$BA161,County!Q$473:Q$574)+SUMIF('Cong Dist'!$BA$954:$BA$1031,$BA161,'Cong Dist'!X$954:X$1031)</f>
        <v>0</v>
      </c>
      <c r="Y161" s="1">
        <f>SUMIF(County!$AT$473:$AT$574,$BA161,County!R$473:R$574)+SUMIF('Cong Dist'!$BA$954:$BA$1031,$BA161,'Cong Dist'!Y$954:Y$1031)</f>
        <v>0</v>
      </c>
      <c r="Z161" s="1">
        <f>SUMIF(County!$AT$473:$AT$574,$BA161,County!S$473:S$574)+SUMIF('Cong Dist'!$BA$954:$BA$1031,$BA161,'Cong Dist'!Z$954:Z$1031)</f>
        <v>0</v>
      </c>
      <c r="AA161" s="1">
        <f>SUMIF(County!$AT$473:$AT$574,$BA161,County!T$473:T$574)+SUMIF('Cong Dist'!$BA$954:$BA$1031,$BA161,'Cong Dist'!AA$954:AA$1031)</f>
        <v>0</v>
      </c>
      <c r="AB161" s="1">
        <f>SUMIF(County!$AT$473:$AT$574,$BA161,County!U$473:U$574)+SUMIF('Cong Dist'!$BA$954:$BA$1031,$BA161,'Cong Dist'!AB$954:AB$1031)</f>
        <v>0</v>
      </c>
      <c r="AC161" s="1">
        <f>SUMIF(County!$AT$473:$AT$574,$BA161,County!V$473:V$574)+SUMIF('Cong Dist'!$BA$954:$BA$1031,$BA161,'Cong Dist'!AC$954:AC$1031)</f>
        <v>0</v>
      </c>
      <c r="AD161" s="1">
        <f>SUMIF(County!$AT$473:$AT$574,$BA161,County!W$473:W$574)+SUMIF('Cong Dist'!$BA$954:$BA$1031,$BA161,'Cong Dist'!AD$954:AD$1031)</f>
        <v>0</v>
      </c>
      <c r="AE161" s="1">
        <f>SUMIF(County!$AT$473:$AT$574,$BA161,County!X$473:X$574)+SUMIF('Cong Dist'!$BA$954:$BA$1031,$BA161,'Cong Dist'!AE$954:AE$1031)</f>
        <v>0</v>
      </c>
      <c r="AG161" s="1">
        <f>SUMIF(County!$AT$473:$AT$574,$BA161,County!Z$473:Z$574)+SUMIF('Cong Dist'!$BA$954:$BA$1031,$BA161,'Cong Dist'!AG$954:AG$1031)</f>
        <v>0</v>
      </c>
      <c r="AJ161" s="1">
        <f>SUMIF(County!$AT$473:$AT$574,$BA161,County!AC$473:AC$574)+SUMIF('Cong Dist'!$BA$954:$BA$1031,$BA161,'Cong Dist'!AJ$954:AJ$1031)</f>
        <v>0</v>
      </c>
      <c r="AP161" s="7">
        <f>IF(AA161&gt;0,RANK(AA161,(W161:Y161,Z161:AN161)),0)</f>
        <v>0</v>
      </c>
      <c r="AQ161" s="7">
        <f>IF(AB161&gt;0,RANK(AB161,(W161:Y161,Z161:AN161)),0)</f>
        <v>0</v>
      </c>
      <c r="AR161" s="7">
        <f>IF(AC161&gt;0,RANK(AC161,(W161:Y161,Z161:AN161)),0)</f>
        <v>0</v>
      </c>
      <c r="AS161" s="7">
        <f>IF(AD161&gt;0,RANK(AD161,(W161:Y161,AD161:AN161)),0)</f>
        <v>0</v>
      </c>
      <c r="AT161" s="2" t="str">
        <f t="shared" si="147"/>
        <v>-</v>
      </c>
      <c r="AU161" s="2" t="str">
        <f t="shared" si="148"/>
        <v>-</v>
      </c>
      <c r="AV161" s="2" t="str">
        <f t="shared" si="149"/>
        <v>-</v>
      </c>
      <c r="AW161" s="2" t="str">
        <f t="shared" si="150"/>
        <v>-</v>
      </c>
      <c r="AY161" s="2" t="str">
        <f t="shared" si="151"/>
        <v>District 3</v>
      </c>
      <c r="AZ161" t="str">
        <f t="shared" si="152"/>
        <v>IL</v>
      </c>
      <c r="BA161">
        <v>3</v>
      </c>
      <c r="BC161" s="91">
        <v>17</v>
      </c>
      <c r="BD161" s="93">
        <v>903</v>
      </c>
      <c r="BE161" s="100">
        <f t="shared" si="153"/>
        <v>17903</v>
      </c>
      <c r="BF161" t="s">
        <v>2683</v>
      </c>
      <c r="BG161" t="s">
        <v>3290</v>
      </c>
    </row>
    <row r="162" spans="1:59" outlineLevel="1">
      <c r="A162" s="9" t="s">
        <v>1873</v>
      </c>
      <c r="B162" t="s">
        <v>195</v>
      </c>
      <c r="C162" s="1">
        <f t="shared" si="140"/>
        <v>0</v>
      </c>
      <c r="D162" s="1">
        <v>2</v>
      </c>
      <c r="E162" s="1"/>
      <c r="F162" s="1"/>
      <c r="G162" s="1">
        <v>2</v>
      </c>
      <c r="H162" s="1"/>
      <c r="I162" s="1"/>
      <c r="J162" s="1"/>
      <c r="K162" s="7">
        <f>IF(W162&gt;0,RANK(W162,(W162:Y162,Z162:AN162)),0)</f>
        <v>0</v>
      </c>
      <c r="L162" s="7">
        <f>IF(X162&gt;0,RANK(X162,(W162:Y162,Z162:AN162)),0)</f>
        <v>0</v>
      </c>
      <c r="M162" s="7">
        <f>IF(Y162&gt;0,RANK(Y162,(W162:Y162,Z162:AN162)),0)</f>
        <v>0</v>
      </c>
      <c r="N162" s="7">
        <f>IF(Z162&gt;0,RANK(Z162,(W162:Y162,Z162:AN162)),0)</f>
        <v>0</v>
      </c>
      <c r="O162" s="48">
        <f t="shared" si="141"/>
        <v>0</v>
      </c>
      <c r="P162" s="163" t="e">
        <f t="shared" si="136"/>
        <v>#DIV/0!</v>
      </c>
      <c r="Q162" s="2"/>
      <c r="R162" s="2" t="str">
        <f t="shared" si="142"/>
        <v>-</v>
      </c>
      <c r="S162" s="2" t="str">
        <f t="shared" si="143"/>
        <v>-</v>
      </c>
      <c r="T162" s="2" t="str">
        <f t="shared" si="144"/>
        <v>-</v>
      </c>
      <c r="U162" s="2" t="str">
        <f t="shared" si="145"/>
        <v>-</v>
      </c>
      <c r="V162" s="2" t="str">
        <f t="shared" si="146"/>
        <v>-</v>
      </c>
      <c r="W162" s="1">
        <f>SUMIF(County!$AT$473:$AT$574,$BA162,County!P$473:P$574)+SUMIF('Cong Dist'!$BA$954:$BA$1031,$BA162,'Cong Dist'!W$954:W$1031)</f>
        <v>0</v>
      </c>
      <c r="X162" s="1">
        <f>SUMIF(County!$AT$473:$AT$574,$BA162,County!Q$473:Q$574)+SUMIF('Cong Dist'!$BA$954:$BA$1031,$BA162,'Cong Dist'!X$954:X$1031)</f>
        <v>0</v>
      </c>
      <c r="Y162" s="1">
        <f>SUMIF(County!$AT$473:$AT$574,$BA162,County!R$473:R$574)+SUMIF('Cong Dist'!$BA$954:$BA$1031,$BA162,'Cong Dist'!Y$954:Y$1031)</f>
        <v>0</v>
      </c>
      <c r="Z162" s="1">
        <f>SUMIF(County!$AT$473:$AT$574,$BA162,County!S$473:S$574)+SUMIF('Cong Dist'!$BA$954:$BA$1031,$BA162,'Cong Dist'!Z$954:Z$1031)</f>
        <v>0</v>
      </c>
      <c r="AA162" s="1">
        <f>SUMIF(County!$AT$473:$AT$574,$BA162,County!T$473:T$574)+SUMIF('Cong Dist'!$BA$954:$BA$1031,$BA162,'Cong Dist'!AA$954:AA$1031)</f>
        <v>0</v>
      </c>
      <c r="AB162" s="1">
        <f>SUMIF(County!$AT$473:$AT$574,$BA162,County!U$473:U$574)+SUMIF('Cong Dist'!$BA$954:$BA$1031,$BA162,'Cong Dist'!AB$954:AB$1031)</f>
        <v>0</v>
      </c>
      <c r="AC162" s="1">
        <f>SUMIF(County!$AT$473:$AT$574,$BA162,County!V$473:V$574)+SUMIF('Cong Dist'!$BA$954:$BA$1031,$BA162,'Cong Dist'!AC$954:AC$1031)</f>
        <v>0</v>
      </c>
      <c r="AD162" s="1">
        <f>SUMIF(County!$AT$473:$AT$574,$BA162,County!W$473:W$574)+SUMIF('Cong Dist'!$BA$954:$BA$1031,$BA162,'Cong Dist'!AD$954:AD$1031)</f>
        <v>0</v>
      </c>
      <c r="AE162" s="1">
        <f>SUMIF(County!$AT$473:$AT$574,$BA162,County!X$473:X$574)+SUMIF('Cong Dist'!$BA$954:$BA$1031,$BA162,'Cong Dist'!AE$954:AE$1031)</f>
        <v>0</v>
      </c>
      <c r="AG162" s="1">
        <f>SUMIF(County!$AT$473:$AT$574,$BA162,County!Z$473:Z$574)+SUMIF('Cong Dist'!$BA$954:$BA$1031,$BA162,'Cong Dist'!AG$954:AG$1031)</f>
        <v>0</v>
      </c>
      <c r="AJ162" s="1">
        <f>SUMIF(County!$AT$473:$AT$574,$BA162,County!AC$473:AC$574)+SUMIF('Cong Dist'!$BA$954:$BA$1031,$BA162,'Cong Dist'!AJ$954:AJ$1031)</f>
        <v>0</v>
      </c>
      <c r="AP162" s="7">
        <f>IF(AA162&gt;0,RANK(AA162,(W162:Y162,Z162:AN162)),0)</f>
        <v>0</v>
      </c>
      <c r="AQ162" s="7">
        <f>IF(AB162&gt;0,RANK(AB162,(W162:Y162,Z162:AN162)),0)</f>
        <v>0</v>
      </c>
      <c r="AR162" s="7">
        <f>IF(AC162&gt;0,RANK(AC162,(W162:Y162,Z162:AN162)),0)</f>
        <v>0</v>
      </c>
      <c r="AS162" s="7">
        <f>IF(AD162&gt;0,RANK(AD162,(W162:Y162,AD162:AN162)),0)</f>
        <v>0</v>
      </c>
      <c r="AT162" s="2" t="str">
        <f t="shared" si="147"/>
        <v>-</v>
      </c>
      <c r="AU162" s="2" t="str">
        <f t="shared" si="148"/>
        <v>-</v>
      </c>
      <c r="AV162" s="2" t="str">
        <f t="shared" si="149"/>
        <v>-</v>
      </c>
      <c r="AW162" s="2" t="str">
        <f t="shared" si="150"/>
        <v>-</v>
      </c>
      <c r="AY162" s="2" t="str">
        <f t="shared" si="151"/>
        <v>District 4</v>
      </c>
      <c r="AZ162" t="str">
        <f t="shared" si="152"/>
        <v>IL</v>
      </c>
      <c r="BA162">
        <v>4</v>
      </c>
      <c r="BC162" s="91">
        <v>17</v>
      </c>
      <c r="BD162" s="93">
        <v>904</v>
      </c>
      <c r="BE162" s="100">
        <f t="shared" si="153"/>
        <v>17904</v>
      </c>
      <c r="BF162" t="s">
        <v>2683</v>
      </c>
      <c r="BG162" t="s">
        <v>3290</v>
      </c>
    </row>
    <row r="163" spans="1:59" outlineLevel="1">
      <c r="A163" s="9" t="s">
        <v>1827</v>
      </c>
      <c r="B163" t="s">
        <v>195</v>
      </c>
      <c r="C163" s="1">
        <f t="shared" si="140"/>
        <v>0</v>
      </c>
      <c r="D163" s="1">
        <v>3</v>
      </c>
      <c r="E163" s="1"/>
      <c r="F163" s="1"/>
      <c r="G163" s="1">
        <v>3</v>
      </c>
      <c r="H163" s="1"/>
      <c r="I163" s="1"/>
      <c r="J163" s="1"/>
      <c r="K163" s="7">
        <f>IF(W163&gt;0,RANK(W163,(W163:Y163,Z163:AN163)),0)</f>
        <v>0</v>
      </c>
      <c r="L163" s="7">
        <f>IF(X163&gt;0,RANK(X163,(W163:Y163,Z163:AN163)),0)</f>
        <v>0</v>
      </c>
      <c r="M163" s="7">
        <f>IF(Y163&gt;0,RANK(Y163,(W163:Y163,Z163:AN163)),0)</f>
        <v>0</v>
      </c>
      <c r="N163" s="7">
        <f>IF(Z163&gt;0,RANK(Z163,(W163:Y163,Z163:AN163)),0)</f>
        <v>0</v>
      </c>
      <c r="O163" s="48">
        <f t="shared" si="141"/>
        <v>0</v>
      </c>
      <c r="P163" s="163" t="e">
        <f t="shared" si="136"/>
        <v>#DIV/0!</v>
      </c>
      <c r="Q163" s="2"/>
      <c r="R163" s="2" t="str">
        <f t="shared" si="142"/>
        <v>-</v>
      </c>
      <c r="S163" s="2" t="str">
        <f t="shared" si="143"/>
        <v>-</v>
      </c>
      <c r="T163" s="2" t="str">
        <f t="shared" si="144"/>
        <v>-</v>
      </c>
      <c r="U163" s="2" t="str">
        <f t="shared" si="145"/>
        <v>-</v>
      </c>
      <c r="V163" s="2" t="str">
        <f t="shared" si="146"/>
        <v>-</v>
      </c>
      <c r="W163" s="1">
        <f>SUMIF(County!$AT$473:$AT$574,$BA163,County!P$473:P$574)+SUMIF('Cong Dist'!$BA$954:$BA$1031,$BA163,'Cong Dist'!W$954:W$1031)</f>
        <v>0</v>
      </c>
      <c r="X163" s="1">
        <f>SUMIF(County!$AT$473:$AT$574,$BA163,County!Q$473:Q$574)+SUMIF('Cong Dist'!$BA$954:$BA$1031,$BA163,'Cong Dist'!X$954:X$1031)</f>
        <v>0</v>
      </c>
      <c r="Y163" s="1">
        <f>SUMIF(County!$AT$473:$AT$574,$BA163,County!R$473:R$574)+SUMIF('Cong Dist'!$BA$954:$BA$1031,$BA163,'Cong Dist'!Y$954:Y$1031)</f>
        <v>0</v>
      </c>
      <c r="Z163" s="1">
        <f>SUMIF(County!$AT$473:$AT$574,$BA163,County!S$473:S$574)+SUMIF('Cong Dist'!$BA$954:$BA$1031,$BA163,'Cong Dist'!Z$954:Z$1031)</f>
        <v>0</v>
      </c>
      <c r="AA163" s="1">
        <f>SUMIF(County!$AT$473:$AT$574,$BA163,County!T$473:T$574)+SUMIF('Cong Dist'!$BA$954:$BA$1031,$BA163,'Cong Dist'!AA$954:AA$1031)</f>
        <v>0</v>
      </c>
      <c r="AB163" s="1">
        <f>SUMIF(County!$AT$473:$AT$574,$BA163,County!U$473:U$574)+SUMIF('Cong Dist'!$BA$954:$BA$1031,$BA163,'Cong Dist'!AB$954:AB$1031)</f>
        <v>0</v>
      </c>
      <c r="AC163" s="1">
        <f>SUMIF(County!$AT$473:$AT$574,$BA163,County!V$473:V$574)+SUMIF('Cong Dist'!$BA$954:$BA$1031,$BA163,'Cong Dist'!AC$954:AC$1031)</f>
        <v>0</v>
      </c>
      <c r="AD163" s="1">
        <f>SUMIF(County!$AT$473:$AT$574,$BA163,County!W$473:W$574)+SUMIF('Cong Dist'!$BA$954:$BA$1031,$BA163,'Cong Dist'!AD$954:AD$1031)</f>
        <v>0</v>
      </c>
      <c r="AE163" s="1">
        <f>SUMIF(County!$AT$473:$AT$574,$BA163,County!X$473:X$574)+SUMIF('Cong Dist'!$BA$954:$BA$1031,$BA163,'Cong Dist'!AE$954:AE$1031)</f>
        <v>0</v>
      </c>
      <c r="AG163" s="1">
        <f>SUMIF(County!$AT$473:$AT$574,$BA163,County!Z$473:Z$574)+SUMIF('Cong Dist'!$BA$954:$BA$1031,$BA163,'Cong Dist'!AG$954:AG$1031)</f>
        <v>0</v>
      </c>
      <c r="AJ163" s="1">
        <f>SUMIF(County!$AT$473:$AT$574,$BA163,County!AC$473:AC$574)+SUMIF('Cong Dist'!$BA$954:$BA$1031,$BA163,'Cong Dist'!AJ$954:AJ$1031)</f>
        <v>0</v>
      </c>
      <c r="AP163" s="7">
        <f>IF(AA163&gt;0,RANK(AA163,(W163:Y163,Z163:AN163)),0)</f>
        <v>0</v>
      </c>
      <c r="AQ163" s="7">
        <f>IF(AB163&gt;0,RANK(AB163,(W163:Y163,Z163:AN163)),0)</f>
        <v>0</v>
      </c>
      <c r="AR163" s="7">
        <f>IF(AC163&gt;0,RANK(AC163,(W163:Y163,Z163:AN163)),0)</f>
        <v>0</v>
      </c>
      <c r="AS163" s="7">
        <f>IF(AD163&gt;0,RANK(AD163,(W163:Y163,AD163:AN163)),0)</f>
        <v>0</v>
      </c>
      <c r="AT163" s="2" t="str">
        <f t="shared" si="147"/>
        <v>-</v>
      </c>
      <c r="AU163" s="2" t="str">
        <f t="shared" si="148"/>
        <v>-</v>
      </c>
      <c r="AV163" s="2" t="str">
        <f t="shared" si="149"/>
        <v>-</v>
      </c>
      <c r="AW163" s="2" t="str">
        <f t="shared" si="150"/>
        <v>-</v>
      </c>
      <c r="AY163" s="2" t="str">
        <f t="shared" si="151"/>
        <v>District 5</v>
      </c>
      <c r="AZ163" t="str">
        <f t="shared" si="152"/>
        <v>IL</v>
      </c>
      <c r="BA163">
        <v>5</v>
      </c>
      <c r="BC163" s="91">
        <v>17</v>
      </c>
      <c r="BD163" s="93">
        <v>905</v>
      </c>
      <c r="BE163" s="100">
        <f t="shared" si="153"/>
        <v>17905</v>
      </c>
      <c r="BF163" t="s">
        <v>2683</v>
      </c>
      <c r="BG163" t="s">
        <v>3290</v>
      </c>
    </row>
    <row r="164" spans="1:59" outlineLevel="1">
      <c r="A164" s="9" t="s">
        <v>1806</v>
      </c>
      <c r="B164" t="s">
        <v>195</v>
      </c>
      <c r="C164" s="1">
        <f t="shared" si="140"/>
        <v>0</v>
      </c>
      <c r="D164" s="1">
        <v>3</v>
      </c>
      <c r="E164" s="1"/>
      <c r="F164" s="1"/>
      <c r="G164" s="1">
        <v>3</v>
      </c>
      <c r="H164" s="1"/>
      <c r="I164" s="1"/>
      <c r="J164" s="1"/>
      <c r="K164" s="7">
        <f>IF(W164&gt;0,RANK(W164,(W164:Y164,Z164:AN164)),0)</f>
        <v>0</v>
      </c>
      <c r="L164" s="7">
        <f>IF(X164&gt;0,RANK(X164,(W164:Y164,Z164:AN164)),0)</f>
        <v>0</v>
      </c>
      <c r="M164" s="7">
        <f>IF(Y164&gt;0,RANK(Y164,(W164:Y164,Z164:AN164)),0)</f>
        <v>0</v>
      </c>
      <c r="N164" s="7">
        <f>IF(Z164&gt;0,RANK(Z164,(W164:Y164,Z164:AN164)),0)</f>
        <v>0</v>
      </c>
      <c r="O164" s="48">
        <f t="shared" si="141"/>
        <v>0</v>
      </c>
      <c r="P164" s="163" t="e">
        <f t="shared" si="136"/>
        <v>#DIV/0!</v>
      </c>
      <c r="Q164" s="2"/>
      <c r="R164" s="2" t="str">
        <f t="shared" si="142"/>
        <v>-</v>
      </c>
      <c r="S164" s="2" t="str">
        <f t="shared" si="143"/>
        <v>-</v>
      </c>
      <c r="T164" s="2" t="str">
        <f t="shared" si="144"/>
        <v>-</v>
      </c>
      <c r="U164" s="2" t="str">
        <f t="shared" si="145"/>
        <v>-</v>
      </c>
      <c r="V164" s="2" t="str">
        <f t="shared" si="146"/>
        <v>-</v>
      </c>
      <c r="W164" s="1">
        <f>SUMIF(County!$AT$473:$AT$574,$BA164,County!P$473:P$574)+SUMIF('Cong Dist'!$BA$954:$BA$1031,$BA164,'Cong Dist'!W$954:W$1031)</f>
        <v>0</v>
      </c>
      <c r="X164" s="1">
        <f>SUMIF(County!$AT$473:$AT$574,$BA164,County!Q$473:Q$574)+SUMIF('Cong Dist'!$BA$954:$BA$1031,$BA164,'Cong Dist'!X$954:X$1031)</f>
        <v>0</v>
      </c>
      <c r="Y164" s="1">
        <f>SUMIF(County!$AT$473:$AT$574,$BA164,County!R$473:R$574)+SUMIF('Cong Dist'!$BA$954:$BA$1031,$BA164,'Cong Dist'!Y$954:Y$1031)</f>
        <v>0</v>
      </c>
      <c r="Z164" s="1">
        <f>SUMIF(County!$AT$473:$AT$574,$BA164,County!S$473:S$574)+SUMIF('Cong Dist'!$BA$954:$BA$1031,$BA164,'Cong Dist'!Z$954:Z$1031)</f>
        <v>0</v>
      </c>
      <c r="AA164" s="1">
        <f>SUMIF(County!$AT$473:$AT$574,$BA164,County!T$473:T$574)+SUMIF('Cong Dist'!$BA$954:$BA$1031,$BA164,'Cong Dist'!AA$954:AA$1031)</f>
        <v>0</v>
      </c>
      <c r="AB164" s="1">
        <f>SUMIF(County!$AT$473:$AT$574,$BA164,County!U$473:U$574)+SUMIF('Cong Dist'!$BA$954:$BA$1031,$BA164,'Cong Dist'!AB$954:AB$1031)</f>
        <v>0</v>
      </c>
      <c r="AC164" s="1">
        <f>SUMIF(County!$AT$473:$AT$574,$BA164,County!V$473:V$574)+SUMIF('Cong Dist'!$BA$954:$BA$1031,$BA164,'Cong Dist'!AC$954:AC$1031)</f>
        <v>0</v>
      </c>
      <c r="AD164" s="1">
        <f>SUMIF(County!$AT$473:$AT$574,$BA164,County!W$473:W$574)+SUMIF('Cong Dist'!$BA$954:$BA$1031,$BA164,'Cong Dist'!AD$954:AD$1031)</f>
        <v>0</v>
      </c>
      <c r="AE164" s="1">
        <f>SUMIF(County!$AT$473:$AT$574,$BA164,County!X$473:X$574)+SUMIF('Cong Dist'!$BA$954:$BA$1031,$BA164,'Cong Dist'!AE$954:AE$1031)</f>
        <v>0</v>
      </c>
      <c r="AG164" s="1">
        <f>SUMIF(County!$AT$473:$AT$574,$BA164,County!Z$473:Z$574)+SUMIF('Cong Dist'!$BA$954:$BA$1031,$BA164,'Cong Dist'!AG$954:AG$1031)</f>
        <v>0</v>
      </c>
      <c r="AJ164" s="1">
        <f>SUMIF(County!$AT$473:$AT$574,$BA164,County!AC$473:AC$574)+SUMIF('Cong Dist'!$BA$954:$BA$1031,$BA164,'Cong Dist'!AJ$954:AJ$1031)</f>
        <v>0</v>
      </c>
      <c r="AP164" s="7">
        <f>IF(AA164&gt;0,RANK(AA164,(W164:Y164,Z164:AN164)),0)</f>
        <v>0</v>
      </c>
      <c r="AQ164" s="7">
        <f>IF(AB164&gt;0,RANK(AB164,(W164:Y164,Z164:AN164)),0)</f>
        <v>0</v>
      </c>
      <c r="AR164" s="7">
        <f>IF(AC164&gt;0,RANK(AC164,(W164:Y164,Z164:AN164)),0)</f>
        <v>0</v>
      </c>
      <c r="AS164" s="7">
        <f>IF(AD164&gt;0,RANK(AD164,(W164:Y164,AD164:AN164)),0)</f>
        <v>0</v>
      </c>
      <c r="AT164" s="2" t="str">
        <f t="shared" si="147"/>
        <v>-</v>
      </c>
      <c r="AU164" s="2" t="str">
        <f t="shared" si="148"/>
        <v>-</v>
      </c>
      <c r="AV164" s="2" t="str">
        <f t="shared" si="149"/>
        <v>-</v>
      </c>
      <c r="AW164" s="2" t="str">
        <f t="shared" si="150"/>
        <v>-</v>
      </c>
      <c r="AY164" s="2" t="str">
        <f t="shared" si="151"/>
        <v>District 6</v>
      </c>
      <c r="AZ164" t="str">
        <f t="shared" si="152"/>
        <v>IL</v>
      </c>
      <c r="BA164">
        <v>6</v>
      </c>
      <c r="BC164" s="91">
        <v>17</v>
      </c>
      <c r="BD164" s="93">
        <v>906</v>
      </c>
      <c r="BE164" s="100">
        <f t="shared" si="153"/>
        <v>17906</v>
      </c>
      <c r="BF164" t="s">
        <v>2683</v>
      </c>
      <c r="BG164" t="s">
        <v>3290</v>
      </c>
    </row>
    <row r="165" spans="1:59" outlineLevel="1">
      <c r="A165" s="9" t="s">
        <v>1388</v>
      </c>
      <c r="B165" t="s">
        <v>195</v>
      </c>
      <c r="C165" s="1">
        <f t="shared" si="140"/>
        <v>0</v>
      </c>
      <c r="D165" s="1">
        <v>2</v>
      </c>
      <c r="E165" s="1"/>
      <c r="F165" s="1"/>
      <c r="G165" s="1">
        <v>2</v>
      </c>
      <c r="H165" s="1"/>
      <c r="I165" s="1"/>
      <c r="J165" s="1"/>
      <c r="K165" s="7">
        <f>IF(W165&gt;0,RANK(W165,(W165:Y165,Z165:AN165)),0)</f>
        <v>0</v>
      </c>
      <c r="L165" s="7">
        <f>IF(X165&gt;0,RANK(X165,(W165:Y165,Z165:AN165)),0)</f>
        <v>0</v>
      </c>
      <c r="M165" s="7">
        <f>IF(Y165&gt;0,RANK(Y165,(W165:Y165,Z165:AN165)),0)</f>
        <v>0</v>
      </c>
      <c r="N165" s="7">
        <f>IF(Z165&gt;0,RANK(Z165,(W165:Y165,Z165:AN165)),0)</f>
        <v>0</v>
      </c>
      <c r="O165" s="48">
        <f t="shared" si="141"/>
        <v>0</v>
      </c>
      <c r="P165" s="163" t="e">
        <f t="shared" si="136"/>
        <v>#DIV/0!</v>
      </c>
      <c r="Q165" s="2"/>
      <c r="R165" s="2" t="str">
        <f t="shared" si="142"/>
        <v>-</v>
      </c>
      <c r="S165" s="2" t="str">
        <f t="shared" si="143"/>
        <v>-</v>
      </c>
      <c r="T165" s="2" t="str">
        <f t="shared" si="144"/>
        <v>-</v>
      </c>
      <c r="U165" s="2" t="str">
        <f t="shared" si="145"/>
        <v>-</v>
      </c>
      <c r="V165" s="2" t="str">
        <f t="shared" si="146"/>
        <v>-</v>
      </c>
      <c r="W165" s="1">
        <f>SUMIF(County!$AT$473:$AT$574,$BA165,County!P$473:P$574)+SUMIF('Cong Dist'!$BA$954:$BA$1031,$BA165,'Cong Dist'!W$954:W$1031)</f>
        <v>0</v>
      </c>
      <c r="X165" s="1">
        <f>SUMIF(County!$AT$473:$AT$574,$BA165,County!Q$473:Q$574)+SUMIF('Cong Dist'!$BA$954:$BA$1031,$BA165,'Cong Dist'!X$954:X$1031)</f>
        <v>0</v>
      </c>
      <c r="Y165" s="1">
        <f>SUMIF(County!$AT$473:$AT$574,$BA165,County!R$473:R$574)+SUMIF('Cong Dist'!$BA$954:$BA$1031,$BA165,'Cong Dist'!Y$954:Y$1031)</f>
        <v>0</v>
      </c>
      <c r="Z165" s="1">
        <f>SUMIF(County!$AT$473:$AT$574,$BA165,County!S$473:S$574)+SUMIF('Cong Dist'!$BA$954:$BA$1031,$BA165,'Cong Dist'!Z$954:Z$1031)</f>
        <v>0</v>
      </c>
      <c r="AA165" s="1">
        <f>SUMIF(County!$AT$473:$AT$574,$BA165,County!T$473:T$574)+SUMIF('Cong Dist'!$BA$954:$BA$1031,$BA165,'Cong Dist'!AA$954:AA$1031)</f>
        <v>0</v>
      </c>
      <c r="AB165" s="1">
        <f>SUMIF(County!$AT$473:$AT$574,$BA165,County!U$473:U$574)+SUMIF('Cong Dist'!$BA$954:$BA$1031,$BA165,'Cong Dist'!AB$954:AB$1031)</f>
        <v>0</v>
      </c>
      <c r="AC165" s="1">
        <f>SUMIF(County!$AT$473:$AT$574,$BA165,County!V$473:V$574)+SUMIF('Cong Dist'!$BA$954:$BA$1031,$BA165,'Cong Dist'!AC$954:AC$1031)</f>
        <v>0</v>
      </c>
      <c r="AD165" s="1">
        <f>SUMIF(County!$AT$473:$AT$574,$BA165,County!W$473:W$574)+SUMIF('Cong Dist'!$BA$954:$BA$1031,$BA165,'Cong Dist'!AD$954:AD$1031)</f>
        <v>0</v>
      </c>
      <c r="AE165" s="1">
        <f>SUMIF(County!$AT$473:$AT$574,$BA165,County!X$473:X$574)+SUMIF('Cong Dist'!$BA$954:$BA$1031,$BA165,'Cong Dist'!AE$954:AE$1031)</f>
        <v>0</v>
      </c>
      <c r="AG165" s="1">
        <f>SUMIF(County!$AT$473:$AT$574,$BA165,County!Z$473:Z$574)+SUMIF('Cong Dist'!$BA$954:$BA$1031,$BA165,'Cong Dist'!AG$954:AG$1031)</f>
        <v>0</v>
      </c>
      <c r="AJ165" s="1">
        <f>SUMIF(County!$AT$473:$AT$574,$BA165,County!AC$473:AC$574)+SUMIF('Cong Dist'!$BA$954:$BA$1031,$BA165,'Cong Dist'!AJ$954:AJ$1031)</f>
        <v>0</v>
      </c>
      <c r="AP165" s="7">
        <f>IF(AA165&gt;0,RANK(AA165,(W165:Y165,Z165:AN165)),0)</f>
        <v>0</v>
      </c>
      <c r="AQ165" s="7">
        <f>IF(AB165&gt;0,RANK(AB165,(W165:Y165,Z165:AN165)),0)</f>
        <v>0</v>
      </c>
      <c r="AR165" s="7">
        <f>IF(AC165&gt;0,RANK(AC165,(W165:Y165,Z165:AN165)),0)</f>
        <v>0</v>
      </c>
      <c r="AS165" s="7">
        <f>IF(AD165&gt;0,RANK(AD165,(W165:Y165,AD165:AN165)),0)</f>
        <v>0</v>
      </c>
      <c r="AT165" s="2" t="str">
        <f t="shared" si="147"/>
        <v>-</v>
      </c>
      <c r="AU165" s="2" t="str">
        <f t="shared" si="148"/>
        <v>-</v>
      </c>
      <c r="AV165" s="2" t="str">
        <f t="shared" si="149"/>
        <v>-</v>
      </c>
      <c r="AW165" s="2" t="str">
        <f t="shared" si="150"/>
        <v>-</v>
      </c>
      <c r="AY165" s="2" t="str">
        <f t="shared" si="151"/>
        <v>District 7</v>
      </c>
      <c r="AZ165" t="str">
        <f t="shared" si="152"/>
        <v>IL</v>
      </c>
      <c r="BA165">
        <v>7</v>
      </c>
      <c r="BC165" s="91">
        <v>17</v>
      </c>
      <c r="BD165" s="93">
        <v>907</v>
      </c>
      <c r="BE165" s="100">
        <f t="shared" si="153"/>
        <v>17907</v>
      </c>
      <c r="BF165" t="s">
        <v>2683</v>
      </c>
      <c r="BG165" t="s">
        <v>3290</v>
      </c>
    </row>
    <row r="166" spans="1:59" outlineLevel="1">
      <c r="A166" s="9" t="s">
        <v>282</v>
      </c>
      <c r="B166" t="s">
        <v>195</v>
      </c>
      <c r="C166" s="1">
        <f t="shared" si="140"/>
        <v>0</v>
      </c>
      <c r="D166" s="1">
        <v>3</v>
      </c>
      <c r="E166" s="1"/>
      <c r="F166" s="1"/>
      <c r="G166" s="1">
        <v>3</v>
      </c>
      <c r="H166" s="1"/>
      <c r="I166" s="1"/>
      <c r="J166" s="1"/>
      <c r="K166" s="7">
        <f>IF(W166&gt;0,RANK(W166,(W166:Y166,Z166:AN166)),0)</f>
        <v>0</v>
      </c>
      <c r="L166" s="7">
        <f>IF(X166&gt;0,RANK(X166,(W166:Y166,Z166:AN166)),0)</f>
        <v>0</v>
      </c>
      <c r="M166" s="7">
        <f>IF(Y166&gt;0,RANK(Y166,(W166:Y166,Z166:AN166)),0)</f>
        <v>0</v>
      </c>
      <c r="N166" s="7">
        <f>IF(Z166&gt;0,RANK(Z166,(W166:Y166,Z166:AN166)),0)</f>
        <v>0</v>
      </c>
      <c r="O166" s="48">
        <f t="shared" si="141"/>
        <v>0</v>
      </c>
      <c r="P166" s="163" t="e">
        <f t="shared" si="136"/>
        <v>#DIV/0!</v>
      </c>
      <c r="Q166" s="2"/>
      <c r="R166" s="2" t="str">
        <f t="shared" si="142"/>
        <v>-</v>
      </c>
      <c r="S166" s="2" t="str">
        <f t="shared" si="143"/>
        <v>-</v>
      </c>
      <c r="T166" s="2" t="str">
        <f t="shared" si="144"/>
        <v>-</v>
      </c>
      <c r="U166" s="2" t="str">
        <f t="shared" si="145"/>
        <v>-</v>
      </c>
      <c r="V166" s="2" t="str">
        <f t="shared" si="146"/>
        <v>-</v>
      </c>
      <c r="W166" s="1">
        <f>SUMIF(County!$AT$473:$AT$574,$BA166,County!P$473:P$574)+SUMIF('Cong Dist'!$BA$954:$BA$1031,$BA166,'Cong Dist'!W$954:W$1031)</f>
        <v>0</v>
      </c>
      <c r="X166" s="1">
        <f>SUMIF(County!$AT$473:$AT$574,$BA166,County!Q$473:Q$574)+SUMIF('Cong Dist'!$BA$954:$BA$1031,$BA166,'Cong Dist'!X$954:X$1031)</f>
        <v>0</v>
      </c>
      <c r="Y166" s="1">
        <f>SUMIF(County!$AT$473:$AT$574,$BA166,County!R$473:R$574)+SUMIF('Cong Dist'!$BA$954:$BA$1031,$BA166,'Cong Dist'!Y$954:Y$1031)</f>
        <v>0</v>
      </c>
      <c r="Z166" s="1">
        <f>SUMIF(County!$AT$473:$AT$574,$BA166,County!S$473:S$574)+SUMIF('Cong Dist'!$BA$954:$BA$1031,$BA166,'Cong Dist'!Z$954:Z$1031)</f>
        <v>0</v>
      </c>
      <c r="AA166" s="1">
        <f>SUMIF(County!$AT$473:$AT$574,$BA166,County!T$473:T$574)+SUMIF('Cong Dist'!$BA$954:$BA$1031,$BA166,'Cong Dist'!AA$954:AA$1031)</f>
        <v>0</v>
      </c>
      <c r="AB166" s="1">
        <f>SUMIF(County!$AT$473:$AT$574,$BA166,County!U$473:U$574)+SUMIF('Cong Dist'!$BA$954:$BA$1031,$BA166,'Cong Dist'!AB$954:AB$1031)</f>
        <v>0</v>
      </c>
      <c r="AC166" s="1">
        <f>SUMIF(County!$AT$473:$AT$574,$BA166,County!V$473:V$574)+SUMIF('Cong Dist'!$BA$954:$BA$1031,$BA166,'Cong Dist'!AC$954:AC$1031)</f>
        <v>0</v>
      </c>
      <c r="AD166" s="1">
        <f>SUMIF(County!$AT$473:$AT$574,$BA166,County!W$473:W$574)+SUMIF('Cong Dist'!$BA$954:$BA$1031,$BA166,'Cong Dist'!AD$954:AD$1031)</f>
        <v>0</v>
      </c>
      <c r="AE166" s="1">
        <f>SUMIF(County!$AT$473:$AT$574,$BA166,County!X$473:X$574)+SUMIF('Cong Dist'!$BA$954:$BA$1031,$BA166,'Cong Dist'!AE$954:AE$1031)</f>
        <v>0</v>
      </c>
      <c r="AG166" s="1">
        <f>SUMIF(County!$AT$473:$AT$574,$BA166,County!Z$473:Z$574)+SUMIF('Cong Dist'!$BA$954:$BA$1031,$BA166,'Cong Dist'!AG$954:AG$1031)</f>
        <v>0</v>
      </c>
      <c r="AJ166" s="1">
        <f>SUMIF(County!$AT$473:$AT$574,$BA166,County!AC$473:AC$574)+SUMIF('Cong Dist'!$BA$954:$BA$1031,$BA166,'Cong Dist'!AJ$954:AJ$1031)</f>
        <v>0</v>
      </c>
      <c r="AP166" s="7">
        <f>IF(AA166&gt;0,RANK(AA166,(W166:Y166,Z166:AN166)),0)</f>
        <v>0</v>
      </c>
      <c r="AQ166" s="7">
        <f>IF(AB166&gt;0,RANK(AB166,(W166:Y166,Z166:AN166)),0)</f>
        <v>0</v>
      </c>
      <c r="AR166" s="7">
        <f>IF(AC166&gt;0,RANK(AC166,(W166:Y166,Z166:AN166)),0)</f>
        <v>0</v>
      </c>
      <c r="AS166" s="7">
        <f>IF(AD166&gt;0,RANK(AD166,(W166:Y166,AD166:AN166)),0)</f>
        <v>0</v>
      </c>
      <c r="AT166" s="2" t="str">
        <f t="shared" si="147"/>
        <v>-</v>
      </c>
      <c r="AU166" s="2" t="str">
        <f t="shared" si="148"/>
        <v>-</v>
      </c>
      <c r="AV166" s="2" t="str">
        <f t="shared" si="149"/>
        <v>-</v>
      </c>
      <c r="AW166" s="2" t="str">
        <f t="shared" si="150"/>
        <v>-</v>
      </c>
      <c r="AY166" s="2" t="str">
        <f t="shared" si="151"/>
        <v>District 8</v>
      </c>
      <c r="AZ166" t="str">
        <f t="shared" si="152"/>
        <v>IL</v>
      </c>
      <c r="BA166">
        <v>8</v>
      </c>
      <c r="BC166" s="91">
        <v>17</v>
      </c>
      <c r="BD166" s="93">
        <v>908</v>
      </c>
      <c r="BE166" s="100">
        <f t="shared" si="153"/>
        <v>17908</v>
      </c>
      <c r="BF166" t="s">
        <v>2683</v>
      </c>
      <c r="BG166" t="s">
        <v>3290</v>
      </c>
    </row>
    <row r="167" spans="1:59" outlineLevel="1">
      <c r="A167" s="9" t="s">
        <v>3105</v>
      </c>
      <c r="B167" t="s">
        <v>195</v>
      </c>
      <c r="C167" s="1">
        <f t="shared" si="140"/>
        <v>0</v>
      </c>
      <c r="D167" s="1">
        <v>3</v>
      </c>
      <c r="E167" s="1"/>
      <c r="F167" s="1"/>
      <c r="G167" s="1">
        <v>3</v>
      </c>
      <c r="H167" s="1"/>
      <c r="I167" s="1"/>
      <c r="J167" s="1"/>
      <c r="K167" s="7">
        <f>IF(W167&gt;0,RANK(W167,(W167:Y167,Z167:AN167)),0)</f>
        <v>0</v>
      </c>
      <c r="L167" s="7">
        <f>IF(X167&gt;0,RANK(X167,(W167:Y167,Z167:AN167)),0)</f>
        <v>0</v>
      </c>
      <c r="M167" s="7">
        <f>IF(Y167&gt;0,RANK(Y167,(W167:Y167,Z167:AN167)),0)</f>
        <v>0</v>
      </c>
      <c r="N167" s="7">
        <f>IF(Z167&gt;0,RANK(Z167,(W167:Y167,Z167:AN167)),0)</f>
        <v>0</v>
      </c>
      <c r="O167" s="48">
        <f t="shared" si="141"/>
        <v>0</v>
      </c>
      <c r="P167" s="163" t="e">
        <f t="shared" si="136"/>
        <v>#DIV/0!</v>
      </c>
      <c r="Q167" s="2"/>
      <c r="R167" s="2" t="str">
        <f t="shared" si="142"/>
        <v>-</v>
      </c>
      <c r="S167" s="2" t="str">
        <f t="shared" si="143"/>
        <v>-</v>
      </c>
      <c r="T167" s="2" t="str">
        <f t="shared" si="144"/>
        <v>-</v>
      </c>
      <c r="U167" s="2" t="str">
        <f t="shared" si="145"/>
        <v>-</v>
      </c>
      <c r="V167" s="2" t="str">
        <f t="shared" si="146"/>
        <v>-</v>
      </c>
      <c r="W167" s="1">
        <f>SUMIF(County!$AT$473:$AT$574,$BA167,County!P$473:P$574)+SUMIF('Cong Dist'!$BA$954:$BA$1031,$BA167,'Cong Dist'!W$954:W$1031)</f>
        <v>0</v>
      </c>
      <c r="X167" s="1">
        <f>SUMIF(County!$AT$473:$AT$574,$BA167,County!Q$473:Q$574)+SUMIF('Cong Dist'!$BA$954:$BA$1031,$BA167,'Cong Dist'!X$954:X$1031)</f>
        <v>0</v>
      </c>
      <c r="Y167" s="1">
        <f>SUMIF(County!$AT$473:$AT$574,$BA167,County!R$473:R$574)+SUMIF('Cong Dist'!$BA$954:$BA$1031,$BA167,'Cong Dist'!Y$954:Y$1031)</f>
        <v>0</v>
      </c>
      <c r="Z167" s="1">
        <f>SUMIF(County!$AT$473:$AT$574,$BA167,County!S$473:S$574)+SUMIF('Cong Dist'!$BA$954:$BA$1031,$BA167,'Cong Dist'!Z$954:Z$1031)</f>
        <v>0</v>
      </c>
      <c r="AA167" s="1">
        <f>SUMIF(County!$AT$473:$AT$574,$BA167,County!T$473:T$574)+SUMIF('Cong Dist'!$BA$954:$BA$1031,$BA167,'Cong Dist'!AA$954:AA$1031)</f>
        <v>0</v>
      </c>
      <c r="AB167" s="1">
        <f>SUMIF(County!$AT$473:$AT$574,$BA167,County!U$473:U$574)+SUMIF('Cong Dist'!$BA$954:$BA$1031,$BA167,'Cong Dist'!AB$954:AB$1031)</f>
        <v>0</v>
      </c>
      <c r="AC167" s="1">
        <f>SUMIF(County!$AT$473:$AT$574,$BA167,County!V$473:V$574)+SUMIF('Cong Dist'!$BA$954:$BA$1031,$BA167,'Cong Dist'!AC$954:AC$1031)</f>
        <v>0</v>
      </c>
      <c r="AD167" s="1">
        <f>SUMIF(County!$AT$473:$AT$574,$BA167,County!W$473:W$574)+SUMIF('Cong Dist'!$BA$954:$BA$1031,$BA167,'Cong Dist'!AD$954:AD$1031)</f>
        <v>0</v>
      </c>
      <c r="AE167" s="1">
        <f>SUMIF(County!$AT$473:$AT$574,$BA167,County!X$473:X$574)+SUMIF('Cong Dist'!$BA$954:$BA$1031,$BA167,'Cong Dist'!AE$954:AE$1031)</f>
        <v>0</v>
      </c>
      <c r="AG167" s="1">
        <f>SUMIF(County!$AT$473:$AT$574,$BA167,County!Z$473:Z$574)+SUMIF('Cong Dist'!$BA$954:$BA$1031,$BA167,'Cong Dist'!AG$954:AG$1031)</f>
        <v>0</v>
      </c>
      <c r="AJ167" s="1">
        <f>SUMIF(County!$AT$473:$AT$574,$BA167,County!AC$473:AC$574)+SUMIF('Cong Dist'!$BA$954:$BA$1031,$BA167,'Cong Dist'!AJ$954:AJ$1031)</f>
        <v>0</v>
      </c>
      <c r="AP167" s="7">
        <f>IF(AA167&gt;0,RANK(AA167,(W167:Y167,Z167:AN167)),0)</f>
        <v>0</v>
      </c>
      <c r="AQ167" s="7">
        <f>IF(AB167&gt;0,RANK(AB167,(W167:Y167,Z167:AN167)),0)</f>
        <v>0</v>
      </c>
      <c r="AR167" s="7">
        <f>IF(AC167&gt;0,RANK(AC167,(W167:Y167,Z167:AN167)),0)</f>
        <v>0</v>
      </c>
      <c r="AS167" s="7">
        <f>IF(AD167&gt;0,RANK(AD167,(W167:Y167,AD167:AN167)),0)</f>
        <v>0</v>
      </c>
      <c r="AT167" s="2" t="str">
        <f t="shared" si="147"/>
        <v>-</v>
      </c>
      <c r="AU167" s="2" t="str">
        <f t="shared" si="148"/>
        <v>-</v>
      </c>
      <c r="AV167" s="2" t="str">
        <f t="shared" si="149"/>
        <v>-</v>
      </c>
      <c r="AW167" s="2" t="str">
        <f t="shared" si="150"/>
        <v>-</v>
      </c>
      <c r="AY167" s="2" t="str">
        <f t="shared" si="151"/>
        <v>District 9</v>
      </c>
      <c r="AZ167" t="str">
        <f t="shared" si="152"/>
        <v>IL</v>
      </c>
      <c r="BA167">
        <v>9</v>
      </c>
      <c r="BC167" s="91">
        <v>17</v>
      </c>
      <c r="BD167" s="93">
        <v>909</v>
      </c>
      <c r="BE167" s="100">
        <f t="shared" si="153"/>
        <v>17909</v>
      </c>
      <c r="BF167" t="s">
        <v>2683</v>
      </c>
      <c r="BG167" t="s">
        <v>3290</v>
      </c>
    </row>
    <row r="168" spans="1:59" outlineLevel="1">
      <c r="A168" s="9" t="s">
        <v>49</v>
      </c>
      <c r="B168" t="s">
        <v>195</v>
      </c>
      <c r="C168" s="1">
        <f t="shared" si="140"/>
        <v>0</v>
      </c>
      <c r="D168" s="1">
        <v>3</v>
      </c>
      <c r="E168" s="1"/>
      <c r="F168" s="1"/>
      <c r="G168" s="1">
        <v>3</v>
      </c>
      <c r="H168" s="1"/>
      <c r="I168" s="1"/>
      <c r="J168" s="1"/>
      <c r="K168" s="7">
        <f>IF(W168&gt;0,RANK(W168,(W168:Y168,Z168:AN168)),0)</f>
        <v>0</v>
      </c>
      <c r="L168" s="7">
        <f>IF(X168&gt;0,RANK(X168,(W168:Y168,Z168:AN168)),0)</f>
        <v>0</v>
      </c>
      <c r="M168" s="7">
        <f>IF(Y168&gt;0,RANK(Y168,(W168:Y168,Z168:AN168)),0)</f>
        <v>0</v>
      </c>
      <c r="N168" s="7">
        <f>IF(Z168&gt;0,RANK(Z168,(W168:Y168,Z168:AN168)),0)</f>
        <v>0</v>
      </c>
      <c r="O168" s="48">
        <f t="shared" si="141"/>
        <v>0</v>
      </c>
      <c r="P168" s="163" t="e">
        <f t="shared" si="136"/>
        <v>#DIV/0!</v>
      </c>
      <c r="Q168" s="2"/>
      <c r="R168" s="2" t="str">
        <f t="shared" si="142"/>
        <v>-</v>
      </c>
      <c r="S168" s="2" t="str">
        <f t="shared" si="143"/>
        <v>-</v>
      </c>
      <c r="T168" s="2" t="str">
        <f t="shared" si="144"/>
        <v>-</v>
      </c>
      <c r="U168" s="2" t="str">
        <f t="shared" si="145"/>
        <v>-</v>
      </c>
      <c r="V168" s="2" t="str">
        <f t="shared" si="146"/>
        <v>-</v>
      </c>
      <c r="W168" s="1">
        <f>SUMIF(County!$AT$473:$AT$574,$BA168,County!P$473:P$574)+SUMIF('Cong Dist'!$BA$954:$BA$1031,$BA168,'Cong Dist'!W$954:W$1031)</f>
        <v>0</v>
      </c>
      <c r="X168" s="1">
        <f>SUMIF(County!$AT$473:$AT$574,$BA168,County!Q$473:Q$574)+SUMIF('Cong Dist'!$BA$954:$BA$1031,$BA168,'Cong Dist'!X$954:X$1031)</f>
        <v>0</v>
      </c>
      <c r="Y168" s="1">
        <f>SUMIF(County!$AT$473:$AT$574,$BA168,County!R$473:R$574)+SUMIF('Cong Dist'!$BA$954:$BA$1031,$BA168,'Cong Dist'!Y$954:Y$1031)</f>
        <v>0</v>
      </c>
      <c r="Z168" s="1">
        <f>SUMIF(County!$AT$473:$AT$574,$BA168,County!S$473:S$574)+SUMIF('Cong Dist'!$BA$954:$BA$1031,$BA168,'Cong Dist'!Z$954:Z$1031)</f>
        <v>0</v>
      </c>
      <c r="AA168" s="1">
        <f>SUMIF(County!$AT$473:$AT$574,$BA168,County!T$473:T$574)+SUMIF('Cong Dist'!$BA$954:$BA$1031,$BA168,'Cong Dist'!AA$954:AA$1031)</f>
        <v>0</v>
      </c>
      <c r="AB168" s="1">
        <f>SUMIF(County!$AT$473:$AT$574,$BA168,County!U$473:U$574)+SUMIF('Cong Dist'!$BA$954:$BA$1031,$BA168,'Cong Dist'!AB$954:AB$1031)</f>
        <v>0</v>
      </c>
      <c r="AC168" s="1">
        <f>SUMIF(County!$AT$473:$AT$574,$BA168,County!V$473:V$574)+SUMIF('Cong Dist'!$BA$954:$BA$1031,$BA168,'Cong Dist'!AC$954:AC$1031)</f>
        <v>0</v>
      </c>
      <c r="AD168" s="1">
        <f>SUMIF(County!$AT$473:$AT$574,$BA168,County!W$473:W$574)+SUMIF('Cong Dist'!$BA$954:$BA$1031,$BA168,'Cong Dist'!AD$954:AD$1031)</f>
        <v>0</v>
      </c>
      <c r="AE168" s="1">
        <f>SUMIF(County!$AT$473:$AT$574,$BA168,County!X$473:X$574)+SUMIF('Cong Dist'!$BA$954:$BA$1031,$BA168,'Cong Dist'!AE$954:AE$1031)</f>
        <v>0</v>
      </c>
      <c r="AG168" s="1">
        <f>SUMIF(County!$AT$473:$AT$574,$BA168,County!Z$473:Z$574)+SUMIF('Cong Dist'!$BA$954:$BA$1031,$BA168,'Cong Dist'!AG$954:AG$1031)</f>
        <v>0</v>
      </c>
      <c r="AJ168" s="1">
        <f>SUMIF(County!$AT$473:$AT$574,$BA168,County!AC$473:AC$574)+SUMIF('Cong Dist'!$BA$954:$BA$1031,$BA168,'Cong Dist'!AJ$954:AJ$1031)</f>
        <v>0</v>
      </c>
      <c r="AP168" s="7">
        <f>IF(AA168&gt;0,RANK(AA168,(W168:Y168,Z168:AN168)),0)</f>
        <v>0</v>
      </c>
      <c r="AQ168" s="7">
        <f>IF(AB168&gt;0,RANK(AB168,(W168:Y168,Z168:AN168)),0)</f>
        <v>0</v>
      </c>
      <c r="AR168" s="7">
        <f>IF(AC168&gt;0,RANK(AC168,(W168:Y168,Z168:AN168)),0)</f>
        <v>0</v>
      </c>
      <c r="AS168" s="7">
        <f>IF(AD168&gt;0,RANK(AD168,(W168:Y168,AD168:AN168)),0)</f>
        <v>0</v>
      </c>
      <c r="AT168" s="2" t="str">
        <f t="shared" si="147"/>
        <v>-</v>
      </c>
      <c r="AU168" s="2" t="str">
        <f t="shared" si="148"/>
        <v>-</v>
      </c>
      <c r="AV168" s="2" t="str">
        <f t="shared" si="149"/>
        <v>-</v>
      </c>
      <c r="AW168" s="2" t="str">
        <f t="shared" si="150"/>
        <v>-</v>
      </c>
      <c r="AY168" s="2" t="str">
        <f t="shared" si="151"/>
        <v>District 10</v>
      </c>
      <c r="AZ168" t="str">
        <f t="shared" si="152"/>
        <v>IL</v>
      </c>
      <c r="BA168">
        <v>10</v>
      </c>
      <c r="BC168" s="91">
        <v>17</v>
      </c>
      <c r="BD168" s="93">
        <v>910</v>
      </c>
      <c r="BE168" s="100">
        <f t="shared" si="153"/>
        <v>17910</v>
      </c>
      <c r="BF168" t="s">
        <v>2683</v>
      </c>
      <c r="BG168" t="s">
        <v>3290</v>
      </c>
    </row>
    <row r="169" spans="1:59" outlineLevel="1">
      <c r="A169" s="9" t="s">
        <v>1941</v>
      </c>
      <c r="B169" t="s">
        <v>195</v>
      </c>
      <c r="C169" s="1">
        <f t="shared" si="140"/>
        <v>0</v>
      </c>
      <c r="D169" s="1">
        <v>3</v>
      </c>
      <c r="E169" s="1"/>
      <c r="F169" s="1"/>
      <c r="G169" s="1">
        <v>3</v>
      </c>
      <c r="H169" s="1"/>
      <c r="I169" s="1"/>
      <c r="J169" s="1"/>
      <c r="K169" s="7">
        <f>IF(W169&gt;0,RANK(W169,(W169:Y169,Z169:AN169)),0)</f>
        <v>0</v>
      </c>
      <c r="L169" s="7">
        <f>IF(X169&gt;0,RANK(X169,(W169:Y169,Z169:AN169)),0)</f>
        <v>0</v>
      </c>
      <c r="M169" s="7">
        <f>IF(Y169&gt;0,RANK(Y169,(W169:Y169,Z169:AN169)),0)</f>
        <v>0</v>
      </c>
      <c r="N169" s="7">
        <f>IF(Z169&gt;0,RANK(Z169,(W169:Y169,Z169:AN169)),0)</f>
        <v>0</v>
      </c>
      <c r="O169" s="48">
        <f t="shared" si="141"/>
        <v>0</v>
      </c>
      <c r="P169" s="163" t="e">
        <f t="shared" si="136"/>
        <v>#DIV/0!</v>
      </c>
      <c r="Q169" s="2"/>
      <c r="R169" s="2" t="str">
        <f t="shared" si="142"/>
        <v>-</v>
      </c>
      <c r="S169" s="2" t="str">
        <f t="shared" si="143"/>
        <v>-</v>
      </c>
      <c r="T169" s="2" t="str">
        <f t="shared" si="144"/>
        <v>-</v>
      </c>
      <c r="U169" s="2" t="str">
        <f t="shared" si="145"/>
        <v>-</v>
      </c>
      <c r="V169" s="2" t="str">
        <f t="shared" si="146"/>
        <v>-</v>
      </c>
      <c r="W169" s="1">
        <f>SUMIF(County!$AT$473:$AT$574,$BA169,County!P$473:P$574)+SUMIF('Cong Dist'!$BA$954:$BA$1031,$BA169,'Cong Dist'!W$954:W$1031)</f>
        <v>0</v>
      </c>
      <c r="X169" s="1">
        <f>SUMIF(County!$AT$473:$AT$574,$BA169,County!Q$473:Q$574)+SUMIF('Cong Dist'!$BA$954:$BA$1031,$BA169,'Cong Dist'!X$954:X$1031)</f>
        <v>0</v>
      </c>
      <c r="Y169" s="1">
        <f>SUMIF(County!$AT$473:$AT$574,$BA169,County!R$473:R$574)+SUMIF('Cong Dist'!$BA$954:$BA$1031,$BA169,'Cong Dist'!Y$954:Y$1031)</f>
        <v>0</v>
      </c>
      <c r="Z169" s="1">
        <f>SUMIF(County!$AT$473:$AT$574,$BA169,County!S$473:S$574)+SUMIF('Cong Dist'!$BA$954:$BA$1031,$BA169,'Cong Dist'!Z$954:Z$1031)</f>
        <v>0</v>
      </c>
      <c r="AA169" s="1">
        <f>SUMIF(County!$AT$473:$AT$574,$BA169,County!T$473:T$574)+SUMIF('Cong Dist'!$BA$954:$BA$1031,$BA169,'Cong Dist'!AA$954:AA$1031)</f>
        <v>0</v>
      </c>
      <c r="AB169" s="1">
        <f>SUMIF(County!$AT$473:$AT$574,$BA169,County!U$473:U$574)+SUMIF('Cong Dist'!$BA$954:$BA$1031,$BA169,'Cong Dist'!AB$954:AB$1031)</f>
        <v>0</v>
      </c>
      <c r="AC169" s="1">
        <f>SUMIF(County!$AT$473:$AT$574,$BA169,County!V$473:V$574)+SUMIF('Cong Dist'!$BA$954:$BA$1031,$BA169,'Cong Dist'!AC$954:AC$1031)</f>
        <v>0</v>
      </c>
      <c r="AD169" s="1">
        <f>SUMIF(County!$AT$473:$AT$574,$BA169,County!W$473:W$574)+SUMIF('Cong Dist'!$BA$954:$BA$1031,$BA169,'Cong Dist'!AD$954:AD$1031)</f>
        <v>0</v>
      </c>
      <c r="AE169" s="1">
        <f>SUMIF(County!$AT$473:$AT$574,$BA169,County!X$473:X$574)+SUMIF('Cong Dist'!$BA$954:$BA$1031,$BA169,'Cong Dist'!AE$954:AE$1031)</f>
        <v>0</v>
      </c>
      <c r="AG169" s="1">
        <f>SUMIF(County!$AT$473:$AT$574,$BA169,County!Z$473:Z$574)+SUMIF('Cong Dist'!$BA$954:$BA$1031,$BA169,'Cong Dist'!AG$954:AG$1031)</f>
        <v>0</v>
      </c>
      <c r="AJ169" s="1">
        <f>SUMIF(County!$AT$473:$AT$574,$BA169,County!AC$473:AC$574)+SUMIF('Cong Dist'!$BA$954:$BA$1031,$BA169,'Cong Dist'!AJ$954:AJ$1031)</f>
        <v>0</v>
      </c>
      <c r="AP169" s="7">
        <f>IF(AA169&gt;0,RANK(AA169,(W169:Y169,Z169:AN169)),0)</f>
        <v>0</v>
      </c>
      <c r="AQ169" s="7">
        <f>IF(AB169&gt;0,RANK(AB169,(W169:Y169,Z169:AN169)),0)</f>
        <v>0</v>
      </c>
      <c r="AR169" s="7">
        <f>IF(AC169&gt;0,RANK(AC169,(W169:Y169,Z169:AN169)),0)</f>
        <v>0</v>
      </c>
      <c r="AS169" s="7">
        <f>IF(AD169&gt;0,RANK(AD169,(W169:Y169,AD169:AN169)),0)</f>
        <v>0</v>
      </c>
      <c r="AT169" s="2" t="str">
        <f t="shared" si="147"/>
        <v>-</v>
      </c>
      <c r="AU169" s="2" t="str">
        <f t="shared" si="148"/>
        <v>-</v>
      </c>
      <c r="AV169" s="2" t="str">
        <f t="shared" si="149"/>
        <v>-</v>
      </c>
      <c r="AW169" s="2" t="str">
        <f t="shared" si="150"/>
        <v>-</v>
      </c>
      <c r="AY169" s="2" t="str">
        <f t="shared" si="151"/>
        <v>District 11</v>
      </c>
      <c r="AZ169" t="str">
        <f t="shared" si="152"/>
        <v>IL</v>
      </c>
      <c r="BA169">
        <v>11</v>
      </c>
      <c r="BC169" s="91">
        <v>17</v>
      </c>
      <c r="BD169" s="93">
        <v>911</v>
      </c>
      <c r="BE169" s="100">
        <f t="shared" si="153"/>
        <v>17911</v>
      </c>
      <c r="BF169" t="s">
        <v>2683</v>
      </c>
      <c r="BG169" t="s">
        <v>3290</v>
      </c>
    </row>
    <row r="170" spans="1:59" outlineLevel="1">
      <c r="A170" s="9" t="s">
        <v>475</v>
      </c>
      <c r="B170" t="s">
        <v>195</v>
      </c>
      <c r="C170" s="1">
        <f t="shared" si="140"/>
        <v>0</v>
      </c>
      <c r="D170" s="1">
        <v>3</v>
      </c>
      <c r="E170" s="1"/>
      <c r="F170" s="1"/>
      <c r="G170" s="1"/>
      <c r="H170" s="1"/>
      <c r="I170" s="1">
        <v>3</v>
      </c>
      <c r="J170" s="1"/>
      <c r="K170" s="7">
        <f>IF(W170&gt;0,RANK(W170,(W170:Y170,Z170:AN170)),0)</f>
        <v>0</v>
      </c>
      <c r="L170" s="7">
        <f>IF(X170&gt;0,RANK(X170,(W170:Y170,Z170:AN170)),0)</f>
        <v>0</v>
      </c>
      <c r="M170" s="7">
        <f>IF(Y170&gt;0,RANK(Y170,(W170:Y170,Z170:AN170)),0)</f>
        <v>0</v>
      </c>
      <c r="N170" s="7">
        <f>IF(Z170&gt;0,RANK(Z170,(W170:Y170,Z170:AN170)),0)</f>
        <v>0</v>
      </c>
      <c r="O170" s="48">
        <f t="shared" si="141"/>
        <v>0</v>
      </c>
      <c r="P170" s="163" t="e">
        <f t="shared" si="136"/>
        <v>#DIV/0!</v>
      </c>
      <c r="Q170" s="2"/>
      <c r="R170" s="2" t="str">
        <f t="shared" si="142"/>
        <v>-</v>
      </c>
      <c r="S170" s="2" t="str">
        <f t="shared" si="143"/>
        <v>-</v>
      </c>
      <c r="T170" s="2" t="str">
        <f t="shared" si="144"/>
        <v>-</v>
      </c>
      <c r="U170" s="2" t="str">
        <f t="shared" si="145"/>
        <v>-</v>
      </c>
      <c r="V170" s="2" t="str">
        <f t="shared" si="146"/>
        <v>-</v>
      </c>
      <c r="W170" s="1">
        <f>SUMIF(County!$AT$473:$AT$574,$BA170,County!P$473:P$574)+SUMIF('Cong Dist'!$BA$954:$BA$1031,$BA170,'Cong Dist'!W$954:W$1031)</f>
        <v>0</v>
      </c>
      <c r="X170" s="1">
        <f>SUMIF(County!$AT$473:$AT$574,$BA170,County!Q$473:Q$574)+SUMIF('Cong Dist'!$BA$954:$BA$1031,$BA170,'Cong Dist'!X$954:X$1031)</f>
        <v>0</v>
      </c>
      <c r="Y170" s="1">
        <f>SUMIF(County!$AT$473:$AT$574,$BA170,County!R$473:R$574)+SUMIF('Cong Dist'!$BA$954:$BA$1031,$BA170,'Cong Dist'!Y$954:Y$1031)</f>
        <v>0</v>
      </c>
      <c r="Z170" s="1">
        <f>SUMIF(County!$AT$473:$AT$574,$BA170,County!S$473:S$574)+SUMIF('Cong Dist'!$BA$954:$BA$1031,$BA170,'Cong Dist'!Z$954:Z$1031)</f>
        <v>0</v>
      </c>
      <c r="AA170" s="1">
        <f>SUMIF(County!$AT$473:$AT$574,$BA170,County!T$473:T$574)+SUMIF('Cong Dist'!$BA$954:$BA$1031,$BA170,'Cong Dist'!AA$954:AA$1031)</f>
        <v>0</v>
      </c>
      <c r="AB170" s="1">
        <f>SUMIF(County!$AT$473:$AT$574,$BA170,County!U$473:U$574)+SUMIF('Cong Dist'!$BA$954:$BA$1031,$BA170,'Cong Dist'!AB$954:AB$1031)</f>
        <v>0</v>
      </c>
      <c r="AC170" s="1">
        <f>SUMIF(County!$AT$473:$AT$574,$BA170,County!V$473:V$574)+SUMIF('Cong Dist'!$BA$954:$BA$1031,$BA170,'Cong Dist'!AC$954:AC$1031)</f>
        <v>0</v>
      </c>
      <c r="AD170" s="1">
        <f>SUMIF(County!$AT$473:$AT$574,$BA170,County!W$473:W$574)+SUMIF('Cong Dist'!$BA$954:$BA$1031,$BA170,'Cong Dist'!AD$954:AD$1031)</f>
        <v>0</v>
      </c>
      <c r="AE170" s="1">
        <f>SUMIF(County!$AT$473:$AT$574,$BA170,County!X$473:X$574)+SUMIF('Cong Dist'!$BA$954:$BA$1031,$BA170,'Cong Dist'!AE$954:AE$1031)</f>
        <v>0</v>
      </c>
      <c r="AG170" s="1">
        <f>SUMIF(County!$AT$473:$AT$574,$BA170,County!Z$473:Z$574)+SUMIF('Cong Dist'!$BA$954:$BA$1031,$BA170,'Cong Dist'!AG$954:AG$1031)</f>
        <v>0</v>
      </c>
      <c r="AJ170" s="1">
        <f>SUMIF(County!$AT$473:$AT$574,$BA170,County!AC$473:AC$574)+SUMIF('Cong Dist'!$BA$954:$BA$1031,$BA170,'Cong Dist'!AJ$954:AJ$1031)</f>
        <v>0</v>
      </c>
      <c r="AP170" s="7">
        <f>IF(AA170&gt;0,RANK(AA170,(W170:Y170,Z170:AN170)),0)</f>
        <v>0</v>
      </c>
      <c r="AQ170" s="7">
        <f>IF(AB170&gt;0,RANK(AB170,(W170:Y170,Z170:AN170)),0)</f>
        <v>0</v>
      </c>
      <c r="AR170" s="7">
        <f>IF(AC170&gt;0,RANK(AC170,(W170:Y170,Z170:AN170)),0)</f>
        <v>0</v>
      </c>
      <c r="AS170" s="7">
        <f>IF(AD170&gt;0,RANK(AD170,(W170:Y170,AD170:AN170)),0)</f>
        <v>0</v>
      </c>
      <c r="AT170" s="2" t="str">
        <f t="shared" si="147"/>
        <v>-</v>
      </c>
      <c r="AU170" s="2" t="str">
        <f t="shared" si="148"/>
        <v>-</v>
      </c>
      <c r="AV170" s="2" t="str">
        <f t="shared" si="149"/>
        <v>-</v>
      </c>
      <c r="AW170" s="2" t="str">
        <f t="shared" si="150"/>
        <v>-</v>
      </c>
      <c r="AY170" s="2" t="str">
        <f t="shared" si="151"/>
        <v>District 12</v>
      </c>
      <c r="AZ170" t="str">
        <f t="shared" si="152"/>
        <v>IL</v>
      </c>
      <c r="BA170">
        <v>12</v>
      </c>
      <c r="BC170" s="91">
        <v>17</v>
      </c>
      <c r="BD170" s="93">
        <v>912</v>
      </c>
      <c r="BE170" s="100">
        <f t="shared" si="153"/>
        <v>17912</v>
      </c>
      <c r="BF170" t="s">
        <v>2683</v>
      </c>
      <c r="BG170" t="s">
        <v>3290</v>
      </c>
    </row>
    <row r="171" spans="1:59" outlineLevel="1">
      <c r="A171" s="9" t="s">
        <v>591</v>
      </c>
      <c r="B171" t="s">
        <v>195</v>
      </c>
      <c r="C171" s="1">
        <f t="shared" si="140"/>
        <v>0</v>
      </c>
      <c r="D171" s="1">
        <v>3</v>
      </c>
      <c r="E171" s="1"/>
      <c r="F171" s="1"/>
      <c r="G171" s="1">
        <v>3</v>
      </c>
      <c r="H171" s="1"/>
      <c r="I171" s="1"/>
      <c r="J171" s="1"/>
      <c r="K171" s="7">
        <f>IF(W171&gt;0,RANK(W171,(W171:Y171,Z171:AN171)),0)</f>
        <v>0</v>
      </c>
      <c r="L171" s="7">
        <f>IF(X171&gt;0,RANK(X171,(W171:Y171,Z171:AN171)),0)</f>
        <v>0</v>
      </c>
      <c r="M171" s="7">
        <f>IF(Y171&gt;0,RANK(Y171,(W171:Y171,Z171:AN171)),0)</f>
        <v>0</v>
      </c>
      <c r="N171" s="7">
        <f>IF(Z171&gt;0,RANK(Z171,(W171:Y171,Z171:AN171)),0)</f>
        <v>0</v>
      </c>
      <c r="O171" s="48">
        <f t="shared" si="141"/>
        <v>0</v>
      </c>
      <c r="P171" s="163" t="e">
        <f t="shared" si="136"/>
        <v>#DIV/0!</v>
      </c>
      <c r="Q171" s="2"/>
      <c r="R171" s="2" t="str">
        <f t="shared" si="142"/>
        <v>-</v>
      </c>
      <c r="S171" s="2" t="str">
        <f t="shared" si="143"/>
        <v>-</v>
      </c>
      <c r="T171" s="2" t="str">
        <f t="shared" si="144"/>
        <v>-</v>
      </c>
      <c r="U171" s="2" t="str">
        <f t="shared" si="145"/>
        <v>-</v>
      </c>
      <c r="V171" s="2" t="str">
        <f t="shared" si="146"/>
        <v>-</v>
      </c>
      <c r="W171" s="1">
        <f>SUMIF(County!$AT$473:$AT$574,$BA171,County!P$473:P$574)+SUMIF('Cong Dist'!$BA$954:$BA$1031,$BA171,'Cong Dist'!W$954:W$1031)</f>
        <v>0</v>
      </c>
      <c r="X171" s="1">
        <f>SUMIF(County!$AT$473:$AT$574,$BA171,County!Q$473:Q$574)+SUMIF('Cong Dist'!$BA$954:$BA$1031,$BA171,'Cong Dist'!X$954:X$1031)</f>
        <v>0</v>
      </c>
      <c r="Y171" s="1">
        <f>SUMIF(County!$AT$473:$AT$574,$BA171,County!R$473:R$574)+SUMIF('Cong Dist'!$BA$954:$BA$1031,$BA171,'Cong Dist'!Y$954:Y$1031)</f>
        <v>0</v>
      </c>
      <c r="Z171" s="1">
        <f>SUMIF(County!$AT$473:$AT$574,$BA171,County!S$473:S$574)+SUMIF('Cong Dist'!$BA$954:$BA$1031,$BA171,'Cong Dist'!Z$954:Z$1031)</f>
        <v>0</v>
      </c>
      <c r="AA171" s="1">
        <f>SUMIF(County!$AT$473:$AT$574,$BA171,County!T$473:T$574)+SUMIF('Cong Dist'!$BA$954:$BA$1031,$BA171,'Cong Dist'!AA$954:AA$1031)</f>
        <v>0</v>
      </c>
      <c r="AB171" s="1">
        <f>SUMIF(County!$AT$473:$AT$574,$BA171,County!U$473:U$574)+SUMIF('Cong Dist'!$BA$954:$BA$1031,$BA171,'Cong Dist'!AB$954:AB$1031)</f>
        <v>0</v>
      </c>
      <c r="AC171" s="1">
        <f>SUMIF(County!$AT$473:$AT$574,$BA171,County!V$473:V$574)+SUMIF('Cong Dist'!$BA$954:$BA$1031,$BA171,'Cong Dist'!AC$954:AC$1031)</f>
        <v>0</v>
      </c>
      <c r="AD171" s="1">
        <f>SUMIF(County!$AT$473:$AT$574,$BA171,County!W$473:W$574)+SUMIF('Cong Dist'!$BA$954:$BA$1031,$BA171,'Cong Dist'!AD$954:AD$1031)</f>
        <v>0</v>
      </c>
      <c r="AE171" s="1">
        <f>SUMIF(County!$AT$473:$AT$574,$BA171,County!X$473:X$574)+SUMIF('Cong Dist'!$BA$954:$BA$1031,$BA171,'Cong Dist'!AE$954:AE$1031)</f>
        <v>0</v>
      </c>
      <c r="AG171" s="1">
        <f>SUMIF(County!$AT$473:$AT$574,$BA171,County!Z$473:Z$574)+SUMIF('Cong Dist'!$BA$954:$BA$1031,$BA171,'Cong Dist'!AG$954:AG$1031)</f>
        <v>0</v>
      </c>
      <c r="AJ171" s="1">
        <f>SUMIF(County!$AT$473:$AT$574,$BA171,County!AC$473:AC$574)+SUMIF('Cong Dist'!$BA$954:$BA$1031,$BA171,'Cong Dist'!AJ$954:AJ$1031)</f>
        <v>0</v>
      </c>
      <c r="AP171" s="7">
        <f>IF(AA171&gt;0,RANK(AA171,(W171:Y171,Z171:AN171)),0)</f>
        <v>0</v>
      </c>
      <c r="AQ171" s="7">
        <f>IF(AB171&gt;0,RANK(AB171,(W171:Y171,Z171:AN171)),0)</f>
        <v>0</v>
      </c>
      <c r="AR171" s="7">
        <f>IF(AC171&gt;0,RANK(AC171,(W171:Y171,Z171:AN171)),0)</f>
        <v>0</v>
      </c>
      <c r="AS171" s="7">
        <f>IF(AD171&gt;0,RANK(AD171,(W171:Y171,AD171:AN171)),0)</f>
        <v>0</v>
      </c>
      <c r="AT171" s="2" t="str">
        <f t="shared" si="147"/>
        <v>-</v>
      </c>
      <c r="AU171" s="2" t="str">
        <f t="shared" si="148"/>
        <v>-</v>
      </c>
      <c r="AV171" s="2" t="str">
        <f t="shared" si="149"/>
        <v>-</v>
      </c>
      <c r="AW171" s="2" t="str">
        <f t="shared" si="150"/>
        <v>-</v>
      </c>
      <c r="AY171" s="2" t="str">
        <f t="shared" si="151"/>
        <v>District 13</v>
      </c>
      <c r="AZ171" t="str">
        <f t="shared" si="152"/>
        <v>IL</v>
      </c>
      <c r="BA171">
        <v>13</v>
      </c>
      <c r="BC171" s="91">
        <v>17</v>
      </c>
      <c r="BD171" s="93">
        <v>913</v>
      </c>
      <c r="BE171" s="100">
        <f t="shared" si="153"/>
        <v>17913</v>
      </c>
      <c r="BF171" t="s">
        <v>2683</v>
      </c>
      <c r="BG171" t="s">
        <v>3290</v>
      </c>
    </row>
    <row r="172" spans="1:59" outlineLevel="1">
      <c r="A172" s="9" t="s">
        <v>27</v>
      </c>
      <c r="B172" t="s">
        <v>195</v>
      </c>
      <c r="C172" s="1">
        <f t="shared" si="140"/>
        <v>0</v>
      </c>
      <c r="D172" s="1">
        <v>3</v>
      </c>
      <c r="E172" s="1"/>
      <c r="F172" s="1"/>
      <c r="G172" s="1">
        <v>3</v>
      </c>
      <c r="H172" s="1"/>
      <c r="I172" s="1"/>
      <c r="J172" s="1"/>
      <c r="K172" s="7">
        <f>IF(W172&gt;0,RANK(W172,(W172:Y172,Z172:AN172)),0)</f>
        <v>0</v>
      </c>
      <c r="L172" s="7">
        <f>IF(X172&gt;0,RANK(X172,(W172:Y172,Z172:AN172)),0)</f>
        <v>0</v>
      </c>
      <c r="M172" s="7">
        <f>IF(Y172&gt;0,RANK(Y172,(W172:Y172,Z172:AN172)),0)</f>
        <v>0</v>
      </c>
      <c r="N172" s="7">
        <f>IF(Z172&gt;0,RANK(Z172,(W172:Y172,Z172:AN172)),0)</f>
        <v>0</v>
      </c>
      <c r="O172" s="48">
        <f t="shared" si="141"/>
        <v>0</v>
      </c>
      <c r="P172" s="163" t="e">
        <f t="shared" si="136"/>
        <v>#DIV/0!</v>
      </c>
      <c r="Q172" s="2"/>
      <c r="R172" s="2" t="str">
        <f t="shared" si="142"/>
        <v>-</v>
      </c>
      <c r="S172" s="2" t="str">
        <f t="shared" si="143"/>
        <v>-</v>
      </c>
      <c r="T172" s="2" t="str">
        <f t="shared" si="144"/>
        <v>-</v>
      </c>
      <c r="U172" s="2" t="str">
        <f t="shared" si="145"/>
        <v>-</v>
      </c>
      <c r="V172" s="2" t="str">
        <f t="shared" si="146"/>
        <v>-</v>
      </c>
      <c r="W172" s="1">
        <f>SUMIF(County!$AT$473:$AT$574,$BA172,County!P$473:P$574)+SUMIF('Cong Dist'!$BA$954:$BA$1031,$BA172,'Cong Dist'!W$954:W$1031)</f>
        <v>0</v>
      </c>
      <c r="X172" s="1">
        <f>SUMIF(County!$AT$473:$AT$574,$BA172,County!Q$473:Q$574)+SUMIF('Cong Dist'!$BA$954:$BA$1031,$BA172,'Cong Dist'!X$954:X$1031)</f>
        <v>0</v>
      </c>
      <c r="Y172" s="1">
        <f>SUMIF(County!$AT$473:$AT$574,$BA172,County!R$473:R$574)+SUMIF('Cong Dist'!$BA$954:$BA$1031,$BA172,'Cong Dist'!Y$954:Y$1031)</f>
        <v>0</v>
      </c>
      <c r="Z172" s="1">
        <f>SUMIF(County!$AT$473:$AT$574,$BA172,County!S$473:S$574)+SUMIF('Cong Dist'!$BA$954:$BA$1031,$BA172,'Cong Dist'!Z$954:Z$1031)</f>
        <v>0</v>
      </c>
      <c r="AA172" s="1">
        <f>SUMIF(County!$AT$473:$AT$574,$BA172,County!T$473:T$574)+SUMIF('Cong Dist'!$BA$954:$BA$1031,$BA172,'Cong Dist'!AA$954:AA$1031)</f>
        <v>0</v>
      </c>
      <c r="AB172" s="1">
        <f>SUMIF(County!$AT$473:$AT$574,$BA172,County!U$473:U$574)+SUMIF('Cong Dist'!$BA$954:$BA$1031,$BA172,'Cong Dist'!AB$954:AB$1031)</f>
        <v>0</v>
      </c>
      <c r="AC172" s="1">
        <f>SUMIF(County!$AT$473:$AT$574,$BA172,County!V$473:V$574)+SUMIF('Cong Dist'!$BA$954:$BA$1031,$BA172,'Cong Dist'!AC$954:AC$1031)</f>
        <v>0</v>
      </c>
      <c r="AD172" s="1">
        <f>SUMIF(County!$AT$473:$AT$574,$BA172,County!W$473:W$574)+SUMIF('Cong Dist'!$BA$954:$BA$1031,$BA172,'Cong Dist'!AD$954:AD$1031)</f>
        <v>0</v>
      </c>
      <c r="AE172" s="1">
        <f>SUMIF(County!$AT$473:$AT$574,$BA172,County!X$473:X$574)+SUMIF('Cong Dist'!$BA$954:$BA$1031,$BA172,'Cong Dist'!AE$954:AE$1031)</f>
        <v>0</v>
      </c>
      <c r="AG172" s="1">
        <f>SUMIF(County!$AT$473:$AT$574,$BA172,County!Z$473:Z$574)+SUMIF('Cong Dist'!$BA$954:$BA$1031,$BA172,'Cong Dist'!AG$954:AG$1031)</f>
        <v>0</v>
      </c>
      <c r="AJ172" s="1">
        <f>SUMIF(County!$AT$473:$AT$574,$BA172,County!AC$473:AC$574)+SUMIF('Cong Dist'!$BA$954:$BA$1031,$BA172,'Cong Dist'!AJ$954:AJ$1031)</f>
        <v>0</v>
      </c>
      <c r="AP172" s="7">
        <f>IF(AA172&gt;0,RANK(AA172,(W172:Y172,Z172:AN172)),0)</f>
        <v>0</v>
      </c>
      <c r="AQ172" s="7">
        <f>IF(AB172&gt;0,RANK(AB172,(W172:Y172,Z172:AN172)),0)</f>
        <v>0</v>
      </c>
      <c r="AR172" s="7">
        <f>IF(AC172&gt;0,RANK(AC172,(W172:Y172,Z172:AN172)),0)</f>
        <v>0</v>
      </c>
      <c r="AS172" s="7">
        <f>IF(AD172&gt;0,RANK(AD172,(W172:Y172,AD172:AN172)),0)</f>
        <v>0</v>
      </c>
      <c r="AT172" s="2" t="str">
        <f t="shared" si="147"/>
        <v>-</v>
      </c>
      <c r="AU172" s="2" t="str">
        <f t="shared" si="148"/>
        <v>-</v>
      </c>
      <c r="AV172" s="2" t="str">
        <f t="shared" si="149"/>
        <v>-</v>
      </c>
      <c r="AW172" s="2" t="str">
        <f t="shared" si="150"/>
        <v>-</v>
      </c>
      <c r="AY172" s="2" t="str">
        <f t="shared" si="151"/>
        <v>District 14</v>
      </c>
      <c r="AZ172" t="str">
        <f t="shared" si="152"/>
        <v>IL</v>
      </c>
      <c r="BA172">
        <v>14</v>
      </c>
      <c r="BC172" s="91">
        <v>17</v>
      </c>
      <c r="BD172" s="93">
        <v>914</v>
      </c>
      <c r="BE172" s="100">
        <f t="shared" si="153"/>
        <v>17914</v>
      </c>
      <c r="BF172" t="s">
        <v>2683</v>
      </c>
      <c r="BG172" t="s">
        <v>3290</v>
      </c>
    </row>
    <row r="173" spans="1:59" outlineLevel="1">
      <c r="A173" s="9" t="s">
        <v>1082</v>
      </c>
      <c r="B173" t="s">
        <v>195</v>
      </c>
      <c r="C173" s="1">
        <f t="shared" si="140"/>
        <v>0</v>
      </c>
      <c r="D173" s="1">
        <v>4</v>
      </c>
      <c r="E173" s="1"/>
      <c r="F173" s="1"/>
      <c r="G173" s="1"/>
      <c r="H173" s="1"/>
      <c r="I173" s="1">
        <v>4</v>
      </c>
      <c r="J173" s="1"/>
      <c r="K173" s="7">
        <f>IF(W173&gt;0,RANK(W173,(W173:Y173,Z173:AN173)),0)</f>
        <v>0</v>
      </c>
      <c r="L173" s="7">
        <f>IF(X173&gt;0,RANK(X173,(W173:Y173,Z173:AN173)),0)</f>
        <v>0</v>
      </c>
      <c r="M173" s="7">
        <f>IF(Y173&gt;0,RANK(Y173,(W173:Y173,Z173:AN173)),0)</f>
        <v>0</v>
      </c>
      <c r="N173" s="7">
        <f>IF(Z173&gt;0,RANK(Z173,(W173:Y173,Z173:AN173)),0)</f>
        <v>0</v>
      </c>
      <c r="O173" s="48">
        <f t="shared" si="141"/>
        <v>0</v>
      </c>
      <c r="P173" s="163" t="e">
        <f t="shared" si="136"/>
        <v>#DIV/0!</v>
      </c>
      <c r="Q173" s="2"/>
      <c r="R173" s="2" t="str">
        <f t="shared" si="142"/>
        <v>-</v>
      </c>
      <c r="S173" s="2" t="str">
        <f t="shared" si="143"/>
        <v>-</v>
      </c>
      <c r="T173" s="2" t="str">
        <f t="shared" si="144"/>
        <v>-</v>
      </c>
      <c r="U173" s="2" t="str">
        <f t="shared" si="145"/>
        <v>-</v>
      </c>
      <c r="V173" s="2" t="str">
        <f t="shared" si="146"/>
        <v>-</v>
      </c>
      <c r="W173" s="1">
        <f>SUMIF(County!$AT$473:$AT$574,$BA173,County!P$473:P$574)+SUMIF('Cong Dist'!$BA$954:$BA$1031,$BA173,'Cong Dist'!W$954:W$1031)</f>
        <v>0</v>
      </c>
      <c r="X173" s="1">
        <f>SUMIF(County!$AT$473:$AT$574,$BA173,County!Q$473:Q$574)+SUMIF('Cong Dist'!$BA$954:$BA$1031,$BA173,'Cong Dist'!X$954:X$1031)</f>
        <v>0</v>
      </c>
      <c r="Y173" s="1">
        <f>SUMIF(County!$AT$473:$AT$574,$BA173,County!R$473:R$574)+SUMIF('Cong Dist'!$BA$954:$BA$1031,$BA173,'Cong Dist'!Y$954:Y$1031)</f>
        <v>0</v>
      </c>
      <c r="Z173" s="1">
        <f>SUMIF(County!$AT$473:$AT$574,$BA173,County!S$473:S$574)+SUMIF('Cong Dist'!$BA$954:$BA$1031,$BA173,'Cong Dist'!Z$954:Z$1031)</f>
        <v>0</v>
      </c>
      <c r="AA173" s="1">
        <f>SUMIF(County!$AT$473:$AT$574,$BA173,County!T$473:T$574)+SUMIF('Cong Dist'!$BA$954:$BA$1031,$BA173,'Cong Dist'!AA$954:AA$1031)</f>
        <v>0</v>
      </c>
      <c r="AB173" s="1">
        <f>SUMIF(County!$AT$473:$AT$574,$BA173,County!U$473:U$574)+SUMIF('Cong Dist'!$BA$954:$BA$1031,$BA173,'Cong Dist'!AB$954:AB$1031)</f>
        <v>0</v>
      </c>
      <c r="AC173" s="1">
        <f>SUMIF(County!$AT$473:$AT$574,$BA173,County!V$473:V$574)+SUMIF('Cong Dist'!$BA$954:$BA$1031,$BA173,'Cong Dist'!AC$954:AC$1031)</f>
        <v>0</v>
      </c>
      <c r="AD173" s="1">
        <f>SUMIF(County!$AT$473:$AT$574,$BA173,County!W$473:W$574)+SUMIF('Cong Dist'!$BA$954:$BA$1031,$BA173,'Cong Dist'!AD$954:AD$1031)</f>
        <v>0</v>
      </c>
      <c r="AE173" s="1">
        <f>SUMIF(County!$AT$473:$AT$574,$BA173,County!X$473:X$574)+SUMIF('Cong Dist'!$BA$954:$BA$1031,$BA173,'Cong Dist'!AE$954:AE$1031)</f>
        <v>0</v>
      </c>
      <c r="AG173" s="1">
        <f>SUMIF(County!$AT$473:$AT$574,$BA173,County!Z$473:Z$574)+SUMIF('Cong Dist'!$BA$954:$BA$1031,$BA173,'Cong Dist'!AG$954:AG$1031)</f>
        <v>0</v>
      </c>
      <c r="AJ173" s="1">
        <f>SUMIF(County!$AT$473:$AT$574,$BA173,County!AC$473:AC$574)+SUMIF('Cong Dist'!$BA$954:$BA$1031,$BA173,'Cong Dist'!AJ$954:AJ$1031)</f>
        <v>0</v>
      </c>
      <c r="AP173" s="7">
        <f>IF(AA173&gt;0,RANK(AA173,(W173:Y173,Z173:AN173)),0)</f>
        <v>0</v>
      </c>
      <c r="AQ173" s="7">
        <f>IF(AB173&gt;0,RANK(AB173,(W173:Y173,Z173:AN173)),0)</f>
        <v>0</v>
      </c>
      <c r="AR173" s="7">
        <f>IF(AC173&gt;0,RANK(AC173,(W173:Y173,Z173:AN173)),0)</f>
        <v>0</v>
      </c>
      <c r="AS173" s="7">
        <f>IF(AD173&gt;0,RANK(AD173,(W173:Y173,AD173:AN173)),0)</f>
        <v>0</v>
      </c>
      <c r="AT173" s="2" t="str">
        <f t="shared" si="147"/>
        <v>-</v>
      </c>
      <c r="AU173" s="2" t="str">
        <f t="shared" si="148"/>
        <v>-</v>
      </c>
      <c r="AV173" s="2" t="str">
        <f t="shared" si="149"/>
        <v>-</v>
      </c>
      <c r="AW173" s="2" t="str">
        <f t="shared" si="150"/>
        <v>-</v>
      </c>
      <c r="AY173" s="2" t="str">
        <f t="shared" si="151"/>
        <v>District 15</v>
      </c>
      <c r="AZ173" t="str">
        <f t="shared" si="152"/>
        <v>IL</v>
      </c>
      <c r="BA173">
        <v>15</v>
      </c>
      <c r="BC173" s="91">
        <v>17</v>
      </c>
      <c r="BD173" s="93">
        <v>915</v>
      </c>
      <c r="BE173" s="100">
        <f t="shared" si="153"/>
        <v>17915</v>
      </c>
      <c r="BF173" t="s">
        <v>2683</v>
      </c>
      <c r="BG173" t="s">
        <v>3290</v>
      </c>
    </row>
    <row r="174" spans="1:59" outlineLevel="1">
      <c r="A174" s="9" t="s">
        <v>3223</v>
      </c>
      <c r="B174" t="s">
        <v>195</v>
      </c>
      <c r="C174" s="1">
        <f t="shared" si="140"/>
        <v>0</v>
      </c>
      <c r="D174" s="1">
        <v>3</v>
      </c>
      <c r="E174" s="1"/>
      <c r="F174" s="1"/>
      <c r="G174" s="1">
        <v>2</v>
      </c>
      <c r="H174" s="1"/>
      <c r="I174" s="1">
        <v>1</v>
      </c>
      <c r="J174" s="1"/>
      <c r="K174" s="7">
        <f>IF(W174&gt;0,RANK(W174,(W174:Y174,Z174:AN174)),0)</f>
        <v>0</v>
      </c>
      <c r="L174" s="7">
        <f>IF(X174&gt;0,RANK(X174,(W174:Y174,Z174:AN174)),0)</f>
        <v>0</v>
      </c>
      <c r="M174" s="7">
        <f>IF(Y174&gt;0,RANK(Y174,(W174:Y174,Z174:AN174)),0)</f>
        <v>0</v>
      </c>
      <c r="N174" s="7">
        <f>IF(Z174&gt;0,RANK(Z174,(W174:Y174,Z174:AN174)),0)</f>
        <v>0</v>
      </c>
      <c r="O174" s="48">
        <f t="shared" si="141"/>
        <v>0</v>
      </c>
      <c r="P174" s="163" t="e">
        <f t="shared" si="136"/>
        <v>#DIV/0!</v>
      </c>
      <c r="Q174" s="2"/>
      <c r="R174" s="2" t="str">
        <f t="shared" si="142"/>
        <v>-</v>
      </c>
      <c r="S174" s="2" t="str">
        <f t="shared" si="143"/>
        <v>-</v>
      </c>
      <c r="T174" s="2" t="str">
        <f t="shared" si="144"/>
        <v>-</v>
      </c>
      <c r="U174" s="2" t="str">
        <f t="shared" si="145"/>
        <v>-</v>
      </c>
      <c r="V174" s="2" t="str">
        <f t="shared" si="146"/>
        <v>-</v>
      </c>
      <c r="W174" s="1">
        <f>SUMIF(County!$AT$473:$AT$574,$BA174,County!P$473:P$574)+SUMIF('Cong Dist'!$BA$954:$BA$1031,$BA174,'Cong Dist'!W$954:W$1031)</f>
        <v>0</v>
      </c>
      <c r="X174" s="1">
        <f>SUMIF(County!$AT$473:$AT$574,$BA174,County!Q$473:Q$574)+SUMIF('Cong Dist'!$BA$954:$BA$1031,$BA174,'Cong Dist'!X$954:X$1031)</f>
        <v>0</v>
      </c>
      <c r="Y174" s="1">
        <f>SUMIF(County!$AT$473:$AT$574,$BA174,County!R$473:R$574)+SUMIF('Cong Dist'!$BA$954:$BA$1031,$BA174,'Cong Dist'!Y$954:Y$1031)</f>
        <v>0</v>
      </c>
      <c r="Z174" s="1">
        <f>SUMIF(County!$AT$473:$AT$574,$BA174,County!S$473:S$574)+SUMIF('Cong Dist'!$BA$954:$BA$1031,$BA174,'Cong Dist'!Z$954:Z$1031)</f>
        <v>0</v>
      </c>
      <c r="AA174" s="1">
        <f>SUMIF(County!$AT$473:$AT$574,$BA174,County!T$473:T$574)+SUMIF('Cong Dist'!$BA$954:$BA$1031,$BA174,'Cong Dist'!AA$954:AA$1031)</f>
        <v>0</v>
      </c>
      <c r="AB174" s="1">
        <f>SUMIF(County!$AT$473:$AT$574,$BA174,County!U$473:U$574)+SUMIF('Cong Dist'!$BA$954:$BA$1031,$BA174,'Cong Dist'!AB$954:AB$1031)</f>
        <v>0</v>
      </c>
      <c r="AC174" s="1">
        <f>SUMIF(County!$AT$473:$AT$574,$BA174,County!V$473:V$574)+SUMIF('Cong Dist'!$BA$954:$BA$1031,$BA174,'Cong Dist'!AC$954:AC$1031)</f>
        <v>0</v>
      </c>
      <c r="AD174" s="1">
        <f>SUMIF(County!$AT$473:$AT$574,$BA174,County!W$473:W$574)+SUMIF('Cong Dist'!$BA$954:$BA$1031,$BA174,'Cong Dist'!AD$954:AD$1031)</f>
        <v>0</v>
      </c>
      <c r="AE174" s="1">
        <f>SUMIF(County!$AT$473:$AT$574,$BA174,County!X$473:X$574)+SUMIF('Cong Dist'!$BA$954:$BA$1031,$BA174,'Cong Dist'!AE$954:AE$1031)</f>
        <v>0</v>
      </c>
      <c r="AG174" s="1">
        <f>SUMIF(County!$AT$473:$AT$574,$BA174,County!Z$473:Z$574)+SUMIF('Cong Dist'!$BA$954:$BA$1031,$BA174,'Cong Dist'!AG$954:AG$1031)</f>
        <v>0</v>
      </c>
      <c r="AJ174" s="1">
        <f>SUMIF(County!$AT$473:$AT$574,$BA174,County!AC$473:AC$574)+SUMIF('Cong Dist'!$BA$954:$BA$1031,$BA174,'Cong Dist'!AJ$954:AJ$1031)</f>
        <v>0</v>
      </c>
      <c r="AP174" s="7">
        <f>IF(AA174&gt;0,RANK(AA174,(W174:Y174,Z174:AN174)),0)</f>
        <v>0</v>
      </c>
      <c r="AQ174" s="7">
        <f>IF(AB174&gt;0,RANK(AB174,(W174:Y174,Z174:AN174)),0)</f>
        <v>0</v>
      </c>
      <c r="AR174" s="7">
        <f>IF(AC174&gt;0,RANK(AC174,(W174:Y174,Z174:AN174)),0)</f>
        <v>0</v>
      </c>
      <c r="AS174" s="7">
        <f>IF(AD174&gt;0,RANK(AD174,(W174:Y174,AD174:AN174)),0)</f>
        <v>0</v>
      </c>
      <c r="AT174" s="2" t="str">
        <f t="shared" si="147"/>
        <v>-</v>
      </c>
      <c r="AU174" s="2" t="str">
        <f t="shared" si="148"/>
        <v>-</v>
      </c>
      <c r="AV174" s="2" t="str">
        <f t="shared" si="149"/>
        <v>-</v>
      </c>
      <c r="AW174" s="2" t="str">
        <f t="shared" si="150"/>
        <v>-</v>
      </c>
      <c r="AY174" s="2" t="str">
        <f t="shared" si="151"/>
        <v>District 16</v>
      </c>
      <c r="AZ174" t="str">
        <f t="shared" si="152"/>
        <v>IL</v>
      </c>
      <c r="BA174">
        <v>16</v>
      </c>
      <c r="BC174" s="91">
        <v>17</v>
      </c>
      <c r="BD174" s="93">
        <v>916</v>
      </c>
      <c r="BE174" s="100">
        <f t="shared" si="153"/>
        <v>17916</v>
      </c>
      <c r="BF174" t="s">
        <v>2683</v>
      </c>
      <c r="BG174" t="s">
        <v>3290</v>
      </c>
    </row>
    <row r="175" spans="1:59" outlineLevel="1">
      <c r="A175" s="9" t="s">
        <v>1528</v>
      </c>
      <c r="B175" t="s">
        <v>195</v>
      </c>
      <c r="C175" s="1">
        <f t="shared" si="140"/>
        <v>0</v>
      </c>
      <c r="D175" s="1">
        <v>3</v>
      </c>
      <c r="E175" s="1"/>
      <c r="F175" s="1"/>
      <c r="G175" s="1"/>
      <c r="H175" s="1"/>
      <c r="I175" s="1">
        <v>3</v>
      </c>
      <c r="J175" s="1"/>
      <c r="K175" s="7">
        <f>IF(W175&gt;0,RANK(W175,(W175:Y175,Z175:AN175)),0)</f>
        <v>0</v>
      </c>
      <c r="L175" s="7">
        <f>IF(X175&gt;0,RANK(X175,(W175:Y175,Z175:AN175)),0)</f>
        <v>0</v>
      </c>
      <c r="M175" s="7">
        <f>IF(Y175&gt;0,RANK(Y175,(W175:Y175,Z175:AN175)),0)</f>
        <v>0</v>
      </c>
      <c r="N175" s="7">
        <f>IF(Z175&gt;0,RANK(Z175,(W175:Y175,Z175:AN175)),0)</f>
        <v>0</v>
      </c>
      <c r="O175" s="48">
        <f t="shared" si="141"/>
        <v>0</v>
      </c>
      <c r="P175" s="163" t="e">
        <f t="shared" si="136"/>
        <v>#DIV/0!</v>
      </c>
      <c r="Q175" s="2"/>
      <c r="R175" s="2" t="str">
        <f t="shared" si="142"/>
        <v>-</v>
      </c>
      <c r="S175" s="2" t="str">
        <f t="shared" si="143"/>
        <v>-</v>
      </c>
      <c r="T175" s="2" t="str">
        <f t="shared" si="144"/>
        <v>-</v>
      </c>
      <c r="U175" s="2" t="str">
        <f t="shared" si="145"/>
        <v>-</v>
      </c>
      <c r="V175" s="2" t="str">
        <f t="shared" si="146"/>
        <v>-</v>
      </c>
      <c r="W175" s="1">
        <f>SUMIF(County!$AT$473:$AT$574,$BA175,County!P$473:P$574)+SUMIF('Cong Dist'!$BA$954:$BA$1031,$BA175,'Cong Dist'!W$954:W$1031)</f>
        <v>0</v>
      </c>
      <c r="X175" s="1">
        <f>SUMIF(County!$AT$473:$AT$574,$BA175,County!Q$473:Q$574)+SUMIF('Cong Dist'!$BA$954:$BA$1031,$BA175,'Cong Dist'!X$954:X$1031)</f>
        <v>0</v>
      </c>
      <c r="Y175" s="1">
        <f>SUMIF(County!$AT$473:$AT$574,$BA175,County!R$473:R$574)+SUMIF('Cong Dist'!$BA$954:$BA$1031,$BA175,'Cong Dist'!Y$954:Y$1031)</f>
        <v>0</v>
      </c>
      <c r="Z175" s="1">
        <f>SUMIF(County!$AT$473:$AT$574,$BA175,County!S$473:S$574)+SUMIF('Cong Dist'!$BA$954:$BA$1031,$BA175,'Cong Dist'!Z$954:Z$1031)</f>
        <v>0</v>
      </c>
      <c r="AA175" s="1">
        <f>SUMIF(County!$AT$473:$AT$574,$BA175,County!T$473:T$574)+SUMIF('Cong Dist'!$BA$954:$BA$1031,$BA175,'Cong Dist'!AA$954:AA$1031)</f>
        <v>0</v>
      </c>
      <c r="AB175" s="1">
        <f>SUMIF(County!$AT$473:$AT$574,$BA175,County!U$473:U$574)+SUMIF('Cong Dist'!$BA$954:$BA$1031,$BA175,'Cong Dist'!AB$954:AB$1031)</f>
        <v>0</v>
      </c>
      <c r="AC175" s="1">
        <f>SUMIF(County!$AT$473:$AT$574,$BA175,County!V$473:V$574)+SUMIF('Cong Dist'!$BA$954:$BA$1031,$BA175,'Cong Dist'!AC$954:AC$1031)</f>
        <v>0</v>
      </c>
      <c r="AD175" s="1">
        <f>SUMIF(County!$AT$473:$AT$574,$BA175,County!W$473:W$574)+SUMIF('Cong Dist'!$BA$954:$BA$1031,$BA175,'Cong Dist'!AD$954:AD$1031)</f>
        <v>0</v>
      </c>
      <c r="AE175" s="1">
        <f>SUMIF(County!$AT$473:$AT$574,$BA175,County!X$473:X$574)+SUMIF('Cong Dist'!$BA$954:$BA$1031,$BA175,'Cong Dist'!AE$954:AE$1031)</f>
        <v>0</v>
      </c>
      <c r="AG175" s="1">
        <f>SUMIF(County!$AT$473:$AT$574,$BA175,County!Z$473:Z$574)+SUMIF('Cong Dist'!$BA$954:$BA$1031,$BA175,'Cong Dist'!AG$954:AG$1031)</f>
        <v>0</v>
      </c>
      <c r="AJ175" s="1">
        <f>SUMIF(County!$AT$473:$AT$574,$BA175,County!AC$473:AC$574)+SUMIF('Cong Dist'!$BA$954:$BA$1031,$BA175,'Cong Dist'!AJ$954:AJ$1031)</f>
        <v>0</v>
      </c>
      <c r="AP175" s="7">
        <f>IF(AA175&gt;0,RANK(AA175,(W175:Y175,Z175:AN175)),0)</f>
        <v>0</v>
      </c>
      <c r="AQ175" s="7">
        <f>IF(AB175&gt;0,RANK(AB175,(W175:Y175,Z175:AN175)),0)</f>
        <v>0</v>
      </c>
      <c r="AR175" s="7">
        <f>IF(AC175&gt;0,RANK(AC175,(W175:Y175,Z175:AN175)),0)</f>
        <v>0</v>
      </c>
      <c r="AS175" s="7">
        <f>IF(AD175&gt;0,RANK(AD175,(W175:Y175,AD175:AN175)),0)</f>
        <v>0</v>
      </c>
      <c r="AT175" s="2" t="str">
        <f t="shared" si="147"/>
        <v>-</v>
      </c>
      <c r="AU175" s="2" t="str">
        <f t="shared" si="148"/>
        <v>-</v>
      </c>
      <c r="AV175" s="2" t="str">
        <f t="shared" si="149"/>
        <v>-</v>
      </c>
      <c r="AW175" s="2" t="str">
        <f t="shared" si="150"/>
        <v>-</v>
      </c>
      <c r="AY175" s="2" t="str">
        <f t="shared" si="151"/>
        <v>District 17</v>
      </c>
      <c r="AZ175" t="str">
        <f t="shared" si="152"/>
        <v>IL</v>
      </c>
      <c r="BA175">
        <v>17</v>
      </c>
      <c r="BC175" s="91">
        <v>17</v>
      </c>
      <c r="BD175" s="93">
        <v>917</v>
      </c>
      <c r="BE175" s="100">
        <f t="shared" si="153"/>
        <v>17917</v>
      </c>
      <c r="BF175" t="s">
        <v>2683</v>
      </c>
      <c r="BG175" t="s">
        <v>3290</v>
      </c>
    </row>
    <row r="176" spans="1:59" outlineLevel="1">
      <c r="A176" s="9" t="s">
        <v>1651</v>
      </c>
      <c r="B176" t="s">
        <v>195</v>
      </c>
      <c r="C176" s="1">
        <f t="shared" si="140"/>
        <v>0</v>
      </c>
      <c r="D176" s="1">
        <v>4</v>
      </c>
      <c r="E176" s="1"/>
      <c r="F176" s="1"/>
      <c r="G176" s="1">
        <v>3</v>
      </c>
      <c r="H176" s="1"/>
      <c r="I176" s="1">
        <v>1</v>
      </c>
      <c r="J176" s="1"/>
      <c r="K176" s="7">
        <f>IF(W176&gt;0,RANK(W176,(W176:Y176,Z176:AN176)),0)</f>
        <v>0</v>
      </c>
      <c r="L176" s="7">
        <f>IF(X176&gt;0,RANK(X176,(W176:Y176,Z176:AN176)),0)</f>
        <v>0</v>
      </c>
      <c r="M176" s="7">
        <f>IF(Y176&gt;0,RANK(Y176,(W176:Y176,Z176:AN176)),0)</f>
        <v>0</v>
      </c>
      <c r="N176" s="7">
        <f>IF(Z176&gt;0,RANK(Z176,(W176:Y176,Z176:AN176)),0)</f>
        <v>0</v>
      </c>
      <c r="O176" s="48">
        <f t="shared" si="141"/>
        <v>0</v>
      </c>
      <c r="P176" s="163" t="e">
        <f t="shared" si="136"/>
        <v>#DIV/0!</v>
      </c>
      <c r="Q176" s="2"/>
      <c r="R176" s="2" t="str">
        <f t="shared" si="142"/>
        <v>-</v>
      </c>
      <c r="S176" s="2" t="str">
        <f t="shared" si="143"/>
        <v>-</v>
      </c>
      <c r="T176" s="2" t="str">
        <f t="shared" si="144"/>
        <v>-</v>
      </c>
      <c r="U176" s="2" t="str">
        <f t="shared" si="145"/>
        <v>-</v>
      </c>
      <c r="V176" s="2" t="str">
        <f t="shared" si="146"/>
        <v>-</v>
      </c>
      <c r="W176" s="1">
        <f>SUMIF(County!$AT$473:$AT$574,$BA176,County!P$473:P$574)+SUMIF('Cong Dist'!$BA$954:$BA$1031,$BA176,'Cong Dist'!W$954:W$1031)</f>
        <v>0</v>
      </c>
      <c r="X176" s="1">
        <f>SUMIF(County!$AT$473:$AT$574,$BA176,County!Q$473:Q$574)+SUMIF('Cong Dist'!$BA$954:$BA$1031,$BA176,'Cong Dist'!X$954:X$1031)</f>
        <v>0</v>
      </c>
      <c r="Y176" s="1">
        <f>SUMIF(County!$AT$473:$AT$574,$BA176,County!R$473:R$574)+SUMIF('Cong Dist'!$BA$954:$BA$1031,$BA176,'Cong Dist'!Y$954:Y$1031)</f>
        <v>0</v>
      </c>
      <c r="Z176" s="1">
        <f>SUMIF(County!$AT$473:$AT$574,$BA176,County!S$473:S$574)+SUMIF('Cong Dist'!$BA$954:$BA$1031,$BA176,'Cong Dist'!Z$954:Z$1031)</f>
        <v>0</v>
      </c>
      <c r="AA176" s="1">
        <f>SUMIF(County!$AT$473:$AT$574,$BA176,County!T$473:T$574)+SUMIF('Cong Dist'!$BA$954:$BA$1031,$BA176,'Cong Dist'!AA$954:AA$1031)</f>
        <v>0</v>
      </c>
      <c r="AB176" s="1">
        <f>SUMIF(County!$AT$473:$AT$574,$BA176,County!U$473:U$574)+SUMIF('Cong Dist'!$BA$954:$BA$1031,$BA176,'Cong Dist'!AB$954:AB$1031)</f>
        <v>0</v>
      </c>
      <c r="AC176" s="1">
        <f>SUMIF(County!$AT$473:$AT$574,$BA176,County!V$473:V$574)+SUMIF('Cong Dist'!$BA$954:$BA$1031,$BA176,'Cong Dist'!AC$954:AC$1031)</f>
        <v>0</v>
      </c>
      <c r="AD176" s="1">
        <f>SUMIF(County!$AT$473:$AT$574,$BA176,County!W$473:W$574)+SUMIF('Cong Dist'!$BA$954:$BA$1031,$BA176,'Cong Dist'!AD$954:AD$1031)</f>
        <v>0</v>
      </c>
      <c r="AE176" s="1">
        <f>SUMIF(County!$AT$473:$AT$574,$BA176,County!X$473:X$574)+SUMIF('Cong Dist'!$BA$954:$BA$1031,$BA176,'Cong Dist'!AE$954:AE$1031)</f>
        <v>0</v>
      </c>
      <c r="AG176" s="1">
        <f>SUMIF(County!$AT$473:$AT$574,$BA176,County!Z$473:Z$574)+SUMIF('Cong Dist'!$BA$954:$BA$1031,$BA176,'Cong Dist'!AG$954:AG$1031)</f>
        <v>0</v>
      </c>
      <c r="AJ176" s="1">
        <f>SUMIF(County!$AT$473:$AT$574,$BA176,County!AC$473:AC$574)+SUMIF('Cong Dist'!$BA$954:$BA$1031,$BA176,'Cong Dist'!AJ$954:AJ$1031)</f>
        <v>0</v>
      </c>
      <c r="AP176" s="7">
        <f>IF(AA176&gt;0,RANK(AA176,(W176:Y176,Z176:AN176)),0)</f>
        <v>0</v>
      </c>
      <c r="AQ176" s="7">
        <f>IF(AB176&gt;0,RANK(AB176,(W176:Y176,Z176:AN176)),0)</f>
        <v>0</v>
      </c>
      <c r="AR176" s="7">
        <f>IF(AC176&gt;0,RANK(AC176,(W176:Y176,Z176:AN176)),0)</f>
        <v>0</v>
      </c>
      <c r="AS176" s="7">
        <f>IF(AD176&gt;0,RANK(AD176,(W176:Y176,AD176:AN176)),0)</f>
        <v>0</v>
      </c>
      <c r="AT176" s="2" t="str">
        <f t="shared" si="147"/>
        <v>-</v>
      </c>
      <c r="AU176" s="2" t="str">
        <f t="shared" si="148"/>
        <v>-</v>
      </c>
      <c r="AV176" s="2" t="str">
        <f t="shared" si="149"/>
        <v>-</v>
      </c>
      <c r="AW176" s="2" t="str">
        <f t="shared" si="150"/>
        <v>-</v>
      </c>
      <c r="AY176" s="2" t="str">
        <f t="shared" si="151"/>
        <v>District 18</v>
      </c>
      <c r="AZ176" t="str">
        <f t="shared" si="152"/>
        <v>IL</v>
      </c>
      <c r="BA176">
        <v>18</v>
      </c>
      <c r="BC176" s="91">
        <v>17</v>
      </c>
      <c r="BD176" s="93">
        <v>918</v>
      </c>
      <c r="BE176" s="100">
        <f t="shared" si="153"/>
        <v>17918</v>
      </c>
      <c r="BF176" t="s">
        <v>2683</v>
      </c>
      <c r="BG176" t="s">
        <v>3290</v>
      </c>
    </row>
    <row r="177" spans="1:59">
      <c r="A177" t="s">
        <v>193</v>
      </c>
      <c r="B177" t="s">
        <v>1136</v>
      </c>
      <c r="C177" s="1">
        <f t="shared" si="140"/>
        <v>0</v>
      </c>
      <c r="D177" s="1"/>
      <c r="E177" s="1"/>
      <c r="F177" s="1"/>
      <c r="G177" s="1"/>
      <c r="H177" s="1"/>
      <c r="I177" s="1"/>
      <c r="J177" s="1"/>
      <c r="K177" s="7">
        <f>IF(W177&gt;0,RANK(W177,(W177:Y177,Z177:AN177)),0)</f>
        <v>0</v>
      </c>
      <c r="L177" s="7">
        <f>IF(X177&gt;0,RANK(X177,(W177:Y177,Z177:AN177)),0)</f>
        <v>0</v>
      </c>
      <c r="M177" s="7">
        <f>IF(Y177&gt;0,RANK(Y177,(W177:Y177,Z177:AN177)),0)</f>
        <v>0</v>
      </c>
      <c r="N177" s="7">
        <f>IF(Z177&gt;0,RANK(Z177,(W177:Y177,Z177:AN177)),0)</f>
        <v>0</v>
      </c>
      <c r="O177" s="48">
        <f t="shared" si="141"/>
        <v>0</v>
      </c>
      <c r="P177" s="163" t="e">
        <f t="shared" si="136"/>
        <v>#DIV/0!</v>
      </c>
      <c r="Q177" s="2"/>
      <c r="R177" s="2" t="str">
        <f t="shared" si="142"/>
        <v>-</v>
      </c>
      <c r="S177" s="2" t="str">
        <f t="shared" si="143"/>
        <v>-</v>
      </c>
      <c r="T177" s="2" t="str">
        <f t="shared" si="144"/>
        <v>-</v>
      </c>
      <c r="U177" s="2" t="str">
        <f>IF($C177=0,"-",Z177/$C177)</f>
        <v>-</v>
      </c>
      <c r="V177" s="2" t="str">
        <f>IF(C177=0,"-",(1-R177-S177-T177-U177))</f>
        <v>-</v>
      </c>
      <c r="W177" s="1">
        <f t="shared" ref="W177:AE177" si="154">SUM(W159:W176)</f>
        <v>0</v>
      </c>
      <c r="X177" s="1">
        <f t="shared" si="154"/>
        <v>0</v>
      </c>
      <c r="Y177" s="1">
        <f t="shared" si="154"/>
        <v>0</v>
      </c>
      <c r="Z177" s="1">
        <f t="shared" si="154"/>
        <v>0</v>
      </c>
      <c r="AA177" s="1">
        <f t="shared" si="154"/>
        <v>0</v>
      </c>
      <c r="AB177" s="1">
        <f t="shared" si="154"/>
        <v>0</v>
      </c>
      <c r="AC177" s="1">
        <f t="shared" si="154"/>
        <v>0</v>
      </c>
      <c r="AD177" s="1">
        <f t="shared" si="154"/>
        <v>0</v>
      </c>
      <c r="AE177" s="1">
        <f t="shared" si="154"/>
        <v>0</v>
      </c>
      <c r="AG177" s="1">
        <f>SUM(AG159:AG176)</f>
        <v>0</v>
      </c>
      <c r="AJ177" s="1">
        <f>SUM(AJ159:AJ176)</f>
        <v>0</v>
      </c>
      <c r="AP177" s="7">
        <f>IF(AA177&gt;0,RANK(AA177,(W177:Y177,Z177:AN177)),0)</f>
        <v>0</v>
      </c>
      <c r="AQ177" s="7">
        <f>IF(AB177&gt;0,RANK(AB177,(W177:Y177,Z177:AN177)),0)</f>
        <v>0</v>
      </c>
      <c r="AR177" s="7">
        <f>IF(AC177&gt;0,RANK(AC177,(W177:Y177,Z177:AN177)),0)</f>
        <v>0</v>
      </c>
      <c r="AS177" s="7">
        <f>IF(AD177&gt;0,RANK(AD177,(W177:Y177,AD177:AN177)),0)</f>
        <v>0</v>
      </c>
      <c r="AT177" s="2" t="str">
        <f t="shared" si="147"/>
        <v>-</v>
      </c>
      <c r="AU177" s="2" t="str">
        <f t="shared" si="148"/>
        <v>-</v>
      </c>
      <c r="AV177" s="2" t="str">
        <f t="shared" si="149"/>
        <v>-</v>
      </c>
      <c r="AW177" s="2" t="str">
        <f t="shared" si="150"/>
        <v>-</v>
      </c>
      <c r="AY177" s="2" t="str">
        <f t="shared" si="151"/>
        <v>Illinois</v>
      </c>
      <c r="AZ177" t="str">
        <f t="shared" si="152"/>
        <v>T</v>
      </c>
      <c r="BC177" s="91">
        <v>17</v>
      </c>
      <c r="BD177" s="93"/>
      <c r="BE177" s="100">
        <f t="shared" si="153"/>
        <v>17000</v>
      </c>
      <c r="BF177" t="s">
        <v>1662</v>
      </c>
      <c r="BG177" t="s">
        <v>3290</v>
      </c>
    </row>
    <row r="178" spans="1:59">
      <c r="C178" s="1"/>
      <c r="D178" s="1"/>
      <c r="E178" s="1"/>
      <c r="F178" s="1"/>
      <c r="G178" s="1"/>
      <c r="H178" s="1"/>
      <c r="I178" s="1"/>
      <c r="J178" s="1"/>
      <c r="K178" s="7"/>
      <c r="L178" s="7"/>
      <c r="M178" s="7"/>
      <c r="N178" s="7"/>
      <c r="O178" s="48"/>
      <c r="P178" s="163"/>
      <c r="Q178" s="2"/>
      <c r="R178" s="2"/>
      <c r="S178" s="2"/>
      <c r="T178" s="2"/>
      <c r="U178" s="2"/>
      <c r="V178" s="2"/>
      <c r="AP178" s="7"/>
      <c r="AQ178" s="7"/>
      <c r="AR178" s="7"/>
      <c r="AS178" s="7"/>
      <c r="AT178" s="2" t="str">
        <f t="shared" si="147"/>
        <v>-</v>
      </c>
      <c r="AU178" s="2" t="str">
        <f t="shared" si="148"/>
        <v>-</v>
      </c>
      <c r="AV178" s="2" t="str">
        <f t="shared" si="149"/>
        <v>-</v>
      </c>
      <c r="AW178" s="2" t="str">
        <f t="shared" si="150"/>
        <v>-</v>
      </c>
      <c r="AY178" s="2"/>
      <c r="BD178" s="93"/>
    </row>
    <row r="179" spans="1:59" outlineLevel="1">
      <c r="A179" s="9" t="s">
        <v>2197</v>
      </c>
      <c r="B179" t="s">
        <v>301</v>
      </c>
      <c r="C179" s="1">
        <f t="shared" ref="C179:C188" si="155">SUM(W179:AN179)</f>
        <v>36200</v>
      </c>
      <c r="D179" s="1">
        <v>3</v>
      </c>
      <c r="E179" s="1"/>
      <c r="F179" s="1">
        <v>3</v>
      </c>
      <c r="G179" s="1"/>
      <c r="H179" s="1"/>
      <c r="I179" s="1"/>
      <c r="J179" s="1"/>
      <c r="K179" s="7">
        <f>IF(W179&gt;0,RANK(W179,(W179:Y179,Z179:AN179)),0)</f>
        <v>0</v>
      </c>
      <c r="L179" s="7">
        <f>IF(X179&gt;0,RANK(X179,(W179:Y179,Z179:AN179)),0)</f>
        <v>4</v>
      </c>
      <c r="M179" s="7">
        <f>IF(Y179&gt;0,RANK(Y179,(W179:Y179,Z179:AN179)),0)</f>
        <v>1</v>
      </c>
      <c r="N179" s="7">
        <f>IF(Z179&gt;0,RANK(Z179,(W179:Y179,Z179:AN179)),0)</f>
        <v>2</v>
      </c>
      <c r="O179" s="48">
        <f t="shared" ref="O179:O188" si="156">MAX(W179:AD179)-LARGE(W179:AD179,2)</f>
        <v>16942</v>
      </c>
      <c r="P179" s="163">
        <f t="shared" si="136"/>
        <v>0.4680110497237569</v>
      </c>
      <c r="Q179" s="2"/>
      <c r="R179" s="2">
        <f t="shared" ref="R179:R188" si="157">IF($C179=0,"-",W179/$C179)</f>
        <v>0</v>
      </c>
      <c r="S179" s="2">
        <f t="shared" ref="S179:S188" si="158">IF($C179=0,"-",X179/$C179)</f>
        <v>5.1022099447513812E-2</v>
      </c>
      <c r="T179" s="2">
        <f t="shared" ref="T179:U188" si="159">IF($C179=0,"-",Y179/$C179)</f>
        <v>0.66082872928176795</v>
      </c>
      <c r="U179" s="2">
        <f t="shared" si="159"/>
        <v>0.19281767955801105</v>
      </c>
      <c r="V179" s="2">
        <f t="shared" ref="V179:V188" si="160">IF(C179=0,"-",(1-R179-S179-T179))</f>
        <v>0.28814917127071826</v>
      </c>
      <c r="W179" s="48"/>
      <c r="X179" s="48">
        <f>SUMIF(County!$AT$577:$AT$668,$BA179,County!Q$577:Q$668)+SUMIF($BA$1034:$BA$1051,$BA179,X$1034:X$1051)</f>
        <v>1847</v>
      </c>
      <c r="Y179" s="48">
        <f>SUMIF(County!$AT$577:$AT$668,$BA179,County!R$577:R$668)+SUMIF($BA$1034:$BA$1051,$BA179,Y$1034:Y$1051)</f>
        <v>23922</v>
      </c>
      <c r="Z179" s="48">
        <f>SUMIF(County!$AT$577:$AT$668,$BA179,County!S$577:S$668)+SUMIF($BA$1034:$BA$1051,$BA179,Z$1034:Z$1051)</f>
        <v>6980</v>
      </c>
      <c r="AA179" s="48">
        <f>SUMIF(County!$AT$577:$AT$668,$BA179,County!T$577:T$668)+SUMIF($BA$1034:$BA$1051,$BA179,AA$1034:AA$1051)</f>
        <v>3451</v>
      </c>
      <c r="AB179" s="48"/>
      <c r="AC179" s="48"/>
      <c r="AD179" s="48"/>
      <c r="AE179" s="48"/>
      <c r="AF179" s="48"/>
      <c r="AJ179" s="48"/>
      <c r="AP179" s="7">
        <f>IF(AA179&gt;0,RANK(AA179,(W179:Y179,Z179:AN179)),0)</f>
        <v>3</v>
      </c>
      <c r="AQ179" s="7">
        <f>IF(AB179&gt;0,RANK(AB179,(W179:Y179,Z179:AN179)),0)</f>
        <v>0</v>
      </c>
      <c r="AR179" s="7">
        <f>IF(AC179&gt;0,RANK(AC179,(W179:Y179,Z179:AN179)),0)</f>
        <v>0</v>
      </c>
      <c r="AS179" s="7">
        <f>IF(AD179&gt;0,RANK(AD179,(W179:Y179,AD179:AN179)),0)</f>
        <v>0</v>
      </c>
      <c r="AT179" s="2">
        <f t="shared" ref="AT179:AT189" si="161">IF($C179=0,"-",AA179/$C179)</f>
        <v>9.5331491712707189E-2</v>
      </c>
      <c r="AU179" s="2">
        <f t="shared" si="148"/>
        <v>0</v>
      </c>
      <c r="AV179" s="2">
        <f t="shared" ref="AV179:AV189" si="162">IF($C179=0,"-",AC179/$C179)</f>
        <v>0</v>
      </c>
      <c r="AW179" s="2">
        <f t="shared" si="150"/>
        <v>0</v>
      </c>
      <c r="AY179" s="2" t="str">
        <f t="shared" ref="AY179:AY188" si="163">A179</f>
        <v>District 1</v>
      </c>
      <c r="AZ179" t="str">
        <f t="shared" ref="AZ179:AZ188" si="164">B179</f>
        <v>IN</v>
      </c>
      <c r="BA179">
        <v>1</v>
      </c>
      <c r="BC179" s="91">
        <v>18</v>
      </c>
      <c r="BD179" s="93">
        <v>901</v>
      </c>
      <c r="BE179" s="100">
        <f t="shared" ref="BE179:BE188" si="165">BC179*1000+BD179</f>
        <v>18901</v>
      </c>
      <c r="BF179" t="s">
        <v>2683</v>
      </c>
      <c r="BG179" t="s">
        <v>3290</v>
      </c>
    </row>
    <row r="180" spans="1:59" outlineLevel="1">
      <c r="A180" s="9" t="s">
        <v>1601</v>
      </c>
      <c r="B180" t="s">
        <v>301</v>
      </c>
      <c r="C180" s="1">
        <f t="shared" si="155"/>
        <v>64944</v>
      </c>
      <c r="D180" s="1">
        <v>3</v>
      </c>
      <c r="E180" s="1"/>
      <c r="F180" s="1">
        <v>3</v>
      </c>
      <c r="G180" s="1"/>
      <c r="H180" s="1"/>
      <c r="I180" s="1"/>
      <c r="J180" s="1"/>
      <c r="K180" s="7">
        <f>IF(W180&gt;0,RANK(W180,(W180:Y180,Z180:AN180)),0)</f>
        <v>0</v>
      </c>
      <c r="L180" s="7">
        <f>IF(X180&gt;0,RANK(X180,(W180:Y180,Z180:AN180)),0)</f>
        <v>4</v>
      </c>
      <c r="M180" s="7">
        <f>IF(Y180&gt;0,RANK(Y180,(W180:Y180,Z180:AN180)),0)</f>
        <v>1</v>
      </c>
      <c r="N180" s="7">
        <f>IF(Z180&gt;0,RANK(Z180,(W180:Y180,Z180:AN180)),0)</f>
        <v>2</v>
      </c>
      <c r="O180" s="48">
        <f t="shared" si="156"/>
        <v>31348</v>
      </c>
      <c r="P180" s="163">
        <f t="shared" si="136"/>
        <v>0.48269278147326927</v>
      </c>
      <c r="Q180" s="2"/>
      <c r="R180" s="2">
        <f t="shared" si="157"/>
        <v>0</v>
      </c>
      <c r="S180" s="2">
        <f t="shared" si="158"/>
        <v>5.7973022912047305E-2</v>
      </c>
      <c r="T180" s="2">
        <f t="shared" si="159"/>
        <v>0.64039788125153974</v>
      </c>
      <c r="U180" s="2">
        <f t="shared" si="159"/>
        <v>0.15770509977827052</v>
      </c>
      <c r="V180" s="2">
        <f t="shared" si="160"/>
        <v>0.30162909583641295</v>
      </c>
      <c r="W180" s="48"/>
      <c r="X180" s="48">
        <f>SUMIF(County!$AT$577:$AT$668,$BA180,County!Q$577:Q$668)+SUMIF($BA$1034:$BA$1051,$BA180,X$1034:X$1051)</f>
        <v>3765</v>
      </c>
      <c r="Y180" s="48">
        <f>SUMIF(County!$AT$577:$AT$668,$BA180,County!R$577:R$668)+SUMIF($BA$1034:$BA$1051,$BA180,Y$1034:Y$1051)</f>
        <v>41590</v>
      </c>
      <c r="Z180" s="48">
        <f>SUMIF(County!$AT$577:$AT$668,$BA180,County!S$577:S$668)+SUMIF($BA$1034:$BA$1051,$BA180,Z$1034:Z$1051)</f>
        <v>10242</v>
      </c>
      <c r="AA180" s="48">
        <f>SUMIF(County!$AT$577:$AT$668,$BA180,County!T$577:T$668)+SUMIF($BA$1034:$BA$1051,$BA180,AA$1034:AA$1051)</f>
        <v>9347</v>
      </c>
      <c r="AB180" s="48"/>
      <c r="AC180" s="48"/>
      <c r="AD180" s="48"/>
      <c r="AE180" s="48"/>
      <c r="AF180" s="48"/>
      <c r="AJ180" s="48"/>
      <c r="AP180" s="7">
        <f>IF(AA180&gt;0,RANK(AA180,(W180:Y180,Z180:AN180)),0)</f>
        <v>3</v>
      </c>
      <c r="AQ180" s="7">
        <f>IF(AB180&gt;0,RANK(AB180,(W180:Y180,Z180:AN180)),0)</f>
        <v>0</v>
      </c>
      <c r="AR180" s="7">
        <f>IF(AC180&gt;0,RANK(AC180,(W180:Y180,Z180:AN180)),0)</f>
        <v>0</v>
      </c>
      <c r="AS180" s="7">
        <f>IF(AD180&gt;0,RANK(AD180,(W180:Y180,AD180:AN180)),0)</f>
        <v>0</v>
      </c>
      <c r="AT180" s="2">
        <f t="shared" si="161"/>
        <v>0.14392399605814241</v>
      </c>
      <c r="AU180" s="2">
        <f t="shared" si="148"/>
        <v>0</v>
      </c>
      <c r="AV180" s="2">
        <f t="shared" si="162"/>
        <v>0</v>
      </c>
      <c r="AW180" s="2">
        <f t="shared" si="150"/>
        <v>0</v>
      </c>
      <c r="AY180" s="2" t="str">
        <f t="shared" si="163"/>
        <v>District 2</v>
      </c>
      <c r="AZ180" t="str">
        <f t="shared" si="164"/>
        <v>IN</v>
      </c>
      <c r="BA180">
        <v>2</v>
      </c>
      <c r="BC180" s="91">
        <v>18</v>
      </c>
      <c r="BD180" s="93">
        <v>902</v>
      </c>
      <c r="BE180" s="100">
        <f t="shared" si="165"/>
        <v>18902</v>
      </c>
      <c r="BF180" t="s">
        <v>2683</v>
      </c>
      <c r="BG180" t="s">
        <v>3290</v>
      </c>
    </row>
    <row r="181" spans="1:59" outlineLevel="1">
      <c r="A181" s="9" t="s">
        <v>1602</v>
      </c>
      <c r="B181" t="s">
        <v>301</v>
      </c>
      <c r="C181" s="1">
        <f t="shared" si="155"/>
        <v>83167</v>
      </c>
      <c r="D181" s="1">
        <v>3</v>
      </c>
      <c r="E181" s="1"/>
      <c r="F181" s="1">
        <v>3</v>
      </c>
      <c r="G181" s="1"/>
      <c r="H181" s="1"/>
      <c r="I181" s="1"/>
      <c r="J181" s="1"/>
      <c r="K181" s="7">
        <f>IF(W181&gt;0,RANK(W181,(W181:Y181,Z181:AN181)),0)</f>
        <v>0</v>
      </c>
      <c r="L181" s="7">
        <f>IF(X181&gt;0,RANK(X181,(W181:Y181,Z181:AN181)),0)</f>
        <v>4</v>
      </c>
      <c r="M181" s="7">
        <f>IF(Y181&gt;0,RANK(Y181,(W181:Y181,Z181:AN181)),0)</f>
        <v>1</v>
      </c>
      <c r="N181" s="7">
        <f>IF(Z181&gt;0,RANK(Z181,(W181:Y181,Z181:AN181)),0)</f>
        <v>3</v>
      </c>
      <c r="O181" s="48">
        <f t="shared" si="156"/>
        <v>38605</v>
      </c>
      <c r="P181" s="163">
        <f t="shared" si="136"/>
        <v>0.46418651628650787</v>
      </c>
      <c r="Q181" s="2"/>
      <c r="R181" s="2">
        <f t="shared" si="157"/>
        <v>0</v>
      </c>
      <c r="S181" s="2">
        <f t="shared" si="158"/>
        <v>5.3855495569156038E-2</v>
      </c>
      <c r="T181" s="2">
        <f t="shared" si="159"/>
        <v>0.63373693893010452</v>
      </c>
      <c r="U181" s="2">
        <f t="shared" si="159"/>
        <v>0.14285714285714285</v>
      </c>
      <c r="V181" s="2">
        <f t="shared" si="160"/>
        <v>0.31240756550073945</v>
      </c>
      <c r="W181" s="48"/>
      <c r="X181" s="48">
        <f>SUMIF(County!$AT$577:$AT$668,$BA181,County!Q$577:Q$668)+SUMIF($BA$1034:$BA$1051,$BA181,X$1034:X$1051)</f>
        <v>4479</v>
      </c>
      <c r="Y181" s="48">
        <f>SUMIF(County!$AT$577:$AT$668,$BA181,County!R$577:R$668)+SUMIF($BA$1034:$BA$1051,$BA181,Y$1034:Y$1051)</f>
        <v>52706</v>
      </c>
      <c r="Z181" s="48">
        <f>SUMIF(County!$AT$577:$AT$668,$BA181,County!S$577:S$668)+SUMIF($BA$1034:$BA$1051,$BA181,Z$1034:Z$1051)</f>
        <v>11881</v>
      </c>
      <c r="AA181" s="48">
        <f>SUMIF(County!$AT$577:$AT$668,$BA181,County!T$577:T$668)+SUMIF($BA$1034:$BA$1051,$BA181,AA$1034:AA$1051)</f>
        <v>14101</v>
      </c>
      <c r="AB181" s="48"/>
      <c r="AC181" s="48"/>
      <c r="AD181" s="48"/>
      <c r="AE181" s="48"/>
      <c r="AF181" s="48"/>
      <c r="AJ181" s="48"/>
      <c r="AP181" s="7">
        <f>IF(AA181&gt;0,RANK(AA181,(W181:Y181,Z181:AN181)),0)</f>
        <v>2</v>
      </c>
      <c r="AQ181" s="7">
        <f>IF(AB181&gt;0,RANK(AB181,(W181:Y181,Z181:AN181)),0)</f>
        <v>0</v>
      </c>
      <c r="AR181" s="7">
        <f>IF(AC181&gt;0,RANK(AC181,(W181:Y181,Z181:AN181)),0)</f>
        <v>0</v>
      </c>
      <c r="AS181" s="7">
        <f>IF(AD181&gt;0,RANK(AD181,(W181:Y181,AD181:AN181)),0)</f>
        <v>0</v>
      </c>
      <c r="AT181" s="2">
        <f t="shared" si="161"/>
        <v>0.16955042264359663</v>
      </c>
      <c r="AU181" s="2">
        <f t="shared" si="148"/>
        <v>0</v>
      </c>
      <c r="AV181" s="2">
        <f t="shared" si="162"/>
        <v>0</v>
      </c>
      <c r="AW181" s="2">
        <f t="shared" si="150"/>
        <v>0</v>
      </c>
      <c r="AY181" s="2" t="str">
        <f t="shared" si="163"/>
        <v>District 3</v>
      </c>
      <c r="AZ181" t="str">
        <f t="shared" si="164"/>
        <v>IN</v>
      </c>
      <c r="BA181">
        <v>3</v>
      </c>
      <c r="BC181" s="91">
        <v>18</v>
      </c>
      <c r="BD181" s="93">
        <v>903</v>
      </c>
      <c r="BE181" s="100">
        <f t="shared" si="165"/>
        <v>18903</v>
      </c>
      <c r="BF181" t="s">
        <v>2683</v>
      </c>
      <c r="BG181" t="s">
        <v>3290</v>
      </c>
    </row>
    <row r="182" spans="1:59" outlineLevel="1">
      <c r="A182" s="9" t="s">
        <v>1873</v>
      </c>
      <c r="B182" t="s">
        <v>301</v>
      </c>
      <c r="C182" s="1">
        <f t="shared" si="155"/>
        <v>84073</v>
      </c>
      <c r="D182" s="1">
        <v>3</v>
      </c>
      <c r="E182" s="1"/>
      <c r="F182" s="1">
        <v>3</v>
      </c>
      <c r="G182" s="1"/>
      <c r="H182" s="1"/>
      <c r="I182" s="1"/>
      <c r="J182" s="1"/>
      <c r="K182" s="7">
        <f>IF(W182&gt;0,RANK(W182,(W182:Y182,Z182:AN182)),0)</f>
        <v>0</v>
      </c>
      <c r="L182" s="7">
        <f>IF(X182&gt;0,RANK(X182,(W182:Y182,Z182:AN182)),0)</f>
        <v>4</v>
      </c>
      <c r="M182" s="7">
        <f>IF(Y182&gt;0,RANK(Y182,(W182:Y182,Z182:AN182)),0)</f>
        <v>1</v>
      </c>
      <c r="N182" s="7">
        <f>IF(Z182&gt;0,RANK(Z182,(W182:Y182,Z182:AN182)),0)</f>
        <v>2</v>
      </c>
      <c r="O182" s="48">
        <f t="shared" si="156"/>
        <v>38195</v>
      </c>
      <c r="P182" s="163">
        <f t="shared" si="136"/>
        <v>0.4543075660437953</v>
      </c>
      <c r="Q182" s="2"/>
      <c r="R182" s="2">
        <f t="shared" si="157"/>
        <v>0</v>
      </c>
      <c r="S182" s="2">
        <f t="shared" si="158"/>
        <v>7.2353787779667667E-2</v>
      </c>
      <c r="T182" s="2">
        <f t="shared" si="159"/>
        <v>0.61749907818205607</v>
      </c>
      <c r="U182" s="2">
        <f t="shared" si="159"/>
        <v>0.1631915121382608</v>
      </c>
      <c r="V182" s="2">
        <f t="shared" si="160"/>
        <v>0.31014713403827632</v>
      </c>
      <c r="W182" s="48"/>
      <c r="X182" s="48">
        <f>SUMIF(County!$AT$577:$AT$668,$BA182,County!Q$577:Q$668)+SUMIF($BA$1034:$BA$1051,$BA182,X$1034:X$1051)</f>
        <v>6083</v>
      </c>
      <c r="Y182" s="48">
        <f>SUMIF(County!$AT$577:$AT$668,$BA182,County!R$577:R$668)+SUMIF($BA$1034:$BA$1051,$BA182,Y$1034:Y$1051)</f>
        <v>51915</v>
      </c>
      <c r="Z182" s="48">
        <f>SUMIF(County!$AT$577:$AT$668,$BA182,County!S$577:S$668)+SUMIF($BA$1034:$BA$1051,$BA182,Z$1034:Z$1051)</f>
        <v>13720</v>
      </c>
      <c r="AA182" s="48">
        <f>SUMIF(County!$AT$577:$AT$668,$BA182,County!T$577:T$668)+SUMIF($BA$1034:$BA$1051,$BA182,AA$1034:AA$1051)</f>
        <v>12355</v>
      </c>
      <c r="AB182" s="48"/>
      <c r="AC182" s="48"/>
      <c r="AD182" s="48"/>
      <c r="AE182" s="48"/>
      <c r="AF182" s="48"/>
      <c r="AJ182" s="48"/>
      <c r="AP182" s="7">
        <f>IF(AA182&gt;0,RANK(AA182,(W182:Y182,Z182:AN182)),0)</f>
        <v>3</v>
      </c>
      <c r="AQ182" s="7">
        <f>IF(AB182&gt;0,RANK(AB182,(W182:Y182,Z182:AN182)),0)</f>
        <v>0</v>
      </c>
      <c r="AR182" s="7">
        <f>IF(AC182&gt;0,RANK(AC182,(W182:Y182,Z182:AN182)),0)</f>
        <v>0</v>
      </c>
      <c r="AS182" s="7">
        <f>IF(AD182&gt;0,RANK(AD182,(W182:Y182,AD182:AN182)),0)</f>
        <v>0</v>
      </c>
      <c r="AT182" s="2">
        <f t="shared" si="161"/>
        <v>0.14695562190001546</v>
      </c>
      <c r="AU182" s="2">
        <f t="shared" si="148"/>
        <v>0</v>
      </c>
      <c r="AV182" s="2">
        <f t="shared" si="162"/>
        <v>0</v>
      </c>
      <c r="AW182" s="2">
        <f t="shared" si="150"/>
        <v>0</v>
      </c>
      <c r="AY182" s="2" t="str">
        <f t="shared" si="163"/>
        <v>District 4</v>
      </c>
      <c r="AZ182" t="str">
        <f t="shared" si="164"/>
        <v>IN</v>
      </c>
      <c r="BA182">
        <v>4</v>
      </c>
      <c r="BC182" s="91">
        <v>18</v>
      </c>
      <c r="BD182" s="93">
        <v>904</v>
      </c>
      <c r="BE182" s="100">
        <f t="shared" si="165"/>
        <v>18904</v>
      </c>
      <c r="BF182" t="s">
        <v>2683</v>
      </c>
      <c r="BG182" t="s">
        <v>3290</v>
      </c>
    </row>
    <row r="183" spans="1:59" outlineLevel="1">
      <c r="A183" s="9" t="s">
        <v>1827</v>
      </c>
      <c r="B183" t="s">
        <v>301</v>
      </c>
      <c r="C183" s="1">
        <f t="shared" si="155"/>
        <v>102267</v>
      </c>
      <c r="D183" s="1">
        <v>3</v>
      </c>
      <c r="E183" s="1"/>
      <c r="F183" s="1">
        <v>3</v>
      </c>
      <c r="G183" s="1"/>
      <c r="H183" s="1"/>
      <c r="I183" s="1"/>
      <c r="J183" s="1"/>
      <c r="K183" s="7">
        <f>IF(W183&gt;0,RANK(W183,(W183:Y183,Z183:AN183)),0)</f>
        <v>0</v>
      </c>
      <c r="L183" s="7">
        <f>IF(X183&gt;0,RANK(X183,(W183:Y183,Z183:AN183)),0)</f>
        <v>4</v>
      </c>
      <c r="M183" s="7">
        <f>IF(Y183&gt;0,RANK(Y183,(W183:Y183,Z183:AN183)),0)</f>
        <v>1</v>
      </c>
      <c r="N183" s="7">
        <f>IF(Z183&gt;0,RANK(Z183,(W183:Y183,Z183:AN183)),0)</f>
        <v>2</v>
      </c>
      <c r="O183" s="48">
        <f t="shared" si="156"/>
        <v>54123</v>
      </c>
      <c r="P183" s="163">
        <f t="shared" si="136"/>
        <v>0.52923230367567253</v>
      </c>
      <c r="Q183" s="2"/>
      <c r="R183" s="2">
        <f t="shared" si="157"/>
        <v>0</v>
      </c>
      <c r="S183" s="2">
        <f t="shared" si="158"/>
        <v>6.0654952232880595E-2</v>
      </c>
      <c r="T183" s="2">
        <f t="shared" si="159"/>
        <v>0.67662100188721674</v>
      </c>
      <c r="U183" s="2">
        <f t="shared" si="159"/>
        <v>0.14738869821154429</v>
      </c>
      <c r="V183" s="2">
        <f t="shared" si="160"/>
        <v>0.26272404587990261</v>
      </c>
      <c r="W183" s="48"/>
      <c r="X183" s="48">
        <f>SUMIF(County!$AT$577:$AT$668,$BA183,County!Q$577:Q$668)+SUMIF($BA$1034:$BA$1051,$BA183,X$1034:X$1051)</f>
        <v>6203</v>
      </c>
      <c r="Y183" s="48">
        <f>SUMIF(County!$AT$577:$AT$668,$BA183,County!R$577:R$668)+SUMIF($BA$1034:$BA$1051,$BA183,Y$1034:Y$1051)</f>
        <v>69196</v>
      </c>
      <c r="Z183" s="48">
        <f>SUMIF(County!$AT$577:$AT$668,$BA183,County!S$577:S$668)+SUMIF($BA$1034:$BA$1051,$BA183,Z$1034:Z$1051)</f>
        <v>15073</v>
      </c>
      <c r="AA183" s="48">
        <f>SUMIF(County!$AT$577:$AT$668,$BA183,County!T$577:T$668)+SUMIF($BA$1034:$BA$1051,$BA183,AA$1034:AA$1051)</f>
        <v>11795</v>
      </c>
      <c r="AB183" s="48"/>
      <c r="AC183" s="48"/>
      <c r="AD183" s="48"/>
      <c r="AE183" s="48"/>
      <c r="AF183" s="48"/>
      <c r="AJ183" s="48"/>
      <c r="AP183" s="7">
        <f>IF(AA183&gt;0,RANK(AA183,(W183:Y183,Z183:AN183)),0)</f>
        <v>3</v>
      </c>
      <c r="AQ183" s="7">
        <f>IF(AB183&gt;0,RANK(AB183,(W183:Y183,Z183:AN183)),0)</f>
        <v>0</v>
      </c>
      <c r="AR183" s="7">
        <f>IF(AC183&gt;0,RANK(AC183,(W183:Y183,Z183:AN183)),0)</f>
        <v>0</v>
      </c>
      <c r="AS183" s="7">
        <f>IF(AD183&gt;0,RANK(AD183,(W183:Y183,AD183:AN183)),0)</f>
        <v>0</v>
      </c>
      <c r="AT183" s="2">
        <f t="shared" si="161"/>
        <v>0.11533534766835832</v>
      </c>
      <c r="AU183" s="2">
        <f t="shared" si="148"/>
        <v>0</v>
      </c>
      <c r="AV183" s="2">
        <f t="shared" si="162"/>
        <v>0</v>
      </c>
      <c r="AW183" s="2">
        <f t="shared" si="150"/>
        <v>0</v>
      </c>
      <c r="AY183" s="2" t="str">
        <f t="shared" si="163"/>
        <v>District 5</v>
      </c>
      <c r="AZ183" t="str">
        <f t="shared" si="164"/>
        <v>IN</v>
      </c>
      <c r="BA183">
        <v>5</v>
      </c>
      <c r="BC183" s="91">
        <v>18</v>
      </c>
      <c r="BD183" s="93">
        <v>905</v>
      </c>
      <c r="BE183" s="100">
        <f t="shared" si="165"/>
        <v>18905</v>
      </c>
      <c r="BF183" t="s">
        <v>2683</v>
      </c>
      <c r="BG183" t="s">
        <v>3290</v>
      </c>
    </row>
    <row r="184" spans="1:59" outlineLevel="1">
      <c r="A184" s="9" t="s">
        <v>1806</v>
      </c>
      <c r="B184" t="s">
        <v>301</v>
      </c>
      <c r="C184" s="1">
        <f t="shared" si="155"/>
        <v>82685</v>
      </c>
      <c r="D184" s="1">
        <v>3</v>
      </c>
      <c r="E184" s="1"/>
      <c r="F184" s="1">
        <v>3</v>
      </c>
      <c r="G184" s="1"/>
      <c r="H184" s="1"/>
      <c r="I184" s="1"/>
      <c r="J184" s="1"/>
      <c r="K184" s="7">
        <f>IF(W184&gt;0,RANK(W184,(W184:Y184,Z184:AN184)),0)</f>
        <v>0</v>
      </c>
      <c r="L184" s="7">
        <f>IF(X184&gt;0,RANK(X184,(W184:Y184,Z184:AN184)),0)</f>
        <v>4</v>
      </c>
      <c r="M184" s="7">
        <f>IF(Y184&gt;0,RANK(Y184,(W184:Y184,Z184:AN184)),0)</f>
        <v>1</v>
      </c>
      <c r="N184" s="7">
        <f>IF(Z184&gt;0,RANK(Z184,(W184:Y184,Z184:AN184)),0)</f>
        <v>2</v>
      </c>
      <c r="O184" s="48">
        <f t="shared" si="156"/>
        <v>42043</v>
      </c>
      <c r="P184" s="163">
        <f t="shared" si="136"/>
        <v>0.50847191147124626</v>
      </c>
      <c r="Q184" s="2"/>
      <c r="R184" s="2">
        <f t="shared" si="157"/>
        <v>0</v>
      </c>
      <c r="S184" s="2">
        <f t="shared" si="158"/>
        <v>7.2395234927737806E-2</v>
      </c>
      <c r="T184" s="2">
        <f t="shared" si="159"/>
        <v>0.65118219749652295</v>
      </c>
      <c r="U184" s="2">
        <f t="shared" si="159"/>
        <v>0.14271028602527666</v>
      </c>
      <c r="V184" s="2">
        <f t="shared" si="160"/>
        <v>0.27642256757573924</v>
      </c>
      <c r="W184" s="48"/>
      <c r="X184" s="48">
        <f>SUMIF(County!$AT$577:$AT$668,$BA184,County!Q$577:Q$668)+SUMIF($BA$1034:$BA$1051,$BA184,X$1034:X$1051)</f>
        <v>5986</v>
      </c>
      <c r="Y184" s="48">
        <f>SUMIF(County!$AT$577:$AT$668,$BA184,County!R$577:R$668)+SUMIF($BA$1034:$BA$1051,$BA184,Y$1034:Y$1051)</f>
        <v>53843</v>
      </c>
      <c r="Z184" s="48">
        <f>SUMIF(County!$AT$577:$AT$668,$BA184,County!S$577:S$668)+SUMIF($BA$1034:$BA$1051,$BA184,Z$1034:Z$1051)</f>
        <v>11800</v>
      </c>
      <c r="AA184" s="48">
        <f>SUMIF(County!$AT$577:$AT$668,$BA184,County!T$577:T$668)+SUMIF($BA$1034:$BA$1051,$BA184,AA$1034:AA$1051)</f>
        <v>11056</v>
      </c>
      <c r="AB184" s="48"/>
      <c r="AC184" s="48"/>
      <c r="AD184" s="48"/>
      <c r="AE184" s="48"/>
      <c r="AF184" s="48"/>
      <c r="AJ184" s="48"/>
      <c r="AP184" s="7">
        <f>IF(AA184&gt;0,RANK(AA184,(W184:Y184,Z184:AN184)),0)</f>
        <v>3</v>
      </c>
      <c r="AQ184" s="7">
        <f>IF(AB184&gt;0,RANK(AB184,(W184:Y184,Z184:AN184)),0)</f>
        <v>0</v>
      </c>
      <c r="AR184" s="7">
        <f>IF(AC184&gt;0,RANK(AC184,(W184:Y184,Z184:AN184)),0)</f>
        <v>0</v>
      </c>
      <c r="AS184" s="7">
        <f>IF(AD184&gt;0,RANK(AD184,(W184:Y184,AD184:AN184)),0)</f>
        <v>0</v>
      </c>
      <c r="AT184" s="2">
        <f t="shared" si="161"/>
        <v>0.13371228155046261</v>
      </c>
      <c r="AU184" s="2">
        <f t="shared" si="148"/>
        <v>0</v>
      </c>
      <c r="AV184" s="2">
        <f t="shared" si="162"/>
        <v>0</v>
      </c>
      <c r="AW184" s="2">
        <f t="shared" si="150"/>
        <v>0</v>
      </c>
      <c r="AY184" s="2" t="str">
        <f t="shared" si="163"/>
        <v>District 6</v>
      </c>
      <c r="AZ184" t="str">
        <f t="shared" si="164"/>
        <v>IN</v>
      </c>
      <c r="BA184">
        <v>6</v>
      </c>
      <c r="BC184" s="91">
        <v>18</v>
      </c>
      <c r="BD184" s="93">
        <v>906</v>
      </c>
      <c r="BE184" s="100">
        <f t="shared" si="165"/>
        <v>18906</v>
      </c>
      <c r="BF184" t="s">
        <v>2683</v>
      </c>
      <c r="BG184" t="s">
        <v>3290</v>
      </c>
    </row>
    <row r="185" spans="1:59" outlineLevel="1">
      <c r="A185" s="9" t="s">
        <v>1388</v>
      </c>
      <c r="B185" t="s">
        <v>301</v>
      </c>
      <c r="C185" s="1">
        <f t="shared" si="155"/>
        <v>47221</v>
      </c>
      <c r="D185" s="1">
        <v>3</v>
      </c>
      <c r="E185" s="1"/>
      <c r="F185" s="1">
        <v>3</v>
      </c>
      <c r="G185" s="1"/>
      <c r="H185" s="1"/>
      <c r="I185" s="1"/>
      <c r="J185" s="1"/>
      <c r="K185" s="7">
        <f>IF(W185&gt;0,RANK(W185,(W185:Y185,Z185:AN185)),0)</f>
        <v>0</v>
      </c>
      <c r="L185" s="7">
        <f>IF(X185&gt;0,RANK(X185,(W185:Y185,Z185:AN185)),0)</f>
        <v>4</v>
      </c>
      <c r="M185" s="7">
        <f>IF(Y185&gt;0,RANK(Y185,(W185:Y185,Z185:AN185)),0)</f>
        <v>1</v>
      </c>
      <c r="N185" s="7">
        <f>IF(Z185&gt;0,RANK(Z185,(W185:Y185,Z185:AN185)),0)</f>
        <v>2</v>
      </c>
      <c r="O185" s="48">
        <f t="shared" si="156"/>
        <v>22329</v>
      </c>
      <c r="P185" s="163">
        <f t="shared" si="136"/>
        <v>0.47286165053683743</v>
      </c>
      <c r="Q185" s="2"/>
      <c r="R185" s="2">
        <f t="shared" si="157"/>
        <v>0</v>
      </c>
      <c r="S185" s="2">
        <f t="shared" si="158"/>
        <v>6.5331102687363668E-2</v>
      </c>
      <c r="T185" s="2">
        <f t="shared" si="159"/>
        <v>0.64534846784269706</v>
      </c>
      <c r="U185" s="2">
        <f t="shared" si="159"/>
        <v>0.17248681730585969</v>
      </c>
      <c r="V185" s="2">
        <f t="shared" si="160"/>
        <v>0.2893204294699393</v>
      </c>
      <c r="W185" s="48"/>
      <c r="X185" s="48">
        <f>SUMIF(County!$AT$577:$AT$668,$BA185,County!Q$577:Q$668)+SUMIF($BA$1034:$BA$1051,$BA185,X$1034:X$1051)</f>
        <v>3085</v>
      </c>
      <c r="Y185" s="48">
        <f>SUMIF(County!$AT$577:$AT$668,$BA185,County!R$577:R$668)+SUMIF($BA$1034:$BA$1051,$BA185,Y$1034:Y$1051)</f>
        <v>30474</v>
      </c>
      <c r="Z185" s="48">
        <f>SUMIF(County!$AT$577:$AT$668,$BA185,County!S$577:S$668)+SUMIF($BA$1034:$BA$1051,$BA185,Z$1034:Z$1051)</f>
        <v>8145</v>
      </c>
      <c r="AA185" s="48">
        <f>SUMIF(County!$AT$577:$AT$668,$BA185,County!T$577:T$668)+SUMIF($BA$1034:$BA$1051,$BA185,AA$1034:AA$1051)</f>
        <v>5517</v>
      </c>
      <c r="AB185" s="48"/>
      <c r="AC185" s="48"/>
      <c r="AD185" s="48"/>
      <c r="AE185" s="48"/>
      <c r="AF185" s="48"/>
      <c r="AJ185" s="48"/>
      <c r="AP185" s="7">
        <f>IF(AA185&gt;0,RANK(AA185,(W185:Y185,Z185:AN185)),0)</f>
        <v>3</v>
      </c>
      <c r="AQ185" s="7">
        <f>IF(AB185&gt;0,RANK(AB185,(W185:Y185,Z185:AN185)),0)</f>
        <v>0</v>
      </c>
      <c r="AR185" s="7">
        <f>IF(AC185&gt;0,RANK(AC185,(W185:Y185,Z185:AN185)),0)</f>
        <v>0</v>
      </c>
      <c r="AS185" s="7">
        <f>IF(AD185&gt;0,RANK(AD185,(W185:Y185,AD185:AN185)),0)</f>
        <v>0</v>
      </c>
      <c r="AT185" s="2">
        <f t="shared" si="161"/>
        <v>0.11683361216407954</v>
      </c>
      <c r="AU185" s="2">
        <f t="shared" si="148"/>
        <v>0</v>
      </c>
      <c r="AV185" s="2">
        <f t="shared" si="162"/>
        <v>0</v>
      </c>
      <c r="AW185" s="2">
        <f t="shared" si="150"/>
        <v>0</v>
      </c>
      <c r="AY185" s="2" t="str">
        <f t="shared" si="163"/>
        <v>District 7</v>
      </c>
      <c r="AZ185" t="str">
        <f t="shared" si="164"/>
        <v>IN</v>
      </c>
      <c r="BA185">
        <v>7</v>
      </c>
      <c r="BC185" s="91">
        <v>18</v>
      </c>
      <c r="BD185" s="93">
        <v>907</v>
      </c>
      <c r="BE185" s="100">
        <f t="shared" si="165"/>
        <v>18907</v>
      </c>
      <c r="BF185" t="s">
        <v>2683</v>
      </c>
      <c r="BG185" t="s">
        <v>3290</v>
      </c>
    </row>
    <row r="186" spans="1:59" outlineLevel="1">
      <c r="A186" s="9" t="s">
        <v>282</v>
      </c>
      <c r="B186" t="s">
        <v>301</v>
      </c>
      <c r="C186" s="1">
        <f t="shared" si="155"/>
        <v>59224</v>
      </c>
      <c r="D186" s="1">
        <v>3</v>
      </c>
      <c r="E186" s="1"/>
      <c r="F186" s="1">
        <v>3</v>
      </c>
      <c r="G186" s="1"/>
      <c r="H186" s="1"/>
      <c r="I186" s="1"/>
      <c r="J186" s="1"/>
      <c r="K186" s="7">
        <f>IF(W186&gt;0,RANK(W186,(W186:Y186,Z186:AN186)),0)</f>
        <v>0</v>
      </c>
      <c r="L186" s="7">
        <f>IF(X186&gt;0,RANK(X186,(W186:Y186,Z186:AN186)),0)</f>
        <v>4</v>
      </c>
      <c r="M186" s="7">
        <f>IF(Y186&gt;0,RANK(Y186,(W186:Y186,Z186:AN186)),0)</f>
        <v>1</v>
      </c>
      <c r="N186" s="7">
        <f>IF(Z186&gt;0,RANK(Z186,(W186:Y186,Z186:AN186)),0)</f>
        <v>2</v>
      </c>
      <c r="O186" s="48">
        <f t="shared" si="156"/>
        <v>29538</v>
      </c>
      <c r="P186" s="163">
        <f t="shared" si="136"/>
        <v>0.49875050655139808</v>
      </c>
      <c r="Q186" s="2"/>
      <c r="R186" s="2">
        <f t="shared" si="157"/>
        <v>0</v>
      </c>
      <c r="S186" s="2">
        <f t="shared" si="158"/>
        <v>7.3652573281102252E-2</v>
      </c>
      <c r="T186" s="2">
        <f t="shared" si="159"/>
        <v>0.64364109144941239</v>
      </c>
      <c r="U186" s="2">
        <f t="shared" si="159"/>
        <v>0.14489058489801432</v>
      </c>
      <c r="V186" s="2">
        <f t="shared" si="160"/>
        <v>0.28270633526948541</v>
      </c>
      <c r="W186" s="48"/>
      <c r="X186" s="48">
        <f>SUMIF(County!$AT$577:$AT$668,$BA186,County!Q$577:Q$668)+SUMIF($BA$1034:$BA$1051,$BA186,X$1034:X$1051)</f>
        <v>4362</v>
      </c>
      <c r="Y186" s="48">
        <f>SUMIF(County!$AT$577:$AT$668,$BA186,County!R$577:R$668)+SUMIF($BA$1034:$BA$1051,$BA186,Y$1034:Y$1051)</f>
        <v>38119</v>
      </c>
      <c r="Z186" s="48">
        <f>SUMIF(County!$AT$577:$AT$668,$BA186,County!S$577:S$668)+SUMIF($BA$1034:$BA$1051,$BA186,Z$1034:Z$1051)</f>
        <v>8581</v>
      </c>
      <c r="AA186" s="48">
        <f>SUMIF(County!$AT$577:$AT$668,$BA186,County!T$577:T$668)+SUMIF($BA$1034:$BA$1051,$BA186,AA$1034:AA$1051)</f>
        <v>8162</v>
      </c>
      <c r="AB186" s="48"/>
      <c r="AC186" s="48"/>
      <c r="AD186" s="48"/>
      <c r="AE186" s="48"/>
      <c r="AF186" s="48"/>
      <c r="AJ186" s="48"/>
      <c r="AP186" s="7">
        <f>IF(AA186&gt;0,RANK(AA186,(W186:Y186,Z186:AN186)),0)</f>
        <v>3</v>
      </c>
      <c r="AQ186" s="7">
        <f>IF(AB186&gt;0,RANK(AB186,(W186:Y186,Z186:AN186)),0)</f>
        <v>0</v>
      </c>
      <c r="AR186" s="7">
        <f>IF(AC186&gt;0,RANK(AC186,(W186:Y186,Z186:AN186)),0)</f>
        <v>0</v>
      </c>
      <c r="AS186" s="7">
        <f>IF(AD186&gt;0,RANK(AD186,(W186:Y186,AD186:AN186)),0)</f>
        <v>0</v>
      </c>
      <c r="AT186" s="2">
        <f t="shared" si="161"/>
        <v>0.13781575037147104</v>
      </c>
      <c r="AU186" s="2">
        <f t="shared" si="148"/>
        <v>0</v>
      </c>
      <c r="AV186" s="2">
        <f t="shared" si="162"/>
        <v>0</v>
      </c>
      <c r="AW186" s="2">
        <f t="shared" si="150"/>
        <v>0</v>
      </c>
      <c r="AY186" s="2" t="str">
        <f t="shared" si="163"/>
        <v>District 8</v>
      </c>
      <c r="AZ186" t="str">
        <f t="shared" si="164"/>
        <v>IN</v>
      </c>
      <c r="BA186">
        <v>8</v>
      </c>
      <c r="BC186" s="91">
        <v>18</v>
      </c>
      <c r="BD186" s="93">
        <v>908</v>
      </c>
      <c r="BE186" s="100">
        <f t="shared" si="165"/>
        <v>18908</v>
      </c>
      <c r="BF186" t="s">
        <v>2683</v>
      </c>
      <c r="BG186" t="s">
        <v>3290</v>
      </c>
    </row>
    <row r="187" spans="1:59" outlineLevel="1">
      <c r="A187" s="9" t="s">
        <v>3105</v>
      </c>
      <c r="B187" t="s">
        <v>301</v>
      </c>
      <c r="C187" s="1">
        <f t="shared" si="155"/>
        <v>61450</v>
      </c>
      <c r="D187" s="1">
        <v>3</v>
      </c>
      <c r="E187" s="1"/>
      <c r="F187" s="1">
        <v>3</v>
      </c>
      <c r="G187" s="1"/>
      <c r="H187" s="1"/>
      <c r="I187" s="1"/>
      <c r="J187" s="1"/>
      <c r="K187" s="7">
        <f>IF(W187&gt;0,RANK(W187,(W187:Y187,Z187:AN187)),0)</f>
        <v>0</v>
      </c>
      <c r="L187" s="7">
        <f>IF(X187&gt;0,RANK(X187,(W187:Y187,Z187:AN187)),0)</f>
        <v>4</v>
      </c>
      <c r="M187" s="7">
        <f>IF(Y187&gt;0,RANK(Y187,(W187:Y187,Z187:AN187)),0)</f>
        <v>1</v>
      </c>
      <c r="N187" s="7">
        <f>IF(Z187&gt;0,RANK(Z187,(W187:Y187,Z187:AN187)),0)</f>
        <v>2</v>
      </c>
      <c r="O187" s="48">
        <f t="shared" si="156"/>
        <v>30326</v>
      </c>
      <c r="P187" s="163">
        <f t="shared" si="136"/>
        <v>0.49350691619202602</v>
      </c>
      <c r="Q187" s="2"/>
      <c r="R187" s="2">
        <f t="shared" si="157"/>
        <v>0</v>
      </c>
      <c r="S187" s="2">
        <f t="shared" si="158"/>
        <v>6.9048006509357204E-2</v>
      </c>
      <c r="T187" s="2">
        <f t="shared" si="159"/>
        <v>0.65160292921074048</v>
      </c>
      <c r="U187" s="2">
        <f t="shared" si="159"/>
        <v>0.1580960130187144</v>
      </c>
      <c r="V187" s="2">
        <f t="shared" si="160"/>
        <v>0.27934906427990236</v>
      </c>
      <c r="W187" s="48"/>
      <c r="X187" s="48">
        <f>SUMIF(County!$AT$577:$AT$668,$BA187,County!Q$577:Q$668)+SUMIF($BA$1034:$BA$1051,$BA187,X$1034:X$1051)</f>
        <v>4243</v>
      </c>
      <c r="Y187" s="48">
        <f>SUMIF(County!$AT$577:$AT$668,$BA187,County!R$577:R$668)+SUMIF($BA$1034:$BA$1051,$BA187,Y$1034:Y$1051)</f>
        <v>40041</v>
      </c>
      <c r="Z187" s="48">
        <f>SUMIF(County!$AT$577:$AT$668,$BA187,County!S$577:S$668)+SUMIF($BA$1034:$BA$1051,$BA187,Z$1034:Z$1051)</f>
        <v>9715</v>
      </c>
      <c r="AA187" s="48">
        <f>SUMIF(County!$AT$577:$AT$668,$BA187,County!T$577:T$668)+SUMIF($BA$1034:$BA$1051,$BA187,AA$1034:AA$1051)</f>
        <v>7451</v>
      </c>
      <c r="AB187" s="48"/>
      <c r="AC187" s="48"/>
      <c r="AD187" s="48"/>
      <c r="AE187" s="48"/>
      <c r="AF187" s="48"/>
      <c r="AJ187" s="48"/>
      <c r="AP187" s="7">
        <f>IF(AA187&gt;0,RANK(AA187,(W187:Y187,Z187:AN187)),0)</f>
        <v>3</v>
      </c>
      <c r="AQ187" s="7">
        <f>IF(AB187&gt;0,RANK(AB187,(W187:Y187,Z187:AN187)),0)</f>
        <v>0</v>
      </c>
      <c r="AR187" s="7">
        <f>IF(AC187&gt;0,RANK(AC187,(W187:Y187,Z187:AN187)),0)</f>
        <v>0</v>
      </c>
      <c r="AS187" s="7">
        <f>IF(AD187&gt;0,RANK(AD187,(W187:Y187,AD187:AN187)),0)</f>
        <v>0</v>
      </c>
      <c r="AT187" s="2">
        <f t="shared" si="161"/>
        <v>0.12125305126118796</v>
      </c>
      <c r="AU187" s="2">
        <f t="shared" si="148"/>
        <v>0</v>
      </c>
      <c r="AV187" s="2">
        <f t="shared" si="162"/>
        <v>0</v>
      </c>
      <c r="AW187" s="2">
        <f t="shared" si="150"/>
        <v>0</v>
      </c>
      <c r="AY187" s="2" t="str">
        <f t="shared" si="163"/>
        <v>District 9</v>
      </c>
      <c r="AZ187" t="str">
        <f t="shared" si="164"/>
        <v>IN</v>
      </c>
      <c r="BA187">
        <v>9</v>
      </c>
      <c r="BC187" s="91">
        <v>18</v>
      </c>
      <c r="BD187" s="93">
        <v>909</v>
      </c>
      <c r="BE187" s="100">
        <f t="shared" si="165"/>
        <v>18909</v>
      </c>
      <c r="BF187" t="s">
        <v>2683</v>
      </c>
      <c r="BG187" t="s">
        <v>3290</v>
      </c>
    </row>
    <row r="188" spans="1:59">
      <c r="A188" s="9" t="s">
        <v>300</v>
      </c>
      <c r="B188" t="s">
        <v>1136</v>
      </c>
      <c r="C188" s="1">
        <f t="shared" si="155"/>
        <v>621231</v>
      </c>
      <c r="D188" s="1">
        <v>0</v>
      </c>
      <c r="E188" s="1"/>
      <c r="F188" s="1"/>
      <c r="G188" s="1"/>
      <c r="H188" s="1"/>
      <c r="I188" s="1"/>
      <c r="J188" s="1"/>
      <c r="K188" s="7">
        <f>IF(W188&gt;0,RANK(W188,(W188:Y188,Z188:AN188)),0)</f>
        <v>0</v>
      </c>
      <c r="L188" s="7">
        <f>IF(X188&gt;0,RANK(X188,(W188:Y188,Z188:AN188)),0)</f>
        <v>4</v>
      </c>
      <c r="M188" s="7">
        <f>IF(Y188&gt;0,RANK(Y188,(W188:Y188,Z188:AN188)),0)</f>
        <v>1</v>
      </c>
      <c r="N188" s="7">
        <f>IF(Z188&gt;0,RANK(Z188,(W188:Y188,Z188:AN188)),0)</f>
        <v>2</v>
      </c>
      <c r="O188" s="48">
        <f t="shared" si="156"/>
        <v>305669</v>
      </c>
      <c r="P188" s="163">
        <f t="shared" si="136"/>
        <v>0.49203758344319587</v>
      </c>
      <c r="Q188" s="2"/>
      <c r="R188" s="2">
        <f t="shared" si="157"/>
        <v>0</v>
      </c>
      <c r="S188" s="2">
        <f t="shared" si="158"/>
        <v>6.4473601607131642E-2</v>
      </c>
      <c r="T188" s="2">
        <f t="shared" si="159"/>
        <v>0.64679000243065787</v>
      </c>
      <c r="U188" s="2">
        <f t="shared" si="159"/>
        <v>0.154752418987462</v>
      </c>
      <c r="V188" s="2">
        <f t="shared" si="160"/>
        <v>0.28873639596221046</v>
      </c>
      <c r="X188" s="1">
        <f>SUM(X179:X187)</f>
        <v>40053</v>
      </c>
      <c r="Y188" s="1">
        <f>SUM(Y179:Y187)</f>
        <v>401806</v>
      </c>
      <c r="Z188" s="1">
        <f>SUM(Z179:Z187)</f>
        <v>96137</v>
      </c>
      <c r="AA188" s="1">
        <f>SUM(AA179:AA187)</f>
        <v>83235</v>
      </c>
      <c r="AP188" s="7">
        <f>IF(AA188&gt;0,RANK(AA188,(W188:Y188,Z188:AN188)),0)</f>
        <v>3</v>
      </c>
      <c r="AQ188" s="7">
        <f>IF(AB188&gt;0,RANK(AB188,(W188:Y188,Z188:AN188)),0)</f>
        <v>0</v>
      </c>
      <c r="AR188" s="7">
        <f>IF(AC188&gt;0,RANK(AC188,(W188:Y188,Z188:AN188)),0)</f>
        <v>0</v>
      </c>
      <c r="AS188" s="7">
        <f>IF(AD188&gt;0,RANK(AD188,(W188:Y188,AD188:AN188)),0)</f>
        <v>0</v>
      </c>
      <c r="AT188" s="2">
        <f t="shared" si="161"/>
        <v>0.13398397697474854</v>
      </c>
      <c r="AU188" s="2">
        <f t="shared" si="148"/>
        <v>0</v>
      </c>
      <c r="AV188" s="2">
        <f t="shared" si="162"/>
        <v>0</v>
      </c>
      <c r="AW188" s="2">
        <f t="shared" si="150"/>
        <v>0</v>
      </c>
      <c r="AY188" s="2" t="str">
        <f t="shared" si="163"/>
        <v>Indiana</v>
      </c>
      <c r="AZ188" t="str">
        <f t="shared" si="164"/>
        <v>T</v>
      </c>
      <c r="BC188" s="91">
        <v>18</v>
      </c>
      <c r="BD188" s="93"/>
      <c r="BE188" s="100">
        <f t="shared" si="165"/>
        <v>18000</v>
      </c>
      <c r="BF188" t="s">
        <v>1662</v>
      </c>
      <c r="BG188" t="s">
        <v>3290</v>
      </c>
    </row>
    <row r="189" spans="1:59">
      <c r="C189" s="1"/>
      <c r="D189" s="1"/>
      <c r="E189" s="1"/>
      <c r="F189" s="1"/>
      <c r="G189" s="1"/>
      <c r="H189" s="1"/>
      <c r="I189" s="1"/>
      <c r="J189" s="1"/>
      <c r="K189" s="7"/>
      <c r="L189" s="7"/>
      <c r="M189" s="7"/>
      <c r="N189" s="7"/>
      <c r="O189" s="48"/>
      <c r="P189" s="163"/>
      <c r="Q189" s="2"/>
      <c r="R189" s="2"/>
      <c r="S189" s="2"/>
      <c r="T189" s="2"/>
      <c r="U189" s="2"/>
      <c r="V189" s="2"/>
      <c r="X189" s="1">
        <f>X188-County!Q669</f>
        <v>-1082</v>
      </c>
      <c r="Y189" s="1">
        <f>Y188-County!R669</f>
        <v>-8829</v>
      </c>
      <c r="Z189" s="1">
        <f>Z188-County!S669</f>
        <v>-2350</v>
      </c>
      <c r="AA189" s="1">
        <f>AA188-County!T669</f>
        <v>-2097</v>
      </c>
      <c r="AP189" s="7"/>
      <c r="AQ189" s="7"/>
      <c r="AR189" s="7"/>
      <c r="AS189" s="7"/>
      <c r="AT189" s="2" t="str">
        <f t="shared" si="161"/>
        <v>-</v>
      </c>
      <c r="AU189" s="2" t="str">
        <f t="shared" si="148"/>
        <v>-</v>
      </c>
      <c r="AV189" s="2" t="str">
        <f t="shared" si="162"/>
        <v>-</v>
      </c>
      <c r="AW189" s="2" t="str">
        <f t="shared" si="150"/>
        <v>-</v>
      </c>
      <c r="AY189" s="2"/>
      <c r="BD189" s="93"/>
    </row>
    <row r="190" spans="1:59" outlineLevel="1">
      <c r="A190" t="s">
        <v>2197</v>
      </c>
      <c r="B190" s="57" t="s">
        <v>521</v>
      </c>
      <c r="C190" s="1">
        <f>SUM(W190:AN190)</f>
        <v>26174</v>
      </c>
      <c r="D190" s="1"/>
      <c r="E190" s="1"/>
      <c r="F190" s="1"/>
      <c r="G190" s="1"/>
      <c r="H190" s="1"/>
      <c r="I190" s="1"/>
      <c r="J190" s="1"/>
      <c r="K190" s="7">
        <f>IF(W190&gt;0,RANK(W190,(W190:Y190,Z190:AN190)),0)</f>
        <v>7</v>
      </c>
      <c r="L190" s="7">
        <f>IF(X190&gt;0,RANK(X190,(W190:Y190,Z190:AN190)),0)</f>
        <v>4</v>
      </c>
      <c r="M190" s="7">
        <f>IF(Y190&gt;0,RANK(Y190,(W190:Y190,Z190:AN190)),0)</f>
        <v>1</v>
      </c>
      <c r="N190" s="7">
        <f>IF(Z190&gt;0,RANK(Z190,(W190:Y190,Z190:AN190)),0)</f>
        <v>2</v>
      </c>
      <c r="O190" s="48">
        <f>MAX(W190:AD190)-LARGE(W190:AD190,2)</f>
        <v>379</v>
      </c>
      <c r="P190" s="163">
        <f t="shared" si="136"/>
        <v>1.4480018338809506E-2</v>
      </c>
      <c r="Q190" s="2"/>
      <c r="R190" s="2">
        <f t="shared" ref="R190:U194" si="166">IF($C190=0,"-",W190/$C190)</f>
        <v>6.5332008863757925E-3</v>
      </c>
      <c r="S190" s="2">
        <f t="shared" si="166"/>
        <v>0.13628027813861082</v>
      </c>
      <c r="T190" s="2">
        <f t="shared" si="166"/>
        <v>0.24891113318560404</v>
      </c>
      <c r="U190" s="2">
        <f t="shared" si="166"/>
        <v>0.23443111484679452</v>
      </c>
      <c r="V190" s="2">
        <f>IF(C190=0,"-",(1-R190-S190-T190-U190))</f>
        <v>0.37384427294261485</v>
      </c>
      <c r="W190" s="1">
        <f>SUMIF(County!$AT$2888:$AT$2986,$BA190,County!P$2888:P$2986)</f>
        <v>171</v>
      </c>
      <c r="X190" s="1">
        <f>SUMIF(County!$AT$2888:$AT$2986,$BA190,County!Q$2888:Q$2986)</f>
        <v>3567</v>
      </c>
      <c r="Y190" s="1">
        <f>SUMIF(County!$AT$2888:$AT$2986,$BA190,County!R$2888:R$2986)</f>
        <v>6515</v>
      </c>
      <c r="Z190" s="1">
        <f>SUMIF(County!$AT$2888:$AT$2986,$BA190,County!S$2888:S$2986)</f>
        <v>6136</v>
      </c>
      <c r="AA190" s="1">
        <f>SUMIF(County!$AT$2888:$AT$2986,$BA190,County!T$2888:T$2986)</f>
        <v>5866</v>
      </c>
      <c r="AB190" s="1">
        <f>SUMIF(County!$AT$2888:$AT$2986,$BA190,County!U$2888:U$2986)</f>
        <v>2516</v>
      </c>
      <c r="AC190" s="1">
        <f>SUMIF(County!$AT$2888:$AT$2986,$BA190,County!V$2888:V$2986)</f>
        <v>1383</v>
      </c>
      <c r="AG190" s="1">
        <f>SUMIF(County!$AT$2888:$AT$2986,$BA190,County!Z$2888:Z$2986)</f>
        <v>10</v>
      </c>
      <c r="AH190" s="1"/>
      <c r="AI190" s="1"/>
      <c r="AJ190" s="1">
        <f>SUMIF(County!$AT$2888:$AT$2986,$BA190,County!AC$2888:AC$2986)</f>
        <v>6</v>
      </c>
      <c r="AL190" s="1">
        <f>SUMIF(County!$AT$2888:$AT$2986,$BA190,County!AE$2888:AE$2986)</f>
        <v>4</v>
      </c>
      <c r="AP190" s="7">
        <f>IF(AA190&gt;0,RANK(AA190,(W190:Y190,Z190:AN190)),0)</f>
        <v>3</v>
      </c>
      <c r="AQ190" s="7">
        <f>IF(AB190&gt;0,RANK(AB190,(W190:Y190,Z190:AN190)),0)</f>
        <v>5</v>
      </c>
      <c r="AR190" s="7">
        <f>IF(AC190&gt;0,RANK(AC190,(W190:Y190,Z190:AN190)),0)</f>
        <v>6</v>
      </c>
      <c r="AS190" s="7">
        <f>IF(AD190&gt;0,RANK(AD190,(W190:Y190,AD190:AN190)),0)</f>
        <v>0</v>
      </c>
      <c r="AT190" s="2">
        <f>IF($C190=0,"-",AA190/$C190)</f>
        <v>0.22411553449988539</v>
      </c>
      <c r="AU190" s="2">
        <f t="shared" si="148"/>
        <v>9.612592649193856E-2</v>
      </c>
      <c r="AV190" s="2">
        <f>IF($C190=0,"-",AC190/$C190)</f>
        <v>5.2838694888056849E-2</v>
      </c>
      <c r="AW190" s="2">
        <f t="shared" si="150"/>
        <v>0</v>
      </c>
      <c r="AY190" s="2" t="str">
        <f t="shared" ref="AY190:AZ194" si="167">A190</f>
        <v>District 1</v>
      </c>
      <c r="AZ190" t="str">
        <f t="shared" si="167"/>
        <v>IA</v>
      </c>
      <c r="BA190">
        <v>1</v>
      </c>
      <c r="BC190" s="91">
        <v>19</v>
      </c>
      <c r="BD190" s="93">
        <v>901</v>
      </c>
      <c r="BE190" s="100">
        <f>BC190*1000+BD190</f>
        <v>19901</v>
      </c>
      <c r="BF190" t="s">
        <v>2683</v>
      </c>
      <c r="BG190" t="s">
        <v>3094</v>
      </c>
    </row>
    <row r="191" spans="1:59" outlineLevel="1">
      <c r="A191" t="s">
        <v>1601</v>
      </c>
      <c r="B191" s="57" t="s">
        <v>521</v>
      </c>
      <c r="C191" s="1">
        <f>SUM(W191:AN191)</f>
        <v>27620</v>
      </c>
      <c r="D191" s="1"/>
      <c r="E191" s="1"/>
      <c r="F191" s="1"/>
      <c r="G191" s="1"/>
      <c r="H191" s="1"/>
      <c r="I191" s="1"/>
      <c r="J191" s="1"/>
      <c r="K191" s="7">
        <f>IF(W191&gt;0,RANK(W191,(W191:Y191,Z191:AN191)),0)</f>
        <v>7</v>
      </c>
      <c r="L191" s="7">
        <f>IF(X191&gt;0,RANK(X191,(W191:Y191,Z191:AN191)),0)</f>
        <v>4</v>
      </c>
      <c r="M191" s="7">
        <f>IF(Y191&gt;0,RANK(Y191,(W191:Y191,Z191:AN191)),0)</f>
        <v>1</v>
      </c>
      <c r="N191" s="7">
        <f>IF(Z191&gt;0,RANK(Z191,(W191:Y191,Z191:AN191)),0)</f>
        <v>3</v>
      </c>
      <c r="O191" s="48">
        <f>MAX(W191:AD191)-LARGE(W191:AD191,2)</f>
        <v>38</v>
      </c>
      <c r="P191" s="163">
        <f t="shared" si="136"/>
        <v>1.3758146270818248E-3</v>
      </c>
      <c r="Q191" s="2"/>
      <c r="R191" s="2">
        <f t="shared" si="166"/>
        <v>6.3359884141926141E-3</v>
      </c>
      <c r="S191" s="2">
        <f t="shared" si="166"/>
        <v>0.12454742939898625</v>
      </c>
      <c r="T191" s="2">
        <f t="shared" si="166"/>
        <v>0.24608979000724113</v>
      </c>
      <c r="U191" s="2">
        <f t="shared" si="166"/>
        <v>0.23377986965966691</v>
      </c>
      <c r="V191" s="2">
        <f>IF(C191=0,"-",(1-R191-S191-T191-U191))</f>
        <v>0.38924692251991311</v>
      </c>
      <c r="W191" s="1">
        <f>SUMIF(County!$AT$2888:$AT$2986,$BA191,County!P$2888:P$2986)</f>
        <v>175</v>
      </c>
      <c r="X191" s="1">
        <f>SUMIF(County!$AT$2888:$AT$2986,$BA191,County!Q$2888:Q$2986)</f>
        <v>3440</v>
      </c>
      <c r="Y191" s="1">
        <f>SUMIF(County!$AT$2888:$AT$2986,$BA191,County!R$2888:R$2986)</f>
        <v>6797</v>
      </c>
      <c r="Z191" s="1">
        <f>SUMIF(County!$AT$2888:$AT$2986,$BA191,County!S$2888:S$2986)</f>
        <v>6457</v>
      </c>
      <c r="AA191" s="1">
        <f>SUMIF(County!$AT$2888:$AT$2986,$BA191,County!T$2888:T$2986)</f>
        <v>6759</v>
      </c>
      <c r="AB191" s="1">
        <f>SUMIF(County!$AT$2888:$AT$2986,$BA191,County!U$2888:U$2986)</f>
        <v>2569</v>
      </c>
      <c r="AC191" s="1">
        <f>SUMIF(County!$AT$2888:$AT$2986,$BA191,County!V$2888:V$2986)</f>
        <v>1374</v>
      </c>
      <c r="AG191" s="1">
        <f>SUMIF(County!$AT$2888:$AT$2986,$BA191,County!Z$2888:Z$2986)</f>
        <v>29</v>
      </c>
      <c r="AH191" s="1"/>
      <c r="AI191" s="1"/>
      <c r="AJ191" s="1">
        <f>SUMIF(County!$AT$2888:$AT$2986,$BA191,County!AC$2888:AC$2986)</f>
        <v>3</v>
      </c>
      <c r="AL191" s="1">
        <f>SUMIF(County!$AT$2888:$AT$2986,$BA191,County!AE$2888:AE$2986)</f>
        <v>17</v>
      </c>
      <c r="AP191" s="7">
        <f>IF(AA191&gt;0,RANK(AA191,(W191:Y191,Z191:AN191)),0)</f>
        <v>2</v>
      </c>
      <c r="AQ191" s="7">
        <f>IF(AB191&gt;0,RANK(AB191,(W191:Y191,Z191:AN191)),0)</f>
        <v>5</v>
      </c>
      <c r="AR191" s="7">
        <f>IF(AC191&gt;0,RANK(AC191,(W191:Y191,Z191:AN191)),0)</f>
        <v>6</v>
      </c>
      <c r="AS191" s="7">
        <f>IF(AD191&gt;0,RANK(AD191,(W191:Y191,AD191:AN191)),0)</f>
        <v>0</v>
      </c>
      <c r="AT191" s="2">
        <f>IF($C191=0,"-",AA191/$C191)</f>
        <v>0.24471397538015929</v>
      </c>
      <c r="AU191" s="2">
        <f t="shared" si="148"/>
        <v>9.3012309920347577E-2</v>
      </c>
      <c r="AV191" s="2">
        <f>IF($C191=0,"-",AC191/$C191)</f>
        <v>4.9746560463432295E-2</v>
      </c>
      <c r="AW191" s="2">
        <f t="shared" si="150"/>
        <v>0</v>
      </c>
      <c r="AY191" s="2" t="str">
        <f t="shared" si="167"/>
        <v>District 2</v>
      </c>
      <c r="AZ191" t="str">
        <f t="shared" si="167"/>
        <v>IA</v>
      </c>
      <c r="BA191">
        <v>2</v>
      </c>
      <c r="BC191" s="91">
        <v>19</v>
      </c>
      <c r="BD191" s="93">
        <v>902</v>
      </c>
      <c r="BE191" s="100">
        <f>BC191*1000+BD191</f>
        <v>19902</v>
      </c>
      <c r="BF191" t="s">
        <v>2683</v>
      </c>
      <c r="BG191" t="s">
        <v>3094</v>
      </c>
    </row>
    <row r="192" spans="1:59" outlineLevel="1">
      <c r="A192" t="s">
        <v>1602</v>
      </c>
      <c r="B192" s="57" t="s">
        <v>521</v>
      </c>
      <c r="C192" s="1">
        <f>SUM(W192:AN192)</f>
        <v>36633</v>
      </c>
      <c r="D192" s="1"/>
      <c r="E192" s="1"/>
      <c r="F192" s="1"/>
      <c r="G192" s="1"/>
      <c r="H192" s="1"/>
      <c r="I192" s="1"/>
      <c r="J192" s="1"/>
      <c r="K192" s="7">
        <f>IF(W192&gt;0,RANK(W192,(W192:Y192,Z192:AN192)),0)</f>
        <v>7</v>
      </c>
      <c r="L192" s="7">
        <f>IF(X192&gt;0,RANK(X192,(W192:Y192,Z192:AN192)),0)</f>
        <v>4</v>
      </c>
      <c r="M192" s="7">
        <f>IF(Y192&gt;0,RANK(Y192,(W192:Y192,Z192:AN192)),0)</f>
        <v>1</v>
      </c>
      <c r="N192" s="7">
        <f>IF(Z192&gt;0,RANK(Z192,(W192:Y192,Z192:AN192)),0)</f>
        <v>3</v>
      </c>
      <c r="O192" s="48">
        <f>MAX(W192:AD192)-LARGE(W192:AD192,2)</f>
        <v>1693</v>
      </c>
      <c r="P192" s="163">
        <f t="shared" si="136"/>
        <v>4.6215161193459448E-2</v>
      </c>
      <c r="Q192" s="2"/>
      <c r="R192" s="2">
        <f t="shared" si="166"/>
        <v>6.6060655692954436E-3</v>
      </c>
      <c r="S192" s="2">
        <f t="shared" si="166"/>
        <v>0.13605219337755575</v>
      </c>
      <c r="T192" s="2">
        <f t="shared" si="166"/>
        <v>0.2706576037998526</v>
      </c>
      <c r="U192" s="2">
        <f t="shared" si="166"/>
        <v>0.20942865722163076</v>
      </c>
      <c r="V192" s="2">
        <f>IF(C192=0,"-",(1-R192-S192-T192-U192))</f>
        <v>0.37725548003166542</v>
      </c>
      <c r="W192" s="1">
        <f>SUMIF(County!$AT$2888:$AT$2986,$BA192,County!P$2888:P$2986)</f>
        <v>242</v>
      </c>
      <c r="X192" s="1">
        <f>SUMIF(County!$AT$2888:$AT$2986,$BA192,County!Q$2888:Q$2986)</f>
        <v>4984</v>
      </c>
      <c r="Y192" s="1">
        <f>SUMIF(County!$AT$2888:$AT$2986,$BA192,County!R$2888:R$2986)</f>
        <v>9915</v>
      </c>
      <c r="Z192" s="1">
        <f>SUMIF(County!$AT$2888:$AT$2986,$BA192,County!S$2888:S$2986)</f>
        <v>7672</v>
      </c>
      <c r="AA192" s="1">
        <f>SUMIF(County!$AT$2888:$AT$2986,$BA192,County!T$2888:T$2986)</f>
        <v>8222</v>
      </c>
      <c r="AB192" s="1">
        <f>SUMIF(County!$AT$2888:$AT$2986,$BA192,County!U$2888:U$2986)</f>
        <v>3837</v>
      </c>
      <c r="AC192" s="1">
        <f>SUMIF(County!$AT$2888:$AT$2986,$BA192,County!V$2888:V$2986)</f>
        <v>1713</v>
      </c>
      <c r="AG192" s="1">
        <f>SUMIF(County!$AT$2888:$AT$2986,$BA192,County!Z$2888:Z$2986)</f>
        <v>29</v>
      </c>
      <c r="AH192" s="1"/>
      <c r="AI192" s="1"/>
      <c r="AJ192" s="1">
        <f>SUMIF(County!$AT$2888:$AT$2986,$BA192,County!AC$2888:AC$2986)</f>
        <v>4</v>
      </c>
      <c r="AL192" s="1">
        <f>SUMIF(County!$AT$2888:$AT$2986,$BA192,County!AE$2888:AE$2986)</f>
        <v>15</v>
      </c>
      <c r="AP192" s="7">
        <f>IF(AA192&gt;0,RANK(AA192,(W192:Y192,Z192:AN192)),0)</f>
        <v>2</v>
      </c>
      <c r="AQ192" s="7">
        <f>IF(AB192&gt;0,RANK(AB192,(W192:Y192,Z192:AN192)),0)</f>
        <v>5</v>
      </c>
      <c r="AR192" s="7">
        <f>IF(AC192&gt;0,RANK(AC192,(W192:Y192,Z192:AN192)),0)</f>
        <v>6</v>
      </c>
      <c r="AS192" s="7">
        <f>IF(AD192&gt;0,RANK(AD192,(W192:Y192,AD192:AN192)),0)</f>
        <v>0</v>
      </c>
      <c r="AT192" s="2">
        <f>IF($C192=0,"-",AA192/$C192)</f>
        <v>0.22444244260639315</v>
      </c>
      <c r="AU192" s="2">
        <f t="shared" si="148"/>
        <v>0.10474162640242404</v>
      </c>
      <c r="AV192" s="2">
        <f>IF($C192=0,"-",AC192/$C192)</f>
        <v>4.6761117025632626E-2</v>
      </c>
      <c r="AW192" s="2">
        <f t="shared" si="150"/>
        <v>0</v>
      </c>
      <c r="AY192" s="2" t="str">
        <f t="shared" si="167"/>
        <v>District 3</v>
      </c>
      <c r="AZ192" t="str">
        <f t="shared" si="167"/>
        <v>IA</v>
      </c>
      <c r="BA192">
        <v>3</v>
      </c>
      <c r="BC192" s="91">
        <v>19</v>
      </c>
      <c r="BD192" s="93">
        <v>903</v>
      </c>
      <c r="BE192" s="100">
        <f>BC192*1000+BD192</f>
        <v>19903</v>
      </c>
      <c r="BF192" t="s">
        <v>2683</v>
      </c>
      <c r="BG192" t="s">
        <v>3094</v>
      </c>
    </row>
    <row r="193" spans="1:59" outlineLevel="1">
      <c r="A193" t="s">
        <v>1873</v>
      </c>
      <c r="B193" s="57" t="s">
        <v>521</v>
      </c>
      <c r="C193" s="1">
        <f>SUM(W193:AN193)</f>
        <v>30909</v>
      </c>
      <c r="D193" s="1"/>
      <c r="E193" s="1"/>
      <c r="F193" s="1"/>
      <c r="G193" s="1"/>
      <c r="H193" s="1"/>
      <c r="I193" s="1"/>
      <c r="J193" s="1"/>
      <c r="K193" s="7">
        <f>IF(W193&gt;0,RANK(W193,(W193:Y193,Z193:AN193)),0)</f>
        <v>7</v>
      </c>
      <c r="L193" s="7">
        <f>IF(X193&gt;0,RANK(X193,(W193:Y193,Z193:AN193)),0)</f>
        <v>4</v>
      </c>
      <c r="M193" s="7">
        <f>IF(Y193&gt;0,RANK(Y193,(W193:Y193,Z193:AN193)),0)</f>
        <v>2</v>
      </c>
      <c r="N193" s="7">
        <f>IF(Z193&gt;0,RANK(Z193,(W193:Y193,Z193:AN193)),0)</f>
        <v>3</v>
      </c>
      <c r="O193" s="48">
        <f>MAX(W193:AD193)-LARGE(W193:AD193,2)</f>
        <v>2414</v>
      </c>
      <c r="P193" s="163">
        <f t="shared" si="136"/>
        <v>7.8100229706557958E-2</v>
      </c>
      <c r="Q193" s="2"/>
      <c r="R193" s="2">
        <f t="shared" si="166"/>
        <v>4.8853084862014303E-3</v>
      </c>
      <c r="S193" s="2">
        <f t="shared" si="166"/>
        <v>0.1349768675790223</v>
      </c>
      <c r="T193" s="2">
        <f t="shared" si="166"/>
        <v>0.21281827299492057</v>
      </c>
      <c r="U193" s="2">
        <f t="shared" si="166"/>
        <v>0.18670937267462551</v>
      </c>
      <c r="V193" s="2">
        <f>IF(C193=0,"-",(1-R193-S193-T193-U193))</f>
        <v>0.46061017826523021</v>
      </c>
      <c r="W193" s="1">
        <f>SUMIF(County!$AT$2888:$AT$2986,$BA193,County!P$2888:P$2986)</f>
        <v>151</v>
      </c>
      <c r="X193" s="1">
        <f>SUMIF(County!$AT$2888:$AT$2986,$BA193,County!Q$2888:Q$2986)</f>
        <v>4172</v>
      </c>
      <c r="Y193" s="1">
        <f>SUMIF(County!$AT$2888:$AT$2986,$BA193,County!R$2888:R$2986)</f>
        <v>6578</v>
      </c>
      <c r="Z193" s="1">
        <f>SUMIF(County!$AT$2888:$AT$2986,$BA193,County!S$2888:S$2986)</f>
        <v>5771</v>
      </c>
      <c r="AA193" s="1">
        <f>SUMIF(County!$AT$2888:$AT$2986,$BA193,County!T$2888:T$2986)</f>
        <v>8992</v>
      </c>
      <c r="AB193" s="1">
        <f>SUMIF(County!$AT$2888:$AT$2986,$BA193,County!U$2888:U$2986)</f>
        <v>3635</v>
      </c>
      <c r="AC193" s="1">
        <f>SUMIF(County!$AT$2888:$AT$2986,$BA193,County!V$2888:V$2986)</f>
        <v>1576</v>
      </c>
      <c r="AG193" s="1">
        <f>SUMIF(County!$AT$2888:$AT$2986,$BA193,County!Z$2888:Z$2986)</f>
        <v>21</v>
      </c>
      <c r="AH193" s="1"/>
      <c r="AI193" s="1"/>
      <c r="AJ193" s="1">
        <f>SUMIF(County!$AT$2888:$AT$2986,$BA193,County!AC$2888:AC$2986)</f>
        <v>4</v>
      </c>
      <c r="AL193" s="1">
        <f>SUMIF(County!$AT$2888:$AT$2986,$BA193,County!AE$2888:AE$2986)</f>
        <v>9</v>
      </c>
      <c r="AP193" s="7">
        <f>IF(AA193&gt;0,RANK(AA193,(W193:Y193,Z193:AN193)),0)</f>
        <v>1</v>
      </c>
      <c r="AQ193" s="7">
        <f>IF(AB193&gt;0,RANK(AB193,(W193:Y193,Z193:AN193)),0)</f>
        <v>5</v>
      </c>
      <c r="AR193" s="7">
        <f>IF(AC193&gt;0,RANK(AC193,(W193:Y193,Z193:AN193)),0)</f>
        <v>6</v>
      </c>
      <c r="AS193" s="7">
        <f>IF(AD193&gt;0,RANK(AD193,(W193:Y193,AD193:AN193)),0)</f>
        <v>0</v>
      </c>
      <c r="AT193" s="2">
        <f>IF($C193=0,"-",AA193/$C193)</f>
        <v>0.29091850270147851</v>
      </c>
      <c r="AU193" s="2">
        <f t="shared" si="148"/>
        <v>0.11760328706849138</v>
      </c>
      <c r="AV193" s="2">
        <f>IF($C193=0,"-",AC193/$C193)</f>
        <v>5.0988385259956644E-2</v>
      </c>
      <c r="AW193" s="2">
        <f t="shared" si="150"/>
        <v>0</v>
      </c>
      <c r="AY193" s="2" t="str">
        <f t="shared" si="167"/>
        <v>District 4</v>
      </c>
      <c r="AZ193" t="str">
        <f t="shared" si="167"/>
        <v>IA</v>
      </c>
      <c r="BA193">
        <v>4</v>
      </c>
      <c r="BC193" s="91">
        <v>19</v>
      </c>
      <c r="BD193" s="93">
        <v>904</v>
      </c>
      <c r="BE193" s="100">
        <f>BC193*1000+BD193</f>
        <v>19904</v>
      </c>
      <c r="BF193" t="s">
        <v>2683</v>
      </c>
      <c r="BG193" t="s">
        <v>3094</v>
      </c>
    </row>
    <row r="194" spans="1:59">
      <c r="A194" t="s">
        <v>553</v>
      </c>
      <c r="B194" t="s">
        <v>1136</v>
      </c>
      <c r="C194" s="1">
        <f>SUM(W194:AN194)</f>
        <v>121336</v>
      </c>
      <c r="D194" s="1"/>
      <c r="E194" s="1"/>
      <c r="F194" s="1"/>
      <c r="G194" s="1"/>
      <c r="H194" s="1"/>
      <c r="I194" s="1"/>
      <c r="J194" s="1"/>
      <c r="K194" s="7">
        <f>IF(W194&gt;0,RANK(W194,(W194:Y194,Z194:AN194)),0)</f>
        <v>7</v>
      </c>
      <c r="L194" s="7">
        <f>IF(X194&gt;0,RANK(X194,(W194:Y194,Z194:AN194)),0)</f>
        <v>4</v>
      </c>
      <c r="M194" s="7">
        <f>IF(Y194&gt;0,RANK(Y194,(W194:Y194,Z194:AN194)),0)</f>
        <v>2</v>
      </c>
      <c r="N194" s="7">
        <f>IF(Z194&gt;0,RANK(Z194,(W194:Y194,Z194:AN194)),0)</f>
        <v>3</v>
      </c>
      <c r="O194" s="48">
        <f>MAX(W194:AD194)-LARGE(W194:AD194,2)</f>
        <v>34</v>
      </c>
      <c r="P194" s="163">
        <f t="shared" si="136"/>
        <v>2.802136216786444E-4</v>
      </c>
      <c r="Q194" s="2"/>
      <c r="R194" s="2">
        <f t="shared" si="166"/>
        <v>6.0905254829564182E-3</v>
      </c>
      <c r="S194" s="2">
        <f t="shared" si="166"/>
        <v>0.13320861079976265</v>
      </c>
      <c r="T194" s="2">
        <f t="shared" si="166"/>
        <v>0.24564020570976461</v>
      </c>
      <c r="U194" s="2">
        <f t="shared" si="166"/>
        <v>0.21457770158897607</v>
      </c>
      <c r="V194" s="2">
        <f>IF(C194=0,"-",(1-R194-S194-T194-U194))</f>
        <v>0.40048295641854026</v>
      </c>
      <c r="W194" s="1">
        <f t="shared" ref="W194:AC194" si="168">SUM(W190:W193)</f>
        <v>739</v>
      </c>
      <c r="X194" s="1">
        <f t="shared" si="168"/>
        <v>16163</v>
      </c>
      <c r="Y194" s="1">
        <f t="shared" si="168"/>
        <v>29805</v>
      </c>
      <c r="Z194" s="1">
        <f t="shared" si="168"/>
        <v>26036</v>
      </c>
      <c r="AA194" s="1">
        <f t="shared" si="168"/>
        <v>29839</v>
      </c>
      <c r="AB194" s="1">
        <f t="shared" si="168"/>
        <v>12557</v>
      </c>
      <c r="AC194" s="1">
        <f t="shared" si="168"/>
        <v>6046</v>
      </c>
      <c r="AG194" s="1">
        <f>SUM(AG190:AG193)</f>
        <v>89</v>
      </c>
      <c r="AH194" s="1"/>
      <c r="AI194" s="1"/>
      <c r="AJ194" s="1">
        <f>SUM(AJ190:AJ193)</f>
        <v>17</v>
      </c>
      <c r="AL194" s="1">
        <f>SUM(AL190:AL193)</f>
        <v>45</v>
      </c>
      <c r="AP194" s="7">
        <f>IF(AA194&gt;0,RANK(AA194,(W194:Y194,Z194:AN194)),0)</f>
        <v>1</v>
      </c>
      <c r="AQ194" s="7">
        <f>IF(AB194&gt;0,RANK(AB194,(W194:Y194,Z194:AN194)),0)</f>
        <v>5</v>
      </c>
      <c r="AR194" s="7">
        <f>IF(AC194&gt;0,RANK(AC194,(W194:Y194,Z194:AN194)),0)</f>
        <v>6</v>
      </c>
      <c r="AS194" s="7">
        <f>IF(AD194&gt;0,RANK(AD194,(W194:Y194,AD194:AN194)),0)</f>
        <v>0</v>
      </c>
      <c r="AT194" s="2">
        <f>IF($C194=0,"-",AA194/$C194)</f>
        <v>0.24592041933144326</v>
      </c>
      <c r="AU194" s="2">
        <f t="shared" si="148"/>
        <v>0.10348948374760994</v>
      </c>
      <c r="AV194" s="2">
        <f>IF($C194=0,"-",AC194/$C194)</f>
        <v>4.9828575196149534E-2</v>
      </c>
      <c r="AW194" s="2">
        <f t="shared" si="150"/>
        <v>0</v>
      </c>
      <c r="AY194" s="2" t="str">
        <f t="shared" si="167"/>
        <v>Iowa</v>
      </c>
      <c r="AZ194" t="str">
        <f t="shared" si="167"/>
        <v>T</v>
      </c>
      <c r="BC194" s="91">
        <v>19</v>
      </c>
      <c r="BD194" s="93"/>
      <c r="BE194" s="100">
        <f>BC194*1000+BD194</f>
        <v>19000</v>
      </c>
      <c r="BF194" t="s">
        <v>1662</v>
      </c>
      <c r="BG194" t="s">
        <v>3094</v>
      </c>
    </row>
    <row r="195" spans="1:59">
      <c r="C195" s="1"/>
      <c r="D195" s="1"/>
      <c r="E195" s="1"/>
      <c r="F195" s="1"/>
      <c r="G195" s="1"/>
      <c r="H195" s="1"/>
      <c r="I195" s="1"/>
      <c r="J195" s="1"/>
      <c r="K195" s="7"/>
      <c r="L195" s="7"/>
      <c r="M195" s="7"/>
      <c r="N195" s="7"/>
      <c r="O195" s="48"/>
      <c r="P195" s="163"/>
      <c r="Q195" s="2"/>
      <c r="R195" s="2"/>
      <c r="S195" s="2"/>
      <c r="T195" s="2"/>
      <c r="U195" s="2"/>
      <c r="V195" s="2"/>
      <c r="AH195" s="1"/>
      <c r="AI195" s="1"/>
      <c r="AL195" s="1"/>
      <c r="AP195" s="7"/>
      <c r="AQ195" s="7"/>
      <c r="AR195" s="7"/>
      <c r="AS195" s="7"/>
      <c r="AT195" s="2"/>
      <c r="AU195" s="2"/>
      <c r="AV195" s="2"/>
      <c r="AW195" s="2"/>
      <c r="AY195" s="2"/>
      <c r="BD195" s="93"/>
    </row>
    <row r="196" spans="1:59" outlineLevel="1">
      <c r="A196" s="9" t="s">
        <v>2197</v>
      </c>
      <c r="B196" t="s">
        <v>1425</v>
      </c>
      <c r="C196" s="1">
        <f>SUM(W196:AN196)</f>
        <v>9829</v>
      </c>
      <c r="D196" s="1">
        <v>3</v>
      </c>
      <c r="E196" s="1" t="str">
        <f t="shared" ref="E196:I199" si="169">IF(W196=MAX($W196:$AD196),$D196,"")</f>
        <v/>
      </c>
      <c r="F196" s="1" t="str">
        <f t="shared" si="169"/>
        <v/>
      </c>
      <c r="G196" s="1" t="str">
        <f t="shared" si="169"/>
        <v/>
      </c>
      <c r="H196" s="1" t="str">
        <f t="shared" si="169"/>
        <v/>
      </c>
      <c r="I196" s="1">
        <f t="shared" si="169"/>
        <v>3</v>
      </c>
      <c r="J196" s="1"/>
      <c r="K196" s="7">
        <f>IF(W196&gt;0,RANK(W196,(W196:Y196,Z196:AN196)),0)</f>
        <v>8</v>
      </c>
      <c r="L196" s="7">
        <f>IF(X196&gt;0,RANK(X196,(W196:Y196,Z196:AN196)),0)</f>
        <v>3</v>
      </c>
      <c r="M196" s="7">
        <f>IF(Y196&gt;0,RANK(Y196,(W196:Y196,Z196:AN196)),0)</f>
        <v>2</v>
      </c>
      <c r="N196" s="7">
        <f>IF(Z196&gt;0,RANK(Z196,(W196:Y196,Z196:AN196)),0)</f>
        <v>4</v>
      </c>
      <c r="O196" s="48">
        <f>MAX(W196:AD196)-LARGE(W196:AD196,2)</f>
        <v>3152</v>
      </c>
      <c r="P196" s="163">
        <f t="shared" si="136"/>
        <v>0.32068369111811984</v>
      </c>
      <c r="Q196" s="2"/>
      <c r="R196" s="2">
        <f t="shared" ref="R196:U200" si="170">IF($C196=0,"-",W196/$C196)</f>
        <v>1.2208769966425882E-3</v>
      </c>
      <c r="S196" s="2">
        <f t="shared" si="170"/>
        <v>0.18547156373995319</v>
      </c>
      <c r="T196" s="2">
        <f t="shared" si="170"/>
        <v>0.19279682571980872</v>
      </c>
      <c r="U196" s="2">
        <f t="shared" si="170"/>
        <v>9.6957981483365555E-2</v>
      </c>
      <c r="V196" s="2">
        <f>IF(C196=0,"-",(1-R196-S196-T196-U196))</f>
        <v>0.52355275206022989</v>
      </c>
      <c r="W196" s="1">
        <v>12</v>
      </c>
      <c r="X196" s="1">
        <v>1823</v>
      </c>
      <c r="Y196" s="1">
        <v>1895</v>
      </c>
      <c r="Z196" s="1">
        <v>953</v>
      </c>
      <c r="AA196" s="1">
        <v>5047</v>
      </c>
      <c r="AB196" s="1">
        <v>14</v>
      </c>
      <c r="AC196" s="1">
        <v>7</v>
      </c>
      <c r="AD196" s="1">
        <f>SUMIF(County!$AT$2989:$AT$3094,1,County!W$2989:W$3094)+SUMIF('Cong Dist'!$BA$1054:$BA$1062,1,'Cong Dist'!AD$1054:AD$1062)</f>
        <v>0</v>
      </c>
      <c r="AF196" s="1">
        <v>63</v>
      </c>
      <c r="AL196">
        <v>15</v>
      </c>
      <c r="AP196" s="7">
        <f>IF(AA196&gt;0,RANK(AA196,(W196:Y196,Z196:AN196)),0)</f>
        <v>1</v>
      </c>
      <c r="AQ196" s="7">
        <f>IF(AB196&gt;0,RANK(AB196,(W196:Y196,Z196:AN196)),0)</f>
        <v>7</v>
      </c>
      <c r="AR196" s="7">
        <f>IF(AC196&gt;0,RANK(AC196,(W196:Y196,Z196:AN196)),0)</f>
        <v>9</v>
      </c>
      <c r="AS196" s="7">
        <f>IF(AD196&gt;0,RANK(AD196,(W196:Y196,AD196:AN196)),0)</f>
        <v>0</v>
      </c>
      <c r="AT196" s="2">
        <f t="shared" ref="AT196:AW200" si="171">IF($C196=0,"-",AA196/$C196)</f>
        <v>0.51348051683792861</v>
      </c>
      <c r="AU196" s="2">
        <f t="shared" si="171"/>
        <v>1.4243564960830196E-3</v>
      </c>
      <c r="AV196" s="2">
        <f t="shared" si="171"/>
        <v>7.121782480415098E-4</v>
      </c>
      <c r="AW196" s="2">
        <f t="shared" si="171"/>
        <v>0</v>
      </c>
      <c r="AY196" s="2" t="str">
        <f t="shared" ref="AY196:AZ199" si="172">A196</f>
        <v>District 1</v>
      </c>
      <c r="AZ196" t="str">
        <f t="shared" si="172"/>
        <v>KS</v>
      </c>
      <c r="BC196" s="91">
        <v>20</v>
      </c>
      <c r="BD196" s="93">
        <v>901</v>
      </c>
      <c r="BE196" s="100">
        <f>BC196*1000+BD196</f>
        <v>20901</v>
      </c>
      <c r="BF196" t="s">
        <v>2683</v>
      </c>
      <c r="BG196" t="s">
        <v>3094</v>
      </c>
    </row>
    <row r="197" spans="1:59" outlineLevel="1">
      <c r="A197" s="9" t="s">
        <v>1601</v>
      </c>
      <c r="B197" t="s">
        <v>1425</v>
      </c>
      <c r="C197" s="1">
        <f>SUM(W197:AN197)</f>
        <v>7576</v>
      </c>
      <c r="D197" s="1">
        <v>3</v>
      </c>
      <c r="E197" s="1" t="str">
        <f t="shared" si="169"/>
        <v/>
      </c>
      <c r="F197" s="1" t="str">
        <f t="shared" si="169"/>
        <v/>
      </c>
      <c r="G197" s="1" t="str">
        <f t="shared" si="169"/>
        <v/>
      </c>
      <c r="H197" s="1" t="str">
        <f t="shared" si="169"/>
        <v/>
      </c>
      <c r="I197" s="1">
        <f t="shared" si="169"/>
        <v>3</v>
      </c>
      <c r="J197" s="1"/>
      <c r="K197" s="7">
        <f>IF(W197&gt;0,RANK(W197,(W197:Y197,Z197:AN197)),0)</f>
        <v>7</v>
      </c>
      <c r="L197" s="7">
        <f>IF(X197&gt;0,RANK(X197,(W197:Y197,Z197:AN197)),0)</f>
        <v>4</v>
      </c>
      <c r="M197" s="7">
        <f>IF(Y197&gt;0,RANK(Y197,(W197:Y197,Z197:AN197)),0)</f>
        <v>2</v>
      </c>
      <c r="N197" s="7">
        <f>IF(Z197&gt;0,RANK(Z197,(W197:Y197,Z197:AN197)),0)</f>
        <v>3</v>
      </c>
      <c r="O197" s="48">
        <f>MAX(W197:AD197)-LARGE(W197:AD197,2)</f>
        <v>2448</v>
      </c>
      <c r="P197" s="163">
        <f t="shared" si="136"/>
        <v>0.32312565997888065</v>
      </c>
      <c r="Q197" s="2"/>
      <c r="R197" s="2">
        <f t="shared" si="170"/>
        <v>1.3199577613516368E-3</v>
      </c>
      <c r="S197" s="2">
        <f t="shared" si="170"/>
        <v>0.12724392819429778</v>
      </c>
      <c r="T197" s="2">
        <f t="shared" si="170"/>
        <v>0.19865364308342134</v>
      </c>
      <c r="U197" s="2">
        <f t="shared" si="170"/>
        <v>0.14506335797254488</v>
      </c>
      <c r="V197" s="2">
        <f>IF(C197=0,"-",(1-R197-S197-T197-U197))</f>
        <v>0.52771911298838436</v>
      </c>
      <c r="W197" s="1">
        <v>10</v>
      </c>
      <c r="X197" s="1">
        <v>964</v>
      </c>
      <c r="Y197" s="1">
        <v>1505</v>
      </c>
      <c r="Z197" s="1">
        <v>1099</v>
      </c>
      <c r="AA197" s="1">
        <v>3953</v>
      </c>
      <c r="AB197" s="1">
        <v>12</v>
      </c>
      <c r="AC197" s="1">
        <v>6</v>
      </c>
      <c r="AD197" s="1">
        <f>SUMIF(County!$AT$2989:$AT$3094,2,County!W$2989:W$3094)+SUMIF('Cong Dist'!$BA$1054:$BA$1062,2,'Cong Dist'!AD$1054:AD$1062)</f>
        <v>0</v>
      </c>
      <c r="AF197" s="1">
        <v>18</v>
      </c>
      <c r="AL197">
        <v>9</v>
      </c>
      <c r="AP197" s="7">
        <f>IF(AA197&gt;0,RANK(AA197,(W197:Y197,Z197:AN197)),0)</f>
        <v>1</v>
      </c>
      <c r="AQ197" s="7">
        <f>IF(AB197&gt;0,RANK(AB197,(W197:Y197,Z197:AN197)),0)</f>
        <v>6</v>
      </c>
      <c r="AR197" s="7">
        <f>IF(AC197&gt;0,RANK(AC197,(W197:Y197,Z197:AN197)),0)</f>
        <v>9</v>
      </c>
      <c r="AS197" s="7">
        <f>IF(AD197&gt;0,RANK(AD197,(W197:Y197,AD197:AN197)),0)</f>
        <v>0</v>
      </c>
      <c r="AT197" s="2">
        <f t="shared" si="171"/>
        <v>0.52177930306230202</v>
      </c>
      <c r="AU197" s="2">
        <f t="shared" si="171"/>
        <v>1.5839493136219642E-3</v>
      </c>
      <c r="AV197" s="2">
        <f t="shared" si="171"/>
        <v>7.919746568109821E-4</v>
      </c>
      <c r="AW197" s="2">
        <f t="shared" si="171"/>
        <v>0</v>
      </c>
      <c r="AY197" s="2" t="str">
        <f t="shared" si="172"/>
        <v>District 2</v>
      </c>
      <c r="AZ197" t="str">
        <f t="shared" si="172"/>
        <v>KS</v>
      </c>
      <c r="BC197" s="91">
        <v>20</v>
      </c>
      <c r="BD197" s="93">
        <v>902</v>
      </c>
      <c r="BE197" s="100">
        <f>BC197*1000+BD197</f>
        <v>20902</v>
      </c>
      <c r="BF197" t="s">
        <v>2683</v>
      </c>
      <c r="BG197" t="s">
        <v>3094</v>
      </c>
    </row>
    <row r="198" spans="1:59" outlineLevel="1">
      <c r="A198" s="9" t="s">
        <v>1602</v>
      </c>
      <c r="B198" t="s">
        <v>1425</v>
      </c>
      <c r="C198" s="1">
        <f>SUM(W198:AN198)</f>
        <v>7886</v>
      </c>
      <c r="D198" s="1">
        <v>3</v>
      </c>
      <c r="E198" s="1" t="str">
        <f t="shared" si="169"/>
        <v/>
      </c>
      <c r="F198" s="1" t="str">
        <f t="shared" si="169"/>
        <v/>
      </c>
      <c r="G198" s="1" t="str">
        <f t="shared" si="169"/>
        <v/>
      </c>
      <c r="H198" s="1" t="str">
        <f t="shared" si="169"/>
        <v/>
      </c>
      <c r="I198" s="1">
        <f t="shared" si="169"/>
        <v>3</v>
      </c>
      <c r="J198" s="1"/>
      <c r="K198" s="7">
        <f>IF(W198&gt;0,RANK(W198,(W198:Y198,Z198:AN198)),0)</f>
        <v>6</v>
      </c>
      <c r="L198" s="7">
        <f>IF(X198&gt;0,RANK(X198,(W198:Y198,Z198:AN198)),0)</f>
        <v>4</v>
      </c>
      <c r="M198" s="7">
        <f>IF(Y198&gt;0,RANK(Y198,(W198:Y198,Z198:AN198)),0)</f>
        <v>2</v>
      </c>
      <c r="N198" s="7">
        <f>IF(Z198&gt;0,RANK(Z198,(W198:Y198,Z198:AN198)),0)</f>
        <v>3</v>
      </c>
      <c r="O198" s="48">
        <f>MAX(W198:AD198)-LARGE(W198:AD198,2)</f>
        <v>1437</v>
      </c>
      <c r="P198" s="163">
        <f t="shared" si="136"/>
        <v>0.18222165863555667</v>
      </c>
      <c r="Q198" s="2"/>
      <c r="R198" s="2">
        <f t="shared" si="170"/>
        <v>1.394876997210246E-3</v>
      </c>
      <c r="S198" s="2">
        <f t="shared" si="170"/>
        <v>0.11108293177783414</v>
      </c>
      <c r="T198" s="2">
        <f t="shared" si="170"/>
        <v>0.28861273142277455</v>
      </c>
      <c r="U198" s="2">
        <f t="shared" si="170"/>
        <v>0.12376363175247274</v>
      </c>
      <c r="V198" s="2">
        <f>IF(C198=0,"-",(1-R198-S198-T198-U198))</f>
        <v>0.4751458280497084</v>
      </c>
      <c r="W198" s="1">
        <v>11</v>
      </c>
      <c r="X198" s="1">
        <v>876</v>
      </c>
      <c r="Y198" s="1">
        <v>2276</v>
      </c>
      <c r="Z198" s="1">
        <v>976</v>
      </c>
      <c r="AA198" s="1">
        <v>3713</v>
      </c>
      <c r="AB198" s="1">
        <v>3</v>
      </c>
      <c r="AC198" s="1">
        <v>2</v>
      </c>
      <c r="AD198" s="1">
        <f>SUMIF(County!$AT$2989:$AT$3094,3,County!W$2989:W$3094)+SUMIF('Cong Dist'!$BA$1054:$BA$1062,3,'Cong Dist'!AD$1054:AD$1062)</f>
        <v>0</v>
      </c>
      <c r="AF198" s="1">
        <v>22</v>
      </c>
      <c r="AL198">
        <v>7</v>
      </c>
      <c r="AP198" s="7">
        <f>IF(AA198&gt;0,RANK(AA198,(W198:Y198,Z198:AN198)),0)</f>
        <v>1</v>
      </c>
      <c r="AQ198" s="7">
        <f>IF(AB198&gt;0,RANK(AB198,(W198:Y198,Z198:AN198)),0)</f>
        <v>8</v>
      </c>
      <c r="AR198" s="7">
        <f>IF(AC198&gt;0,RANK(AC198,(W198:Y198,Z198:AN198)),0)</f>
        <v>9</v>
      </c>
      <c r="AS198" s="7">
        <f>IF(AD198&gt;0,RANK(AD198,(W198:Y198,AD198:AN198)),0)</f>
        <v>0</v>
      </c>
      <c r="AT198" s="2">
        <f t="shared" si="171"/>
        <v>0.47083439005833122</v>
      </c>
      <c r="AU198" s="2">
        <f t="shared" si="171"/>
        <v>3.8042099923915802E-4</v>
      </c>
      <c r="AV198" s="2">
        <f t="shared" si="171"/>
        <v>2.5361399949277199E-4</v>
      </c>
      <c r="AW198" s="2">
        <f t="shared" si="171"/>
        <v>0</v>
      </c>
      <c r="AY198" s="2" t="str">
        <f t="shared" si="172"/>
        <v>District 3</v>
      </c>
      <c r="AZ198" t="str">
        <f t="shared" si="172"/>
        <v>KS</v>
      </c>
      <c r="BC198" s="91">
        <v>20</v>
      </c>
      <c r="BD198" s="93">
        <v>903</v>
      </c>
      <c r="BE198" s="100">
        <f>BC198*1000+BD198</f>
        <v>20903</v>
      </c>
      <c r="BF198" t="s">
        <v>2683</v>
      </c>
      <c r="BG198" t="s">
        <v>3094</v>
      </c>
    </row>
    <row r="199" spans="1:59" outlineLevel="1">
      <c r="A199" s="9" t="s">
        <v>1873</v>
      </c>
      <c r="B199" t="s">
        <v>1425</v>
      </c>
      <c r="C199" s="1">
        <f>SUM(W199:AN199)</f>
        <v>5086</v>
      </c>
      <c r="D199" s="1">
        <v>3</v>
      </c>
      <c r="E199" s="1" t="str">
        <f t="shared" si="169"/>
        <v/>
      </c>
      <c r="F199" s="1" t="str">
        <f t="shared" si="169"/>
        <v/>
      </c>
      <c r="G199" s="1" t="str">
        <f t="shared" si="169"/>
        <v/>
      </c>
      <c r="H199" s="1" t="str">
        <f t="shared" si="169"/>
        <v/>
      </c>
      <c r="I199" s="1">
        <f t="shared" si="169"/>
        <v>3</v>
      </c>
      <c r="J199" s="1"/>
      <c r="K199" s="7">
        <f>IF(W199&gt;0,RANK(W199,(W199:Y199,Z199:AN199)),0)</f>
        <v>8</v>
      </c>
      <c r="L199" s="7">
        <f>IF(X199&gt;0,RANK(X199,(W199:Y199,Z199:AN199)),0)</f>
        <v>3</v>
      </c>
      <c r="M199" s="7">
        <f>IF(Y199&gt;0,RANK(Y199,(W199:Y199,Z199:AN199)),0)</f>
        <v>4</v>
      </c>
      <c r="N199" s="7">
        <f>IF(Z199&gt;0,RANK(Z199,(W199:Y199,Z199:AN199)),0)</f>
        <v>2</v>
      </c>
      <c r="O199" s="48">
        <f>MAX(W199:AD199)-LARGE(W199:AD199,2)</f>
        <v>1936</v>
      </c>
      <c r="P199" s="163">
        <f t="shared" si="136"/>
        <v>0.38065277231616201</v>
      </c>
      <c r="Q199" s="2"/>
      <c r="R199" s="2">
        <f t="shared" si="170"/>
        <v>9.8309083759339356E-4</v>
      </c>
      <c r="S199" s="2">
        <f t="shared" si="170"/>
        <v>0.1366496264254817</v>
      </c>
      <c r="T199" s="2">
        <f t="shared" si="170"/>
        <v>0.13173417223751474</v>
      </c>
      <c r="U199" s="2">
        <f t="shared" si="170"/>
        <v>0.17145104207628786</v>
      </c>
      <c r="V199" s="2">
        <f>IF(C199=0,"-",(1-R199-S199-T199-U199))</f>
        <v>0.55918206842312235</v>
      </c>
      <c r="W199" s="1">
        <v>5</v>
      </c>
      <c r="X199" s="1">
        <v>695</v>
      </c>
      <c r="Y199" s="1">
        <v>670</v>
      </c>
      <c r="Z199" s="1">
        <v>872</v>
      </c>
      <c r="AA199" s="1">
        <v>2808</v>
      </c>
      <c r="AB199" s="1">
        <v>8</v>
      </c>
      <c r="AC199" s="1">
        <v>1</v>
      </c>
      <c r="AD199" s="1">
        <f>SUMIF(County!$AT$2989:$AT$3094,4,County!W$2989:W$3094)+SUMIF('Cong Dist'!$BA$1054:$BA$1062,4,'Cong Dist'!AD$1054:AD$1062)</f>
        <v>0</v>
      </c>
      <c r="AF199" s="1">
        <v>19</v>
      </c>
      <c r="AL199">
        <v>8</v>
      </c>
      <c r="AP199" s="7">
        <f>IF(AA199&gt;0,RANK(AA199,(W199:Y199,Z199:AN199)),0)</f>
        <v>1</v>
      </c>
      <c r="AQ199" s="7">
        <f>IF(AB199&gt;0,RANK(AB199,(W199:Y199,Z199:AN199)),0)</f>
        <v>6</v>
      </c>
      <c r="AR199" s="7">
        <f>IF(AC199&gt;0,RANK(AC199,(W199:Y199,Z199:AN199)),0)</f>
        <v>9</v>
      </c>
      <c r="AS199" s="7">
        <f>IF(AD199&gt;0,RANK(AD199,(W199:Y199,AD199:AN199)),0)</f>
        <v>0</v>
      </c>
      <c r="AT199" s="2">
        <f t="shared" si="171"/>
        <v>0.55210381439244982</v>
      </c>
      <c r="AU199" s="2">
        <f t="shared" si="171"/>
        <v>1.5729453401494297E-3</v>
      </c>
      <c r="AV199" s="2">
        <f t="shared" si="171"/>
        <v>1.9661816751867872E-4</v>
      </c>
      <c r="AW199" s="2">
        <f t="shared" si="171"/>
        <v>0</v>
      </c>
      <c r="AY199" s="2" t="str">
        <f t="shared" si="172"/>
        <v>District 4</v>
      </c>
      <c r="AZ199" t="str">
        <f t="shared" si="172"/>
        <v>KS</v>
      </c>
      <c r="BC199" s="91">
        <v>20</v>
      </c>
      <c r="BD199" s="93">
        <v>904</v>
      </c>
      <c r="BE199" s="100">
        <f>BC199*1000+BD199</f>
        <v>20904</v>
      </c>
      <c r="BF199" t="s">
        <v>2683</v>
      </c>
      <c r="BG199" t="s">
        <v>3094</v>
      </c>
    </row>
    <row r="200" spans="1:59">
      <c r="A200" t="s">
        <v>2072</v>
      </c>
      <c r="B200" t="s">
        <v>1136</v>
      </c>
      <c r="C200" s="1">
        <f>SUM(W200:AN200)</f>
        <v>30377</v>
      </c>
      <c r="D200" s="1">
        <v>25</v>
      </c>
      <c r="E200" s="1" t="str">
        <f>IF(R200&gt;0.2,ROUND(W200/($Y200+$AA200)*$D200,0),"")</f>
        <v/>
      </c>
      <c r="F200" s="1" t="str">
        <f>IF(S200&gt;0.2,ROUND(X200/($Y200+$AA200)*$D200,0),"")</f>
        <v/>
      </c>
      <c r="G200" s="1">
        <f>IF(T200&gt;0.2,ROUND(Y200/($Y200+$AA200)*$D200,0),"")</f>
        <v>7</v>
      </c>
      <c r="H200" s="1" t="str">
        <f>IF(U200&gt;0.2,ROUND(Z200/($Y200+$AA200)*$D200,0),"")</f>
        <v/>
      </c>
      <c r="I200" s="1">
        <f>IF(V200&gt;0.2,ROUND(AA200/($Y200+$AA200)*$D200,0),"")</f>
        <v>18</v>
      </c>
      <c r="J200" s="1"/>
      <c r="K200" s="7">
        <f>IF(W200&gt;0,RANK(W200,(W200:Y200,Z200:AN200)),0)</f>
        <v>7</v>
      </c>
      <c r="L200" s="7">
        <f>IF(X200&gt;0,RANK(X200,(W200:Y200,Z200:AN200)),0)</f>
        <v>3</v>
      </c>
      <c r="M200" s="7">
        <f>IF(Y200&gt;0,RANK(Y200,(W200:Y200,Z200:AN200)),0)</f>
        <v>2</v>
      </c>
      <c r="N200" s="7">
        <f>IF(Z200&gt;0,RANK(Z200,(W200:Y200,Z200:AN200)),0)</f>
        <v>4</v>
      </c>
      <c r="O200" s="48">
        <f>MAX(W200:AD200)-LARGE(W200:AD200,2)</f>
        <v>9175</v>
      </c>
      <c r="P200" s="163">
        <f t="shared" si="136"/>
        <v>0.3020377259110511</v>
      </c>
      <c r="Q200" s="2"/>
      <c r="R200" s="2">
        <f t="shared" si="170"/>
        <v>1.2509464397405933E-3</v>
      </c>
      <c r="S200" s="2">
        <f t="shared" si="170"/>
        <v>0.14346380485235541</v>
      </c>
      <c r="T200" s="2">
        <f t="shared" si="170"/>
        <v>0.20890805543667906</v>
      </c>
      <c r="U200" s="2">
        <f t="shared" si="170"/>
        <v>0.12838660828916615</v>
      </c>
      <c r="V200" s="2">
        <f>IF(C200=0,"-",(1-R200-S200-T200-U200))</f>
        <v>0.51799058498205885</v>
      </c>
      <c r="W200" s="1">
        <f t="shared" ref="W200:AB200" si="173">SUM(W196:W199)</f>
        <v>38</v>
      </c>
      <c r="X200" s="1">
        <f t="shared" si="173"/>
        <v>4358</v>
      </c>
      <c r="Y200" s="1">
        <f t="shared" si="173"/>
        <v>6346</v>
      </c>
      <c r="Z200" s="1">
        <f t="shared" si="173"/>
        <v>3900</v>
      </c>
      <c r="AA200" s="1">
        <f t="shared" si="173"/>
        <v>15521</v>
      </c>
      <c r="AB200" s="1">
        <f t="shared" si="173"/>
        <v>37</v>
      </c>
      <c r="AC200" s="1">
        <f>SUM(AC196:AC199)</f>
        <v>16</v>
      </c>
      <c r="AD200" s="1">
        <f>SUM(AD196:AD199)</f>
        <v>0</v>
      </c>
      <c r="AF200" s="1">
        <f>SUM(AF196:AF199)</f>
        <v>122</v>
      </c>
      <c r="AL200" s="1">
        <f>SUM(AL196:AL199)</f>
        <v>39</v>
      </c>
      <c r="AP200" s="7">
        <f>IF(AA200&gt;0,RANK(AA200,(W200:Y200,Z200:AN200)),0)</f>
        <v>1</v>
      </c>
      <c r="AQ200" s="7">
        <f>IF(AB200&gt;0,RANK(AB200,(W200:Y200,Z200:AN200)),0)</f>
        <v>8</v>
      </c>
      <c r="AR200" s="7">
        <f>IF(AC200&gt;0,RANK(AC200,(W200:Y200,Z200:AN200)),0)</f>
        <v>9</v>
      </c>
      <c r="AS200" s="7">
        <f>IF(AD200&gt;0,RANK(AD200,(W200:Y200,AD200:AN200)),0)</f>
        <v>0</v>
      </c>
      <c r="AT200" s="2">
        <f t="shared" si="171"/>
        <v>0.51094578134773017</v>
      </c>
      <c r="AU200" s="2">
        <f t="shared" si="171"/>
        <v>1.2180267965895249E-3</v>
      </c>
      <c r="AV200" s="2">
        <f t="shared" si="171"/>
        <v>5.2671429041709192E-4</v>
      </c>
      <c r="AW200" s="2">
        <f t="shared" si="171"/>
        <v>0</v>
      </c>
      <c r="AY200" s="2" t="str">
        <f t="shared" ref="AY200:AY259" si="174">A200</f>
        <v>Kansas</v>
      </c>
      <c r="AZ200" t="str">
        <f t="shared" ref="AZ200:AZ259" si="175">B200</f>
        <v>T</v>
      </c>
      <c r="BC200" s="91">
        <v>20</v>
      </c>
      <c r="BD200" s="93"/>
      <c r="BE200" s="100">
        <f>BC200*1000+BD200</f>
        <v>20000</v>
      </c>
      <c r="BF200" t="s">
        <v>1662</v>
      </c>
      <c r="BG200" t="s">
        <v>3094</v>
      </c>
    </row>
    <row r="201" spans="1:59">
      <c r="C201" s="1"/>
      <c r="D201" s="1"/>
      <c r="E201" s="1"/>
      <c r="F201" s="1"/>
      <c r="G201" s="1"/>
      <c r="H201" s="1"/>
      <c r="I201" s="1"/>
      <c r="J201" s="1"/>
      <c r="K201" s="7"/>
      <c r="L201" s="7"/>
      <c r="M201" s="7"/>
      <c r="N201" s="7"/>
      <c r="O201" s="48"/>
      <c r="P201" s="163"/>
      <c r="Q201" s="2"/>
      <c r="R201" s="2"/>
      <c r="S201" s="2"/>
      <c r="T201" s="2"/>
      <c r="U201" s="2"/>
      <c r="V201" s="2"/>
      <c r="AP201" s="7"/>
      <c r="AQ201" s="7"/>
      <c r="AR201" s="7"/>
      <c r="AS201" s="7"/>
      <c r="AT201" s="2"/>
      <c r="AU201" s="2"/>
      <c r="AV201" s="2"/>
      <c r="AW201" s="2"/>
      <c r="AY201" s="2"/>
      <c r="BD201" s="93"/>
    </row>
    <row r="202" spans="1:59" outlineLevel="1">
      <c r="A202" t="s">
        <v>2197</v>
      </c>
      <c r="B202" s="9" t="s">
        <v>482</v>
      </c>
      <c r="C202" s="1">
        <f t="shared" ref="C202:C209" si="176">SUM(W202:AN202)</f>
        <v>24448</v>
      </c>
      <c r="D202" s="1"/>
      <c r="E202" s="1"/>
      <c r="F202" s="1"/>
      <c r="G202" s="1"/>
      <c r="H202" s="1"/>
      <c r="I202" s="1"/>
      <c r="J202" s="1"/>
      <c r="K202" s="7">
        <f>IF(W202&gt;0,RANK(W202,(W202:Y202,Z202:AN202)),0)</f>
        <v>0</v>
      </c>
      <c r="L202" s="7">
        <f>IF(X202&gt;0,RANK(X202,(W202:Y202,Z202:AN202)),0)</f>
        <v>5</v>
      </c>
      <c r="M202" s="7">
        <f>IF(Y202&gt;0,RANK(Y202,(W202:Y202,Z202:AN202)),0)</f>
        <v>1</v>
      </c>
      <c r="N202" s="7">
        <f>IF(Z202&gt;0,RANK(Z202,(W202:Y202,Z202:AN202)),0)</f>
        <v>2</v>
      </c>
      <c r="O202" s="48">
        <f t="shared" ref="O202:O209" si="177">MAX(W202:AD202)-LARGE(W202:AD202,2)</f>
        <v>12670</v>
      </c>
      <c r="P202" s="163">
        <f t="shared" ref="P202:P260" si="178">O202/C202</f>
        <v>0.51824280104712039</v>
      </c>
      <c r="Q202" s="2"/>
      <c r="R202" s="2">
        <f t="shared" ref="R202:R209" si="179">IF($C202=0,"-",W202/$C202)</f>
        <v>0</v>
      </c>
      <c r="S202" s="2">
        <f t="shared" ref="S202:S209" si="180">IF($C202=0,"-",X202/$C202)</f>
        <v>6.6426701570680632E-2</v>
      </c>
      <c r="T202" s="2">
        <f t="shared" ref="T202:T209" si="181">IF($C202=0,"-",Y202/$C202)</f>
        <v>0.64446989528795806</v>
      </c>
      <c r="U202" s="2">
        <f t="shared" ref="U202:U209" si="182">IF($C202=0,"-",Z202/$C202)</f>
        <v>0.1262270942408377</v>
      </c>
      <c r="V202" s="2">
        <f t="shared" ref="V202:V209" si="183">IF(C202=0,"-",(1-R202-S202-T202-U202))</f>
        <v>0.1628763089005236</v>
      </c>
      <c r="X202" s="1">
        <f>SUMIF(County!$AT$671:$AT$790,$BA202,County!Q$671:Q$790)+SUMIF($BA$1065:$BA$1081,$BA202,X$1065:X$1081)</f>
        <v>1624</v>
      </c>
      <c r="Y202" s="1">
        <f>SUMIF(County!$AT$671:$AT$790,$BA202,County!R$671:R$790)+SUMIF($BA$1065:$BA$1081,$BA202,Y$1065:Y$1081)</f>
        <v>15756</v>
      </c>
      <c r="Z202" s="1">
        <f>SUMIF(County!$AT$671:$AT$790,$BA202,County!S$671:S$790)+SUMIF($BA$1065:$BA$1081,$BA202,Z$1065:Z$1081)</f>
        <v>3086</v>
      </c>
      <c r="AA202" s="1">
        <f>SUMIF(County!$AT$671:$AT$790,$BA202,County!T$671:T$790)+SUMIF($BA$1065:$BA$1081,$BA202,AA$1065:AA$1081)</f>
        <v>2287</v>
      </c>
      <c r="AF202" s="1">
        <f>SUMIF(County!$AT$671:$AT$790,$BA202,County!Y$671:Y$790)+SUMIF($BA$1065:$BA$1081,$BA202,AF$1065:AF$1081)</f>
        <v>1695</v>
      </c>
      <c r="AH202" s="1"/>
      <c r="AP202" s="7">
        <f>IF(AA202&gt;0,RANK(AA202,(W202:Y202,Z202:AN202)),0)</f>
        <v>3</v>
      </c>
      <c r="AQ202" s="7">
        <f>IF(AB202&gt;0,RANK(AB202,(W202:Y202,Z202:AN202)),0)</f>
        <v>0</v>
      </c>
      <c r="AR202" s="7">
        <f>IF(AC202&gt;0,RANK(AC202,(W202:Y202,Z202:AN202)),0)</f>
        <v>0</v>
      </c>
      <c r="AS202" s="7">
        <f>IF(AD202&gt;0,RANK(AD202,(W202:Y202,AD202:AN202)),0)</f>
        <v>0</v>
      </c>
      <c r="AT202" s="2">
        <f t="shared" ref="AT202:AT209" si="184">IF($C202=0,"-",AA202/$C202)</f>
        <v>9.3545484293193717E-2</v>
      </c>
      <c r="AU202" s="2">
        <f t="shared" ref="AU202:AU209" si="185">IF($C202=0,"-",AB202/$C202)</f>
        <v>0</v>
      </c>
      <c r="AV202" s="2">
        <f t="shared" ref="AV202:AV209" si="186">IF($C202=0,"-",AC202/$C202)</f>
        <v>0</v>
      </c>
      <c r="AW202" s="2">
        <f t="shared" ref="AW202:AW209" si="187">IF($C202=0,"-",AD202/$C202)</f>
        <v>0</v>
      </c>
      <c r="AY202" s="2" t="str">
        <f t="shared" si="174"/>
        <v>District 1</v>
      </c>
      <c r="AZ202" t="str">
        <f t="shared" si="175"/>
        <v>KY</v>
      </c>
      <c r="BA202">
        <v>1</v>
      </c>
      <c r="BC202" s="91">
        <v>21</v>
      </c>
      <c r="BD202" s="93">
        <v>901</v>
      </c>
      <c r="BE202" s="100">
        <f t="shared" ref="BE202:BE209" si="188">BC202*1000+BD202</f>
        <v>21901</v>
      </c>
      <c r="BF202" t="s">
        <v>2683</v>
      </c>
      <c r="BG202" t="s">
        <v>3290</v>
      </c>
    </row>
    <row r="203" spans="1:59" outlineLevel="1">
      <c r="A203" s="9" t="s">
        <v>1601</v>
      </c>
      <c r="B203" s="9" t="s">
        <v>482</v>
      </c>
      <c r="C203" s="1">
        <f t="shared" si="176"/>
        <v>20692</v>
      </c>
      <c r="D203" s="1"/>
      <c r="E203" s="1"/>
      <c r="F203" s="1"/>
      <c r="G203" s="1"/>
      <c r="H203" s="1"/>
      <c r="I203" s="1"/>
      <c r="J203" s="1"/>
      <c r="K203" s="7">
        <f>IF(W203&gt;0,RANK(W203,(W203:Y203,Z203:AN203)),0)</f>
        <v>0</v>
      </c>
      <c r="L203" s="7">
        <f>IF(X203&gt;0,RANK(X203,(W203:Y203,Z203:AN203)),0)</f>
        <v>4</v>
      </c>
      <c r="M203" s="7">
        <f>IF(Y203&gt;0,RANK(Y203,(W203:Y203,Z203:AN203)),0)</f>
        <v>1</v>
      </c>
      <c r="N203" s="7">
        <f>IF(Z203&gt;0,RANK(Z203,(W203:Y203,Z203:AN203)),0)</f>
        <v>2</v>
      </c>
      <c r="O203" s="48">
        <f t="shared" si="177"/>
        <v>10206</v>
      </c>
      <c r="P203" s="163">
        <f t="shared" si="178"/>
        <v>0.49323410013531799</v>
      </c>
      <c r="Q203" s="2"/>
      <c r="R203" s="2">
        <f t="shared" si="179"/>
        <v>0</v>
      </c>
      <c r="S203" s="2">
        <f t="shared" si="180"/>
        <v>6.3309491590953032E-2</v>
      </c>
      <c r="T203" s="2">
        <f t="shared" si="181"/>
        <v>0.63647786584187127</v>
      </c>
      <c r="U203" s="2">
        <f t="shared" si="182"/>
        <v>0.14324376570655326</v>
      </c>
      <c r="V203" s="2">
        <f t="shared" si="183"/>
        <v>0.15696887686062247</v>
      </c>
      <c r="X203" s="1">
        <f>SUMIF(County!$AT$671:$AT$790,$BA203,County!Q$671:Q$790)+SUMIF($BA$1065:$BA$1081,$BA203,X$1065:X$1081)</f>
        <v>1310</v>
      </c>
      <c r="Y203" s="1">
        <f>SUMIF(County!$AT$671:$AT$790,$BA203,County!R$671:R$790)+SUMIF($BA$1065:$BA$1081,$BA203,Y$1065:Y$1081)</f>
        <v>13170</v>
      </c>
      <c r="Z203" s="1">
        <f>SUMIF(County!$AT$671:$AT$790,$BA203,County!S$671:S$790)+SUMIF($BA$1065:$BA$1081,$BA203,Z$1065:Z$1081)</f>
        <v>2964</v>
      </c>
      <c r="AA203" s="1">
        <f>SUMIF(County!$AT$671:$AT$790,$BA203,County!T$671:T$790)+SUMIF($BA$1065:$BA$1081,$BA203,AA$1065:AA$1081)</f>
        <v>2116</v>
      </c>
      <c r="AF203" s="1">
        <f>SUMIF(County!$AT$671:$AT$790,$BA203,County!Y$671:Y$790)+SUMIF($BA$1065:$BA$1081,$BA203,AF$1065:AF$1081)</f>
        <v>1132</v>
      </c>
      <c r="AH203" s="1"/>
      <c r="AP203" s="7">
        <f>IF(AA203&gt;0,RANK(AA203,(W203:Y203,Z203:AN203)),0)</f>
        <v>3</v>
      </c>
      <c r="AQ203" s="7">
        <f>IF(AB203&gt;0,RANK(AB203,(W203:Y203,Z203:AN203)),0)</f>
        <v>0</v>
      </c>
      <c r="AR203" s="7">
        <f>IF(AC203&gt;0,RANK(AC203,(W203:Y203,Z203:AN203)),0)</f>
        <v>0</v>
      </c>
      <c r="AS203" s="7">
        <f>IF(AD203&gt;0,RANK(AD203,(W203:Y203,AD203:AN203)),0)</f>
        <v>0</v>
      </c>
      <c r="AT203" s="2">
        <f t="shared" si="184"/>
        <v>0.10226174366905084</v>
      </c>
      <c r="AU203" s="2">
        <f t="shared" si="185"/>
        <v>0</v>
      </c>
      <c r="AV203" s="2">
        <f t="shared" si="186"/>
        <v>0</v>
      </c>
      <c r="AW203" s="2">
        <f t="shared" si="187"/>
        <v>0</v>
      </c>
      <c r="AY203" s="2" t="str">
        <f t="shared" si="174"/>
        <v>District 2</v>
      </c>
      <c r="AZ203" t="str">
        <f t="shared" si="175"/>
        <v>KY</v>
      </c>
      <c r="BA203">
        <v>2</v>
      </c>
      <c r="BC203" s="91">
        <v>21</v>
      </c>
      <c r="BD203" s="93">
        <v>902</v>
      </c>
      <c r="BE203" s="100">
        <f t="shared" si="188"/>
        <v>21902</v>
      </c>
      <c r="BF203" t="s">
        <v>2683</v>
      </c>
      <c r="BG203" t="s">
        <v>3290</v>
      </c>
    </row>
    <row r="204" spans="1:59" outlineLevel="1">
      <c r="A204" s="9" t="s">
        <v>1602</v>
      </c>
      <c r="B204" s="9" t="s">
        <v>482</v>
      </c>
      <c r="C204" s="1">
        <f t="shared" si="176"/>
        <v>24921</v>
      </c>
      <c r="D204" s="1"/>
      <c r="E204" s="1"/>
      <c r="F204" s="1"/>
      <c r="G204" s="1"/>
      <c r="H204" s="1"/>
      <c r="I204" s="1"/>
      <c r="J204" s="1"/>
      <c r="K204" s="7">
        <f>IF(W204&gt;0,RANK(W204,(W204:Y204,Z204:AN204)),0)</f>
        <v>0</v>
      </c>
      <c r="L204" s="7">
        <f>IF(X204&gt;0,RANK(X204,(W204:Y204,Z204:AN204)),0)</f>
        <v>5</v>
      </c>
      <c r="M204" s="7">
        <f>IF(Y204&gt;0,RANK(Y204,(W204:Y204,Z204:AN204)),0)</f>
        <v>1</v>
      </c>
      <c r="N204" s="7">
        <f>IF(Z204&gt;0,RANK(Z204,(W204:Y204,Z204:AN204)),0)</f>
        <v>2</v>
      </c>
      <c r="O204" s="48">
        <f t="shared" si="177"/>
        <v>14854</v>
      </c>
      <c r="P204" s="163">
        <f t="shared" si="178"/>
        <v>0.59604349745194818</v>
      </c>
      <c r="Q204" s="2"/>
      <c r="R204" s="2">
        <f t="shared" si="179"/>
        <v>0</v>
      </c>
      <c r="S204" s="2">
        <f t="shared" si="180"/>
        <v>4.819228762890735E-2</v>
      </c>
      <c r="T204" s="2">
        <f t="shared" si="181"/>
        <v>0.71124754223345776</v>
      </c>
      <c r="U204" s="2">
        <f t="shared" si="182"/>
        <v>0.11520404478150957</v>
      </c>
      <c r="V204" s="2">
        <f t="shared" si="183"/>
        <v>0.12535612535612528</v>
      </c>
      <c r="X204" s="1">
        <f>SUMIF(County!$AT$671:$AT$790,$BA204,County!Q$671:Q$790)+SUMIF($BA$1065:$BA$1081,$BA204,X$1065:X$1081)</f>
        <v>1201</v>
      </c>
      <c r="Y204" s="1">
        <f>SUMIF(County!$AT$671:$AT$790,$BA204,County!R$671:R$790)+SUMIF($BA$1065:$BA$1081,$BA204,Y$1065:Y$1081)</f>
        <v>17725</v>
      </c>
      <c r="Z204" s="1">
        <f>SUMIF(County!$AT$671:$AT$790,$BA204,County!S$671:S$790)+SUMIF($BA$1065:$BA$1081,$BA204,Z$1065:Z$1081)</f>
        <v>2871</v>
      </c>
      <c r="AA204" s="1">
        <f>SUMIF(County!$AT$671:$AT$790,$BA204,County!T$671:T$790)+SUMIF($BA$1065:$BA$1081,$BA204,AA$1065:AA$1081)</f>
        <v>1850</v>
      </c>
      <c r="AF204" s="1">
        <f>SUMIF(County!$AT$671:$AT$790,$BA204,County!Y$671:Y$790)+SUMIF($BA$1065:$BA$1081,$BA204,AF$1065:AF$1081)</f>
        <v>1274</v>
      </c>
      <c r="AP204" s="7">
        <f>IF(AA204&gt;0,RANK(AA204,(W204:Y204,Z204:AN204)),0)</f>
        <v>3</v>
      </c>
      <c r="AQ204" s="7">
        <f>IF(AB204&gt;0,RANK(AB204,(W204:Y204,Z204:AN204)),0)</f>
        <v>0</v>
      </c>
      <c r="AR204" s="7">
        <f>IF(AC204&gt;0,RANK(AC204,(W204:Y204,Z204:AN204)),0)</f>
        <v>0</v>
      </c>
      <c r="AS204" s="7">
        <f>IF(AD204&gt;0,RANK(AD204,(W204:Y204,AD204:AN204)),0)</f>
        <v>0</v>
      </c>
      <c r="AT204" s="2">
        <f t="shared" si="184"/>
        <v>7.4234581276834799E-2</v>
      </c>
      <c r="AU204" s="2">
        <f t="shared" si="185"/>
        <v>0</v>
      </c>
      <c r="AV204" s="2">
        <f t="shared" si="186"/>
        <v>0</v>
      </c>
      <c r="AW204" s="2">
        <f t="shared" si="187"/>
        <v>0</v>
      </c>
      <c r="AY204" s="2" t="str">
        <f t="shared" si="174"/>
        <v>District 3</v>
      </c>
      <c r="AZ204" t="str">
        <f t="shared" si="175"/>
        <v>KY</v>
      </c>
      <c r="BA204">
        <v>3</v>
      </c>
      <c r="BC204" s="91">
        <v>21</v>
      </c>
      <c r="BD204" s="93">
        <v>903</v>
      </c>
      <c r="BE204" s="100">
        <f t="shared" si="188"/>
        <v>21903</v>
      </c>
      <c r="BF204" t="s">
        <v>2683</v>
      </c>
      <c r="BG204" t="s">
        <v>3290</v>
      </c>
    </row>
    <row r="205" spans="1:59" outlineLevel="1">
      <c r="A205" s="9" t="s">
        <v>1873</v>
      </c>
      <c r="B205" s="9" t="s">
        <v>482</v>
      </c>
      <c r="C205" s="1">
        <f t="shared" si="176"/>
        <v>43703</v>
      </c>
      <c r="D205" s="1"/>
      <c r="E205" s="1"/>
      <c r="F205" s="1"/>
      <c r="G205" s="1"/>
      <c r="H205" s="1"/>
      <c r="I205" s="1"/>
      <c r="J205" s="1"/>
      <c r="K205" s="7">
        <f>IF(W205&gt;0,RANK(W205,(W205:Y205,Z205:AN205)),0)</f>
        <v>0</v>
      </c>
      <c r="L205" s="7">
        <f>IF(X205&gt;0,RANK(X205,(W205:Y205,Z205:AN205)),0)</f>
        <v>4</v>
      </c>
      <c r="M205" s="7">
        <f>IF(Y205&gt;0,RANK(Y205,(W205:Y205,Z205:AN205)),0)</f>
        <v>1</v>
      </c>
      <c r="N205" s="7">
        <f>IF(Z205&gt;0,RANK(Z205,(W205:Y205,Z205:AN205)),0)</f>
        <v>2</v>
      </c>
      <c r="O205" s="48">
        <f t="shared" si="177"/>
        <v>23952</v>
      </c>
      <c r="P205" s="163">
        <f t="shared" si="178"/>
        <v>0.54806306203235478</v>
      </c>
      <c r="Q205" s="2"/>
      <c r="R205" s="2">
        <f t="shared" si="179"/>
        <v>0</v>
      </c>
      <c r="S205" s="2">
        <f t="shared" si="180"/>
        <v>5.3268654325789991E-2</v>
      </c>
      <c r="T205" s="2">
        <f t="shared" si="181"/>
        <v>0.6768642884927808</v>
      </c>
      <c r="U205" s="2">
        <f t="shared" si="182"/>
        <v>0.12880122646042605</v>
      </c>
      <c r="V205" s="2">
        <f t="shared" si="183"/>
        <v>0.14106583072100318</v>
      </c>
      <c r="X205" s="1">
        <f>SUMIF(County!$AT$671:$AT$790,$BA205,County!Q$671:Q$790)+SUMIF($BA$1065:$BA$1081,$BA205,X$1065:X$1081)</f>
        <v>2328</v>
      </c>
      <c r="Y205" s="1">
        <f>SUMIF(County!$AT$671:$AT$790,$BA205,County!R$671:R$790)+SUMIF($BA$1065:$BA$1081,$BA205,Y$1065:Y$1081)</f>
        <v>29581</v>
      </c>
      <c r="Z205" s="1">
        <f>SUMIF(County!$AT$671:$AT$790,$BA205,County!S$671:S$790)+SUMIF($BA$1065:$BA$1081,$BA205,Z$1065:Z$1081)</f>
        <v>5629</v>
      </c>
      <c r="AA205" s="1">
        <f>SUMIF(County!$AT$671:$AT$790,$BA205,County!T$671:T$790)+SUMIF($BA$1065:$BA$1081,$BA205,AA$1065:AA$1081)</f>
        <v>3897</v>
      </c>
      <c r="AF205" s="1">
        <f>SUMIF(County!$AT$671:$AT$790,$BA205,County!Y$671:Y$790)+SUMIF($BA$1065:$BA$1081,$BA205,AF$1065:AF$1081)</f>
        <v>2268</v>
      </c>
      <c r="AP205" s="7">
        <f>IF(AA205&gt;0,RANK(AA205,(W205:Y205,Z205:AN205)),0)</f>
        <v>3</v>
      </c>
      <c r="AQ205" s="7">
        <f>IF(AB205&gt;0,RANK(AB205,(W205:Y205,Z205:AN205)),0)</f>
        <v>0</v>
      </c>
      <c r="AR205" s="7">
        <f>IF(AC205&gt;0,RANK(AC205,(W205:Y205,Z205:AN205)),0)</f>
        <v>0</v>
      </c>
      <c r="AS205" s="7">
        <f>IF(AD205&gt;0,RANK(AD205,(W205:Y205,AD205:AN205)),0)</f>
        <v>0</v>
      </c>
      <c r="AT205" s="2">
        <f t="shared" si="184"/>
        <v>8.9170079857218046E-2</v>
      </c>
      <c r="AU205" s="2">
        <f t="shared" si="185"/>
        <v>0</v>
      </c>
      <c r="AV205" s="2">
        <f t="shared" si="186"/>
        <v>0</v>
      </c>
      <c r="AW205" s="2">
        <f t="shared" si="187"/>
        <v>0</v>
      </c>
      <c r="AY205" s="2" t="str">
        <f t="shared" si="174"/>
        <v>District 4</v>
      </c>
      <c r="AZ205" t="str">
        <f t="shared" si="175"/>
        <v>KY</v>
      </c>
      <c r="BA205">
        <v>4</v>
      </c>
      <c r="BC205" s="91">
        <v>21</v>
      </c>
      <c r="BD205" s="93">
        <v>904</v>
      </c>
      <c r="BE205" s="100">
        <f t="shared" si="188"/>
        <v>21904</v>
      </c>
      <c r="BF205" t="s">
        <v>2683</v>
      </c>
      <c r="BG205" t="s">
        <v>3290</v>
      </c>
    </row>
    <row r="206" spans="1:59" outlineLevel="1">
      <c r="A206" s="9" t="s">
        <v>1827</v>
      </c>
      <c r="B206" s="9" t="s">
        <v>482</v>
      </c>
      <c r="C206" s="1">
        <f t="shared" si="176"/>
        <v>36672</v>
      </c>
      <c r="D206" s="1"/>
      <c r="E206" s="1"/>
      <c r="F206" s="1"/>
      <c r="G206" s="1"/>
      <c r="H206" s="1"/>
      <c r="I206" s="1"/>
      <c r="J206" s="1"/>
      <c r="K206" s="7">
        <f>IF(W206&gt;0,RANK(W206,(W206:Y206,Z206:AN206)),0)</f>
        <v>0</v>
      </c>
      <c r="L206" s="7">
        <f>IF(X206&gt;0,RANK(X206,(W206:Y206,Z206:AN206)),0)</f>
        <v>5</v>
      </c>
      <c r="M206" s="7">
        <f>IF(Y206&gt;0,RANK(Y206,(W206:Y206,Z206:AN206)),0)</f>
        <v>1</v>
      </c>
      <c r="N206" s="7">
        <f>IF(Z206&gt;0,RANK(Z206,(W206:Y206,Z206:AN206)),0)</f>
        <v>2</v>
      </c>
      <c r="O206" s="48">
        <f t="shared" si="177"/>
        <v>20568</v>
      </c>
      <c r="P206" s="163">
        <f t="shared" si="178"/>
        <v>0.56086387434554974</v>
      </c>
      <c r="Q206" s="2"/>
      <c r="R206" s="2">
        <f t="shared" si="179"/>
        <v>0</v>
      </c>
      <c r="S206" s="2">
        <f t="shared" si="180"/>
        <v>6.7326570680628278E-2</v>
      </c>
      <c r="T206" s="2">
        <f t="shared" si="181"/>
        <v>0.67092059336823739</v>
      </c>
      <c r="U206" s="2">
        <f t="shared" si="182"/>
        <v>0.11005671902268761</v>
      </c>
      <c r="V206" s="2">
        <f t="shared" si="183"/>
        <v>0.1516961169284467</v>
      </c>
      <c r="X206" s="1">
        <f>SUMIF(County!$AT$671:$AT$790,$BA206,County!Q$671:Q$790)+SUMIF($BA$1065:$BA$1081,$BA206,X$1065:X$1081)</f>
        <v>2469</v>
      </c>
      <c r="Y206" s="1">
        <f>SUMIF(County!$AT$671:$AT$790,$BA206,County!R$671:R$790)+SUMIF($BA$1065:$BA$1081,$BA206,Y$1065:Y$1081)</f>
        <v>24604</v>
      </c>
      <c r="Z206" s="1">
        <f>SUMIF(County!$AT$671:$AT$790,$BA206,County!S$671:S$790)+SUMIF($BA$1065:$BA$1081,$BA206,Z$1065:Z$1081)</f>
        <v>4036</v>
      </c>
      <c r="AA206" s="1">
        <f>SUMIF(County!$AT$671:$AT$790,$BA206,County!T$671:T$790)+SUMIF($BA$1065:$BA$1081,$BA206,AA$1065:AA$1081)</f>
        <v>2976</v>
      </c>
      <c r="AF206" s="1">
        <f>SUMIF(County!$AT$671:$AT$790,$BA206,County!Y$671:Y$790)+SUMIF($BA$1065:$BA$1081,$BA206,AF$1065:AF$1081)</f>
        <v>2587</v>
      </c>
      <c r="AP206" s="7">
        <f>IF(AA206&gt;0,RANK(AA206,(W206:Y206,Z206:AN206)),0)</f>
        <v>3</v>
      </c>
      <c r="AQ206" s="7">
        <f>IF(AB206&gt;0,RANK(AB206,(W206:Y206,Z206:AN206)),0)</f>
        <v>0</v>
      </c>
      <c r="AR206" s="7">
        <f>IF(AC206&gt;0,RANK(AC206,(W206:Y206,Z206:AN206)),0)</f>
        <v>0</v>
      </c>
      <c r="AS206" s="7">
        <f>IF(AD206&gt;0,RANK(AD206,(W206:Y206,AD206:AN206)),0)</f>
        <v>0</v>
      </c>
      <c r="AT206" s="2">
        <f t="shared" si="184"/>
        <v>8.1151832460732987E-2</v>
      </c>
      <c r="AU206" s="2">
        <f t="shared" si="185"/>
        <v>0</v>
      </c>
      <c r="AV206" s="2">
        <f t="shared" si="186"/>
        <v>0</v>
      </c>
      <c r="AW206" s="2">
        <f t="shared" si="187"/>
        <v>0</v>
      </c>
      <c r="AY206" s="2" t="str">
        <f t="shared" si="174"/>
        <v>District 5</v>
      </c>
      <c r="AZ206" t="str">
        <f t="shared" si="175"/>
        <v>KY</v>
      </c>
      <c r="BA206">
        <v>5</v>
      </c>
      <c r="BC206" s="91">
        <v>21</v>
      </c>
      <c r="BD206" s="93">
        <v>905</v>
      </c>
      <c r="BE206" s="100">
        <f t="shared" si="188"/>
        <v>21905</v>
      </c>
      <c r="BF206" t="s">
        <v>2683</v>
      </c>
      <c r="BG206" t="s">
        <v>3290</v>
      </c>
    </row>
    <row r="207" spans="1:59" s="162" customFormat="1" outlineLevel="1">
      <c r="A207" s="9" t="s">
        <v>1806</v>
      </c>
      <c r="B207" s="9" t="s">
        <v>482</v>
      </c>
      <c r="C207" s="1">
        <f>SUM(W207:AN207)</f>
        <v>25400</v>
      </c>
      <c r="D207" s="1"/>
      <c r="E207" s="1"/>
      <c r="F207" s="1"/>
      <c r="G207" s="1"/>
      <c r="H207" s="1"/>
      <c r="I207" s="1"/>
      <c r="J207" s="1"/>
      <c r="K207" s="7">
        <f>IF(W207&gt;0,RANK(W207,(W207:Y207,Z207:AN207)),0)</f>
        <v>0</v>
      </c>
      <c r="L207" s="7">
        <f>IF(X207&gt;0,RANK(X207,(W207:Y207,Z207:AN207)),0)</f>
        <v>4</v>
      </c>
      <c r="M207" s="7">
        <f>IF(Y207&gt;0,RANK(Y207,(W207:Y207,Z207:AN207)),0)</f>
        <v>1</v>
      </c>
      <c r="N207" s="7">
        <f>IF(Z207&gt;0,RANK(Z207,(W207:Y207,Z207:AN207)),0)</f>
        <v>2</v>
      </c>
      <c r="O207" s="48">
        <f>MAX(W207:AD207)-LARGE(W207:AD207,2)</f>
        <v>13117</v>
      </c>
      <c r="P207" s="163">
        <f>O207/C207</f>
        <v>0.5164173228346457</v>
      </c>
      <c r="Q207" s="2"/>
      <c r="R207" s="2">
        <f>IF($C207=0,"-",W207/$C207)</f>
        <v>0</v>
      </c>
      <c r="S207" s="2">
        <f>IF($C207=0,"-",X207/$C207)</f>
        <v>6.0078740157480312E-2</v>
      </c>
      <c r="T207" s="2">
        <f>IF($C207=0,"-",Y207/$C207)</f>
        <v>0.65232283464566931</v>
      </c>
      <c r="U207" s="2">
        <f>IF($C207=0,"-",Z207/$C207)</f>
        <v>0.13590551181102362</v>
      </c>
      <c r="V207" s="2">
        <f>IF(C207=0,"-",(1-R207-S207-T207-U207))</f>
        <v>0.1516929133858268</v>
      </c>
      <c r="W207" s="1"/>
      <c r="X207" s="1">
        <f>SUMIF(County!$AT$671:$AT$790,$BA207,County!Q$671:Q$790)+SUMIF($BA$1065:$BA$1081,$BA207,X$1065:X$1081)</f>
        <v>1526</v>
      </c>
      <c r="Y207" s="1">
        <f>SUMIF(County!$AT$671:$AT$790,$BA207,County!R$671:R$790)+SUMIF($BA$1065:$BA$1081,$BA207,Y$1065:Y$1081)</f>
        <v>16569</v>
      </c>
      <c r="Z207" s="1">
        <f>SUMIF(County!$AT$671:$AT$790,$BA207,County!S$671:S$790)+SUMIF($BA$1065:$BA$1081,$BA207,Z$1065:Z$1081)</f>
        <v>3452</v>
      </c>
      <c r="AA207" s="1">
        <f>SUMIF(County!$AT$671:$AT$790,$BA207,County!T$671:T$790)+SUMIF($BA$1065:$BA$1081,$BA207,AA$1065:AA$1081)</f>
        <v>2468</v>
      </c>
      <c r="AB207" s="1"/>
      <c r="AC207" s="1"/>
      <c r="AD207" s="1"/>
      <c r="AE207" s="1"/>
      <c r="AF207" s="1">
        <f>SUMIF(County!$AT$671:$AT$790,$BA207,County!Y$671:Y$790)+SUMIF($BA$1065:$BA$1081,$BA207,AF$1065:AF$1081)</f>
        <v>1385</v>
      </c>
      <c r="AG207" s="1"/>
      <c r="AJ207" s="1"/>
      <c r="AP207" s="7">
        <f>IF(AA207&gt;0,RANK(AA207,(W207:Y207,Z207:AN207)),0)</f>
        <v>3</v>
      </c>
      <c r="AQ207" s="7">
        <f>IF(AB207&gt;0,RANK(AB207,(W207:Y207,Z207:AN207)),0)</f>
        <v>0</v>
      </c>
      <c r="AR207" s="7">
        <f>IF(AC207&gt;0,RANK(AC207,(W207:Y207,Z207:AN207)),0)</f>
        <v>0</v>
      </c>
      <c r="AS207" s="7">
        <f>IF(AD207&gt;0,RANK(AD207,(W207:Y207,AD207:AN207)),0)</f>
        <v>0</v>
      </c>
      <c r="AT207" s="2">
        <f>IF($C207=0,"-",AA207/$C207)</f>
        <v>9.7165354330708664E-2</v>
      </c>
      <c r="AU207" s="2">
        <f>IF($C207=0,"-",AB207/$C207)</f>
        <v>0</v>
      </c>
      <c r="AV207" s="2">
        <f>IF($C207=0,"-",AC207/$C207)</f>
        <v>0</v>
      </c>
      <c r="AW207" s="2">
        <f>IF($C207=0,"-",AD207/$C207)</f>
        <v>0</v>
      </c>
      <c r="AY207" s="2" t="str">
        <f>A207</f>
        <v>District 6</v>
      </c>
      <c r="AZ207" s="162" t="str">
        <f>B207</f>
        <v>KY</v>
      </c>
      <c r="BA207" s="162">
        <v>6</v>
      </c>
      <c r="BC207" s="91">
        <v>21</v>
      </c>
      <c r="BD207" s="93">
        <v>906</v>
      </c>
      <c r="BE207" s="100">
        <f>BC207*1000+BD207</f>
        <v>21906</v>
      </c>
      <c r="BF207" s="162" t="s">
        <v>2683</v>
      </c>
      <c r="BG207" s="162" t="s">
        <v>3290</v>
      </c>
    </row>
    <row r="208" spans="1:59" outlineLevel="1">
      <c r="A208" s="137" t="s">
        <v>1035</v>
      </c>
      <c r="B208" s="9" t="s">
        <v>482</v>
      </c>
      <c r="C208" s="1">
        <f t="shared" si="176"/>
        <v>324</v>
      </c>
      <c r="D208" s="1"/>
      <c r="E208" s="1"/>
      <c r="F208" s="1"/>
      <c r="G208" s="1"/>
      <c r="H208" s="1"/>
      <c r="I208" s="1"/>
      <c r="J208" s="1"/>
      <c r="K208" s="7">
        <f>IF(W208&gt;0,RANK(W208,(W208:Y208,Z208:AN208)),0)</f>
        <v>0</v>
      </c>
      <c r="L208" s="7">
        <f>IF(X208&gt;0,RANK(X208,(W208:Y208,Z208:AN208)),0)</f>
        <v>4</v>
      </c>
      <c r="M208" s="7">
        <f>IF(Y208&gt;0,RANK(Y208,(W208:Y208,Z208:AN208)),0)</f>
        <v>1</v>
      </c>
      <c r="N208" s="7">
        <f>IF(Z208&gt;0,RANK(Z208,(W208:Y208,Z208:AN208)),0)</f>
        <v>2</v>
      </c>
      <c r="O208" s="48">
        <f t="shared" si="177"/>
        <v>180</v>
      </c>
      <c r="P208" s="163">
        <f t="shared" si="178"/>
        <v>0.55555555555555558</v>
      </c>
      <c r="Q208" s="2"/>
      <c r="R208" s="2">
        <f t="shared" si="179"/>
        <v>0</v>
      </c>
      <c r="S208" s="2">
        <f t="shared" si="180"/>
        <v>6.4814814814814811E-2</v>
      </c>
      <c r="T208" s="2">
        <f t="shared" si="181"/>
        <v>0.66666666666666663</v>
      </c>
      <c r="U208" s="2">
        <f t="shared" si="182"/>
        <v>0.1111111111111111</v>
      </c>
      <c r="V208" s="2">
        <f t="shared" si="183"/>
        <v>0.1574074074074075</v>
      </c>
      <c r="X208" s="1">
        <f>SUMIF(County!$AT$671:$AT$790,$BA208,County!Q$671:Q$790)+SUMIF($BA$1065:$BA$1081,$BA208,X$1065:X$1081)</f>
        <v>21</v>
      </c>
      <c r="Y208" s="1">
        <f>SUMIF(County!$AT$671:$AT$790,$BA208,County!R$671:R$790)+SUMIF($BA$1065:$BA$1081,$BA208,Y$1065:Y$1081)</f>
        <v>216</v>
      </c>
      <c r="Z208" s="1">
        <f>SUMIF(County!$AT$671:$AT$790,$BA208,County!S$671:S$790)+SUMIF($BA$1065:$BA$1081,$BA208,Z$1065:Z$1081)</f>
        <v>36</v>
      </c>
      <c r="AA208" s="1">
        <f>SUMIF(County!$AT$671:$AT$790,$BA208,County!T$671:T$790)+SUMIF($BA$1065:$BA$1081,$BA208,AA$1065:AA$1081)</f>
        <v>35</v>
      </c>
      <c r="AF208" s="1">
        <f>SUMIF(County!$AT$671:$AT$790,$BA208,County!Y$671:Y$790)+SUMIF($BA$1065:$BA$1081,$BA208,AF$1065:AF$1081)</f>
        <v>16</v>
      </c>
      <c r="AP208" s="7">
        <f>IF(AA208&gt;0,RANK(AA208,(W208:Y208,Z208:AN208)),0)</f>
        <v>3</v>
      </c>
      <c r="AQ208" s="7">
        <f>IF(AB208&gt;0,RANK(AB208,(W208:Y208,Z208:AN208)),0)</f>
        <v>0</v>
      </c>
      <c r="AR208" s="7">
        <f>IF(AC208&gt;0,RANK(AC208,(W208:Y208,Z208:AN208)),0)</f>
        <v>0</v>
      </c>
      <c r="AS208" s="7">
        <f>IF(AD208&gt;0,RANK(AD208,(W208:Y208,AD208:AN208)),0)</f>
        <v>0</v>
      </c>
      <c r="AT208" s="2">
        <f t="shared" si="184"/>
        <v>0.10802469135802469</v>
      </c>
      <c r="AU208" s="2">
        <f t="shared" si="185"/>
        <v>0</v>
      </c>
      <c r="AV208" s="2">
        <f t="shared" si="186"/>
        <v>0</v>
      </c>
      <c r="AW208" s="2">
        <f t="shared" si="187"/>
        <v>0</v>
      </c>
      <c r="AY208" s="2" t="str">
        <f t="shared" si="174"/>
        <v>Unknown</v>
      </c>
      <c r="AZ208" t="str">
        <f t="shared" si="175"/>
        <v>KY</v>
      </c>
      <c r="BA208">
        <v>0</v>
      </c>
      <c r="BC208" s="91">
        <v>21</v>
      </c>
      <c r="BD208" s="93">
        <v>999</v>
      </c>
      <c r="BE208" s="100">
        <f t="shared" si="188"/>
        <v>21999</v>
      </c>
      <c r="BF208" t="s">
        <v>2683</v>
      </c>
      <c r="BG208" t="s">
        <v>3290</v>
      </c>
    </row>
    <row r="209" spans="1:59">
      <c r="A209" t="s">
        <v>2436</v>
      </c>
      <c r="B209" t="s">
        <v>1136</v>
      </c>
      <c r="C209" s="1">
        <f t="shared" si="176"/>
        <v>176160</v>
      </c>
      <c r="D209" s="1"/>
      <c r="E209" s="1"/>
      <c r="F209" s="1"/>
      <c r="G209" s="1">
        <v>42</v>
      </c>
      <c r="H209" s="1"/>
      <c r="I209" s="1"/>
      <c r="J209" s="1"/>
      <c r="K209" s="7">
        <f>IF(W209&gt;0,RANK(W209,(W209:Y209,Z209:AN209)),0)</f>
        <v>0</v>
      </c>
      <c r="L209" s="7">
        <f>IF(X209&gt;0,RANK(X209,(W209:Y209,Z209:AN209)),0)</f>
        <v>4</v>
      </c>
      <c r="M209" s="7">
        <f>IF(Y209&gt;0,RANK(Y209,(W209:Y209,Z209:AN209)),0)</f>
        <v>1</v>
      </c>
      <c r="N209" s="7">
        <f>IF(Z209&gt;0,RANK(Z209,(W209:Y209,Z209:AN209)),0)</f>
        <v>2</v>
      </c>
      <c r="O209" s="48">
        <f t="shared" si="177"/>
        <v>95547</v>
      </c>
      <c r="P209" s="163">
        <f t="shared" si="178"/>
        <v>0.5423876021798365</v>
      </c>
      <c r="Q209" s="2"/>
      <c r="R209" s="2">
        <f t="shared" si="179"/>
        <v>0</v>
      </c>
      <c r="S209" s="2">
        <f t="shared" si="180"/>
        <v>5.9485694822888284E-2</v>
      </c>
      <c r="T209" s="2">
        <f t="shared" si="181"/>
        <v>0.66769414168937324</v>
      </c>
      <c r="U209" s="2">
        <f t="shared" si="182"/>
        <v>0.1253065395095368</v>
      </c>
      <c r="V209" s="2">
        <f t="shared" si="183"/>
        <v>0.14751362397820172</v>
      </c>
      <c r="X209" s="1">
        <f>SUM(X202:X208)</f>
        <v>10479</v>
      </c>
      <c r="Y209" s="1">
        <f>SUM(Y202:Y208)</f>
        <v>117621</v>
      </c>
      <c r="Z209" s="1">
        <f>SUM(Z202:Z208)</f>
        <v>22074</v>
      </c>
      <c r="AA209" s="1">
        <f>SUM(AA202:AA208)</f>
        <v>15629</v>
      </c>
      <c r="AF209" s="1">
        <f>SUM(AF202:AF208)</f>
        <v>10357</v>
      </c>
      <c r="AP209" s="7">
        <f>IF(AA209&gt;0,RANK(AA209,(W209:Y209,Z209:AN209)),0)</f>
        <v>3</v>
      </c>
      <c r="AQ209" s="7">
        <f>IF(AB209&gt;0,RANK(AB209,(W209:Y209,Z209:AN209)),0)</f>
        <v>0</v>
      </c>
      <c r="AR209" s="7">
        <f>IF(AC209&gt;0,RANK(AC209,(W209:Y209,Z209:AN209)),0)</f>
        <v>0</v>
      </c>
      <c r="AS209" s="7">
        <f>IF(AD209&gt;0,RANK(AD209,(W209:Y209,AD209:AN209)),0)</f>
        <v>0</v>
      </c>
      <c r="AT209" s="2">
        <f t="shared" si="184"/>
        <v>8.8720481380563126E-2</v>
      </c>
      <c r="AU209" s="2">
        <f t="shared" si="185"/>
        <v>0</v>
      </c>
      <c r="AV209" s="2">
        <f t="shared" si="186"/>
        <v>0</v>
      </c>
      <c r="AW209" s="2">
        <f t="shared" si="187"/>
        <v>0</v>
      </c>
      <c r="AY209" s="2" t="str">
        <f t="shared" si="174"/>
        <v>Kentucky</v>
      </c>
      <c r="AZ209" t="str">
        <f t="shared" si="175"/>
        <v>T</v>
      </c>
      <c r="BC209" s="91">
        <v>21</v>
      </c>
      <c r="BD209" s="93"/>
      <c r="BE209" s="100">
        <f t="shared" si="188"/>
        <v>21000</v>
      </c>
      <c r="BF209" t="s">
        <v>1662</v>
      </c>
      <c r="BG209" t="s">
        <v>3290</v>
      </c>
    </row>
    <row r="210" spans="1:59">
      <c r="C210" s="1"/>
      <c r="D210" s="1"/>
      <c r="E210" s="1"/>
      <c r="F210" s="1"/>
      <c r="G210" s="1"/>
      <c r="H210" s="1"/>
      <c r="I210" s="1"/>
      <c r="J210" s="1"/>
      <c r="K210" s="7"/>
      <c r="L210" s="7"/>
      <c r="M210" s="7"/>
      <c r="N210" s="7"/>
      <c r="O210" s="48"/>
      <c r="P210" s="163"/>
      <c r="Q210" s="2"/>
      <c r="R210" s="2"/>
      <c r="S210" s="2"/>
      <c r="T210" s="2"/>
      <c r="U210" s="2"/>
      <c r="V210" s="2"/>
      <c r="AP210" s="7"/>
      <c r="AQ210" s="7"/>
      <c r="AR210" s="7"/>
      <c r="AS210" s="7"/>
      <c r="AT210" s="2"/>
      <c r="AU210" s="2"/>
      <c r="AV210" s="2"/>
      <c r="AW210" s="2"/>
      <c r="AY210" s="2"/>
      <c r="BD210" s="93"/>
    </row>
    <row r="211" spans="1:59" outlineLevel="1">
      <c r="A211" s="9" t="s">
        <v>2197</v>
      </c>
      <c r="B211" t="s">
        <v>895</v>
      </c>
      <c r="C211" s="1">
        <f t="shared" ref="C211:C219" si="189">SUM(W211:AN211)</f>
        <v>0</v>
      </c>
      <c r="D211" s="1"/>
      <c r="E211" s="1"/>
      <c r="F211" s="1"/>
      <c r="G211" s="1"/>
      <c r="H211" s="1"/>
      <c r="I211" s="1"/>
      <c r="J211" s="1"/>
      <c r="K211" s="7">
        <f>IF(W211&gt;0,RANK(W211,(W211:Y211,Z211:AN211)),0)</f>
        <v>0</v>
      </c>
      <c r="L211" s="7">
        <f>IF(X211&gt;0,RANK(X211,(W211:Y211,Z211:AN211)),0)</f>
        <v>0</v>
      </c>
      <c r="M211" s="7">
        <f>IF(Y211&gt;0,RANK(Y211,(W211:Y211,Z211:AN211)),0)</f>
        <v>0</v>
      </c>
      <c r="N211" s="7">
        <f>IF(Z211&gt;0,RANK(Z211,(W211:Y211,Z211:AN211)),0)</f>
        <v>0</v>
      </c>
      <c r="O211" s="48">
        <f t="shared" ref="O211:O219" si="190">MAX(W211:AD211)-LARGE(W211:AD211,2)</f>
        <v>0</v>
      </c>
      <c r="P211" s="163" t="e">
        <f t="shared" si="178"/>
        <v>#DIV/0!</v>
      </c>
      <c r="Q211" s="2"/>
      <c r="R211" s="2" t="str">
        <f t="shared" ref="R211:R219" si="191">IF($C211=0,"-",W211/$C211)</f>
        <v>-</v>
      </c>
      <c r="S211" s="2" t="str">
        <f t="shared" ref="S211:S219" si="192">IF($C211=0,"-",X211/$C211)</f>
        <v>-</v>
      </c>
      <c r="T211" s="2" t="str">
        <f t="shared" ref="T211:T219" si="193">IF($C211=0,"-",Y211/$C211)</f>
        <v>-</v>
      </c>
      <c r="U211" s="2" t="str">
        <f t="shared" ref="U211:U219" si="194">IF($C211=0,"-",Z211/$C211)</f>
        <v>-</v>
      </c>
      <c r="V211" s="2" t="str">
        <f t="shared" ref="V211:V219" si="195">IF(C211=0,"-",(1-R211-S211-T211-U211))</f>
        <v>-</v>
      </c>
      <c r="W211" s="1">
        <f>SUMIF(County!$AT$793:$AT$856,$BA211,County!P$793:P$856)+SUMIF($BA$1084:$BA$1108,$BA211,W$1084:W$1108)</f>
        <v>0</v>
      </c>
      <c r="X211" s="1">
        <f>SUMIF(County!$AT$793:$AT$856,$BA211,County!Q$793:Q$856)+SUMIF($BA$1084:$BA$1108,$BA211,X$1084:X$1108)</f>
        <v>0</v>
      </c>
      <c r="Y211" s="1">
        <f>SUMIF(County!$AT$793:$AT$856,$BA211,County!R$793:R$856)+SUMIF($BA$1084:$BA$1108,$BA211,Y$1084:Y$1108)</f>
        <v>0</v>
      </c>
      <c r="Z211" s="1">
        <f>SUMIF(County!$AT$793:$AT$856,$BA211,County!S$793:S$856)+SUMIF($BA$1084:$BA$1108,$BA211,Z$1084:Z$1108)</f>
        <v>0</v>
      </c>
      <c r="AA211" s="1">
        <f>SUMIF(County!$AT$793:$AT$856,$BA211,County!T$793:T$856)+SUMIF($BA$1084:$BA$1108,$BA211,AA$1084:AA$1108)</f>
        <v>0</v>
      </c>
      <c r="AB211" s="1">
        <f>SUMIF(County!$AT$793:$AT$856,$BA211,County!U$793:U$856)+SUMIF($BA$1084:$BA$1108,$BA211,AB$1084:AB$1108)</f>
        <v>0</v>
      </c>
      <c r="AC211" s="1">
        <f>SUMIF(County!$AT$793:$AT$856,$BA211,County!V$793:V$856)+SUMIF($BA$1084:$BA$1108,$BA211,AC$1084:AC$1108)</f>
        <v>0</v>
      </c>
      <c r="AD211" s="1">
        <f>SUMIF(County!$AT$793:$AT$856,$BA211,County!W$793:W$856)+SUMIF($BA$1084:$BA$1108,$BA211,AD$1084:AD$1108)</f>
        <v>0</v>
      </c>
      <c r="AE211" s="1">
        <f>SUMIF(County!$AT$793:$AT$856,$BA211,County!X$793:X$856)+SUMIF($BA$1084:$BA$1108,$BA211,AE$1084:AE$1108)</f>
        <v>0</v>
      </c>
      <c r="AF211" s="48"/>
      <c r="AL211" s="1">
        <f>SUMIF(County!$AT$793:$AT$856,$BA211,County!AE$793:AE$856)+SUMIF($BA$1084:$BA$1108,$BA211,AL$1084:AL$1108)</f>
        <v>0</v>
      </c>
      <c r="AM211" s="1">
        <f>SUMIF(County!$AT$793:$AT$856,$BA211,County!AF$793:AF$856)+SUMIF($BA$1084:$BA$1108,$BA211,AM$1084:AM$1108)</f>
        <v>0</v>
      </c>
      <c r="AP211" s="7">
        <f>IF(AA211&gt;0,RANK(AA211,(W211:Y211,Z211:AN211)),0)</f>
        <v>0</v>
      </c>
      <c r="AQ211" s="7">
        <f>IF(AB211&gt;0,RANK(AB211,(W211:Y211,Z211:AN211)),0)</f>
        <v>0</v>
      </c>
      <c r="AR211" s="7">
        <f>IF(AC211&gt;0,RANK(AC211,(W211:Y211,Z211:AN211)),0)</f>
        <v>0</v>
      </c>
      <c r="AS211" s="7">
        <f>IF(AD211&gt;0,RANK(AD211,(W211:Y211,AD211:AN211)),0)</f>
        <v>0</v>
      </c>
      <c r="AT211" s="2" t="str">
        <f t="shared" ref="AT211:AT217" si="196">IF($C211=0,"-",AA211/$C211)</f>
        <v>-</v>
      </c>
      <c r="AU211" s="2" t="str">
        <f t="shared" ref="AU211:AU219" si="197">IF($C211=0,"-",AB211/$C211)</f>
        <v>-</v>
      </c>
      <c r="AV211" s="2" t="str">
        <f t="shared" ref="AV211:AV219" si="198">IF($C211=0,"-",AC211/$C211)</f>
        <v>-</v>
      </c>
      <c r="AW211" s="2" t="str">
        <f t="shared" ref="AW211:AW219" si="199">IF($C211=0,"-",AD211/$C211)</f>
        <v>-</v>
      </c>
      <c r="AY211" s="2" t="str">
        <f t="shared" si="174"/>
        <v>District 1</v>
      </c>
      <c r="AZ211" t="str">
        <f t="shared" si="175"/>
        <v>LA</v>
      </c>
      <c r="BA211">
        <v>1</v>
      </c>
      <c r="BC211" s="91">
        <v>22</v>
      </c>
      <c r="BD211" s="93">
        <v>901</v>
      </c>
      <c r="BE211" s="100">
        <f t="shared" ref="BE211:BE219" si="200">BC211*1000+BD211</f>
        <v>22901</v>
      </c>
      <c r="BF211" t="s">
        <v>2683</v>
      </c>
      <c r="BG211" t="s">
        <v>3290</v>
      </c>
    </row>
    <row r="212" spans="1:59" outlineLevel="1">
      <c r="A212" s="9" t="s">
        <v>1601</v>
      </c>
      <c r="B212" t="s">
        <v>895</v>
      </c>
      <c r="C212" s="1">
        <f t="shared" si="189"/>
        <v>0</v>
      </c>
      <c r="D212" s="1"/>
      <c r="E212" s="1"/>
      <c r="F212" s="1"/>
      <c r="G212" s="1"/>
      <c r="H212" s="1"/>
      <c r="I212" s="1"/>
      <c r="J212" s="1"/>
      <c r="K212" s="7">
        <f>IF(W212&gt;0,RANK(W212,(W212:Y212,Z212:AN212)),0)</f>
        <v>0</v>
      </c>
      <c r="L212" s="7">
        <f>IF(X212&gt;0,RANK(X212,(W212:Y212,Z212:AN212)),0)</f>
        <v>0</v>
      </c>
      <c r="M212" s="7">
        <f>IF(Y212&gt;0,RANK(Y212,(W212:Y212,Z212:AN212)),0)</f>
        <v>0</v>
      </c>
      <c r="N212" s="7">
        <f>IF(Z212&gt;0,RANK(Z212,(W212:Y212,Z212:AN212)),0)</f>
        <v>0</v>
      </c>
      <c r="O212" s="48">
        <f t="shared" si="190"/>
        <v>0</v>
      </c>
      <c r="P212" s="163" t="e">
        <f t="shared" si="178"/>
        <v>#DIV/0!</v>
      </c>
      <c r="Q212" s="2"/>
      <c r="R212" s="2" t="str">
        <f t="shared" si="191"/>
        <v>-</v>
      </c>
      <c r="S212" s="2" t="str">
        <f t="shared" si="192"/>
        <v>-</v>
      </c>
      <c r="T212" s="2" t="str">
        <f t="shared" si="193"/>
        <v>-</v>
      </c>
      <c r="U212" s="2" t="str">
        <f t="shared" si="194"/>
        <v>-</v>
      </c>
      <c r="V212" s="2" t="str">
        <f t="shared" si="195"/>
        <v>-</v>
      </c>
      <c r="W212" s="1">
        <f>SUMIF(County!$AT$793:$AT$856,$BA212,County!P$793:P$856)+SUMIF($BA$1084:$BA$1108,$BA212,W$1084:W$1108)</f>
        <v>0</v>
      </c>
      <c r="X212" s="1">
        <f>SUMIF(County!$AT$793:$AT$856,$BA212,County!Q$793:Q$856)+SUMIF($BA$1084:$BA$1108,$BA212,X$1084:X$1108)</f>
        <v>0</v>
      </c>
      <c r="Y212" s="1">
        <f>SUMIF(County!$AT$793:$AT$856,$BA212,County!R$793:R$856)+SUMIF($BA$1084:$BA$1108,$BA212,Y$1084:Y$1108)</f>
        <v>0</v>
      </c>
      <c r="Z212" s="1">
        <f>SUMIF(County!$AT$793:$AT$856,$BA212,County!S$793:S$856)+SUMIF($BA$1084:$BA$1108,$BA212,Z$1084:Z$1108)</f>
        <v>0</v>
      </c>
      <c r="AA212" s="1">
        <f>SUMIF(County!$AT$793:$AT$856,$BA212,County!T$793:T$856)+SUMIF($BA$1084:$BA$1108,$BA212,AA$1084:AA$1108)</f>
        <v>0</v>
      </c>
      <c r="AB212" s="1">
        <f>SUMIF(County!$AT$793:$AT$856,$BA212,County!U$793:U$856)+SUMIF($BA$1084:$BA$1108,$BA212,AB$1084:AB$1108)</f>
        <v>0</v>
      </c>
      <c r="AC212" s="1">
        <f>SUMIF(County!$AT$793:$AT$856,$BA212,County!V$793:V$856)+SUMIF($BA$1084:$BA$1108,$BA212,AC$1084:AC$1108)</f>
        <v>0</v>
      </c>
      <c r="AD212" s="1">
        <f>SUMIF(County!$AT$793:$AT$856,$BA212,County!W$793:W$856)+SUMIF($BA$1084:$BA$1108,$BA212,AD$1084:AD$1108)</f>
        <v>0</v>
      </c>
      <c r="AE212" s="1">
        <f>SUMIF(County!$AT$793:$AT$856,$BA212,County!X$793:X$856)+SUMIF($BA$1084:$BA$1108,$BA212,AE$1084:AE$1108)</f>
        <v>0</v>
      </c>
      <c r="AF212" s="48"/>
      <c r="AL212" s="1">
        <f>SUMIF(County!$AT$793:$AT$856,$BA212,County!AE$793:AE$856)+SUMIF($BA$1084:$BA$1108,$BA212,AL$1084:AL$1108)</f>
        <v>0</v>
      </c>
      <c r="AM212" s="1">
        <f>SUMIF(County!$AT$793:$AT$856,$BA212,County!AF$793:AF$856)+SUMIF($BA$1084:$BA$1108,$BA212,AM$1084:AM$1108)</f>
        <v>0</v>
      </c>
      <c r="AP212" s="7">
        <f>IF(AA212&gt;0,RANK(AA212,(W212:Y212,Z212:AN212)),0)</f>
        <v>0</v>
      </c>
      <c r="AQ212" s="7">
        <f>IF(AB212&gt;0,RANK(AB212,(W212:Y212,Z212:AN212)),0)</f>
        <v>0</v>
      </c>
      <c r="AR212" s="7">
        <f>IF(AC212&gt;0,RANK(AC212,(W212:Y212,Z212:AN212)),0)</f>
        <v>0</v>
      </c>
      <c r="AS212" s="7">
        <f>IF(AD212&gt;0,RANK(AD212,(W212:Y212,AD212:AN212)),0)</f>
        <v>0</v>
      </c>
      <c r="AT212" s="2" t="str">
        <f t="shared" si="196"/>
        <v>-</v>
      </c>
      <c r="AU212" s="2" t="str">
        <f t="shared" si="197"/>
        <v>-</v>
      </c>
      <c r="AV212" s="2" t="str">
        <f t="shared" si="198"/>
        <v>-</v>
      </c>
      <c r="AW212" s="2" t="str">
        <f t="shared" si="199"/>
        <v>-</v>
      </c>
      <c r="AY212" s="2" t="str">
        <f t="shared" si="174"/>
        <v>District 2</v>
      </c>
      <c r="AZ212" t="str">
        <f t="shared" si="175"/>
        <v>LA</v>
      </c>
      <c r="BA212">
        <v>2</v>
      </c>
      <c r="BC212" s="91">
        <v>22</v>
      </c>
      <c r="BD212" s="93">
        <v>902</v>
      </c>
      <c r="BE212" s="100">
        <f t="shared" si="200"/>
        <v>22902</v>
      </c>
      <c r="BF212" t="s">
        <v>2683</v>
      </c>
      <c r="BG212" t="s">
        <v>3290</v>
      </c>
    </row>
    <row r="213" spans="1:59" outlineLevel="1">
      <c r="A213" s="9" t="s">
        <v>1602</v>
      </c>
      <c r="B213" t="s">
        <v>895</v>
      </c>
      <c r="C213" s="1">
        <f t="shared" si="189"/>
        <v>0</v>
      </c>
      <c r="D213" s="1"/>
      <c r="E213" s="1"/>
      <c r="F213" s="1"/>
      <c r="G213" s="1"/>
      <c r="H213" s="1"/>
      <c r="I213" s="1"/>
      <c r="J213" s="1"/>
      <c r="K213" s="7">
        <f>IF(W213&gt;0,RANK(W213,(W213:Y213,Z213:AN213)),0)</f>
        <v>0</v>
      </c>
      <c r="L213" s="7">
        <f>IF(X213&gt;0,RANK(X213,(W213:Y213,Z213:AN213)),0)</f>
        <v>0</v>
      </c>
      <c r="M213" s="7">
        <f>IF(Y213&gt;0,RANK(Y213,(W213:Y213,Z213:AN213)),0)</f>
        <v>0</v>
      </c>
      <c r="N213" s="7">
        <f>IF(Z213&gt;0,RANK(Z213,(W213:Y213,Z213:AN213)),0)</f>
        <v>0</v>
      </c>
      <c r="O213" s="48">
        <f t="shared" si="190"/>
        <v>0</v>
      </c>
      <c r="P213" s="163" t="e">
        <f t="shared" si="178"/>
        <v>#DIV/0!</v>
      </c>
      <c r="Q213" s="2"/>
      <c r="R213" s="2" t="str">
        <f t="shared" si="191"/>
        <v>-</v>
      </c>
      <c r="S213" s="2" t="str">
        <f t="shared" si="192"/>
        <v>-</v>
      </c>
      <c r="T213" s="2" t="str">
        <f t="shared" si="193"/>
        <v>-</v>
      </c>
      <c r="U213" s="2" t="str">
        <f t="shared" si="194"/>
        <v>-</v>
      </c>
      <c r="V213" s="2" t="str">
        <f t="shared" si="195"/>
        <v>-</v>
      </c>
      <c r="W213" s="1">
        <f>SUMIF(County!$AT$793:$AT$856,$BA213,County!P$793:P$856)+SUMIF($BA$1084:$BA$1108,$BA213,W$1084:W$1108)</f>
        <v>0</v>
      </c>
      <c r="X213" s="1">
        <f>SUMIF(County!$AT$793:$AT$856,$BA213,County!Q$793:Q$856)+SUMIF($BA$1084:$BA$1108,$BA213,X$1084:X$1108)</f>
        <v>0</v>
      </c>
      <c r="Y213" s="1">
        <f>SUMIF(County!$AT$793:$AT$856,$BA213,County!R$793:R$856)+SUMIF($BA$1084:$BA$1108,$BA213,Y$1084:Y$1108)</f>
        <v>0</v>
      </c>
      <c r="Z213" s="1">
        <f>SUMIF(County!$AT$793:$AT$856,$BA213,County!S$793:S$856)+SUMIF($BA$1084:$BA$1108,$BA213,Z$1084:Z$1108)</f>
        <v>0</v>
      </c>
      <c r="AA213" s="1">
        <f>SUMIF(County!$AT$793:$AT$856,$BA213,County!T$793:T$856)+SUMIF($BA$1084:$BA$1108,$BA213,AA$1084:AA$1108)</f>
        <v>0</v>
      </c>
      <c r="AB213" s="1">
        <f>SUMIF(County!$AT$793:$AT$856,$BA213,County!U$793:U$856)+SUMIF($BA$1084:$BA$1108,$BA213,AB$1084:AB$1108)</f>
        <v>0</v>
      </c>
      <c r="AC213" s="1">
        <f>SUMIF(County!$AT$793:$AT$856,$BA213,County!V$793:V$856)+SUMIF($BA$1084:$BA$1108,$BA213,AC$1084:AC$1108)</f>
        <v>0</v>
      </c>
      <c r="AD213" s="1">
        <f>SUMIF(County!$AT$793:$AT$856,$BA213,County!W$793:W$856)+SUMIF($BA$1084:$BA$1108,$BA213,AD$1084:AD$1108)</f>
        <v>0</v>
      </c>
      <c r="AE213" s="1">
        <f>SUMIF(County!$AT$793:$AT$856,$BA213,County!X$793:X$856)+SUMIF($BA$1084:$BA$1108,$BA213,AE$1084:AE$1108)</f>
        <v>0</v>
      </c>
      <c r="AF213" s="48"/>
      <c r="AL213" s="1">
        <f>SUMIF(County!$AT$793:$AT$856,$BA213,County!AE$793:AE$856)+SUMIF($BA$1084:$BA$1108,$BA213,AL$1084:AL$1108)</f>
        <v>0</v>
      </c>
      <c r="AM213" s="1">
        <f>SUMIF(County!$AT$793:$AT$856,$BA213,County!AF$793:AF$856)+SUMIF($BA$1084:$BA$1108,$BA213,AM$1084:AM$1108)</f>
        <v>0</v>
      </c>
      <c r="AP213" s="7">
        <f>IF(AA213&gt;0,RANK(AA213,(W213:Y213,Z213:AN213)),0)</f>
        <v>0</v>
      </c>
      <c r="AQ213" s="7">
        <f>IF(AB213&gt;0,RANK(AB213,(W213:Y213,Z213:AN213)),0)</f>
        <v>0</v>
      </c>
      <c r="AR213" s="7">
        <f>IF(AC213&gt;0,RANK(AC213,(W213:Y213,Z213:AN213)),0)</f>
        <v>0</v>
      </c>
      <c r="AS213" s="7">
        <f>IF(AD213&gt;0,RANK(AD213,(W213:Y213,AD213:AN213)),0)</f>
        <v>0</v>
      </c>
      <c r="AT213" s="2" t="str">
        <f t="shared" si="196"/>
        <v>-</v>
      </c>
      <c r="AU213" s="2" t="str">
        <f t="shared" si="197"/>
        <v>-</v>
      </c>
      <c r="AV213" s="2" t="str">
        <f t="shared" si="198"/>
        <v>-</v>
      </c>
      <c r="AW213" s="2" t="str">
        <f t="shared" si="199"/>
        <v>-</v>
      </c>
      <c r="AY213" s="2" t="str">
        <f t="shared" si="174"/>
        <v>District 3</v>
      </c>
      <c r="AZ213" t="str">
        <f t="shared" si="175"/>
        <v>LA</v>
      </c>
      <c r="BA213">
        <v>3</v>
      </c>
      <c r="BC213" s="91">
        <v>22</v>
      </c>
      <c r="BD213" s="93">
        <v>903</v>
      </c>
      <c r="BE213" s="100">
        <f t="shared" si="200"/>
        <v>22903</v>
      </c>
      <c r="BF213" t="s">
        <v>2683</v>
      </c>
      <c r="BG213" t="s">
        <v>3290</v>
      </c>
    </row>
    <row r="214" spans="1:59" outlineLevel="1">
      <c r="A214" s="9" t="s">
        <v>1873</v>
      </c>
      <c r="B214" t="s">
        <v>895</v>
      </c>
      <c r="C214" s="1">
        <f t="shared" si="189"/>
        <v>0</v>
      </c>
      <c r="D214" s="1"/>
      <c r="E214" s="1"/>
      <c r="F214" s="1"/>
      <c r="G214" s="1"/>
      <c r="H214" s="1"/>
      <c r="I214" s="1"/>
      <c r="J214" s="1"/>
      <c r="K214" s="7">
        <f>IF(W214&gt;0,RANK(W214,(W214:Y214,Z214:AN214)),0)</f>
        <v>0</v>
      </c>
      <c r="L214" s="7">
        <f>IF(X214&gt;0,RANK(X214,(W214:Y214,Z214:AN214)),0)</f>
        <v>0</v>
      </c>
      <c r="M214" s="7">
        <f>IF(Y214&gt;0,RANK(Y214,(W214:Y214,Z214:AN214)),0)</f>
        <v>0</v>
      </c>
      <c r="N214" s="7">
        <f>IF(Z214&gt;0,RANK(Z214,(W214:Y214,Z214:AN214)),0)</f>
        <v>0</v>
      </c>
      <c r="O214" s="48">
        <f t="shared" si="190"/>
        <v>0</v>
      </c>
      <c r="P214" s="163" t="e">
        <f t="shared" si="178"/>
        <v>#DIV/0!</v>
      </c>
      <c r="Q214" s="2"/>
      <c r="R214" s="2" t="str">
        <f t="shared" si="191"/>
        <v>-</v>
      </c>
      <c r="S214" s="2" t="str">
        <f t="shared" si="192"/>
        <v>-</v>
      </c>
      <c r="T214" s="2" t="str">
        <f t="shared" si="193"/>
        <v>-</v>
      </c>
      <c r="U214" s="2" t="str">
        <f t="shared" si="194"/>
        <v>-</v>
      </c>
      <c r="V214" s="2" t="str">
        <f t="shared" si="195"/>
        <v>-</v>
      </c>
      <c r="W214" s="1">
        <f>SUMIF(County!$AT$793:$AT$856,$BA214,County!P$793:P$856)+SUMIF($BA$1084:$BA$1108,$BA214,W$1084:W$1108)</f>
        <v>0</v>
      </c>
      <c r="X214" s="1">
        <f>SUMIF(County!$AT$793:$AT$856,$BA214,County!Q$793:Q$856)+SUMIF($BA$1084:$BA$1108,$BA214,X$1084:X$1108)</f>
        <v>0</v>
      </c>
      <c r="Y214" s="1">
        <f>SUMIF(County!$AT$793:$AT$856,$BA214,County!R$793:R$856)+SUMIF($BA$1084:$BA$1108,$BA214,Y$1084:Y$1108)</f>
        <v>0</v>
      </c>
      <c r="Z214" s="1">
        <f>SUMIF(County!$AT$793:$AT$856,$BA214,County!S$793:S$856)+SUMIF($BA$1084:$BA$1108,$BA214,Z$1084:Z$1108)</f>
        <v>0</v>
      </c>
      <c r="AA214" s="1">
        <f>SUMIF(County!$AT$793:$AT$856,$BA214,County!T$793:T$856)+SUMIF($BA$1084:$BA$1108,$BA214,AA$1084:AA$1108)</f>
        <v>0</v>
      </c>
      <c r="AB214" s="1">
        <f>SUMIF(County!$AT$793:$AT$856,$BA214,County!U$793:U$856)+SUMIF($BA$1084:$BA$1108,$BA214,AB$1084:AB$1108)</f>
        <v>0</v>
      </c>
      <c r="AC214" s="1">
        <f>SUMIF(County!$AT$793:$AT$856,$BA214,County!V$793:V$856)+SUMIF($BA$1084:$BA$1108,$BA214,AC$1084:AC$1108)</f>
        <v>0</v>
      </c>
      <c r="AD214" s="1">
        <f>SUMIF(County!$AT$793:$AT$856,$BA214,County!W$793:W$856)+SUMIF($BA$1084:$BA$1108,$BA214,AD$1084:AD$1108)</f>
        <v>0</v>
      </c>
      <c r="AE214" s="1">
        <f>SUMIF(County!$AT$793:$AT$856,$BA214,County!X$793:X$856)+SUMIF($BA$1084:$BA$1108,$BA214,AE$1084:AE$1108)</f>
        <v>0</v>
      </c>
      <c r="AF214" s="48"/>
      <c r="AL214" s="1">
        <f>SUMIF(County!$AT$793:$AT$856,$BA214,County!AE$793:AE$856)+SUMIF($BA$1084:$BA$1108,$BA214,AL$1084:AL$1108)</f>
        <v>0</v>
      </c>
      <c r="AM214" s="1">
        <f>SUMIF(County!$AT$793:$AT$856,$BA214,County!AF$793:AF$856)+SUMIF($BA$1084:$BA$1108,$BA214,AM$1084:AM$1108)</f>
        <v>0</v>
      </c>
      <c r="AP214" s="7">
        <f>IF(AA214&gt;0,RANK(AA214,(W214:Y214,Z214:AN214)),0)</f>
        <v>0</v>
      </c>
      <c r="AQ214" s="7">
        <f>IF(AB214&gt;0,RANK(AB214,(W214:Y214,Z214:AN214)),0)</f>
        <v>0</v>
      </c>
      <c r="AR214" s="7">
        <f>IF(AC214&gt;0,RANK(AC214,(W214:Y214,Z214:AN214)),0)</f>
        <v>0</v>
      </c>
      <c r="AS214" s="7">
        <f>IF(AD214&gt;0,RANK(AD214,(W214:Y214,AD214:AN214)),0)</f>
        <v>0</v>
      </c>
      <c r="AT214" s="2" t="str">
        <f t="shared" si="196"/>
        <v>-</v>
      </c>
      <c r="AU214" s="2" t="str">
        <f t="shared" si="197"/>
        <v>-</v>
      </c>
      <c r="AV214" s="2" t="str">
        <f t="shared" si="198"/>
        <v>-</v>
      </c>
      <c r="AW214" s="2" t="str">
        <f t="shared" si="199"/>
        <v>-</v>
      </c>
      <c r="AY214" s="2" t="str">
        <f t="shared" si="174"/>
        <v>District 4</v>
      </c>
      <c r="AZ214" t="str">
        <f t="shared" si="175"/>
        <v>LA</v>
      </c>
      <c r="BA214">
        <v>4</v>
      </c>
      <c r="BC214" s="91">
        <v>22</v>
      </c>
      <c r="BD214" s="93">
        <v>904</v>
      </c>
      <c r="BE214" s="100">
        <f t="shared" si="200"/>
        <v>22904</v>
      </c>
      <c r="BF214" t="s">
        <v>2683</v>
      </c>
      <c r="BG214" t="s">
        <v>3290</v>
      </c>
    </row>
    <row r="215" spans="1:59" outlineLevel="1">
      <c r="A215" s="9" t="s">
        <v>1827</v>
      </c>
      <c r="B215" t="s">
        <v>895</v>
      </c>
      <c r="C215" s="1">
        <f t="shared" si="189"/>
        <v>0</v>
      </c>
      <c r="D215" s="1"/>
      <c r="E215" s="1"/>
      <c r="F215" s="1"/>
      <c r="G215" s="1"/>
      <c r="H215" s="1"/>
      <c r="I215" s="1"/>
      <c r="J215" s="1"/>
      <c r="K215" s="7">
        <f>IF(W215&gt;0,RANK(W215,(W215:Y215,Z215:AN215)),0)</f>
        <v>0</v>
      </c>
      <c r="L215" s="7">
        <f>IF(X215&gt;0,RANK(X215,(W215:Y215,Z215:AN215)),0)</f>
        <v>0</v>
      </c>
      <c r="M215" s="7">
        <f>IF(Y215&gt;0,RANK(Y215,(W215:Y215,Z215:AN215)),0)</f>
        <v>0</v>
      </c>
      <c r="N215" s="7">
        <f>IF(Z215&gt;0,RANK(Z215,(W215:Y215,Z215:AN215)),0)</f>
        <v>0</v>
      </c>
      <c r="O215" s="48">
        <f t="shared" si="190"/>
        <v>0</v>
      </c>
      <c r="P215" s="163" t="e">
        <f t="shared" si="178"/>
        <v>#DIV/0!</v>
      </c>
      <c r="Q215" s="2"/>
      <c r="R215" s="2" t="str">
        <f t="shared" si="191"/>
        <v>-</v>
      </c>
      <c r="S215" s="2" t="str">
        <f t="shared" si="192"/>
        <v>-</v>
      </c>
      <c r="T215" s="2" t="str">
        <f t="shared" si="193"/>
        <v>-</v>
      </c>
      <c r="U215" s="2" t="str">
        <f t="shared" si="194"/>
        <v>-</v>
      </c>
      <c r="V215" s="2" t="str">
        <f t="shared" si="195"/>
        <v>-</v>
      </c>
      <c r="W215" s="1">
        <f>SUMIF(County!$AT$793:$AT$856,$BA215,County!P$793:P$856)+SUMIF($BA$1084:$BA$1108,$BA215,W$1084:W$1108)</f>
        <v>0</v>
      </c>
      <c r="X215" s="1">
        <f>SUMIF(County!$AT$793:$AT$856,$BA215,County!Q$793:Q$856)+SUMIF($BA$1084:$BA$1108,$BA215,X$1084:X$1108)</f>
        <v>0</v>
      </c>
      <c r="Y215" s="1">
        <f>SUMIF(County!$AT$793:$AT$856,$BA215,County!R$793:R$856)+SUMIF($BA$1084:$BA$1108,$BA215,Y$1084:Y$1108)</f>
        <v>0</v>
      </c>
      <c r="Z215" s="1">
        <f>SUMIF(County!$AT$793:$AT$856,$BA215,County!S$793:S$856)+SUMIF($BA$1084:$BA$1108,$BA215,Z$1084:Z$1108)</f>
        <v>0</v>
      </c>
      <c r="AA215" s="1">
        <f>SUMIF(County!$AT$793:$AT$856,$BA215,County!T$793:T$856)+SUMIF($BA$1084:$BA$1108,$BA215,AA$1084:AA$1108)</f>
        <v>0</v>
      </c>
      <c r="AB215" s="1">
        <f>SUMIF(County!$AT$793:$AT$856,$BA215,County!U$793:U$856)+SUMIF($BA$1084:$BA$1108,$BA215,AB$1084:AB$1108)</f>
        <v>0</v>
      </c>
      <c r="AC215" s="1">
        <f>SUMIF(County!$AT$793:$AT$856,$BA215,County!V$793:V$856)+SUMIF($BA$1084:$BA$1108,$BA215,AC$1084:AC$1108)</f>
        <v>0</v>
      </c>
      <c r="AD215" s="1">
        <f>SUMIF(County!$AT$793:$AT$856,$BA215,County!W$793:W$856)+SUMIF($BA$1084:$BA$1108,$BA215,AD$1084:AD$1108)</f>
        <v>0</v>
      </c>
      <c r="AE215" s="1">
        <f>SUMIF(County!$AT$793:$AT$856,$BA215,County!X$793:X$856)+SUMIF($BA$1084:$BA$1108,$BA215,AE$1084:AE$1108)</f>
        <v>0</v>
      </c>
      <c r="AF215" s="48"/>
      <c r="AL215" s="1">
        <f>SUMIF(County!$AT$793:$AT$856,$BA215,County!AE$793:AE$856)+SUMIF($BA$1084:$BA$1108,$BA215,AL$1084:AL$1108)</f>
        <v>0</v>
      </c>
      <c r="AM215" s="1">
        <f>SUMIF(County!$AT$793:$AT$856,$BA215,County!AF$793:AF$856)+SUMIF($BA$1084:$BA$1108,$BA215,AM$1084:AM$1108)</f>
        <v>0</v>
      </c>
      <c r="AP215" s="7">
        <f>IF(AA215&gt;0,RANK(AA215,(W215:Y215,Z215:AN215)),0)</f>
        <v>0</v>
      </c>
      <c r="AQ215" s="7">
        <f>IF(AB215&gt;0,RANK(AB215,(W215:Y215,Z215:AN215)),0)</f>
        <v>0</v>
      </c>
      <c r="AR215" s="7">
        <f>IF(AC215&gt;0,RANK(AC215,(W215:Y215,Z215:AN215)),0)</f>
        <v>0</v>
      </c>
      <c r="AS215" s="7">
        <f>IF(AD215&gt;0,RANK(AD215,(W215:Y215,AD215:AN215)),0)</f>
        <v>0</v>
      </c>
      <c r="AT215" s="2" t="str">
        <f t="shared" si="196"/>
        <v>-</v>
      </c>
      <c r="AU215" s="2" t="str">
        <f t="shared" si="197"/>
        <v>-</v>
      </c>
      <c r="AV215" s="2" t="str">
        <f t="shared" si="198"/>
        <v>-</v>
      </c>
      <c r="AW215" s="2" t="str">
        <f t="shared" si="199"/>
        <v>-</v>
      </c>
      <c r="AY215" s="2" t="str">
        <f t="shared" si="174"/>
        <v>District 5</v>
      </c>
      <c r="AZ215" t="str">
        <f t="shared" si="175"/>
        <v>LA</v>
      </c>
      <c r="BA215">
        <v>5</v>
      </c>
      <c r="BC215" s="91">
        <v>22</v>
      </c>
      <c r="BD215" s="93">
        <v>905</v>
      </c>
      <c r="BE215" s="100">
        <f t="shared" si="200"/>
        <v>22905</v>
      </c>
      <c r="BF215" t="s">
        <v>2683</v>
      </c>
      <c r="BG215" t="s">
        <v>3290</v>
      </c>
    </row>
    <row r="216" spans="1:59" outlineLevel="1">
      <c r="A216" s="9" t="s">
        <v>1806</v>
      </c>
      <c r="B216" t="s">
        <v>895</v>
      </c>
      <c r="C216" s="1">
        <f t="shared" si="189"/>
        <v>0</v>
      </c>
      <c r="D216" s="1"/>
      <c r="E216" s="1"/>
      <c r="F216" s="1"/>
      <c r="G216" s="1"/>
      <c r="H216" s="1"/>
      <c r="I216" s="1"/>
      <c r="J216" s="1"/>
      <c r="K216" s="7">
        <f>IF(W216&gt;0,RANK(W216,(W216:Y216,Z216:AN216)),0)</f>
        <v>0</v>
      </c>
      <c r="L216" s="7">
        <f>IF(X216&gt;0,RANK(X216,(W216:Y216,Z216:AN216)),0)</f>
        <v>0</v>
      </c>
      <c r="M216" s="7">
        <f>IF(Y216&gt;0,RANK(Y216,(W216:Y216,Z216:AN216)),0)</f>
        <v>0</v>
      </c>
      <c r="N216" s="7">
        <f>IF(Z216&gt;0,RANK(Z216,(W216:Y216,Z216:AN216)),0)</f>
        <v>0</v>
      </c>
      <c r="O216" s="48">
        <f t="shared" si="190"/>
        <v>0</v>
      </c>
      <c r="P216" s="163" t="e">
        <f t="shared" si="178"/>
        <v>#DIV/0!</v>
      </c>
      <c r="Q216" s="2"/>
      <c r="R216" s="2" t="str">
        <f t="shared" si="191"/>
        <v>-</v>
      </c>
      <c r="S216" s="2" t="str">
        <f t="shared" si="192"/>
        <v>-</v>
      </c>
      <c r="T216" s="2" t="str">
        <f t="shared" si="193"/>
        <v>-</v>
      </c>
      <c r="U216" s="2" t="str">
        <f t="shared" si="194"/>
        <v>-</v>
      </c>
      <c r="V216" s="2" t="str">
        <f t="shared" si="195"/>
        <v>-</v>
      </c>
      <c r="W216" s="1">
        <f>SUMIF(County!$AT$793:$AT$856,$BA216,County!P$793:P$856)+SUMIF($BA$1084:$BA$1108,$BA216,W$1084:W$1108)</f>
        <v>0</v>
      </c>
      <c r="X216" s="1">
        <f>SUMIF(County!$AT$793:$AT$856,$BA216,County!Q$793:Q$856)+SUMIF($BA$1084:$BA$1108,$BA216,X$1084:X$1108)</f>
        <v>0</v>
      </c>
      <c r="Y216" s="1">
        <f>SUMIF(County!$AT$793:$AT$856,$BA216,County!R$793:R$856)+SUMIF($BA$1084:$BA$1108,$BA216,Y$1084:Y$1108)</f>
        <v>0</v>
      </c>
      <c r="Z216" s="1">
        <f>SUMIF(County!$AT$793:$AT$856,$BA216,County!S$793:S$856)+SUMIF($BA$1084:$BA$1108,$BA216,Z$1084:Z$1108)</f>
        <v>0</v>
      </c>
      <c r="AA216" s="1">
        <f>SUMIF(County!$AT$793:$AT$856,$BA216,County!T$793:T$856)+SUMIF($BA$1084:$BA$1108,$BA216,AA$1084:AA$1108)</f>
        <v>0</v>
      </c>
      <c r="AB216" s="1">
        <f>SUMIF(County!$AT$793:$AT$856,$BA216,County!U$793:U$856)+SUMIF($BA$1084:$BA$1108,$BA216,AB$1084:AB$1108)</f>
        <v>0</v>
      </c>
      <c r="AC216" s="1">
        <f>SUMIF(County!$AT$793:$AT$856,$BA216,County!V$793:V$856)+SUMIF($BA$1084:$BA$1108,$BA216,AC$1084:AC$1108)</f>
        <v>0</v>
      </c>
      <c r="AD216" s="1">
        <f>SUMIF(County!$AT$793:$AT$856,$BA216,County!W$793:W$856)+SUMIF($BA$1084:$BA$1108,$BA216,AD$1084:AD$1108)</f>
        <v>0</v>
      </c>
      <c r="AE216" s="1">
        <f>SUMIF(County!$AT$793:$AT$856,$BA216,County!X$793:X$856)+SUMIF($BA$1084:$BA$1108,$BA216,AE$1084:AE$1108)</f>
        <v>0</v>
      </c>
      <c r="AF216" s="48"/>
      <c r="AL216" s="1">
        <f>SUMIF(County!$AT$793:$AT$856,$BA216,County!AE$793:AE$856)+SUMIF($BA$1084:$BA$1108,$BA216,AL$1084:AL$1108)</f>
        <v>0</v>
      </c>
      <c r="AM216" s="1">
        <f>SUMIF(County!$AT$793:$AT$856,$BA216,County!AF$793:AF$856)+SUMIF($BA$1084:$BA$1108,$BA216,AM$1084:AM$1108)</f>
        <v>0</v>
      </c>
      <c r="AP216" s="7">
        <f>IF(AA216&gt;0,RANK(AA216,(W216:Y216,Z216:AN216)),0)</f>
        <v>0</v>
      </c>
      <c r="AQ216" s="7">
        <f>IF(AB216&gt;0,RANK(AB216,(W216:Y216,Z216:AN216)),0)</f>
        <v>0</v>
      </c>
      <c r="AR216" s="7">
        <f>IF(AC216&gt;0,RANK(AC216,(W216:Y216,Z216:AN216)),0)</f>
        <v>0</v>
      </c>
      <c r="AS216" s="7">
        <f>IF(AD216&gt;0,RANK(AD216,(W216:Y216,AD216:AN216)),0)</f>
        <v>0</v>
      </c>
      <c r="AT216" s="2" t="str">
        <f t="shared" si="196"/>
        <v>-</v>
      </c>
      <c r="AU216" s="2" t="str">
        <f t="shared" si="197"/>
        <v>-</v>
      </c>
      <c r="AV216" s="2" t="str">
        <f t="shared" si="198"/>
        <v>-</v>
      </c>
      <c r="AW216" s="2" t="str">
        <f t="shared" si="199"/>
        <v>-</v>
      </c>
      <c r="AY216" s="2" t="str">
        <f t="shared" si="174"/>
        <v>District 6</v>
      </c>
      <c r="AZ216" t="str">
        <f t="shared" si="175"/>
        <v>LA</v>
      </c>
      <c r="BA216">
        <v>6</v>
      </c>
      <c r="BC216" s="91">
        <v>22</v>
      </c>
      <c r="BD216" s="93">
        <v>906</v>
      </c>
      <c r="BE216" s="100">
        <f t="shared" si="200"/>
        <v>22906</v>
      </c>
      <c r="BF216" t="s">
        <v>2683</v>
      </c>
      <c r="BG216" t="s">
        <v>3290</v>
      </c>
    </row>
    <row r="217" spans="1:59" outlineLevel="1">
      <c r="A217" s="9" t="s">
        <v>1388</v>
      </c>
      <c r="B217" t="s">
        <v>895</v>
      </c>
      <c r="C217" s="1">
        <f t="shared" si="189"/>
        <v>0</v>
      </c>
      <c r="D217" s="1"/>
      <c r="E217" s="1"/>
      <c r="F217" s="1"/>
      <c r="G217" s="1"/>
      <c r="H217" s="1"/>
      <c r="I217" s="1"/>
      <c r="J217" s="1"/>
      <c r="K217" s="7">
        <f>IF(W217&gt;0,RANK(W217,(W217:Y217,Z217:AN217)),0)</f>
        <v>0</v>
      </c>
      <c r="L217" s="7">
        <f>IF(X217&gt;0,RANK(X217,(W217:Y217,Z217:AN217)),0)</f>
        <v>0</v>
      </c>
      <c r="M217" s="7">
        <f>IF(Y217&gt;0,RANK(Y217,(W217:Y217,Z217:AN217)),0)</f>
        <v>0</v>
      </c>
      <c r="N217" s="7">
        <f>IF(Z217&gt;0,RANK(Z217,(W217:Y217,Z217:AN217)),0)</f>
        <v>0</v>
      </c>
      <c r="O217" s="48">
        <f t="shared" si="190"/>
        <v>0</v>
      </c>
      <c r="P217" s="163" t="e">
        <f t="shared" si="178"/>
        <v>#DIV/0!</v>
      </c>
      <c r="Q217" s="2"/>
      <c r="R217" s="2" t="str">
        <f t="shared" si="191"/>
        <v>-</v>
      </c>
      <c r="S217" s="2" t="str">
        <f t="shared" si="192"/>
        <v>-</v>
      </c>
      <c r="T217" s="2" t="str">
        <f t="shared" si="193"/>
        <v>-</v>
      </c>
      <c r="U217" s="2" t="str">
        <f t="shared" si="194"/>
        <v>-</v>
      </c>
      <c r="V217" s="2" t="str">
        <f t="shared" si="195"/>
        <v>-</v>
      </c>
      <c r="W217" s="1">
        <f>SUMIF(County!$AT$793:$AT$856,$BA217,County!P$793:P$856)+SUMIF($BA$1084:$BA$1108,$BA217,W$1084:W$1108)</f>
        <v>0</v>
      </c>
      <c r="X217" s="1">
        <f>SUMIF(County!$AT$793:$AT$856,$BA217,County!Q$793:Q$856)+SUMIF($BA$1084:$BA$1108,$BA217,X$1084:X$1108)</f>
        <v>0</v>
      </c>
      <c r="Y217" s="1">
        <f>SUMIF(County!$AT$793:$AT$856,$BA217,County!R$793:R$856)+SUMIF($BA$1084:$BA$1108,$BA217,Y$1084:Y$1108)</f>
        <v>0</v>
      </c>
      <c r="Z217" s="1">
        <f>SUMIF(County!$AT$793:$AT$856,$BA217,County!S$793:S$856)+SUMIF($BA$1084:$BA$1108,$BA217,Z$1084:Z$1108)</f>
        <v>0</v>
      </c>
      <c r="AA217" s="1">
        <f>SUMIF(County!$AT$793:$AT$856,$BA217,County!T$793:T$856)+SUMIF($BA$1084:$BA$1108,$BA217,AA$1084:AA$1108)</f>
        <v>0</v>
      </c>
      <c r="AB217" s="1">
        <f>SUMIF(County!$AT$793:$AT$856,$BA217,County!U$793:U$856)+SUMIF($BA$1084:$BA$1108,$BA217,AB$1084:AB$1108)</f>
        <v>0</v>
      </c>
      <c r="AC217" s="1">
        <f>SUMIF(County!$AT$793:$AT$856,$BA217,County!V$793:V$856)+SUMIF($BA$1084:$BA$1108,$BA217,AC$1084:AC$1108)</f>
        <v>0</v>
      </c>
      <c r="AD217" s="1">
        <f>SUMIF(County!$AT$793:$AT$856,$BA217,County!W$793:W$856)+SUMIF($BA$1084:$BA$1108,$BA217,AD$1084:AD$1108)</f>
        <v>0</v>
      </c>
      <c r="AE217" s="1">
        <f>SUMIF(County!$AT$793:$AT$856,$BA217,County!X$793:X$856)+SUMIF($BA$1084:$BA$1108,$BA217,AE$1084:AE$1108)</f>
        <v>0</v>
      </c>
      <c r="AF217" s="48"/>
      <c r="AL217" s="1">
        <f>SUMIF(County!$AT$793:$AT$856,$BA217,County!AE$793:AE$856)+SUMIF($BA$1084:$BA$1108,$BA217,AL$1084:AL$1108)</f>
        <v>0</v>
      </c>
      <c r="AM217" s="1">
        <f>SUMIF(County!$AT$793:$AT$856,$BA217,County!AF$793:AF$856)+SUMIF($BA$1084:$BA$1108,$BA217,AM$1084:AM$1108)</f>
        <v>0</v>
      </c>
      <c r="AP217" s="7">
        <f>IF(AA217&gt;0,RANK(AA217,(W217:Y217,Z217:AN217)),0)</f>
        <v>0</v>
      </c>
      <c r="AQ217" s="7">
        <f>IF(AB217&gt;0,RANK(AB217,(W217:Y217,Z217:AN217)),0)</f>
        <v>0</v>
      </c>
      <c r="AR217" s="7">
        <f>IF(AC217&gt;0,RANK(AC217,(W217:Y217,Z217:AN217)),0)</f>
        <v>0</v>
      </c>
      <c r="AS217" s="7">
        <f>IF(AD217&gt;0,RANK(AD217,(W217:Y217,AD217:AN217)),0)</f>
        <v>0</v>
      </c>
      <c r="AT217" s="2" t="str">
        <f t="shared" si="196"/>
        <v>-</v>
      </c>
      <c r="AU217" s="2" t="str">
        <f t="shared" si="197"/>
        <v>-</v>
      </c>
      <c r="AV217" s="2" t="str">
        <f t="shared" si="198"/>
        <v>-</v>
      </c>
      <c r="AW217" s="2" t="str">
        <f t="shared" si="199"/>
        <v>-</v>
      </c>
      <c r="AY217" s="2" t="str">
        <f t="shared" si="174"/>
        <v>District 7</v>
      </c>
      <c r="AZ217" t="str">
        <f t="shared" si="175"/>
        <v>LA</v>
      </c>
      <c r="BA217">
        <v>7</v>
      </c>
      <c r="BC217" s="91">
        <v>22</v>
      </c>
      <c r="BD217" s="93">
        <v>907</v>
      </c>
      <c r="BE217" s="100">
        <f t="shared" si="200"/>
        <v>22907</v>
      </c>
      <c r="BF217" t="s">
        <v>2683</v>
      </c>
      <c r="BG217" t="s">
        <v>3290</v>
      </c>
    </row>
    <row r="218" spans="1:59" outlineLevel="1">
      <c r="A218" s="9" t="s">
        <v>2856</v>
      </c>
      <c r="B218" t="s">
        <v>895</v>
      </c>
      <c r="C218" s="1">
        <f>SUM(W218:AN218)</f>
        <v>0</v>
      </c>
      <c r="D218" s="1"/>
      <c r="E218" s="1"/>
      <c r="F218" s="1"/>
      <c r="G218" s="1"/>
      <c r="H218" s="1"/>
      <c r="I218" s="1"/>
      <c r="J218" s="1"/>
      <c r="K218" s="7">
        <f>IF(W218&gt;0,RANK(W218,(W218:Y218,Z218:AN218)),0)</f>
        <v>0</v>
      </c>
      <c r="L218" s="7">
        <f>IF(X218&gt;0,RANK(X218,(W218:Y218,Z218:AN218)),0)</f>
        <v>0</v>
      </c>
      <c r="M218" s="7">
        <f>IF(Y218&gt;0,RANK(Y218,(W218:Y218,Z218:AN218)),0)</f>
        <v>0</v>
      </c>
      <c r="N218" s="7">
        <f>IF(Z218&gt;0,RANK(Z218,(W218:Y218,Z218:AN218)),0)</f>
        <v>0</v>
      </c>
      <c r="O218" s="48">
        <f>MAX(W218:AD218)-LARGE(W218:AD218,2)</f>
        <v>0</v>
      </c>
      <c r="P218" s="163" t="e">
        <f>O218/C218</f>
        <v>#DIV/0!</v>
      </c>
      <c r="Q218" s="2"/>
      <c r="R218" s="2" t="str">
        <f t="shared" si="191"/>
        <v>-</v>
      </c>
      <c r="S218" s="2" t="str">
        <f t="shared" si="192"/>
        <v>-</v>
      </c>
      <c r="T218" s="2" t="str">
        <f t="shared" si="193"/>
        <v>-</v>
      </c>
      <c r="U218" s="2" t="str">
        <f t="shared" si="194"/>
        <v>-</v>
      </c>
      <c r="V218" s="2" t="str">
        <f t="shared" si="195"/>
        <v>-</v>
      </c>
      <c r="W218" s="1">
        <f>SUMIF($BA$1084:$BA$1108,$BA218,W$1084:W$1108)</f>
        <v>0</v>
      </c>
      <c r="X218" s="1">
        <f>SUMIF($BA$1084:$BA$1108,$BA218,X$1084:X$1108)</f>
        <v>0</v>
      </c>
      <c r="Y218" s="1">
        <f>SUMIF($BA$1084:$BA$1108,$BA218,Y$1084:Y$1108)</f>
        <v>0</v>
      </c>
      <c r="Z218" s="1">
        <f>SUMIF($BA$1084:$BA$1108,$BA218,Z$1084:Z$1108)</f>
        <v>0</v>
      </c>
      <c r="AA218" s="1">
        <f>SUMIF($BA$1084:$BA$1108,$BA218,AA$1084:AA$1108)</f>
        <v>0</v>
      </c>
      <c r="AB218" s="1">
        <f>SUMIF($BA$1084:$BA$1108,$BA218,AB$1084:AB$1108)</f>
        <v>0</v>
      </c>
      <c r="AC218" s="1">
        <f>SUMIF($BA$1084:$BA$1108,$BA218,AC$1084:AC$1108)</f>
        <v>0</v>
      </c>
      <c r="AD218" s="1">
        <f>SUMIF($BA$1084:$BA$1108,$BA218,AD$1084:AD$1108)</f>
        <v>0</v>
      </c>
      <c r="AE218" s="1">
        <f>SUMIF($BA$1084:$BA$1108,$BA218,AE$1084:AE$1108)</f>
        <v>0</v>
      </c>
      <c r="AF218" s="48"/>
      <c r="AL218" s="1">
        <f>SUMIF($BA$1084:$BA$1108,$BA218,AL$1084:AL$1108)</f>
        <v>0</v>
      </c>
      <c r="AM218" s="1">
        <f>SUMIF($BA$1084:$BA$1108,$BA218,AM$1084:AM$1108)</f>
        <v>0</v>
      </c>
      <c r="AP218" s="7">
        <f>IF(AA218&gt;0,RANK(AA218,(W218:Y218,Z218:AN218)),0)</f>
        <v>0</v>
      </c>
      <c r="AQ218" s="7">
        <f>IF(AB218&gt;0,RANK(AB218,(W218:Y218,Z218:AN218)),0)</f>
        <v>0</v>
      </c>
      <c r="AR218" s="7">
        <f>IF(AC218&gt;0,RANK(AC218,(W218:Y218,Z218:AN218)),0)</f>
        <v>0</v>
      </c>
      <c r="AS218" s="7">
        <f>IF(AD218&gt;0,RANK(AD218,(W218:Y218,AD218:AN218)),0)</f>
        <v>0</v>
      </c>
      <c r="AT218" s="2" t="str">
        <f>IF($C218=0,"-",AA218/$C218)</f>
        <v>-</v>
      </c>
      <c r="AU218" s="2" t="str">
        <f>IF($C218=0,"-",AB218/$C218)</f>
        <v>-</v>
      </c>
      <c r="AV218" s="2" t="str">
        <f>IF($C218=0,"-",AC218/$C218)</f>
        <v>-</v>
      </c>
      <c r="AW218" s="2" t="str">
        <f>IF($C218=0,"-",AD218/$C218)</f>
        <v>-</v>
      </c>
      <c r="AY218" s="2" t="str">
        <f t="shared" si="174"/>
        <v>Abs/Prov</v>
      </c>
      <c r="AZ218" t="str">
        <f t="shared" si="175"/>
        <v>LA</v>
      </c>
      <c r="BA218">
        <v>0</v>
      </c>
      <c r="BC218" s="91">
        <v>22</v>
      </c>
      <c r="BD218" s="93">
        <v>999</v>
      </c>
      <c r="BE218" s="100">
        <f t="shared" si="200"/>
        <v>22999</v>
      </c>
      <c r="BF218" t="s">
        <v>2855</v>
      </c>
      <c r="BG218" t="s">
        <v>3290</v>
      </c>
    </row>
    <row r="219" spans="1:59">
      <c r="A219" s="9" t="s">
        <v>894</v>
      </c>
      <c r="B219" t="s">
        <v>1136</v>
      </c>
      <c r="C219" s="1">
        <f t="shared" si="189"/>
        <v>0</v>
      </c>
      <c r="D219" s="1"/>
      <c r="E219" s="1"/>
      <c r="F219" s="1"/>
      <c r="G219" s="1"/>
      <c r="H219" s="1"/>
      <c r="I219" s="1"/>
      <c r="J219" s="1"/>
      <c r="K219" s="7">
        <f>IF(W219&gt;0,RANK(W219,(W219:Y219,Z219:AN219)),0)</f>
        <v>0</v>
      </c>
      <c r="L219" s="7">
        <f>IF(X219&gt;0,RANK(X219,(W219:Y219,Z219:AN219)),0)</f>
        <v>0</v>
      </c>
      <c r="M219" s="7">
        <f>IF(Y219&gt;0,RANK(Y219,(W219:Y219,Z219:AN219)),0)</f>
        <v>0</v>
      </c>
      <c r="N219" s="7">
        <f>IF(Z219&gt;0,RANK(Z219,(W219:Y219,Z219:AN219)),0)</f>
        <v>0</v>
      </c>
      <c r="O219" s="48">
        <f t="shared" si="190"/>
        <v>0</v>
      </c>
      <c r="P219" s="163" t="e">
        <f t="shared" si="178"/>
        <v>#DIV/0!</v>
      </c>
      <c r="Q219" s="2"/>
      <c r="R219" s="2" t="str">
        <f t="shared" si="191"/>
        <v>-</v>
      </c>
      <c r="S219" s="2" t="str">
        <f t="shared" si="192"/>
        <v>-</v>
      </c>
      <c r="T219" s="2" t="str">
        <f t="shared" si="193"/>
        <v>-</v>
      </c>
      <c r="U219" s="2" t="str">
        <f t="shared" si="194"/>
        <v>-</v>
      </c>
      <c r="V219" s="2" t="str">
        <f t="shared" si="195"/>
        <v>-</v>
      </c>
      <c r="W219" s="1">
        <f>SUM(W211:W218)</f>
        <v>0</v>
      </c>
      <c r="X219" s="1">
        <f t="shared" ref="X219:AE219" si="201">SUM(X211:X218)</f>
        <v>0</v>
      </c>
      <c r="Y219" s="1">
        <f t="shared" si="201"/>
        <v>0</v>
      </c>
      <c r="Z219" s="1">
        <f t="shared" si="201"/>
        <v>0</v>
      </c>
      <c r="AA219" s="1">
        <f t="shared" si="201"/>
        <v>0</v>
      </c>
      <c r="AB219" s="1">
        <f t="shared" si="201"/>
        <v>0</v>
      </c>
      <c r="AC219" s="1">
        <f t="shared" si="201"/>
        <v>0</v>
      </c>
      <c r="AD219" s="1">
        <f t="shared" si="201"/>
        <v>0</v>
      </c>
      <c r="AE219" s="1">
        <f t="shared" si="201"/>
        <v>0</v>
      </c>
      <c r="AF219" s="48"/>
      <c r="AL219" s="1">
        <f>SUM(AL211:AL218)</f>
        <v>0</v>
      </c>
      <c r="AM219" s="1">
        <f>SUM(AM211:AM218)</f>
        <v>0</v>
      </c>
      <c r="AP219" s="7">
        <f>IF(AA219&gt;0,RANK(AA219,(W219:Y219,Z219:AN219)),0)</f>
        <v>0</v>
      </c>
      <c r="AQ219" s="7">
        <f>IF(AB219&gt;0,RANK(AB219,(W219:Y219,Z219:AN219)),0)</f>
        <v>0</v>
      </c>
      <c r="AR219" s="7">
        <f>IF(AC219&gt;0,RANK(AC219,(W219:Y219,Z219:AN219)),0)</f>
        <v>0</v>
      </c>
      <c r="AS219" s="7">
        <f>IF(AD219&gt;0,RANK(AD219,(W219:Y219,AD219:AN219)),0)</f>
        <v>0</v>
      </c>
      <c r="AT219" s="2" t="str">
        <f>IF($C219=0,"-",AA219/$C219)</f>
        <v>-</v>
      </c>
      <c r="AU219" s="2" t="str">
        <f t="shared" si="197"/>
        <v>-</v>
      </c>
      <c r="AV219" s="2" t="str">
        <f t="shared" si="198"/>
        <v>-</v>
      </c>
      <c r="AW219" s="2" t="str">
        <f t="shared" si="199"/>
        <v>-</v>
      </c>
      <c r="AY219" s="2" t="str">
        <f t="shared" si="174"/>
        <v>Louisiana</v>
      </c>
      <c r="AZ219" t="str">
        <f t="shared" si="175"/>
        <v>T</v>
      </c>
      <c r="BC219" s="91">
        <v>22</v>
      </c>
      <c r="BD219" s="93"/>
      <c r="BE219" s="100">
        <f t="shared" si="200"/>
        <v>22000</v>
      </c>
      <c r="BF219" t="s">
        <v>1662</v>
      </c>
      <c r="BG219" t="s">
        <v>3290</v>
      </c>
    </row>
    <row r="220" spans="1:59">
      <c r="C220" s="1"/>
      <c r="D220" s="1"/>
      <c r="E220" s="1"/>
      <c r="F220" s="1"/>
      <c r="G220" s="1"/>
      <c r="H220" s="1"/>
      <c r="I220" s="1"/>
      <c r="J220" s="1"/>
      <c r="K220" s="7"/>
      <c r="L220" s="7"/>
      <c r="M220" s="7"/>
      <c r="N220" s="7"/>
      <c r="O220" s="48"/>
      <c r="P220" s="163"/>
      <c r="Q220" s="2"/>
      <c r="R220" s="2"/>
      <c r="S220" s="2"/>
      <c r="T220" s="2"/>
      <c r="U220" s="2"/>
      <c r="V220" s="2"/>
      <c r="AH220" s="1"/>
      <c r="AI220" s="1"/>
      <c r="AK220" s="1"/>
      <c r="AL220" s="1"/>
      <c r="AM220" s="1"/>
      <c r="AP220" s="7"/>
      <c r="AQ220" s="7"/>
      <c r="AR220" s="7"/>
      <c r="AS220" s="7"/>
      <c r="AT220" s="2"/>
      <c r="AU220" s="2"/>
      <c r="AV220" s="2"/>
      <c r="AW220" s="2"/>
      <c r="AY220" s="2"/>
      <c r="BD220" s="93"/>
    </row>
    <row r="221" spans="1:59" outlineLevel="1">
      <c r="A221" t="s">
        <v>2197</v>
      </c>
      <c r="B221" t="s">
        <v>980</v>
      </c>
      <c r="C221" s="1">
        <f>SUM(W221:AN221)</f>
        <v>3271</v>
      </c>
      <c r="D221" s="1"/>
      <c r="E221" s="1"/>
      <c r="F221" s="1"/>
      <c r="G221" s="1"/>
      <c r="H221" s="1"/>
      <c r="I221" s="1"/>
      <c r="J221" s="1"/>
      <c r="K221" s="7">
        <f>IF(W221&gt;0,RANK(W221,(W221:Y221,Z221:AN221)),0)</f>
        <v>0</v>
      </c>
      <c r="L221" s="7">
        <f>IF(X221&gt;0,RANK(X221,(W221:Y221,Z221:AN221)),0)</f>
        <v>4</v>
      </c>
      <c r="M221" s="7">
        <f>IF(Y221&gt;0,RANK(Y221,(W221:Y221,Z221:AN221)),0)</f>
        <v>1</v>
      </c>
      <c r="N221" s="7">
        <f>IF(Z221&gt;0,RANK(Z221,(W221:Y221,Z221:AN221)),0)</f>
        <v>2</v>
      </c>
      <c r="O221" s="48">
        <f>MAX(W221:AD221)-LARGE(W221:AD221,2)</f>
        <v>293</v>
      </c>
      <c r="P221" s="163">
        <f t="shared" si="178"/>
        <v>8.9575053500458579E-2</v>
      </c>
      <c r="Q221" s="2"/>
      <c r="R221" s="2">
        <f t="shared" ref="R221:U223" si="202">IF($C221=0,"-",W221/$C221)</f>
        <v>0</v>
      </c>
      <c r="S221" s="2">
        <f t="shared" si="202"/>
        <v>5.3194741669214306E-2</v>
      </c>
      <c r="T221" s="2">
        <f t="shared" si="202"/>
        <v>0.4307551207581779</v>
      </c>
      <c r="U221" s="2">
        <f t="shared" si="202"/>
        <v>0.34118006725771938</v>
      </c>
      <c r="V221" s="2">
        <f>IF(C221=0,"-",(1-R221-S221-T221-U221))</f>
        <v>0.17487007031488838</v>
      </c>
      <c r="X221" s="1">
        <f>SUMIF(County!$AT$3097:$AT$3112,$BA221,County!Q$3097:Q$3112)+SUMIF('Cong Dist'!$BA$1111:$BA$1112,$BA221,'Cong Dist'!X$1111:X$1112)</f>
        <v>174</v>
      </c>
      <c r="Y221" s="1">
        <f>SUMIF(County!$AT$3097:$AT$3112,$BA221,County!R$3097:R$3112)+SUMIF('Cong Dist'!$BA$1111:$BA$1112,$BA221,'Cong Dist'!Y$1111:Y$1112)</f>
        <v>1409</v>
      </c>
      <c r="Z221" s="1">
        <f>SUMIF(County!$AT$3097:$AT$3112,$BA221,County!S$3097:S$3112)+SUMIF('Cong Dist'!$BA$1111:$BA$1112,$BA221,'Cong Dist'!Z$1111:Z$1112)</f>
        <v>1116</v>
      </c>
      <c r="AA221" s="1">
        <f>SUMIF(County!$AT$3097:$AT$3112,$BA221,County!T$3097:T$3112)+SUMIF('Cong Dist'!$BA$1111:$BA$1112,$BA221,'Cong Dist'!AA$1111:AA$1112)</f>
        <v>540</v>
      </c>
      <c r="AF221" s="1">
        <f>SUMIF(County!$AT$3097:$AT$3112,$BA221,County!Y$3097:Y$3112)+SUMIF('Cong Dist'!$BA$1111:$BA$1112,$BA221,'Cong Dist'!AF$1111:AF$1112)</f>
        <v>26</v>
      </c>
      <c r="AG221" s="1">
        <f>SUMIF(County!$AT$3097:$AT$3112,$BA221,County!Z$3097:Z$3112)+SUMIF('Cong Dist'!$BA$1111:$BA$1112,$BA221,'Cong Dist'!AG$1111:AG$1112)</f>
        <v>6</v>
      </c>
      <c r="AI221" s="1"/>
      <c r="AK221" s="1"/>
      <c r="AL221" s="1"/>
      <c r="AM221" s="1"/>
      <c r="AO221" s="1"/>
      <c r="AP221" s="7">
        <f>IF(AA221&gt;0,RANK(AA221,(W221:Y221,Z221:AN221)),0)</f>
        <v>3</v>
      </c>
      <c r="AQ221" s="7">
        <f>IF(AB221&gt;0,RANK(AB221,(W221:Y221,Z221:AN221)),0)</f>
        <v>0</v>
      </c>
      <c r="AR221" s="7">
        <f>IF(AC221&gt;0,RANK(AC221,(W221:Y221,Z221:AN221)),0)</f>
        <v>0</v>
      </c>
      <c r="AS221" s="7">
        <f>IF(AD221&gt;0,RANK(AD221,(W221:Y221,AD221:AN221)),0)</f>
        <v>0</v>
      </c>
      <c r="AT221" s="2">
        <f t="shared" ref="AT221:AW223" si="203">IF($C221=0,"-",AA221/$C221)</f>
        <v>0.16508712931825129</v>
      </c>
      <c r="AU221" s="2">
        <f t="shared" si="203"/>
        <v>0</v>
      </c>
      <c r="AV221" s="2">
        <f t="shared" si="203"/>
        <v>0</v>
      </c>
      <c r="AW221" s="2">
        <f t="shared" si="203"/>
        <v>0</v>
      </c>
      <c r="AX221" s="2"/>
      <c r="AY221" s="2" t="str">
        <f t="shared" si="174"/>
        <v>District 1</v>
      </c>
      <c r="AZ221" t="str">
        <f t="shared" si="175"/>
        <v>ME</v>
      </c>
      <c r="BA221">
        <v>1</v>
      </c>
      <c r="BC221" s="91">
        <v>23</v>
      </c>
      <c r="BD221" s="93">
        <v>901</v>
      </c>
      <c r="BE221" s="100">
        <f>BC221*1000+BD221</f>
        <v>23901</v>
      </c>
      <c r="BF221" t="s">
        <v>2683</v>
      </c>
      <c r="BG221" t="s">
        <v>3094</v>
      </c>
    </row>
    <row r="222" spans="1:59" outlineLevel="1">
      <c r="A222" t="s">
        <v>1601</v>
      </c>
      <c r="B222" t="s">
        <v>980</v>
      </c>
      <c r="C222" s="1">
        <f>SUM(W222:AN222)</f>
        <v>2979</v>
      </c>
      <c r="D222" s="1"/>
      <c r="E222" s="1"/>
      <c r="F222" s="1"/>
      <c r="G222" s="1"/>
      <c r="H222" s="1"/>
      <c r="I222" s="1"/>
      <c r="J222" s="1"/>
      <c r="K222" s="7">
        <f>IF(W222&gt;0,RANK(W222,(W222:Y222,Z222:AN222)),0)</f>
        <v>0</v>
      </c>
      <c r="L222" s="7">
        <f>IF(X222&gt;0,RANK(X222,(W222:Y222,Z222:AN222)),0)</f>
        <v>4</v>
      </c>
      <c r="M222" s="7">
        <f>IF(Y222&gt;0,RANK(Y222,(W222:Y222,Z222:AN222)),0)</f>
        <v>2</v>
      </c>
      <c r="N222" s="7">
        <f>IF(Z222&gt;0,RANK(Z222,(W222:Y222,Z222:AN222)),0)</f>
        <v>1</v>
      </c>
      <c r="O222" s="48">
        <f>MAX(W222:AD222)-LARGE(W222:AD222,2)</f>
        <v>178</v>
      </c>
      <c r="P222" s="163">
        <f t="shared" si="178"/>
        <v>5.975159449479691E-2</v>
      </c>
      <c r="Q222" s="2"/>
      <c r="R222" s="2">
        <f t="shared" si="202"/>
        <v>0</v>
      </c>
      <c r="S222" s="2">
        <f t="shared" si="202"/>
        <v>7.7542799597180259E-2</v>
      </c>
      <c r="T222" s="2">
        <f t="shared" si="202"/>
        <v>0.32359852299429337</v>
      </c>
      <c r="U222" s="2">
        <f t="shared" si="202"/>
        <v>0.38335011748909031</v>
      </c>
      <c r="V222" s="2">
        <f>IF(C222=0,"-",(1-R222-S222-T222-U222))</f>
        <v>0.21550855991943607</v>
      </c>
      <c r="X222" s="1">
        <f>SUMIF(County!$AT$3097:$AT$3112,$BA222,County!Q$3097:Q$3112)+SUMIF('Cong Dist'!$BA$1111:$BA$1112,$BA222,'Cong Dist'!X$1111:X$1112)</f>
        <v>231</v>
      </c>
      <c r="Y222" s="1">
        <f>SUMIF(County!$AT$3097:$AT$3112,$BA222,County!R$3097:R$3112)+SUMIF('Cong Dist'!$BA$1111:$BA$1112,$BA222,'Cong Dist'!Y$1111:Y$1112)</f>
        <v>964</v>
      </c>
      <c r="Z222" s="1">
        <f>SUMIF(County!$AT$3097:$AT$3112,$BA222,County!S$3097:S$3112)+SUMIF('Cong Dist'!$BA$1111:$BA$1112,$BA222,'Cong Dist'!Z$1111:Z$1112)</f>
        <v>1142</v>
      </c>
      <c r="AA222" s="1">
        <f>SUMIF(County!$AT$3097:$AT$3112,$BA222,County!T$3097:T$3112)+SUMIF('Cong Dist'!$BA$1111:$BA$1112,$BA222,'Cong Dist'!AA$1111:AA$1112)</f>
        <v>596</v>
      </c>
      <c r="AF222" s="1">
        <f>SUMIF(County!$AT$3097:$AT$3112,$BA222,County!Y$3097:Y$3112)+SUMIF('Cong Dist'!$BA$1111:$BA$1112,$BA222,'Cong Dist'!AF$1111:AF$1112)</f>
        <v>34</v>
      </c>
      <c r="AG222" s="1">
        <f>SUMIF(County!$AT$3097:$AT$3112,$BA222,County!Z$3097:Z$3112)+SUMIF('Cong Dist'!$BA$1111:$BA$1112,$BA222,'Cong Dist'!AG$1111:AG$1112)</f>
        <v>12</v>
      </c>
      <c r="AI222" s="1"/>
      <c r="AK222" s="1"/>
      <c r="AL222" s="1"/>
      <c r="AM222" s="1"/>
      <c r="AO222" s="1"/>
      <c r="AP222" s="7">
        <f>IF(AA222&gt;0,RANK(AA222,(W222:Y222,Z222:AN222)),0)</f>
        <v>3</v>
      </c>
      <c r="AQ222" s="7">
        <f>IF(AB222&gt;0,RANK(AB222,(W222:Y222,Z222:AN222)),0)</f>
        <v>0</v>
      </c>
      <c r="AR222" s="7">
        <f>IF(AC222&gt;0,RANK(AC222,(W222:Y222,Z222:AN222)),0)</f>
        <v>0</v>
      </c>
      <c r="AS222" s="7">
        <f>IF(AD222&gt;0,RANK(AD222,(W222:Y222,AD222:AN222)),0)</f>
        <v>0</v>
      </c>
      <c r="AT222" s="2">
        <f t="shared" si="203"/>
        <v>0.20006713662302786</v>
      </c>
      <c r="AU222" s="2">
        <f t="shared" si="203"/>
        <v>0</v>
      </c>
      <c r="AV222" s="2">
        <f t="shared" si="203"/>
        <v>0</v>
      </c>
      <c r="AW222" s="2">
        <f t="shared" si="203"/>
        <v>0</v>
      </c>
      <c r="AX222" s="2"/>
      <c r="AY222" s="2" t="str">
        <f t="shared" si="174"/>
        <v>District 2</v>
      </c>
      <c r="AZ222" t="str">
        <f t="shared" si="175"/>
        <v>ME</v>
      </c>
      <c r="BA222">
        <v>2</v>
      </c>
      <c r="BC222" s="91">
        <v>23</v>
      </c>
      <c r="BD222" s="93">
        <v>902</v>
      </c>
      <c r="BE222" s="100">
        <f>BC222*1000+BD222</f>
        <v>23902</v>
      </c>
      <c r="BF222" t="s">
        <v>2683</v>
      </c>
      <c r="BG222" t="s">
        <v>3094</v>
      </c>
    </row>
    <row r="223" spans="1:59">
      <c r="A223" t="s">
        <v>2121</v>
      </c>
      <c r="B223" t="s">
        <v>1136</v>
      </c>
      <c r="C223" s="1">
        <f>SUM(W223:AN223)</f>
        <v>6250</v>
      </c>
      <c r="D223" s="1"/>
      <c r="E223" s="1"/>
      <c r="F223" s="1"/>
      <c r="G223" s="1"/>
      <c r="H223" s="1"/>
      <c r="I223" s="1"/>
      <c r="J223" s="1"/>
      <c r="K223" s="7">
        <f>IF(W223&gt;0,RANK(W223,(W223:Y223,Z223:AN223)),0)</f>
        <v>0</v>
      </c>
      <c r="L223" s="7">
        <f>IF(X223&gt;0,RANK(X223,(W223:Y223,Z223:AN223)),0)</f>
        <v>4</v>
      </c>
      <c r="M223" s="7">
        <f>IF(Y223&gt;0,RANK(Y223,(W223:Y223,Z223:AN223)),0)</f>
        <v>1</v>
      </c>
      <c r="N223" s="7">
        <f>IF(Z223&gt;0,RANK(Z223,(W223:Y223,Z223:AN223)),0)</f>
        <v>2</v>
      </c>
      <c r="O223" s="48">
        <f>MAX(W223:AD223)-LARGE(W223:AD223,2)</f>
        <v>115</v>
      </c>
      <c r="P223" s="163">
        <f t="shared" si="178"/>
        <v>1.84E-2</v>
      </c>
      <c r="Q223" s="2"/>
      <c r="R223" s="2">
        <f t="shared" si="202"/>
        <v>0</v>
      </c>
      <c r="S223" s="2">
        <f t="shared" si="202"/>
        <v>6.4799999999999996E-2</v>
      </c>
      <c r="T223" s="2">
        <f t="shared" si="202"/>
        <v>0.37968000000000002</v>
      </c>
      <c r="U223" s="2">
        <f t="shared" si="202"/>
        <v>0.36127999999999999</v>
      </c>
      <c r="V223" s="2">
        <f>IF(C223=0,"-",(1-R223-S223-T223-U223))</f>
        <v>0.19424000000000002</v>
      </c>
      <c r="X223" s="1">
        <f>X221+X222</f>
        <v>405</v>
      </c>
      <c r="Y223" s="1">
        <f>Y221+Y222</f>
        <v>2373</v>
      </c>
      <c r="Z223" s="1">
        <f>Z221+Z222</f>
        <v>2258</v>
      </c>
      <c r="AA223" s="1">
        <f>AA221+AA222</f>
        <v>1136</v>
      </c>
      <c r="AF223" s="1">
        <f>AF221+AF222</f>
        <v>60</v>
      </c>
      <c r="AG223" s="1">
        <f>AG221+AG222</f>
        <v>18</v>
      </c>
      <c r="AI223" s="1"/>
      <c r="AK223" s="1"/>
      <c r="AL223" s="1"/>
      <c r="AM223" s="1"/>
      <c r="AO223" s="1"/>
      <c r="AP223" s="7">
        <f>IF(AA223&gt;0,RANK(AA223,(W223:Y223,Z223:AN223)),0)</f>
        <v>3</v>
      </c>
      <c r="AQ223" s="7">
        <f>IF(AB223&gt;0,RANK(AB223,(W223:Y223,Z223:AN223)),0)</f>
        <v>0</v>
      </c>
      <c r="AR223" s="7">
        <f>IF(AC223&gt;0,RANK(AC223,(W223:Y223,Z223:AN223)),0)</f>
        <v>0</v>
      </c>
      <c r="AS223" s="7">
        <f>IF(AD223&gt;0,RANK(AD223,(W223:Y223,AD223:AN223)),0)</f>
        <v>0</v>
      </c>
      <c r="AT223" s="2">
        <f t="shared" si="203"/>
        <v>0.18176</v>
      </c>
      <c r="AU223" s="2">
        <f t="shared" si="203"/>
        <v>0</v>
      </c>
      <c r="AV223" s="2">
        <f t="shared" si="203"/>
        <v>0</v>
      </c>
      <c r="AW223" s="2">
        <f t="shared" si="203"/>
        <v>0</v>
      </c>
      <c r="AX223" s="2"/>
      <c r="AY223" s="2" t="str">
        <f t="shared" si="174"/>
        <v>Maine</v>
      </c>
      <c r="AZ223" t="str">
        <f t="shared" si="175"/>
        <v>T</v>
      </c>
      <c r="BC223" s="91">
        <v>23</v>
      </c>
      <c r="BD223" s="93"/>
      <c r="BE223" s="100">
        <f>BC223*1000+BD223</f>
        <v>23000</v>
      </c>
      <c r="BF223" t="s">
        <v>1662</v>
      </c>
      <c r="BG223" t="s">
        <v>3094</v>
      </c>
    </row>
    <row r="224" spans="1:59">
      <c r="C224" s="1"/>
      <c r="D224" s="1"/>
      <c r="E224" s="1"/>
      <c r="F224" s="1"/>
      <c r="G224" s="1"/>
      <c r="H224" s="1"/>
      <c r="I224" s="1"/>
      <c r="J224" s="1"/>
      <c r="K224" s="7"/>
      <c r="L224" s="7"/>
      <c r="M224" s="7"/>
      <c r="N224" s="7"/>
      <c r="O224" s="48"/>
      <c r="P224" s="163"/>
      <c r="Q224" s="2"/>
      <c r="R224" s="2"/>
      <c r="S224" s="2"/>
      <c r="T224" s="2"/>
      <c r="U224" s="2"/>
      <c r="V224" s="2"/>
      <c r="AP224" s="7"/>
      <c r="AQ224" s="7"/>
      <c r="AR224" s="7"/>
      <c r="AS224" s="7"/>
      <c r="AT224" s="2"/>
      <c r="AU224" s="2"/>
      <c r="AV224" s="2"/>
      <c r="AW224" s="2"/>
      <c r="AY224" s="2"/>
      <c r="BD224" s="93"/>
    </row>
    <row r="225" spans="1:59" outlineLevel="1">
      <c r="A225" t="s">
        <v>2197</v>
      </c>
      <c r="B225" t="s">
        <v>2669</v>
      </c>
      <c r="C225" s="1">
        <f t="shared" ref="C225:C233" si="204">SUM(W225:AN225)</f>
        <v>57384</v>
      </c>
      <c r="D225" s="1">
        <v>3</v>
      </c>
      <c r="E225" s="1" t="str">
        <f t="shared" ref="E225:E233" si="205">IF(W225=MAX($W225:$AD225),$D225,"")</f>
        <v/>
      </c>
      <c r="F225" s="1" t="str">
        <f t="shared" ref="F225:F233" si="206">IF(X225=MAX($W225:$AD225),$D225,"")</f>
        <v/>
      </c>
      <c r="G225" s="1">
        <f t="shared" ref="G225:G233" si="207">IF(Y225=MAX($W225:$AD225),$D225,"")</f>
        <v>3</v>
      </c>
      <c r="H225" s="1" t="str">
        <f t="shared" ref="H225:H233" si="208">IF(Z225=MAX($W225:$AD225),$D225,"")</f>
        <v/>
      </c>
      <c r="I225" s="1" t="str">
        <f t="shared" ref="I225:I233" si="209">IF(AA225=MAX($W225:$AD225),$D225,"")</f>
        <v/>
      </c>
      <c r="J225" s="1"/>
      <c r="K225" s="7">
        <f>IF(W225&gt;0,RANK(W225,(W225:Y225,Z225:AN225)),0)</f>
        <v>5</v>
      </c>
      <c r="L225" s="7">
        <f>IF(X225&gt;0,RANK(X225,(W225:Y225,Z225:AN225)),0)</f>
        <v>3</v>
      </c>
      <c r="M225" s="7">
        <f>IF(Y225&gt;0,RANK(Y225,(W225:Y225,Z225:AN225)),0)</f>
        <v>1</v>
      </c>
      <c r="N225" s="7">
        <f>IF(Z225&gt;0,RANK(Z225,(W225:Y225,Z225:AN225)),0)</f>
        <v>4</v>
      </c>
      <c r="O225" s="48">
        <f t="shared" ref="O225:O232" si="210">MAX(W225:AD225)-LARGE(W225:AD225,2)</f>
        <v>9300</v>
      </c>
      <c r="P225" s="163">
        <f t="shared" si="178"/>
        <v>0.16206608113759932</v>
      </c>
      <c r="Q225" s="2"/>
      <c r="R225" s="2">
        <f t="shared" ref="R225:R233" si="211">IF($C225=0,"-",W225/$C225)</f>
        <v>4.3740415446814444E-3</v>
      </c>
      <c r="S225" s="2">
        <f t="shared" ref="S225:S233" si="212">IF($C225=0,"-",X225/$C225)</f>
        <v>0.11416074167015196</v>
      </c>
      <c r="T225" s="2">
        <f t="shared" ref="T225:T233" si="213">IF($C225=0,"-",Y225/$C225)</f>
        <v>0.46695943120033456</v>
      </c>
      <c r="U225" s="2">
        <f t="shared" ref="U225:U233" si="214">IF($C225=0,"-",Z225/$C225)</f>
        <v>0.10116060225846926</v>
      </c>
      <c r="V225" s="2">
        <f t="shared" ref="V225:V233" si="215">IF(C225=0,"-",(1-R225-S225-T225-U225))</f>
        <v>0.31334518332636274</v>
      </c>
      <c r="W225" s="1">
        <f>SUMIF(County!$AT$859:$AT$882,$BA225,County!P$859:P$882)+SUMIF('Cong Dist'!$BA$1148:$BA$1172,$BA225,'Cong Dist'!W$1148:W$1172)</f>
        <v>251</v>
      </c>
      <c r="X225" s="1">
        <f>SUMIF(County!$AT$859:$AT$882,$BA225,County!Q$859:Q$882)+SUMIF('Cong Dist'!$BA$1148:$BA$1172,$BA225,'Cong Dist'!X$1148:X$1172)</f>
        <v>6551</v>
      </c>
      <c r="Y225" s="1">
        <f>SUMIF(County!$AT$859:$AT$882,$BA225,County!R$859:R$882)+SUMIF('Cong Dist'!$BA$1148:$BA$1172,$BA225,'Cong Dist'!Y$1148:Y$1172)</f>
        <v>26796</v>
      </c>
      <c r="Z225" s="1">
        <f>SUMIF(County!$AT$859:$AT$882,$BA225,County!S$859:S$882)+SUMIF('Cong Dist'!$BA$1148:$BA$1172,$BA225,'Cong Dist'!Z$1148:Z$1172)</f>
        <v>5805</v>
      </c>
      <c r="AA225" s="1">
        <f>SUMIF(County!$AT$859:$AT$882,$BA225,County!T$859:T$882)+SUMIF('Cong Dist'!$BA$1148:$BA$1172,$BA225,'Cong Dist'!AA$1148:AA$1172)</f>
        <v>17496</v>
      </c>
      <c r="AB225" s="1">
        <f>SUMIF(County!$AT$859:$AT$882,$BA225,County!U$859:U$882)+SUMIF('Cong Dist'!$BA$1148:$BA$1172,$BA225,'Cong Dist'!AB$1148:AB$1172)</f>
        <v>247</v>
      </c>
      <c r="AJ225" s="1">
        <f>SUMIF(County!$AT$859:$AT$882,$BA225,County!AC$859:AC$882)+SUMIF('Cong Dist'!$BA$1148:$BA$1172,$BA225,'Cong Dist'!AJ$1148:AJ$1172)</f>
        <v>193</v>
      </c>
      <c r="AK225" s="1">
        <f>SUMIF(County!$AT$859:$AT$882,$BA225,County!AD$859:AD$882)+SUMIF('Cong Dist'!$BA$1148:$BA$1172,$BA225,'Cong Dist'!AK$1148:AK$1172)</f>
        <v>45</v>
      </c>
      <c r="AP225" s="7">
        <f>IF(AA225&gt;0,RANK(AA225,(W225:Y225,Z225:AN225)),0)</f>
        <v>2</v>
      </c>
      <c r="AQ225" s="7">
        <f>IF(AB225&gt;0,RANK(AB225,(W225:Y225,Z225:AN225)),0)</f>
        <v>6</v>
      </c>
      <c r="AR225" s="7">
        <f>IF(AC225&gt;0,RANK(AC225,(W225:Y225,Z225:AN225)),0)</f>
        <v>0</v>
      </c>
      <c r="AS225" s="7">
        <f>IF(AD225&gt;0,RANK(AD225,(W225:Y225,AD225:AN225)),0)</f>
        <v>0</v>
      </c>
      <c r="AT225" s="2">
        <f t="shared" ref="AT225:AT233" si="216">IF($C225=0,"-",AA225/$C225)</f>
        <v>0.30489335006273527</v>
      </c>
      <c r="AU225" s="2">
        <f t="shared" ref="AU225:AU232" si="217">IF($C225=0,"-",AB225/$C225)</f>
        <v>4.304335703331939E-3</v>
      </c>
      <c r="AV225" s="2">
        <f t="shared" ref="AV225:AV233" si="218">IF($C225=0,"-",AC225/$C225)</f>
        <v>0</v>
      </c>
      <c r="AW225" s="2">
        <f t="shared" ref="AW225:AW232" si="219">IF($C225=0,"-",AD225/$C225)</f>
        <v>0</v>
      </c>
      <c r="AY225" s="2" t="str">
        <f t="shared" si="174"/>
        <v>District 1</v>
      </c>
      <c r="AZ225" t="str">
        <f t="shared" si="175"/>
        <v>MD</v>
      </c>
      <c r="BA225">
        <v>1</v>
      </c>
      <c r="BC225" s="91">
        <v>24</v>
      </c>
      <c r="BD225" s="93">
        <v>901</v>
      </c>
      <c r="BE225" s="100">
        <f t="shared" ref="BE225:BE233" si="220">BC225*1000+BD225</f>
        <v>24901</v>
      </c>
      <c r="BF225" t="s">
        <v>2683</v>
      </c>
      <c r="BG225" t="s">
        <v>3290</v>
      </c>
    </row>
    <row r="226" spans="1:59" outlineLevel="1">
      <c r="A226" t="s">
        <v>1601</v>
      </c>
      <c r="B226" t="s">
        <v>2669</v>
      </c>
      <c r="C226" s="1">
        <f t="shared" si="204"/>
        <v>22730</v>
      </c>
      <c r="D226" s="1">
        <v>3</v>
      </c>
      <c r="E226" s="1" t="str">
        <f t="shared" si="205"/>
        <v/>
      </c>
      <c r="F226" s="1" t="str">
        <f t="shared" si="206"/>
        <v/>
      </c>
      <c r="G226" s="1">
        <f t="shared" si="207"/>
        <v>3</v>
      </c>
      <c r="H226" s="1" t="str">
        <f t="shared" si="208"/>
        <v/>
      </c>
      <c r="I226" s="1" t="str">
        <f t="shared" si="209"/>
        <v/>
      </c>
      <c r="J226" s="1"/>
      <c r="K226" s="7">
        <f>IF(W226&gt;0,RANK(W226,(W226:Y226,Z226:AN226)),0)</f>
        <v>6</v>
      </c>
      <c r="L226" s="7">
        <f>IF(X226&gt;0,RANK(X226,(W226:Y226,Z226:AN226)),0)</f>
        <v>4</v>
      </c>
      <c r="M226" s="7">
        <f>IF(Y226&gt;0,RANK(Y226,(W226:Y226,Z226:AN226)),0)</f>
        <v>1</v>
      </c>
      <c r="N226" s="7">
        <f>IF(Z226&gt;0,RANK(Z226,(W226:Y226,Z226:AN226)),0)</f>
        <v>3</v>
      </c>
      <c r="O226" s="48">
        <f t="shared" si="210"/>
        <v>4624</v>
      </c>
      <c r="P226" s="163">
        <f t="shared" si="178"/>
        <v>0.20343158820941487</v>
      </c>
      <c r="Q226" s="2"/>
      <c r="R226" s="2">
        <f t="shared" si="211"/>
        <v>5.1033875934887816E-3</v>
      </c>
      <c r="S226" s="2">
        <f t="shared" si="212"/>
        <v>0.10875494940607128</v>
      </c>
      <c r="T226" s="2">
        <f t="shared" si="213"/>
        <v>0.47457105147382317</v>
      </c>
      <c r="U226" s="2">
        <f t="shared" si="214"/>
        <v>0.12947646282446107</v>
      </c>
      <c r="V226" s="2">
        <f t="shared" si="215"/>
        <v>0.28209414870215571</v>
      </c>
      <c r="W226" s="1">
        <f>SUMIF(County!$AT$859:$AT$882,$BA226,County!P$859:P$882)+SUMIF('Cong Dist'!$BA$1148:$BA$1172,$BA226,'Cong Dist'!W$1148:W$1172)</f>
        <v>116</v>
      </c>
      <c r="X226" s="1">
        <f>SUMIF(County!$AT$859:$AT$882,$BA226,County!Q$859:Q$882)+SUMIF('Cong Dist'!$BA$1148:$BA$1172,$BA226,'Cong Dist'!X$1148:X$1172)</f>
        <v>2472</v>
      </c>
      <c r="Y226" s="1">
        <f>SUMIF(County!$AT$859:$AT$882,$BA226,County!R$859:R$882)+SUMIF('Cong Dist'!$BA$1148:$BA$1172,$BA226,'Cong Dist'!Y$1148:Y$1172)</f>
        <v>10787</v>
      </c>
      <c r="Z226" s="1">
        <f>SUMIF(County!$AT$859:$AT$882,$BA226,County!S$859:S$882)+SUMIF('Cong Dist'!$BA$1148:$BA$1172,$BA226,'Cong Dist'!Z$1148:Z$1172)</f>
        <v>2943</v>
      </c>
      <c r="AA226" s="1">
        <f>SUMIF(County!$AT$859:$AT$882,$BA226,County!T$859:T$882)+SUMIF('Cong Dist'!$BA$1148:$BA$1172,$BA226,'Cong Dist'!AA$1148:AA$1172)</f>
        <v>6163</v>
      </c>
      <c r="AB226" s="1">
        <f>SUMIF(County!$AT$859:$AT$882,$BA226,County!U$859:U$882)+SUMIF('Cong Dist'!$BA$1148:$BA$1172,$BA226,'Cong Dist'!AB$1148:AB$1172)</f>
        <v>127</v>
      </c>
      <c r="AJ226" s="1">
        <f>SUMIF(County!$AT$859:$AT$882,$BA226,County!AC$859:AC$882)+SUMIF('Cong Dist'!$BA$1148:$BA$1172,$BA226,'Cong Dist'!AJ$1148:AJ$1172)</f>
        <v>80</v>
      </c>
      <c r="AK226" s="1">
        <f>SUMIF(County!$AT$859:$AT$882,$BA226,County!AD$859:AD$882)+SUMIF('Cong Dist'!$BA$1148:$BA$1172,$BA226,'Cong Dist'!AK$1148:AK$1172)</f>
        <v>42</v>
      </c>
      <c r="AP226" s="7">
        <f>IF(AA226&gt;0,RANK(AA226,(W226:Y226,Z226:AN226)),0)</f>
        <v>2</v>
      </c>
      <c r="AQ226" s="7">
        <f>IF(AB226&gt;0,RANK(AB226,(W226:Y226,Z226:AN226)),0)</f>
        <v>5</v>
      </c>
      <c r="AR226" s="7">
        <f>IF(AC226&gt;0,RANK(AC226,(W226:Y226,Z226:AN226)),0)</f>
        <v>0</v>
      </c>
      <c r="AS226" s="7">
        <f>IF(AD226&gt;0,RANK(AD226,(W226:Y226,AD226:AN226)),0)</f>
        <v>0</v>
      </c>
      <c r="AT226" s="2">
        <f t="shared" si="216"/>
        <v>0.2711394632644083</v>
      </c>
      <c r="AU226" s="2">
        <f t="shared" si="217"/>
        <v>5.5873295204575454E-3</v>
      </c>
      <c r="AV226" s="2">
        <f t="shared" si="218"/>
        <v>0</v>
      </c>
      <c r="AW226" s="2">
        <f t="shared" si="219"/>
        <v>0</v>
      </c>
      <c r="AY226" s="2" t="str">
        <f t="shared" si="174"/>
        <v>District 2</v>
      </c>
      <c r="AZ226" t="str">
        <f t="shared" si="175"/>
        <v>MD</v>
      </c>
      <c r="BA226">
        <v>2</v>
      </c>
      <c r="BC226" s="91">
        <v>24</v>
      </c>
      <c r="BD226" s="93">
        <v>902</v>
      </c>
      <c r="BE226" s="100">
        <f t="shared" si="220"/>
        <v>24902</v>
      </c>
      <c r="BF226" t="s">
        <v>2683</v>
      </c>
      <c r="BG226" t="s">
        <v>3290</v>
      </c>
    </row>
    <row r="227" spans="1:59" outlineLevel="1">
      <c r="A227" t="s">
        <v>1602</v>
      </c>
      <c r="B227" t="s">
        <v>2669</v>
      </c>
      <c r="C227" s="1">
        <f t="shared" si="204"/>
        <v>26600</v>
      </c>
      <c r="D227" s="1">
        <v>3</v>
      </c>
      <c r="E227" s="1" t="str">
        <f t="shared" si="205"/>
        <v/>
      </c>
      <c r="F227" s="1" t="str">
        <f t="shared" si="206"/>
        <v/>
      </c>
      <c r="G227" s="1">
        <f t="shared" si="207"/>
        <v>3</v>
      </c>
      <c r="H227" s="1" t="str">
        <f t="shared" si="208"/>
        <v/>
      </c>
      <c r="I227" s="1" t="str">
        <f t="shared" si="209"/>
        <v/>
      </c>
      <c r="J227" s="1"/>
      <c r="K227" s="7">
        <f>IF(W227&gt;0,RANK(W227,(W227:Y227,Z227:AN227)),0)</f>
        <v>5</v>
      </c>
      <c r="L227" s="7">
        <f>IF(X227&gt;0,RANK(X227,(W227:Y227,Z227:AN227)),0)</f>
        <v>3</v>
      </c>
      <c r="M227" s="7">
        <f>IF(Y227&gt;0,RANK(Y227,(W227:Y227,Z227:AN227)),0)</f>
        <v>1</v>
      </c>
      <c r="N227" s="7">
        <f>IF(Z227&gt;0,RANK(Z227,(W227:Y227,Z227:AN227)),0)</f>
        <v>4</v>
      </c>
      <c r="O227" s="48">
        <f t="shared" si="210"/>
        <v>7701</v>
      </c>
      <c r="P227" s="163">
        <f t="shared" si="178"/>
        <v>0.28951127819548872</v>
      </c>
      <c r="Q227" s="2"/>
      <c r="R227" s="2">
        <f t="shared" si="211"/>
        <v>6.9172932330827065E-3</v>
      </c>
      <c r="S227" s="2">
        <f t="shared" si="212"/>
        <v>0.10451127819548872</v>
      </c>
      <c r="T227" s="2">
        <f t="shared" si="213"/>
        <v>0.53436090225563915</v>
      </c>
      <c r="U227" s="2">
        <f t="shared" si="214"/>
        <v>9.9736842105263152E-2</v>
      </c>
      <c r="V227" s="2">
        <f t="shared" si="215"/>
        <v>0.2544736842105263</v>
      </c>
      <c r="W227" s="1">
        <f>SUMIF(County!$AT$859:$AT$882,$BA227,County!P$859:P$882)+SUMIF('Cong Dist'!$BA$1148:$BA$1172,$BA227,'Cong Dist'!W$1148:W$1172)</f>
        <v>184</v>
      </c>
      <c r="X227" s="1">
        <f>SUMIF(County!$AT$859:$AT$882,$BA227,County!Q$859:Q$882)+SUMIF('Cong Dist'!$BA$1148:$BA$1172,$BA227,'Cong Dist'!X$1148:X$1172)</f>
        <v>2780</v>
      </c>
      <c r="Y227" s="1">
        <f>SUMIF(County!$AT$859:$AT$882,$BA227,County!R$859:R$882)+SUMIF('Cong Dist'!$BA$1148:$BA$1172,$BA227,'Cong Dist'!Y$1148:Y$1172)</f>
        <v>14214</v>
      </c>
      <c r="Z227" s="1">
        <f>SUMIF(County!$AT$859:$AT$882,$BA227,County!S$859:S$882)+SUMIF('Cong Dist'!$BA$1148:$BA$1172,$BA227,'Cong Dist'!Z$1148:Z$1172)</f>
        <v>2653</v>
      </c>
      <c r="AA227" s="1">
        <f>SUMIF(County!$AT$859:$AT$882,$BA227,County!T$859:T$882)+SUMIF('Cong Dist'!$BA$1148:$BA$1172,$BA227,'Cong Dist'!AA$1148:AA$1172)</f>
        <v>6513</v>
      </c>
      <c r="AB227" s="1">
        <f>SUMIF(County!$AT$859:$AT$882,$BA227,County!U$859:U$882)+SUMIF('Cong Dist'!$BA$1148:$BA$1172,$BA227,'Cong Dist'!AB$1148:AB$1172)</f>
        <v>119</v>
      </c>
      <c r="AJ227" s="1">
        <f>SUMIF(County!$AT$859:$AT$882,$BA227,County!AC$859:AC$882)+SUMIF('Cong Dist'!$BA$1148:$BA$1172,$BA227,'Cong Dist'!AJ$1148:AJ$1172)</f>
        <v>98</v>
      </c>
      <c r="AK227" s="1">
        <f>SUMIF(County!$AT$859:$AT$882,$BA227,County!AD$859:AD$882)+SUMIF('Cong Dist'!$BA$1148:$BA$1172,$BA227,'Cong Dist'!AK$1148:AK$1172)</f>
        <v>39</v>
      </c>
      <c r="AP227" s="7">
        <f>IF(AA227&gt;0,RANK(AA227,(W227:Y227,Z227:AN227)),0)</f>
        <v>2</v>
      </c>
      <c r="AQ227" s="7">
        <f>IF(AB227&gt;0,RANK(AB227,(W227:Y227,Z227:AN227)),0)</f>
        <v>6</v>
      </c>
      <c r="AR227" s="7">
        <f>IF(AC227&gt;0,RANK(AC227,(W227:Y227,Z227:AN227)),0)</f>
        <v>0</v>
      </c>
      <c r="AS227" s="7">
        <f>IF(AD227&gt;0,RANK(AD227,(W227:Y227,AD227:AN227)),0)</f>
        <v>0</v>
      </c>
      <c r="AT227" s="2">
        <f t="shared" si="216"/>
        <v>0.24484962406015037</v>
      </c>
      <c r="AU227" s="2">
        <f t="shared" si="217"/>
        <v>4.4736842105263155E-3</v>
      </c>
      <c r="AV227" s="2">
        <f t="shared" si="218"/>
        <v>0</v>
      </c>
      <c r="AW227" s="2">
        <f t="shared" si="219"/>
        <v>0</v>
      </c>
      <c r="AY227" s="2" t="str">
        <f t="shared" si="174"/>
        <v>District 3</v>
      </c>
      <c r="AZ227" t="str">
        <f t="shared" si="175"/>
        <v>MD</v>
      </c>
      <c r="BA227">
        <v>3</v>
      </c>
      <c r="BC227" s="91">
        <v>24</v>
      </c>
      <c r="BD227" s="93">
        <v>903</v>
      </c>
      <c r="BE227" s="100">
        <f t="shared" si="220"/>
        <v>24903</v>
      </c>
      <c r="BF227" t="s">
        <v>2683</v>
      </c>
      <c r="BG227" t="s">
        <v>3290</v>
      </c>
    </row>
    <row r="228" spans="1:59" outlineLevel="1">
      <c r="A228" t="s">
        <v>1873</v>
      </c>
      <c r="B228" t="s">
        <v>2669</v>
      </c>
      <c r="C228" s="1">
        <f t="shared" si="204"/>
        <v>17958</v>
      </c>
      <c r="D228" s="1">
        <v>3</v>
      </c>
      <c r="E228" s="1" t="str">
        <f t="shared" si="205"/>
        <v/>
      </c>
      <c r="F228" s="1" t="str">
        <f t="shared" si="206"/>
        <v/>
      </c>
      <c r="G228" s="1">
        <f t="shared" si="207"/>
        <v>3</v>
      </c>
      <c r="H228" s="1" t="str">
        <f t="shared" si="208"/>
        <v/>
      </c>
      <c r="I228" s="1" t="str">
        <f t="shared" si="209"/>
        <v/>
      </c>
      <c r="J228" s="1"/>
      <c r="K228" s="7">
        <f>IF(W228&gt;0,RANK(W228,(W228:Y228,Z228:AN228)),0)</f>
        <v>5</v>
      </c>
      <c r="L228" s="7">
        <f>IF(X228&gt;0,RANK(X228,(W228:Y228,Z228:AN228)),0)</f>
        <v>3</v>
      </c>
      <c r="M228" s="7">
        <f>IF(Y228&gt;0,RANK(Y228,(W228:Y228,Z228:AN228)),0)</f>
        <v>1</v>
      </c>
      <c r="N228" s="7">
        <f>IF(Z228&gt;0,RANK(Z228,(W228:Y228,Z228:AN228)),0)</f>
        <v>4</v>
      </c>
      <c r="O228" s="48">
        <f t="shared" si="210"/>
        <v>5381</v>
      </c>
      <c r="P228" s="163">
        <f t="shared" si="178"/>
        <v>0.29964361287448493</v>
      </c>
      <c r="Q228" s="2"/>
      <c r="R228" s="2">
        <f t="shared" si="211"/>
        <v>5.6242343245350261E-3</v>
      </c>
      <c r="S228" s="2">
        <f t="shared" si="212"/>
        <v>0.11326428332776478</v>
      </c>
      <c r="T228" s="2">
        <f t="shared" si="213"/>
        <v>0.54337899543378998</v>
      </c>
      <c r="U228" s="2">
        <f t="shared" si="214"/>
        <v>8.3750974496046335E-2</v>
      </c>
      <c r="V228" s="2">
        <f t="shared" si="215"/>
        <v>0.25398151241786387</v>
      </c>
      <c r="W228" s="1">
        <f>SUMIF(County!$AT$859:$AT$882,$BA228,County!P$859:P$882)+SUMIF('Cong Dist'!$BA$1148:$BA$1172,$BA228,'Cong Dist'!W$1148:W$1172)</f>
        <v>101</v>
      </c>
      <c r="X228" s="1">
        <f>SUMIF(County!$AT$859:$AT$882,$BA228,County!Q$859:Q$882)+SUMIF('Cong Dist'!$BA$1148:$BA$1172,$BA228,'Cong Dist'!X$1148:X$1172)</f>
        <v>2034</v>
      </c>
      <c r="Y228" s="1">
        <f>SUMIF(County!$AT$859:$AT$882,$BA228,County!R$859:R$882)+SUMIF('Cong Dist'!$BA$1148:$BA$1172,$BA228,'Cong Dist'!Y$1148:Y$1172)</f>
        <v>9758</v>
      </c>
      <c r="Z228" s="1">
        <f>SUMIF(County!$AT$859:$AT$882,$BA228,County!S$859:S$882)+SUMIF('Cong Dist'!$BA$1148:$BA$1172,$BA228,'Cong Dist'!Z$1148:Z$1172)</f>
        <v>1504</v>
      </c>
      <c r="AA228" s="1">
        <f>SUMIF(County!$AT$859:$AT$882,$BA228,County!T$859:T$882)+SUMIF('Cong Dist'!$BA$1148:$BA$1172,$BA228,'Cong Dist'!AA$1148:AA$1172)</f>
        <v>4377</v>
      </c>
      <c r="AB228" s="1">
        <f>SUMIF(County!$AT$859:$AT$882,$BA228,County!U$859:U$882)+SUMIF('Cong Dist'!$BA$1148:$BA$1172,$BA228,'Cong Dist'!AB$1148:AB$1172)</f>
        <v>64</v>
      </c>
      <c r="AJ228" s="1">
        <f>SUMIF(County!$AT$859:$AT$882,$BA228,County!AC$859:AC$882)+SUMIF('Cong Dist'!$BA$1148:$BA$1172,$BA228,'Cong Dist'!AJ$1148:AJ$1172)</f>
        <v>82</v>
      </c>
      <c r="AK228" s="1">
        <f>SUMIF(County!$AT$859:$AT$882,$BA228,County!AD$859:AD$882)+SUMIF('Cong Dist'!$BA$1148:$BA$1172,$BA228,'Cong Dist'!AK$1148:AK$1172)</f>
        <v>38</v>
      </c>
      <c r="AP228" s="7">
        <f>IF(AA228&gt;0,RANK(AA228,(W228:Y228,Z228:AN228)),0)</f>
        <v>2</v>
      </c>
      <c r="AQ228" s="7">
        <f>IF(AB228&gt;0,RANK(AB228,(W228:Y228,Z228:AN228)),0)</f>
        <v>7</v>
      </c>
      <c r="AR228" s="7">
        <f>IF(AC228&gt;0,RANK(AC228,(W228:Y228,Z228:AN228)),0)</f>
        <v>0</v>
      </c>
      <c r="AS228" s="7">
        <f>IF(AD228&gt;0,RANK(AD228,(W228:Y228,AD228:AN228)),0)</f>
        <v>0</v>
      </c>
      <c r="AT228" s="2">
        <f t="shared" si="216"/>
        <v>0.24373538255930505</v>
      </c>
      <c r="AU228" s="2">
        <f t="shared" si="217"/>
        <v>3.5638712551509075E-3</v>
      </c>
      <c r="AV228" s="2">
        <f t="shared" si="218"/>
        <v>0</v>
      </c>
      <c r="AW228" s="2">
        <f t="shared" si="219"/>
        <v>0</v>
      </c>
      <c r="AY228" s="2" t="str">
        <f t="shared" si="174"/>
        <v>District 4</v>
      </c>
      <c r="AZ228" t="str">
        <f t="shared" si="175"/>
        <v>MD</v>
      </c>
      <c r="BA228">
        <v>4</v>
      </c>
      <c r="BC228" s="91">
        <v>24</v>
      </c>
      <c r="BD228" s="93">
        <v>904</v>
      </c>
      <c r="BE228" s="100">
        <f t="shared" si="220"/>
        <v>24904</v>
      </c>
      <c r="BF228" t="s">
        <v>2683</v>
      </c>
      <c r="BG228" t="s">
        <v>3290</v>
      </c>
    </row>
    <row r="229" spans="1:59" outlineLevel="1">
      <c r="A229" t="s">
        <v>1827</v>
      </c>
      <c r="B229" t="s">
        <v>2669</v>
      </c>
      <c r="C229" s="1">
        <f t="shared" si="204"/>
        <v>27758</v>
      </c>
      <c r="D229" s="1">
        <v>3</v>
      </c>
      <c r="E229" s="1" t="str">
        <f t="shared" si="205"/>
        <v/>
      </c>
      <c r="F229" s="1" t="str">
        <f t="shared" si="206"/>
        <v/>
      </c>
      <c r="G229" s="1">
        <f t="shared" si="207"/>
        <v>3</v>
      </c>
      <c r="H229" s="1" t="str">
        <f t="shared" si="208"/>
        <v/>
      </c>
      <c r="I229" s="1" t="str">
        <f t="shared" si="209"/>
        <v/>
      </c>
      <c r="J229" s="1"/>
      <c r="K229" s="7">
        <f>IF(W229&gt;0,RANK(W229,(W229:Y229,Z229:AN229)),0)</f>
        <v>6</v>
      </c>
      <c r="L229" s="7">
        <f>IF(X229&gt;0,RANK(X229,(W229:Y229,Z229:AN229)),0)</f>
        <v>3</v>
      </c>
      <c r="M229" s="7">
        <f>IF(Y229&gt;0,RANK(Y229,(W229:Y229,Z229:AN229)),0)</f>
        <v>1</v>
      </c>
      <c r="N229" s="7">
        <f>IF(Z229&gt;0,RANK(Z229,(W229:Y229,Z229:AN229)),0)</f>
        <v>4</v>
      </c>
      <c r="O229" s="48">
        <f t="shared" si="210"/>
        <v>4533</v>
      </c>
      <c r="P229" s="163">
        <f t="shared" si="178"/>
        <v>0.16330427264212119</v>
      </c>
      <c r="Q229" s="2"/>
      <c r="R229" s="2">
        <f t="shared" si="211"/>
        <v>4.5032062828734062E-3</v>
      </c>
      <c r="S229" s="2">
        <f t="shared" si="212"/>
        <v>0.11434541393472152</v>
      </c>
      <c r="T229" s="2">
        <f t="shared" si="213"/>
        <v>0.47672742993011025</v>
      </c>
      <c r="U229" s="2">
        <f t="shared" si="214"/>
        <v>8.0769507889617412E-2</v>
      </c>
      <c r="V229" s="2">
        <f t="shared" si="215"/>
        <v>0.32365444196267745</v>
      </c>
      <c r="W229" s="1">
        <f>SUMIF(County!$AT$859:$AT$882,$BA229,County!P$859:P$882)+SUMIF('Cong Dist'!$BA$1148:$BA$1172,$BA229,'Cong Dist'!W$1148:W$1172)</f>
        <v>125</v>
      </c>
      <c r="X229" s="1">
        <f>SUMIF(County!$AT$859:$AT$882,$BA229,County!Q$859:Q$882)+SUMIF('Cong Dist'!$BA$1148:$BA$1172,$BA229,'Cong Dist'!X$1148:X$1172)</f>
        <v>3174</v>
      </c>
      <c r="Y229" s="1">
        <f>SUMIF(County!$AT$859:$AT$882,$BA229,County!R$859:R$882)+SUMIF('Cong Dist'!$BA$1148:$BA$1172,$BA229,'Cong Dist'!Y$1148:Y$1172)</f>
        <v>13233</v>
      </c>
      <c r="Z229" s="1">
        <f>SUMIF(County!$AT$859:$AT$882,$BA229,County!S$859:S$882)+SUMIF('Cong Dist'!$BA$1148:$BA$1172,$BA229,'Cong Dist'!Z$1148:Z$1172)</f>
        <v>2242</v>
      </c>
      <c r="AA229" s="1">
        <f>SUMIF(County!$AT$859:$AT$882,$BA229,County!T$859:T$882)+SUMIF('Cong Dist'!$BA$1148:$BA$1172,$BA229,'Cong Dist'!AA$1148:AA$1172)</f>
        <v>8700</v>
      </c>
      <c r="AB229" s="1">
        <f>SUMIF(County!$AT$859:$AT$882,$BA229,County!U$859:U$882)+SUMIF('Cong Dist'!$BA$1148:$BA$1172,$BA229,'Cong Dist'!AB$1148:AB$1172)</f>
        <v>131</v>
      </c>
      <c r="AJ229" s="1">
        <f>SUMIF(County!$AT$859:$AT$882,$BA229,County!AC$859:AC$882)+SUMIF('Cong Dist'!$BA$1148:$BA$1172,$BA229,'Cong Dist'!AJ$1148:AJ$1172)</f>
        <v>108</v>
      </c>
      <c r="AK229" s="1">
        <f>SUMIF(County!$AT$859:$AT$882,$BA229,County!AD$859:AD$882)+SUMIF('Cong Dist'!$BA$1148:$BA$1172,$BA229,'Cong Dist'!AK$1148:AK$1172)</f>
        <v>45</v>
      </c>
      <c r="AP229" s="7">
        <f>IF(AA229&gt;0,RANK(AA229,(W229:Y229,Z229:AN229)),0)</f>
        <v>2</v>
      </c>
      <c r="AQ229" s="7">
        <f>IF(AB229&gt;0,RANK(AB229,(W229:Y229,Z229:AN229)),0)</f>
        <v>5</v>
      </c>
      <c r="AR229" s="7">
        <f>IF(AC229&gt;0,RANK(AC229,(W229:Y229,Z229:AN229)),0)</f>
        <v>0</v>
      </c>
      <c r="AS229" s="7">
        <f>IF(AD229&gt;0,RANK(AD229,(W229:Y229,AD229:AN229)),0)</f>
        <v>0</v>
      </c>
      <c r="AT229" s="2">
        <f t="shared" si="216"/>
        <v>0.31342315728798903</v>
      </c>
      <c r="AU229" s="2">
        <f t="shared" si="217"/>
        <v>4.7193601844513298E-3</v>
      </c>
      <c r="AV229" s="2">
        <f t="shared" si="218"/>
        <v>0</v>
      </c>
      <c r="AW229" s="2">
        <f t="shared" si="219"/>
        <v>0</v>
      </c>
      <c r="AY229" s="2" t="str">
        <f t="shared" si="174"/>
        <v>District 5</v>
      </c>
      <c r="AZ229" t="str">
        <f t="shared" si="175"/>
        <v>MD</v>
      </c>
      <c r="BA229">
        <v>5</v>
      </c>
      <c r="BC229" s="91">
        <v>24</v>
      </c>
      <c r="BD229" s="93">
        <v>905</v>
      </c>
      <c r="BE229" s="100">
        <f t="shared" si="220"/>
        <v>24905</v>
      </c>
      <c r="BF229" t="s">
        <v>2683</v>
      </c>
      <c r="BG229" t="s">
        <v>3290</v>
      </c>
    </row>
    <row r="230" spans="1:59" outlineLevel="1">
      <c r="A230" t="s">
        <v>1806</v>
      </c>
      <c r="B230" t="s">
        <v>2669</v>
      </c>
      <c r="C230" s="1">
        <f t="shared" si="204"/>
        <v>41857</v>
      </c>
      <c r="D230" s="1">
        <v>3</v>
      </c>
      <c r="E230" s="1" t="str">
        <f t="shared" si="205"/>
        <v/>
      </c>
      <c r="F230" s="1" t="str">
        <f t="shared" si="206"/>
        <v/>
      </c>
      <c r="G230" s="1">
        <f t="shared" si="207"/>
        <v>3</v>
      </c>
      <c r="H230" s="1" t="str">
        <f t="shared" si="208"/>
        <v/>
      </c>
      <c r="I230" s="1" t="str">
        <f t="shared" si="209"/>
        <v/>
      </c>
      <c r="J230" s="1"/>
      <c r="K230" s="7">
        <f>IF(W230&gt;0,RANK(W230,(W230:Y230,Z230:AN230)),0)</f>
        <v>5</v>
      </c>
      <c r="L230" s="7">
        <f>IF(X230&gt;0,RANK(X230,(W230:Y230,Z230:AN230)),0)</f>
        <v>3</v>
      </c>
      <c r="M230" s="7">
        <f>IF(Y230&gt;0,RANK(Y230,(W230:Y230,Z230:AN230)),0)</f>
        <v>1</v>
      </c>
      <c r="N230" s="7">
        <f>IF(Z230&gt;0,RANK(Z230,(W230:Y230,Z230:AN230)),0)</f>
        <v>4</v>
      </c>
      <c r="O230" s="48">
        <f t="shared" si="210"/>
        <v>5539</v>
      </c>
      <c r="P230" s="163">
        <f t="shared" si="178"/>
        <v>0.13233150966385551</v>
      </c>
      <c r="Q230" s="2"/>
      <c r="R230" s="2">
        <f t="shared" si="211"/>
        <v>6.4266430943450319E-3</v>
      </c>
      <c r="S230" s="2">
        <f t="shared" si="212"/>
        <v>0.11018467639821296</v>
      </c>
      <c r="T230" s="2">
        <f t="shared" si="213"/>
        <v>0.46384117351936355</v>
      </c>
      <c r="U230" s="2">
        <f t="shared" si="214"/>
        <v>7.7669207062140144E-2</v>
      </c>
      <c r="V230" s="2">
        <f t="shared" si="215"/>
        <v>0.34187829992593832</v>
      </c>
      <c r="W230" s="1">
        <f>SUMIF(County!$AT$859:$AT$882,$BA230,County!P$859:P$882)+SUMIF('Cong Dist'!$BA$1148:$BA$1172,$BA230,'Cong Dist'!W$1148:W$1172)</f>
        <v>269</v>
      </c>
      <c r="X230" s="1">
        <f>SUMIF(County!$AT$859:$AT$882,$BA230,County!Q$859:Q$882)+SUMIF('Cong Dist'!$BA$1148:$BA$1172,$BA230,'Cong Dist'!X$1148:X$1172)</f>
        <v>4612</v>
      </c>
      <c r="Y230" s="1">
        <f>SUMIF(County!$AT$859:$AT$882,$BA230,County!R$859:R$882)+SUMIF('Cong Dist'!$BA$1148:$BA$1172,$BA230,'Cong Dist'!Y$1148:Y$1172)</f>
        <v>19415</v>
      </c>
      <c r="Z230" s="1">
        <f>SUMIF(County!$AT$859:$AT$882,$BA230,County!S$859:S$882)+SUMIF('Cong Dist'!$BA$1148:$BA$1172,$BA230,'Cong Dist'!Z$1148:Z$1172)</f>
        <v>3251</v>
      </c>
      <c r="AA230" s="1">
        <f>SUMIF(County!$AT$859:$AT$882,$BA230,County!T$859:T$882)+SUMIF('Cong Dist'!$BA$1148:$BA$1172,$BA230,'Cong Dist'!AA$1148:AA$1172)</f>
        <v>13876</v>
      </c>
      <c r="AB230" s="1">
        <f>SUMIF(County!$AT$859:$AT$882,$BA230,County!U$859:U$882)+SUMIF('Cong Dist'!$BA$1148:$BA$1172,$BA230,'Cong Dist'!AB$1148:AB$1172)</f>
        <v>212</v>
      </c>
      <c r="AJ230" s="1">
        <f>SUMIF(County!$AT$859:$AT$882,$BA230,County!AC$859:AC$882)+SUMIF('Cong Dist'!$BA$1148:$BA$1172,$BA230,'Cong Dist'!AJ$1148:AJ$1172)</f>
        <v>153</v>
      </c>
      <c r="AK230" s="1">
        <f>SUMIF(County!$AT$859:$AT$882,$BA230,County!AD$859:AD$882)+SUMIF('Cong Dist'!$BA$1148:$BA$1172,$BA230,'Cong Dist'!AK$1148:AK$1172)</f>
        <v>69</v>
      </c>
      <c r="AP230" s="7">
        <f>IF(AA230&gt;0,RANK(AA230,(W230:Y230,Z230:AN230)),0)</f>
        <v>2</v>
      </c>
      <c r="AQ230" s="7">
        <f>IF(AB230&gt;0,RANK(AB230,(W230:Y230,Z230:AN230)),0)</f>
        <v>6</v>
      </c>
      <c r="AR230" s="7">
        <f>IF(AC230&gt;0,RANK(AC230,(W230:Y230,Z230:AN230)),0)</f>
        <v>0</v>
      </c>
      <c r="AS230" s="7">
        <f>IF(AD230&gt;0,RANK(AD230,(W230:Y230,AD230:AN230)),0)</f>
        <v>0</v>
      </c>
      <c r="AT230" s="2">
        <f t="shared" si="216"/>
        <v>0.33150966385550806</v>
      </c>
      <c r="AU230" s="2">
        <f t="shared" si="217"/>
        <v>5.0648637026064931E-3</v>
      </c>
      <c r="AV230" s="2">
        <f t="shared" si="218"/>
        <v>0</v>
      </c>
      <c r="AW230" s="2">
        <f t="shared" si="219"/>
        <v>0</v>
      </c>
      <c r="AY230" s="2" t="str">
        <f t="shared" si="174"/>
        <v>District 6</v>
      </c>
      <c r="AZ230" t="str">
        <f t="shared" si="175"/>
        <v>MD</v>
      </c>
      <c r="BA230">
        <v>6</v>
      </c>
      <c r="BC230" s="91">
        <v>24</v>
      </c>
      <c r="BD230" s="93">
        <v>906</v>
      </c>
      <c r="BE230" s="100">
        <f t="shared" si="220"/>
        <v>24906</v>
      </c>
      <c r="BF230" t="s">
        <v>2683</v>
      </c>
      <c r="BG230" t="s">
        <v>3290</v>
      </c>
    </row>
    <row r="231" spans="1:59" outlineLevel="1">
      <c r="A231" t="s">
        <v>1388</v>
      </c>
      <c r="B231" t="s">
        <v>2669</v>
      </c>
      <c r="C231" s="1">
        <f t="shared" si="204"/>
        <v>19812</v>
      </c>
      <c r="D231" s="1">
        <v>3</v>
      </c>
      <c r="E231" s="1" t="str">
        <f t="shared" si="205"/>
        <v/>
      </c>
      <c r="F231" s="1" t="str">
        <f t="shared" si="206"/>
        <v/>
      </c>
      <c r="G231" s="1">
        <f t="shared" si="207"/>
        <v>3</v>
      </c>
      <c r="H231" s="1" t="str">
        <f t="shared" si="208"/>
        <v/>
      </c>
      <c r="I231" s="1" t="str">
        <f t="shared" si="209"/>
        <v/>
      </c>
      <c r="J231" s="1"/>
      <c r="K231" s="7">
        <f>IF(W231&gt;0,RANK(W231,(W231:Y231,Z231:AN231)),0)</f>
        <v>5</v>
      </c>
      <c r="L231" s="7">
        <f>IF(X231&gt;0,RANK(X231,(W231:Y231,Z231:AN231)),0)</f>
        <v>4</v>
      </c>
      <c r="M231" s="7">
        <f>IF(Y231&gt;0,RANK(Y231,(W231:Y231,Z231:AN231)),0)</f>
        <v>1</v>
      </c>
      <c r="N231" s="7">
        <f>IF(Z231&gt;0,RANK(Z231,(W231:Y231,Z231:AN231)),0)</f>
        <v>3</v>
      </c>
      <c r="O231" s="48">
        <f t="shared" si="210"/>
        <v>5791</v>
      </c>
      <c r="P231" s="163">
        <f t="shared" si="178"/>
        <v>0.29229759741570766</v>
      </c>
      <c r="Q231" s="2"/>
      <c r="R231" s="2">
        <f t="shared" si="211"/>
        <v>7.9749646678780543E-3</v>
      </c>
      <c r="S231" s="2">
        <f t="shared" si="212"/>
        <v>0.10554209569957601</v>
      </c>
      <c r="T231" s="2">
        <f t="shared" si="213"/>
        <v>0.5295780335150414</v>
      </c>
      <c r="U231" s="2">
        <f t="shared" si="214"/>
        <v>0.11033716939228751</v>
      </c>
      <c r="V231" s="2">
        <f t="shared" si="215"/>
        <v>0.24656773672521709</v>
      </c>
      <c r="W231" s="1">
        <f>SUMIF(County!$AT$859:$AT$882,$BA231,County!P$859:P$882)+SUMIF('Cong Dist'!$BA$1148:$BA$1172,$BA231,'Cong Dist'!W$1148:W$1172)</f>
        <v>158</v>
      </c>
      <c r="X231" s="1">
        <f>SUMIF(County!$AT$859:$AT$882,$BA231,County!Q$859:Q$882)+SUMIF('Cong Dist'!$BA$1148:$BA$1172,$BA231,'Cong Dist'!X$1148:X$1172)</f>
        <v>2091</v>
      </c>
      <c r="Y231" s="1">
        <f>SUMIF(County!$AT$859:$AT$882,$BA231,County!R$859:R$882)+SUMIF('Cong Dist'!$BA$1148:$BA$1172,$BA231,'Cong Dist'!Y$1148:Y$1172)</f>
        <v>10492</v>
      </c>
      <c r="Z231" s="1">
        <f>SUMIF(County!$AT$859:$AT$882,$BA231,County!S$859:S$882)+SUMIF('Cong Dist'!$BA$1148:$BA$1172,$BA231,'Cong Dist'!Z$1148:Z$1172)</f>
        <v>2186</v>
      </c>
      <c r="AA231" s="1">
        <f>SUMIF(County!$AT$859:$AT$882,$BA231,County!T$859:T$882)+SUMIF('Cong Dist'!$BA$1148:$BA$1172,$BA231,'Cong Dist'!AA$1148:AA$1172)</f>
        <v>4701</v>
      </c>
      <c r="AB231" s="1">
        <f>SUMIF(County!$AT$859:$AT$882,$BA231,County!U$859:U$882)+SUMIF('Cong Dist'!$BA$1148:$BA$1172,$BA231,'Cong Dist'!AB$1148:AB$1172)</f>
        <v>75</v>
      </c>
      <c r="AJ231" s="1">
        <f>SUMIF(County!$AT$859:$AT$882,$BA231,County!AC$859:AC$882)+SUMIF('Cong Dist'!$BA$1148:$BA$1172,$BA231,'Cong Dist'!AJ$1148:AJ$1172)</f>
        <v>70</v>
      </c>
      <c r="AK231" s="1">
        <f>SUMIF(County!$AT$859:$AT$882,$BA231,County!AD$859:AD$882)+SUMIF('Cong Dist'!$BA$1148:$BA$1172,$BA231,'Cong Dist'!AK$1148:AK$1172)</f>
        <v>39</v>
      </c>
      <c r="AP231" s="7">
        <f>IF(AA231&gt;0,RANK(AA231,(W231:Y231,Z231:AN231)),0)</f>
        <v>2</v>
      </c>
      <c r="AQ231" s="7">
        <f>IF(AB231&gt;0,RANK(AB231,(W231:Y231,Z231:AN231)),0)</f>
        <v>6</v>
      </c>
      <c r="AR231" s="7">
        <f>IF(AC231&gt;0,RANK(AC231,(W231:Y231,Z231:AN231)),0)</f>
        <v>0</v>
      </c>
      <c r="AS231" s="7">
        <f>IF(AD231&gt;0,RANK(AD231,(W231:Y231,AD231:AN231)),0)</f>
        <v>0</v>
      </c>
      <c r="AT231" s="2">
        <f t="shared" si="216"/>
        <v>0.23728043609933375</v>
      </c>
      <c r="AU231" s="2">
        <f t="shared" si="217"/>
        <v>3.7855844942459114E-3</v>
      </c>
      <c r="AV231" s="2">
        <f t="shared" si="218"/>
        <v>0</v>
      </c>
      <c r="AW231" s="2">
        <f t="shared" si="219"/>
        <v>0</v>
      </c>
      <c r="AY231" s="2" t="str">
        <f t="shared" si="174"/>
        <v>District 7</v>
      </c>
      <c r="AZ231" t="str">
        <f t="shared" si="175"/>
        <v>MD</v>
      </c>
      <c r="BA231">
        <v>7</v>
      </c>
      <c r="BC231" s="91">
        <v>24</v>
      </c>
      <c r="BD231" s="93">
        <v>907</v>
      </c>
      <c r="BE231" s="100">
        <f t="shared" si="220"/>
        <v>24907</v>
      </c>
      <c r="BF231" t="s">
        <v>2683</v>
      </c>
      <c r="BG231" t="s">
        <v>3290</v>
      </c>
    </row>
    <row r="232" spans="1:59" outlineLevel="1">
      <c r="A232" t="s">
        <v>282</v>
      </c>
      <c r="B232" t="s">
        <v>2669</v>
      </c>
      <c r="C232" s="1">
        <f t="shared" si="204"/>
        <v>34369</v>
      </c>
      <c r="D232" s="1">
        <v>3</v>
      </c>
      <c r="E232" s="1" t="str">
        <f t="shared" si="205"/>
        <v/>
      </c>
      <c r="F232" s="1" t="str">
        <f t="shared" si="206"/>
        <v/>
      </c>
      <c r="G232" s="1">
        <f t="shared" si="207"/>
        <v>3</v>
      </c>
      <c r="H232" s="1" t="str">
        <f t="shared" si="208"/>
        <v/>
      </c>
      <c r="I232" s="1" t="str">
        <f t="shared" si="209"/>
        <v/>
      </c>
      <c r="J232" s="1"/>
      <c r="K232" s="7">
        <f>IF(W232&gt;0,RANK(W232,(W232:Y232,Z232:AN232)),0)</f>
        <v>5</v>
      </c>
      <c r="L232" s="7">
        <f>IF(X232&gt;0,RANK(X232,(W232:Y232,Z232:AN232)),0)</f>
        <v>3</v>
      </c>
      <c r="M232" s="7">
        <f>IF(Y232&gt;0,RANK(Y232,(W232:Y232,Z232:AN232)),0)</f>
        <v>1</v>
      </c>
      <c r="N232" s="7">
        <f>IF(Z232&gt;0,RANK(Z232,(W232:Y232,Z232:AN232)),0)</f>
        <v>4</v>
      </c>
      <c r="O232" s="48">
        <f t="shared" si="210"/>
        <v>8182</v>
      </c>
      <c r="P232" s="163">
        <f t="shared" si="178"/>
        <v>0.23806337106113068</v>
      </c>
      <c r="Q232" s="2"/>
      <c r="R232" s="2">
        <f t="shared" si="211"/>
        <v>8.146876545724345E-3</v>
      </c>
      <c r="S232" s="2">
        <f t="shared" si="212"/>
        <v>0.10259245250080014</v>
      </c>
      <c r="T232" s="2">
        <f t="shared" si="213"/>
        <v>0.51514446157874827</v>
      </c>
      <c r="U232" s="2">
        <f t="shared" si="214"/>
        <v>8.8015362681486228E-2</v>
      </c>
      <c r="V232" s="2">
        <f t="shared" si="215"/>
        <v>0.28610084669324098</v>
      </c>
      <c r="W232" s="1">
        <f>SUMIF(County!$AT$859:$AT$882,$BA232,County!P$859:P$882)+SUMIF('Cong Dist'!$BA$1148:$BA$1172,$BA232,'Cong Dist'!W$1148:W$1172)</f>
        <v>280</v>
      </c>
      <c r="X232" s="1">
        <f>SUMIF(County!$AT$859:$AT$882,$BA232,County!Q$859:Q$882)+SUMIF('Cong Dist'!$BA$1148:$BA$1172,$BA232,'Cong Dist'!X$1148:X$1172)</f>
        <v>3526</v>
      </c>
      <c r="Y232" s="1">
        <f>SUMIF(County!$AT$859:$AT$882,$BA232,County!R$859:R$882)+SUMIF('Cong Dist'!$BA$1148:$BA$1172,$BA232,'Cong Dist'!Y$1148:Y$1172)</f>
        <v>17705</v>
      </c>
      <c r="Z232" s="1">
        <f>SUMIF(County!$AT$859:$AT$882,$BA232,County!S$859:S$882)+SUMIF('Cong Dist'!$BA$1148:$BA$1172,$BA232,'Cong Dist'!Z$1148:Z$1172)</f>
        <v>3025</v>
      </c>
      <c r="AA232" s="1">
        <f>SUMIF(County!$AT$859:$AT$882,$BA232,County!T$859:T$882)+SUMIF('Cong Dist'!$BA$1148:$BA$1172,$BA232,'Cong Dist'!AA$1148:AA$1172)</f>
        <v>9523</v>
      </c>
      <c r="AB232" s="1">
        <f>SUMIF(County!$AT$859:$AT$882,$BA232,County!U$859:U$882)+SUMIF('Cong Dist'!$BA$1148:$BA$1172,$BA232,'Cong Dist'!AB$1148:AB$1172)</f>
        <v>133</v>
      </c>
      <c r="AJ232" s="1">
        <f>SUMIF(County!$AT$859:$AT$882,$BA232,County!AC$859:AC$882)+SUMIF('Cong Dist'!$BA$1148:$BA$1172,$BA232,'Cong Dist'!AJ$1148:AJ$1172)</f>
        <v>117</v>
      </c>
      <c r="AK232" s="1">
        <f>SUMIF(County!$AT$859:$AT$882,$BA232,County!AD$859:AD$882)+SUMIF('Cong Dist'!$BA$1148:$BA$1172,$BA232,'Cong Dist'!AK$1148:AK$1172)</f>
        <v>60</v>
      </c>
      <c r="AP232" s="7">
        <f>IF(AA232&gt;0,RANK(AA232,(W232:Y232,Z232:AN232)),0)</f>
        <v>2</v>
      </c>
      <c r="AQ232" s="7">
        <f>IF(AB232&gt;0,RANK(AB232,(W232:Y232,Z232:AN232)),0)</f>
        <v>6</v>
      </c>
      <c r="AR232" s="7">
        <f>IF(AC232&gt;0,RANK(AC232,(W232:Y232,Z232:AN232)),0)</f>
        <v>0</v>
      </c>
      <c r="AS232" s="7">
        <f>IF(AD232&gt;0,RANK(AD232,(W232:Y232,AD232:AN232)),0)</f>
        <v>0</v>
      </c>
      <c r="AT232" s="2">
        <f t="shared" si="216"/>
        <v>0.27708109051761765</v>
      </c>
      <c r="AU232" s="2">
        <f t="shared" si="217"/>
        <v>3.8697663592190635E-3</v>
      </c>
      <c r="AV232" s="2">
        <f t="shared" si="218"/>
        <v>0</v>
      </c>
      <c r="AW232" s="2">
        <f t="shared" si="219"/>
        <v>0</v>
      </c>
      <c r="AY232" s="2" t="str">
        <f t="shared" si="174"/>
        <v>District 8</v>
      </c>
      <c r="AZ232" t="str">
        <f t="shared" si="175"/>
        <v>MD</v>
      </c>
      <c r="BA232">
        <v>8</v>
      </c>
      <c r="BC232" s="91">
        <v>24</v>
      </c>
      <c r="BD232" s="93">
        <v>908</v>
      </c>
      <c r="BE232" s="100">
        <f t="shared" si="220"/>
        <v>24908</v>
      </c>
      <c r="BF232" t="s">
        <v>2683</v>
      </c>
      <c r="BG232" t="s">
        <v>3290</v>
      </c>
    </row>
    <row r="233" spans="1:59">
      <c r="A233" t="s">
        <v>2520</v>
      </c>
      <c r="B233" t="s">
        <v>1136</v>
      </c>
      <c r="C233" s="1">
        <f t="shared" si="204"/>
        <v>248468</v>
      </c>
      <c r="D233" s="1">
        <v>13</v>
      </c>
      <c r="E233" s="1" t="str">
        <f t="shared" si="205"/>
        <v/>
      </c>
      <c r="F233" s="1" t="str">
        <f t="shared" si="206"/>
        <v/>
      </c>
      <c r="G233" s="1">
        <f t="shared" si="207"/>
        <v>13</v>
      </c>
      <c r="H233" s="1" t="str">
        <f t="shared" si="208"/>
        <v/>
      </c>
      <c r="I233" s="1" t="str">
        <f t="shared" si="209"/>
        <v/>
      </c>
      <c r="J233" s="1"/>
      <c r="K233" s="7">
        <f>IF(W233&gt;0,RANK(W233,(W233:Y233,Z233:AN233)),0)</f>
        <v>5</v>
      </c>
      <c r="L233" s="7">
        <f>IF(X233&gt;0,RANK(X233,(W233:Y233,Z233:AN233)),0)</f>
        <v>3</v>
      </c>
      <c r="M233" s="7">
        <f>IF(Y233&gt;0,RANK(Y233,(W233:Y233,Z233:AN233)),0)</f>
        <v>1</v>
      </c>
      <c r="N233" s="7">
        <f>IF(Z233&gt;0,RANK(Z233,(W233:Y233,Z233:AN233)),0)</f>
        <v>4</v>
      </c>
      <c r="O233" s="48">
        <f>MAX(W233:AD233)-LARGE(W233:AD233,2)</f>
        <v>51051</v>
      </c>
      <c r="P233" s="163">
        <f t="shared" si="178"/>
        <v>0.20546307774039313</v>
      </c>
      <c r="Q233" s="2"/>
      <c r="R233" s="2">
        <f t="shared" si="211"/>
        <v>5.9726000933721848E-3</v>
      </c>
      <c r="S233" s="2">
        <f t="shared" si="212"/>
        <v>0.10963182381634658</v>
      </c>
      <c r="T233" s="2">
        <f t="shared" si="213"/>
        <v>0.49261876780913438</v>
      </c>
      <c r="U233" s="2">
        <f t="shared" si="214"/>
        <v>9.5018271970636059E-2</v>
      </c>
      <c r="V233" s="2">
        <f t="shared" si="215"/>
        <v>0.29675853631051075</v>
      </c>
      <c r="W233" s="1">
        <f t="shared" ref="W233:AB233" si="221">SUM(W225:W232)</f>
        <v>1484</v>
      </c>
      <c r="X233" s="1">
        <f t="shared" si="221"/>
        <v>27240</v>
      </c>
      <c r="Y233" s="1">
        <f t="shared" si="221"/>
        <v>122400</v>
      </c>
      <c r="Z233" s="1">
        <f t="shared" si="221"/>
        <v>23609</v>
      </c>
      <c r="AA233" s="1">
        <f t="shared" si="221"/>
        <v>71349</v>
      </c>
      <c r="AB233" s="1">
        <f t="shared" si="221"/>
        <v>1108</v>
      </c>
      <c r="AJ233" s="1">
        <f>SUM(AJ225:AJ232)</f>
        <v>901</v>
      </c>
      <c r="AK233" s="1">
        <f>SUM(AK225:AK232)</f>
        <v>377</v>
      </c>
      <c r="AP233" s="7">
        <f>IF(AA233&gt;0,RANK(AA233,(W233:Y233,Z233:AN233)),0)</f>
        <v>2</v>
      </c>
      <c r="AQ233" s="7">
        <f>IF(AB233&gt;0,RANK(AB233,(W233:Y233,Z233:AN233)),0)</f>
        <v>6</v>
      </c>
      <c r="AR233" s="7">
        <f>IF(AC233&gt;0,RANK(AC233,(W233:Y233,Z233:AN233)),0)</f>
        <v>0</v>
      </c>
      <c r="AS233" s="7">
        <f>IF(AD233&gt;0,RANK(AD233,(W233:Y233,AD233:AN233)),0)</f>
        <v>0</v>
      </c>
      <c r="AT233" s="2">
        <f t="shared" si="216"/>
        <v>0.28715569006874125</v>
      </c>
      <c r="AU233" s="2">
        <f>IF($C233=0,"-",AB233/$C233)</f>
        <v>4.4593267543506605E-3</v>
      </c>
      <c r="AV233" s="2">
        <f t="shared" si="218"/>
        <v>0</v>
      </c>
      <c r="AW233" s="2">
        <f>IF($C233=0,"-",AD233/$C233)</f>
        <v>0</v>
      </c>
      <c r="AY233" s="2" t="str">
        <f t="shared" si="174"/>
        <v>Maryland</v>
      </c>
      <c r="AZ233" t="str">
        <f t="shared" si="175"/>
        <v>T</v>
      </c>
      <c r="BC233" s="91">
        <v>24</v>
      </c>
      <c r="BD233" s="93"/>
      <c r="BE233" s="100">
        <f t="shared" si="220"/>
        <v>24000</v>
      </c>
      <c r="BF233" t="s">
        <v>1662</v>
      </c>
      <c r="BG233" t="s">
        <v>3290</v>
      </c>
    </row>
    <row r="234" spans="1:59">
      <c r="C234" s="1"/>
      <c r="D234" s="1"/>
      <c r="E234" s="1"/>
      <c r="F234" s="1"/>
      <c r="G234" s="1"/>
      <c r="H234" s="1"/>
      <c r="I234" s="1"/>
      <c r="J234" s="1"/>
      <c r="K234" s="7"/>
      <c r="L234" s="7"/>
      <c r="M234" s="7"/>
      <c r="N234" s="7"/>
      <c r="O234" s="48"/>
      <c r="P234" s="163"/>
      <c r="Q234" s="2"/>
      <c r="R234" s="2"/>
      <c r="S234" s="2"/>
      <c r="T234" s="2"/>
      <c r="U234" s="2"/>
      <c r="V234" s="2"/>
      <c r="AP234" s="7"/>
      <c r="AQ234" s="7"/>
      <c r="AR234" s="7"/>
      <c r="AS234" s="7"/>
      <c r="AT234" s="2"/>
      <c r="AU234" s="2"/>
      <c r="AV234" s="2"/>
      <c r="AW234" s="2"/>
      <c r="AY234" s="2"/>
      <c r="BD234" s="93"/>
    </row>
    <row r="235" spans="1:59" outlineLevel="1">
      <c r="A235" s="9" t="s">
        <v>2197</v>
      </c>
      <c r="B235" t="s">
        <v>2377</v>
      </c>
      <c r="C235" s="1">
        <f t="shared" ref="C235:C244" si="222">SUM(W235:AN235)</f>
        <v>31134</v>
      </c>
      <c r="D235" s="1">
        <v>3</v>
      </c>
      <c r="E235" s="1"/>
      <c r="F235" s="1"/>
      <c r="G235" s="1">
        <v>3</v>
      </c>
      <c r="H235" s="1"/>
      <c r="I235" s="1"/>
      <c r="J235" s="1"/>
      <c r="K235" s="7">
        <f>IF(W235&gt;0,RANK(W235,(W235:Y235,Z235:AN235)),0)</f>
        <v>6</v>
      </c>
      <c r="L235" s="7">
        <f>IF(X235&gt;0,RANK(X235,(W235:Y235,Z235:AN235)),0)</f>
        <v>4</v>
      </c>
      <c r="M235" s="7">
        <f>IF(Y235&gt;0,RANK(Y235,(W235:Y235,Z235:AN235)),0)</f>
        <v>1</v>
      </c>
      <c r="N235" s="7">
        <f>IF(Z235&gt;0,RANK(Z235,(W235:Y235,Z235:AN235)),0)</f>
        <v>3</v>
      </c>
      <c r="O235" s="48">
        <f t="shared" ref="O235:O244" si="223">MAX(W235:AD235)-LARGE(W235:AD235,2)</f>
        <v>12345</v>
      </c>
      <c r="P235" s="163">
        <f t="shared" si="178"/>
        <v>0.39651185199460398</v>
      </c>
      <c r="Q235" s="2"/>
      <c r="R235" s="2">
        <f t="shared" ref="R235:R244" si="224">IF($C235=0,"-",W235/$C235)</f>
        <v>5.0748377979058261E-3</v>
      </c>
      <c r="S235" s="2">
        <f t="shared" ref="S235:S244" si="225">IF($C235=0,"-",X235/$C235)</f>
        <v>6.6775872037001346E-2</v>
      </c>
      <c r="T235" s="2">
        <f t="shared" ref="T235:T244" si="226">IF($C235=0,"-",Y235/$C235)</f>
        <v>0.59796364103552391</v>
      </c>
      <c r="U235" s="2">
        <f t="shared" ref="U235:U244" si="227">IF($C235=0,"-",Z235/$C235)</f>
        <v>0.11219245840560159</v>
      </c>
      <c r="V235" s="2">
        <f t="shared" ref="V235:V244" si="228">IF(C235=0,"-",(1-R235-S235-T235-U235))</f>
        <v>0.21799319072396733</v>
      </c>
      <c r="W235" s="1">
        <f>SUMIF(County!$AT$885:$AT$898,$BA235,County!P$885:P$898)+SUMIF('Cong Dist'!$BA$1115:$BA$1145,$BA235,'Cong Dist'!W$1115:W$1145)</f>
        <v>158</v>
      </c>
      <c r="X235" s="1">
        <f>SUMIF(County!$AT$885:$AT$898,$BA235,County!Q$885:Q$898)+SUMIF('Cong Dist'!$BA$1115:$BA$1145,$BA235,'Cong Dist'!X$1115:X$1145)</f>
        <v>2079</v>
      </c>
      <c r="Y235" s="1">
        <f>SUMIF(County!$AT$885:$AT$898,$BA235,County!R$885:R$898)+SUMIF('Cong Dist'!$BA$1115:$BA$1145,$BA235,'Cong Dist'!Y$1115:Y$1145)</f>
        <v>18617</v>
      </c>
      <c r="Z235" s="1">
        <f>SUMIF(County!$AT$885:$AT$898,$BA235,County!S$885:S$898)+SUMIF('Cong Dist'!$BA$1115:$BA$1145,$BA235,'Cong Dist'!Z$1115:Z$1145)</f>
        <v>3493</v>
      </c>
      <c r="AA235" s="1">
        <f>SUMIF(County!$AT$885:$AT$898,$BA235,County!T$885:T$898)+SUMIF('Cong Dist'!$BA$1115:$BA$1145,$BA235,'Cong Dist'!AA$1115:AA$1145)</f>
        <v>6272</v>
      </c>
      <c r="AB235" s="1">
        <f>SUMIF(County!$AT$885:$AT$898,$BA235,County!U$885:U$898)+SUMIF('Cong Dist'!$BA$1115:$BA$1145,$BA235,'Cong Dist'!AB$1115:AB$1145)</f>
        <v>151</v>
      </c>
      <c r="AC235" s="1">
        <f>SUMIF(County!$AT$885:$AT$898,$BA235,County!V$885:V$898)+SUMIF('Cong Dist'!$BA$1115:$BA$1145,$BA235,'Cong Dist'!AC$1115:AC$1145)</f>
        <v>110</v>
      </c>
      <c r="AF235" s="1">
        <f>SUMIF(County!$AT$885:$AT$898,$BA235,County!Y$885:Y$898)+SUMIF('Cong Dist'!$BA$1115:$BA$1145,$BA235,'Cong Dist'!AF$1115:AF$1145)</f>
        <v>201</v>
      </c>
      <c r="AH235" s="1">
        <f>SUMIF(County!$AT$885:$AT$898,$BA235,County!AA$885:AA$898)+SUMIF('Cong Dist'!$BA$1115:$BA$1145,$BA235,'Cong Dist'!AH$1115:AH$1145)</f>
        <v>53</v>
      </c>
      <c r="AP235" s="7">
        <f>IF(AA235&gt;0,RANK(AA235,(W235:Y235,Z235:AN235)),0)</f>
        <v>2</v>
      </c>
      <c r="AQ235" s="7">
        <f>IF(AB235&gt;0,RANK(AB235,(W235:Y235,Z235:AN235)),0)</f>
        <v>7</v>
      </c>
      <c r="AR235" s="7">
        <f>IF(AC235&gt;0,RANK(AC235,(W235:Y235,Z235:AN235)),0)</f>
        <v>8</v>
      </c>
      <c r="AS235" s="7">
        <f>IF(AD235&gt;0,RANK(AD235,(W235:Y235,AD235:AN235)),0)</f>
        <v>0</v>
      </c>
      <c r="AT235" s="2">
        <f t="shared" ref="AT235:AT244" si="229">IF($C235=0,"-",AA235/$C235)</f>
        <v>0.2014517890409199</v>
      </c>
      <c r="AU235" s="2">
        <f t="shared" ref="AU235:AU244" si="230">IF($C235=0,"-",AB235/$C235)</f>
        <v>4.8500032119226568E-3</v>
      </c>
      <c r="AV235" s="2">
        <f t="shared" ref="AV235:AV244" si="231">IF($C235=0,"-",AC235/$C235)</f>
        <v>3.5331149225926641E-3</v>
      </c>
      <c r="AW235" s="2">
        <f t="shared" ref="AW235:AW244" si="232">IF($C235=0,"-",AD235/$C235)</f>
        <v>0</v>
      </c>
      <c r="AY235" s="2" t="str">
        <f t="shared" si="174"/>
        <v>District 1</v>
      </c>
      <c r="AZ235" t="str">
        <f t="shared" si="175"/>
        <v>MA</v>
      </c>
      <c r="BA235">
        <v>1</v>
      </c>
      <c r="BC235" s="91">
        <v>25</v>
      </c>
      <c r="BD235" s="93">
        <v>901</v>
      </c>
      <c r="BE235" s="100">
        <f t="shared" ref="BE235:BE244" si="233">BC235*1000+BD235</f>
        <v>25901</v>
      </c>
      <c r="BF235" t="s">
        <v>2683</v>
      </c>
      <c r="BG235" t="s">
        <v>3290</v>
      </c>
    </row>
    <row r="236" spans="1:59" outlineLevel="1">
      <c r="A236" s="9" t="s">
        <v>1601</v>
      </c>
      <c r="B236" t="s">
        <v>2377</v>
      </c>
      <c r="C236" s="1">
        <f t="shared" si="222"/>
        <v>39437</v>
      </c>
      <c r="D236" s="1">
        <v>3</v>
      </c>
      <c r="E236" s="1"/>
      <c r="F236" s="1"/>
      <c r="G236" s="1">
        <v>3</v>
      </c>
      <c r="H236" s="1"/>
      <c r="I236" s="1"/>
      <c r="J236" s="1"/>
      <c r="K236" s="7">
        <f>IF(W236&gt;0,RANK(W236,(W236:Y236,Z236:AN236)),0)</f>
        <v>5</v>
      </c>
      <c r="L236" s="7">
        <f>IF(X236&gt;0,RANK(X236,(W236:Y236,Z236:AN236)),0)</f>
        <v>4</v>
      </c>
      <c r="M236" s="7">
        <f>IF(Y236&gt;0,RANK(Y236,(W236:Y236,Z236:AN236)),0)</f>
        <v>1</v>
      </c>
      <c r="N236" s="7">
        <f>IF(Z236&gt;0,RANK(Z236,(W236:Y236,Z236:AN236)),0)</f>
        <v>3</v>
      </c>
      <c r="O236" s="48">
        <f t="shared" si="223"/>
        <v>20420</v>
      </c>
      <c r="P236" s="163">
        <f t="shared" si="178"/>
        <v>0.51778786418845246</v>
      </c>
      <c r="Q236" s="2"/>
      <c r="R236" s="2">
        <f t="shared" si="224"/>
        <v>5.9588711108857165E-3</v>
      </c>
      <c r="S236" s="2">
        <f t="shared" si="225"/>
        <v>4.9648806957932903E-2</v>
      </c>
      <c r="T236" s="2">
        <f t="shared" si="226"/>
        <v>0.66792605928442828</v>
      </c>
      <c r="U236" s="2">
        <f t="shared" si="227"/>
        <v>0.11408068565053123</v>
      </c>
      <c r="V236" s="2">
        <f t="shared" si="228"/>
        <v>0.16238557699622189</v>
      </c>
      <c r="W236" s="1">
        <f>SUMIF(County!$AT$885:$AT$898,$BA236,County!P$885:P$898)+SUMIF('Cong Dist'!$BA$1115:$BA$1145,$BA236,'Cong Dist'!W$1115:W$1145)</f>
        <v>235</v>
      </c>
      <c r="X236" s="1">
        <f>SUMIF(County!$AT$885:$AT$898,$BA236,County!Q$885:Q$898)+SUMIF('Cong Dist'!$BA$1115:$BA$1145,$BA236,'Cong Dist'!X$1115:X$1145)</f>
        <v>1958</v>
      </c>
      <c r="Y236" s="1">
        <f>SUMIF(County!$AT$885:$AT$898,$BA236,County!R$885:R$898)+SUMIF('Cong Dist'!$BA$1115:$BA$1145,$BA236,'Cong Dist'!Y$1115:Y$1145)</f>
        <v>26341</v>
      </c>
      <c r="Z236" s="1">
        <f>SUMIF(County!$AT$885:$AT$898,$BA236,County!S$885:S$898)+SUMIF('Cong Dist'!$BA$1115:$BA$1145,$BA236,'Cong Dist'!Z$1115:Z$1145)</f>
        <v>4499</v>
      </c>
      <c r="AA236" s="1">
        <f>SUMIF(County!$AT$885:$AT$898,$BA236,County!T$885:T$898)+SUMIF('Cong Dist'!$BA$1115:$BA$1145,$BA236,'Cong Dist'!AA$1115:AA$1145)</f>
        <v>5921</v>
      </c>
      <c r="AB236" s="1">
        <f>SUMIF(County!$AT$885:$AT$898,$BA236,County!U$885:U$898)+SUMIF('Cong Dist'!$BA$1115:$BA$1145,$BA236,'Cong Dist'!AB$1115:AB$1145)</f>
        <v>102</v>
      </c>
      <c r="AC236" s="1">
        <f>SUMIF(County!$AT$885:$AT$898,$BA236,County!V$885:V$898)+SUMIF('Cong Dist'!$BA$1115:$BA$1145,$BA236,'Cong Dist'!AC$1115:AC$1145)</f>
        <v>105</v>
      </c>
      <c r="AF236" s="1">
        <f>SUMIF(County!$AT$885:$AT$898,$BA236,County!Y$885:Y$898)+SUMIF('Cong Dist'!$BA$1115:$BA$1145,$BA236,'Cong Dist'!AF$1115:AF$1145)</f>
        <v>204</v>
      </c>
      <c r="AH236" s="1">
        <f>SUMIF(County!$AT$885:$AT$898,$BA236,County!AA$885:AA$898)+SUMIF('Cong Dist'!$BA$1115:$BA$1145,$BA236,'Cong Dist'!AH$1115:AH$1145)</f>
        <v>72</v>
      </c>
      <c r="AP236" s="7">
        <f>IF(AA236&gt;0,RANK(AA236,(W236:Y236,Z236:AN236)),0)</f>
        <v>2</v>
      </c>
      <c r="AQ236" s="7">
        <f>IF(AB236&gt;0,RANK(AB236,(W236:Y236,Z236:AN236)),0)</f>
        <v>8</v>
      </c>
      <c r="AR236" s="7">
        <f>IF(AC236&gt;0,RANK(AC236,(W236:Y236,Z236:AN236)),0)</f>
        <v>7</v>
      </c>
      <c r="AS236" s="7">
        <f>IF(AD236&gt;0,RANK(AD236,(W236:Y236,AD236:AN236)),0)</f>
        <v>0</v>
      </c>
      <c r="AT236" s="2">
        <f t="shared" si="229"/>
        <v>0.15013819509597587</v>
      </c>
      <c r="AU236" s="2">
        <f t="shared" si="230"/>
        <v>2.5864036311078428E-3</v>
      </c>
      <c r="AV236" s="2">
        <f t="shared" si="231"/>
        <v>2.6624743261404265E-3</v>
      </c>
      <c r="AW236" s="2">
        <f t="shared" si="232"/>
        <v>0</v>
      </c>
      <c r="AY236" s="2" t="str">
        <f t="shared" si="174"/>
        <v>District 2</v>
      </c>
      <c r="AZ236" t="str">
        <f t="shared" si="175"/>
        <v>MA</v>
      </c>
      <c r="BA236">
        <v>2</v>
      </c>
      <c r="BC236" s="91">
        <v>25</v>
      </c>
      <c r="BD236" s="93">
        <v>902</v>
      </c>
      <c r="BE236" s="100">
        <f t="shared" si="233"/>
        <v>25902</v>
      </c>
      <c r="BF236" t="s">
        <v>2683</v>
      </c>
      <c r="BG236" t="s">
        <v>3290</v>
      </c>
    </row>
    <row r="237" spans="1:59" outlineLevel="1">
      <c r="A237" s="9" t="s">
        <v>1602</v>
      </c>
      <c r="B237" t="s">
        <v>2377</v>
      </c>
      <c r="C237" s="1">
        <f t="shared" si="222"/>
        <v>46064</v>
      </c>
      <c r="D237" s="1">
        <v>3</v>
      </c>
      <c r="E237" s="1"/>
      <c r="F237" s="1"/>
      <c r="G237" s="1">
        <v>3</v>
      </c>
      <c r="H237" s="1"/>
      <c r="I237" s="1"/>
      <c r="J237" s="1"/>
      <c r="K237" s="7">
        <f>IF(W237&gt;0,RANK(W237,(W237:Y237,Z237:AN237)),0)</f>
        <v>5</v>
      </c>
      <c r="L237" s="7">
        <f>IF(X237&gt;0,RANK(X237,(W237:Y237,Z237:AN237)),0)</f>
        <v>4</v>
      </c>
      <c r="M237" s="7">
        <f>IF(Y237&gt;0,RANK(Y237,(W237:Y237,Z237:AN237)),0)</f>
        <v>1</v>
      </c>
      <c r="N237" s="7">
        <f>IF(Z237&gt;0,RANK(Z237,(W237:Y237,Z237:AN237)),0)</f>
        <v>3</v>
      </c>
      <c r="O237" s="48">
        <f t="shared" si="223"/>
        <v>28522</v>
      </c>
      <c r="P237" s="163">
        <f t="shared" si="178"/>
        <v>0.61918200764154219</v>
      </c>
      <c r="Q237" s="2"/>
      <c r="R237" s="2">
        <f t="shared" si="224"/>
        <v>5.991663772143105E-3</v>
      </c>
      <c r="S237" s="2">
        <f t="shared" si="225"/>
        <v>3.8967523445640848E-2</v>
      </c>
      <c r="T237" s="2">
        <f t="shared" si="226"/>
        <v>0.73143886766238275</v>
      </c>
      <c r="U237" s="2">
        <f t="shared" si="227"/>
        <v>0.10190170197985411</v>
      </c>
      <c r="V237" s="2">
        <f t="shared" si="228"/>
        <v>0.12170024313997922</v>
      </c>
      <c r="W237" s="1">
        <f>SUMIF(County!$AT$885:$AT$898,$BA237,County!P$885:P$898)+SUMIF('Cong Dist'!$BA$1115:$BA$1145,$BA237,'Cong Dist'!W$1115:W$1145)</f>
        <v>276</v>
      </c>
      <c r="X237" s="1">
        <f>SUMIF(County!$AT$885:$AT$898,$BA237,County!Q$885:Q$898)+SUMIF('Cong Dist'!$BA$1115:$BA$1145,$BA237,'Cong Dist'!X$1115:X$1145)</f>
        <v>1795</v>
      </c>
      <c r="Y237" s="1">
        <f>SUMIF(County!$AT$885:$AT$898,$BA237,County!R$885:R$898)+SUMIF('Cong Dist'!$BA$1115:$BA$1145,$BA237,'Cong Dist'!Y$1115:Y$1145)</f>
        <v>33693</v>
      </c>
      <c r="Z237" s="1">
        <f>SUMIF(County!$AT$885:$AT$898,$BA237,County!S$885:S$898)+SUMIF('Cong Dist'!$BA$1115:$BA$1145,$BA237,'Cong Dist'!Z$1115:Z$1145)</f>
        <v>4694</v>
      </c>
      <c r="AA237" s="1">
        <f>SUMIF(County!$AT$885:$AT$898,$BA237,County!T$885:T$898)+SUMIF('Cong Dist'!$BA$1115:$BA$1145,$BA237,'Cong Dist'!AA$1115:AA$1145)</f>
        <v>5171</v>
      </c>
      <c r="AB237" s="1">
        <f>SUMIF(County!$AT$885:$AT$898,$BA237,County!U$885:U$898)+SUMIF('Cong Dist'!$BA$1115:$BA$1145,$BA237,'Cong Dist'!AB$1115:AB$1145)</f>
        <v>110</v>
      </c>
      <c r="AC237" s="1">
        <f>SUMIF(County!$AT$885:$AT$898,$BA237,County!V$885:V$898)+SUMIF('Cong Dist'!$BA$1115:$BA$1145,$BA237,'Cong Dist'!AC$1115:AC$1145)</f>
        <v>86</v>
      </c>
      <c r="AF237" s="1">
        <f>SUMIF(County!$AT$885:$AT$898,$BA237,County!Y$885:Y$898)+SUMIF('Cong Dist'!$BA$1115:$BA$1145,$BA237,'Cong Dist'!AF$1115:AF$1145)</f>
        <v>173</v>
      </c>
      <c r="AH237" s="1">
        <f>SUMIF(County!$AT$885:$AT$898,$BA237,County!AA$885:AA$898)+SUMIF('Cong Dist'!$BA$1115:$BA$1145,$BA237,'Cong Dist'!AH$1115:AH$1145)</f>
        <v>66</v>
      </c>
      <c r="AP237" s="7">
        <f>IF(AA237&gt;0,RANK(AA237,(W237:Y237,Z237:AN237)),0)</f>
        <v>2</v>
      </c>
      <c r="AQ237" s="7">
        <f>IF(AB237&gt;0,RANK(AB237,(W237:Y237,Z237:AN237)),0)</f>
        <v>7</v>
      </c>
      <c r="AR237" s="7">
        <f>IF(AC237&gt;0,RANK(AC237,(W237:Y237,Z237:AN237)),0)</f>
        <v>8</v>
      </c>
      <c r="AS237" s="7">
        <f>IF(AD237&gt;0,RANK(AD237,(W237:Y237,AD237:AN237)),0)</f>
        <v>0</v>
      </c>
      <c r="AT237" s="2">
        <f t="shared" si="229"/>
        <v>0.11225686002084057</v>
      </c>
      <c r="AU237" s="2">
        <f t="shared" si="230"/>
        <v>2.3879819381729768E-3</v>
      </c>
      <c r="AV237" s="2">
        <f t="shared" si="231"/>
        <v>1.8669676971170546E-3</v>
      </c>
      <c r="AW237" s="2">
        <f t="shared" si="232"/>
        <v>0</v>
      </c>
      <c r="AY237" s="2" t="str">
        <f t="shared" si="174"/>
        <v>District 3</v>
      </c>
      <c r="AZ237" t="str">
        <f t="shared" si="175"/>
        <v>MA</v>
      </c>
      <c r="BA237">
        <v>3</v>
      </c>
      <c r="BC237" s="91">
        <v>25</v>
      </c>
      <c r="BD237" s="93">
        <v>903</v>
      </c>
      <c r="BE237" s="100">
        <f t="shared" si="233"/>
        <v>25903</v>
      </c>
      <c r="BF237" t="s">
        <v>2683</v>
      </c>
      <c r="BG237" t="s">
        <v>3290</v>
      </c>
    </row>
    <row r="238" spans="1:59" outlineLevel="1">
      <c r="A238" s="9" t="s">
        <v>1873</v>
      </c>
      <c r="B238" t="s">
        <v>2377</v>
      </c>
      <c r="C238" s="1">
        <f t="shared" si="222"/>
        <v>45085</v>
      </c>
      <c r="D238" s="1">
        <v>3</v>
      </c>
      <c r="E238" s="1"/>
      <c r="F238" s="1"/>
      <c r="G238" s="1">
        <v>3</v>
      </c>
      <c r="H238" s="1"/>
      <c r="I238" s="1"/>
      <c r="J238" s="1"/>
      <c r="K238" s="7">
        <f>IF(W238&gt;0,RANK(W238,(W238:Y238,Z238:AN238)),0)</f>
        <v>5</v>
      </c>
      <c r="L238" s="7">
        <f>IF(X238&gt;0,RANK(X238,(W238:Y238,Z238:AN238)),0)</f>
        <v>4</v>
      </c>
      <c r="M238" s="7">
        <f>IF(Y238&gt;0,RANK(Y238,(W238:Y238,Z238:AN238)),0)</f>
        <v>1</v>
      </c>
      <c r="N238" s="7">
        <f>IF(Z238&gt;0,RANK(Z238,(W238:Y238,Z238:AN238)),0)</f>
        <v>3</v>
      </c>
      <c r="O238" s="48">
        <f t="shared" si="223"/>
        <v>27761</v>
      </c>
      <c r="P238" s="163">
        <f t="shared" si="178"/>
        <v>0.61574803149606294</v>
      </c>
      <c r="Q238" s="2"/>
      <c r="R238" s="2">
        <f t="shared" si="224"/>
        <v>7.0311633581013637E-3</v>
      </c>
      <c r="S238" s="2">
        <f t="shared" si="225"/>
        <v>4.7865143617611176E-2</v>
      </c>
      <c r="T238" s="2">
        <f t="shared" si="226"/>
        <v>0.72926694022402128</v>
      </c>
      <c r="U238" s="2">
        <f t="shared" si="227"/>
        <v>9.1760008872130414E-2</v>
      </c>
      <c r="V238" s="2">
        <f t="shared" si="228"/>
        <v>0.12407674392813574</v>
      </c>
      <c r="W238" s="1">
        <f>SUMIF(County!$AT$885:$AT$898,$BA238,County!P$885:P$898)+SUMIF('Cong Dist'!$BA$1115:$BA$1145,$BA238,'Cong Dist'!W$1115:W$1145)</f>
        <v>317</v>
      </c>
      <c r="X238" s="1">
        <f>SUMIF(County!$AT$885:$AT$898,$BA238,County!Q$885:Q$898)+SUMIF('Cong Dist'!$BA$1115:$BA$1145,$BA238,'Cong Dist'!X$1115:X$1145)</f>
        <v>2158</v>
      </c>
      <c r="Y238" s="1">
        <f>SUMIF(County!$AT$885:$AT$898,$BA238,County!R$885:R$898)+SUMIF('Cong Dist'!$BA$1115:$BA$1145,$BA238,'Cong Dist'!Y$1115:Y$1145)</f>
        <v>32879</v>
      </c>
      <c r="Z238" s="1">
        <f>SUMIF(County!$AT$885:$AT$898,$BA238,County!S$885:S$898)+SUMIF('Cong Dist'!$BA$1115:$BA$1145,$BA238,'Cong Dist'!Z$1115:Z$1145)</f>
        <v>4137</v>
      </c>
      <c r="AA238" s="1">
        <f>SUMIF(County!$AT$885:$AT$898,$BA238,County!T$885:T$898)+SUMIF('Cong Dist'!$BA$1115:$BA$1145,$BA238,'Cong Dist'!AA$1115:AA$1145)</f>
        <v>5118</v>
      </c>
      <c r="AB238" s="1">
        <f>SUMIF(County!$AT$885:$AT$898,$BA238,County!U$885:U$898)+SUMIF('Cong Dist'!$BA$1115:$BA$1145,$BA238,'Cong Dist'!AB$1115:AB$1145)</f>
        <v>99</v>
      </c>
      <c r="AC238" s="1">
        <f>SUMIF(County!$AT$885:$AT$898,$BA238,County!V$885:V$898)+SUMIF('Cong Dist'!$BA$1115:$BA$1145,$BA238,'Cong Dist'!AC$1115:AC$1145)</f>
        <v>96</v>
      </c>
      <c r="AF238" s="1">
        <f>SUMIF(County!$AT$885:$AT$898,$BA238,County!Y$885:Y$898)+SUMIF('Cong Dist'!$BA$1115:$BA$1145,$BA238,'Cong Dist'!AF$1115:AF$1145)</f>
        <v>203</v>
      </c>
      <c r="AH238" s="1">
        <f>SUMIF(County!$AT$885:$AT$898,$BA238,County!AA$885:AA$898)+SUMIF('Cong Dist'!$BA$1115:$BA$1145,$BA238,'Cong Dist'!AH$1115:AH$1145)</f>
        <v>78</v>
      </c>
      <c r="AP238" s="7">
        <f>IF(AA238&gt;0,RANK(AA238,(W238:Y238,Z238:AN238)),0)</f>
        <v>2</v>
      </c>
      <c r="AQ238" s="7">
        <f>IF(AB238&gt;0,RANK(AB238,(W238:Y238,Z238:AN238)),0)</f>
        <v>7</v>
      </c>
      <c r="AR238" s="7">
        <f>IF(AC238&gt;0,RANK(AC238,(W238:Y238,Z238:AN238)),0)</f>
        <v>8</v>
      </c>
      <c r="AS238" s="7">
        <f>IF(AD238&gt;0,RANK(AD238,(W238:Y238,AD238:AN238)),0)</f>
        <v>0</v>
      </c>
      <c r="AT238" s="2">
        <f t="shared" si="229"/>
        <v>0.11351890872795831</v>
      </c>
      <c r="AU238" s="2">
        <f t="shared" si="230"/>
        <v>2.1958522790285016E-3</v>
      </c>
      <c r="AV238" s="2">
        <f t="shared" si="231"/>
        <v>2.1293113008761227E-3</v>
      </c>
      <c r="AW238" s="2">
        <f t="shared" si="232"/>
        <v>0</v>
      </c>
      <c r="AY238" s="2" t="str">
        <f t="shared" si="174"/>
        <v>District 4</v>
      </c>
      <c r="AZ238" t="str">
        <f t="shared" si="175"/>
        <v>MA</v>
      </c>
      <c r="BA238">
        <v>4</v>
      </c>
      <c r="BC238" s="91">
        <v>25</v>
      </c>
      <c r="BD238" s="93">
        <v>904</v>
      </c>
      <c r="BE238" s="100">
        <f t="shared" si="233"/>
        <v>25904</v>
      </c>
      <c r="BF238" t="s">
        <v>2683</v>
      </c>
      <c r="BG238" t="s">
        <v>3290</v>
      </c>
    </row>
    <row r="239" spans="1:59" outlineLevel="1">
      <c r="A239" s="9" t="s">
        <v>1827</v>
      </c>
      <c r="B239" t="s">
        <v>2377</v>
      </c>
      <c r="C239" s="1">
        <f t="shared" si="222"/>
        <v>41571</v>
      </c>
      <c r="D239" s="1">
        <v>3</v>
      </c>
      <c r="E239" s="1"/>
      <c r="F239" s="1"/>
      <c r="G239" s="1">
        <v>3</v>
      </c>
      <c r="H239" s="1"/>
      <c r="I239" s="1"/>
      <c r="J239" s="1"/>
      <c r="K239" s="7">
        <f>IF(W239&gt;0,RANK(W239,(W239:Y239,Z239:AN239)),0)</f>
        <v>5</v>
      </c>
      <c r="L239" s="7">
        <f>IF(X239&gt;0,RANK(X239,(W239:Y239,Z239:AN239)),0)</f>
        <v>4</v>
      </c>
      <c r="M239" s="7">
        <f>IF(Y239&gt;0,RANK(Y239,(W239:Y239,Z239:AN239)),0)</f>
        <v>1</v>
      </c>
      <c r="N239" s="7">
        <f>IF(Z239&gt;0,RANK(Z239,(W239:Y239,Z239:AN239)),0)</f>
        <v>3</v>
      </c>
      <c r="O239" s="48">
        <f t="shared" si="223"/>
        <v>27149</v>
      </c>
      <c r="P239" s="163">
        <f t="shared" si="178"/>
        <v>0.6530754612590508</v>
      </c>
      <c r="Q239" s="2"/>
      <c r="R239" s="2">
        <f t="shared" si="224"/>
        <v>8.948545861297539E-3</v>
      </c>
      <c r="S239" s="2">
        <f t="shared" si="225"/>
        <v>3.7285607755406416E-2</v>
      </c>
      <c r="T239" s="2">
        <f t="shared" si="226"/>
        <v>0.74992182049986766</v>
      </c>
      <c r="U239" s="2">
        <f t="shared" si="227"/>
        <v>9.6004426162469028E-2</v>
      </c>
      <c r="V239" s="2">
        <f t="shared" si="228"/>
        <v>0.10783959972095929</v>
      </c>
      <c r="W239" s="1">
        <f>SUMIF(County!$AT$885:$AT$898,$BA239,County!P$885:P$898)+SUMIF('Cong Dist'!$BA$1115:$BA$1145,$BA239,'Cong Dist'!W$1115:W$1145)</f>
        <v>372</v>
      </c>
      <c r="X239" s="1">
        <f>SUMIF(County!$AT$885:$AT$898,$BA239,County!Q$885:Q$898)+SUMIF('Cong Dist'!$BA$1115:$BA$1145,$BA239,'Cong Dist'!X$1115:X$1145)</f>
        <v>1550</v>
      </c>
      <c r="Y239" s="1">
        <f>SUMIF(County!$AT$885:$AT$898,$BA239,County!R$885:R$898)+SUMIF('Cong Dist'!$BA$1115:$BA$1145,$BA239,'Cong Dist'!Y$1115:Y$1145)</f>
        <v>31175</v>
      </c>
      <c r="Z239" s="1">
        <f>SUMIF(County!$AT$885:$AT$898,$BA239,County!S$885:S$898)+SUMIF('Cong Dist'!$BA$1115:$BA$1145,$BA239,'Cong Dist'!Z$1115:Z$1145)</f>
        <v>3991</v>
      </c>
      <c r="AA239" s="1">
        <f>SUMIF(County!$AT$885:$AT$898,$BA239,County!T$885:T$898)+SUMIF('Cong Dist'!$BA$1115:$BA$1145,$BA239,'Cong Dist'!AA$1115:AA$1145)</f>
        <v>4026</v>
      </c>
      <c r="AB239" s="1">
        <f>SUMIF(County!$AT$885:$AT$898,$BA239,County!U$885:U$898)+SUMIF('Cong Dist'!$BA$1115:$BA$1145,$BA239,'Cong Dist'!AB$1115:AB$1145)</f>
        <v>91</v>
      </c>
      <c r="AC239" s="1">
        <f>SUMIF(County!$AT$885:$AT$898,$BA239,County!V$885:V$898)+SUMIF('Cong Dist'!$BA$1115:$BA$1145,$BA239,'Cong Dist'!AC$1115:AC$1145)</f>
        <v>90</v>
      </c>
      <c r="AF239" s="1">
        <f>SUMIF(County!$AT$885:$AT$898,$BA239,County!Y$885:Y$898)+SUMIF('Cong Dist'!$BA$1115:$BA$1145,$BA239,'Cong Dist'!AF$1115:AF$1145)</f>
        <v>212</v>
      </c>
      <c r="AH239" s="1">
        <f>SUMIF(County!$AT$885:$AT$898,$BA239,County!AA$885:AA$898)+SUMIF('Cong Dist'!$BA$1115:$BA$1145,$BA239,'Cong Dist'!AH$1115:AH$1145)</f>
        <v>64</v>
      </c>
      <c r="AP239" s="7">
        <f>IF(AA239&gt;0,RANK(AA239,(W239:Y239,Z239:AN239)),0)</f>
        <v>2</v>
      </c>
      <c r="AQ239" s="7">
        <f>IF(AB239&gt;0,RANK(AB239,(W239:Y239,Z239:AN239)),0)</f>
        <v>7</v>
      </c>
      <c r="AR239" s="7">
        <f>IF(AC239&gt;0,RANK(AC239,(W239:Y239,Z239:AN239)),0)</f>
        <v>8</v>
      </c>
      <c r="AS239" s="7">
        <f>IF(AD239&gt;0,RANK(AD239,(W239:Y239,AD239:AN239)),0)</f>
        <v>0</v>
      </c>
      <c r="AT239" s="2">
        <f t="shared" si="229"/>
        <v>9.6846359240816915E-2</v>
      </c>
      <c r="AU239" s="2">
        <f t="shared" si="230"/>
        <v>2.1890260037045056E-3</v>
      </c>
      <c r="AV239" s="2">
        <f t="shared" si="231"/>
        <v>2.1649707728945661E-3</v>
      </c>
      <c r="AW239" s="2">
        <f t="shared" si="232"/>
        <v>0</v>
      </c>
      <c r="AY239" s="2" t="str">
        <f t="shared" si="174"/>
        <v>District 5</v>
      </c>
      <c r="AZ239" t="str">
        <f t="shared" si="175"/>
        <v>MA</v>
      </c>
      <c r="BA239">
        <v>5</v>
      </c>
      <c r="BC239" s="91">
        <v>25</v>
      </c>
      <c r="BD239" s="93">
        <v>905</v>
      </c>
      <c r="BE239" s="100">
        <f t="shared" si="233"/>
        <v>25905</v>
      </c>
      <c r="BF239" t="s">
        <v>2683</v>
      </c>
      <c r="BG239" t="s">
        <v>3290</v>
      </c>
    </row>
    <row r="240" spans="1:59" outlineLevel="1">
      <c r="A240" s="9" t="s">
        <v>1806</v>
      </c>
      <c r="B240" t="s">
        <v>2377</v>
      </c>
      <c r="C240" s="1">
        <f t="shared" si="222"/>
        <v>56795</v>
      </c>
      <c r="D240" s="1">
        <v>3</v>
      </c>
      <c r="E240" s="1"/>
      <c r="F240" s="1"/>
      <c r="G240" s="1">
        <v>3</v>
      </c>
      <c r="H240" s="1"/>
      <c r="I240" s="1"/>
      <c r="J240" s="1"/>
      <c r="K240" s="7">
        <f>IF(W240&gt;0,RANK(W240,(W240:Y240,Z240:AN240)),0)</f>
        <v>5</v>
      </c>
      <c r="L240" s="7">
        <f>IF(X240&gt;0,RANK(X240,(W240:Y240,Z240:AN240)),0)</f>
        <v>4</v>
      </c>
      <c r="M240" s="7">
        <f>IF(Y240&gt;0,RANK(Y240,(W240:Y240,Z240:AN240)),0)</f>
        <v>1</v>
      </c>
      <c r="N240" s="7">
        <f>IF(Z240&gt;0,RANK(Z240,(W240:Y240,Z240:AN240)),0)</f>
        <v>3</v>
      </c>
      <c r="O240" s="48">
        <f t="shared" si="223"/>
        <v>37881</v>
      </c>
      <c r="P240" s="163">
        <f t="shared" si="178"/>
        <v>0.66697772691258028</v>
      </c>
      <c r="Q240" s="2"/>
      <c r="R240" s="2">
        <f t="shared" si="224"/>
        <v>5.3349766704815565E-3</v>
      </c>
      <c r="S240" s="2">
        <f t="shared" si="225"/>
        <v>3.9228805352583856E-2</v>
      </c>
      <c r="T240" s="2">
        <f t="shared" si="226"/>
        <v>0.7644687032309182</v>
      </c>
      <c r="U240" s="2">
        <f t="shared" si="227"/>
        <v>8.3193943128796549E-2</v>
      </c>
      <c r="V240" s="2">
        <f t="shared" si="228"/>
        <v>0.10777357161721982</v>
      </c>
      <c r="W240" s="1">
        <f>SUMIF(County!$AT$885:$AT$898,$BA240,County!P$885:P$898)+SUMIF('Cong Dist'!$BA$1115:$BA$1145,$BA240,'Cong Dist'!W$1115:W$1145)</f>
        <v>303</v>
      </c>
      <c r="X240" s="1">
        <f>SUMIF(County!$AT$885:$AT$898,$BA240,County!Q$885:Q$898)+SUMIF('Cong Dist'!$BA$1115:$BA$1145,$BA240,'Cong Dist'!X$1115:X$1145)</f>
        <v>2228</v>
      </c>
      <c r="Y240" s="1">
        <f>SUMIF(County!$AT$885:$AT$898,$BA240,County!R$885:R$898)+SUMIF('Cong Dist'!$BA$1115:$BA$1145,$BA240,'Cong Dist'!Y$1115:Y$1145)</f>
        <v>43418</v>
      </c>
      <c r="Z240" s="1">
        <f>SUMIF(County!$AT$885:$AT$898,$BA240,County!S$885:S$898)+SUMIF('Cong Dist'!$BA$1115:$BA$1145,$BA240,'Cong Dist'!Z$1115:Z$1145)</f>
        <v>4725</v>
      </c>
      <c r="AA240" s="1">
        <f>SUMIF(County!$AT$885:$AT$898,$BA240,County!T$885:T$898)+SUMIF('Cong Dist'!$BA$1115:$BA$1145,$BA240,'Cong Dist'!AA$1115:AA$1145)</f>
        <v>5537</v>
      </c>
      <c r="AB240" s="1">
        <f>SUMIF(County!$AT$885:$AT$898,$BA240,County!U$885:U$898)+SUMIF('Cong Dist'!$BA$1115:$BA$1145,$BA240,'Cong Dist'!AB$1115:AB$1145)</f>
        <v>141</v>
      </c>
      <c r="AC240" s="1">
        <f>SUMIF(County!$AT$885:$AT$898,$BA240,County!V$885:V$898)+SUMIF('Cong Dist'!$BA$1115:$BA$1145,$BA240,'Cong Dist'!AC$1115:AC$1145)</f>
        <v>109</v>
      </c>
      <c r="AF240" s="1">
        <f>SUMIF(County!$AT$885:$AT$898,$BA240,County!Y$885:Y$898)+SUMIF('Cong Dist'!$BA$1115:$BA$1145,$BA240,'Cong Dist'!AF$1115:AF$1145)</f>
        <v>272</v>
      </c>
      <c r="AH240" s="1">
        <f>SUMIF(County!$AT$885:$AT$898,$BA240,County!AA$885:AA$898)+SUMIF('Cong Dist'!$BA$1115:$BA$1145,$BA240,'Cong Dist'!AH$1115:AH$1145)</f>
        <v>62</v>
      </c>
      <c r="AP240" s="7">
        <f>IF(AA240&gt;0,RANK(AA240,(W240:Y240,Z240:AN240)),0)</f>
        <v>2</v>
      </c>
      <c r="AQ240" s="7">
        <f>IF(AB240&gt;0,RANK(AB240,(W240:Y240,Z240:AN240)),0)</f>
        <v>7</v>
      </c>
      <c r="AR240" s="7">
        <f>IF(AC240&gt;0,RANK(AC240,(W240:Y240,Z240:AN240)),0)</f>
        <v>8</v>
      </c>
      <c r="AS240" s="7">
        <f>IF(AD240&gt;0,RANK(AD240,(W240:Y240,AD240:AN240)),0)</f>
        <v>0</v>
      </c>
      <c r="AT240" s="2">
        <f t="shared" si="229"/>
        <v>9.7490976318337877E-2</v>
      </c>
      <c r="AU240" s="2">
        <f t="shared" si="230"/>
        <v>2.4826129060656747E-3</v>
      </c>
      <c r="AV240" s="2">
        <f t="shared" si="231"/>
        <v>1.9191830266748833E-3</v>
      </c>
      <c r="AW240" s="2">
        <f t="shared" si="232"/>
        <v>0</v>
      </c>
      <c r="AY240" s="2" t="str">
        <f t="shared" si="174"/>
        <v>District 6</v>
      </c>
      <c r="AZ240" t="str">
        <f t="shared" si="175"/>
        <v>MA</v>
      </c>
      <c r="BA240">
        <v>6</v>
      </c>
      <c r="BC240" s="91">
        <v>25</v>
      </c>
      <c r="BD240" s="93">
        <v>906</v>
      </c>
      <c r="BE240" s="100">
        <f t="shared" si="233"/>
        <v>25906</v>
      </c>
      <c r="BF240" t="s">
        <v>2683</v>
      </c>
      <c r="BG240" t="s">
        <v>3290</v>
      </c>
    </row>
    <row r="241" spans="1:59" outlineLevel="1">
      <c r="A241" s="9" t="s">
        <v>1388</v>
      </c>
      <c r="B241" t="s">
        <v>2377</v>
      </c>
      <c r="C241" s="1">
        <f t="shared" si="222"/>
        <v>11288</v>
      </c>
      <c r="D241" s="1">
        <v>3</v>
      </c>
      <c r="E241" s="1"/>
      <c r="F241" s="1"/>
      <c r="G241" s="1">
        <v>3</v>
      </c>
      <c r="H241" s="1"/>
      <c r="I241" s="1"/>
      <c r="J241" s="1"/>
      <c r="K241" s="7">
        <f>IF(W241&gt;0,RANK(W241,(W241:Y241,Z241:AN241)),0)</f>
        <v>5</v>
      </c>
      <c r="L241" s="7">
        <f>IF(X241&gt;0,RANK(X241,(W241:Y241,Z241:AN241)),0)</f>
        <v>4</v>
      </c>
      <c r="M241" s="7">
        <f>IF(Y241&gt;0,RANK(Y241,(W241:Y241,Z241:AN241)),0)</f>
        <v>1</v>
      </c>
      <c r="N241" s="7">
        <f>IF(Z241&gt;0,RANK(Z241,(W241:Y241,Z241:AN241)),0)</f>
        <v>2</v>
      </c>
      <c r="O241" s="48">
        <f t="shared" si="223"/>
        <v>5813</v>
      </c>
      <c r="P241" s="163">
        <f t="shared" si="178"/>
        <v>0.51497165131112688</v>
      </c>
      <c r="Q241" s="2"/>
      <c r="R241" s="2">
        <f t="shared" si="224"/>
        <v>1.160524450744153E-2</v>
      </c>
      <c r="S241" s="2">
        <f t="shared" si="225"/>
        <v>4.1194188518781004E-2</v>
      </c>
      <c r="T241" s="2">
        <f t="shared" si="226"/>
        <v>0.66654854712969525</v>
      </c>
      <c r="U241" s="2">
        <f t="shared" si="227"/>
        <v>0.1515768958185684</v>
      </c>
      <c r="V241" s="2">
        <f t="shared" si="228"/>
        <v>0.12907512402551388</v>
      </c>
      <c r="W241" s="1">
        <f>SUMIF(County!$AT$885:$AT$898,$BA241,County!P$885:P$898)+SUMIF('Cong Dist'!$BA$1115:$BA$1145,$BA241,'Cong Dist'!W$1115:W$1145)</f>
        <v>131</v>
      </c>
      <c r="X241" s="1">
        <f>SUMIF(County!$AT$885:$AT$898,$BA241,County!Q$885:Q$898)+SUMIF('Cong Dist'!$BA$1115:$BA$1145,$BA241,'Cong Dist'!X$1115:X$1145)</f>
        <v>465</v>
      </c>
      <c r="Y241" s="1">
        <f>SUMIF(County!$AT$885:$AT$898,$BA241,County!R$885:R$898)+SUMIF('Cong Dist'!$BA$1115:$BA$1145,$BA241,'Cong Dist'!Y$1115:Y$1145)</f>
        <v>7524</v>
      </c>
      <c r="Z241" s="1">
        <f>SUMIF(County!$AT$885:$AT$898,$BA241,County!S$885:S$898)+SUMIF('Cong Dist'!$BA$1115:$BA$1145,$BA241,'Cong Dist'!Z$1115:Z$1145)</f>
        <v>1711</v>
      </c>
      <c r="AA241" s="1">
        <f>SUMIF(County!$AT$885:$AT$898,$BA241,County!T$885:T$898)+SUMIF('Cong Dist'!$BA$1115:$BA$1145,$BA241,'Cong Dist'!AA$1115:AA$1145)</f>
        <v>1275</v>
      </c>
      <c r="AB241" s="1">
        <f>SUMIF(County!$AT$885:$AT$898,$BA241,County!U$885:U$898)+SUMIF('Cong Dist'!$BA$1115:$BA$1145,$BA241,'Cong Dist'!AB$1115:AB$1145)</f>
        <v>32</v>
      </c>
      <c r="AC241" s="1">
        <f>SUMIF(County!$AT$885:$AT$898,$BA241,County!V$885:V$898)+SUMIF('Cong Dist'!$BA$1115:$BA$1145,$BA241,'Cong Dist'!AC$1115:AC$1145)</f>
        <v>31</v>
      </c>
      <c r="AF241" s="1">
        <f>SUMIF(County!$AT$885:$AT$898,$BA241,County!Y$885:Y$898)+SUMIF('Cong Dist'!$BA$1115:$BA$1145,$BA241,'Cong Dist'!AF$1115:AF$1145)</f>
        <v>67</v>
      </c>
      <c r="AH241" s="1">
        <f>SUMIF(County!$AT$885:$AT$898,$BA241,County!AA$885:AA$898)+SUMIF('Cong Dist'!$BA$1115:$BA$1145,$BA241,'Cong Dist'!AH$1115:AH$1145)</f>
        <v>52</v>
      </c>
      <c r="AP241" s="7">
        <f>IF(AA241&gt;0,RANK(AA241,(W241:Y241,Z241:AN241)),0)</f>
        <v>3</v>
      </c>
      <c r="AQ241" s="7">
        <f>IF(AB241&gt;0,RANK(AB241,(W241:Y241,Z241:AN241)),0)</f>
        <v>8</v>
      </c>
      <c r="AR241" s="7">
        <f>IF(AC241&gt;0,RANK(AC241,(W241:Y241,Z241:AN241)),0)</f>
        <v>9</v>
      </c>
      <c r="AS241" s="7">
        <f>IF(AD241&gt;0,RANK(AD241,(W241:Y241,AD241:AN241)),0)</f>
        <v>0</v>
      </c>
      <c r="AT241" s="2">
        <f t="shared" si="229"/>
        <v>0.11295180722891567</v>
      </c>
      <c r="AU241" s="2">
        <f t="shared" si="230"/>
        <v>2.8348688873139618E-3</v>
      </c>
      <c r="AV241" s="2">
        <f t="shared" si="231"/>
        <v>2.7462792345854005E-3</v>
      </c>
      <c r="AW241" s="2">
        <f t="shared" si="232"/>
        <v>0</v>
      </c>
      <c r="AY241" s="2" t="str">
        <f t="shared" si="174"/>
        <v>District 7</v>
      </c>
      <c r="AZ241" t="str">
        <f t="shared" si="175"/>
        <v>MA</v>
      </c>
      <c r="BA241">
        <v>7</v>
      </c>
      <c r="BC241" s="91">
        <v>25</v>
      </c>
      <c r="BD241" s="93">
        <v>907</v>
      </c>
      <c r="BE241" s="100">
        <f t="shared" si="233"/>
        <v>25907</v>
      </c>
      <c r="BF241" t="s">
        <v>2683</v>
      </c>
      <c r="BG241" t="s">
        <v>3290</v>
      </c>
    </row>
    <row r="242" spans="1:59" outlineLevel="1">
      <c r="A242" s="9" t="s">
        <v>282</v>
      </c>
      <c r="B242" t="s">
        <v>2377</v>
      </c>
      <c r="C242" s="1">
        <f t="shared" si="222"/>
        <v>44339</v>
      </c>
      <c r="D242" s="1">
        <v>3</v>
      </c>
      <c r="E242" s="1"/>
      <c r="F242" s="1"/>
      <c r="G242" s="1">
        <v>3</v>
      </c>
      <c r="H242" s="1"/>
      <c r="I242" s="1"/>
      <c r="J242" s="1"/>
      <c r="K242" s="7">
        <f>IF(W242&gt;0,RANK(W242,(W242:Y242,Z242:AN242)),0)</f>
        <v>5</v>
      </c>
      <c r="L242" s="7">
        <f>IF(X242&gt;0,RANK(X242,(W242:Y242,Z242:AN242)),0)</f>
        <v>4</v>
      </c>
      <c r="M242" s="7">
        <f>IF(Y242&gt;0,RANK(Y242,(W242:Y242,Z242:AN242)),0)</f>
        <v>1</v>
      </c>
      <c r="N242" s="7">
        <f>IF(Z242&gt;0,RANK(Z242,(W242:Y242,Z242:AN242)),0)</f>
        <v>3</v>
      </c>
      <c r="O242" s="48">
        <f t="shared" si="223"/>
        <v>28842</v>
      </c>
      <c r="P242" s="163">
        <f t="shared" si="178"/>
        <v>0.65048828345249099</v>
      </c>
      <c r="Q242" s="2"/>
      <c r="R242" s="2">
        <f t="shared" si="224"/>
        <v>5.1873068855860533E-3</v>
      </c>
      <c r="S242" s="2">
        <f t="shared" si="225"/>
        <v>4.2265274363427231E-2</v>
      </c>
      <c r="T242" s="2">
        <f t="shared" si="226"/>
        <v>0.75567784568889695</v>
      </c>
      <c r="U242" s="2">
        <f t="shared" si="227"/>
        <v>7.9456009382259413E-2</v>
      </c>
      <c r="V242" s="2">
        <f t="shared" si="228"/>
        <v>0.11741356367983033</v>
      </c>
      <c r="W242" s="1">
        <f>SUMIF(County!$AT$885:$AT$898,$BA242,County!P$885:P$898)+SUMIF('Cong Dist'!$BA$1115:$BA$1145,$BA242,'Cong Dist'!W$1115:W$1145)</f>
        <v>230</v>
      </c>
      <c r="X242" s="1">
        <f>SUMIF(County!$AT$885:$AT$898,$BA242,County!Q$885:Q$898)+SUMIF('Cong Dist'!$BA$1115:$BA$1145,$BA242,'Cong Dist'!X$1115:X$1145)</f>
        <v>1874</v>
      </c>
      <c r="Y242" s="1">
        <f>SUMIF(County!$AT$885:$AT$898,$BA242,County!R$885:R$898)+SUMIF('Cong Dist'!$BA$1115:$BA$1145,$BA242,'Cong Dist'!Y$1115:Y$1145)</f>
        <v>33506</v>
      </c>
      <c r="Z242" s="1">
        <f>SUMIF(County!$AT$885:$AT$898,$BA242,County!S$885:S$898)+SUMIF('Cong Dist'!$BA$1115:$BA$1145,$BA242,'Cong Dist'!Z$1115:Z$1145)</f>
        <v>3523</v>
      </c>
      <c r="AA242" s="1">
        <f>SUMIF(County!$AT$885:$AT$898,$BA242,County!T$885:T$898)+SUMIF('Cong Dist'!$BA$1115:$BA$1145,$BA242,'Cong Dist'!AA$1115:AA$1145)</f>
        <v>4664</v>
      </c>
      <c r="AB242" s="1">
        <f>SUMIF(County!$AT$885:$AT$898,$BA242,County!U$885:U$898)+SUMIF('Cong Dist'!$BA$1115:$BA$1145,$BA242,'Cong Dist'!AB$1115:AB$1145)</f>
        <v>117</v>
      </c>
      <c r="AC242" s="1">
        <f>SUMIF(County!$AT$885:$AT$898,$BA242,County!V$885:V$898)+SUMIF('Cong Dist'!$BA$1115:$BA$1145,$BA242,'Cong Dist'!AC$1115:AC$1145)</f>
        <v>115</v>
      </c>
      <c r="AF242" s="1">
        <f>SUMIF(County!$AT$885:$AT$898,$BA242,County!Y$885:Y$898)+SUMIF('Cong Dist'!$BA$1115:$BA$1145,$BA242,'Cong Dist'!AF$1115:AF$1145)</f>
        <v>218</v>
      </c>
      <c r="AH242" s="1">
        <f>SUMIF(County!$AT$885:$AT$898,$BA242,County!AA$885:AA$898)+SUMIF('Cong Dist'!$BA$1115:$BA$1145,$BA242,'Cong Dist'!AH$1115:AH$1145)</f>
        <v>92</v>
      </c>
      <c r="AP242" s="7">
        <f>IF(AA242&gt;0,RANK(AA242,(W242:Y242,Z242:AN242)),0)</f>
        <v>2</v>
      </c>
      <c r="AQ242" s="7">
        <f>IF(AB242&gt;0,RANK(AB242,(W242:Y242,Z242:AN242)),0)</f>
        <v>7</v>
      </c>
      <c r="AR242" s="7">
        <f>IF(AC242&gt;0,RANK(AC242,(W242:Y242,Z242:AN242)),0)</f>
        <v>8</v>
      </c>
      <c r="AS242" s="7">
        <f>IF(AD242&gt;0,RANK(AD242,(W242:Y242,AD242:AN242)),0)</f>
        <v>0</v>
      </c>
      <c r="AT242" s="2">
        <f t="shared" si="229"/>
        <v>0.10518956223640587</v>
      </c>
      <c r="AU242" s="2">
        <f t="shared" si="230"/>
        <v>2.6387604591894269E-3</v>
      </c>
      <c r="AV242" s="2">
        <f t="shared" si="231"/>
        <v>2.5936534427930267E-3</v>
      </c>
      <c r="AW242" s="2">
        <f t="shared" si="232"/>
        <v>0</v>
      </c>
      <c r="AY242" s="2" t="str">
        <f t="shared" si="174"/>
        <v>District 8</v>
      </c>
      <c r="AZ242" t="str">
        <f t="shared" si="175"/>
        <v>MA</v>
      </c>
      <c r="BA242">
        <v>8</v>
      </c>
      <c r="BC242" s="91">
        <v>25</v>
      </c>
      <c r="BD242" s="93">
        <v>908</v>
      </c>
      <c r="BE242" s="100">
        <f t="shared" si="233"/>
        <v>25908</v>
      </c>
      <c r="BF242" t="s">
        <v>2683</v>
      </c>
      <c r="BG242" t="s">
        <v>3290</v>
      </c>
    </row>
    <row r="243" spans="1:59" outlineLevel="1">
      <c r="A243" s="9" t="s">
        <v>3105</v>
      </c>
      <c r="B243" t="s">
        <v>2377</v>
      </c>
      <c r="C243" s="1">
        <f t="shared" si="222"/>
        <v>53904</v>
      </c>
      <c r="D243" s="1">
        <v>3</v>
      </c>
      <c r="E243" s="1"/>
      <c r="F243" s="1"/>
      <c r="G243" s="1">
        <v>3</v>
      </c>
      <c r="H243" s="1"/>
      <c r="I243" s="1"/>
      <c r="J243" s="1"/>
      <c r="K243" s="7">
        <f>IF(W243&gt;0,RANK(W243,(W243:Y243,Z243:AN243)),0)</f>
        <v>5</v>
      </c>
      <c r="L243" s="7">
        <f>IF(X243&gt;0,RANK(X243,(W243:Y243,Z243:AN243)),0)</f>
        <v>4</v>
      </c>
      <c r="M243" s="7">
        <f>IF(Y243&gt;0,RANK(Y243,(W243:Y243,Z243:AN243)),0)</f>
        <v>1</v>
      </c>
      <c r="N243" s="7">
        <f>IF(Z243&gt;0,RANK(Z243,(W243:Y243,Z243:AN243)),0)</f>
        <v>3</v>
      </c>
      <c r="O243" s="48">
        <f t="shared" si="223"/>
        <v>32580</v>
      </c>
      <c r="P243" s="163">
        <f t="shared" si="178"/>
        <v>0.60440783615316118</v>
      </c>
      <c r="Q243" s="2"/>
      <c r="R243" s="2">
        <f t="shared" si="224"/>
        <v>4.5636687444345504E-3</v>
      </c>
      <c r="S243" s="2">
        <f t="shared" si="225"/>
        <v>5.3502523003858715E-2</v>
      </c>
      <c r="T243" s="2">
        <f t="shared" si="226"/>
        <v>0.72647669931730485</v>
      </c>
      <c r="U243" s="2">
        <f t="shared" si="227"/>
        <v>8.2479964381121998E-2</v>
      </c>
      <c r="V243" s="2">
        <f t="shared" si="228"/>
        <v>0.13297714455327986</v>
      </c>
      <c r="W243" s="1">
        <f>SUMIF(County!$AT$885:$AT$898,$BA243,County!P$885:P$898)+SUMIF('Cong Dist'!$BA$1115:$BA$1145,$BA243,'Cong Dist'!W$1115:W$1145)</f>
        <v>246</v>
      </c>
      <c r="X243" s="1">
        <f>SUMIF(County!$AT$885:$AT$898,$BA243,County!Q$885:Q$898)+SUMIF('Cong Dist'!$BA$1115:$BA$1145,$BA243,'Cong Dist'!X$1115:X$1145)</f>
        <v>2884</v>
      </c>
      <c r="Y243" s="1">
        <f>SUMIF(County!$AT$885:$AT$898,$BA243,County!R$885:R$898)+SUMIF('Cong Dist'!$BA$1115:$BA$1145,$BA243,'Cong Dist'!Y$1115:Y$1145)</f>
        <v>39160</v>
      </c>
      <c r="Z243" s="1">
        <f>SUMIF(County!$AT$885:$AT$898,$BA243,County!S$885:S$898)+SUMIF('Cong Dist'!$BA$1115:$BA$1145,$BA243,'Cong Dist'!Z$1115:Z$1145)</f>
        <v>4446</v>
      </c>
      <c r="AA243" s="1">
        <f>SUMIF(County!$AT$885:$AT$898,$BA243,County!T$885:T$898)+SUMIF('Cong Dist'!$BA$1115:$BA$1145,$BA243,'Cong Dist'!AA$1115:AA$1145)</f>
        <v>6580</v>
      </c>
      <c r="AB243" s="1">
        <f>SUMIF(County!$AT$885:$AT$898,$BA243,County!U$885:U$898)+SUMIF('Cong Dist'!$BA$1115:$BA$1145,$BA243,'Cong Dist'!AB$1115:AB$1145)</f>
        <v>148</v>
      </c>
      <c r="AC243" s="1">
        <f>SUMIF(County!$AT$885:$AT$898,$BA243,County!V$885:V$898)+SUMIF('Cong Dist'!$BA$1115:$BA$1145,$BA243,'Cong Dist'!AC$1115:AC$1145)</f>
        <v>123</v>
      </c>
      <c r="AF243" s="1">
        <f>SUMIF(County!$AT$885:$AT$898,$BA243,County!Y$885:Y$898)+SUMIF('Cong Dist'!$BA$1115:$BA$1145,$BA243,'Cong Dist'!AF$1115:AF$1145)</f>
        <v>243</v>
      </c>
      <c r="AH243" s="1">
        <f>SUMIF(County!$AT$885:$AT$898,$BA243,County!AA$885:AA$898)+SUMIF('Cong Dist'!$BA$1115:$BA$1145,$BA243,'Cong Dist'!AH$1115:AH$1145)</f>
        <v>74</v>
      </c>
      <c r="AP243" s="7">
        <f>IF(AA243&gt;0,RANK(AA243,(W243:Y243,Z243:AN243)),0)</f>
        <v>2</v>
      </c>
      <c r="AQ243" s="7">
        <f>IF(AB243&gt;0,RANK(AB243,(W243:Y243,Z243:AN243)),0)</f>
        <v>7</v>
      </c>
      <c r="AR243" s="7">
        <f>IF(AC243&gt;0,RANK(AC243,(W243:Y243,Z243:AN243)),0)</f>
        <v>8</v>
      </c>
      <c r="AS243" s="7">
        <f>IF(AD243&gt;0,RANK(AD243,(W243:Y243,AD243:AN243)),0)</f>
        <v>0</v>
      </c>
      <c r="AT243" s="2">
        <f t="shared" si="229"/>
        <v>0.12206886316414366</v>
      </c>
      <c r="AU243" s="2">
        <f t="shared" si="230"/>
        <v>2.7456218462451765E-3</v>
      </c>
      <c r="AV243" s="2">
        <f t="shared" si="231"/>
        <v>2.2818343722172752E-3</v>
      </c>
      <c r="AW243" s="2">
        <f t="shared" si="232"/>
        <v>0</v>
      </c>
      <c r="AY243" s="2" t="str">
        <f t="shared" si="174"/>
        <v>District 9</v>
      </c>
      <c r="AZ243" t="str">
        <f t="shared" si="175"/>
        <v>MA</v>
      </c>
      <c r="BA243">
        <v>9</v>
      </c>
      <c r="BC243" s="91">
        <v>25</v>
      </c>
      <c r="BD243" s="93">
        <v>909</v>
      </c>
      <c r="BE243" s="100">
        <f t="shared" si="233"/>
        <v>25909</v>
      </c>
      <c r="BF243" t="s">
        <v>2683</v>
      </c>
      <c r="BG243" t="s">
        <v>3290</v>
      </c>
    </row>
    <row r="244" spans="1:59">
      <c r="A244" t="s">
        <v>2603</v>
      </c>
      <c r="B244" t="s">
        <v>1136</v>
      </c>
      <c r="C244" s="1">
        <f t="shared" si="222"/>
        <v>369617</v>
      </c>
      <c r="D244" s="1">
        <v>10</v>
      </c>
      <c r="E244" s="1"/>
      <c r="F244" s="1"/>
      <c r="G244" s="1">
        <v>10</v>
      </c>
      <c r="H244" s="1"/>
      <c r="I244" s="1"/>
      <c r="J244" s="1"/>
      <c r="K244" s="7">
        <f>IF(W244&gt;0,RANK(W244,(W244:Y244,Z244:AN244)),0)</f>
        <v>5</v>
      </c>
      <c r="L244" s="7">
        <f>IF(X244&gt;0,RANK(X244,(W244:Y244,Z244:AN244)),0)</f>
        <v>4</v>
      </c>
      <c r="M244" s="7">
        <f>IF(Y244&gt;0,RANK(Y244,(W244:Y244,Z244:AN244)),0)</f>
        <v>1</v>
      </c>
      <c r="N244" s="7">
        <f>IF(Z244&gt;0,RANK(Z244,(W244:Y244,Z244:AN244)),0)</f>
        <v>3</v>
      </c>
      <c r="O244" s="48">
        <f t="shared" si="223"/>
        <v>221749</v>
      </c>
      <c r="P244" s="163">
        <f t="shared" si="178"/>
        <v>0.59994264333079916</v>
      </c>
      <c r="Q244" s="2"/>
      <c r="R244" s="2">
        <f t="shared" si="224"/>
        <v>6.1360814031822131E-3</v>
      </c>
      <c r="S244" s="2">
        <f t="shared" si="225"/>
        <v>4.596920596184699E-2</v>
      </c>
      <c r="T244" s="2">
        <f t="shared" si="226"/>
        <v>0.72051069079614849</v>
      </c>
      <c r="U244" s="2">
        <f t="shared" si="227"/>
        <v>9.5285119461496634E-2</v>
      </c>
      <c r="V244" s="2">
        <f t="shared" si="228"/>
        <v>0.13209890237732569</v>
      </c>
      <c r="W244" s="1">
        <f t="shared" ref="W244:AH244" si="234">SUM(W235:W243)</f>
        <v>2268</v>
      </c>
      <c r="X244" s="1">
        <f t="shared" si="234"/>
        <v>16991</v>
      </c>
      <c r="Y244" s="1">
        <f t="shared" si="234"/>
        <v>266313</v>
      </c>
      <c r="Z244" s="1">
        <f t="shared" si="234"/>
        <v>35219</v>
      </c>
      <c r="AA244" s="1">
        <f t="shared" si="234"/>
        <v>44564</v>
      </c>
      <c r="AB244" s="1">
        <f t="shared" si="234"/>
        <v>991</v>
      </c>
      <c r="AC244" s="1">
        <f t="shared" si="234"/>
        <v>865</v>
      </c>
      <c r="AF244" s="1">
        <f t="shared" si="234"/>
        <v>1793</v>
      </c>
      <c r="AH244" s="1">
        <f t="shared" si="234"/>
        <v>613</v>
      </c>
      <c r="AP244" s="7">
        <f>IF(AA244&gt;0,RANK(AA244,(W244:Y244,Z244:AN244)),0)</f>
        <v>2</v>
      </c>
      <c r="AQ244" s="7">
        <f>IF(AB244&gt;0,RANK(AB244,(W244:Y244,Z244:AN244)),0)</f>
        <v>7</v>
      </c>
      <c r="AR244" s="7">
        <f>IF(AC244&gt;0,RANK(AC244,(W244:Y244,Z244:AN244)),0)</f>
        <v>8</v>
      </c>
      <c r="AS244" s="7">
        <f>IF(AD244&gt;0,RANK(AD244,(W244:Y244,AD244:AN244)),0)</f>
        <v>0</v>
      </c>
      <c r="AT244" s="2">
        <f t="shared" si="229"/>
        <v>0.12056804746534927</v>
      </c>
      <c r="AU244" s="2">
        <f t="shared" si="230"/>
        <v>2.6811537348119811E-3</v>
      </c>
      <c r="AV244" s="2">
        <f t="shared" si="231"/>
        <v>2.3402603235240802E-3</v>
      </c>
      <c r="AW244" s="2">
        <f t="shared" si="232"/>
        <v>0</v>
      </c>
      <c r="AY244" s="2" t="str">
        <f t="shared" si="174"/>
        <v>Massachusetts</v>
      </c>
      <c r="AZ244" t="str">
        <f t="shared" si="175"/>
        <v>T</v>
      </c>
      <c r="BC244" s="91">
        <v>25</v>
      </c>
      <c r="BD244" s="93"/>
      <c r="BE244" s="100">
        <f t="shared" si="233"/>
        <v>25000</v>
      </c>
      <c r="BF244" t="s">
        <v>1662</v>
      </c>
      <c r="BG244" t="s">
        <v>3290</v>
      </c>
    </row>
    <row r="245" spans="1:59">
      <c r="C245" s="1"/>
      <c r="D245" s="1"/>
      <c r="E245" s="1"/>
      <c r="F245" s="1"/>
      <c r="G245" s="1"/>
      <c r="H245" s="1"/>
      <c r="I245" s="1"/>
      <c r="J245" s="1"/>
      <c r="K245" s="7"/>
      <c r="L245" s="7"/>
      <c r="M245" s="7"/>
      <c r="N245" s="7"/>
      <c r="O245" s="48"/>
      <c r="P245" s="163"/>
      <c r="Q245" s="2"/>
      <c r="R245" s="2"/>
      <c r="S245" s="2"/>
      <c r="T245" s="2"/>
      <c r="U245" s="2"/>
      <c r="V245" s="2"/>
      <c r="AH245" s="1"/>
      <c r="AI245" s="1"/>
      <c r="AK245" s="1"/>
      <c r="AP245" s="7"/>
      <c r="AQ245" s="7"/>
      <c r="AR245" s="7"/>
      <c r="AS245" s="7"/>
      <c r="AT245" s="2"/>
      <c r="AU245" s="2"/>
      <c r="AV245" s="2"/>
      <c r="AW245" s="2"/>
      <c r="AY245" s="2"/>
      <c r="BD245" s="93"/>
    </row>
    <row r="246" spans="1:59" outlineLevel="1">
      <c r="A246" t="s">
        <v>2197</v>
      </c>
      <c r="B246" t="s">
        <v>3352</v>
      </c>
      <c r="C246" s="1">
        <f t="shared" ref="C246:C260" si="235">SUM(W246:AN246)</f>
        <v>84160</v>
      </c>
      <c r="D246" s="1">
        <v>2</v>
      </c>
      <c r="E246" s="1" t="str">
        <f t="shared" ref="E246:E259" si="236">IF(W246=MAX($W246:$AD246),$D246,"")</f>
        <v/>
      </c>
      <c r="F246" s="1" t="str">
        <f t="shared" ref="F246:F259" si="237">IF(X246=MAX($W246:$AD246),$D246,"")</f>
        <v/>
      </c>
      <c r="G246" s="1" t="str">
        <f t="shared" ref="G246:G259" si="238">IF(Y246=MAX($W246:$AD246),$D246,"")</f>
        <v/>
      </c>
      <c r="H246" s="1" t="str">
        <f t="shared" ref="H246:H259" si="239">IF(Z246=MAX($W246:$AD246),$D246,"")</f>
        <v/>
      </c>
      <c r="I246" s="1">
        <f t="shared" ref="I246:I259" si="240">IF(AA246=MAX($W246:$AD246),$D246,"")</f>
        <v>2</v>
      </c>
      <c r="J246" s="1"/>
      <c r="K246" s="7">
        <f>IF(W246&gt;0,RANK(W246,(W246:Y246,Z246:AN246)),0)</f>
        <v>9</v>
      </c>
      <c r="L246" s="7">
        <f>IF(X246&gt;0,RANK(X246,(W246:Y246,Z246:AN246)),0)</f>
        <v>4</v>
      </c>
      <c r="M246" s="7">
        <f>IF(Y246&gt;0,RANK(Y246,(W246:Y246,Z246:AN246)),0)</f>
        <v>2</v>
      </c>
      <c r="N246" s="7">
        <f>IF(Z246&gt;0,RANK(Z246,(W246:Y246,Z246:AN246)),0)</f>
        <v>3</v>
      </c>
      <c r="O246" s="48">
        <f t="shared" ref="O246:O260" si="241">MAX(W246:AD246)-LARGE(W246:AD246,2)</f>
        <v>862</v>
      </c>
      <c r="P246" s="163">
        <f t="shared" si="178"/>
        <v>1.0242395437262358E-2</v>
      </c>
      <c r="Q246" s="2"/>
      <c r="R246" s="2">
        <f t="shared" ref="R246:R260" si="242">IF($C246=0,"-",W246/$C246)</f>
        <v>1.7704372623574144E-3</v>
      </c>
      <c r="S246" s="2">
        <f t="shared" ref="S246:S260" si="243">IF($C246=0,"-",X246/$C246)</f>
        <v>8.185598859315589E-2</v>
      </c>
      <c r="T246" s="2">
        <f t="shared" ref="T246:T260" si="244">IF($C246=0,"-",Y246/$C246)</f>
        <v>0.38824857414448671</v>
      </c>
      <c r="U246" s="2">
        <f t="shared" ref="U246:U260" si="245">IF($C246=0,"-",Z246/$C246)</f>
        <v>0.10402804182509506</v>
      </c>
      <c r="V246" s="2">
        <f t="shared" ref="V246:V260" si="246">IF(C246=0,"-",(1-R246-S246-T246-U246))</f>
        <v>0.42409695817490489</v>
      </c>
      <c r="W246" s="1">
        <f>SUMIF(County!$AT$901:$AT$983,$BA246,County!P$901:P$983)+SUMIF($BA$1175:$BA$1205,$BA246,W$1175:W$1205)</f>
        <v>149</v>
      </c>
      <c r="X246" s="1">
        <f>SUMIF(County!$AT$901:$AT$983,$BA246,County!Q$901:Q$983)+SUMIF($BA$1175:$BA$1205,$BA246,X$1175:X$1205)</f>
        <v>6889</v>
      </c>
      <c r="Y246" s="1">
        <f>SUMIF(County!$AT$901:$AT$983,$BA246,County!R$901:R$983)+SUMIF($BA$1175:$BA$1205,$BA246,Y$1175:Y$1205)</f>
        <v>32675</v>
      </c>
      <c r="Z246" s="1">
        <f>SUMIF(County!$AT$901:$AT$983,$BA246,County!S$901:S$983)+SUMIF($BA$1175:$BA$1205,$BA246,Z$1175:Z$1205)</f>
        <v>8755</v>
      </c>
      <c r="AA246" s="1">
        <f>SUMIF(County!$AT$901:$AT$983,$BA246,County!T$901:T$983)+SUMIF($BA$1175:$BA$1205,$BA246,AA$1175:AA$1205)</f>
        <v>33537</v>
      </c>
      <c r="AB246" s="1">
        <f>SUMIF(County!$AT$901:$AT$983,$BA246,County!U$901:U$983)+SUMIF($BA$1175:$BA$1205,$BA246,AB$1175:AB$1205)</f>
        <v>176</v>
      </c>
      <c r="AC246" s="1">
        <f>SUMIF(County!$AT$901:$AT$983,$BA246,County!V$901:V$983)+SUMIF($BA$1175:$BA$1205,$BA246,AC$1175:AC$1205)</f>
        <v>188</v>
      </c>
      <c r="AF246" s="1">
        <f>SUMIF(County!$AT$901:$AT$983,$BA246,County!Y$901:Y$983)+SUMIF($BA$1175:$BA$1205,$BA246,AF$1175:AF$1205)</f>
        <v>1381</v>
      </c>
      <c r="AH246" s="1"/>
      <c r="AI246" s="1"/>
      <c r="AJ246" s="1">
        <f>SUMIF(County!$AT$901:$AT$983,$BA246,County!AC$901:AC$983)+SUMIF($BA$1175:$BA$1205,$BA246,AJ$1175:AJ$1205)</f>
        <v>177</v>
      </c>
      <c r="AK246" s="1">
        <f>SUMIF(County!$AT$901:$AT$983,$BA246,County!AD$901:AD$983)+SUMIF($BA$1175:$BA$1205,$BA246,AK$1175:AK$1205)</f>
        <v>62</v>
      </c>
      <c r="AL246" s="1">
        <f>SUMIF(County!$AT$901:$AT$983,$BA246,County!AE$901:AE$983)+SUMIF($BA$1175:$BA$1205,$BA246,AL$1175:AL$1205)</f>
        <v>127</v>
      </c>
      <c r="AM246" s="1">
        <f>SUMIF(County!$AT$901:$AT$983,$BA246,County!AF$901:AF$983)+SUMIF($BA$1175:$BA$1205,$BA246,AM$1175:AM$1205)</f>
        <v>44</v>
      </c>
      <c r="AP246" s="7">
        <f>IF(AA246&gt;0,RANK(AA246,(W246:Y246,Z246:AN246)),0)</f>
        <v>1</v>
      </c>
      <c r="AQ246" s="7">
        <f>IF(AB246&gt;0,RANK(AB246,(W246:Y246,Z246:AN246)),0)</f>
        <v>8</v>
      </c>
      <c r="AR246" s="7">
        <f>IF(AC246&gt;0,RANK(AC246,(W246:Y246,Z246:AN246)),0)</f>
        <v>6</v>
      </c>
      <c r="AS246" s="7">
        <f>IF(AD246&gt;0,RANK(AD246,(W246:Y246,AD246:AN246)),0)</f>
        <v>0</v>
      </c>
      <c r="AT246" s="2">
        <f t="shared" ref="AT246:AT259" si="247">IF($C246=0,"-",AA246/$C246)</f>
        <v>0.39849096958174907</v>
      </c>
      <c r="AU246" s="2">
        <f t="shared" ref="AU246:AU260" si="248">IF($C246=0,"-",AB246/$C246)</f>
        <v>2.0912547528517109E-3</v>
      </c>
      <c r="AV246" s="2">
        <f t="shared" ref="AV246:AV259" si="249">IF($C246=0,"-",AC246/$C246)</f>
        <v>2.2338403041825094E-3</v>
      </c>
      <c r="AW246" s="2">
        <f t="shared" ref="AW246:AW260" si="250">IF($C246=0,"-",AD246/$C246)</f>
        <v>0</v>
      </c>
      <c r="AY246" s="2" t="str">
        <f t="shared" si="174"/>
        <v>District 1</v>
      </c>
      <c r="AZ246" t="str">
        <f t="shared" si="175"/>
        <v>MI</v>
      </c>
      <c r="BA246">
        <v>1</v>
      </c>
      <c r="BC246" s="91">
        <v>26</v>
      </c>
      <c r="BD246" s="93">
        <v>901</v>
      </c>
      <c r="BE246" s="100">
        <f t="shared" ref="BE246:BE260" si="251">BC246*1000+BD246</f>
        <v>26901</v>
      </c>
      <c r="BF246" t="s">
        <v>2683</v>
      </c>
      <c r="BG246" t="s">
        <v>3290</v>
      </c>
    </row>
    <row r="247" spans="1:59" outlineLevel="1">
      <c r="A247" t="s">
        <v>1601</v>
      </c>
      <c r="B247" t="s">
        <v>3352</v>
      </c>
      <c r="C247" s="1">
        <f t="shared" si="235"/>
        <v>82325</v>
      </c>
      <c r="D247" s="1">
        <v>2</v>
      </c>
      <c r="E247" s="1" t="str">
        <f t="shared" si="236"/>
        <v/>
      </c>
      <c r="F247" s="1" t="str">
        <f t="shared" si="237"/>
        <v/>
      </c>
      <c r="G247" s="1" t="str">
        <f t="shared" si="238"/>
        <v/>
      </c>
      <c r="H247" s="1" t="str">
        <f t="shared" si="239"/>
        <v/>
      </c>
      <c r="I247" s="1">
        <f t="shared" si="240"/>
        <v>2</v>
      </c>
      <c r="J247" s="1"/>
      <c r="K247" s="7">
        <f>IF(W247&gt;0,RANK(W247,(W247:Y247,Z247:AN247)),0)</f>
        <v>9</v>
      </c>
      <c r="L247" s="7">
        <f>IF(X247&gt;0,RANK(X247,(W247:Y247,Z247:AN247)),0)</f>
        <v>4</v>
      </c>
      <c r="M247" s="7">
        <f>IF(Y247&gt;0,RANK(Y247,(W247:Y247,Z247:AN247)),0)</f>
        <v>2</v>
      </c>
      <c r="N247" s="7">
        <f>IF(Z247&gt;0,RANK(Z247,(W247:Y247,Z247:AN247)),0)</f>
        <v>3</v>
      </c>
      <c r="O247" s="48">
        <f t="shared" si="241"/>
        <v>9813</v>
      </c>
      <c r="P247" s="163">
        <f t="shared" si="178"/>
        <v>0.11919829942301853</v>
      </c>
      <c r="Q247" s="2"/>
      <c r="R247" s="2">
        <f t="shared" si="242"/>
        <v>1.3726085636197995E-3</v>
      </c>
      <c r="S247" s="2">
        <f t="shared" si="243"/>
        <v>5.2232007288187061E-2</v>
      </c>
      <c r="T247" s="2">
        <f t="shared" si="244"/>
        <v>0.35373215912541756</v>
      </c>
      <c r="U247" s="2">
        <f t="shared" si="245"/>
        <v>9.3070148800485877E-2</v>
      </c>
      <c r="V247" s="2">
        <f t="shared" si="246"/>
        <v>0.49959307622228971</v>
      </c>
      <c r="W247" s="1">
        <f>SUMIF(County!$AT$901:$AT$983,$BA247,County!P$901:P$983)+SUMIF($BA$1175:$BA$1205,$BA247,W$1175:W$1205)</f>
        <v>113</v>
      </c>
      <c r="X247" s="1">
        <f>SUMIF(County!$AT$901:$AT$983,$BA247,County!Q$901:Q$983)+SUMIF($BA$1175:$BA$1205,$BA247,X$1175:X$1205)</f>
        <v>4300</v>
      </c>
      <c r="Y247" s="1">
        <f>SUMIF(County!$AT$901:$AT$983,$BA247,County!R$901:R$983)+SUMIF($BA$1175:$BA$1205,$BA247,Y$1175:Y$1205)</f>
        <v>29121</v>
      </c>
      <c r="Z247" s="1">
        <f>SUMIF(County!$AT$901:$AT$983,$BA247,County!S$901:S$983)+SUMIF($BA$1175:$BA$1205,$BA247,Z$1175:Z$1205)</f>
        <v>7662</v>
      </c>
      <c r="AA247" s="1">
        <f>SUMIF(County!$AT$901:$AT$983,$BA247,County!T$901:T$983)+SUMIF($BA$1175:$BA$1205,$BA247,AA$1175:AA$1205)</f>
        <v>38934</v>
      </c>
      <c r="AB247" s="1">
        <f>SUMIF(County!$AT$901:$AT$983,$BA247,County!U$901:U$983)+SUMIF($BA$1175:$BA$1205,$BA247,AB$1175:AB$1205)</f>
        <v>175</v>
      </c>
      <c r="AC247" s="1">
        <f>SUMIF(County!$AT$901:$AT$983,$BA247,County!V$901:V$983)+SUMIF($BA$1175:$BA$1205,$BA247,AC$1175:AC$1205)</f>
        <v>134</v>
      </c>
      <c r="AF247" s="1">
        <f>SUMIF(County!$AT$901:$AT$983,$BA247,County!Y$901:Y$983)+SUMIF($BA$1175:$BA$1205,$BA247,AF$1175:AF$1205)</f>
        <v>1565</v>
      </c>
      <c r="AH247" s="1"/>
      <c r="AI247" s="1"/>
      <c r="AJ247" s="1">
        <f>SUMIF(County!$AT$901:$AT$983,$BA247,County!AC$901:AC$983)+SUMIF($BA$1175:$BA$1205,$BA247,AJ$1175:AJ$1205)</f>
        <v>144</v>
      </c>
      <c r="AK247" s="1">
        <f>SUMIF(County!$AT$901:$AT$983,$BA247,County!AD$901:AD$983)+SUMIF($BA$1175:$BA$1205,$BA247,AK$1175:AK$1205)</f>
        <v>56</v>
      </c>
      <c r="AL247" s="1">
        <f>SUMIF(County!$AT$901:$AT$983,$BA247,County!AE$901:AE$983)+SUMIF($BA$1175:$BA$1205,$BA247,AL$1175:AL$1205)</f>
        <v>80</v>
      </c>
      <c r="AM247" s="1">
        <f>SUMIF(County!$AT$901:$AT$983,$BA247,County!AF$901:AF$983)+SUMIF($BA$1175:$BA$1205,$BA247,AM$1175:AM$1205)</f>
        <v>41</v>
      </c>
      <c r="AP247" s="7">
        <f>IF(AA247&gt;0,RANK(AA247,(W247:Y247,Z247:AN247)),0)</f>
        <v>1</v>
      </c>
      <c r="AQ247" s="7">
        <f>IF(AB247&gt;0,RANK(AB247,(W247:Y247,Z247:AN247)),0)</f>
        <v>6</v>
      </c>
      <c r="AR247" s="7">
        <f>IF(AC247&gt;0,RANK(AC247,(W247:Y247,Z247:AN247)),0)</f>
        <v>8</v>
      </c>
      <c r="AS247" s="7">
        <f>IF(AD247&gt;0,RANK(AD247,(W247:Y247,AD247:AN247)),0)</f>
        <v>0</v>
      </c>
      <c r="AT247" s="2">
        <f t="shared" si="247"/>
        <v>0.47293045854843607</v>
      </c>
      <c r="AU247" s="2">
        <f t="shared" si="248"/>
        <v>2.1257212268448226E-3</v>
      </c>
      <c r="AV247" s="2">
        <f t="shared" si="249"/>
        <v>1.6276951108411782E-3</v>
      </c>
      <c r="AW247" s="2">
        <f t="shared" si="250"/>
        <v>0</v>
      </c>
      <c r="AY247" s="2" t="str">
        <f t="shared" si="174"/>
        <v>District 2</v>
      </c>
      <c r="AZ247" t="str">
        <f t="shared" si="175"/>
        <v>MI</v>
      </c>
      <c r="BA247">
        <v>2</v>
      </c>
      <c r="BC247" s="91">
        <v>26</v>
      </c>
      <c r="BD247" s="93">
        <v>902</v>
      </c>
      <c r="BE247" s="100">
        <f t="shared" si="251"/>
        <v>26902</v>
      </c>
      <c r="BF247" t="s">
        <v>2683</v>
      </c>
      <c r="BG247" t="s">
        <v>3290</v>
      </c>
    </row>
    <row r="248" spans="1:59" outlineLevel="1">
      <c r="A248" s="9" t="s">
        <v>1602</v>
      </c>
      <c r="B248" t="s">
        <v>3352</v>
      </c>
      <c r="C248" s="1">
        <f t="shared" si="235"/>
        <v>80366</v>
      </c>
      <c r="D248" s="1">
        <v>2</v>
      </c>
      <c r="E248" s="1" t="str">
        <f t="shared" si="236"/>
        <v/>
      </c>
      <c r="F248" s="1" t="str">
        <f t="shared" si="237"/>
        <v/>
      </c>
      <c r="G248" s="1" t="str">
        <f t="shared" si="238"/>
        <v/>
      </c>
      <c r="H248" s="1" t="str">
        <f t="shared" si="239"/>
        <v/>
      </c>
      <c r="I248" s="1">
        <f t="shared" si="240"/>
        <v>2</v>
      </c>
      <c r="J248" s="1"/>
      <c r="K248" s="7">
        <f>IF(W248&gt;0,RANK(W248,(W248:Y248,Z248:AN248)),0)</f>
        <v>6</v>
      </c>
      <c r="L248" s="7">
        <f>IF(X248&gt;0,RANK(X248,(W248:Y248,Z248:AN248)),0)</f>
        <v>4</v>
      </c>
      <c r="M248" s="7">
        <f>IF(Y248&gt;0,RANK(Y248,(W248:Y248,Z248:AN248)),0)</f>
        <v>2</v>
      </c>
      <c r="N248" s="7">
        <f>IF(Z248&gt;0,RANK(Z248,(W248:Y248,Z248:AN248)),0)</f>
        <v>3</v>
      </c>
      <c r="O248" s="48">
        <f t="shared" si="241"/>
        <v>1638</v>
      </c>
      <c r="P248" s="163">
        <f t="shared" si="178"/>
        <v>2.0381753477838885E-2</v>
      </c>
      <c r="Q248" s="2"/>
      <c r="R248" s="2">
        <f t="shared" si="242"/>
        <v>1.6673717741333401E-3</v>
      </c>
      <c r="S248" s="2">
        <f t="shared" si="243"/>
        <v>5.8258467511136551E-2</v>
      </c>
      <c r="T248" s="2">
        <f t="shared" si="244"/>
        <v>0.3984147525072792</v>
      </c>
      <c r="U248" s="2">
        <f t="shared" si="245"/>
        <v>9.9868103426822286E-2</v>
      </c>
      <c r="V248" s="2">
        <f t="shared" si="246"/>
        <v>0.44179130478062867</v>
      </c>
      <c r="W248" s="1">
        <f>SUMIF(County!$AT$901:$AT$983,$BA248,County!P$901:P$983)+SUMIF($BA$1175:$BA$1205,$BA248,W$1175:W$1205)</f>
        <v>134</v>
      </c>
      <c r="X248" s="1">
        <f>SUMIF(County!$AT$901:$AT$983,$BA248,County!Q$901:Q$983)+SUMIF($BA$1175:$BA$1205,$BA248,X$1175:X$1205)</f>
        <v>4682</v>
      </c>
      <c r="Y248" s="1">
        <f>SUMIF(County!$AT$901:$AT$983,$BA248,County!R$901:R$983)+SUMIF($BA$1175:$BA$1205,$BA248,Y$1175:Y$1205)</f>
        <v>32019</v>
      </c>
      <c r="Z248" s="1">
        <f>SUMIF(County!$AT$901:$AT$983,$BA248,County!S$901:S$983)+SUMIF($BA$1175:$BA$1205,$BA248,Z$1175:Z$1205)</f>
        <v>8026</v>
      </c>
      <c r="AA248" s="1">
        <f>SUMIF(County!$AT$901:$AT$983,$BA248,County!T$901:T$983)+SUMIF($BA$1175:$BA$1205,$BA248,AA$1175:AA$1205)</f>
        <v>33657</v>
      </c>
      <c r="AB248" s="1">
        <f>SUMIF(County!$AT$901:$AT$983,$BA248,County!U$901:U$983)+SUMIF($BA$1175:$BA$1205,$BA248,AB$1175:AB$1205)</f>
        <v>114</v>
      </c>
      <c r="AC248" s="1">
        <f>SUMIF(County!$AT$901:$AT$983,$BA248,County!V$901:V$983)+SUMIF($BA$1175:$BA$1205,$BA248,AC$1175:AC$1205)</f>
        <v>118</v>
      </c>
      <c r="AF248" s="1">
        <f>SUMIF(County!$AT$901:$AT$983,$BA248,County!Y$901:Y$983)+SUMIF($BA$1175:$BA$1205,$BA248,AF$1175:AF$1205)</f>
        <v>1254</v>
      </c>
      <c r="AH248" s="1"/>
      <c r="AI248" s="1"/>
      <c r="AJ248" s="1">
        <f>SUMIF(County!$AT$901:$AT$983,$BA248,County!AC$901:AC$983)+SUMIF($BA$1175:$BA$1205,$BA248,AJ$1175:AJ$1205)</f>
        <v>128</v>
      </c>
      <c r="AK248" s="1">
        <f>SUMIF(County!$AT$901:$AT$983,$BA248,County!AD$901:AD$983)+SUMIF($BA$1175:$BA$1205,$BA248,AK$1175:AK$1205)</f>
        <v>99</v>
      </c>
      <c r="AL248" s="1">
        <f>SUMIF(County!$AT$901:$AT$983,$BA248,County!AE$901:AE$983)+SUMIF($BA$1175:$BA$1205,$BA248,AL$1175:AL$1205)</f>
        <v>98</v>
      </c>
      <c r="AM248" s="1">
        <f>SUMIF(County!$AT$901:$AT$983,$BA248,County!AF$901:AF$983)+SUMIF($BA$1175:$BA$1205,$BA248,AM$1175:AM$1205)</f>
        <v>37</v>
      </c>
      <c r="AP248" s="7">
        <f>IF(AA248&gt;0,RANK(AA248,(W248:Y248,Z248:AN248)),0)</f>
        <v>1</v>
      </c>
      <c r="AQ248" s="7">
        <f>IF(AB248&gt;0,RANK(AB248,(W248:Y248,Z248:AN248)),0)</f>
        <v>9</v>
      </c>
      <c r="AR248" s="7">
        <f>IF(AC248&gt;0,RANK(AC248,(W248:Y248,Z248:AN248)),0)</f>
        <v>8</v>
      </c>
      <c r="AS248" s="7">
        <f>IF(AD248&gt;0,RANK(AD248,(W248:Y248,AD248:AN248)),0)</f>
        <v>0</v>
      </c>
      <c r="AT248" s="2">
        <f t="shared" si="247"/>
        <v>0.41879650598511808</v>
      </c>
      <c r="AU248" s="2">
        <f t="shared" si="248"/>
        <v>1.4185103153074683E-3</v>
      </c>
      <c r="AV248" s="2">
        <f t="shared" si="249"/>
        <v>1.4682826070726426E-3</v>
      </c>
      <c r="AW248" s="2">
        <f t="shared" si="250"/>
        <v>0</v>
      </c>
      <c r="AY248" s="2" t="str">
        <f t="shared" si="174"/>
        <v>District 3</v>
      </c>
      <c r="AZ248" t="str">
        <f t="shared" si="175"/>
        <v>MI</v>
      </c>
      <c r="BA248">
        <v>3</v>
      </c>
      <c r="BC248" s="91">
        <v>26</v>
      </c>
      <c r="BD248" s="93">
        <v>903</v>
      </c>
      <c r="BE248" s="100">
        <f t="shared" si="251"/>
        <v>26903</v>
      </c>
      <c r="BF248" t="s">
        <v>2683</v>
      </c>
      <c r="BG248" t="s">
        <v>3290</v>
      </c>
    </row>
    <row r="249" spans="1:59" outlineLevel="1">
      <c r="A249" s="9" t="s">
        <v>1873</v>
      </c>
      <c r="B249" t="s">
        <v>3352</v>
      </c>
      <c r="C249" s="1">
        <f t="shared" si="235"/>
        <v>74153</v>
      </c>
      <c r="D249" s="1">
        <v>2</v>
      </c>
      <c r="E249" s="1" t="str">
        <f t="shared" si="236"/>
        <v/>
      </c>
      <c r="F249" s="1" t="str">
        <f t="shared" si="237"/>
        <v/>
      </c>
      <c r="G249" s="1" t="str">
        <f t="shared" si="238"/>
        <v/>
      </c>
      <c r="H249" s="1" t="str">
        <f t="shared" si="239"/>
        <v/>
      </c>
      <c r="I249" s="1">
        <f t="shared" si="240"/>
        <v>2</v>
      </c>
      <c r="J249" s="1"/>
      <c r="K249" s="7">
        <f>IF(W249&gt;0,RANK(W249,(W249:Y249,Z249:AN249)),0)</f>
        <v>10</v>
      </c>
      <c r="L249" s="7">
        <f>IF(X249&gt;0,RANK(X249,(W249:Y249,Z249:AN249)),0)</f>
        <v>4</v>
      </c>
      <c r="M249" s="7">
        <f>IF(Y249&gt;0,RANK(Y249,(W249:Y249,Z249:AN249)),0)</f>
        <v>2</v>
      </c>
      <c r="N249" s="7">
        <f>IF(Z249&gt;0,RANK(Z249,(W249:Y249,Z249:AN249)),0)</f>
        <v>3</v>
      </c>
      <c r="O249" s="48">
        <f t="shared" si="241"/>
        <v>2516</v>
      </c>
      <c r="P249" s="163">
        <f t="shared" si="178"/>
        <v>3.3929847747225329E-2</v>
      </c>
      <c r="Q249" s="2"/>
      <c r="R249" s="2">
        <f t="shared" si="242"/>
        <v>1.4564481544913895E-3</v>
      </c>
      <c r="S249" s="2">
        <f t="shared" si="243"/>
        <v>6.2222701711326579E-2</v>
      </c>
      <c r="T249" s="2">
        <f t="shared" si="244"/>
        <v>0.38459671220314756</v>
      </c>
      <c r="U249" s="2">
        <f t="shared" si="245"/>
        <v>0.1079929335293245</v>
      </c>
      <c r="V249" s="2">
        <f t="shared" si="246"/>
        <v>0.44373120440170999</v>
      </c>
      <c r="W249" s="1">
        <f>SUMIF(County!$AT$901:$AT$983,$BA249,County!P$901:P$983)+SUMIF($BA$1175:$BA$1205,$BA249,W$1175:W$1205)</f>
        <v>108</v>
      </c>
      <c r="X249" s="1">
        <f>SUMIF(County!$AT$901:$AT$983,$BA249,County!Q$901:Q$983)+SUMIF($BA$1175:$BA$1205,$BA249,X$1175:X$1205)</f>
        <v>4614</v>
      </c>
      <c r="Y249" s="1">
        <f>SUMIF(County!$AT$901:$AT$983,$BA249,County!R$901:R$983)+SUMIF($BA$1175:$BA$1205,$BA249,Y$1175:Y$1205)</f>
        <v>28519</v>
      </c>
      <c r="Z249" s="1">
        <f>SUMIF(County!$AT$901:$AT$983,$BA249,County!S$901:S$983)+SUMIF($BA$1175:$BA$1205,$BA249,Z$1175:Z$1205)</f>
        <v>8008</v>
      </c>
      <c r="AA249" s="1">
        <f>SUMIF(County!$AT$901:$AT$983,$BA249,County!T$901:T$983)+SUMIF($BA$1175:$BA$1205,$BA249,AA$1175:AA$1205)</f>
        <v>31035</v>
      </c>
      <c r="AB249" s="1">
        <f>SUMIF(County!$AT$901:$AT$983,$BA249,County!U$901:U$983)+SUMIF($BA$1175:$BA$1205,$BA249,AB$1175:AB$1205)</f>
        <v>195</v>
      </c>
      <c r="AC249" s="1">
        <f>SUMIF(County!$AT$901:$AT$983,$BA249,County!V$901:V$983)+SUMIF($BA$1175:$BA$1205,$BA249,AC$1175:AC$1205)</f>
        <v>161</v>
      </c>
      <c r="AF249" s="1">
        <f>SUMIF(County!$AT$901:$AT$983,$BA249,County!Y$901:Y$983)+SUMIF($BA$1175:$BA$1205,$BA249,AF$1175:AF$1205)</f>
        <v>1185</v>
      </c>
      <c r="AH249" s="1"/>
      <c r="AI249" s="1"/>
      <c r="AJ249" s="1">
        <f>SUMIF(County!$AT$901:$AT$983,$BA249,County!AC$901:AC$983)+SUMIF($BA$1175:$BA$1205,$BA249,AJ$1175:AJ$1205)</f>
        <v>121</v>
      </c>
      <c r="AK249" s="1">
        <f>SUMIF(County!$AT$901:$AT$983,$BA249,County!AD$901:AD$983)+SUMIF($BA$1175:$BA$1205,$BA249,AK$1175:AK$1205)</f>
        <v>68</v>
      </c>
      <c r="AL249" s="1">
        <f>SUMIF(County!$AT$901:$AT$983,$BA249,County!AE$901:AE$983)+SUMIF($BA$1175:$BA$1205,$BA249,AL$1175:AL$1205)</f>
        <v>109</v>
      </c>
      <c r="AM249" s="1">
        <f>SUMIF(County!$AT$901:$AT$983,$BA249,County!AF$901:AF$983)+SUMIF($BA$1175:$BA$1205,$BA249,AM$1175:AM$1205)</f>
        <v>30</v>
      </c>
      <c r="AP249" s="7">
        <f>IF(AA249&gt;0,RANK(AA249,(W249:Y249,Z249:AN249)),0)</f>
        <v>1</v>
      </c>
      <c r="AQ249" s="7">
        <f>IF(AB249&gt;0,RANK(AB249,(W249:Y249,Z249:AN249)),0)</f>
        <v>6</v>
      </c>
      <c r="AR249" s="7">
        <f>IF(AC249&gt;0,RANK(AC249,(W249:Y249,Z249:AN249)),0)</f>
        <v>7</v>
      </c>
      <c r="AS249" s="7">
        <f>IF(AD249&gt;0,RANK(AD249,(W249:Y249,AD249:AN249)),0)</f>
        <v>0</v>
      </c>
      <c r="AT249" s="2">
        <f t="shared" si="247"/>
        <v>0.41852655995037286</v>
      </c>
      <c r="AU249" s="2">
        <f t="shared" si="248"/>
        <v>2.6296980567205642E-3</v>
      </c>
      <c r="AV249" s="2">
        <f t="shared" si="249"/>
        <v>2.1711866006769785E-3</v>
      </c>
      <c r="AW249" s="2">
        <f t="shared" si="250"/>
        <v>0</v>
      </c>
      <c r="AY249" s="2" t="str">
        <f t="shared" si="174"/>
        <v>District 4</v>
      </c>
      <c r="AZ249" t="str">
        <f t="shared" si="175"/>
        <v>MI</v>
      </c>
      <c r="BA249">
        <v>4</v>
      </c>
      <c r="BC249" s="91">
        <v>26</v>
      </c>
      <c r="BD249" s="93">
        <v>904</v>
      </c>
      <c r="BE249" s="100">
        <f t="shared" si="251"/>
        <v>26904</v>
      </c>
      <c r="BF249" t="s">
        <v>2683</v>
      </c>
      <c r="BG249" t="s">
        <v>3290</v>
      </c>
    </row>
    <row r="250" spans="1:59" outlineLevel="1">
      <c r="A250" s="9" t="s">
        <v>1827</v>
      </c>
      <c r="B250" t="s">
        <v>3352</v>
      </c>
      <c r="C250" s="1">
        <f t="shared" si="235"/>
        <v>53438</v>
      </c>
      <c r="D250" s="1">
        <v>2</v>
      </c>
      <c r="E250" s="1" t="str">
        <f t="shared" si="236"/>
        <v/>
      </c>
      <c r="F250" s="1" t="str">
        <f t="shared" si="237"/>
        <v/>
      </c>
      <c r="G250" s="1">
        <f t="shared" si="238"/>
        <v>2</v>
      </c>
      <c r="H250" s="1" t="str">
        <f t="shared" si="239"/>
        <v/>
      </c>
      <c r="I250" s="1" t="str">
        <f t="shared" si="240"/>
        <v/>
      </c>
      <c r="J250" s="1"/>
      <c r="K250" s="7">
        <f>IF(W250&gt;0,RANK(W250,(W250:Y250,Z250:AN250)),0)</f>
        <v>9</v>
      </c>
      <c r="L250" s="7">
        <f>IF(X250&gt;0,RANK(X250,(W250:Y250,Z250:AN250)),0)</f>
        <v>4</v>
      </c>
      <c r="M250" s="7">
        <f>IF(Y250&gt;0,RANK(Y250,(W250:Y250,Z250:AN250)),0)</f>
        <v>1</v>
      </c>
      <c r="N250" s="7">
        <f>IF(Z250&gt;0,RANK(Z250,(W250:Y250,Z250:AN250)),0)</f>
        <v>3</v>
      </c>
      <c r="O250" s="48">
        <f t="shared" si="241"/>
        <v>435</v>
      </c>
      <c r="P250" s="163">
        <f t="shared" si="178"/>
        <v>8.1402747108798978E-3</v>
      </c>
      <c r="Q250" s="2"/>
      <c r="R250" s="2">
        <f t="shared" si="242"/>
        <v>1.3286425390171789E-3</v>
      </c>
      <c r="S250" s="2">
        <f t="shared" si="243"/>
        <v>6.9987649238369698E-2</v>
      </c>
      <c r="T250" s="2">
        <f t="shared" si="244"/>
        <v>0.39657172798383172</v>
      </c>
      <c r="U250" s="2">
        <f t="shared" si="245"/>
        <v>0.11649013810397096</v>
      </c>
      <c r="V250" s="2">
        <f t="shared" si="246"/>
        <v>0.41562184213481052</v>
      </c>
      <c r="W250" s="1">
        <f>SUMIF(County!$AT$901:$AT$983,$BA250,County!P$901:P$983)+SUMIF($BA$1175:$BA$1205,$BA250,W$1175:W$1205)</f>
        <v>71</v>
      </c>
      <c r="X250" s="1">
        <f>SUMIF(County!$AT$901:$AT$983,$BA250,County!Q$901:Q$983)+SUMIF($BA$1175:$BA$1205,$BA250,X$1175:X$1205)</f>
        <v>3740</v>
      </c>
      <c r="Y250" s="1">
        <f>SUMIF(County!$AT$901:$AT$983,$BA250,County!R$901:R$983)+SUMIF($BA$1175:$BA$1205,$BA250,Y$1175:Y$1205)</f>
        <v>21192</v>
      </c>
      <c r="Z250" s="1">
        <f>SUMIF(County!$AT$901:$AT$983,$BA250,County!S$901:S$983)+SUMIF($BA$1175:$BA$1205,$BA250,Z$1175:Z$1205)</f>
        <v>6225</v>
      </c>
      <c r="AA250" s="1">
        <f>SUMIF(County!$AT$901:$AT$983,$BA250,County!T$901:T$983)+SUMIF($BA$1175:$BA$1205,$BA250,AA$1175:AA$1205)</f>
        <v>20757</v>
      </c>
      <c r="AB250" s="1">
        <f>SUMIF(County!$AT$901:$AT$983,$BA250,County!U$901:U$983)+SUMIF($BA$1175:$BA$1205,$BA250,AB$1175:AB$1205)</f>
        <v>107</v>
      </c>
      <c r="AC250" s="1">
        <f>SUMIF(County!$AT$901:$AT$983,$BA250,County!V$901:V$983)+SUMIF($BA$1175:$BA$1205,$BA250,AC$1175:AC$1205)</f>
        <v>113</v>
      </c>
      <c r="AF250" s="1">
        <f>SUMIF(County!$AT$901:$AT$983,$BA250,County!Y$901:Y$983)+SUMIF($BA$1175:$BA$1205,$BA250,AF$1175:AF$1205)</f>
        <v>1019</v>
      </c>
      <c r="AH250" s="1"/>
      <c r="AI250" s="1"/>
      <c r="AJ250" s="1">
        <f>SUMIF(County!$AT$901:$AT$983,$BA250,County!AC$901:AC$983)+SUMIF($BA$1175:$BA$1205,$BA250,AJ$1175:AJ$1205)</f>
        <v>93</v>
      </c>
      <c r="AK250" s="1">
        <f>SUMIF(County!$AT$901:$AT$983,$BA250,County!AD$901:AD$983)+SUMIF($BA$1175:$BA$1205,$BA250,AK$1175:AK$1205)</f>
        <v>38</v>
      </c>
      <c r="AL250" s="1">
        <f>SUMIF(County!$AT$901:$AT$983,$BA250,County!AE$901:AE$983)+SUMIF($BA$1175:$BA$1205,$BA250,AL$1175:AL$1205)</f>
        <v>63</v>
      </c>
      <c r="AM250" s="1">
        <f>SUMIF(County!$AT$901:$AT$983,$BA250,County!AF$901:AF$983)+SUMIF($BA$1175:$BA$1205,$BA250,AM$1175:AM$1205)</f>
        <v>20</v>
      </c>
      <c r="AP250" s="7">
        <f>IF(AA250&gt;0,RANK(AA250,(W250:Y250,Z250:AN250)),0)</f>
        <v>2</v>
      </c>
      <c r="AQ250" s="7">
        <f>IF(AB250&gt;0,RANK(AB250,(W250:Y250,Z250:AN250)),0)</f>
        <v>7</v>
      </c>
      <c r="AR250" s="7">
        <f>IF(AC250&gt;0,RANK(AC250,(W250:Y250,Z250:AN250)),0)</f>
        <v>6</v>
      </c>
      <c r="AS250" s="7">
        <f>IF(AD250&gt;0,RANK(AD250,(W250:Y250,AD250:AN250)),0)</f>
        <v>0</v>
      </c>
      <c r="AT250" s="2">
        <f t="shared" si="247"/>
        <v>0.38843145327295181</v>
      </c>
      <c r="AU250" s="2">
        <f t="shared" si="248"/>
        <v>2.0023204461244808E-3</v>
      </c>
      <c r="AV250" s="2">
        <f t="shared" si="249"/>
        <v>2.114600097309031E-3</v>
      </c>
      <c r="AW250" s="2">
        <f t="shared" si="250"/>
        <v>0</v>
      </c>
      <c r="AY250" s="2" t="str">
        <f t="shared" si="174"/>
        <v>District 5</v>
      </c>
      <c r="AZ250" t="str">
        <f t="shared" si="175"/>
        <v>MI</v>
      </c>
      <c r="BA250">
        <v>5</v>
      </c>
      <c r="BC250" s="91">
        <v>26</v>
      </c>
      <c r="BD250" s="93">
        <v>905</v>
      </c>
      <c r="BE250" s="100">
        <f t="shared" si="251"/>
        <v>26905</v>
      </c>
      <c r="BF250" t="s">
        <v>2683</v>
      </c>
      <c r="BG250" t="s">
        <v>3290</v>
      </c>
    </row>
    <row r="251" spans="1:59" outlineLevel="1">
      <c r="A251" s="9" t="s">
        <v>1806</v>
      </c>
      <c r="B251" t="s">
        <v>3352</v>
      </c>
      <c r="C251" s="1">
        <f t="shared" si="235"/>
        <v>73182</v>
      </c>
      <c r="D251" s="1">
        <v>2</v>
      </c>
      <c r="E251" s="1" t="str">
        <f t="shared" si="236"/>
        <v/>
      </c>
      <c r="F251" s="1" t="str">
        <f t="shared" si="237"/>
        <v/>
      </c>
      <c r="G251" s="1" t="str">
        <f t="shared" si="238"/>
        <v/>
      </c>
      <c r="H251" s="1" t="str">
        <f t="shared" si="239"/>
        <v/>
      </c>
      <c r="I251" s="1">
        <f t="shared" si="240"/>
        <v>2</v>
      </c>
      <c r="J251" s="1"/>
      <c r="K251" s="7">
        <f>IF(W251&gt;0,RANK(W251,(W251:Y251,Z251:AN251)),0)</f>
        <v>9</v>
      </c>
      <c r="L251" s="7">
        <f>IF(X251&gt;0,RANK(X251,(W251:Y251,Z251:AN251)),0)</f>
        <v>4</v>
      </c>
      <c r="M251" s="7">
        <f>IF(Y251&gt;0,RANK(Y251,(W251:Y251,Z251:AN251)),0)</f>
        <v>2</v>
      </c>
      <c r="N251" s="7">
        <f>IF(Z251&gt;0,RANK(Z251,(W251:Y251,Z251:AN251)),0)</f>
        <v>3</v>
      </c>
      <c r="O251" s="48">
        <f t="shared" si="241"/>
        <v>4505</v>
      </c>
      <c r="P251" s="163">
        <f t="shared" si="178"/>
        <v>6.1558853269929763E-2</v>
      </c>
      <c r="Q251" s="2"/>
      <c r="R251" s="2">
        <f t="shared" si="242"/>
        <v>1.6397474788882513E-3</v>
      </c>
      <c r="S251" s="2">
        <f t="shared" si="243"/>
        <v>6.5644557404826318E-2</v>
      </c>
      <c r="T251" s="2">
        <f t="shared" si="244"/>
        <v>0.36862889781640296</v>
      </c>
      <c r="U251" s="2">
        <f t="shared" si="245"/>
        <v>0.10282583148861742</v>
      </c>
      <c r="V251" s="2">
        <f t="shared" si="246"/>
        <v>0.46126096581126502</v>
      </c>
      <c r="W251" s="1">
        <f>SUMIF(County!$AT$901:$AT$983,$BA251,County!P$901:P$983)+SUMIF($BA$1175:$BA$1205,$BA251,W$1175:W$1205)</f>
        <v>120</v>
      </c>
      <c r="X251" s="1">
        <f>SUMIF(County!$AT$901:$AT$983,$BA251,County!Q$901:Q$983)+SUMIF($BA$1175:$BA$1205,$BA251,X$1175:X$1205)</f>
        <v>4804</v>
      </c>
      <c r="Y251" s="1">
        <f>SUMIF(County!$AT$901:$AT$983,$BA251,County!R$901:R$983)+SUMIF($BA$1175:$BA$1205,$BA251,Y$1175:Y$1205)</f>
        <v>26977</v>
      </c>
      <c r="Z251" s="1">
        <f>SUMIF(County!$AT$901:$AT$983,$BA251,County!S$901:S$983)+SUMIF($BA$1175:$BA$1205,$BA251,Z$1175:Z$1205)</f>
        <v>7525</v>
      </c>
      <c r="AA251" s="1">
        <f>SUMIF(County!$AT$901:$AT$983,$BA251,County!T$901:T$983)+SUMIF($BA$1175:$BA$1205,$BA251,AA$1175:AA$1205)</f>
        <v>31482</v>
      </c>
      <c r="AB251" s="1">
        <f>SUMIF(County!$AT$901:$AT$983,$BA251,County!U$901:U$983)+SUMIF($BA$1175:$BA$1205,$BA251,AB$1175:AB$1205)</f>
        <v>135</v>
      </c>
      <c r="AC251" s="1">
        <f>SUMIF(County!$AT$901:$AT$983,$BA251,County!V$901:V$983)+SUMIF($BA$1175:$BA$1205,$BA251,AC$1175:AC$1205)</f>
        <v>131</v>
      </c>
      <c r="AF251" s="1">
        <f>SUMIF(County!$AT$901:$AT$983,$BA251,County!Y$901:Y$983)+SUMIF($BA$1175:$BA$1205,$BA251,AF$1175:AF$1205)</f>
        <v>1599</v>
      </c>
      <c r="AH251" s="1"/>
      <c r="AI251" s="1"/>
      <c r="AJ251" s="1">
        <f>SUMIF(County!$AT$901:$AT$983,$BA251,County!AC$901:AC$983)+SUMIF($BA$1175:$BA$1205,$BA251,AJ$1175:AJ$1205)</f>
        <v>155</v>
      </c>
      <c r="AK251" s="1">
        <f>SUMIF(County!$AT$901:$AT$983,$BA251,County!AD$901:AD$983)+SUMIF($BA$1175:$BA$1205,$BA251,AK$1175:AK$1205)</f>
        <v>102</v>
      </c>
      <c r="AL251" s="1">
        <f>SUMIF(County!$AT$901:$AT$983,$BA251,County!AE$901:AE$983)+SUMIF($BA$1175:$BA$1205,$BA251,AL$1175:AL$1205)</f>
        <v>111</v>
      </c>
      <c r="AM251" s="1">
        <f>SUMIF(County!$AT$901:$AT$983,$BA251,County!AF$901:AF$983)+SUMIF($BA$1175:$BA$1205,$BA251,AM$1175:AM$1205)</f>
        <v>41</v>
      </c>
      <c r="AP251" s="7">
        <f>IF(AA251&gt;0,RANK(AA251,(W251:Y251,Z251:AN251)),0)</f>
        <v>1</v>
      </c>
      <c r="AQ251" s="7">
        <f>IF(AB251&gt;0,RANK(AB251,(W251:Y251,Z251:AN251)),0)</f>
        <v>7</v>
      </c>
      <c r="AR251" s="7">
        <f>IF(AC251&gt;0,RANK(AC251,(W251:Y251,Z251:AN251)),0)</f>
        <v>8</v>
      </c>
      <c r="AS251" s="7">
        <f>IF(AD251&gt;0,RANK(AD251,(W251:Y251,AD251:AN251)),0)</f>
        <v>0</v>
      </c>
      <c r="AT251" s="2">
        <f t="shared" si="247"/>
        <v>0.43018775108633273</v>
      </c>
      <c r="AU251" s="2">
        <f t="shared" si="248"/>
        <v>1.8447159137492826E-3</v>
      </c>
      <c r="AV251" s="2">
        <f t="shared" si="249"/>
        <v>1.7900576644530077E-3</v>
      </c>
      <c r="AW251" s="2">
        <f t="shared" si="250"/>
        <v>0</v>
      </c>
      <c r="AY251" s="2" t="str">
        <f t="shared" si="174"/>
        <v>District 6</v>
      </c>
      <c r="AZ251" t="str">
        <f t="shared" si="175"/>
        <v>MI</v>
      </c>
      <c r="BA251">
        <v>6</v>
      </c>
      <c r="BC251" s="91">
        <v>26</v>
      </c>
      <c r="BD251" s="93">
        <v>906</v>
      </c>
      <c r="BE251" s="100">
        <f t="shared" si="251"/>
        <v>26906</v>
      </c>
      <c r="BF251" t="s">
        <v>2683</v>
      </c>
      <c r="BG251" t="s">
        <v>3290</v>
      </c>
    </row>
    <row r="252" spans="1:59" outlineLevel="1">
      <c r="A252" s="9" t="s">
        <v>1388</v>
      </c>
      <c r="B252" t="s">
        <v>3352</v>
      </c>
      <c r="C252" s="1">
        <f t="shared" si="235"/>
        <v>76420</v>
      </c>
      <c r="D252" s="1">
        <v>2</v>
      </c>
      <c r="E252" s="1" t="str">
        <f t="shared" si="236"/>
        <v/>
      </c>
      <c r="F252" s="1" t="str">
        <f t="shared" si="237"/>
        <v/>
      </c>
      <c r="G252" s="1" t="str">
        <f t="shared" si="238"/>
        <v/>
      </c>
      <c r="H252" s="1" t="str">
        <f t="shared" si="239"/>
        <v/>
      </c>
      <c r="I252" s="1">
        <f t="shared" si="240"/>
        <v>2</v>
      </c>
      <c r="J252" s="1"/>
      <c r="K252" s="7">
        <f>IF(W252&gt;0,RANK(W252,(W252:Y252,Z252:AN252)),0)</f>
        <v>8</v>
      </c>
      <c r="L252" s="7">
        <f>IF(X252&gt;0,RANK(X252,(W252:Y252,Z252:AN252)),0)</f>
        <v>4</v>
      </c>
      <c r="M252" s="7">
        <f>IF(Y252&gt;0,RANK(Y252,(W252:Y252,Z252:AN252)),0)</f>
        <v>2</v>
      </c>
      <c r="N252" s="7">
        <f>IF(Z252&gt;0,RANK(Z252,(W252:Y252,Z252:AN252)),0)</f>
        <v>3</v>
      </c>
      <c r="O252" s="48">
        <f t="shared" si="241"/>
        <v>875</v>
      </c>
      <c r="P252" s="163">
        <f t="shared" si="178"/>
        <v>1.1449882229782779E-2</v>
      </c>
      <c r="Q252" s="2"/>
      <c r="R252" s="2">
        <f t="shared" si="242"/>
        <v>1.517927244176917E-3</v>
      </c>
      <c r="S252" s="2">
        <f t="shared" si="243"/>
        <v>6.864695105993196E-2</v>
      </c>
      <c r="T252" s="2">
        <f t="shared" si="244"/>
        <v>0.38950536508767336</v>
      </c>
      <c r="U252" s="2">
        <f t="shared" si="245"/>
        <v>0.11173776498298875</v>
      </c>
      <c r="V252" s="2">
        <f t="shared" si="246"/>
        <v>0.42859199162522893</v>
      </c>
      <c r="W252" s="1">
        <f>SUMIF(County!$AT$901:$AT$983,$BA252,County!P$901:P$983)+SUMIF($BA$1175:$BA$1205,$BA252,W$1175:W$1205)</f>
        <v>116</v>
      </c>
      <c r="X252" s="1">
        <f>SUMIF(County!$AT$901:$AT$983,$BA252,County!Q$901:Q$983)+SUMIF($BA$1175:$BA$1205,$BA252,X$1175:X$1205)</f>
        <v>5246</v>
      </c>
      <c r="Y252" s="1">
        <f>SUMIF(County!$AT$901:$AT$983,$BA252,County!R$901:R$983)+SUMIF($BA$1175:$BA$1205,$BA252,Y$1175:Y$1205)</f>
        <v>29766</v>
      </c>
      <c r="Z252" s="1">
        <f>SUMIF(County!$AT$901:$AT$983,$BA252,County!S$901:S$983)+SUMIF($BA$1175:$BA$1205,$BA252,Z$1175:Z$1205)</f>
        <v>8539</v>
      </c>
      <c r="AA252" s="1">
        <f>SUMIF(County!$AT$901:$AT$983,$BA252,County!T$901:T$983)+SUMIF($BA$1175:$BA$1205,$BA252,AA$1175:AA$1205)</f>
        <v>30641</v>
      </c>
      <c r="AB252" s="1">
        <f>SUMIF(County!$AT$901:$AT$983,$BA252,County!U$901:U$983)+SUMIF($BA$1175:$BA$1205,$BA252,AB$1175:AB$1205)</f>
        <v>134</v>
      </c>
      <c r="AC252" s="1">
        <f>SUMIF(County!$AT$901:$AT$983,$BA252,County!V$901:V$983)+SUMIF($BA$1175:$BA$1205,$BA252,AC$1175:AC$1205)</f>
        <v>159</v>
      </c>
      <c r="AF252" s="1">
        <f>SUMIF(County!$AT$901:$AT$983,$BA252,County!Y$901:Y$983)+SUMIF($BA$1175:$BA$1205,$BA252,AF$1175:AF$1205)</f>
        <v>1491</v>
      </c>
      <c r="AH252" s="1"/>
      <c r="AI252" s="1"/>
      <c r="AJ252" s="1">
        <f>SUMIF(County!$AT$901:$AT$983,$BA252,County!AC$901:AC$983)+SUMIF($BA$1175:$BA$1205,$BA252,AJ$1175:AJ$1205)</f>
        <v>110</v>
      </c>
      <c r="AK252" s="1">
        <f>SUMIF(County!$AT$901:$AT$983,$BA252,County!AD$901:AD$983)+SUMIF($BA$1175:$BA$1205,$BA252,AK$1175:AK$1205)</f>
        <v>95</v>
      </c>
      <c r="AL252" s="1">
        <f>SUMIF(County!$AT$901:$AT$983,$BA252,County!AE$901:AE$983)+SUMIF($BA$1175:$BA$1205,$BA252,AL$1175:AL$1205)</f>
        <v>98</v>
      </c>
      <c r="AM252" s="1">
        <f>SUMIF(County!$AT$901:$AT$983,$BA252,County!AF$901:AF$983)+SUMIF($BA$1175:$BA$1205,$BA252,AM$1175:AM$1205)</f>
        <v>25</v>
      </c>
      <c r="AP252" s="7">
        <f>IF(AA252&gt;0,RANK(AA252,(W252:Y252,Z252:AN252)),0)</f>
        <v>1</v>
      </c>
      <c r="AQ252" s="7">
        <f>IF(AB252&gt;0,RANK(AB252,(W252:Y252,Z252:AN252)),0)</f>
        <v>7</v>
      </c>
      <c r="AR252" s="7">
        <f>IF(AC252&gt;0,RANK(AC252,(W252:Y252,Z252:AN252)),0)</f>
        <v>6</v>
      </c>
      <c r="AS252" s="7">
        <f>IF(AD252&gt;0,RANK(AD252,(W252:Y252,AD252:AN252)),0)</f>
        <v>0</v>
      </c>
      <c r="AT252" s="2">
        <f t="shared" si="247"/>
        <v>0.40095524731745619</v>
      </c>
      <c r="AU252" s="2">
        <f t="shared" si="248"/>
        <v>1.7534676786181628E-3</v>
      </c>
      <c r="AV252" s="2">
        <f t="shared" si="249"/>
        <v>2.080607170897671E-3</v>
      </c>
      <c r="AW252" s="2">
        <f t="shared" si="250"/>
        <v>0</v>
      </c>
      <c r="AY252" s="2" t="str">
        <f t="shared" si="174"/>
        <v>District 7</v>
      </c>
      <c r="AZ252" t="str">
        <f t="shared" si="175"/>
        <v>MI</v>
      </c>
      <c r="BA252">
        <v>7</v>
      </c>
      <c r="BC252" s="91">
        <v>26</v>
      </c>
      <c r="BD252" s="93">
        <v>907</v>
      </c>
      <c r="BE252" s="100">
        <f t="shared" si="251"/>
        <v>26907</v>
      </c>
      <c r="BF252" t="s">
        <v>2683</v>
      </c>
      <c r="BG252" t="s">
        <v>3290</v>
      </c>
    </row>
    <row r="253" spans="1:59" outlineLevel="1">
      <c r="A253" s="9" t="s">
        <v>282</v>
      </c>
      <c r="B253" t="s">
        <v>3352</v>
      </c>
      <c r="C253" s="1">
        <f t="shared" si="235"/>
        <v>87518</v>
      </c>
      <c r="D253" s="1">
        <v>2</v>
      </c>
      <c r="E253" s="1" t="str">
        <f t="shared" si="236"/>
        <v/>
      </c>
      <c r="F253" s="1" t="str">
        <f t="shared" si="237"/>
        <v/>
      </c>
      <c r="G253" s="1">
        <f t="shared" si="238"/>
        <v>2</v>
      </c>
      <c r="H253" s="1" t="str">
        <f t="shared" si="239"/>
        <v/>
      </c>
      <c r="I253" s="1" t="str">
        <f t="shared" si="240"/>
        <v/>
      </c>
      <c r="J253" s="1"/>
      <c r="K253" s="7">
        <f>IF(W253&gt;0,RANK(W253,(W253:Y253,Z253:AN253)),0)</f>
        <v>7</v>
      </c>
      <c r="L253" s="7">
        <f>IF(X253&gt;0,RANK(X253,(W253:Y253,Z253:AN253)),0)</f>
        <v>4</v>
      </c>
      <c r="M253" s="7">
        <f>IF(Y253&gt;0,RANK(Y253,(W253:Y253,Z253:AN253)),0)</f>
        <v>1</v>
      </c>
      <c r="N253" s="7">
        <f>IF(Z253&gt;0,RANK(Z253,(W253:Y253,Z253:AN253)),0)</f>
        <v>3</v>
      </c>
      <c r="O253" s="48">
        <f t="shared" si="241"/>
        <v>10832</v>
      </c>
      <c r="P253" s="163">
        <f t="shared" si="178"/>
        <v>0.12376882469891907</v>
      </c>
      <c r="Q253" s="2"/>
      <c r="R253" s="2">
        <f t="shared" si="242"/>
        <v>2.1709819694234328E-3</v>
      </c>
      <c r="S253" s="2">
        <f t="shared" si="243"/>
        <v>7.0888274412120936E-2</v>
      </c>
      <c r="T253" s="2">
        <f t="shared" si="244"/>
        <v>0.45323247789026255</v>
      </c>
      <c r="U253" s="2">
        <f t="shared" si="245"/>
        <v>0.1168559610594392</v>
      </c>
      <c r="V253" s="2">
        <f t="shared" si="246"/>
        <v>0.35685230466875384</v>
      </c>
      <c r="W253" s="1">
        <f>SUMIF(County!$AT$901:$AT$983,$BA253,County!P$901:P$983)+SUMIF($BA$1175:$BA$1205,$BA253,W$1175:W$1205)</f>
        <v>190</v>
      </c>
      <c r="X253" s="1">
        <f>SUMIF(County!$AT$901:$AT$983,$BA253,County!Q$901:Q$983)+SUMIF($BA$1175:$BA$1205,$BA253,X$1175:X$1205)</f>
        <v>6204</v>
      </c>
      <c r="Y253" s="1">
        <f>SUMIF(County!$AT$901:$AT$983,$BA253,County!R$901:R$983)+SUMIF($BA$1175:$BA$1205,$BA253,Y$1175:Y$1205)</f>
        <v>39666</v>
      </c>
      <c r="Z253" s="1">
        <f>SUMIF(County!$AT$901:$AT$983,$BA253,County!S$901:S$983)+SUMIF($BA$1175:$BA$1205,$BA253,Z$1175:Z$1205)</f>
        <v>10227</v>
      </c>
      <c r="AA253" s="1">
        <f>SUMIF(County!$AT$901:$AT$983,$BA253,County!T$901:T$983)+SUMIF($BA$1175:$BA$1205,$BA253,AA$1175:AA$1205)</f>
        <v>28834</v>
      </c>
      <c r="AB253" s="1">
        <f>SUMIF(County!$AT$901:$AT$983,$BA253,County!U$901:U$983)+SUMIF($BA$1175:$BA$1205,$BA253,AB$1175:AB$1205)</f>
        <v>136</v>
      </c>
      <c r="AC253" s="1">
        <f>SUMIF(County!$AT$901:$AT$983,$BA253,County!V$901:V$983)+SUMIF($BA$1175:$BA$1205,$BA253,AC$1175:AC$1205)</f>
        <v>124</v>
      </c>
      <c r="AF253" s="1">
        <f>SUMIF(County!$AT$901:$AT$983,$BA253,County!Y$901:Y$983)+SUMIF($BA$1175:$BA$1205,$BA253,AF$1175:AF$1205)</f>
        <v>1657</v>
      </c>
      <c r="AH253" s="1"/>
      <c r="AI253" s="1"/>
      <c r="AJ253" s="1">
        <f>SUMIF(County!$AT$901:$AT$983,$BA253,County!AC$901:AC$983)+SUMIF($BA$1175:$BA$1205,$BA253,AJ$1175:AJ$1205)</f>
        <v>157</v>
      </c>
      <c r="AK253" s="1">
        <f>SUMIF(County!$AT$901:$AT$983,$BA253,County!AD$901:AD$983)+SUMIF($BA$1175:$BA$1205,$BA253,AK$1175:AK$1205)</f>
        <v>215</v>
      </c>
      <c r="AL253" s="1">
        <f>SUMIF(County!$AT$901:$AT$983,$BA253,County!AE$901:AE$983)+SUMIF($BA$1175:$BA$1205,$BA253,AL$1175:AL$1205)</f>
        <v>78</v>
      </c>
      <c r="AM253" s="1">
        <f>SUMIF(County!$AT$901:$AT$983,$BA253,County!AF$901:AF$983)+SUMIF($BA$1175:$BA$1205,$BA253,AM$1175:AM$1205)</f>
        <v>30</v>
      </c>
      <c r="AP253" s="7">
        <f>IF(AA253&gt;0,RANK(AA253,(W253:Y253,Z253:AN253)),0)</f>
        <v>2</v>
      </c>
      <c r="AQ253" s="7">
        <f>IF(AB253&gt;0,RANK(AB253,(W253:Y253,Z253:AN253)),0)</f>
        <v>9</v>
      </c>
      <c r="AR253" s="7">
        <f>IF(AC253&gt;0,RANK(AC253,(W253:Y253,Z253:AN253)),0)</f>
        <v>10</v>
      </c>
      <c r="AS253" s="7">
        <f>IF(AD253&gt;0,RANK(AD253,(W253:Y253,AD253:AN253)),0)</f>
        <v>0</v>
      </c>
      <c r="AT253" s="2">
        <f t="shared" si="247"/>
        <v>0.32946365319134352</v>
      </c>
      <c r="AU253" s="2">
        <f t="shared" si="248"/>
        <v>1.5539660412715098E-3</v>
      </c>
      <c r="AV253" s="2">
        <f t="shared" si="249"/>
        <v>1.4168513905710824E-3</v>
      </c>
      <c r="AW253" s="2">
        <f t="shared" si="250"/>
        <v>0</v>
      </c>
      <c r="AY253" s="2" t="str">
        <f t="shared" si="174"/>
        <v>District 8</v>
      </c>
      <c r="AZ253" t="str">
        <f t="shared" si="175"/>
        <v>MI</v>
      </c>
      <c r="BA253">
        <v>8</v>
      </c>
      <c r="BC253" s="91">
        <v>26</v>
      </c>
      <c r="BD253" s="93">
        <v>908</v>
      </c>
      <c r="BE253" s="100">
        <f t="shared" si="251"/>
        <v>26908</v>
      </c>
      <c r="BF253" t="s">
        <v>2683</v>
      </c>
      <c r="BG253" t="s">
        <v>3290</v>
      </c>
    </row>
    <row r="254" spans="1:59" outlineLevel="1">
      <c r="A254" s="9" t="s">
        <v>3105</v>
      </c>
      <c r="B254" t="s">
        <v>3352</v>
      </c>
      <c r="C254" s="1">
        <f t="shared" si="235"/>
        <v>72013</v>
      </c>
      <c r="D254" s="1">
        <v>2</v>
      </c>
      <c r="E254" s="1" t="str">
        <f t="shared" si="236"/>
        <v/>
      </c>
      <c r="F254" s="1" t="str">
        <f t="shared" si="237"/>
        <v/>
      </c>
      <c r="G254" s="1">
        <f t="shared" si="238"/>
        <v>2</v>
      </c>
      <c r="H254" s="1" t="str">
        <f t="shared" si="239"/>
        <v/>
      </c>
      <c r="I254" s="1" t="str">
        <f t="shared" si="240"/>
        <v/>
      </c>
      <c r="J254" s="1"/>
      <c r="K254" s="7">
        <f>IF(W254&gt;0,RANK(W254,(W254:Y254,Z254:AN254)),0)</f>
        <v>6</v>
      </c>
      <c r="L254" s="7">
        <f>IF(X254&gt;0,RANK(X254,(W254:Y254,Z254:AN254)),0)</f>
        <v>4</v>
      </c>
      <c r="M254" s="7">
        <f>IF(Y254&gt;0,RANK(Y254,(W254:Y254,Z254:AN254)),0)</f>
        <v>1</v>
      </c>
      <c r="N254" s="7">
        <f>IF(Z254&gt;0,RANK(Z254,(W254:Y254,Z254:AN254)),0)</f>
        <v>3</v>
      </c>
      <c r="O254" s="48">
        <f t="shared" si="241"/>
        <v>11339</v>
      </c>
      <c r="P254" s="163">
        <f t="shared" si="178"/>
        <v>0.15745768125199616</v>
      </c>
      <c r="Q254" s="2"/>
      <c r="R254" s="2">
        <f t="shared" si="242"/>
        <v>1.9024342826989571E-3</v>
      </c>
      <c r="S254" s="2">
        <f t="shared" si="243"/>
        <v>6.5640925943926787E-2</v>
      </c>
      <c r="T254" s="2">
        <f t="shared" si="244"/>
        <v>0.46873481177009707</v>
      </c>
      <c r="U254" s="2">
        <f t="shared" si="245"/>
        <v>0.12107536139308181</v>
      </c>
      <c r="V254" s="2">
        <f t="shared" si="246"/>
        <v>0.34264646661019538</v>
      </c>
      <c r="W254" s="1">
        <f>SUMIF(County!$AT$901:$AT$983,$BA254,County!P$901:P$983)+SUMIF($BA$1175:$BA$1205,$BA254,W$1175:W$1205)</f>
        <v>137</v>
      </c>
      <c r="X254" s="1">
        <f>SUMIF(County!$AT$901:$AT$983,$BA254,County!Q$901:Q$983)+SUMIF($BA$1175:$BA$1205,$BA254,X$1175:X$1205)</f>
        <v>4727</v>
      </c>
      <c r="Y254" s="1">
        <f>SUMIF(County!$AT$901:$AT$983,$BA254,County!R$901:R$983)+SUMIF($BA$1175:$BA$1205,$BA254,Y$1175:Y$1205)</f>
        <v>33755</v>
      </c>
      <c r="Z254" s="1">
        <f>SUMIF(County!$AT$901:$AT$983,$BA254,County!S$901:S$983)+SUMIF($BA$1175:$BA$1205,$BA254,Z$1175:Z$1205)</f>
        <v>8719</v>
      </c>
      <c r="AA254" s="1">
        <f>SUMIF(County!$AT$901:$AT$983,$BA254,County!T$901:T$983)+SUMIF($BA$1175:$BA$1205,$BA254,AA$1175:AA$1205)</f>
        <v>22416</v>
      </c>
      <c r="AB254" s="1">
        <f>SUMIF(County!$AT$901:$AT$983,$BA254,County!U$901:U$983)+SUMIF($BA$1175:$BA$1205,$BA254,AB$1175:AB$1205)</f>
        <v>102</v>
      </c>
      <c r="AC254" s="1">
        <f>SUMIF(County!$AT$901:$AT$983,$BA254,County!V$901:V$983)+SUMIF($BA$1175:$BA$1205,$BA254,AC$1175:AC$1205)</f>
        <v>122</v>
      </c>
      <c r="AF254" s="1">
        <f>SUMIF(County!$AT$901:$AT$983,$BA254,County!Y$901:Y$983)+SUMIF($BA$1175:$BA$1205,$BA254,AF$1175:AF$1205)</f>
        <v>1736</v>
      </c>
      <c r="AH254" s="1"/>
      <c r="AI254" s="1"/>
      <c r="AJ254" s="1">
        <f>SUMIF(County!$AT$901:$AT$983,$BA254,County!AC$901:AC$983)+SUMIF($BA$1175:$BA$1205,$BA254,AJ$1175:AJ$1205)</f>
        <v>110</v>
      </c>
      <c r="AK254" s="1">
        <f>SUMIF(County!$AT$901:$AT$983,$BA254,County!AD$901:AD$983)+SUMIF($BA$1175:$BA$1205,$BA254,AK$1175:AK$1205)</f>
        <v>91</v>
      </c>
      <c r="AL254" s="1">
        <f>SUMIF(County!$AT$901:$AT$983,$BA254,County!AE$901:AE$983)+SUMIF($BA$1175:$BA$1205,$BA254,AL$1175:AL$1205)</f>
        <v>72</v>
      </c>
      <c r="AM254" s="1">
        <f>SUMIF(County!$AT$901:$AT$983,$BA254,County!AF$901:AF$983)+SUMIF($BA$1175:$BA$1205,$BA254,AM$1175:AM$1205)</f>
        <v>26</v>
      </c>
      <c r="AP254" s="7">
        <f>IF(AA254&gt;0,RANK(AA254,(W254:Y254,Z254:AN254)),0)</f>
        <v>2</v>
      </c>
      <c r="AQ254" s="7">
        <f>IF(AB254&gt;0,RANK(AB254,(W254:Y254,Z254:AN254)),0)</f>
        <v>9</v>
      </c>
      <c r="AR254" s="7">
        <f>IF(AC254&gt;0,RANK(AC254,(W254:Y254,Z254:AN254)),0)</f>
        <v>7</v>
      </c>
      <c r="AS254" s="7">
        <f>IF(AD254&gt;0,RANK(AD254,(W254:Y254,AD254:AN254)),0)</f>
        <v>0</v>
      </c>
      <c r="AT254" s="2">
        <f t="shared" si="247"/>
        <v>0.31127713051810091</v>
      </c>
      <c r="AU254" s="2">
        <f t="shared" si="248"/>
        <v>1.4164109258050629E-3</v>
      </c>
      <c r="AV254" s="2">
        <f t="shared" si="249"/>
        <v>1.6941385583158597E-3</v>
      </c>
      <c r="AW254" s="2">
        <f t="shared" si="250"/>
        <v>0</v>
      </c>
      <c r="AY254" s="2" t="str">
        <f t="shared" si="174"/>
        <v>District 9</v>
      </c>
      <c r="AZ254" t="str">
        <f t="shared" si="175"/>
        <v>MI</v>
      </c>
      <c r="BA254">
        <v>9</v>
      </c>
      <c r="BC254" s="91">
        <v>26</v>
      </c>
      <c r="BD254" s="93">
        <v>909</v>
      </c>
      <c r="BE254" s="100">
        <f t="shared" si="251"/>
        <v>26909</v>
      </c>
      <c r="BF254" t="s">
        <v>2683</v>
      </c>
      <c r="BG254" t="s">
        <v>3290</v>
      </c>
    </row>
    <row r="255" spans="1:59" outlineLevel="1">
      <c r="A255" s="9" t="s">
        <v>49</v>
      </c>
      <c r="B255" t="s">
        <v>3352</v>
      </c>
      <c r="C255" s="1">
        <f t="shared" si="235"/>
        <v>79310</v>
      </c>
      <c r="D255" s="1">
        <v>2</v>
      </c>
      <c r="E255" s="1" t="str">
        <f t="shared" si="236"/>
        <v/>
      </c>
      <c r="F255" s="1" t="str">
        <f t="shared" si="237"/>
        <v/>
      </c>
      <c r="G255" s="1">
        <f t="shared" si="238"/>
        <v>2</v>
      </c>
      <c r="H255" s="1" t="str">
        <f t="shared" si="239"/>
        <v/>
      </c>
      <c r="I255" s="1" t="str">
        <f t="shared" si="240"/>
        <v/>
      </c>
      <c r="J255" s="1"/>
      <c r="K255" s="7">
        <f>IF(W255&gt;0,RANK(W255,(W255:Y255,Z255:AN255)),0)</f>
        <v>9</v>
      </c>
      <c r="L255" s="7">
        <f>IF(X255&gt;0,RANK(X255,(W255:Y255,Z255:AN255)),0)</f>
        <v>4</v>
      </c>
      <c r="M255" s="7">
        <f>IF(Y255&gt;0,RANK(Y255,(W255:Y255,Z255:AN255)),0)</f>
        <v>1</v>
      </c>
      <c r="N255" s="7">
        <f>IF(Z255&gt;0,RANK(Z255,(W255:Y255,Z255:AN255)),0)</f>
        <v>3</v>
      </c>
      <c r="O255" s="48">
        <f t="shared" si="241"/>
        <v>3000</v>
      </c>
      <c r="P255" s="163">
        <f t="shared" si="178"/>
        <v>3.7826251418484426E-2</v>
      </c>
      <c r="Q255" s="2"/>
      <c r="R255" s="2">
        <f t="shared" si="242"/>
        <v>1.1600050435001891E-3</v>
      </c>
      <c r="S255" s="2">
        <f t="shared" si="243"/>
        <v>7.0861177657294161E-2</v>
      </c>
      <c r="T255" s="2">
        <f t="shared" si="244"/>
        <v>0.4093556928508385</v>
      </c>
      <c r="U255" s="2">
        <f t="shared" si="245"/>
        <v>0.12157357205900896</v>
      </c>
      <c r="V255" s="2">
        <f t="shared" si="246"/>
        <v>0.39704955238935813</v>
      </c>
      <c r="W255" s="1">
        <f>SUMIF(County!$AT$901:$AT$983,$BA255,County!P$901:P$983)+SUMIF($BA$1175:$BA$1205,$BA255,W$1175:W$1205)</f>
        <v>92</v>
      </c>
      <c r="X255" s="1">
        <f>SUMIF(County!$AT$901:$AT$983,$BA255,County!Q$901:Q$983)+SUMIF($BA$1175:$BA$1205,$BA255,X$1175:X$1205)</f>
        <v>5620</v>
      </c>
      <c r="Y255" s="1">
        <f>SUMIF(County!$AT$901:$AT$983,$BA255,County!R$901:R$983)+SUMIF($BA$1175:$BA$1205,$BA255,Y$1175:Y$1205)</f>
        <v>32466</v>
      </c>
      <c r="Z255" s="1">
        <f>SUMIF(County!$AT$901:$AT$983,$BA255,County!S$901:S$983)+SUMIF($BA$1175:$BA$1205,$BA255,Z$1175:Z$1205)</f>
        <v>9642</v>
      </c>
      <c r="AA255" s="1">
        <f>SUMIF(County!$AT$901:$AT$983,$BA255,County!T$901:T$983)+SUMIF($BA$1175:$BA$1205,$BA255,AA$1175:AA$1205)</f>
        <v>29466</v>
      </c>
      <c r="AB255" s="1">
        <f>SUMIF(County!$AT$901:$AT$983,$BA255,County!U$901:U$983)+SUMIF($BA$1175:$BA$1205,$BA255,AB$1175:AB$1205)</f>
        <v>131</v>
      </c>
      <c r="AC255" s="1">
        <f>SUMIF(County!$AT$901:$AT$983,$BA255,County!V$901:V$983)+SUMIF($BA$1175:$BA$1205,$BA255,AC$1175:AC$1205)</f>
        <v>123</v>
      </c>
      <c r="AF255" s="1">
        <f>SUMIF(County!$AT$901:$AT$983,$BA255,County!Y$901:Y$983)+SUMIF($BA$1175:$BA$1205,$BA255,AF$1175:AF$1205)</f>
        <v>1526</v>
      </c>
      <c r="AH255" s="1"/>
      <c r="AI255" s="1"/>
      <c r="AJ255" s="1">
        <f>SUMIF(County!$AT$901:$AT$983,$BA255,County!AC$901:AC$983)+SUMIF($BA$1175:$BA$1205,$BA255,AJ$1175:AJ$1205)</f>
        <v>121</v>
      </c>
      <c r="AK255" s="1">
        <f>SUMIF(County!$AT$901:$AT$983,$BA255,County!AD$901:AD$983)+SUMIF($BA$1175:$BA$1205,$BA255,AK$1175:AK$1205)</f>
        <v>40</v>
      </c>
      <c r="AL255" s="1">
        <f>SUMIF(County!$AT$901:$AT$983,$BA255,County!AE$901:AE$983)+SUMIF($BA$1175:$BA$1205,$BA255,AL$1175:AL$1205)</f>
        <v>59</v>
      </c>
      <c r="AM255" s="1">
        <f>SUMIF(County!$AT$901:$AT$983,$BA255,County!AF$901:AF$983)+SUMIF($BA$1175:$BA$1205,$BA255,AM$1175:AM$1205)</f>
        <v>24</v>
      </c>
      <c r="AP255" s="7">
        <f>IF(AA255&gt;0,RANK(AA255,(W255:Y255,Z255:AN255)),0)</f>
        <v>2</v>
      </c>
      <c r="AQ255" s="7">
        <f>IF(AB255&gt;0,RANK(AB255,(W255:Y255,Z255:AN255)),0)</f>
        <v>6</v>
      </c>
      <c r="AR255" s="7">
        <f>IF(AC255&gt;0,RANK(AC255,(W255:Y255,Z255:AN255)),0)</f>
        <v>7</v>
      </c>
      <c r="AS255" s="7">
        <f>IF(AD255&gt;0,RANK(AD255,(W255:Y255,AD255:AN255)),0)</f>
        <v>0</v>
      </c>
      <c r="AT255" s="2">
        <f t="shared" si="247"/>
        <v>0.37152944143235406</v>
      </c>
      <c r="AU255" s="2">
        <f t="shared" si="248"/>
        <v>1.6517463119404866E-3</v>
      </c>
      <c r="AV255" s="2">
        <f t="shared" si="249"/>
        <v>1.5508763081578615E-3</v>
      </c>
      <c r="AW255" s="2">
        <f t="shared" si="250"/>
        <v>0</v>
      </c>
      <c r="AY255" s="2" t="str">
        <f t="shared" si="174"/>
        <v>District 10</v>
      </c>
      <c r="AZ255" t="str">
        <f t="shared" si="175"/>
        <v>MI</v>
      </c>
      <c r="BA255">
        <v>10</v>
      </c>
      <c r="BC255" s="91">
        <v>26</v>
      </c>
      <c r="BD255" s="93">
        <v>910</v>
      </c>
      <c r="BE255" s="100">
        <f t="shared" si="251"/>
        <v>26910</v>
      </c>
      <c r="BF255" t="s">
        <v>2683</v>
      </c>
      <c r="BG255" t="s">
        <v>3290</v>
      </c>
    </row>
    <row r="256" spans="1:59" outlineLevel="1">
      <c r="A256" s="9" t="s">
        <v>1941</v>
      </c>
      <c r="B256" t="s">
        <v>3352</v>
      </c>
      <c r="C256" s="1">
        <f t="shared" si="235"/>
        <v>58708</v>
      </c>
      <c r="D256" s="1">
        <v>2</v>
      </c>
      <c r="E256" s="1" t="str">
        <f t="shared" si="236"/>
        <v/>
      </c>
      <c r="F256" s="1" t="str">
        <f t="shared" si="237"/>
        <v/>
      </c>
      <c r="G256" s="1">
        <f t="shared" si="238"/>
        <v>2</v>
      </c>
      <c r="H256" s="1" t="str">
        <f t="shared" si="239"/>
        <v/>
      </c>
      <c r="I256" s="1" t="str">
        <f t="shared" si="240"/>
        <v/>
      </c>
      <c r="J256" s="1"/>
      <c r="K256" s="7">
        <f>IF(W256&gt;0,RANK(W256,(W256:Y256,Z256:AN256)),0)</f>
        <v>6</v>
      </c>
      <c r="L256" s="7">
        <f>IF(X256&gt;0,RANK(X256,(W256:Y256,Z256:AN256)),0)</f>
        <v>4</v>
      </c>
      <c r="M256" s="7">
        <f>IF(Y256&gt;0,RANK(Y256,(W256:Y256,Z256:AN256)),0)</f>
        <v>1</v>
      </c>
      <c r="N256" s="7">
        <f>IF(Z256&gt;0,RANK(Z256,(W256:Y256,Z256:AN256)),0)</f>
        <v>3</v>
      </c>
      <c r="O256" s="48">
        <f t="shared" si="241"/>
        <v>12373</v>
      </c>
      <c r="P256" s="163">
        <f t="shared" si="178"/>
        <v>0.21075492266812018</v>
      </c>
      <c r="Q256" s="2"/>
      <c r="R256" s="2">
        <f t="shared" si="242"/>
        <v>2.2484158888056143E-3</v>
      </c>
      <c r="S256" s="2">
        <f t="shared" si="243"/>
        <v>6.5357361858690469E-2</v>
      </c>
      <c r="T256" s="2">
        <f t="shared" si="244"/>
        <v>0.50616611024051239</v>
      </c>
      <c r="U256" s="2">
        <f t="shared" si="245"/>
        <v>0.10008857395925598</v>
      </c>
      <c r="V256" s="2">
        <f t="shared" si="246"/>
        <v>0.32613953805273554</v>
      </c>
      <c r="W256" s="1">
        <f>SUMIF(County!$AT$901:$AT$983,$BA256,County!P$901:P$983)+SUMIF($BA$1175:$BA$1205,$BA256,W$1175:W$1205)</f>
        <v>132</v>
      </c>
      <c r="X256" s="1">
        <f>SUMIF(County!$AT$901:$AT$983,$BA256,County!Q$901:Q$983)+SUMIF($BA$1175:$BA$1205,$BA256,X$1175:X$1205)</f>
        <v>3837</v>
      </c>
      <c r="Y256" s="1">
        <f>SUMIF(County!$AT$901:$AT$983,$BA256,County!R$901:R$983)+SUMIF($BA$1175:$BA$1205,$BA256,Y$1175:Y$1205)</f>
        <v>29716</v>
      </c>
      <c r="Z256" s="1">
        <f>SUMIF(County!$AT$901:$AT$983,$BA256,County!S$901:S$983)+SUMIF($BA$1175:$BA$1205,$BA256,Z$1175:Z$1205)</f>
        <v>5876</v>
      </c>
      <c r="AA256" s="1">
        <f>SUMIF(County!$AT$901:$AT$983,$BA256,County!T$901:T$983)+SUMIF($BA$1175:$BA$1205,$BA256,AA$1175:AA$1205)</f>
        <v>17343</v>
      </c>
      <c r="AB256" s="1">
        <f>SUMIF(County!$AT$901:$AT$983,$BA256,County!U$901:U$983)+SUMIF($BA$1175:$BA$1205,$BA256,AB$1175:AB$1205)</f>
        <v>121</v>
      </c>
      <c r="AC256" s="1">
        <f>SUMIF(County!$AT$901:$AT$983,$BA256,County!V$901:V$983)+SUMIF($BA$1175:$BA$1205,$BA256,AC$1175:AC$1205)</f>
        <v>110</v>
      </c>
      <c r="AF256" s="1">
        <f>SUMIF(County!$AT$901:$AT$983,$BA256,County!Y$901:Y$983)+SUMIF($BA$1175:$BA$1205,$BA256,AF$1175:AF$1205)</f>
        <v>1209</v>
      </c>
      <c r="AH256" s="1"/>
      <c r="AI256" s="1"/>
      <c r="AJ256" s="1">
        <f>SUMIF(County!$AT$901:$AT$983,$BA256,County!AC$901:AC$983)+SUMIF($BA$1175:$BA$1205,$BA256,AJ$1175:AJ$1205)</f>
        <v>124</v>
      </c>
      <c r="AK256" s="1">
        <f>SUMIF(County!$AT$901:$AT$983,$BA256,County!AD$901:AD$983)+SUMIF($BA$1175:$BA$1205,$BA256,AK$1175:AK$1205)</f>
        <v>96</v>
      </c>
      <c r="AL256" s="1">
        <f>SUMIF(County!$AT$901:$AT$983,$BA256,County!AE$901:AE$983)+SUMIF($BA$1175:$BA$1205,$BA256,AL$1175:AL$1205)</f>
        <v>75</v>
      </c>
      <c r="AM256" s="1">
        <f>SUMIF(County!$AT$901:$AT$983,$BA256,County!AF$901:AF$983)+SUMIF($BA$1175:$BA$1205,$BA256,AM$1175:AM$1205)</f>
        <v>69</v>
      </c>
      <c r="AP256" s="7">
        <f>IF(AA256&gt;0,RANK(AA256,(W256:Y256,Z256:AN256)),0)</f>
        <v>2</v>
      </c>
      <c r="AQ256" s="7">
        <f>IF(AB256&gt;0,RANK(AB256,(W256:Y256,Z256:AN256)),0)</f>
        <v>8</v>
      </c>
      <c r="AR256" s="7">
        <f>IF(AC256&gt;0,RANK(AC256,(W256:Y256,Z256:AN256)),0)</f>
        <v>9</v>
      </c>
      <c r="AS256" s="7">
        <f>IF(AD256&gt;0,RANK(AD256,(W256:Y256,AD256:AN256)),0)</f>
        <v>0</v>
      </c>
      <c r="AT256" s="2">
        <f t="shared" si="247"/>
        <v>0.29541118757239215</v>
      </c>
      <c r="AU256" s="2">
        <f t="shared" si="248"/>
        <v>2.061047898071813E-3</v>
      </c>
      <c r="AV256" s="2">
        <f t="shared" si="249"/>
        <v>1.8736799073380119E-3</v>
      </c>
      <c r="AW256" s="2">
        <f t="shared" si="250"/>
        <v>0</v>
      </c>
      <c r="AY256" s="2" t="str">
        <f t="shared" si="174"/>
        <v>District 11</v>
      </c>
      <c r="AZ256" t="str">
        <f t="shared" si="175"/>
        <v>MI</v>
      </c>
      <c r="BA256">
        <v>11</v>
      </c>
      <c r="BC256" s="91">
        <v>26</v>
      </c>
      <c r="BD256" s="93">
        <v>911</v>
      </c>
      <c r="BE256" s="100">
        <f t="shared" si="251"/>
        <v>26911</v>
      </c>
      <c r="BF256" t="s">
        <v>2683</v>
      </c>
      <c r="BG256" t="s">
        <v>3290</v>
      </c>
    </row>
    <row r="257" spans="1:59" outlineLevel="1">
      <c r="A257" s="9" t="s">
        <v>475</v>
      </c>
      <c r="B257" t="s">
        <v>3352</v>
      </c>
      <c r="C257" s="1">
        <f t="shared" si="235"/>
        <v>16150</v>
      </c>
      <c r="D257" s="1">
        <v>2</v>
      </c>
      <c r="E257" s="1" t="str">
        <f t="shared" si="236"/>
        <v/>
      </c>
      <c r="F257" s="1" t="str">
        <f t="shared" si="237"/>
        <v/>
      </c>
      <c r="G257" s="1">
        <f t="shared" si="238"/>
        <v>2</v>
      </c>
      <c r="H257" s="1" t="str">
        <f t="shared" si="239"/>
        <v/>
      </c>
      <c r="I257" s="1" t="str">
        <f t="shared" si="240"/>
        <v/>
      </c>
      <c r="J257" s="1"/>
      <c r="K257" s="7">
        <f>IF(W257&gt;0,RANK(W257,(W257:Y257,Z257:AN257)),0)</f>
        <v>7</v>
      </c>
      <c r="L257" s="7">
        <f>IF(X257&gt;0,RANK(X257,(W257:Y257,Z257:AN257)),0)</f>
        <v>4</v>
      </c>
      <c r="M257" s="7">
        <f>IF(Y257&gt;0,RANK(Y257,(W257:Y257,Z257:AN257)),0)</f>
        <v>1</v>
      </c>
      <c r="N257" s="7">
        <f>IF(Z257&gt;0,RANK(Z257,(W257:Y257,Z257:AN257)),0)</f>
        <v>3</v>
      </c>
      <c r="O257" s="48">
        <f t="shared" si="241"/>
        <v>456</v>
      </c>
      <c r="P257" s="163">
        <f t="shared" si="178"/>
        <v>2.823529411764706E-2</v>
      </c>
      <c r="Q257" s="2"/>
      <c r="R257" s="2">
        <f t="shared" si="242"/>
        <v>3.6532507739938081E-3</v>
      </c>
      <c r="S257" s="2">
        <f t="shared" si="243"/>
        <v>4.5758513931888546E-2</v>
      </c>
      <c r="T257" s="2">
        <f t="shared" si="244"/>
        <v>0.40557275541795668</v>
      </c>
      <c r="U257" s="2">
        <f t="shared" si="245"/>
        <v>0.1458204334365325</v>
      </c>
      <c r="V257" s="2">
        <f t="shared" si="246"/>
        <v>0.39919504643962844</v>
      </c>
      <c r="W257" s="1">
        <f>SUMIF(County!$AT$901:$AT$983,$BA257,County!P$901:P$983)+SUMIF($BA$1175:$BA$1205,$BA257,W$1175:W$1205)</f>
        <v>59</v>
      </c>
      <c r="X257" s="1">
        <f>SUMIF(County!$AT$901:$AT$983,$BA257,County!Q$901:Q$983)+SUMIF($BA$1175:$BA$1205,$BA257,X$1175:X$1205)</f>
        <v>739</v>
      </c>
      <c r="Y257" s="1">
        <f>SUMIF(County!$AT$901:$AT$983,$BA257,County!R$901:R$983)+SUMIF($BA$1175:$BA$1205,$BA257,Y$1175:Y$1205)</f>
        <v>6550</v>
      </c>
      <c r="Z257" s="1">
        <f>SUMIF(County!$AT$901:$AT$983,$BA257,County!S$901:S$983)+SUMIF($BA$1175:$BA$1205,$BA257,Z$1175:Z$1205)</f>
        <v>2355</v>
      </c>
      <c r="AA257" s="1">
        <f>SUMIF(County!$AT$901:$AT$983,$BA257,County!T$901:T$983)+SUMIF($BA$1175:$BA$1205,$BA257,AA$1175:AA$1205)</f>
        <v>6094</v>
      </c>
      <c r="AB257" s="1">
        <f>SUMIF(County!$AT$901:$AT$983,$BA257,County!U$901:U$983)+SUMIF($BA$1175:$BA$1205,$BA257,AB$1175:AB$1205)</f>
        <v>18</v>
      </c>
      <c r="AC257" s="1">
        <f>SUMIF(County!$AT$901:$AT$983,$BA257,County!V$901:V$983)+SUMIF($BA$1175:$BA$1205,$BA257,AC$1175:AC$1205)</f>
        <v>19</v>
      </c>
      <c r="AF257" s="1">
        <f>SUMIF(County!$AT$901:$AT$983,$BA257,County!Y$901:Y$983)+SUMIF($BA$1175:$BA$1205,$BA257,AF$1175:AF$1205)</f>
        <v>171</v>
      </c>
      <c r="AH257" s="1"/>
      <c r="AI257" s="1"/>
      <c r="AJ257" s="1">
        <f>SUMIF(County!$AT$901:$AT$983,$BA257,County!AC$901:AC$983)+SUMIF($BA$1175:$BA$1205,$BA257,AJ$1175:AJ$1205)</f>
        <v>41</v>
      </c>
      <c r="AK257" s="1">
        <f>SUMIF(County!$AT$901:$AT$983,$BA257,County!AD$901:AD$983)+SUMIF($BA$1175:$BA$1205,$BA257,AK$1175:AK$1205)</f>
        <v>66</v>
      </c>
      <c r="AL257" s="1">
        <f>SUMIF(County!$AT$901:$AT$983,$BA257,County!AE$901:AE$983)+SUMIF($BA$1175:$BA$1205,$BA257,AL$1175:AL$1205)</f>
        <v>28</v>
      </c>
      <c r="AM257" s="1">
        <f>SUMIF(County!$AT$901:$AT$983,$BA257,County!AF$901:AF$983)+SUMIF($BA$1175:$BA$1205,$BA257,AM$1175:AM$1205)</f>
        <v>10</v>
      </c>
      <c r="AP257" s="7">
        <f>IF(AA257&gt;0,RANK(AA257,(W257:Y257,Z257:AN257)),0)</f>
        <v>2</v>
      </c>
      <c r="AQ257" s="7">
        <f>IF(AB257&gt;0,RANK(AB257,(W257:Y257,Z257:AN257)),0)</f>
        <v>11</v>
      </c>
      <c r="AR257" s="7">
        <f>IF(AC257&gt;0,RANK(AC257,(W257:Y257,Z257:AN257)),0)</f>
        <v>10</v>
      </c>
      <c r="AS257" s="7">
        <f>IF(AD257&gt;0,RANK(AD257,(W257:Y257,AD257:AN257)),0)</f>
        <v>0</v>
      </c>
      <c r="AT257" s="2">
        <f t="shared" si="247"/>
        <v>0.3773374613003096</v>
      </c>
      <c r="AU257" s="2">
        <f t="shared" si="248"/>
        <v>1.1145510835913312E-3</v>
      </c>
      <c r="AV257" s="2">
        <f t="shared" si="249"/>
        <v>1.176470588235294E-3</v>
      </c>
      <c r="AW257" s="2">
        <f t="shared" si="250"/>
        <v>0</v>
      </c>
      <c r="AY257" s="2" t="str">
        <f t="shared" si="174"/>
        <v>District 12</v>
      </c>
      <c r="AZ257" t="str">
        <f t="shared" si="175"/>
        <v>MI</v>
      </c>
      <c r="BA257">
        <v>12</v>
      </c>
      <c r="BC257" s="91">
        <v>26</v>
      </c>
      <c r="BD257" s="93">
        <v>912</v>
      </c>
      <c r="BE257" s="100">
        <f t="shared" si="251"/>
        <v>26912</v>
      </c>
      <c r="BF257" t="s">
        <v>2683</v>
      </c>
      <c r="BG257" t="s">
        <v>3290</v>
      </c>
    </row>
    <row r="258" spans="1:59" outlineLevel="1">
      <c r="A258" s="9" t="s">
        <v>591</v>
      </c>
      <c r="B258" t="s">
        <v>3352</v>
      </c>
      <c r="C258" s="1">
        <f t="shared" si="235"/>
        <v>0</v>
      </c>
      <c r="D258" s="1">
        <v>2</v>
      </c>
      <c r="E258" s="1">
        <f t="shared" si="236"/>
        <v>2</v>
      </c>
      <c r="F258" s="1">
        <f t="shared" si="237"/>
        <v>2</v>
      </c>
      <c r="G258" s="1">
        <f t="shared" si="238"/>
        <v>2</v>
      </c>
      <c r="H258" s="1">
        <f t="shared" si="239"/>
        <v>2</v>
      </c>
      <c r="I258" s="1">
        <f t="shared" si="240"/>
        <v>2</v>
      </c>
      <c r="J258" s="1"/>
      <c r="K258" s="7">
        <f>IF(W258&gt;0,RANK(W258,(W258:Y258,Z258:AN258)),0)</f>
        <v>0</v>
      </c>
      <c r="L258" s="7">
        <f>IF(X258&gt;0,RANK(X258,(W258:Y258,Z258:AN258)),0)</f>
        <v>0</v>
      </c>
      <c r="M258" s="7">
        <f>IF(Y258&gt;0,RANK(Y258,(W258:Y258,Z258:AN258)),0)</f>
        <v>0</v>
      </c>
      <c r="N258" s="7">
        <f>IF(Z258&gt;0,RANK(Z258,(W258:Y258,Z258:AN258)),0)</f>
        <v>0</v>
      </c>
      <c r="O258" s="48">
        <f t="shared" si="241"/>
        <v>0</v>
      </c>
      <c r="P258" s="163" t="e">
        <f t="shared" si="178"/>
        <v>#DIV/0!</v>
      </c>
      <c r="Q258" s="2"/>
      <c r="R258" s="2" t="str">
        <f t="shared" si="242"/>
        <v>-</v>
      </c>
      <c r="S258" s="2" t="str">
        <f t="shared" si="243"/>
        <v>-</v>
      </c>
      <c r="T258" s="2" t="str">
        <f t="shared" si="244"/>
        <v>-</v>
      </c>
      <c r="U258" s="2" t="str">
        <f t="shared" si="245"/>
        <v>-</v>
      </c>
      <c r="V258" s="2" t="str">
        <f t="shared" si="246"/>
        <v>-</v>
      </c>
      <c r="W258" s="1">
        <f>SUMIF(County!$AT$901:$AT$983,$BA258,County!P$901:P$983)+SUMIF($BA$1175:$BA$1205,$BA258,W$1175:W$1205)</f>
        <v>0</v>
      </c>
      <c r="X258" s="1">
        <f>SUMIF(County!$AT$901:$AT$983,$BA258,County!Q$901:Q$983)+SUMIF($BA$1175:$BA$1205,$BA258,X$1175:X$1205)</f>
        <v>0</v>
      </c>
      <c r="Y258" s="1">
        <f>SUMIF(County!$AT$901:$AT$983,$BA258,County!R$901:R$983)+SUMIF($BA$1175:$BA$1205,$BA258,Y$1175:Y$1205)</f>
        <v>0</v>
      </c>
      <c r="Z258" s="1">
        <f>SUMIF(County!$AT$901:$AT$983,$BA258,County!S$901:S$983)+SUMIF($BA$1175:$BA$1205,$BA258,Z$1175:Z$1205)</f>
        <v>0</v>
      </c>
      <c r="AA258" s="1">
        <f>SUMIF(County!$AT$901:$AT$983,$BA258,County!T$901:T$983)+SUMIF($BA$1175:$BA$1205,$BA258,AA$1175:AA$1205)</f>
        <v>0</v>
      </c>
      <c r="AB258" s="1">
        <f>SUMIF(County!$AT$901:$AT$983,$BA258,County!U$901:U$983)+SUMIF($BA$1175:$BA$1205,$BA258,AB$1175:AB$1205)</f>
        <v>0</v>
      </c>
      <c r="AC258" s="1">
        <f>SUMIF(County!$AT$901:$AT$983,$BA258,County!V$901:V$983)+SUMIF($BA$1175:$BA$1205,$BA258,AC$1175:AC$1205)</f>
        <v>0</v>
      </c>
      <c r="AF258" s="1">
        <f>SUMIF(County!$AT$901:$AT$983,$BA258,County!Y$901:Y$983)+SUMIF($BA$1175:$BA$1205,$BA258,AF$1175:AF$1205)</f>
        <v>0</v>
      </c>
      <c r="AH258" s="1"/>
      <c r="AI258" s="1"/>
      <c r="AJ258" s="1">
        <f>SUMIF(County!$AT$901:$AT$983,$BA258,County!AC$901:AC$983)+SUMIF($BA$1175:$BA$1205,$BA258,AJ$1175:AJ$1205)</f>
        <v>0</v>
      </c>
      <c r="AK258" s="1">
        <f>SUMIF(County!$AT$901:$AT$983,$BA258,County!AD$901:AD$983)+SUMIF($BA$1175:$BA$1205,$BA258,AK$1175:AK$1205)</f>
        <v>0</v>
      </c>
      <c r="AL258" s="1">
        <f>SUMIF(County!$AT$901:$AT$983,$BA258,County!AE$901:AE$983)+SUMIF($BA$1175:$BA$1205,$BA258,AL$1175:AL$1205)</f>
        <v>0</v>
      </c>
      <c r="AM258" s="1">
        <f>SUMIF(County!$AT$901:$AT$983,$BA258,County!AF$901:AF$983)+SUMIF($BA$1175:$BA$1205,$BA258,AM$1175:AM$1205)</f>
        <v>0</v>
      </c>
      <c r="AP258" s="7">
        <f>IF(AA258&gt;0,RANK(AA258,(W258:Y258,Z258:AN258)),0)</f>
        <v>0</v>
      </c>
      <c r="AQ258" s="7">
        <f>IF(AB258&gt;0,RANK(AB258,(W258:Y258,Z258:AN258)),0)</f>
        <v>0</v>
      </c>
      <c r="AR258" s="7">
        <f>IF(AC258&gt;0,RANK(AC258,(W258:Y258,Z258:AN258)),0)</f>
        <v>0</v>
      </c>
      <c r="AS258" s="7">
        <f>IF(AD258&gt;0,RANK(AD258,(W258:Y258,AD258:AN258)),0)</f>
        <v>0</v>
      </c>
      <c r="AT258" s="2" t="str">
        <f t="shared" si="247"/>
        <v>-</v>
      </c>
      <c r="AU258" s="2" t="str">
        <f t="shared" si="248"/>
        <v>-</v>
      </c>
      <c r="AV258" s="2" t="str">
        <f t="shared" si="249"/>
        <v>-</v>
      </c>
      <c r="AW258" s="2" t="str">
        <f t="shared" si="250"/>
        <v>-</v>
      </c>
      <c r="AY258" s="2" t="str">
        <f t="shared" si="174"/>
        <v>District 13</v>
      </c>
      <c r="AZ258" t="str">
        <f t="shared" si="175"/>
        <v>MI</v>
      </c>
      <c r="BA258">
        <v>13</v>
      </c>
      <c r="BC258" s="91">
        <v>26</v>
      </c>
      <c r="BD258" s="93">
        <v>913</v>
      </c>
      <c r="BE258" s="100">
        <f t="shared" si="251"/>
        <v>26913</v>
      </c>
      <c r="BF258" t="s">
        <v>2683</v>
      </c>
      <c r="BG258" t="s">
        <v>3290</v>
      </c>
    </row>
    <row r="259" spans="1:59" outlineLevel="1">
      <c r="A259" s="9" t="s">
        <v>27</v>
      </c>
      <c r="B259" t="s">
        <v>3352</v>
      </c>
      <c r="C259" s="1">
        <f t="shared" si="235"/>
        <v>23919</v>
      </c>
      <c r="D259" s="1">
        <v>2</v>
      </c>
      <c r="E259" s="1" t="str">
        <f t="shared" si="236"/>
        <v/>
      </c>
      <c r="F259" s="1" t="str">
        <f t="shared" si="237"/>
        <v/>
      </c>
      <c r="G259" s="1">
        <f t="shared" si="238"/>
        <v>2</v>
      </c>
      <c r="H259" s="1" t="str">
        <f t="shared" si="239"/>
        <v/>
      </c>
      <c r="I259" s="1" t="str">
        <f t="shared" si="240"/>
        <v/>
      </c>
      <c r="J259" s="1"/>
      <c r="K259" s="7">
        <f>IF(W259&gt;0,RANK(W259,(W259:Y259,Z259:AN259)),0)</f>
        <v>6</v>
      </c>
      <c r="L259" s="7">
        <f>IF(X259&gt;0,RANK(X259,(W259:Y259,Z259:AN259)),0)</f>
        <v>4</v>
      </c>
      <c r="M259" s="7">
        <f>IF(Y259&gt;0,RANK(Y259,(W259:Y259,Z259:AN259)),0)</f>
        <v>1</v>
      </c>
      <c r="N259" s="7">
        <f>IF(Z259&gt;0,RANK(Z259,(W259:Y259,Z259:AN259)),0)</f>
        <v>3</v>
      </c>
      <c r="O259" s="48">
        <f t="shared" si="241"/>
        <v>4745</v>
      </c>
      <c r="P259" s="163">
        <f t="shared" si="178"/>
        <v>0.19837785860612903</v>
      </c>
      <c r="Q259" s="2"/>
      <c r="R259" s="2">
        <f t="shared" si="242"/>
        <v>3.0937748233621806E-3</v>
      </c>
      <c r="S259" s="2">
        <f t="shared" si="243"/>
        <v>6.5220117897905425E-2</v>
      </c>
      <c r="T259" s="2">
        <f t="shared" si="244"/>
        <v>0.48225260253355073</v>
      </c>
      <c r="U259" s="2">
        <f t="shared" si="245"/>
        <v>0.13570801454910322</v>
      </c>
      <c r="V259" s="2">
        <f t="shared" si="246"/>
        <v>0.31372549019607854</v>
      </c>
      <c r="W259" s="1">
        <f>SUMIF(County!$AT$901:$AT$983,$BA259,County!P$901:P$983)+SUMIF($BA$1175:$BA$1205,$BA259,W$1175:W$1205)</f>
        <v>74</v>
      </c>
      <c r="X259" s="1">
        <f>SUMIF(County!$AT$901:$AT$983,$BA259,County!Q$901:Q$983)+SUMIF($BA$1175:$BA$1205,$BA259,X$1175:X$1205)</f>
        <v>1560</v>
      </c>
      <c r="Y259" s="1">
        <f>SUMIF(County!$AT$901:$AT$983,$BA259,County!R$901:R$983)+SUMIF($BA$1175:$BA$1205,$BA259,Y$1175:Y$1205)</f>
        <v>11535</v>
      </c>
      <c r="Z259" s="1">
        <f>SUMIF(County!$AT$901:$AT$983,$BA259,County!S$901:S$983)+SUMIF($BA$1175:$BA$1205,$BA259,Z$1175:Z$1205)</f>
        <v>3246</v>
      </c>
      <c r="AA259" s="1">
        <f>SUMIF(County!$AT$901:$AT$983,$BA259,County!T$901:T$983)+SUMIF($BA$1175:$BA$1205,$BA259,AA$1175:AA$1205)</f>
        <v>6790</v>
      </c>
      <c r="AB259" s="1">
        <f>SUMIF(County!$AT$901:$AT$983,$BA259,County!U$901:U$983)+SUMIF($BA$1175:$BA$1205,$BA259,AB$1175:AB$1205)</f>
        <v>40</v>
      </c>
      <c r="AC259" s="1">
        <f>SUMIF(County!$AT$901:$AT$983,$BA259,County!V$901:V$983)+SUMIF($BA$1175:$BA$1205,$BA259,AC$1175:AC$1205)</f>
        <v>42</v>
      </c>
      <c r="AF259" s="1">
        <f>SUMIF(County!$AT$901:$AT$983,$BA259,County!Y$901:Y$983)+SUMIF($BA$1175:$BA$1205,$BA259,AF$1175:AF$1205)</f>
        <v>498</v>
      </c>
      <c r="AH259" s="1"/>
      <c r="AI259" s="1"/>
      <c r="AJ259" s="1">
        <f>SUMIF(County!$AT$901:$AT$983,$BA259,County!AC$901:AC$983)+SUMIF($BA$1175:$BA$1205,$BA259,AJ$1175:AJ$1205)</f>
        <v>42</v>
      </c>
      <c r="AK259" s="1">
        <f>SUMIF(County!$AT$901:$AT$983,$BA259,County!AD$901:AD$983)+SUMIF($BA$1175:$BA$1205,$BA259,AK$1175:AK$1205)</f>
        <v>44</v>
      </c>
      <c r="AL259" s="1">
        <f>SUMIF(County!$AT$901:$AT$983,$BA259,County!AE$901:AE$983)+SUMIF($BA$1175:$BA$1205,$BA259,AL$1175:AL$1205)</f>
        <v>30</v>
      </c>
      <c r="AM259" s="1">
        <f>SUMIF(County!$AT$901:$AT$983,$BA259,County!AF$901:AF$983)+SUMIF($BA$1175:$BA$1205,$BA259,AM$1175:AM$1205)</f>
        <v>18</v>
      </c>
      <c r="AP259" s="7">
        <f>IF(AA259&gt;0,RANK(AA259,(W259:Y259,Z259:AN259)),0)</f>
        <v>2</v>
      </c>
      <c r="AQ259" s="7">
        <f>IF(AB259&gt;0,RANK(AB259,(W259:Y259,Z259:AN259)),0)</f>
        <v>10</v>
      </c>
      <c r="AR259" s="7">
        <f>IF(AC259&gt;0,RANK(AC259,(W259:Y259,Z259:AN259)),0)</f>
        <v>8</v>
      </c>
      <c r="AS259" s="7">
        <f>IF(AD259&gt;0,RANK(AD259,(W259:Y259,AD259:AN259)),0)</f>
        <v>0</v>
      </c>
      <c r="AT259" s="2">
        <f t="shared" si="247"/>
        <v>0.28387474392742174</v>
      </c>
      <c r="AU259" s="2">
        <f t="shared" si="248"/>
        <v>1.6723107153309084E-3</v>
      </c>
      <c r="AV259" s="2">
        <f t="shared" si="249"/>
        <v>1.7559262510974539E-3</v>
      </c>
      <c r="AW259" s="2">
        <f t="shared" si="250"/>
        <v>0</v>
      </c>
      <c r="AY259" s="2" t="str">
        <f t="shared" si="174"/>
        <v>District 14</v>
      </c>
      <c r="AZ259" t="str">
        <f t="shared" si="175"/>
        <v>MI</v>
      </c>
      <c r="BA259">
        <v>14</v>
      </c>
      <c r="BC259" s="91">
        <v>26</v>
      </c>
      <c r="BD259" s="93">
        <v>914</v>
      </c>
      <c r="BE259" s="100">
        <f t="shared" si="251"/>
        <v>26914</v>
      </c>
      <c r="BF259" t="s">
        <v>2683</v>
      </c>
      <c r="BG259" t="s">
        <v>3290</v>
      </c>
    </row>
    <row r="260" spans="1:59">
      <c r="A260" t="s">
        <v>745</v>
      </c>
      <c r="B260" t="s">
        <v>1136</v>
      </c>
      <c r="C260" s="1">
        <f t="shared" si="235"/>
        <v>861662</v>
      </c>
      <c r="D260" s="1">
        <v>2</v>
      </c>
      <c r="E260" s="1"/>
      <c r="F260" s="1"/>
      <c r="G260" s="1"/>
      <c r="H260" s="1"/>
      <c r="I260" s="1"/>
      <c r="J260" s="1"/>
      <c r="K260" s="7">
        <f>IF(W260&gt;0,RANK(W260,(W260:Y260,Z260:AN260)),0)</f>
        <v>9</v>
      </c>
      <c r="L260" s="7">
        <f>IF(X260&gt;0,RANK(X260,(W260:Y260,Z260:AN260)),0)</f>
        <v>4</v>
      </c>
      <c r="M260" s="7">
        <f>IF(Y260&gt;0,RANK(Y260,(W260:Y260,Z260:AN260)),0)</f>
        <v>1</v>
      </c>
      <c r="N260" s="7">
        <f>IF(Z260&gt;0,RANK(Z260,(W260:Y260,Z260:AN260)),0)</f>
        <v>3</v>
      </c>
      <c r="O260" s="48">
        <f t="shared" si="241"/>
        <v>22971</v>
      </c>
      <c r="P260" s="163">
        <f t="shared" si="178"/>
        <v>2.6658945154828691E-2</v>
      </c>
      <c r="Q260" s="2"/>
      <c r="R260" s="2">
        <f t="shared" si="242"/>
        <v>1.7350190678015278E-3</v>
      </c>
      <c r="S260" s="2">
        <f t="shared" si="243"/>
        <v>6.6107127852916808E-2</v>
      </c>
      <c r="T260" s="2">
        <f t="shared" si="244"/>
        <v>0.41078404293098686</v>
      </c>
      <c r="U260" s="2">
        <f t="shared" si="245"/>
        <v>0.11002574095178852</v>
      </c>
      <c r="V260" s="2">
        <f t="shared" si="246"/>
        <v>0.41134806919650624</v>
      </c>
      <c r="W260" s="1">
        <f t="shared" ref="W260:AC260" si="252">SUM(W246:W259)</f>
        <v>1495</v>
      </c>
      <c r="X260" s="1">
        <f t="shared" si="252"/>
        <v>56962</v>
      </c>
      <c r="Y260" s="1">
        <f t="shared" si="252"/>
        <v>353957</v>
      </c>
      <c r="Z260" s="1">
        <f t="shared" si="252"/>
        <v>94805</v>
      </c>
      <c r="AA260" s="1">
        <f t="shared" si="252"/>
        <v>330986</v>
      </c>
      <c r="AB260" s="1">
        <f t="shared" si="252"/>
        <v>1584</v>
      </c>
      <c r="AC260" s="1">
        <f t="shared" si="252"/>
        <v>1544</v>
      </c>
      <c r="AF260" s="1">
        <f>SUM(AF246:AF259)</f>
        <v>16291</v>
      </c>
      <c r="AI260" s="1"/>
      <c r="AJ260" s="1">
        <f>SUM(AJ246:AJ259)</f>
        <v>1523</v>
      </c>
      <c r="AK260" s="1">
        <f>SUM(AK246:AK259)</f>
        <v>1072</v>
      </c>
      <c r="AL260" s="1">
        <f>SUM(AL246:AL259)</f>
        <v>1028</v>
      </c>
      <c r="AM260" s="1">
        <f>SUM(AM246:AM259)</f>
        <v>415</v>
      </c>
      <c r="AP260" s="7">
        <f>IF(AA260&gt;0,RANK(AA260,(W260:Y260,Z260:AN260)),0)</f>
        <v>2</v>
      </c>
      <c r="AQ260" s="7">
        <f>IF(AB260&gt;0,RANK(AB260,(W260:Y260,Z260:AN260)),0)</f>
        <v>6</v>
      </c>
      <c r="AR260" s="7">
        <f>IF(AC260&gt;0,RANK(AC260,(W260:Y260,Z260:AN260)),0)</f>
        <v>7</v>
      </c>
      <c r="AS260" s="7">
        <f>IF(AD260&gt;0,RANK(AD260,(W260:Y260,AD260:AN260)),0)</f>
        <v>0</v>
      </c>
      <c r="AT260" s="2">
        <f>IF($C260=0,"-",AA260/$C260)</f>
        <v>0.38412509777615816</v>
      </c>
      <c r="AU260" s="2">
        <f t="shared" si="248"/>
        <v>1.838307828359612E-3</v>
      </c>
      <c r="AV260" s="2">
        <f>IF($C260=0,"-",AC260/$C260)</f>
        <v>1.7918859135020461E-3</v>
      </c>
      <c r="AW260" s="2">
        <f t="shared" si="250"/>
        <v>0</v>
      </c>
      <c r="AY260" s="2" t="str">
        <f t="shared" ref="AY260:AY321" si="253">A260</f>
        <v>Michigan</v>
      </c>
      <c r="AZ260" t="str">
        <f t="shared" ref="AZ260:AZ321" si="254">B260</f>
        <v>T</v>
      </c>
      <c r="BC260" s="91">
        <v>26</v>
      </c>
      <c r="BD260" s="93"/>
      <c r="BE260" s="100">
        <f t="shared" si="251"/>
        <v>26000</v>
      </c>
      <c r="BF260" t="s">
        <v>1662</v>
      </c>
      <c r="BG260" t="s">
        <v>3290</v>
      </c>
    </row>
    <row r="261" spans="1:59">
      <c r="C261" s="1"/>
      <c r="D261" s="1"/>
      <c r="E261" s="1"/>
      <c r="F261" s="1"/>
      <c r="G261" s="1"/>
      <c r="H261" s="1"/>
      <c r="I261" s="1"/>
      <c r="J261" s="1"/>
      <c r="K261" s="7"/>
      <c r="L261" s="7"/>
      <c r="M261" s="7"/>
      <c r="N261" s="7"/>
      <c r="O261" s="48"/>
      <c r="P261" s="163"/>
      <c r="Q261" s="2"/>
      <c r="R261" s="2"/>
      <c r="S261" s="2"/>
      <c r="T261" s="2"/>
      <c r="U261" s="2"/>
      <c r="V261" s="2"/>
      <c r="AH261" s="1"/>
      <c r="AI261" s="1"/>
      <c r="AP261" s="7"/>
      <c r="AQ261" s="7"/>
      <c r="AR261" s="7"/>
      <c r="AS261" s="7"/>
      <c r="AT261" s="2"/>
      <c r="AU261" s="2"/>
      <c r="AV261" s="2"/>
      <c r="AW261" s="2"/>
      <c r="AY261" s="2"/>
      <c r="BD261" s="93"/>
    </row>
    <row r="262" spans="1:59" ht="13" customHeight="1" outlineLevel="1">
      <c r="A262" t="s">
        <v>2197</v>
      </c>
      <c r="B262" t="s">
        <v>2918</v>
      </c>
      <c r="C262" s="1">
        <f t="shared" ref="C262:C270" si="255">SUM(W262:AN262)</f>
        <v>0</v>
      </c>
      <c r="D262" s="1"/>
      <c r="E262" s="1"/>
      <c r="F262" s="1"/>
      <c r="G262" s="1"/>
      <c r="H262" s="1">
        <v>2</v>
      </c>
      <c r="I262" s="1"/>
      <c r="J262" s="1"/>
      <c r="K262" s="7">
        <f>IF(W262&gt;0,RANK(W262,(W262:Y262,Z262:AN262)),0)</f>
        <v>0</v>
      </c>
      <c r="L262" s="7">
        <f>IF(X262&gt;0,RANK(X262,(W262:Y262,Z262:AN262)),0)</f>
        <v>0</v>
      </c>
      <c r="M262" s="7">
        <f>IF(Y262&gt;0,RANK(Y262,(W262:Y262,Z262:AN262)),0)</f>
        <v>0</v>
      </c>
      <c r="N262" s="7">
        <f>IF(Z262&gt;0,RANK(Z262,(W262:Y262,Z262:AN262)),0)</f>
        <v>0</v>
      </c>
      <c r="O262" s="48" t="e">
        <f t="shared" ref="O262:O270" si="256">MAX(W262:AD262)-LARGE(W262:AD262,2)</f>
        <v>#NUM!</v>
      </c>
      <c r="P262" s="163" t="e">
        <f t="shared" ref="P262:P270" si="257">O262/C262</f>
        <v>#NUM!</v>
      </c>
      <c r="Q262" s="2"/>
      <c r="R262" s="2" t="str">
        <f t="shared" ref="R262:R270" si="258">IF($C262=0,"-",W262/$C262)</f>
        <v>-</v>
      </c>
      <c r="S262" s="2" t="str">
        <f t="shared" ref="S262:S270" si="259">IF($C262=0,"-",X262/$C262)</f>
        <v>-</v>
      </c>
      <c r="T262" s="2" t="str">
        <f t="shared" ref="T262:T270" si="260">IF($C262=0,"-",Y262/$C262)</f>
        <v>-</v>
      </c>
      <c r="U262" s="2" t="str">
        <f t="shared" ref="U262:U270" si="261">IF($C262=0,"-",Z262/$C262)</f>
        <v>-</v>
      </c>
      <c r="V262" s="2" t="str">
        <f t="shared" ref="V262:V270" si="262">IF(C262=0,"-",(1-R262-S262-T262-U262))</f>
        <v>-</v>
      </c>
      <c r="AP262" s="7">
        <f>IF(AA262&gt;0,RANK(AA262,(W262:Y262,Z262:AN262)),0)</f>
        <v>0</v>
      </c>
      <c r="AQ262" s="7">
        <f>IF(AB262&gt;0,RANK(AB262,(W262:Y262,Z262:AN262)),0)</f>
        <v>0</v>
      </c>
      <c r="AR262" s="7">
        <f>IF(AC262&gt;0,RANK(AC262,(W262:Y262,Z262:AN262)),0)</f>
        <v>0</v>
      </c>
      <c r="AS262" s="7">
        <f>IF(AD262&gt;0,RANK(AD262,(W262:Y262,AD262:AN262)),0)</f>
        <v>0</v>
      </c>
      <c r="AT262" s="2" t="str">
        <f t="shared" ref="AT262:AT270" si="263">IF($C262=0,"-",AA262/$C262)</f>
        <v>-</v>
      </c>
      <c r="AU262" s="2" t="str">
        <f t="shared" ref="AU262:AU270" si="264">IF($C262=0,"-",AB262/$C262)</f>
        <v>-</v>
      </c>
      <c r="AV262" s="2" t="str">
        <f t="shared" ref="AV262:AV270" si="265">IF($C262=0,"-",AC262/$C262)</f>
        <v>-</v>
      </c>
      <c r="AW262" s="2" t="str">
        <f t="shared" ref="AW262:AW270" si="266">IF($C262=0,"-",AD262/$C262)</f>
        <v>-</v>
      </c>
      <c r="AY262" s="2" t="str">
        <f t="shared" ref="AY262:AY270" si="267">A262</f>
        <v>District 1</v>
      </c>
      <c r="AZ262" t="str">
        <f t="shared" ref="AZ262:AZ270" si="268">B262</f>
        <v>MN</v>
      </c>
      <c r="BA262">
        <v>1</v>
      </c>
      <c r="BC262" s="91">
        <v>27</v>
      </c>
      <c r="BD262" s="93">
        <v>901</v>
      </c>
      <c r="BE262" s="100">
        <f t="shared" ref="BE262:BE270" si="269">BC262*1000+BD262</f>
        <v>27901</v>
      </c>
      <c r="BF262" t="s">
        <v>2683</v>
      </c>
      <c r="BG262" t="s">
        <v>3094</v>
      </c>
    </row>
    <row r="263" spans="1:59" ht="13" customHeight="1" outlineLevel="1">
      <c r="A263" t="s">
        <v>1601</v>
      </c>
      <c r="B263" t="s">
        <v>2918</v>
      </c>
      <c r="C263" s="1">
        <f t="shared" si="255"/>
        <v>0</v>
      </c>
      <c r="D263" s="1"/>
      <c r="E263" s="1"/>
      <c r="F263" s="1"/>
      <c r="G263" s="1"/>
      <c r="H263" s="1">
        <v>3</v>
      </c>
      <c r="I263" s="1"/>
      <c r="J263" s="1"/>
      <c r="K263" s="7">
        <f>IF(W263&gt;0,RANK(W263,(W263:Y263,Z263:AN263)),0)</f>
        <v>0</v>
      </c>
      <c r="L263" s="7">
        <f>IF(X263&gt;0,RANK(X263,(W263:Y263,Z263:AN263)),0)</f>
        <v>0</v>
      </c>
      <c r="M263" s="7">
        <f>IF(Y263&gt;0,RANK(Y263,(W263:Y263,Z263:AN263)),0)</f>
        <v>0</v>
      </c>
      <c r="N263" s="7">
        <f>IF(Z263&gt;0,RANK(Z263,(W263:Y263,Z263:AN263)),0)</f>
        <v>0</v>
      </c>
      <c r="O263" s="48" t="e">
        <f t="shared" si="256"/>
        <v>#NUM!</v>
      </c>
      <c r="P263" s="163" t="e">
        <f t="shared" si="257"/>
        <v>#NUM!</v>
      </c>
      <c r="Q263" s="2"/>
      <c r="R263" s="2" t="str">
        <f t="shared" si="258"/>
        <v>-</v>
      </c>
      <c r="S263" s="2" t="str">
        <f t="shared" si="259"/>
        <v>-</v>
      </c>
      <c r="T263" s="2" t="str">
        <f t="shared" si="260"/>
        <v>-</v>
      </c>
      <c r="U263" s="2" t="str">
        <f t="shared" si="261"/>
        <v>-</v>
      </c>
      <c r="V263" s="2" t="str">
        <f t="shared" si="262"/>
        <v>-</v>
      </c>
      <c r="AP263" s="7">
        <f>IF(AA263&gt;0,RANK(AA263,(W263:Y263,Z263:AN263)),0)</f>
        <v>0</v>
      </c>
      <c r="AQ263" s="7">
        <f>IF(AB263&gt;0,RANK(AB263,(W263:Y263,Z263:AN263)),0)</f>
        <v>0</v>
      </c>
      <c r="AR263" s="7">
        <f>IF(AC263&gt;0,RANK(AC263,(W263:Y263,Z263:AN263)),0)</f>
        <v>0</v>
      </c>
      <c r="AS263" s="7">
        <f>IF(AD263&gt;0,RANK(AD263,(W263:Y263,AD263:AN263)),0)</f>
        <v>0</v>
      </c>
      <c r="AT263" s="2" t="str">
        <f t="shared" si="263"/>
        <v>-</v>
      </c>
      <c r="AU263" s="2" t="str">
        <f t="shared" si="264"/>
        <v>-</v>
      </c>
      <c r="AV263" s="2" t="str">
        <f t="shared" si="265"/>
        <v>-</v>
      </c>
      <c r="AW263" s="2" t="str">
        <f t="shared" si="266"/>
        <v>-</v>
      </c>
      <c r="AY263" s="2" t="str">
        <f t="shared" si="267"/>
        <v>District 2</v>
      </c>
      <c r="AZ263" t="str">
        <f t="shared" si="268"/>
        <v>MN</v>
      </c>
      <c r="BA263">
        <v>2</v>
      </c>
      <c r="BC263" s="91">
        <v>27</v>
      </c>
      <c r="BD263" s="93">
        <v>902</v>
      </c>
      <c r="BE263" s="100">
        <f t="shared" si="269"/>
        <v>27902</v>
      </c>
      <c r="BF263" t="s">
        <v>2683</v>
      </c>
      <c r="BG263" t="s">
        <v>3094</v>
      </c>
    </row>
    <row r="264" spans="1:59" ht="13" customHeight="1" outlineLevel="1">
      <c r="A264" t="s">
        <v>1602</v>
      </c>
      <c r="B264" t="s">
        <v>2918</v>
      </c>
      <c r="C264" s="1">
        <f t="shared" si="255"/>
        <v>0</v>
      </c>
      <c r="D264" s="1"/>
      <c r="E264" s="1"/>
      <c r="F264" s="1"/>
      <c r="G264" s="1"/>
      <c r="H264" s="1">
        <v>3</v>
      </c>
      <c r="I264" s="1"/>
      <c r="J264" s="1"/>
      <c r="K264" s="7">
        <f>IF(W264&gt;0,RANK(W264,(W264:Y264,Z264:AN264)),0)</f>
        <v>0</v>
      </c>
      <c r="L264" s="7">
        <f>IF(X264&gt;0,RANK(X264,(W264:Y264,Z264:AN264)),0)</f>
        <v>0</v>
      </c>
      <c r="M264" s="7">
        <f>IF(Y264&gt;0,RANK(Y264,(W264:Y264,Z264:AN264)),0)</f>
        <v>0</v>
      </c>
      <c r="N264" s="7">
        <f>IF(Z264&gt;0,RANK(Z264,(W264:Y264,Z264:AN264)),0)</f>
        <v>0</v>
      </c>
      <c r="O264" s="48" t="e">
        <f t="shared" si="256"/>
        <v>#NUM!</v>
      </c>
      <c r="P264" s="163" t="e">
        <f t="shared" si="257"/>
        <v>#NUM!</v>
      </c>
      <c r="Q264" s="2"/>
      <c r="R264" s="2" t="str">
        <f t="shared" si="258"/>
        <v>-</v>
      </c>
      <c r="S264" s="2" t="str">
        <f t="shared" si="259"/>
        <v>-</v>
      </c>
      <c r="T264" s="2" t="str">
        <f t="shared" si="260"/>
        <v>-</v>
      </c>
      <c r="U264" s="2" t="str">
        <f t="shared" si="261"/>
        <v>-</v>
      </c>
      <c r="V264" s="2" t="str">
        <f>IF(C264=0,"-",(1-R264-S264-T264-U264))</f>
        <v>-</v>
      </c>
      <c r="AP264" s="7">
        <f>IF(AA264&gt;0,RANK(AA264,(W264:Y264,Z264:AN264)),0)</f>
        <v>0</v>
      </c>
      <c r="AQ264" s="7">
        <f>IF(AB264&gt;0,RANK(AB264,(W264:Y264,Z264:AN264)),0)</f>
        <v>0</v>
      </c>
      <c r="AR264" s="7">
        <f>IF(AC264&gt;0,RANK(AC264,(W264:Y264,Z264:AN264)),0)</f>
        <v>0</v>
      </c>
      <c r="AS264" s="7">
        <f>IF(AD264&gt;0,RANK(AD264,(W264:Y264,AD264:AN264)),0)</f>
        <v>0</v>
      </c>
      <c r="AT264" s="2" t="str">
        <f t="shared" si="263"/>
        <v>-</v>
      </c>
      <c r="AU264" s="2" t="str">
        <f t="shared" si="264"/>
        <v>-</v>
      </c>
      <c r="AV264" s="2" t="str">
        <f t="shared" si="265"/>
        <v>-</v>
      </c>
      <c r="AW264" s="2" t="str">
        <f t="shared" si="266"/>
        <v>-</v>
      </c>
      <c r="AY264" s="2" t="str">
        <f t="shared" si="267"/>
        <v>District 3</v>
      </c>
      <c r="AZ264" t="str">
        <f t="shared" si="268"/>
        <v>MN</v>
      </c>
      <c r="BA264">
        <v>3</v>
      </c>
      <c r="BC264" s="91">
        <v>27</v>
      </c>
      <c r="BD264" s="93">
        <v>903</v>
      </c>
      <c r="BE264" s="100">
        <f t="shared" si="269"/>
        <v>27903</v>
      </c>
      <c r="BF264" t="s">
        <v>2683</v>
      </c>
      <c r="BG264" t="s">
        <v>3094</v>
      </c>
    </row>
    <row r="265" spans="1:59" ht="13" customHeight="1" outlineLevel="1">
      <c r="A265" t="s">
        <v>1873</v>
      </c>
      <c r="B265" t="s">
        <v>2918</v>
      </c>
      <c r="C265" s="1">
        <f t="shared" si="255"/>
        <v>0</v>
      </c>
      <c r="D265" s="1"/>
      <c r="E265" s="1"/>
      <c r="F265" s="1"/>
      <c r="G265" s="1"/>
      <c r="H265" s="1">
        <v>3</v>
      </c>
      <c r="I265" s="1"/>
      <c r="J265" s="1"/>
      <c r="K265" s="7">
        <f>IF(W265&gt;0,RANK(W265,(W265:Y265,Z265:AN265)),0)</f>
        <v>0</v>
      </c>
      <c r="L265" s="7">
        <f>IF(X265&gt;0,RANK(X265,(W265:Y265,Z265:AN265)),0)</f>
        <v>0</v>
      </c>
      <c r="M265" s="7">
        <f>IF(Y265&gt;0,RANK(Y265,(W265:Y265,Z265:AN265)),0)</f>
        <v>0</v>
      </c>
      <c r="N265" s="7">
        <f>IF(Z265&gt;0,RANK(Z265,(W265:Y265,Z265:AN265)),0)</f>
        <v>0</v>
      </c>
      <c r="O265" s="48" t="e">
        <f t="shared" si="256"/>
        <v>#NUM!</v>
      </c>
      <c r="P265" s="163" t="e">
        <f t="shared" si="257"/>
        <v>#NUM!</v>
      </c>
      <c r="Q265" s="2"/>
      <c r="R265" s="2" t="str">
        <f t="shared" si="258"/>
        <v>-</v>
      </c>
      <c r="S265" s="2" t="str">
        <f t="shared" si="259"/>
        <v>-</v>
      </c>
      <c r="T265" s="2" t="str">
        <f t="shared" si="260"/>
        <v>-</v>
      </c>
      <c r="U265" s="2" t="str">
        <f t="shared" si="261"/>
        <v>-</v>
      </c>
      <c r="V265" s="2" t="str">
        <f t="shared" si="262"/>
        <v>-</v>
      </c>
      <c r="AP265" s="7">
        <f>IF(AA265&gt;0,RANK(AA265,(W265:Y265,Z265:AN265)),0)</f>
        <v>0</v>
      </c>
      <c r="AQ265" s="7">
        <f>IF(AB265&gt;0,RANK(AB265,(W265:Y265,Z265:AN265)),0)</f>
        <v>0</v>
      </c>
      <c r="AR265" s="7">
        <f>IF(AC265&gt;0,RANK(AC265,(W265:Y265,Z265:AN265)),0)</f>
        <v>0</v>
      </c>
      <c r="AS265" s="7">
        <f>IF(AD265&gt;0,RANK(AD265,(W265:Y265,AD265:AN265)),0)</f>
        <v>0</v>
      </c>
      <c r="AT265" s="2" t="str">
        <f t="shared" si="263"/>
        <v>-</v>
      </c>
      <c r="AU265" s="2" t="str">
        <f t="shared" si="264"/>
        <v>-</v>
      </c>
      <c r="AV265" s="2" t="str">
        <f t="shared" si="265"/>
        <v>-</v>
      </c>
      <c r="AW265" s="2" t="str">
        <f t="shared" si="266"/>
        <v>-</v>
      </c>
      <c r="AY265" s="2" t="str">
        <f t="shared" si="267"/>
        <v>District 4</v>
      </c>
      <c r="AZ265" t="str">
        <f t="shared" si="268"/>
        <v>MN</v>
      </c>
      <c r="BA265">
        <v>4</v>
      </c>
      <c r="BC265" s="91">
        <v>27</v>
      </c>
      <c r="BD265" s="93">
        <v>904</v>
      </c>
      <c r="BE265" s="100">
        <f t="shared" si="269"/>
        <v>27904</v>
      </c>
      <c r="BF265" t="s">
        <v>2683</v>
      </c>
      <c r="BG265" t="s">
        <v>3094</v>
      </c>
    </row>
    <row r="266" spans="1:59" ht="13" customHeight="1" outlineLevel="1">
      <c r="A266" t="s">
        <v>1827</v>
      </c>
      <c r="B266" t="s">
        <v>2918</v>
      </c>
      <c r="C266" s="1">
        <f t="shared" si="255"/>
        <v>0</v>
      </c>
      <c r="D266" s="1"/>
      <c r="E266" s="1"/>
      <c r="F266" s="1"/>
      <c r="G266" s="1"/>
      <c r="H266" s="1">
        <v>3</v>
      </c>
      <c r="I266" s="1"/>
      <c r="J266" s="1"/>
      <c r="K266" s="7">
        <f>IF(W266&gt;0,RANK(W266,(W266:Y266,Z266:AN266)),0)</f>
        <v>0</v>
      </c>
      <c r="L266" s="7">
        <f>IF(X266&gt;0,RANK(X266,(W266:Y266,Z266:AN266)),0)</f>
        <v>0</v>
      </c>
      <c r="M266" s="7">
        <f>IF(Y266&gt;0,RANK(Y266,(W266:Y266,Z266:AN266)),0)</f>
        <v>0</v>
      </c>
      <c r="N266" s="7">
        <f>IF(Z266&gt;0,RANK(Z266,(W266:Y266,Z266:AN266)),0)</f>
        <v>0</v>
      </c>
      <c r="O266" s="48" t="e">
        <f t="shared" si="256"/>
        <v>#NUM!</v>
      </c>
      <c r="P266" s="163" t="e">
        <f t="shared" si="257"/>
        <v>#NUM!</v>
      </c>
      <c r="Q266" s="2"/>
      <c r="R266" s="2" t="str">
        <f t="shared" si="258"/>
        <v>-</v>
      </c>
      <c r="S266" s="2" t="str">
        <f t="shared" si="259"/>
        <v>-</v>
      </c>
      <c r="T266" s="2" t="str">
        <f t="shared" si="260"/>
        <v>-</v>
      </c>
      <c r="U266" s="2" t="str">
        <f t="shared" si="261"/>
        <v>-</v>
      </c>
      <c r="V266" s="2" t="str">
        <f t="shared" si="262"/>
        <v>-</v>
      </c>
      <c r="AP266" s="7">
        <f>IF(AA266&gt;0,RANK(AA266,(W266:Y266,Z266:AN266)),0)</f>
        <v>0</v>
      </c>
      <c r="AQ266" s="7">
        <f>IF(AB266&gt;0,RANK(AB266,(W266:Y266,Z266:AN266)),0)</f>
        <v>0</v>
      </c>
      <c r="AR266" s="7">
        <f>IF(AC266&gt;0,RANK(AC266,(W266:Y266,Z266:AN266)),0)</f>
        <v>0</v>
      </c>
      <c r="AS266" s="7">
        <f>IF(AD266&gt;0,RANK(AD266,(W266:Y266,AD266:AN266)),0)</f>
        <v>0</v>
      </c>
      <c r="AT266" s="2" t="str">
        <f t="shared" si="263"/>
        <v>-</v>
      </c>
      <c r="AU266" s="2" t="str">
        <f t="shared" si="264"/>
        <v>-</v>
      </c>
      <c r="AV266" s="2" t="str">
        <f t="shared" si="265"/>
        <v>-</v>
      </c>
      <c r="AW266" s="2" t="str">
        <f t="shared" si="266"/>
        <v>-</v>
      </c>
      <c r="AY266" s="2" t="str">
        <f t="shared" si="267"/>
        <v>District 5</v>
      </c>
      <c r="AZ266" t="str">
        <f t="shared" si="268"/>
        <v>MN</v>
      </c>
      <c r="BA266">
        <v>5</v>
      </c>
      <c r="BC266" s="91">
        <v>27</v>
      </c>
      <c r="BD266" s="93">
        <v>905</v>
      </c>
      <c r="BE266" s="100">
        <f t="shared" si="269"/>
        <v>27905</v>
      </c>
      <c r="BF266" t="s">
        <v>2683</v>
      </c>
      <c r="BG266" t="s">
        <v>3094</v>
      </c>
    </row>
    <row r="267" spans="1:59" ht="13" customHeight="1" outlineLevel="1">
      <c r="A267" t="s">
        <v>1806</v>
      </c>
      <c r="B267" t="s">
        <v>2918</v>
      </c>
      <c r="C267" s="1">
        <f t="shared" si="255"/>
        <v>0</v>
      </c>
      <c r="D267" s="1"/>
      <c r="E267" s="1"/>
      <c r="F267" s="1"/>
      <c r="G267" s="1"/>
      <c r="H267" s="1">
        <v>3</v>
      </c>
      <c r="I267" s="1"/>
      <c r="J267" s="1"/>
      <c r="K267" s="7">
        <f>IF(W267&gt;0,RANK(W267,(W267:Y267,Z267:AN267)),0)</f>
        <v>0</v>
      </c>
      <c r="L267" s="7">
        <f>IF(X267&gt;0,RANK(X267,(W267:Y267,Z267:AN267)),0)</f>
        <v>0</v>
      </c>
      <c r="M267" s="7">
        <f>IF(Y267&gt;0,RANK(Y267,(W267:Y267,Z267:AN267)),0)</f>
        <v>0</v>
      </c>
      <c r="N267" s="7">
        <f>IF(Z267&gt;0,RANK(Z267,(W267:Y267,Z267:AN267)),0)</f>
        <v>0</v>
      </c>
      <c r="O267" s="48" t="e">
        <f t="shared" si="256"/>
        <v>#NUM!</v>
      </c>
      <c r="P267" s="163" t="e">
        <f t="shared" si="257"/>
        <v>#NUM!</v>
      </c>
      <c r="Q267" s="2"/>
      <c r="R267" s="2" t="str">
        <f t="shared" si="258"/>
        <v>-</v>
      </c>
      <c r="S267" s="2" t="str">
        <f t="shared" si="259"/>
        <v>-</v>
      </c>
      <c r="T267" s="2" t="str">
        <f t="shared" si="260"/>
        <v>-</v>
      </c>
      <c r="U267" s="2" t="str">
        <f t="shared" si="261"/>
        <v>-</v>
      </c>
      <c r="V267" s="2" t="str">
        <f t="shared" si="262"/>
        <v>-</v>
      </c>
      <c r="AP267" s="7">
        <f>IF(AA267&gt;0,RANK(AA267,(W267:Y267,Z267:AN267)),0)</f>
        <v>0</v>
      </c>
      <c r="AQ267" s="7">
        <f>IF(AB267&gt;0,RANK(AB267,(W267:Y267,Z267:AN267)),0)</f>
        <v>0</v>
      </c>
      <c r="AR267" s="7">
        <f>IF(AC267&gt;0,RANK(AC267,(W267:Y267,Z267:AN267)),0)</f>
        <v>0</v>
      </c>
      <c r="AS267" s="7">
        <f>IF(AD267&gt;0,RANK(AD267,(W267:Y267,AD267:AN267)),0)</f>
        <v>0</v>
      </c>
      <c r="AT267" s="2" t="str">
        <f t="shared" si="263"/>
        <v>-</v>
      </c>
      <c r="AU267" s="2" t="str">
        <f t="shared" si="264"/>
        <v>-</v>
      </c>
      <c r="AV267" s="2" t="str">
        <f t="shared" si="265"/>
        <v>-</v>
      </c>
      <c r="AW267" s="2" t="str">
        <f t="shared" si="266"/>
        <v>-</v>
      </c>
      <c r="AY267" s="2" t="str">
        <f t="shared" si="267"/>
        <v>District 6</v>
      </c>
      <c r="AZ267" t="str">
        <f t="shared" si="268"/>
        <v>MN</v>
      </c>
      <c r="BA267">
        <v>6</v>
      </c>
      <c r="BC267" s="91">
        <v>27</v>
      </c>
      <c r="BD267" s="93">
        <v>906</v>
      </c>
      <c r="BE267" s="100">
        <f t="shared" si="269"/>
        <v>27906</v>
      </c>
      <c r="BF267" t="s">
        <v>2683</v>
      </c>
      <c r="BG267" t="s">
        <v>3094</v>
      </c>
    </row>
    <row r="268" spans="1:59" ht="13" customHeight="1" outlineLevel="1">
      <c r="A268" t="s">
        <v>1388</v>
      </c>
      <c r="B268" t="s">
        <v>2918</v>
      </c>
      <c r="C268" s="1">
        <f t="shared" si="255"/>
        <v>0</v>
      </c>
      <c r="D268" s="1"/>
      <c r="E268" s="1"/>
      <c r="F268" s="1"/>
      <c r="G268" s="1"/>
      <c r="H268" s="1">
        <v>1</v>
      </c>
      <c r="I268" s="1">
        <v>2</v>
      </c>
      <c r="J268" s="1"/>
      <c r="K268" s="7">
        <f>IF(W268&gt;0,RANK(W268,(W268:Y268,Z268:AN268)),0)</f>
        <v>0</v>
      </c>
      <c r="L268" s="7">
        <f>IF(X268&gt;0,RANK(X268,(W268:Y268,Z268:AN268)),0)</f>
        <v>0</v>
      </c>
      <c r="M268" s="7">
        <f>IF(Y268&gt;0,RANK(Y268,(W268:Y268,Z268:AN268)),0)</f>
        <v>0</v>
      </c>
      <c r="N268" s="7">
        <f>IF(Z268&gt;0,RANK(Z268,(W268:Y268,Z268:AN268)),0)</f>
        <v>0</v>
      </c>
      <c r="O268" s="48" t="e">
        <f t="shared" si="256"/>
        <v>#NUM!</v>
      </c>
      <c r="P268" s="163" t="e">
        <f t="shared" si="257"/>
        <v>#NUM!</v>
      </c>
      <c r="Q268" s="2"/>
      <c r="R268" s="2" t="str">
        <f t="shared" si="258"/>
        <v>-</v>
      </c>
      <c r="S268" s="2" t="str">
        <f t="shared" si="259"/>
        <v>-</v>
      </c>
      <c r="T268" s="2" t="str">
        <f t="shared" si="260"/>
        <v>-</v>
      </c>
      <c r="U268" s="2" t="str">
        <f t="shared" si="261"/>
        <v>-</v>
      </c>
      <c r="V268" s="2" t="str">
        <f t="shared" si="262"/>
        <v>-</v>
      </c>
      <c r="AP268" s="7">
        <f>IF(AA268&gt;0,RANK(AA268,(W268:Y268,Z268:AN268)),0)</f>
        <v>0</v>
      </c>
      <c r="AQ268" s="7">
        <f>IF(AB268&gt;0,RANK(AB268,(W268:Y268,Z268:AN268)),0)</f>
        <v>0</v>
      </c>
      <c r="AR268" s="7">
        <f>IF(AC268&gt;0,RANK(AC268,(W268:Y268,Z268:AN268)),0)</f>
        <v>0</v>
      </c>
      <c r="AS268" s="7">
        <f>IF(AD268&gt;0,RANK(AD268,(W268:Y268,AD268:AN268)),0)</f>
        <v>0</v>
      </c>
      <c r="AT268" s="2" t="str">
        <f t="shared" si="263"/>
        <v>-</v>
      </c>
      <c r="AU268" s="2" t="str">
        <f t="shared" si="264"/>
        <v>-</v>
      </c>
      <c r="AV268" s="2" t="str">
        <f t="shared" si="265"/>
        <v>-</v>
      </c>
      <c r="AW268" s="2" t="str">
        <f t="shared" si="266"/>
        <v>-</v>
      </c>
      <c r="AY268" s="2" t="str">
        <f t="shared" si="267"/>
        <v>District 7</v>
      </c>
      <c r="AZ268" t="str">
        <f t="shared" si="268"/>
        <v>MN</v>
      </c>
      <c r="BA268">
        <v>7</v>
      </c>
      <c r="BC268" s="91">
        <v>27</v>
      </c>
      <c r="BD268" s="93">
        <v>907</v>
      </c>
      <c r="BE268" s="100">
        <f t="shared" si="269"/>
        <v>27907</v>
      </c>
      <c r="BF268" t="s">
        <v>2683</v>
      </c>
      <c r="BG268" t="s">
        <v>3094</v>
      </c>
    </row>
    <row r="269" spans="1:59" ht="13" customHeight="1" outlineLevel="1">
      <c r="A269" t="s">
        <v>282</v>
      </c>
      <c r="B269" t="s">
        <v>2918</v>
      </c>
      <c r="C269" s="1">
        <f t="shared" si="255"/>
        <v>0</v>
      </c>
      <c r="D269" s="1"/>
      <c r="E269" s="1"/>
      <c r="F269" s="1"/>
      <c r="G269" s="1"/>
      <c r="H269" s="1">
        <v>2</v>
      </c>
      <c r="I269" s="1"/>
      <c r="J269" s="1"/>
      <c r="K269" s="7">
        <f>IF(W269&gt;0,RANK(W269,(W269:Y269,Z269:AN269)),0)</f>
        <v>0</v>
      </c>
      <c r="L269" s="7">
        <f>IF(X269&gt;0,RANK(X269,(W269:Y269,Z269:AN269)),0)</f>
        <v>0</v>
      </c>
      <c r="M269" s="7">
        <f>IF(Y269&gt;0,RANK(Y269,(W269:Y269,Z269:AN269)),0)</f>
        <v>0</v>
      </c>
      <c r="N269" s="7">
        <f>IF(Z269&gt;0,RANK(Z269,(W269:Y269,Z269:AN269)),0)</f>
        <v>0</v>
      </c>
      <c r="O269" s="48" t="e">
        <f t="shared" si="256"/>
        <v>#NUM!</v>
      </c>
      <c r="P269" s="163" t="e">
        <f t="shared" si="257"/>
        <v>#NUM!</v>
      </c>
      <c r="Q269" s="2"/>
      <c r="R269" s="2" t="str">
        <f t="shared" si="258"/>
        <v>-</v>
      </c>
      <c r="S269" s="2" t="str">
        <f t="shared" si="259"/>
        <v>-</v>
      </c>
      <c r="T269" s="2" t="str">
        <f t="shared" si="260"/>
        <v>-</v>
      </c>
      <c r="U269" s="2" t="str">
        <f t="shared" si="261"/>
        <v>-</v>
      </c>
      <c r="V269" s="2" t="str">
        <f t="shared" si="262"/>
        <v>-</v>
      </c>
      <c r="AP269" s="7">
        <f>IF(AA269&gt;0,RANK(AA269,(W269:Y269,Z269:AN269)),0)</f>
        <v>0</v>
      </c>
      <c r="AQ269" s="7">
        <f>IF(AB269&gt;0,RANK(AB269,(W269:Y269,Z269:AN269)),0)</f>
        <v>0</v>
      </c>
      <c r="AR269" s="7">
        <f>IF(AC269&gt;0,RANK(AC269,(W269:Y269,Z269:AN269)),0)</f>
        <v>0</v>
      </c>
      <c r="AS269" s="7">
        <f>IF(AD269&gt;0,RANK(AD269,(W269:Y269,AD269:AN269)),0)</f>
        <v>0</v>
      </c>
      <c r="AT269" s="2" t="str">
        <f t="shared" si="263"/>
        <v>-</v>
      </c>
      <c r="AU269" s="2" t="str">
        <f t="shared" si="264"/>
        <v>-</v>
      </c>
      <c r="AV269" s="2" t="str">
        <f t="shared" si="265"/>
        <v>-</v>
      </c>
      <c r="AW269" s="2" t="str">
        <f t="shared" si="266"/>
        <v>-</v>
      </c>
      <c r="AY269" s="2" t="str">
        <f t="shared" si="267"/>
        <v>District 8</v>
      </c>
      <c r="AZ269" t="str">
        <f t="shared" si="268"/>
        <v>MN</v>
      </c>
      <c r="BA269">
        <v>8</v>
      </c>
      <c r="BC269" s="91">
        <v>27</v>
      </c>
      <c r="BD269" s="93">
        <v>908</v>
      </c>
      <c r="BE269" s="100">
        <f t="shared" si="269"/>
        <v>27908</v>
      </c>
      <c r="BF269" t="s">
        <v>2683</v>
      </c>
      <c r="BG269" t="s">
        <v>3094</v>
      </c>
    </row>
    <row r="270" spans="1:59">
      <c r="A270" t="s">
        <v>2947</v>
      </c>
      <c r="B270" t="s">
        <v>1136</v>
      </c>
      <c r="C270" s="1">
        <f t="shared" si="255"/>
        <v>0</v>
      </c>
      <c r="D270" s="1"/>
      <c r="E270" s="1"/>
      <c r="F270" s="1"/>
      <c r="G270" s="1"/>
      <c r="H270" s="1"/>
      <c r="I270" s="1"/>
      <c r="J270" s="1"/>
      <c r="K270" s="7">
        <f>IF(W270&gt;0,RANK(W270,(W270:Y270,Z270:AN270)),0)</f>
        <v>0</v>
      </c>
      <c r="L270" s="7">
        <f>IF(X270&gt;0,RANK(X270,(W270:Y270,Z270:AN270)),0)</f>
        <v>0</v>
      </c>
      <c r="M270" s="7">
        <f>IF(Y270&gt;0,RANK(Y270,(W270:Y270,Z270:AN270)),0)</f>
        <v>0</v>
      </c>
      <c r="N270" s="7">
        <f>IF(Z270&gt;0,RANK(Z270,(W270:Y270,Z270:AN270)),0)</f>
        <v>0</v>
      </c>
      <c r="O270" s="48">
        <f t="shared" si="256"/>
        <v>0</v>
      </c>
      <c r="P270" s="163" t="e">
        <f t="shared" si="257"/>
        <v>#DIV/0!</v>
      </c>
      <c r="Q270" s="2"/>
      <c r="R270" s="2" t="str">
        <f t="shared" si="258"/>
        <v>-</v>
      </c>
      <c r="S270" s="2" t="str">
        <f t="shared" si="259"/>
        <v>-</v>
      </c>
      <c r="T270" s="2" t="str">
        <f t="shared" si="260"/>
        <v>-</v>
      </c>
      <c r="U270" s="2" t="str">
        <f t="shared" si="261"/>
        <v>-</v>
      </c>
      <c r="V270" s="2" t="str">
        <f t="shared" si="262"/>
        <v>-</v>
      </c>
      <c r="W270" s="1">
        <f>SUM(W262:W269)</f>
        <v>0</v>
      </c>
      <c r="X270" s="1">
        <f t="shared" ref="X270:AH270" si="270">SUM(X262:X269)</f>
        <v>0</v>
      </c>
      <c r="Y270" s="1">
        <f t="shared" si="270"/>
        <v>0</v>
      </c>
      <c r="Z270" s="1">
        <f t="shared" si="270"/>
        <v>0</v>
      </c>
      <c r="AA270" s="1">
        <f t="shared" si="270"/>
        <v>0</v>
      </c>
      <c r="AB270" s="1">
        <f t="shared" si="270"/>
        <v>0</v>
      </c>
      <c r="AC270" s="1">
        <f t="shared" si="270"/>
        <v>0</v>
      </c>
      <c r="AD270" s="1">
        <f t="shared" si="270"/>
        <v>0</v>
      </c>
      <c r="AF270" s="1">
        <f t="shared" si="270"/>
        <v>0</v>
      </c>
      <c r="AH270" s="1">
        <f t="shared" si="270"/>
        <v>0</v>
      </c>
      <c r="AJ270" s="1">
        <f>SUM(AJ262:AJ269)</f>
        <v>0</v>
      </c>
      <c r="AP270" s="7">
        <f>IF(AA270&gt;0,RANK(AA270,(W270:Y270,Z270:AN270)),0)</f>
        <v>0</v>
      </c>
      <c r="AQ270" s="7">
        <f>IF(AB270&gt;0,RANK(AB270,(W270:Y270,Z270:AN270)),0)</f>
        <v>0</v>
      </c>
      <c r="AR270" s="7">
        <f>IF(AC270&gt;0,RANK(AC270,(W270:Y270,Z270:AN270)),0)</f>
        <v>0</v>
      </c>
      <c r="AS270" s="7">
        <f>IF(AD270&gt;0,RANK(AD270,(W270:Y270,AD270:AN270)),0)</f>
        <v>0</v>
      </c>
      <c r="AT270" s="2" t="str">
        <f t="shared" si="263"/>
        <v>-</v>
      </c>
      <c r="AU270" s="2" t="str">
        <f t="shared" si="264"/>
        <v>-</v>
      </c>
      <c r="AV270" s="2" t="str">
        <f t="shared" si="265"/>
        <v>-</v>
      </c>
      <c r="AW270" s="2" t="str">
        <f t="shared" si="266"/>
        <v>-</v>
      </c>
      <c r="AY270" s="2" t="str">
        <f t="shared" si="267"/>
        <v>Minnesota</v>
      </c>
      <c r="AZ270" t="str">
        <f t="shared" si="268"/>
        <v>T</v>
      </c>
      <c r="BC270" s="91">
        <v>27</v>
      </c>
      <c r="BD270" s="93"/>
      <c r="BE270" s="100">
        <f t="shared" si="269"/>
        <v>27000</v>
      </c>
      <c r="BF270" t="s">
        <v>1662</v>
      </c>
      <c r="BG270" t="s">
        <v>3094</v>
      </c>
    </row>
    <row r="271" spans="1:59">
      <c r="C271" s="1"/>
      <c r="D271" s="1"/>
      <c r="E271" s="1"/>
      <c r="F271" s="1"/>
      <c r="G271" s="1"/>
      <c r="H271" s="1"/>
      <c r="I271" s="1"/>
      <c r="J271" s="1"/>
      <c r="K271" s="7"/>
      <c r="L271" s="7"/>
      <c r="M271" s="7"/>
      <c r="N271" s="7"/>
      <c r="O271" s="48"/>
      <c r="P271" s="163"/>
      <c r="Q271" s="2"/>
      <c r="R271" s="2"/>
      <c r="S271" s="2"/>
      <c r="T271" s="2"/>
      <c r="U271" s="2"/>
      <c r="V271" s="2"/>
      <c r="AH271" s="1"/>
      <c r="AI271" s="1"/>
      <c r="AP271" s="7"/>
      <c r="AQ271" s="7"/>
      <c r="AR271" s="7"/>
      <c r="AS271" s="7"/>
      <c r="AT271" s="2"/>
      <c r="AU271" s="2"/>
      <c r="AV271" s="2"/>
      <c r="AW271" s="2"/>
      <c r="AY271" s="2"/>
      <c r="BD271" s="93"/>
    </row>
    <row r="272" spans="1:59" outlineLevel="1">
      <c r="A272" s="9" t="s">
        <v>2197</v>
      </c>
      <c r="B272" t="s">
        <v>1538</v>
      </c>
      <c r="C272" s="1">
        <f t="shared" ref="C272:C277" si="271">SUM(W272:AN272)</f>
        <v>77430</v>
      </c>
      <c r="D272" s="1"/>
      <c r="E272" s="1"/>
      <c r="F272" s="1">
        <v>1</v>
      </c>
      <c r="G272" s="1">
        <v>1</v>
      </c>
      <c r="H272" s="1"/>
      <c r="I272" s="1">
        <v>1</v>
      </c>
      <c r="J272" s="1"/>
      <c r="K272" s="7">
        <f>IF(W272&gt;0,RANK(W272,(W272:Y272,Z272:AN272)),0)</f>
        <v>8</v>
      </c>
      <c r="L272" s="7">
        <f>IF(X272&gt;0,RANK(X272,(W272:Y272,Z272:AN272)),0)</f>
        <v>2</v>
      </c>
      <c r="M272" s="7">
        <f>IF(Y272&gt;0,RANK(Y272,(W272:Y272,Z272:AN272)),0)</f>
        <v>3</v>
      </c>
      <c r="N272" s="7">
        <f>IF(Z272&gt;0,RANK(Z272,(W272:Y272,Z272:AN272)),0)</f>
        <v>4</v>
      </c>
      <c r="O272" s="48">
        <f t="shared" ref="O272:O277" si="272">MAX(W272:AD272)-LARGE(W272:AD272,2)</f>
        <v>5307</v>
      </c>
      <c r="P272" s="163">
        <f t="shared" ref="P272:P277" si="273">O272/C272</f>
        <v>6.8539325842696633E-2</v>
      </c>
      <c r="Q272" s="2"/>
      <c r="R272" s="2">
        <f t="shared" ref="R272:U277" si="274">IF($C272=0,"-",W272/$C272)</f>
        <v>1.2398295234405268E-3</v>
      </c>
      <c r="S272" s="2">
        <f t="shared" si="274"/>
        <v>0.30399070127857419</v>
      </c>
      <c r="T272" s="2">
        <f t="shared" si="274"/>
        <v>0.26816479400749066</v>
      </c>
      <c r="U272" s="2">
        <f t="shared" si="274"/>
        <v>4.3975203409531191E-2</v>
      </c>
      <c r="V272" s="2">
        <f t="shared" ref="V272:V277" si="275">IF(C272=0,"-",(1-R272-S272-T272-U272))</f>
        <v>0.38262947178096346</v>
      </c>
      <c r="W272" s="1">
        <f>SUMIF(County!$AT$986:$AT$1067,$BA272,County!P$986:P$1067)+SUMIF('Cong Dist'!$BA$1228:$BA$1236,$BA272,'Cong Dist'!W$1228:W$1236)</f>
        <v>96</v>
      </c>
      <c r="X272" s="1">
        <f>SUMIF(County!$AT$986:$AT$1067,$BA272,County!Q$986:Q$1067)+SUMIF('Cong Dist'!$BA$1228:$BA$1236,$BA272,'Cong Dist'!X$1228:X$1236)</f>
        <v>23538</v>
      </c>
      <c r="Y272" s="1">
        <f>SUMIF(County!$AT$986:$AT$1067,$BA272,County!R$986:R$1067)+SUMIF('Cong Dist'!$BA$1228:$BA$1236,$BA272,'Cong Dist'!Y$1228:Y$1236)</f>
        <v>20764</v>
      </c>
      <c r="Z272" s="1">
        <f>SUMIF(County!$AT$986:$AT$1067,$BA272,County!S$986:S$1067)+SUMIF('Cong Dist'!$BA$1228:$BA$1236,$BA272,'Cong Dist'!Z$1228:Z$1236)</f>
        <v>3405</v>
      </c>
      <c r="AA272" s="1">
        <f>SUMIF(County!$AT$986:$AT$1067,$BA272,County!T$986:T$1067)+SUMIF('Cong Dist'!$BA$1228:$BA$1236,$BA272,'Cong Dist'!AA$1228:AA$1236)</f>
        <v>28845</v>
      </c>
      <c r="AB272" s="1">
        <f>SUMIF(County!$AT$986:$AT$1067,$BA272,County!U$986:U$1067)+SUMIF('Cong Dist'!$BA$1228:$BA$1236,$BA272,'Cong Dist'!AB$1228:AB$1236)</f>
        <v>386</v>
      </c>
      <c r="AC272" s="1">
        <f>SUMIF(County!$AT$986:$AT$1067,$BA272,County!V$986:V$1067)+SUMIF('Cong Dist'!$BA$1228:$BA$1236,$BA272,'Cong Dist'!AC$1228:AC$1236)</f>
        <v>288</v>
      </c>
      <c r="AG272" s="52"/>
      <c r="AM272" s="1">
        <f>SUMIF(County!$AT$986:$AT$1067,$BA272,County!AF$986:AF$1067)+SUMIF('Cong Dist'!$BA$1228:$BA$1236,$BA272,'Cong Dist'!AM$1228:AM$1236)</f>
        <v>108</v>
      </c>
      <c r="AP272" s="7">
        <f>IF(AA272&gt;0,RANK(AA272,(W272:Y272,Z272:AN272)),0)</f>
        <v>1</v>
      </c>
      <c r="AQ272" s="7">
        <f>IF(AB272&gt;0,RANK(AB272,(W272:Y272,Z272:AN272)),0)</f>
        <v>5</v>
      </c>
      <c r="AR272" s="7">
        <f>IF(AC272&gt;0,RANK(AC272,(W272:Y272,Z272:AN272)),0)</f>
        <v>6</v>
      </c>
      <c r="AS272" s="7">
        <f>IF(AD272&gt;0,RANK(AD272,(W272:Y272,AD272:AN272)),0)</f>
        <v>0</v>
      </c>
      <c r="AT272" s="2">
        <f t="shared" ref="AT272:AW277" si="276">IF($C272=0,"-",AA272/$C272)</f>
        <v>0.37253002712127081</v>
      </c>
      <c r="AU272" s="2">
        <f t="shared" si="276"/>
        <v>4.9851478755004522E-3</v>
      </c>
      <c r="AV272" s="2">
        <f t="shared" si="276"/>
        <v>3.7194885703215807E-3</v>
      </c>
      <c r="AW272" s="2">
        <f t="shared" si="276"/>
        <v>0</v>
      </c>
      <c r="AY272" s="2" t="str">
        <f t="shared" si="253"/>
        <v>District 1</v>
      </c>
      <c r="AZ272" t="str">
        <f t="shared" si="254"/>
        <v>MS</v>
      </c>
      <c r="BA272">
        <v>1</v>
      </c>
      <c r="BC272" s="91">
        <v>28</v>
      </c>
      <c r="BD272" s="93">
        <v>901</v>
      </c>
      <c r="BE272" s="100">
        <f t="shared" ref="BE272:BE277" si="277">BC272*1000+BD272</f>
        <v>28901</v>
      </c>
      <c r="BF272" t="s">
        <v>2683</v>
      </c>
      <c r="BG272" t="s">
        <v>3290</v>
      </c>
    </row>
    <row r="273" spans="1:59" outlineLevel="1">
      <c r="A273" s="9" t="s">
        <v>1601</v>
      </c>
      <c r="B273" t="s">
        <v>1538</v>
      </c>
      <c r="C273" s="1">
        <f t="shared" si="271"/>
        <v>43820</v>
      </c>
      <c r="D273" s="1"/>
      <c r="E273" s="1"/>
      <c r="F273" s="1">
        <v>1</v>
      </c>
      <c r="G273" s="1">
        <v>1</v>
      </c>
      <c r="H273" s="1"/>
      <c r="I273" s="1">
        <v>1</v>
      </c>
      <c r="J273" s="1"/>
      <c r="K273" s="7">
        <f>IF(W273&gt;0,RANK(W273,(W273:Y273,Z273:AN273)),0)</f>
        <v>7</v>
      </c>
      <c r="L273" s="7">
        <f>IF(X273&gt;0,RANK(X273,(W273:Y273,Z273:AN273)),0)</f>
        <v>2</v>
      </c>
      <c r="M273" s="7">
        <f>IF(Y273&gt;0,RANK(Y273,(W273:Y273,Z273:AN273)),0)</f>
        <v>1</v>
      </c>
      <c r="N273" s="7">
        <f>IF(Z273&gt;0,RANK(Z273,(W273:Y273,Z273:AN273)),0)</f>
        <v>4</v>
      </c>
      <c r="O273" s="48">
        <f t="shared" si="272"/>
        <v>1346</v>
      </c>
      <c r="P273" s="163">
        <f t="shared" si="273"/>
        <v>3.0716567777270654E-2</v>
      </c>
      <c r="Q273" s="2"/>
      <c r="R273" s="2">
        <f t="shared" si="274"/>
        <v>1.5289821999087175E-3</v>
      </c>
      <c r="S273" s="2">
        <f t="shared" si="274"/>
        <v>0.31825650387950705</v>
      </c>
      <c r="T273" s="2">
        <f t="shared" si="274"/>
        <v>0.34897307165677771</v>
      </c>
      <c r="U273" s="2">
        <f t="shared" si="274"/>
        <v>3.3044272021907801E-2</v>
      </c>
      <c r="V273" s="2">
        <f t="shared" si="275"/>
        <v>0.29819717024189868</v>
      </c>
      <c r="W273" s="1">
        <f>SUMIF(County!$AT$986:$AT$1067,$BA273,County!P$986:P$1067)+SUMIF('Cong Dist'!$BA$1228:$BA$1236,$BA273,'Cong Dist'!W$1228:W$1236)</f>
        <v>67</v>
      </c>
      <c r="X273" s="1">
        <f>SUMIF(County!$AT$986:$AT$1067,$BA273,County!Q$986:Q$1067)+SUMIF('Cong Dist'!$BA$1228:$BA$1236,$BA273,'Cong Dist'!X$1228:X$1236)</f>
        <v>13946</v>
      </c>
      <c r="Y273" s="1">
        <f>SUMIF(County!$AT$986:$AT$1067,$BA273,County!R$986:R$1067)+SUMIF('Cong Dist'!$BA$1228:$BA$1236,$BA273,'Cong Dist'!Y$1228:Y$1236)</f>
        <v>15292</v>
      </c>
      <c r="Z273" s="1">
        <f>SUMIF(County!$AT$986:$AT$1067,$BA273,County!S$986:S$1067)+SUMIF('Cong Dist'!$BA$1228:$BA$1236,$BA273,'Cong Dist'!Z$1228:Z$1236)</f>
        <v>1448</v>
      </c>
      <c r="AA273" s="1">
        <f>SUMIF(County!$AT$986:$AT$1067,$BA273,County!T$986:T$1067)+SUMIF('Cong Dist'!$BA$1228:$BA$1236,$BA273,'Cong Dist'!AA$1228:AA$1236)</f>
        <v>12674</v>
      </c>
      <c r="AB273" s="1">
        <f>SUMIF(County!$AT$986:$AT$1067,$BA273,County!U$986:U$1067)+SUMIF('Cong Dist'!$BA$1228:$BA$1236,$BA273,'Cong Dist'!AB$1228:AB$1236)</f>
        <v>201</v>
      </c>
      <c r="AC273" s="1">
        <f>SUMIF(County!$AT$986:$AT$1067,$BA273,County!V$986:V$1067)+SUMIF('Cong Dist'!$BA$1228:$BA$1236,$BA273,'Cong Dist'!AC$1228:AC$1236)</f>
        <v>139</v>
      </c>
      <c r="AG273" s="52"/>
      <c r="AM273" s="1">
        <f>SUMIF(County!$AT$986:$AT$1067,$BA273,County!AF$986:AF$1067)+SUMIF('Cong Dist'!$BA$1228:$BA$1236,$BA273,'Cong Dist'!AM$1228:AM$1236)</f>
        <v>53</v>
      </c>
      <c r="AP273" s="7">
        <f>IF(AA273&gt;0,RANK(AA273,(W273:Y273,Z273:AN273)),0)</f>
        <v>3</v>
      </c>
      <c r="AQ273" s="7">
        <f>IF(AB273&gt;0,RANK(AB273,(W273:Y273,Z273:AN273)),0)</f>
        <v>5</v>
      </c>
      <c r="AR273" s="7">
        <f>IF(AC273&gt;0,RANK(AC273,(W273:Y273,Z273:AN273)),0)</f>
        <v>6</v>
      </c>
      <c r="AS273" s="7">
        <f>IF(AD273&gt;0,RANK(AD273,(W273:Y273,AD273:AN273)),0)</f>
        <v>0</v>
      </c>
      <c r="AT273" s="2">
        <f t="shared" si="276"/>
        <v>0.28922866271109082</v>
      </c>
      <c r="AU273" s="2">
        <f t="shared" si="276"/>
        <v>4.5869465997261522E-3</v>
      </c>
      <c r="AV273" s="2">
        <f t="shared" si="276"/>
        <v>3.1720675490643541E-3</v>
      </c>
      <c r="AW273" s="2">
        <f t="shared" si="276"/>
        <v>0</v>
      </c>
      <c r="AY273" s="2" t="str">
        <f t="shared" si="253"/>
        <v>District 2</v>
      </c>
      <c r="AZ273" t="str">
        <f t="shared" si="254"/>
        <v>MS</v>
      </c>
      <c r="BA273">
        <v>2</v>
      </c>
      <c r="BC273" s="91">
        <v>28</v>
      </c>
      <c r="BD273" s="93">
        <v>902</v>
      </c>
      <c r="BE273" s="100">
        <f t="shared" si="277"/>
        <v>28902</v>
      </c>
      <c r="BF273" t="s">
        <v>2683</v>
      </c>
      <c r="BG273" t="s">
        <v>3290</v>
      </c>
    </row>
    <row r="274" spans="1:59" outlineLevel="1">
      <c r="A274" s="9" t="s">
        <v>1602</v>
      </c>
      <c r="B274" t="s">
        <v>1538</v>
      </c>
      <c r="C274" s="1">
        <f t="shared" si="271"/>
        <v>88082</v>
      </c>
      <c r="D274" s="1"/>
      <c r="E274" s="1"/>
      <c r="F274" s="1">
        <v>1</v>
      </c>
      <c r="G274" s="1">
        <v>1</v>
      </c>
      <c r="H274" s="1"/>
      <c r="I274" s="1">
        <v>1</v>
      </c>
      <c r="J274" s="1"/>
      <c r="K274" s="7">
        <f>IF(W274&gt;0,RANK(W274,(W274:Y274,Z274:AN274)),0)</f>
        <v>7</v>
      </c>
      <c r="L274" s="7">
        <f>IF(X274&gt;0,RANK(X274,(W274:Y274,Z274:AN274)),0)</f>
        <v>3</v>
      </c>
      <c r="M274" s="7">
        <f>IF(Y274&gt;0,RANK(Y274,(W274:Y274,Z274:AN274)),0)</f>
        <v>1</v>
      </c>
      <c r="N274" s="7">
        <f>IF(Z274&gt;0,RANK(Z274,(W274:Y274,Z274:AN274)),0)</f>
        <v>4</v>
      </c>
      <c r="O274" s="48">
        <f t="shared" si="272"/>
        <v>1857</v>
      </c>
      <c r="P274" s="163">
        <f t="shared" si="273"/>
        <v>2.1082627551599644E-2</v>
      </c>
      <c r="Q274" s="2"/>
      <c r="R274" s="2">
        <f t="shared" si="274"/>
        <v>1.4191321722939988E-3</v>
      </c>
      <c r="S274" s="2">
        <f t="shared" si="274"/>
        <v>0.30778138552712248</v>
      </c>
      <c r="T274" s="2">
        <f t="shared" si="274"/>
        <v>0.33240616698076791</v>
      </c>
      <c r="U274" s="2">
        <f t="shared" si="274"/>
        <v>3.873663177493699E-2</v>
      </c>
      <c r="V274" s="2">
        <f t="shared" si="275"/>
        <v>0.31965668354487875</v>
      </c>
      <c r="W274" s="1">
        <f>SUMIF(County!$AT$986:$AT$1067,$BA274,County!P$986:P$1067)+SUMIF('Cong Dist'!$BA$1228:$BA$1236,$BA274,'Cong Dist'!W$1228:W$1236)</f>
        <v>125</v>
      </c>
      <c r="X274" s="1">
        <f>SUMIF(County!$AT$986:$AT$1067,$BA274,County!Q$986:Q$1067)+SUMIF('Cong Dist'!$BA$1228:$BA$1236,$BA274,'Cong Dist'!X$1228:X$1236)</f>
        <v>27110</v>
      </c>
      <c r="Y274" s="1">
        <f>SUMIF(County!$AT$986:$AT$1067,$BA274,County!R$986:R$1067)+SUMIF('Cong Dist'!$BA$1228:$BA$1236,$BA274,'Cong Dist'!Y$1228:Y$1236)</f>
        <v>29279</v>
      </c>
      <c r="Z274" s="1">
        <f>SUMIF(County!$AT$986:$AT$1067,$BA274,County!S$986:S$1067)+SUMIF('Cong Dist'!$BA$1228:$BA$1236,$BA274,'Cong Dist'!Z$1228:Z$1236)</f>
        <v>3412</v>
      </c>
      <c r="AA274" s="1">
        <f>SUMIF(County!$AT$986:$AT$1067,$BA274,County!T$986:T$1067)+SUMIF('Cong Dist'!$BA$1228:$BA$1236,$BA274,'Cong Dist'!AA$1228:AA$1236)</f>
        <v>27422</v>
      </c>
      <c r="AB274" s="1">
        <f>SUMIF(County!$AT$986:$AT$1067,$BA274,County!U$986:U$1067)+SUMIF('Cong Dist'!$BA$1228:$BA$1236,$BA274,'Cong Dist'!AB$1228:AB$1236)</f>
        <v>383</v>
      </c>
      <c r="AC274" s="1">
        <f>SUMIF(County!$AT$986:$AT$1067,$BA274,County!V$986:V$1067)+SUMIF('Cong Dist'!$BA$1228:$BA$1236,$BA274,'Cong Dist'!AC$1228:AC$1236)</f>
        <v>232</v>
      </c>
      <c r="AG274" s="52"/>
      <c r="AM274" s="1">
        <f>SUMIF(County!$AT$986:$AT$1067,$BA274,County!AF$986:AF$1067)+SUMIF('Cong Dist'!$BA$1228:$BA$1236,$BA274,'Cong Dist'!AM$1228:AM$1236)</f>
        <v>119</v>
      </c>
      <c r="AP274" s="7">
        <f>IF(AA274&gt;0,RANK(AA274,(W274:Y274,Z274:AN274)),0)</f>
        <v>2</v>
      </c>
      <c r="AQ274" s="7">
        <f>IF(AB274&gt;0,RANK(AB274,(W274:Y274,Z274:AN274)),0)</f>
        <v>5</v>
      </c>
      <c r="AR274" s="7">
        <f>IF(AC274&gt;0,RANK(AC274,(W274:Y274,Z274:AN274)),0)</f>
        <v>6</v>
      </c>
      <c r="AS274" s="7">
        <f>IF(AD274&gt;0,RANK(AD274,(W274:Y274,AD274:AN274)),0)</f>
        <v>0</v>
      </c>
      <c r="AT274" s="2">
        <f t="shared" si="276"/>
        <v>0.31132353942916829</v>
      </c>
      <c r="AU274" s="2">
        <f t="shared" si="276"/>
        <v>4.348220975908812E-3</v>
      </c>
      <c r="AV274" s="2">
        <f t="shared" si="276"/>
        <v>2.6339093117776617E-3</v>
      </c>
      <c r="AW274" s="2">
        <f t="shared" si="276"/>
        <v>0</v>
      </c>
      <c r="AY274" s="2" t="str">
        <f t="shared" si="253"/>
        <v>District 3</v>
      </c>
      <c r="AZ274" t="str">
        <f t="shared" si="254"/>
        <v>MS</v>
      </c>
      <c r="BA274">
        <v>3</v>
      </c>
      <c r="BC274" s="91">
        <v>28</v>
      </c>
      <c r="BD274" s="93">
        <v>903</v>
      </c>
      <c r="BE274" s="100">
        <f t="shared" si="277"/>
        <v>28903</v>
      </c>
      <c r="BF274" t="s">
        <v>2683</v>
      </c>
      <c r="BG274" t="s">
        <v>3290</v>
      </c>
    </row>
    <row r="275" spans="1:59" s="162" customFormat="1" outlineLevel="1">
      <c r="A275" s="9" t="s">
        <v>1873</v>
      </c>
      <c r="B275" s="162" t="s">
        <v>1538</v>
      </c>
      <c r="C275" s="1">
        <f t="shared" si="271"/>
        <v>84583</v>
      </c>
      <c r="D275" s="1"/>
      <c r="E275" s="1"/>
      <c r="F275" s="1">
        <v>1</v>
      </c>
      <c r="G275" s="1">
        <v>1</v>
      </c>
      <c r="H275" s="1"/>
      <c r="I275" s="1">
        <v>1</v>
      </c>
      <c r="J275" s="1"/>
      <c r="K275" s="7">
        <f>IF(W275&gt;0,RANK(W275,(W275:Y275,Z275:AN275)),0)</f>
        <v>7</v>
      </c>
      <c r="L275" s="7">
        <f>IF(X275&gt;0,RANK(X275,(W275:Y275,Z275:AN275)),0)</f>
        <v>2</v>
      </c>
      <c r="M275" s="7">
        <f>IF(Y275&gt;0,RANK(Y275,(W275:Y275,Z275:AN275)),0)</f>
        <v>3</v>
      </c>
      <c r="N275" s="7">
        <f>IF(Z275&gt;0,RANK(Z275,(W275:Y275,Z275:AN275)),0)</f>
        <v>4</v>
      </c>
      <c r="O275" s="48">
        <f t="shared" si="272"/>
        <v>286</v>
      </c>
      <c r="P275" s="163">
        <f t="shared" si="273"/>
        <v>3.3812941134743388E-3</v>
      </c>
      <c r="Q275" s="2"/>
      <c r="R275" s="2">
        <f>IF($C275=0,"-",W275/$C275)</f>
        <v>1.4778383363087146E-3</v>
      </c>
      <c r="S275" s="2">
        <f>IF($C275=0,"-",X275/$C275)</f>
        <v>0.31865741342823029</v>
      </c>
      <c r="T275" s="2">
        <f>IF($C275=0,"-",Y275/$C275)</f>
        <v>0.29296667178983954</v>
      </c>
      <c r="U275" s="2">
        <f>IF($C275=0,"-",Z275/$C275)</f>
        <v>5.537755813816015E-2</v>
      </c>
      <c r="V275" s="2">
        <f t="shared" si="275"/>
        <v>0.33152051830746126</v>
      </c>
      <c r="W275" s="1">
        <f>SUMIF(County!$AT$986:$AT$1067,$BA275,County!P$986:P$1067)+SUMIF('Cong Dist'!$BA$1228:$BA$1236,$BA275,'Cong Dist'!W$1228:W$1236)</f>
        <v>125</v>
      </c>
      <c r="X275" s="1">
        <f>SUMIF(County!$AT$986:$AT$1067,$BA275,County!Q$986:Q$1067)+SUMIF('Cong Dist'!$BA$1228:$BA$1236,$BA275,'Cong Dist'!X$1228:X$1236)</f>
        <v>26953</v>
      </c>
      <c r="Y275" s="1">
        <f>SUMIF(County!$AT$986:$AT$1067,$BA275,County!R$986:R$1067)+SUMIF('Cong Dist'!$BA$1228:$BA$1236,$BA275,'Cong Dist'!Y$1228:Y$1236)</f>
        <v>24780</v>
      </c>
      <c r="Z275" s="1">
        <f>SUMIF(County!$AT$986:$AT$1067,$BA275,County!S$986:S$1067)+SUMIF('Cong Dist'!$BA$1228:$BA$1236,$BA275,'Cong Dist'!Z$1228:Z$1236)</f>
        <v>4684</v>
      </c>
      <c r="AA275" s="1">
        <f>SUMIF(County!$AT$986:$AT$1067,$BA275,County!T$986:T$1067)+SUMIF('Cong Dist'!$BA$1228:$BA$1236,$BA275,'Cong Dist'!AA$1228:AA$1236)</f>
        <v>27239</v>
      </c>
      <c r="AB275" s="1">
        <f>SUMIF(County!$AT$986:$AT$1067,$BA275,County!U$986:U$1067)+SUMIF('Cong Dist'!$BA$1228:$BA$1236,$BA275,'Cong Dist'!AB$1228:AB$1236)</f>
        <v>380</v>
      </c>
      <c r="AC275" s="1">
        <f>SUMIF(County!$AT$986:$AT$1067,$BA275,County!V$986:V$1067)+SUMIF('Cong Dist'!$BA$1228:$BA$1236,$BA275,'Cong Dist'!AC$1228:AC$1236)</f>
        <v>311</v>
      </c>
      <c r="AD275" s="1"/>
      <c r="AE275" s="1"/>
      <c r="AF275" s="1"/>
      <c r="AG275" s="52"/>
      <c r="AJ275" s="1"/>
      <c r="AM275" s="1">
        <f>SUMIF(County!$AT$986:$AT$1067,$BA275,County!AF$986:AF$1067)+SUMIF('Cong Dist'!$BA$1228:$BA$1236,$BA275,'Cong Dist'!AM$1228:AM$1236)</f>
        <v>111</v>
      </c>
      <c r="AP275" s="7">
        <f>IF(AA275&gt;0,RANK(AA275,(W275:Y275,Z275:AN275)),0)</f>
        <v>1</v>
      </c>
      <c r="AQ275" s="7">
        <f>IF(AB275&gt;0,RANK(AB275,(W275:Y275,Z275:AN275)),0)</f>
        <v>5</v>
      </c>
      <c r="AR275" s="7">
        <f>IF(AC275&gt;0,RANK(AC275,(W275:Y275,Z275:AN275)),0)</f>
        <v>6</v>
      </c>
      <c r="AS275" s="7">
        <f>IF(AD275&gt;0,RANK(AD275,(W275:Y275,AD275:AN275)),0)</f>
        <v>0</v>
      </c>
      <c r="AT275" s="2">
        <f>IF($C275=0,"-",AA275/$C275)</f>
        <v>0.32203870754170461</v>
      </c>
      <c r="AU275" s="2">
        <f>IF($C275=0,"-",AB275/$C275)</f>
        <v>4.4926285423784922E-3</v>
      </c>
      <c r="AV275" s="2">
        <f>IF($C275=0,"-",AC275/$C275)</f>
        <v>3.6768617807360817E-3</v>
      </c>
      <c r="AW275" s="2">
        <f>IF($C275=0,"-",AD275/$C275)</f>
        <v>0</v>
      </c>
      <c r="AY275" s="2" t="str">
        <f>A275</f>
        <v>District 4</v>
      </c>
      <c r="AZ275" s="162" t="str">
        <f>B275</f>
        <v>MS</v>
      </c>
      <c r="BA275" s="162">
        <v>4</v>
      </c>
      <c r="BC275" s="91">
        <v>28</v>
      </c>
      <c r="BD275" s="93">
        <v>904</v>
      </c>
      <c r="BE275" s="100">
        <f t="shared" si="277"/>
        <v>28904</v>
      </c>
      <c r="BF275" s="162" t="s">
        <v>2683</v>
      </c>
      <c r="BG275" s="162" t="s">
        <v>3290</v>
      </c>
    </row>
    <row r="276" spans="1:59" outlineLevel="1">
      <c r="A276" s="137" t="s">
        <v>1035</v>
      </c>
      <c r="B276" t="s">
        <v>1538</v>
      </c>
      <c r="C276" s="1">
        <f t="shared" si="271"/>
        <v>200</v>
      </c>
      <c r="D276" s="1"/>
      <c r="E276" s="1"/>
      <c r="F276" s="1">
        <v>1</v>
      </c>
      <c r="G276" s="1">
        <v>1</v>
      </c>
      <c r="H276" s="1"/>
      <c r="I276" s="1">
        <v>1</v>
      </c>
      <c r="J276" s="1"/>
      <c r="K276" s="7">
        <f>IF(W276&gt;0,RANK(W276,(W276:Y276,Z276:AN276)),0)</f>
        <v>0</v>
      </c>
      <c r="L276" s="7">
        <f>IF(X276&gt;0,RANK(X276,(W276:Y276,Z276:AN276)),0)</f>
        <v>2</v>
      </c>
      <c r="M276" s="7">
        <f>IF(Y276&gt;0,RANK(Y276,(W276:Y276,Z276:AN276)),0)</f>
        <v>3</v>
      </c>
      <c r="N276" s="7">
        <f>IF(Z276&gt;0,RANK(Z276,(W276:Y276,Z276:AN276)),0)</f>
        <v>4</v>
      </c>
      <c r="O276" s="48">
        <f t="shared" si="272"/>
        <v>13</v>
      </c>
      <c r="P276" s="163">
        <f t="shared" si="273"/>
        <v>6.5000000000000002E-2</v>
      </c>
      <c r="Q276" s="2"/>
      <c r="R276" s="2">
        <f t="shared" si="274"/>
        <v>0</v>
      </c>
      <c r="S276" s="2">
        <f t="shared" si="274"/>
        <v>0.32500000000000001</v>
      </c>
      <c r="T276" s="2">
        <f t="shared" si="274"/>
        <v>0.23</v>
      </c>
      <c r="U276" s="2">
        <f t="shared" si="274"/>
        <v>4.4999999999999998E-2</v>
      </c>
      <c r="V276" s="2">
        <f t="shared" si="275"/>
        <v>0.40000000000000008</v>
      </c>
      <c r="W276" s="1">
        <f>SUMIF(County!$AT$986:$AT$1067,$BA276,County!P$986:P$1067)+SUMIF('Cong Dist'!$BA$1228:$BA$1236,$BA276,'Cong Dist'!W$1228:W$1236)</f>
        <v>0</v>
      </c>
      <c r="X276" s="1">
        <f>SUMIF(County!$AT$986:$AT$1067,$BA276,County!Q$986:Q$1067)+SUMIF('Cong Dist'!$BA$1228:$BA$1236,$BA276,'Cong Dist'!X$1228:X$1236)</f>
        <v>65</v>
      </c>
      <c r="Y276" s="1">
        <f>SUMIF(County!$AT$986:$AT$1067,$BA276,County!R$986:R$1067)+SUMIF('Cong Dist'!$BA$1228:$BA$1236,$BA276,'Cong Dist'!Y$1228:Y$1236)</f>
        <v>46</v>
      </c>
      <c r="Z276" s="1">
        <f>SUMIF(County!$AT$986:$AT$1067,$BA276,County!S$986:S$1067)+SUMIF('Cong Dist'!$BA$1228:$BA$1236,$BA276,'Cong Dist'!Z$1228:Z$1236)</f>
        <v>9</v>
      </c>
      <c r="AA276" s="1">
        <f>SUMIF(County!$AT$986:$AT$1067,$BA276,County!T$986:T$1067)+SUMIF('Cong Dist'!$BA$1228:$BA$1236,$BA276,'Cong Dist'!AA$1228:AA$1236)</f>
        <v>78</v>
      </c>
      <c r="AB276" s="1">
        <f>SUMIF(County!$AT$986:$AT$1067,$BA276,County!U$986:U$1067)+SUMIF('Cong Dist'!$BA$1228:$BA$1236,$BA276,'Cong Dist'!AB$1228:AB$1236)</f>
        <v>0</v>
      </c>
      <c r="AC276" s="1">
        <f>SUMIF(County!$AT$986:$AT$1067,$BA276,County!V$986:V$1067)+SUMIF('Cong Dist'!$BA$1228:$BA$1236,$BA276,'Cong Dist'!AC$1228:AC$1236)</f>
        <v>1</v>
      </c>
      <c r="AG276" s="52"/>
      <c r="AM276" s="1">
        <f>SUMIF(County!$AT$986:$AT$1067,$BA276,County!AF$986:AF$1067)+SUMIF('Cong Dist'!$BA$1228:$BA$1236,$BA276,'Cong Dist'!AM$1228:AM$1236)</f>
        <v>1</v>
      </c>
      <c r="AP276" s="7">
        <f>IF(AA276&gt;0,RANK(AA276,(W276:Y276,Z276:AN276)),0)</f>
        <v>1</v>
      </c>
      <c r="AQ276" s="7">
        <f>IF(AB276&gt;0,RANK(AB276,(W276:Y276,Z276:AN276)),0)</f>
        <v>0</v>
      </c>
      <c r="AR276" s="7">
        <f>IF(AC276&gt;0,RANK(AC276,(W276:Y276,Z276:AN276)),0)</f>
        <v>5</v>
      </c>
      <c r="AS276" s="7">
        <f>IF(AD276&gt;0,RANK(AD276,(W276:Y276,AD276:AN276)),0)</f>
        <v>0</v>
      </c>
      <c r="AT276" s="2">
        <f t="shared" si="276"/>
        <v>0.39</v>
      </c>
      <c r="AU276" s="2">
        <f t="shared" si="276"/>
        <v>0</v>
      </c>
      <c r="AV276" s="2">
        <f t="shared" si="276"/>
        <v>5.0000000000000001E-3</v>
      </c>
      <c r="AW276" s="2">
        <f t="shared" si="276"/>
        <v>0</v>
      </c>
      <c r="AY276" s="2" t="str">
        <f t="shared" si="253"/>
        <v>Unknown</v>
      </c>
      <c r="AZ276" t="str">
        <f t="shared" si="254"/>
        <v>MS</v>
      </c>
      <c r="BA276">
        <v>0</v>
      </c>
      <c r="BC276" s="91">
        <v>28</v>
      </c>
      <c r="BD276" s="93">
        <v>999</v>
      </c>
      <c r="BE276" s="100">
        <f t="shared" si="277"/>
        <v>28999</v>
      </c>
      <c r="BF276" t="s">
        <v>2683</v>
      </c>
      <c r="BG276" t="s">
        <v>3290</v>
      </c>
    </row>
    <row r="277" spans="1:59">
      <c r="A277" t="s">
        <v>3191</v>
      </c>
      <c r="B277" t="s">
        <v>1136</v>
      </c>
      <c r="C277" s="1">
        <f t="shared" si="271"/>
        <v>294115</v>
      </c>
      <c r="D277" s="1"/>
      <c r="E277" s="1"/>
      <c r="F277" s="1">
        <f>ROUND(X277/(X277+Y277+AA277)*25,0)</f>
        <v>8</v>
      </c>
      <c r="G277" s="1">
        <f>ROUND(Y277/(X277+Y277+AA277)*25,0)</f>
        <v>8</v>
      </c>
      <c r="H277" s="1"/>
      <c r="I277" s="1">
        <f>ROUND(AA277/(X277+Y277+AA277)*25,0)</f>
        <v>9</v>
      </c>
      <c r="J277" s="1"/>
      <c r="K277" s="7">
        <f>IF(W277&gt;0,RANK(W277,(W277:Y277,Z277:AN277)),0)</f>
        <v>7</v>
      </c>
      <c r="L277" s="7">
        <f>IF(X277&gt;0,RANK(X277,(W277:Y277,Z277:AN277)),0)</f>
        <v>2</v>
      </c>
      <c r="M277" s="7">
        <f>IF(Y277&gt;0,RANK(Y277,(W277:Y277,Z277:AN277)),0)</f>
        <v>3</v>
      </c>
      <c r="N277" s="7">
        <f>IF(Z277&gt;0,RANK(Z277,(W277:Y277,Z277:AN277)),0)</f>
        <v>4</v>
      </c>
      <c r="O277" s="48">
        <f t="shared" si="272"/>
        <v>4646</v>
      </c>
      <c r="P277" s="163">
        <f t="shared" si="273"/>
        <v>1.5796542168879518E-2</v>
      </c>
      <c r="Q277" s="2"/>
      <c r="R277" s="2">
        <f t="shared" si="274"/>
        <v>1.4042126379137413E-3</v>
      </c>
      <c r="S277" s="2">
        <f t="shared" si="274"/>
        <v>0.31148360335243019</v>
      </c>
      <c r="T277" s="2">
        <f t="shared" si="274"/>
        <v>0.30655015895143056</v>
      </c>
      <c r="U277" s="2">
        <f t="shared" si="274"/>
        <v>4.4057596518368665E-2</v>
      </c>
      <c r="V277" s="2">
        <f t="shared" si="275"/>
        <v>0.33650442853985679</v>
      </c>
      <c r="W277" s="1">
        <f t="shared" ref="W277:AC277" si="278">SUM(W272:W276)</f>
        <v>413</v>
      </c>
      <c r="X277" s="1">
        <f t="shared" si="278"/>
        <v>91612</v>
      </c>
      <c r="Y277" s="1">
        <f t="shared" si="278"/>
        <v>90161</v>
      </c>
      <c r="Z277" s="1">
        <f t="shared" si="278"/>
        <v>12958</v>
      </c>
      <c r="AA277" s="1">
        <f t="shared" si="278"/>
        <v>96258</v>
      </c>
      <c r="AB277" s="1">
        <f t="shared" si="278"/>
        <v>1350</v>
      </c>
      <c r="AC277" s="1">
        <f t="shared" si="278"/>
        <v>971</v>
      </c>
      <c r="AM277" s="1">
        <f>SUM(AM272:AM276)</f>
        <v>392</v>
      </c>
      <c r="AP277" s="7">
        <f>IF(AA277&gt;0,RANK(AA277,(W277:Y277,Z277:AN277)),0)</f>
        <v>1</v>
      </c>
      <c r="AQ277" s="7">
        <f>IF(AB277&gt;0,RANK(AB277,(W277:Y277,Z277:AN277)),0)</f>
        <v>5</v>
      </c>
      <c r="AR277" s="7">
        <f>IF(AC277&gt;0,RANK(AC277,(W277:Y277,Z277:AN277)),0)</f>
        <v>6</v>
      </c>
      <c r="AS277" s="7">
        <f>IF(AD277&gt;0,RANK(AD277,(W277:Y277,AD277:AN277)),0)</f>
        <v>0</v>
      </c>
      <c r="AT277" s="2">
        <f t="shared" si="276"/>
        <v>0.32728014552130968</v>
      </c>
      <c r="AU277" s="2">
        <f t="shared" si="276"/>
        <v>4.5900413103717929E-3</v>
      </c>
      <c r="AV277" s="2">
        <f t="shared" si="276"/>
        <v>3.301429712867416E-3</v>
      </c>
      <c r="AW277" s="2">
        <f t="shared" si="276"/>
        <v>0</v>
      </c>
      <c r="AY277" s="2" t="str">
        <f t="shared" si="253"/>
        <v>Mississippi</v>
      </c>
      <c r="AZ277" t="str">
        <f t="shared" si="254"/>
        <v>T</v>
      </c>
      <c r="BC277" s="91">
        <v>28</v>
      </c>
      <c r="BD277" s="93"/>
      <c r="BE277" s="100">
        <f t="shared" si="277"/>
        <v>28000</v>
      </c>
      <c r="BF277" t="s">
        <v>1662</v>
      </c>
      <c r="BG277" t="s">
        <v>3290</v>
      </c>
    </row>
    <row r="278" spans="1:59">
      <c r="C278" s="1"/>
      <c r="D278" s="1"/>
      <c r="E278" s="1"/>
      <c r="F278" s="1"/>
      <c r="G278" s="1"/>
      <c r="H278" s="1"/>
      <c r="I278" s="1"/>
      <c r="J278" s="1"/>
      <c r="K278" s="7"/>
      <c r="L278" s="7"/>
      <c r="M278" s="7"/>
      <c r="N278" s="7"/>
      <c r="O278" s="48"/>
      <c r="P278" s="163"/>
      <c r="Q278" s="2"/>
      <c r="R278" s="2"/>
      <c r="S278" s="2"/>
      <c r="T278" s="2"/>
      <c r="U278" s="2"/>
      <c r="V278" s="2"/>
      <c r="AM278" s="1"/>
      <c r="AP278" s="7"/>
      <c r="AQ278" s="7"/>
      <c r="AR278" s="7"/>
      <c r="AS278" s="7"/>
      <c r="AT278" s="2"/>
      <c r="AU278" s="2"/>
      <c r="AV278" s="2"/>
      <c r="AW278" s="2"/>
      <c r="AY278" s="2"/>
      <c r="BD278" s="93"/>
    </row>
    <row r="279" spans="1:59" outlineLevel="1">
      <c r="A279" s="9" t="s">
        <v>2197</v>
      </c>
      <c r="B279" t="s">
        <v>2284</v>
      </c>
      <c r="C279" s="1">
        <f t="shared" ref="C279:C288" si="279">SUM(W279:AN279)</f>
        <v>0</v>
      </c>
      <c r="D279" s="1">
        <v>0</v>
      </c>
      <c r="E279" s="1"/>
      <c r="F279" s="1"/>
      <c r="G279" s="1"/>
      <c r="H279" s="1"/>
      <c r="I279" s="1"/>
      <c r="J279" s="1"/>
      <c r="K279" s="7">
        <f>IF(W279&gt;0,RANK(W279,(W279:Y279,Z279:AN279)),0)</f>
        <v>0</v>
      </c>
      <c r="L279" s="7">
        <f>IF(X279&gt;0,RANK(X279,(W279:Y279,Z279:AN279)),0)</f>
        <v>0</v>
      </c>
      <c r="M279" s="7">
        <f>IF(Y279&gt;0,RANK(Y279,(W279:Y279,Z279:AN279)),0)</f>
        <v>0</v>
      </c>
      <c r="N279" s="7">
        <f>IF(Z279&gt;0,RANK(Z279,(W279:Y279,Z279:AN279)),0)</f>
        <v>0</v>
      </c>
      <c r="O279" s="48">
        <f t="shared" ref="O279:O288" si="280">MAX(W279:AD279)-LARGE(W279:AD279,2)</f>
        <v>0</v>
      </c>
      <c r="P279" s="163" t="e">
        <f t="shared" ref="P279:P288" si="281">O279/C279</f>
        <v>#DIV/0!</v>
      </c>
      <c r="Q279" s="2"/>
      <c r="R279" s="2" t="str">
        <f t="shared" ref="R279:R288" si="282">IF($C279=0,"-",W279/$C279)</f>
        <v>-</v>
      </c>
      <c r="S279" s="2" t="str">
        <f t="shared" ref="S279:S288" si="283">IF($C279=0,"-",X279/$C279)</f>
        <v>-</v>
      </c>
      <c r="T279" s="2" t="str">
        <f t="shared" ref="T279:T288" si="284">IF($C279=0,"-",Y279/$C279)</f>
        <v>-</v>
      </c>
      <c r="U279" s="2" t="str">
        <f t="shared" ref="U279:U288" si="285">IF($C279=0,"-",Z279/$C279)</f>
        <v>-</v>
      </c>
      <c r="V279" s="2" t="str">
        <f t="shared" ref="V279:V288" si="286">IF(C279=0,"-",(1-R279-S279-T279-U279))</f>
        <v>-</v>
      </c>
      <c r="W279" s="1">
        <f>SUMIF(County!$AT$1070:$AT$1184,$BA279,County!P$1070:P$1184)+SUMIF('Cong Dist'!$BA$1239:$BA$1258,$BA279,'Cong Dist'!W$1239:W$1258)</f>
        <v>0</v>
      </c>
      <c r="X279" s="1">
        <f>SUMIF(County!$AT$1070:$AT$1184,$BA279,County!Q$1070:Q$1184)+SUMIF('Cong Dist'!$BA$1239:$BA$1258,$BA279,'Cong Dist'!X$1239:X$1258)</f>
        <v>0</v>
      </c>
      <c r="Y279" s="1">
        <f>SUMIF(County!$AT$1070:$AT$1184,$BA279,County!R$1070:R$1184)+SUMIF('Cong Dist'!$BA$1239:$BA$1258,$BA279,'Cong Dist'!Y$1239:Y$1258)</f>
        <v>0</v>
      </c>
      <c r="Z279" s="1">
        <f>SUMIF(County!$AT$1070:$AT$1184,$BA279,County!S$1070:S$1184)+SUMIF('Cong Dist'!$BA$1239:$BA$1258,$BA279,'Cong Dist'!Z$1239:Z$1258)</f>
        <v>0</v>
      </c>
      <c r="AA279" s="1">
        <f>SUMIF(County!$AT$1070:$AT$1184,$BA279,County!T$1070:T$1184)+SUMIF('Cong Dist'!$BA$1239:$BA$1258,$BA279,'Cong Dist'!AA$1239:AA$1258)</f>
        <v>0</v>
      </c>
      <c r="AB279" s="1">
        <f>SUMIF(County!$AT$1070:$AT$1184,$BA279,County!U$1070:U$1184)+SUMIF('Cong Dist'!$BA$1239:$BA$1258,$BA279,'Cong Dist'!AB$1239:AB$1258)</f>
        <v>0</v>
      </c>
      <c r="AC279" s="1">
        <f>SUMIF(County!$AT$1070:$AT$1184,$BA279,County!V$1070:V$1184)+SUMIF('Cong Dist'!$BA$1239:$BA$1258,$BA279,'Cong Dist'!AC$1239:AC$1258)</f>
        <v>0</v>
      </c>
      <c r="AD279" s="1">
        <f>SUMIF(County!$AT$1070:$AT$1184,$BA279,County!W$1070:W$1184)+SUMIF('Cong Dist'!$BA$1239:$BA$1258,$BA279,'Cong Dist'!AD$1239:AD$1258)</f>
        <v>0</v>
      </c>
      <c r="AE279" s="1">
        <f>SUMIF(County!$AT$1070:$AT$1184,$BA279,County!X$1070:X$1184)+SUMIF('Cong Dist'!$BA$1239:$BA$1258,$BA279,'Cong Dist'!AE$1239:AE$1258)</f>
        <v>0</v>
      </c>
      <c r="AF279" s="1">
        <f>SUMIF(County!$AT$1070:$AT$1184,$BA279,County!Y$1070:Y$1184)+SUMIF('Cong Dist'!$BA$1239:$BA$1258,$BA279,'Cong Dist'!AF$1239:AF$1258)</f>
        <v>0</v>
      </c>
      <c r="AG279" s="1">
        <f>SUMIF(County!$AT$1070:$AT$1184,$BA279,County!Z$1070:Z$1184)+SUMIF('Cong Dist'!$BA$1239:$BA$1258,$BA279,'Cong Dist'!AG$1239:AG$1258)</f>
        <v>0</v>
      </c>
      <c r="AJ279" s="1">
        <f>SUMIF(County!$AT$1070:$AT$1184,$BA279,County!AC$1070:AC$1184)+SUMIF('Cong Dist'!$BA$1239:$BA$1258,$BA279,'Cong Dist'!AJ$1239:AJ$1258)</f>
        <v>0</v>
      </c>
      <c r="AM279" s="1">
        <f>SUMIF(County!$AT$1070:$AT$1184,$BA279,County!AF$1070:AF$1184)+SUMIF('Cong Dist'!$BA$1239:$BA$1258,$BA279,'Cong Dist'!AM$1239:AM$1258)</f>
        <v>0</v>
      </c>
      <c r="AP279" s="7">
        <f>IF(AA279&gt;0,RANK(AA279,(W279:Y279,Z279:AN279)),0)</f>
        <v>0</v>
      </c>
      <c r="AQ279" s="7">
        <f>IF(AB279&gt;0,RANK(AB279,(W279:Y279,Z279:AN279)),0)</f>
        <v>0</v>
      </c>
      <c r="AR279" s="7">
        <f>IF(AC279&gt;0,RANK(AC279,(W279:Y279,Z279:AN279)),0)</f>
        <v>0</v>
      </c>
      <c r="AS279" s="7">
        <f>IF(AD279&gt;0,RANK(AD279,(W279:Y279,AD279:AN279)),0)</f>
        <v>0</v>
      </c>
      <c r="AT279" s="2" t="str">
        <f t="shared" ref="AT279:AT288" si="287">IF($C279=0,"-",AA279/$C279)</f>
        <v>-</v>
      </c>
      <c r="AU279" s="2" t="str">
        <f t="shared" ref="AU279:AU288" si="288">IF($C279=0,"-",AB279/$C279)</f>
        <v>-</v>
      </c>
      <c r="AV279" s="2" t="str">
        <f t="shared" ref="AV279:AV288" si="289">IF($C279=0,"-",AC279/$C279)</f>
        <v>-</v>
      </c>
      <c r="AW279" s="2" t="str">
        <f t="shared" ref="AW279:AW288" si="290">IF($C279=0,"-",AD279/$C279)</f>
        <v>-</v>
      </c>
      <c r="AY279" s="2" t="str">
        <f t="shared" si="253"/>
        <v>District 1</v>
      </c>
      <c r="AZ279" t="str">
        <f t="shared" si="254"/>
        <v>MO</v>
      </c>
      <c r="BA279">
        <v>1</v>
      </c>
      <c r="BC279" s="91">
        <v>29</v>
      </c>
      <c r="BD279" s="93">
        <v>901</v>
      </c>
      <c r="BE279" s="100">
        <f t="shared" ref="BE279:BE288" si="291">BC279*1000+BD279</f>
        <v>29901</v>
      </c>
      <c r="BF279" t="s">
        <v>2683</v>
      </c>
      <c r="BG279" t="s">
        <v>3290</v>
      </c>
    </row>
    <row r="280" spans="1:59" outlineLevel="1">
      <c r="A280" s="9" t="s">
        <v>1601</v>
      </c>
      <c r="B280" t="s">
        <v>2284</v>
      </c>
      <c r="C280" s="1">
        <f t="shared" si="279"/>
        <v>0</v>
      </c>
      <c r="D280" s="1">
        <v>0</v>
      </c>
      <c r="E280" s="1"/>
      <c r="F280" s="1"/>
      <c r="G280" s="1"/>
      <c r="H280" s="1"/>
      <c r="I280" s="1"/>
      <c r="J280" s="1"/>
      <c r="K280" s="7">
        <f>IF(W280&gt;0,RANK(W280,(W280:Y280,Z280:AN280)),0)</f>
        <v>0</v>
      </c>
      <c r="L280" s="7">
        <f>IF(X280&gt;0,RANK(X280,(W280:Y280,Z280:AN280)),0)</f>
        <v>0</v>
      </c>
      <c r="M280" s="7">
        <f>IF(Y280&gt;0,RANK(Y280,(W280:Y280,Z280:AN280)),0)</f>
        <v>0</v>
      </c>
      <c r="N280" s="7">
        <f>IF(Z280&gt;0,RANK(Z280,(W280:Y280,Z280:AN280)),0)</f>
        <v>0</v>
      </c>
      <c r="O280" s="48">
        <f t="shared" si="280"/>
        <v>0</v>
      </c>
      <c r="P280" s="163" t="e">
        <f t="shared" si="281"/>
        <v>#DIV/0!</v>
      </c>
      <c r="Q280" s="2"/>
      <c r="R280" s="2" t="str">
        <f t="shared" si="282"/>
        <v>-</v>
      </c>
      <c r="S280" s="2" t="str">
        <f t="shared" si="283"/>
        <v>-</v>
      </c>
      <c r="T280" s="2" t="str">
        <f t="shared" si="284"/>
        <v>-</v>
      </c>
      <c r="U280" s="2" t="str">
        <f t="shared" si="285"/>
        <v>-</v>
      </c>
      <c r="V280" s="2" t="str">
        <f t="shared" si="286"/>
        <v>-</v>
      </c>
      <c r="W280" s="1">
        <f>SUMIF(County!$AT$1070:$AT$1184,$BA280,County!P$1070:P$1184)+SUMIF('Cong Dist'!$BA$1239:$BA$1258,$BA280,'Cong Dist'!W$1239:W$1258)</f>
        <v>0</v>
      </c>
      <c r="X280" s="1">
        <f>SUMIF(County!$AT$1070:$AT$1184,$BA280,County!Q$1070:Q$1184)+SUMIF('Cong Dist'!$BA$1239:$BA$1258,$BA280,'Cong Dist'!X$1239:X$1258)</f>
        <v>0</v>
      </c>
      <c r="Y280" s="1">
        <f>SUMIF(County!$AT$1070:$AT$1184,$BA280,County!R$1070:R$1184)+SUMIF('Cong Dist'!$BA$1239:$BA$1258,$BA280,'Cong Dist'!Y$1239:Y$1258)</f>
        <v>0</v>
      </c>
      <c r="Z280" s="1">
        <f>SUMIF(County!$AT$1070:$AT$1184,$BA280,County!S$1070:S$1184)+SUMIF('Cong Dist'!$BA$1239:$BA$1258,$BA280,'Cong Dist'!Z$1239:Z$1258)</f>
        <v>0</v>
      </c>
      <c r="AA280" s="1">
        <f>SUMIF(County!$AT$1070:$AT$1184,$BA280,County!T$1070:T$1184)+SUMIF('Cong Dist'!$BA$1239:$BA$1258,$BA280,'Cong Dist'!AA$1239:AA$1258)</f>
        <v>0</v>
      </c>
      <c r="AB280" s="1">
        <f>SUMIF(County!$AT$1070:$AT$1184,$BA280,County!U$1070:U$1184)+SUMIF('Cong Dist'!$BA$1239:$BA$1258,$BA280,'Cong Dist'!AB$1239:AB$1258)</f>
        <v>0</v>
      </c>
      <c r="AC280" s="1">
        <f>SUMIF(County!$AT$1070:$AT$1184,$BA280,County!V$1070:V$1184)+SUMIF('Cong Dist'!$BA$1239:$BA$1258,$BA280,'Cong Dist'!AC$1239:AC$1258)</f>
        <v>0</v>
      </c>
      <c r="AD280" s="1">
        <f>SUMIF(County!$AT$1070:$AT$1184,$BA280,County!W$1070:W$1184)+SUMIF('Cong Dist'!$BA$1239:$BA$1258,$BA280,'Cong Dist'!AD$1239:AD$1258)</f>
        <v>0</v>
      </c>
      <c r="AE280" s="1">
        <f>SUMIF(County!$AT$1070:$AT$1184,$BA280,County!X$1070:X$1184)+SUMIF('Cong Dist'!$BA$1239:$BA$1258,$BA280,'Cong Dist'!AE$1239:AE$1258)</f>
        <v>0</v>
      </c>
      <c r="AF280" s="1">
        <f>SUMIF(County!$AT$1070:$AT$1184,$BA280,County!Y$1070:Y$1184)+SUMIF('Cong Dist'!$BA$1239:$BA$1258,$BA280,'Cong Dist'!AF$1239:AF$1258)</f>
        <v>0</v>
      </c>
      <c r="AG280" s="1">
        <f>SUMIF(County!$AT$1070:$AT$1184,$BA280,County!Z$1070:Z$1184)+SUMIF('Cong Dist'!$BA$1239:$BA$1258,$BA280,'Cong Dist'!AG$1239:AG$1258)</f>
        <v>0</v>
      </c>
      <c r="AJ280" s="1">
        <f>SUMIF(County!$AT$1070:$AT$1184,$BA280,County!AC$1070:AC$1184)+SUMIF('Cong Dist'!$BA$1239:$BA$1258,$BA280,'Cong Dist'!AJ$1239:AJ$1258)</f>
        <v>0</v>
      </c>
      <c r="AM280" s="1">
        <f>SUMIF(County!$AT$1070:$AT$1184,$BA280,County!AF$1070:AF$1184)+SUMIF('Cong Dist'!$BA$1239:$BA$1258,$BA280,'Cong Dist'!AM$1239:AM$1258)</f>
        <v>0</v>
      </c>
      <c r="AP280" s="7">
        <f>IF(AA280&gt;0,RANK(AA280,(W280:Y280,Z280:AN280)),0)</f>
        <v>0</v>
      </c>
      <c r="AQ280" s="7">
        <f>IF(AB280&gt;0,RANK(AB280,(W280:Y280,Z280:AN280)),0)</f>
        <v>0</v>
      </c>
      <c r="AR280" s="7">
        <f>IF(AC280&gt;0,RANK(AC280,(W280:Y280,Z280:AN280)),0)</f>
        <v>0</v>
      </c>
      <c r="AS280" s="7">
        <f>IF(AD280&gt;0,RANK(AD280,(W280:Y280,AD280:AN280)),0)</f>
        <v>0</v>
      </c>
      <c r="AT280" s="2" t="str">
        <f t="shared" si="287"/>
        <v>-</v>
      </c>
      <c r="AU280" s="2" t="str">
        <f t="shared" si="288"/>
        <v>-</v>
      </c>
      <c r="AV280" s="2" t="str">
        <f t="shared" si="289"/>
        <v>-</v>
      </c>
      <c r="AW280" s="2" t="str">
        <f t="shared" si="290"/>
        <v>-</v>
      </c>
      <c r="AY280" s="2" t="str">
        <f t="shared" si="253"/>
        <v>District 2</v>
      </c>
      <c r="AZ280" t="str">
        <f t="shared" si="254"/>
        <v>MO</v>
      </c>
      <c r="BA280">
        <v>2</v>
      </c>
      <c r="BC280" s="91">
        <v>29</v>
      </c>
      <c r="BD280" s="93">
        <v>902</v>
      </c>
      <c r="BE280" s="100">
        <f t="shared" si="291"/>
        <v>29902</v>
      </c>
      <c r="BF280" t="s">
        <v>2683</v>
      </c>
      <c r="BG280" t="s">
        <v>3290</v>
      </c>
    </row>
    <row r="281" spans="1:59" outlineLevel="1">
      <c r="A281" s="9" t="s">
        <v>1602</v>
      </c>
      <c r="B281" t="s">
        <v>2284</v>
      </c>
      <c r="C281" s="1">
        <f t="shared" si="279"/>
        <v>0</v>
      </c>
      <c r="D281" s="1">
        <v>0</v>
      </c>
      <c r="E281" s="1"/>
      <c r="F281" s="1"/>
      <c r="G281" s="1"/>
      <c r="H281" s="1"/>
      <c r="I281" s="1"/>
      <c r="J281" s="1"/>
      <c r="K281" s="7">
        <f>IF(W281&gt;0,RANK(W281,(W281:Y281,Z281:AN281)),0)</f>
        <v>0</v>
      </c>
      <c r="L281" s="7">
        <f>IF(X281&gt;0,RANK(X281,(W281:Y281,Z281:AN281)),0)</f>
        <v>0</v>
      </c>
      <c r="M281" s="7">
        <f>IF(Y281&gt;0,RANK(Y281,(W281:Y281,Z281:AN281)),0)</f>
        <v>0</v>
      </c>
      <c r="N281" s="7">
        <f>IF(Z281&gt;0,RANK(Z281,(W281:Y281,Z281:AN281)),0)</f>
        <v>0</v>
      </c>
      <c r="O281" s="48">
        <f t="shared" si="280"/>
        <v>0</v>
      </c>
      <c r="P281" s="163" t="e">
        <f t="shared" si="281"/>
        <v>#DIV/0!</v>
      </c>
      <c r="Q281" s="2"/>
      <c r="R281" s="2" t="str">
        <f t="shared" si="282"/>
        <v>-</v>
      </c>
      <c r="S281" s="2" t="str">
        <f t="shared" si="283"/>
        <v>-</v>
      </c>
      <c r="T281" s="2" t="str">
        <f t="shared" si="284"/>
        <v>-</v>
      </c>
      <c r="U281" s="2" t="str">
        <f t="shared" si="285"/>
        <v>-</v>
      </c>
      <c r="V281" s="2" t="str">
        <f t="shared" si="286"/>
        <v>-</v>
      </c>
      <c r="W281" s="1">
        <f>SUMIF(County!$AT$1070:$AT$1184,$BA281,County!P$1070:P$1184)+SUMIF('Cong Dist'!$BA$1239:$BA$1258,$BA281,'Cong Dist'!W$1239:W$1258)</f>
        <v>0</v>
      </c>
      <c r="X281" s="1">
        <f>SUMIF(County!$AT$1070:$AT$1184,$BA281,County!Q$1070:Q$1184)+SUMIF('Cong Dist'!$BA$1239:$BA$1258,$BA281,'Cong Dist'!X$1239:X$1258)</f>
        <v>0</v>
      </c>
      <c r="Y281" s="1">
        <f>SUMIF(County!$AT$1070:$AT$1184,$BA281,County!R$1070:R$1184)+SUMIF('Cong Dist'!$BA$1239:$BA$1258,$BA281,'Cong Dist'!Y$1239:Y$1258)</f>
        <v>0</v>
      </c>
      <c r="Z281" s="1">
        <f>SUMIF(County!$AT$1070:$AT$1184,$BA281,County!S$1070:S$1184)+SUMIF('Cong Dist'!$BA$1239:$BA$1258,$BA281,'Cong Dist'!Z$1239:Z$1258)</f>
        <v>0</v>
      </c>
      <c r="AA281" s="1">
        <f>SUMIF(County!$AT$1070:$AT$1184,$BA281,County!T$1070:T$1184)+SUMIF('Cong Dist'!$BA$1239:$BA$1258,$BA281,'Cong Dist'!AA$1239:AA$1258)</f>
        <v>0</v>
      </c>
      <c r="AB281" s="1">
        <f>SUMIF(County!$AT$1070:$AT$1184,$BA281,County!U$1070:U$1184)+SUMIF('Cong Dist'!$BA$1239:$BA$1258,$BA281,'Cong Dist'!AB$1239:AB$1258)</f>
        <v>0</v>
      </c>
      <c r="AC281" s="1">
        <f>SUMIF(County!$AT$1070:$AT$1184,$BA281,County!V$1070:V$1184)+SUMIF('Cong Dist'!$BA$1239:$BA$1258,$BA281,'Cong Dist'!AC$1239:AC$1258)</f>
        <v>0</v>
      </c>
      <c r="AD281" s="1">
        <f>SUMIF(County!$AT$1070:$AT$1184,$BA281,County!W$1070:W$1184)+SUMIF('Cong Dist'!$BA$1239:$BA$1258,$BA281,'Cong Dist'!AD$1239:AD$1258)</f>
        <v>0</v>
      </c>
      <c r="AE281" s="1">
        <f>SUMIF(County!$AT$1070:$AT$1184,$BA281,County!X$1070:X$1184)+SUMIF('Cong Dist'!$BA$1239:$BA$1258,$BA281,'Cong Dist'!AE$1239:AE$1258)</f>
        <v>0</v>
      </c>
      <c r="AF281" s="1">
        <f>SUMIF(County!$AT$1070:$AT$1184,$BA281,County!Y$1070:Y$1184)+SUMIF('Cong Dist'!$BA$1239:$BA$1258,$BA281,'Cong Dist'!AF$1239:AF$1258)</f>
        <v>0</v>
      </c>
      <c r="AG281" s="1">
        <f>SUMIF(County!$AT$1070:$AT$1184,$BA281,County!Z$1070:Z$1184)+SUMIF('Cong Dist'!$BA$1239:$BA$1258,$BA281,'Cong Dist'!AG$1239:AG$1258)</f>
        <v>0</v>
      </c>
      <c r="AJ281" s="1">
        <f>SUMIF(County!$AT$1070:$AT$1184,$BA281,County!AC$1070:AC$1184)+SUMIF('Cong Dist'!$BA$1239:$BA$1258,$BA281,'Cong Dist'!AJ$1239:AJ$1258)</f>
        <v>0</v>
      </c>
      <c r="AM281" s="1">
        <f>SUMIF(County!$AT$1070:$AT$1184,$BA281,County!AF$1070:AF$1184)+SUMIF('Cong Dist'!$BA$1239:$BA$1258,$BA281,'Cong Dist'!AM$1239:AM$1258)</f>
        <v>0</v>
      </c>
      <c r="AP281" s="7">
        <f>IF(AA281&gt;0,RANK(AA281,(W281:Y281,Z281:AN281)),0)</f>
        <v>0</v>
      </c>
      <c r="AQ281" s="7">
        <f>IF(AB281&gt;0,RANK(AB281,(W281:Y281,Z281:AN281)),0)</f>
        <v>0</v>
      </c>
      <c r="AR281" s="7">
        <f>IF(AC281&gt;0,RANK(AC281,(W281:Y281,Z281:AN281)),0)</f>
        <v>0</v>
      </c>
      <c r="AS281" s="7">
        <f>IF(AD281&gt;0,RANK(AD281,(W281:Y281,AD281:AN281)),0)</f>
        <v>0</v>
      </c>
      <c r="AT281" s="2" t="str">
        <f t="shared" si="287"/>
        <v>-</v>
      </c>
      <c r="AU281" s="2" t="str">
        <f t="shared" si="288"/>
        <v>-</v>
      </c>
      <c r="AV281" s="2" t="str">
        <f t="shared" si="289"/>
        <v>-</v>
      </c>
      <c r="AW281" s="2" t="str">
        <f t="shared" si="290"/>
        <v>-</v>
      </c>
      <c r="AY281" s="2" t="str">
        <f t="shared" si="253"/>
        <v>District 3</v>
      </c>
      <c r="AZ281" t="str">
        <f t="shared" si="254"/>
        <v>MO</v>
      </c>
      <c r="BA281">
        <v>3</v>
      </c>
      <c r="BC281" s="91">
        <v>29</v>
      </c>
      <c r="BD281" s="93">
        <v>903</v>
      </c>
      <c r="BE281" s="100">
        <f t="shared" si="291"/>
        <v>29903</v>
      </c>
      <c r="BF281" t="s">
        <v>2683</v>
      </c>
      <c r="BG281" t="s">
        <v>3290</v>
      </c>
    </row>
    <row r="282" spans="1:59" outlineLevel="1">
      <c r="A282" s="9" t="s">
        <v>1873</v>
      </c>
      <c r="B282" t="s">
        <v>2284</v>
      </c>
      <c r="C282" s="1">
        <f t="shared" si="279"/>
        <v>0</v>
      </c>
      <c r="D282" s="1">
        <v>0</v>
      </c>
      <c r="E282" s="1"/>
      <c r="F282" s="1"/>
      <c r="G282" s="1"/>
      <c r="H282" s="1"/>
      <c r="I282" s="1"/>
      <c r="J282" s="1"/>
      <c r="K282" s="7">
        <f>IF(W282&gt;0,RANK(W282,(W282:Y282,Z282:AN282)),0)</f>
        <v>0</v>
      </c>
      <c r="L282" s="7">
        <f>IF(X282&gt;0,RANK(X282,(W282:Y282,Z282:AN282)),0)</f>
        <v>0</v>
      </c>
      <c r="M282" s="7">
        <f>IF(Y282&gt;0,RANK(Y282,(W282:Y282,Z282:AN282)),0)</f>
        <v>0</v>
      </c>
      <c r="N282" s="7">
        <f>IF(Z282&gt;0,RANK(Z282,(W282:Y282,Z282:AN282)),0)</f>
        <v>0</v>
      </c>
      <c r="O282" s="48">
        <f t="shared" si="280"/>
        <v>0</v>
      </c>
      <c r="P282" s="163" t="e">
        <f t="shared" si="281"/>
        <v>#DIV/0!</v>
      </c>
      <c r="Q282" s="2"/>
      <c r="R282" s="2" t="str">
        <f t="shared" si="282"/>
        <v>-</v>
      </c>
      <c r="S282" s="2" t="str">
        <f t="shared" si="283"/>
        <v>-</v>
      </c>
      <c r="T282" s="2" t="str">
        <f t="shared" si="284"/>
        <v>-</v>
      </c>
      <c r="U282" s="2" t="str">
        <f t="shared" si="285"/>
        <v>-</v>
      </c>
      <c r="V282" s="2" t="str">
        <f t="shared" si="286"/>
        <v>-</v>
      </c>
      <c r="W282" s="1">
        <f>SUMIF(County!$AT$1070:$AT$1184,$BA282,County!P$1070:P$1184)+SUMIF('Cong Dist'!$BA$1239:$BA$1258,$BA282,'Cong Dist'!W$1239:W$1258)</f>
        <v>0</v>
      </c>
      <c r="X282" s="1">
        <f>SUMIF(County!$AT$1070:$AT$1184,$BA282,County!Q$1070:Q$1184)+SUMIF('Cong Dist'!$BA$1239:$BA$1258,$BA282,'Cong Dist'!X$1239:X$1258)</f>
        <v>0</v>
      </c>
      <c r="Y282" s="1">
        <f>SUMIF(County!$AT$1070:$AT$1184,$BA282,County!R$1070:R$1184)+SUMIF('Cong Dist'!$BA$1239:$BA$1258,$BA282,'Cong Dist'!Y$1239:Y$1258)</f>
        <v>0</v>
      </c>
      <c r="Z282" s="1">
        <f>SUMIF(County!$AT$1070:$AT$1184,$BA282,County!S$1070:S$1184)+SUMIF('Cong Dist'!$BA$1239:$BA$1258,$BA282,'Cong Dist'!Z$1239:Z$1258)</f>
        <v>0</v>
      </c>
      <c r="AA282" s="1">
        <f>SUMIF(County!$AT$1070:$AT$1184,$BA282,County!T$1070:T$1184)+SUMIF('Cong Dist'!$BA$1239:$BA$1258,$BA282,'Cong Dist'!AA$1239:AA$1258)</f>
        <v>0</v>
      </c>
      <c r="AB282" s="1">
        <f>SUMIF(County!$AT$1070:$AT$1184,$BA282,County!U$1070:U$1184)+SUMIF('Cong Dist'!$BA$1239:$BA$1258,$BA282,'Cong Dist'!AB$1239:AB$1258)</f>
        <v>0</v>
      </c>
      <c r="AC282" s="1">
        <f>SUMIF(County!$AT$1070:$AT$1184,$BA282,County!V$1070:V$1184)+SUMIF('Cong Dist'!$BA$1239:$BA$1258,$BA282,'Cong Dist'!AC$1239:AC$1258)</f>
        <v>0</v>
      </c>
      <c r="AD282" s="1">
        <f>SUMIF(County!$AT$1070:$AT$1184,$BA282,County!W$1070:W$1184)+SUMIF('Cong Dist'!$BA$1239:$BA$1258,$BA282,'Cong Dist'!AD$1239:AD$1258)</f>
        <v>0</v>
      </c>
      <c r="AE282" s="1">
        <f>SUMIF(County!$AT$1070:$AT$1184,$BA282,County!X$1070:X$1184)+SUMIF('Cong Dist'!$BA$1239:$BA$1258,$BA282,'Cong Dist'!AE$1239:AE$1258)</f>
        <v>0</v>
      </c>
      <c r="AF282" s="1">
        <f>SUMIF(County!$AT$1070:$AT$1184,$BA282,County!Y$1070:Y$1184)+SUMIF('Cong Dist'!$BA$1239:$BA$1258,$BA282,'Cong Dist'!AF$1239:AF$1258)</f>
        <v>0</v>
      </c>
      <c r="AG282" s="1">
        <f>SUMIF(County!$AT$1070:$AT$1184,$BA282,County!Z$1070:Z$1184)+SUMIF('Cong Dist'!$BA$1239:$BA$1258,$BA282,'Cong Dist'!AG$1239:AG$1258)</f>
        <v>0</v>
      </c>
      <c r="AJ282" s="1">
        <f>SUMIF(County!$AT$1070:$AT$1184,$BA282,County!AC$1070:AC$1184)+SUMIF('Cong Dist'!$BA$1239:$BA$1258,$BA282,'Cong Dist'!AJ$1239:AJ$1258)</f>
        <v>0</v>
      </c>
      <c r="AM282" s="1">
        <f>SUMIF(County!$AT$1070:$AT$1184,$BA282,County!AF$1070:AF$1184)+SUMIF('Cong Dist'!$BA$1239:$BA$1258,$BA282,'Cong Dist'!AM$1239:AM$1258)</f>
        <v>0</v>
      </c>
      <c r="AP282" s="7">
        <f>IF(AA282&gt;0,RANK(AA282,(W282:Y282,Z282:AN282)),0)</f>
        <v>0</v>
      </c>
      <c r="AQ282" s="7">
        <f>IF(AB282&gt;0,RANK(AB282,(W282:Y282,Z282:AN282)),0)</f>
        <v>0</v>
      </c>
      <c r="AR282" s="7">
        <f>IF(AC282&gt;0,RANK(AC282,(W282:Y282,Z282:AN282)),0)</f>
        <v>0</v>
      </c>
      <c r="AS282" s="7">
        <f>IF(AD282&gt;0,RANK(AD282,(W282:Y282,AD282:AN282)),0)</f>
        <v>0</v>
      </c>
      <c r="AT282" s="2" t="str">
        <f t="shared" si="287"/>
        <v>-</v>
      </c>
      <c r="AU282" s="2" t="str">
        <f t="shared" si="288"/>
        <v>-</v>
      </c>
      <c r="AV282" s="2" t="str">
        <f t="shared" si="289"/>
        <v>-</v>
      </c>
      <c r="AW282" s="2" t="str">
        <f t="shared" si="290"/>
        <v>-</v>
      </c>
      <c r="AY282" s="2" t="str">
        <f t="shared" si="253"/>
        <v>District 4</v>
      </c>
      <c r="AZ282" t="str">
        <f t="shared" si="254"/>
        <v>MO</v>
      </c>
      <c r="BA282">
        <v>4</v>
      </c>
      <c r="BC282" s="91">
        <v>29</v>
      </c>
      <c r="BD282" s="93">
        <v>904</v>
      </c>
      <c r="BE282" s="100">
        <f t="shared" si="291"/>
        <v>29904</v>
      </c>
      <c r="BF282" t="s">
        <v>2683</v>
      </c>
      <c r="BG282" t="s">
        <v>3290</v>
      </c>
    </row>
    <row r="283" spans="1:59" outlineLevel="1">
      <c r="A283" s="9" t="s">
        <v>1827</v>
      </c>
      <c r="B283" t="s">
        <v>2284</v>
      </c>
      <c r="C283" s="1">
        <f t="shared" si="279"/>
        <v>0</v>
      </c>
      <c r="D283" s="1">
        <v>0</v>
      </c>
      <c r="E283" s="1"/>
      <c r="F283" s="1"/>
      <c r="G283" s="1"/>
      <c r="H283" s="1"/>
      <c r="I283" s="1"/>
      <c r="J283" s="1"/>
      <c r="K283" s="7">
        <f>IF(W283&gt;0,RANK(W283,(W283:Y283,Z283:AN283)),0)</f>
        <v>0</v>
      </c>
      <c r="L283" s="7">
        <f>IF(X283&gt;0,RANK(X283,(W283:Y283,Z283:AN283)),0)</f>
        <v>0</v>
      </c>
      <c r="M283" s="7">
        <f>IF(Y283&gt;0,RANK(Y283,(W283:Y283,Z283:AN283)),0)</f>
        <v>0</v>
      </c>
      <c r="N283" s="7">
        <f>IF(Z283&gt;0,RANK(Z283,(W283:Y283,Z283:AN283)),0)</f>
        <v>0</v>
      </c>
      <c r="O283" s="48">
        <f t="shared" si="280"/>
        <v>0</v>
      </c>
      <c r="P283" s="163" t="e">
        <f t="shared" si="281"/>
        <v>#DIV/0!</v>
      </c>
      <c r="Q283" s="2"/>
      <c r="R283" s="2" t="str">
        <f t="shared" si="282"/>
        <v>-</v>
      </c>
      <c r="S283" s="2" t="str">
        <f t="shared" si="283"/>
        <v>-</v>
      </c>
      <c r="T283" s="2" t="str">
        <f t="shared" si="284"/>
        <v>-</v>
      </c>
      <c r="U283" s="2" t="str">
        <f t="shared" si="285"/>
        <v>-</v>
      </c>
      <c r="V283" s="2" t="str">
        <f t="shared" si="286"/>
        <v>-</v>
      </c>
      <c r="W283" s="1">
        <f>SUMIF(County!$AT$1070:$AT$1184,$BA283,County!P$1070:P$1184)+SUMIF('Cong Dist'!$BA$1239:$BA$1258,$BA283,'Cong Dist'!W$1239:W$1258)</f>
        <v>0</v>
      </c>
      <c r="X283" s="1">
        <f>SUMIF(County!$AT$1070:$AT$1184,$BA283,County!Q$1070:Q$1184)+SUMIF('Cong Dist'!$BA$1239:$BA$1258,$BA283,'Cong Dist'!X$1239:X$1258)</f>
        <v>0</v>
      </c>
      <c r="Y283" s="1">
        <f>SUMIF(County!$AT$1070:$AT$1184,$BA283,County!R$1070:R$1184)+SUMIF('Cong Dist'!$BA$1239:$BA$1258,$BA283,'Cong Dist'!Y$1239:Y$1258)</f>
        <v>0</v>
      </c>
      <c r="Z283" s="1">
        <f>SUMIF(County!$AT$1070:$AT$1184,$BA283,County!S$1070:S$1184)+SUMIF('Cong Dist'!$BA$1239:$BA$1258,$BA283,'Cong Dist'!Z$1239:Z$1258)</f>
        <v>0</v>
      </c>
      <c r="AA283" s="1">
        <f>SUMIF(County!$AT$1070:$AT$1184,$BA283,County!T$1070:T$1184)+SUMIF('Cong Dist'!$BA$1239:$BA$1258,$BA283,'Cong Dist'!AA$1239:AA$1258)</f>
        <v>0</v>
      </c>
      <c r="AB283" s="1">
        <f>SUMIF(County!$AT$1070:$AT$1184,$BA283,County!U$1070:U$1184)+SUMIF('Cong Dist'!$BA$1239:$BA$1258,$BA283,'Cong Dist'!AB$1239:AB$1258)</f>
        <v>0</v>
      </c>
      <c r="AC283" s="1">
        <f>SUMIF(County!$AT$1070:$AT$1184,$BA283,County!V$1070:V$1184)+SUMIF('Cong Dist'!$BA$1239:$BA$1258,$BA283,'Cong Dist'!AC$1239:AC$1258)</f>
        <v>0</v>
      </c>
      <c r="AD283" s="1">
        <f>SUMIF(County!$AT$1070:$AT$1184,$BA283,County!W$1070:W$1184)+SUMIF('Cong Dist'!$BA$1239:$BA$1258,$BA283,'Cong Dist'!AD$1239:AD$1258)</f>
        <v>0</v>
      </c>
      <c r="AE283" s="1">
        <f>SUMIF(County!$AT$1070:$AT$1184,$BA283,County!X$1070:X$1184)+SUMIF('Cong Dist'!$BA$1239:$BA$1258,$BA283,'Cong Dist'!AE$1239:AE$1258)</f>
        <v>0</v>
      </c>
      <c r="AF283" s="1">
        <f>SUMIF(County!$AT$1070:$AT$1184,$BA283,County!Y$1070:Y$1184)+SUMIF('Cong Dist'!$BA$1239:$BA$1258,$BA283,'Cong Dist'!AF$1239:AF$1258)</f>
        <v>0</v>
      </c>
      <c r="AG283" s="1">
        <f>SUMIF(County!$AT$1070:$AT$1184,$BA283,County!Z$1070:Z$1184)+SUMIF('Cong Dist'!$BA$1239:$BA$1258,$BA283,'Cong Dist'!AG$1239:AG$1258)</f>
        <v>0</v>
      </c>
      <c r="AJ283" s="1">
        <f>SUMIF(County!$AT$1070:$AT$1184,$BA283,County!AC$1070:AC$1184)+SUMIF('Cong Dist'!$BA$1239:$BA$1258,$BA283,'Cong Dist'!AJ$1239:AJ$1258)</f>
        <v>0</v>
      </c>
      <c r="AM283" s="1">
        <f>SUMIF(County!$AT$1070:$AT$1184,$BA283,County!AF$1070:AF$1184)+SUMIF('Cong Dist'!$BA$1239:$BA$1258,$BA283,'Cong Dist'!AM$1239:AM$1258)</f>
        <v>0</v>
      </c>
      <c r="AP283" s="7">
        <f>IF(AA283&gt;0,RANK(AA283,(W283:Y283,Z283:AN283)),0)</f>
        <v>0</v>
      </c>
      <c r="AQ283" s="7">
        <f>IF(AB283&gt;0,RANK(AB283,(W283:Y283,Z283:AN283)),0)</f>
        <v>0</v>
      </c>
      <c r="AR283" s="7">
        <f>IF(AC283&gt;0,RANK(AC283,(W283:Y283,Z283:AN283)),0)</f>
        <v>0</v>
      </c>
      <c r="AS283" s="7">
        <f>IF(AD283&gt;0,RANK(AD283,(W283:Y283,AD283:AN283)),0)</f>
        <v>0</v>
      </c>
      <c r="AT283" s="2" t="str">
        <f t="shared" si="287"/>
        <v>-</v>
      </c>
      <c r="AU283" s="2" t="str">
        <f t="shared" si="288"/>
        <v>-</v>
      </c>
      <c r="AV283" s="2" t="str">
        <f t="shared" si="289"/>
        <v>-</v>
      </c>
      <c r="AW283" s="2" t="str">
        <f t="shared" si="290"/>
        <v>-</v>
      </c>
      <c r="AY283" s="2" t="str">
        <f t="shared" si="253"/>
        <v>District 5</v>
      </c>
      <c r="AZ283" t="str">
        <f t="shared" si="254"/>
        <v>MO</v>
      </c>
      <c r="BA283">
        <v>5</v>
      </c>
      <c r="BC283" s="91">
        <v>29</v>
      </c>
      <c r="BD283" s="93">
        <v>905</v>
      </c>
      <c r="BE283" s="100">
        <f t="shared" si="291"/>
        <v>29905</v>
      </c>
      <c r="BF283" t="s">
        <v>2683</v>
      </c>
      <c r="BG283" t="s">
        <v>3290</v>
      </c>
    </row>
    <row r="284" spans="1:59" outlineLevel="1">
      <c r="A284" s="9" t="s">
        <v>1806</v>
      </c>
      <c r="B284" t="s">
        <v>2284</v>
      </c>
      <c r="C284" s="1">
        <f t="shared" si="279"/>
        <v>0</v>
      </c>
      <c r="D284" s="1">
        <v>0</v>
      </c>
      <c r="E284" s="1"/>
      <c r="F284" s="1"/>
      <c r="G284" s="1"/>
      <c r="H284" s="1"/>
      <c r="I284" s="1"/>
      <c r="J284" s="1"/>
      <c r="K284" s="7">
        <f>IF(W284&gt;0,RANK(W284,(W284:Y284,Z284:AN284)),0)</f>
        <v>0</v>
      </c>
      <c r="L284" s="7">
        <f>IF(X284&gt;0,RANK(X284,(W284:Y284,Z284:AN284)),0)</f>
        <v>0</v>
      </c>
      <c r="M284" s="7">
        <f>IF(Y284&gt;0,RANK(Y284,(W284:Y284,Z284:AN284)),0)</f>
        <v>0</v>
      </c>
      <c r="N284" s="7">
        <f>IF(Z284&gt;0,RANK(Z284,(W284:Y284,Z284:AN284)),0)</f>
        <v>0</v>
      </c>
      <c r="O284" s="48">
        <f t="shared" si="280"/>
        <v>0</v>
      </c>
      <c r="P284" s="163" t="e">
        <f t="shared" si="281"/>
        <v>#DIV/0!</v>
      </c>
      <c r="Q284" s="2"/>
      <c r="R284" s="2" t="str">
        <f t="shared" si="282"/>
        <v>-</v>
      </c>
      <c r="S284" s="2" t="str">
        <f t="shared" si="283"/>
        <v>-</v>
      </c>
      <c r="T284" s="2" t="str">
        <f t="shared" si="284"/>
        <v>-</v>
      </c>
      <c r="U284" s="2" t="str">
        <f t="shared" si="285"/>
        <v>-</v>
      </c>
      <c r="V284" s="2" t="str">
        <f t="shared" si="286"/>
        <v>-</v>
      </c>
      <c r="W284" s="1">
        <f>SUMIF(County!$AT$1070:$AT$1184,$BA284,County!P$1070:P$1184)+SUMIF('Cong Dist'!$BA$1239:$BA$1258,$BA284,'Cong Dist'!W$1239:W$1258)</f>
        <v>0</v>
      </c>
      <c r="X284" s="1">
        <f>SUMIF(County!$AT$1070:$AT$1184,$BA284,County!Q$1070:Q$1184)+SUMIF('Cong Dist'!$BA$1239:$BA$1258,$BA284,'Cong Dist'!X$1239:X$1258)</f>
        <v>0</v>
      </c>
      <c r="Y284" s="1">
        <f>SUMIF(County!$AT$1070:$AT$1184,$BA284,County!R$1070:R$1184)+SUMIF('Cong Dist'!$BA$1239:$BA$1258,$BA284,'Cong Dist'!Y$1239:Y$1258)</f>
        <v>0</v>
      </c>
      <c r="Z284" s="1">
        <f>SUMIF(County!$AT$1070:$AT$1184,$BA284,County!S$1070:S$1184)+SUMIF('Cong Dist'!$BA$1239:$BA$1258,$BA284,'Cong Dist'!Z$1239:Z$1258)</f>
        <v>0</v>
      </c>
      <c r="AA284" s="1">
        <f>SUMIF(County!$AT$1070:$AT$1184,$BA284,County!T$1070:T$1184)+SUMIF('Cong Dist'!$BA$1239:$BA$1258,$BA284,'Cong Dist'!AA$1239:AA$1258)</f>
        <v>0</v>
      </c>
      <c r="AB284" s="1">
        <f>SUMIF(County!$AT$1070:$AT$1184,$BA284,County!U$1070:U$1184)+SUMIF('Cong Dist'!$BA$1239:$BA$1258,$BA284,'Cong Dist'!AB$1239:AB$1258)</f>
        <v>0</v>
      </c>
      <c r="AC284" s="1">
        <f>SUMIF(County!$AT$1070:$AT$1184,$BA284,County!V$1070:V$1184)+SUMIF('Cong Dist'!$BA$1239:$BA$1258,$BA284,'Cong Dist'!AC$1239:AC$1258)</f>
        <v>0</v>
      </c>
      <c r="AD284" s="1">
        <f>SUMIF(County!$AT$1070:$AT$1184,$BA284,County!W$1070:W$1184)+SUMIF('Cong Dist'!$BA$1239:$BA$1258,$BA284,'Cong Dist'!AD$1239:AD$1258)</f>
        <v>0</v>
      </c>
      <c r="AE284" s="1">
        <f>SUMIF(County!$AT$1070:$AT$1184,$BA284,County!X$1070:X$1184)+SUMIF('Cong Dist'!$BA$1239:$BA$1258,$BA284,'Cong Dist'!AE$1239:AE$1258)</f>
        <v>0</v>
      </c>
      <c r="AF284" s="1">
        <f>SUMIF(County!$AT$1070:$AT$1184,$BA284,County!Y$1070:Y$1184)+SUMIF('Cong Dist'!$BA$1239:$BA$1258,$BA284,'Cong Dist'!AF$1239:AF$1258)</f>
        <v>0</v>
      </c>
      <c r="AG284" s="1">
        <f>SUMIF(County!$AT$1070:$AT$1184,$BA284,County!Z$1070:Z$1184)+SUMIF('Cong Dist'!$BA$1239:$BA$1258,$BA284,'Cong Dist'!AG$1239:AG$1258)</f>
        <v>0</v>
      </c>
      <c r="AJ284" s="1">
        <f>SUMIF(County!$AT$1070:$AT$1184,$BA284,County!AC$1070:AC$1184)+SUMIF('Cong Dist'!$BA$1239:$BA$1258,$BA284,'Cong Dist'!AJ$1239:AJ$1258)</f>
        <v>0</v>
      </c>
      <c r="AM284" s="1">
        <f>SUMIF(County!$AT$1070:$AT$1184,$BA284,County!AF$1070:AF$1184)+SUMIF('Cong Dist'!$BA$1239:$BA$1258,$BA284,'Cong Dist'!AM$1239:AM$1258)</f>
        <v>0</v>
      </c>
      <c r="AP284" s="7">
        <f>IF(AA284&gt;0,RANK(AA284,(W284:Y284,Z284:AN284)),0)</f>
        <v>0</v>
      </c>
      <c r="AQ284" s="7">
        <f>IF(AB284&gt;0,RANK(AB284,(W284:Y284,Z284:AN284)),0)</f>
        <v>0</v>
      </c>
      <c r="AR284" s="7">
        <f>IF(AC284&gt;0,RANK(AC284,(W284:Y284,Z284:AN284)),0)</f>
        <v>0</v>
      </c>
      <c r="AS284" s="7">
        <f>IF(AD284&gt;0,RANK(AD284,(W284:Y284,AD284:AN284)),0)</f>
        <v>0</v>
      </c>
      <c r="AT284" s="2" t="str">
        <f t="shared" si="287"/>
        <v>-</v>
      </c>
      <c r="AU284" s="2" t="str">
        <f t="shared" si="288"/>
        <v>-</v>
      </c>
      <c r="AV284" s="2" t="str">
        <f t="shared" si="289"/>
        <v>-</v>
      </c>
      <c r="AW284" s="2" t="str">
        <f t="shared" si="290"/>
        <v>-</v>
      </c>
      <c r="AY284" s="2" t="str">
        <f t="shared" si="253"/>
        <v>District 6</v>
      </c>
      <c r="AZ284" t="str">
        <f t="shared" si="254"/>
        <v>MO</v>
      </c>
      <c r="BA284">
        <v>6</v>
      </c>
      <c r="BC284" s="91">
        <v>29</v>
      </c>
      <c r="BD284" s="93">
        <v>906</v>
      </c>
      <c r="BE284" s="100">
        <f t="shared" si="291"/>
        <v>29906</v>
      </c>
      <c r="BF284" t="s">
        <v>2683</v>
      </c>
      <c r="BG284" t="s">
        <v>3290</v>
      </c>
    </row>
    <row r="285" spans="1:59" outlineLevel="1">
      <c r="A285" t="s">
        <v>1388</v>
      </c>
      <c r="B285" s="9" t="s">
        <v>2284</v>
      </c>
      <c r="C285" s="1">
        <f t="shared" si="279"/>
        <v>0</v>
      </c>
      <c r="D285" s="1">
        <v>0</v>
      </c>
      <c r="E285" s="1"/>
      <c r="F285" s="1"/>
      <c r="G285" s="1"/>
      <c r="H285" s="1"/>
      <c r="I285" s="1"/>
      <c r="J285" s="1"/>
      <c r="K285" s="7">
        <f>IF(W285&gt;0,RANK(W285,(W285:Y285,Z285:AN285)),0)</f>
        <v>0</v>
      </c>
      <c r="L285" s="7">
        <f>IF(X285&gt;0,RANK(X285,(W285:Y285,Z285:AN285)),0)</f>
        <v>0</v>
      </c>
      <c r="M285" s="7">
        <f>IF(Y285&gt;0,RANK(Y285,(W285:Y285,Z285:AN285)),0)</f>
        <v>0</v>
      </c>
      <c r="N285" s="7">
        <f>IF(Z285&gt;0,RANK(Z285,(W285:Y285,Z285:AN285)),0)</f>
        <v>0</v>
      </c>
      <c r="O285" s="48">
        <f t="shared" si="280"/>
        <v>0</v>
      </c>
      <c r="P285" s="163" t="e">
        <f t="shared" si="281"/>
        <v>#DIV/0!</v>
      </c>
      <c r="Q285" s="2"/>
      <c r="R285" s="2" t="str">
        <f t="shared" si="282"/>
        <v>-</v>
      </c>
      <c r="S285" s="2" t="str">
        <f t="shared" si="283"/>
        <v>-</v>
      </c>
      <c r="T285" s="2" t="str">
        <f t="shared" si="284"/>
        <v>-</v>
      </c>
      <c r="U285" s="2" t="str">
        <f t="shared" si="285"/>
        <v>-</v>
      </c>
      <c r="V285" s="2" t="str">
        <f t="shared" si="286"/>
        <v>-</v>
      </c>
      <c r="W285" s="1">
        <f>SUMIF(County!$AT$1070:$AT$1184,$BA285,County!P$1070:P$1184)+SUMIF('Cong Dist'!$BA$1239:$BA$1258,$BA285,'Cong Dist'!W$1239:W$1258)</f>
        <v>0</v>
      </c>
      <c r="X285" s="1">
        <f>SUMIF(County!$AT$1070:$AT$1184,$BA285,County!Q$1070:Q$1184)+SUMIF('Cong Dist'!$BA$1239:$BA$1258,$BA285,'Cong Dist'!X$1239:X$1258)</f>
        <v>0</v>
      </c>
      <c r="Y285" s="1">
        <f>SUMIF(County!$AT$1070:$AT$1184,$BA285,County!R$1070:R$1184)+SUMIF('Cong Dist'!$BA$1239:$BA$1258,$BA285,'Cong Dist'!Y$1239:Y$1258)</f>
        <v>0</v>
      </c>
      <c r="Z285" s="1">
        <f>SUMIF(County!$AT$1070:$AT$1184,$BA285,County!S$1070:S$1184)+SUMIF('Cong Dist'!$BA$1239:$BA$1258,$BA285,'Cong Dist'!Z$1239:Z$1258)</f>
        <v>0</v>
      </c>
      <c r="AA285" s="1">
        <f>SUMIF(County!$AT$1070:$AT$1184,$BA285,County!T$1070:T$1184)+SUMIF('Cong Dist'!$BA$1239:$BA$1258,$BA285,'Cong Dist'!AA$1239:AA$1258)</f>
        <v>0</v>
      </c>
      <c r="AB285" s="1">
        <f>SUMIF(County!$AT$1070:$AT$1184,$BA285,County!U$1070:U$1184)+SUMIF('Cong Dist'!$BA$1239:$BA$1258,$BA285,'Cong Dist'!AB$1239:AB$1258)</f>
        <v>0</v>
      </c>
      <c r="AC285" s="1">
        <f>SUMIF(County!$AT$1070:$AT$1184,$BA285,County!V$1070:V$1184)+SUMIF('Cong Dist'!$BA$1239:$BA$1258,$BA285,'Cong Dist'!AC$1239:AC$1258)</f>
        <v>0</v>
      </c>
      <c r="AD285" s="1">
        <f>SUMIF(County!$AT$1070:$AT$1184,$BA285,County!W$1070:W$1184)+SUMIF('Cong Dist'!$BA$1239:$BA$1258,$BA285,'Cong Dist'!AD$1239:AD$1258)</f>
        <v>0</v>
      </c>
      <c r="AE285" s="1">
        <f>SUMIF(County!$AT$1070:$AT$1184,$BA285,County!X$1070:X$1184)+SUMIF('Cong Dist'!$BA$1239:$BA$1258,$BA285,'Cong Dist'!AE$1239:AE$1258)</f>
        <v>0</v>
      </c>
      <c r="AF285" s="1">
        <f>SUMIF(County!$AT$1070:$AT$1184,$BA285,County!Y$1070:Y$1184)+SUMIF('Cong Dist'!$BA$1239:$BA$1258,$BA285,'Cong Dist'!AF$1239:AF$1258)</f>
        <v>0</v>
      </c>
      <c r="AG285" s="1">
        <f>SUMIF(County!$AT$1070:$AT$1184,$BA285,County!Z$1070:Z$1184)+SUMIF('Cong Dist'!$BA$1239:$BA$1258,$BA285,'Cong Dist'!AG$1239:AG$1258)</f>
        <v>0</v>
      </c>
      <c r="AJ285" s="1">
        <f>SUMIF(County!$AT$1070:$AT$1184,$BA285,County!AC$1070:AC$1184)+SUMIF('Cong Dist'!$BA$1239:$BA$1258,$BA285,'Cong Dist'!AJ$1239:AJ$1258)</f>
        <v>0</v>
      </c>
      <c r="AM285" s="1">
        <f>SUMIF(County!$AT$1070:$AT$1184,$BA285,County!AF$1070:AF$1184)+SUMIF('Cong Dist'!$BA$1239:$BA$1258,$BA285,'Cong Dist'!AM$1239:AM$1258)</f>
        <v>0</v>
      </c>
      <c r="AP285" s="7">
        <f>IF(AA285&gt;0,RANK(AA285,(W285:Y285,Z285:AN285)),0)</f>
        <v>0</v>
      </c>
      <c r="AQ285" s="7">
        <f>IF(AB285&gt;0,RANK(AB285,(W285:Y285,Z285:AN285)),0)</f>
        <v>0</v>
      </c>
      <c r="AR285" s="7">
        <f>IF(AC285&gt;0,RANK(AC285,(W285:Y285,Z285:AN285)),0)</f>
        <v>0</v>
      </c>
      <c r="AS285" s="7">
        <f>IF(AD285&gt;0,RANK(AD285,(W285:Y285,AD285:AN285)),0)</f>
        <v>0</v>
      </c>
      <c r="AT285" s="2" t="str">
        <f t="shared" si="287"/>
        <v>-</v>
      </c>
      <c r="AU285" s="2" t="str">
        <f t="shared" si="288"/>
        <v>-</v>
      </c>
      <c r="AV285" s="2" t="str">
        <f t="shared" si="289"/>
        <v>-</v>
      </c>
      <c r="AW285" s="2" t="str">
        <f t="shared" si="290"/>
        <v>-</v>
      </c>
      <c r="AY285" s="2" t="str">
        <f t="shared" si="253"/>
        <v>District 7</v>
      </c>
      <c r="AZ285" t="str">
        <f t="shared" si="254"/>
        <v>MO</v>
      </c>
      <c r="BA285">
        <v>7</v>
      </c>
      <c r="BC285" s="91">
        <v>29</v>
      </c>
      <c r="BD285" s="93">
        <v>907</v>
      </c>
      <c r="BE285" s="100">
        <f t="shared" si="291"/>
        <v>29907</v>
      </c>
      <c r="BF285" t="s">
        <v>2683</v>
      </c>
      <c r="BG285" t="s">
        <v>3290</v>
      </c>
    </row>
    <row r="286" spans="1:59" outlineLevel="1">
      <c r="A286" t="s">
        <v>282</v>
      </c>
      <c r="B286" s="9" t="s">
        <v>2284</v>
      </c>
      <c r="C286" s="1">
        <f t="shared" si="279"/>
        <v>0</v>
      </c>
      <c r="D286" s="1">
        <v>0</v>
      </c>
      <c r="E286" s="1"/>
      <c r="F286" s="1"/>
      <c r="G286" s="1"/>
      <c r="H286" s="1"/>
      <c r="I286" s="1"/>
      <c r="J286" s="1"/>
      <c r="K286" s="7">
        <f>IF(W286&gt;0,RANK(W286,(W286:Y286,Z286:AN286)),0)</f>
        <v>0</v>
      </c>
      <c r="L286" s="7">
        <f>IF(X286&gt;0,RANK(X286,(W286:Y286,Z286:AN286)),0)</f>
        <v>0</v>
      </c>
      <c r="M286" s="7">
        <f>IF(Y286&gt;0,RANK(Y286,(W286:Y286,Z286:AN286)),0)</f>
        <v>0</v>
      </c>
      <c r="N286" s="7">
        <f>IF(Z286&gt;0,RANK(Z286,(W286:Y286,Z286:AN286)),0)</f>
        <v>0</v>
      </c>
      <c r="O286" s="48">
        <f t="shared" si="280"/>
        <v>0</v>
      </c>
      <c r="P286" s="163" t="e">
        <f t="shared" si="281"/>
        <v>#DIV/0!</v>
      </c>
      <c r="Q286" s="2"/>
      <c r="R286" s="2" t="str">
        <f t="shared" si="282"/>
        <v>-</v>
      </c>
      <c r="S286" s="2" t="str">
        <f t="shared" si="283"/>
        <v>-</v>
      </c>
      <c r="T286" s="2" t="str">
        <f t="shared" si="284"/>
        <v>-</v>
      </c>
      <c r="U286" s="2" t="str">
        <f t="shared" si="285"/>
        <v>-</v>
      </c>
      <c r="V286" s="2" t="str">
        <f t="shared" si="286"/>
        <v>-</v>
      </c>
      <c r="W286" s="1">
        <f>SUMIF(County!$AT$1070:$AT$1184,$BA286,County!P$1070:P$1184)+SUMIF('Cong Dist'!$BA$1239:$BA$1258,$BA286,'Cong Dist'!W$1239:W$1258)</f>
        <v>0</v>
      </c>
      <c r="X286" s="1">
        <f>SUMIF(County!$AT$1070:$AT$1184,$BA286,County!Q$1070:Q$1184)+SUMIF('Cong Dist'!$BA$1239:$BA$1258,$BA286,'Cong Dist'!X$1239:X$1258)</f>
        <v>0</v>
      </c>
      <c r="Y286" s="1">
        <f>SUMIF(County!$AT$1070:$AT$1184,$BA286,County!R$1070:R$1184)+SUMIF('Cong Dist'!$BA$1239:$BA$1258,$BA286,'Cong Dist'!Y$1239:Y$1258)</f>
        <v>0</v>
      </c>
      <c r="Z286" s="1">
        <f>SUMIF(County!$AT$1070:$AT$1184,$BA286,County!S$1070:S$1184)+SUMIF('Cong Dist'!$BA$1239:$BA$1258,$BA286,'Cong Dist'!Z$1239:Z$1258)</f>
        <v>0</v>
      </c>
      <c r="AA286" s="1">
        <f>SUMIF(County!$AT$1070:$AT$1184,$BA286,County!T$1070:T$1184)+SUMIF('Cong Dist'!$BA$1239:$BA$1258,$BA286,'Cong Dist'!AA$1239:AA$1258)</f>
        <v>0</v>
      </c>
      <c r="AB286" s="1">
        <f>SUMIF(County!$AT$1070:$AT$1184,$BA286,County!U$1070:U$1184)+SUMIF('Cong Dist'!$BA$1239:$BA$1258,$BA286,'Cong Dist'!AB$1239:AB$1258)</f>
        <v>0</v>
      </c>
      <c r="AC286" s="1">
        <f>SUMIF(County!$AT$1070:$AT$1184,$BA286,County!V$1070:V$1184)+SUMIF('Cong Dist'!$BA$1239:$BA$1258,$BA286,'Cong Dist'!AC$1239:AC$1258)</f>
        <v>0</v>
      </c>
      <c r="AD286" s="1">
        <f>SUMIF(County!$AT$1070:$AT$1184,$BA286,County!W$1070:W$1184)+SUMIF('Cong Dist'!$BA$1239:$BA$1258,$BA286,'Cong Dist'!AD$1239:AD$1258)</f>
        <v>0</v>
      </c>
      <c r="AE286" s="1">
        <f>SUMIF(County!$AT$1070:$AT$1184,$BA286,County!X$1070:X$1184)+SUMIF('Cong Dist'!$BA$1239:$BA$1258,$BA286,'Cong Dist'!AE$1239:AE$1258)</f>
        <v>0</v>
      </c>
      <c r="AF286" s="1">
        <f>SUMIF(County!$AT$1070:$AT$1184,$BA286,County!Y$1070:Y$1184)+SUMIF('Cong Dist'!$BA$1239:$BA$1258,$BA286,'Cong Dist'!AF$1239:AF$1258)</f>
        <v>0</v>
      </c>
      <c r="AG286" s="1">
        <f>SUMIF(County!$AT$1070:$AT$1184,$BA286,County!Z$1070:Z$1184)+SUMIF('Cong Dist'!$BA$1239:$BA$1258,$BA286,'Cong Dist'!AG$1239:AG$1258)</f>
        <v>0</v>
      </c>
      <c r="AJ286" s="1">
        <f>SUMIF(County!$AT$1070:$AT$1184,$BA286,County!AC$1070:AC$1184)+SUMIF('Cong Dist'!$BA$1239:$BA$1258,$BA286,'Cong Dist'!AJ$1239:AJ$1258)</f>
        <v>0</v>
      </c>
      <c r="AM286" s="1">
        <f>SUMIF(County!$AT$1070:$AT$1184,$BA286,County!AF$1070:AF$1184)+SUMIF('Cong Dist'!$BA$1239:$BA$1258,$BA286,'Cong Dist'!AM$1239:AM$1258)</f>
        <v>0</v>
      </c>
      <c r="AP286" s="7">
        <f>IF(AA286&gt;0,RANK(AA286,(W286:Y286,Z286:AN286)),0)</f>
        <v>0</v>
      </c>
      <c r="AQ286" s="7">
        <f>IF(AB286&gt;0,RANK(AB286,(W286:Y286,Z286:AN286)),0)</f>
        <v>0</v>
      </c>
      <c r="AR286" s="7">
        <f>IF(AC286&gt;0,RANK(AC286,(W286:Y286,Z286:AN286)),0)</f>
        <v>0</v>
      </c>
      <c r="AS286" s="7">
        <f>IF(AD286&gt;0,RANK(AD286,(W286:Y286,AD286:AN286)),0)</f>
        <v>0</v>
      </c>
      <c r="AT286" s="2" t="str">
        <f t="shared" si="287"/>
        <v>-</v>
      </c>
      <c r="AU286" s="2" t="str">
        <f t="shared" si="288"/>
        <v>-</v>
      </c>
      <c r="AV286" s="2" t="str">
        <f t="shared" si="289"/>
        <v>-</v>
      </c>
      <c r="AW286" s="2" t="str">
        <f t="shared" si="290"/>
        <v>-</v>
      </c>
      <c r="AY286" s="2" t="str">
        <f t="shared" si="253"/>
        <v>District 8</v>
      </c>
      <c r="AZ286" t="str">
        <f t="shared" si="254"/>
        <v>MO</v>
      </c>
      <c r="BA286">
        <v>8</v>
      </c>
      <c r="BC286" s="91">
        <v>29</v>
      </c>
      <c r="BD286" s="93">
        <v>908</v>
      </c>
      <c r="BE286" s="100">
        <f t="shared" si="291"/>
        <v>29908</v>
      </c>
      <c r="BF286" t="s">
        <v>2683</v>
      </c>
      <c r="BG286" t="s">
        <v>3290</v>
      </c>
    </row>
    <row r="287" spans="1:59" outlineLevel="1">
      <c r="A287" t="s">
        <v>3105</v>
      </c>
      <c r="B287" t="s">
        <v>2284</v>
      </c>
      <c r="C287" s="1">
        <f t="shared" si="279"/>
        <v>0</v>
      </c>
      <c r="D287" s="1">
        <v>0</v>
      </c>
      <c r="E287" s="1"/>
      <c r="F287" s="1"/>
      <c r="G287" s="1"/>
      <c r="H287" s="1"/>
      <c r="I287" s="1"/>
      <c r="J287" s="1"/>
      <c r="K287" s="7">
        <f>IF(W287&gt;0,RANK(W287,(W287:Y287,Z287:AN287)),0)</f>
        <v>0</v>
      </c>
      <c r="L287" s="7">
        <f>IF(X287&gt;0,RANK(X287,(W287:Y287,Z287:AN287)),0)</f>
        <v>0</v>
      </c>
      <c r="M287" s="7">
        <f>IF(Y287&gt;0,RANK(Y287,(W287:Y287,Z287:AN287)),0)</f>
        <v>0</v>
      </c>
      <c r="N287" s="7">
        <f>IF(Z287&gt;0,RANK(Z287,(W287:Y287,Z287:AN287)),0)</f>
        <v>0</v>
      </c>
      <c r="O287" s="48">
        <f t="shared" si="280"/>
        <v>0</v>
      </c>
      <c r="P287" s="163" t="e">
        <f t="shared" si="281"/>
        <v>#DIV/0!</v>
      </c>
      <c r="Q287" s="2"/>
      <c r="R287" s="2" t="str">
        <f t="shared" si="282"/>
        <v>-</v>
      </c>
      <c r="S287" s="2" t="str">
        <f t="shared" si="283"/>
        <v>-</v>
      </c>
      <c r="T287" s="2" t="str">
        <f t="shared" si="284"/>
        <v>-</v>
      </c>
      <c r="U287" s="2" t="str">
        <f t="shared" si="285"/>
        <v>-</v>
      </c>
      <c r="V287" s="2" t="str">
        <f t="shared" si="286"/>
        <v>-</v>
      </c>
      <c r="W287" s="1">
        <f>SUMIF(County!$AT$1070:$AT$1184,$BA287,County!P$1070:P$1184)+SUMIF('Cong Dist'!$BA$1239:$BA$1258,$BA287,'Cong Dist'!W$1239:W$1258)</f>
        <v>0</v>
      </c>
      <c r="X287" s="1">
        <f>SUMIF(County!$AT$1070:$AT$1184,$BA287,County!Q$1070:Q$1184)+SUMIF('Cong Dist'!$BA$1239:$BA$1258,$BA287,'Cong Dist'!X$1239:X$1258)</f>
        <v>0</v>
      </c>
      <c r="Y287" s="1">
        <f>SUMIF(County!$AT$1070:$AT$1184,$BA287,County!R$1070:R$1184)+SUMIF('Cong Dist'!$BA$1239:$BA$1258,$BA287,'Cong Dist'!Y$1239:Y$1258)</f>
        <v>0</v>
      </c>
      <c r="Z287" s="1">
        <f>SUMIF(County!$AT$1070:$AT$1184,$BA287,County!S$1070:S$1184)+SUMIF('Cong Dist'!$BA$1239:$BA$1258,$BA287,'Cong Dist'!Z$1239:Z$1258)</f>
        <v>0</v>
      </c>
      <c r="AA287" s="1">
        <f>SUMIF(County!$AT$1070:$AT$1184,$BA287,County!T$1070:T$1184)+SUMIF('Cong Dist'!$BA$1239:$BA$1258,$BA287,'Cong Dist'!AA$1239:AA$1258)</f>
        <v>0</v>
      </c>
      <c r="AB287" s="1">
        <f>SUMIF(County!$AT$1070:$AT$1184,$BA287,County!U$1070:U$1184)+SUMIF('Cong Dist'!$BA$1239:$BA$1258,$BA287,'Cong Dist'!AB$1239:AB$1258)</f>
        <v>0</v>
      </c>
      <c r="AC287" s="1">
        <f>SUMIF(County!$AT$1070:$AT$1184,$BA287,County!V$1070:V$1184)+SUMIF('Cong Dist'!$BA$1239:$BA$1258,$BA287,'Cong Dist'!AC$1239:AC$1258)</f>
        <v>0</v>
      </c>
      <c r="AD287" s="1">
        <f>SUMIF(County!$AT$1070:$AT$1184,$BA287,County!W$1070:W$1184)+SUMIF('Cong Dist'!$BA$1239:$BA$1258,$BA287,'Cong Dist'!AD$1239:AD$1258)</f>
        <v>0</v>
      </c>
      <c r="AE287" s="1">
        <f>SUMIF(County!$AT$1070:$AT$1184,$BA287,County!X$1070:X$1184)+SUMIF('Cong Dist'!$BA$1239:$BA$1258,$BA287,'Cong Dist'!AE$1239:AE$1258)</f>
        <v>0</v>
      </c>
      <c r="AF287" s="1">
        <f>SUMIF(County!$AT$1070:$AT$1184,$BA287,County!Y$1070:Y$1184)+SUMIF('Cong Dist'!$BA$1239:$BA$1258,$BA287,'Cong Dist'!AF$1239:AF$1258)</f>
        <v>0</v>
      </c>
      <c r="AG287" s="1">
        <f>SUMIF(County!$AT$1070:$AT$1184,$BA287,County!Z$1070:Z$1184)+SUMIF('Cong Dist'!$BA$1239:$BA$1258,$BA287,'Cong Dist'!AG$1239:AG$1258)</f>
        <v>0</v>
      </c>
      <c r="AJ287" s="1">
        <f>SUMIF(County!$AT$1070:$AT$1184,$BA287,County!AC$1070:AC$1184)+SUMIF('Cong Dist'!$BA$1239:$BA$1258,$BA287,'Cong Dist'!AJ$1239:AJ$1258)</f>
        <v>0</v>
      </c>
      <c r="AM287" s="1">
        <f>SUMIF(County!$AT$1070:$AT$1184,$BA287,County!AF$1070:AF$1184)+SUMIF('Cong Dist'!$BA$1239:$BA$1258,$BA287,'Cong Dist'!AM$1239:AM$1258)</f>
        <v>0</v>
      </c>
      <c r="AP287" s="7">
        <f>IF(AA287&gt;0,RANK(AA287,(W287:Y287,Z287:AN287)),0)</f>
        <v>0</v>
      </c>
      <c r="AQ287" s="7">
        <f>IF(AB287&gt;0,RANK(AB287,(W287:Y287,Z287:AN287)),0)</f>
        <v>0</v>
      </c>
      <c r="AR287" s="7">
        <f>IF(AC287&gt;0,RANK(AC287,(W287:Y287,Z287:AN287)),0)</f>
        <v>0</v>
      </c>
      <c r="AS287" s="7">
        <f>IF(AD287&gt;0,RANK(AD287,(W287:Y287,AD287:AN287)),0)</f>
        <v>0</v>
      </c>
      <c r="AT287" s="2" t="str">
        <f t="shared" si="287"/>
        <v>-</v>
      </c>
      <c r="AU287" s="2" t="str">
        <f t="shared" si="288"/>
        <v>-</v>
      </c>
      <c r="AV287" s="2" t="str">
        <f t="shared" si="289"/>
        <v>-</v>
      </c>
      <c r="AW287" s="2" t="str">
        <f t="shared" si="290"/>
        <v>-</v>
      </c>
      <c r="AY287" s="2" t="str">
        <f t="shared" si="253"/>
        <v>District 9</v>
      </c>
      <c r="AZ287" t="str">
        <f t="shared" si="254"/>
        <v>MO</v>
      </c>
      <c r="BA287">
        <v>9</v>
      </c>
      <c r="BC287" s="91">
        <v>29</v>
      </c>
      <c r="BD287" s="93">
        <v>909</v>
      </c>
      <c r="BE287" s="100">
        <f t="shared" si="291"/>
        <v>29909</v>
      </c>
      <c r="BF287" t="s">
        <v>2683</v>
      </c>
      <c r="BG287" t="s">
        <v>3290</v>
      </c>
    </row>
    <row r="288" spans="1:59">
      <c r="A288" t="s">
        <v>3051</v>
      </c>
      <c r="B288" t="s">
        <v>1136</v>
      </c>
      <c r="C288" s="1">
        <f t="shared" si="279"/>
        <v>0</v>
      </c>
      <c r="D288" s="1">
        <v>58</v>
      </c>
      <c r="E288" s="1">
        <f>IF(W288=MAX($W288:$AD288),$D288,"")</f>
        <v>58</v>
      </c>
      <c r="F288" s="1"/>
      <c r="G288" s="1">
        <f>IF(Y288=MAX($W288:$AD288),$D288,"")</f>
        <v>58</v>
      </c>
      <c r="H288" s="1">
        <f>IF(Z288=MAX($W288:$AD288),$D288,"")</f>
        <v>58</v>
      </c>
      <c r="I288" s="1">
        <f>IF(AA288=MAX($W288:$AD288),$D288,"")</f>
        <v>58</v>
      </c>
      <c r="J288" s="1"/>
      <c r="K288" s="7">
        <f>IF(W288&gt;0,RANK(W288,(W288:Y288,Z288:AN288)),0)</f>
        <v>0</v>
      </c>
      <c r="L288" s="7">
        <f>IF(X288&gt;0,RANK(X288,(W288:Y288,Z288:AN288)),0)</f>
        <v>0</v>
      </c>
      <c r="M288" s="7">
        <f>IF(Y288&gt;0,RANK(Y288,(W288:Y288,Z288:AN288)),0)</f>
        <v>0</v>
      </c>
      <c r="N288" s="7">
        <f>IF(Z288&gt;0,RANK(Z288,(W288:Y288,Z288:AN288)),0)</f>
        <v>0</v>
      </c>
      <c r="O288" s="48">
        <f t="shared" si="280"/>
        <v>0</v>
      </c>
      <c r="P288" s="163" t="e">
        <f t="shared" si="281"/>
        <v>#DIV/0!</v>
      </c>
      <c r="Q288" s="2"/>
      <c r="R288" s="2" t="str">
        <f t="shared" si="282"/>
        <v>-</v>
      </c>
      <c r="S288" s="2" t="str">
        <f t="shared" si="283"/>
        <v>-</v>
      </c>
      <c r="T288" s="2" t="str">
        <f t="shared" si="284"/>
        <v>-</v>
      </c>
      <c r="U288" s="2" t="str">
        <f t="shared" si="285"/>
        <v>-</v>
      </c>
      <c r="V288" s="2" t="str">
        <f t="shared" si="286"/>
        <v>-</v>
      </c>
      <c r="W288" s="1">
        <f>SUM(W279:W287)</f>
        <v>0</v>
      </c>
      <c r="X288" s="1">
        <f t="shared" ref="X288:AC288" si="292">SUM(X279:X287)</f>
        <v>0</v>
      </c>
      <c r="Y288" s="1">
        <f t="shared" si="292"/>
        <v>0</v>
      </c>
      <c r="Z288" s="1">
        <f t="shared" si="292"/>
        <v>0</v>
      </c>
      <c r="AA288" s="1">
        <f t="shared" si="292"/>
        <v>0</v>
      </c>
      <c r="AB288" s="1">
        <f>SUM(AB279:AB287)</f>
        <v>0</v>
      </c>
      <c r="AC288" s="1">
        <f t="shared" si="292"/>
        <v>0</v>
      </c>
      <c r="AD288" s="1">
        <f>SUM(AD279:AD287)</f>
        <v>0</v>
      </c>
      <c r="AE288" s="1">
        <f>SUM(AE279:AE287)</f>
        <v>0</v>
      </c>
      <c r="AF288" s="1">
        <f>SUM(AF279:AF287)</f>
        <v>0</v>
      </c>
      <c r="AG288" s="1">
        <f>SUM(AG279:AG287)</f>
        <v>0</v>
      </c>
      <c r="AJ288" s="1">
        <f>SUM(AJ279:AJ287)</f>
        <v>0</v>
      </c>
      <c r="AM288" s="1">
        <f>SUM(AM279:AM287)</f>
        <v>0</v>
      </c>
      <c r="AP288" s="7">
        <f>IF(AA288&gt;0,RANK(AA288,(W288:Y288,Z288:AN288)),0)</f>
        <v>0</v>
      </c>
      <c r="AQ288" s="7">
        <f>IF(AB288&gt;0,RANK(AB288,(W288:Y288,Z288:AN288)),0)</f>
        <v>0</v>
      </c>
      <c r="AR288" s="7">
        <f>IF(AC288&gt;0,RANK(AC288,(W288:Y288,Z288:AN288)),0)</f>
        <v>0</v>
      </c>
      <c r="AS288" s="7">
        <f>IF(AD288&gt;0,RANK(AD288,(W288:Y288,AD288:AN288)),0)</f>
        <v>0</v>
      </c>
      <c r="AT288" s="2" t="str">
        <f t="shared" si="287"/>
        <v>-</v>
      </c>
      <c r="AU288" s="2" t="str">
        <f t="shared" si="288"/>
        <v>-</v>
      </c>
      <c r="AV288" s="2" t="str">
        <f t="shared" si="289"/>
        <v>-</v>
      </c>
      <c r="AW288" s="2" t="str">
        <f t="shared" si="290"/>
        <v>-</v>
      </c>
      <c r="AY288" s="2" t="str">
        <f t="shared" si="253"/>
        <v>Missouri</v>
      </c>
      <c r="AZ288" t="str">
        <f t="shared" si="254"/>
        <v>T</v>
      </c>
      <c r="BC288" s="91">
        <v>29</v>
      </c>
      <c r="BD288" s="93"/>
      <c r="BE288" s="100">
        <f t="shared" si="291"/>
        <v>29000</v>
      </c>
      <c r="BF288" t="s">
        <v>1662</v>
      </c>
      <c r="BG288" t="s">
        <v>3290</v>
      </c>
    </row>
    <row r="289" spans="1:59">
      <c r="C289" s="1"/>
      <c r="D289" s="1"/>
      <c r="E289" s="1"/>
      <c r="F289" s="1"/>
      <c r="G289" s="1"/>
      <c r="H289" s="1"/>
      <c r="I289" s="1"/>
      <c r="J289" s="1"/>
      <c r="K289" s="7"/>
      <c r="L289" s="7"/>
      <c r="M289" s="7"/>
      <c r="N289" s="7"/>
      <c r="O289" s="48"/>
      <c r="P289" s="163"/>
      <c r="Q289" s="2"/>
      <c r="R289" s="2"/>
      <c r="S289" s="2"/>
      <c r="T289" s="2"/>
      <c r="U289" s="2"/>
      <c r="V289" s="2"/>
      <c r="AP289" s="7"/>
      <c r="AQ289" s="7"/>
      <c r="AR289" s="7"/>
      <c r="AS289" s="7"/>
      <c r="AT289" s="2"/>
      <c r="AU289" s="2"/>
      <c r="AV289" s="2"/>
      <c r="AW289" s="2"/>
      <c r="AY289" s="2"/>
      <c r="BD289" s="93"/>
    </row>
    <row r="290" spans="1:59" outlineLevel="1">
      <c r="A290" t="s">
        <v>1179</v>
      </c>
      <c r="B290" t="s">
        <v>3168</v>
      </c>
      <c r="C290" s="1">
        <f>SUM(W290:AN290)</f>
        <v>140457</v>
      </c>
      <c r="D290" s="1"/>
      <c r="E290" s="1"/>
      <c r="F290" s="1"/>
      <c r="G290" s="1"/>
      <c r="H290" s="1"/>
      <c r="I290" s="1"/>
      <c r="J290" s="1"/>
      <c r="K290" s="7">
        <f>IF(W290&gt;0,RANK(W290,(W290:Y290,Z290:AN290)),0)</f>
        <v>0</v>
      </c>
      <c r="L290" s="7">
        <f>IF(X290&gt;0,RANK(X290,(W290:Y290,Z290:AN290)),0)</f>
        <v>4</v>
      </c>
      <c r="M290" s="7">
        <f>IF(Y290&gt;0,RANK(Y290,(W290:Y290,Z290:AN290)),0)</f>
        <v>1</v>
      </c>
      <c r="N290" s="7">
        <f>IF(Z290&gt;0,RANK(Z290,(W290:Y290,Z290:AN290)),0)</f>
        <v>2</v>
      </c>
      <c r="O290" s="48">
        <f>MAX(W290:AD290)-LARGE(W290:AD290,2)</f>
        <v>75894</v>
      </c>
      <c r="P290" s="163">
        <f>O290/C290</f>
        <v>0.54033618829962193</v>
      </c>
      <c r="Q290" s="2"/>
      <c r="R290" s="2">
        <f t="shared" ref="R290:T291" si="293">IF($C290=0,"-",W290/$C290)</f>
        <v>0</v>
      </c>
      <c r="S290" s="2">
        <f t="shared" si="293"/>
        <v>4.3479499063770403E-2</v>
      </c>
      <c r="T290" s="2">
        <f t="shared" si="293"/>
        <v>0.68434467488270434</v>
      </c>
      <c r="U290" s="2">
        <f>IF($C290=0,"-",Z290/$C290)</f>
        <v>0.14400848658308238</v>
      </c>
      <c r="V290" s="2">
        <f>IF(C290=0,"-",(1-R290-S290-T290))</f>
        <v>0.2721758260535253</v>
      </c>
      <c r="W290" s="1">
        <f>County!P1243</f>
        <v>0</v>
      </c>
      <c r="X290" s="1">
        <f>County!Q1243</f>
        <v>6107</v>
      </c>
      <c r="Y290" s="1">
        <f>County!R1243</f>
        <v>96121</v>
      </c>
      <c r="Z290" s="1">
        <f>County!S1243</f>
        <v>20227</v>
      </c>
      <c r="AA290" s="1">
        <f>County!T1243</f>
        <v>12546</v>
      </c>
      <c r="AF290" s="1">
        <f>County!Y1243</f>
        <v>5456</v>
      </c>
      <c r="AH290" s="1"/>
      <c r="AI290" s="1"/>
      <c r="AK290" s="1"/>
      <c r="AL290" s="1"/>
      <c r="AM290" s="1"/>
      <c r="AP290" s="7">
        <f>IF(AA290&gt;0,RANK(AA290,(W290:Y290,Z290:AN290)),0)</f>
        <v>3</v>
      </c>
      <c r="AQ290" s="7">
        <f>IF(AB290&gt;0,RANK(AB290,(W290:Y290,Z290:AN290)),0)</f>
        <v>0</v>
      </c>
      <c r="AR290" s="7">
        <f>IF(AC290&gt;0,RANK(AC290,(W290:Y290,Z290:AN290)),0)</f>
        <v>0</v>
      </c>
      <c r="AS290" s="7">
        <f>IF(AD290&gt;0,RANK(AD290,(W290:Y290,AD290:AN290)),0)</f>
        <v>0</v>
      </c>
      <c r="AT290" s="2">
        <f t="shared" ref="AT290:AW291" si="294">IF($C290=0,"-",AA290/$C290)</f>
        <v>8.9322710865247013E-2</v>
      </c>
      <c r="AU290" s="2">
        <f t="shared" si="294"/>
        <v>0</v>
      </c>
      <c r="AV290" s="2">
        <f t="shared" si="294"/>
        <v>0</v>
      </c>
      <c r="AW290" s="2">
        <f t="shared" si="294"/>
        <v>0</v>
      </c>
      <c r="AY290" s="2" t="str">
        <f t="shared" si="253"/>
        <v>At Large</v>
      </c>
      <c r="AZ290" t="str">
        <f t="shared" si="254"/>
        <v>MT</v>
      </c>
      <c r="BC290" s="91">
        <v>30</v>
      </c>
      <c r="BD290" s="93">
        <v>901</v>
      </c>
      <c r="BE290" s="100">
        <f>BC290*1000+BD290</f>
        <v>30901</v>
      </c>
      <c r="BF290" t="s">
        <v>2683</v>
      </c>
      <c r="BG290" t="s">
        <v>3094</v>
      </c>
    </row>
    <row r="291" spans="1:59">
      <c r="A291" t="s">
        <v>435</v>
      </c>
      <c r="B291" t="s">
        <v>1136</v>
      </c>
      <c r="C291" s="1">
        <f>SUM(W291:AN291)</f>
        <v>140457</v>
      </c>
      <c r="D291" s="1"/>
      <c r="E291" s="1"/>
      <c r="F291" s="1"/>
      <c r="G291" s="1"/>
      <c r="H291" s="1"/>
      <c r="I291" s="1"/>
      <c r="J291" s="1"/>
      <c r="K291" s="7">
        <f>IF(W291&gt;0,RANK(W291,(W291:Y291,Z291:AN291)),0)</f>
        <v>0</v>
      </c>
      <c r="L291" s="7">
        <f>IF(X291&gt;0,RANK(X291,(W291:Y291,Z291:AN291)),0)</f>
        <v>4</v>
      </c>
      <c r="M291" s="7">
        <f>IF(Y291&gt;0,RANK(Y291,(W291:Y291,Z291:AN291)),0)</f>
        <v>1</v>
      </c>
      <c r="N291" s="7">
        <f>IF(Z291&gt;0,RANK(Z291,(W291:Y291,Z291:AN291)),0)</f>
        <v>2</v>
      </c>
      <c r="O291" s="48">
        <f>MAX(W291:AD291)-LARGE(W291:AD291,2)</f>
        <v>75894</v>
      </c>
      <c r="P291" s="163">
        <f>O291/C291</f>
        <v>0.54033618829962193</v>
      </c>
      <c r="Q291" s="2"/>
      <c r="R291" s="2">
        <f t="shared" si="293"/>
        <v>0</v>
      </c>
      <c r="S291" s="2">
        <f t="shared" si="293"/>
        <v>4.3479499063770403E-2</v>
      </c>
      <c r="T291" s="2">
        <f t="shared" si="293"/>
        <v>0.68434467488270434</v>
      </c>
      <c r="U291" s="2">
        <f>IF($C291=0,"-",Z291/$C291)</f>
        <v>0.14400848658308238</v>
      </c>
      <c r="V291" s="2">
        <f>IF(C291=0,"-",(1-R291-S291-T291))</f>
        <v>0.2721758260535253</v>
      </c>
      <c r="W291" s="1">
        <f>W290</f>
        <v>0</v>
      </c>
      <c r="X291" s="1">
        <f>X290</f>
        <v>6107</v>
      </c>
      <c r="Y291" s="1">
        <f>Y290</f>
        <v>96121</v>
      </c>
      <c r="Z291" s="1">
        <f>Z290</f>
        <v>20227</v>
      </c>
      <c r="AA291" s="1">
        <f>AA290</f>
        <v>12546</v>
      </c>
      <c r="AF291" s="1">
        <f>AF290</f>
        <v>5456</v>
      </c>
      <c r="AP291" s="7">
        <f>IF(AA291&gt;0,RANK(AA291,(W291:Y291,Z291:AN291)),0)</f>
        <v>3</v>
      </c>
      <c r="AQ291" s="7">
        <f>IF(AB291&gt;0,RANK(AB291,(W291:Y291,Z291:AN291)),0)</f>
        <v>0</v>
      </c>
      <c r="AR291" s="7">
        <f>IF(AC291&gt;0,RANK(AC291,(W291:Y291,Z291:AN291)),0)</f>
        <v>0</v>
      </c>
      <c r="AS291" s="7">
        <f>IF(AD291&gt;0,RANK(AD291,(W291:Y291,AD291:AN291)),0)</f>
        <v>0</v>
      </c>
      <c r="AT291" s="2">
        <f t="shared" si="294"/>
        <v>8.9322710865247013E-2</v>
      </c>
      <c r="AU291" s="2">
        <f t="shared" si="294"/>
        <v>0</v>
      </c>
      <c r="AV291" s="2">
        <f t="shared" si="294"/>
        <v>0</v>
      </c>
      <c r="AW291" s="2">
        <f t="shared" si="294"/>
        <v>0</v>
      </c>
      <c r="AY291" s="2" t="str">
        <f t="shared" si="253"/>
        <v>Montana</v>
      </c>
      <c r="AZ291" t="str">
        <f t="shared" si="254"/>
        <v>T</v>
      </c>
      <c r="BC291" s="91">
        <v>30</v>
      </c>
      <c r="BD291" s="93"/>
      <c r="BE291" s="100">
        <f>BC291*1000+BD291</f>
        <v>30000</v>
      </c>
      <c r="BF291" t="s">
        <v>1662</v>
      </c>
      <c r="BG291" t="s">
        <v>3094</v>
      </c>
    </row>
    <row r="292" spans="1:59">
      <c r="C292" s="1"/>
      <c r="D292" s="1"/>
      <c r="E292" s="1"/>
      <c r="F292" s="1"/>
      <c r="G292" s="1"/>
      <c r="H292" s="1"/>
      <c r="I292" s="1"/>
      <c r="J292" s="1"/>
      <c r="K292" s="7"/>
      <c r="L292" s="7"/>
      <c r="M292" s="7"/>
      <c r="N292" s="7"/>
      <c r="O292" s="48"/>
      <c r="P292" s="163"/>
      <c r="Q292" s="2"/>
      <c r="R292" s="2"/>
      <c r="S292" s="2"/>
      <c r="T292" s="2"/>
      <c r="U292" s="2"/>
      <c r="V292" s="2"/>
      <c r="AP292" s="7"/>
      <c r="AQ292" s="7"/>
      <c r="AR292" s="7"/>
      <c r="AS292" s="7"/>
      <c r="AT292" s="2"/>
      <c r="AU292" s="2"/>
      <c r="AV292" s="2"/>
      <c r="AW292" s="2"/>
      <c r="AY292" s="2"/>
      <c r="BD292" s="93"/>
    </row>
    <row r="293" spans="1:59" outlineLevel="1">
      <c r="A293" t="s">
        <v>2197</v>
      </c>
      <c r="B293" t="s">
        <v>346</v>
      </c>
      <c r="C293" s="1">
        <f>SUM(W293:AN293)</f>
        <v>61964</v>
      </c>
      <c r="D293" s="1"/>
      <c r="E293" s="1"/>
      <c r="F293" s="1"/>
      <c r="G293" s="1"/>
      <c r="H293" s="1"/>
      <c r="I293" s="1"/>
      <c r="J293" s="1"/>
      <c r="K293" s="7">
        <f>IF(W293&gt;0,RANK(W293,(W293:Y293,Z293:AN293)),0)</f>
        <v>0</v>
      </c>
      <c r="L293" s="7">
        <f>IF(X293&gt;0,RANK(X293,(W293:Y293,Z293:AN293)),0)</f>
        <v>4</v>
      </c>
      <c r="M293" s="7">
        <f>IF(Y293&gt;0,RANK(Y293,(W293:Y293,Z293:AN293)),0)</f>
        <v>1</v>
      </c>
      <c r="N293" s="7">
        <f>IF(Z293&gt;0,RANK(Z293,(W293:Y293,Z293:AN293)),0)</f>
        <v>3</v>
      </c>
      <c r="O293" s="48">
        <f>MAX(W293:AD293)-LARGE(W293:AD293,2)</f>
        <v>35286</v>
      </c>
      <c r="P293" s="163">
        <f>O293/C293</f>
        <v>0.56945968626944676</v>
      </c>
      <c r="Q293" s="2"/>
      <c r="R293" s="2">
        <f t="shared" ref="R293:U296" si="295">IF($C293=0,"-",W293/$C293)</f>
        <v>0</v>
      </c>
      <c r="S293" s="2">
        <f t="shared" si="295"/>
        <v>4.6042863598218318E-2</v>
      </c>
      <c r="T293" s="2">
        <f t="shared" si="295"/>
        <v>0.70728164740817245</v>
      </c>
      <c r="U293" s="2">
        <f t="shared" si="295"/>
        <v>0.10138144729197598</v>
      </c>
      <c r="V293" s="2">
        <f>IF(C293=0,"-",(1-R293-S293-T293-U293))</f>
        <v>0.14529404170163326</v>
      </c>
      <c r="X293" s="1">
        <f>SUMIF(County!$AT$1245:$AT$1337,$BA293,County!Q$1245:Q$1337)+SUMIF('Cong Dist'!$BA$1261:$BA$1265,$BA293,'Cong Dist'!X$1261:X$1265)</f>
        <v>2853</v>
      </c>
      <c r="Y293" s="1">
        <f>SUMIF(County!$AT$1245:$AT$1337,$BA293,County!R$1245:R$1337)+SUMIF('Cong Dist'!$BA$1261:$BA$1265,$BA293,'Cong Dist'!Y$1261:Y$1265)</f>
        <v>43826</v>
      </c>
      <c r="Z293" s="1">
        <f>SUMIF(County!$AT$1245:$AT$1337,$BA293,County!S$1245:S$1337)+SUMIF('Cong Dist'!$BA$1261:$BA$1265,$BA293,'Cong Dist'!Z$1261:Z$1265)</f>
        <v>6282</v>
      </c>
      <c r="AA293" s="1">
        <f>SUMIF(County!$AT$1245:$AT$1337,$BA293,County!T$1245:T$1337)+SUMIF('Cong Dist'!$BA$1261:$BA$1265,$BA293,'Cong Dist'!AA$1261:AA$1265)</f>
        <v>8540</v>
      </c>
      <c r="AH293" s="1">
        <f>SUMIF(County!$AT$1245:$AT$1337,$BA293,County!AA$1245:AA$1337)+SUMIF('Cong Dist'!$BA$1261:$BA$1265,$BA293,'Cong Dist'!AH$1261:AH$1265)</f>
        <v>463</v>
      </c>
      <c r="AP293" s="7">
        <f>IF(AA293&gt;0,RANK(AA293,(W293:Y293,Z293:AN293)),0)</f>
        <v>2</v>
      </c>
      <c r="AQ293" s="7">
        <f>IF(AB293&gt;0,RANK(AB293,(W293:Y293,Z293:AN293)),0)</f>
        <v>0</v>
      </c>
      <c r="AR293" s="7">
        <f>IF(AC293&gt;0,RANK(AC293,(W293:Y293,Z293:AN293)),0)</f>
        <v>0</v>
      </c>
      <c r="AS293" s="7">
        <f>IF(AD293&gt;0,RANK(AD293,(W293:Y293,AD293:AN293)),0)</f>
        <v>0</v>
      </c>
      <c r="AT293" s="2">
        <f t="shared" ref="AT293:AW296" si="296">IF($C293=0,"-",AA293/$C293)</f>
        <v>0.13782196113872572</v>
      </c>
      <c r="AU293" s="2">
        <f t="shared" si="296"/>
        <v>0</v>
      </c>
      <c r="AV293" s="2">
        <f t="shared" si="296"/>
        <v>0</v>
      </c>
      <c r="AW293" s="2">
        <f t="shared" si="296"/>
        <v>0</v>
      </c>
      <c r="AY293" s="2" t="str">
        <f t="shared" si="253"/>
        <v>District 1</v>
      </c>
      <c r="AZ293" t="str">
        <f t="shared" si="254"/>
        <v>NE</v>
      </c>
      <c r="BA293">
        <v>1</v>
      </c>
      <c r="BC293" s="91">
        <v>31</v>
      </c>
      <c r="BD293" s="93">
        <v>901</v>
      </c>
      <c r="BE293" s="100">
        <f>BC293*1000+BD293</f>
        <v>31901</v>
      </c>
      <c r="BF293" t="s">
        <v>2683</v>
      </c>
      <c r="BG293" t="s">
        <v>3290</v>
      </c>
    </row>
    <row r="294" spans="1:59" outlineLevel="1">
      <c r="A294" t="s">
        <v>1601</v>
      </c>
      <c r="B294" t="s">
        <v>346</v>
      </c>
      <c r="C294" s="1">
        <f>SUM(W294:AN294)</f>
        <v>47303</v>
      </c>
      <c r="D294" s="1"/>
      <c r="E294" s="1"/>
      <c r="F294" s="1"/>
      <c r="G294" s="1"/>
      <c r="H294" s="1"/>
      <c r="I294" s="1"/>
      <c r="J294" s="1"/>
      <c r="K294" s="7">
        <f>IF(W294&gt;0,RANK(W294,(W294:Y294,Z294:AN294)),0)</f>
        <v>0</v>
      </c>
      <c r="L294" s="7">
        <f>IF(X294&gt;0,RANK(X294,(W294:Y294,Z294:AN294)),0)</f>
        <v>4</v>
      </c>
      <c r="M294" s="7">
        <f>IF(Y294&gt;0,RANK(Y294,(W294:Y294,Z294:AN294)),0)</f>
        <v>1</v>
      </c>
      <c r="N294" s="7">
        <f>IF(Z294&gt;0,RANK(Z294,(W294:Y294,Z294:AN294)),0)</f>
        <v>3</v>
      </c>
      <c r="O294" s="48">
        <f>MAX(W294:AD294)-LARGE(W294:AD294,2)</f>
        <v>30595</v>
      </c>
      <c r="P294" s="163">
        <f>O294/C294</f>
        <v>0.64678773016510582</v>
      </c>
      <c r="Q294" s="2"/>
      <c r="R294" s="2">
        <f t="shared" si="295"/>
        <v>0</v>
      </c>
      <c r="S294" s="2">
        <f t="shared" si="295"/>
        <v>4.1265881656554551E-2</v>
      </c>
      <c r="T294" s="2">
        <f t="shared" si="295"/>
        <v>0.75280637591696087</v>
      </c>
      <c r="U294" s="2">
        <f t="shared" si="295"/>
        <v>8.9973151808553364E-2</v>
      </c>
      <c r="V294" s="2">
        <f>IF(C294=0,"-",(1-R294-S294-T294-U294))</f>
        <v>0.11595459061793123</v>
      </c>
      <c r="X294" s="1">
        <f>SUMIF(County!$AT$1245:$AT$1337,$BA294,County!Q$1245:Q$1337)+SUMIF('Cong Dist'!$BA$1261:$BA$1265,$BA294,'Cong Dist'!X$1261:X$1265)</f>
        <v>1952</v>
      </c>
      <c r="Y294" s="1">
        <f>SUMIF(County!$AT$1245:$AT$1337,$BA294,County!R$1245:R$1337)+SUMIF('Cong Dist'!$BA$1261:$BA$1265,$BA294,'Cong Dist'!Y$1261:Y$1265)</f>
        <v>35610</v>
      </c>
      <c r="Z294" s="1">
        <f>SUMIF(County!$AT$1245:$AT$1337,$BA294,County!S$1245:S$1337)+SUMIF('Cong Dist'!$BA$1261:$BA$1265,$BA294,'Cong Dist'!Z$1261:Z$1265)</f>
        <v>4256</v>
      </c>
      <c r="AA294" s="1">
        <f>SUMIF(County!$AT$1245:$AT$1337,$BA294,County!T$1245:T$1337)+SUMIF('Cong Dist'!$BA$1261:$BA$1265,$BA294,'Cong Dist'!AA$1261:AA$1265)</f>
        <v>5015</v>
      </c>
      <c r="AH294" s="1">
        <f>SUMIF(County!$AT$1245:$AT$1337,$BA294,County!AA$1245:AA$1337)+SUMIF('Cong Dist'!$BA$1261:$BA$1265,$BA294,'Cong Dist'!AH$1261:AH$1265)</f>
        <v>470</v>
      </c>
      <c r="AP294" s="7">
        <f>IF(AA294&gt;0,RANK(AA294,(W294:Y294,Z294:AN294)),0)</f>
        <v>2</v>
      </c>
      <c r="AQ294" s="7">
        <f>IF(AB294&gt;0,RANK(AB294,(W294:Y294,Z294:AN294)),0)</f>
        <v>0</v>
      </c>
      <c r="AR294" s="7">
        <f>IF(AC294&gt;0,RANK(AC294,(W294:Y294,Z294:AN294)),0)</f>
        <v>0</v>
      </c>
      <c r="AS294" s="7">
        <f>IF(AD294&gt;0,RANK(AD294,(W294:Y294,AD294:AN294)),0)</f>
        <v>0</v>
      </c>
      <c r="AT294" s="2">
        <f t="shared" si="296"/>
        <v>0.10601864575185506</v>
      </c>
      <c r="AU294" s="2">
        <f t="shared" si="296"/>
        <v>0</v>
      </c>
      <c r="AV294" s="2">
        <f t="shared" si="296"/>
        <v>0</v>
      </c>
      <c r="AW294" s="2">
        <f t="shared" si="296"/>
        <v>0</v>
      </c>
      <c r="AY294" s="2" t="str">
        <f t="shared" si="253"/>
        <v>District 2</v>
      </c>
      <c r="AZ294" t="str">
        <f t="shared" si="254"/>
        <v>NE</v>
      </c>
      <c r="BA294">
        <v>2</v>
      </c>
      <c r="BC294" s="91">
        <v>31</v>
      </c>
      <c r="BD294" s="93">
        <v>902</v>
      </c>
      <c r="BE294" s="100">
        <f>BC294*1000+BD294</f>
        <v>31902</v>
      </c>
      <c r="BF294" t="s">
        <v>2683</v>
      </c>
      <c r="BG294" t="s">
        <v>3290</v>
      </c>
    </row>
    <row r="295" spans="1:59" outlineLevel="1">
      <c r="A295" t="s">
        <v>1602</v>
      </c>
      <c r="B295" t="s">
        <v>346</v>
      </c>
      <c r="C295" s="1">
        <f>SUM(W295:AN295)</f>
        <v>75804</v>
      </c>
      <c r="D295" s="1"/>
      <c r="E295" s="1"/>
      <c r="F295" s="1"/>
      <c r="G295" s="1"/>
      <c r="H295" s="1"/>
      <c r="I295" s="1"/>
      <c r="J295" s="1"/>
      <c r="K295" s="7">
        <f>IF(W295&gt;0,RANK(W295,(W295:Y295,Z295:AN295)),0)</f>
        <v>0</v>
      </c>
      <c r="L295" s="7">
        <f>IF(X295&gt;0,RANK(X295,(W295:Y295,Z295:AN295)),0)</f>
        <v>4</v>
      </c>
      <c r="M295" s="7">
        <f>IF(Y295&gt;0,RANK(Y295,(W295:Y295,Z295:AN295)),0)</f>
        <v>1</v>
      </c>
      <c r="N295" s="7">
        <f>IF(Z295&gt;0,RANK(Z295,(W295:Y295,Z295:AN295)),0)</f>
        <v>3</v>
      </c>
      <c r="O295" s="48">
        <f>MAX(W295:AD295)-LARGE(W295:AD295,2)</f>
        <v>38803</v>
      </c>
      <c r="P295" s="163">
        <f>O295/C295</f>
        <v>0.51188591631048497</v>
      </c>
      <c r="Q295" s="2"/>
      <c r="R295" s="2">
        <f t="shared" si="295"/>
        <v>0</v>
      </c>
      <c r="S295" s="2">
        <f t="shared" si="295"/>
        <v>6.3030974618753621E-2</v>
      </c>
      <c r="T295" s="2">
        <f t="shared" si="295"/>
        <v>0.67133660492849978</v>
      </c>
      <c r="U295" s="2">
        <f t="shared" si="295"/>
        <v>0.10351696480396813</v>
      </c>
      <c r="V295" s="2">
        <f>IF(C295=0,"-",(1-R295-S295-T295-U295))</f>
        <v>0.16211545564877847</v>
      </c>
      <c r="X295" s="1">
        <f>SUMIF(County!$AT$1245:$AT$1337,$BA295,County!Q$1245:Q$1337)+SUMIF('Cong Dist'!$BA$1261:$BA$1265,$BA295,'Cong Dist'!X$1261:X$1265)</f>
        <v>4778</v>
      </c>
      <c r="Y295" s="1">
        <f>SUMIF(County!$AT$1245:$AT$1337,$BA295,County!R$1245:R$1337)+SUMIF('Cong Dist'!$BA$1261:$BA$1265,$BA295,'Cong Dist'!Y$1261:Y$1265)</f>
        <v>50890</v>
      </c>
      <c r="Z295" s="1">
        <f>SUMIF(County!$AT$1245:$AT$1337,$BA295,County!S$1245:S$1337)+SUMIF('Cong Dist'!$BA$1261:$BA$1265,$BA295,'Cong Dist'!Z$1261:Z$1265)</f>
        <v>7847</v>
      </c>
      <c r="AA295" s="1">
        <f>SUMIF(County!$AT$1245:$AT$1337,$BA295,County!T$1245:T$1337)+SUMIF('Cong Dist'!$BA$1261:$BA$1265,$BA295,'Cong Dist'!AA$1261:AA$1265)</f>
        <v>12087</v>
      </c>
      <c r="AH295" s="1">
        <f>SUMIF(County!$AT$1245:$AT$1337,$BA295,County!AA$1245:AA$1337)+SUMIF('Cong Dist'!$BA$1261:$BA$1265,$BA295,'Cong Dist'!AH$1261:AH$1265)</f>
        <v>202</v>
      </c>
      <c r="AP295" s="7">
        <f>IF(AA295&gt;0,RANK(AA295,(W295:Y295,Z295:AN295)),0)</f>
        <v>2</v>
      </c>
      <c r="AQ295" s="7">
        <f>IF(AB295&gt;0,RANK(AB295,(W295:Y295,Z295:AN295)),0)</f>
        <v>0</v>
      </c>
      <c r="AR295" s="7">
        <f>IF(AC295&gt;0,RANK(AC295,(W295:Y295,Z295:AN295)),0)</f>
        <v>0</v>
      </c>
      <c r="AS295" s="7">
        <f>IF(AD295&gt;0,RANK(AD295,(W295:Y295,AD295:AN295)),0)</f>
        <v>0</v>
      </c>
      <c r="AT295" s="2">
        <f t="shared" si="296"/>
        <v>0.15945068861801487</v>
      </c>
      <c r="AU295" s="2">
        <f t="shared" si="296"/>
        <v>0</v>
      </c>
      <c r="AV295" s="2">
        <f t="shared" si="296"/>
        <v>0</v>
      </c>
      <c r="AW295" s="2">
        <f t="shared" si="296"/>
        <v>0</v>
      </c>
      <c r="AY295" s="2" t="str">
        <f t="shared" si="253"/>
        <v>District 3</v>
      </c>
      <c r="AZ295" t="str">
        <f t="shared" si="254"/>
        <v>NE</v>
      </c>
      <c r="BA295">
        <v>3</v>
      </c>
      <c r="BC295" s="91">
        <v>31</v>
      </c>
      <c r="BD295" s="93">
        <v>903</v>
      </c>
      <c r="BE295" s="100">
        <f>BC295*1000+BD295</f>
        <v>31903</v>
      </c>
      <c r="BF295" t="s">
        <v>2683</v>
      </c>
      <c r="BG295" t="s">
        <v>3290</v>
      </c>
    </row>
    <row r="296" spans="1:59">
      <c r="A296" t="s">
        <v>345</v>
      </c>
      <c r="B296" t="s">
        <v>1136</v>
      </c>
      <c r="C296" s="1">
        <f>SUM(W296:AN296)</f>
        <v>185071</v>
      </c>
      <c r="D296" s="1"/>
      <c r="E296" s="1"/>
      <c r="F296" s="1"/>
      <c r="G296" s="1"/>
      <c r="H296" s="1"/>
      <c r="I296" s="1"/>
      <c r="J296" s="1"/>
      <c r="K296" s="7">
        <f>IF(W296&gt;0,RANK(W296,(W296:Y296,Z296:AN296)),0)</f>
        <v>0</v>
      </c>
      <c r="L296" s="7">
        <f>IF(X296&gt;0,RANK(X296,(W296:Y296,Z296:AN296)),0)</f>
        <v>4</v>
      </c>
      <c r="M296" s="7">
        <f>IF(Y296&gt;0,RANK(Y296,(W296:Y296,Z296:AN296)),0)</f>
        <v>1</v>
      </c>
      <c r="N296" s="7">
        <f>IF(Z296&gt;0,RANK(Z296,(W296:Y296,Z296:AN296)),0)</f>
        <v>3</v>
      </c>
      <c r="O296" s="48">
        <f>MAX(W296:AD296)-LARGE(W296:AD296,2)</f>
        <v>104684</v>
      </c>
      <c r="P296" s="163">
        <f>O296/C296</f>
        <v>0.56564237508847959</v>
      </c>
      <c r="Q296" s="2"/>
      <c r="R296" s="2">
        <f t="shared" si="295"/>
        <v>0</v>
      </c>
      <c r="S296" s="2">
        <f t="shared" si="295"/>
        <v>5.1780127626694622E-2</v>
      </c>
      <c r="T296" s="2">
        <f t="shared" si="295"/>
        <v>0.70419460639430276</v>
      </c>
      <c r="U296" s="2">
        <f t="shared" si="295"/>
        <v>9.9340253200123199E-2</v>
      </c>
      <c r="V296" s="2">
        <f>IF(C296=0,"-",(1-R296-S296-T296-U296))</f>
        <v>0.14468501277887946</v>
      </c>
      <c r="X296" s="1">
        <f>SUM(X293:X295)</f>
        <v>9583</v>
      </c>
      <c r="Y296" s="1">
        <f>SUM(Y293:Y295)</f>
        <v>130326</v>
      </c>
      <c r="Z296" s="1">
        <f>SUM(Z293:Z295)</f>
        <v>18385</v>
      </c>
      <c r="AA296" s="1">
        <f>SUM(AA293:AA295)</f>
        <v>25642</v>
      </c>
      <c r="AH296" s="1">
        <f>SUM(AH293:AH295)</f>
        <v>1135</v>
      </c>
      <c r="AP296" s="7">
        <f>IF(AA296&gt;0,RANK(AA296,(W296:Y296,Z296:AN296)),0)</f>
        <v>2</v>
      </c>
      <c r="AQ296" s="7">
        <f>IF(AB296&gt;0,RANK(AB296,(W296:Y296,Z296:AN296)),0)</f>
        <v>0</v>
      </c>
      <c r="AR296" s="7">
        <f>IF(AC296&gt;0,RANK(AC296,(W296:Y296,Z296:AN296)),0)</f>
        <v>0</v>
      </c>
      <c r="AS296" s="7">
        <f>IF(AD296&gt;0,RANK(AD296,(W296:Y296,AD296:AN296)),0)</f>
        <v>0</v>
      </c>
      <c r="AT296" s="2">
        <f t="shared" si="296"/>
        <v>0.13855223130582317</v>
      </c>
      <c r="AU296" s="2">
        <f t="shared" si="296"/>
        <v>0</v>
      </c>
      <c r="AV296" s="2">
        <f t="shared" si="296"/>
        <v>0</v>
      </c>
      <c r="AW296" s="2">
        <f t="shared" si="296"/>
        <v>0</v>
      </c>
      <c r="AY296" s="2" t="str">
        <f t="shared" si="253"/>
        <v>Nebraska</v>
      </c>
      <c r="AZ296" t="str">
        <f t="shared" si="254"/>
        <v>T</v>
      </c>
      <c r="BC296" s="91">
        <v>31</v>
      </c>
      <c r="BD296" s="93"/>
      <c r="BE296" s="100">
        <f>BC296*1000+BD296</f>
        <v>31000</v>
      </c>
      <c r="BF296" t="s">
        <v>1662</v>
      </c>
      <c r="BG296" t="s">
        <v>3290</v>
      </c>
    </row>
    <row r="297" spans="1:59">
      <c r="C297" s="1"/>
      <c r="D297" s="1"/>
      <c r="E297" s="1"/>
      <c r="F297" s="1"/>
      <c r="G297" s="1"/>
      <c r="H297" s="1"/>
      <c r="I297" s="1"/>
      <c r="J297" s="1"/>
      <c r="K297" s="7"/>
      <c r="L297" s="7"/>
      <c r="M297" s="7"/>
      <c r="N297" s="7"/>
      <c r="O297" s="48"/>
      <c r="P297" s="163"/>
      <c r="Q297" s="2"/>
      <c r="R297" s="2"/>
      <c r="S297" s="2"/>
      <c r="T297" s="2"/>
      <c r="U297" s="2"/>
      <c r="V297" s="2"/>
      <c r="X297" s="1">
        <f>X296-County!Q1338</f>
        <v>-45</v>
      </c>
      <c r="Y297" s="1">
        <f>Y296-County!R1338</f>
        <v>-1110</v>
      </c>
      <c r="Z297" s="1">
        <f>Z296-County!S1338</f>
        <v>-123</v>
      </c>
      <c r="AA297" s="1">
        <f>AA296-County!T1338</f>
        <v>-188</v>
      </c>
      <c r="AH297" s="1">
        <f>AH296-County!AA1338</f>
        <v>-7</v>
      </c>
      <c r="AP297" s="7"/>
      <c r="AQ297" s="7"/>
      <c r="AR297" s="7"/>
      <c r="AS297" s="7"/>
      <c r="AT297" s="2"/>
      <c r="AU297" s="2"/>
      <c r="AV297" s="2"/>
      <c r="AW297" s="2"/>
      <c r="AY297" s="2"/>
      <c r="BD297" s="93"/>
    </row>
    <row r="298" spans="1:59" outlineLevel="1">
      <c r="A298" s="14" t="s">
        <v>2197</v>
      </c>
      <c r="B298" t="s">
        <v>394</v>
      </c>
      <c r="C298" s="1">
        <f>SUM(W298:AN298)</f>
        <v>0</v>
      </c>
      <c r="D298" s="1"/>
      <c r="E298" s="1"/>
      <c r="F298" s="1"/>
      <c r="G298" s="1"/>
      <c r="H298" s="1"/>
      <c r="I298" s="1"/>
      <c r="J298" s="1"/>
      <c r="K298" s="7">
        <f>IF(W298&gt;0,RANK(W298,(W298:Y298,Z298:AN298)),0)</f>
        <v>0</v>
      </c>
      <c r="L298" s="7">
        <f>IF(X298&gt;0,RANK(X298,(W298:Y298,Z298:AN298)),0)</f>
        <v>0</v>
      </c>
      <c r="M298" s="7">
        <f>IF(Y298&gt;0,RANK(Y298,(W298:Y298,Z298:AN298)),0)</f>
        <v>0</v>
      </c>
      <c r="N298" s="7">
        <f>IF(Z298&gt;0,RANK(Z298,(W298:Y298,Z298:AN298)),0)</f>
        <v>0</v>
      </c>
      <c r="O298" s="48">
        <f>MAX(W298:AD298)-LARGE(W298:AD298,2)</f>
        <v>0</v>
      </c>
      <c r="P298" s="163" t="e">
        <f t="shared" ref="P298:P355" si="297">O298/C298</f>
        <v>#DIV/0!</v>
      </c>
      <c r="Q298" s="2"/>
      <c r="R298" s="2" t="str">
        <f t="shared" ref="R298:U301" si="298">IF($C298=0,"-",W298/$C298)</f>
        <v>-</v>
      </c>
      <c r="S298" s="2" t="str">
        <f t="shared" si="298"/>
        <v>-</v>
      </c>
      <c r="T298" s="2" t="str">
        <f t="shared" si="298"/>
        <v>-</v>
      </c>
      <c r="U298" s="2" t="str">
        <f t="shared" si="298"/>
        <v>-</v>
      </c>
      <c r="V298" s="2" t="str">
        <f>IF(C298=0,"-",(1-R298-S298-T298-U298))</f>
        <v>-</v>
      </c>
      <c r="W298" s="1">
        <f>SUMIF(County!$AT$3321:$AT$3337,$BA298,County!P$3321:P$3337)+SUMIF('Cong Dist'!$BA$1268:$BA$1271,$BA298,'Cong Dist'!W$1268:W$1271)</f>
        <v>0</v>
      </c>
      <c r="X298" s="1">
        <f>SUMIF(County!$AT$3321:$AT$3337,$BA298,County!Q$3321:Q$3337)+SUMIF('Cong Dist'!$BA$1268:$BA$1271,$BA298,'Cong Dist'!X$1268:X$1271)</f>
        <v>0</v>
      </c>
      <c r="Y298" s="1">
        <f>SUMIF(County!$AT$3321:$AT$3337,$BA298,County!R$3321:R$3337)+SUMIF('Cong Dist'!$BA$1268:$BA$1271,$BA298,'Cong Dist'!Y$1268:Y$1271)</f>
        <v>0</v>
      </c>
      <c r="Z298" s="1">
        <f>SUMIF(County!$AT$3321:$AT$3337,$BA298,County!S$3321:S$3337)+SUMIF('Cong Dist'!$BA$1268:$BA$1271,$BA298,'Cong Dist'!Z$1268:Z$1271)</f>
        <v>0</v>
      </c>
      <c r="AA298" s="1">
        <f>SUMIF(County!$AT$3321:$AT$3337,$BA298,County!T$3321:T$3337)+SUMIF('Cong Dist'!$BA$1268:$BA$1271,$BA298,'Cong Dist'!AA$1268:AA$1271)</f>
        <v>0</v>
      </c>
      <c r="AB298" s="1">
        <f>SUMIF(County!$AT$3321:$AT$3337,$BA298,County!U$3321:U$3337)+SUMIF('Cong Dist'!$BA$1268:$BA$1271,$BA298,'Cong Dist'!AB$1268:AB$1271)</f>
        <v>0</v>
      </c>
      <c r="AC298" s="1">
        <f>SUMIF(County!$AT$3321:$AT$3337,$BA298,County!V$3321:V$3337)+SUMIF('Cong Dist'!$BA$1268:$BA$1271,$BA298,'Cong Dist'!AC$1268:AC$1271)</f>
        <v>0</v>
      </c>
      <c r="AH298" s="1">
        <f>SUMIF(County!$AT$3321:$AT$3337,$BA298,County!AA$3321:AA$3337)+SUMIF('Cong Dist'!$BA$1268:$BA$1271,$BA298,'Cong Dist'!AH$1268:AH$1271)</f>
        <v>0</v>
      </c>
      <c r="AP298" s="7">
        <f>IF(AA298&gt;0,RANK(AA298,(W298:Y298,Z298:AN298)),0)</f>
        <v>0</v>
      </c>
      <c r="AQ298" s="7">
        <f>IF(AB298&gt;0,RANK(AB298,(W298:Y298,Z298:AN298)),0)</f>
        <v>0</v>
      </c>
      <c r="AR298" s="7">
        <f>IF(AC298&gt;0,RANK(AC298,(W298:Y298,Z298:AN298)),0)</f>
        <v>0</v>
      </c>
      <c r="AS298" s="7">
        <f>IF(AD298&gt;0,RANK(AD298,(W298:Y298,AD298:AN298)),0)</f>
        <v>0</v>
      </c>
      <c r="AT298" s="2" t="str">
        <f t="shared" ref="AT298:AW299" si="299">IF($C298=0,"-",AA298/$C298)</f>
        <v>-</v>
      </c>
      <c r="AU298" s="2" t="str">
        <f t="shared" si="299"/>
        <v>-</v>
      </c>
      <c r="AV298" s="2" t="str">
        <f t="shared" si="299"/>
        <v>-</v>
      </c>
      <c r="AW298" s="2" t="str">
        <f t="shared" si="299"/>
        <v>-</v>
      </c>
      <c r="AY298" s="2" t="str">
        <f t="shared" si="253"/>
        <v>District 1</v>
      </c>
      <c r="AZ298" t="str">
        <f t="shared" si="254"/>
        <v>NV</v>
      </c>
      <c r="BA298">
        <v>1</v>
      </c>
      <c r="BC298" s="91">
        <v>32</v>
      </c>
      <c r="BD298" s="93">
        <v>901</v>
      </c>
      <c r="BE298" s="100">
        <f>BC298*1000+BD298</f>
        <v>32901</v>
      </c>
      <c r="BF298" t="s">
        <v>2683</v>
      </c>
      <c r="BG298" t="s">
        <v>3094</v>
      </c>
    </row>
    <row r="299" spans="1:59" outlineLevel="1">
      <c r="A299" s="14" t="s">
        <v>1601</v>
      </c>
      <c r="B299" t="s">
        <v>394</v>
      </c>
      <c r="C299" s="1">
        <f>SUM(W299:AN299)</f>
        <v>0</v>
      </c>
      <c r="D299" s="1"/>
      <c r="E299" s="1"/>
      <c r="F299" s="1"/>
      <c r="G299" s="1"/>
      <c r="H299" s="1"/>
      <c r="I299" s="1"/>
      <c r="J299" s="1"/>
      <c r="K299" s="7">
        <f>IF(W299&gt;0,RANK(W299,(W299:Y299,Z299:AN299)),0)</f>
        <v>0</v>
      </c>
      <c r="L299" s="7">
        <f>IF(X299&gt;0,RANK(X299,(W299:Y299,Z299:AN299)),0)</f>
        <v>0</v>
      </c>
      <c r="M299" s="7">
        <f>IF(Y299&gt;0,RANK(Y299,(W299:Y299,Z299:AN299)),0)</f>
        <v>0</v>
      </c>
      <c r="N299" s="7">
        <f>IF(Z299&gt;0,RANK(Z299,(W299:Y299,Z299:AN299)),0)</f>
        <v>0</v>
      </c>
      <c r="O299" s="48">
        <f>MAX(W299:AD299)-LARGE(W299:AD299,2)</f>
        <v>0</v>
      </c>
      <c r="P299" s="163" t="e">
        <f t="shared" si="297"/>
        <v>#DIV/0!</v>
      </c>
      <c r="Q299" s="2"/>
      <c r="R299" s="2" t="str">
        <f t="shared" si="298"/>
        <v>-</v>
      </c>
      <c r="S299" s="2" t="str">
        <f t="shared" si="298"/>
        <v>-</v>
      </c>
      <c r="T299" s="2" t="str">
        <f t="shared" si="298"/>
        <v>-</v>
      </c>
      <c r="U299" s="2" t="str">
        <f t="shared" si="298"/>
        <v>-</v>
      </c>
      <c r="V299" s="2" t="str">
        <f>IF(C299=0,"-",(1-R299-S299-T299-U299))</f>
        <v>-</v>
      </c>
      <c r="W299" s="1">
        <f>SUMIF(County!$AT$3321:$AT$3337,$BA299,County!P$3321:P$3337)+SUMIF('Cong Dist'!$BA$1268:$BA$1271,$BA299,'Cong Dist'!W$1268:W$1271)</f>
        <v>0</v>
      </c>
      <c r="X299" s="1">
        <f>SUMIF(County!$AT$3321:$AT$3337,$BA299,County!Q$3321:Q$3337)+SUMIF('Cong Dist'!$BA$1268:$BA$1271,$BA299,'Cong Dist'!X$1268:X$1271)</f>
        <v>0</v>
      </c>
      <c r="Y299" s="1">
        <f>SUMIF(County!$AT$3321:$AT$3337,$BA299,County!R$3321:R$3337)+SUMIF('Cong Dist'!$BA$1268:$BA$1271,$BA299,'Cong Dist'!Y$1268:Y$1271)</f>
        <v>0</v>
      </c>
      <c r="Z299" s="1">
        <f>SUMIF(County!$AT$3321:$AT$3337,$BA299,County!S$3321:S$3337)+SUMIF('Cong Dist'!$BA$1268:$BA$1271,$BA299,'Cong Dist'!Z$1268:Z$1271)</f>
        <v>0</v>
      </c>
      <c r="AA299" s="1">
        <f>SUMIF(County!$AT$3321:$AT$3337,$BA299,County!T$3321:T$3337)+SUMIF('Cong Dist'!$BA$1268:$BA$1271,$BA299,'Cong Dist'!AA$1268:AA$1271)</f>
        <v>0</v>
      </c>
      <c r="AB299" s="1">
        <f>SUMIF(County!$AT$3321:$AT$3337,$BA299,County!U$3321:U$3337)+SUMIF('Cong Dist'!$BA$1268:$BA$1271,$BA299,'Cong Dist'!AB$1268:AB$1271)</f>
        <v>0</v>
      </c>
      <c r="AC299" s="1">
        <f>SUMIF(County!$AT$3321:$AT$3337,$BA299,County!V$3321:V$3337)+SUMIF('Cong Dist'!$BA$1268:$BA$1271,$BA299,'Cong Dist'!AC$1268:AC$1271)</f>
        <v>0</v>
      </c>
      <c r="AH299" s="1">
        <f>SUMIF(County!$AT$3321:$AT$3337,$BA299,County!AA$3321:AA$3337)+SUMIF('Cong Dist'!$BA$1268:$BA$1271,$BA299,'Cong Dist'!AH$1268:AH$1271)</f>
        <v>0</v>
      </c>
      <c r="AP299" s="7">
        <f>IF(AA299&gt;0,RANK(AA299,(W299:Y299,Z299:AN299)),0)</f>
        <v>0</v>
      </c>
      <c r="AQ299" s="7">
        <f>IF(AB299&gt;0,RANK(AB299,(W299:Y299,Z299:AN299)),0)</f>
        <v>0</v>
      </c>
      <c r="AR299" s="7">
        <f>IF(AC299&gt;0,RANK(AC299,(W299:Y299,Z299:AN299)),0)</f>
        <v>0</v>
      </c>
      <c r="AS299" s="7">
        <f>IF(AD299&gt;0,RANK(AD299,(W299:Y299,AD299:AN299)),0)</f>
        <v>0</v>
      </c>
      <c r="AT299" s="2" t="str">
        <f t="shared" si="299"/>
        <v>-</v>
      </c>
      <c r="AU299" s="2" t="str">
        <f t="shared" si="299"/>
        <v>-</v>
      </c>
      <c r="AV299" s="2" t="str">
        <f t="shared" si="299"/>
        <v>-</v>
      </c>
      <c r="AW299" s="2" t="str">
        <f t="shared" si="299"/>
        <v>-</v>
      </c>
      <c r="AY299" s="2" t="str">
        <f t="shared" si="253"/>
        <v>District 2</v>
      </c>
      <c r="AZ299" t="str">
        <f t="shared" si="254"/>
        <v>NV</v>
      </c>
      <c r="BA299">
        <v>2</v>
      </c>
      <c r="BC299" s="91">
        <v>32</v>
      </c>
      <c r="BD299" s="93">
        <v>902</v>
      </c>
      <c r="BE299" s="100">
        <f>BC299*1000+BD299</f>
        <v>32902</v>
      </c>
      <c r="BF299" t="s">
        <v>2683</v>
      </c>
      <c r="BG299" t="s">
        <v>3094</v>
      </c>
    </row>
    <row r="300" spans="1:59" outlineLevel="1">
      <c r="A300" s="14" t="s">
        <v>1035</v>
      </c>
      <c r="C300" s="1"/>
      <c r="D300" s="1"/>
      <c r="E300" s="1"/>
      <c r="F300" s="1"/>
      <c r="G300" s="1"/>
      <c r="H300" s="1"/>
      <c r="I300" s="1"/>
      <c r="J300" s="1"/>
      <c r="K300" s="7">
        <f>IF(W300&gt;0,RANK(W300,(W300:Y300,Z300:AN300)),0)</f>
        <v>0</v>
      </c>
      <c r="L300" s="7">
        <f>IF(X300&gt;0,RANK(X300,(W300:Y300,Z300:AN300)),0)</f>
        <v>0</v>
      </c>
      <c r="M300" s="7">
        <f>IF(Y300&gt;0,RANK(Y300,(W300:Y300,Z300:AN300)),0)</f>
        <v>0</v>
      </c>
      <c r="N300" s="7">
        <f>IF(Z300&gt;0,RANK(Z300,(W300:Y300,Z300:AN300)),0)</f>
        <v>0</v>
      </c>
      <c r="O300" s="48">
        <f>MAX(W300:AD300)-LARGE(W300:AD300,2)</f>
        <v>0</v>
      </c>
      <c r="P300" s="163" t="e">
        <f t="shared" si="297"/>
        <v>#DIV/0!</v>
      </c>
      <c r="Q300" s="2"/>
      <c r="R300" s="2" t="str">
        <f t="shared" si="298"/>
        <v>-</v>
      </c>
      <c r="S300" s="2" t="str">
        <f t="shared" si="298"/>
        <v>-</v>
      </c>
      <c r="T300" s="2" t="str">
        <f t="shared" si="298"/>
        <v>-</v>
      </c>
      <c r="U300" s="2" t="str">
        <f t="shared" si="298"/>
        <v>-</v>
      </c>
      <c r="V300" s="2" t="str">
        <f>IF(C300=0,"-",(1-R300-S300-T300-U300))</f>
        <v>-</v>
      </c>
      <c r="W300" s="1">
        <f>SUMIF(County!$AT$3321:$AT$3337,$BA300,County!P$3321:P$3337)+SUMIF('Cong Dist'!$BA$1268:$BA$1271,$BA300,'Cong Dist'!W$1268:W$1271)</f>
        <v>0</v>
      </c>
      <c r="X300" s="1">
        <f>SUMIF(County!$AT$3321:$AT$3337,$BA300,County!Q$3321:Q$3337)+SUMIF('Cong Dist'!$BA$1268:$BA$1271,$BA300,'Cong Dist'!X$1268:X$1271)</f>
        <v>0</v>
      </c>
      <c r="Y300" s="1">
        <f>SUMIF(County!$AT$3321:$AT$3337,$BA300,County!R$3321:R$3337)+SUMIF('Cong Dist'!$BA$1268:$BA$1271,$BA300,'Cong Dist'!Y$1268:Y$1271)</f>
        <v>0</v>
      </c>
      <c r="Z300" s="1">
        <f>SUMIF(County!$AT$3321:$AT$3337,$BA300,County!S$3321:S$3337)+SUMIF('Cong Dist'!$BA$1268:$BA$1271,$BA300,'Cong Dist'!Z$1268:Z$1271)</f>
        <v>0</v>
      </c>
      <c r="AA300" s="1">
        <f>SUMIF(County!$AT$3321:$AT$3337,$BA300,County!T$3321:T$3337)+SUMIF('Cong Dist'!$BA$1268:$BA$1271,$BA300,'Cong Dist'!AA$1268:AA$1271)</f>
        <v>0</v>
      </c>
      <c r="AB300" s="1">
        <f>SUMIF(County!$AT$3321:$AT$3337,$BA300,County!U$3321:U$3337)+SUMIF('Cong Dist'!$BA$1268:$BA$1271,$BA300,'Cong Dist'!AB$1268:AB$1271)</f>
        <v>0</v>
      </c>
      <c r="AC300" s="1">
        <f>SUMIF(County!$AT$3321:$AT$3337,$BA300,County!V$3321:V$3337)+SUMIF('Cong Dist'!$BA$1268:$BA$1271,$BA300,'Cong Dist'!AC$1268:AC$1271)</f>
        <v>0</v>
      </c>
      <c r="AH300" s="1">
        <f>SUMIF(County!$AT$3321:$AT$3337,$BA300,County!AA$3321:AA$3337)+SUMIF('Cong Dist'!$BA$1268:$BA$1271,$BA300,'Cong Dist'!AH$1268:AH$1271)</f>
        <v>0</v>
      </c>
      <c r="AP300" s="7"/>
      <c r="AQ300" s="7"/>
      <c r="AR300" s="7"/>
      <c r="AS300" s="7"/>
      <c r="AT300" s="2"/>
      <c r="AU300" s="2"/>
      <c r="AV300" s="2"/>
      <c r="AW300" s="2"/>
      <c r="AY300" s="2" t="str">
        <f t="shared" si="253"/>
        <v>Unknown</v>
      </c>
      <c r="AZ300">
        <f t="shared" si="254"/>
        <v>0</v>
      </c>
      <c r="BA300">
        <v>0</v>
      </c>
      <c r="BC300" s="91">
        <v>32</v>
      </c>
      <c r="BD300" s="93">
        <v>999</v>
      </c>
      <c r="BE300" s="100">
        <f>BC300*1000+BD300</f>
        <v>32999</v>
      </c>
      <c r="BF300" t="s">
        <v>2882</v>
      </c>
      <c r="BG300" t="s">
        <v>3094</v>
      </c>
    </row>
    <row r="301" spans="1:59">
      <c r="A301" t="s">
        <v>1444</v>
      </c>
      <c r="B301" t="s">
        <v>1136</v>
      </c>
      <c r="C301" s="1">
        <f>SUM(W301:AN301)</f>
        <v>0</v>
      </c>
      <c r="D301" s="1"/>
      <c r="E301" s="1"/>
      <c r="F301" s="1"/>
      <c r="G301" s="1"/>
      <c r="H301" s="1"/>
      <c r="I301" s="1"/>
      <c r="J301" s="1"/>
      <c r="K301" s="7">
        <f>IF(W301&gt;0,RANK(W301,(W301:Y301,Z301:AN301)),0)</f>
        <v>0</v>
      </c>
      <c r="L301" s="7">
        <f>IF(X301&gt;0,RANK(X301,(W301:Y301,Z301:AN301)),0)</f>
        <v>0</v>
      </c>
      <c r="M301" s="7">
        <f>IF(Y301&gt;0,RANK(Y301,(W301:Y301,Z301:AN301)),0)</f>
        <v>0</v>
      </c>
      <c r="N301" s="7">
        <f>IF(Z301&gt;0,RANK(Z301,(W301:Y301,Z301:AN301)),0)</f>
        <v>0</v>
      </c>
      <c r="O301" s="48">
        <f>MAX(W301:AD301)-LARGE(W301:AD301,2)</f>
        <v>0</v>
      </c>
      <c r="P301" s="163" t="e">
        <f t="shared" si="297"/>
        <v>#DIV/0!</v>
      </c>
      <c r="Q301" s="2"/>
      <c r="R301" s="2" t="str">
        <f t="shared" si="298"/>
        <v>-</v>
      </c>
      <c r="S301" s="2" t="str">
        <f t="shared" si="298"/>
        <v>-</v>
      </c>
      <c r="T301" s="2" t="str">
        <f t="shared" si="298"/>
        <v>-</v>
      </c>
      <c r="U301" s="2" t="str">
        <f t="shared" si="298"/>
        <v>-</v>
      </c>
      <c r="V301" s="2" t="str">
        <f>IF(C301=0,"-",(1-R301-S301-T301-U301))</f>
        <v>-</v>
      </c>
      <c r="W301" s="1">
        <f>SUM(W298:W300)</f>
        <v>0</v>
      </c>
      <c r="X301" s="1">
        <f t="shared" ref="X301:AC301" si="300">SUM(X298:X300)</f>
        <v>0</v>
      </c>
      <c r="Y301" s="1">
        <f t="shared" si="300"/>
        <v>0</v>
      </c>
      <c r="Z301" s="1">
        <f t="shared" si="300"/>
        <v>0</v>
      </c>
      <c r="AA301" s="1">
        <f t="shared" si="300"/>
        <v>0</v>
      </c>
      <c r="AB301" s="1">
        <f>SUM(AB298:AB300)</f>
        <v>0</v>
      </c>
      <c r="AC301" s="1">
        <f t="shared" si="300"/>
        <v>0</v>
      </c>
      <c r="AH301" s="1">
        <f>SUM(AH298:AH300)</f>
        <v>0</v>
      </c>
      <c r="AP301" s="7">
        <f>IF(AA301&gt;0,RANK(AA301,(W301:Y301,Z301:AN301)),0)</f>
        <v>0</v>
      </c>
      <c r="AQ301" s="7">
        <f>IF(AB301&gt;0,RANK(AB301,(W301:Y301,Z301:AN301)),0)</f>
        <v>0</v>
      </c>
      <c r="AR301" s="7">
        <f>IF(AC301&gt;0,RANK(AC301,(W301:Y301,Z301:AN301)),0)</f>
        <v>0</v>
      </c>
      <c r="AS301" s="7">
        <f>IF(AD301&gt;0,RANK(AD301,(W301:Y301,AD301:AN301)),0)</f>
        <v>0</v>
      </c>
      <c r="AT301" s="2" t="str">
        <f>IF($C301=0,"-",AA301/$C301)</f>
        <v>-</v>
      </c>
      <c r="AU301" s="2" t="str">
        <f>IF($C301=0,"-",AB301/$C301)</f>
        <v>-</v>
      </c>
      <c r="AV301" s="2" t="str">
        <f>IF($C301=0,"-",AC301/$C301)</f>
        <v>-</v>
      </c>
      <c r="AW301" s="2" t="str">
        <f>IF($C301=0,"-",AD301/$C301)</f>
        <v>-</v>
      </c>
      <c r="AY301" s="2" t="str">
        <f t="shared" si="253"/>
        <v>Nevada</v>
      </c>
      <c r="AZ301" t="str">
        <f t="shared" si="254"/>
        <v>T</v>
      </c>
      <c r="BC301" s="91">
        <v>32</v>
      </c>
      <c r="BD301" s="93"/>
      <c r="BE301" s="100">
        <f>BC301*1000+BD301</f>
        <v>32000</v>
      </c>
      <c r="BF301" t="s">
        <v>1662</v>
      </c>
      <c r="BG301" t="s">
        <v>3094</v>
      </c>
    </row>
    <row r="302" spans="1:59">
      <c r="C302" s="1"/>
      <c r="D302" s="1"/>
      <c r="E302" s="1"/>
      <c r="F302" s="1"/>
      <c r="G302" s="1"/>
      <c r="H302" s="1"/>
      <c r="I302" s="1"/>
      <c r="J302" s="1"/>
      <c r="K302" s="7"/>
      <c r="L302" s="7"/>
      <c r="M302" s="7"/>
      <c r="N302" s="7"/>
      <c r="O302" s="48"/>
      <c r="P302" s="163"/>
      <c r="Q302" s="2"/>
      <c r="R302" s="2"/>
      <c r="S302" s="2"/>
      <c r="T302" s="2"/>
      <c r="U302" s="2"/>
      <c r="V302" s="2"/>
      <c r="AH302" s="1"/>
      <c r="AP302" s="7"/>
      <c r="AQ302" s="7"/>
      <c r="AR302" s="7"/>
      <c r="AS302" s="7"/>
      <c r="AT302" s="2"/>
      <c r="AU302" s="2"/>
      <c r="AV302" s="2"/>
      <c r="AW302" s="2"/>
      <c r="AY302" s="2"/>
      <c r="BD302" s="93"/>
    </row>
    <row r="303" spans="1:59" outlineLevel="1">
      <c r="A303" t="s">
        <v>2197</v>
      </c>
      <c r="B303" t="s">
        <v>3222</v>
      </c>
      <c r="C303" s="1">
        <f>SUM(W303:AN303)</f>
        <v>126938</v>
      </c>
      <c r="D303" s="1"/>
      <c r="E303" s="1"/>
      <c r="F303" s="1"/>
      <c r="G303" s="1"/>
      <c r="H303" s="1"/>
      <c r="I303" s="1"/>
      <c r="J303" s="1"/>
      <c r="K303" s="7">
        <f>IF(W303&gt;0,RANK(W303,(W303:Y303,Z303:AN303)),0)</f>
        <v>3</v>
      </c>
      <c r="L303" s="7">
        <f>IF(X303&gt;0,RANK(X303,(W303:Y303,Z303:AN303)),0)</f>
        <v>4</v>
      </c>
      <c r="M303" s="7">
        <f>IF(Y303&gt;0,RANK(Y303,(W303:Y303,Z303:AN303)),0)</f>
        <v>1</v>
      </c>
      <c r="N303" s="7">
        <f>IF(Z303&gt;0,RANK(Z303,(W303:Y303,Z303:AN303)),0)</f>
        <v>2</v>
      </c>
      <c r="O303" s="48">
        <f>MAX(W303:AD303)-LARGE(W303:AD303,2)</f>
        <v>24752</v>
      </c>
      <c r="P303" s="163">
        <f t="shared" si="297"/>
        <v>0.19499283114591376</v>
      </c>
      <c r="Q303" s="2"/>
      <c r="R303" s="2">
        <f t="shared" ref="R303:T305" si="301">IF($C303=0,"-",W303/$C303)</f>
        <v>0.15495753832579684</v>
      </c>
      <c r="S303" s="2">
        <f t="shared" si="301"/>
        <v>9.7709117837054313E-2</v>
      </c>
      <c r="T303" s="2">
        <f t="shared" si="301"/>
        <v>0.4147851707132616</v>
      </c>
      <c r="U303" s="2">
        <f>IF($C303=0,"-",Z303/$C303)</f>
        <v>0.21979233956734784</v>
      </c>
      <c r="V303" s="2">
        <f>IF(C303=0,"-",(1-R303-S303-T303-U303))</f>
        <v>0.11275583355653945</v>
      </c>
      <c r="W303" s="1">
        <f>SUMIF(County!$AT$1340:$AT$1349,$BA303,County!P$1340:P$1349)+SUMIF('Cong Dist'!$BA$1274:$BA$1283,$BA303,'Cong Dist'!W$1274:W$1283)</f>
        <v>19670</v>
      </c>
      <c r="X303" s="1">
        <f>SUMIF(County!$AT$1340:$AT$1349,$BA303,County!Q$1340:Q$1349)+SUMIF('Cong Dist'!$BA$1274:$BA$1283,$BA303,'Cong Dist'!X$1274:X$1283)</f>
        <v>12403</v>
      </c>
      <c r="Y303" s="1">
        <f>SUMIF(County!$AT$1340:$AT$1349,$BA303,County!R$1340:R$1349)+SUMIF('Cong Dist'!$BA$1274:$BA$1283,$BA303,'Cong Dist'!Y$1274:Y$1283)</f>
        <v>52652</v>
      </c>
      <c r="Z303" s="1">
        <f>SUMIF(County!$AT$1340:$AT$1349,$BA303,County!S$1340:S$1349)+SUMIF('Cong Dist'!$BA$1274:$BA$1283,$BA303,'Cong Dist'!Z$1274:Z$1283)</f>
        <v>27900</v>
      </c>
      <c r="AA303" s="1">
        <f>SUMIF(County!$AT$1340:$AT$1349,$BA303,County!T$1340:T$1349)+SUMIF('Cong Dist'!$BA$1274:$BA$1283,$BA303,'Cong Dist'!AA$1274:AA$1283)</f>
        <v>11758</v>
      </c>
      <c r="AB303" s="1">
        <f>SUMIF(County!$AT$1340:$AT$1349,$BA303,County!U$1340:U$1349)+SUMIF('Cong Dist'!$BA$1274:$BA$1283,$BA303,'Cong Dist'!AB$1274:AB$1283)</f>
        <v>865</v>
      </c>
      <c r="AC303" s="1">
        <f>SUMIF(County!$AT$1340:$AT$1349,$BA303,County!V$1340:V$1349)+SUMIF('Cong Dist'!$BA$1274:$BA$1283,$BA303,'Cong Dist'!AC$1274:AC$1283)</f>
        <v>178</v>
      </c>
      <c r="AG303" s="1">
        <f>SUMIF(County!$AT$1340:$AT$1349,$BA303,County!Z$1340:Z$1349)+SUMIF('Cong Dist'!$BA$1274:$BA$1283,$BA303,'Cong Dist'!AG$1274:AG$1283)</f>
        <v>446</v>
      </c>
      <c r="AH303" s="1">
        <f>SUMIF(County!$AT$1340:$AT$1349,$BA303,County!AA$1340:AA$1349)+SUMIF('Cong Dist'!$BA$1274:$BA$1283,$BA303,'Cong Dist'!AH$1274:AH$1283)</f>
        <v>256</v>
      </c>
      <c r="AI303" s="1"/>
      <c r="AJ303" s="1">
        <f>SUMIF(County!$AT$1340:$AT$1349,$BA303,County!AC$1340:AC$1349)+SUMIF('Cong Dist'!$BA$1274:$BA$1283,$BA303,'Cong Dist'!AJ$1274:AJ$1283)</f>
        <v>498</v>
      </c>
      <c r="AK303" s="1">
        <f>SUMIF(County!$AT$1340:$AT$1349,$BA303,County!AD$1340:AD$1349)+SUMIF('Cong Dist'!$BA$1274:$BA$1283,$BA303,'Cong Dist'!AK$1274:AK$1283)</f>
        <v>154</v>
      </c>
      <c r="AL303" s="1">
        <f>SUMIF(County!$AT$1340:$AT$1349,$BA303,County!AE$1340:AE$1349)+SUMIF('Cong Dist'!$BA$1274:$BA$1283,$BA303,'Cong Dist'!AL$1274:AL$1283)</f>
        <v>78</v>
      </c>
      <c r="AM303" s="1">
        <f>SUMIF(County!$AT$1340:$AT$1349,$BA303,County!AF$1340:AF$1349)+SUMIF('Cong Dist'!$BA$1274:$BA$1283,$BA303,'Cong Dist'!AM$1274:AM$1283)</f>
        <v>80</v>
      </c>
      <c r="AP303" s="7">
        <f>IF(AA303&gt;0,RANK(AA303,(W303:Y303,Z303:AN303)),0)</f>
        <v>5</v>
      </c>
      <c r="AQ303" s="7">
        <f>IF(AB303&gt;0,RANK(AB303,(W303:Y303,Z303:AN303)),0)</f>
        <v>6</v>
      </c>
      <c r="AR303" s="7">
        <f>IF(AC303&gt;0,RANK(AC303,(W303:Y303,Z303:AN303)),0)</f>
        <v>10</v>
      </c>
      <c r="AS303" s="7">
        <f>IF(AD303&gt;0,RANK(AD303,(W303:Y303,AD303:AN303)),0)</f>
        <v>0</v>
      </c>
      <c r="AT303" s="2">
        <f t="shared" ref="AT303:AW305" si="302">IF($C303=0,"-",AA303/$C303)</f>
        <v>9.2627897083615629E-2</v>
      </c>
      <c r="AU303" s="2">
        <f t="shared" si="302"/>
        <v>6.8143503127511065E-3</v>
      </c>
      <c r="AV303" s="2">
        <f t="shared" si="302"/>
        <v>1.4022593707164127E-3</v>
      </c>
      <c r="AW303" s="2">
        <f t="shared" si="302"/>
        <v>0</v>
      </c>
      <c r="AY303" s="2" t="str">
        <f t="shared" si="253"/>
        <v>District 1</v>
      </c>
      <c r="AZ303" t="str">
        <f t="shared" si="254"/>
        <v>NH</v>
      </c>
      <c r="BA303">
        <v>1</v>
      </c>
      <c r="BC303" s="91">
        <v>33</v>
      </c>
      <c r="BD303" s="93">
        <v>901</v>
      </c>
      <c r="BE303" s="100">
        <f>BC303*1000+BD303</f>
        <v>33901</v>
      </c>
      <c r="BF303" t="s">
        <v>2683</v>
      </c>
      <c r="BG303" t="s">
        <v>3290</v>
      </c>
    </row>
    <row r="304" spans="1:59" outlineLevel="1">
      <c r="A304" t="s">
        <v>1601</v>
      </c>
      <c r="B304" t="s">
        <v>3222</v>
      </c>
      <c r="C304" s="1">
        <f>SUM(W304:AN304)</f>
        <v>121537</v>
      </c>
      <c r="D304" s="1"/>
      <c r="E304" s="1"/>
      <c r="F304" s="1"/>
      <c r="G304" s="1"/>
      <c r="H304" s="1"/>
      <c r="I304" s="1"/>
      <c r="J304" s="1"/>
      <c r="K304" s="7">
        <f>IF(W304&gt;0,RANK(W304,(W304:Y304,Z304:AN304)),0)</f>
        <v>3</v>
      </c>
      <c r="L304" s="7">
        <f>IF(X304&gt;0,RANK(X304,(W304:Y304,Z304:AN304)),0)</f>
        <v>5</v>
      </c>
      <c r="M304" s="7">
        <f>IF(Y304&gt;0,RANK(Y304,(W304:Y304,Z304:AN304)),0)</f>
        <v>1</v>
      </c>
      <c r="N304" s="7">
        <f>IF(Z304&gt;0,RANK(Z304,(W304:Y304,Z304:AN304)),0)</f>
        <v>2</v>
      </c>
      <c r="O304" s="48">
        <f>MAX(W304:AD304)-LARGE(W304:AD304,2)</f>
        <v>15967</v>
      </c>
      <c r="P304" s="163">
        <f t="shared" si="297"/>
        <v>0.13137563046644232</v>
      </c>
      <c r="Q304" s="2"/>
      <c r="R304" s="2">
        <f t="shared" si="301"/>
        <v>0.18343385141973226</v>
      </c>
      <c r="S304" s="2">
        <f t="shared" si="301"/>
        <v>9.0655520541069803E-2</v>
      </c>
      <c r="T304" s="2">
        <f t="shared" si="301"/>
        <v>0.36975571225223597</v>
      </c>
      <c r="U304" s="2">
        <f>IF($C304=0,"-",Z304/$C304)</f>
        <v>0.23838008178579362</v>
      </c>
      <c r="V304" s="2">
        <f>IF(C304=0,"-",(1-R304-S304-T304-U304))</f>
        <v>0.11777483400116834</v>
      </c>
      <c r="W304" s="1">
        <f>SUMIF(County!$AT$1340:$AT$1349,$BA304,County!P$1340:P$1349)+SUMIF('Cong Dist'!$BA$1274:$BA$1283,$BA304,'Cong Dist'!W$1274:W$1283)</f>
        <v>22294</v>
      </c>
      <c r="X304" s="1">
        <f>SUMIF(County!$AT$1340:$AT$1349,$BA304,County!Q$1340:Q$1349)+SUMIF('Cong Dist'!$BA$1274:$BA$1283,$BA304,'Cong Dist'!X$1274:X$1283)</f>
        <v>11018</v>
      </c>
      <c r="Y304" s="1">
        <f>SUMIF(County!$AT$1340:$AT$1349,$BA304,County!R$1340:R$1349)+SUMIF('Cong Dist'!$BA$1274:$BA$1283,$BA304,'Cong Dist'!Y$1274:Y$1283)</f>
        <v>44939</v>
      </c>
      <c r="Z304" s="1">
        <f>SUMIF(County!$AT$1340:$AT$1349,$BA304,County!S$1340:S$1349)+SUMIF('Cong Dist'!$BA$1274:$BA$1283,$BA304,'Cong Dist'!Z$1274:Z$1283)</f>
        <v>28972</v>
      </c>
      <c r="AA304" s="1">
        <f>SUMIF(County!$AT$1340:$AT$1349,$BA304,County!T$1340:T$1349)+SUMIF('Cong Dist'!$BA$1274:$BA$1283,$BA304,'Cong Dist'!AA$1274:AA$1283)</f>
        <v>11674</v>
      </c>
      <c r="AB304" s="1">
        <f>SUMIF(County!$AT$1340:$AT$1349,$BA304,County!U$1340:U$1349)+SUMIF('Cong Dist'!$BA$1274:$BA$1283,$BA304,'Cong Dist'!AB$1274:AB$1283)</f>
        <v>899</v>
      </c>
      <c r="AC304" s="1">
        <f>SUMIF(County!$AT$1340:$AT$1349,$BA304,County!V$1340:V$1349)+SUMIF('Cong Dist'!$BA$1274:$BA$1283,$BA304,'Cong Dist'!AC$1274:AC$1283)</f>
        <v>172</v>
      </c>
      <c r="AG304" s="1">
        <f>SUMIF(County!$AT$1340:$AT$1349,$BA304,County!Z$1340:Z$1349)+SUMIF('Cong Dist'!$BA$1274:$BA$1283,$BA304,'Cong Dist'!AG$1274:AG$1283)</f>
        <v>449</v>
      </c>
      <c r="AH304" s="1">
        <f>SUMIF(County!$AT$1340:$AT$1349,$BA304,County!AA$1340:AA$1349)+SUMIF('Cong Dist'!$BA$1274:$BA$1283,$BA304,'Cong Dist'!AH$1274:AH$1283)</f>
        <v>293</v>
      </c>
      <c r="AI304" s="1"/>
      <c r="AJ304" s="1">
        <f>SUMIF(County!$AT$1340:$AT$1349,$BA304,County!AC$1340:AC$1349)+SUMIF('Cong Dist'!$BA$1274:$BA$1283,$BA304,'Cong Dist'!AJ$1274:AJ$1283)</f>
        <v>452</v>
      </c>
      <c r="AK304" s="1">
        <f>SUMIF(County!$AT$1340:$AT$1349,$BA304,County!AD$1340:AD$1349)+SUMIF('Cong Dist'!$BA$1274:$BA$1283,$BA304,'Cong Dist'!AK$1274:AK$1283)</f>
        <v>191</v>
      </c>
      <c r="AL304" s="1">
        <f>SUMIF(County!$AT$1340:$AT$1349,$BA304,County!AE$1340:AE$1349)+SUMIF('Cong Dist'!$BA$1274:$BA$1283,$BA304,'Cong Dist'!AL$1274:AL$1283)</f>
        <v>83</v>
      </c>
      <c r="AM304" s="1">
        <f>SUMIF(County!$AT$1340:$AT$1349,$BA304,County!AF$1340:AF$1349)+SUMIF('Cong Dist'!$BA$1274:$BA$1283,$BA304,'Cong Dist'!AM$1274:AM$1283)</f>
        <v>101</v>
      </c>
      <c r="AP304" s="7">
        <f>IF(AA304&gt;0,RANK(AA304,(W304:Y304,Z304:AN304)),0)</f>
        <v>4</v>
      </c>
      <c r="AQ304" s="7">
        <f>IF(AB304&gt;0,RANK(AB304,(W304:Y304,Z304:AN304)),0)</f>
        <v>6</v>
      </c>
      <c r="AR304" s="7">
        <f>IF(AC304&gt;0,RANK(AC304,(W304:Y304,Z304:AN304)),0)</f>
        <v>11</v>
      </c>
      <c r="AS304" s="7">
        <f>IF(AD304&gt;0,RANK(AD304,(W304:Y304,AD304:AN304)),0)</f>
        <v>0</v>
      </c>
      <c r="AT304" s="2">
        <f t="shared" si="302"/>
        <v>9.6053053802545724E-2</v>
      </c>
      <c r="AU304" s="2">
        <f t="shared" si="302"/>
        <v>7.3969243933946043E-3</v>
      </c>
      <c r="AV304" s="2">
        <f t="shared" si="302"/>
        <v>1.4152068917284448E-3</v>
      </c>
      <c r="AW304" s="2">
        <f t="shared" si="302"/>
        <v>0</v>
      </c>
      <c r="AY304" s="2" t="str">
        <f t="shared" si="253"/>
        <v>District 2</v>
      </c>
      <c r="AZ304" t="str">
        <f t="shared" si="254"/>
        <v>NH</v>
      </c>
      <c r="BA304">
        <v>2</v>
      </c>
      <c r="BC304" s="91">
        <v>33</v>
      </c>
      <c r="BD304" s="93">
        <v>902</v>
      </c>
      <c r="BE304" s="100">
        <f>BC304*1000+BD304</f>
        <v>33902</v>
      </c>
      <c r="BF304" t="s">
        <v>2683</v>
      </c>
      <c r="BG304" t="s">
        <v>3290</v>
      </c>
    </row>
    <row r="305" spans="1:59">
      <c r="A305" t="s">
        <v>2605</v>
      </c>
      <c r="B305" t="s">
        <v>1136</v>
      </c>
      <c r="C305" s="1">
        <f>SUM(W305:AN305)</f>
        <v>248475</v>
      </c>
      <c r="D305" s="1"/>
      <c r="E305" s="1"/>
      <c r="F305" s="1"/>
      <c r="G305" s="1"/>
      <c r="H305" s="1"/>
      <c r="I305" s="1"/>
      <c r="J305" s="1"/>
      <c r="K305" s="7">
        <f>IF(W305&gt;0,RANK(W305,(W305:Y305,Z305:AN305)),0)</f>
        <v>3</v>
      </c>
      <c r="L305" s="7">
        <f>IF(X305&gt;0,RANK(X305,(W305:Y305,Z305:AN305)),0)</f>
        <v>5</v>
      </c>
      <c r="M305" s="7">
        <f>IF(Y305&gt;0,RANK(Y305,(W305:Y305,Z305:AN305)),0)</f>
        <v>1</v>
      </c>
      <c r="N305" s="7">
        <f>IF(Z305&gt;0,RANK(Z305,(W305:Y305,Z305:AN305)),0)</f>
        <v>2</v>
      </c>
      <c r="O305" s="48">
        <f>MAX(W305:AD305)-LARGE(W305:AD305,2)</f>
        <v>40719</v>
      </c>
      <c r="P305" s="163">
        <f t="shared" si="297"/>
        <v>0.16387564141261696</v>
      </c>
      <c r="Q305" s="2"/>
      <c r="R305" s="2">
        <f t="shared" si="301"/>
        <v>0.1688862058557199</v>
      </c>
      <c r="S305" s="2">
        <f t="shared" si="301"/>
        <v>9.4258979776637483E-2</v>
      </c>
      <c r="T305" s="2">
        <f t="shared" si="301"/>
        <v>0.39275983499346012</v>
      </c>
      <c r="U305" s="2">
        <f>IF($C305=0,"-",Z305/$C305)</f>
        <v>0.22888419358084314</v>
      </c>
      <c r="V305" s="2">
        <f>IF(C305=0,"-",(1-R305-S305-T305-U305))</f>
        <v>0.1152107857933394</v>
      </c>
      <c r="W305" s="1">
        <f t="shared" ref="W305:AB305" si="303">W303+W304</f>
        <v>41964</v>
      </c>
      <c r="X305" s="1">
        <f t="shared" si="303"/>
        <v>23421</v>
      </c>
      <c r="Y305" s="1">
        <f t="shared" si="303"/>
        <v>97591</v>
      </c>
      <c r="Z305" s="1">
        <f t="shared" si="303"/>
        <v>56872</v>
      </c>
      <c r="AA305" s="1">
        <f t="shared" si="303"/>
        <v>23432</v>
      </c>
      <c r="AB305" s="1">
        <f t="shared" si="303"/>
        <v>1764</v>
      </c>
      <c r="AC305" s="1">
        <f>AC303+AC304</f>
        <v>350</v>
      </c>
      <c r="AG305" s="1">
        <f>AG303+AG304</f>
        <v>895</v>
      </c>
      <c r="AH305" s="1">
        <f t="shared" ref="AH305:AM305" si="304">AH303+AH304</f>
        <v>549</v>
      </c>
      <c r="AI305" s="1"/>
      <c r="AJ305" s="1">
        <f t="shared" si="304"/>
        <v>950</v>
      </c>
      <c r="AK305" s="1">
        <f t="shared" si="304"/>
        <v>345</v>
      </c>
      <c r="AL305" s="1">
        <f t="shared" si="304"/>
        <v>161</v>
      </c>
      <c r="AM305" s="1">
        <f t="shared" si="304"/>
        <v>181</v>
      </c>
      <c r="AP305" s="7">
        <f>IF(AA305&gt;0,RANK(AA305,(W305:Y305,Z305:AN305)),0)</f>
        <v>4</v>
      </c>
      <c r="AQ305" s="7">
        <f>IF(AB305&gt;0,RANK(AB305,(W305:Y305,Z305:AN305)),0)</f>
        <v>6</v>
      </c>
      <c r="AR305" s="7">
        <f>IF(AC305&gt;0,RANK(AC305,(W305:Y305,Z305:AN305)),0)</f>
        <v>10</v>
      </c>
      <c r="AS305" s="7">
        <f>IF(AD305&gt;0,RANK(AD305,(W305:Y305,AD305:AN305)),0)</f>
        <v>0</v>
      </c>
      <c r="AT305" s="2">
        <f t="shared" si="302"/>
        <v>9.4303249823925947E-2</v>
      </c>
      <c r="AU305" s="2">
        <f t="shared" si="302"/>
        <v>7.0993057651675216E-3</v>
      </c>
      <c r="AV305" s="2">
        <f t="shared" si="302"/>
        <v>1.4085924137237148E-3</v>
      </c>
      <c r="AW305" s="2">
        <f t="shared" si="302"/>
        <v>0</v>
      </c>
      <c r="AY305" s="2" t="str">
        <f t="shared" si="253"/>
        <v>New Hampshire</v>
      </c>
      <c r="AZ305" t="str">
        <f t="shared" si="254"/>
        <v>T</v>
      </c>
      <c r="BC305" s="91">
        <v>33</v>
      </c>
      <c r="BD305" s="93"/>
      <c r="BE305" s="100">
        <f>BC305*1000+BD305</f>
        <v>33000</v>
      </c>
      <c r="BF305" t="s">
        <v>1662</v>
      </c>
      <c r="BG305" t="s">
        <v>3290</v>
      </c>
    </row>
    <row r="306" spans="1:59">
      <c r="C306" s="1"/>
      <c r="D306" s="1"/>
      <c r="E306" s="1"/>
      <c r="F306" s="1"/>
      <c r="G306" s="1"/>
      <c r="H306" s="1"/>
      <c r="I306" s="1"/>
      <c r="J306" s="1"/>
      <c r="K306" s="7"/>
      <c r="L306" s="7"/>
      <c r="M306" s="7"/>
      <c r="N306" s="7"/>
      <c r="O306" s="48"/>
      <c r="P306" s="163"/>
      <c r="Q306" s="2"/>
      <c r="R306" s="2"/>
      <c r="S306" s="2"/>
      <c r="T306" s="2"/>
      <c r="U306" s="2"/>
      <c r="V306" s="2"/>
      <c r="AP306" s="7"/>
      <c r="AQ306" s="7"/>
      <c r="AR306" s="7"/>
      <c r="AS306" s="7"/>
      <c r="AT306" s="2"/>
      <c r="AU306" s="2"/>
      <c r="AV306" s="2"/>
      <c r="AW306" s="2"/>
      <c r="AY306" s="2"/>
      <c r="BD306" s="93"/>
    </row>
    <row r="307" spans="1:59" outlineLevel="1">
      <c r="A307" s="9" t="s">
        <v>2197</v>
      </c>
      <c r="B307" t="s">
        <v>3174</v>
      </c>
      <c r="C307" s="1">
        <f t="shared" ref="C307:C319" si="305">SUM(W307:AN307)</f>
        <v>0</v>
      </c>
      <c r="D307" s="1"/>
      <c r="E307" s="1"/>
      <c r="F307" s="1"/>
      <c r="G307" s="1"/>
      <c r="H307" s="1"/>
      <c r="I307" s="1"/>
      <c r="J307" s="1"/>
      <c r="K307" s="7">
        <f>IF(W307&gt;0,RANK(W307,(W307:Y307,Z307:AN307)),0)</f>
        <v>0</v>
      </c>
      <c r="L307" s="7">
        <f>IF(X307&gt;0,RANK(X307,(W307:Y307,Z307:AN307)),0)</f>
        <v>0</v>
      </c>
      <c r="M307" s="7">
        <f>IF(Y307&gt;0,RANK(Y307,(W307:Y307,Z307:AN307)),0)</f>
        <v>0</v>
      </c>
      <c r="N307" s="7">
        <f>IF(Z307&gt;0,RANK(Z307,(W307:Y307,Z307:AN307)),0)</f>
        <v>0</v>
      </c>
      <c r="O307" s="48" t="e">
        <f t="shared" ref="O307:O319" si="306">MAX(W307:AD307)-LARGE(W307:AD307,2)</f>
        <v>#NUM!</v>
      </c>
      <c r="P307" s="163" t="e">
        <f t="shared" si="297"/>
        <v>#NUM!</v>
      </c>
      <c r="Q307" s="2"/>
      <c r="R307" s="2" t="str">
        <f t="shared" ref="R307:R319" si="307">IF($C307=0,"-",W307/$C307)</f>
        <v>-</v>
      </c>
      <c r="S307" s="2" t="str">
        <f t="shared" ref="S307:S319" si="308">IF($C307=0,"-",X307/$C307)</f>
        <v>-</v>
      </c>
      <c r="T307" s="2" t="str">
        <f t="shared" ref="T307:T319" si="309">IF($C307=0,"-",Y307/$C307)</f>
        <v>-</v>
      </c>
      <c r="U307" s="2"/>
      <c r="V307" s="2" t="str">
        <f t="shared" ref="V307:V319" si="310">IF(C307=0,"-",(1-R307-S307-T307))</f>
        <v>-</v>
      </c>
      <c r="AP307" s="7">
        <f>IF(AA307&gt;0,RANK(AA307,(W307:Y307,Z307:AN307)),0)</f>
        <v>0</v>
      </c>
      <c r="AQ307" s="7">
        <f>IF(AB307&gt;0,RANK(AB307,(W307:Y307,Z307:AN307)),0)</f>
        <v>0</v>
      </c>
      <c r="AR307" s="7">
        <f>IF(AC307&gt;0,RANK(AC307,(W307:Y307,Z307:AN307)),0)</f>
        <v>0</v>
      </c>
      <c r="AS307" s="7">
        <f>IF(AD307&gt;0,RANK(AD307,(W307:Y307,AD307:AN307)),0)</f>
        <v>0</v>
      </c>
      <c r="AT307" s="2" t="str">
        <f t="shared" ref="AT307:AT319" si="311">IF($C307=0,"-",AA307/$C307)</f>
        <v>-</v>
      </c>
      <c r="AU307" s="2" t="str">
        <f t="shared" ref="AU307:AU319" si="312">IF($C307=0,"-",AB307/$C307)</f>
        <v>-</v>
      </c>
      <c r="AV307" s="2" t="str">
        <f t="shared" ref="AV307:AV319" si="313">IF($C307=0,"-",AC307/$C307)</f>
        <v>-</v>
      </c>
      <c r="AW307" s="2" t="str">
        <f t="shared" ref="AW307:AW319" si="314">IF($C307=0,"-",AD307/$C307)</f>
        <v>-</v>
      </c>
      <c r="AY307" s="2" t="str">
        <f t="shared" si="253"/>
        <v>District 1</v>
      </c>
      <c r="AZ307" t="str">
        <f t="shared" si="254"/>
        <v>NJ</v>
      </c>
      <c r="BC307" s="91">
        <v>34</v>
      </c>
      <c r="BD307" s="93">
        <v>901</v>
      </c>
      <c r="BE307" s="100">
        <f t="shared" ref="BE307:BE319" si="315">BC307*1000+BD307</f>
        <v>34901</v>
      </c>
      <c r="BF307" t="s">
        <v>2683</v>
      </c>
      <c r="BG307" t="s">
        <v>3290</v>
      </c>
    </row>
    <row r="308" spans="1:59" outlineLevel="1">
      <c r="A308" s="9" t="s">
        <v>1601</v>
      </c>
      <c r="B308" t="s">
        <v>3174</v>
      </c>
      <c r="C308" s="1">
        <f t="shared" si="305"/>
        <v>0</v>
      </c>
      <c r="D308" s="1"/>
      <c r="E308" s="1"/>
      <c r="F308" s="1"/>
      <c r="G308" s="1"/>
      <c r="H308" s="1"/>
      <c r="I308" s="1"/>
      <c r="J308" s="1"/>
      <c r="K308" s="7">
        <f>IF(W308&gt;0,RANK(W308,(W308:Y308,Z308:AN308)),0)</f>
        <v>0</v>
      </c>
      <c r="L308" s="7">
        <f>IF(X308&gt;0,RANK(X308,(W308:Y308,Z308:AN308)),0)</f>
        <v>0</v>
      </c>
      <c r="M308" s="7">
        <f>IF(Y308&gt;0,RANK(Y308,(W308:Y308,Z308:AN308)),0)</f>
        <v>0</v>
      </c>
      <c r="N308" s="7">
        <f>IF(Z308&gt;0,RANK(Z308,(W308:Y308,Z308:AN308)),0)</f>
        <v>0</v>
      </c>
      <c r="O308" s="48" t="e">
        <f t="shared" si="306"/>
        <v>#NUM!</v>
      </c>
      <c r="P308" s="163" t="e">
        <f t="shared" si="297"/>
        <v>#NUM!</v>
      </c>
      <c r="Q308" s="2"/>
      <c r="R308" s="2" t="str">
        <f t="shared" si="307"/>
        <v>-</v>
      </c>
      <c r="S308" s="2" t="str">
        <f t="shared" si="308"/>
        <v>-</v>
      </c>
      <c r="T308" s="2" t="str">
        <f t="shared" si="309"/>
        <v>-</v>
      </c>
      <c r="U308" s="2"/>
      <c r="V308" s="2" t="str">
        <f t="shared" si="310"/>
        <v>-</v>
      </c>
      <c r="AP308" s="7">
        <f>IF(AA308&gt;0,RANK(AA308,(W308:Y308,Z308:AN308)),0)</f>
        <v>0</v>
      </c>
      <c r="AQ308" s="7">
        <f>IF(AB308&gt;0,RANK(AB308,(W308:Y308,Z308:AN308)),0)</f>
        <v>0</v>
      </c>
      <c r="AR308" s="7">
        <f>IF(AC308&gt;0,RANK(AC308,(W308:Y308,Z308:AN308)),0)</f>
        <v>0</v>
      </c>
      <c r="AS308" s="7">
        <f>IF(AD308&gt;0,RANK(AD308,(W308:Y308,AD308:AN308)),0)</f>
        <v>0</v>
      </c>
      <c r="AT308" s="2" t="str">
        <f t="shared" si="311"/>
        <v>-</v>
      </c>
      <c r="AU308" s="2" t="str">
        <f t="shared" si="312"/>
        <v>-</v>
      </c>
      <c r="AV308" s="2" t="str">
        <f t="shared" si="313"/>
        <v>-</v>
      </c>
      <c r="AW308" s="2" t="str">
        <f t="shared" si="314"/>
        <v>-</v>
      </c>
      <c r="AY308" s="2" t="str">
        <f t="shared" si="253"/>
        <v>District 2</v>
      </c>
      <c r="AZ308" t="str">
        <f t="shared" si="254"/>
        <v>NJ</v>
      </c>
      <c r="BC308" s="91">
        <v>34</v>
      </c>
      <c r="BD308" s="93">
        <v>902</v>
      </c>
      <c r="BE308" s="100">
        <f t="shared" si="315"/>
        <v>34902</v>
      </c>
      <c r="BF308" t="s">
        <v>2683</v>
      </c>
      <c r="BG308" t="s">
        <v>3290</v>
      </c>
    </row>
    <row r="309" spans="1:59" outlineLevel="1">
      <c r="A309" s="9" t="s">
        <v>1602</v>
      </c>
      <c r="B309" t="s">
        <v>3174</v>
      </c>
      <c r="C309" s="1">
        <f t="shared" si="305"/>
        <v>0</v>
      </c>
      <c r="D309" s="1"/>
      <c r="E309" s="1"/>
      <c r="F309" s="1"/>
      <c r="G309" s="1"/>
      <c r="H309" s="1"/>
      <c r="I309" s="1"/>
      <c r="J309" s="1"/>
      <c r="K309" s="7">
        <f>IF(W309&gt;0,RANK(W309,(W309:Y309,Z309:AN309)),0)</f>
        <v>0</v>
      </c>
      <c r="L309" s="7">
        <f>IF(X309&gt;0,RANK(X309,(W309:Y309,Z309:AN309)),0)</f>
        <v>0</v>
      </c>
      <c r="M309" s="7">
        <f>IF(Y309&gt;0,RANK(Y309,(W309:Y309,Z309:AN309)),0)</f>
        <v>0</v>
      </c>
      <c r="N309" s="7">
        <f>IF(Z309&gt;0,RANK(Z309,(W309:Y309,Z309:AN309)),0)</f>
        <v>0</v>
      </c>
      <c r="O309" s="48" t="e">
        <f t="shared" si="306"/>
        <v>#NUM!</v>
      </c>
      <c r="P309" s="163" t="e">
        <f t="shared" si="297"/>
        <v>#NUM!</v>
      </c>
      <c r="Q309" s="2"/>
      <c r="R309" s="2" t="str">
        <f t="shared" si="307"/>
        <v>-</v>
      </c>
      <c r="S309" s="2" t="str">
        <f t="shared" si="308"/>
        <v>-</v>
      </c>
      <c r="T309" s="2" t="str">
        <f t="shared" si="309"/>
        <v>-</v>
      </c>
      <c r="U309" s="2"/>
      <c r="V309" s="2" t="str">
        <f t="shared" si="310"/>
        <v>-</v>
      </c>
      <c r="AP309" s="7">
        <f>IF(AA309&gt;0,RANK(AA309,(W309:Y309,Z309:AN309)),0)</f>
        <v>0</v>
      </c>
      <c r="AQ309" s="7">
        <f>IF(AB309&gt;0,RANK(AB309,(W309:Y309,Z309:AN309)),0)</f>
        <v>0</v>
      </c>
      <c r="AR309" s="7">
        <f>IF(AC309&gt;0,RANK(AC309,(W309:Y309,Z309:AN309)),0)</f>
        <v>0</v>
      </c>
      <c r="AS309" s="7">
        <f>IF(AD309&gt;0,RANK(AD309,(W309:Y309,AD309:AN309)),0)</f>
        <v>0</v>
      </c>
      <c r="AT309" s="2" t="str">
        <f t="shared" si="311"/>
        <v>-</v>
      </c>
      <c r="AU309" s="2" t="str">
        <f t="shared" si="312"/>
        <v>-</v>
      </c>
      <c r="AV309" s="2" t="str">
        <f t="shared" si="313"/>
        <v>-</v>
      </c>
      <c r="AW309" s="2" t="str">
        <f t="shared" si="314"/>
        <v>-</v>
      </c>
      <c r="AY309" s="2" t="str">
        <f t="shared" si="253"/>
        <v>District 3</v>
      </c>
      <c r="AZ309" t="str">
        <f t="shared" si="254"/>
        <v>NJ</v>
      </c>
      <c r="BC309" s="91">
        <v>34</v>
      </c>
      <c r="BD309" s="93">
        <v>903</v>
      </c>
      <c r="BE309" s="100">
        <f t="shared" si="315"/>
        <v>34903</v>
      </c>
      <c r="BF309" t="s">
        <v>2683</v>
      </c>
      <c r="BG309" t="s">
        <v>3290</v>
      </c>
    </row>
    <row r="310" spans="1:59" outlineLevel="1">
      <c r="A310" s="9" t="s">
        <v>1873</v>
      </c>
      <c r="B310" t="s">
        <v>3174</v>
      </c>
      <c r="C310" s="1">
        <f t="shared" si="305"/>
        <v>0</v>
      </c>
      <c r="D310" s="1"/>
      <c r="E310" s="1"/>
      <c r="F310" s="1"/>
      <c r="G310" s="1"/>
      <c r="H310" s="1"/>
      <c r="I310" s="1"/>
      <c r="J310" s="1"/>
      <c r="K310" s="7">
        <f>IF(W310&gt;0,RANK(W310,(W310:Y310,Z310:AN310)),0)</f>
        <v>0</v>
      </c>
      <c r="L310" s="7">
        <f>IF(X310&gt;0,RANK(X310,(W310:Y310,Z310:AN310)),0)</f>
        <v>0</v>
      </c>
      <c r="M310" s="7">
        <f>IF(Y310&gt;0,RANK(Y310,(W310:Y310,Z310:AN310)),0)</f>
        <v>0</v>
      </c>
      <c r="N310" s="7">
        <f>IF(Z310&gt;0,RANK(Z310,(W310:Y310,Z310:AN310)),0)</f>
        <v>0</v>
      </c>
      <c r="O310" s="48" t="e">
        <f t="shared" si="306"/>
        <v>#NUM!</v>
      </c>
      <c r="P310" s="163" t="e">
        <f t="shared" si="297"/>
        <v>#NUM!</v>
      </c>
      <c r="Q310" s="2"/>
      <c r="R310" s="2" t="str">
        <f t="shared" si="307"/>
        <v>-</v>
      </c>
      <c r="S310" s="2" t="str">
        <f t="shared" si="308"/>
        <v>-</v>
      </c>
      <c r="T310" s="2" t="str">
        <f t="shared" si="309"/>
        <v>-</v>
      </c>
      <c r="U310" s="2"/>
      <c r="V310" s="2" t="str">
        <f t="shared" si="310"/>
        <v>-</v>
      </c>
      <c r="AP310" s="7">
        <f>IF(AA310&gt;0,RANK(AA310,(W310:Y310,Z310:AN310)),0)</f>
        <v>0</v>
      </c>
      <c r="AQ310" s="7">
        <f>IF(AB310&gt;0,RANK(AB310,(W310:Y310,Z310:AN310)),0)</f>
        <v>0</v>
      </c>
      <c r="AR310" s="7">
        <f>IF(AC310&gt;0,RANK(AC310,(W310:Y310,Z310:AN310)),0)</f>
        <v>0</v>
      </c>
      <c r="AS310" s="7">
        <f>IF(AD310&gt;0,RANK(AD310,(W310:Y310,AD310:AN310)),0)</f>
        <v>0</v>
      </c>
      <c r="AT310" s="2" t="str">
        <f t="shared" si="311"/>
        <v>-</v>
      </c>
      <c r="AU310" s="2" t="str">
        <f t="shared" si="312"/>
        <v>-</v>
      </c>
      <c r="AV310" s="2" t="str">
        <f t="shared" si="313"/>
        <v>-</v>
      </c>
      <c r="AW310" s="2" t="str">
        <f t="shared" si="314"/>
        <v>-</v>
      </c>
      <c r="AY310" s="2" t="str">
        <f t="shared" si="253"/>
        <v>District 4</v>
      </c>
      <c r="AZ310" t="str">
        <f t="shared" si="254"/>
        <v>NJ</v>
      </c>
      <c r="BC310" s="91">
        <v>34</v>
      </c>
      <c r="BD310" s="93">
        <v>904</v>
      </c>
      <c r="BE310" s="100">
        <f t="shared" si="315"/>
        <v>34904</v>
      </c>
      <c r="BF310" t="s">
        <v>2683</v>
      </c>
      <c r="BG310" t="s">
        <v>3290</v>
      </c>
    </row>
    <row r="311" spans="1:59" outlineLevel="1">
      <c r="A311" s="9" t="s">
        <v>1827</v>
      </c>
      <c r="B311" t="s">
        <v>3174</v>
      </c>
      <c r="C311" s="1">
        <f t="shared" si="305"/>
        <v>0</v>
      </c>
      <c r="D311" s="1"/>
      <c r="E311" s="1"/>
      <c r="F311" s="1"/>
      <c r="G311" s="1"/>
      <c r="H311" s="1"/>
      <c r="I311" s="1"/>
      <c r="J311" s="1"/>
      <c r="K311" s="7">
        <f>IF(W311&gt;0,RANK(W311,(W311:Y311,Z311:AN311)),0)</f>
        <v>0</v>
      </c>
      <c r="L311" s="7">
        <f>IF(X311&gt;0,RANK(X311,(W311:Y311,Z311:AN311)),0)</f>
        <v>0</v>
      </c>
      <c r="M311" s="7">
        <f>IF(Y311&gt;0,RANK(Y311,(W311:Y311,Z311:AN311)),0)</f>
        <v>0</v>
      </c>
      <c r="N311" s="7">
        <f>IF(Z311&gt;0,RANK(Z311,(W311:Y311,Z311:AN311)),0)</f>
        <v>0</v>
      </c>
      <c r="O311" s="48" t="e">
        <f t="shared" si="306"/>
        <v>#NUM!</v>
      </c>
      <c r="P311" s="163" t="e">
        <f t="shared" si="297"/>
        <v>#NUM!</v>
      </c>
      <c r="Q311" s="2"/>
      <c r="R311" s="2" t="str">
        <f t="shared" si="307"/>
        <v>-</v>
      </c>
      <c r="S311" s="2" t="str">
        <f t="shared" si="308"/>
        <v>-</v>
      </c>
      <c r="T311" s="2" t="str">
        <f t="shared" si="309"/>
        <v>-</v>
      </c>
      <c r="U311" s="2"/>
      <c r="V311" s="2" t="str">
        <f t="shared" si="310"/>
        <v>-</v>
      </c>
      <c r="AP311" s="7">
        <f>IF(AA311&gt;0,RANK(AA311,(W311:Y311,Z311:AN311)),0)</f>
        <v>0</v>
      </c>
      <c r="AQ311" s="7">
        <f>IF(AB311&gt;0,RANK(AB311,(W311:Y311,Z311:AN311)),0)</f>
        <v>0</v>
      </c>
      <c r="AR311" s="7">
        <f>IF(AC311&gt;0,RANK(AC311,(W311:Y311,Z311:AN311)),0)</f>
        <v>0</v>
      </c>
      <c r="AS311" s="7">
        <f>IF(AD311&gt;0,RANK(AD311,(W311:Y311,AD311:AN311)),0)</f>
        <v>0</v>
      </c>
      <c r="AT311" s="2" t="str">
        <f t="shared" si="311"/>
        <v>-</v>
      </c>
      <c r="AU311" s="2" t="str">
        <f t="shared" si="312"/>
        <v>-</v>
      </c>
      <c r="AV311" s="2" t="str">
        <f t="shared" si="313"/>
        <v>-</v>
      </c>
      <c r="AW311" s="2" t="str">
        <f t="shared" si="314"/>
        <v>-</v>
      </c>
      <c r="AY311" s="2" t="str">
        <f t="shared" si="253"/>
        <v>District 5</v>
      </c>
      <c r="AZ311" t="str">
        <f t="shared" si="254"/>
        <v>NJ</v>
      </c>
      <c r="BC311" s="91">
        <v>34</v>
      </c>
      <c r="BD311" s="93">
        <v>905</v>
      </c>
      <c r="BE311" s="100">
        <f t="shared" si="315"/>
        <v>34905</v>
      </c>
      <c r="BF311" t="s">
        <v>2683</v>
      </c>
      <c r="BG311" t="s">
        <v>3290</v>
      </c>
    </row>
    <row r="312" spans="1:59" outlineLevel="1">
      <c r="A312" s="9" t="s">
        <v>1806</v>
      </c>
      <c r="B312" t="s">
        <v>3174</v>
      </c>
      <c r="C312" s="1">
        <f t="shared" si="305"/>
        <v>0</v>
      </c>
      <c r="D312" s="1"/>
      <c r="E312" s="1"/>
      <c r="F312" s="1"/>
      <c r="G312" s="1"/>
      <c r="H312" s="1"/>
      <c r="I312" s="1"/>
      <c r="J312" s="1"/>
      <c r="K312" s="7">
        <f>IF(W312&gt;0,RANK(W312,(W312:Y312,Z312:AN312)),0)</f>
        <v>0</v>
      </c>
      <c r="L312" s="7">
        <f>IF(X312&gt;0,RANK(X312,(W312:Y312,Z312:AN312)),0)</f>
        <v>0</v>
      </c>
      <c r="M312" s="7">
        <f>IF(Y312&gt;0,RANK(Y312,(W312:Y312,Z312:AN312)),0)</f>
        <v>0</v>
      </c>
      <c r="N312" s="7">
        <f>IF(Z312&gt;0,RANK(Z312,(W312:Y312,Z312:AN312)),0)</f>
        <v>0</v>
      </c>
      <c r="O312" s="48" t="e">
        <f t="shared" si="306"/>
        <v>#NUM!</v>
      </c>
      <c r="P312" s="163" t="e">
        <f t="shared" si="297"/>
        <v>#NUM!</v>
      </c>
      <c r="Q312" s="2"/>
      <c r="R312" s="2" t="str">
        <f t="shared" si="307"/>
        <v>-</v>
      </c>
      <c r="S312" s="2" t="str">
        <f t="shared" si="308"/>
        <v>-</v>
      </c>
      <c r="T312" s="2" t="str">
        <f t="shared" si="309"/>
        <v>-</v>
      </c>
      <c r="U312" s="2"/>
      <c r="V312" s="2" t="str">
        <f t="shared" si="310"/>
        <v>-</v>
      </c>
      <c r="AP312" s="7">
        <f>IF(AA312&gt;0,RANK(AA312,(W312:Y312,Z312:AN312)),0)</f>
        <v>0</v>
      </c>
      <c r="AQ312" s="7">
        <f>IF(AB312&gt;0,RANK(AB312,(W312:Y312,Z312:AN312)),0)</f>
        <v>0</v>
      </c>
      <c r="AR312" s="7">
        <f>IF(AC312&gt;0,RANK(AC312,(W312:Y312,Z312:AN312)),0)</f>
        <v>0</v>
      </c>
      <c r="AS312" s="7">
        <f>IF(AD312&gt;0,RANK(AD312,(W312:Y312,AD312:AN312)),0)</f>
        <v>0</v>
      </c>
      <c r="AT312" s="2" t="str">
        <f t="shared" si="311"/>
        <v>-</v>
      </c>
      <c r="AU312" s="2" t="str">
        <f t="shared" si="312"/>
        <v>-</v>
      </c>
      <c r="AV312" s="2" t="str">
        <f t="shared" si="313"/>
        <v>-</v>
      </c>
      <c r="AW312" s="2" t="str">
        <f t="shared" si="314"/>
        <v>-</v>
      </c>
      <c r="AY312" s="2" t="str">
        <f t="shared" si="253"/>
        <v>District 6</v>
      </c>
      <c r="AZ312" t="str">
        <f t="shared" si="254"/>
        <v>NJ</v>
      </c>
      <c r="BC312" s="91">
        <v>34</v>
      </c>
      <c r="BD312" s="93">
        <v>906</v>
      </c>
      <c r="BE312" s="100">
        <f t="shared" si="315"/>
        <v>34906</v>
      </c>
      <c r="BF312" t="s">
        <v>2683</v>
      </c>
      <c r="BG312" t="s">
        <v>3290</v>
      </c>
    </row>
    <row r="313" spans="1:59" outlineLevel="1">
      <c r="A313" s="9" t="s">
        <v>1388</v>
      </c>
      <c r="B313" t="s">
        <v>3174</v>
      </c>
      <c r="C313" s="1">
        <f t="shared" si="305"/>
        <v>0</v>
      </c>
      <c r="D313" s="1"/>
      <c r="E313" s="1"/>
      <c r="F313" s="1"/>
      <c r="G313" s="1"/>
      <c r="H313" s="1"/>
      <c r="I313" s="1"/>
      <c r="J313" s="1"/>
      <c r="K313" s="7">
        <f>IF(W313&gt;0,RANK(W313,(W313:Y313,Z313:AN313)),0)</f>
        <v>0</v>
      </c>
      <c r="L313" s="7">
        <f>IF(X313&gt;0,RANK(X313,(W313:Y313,Z313:AN313)),0)</f>
        <v>0</v>
      </c>
      <c r="M313" s="7">
        <f>IF(Y313&gt;0,RANK(Y313,(W313:Y313,Z313:AN313)),0)</f>
        <v>0</v>
      </c>
      <c r="N313" s="7">
        <f>IF(Z313&gt;0,RANK(Z313,(W313:Y313,Z313:AN313)),0)</f>
        <v>0</v>
      </c>
      <c r="O313" s="48" t="e">
        <f t="shared" si="306"/>
        <v>#NUM!</v>
      </c>
      <c r="P313" s="163" t="e">
        <f t="shared" si="297"/>
        <v>#NUM!</v>
      </c>
      <c r="Q313" s="2"/>
      <c r="R313" s="2" t="str">
        <f t="shared" si="307"/>
        <v>-</v>
      </c>
      <c r="S313" s="2" t="str">
        <f t="shared" si="308"/>
        <v>-</v>
      </c>
      <c r="T313" s="2" t="str">
        <f t="shared" si="309"/>
        <v>-</v>
      </c>
      <c r="U313" s="2"/>
      <c r="V313" s="2" t="str">
        <f t="shared" si="310"/>
        <v>-</v>
      </c>
      <c r="AP313" s="7">
        <f>IF(AA313&gt;0,RANK(AA313,(W313:Y313,Z313:AN313)),0)</f>
        <v>0</v>
      </c>
      <c r="AQ313" s="7">
        <f>IF(AB313&gt;0,RANK(AB313,(W313:Y313,Z313:AN313)),0)</f>
        <v>0</v>
      </c>
      <c r="AR313" s="7">
        <f>IF(AC313&gt;0,RANK(AC313,(W313:Y313,Z313:AN313)),0)</f>
        <v>0</v>
      </c>
      <c r="AS313" s="7">
        <f>IF(AD313&gt;0,RANK(AD313,(W313:Y313,AD313:AN313)),0)</f>
        <v>0</v>
      </c>
      <c r="AT313" s="2" t="str">
        <f t="shared" si="311"/>
        <v>-</v>
      </c>
      <c r="AU313" s="2" t="str">
        <f t="shared" si="312"/>
        <v>-</v>
      </c>
      <c r="AV313" s="2" t="str">
        <f t="shared" si="313"/>
        <v>-</v>
      </c>
      <c r="AW313" s="2" t="str">
        <f t="shared" si="314"/>
        <v>-</v>
      </c>
      <c r="AY313" s="2" t="str">
        <f t="shared" si="253"/>
        <v>District 7</v>
      </c>
      <c r="AZ313" t="str">
        <f t="shared" si="254"/>
        <v>NJ</v>
      </c>
      <c r="BC313" s="91">
        <v>34</v>
      </c>
      <c r="BD313" s="93">
        <v>907</v>
      </c>
      <c r="BE313" s="100">
        <f t="shared" si="315"/>
        <v>34907</v>
      </c>
      <c r="BF313" t="s">
        <v>2683</v>
      </c>
      <c r="BG313" t="s">
        <v>3290</v>
      </c>
    </row>
    <row r="314" spans="1:59" outlineLevel="1">
      <c r="A314" s="9" t="s">
        <v>282</v>
      </c>
      <c r="B314" t="s">
        <v>3174</v>
      </c>
      <c r="C314" s="1">
        <f t="shared" si="305"/>
        <v>0</v>
      </c>
      <c r="D314" s="1"/>
      <c r="E314" s="1"/>
      <c r="F314" s="1"/>
      <c r="G314" s="1"/>
      <c r="H314" s="1"/>
      <c r="I314" s="1"/>
      <c r="J314" s="1"/>
      <c r="K314" s="7">
        <f>IF(W314&gt;0,RANK(W314,(W314:Y314,Z314:AN314)),0)</f>
        <v>0</v>
      </c>
      <c r="L314" s="7">
        <f>IF(X314&gt;0,RANK(X314,(W314:Y314,Z314:AN314)),0)</f>
        <v>0</v>
      </c>
      <c r="M314" s="7">
        <f>IF(Y314&gt;0,RANK(Y314,(W314:Y314,Z314:AN314)),0)</f>
        <v>0</v>
      </c>
      <c r="N314" s="7">
        <f>IF(Z314&gt;0,RANK(Z314,(W314:Y314,Z314:AN314)),0)</f>
        <v>0</v>
      </c>
      <c r="O314" s="48" t="e">
        <f t="shared" si="306"/>
        <v>#NUM!</v>
      </c>
      <c r="P314" s="163" t="e">
        <f t="shared" si="297"/>
        <v>#NUM!</v>
      </c>
      <c r="Q314" s="2"/>
      <c r="R314" s="2" t="str">
        <f t="shared" si="307"/>
        <v>-</v>
      </c>
      <c r="S314" s="2" t="str">
        <f t="shared" si="308"/>
        <v>-</v>
      </c>
      <c r="T314" s="2" t="str">
        <f t="shared" si="309"/>
        <v>-</v>
      </c>
      <c r="U314" s="2"/>
      <c r="V314" s="2" t="str">
        <f t="shared" si="310"/>
        <v>-</v>
      </c>
      <c r="AP314" s="7">
        <f>IF(AA314&gt;0,RANK(AA314,(W314:Y314,Z314:AN314)),0)</f>
        <v>0</v>
      </c>
      <c r="AQ314" s="7">
        <f>IF(AB314&gt;0,RANK(AB314,(W314:Y314,Z314:AN314)),0)</f>
        <v>0</v>
      </c>
      <c r="AR314" s="7">
        <f>IF(AC314&gt;0,RANK(AC314,(W314:Y314,Z314:AN314)),0)</f>
        <v>0</v>
      </c>
      <c r="AS314" s="7">
        <f>IF(AD314&gt;0,RANK(AD314,(W314:Y314,AD314:AN314)),0)</f>
        <v>0</v>
      </c>
      <c r="AT314" s="2" t="str">
        <f t="shared" si="311"/>
        <v>-</v>
      </c>
      <c r="AU314" s="2" t="str">
        <f t="shared" si="312"/>
        <v>-</v>
      </c>
      <c r="AV314" s="2" t="str">
        <f t="shared" si="313"/>
        <v>-</v>
      </c>
      <c r="AW314" s="2" t="str">
        <f t="shared" si="314"/>
        <v>-</v>
      </c>
      <c r="AY314" s="2" t="str">
        <f t="shared" si="253"/>
        <v>District 8</v>
      </c>
      <c r="AZ314" t="str">
        <f t="shared" si="254"/>
        <v>NJ</v>
      </c>
      <c r="BC314" s="91">
        <v>34</v>
      </c>
      <c r="BD314" s="93">
        <v>908</v>
      </c>
      <c r="BE314" s="100">
        <f t="shared" si="315"/>
        <v>34908</v>
      </c>
      <c r="BF314" t="s">
        <v>2683</v>
      </c>
      <c r="BG314" t="s">
        <v>3290</v>
      </c>
    </row>
    <row r="315" spans="1:59" outlineLevel="1">
      <c r="A315" s="9" t="s">
        <v>3105</v>
      </c>
      <c r="B315" t="s">
        <v>3174</v>
      </c>
      <c r="C315" s="1">
        <f t="shared" si="305"/>
        <v>0</v>
      </c>
      <c r="D315" s="1"/>
      <c r="E315" s="1"/>
      <c r="F315" s="1"/>
      <c r="G315" s="1"/>
      <c r="H315" s="1"/>
      <c r="I315" s="1"/>
      <c r="J315" s="1"/>
      <c r="K315" s="7">
        <f>IF(W315&gt;0,RANK(W315,(W315:Y315,Z315:AN315)),0)</f>
        <v>0</v>
      </c>
      <c r="L315" s="7">
        <f>IF(X315&gt;0,RANK(X315,(W315:Y315,Z315:AN315)),0)</f>
        <v>0</v>
      </c>
      <c r="M315" s="7">
        <f>IF(Y315&gt;0,RANK(Y315,(W315:Y315,Z315:AN315)),0)</f>
        <v>0</v>
      </c>
      <c r="N315" s="7">
        <f>IF(Z315&gt;0,RANK(Z315,(W315:Y315,Z315:AN315)),0)</f>
        <v>0</v>
      </c>
      <c r="O315" s="48" t="e">
        <f t="shared" si="306"/>
        <v>#NUM!</v>
      </c>
      <c r="P315" s="163" t="e">
        <f t="shared" si="297"/>
        <v>#NUM!</v>
      </c>
      <c r="Q315" s="2"/>
      <c r="R315" s="2" t="str">
        <f t="shared" si="307"/>
        <v>-</v>
      </c>
      <c r="S315" s="2" t="str">
        <f t="shared" si="308"/>
        <v>-</v>
      </c>
      <c r="T315" s="2" t="str">
        <f t="shared" si="309"/>
        <v>-</v>
      </c>
      <c r="U315" s="2"/>
      <c r="V315" s="2" t="str">
        <f t="shared" si="310"/>
        <v>-</v>
      </c>
      <c r="AP315" s="7">
        <f>IF(AA315&gt;0,RANK(AA315,(W315:Y315,Z315:AN315)),0)</f>
        <v>0</v>
      </c>
      <c r="AQ315" s="7">
        <f>IF(AB315&gt;0,RANK(AB315,(W315:Y315,Z315:AN315)),0)</f>
        <v>0</v>
      </c>
      <c r="AR315" s="7">
        <f>IF(AC315&gt;0,RANK(AC315,(W315:Y315,Z315:AN315)),0)</f>
        <v>0</v>
      </c>
      <c r="AS315" s="7">
        <f>IF(AD315&gt;0,RANK(AD315,(W315:Y315,AD315:AN315)),0)</f>
        <v>0</v>
      </c>
      <c r="AT315" s="2" t="str">
        <f t="shared" si="311"/>
        <v>-</v>
      </c>
      <c r="AU315" s="2" t="str">
        <f t="shared" si="312"/>
        <v>-</v>
      </c>
      <c r="AV315" s="2" t="str">
        <f t="shared" si="313"/>
        <v>-</v>
      </c>
      <c r="AW315" s="2" t="str">
        <f t="shared" si="314"/>
        <v>-</v>
      </c>
      <c r="AY315" s="2" t="str">
        <f t="shared" si="253"/>
        <v>District 9</v>
      </c>
      <c r="AZ315" t="str">
        <f t="shared" si="254"/>
        <v>NJ</v>
      </c>
      <c r="BC315" s="91">
        <v>34</v>
      </c>
      <c r="BD315" s="93">
        <v>909</v>
      </c>
      <c r="BE315" s="100">
        <f t="shared" si="315"/>
        <v>34909</v>
      </c>
      <c r="BF315" t="s">
        <v>2683</v>
      </c>
      <c r="BG315" t="s">
        <v>3290</v>
      </c>
    </row>
    <row r="316" spans="1:59" outlineLevel="1">
      <c r="A316" s="9" t="s">
        <v>49</v>
      </c>
      <c r="B316" t="s">
        <v>3174</v>
      </c>
      <c r="C316" s="1">
        <f t="shared" si="305"/>
        <v>0</v>
      </c>
      <c r="D316" s="1"/>
      <c r="E316" s="1"/>
      <c r="F316" s="1"/>
      <c r="G316" s="1"/>
      <c r="H316" s="1"/>
      <c r="I316" s="1"/>
      <c r="J316" s="1"/>
      <c r="K316" s="7">
        <f>IF(W316&gt;0,RANK(W316,(W316:Y316,Z316:AN316)),0)</f>
        <v>0</v>
      </c>
      <c r="L316" s="7">
        <f>IF(X316&gt;0,RANK(X316,(W316:Y316,Z316:AN316)),0)</f>
        <v>0</v>
      </c>
      <c r="M316" s="7">
        <f>IF(Y316&gt;0,RANK(Y316,(W316:Y316,Z316:AN316)),0)</f>
        <v>0</v>
      </c>
      <c r="N316" s="7">
        <f>IF(Z316&gt;0,RANK(Z316,(W316:Y316,Z316:AN316)),0)</f>
        <v>0</v>
      </c>
      <c r="O316" s="48" t="e">
        <f t="shared" si="306"/>
        <v>#NUM!</v>
      </c>
      <c r="P316" s="163" t="e">
        <f t="shared" si="297"/>
        <v>#NUM!</v>
      </c>
      <c r="Q316" s="2"/>
      <c r="R316" s="2" t="str">
        <f t="shared" si="307"/>
        <v>-</v>
      </c>
      <c r="S316" s="2" t="str">
        <f t="shared" si="308"/>
        <v>-</v>
      </c>
      <c r="T316" s="2" t="str">
        <f t="shared" si="309"/>
        <v>-</v>
      </c>
      <c r="U316" s="2"/>
      <c r="V316" s="2" t="str">
        <f t="shared" si="310"/>
        <v>-</v>
      </c>
      <c r="AP316" s="7">
        <f>IF(AA316&gt;0,RANK(AA316,(W316:Y316,Z316:AN316)),0)</f>
        <v>0</v>
      </c>
      <c r="AQ316" s="7">
        <f>IF(AB316&gt;0,RANK(AB316,(W316:Y316,Z316:AN316)),0)</f>
        <v>0</v>
      </c>
      <c r="AR316" s="7">
        <f>IF(AC316&gt;0,RANK(AC316,(W316:Y316,Z316:AN316)),0)</f>
        <v>0</v>
      </c>
      <c r="AS316" s="7">
        <f>IF(AD316&gt;0,RANK(AD316,(W316:Y316,AD316:AN316)),0)</f>
        <v>0</v>
      </c>
      <c r="AT316" s="2" t="str">
        <f t="shared" si="311"/>
        <v>-</v>
      </c>
      <c r="AU316" s="2" t="str">
        <f t="shared" si="312"/>
        <v>-</v>
      </c>
      <c r="AV316" s="2" t="str">
        <f t="shared" si="313"/>
        <v>-</v>
      </c>
      <c r="AW316" s="2" t="str">
        <f t="shared" si="314"/>
        <v>-</v>
      </c>
      <c r="AY316" s="2" t="str">
        <f t="shared" si="253"/>
        <v>District 10</v>
      </c>
      <c r="AZ316" t="str">
        <f t="shared" si="254"/>
        <v>NJ</v>
      </c>
      <c r="BC316" s="91">
        <v>34</v>
      </c>
      <c r="BD316" s="93">
        <v>910</v>
      </c>
      <c r="BE316" s="100">
        <f t="shared" si="315"/>
        <v>34910</v>
      </c>
      <c r="BF316" t="s">
        <v>2683</v>
      </c>
      <c r="BG316" t="s">
        <v>3290</v>
      </c>
    </row>
    <row r="317" spans="1:59" outlineLevel="1">
      <c r="A317" s="9" t="s">
        <v>1941</v>
      </c>
      <c r="B317" t="s">
        <v>3174</v>
      </c>
      <c r="C317" s="1">
        <f t="shared" si="305"/>
        <v>0</v>
      </c>
      <c r="D317" s="1"/>
      <c r="E317" s="1"/>
      <c r="F317" s="1"/>
      <c r="G317" s="1"/>
      <c r="H317" s="1"/>
      <c r="I317" s="1"/>
      <c r="J317" s="1"/>
      <c r="K317" s="7">
        <f>IF(W317&gt;0,RANK(W317,(W317:Y317,Z317:AN317)),0)</f>
        <v>0</v>
      </c>
      <c r="L317" s="7">
        <f>IF(X317&gt;0,RANK(X317,(W317:Y317,Z317:AN317)),0)</f>
        <v>0</v>
      </c>
      <c r="M317" s="7">
        <f>IF(Y317&gt;0,RANK(Y317,(W317:Y317,Z317:AN317)),0)</f>
        <v>0</v>
      </c>
      <c r="N317" s="7">
        <f>IF(Z317&gt;0,RANK(Z317,(W317:Y317,Z317:AN317)),0)</f>
        <v>0</v>
      </c>
      <c r="O317" s="48" t="e">
        <f t="shared" si="306"/>
        <v>#NUM!</v>
      </c>
      <c r="P317" s="163" t="e">
        <f t="shared" si="297"/>
        <v>#NUM!</v>
      </c>
      <c r="Q317" s="2"/>
      <c r="R317" s="2" t="str">
        <f t="shared" si="307"/>
        <v>-</v>
      </c>
      <c r="S317" s="2" t="str">
        <f t="shared" si="308"/>
        <v>-</v>
      </c>
      <c r="T317" s="2" t="str">
        <f t="shared" si="309"/>
        <v>-</v>
      </c>
      <c r="U317" s="2"/>
      <c r="V317" s="2" t="str">
        <f t="shared" si="310"/>
        <v>-</v>
      </c>
      <c r="AP317" s="7">
        <f>IF(AA317&gt;0,RANK(AA317,(W317:Y317,Z317:AN317)),0)</f>
        <v>0</v>
      </c>
      <c r="AQ317" s="7">
        <f>IF(AB317&gt;0,RANK(AB317,(W317:Y317,Z317:AN317)),0)</f>
        <v>0</v>
      </c>
      <c r="AR317" s="7">
        <f>IF(AC317&gt;0,RANK(AC317,(W317:Y317,Z317:AN317)),0)</f>
        <v>0</v>
      </c>
      <c r="AS317" s="7">
        <f>IF(AD317&gt;0,RANK(AD317,(W317:Y317,AD317:AN317)),0)</f>
        <v>0</v>
      </c>
      <c r="AT317" s="2" t="str">
        <f t="shared" si="311"/>
        <v>-</v>
      </c>
      <c r="AU317" s="2" t="str">
        <f t="shared" si="312"/>
        <v>-</v>
      </c>
      <c r="AV317" s="2" t="str">
        <f t="shared" si="313"/>
        <v>-</v>
      </c>
      <c r="AW317" s="2" t="str">
        <f t="shared" si="314"/>
        <v>-</v>
      </c>
      <c r="AY317" s="2" t="str">
        <f t="shared" si="253"/>
        <v>District 11</v>
      </c>
      <c r="AZ317" t="str">
        <f t="shared" si="254"/>
        <v>NJ</v>
      </c>
      <c r="BC317" s="91">
        <v>34</v>
      </c>
      <c r="BD317" s="93">
        <v>911</v>
      </c>
      <c r="BE317" s="100">
        <f t="shared" si="315"/>
        <v>34911</v>
      </c>
      <c r="BF317" t="s">
        <v>2683</v>
      </c>
      <c r="BG317" t="s">
        <v>3290</v>
      </c>
    </row>
    <row r="318" spans="1:59" outlineLevel="1">
      <c r="A318" s="9" t="s">
        <v>475</v>
      </c>
      <c r="B318" t="s">
        <v>3174</v>
      </c>
      <c r="C318" s="1">
        <f t="shared" si="305"/>
        <v>0</v>
      </c>
      <c r="D318" s="1"/>
      <c r="E318" s="1"/>
      <c r="F318" s="1"/>
      <c r="G318" s="1"/>
      <c r="H318" s="1"/>
      <c r="I318" s="1"/>
      <c r="J318" s="1"/>
      <c r="K318" s="7">
        <f>IF(W318&gt;0,RANK(W318,(W318:Y318,Z318:AN318)),0)</f>
        <v>0</v>
      </c>
      <c r="L318" s="7">
        <f>IF(X318&gt;0,RANK(X318,(W318:Y318,Z318:AN318)),0)</f>
        <v>0</v>
      </c>
      <c r="M318" s="7">
        <f>IF(Y318&gt;0,RANK(Y318,(W318:Y318,Z318:AN318)),0)</f>
        <v>0</v>
      </c>
      <c r="N318" s="7">
        <f>IF(Z318&gt;0,RANK(Z318,(W318:Y318,Z318:AN318)),0)</f>
        <v>0</v>
      </c>
      <c r="O318" s="48" t="e">
        <f t="shared" si="306"/>
        <v>#NUM!</v>
      </c>
      <c r="P318" s="163" t="e">
        <f t="shared" si="297"/>
        <v>#NUM!</v>
      </c>
      <c r="Q318" s="2"/>
      <c r="R318" s="2" t="str">
        <f t="shared" si="307"/>
        <v>-</v>
      </c>
      <c r="S318" s="2" t="str">
        <f t="shared" si="308"/>
        <v>-</v>
      </c>
      <c r="T318" s="2" t="str">
        <f t="shared" si="309"/>
        <v>-</v>
      </c>
      <c r="U318" s="2"/>
      <c r="V318" s="2" t="str">
        <f t="shared" si="310"/>
        <v>-</v>
      </c>
      <c r="AP318" s="7">
        <f>IF(AA318&gt;0,RANK(AA318,(W318:Y318,Z318:AN318)),0)</f>
        <v>0</v>
      </c>
      <c r="AQ318" s="7">
        <f>IF(AB318&gt;0,RANK(AB318,(W318:Y318,Z318:AN318)),0)</f>
        <v>0</v>
      </c>
      <c r="AR318" s="7">
        <f>IF(AC318&gt;0,RANK(AC318,(W318:Y318,Z318:AN318)),0)</f>
        <v>0</v>
      </c>
      <c r="AS318" s="7">
        <f>IF(AD318&gt;0,RANK(AD318,(W318:Y318,AD318:AN318)),0)</f>
        <v>0</v>
      </c>
      <c r="AT318" s="2" t="str">
        <f t="shared" si="311"/>
        <v>-</v>
      </c>
      <c r="AU318" s="2" t="str">
        <f t="shared" si="312"/>
        <v>-</v>
      </c>
      <c r="AV318" s="2" t="str">
        <f t="shared" si="313"/>
        <v>-</v>
      </c>
      <c r="AW318" s="2" t="str">
        <f t="shared" si="314"/>
        <v>-</v>
      </c>
      <c r="AY318" s="2" t="str">
        <f t="shared" si="253"/>
        <v>District 12</v>
      </c>
      <c r="AZ318" t="str">
        <f t="shared" si="254"/>
        <v>NJ</v>
      </c>
      <c r="BC318" s="91">
        <v>34</v>
      </c>
      <c r="BD318" s="93">
        <v>912</v>
      </c>
      <c r="BE318" s="100">
        <f t="shared" si="315"/>
        <v>34912</v>
      </c>
      <c r="BF318" t="s">
        <v>2683</v>
      </c>
      <c r="BG318" t="s">
        <v>3290</v>
      </c>
    </row>
    <row r="319" spans="1:59">
      <c r="A319" t="s">
        <v>1429</v>
      </c>
      <c r="B319" t="s">
        <v>1136</v>
      </c>
      <c r="C319" s="1">
        <f t="shared" si="305"/>
        <v>0</v>
      </c>
      <c r="D319" s="1">
        <v>52</v>
      </c>
      <c r="E319" s="1"/>
      <c r="F319" s="1"/>
      <c r="G319" s="1"/>
      <c r="H319" s="1"/>
      <c r="I319" s="1"/>
      <c r="J319" s="1"/>
      <c r="K319" s="7">
        <f>IF(W319&gt;0,RANK(W319,(W319:Y319,Z319:AN319)),0)</f>
        <v>0</v>
      </c>
      <c r="L319" s="7">
        <f>IF(X319&gt;0,RANK(X319,(W319:Y319,Z319:AN319)),0)</f>
        <v>0</v>
      </c>
      <c r="M319" s="7">
        <f>IF(Y319&gt;0,RANK(Y319,(W319:Y319,Z319:AN319)),0)</f>
        <v>0</v>
      </c>
      <c r="N319" s="7">
        <f>IF(Z319&gt;0,RANK(Z319,(W319:Y319,Z319:AN319)),0)</f>
        <v>0</v>
      </c>
      <c r="O319" s="48">
        <f t="shared" si="306"/>
        <v>0</v>
      </c>
      <c r="P319" s="163" t="e">
        <f t="shared" si="297"/>
        <v>#DIV/0!</v>
      </c>
      <c r="Q319" s="2"/>
      <c r="R319" s="2" t="str">
        <f t="shared" si="307"/>
        <v>-</v>
      </c>
      <c r="S319" s="2" t="str">
        <f t="shared" si="308"/>
        <v>-</v>
      </c>
      <c r="T319" s="2" t="str">
        <f t="shared" si="309"/>
        <v>-</v>
      </c>
      <c r="U319" s="2"/>
      <c r="V319" s="2" t="str">
        <f t="shared" si="310"/>
        <v>-</v>
      </c>
      <c r="W319" s="1">
        <f>SUM(W307:W318)</f>
        <v>0</v>
      </c>
      <c r="X319" s="1">
        <f>SUM(X307:X318)</f>
        <v>0</v>
      </c>
      <c r="Y319" s="1">
        <f>SUM(Y307:Y318)</f>
        <v>0</v>
      </c>
      <c r="AD319" s="1">
        <f>SUM(AD307:AD318)</f>
        <v>0</v>
      </c>
      <c r="AP319" s="7">
        <f>IF(AA319&gt;0,RANK(AA319,(W319:Y319,Z319:AN319)),0)</f>
        <v>0</v>
      </c>
      <c r="AQ319" s="7">
        <f>IF(AB319&gt;0,RANK(AB319,(W319:Y319,Z319:AN319)),0)</f>
        <v>0</v>
      </c>
      <c r="AR319" s="7">
        <f>IF(AC319&gt;0,RANK(AC319,(W319:Y319,Z319:AN319)),0)</f>
        <v>0</v>
      </c>
      <c r="AS319" s="7">
        <f>IF(AD319&gt;0,RANK(AD319,(W319:Y319,AD319:AN319)),0)</f>
        <v>0</v>
      </c>
      <c r="AT319" s="2" t="str">
        <f t="shared" si="311"/>
        <v>-</v>
      </c>
      <c r="AU319" s="2" t="str">
        <f t="shared" si="312"/>
        <v>-</v>
      </c>
      <c r="AV319" s="2" t="str">
        <f t="shared" si="313"/>
        <v>-</v>
      </c>
      <c r="AW319" s="2" t="str">
        <f t="shared" si="314"/>
        <v>-</v>
      </c>
      <c r="AY319" s="2" t="str">
        <f t="shared" si="253"/>
        <v>New Jersey</v>
      </c>
      <c r="AZ319" t="str">
        <f t="shared" si="254"/>
        <v>T</v>
      </c>
      <c r="BC319" s="91">
        <v>34</v>
      </c>
      <c r="BD319" s="93"/>
      <c r="BE319" s="100">
        <f t="shared" si="315"/>
        <v>34000</v>
      </c>
      <c r="BF319" t="s">
        <v>1662</v>
      </c>
      <c r="BG319" t="s">
        <v>3290</v>
      </c>
    </row>
    <row r="320" spans="1:59">
      <c r="C320" s="1"/>
      <c r="D320" s="1"/>
      <c r="E320" s="1"/>
      <c r="F320" s="1"/>
      <c r="G320" s="1"/>
      <c r="H320" s="1"/>
      <c r="I320" s="1"/>
      <c r="J320" s="1"/>
      <c r="K320" s="7"/>
      <c r="L320" s="7"/>
      <c r="M320" s="7"/>
      <c r="N320" s="7"/>
      <c r="O320" s="48"/>
      <c r="P320" s="163"/>
      <c r="Q320" s="2"/>
      <c r="R320" s="2"/>
      <c r="S320" s="2"/>
      <c r="T320" s="2"/>
      <c r="U320" s="2"/>
      <c r="V320" s="2"/>
      <c r="AP320" s="7"/>
      <c r="AQ320" s="7"/>
      <c r="AR320" s="7"/>
      <c r="AS320" s="7"/>
      <c r="AT320" s="2"/>
      <c r="AU320" s="2"/>
      <c r="AV320" s="2"/>
      <c r="AW320" s="2"/>
      <c r="AY320" s="2"/>
      <c r="BD320" s="93"/>
    </row>
    <row r="321" spans="1:59" outlineLevel="1">
      <c r="A321" s="9" t="s">
        <v>2197</v>
      </c>
      <c r="B321" t="s">
        <v>886</v>
      </c>
      <c r="C321" s="1">
        <f>SUM(W321:AN321)</f>
        <v>1131</v>
      </c>
      <c r="D321" s="1"/>
      <c r="E321" s="1"/>
      <c r="F321" s="1"/>
      <c r="G321" s="1"/>
      <c r="H321" s="1"/>
      <c r="I321" s="1"/>
      <c r="J321" s="1"/>
      <c r="K321" s="7">
        <f>IF(W321&gt;0,RANK(W321,(W321:Y321,Z321:AN321)),0)</f>
        <v>0</v>
      </c>
      <c r="L321" s="7">
        <f>IF(X321&gt;0,RANK(X321,(W321:Y321,Z321:AN321)),0)</f>
        <v>4</v>
      </c>
      <c r="M321" s="7">
        <f>IF(Y321&gt;0,RANK(Y321,(W321:Y321,Z321:AN321)),0)</f>
        <v>1</v>
      </c>
      <c r="N321" s="7">
        <f>IF(Z321&gt;0,RANK(Z321,(W321:Y321,Z321:AN321)),0)</f>
        <v>3</v>
      </c>
      <c r="O321" s="48">
        <f>MAX(W321:AD321)-LARGE(W321:AD321,2)</f>
        <v>615</v>
      </c>
      <c r="P321" s="163">
        <f t="shared" si="297"/>
        <v>0.54376657824933683</v>
      </c>
      <c r="Q321" s="2"/>
      <c r="R321" s="2">
        <f t="shared" ref="R321:U324" si="316">IF($C321=0,"-",W321/$C321)</f>
        <v>0</v>
      </c>
      <c r="S321" s="2">
        <f t="shared" si="316"/>
        <v>7.250221043324491E-2</v>
      </c>
      <c r="T321" s="2">
        <f t="shared" si="316"/>
        <v>0.68435013262599464</v>
      </c>
      <c r="U321" s="2">
        <f t="shared" si="316"/>
        <v>0.10256410256410256</v>
      </c>
      <c r="V321" s="2">
        <f>IF(C321=0,"-",(1-R321-S321-T321-U321))</f>
        <v>0.1405835543766579</v>
      </c>
      <c r="X321" s="1">
        <f>SUMIF(County!$AT$1375:$AT$1407,$BA321,County!Q$1375:Q$1407)+SUMIF($BA$1329:$BA$1341,$BA321,X$1329:X$1341)</f>
        <v>82</v>
      </c>
      <c r="Y321" s="1">
        <f>SUMIF(County!$AT$1375:$AT$1407,$BA321,County!R$1375:R$1407)+SUMIF($BA$1329:$BA$1341,$BA321,Y$1329:Y$1341)</f>
        <v>774</v>
      </c>
      <c r="Z321" s="1">
        <f>SUMIF(County!$AT$1375:$AT$1407,$BA321,County!S$1375:S$1407)+SUMIF($BA$1329:$BA$1341,$BA321,Z$1329:Z$1341)</f>
        <v>116</v>
      </c>
      <c r="AA321" s="1">
        <f>SUMIF(County!$AT$1375:$AT$1407,$BA321,County!T$1375:T$1407)+SUMIF($BA$1329:$BA$1341,$BA321,AA$1329:AA$1341)</f>
        <v>159</v>
      </c>
      <c r="AP321" s="7">
        <f>IF(AA321&gt;0,RANK(AA321,(W321:Y321,Z321:AN321)),0)</f>
        <v>2</v>
      </c>
      <c r="AQ321" s="7">
        <f>IF(AB321&gt;0,RANK(AB321,(W321:Y321,Z321:AN321)),0)</f>
        <v>0</v>
      </c>
      <c r="AR321" s="7">
        <f>IF(AC321&gt;0,RANK(AC321,(W321:Y321,Z321:AN321)),0)</f>
        <v>0</v>
      </c>
      <c r="AS321" s="7">
        <f>IF(AD321&gt;0,RANK(AD321,(W321:Y321,AD321:AN321)),0)</f>
        <v>0</v>
      </c>
      <c r="AT321" s="2">
        <f t="shared" ref="AT321:AW324" si="317">IF($C321=0,"-",AA321/$C321)</f>
        <v>0.14058355437665782</v>
      </c>
      <c r="AU321" s="2">
        <f t="shared" si="317"/>
        <v>0</v>
      </c>
      <c r="AV321" s="2">
        <f t="shared" si="317"/>
        <v>0</v>
      </c>
      <c r="AW321" s="2">
        <f t="shared" si="317"/>
        <v>0</v>
      </c>
      <c r="AY321" s="2" t="str">
        <f t="shared" si="253"/>
        <v>District 1</v>
      </c>
      <c r="AZ321" t="str">
        <f t="shared" si="254"/>
        <v>NM</v>
      </c>
      <c r="BA321">
        <v>1</v>
      </c>
      <c r="BC321" s="91">
        <v>35</v>
      </c>
      <c r="BD321" s="93">
        <v>901</v>
      </c>
      <c r="BE321" s="100">
        <f>BC321*1000+BD321</f>
        <v>35901</v>
      </c>
      <c r="BF321" t="s">
        <v>2683</v>
      </c>
      <c r="BG321" t="s">
        <v>3290</v>
      </c>
    </row>
    <row r="322" spans="1:59" outlineLevel="1">
      <c r="A322" s="9" t="s">
        <v>1601</v>
      </c>
      <c r="B322" t="s">
        <v>886</v>
      </c>
      <c r="C322" s="1">
        <f>SUM(W322:AN322)</f>
        <v>28899</v>
      </c>
      <c r="D322" s="1"/>
      <c r="E322" s="1"/>
      <c r="F322" s="1"/>
      <c r="G322" s="1"/>
      <c r="H322" s="1"/>
      <c r="I322" s="1"/>
      <c r="J322" s="1"/>
      <c r="K322" s="7">
        <f>IF(W322&gt;0,RANK(W322,(W322:Y322,Z322:AN322)),0)</f>
        <v>0</v>
      </c>
      <c r="L322" s="7">
        <f>IF(X322&gt;0,RANK(X322,(W322:Y322,Z322:AN322)),0)</f>
        <v>4</v>
      </c>
      <c r="M322" s="7">
        <f>IF(Y322&gt;0,RANK(Y322,(W322:Y322,Z322:AN322)),0)</f>
        <v>1</v>
      </c>
      <c r="N322" s="7">
        <f>IF(Z322&gt;0,RANK(Z322,(W322:Y322,Z322:AN322)),0)</f>
        <v>2</v>
      </c>
      <c r="O322" s="48">
        <f>MAX(W322:AD322)-LARGE(W322:AD322,2)</f>
        <v>18197</v>
      </c>
      <c r="P322" s="163">
        <f t="shared" si="297"/>
        <v>0.62967576732758923</v>
      </c>
      <c r="Q322" s="2"/>
      <c r="R322" s="2">
        <f t="shared" si="316"/>
        <v>0</v>
      </c>
      <c r="S322" s="2">
        <f t="shared" si="316"/>
        <v>6.4811931208692344E-2</v>
      </c>
      <c r="T322" s="2">
        <f t="shared" si="316"/>
        <v>0.7319976469774041</v>
      </c>
      <c r="U322" s="2">
        <f t="shared" si="316"/>
        <v>0.10232187964981487</v>
      </c>
      <c r="V322" s="2">
        <f>IF(C322=0,"-",(1-R322-S322-T322-U322))</f>
        <v>0.10086854216408869</v>
      </c>
      <c r="X322" s="1">
        <f>SUMIF(County!$AT$1375:$AT$1407,$BA322,County!Q$1375:Q$1407)+SUMIF($BA$1329:$BA$1341,$BA322,X$1329:X$1341)</f>
        <v>1873</v>
      </c>
      <c r="Y322" s="1">
        <f>SUMIF(County!$AT$1375:$AT$1407,$BA322,County!R$1375:R$1407)+SUMIF($BA$1329:$BA$1341,$BA322,Y$1329:Y$1341)</f>
        <v>21154</v>
      </c>
      <c r="Z322" s="1">
        <f>SUMIF(County!$AT$1375:$AT$1407,$BA322,County!S$1375:S$1407)+SUMIF($BA$1329:$BA$1341,$BA322,Z$1329:Z$1341)</f>
        <v>2957</v>
      </c>
      <c r="AA322" s="1">
        <f>SUMIF(County!$AT$1375:$AT$1407,$BA322,County!T$1375:T$1407)+SUMIF($BA$1329:$BA$1341,$BA322,AA$1329:AA$1341)</f>
        <v>2915</v>
      </c>
      <c r="AP322" s="7">
        <f>IF(AA322&gt;0,RANK(AA322,(W322:Y322,Z322:AN322)),0)</f>
        <v>3</v>
      </c>
      <c r="AQ322" s="7">
        <f>IF(AB322&gt;0,RANK(AB322,(W322:Y322,Z322:AN322)),0)</f>
        <v>0</v>
      </c>
      <c r="AR322" s="7">
        <f>IF(AC322&gt;0,RANK(AC322,(W322:Y322,Z322:AN322)),0)</f>
        <v>0</v>
      </c>
      <c r="AS322" s="7">
        <f>IF(AD322&gt;0,RANK(AD322,(W322:Y322,AD322:AN322)),0)</f>
        <v>0</v>
      </c>
      <c r="AT322" s="2">
        <f t="shared" si="317"/>
        <v>0.10086854216408872</v>
      </c>
      <c r="AU322" s="2">
        <f t="shared" si="317"/>
        <v>0</v>
      </c>
      <c r="AV322" s="2">
        <f t="shared" si="317"/>
        <v>0</v>
      </c>
      <c r="AW322" s="2">
        <f t="shared" si="317"/>
        <v>0</v>
      </c>
      <c r="AY322" s="2" t="str">
        <f t="shared" ref="AY322:AY382" si="318">A322</f>
        <v>District 2</v>
      </c>
      <c r="AZ322" t="str">
        <f t="shared" ref="AZ322:AZ382" si="319">B322</f>
        <v>NM</v>
      </c>
      <c r="BA322">
        <v>2</v>
      </c>
      <c r="BC322" s="91">
        <v>35</v>
      </c>
      <c r="BD322" s="93">
        <v>902</v>
      </c>
      <c r="BE322" s="100">
        <f>BC322*1000+BD322</f>
        <v>35902</v>
      </c>
      <c r="BF322" t="s">
        <v>2683</v>
      </c>
      <c r="BG322" t="s">
        <v>3290</v>
      </c>
    </row>
    <row r="323" spans="1:59" outlineLevel="1">
      <c r="A323" s="9" t="s">
        <v>1602</v>
      </c>
      <c r="B323" t="s">
        <v>886</v>
      </c>
      <c r="C323" s="1">
        <f>SUM(W323:AN323)</f>
        <v>16918</v>
      </c>
      <c r="D323" s="1"/>
      <c r="E323" s="1"/>
      <c r="F323" s="1"/>
      <c r="G323" s="1"/>
      <c r="H323" s="1"/>
      <c r="I323" s="1"/>
      <c r="J323" s="1"/>
      <c r="K323" s="7">
        <f>IF(W323&gt;0,RANK(W323,(W323:Y323,Z323:AN323)),0)</f>
        <v>0</v>
      </c>
      <c r="L323" s="7">
        <f>IF(X323&gt;0,RANK(X323,(W323:Y323,Z323:AN323)),0)</f>
        <v>4</v>
      </c>
      <c r="M323" s="7">
        <f>IF(Y323&gt;0,RANK(Y323,(W323:Y323,Z323:AN323)),0)</f>
        <v>1</v>
      </c>
      <c r="N323" s="7">
        <f>IF(Z323&gt;0,RANK(Z323,(W323:Y323,Z323:AN323)),0)</f>
        <v>3</v>
      </c>
      <c r="O323" s="48">
        <f>MAX(W323:AD323)-LARGE(W323:AD323,2)</f>
        <v>10592</v>
      </c>
      <c r="P323" s="163">
        <f t="shared" si="297"/>
        <v>0.62607873271072234</v>
      </c>
      <c r="Q323" s="2"/>
      <c r="R323" s="2">
        <f t="shared" si="316"/>
        <v>0</v>
      </c>
      <c r="S323" s="2">
        <f t="shared" si="316"/>
        <v>6.2596051542735551E-2</v>
      </c>
      <c r="T323" s="2">
        <f t="shared" si="316"/>
        <v>0.73129211490719948</v>
      </c>
      <c r="U323" s="2">
        <f t="shared" si="316"/>
        <v>0.1008984513535879</v>
      </c>
      <c r="V323" s="2">
        <f>IF(C323=0,"-",(1-R323-S323-T323-U323))</f>
        <v>0.10521338219647712</v>
      </c>
      <c r="X323" s="1">
        <f>SUMIF(County!$AT$1375:$AT$1407,$BA323,County!Q$1375:Q$1407)+SUMIF($BA$1329:$BA$1341,$BA323,X$1329:X$1341)</f>
        <v>1059</v>
      </c>
      <c r="Y323" s="1">
        <f>SUMIF(County!$AT$1375:$AT$1407,$BA323,County!R$1375:R$1407)+SUMIF($BA$1329:$BA$1341,$BA323,Y$1329:Y$1341)</f>
        <v>12372</v>
      </c>
      <c r="Z323" s="1">
        <f>SUMIF(County!$AT$1375:$AT$1407,$BA323,County!S$1375:S$1407)+SUMIF($BA$1329:$BA$1341,$BA323,Z$1329:Z$1341)</f>
        <v>1707</v>
      </c>
      <c r="AA323" s="1">
        <f>SUMIF(County!$AT$1375:$AT$1407,$BA323,County!T$1375:T$1407)+SUMIF($BA$1329:$BA$1341,$BA323,AA$1329:AA$1341)</f>
        <v>1780</v>
      </c>
      <c r="AP323" s="7">
        <f>IF(AA323&gt;0,RANK(AA323,(W323:Y323,Z323:AN323)),0)</f>
        <v>2</v>
      </c>
      <c r="AQ323" s="7">
        <f>IF(AB323&gt;0,RANK(AB323,(W323:Y323,Z323:AN323)),0)</f>
        <v>0</v>
      </c>
      <c r="AR323" s="7">
        <f>IF(AC323&gt;0,RANK(AC323,(W323:Y323,Z323:AN323)),0)</f>
        <v>0</v>
      </c>
      <c r="AS323" s="7">
        <f>IF(AD323&gt;0,RANK(AD323,(W323:Y323,AD323:AN323)),0)</f>
        <v>0</v>
      </c>
      <c r="AT323" s="2">
        <f t="shared" si="317"/>
        <v>0.10521338219647712</v>
      </c>
      <c r="AU323" s="2">
        <f t="shared" si="317"/>
        <v>0</v>
      </c>
      <c r="AV323" s="2">
        <f t="shared" si="317"/>
        <v>0</v>
      </c>
      <c r="AW323" s="2">
        <f t="shared" si="317"/>
        <v>0</v>
      </c>
      <c r="AY323" s="2" t="str">
        <f t="shared" si="318"/>
        <v>District 3</v>
      </c>
      <c r="AZ323" t="str">
        <f t="shared" si="319"/>
        <v>NM</v>
      </c>
      <c r="BA323">
        <v>3</v>
      </c>
      <c r="BC323" s="91">
        <v>35</v>
      </c>
      <c r="BD323" s="93">
        <v>903</v>
      </c>
      <c r="BE323" s="100">
        <f>BC323*1000+BD323</f>
        <v>35903</v>
      </c>
      <c r="BF323" t="s">
        <v>2683</v>
      </c>
      <c r="BG323" t="s">
        <v>3290</v>
      </c>
    </row>
    <row r="324" spans="1:59">
      <c r="A324" s="9" t="s">
        <v>1667</v>
      </c>
      <c r="B324" t="s">
        <v>1136</v>
      </c>
      <c r="C324" s="1">
        <f>SUM(W324:AN324)</f>
        <v>46948</v>
      </c>
      <c r="D324" s="1"/>
      <c r="E324" s="1"/>
      <c r="F324" s="1"/>
      <c r="G324" s="1"/>
      <c r="H324" s="1"/>
      <c r="I324" s="1"/>
      <c r="J324" s="1"/>
      <c r="K324" s="7">
        <f>IF(W324&gt;0,RANK(W324,(W324:Y324,Z324:AN324)),0)</f>
        <v>0</v>
      </c>
      <c r="L324" s="7">
        <f>IF(X324&gt;0,RANK(X324,(W324:Y324,Z324:AN324)),0)</f>
        <v>4</v>
      </c>
      <c r="M324" s="7">
        <f>IF(Y324&gt;0,RANK(Y324,(W324:Y324,Z324:AN324)),0)</f>
        <v>1</v>
      </c>
      <c r="N324" s="7">
        <f>IF(Z324&gt;0,RANK(Z324,(W324:Y324,Z324:AN324)),0)</f>
        <v>3</v>
      </c>
      <c r="O324" s="48">
        <f>MAX(W324:AD324)-LARGE(W324:AD324,2)</f>
        <v>29446</v>
      </c>
      <c r="P324" s="163">
        <f t="shared" si="297"/>
        <v>0.62720456675470737</v>
      </c>
      <c r="Q324" s="2"/>
      <c r="R324" s="2">
        <f t="shared" si="316"/>
        <v>0</v>
      </c>
      <c r="S324" s="2">
        <f t="shared" si="316"/>
        <v>6.4198687910028113E-2</v>
      </c>
      <c r="T324" s="2">
        <f t="shared" si="316"/>
        <v>0.73059555252619923</v>
      </c>
      <c r="U324" s="2">
        <f t="shared" si="316"/>
        <v>0.10181477379228082</v>
      </c>
      <c r="V324" s="2">
        <f>IF(C324=0,"-",(1-R324-S324-T324-U324))</f>
        <v>0.10339098577149181</v>
      </c>
      <c r="X324" s="1">
        <f>SUM(X321:X323)</f>
        <v>3014</v>
      </c>
      <c r="Y324" s="1">
        <f>SUM(Y321:Y323)</f>
        <v>34300</v>
      </c>
      <c r="Z324" s="1">
        <f>SUM(Z321:Z323)</f>
        <v>4780</v>
      </c>
      <c r="AA324" s="1">
        <f>SUM(AA321:AA323)</f>
        <v>4854</v>
      </c>
      <c r="AH324" s="1"/>
      <c r="AI324" s="1"/>
      <c r="AP324" s="7">
        <f>IF(AA324&gt;0,RANK(AA324,(W324:Y324,Z324:AN324)),0)</f>
        <v>2</v>
      </c>
      <c r="AQ324" s="7">
        <f>IF(AB324&gt;0,RANK(AB324,(W324:Y324,Z324:AN324)),0)</f>
        <v>0</v>
      </c>
      <c r="AR324" s="7">
        <f>IF(AC324&gt;0,RANK(AC324,(W324:Y324,Z324:AN324)),0)</f>
        <v>0</v>
      </c>
      <c r="AS324" s="7">
        <f>IF(AD324&gt;0,RANK(AD324,(W324:Y324,AD324:AN324)),0)</f>
        <v>0</v>
      </c>
      <c r="AT324" s="2">
        <f t="shared" si="317"/>
        <v>0.10339098577149186</v>
      </c>
      <c r="AU324" s="2">
        <f t="shared" si="317"/>
        <v>0</v>
      </c>
      <c r="AV324" s="2">
        <f t="shared" si="317"/>
        <v>0</v>
      </c>
      <c r="AW324" s="2">
        <f t="shared" si="317"/>
        <v>0</v>
      </c>
      <c r="AY324" s="2" t="str">
        <f t="shared" si="318"/>
        <v>New Mexico</v>
      </c>
      <c r="AZ324" t="str">
        <f t="shared" si="319"/>
        <v>T</v>
      </c>
      <c r="BC324" s="91">
        <v>35</v>
      </c>
      <c r="BD324" s="93"/>
      <c r="BE324" s="100">
        <f>BC324*1000+BD324</f>
        <v>35000</v>
      </c>
      <c r="BF324" t="s">
        <v>1662</v>
      </c>
      <c r="BG324" t="s">
        <v>3290</v>
      </c>
    </row>
    <row r="325" spans="1:59">
      <c r="A325" s="9"/>
      <c r="C325" s="1"/>
      <c r="D325" s="1"/>
      <c r="E325" s="1"/>
      <c r="F325" s="1"/>
      <c r="G325" s="1"/>
      <c r="H325" s="1"/>
      <c r="I325" s="1"/>
      <c r="J325" s="1"/>
      <c r="K325" s="7"/>
      <c r="L325" s="7"/>
      <c r="M325" s="7"/>
      <c r="N325" s="7"/>
      <c r="O325" s="48"/>
      <c r="P325" s="163"/>
      <c r="Q325" s="2"/>
      <c r="R325" s="2"/>
      <c r="S325" s="2"/>
      <c r="T325" s="2"/>
      <c r="U325" s="2"/>
      <c r="V325" s="2"/>
      <c r="AP325" s="7"/>
      <c r="AQ325" s="7"/>
      <c r="AR325" s="7"/>
      <c r="AS325" s="7"/>
      <c r="AT325" s="2"/>
      <c r="AU325" s="2"/>
      <c r="AV325" s="2"/>
      <c r="AW325" s="2"/>
      <c r="AY325" s="2"/>
      <c r="BD325" s="93"/>
    </row>
    <row r="326" spans="1:59" outlineLevel="1">
      <c r="A326" s="9" t="s">
        <v>2197</v>
      </c>
      <c r="B326" t="s">
        <v>1976</v>
      </c>
      <c r="C326" s="1">
        <f t="shared" ref="C326:C355" si="320">SUM(W326:AN326)</f>
        <v>10667</v>
      </c>
      <c r="D326" s="1">
        <v>2</v>
      </c>
      <c r="E326" s="1"/>
      <c r="F326" s="1"/>
      <c r="G326" s="1"/>
      <c r="H326" s="1"/>
      <c r="I326" s="1"/>
      <c r="J326" s="1"/>
      <c r="K326" s="7">
        <f>IF(W326&gt;0,RANK(W326,(W326:Y326,Z326:AN326)),0)</f>
        <v>0</v>
      </c>
      <c r="L326" s="7">
        <f>IF(X326&gt;0,RANK(X326,(W326:Y326,Z326:AN326)),0)</f>
        <v>3</v>
      </c>
      <c r="M326" s="7">
        <f>IF(Y326&gt;0,RANK(Y326,(W326:Y326,Z326:AN326)),0)</f>
        <v>1</v>
      </c>
      <c r="N326" s="7">
        <f>IF(Z326&gt;0,RANK(Z326,(W326:Y326,Z326:AN326)),0)</f>
        <v>2</v>
      </c>
      <c r="O326" s="48">
        <f t="shared" ref="O326:O355" si="321">MAX(W326:AD326)-LARGE(W326:AD326,2)</f>
        <v>6232</v>
      </c>
      <c r="P326" s="163">
        <f t="shared" si="297"/>
        <v>0.5842317427580388</v>
      </c>
      <c r="Q326" s="2"/>
      <c r="R326" s="2">
        <f t="shared" ref="R326:R355" si="322">IF($C326=0,"-",W326/$C326)</f>
        <v>0</v>
      </c>
      <c r="S326" s="2">
        <f t="shared" ref="S326:S355" si="323">IF($C326=0,"-",X326/$C326)</f>
        <v>0.10452798350051561</v>
      </c>
      <c r="T326" s="2">
        <f t="shared" ref="T326:T355" si="324">IF($C326=0,"-",Y326/$C326)</f>
        <v>0.70900909346582919</v>
      </c>
      <c r="U326" s="2">
        <f t="shared" ref="U326:U370" si="325">IF($C326=0,"-",Z326/$C326)</f>
        <v>0.12477735070779038</v>
      </c>
      <c r="V326" s="2">
        <f t="shared" ref="V326:V355" si="326">IF(C326=0,"-",(1-R326-S326-T326-U326))</f>
        <v>6.1685572325864815E-2</v>
      </c>
      <c r="W326" s="76"/>
      <c r="X326" s="1">
        <v>1115</v>
      </c>
      <c r="Y326" s="1">
        <v>7563</v>
      </c>
      <c r="Z326" s="1">
        <v>1331</v>
      </c>
      <c r="AA326" s="1">
        <v>658</v>
      </c>
      <c r="AJ326" s="1">
        <f>SUMIF(County!$AT$1410:$AT$1471,$BA326,County!AC$1410:AC$1471)+SUMIF('Cong Dist'!$BA$1344:$BA$1417,$BA326,'Cong Dist'!AJ$1344:AJ$1417)</f>
        <v>0</v>
      </c>
      <c r="AP326" s="7">
        <f>IF(AA326&gt;0,RANK(AA326,(W326:Y326,Z326:AN326)),0)</f>
        <v>4</v>
      </c>
      <c r="AQ326" s="7">
        <f>IF(AB326&gt;0,RANK(AB326,(W326:Y326,Z326:AN326)),0)</f>
        <v>0</v>
      </c>
      <c r="AR326" s="7">
        <f>IF(AC326&gt;0,RANK(AC326,(W326:Y326,Z326:AN326)),0)</f>
        <v>0</v>
      </c>
      <c r="AS326" s="7">
        <f>IF(AD326&gt;0,RANK(AD326,(W326:Y326,AD326:AN326)),0)</f>
        <v>0</v>
      </c>
      <c r="AT326" s="2">
        <f t="shared" ref="AT326:AT355" si="327">IF($C326=0,"-",AA326/$C326)</f>
        <v>6.1685572325864815E-2</v>
      </c>
      <c r="AU326" s="2">
        <f t="shared" ref="AU326:AU355" si="328">IF($C326=0,"-",AB326/$C326)</f>
        <v>0</v>
      </c>
      <c r="AV326" s="2">
        <f t="shared" ref="AV326:AV355" si="329">IF($C326=0,"-",AC326/$C326)</f>
        <v>0</v>
      </c>
      <c r="AW326" s="2">
        <f t="shared" ref="AW326:AW355" si="330">IF($C326=0,"-",AD326/$C326)</f>
        <v>0</v>
      </c>
      <c r="AY326" s="2" t="str">
        <f t="shared" si="318"/>
        <v>District 1</v>
      </c>
      <c r="AZ326" t="str">
        <f t="shared" si="319"/>
        <v>NY</v>
      </c>
      <c r="BA326">
        <v>1</v>
      </c>
      <c r="BC326" s="91">
        <v>36</v>
      </c>
      <c r="BD326" s="93">
        <v>901</v>
      </c>
      <c r="BE326" s="100">
        <f t="shared" ref="BE326:BE355" si="331">BC326*1000+BD326</f>
        <v>36901</v>
      </c>
      <c r="BF326" t="s">
        <v>2683</v>
      </c>
      <c r="BG326" t="s">
        <v>3290</v>
      </c>
    </row>
    <row r="327" spans="1:59" outlineLevel="1">
      <c r="A327" s="9" t="s">
        <v>1601</v>
      </c>
      <c r="B327" t="s">
        <v>1976</v>
      </c>
      <c r="C327" s="1">
        <f t="shared" si="320"/>
        <v>7711</v>
      </c>
      <c r="D327" s="1">
        <v>2</v>
      </c>
      <c r="E327" s="1"/>
      <c r="F327" s="1"/>
      <c r="G327" s="1"/>
      <c r="H327" s="1"/>
      <c r="I327" s="1"/>
      <c r="J327" s="1"/>
      <c r="K327" s="7">
        <f>IF(W327&gt;0,RANK(W327,(W327:Y327,Z327:AN327)),0)</f>
        <v>0</v>
      </c>
      <c r="L327" s="7">
        <f>IF(X327&gt;0,RANK(X327,(W327:Y327,Z327:AN327)),0)</f>
        <v>2</v>
      </c>
      <c r="M327" s="7">
        <f>IF(Y327&gt;0,RANK(Y327,(W327:Y327,Z327:AN327)),0)</f>
        <v>1</v>
      </c>
      <c r="N327" s="7">
        <f>IF(Z327&gt;0,RANK(Z327,(W327:Y327,Z327:AN327)),0)</f>
        <v>3</v>
      </c>
      <c r="O327" s="48">
        <f t="shared" si="321"/>
        <v>4773</v>
      </c>
      <c r="P327" s="163">
        <f t="shared" si="297"/>
        <v>0.61898586434963043</v>
      </c>
      <c r="Q327" s="2"/>
      <c r="R327" s="2">
        <f t="shared" si="322"/>
        <v>0</v>
      </c>
      <c r="S327" s="2">
        <f t="shared" si="323"/>
        <v>0.11010245104396317</v>
      </c>
      <c r="T327" s="2">
        <f t="shared" si="324"/>
        <v>0.72908831539359353</v>
      </c>
      <c r="U327" s="2">
        <f t="shared" si="325"/>
        <v>0.10491505641291661</v>
      </c>
      <c r="V327" s="2">
        <f t="shared" si="326"/>
        <v>5.5894177149526644E-2</v>
      </c>
      <c r="W327" s="76"/>
      <c r="X327" s="1">
        <v>849</v>
      </c>
      <c r="Y327" s="1">
        <v>5622</v>
      </c>
      <c r="Z327" s="1">
        <v>809</v>
      </c>
      <c r="AA327" s="1">
        <v>431</v>
      </c>
      <c r="AJ327" s="1">
        <f>SUMIF(County!$AT$1410:$AT$1471,$BA327,County!AC$1410:AC$1471)+SUMIF('Cong Dist'!$BA$1344:$BA$1417,$BA327,'Cong Dist'!AJ$1344:AJ$1417)</f>
        <v>0</v>
      </c>
      <c r="AP327" s="7">
        <f>IF(AA327&gt;0,RANK(AA327,(W327:Y327,Z327:AN327)),0)</f>
        <v>4</v>
      </c>
      <c r="AQ327" s="7">
        <f>IF(AB327&gt;0,RANK(AB327,(W327:Y327,Z327:AN327)),0)</f>
        <v>0</v>
      </c>
      <c r="AR327" s="7">
        <f>IF(AC327&gt;0,RANK(AC327,(W327:Y327,Z327:AN327)),0)</f>
        <v>0</v>
      </c>
      <c r="AS327" s="7">
        <f>IF(AD327&gt;0,RANK(AD327,(W327:Y327,AD327:AN327)),0)</f>
        <v>0</v>
      </c>
      <c r="AT327" s="2">
        <f t="shared" si="327"/>
        <v>5.5894177149526651E-2</v>
      </c>
      <c r="AU327" s="2">
        <f t="shared" si="328"/>
        <v>0</v>
      </c>
      <c r="AV327" s="2">
        <f t="shared" si="329"/>
        <v>0</v>
      </c>
      <c r="AW327" s="2">
        <f t="shared" si="330"/>
        <v>0</v>
      </c>
      <c r="AY327" s="2" t="str">
        <f t="shared" si="318"/>
        <v>District 2</v>
      </c>
      <c r="AZ327" t="str">
        <f t="shared" si="319"/>
        <v>NY</v>
      </c>
      <c r="BA327">
        <v>2</v>
      </c>
      <c r="BC327" s="91">
        <v>36</v>
      </c>
      <c r="BD327" s="93">
        <v>902</v>
      </c>
      <c r="BE327" s="100">
        <f t="shared" si="331"/>
        <v>36902</v>
      </c>
      <c r="BF327" t="s">
        <v>2683</v>
      </c>
      <c r="BG327" t="s">
        <v>3290</v>
      </c>
    </row>
    <row r="328" spans="1:59" outlineLevel="1">
      <c r="A328" s="9" t="s">
        <v>1602</v>
      </c>
      <c r="B328" t="s">
        <v>1976</v>
      </c>
      <c r="C328" s="1">
        <f t="shared" si="320"/>
        <v>10508</v>
      </c>
      <c r="D328" s="1">
        <v>2</v>
      </c>
      <c r="E328" s="1"/>
      <c r="F328" s="1"/>
      <c r="G328" s="1"/>
      <c r="H328" s="1"/>
      <c r="I328" s="1"/>
      <c r="J328" s="1"/>
      <c r="K328" s="7">
        <f>IF(W328&gt;0,RANK(W328,(W328:Y328,Z328:AN328)),0)</f>
        <v>0</v>
      </c>
      <c r="L328" s="7">
        <f>IF(X328&gt;0,RANK(X328,(W328:Y328,Z328:AN328)),0)</f>
        <v>3</v>
      </c>
      <c r="M328" s="7">
        <f>IF(Y328&gt;0,RANK(Y328,(W328:Y328,Z328:AN328)),0)</f>
        <v>1</v>
      </c>
      <c r="N328" s="7">
        <f>IF(Z328&gt;0,RANK(Z328,(W328:Y328,Z328:AN328)),0)</f>
        <v>2</v>
      </c>
      <c r="O328" s="48">
        <f t="shared" si="321"/>
        <v>6646</v>
      </c>
      <c r="P328" s="163">
        <f t="shared" si="297"/>
        <v>0.63247049866768179</v>
      </c>
      <c r="Q328" s="2"/>
      <c r="R328" s="2">
        <f t="shared" si="322"/>
        <v>0</v>
      </c>
      <c r="S328" s="2">
        <f t="shared" si="323"/>
        <v>9.9543205177007987E-2</v>
      </c>
      <c r="T328" s="2">
        <f t="shared" si="324"/>
        <v>0.73620098972211645</v>
      </c>
      <c r="U328" s="2">
        <f t="shared" si="325"/>
        <v>0.10373049105443471</v>
      </c>
      <c r="V328" s="2">
        <f t="shared" si="326"/>
        <v>6.0525314046440848E-2</v>
      </c>
      <c r="W328" s="76"/>
      <c r="X328" s="1">
        <v>1046</v>
      </c>
      <c r="Y328" s="1">
        <v>7736</v>
      </c>
      <c r="Z328" s="1">
        <v>1090</v>
      </c>
      <c r="AA328" s="1">
        <v>636</v>
      </c>
      <c r="AJ328" s="1">
        <f>SUMIF(County!$AT$1410:$AT$1471,$BA328,County!AC$1410:AC$1471)+SUMIF('Cong Dist'!$BA$1344:$BA$1417,$BA328,'Cong Dist'!AJ$1344:AJ$1417)</f>
        <v>0</v>
      </c>
      <c r="AP328" s="7">
        <f>IF(AA328&gt;0,RANK(AA328,(W328:Y328,Z328:AN328)),0)</f>
        <v>4</v>
      </c>
      <c r="AQ328" s="7">
        <f>IF(AB328&gt;0,RANK(AB328,(W328:Y328,Z328:AN328)),0)</f>
        <v>0</v>
      </c>
      <c r="AR328" s="7">
        <f>IF(AC328&gt;0,RANK(AC328,(W328:Y328,Z328:AN328)),0)</f>
        <v>0</v>
      </c>
      <c r="AS328" s="7">
        <f>IF(AD328&gt;0,RANK(AD328,(W328:Y328,AD328:AN328)),0)</f>
        <v>0</v>
      </c>
      <c r="AT328" s="2">
        <f t="shared" si="327"/>
        <v>6.0525314046440806E-2</v>
      </c>
      <c r="AU328" s="2">
        <f t="shared" si="328"/>
        <v>0</v>
      </c>
      <c r="AV328" s="2">
        <f t="shared" si="329"/>
        <v>0</v>
      </c>
      <c r="AW328" s="2">
        <f t="shared" si="330"/>
        <v>0</v>
      </c>
      <c r="AY328" s="2" t="str">
        <f t="shared" si="318"/>
        <v>District 3</v>
      </c>
      <c r="AZ328" t="str">
        <f t="shared" si="319"/>
        <v>NY</v>
      </c>
      <c r="BA328">
        <v>3</v>
      </c>
      <c r="BC328" s="91">
        <v>36</v>
      </c>
      <c r="BD328" s="93">
        <v>903</v>
      </c>
      <c r="BE328" s="100">
        <f t="shared" si="331"/>
        <v>36903</v>
      </c>
      <c r="BF328" t="s">
        <v>2683</v>
      </c>
      <c r="BG328" t="s">
        <v>3290</v>
      </c>
    </row>
    <row r="329" spans="1:59" outlineLevel="1">
      <c r="A329" s="9" t="s">
        <v>1873</v>
      </c>
      <c r="B329" t="s">
        <v>1976</v>
      </c>
      <c r="C329" s="1">
        <f t="shared" si="320"/>
        <v>7482</v>
      </c>
      <c r="D329" s="1">
        <v>2</v>
      </c>
      <c r="E329" s="1"/>
      <c r="F329" s="1"/>
      <c r="G329" s="1"/>
      <c r="H329" s="1"/>
      <c r="I329" s="1"/>
      <c r="J329" s="1"/>
      <c r="K329" s="7">
        <f>IF(W329&gt;0,RANK(W329,(W329:Y329,Z329:AN329)),0)</f>
        <v>0</v>
      </c>
      <c r="L329" s="7">
        <f>IF(X329&gt;0,RANK(X329,(W329:Y329,Z329:AN329)),0)</f>
        <v>2</v>
      </c>
      <c r="M329" s="7">
        <f>IF(Y329&gt;0,RANK(Y329,(W329:Y329,Z329:AN329)),0)</f>
        <v>1</v>
      </c>
      <c r="N329" s="7">
        <f>IF(Z329&gt;0,RANK(Z329,(W329:Y329,Z329:AN329)),0)</f>
        <v>3</v>
      </c>
      <c r="O329" s="48">
        <f t="shared" si="321"/>
        <v>5157</v>
      </c>
      <c r="P329" s="163">
        <f t="shared" si="297"/>
        <v>0.68925421010425025</v>
      </c>
      <c r="Q329" s="2"/>
      <c r="R329" s="2">
        <f t="shared" si="322"/>
        <v>0</v>
      </c>
      <c r="S329" s="2">
        <f t="shared" si="323"/>
        <v>0.10104250200481155</v>
      </c>
      <c r="T329" s="2">
        <f t="shared" si="324"/>
        <v>0.79029671210906172</v>
      </c>
      <c r="U329" s="2">
        <f t="shared" si="325"/>
        <v>0.10064153969526865</v>
      </c>
      <c r="V329" s="2">
        <f t="shared" si="326"/>
        <v>8.0192461908580592E-3</v>
      </c>
      <c r="W329" s="76"/>
      <c r="X329" s="1">
        <v>756</v>
      </c>
      <c r="Y329" s="1">
        <v>5913</v>
      </c>
      <c r="Z329" s="1">
        <v>753</v>
      </c>
      <c r="AA329" s="1">
        <v>60</v>
      </c>
      <c r="AJ329" s="1">
        <f>SUMIF(County!$AT$1410:$AT$1471,$BA329,County!AC$1410:AC$1471)+SUMIF('Cong Dist'!$BA$1344:$BA$1417,$BA329,'Cong Dist'!AJ$1344:AJ$1417)</f>
        <v>0</v>
      </c>
      <c r="AP329" s="7">
        <f>IF(AA329&gt;0,RANK(AA329,(W329:Y329,Z329:AN329)),0)</f>
        <v>4</v>
      </c>
      <c r="AQ329" s="7">
        <f>IF(AB329&gt;0,RANK(AB329,(W329:Y329,Z329:AN329)),0)</f>
        <v>0</v>
      </c>
      <c r="AR329" s="7">
        <f>IF(AC329&gt;0,RANK(AC329,(W329:Y329,Z329:AN329)),0)</f>
        <v>0</v>
      </c>
      <c r="AS329" s="7">
        <f>IF(AD329&gt;0,RANK(AD329,(W329:Y329,AD329:AN329)),0)</f>
        <v>0</v>
      </c>
      <c r="AT329" s="2">
        <f t="shared" si="327"/>
        <v>8.0192461908580592E-3</v>
      </c>
      <c r="AU329" s="2">
        <f t="shared" si="328"/>
        <v>0</v>
      </c>
      <c r="AV329" s="2">
        <f t="shared" si="329"/>
        <v>0</v>
      </c>
      <c r="AW329" s="2">
        <f t="shared" si="330"/>
        <v>0</v>
      </c>
      <c r="AY329" s="2" t="str">
        <f t="shared" si="318"/>
        <v>District 4</v>
      </c>
      <c r="AZ329" t="str">
        <f t="shared" si="319"/>
        <v>NY</v>
      </c>
      <c r="BA329">
        <v>4</v>
      </c>
      <c r="BC329" s="91">
        <v>36</v>
      </c>
      <c r="BD329" s="93">
        <v>904</v>
      </c>
      <c r="BE329" s="100">
        <f t="shared" si="331"/>
        <v>36904</v>
      </c>
      <c r="BF329" t="s">
        <v>2683</v>
      </c>
      <c r="BG329" t="s">
        <v>3290</v>
      </c>
    </row>
    <row r="330" spans="1:59" outlineLevel="1">
      <c r="A330" s="9" t="s">
        <v>1827</v>
      </c>
      <c r="B330" t="s">
        <v>1976</v>
      </c>
      <c r="C330" s="1">
        <f t="shared" si="320"/>
        <v>3640</v>
      </c>
      <c r="D330" s="1">
        <v>2</v>
      </c>
      <c r="E330" s="1"/>
      <c r="F330" s="1"/>
      <c r="G330" s="1"/>
      <c r="H330" s="1"/>
      <c r="I330" s="1"/>
      <c r="J330" s="1"/>
      <c r="K330" s="7">
        <f>IF(W330&gt;0,RANK(W330,(W330:Y330,Z330:AN330)),0)</f>
        <v>0</v>
      </c>
      <c r="L330" s="7">
        <f>IF(X330&gt;0,RANK(X330,(W330:Y330,Z330:AN330)),0)</f>
        <v>3</v>
      </c>
      <c r="M330" s="7">
        <f>IF(Y330&gt;0,RANK(Y330,(W330:Y330,Z330:AN330)),0)</f>
        <v>1</v>
      </c>
      <c r="N330" s="7">
        <f>IF(Z330&gt;0,RANK(Z330,(W330:Y330,Z330:AN330)),0)</f>
        <v>2</v>
      </c>
      <c r="O330" s="48">
        <f t="shared" si="321"/>
        <v>2283</v>
      </c>
      <c r="P330" s="163">
        <f t="shared" si="297"/>
        <v>0.62719780219780219</v>
      </c>
      <c r="Q330" s="2"/>
      <c r="R330" s="2">
        <f t="shared" si="322"/>
        <v>0</v>
      </c>
      <c r="S330" s="2">
        <f t="shared" si="323"/>
        <v>0.10137362637362637</v>
      </c>
      <c r="T330" s="2">
        <f t="shared" si="324"/>
        <v>0.7321428571428571</v>
      </c>
      <c r="U330" s="2">
        <f t="shared" si="325"/>
        <v>0.10494505494505495</v>
      </c>
      <c r="V330" s="2">
        <f t="shared" si="326"/>
        <v>6.1538461538461611E-2</v>
      </c>
      <c r="W330" s="76"/>
      <c r="X330" s="1">
        <v>369</v>
      </c>
      <c r="Y330" s="1">
        <v>2665</v>
      </c>
      <c r="Z330" s="1">
        <v>382</v>
      </c>
      <c r="AA330" s="1">
        <v>224</v>
      </c>
      <c r="AJ330" s="1">
        <f>SUMIF(County!$AT$1410:$AT$1471,$BA330,County!AC$1410:AC$1471)+SUMIF('Cong Dist'!$BA$1344:$BA$1417,$BA330,'Cong Dist'!AJ$1344:AJ$1417)</f>
        <v>0</v>
      </c>
      <c r="AP330" s="7">
        <f>IF(AA330&gt;0,RANK(AA330,(W330:Y330,Z330:AN330)),0)</f>
        <v>4</v>
      </c>
      <c r="AQ330" s="7">
        <f>IF(AB330&gt;0,RANK(AB330,(W330:Y330,Z330:AN330)),0)</f>
        <v>0</v>
      </c>
      <c r="AR330" s="7">
        <f>IF(AC330&gt;0,RANK(AC330,(W330:Y330,Z330:AN330)),0)</f>
        <v>0</v>
      </c>
      <c r="AS330" s="7">
        <f>IF(AD330&gt;0,RANK(AD330,(W330:Y330,AD330:AN330)),0)</f>
        <v>0</v>
      </c>
      <c r="AT330" s="2">
        <f t="shared" si="327"/>
        <v>6.1538461538461542E-2</v>
      </c>
      <c r="AU330" s="2">
        <f t="shared" si="328"/>
        <v>0</v>
      </c>
      <c r="AV330" s="2">
        <f t="shared" si="329"/>
        <v>0</v>
      </c>
      <c r="AW330" s="2">
        <f t="shared" si="330"/>
        <v>0</v>
      </c>
      <c r="AY330" s="2" t="str">
        <f t="shared" si="318"/>
        <v>District 5</v>
      </c>
      <c r="AZ330" t="str">
        <f t="shared" si="319"/>
        <v>NY</v>
      </c>
      <c r="BA330">
        <v>5</v>
      </c>
      <c r="BC330" s="91">
        <v>36</v>
      </c>
      <c r="BD330" s="93">
        <v>905</v>
      </c>
      <c r="BE330" s="100">
        <f t="shared" si="331"/>
        <v>36905</v>
      </c>
      <c r="BF330" t="s">
        <v>2683</v>
      </c>
      <c r="BG330" t="s">
        <v>3290</v>
      </c>
    </row>
    <row r="331" spans="1:59" outlineLevel="1">
      <c r="A331" s="9" t="s">
        <v>1806</v>
      </c>
      <c r="B331" t="s">
        <v>1976</v>
      </c>
      <c r="C331" s="1">
        <f t="shared" si="320"/>
        <v>1035</v>
      </c>
      <c r="D331" s="1">
        <v>2</v>
      </c>
      <c r="E331" s="1"/>
      <c r="F331" s="1"/>
      <c r="G331" s="1"/>
      <c r="H331" s="1"/>
      <c r="I331" s="1"/>
      <c r="J331" s="1"/>
      <c r="K331" s="7">
        <f>IF(W331&gt;0,RANK(W331,(W331:Y331,Z331:AN331)),0)</f>
        <v>0</v>
      </c>
      <c r="L331" s="7">
        <f>IF(X331&gt;0,RANK(X331,(W331:Y331,Z331:AN331)),0)</f>
        <v>3</v>
      </c>
      <c r="M331" s="7">
        <f>IF(Y331&gt;0,RANK(Y331,(W331:Y331,Z331:AN331)),0)</f>
        <v>1</v>
      </c>
      <c r="N331" s="7">
        <f>IF(Z331&gt;0,RANK(Z331,(W331:Y331,Z331:AN331)),0)</f>
        <v>2</v>
      </c>
      <c r="O331" s="48">
        <f t="shared" si="321"/>
        <v>564</v>
      </c>
      <c r="P331" s="163">
        <f t="shared" si="297"/>
        <v>0.54492753623188406</v>
      </c>
      <c r="Q331" s="2"/>
      <c r="R331" s="2">
        <f t="shared" si="322"/>
        <v>0</v>
      </c>
      <c r="S331" s="2">
        <f t="shared" si="323"/>
        <v>0.11690821256038647</v>
      </c>
      <c r="T331" s="2">
        <f t="shared" si="324"/>
        <v>0.67053140096618358</v>
      </c>
      <c r="U331" s="2">
        <f t="shared" si="325"/>
        <v>0.12560386473429952</v>
      </c>
      <c r="V331" s="2">
        <f t="shared" si="326"/>
        <v>8.6956521739130488E-2</v>
      </c>
      <c r="W331" s="76"/>
      <c r="X331" s="1">
        <v>121</v>
      </c>
      <c r="Y331" s="1">
        <v>694</v>
      </c>
      <c r="Z331" s="1">
        <v>130</v>
      </c>
      <c r="AA331" s="1">
        <v>90</v>
      </c>
      <c r="AJ331" s="1">
        <f>SUMIF(County!$AT$1410:$AT$1471,$BA331,County!AC$1410:AC$1471)+SUMIF('Cong Dist'!$BA$1344:$BA$1417,$BA331,'Cong Dist'!AJ$1344:AJ$1417)</f>
        <v>0</v>
      </c>
      <c r="AP331" s="7">
        <f>IF(AA331&gt;0,RANK(AA331,(W331:Y331,Z331:AN331)),0)</f>
        <v>4</v>
      </c>
      <c r="AQ331" s="7">
        <f>IF(AB331&gt;0,RANK(AB331,(W331:Y331,Z331:AN331)),0)</f>
        <v>0</v>
      </c>
      <c r="AR331" s="7">
        <f>IF(AC331&gt;0,RANK(AC331,(W331:Y331,Z331:AN331)),0)</f>
        <v>0</v>
      </c>
      <c r="AS331" s="7">
        <f>IF(AD331&gt;0,RANK(AD331,(W331:Y331,AD331:AN331)),0)</f>
        <v>0</v>
      </c>
      <c r="AT331" s="2">
        <f t="shared" si="327"/>
        <v>8.6956521739130432E-2</v>
      </c>
      <c r="AU331" s="2">
        <f t="shared" si="328"/>
        <v>0</v>
      </c>
      <c r="AV331" s="2">
        <f t="shared" si="329"/>
        <v>0</v>
      </c>
      <c r="AW331" s="2">
        <f t="shared" si="330"/>
        <v>0</v>
      </c>
      <c r="AY331" s="2" t="str">
        <f t="shared" si="318"/>
        <v>District 6</v>
      </c>
      <c r="AZ331" t="str">
        <f t="shared" si="319"/>
        <v>NY</v>
      </c>
      <c r="BA331">
        <v>6</v>
      </c>
      <c r="BC331" s="91">
        <v>36</v>
      </c>
      <c r="BD331" s="93">
        <v>906</v>
      </c>
      <c r="BE331" s="100">
        <f t="shared" si="331"/>
        <v>36906</v>
      </c>
      <c r="BF331" t="s">
        <v>2683</v>
      </c>
      <c r="BG331" t="s">
        <v>3290</v>
      </c>
    </row>
    <row r="332" spans="1:59" outlineLevel="1">
      <c r="A332" s="9" t="s">
        <v>1388</v>
      </c>
      <c r="B332" t="s">
        <v>1976</v>
      </c>
      <c r="C332" s="1">
        <f t="shared" si="320"/>
        <v>1573</v>
      </c>
      <c r="D332" s="1">
        <v>2</v>
      </c>
      <c r="E332" s="1"/>
      <c r="F332" s="1"/>
      <c r="G332" s="1"/>
      <c r="H332" s="1"/>
      <c r="I332" s="1"/>
      <c r="J332" s="1"/>
      <c r="K332" s="7">
        <f>IF(W332&gt;0,RANK(W332,(W332:Y332,Z332:AN332)),0)</f>
        <v>0</v>
      </c>
      <c r="L332" s="7">
        <f>IF(X332&gt;0,RANK(X332,(W332:Y332,Z332:AN332)),0)</f>
        <v>3</v>
      </c>
      <c r="M332" s="7">
        <f>IF(Y332&gt;0,RANK(Y332,(W332:Y332,Z332:AN332)),0)</f>
        <v>1</v>
      </c>
      <c r="N332" s="7">
        <f>IF(Z332&gt;0,RANK(Z332,(W332:Y332,Z332:AN332)),0)</f>
        <v>2</v>
      </c>
      <c r="O332" s="48">
        <f t="shared" si="321"/>
        <v>768</v>
      </c>
      <c r="P332" s="163">
        <f t="shared" si="297"/>
        <v>0.48823903369357913</v>
      </c>
      <c r="Q332" s="2"/>
      <c r="R332" s="2">
        <f t="shared" si="322"/>
        <v>0</v>
      </c>
      <c r="S332" s="2">
        <f t="shared" si="323"/>
        <v>0.11125238397965671</v>
      </c>
      <c r="T332" s="2">
        <f t="shared" si="324"/>
        <v>0.63572790845518123</v>
      </c>
      <c r="U332" s="2">
        <f t="shared" si="325"/>
        <v>0.14748887476160202</v>
      </c>
      <c r="V332" s="2">
        <f t="shared" si="326"/>
        <v>0.10553083280355999</v>
      </c>
      <c r="W332" s="76"/>
      <c r="X332" s="1">
        <v>175</v>
      </c>
      <c r="Y332" s="1">
        <v>1000</v>
      </c>
      <c r="Z332" s="1">
        <v>232</v>
      </c>
      <c r="AA332" s="1">
        <v>166</v>
      </c>
      <c r="AJ332" s="1">
        <f>SUMIF(County!$AT$1410:$AT$1471,$BA332,County!AC$1410:AC$1471)+SUMIF('Cong Dist'!$BA$1344:$BA$1417,$BA332,'Cong Dist'!AJ$1344:AJ$1417)</f>
        <v>0</v>
      </c>
      <c r="AP332" s="7">
        <f>IF(AA332&gt;0,RANK(AA332,(W332:Y332,Z332:AN332)),0)</f>
        <v>4</v>
      </c>
      <c r="AQ332" s="7">
        <f>IF(AB332&gt;0,RANK(AB332,(W332:Y332,Z332:AN332)),0)</f>
        <v>0</v>
      </c>
      <c r="AR332" s="7">
        <f>IF(AC332&gt;0,RANK(AC332,(W332:Y332,Z332:AN332)),0)</f>
        <v>0</v>
      </c>
      <c r="AS332" s="7">
        <f>IF(AD332&gt;0,RANK(AD332,(W332:Y332,AD332:AN332)),0)</f>
        <v>0</v>
      </c>
      <c r="AT332" s="2">
        <f t="shared" si="327"/>
        <v>0.10553083280356007</v>
      </c>
      <c r="AU332" s="2">
        <f t="shared" si="328"/>
        <v>0</v>
      </c>
      <c r="AV332" s="2">
        <f t="shared" si="329"/>
        <v>0</v>
      </c>
      <c r="AW332" s="2">
        <f t="shared" si="330"/>
        <v>0</v>
      </c>
      <c r="AY332" s="2" t="str">
        <f t="shared" si="318"/>
        <v>District 7</v>
      </c>
      <c r="AZ332" t="str">
        <f t="shared" si="319"/>
        <v>NY</v>
      </c>
      <c r="BA332">
        <v>7</v>
      </c>
      <c r="BC332" s="91">
        <v>36</v>
      </c>
      <c r="BD332" s="93">
        <v>907</v>
      </c>
      <c r="BE332" s="100">
        <f t="shared" si="331"/>
        <v>36907</v>
      </c>
      <c r="BF332" t="s">
        <v>2683</v>
      </c>
      <c r="BG332" t="s">
        <v>3290</v>
      </c>
    </row>
    <row r="333" spans="1:59" outlineLevel="1">
      <c r="A333" s="9" t="s">
        <v>282</v>
      </c>
      <c r="B333" t="s">
        <v>1976</v>
      </c>
      <c r="C333" s="1">
        <f t="shared" si="320"/>
        <v>2940</v>
      </c>
      <c r="D333" s="1">
        <v>2</v>
      </c>
      <c r="E333" s="1"/>
      <c r="F333" s="1"/>
      <c r="G333" s="1"/>
      <c r="H333" s="1"/>
      <c r="I333" s="1"/>
      <c r="J333" s="1"/>
      <c r="K333" s="7">
        <f>IF(W333&gt;0,RANK(W333,(W333:Y333,Z333:AN333)),0)</f>
        <v>0</v>
      </c>
      <c r="L333" s="7">
        <f>IF(X333&gt;0,RANK(X333,(W333:Y333,Z333:AN333)),0)</f>
        <v>3</v>
      </c>
      <c r="M333" s="7">
        <f>IF(Y333&gt;0,RANK(Y333,(W333:Y333,Z333:AN333)),0)</f>
        <v>1</v>
      </c>
      <c r="N333" s="7">
        <f>IF(Z333&gt;0,RANK(Z333,(W333:Y333,Z333:AN333)),0)</f>
        <v>2</v>
      </c>
      <c r="O333" s="48">
        <f t="shared" si="321"/>
        <v>1784</v>
      </c>
      <c r="P333" s="163">
        <f t="shared" si="297"/>
        <v>0.60680272108843536</v>
      </c>
      <c r="Q333" s="2"/>
      <c r="R333" s="2">
        <f t="shared" si="322"/>
        <v>0</v>
      </c>
      <c r="S333" s="2">
        <f t="shared" si="323"/>
        <v>0.10510204081632653</v>
      </c>
      <c r="T333" s="2">
        <f t="shared" si="324"/>
        <v>0.72108843537414968</v>
      </c>
      <c r="U333" s="2">
        <f t="shared" si="325"/>
        <v>0.11428571428571428</v>
      </c>
      <c r="V333" s="2">
        <f t="shared" si="326"/>
        <v>5.9523809523809465E-2</v>
      </c>
      <c r="W333" s="76"/>
      <c r="X333" s="1">
        <v>309</v>
      </c>
      <c r="Y333" s="1">
        <v>2120</v>
      </c>
      <c r="Z333" s="1">
        <v>336</v>
      </c>
      <c r="AA333" s="1">
        <v>175</v>
      </c>
      <c r="AJ333" s="1">
        <f>SUMIF(County!$AT$1410:$AT$1471,$BA333,County!AC$1410:AC$1471)+SUMIF('Cong Dist'!$BA$1344:$BA$1417,$BA333,'Cong Dist'!AJ$1344:AJ$1417)</f>
        <v>0</v>
      </c>
      <c r="AP333" s="7">
        <f>IF(AA333&gt;0,RANK(AA333,(W333:Y333,Z333:AN333)),0)</f>
        <v>4</v>
      </c>
      <c r="AQ333" s="7">
        <f>IF(AB333&gt;0,RANK(AB333,(W333:Y333,Z333:AN333)),0)</f>
        <v>0</v>
      </c>
      <c r="AR333" s="7">
        <f>IF(AC333&gt;0,RANK(AC333,(W333:Y333,Z333:AN333)),0)</f>
        <v>0</v>
      </c>
      <c r="AS333" s="7">
        <f>IF(AD333&gt;0,RANK(AD333,(W333:Y333,AD333:AN333)),0)</f>
        <v>0</v>
      </c>
      <c r="AT333" s="2">
        <f t="shared" si="327"/>
        <v>5.9523809523809521E-2</v>
      </c>
      <c r="AU333" s="2">
        <f t="shared" si="328"/>
        <v>0</v>
      </c>
      <c r="AV333" s="2">
        <f t="shared" si="329"/>
        <v>0</v>
      </c>
      <c r="AW333" s="2">
        <f t="shared" si="330"/>
        <v>0</v>
      </c>
      <c r="AY333" s="2" t="str">
        <f t="shared" si="318"/>
        <v>District 8</v>
      </c>
      <c r="AZ333" t="str">
        <f t="shared" si="319"/>
        <v>NY</v>
      </c>
      <c r="BA333">
        <v>8</v>
      </c>
      <c r="BC333" s="91">
        <v>36</v>
      </c>
      <c r="BD333" s="93">
        <v>908</v>
      </c>
      <c r="BE333" s="100">
        <f t="shared" si="331"/>
        <v>36908</v>
      </c>
      <c r="BF333" t="s">
        <v>2683</v>
      </c>
      <c r="BG333" t="s">
        <v>3290</v>
      </c>
    </row>
    <row r="334" spans="1:59" outlineLevel="1">
      <c r="A334" s="9" t="s">
        <v>3105</v>
      </c>
      <c r="B334" t="s">
        <v>1976</v>
      </c>
      <c r="C334" s="1">
        <f t="shared" si="320"/>
        <v>3200</v>
      </c>
      <c r="D334" s="1">
        <v>2</v>
      </c>
      <c r="E334" s="1"/>
      <c r="F334" s="1"/>
      <c r="G334" s="1"/>
      <c r="H334" s="1"/>
      <c r="I334" s="1"/>
      <c r="J334" s="1"/>
      <c r="K334" s="7">
        <f>IF(W334&gt;0,RANK(W334,(W334:Y334,Z334:AN334)),0)</f>
        <v>0</v>
      </c>
      <c r="L334" s="7">
        <f>IF(X334&gt;0,RANK(X334,(W334:Y334,Z334:AN334)),0)</f>
        <v>3</v>
      </c>
      <c r="M334" s="7">
        <f>IF(Y334&gt;0,RANK(Y334,(W334:Y334,Z334:AN334)),0)</f>
        <v>1</v>
      </c>
      <c r="N334" s="7">
        <f>IF(Z334&gt;0,RANK(Z334,(W334:Y334,Z334:AN334)),0)</f>
        <v>2</v>
      </c>
      <c r="O334" s="48">
        <f t="shared" si="321"/>
        <v>1766</v>
      </c>
      <c r="P334" s="163">
        <f t="shared" si="297"/>
        <v>0.551875</v>
      </c>
      <c r="Q334" s="2"/>
      <c r="R334" s="2">
        <f t="shared" si="322"/>
        <v>0</v>
      </c>
      <c r="S334" s="2">
        <f t="shared" si="323"/>
        <v>0.1159375</v>
      </c>
      <c r="T334" s="2">
        <f t="shared" si="324"/>
        <v>0.67125000000000001</v>
      </c>
      <c r="U334" s="2">
        <f t="shared" si="325"/>
        <v>0.119375</v>
      </c>
      <c r="V334" s="2">
        <f t="shared" si="326"/>
        <v>9.3437499999999965E-2</v>
      </c>
      <c r="W334" s="76"/>
      <c r="X334" s="1">
        <v>371</v>
      </c>
      <c r="Y334" s="1">
        <v>2148</v>
      </c>
      <c r="Z334" s="1">
        <v>382</v>
      </c>
      <c r="AA334" s="1">
        <v>299</v>
      </c>
      <c r="AJ334" s="1">
        <f>SUMIF(County!$AT$1410:$AT$1471,$BA334,County!AC$1410:AC$1471)+SUMIF('Cong Dist'!$BA$1344:$BA$1417,$BA334,'Cong Dist'!AJ$1344:AJ$1417)</f>
        <v>0</v>
      </c>
      <c r="AP334" s="7">
        <f>IF(AA334&gt;0,RANK(AA334,(W334:Y334,Z334:AN334)),0)</f>
        <v>4</v>
      </c>
      <c r="AQ334" s="7">
        <f>IF(AB334&gt;0,RANK(AB334,(W334:Y334,Z334:AN334)),0)</f>
        <v>0</v>
      </c>
      <c r="AR334" s="7">
        <f>IF(AC334&gt;0,RANK(AC334,(W334:Y334,Z334:AN334)),0)</f>
        <v>0</v>
      </c>
      <c r="AS334" s="7">
        <f>IF(AD334&gt;0,RANK(AD334,(W334:Y334,AD334:AN334)),0)</f>
        <v>0</v>
      </c>
      <c r="AT334" s="2">
        <f t="shared" si="327"/>
        <v>9.3437500000000007E-2</v>
      </c>
      <c r="AU334" s="2">
        <f t="shared" si="328"/>
        <v>0</v>
      </c>
      <c r="AV334" s="2">
        <f t="shared" si="329"/>
        <v>0</v>
      </c>
      <c r="AW334" s="2">
        <f t="shared" si="330"/>
        <v>0</v>
      </c>
      <c r="AY334" s="2" t="str">
        <f t="shared" si="318"/>
        <v>District 9</v>
      </c>
      <c r="AZ334" t="str">
        <f t="shared" si="319"/>
        <v>NY</v>
      </c>
      <c r="BA334">
        <v>9</v>
      </c>
      <c r="BC334" s="91">
        <v>36</v>
      </c>
      <c r="BD334" s="93">
        <v>909</v>
      </c>
      <c r="BE334" s="100">
        <f t="shared" si="331"/>
        <v>36909</v>
      </c>
      <c r="BF334" t="s">
        <v>2683</v>
      </c>
      <c r="BG334" t="s">
        <v>3290</v>
      </c>
    </row>
    <row r="335" spans="1:59" outlineLevel="1">
      <c r="A335" s="9" t="s">
        <v>49</v>
      </c>
      <c r="B335" t="s">
        <v>1976</v>
      </c>
      <c r="C335" s="1">
        <f t="shared" si="320"/>
        <v>597</v>
      </c>
      <c r="D335" s="1">
        <v>2</v>
      </c>
      <c r="E335" s="1"/>
      <c r="F335" s="1"/>
      <c r="G335" s="1"/>
      <c r="H335" s="1"/>
      <c r="I335" s="1"/>
      <c r="J335" s="1"/>
      <c r="K335" s="7">
        <f>IF(W335&gt;0,RANK(W335,(W335:Y335,Z335:AN335)),0)</f>
        <v>0</v>
      </c>
      <c r="L335" s="7">
        <f>IF(X335&gt;0,RANK(X335,(W335:Y335,Z335:AN335)),0)</f>
        <v>3</v>
      </c>
      <c r="M335" s="7">
        <f>IF(Y335&gt;0,RANK(Y335,(W335:Y335,Z335:AN335)),0)</f>
        <v>1</v>
      </c>
      <c r="N335" s="7">
        <f>IF(Z335&gt;0,RANK(Z335,(W335:Y335,Z335:AN335)),0)</f>
        <v>2</v>
      </c>
      <c r="O335" s="48">
        <f t="shared" si="321"/>
        <v>212</v>
      </c>
      <c r="P335" s="163">
        <f t="shared" si="297"/>
        <v>0.35510887772194305</v>
      </c>
      <c r="Q335" s="2"/>
      <c r="R335" s="2">
        <f t="shared" si="322"/>
        <v>0</v>
      </c>
      <c r="S335" s="2">
        <f t="shared" si="323"/>
        <v>0.15075376884422109</v>
      </c>
      <c r="T335" s="2">
        <f t="shared" si="324"/>
        <v>0.54773869346733672</v>
      </c>
      <c r="U335" s="2">
        <f t="shared" si="325"/>
        <v>0.19262981574539365</v>
      </c>
      <c r="V335" s="2">
        <f t="shared" si="326"/>
        <v>0.10887772194304854</v>
      </c>
      <c r="W335" s="76"/>
      <c r="X335" s="1">
        <v>90</v>
      </c>
      <c r="Y335" s="1">
        <v>327</v>
      </c>
      <c r="Z335" s="1">
        <v>115</v>
      </c>
      <c r="AA335" s="1">
        <v>65</v>
      </c>
      <c r="AJ335" s="1">
        <f>SUMIF(County!$AT$1410:$AT$1471,$BA335,County!AC$1410:AC$1471)+SUMIF('Cong Dist'!$BA$1344:$BA$1417,$BA335,'Cong Dist'!AJ$1344:AJ$1417)</f>
        <v>0</v>
      </c>
      <c r="AP335" s="7">
        <f>IF(AA335&gt;0,RANK(AA335,(W335:Y335,Z335:AN335)),0)</f>
        <v>4</v>
      </c>
      <c r="AQ335" s="7">
        <f>IF(AB335&gt;0,RANK(AB335,(W335:Y335,Z335:AN335)),0)</f>
        <v>0</v>
      </c>
      <c r="AR335" s="7">
        <f>IF(AC335&gt;0,RANK(AC335,(W335:Y335,Z335:AN335)),0)</f>
        <v>0</v>
      </c>
      <c r="AS335" s="7">
        <f>IF(AD335&gt;0,RANK(AD335,(W335:Y335,AD335:AN335)),0)</f>
        <v>0</v>
      </c>
      <c r="AT335" s="2">
        <f t="shared" si="327"/>
        <v>0.10887772194304858</v>
      </c>
      <c r="AU335" s="2">
        <f t="shared" si="328"/>
        <v>0</v>
      </c>
      <c r="AV335" s="2">
        <f t="shared" si="329"/>
        <v>0</v>
      </c>
      <c r="AW335" s="2">
        <f t="shared" si="330"/>
        <v>0</v>
      </c>
      <c r="AY335" s="2" t="str">
        <f t="shared" si="318"/>
        <v>District 10</v>
      </c>
      <c r="AZ335" t="str">
        <f t="shared" si="319"/>
        <v>NY</v>
      </c>
      <c r="BA335">
        <v>10</v>
      </c>
      <c r="BC335" s="91">
        <v>36</v>
      </c>
      <c r="BD335" s="93">
        <v>910</v>
      </c>
      <c r="BE335" s="100">
        <f t="shared" si="331"/>
        <v>36910</v>
      </c>
      <c r="BF335" t="s">
        <v>2683</v>
      </c>
      <c r="BG335" t="s">
        <v>3290</v>
      </c>
    </row>
    <row r="336" spans="1:59" outlineLevel="1">
      <c r="A336" s="9" t="s">
        <v>1941</v>
      </c>
      <c r="B336" t="s">
        <v>1976</v>
      </c>
      <c r="C336" s="1">
        <f t="shared" si="320"/>
        <v>792</v>
      </c>
      <c r="D336" s="1">
        <v>2</v>
      </c>
      <c r="E336" s="1"/>
      <c r="F336" s="1"/>
      <c r="G336" s="1"/>
      <c r="H336" s="1"/>
      <c r="I336" s="1"/>
      <c r="J336" s="1"/>
      <c r="K336" s="7">
        <f>IF(W336&gt;0,RANK(W336,(W336:Y336,Z336:AN336)),0)</f>
        <v>0</v>
      </c>
      <c r="L336" s="7">
        <f>IF(X336&gt;0,RANK(X336,(W336:Y336,Z336:AN336)),0)</f>
        <v>3</v>
      </c>
      <c r="M336" s="7">
        <f>IF(Y336&gt;0,RANK(Y336,(W336:Y336,Z336:AN336)),0)</f>
        <v>1</v>
      </c>
      <c r="N336" s="7">
        <f>IF(Z336&gt;0,RANK(Z336,(W336:Y336,Z336:AN336)),0)</f>
        <v>2</v>
      </c>
      <c r="O336" s="48">
        <f t="shared" si="321"/>
        <v>289</v>
      </c>
      <c r="P336" s="163">
        <f t="shared" si="297"/>
        <v>0.36489898989898989</v>
      </c>
      <c r="Q336" s="2"/>
      <c r="R336" s="2">
        <f t="shared" si="322"/>
        <v>0</v>
      </c>
      <c r="S336" s="2">
        <f t="shared" si="323"/>
        <v>0.16792929292929293</v>
      </c>
      <c r="T336" s="2">
        <f t="shared" si="324"/>
        <v>0.55429292929292928</v>
      </c>
      <c r="U336" s="2">
        <f t="shared" si="325"/>
        <v>0.18939393939393939</v>
      </c>
      <c r="V336" s="2">
        <f t="shared" si="326"/>
        <v>8.8383838383838398E-2</v>
      </c>
      <c r="W336" s="76"/>
      <c r="X336" s="1">
        <v>133</v>
      </c>
      <c r="Y336" s="1">
        <v>439</v>
      </c>
      <c r="Z336" s="1">
        <v>150</v>
      </c>
      <c r="AA336" s="1">
        <v>70</v>
      </c>
      <c r="AJ336" s="1">
        <f>SUMIF(County!$AT$1410:$AT$1471,$BA336,County!AC$1410:AC$1471)+SUMIF('Cong Dist'!$BA$1344:$BA$1417,$BA336,'Cong Dist'!AJ$1344:AJ$1417)</f>
        <v>0</v>
      </c>
      <c r="AP336" s="7">
        <f>IF(AA336&gt;0,RANK(AA336,(W336:Y336,Z336:AN336)),0)</f>
        <v>4</v>
      </c>
      <c r="AQ336" s="7">
        <f>IF(AB336&gt;0,RANK(AB336,(W336:Y336,Z336:AN336)),0)</f>
        <v>0</v>
      </c>
      <c r="AR336" s="7">
        <f>IF(AC336&gt;0,RANK(AC336,(W336:Y336,Z336:AN336)),0)</f>
        <v>0</v>
      </c>
      <c r="AS336" s="7">
        <f>IF(AD336&gt;0,RANK(AD336,(W336:Y336,AD336:AN336)),0)</f>
        <v>0</v>
      </c>
      <c r="AT336" s="2">
        <f t="shared" si="327"/>
        <v>8.8383838383838384E-2</v>
      </c>
      <c r="AU336" s="2">
        <f t="shared" si="328"/>
        <v>0</v>
      </c>
      <c r="AV336" s="2">
        <f t="shared" si="329"/>
        <v>0</v>
      </c>
      <c r="AW336" s="2">
        <f t="shared" si="330"/>
        <v>0</v>
      </c>
      <c r="AY336" s="2" t="str">
        <f t="shared" si="318"/>
        <v>District 11</v>
      </c>
      <c r="AZ336" t="str">
        <f t="shared" si="319"/>
        <v>NY</v>
      </c>
      <c r="BA336">
        <v>11</v>
      </c>
      <c r="BC336" s="91">
        <v>36</v>
      </c>
      <c r="BD336" s="93">
        <v>911</v>
      </c>
      <c r="BE336" s="100">
        <f t="shared" si="331"/>
        <v>36911</v>
      </c>
      <c r="BF336" t="s">
        <v>2683</v>
      </c>
      <c r="BG336" t="s">
        <v>3290</v>
      </c>
    </row>
    <row r="337" spans="1:59" outlineLevel="1">
      <c r="A337" s="9" t="s">
        <v>475</v>
      </c>
      <c r="B337" t="s">
        <v>1976</v>
      </c>
      <c r="C337" s="1">
        <f t="shared" si="320"/>
        <v>1074</v>
      </c>
      <c r="D337" s="1">
        <v>2</v>
      </c>
      <c r="E337" s="1"/>
      <c r="F337" s="1"/>
      <c r="G337" s="1"/>
      <c r="H337" s="1"/>
      <c r="I337" s="1"/>
      <c r="J337" s="1"/>
      <c r="K337" s="7">
        <f>IF(W337&gt;0,RANK(W337,(W337:Y337,Z337:AN337)),0)</f>
        <v>0</v>
      </c>
      <c r="L337" s="7">
        <f>IF(X337&gt;0,RANK(X337,(W337:Y337,Z337:AN337)),0)</f>
        <v>3</v>
      </c>
      <c r="M337" s="7">
        <f>IF(Y337&gt;0,RANK(Y337,(W337:Y337,Z337:AN337)),0)</f>
        <v>1</v>
      </c>
      <c r="N337" s="7">
        <f>IF(Z337&gt;0,RANK(Z337,(W337:Y337,Z337:AN337)),0)</f>
        <v>2</v>
      </c>
      <c r="O337" s="48">
        <f t="shared" si="321"/>
        <v>438</v>
      </c>
      <c r="P337" s="163">
        <f t="shared" si="297"/>
        <v>0.40782122905027934</v>
      </c>
      <c r="Q337" s="2"/>
      <c r="R337" s="2">
        <f t="shared" si="322"/>
        <v>0</v>
      </c>
      <c r="S337" s="2">
        <f t="shared" si="323"/>
        <v>8.9385474860335198E-2</v>
      </c>
      <c r="T337" s="2">
        <f t="shared" si="324"/>
        <v>0.61638733705772808</v>
      </c>
      <c r="U337" s="2">
        <f t="shared" si="325"/>
        <v>0.20856610800744879</v>
      </c>
      <c r="V337" s="2">
        <f t="shared" si="326"/>
        <v>8.5661080074487916E-2</v>
      </c>
      <c r="W337" s="76"/>
      <c r="X337" s="1">
        <v>96</v>
      </c>
      <c r="Y337" s="1">
        <v>662</v>
      </c>
      <c r="Z337" s="1">
        <v>224</v>
      </c>
      <c r="AA337" s="1">
        <v>92</v>
      </c>
      <c r="AJ337" s="1">
        <f>SUMIF(County!$AT$1410:$AT$1471,$BA337,County!AC$1410:AC$1471)+SUMIF('Cong Dist'!$BA$1344:$BA$1417,$BA337,'Cong Dist'!AJ$1344:AJ$1417)</f>
        <v>0</v>
      </c>
      <c r="AP337" s="7">
        <f>IF(AA337&gt;0,RANK(AA337,(W337:Y337,Z337:AN337)),0)</f>
        <v>4</v>
      </c>
      <c r="AQ337" s="7">
        <f>IF(AB337&gt;0,RANK(AB337,(W337:Y337,Z337:AN337)),0)</f>
        <v>0</v>
      </c>
      <c r="AR337" s="7">
        <f>IF(AC337&gt;0,RANK(AC337,(W337:Y337,Z337:AN337)),0)</f>
        <v>0</v>
      </c>
      <c r="AS337" s="7">
        <f>IF(AD337&gt;0,RANK(AD337,(W337:Y337,AD337:AN337)),0)</f>
        <v>0</v>
      </c>
      <c r="AT337" s="2">
        <f t="shared" si="327"/>
        <v>8.5661080074487903E-2</v>
      </c>
      <c r="AU337" s="2">
        <f t="shared" si="328"/>
        <v>0</v>
      </c>
      <c r="AV337" s="2">
        <f t="shared" si="329"/>
        <v>0</v>
      </c>
      <c r="AW337" s="2">
        <f t="shared" si="330"/>
        <v>0</v>
      </c>
      <c r="AY337" s="2" t="str">
        <f t="shared" si="318"/>
        <v>District 12</v>
      </c>
      <c r="AZ337" t="str">
        <f t="shared" si="319"/>
        <v>NY</v>
      </c>
      <c r="BA337">
        <v>12</v>
      </c>
      <c r="BC337" s="91">
        <v>36</v>
      </c>
      <c r="BD337" s="93">
        <v>912</v>
      </c>
      <c r="BE337" s="100">
        <f t="shared" si="331"/>
        <v>36912</v>
      </c>
      <c r="BF337" t="s">
        <v>2683</v>
      </c>
      <c r="BG337" t="s">
        <v>3290</v>
      </c>
    </row>
    <row r="338" spans="1:59" outlineLevel="1">
      <c r="A338" s="9" t="s">
        <v>591</v>
      </c>
      <c r="B338" t="s">
        <v>1976</v>
      </c>
      <c r="C338" s="1">
        <f t="shared" si="320"/>
        <v>5869</v>
      </c>
      <c r="D338" s="1">
        <v>2</v>
      </c>
      <c r="E338" s="1"/>
      <c r="F338" s="1"/>
      <c r="G338" s="1"/>
      <c r="H338" s="1"/>
      <c r="I338" s="1"/>
      <c r="J338" s="1"/>
      <c r="K338" s="7">
        <f>IF(W338&gt;0,RANK(W338,(W338:Y338,Z338:AN338)),0)</f>
        <v>0</v>
      </c>
      <c r="L338" s="7">
        <f>IF(X338&gt;0,RANK(X338,(W338:Y338,Z338:AN338)),0)</f>
        <v>3</v>
      </c>
      <c r="M338" s="7">
        <f>IF(Y338&gt;0,RANK(Y338,(W338:Y338,Z338:AN338)),0)</f>
        <v>1</v>
      </c>
      <c r="N338" s="7">
        <f>IF(Z338&gt;0,RANK(Z338,(W338:Y338,Z338:AN338)),0)</f>
        <v>2</v>
      </c>
      <c r="O338" s="48">
        <f t="shared" si="321"/>
        <v>3547</v>
      </c>
      <c r="P338" s="163">
        <f t="shared" si="297"/>
        <v>0.60436190151644231</v>
      </c>
      <c r="Q338" s="2"/>
      <c r="R338" s="2">
        <f t="shared" si="322"/>
        <v>0</v>
      </c>
      <c r="S338" s="2">
        <f t="shared" si="323"/>
        <v>0.10615096268529563</v>
      </c>
      <c r="T338" s="2">
        <f t="shared" si="324"/>
        <v>0.716646788209235</v>
      </c>
      <c r="U338" s="2">
        <f t="shared" si="325"/>
        <v>0.11228488669279264</v>
      </c>
      <c r="V338" s="2">
        <f t="shared" si="326"/>
        <v>6.4917362412676691E-2</v>
      </c>
      <c r="W338" s="76"/>
      <c r="X338" s="1">
        <v>623</v>
      </c>
      <c r="Y338" s="1">
        <v>4206</v>
      </c>
      <c r="Z338" s="1">
        <v>659</v>
      </c>
      <c r="AA338" s="1">
        <v>381</v>
      </c>
      <c r="AJ338" s="1">
        <f>SUMIF(County!$AT$1410:$AT$1471,$BA338,County!AC$1410:AC$1471)+SUMIF('Cong Dist'!$BA$1344:$BA$1417,$BA338,'Cong Dist'!AJ$1344:AJ$1417)</f>
        <v>0</v>
      </c>
      <c r="AP338" s="7">
        <f>IF(AA338&gt;0,RANK(AA338,(W338:Y338,Z338:AN338)),0)</f>
        <v>4</v>
      </c>
      <c r="AQ338" s="7">
        <f>IF(AB338&gt;0,RANK(AB338,(W338:Y338,Z338:AN338)),0)</f>
        <v>0</v>
      </c>
      <c r="AR338" s="7">
        <f>IF(AC338&gt;0,RANK(AC338,(W338:Y338,Z338:AN338)),0)</f>
        <v>0</v>
      </c>
      <c r="AS338" s="7">
        <f>IF(AD338&gt;0,RANK(AD338,(W338:Y338,AD338:AN338)),0)</f>
        <v>0</v>
      </c>
      <c r="AT338" s="2">
        <f t="shared" si="327"/>
        <v>6.4917362412676774E-2</v>
      </c>
      <c r="AU338" s="2">
        <f t="shared" si="328"/>
        <v>0</v>
      </c>
      <c r="AV338" s="2">
        <f t="shared" si="329"/>
        <v>0</v>
      </c>
      <c r="AW338" s="2">
        <f t="shared" si="330"/>
        <v>0</v>
      </c>
      <c r="AY338" s="2" t="str">
        <f t="shared" si="318"/>
        <v>District 13</v>
      </c>
      <c r="AZ338" t="str">
        <f t="shared" si="319"/>
        <v>NY</v>
      </c>
      <c r="BA338">
        <v>13</v>
      </c>
      <c r="BC338" s="91">
        <v>36</v>
      </c>
      <c r="BD338" s="93">
        <v>913</v>
      </c>
      <c r="BE338" s="100">
        <f t="shared" si="331"/>
        <v>36913</v>
      </c>
      <c r="BF338" t="s">
        <v>2683</v>
      </c>
      <c r="BG338" t="s">
        <v>3290</v>
      </c>
    </row>
    <row r="339" spans="1:59" outlineLevel="1">
      <c r="A339" s="9" t="s">
        <v>27</v>
      </c>
      <c r="B339" t="s">
        <v>1976</v>
      </c>
      <c r="C339" s="1">
        <f t="shared" si="320"/>
        <v>4158</v>
      </c>
      <c r="D339" s="1">
        <v>2</v>
      </c>
      <c r="E339" s="1"/>
      <c r="F339" s="1"/>
      <c r="G339" s="1"/>
      <c r="H339" s="1"/>
      <c r="I339" s="1"/>
      <c r="J339" s="1"/>
      <c r="K339" s="7">
        <f>IF(W339&gt;0,RANK(W339,(W339:Y339,Z339:AN339)),0)</f>
        <v>0</v>
      </c>
      <c r="L339" s="7">
        <f>IF(X339&gt;0,RANK(X339,(W339:Y339,Z339:AN339)),0)</f>
        <v>3</v>
      </c>
      <c r="M339" s="7">
        <f>IF(Y339&gt;0,RANK(Y339,(W339:Y339,Z339:AN339)),0)</f>
        <v>1</v>
      </c>
      <c r="N339" s="7">
        <f>IF(Z339&gt;0,RANK(Z339,(W339:Y339,Z339:AN339)),0)</f>
        <v>2</v>
      </c>
      <c r="O339" s="48">
        <f t="shared" si="321"/>
        <v>2722</v>
      </c>
      <c r="P339" s="163">
        <f t="shared" si="297"/>
        <v>0.65464165464165469</v>
      </c>
      <c r="Q339" s="2"/>
      <c r="R339" s="2">
        <f t="shared" si="322"/>
        <v>0</v>
      </c>
      <c r="S339" s="2">
        <f t="shared" si="323"/>
        <v>6.7580567580567574E-2</v>
      </c>
      <c r="T339" s="2">
        <f t="shared" si="324"/>
        <v>0.77320827320827323</v>
      </c>
      <c r="U339" s="2">
        <f t="shared" si="325"/>
        <v>0.11856661856661857</v>
      </c>
      <c r="V339" s="2">
        <f t="shared" si="326"/>
        <v>4.0644540644540567E-2</v>
      </c>
      <c r="W339" s="76"/>
      <c r="X339" s="1">
        <v>281</v>
      </c>
      <c r="Y339" s="1">
        <v>3215</v>
      </c>
      <c r="Z339" s="1">
        <v>493</v>
      </c>
      <c r="AA339" s="1">
        <v>169</v>
      </c>
      <c r="AJ339" s="1">
        <f>SUMIF(County!$AT$1410:$AT$1471,$BA339,County!AC$1410:AC$1471)+SUMIF('Cong Dist'!$BA$1344:$BA$1417,$BA339,'Cong Dist'!AJ$1344:AJ$1417)</f>
        <v>0</v>
      </c>
      <c r="AP339" s="7">
        <f>IF(AA339&gt;0,RANK(AA339,(W339:Y339,Z339:AN339)),0)</f>
        <v>4</v>
      </c>
      <c r="AQ339" s="7">
        <f>IF(AB339&gt;0,RANK(AB339,(W339:Y339,Z339:AN339)),0)</f>
        <v>0</v>
      </c>
      <c r="AR339" s="7">
        <f>IF(AC339&gt;0,RANK(AC339,(W339:Y339,Z339:AN339)),0)</f>
        <v>0</v>
      </c>
      <c r="AS339" s="7">
        <f>IF(AD339&gt;0,RANK(AD339,(W339:Y339,AD339:AN339)),0)</f>
        <v>0</v>
      </c>
      <c r="AT339" s="2">
        <f t="shared" si="327"/>
        <v>4.0644540644540643E-2</v>
      </c>
      <c r="AU339" s="2">
        <f t="shared" si="328"/>
        <v>0</v>
      </c>
      <c r="AV339" s="2">
        <f t="shared" si="329"/>
        <v>0</v>
      </c>
      <c r="AW339" s="2">
        <f t="shared" si="330"/>
        <v>0</v>
      </c>
      <c r="AY339" s="2" t="str">
        <f t="shared" si="318"/>
        <v>District 14</v>
      </c>
      <c r="AZ339" t="str">
        <f t="shared" si="319"/>
        <v>NY</v>
      </c>
      <c r="BA339">
        <v>14</v>
      </c>
      <c r="BC339" s="91">
        <v>36</v>
      </c>
      <c r="BD339" s="93">
        <v>914</v>
      </c>
      <c r="BE339" s="100">
        <f t="shared" si="331"/>
        <v>36914</v>
      </c>
      <c r="BF339" t="s">
        <v>2683</v>
      </c>
      <c r="BG339" t="s">
        <v>3290</v>
      </c>
    </row>
    <row r="340" spans="1:59" outlineLevel="1">
      <c r="A340" s="9" t="s">
        <v>1082</v>
      </c>
      <c r="B340" t="s">
        <v>1976</v>
      </c>
      <c r="C340" s="1">
        <f t="shared" si="320"/>
        <v>1050</v>
      </c>
      <c r="D340" s="1">
        <v>2</v>
      </c>
      <c r="E340" s="1"/>
      <c r="F340" s="1"/>
      <c r="G340" s="1"/>
      <c r="H340" s="1"/>
      <c r="I340" s="1"/>
      <c r="J340" s="1"/>
      <c r="K340" s="7">
        <f>IF(W340&gt;0,RANK(W340,(W340:Y340,Z340:AN340)),0)</f>
        <v>0</v>
      </c>
      <c r="L340" s="7">
        <f>IF(X340&gt;0,RANK(X340,(W340:Y340,Z340:AN340)),0)</f>
        <v>3</v>
      </c>
      <c r="M340" s="7">
        <f>IF(Y340&gt;0,RANK(Y340,(W340:Y340,Z340:AN340)),0)</f>
        <v>1</v>
      </c>
      <c r="N340" s="7">
        <f>IF(Z340&gt;0,RANK(Z340,(W340:Y340,Z340:AN340)),0)</f>
        <v>2</v>
      </c>
      <c r="O340" s="48">
        <f t="shared" si="321"/>
        <v>433</v>
      </c>
      <c r="P340" s="163">
        <f t="shared" si="297"/>
        <v>0.4123809523809524</v>
      </c>
      <c r="Q340" s="2"/>
      <c r="R340" s="2">
        <f t="shared" si="322"/>
        <v>0</v>
      </c>
      <c r="S340" s="2">
        <f t="shared" si="323"/>
        <v>0.10952380952380952</v>
      </c>
      <c r="T340" s="2">
        <f t="shared" si="324"/>
        <v>0.62190476190476196</v>
      </c>
      <c r="U340" s="2">
        <f t="shared" si="325"/>
        <v>0.20952380952380953</v>
      </c>
      <c r="V340" s="2">
        <f t="shared" si="326"/>
        <v>5.9047619047618932E-2</v>
      </c>
      <c r="W340" s="76"/>
      <c r="X340" s="1">
        <v>115</v>
      </c>
      <c r="Y340" s="1">
        <v>653</v>
      </c>
      <c r="Z340" s="1">
        <v>220</v>
      </c>
      <c r="AA340" s="1">
        <v>62</v>
      </c>
      <c r="AJ340" s="1">
        <f>SUMIF(County!$AT$1410:$AT$1471,$BA340,County!AC$1410:AC$1471)+SUMIF('Cong Dist'!$BA$1344:$BA$1417,$BA340,'Cong Dist'!AJ$1344:AJ$1417)</f>
        <v>0</v>
      </c>
      <c r="AP340" s="7">
        <f>IF(AA340&gt;0,RANK(AA340,(W340:Y340,Z340:AN340)),0)</f>
        <v>4</v>
      </c>
      <c r="AQ340" s="7">
        <f>IF(AB340&gt;0,RANK(AB340,(W340:Y340,Z340:AN340)),0)</f>
        <v>0</v>
      </c>
      <c r="AR340" s="7">
        <f>IF(AC340&gt;0,RANK(AC340,(W340:Y340,Z340:AN340)),0)</f>
        <v>0</v>
      </c>
      <c r="AS340" s="7">
        <f>IF(AD340&gt;0,RANK(AD340,(W340:Y340,AD340:AN340)),0)</f>
        <v>0</v>
      </c>
      <c r="AT340" s="2">
        <f t="shared" si="327"/>
        <v>5.904761904761905E-2</v>
      </c>
      <c r="AU340" s="2">
        <f t="shared" si="328"/>
        <v>0</v>
      </c>
      <c r="AV340" s="2">
        <f t="shared" si="329"/>
        <v>0</v>
      </c>
      <c r="AW340" s="2">
        <f t="shared" si="330"/>
        <v>0</v>
      </c>
      <c r="AY340" s="2" t="str">
        <f t="shared" si="318"/>
        <v>District 15</v>
      </c>
      <c r="AZ340" t="str">
        <f t="shared" si="319"/>
        <v>NY</v>
      </c>
      <c r="BA340">
        <v>15</v>
      </c>
      <c r="BC340" s="91">
        <v>36</v>
      </c>
      <c r="BD340" s="93">
        <v>915</v>
      </c>
      <c r="BE340" s="100">
        <f t="shared" si="331"/>
        <v>36915</v>
      </c>
      <c r="BF340" t="s">
        <v>2683</v>
      </c>
      <c r="BG340" t="s">
        <v>3290</v>
      </c>
    </row>
    <row r="341" spans="1:59" outlineLevel="1">
      <c r="A341" s="9" t="s">
        <v>3223</v>
      </c>
      <c r="B341" t="s">
        <v>1976</v>
      </c>
      <c r="C341" s="1">
        <f t="shared" si="320"/>
        <v>268</v>
      </c>
      <c r="D341" s="1">
        <v>2</v>
      </c>
      <c r="E341" s="1"/>
      <c r="F341" s="1"/>
      <c r="G341" s="1"/>
      <c r="H341" s="1"/>
      <c r="I341" s="1"/>
      <c r="J341" s="1"/>
      <c r="K341" s="7">
        <f>IF(W341&gt;0,RANK(W341,(W341:Y341,Z341:AN341)),0)</f>
        <v>0</v>
      </c>
      <c r="L341" s="7">
        <f>IF(X341&gt;0,RANK(X341,(W341:Y341,Z341:AN341)),0)</f>
        <v>4</v>
      </c>
      <c r="M341" s="7">
        <f>IF(Y341&gt;0,RANK(Y341,(W341:Y341,Z341:AN341)),0)</f>
        <v>1</v>
      </c>
      <c r="N341" s="7">
        <f>IF(Z341&gt;0,RANK(Z341,(W341:Y341,Z341:AN341)),0)</f>
        <v>2</v>
      </c>
      <c r="O341" s="48">
        <f t="shared" si="321"/>
        <v>87</v>
      </c>
      <c r="P341" s="163">
        <f t="shared" si="297"/>
        <v>0.32462686567164178</v>
      </c>
      <c r="Q341" s="2"/>
      <c r="R341" s="2">
        <f t="shared" si="322"/>
        <v>0</v>
      </c>
      <c r="S341" s="2">
        <f t="shared" si="323"/>
        <v>9.7014925373134331E-2</v>
      </c>
      <c r="T341" s="2">
        <f t="shared" si="324"/>
        <v>0.56343283582089554</v>
      </c>
      <c r="U341" s="2">
        <f t="shared" si="325"/>
        <v>0.23880597014925373</v>
      </c>
      <c r="V341" s="2">
        <f t="shared" si="326"/>
        <v>0.10074626865671646</v>
      </c>
      <c r="W341" s="76"/>
      <c r="X341" s="1">
        <v>26</v>
      </c>
      <c r="Y341" s="1">
        <v>151</v>
      </c>
      <c r="Z341" s="1">
        <v>64</v>
      </c>
      <c r="AA341" s="1">
        <v>27</v>
      </c>
      <c r="AJ341" s="1">
        <f>SUMIF(County!$AT$1410:$AT$1471,$BA341,County!AC$1410:AC$1471)+SUMIF('Cong Dist'!$BA$1344:$BA$1417,$BA341,'Cong Dist'!AJ$1344:AJ$1417)</f>
        <v>0</v>
      </c>
      <c r="AP341" s="7">
        <f>IF(AA341&gt;0,RANK(AA341,(W341:Y341,Z341:AN341)),0)</f>
        <v>3</v>
      </c>
      <c r="AQ341" s="7">
        <f>IF(AB341&gt;0,RANK(AB341,(W341:Y341,Z341:AN341)),0)</f>
        <v>0</v>
      </c>
      <c r="AR341" s="7">
        <f>IF(AC341&gt;0,RANK(AC341,(W341:Y341,Z341:AN341)),0)</f>
        <v>0</v>
      </c>
      <c r="AS341" s="7">
        <f>IF(AD341&gt;0,RANK(AD341,(W341:Y341,AD341:AN341)),0)</f>
        <v>0</v>
      </c>
      <c r="AT341" s="2">
        <f t="shared" si="327"/>
        <v>0.10074626865671642</v>
      </c>
      <c r="AU341" s="2">
        <f t="shared" si="328"/>
        <v>0</v>
      </c>
      <c r="AV341" s="2">
        <f t="shared" si="329"/>
        <v>0</v>
      </c>
      <c r="AW341" s="2">
        <f t="shared" si="330"/>
        <v>0</v>
      </c>
      <c r="AY341" s="2" t="str">
        <f t="shared" si="318"/>
        <v>District 16</v>
      </c>
      <c r="AZ341" t="str">
        <f t="shared" si="319"/>
        <v>NY</v>
      </c>
      <c r="BA341">
        <v>16</v>
      </c>
      <c r="BC341" s="91">
        <v>36</v>
      </c>
      <c r="BD341" s="93">
        <v>916</v>
      </c>
      <c r="BE341" s="100">
        <f t="shared" si="331"/>
        <v>36916</v>
      </c>
      <c r="BF341" t="s">
        <v>2683</v>
      </c>
      <c r="BG341" t="s">
        <v>3290</v>
      </c>
    </row>
    <row r="342" spans="1:59" outlineLevel="1">
      <c r="A342" s="9" t="s">
        <v>1528</v>
      </c>
      <c r="B342" t="s">
        <v>1976</v>
      </c>
      <c r="C342" s="1">
        <f t="shared" si="320"/>
        <v>3563</v>
      </c>
      <c r="D342" s="1">
        <v>2</v>
      </c>
      <c r="E342" s="1"/>
      <c r="F342" s="1"/>
      <c r="G342" s="1"/>
      <c r="H342" s="1"/>
      <c r="I342" s="1"/>
      <c r="J342" s="1"/>
      <c r="K342" s="7">
        <f>IF(W342&gt;0,RANK(W342,(W342:Y342,Z342:AN342)),0)</f>
        <v>0</v>
      </c>
      <c r="L342" s="7">
        <f>IF(X342&gt;0,RANK(X342,(W342:Y342,Z342:AN342)),0)</f>
        <v>2</v>
      </c>
      <c r="M342" s="7">
        <f>IF(Y342&gt;0,RANK(Y342,(W342:Y342,Z342:AN342)),0)</f>
        <v>1</v>
      </c>
      <c r="N342" s="7">
        <f>IF(Z342&gt;0,RANK(Z342,(W342:Y342,Z342:AN342)),0)</f>
        <v>3</v>
      </c>
      <c r="O342" s="48">
        <f t="shared" si="321"/>
        <v>2234</v>
      </c>
      <c r="P342" s="163">
        <f t="shared" si="297"/>
        <v>0.62699971933763687</v>
      </c>
      <c r="Q342" s="2"/>
      <c r="R342" s="2">
        <f t="shared" si="322"/>
        <v>0</v>
      </c>
      <c r="S342" s="2">
        <f t="shared" si="323"/>
        <v>0.10552904855458883</v>
      </c>
      <c r="T342" s="2">
        <f t="shared" si="324"/>
        <v>0.73252876789222565</v>
      </c>
      <c r="U342" s="2">
        <f t="shared" si="325"/>
        <v>8.8408644400785857E-2</v>
      </c>
      <c r="V342" s="2">
        <f t="shared" si="326"/>
        <v>7.3533539152399713E-2</v>
      </c>
      <c r="W342" s="76"/>
      <c r="X342" s="1">
        <v>376</v>
      </c>
      <c r="Y342" s="1">
        <v>2610</v>
      </c>
      <c r="Z342" s="1">
        <v>315</v>
      </c>
      <c r="AA342" s="1">
        <v>262</v>
      </c>
      <c r="AJ342" s="1">
        <f>SUMIF(County!$AT$1410:$AT$1471,$BA342,County!AC$1410:AC$1471)+SUMIF('Cong Dist'!$BA$1344:$BA$1417,$BA342,'Cong Dist'!AJ$1344:AJ$1417)</f>
        <v>0</v>
      </c>
      <c r="AP342" s="7">
        <f>IF(AA342&gt;0,RANK(AA342,(W342:Y342,Z342:AN342)),0)</f>
        <v>4</v>
      </c>
      <c r="AQ342" s="7">
        <f>IF(AB342&gt;0,RANK(AB342,(W342:Y342,Z342:AN342)),0)</f>
        <v>0</v>
      </c>
      <c r="AR342" s="7">
        <f>IF(AC342&gt;0,RANK(AC342,(W342:Y342,Z342:AN342)),0)</f>
        <v>0</v>
      </c>
      <c r="AS342" s="7">
        <f>IF(AD342&gt;0,RANK(AD342,(W342:Y342,AD342:AN342)),0)</f>
        <v>0</v>
      </c>
      <c r="AT342" s="2">
        <f t="shared" si="327"/>
        <v>7.3533539152399657E-2</v>
      </c>
      <c r="AU342" s="2">
        <f t="shared" si="328"/>
        <v>0</v>
      </c>
      <c r="AV342" s="2">
        <f t="shared" si="329"/>
        <v>0</v>
      </c>
      <c r="AW342" s="2">
        <f t="shared" si="330"/>
        <v>0</v>
      </c>
      <c r="AY342" s="2" t="str">
        <f t="shared" si="318"/>
        <v>District 17</v>
      </c>
      <c r="AZ342" t="str">
        <f t="shared" si="319"/>
        <v>NY</v>
      </c>
      <c r="BA342">
        <v>17</v>
      </c>
      <c r="BC342" s="91">
        <v>36</v>
      </c>
      <c r="BD342" s="93">
        <v>917</v>
      </c>
      <c r="BE342" s="100">
        <f t="shared" si="331"/>
        <v>36917</v>
      </c>
      <c r="BF342" t="s">
        <v>2683</v>
      </c>
      <c r="BG342" t="s">
        <v>3290</v>
      </c>
    </row>
    <row r="343" spans="1:59" outlineLevel="1">
      <c r="A343" s="9" t="s">
        <v>1651</v>
      </c>
      <c r="B343" t="s">
        <v>1976</v>
      </c>
      <c r="C343" s="1">
        <f t="shared" si="320"/>
        <v>8033</v>
      </c>
      <c r="D343" s="1">
        <v>2</v>
      </c>
      <c r="E343" s="1"/>
      <c r="F343" s="1"/>
      <c r="G343" s="1"/>
      <c r="H343" s="1"/>
      <c r="I343" s="1"/>
      <c r="J343" s="1"/>
      <c r="K343" s="7">
        <f>IF(W343&gt;0,RANK(W343,(W343:Y343,Z343:AN343)),0)</f>
        <v>0</v>
      </c>
      <c r="L343" s="7">
        <f>IF(X343&gt;0,RANK(X343,(W343:Y343,Z343:AN343)),0)</f>
        <v>2</v>
      </c>
      <c r="M343" s="7">
        <f>IF(Y343&gt;0,RANK(Y343,(W343:Y343,Z343:AN343)),0)</f>
        <v>1</v>
      </c>
      <c r="N343" s="7">
        <f>IF(Z343&gt;0,RANK(Z343,(W343:Y343,Z343:AN343)),0)</f>
        <v>3</v>
      </c>
      <c r="O343" s="48">
        <f t="shared" si="321"/>
        <v>5489</v>
      </c>
      <c r="P343" s="163">
        <f t="shared" si="297"/>
        <v>0.68330636125980326</v>
      </c>
      <c r="Q343" s="2"/>
      <c r="R343" s="2">
        <f t="shared" si="322"/>
        <v>0</v>
      </c>
      <c r="S343" s="2">
        <f t="shared" si="323"/>
        <v>9.0377194074442918E-2</v>
      </c>
      <c r="T343" s="2">
        <f t="shared" si="324"/>
        <v>0.77368355533424626</v>
      </c>
      <c r="U343" s="2">
        <f t="shared" si="325"/>
        <v>7.917340968504917E-2</v>
      </c>
      <c r="V343" s="2">
        <f t="shared" si="326"/>
        <v>5.6765840906261675E-2</v>
      </c>
      <c r="W343" s="76"/>
      <c r="X343" s="1">
        <v>726</v>
      </c>
      <c r="Y343" s="1">
        <v>6215</v>
      </c>
      <c r="Z343" s="1">
        <v>636</v>
      </c>
      <c r="AA343" s="1">
        <v>456</v>
      </c>
      <c r="AJ343" s="1">
        <f>SUMIF(County!$AT$1410:$AT$1471,$BA343,County!AC$1410:AC$1471)+SUMIF('Cong Dist'!$BA$1344:$BA$1417,$BA343,'Cong Dist'!AJ$1344:AJ$1417)</f>
        <v>0</v>
      </c>
      <c r="AP343" s="7">
        <f>IF(AA343&gt;0,RANK(AA343,(W343:Y343,Z343:AN343)),0)</f>
        <v>4</v>
      </c>
      <c r="AQ343" s="7">
        <f>IF(AB343&gt;0,RANK(AB343,(W343:Y343,Z343:AN343)),0)</f>
        <v>0</v>
      </c>
      <c r="AR343" s="7">
        <f>IF(AC343&gt;0,RANK(AC343,(W343:Y343,Z343:AN343)),0)</f>
        <v>0</v>
      </c>
      <c r="AS343" s="7">
        <f>IF(AD343&gt;0,RANK(AD343,(W343:Y343,AD343:AN343)),0)</f>
        <v>0</v>
      </c>
      <c r="AT343" s="2">
        <f t="shared" si="327"/>
        <v>5.6765840906261668E-2</v>
      </c>
      <c r="AU343" s="2">
        <f t="shared" si="328"/>
        <v>0</v>
      </c>
      <c r="AV343" s="2">
        <f t="shared" si="329"/>
        <v>0</v>
      </c>
      <c r="AW343" s="2">
        <f t="shared" si="330"/>
        <v>0</v>
      </c>
      <c r="AY343" s="2" t="str">
        <f t="shared" si="318"/>
        <v>District 18</v>
      </c>
      <c r="AZ343" t="str">
        <f t="shared" si="319"/>
        <v>NY</v>
      </c>
      <c r="BA343">
        <v>18</v>
      </c>
      <c r="BC343" s="91">
        <v>36</v>
      </c>
      <c r="BD343" s="93">
        <v>918</v>
      </c>
      <c r="BE343" s="100">
        <f t="shared" si="331"/>
        <v>36918</v>
      </c>
      <c r="BF343" t="s">
        <v>2683</v>
      </c>
      <c r="BG343" t="s">
        <v>3290</v>
      </c>
    </row>
    <row r="344" spans="1:59" outlineLevel="1">
      <c r="A344" s="9" t="s">
        <v>2349</v>
      </c>
      <c r="B344" t="s">
        <v>1976</v>
      </c>
      <c r="C344" s="1">
        <f t="shared" si="320"/>
        <v>11470</v>
      </c>
      <c r="D344" s="1">
        <v>2</v>
      </c>
      <c r="E344" s="1"/>
      <c r="F344" s="1"/>
      <c r="G344" s="1"/>
      <c r="H344" s="1"/>
      <c r="I344" s="1"/>
      <c r="J344" s="1"/>
      <c r="K344" s="7">
        <f>IF(W344&gt;0,RANK(W344,(W344:Y344,Z344:AN344)),0)</f>
        <v>0</v>
      </c>
      <c r="L344" s="7">
        <f>IF(X344&gt;0,RANK(X344,(W344:Y344,Z344:AN344)),0)</f>
        <v>2</v>
      </c>
      <c r="M344" s="7">
        <f>IF(Y344&gt;0,RANK(Y344,(W344:Y344,Z344:AN344)),0)</f>
        <v>1</v>
      </c>
      <c r="N344" s="7">
        <f>IF(Z344&gt;0,RANK(Z344,(W344:Y344,Z344:AN344)),0)</f>
        <v>3</v>
      </c>
      <c r="O344" s="48">
        <f t="shared" si="321"/>
        <v>6598</v>
      </c>
      <c r="P344" s="163">
        <f t="shared" si="297"/>
        <v>0.57523975588491716</v>
      </c>
      <c r="Q344" s="2"/>
      <c r="R344" s="2">
        <f t="shared" si="322"/>
        <v>0</v>
      </c>
      <c r="S344" s="2">
        <f t="shared" si="323"/>
        <v>0.11691368788142982</v>
      </c>
      <c r="T344" s="2">
        <f t="shared" si="324"/>
        <v>0.69215344376634702</v>
      </c>
      <c r="U344" s="2">
        <f t="shared" si="325"/>
        <v>0.11037489102005231</v>
      </c>
      <c r="V344" s="2">
        <f t="shared" si="326"/>
        <v>8.0557977332170808E-2</v>
      </c>
      <c r="W344" s="76"/>
      <c r="X344" s="1">
        <v>1341</v>
      </c>
      <c r="Y344" s="1">
        <v>7939</v>
      </c>
      <c r="Z344" s="1">
        <v>1266</v>
      </c>
      <c r="AA344" s="1">
        <v>924</v>
      </c>
      <c r="AJ344" s="1">
        <f>SUMIF(County!$AT$1410:$AT$1471,$BA344,County!AC$1410:AC$1471)+SUMIF('Cong Dist'!$BA$1344:$BA$1417,$BA344,'Cong Dist'!AJ$1344:AJ$1417)</f>
        <v>0</v>
      </c>
      <c r="AP344" s="7">
        <f>IF(AA344&gt;0,RANK(AA344,(W344:Y344,Z344:AN344)),0)</f>
        <v>4</v>
      </c>
      <c r="AQ344" s="7">
        <f>IF(AB344&gt;0,RANK(AB344,(W344:Y344,Z344:AN344)),0)</f>
        <v>0</v>
      </c>
      <c r="AR344" s="7">
        <f>IF(AC344&gt;0,RANK(AC344,(W344:Y344,Z344:AN344)),0)</f>
        <v>0</v>
      </c>
      <c r="AS344" s="7">
        <f>IF(AD344&gt;0,RANK(AD344,(W344:Y344,AD344:AN344)),0)</f>
        <v>0</v>
      </c>
      <c r="AT344" s="2">
        <f t="shared" si="327"/>
        <v>8.0557977332170877E-2</v>
      </c>
      <c r="AU344" s="2">
        <f t="shared" si="328"/>
        <v>0</v>
      </c>
      <c r="AV344" s="2">
        <f t="shared" si="329"/>
        <v>0</v>
      </c>
      <c r="AW344" s="2">
        <f t="shared" si="330"/>
        <v>0</v>
      </c>
      <c r="AY344" s="2" t="str">
        <f t="shared" si="318"/>
        <v>District 19</v>
      </c>
      <c r="AZ344" t="str">
        <f t="shared" si="319"/>
        <v>NY</v>
      </c>
      <c r="BA344">
        <v>19</v>
      </c>
      <c r="BC344" s="91">
        <v>36</v>
      </c>
      <c r="BD344" s="93">
        <v>919</v>
      </c>
      <c r="BE344" s="100">
        <f t="shared" si="331"/>
        <v>36919</v>
      </c>
      <c r="BF344" t="s">
        <v>2683</v>
      </c>
      <c r="BG344" t="s">
        <v>3290</v>
      </c>
    </row>
    <row r="345" spans="1:59" outlineLevel="1">
      <c r="A345" s="9" t="s">
        <v>1646</v>
      </c>
      <c r="B345" t="s">
        <v>1976</v>
      </c>
      <c r="C345" s="1">
        <f t="shared" si="320"/>
        <v>14441</v>
      </c>
      <c r="D345" s="1">
        <v>2</v>
      </c>
      <c r="E345" s="1"/>
      <c r="F345" s="1"/>
      <c r="G345" s="1"/>
      <c r="H345" s="1"/>
      <c r="I345" s="1"/>
      <c r="J345" s="1"/>
      <c r="K345" s="7">
        <f>IF(W345&gt;0,RANK(W345,(W345:Y345,Z345:AN345)),0)</f>
        <v>0</v>
      </c>
      <c r="L345" s="7">
        <f>IF(X345&gt;0,RANK(X345,(W345:Y345,Z345:AN345)),0)</f>
        <v>3</v>
      </c>
      <c r="M345" s="7">
        <f>IF(Y345&gt;0,RANK(Y345,(W345:Y345,Z345:AN345)),0)</f>
        <v>1</v>
      </c>
      <c r="N345" s="7">
        <f>IF(Z345&gt;0,RANK(Z345,(W345:Y345,Z345:AN345)),0)</f>
        <v>2</v>
      </c>
      <c r="O345" s="48">
        <f t="shared" si="321"/>
        <v>5728</v>
      </c>
      <c r="P345" s="163">
        <f t="shared" si="297"/>
        <v>0.39664843154906171</v>
      </c>
      <c r="Q345" s="2"/>
      <c r="R345" s="2">
        <f t="shared" si="322"/>
        <v>0</v>
      </c>
      <c r="S345" s="2">
        <f t="shared" si="323"/>
        <v>0.13053112665327885</v>
      </c>
      <c r="T345" s="2">
        <f t="shared" si="324"/>
        <v>0.5714285714285714</v>
      </c>
      <c r="U345" s="2">
        <f t="shared" si="325"/>
        <v>0.17478013987950972</v>
      </c>
      <c r="V345" s="2">
        <f t="shared" si="326"/>
        <v>0.12326016203864007</v>
      </c>
      <c r="W345" s="76"/>
      <c r="X345" s="1">
        <v>1885</v>
      </c>
      <c r="Y345" s="1">
        <v>8252</v>
      </c>
      <c r="Z345" s="1">
        <v>2524</v>
      </c>
      <c r="AA345" s="1">
        <v>1780</v>
      </c>
      <c r="AJ345" s="1">
        <f>SUMIF(County!$AT$1410:$AT$1471,$BA345,County!AC$1410:AC$1471)+SUMIF('Cong Dist'!$BA$1344:$BA$1417,$BA345,'Cong Dist'!AJ$1344:AJ$1417)</f>
        <v>0</v>
      </c>
      <c r="AP345" s="7">
        <f>IF(AA345&gt;0,RANK(AA345,(W345:Y345,Z345:AN345)),0)</f>
        <v>4</v>
      </c>
      <c r="AQ345" s="7">
        <f>IF(AB345&gt;0,RANK(AB345,(W345:Y345,Z345:AN345)),0)</f>
        <v>0</v>
      </c>
      <c r="AR345" s="7">
        <f>IF(AC345&gt;0,RANK(AC345,(W345:Y345,Z345:AN345)),0)</f>
        <v>0</v>
      </c>
      <c r="AS345" s="7">
        <f>IF(AD345&gt;0,RANK(AD345,(W345:Y345,AD345:AN345)),0)</f>
        <v>0</v>
      </c>
      <c r="AT345" s="2">
        <f t="shared" si="327"/>
        <v>0.12326016203863999</v>
      </c>
      <c r="AU345" s="2">
        <f t="shared" si="328"/>
        <v>0</v>
      </c>
      <c r="AV345" s="2">
        <f t="shared" si="329"/>
        <v>0</v>
      </c>
      <c r="AW345" s="2">
        <f t="shared" si="330"/>
        <v>0</v>
      </c>
      <c r="AY345" s="2" t="str">
        <f t="shared" si="318"/>
        <v>District 20</v>
      </c>
      <c r="AZ345" t="str">
        <f t="shared" si="319"/>
        <v>NY</v>
      </c>
      <c r="BA345">
        <v>20</v>
      </c>
      <c r="BC345" s="91">
        <v>36</v>
      </c>
      <c r="BD345" s="93">
        <v>920</v>
      </c>
      <c r="BE345" s="100">
        <f t="shared" si="331"/>
        <v>36920</v>
      </c>
      <c r="BF345" t="s">
        <v>2683</v>
      </c>
      <c r="BG345" t="s">
        <v>3290</v>
      </c>
    </row>
    <row r="346" spans="1:59" outlineLevel="1">
      <c r="A346" s="9" t="s">
        <v>106</v>
      </c>
      <c r="B346" t="s">
        <v>1976</v>
      </c>
      <c r="C346" s="1">
        <f t="shared" si="320"/>
        <v>8309</v>
      </c>
      <c r="D346" s="1">
        <v>2</v>
      </c>
      <c r="E346" s="1"/>
      <c r="F346" s="1"/>
      <c r="G346" s="1"/>
      <c r="H346" s="1"/>
      <c r="I346" s="1"/>
      <c r="J346" s="1"/>
      <c r="K346" s="7">
        <f>IF(W346&gt;0,RANK(W346,(W346:Y346,Z346:AN346)),0)</f>
        <v>0</v>
      </c>
      <c r="L346" s="7">
        <f>IF(X346&gt;0,RANK(X346,(W346:Y346,Z346:AN346)),0)</f>
        <v>3</v>
      </c>
      <c r="M346" s="7">
        <f>IF(Y346&gt;0,RANK(Y346,(W346:Y346,Z346:AN346)),0)</f>
        <v>1</v>
      </c>
      <c r="N346" s="7">
        <f>IF(Z346&gt;0,RANK(Z346,(W346:Y346,Z346:AN346)),0)</f>
        <v>2</v>
      </c>
      <c r="O346" s="48">
        <f t="shared" si="321"/>
        <v>3108</v>
      </c>
      <c r="P346" s="163">
        <f t="shared" si="297"/>
        <v>0.37405223251895536</v>
      </c>
      <c r="Q346" s="2"/>
      <c r="R346" s="2">
        <f t="shared" si="322"/>
        <v>0</v>
      </c>
      <c r="S346" s="2">
        <f t="shared" si="323"/>
        <v>0.13166446022385364</v>
      </c>
      <c r="T346" s="2">
        <f t="shared" si="324"/>
        <v>0.56047659164761099</v>
      </c>
      <c r="U346" s="2">
        <f t="shared" si="325"/>
        <v>0.18642435912865568</v>
      </c>
      <c r="V346" s="2">
        <f t="shared" si="326"/>
        <v>0.12143458899987963</v>
      </c>
      <c r="W346" s="76"/>
      <c r="X346" s="1">
        <v>1094</v>
      </c>
      <c r="Y346" s="1">
        <v>4657</v>
      </c>
      <c r="Z346" s="1">
        <v>1549</v>
      </c>
      <c r="AA346" s="1">
        <v>1009</v>
      </c>
      <c r="AJ346" s="1">
        <f>SUMIF(County!$AT$1410:$AT$1471,$BA346,County!AC$1410:AC$1471)+SUMIF('Cong Dist'!$BA$1344:$BA$1417,$BA346,'Cong Dist'!AJ$1344:AJ$1417)</f>
        <v>0</v>
      </c>
      <c r="AP346" s="7">
        <f>IF(AA346&gt;0,RANK(AA346,(W346:Y346,Z346:AN346)),0)</f>
        <v>4</v>
      </c>
      <c r="AQ346" s="7">
        <f>IF(AB346&gt;0,RANK(AB346,(W346:Y346,Z346:AN346)),0)</f>
        <v>0</v>
      </c>
      <c r="AR346" s="7">
        <f>IF(AC346&gt;0,RANK(AC346,(W346:Y346,Z346:AN346)),0)</f>
        <v>0</v>
      </c>
      <c r="AS346" s="7">
        <f>IF(AD346&gt;0,RANK(AD346,(W346:Y346,AD346:AN346)),0)</f>
        <v>0</v>
      </c>
      <c r="AT346" s="2">
        <f t="shared" si="327"/>
        <v>0.12143458899987965</v>
      </c>
      <c r="AU346" s="2">
        <f t="shared" si="328"/>
        <v>0</v>
      </c>
      <c r="AV346" s="2">
        <f t="shared" si="329"/>
        <v>0</v>
      </c>
      <c r="AW346" s="2">
        <f t="shared" si="330"/>
        <v>0</v>
      </c>
      <c r="AY346" s="2" t="str">
        <f t="shared" si="318"/>
        <v>District 21</v>
      </c>
      <c r="AZ346" t="str">
        <f t="shared" si="319"/>
        <v>NY</v>
      </c>
      <c r="BA346">
        <v>21</v>
      </c>
      <c r="BC346" s="91">
        <v>36</v>
      </c>
      <c r="BD346" s="93">
        <v>921</v>
      </c>
      <c r="BE346" s="100">
        <f t="shared" si="331"/>
        <v>36921</v>
      </c>
      <c r="BF346" t="s">
        <v>2683</v>
      </c>
      <c r="BG346" t="s">
        <v>3290</v>
      </c>
    </row>
    <row r="347" spans="1:59" outlineLevel="1">
      <c r="A347" s="9" t="s">
        <v>267</v>
      </c>
      <c r="B347" t="s">
        <v>1976</v>
      </c>
      <c r="C347" s="1">
        <f t="shared" si="320"/>
        <v>9583</v>
      </c>
      <c r="D347" s="1">
        <v>2</v>
      </c>
      <c r="E347" s="1"/>
      <c r="F347" s="1"/>
      <c r="G347" s="1"/>
      <c r="H347" s="1"/>
      <c r="I347" s="1"/>
      <c r="J347" s="1"/>
      <c r="K347" s="7">
        <f>IF(W347&gt;0,RANK(W347,(W347:Y347,Z347:AN347)),0)</f>
        <v>0</v>
      </c>
      <c r="L347" s="7">
        <f>IF(X347&gt;0,RANK(X347,(W347:Y347,Z347:AN347)),0)</f>
        <v>3</v>
      </c>
      <c r="M347" s="7">
        <f>IF(Y347&gt;0,RANK(Y347,(W347:Y347,Z347:AN347)),0)</f>
        <v>1</v>
      </c>
      <c r="N347" s="7">
        <f>IF(Z347&gt;0,RANK(Z347,(W347:Y347,Z347:AN347)),0)</f>
        <v>2</v>
      </c>
      <c r="O347" s="48">
        <f t="shared" si="321"/>
        <v>4027</v>
      </c>
      <c r="P347" s="163">
        <f t="shared" si="297"/>
        <v>0.42022331211520403</v>
      </c>
      <c r="Q347" s="2"/>
      <c r="R347" s="2">
        <f t="shared" si="322"/>
        <v>0</v>
      </c>
      <c r="S347" s="2">
        <f t="shared" si="323"/>
        <v>0.13565689241364917</v>
      </c>
      <c r="T347" s="2">
        <f t="shared" si="324"/>
        <v>0.58155066263174371</v>
      </c>
      <c r="U347" s="2">
        <f t="shared" si="325"/>
        <v>0.16132735051653971</v>
      </c>
      <c r="V347" s="2">
        <f t="shared" si="326"/>
        <v>0.12146509443806738</v>
      </c>
      <c r="W347" s="76"/>
      <c r="X347" s="1">
        <v>1300</v>
      </c>
      <c r="Y347" s="1">
        <v>5573</v>
      </c>
      <c r="Z347" s="1">
        <v>1546</v>
      </c>
      <c r="AA347" s="1">
        <v>1164</v>
      </c>
      <c r="AJ347" s="1">
        <f>SUMIF(County!$AT$1410:$AT$1471,$BA347,County!AC$1410:AC$1471)+SUMIF('Cong Dist'!$BA$1344:$BA$1417,$BA347,'Cong Dist'!AJ$1344:AJ$1417)</f>
        <v>0</v>
      </c>
      <c r="AP347" s="7">
        <f>IF(AA347&gt;0,RANK(AA347,(W347:Y347,Z347:AN347)),0)</f>
        <v>4</v>
      </c>
      <c r="AQ347" s="7">
        <f>IF(AB347&gt;0,RANK(AB347,(W347:Y347,Z347:AN347)),0)</f>
        <v>0</v>
      </c>
      <c r="AR347" s="7">
        <f>IF(AC347&gt;0,RANK(AC347,(W347:Y347,Z347:AN347)),0)</f>
        <v>0</v>
      </c>
      <c r="AS347" s="7">
        <f>IF(AD347&gt;0,RANK(AD347,(W347:Y347,AD347:AN347)),0)</f>
        <v>0</v>
      </c>
      <c r="AT347" s="2">
        <f t="shared" si="327"/>
        <v>0.12146509443806741</v>
      </c>
      <c r="AU347" s="2">
        <f t="shared" si="328"/>
        <v>0</v>
      </c>
      <c r="AV347" s="2">
        <f t="shared" si="329"/>
        <v>0</v>
      </c>
      <c r="AW347" s="2">
        <f t="shared" si="330"/>
        <v>0</v>
      </c>
      <c r="AY347" s="2" t="str">
        <f t="shared" si="318"/>
        <v>District 22</v>
      </c>
      <c r="AZ347" t="str">
        <f t="shared" si="319"/>
        <v>NY</v>
      </c>
      <c r="BA347">
        <v>22</v>
      </c>
      <c r="BC347" s="91">
        <v>36</v>
      </c>
      <c r="BD347" s="93">
        <v>922</v>
      </c>
      <c r="BE347" s="100">
        <f t="shared" si="331"/>
        <v>36922</v>
      </c>
      <c r="BF347" t="s">
        <v>2683</v>
      </c>
      <c r="BG347" t="s">
        <v>3290</v>
      </c>
    </row>
    <row r="348" spans="1:59" outlineLevel="1">
      <c r="A348" s="9" t="s">
        <v>201</v>
      </c>
      <c r="B348" t="s">
        <v>1976</v>
      </c>
      <c r="C348" s="1">
        <f t="shared" si="320"/>
        <v>10624</v>
      </c>
      <c r="D348" s="1">
        <v>2</v>
      </c>
      <c r="E348" s="1"/>
      <c r="F348" s="1"/>
      <c r="G348" s="1"/>
      <c r="H348" s="1"/>
      <c r="I348" s="1"/>
      <c r="J348" s="1"/>
      <c r="K348" s="7">
        <f>IF(W348&gt;0,RANK(W348,(W348:Y348,Z348:AN348)),0)</f>
        <v>0</v>
      </c>
      <c r="L348" s="7">
        <f>IF(X348&gt;0,RANK(X348,(W348:Y348,Z348:AN348)),0)</f>
        <v>4</v>
      </c>
      <c r="M348" s="7">
        <f>IF(Y348&gt;0,RANK(Y348,(W348:Y348,Z348:AN348)),0)</f>
        <v>1</v>
      </c>
      <c r="N348" s="7">
        <f>IF(Z348&gt;0,RANK(Z348,(W348:Y348,Z348:AN348)),0)</f>
        <v>2</v>
      </c>
      <c r="O348" s="48">
        <f t="shared" si="321"/>
        <v>3775</v>
      </c>
      <c r="P348" s="163">
        <f t="shared" si="297"/>
        <v>0.35532756024096385</v>
      </c>
      <c r="Q348" s="2"/>
      <c r="R348" s="2">
        <f t="shared" si="322"/>
        <v>0</v>
      </c>
      <c r="S348" s="2">
        <f t="shared" si="323"/>
        <v>0.12283509036144578</v>
      </c>
      <c r="T348" s="2">
        <f t="shared" si="324"/>
        <v>0.54207454819277112</v>
      </c>
      <c r="U348" s="2">
        <f t="shared" si="325"/>
        <v>0.18674698795180722</v>
      </c>
      <c r="V348" s="2">
        <f t="shared" si="326"/>
        <v>0.14834337349397586</v>
      </c>
      <c r="W348" s="76"/>
      <c r="X348" s="1">
        <v>1305</v>
      </c>
      <c r="Y348" s="1">
        <v>5759</v>
      </c>
      <c r="Z348" s="1">
        <v>1984</v>
      </c>
      <c r="AA348" s="1">
        <v>1575</v>
      </c>
      <c r="AH348">
        <v>1</v>
      </c>
      <c r="AJ348" s="1">
        <f>SUMIF(County!$AT$1410:$AT$1471,$BA348,County!AC$1410:AC$1471)+SUMIF('Cong Dist'!$BA$1344:$BA$1417,$BA348,'Cong Dist'!AJ$1344:AJ$1417)</f>
        <v>0</v>
      </c>
      <c r="AP348" s="7">
        <f>IF(AA348&gt;0,RANK(AA348,(W348:Y348,Z348:AN348)),0)</f>
        <v>3</v>
      </c>
      <c r="AQ348" s="7">
        <f>IF(AB348&gt;0,RANK(AB348,(W348:Y348,Z348:AN348)),0)</f>
        <v>0</v>
      </c>
      <c r="AR348" s="7">
        <f>IF(AC348&gt;0,RANK(AC348,(W348:Y348,Z348:AN348)),0)</f>
        <v>0</v>
      </c>
      <c r="AS348" s="7">
        <f>IF(AD348&gt;0,RANK(AD348,(W348:Y348,AD348:AN348)),0)</f>
        <v>0</v>
      </c>
      <c r="AT348" s="2">
        <f t="shared" si="327"/>
        <v>0.1482492469879518</v>
      </c>
      <c r="AU348" s="2">
        <f t="shared" si="328"/>
        <v>0</v>
      </c>
      <c r="AV348" s="2">
        <f t="shared" si="329"/>
        <v>0</v>
      </c>
      <c r="AW348" s="2">
        <f t="shared" si="330"/>
        <v>0</v>
      </c>
      <c r="AY348" s="2" t="str">
        <f t="shared" si="318"/>
        <v>District 23</v>
      </c>
      <c r="AZ348" t="str">
        <f t="shared" si="319"/>
        <v>NY</v>
      </c>
      <c r="BA348">
        <v>23</v>
      </c>
      <c r="BC348" s="91">
        <v>36</v>
      </c>
      <c r="BD348" s="93">
        <v>923</v>
      </c>
      <c r="BE348" s="100">
        <f t="shared" si="331"/>
        <v>36923</v>
      </c>
      <c r="BF348" t="s">
        <v>2683</v>
      </c>
      <c r="BG348" t="s">
        <v>3290</v>
      </c>
    </row>
    <row r="349" spans="1:59" outlineLevel="1">
      <c r="A349" s="9" t="s">
        <v>447</v>
      </c>
      <c r="B349" t="s">
        <v>1976</v>
      </c>
      <c r="C349" s="1">
        <f t="shared" si="320"/>
        <v>12469</v>
      </c>
      <c r="D349" s="1">
        <v>2</v>
      </c>
      <c r="E349" s="1"/>
      <c r="F349" s="1"/>
      <c r="G349" s="1"/>
      <c r="H349" s="1"/>
      <c r="I349" s="1"/>
      <c r="J349" s="1"/>
      <c r="K349" s="7">
        <f>IF(W349&gt;0,RANK(W349,(W349:Y349,Z349:AN349)),0)</f>
        <v>0</v>
      </c>
      <c r="L349" s="7">
        <f>IF(X349&gt;0,RANK(X349,(W349:Y349,Z349:AN349)),0)</f>
        <v>3</v>
      </c>
      <c r="M349" s="7">
        <f>IF(Y349&gt;0,RANK(Y349,(W349:Y349,Z349:AN349)),0)</f>
        <v>1</v>
      </c>
      <c r="N349" s="7">
        <f>IF(Z349&gt;0,RANK(Z349,(W349:Y349,Z349:AN349)),0)</f>
        <v>2</v>
      </c>
      <c r="O349" s="48">
        <f t="shared" si="321"/>
        <v>4496</v>
      </c>
      <c r="P349" s="163">
        <f t="shared" si="297"/>
        <v>0.36057422407570777</v>
      </c>
      <c r="Q349" s="2"/>
      <c r="R349" s="2">
        <f t="shared" si="322"/>
        <v>0</v>
      </c>
      <c r="S349" s="2">
        <f t="shared" si="323"/>
        <v>0.14732536690993664</v>
      </c>
      <c r="T349" s="2">
        <f t="shared" si="324"/>
        <v>0.53308204346780019</v>
      </c>
      <c r="U349" s="2">
        <f t="shared" si="325"/>
        <v>0.17250781939209239</v>
      </c>
      <c r="V349" s="2">
        <f t="shared" si="326"/>
        <v>0.14708477023017083</v>
      </c>
      <c r="W349" s="76"/>
      <c r="X349" s="1">
        <v>1837</v>
      </c>
      <c r="Y349" s="1">
        <v>6647</v>
      </c>
      <c r="Z349" s="1">
        <v>2151</v>
      </c>
      <c r="AA349" s="1">
        <v>1834</v>
      </c>
      <c r="AJ349" s="1">
        <f>SUMIF(County!$AT$1410:$AT$1471,$BA349,County!AC$1410:AC$1471)+SUMIF('Cong Dist'!$BA$1344:$BA$1417,$BA349,'Cong Dist'!AJ$1344:AJ$1417)</f>
        <v>0</v>
      </c>
      <c r="AP349" s="7">
        <f>IF(AA349&gt;0,RANK(AA349,(W349:Y349,Z349:AN349)),0)</f>
        <v>4</v>
      </c>
      <c r="AQ349" s="7">
        <f>IF(AB349&gt;0,RANK(AB349,(W349:Y349,Z349:AN349)),0)</f>
        <v>0</v>
      </c>
      <c r="AR349" s="7">
        <f>IF(AC349&gt;0,RANK(AC349,(W349:Y349,Z349:AN349)),0)</f>
        <v>0</v>
      </c>
      <c r="AS349" s="7">
        <f>IF(AD349&gt;0,RANK(AD349,(W349:Y349,AD349:AN349)),0)</f>
        <v>0</v>
      </c>
      <c r="AT349" s="2">
        <f t="shared" si="327"/>
        <v>0.14708477023017083</v>
      </c>
      <c r="AU349" s="2">
        <f t="shared" si="328"/>
        <v>0</v>
      </c>
      <c r="AV349" s="2">
        <f t="shared" si="329"/>
        <v>0</v>
      </c>
      <c r="AW349" s="2">
        <f t="shared" si="330"/>
        <v>0</v>
      </c>
      <c r="AY349" s="2" t="str">
        <f t="shared" si="318"/>
        <v>District 24</v>
      </c>
      <c r="AZ349" t="str">
        <f t="shared" si="319"/>
        <v>NY</v>
      </c>
      <c r="BA349">
        <v>24</v>
      </c>
      <c r="BC349" s="91">
        <v>36</v>
      </c>
      <c r="BD349" s="93">
        <v>924</v>
      </c>
      <c r="BE349" s="100">
        <f t="shared" si="331"/>
        <v>36924</v>
      </c>
      <c r="BF349" t="s">
        <v>2683</v>
      </c>
      <c r="BG349" t="s">
        <v>3290</v>
      </c>
    </row>
    <row r="350" spans="1:59" outlineLevel="1">
      <c r="A350" s="9" t="s">
        <v>1288</v>
      </c>
      <c r="B350" t="s">
        <v>1976</v>
      </c>
      <c r="C350" s="1">
        <f t="shared" si="320"/>
        <v>11587</v>
      </c>
      <c r="D350" s="1">
        <v>2</v>
      </c>
      <c r="E350" s="1"/>
      <c r="F350" s="1"/>
      <c r="G350" s="1"/>
      <c r="H350" s="1"/>
      <c r="I350" s="1"/>
      <c r="J350" s="1"/>
      <c r="K350" s="7">
        <f>IF(W350&gt;0,RANK(W350,(W350:Y350,Z350:AN350)),0)</f>
        <v>0</v>
      </c>
      <c r="L350" s="7">
        <f>IF(X350&gt;0,RANK(X350,(W350:Y350,Z350:AN350)),0)</f>
        <v>4</v>
      </c>
      <c r="M350" s="7">
        <f>IF(Y350&gt;0,RANK(Y350,(W350:Y350,Z350:AN350)),0)</f>
        <v>1</v>
      </c>
      <c r="N350" s="7">
        <f>IF(Z350&gt;0,RANK(Z350,(W350:Y350,Z350:AN350)),0)</f>
        <v>2</v>
      </c>
      <c r="O350" s="48">
        <f t="shared" si="321"/>
        <v>4721</v>
      </c>
      <c r="P350" s="163">
        <f t="shared" si="297"/>
        <v>0.40743937170967465</v>
      </c>
      <c r="Q350" s="2"/>
      <c r="R350" s="2">
        <f t="shared" si="322"/>
        <v>0</v>
      </c>
      <c r="S350" s="2">
        <f t="shared" si="323"/>
        <v>0.10114783809441616</v>
      </c>
      <c r="T350" s="2">
        <f t="shared" si="324"/>
        <v>0.60093207905411239</v>
      </c>
      <c r="U350" s="2">
        <f t="shared" si="325"/>
        <v>0.19349270734443774</v>
      </c>
      <c r="V350" s="2">
        <f t="shared" si="326"/>
        <v>0.10442737550703368</v>
      </c>
      <c r="W350" s="76"/>
      <c r="X350" s="1">
        <v>1172</v>
      </c>
      <c r="Y350" s="1">
        <v>6963</v>
      </c>
      <c r="Z350" s="1">
        <v>2242</v>
      </c>
      <c r="AA350" s="1">
        <v>1210</v>
      </c>
      <c r="AJ350" s="1">
        <f>SUMIF(County!$AT$1410:$AT$1471,$BA350,County!AC$1410:AC$1471)+SUMIF('Cong Dist'!$BA$1344:$BA$1417,$BA350,'Cong Dist'!AJ$1344:AJ$1417)</f>
        <v>0</v>
      </c>
      <c r="AP350" s="7">
        <f>IF(AA350&gt;0,RANK(AA350,(W350:Y350,Z350:AN350)),0)</f>
        <v>3</v>
      </c>
      <c r="AQ350" s="7">
        <f>IF(AB350&gt;0,RANK(AB350,(W350:Y350,Z350:AN350)),0)</f>
        <v>0</v>
      </c>
      <c r="AR350" s="7">
        <f>IF(AC350&gt;0,RANK(AC350,(W350:Y350,Z350:AN350)),0)</f>
        <v>0</v>
      </c>
      <c r="AS350" s="7">
        <f>IF(AD350&gt;0,RANK(AD350,(W350:Y350,AD350:AN350)),0)</f>
        <v>0</v>
      </c>
      <c r="AT350" s="2">
        <f t="shared" si="327"/>
        <v>0.10442737550703375</v>
      </c>
      <c r="AU350" s="2">
        <f t="shared" si="328"/>
        <v>0</v>
      </c>
      <c r="AV350" s="2">
        <f t="shared" si="329"/>
        <v>0</v>
      </c>
      <c r="AW350" s="2">
        <f t="shared" si="330"/>
        <v>0</v>
      </c>
      <c r="AY350" s="2" t="str">
        <f t="shared" si="318"/>
        <v>District 25</v>
      </c>
      <c r="AZ350" t="str">
        <f t="shared" si="319"/>
        <v>NY</v>
      </c>
      <c r="BA350">
        <v>25</v>
      </c>
      <c r="BC350" s="91">
        <v>36</v>
      </c>
      <c r="BD350" s="93">
        <v>925</v>
      </c>
      <c r="BE350" s="100">
        <f t="shared" si="331"/>
        <v>36925</v>
      </c>
      <c r="BF350" t="s">
        <v>2683</v>
      </c>
      <c r="BG350" t="s">
        <v>3290</v>
      </c>
    </row>
    <row r="351" spans="1:59" outlineLevel="1">
      <c r="A351" s="9" t="s">
        <v>3147</v>
      </c>
      <c r="B351" t="s">
        <v>1976</v>
      </c>
      <c r="C351" s="1">
        <f t="shared" si="320"/>
        <v>10696</v>
      </c>
      <c r="D351" s="1">
        <v>2</v>
      </c>
      <c r="E351" s="1"/>
      <c r="F351" s="1"/>
      <c r="G351" s="1"/>
      <c r="H351" s="1"/>
      <c r="I351" s="1"/>
      <c r="J351" s="1"/>
      <c r="K351" s="7">
        <f>IF(W351&gt;0,RANK(W351,(W351:Y351,Z351:AN351)),0)</f>
        <v>0</v>
      </c>
      <c r="L351" s="7">
        <f>IF(X351&gt;0,RANK(X351,(W351:Y351,Z351:AN351)),0)</f>
        <v>2</v>
      </c>
      <c r="M351" s="7">
        <f>IF(Y351&gt;0,RANK(Y351,(W351:Y351,Z351:AN351)),0)</f>
        <v>1</v>
      </c>
      <c r="N351" s="7">
        <f>IF(Z351&gt;0,RANK(Z351,(W351:Y351,Z351:AN351)),0)</f>
        <v>3</v>
      </c>
      <c r="O351" s="48">
        <f t="shared" si="321"/>
        <v>3628</v>
      </c>
      <c r="P351" s="163">
        <f t="shared" si="297"/>
        <v>0.33919222139117428</v>
      </c>
      <c r="Q351" s="2"/>
      <c r="R351" s="2">
        <f t="shared" si="322"/>
        <v>0</v>
      </c>
      <c r="S351" s="2">
        <f t="shared" si="323"/>
        <v>0.18689229618548991</v>
      </c>
      <c r="T351" s="2">
        <f t="shared" si="324"/>
        <v>0.52608451757666419</v>
      </c>
      <c r="U351" s="2">
        <f t="shared" si="325"/>
        <v>0.15024308152580404</v>
      </c>
      <c r="V351" s="2">
        <f t="shared" si="326"/>
        <v>0.1367801047120418</v>
      </c>
      <c r="W351" s="76"/>
      <c r="X351" s="1">
        <v>1999</v>
      </c>
      <c r="Y351" s="1">
        <v>5627</v>
      </c>
      <c r="Z351" s="1">
        <v>1607</v>
      </c>
      <c r="AA351" s="1">
        <v>1463</v>
      </c>
      <c r="AJ351" s="1">
        <f>SUMIF(County!$AT$1410:$AT$1471,$BA351,County!AC$1410:AC$1471)+SUMIF('Cong Dist'!$BA$1344:$BA$1417,$BA351,'Cong Dist'!AJ$1344:AJ$1417)</f>
        <v>0</v>
      </c>
      <c r="AP351" s="7">
        <f>IF(AA351&gt;0,RANK(AA351,(W351:Y351,Z351:AN351)),0)</f>
        <v>4</v>
      </c>
      <c r="AQ351" s="7">
        <f>IF(AB351&gt;0,RANK(AB351,(W351:Y351,Z351:AN351)),0)</f>
        <v>0</v>
      </c>
      <c r="AR351" s="7">
        <f>IF(AC351&gt;0,RANK(AC351,(W351:Y351,Z351:AN351)),0)</f>
        <v>0</v>
      </c>
      <c r="AS351" s="7">
        <f>IF(AD351&gt;0,RANK(AD351,(W351:Y351,AD351:AN351)),0)</f>
        <v>0</v>
      </c>
      <c r="AT351" s="2">
        <f t="shared" si="327"/>
        <v>0.13678010471204188</v>
      </c>
      <c r="AU351" s="2">
        <f t="shared" si="328"/>
        <v>0</v>
      </c>
      <c r="AV351" s="2">
        <f t="shared" si="329"/>
        <v>0</v>
      </c>
      <c r="AW351" s="2">
        <f t="shared" si="330"/>
        <v>0</v>
      </c>
      <c r="AY351" s="2" t="str">
        <f t="shared" si="318"/>
        <v>District 26</v>
      </c>
      <c r="AZ351" t="str">
        <f t="shared" si="319"/>
        <v>NY</v>
      </c>
      <c r="BA351">
        <v>26</v>
      </c>
      <c r="BC351" s="91">
        <v>36</v>
      </c>
      <c r="BD351" s="93">
        <v>926</v>
      </c>
      <c r="BE351" s="100">
        <f t="shared" si="331"/>
        <v>36926</v>
      </c>
      <c r="BF351" t="s">
        <v>2683</v>
      </c>
      <c r="BG351" t="s">
        <v>3290</v>
      </c>
    </row>
    <row r="352" spans="1:59" outlineLevel="1">
      <c r="A352" s="9" t="s">
        <v>2893</v>
      </c>
      <c r="B352" t="s">
        <v>1976</v>
      </c>
      <c r="C352" s="1">
        <f t="shared" si="320"/>
        <v>6855</v>
      </c>
      <c r="D352" s="1">
        <v>2</v>
      </c>
      <c r="E352" s="1"/>
      <c r="F352" s="1"/>
      <c r="G352" s="1"/>
      <c r="H352" s="1"/>
      <c r="I352" s="1"/>
      <c r="J352" s="1"/>
      <c r="K352" s="7">
        <f>IF(W352&gt;0,RANK(W352,(W352:Y352,Z352:AN352)),0)</f>
        <v>0</v>
      </c>
      <c r="L352" s="7">
        <f>IF(X352&gt;0,RANK(X352,(W352:Y352,Z352:AN352)),0)</f>
        <v>2</v>
      </c>
      <c r="M352" s="7">
        <f>IF(Y352&gt;0,RANK(Y352,(W352:Y352,Z352:AN352)),0)</f>
        <v>1</v>
      </c>
      <c r="N352" s="7">
        <f>IF(Z352&gt;0,RANK(Z352,(W352:Y352,Z352:AN352)),0)</f>
        <v>4</v>
      </c>
      <c r="O352" s="48">
        <f t="shared" si="321"/>
        <v>1963</v>
      </c>
      <c r="P352" s="163">
        <f t="shared" si="297"/>
        <v>0.28636032093362507</v>
      </c>
      <c r="Q352" s="2"/>
      <c r="R352" s="2">
        <f t="shared" si="322"/>
        <v>0</v>
      </c>
      <c r="S352" s="2">
        <f t="shared" si="323"/>
        <v>0.21371261852662291</v>
      </c>
      <c r="T352" s="2">
        <f t="shared" si="324"/>
        <v>0.500072939460248</v>
      </c>
      <c r="U352" s="2">
        <f t="shared" si="325"/>
        <v>0.14077315827862874</v>
      </c>
      <c r="V352" s="2">
        <f t="shared" si="326"/>
        <v>0.14544128373450033</v>
      </c>
      <c r="W352" s="76"/>
      <c r="X352" s="1">
        <v>1465</v>
      </c>
      <c r="Y352" s="1">
        <v>3428</v>
      </c>
      <c r="Z352" s="1">
        <v>965</v>
      </c>
      <c r="AA352" s="1">
        <v>997</v>
      </c>
      <c r="AJ352" s="1">
        <f>SUMIF(County!$AT$1410:$AT$1471,$BA352,County!AC$1410:AC$1471)+SUMIF('Cong Dist'!$BA$1344:$BA$1417,$BA352,'Cong Dist'!AJ$1344:AJ$1417)</f>
        <v>0</v>
      </c>
      <c r="AP352" s="7">
        <f>IF(AA352&gt;0,RANK(AA352,(W352:Y352,Z352:AN352)),0)</f>
        <v>3</v>
      </c>
      <c r="AQ352" s="7">
        <f>IF(AB352&gt;0,RANK(AB352,(W352:Y352,Z352:AN352)),0)</f>
        <v>0</v>
      </c>
      <c r="AR352" s="7">
        <f>IF(AC352&gt;0,RANK(AC352,(W352:Y352,Z352:AN352)),0)</f>
        <v>0</v>
      </c>
      <c r="AS352" s="7">
        <f>IF(AD352&gt;0,RANK(AD352,(W352:Y352,AD352:AN352)),0)</f>
        <v>0</v>
      </c>
      <c r="AT352" s="2">
        <f t="shared" si="327"/>
        <v>0.14544128373450035</v>
      </c>
      <c r="AU352" s="2">
        <f t="shared" si="328"/>
        <v>0</v>
      </c>
      <c r="AV352" s="2">
        <f t="shared" si="329"/>
        <v>0</v>
      </c>
      <c r="AW352" s="2">
        <f t="shared" si="330"/>
        <v>0</v>
      </c>
      <c r="AY352" s="2" t="str">
        <f t="shared" si="318"/>
        <v>District 27</v>
      </c>
      <c r="AZ352" t="str">
        <f t="shared" si="319"/>
        <v>NY</v>
      </c>
      <c r="BA352">
        <v>27</v>
      </c>
      <c r="BC352" s="91">
        <v>36</v>
      </c>
      <c r="BD352" s="93">
        <v>927</v>
      </c>
      <c r="BE352" s="100">
        <f t="shared" si="331"/>
        <v>36927</v>
      </c>
      <c r="BF352" t="s">
        <v>2683</v>
      </c>
      <c r="BG352" t="s">
        <v>3290</v>
      </c>
    </row>
    <row r="353" spans="1:59" outlineLevel="1">
      <c r="A353" s="9" t="s">
        <v>640</v>
      </c>
      <c r="B353" t="s">
        <v>1976</v>
      </c>
      <c r="C353" s="1">
        <f t="shared" si="320"/>
        <v>5187</v>
      </c>
      <c r="D353" s="1">
        <v>2</v>
      </c>
      <c r="E353" s="1"/>
      <c r="F353" s="1"/>
      <c r="G353" s="1"/>
      <c r="H353" s="1"/>
      <c r="I353" s="1"/>
      <c r="J353" s="1"/>
      <c r="K353" s="7">
        <f>IF(W353&gt;0,RANK(W353,(W353:Y353,Z353:AN353)),0)</f>
        <v>0</v>
      </c>
      <c r="L353" s="7">
        <f>IF(X353&gt;0,RANK(X353,(W353:Y353,Z353:AN353)),0)</f>
        <v>3</v>
      </c>
      <c r="M353" s="7">
        <f>IF(Y353&gt;0,RANK(Y353,(W353:Y353,Z353:AN353)),0)</f>
        <v>1</v>
      </c>
      <c r="N353" s="7">
        <f>IF(Z353&gt;0,RANK(Z353,(W353:Y353,Z353:AN353)),0)</f>
        <v>2</v>
      </c>
      <c r="O353" s="48">
        <f t="shared" si="321"/>
        <v>1569</v>
      </c>
      <c r="P353" s="163">
        <f t="shared" si="297"/>
        <v>0.30248698669751301</v>
      </c>
      <c r="Q353" s="2"/>
      <c r="R353" s="2">
        <f t="shared" si="322"/>
        <v>0</v>
      </c>
      <c r="S353" s="2">
        <f t="shared" si="323"/>
        <v>0.18218623481781376</v>
      </c>
      <c r="T353" s="2">
        <f t="shared" si="324"/>
        <v>0.48930017351069982</v>
      </c>
      <c r="U353" s="2">
        <f t="shared" si="325"/>
        <v>0.18681318681318682</v>
      </c>
      <c r="V353" s="2">
        <f t="shared" si="326"/>
        <v>0.14170040485829954</v>
      </c>
      <c r="W353" s="76"/>
      <c r="X353" s="1">
        <v>945</v>
      </c>
      <c r="Y353" s="1">
        <v>2538</v>
      </c>
      <c r="Z353" s="1">
        <v>969</v>
      </c>
      <c r="AA353" s="1">
        <v>735</v>
      </c>
      <c r="AJ353" s="1">
        <f>SUMIF(County!$AT$1410:$AT$1471,$BA353,County!AC$1410:AC$1471)+SUMIF('Cong Dist'!$BA$1344:$BA$1417,$BA353,'Cong Dist'!AJ$1344:AJ$1417)</f>
        <v>0</v>
      </c>
      <c r="AP353" s="7">
        <f>IF(AA353&gt;0,RANK(AA353,(W353:Y353,Z353:AN353)),0)</f>
        <v>4</v>
      </c>
      <c r="AQ353" s="7">
        <f>IF(AB353&gt;0,RANK(AB353,(W353:Y353,Z353:AN353)),0)</f>
        <v>0</v>
      </c>
      <c r="AR353" s="7">
        <f>IF(AC353&gt;0,RANK(AC353,(W353:Y353,Z353:AN353)),0)</f>
        <v>0</v>
      </c>
      <c r="AS353" s="7">
        <f>IF(AD353&gt;0,RANK(AD353,(W353:Y353,AD353:AN353)),0)</f>
        <v>0</v>
      </c>
      <c r="AT353" s="2">
        <f t="shared" si="327"/>
        <v>0.1417004048582996</v>
      </c>
      <c r="AU353" s="2">
        <f t="shared" si="328"/>
        <v>0</v>
      </c>
      <c r="AV353" s="2">
        <f t="shared" si="329"/>
        <v>0</v>
      </c>
      <c r="AW353" s="2">
        <f t="shared" si="330"/>
        <v>0</v>
      </c>
      <c r="AY353" s="2" t="str">
        <f t="shared" si="318"/>
        <v>District 28</v>
      </c>
      <c r="AZ353" t="str">
        <f t="shared" si="319"/>
        <v>NY</v>
      </c>
      <c r="BA353">
        <v>28</v>
      </c>
      <c r="BC353" s="91">
        <v>36</v>
      </c>
      <c r="BD353" s="93">
        <v>928</v>
      </c>
      <c r="BE353" s="100">
        <f t="shared" si="331"/>
        <v>36928</v>
      </c>
      <c r="BF353" t="s">
        <v>2683</v>
      </c>
      <c r="BG353" t="s">
        <v>3290</v>
      </c>
    </row>
    <row r="354" spans="1:59" outlineLevel="1">
      <c r="A354" s="9" t="s">
        <v>641</v>
      </c>
      <c r="B354" t="s">
        <v>1976</v>
      </c>
      <c r="C354" s="1">
        <f t="shared" si="320"/>
        <v>14218</v>
      </c>
      <c r="D354" s="1">
        <v>2</v>
      </c>
      <c r="E354" s="1"/>
      <c r="F354" s="1"/>
      <c r="G354" s="1"/>
      <c r="H354" s="1"/>
      <c r="I354" s="1"/>
      <c r="J354" s="1"/>
      <c r="K354" s="7">
        <f>IF(W354&gt;0,RANK(W354,(W354:Y354,Z354:AN354)),0)</f>
        <v>0</v>
      </c>
      <c r="L354" s="7">
        <f>IF(X354&gt;0,RANK(X354,(W354:Y354,Z354:AN354)),0)</f>
        <v>3</v>
      </c>
      <c r="M354" s="7">
        <f>IF(Y354&gt;0,RANK(Y354,(W354:Y354,Z354:AN354)),0)</f>
        <v>1</v>
      </c>
      <c r="N354" s="7">
        <f>IF(Z354&gt;0,RANK(Z354,(W354:Y354,Z354:AN354)),0)</f>
        <v>2</v>
      </c>
      <c r="O354" s="48">
        <f t="shared" si="321"/>
        <v>5015</v>
      </c>
      <c r="P354" s="163">
        <f t="shared" si="297"/>
        <v>0.35272190181460122</v>
      </c>
      <c r="Q354" s="2"/>
      <c r="R354" s="2">
        <f t="shared" si="322"/>
        <v>0</v>
      </c>
      <c r="S354" s="2">
        <f t="shared" si="323"/>
        <v>0.1455900970600647</v>
      </c>
      <c r="T354" s="2">
        <f t="shared" si="324"/>
        <v>0.53383035588690397</v>
      </c>
      <c r="U354" s="2">
        <f t="shared" si="325"/>
        <v>0.18110845407230272</v>
      </c>
      <c r="V354" s="2">
        <f t="shared" si="326"/>
        <v>0.13947109298072854</v>
      </c>
      <c r="W354" s="76"/>
      <c r="X354" s="1">
        <v>2070</v>
      </c>
      <c r="Y354" s="1">
        <v>7590</v>
      </c>
      <c r="Z354" s="1">
        <v>2575</v>
      </c>
      <c r="AA354" s="1">
        <v>1983</v>
      </c>
      <c r="AJ354" s="1">
        <f>SUMIF(County!$AT$1410:$AT$1471,$BA354,County!AC$1410:AC$1471)+SUMIF('Cong Dist'!$BA$1344:$BA$1417,$BA354,'Cong Dist'!AJ$1344:AJ$1417)</f>
        <v>0</v>
      </c>
      <c r="AP354" s="7">
        <f>IF(AA354&gt;0,RANK(AA354,(W354:Y354,Z354:AN354)),0)</f>
        <v>4</v>
      </c>
      <c r="AQ354" s="7">
        <f>IF(AB354&gt;0,RANK(AB354,(W354:Y354,Z354:AN354)),0)</f>
        <v>0</v>
      </c>
      <c r="AR354" s="7">
        <f>IF(AC354&gt;0,RANK(AC354,(W354:Y354,Z354:AN354)),0)</f>
        <v>0</v>
      </c>
      <c r="AS354" s="7">
        <f>IF(AD354&gt;0,RANK(AD354,(W354:Y354,AD354:AN354)),0)</f>
        <v>0</v>
      </c>
      <c r="AT354" s="2">
        <f t="shared" si="327"/>
        <v>0.13947109298072866</v>
      </c>
      <c r="AU354" s="2">
        <f t="shared" si="328"/>
        <v>0</v>
      </c>
      <c r="AV354" s="2">
        <f t="shared" si="329"/>
        <v>0</v>
      </c>
      <c r="AW354" s="2">
        <f t="shared" si="330"/>
        <v>0</v>
      </c>
      <c r="AY354" s="2" t="str">
        <f t="shared" si="318"/>
        <v>District 29</v>
      </c>
      <c r="AZ354" t="str">
        <f t="shared" si="319"/>
        <v>NY</v>
      </c>
      <c r="BA354">
        <v>29</v>
      </c>
      <c r="BC354" s="91">
        <v>36</v>
      </c>
      <c r="BD354" s="93">
        <v>929</v>
      </c>
      <c r="BE354" s="100">
        <f t="shared" si="331"/>
        <v>36929</v>
      </c>
      <c r="BF354" t="s">
        <v>2683</v>
      </c>
      <c r="BG354" t="s">
        <v>3290</v>
      </c>
    </row>
    <row r="355" spans="1:59">
      <c r="A355" s="9" t="s">
        <v>1975</v>
      </c>
      <c r="B355" t="s">
        <v>1136</v>
      </c>
      <c r="C355" s="1">
        <f t="shared" si="320"/>
        <v>189599</v>
      </c>
      <c r="D355" s="1">
        <v>34</v>
      </c>
      <c r="E355" s="1" t="str">
        <f>IF(W355=MAX($W355:$AD355),$D355,"")</f>
        <v/>
      </c>
      <c r="F355" s="1" t="str">
        <f>IF(X355=MAX($W355:$AD355),$D355,"")</f>
        <v/>
      </c>
      <c r="G355" s="1">
        <f>IF(Y355=MAX($W355:$AD355),$D355,"")</f>
        <v>34</v>
      </c>
      <c r="H355" s="1" t="str">
        <f>IF(Z355=MAX($W355:$AD355),$D355,"")</f>
        <v/>
      </c>
      <c r="I355" s="1" t="str">
        <f>IF(AA355=MAX($W355:$AD355),$D355,"")</f>
        <v/>
      </c>
      <c r="J355" s="1"/>
      <c r="K355" s="7">
        <f>IF(W355&gt;0,RANK(W355,(W355:Y355,Z355:AN355)),0)</f>
        <v>0</v>
      </c>
      <c r="L355" s="7">
        <f>IF(X355&gt;0,RANK(X355,(W355:Y355,Z355:AN355)),0)</f>
        <v>3</v>
      </c>
      <c r="M355" s="7">
        <f>IF(Y355&gt;0,RANK(Y355,(W355:Y355,Z355:AN355)),0)</f>
        <v>1</v>
      </c>
      <c r="N355" s="7">
        <f>IF(Z355&gt;0,RANK(Z355,(W355:Y355,Z355:AN355)),0)</f>
        <v>2</v>
      </c>
      <c r="O355" s="48">
        <f t="shared" si="321"/>
        <v>91213</v>
      </c>
      <c r="P355" s="163">
        <f t="shared" si="297"/>
        <v>0.48108376099030059</v>
      </c>
      <c r="Q355" s="2"/>
      <c r="R355" s="2">
        <f t="shared" si="322"/>
        <v>0</v>
      </c>
      <c r="S355" s="2">
        <f t="shared" si="323"/>
        <v>0.12653020321837141</v>
      </c>
      <c r="T355" s="2">
        <f t="shared" si="324"/>
        <v>0.62717630367248778</v>
      </c>
      <c r="U355" s="2">
        <f t="shared" si="325"/>
        <v>0.14609254268218713</v>
      </c>
      <c r="V355" s="2">
        <f t="shared" si="326"/>
        <v>0.10020095042695371</v>
      </c>
      <c r="W355" s="76"/>
      <c r="X355" s="1">
        <f>SUM(X326:X354)</f>
        <v>23990</v>
      </c>
      <c r="Y355" s="1">
        <f>SUM(Y326:Y354)</f>
        <v>118912</v>
      </c>
      <c r="Z355" s="1">
        <f>SUM(Z326:Z354)</f>
        <v>27699</v>
      </c>
      <c r="AA355" s="1">
        <f>SUM(AA326:AA354)</f>
        <v>18997</v>
      </c>
      <c r="AH355" s="1">
        <f>SUM(AH326:AH354)</f>
        <v>1</v>
      </c>
      <c r="AJ355" s="1">
        <f>SUM(AJ326:AJ354)</f>
        <v>0</v>
      </c>
      <c r="AP355" s="7">
        <f>IF(AA355&gt;0,RANK(AA355,(W355:Y355,Z355:AN355)),0)</f>
        <v>4</v>
      </c>
      <c r="AQ355" s="7">
        <f>IF(AB355&gt;0,RANK(AB355,(W355:Y355,Z355:AN355)),0)</f>
        <v>0</v>
      </c>
      <c r="AR355" s="7">
        <f>IF(AC355&gt;0,RANK(AC355,(W355:Y355,Z355:AN355)),0)</f>
        <v>0</v>
      </c>
      <c r="AS355" s="7">
        <f>IF(AD355&gt;0,RANK(AD355,(W355:Y355,AD355:AN355)),0)</f>
        <v>0</v>
      </c>
      <c r="AT355" s="2">
        <f t="shared" si="327"/>
        <v>0.10019567613753237</v>
      </c>
      <c r="AU355" s="2">
        <f t="shared" si="328"/>
        <v>0</v>
      </c>
      <c r="AV355" s="2">
        <f t="shared" si="329"/>
        <v>0</v>
      </c>
      <c r="AW355" s="2">
        <f t="shared" si="330"/>
        <v>0</v>
      </c>
      <c r="AY355" s="2" t="str">
        <f t="shared" si="318"/>
        <v>New York</v>
      </c>
      <c r="AZ355" t="str">
        <f t="shared" si="319"/>
        <v>T</v>
      </c>
      <c r="BC355" s="91">
        <v>36</v>
      </c>
      <c r="BD355" s="93"/>
      <c r="BE355" s="100">
        <f t="shared" si="331"/>
        <v>36000</v>
      </c>
      <c r="BF355" t="s">
        <v>1662</v>
      </c>
      <c r="BG355" t="s">
        <v>3290</v>
      </c>
    </row>
    <row r="356" spans="1:59">
      <c r="C356" s="1"/>
      <c r="D356" s="1"/>
      <c r="E356" s="1"/>
      <c r="F356" s="1"/>
      <c r="G356" s="1"/>
      <c r="H356" s="1"/>
      <c r="I356" s="1"/>
      <c r="J356" s="1"/>
      <c r="K356" s="7"/>
      <c r="L356" s="7"/>
      <c r="M356" s="7"/>
      <c r="N356" s="7"/>
      <c r="O356" s="48"/>
      <c r="P356" s="163"/>
      <c r="Q356" s="2"/>
      <c r="R356" s="2"/>
      <c r="S356" s="2"/>
      <c r="T356" s="2"/>
      <c r="U356" s="2"/>
      <c r="V356" s="2"/>
      <c r="W356" s="76"/>
      <c r="X356" s="76"/>
      <c r="Y356" s="76"/>
      <c r="AP356" s="7"/>
      <c r="AQ356" s="7"/>
      <c r="AR356" s="7"/>
      <c r="AS356" s="7"/>
      <c r="AT356" s="2"/>
      <c r="AU356" s="2"/>
      <c r="AV356" s="2"/>
      <c r="AW356" s="2"/>
      <c r="AY356" s="2"/>
      <c r="BD356" s="93"/>
    </row>
    <row r="357" spans="1:59" outlineLevel="1">
      <c r="A357" s="9" t="s">
        <v>2197</v>
      </c>
      <c r="B357" t="s">
        <v>878</v>
      </c>
      <c r="C357" s="1">
        <f t="shared" ref="C357:C368" si="332">SUM(W357:AN357)</f>
        <v>43844</v>
      </c>
      <c r="D357" s="1"/>
      <c r="E357" s="1"/>
      <c r="F357" s="1"/>
      <c r="G357" s="1"/>
      <c r="H357" s="1"/>
      <c r="I357" s="1"/>
      <c r="J357" s="1"/>
      <c r="K357" s="7">
        <f>IF(W357&gt;0,RANK(W357,(W357:Y357,Z357:AN357)),0)</f>
        <v>0</v>
      </c>
      <c r="L357" s="7">
        <f>IF(X357&gt;0,RANK(X357,(W357:Y357,Z357:AN357)),0)</f>
        <v>4</v>
      </c>
      <c r="M357" s="7">
        <f>IF(Y357&gt;0,RANK(Y357,(W357:Y357,Z357:AN357)),0)</f>
        <v>1</v>
      </c>
      <c r="N357" s="7">
        <f>IF(Z357&gt;0,RANK(Z357,(W357:Y357,Z357:AN357)),0)</f>
        <v>3</v>
      </c>
      <c r="O357" s="48">
        <f t="shared" ref="O357:O370" si="333">MAX(W357:AD357)-LARGE(W357:AD357,2)</f>
        <v>24683</v>
      </c>
      <c r="P357" s="163">
        <f t="shared" ref="P357:P370" si="334">O357/C357</f>
        <v>0.56297326886233012</v>
      </c>
      <c r="Q357" s="2"/>
      <c r="R357" s="2">
        <f t="shared" ref="R357:R368" si="335">IF($C357=0,"-",W357/$C357)</f>
        <v>0</v>
      </c>
      <c r="S357" s="2">
        <f t="shared" ref="S357:S368" si="336">IF($C357=0,"-",X357/$C357)</f>
        <v>7.7296779490922354E-2</v>
      </c>
      <c r="T357" s="2">
        <f t="shared" ref="T357:T368" si="337">IF($C357=0,"-",Y357/$C357)</f>
        <v>0.66777666271325609</v>
      </c>
      <c r="U357" s="2">
        <f t="shared" si="325"/>
        <v>0.10113128364200347</v>
      </c>
      <c r="V357" s="2">
        <f t="shared" ref="V357:V368" si="338">IF(C357=0,"-",(1-R357-S357-T357))</f>
        <v>0.25492655779582152</v>
      </c>
      <c r="X357" s="1">
        <f>SUMIF(County!$AT$1474:$AT$1573,$BA357,County!Q$1474:Q$1573)+SUMIF($BA$1420:$BA$1479,$BA357,X$1420:X$1479)</f>
        <v>3389</v>
      </c>
      <c r="Y357" s="1">
        <f>SUMIF(County!$AT$1474:$AT$1573,$BA357,County!R$1474:R$1573)+SUMIF($BA$1420:$BA$1479,$BA357,Y$1420:Y$1479)</f>
        <v>29278</v>
      </c>
      <c r="Z357" s="1">
        <f>SUMIF(County!$AT$1474:$AT$1573,$BA357,County!S$1474:S$1573)+SUMIF($BA$1420:$BA$1479,$BA357,Z$1420:Z$1479)</f>
        <v>4434</v>
      </c>
      <c r="AA357" s="1">
        <f>SUMIF(County!$AT$1474:$AT$1573,$BA357,County!T$1474:T$1573)+SUMIF($BA$1420:$BA$1479,$BA357,AA$1420:AA$1479)</f>
        <v>4595</v>
      </c>
      <c r="AF357" s="1">
        <f>SUMIF(County!$AT$1474:$AT$1573,$BA357,County!Y$1474:Y$1573)+SUMIF($BA$1420:$BA$1479,$BA357,AF$1420:AF$1479)</f>
        <v>2148</v>
      </c>
      <c r="AP357" s="7">
        <f>IF(AA357&gt;0,RANK(AA357,(W357:Y357,Z357:AN357)),0)</f>
        <v>2</v>
      </c>
      <c r="AQ357" s="7">
        <f>IF(AB357&gt;0,RANK(AB357,(W357:Y357,Z357:AN357)),0)</f>
        <v>0</v>
      </c>
      <c r="AR357" s="7">
        <f>IF(AC357&gt;0,RANK(AC357,(W357:Y357,Z357:AN357)),0)</f>
        <v>0</v>
      </c>
      <c r="AS357" s="7">
        <f>IF(AD357&gt;0,RANK(AD357,(W357:Y357,AD357:AN357)),0)</f>
        <v>0</v>
      </c>
      <c r="AT357" s="2">
        <f t="shared" ref="AT357:AT369" si="339">IF($C357=0,"-",AA357/$C357)</f>
        <v>0.104803393850926</v>
      </c>
      <c r="AU357" s="2">
        <f t="shared" ref="AU357:AU369" si="340">IF($C357=0,"-",AB357/$C357)</f>
        <v>0</v>
      </c>
      <c r="AV357" s="2">
        <f t="shared" ref="AV357:AV369" si="341">IF($C357=0,"-",AC357/$C357)</f>
        <v>0</v>
      </c>
      <c r="AW357" s="2">
        <f t="shared" ref="AW357:AW369" si="342">IF($C357=0,"-",AD357/$C357)</f>
        <v>0</v>
      </c>
      <c r="AY357" s="2" t="str">
        <f t="shared" si="318"/>
        <v>District 1</v>
      </c>
      <c r="AZ357" t="str">
        <f t="shared" si="319"/>
        <v>NC</v>
      </c>
      <c r="BA357">
        <v>1</v>
      </c>
      <c r="BC357" s="91">
        <v>37</v>
      </c>
      <c r="BD357" s="93">
        <v>901</v>
      </c>
      <c r="BE357" s="100">
        <f t="shared" ref="BE357:BE370" si="343">BC357*1000+BD357</f>
        <v>37901</v>
      </c>
      <c r="BF357" t="s">
        <v>2683</v>
      </c>
      <c r="BG357" t="s">
        <v>3290</v>
      </c>
    </row>
    <row r="358" spans="1:59" outlineLevel="1">
      <c r="A358" s="9" t="s">
        <v>1601</v>
      </c>
      <c r="B358" t="s">
        <v>878</v>
      </c>
      <c r="C358" s="1">
        <f t="shared" si="332"/>
        <v>19745</v>
      </c>
      <c r="D358" s="1"/>
      <c r="E358" s="1"/>
      <c r="F358" s="1"/>
      <c r="G358" s="1"/>
      <c r="H358" s="1"/>
      <c r="I358" s="1"/>
      <c r="J358" s="1"/>
      <c r="K358" s="7">
        <f>IF(W358&gt;0,RANK(W358,(W358:Y358,Z358:AN358)),0)</f>
        <v>0</v>
      </c>
      <c r="L358" s="7">
        <f>IF(X358&gt;0,RANK(X358,(W358:Y358,Z358:AN358)),0)</f>
        <v>4</v>
      </c>
      <c r="M358" s="7">
        <f>IF(Y358&gt;0,RANK(Y358,(W358:Y358,Z358:AN358)),0)</f>
        <v>1</v>
      </c>
      <c r="N358" s="7">
        <f>IF(Z358&gt;0,RANK(Z358,(W358:Y358,Z358:AN358)),0)</f>
        <v>3</v>
      </c>
      <c r="O358" s="48">
        <f t="shared" si="333"/>
        <v>12113</v>
      </c>
      <c r="P358" s="163">
        <f t="shared" si="334"/>
        <v>0.61347176500379841</v>
      </c>
      <c r="Q358" s="2"/>
      <c r="R358" s="2">
        <f t="shared" si="335"/>
        <v>0</v>
      </c>
      <c r="S358" s="2">
        <f t="shared" si="336"/>
        <v>7.4702456318055208E-2</v>
      </c>
      <c r="T358" s="2">
        <f t="shared" si="337"/>
        <v>0.70392504431501646</v>
      </c>
      <c r="U358" s="2">
        <f t="shared" si="325"/>
        <v>8.1792858951633324E-2</v>
      </c>
      <c r="V358" s="2">
        <f t="shared" si="338"/>
        <v>0.22137249936692838</v>
      </c>
      <c r="X358" s="1">
        <f>SUMIF(County!$AT$1474:$AT$1573,$BA358,County!Q$1474:Q$1573)+SUMIF($BA$1420:$BA$1479,$BA358,X$1420:X$1479)</f>
        <v>1475</v>
      </c>
      <c r="Y358" s="1">
        <f>SUMIF(County!$AT$1474:$AT$1573,$BA358,County!R$1474:R$1573)+SUMIF($BA$1420:$BA$1479,$BA358,Y$1420:Y$1479)</f>
        <v>13899</v>
      </c>
      <c r="Z358" s="1">
        <f>SUMIF(County!$AT$1474:$AT$1573,$BA358,County!S$1474:S$1573)+SUMIF($BA$1420:$BA$1479,$BA358,Z$1420:Z$1479)</f>
        <v>1615</v>
      </c>
      <c r="AA358" s="1">
        <f>SUMIF(County!$AT$1474:$AT$1573,$BA358,County!T$1474:T$1573)+SUMIF($BA$1420:$BA$1479,$BA358,AA$1420:AA$1479)</f>
        <v>1786</v>
      </c>
      <c r="AF358" s="1">
        <f>SUMIF(County!$AT$1474:$AT$1573,$BA358,County!Y$1474:Y$1573)+SUMIF($BA$1420:$BA$1479,$BA358,AF$1420:AF$1479)</f>
        <v>970</v>
      </c>
      <c r="AP358" s="7">
        <f>IF(AA358&gt;0,RANK(AA358,(W358:Y358,Z358:AN358)),0)</f>
        <v>2</v>
      </c>
      <c r="AQ358" s="7">
        <f>IF(AB358&gt;0,RANK(AB358,(W358:Y358,Z358:AN358)),0)</f>
        <v>0</v>
      </c>
      <c r="AR358" s="7">
        <f>IF(AC358&gt;0,RANK(AC358,(W358:Y358,Z358:AN358)),0)</f>
        <v>0</v>
      </c>
      <c r="AS358" s="7">
        <f>IF(AD358&gt;0,RANK(AD358,(W358:Y358,AD358:AN358)),0)</f>
        <v>0</v>
      </c>
      <c r="AT358" s="2">
        <f t="shared" si="339"/>
        <v>9.0453279311218035E-2</v>
      </c>
      <c r="AU358" s="2">
        <f t="shared" si="340"/>
        <v>0</v>
      </c>
      <c r="AV358" s="2">
        <f t="shared" si="341"/>
        <v>0</v>
      </c>
      <c r="AW358" s="2">
        <f t="shared" si="342"/>
        <v>0</v>
      </c>
      <c r="AY358" s="2" t="str">
        <f t="shared" si="318"/>
        <v>District 2</v>
      </c>
      <c r="AZ358" t="str">
        <f t="shared" si="319"/>
        <v>NC</v>
      </c>
      <c r="BA358" s="165">
        <v>2</v>
      </c>
      <c r="BC358" s="91">
        <v>37</v>
      </c>
      <c r="BD358" s="93">
        <v>902</v>
      </c>
      <c r="BE358" s="100">
        <f t="shared" si="343"/>
        <v>37902</v>
      </c>
      <c r="BF358" t="s">
        <v>2683</v>
      </c>
      <c r="BG358" t="s">
        <v>3290</v>
      </c>
    </row>
    <row r="359" spans="1:59" outlineLevel="1">
      <c r="A359" s="9" t="s">
        <v>1602</v>
      </c>
      <c r="B359" t="s">
        <v>878</v>
      </c>
      <c r="C359" s="1">
        <f t="shared" si="332"/>
        <v>34947</v>
      </c>
      <c r="D359" s="1"/>
      <c r="E359" s="1"/>
      <c r="F359" s="1"/>
      <c r="G359" s="1"/>
      <c r="H359" s="1"/>
      <c r="I359" s="1"/>
      <c r="J359" s="1"/>
      <c r="K359" s="7">
        <f>IF(W359&gt;0,RANK(W359,(W359:Y359,Z359:AN359)),0)</f>
        <v>0</v>
      </c>
      <c r="L359" s="7">
        <f>IF(X359&gt;0,RANK(X359,(W359:Y359,Z359:AN359)),0)</f>
        <v>4</v>
      </c>
      <c r="M359" s="7">
        <f>IF(Y359&gt;0,RANK(Y359,(W359:Y359,Z359:AN359)),0)</f>
        <v>1</v>
      </c>
      <c r="N359" s="7">
        <f>IF(Z359&gt;0,RANK(Z359,(W359:Y359,Z359:AN359)),0)</f>
        <v>2</v>
      </c>
      <c r="O359" s="48">
        <f t="shared" si="333"/>
        <v>20323</v>
      </c>
      <c r="P359" s="163">
        <f t="shared" si="334"/>
        <v>0.58153775717515099</v>
      </c>
      <c r="Q359" s="2"/>
      <c r="R359" s="2">
        <f t="shared" si="335"/>
        <v>0</v>
      </c>
      <c r="S359" s="2">
        <f t="shared" si="336"/>
        <v>7.8433055770166252E-2</v>
      </c>
      <c r="T359" s="2">
        <f t="shared" si="337"/>
        <v>0.683577989526998</v>
      </c>
      <c r="U359" s="2">
        <f t="shared" si="325"/>
        <v>0.10204023235184709</v>
      </c>
      <c r="V359" s="2">
        <f t="shared" si="338"/>
        <v>0.23798895470283576</v>
      </c>
      <c r="X359" s="1">
        <f>SUMIF(County!$AT$1474:$AT$1573,$BA359,County!Q$1474:Q$1573)+SUMIF($BA$1420:$BA$1479,$BA359,X$1420:X$1479)</f>
        <v>2741</v>
      </c>
      <c r="Y359" s="1">
        <f>SUMIF(County!$AT$1474:$AT$1573,$BA359,County!R$1474:R$1573)+SUMIF($BA$1420:$BA$1479,$BA359,Y$1420:Y$1479)</f>
        <v>23889</v>
      </c>
      <c r="Z359" s="1">
        <f>SUMIF(County!$AT$1474:$AT$1573,$BA359,County!S$1474:S$1573)+SUMIF($BA$1420:$BA$1479,$BA359,Z$1420:Z$1479)</f>
        <v>3566</v>
      </c>
      <c r="AA359" s="1">
        <f>SUMIF(County!$AT$1474:$AT$1573,$BA359,County!T$1474:T$1573)+SUMIF($BA$1420:$BA$1479,$BA359,AA$1420:AA$1479)</f>
        <v>3115</v>
      </c>
      <c r="AF359" s="1">
        <f>SUMIF(County!$AT$1474:$AT$1573,$BA359,County!Y$1474:Y$1573)+SUMIF($BA$1420:$BA$1479,$BA359,AF$1420:AF$1479)</f>
        <v>1636</v>
      </c>
      <c r="AP359" s="7">
        <f>IF(AA359&gt;0,RANK(AA359,(W359:Y359,Z359:AN359)),0)</f>
        <v>3</v>
      </c>
      <c r="AQ359" s="7">
        <f>IF(AB359&gt;0,RANK(AB359,(W359:Y359,Z359:AN359)),0)</f>
        <v>0</v>
      </c>
      <c r="AR359" s="7">
        <f>IF(AC359&gt;0,RANK(AC359,(W359:Y359,Z359:AN359)),0)</f>
        <v>0</v>
      </c>
      <c r="AS359" s="7">
        <f>IF(AD359&gt;0,RANK(AD359,(W359:Y359,AD359:AN359)),0)</f>
        <v>0</v>
      </c>
      <c r="AT359" s="2">
        <f t="shared" si="339"/>
        <v>8.9134975820528234E-2</v>
      </c>
      <c r="AU359" s="2">
        <f t="shared" si="340"/>
        <v>0</v>
      </c>
      <c r="AV359" s="2">
        <f t="shared" si="341"/>
        <v>0</v>
      </c>
      <c r="AW359" s="2">
        <f t="shared" si="342"/>
        <v>0</v>
      </c>
      <c r="AY359" s="2" t="str">
        <f t="shared" si="318"/>
        <v>District 3</v>
      </c>
      <c r="AZ359" t="str">
        <f t="shared" si="319"/>
        <v>NC</v>
      </c>
      <c r="BA359" s="165">
        <v>3</v>
      </c>
      <c r="BC359" s="91">
        <v>37</v>
      </c>
      <c r="BD359" s="93">
        <v>903</v>
      </c>
      <c r="BE359" s="100">
        <f t="shared" si="343"/>
        <v>37903</v>
      </c>
      <c r="BF359" t="s">
        <v>2683</v>
      </c>
      <c r="BG359" t="s">
        <v>3290</v>
      </c>
    </row>
    <row r="360" spans="1:59" outlineLevel="1">
      <c r="A360" s="9" t="s">
        <v>1873</v>
      </c>
      <c r="B360" t="s">
        <v>878</v>
      </c>
      <c r="C360" s="1">
        <f t="shared" si="332"/>
        <v>0</v>
      </c>
      <c r="D360" s="1"/>
      <c r="E360" s="1"/>
      <c r="F360" s="1"/>
      <c r="G360" s="1"/>
      <c r="H360" s="1"/>
      <c r="I360" s="1"/>
      <c r="J360" s="1"/>
      <c r="K360" s="7">
        <f>IF(W360&gt;0,RANK(W360,(W360:Y360,Z360:AN360)),0)</f>
        <v>0</v>
      </c>
      <c r="L360" s="7">
        <f>IF(X360&gt;0,RANK(X360,(W360:Y360,Z360:AN360)),0)</f>
        <v>0</v>
      </c>
      <c r="M360" s="7">
        <f>IF(Y360&gt;0,RANK(Y360,(W360:Y360,Z360:AN360)),0)</f>
        <v>0</v>
      </c>
      <c r="N360" s="7">
        <f>IF(Z360&gt;0,RANK(Z360,(W360:Y360,Z360:AN360)),0)</f>
        <v>0</v>
      </c>
      <c r="O360" s="48">
        <f t="shared" si="333"/>
        <v>0</v>
      </c>
      <c r="P360" s="163" t="e">
        <f t="shared" si="334"/>
        <v>#DIV/0!</v>
      </c>
      <c r="Q360" s="2"/>
      <c r="R360" s="2" t="str">
        <f t="shared" si="335"/>
        <v>-</v>
      </c>
      <c r="S360" s="2" t="str">
        <f t="shared" si="336"/>
        <v>-</v>
      </c>
      <c r="T360" s="2" t="str">
        <f t="shared" si="337"/>
        <v>-</v>
      </c>
      <c r="U360" s="2" t="str">
        <f t="shared" si="325"/>
        <v>-</v>
      </c>
      <c r="V360" s="2" t="str">
        <f t="shared" si="338"/>
        <v>-</v>
      </c>
      <c r="X360" s="1">
        <f>SUMIF(County!$AT$1474:$AT$1573,$BA360,County!Q$1474:Q$1573)+SUMIF($BA$1420:$BA$1479,$BA360,X$1420:X$1479)</f>
        <v>0</v>
      </c>
      <c r="Y360" s="1">
        <f>SUMIF(County!$AT$1474:$AT$1573,$BA360,County!R$1474:R$1573)+SUMIF($BA$1420:$BA$1479,$BA360,Y$1420:Y$1479)</f>
        <v>0</v>
      </c>
      <c r="Z360" s="1">
        <f>SUMIF(County!$AT$1474:$AT$1573,$BA360,County!S$1474:S$1573)+SUMIF($BA$1420:$BA$1479,$BA360,Z$1420:Z$1479)</f>
        <v>0</v>
      </c>
      <c r="AA360" s="1">
        <f>SUMIF(County!$AT$1474:$AT$1573,$BA360,County!T$1474:T$1573)+SUMIF($BA$1420:$BA$1479,$BA360,AA$1420:AA$1479)</f>
        <v>0</v>
      </c>
      <c r="AF360" s="1">
        <f>SUMIF(County!$AT$1474:$AT$1573,$BA360,County!Y$1474:Y$1573)+SUMIF($BA$1420:$BA$1479,$BA360,AF$1420:AF$1479)</f>
        <v>0</v>
      </c>
      <c r="AP360" s="7">
        <f>IF(AA360&gt;0,RANK(AA360,(W360:Y360,Z360:AN360)),0)</f>
        <v>0</v>
      </c>
      <c r="AQ360" s="7">
        <f>IF(AB360&gt;0,RANK(AB360,(W360:Y360,Z360:AN360)),0)</f>
        <v>0</v>
      </c>
      <c r="AR360" s="7">
        <f>IF(AC360&gt;0,RANK(AC360,(W360:Y360,Z360:AN360)),0)</f>
        <v>0</v>
      </c>
      <c r="AS360" s="7">
        <f>IF(AD360&gt;0,RANK(AD360,(W360:Y360,AD360:AN360)),0)</f>
        <v>0</v>
      </c>
      <c r="AT360" s="2" t="str">
        <f t="shared" si="339"/>
        <v>-</v>
      </c>
      <c r="AU360" s="2" t="str">
        <f t="shared" si="340"/>
        <v>-</v>
      </c>
      <c r="AV360" s="2" t="str">
        <f t="shared" si="341"/>
        <v>-</v>
      </c>
      <c r="AW360" s="2" t="str">
        <f t="shared" si="342"/>
        <v>-</v>
      </c>
      <c r="AY360" s="2" t="str">
        <f t="shared" si="318"/>
        <v>District 4</v>
      </c>
      <c r="AZ360" t="str">
        <f t="shared" si="319"/>
        <v>NC</v>
      </c>
      <c r="BA360" s="165">
        <v>4</v>
      </c>
      <c r="BC360" s="91">
        <v>37</v>
      </c>
      <c r="BD360" s="93">
        <v>904</v>
      </c>
      <c r="BE360" s="100">
        <f t="shared" si="343"/>
        <v>37904</v>
      </c>
      <c r="BF360" t="s">
        <v>2683</v>
      </c>
      <c r="BG360" t="s">
        <v>3290</v>
      </c>
    </row>
    <row r="361" spans="1:59" outlineLevel="1">
      <c r="A361" s="9" t="s">
        <v>1827</v>
      </c>
      <c r="B361" t="s">
        <v>878</v>
      </c>
      <c r="C361" s="1">
        <f t="shared" si="332"/>
        <v>70602</v>
      </c>
      <c r="D361" s="1"/>
      <c r="E361" s="1"/>
      <c r="F361" s="1"/>
      <c r="G361" s="1"/>
      <c r="H361" s="1"/>
      <c r="I361" s="1"/>
      <c r="J361" s="1"/>
      <c r="K361" s="7">
        <f>IF(W361&gt;0,RANK(W361,(W361:Y361,Z361:AN361)),0)</f>
        <v>0</v>
      </c>
      <c r="L361" s="7">
        <f>IF(X361&gt;0,RANK(X361,(W361:Y361,Z361:AN361)),0)</f>
        <v>4</v>
      </c>
      <c r="M361" s="7">
        <f>IF(Y361&gt;0,RANK(Y361,(W361:Y361,Z361:AN361)),0)</f>
        <v>1</v>
      </c>
      <c r="N361" s="7">
        <f>IF(Z361&gt;0,RANK(Z361,(W361:Y361,Z361:AN361)),0)</f>
        <v>2</v>
      </c>
      <c r="O361" s="48">
        <f t="shared" si="333"/>
        <v>36421</v>
      </c>
      <c r="P361" s="163">
        <f t="shared" si="334"/>
        <v>0.51586357326987908</v>
      </c>
      <c r="Q361" s="2"/>
      <c r="R361" s="2">
        <f t="shared" si="335"/>
        <v>0</v>
      </c>
      <c r="S361" s="2">
        <f t="shared" si="336"/>
        <v>8.1215829579898591E-2</v>
      </c>
      <c r="T361" s="2">
        <f t="shared" si="337"/>
        <v>0.63029375938358689</v>
      </c>
      <c r="U361" s="2">
        <f t="shared" si="325"/>
        <v>0.11443018611370782</v>
      </c>
      <c r="V361" s="2">
        <f t="shared" si="338"/>
        <v>0.28849041103651452</v>
      </c>
      <c r="X361" s="1">
        <f>SUMIF(County!$AT$1474:$AT$1573,$BA361,County!Q$1474:Q$1573)+SUMIF($BA$1420:$BA$1479,$BA361,X$1420:X$1479)</f>
        <v>5734</v>
      </c>
      <c r="Y361" s="1">
        <f>SUMIF(County!$AT$1474:$AT$1573,$BA361,County!R$1474:R$1573)+SUMIF($BA$1420:$BA$1479,$BA361,Y$1420:Y$1479)</f>
        <v>44500</v>
      </c>
      <c r="Z361" s="1">
        <f>SUMIF(County!$AT$1474:$AT$1573,$BA361,County!S$1474:S$1573)+SUMIF($BA$1420:$BA$1479,$BA361,Z$1420:Z$1479)</f>
        <v>8079</v>
      </c>
      <c r="AA361" s="1">
        <f>SUMIF(County!$AT$1474:$AT$1573,$BA361,County!T$1474:T$1573)+SUMIF($BA$1420:$BA$1479,$BA361,AA$1420:AA$1479)</f>
        <v>8010</v>
      </c>
      <c r="AF361" s="1">
        <f>SUMIF(County!$AT$1474:$AT$1573,$BA361,County!Y$1474:Y$1573)+SUMIF($BA$1420:$BA$1479,$BA361,AF$1420:AF$1479)</f>
        <v>4279</v>
      </c>
      <c r="AP361" s="7">
        <f>IF(AA361&gt;0,RANK(AA361,(W361:Y361,Z361:AN361)),0)</f>
        <v>3</v>
      </c>
      <c r="AQ361" s="7">
        <f>IF(AB361&gt;0,RANK(AB361,(W361:Y361,Z361:AN361)),0)</f>
        <v>0</v>
      </c>
      <c r="AR361" s="7">
        <f>IF(AC361&gt;0,RANK(AC361,(W361:Y361,Z361:AN361)),0)</f>
        <v>0</v>
      </c>
      <c r="AS361" s="7">
        <f>IF(AD361&gt;0,RANK(AD361,(W361:Y361,AD361:AN361)),0)</f>
        <v>0</v>
      </c>
      <c r="AT361" s="2">
        <f t="shared" si="339"/>
        <v>0.11345287668904563</v>
      </c>
      <c r="AU361" s="2">
        <f t="shared" si="340"/>
        <v>0</v>
      </c>
      <c r="AV361" s="2">
        <f t="shared" si="341"/>
        <v>0</v>
      </c>
      <c r="AW361" s="2">
        <f t="shared" si="342"/>
        <v>0</v>
      </c>
      <c r="AY361" s="2" t="str">
        <f t="shared" si="318"/>
        <v>District 5</v>
      </c>
      <c r="AZ361" t="str">
        <f t="shared" si="319"/>
        <v>NC</v>
      </c>
      <c r="BA361" s="165">
        <v>5</v>
      </c>
      <c r="BC361" s="91">
        <v>37</v>
      </c>
      <c r="BD361" s="93">
        <v>905</v>
      </c>
      <c r="BE361" s="100">
        <f t="shared" si="343"/>
        <v>37905</v>
      </c>
      <c r="BF361" t="s">
        <v>2683</v>
      </c>
      <c r="BG361" t="s">
        <v>3290</v>
      </c>
    </row>
    <row r="362" spans="1:59" outlineLevel="1">
      <c r="A362" s="9" t="s">
        <v>1806</v>
      </c>
      <c r="B362" t="s">
        <v>878</v>
      </c>
      <c r="C362" s="1">
        <f t="shared" si="332"/>
        <v>29306</v>
      </c>
      <c r="D362" s="1"/>
      <c r="E362" s="1"/>
      <c r="F362" s="1"/>
      <c r="G362" s="1"/>
      <c r="H362" s="1"/>
      <c r="I362" s="1"/>
      <c r="J362" s="1"/>
      <c r="K362" s="7">
        <f>IF(W362&gt;0,RANK(W362,(W362:Y362,Z362:AN362)),0)</f>
        <v>0</v>
      </c>
      <c r="L362" s="7">
        <f>IF(X362&gt;0,RANK(X362,(W362:Y362,Z362:AN362)),0)</f>
        <v>4</v>
      </c>
      <c r="M362" s="7">
        <f>IF(Y362&gt;0,RANK(Y362,(W362:Y362,Z362:AN362)),0)</f>
        <v>1</v>
      </c>
      <c r="N362" s="7">
        <f>IF(Z362&gt;0,RANK(Z362,(W362:Y362,Z362:AN362)),0)</f>
        <v>3</v>
      </c>
      <c r="O362" s="48">
        <f t="shared" si="333"/>
        <v>15766</v>
      </c>
      <c r="P362" s="163">
        <f t="shared" si="334"/>
        <v>0.53797857094110424</v>
      </c>
      <c r="Q362" s="2"/>
      <c r="R362" s="2">
        <f t="shared" si="335"/>
        <v>0</v>
      </c>
      <c r="S362" s="2">
        <f t="shared" si="336"/>
        <v>9.3462089674469395E-2</v>
      </c>
      <c r="T362" s="2">
        <f t="shared" si="337"/>
        <v>0.64566982870401968</v>
      </c>
      <c r="U362" s="2">
        <f t="shared" si="325"/>
        <v>0.10032075342933187</v>
      </c>
      <c r="V362" s="2">
        <f t="shared" si="338"/>
        <v>0.26086808162151098</v>
      </c>
      <c r="X362" s="1">
        <f>SUMIF(County!$AT$1474:$AT$1573,$BA362,County!Q$1474:Q$1573)+SUMIF($BA$1420:$BA$1479,$BA362,X$1420:X$1479)</f>
        <v>2739</v>
      </c>
      <c r="Y362" s="1">
        <f>SUMIF(County!$AT$1474:$AT$1573,$BA362,County!R$1474:R$1573)+SUMIF($BA$1420:$BA$1479,$BA362,Y$1420:Y$1479)</f>
        <v>18922</v>
      </c>
      <c r="Z362" s="1">
        <f>SUMIF(County!$AT$1474:$AT$1573,$BA362,County!S$1474:S$1573)+SUMIF($BA$1420:$BA$1479,$BA362,Z$1420:Z$1479)</f>
        <v>2940</v>
      </c>
      <c r="AA362" s="1">
        <f>SUMIF(County!$AT$1474:$AT$1573,$BA362,County!T$1474:T$1573)+SUMIF($BA$1420:$BA$1479,$BA362,AA$1420:AA$1479)</f>
        <v>3156</v>
      </c>
      <c r="AF362" s="1">
        <f>SUMIF(County!$AT$1474:$AT$1573,$BA362,County!Y$1474:Y$1573)+SUMIF($BA$1420:$BA$1479,$BA362,AF$1420:AF$1479)</f>
        <v>1549</v>
      </c>
      <c r="AP362" s="7">
        <f>IF(AA362&gt;0,RANK(AA362,(W362:Y362,Z362:AN362)),0)</f>
        <v>2</v>
      </c>
      <c r="AQ362" s="7">
        <f>IF(AB362&gt;0,RANK(AB362,(W362:Y362,Z362:AN362)),0)</f>
        <v>0</v>
      </c>
      <c r="AR362" s="7">
        <f>IF(AC362&gt;0,RANK(AC362,(W362:Y362,Z362:AN362)),0)</f>
        <v>0</v>
      </c>
      <c r="AS362" s="7">
        <f>IF(AD362&gt;0,RANK(AD362,(W362:Y362,AD362:AN362)),0)</f>
        <v>0</v>
      </c>
      <c r="AT362" s="2">
        <f t="shared" si="339"/>
        <v>0.10769125776291544</v>
      </c>
      <c r="AU362" s="2">
        <f t="shared" si="340"/>
        <v>0</v>
      </c>
      <c r="AV362" s="2">
        <f t="shared" si="341"/>
        <v>0</v>
      </c>
      <c r="AW362" s="2">
        <f t="shared" si="342"/>
        <v>0</v>
      </c>
      <c r="AY362" s="2" t="str">
        <f t="shared" si="318"/>
        <v>District 6</v>
      </c>
      <c r="AZ362" t="str">
        <f t="shared" si="319"/>
        <v>NC</v>
      </c>
      <c r="BA362" s="165">
        <v>6</v>
      </c>
      <c r="BC362" s="91">
        <v>37</v>
      </c>
      <c r="BD362" s="93">
        <v>906</v>
      </c>
      <c r="BE362" s="100">
        <f t="shared" si="343"/>
        <v>37906</v>
      </c>
      <c r="BF362" t="s">
        <v>2683</v>
      </c>
      <c r="BG362" t="s">
        <v>3290</v>
      </c>
    </row>
    <row r="363" spans="1:59" outlineLevel="1">
      <c r="A363" s="9" t="s">
        <v>1388</v>
      </c>
      <c r="B363" t="s">
        <v>878</v>
      </c>
      <c r="C363" s="1">
        <f t="shared" si="332"/>
        <v>75841</v>
      </c>
      <c r="D363" s="1"/>
      <c r="E363" s="1"/>
      <c r="F363" s="1"/>
      <c r="G363" s="1"/>
      <c r="H363" s="1"/>
      <c r="I363" s="1"/>
      <c r="J363" s="1"/>
      <c r="K363" s="7">
        <f>IF(W363&gt;0,RANK(W363,(W363:Y363,Z363:AN363)),0)</f>
        <v>0</v>
      </c>
      <c r="L363" s="7">
        <f>IF(X363&gt;0,RANK(X363,(W363:Y363,Z363:AN363)),0)</f>
        <v>4</v>
      </c>
      <c r="M363" s="7">
        <f>IF(Y363&gt;0,RANK(Y363,(W363:Y363,Z363:AN363)),0)</f>
        <v>1</v>
      </c>
      <c r="N363" s="7">
        <f>IF(Z363&gt;0,RANK(Z363,(W363:Y363,Z363:AN363)),0)</f>
        <v>2</v>
      </c>
      <c r="O363" s="48">
        <f t="shared" si="333"/>
        <v>44178</v>
      </c>
      <c r="P363" s="163">
        <f t="shared" si="334"/>
        <v>0.58250814203399215</v>
      </c>
      <c r="Q363" s="2"/>
      <c r="R363" s="2">
        <f t="shared" si="335"/>
        <v>0</v>
      </c>
      <c r="S363" s="2">
        <f t="shared" si="336"/>
        <v>8.4518927756754264E-2</v>
      </c>
      <c r="T363" s="2">
        <f t="shared" si="337"/>
        <v>0.67885444548463236</v>
      </c>
      <c r="U363" s="2">
        <f t="shared" si="325"/>
        <v>9.6346303450640158E-2</v>
      </c>
      <c r="V363" s="2">
        <f t="shared" si="338"/>
        <v>0.23662662675861335</v>
      </c>
      <c r="X363" s="1">
        <f>SUMIF(County!$AT$1474:$AT$1573,$BA363,County!Q$1474:Q$1573)+SUMIF($BA$1420:$BA$1479,$BA363,X$1420:X$1479)</f>
        <v>6410</v>
      </c>
      <c r="Y363" s="1">
        <f>SUMIF(County!$AT$1474:$AT$1573,$BA363,County!R$1474:R$1573)+SUMIF($BA$1420:$BA$1479,$BA363,Y$1420:Y$1479)</f>
        <v>51485</v>
      </c>
      <c r="Z363" s="1">
        <f>SUMIF(County!$AT$1474:$AT$1573,$BA363,County!S$1474:S$1573)+SUMIF($BA$1420:$BA$1479,$BA363,Z$1420:Z$1479)</f>
        <v>7307</v>
      </c>
      <c r="AA363" s="1">
        <f>SUMIF(County!$AT$1474:$AT$1573,$BA363,County!T$1474:T$1573)+SUMIF($BA$1420:$BA$1479,$BA363,AA$1420:AA$1479)</f>
        <v>7152</v>
      </c>
      <c r="AF363" s="1">
        <f>SUMIF(County!$AT$1474:$AT$1573,$BA363,County!Y$1474:Y$1573)+SUMIF($BA$1420:$BA$1479,$BA363,AF$1420:AF$1479)</f>
        <v>3487</v>
      </c>
      <c r="AP363" s="7">
        <f>IF(AA363&gt;0,RANK(AA363,(W363:Y363,Z363:AN363)),0)</f>
        <v>3</v>
      </c>
      <c r="AQ363" s="7">
        <f>IF(AB363&gt;0,RANK(AB363,(W363:Y363,Z363:AN363)),0)</f>
        <v>0</v>
      </c>
      <c r="AR363" s="7">
        <f>IF(AC363&gt;0,RANK(AC363,(W363:Y363,Z363:AN363)),0)</f>
        <v>0</v>
      </c>
      <c r="AS363" s="7">
        <f>IF(AD363&gt;0,RANK(AD363,(W363:Y363,AD363:AN363)),0)</f>
        <v>0</v>
      </c>
      <c r="AT363" s="2">
        <f t="shared" si="339"/>
        <v>9.4302554027504912E-2</v>
      </c>
      <c r="AU363" s="2">
        <f t="shared" si="340"/>
        <v>0</v>
      </c>
      <c r="AV363" s="2">
        <f t="shared" si="341"/>
        <v>0</v>
      </c>
      <c r="AW363" s="2">
        <f t="shared" si="342"/>
        <v>0</v>
      </c>
      <c r="AY363" s="2" t="str">
        <f t="shared" si="318"/>
        <v>District 7</v>
      </c>
      <c r="AZ363" t="str">
        <f t="shared" si="319"/>
        <v>NC</v>
      </c>
      <c r="BA363" s="165">
        <v>7</v>
      </c>
      <c r="BC363" s="91">
        <v>37</v>
      </c>
      <c r="BD363" s="93">
        <v>907</v>
      </c>
      <c r="BE363" s="100">
        <f t="shared" si="343"/>
        <v>37907</v>
      </c>
      <c r="BF363" t="s">
        <v>2683</v>
      </c>
      <c r="BG363" t="s">
        <v>3290</v>
      </c>
    </row>
    <row r="364" spans="1:59" outlineLevel="1">
      <c r="A364" s="9" t="s">
        <v>282</v>
      </c>
      <c r="B364" t="s">
        <v>878</v>
      </c>
      <c r="C364" s="1">
        <f t="shared" si="332"/>
        <v>43332</v>
      </c>
      <c r="D364" s="1"/>
      <c r="E364" s="1"/>
      <c r="F364" s="1"/>
      <c r="G364" s="1"/>
      <c r="H364" s="1"/>
      <c r="I364" s="1"/>
      <c r="J364" s="1"/>
      <c r="K364" s="7">
        <f>IF(W364&gt;0,RANK(W364,(W364:Y364,Z364:AN364)),0)</f>
        <v>0</v>
      </c>
      <c r="L364" s="7">
        <f>IF(X364&gt;0,RANK(X364,(W364:Y364,Z364:AN364)),0)</f>
        <v>4</v>
      </c>
      <c r="M364" s="7">
        <f>IF(Y364&gt;0,RANK(Y364,(W364:Y364,Z364:AN364)),0)</f>
        <v>1</v>
      </c>
      <c r="N364" s="7">
        <f>IF(Z364&gt;0,RANK(Z364,(W364:Y364,Z364:AN364)),0)</f>
        <v>3</v>
      </c>
      <c r="O364" s="48">
        <f t="shared" si="333"/>
        <v>22302</v>
      </c>
      <c r="P364" s="163">
        <f t="shared" si="334"/>
        <v>0.51467737468845198</v>
      </c>
      <c r="Q364" s="2"/>
      <c r="R364" s="2">
        <f t="shared" si="335"/>
        <v>0</v>
      </c>
      <c r="S364" s="2">
        <f t="shared" si="336"/>
        <v>7.8740884334902617E-2</v>
      </c>
      <c r="T364" s="2">
        <f t="shared" si="337"/>
        <v>0.64139665835871873</v>
      </c>
      <c r="U364" s="2">
        <f t="shared" si="325"/>
        <v>0.10193390565863565</v>
      </c>
      <c r="V364" s="2">
        <f t="shared" si="338"/>
        <v>0.2798624573063786</v>
      </c>
      <c r="X364" s="1">
        <f>SUMIF(County!$AT$1474:$AT$1573,$BA364,County!Q$1474:Q$1573)+SUMIF($BA$1420:$BA$1479,$BA364,X$1420:X$1479)</f>
        <v>3412</v>
      </c>
      <c r="Y364" s="1">
        <f>SUMIF(County!$AT$1474:$AT$1573,$BA364,County!R$1474:R$1573)+SUMIF($BA$1420:$BA$1479,$BA364,Y$1420:Y$1479)</f>
        <v>27793</v>
      </c>
      <c r="Z364" s="1">
        <f>SUMIF(County!$AT$1474:$AT$1573,$BA364,County!S$1474:S$1573)+SUMIF($BA$1420:$BA$1479,$BA364,Z$1420:Z$1479)</f>
        <v>4417</v>
      </c>
      <c r="AA364" s="1">
        <f>SUMIF(County!$AT$1474:$AT$1573,$BA364,County!T$1474:T$1573)+SUMIF($BA$1420:$BA$1479,$BA364,AA$1420:AA$1479)</f>
        <v>5491</v>
      </c>
      <c r="AF364" s="1">
        <f>SUMIF(County!$AT$1474:$AT$1573,$BA364,County!Y$1474:Y$1573)+SUMIF($BA$1420:$BA$1479,$BA364,AF$1420:AF$1479)</f>
        <v>2219</v>
      </c>
      <c r="AP364" s="7">
        <f>IF(AA364&gt;0,RANK(AA364,(W364:Y364,Z364:AN364)),0)</f>
        <v>2</v>
      </c>
      <c r="AQ364" s="7">
        <f>IF(AB364&gt;0,RANK(AB364,(W364:Y364,Z364:AN364)),0)</f>
        <v>0</v>
      </c>
      <c r="AR364" s="7">
        <f>IF(AC364&gt;0,RANK(AC364,(W364:Y364,Z364:AN364)),0)</f>
        <v>0</v>
      </c>
      <c r="AS364" s="7">
        <f>IF(AD364&gt;0,RANK(AD364,(W364:Y364,AD364:AN364)),0)</f>
        <v>0</v>
      </c>
      <c r="AT364" s="2">
        <f t="shared" si="339"/>
        <v>0.12671928367026677</v>
      </c>
      <c r="AU364" s="2">
        <f t="shared" si="340"/>
        <v>0</v>
      </c>
      <c r="AV364" s="2">
        <f t="shared" si="341"/>
        <v>0</v>
      </c>
      <c r="AW364" s="2">
        <f t="shared" si="342"/>
        <v>0</v>
      </c>
      <c r="AY364" s="2" t="str">
        <f t="shared" si="318"/>
        <v>District 8</v>
      </c>
      <c r="AZ364" t="str">
        <f t="shared" si="319"/>
        <v>NC</v>
      </c>
      <c r="BA364" s="165">
        <v>8</v>
      </c>
      <c r="BC364" s="91">
        <v>37</v>
      </c>
      <c r="BD364" s="93">
        <v>908</v>
      </c>
      <c r="BE364" s="100">
        <f t="shared" si="343"/>
        <v>37908</v>
      </c>
      <c r="BF364" t="s">
        <v>2683</v>
      </c>
      <c r="BG364" t="s">
        <v>3290</v>
      </c>
    </row>
    <row r="365" spans="1:59" outlineLevel="1">
      <c r="A365" s="9" t="s">
        <v>3105</v>
      </c>
      <c r="B365" t="s">
        <v>878</v>
      </c>
      <c r="C365" s="1">
        <f t="shared" si="332"/>
        <v>78679</v>
      </c>
      <c r="D365" s="1"/>
      <c r="E365" s="1"/>
      <c r="F365" s="1"/>
      <c r="G365" s="1"/>
      <c r="H365" s="1"/>
      <c r="I365" s="1"/>
      <c r="J365" s="1"/>
      <c r="K365" s="7">
        <f>IF(W365&gt;0,RANK(W365,(W365:Y365,Z365:AN365)),0)</f>
        <v>0</v>
      </c>
      <c r="L365" s="7">
        <f>IF(X365&gt;0,RANK(X365,(W365:Y365,Z365:AN365)),0)</f>
        <v>5</v>
      </c>
      <c r="M365" s="7">
        <f>IF(Y365&gt;0,RANK(Y365,(W365:Y365,Z365:AN365)),0)</f>
        <v>1</v>
      </c>
      <c r="N365" s="7">
        <f>IF(Z365&gt;0,RANK(Z365,(W365:Y365,Z365:AN365)),0)</f>
        <v>2</v>
      </c>
      <c r="O365" s="48">
        <f t="shared" si="333"/>
        <v>43177</v>
      </c>
      <c r="P365" s="163">
        <f t="shared" si="334"/>
        <v>0.54877413286899934</v>
      </c>
      <c r="Q365" s="2"/>
      <c r="R365" s="2">
        <f t="shared" si="335"/>
        <v>0</v>
      </c>
      <c r="S365" s="2">
        <f t="shared" si="336"/>
        <v>5.1322462156356843E-2</v>
      </c>
      <c r="T365" s="2">
        <f t="shared" si="337"/>
        <v>0.67830043594860123</v>
      </c>
      <c r="U365" s="2">
        <f t="shared" si="325"/>
        <v>0.12952630307960192</v>
      </c>
      <c r="V365" s="2">
        <f t="shared" si="338"/>
        <v>0.27037710189504194</v>
      </c>
      <c r="X365" s="1">
        <f>SUMIF(County!$AT$1474:$AT$1573,$BA365,County!Q$1474:Q$1573)+SUMIF($BA$1420:$BA$1479,$BA365,X$1420:X$1479)</f>
        <v>4038</v>
      </c>
      <c r="Y365" s="1">
        <f>SUMIF(County!$AT$1474:$AT$1573,$BA365,County!R$1474:R$1573)+SUMIF($BA$1420:$BA$1479,$BA365,Y$1420:Y$1479)</f>
        <v>53368</v>
      </c>
      <c r="Z365" s="1">
        <f>SUMIF(County!$AT$1474:$AT$1573,$BA365,County!S$1474:S$1573)+SUMIF($BA$1420:$BA$1479,$BA365,Z$1420:Z$1479)</f>
        <v>10191</v>
      </c>
      <c r="AA365" s="1">
        <f>SUMIF(County!$AT$1474:$AT$1573,$BA365,County!T$1474:T$1573)+SUMIF($BA$1420:$BA$1479,$BA365,AA$1420:AA$1479)</f>
        <v>6959</v>
      </c>
      <c r="AF365" s="1">
        <f>SUMIF(County!$AT$1474:$AT$1573,$BA365,County!Y$1474:Y$1573)+SUMIF($BA$1420:$BA$1479,$BA365,AF$1420:AF$1479)</f>
        <v>4123</v>
      </c>
      <c r="AP365" s="7">
        <f>IF(AA365&gt;0,RANK(AA365,(W365:Y365,Z365:AN365)),0)</f>
        <v>3</v>
      </c>
      <c r="AQ365" s="7">
        <f>IF(AB365&gt;0,RANK(AB365,(W365:Y365,Z365:AN365)),0)</f>
        <v>0</v>
      </c>
      <c r="AR365" s="7">
        <f>IF(AC365&gt;0,RANK(AC365,(W365:Y365,Z365:AN365)),0)</f>
        <v>0</v>
      </c>
      <c r="AS365" s="7">
        <f>IF(AD365&gt;0,RANK(AD365,(W365:Y365,AD365:AN365)),0)</f>
        <v>0</v>
      </c>
      <c r="AT365" s="2">
        <f t="shared" si="339"/>
        <v>8.8447997559704616E-2</v>
      </c>
      <c r="AU365" s="2">
        <f t="shared" si="340"/>
        <v>0</v>
      </c>
      <c r="AV365" s="2">
        <f t="shared" si="341"/>
        <v>0</v>
      </c>
      <c r="AW365" s="2">
        <f t="shared" si="342"/>
        <v>0</v>
      </c>
      <c r="AY365" s="2" t="str">
        <f t="shared" si="318"/>
        <v>District 9</v>
      </c>
      <c r="AZ365" t="str">
        <f t="shared" si="319"/>
        <v>NC</v>
      </c>
      <c r="BA365" s="165">
        <v>9</v>
      </c>
      <c r="BC365" s="91">
        <v>37</v>
      </c>
      <c r="BD365" s="93">
        <v>909</v>
      </c>
      <c r="BE365" s="100">
        <f t="shared" si="343"/>
        <v>37909</v>
      </c>
      <c r="BF365" t="s">
        <v>2683</v>
      </c>
      <c r="BG365" t="s">
        <v>3290</v>
      </c>
    </row>
    <row r="366" spans="1:59" outlineLevel="1">
      <c r="A366" s="9" t="s">
        <v>49</v>
      </c>
      <c r="B366" t="s">
        <v>878</v>
      </c>
      <c r="C366" s="1">
        <f t="shared" si="332"/>
        <v>56479</v>
      </c>
      <c r="D366" s="1"/>
      <c r="E366" s="1"/>
      <c r="F366" s="1"/>
      <c r="G366" s="1"/>
      <c r="H366" s="1"/>
      <c r="I366" s="1"/>
      <c r="J366" s="1"/>
      <c r="K366" s="7">
        <f>IF(W366&gt;0,RANK(W366,(W366:Y366,Z366:AN366)),0)</f>
        <v>0</v>
      </c>
      <c r="L366" s="7">
        <f>IF(X366&gt;0,RANK(X366,(W366:Y366,Z366:AN366)),0)</f>
        <v>4</v>
      </c>
      <c r="M366" s="7">
        <f>IF(Y366&gt;0,RANK(Y366,(W366:Y366,Z366:AN366)),0)</f>
        <v>1</v>
      </c>
      <c r="N366" s="7">
        <f>IF(Z366&gt;0,RANK(Z366,(W366:Y366,Z366:AN366)),0)</f>
        <v>3</v>
      </c>
      <c r="O366" s="48">
        <f t="shared" si="333"/>
        <v>29067</v>
      </c>
      <c r="P366" s="163">
        <f t="shared" si="334"/>
        <v>0.51465146337576795</v>
      </c>
      <c r="Q366" s="2"/>
      <c r="R366" s="2">
        <f t="shared" si="335"/>
        <v>0</v>
      </c>
      <c r="S366" s="2">
        <f t="shared" si="336"/>
        <v>9.1148922608403127E-2</v>
      </c>
      <c r="T366" s="2">
        <f t="shared" si="337"/>
        <v>0.63032277483666499</v>
      </c>
      <c r="U366" s="2">
        <f t="shared" si="325"/>
        <v>0.1073496343773792</v>
      </c>
      <c r="V366" s="2">
        <f t="shared" si="338"/>
        <v>0.27852830255493188</v>
      </c>
      <c r="X366" s="1">
        <f>SUMIF(County!$AT$1474:$AT$1573,$BA366,County!Q$1474:Q$1573)+SUMIF($BA$1420:$BA$1479,$BA366,X$1420:X$1479)</f>
        <v>5148</v>
      </c>
      <c r="Y366" s="1">
        <f>SUMIF(County!$AT$1474:$AT$1573,$BA366,County!R$1474:R$1573)+SUMIF($BA$1420:$BA$1479,$BA366,Y$1420:Y$1479)</f>
        <v>35600</v>
      </c>
      <c r="Z366" s="1">
        <f>SUMIF(County!$AT$1474:$AT$1573,$BA366,County!S$1474:S$1573)+SUMIF($BA$1420:$BA$1479,$BA366,Z$1420:Z$1479)</f>
        <v>6063</v>
      </c>
      <c r="AA366" s="1">
        <f>SUMIF(County!$AT$1474:$AT$1573,$BA366,County!T$1474:T$1573)+SUMIF($BA$1420:$BA$1479,$BA366,AA$1420:AA$1479)</f>
        <v>6533</v>
      </c>
      <c r="AF366" s="1">
        <f>SUMIF(County!$AT$1474:$AT$1573,$BA366,County!Y$1474:Y$1573)+SUMIF($BA$1420:$BA$1479,$BA366,AF$1420:AF$1479)</f>
        <v>3135</v>
      </c>
      <c r="AP366" s="7">
        <f>IF(AA366&gt;0,RANK(AA366,(W366:Y366,Z366:AN366)),0)</f>
        <v>2</v>
      </c>
      <c r="AQ366" s="7">
        <f>IF(AB366&gt;0,RANK(AB366,(W366:Y366,Z366:AN366)),0)</f>
        <v>0</v>
      </c>
      <c r="AR366" s="7">
        <f>IF(AC366&gt;0,RANK(AC366,(W366:Y366,Z366:AN366)),0)</f>
        <v>0</v>
      </c>
      <c r="AS366" s="7">
        <f>IF(AD366&gt;0,RANK(AD366,(W366:Y366,AD366:AN366)),0)</f>
        <v>0</v>
      </c>
      <c r="AT366" s="2">
        <f t="shared" si="339"/>
        <v>0.11567131146089697</v>
      </c>
      <c r="AU366" s="2">
        <f t="shared" si="340"/>
        <v>0</v>
      </c>
      <c r="AV366" s="2">
        <f t="shared" si="341"/>
        <v>0</v>
      </c>
      <c r="AW366" s="2">
        <f t="shared" si="342"/>
        <v>0</v>
      </c>
      <c r="AY366" s="2" t="str">
        <f t="shared" si="318"/>
        <v>District 10</v>
      </c>
      <c r="AZ366" t="str">
        <f t="shared" si="319"/>
        <v>NC</v>
      </c>
      <c r="BA366" s="165">
        <v>10</v>
      </c>
      <c r="BC366" s="91">
        <v>37</v>
      </c>
      <c r="BD366" s="93">
        <v>910</v>
      </c>
      <c r="BE366" s="100">
        <f t="shared" si="343"/>
        <v>37910</v>
      </c>
      <c r="BF366" t="s">
        <v>2683</v>
      </c>
      <c r="BG366" t="s">
        <v>3290</v>
      </c>
    </row>
    <row r="367" spans="1:59" outlineLevel="1">
      <c r="A367" s="9" t="s">
        <v>1941</v>
      </c>
      <c r="B367" t="s">
        <v>878</v>
      </c>
      <c r="C367" s="1">
        <f t="shared" si="332"/>
        <v>85285</v>
      </c>
      <c r="D367" s="1"/>
      <c r="E367" s="1"/>
      <c r="F367" s="1"/>
      <c r="G367" s="1"/>
      <c r="H367" s="1"/>
      <c r="I367" s="1"/>
      <c r="J367" s="1"/>
      <c r="K367" s="7">
        <f>IF(W367&gt;0,RANK(W367,(W367:Y367,Z367:AN367)),0)</f>
        <v>0</v>
      </c>
      <c r="L367" s="7">
        <f>IF(X367&gt;0,RANK(X367,(W367:Y367,Z367:AN367)),0)</f>
        <v>4</v>
      </c>
      <c r="M367" s="7">
        <f>IF(Y367&gt;0,RANK(Y367,(W367:Y367,Z367:AN367)),0)</f>
        <v>1</v>
      </c>
      <c r="N367" s="7">
        <f>IF(Z367&gt;0,RANK(Z367,(W367:Y367,Z367:AN367)),0)</f>
        <v>3</v>
      </c>
      <c r="O367" s="48">
        <f t="shared" si="333"/>
        <v>43255</v>
      </c>
      <c r="P367" s="163">
        <f t="shared" si="334"/>
        <v>0.50718180219264819</v>
      </c>
      <c r="Q367" s="2"/>
      <c r="R367" s="2">
        <f t="shared" si="335"/>
        <v>0</v>
      </c>
      <c r="S367" s="2">
        <f t="shared" si="336"/>
        <v>8.2734361259307027E-2</v>
      </c>
      <c r="T367" s="2">
        <f t="shared" si="337"/>
        <v>0.62567860702350941</v>
      </c>
      <c r="U367" s="2">
        <f t="shared" si="325"/>
        <v>0.11163745089992379</v>
      </c>
      <c r="V367" s="2">
        <f t="shared" si="338"/>
        <v>0.29158703171718359</v>
      </c>
      <c r="X367" s="1">
        <f>SUMIF(County!$AT$1474:$AT$1573,$BA367,County!Q$1474:Q$1573)+SUMIF($BA$1420:$BA$1479,$BA367,X$1420:X$1479)</f>
        <v>7056</v>
      </c>
      <c r="Y367" s="1">
        <f>SUMIF(County!$AT$1474:$AT$1573,$BA367,County!R$1474:R$1573)+SUMIF($BA$1420:$BA$1479,$BA367,Y$1420:Y$1479)</f>
        <v>53361</v>
      </c>
      <c r="Z367" s="1">
        <f>SUMIF(County!$AT$1474:$AT$1573,$BA367,County!S$1474:S$1573)+SUMIF($BA$1420:$BA$1479,$BA367,Z$1420:Z$1479)</f>
        <v>9521</v>
      </c>
      <c r="AA367" s="1">
        <f>SUMIF(County!$AT$1474:$AT$1573,$BA367,County!T$1474:T$1573)+SUMIF($BA$1420:$BA$1479,$BA367,AA$1420:AA$1479)</f>
        <v>10106</v>
      </c>
      <c r="AF367" s="1">
        <f>SUMIF(County!$AT$1474:$AT$1573,$BA367,County!Y$1474:Y$1573)+SUMIF($BA$1420:$BA$1479,$BA367,AF$1420:AF$1479)</f>
        <v>5241</v>
      </c>
      <c r="AP367" s="7">
        <f>IF(AA367&gt;0,RANK(AA367,(W367:Y367,Z367:AN367)),0)</f>
        <v>2</v>
      </c>
      <c r="AQ367" s="7">
        <f>IF(AB367&gt;0,RANK(AB367,(W367:Y367,Z367:AN367)),0)</f>
        <v>0</v>
      </c>
      <c r="AR367" s="7">
        <f>IF(AC367&gt;0,RANK(AC367,(W367:Y367,Z367:AN367)),0)</f>
        <v>0</v>
      </c>
      <c r="AS367" s="7">
        <f>IF(AD367&gt;0,RANK(AD367,(W367:Y367,AD367:AN367)),0)</f>
        <v>0</v>
      </c>
      <c r="AT367" s="2">
        <f t="shared" si="339"/>
        <v>0.11849680483086122</v>
      </c>
      <c r="AU367" s="2">
        <f t="shared" si="340"/>
        <v>0</v>
      </c>
      <c r="AV367" s="2">
        <f t="shared" si="341"/>
        <v>0</v>
      </c>
      <c r="AW367" s="2">
        <f t="shared" si="342"/>
        <v>0</v>
      </c>
      <c r="AY367" s="2" t="str">
        <f t="shared" si="318"/>
        <v>District 11</v>
      </c>
      <c r="AZ367" t="str">
        <f t="shared" si="319"/>
        <v>NC</v>
      </c>
      <c r="BA367" s="165">
        <v>11</v>
      </c>
      <c r="BC367" s="91">
        <v>37</v>
      </c>
      <c r="BD367" s="93">
        <v>911</v>
      </c>
      <c r="BE367" s="100">
        <f t="shared" si="343"/>
        <v>37911</v>
      </c>
      <c r="BF367" t="s">
        <v>2683</v>
      </c>
      <c r="BG367" t="s">
        <v>3290</v>
      </c>
    </row>
    <row r="368" spans="1:59" outlineLevel="1">
      <c r="A368" s="9" t="s">
        <v>475</v>
      </c>
      <c r="B368" t="s">
        <v>878</v>
      </c>
      <c r="C368" s="1">
        <f t="shared" si="332"/>
        <v>0</v>
      </c>
      <c r="D368" s="1"/>
      <c r="E368" s="1"/>
      <c r="F368" s="1"/>
      <c r="G368" s="1"/>
      <c r="H368" s="1"/>
      <c r="I368" s="1"/>
      <c r="J368" s="1"/>
      <c r="K368" s="7">
        <f>IF(W368&gt;0,RANK(W368,(W368:Y368,Z368:AN368)),0)</f>
        <v>0</v>
      </c>
      <c r="L368" s="7">
        <f>IF(X368&gt;0,RANK(X368,(W368:Y368,Z368:AN368)),0)</f>
        <v>0</v>
      </c>
      <c r="M368" s="7">
        <f>IF(Y368&gt;0,RANK(Y368,(W368:Y368,Z368:AN368)),0)</f>
        <v>0</v>
      </c>
      <c r="N368" s="7">
        <f>IF(Z368&gt;0,RANK(Z368,(W368:Y368,Z368:AN368)),0)</f>
        <v>0</v>
      </c>
      <c r="O368" s="48">
        <f t="shared" si="333"/>
        <v>0</v>
      </c>
      <c r="P368" s="163" t="e">
        <f t="shared" si="334"/>
        <v>#DIV/0!</v>
      </c>
      <c r="Q368" s="2"/>
      <c r="R368" s="2" t="str">
        <f t="shared" si="335"/>
        <v>-</v>
      </c>
      <c r="S368" s="2" t="str">
        <f t="shared" si="336"/>
        <v>-</v>
      </c>
      <c r="T368" s="2" t="str">
        <f t="shared" si="337"/>
        <v>-</v>
      </c>
      <c r="U368" s="2" t="str">
        <f t="shared" si="325"/>
        <v>-</v>
      </c>
      <c r="V368" s="2" t="str">
        <f t="shared" si="338"/>
        <v>-</v>
      </c>
      <c r="X368" s="1">
        <f>SUMIF(County!$AT$1474:$AT$1573,$BA368,County!Q$1474:Q$1573)+SUMIF($BA$1420:$BA$1479,$BA368,X$1420:X$1479)</f>
        <v>0</v>
      </c>
      <c r="Y368" s="1">
        <f>SUMIF(County!$AT$1474:$AT$1573,$BA368,County!R$1474:R$1573)+SUMIF($BA$1420:$BA$1479,$BA368,Y$1420:Y$1479)</f>
        <v>0</v>
      </c>
      <c r="Z368" s="1">
        <f>SUMIF(County!$AT$1474:$AT$1573,$BA368,County!S$1474:S$1573)+SUMIF($BA$1420:$BA$1479,$BA368,Z$1420:Z$1479)</f>
        <v>0</v>
      </c>
      <c r="AA368" s="1">
        <f>SUMIF(County!$AT$1474:$AT$1573,$BA368,County!T$1474:T$1573)+SUMIF($BA$1420:$BA$1479,$BA368,AA$1420:AA$1479)</f>
        <v>0</v>
      </c>
      <c r="AF368" s="1">
        <f>SUMIF(County!$AT$1474:$AT$1573,$BA368,County!Y$1474:Y$1573)+SUMIF($BA$1420:$BA$1479,$BA368,AF$1420:AF$1479)</f>
        <v>0</v>
      </c>
      <c r="AP368" s="7">
        <f>IF(AA368&gt;0,RANK(AA368,(W368:Y368,Z368:AN368)),0)</f>
        <v>0</v>
      </c>
      <c r="AQ368" s="7">
        <f>IF(AB368&gt;0,RANK(AB368,(W368:Y368,Z368:AN368)),0)</f>
        <v>0</v>
      </c>
      <c r="AR368" s="7">
        <f>IF(AC368&gt;0,RANK(AC368,(W368:Y368,Z368:AN368)),0)</f>
        <v>0</v>
      </c>
      <c r="AS368" s="7">
        <f>IF(AD368&gt;0,RANK(AD368,(W368:Y368,AD368:AN368)),0)</f>
        <v>0</v>
      </c>
      <c r="AT368" s="2" t="str">
        <f t="shared" si="339"/>
        <v>-</v>
      </c>
      <c r="AU368" s="2" t="str">
        <f t="shared" si="340"/>
        <v>-</v>
      </c>
      <c r="AV368" s="2" t="str">
        <f t="shared" si="341"/>
        <v>-</v>
      </c>
      <c r="AW368" s="2" t="str">
        <f t="shared" si="342"/>
        <v>-</v>
      </c>
      <c r="AY368" s="2" t="str">
        <f t="shared" si="318"/>
        <v>District 12</v>
      </c>
      <c r="AZ368" t="str">
        <f t="shared" si="319"/>
        <v>NC</v>
      </c>
      <c r="BA368" s="165">
        <v>12</v>
      </c>
      <c r="BC368" s="91">
        <v>37</v>
      </c>
      <c r="BD368" s="93">
        <v>912</v>
      </c>
      <c r="BE368" s="100">
        <f t="shared" si="343"/>
        <v>37912</v>
      </c>
      <c r="BF368" t="s">
        <v>2683</v>
      </c>
      <c r="BG368" t="s">
        <v>3290</v>
      </c>
    </row>
    <row r="369" spans="1:59" outlineLevel="1">
      <c r="A369" s="9" t="s">
        <v>591</v>
      </c>
      <c r="B369" t="s">
        <v>878</v>
      </c>
      <c r="C369" s="1">
        <f>SUM(W369:AN369)</f>
        <v>0</v>
      </c>
      <c r="D369" s="1"/>
      <c r="E369" s="1"/>
      <c r="F369" s="1"/>
      <c r="G369" s="1"/>
      <c r="H369" s="1"/>
      <c r="I369" s="1"/>
      <c r="J369" s="1"/>
      <c r="K369" s="7">
        <f>IF(W369&gt;0,RANK(W369,(W369:Y369,Z369:AN369)),0)</f>
        <v>0</v>
      </c>
      <c r="L369" s="7">
        <f>IF(X369&gt;0,RANK(X369,(W369:Y369,Z369:AN369)),0)</f>
        <v>0</v>
      </c>
      <c r="M369" s="7">
        <f>IF(Y369&gt;0,RANK(Y369,(W369:Y369,Z369:AN369)),0)</f>
        <v>0</v>
      </c>
      <c r="N369" s="7">
        <f>IF(Z369&gt;0,RANK(Z369,(W369:Y369,Z369:AN369)),0)</f>
        <v>0</v>
      </c>
      <c r="O369" s="48">
        <f t="shared" si="333"/>
        <v>0</v>
      </c>
      <c r="P369" s="163" t="e">
        <f>O369/C369</f>
        <v>#DIV/0!</v>
      </c>
      <c r="Q369" s="2"/>
      <c r="R369" s="2" t="str">
        <f t="shared" ref="R369:T370" si="344">IF($C369=0,"-",W369/$C369)</f>
        <v>-</v>
      </c>
      <c r="S369" s="2" t="str">
        <f t="shared" si="344"/>
        <v>-</v>
      </c>
      <c r="T369" s="2" t="str">
        <f t="shared" si="344"/>
        <v>-</v>
      </c>
      <c r="U369" s="2" t="str">
        <f t="shared" si="325"/>
        <v>-</v>
      </c>
      <c r="V369" s="2" t="str">
        <f>IF(C369=0,"-",(1-R369-S369-T369))</f>
        <v>-</v>
      </c>
      <c r="X369" s="1">
        <f>SUMIF(County!$AT$1474:$AT$1573,$BA369,County!Q$1474:Q$1573)+SUMIF($BA$1420:$BA$1479,$BA369,X$1420:X$1479)</f>
        <v>0</v>
      </c>
      <c r="Y369" s="1">
        <f>SUMIF(County!$AT$1474:$AT$1573,$BA369,County!R$1474:R$1573)+SUMIF($BA$1420:$BA$1479,$BA369,Y$1420:Y$1479)</f>
        <v>0</v>
      </c>
      <c r="Z369" s="1">
        <f>SUMIF(County!$AT$1474:$AT$1573,$BA369,County!S$1474:S$1573)+SUMIF($BA$1420:$BA$1479,$BA369,Z$1420:Z$1479)</f>
        <v>0</v>
      </c>
      <c r="AA369" s="1">
        <f>SUMIF(County!$AT$1474:$AT$1573,$BA369,County!T$1474:T$1573)+SUMIF($BA$1420:$BA$1479,$BA369,AA$1420:AA$1479)</f>
        <v>0</v>
      </c>
      <c r="AF369" s="1">
        <f>SUMIF(County!$AT$1474:$AT$1573,$BA369,County!Y$1474:Y$1573)+SUMIF($BA$1420:$BA$1479,$BA369,AF$1420:AF$1479)</f>
        <v>0</v>
      </c>
      <c r="AP369" s="7"/>
      <c r="AQ369" s="7"/>
      <c r="AR369" s="7"/>
      <c r="AS369" s="7"/>
      <c r="AT369" s="2" t="str">
        <f t="shared" si="339"/>
        <v>-</v>
      </c>
      <c r="AU369" s="2" t="str">
        <f t="shared" si="340"/>
        <v>-</v>
      </c>
      <c r="AV369" s="2" t="str">
        <f t="shared" si="341"/>
        <v>-</v>
      </c>
      <c r="AW369" s="2" t="str">
        <f t="shared" si="342"/>
        <v>-</v>
      </c>
      <c r="AY369" s="2" t="str">
        <f t="shared" si="318"/>
        <v>District 13</v>
      </c>
      <c r="AZ369" t="str">
        <f t="shared" si="319"/>
        <v>NC</v>
      </c>
      <c r="BA369" s="165">
        <v>13</v>
      </c>
      <c r="BC369" s="91">
        <v>37</v>
      </c>
      <c r="BD369" s="93">
        <v>913</v>
      </c>
      <c r="BE369" s="100">
        <f t="shared" si="343"/>
        <v>37913</v>
      </c>
      <c r="BF369" s="165" t="s">
        <v>2683</v>
      </c>
      <c r="BG369" t="s">
        <v>3290</v>
      </c>
    </row>
    <row r="370" spans="1:59">
      <c r="A370" t="s">
        <v>2172</v>
      </c>
      <c r="B370" t="s">
        <v>1136</v>
      </c>
      <c r="C370" s="1">
        <f>SUM(W370:AN370)</f>
        <v>538060</v>
      </c>
      <c r="D370" s="1">
        <v>69</v>
      </c>
      <c r="E370" s="1"/>
      <c r="F370" s="1">
        <f>ROUND(X370*$D$370/($C$370-$AF$370),0)</f>
        <v>6</v>
      </c>
      <c r="G370" s="1"/>
      <c r="H370" s="1"/>
      <c r="I370" s="1">
        <f>ROUND(AA370*$D$370/($C$370-$AF$370),0)</f>
        <v>8</v>
      </c>
      <c r="J370" s="1"/>
      <c r="K370" s="7">
        <f>IF(W370&gt;0,RANK(W370,(W370:Y370,Z370:AN370)),0)</f>
        <v>0</v>
      </c>
      <c r="L370" s="7">
        <f>IF(X370&gt;0,RANK(X370,(W370:Y370,Z370:AN370)),0)</f>
        <v>4</v>
      </c>
      <c r="M370" s="7">
        <f>IF(Y370&gt;0,RANK(Y370,(W370:Y370,Z370:AN370)),0)</f>
        <v>1</v>
      </c>
      <c r="N370" s="7">
        <f>IF(Z370&gt;0,RANK(Z370,(W370:Y370,Z370:AN370)),0)</f>
        <v>2</v>
      </c>
      <c r="O370" s="48">
        <f t="shared" si="333"/>
        <v>293962</v>
      </c>
      <c r="P370" s="163">
        <f t="shared" si="334"/>
        <v>0.5463368397576478</v>
      </c>
      <c r="Q370" s="2"/>
      <c r="R370" s="2">
        <f t="shared" si="344"/>
        <v>0</v>
      </c>
      <c r="S370" s="2">
        <f t="shared" si="344"/>
        <v>7.8322120209642049E-2</v>
      </c>
      <c r="T370" s="2">
        <f t="shared" si="344"/>
        <v>0.65437869382596736</v>
      </c>
      <c r="U370" s="2">
        <f t="shared" si="325"/>
        <v>0.10804185406831952</v>
      </c>
      <c r="V370" s="2">
        <f>IF(C370=0,"-",(1-R370-S370-T370))</f>
        <v>0.26729918596439062</v>
      </c>
      <c r="X370" s="1">
        <f>SUM(X357:X369)</f>
        <v>42142</v>
      </c>
      <c r="Y370" s="1">
        <f>SUM(Y357:Y369)</f>
        <v>352095</v>
      </c>
      <c r="Z370" s="1">
        <f>SUM(Z357:Z369)</f>
        <v>58133</v>
      </c>
      <c r="AA370" s="1">
        <f>SUM(AA357:AA369)</f>
        <v>56903</v>
      </c>
      <c r="AF370" s="1">
        <f>SUM(AF357:AF369)</f>
        <v>28787</v>
      </c>
      <c r="AP370" s="7">
        <f>IF(AA370&gt;0,RANK(AA370,(W370:Y370,Z370:AN370)),0)</f>
        <v>3</v>
      </c>
      <c r="AQ370" s="7">
        <f>IF(AB370&gt;0,RANK(AB370,(W370:Y370,Z370:AN370)),0)</f>
        <v>0</v>
      </c>
      <c r="AR370" s="7">
        <f>IF(AC370&gt;0,RANK(AC370,(W370:Y370,Z370:AN370)),0)</f>
        <v>0</v>
      </c>
      <c r="AS370" s="7">
        <f>IF(AD370&gt;0,RANK(AD370,(W370:Y370,AD370:AN370)),0)</f>
        <v>0</v>
      </c>
      <c r="AT370" s="2">
        <f>IF($C370=0,"-",AA370/$C370)</f>
        <v>0.10575586365832806</v>
      </c>
      <c r="AU370" s="2">
        <f>IF($C370=0,"-",AB370/$C370)</f>
        <v>0</v>
      </c>
      <c r="AV370" s="2">
        <f>IF($C370=0,"-",AC370/$C370)</f>
        <v>0</v>
      </c>
      <c r="AW370" s="2">
        <f>IF($C370=0,"-",AD370/$C370)</f>
        <v>0</v>
      </c>
      <c r="AY370" s="2" t="str">
        <f t="shared" si="318"/>
        <v>North Carolina</v>
      </c>
      <c r="AZ370" t="str">
        <f t="shared" si="319"/>
        <v>T</v>
      </c>
      <c r="BC370" s="91">
        <v>37</v>
      </c>
      <c r="BD370" s="93"/>
      <c r="BE370" s="100">
        <f t="shared" si="343"/>
        <v>37000</v>
      </c>
      <c r="BF370" t="s">
        <v>1662</v>
      </c>
      <c r="BG370" t="s">
        <v>3290</v>
      </c>
    </row>
    <row r="371" spans="1:59">
      <c r="C371" s="1"/>
      <c r="D371" s="1"/>
      <c r="E371" s="1"/>
      <c r="F371" s="1"/>
      <c r="G371" s="1"/>
      <c r="H371" s="1"/>
      <c r="I371" s="1"/>
      <c r="J371" s="1"/>
      <c r="K371" s="7"/>
      <c r="L371" s="7"/>
      <c r="M371" s="7"/>
      <c r="N371" s="7"/>
      <c r="O371" s="48"/>
      <c r="P371" s="163"/>
      <c r="Q371" s="2"/>
      <c r="R371" s="2"/>
      <c r="S371" s="2"/>
      <c r="T371" s="2"/>
      <c r="U371" s="2"/>
      <c r="V371" s="2"/>
      <c r="X371" s="1">
        <f>X370-County!Q1574</f>
        <v>-32225</v>
      </c>
      <c r="Y371" s="1">
        <f>Y370-County!R1574</f>
        <v>-286506</v>
      </c>
      <c r="Z371" s="1">
        <f>Z370-County!S1574</f>
        <v>-50084</v>
      </c>
      <c r="AA371" s="1">
        <f>AA370-County!T1574</f>
        <v>-44190</v>
      </c>
      <c r="AF371" s="1">
        <f>AF370-County!Y1574</f>
        <v>-22141</v>
      </c>
      <c r="AP371" s="7"/>
      <c r="AQ371" s="7"/>
      <c r="AR371" s="7"/>
      <c r="AS371" s="7"/>
      <c r="AT371" s="2"/>
      <c r="AU371" s="2"/>
      <c r="AV371" s="2"/>
      <c r="AW371" s="2"/>
      <c r="AY371" s="2"/>
      <c r="BD371" s="93"/>
    </row>
    <row r="372" spans="1:59" outlineLevel="1">
      <c r="A372" t="s">
        <v>1179</v>
      </c>
      <c r="B372" t="s">
        <v>2565</v>
      </c>
      <c r="C372" s="1">
        <f>SUM(W372:AN372)</f>
        <v>11349</v>
      </c>
      <c r="D372" s="1"/>
      <c r="E372" s="1"/>
      <c r="F372" s="1"/>
      <c r="G372" s="1"/>
      <c r="H372" s="1"/>
      <c r="I372" s="1"/>
      <c r="J372" s="1"/>
      <c r="K372" s="7">
        <f>IF(W372&gt;0,RANK(W372,(W372:Y372,Z372:AN372)),0)</f>
        <v>0</v>
      </c>
      <c r="L372" s="7">
        <f>IF(X372&gt;0,RANK(X372,(W372:Y372,Z372:AN372)),0)</f>
        <v>4</v>
      </c>
      <c r="M372" s="7">
        <f>IF(Y372&gt;0,RANK(Y372,(W372:Y372,Z372:AN372)),0)</f>
        <v>3</v>
      </c>
      <c r="N372" s="7">
        <f>IF(Z372&gt;0,RANK(Z372,(W372:Y372,Z372:AN372)),0)</f>
        <v>2</v>
      </c>
      <c r="O372" s="48">
        <f>MAX(W372:AD372)-LARGE(W372:AD372,2)</f>
        <v>1324</v>
      </c>
      <c r="P372" s="163">
        <f t="shared" ref="P372:P426" si="345">O372/C372</f>
        <v>0.1166622609921579</v>
      </c>
      <c r="Q372" s="2"/>
      <c r="R372" s="2">
        <f t="shared" ref="R372:U373" si="346">IF($C372=0,"-",W372/$C372)</f>
        <v>0</v>
      </c>
      <c r="S372" s="2">
        <f t="shared" si="346"/>
        <v>8.4765177548682707E-2</v>
      </c>
      <c r="T372" s="2">
        <f t="shared" si="346"/>
        <v>0.23711340206185566</v>
      </c>
      <c r="U372" s="2">
        <f t="shared" si="346"/>
        <v>0.28072957969865187</v>
      </c>
      <c r="V372" s="2">
        <f>IF(C372=0,"-",(1-R372-S372-T372))</f>
        <v>0.67812142038946166</v>
      </c>
      <c r="X372" s="1">
        <f>County!Q3393</f>
        <v>962</v>
      </c>
      <c r="Y372" s="1">
        <f>County!R3393</f>
        <v>2691</v>
      </c>
      <c r="Z372" s="1">
        <f>County!S3393</f>
        <v>3186</v>
      </c>
      <c r="AA372" s="1">
        <f>County!T3393</f>
        <v>4510</v>
      </c>
      <c r="AH372" s="1"/>
      <c r="AP372" s="7">
        <f>IF(AA372&gt;0,RANK(AA372,(W372:Y372,Z372:AN372)),0)</f>
        <v>1</v>
      </c>
      <c r="AQ372" s="7">
        <f>IF(AB372&gt;0,RANK(AB372,(W372:Y372,Z372:AN372)),0)</f>
        <v>0</v>
      </c>
      <c r="AR372" s="7">
        <f>IF(AC372&gt;0,RANK(AC372,(W372:Y372,Z372:AN372)),0)</f>
        <v>0</v>
      </c>
      <c r="AS372" s="7">
        <f>IF(AD372&gt;0,RANK(AD372,(W372:Y372,AD372:AN372)),0)</f>
        <v>0</v>
      </c>
      <c r="AT372" s="2">
        <f t="shared" ref="AT372:AW373" si="347">IF($C372=0,"-",AA372/$C372)</f>
        <v>0.39739184069080974</v>
      </c>
      <c r="AU372" s="2">
        <f t="shared" si="347"/>
        <v>0</v>
      </c>
      <c r="AV372" s="2">
        <f t="shared" si="347"/>
        <v>0</v>
      </c>
      <c r="AW372" s="2">
        <f t="shared" si="347"/>
        <v>0</v>
      </c>
      <c r="AY372" s="2" t="str">
        <f t="shared" si="318"/>
        <v>At Large</v>
      </c>
      <c r="AZ372" t="str">
        <f t="shared" si="319"/>
        <v>ND</v>
      </c>
      <c r="BC372" s="91">
        <v>38</v>
      </c>
      <c r="BD372" s="93">
        <v>901</v>
      </c>
      <c r="BE372" s="100">
        <f>BC372*1000+BD372</f>
        <v>38901</v>
      </c>
      <c r="BF372" t="s">
        <v>2683</v>
      </c>
      <c r="BG372" t="s">
        <v>3094</v>
      </c>
    </row>
    <row r="373" spans="1:59">
      <c r="A373" t="s">
        <v>1786</v>
      </c>
      <c r="B373" t="s">
        <v>1136</v>
      </c>
      <c r="C373" s="1">
        <f>SUM(W373:AN373)</f>
        <v>11349</v>
      </c>
      <c r="D373" s="1"/>
      <c r="E373" s="1"/>
      <c r="F373" s="1"/>
      <c r="G373" s="1"/>
      <c r="H373" s="1"/>
      <c r="I373" s="1"/>
      <c r="J373" s="1"/>
      <c r="K373" s="7">
        <f>IF(W373&gt;0,RANK(W373,(W373:Y373,Z373:AN373)),0)</f>
        <v>0</v>
      </c>
      <c r="L373" s="7">
        <f>IF(X373&gt;0,RANK(X373,(W373:Y373,Z373:AN373)),0)</f>
        <v>4</v>
      </c>
      <c r="M373" s="7">
        <f>IF(Y373&gt;0,RANK(Y373,(W373:Y373,Z373:AN373)),0)</f>
        <v>3</v>
      </c>
      <c r="N373" s="7">
        <f>IF(Z373&gt;0,RANK(Z373,(W373:Y373,Z373:AN373)),0)</f>
        <v>2</v>
      </c>
      <c r="O373" s="48">
        <f>MAX(W373:AD373)-LARGE(W373:AD373,2)</f>
        <v>1324</v>
      </c>
      <c r="P373" s="163">
        <f t="shared" si="345"/>
        <v>0.1166622609921579</v>
      </c>
      <c r="Q373" s="2"/>
      <c r="R373" s="2">
        <f t="shared" si="346"/>
        <v>0</v>
      </c>
      <c r="S373" s="2">
        <f t="shared" si="346"/>
        <v>8.4765177548682707E-2</v>
      </c>
      <c r="T373" s="2">
        <f t="shared" si="346"/>
        <v>0.23711340206185566</v>
      </c>
      <c r="U373" s="2">
        <f t="shared" si="346"/>
        <v>0.28072957969865187</v>
      </c>
      <c r="V373" s="2">
        <f>IF(C373=0,"-",(1-R373-S373-T373))</f>
        <v>0.67812142038946166</v>
      </c>
      <c r="X373" s="1">
        <f>X372</f>
        <v>962</v>
      </c>
      <c r="Y373" s="1">
        <f>Y372</f>
        <v>2691</v>
      </c>
      <c r="Z373" s="1">
        <f>Z372</f>
        <v>3186</v>
      </c>
      <c r="AA373" s="1">
        <f>AA372</f>
        <v>4510</v>
      </c>
      <c r="AH373" s="1"/>
      <c r="AP373" s="7">
        <f>IF(AA373&gt;0,RANK(AA373,(W373:Y373,Z373:AN373)),0)</f>
        <v>1</v>
      </c>
      <c r="AQ373" s="7">
        <f>IF(AB373&gt;0,RANK(AB373,(W373:Y373,Z373:AN373)),0)</f>
        <v>0</v>
      </c>
      <c r="AR373" s="7">
        <f>IF(AC373&gt;0,RANK(AC373,(W373:Y373,Z373:AN373)),0)</f>
        <v>0</v>
      </c>
      <c r="AS373" s="7">
        <f>IF(AD373&gt;0,RANK(AD373,(W373:Y373,AD373:AN373)),0)</f>
        <v>0</v>
      </c>
      <c r="AT373" s="2">
        <f t="shared" si="347"/>
        <v>0.39739184069080974</v>
      </c>
      <c r="AU373" s="2">
        <f t="shared" si="347"/>
        <v>0</v>
      </c>
      <c r="AV373" s="2">
        <f t="shared" si="347"/>
        <v>0</v>
      </c>
      <c r="AW373" s="2">
        <f t="shared" si="347"/>
        <v>0</v>
      </c>
      <c r="AY373" s="2" t="str">
        <f t="shared" si="318"/>
        <v>North Dakota</v>
      </c>
      <c r="AZ373" t="str">
        <f t="shared" si="319"/>
        <v>T</v>
      </c>
      <c r="BC373" s="91">
        <v>38</v>
      </c>
      <c r="BD373" s="93"/>
      <c r="BE373" s="100">
        <f>BC373*1000+BD373</f>
        <v>38000</v>
      </c>
      <c r="BF373" t="s">
        <v>1662</v>
      </c>
      <c r="BG373" t="s">
        <v>3094</v>
      </c>
    </row>
    <row r="374" spans="1:59">
      <c r="C374" s="1"/>
      <c r="D374" s="1"/>
      <c r="E374" s="1"/>
      <c r="F374" s="1"/>
      <c r="G374" s="1"/>
      <c r="H374" s="1"/>
      <c r="I374" s="1"/>
      <c r="J374" s="1"/>
      <c r="K374" s="7"/>
      <c r="L374" s="7"/>
      <c r="M374" s="7"/>
      <c r="N374" s="7"/>
      <c r="O374" s="48"/>
      <c r="P374" s="163"/>
      <c r="Q374" s="2"/>
      <c r="R374" s="2"/>
      <c r="S374" s="2"/>
      <c r="T374" s="2"/>
      <c r="U374" s="2"/>
      <c r="V374" s="2"/>
      <c r="AH374" s="1"/>
      <c r="AP374" s="7"/>
      <c r="AQ374" s="7"/>
      <c r="AR374" s="7"/>
      <c r="AS374" s="7"/>
      <c r="AT374" s="2"/>
      <c r="AU374" s="2"/>
      <c r="AV374" s="2"/>
      <c r="AW374" s="2"/>
      <c r="AY374" s="2"/>
      <c r="BD374" s="93"/>
    </row>
    <row r="375" spans="1:59" outlineLevel="1">
      <c r="A375" s="9" t="s">
        <v>2197</v>
      </c>
      <c r="B375" t="s">
        <v>2566</v>
      </c>
      <c r="C375" s="1">
        <f t="shared" ref="C375:C391" si="348">SUM(W375:AN375)</f>
        <v>71343</v>
      </c>
      <c r="D375" s="1">
        <v>3</v>
      </c>
      <c r="E375" s="1" t="str">
        <f t="shared" ref="E375:E391" si="349">IF(W375=MAX($W375:$AA375),$D375,"")</f>
        <v/>
      </c>
      <c r="F375" s="1" t="str">
        <f t="shared" ref="F375:F391" si="350">IF(X375=MAX($W375:$AA375),$D375,"")</f>
        <v/>
      </c>
      <c r="G375" s="1">
        <f t="shared" ref="G375:G390" si="351">IF(Y375=MAX($W375:$AA375),$D375,"")</f>
        <v>3</v>
      </c>
      <c r="H375" s="1" t="str">
        <f t="shared" ref="H375:H391" si="352">IF(Z375=MAX($W375:$AA375),$D375,"")</f>
        <v/>
      </c>
      <c r="I375" s="1" t="str">
        <f t="shared" ref="I375:I390" si="353">IF(AA375=MAX($W375:$AA375),$D375,"")</f>
        <v/>
      </c>
      <c r="J375" s="1"/>
      <c r="K375" s="7">
        <f>IF(W375&gt;0,RANK(W375,(W375:Y375,Z375:AN375)),0)</f>
        <v>6</v>
      </c>
      <c r="L375" s="7">
        <f>IF(X375&gt;0,RANK(X375,(W375:Y375,Z375:AN375)),0)</f>
        <v>3</v>
      </c>
      <c r="M375" s="7">
        <f>IF(Y375&gt;0,RANK(Y375,(W375:Y375,Z375:AN375)),0)</f>
        <v>1</v>
      </c>
      <c r="N375" s="7">
        <f>IF(Z375&gt;0,RANK(Z375,(W375:Y375,Z375:AN375)),0)</f>
        <v>4</v>
      </c>
      <c r="O375" s="48">
        <f t="shared" ref="O375:O391" si="354">MAX(W375:AD375)-LARGE(W375:AD375,2)</f>
        <v>7611</v>
      </c>
      <c r="P375" s="163">
        <f t="shared" si="345"/>
        <v>0.10668180480215297</v>
      </c>
      <c r="Q375" s="2"/>
      <c r="R375" s="2">
        <f t="shared" ref="R375:R391" si="355">IF($C375=0,"-",W375/$C375)</f>
        <v>5.200229875390718E-3</v>
      </c>
      <c r="S375" s="2">
        <f t="shared" ref="S375:S391" si="356">IF($C375=0,"-",X375/$C375)</f>
        <v>0.1518018586266347</v>
      </c>
      <c r="T375" s="2">
        <f t="shared" ref="T375:T391" si="357">IF($C375=0,"-",Y375/$C375)</f>
        <v>0.42859145256016706</v>
      </c>
      <c r="U375" s="2">
        <f t="shared" ref="U375:U391" si="358">IF($C375=0,"-",Z375/$C375)</f>
        <v>8.658172490643791E-2</v>
      </c>
      <c r="V375" s="2">
        <f t="shared" ref="V375:V391" si="359">IF(C375=0,"-",(1-R375-S375-T375-U375))</f>
        <v>0.32782473403136969</v>
      </c>
      <c r="W375" s="1">
        <v>371</v>
      </c>
      <c r="X375" s="1">
        <v>10830</v>
      </c>
      <c r="Y375" s="1">
        <v>30577</v>
      </c>
      <c r="Z375" s="1">
        <v>6177</v>
      </c>
      <c r="AA375" s="1">
        <v>22966</v>
      </c>
      <c r="AB375" s="1">
        <v>422</v>
      </c>
      <c r="AD375" s="1">
        <f>SUMIF(County!$AT$1576:$AT$1663,$BA375,County!W$1576:W$1663)+SUMIF('Cong Dist'!$BA$1482:$BA$1536,$BA375,'Cong Dist'!AD$1482:AD$1536)</f>
        <v>0</v>
      </c>
      <c r="AE375" s="1">
        <f>SUMIF(County!$AT$1576:$AT$1663,$BA375,County!X$1576:X$1663)+SUMIF('Cong Dist'!$BA$1482:$BA$1536,$BA375,'Cong Dist'!AE$1482:AE$1536)</f>
        <v>0</v>
      </c>
      <c r="AP375" s="7">
        <f>IF(AA375&gt;0,RANK(AA375,(W375:Y375,Z375:AN375)),0)</f>
        <v>2</v>
      </c>
      <c r="AQ375" s="7">
        <f>IF(AB375&gt;0,RANK(AB375,(W375:Y375,Z375:AN375)),0)</f>
        <v>5</v>
      </c>
      <c r="AR375" s="7">
        <f>IF(AC375&gt;0,RANK(AC375,(W375:Y375,Z375:AN375)),0)</f>
        <v>0</v>
      </c>
      <c r="AS375" s="7">
        <f>IF(AD375&gt;0,RANK(AD375,(W375:Y375,AD375:AN375)),0)</f>
        <v>0</v>
      </c>
      <c r="AT375" s="2">
        <f t="shared" ref="AT375:AT391" si="360">IF($C375=0,"-",AA375/$C375)</f>
        <v>0.32190964775801412</v>
      </c>
      <c r="AU375" s="2">
        <f t="shared" ref="AU375:AU391" si="361">IF($C375=0,"-",AB375/$C375)</f>
        <v>5.9150862733554797E-3</v>
      </c>
      <c r="AV375" s="2">
        <f t="shared" ref="AV375:AV391" si="362">IF($C375=0,"-",AC375/$C375)</f>
        <v>0</v>
      </c>
      <c r="AW375" s="2">
        <f t="shared" ref="AW375:AW391" si="363">IF($C375=0,"-",AD375/$C375)</f>
        <v>0</v>
      </c>
      <c r="AY375" s="2" t="str">
        <f t="shared" si="318"/>
        <v>District 1</v>
      </c>
      <c r="AZ375" t="str">
        <f t="shared" si="319"/>
        <v>OH</v>
      </c>
      <c r="BA375">
        <v>1</v>
      </c>
      <c r="BC375" s="91">
        <v>39</v>
      </c>
      <c r="BD375" s="93">
        <v>901</v>
      </c>
      <c r="BE375" s="100">
        <f t="shared" ref="BE375:BE391" si="364">BC375*1000+BD375</f>
        <v>39901</v>
      </c>
      <c r="BF375" t="s">
        <v>2683</v>
      </c>
      <c r="BG375" t="s">
        <v>3290</v>
      </c>
    </row>
    <row r="376" spans="1:59" outlineLevel="1">
      <c r="A376" s="9" t="s">
        <v>1601</v>
      </c>
      <c r="B376" t="s">
        <v>2566</v>
      </c>
      <c r="C376" s="1">
        <f t="shared" si="348"/>
        <v>91357</v>
      </c>
      <c r="D376" s="1">
        <v>3</v>
      </c>
      <c r="E376" s="1" t="str">
        <f t="shared" si="349"/>
        <v/>
      </c>
      <c r="F376" s="1" t="str">
        <f t="shared" si="350"/>
        <v/>
      </c>
      <c r="G376" s="1">
        <f t="shared" si="351"/>
        <v>3</v>
      </c>
      <c r="H376" s="1" t="str">
        <f t="shared" si="352"/>
        <v/>
      </c>
      <c r="I376" s="1" t="str">
        <f t="shared" si="353"/>
        <v/>
      </c>
      <c r="J376" s="1"/>
      <c r="K376" s="7">
        <f>IF(W376&gt;0,RANK(W376,(W376:Y376,Z376:AN376)),0)</f>
        <v>6</v>
      </c>
      <c r="L376" s="7">
        <f>IF(X376&gt;0,RANK(X376,(W376:Y376,Z376:AN376)),0)</f>
        <v>3</v>
      </c>
      <c r="M376" s="7">
        <f>IF(Y376&gt;0,RANK(Y376,(W376:Y376,Z376:AN376)),0)</f>
        <v>1</v>
      </c>
      <c r="N376" s="7">
        <f>IF(Z376&gt;0,RANK(Z376,(W376:Y376,Z376:AN376)),0)</f>
        <v>4</v>
      </c>
      <c r="O376" s="48">
        <f t="shared" si="354"/>
        <v>6434</v>
      </c>
      <c r="P376" s="163">
        <f t="shared" si="345"/>
        <v>7.0427006140744555E-2</v>
      </c>
      <c r="Q376" s="2"/>
      <c r="R376" s="2">
        <f t="shared" si="355"/>
        <v>7.3338660420110115E-3</v>
      </c>
      <c r="S376" s="2">
        <f t="shared" si="356"/>
        <v>0.14390796545420712</v>
      </c>
      <c r="T376" s="2">
        <f t="shared" si="357"/>
        <v>0.4058036056350362</v>
      </c>
      <c r="U376" s="2">
        <f t="shared" si="358"/>
        <v>9.7058791335092001E-2</v>
      </c>
      <c r="V376" s="2">
        <f t="shared" si="359"/>
        <v>0.34589577153365364</v>
      </c>
      <c r="W376" s="1">
        <v>670</v>
      </c>
      <c r="X376" s="1">
        <v>13147</v>
      </c>
      <c r="Y376" s="1">
        <v>37073</v>
      </c>
      <c r="Z376" s="1">
        <v>8867</v>
      </c>
      <c r="AA376" s="1">
        <v>30639</v>
      </c>
      <c r="AB376" s="1">
        <v>961</v>
      </c>
      <c r="AD376" s="1">
        <f>SUMIF(County!$AT$1576:$AT$1663,$BA376,County!W$1576:W$1663)+SUMIF('Cong Dist'!$BA$1482:$BA$1536,$BA376,'Cong Dist'!AD$1482:AD$1536)</f>
        <v>0</v>
      </c>
      <c r="AE376" s="1">
        <f>SUMIF(County!$AT$1576:$AT$1663,$BA376,County!X$1576:X$1663)+SUMIF('Cong Dist'!$BA$1482:$BA$1536,$BA376,'Cong Dist'!AE$1482:AE$1536)</f>
        <v>0</v>
      </c>
      <c r="AP376" s="7">
        <f>IF(AA376&gt;0,RANK(AA376,(W376:Y376,Z376:AN376)),0)</f>
        <v>2</v>
      </c>
      <c r="AQ376" s="7">
        <f>IF(AB376&gt;0,RANK(AB376,(W376:Y376,Z376:AN376)),0)</f>
        <v>5</v>
      </c>
      <c r="AR376" s="7">
        <f>IF(AC376&gt;0,RANK(AC376,(W376:Y376,Z376:AN376)),0)</f>
        <v>0</v>
      </c>
      <c r="AS376" s="7">
        <f>IF(AD376&gt;0,RANK(AD376,(W376:Y376,AD376:AN376)),0)</f>
        <v>0</v>
      </c>
      <c r="AT376" s="2">
        <f t="shared" si="360"/>
        <v>0.33537659949429161</v>
      </c>
      <c r="AU376" s="2">
        <f t="shared" si="361"/>
        <v>1.0519172039362062E-2</v>
      </c>
      <c r="AV376" s="2">
        <f t="shared" si="362"/>
        <v>0</v>
      </c>
      <c r="AW376" s="2">
        <f t="shared" si="363"/>
        <v>0</v>
      </c>
      <c r="AY376" s="2" t="str">
        <f t="shared" si="318"/>
        <v>District 2</v>
      </c>
      <c r="AZ376" t="str">
        <f t="shared" si="319"/>
        <v>OH</v>
      </c>
      <c r="BA376">
        <v>2</v>
      </c>
      <c r="BC376" s="91">
        <v>39</v>
      </c>
      <c r="BD376" s="93">
        <v>902</v>
      </c>
      <c r="BE376" s="100">
        <f t="shared" si="364"/>
        <v>39902</v>
      </c>
      <c r="BF376" t="s">
        <v>2683</v>
      </c>
      <c r="BG376" t="s">
        <v>3290</v>
      </c>
    </row>
    <row r="377" spans="1:59" outlineLevel="1">
      <c r="A377" s="9" t="s">
        <v>1602</v>
      </c>
      <c r="B377" t="s">
        <v>2566</v>
      </c>
      <c r="C377" s="1">
        <f t="shared" si="348"/>
        <v>38469</v>
      </c>
      <c r="D377" s="1">
        <v>3</v>
      </c>
      <c r="E377" s="1" t="str">
        <f t="shared" si="349"/>
        <v/>
      </c>
      <c r="F377" s="1" t="str">
        <f t="shared" si="350"/>
        <v/>
      </c>
      <c r="G377" s="1" t="str">
        <f t="shared" si="351"/>
        <v/>
      </c>
      <c r="H377" s="1" t="str">
        <f t="shared" si="352"/>
        <v/>
      </c>
      <c r="I377" s="1">
        <f t="shared" si="353"/>
        <v>3</v>
      </c>
      <c r="J377" s="1"/>
      <c r="K377" s="7">
        <f>IF(W377&gt;0,RANK(W377,(W377:Y377,Z377:AN377)),0)</f>
        <v>6</v>
      </c>
      <c r="L377" s="7">
        <f>IF(X377&gt;0,RANK(X377,(W377:Y377,Z377:AN377)),0)</f>
        <v>3</v>
      </c>
      <c r="M377" s="7">
        <f>IF(Y377&gt;0,RANK(Y377,(W377:Y377,Z377:AN377)),0)</f>
        <v>2</v>
      </c>
      <c r="N377" s="7">
        <f>IF(Z377&gt;0,RANK(Z377,(W377:Y377,Z377:AN377)),0)</f>
        <v>4</v>
      </c>
      <c r="O377" s="48">
        <f t="shared" si="354"/>
        <v>1810</v>
      </c>
      <c r="P377" s="163">
        <f t="shared" si="345"/>
        <v>4.7050872130806623E-2</v>
      </c>
      <c r="Q377" s="2"/>
      <c r="R377" s="2">
        <f t="shared" si="355"/>
        <v>7.6425173516337834E-3</v>
      </c>
      <c r="S377" s="2">
        <f t="shared" si="356"/>
        <v>0.14130858613428995</v>
      </c>
      <c r="T377" s="2">
        <f t="shared" si="357"/>
        <v>0.33754451636382543</v>
      </c>
      <c r="U377" s="2">
        <f t="shared" si="358"/>
        <v>0.12048662559463465</v>
      </c>
      <c r="V377" s="2">
        <f t="shared" si="359"/>
        <v>0.39301775455561616</v>
      </c>
      <c r="W377" s="1">
        <v>294</v>
      </c>
      <c r="X377" s="1">
        <v>5436</v>
      </c>
      <c r="Y377" s="1">
        <v>12985</v>
      </c>
      <c r="Z377" s="1">
        <v>4635</v>
      </c>
      <c r="AA377" s="1">
        <v>14795</v>
      </c>
      <c r="AB377" s="1">
        <v>324</v>
      </c>
      <c r="AD377" s="1">
        <f>SUMIF(County!$AT$1576:$AT$1663,$BA377,County!W$1576:W$1663)+SUMIF('Cong Dist'!$BA$1482:$BA$1536,$BA377,'Cong Dist'!AD$1482:AD$1536)</f>
        <v>0</v>
      </c>
      <c r="AE377" s="1">
        <f>SUMIF(County!$AT$1576:$AT$1663,$BA377,County!X$1576:X$1663)+SUMIF('Cong Dist'!$BA$1482:$BA$1536,$BA377,'Cong Dist'!AE$1482:AE$1536)</f>
        <v>0</v>
      </c>
      <c r="AP377" s="7">
        <f>IF(AA377&gt;0,RANK(AA377,(W377:Y377,Z377:AN377)),0)</f>
        <v>1</v>
      </c>
      <c r="AQ377" s="7">
        <f>IF(AB377&gt;0,RANK(AB377,(W377:Y377,Z377:AN377)),0)</f>
        <v>5</v>
      </c>
      <c r="AR377" s="7">
        <f>IF(AC377&gt;0,RANK(AC377,(W377:Y377,Z377:AN377)),0)</f>
        <v>0</v>
      </c>
      <c r="AS377" s="7">
        <f>IF(AD377&gt;0,RANK(AD377,(W377:Y377,AD377:AN377)),0)</f>
        <v>0</v>
      </c>
      <c r="AT377" s="2">
        <f t="shared" si="360"/>
        <v>0.38459538849463204</v>
      </c>
      <c r="AU377" s="2">
        <f t="shared" si="361"/>
        <v>8.4223660609841697E-3</v>
      </c>
      <c r="AV377" s="2">
        <f t="shared" si="362"/>
        <v>0</v>
      </c>
      <c r="AW377" s="2">
        <f t="shared" si="363"/>
        <v>0</v>
      </c>
      <c r="AY377" s="2" t="str">
        <f t="shared" si="318"/>
        <v>District 3</v>
      </c>
      <c r="AZ377" t="str">
        <f t="shared" si="319"/>
        <v>OH</v>
      </c>
      <c r="BA377">
        <v>3</v>
      </c>
      <c r="BC377" s="91">
        <v>39</v>
      </c>
      <c r="BD377" s="93">
        <v>903</v>
      </c>
      <c r="BE377" s="100">
        <f t="shared" si="364"/>
        <v>39903</v>
      </c>
      <c r="BF377" t="s">
        <v>2683</v>
      </c>
      <c r="BG377" t="s">
        <v>3290</v>
      </c>
    </row>
    <row r="378" spans="1:59" outlineLevel="1">
      <c r="A378" s="9" t="s">
        <v>1873</v>
      </c>
      <c r="B378" t="s">
        <v>2566</v>
      </c>
      <c r="C378" s="1">
        <f t="shared" si="348"/>
        <v>89251</v>
      </c>
      <c r="D378" s="1">
        <v>3</v>
      </c>
      <c r="E378" s="1" t="str">
        <f t="shared" si="349"/>
        <v/>
      </c>
      <c r="F378" s="1" t="str">
        <f t="shared" si="350"/>
        <v/>
      </c>
      <c r="G378" s="1" t="str">
        <f t="shared" si="351"/>
        <v/>
      </c>
      <c r="H378" s="1" t="str">
        <f t="shared" si="352"/>
        <v/>
      </c>
      <c r="I378" s="1">
        <f t="shared" si="353"/>
        <v>3</v>
      </c>
      <c r="J378" s="1"/>
      <c r="K378" s="7">
        <f>IF(W378&gt;0,RANK(W378,(W378:Y378,Z378:AN378)),0)</f>
        <v>6</v>
      </c>
      <c r="L378" s="7">
        <f>IF(X378&gt;0,RANK(X378,(W378:Y378,Z378:AN378)),0)</f>
        <v>3</v>
      </c>
      <c r="M378" s="7">
        <f>IF(Y378&gt;0,RANK(Y378,(W378:Y378,Z378:AN378)),0)</f>
        <v>2</v>
      </c>
      <c r="N378" s="7">
        <f>IF(Z378&gt;0,RANK(Z378,(W378:Y378,Z378:AN378)),0)</f>
        <v>4</v>
      </c>
      <c r="O378" s="48">
        <f t="shared" si="354"/>
        <v>8830</v>
      </c>
      <c r="P378" s="163">
        <f t="shared" si="345"/>
        <v>9.8934465720272036E-2</v>
      </c>
      <c r="Q378" s="2"/>
      <c r="R378" s="2">
        <f t="shared" si="355"/>
        <v>7.9550929401351247E-3</v>
      </c>
      <c r="S378" s="2">
        <f t="shared" si="356"/>
        <v>0.16790848281811968</v>
      </c>
      <c r="T378" s="2">
        <f t="shared" si="357"/>
        <v>0.3056884516700093</v>
      </c>
      <c r="U378" s="2">
        <f t="shared" si="358"/>
        <v>0.10239661180266887</v>
      </c>
      <c r="V378" s="2">
        <f t="shared" si="359"/>
        <v>0.41605136076906701</v>
      </c>
      <c r="W378" s="1">
        <v>710</v>
      </c>
      <c r="X378" s="1">
        <v>14986</v>
      </c>
      <c r="Y378" s="1">
        <v>27283</v>
      </c>
      <c r="Z378" s="1">
        <v>9139</v>
      </c>
      <c r="AA378" s="1">
        <v>36113</v>
      </c>
      <c r="AB378" s="1">
        <v>1020</v>
      </c>
      <c r="AD378" s="1">
        <f>SUMIF(County!$AT$1576:$AT$1663,$BA378,County!W$1576:W$1663)+SUMIF('Cong Dist'!$BA$1482:$BA$1536,$BA378,'Cong Dist'!AD$1482:AD$1536)</f>
        <v>0</v>
      </c>
      <c r="AE378" s="1">
        <f>SUMIF(County!$AT$1576:$AT$1663,$BA378,County!X$1576:X$1663)+SUMIF('Cong Dist'!$BA$1482:$BA$1536,$BA378,'Cong Dist'!AE$1482:AE$1536)</f>
        <v>0</v>
      </c>
      <c r="AP378" s="7">
        <f>IF(AA378&gt;0,RANK(AA378,(W378:Y378,Z378:AN378)),0)</f>
        <v>1</v>
      </c>
      <c r="AQ378" s="7">
        <f>IF(AB378&gt;0,RANK(AB378,(W378:Y378,Z378:AN378)),0)</f>
        <v>5</v>
      </c>
      <c r="AR378" s="7">
        <f>IF(AC378&gt;0,RANK(AC378,(W378:Y378,Z378:AN378)),0)</f>
        <v>0</v>
      </c>
      <c r="AS378" s="7">
        <f>IF(AD378&gt;0,RANK(AD378,(W378:Y378,AD378:AN378)),0)</f>
        <v>0</v>
      </c>
      <c r="AT378" s="2">
        <f t="shared" si="360"/>
        <v>0.40462291739028133</v>
      </c>
      <c r="AU378" s="2">
        <f t="shared" si="361"/>
        <v>1.1428443378785671E-2</v>
      </c>
      <c r="AV378" s="2">
        <f t="shared" si="362"/>
        <v>0</v>
      </c>
      <c r="AW378" s="2">
        <f t="shared" si="363"/>
        <v>0</v>
      </c>
      <c r="AY378" s="2" t="str">
        <f t="shared" si="318"/>
        <v>District 4</v>
      </c>
      <c r="AZ378" t="str">
        <f t="shared" si="319"/>
        <v>OH</v>
      </c>
      <c r="BA378">
        <v>4</v>
      </c>
      <c r="BC378" s="91">
        <v>39</v>
      </c>
      <c r="BD378" s="93">
        <v>904</v>
      </c>
      <c r="BE378" s="100">
        <f t="shared" si="364"/>
        <v>39904</v>
      </c>
      <c r="BF378" t="s">
        <v>2683</v>
      </c>
      <c r="BG378" t="s">
        <v>3290</v>
      </c>
    </row>
    <row r="379" spans="1:59" outlineLevel="1">
      <c r="A379" s="9" t="s">
        <v>1827</v>
      </c>
      <c r="B379" t="s">
        <v>2566</v>
      </c>
      <c r="C379" s="1">
        <f t="shared" si="348"/>
        <v>98164</v>
      </c>
      <c r="D379" s="1">
        <v>3</v>
      </c>
      <c r="E379" s="1" t="str">
        <f t="shared" si="349"/>
        <v/>
      </c>
      <c r="F379" s="1" t="str">
        <f t="shared" si="350"/>
        <v/>
      </c>
      <c r="G379" s="1" t="str">
        <f t="shared" si="351"/>
        <v/>
      </c>
      <c r="H379" s="1" t="str">
        <f t="shared" si="352"/>
        <v/>
      </c>
      <c r="I379" s="1">
        <f t="shared" si="353"/>
        <v>3</v>
      </c>
      <c r="J379" s="1"/>
      <c r="K379" s="7">
        <f>IF(W379&gt;0,RANK(W379,(W379:Y379,Z379:AN379)),0)</f>
        <v>6</v>
      </c>
      <c r="L379" s="7">
        <f>IF(X379&gt;0,RANK(X379,(W379:Y379,Z379:AN379)),0)</f>
        <v>3</v>
      </c>
      <c r="M379" s="7">
        <f>IF(Y379&gt;0,RANK(Y379,(W379:Y379,Z379:AN379)),0)</f>
        <v>2</v>
      </c>
      <c r="N379" s="7">
        <f>IF(Z379&gt;0,RANK(Z379,(W379:Y379,Z379:AN379)),0)</f>
        <v>4</v>
      </c>
      <c r="O379" s="48">
        <f t="shared" si="354"/>
        <v>13918</v>
      </c>
      <c r="P379" s="163">
        <f t="shared" si="345"/>
        <v>0.14178313842141721</v>
      </c>
      <c r="Q379" s="2"/>
      <c r="R379" s="2">
        <f t="shared" si="355"/>
        <v>9.3720712277413302E-3</v>
      </c>
      <c r="S379" s="2">
        <f t="shared" si="356"/>
        <v>0.13505969601890713</v>
      </c>
      <c r="T379" s="2">
        <f t="shared" si="357"/>
        <v>0.29080925797644758</v>
      </c>
      <c r="U379" s="2">
        <f t="shared" si="358"/>
        <v>0.12093027993969276</v>
      </c>
      <c r="V379" s="2">
        <f t="shared" si="359"/>
        <v>0.44382869483721121</v>
      </c>
      <c r="W379" s="1">
        <v>920</v>
      </c>
      <c r="X379" s="1">
        <v>13258</v>
      </c>
      <c r="Y379" s="1">
        <v>28547</v>
      </c>
      <c r="Z379" s="1">
        <v>11871</v>
      </c>
      <c r="AA379" s="1">
        <v>42465</v>
      </c>
      <c r="AB379" s="1">
        <v>1103</v>
      </c>
      <c r="AD379" s="1">
        <f>SUMIF(County!$AT$1576:$AT$1663,$BA379,County!W$1576:W$1663)+SUMIF('Cong Dist'!$BA$1482:$BA$1536,$BA379,'Cong Dist'!AD$1482:AD$1536)</f>
        <v>0</v>
      </c>
      <c r="AE379" s="1">
        <f>SUMIF(County!$AT$1576:$AT$1663,$BA379,County!X$1576:X$1663)+SUMIF('Cong Dist'!$BA$1482:$BA$1536,$BA379,'Cong Dist'!AE$1482:AE$1536)</f>
        <v>0</v>
      </c>
      <c r="AP379" s="7">
        <f>IF(AA379&gt;0,RANK(AA379,(W379:Y379,Z379:AN379)),0)</f>
        <v>1</v>
      </c>
      <c r="AQ379" s="7">
        <f>IF(AB379&gt;0,RANK(AB379,(W379:Y379,Z379:AN379)),0)</f>
        <v>5</v>
      </c>
      <c r="AR379" s="7">
        <f>IF(AC379&gt;0,RANK(AC379,(W379:Y379,Z379:AN379)),0)</f>
        <v>0</v>
      </c>
      <c r="AS379" s="7">
        <f>IF(AD379&gt;0,RANK(AD379,(W379:Y379,AD379:AN379)),0)</f>
        <v>0</v>
      </c>
      <c r="AT379" s="2">
        <f t="shared" si="360"/>
        <v>0.43259239639786479</v>
      </c>
      <c r="AU379" s="2">
        <f t="shared" si="361"/>
        <v>1.12362984393464E-2</v>
      </c>
      <c r="AV379" s="2">
        <f t="shared" si="362"/>
        <v>0</v>
      </c>
      <c r="AW379" s="2">
        <f t="shared" si="363"/>
        <v>0</v>
      </c>
      <c r="AY379" s="2" t="str">
        <f t="shared" si="318"/>
        <v>District 5</v>
      </c>
      <c r="AZ379" t="str">
        <f t="shared" si="319"/>
        <v>OH</v>
      </c>
      <c r="BA379">
        <v>5</v>
      </c>
      <c r="BC379" s="91">
        <v>39</v>
      </c>
      <c r="BD379" s="93">
        <v>905</v>
      </c>
      <c r="BE379" s="100">
        <f t="shared" si="364"/>
        <v>39905</v>
      </c>
      <c r="BF379" t="s">
        <v>2683</v>
      </c>
      <c r="BG379" t="s">
        <v>3290</v>
      </c>
    </row>
    <row r="380" spans="1:59" outlineLevel="1">
      <c r="A380" s="9" t="s">
        <v>1806</v>
      </c>
      <c r="B380" t="s">
        <v>2566</v>
      </c>
      <c r="C380" s="1">
        <f t="shared" si="348"/>
        <v>71227</v>
      </c>
      <c r="D380" s="1">
        <v>3</v>
      </c>
      <c r="E380" s="1" t="str">
        <f t="shared" si="349"/>
        <v/>
      </c>
      <c r="F380" s="1" t="str">
        <f t="shared" si="350"/>
        <v/>
      </c>
      <c r="G380" s="1">
        <f t="shared" si="351"/>
        <v>3</v>
      </c>
      <c r="H380" s="1" t="str">
        <f t="shared" si="352"/>
        <v/>
      </c>
      <c r="I380" s="1" t="str">
        <f t="shared" si="353"/>
        <v/>
      </c>
      <c r="J380" s="1"/>
      <c r="K380" s="7">
        <f>IF(W380&gt;0,RANK(W380,(W380:Y380,Z380:AN380)),0)</f>
        <v>5</v>
      </c>
      <c r="L380" s="7">
        <f>IF(X380&gt;0,RANK(X380,(W380:Y380,Z380:AN380)),0)</f>
        <v>2</v>
      </c>
      <c r="M380" s="7">
        <f>IF(Y380&gt;0,RANK(Y380,(W380:Y380,Z380:AN380)),0)</f>
        <v>1</v>
      </c>
      <c r="N380" s="7">
        <f>IF(Z380&gt;0,RANK(Z380,(W380:Y380,Z380:AN380)),0)</f>
        <v>3</v>
      </c>
      <c r="O380" s="48">
        <f t="shared" si="354"/>
        <v>6943</v>
      </c>
      <c r="P380" s="163">
        <f t="shared" si="345"/>
        <v>9.7477080320664919E-2</v>
      </c>
      <c r="Q380" s="2"/>
      <c r="R380" s="2">
        <f t="shared" si="355"/>
        <v>2.8331952770718968E-2</v>
      </c>
      <c r="S380" s="2">
        <f t="shared" si="356"/>
        <v>0.31253597652575571</v>
      </c>
      <c r="T380" s="2">
        <f t="shared" si="357"/>
        <v>0.41001305684642059</v>
      </c>
      <c r="U380" s="2">
        <f t="shared" si="358"/>
        <v>0.19098094823592177</v>
      </c>
      <c r="V380" s="2">
        <f t="shared" si="359"/>
        <v>5.8138065621182955E-2</v>
      </c>
      <c r="W380" s="1">
        <v>2018</v>
      </c>
      <c r="X380" s="1">
        <v>22261</v>
      </c>
      <c r="Y380" s="1">
        <v>29204</v>
      </c>
      <c r="Z380" s="1">
        <v>13603</v>
      </c>
      <c r="AB380" s="1">
        <v>4141</v>
      </c>
      <c r="AD380" s="1">
        <f>SUMIF(County!$AT$1576:$AT$1663,$BA380,County!W$1576:W$1663)+SUMIF('Cong Dist'!$BA$1482:$BA$1536,$BA380,'Cong Dist'!AD$1482:AD$1536)</f>
        <v>0</v>
      </c>
      <c r="AE380" s="1">
        <f>SUMIF(County!$AT$1576:$AT$1663,$BA380,County!X$1576:X$1663)+SUMIF('Cong Dist'!$BA$1482:$BA$1536,$BA380,'Cong Dist'!AE$1482:AE$1536)</f>
        <v>0</v>
      </c>
      <c r="AP380" s="7">
        <f>IF(AA380&gt;0,RANK(AA380,(W380:Y380,Z380:AN380)),0)</f>
        <v>0</v>
      </c>
      <c r="AQ380" s="7">
        <f>IF(AB380&gt;0,RANK(AB380,(W380:Y380,Z380:AN380)),0)</f>
        <v>4</v>
      </c>
      <c r="AR380" s="7">
        <f>IF(AC380&gt;0,RANK(AC380,(W380:Y380,Z380:AN380)),0)</f>
        <v>0</v>
      </c>
      <c r="AS380" s="7">
        <f>IF(AD380&gt;0,RANK(AD380,(W380:Y380,AD380:AN380)),0)</f>
        <v>0</v>
      </c>
      <c r="AT380" s="2">
        <f t="shared" si="360"/>
        <v>0</v>
      </c>
      <c r="AU380" s="2">
        <f t="shared" si="361"/>
        <v>5.8138065621182976E-2</v>
      </c>
      <c r="AV380" s="2">
        <f t="shared" si="362"/>
        <v>0</v>
      </c>
      <c r="AW380" s="2">
        <f t="shared" si="363"/>
        <v>0</v>
      </c>
      <c r="AY380" s="2" t="str">
        <f t="shared" si="318"/>
        <v>District 6</v>
      </c>
      <c r="AZ380" t="str">
        <f t="shared" si="319"/>
        <v>OH</v>
      </c>
      <c r="BA380">
        <v>6</v>
      </c>
      <c r="BC380" s="91">
        <v>39</v>
      </c>
      <c r="BD380" s="93">
        <v>906</v>
      </c>
      <c r="BE380" s="100">
        <f t="shared" si="364"/>
        <v>39906</v>
      </c>
      <c r="BF380" t="s">
        <v>2683</v>
      </c>
      <c r="BG380" t="s">
        <v>3290</v>
      </c>
    </row>
    <row r="381" spans="1:59" outlineLevel="1">
      <c r="A381" s="9" t="s">
        <v>1388</v>
      </c>
      <c r="B381" t="s">
        <v>2566</v>
      </c>
      <c r="C381" s="1">
        <f t="shared" si="348"/>
        <v>80518</v>
      </c>
      <c r="D381" s="1">
        <v>3</v>
      </c>
      <c r="E381" s="1" t="str">
        <f t="shared" si="349"/>
        <v/>
      </c>
      <c r="F381" s="1" t="str">
        <f t="shared" si="350"/>
        <v/>
      </c>
      <c r="G381" s="1" t="str">
        <f t="shared" si="351"/>
        <v/>
      </c>
      <c r="H381" s="1" t="str">
        <f t="shared" si="352"/>
        <v/>
      </c>
      <c r="I381" s="1">
        <f t="shared" si="353"/>
        <v>3</v>
      </c>
      <c r="J381" s="1"/>
      <c r="K381" s="7">
        <f>IF(W381&gt;0,RANK(W381,(W381:Y381,Z381:AN381)),0)</f>
        <v>6</v>
      </c>
      <c r="L381" s="7">
        <f>IF(X381&gt;0,RANK(X381,(W381:Y381,Z381:AN381)),0)</f>
        <v>3</v>
      </c>
      <c r="M381" s="7">
        <f>IF(Y381&gt;0,RANK(Y381,(W381:Y381,Z381:AN381)),0)</f>
        <v>2</v>
      </c>
      <c r="N381" s="7">
        <f>IF(Z381&gt;0,RANK(Z381,(W381:Y381,Z381:AN381)),0)</f>
        <v>4</v>
      </c>
      <c r="O381" s="48">
        <f t="shared" si="354"/>
        <v>2892</v>
      </c>
      <c r="P381" s="163">
        <f t="shared" si="345"/>
        <v>3.5917434610894458E-2</v>
      </c>
      <c r="Q381" s="2"/>
      <c r="R381" s="2">
        <f t="shared" si="355"/>
        <v>7.874015748031496E-3</v>
      </c>
      <c r="S381" s="2">
        <f t="shared" si="356"/>
        <v>0.15777838495740082</v>
      </c>
      <c r="T381" s="2">
        <f t="shared" si="357"/>
        <v>0.34073126505874463</v>
      </c>
      <c r="U381" s="2">
        <f t="shared" si="358"/>
        <v>0.10638614968081671</v>
      </c>
      <c r="V381" s="2">
        <f t="shared" si="359"/>
        <v>0.38723018455500635</v>
      </c>
      <c r="W381" s="1">
        <v>634</v>
      </c>
      <c r="X381" s="1">
        <v>12704</v>
      </c>
      <c r="Y381" s="1">
        <v>27435</v>
      </c>
      <c r="Z381" s="1">
        <v>8566</v>
      </c>
      <c r="AA381" s="1">
        <v>30327</v>
      </c>
      <c r="AB381" s="1">
        <v>852</v>
      </c>
      <c r="AD381" s="1">
        <f>SUMIF(County!$AT$1576:$AT$1663,$BA381,County!W$1576:W$1663)+SUMIF('Cong Dist'!$BA$1482:$BA$1536,$BA381,'Cong Dist'!AD$1482:AD$1536)</f>
        <v>0</v>
      </c>
      <c r="AE381" s="1">
        <f>SUMIF(County!$AT$1576:$AT$1663,$BA381,County!X$1576:X$1663)+SUMIF('Cong Dist'!$BA$1482:$BA$1536,$BA381,'Cong Dist'!AE$1482:AE$1536)</f>
        <v>0</v>
      </c>
      <c r="AP381" s="7">
        <f>IF(AA381&gt;0,RANK(AA381,(W381:Y381,Z381:AN381)),0)</f>
        <v>1</v>
      </c>
      <c r="AQ381" s="7">
        <f>IF(AB381&gt;0,RANK(AB381,(W381:Y381,Z381:AN381)),0)</f>
        <v>5</v>
      </c>
      <c r="AR381" s="7">
        <f>IF(AC381&gt;0,RANK(AC381,(W381:Y381,Z381:AN381)),0)</f>
        <v>0</v>
      </c>
      <c r="AS381" s="7">
        <f>IF(AD381&gt;0,RANK(AD381,(W381:Y381,AD381:AN381)),0)</f>
        <v>0</v>
      </c>
      <c r="AT381" s="2">
        <f t="shared" si="360"/>
        <v>0.3766486996696391</v>
      </c>
      <c r="AU381" s="2">
        <f t="shared" si="361"/>
        <v>1.0581484885367247E-2</v>
      </c>
      <c r="AV381" s="2">
        <f t="shared" si="362"/>
        <v>0</v>
      </c>
      <c r="AW381" s="2">
        <f t="shared" si="363"/>
        <v>0</v>
      </c>
      <c r="AY381" s="2" t="str">
        <f t="shared" si="318"/>
        <v>District 7</v>
      </c>
      <c r="AZ381" t="str">
        <f t="shared" si="319"/>
        <v>OH</v>
      </c>
      <c r="BA381">
        <v>7</v>
      </c>
      <c r="BC381" s="91">
        <v>39</v>
      </c>
      <c r="BD381" s="93">
        <v>907</v>
      </c>
      <c r="BE381" s="100">
        <f t="shared" si="364"/>
        <v>39907</v>
      </c>
      <c r="BF381" t="s">
        <v>2683</v>
      </c>
      <c r="BG381" t="s">
        <v>3290</v>
      </c>
    </row>
    <row r="382" spans="1:59" outlineLevel="1">
      <c r="A382" s="9" t="s">
        <v>282</v>
      </c>
      <c r="B382" t="s">
        <v>2566</v>
      </c>
      <c r="C382" s="1">
        <f t="shared" si="348"/>
        <v>86513</v>
      </c>
      <c r="D382" s="1">
        <v>3</v>
      </c>
      <c r="E382" s="1" t="str">
        <f t="shared" si="349"/>
        <v/>
      </c>
      <c r="F382" s="1" t="str">
        <f t="shared" si="350"/>
        <v/>
      </c>
      <c r="G382" s="1" t="str">
        <f t="shared" si="351"/>
        <v/>
      </c>
      <c r="H382" s="1" t="str">
        <f t="shared" si="352"/>
        <v/>
      </c>
      <c r="I382" s="1">
        <f t="shared" si="353"/>
        <v>3</v>
      </c>
      <c r="J382" s="1"/>
      <c r="K382" s="7">
        <f>IF(W382&gt;0,RANK(W382,(W382:Y382,Z382:AN382)),0)</f>
        <v>6</v>
      </c>
      <c r="L382" s="7">
        <f>IF(X382&gt;0,RANK(X382,(W382:Y382,Z382:AN382)),0)</f>
        <v>3</v>
      </c>
      <c r="M382" s="7">
        <f>IF(Y382&gt;0,RANK(Y382,(W382:Y382,Z382:AN382)),0)</f>
        <v>2</v>
      </c>
      <c r="N382" s="7">
        <f>IF(Z382&gt;0,RANK(Z382,(W382:Y382,Z382:AN382)),0)</f>
        <v>4</v>
      </c>
      <c r="O382" s="48">
        <f t="shared" si="354"/>
        <v>550</v>
      </c>
      <c r="P382" s="163">
        <f t="shared" si="345"/>
        <v>6.357426051576064E-3</v>
      </c>
      <c r="Q382" s="2"/>
      <c r="R382" s="2">
        <f t="shared" si="355"/>
        <v>5.5136222301850587E-3</v>
      </c>
      <c r="S382" s="2">
        <f t="shared" si="356"/>
        <v>0.19475685735091836</v>
      </c>
      <c r="T382" s="2">
        <f t="shared" si="357"/>
        <v>0.35276779212372705</v>
      </c>
      <c r="U382" s="2">
        <f t="shared" si="358"/>
        <v>8.0461895900038147E-2</v>
      </c>
      <c r="V382" s="2">
        <f t="shared" si="359"/>
        <v>0.36649983239513134</v>
      </c>
      <c r="W382" s="1">
        <v>477</v>
      </c>
      <c r="X382" s="1">
        <v>16849</v>
      </c>
      <c r="Y382" s="1">
        <v>30519</v>
      </c>
      <c r="Z382" s="1">
        <v>6961</v>
      </c>
      <c r="AA382" s="1">
        <v>31069</v>
      </c>
      <c r="AB382" s="1">
        <v>638</v>
      </c>
      <c r="AD382" s="1">
        <f>SUMIF(County!$AT$1576:$AT$1663,$BA382,County!W$1576:W$1663)+SUMIF('Cong Dist'!$BA$1482:$BA$1536,$BA382,'Cong Dist'!AD$1482:AD$1536)</f>
        <v>0</v>
      </c>
      <c r="AE382" s="1">
        <f>SUMIF(County!$AT$1576:$AT$1663,$BA382,County!X$1576:X$1663)+SUMIF('Cong Dist'!$BA$1482:$BA$1536,$BA382,'Cong Dist'!AE$1482:AE$1536)</f>
        <v>0</v>
      </c>
      <c r="AP382" s="7">
        <f>IF(AA382&gt;0,RANK(AA382,(W382:Y382,Z382:AN382)),0)</f>
        <v>1</v>
      </c>
      <c r="AQ382" s="7">
        <f>IF(AB382&gt;0,RANK(AB382,(W382:Y382,Z382:AN382)),0)</f>
        <v>5</v>
      </c>
      <c r="AR382" s="7">
        <f>IF(AC382&gt;0,RANK(AC382,(W382:Y382,Z382:AN382)),0)</f>
        <v>0</v>
      </c>
      <c r="AS382" s="7">
        <f>IF(AD382&gt;0,RANK(AD382,(W382:Y382,AD382:AN382)),0)</f>
        <v>0</v>
      </c>
      <c r="AT382" s="2">
        <f t="shared" si="360"/>
        <v>0.35912521817530313</v>
      </c>
      <c r="AU382" s="2">
        <f t="shared" si="361"/>
        <v>7.3746142198282336E-3</v>
      </c>
      <c r="AV382" s="2">
        <f t="shared" si="362"/>
        <v>0</v>
      </c>
      <c r="AW382" s="2">
        <f t="shared" si="363"/>
        <v>0</v>
      </c>
      <c r="AY382" s="2" t="str">
        <f t="shared" si="318"/>
        <v>District 8</v>
      </c>
      <c r="AZ382" t="str">
        <f t="shared" si="319"/>
        <v>OH</v>
      </c>
      <c r="BA382">
        <v>8</v>
      </c>
      <c r="BC382" s="91">
        <v>39</v>
      </c>
      <c r="BD382" s="93">
        <v>908</v>
      </c>
      <c r="BE382" s="100">
        <f t="shared" si="364"/>
        <v>39908</v>
      </c>
      <c r="BF382" t="s">
        <v>2683</v>
      </c>
      <c r="BG382" t="s">
        <v>3290</v>
      </c>
    </row>
    <row r="383" spans="1:59" outlineLevel="1">
      <c r="A383" s="9" t="s">
        <v>3105</v>
      </c>
      <c r="B383" t="s">
        <v>2566</v>
      </c>
      <c r="C383" s="1">
        <f t="shared" si="348"/>
        <v>35847</v>
      </c>
      <c r="D383" s="1">
        <v>3</v>
      </c>
      <c r="E383" s="1" t="str">
        <f t="shared" si="349"/>
        <v/>
      </c>
      <c r="F383" s="1" t="str">
        <f t="shared" si="350"/>
        <v/>
      </c>
      <c r="G383" s="1">
        <f t="shared" si="351"/>
        <v>3</v>
      </c>
      <c r="H383" s="1" t="str">
        <f t="shared" si="352"/>
        <v/>
      </c>
      <c r="I383" s="1" t="str">
        <f t="shared" si="353"/>
        <v/>
      </c>
      <c r="J383" s="1"/>
      <c r="K383" s="7">
        <f>IF(W383&gt;0,RANK(W383,(W383:Y383,Z383:AN383)),0)</f>
        <v>5</v>
      </c>
      <c r="L383" s="7">
        <f>IF(X383&gt;0,RANK(X383,(W383:Y383,Z383:AN383)),0)</f>
        <v>2</v>
      </c>
      <c r="M383" s="7">
        <f>IF(Y383&gt;0,RANK(Y383,(W383:Y383,Z383:AN383)),0)</f>
        <v>1</v>
      </c>
      <c r="N383" s="7">
        <f>IF(Z383&gt;0,RANK(Z383,(W383:Y383,Z383:AN383)),0)</f>
        <v>3</v>
      </c>
      <c r="O383" s="48">
        <f t="shared" si="354"/>
        <v>7968</v>
      </c>
      <c r="P383" s="163">
        <f t="shared" si="345"/>
        <v>0.22227801489664406</v>
      </c>
      <c r="Q383" s="2"/>
      <c r="R383" s="2">
        <f t="shared" si="355"/>
        <v>1.8244204535944431E-2</v>
      </c>
      <c r="S383" s="2">
        <f t="shared" si="356"/>
        <v>0.27282617792283875</v>
      </c>
      <c r="T383" s="2">
        <f t="shared" si="357"/>
        <v>0.49510419281948281</v>
      </c>
      <c r="U383" s="2">
        <f t="shared" si="358"/>
        <v>0.17954082628950818</v>
      </c>
      <c r="V383" s="2">
        <f t="shared" si="359"/>
        <v>3.4284598432225755E-2</v>
      </c>
      <c r="W383" s="1">
        <v>654</v>
      </c>
      <c r="X383" s="1">
        <v>9780</v>
      </c>
      <c r="Y383" s="1">
        <v>17748</v>
      </c>
      <c r="Z383" s="1">
        <v>6436</v>
      </c>
      <c r="AB383" s="1">
        <v>1229</v>
      </c>
      <c r="AD383" s="1">
        <f>SUMIF(County!$AT$1576:$AT$1663,$BA383,County!W$1576:W$1663)+SUMIF('Cong Dist'!$BA$1482:$BA$1536,$BA383,'Cong Dist'!AD$1482:AD$1536)</f>
        <v>0</v>
      </c>
      <c r="AE383" s="1">
        <f>SUMIF(County!$AT$1576:$AT$1663,$BA383,County!X$1576:X$1663)+SUMIF('Cong Dist'!$BA$1482:$BA$1536,$BA383,'Cong Dist'!AE$1482:AE$1536)</f>
        <v>0</v>
      </c>
      <c r="AP383" s="7">
        <f>IF(AA383&gt;0,RANK(AA383,(W383:Y383,Z383:AN383)),0)</f>
        <v>0</v>
      </c>
      <c r="AQ383" s="7">
        <f>IF(AB383&gt;0,RANK(AB383,(W383:Y383,Z383:AN383)),0)</f>
        <v>4</v>
      </c>
      <c r="AR383" s="7">
        <f>IF(AC383&gt;0,RANK(AC383,(W383:Y383,Z383:AN383)),0)</f>
        <v>0</v>
      </c>
      <c r="AS383" s="7">
        <f>IF(AD383&gt;0,RANK(AD383,(W383:Y383,AD383:AN383)),0)</f>
        <v>0</v>
      </c>
      <c r="AT383" s="2">
        <f t="shared" si="360"/>
        <v>0</v>
      </c>
      <c r="AU383" s="2">
        <f t="shared" si="361"/>
        <v>3.4284598432225852E-2</v>
      </c>
      <c r="AV383" s="2">
        <f t="shared" si="362"/>
        <v>0</v>
      </c>
      <c r="AW383" s="2">
        <f t="shared" si="363"/>
        <v>0</v>
      </c>
      <c r="AY383" s="2" t="str">
        <f t="shared" ref="AY383:AY439" si="365">A383</f>
        <v>District 9</v>
      </c>
      <c r="AZ383" t="str">
        <f t="shared" ref="AZ383:AZ439" si="366">B383</f>
        <v>OH</v>
      </c>
      <c r="BA383">
        <v>9</v>
      </c>
      <c r="BC383" s="91">
        <v>39</v>
      </c>
      <c r="BD383" s="93">
        <v>909</v>
      </c>
      <c r="BE383" s="100">
        <f t="shared" si="364"/>
        <v>39909</v>
      </c>
      <c r="BF383" t="s">
        <v>2683</v>
      </c>
      <c r="BG383" t="s">
        <v>3290</v>
      </c>
    </row>
    <row r="384" spans="1:59" outlineLevel="1">
      <c r="A384" s="9" t="s">
        <v>49</v>
      </c>
      <c r="B384" t="s">
        <v>2566</v>
      </c>
      <c r="C384" s="1">
        <f t="shared" si="348"/>
        <v>87538</v>
      </c>
      <c r="D384" s="1">
        <v>3</v>
      </c>
      <c r="E384" s="1" t="str">
        <f t="shared" si="349"/>
        <v/>
      </c>
      <c r="F384" s="1" t="str">
        <f t="shared" si="350"/>
        <v/>
      </c>
      <c r="G384" s="1">
        <f t="shared" si="351"/>
        <v>3</v>
      </c>
      <c r="H384" s="1" t="str">
        <f t="shared" si="352"/>
        <v/>
      </c>
      <c r="I384" s="1" t="str">
        <f t="shared" si="353"/>
        <v/>
      </c>
      <c r="J384" s="1"/>
      <c r="K384" s="7">
        <f>IF(W384&gt;0,RANK(W384,(W384:Y384,Z384:AN384)),0)</f>
        <v>5</v>
      </c>
      <c r="L384" s="7">
        <f>IF(X384&gt;0,RANK(X384,(W384:Y384,Z384:AN384)),0)</f>
        <v>3</v>
      </c>
      <c r="M384" s="7">
        <f>IF(Y384&gt;0,RANK(Y384,(W384:Y384,Z384:AN384)),0)</f>
        <v>1</v>
      </c>
      <c r="N384" s="7">
        <f>IF(Z384&gt;0,RANK(Z384,(W384:Y384,Z384:AN384)),0)</f>
        <v>4</v>
      </c>
      <c r="O384" s="48">
        <f t="shared" si="354"/>
        <v>6213</v>
      </c>
      <c r="P384" s="163">
        <f t="shared" si="345"/>
        <v>7.097489090452147E-2</v>
      </c>
      <c r="Q384" s="2"/>
      <c r="R384" s="2">
        <f t="shared" si="355"/>
        <v>6.3743745573351003E-3</v>
      </c>
      <c r="S384" s="2">
        <f t="shared" si="356"/>
        <v>0.20652745093559369</v>
      </c>
      <c r="T384" s="2">
        <f t="shared" si="357"/>
        <v>0.38560396627750232</v>
      </c>
      <c r="U384" s="2">
        <f t="shared" si="358"/>
        <v>8.0684959674655582E-2</v>
      </c>
      <c r="V384" s="2">
        <f t="shared" si="359"/>
        <v>0.32080924855491333</v>
      </c>
      <c r="W384" s="1">
        <v>558</v>
      </c>
      <c r="X384" s="1">
        <v>18079</v>
      </c>
      <c r="Y384" s="1">
        <v>33755</v>
      </c>
      <c r="Z384" s="1">
        <v>7063</v>
      </c>
      <c r="AA384" s="1">
        <v>27542</v>
      </c>
      <c r="AB384" s="1">
        <v>541</v>
      </c>
      <c r="AD384" s="1">
        <f>SUMIF(County!$AT$1576:$AT$1663,$BA384,County!W$1576:W$1663)+SUMIF('Cong Dist'!$BA$1482:$BA$1536,$BA384,'Cong Dist'!AD$1482:AD$1536)</f>
        <v>0</v>
      </c>
      <c r="AE384" s="1">
        <f>SUMIF(County!$AT$1576:$AT$1663,$BA384,County!X$1576:X$1663)+SUMIF('Cong Dist'!$BA$1482:$BA$1536,$BA384,'Cong Dist'!AE$1482:AE$1536)</f>
        <v>0</v>
      </c>
      <c r="AP384" s="7">
        <f>IF(AA384&gt;0,RANK(AA384,(W384:Y384,Z384:AN384)),0)</f>
        <v>2</v>
      </c>
      <c r="AQ384" s="7">
        <f>IF(AB384&gt;0,RANK(AB384,(W384:Y384,Z384:AN384)),0)</f>
        <v>6</v>
      </c>
      <c r="AR384" s="7">
        <f>IF(AC384&gt;0,RANK(AC384,(W384:Y384,Z384:AN384)),0)</f>
        <v>0</v>
      </c>
      <c r="AS384" s="7">
        <f>IF(AD384&gt;0,RANK(AD384,(W384:Y384,AD384:AN384)),0)</f>
        <v>0</v>
      </c>
      <c r="AT384" s="2">
        <f t="shared" si="360"/>
        <v>0.3146290753729809</v>
      </c>
      <c r="AU384" s="2">
        <f t="shared" si="361"/>
        <v>6.1801731819324177E-3</v>
      </c>
      <c r="AV384" s="2">
        <f t="shared" si="362"/>
        <v>0</v>
      </c>
      <c r="AW384" s="2">
        <f t="shared" si="363"/>
        <v>0</v>
      </c>
      <c r="AY384" s="2" t="str">
        <f t="shared" si="365"/>
        <v>District 10</v>
      </c>
      <c r="AZ384" t="str">
        <f t="shared" si="366"/>
        <v>OH</v>
      </c>
      <c r="BA384">
        <v>10</v>
      </c>
      <c r="BC384" s="91">
        <v>39</v>
      </c>
      <c r="BD384" s="93">
        <v>910</v>
      </c>
      <c r="BE384" s="100">
        <f t="shared" si="364"/>
        <v>39910</v>
      </c>
      <c r="BF384" t="s">
        <v>2683</v>
      </c>
      <c r="BG384" t="s">
        <v>3290</v>
      </c>
    </row>
    <row r="385" spans="1:59" outlineLevel="1">
      <c r="A385" s="9" t="s">
        <v>1941</v>
      </c>
      <c r="B385" t="s">
        <v>2566</v>
      </c>
      <c r="C385" s="1">
        <f t="shared" si="348"/>
        <v>24638</v>
      </c>
      <c r="D385" s="1">
        <v>3</v>
      </c>
      <c r="E385" s="1" t="str">
        <f t="shared" si="349"/>
        <v/>
      </c>
      <c r="F385" s="1" t="str">
        <f t="shared" si="350"/>
        <v/>
      </c>
      <c r="G385" s="1">
        <f t="shared" si="351"/>
        <v>3</v>
      </c>
      <c r="H385" s="1" t="str">
        <f t="shared" si="352"/>
        <v/>
      </c>
      <c r="I385" s="1" t="str">
        <f t="shared" si="353"/>
        <v/>
      </c>
      <c r="J385" s="1"/>
      <c r="K385" s="7">
        <f>IF(W385&gt;0,RANK(W385,(W385:Y385,Z385:AN385)),0)</f>
        <v>5</v>
      </c>
      <c r="L385" s="7">
        <f>IF(X385&gt;0,RANK(X385,(W385:Y385,Z385:AN385)),0)</f>
        <v>3</v>
      </c>
      <c r="M385" s="7">
        <f>IF(Y385&gt;0,RANK(Y385,(W385:Y385,Z385:AN385)),0)</f>
        <v>1</v>
      </c>
      <c r="N385" s="7">
        <f>IF(Z385&gt;0,RANK(Z385,(W385:Y385,Z385:AN385)),0)</f>
        <v>4</v>
      </c>
      <c r="O385" s="48">
        <f t="shared" si="354"/>
        <v>4381</v>
      </c>
      <c r="P385" s="163">
        <f t="shared" si="345"/>
        <v>0.17781475769137106</v>
      </c>
      <c r="Q385" s="2"/>
      <c r="R385" s="2">
        <f t="shared" si="355"/>
        <v>8.6451822388180864E-3</v>
      </c>
      <c r="S385" s="2">
        <f t="shared" si="356"/>
        <v>0.12691776929945611</v>
      </c>
      <c r="T385" s="2">
        <f t="shared" si="357"/>
        <v>0.46976215601915738</v>
      </c>
      <c r="U385" s="2">
        <f t="shared" si="358"/>
        <v>9.5015829206916147E-2</v>
      </c>
      <c r="V385" s="2">
        <f t="shared" si="359"/>
        <v>0.29965906323565233</v>
      </c>
      <c r="W385" s="1">
        <v>213</v>
      </c>
      <c r="X385" s="1">
        <v>3127</v>
      </c>
      <c r="Y385" s="1">
        <v>11574</v>
      </c>
      <c r="Z385" s="1">
        <v>2341</v>
      </c>
      <c r="AA385" s="1">
        <v>7193</v>
      </c>
      <c r="AB385" s="1">
        <v>190</v>
      </c>
      <c r="AD385" s="1">
        <f>SUMIF(County!$AT$1576:$AT$1663,$BA385,County!W$1576:W$1663)+SUMIF('Cong Dist'!$BA$1482:$BA$1536,$BA385,'Cong Dist'!AD$1482:AD$1536)</f>
        <v>0</v>
      </c>
      <c r="AE385" s="1">
        <f>SUMIF(County!$AT$1576:$AT$1663,$BA385,County!X$1576:X$1663)+SUMIF('Cong Dist'!$BA$1482:$BA$1536,$BA385,'Cong Dist'!AE$1482:AE$1536)</f>
        <v>0</v>
      </c>
      <c r="AP385" s="7">
        <f>IF(AA385&gt;0,RANK(AA385,(W385:Y385,Z385:AN385)),0)</f>
        <v>2</v>
      </c>
      <c r="AQ385" s="7">
        <f>IF(AB385&gt;0,RANK(AB385,(W385:Y385,Z385:AN385)),0)</f>
        <v>6</v>
      </c>
      <c r="AR385" s="7">
        <f>IF(AC385&gt;0,RANK(AC385,(W385:Y385,Z385:AN385)),0)</f>
        <v>0</v>
      </c>
      <c r="AS385" s="7">
        <f>IF(AD385&gt;0,RANK(AD385,(W385:Y385,AD385:AN385)),0)</f>
        <v>0</v>
      </c>
      <c r="AT385" s="2">
        <f t="shared" si="360"/>
        <v>0.29194739832778632</v>
      </c>
      <c r="AU385" s="2">
        <f t="shared" si="361"/>
        <v>7.7116649078658979E-3</v>
      </c>
      <c r="AV385" s="2">
        <f t="shared" si="362"/>
        <v>0</v>
      </c>
      <c r="AW385" s="2">
        <f t="shared" si="363"/>
        <v>0</v>
      </c>
      <c r="AY385" s="2" t="str">
        <f t="shared" si="365"/>
        <v>District 11</v>
      </c>
      <c r="AZ385" t="str">
        <f t="shared" si="366"/>
        <v>OH</v>
      </c>
      <c r="BA385">
        <v>11</v>
      </c>
      <c r="BC385" s="91">
        <v>39</v>
      </c>
      <c r="BD385" s="93">
        <v>911</v>
      </c>
      <c r="BE385" s="100">
        <f t="shared" si="364"/>
        <v>39911</v>
      </c>
      <c r="BF385" t="s">
        <v>2683</v>
      </c>
      <c r="BG385" t="s">
        <v>3290</v>
      </c>
    </row>
    <row r="386" spans="1:59" outlineLevel="1">
      <c r="A386" s="9" t="s">
        <v>475</v>
      </c>
      <c r="B386" t="s">
        <v>2566</v>
      </c>
      <c r="C386" s="1">
        <f t="shared" si="348"/>
        <v>98235</v>
      </c>
      <c r="D386" s="1">
        <v>3</v>
      </c>
      <c r="E386" s="1" t="str">
        <f t="shared" si="349"/>
        <v/>
      </c>
      <c r="F386" s="1" t="str">
        <f t="shared" si="350"/>
        <v/>
      </c>
      <c r="G386" s="1">
        <f t="shared" si="351"/>
        <v>3</v>
      </c>
      <c r="H386" s="1" t="str">
        <f t="shared" si="352"/>
        <v/>
      </c>
      <c r="I386" s="1" t="str">
        <f t="shared" si="353"/>
        <v/>
      </c>
      <c r="J386" s="1"/>
      <c r="K386" s="7">
        <f>IF(W386&gt;0,RANK(W386,(W386:Y386,Z386:AN386)),0)</f>
        <v>6</v>
      </c>
      <c r="L386" s="7">
        <f>IF(X386&gt;0,RANK(X386,(W386:Y386,Z386:AN386)),0)</f>
        <v>3</v>
      </c>
      <c r="M386" s="7">
        <f>IF(Y386&gt;0,RANK(Y386,(W386:Y386,Z386:AN386)),0)</f>
        <v>1</v>
      </c>
      <c r="N386" s="7">
        <f>IF(Z386&gt;0,RANK(Z386,(W386:Y386,Z386:AN386)),0)</f>
        <v>4</v>
      </c>
      <c r="O386" s="48">
        <f t="shared" si="354"/>
        <v>1108</v>
      </c>
      <c r="P386" s="163">
        <f t="shared" si="345"/>
        <v>1.1279075685855348E-2</v>
      </c>
      <c r="Q386" s="2"/>
      <c r="R386" s="2">
        <f t="shared" si="355"/>
        <v>6.555708250623505E-3</v>
      </c>
      <c r="S386" s="2">
        <f t="shared" si="356"/>
        <v>0.13129739909400925</v>
      </c>
      <c r="T386" s="2">
        <f t="shared" si="357"/>
        <v>0.38182928691403267</v>
      </c>
      <c r="U386" s="2">
        <f t="shared" si="358"/>
        <v>0.10249910927877029</v>
      </c>
      <c r="V386" s="2">
        <f t="shared" si="359"/>
        <v>0.37781849646256427</v>
      </c>
      <c r="W386" s="1">
        <v>644</v>
      </c>
      <c r="X386" s="1">
        <v>12898</v>
      </c>
      <c r="Y386" s="1">
        <v>37509</v>
      </c>
      <c r="Z386" s="1">
        <v>10069</v>
      </c>
      <c r="AA386" s="1">
        <v>36401</v>
      </c>
      <c r="AB386" s="1">
        <v>714</v>
      </c>
      <c r="AD386" s="1">
        <f>SUMIF(County!$AT$1576:$AT$1663,$BA386,County!W$1576:W$1663)+SUMIF('Cong Dist'!$BA$1482:$BA$1536,$BA386,'Cong Dist'!AD$1482:AD$1536)</f>
        <v>0</v>
      </c>
      <c r="AE386" s="1">
        <f>SUMIF(County!$AT$1576:$AT$1663,$BA386,County!X$1576:X$1663)+SUMIF('Cong Dist'!$BA$1482:$BA$1536,$BA386,'Cong Dist'!AE$1482:AE$1536)</f>
        <v>0</v>
      </c>
      <c r="AP386" s="7">
        <f>IF(AA386&gt;0,RANK(AA386,(W386:Y386,Z386:AN386)),0)</f>
        <v>2</v>
      </c>
      <c r="AQ386" s="7">
        <f>IF(AB386&gt;0,RANK(AB386,(W386:Y386,Z386:AN386)),0)</f>
        <v>5</v>
      </c>
      <c r="AR386" s="7">
        <f>IF(AC386&gt;0,RANK(AC386,(W386:Y386,Z386:AN386)),0)</f>
        <v>0</v>
      </c>
      <c r="AS386" s="7">
        <f>IF(AD386&gt;0,RANK(AD386,(W386:Y386,AD386:AN386)),0)</f>
        <v>0</v>
      </c>
      <c r="AT386" s="2">
        <f t="shared" si="360"/>
        <v>0.37055021122817733</v>
      </c>
      <c r="AU386" s="2">
        <f t="shared" si="361"/>
        <v>7.2682852343869293E-3</v>
      </c>
      <c r="AV386" s="2">
        <f t="shared" si="362"/>
        <v>0</v>
      </c>
      <c r="AW386" s="2">
        <f t="shared" si="363"/>
        <v>0</v>
      </c>
      <c r="AY386" s="2" t="str">
        <f t="shared" si="365"/>
        <v>District 12</v>
      </c>
      <c r="AZ386" t="str">
        <f t="shared" si="366"/>
        <v>OH</v>
      </c>
      <c r="BA386">
        <v>12</v>
      </c>
      <c r="BC386" s="91">
        <v>39</v>
      </c>
      <c r="BD386" s="93">
        <v>912</v>
      </c>
      <c r="BE386" s="100">
        <f t="shared" si="364"/>
        <v>39912</v>
      </c>
      <c r="BF386" t="s">
        <v>2683</v>
      </c>
      <c r="BG386" t="s">
        <v>3290</v>
      </c>
    </row>
    <row r="387" spans="1:59" outlineLevel="1">
      <c r="A387" s="9" t="s">
        <v>591</v>
      </c>
      <c r="B387" t="s">
        <v>2566</v>
      </c>
      <c r="C387" s="1">
        <f t="shared" si="348"/>
        <v>41160</v>
      </c>
      <c r="D387" s="1">
        <v>3</v>
      </c>
      <c r="E387" s="1" t="str">
        <f t="shared" si="349"/>
        <v/>
      </c>
      <c r="F387" s="1" t="str">
        <f t="shared" si="350"/>
        <v/>
      </c>
      <c r="G387" s="1">
        <f t="shared" si="351"/>
        <v>3</v>
      </c>
      <c r="H387" s="1" t="str">
        <f t="shared" si="352"/>
        <v/>
      </c>
      <c r="I387" s="1" t="str">
        <f t="shared" si="353"/>
        <v/>
      </c>
      <c r="J387" s="1"/>
      <c r="K387" s="7">
        <f>IF(W387&gt;0,RANK(W387,(W387:Y387,Z387:AN387)),0)</f>
        <v>5</v>
      </c>
      <c r="L387" s="7">
        <f>IF(X387&gt;0,RANK(X387,(W387:Y387,Z387:AN387)),0)</f>
        <v>2</v>
      </c>
      <c r="M387" s="7">
        <f>IF(Y387&gt;0,RANK(Y387,(W387:Y387,Z387:AN387)),0)</f>
        <v>1</v>
      </c>
      <c r="N387" s="7">
        <f>IF(Z387&gt;0,RANK(Z387,(W387:Y387,Z387:AN387)),0)</f>
        <v>3</v>
      </c>
      <c r="O387" s="48">
        <f t="shared" si="354"/>
        <v>5672</v>
      </c>
      <c r="P387" s="163">
        <f t="shared" si="345"/>
        <v>0.13780369290573372</v>
      </c>
      <c r="Q387" s="2"/>
      <c r="R387" s="2">
        <f t="shared" si="355"/>
        <v>2.0213799805636541E-2</v>
      </c>
      <c r="S387" s="2">
        <f t="shared" si="356"/>
        <v>0.31127308066083575</v>
      </c>
      <c r="T387" s="2">
        <f t="shared" si="357"/>
        <v>0.4490767735665695</v>
      </c>
      <c r="U387" s="2">
        <f t="shared" si="358"/>
        <v>0.1848153547133139</v>
      </c>
      <c r="V387" s="2">
        <f t="shared" si="359"/>
        <v>3.4620991253644262E-2</v>
      </c>
      <c r="W387" s="1">
        <v>832</v>
      </c>
      <c r="X387" s="1">
        <v>12812</v>
      </c>
      <c r="Y387" s="1">
        <v>18484</v>
      </c>
      <c r="Z387" s="1">
        <v>7607</v>
      </c>
      <c r="AB387" s="1">
        <v>1425</v>
      </c>
      <c r="AD387" s="1">
        <f>SUMIF(County!$AT$1576:$AT$1663,$BA387,County!W$1576:W$1663)+SUMIF('Cong Dist'!$BA$1482:$BA$1536,$BA387,'Cong Dist'!AD$1482:AD$1536)</f>
        <v>0</v>
      </c>
      <c r="AE387" s="1">
        <f>SUMIF(County!$AT$1576:$AT$1663,$BA387,County!X$1576:X$1663)+SUMIF('Cong Dist'!$BA$1482:$BA$1536,$BA387,'Cong Dist'!AE$1482:AE$1536)</f>
        <v>0</v>
      </c>
      <c r="AP387" s="7">
        <f>IF(AA387&gt;0,RANK(AA387,(W387:Y387,Z387:AN387)),0)</f>
        <v>0</v>
      </c>
      <c r="AQ387" s="7">
        <f>IF(AB387&gt;0,RANK(AB387,(W387:Y387,Z387:AN387)),0)</f>
        <v>4</v>
      </c>
      <c r="AR387" s="7">
        <f>IF(AC387&gt;0,RANK(AC387,(W387:Y387,Z387:AN387)),0)</f>
        <v>0</v>
      </c>
      <c r="AS387" s="7">
        <f>IF(AD387&gt;0,RANK(AD387,(W387:Y387,AD387:AN387)),0)</f>
        <v>0</v>
      </c>
      <c r="AT387" s="2">
        <f t="shared" si="360"/>
        <v>0</v>
      </c>
      <c r="AU387" s="2">
        <f t="shared" si="361"/>
        <v>3.4620991253644318E-2</v>
      </c>
      <c r="AV387" s="2">
        <f t="shared" si="362"/>
        <v>0</v>
      </c>
      <c r="AW387" s="2">
        <f t="shared" si="363"/>
        <v>0</v>
      </c>
      <c r="AY387" s="2" t="str">
        <f t="shared" si="365"/>
        <v>District 13</v>
      </c>
      <c r="AZ387" t="str">
        <f t="shared" si="366"/>
        <v>OH</v>
      </c>
      <c r="BA387">
        <v>13</v>
      </c>
      <c r="BC387" s="91">
        <v>39</v>
      </c>
      <c r="BD387" s="93">
        <v>913</v>
      </c>
      <c r="BE387" s="100">
        <f t="shared" si="364"/>
        <v>39913</v>
      </c>
      <c r="BF387" t="s">
        <v>2683</v>
      </c>
      <c r="BG387" t="s">
        <v>3290</v>
      </c>
    </row>
    <row r="388" spans="1:59" outlineLevel="1">
      <c r="A388" s="9" t="s">
        <v>27</v>
      </c>
      <c r="B388" t="s">
        <v>2566</v>
      </c>
      <c r="C388" s="1">
        <f t="shared" si="348"/>
        <v>85373</v>
      </c>
      <c r="D388" s="1">
        <v>3</v>
      </c>
      <c r="E388" s="1" t="str">
        <f t="shared" si="349"/>
        <v/>
      </c>
      <c r="F388" s="1" t="str">
        <f t="shared" si="350"/>
        <v/>
      </c>
      <c r="G388" s="1">
        <f t="shared" si="351"/>
        <v>3</v>
      </c>
      <c r="H388" s="1" t="str">
        <f t="shared" si="352"/>
        <v/>
      </c>
      <c r="I388" s="1" t="str">
        <f t="shared" si="353"/>
        <v/>
      </c>
      <c r="J388" s="1"/>
      <c r="K388" s="7">
        <f>IF(W388&gt;0,RANK(W388,(W388:Y388,Z388:AN388)),0)</f>
        <v>6</v>
      </c>
      <c r="L388" s="7">
        <f>IF(X388&gt;0,RANK(X388,(W388:Y388,Z388:AN388)),0)</f>
        <v>3</v>
      </c>
      <c r="M388" s="7">
        <f>IF(Y388&gt;0,RANK(Y388,(W388:Y388,Z388:AN388)),0)</f>
        <v>1</v>
      </c>
      <c r="N388" s="7">
        <f>IF(Z388&gt;0,RANK(Z388,(W388:Y388,Z388:AN388)),0)</f>
        <v>4</v>
      </c>
      <c r="O388" s="48">
        <f t="shared" si="354"/>
        <v>11118</v>
      </c>
      <c r="P388" s="163">
        <f t="shared" si="345"/>
        <v>0.13022852658334602</v>
      </c>
      <c r="Q388" s="2"/>
      <c r="R388" s="2">
        <f t="shared" si="355"/>
        <v>6.1963384208122002E-3</v>
      </c>
      <c r="S388" s="2">
        <f t="shared" si="356"/>
        <v>0.13818186077565506</v>
      </c>
      <c r="T388" s="2">
        <f t="shared" si="357"/>
        <v>0.43897953685591462</v>
      </c>
      <c r="U388" s="2">
        <f t="shared" si="358"/>
        <v>0.10150750237194429</v>
      </c>
      <c r="V388" s="2">
        <f t="shared" si="359"/>
        <v>0.31513476157567377</v>
      </c>
      <c r="W388" s="1">
        <v>529</v>
      </c>
      <c r="X388" s="1">
        <v>11797</v>
      </c>
      <c r="Y388" s="1">
        <v>37477</v>
      </c>
      <c r="Z388" s="1">
        <v>8666</v>
      </c>
      <c r="AA388" s="1">
        <v>26359</v>
      </c>
      <c r="AB388" s="1">
        <v>545</v>
      </c>
      <c r="AD388" s="1">
        <f>SUMIF(County!$AT$1576:$AT$1663,$BA388,County!W$1576:W$1663)+SUMIF('Cong Dist'!$BA$1482:$BA$1536,$BA388,'Cong Dist'!AD$1482:AD$1536)</f>
        <v>0</v>
      </c>
      <c r="AE388" s="1">
        <f>SUMIF(County!$AT$1576:$AT$1663,$BA388,County!X$1576:X$1663)+SUMIF('Cong Dist'!$BA$1482:$BA$1536,$BA388,'Cong Dist'!AE$1482:AE$1536)</f>
        <v>0</v>
      </c>
      <c r="AP388" s="7">
        <f>IF(AA388&gt;0,RANK(AA388,(W388:Y388,Z388:AN388)),0)</f>
        <v>2</v>
      </c>
      <c r="AQ388" s="7">
        <f>IF(AB388&gt;0,RANK(AB388,(W388:Y388,Z388:AN388)),0)</f>
        <v>5</v>
      </c>
      <c r="AR388" s="7">
        <f>IF(AC388&gt;0,RANK(AC388,(W388:Y388,Z388:AN388)),0)</f>
        <v>0</v>
      </c>
      <c r="AS388" s="7">
        <f>IF(AD388&gt;0,RANK(AD388,(W388:Y388,AD388:AN388)),0)</f>
        <v>0</v>
      </c>
      <c r="AT388" s="2">
        <f t="shared" si="360"/>
        <v>0.30875101027256863</v>
      </c>
      <c r="AU388" s="2">
        <f t="shared" si="361"/>
        <v>6.3837513031051972E-3</v>
      </c>
      <c r="AV388" s="2">
        <f t="shared" si="362"/>
        <v>0</v>
      </c>
      <c r="AW388" s="2">
        <f t="shared" si="363"/>
        <v>0</v>
      </c>
      <c r="AY388" s="2" t="str">
        <f t="shared" si="365"/>
        <v>District 14</v>
      </c>
      <c r="AZ388" t="str">
        <f t="shared" si="366"/>
        <v>OH</v>
      </c>
      <c r="BA388">
        <v>14</v>
      </c>
      <c r="BC388" s="91">
        <v>39</v>
      </c>
      <c r="BD388" s="93">
        <v>914</v>
      </c>
      <c r="BE388" s="100">
        <f t="shared" si="364"/>
        <v>39914</v>
      </c>
      <c r="BF388" t="s">
        <v>2683</v>
      </c>
      <c r="BG388" t="s">
        <v>3290</v>
      </c>
    </row>
    <row r="389" spans="1:59" outlineLevel="1">
      <c r="A389" s="9" t="s">
        <v>1082</v>
      </c>
      <c r="B389" t="s">
        <v>2566</v>
      </c>
      <c r="C389" s="1">
        <f t="shared" si="348"/>
        <v>86700</v>
      </c>
      <c r="D389" s="1">
        <v>3</v>
      </c>
      <c r="E389" s="1" t="str">
        <f t="shared" si="349"/>
        <v/>
      </c>
      <c r="F389" s="1" t="str">
        <f t="shared" si="350"/>
        <v/>
      </c>
      <c r="G389" s="1" t="str">
        <f t="shared" si="351"/>
        <v/>
      </c>
      <c r="H389" s="1" t="str">
        <f t="shared" si="352"/>
        <v/>
      </c>
      <c r="I389" s="1">
        <f t="shared" si="353"/>
        <v>3</v>
      </c>
      <c r="J389" s="1"/>
      <c r="K389" s="7">
        <f>IF(W389&gt;0,RANK(W389,(W389:Y389,Z389:AN389)),0)</f>
        <v>6</v>
      </c>
      <c r="L389" s="7">
        <f>IF(X389&gt;0,RANK(X389,(W389:Y389,Z389:AN389)),0)</f>
        <v>3</v>
      </c>
      <c r="M389" s="7">
        <f>IF(Y389&gt;0,RANK(Y389,(W389:Y389,Z389:AN389)),0)</f>
        <v>2</v>
      </c>
      <c r="N389" s="7">
        <f>IF(Z389&gt;0,RANK(Z389,(W389:Y389,Z389:AN389)),0)</f>
        <v>4</v>
      </c>
      <c r="O389" s="48">
        <f t="shared" si="354"/>
        <v>3829</v>
      </c>
      <c r="P389" s="163">
        <f t="shared" si="345"/>
        <v>4.4163783160322954E-2</v>
      </c>
      <c r="Q389" s="2"/>
      <c r="R389" s="2">
        <f t="shared" si="355"/>
        <v>7.3356401384083048E-3</v>
      </c>
      <c r="S389" s="2">
        <f t="shared" si="356"/>
        <v>0.14062283737024223</v>
      </c>
      <c r="T389" s="2">
        <f t="shared" si="357"/>
        <v>0.34515570934256057</v>
      </c>
      <c r="U389" s="2">
        <f t="shared" si="358"/>
        <v>0.10862745098039216</v>
      </c>
      <c r="V389" s="2">
        <f t="shared" si="359"/>
        <v>0.39825836216839683</v>
      </c>
      <c r="W389" s="1">
        <v>636</v>
      </c>
      <c r="X389" s="1">
        <v>12192</v>
      </c>
      <c r="Y389" s="1">
        <v>29925</v>
      </c>
      <c r="Z389" s="1">
        <v>9418</v>
      </c>
      <c r="AA389" s="1">
        <v>33754</v>
      </c>
      <c r="AB389" s="1">
        <v>775</v>
      </c>
      <c r="AD389" s="1">
        <f>SUMIF(County!$AT$1576:$AT$1663,$BA389,County!W$1576:W$1663)+SUMIF('Cong Dist'!$BA$1482:$BA$1536,$BA389,'Cong Dist'!AD$1482:AD$1536)</f>
        <v>0</v>
      </c>
      <c r="AE389" s="1">
        <f>SUMIF(County!$AT$1576:$AT$1663,$BA389,County!X$1576:X$1663)+SUMIF('Cong Dist'!$BA$1482:$BA$1536,$BA389,'Cong Dist'!AE$1482:AE$1536)</f>
        <v>0</v>
      </c>
      <c r="AP389" s="7">
        <f>IF(AA389&gt;0,RANK(AA389,(W389:Y389,Z389:AN389)),0)</f>
        <v>1</v>
      </c>
      <c r="AQ389" s="7">
        <f>IF(AB389&gt;0,RANK(AB389,(W389:Y389,Z389:AN389)),0)</f>
        <v>5</v>
      </c>
      <c r="AR389" s="7">
        <f>IF(AC389&gt;0,RANK(AC389,(W389:Y389,Z389:AN389)),0)</f>
        <v>0</v>
      </c>
      <c r="AS389" s="7">
        <f>IF(AD389&gt;0,RANK(AD389,(W389:Y389,AD389:AN389)),0)</f>
        <v>0</v>
      </c>
      <c r="AT389" s="2">
        <f t="shared" si="360"/>
        <v>0.3893194925028835</v>
      </c>
      <c r="AU389" s="2">
        <f t="shared" si="361"/>
        <v>8.9388696655132646E-3</v>
      </c>
      <c r="AV389" s="2">
        <f t="shared" si="362"/>
        <v>0</v>
      </c>
      <c r="AW389" s="2">
        <f t="shared" si="363"/>
        <v>0</v>
      </c>
      <c r="AY389" s="2" t="str">
        <f t="shared" si="365"/>
        <v>District 15</v>
      </c>
      <c r="AZ389" t="str">
        <f t="shared" si="366"/>
        <v>OH</v>
      </c>
      <c r="BA389">
        <v>15</v>
      </c>
      <c r="BC389" s="91">
        <v>39</v>
      </c>
      <c r="BD389" s="93">
        <v>915</v>
      </c>
      <c r="BE389" s="100">
        <f t="shared" si="364"/>
        <v>39915</v>
      </c>
      <c r="BF389" t="s">
        <v>2683</v>
      </c>
      <c r="BG389" t="s">
        <v>3290</v>
      </c>
    </row>
    <row r="390" spans="1:59" outlineLevel="1">
      <c r="A390" s="9" t="s">
        <v>3223</v>
      </c>
      <c r="B390" t="s">
        <v>2566</v>
      </c>
      <c r="C390" s="1">
        <f t="shared" si="348"/>
        <v>90576</v>
      </c>
      <c r="D390" s="1">
        <v>3</v>
      </c>
      <c r="E390" s="1" t="str">
        <f t="shared" si="349"/>
        <v/>
      </c>
      <c r="F390" s="1" t="str">
        <f t="shared" si="350"/>
        <v/>
      </c>
      <c r="G390" s="1">
        <f t="shared" si="351"/>
        <v>3</v>
      </c>
      <c r="H390" s="1" t="str">
        <f t="shared" si="352"/>
        <v/>
      </c>
      <c r="I390" s="1" t="str">
        <f t="shared" si="353"/>
        <v/>
      </c>
      <c r="J390" s="1"/>
      <c r="K390" s="7">
        <f>IF(W390&gt;0,RANK(W390,(W390:Y390,Z390:AN390)),0)</f>
        <v>6</v>
      </c>
      <c r="L390" s="7">
        <f>IF(X390&gt;0,RANK(X390,(W390:Y390,Z390:AN390)),0)</f>
        <v>3</v>
      </c>
      <c r="M390" s="7">
        <f>IF(Y390&gt;0,RANK(Y390,(W390:Y390,Z390:AN390)),0)</f>
        <v>1</v>
      </c>
      <c r="N390" s="7">
        <f>IF(Z390&gt;0,RANK(Z390,(W390:Y390,Z390:AN390)),0)</f>
        <v>4</v>
      </c>
      <c r="O390" s="48">
        <f t="shared" si="354"/>
        <v>5791</v>
      </c>
      <c r="P390" s="163">
        <f t="shared" si="345"/>
        <v>6.3935258788199958E-2</v>
      </c>
      <c r="Q390" s="2"/>
      <c r="R390" s="2">
        <f t="shared" si="355"/>
        <v>6.7346758523229109E-3</v>
      </c>
      <c r="S390" s="2">
        <f t="shared" si="356"/>
        <v>0.14572292881116411</v>
      </c>
      <c r="T390" s="2">
        <f t="shared" si="357"/>
        <v>0.40445592651475004</v>
      </c>
      <c r="U390" s="2">
        <f t="shared" si="358"/>
        <v>9.4704999116763819E-2</v>
      </c>
      <c r="V390" s="2">
        <f t="shared" si="359"/>
        <v>0.34838146970499911</v>
      </c>
      <c r="W390" s="1">
        <v>610</v>
      </c>
      <c r="X390" s="1">
        <v>13199</v>
      </c>
      <c r="Y390" s="1">
        <v>36634</v>
      </c>
      <c r="Z390" s="1">
        <v>8578</v>
      </c>
      <c r="AA390" s="1">
        <v>30843</v>
      </c>
      <c r="AB390" s="1">
        <v>712</v>
      </c>
      <c r="AD390" s="1">
        <f>SUMIF(County!$AT$1576:$AT$1663,$BA390,County!W$1576:W$1663)+SUMIF('Cong Dist'!$BA$1482:$BA$1536,$BA390,'Cong Dist'!AD$1482:AD$1536)</f>
        <v>0</v>
      </c>
      <c r="AE390" s="1">
        <f>SUMIF(County!$AT$1576:$AT$1663,$BA390,County!X$1576:X$1663)+SUMIF('Cong Dist'!$BA$1482:$BA$1536,$BA390,'Cong Dist'!AE$1482:AE$1536)</f>
        <v>0</v>
      </c>
      <c r="AP390" s="7">
        <f>IF(AA390&gt;0,RANK(AA390,(W390:Y390,Z390:AN390)),0)</f>
        <v>2</v>
      </c>
      <c r="AQ390" s="7">
        <f>IF(AB390&gt;0,RANK(AB390,(W390:Y390,Z390:AN390)),0)</f>
        <v>5</v>
      </c>
      <c r="AR390" s="7">
        <f>IF(AC390&gt;0,RANK(AC390,(W390:Y390,Z390:AN390)),0)</f>
        <v>0</v>
      </c>
      <c r="AS390" s="7">
        <f>IF(AD390&gt;0,RANK(AD390,(W390:Y390,AD390:AN390)),0)</f>
        <v>0</v>
      </c>
      <c r="AT390" s="2">
        <f t="shared" si="360"/>
        <v>0.3405206677265501</v>
      </c>
      <c r="AU390" s="2">
        <f t="shared" si="361"/>
        <v>7.8608019784490377E-3</v>
      </c>
      <c r="AV390" s="2">
        <f t="shared" si="362"/>
        <v>0</v>
      </c>
      <c r="AW390" s="2">
        <f t="shared" si="363"/>
        <v>0</v>
      </c>
      <c r="AY390" s="2" t="str">
        <f t="shared" si="365"/>
        <v>District 16</v>
      </c>
      <c r="AZ390" t="str">
        <f t="shared" si="366"/>
        <v>OH</v>
      </c>
      <c r="BA390">
        <v>16</v>
      </c>
      <c r="BC390" s="91">
        <v>39</v>
      </c>
      <c r="BD390" s="93">
        <v>916</v>
      </c>
      <c r="BE390" s="100">
        <f t="shared" si="364"/>
        <v>39916</v>
      </c>
      <c r="BF390" t="s">
        <v>2683</v>
      </c>
      <c r="BG390" t="s">
        <v>3290</v>
      </c>
    </row>
    <row r="391" spans="1:59">
      <c r="A391" t="s">
        <v>740</v>
      </c>
      <c r="B391" t="s">
        <v>1136</v>
      </c>
      <c r="C391" s="1">
        <f t="shared" si="348"/>
        <v>1176909</v>
      </c>
      <c r="D391" s="1">
        <v>15</v>
      </c>
      <c r="E391" s="1" t="str">
        <f t="shared" si="349"/>
        <v/>
      </c>
      <c r="F391" s="1" t="str">
        <f t="shared" si="350"/>
        <v/>
      </c>
      <c r="G391" s="1">
        <f>D391*County!R1664/(County!R1664+County!T1664)</f>
        <v>7.601035175514701</v>
      </c>
      <c r="H391" s="1" t="str">
        <f t="shared" si="352"/>
        <v/>
      </c>
      <c r="I391" s="1">
        <f>D391*County!T1664/(County!R1664+County!T1664)</f>
        <v>7.398964824485299</v>
      </c>
      <c r="J391" s="1"/>
      <c r="K391" s="7">
        <f>IF(W391&gt;0,RANK(W391,(W391:Y391,Z391:AN391)),0)</f>
        <v>6</v>
      </c>
      <c r="L391" s="7">
        <f>IF(X391&gt;0,RANK(X391,(W391:Y391,Z391:AN391)),0)</f>
        <v>3</v>
      </c>
      <c r="M391" s="7">
        <f>IF(Y391&gt;0,RANK(Y391,(W391:Y391,Z391:AN391)),0)</f>
        <v>1</v>
      </c>
      <c r="N391" s="7">
        <f>IF(Z391&gt;0,RANK(Z391,(W391:Y391,Z391:AN391)),0)</f>
        <v>4</v>
      </c>
      <c r="O391" s="48">
        <f t="shared" si="354"/>
        <v>76263</v>
      </c>
      <c r="P391" s="163">
        <f t="shared" si="345"/>
        <v>6.479940250265738E-2</v>
      </c>
      <c r="Q391" s="2"/>
      <c r="R391" s="2">
        <f t="shared" si="355"/>
        <v>9.1510898463687505E-3</v>
      </c>
      <c r="S391" s="2">
        <f t="shared" si="356"/>
        <v>0.17278736079000159</v>
      </c>
      <c r="T391" s="2">
        <f t="shared" si="357"/>
        <v>0.37957820018370153</v>
      </c>
      <c r="U391" s="2">
        <f t="shared" si="358"/>
        <v>0.11045628846410385</v>
      </c>
      <c r="V391" s="2">
        <f t="shared" si="359"/>
        <v>0.32802706071582433</v>
      </c>
      <c r="W391" s="1">
        <f t="shared" ref="W391:AB391" si="367">SUM(W375:W390)</f>
        <v>10770</v>
      </c>
      <c r="X391" s="1">
        <f t="shared" si="367"/>
        <v>203355</v>
      </c>
      <c r="Y391" s="1">
        <f t="shared" si="367"/>
        <v>446729</v>
      </c>
      <c r="Z391" s="1">
        <f t="shared" si="367"/>
        <v>129997</v>
      </c>
      <c r="AA391" s="1">
        <f t="shared" si="367"/>
        <v>370466</v>
      </c>
      <c r="AB391" s="1">
        <f t="shared" si="367"/>
        <v>15592</v>
      </c>
      <c r="AD391" s="1">
        <f>SUM(AD375:AD390)</f>
        <v>0</v>
      </c>
      <c r="AE391" s="1">
        <f>SUM(AE375:AE390)</f>
        <v>0</v>
      </c>
      <c r="AP391" s="7">
        <f>IF(AA391&gt;0,RANK(AA391,(W391:Y391,Z391:AN391)),0)</f>
        <v>2</v>
      </c>
      <c r="AQ391" s="7">
        <f>IF(AB391&gt;0,RANK(AB391,(W391:Y391,Z391:AN391)),0)</f>
        <v>5</v>
      </c>
      <c r="AR391" s="7">
        <f>IF(AC391&gt;0,RANK(AC391,(W391:Y391,Z391:AN391)),0)</f>
        <v>0</v>
      </c>
      <c r="AS391" s="7">
        <f>IF(AD391&gt;0,RANK(AD391,(W391:Y391,AD391:AN391)),0)</f>
        <v>0</v>
      </c>
      <c r="AT391" s="2">
        <f t="shared" si="360"/>
        <v>0.31477879768104416</v>
      </c>
      <c r="AU391" s="2">
        <f t="shared" si="361"/>
        <v>1.324826303478009E-2</v>
      </c>
      <c r="AV391" s="2">
        <f t="shared" si="362"/>
        <v>0</v>
      </c>
      <c r="AW391" s="2">
        <f t="shared" si="363"/>
        <v>0</v>
      </c>
      <c r="AY391" s="2" t="str">
        <f t="shared" si="365"/>
        <v>Ohio</v>
      </c>
      <c r="AZ391" t="str">
        <f t="shared" si="366"/>
        <v>T</v>
      </c>
      <c r="BC391" s="91">
        <v>39</v>
      </c>
      <c r="BD391" s="93"/>
      <c r="BE391" s="100">
        <f t="shared" si="364"/>
        <v>39000</v>
      </c>
      <c r="BF391" t="s">
        <v>1662</v>
      </c>
      <c r="BG391" t="s">
        <v>3290</v>
      </c>
    </row>
    <row r="392" spans="1:59">
      <c r="C392" s="1"/>
      <c r="D392" s="1"/>
      <c r="E392" s="1"/>
      <c r="F392" s="1"/>
      <c r="G392" s="1"/>
      <c r="H392" s="1"/>
      <c r="I392" s="1"/>
      <c r="J392" s="1"/>
      <c r="K392" s="7"/>
      <c r="L392" s="7"/>
      <c r="M392" s="7"/>
      <c r="N392" s="7"/>
      <c r="O392" s="48"/>
      <c r="P392" s="163"/>
      <c r="Q392" s="2"/>
      <c r="R392" s="2"/>
      <c r="S392" s="2"/>
      <c r="T392" s="2"/>
      <c r="U392" s="2"/>
      <c r="V392" s="2"/>
      <c r="AP392" s="7"/>
      <c r="AQ392" s="7"/>
      <c r="AR392" s="7"/>
      <c r="AS392" s="7"/>
      <c r="AT392" s="2"/>
      <c r="AU392" s="2"/>
      <c r="AV392" s="2"/>
      <c r="AW392" s="2"/>
      <c r="AY392" s="2"/>
      <c r="BD392" s="93"/>
    </row>
    <row r="393" spans="1:59" outlineLevel="1">
      <c r="A393" s="9" t="s">
        <v>2197</v>
      </c>
      <c r="B393" t="s">
        <v>1891</v>
      </c>
      <c r="C393" s="1">
        <f t="shared" ref="C393:C398" si="368">SUM(W393:AN393)</f>
        <v>76700</v>
      </c>
      <c r="D393" s="1">
        <v>3</v>
      </c>
      <c r="E393" s="1" t="str">
        <f t="shared" ref="E393:E398" si="369">IF(W393=MAX($W393:$AD393),$D393,"")</f>
        <v/>
      </c>
      <c r="F393" s="1">
        <v>1</v>
      </c>
      <c r="G393" s="1">
        <v>1</v>
      </c>
      <c r="H393" s="1" t="str">
        <f t="shared" ref="H393:H398" si="370">IF(Z393=MAX($W393:$AD393),$D393,"")</f>
        <v/>
      </c>
      <c r="I393" s="1">
        <v>1</v>
      </c>
      <c r="J393" s="1"/>
      <c r="K393" s="7">
        <f>IF(W393&gt;0,RANK(W393,(W393:Y393,Z393:AN393)),0)</f>
        <v>7</v>
      </c>
      <c r="L393" s="7">
        <f>IF(X393&gt;0,RANK(X393,(W393:Y393,Z393:AN393)),0)</f>
        <v>2</v>
      </c>
      <c r="M393" s="7">
        <f>IF(Y393&gt;0,RANK(Y393,(W393:Y393,Z393:AN393)),0)</f>
        <v>3</v>
      </c>
      <c r="N393" s="7">
        <f>IF(Z393&gt;0,RANK(Z393,(W393:Y393,Z393:AN393)),0)</f>
        <v>4</v>
      </c>
      <c r="O393" s="48">
        <f t="shared" ref="O393:O398" si="371">MAX(W393:AD393)-LARGE(W393:AD393,2)</f>
        <v>2701</v>
      </c>
      <c r="P393" s="163">
        <f t="shared" si="345"/>
        <v>3.5215123859191656E-2</v>
      </c>
      <c r="Q393" s="2"/>
      <c r="R393" s="2">
        <f t="shared" ref="R393:T397" si="372">IF($C393=0,"-",W393/$C393)</f>
        <v>2.9856584093872229E-3</v>
      </c>
      <c r="S393" s="2">
        <f t="shared" si="372"/>
        <v>0.29642764015645373</v>
      </c>
      <c r="T393" s="2">
        <f t="shared" si="372"/>
        <v>0.27958279009126469</v>
      </c>
      <c r="U393" s="2">
        <f t="shared" ref="U393:U406" si="373">IF($C393=0,"-",Z393/$C393)</f>
        <v>8.3246414602346802E-2</v>
      </c>
      <c r="V393" s="2">
        <f t="shared" ref="V393:V398" si="374">IF(C393=0,"-",(1-R393-S393-T393-U393))</f>
        <v>0.33775749674054756</v>
      </c>
      <c r="W393" s="1">
        <f>SUMIF(County!$AT$1666:$AT$1742,$BA393,County!P$1666:P$1742)+SUMIF('Cong Dist'!$BA$1539:$BA$1546,$BA393,'Cong Dist'!W$1539:W$1546)</f>
        <v>229</v>
      </c>
      <c r="X393" s="1">
        <f>SUMIF(County!$AT$1666:$AT$1742,$BA393,County!Q$1666:Q$1742)+SUMIF('Cong Dist'!$BA$1539:$BA$1546,$BA393,'Cong Dist'!X$1539:X$1546)</f>
        <v>22736</v>
      </c>
      <c r="Y393" s="1">
        <f>SUMIF(County!$AT$1666:$AT$1742,$BA393,County!R$1666:R$1742)+SUMIF('Cong Dist'!$BA$1539:$BA$1546,$BA393,'Cong Dist'!Y$1539:Y$1546)</f>
        <v>21444</v>
      </c>
      <c r="Z393" s="1">
        <f>SUMIF(County!$AT$1666:$AT$1742,$BA393,County!S$1666:S$1742)+SUMIF('Cong Dist'!$BA$1539:$BA$1546,$BA393,'Cong Dist'!Z$1539:Z$1546)</f>
        <v>6385</v>
      </c>
      <c r="AA393" s="1">
        <f>SUMIF(County!$AT$1666:$AT$1742,$BA393,County!T$1666:T$1742)+SUMIF('Cong Dist'!$BA$1539:$BA$1546,$BA393,'Cong Dist'!AA$1539:AA$1546)</f>
        <v>25437</v>
      </c>
      <c r="AB393" s="1">
        <f>SUMIF(County!$AT$1666:$AT$1742,$BA393,County!U$1666:U$1742)+SUMIF('Cong Dist'!$BA$1539:$BA$1546,$BA393,'Cong Dist'!AB$1539:AB$1546)</f>
        <v>233</v>
      </c>
      <c r="AC393" s="1">
        <f>SUMIF(County!$AT$1666:$AT$1742,$BA393,County!V$1666:V$1742)+SUMIF('Cong Dist'!$BA$1539:$BA$1546,$BA393,'Cong Dist'!AC$1539:AC$1546)</f>
        <v>236</v>
      </c>
      <c r="AL393" s="1"/>
      <c r="AM393" s="1"/>
      <c r="AP393" s="7">
        <f>IF(AA393&gt;0,RANK(AA393,(W393:Y393,Z393:AN393)),0)</f>
        <v>1</v>
      </c>
      <c r="AQ393" s="7">
        <f>IF(AB393&gt;0,RANK(AB393,(W393:Y393,Z393:AN393)),0)</f>
        <v>6</v>
      </c>
      <c r="AR393" s="7">
        <f>IF(AC393&gt;0,RANK(AC393,(W393:Y393,Z393:AN393)),0)</f>
        <v>5</v>
      </c>
      <c r="AS393" s="7">
        <f>IF(AD393&gt;0,RANK(AD393,(W393:Y393,AD393:AN393)),0)</f>
        <v>0</v>
      </c>
      <c r="AT393" s="2">
        <f t="shared" ref="AT393:AT398" si="375">IF($C393=0,"-",AA393/$C393)</f>
        <v>0.33164276401564535</v>
      </c>
      <c r="AU393" s="2">
        <f t="shared" ref="AU393:AU398" si="376">IF($C393=0,"-",AB393/$C393)</f>
        <v>3.0378096479791394E-3</v>
      </c>
      <c r="AV393" s="2">
        <f t="shared" ref="AV393:AV398" si="377">IF($C393=0,"-",AC393/$C393)</f>
        <v>3.0769230769230769E-3</v>
      </c>
      <c r="AW393" s="2">
        <f t="shared" ref="AW393:AW398" si="378">IF($C393=0,"-",AD393/$C393)</f>
        <v>0</v>
      </c>
      <c r="AY393" s="2" t="str">
        <f t="shared" si="365"/>
        <v>District 1</v>
      </c>
      <c r="AZ393" t="str">
        <f t="shared" si="366"/>
        <v>OK</v>
      </c>
      <c r="BA393">
        <v>1</v>
      </c>
      <c r="BC393" s="91">
        <v>40</v>
      </c>
      <c r="BD393" s="93">
        <v>901</v>
      </c>
      <c r="BE393" s="100">
        <f t="shared" ref="BE393:BE398" si="379">BC393*1000+BD393</f>
        <v>40901</v>
      </c>
      <c r="BF393" t="s">
        <v>2683</v>
      </c>
      <c r="BG393" t="s">
        <v>3290</v>
      </c>
    </row>
    <row r="394" spans="1:59" outlineLevel="1">
      <c r="A394" s="9" t="s">
        <v>1601</v>
      </c>
      <c r="B394" t="s">
        <v>1891</v>
      </c>
      <c r="C394" s="1">
        <f t="shared" si="368"/>
        <v>34419</v>
      </c>
      <c r="D394" s="1">
        <v>3</v>
      </c>
      <c r="E394" s="1" t="str">
        <f t="shared" si="369"/>
        <v/>
      </c>
      <c r="F394" s="1">
        <v>1</v>
      </c>
      <c r="G394" s="1">
        <v>1</v>
      </c>
      <c r="H394" s="1" t="str">
        <f t="shared" si="370"/>
        <v/>
      </c>
      <c r="I394" s="1">
        <v>1</v>
      </c>
      <c r="J394" s="1"/>
      <c r="K394" s="7">
        <f>IF(W394&gt;0,RANK(W394,(W394:Y394,Z394:AN394)),0)</f>
        <v>7</v>
      </c>
      <c r="L394" s="7">
        <f>IF(X394&gt;0,RANK(X394,(W394:Y394,Z394:AN394)),0)</f>
        <v>2</v>
      </c>
      <c r="M394" s="7">
        <f>IF(Y394&gt;0,RANK(Y394,(W394:Y394,Z394:AN394)),0)</f>
        <v>3</v>
      </c>
      <c r="N394" s="7">
        <f>IF(Z394&gt;0,RANK(Z394,(W394:Y394,Z394:AN394)),0)</f>
        <v>4</v>
      </c>
      <c r="O394" s="48">
        <f t="shared" si="371"/>
        <v>2544</v>
      </c>
      <c r="P394" s="163">
        <f t="shared" si="345"/>
        <v>7.3912664516691359E-2</v>
      </c>
      <c r="Q394" s="2"/>
      <c r="R394" s="2">
        <f t="shared" si="372"/>
        <v>1.9175455417066154E-3</v>
      </c>
      <c r="S394" s="2">
        <f t="shared" si="372"/>
        <v>0.30198436909846305</v>
      </c>
      <c r="T394" s="2">
        <f t="shared" si="372"/>
        <v>0.22214474563467851</v>
      </c>
      <c r="U394" s="2">
        <f t="shared" si="373"/>
        <v>8.9049652808042071E-2</v>
      </c>
      <c r="V394" s="2">
        <f t="shared" si="374"/>
        <v>0.38490368691710974</v>
      </c>
      <c r="W394" s="1">
        <f>SUMIF(County!$AT$1666:$AT$1742,$BA394,County!P$1666:P$1742)+SUMIF('Cong Dist'!$BA$1539:$BA$1546,$BA394,'Cong Dist'!W$1539:W$1546)</f>
        <v>66</v>
      </c>
      <c r="X394" s="1">
        <f>SUMIF(County!$AT$1666:$AT$1742,$BA394,County!Q$1666:Q$1742)+SUMIF('Cong Dist'!$BA$1539:$BA$1546,$BA394,'Cong Dist'!X$1539:X$1546)</f>
        <v>10394</v>
      </c>
      <c r="Y394" s="1">
        <f>SUMIF(County!$AT$1666:$AT$1742,$BA394,County!R$1666:R$1742)+SUMIF('Cong Dist'!$BA$1539:$BA$1546,$BA394,'Cong Dist'!Y$1539:Y$1546)</f>
        <v>7646</v>
      </c>
      <c r="Z394" s="1">
        <f>SUMIF(County!$AT$1666:$AT$1742,$BA394,County!S$1666:S$1742)+SUMIF('Cong Dist'!$BA$1539:$BA$1546,$BA394,'Cong Dist'!Z$1539:Z$1546)</f>
        <v>3065</v>
      </c>
      <c r="AA394" s="1">
        <f>SUMIF(County!$AT$1666:$AT$1742,$BA394,County!T$1666:T$1742)+SUMIF('Cong Dist'!$BA$1539:$BA$1546,$BA394,'Cong Dist'!AA$1539:AA$1546)</f>
        <v>12938</v>
      </c>
      <c r="AB394" s="1">
        <f>SUMIF(County!$AT$1666:$AT$1742,$BA394,County!U$1666:U$1742)+SUMIF('Cong Dist'!$BA$1539:$BA$1546,$BA394,'Cong Dist'!AB$1539:AB$1546)</f>
        <v>201</v>
      </c>
      <c r="AC394" s="1">
        <f>SUMIF(County!$AT$1666:$AT$1742,$BA394,County!V$1666:V$1742)+SUMIF('Cong Dist'!$BA$1539:$BA$1546,$BA394,'Cong Dist'!AC$1539:AC$1546)</f>
        <v>109</v>
      </c>
      <c r="AL394" s="1"/>
      <c r="AM394" s="1"/>
      <c r="AP394" s="7">
        <f>IF(AA394&gt;0,RANK(AA394,(W394:Y394,Z394:AN394)),0)</f>
        <v>1</v>
      </c>
      <c r="AQ394" s="7">
        <f>IF(AB394&gt;0,RANK(AB394,(W394:Y394,Z394:AN394)),0)</f>
        <v>5</v>
      </c>
      <c r="AR394" s="7">
        <f>IF(AC394&gt;0,RANK(AC394,(W394:Y394,Z394:AN394)),0)</f>
        <v>6</v>
      </c>
      <c r="AS394" s="7">
        <f>IF(AD394&gt;0,RANK(AD394,(W394:Y394,AD394:AN394)),0)</f>
        <v>0</v>
      </c>
      <c r="AT394" s="2">
        <f t="shared" si="375"/>
        <v>0.37589703361515442</v>
      </c>
      <c r="AU394" s="2">
        <f t="shared" si="376"/>
        <v>5.8397977861065114E-3</v>
      </c>
      <c r="AV394" s="2">
        <f t="shared" si="377"/>
        <v>3.1668555158488043E-3</v>
      </c>
      <c r="AW394" s="2">
        <f t="shared" si="378"/>
        <v>0</v>
      </c>
      <c r="AY394" s="2" t="str">
        <f t="shared" si="365"/>
        <v>District 2</v>
      </c>
      <c r="AZ394" t="str">
        <f t="shared" si="366"/>
        <v>OK</v>
      </c>
      <c r="BA394">
        <v>2</v>
      </c>
      <c r="BC394" s="91">
        <v>40</v>
      </c>
      <c r="BD394" s="93">
        <v>902</v>
      </c>
      <c r="BE394" s="100">
        <f t="shared" si="379"/>
        <v>40902</v>
      </c>
      <c r="BF394" t="s">
        <v>2683</v>
      </c>
      <c r="BG394" t="s">
        <v>3290</v>
      </c>
    </row>
    <row r="395" spans="1:59" outlineLevel="1">
      <c r="A395" s="9" t="s">
        <v>1602</v>
      </c>
      <c r="B395" t="s">
        <v>1891</v>
      </c>
      <c r="C395" s="1">
        <f t="shared" si="368"/>
        <v>66104</v>
      </c>
      <c r="D395" s="1">
        <v>3</v>
      </c>
      <c r="E395" s="1" t="str">
        <f t="shared" si="369"/>
        <v/>
      </c>
      <c r="F395" s="1">
        <v>1</v>
      </c>
      <c r="G395" s="1">
        <v>1</v>
      </c>
      <c r="H395" s="1" t="str">
        <f t="shared" si="370"/>
        <v/>
      </c>
      <c r="I395" s="1">
        <v>1</v>
      </c>
      <c r="J395" s="1"/>
      <c r="K395" s="7">
        <f>IF(W395&gt;0,RANK(W395,(W395:Y395,Z395:AN395)),0)</f>
        <v>7</v>
      </c>
      <c r="L395" s="7">
        <f>IF(X395&gt;0,RANK(X395,(W395:Y395,Z395:AN395)),0)</f>
        <v>2</v>
      </c>
      <c r="M395" s="7">
        <f>IF(Y395&gt;0,RANK(Y395,(W395:Y395,Z395:AN395)),0)</f>
        <v>3</v>
      </c>
      <c r="N395" s="7">
        <f>IF(Z395&gt;0,RANK(Z395,(W395:Y395,Z395:AN395)),0)</f>
        <v>4</v>
      </c>
      <c r="O395" s="48">
        <f t="shared" si="371"/>
        <v>3397</v>
      </c>
      <c r="P395" s="163">
        <f t="shared" si="345"/>
        <v>5.1388720803582234E-2</v>
      </c>
      <c r="Q395" s="2"/>
      <c r="R395" s="2">
        <f t="shared" si="372"/>
        <v>2.844003388599782E-3</v>
      </c>
      <c r="S395" s="2">
        <f t="shared" si="372"/>
        <v>0.28957400459881399</v>
      </c>
      <c r="T395" s="2">
        <f t="shared" si="372"/>
        <v>0.25825971196901853</v>
      </c>
      <c r="U395" s="2">
        <f t="shared" si="373"/>
        <v>9.8193755294687157E-2</v>
      </c>
      <c r="V395" s="2">
        <f t="shared" si="374"/>
        <v>0.35112852474888051</v>
      </c>
      <c r="W395" s="1">
        <f>SUMIF(County!$AT$1666:$AT$1742,$BA395,County!P$1666:P$1742)+SUMIF('Cong Dist'!$BA$1539:$BA$1546,$BA395,'Cong Dist'!W$1539:W$1546)</f>
        <v>188</v>
      </c>
      <c r="X395" s="1">
        <f>SUMIF(County!$AT$1666:$AT$1742,$BA395,County!Q$1666:Q$1742)+SUMIF('Cong Dist'!$BA$1539:$BA$1546,$BA395,'Cong Dist'!X$1539:X$1546)</f>
        <v>19142</v>
      </c>
      <c r="Y395" s="1">
        <f>SUMIF(County!$AT$1666:$AT$1742,$BA395,County!R$1666:R$1742)+SUMIF('Cong Dist'!$BA$1539:$BA$1546,$BA395,'Cong Dist'!Y$1539:Y$1546)</f>
        <v>17072</v>
      </c>
      <c r="Z395" s="1">
        <f>SUMIF(County!$AT$1666:$AT$1742,$BA395,County!S$1666:S$1742)+SUMIF('Cong Dist'!$BA$1539:$BA$1546,$BA395,'Cong Dist'!Z$1539:Z$1546)</f>
        <v>6491</v>
      </c>
      <c r="AA395" s="1">
        <f>SUMIF(County!$AT$1666:$AT$1742,$BA395,County!T$1666:T$1742)+SUMIF('Cong Dist'!$BA$1539:$BA$1546,$BA395,'Cong Dist'!AA$1539:AA$1546)</f>
        <v>22539</v>
      </c>
      <c r="AB395" s="1">
        <f>SUMIF(County!$AT$1666:$AT$1742,$BA395,County!U$1666:U$1742)+SUMIF('Cong Dist'!$BA$1539:$BA$1546,$BA395,'Cong Dist'!AB$1539:AB$1546)</f>
        <v>393</v>
      </c>
      <c r="AC395" s="1">
        <f>SUMIF(County!$AT$1666:$AT$1742,$BA395,County!V$1666:V$1742)+SUMIF('Cong Dist'!$BA$1539:$BA$1546,$BA395,'Cong Dist'!AC$1539:AC$1546)</f>
        <v>279</v>
      </c>
      <c r="AL395" s="1"/>
      <c r="AM395" s="1"/>
      <c r="AP395" s="7">
        <f>IF(AA395&gt;0,RANK(AA395,(W395:Y395,Z395:AN395)),0)</f>
        <v>1</v>
      </c>
      <c r="AQ395" s="7">
        <f>IF(AB395&gt;0,RANK(AB395,(W395:Y395,Z395:AN395)),0)</f>
        <v>5</v>
      </c>
      <c r="AR395" s="7">
        <f>IF(AC395&gt;0,RANK(AC395,(W395:Y395,Z395:AN395)),0)</f>
        <v>6</v>
      </c>
      <c r="AS395" s="7">
        <f>IF(AD395&gt;0,RANK(AD395,(W395:Y395,AD395:AN395)),0)</f>
        <v>0</v>
      </c>
      <c r="AT395" s="2">
        <f t="shared" si="375"/>
        <v>0.34096272540239625</v>
      </c>
      <c r="AU395" s="2">
        <f t="shared" si="376"/>
        <v>5.9451772963814596E-3</v>
      </c>
      <c r="AV395" s="2">
        <f t="shared" si="377"/>
        <v>4.2206220501028683E-3</v>
      </c>
      <c r="AW395" s="2">
        <f t="shared" si="378"/>
        <v>0</v>
      </c>
      <c r="AY395" s="2" t="str">
        <f t="shared" si="365"/>
        <v>District 3</v>
      </c>
      <c r="AZ395" t="str">
        <f t="shared" si="366"/>
        <v>OK</v>
      </c>
      <c r="BA395">
        <v>3</v>
      </c>
      <c r="BC395" s="91">
        <v>40</v>
      </c>
      <c r="BD395" s="93">
        <v>903</v>
      </c>
      <c r="BE395" s="100">
        <f t="shared" si="379"/>
        <v>40903</v>
      </c>
      <c r="BF395" t="s">
        <v>2683</v>
      </c>
      <c r="BG395" t="s">
        <v>3290</v>
      </c>
    </row>
    <row r="396" spans="1:59" outlineLevel="1">
      <c r="A396" s="9" t="s">
        <v>1873</v>
      </c>
      <c r="B396" t="s">
        <v>1891</v>
      </c>
      <c r="C396" s="1">
        <f t="shared" si="368"/>
        <v>50539</v>
      </c>
      <c r="D396" s="1">
        <v>3</v>
      </c>
      <c r="E396" s="1" t="str">
        <f t="shared" si="369"/>
        <v/>
      </c>
      <c r="F396" s="1">
        <v>1</v>
      </c>
      <c r="G396" s="1">
        <v>1</v>
      </c>
      <c r="H396" s="1" t="str">
        <f t="shared" si="370"/>
        <v/>
      </c>
      <c r="I396" s="1">
        <v>1</v>
      </c>
      <c r="J396" s="1"/>
      <c r="K396" s="7">
        <f>IF(W396&gt;0,RANK(W396,(W396:Y396,Z396:AN396)),0)</f>
        <v>7</v>
      </c>
      <c r="L396" s="7">
        <f>IF(X396&gt;0,RANK(X396,(W396:Y396,Z396:AN396)),0)</f>
        <v>3</v>
      </c>
      <c r="M396" s="7">
        <f>IF(Y396&gt;0,RANK(Y396,(W396:Y396,Z396:AN396)),0)</f>
        <v>2</v>
      </c>
      <c r="N396" s="7">
        <f>IF(Z396&gt;0,RANK(Z396,(W396:Y396,Z396:AN396)),0)</f>
        <v>4</v>
      </c>
      <c r="O396" s="48">
        <f t="shared" si="371"/>
        <v>3380</v>
      </c>
      <c r="P396" s="163">
        <f t="shared" si="345"/>
        <v>6.687904390668592E-2</v>
      </c>
      <c r="Q396" s="2"/>
      <c r="R396" s="2">
        <f t="shared" si="372"/>
        <v>2.5524842201072439E-3</v>
      </c>
      <c r="S396" s="2">
        <f t="shared" si="372"/>
        <v>0.24820435703120364</v>
      </c>
      <c r="T396" s="2">
        <f t="shared" si="372"/>
        <v>0.28217811986782487</v>
      </c>
      <c r="U396" s="2">
        <f t="shared" si="373"/>
        <v>0.10967767466708879</v>
      </c>
      <c r="V396" s="2">
        <f t="shared" si="374"/>
        <v>0.35738736421377554</v>
      </c>
      <c r="W396" s="1">
        <f>SUMIF(County!$AT$1666:$AT$1742,$BA396,County!P$1666:P$1742)+SUMIF('Cong Dist'!$BA$1539:$BA$1546,$BA396,'Cong Dist'!W$1539:W$1546)</f>
        <v>129</v>
      </c>
      <c r="X396" s="1">
        <f>SUMIF(County!$AT$1666:$AT$1742,$BA396,County!Q$1666:Q$1742)+SUMIF('Cong Dist'!$BA$1539:$BA$1546,$BA396,'Cong Dist'!X$1539:X$1546)</f>
        <v>12544</v>
      </c>
      <c r="Y396" s="1">
        <f>SUMIF(County!$AT$1666:$AT$1742,$BA396,County!R$1666:R$1742)+SUMIF('Cong Dist'!$BA$1539:$BA$1546,$BA396,'Cong Dist'!Y$1539:Y$1546)</f>
        <v>14261</v>
      </c>
      <c r="Z396" s="1">
        <f>SUMIF(County!$AT$1666:$AT$1742,$BA396,County!S$1666:S$1742)+SUMIF('Cong Dist'!$BA$1539:$BA$1546,$BA396,'Cong Dist'!Z$1539:Z$1546)</f>
        <v>5543</v>
      </c>
      <c r="AA396" s="1">
        <f>SUMIF(County!$AT$1666:$AT$1742,$BA396,County!T$1666:T$1742)+SUMIF('Cong Dist'!$BA$1539:$BA$1546,$BA396,'Cong Dist'!AA$1539:AA$1546)</f>
        <v>17641</v>
      </c>
      <c r="AB396" s="1">
        <f>SUMIF(County!$AT$1666:$AT$1742,$BA396,County!U$1666:U$1742)+SUMIF('Cong Dist'!$BA$1539:$BA$1546,$BA396,'Cong Dist'!AB$1539:AB$1546)</f>
        <v>256</v>
      </c>
      <c r="AC396" s="1">
        <f>SUMIF(County!$AT$1666:$AT$1742,$BA396,County!V$1666:V$1742)+SUMIF('Cong Dist'!$BA$1539:$BA$1546,$BA396,'Cong Dist'!AC$1539:AC$1546)</f>
        <v>165</v>
      </c>
      <c r="AL396" s="1"/>
      <c r="AM396" s="1"/>
      <c r="AP396" s="7">
        <f>IF(AA396&gt;0,RANK(AA396,(W396:Y396,Z396:AN396)),0)</f>
        <v>1</v>
      </c>
      <c r="AQ396" s="7">
        <f>IF(AB396&gt;0,RANK(AB396,(W396:Y396,Z396:AN396)),0)</f>
        <v>5</v>
      </c>
      <c r="AR396" s="7">
        <f>IF(AC396&gt;0,RANK(AC396,(W396:Y396,Z396:AN396)),0)</f>
        <v>6</v>
      </c>
      <c r="AS396" s="7">
        <f>IF(AD396&gt;0,RANK(AD396,(W396:Y396,AD396:AN396)),0)</f>
        <v>0</v>
      </c>
      <c r="AT396" s="2">
        <f t="shared" si="375"/>
        <v>0.34905716377451079</v>
      </c>
      <c r="AU396" s="2">
        <f t="shared" si="376"/>
        <v>5.0653950414531355E-3</v>
      </c>
      <c r="AV396" s="2">
        <f t="shared" si="377"/>
        <v>3.2648053978115909E-3</v>
      </c>
      <c r="AW396" s="2">
        <f t="shared" si="378"/>
        <v>0</v>
      </c>
      <c r="AY396" s="2" t="str">
        <f t="shared" si="365"/>
        <v>District 4</v>
      </c>
      <c r="AZ396" t="str">
        <f t="shared" si="366"/>
        <v>OK</v>
      </c>
      <c r="BA396">
        <v>4</v>
      </c>
      <c r="BC396" s="91">
        <v>40</v>
      </c>
      <c r="BD396" s="93">
        <v>904</v>
      </c>
      <c r="BE396" s="100">
        <f t="shared" si="379"/>
        <v>40904</v>
      </c>
      <c r="BF396" t="s">
        <v>2683</v>
      </c>
      <c r="BG396" t="s">
        <v>3290</v>
      </c>
    </row>
    <row r="397" spans="1:59" outlineLevel="1">
      <c r="A397" s="9" t="s">
        <v>1827</v>
      </c>
      <c r="B397" t="s">
        <v>1891</v>
      </c>
      <c r="C397" s="1">
        <f t="shared" si="368"/>
        <v>58761</v>
      </c>
      <c r="D397" s="1">
        <v>3</v>
      </c>
      <c r="E397" s="1" t="str">
        <f t="shared" si="369"/>
        <v/>
      </c>
      <c r="F397" s="1">
        <v>1</v>
      </c>
      <c r="G397" s="1">
        <v>1</v>
      </c>
      <c r="H397" s="1" t="str">
        <f t="shared" si="370"/>
        <v/>
      </c>
      <c r="I397" s="1">
        <v>1</v>
      </c>
      <c r="J397" s="1"/>
      <c r="K397" s="7">
        <f>IF(W397&gt;0,RANK(W397,(W397:Y397,Z397:AN397)),0)</f>
        <v>7</v>
      </c>
      <c r="L397" s="7">
        <f>IF(X397&gt;0,RANK(X397,(W397:Y397,Z397:AN397)),0)</f>
        <v>3</v>
      </c>
      <c r="M397" s="7">
        <f>IF(Y397&gt;0,RANK(Y397,(W397:Y397,Z397:AN397)),0)</f>
        <v>1</v>
      </c>
      <c r="N397" s="7">
        <f>IF(Z397&gt;0,RANK(Z397,(W397:Y397,Z397:AN397)),0)</f>
        <v>4</v>
      </c>
      <c r="O397" s="48">
        <f t="shared" si="371"/>
        <v>1639</v>
      </c>
      <c r="P397" s="163">
        <f t="shared" si="345"/>
        <v>2.7892649886829698E-2</v>
      </c>
      <c r="Q397" s="2"/>
      <c r="R397" s="2">
        <f t="shared" si="372"/>
        <v>2.3484964517281872E-3</v>
      </c>
      <c r="S397" s="2">
        <f t="shared" si="372"/>
        <v>0.23678970745902894</v>
      </c>
      <c r="T397" s="2">
        <f t="shared" si="372"/>
        <v>0.3392215925528837</v>
      </c>
      <c r="U397" s="2">
        <f t="shared" si="373"/>
        <v>0.10401456748523681</v>
      </c>
      <c r="V397" s="2">
        <f t="shared" si="374"/>
        <v>0.31762563605112237</v>
      </c>
      <c r="W397" s="1">
        <f>SUMIF(County!$AT$1666:$AT$1742,$BA397,County!P$1666:P$1742)+SUMIF('Cong Dist'!$BA$1539:$BA$1546,$BA397,'Cong Dist'!W$1539:W$1546)</f>
        <v>138</v>
      </c>
      <c r="X397" s="1">
        <f>SUMIF(County!$AT$1666:$AT$1742,$BA397,County!Q$1666:Q$1742)+SUMIF('Cong Dist'!$BA$1539:$BA$1546,$BA397,'Cong Dist'!X$1539:X$1546)</f>
        <v>13914</v>
      </c>
      <c r="Y397" s="1">
        <f>SUMIF(County!$AT$1666:$AT$1742,$BA397,County!R$1666:R$1742)+SUMIF('Cong Dist'!$BA$1539:$BA$1546,$BA397,'Cong Dist'!Y$1539:Y$1546)</f>
        <v>19933</v>
      </c>
      <c r="Z397" s="1">
        <f>SUMIF(County!$AT$1666:$AT$1742,$BA397,County!S$1666:S$1742)+SUMIF('Cong Dist'!$BA$1539:$BA$1546,$BA397,'Cong Dist'!Z$1539:Z$1546)</f>
        <v>6112</v>
      </c>
      <c r="AA397" s="1">
        <f>SUMIF(County!$AT$1666:$AT$1742,$BA397,County!T$1666:T$1742)+SUMIF('Cong Dist'!$BA$1539:$BA$1546,$BA397,'Cong Dist'!AA$1539:AA$1546)</f>
        <v>18294</v>
      </c>
      <c r="AB397" s="1">
        <f>SUMIF(County!$AT$1666:$AT$1742,$BA397,County!U$1666:U$1742)+SUMIF('Cong Dist'!$BA$1539:$BA$1546,$BA397,'Cong Dist'!AB$1539:AB$1546)</f>
        <v>208</v>
      </c>
      <c r="AC397" s="1">
        <f>SUMIF(County!$AT$1666:$AT$1742,$BA397,County!V$1666:V$1742)+SUMIF('Cong Dist'!$BA$1539:$BA$1546,$BA397,'Cong Dist'!AC$1539:AC$1546)</f>
        <v>162</v>
      </c>
      <c r="AL397" s="1"/>
      <c r="AM397" s="1"/>
      <c r="AP397" s="7">
        <f>IF(AA397&gt;0,RANK(AA397,(W397:Y397,Z397:AN397)),0)</f>
        <v>2</v>
      </c>
      <c r="AQ397" s="7">
        <f>IF(AB397&gt;0,RANK(AB397,(W397:Y397,Z397:AN397)),0)</f>
        <v>5</v>
      </c>
      <c r="AR397" s="7">
        <f>IF(AC397&gt;0,RANK(AC397,(W397:Y397,Z397:AN397)),0)</f>
        <v>6</v>
      </c>
      <c r="AS397" s="7">
        <f>IF(AD397&gt;0,RANK(AD397,(W397:Y397,AD397:AN397)),0)</f>
        <v>0</v>
      </c>
      <c r="AT397" s="2">
        <f t="shared" si="375"/>
        <v>0.31132894266605404</v>
      </c>
      <c r="AU397" s="2">
        <f t="shared" si="376"/>
        <v>3.5397627678221948E-3</v>
      </c>
      <c r="AV397" s="2">
        <f t="shared" si="377"/>
        <v>2.7569306172461326E-3</v>
      </c>
      <c r="AW397" s="2">
        <f t="shared" si="378"/>
        <v>0</v>
      </c>
      <c r="AY397" s="2" t="str">
        <f t="shared" si="365"/>
        <v>District 5</v>
      </c>
      <c r="AZ397" t="str">
        <f t="shared" si="366"/>
        <v>OK</v>
      </c>
      <c r="BA397">
        <v>5</v>
      </c>
      <c r="BC397" s="91">
        <v>40</v>
      </c>
      <c r="BD397" s="93">
        <v>905</v>
      </c>
      <c r="BE397" s="100">
        <f t="shared" si="379"/>
        <v>40905</v>
      </c>
      <c r="BF397" t="s">
        <v>2683</v>
      </c>
      <c r="BG397" t="s">
        <v>3290</v>
      </c>
    </row>
    <row r="398" spans="1:59">
      <c r="A398" t="s">
        <v>1641</v>
      </c>
      <c r="B398" t="s">
        <v>1136</v>
      </c>
      <c r="C398" s="1">
        <f t="shared" si="368"/>
        <v>286523</v>
      </c>
      <c r="D398" s="1">
        <v>25</v>
      </c>
      <c r="E398" s="1" t="str">
        <f t="shared" si="369"/>
        <v/>
      </c>
      <c r="F398" s="1">
        <f>X398/($X398+$Y398+$AA398)*$D398</f>
        <v>7.6904292105417396</v>
      </c>
      <c r="G398" s="1">
        <f>Y398/($X398+$Y398+$AA398)*$D398</f>
        <v>7.8492586008166141</v>
      </c>
      <c r="H398" s="1" t="str">
        <f t="shared" si="370"/>
        <v/>
      </c>
      <c r="I398" s="1">
        <f>AA398/($X398+$Y398+$AA398)*$D398</f>
        <v>9.4603121886416464</v>
      </c>
      <c r="J398" s="1"/>
      <c r="K398" s="7">
        <f>IF(W398&gt;0,RANK(W398,(W398:Y398,Z398:AN398)),0)</f>
        <v>7</v>
      </c>
      <c r="L398" s="7">
        <f>IF(X398&gt;0,RANK(X398,(W398:Y398,Z398:AN398)),0)</f>
        <v>3</v>
      </c>
      <c r="M398" s="7">
        <f>IF(Y398&gt;0,RANK(Y398,(W398:Y398,Z398:AN398)),0)</f>
        <v>2</v>
      </c>
      <c r="N398" s="7">
        <f>IF(Z398&gt;0,RANK(Z398,(W398:Y398,Z398:AN398)),0)</f>
        <v>4</v>
      </c>
      <c r="O398" s="48">
        <f t="shared" si="371"/>
        <v>16493</v>
      </c>
      <c r="P398" s="163">
        <f t="shared" si="345"/>
        <v>5.7562569148026509E-2</v>
      </c>
      <c r="Q398" s="2"/>
      <c r="R398" s="2">
        <f>IF($C398=0,"-",W398/$C398)</f>
        <v>2.6175909089322671E-3</v>
      </c>
      <c r="S398" s="2">
        <f>IF($C398=0,"-",X398/$C398)</f>
        <v>0.27477724301364986</v>
      </c>
      <c r="T398" s="2">
        <f>IF($C398=0,"-",Y398/$C398)</f>
        <v>0.28045218010421502</v>
      </c>
      <c r="U398" s="2">
        <f t="shared" si="373"/>
        <v>9.6313384963859799E-2</v>
      </c>
      <c r="V398" s="2">
        <f t="shared" si="374"/>
        <v>0.34583960100934297</v>
      </c>
      <c r="W398" s="1">
        <f t="shared" ref="W398:AC398" si="380">SUM(W393:W397)</f>
        <v>750</v>
      </c>
      <c r="X398" s="1">
        <f t="shared" si="380"/>
        <v>78730</v>
      </c>
      <c r="Y398" s="1">
        <f t="shared" si="380"/>
        <v>80356</v>
      </c>
      <c r="Z398" s="1">
        <f t="shared" si="380"/>
        <v>27596</v>
      </c>
      <c r="AA398" s="1">
        <f t="shared" si="380"/>
        <v>96849</v>
      </c>
      <c r="AB398" s="1">
        <f t="shared" si="380"/>
        <v>1291</v>
      </c>
      <c r="AC398" s="1">
        <f t="shared" si="380"/>
        <v>951</v>
      </c>
      <c r="AL398" s="1"/>
      <c r="AM398" s="1"/>
      <c r="AP398" s="7">
        <f>IF(AA398&gt;0,RANK(AA398,(W398:Y398,Z398:AN398)),0)</f>
        <v>1</v>
      </c>
      <c r="AQ398" s="7">
        <f>IF(AB398&gt;0,RANK(AB398,(W398:Y398,Z398:AN398)),0)</f>
        <v>5</v>
      </c>
      <c r="AR398" s="7">
        <f>IF(AC398&gt;0,RANK(AC398,(W398:Y398,Z398:AN398)),0)</f>
        <v>6</v>
      </c>
      <c r="AS398" s="7">
        <f>IF(AD398&gt;0,RANK(AD398,(W398:Y398,AD398:AN398)),0)</f>
        <v>0</v>
      </c>
      <c r="AT398" s="2">
        <f t="shared" si="375"/>
        <v>0.33801474925224151</v>
      </c>
      <c r="AU398" s="2">
        <f t="shared" si="376"/>
        <v>4.505746484575409E-3</v>
      </c>
      <c r="AV398" s="2">
        <f t="shared" si="377"/>
        <v>3.3191052725261147E-3</v>
      </c>
      <c r="AW398" s="2">
        <f t="shared" si="378"/>
        <v>0</v>
      </c>
      <c r="AY398" s="2" t="str">
        <f t="shared" si="365"/>
        <v>Oklahoma</v>
      </c>
      <c r="AZ398" t="str">
        <f t="shared" si="366"/>
        <v>T</v>
      </c>
      <c r="BC398" s="91">
        <v>40</v>
      </c>
      <c r="BD398" s="93"/>
      <c r="BE398" s="100">
        <f t="shared" si="379"/>
        <v>40000</v>
      </c>
      <c r="BF398" t="s">
        <v>1662</v>
      </c>
      <c r="BG398" t="s">
        <v>3290</v>
      </c>
    </row>
    <row r="399" spans="1:59">
      <c r="C399" s="1"/>
      <c r="D399" s="1"/>
      <c r="E399" s="1"/>
      <c r="F399" s="1"/>
      <c r="G399" s="1"/>
      <c r="H399" s="1"/>
      <c r="I399" s="1"/>
      <c r="J399" s="1"/>
      <c r="K399" s="7"/>
      <c r="L399" s="7"/>
      <c r="M399" s="7"/>
      <c r="N399" s="7"/>
      <c r="O399" s="48"/>
      <c r="P399" s="163"/>
      <c r="Q399" s="2"/>
      <c r="R399" s="2"/>
      <c r="S399" s="2"/>
      <c r="T399" s="2"/>
      <c r="U399" s="2"/>
      <c r="V399" s="2"/>
      <c r="AH399" s="1"/>
      <c r="AI399" s="1"/>
      <c r="AK399" s="1"/>
      <c r="AL399" s="1"/>
      <c r="AM399" s="1"/>
      <c r="AN399" s="1"/>
      <c r="AP399" s="7"/>
      <c r="AQ399" s="7"/>
      <c r="AR399" s="7"/>
      <c r="AS399" s="7"/>
      <c r="AT399" s="2"/>
      <c r="AU399" s="2"/>
      <c r="AV399" s="2"/>
      <c r="AW399" s="2"/>
      <c r="AY399" s="2"/>
      <c r="BD399" s="93"/>
    </row>
    <row r="400" spans="1:59" outlineLevel="1">
      <c r="A400" s="9" t="s">
        <v>2197</v>
      </c>
      <c r="B400" t="s">
        <v>1363</v>
      </c>
      <c r="C400" s="1">
        <f t="shared" ref="C400:C406" si="381">SUM(W400:AN400)</f>
        <v>46776</v>
      </c>
      <c r="D400" s="1"/>
      <c r="E400" s="1"/>
      <c r="F400" s="1"/>
      <c r="G400" s="1"/>
      <c r="H400" s="1"/>
      <c r="I400" s="1"/>
      <c r="J400" s="1"/>
      <c r="K400" s="7">
        <f>IF(W400&gt;0,RANK(W400,(W400:Y400,Z400:AN400)),0)</f>
        <v>0</v>
      </c>
      <c r="L400" s="7">
        <f>IF(X400&gt;0,RANK(X400,(W400:Y400,Z400:AN400)),0)</f>
        <v>4</v>
      </c>
      <c r="M400" s="7">
        <f>IF(Y400&gt;0,RANK(Y400,(W400:Y400,Z400:AN400)),0)</f>
        <v>1</v>
      </c>
      <c r="N400" s="7">
        <f>IF(Z400&gt;0,RANK(Z400,(W400:Y400,Z400:AN400)),0)</f>
        <v>2</v>
      </c>
      <c r="O400" s="48">
        <f t="shared" ref="O400:O406" si="382">MAX(W400:AD400)-LARGE(W400:AD400,2)</f>
        <v>26043</v>
      </c>
      <c r="P400" s="163">
        <f t="shared" si="345"/>
        <v>0.55675987685992812</v>
      </c>
      <c r="Q400" s="2"/>
      <c r="R400" s="2">
        <f t="shared" ref="R400:T405" si="383">IF($C400=0,"-",W400/$C400)</f>
        <v>0</v>
      </c>
      <c r="S400" s="2">
        <f t="shared" si="383"/>
        <v>4.758850692662904E-2</v>
      </c>
      <c r="T400" s="2">
        <f t="shared" si="383"/>
        <v>0.698178553104156</v>
      </c>
      <c r="U400" s="2">
        <f t="shared" si="373"/>
        <v>0.1414186762442278</v>
      </c>
      <c r="V400" s="2">
        <f t="shared" ref="V400:V406" si="384">IF(C400=0,"-",(1-R400-S400-T400))</f>
        <v>0.25423293996921492</v>
      </c>
      <c r="X400" s="1">
        <f>SUMIF(County!$AT$1745:$AT$1780,$BA400,County!Q$1745:Q$1780)+SUMIF('Cong Dist'!$BA$1549:$BA$1558,$BA400,'Cong Dist'!X$1549:X$1558)</f>
        <v>2226</v>
      </c>
      <c r="Y400" s="1">
        <f>SUMIF(County!$AT$1745:$AT$1780,$BA400,County!R$1745:R$1780)+SUMIF('Cong Dist'!$BA$1549:$BA$1558,$BA400,'Cong Dist'!Y$1549:Y$1558)</f>
        <v>32658</v>
      </c>
      <c r="Z400" s="1">
        <f>SUMIF(County!$AT$1745:$AT$1780,$BA400,County!S$1745:S$1780)+SUMIF('Cong Dist'!$BA$1549:$BA$1558,$BA400,'Cong Dist'!Z$1549:Z$1558)</f>
        <v>6615</v>
      </c>
      <c r="AA400" s="1">
        <f>SUMIF(County!$AT$1745:$AT$1780,$BA400,County!T$1745:T$1780)+SUMIF('Cong Dist'!$BA$1549:$BA$1558,$BA400,'Cong Dist'!AA$1549:AA$1558)</f>
        <v>4571</v>
      </c>
      <c r="AH400" s="1">
        <f>SUMIF(County!$AT$1745:$AT$1780,$BA400,County!AA$1745:AA$1780)+SUMIF('Cong Dist'!$BA$1549:$BA$1558,$BA400,'Cong Dist'!AH$1549:AH$1558)</f>
        <v>706</v>
      </c>
      <c r="AI400" s="1"/>
      <c r="AK400" s="1"/>
      <c r="AP400" s="7">
        <f>IF(AA400&gt;0,RANK(AA400,(W400:Y400,Z400:AN400)),0)</f>
        <v>3</v>
      </c>
      <c r="AQ400" s="7">
        <f>IF(AB400&gt;0,RANK(AB400,(W400:Y400,Z400:AN400)),0)</f>
        <v>0</v>
      </c>
      <c r="AR400" s="7">
        <f>IF(AC400&gt;0,RANK(AC400,(W400:Y400,Z400:AN400)),0)</f>
        <v>0</v>
      </c>
      <c r="AS400" s="7">
        <f>IF(AD400&gt;0,RANK(AD400,(W400:Y400,AD400:AN400)),0)</f>
        <v>0</v>
      </c>
      <c r="AT400" s="2">
        <f t="shared" ref="AT400:AT406" si="385">IF($C400=0,"-",AA400/$C400)</f>
        <v>9.7721053531725666E-2</v>
      </c>
      <c r="AU400" s="2">
        <f t="shared" ref="AU400:AU406" si="386">IF($C400=0,"-",AB400/$C400)</f>
        <v>0</v>
      </c>
      <c r="AV400" s="2">
        <f t="shared" ref="AV400:AV406" si="387">IF($C400=0,"-",AC400/$C400)</f>
        <v>0</v>
      </c>
      <c r="AW400" s="2">
        <f t="shared" ref="AW400:AW406" si="388">IF($C400=0,"-",AD400/$C400)</f>
        <v>0</v>
      </c>
      <c r="AY400" s="2" t="str">
        <f t="shared" si="365"/>
        <v>District 1</v>
      </c>
      <c r="AZ400" t="str">
        <f t="shared" si="366"/>
        <v>OR</v>
      </c>
      <c r="BA400">
        <v>1</v>
      </c>
      <c r="BC400" s="91">
        <v>41</v>
      </c>
      <c r="BD400" s="93">
        <v>901</v>
      </c>
      <c r="BE400" s="100">
        <f t="shared" ref="BE400:BE406" si="389">BC400*1000+BD400</f>
        <v>41901</v>
      </c>
      <c r="BF400" t="s">
        <v>2683</v>
      </c>
      <c r="BG400" t="s">
        <v>3290</v>
      </c>
    </row>
    <row r="401" spans="1:59" outlineLevel="1">
      <c r="A401" s="9" t="s">
        <v>1601</v>
      </c>
      <c r="B401" t="s">
        <v>1363</v>
      </c>
      <c r="C401" s="1">
        <f t="shared" si="381"/>
        <v>78652</v>
      </c>
      <c r="D401" s="1"/>
      <c r="E401" s="1"/>
      <c r="F401" s="1"/>
      <c r="G401" s="1"/>
      <c r="H401" s="1"/>
      <c r="I401" s="1"/>
      <c r="J401" s="1"/>
      <c r="K401" s="7">
        <f>IF(W401&gt;0,RANK(W401,(W401:Y401,Z401:AN401)),0)</f>
        <v>0</v>
      </c>
      <c r="L401" s="7">
        <f>IF(X401&gt;0,RANK(X401,(W401:Y401,Z401:AN401)),0)</f>
        <v>4</v>
      </c>
      <c r="M401" s="7">
        <f>IF(Y401&gt;0,RANK(Y401,(W401:Y401,Z401:AN401)),0)</f>
        <v>1</v>
      </c>
      <c r="N401" s="7">
        <f>IF(Z401&gt;0,RANK(Z401,(W401:Y401,Z401:AN401)),0)</f>
        <v>2</v>
      </c>
      <c r="O401" s="48">
        <f t="shared" si="382"/>
        <v>48132</v>
      </c>
      <c r="P401" s="163">
        <f t="shared" si="345"/>
        <v>0.61196155215379133</v>
      </c>
      <c r="Q401" s="2"/>
      <c r="R401" s="2">
        <f t="shared" si="383"/>
        <v>0</v>
      </c>
      <c r="S401" s="2">
        <f t="shared" si="383"/>
        <v>5.9706046890098154E-2</v>
      </c>
      <c r="T401" s="2">
        <f t="shared" si="383"/>
        <v>0.72693637796877386</v>
      </c>
      <c r="U401" s="2">
        <f t="shared" si="373"/>
        <v>0.11497482581498246</v>
      </c>
      <c r="V401" s="2">
        <f t="shared" si="384"/>
        <v>0.21335757514112796</v>
      </c>
      <c r="X401" s="1">
        <f>SUMIF(County!$AT$1745:$AT$1780,$BA401,County!Q$1745:Q$1780)+SUMIF('Cong Dist'!$BA$1549:$BA$1558,$BA401,'Cong Dist'!X$1549:X$1558)</f>
        <v>4696</v>
      </c>
      <c r="Y401" s="1">
        <f>SUMIF(County!$AT$1745:$AT$1780,$BA401,County!R$1745:R$1780)+SUMIF('Cong Dist'!$BA$1549:$BA$1558,$BA401,'Cong Dist'!Y$1549:Y$1558)</f>
        <v>57175</v>
      </c>
      <c r="Z401" s="1">
        <f>SUMIF(County!$AT$1745:$AT$1780,$BA401,County!S$1745:S$1780)+SUMIF('Cong Dist'!$BA$1549:$BA$1558,$BA401,'Cong Dist'!Z$1549:Z$1558)</f>
        <v>9043</v>
      </c>
      <c r="AA401" s="1">
        <f>SUMIF(County!$AT$1745:$AT$1780,$BA401,County!T$1745:T$1780)+SUMIF('Cong Dist'!$BA$1549:$BA$1558,$BA401,'Cong Dist'!AA$1549:AA$1558)</f>
        <v>6872</v>
      </c>
      <c r="AH401" s="1">
        <f>SUMIF(County!$AT$1745:$AT$1780,$BA401,County!AA$1745:AA$1780)+SUMIF('Cong Dist'!$BA$1549:$BA$1558,$BA401,'Cong Dist'!AH$1549:AH$1558)</f>
        <v>866</v>
      </c>
      <c r="AI401" s="1"/>
      <c r="AK401" s="1"/>
      <c r="AP401" s="7">
        <f>IF(AA401&gt;0,RANK(AA401,(W401:Y401,Z401:AN401)),0)</f>
        <v>3</v>
      </c>
      <c r="AQ401" s="7">
        <f>IF(AB401&gt;0,RANK(AB401,(W401:Y401,Z401:AN401)),0)</f>
        <v>0</v>
      </c>
      <c r="AR401" s="7">
        <f>IF(AC401&gt;0,RANK(AC401,(W401:Y401,Z401:AN401)),0)</f>
        <v>0</v>
      </c>
      <c r="AS401" s="7">
        <f>IF(AD401&gt;0,RANK(AD401,(W401:Y401,AD401:AN401)),0)</f>
        <v>0</v>
      </c>
      <c r="AT401" s="2">
        <f t="shared" si="385"/>
        <v>8.7372221939683664E-2</v>
      </c>
      <c r="AU401" s="2">
        <f t="shared" si="386"/>
        <v>0</v>
      </c>
      <c r="AV401" s="2">
        <f t="shared" si="387"/>
        <v>0</v>
      </c>
      <c r="AW401" s="2">
        <f t="shared" si="388"/>
        <v>0</v>
      </c>
      <c r="AY401" s="2" t="str">
        <f t="shared" si="365"/>
        <v>District 2</v>
      </c>
      <c r="AZ401" t="str">
        <f t="shared" si="366"/>
        <v>OR</v>
      </c>
      <c r="BA401">
        <v>2</v>
      </c>
      <c r="BC401" s="91">
        <v>41</v>
      </c>
      <c r="BD401" s="93">
        <v>902</v>
      </c>
      <c r="BE401" s="100">
        <f t="shared" si="389"/>
        <v>41902</v>
      </c>
      <c r="BF401" t="s">
        <v>2683</v>
      </c>
      <c r="BG401" t="s">
        <v>3290</v>
      </c>
    </row>
    <row r="402" spans="1:59" outlineLevel="1">
      <c r="A402" s="9" t="s">
        <v>1602</v>
      </c>
      <c r="B402" t="s">
        <v>1363</v>
      </c>
      <c r="C402" s="1">
        <f t="shared" si="381"/>
        <v>31281</v>
      </c>
      <c r="D402" s="1"/>
      <c r="E402" s="1"/>
      <c r="F402" s="1"/>
      <c r="G402" s="1"/>
      <c r="H402" s="1"/>
      <c r="I402" s="1"/>
      <c r="J402" s="1"/>
      <c r="K402" s="7">
        <f>IF(W402&gt;0,RANK(W402,(W402:Y402,Z402:AN402)),0)</f>
        <v>0</v>
      </c>
      <c r="L402" s="7">
        <f>IF(X402&gt;0,RANK(X402,(W402:Y402,Z402:AN402)),0)</f>
        <v>4</v>
      </c>
      <c r="M402" s="7">
        <f>IF(Y402&gt;0,RANK(Y402,(W402:Y402,Z402:AN402)),0)</f>
        <v>1</v>
      </c>
      <c r="N402" s="7">
        <f>IF(Z402&gt;0,RANK(Z402,(W402:Y402,Z402:AN402)),0)</f>
        <v>2</v>
      </c>
      <c r="O402" s="48">
        <f t="shared" si="382"/>
        <v>16499</v>
      </c>
      <c r="P402" s="163">
        <f t="shared" si="345"/>
        <v>0.52744477478341489</v>
      </c>
      <c r="Q402" s="2"/>
      <c r="R402" s="2">
        <f t="shared" si="383"/>
        <v>0</v>
      </c>
      <c r="S402" s="2">
        <f t="shared" si="383"/>
        <v>4.77606214635082E-2</v>
      </c>
      <c r="T402" s="2">
        <f t="shared" si="383"/>
        <v>0.67721620152808415</v>
      </c>
      <c r="U402" s="2">
        <f t="shared" si="373"/>
        <v>0.14977142674466928</v>
      </c>
      <c r="V402" s="2">
        <f t="shared" si="384"/>
        <v>0.27502317700840762</v>
      </c>
      <c r="X402" s="1">
        <f>SUMIF(County!$AT$1745:$AT$1780,$BA402,County!Q$1745:Q$1780)+SUMIF('Cong Dist'!$BA$1549:$BA$1558,$BA402,'Cong Dist'!X$1549:X$1558)</f>
        <v>1494</v>
      </c>
      <c r="Y402" s="1">
        <f>SUMIF(County!$AT$1745:$AT$1780,$BA402,County!R$1745:R$1780)+SUMIF('Cong Dist'!$BA$1549:$BA$1558,$BA402,'Cong Dist'!Y$1549:Y$1558)</f>
        <v>21184</v>
      </c>
      <c r="Z402" s="1">
        <f>SUMIF(County!$AT$1745:$AT$1780,$BA402,County!S$1745:S$1780)+SUMIF('Cong Dist'!$BA$1549:$BA$1558,$BA402,'Cong Dist'!Z$1549:Z$1558)</f>
        <v>4685</v>
      </c>
      <c r="AA402" s="1">
        <f>SUMIF(County!$AT$1745:$AT$1780,$BA402,County!T$1745:T$1780)+SUMIF('Cong Dist'!$BA$1549:$BA$1558,$BA402,'Cong Dist'!AA$1549:AA$1558)</f>
        <v>3081</v>
      </c>
      <c r="AH402" s="1">
        <f>SUMIF(County!$AT$1745:$AT$1780,$BA402,County!AA$1745:AA$1780)+SUMIF('Cong Dist'!$BA$1549:$BA$1558,$BA402,'Cong Dist'!AH$1549:AH$1558)</f>
        <v>837</v>
      </c>
      <c r="AI402" s="1"/>
      <c r="AK402" s="1"/>
      <c r="AP402" s="7">
        <f>IF(AA402&gt;0,RANK(AA402,(W402:Y402,Z402:AN402)),0)</f>
        <v>3</v>
      </c>
      <c r="AQ402" s="7">
        <f>IF(AB402&gt;0,RANK(AB402,(W402:Y402,Z402:AN402)),0)</f>
        <v>0</v>
      </c>
      <c r="AR402" s="7">
        <f>IF(AC402&gt;0,RANK(AC402,(W402:Y402,Z402:AN402)),0)</f>
        <v>0</v>
      </c>
      <c r="AS402" s="7">
        <f>IF(AD402&gt;0,RANK(AD402,(W402:Y402,AD402:AN402)),0)</f>
        <v>0</v>
      </c>
      <c r="AT402" s="2">
        <f t="shared" si="385"/>
        <v>9.8494293660688598E-2</v>
      </c>
      <c r="AU402" s="2">
        <f t="shared" si="386"/>
        <v>0</v>
      </c>
      <c r="AV402" s="2">
        <f t="shared" si="387"/>
        <v>0</v>
      </c>
      <c r="AW402" s="2">
        <f t="shared" si="388"/>
        <v>0</v>
      </c>
      <c r="AY402" s="2" t="str">
        <f t="shared" si="365"/>
        <v>District 3</v>
      </c>
      <c r="AZ402" t="str">
        <f t="shared" si="366"/>
        <v>OR</v>
      </c>
      <c r="BA402">
        <v>3</v>
      </c>
      <c r="BC402" s="91">
        <v>41</v>
      </c>
      <c r="BD402" s="93">
        <v>903</v>
      </c>
      <c r="BE402" s="100">
        <f t="shared" si="389"/>
        <v>41903</v>
      </c>
      <c r="BF402" t="s">
        <v>2683</v>
      </c>
      <c r="BG402" t="s">
        <v>3290</v>
      </c>
    </row>
    <row r="403" spans="1:59" outlineLevel="1">
      <c r="A403" s="9" t="s">
        <v>1873</v>
      </c>
      <c r="B403" t="s">
        <v>1363</v>
      </c>
      <c r="C403" s="1">
        <f t="shared" si="381"/>
        <v>60575</v>
      </c>
      <c r="D403" s="1"/>
      <c r="E403" s="1"/>
      <c r="F403" s="1"/>
      <c r="G403" s="1"/>
      <c r="H403" s="1"/>
      <c r="I403" s="1"/>
      <c r="J403" s="1"/>
      <c r="K403" s="7">
        <f>IF(W403&gt;0,RANK(W403,(W403:Y403,Z403:AN403)),0)</f>
        <v>0</v>
      </c>
      <c r="L403" s="7">
        <f>IF(X403&gt;0,RANK(X403,(W403:Y403,Z403:AN403)),0)</f>
        <v>4</v>
      </c>
      <c r="M403" s="7">
        <f>IF(Y403&gt;0,RANK(Y403,(W403:Y403,Z403:AN403)),0)</f>
        <v>1</v>
      </c>
      <c r="N403" s="7">
        <f>IF(Z403&gt;0,RANK(Z403,(W403:Y403,Z403:AN403)),0)</f>
        <v>2</v>
      </c>
      <c r="O403" s="48">
        <f t="shared" si="382"/>
        <v>35804</v>
      </c>
      <c r="P403" s="163">
        <f t="shared" si="345"/>
        <v>0.59106892282294676</v>
      </c>
      <c r="Q403" s="2"/>
      <c r="R403" s="2">
        <f t="shared" si="383"/>
        <v>0</v>
      </c>
      <c r="S403" s="2">
        <f t="shared" si="383"/>
        <v>5.2810565414775072E-2</v>
      </c>
      <c r="T403" s="2">
        <f t="shared" si="383"/>
        <v>0.71613702022286418</v>
      </c>
      <c r="U403" s="2">
        <f t="shared" si="373"/>
        <v>0.12506809739991745</v>
      </c>
      <c r="V403" s="2">
        <f t="shared" si="384"/>
        <v>0.23105241436236079</v>
      </c>
      <c r="X403" s="1">
        <f>SUMIF(County!$AT$1745:$AT$1780,$BA403,County!Q$1745:Q$1780)+SUMIF('Cong Dist'!$BA$1549:$BA$1558,$BA403,'Cong Dist'!X$1549:X$1558)</f>
        <v>3199</v>
      </c>
      <c r="Y403" s="1">
        <f>SUMIF(County!$AT$1745:$AT$1780,$BA403,County!R$1745:R$1780)+SUMIF('Cong Dist'!$BA$1549:$BA$1558,$BA403,'Cong Dist'!Y$1549:Y$1558)</f>
        <v>43380</v>
      </c>
      <c r="Z403" s="1">
        <f>SUMIF(County!$AT$1745:$AT$1780,$BA403,County!S$1745:S$1780)+SUMIF('Cong Dist'!$BA$1549:$BA$1558,$BA403,'Cong Dist'!Z$1549:Z$1558)</f>
        <v>7576</v>
      </c>
      <c r="AA403" s="1">
        <f>SUMIF(County!$AT$1745:$AT$1780,$BA403,County!T$1745:T$1780)+SUMIF('Cong Dist'!$BA$1549:$BA$1558,$BA403,'Cong Dist'!AA$1549:AA$1558)</f>
        <v>5563</v>
      </c>
      <c r="AH403" s="1">
        <f>SUMIF(County!$AT$1745:$AT$1780,$BA403,County!AA$1745:AA$1780)+SUMIF('Cong Dist'!$BA$1549:$BA$1558,$BA403,'Cong Dist'!AH$1549:AH$1558)</f>
        <v>857</v>
      </c>
      <c r="AI403" s="1"/>
      <c r="AK403" s="1"/>
      <c r="AP403" s="7">
        <f>IF(AA403&gt;0,RANK(AA403,(W403:Y403,Z403:AN403)),0)</f>
        <v>3</v>
      </c>
      <c r="AQ403" s="7">
        <f>IF(AB403&gt;0,RANK(AB403,(W403:Y403,Z403:AN403)),0)</f>
        <v>0</v>
      </c>
      <c r="AR403" s="7">
        <f>IF(AC403&gt;0,RANK(AC403,(W403:Y403,Z403:AN403)),0)</f>
        <v>0</v>
      </c>
      <c r="AS403" s="7">
        <f>IF(AD403&gt;0,RANK(AD403,(W403:Y403,AD403:AN403)),0)</f>
        <v>0</v>
      </c>
      <c r="AT403" s="2">
        <f t="shared" si="385"/>
        <v>9.1836566240198106E-2</v>
      </c>
      <c r="AU403" s="2">
        <f t="shared" si="386"/>
        <v>0</v>
      </c>
      <c r="AV403" s="2">
        <f t="shared" si="387"/>
        <v>0</v>
      </c>
      <c r="AW403" s="2">
        <f t="shared" si="388"/>
        <v>0</v>
      </c>
      <c r="AY403" s="2" t="str">
        <f t="shared" si="365"/>
        <v>District 4</v>
      </c>
      <c r="AZ403" t="str">
        <f t="shared" si="366"/>
        <v>OR</v>
      </c>
      <c r="BA403">
        <v>4</v>
      </c>
      <c r="BC403" s="91">
        <v>41</v>
      </c>
      <c r="BD403" s="93">
        <v>904</v>
      </c>
      <c r="BE403" s="100">
        <f t="shared" si="389"/>
        <v>41904</v>
      </c>
      <c r="BF403" t="s">
        <v>2683</v>
      </c>
      <c r="BG403" t="s">
        <v>3290</v>
      </c>
    </row>
    <row r="404" spans="1:59" s="162" customFormat="1" outlineLevel="1">
      <c r="A404" s="9" t="s">
        <v>1827</v>
      </c>
      <c r="B404" s="162" t="s">
        <v>1363</v>
      </c>
      <c r="C404" s="1">
        <f>SUM(W404:AN404)</f>
        <v>57324</v>
      </c>
      <c r="D404" s="1"/>
      <c r="E404" s="1"/>
      <c r="F404" s="1"/>
      <c r="G404" s="1"/>
      <c r="H404" s="1"/>
      <c r="I404" s="1"/>
      <c r="J404" s="1"/>
      <c r="K404" s="7">
        <f>IF(W404&gt;0,RANK(W404,(W404:Y404,Z404:AN404)),0)</f>
        <v>0</v>
      </c>
      <c r="L404" s="7">
        <f>IF(X404&gt;0,RANK(X404,(W404:Y404,Z404:AN404)),0)</f>
        <v>4</v>
      </c>
      <c r="M404" s="7">
        <f>IF(Y404&gt;0,RANK(Y404,(W404:Y404,Z404:AN404)),0)</f>
        <v>1</v>
      </c>
      <c r="N404" s="7">
        <f>IF(Z404&gt;0,RANK(Z404,(W404:Y404,Z404:AN404)),0)</f>
        <v>2</v>
      </c>
      <c r="O404" s="48">
        <f>MAX(W404:AD404)-LARGE(W404:AD404,2)</f>
        <v>33928</v>
      </c>
      <c r="P404" s="163">
        <f>O404/C404</f>
        <v>0.59186379178005721</v>
      </c>
      <c r="Q404" s="2"/>
      <c r="R404" s="2">
        <f>IF($C404=0,"-",W404/$C404)</f>
        <v>0</v>
      </c>
      <c r="S404" s="2">
        <f>IF($C404=0,"-",X404/$C404)</f>
        <v>5.2578326704347221E-2</v>
      </c>
      <c r="T404" s="2">
        <f>IF($C404=0,"-",Y404/$C404)</f>
        <v>0.71047030912008935</v>
      </c>
      <c r="U404" s="2">
        <f>IF($C404=0,"-",Z404/$C404)</f>
        <v>0.11860651734003209</v>
      </c>
      <c r="V404" s="2">
        <f>IF(C404=0,"-",(1-R404-S404-T404))</f>
        <v>0.23695136417556339</v>
      </c>
      <c r="W404" s="1"/>
      <c r="X404" s="1">
        <f>SUMIF(County!$AT$1745:$AT$1780,$BA404,County!Q$1745:Q$1780)+SUMIF('Cong Dist'!$BA$1549:$BA$1558,$BA404,'Cong Dist'!X$1549:X$1558)</f>
        <v>3014</v>
      </c>
      <c r="Y404" s="1">
        <f>SUMIF(County!$AT$1745:$AT$1780,$BA404,County!R$1745:R$1780)+SUMIF('Cong Dist'!$BA$1549:$BA$1558,$BA404,'Cong Dist'!Y$1549:Y$1558)</f>
        <v>40727</v>
      </c>
      <c r="Z404" s="1">
        <f>SUMIF(County!$AT$1745:$AT$1780,$BA404,County!S$1745:S$1780)+SUMIF('Cong Dist'!$BA$1549:$BA$1558,$BA404,'Cong Dist'!Z$1549:Z$1558)</f>
        <v>6799</v>
      </c>
      <c r="AA404" s="1">
        <f>SUMIF(County!$AT$1745:$AT$1780,$BA404,County!T$1745:T$1780)+SUMIF('Cong Dist'!$BA$1549:$BA$1558,$BA404,'Cong Dist'!AA$1549:AA$1558)</f>
        <v>5812</v>
      </c>
      <c r="AB404" s="1"/>
      <c r="AC404" s="1"/>
      <c r="AD404" s="1"/>
      <c r="AE404" s="1"/>
      <c r="AF404" s="1"/>
      <c r="AG404" s="1"/>
      <c r="AH404" s="1">
        <f>SUMIF(County!$AT$1745:$AT$1780,$BA404,County!AA$1745:AA$1780)+SUMIF('Cong Dist'!$BA$1549:$BA$1558,$BA404,'Cong Dist'!AH$1549:AH$1558)</f>
        <v>972</v>
      </c>
      <c r="AI404" s="1"/>
      <c r="AJ404" s="1"/>
      <c r="AK404" s="1"/>
      <c r="AP404" s="7">
        <f>IF(AA404&gt;0,RANK(AA404,(W404:Y404,Z404:AN404)),0)</f>
        <v>3</v>
      </c>
      <c r="AQ404" s="7">
        <f>IF(AB404&gt;0,RANK(AB404,(W404:Y404,Z404:AN404)),0)</f>
        <v>0</v>
      </c>
      <c r="AR404" s="7">
        <f>IF(AC404&gt;0,RANK(AC404,(W404:Y404,Z404:AN404)),0)</f>
        <v>0</v>
      </c>
      <c r="AS404" s="7">
        <f>IF(AD404&gt;0,RANK(AD404,(W404:Y404,AD404:AN404)),0)</f>
        <v>0</v>
      </c>
      <c r="AT404" s="2">
        <f>IF($C404=0,"-",AA404/$C404)</f>
        <v>0.10138859814388389</v>
      </c>
      <c r="AU404" s="2">
        <f>IF($C404=0,"-",AB404/$C404)</f>
        <v>0</v>
      </c>
      <c r="AV404" s="2">
        <f>IF($C404=0,"-",AC404/$C404)</f>
        <v>0</v>
      </c>
      <c r="AW404" s="2">
        <f>IF($C404=0,"-",AD404/$C404)</f>
        <v>0</v>
      </c>
      <c r="AY404" s="2" t="str">
        <f>A404</f>
        <v>District 5</v>
      </c>
      <c r="AZ404" s="162" t="str">
        <f>B404</f>
        <v>OR</v>
      </c>
      <c r="BA404" s="162">
        <v>5</v>
      </c>
      <c r="BC404" s="91">
        <v>41</v>
      </c>
      <c r="BD404" s="93">
        <v>905</v>
      </c>
      <c r="BE404" s="100">
        <f>BC404*1000+BD404</f>
        <v>41905</v>
      </c>
      <c r="BF404" s="162" t="s">
        <v>2683</v>
      </c>
      <c r="BG404" s="162" t="s">
        <v>3290</v>
      </c>
    </row>
    <row r="405" spans="1:59" outlineLevel="1">
      <c r="A405" s="137" t="s">
        <v>1035</v>
      </c>
      <c r="B405" t="s">
        <v>1363</v>
      </c>
      <c r="C405" s="1">
        <f t="shared" si="381"/>
        <v>950</v>
      </c>
      <c r="D405" s="1"/>
      <c r="E405" s="1"/>
      <c r="F405" s="1"/>
      <c r="G405" s="1"/>
      <c r="H405" s="1"/>
      <c r="I405" s="1"/>
      <c r="J405" s="1"/>
      <c r="K405" s="7">
        <f>IF(W405&gt;0,RANK(W405,(W405:Y405,Z405:AN405)),0)</f>
        <v>0</v>
      </c>
      <c r="L405" s="7">
        <f>IF(X405&gt;0,RANK(X405,(W405:Y405,Z405:AN405)),0)</f>
        <v>4</v>
      </c>
      <c r="M405" s="7">
        <f>IF(Y405&gt;0,RANK(Y405,(W405:Y405,Z405:AN405)),0)</f>
        <v>1</v>
      </c>
      <c r="N405" s="7">
        <f>IF(Z405&gt;0,RANK(Z405,(W405:Y405,Z405:AN405)),0)</f>
        <v>2</v>
      </c>
      <c r="O405" s="48">
        <f t="shared" si="382"/>
        <v>550</v>
      </c>
      <c r="P405" s="163">
        <f t="shared" si="345"/>
        <v>0.57894736842105265</v>
      </c>
      <c r="Q405" s="2"/>
      <c r="R405" s="2">
        <f t="shared" si="383"/>
        <v>0</v>
      </c>
      <c r="S405" s="2">
        <f t="shared" si="383"/>
        <v>4.8421052631578948E-2</v>
      </c>
      <c r="T405" s="2">
        <f t="shared" si="383"/>
        <v>0.72421052631578953</v>
      </c>
      <c r="U405" s="2">
        <f t="shared" si="373"/>
        <v>0.14526315789473684</v>
      </c>
      <c r="V405" s="2">
        <f t="shared" si="384"/>
        <v>0.22736842105263155</v>
      </c>
      <c r="X405" s="1">
        <f>SUMIF(County!$AT$1745:$AT$1780,$BA405,County!Q$1745:Q$1780)+SUMIF('Cong Dist'!$BA$1549:$BA$1558,$BA405,'Cong Dist'!X$1549:X$1558)</f>
        <v>46</v>
      </c>
      <c r="Y405" s="1">
        <f>SUMIF(County!$AT$1745:$AT$1780,$BA405,County!R$1745:R$1780)+SUMIF('Cong Dist'!$BA$1549:$BA$1558,$BA405,'Cong Dist'!Y$1549:Y$1558)</f>
        <v>688</v>
      </c>
      <c r="Z405" s="1">
        <f>SUMIF(County!$AT$1745:$AT$1780,$BA405,County!S$1745:S$1780)+SUMIF('Cong Dist'!$BA$1549:$BA$1558,$BA405,'Cong Dist'!Z$1549:Z$1558)</f>
        <v>138</v>
      </c>
      <c r="AA405" s="1">
        <f>SUMIF(County!$AT$1745:$AT$1780,$BA405,County!T$1745:T$1780)+SUMIF('Cong Dist'!$BA$1549:$BA$1558,$BA405,'Cong Dist'!AA$1549:AA$1558)</f>
        <v>49</v>
      </c>
      <c r="AH405" s="1">
        <f>SUMIF(County!$AT$1745:$AT$1780,$BA405,County!AA$1745:AA$1780)+SUMIF('Cong Dist'!$BA$1549:$BA$1558,$BA405,'Cong Dist'!AH$1549:AH$1558)</f>
        <v>29</v>
      </c>
      <c r="AI405" s="1"/>
      <c r="AK405" s="1"/>
      <c r="AP405" s="7">
        <f>IF(AA405&gt;0,RANK(AA405,(W405:Y405,Z405:AN405)),0)</f>
        <v>3</v>
      </c>
      <c r="AQ405" s="7">
        <f>IF(AB405&gt;0,RANK(AB405,(W405:Y405,Z405:AN405)),0)</f>
        <v>0</v>
      </c>
      <c r="AR405" s="7">
        <f>IF(AC405&gt;0,RANK(AC405,(W405:Y405,Z405:AN405)),0)</f>
        <v>0</v>
      </c>
      <c r="AS405" s="7">
        <f>IF(AD405&gt;0,RANK(AD405,(W405:Y405,AD405:AN405)),0)</f>
        <v>0</v>
      </c>
      <c r="AT405" s="2">
        <f t="shared" si="385"/>
        <v>5.1578947368421051E-2</v>
      </c>
      <c r="AU405" s="2">
        <f t="shared" si="386"/>
        <v>0</v>
      </c>
      <c r="AV405" s="2">
        <f t="shared" si="387"/>
        <v>0</v>
      </c>
      <c r="AW405" s="2">
        <f t="shared" si="388"/>
        <v>0</v>
      </c>
      <c r="AY405" s="2" t="str">
        <f t="shared" si="365"/>
        <v>Unknown</v>
      </c>
      <c r="AZ405" t="str">
        <f t="shared" si="366"/>
        <v>OR</v>
      </c>
      <c r="BA405">
        <v>0</v>
      </c>
      <c r="BC405" s="91">
        <v>41</v>
      </c>
      <c r="BD405" s="93">
        <v>999</v>
      </c>
      <c r="BE405" s="100">
        <f t="shared" si="389"/>
        <v>41999</v>
      </c>
      <c r="BF405" t="s">
        <v>2683</v>
      </c>
      <c r="BG405" t="s">
        <v>3290</v>
      </c>
    </row>
    <row r="406" spans="1:59">
      <c r="A406" s="9" t="s">
        <v>2473</v>
      </c>
      <c r="B406" t="s">
        <v>1136</v>
      </c>
      <c r="C406" s="1">
        <f t="shared" si="381"/>
        <v>275558</v>
      </c>
      <c r="D406" s="1"/>
      <c r="E406" s="1"/>
      <c r="F406" s="1"/>
      <c r="G406" s="1"/>
      <c r="H406" s="1"/>
      <c r="I406" s="1"/>
      <c r="J406" s="1"/>
      <c r="K406" s="7">
        <f>IF(W406&gt;0,RANK(W406,(W406:Y406,Z406:AN406)),0)</f>
        <v>0</v>
      </c>
      <c r="L406" s="7">
        <f>IF(X406&gt;0,RANK(X406,(W406:Y406,Z406:AN406)),0)</f>
        <v>4</v>
      </c>
      <c r="M406" s="7">
        <f>IF(Y406&gt;0,RANK(Y406,(W406:Y406,Z406:AN406)),0)</f>
        <v>1</v>
      </c>
      <c r="N406" s="7">
        <f>IF(Z406&gt;0,RANK(Z406,(W406:Y406,Z406:AN406)),0)</f>
        <v>2</v>
      </c>
      <c r="O406" s="48">
        <f t="shared" si="382"/>
        <v>160956</v>
      </c>
      <c r="P406" s="163">
        <f t="shared" si="345"/>
        <v>0.58410933451396807</v>
      </c>
      <c r="Q406" s="2"/>
      <c r="R406" s="2">
        <f>IF($C406=0,"-",W406/$C406)</f>
        <v>0</v>
      </c>
      <c r="S406" s="2">
        <f>IF($C406=0,"-",X406/$C406)</f>
        <v>5.3255575958600365E-2</v>
      </c>
      <c r="T406" s="2">
        <f>IF($C406=0,"-",Y406/$C406)</f>
        <v>0.7106017607908317</v>
      </c>
      <c r="U406" s="2">
        <f t="shared" si="373"/>
        <v>0.12649242627686366</v>
      </c>
      <c r="V406" s="2">
        <f t="shared" si="384"/>
        <v>0.23614266325056787</v>
      </c>
      <c r="X406" s="1">
        <f>SUM(X400:X405)</f>
        <v>14675</v>
      </c>
      <c r="Y406" s="1">
        <f>SUM(Y400:Y405)</f>
        <v>195812</v>
      </c>
      <c r="Z406" s="1">
        <f>SUM(Z400:Z405)</f>
        <v>34856</v>
      </c>
      <c r="AA406" s="1">
        <f>SUM(AA400:AA405)</f>
        <v>25948</v>
      </c>
      <c r="AH406" s="1">
        <f>SUM(AH400:AH405)</f>
        <v>4267</v>
      </c>
      <c r="AI406" s="1"/>
      <c r="AK406" s="1"/>
      <c r="AP406" s="7">
        <f>IF(AA406&gt;0,RANK(AA406,(W406:Y406,Z406:AN406)),0)</f>
        <v>3</v>
      </c>
      <c r="AQ406" s="7">
        <f>IF(AB406&gt;0,RANK(AB406,(W406:Y406,Z406:AN406)),0)</f>
        <v>0</v>
      </c>
      <c r="AR406" s="7">
        <f>IF(AC406&gt;0,RANK(AC406,(W406:Y406,Z406:AN406)),0)</f>
        <v>0</v>
      </c>
      <c r="AS406" s="7">
        <f>IF(AD406&gt;0,RANK(AD406,(W406:Y406,AD406:AN406)),0)</f>
        <v>0</v>
      </c>
      <c r="AT406" s="2">
        <f t="shared" si="385"/>
        <v>9.4165293694975283E-2</v>
      </c>
      <c r="AU406" s="2">
        <f t="shared" si="386"/>
        <v>0</v>
      </c>
      <c r="AV406" s="2">
        <f t="shared" si="387"/>
        <v>0</v>
      </c>
      <c r="AW406" s="2">
        <f t="shared" si="388"/>
        <v>0</v>
      </c>
      <c r="AY406" s="2" t="str">
        <f t="shared" si="365"/>
        <v>Oregon</v>
      </c>
      <c r="AZ406" t="str">
        <f t="shared" si="366"/>
        <v>T</v>
      </c>
      <c r="BC406" s="91">
        <v>41</v>
      </c>
      <c r="BD406" s="93"/>
      <c r="BE406" s="100">
        <f t="shared" si="389"/>
        <v>41000</v>
      </c>
      <c r="BF406" t="s">
        <v>1662</v>
      </c>
      <c r="BG406" t="s">
        <v>3290</v>
      </c>
    </row>
    <row r="407" spans="1:59">
      <c r="A407" s="9"/>
      <c r="C407" s="1"/>
      <c r="D407" s="1"/>
      <c r="E407" s="1"/>
      <c r="F407" s="1"/>
      <c r="G407" s="1"/>
      <c r="H407" s="1"/>
      <c r="I407" s="1"/>
      <c r="J407" s="1"/>
      <c r="K407" s="7"/>
      <c r="L407" s="7"/>
      <c r="M407" s="7"/>
      <c r="N407" s="7"/>
      <c r="O407" s="48"/>
      <c r="P407" s="163"/>
      <c r="Q407" s="2"/>
      <c r="R407" s="2"/>
      <c r="S407" s="2"/>
      <c r="T407" s="2"/>
      <c r="U407" s="2"/>
      <c r="V407" s="2"/>
      <c r="X407" s="1">
        <f>X406-County!Q1781</f>
        <v>-776</v>
      </c>
      <c r="Y407" s="1">
        <f>Y406-County!R1781</f>
        <v>-8364</v>
      </c>
      <c r="Z407" s="1">
        <f>Z406-County!S1781</f>
        <v>-1954</v>
      </c>
      <c r="AA407" s="1">
        <f>AA406-County!T1781</f>
        <v>-1094</v>
      </c>
      <c r="AH407" s="1">
        <f>AH406-County!AA1781</f>
        <v>-209</v>
      </c>
      <c r="AI407" s="1"/>
      <c r="AK407" s="1"/>
      <c r="AP407" s="7"/>
      <c r="AQ407" s="7"/>
      <c r="AR407" s="7"/>
      <c r="AS407" s="7"/>
      <c r="AT407" s="2"/>
      <c r="AU407" s="2"/>
      <c r="AV407" s="2"/>
      <c r="AW407" s="2"/>
      <c r="AY407" s="2"/>
      <c r="BD407" s="93"/>
    </row>
    <row r="408" spans="1:59" outlineLevel="1">
      <c r="A408" s="14" t="s">
        <v>2197</v>
      </c>
      <c r="B408" t="s">
        <v>2056</v>
      </c>
      <c r="C408" s="1">
        <f t="shared" ref="C408:C427" si="390">SUM(W408:AN408)</f>
        <v>0</v>
      </c>
      <c r="D408" s="1">
        <v>3</v>
      </c>
      <c r="E408" s="1"/>
      <c r="F408" s="1"/>
      <c r="G408" s="1"/>
      <c r="H408" s="1"/>
      <c r="I408" s="1"/>
      <c r="J408" s="1"/>
      <c r="K408" s="7">
        <f>IF(W408&gt;0,RANK(W408,(W408:Y408,Z408:AN408)),0)</f>
        <v>0</v>
      </c>
      <c r="L408" s="7">
        <f>IF(X408&gt;0,RANK(X408,(W408:Y408,Z408:AN408)),0)</f>
        <v>0</v>
      </c>
      <c r="M408" s="7">
        <f>IF(Y408&gt;0,RANK(Y408,(W408:Y408,Z408:AN408)),0)</f>
        <v>0</v>
      </c>
      <c r="N408" s="7">
        <f>IF(Z408&gt;0,RANK(Z408,(W408:Y408,Z408:AN408)),0)</f>
        <v>0</v>
      </c>
      <c r="O408" s="48">
        <f t="shared" ref="O408:O427" si="391">MAX(W408:AD408)-LARGE(W408:AD408,2)</f>
        <v>0</v>
      </c>
      <c r="P408" s="163" t="e">
        <f t="shared" si="345"/>
        <v>#DIV/0!</v>
      </c>
      <c r="Q408" s="2"/>
      <c r="R408" s="2" t="str">
        <f t="shared" ref="R408:R427" si="392">IF($C408=0,"-",W408/$C408)</f>
        <v>-</v>
      </c>
      <c r="S408" s="2" t="str">
        <f t="shared" ref="S408:S427" si="393">IF($C408=0,"-",X408/$C408)</f>
        <v>-</v>
      </c>
      <c r="T408" s="2" t="str">
        <f t="shared" ref="T408:T427" si="394">IF($C408=0,"-",Y408/$C408)</f>
        <v>-</v>
      </c>
      <c r="U408" s="2" t="str">
        <f t="shared" ref="U408:U427" si="395">IF($C408=0,"-",Z408/$C408)</f>
        <v>-</v>
      </c>
      <c r="V408" s="2" t="str">
        <f t="shared" ref="V408:V427" si="396">IF(C408=0,"-",(1-R408-S408-T408))</f>
        <v>-</v>
      </c>
      <c r="W408" s="144">
        <f>SUMIF(County!$AT$1783:$AT$1849,$BA408,County!P$1783:P$1849)+SUMIF($BA$1561:$BA$1630,$BA408,W$1561:W$1630)</f>
        <v>0</v>
      </c>
      <c r="X408" s="144">
        <f>SUMIF(County!$AT$1783:$AT$1849,$BA408,County!Q$1783:Q$1849)+SUMIF($BA$1561:$BA$1630,$BA408,X$1561:X$1630)</f>
        <v>0</v>
      </c>
      <c r="Y408" s="144">
        <f>SUMIF(County!$AT$1783:$AT$1849,$BA408,County!R$1783:R$1849)+SUMIF($BA$1561:$BA$1630,$BA408,Y$1561:Y$1630)</f>
        <v>0</v>
      </c>
      <c r="Z408" s="144">
        <f>SUMIF(County!$AT$1783:$AT$1849,$BA408,County!S$1783:S$1849)+SUMIF($BA$1561:$BA$1630,$BA408,Z$1561:Z$1630)</f>
        <v>0</v>
      </c>
      <c r="AA408" s="144">
        <f>SUMIF(County!$AT$1783:$AT$1849,$BA408,County!T$1783:T$1849)+SUMIF($BA$1561:$BA$1630,$BA408,AA$1561:AA$1630)</f>
        <v>0</v>
      </c>
      <c r="AB408" s="144">
        <f>SUMIF(County!$AT$1783:$AT$1849,$BA408,County!U$1783:U$1849)+SUMIF($BA$1561:$BA$1630,$BA408,AB$1561:AB$1630)</f>
        <v>0</v>
      </c>
      <c r="AC408" s="144">
        <f>SUMIF(County!$AT$1783:$AT$1849,$BA408,County!V$1783:V$1849)+SUMIF($BA$1561:$BA$1630,$BA408,AC$1561:AC$1630)</f>
        <v>0</v>
      </c>
      <c r="AD408" s="144"/>
      <c r="AE408" s="144"/>
      <c r="AF408" s="144"/>
      <c r="AG408" s="144"/>
      <c r="AH408" s="144">
        <f>SUMIF(County!$AT$1783:$AT$1849,$BA408,County!AA$1783:AA$1849)+SUMIF($BA$1561:$BA$1630,$BA408,AH$1561:AH$1630)</f>
        <v>0</v>
      </c>
      <c r="AI408" s="1"/>
      <c r="AK408" s="1"/>
      <c r="AP408" s="7">
        <f>IF(AA408&gt;0,RANK(AA408,(W408:Y408,Z408:AN408)),0)</f>
        <v>0</v>
      </c>
      <c r="AQ408" s="7">
        <f>IF(AB408&gt;0,RANK(AB408,(W408:Y408,Z408:AN408)),0)</f>
        <v>0</v>
      </c>
      <c r="AR408" s="7">
        <f>IF(AC408&gt;0,RANK(AC408,(W408:Y408,Z408:AN408)),0)</f>
        <v>0</v>
      </c>
      <c r="AS408" s="7">
        <f>IF(AD408&gt;0,RANK(AD408,(W408:Y408,AD408:AN408)),0)</f>
        <v>0</v>
      </c>
      <c r="AT408" s="2" t="str">
        <f t="shared" ref="AT408:AT427" si="397">IF($C408=0,"-",AA408/$C408)</f>
        <v>-</v>
      </c>
      <c r="AU408" s="2" t="str">
        <f t="shared" ref="AU408:AU425" si="398">IF($C408=0,"-",AB408/$C408)</f>
        <v>-</v>
      </c>
      <c r="AV408" s="2" t="str">
        <f t="shared" ref="AV408:AV427" si="399">IF($C408=0,"-",AC408/$C408)</f>
        <v>-</v>
      </c>
      <c r="AW408" s="2" t="str">
        <f t="shared" ref="AW408:AW425" si="400">IF($C408=0,"-",AD408/$C408)</f>
        <v>-</v>
      </c>
      <c r="AY408" s="2" t="str">
        <f t="shared" si="365"/>
        <v>District 1</v>
      </c>
      <c r="AZ408" t="str">
        <f t="shared" si="366"/>
        <v>PA</v>
      </c>
      <c r="BA408">
        <v>1</v>
      </c>
      <c r="BC408" s="91">
        <v>42</v>
      </c>
      <c r="BD408" s="93">
        <v>901</v>
      </c>
      <c r="BE408" s="100">
        <f t="shared" ref="BE408:BE427" si="401">BC408*1000+BD408</f>
        <v>42901</v>
      </c>
      <c r="BF408" t="s">
        <v>2683</v>
      </c>
      <c r="BG408" t="s">
        <v>3290</v>
      </c>
    </row>
    <row r="409" spans="1:59" outlineLevel="1">
      <c r="A409" s="14" t="s">
        <v>1601</v>
      </c>
      <c r="B409" t="s">
        <v>2056</v>
      </c>
      <c r="C409" s="1">
        <f t="shared" si="390"/>
        <v>0</v>
      </c>
      <c r="D409" s="1">
        <v>3</v>
      </c>
      <c r="E409" s="1"/>
      <c r="F409" s="1"/>
      <c r="G409" s="1"/>
      <c r="H409" s="1"/>
      <c r="I409" s="1"/>
      <c r="J409" s="1"/>
      <c r="K409" s="7">
        <f>IF(W409&gt;0,RANK(W409,(W409:Y409,Z409:AN409)),0)</f>
        <v>0</v>
      </c>
      <c r="L409" s="7">
        <f>IF(X409&gt;0,RANK(X409,(W409:Y409,Z409:AN409)),0)</f>
        <v>0</v>
      </c>
      <c r="M409" s="7">
        <f>IF(Y409&gt;0,RANK(Y409,(W409:Y409,Z409:AN409)),0)</f>
        <v>0</v>
      </c>
      <c r="N409" s="7">
        <f>IF(Z409&gt;0,RANK(Z409,(W409:Y409,Z409:AN409)),0)</f>
        <v>0</v>
      </c>
      <c r="O409" s="48">
        <f t="shared" si="391"/>
        <v>0</v>
      </c>
      <c r="P409" s="163" t="e">
        <f t="shared" si="345"/>
        <v>#DIV/0!</v>
      </c>
      <c r="Q409" s="2"/>
      <c r="R409" s="2" t="str">
        <f t="shared" si="392"/>
        <v>-</v>
      </c>
      <c r="S409" s="2" t="str">
        <f t="shared" si="393"/>
        <v>-</v>
      </c>
      <c r="T409" s="2" t="str">
        <f t="shared" si="394"/>
        <v>-</v>
      </c>
      <c r="U409" s="2" t="str">
        <f t="shared" si="395"/>
        <v>-</v>
      </c>
      <c r="V409" s="2" t="str">
        <f t="shared" si="396"/>
        <v>-</v>
      </c>
      <c r="W409" s="144">
        <f>SUMIF(County!$AT$1783:$AT$1849,$BA409,County!P$1783:P$1849)+SUMIF($BA$1561:$BA$1630,$BA409,W$1561:W$1630)</f>
        <v>0</v>
      </c>
      <c r="X409" s="144">
        <f>SUMIF(County!$AT$1783:$AT$1849,$BA409,County!Q$1783:Q$1849)+SUMIF($BA$1561:$BA$1630,$BA409,X$1561:X$1630)</f>
        <v>0</v>
      </c>
      <c r="Y409" s="144">
        <f>SUMIF(County!$AT$1783:$AT$1849,$BA409,County!R$1783:R$1849)+SUMIF($BA$1561:$BA$1630,$BA409,Y$1561:Y$1630)</f>
        <v>0</v>
      </c>
      <c r="Z409" s="144">
        <f>SUMIF(County!$AT$1783:$AT$1849,$BA409,County!S$1783:S$1849)+SUMIF($BA$1561:$BA$1630,$BA409,Z$1561:Z$1630)</f>
        <v>0</v>
      </c>
      <c r="AA409" s="144">
        <f>SUMIF(County!$AT$1783:$AT$1849,$BA409,County!T$1783:T$1849)+SUMIF($BA$1561:$BA$1630,$BA409,AA$1561:AA$1630)</f>
        <v>0</v>
      </c>
      <c r="AB409" s="144">
        <f>SUMIF(County!$AT$1783:$AT$1849,$BA409,County!U$1783:U$1849)+SUMIF($BA$1561:$BA$1630,$BA409,AB$1561:AB$1630)</f>
        <v>0</v>
      </c>
      <c r="AC409" s="144">
        <f>SUMIF(County!$AT$1783:$AT$1849,$BA409,County!V$1783:V$1849)+SUMIF($BA$1561:$BA$1630,$BA409,AC$1561:AC$1630)</f>
        <v>0</v>
      </c>
      <c r="AD409" s="144"/>
      <c r="AE409" s="144"/>
      <c r="AF409" s="144"/>
      <c r="AG409" s="144"/>
      <c r="AH409" s="144">
        <f>SUMIF(County!$AT$1783:$AT$1849,$BA409,County!AA$1783:AA$1849)+SUMIF($BA$1561:$BA$1630,$BA409,AH$1561:AH$1630)</f>
        <v>0</v>
      </c>
      <c r="AI409" s="1"/>
      <c r="AK409" s="1"/>
      <c r="AP409" s="7">
        <f>IF(AA409&gt;0,RANK(AA409,(W409:Y409,Z409:AN409)),0)</f>
        <v>0</v>
      </c>
      <c r="AQ409" s="7">
        <f>IF(AB409&gt;0,RANK(AB409,(W409:Y409,Z409:AN409)),0)</f>
        <v>0</v>
      </c>
      <c r="AR409" s="7">
        <f>IF(AC409&gt;0,RANK(AC409,(W409:Y409,Z409:AN409)),0)</f>
        <v>0</v>
      </c>
      <c r="AS409" s="7">
        <f>IF(AD409&gt;0,RANK(AD409,(W409:Y409,AD409:AN409)),0)</f>
        <v>0</v>
      </c>
      <c r="AT409" s="2" t="str">
        <f t="shared" si="397"/>
        <v>-</v>
      </c>
      <c r="AU409" s="2" t="str">
        <f t="shared" si="398"/>
        <v>-</v>
      </c>
      <c r="AV409" s="2" t="str">
        <f t="shared" si="399"/>
        <v>-</v>
      </c>
      <c r="AW409" s="2" t="str">
        <f t="shared" si="400"/>
        <v>-</v>
      </c>
      <c r="AY409" s="2" t="str">
        <f t="shared" si="365"/>
        <v>District 2</v>
      </c>
      <c r="AZ409" t="str">
        <f t="shared" si="366"/>
        <v>PA</v>
      </c>
      <c r="BA409">
        <v>2</v>
      </c>
      <c r="BC409" s="91">
        <v>42</v>
      </c>
      <c r="BD409" s="93">
        <v>902</v>
      </c>
      <c r="BE409" s="100">
        <f t="shared" si="401"/>
        <v>42902</v>
      </c>
      <c r="BF409" t="s">
        <v>2683</v>
      </c>
      <c r="BG409" t="s">
        <v>3290</v>
      </c>
    </row>
    <row r="410" spans="1:59" outlineLevel="1">
      <c r="A410" s="14" t="s">
        <v>1602</v>
      </c>
      <c r="B410" t="s">
        <v>2056</v>
      </c>
      <c r="C410" s="1">
        <f t="shared" si="390"/>
        <v>30699</v>
      </c>
      <c r="D410" s="1">
        <v>3</v>
      </c>
      <c r="E410" s="1"/>
      <c r="F410" s="1"/>
      <c r="G410" s="1"/>
      <c r="H410" s="1"/>
      <c r="I410" s="1"/>
      <c r="J410" s="1"/>
      <c r="K410" s="7">
        <f>IF(W410&gt;0,RANK(W410,(W410:Y410,Z410:AN410)),0)</f>
        <v>0</v>
      </c>
      <c r="L410" s="7">
        <f>IF(X410&gt;0,RANK(X410,(W410:Y410,Z410:AN410)),0)</f>
        <v>4</v>
      </c>
      <c r="M410" s="7">
        <f>IF(Y410&gt;0,RANK(Y410,(W410:Y410,Z410:AN410)),0)</f>
        <v>1</v>
      </c>
      <c r="N410" s="7">
        <f>IF(Z410&gt;0,RANK(Z410,(W410:Y410,Z410:AN410)),0)</f>
        <v>3</v>
      </c>
      <c r="O410" s="48">
        <f t="shared" si="391"/>
        <v>8505</v>
      </c>
      <c r="P410" s="163">
        <f t="shared" si="345"/>
        <v>0.27704485488126651</v>
      </c>
      <c r="Q410" s="2"/>
      <c r="R410" s="2">
        <f t="shared" si="392"/>
        <v>0</v>
      </c>
      <c r="S410" s="2">
        <f t="shared" si="393"/>
        <v>0.10430307176129516</v>
      </c>
      <c r="T410" s="2">
        <f t="shared" si="394"/>
        <v>0.52307892765236652</v>
      </c>
      <c r="U410" s="2">
        <f t="shared" si="395"/>
        <v>0.12274015440242353</v>
      </c>
      <c r="V410" s="2">
        <f t="shared" si="396"/>
        <v>0.37261800058633832</v>
      </c>
      <c r="W410" s="144">
        <f>SUMIF(County!$AT$1783:$AT$1849,$BA410,County!P$1783:P$1849)+SUMIF($BA$1561:$BA$1630,$BA410,W$1561:W$1630)</f>
        <v>0</v>
      </c>
      <c r="X410" s="144">
        <f>SUMIF(County!$AT$1783:$AT$1849,$BA410,County!Q$1783:Q$1849)+SUMIF($BA$1561:$BA$1630,$BA410,X$1561:X$1630)</f>
        <v>3202</v>
      </c>
      <c r="Y410" s="144">
        <f>SUMIF(County!$AT$1783:$AT$1849,$BA410,County!R$1783:R$1849)+SUMIF($BA$1561:$BA$1630,$BA410,Y$1561:Y$1630)</f>
        <v>16058</v>
      </c>
      <c r="Z410" s="144">
        <f>SUMIF(County!$AT$1783:$AT$1849,$BA410,County!S$1783:S$1849)+SUMIF($BA$1561:$BA$1630,$BA410,Z$1561:Z$1630)</f>
        <v>3768</v>
      </c>
      <c r="AA410" s="144">
        <f>SUMIF(County!$AT$1783:$AT$1849,$BA410,County!T$1783:T$1849)+SUMIF($BA$1561:$BA$1630,$BA410,AA$1561:AA$1630)</f>
        <v>7553</v>
      </c>
      <c r="AB410" s="144">
        <f>SUMIF(County!$AT$1783:$AT$1849,$BA410,County!U$1783:U$1849)+SUMIF($BA$1561:$BA$1630,$BA410,AB$1561:AB$1630)</f>
        <v>0</v>
      </c>
      <c r="AC410" s="144">
        <f>SUMIF(County!$AT$1783:$AT$1849,$BA410,County!V$1783:V$1849)+SUMIF($BA$1561:$BA$1630,$BA410,AC$1561:AC$1630)</f>
        <v>0</v>
      </c>
      <c r="AD410" s="144"/>
      <c r="AE410" s="144"/>
      <c r="AF410" s="144"/>
      <c r="AG410" s="144"/>
      <c r="AH410" s="144">
        <f>SUMIF(County!$AT$1783:$AT$1849,$BA410,County!AA$1783:AA$1849)+SUMIF($BA$1561:$BA$1630,$BA410,AH$1561:AH$1630)</f>
        <v>118</v>
      </c>
      <c r="AI410" s="1"/>
      <c r="AK410" s="1"/>
      <c r="AP410" s="7">
        <f>IF(AA410&gt;0,RANK(AA410,(W410:Y410,Z410:AN410)),0)</f>
        <v>2</v>
      </c>
      <c r="AQ410" s="7">
        <f>IF(AB410&gt;0,RANK(AB410,(W410:Y410,Z410:AN410)),0)</f>
        <v>0</v>
      </c>
      <c r="AR410" s="7">
        <f>IF(AC410&gt;0,RANK(AC410,(W410:Y410,Z410:AN410)),0)</f>
        <v>0</v>
      </c>
      <c r="AS410" s="7">
        <f>IF(AD410&gt;0,RANK(AD410,(W410:Y410,AD410:AN410)),0)</f>
        <v>0</v>
      </c>
      <c r="AT410" s="2">
        <f t="shared" si="397"/>
        <v>0.24603407277110004</v>
      </c>
      <c r="AU410" s="2">
        <f t="shared" si="398"/>
        <v>0</v>
      </c>
      <c r="AV410" s="2">
        <f t="shared" si="399"/>
        <v>0</v>
      </c>
      <c r="AW410" s="2">
        <f t="shared" si="400"/>
        <v>0</v>
      </c>
      <c r="AY410" s="2" t="str">
        <f t="shared" si="365"/>
        <v>District 3</v>
      </c>
      <c r="AZ410" t="str">
        <f t="shared" si="366"/>
        <v>PA</v>
      </c>
      <c r="BA410">
        <v>3</v>
      </c>
      <c r="BC410" s="91">
        <v>42</v>
      </c>
      <c r="BD410" s="93">
        <v>903</v>
      </c>
      <c r="BE410" s="100">
        <f t="shared" si="401"/>
        <v>42903</v>
      </c>
      <c r="BF410" t="s">
        <v>2683</v>
      </c>
      <c r="BG410" t="s">
        <v>3290</v>
      </c>
    </row>
    <row r="411" spans="1:59" outlineLevel="1">
      <c r="A411" s="14" t="s">
        <v>1873</v>
      </c>
      <c r="B411" t="s">
        <v>2056</v>
      </c>
      <c r="C411" s="1">
        <f t="shared" si="390"/>
        <v>50902</v>
      </c>
      <c r="D411" s="1">
        <v>4</v>
      </c>
      <c r="E411" s="1"/>
      <c r="F411" s="1"/>
      <c r="G411" s="1"/>
      <c r="H411" s="1"/>
      <c r="I411" s="1"/>
      <c r="J411" s="1"/>
      <c r="K411" s="7">
        <f>IF(W411&gt;0,RANK(W411,(W411:Y411,Z411:AN411)),0)</f>
        <v>0</v>
      </c>
      <c r="L411" s="7">
        <f>IF(X411&gt;0,RANK(X411,(W411:Y411,Z411:AN411)),0)</f>
        <v>4</v>
      </c>
      <c r="M411" s="7">
        <f>IF(Y411&gt;0,RANK(Y411,(W411:Y411,Z411:AN411)),0)</f>
        <v>1</v>
      </c>
      <c r="N411" s="7">
        <f>IF(Z411&gt;0,RANK(Z411,(W411:Y411,Z411:AN411)),0)</f>
        <v>3</v>
      </c>
      <c r="O411" s="48">
        <f t="shared" si="391"/>
        <v>19563</v>
      </c>
      <c r="P411" s="163">
        <f t="shared" si="345"/>
        <v>0.38432674551098189</v>
      </c>
      <c r="Q411" s="2"/>
      <c r="R411" s="2">
        <f t="shared" si="392"/>
        <v>0</v>
      </c>
      <c r="S411" s="2">
        <f t="shared" si="393"/>
        <v>0.12111508388668421</v>
      </c>
      <c r="T411" s="2">
        <f t="shared" si="394"/>
        <v>0.56665749872303639</v>
      </c>
      <c r="U411" s="2">
        <f t="shared" si="395"/>
        <v>0.12494597461789321</v>
      </c>
      <c r="V411" s="2">
        <f t="shared" si="396"/>
        <v>0.31222741739027937</v>
      </c>
      <c r="W411" s="144">
        <f>SUMIF(County!$AT$1783:$AT$1849,$BA411,County!P$1783:P$1849)+SUMIF($BA$1561:$BA$1630,$BA411,W$1561:W$1630)</f>
        <v>0</v>
      </c>
      <c r="X411" s="144">
        <f>SUMIF(County!$AT$1783:$AT$1849,$BA411,County!Q$1783:Q$1849)+SUMIF($BA$1561:$BA$1630,$BA411,X$1561:X$1630)</f>
        <v>6165</v>
      </c>
      <c r="Y411" s="144">
        <f>SUMIF(County!$AT$1783:$AT$1849,$BA411,County!R$1783:R$1849)+SUMIF($BA$1561:$BA$1630,$BA411,Y$1561:Y$1630)</f>
        <v>28844</v>
      </c>
      <c r="Z411" s="144">
        <f>SUMIF(County!$AT$1783:$AT$1849,$BA411,County!S$1783:S$1849)+SUMIF($BA$1561:$BA$1630,$BA411,Z$1561:Z$1630)</f>
        <v>6360</v>
      </c>
      <c r="AA411" s="144">
        <f>SUMIF(County!$AT$1783:$AT$1849,$BA411,County!T$1783:T$1849)+SUMIF($BA$1561:$BA$1630,$BA411,AA$1561:AA$1630)</f>
        <v>9281</v>
      </c>
      <c r="AB411" s="144">
        <f>SUMIF(County!$AT$1783:$AT$1849,$BA411,County!U$1783:U$1849)+SUMIF($BA$1561:$BA$1630,$BA411,AB$1561:AB$1630)</f>
        <v>0</v>
      </c>
      <c r="AC411" s="144">
        <f>SUMIF(County!$AT$1783:$AT$1849,$BA411,County!V$1783:V$1849)+SUMIF($BA$1561:$BA$1630,$BA411,AC$1561:AC$1630)</f>
        <v>0</v>
      </c>
      <c r="AD411" s="144"/>
      <c r="AE411" s="144"/>
      <c r="AF411" s="144"/>
      <c r="AG411" s="144"/>
      <c r="AH411" s="144">
        <f>SUMIF(County!$AT$1783:$AT$1849,$BA411,County!AA$1783:AA$1849)+SUMIF($BA$1561:$BA$1630,$BA411,AH$1561:AH$1630)</f>
        <v>252</v>
      </c>
      <c r="AI411" s="1"/>
      <c r="AK411" s="1"/>
      <c r="AP411" s="7">
        <f>IF(AA411&gt;0,RANK(AA411,(W411:Y411,Z411:AN411)),0)</f>
        <v>2</v>
      </c>
      <c r="AQ411" s="7">
        <f>IF(AB411&gt;0,RANK(AB411,(W411:Y411,Z411:AN411)),0)</f>
        <v>0</v>
      </c>
      <c r="AR411" s="7">
        <f>IF(AC411&gt;0,RANK(AC411,(W411:Y411,Z411:AN411)),0)</f>
        <v>0</v>
      </c>
      <c r="AS411" s="7">
        <f>IF(AD411&gt;0,RANK(AD411,(W411:Y411,AD411:AN411)),0)</f>
        <v>0</v>
      </c>
      <c r="AT411" s="2">
        <f t="shared" si="397"/>
        <v>0.18233075321205452</v>
      </c>
      <c r="AU411" s="2">
        <f t="shared" si="398"/>
        <v>0</v>
      </c>
      <c r="AV411" s="2">
        <f t="shared" si="399"/>
        <v>0</v>
      </c>
      <c r="AW411" s="2">
        <f t="shared" si="400"/>
        <v>0</v>
      </c>
      <c r="AY411" s="2" t="str">
        <f t="shared" si="365"/>
        <v>District 4</v>
      </c>
      <c r="AZ411" t="str">
        <f t="shared" si="366"/>
        <v>PA</v>
      </c>
      <c r="BA411">
        <v>4</v>
      </c>
      <c r="BC411" s="91">
        <v>42</v>
      </c>
      <c r="BD411" s="93">
        <v>904</v>
      </c>
      <c r="BE411" s="100">
        <f t="shared" si="401"/>
        <v>42904</v>
      </c>
      <c r="BF411" t="s">
        <v>2683</v>
      </c>
      <c r="BG411" t="s">
        <v>3290</v>
      </c>
    </row>
    <row r="412" spans="1:59" outlineLevel="1">
      <c r="A412" s="14" t="s">
        <v>1827</v>
      </c>
      <c r="B412" t="s">
        <v>2056</v>
      </c>
      <c r="C412" s="1">
        <f t="shared" si="390"/>
        <v>44256</v>
      </c>
      <c r="D412" s="1">
        <v>3</v>
      </c>
      <c r="E412" s="1"/>
      <c r="F412" s="1"/>
      <c r="G412" s="1"/>
      <c r="H412" s="1"/>
      <c r="I412" s="1"/>
      <c r="J412" s="1"/>
      <c r="K412" s="7">
        <f>IF(W412&gt;0,RANK(W412,(W412:Y412,Z412:AN412)),0)</f>
        <v>6</v>
      </c>
      <c r="L412" s="7">
        <f>IF(X412&gt;0,RANK(X412,(W412:Y412,Z412:AN412)),0)</f>
        <v>4</v>
      </c>
      <c r="M412" s="7">
        <f>IF(Y412&gt;0,RANK(Y412,(W412:Y412,Z412:AN412)),0)</f>
        <v>1</v>
      </c>
      <c r="N412" s="7">
        <f>IF(Z412&gt;0,RANK(Z412,(W412:Y412,Z412:AN412)),0)</f>
        <v>3</v>
      </c>
      <c r="O412" s="48">
        <f t="shared" si="391"/>
        <v>13493</v>
      </c>
      <c r="P412" s="163">
        <f t="shared" si="345"/>
        <v>0.30488521330441071</v>
      </c>
      <c r="Q412" s="2"/>
      <c r="R412" s="2">
        <f t="shared" si="392"/>
        <v>9.0383224873463483E-5</v>
      </c>
      <c r="S412" s="2">
        <f t="shared" si="393"/>
        <v>0.10958966015907448</v>
      </c>
      <c r="T412" s="2">
        <f t="shared" si="394"/>
        <v>0.52849331164135938</v>
      </c>
      <c r="U412" s="2">
        <f t="shared" si="395"/>
        <v>0.13261478669558929</v>
      </c>
      <c r="V412" s="2">
        <f t="shared" si="396"/>
        <v>0.36182664497469275</v>
      </c>
      <c r="W412" s="144">
        <f>SUMIF(County!$AT$1783:$AT$1849,$BA412,County!P$1783:P$1849)+SUMIF($BA$1561:$BA$1630,$BA412,W$1561:W$1630)</f>
        <v>4</v>
      </c>
      <c r="X412" s="144">
        <f>SUMIF(County!$AT$1783:$AT$1849,$BA412,County!Q$1783:Q$1849)+SUMIF($BA$1561:$BA$1630,$BA412,X$1561:X$1630)</f>
        <v>4850</v>
      </c>
      <c r="Y412" s="144">
        <f>SUMIF(County!$AT$1783:$AT$1849,$BA412,County!R$1783:R$1849)+SUMIF($BA$1561:$BA$1630,$BA412,Y$1561:Y$1630)</f>
        <v>23389</v>
      </c>
      <c r="Z412" s="144">
        <f>SUMIF(County!$AT$1783:$AT$1849,$BA412,County!S$1783:S$1849)+SUMIF($BA$1561:$BA$1630,$BA412,Z$1561:Z$1630)</f>
        <v>5869</v>
      </c>
      <c r="AA412" s="144">
        <f>SUMIF(County!$AT$1783:$AT$1849,$BA412,County!T$1783:T$1849)+SUMIF($BA$1561:$BA$1630,$BA412,AA$1561:AA$1630)</f>
        <v>9896</v>
      </c>
      <c r="AB412" s="144">
        <f>SUMIF(County!$AT$1783:$AT$1849,$BA412,County!U$1783:U$1849)+SUMIF($BA$1561:$BA$1630,$BA412,AB$1561:AB$1630)</f>
        <v>0</v>
      </c>
      <c r="AC412" s="144">
        <f>SUMIF(County!$AT$1783:$AT$1849,$BA412,County!V$1783:V$1849)+SUMIF($BA$1561:$BA$1630,$BA412,AC$1561:AC$1630)</f>
        <v>0</v>
      </c>
      <c r="AD412" s="144"/>
      <c r="AE412" s="144"/>
      <c r="AF412" s="144"/>
      <c r="AG412" s="144"/>
      <c r="AH412" s="144">
        <f>SUMIF(County!$AT$1783:$AT$1849,$BA412,County!AA$1783:AA$1849)+SUMIF($BA$1561:$BA$1630,$BA412,AH$1561:AH$1630)</f>
        <v>248</v>
      </c>
      <c r="AI412" s="1"/>
      <c r="AK412" s="1"/>
      <c r="AP412" s="7">
        <f>IF(AA412&gt;0,RANK(AA412,(W412:Y412,Z412:AN412)),0)</f>
        <v>2</v>
      </c>
      <c r="AQ412" s="7">
        <f>IF(AB412&gt;0,RANK(AB412,(W412:Y412,Z412:AN412)),0)</f>
        <v>0</v>
      </c>
      <c r="AR412" s="7">
        <f>IF(AC412&gt;0,RANK(AC412,(W412:Y412,Z412:AN412)),0)</f>
        <v>0</v>
      </c>
      <c r="AS412" s="7">
        <f>IF(AD412&gt;0,RANK(AD412,(W412:Y412,AD412:AN412)),0)</f>
        <v>0</v>
      </c>
      <c r="AT412" s="2">
        <f t="shared" si="397"/>
        <v>0.22360809833694867</v>
      </c>
      <c r="AU412" s="2">
        <f t="shared" si="398"/>
        <v>0</v>
      </c>
      <c r="AV412" s="2">
        <f t="shared" si="399"/>
        <v>0</v>
      </c>
      <c r="AW412" s="2">
        <f t="shared" si="400"/>
        <v>0</v>
      </c>
      <c r="AY412" s="2" t="str">
        <f t="shared" si="365"/>
        <v>District 5</v>
      </c>
      <c r="AZ412" t="str">
        <f t="shared" si="366"/>
        <v>PA</v>
      </c>
      <c r="BA412">
        <v>5</v>
      </c>
      <c r="BC412" s="91">
        <v>42</v>
      </c>
      <c r="BD412" s="93">
        <v>905</v>
      </c>
      <c r="BE412" s="100">
        <f t="shared" si="401"/>
        <v>42905</v>
      </c>
      <c r="BF412" t="s">
        <v>2683</v>
      </c>
      <c r="BG412" t="s">
        <v>3290</v>
      </c>
    </row>
    <row r="413" spans="1:59" outlineLevel="1">
      <c r="A413" s="14" t="s">
        <v>1806</v>
      </c>
      <c r="B413" t="s">
        <v>2056</v>
      </c>
      <c r="C413" s="1">
        <f t="shared" si="390"/>
        <v>0</v>
      </c>
      <c r="D413" s="1">
        <v>3</v>
      </c>
      <c r="E413" s="1"/>
      <c r="F413" s="1"/>
      <c r="G413" s="1"/>
      <c r="H413" s="1"/>
      <c r="I413" s="1"/>
      <c r="J413" s="1"/>
      <c r="K413" s="7">
        <f>IF(W413&gt;0,RANK(W413,(W413:Y413,Z413:AN413)),0)</f>
        <v>0</v>
      </c>
      <c r="L413" s="7">
        <f>IF(X413&gt;0,RANK(X413,(W413:Y413,Z413:AN413)),0)</f>
        <v>0</v>
      </c>
      <c r="M413" s="7">
        <f>IF(Y413&gt;0,RANK(Y413,(W413:Y413,Z413:AN413)),0)</f>
        <v>0</v>
      </c>
      <c r="N413" s="7">
        <f>IF(Z413&gt;0,RANK(Z413,(W413:Y413,Z413:AN413)),0)</f>
        <v>0</v>
      </c>
      <c r="O413" s="48">
        <f t="shared" si="391"/>
        <v>0</v>
      </c>
      <c r="P413" s="163" t="e">
        <f t="shared" si="345"/>
        <v>#DIV/0!</v>
      </c>
      <c r="Q413" s="2"/>
      <c r="R413" s="2" t="str">
        <f t="shared" si="392"/>
        <v>-</v>
      </c>
      <c r="S413" s="2" t="str">
        <f t="shared" si="393"/>
        <v>-</v>
      </c>
      <c r="T413" s="2" t="str">
        <f t="shared" si="394"/>
        <v>-</v>
      </c>
      <c r="U413" s="2" t="str">
        <f t="shared" si="395"/>
        <v>-</v>
      </c>
      <c r="V413" s="2" t="str">
        <f t="shared" si="396"/>
        <v>-</v>
      </c>
      <c r="W413" s="144">
        <f>SUMIF(County!$AT$1783:$AT$1849,$BA413,County!P$1783:P$1849)+SUMIF($BA$1561:$BA$1630,$BA413,W$1561:W$1630)</f>
        <v>0</v>
      </c>
      <c r="X413" s="144">
        <f>SUMIF(County!$AT$1783:$AT$1849,$BA413,County!Q$1783:Q$1849)+SUMIF($BA$1561:$BA$1630,$BA413,X$1561:X$1630)</f>
        <v>0</v>
      </c>
      <c r="Y413" s="144">
        <f>SUMIF(County!$AT$1783:$AT$1849,$BA413,County!R$1783:R$1849)+SUMIF($BA$1561:$BA$1630,$BA413,Y$1561:Y$1630)</f>
        <v>0</v>
      </c>
      <c r="Z413" s="144">
        <f>SUMIF(County!$AT$1783:$AT$1849,$BA413,County!S$1783:S$1849)+SUMIF($BA$1561:$BA$1630,$BA413,Z$1561:Z$1630)</f>
        <v>0</v>
      </c>
      <c r="AA413" s="144">
        <f>SUMIF(County!$AT$1783:$AT$1849,$BA413,County!T$1783:T$1849)+SUMIF($BA$1561:$BA$1630,$BA413,AA$1561:AA$1630)</f>
        <v>0</v>
      </c>
      <c r="AB413" s="144">
        <f>SUMIF(County!$AT$1783:$AT$1849,$BA413,County!U$1783:U$1849)+SUMIF($BA$1561:$BA$1630,$BA413,AB$1561:AB$1630)</f>
        <v>0</v>
      </c>
      <c r="AC413" s="144">
        <f>SUMIF(County!$AT$1783:$AT$1849,$BA413,County!V$1783:V$1849)+SUMIF($BA$1561:$BA$1630,$BA413,AC$1561:AC$1630)</f>
        <v>0</v>
      </c>
      <c r="AD413" s="144"/>
      <c r="AE413" s="144"/>
      <c r="AF413" s="144"/>
      <c r="AG413" s="144"/>
      <c r="AH413" s="144">
        <f>SUMIF(County!$AT$1783:$AT$1849,$BA413,County!AA$1783:AA$1849)+SUMIF($BA$1561:$BA$1630,$BA413,AH$1561:AH$1630)</f>
        <v>0</v>
      </c>
      <c r="AI413" s="1"/>
      <c r="AK413" s="1"/>
      <c r="AP413" s="7">
        <f>IF(AA413&gt;0,RANK(AA413,(W413:Y413,Z413:AN413)),0)</f>
        <v>0</v>
      </c>
      <c r="AQ413" s="7">
        <f>IF(AB413&gt;0,RANK(AB413,(W413:Y413,Z413:AN413)),0)</f>
        <v>0</v>
      </c>
      <c r="AR413" s="7">
        <f>IF(AC413&gt;0,RANK(AC413,(W413:Y413,Z413:AN413)),0)</f>
        <v>0</v>
      </c>
      <c r="AS413" s="7">
        <f>IF(AD413&gt;0,RANK(AD413,(W413:Y413,AD413:AN413)),0)</f>
        <v>0</v>
      </c>
      <c r="AT413" s="2" t="str">
        <f t="shared" si="397"/>
        <v>-</v>
      </c>
      <c r="AU413" s="2" t="str">
        <f t="shared" si="398"/>
        <v>-</v>
      </c>
      <c r="AV413" s="2" t="str">
        <f t="shared" si="399"/>
        <v>-</v>
      </c>
      <c r="AW413" s="2" t="str">
        <f t="shared" si="400"/>
        <v>-</v>
      </c>
      <c r="AY413" s="2" t="str">
        <f t="shared" si="365"/>
        <v>District 6</v>
      </c>
      <c r="AZ413" t="str">
        <f t="shared" si="366"/>
        <v>PA</v>
      </c>
      <c r="BA413">
        <v>6</v>
      </c>
      <c r="BC413" s="91">
        <v>42</v>
      </c>
      <c r="BD413" s="93">
        <v>906</v>
      </c>
      <c r="BE413" s="100">
        <f t="shared" si="401"/>
        <v>42906</v>
      </c>
      <c r="BF413" t="s">
        <v>2683</v>
      </c>
      <c r="BG413" t="s">
        <v>3290</v>
      </c>
    </row>
    <row r="414" spans="1:59" outlineLevel="1">
      <c r="A414" s="14" t="s">
        <v>1388</v>
      </c>
      <c r="B414" t="s">
        <v>2056</v>
      </c>
      <c r="C414" s="1">
        <f t="shared" si="390"/>
        <v>1841</v>
      </c>
      <c r="D414" s="1">
        <v>4</v>
      </c>
      <c r="E414" s="1"/>
      <c r="F414" s="1"/>
      <c r="G414" s="1"/>
      <c r="H414" s="1"/>
      <c r="I414" s="1"/>
      <c r="J414" s="1"/>
      <c r="K414" s="7">
        <f>IF(W414&gt;0,RANK(W414,(W414:Y414,Z414:AN414)),0)</f>
        <v>0</v>
      </c>
      <c r="L414" s="7">
        <f>IF(X414&gt;0,RANK(X414,(W414:Y414,Z414:AN414)),0)</f>
        <v>4</v>
      </c>
      <c r="M414" s="7">
        <f>IF(Y414&gt;0,RANK(Y414,(W414:Y414,Z414:AN414)),0)</f>
        <v>1</v>
      </c>
      <c r="N414" s="7">
        <f>IF(Z414&gt;0,RANK(Z414,(W414:Y414,Z414:AN414)),0)</f>
        <v>3</v>
      </c>
      <c r="O414" s="48">
        <f t="shared" si="391"/>
        <v>580</v>
      </c>
      <c r="P414" s="163">
        <f t="shared" si="345"/>
        <v>0.31504617055947853</v>
      </c>
      <c r="Q414" s="2"/>
      <c r="R414" s="2">
        <f t="shared" si="392"/>
        <v>0</v>
      </c>
      <c r="S414" s="2">
        <f t="shared" si="393"/>
        <v>0.1287343834872352</v>
      </c>
      <c r="T414" s="2">
        <f t="shared" si="394"/>
        <v>0.51167843563280824</v>
      </c>
      <c r="U414" s="2">
        <f t="shared" si="395"/>
        <v>0.15915263443780553</v>
      </c>
      <c r="V414" s="2">
        <f t="shared" si="396"/>
        <v>0.35958718087995656</v>
      </c>
      <c r="W414" s="144">
        <f>SUMIF(County!$AT$1783:$AT$1849,$BA414,County!P$1783:P$1849)+SUMIF($BA$1561:$BA$1630,$BA414,W$1561:W$1630)</f>
        <v>0</v>
      </c>
      <c r="X414" s="144">
        <f>SUMIF(County!$AT$1783:$AT$1849,$BA414,County!Q$1783:Q$1849)+SUMIF($BA$1561:$BA$1630,$BA414,X$1561:X$1630)</f>
        <v>237</v>
      </c>
      <c r="Y414" s="144">
        <f>SUMIF(County!$AT$1783:$AT$1849,$BA414,County!R$1783:R$1849)+SUMIF($BA$1561:$BA$1630,$BA414,Y$1561:Y$1630)</f>
        <v>942</v>
      </c>
      <c r="Z414" s="144">
        <f>SUMIF(County!$AT$1783:$AT$1849,$BA414,County!S$1783:S$1849)+SUMIF($BA$1561:$BA$1630,$BA414,Z$1561:Z$1630)</f>
        <v>293</v>
      </c>
      <c r="AA414" s="144">
        <f>SUMIF(County!$AT$1783:$AT$1849,$BA414,County!T$1783:T$1849)+SUMIF($BA$1561:$BA$1630,$BA414,AA$1561:AA$1630)</f>
        <v>362</v>
      </c>
      <c r="AB414" s="144">
        <f>SUMIF(County!$AT$1783:$AT$1849,$BA414,County!U$1783:U$1849)+SUMIF($BA$1561:$BA$1630,$BA414,AB$1561:AB$1630)</f>
        <v>0</v>
      </c>
      <c r="AC414" s="144">
        <f>SUMIF(County!$AT$1783:$AT$1849,$BA414,County!V$1783:V$1849)+SUMIF($BA$1561:$BA$1630,$BA414,AC$1561:AC$1630)</f>
        <v>0</v>
      </c>
      <c r="AD414" s="144"/>
      <c r="AE414" s="144"/>
      <c r="AF414" s="144"/>
      <c r="AG414" s="144"/>
      <c r="AH414" s="144">
        <f>SUMIF(County!$AT$1783:$AT$1849,$BA414,County!AA$1783:AA$1849)+SUMIF($BA$1561:$BA$1630,$BA414,AH$1561:AH$1630)</f>
        <v>7</v>
      </c>
      <c r="AI414" s="1"/>
      <c r="AK414" s="1"/>
      <c r="AP414" s="7">
        <f>IF(AA414&gt;0,RANK(AA414,(W414:Y414,Z414:AN414)),0)</f>
        <v>2</v>
      </c>
      <c r="AQ414" s="7">
        <f>IF(AB414&gt;0,RANK(AB414,(W414:Y414,Z414:AN414)),0)</f>
        <v>0</v>
      </c>
      <c r="AR414" s="7">
        <f>IF(AC414&gt;0,RANK(AC414,(W414:Y414,Z414:AN414)),0)</f>
        <v>0</v>
      </c>
      <c r="AS414" s="7">
        <f>IF(AD414&gt;0,RANK(AD414,(W414:Y414,AD414:AN414)),0)</f>
        <v>0</v>
      </c>
      <c r="AT414" s="2">
        <f t="shared" si="397"/>
        <v>0.1966322650733297</v>
      </c>
      <c r="AU414" s="2">
        <f t="shared" si="398"/>
        <v>0</v>
      </c>
      <c r="AV414" s="2">
        <f t="shared" si="399"/>
        <v>0</v>
      </c>
      <c r="AW414" s="2">
        <f t="shared" si="400"/>
        <v>0</v>
      </c>
      <c r="AY414" s="2" t="str">
        <f t="shared" si="365"/>
        <v>District 7</v>
      </c>
      <c r="AZ414" t="str">
        <f t="shared" si="366"/>
        <v>PA</v>
      </c>
      <c r="BA414">
        <v>7</v>
      </c>
      <c r="BC414" s="91">
        <v>42</v>
      </c>
      <c r="BD414" s="93">
        <v>907</v>
      </c>
      <c r="BE414" s="100">
        <f t="shared" si="401"/>
        <v>42907</v>
      </c>
      <c r="BF414" t="s">
        <v>2683</v>
      </c>
      <c r="BG414" t="s">
        <v>3290</v>
      </c>
    </row>
    <row r="415" spans="1:59" outlineLevel="1">
      <c r="A415" s="14" t="s">
        <v>282</v>
      </c>
      <c r="B415" t="s">
        <v>2056</v>
      </c>
      <c r="C415" s="1">
        <f t="shared" si="390"/>
        <v>41600</v>
      </c>
      <c r="D415" s="1">
        <v>4</v>
      </c>
      <c r="E415" s="1"/>
      <c r="F415" s="1"/>
      <c r="G415" s="1"/>
      <c r="H415" s="1"/>
      <c r="I415" s="1"/>
      <c r="J415" s="1"/>
      <c r="K415" s="7">
        <f>IF(W415&gt;0,RANK(W415,(W415:Y415,Z415:AN415)),0)</f>
        <v>0</v>
      </c>
      <c r="L415" s="7">
        <f>IF(X415&gt;0,RANK(X415,(W415:Y415,Z415:AN415)),0)</f>
        <v>4</v>
      </c>
      <c r="M415" s="7">
        <f>IF(Y415&gt;0,RANK(Y415,(W415:Y415,Z415:AN415)),0)</f>
        <v>1</v>
      </c>
      <c r="N415" s="7">
        <f>IF(Z415&gt;0,RANK(Z415,(W415:Y415,Z415:AN415)),0)</f>
        <v>2</v>
      </c>
      <c r="O415" s="48">
        <f t="shared" si="391"/>
        <v>22170</v>
      </c>
      <c r="P415" s="163">
        <f t="shared" si="345"/>
        <v>0.53293269230769236</v>
      </c>
      <c r="Q415" s="2"/>
      <c r="R415" s="2">
        <f t="shared" si="392"/>
        <v>0</v>
      </c>
      <c r="S415" s="2">
        <f t="shared" si="393"/>
        <v>8.4519230769230763E-2</v>
      </c>
      <c r="T415" s="2">
        <f t="shared" si="394"/>
        <v>0.66612980769230767</v>
      </c>
      <c r="U415" s="2">
        <f t="shared" si="395"/>
        <v>0.13319711538461537</v>
      </c>
      <c r="V415" s="2">
        <f t="shared" si="396"/>
        <v>0.24935096153846159</v>
      </c>
      <c r="W415" s="144">
        <f>SUMIF(County!$AT$1783:$AT$1849,$BA415,County!P$1783:P$1849)+SUMIF($BA$1561:$BA$1630,$BA415,W$1561:W$1630)</f>
        <v>0</v>
      </c>
      <c r="X415" s="144">
        <f>SUMIF(County!$AT$1783:$AT$1849,$BA415,County!Q$1783:Q$1849)+SUMIF($BA$1561:$BA$1630,$BA415,X$1561:X$1630)</f>
        <v>3516</v>
      </c>
      <c r="Y415" s="144">
        <f>SUMIF(County!$AT$1783:$AT$1849,$BA415,County!R$1783:R$1849)+SUMIF($BA$1561:$BA$1630,$BA415,Y$1561:Y$1630)</f>
        <v>27711</v>
      </c>
      <c r="Z415" s="144">
        <f>SUMIF(County!$AT$1783:$AT$1849,$BA415,County!S$1783:S$1849)+SUMIF($BA$1561:$BA$1630,$BA415,Z$1561:Z$1630)</f>
        <v>5541</v>
      </c>
      <c r="AA415" s="144">
        <f>SUMIF(County!$AT$1783:$AT$1849,$BA415,County!T$1783:T$1849)+SUMIF($BA$1561:$BA$1630,$BA415,AA$1561:AA$1630)</f>
        <v>4832</v>
      </c>
      <c r="AB415" s="144">
        <f>SUMIF(County!$AT$1783:$AT$1849,$BA415,County!U$1783:U$1849)+SUMIF($BA$1561:$BA$1630,$BA415,AB$1561:AB$1630)</f>
        <v>0</v>
      </c>
      <c r="AC415" s="144">
        <f>SUMIF(County!$AT$1783:$AT$1849,$BA415,County!V$1783:V$1849)+SUMIF($BA$1561:$BA$1630,$BA415,AC$1561:AC$1630)</f>
        <v>0</v>
      </c>
      <c r="AD415" s="144"/>
      <c r="AE415" s="144"/>
      <c r="AF415" s="144"/>
      <c r="AG415" s="144"/>
      <c r="AH415" s="144">
        <f>SUMIF(County!$AT$1783:$AT$1849,$BA415,County!AA$1783:AA$1849)+SUMIF($BA$1561:$BA$1630,$BA415,AH$1561:AH$1630)</f>
        <v>0</v>
      </c>
      <c r="AI415" s="1"/>
      <c r="AK415" s="1"/>
      <c r="AP415" s="7">
        <f>IF(AA415&gt;0,RANK(AA415,(W415:Y415,Z415:AN415)),0)</f>
        <v>3</v>
      </c>
      <c r="AQ415" s="7">
        <f>IF(AB415&gt;0,RANK(AB415,(W415:Y415,Z415:AN415)),0)</f>
        <v>0</v>
      </c>
      <c r="AR415" s="7">
        <f>IF(AC415&gt;0,RANK(AC415,(W415:Y415,Z415:AN415)),0)</f>
        <v>0</v>
      </c>
      <c r="AS415" s="7">
        <f>IF(AD415&gt;0,RANK(AD415,(W415:Y415,AD415:AN415)),0)</f>
        <v>0</v>
      </c>
      <c r="AT415" s="2">
        <f t="shared" si="397"/>
        <v>0.11615384615384615</v>
      </c>
      <c r="AU415" s="2">
        <f t="shared" si="398"/>
        <v>0</v>
      </c>
      <c r="AV415" s="2">
        <f t="shared" si="399"/>
        <v>0</v>
      </c>
      <c r="AW415" s="2">
        <f t="shared" si="400"/>
        <v>0</v>
      </c>
      <c r="AY415" s="2" t="str">
        <f t="shared" si="365"/>
        <v>District 8</v>
      </c>
      <c r="AZ415" t="str">
        <f t="shared" si="366"/>
        <v>PA</v>
      </c>
      <c r="BA415">
        <v>8</v>
      </c>
      <c r="BC415" s="91">
        <v>42</v>
      </c>
      <c r="BD415" s="93">
        <v>908</v>
      </c>
      <c r="BE415" s="100">
        <f t="shared" si="401"/>
        <v>42908</v>
      </c>
      <c r="BF415" t="s">
        <v>2683</v>
      </c>
      <c r="BG415" t="s">
        <v>3290</v>
      </c>
    </row>
    <row r="416" spans="1:59" outlineLevel="1">
      <c r="A416" s="14" t="s">
        <v>3105</v>
      </c>
      <c r="B416" t="s">
        <v>2056</v>
      </c>
      <c r="C416" s="1">
        <f t="shared" si="390"/>
        <v>44189</v>
      </c>
      <c r="D416" s="1">
        <v>3</v>
      </c>
      <c r="E416" s="1"/>
      <c r="F416" s="1"/>
      <c r="G416" s="1"/>
      <c r="H416" s="1"/>
      <c r="I416" s="1"/>
      <c r="J416" s="1"/>
      <c r="K416" s="7">
        <f>IF(W416&gt;0,RANK(W416,(W416:Y416,Z416:AN416)),0)</f>
        <v>6</v>
      </c>
      <c r="L416" s="7">
        <f>IF(X416&gt;0,RANK(X416,(W416:Y416,Z416:AN416)),0)</f>
        <v>3</v>
      </c>
      <c r="M416" s="7">
        <f>IF(Y416&gt;0,RANK(Y416,(W416:Y416,Z416:AN416)),0)</f>
        <v>1</v>
      </c>
      <c r="N416" s="7">
        <f>IF(Z416&gt;0,RANK(Z416,(W416:Y416,Z416:AN416)),0)</f>
        <v>4</v>
      </c>
      <c r="O416" s="48">
        <f t="shared" si="391"/>
        <v>15346</v>
      </c>
      <c r="P416" s="163">
        <f t="shared" si="345"/>
        <v>0.34728099753332276</v>
      </c>
      <c r="Q416" s="2"/>
      <c r="R416" s="2">
        <f t="shared" si="392"/>
        <v>4.5260132612188554E-5</v>
      </c>
      <c r="S416" s="2">
        <f t="shared" si="393"/>
        <v>0.11330874199461405</v>
      </c>
      <c r="T416" s="2">
        <f t="shared" si="394"/>
        <v>0.5616556156509539</v>
      </c>
      <c r="U416" s="2">
        <f t="shared" si="395"/>
        <v>0.10613501097558216</v>
      </c>
      <c r="V416" s="2">
        <f t="shared" si="396"/>
        <v>0.32499038222181986</v>
      </c>
      <c r="W416" s="144">
        <f>SUMIF(County!$AT$1783:$AT$1849,$BA416,County!P$1783:P$1849)+SUMIF($BA$1561:$BA$1630,$BA416,W$1561:W$1630)</f>
        <v>2</v>
      </c>
      <c r="X416" s="144">
        <f>SUMIF(County!$AT$1783:$AT$1849,$BA416,County!Q$1783:Q$1849)+SUMIF($BA$1561:$BA$1630,$BA416,X$1561:X$1630)</f>
        <v>5007</v>
      </c>
      <c r="Y416" s="144">
        <f>SUMIF(County!$AT$1783:$AT$1849,$BA416,County!R$1783:R$1849)+SUMIF($BA$1561:$BA$1630,$BA416,Y$1561:Y$1630)</f>
        <v>24819</v>
      </c>
      <c r="Z416" s="144">
        <f>SUMIF(County!$AT$1783:$AT$1849,$BA416,County!S$1783:S$1849)+SUMIF($BA$1561:$BA$1630,$BA416,Z$1561:Z$1630)</f>
        <v>4690</v>
      </c>
      <c r="AA416" s="144">
        <f>SUMIF(County!$AT$1783:$AT$1849,$BA416,County!T$1783:T$1849)+SUMIF($BA$1561:$BA$1630,$BA416,AA$1561:AA$1630)</f>
        <v>9473</v>
      </c>
      <c r="AB416" s="144">
        <f>SUMIF(County!$AT$1783:$AT$1849,$BA416,County!U$1783:U$1849)+SUMIF($BA$1561:$BA$1630,$BA416,AB$1561:AB$1630)</f>
        <v>2</v>
      </c>
      <c r="AC416" s="144">
        <f>SUMIF(County!$AT$1783:$AT$1849,$BA416,County!V$1783:V$1849)+SUMIF($BA$1561:$BA$1630,$BA416,AC$1561:AC$1630)</f>
        <v>2</v>
      </c>
      <c r="AD416" s="144"/>
      <c r="AE416" s="144"/>
      <c r="AF416" s="144"/>
      <c r="AG416" s="144"/>
      <c r="AH416" s="144">
        <f>SUMIF(County!$AT$1783:$AT$1849,$BA416,County!AA$1783:AA$1849)+SUMIF($BA$1561:$BA$1630,$BA416,AH$1561:AH$1630)</f>
        <v>194</v>
      </c>
      <c r="AI416" s="1"/>
      <c r="AK416" s="1"/>
      <c r="AP416" s="7">
        <f>IF(AA416&gt;0,RANK(AA416,(W416:Y416,Z416:AN416)),0)</f>
        <v>2</v>
      </c>
      <c r="AQ416" s="7">
        <f>IF(AB416&gt;0,RANK(AB416,(W416:Y416,Z416:AN416)),0)</f>
        <v>6</v>
      </c>
      <c r="AR416" s="7">
        <f>IF(AC416&gt;0,RANK(AC416,(W416:Y416,Z416:AN416)),0)</f>
        <v>6</v>
      </c>
      <c r="AS416" s="7">
        <f>IF(AD416&gt;0,RANK(AD416,(W416:Y416,AD416:AN416)),0)</f>
        <v>0</v>
      </c>
      <c r="AT416" s="2">
        <f t="shared" si="397"/>
        <v>0.21437461811763109</v>
      </c>
      <c r="AU416" s="2">
        <f t="shared" si="398"/>
        <v>4.5260132612188554E-5</v>
      </c>
      <c r="AV416" s="2">
        <f t="shared" si="399"/>
        <v>4.5260132612188554E-5</v>
      </c>
      <c r="AW416" s="2">
        <f t="shared" si="400"/>
        <v>0</v>
      </c>
      <c r="AY416" s="2" t="str">
        <f t="shared" si="365"/>
        <v>District 9</v>
      </c>
      <c r="AZ416" t="str">
        <f t="shared" si="366"/>
        <v>PA</v>
      </c>
      <c r="BA416">
        <v>9</v>
      </c>
      <c r="BC416" s="91">
        <v>42</v>
      </c>
      <c r="BD416" s="93">
        <v>909</v>
      </c>
      <c r="BE416" s="100">
        <f t="shared" si="401"/>
        <v>42909</v>
      </c>
      <c r="BF416" t="s">
        <v>2683</v>
      </c>
      <c r="BG416" t="s">
        <v>3290</v>
      </c>
    </row>
    <row r="417" spans="1:59" outlineLevel="1">
      <c r="A417" s="14" t="s">
        <v>49</v>
      </c>
      <c r="B417" t="s">
        <v>2056</v>
      </c>
      <c r="C417" s="1">
        <f t="shared" si="390"/>
        <v>48421</v>
      </c>
      <c r="D417" s="1">
        <v>3</v>
      </c>
      <c r="E417" s="1"/>
      <c r="F417" s="1"/>
      <c r="G417" s="1"/>
      <c r="H417" s="1"/>
      <c r="I417" s="1"/>
      <c r="J417" s="1"/>
      <c r="K417" s="7">
        <f>IF(W417&gt;0,RANK(W417,(W417:Y417,Z417:AN417)),0)</f>
        <v>0</v>
      </c>
      <c r="L417" s="7">
        <f>IF(X417&gt;0,RANK(X417,(W417:Y417,Z417:AN417)),0)</f>
        <v>4</v>
      </c>
      <c r="M417" s="7">
        <f>IF(Y417&gt;0,RANK(Y417,(W417:Y417,Z417:AN417)),0)</f>
        <v>1</v>
      </c>
      <c r="N417" s="7">
        <f>IF(Z417&gt;0,RANK(Z417,(W417:Y417,Z417:AN417)),0)</f>
        <v>3</v>
      </c>
      <c r="O417" s="48">
        <f t="shared" si="391"/>
        <v>15135</v>
      </c>
      <c r="P417" s="163">
        <f t="shared" si="345"/>
        <v>0.31257099192499121</v>
      </c>
      <c r="Q417" s="2"/>
      <c r="R417" s="2">
        <f t="shared" si="392"/>
        <v>0</v>
      </c>
      <c r="S417" s="2">
        <f t="shared" si="393"/>
        <v>0.11329794923690134</v>
      </c>
      <c r="T417" s="2">
        <f t="shared" si="394"/>
        <v>0.53385927593399563</v>
      </c>
      <c r="U417" s="2">
        <f t="shared" si="395"/>
        <v>0.12624687635530038</v>
      </c>
      <c r="V417" s="2">
        <f t="shared" si="396"/>
        <v>0.35284277482910309</v>
      </c>
      <c r="W417" s="144">
        <f>SUMIF(County!$AT$1783:$AT$1849,$BA417,County!P$1783:P$1849)+SUMIF($BA$1561:$BA$1630,$BA417,W$1561:W$1630)</f>
        <v>0</v>
      </c>
      <c r="X417" s="144">
        <f>SUMIF(County!$AT$1783:$AT$1849,$BA417,County!Q$1783:Q$1849)+SUMIF($BA$1561:$BA$1630,$BA417,X$1561:X$1630)</f>
        <v>5486</v>
      </c>
      <c r="Y417" s="144">
        <f>SUMIF(County!$AT$1783:$AT$1849,$BA417,County!R$1783:R$1849)+SUMIF($BA$1561:$BA$1630,$BA417,Y$1561:Y$1630)</f>
        <v>25850</v>
      </c>
      <c r="Z417" s="144">
        <f>SUMIF(County!$AT$1783:$AT$1849,$BA417,County!S$1783:S$1849)+SUMIF($BA$1561:$BA$1630,$BA417,Z$1561:Z$1630)</f>
        <v>6113</v>
      </c>
      <c r="AA417" s="144">
        <f>SUMIF(County!$AT$1783:$AT$1849,$BA417,County!T$1783:T$1849)+SUMIF($BA$1561:$BA$1630,$BA417,AA$1561:AA$1630)</f>
        <v>10715</v>
      </c>
      <c r="AB417" s="144">
        <f>SUMIF(County!$AT$1783:$AT$1849,$BA417,County!U$1783:U$1849)+SUMIF($BA$1561:$BA$1630,$BA417,AB$1561:AB$1630)</f>
        <v>0</v>
      </c>
      <c r="AC417" s="144">
        <f>SUMIF(County!$AT$1783:$AT$1849,$BA417,County!V$1783:V$1849)+SUMIF($BA$1561:$BA$1630,$BA417,AC$1561:AC$1630)</f>
        <v>0</v>
      </c>
      <c r="AD417" s="144"/>
      <c r="AE417" s="144"/>
      <c r="AF417" s="144"/>
      <c r="AG417" s="144"/>
      <c r="AH417" s="144">
        <f>SUMIF(County!$AT$1783:$AT$1849,$BA417,County!AA$1783:AA$1849)+SUMIF($BA$1561:$BA$1630,$BA417,AH$1561:AH$1630)</f>
        <v>257</v>
      </c>
      <c r="AI417" s="1"/>
      <c r="AK417" s="1"/>
      <c r="AP417" s="7">
        <f>IF(AA417&gt;0,RANK(AA417,(W417:Y417,Z417:AN417)),0)</f>
        <v>2</v>
      </c>
      <c r="AQ417" s="7">
        <f>IF(AB417&gt;0,RANK(AB417,(W417:Y417,Z417:AN417)),0)</f>
        <v>0</v>
      </c>
      <c r="AR417" s="7">
        <f>IF(AC417&gt;0,RANK(AC417,(W417:Y417,Z417:AN417)),0)</f>
        <v>0</v>
      </c>
      <c r="AS417" s="7">
        <f>IF(AD417&gt;0,RANK(AD417,(W417:Y417,AD417:AN417)),0)</f>
        <v>0</v>
      </c>
      <c r="AT417" s="2">
        <f t="shared" si="397"/>
        <v>0.22128828400900435</v>
      </c>
      <c r="AU417" s="2">
        <f t="shared" si="398"/>
        <v>0</v>
      </c>
      <c r="AV417" s="2">
        <f t="shared" si="399"/>
        <v>0</v>
      </c>
      <c r="AW417" s="2">
        <f t="shared" si="400"/>
        <v>0</v>
      </c>
      <c r="AY417" s="2" t="str">
        <f t="shared" si="365"/>
        <v>District 10</v>
      </c>
      <c r="AZ417" t="str">
        <f t="shared" si="366"/>
        <v>PA</v>
      </c>
      <c r="BA417">
        <v>10</v>
      </c>
      <c r="BC417" s="91">
        <v>42</v>
      </c>
      <c r="BD417" s="93">
        <v>910</v>
      </c>
      <c r="BE417" s="100">
        <f t="shared" si="401"/>
        <v>42910</v>
      </c>
      <c r="BF417" t="s">
        <v>2683</v>
      </c>
      <c r="BG417" t="s">
        <v>3290</v>
      </c>
    </row>
    <row r="418" spans="1:59" outlineLevel="1">
      <c r="A418" s="14" t="s">
        <v>1941</v>
      </c>
      <c r="B418" t="s">
        <v>2056</v>
      </c>
      <c r="C418" s="1">
        <f t="shared" si="390"/>
        <v>8898</v>
      </c>
      <c r="D418" s="1">
        <v>3</v>
      </c>
      <c r="E418" s="1"/>
      <c r="F418" s="1"/>
      <c r="G418" s="1"/>
      <c r="H418" s="1"/>
      <c r="I418" s="1"/>
      <c r="J418" s="1"/>
      <c r="K418" s="7">
        <f>IF(W418&gt;0,RANK(W418,(W418:Y418,Z418:AN418)),0)</f>
        <v>0</v>
      </c>
      <c r="L418" s="7">
        <f>IF(X418&gt;0,RANK(X418,(W418:Y418,Z418:AN418)),0)</f>
        <v>4</v>
      </c>
      <c r="M418" s="7">
        <f>IF(Y418&gt;0,RANK(Y418,(W418:Y418,Z418:AN418)),0)</f>
        <v>1</v>
      </c>
      <c r="N418" s="7">
        <f>IF(Z418&gt;0,RANK(Z418,(W418:Y418,Z418:AN418)),0)</f>
        <v>3</v>
      </c>
      <c r="O418" s="48">
        <f t="shared" si="391"/>
        <v>2922</v>
      </c>
      <c r="P418" s="163">
        <f t="shared" si="345"/>
        <v>0.32838840188806473</v>
      </c>
      <c r="Q418" s="2"/>
      <c r="R418" s="2">
        <f t="shared" si="392"/>
        <v>0</v>
      </c>
      <c r="S418" s="2">
        <f t="shared" si="393"/>
        <v>9.9685322544391997E-2</v>
      </c>
      <c r="T418" s="2">
        <f t="shared" si="394"/>
        <v>0.53618790739492017</v>
      </c>
      <c r="U418" s="2">
        <f t="shared" si="395"/>
        <v>0.15115756349741516</v>
      </c>
      <c r="V418" s="2">
        <f t="shared" si="396"/>
        <v>0.36412677006068783</v>
      </c>
      <c r="W418" s="144">
        <f>SUMIF(County!$AT$1783:$AT$1849,$BA418,County!P$1783:P$1849)+SUMIF($BA$1561:$BA$1630,$BA418,W$1561:W$1630)</f>
        <v>0</v>
      </c>
      <c r="X418" s="144">
        <f>SUMIF(County!$AT$1783:$AT$1849,$BA418,County!Q$1783:Q$1849)+SUMIF($BA$1561:$BA$1630,$BA418,X$1561:X$1630)</f>
        <v>887</v>
      </c>
      <c r="Y418" s="144">
        <f>SUMIF(County!$AT$1783:$AT$1849,$BA418,County!R$1783:R$1849)+SUMIF($BA$1561:$BA$1630,$BA418,Y$1561:Y$1630)</f>
        <v>4771</v>
      </c>
      <c r="Z418" s="144">
        <f>SUMIF(County!$AT$1783:$AT$1849,$BA418,County!S$1783:S$1849)+SUMIF($BA$1561:$BA$1630,$BA418,Z$1561:Z$1630)</f>
        <v>1345</v>
      </c>
      <c r="AA418" s="144">
        <f>SUMIF(County!$AT$1783:$AT$1849,$BA418,County!T$1783:T$1849)+SUMIF($BA$1561:$BA$1630,$BA418,AA$1561:AA$1630)</f>
        <v>1849</v>
      </c>
      <c r="AB418" s="144">
        <f>SUMIF(County!$AT$1783:$AT$1849,$BA418,County!U$1783:U$1849)+SUMIF($BA$1561:$BA$1630,$BA418,AB$1561:AB$1630)</f>
        <v>0</v>
      </c>
      <c r="AC418" s="144">
        <f>SUMIF(County!$AT$1783:$AT$1849,$BA418,County!V$1783:V$1849)+SUMIF($BA$1561:$BA$1630,$BA418,AC$1561:AC$1630)</f>
        <v>0</v>
      </c>
      <c r="AD418" s="144"/>
      <c r="AE418" s="144"/>
      <c r="AF418" s="144"/>
      <c r="AG418" s="144"/>
      <c r="AH418" s="144">
        <f>SUMIF(County!$AT$1783:$AT$1849,$BA418,County!AA$1783:AA$1849)+SUMIF($BA$1561:$BA$1630,$BA418,AH$1561:AH$1630)</f>
        <v>46</v>
      </c>
      <c r="AI418" s="1"/>
      <c r="AK418" s="1"/>
      <c r="AP418" s="7">
        <f>IF(AA418&gt;0,RANK(AA418,(W418:Y418,Z418:AN418)),0)</f>
        <v>2</v>
      </c>
      <c r="AQ418" s="7">
        <f>IF(AB418&gt;0,RANK(AB418,(W418:Y418,Z418:AN418)),0)</f>
        <v>0</v>
      </c>
      <c r="AR418" s="7">
        <f>IF(AC418&gt;0,RANK(AC418,(W418:Y418,Z418:AN418)),0)</f>
        <v>0</v>
      </c>
      <c r="AS418" s="7">
        <f>IF(AD418&gt;0,RANK(AD418,(W418:Y418,AD418:AN418)),0)</f>
        <v>0</v>
      </c>
      <c r="AT418" s="2">
        <f t="shared" si="397"/>
        <v>0.20779950550685547</v>
      </c>
      <c r="AU418" s="2">
        <f t="shared" si="398"/>
        <v>0</v>
      </c>
      <c r="AV418" s="2">
        <f t="shared" si="399"/>
        <v>0</v>
      </c>
      <c r="AW418" s="2">
        <f t="shared" si="400"/>
        <v>0</v>
      </c>
      <c r="AY418" s="2" t="str">
        <f t="shared" si="365"/>
        <v>District 11</v>
      </c>
      <c r="AZ418" t="str">
        <f t="shared" si="366"/>
        <v>PA</v>
      </c>
      <c r="BA418">
        <v>11</v>
      </c>
      <c r="BC418" s="91">
        <v>42</v>
      </c>
      <c r="BD418" s="93">
        <v>911</v>
      </c>
      <c r="BE418" s="100">
        <f t="shared" si="401"/>
        <v>42911</v>
      </c>
      <c r="BF418" t="s">
        <v>2683</v>
      </c>
      <c r="BG418" t="s">
        <v>3290</v>
      </c>
    </row>
    <row r="419" spans="1:59" outlineLevel="1">
      <c r="A419" s="14" t="s">
        <v>475</v>
      </c>
      <c r="B419" t="s">
        <v>2056</v>
      </c>
      <c r="C419" s="1">
        <f t="shared" si="390"/>
        <v>30495</v>
      </c>
      <c r="D419" s="1">
        <v>4</v>
      </c>
      <c r="E419" s="1"/>
      <c r="F419" s="1"/>
      <c r="G419" s="1"/>
      <c r="H419" s="1"/>
      <c r="I419" s="1"/>
      <c r="J419" s="1"/>
      <c r="K419" s="7">
        <f>IF(W419&gt;0,RANK(W419,(W419:Y419,Z419:AN419)),0)</f>
        <v>0</v>
      </c>
      <c r="L419" s="7">
        <f>IF(X419&gt;0,RANK(X419,(W419:Y419,Z419:AN419)),0)</f>
        <v>4</v>
      </c>
      <c r="M419" s="7">
        <f>IF(Y419&gt;0,RANK(Y419,(W419:Y419,Z419:AN419)),0)</f>
        <v>1</v>
      </c>
      <c r="N419" s="7">
        <f>IF(Z419&gt;0,RANK(Z419,(W419:Y419,Z419:AN419)),0)</f>
        <v>3</v>
      </c>
      <c r="O419" s="48">
        <f t="shared" si="391"/>
        <v>11479</v>
      </c>
      <c r="P419" s="163">
        <f t="shared" si="345"/>
        <v>0.37642236432201998</v>
      </c>
      <c r="Q419" s="2"/>
      <c r="R419" s="2">
        <f t="shared" si="392"/>
        <v>0</v>
      </c>
      <c r="S419" s="2">
        <f t="shared" si="393"/>
        <v>8.9883587473356286E-2</v>
      </c>
      <c r="T419" s="2">
        <f t="shared" si="394"/>
        <v>0.58084931956058372</v>
      </c>
      <c r="U419" s="2">
        <f t="shared" si="395"/>
        <v>0.11870798491555992</v>
      </c>
      <c r="V419" s="2">
        <f t="shared" si="396"/>
        <v>0.32926709296605994</v>
      </c>
      <c r="W419" s="144">
        <f>SUMIF(County!$AT$1783:$AT$1849,$BA419,County!P$1783:P$1849)+SUMIF($BA$1561:$BA$1630,$BA419,W$1561:W$1630)</f>
        <v>0</v>
      </c>
      <c r="X419" s="144">
        <f>SUMIF(County!$AT$1783:$AT$1849,$BA419,County!Q$1783:Q$1849)+SUMIF($BA$1561:$BA$1630,$BA419,X$1561:X$1630)</f>
        <v>2741</v>
      </c>
      <c r="Y419" s="144">
        <f>SUMIF(County!$AT$1783:$AT$1849,$BA419,County!R$1783:R$1849)+SUMIF($BA$1561:$BA$1630,$BA419,Y$1561:Y$1630)</f>
        <v>17713</v>
      </c>
      <c r="Z419" s="144">
        <f>SUMIF(County!$AT$1783:$AT$1849,$BA419,County!S$1783:S$1849)+SUMIF($BA$1561:$BA$1630,$BA419,Z$1561:Z$1630)</f>
        <v>3620</v>
      </c>
      <c r="AA419" s="144">
        <f>SUMIF(County!$AT$1783:$AT$1849,$BA419,County!T$1783:T$1849)+SUMIF($BA$1561:$BA$1630,$BA419,AA$1561:AA$1630)</f>
        <v>6234</v>
      </c>
      <c r="AB419" s="144">
        <f>SUMIF(County!$AT$1783:$AT$1849,$BA419,County!U$1783:U$1849)+SUMIF($BA$1561:$BA$1630,$BA419,AB$1561:AB$1630)</f>
        <v>0</v>
      </c>
      <c r="AC419" s="144">
        <f>SUMIF(County!$AT$1783:$AT$1849,$BA419,County!V$1783:V$1849)+SUMIF($BA$1561:$BA$1630,$BA419,AC$1561:AC$1630)</f>
        <v>0</v>
      </c>
      <c r="AD419" s="144"/>
      <c r="AE419" s="144"/>
      <c r="AF419" s="144"/>
      <c r="AG419" s="144"/>
      <c r="AH419" s="144">
        <f>SUMIF(County!$AT$1783:$AT$1849,$BA419,County!AA$1783:AA$1849)+SUMIF($BA$1561:$BA$1630,$BA419,AH$1561:AH$1630)</f>
        <v>187</v>
      </c>
      <c r="AI419" s="1"/>
      <c r="AK419" s="1"/>
      <c r="AP419" s="7">
        <f>IF(AA419&gt;0,RANK(AA419,(W419:Y419,Z419:AN419)),0)</f>
        <v>2</v>
      </c>
      <c r="AQ419" s="7">
        <f>IF(AB419&gt;0,RANK(AB419,(W419:Y419,Z419:AN419)),0)</f>
        <v>0</v>
      </c>
      <c r="AR419" s="7">
        <f>IF(AC419&gt;0,RANK(AC419,(W419:Y419,Z419:AN419)),0)</f>
        <v>0</v>
      </c>
      <c r="AS419" s="7">
        <f>IF(AD419&gt;0,RANK(AD419,(W419:Y419,AD419:AN419)),0)</f>
        <v>0</v>
      </c>
      <c r="AT419" s="2">
        <f t="shared" si="397"/>
        <v>0.20442695523856369</v>
      </c>
      <c r="AU419" s="2">
        <f t="shared" si="398"/>
        <v>0</v>
      </c>
      <c r="AV419" s="2">
        <f t="shared" si="399"/>
        <v>0</v>
      </c>
      <c r="AW419" s="2">
        <f t="shared" si="400"/>
        <v>0</v>
      </c>
      <c r="AY419" s="2" t="str">
        <f t="shared" si="365"/>
        <v>District 12</v>
      </c>
      <c r="AZ419" t="str">
        <f t="shared" si="366"/>
        <v>PA</v>
      </c>
      <c r="BA419">
        <v>12</v>
      </c>
      <c r="BC419" s="91">
        <v>42</v>
      </c>
      <c r="BD419" s="93">
        <v>912</v>
      </c>
      <c r="BE419" s="100">
        <f t="shared" si="401"/>
        <v>42912</v>
      </c>
      <c r="BF419" t="s">
        <v>2683</v>
      </c>
      <c r="BG419" t="s">
        <v>3290</v>
      </c>
    </row>
    <row r="420" spans="1:59" outlineLevel="1">
      <c r="A420" s="14" t="s">
        <v>591</v>
      </c>
      <c r="B420" t="s">
        <v>2056</v>
      </c>
      <c r="C420" s="1">
        <f t="shared" si="390"/>
        <v>0</v>
      </c>
      <c r="D420" s="1">
        <v>3</v>
      </c>
      <c r="E420" s="1"/>
      <c r="F420" s="1"/>
      <c r="G420" s="1"/>
      <c r="H420" s="1"/>
      <c r="I420" s="1"/>
      <c r="J420" s="1"/>
      <c r="K420" s="7">
        <f>IF(W420&gt;0,RANK(W420,(W420:Y420,Z420:AN420)),0)</f>
        <v>0</v>
      </c>
      <c r="L420" s="7">
        <f>IF(X420&gt;0,RANK(X420,(W420:Y420,Z420:AN420)),0)</f>
        <v>0</v>
      </c>
      <c r="M420" s="7">
        <f>IF(Y420&gt;0,RANK(Y420,(W420:Y420,Z420:AN420)),0)</f>
        <v>0</v>
      </c>
      <c r="N420" s="7">
        <f>IF(Z420&gt;0,RANK(Z420,(W420:Y420,Z420:AN420)),0)</f>
        <v>0</v>
      </c>
      <c r="O420" s="48">
        <f t="shared" si="391"/>
        <v>0</v>
      </c>
      <c r="P420" s="163" t="e">
        <f t="shared" si="345"/>
        <v>#DIV/0!</v>
      </c>
      <c r="Q420" s="2"/>
      <c r="R420" s="2" t="str">
        <f t="shared" si="392"/>
        <v>-</v>
      </c>
      <c r="S420" s="2" t="str">
        <f t="shared" si="393"/>
        <v>-</v>
      </c>
      <c r="T420" s="2" t="str">
        <f t="shared" si="394"/>
        <v>-</v>
      </c>
      <c r="U420" s="2" t="str">
        <f t="shared" si="395"/>
        <v>-</v>
      </c>
      <c r="V420" s="2" t="str">
        <f t="shared" si="396"/>
        <v>-</v>
      </c>
      <c r="W420" s="144">
        <f>SUMIF(County!$AT$1783:$AT$1849,$BA420,County!P$1783:P$1849)+SUMIF($BA$1561:$BA$1630,$BA420,W$1561:W$1630)</f>
        <v>0</v>
      </c>
      <c r="X420" s="144">
        <f>SUMIF(County!$AT$1783:$AT$1849,$BA420,County!Q$1783:Q$1849)+SUMIF($BA$1561:$BA$1630,$BA420,X$1561:X$1630)</f>
        <v>0</v>
      </c>
      <c r="Y420" s="144">
        <f>SUMIF(County!$AT$1783:$AT$1849,$BA420,County!R$1783:R$1849)+SUMIF($BA$1561:$BA$1630,$BA420,Y$1561:Y$1630)</f>
        <v>0</v>
      </c>
      <c r="Z420" s="144">
        <f>SUMIF(County!$AT$1783:$AT$1849,$BA420,County!S$1783:S$1849)+SUMIF($BA$1561:$BA$1630,$BA420,Z$1561:Z$1630)</f>
        <v>0</v>
      </c>
      <c r="AA420" s="144">
        <f>SUMIF(County!$AT$1783:$AT$1849,$BA420,County!T$1783:T$1849)+SUMIF($BA$1561:$BA$1630,$BA420,AA$1561:AA$1630)</f>
        <v>0</v>
      </c>
      <c r="AB420" s="144">
        <f>SUMIF(County!$AT$1783:$AT$1849,$BA420,County!U$1783:U$1849)+SUMIF($BA$1561:$BA$1630,$BA420,AB$1561:AB$1630)</f>
        <v>0</v>
      </c>
      <c r="AC420" s="144">
        <f>SUMIF(County!$AT$1783:$AT$1849,$BA420,County!V$1783:V$1849)+SUMIF($BA$1561:$BA$1630,$BA420,AC$1561:AC$1630)</f>
        <v>0</v>
      </c>
      <c r="AD420" s="144"/>
      <c r="AE420" s="144"/>
      <c r="AF420" s="144"/>
      <c r="AG420" s="144"/>
      <c r="AH420" s="144">
        <f>SUMIF(County!$AT$1783:$AT$1849,$BA420,County!AA$1783:AA$1849)+SUMIF($BA$1561:$BA$1630,$BA420,AH$1561:AH$1630)</f>
        <v>0</v>
      </c>
      <c r="AI420" s="1"/>
      <c r="AK420" s="1"/>
      <c r="AP420" s="7">
        <f>IF(AA420&gt;0,RANK(AA420,(W420:Y420,Z420:AN420)),0)</f>
        <v>0</v>
      </c>
      <c r="AQ420" s="7">
        <f>IF(AB420&gt;0,RANK(AB420,(W420:Y420,Z420:AN420)),0)</f>
        <v>0</v>
      </c>
      <c r="AR420" s="7">
        <f>IF(AC420&gt;0,RANK(AC420,(W420:Y420,Z420:AN420)),0)</f>
        <v>0</v>
      </c>
      <c r="AS420" s="7">
        <f>IF(AD420&gt;0,RANK(AD420,(W420:Y420,AD420:AN420)),0)</f>
        <v>0</v>
      </c>
      <c r="AT420" s="2" t="str">
        <f t="shared" si="397"/>
        <v>-</v>
      </c>
      <c r="AU420" s="2" t="str">
        <f t="shared" si="398"/>
        <v>-</v>
      </c>
      <c r="AV420" s="2" t="str">
        <f t="shared" si="399"/>
        <v>-</v>
      </c>
      <c r="AW420" s="2" t="str">
        <f t="shared" si="400"/>
        <v>-</v>
      </c>
      <c r="AY420" s="2" t="str">
        <f t="shared" si="365"/>
        <v>District 13</v>
      </c>
      <c r="AZ420" t="str">
        <f t="shared" si="366"/>
        <v>PA</v>
      </c>
      <c r="BA420">
        <v>13</v>
      </c>
      <c r="BC420" s="91">
        <v>42</v>
      </c>
      <c r="BD420" s="93">
        <v>913</v>
      </c>
      <c r="BE420" s="100">
        <f t="shared" si="401"/>
        <v>42913</v>
      </c>
      <c r="BF420" t="s">
        <v>2683</v>
      </c>
      <c r="BG420" t="s">
        <v>3290</v>
      </c>
    </row>
    <row r="421" spans="1:59" outlineLevel="1">
      <c r="A421" s="14" t="s">
        <v>27</v>
      </c>
      <c r="B421" t="s">
        <v>2056</v>
      </c>
      <c r="C421" s="1">
        <f t="shared" si="390"/>
        <v>19648</v>
      </c>
      <c r="D421" s="1">
        <v>3</v>
      </c>
      <c r="E421" s="1"/>
      <c r="F421" s="1"/>
      <c r="G421" s="1"/>
      <c r="H421" s="1"/>
      <c r="I421" s="1"/>
      <c r="J421" s="1"/>
      <c r="K421" s="7">
        <f>IF(W421&gt;0,RANK(W421,(W421:Y421,Z421:AN421)),0)</f>
        <v>0</v>
      </c>
      <c r="L421" s="7">
        <f>IF(X421&gt;0,RANK(X421,(W421:Y421,Z421:AN421)),0)</f>
        <v>4</v>
      </c>
      <c r="M421" s="7">
        <f>IF(Y421&gt;0,RANK(Y421,(W421:Y421,Z421:AN421)),0)</f>
        <v>1</v>
      </c>
      <c r="N421" s="7">
        <f>IF(Z421&gt;0,RANK(Z421,(W421:Y421,Z421:AN421)),0)</f>
        <v>3</v>
      </c>
      <c r="O421" s="48">
        <f t="shared" si="391"/>
        <v>6655</v>
      </c>
      <c r="P421" s="163">
        <f t="shared" si="345"/>
        <v>0.33871131921824105</v>
      </c>
      <c r="Q421" s="2"/>
      <c r="R421" s="2">
        <f t="shared" si="392"/>
        <v>0</v>
      </c>
      <c r="S421" s="2">
        <f t="shared" si="393"/>
        <v>9.705822475570032E-2</v>
      </c>
      <c r="T421" s="2">
        <f t="shared" si="394"/>
        <v>0.53776465798045603</v>
      </c>
      <c r="U421" s="2">
        <f t="shared" si="395"/>
        <v>0.15721701954397393</v>
      </c>
      <c r="V421" s="2">
        <f t="shared" si="396"/>
        <v>0.36517711726384361</v>
      </c>
      <c r="W421" s="144">
        <f>SUMIF(County!$AT$1783:$AT$1849,$BA421,County!P$1783:P$1849)+SUMIF($BA$1561:$BA$1630,$BA421,W$1561:W$1630)</f>
        <v>0</v>
      </c>
      <c r="X421" s="144">
        <f>SUMIF(County!$AT$1783:$AT$1849,$BA421,County!Q$1783:Q$1849)+SUMIF($BA$1561:$BA$1630,$BA421,X$1561:X$1630)</f>
        <v>1907</v>
      </c>
      <c r="Y421" s="144">
        <f>SUMIF(County!$AT$1783:$AT$1849,$BA421,County!R$1783:R$1849)+SUMIF($BA$1561:$BA$1630,$BA421,Y$1561:Y$1630)</f>
        <v>10566</v>
      </c>
      <c r="Z421" s="144">
        <f>SUMIF(County!$AT$1783:$AT$1849,$BA421,County!S$1783:S$1849)+SUMIF($BA$1561:$BA$1630,$BA421,Z$1561:Z$1630)</f>
        <v>3089</v>
      </c>
      <c r="AA421" s="144">
        <f>SUMIF(County!$AT$1783:$AT$1849,$BA421,County!T$1783:T$1849)+SUMIF($BA$1561:$BA$1630,$BA421,AA$1561:AA$1630)</f>
        <v>3911</v>
      </c>
      <c r="AB421" s="144">
        <f>SUMIF(County!$AT$1783:$AT$1849,$BA421,County!U$1783:U$1849)+SUMIF($BA$1561:$BA$1630,$BA421,AB$1561:AB$1630)</f>
        <v>0</v>
      </c>
      <c r="AC421" s="144">
        <f>SUMIF(County!$AT$1783:$AT$1849,$BA421,County!V$1783:V$1849)+SUMIF($BA$1561:$BA$1630,$BA421,AC$1561:AC$1630)</f>
        <v>0</v>
      </c>
      <c r="AD421" s="144"/>
      <c r="AE421" s="144"/>
      <c r="AF421" s="144"/>
      <c r="AG421" s="144"/>
      <c r="AH421" s="144">
        <f>SUMIF(County!$AT$1783:$AT$1849,$BA421,County!AA$1783:AA$1849)+SUMIF($BA$1561:$BA$1630,$BA421,AH$1561:AH$1630)</f>
        <v>175</v>
      </c>
      <c r="AI421" s="1"/>
      <c r="AK421" s="1"/>
      <c r="AP421" s="7">
        <f>IF(AA421&gt;0,RANK(AA421,(W421:Y421,Z421:AN421)),0)</f>
        <v>2</v>
      </c>
      <c r="AQ421" s="7">
        <f>IF(AB421&gt;0,RANK(AB421,(W421:Y421,Z421:AN421)),0)</f>
        <v>0</v>
      </c>
      <c r="AR421" s="7">
        <f>IF(AC421&gt;0,RANK(AC421,(W421:Y421,Z421:AN421)),0)</f>
        <v>0</v>
      </c>
      <c r="AS421" s="7">
        <f>IF(AD421&gt;0,RANK(AD421,(W421:Y421,AD421:AN421)),0)</f>
        <v>0</v>
      </c>
      <c r="AT421" s="2">
        <f t="shared" si="397"/>
        <v>0.19905333876221498</v>
      </c>
      <c r="AU421" s="2">
        <f t="shared" si="398"/>
        <v>0</v>
      </c>
      <c r="AV421" s="2">
        <f t="shared" si="399"/>
        <v>0</v>
      </c>
      <c r="AW421" s="2">
        <f t="shared" si="400"/>
        <v>0</v>
      </c>
      <c r="AY421" s="2" t="str">
        <f t="shared" si="365"/>
        <v>District 14</v>
      </c>
      <c r="AZ421" t="str">
        <f t="shared" si="366"/>
        <v>PA</v>
      </c>
      <c r="BA421">
        <v>14</v>
      </c>
      <c r="BC421" s="91">
        <v>42</v>
      </c>
      <c r="BD421" s="93">
        <v>914</v>
      </c>
      <c r="BE421" s="100">
        <f t="shared" si="401"/>
        <v>42914</v>
      </c>
      <c r="BF421" t="s">
        <v>2683</v>
      </c>
      <c r="BG421" t="s">
        <v>3290</v>
      </c>
    </row>
    <row r="422" spans="1:59" outlineLevel="1">
      <c r="A422" s="14" t="s">
        <v>1082</v>
      </c>
      <c r="B422" t="s">
        <v>2056</v>
      </c>
      <c r="C422" s="1">
        <f t="shared" si="390"/>
        <v>18265</v>
      </c>
      <c r="D422" s="1">
        <v>3</v>
      </c>
      <c r="E422" s="1"/>
      <c r="F422" s="1"/>
      <c r="G422" s="1"/>
      <c r="H422" s="1"/>
      <c r="I422" s="1"/>
      <c r="J422" s="1"/>
      <c r="K422" s="7">
        <f>IF(W422&gt;0,RANK(W422,(W422:Y422,Z422:AN422)),0)</f>
        <v>0</v>
      </c>
      <c r="L422" s="7">
        <f>IF(X422&gt;0,RANK(X422,(W422:Y422,Z422:AN422)),0)</f>
        <v>4</v>
      </c>
      <c r="M422" s="7">
        <f>IF(Y422&gt;0,RANK(Y422,(W422:Y422,Z422:AN422)),0)</f>
        <v>1</v>
      </c>
      <c r="N422" s="7">
        <f>IF(Z422&gt;0,RANK(Z422,(W422:Y422,Z422:AN422)),0)</f>
        <v>3</v>
      </c>
      <c r="O422" s="48">
        <f t="shared" si="391"/>
        <v>7898</v>
      </c>
      <c r="P422" s="163">
        <f t="shared" si="345"/>
        <v>0.43241171639748155</v>
      </c>
      <c r="Q422" s="2"/>
      <c r="R422" s="2">
        <f t="shared" si="392"/>
        <v>0</v>
      </c>
      <c r="S422" s="2">
        <f t="shared" si="393"/>
        <v>0.10002737476047084</v>
      </c>
      <c r="T422" s="2">
        <f t="shared" si="394"/>
        <v>0.60569395017793592</v>
      </c>
      <c r="U422" s="2">
        <f t="shared" si="395"/>
        <v>0.11990145086230496</v>
      </c>
      <c r="V422" s="2">
        <f t="shared" si="396"/>
        <v>0.29427867506159322</v>
      </c>
      <c r="W422" s="144">
        <f>SUMIF(County!$AT$1783:$AT$1849,$BA422,County!P$1783:P$1849)+SUMIF($BA$1561:$BA$1630,$BA422,W$1561:W$1630)</f>
        <v>0</v>
      </c>
      <c r="X422" s="144">
        <f>SUMIF(County!$AT$1783:$AT$1849,$BA422,County!Q$1783:Q$1849)+SUMIF($BA$1561:$BA$1630,$BA422,X$1561:X$1630)</f>
        <v>1827</v>
      </c>
      <c r="Y422" s="144">
        <f>SUMIF(County!$AT$1783:$AT$1849,$BA422,County!R$1783:R$1849)+SUMIF($BA$1561:$BA$1630,$BA422,Y$1561:Y$1630)</f>
        <v>11063</v>
      </c>
      <c r="Z422" s="144">
        <f>SUMIF(County!$AT$1783:$AT$1849,$BA422,County!S$1783:S$1849)+SUMIF($BA$1561:$BA$1630,$BA422,Z$1561:Z$1630)</f>
        <v>2190</v>
      </c>
      <c r="AA422" s="144">
        <f>SUMIF(County!$AT$1783:$AT$1849,$BA422,County!T$1783:T$1849)+SUMIF($BA$1561:$BA$1630,$BA422,AA$1561:AA$1630)</f>
        <v>3165</v>
      </c>
      <c r="AB422" s="144">
        <f>SUMIF(County!$AT$1783:$AT$1849,$BA422,County!U$1783:U$1849)+SUMIF($BA$1561:$BA$1630,$BA422,AB$1561:AB$1630)</f>
        <v>0</v>
      </c>
      <c r="AC422" s="144">
        <f>SUMIF(County!$AT$1783:$AT$1849,$BA422,County!V$1783:V$1849)+SUMIF($BA$1561:$BA$1630,$BA422,AC$1561:AC$1630)</f>
        <v>0</v>
      </c>
      <c r="AD422" s="144"/>
      <c r="AE422" s="144"/>
      <c r="AF422" s="144"/>
      <c r="AG422" s="144"/>
      <c r="AH422" s="144">
        <f>SUMIF(County!$AT$1783:$AT$1849,$BA422,County!AA$1783:AA$1849)+SUMIF($BA$1561:$BA$1630,$BA422,AH$1561:AH$1630)</f>
        <v>20</v>
      </c>
      <c r="AI422" s="1"/>
      <c r="AK422" s="1"/>
      <c r="AP422" s="7">
        <f>IF(AA422&gt;0,RANK(AA422,(W422:Y422,Z422:AN422)),0)</f>
        <v>2</v>
      </c>
      <c r="AQ422" s="7">
        <f>IF(AB422&gt;0,RANK(AB422,(W422:Y422,Z422:AN422)),0)</f>
        <v>0</v>
      </c>
      <c r="AR422" s="7">
        <f>IF(AC422&gt;0,RANK(AC422,(W422:Y422,Z422:AN422)),0)</f>
        <v>0</v>
      </c>
      <c r="AS422" s="7">
        <f>IF(AD422&gt;0,RANK(AD422,(W422:Y422,AD422:AN422)),0)</f>
        <v>0</v>
      </c>
      <c r="AT422" s="2">
        <f t="shared" si="397"/>
        <v>0.17328223378045443</v>
      </c>
      <c r="AU422" s="2">
        <f t="shared" si="398"/>
        <v>0</v>
      </c>
      <c r="AV422" s="2">
        <f t="shared" si="399"/>
        <v>0</v>
      </c>
      <c r="AW422" s="2">
        <f t="shared" si="400"/>
        <v>0</v>
      </c>
      <c r="AY422" s="2" t="str">
        <f t="shared" si="365"/>
        <v>District 15</v>
      </c>
      <c r="AZ422" t="str">
        <f t="shared" si="366"/>
        <v>PA</v>
      </c>
      <c r="BA422">
        <v>15</v>
      </c>
      <c r="BC422" s="91">
        <v>42</v>
      </c>
      <c r="BD422" s="93">
        <v>915</v>
      </c>
      <c r="BE422" s="100">
        <f t="shared" si="401"/>
        <v>42915</v>
      </c>
      <c r="BF422" t="s">
        <v>2683</v>
      </c>
      <c r="BG422" t="s">
        <v>3290</v>
      </c>
    </row>
    <row r="423" spans="1:59" outlineLevel="1">
      <c r="A423" s="14" t="s">
        <v>3223</v>
      </c>
      <c r="B423" t="s">
        <v>2056</v>
      </c>
      <c r="C423" s="1">
        <f t="shared" si="390"/>
        <v>41473</v>
      </c>
      <c r="D423" s="1">
        <v>3</v>
      </c>
      <c r="E423" s="1"/>
      <c r="F423" s="1"/>
      <c r="G423" s="1"/>
      <c r="H423" s="1"/>
      <c r="I423" s="1"/>
      <c r="J423" s="1"/>
      <c r="K423" s="7">
        <f>IF(W423&gt;0,RANK(W423,(W423:Y423,Z423:AN423)),0)</f>
        <v>0</v>
      </c>
      <c r="L423" s="7">
        <f>IF(X423&gt;0,RANK(X423,(W423:Y423,Z423:AN423)),0)</f>
        <v>4</v>
      </c>
      <c r="M423" s="7">
        <f>IF(Y423&gt;0,RANK(Y423,(W423:Y423,Z423:AN423)),0)</f>
        <v>1</v>
      </c>
      <c r="N423" s="7">
        <f>IF(Z423&gt;0,RANK(Z423,(W423:Y423,Z423:AN423)),0)</f>
        <v>3</v>
      </c>
      <c r="O423" s="48">
        <f t="shared" si="391"/>
        <v>15825</v>
      </c>
      <c r="P423" s="163">
        <f t="shared" si="345"/>
        <v>0.38157355387842695</v>
      </c>
      <c r="Q423" s="2"/>
      <c r="R423" s="2">
        <f t="shared" si="392"/>
        <v>0</v>
      </c>
      <c r="S423" s="2">
        <f t="shared" si="393"/>
        <v>0.12504521013671546</v>
      </c>
      <c r="T423" s="2">
        <f t="shared" si="394"/>
        <v>0.55305861644925614</v>
      </c>
      <c r="U423" s="2">
        <f t="shared" si="395"/>
        <v>0.14720420514551635</v>
      </c>
      <c r="V423" s="2">
        <f t="shared" si="396"/>
        <v>0.32189617341402843</v>
      </c>
      <c r="W423" s="144">
        <f>SUMIF(County!$AT$1783:$AT$1849,$BA423,County!P$1783:P$1849)+SUMIF($BA$1561:$BA$1630,$BA423,W$1561:W$1630)</f>
        <v>0</v>
      </c>
      <c r="X423" s="144">
        <f>SUMIF(County!$AT$1783:$AT$1849,$BA423,County!Q$1783:Q$1849)+SUMIF($BA$1561:$BA$1630,$BA423,X$1561:X$1630)</f>
        <v>5186</v>
      </c>
      <c r="Y423" s="144">
        <f>SUMIF(County!$AT$1783:$AT$1849,$BA423,County!R$1783:R$1849)+SUMIF($BA$1561:$BA$1630,$BA423,Y$1561:Y$1630)</f>
        <v>22937</v>
      </c>
      <c r="Z423" s="144">
        <f>SUMIF(County!$AT$1783:$AT$1849,$BA423,County!S$1783:S$1849)+SUMIF($BA$1561:$BA$1630,$BA423,Z$1561:Z$1630)</f>
        <v>6105</v>
      </c>
      <c r="AA423" s="144">
        <f>SUMIF(County!$AT$1783:$AT$1849,$BA423,County!T$1783:T$1849)+SUMIF($BA$1561:$BA$1630,$BA423,AA$1561:AA$1630)</f>
        <v>7112</v>
      </c>
      <c r="AB423" s="144">
        <f>SUMIF(County!$AT$1783:$AT$1849,$BA423,County!U$1783:U$1849)+SUMIF($BA$1561:$BA$1630,$BA423,AB$1561:AB$1630)</f>
        <v>0</v>
      </c>
      <c r="AC423" s="144">
        <f>SUMIF(County!$AT$1783:$AT$1849,$BA423,County!V$1783:V$1849)+SUMIF($BA$1561:$BA$1630,$BA423,AC$1561:AC$1630)</f>
        <v>0</v>
      </c>
      <c r="AD423" s="144"/>
      <c r="AE423" s="144"/>
      <c r="AF423" s="144"/>
      <c r="AG423" s="144"/>
      <c r="AH423" s="144">
        <f>SUMIF(County!$AT$1783:$AT$1849,$BA423,County!AA$1783:AA$1849)+SUMIF($BA$1561:$BA$1630,$BA423,AH$1561:AH$1630)</f>
        <v>133</v>
      </c>
      <c r="AI423" s="1"/>
      <c r="AK423" s="1"/>
      <c r="AP423" s="7">
        <f>IF(AA423&gt;0,RANK(AA423,(W423:Y423,Z423:AN423)),0)</f>
        <v>2</v>
      </c>
      <c r="AQ423" s="7">
        <f>IF(AB423&gt;0,RANK(AB423,(W423:Y423,Z423:AN423)),0)</f>
        <v>0</v>
      </c>
      <c r="AR423" s="7">
        <f>IF(AC423&gt;0,RANK(AC423,(W423:Y423,Z423:AN423)),0)</f>
        <v>0</v>
      </c>
      <c r="AS423" s="7">
        <f>IF(AD423&gt;0,RANK(AD423,(W423:Y423,AD423:AN423)),0)</f>
        <v>0</v>
      </c>
      <c r="AT423" s="2">
        <f t="shared" si="397"/>
        <v>0.17148506257082921</v>
      </c>
      <c r="AU423" s="2">
        <f t="shared" si="398"/>
        <v>0</v>
      </c>
      <c r="AV423" s="2">
        <f t="shared" si="399"/>
        <v>0</v>
      </c>
      <c r="AW423" s="2">
        <f t="shared" si="400"/>
        <v>0</v>
      </c>
      <c r="AY423" s="2" t="str">
        <f t="shared" si="365"/>
        <v>District 16</v>
      </c>
      <c r="AZ423" t="str">
        <f t="shared" si="366"/>
        <v>PA</v>
      </c>
      <c r="BA423">
        <v>16</v>
      </c>
      <c r="BC423" s="91">
        <v>42</v>
      </c>
      <c r="BD423" s="93">
        <v>916</v>
      </c>
      <c r="BE423" s="100">
        <f t="shared" si="401"/>
        <v>42916</v>
      </c>
      <c r="BF423" t="s">
        <v>2683</v>
      </c>
      <c r="BG423" t="s">
        <v>3290</v>
      </c>
    </row>
    <row r="424" spans="1:59" outlineLevel="1">
      <c r="A424" s="14" t="s">
        <v>1528</v>
      </c>
      <c r="B424" t="s">
        <v>2056</v>
      </c>
      <c r="C424" s="1">
        <f t="shared" si="390"/>
        <v>20742</v>
      </c>
      <c r="D424" s="1">
        <v>3</v>
      </c>
      <c r="E424" s="1"/>
      <c r="F424" s="1"/>
      <c r="G424" s="1"/>
      <c r="H424" s="1"/>
      <c r="I424" s="1"/>
      <c r="J424" s="1"/>
      <c r="K424" s="7">
        <f>IF(W424&gt;0,RANK(W424,(W424:Y424,Z424:AN424)),0)</f>
        <v>6</v>
      </c>
      <c r="L424" s="7">
        <f>IF(X424&gt;0,RANK(X424,(W424:Y424,Z424:AN424)),0)</f>
        <v>4</v>
      </c>
      <c r="M424" s="7">
        <f>IF(Y424&gt;0,RANK(Y424,(W424:Y424,Z424:AN424)),0)</f>
        <v>1</v>
      </c>
      <c r="N424" s="7">
        <f>IF(Z424&gt;0,RANK(Z424,(W424:Y424,Z424:AN424)),0)</f>
        <v>3</v>
      </c>
      <c r="O424" s="48">
        <f t="shared" si="391"/>
        <v>6334</v>
      </c>
      <c r="P424" s="163">
        <f t="shared" si="345"/>
        <v>0.30537074534760389</v>
      </c>
      <c r="Q424" s="2"/>
      <c r="R424" s="2">
        <f t="shared" si="392"/>
        <v>1.446340757882557E-4</v>
      </c>
      <c r="S424" s="2">
        <f t="shared" si="393"/>
        <v>9.2710442580271918E-2</v>
      </c>
      <c r="T424" s="2">
        <f t="shared" si="394"/>
        <v>0.53524250313373833</v>
      </c>
      <c r="U424" s="2">
        <f t="shared" si="395"/>
        <v>0.13113489538135184</v>
      </c>
      <c r="V424" s="2">
        <f t="shared" si="396"/>
        <v>0.37190242021020148</v>
      </c>
      <c r="W424" s="144">
        <f>SUMIF(County!$AT$1783:$AT$1849,$BA424,County!P$1783:P$1849)+SUMIF($BA$1561:$BA$1630,$BA424,W$1561:W$1630)</f>
        <v>3</v>
      </c>
      <c r="X424" s="144">
        <f>SUMIF(County!$AT$1783:$AT$1849,$BA424,County!Q$1783:Q$1849)+SUMIF($BA$1561:$BA$1630,$BA424,X$1561:X$1630)</f>
        <v>1923</v>
      </c>
      <c r="Y424" s="144">
        <f>SUMIF(County!$AT$1783:$AT$1849,$BA424,County!R$1783:R$1849)+SUMIF($BA$1561:$BA$1630,$BA424,Y$1561:Y$1630)</f>
        <v>11102</v>
      </c>
      <c r="Z424" s="144">
        <f>SUMIF(County!$AT$1783:$AT$1849,$BA424,County!S$1783:S$1849)+SUMIF($BA$1561:$BA$1630,$BA424,Z$1561:Z$1630)</f>
        <v>2720</v>
      </c>
      <c r="AA424" s="144">
        <f>SUMIF(County!$AT$1783:$AT$1849,$BA424,County!T$1783:T$1849)+SUMIF($BA$1561:$BA$1630,$BA424,AA$1561:AA$1630)</f>
        <v>4768</v>
      </c>
      <c r="AB424" s="144">
        <f>SUMIF(County!$AT$1783:$AT$1849,$BA424,County!U$1783:U$1849)+SUMIF($BA$1561:$BA$1630,$BA424,AB$1561:AB$1630)</f>
        <v>0</v>
      </c>
      <c r="AC424" s="144">
        <f>SUMIF(County!$AT$1783:$AT$1849,$BA424,County!V$1783:V$1849)+SUMIF($BA$1561:$BA$1630,$BA424,AC$1561:AC$1630)</f>
        <v>0</v>
      </c>
      <c r="AD424" s="144"/>
      <c r="AE424" s="144"/>
      <c r="AF424" s="144"/>
      <c r="AG424" s="144"/>
      <c r="AH424" s="144">
        <f>SUMIF(County!$AT$1783:$AT$1849,$BA424,County!AA$1783:AA$1849)+SUMIF($BA$1561:$BA$1630,$BA424,AH$1561:AH$1630)</f>
        <v>226</v>
      </c>
      <c r="AI424" s="1"/>
      <c r="AK424" s="1"/>
      <c r="AP424" s="7">
        <f>IF(AA424&gt;0,RANK(AA424,(W424:Y424,Z424:AN424)),0)</f>
        <v>2</v>
      </c>
      <c r="AQ424" s="7">
        <f>IF(AB424&gt;0,RANK(AB424,(W424:Y424,Z424:AN424)),0)</f>
        <v>0</v>
      </c>
      <c r="AR424" s="7">
        <f>IF(AC424&gt;0,RANK(AC424,(W424:Y424,Z424:AN424)),0)</f>
        <v>0</v>
      </c>
      <c r="AS424" s="7">
        <f>IF(AD424&gt;0,RANK(AD424,(W424:Y424,AD424:AN424)),0)</f>
        <v>0</v>
      </c>
      <c r="AT424" s="2">
        <f t="shared" si="397"/>
        <v>0.22987175778613442</v>
      </c>
      <c r="AU424" s="2">
        <f t="shared" si="398"/>
        <v>0</v>
      </c>
      <c r="AV424" s="2">
        <f t="shared" si="399"/>
        <v>0</v>
      </c>
      <c r="AW424" s="2">
        <f t="shared" si="400"/>
        <v>0</v>
      </c>
      <c r="AY424" s="2" t="str">
        <f t="shared" si="365"/>
        <v>District 17</v>
      </c>
      <c r="AZ424" t="str">
        <f t="shared" si="366"/>
        <v>PA</v>
      </c>
      <c r="BA424">
        <v>17</v>
      </c>
      <c r="BC424" s="91">
        <v>42</v>
      </c>
      <c r="BD424" s="93">
        <v>917</v>
      </c>
      <c r="BE424" s="100">
        <f t="shared" si="401"/>
        <v>42917</v>
      </c>
      <c r="BF424" t="s">
        <v>2683</v>
      </c>
      <c r="BG424" t="s">
        <v>3290</v>
      </c>
    </row>
    <row r="425" spans="1:59" outlineLevel="1">
      <c r="A425" s="14" t="s">
        <v>1651</v>
      </c>
      <c r="B425" t="s">
        <v>2056</v>
      </c>
      <c r="C425" s="1">
        <f t="shared" si="390"/>
        <v>23105</v>
      </c>
      <c r="D425" s="1">
        <v>4</v>
      </c>
      <c r="E425" s="1"/>
      <c r="F425" s="1"/>
      <c r="G425" s="1"/>
      <c r="H425" s="1"/>
      <c r="I425" s="1"/>
      <c r="J425" s="1"/>
      <c r="K425" s="7">
        <f>IF(W425&gt;0,RANK(W425,(W425:Y425,Z425:AN425)),0)</f>
        <v>0</v>
      </c>
      <c r="L425" s="7">
        <f>IF(X425&gt;0,RANK(X425,(W425:Y425,Z425:AN425)),0)</f>
        <v>4</v>
      </c>
      <c r="M425" s="7">
        <f>IF(Y425&gt;0,RANK(Y425,(W425:Y425,Z425:AN425)),0)</f>
        <v>1</v>
      </c>
      <c r="N425" s="7">
        <f>IF(Z425&gt;0,RANK(Z425,(W425:Y425,Z425:AN425)),0)</f>
        <v>3</v>
      </c>
      <c r="O425" s="48">
        <f t="shared" si="391"/>
        <v>10603</v>
      </c>
      <c r="P425" s="163">
        <f t="shared" si="345"/>
        <v>0.45890499891798314</v>
      </c>
      <c r="Q425" s="2"/>
      <c r="R425" s="2">
        <f t="shared" si="392"/>
        <v>0</v>
      </c>
      <c r="S425" s="2">
        <f t="shared" si="393"/>
        <v>8.6344946981172913E-2</v>
      </c>
      <c r="T425" s="2">
        <f t="shared" si="394"/>
        <v>0.62540575632979878</v>
      </c>
      <c r="U425" s="2">
        <f t="shared" si="395"/>
        <v>0.11651157758061026</v>
      </c>
      <c r="V425" s="2">
        <f t="shared" si="396"/>
        <v>0.28824929668902832</v>
      </c>
      <c r="W425" s="144">
        <f>SUMIF(County!$AT$1783:$AT$1849,$BA425,County!P$1783:P$1849)+SUMIF($BA$1561:$BA$1630,$BA425,W$1561:W$1630)</f>
        <v>0</v>
      </c>
      <c r="X425" s="144">
        <f>SUMIF(County!$AT$1783:$AT$1849,$BA425,County!Q$1783:Q$1849)+SUMIF($BA$1561:$BA$1630,$BA425,X$1561:X$1630)</f>
        <v>1995</v>
      </c>
      <c r="Y425" s="144">
        <f>SUMIF(County!$AT$1783:$AT$1849,$BA425,County!R$1783:R$1849)+SUMIF($BA$1561:$BA$1630,$BA425,Y$1561:Y$1630)</f>
        <v>14450</v>
      </c>
      <c r="Z425" s="144">
        <f>SUMIF(County!$AT$1783:$AT$1849,$BA425,County!S$1783:S$1849)+SUMIF($BA$1561:$BA$1630,$BA425,Z$1561:Z$1630)</f>
        <v>2692</v>
      </c>
      <c r="AA425" s="144">
        <f>SUMIF(County!$AT$1783:$AT$1849,$BA425,County!T$1783:T$1849)+SUMIF($BA$1561:$BA$1630,$BA425,AA$1561:AA$1630)</f>
        <v>3847</v>
      </c>
      <c r="AB425" s="144">
        <f>SUMIF(County!$AT$1783:$AT$1849,$BA425,County!U$1783:U$1849)+SUMIF($BA$1561:$BA$1630,$BA425,AB$1561:AB$1630)</f>
        <v>0</v>
      </c>
      <c r="AC425" s="144">
        <f>SUMIF(County!$AT$1783:$AT$1849,$BA425,County!V$1783:V$1849)+SUMIF($BA$1561:$BA$1630,$BA425,AC$1561:AC$1630)</f>
        <v>0</v>
      </c>
      <c r="AD425" s="144"/>
      <c r="AE425" s="144"/>
      <c r="AF425" s="144"/>
      <c r="AG425" s="144"/>
      <c r="AH425" s="144">
        <f>SUMIF(County!$AT$1783:$AT$1849,$BA425,County!AA$1783:AA$1849)+SUMIF($BA$1561:$BA$1630,$BA425,AH$1561:AH$1630)</f>
        <v>121</v>
      </c>
      <c r="AI425" s="1"/>
      <c r="AK425" s="1"/>
      <c r="AP425" s="7">
        <f>IF(AA425&gt;0,RANK(AA425,(W425:Y425,Z425:AN425)),0)</f>
        <v>2</v>
      </c>
      <c r="AQ425" s="7">
        <f>IF(AB425&gt;0,RANK(AB425,(W425:Y425,Z425:AN425)),0)</f>
        <v>0</v>
      </c>
      <c r="AR425" s="7">
        <f>IF(AC425&gt;0,RANK(AC425,(W425:Y425,Z425:AN425)),0)</f>
        <v>0</v>
      </c>
      <c r="AS425" s="7">
        <f>IF(AD425&gt;0,RANK(AD425,(W425:Y425,AD425:AN425)),0)</f>
        <v>0</v>
      </c>
      <c r="AT425" s="2">
        <f t="shared" si="397"/>
        <v>0.16650075741181564</v>
      </c>
      <c r="AU425" s="2">
        <f t="shared" si="398"/>
        <v>0</v>
      </c>
      <c r="AV425" s="2">
        <f t="shared" si="399"/>
        <v>0</v>
      </c>
      <c r="AW425" s="2">
        <f t="shared" si="400"/>
        <v>0</v>
      </c>
      <c r="AY425" s="2" t="str">
        <f t="shared" si="365"/>
        <v>District 18</v>
      </c>
      <c r="AZ425" t="str">
        <f t="shared" si="366"/>
        <v>PA</v>
      </c>
      <c r="BA425">
        <v>18</v>
      </c>
      <c r="BC425" s="91">
        <v>42</v>
      </c>
      <c r="BD425" s="93">
        <v>918</v>
      </c>
      <c r="BE425" s="100">
        <f t="shared" si="401"/>
        <v>42918</v>
      </c>
      <c r="BF425" t="s">
        <v>2683</v>
      </c>
      <c r="BG425" t="s">
        <v>3290</v>
      </c>
    </row>
    <row r="426" spans="1:59" outlineLevel="1">
      <c r="A426" s="14" t="s">
        <v>1035</v>
      </c>
      <c r="C426" s="1"/>
      <c r="D426" s="1"/>
      <c r="E426" s="1"/>
      <c r="F426" s="1"/>
      <c r="G426" s="1"/>
      <c r="H426" s="1"/>
      <c r="I426" s="1"/>
      <c r="J426" s="1"/>
      <c r="K426" s="7">
        <f>IF(W426&gt;0,RANK(W426,(W426:Y426,Z426:AN426)),0)</f>
        <v>6</v>
      </c>
      <c r="L426" s="7">
        <f>IF(X426&gt;0,RANK(X426,(W426:Y426,Z426:AN426)),0)</f>
        <v>4</v>
      </c>
      <c r="M426" s="7">
        <f>IF(Y426&gt;0,RANK(Y426,(W426:Y426,Z426:AN426)),0)</f>
        <v>1</v>
      </c>
      <c r="N426" s="7">
        <f>IF(Z426&gt;0,RANK(Z426,(W426:Y426,Z426:AN426)),0)</f>
        <v>3</v>
      </c>
      <c r="O426" s="48">
        <f t="shared" si="391"/>
        <v>162101</v>
      </c>
      <c r="P426" s="163" t="e">
        <f t="shared" si="345"/>
        <v>#DIV/0!</v>
      </c>
      <c r="Q426" s="2"/>
      <c r="R426" s="2" t="str">
        <f t="shared" si="392"/>
        <v>-</v>
      </c>
      <c r="S426" s="2" t="str">
        <f t="shared" si="393"/>
        <v>-</v>
      </c>
      <c r="T426" s="2" t="str">
        <f t="shared" si="394"/>
        <v>-</v>
      </c>
      <c r="U426" s="2" t="str">
        <f t="shared" si="395"/>
        <v>-</v>
      </c>
      <c r="V426" s="2" t="str">
        <f t="shared" si="396"/>
        <v>-</v>
      </c>
      <c r="W426" s="1">
        <f>County!P1850-SUM('Cong Dist'!W408:W425)</f>
        <v>33</v>
      </c>
      <c r="X426" s="1">
        <f>County!Q1850-SUM('Cong Dist'!X408:X425)</f>
        <v>39608</v>
      </c>
      <c r="Y426" s="1">
        <f>County!R1850-SUM('Cong Dist'!Y408:Y425)</f>
        <v>228159</v>
      </c>
      <c r="Z426" s="1">
        <f>County!S1850-SUM('Cong Dist'!Z408:Z425)</f>
        <v>51753</v>
      </c>
      <c r="AA426" s="1">
        <f>County!T1850-SUM('Cong Dist'!AA408:AA425)</f>
        <v>66058</v>
      </c>
      <c r="AB426" s="1">
        <f>County!U1850-SUM('Cong Dist'!AB408:AB425)</f>
        <v>4</v>
      </c>
      <c r="AC426" s="1">
        <f>County!V1850-SUM('Cong Dist'!AC408:AC425)</f>
        <v>3</v>
      </c>
      <c r="AH426" s="1">
        <f>County!AA1850-SUM('Cong Dist'!AH408:AH425)</f>
        <v>1527</v>
      </c>
      <c r="AI426" s="1"/>
      <c r="AK426" s="1"/>
      <c r="AP426" s="7"/>
      <c r="AQ426" s="7"/>
      <c r="AR426" s="7"/>
      <c r="AS426" s="7"/>
      <c r="AT426" s="2"/>
      <c r="AU426" s="2"/>
      <c r="AV426" s="2"/>
      <c r="AW426" s="2"/>
      <c r="AY426" s="2"/>
      <c r="BC426" s="91">
        <v>42</v>
      </c>
      <c r="BD426" s="93">
        <v>999</v>
      </c>
      <c r="BE426" s="100">
        <f t="shared" si="401"/>
        <v>42999</v>
      </c>
      <c r="BF426" t="s">
        <v>2882</v>
      </c>
      <c r="BG426" t="s">
        <v>3290</v>
      </c>
    </row>
    <row r="427" spans="1:59">
      <c r="A427" t="s">
        <v>2086</v>
      </c>
      <c r="B427" t="s">
        <v>1136</v>
      </c>
      <c r="C427" s="1">
        <f t="shared" si="390"/>
        <v>811679</v>
      </c>
      <c r="D427" s="1"/>
      <c r="E427" s="1"/>
      <c r="F427" s="1"/>
      <c r="G427" s="1"/>
      <c r="H427" s="1"/>
      <c r="I427" s="1"/>
      <c r="J427" s="1"/>
      <c r="K427" s="7">
        <f>IF(W427&gt;0,RANK(W427,(W427:Y427,Z427:AN427)),0)</f>
        <v>6</v>
      </c>
      <c r="L427" s="7">
        <f>IF(X427&gt;0,RANK(X427,(W427:Y427,Z427:AN427)),0)</f>
        <v>4</v>
      </c>
      <c r="M427" s="7">
        <f>IF(Y427&gt;0,RANK(Y427,(W427:Y427,Z427:AN427)),0)</f>
        <v>1</v>
      </c>
      <c r="N427" s="7">
        <f>IF(Z427&gt;0,RANK(Z427,(W427:Y427,Z427:AN427)),0)</f>
        <v>3</v>
      </c>
      <c r="O427" s="48">
        <f t="shared" si="391"/>
        <v>319318</v>
      </c>
      <c r="P427" s="163">
        <f t="shared" ref="P427:P493" si="402">O427/C427</f>
        <v>0.39340428913400494</v>
      </c>
      <c r="Q427" s="2"/>
      <c r="R427" s="2">
        <f t="shared" si="392"/>
        <v>5.1744593613977937E-5</v>
      </c>
      <c r="S427" s="2">
        <f t="shared" si="393"/>
        <v>0.1041507788177346</v>
      </c>
      <c r="T427" s="2">
        <f t="shared" si="394"/>
        <v>0.57704338784174536</v>
      </c>
      <c r="U427" s="2">
        <f t="shared" si="395"/>
        <v>0.13077583626039357</v>
      </c>
      <c r="V427" s="2">
        <f t="shared" si="396"/>
        <v>0.31875408874690603</v>
      </c>
      <c r="W427" s="1">
        <f>SUM(W408:W426)</f>
        <v>42</v>
      </c>
      <c r="X427" s="1">
        <f>SUM(X408:X426)</f>
        <v>84537</v>
      </c>
      <c r="Y427" s="1">
        <f>SUM(Y408:Y426)</f>
        <v>468374</v>
      </c>
      <c r="Z427" s="1">
        <f t="shared" ref="Z427:AH427" si="403">SUM(Z408:Z426)</f>
        <v>106148</v>
      </c>
      <c r="AA427" s="1">
        <f t="shared" si="403"/>
        <v>149056</v>
      </c>
      <c r="AB427" s="1">
        <f t="shared" si="403"/>
        <v>6</v>
      </c>
      <c r="AC427" s="1">
        <f t="shared" si="403"/>
        <v>5</v>
      </c>
      <c r="AH427" s="1">
        <f t="shared" si="403"/>
        <v>3511</v>
      </c>
      <c r="AI427" s="1"/>
      <c r="AK427" s="1"/>
      <c r="AP427" s="7">
        <f>IF(AA427&gt;0,RANK(AA427,(W427:Y427,Z427:AN427)),0)</f>
        <v>2</v>
      </c>
      <c r="AQ427" s="7">
        <f>IF(AB427&gt;0,RANK(AB427,(W427:Y427,Z427:AN427)),0)</f>
        <v>7</v>
      </c>
      <c r="AR427" s="7">
        <f>IF(AC427&gt;0,RANK(AC427,(W427:Y427,Z427:AN427)),0)</f>
        <v>8</v>
      </c>
      <c r="AS427" s="7">
        <f>IF(AD427&gt;0,RANK(AD427,(W427:Y427,AD427:AN427)),0)</f>
        <v>0</v>
      </c>
      <c r="AT427" s="2">
        <f t="shared" si="397"/>
        <v>0.18363909870774037</v>
      </c>
      <c r="AU427" s="2">
        <f>IF($C427=0,"-",AB427/$C427)</f>
        <v>7.3920848019968487E-6</v>
      </c>
      <c r="AV427" s="2">
        <f t="shared" si="399"/>
        <v>6.1600706683307075E-6</v>
      </c>
      <c r="AW427" s="2">
        <f>IF($C427=0,"-",AD427/$C427)</f>
        <v>0</v>
      </c>
      <c r="AY427" s="2" t="str">
        <f t="shared" si="365"/>
        <v>Pennsylvania</v>
      </c>
      <c r="AZ427" t="str">
        <f t="shared" si="366"/>
        <v>T</v>
      </c>
      <c r="BC427" s="91">
        <v>42</v>
      </c>
      <c r="BD427" s="93"/>
      <c r="BE427" s="100">
        <f t="shared" si="401"/>
        <v>42000</v>
      </c>
      <c r="BF427" t="s">
        <v>1662</v>
      </c>
      <c r="BG427" t="s">
        <v>3290</v>
      </c>
    </row>
    <row r="428" spans="1:59">
      <c r="C428" s="1"/>
      <c r="D428" s="1"/>
      <c r="E428" s="1"/>
      <c r="F428" s="1"/>
      <c r="G428" s="1"/>
      <c r="H428" s="1"/>
      <c r="I428" s="1"/>
      <c r="J428" s="1"/>
      <c r="K428" s="7"/>
      <c r="L428" s="7"/>
      <c r="M428" s="7"/>
      <c r="N428" s="7"/>
      <c r="O428" s="48"/>
      <c r="P428" s="163"/>
      <c r="Q428" s="2"/>
      <c r="R428" s="2"/>
      <c r="S428" s="2"/>
      <c r="T428" s="2"/>
      <c r="U428" s="2"/>
      <c r="V428" s="2"/>
      <c r="W428" s="76"/>
      <c r="X428" s="76"/>
      <c r="Y428" s="76"/>
      <c r="AD428" s="76"/>
      <c r="AP428" s="7"/>
      <c r="AQ428" s="7"/>
      <c r="AR428" s="7"/>
      <c r="AS428" s="7"/>
      <c r="AT428" s="2"/>
      <c r="AU428" s="2"/>
      <c r="AV428" s="2"/>
      <c r="AW428" s="2"/>
      <c r="AY428" s="2"/>
      <c r="BD428" s="93"/>
    </row>
    <row r="429" spans="1:59" outlineLevel="1">
      <c r="A429" s="9" t="s">
        <v>2197</v>
      </c>
      <c r="B429" t="s">
        <v>2235</v>
      </c>
      <c r="C429" s="1">
        <f>SUM(W429:AN429)</f>
        <v>6406</v>
      </c>
      <c r="D429" s="1">
        <v>8</v>
      </c>
      <c r="E429" s="1"/>
      <c r="F429" s="1"/>
      <c r="G429" s="1">
        <f>Y429/(Y429+Z429)*D429</f>
        <v>5.9812156654261921</v>
      </c>
      <c r="H429" s="1">
        <f>Z429/(Y429+Z429)*D429</f>
        <v>2.0187843345738083</v>
      </c>
      <c r="I429" s="1"/>
      <c r="J429" s="1"/>
      <c r="K429" s="7">
        <f>IF(W429&gt;0,RANK(W429,(W429:Y429,Z429:AN429)),0)</f>
        <v>0</v>
      </c>
      <c r="L429" s="7">
        <f>IF(X429&gt;0,RANK(X429,(W429:Y429,Z429:AN429)),0)</f>
        <v>4</v>
      </c>
      <c r="M429" s="7">
        <f>IF(Y429&gt;0,RANK(Y429,(W429:Y429,Z429:AN429)),0)</f>
        <v>1</v>
      </c>
      <c r="N429" s="7">
        <f>IF(Z429&gt;0,RANK(Z429,(W429:Y429,Z429:AN429)),0)</f>
        <v>2</v>
      </c>
      <c r="O429" s="48">
        <f>MAX(W429:AD429)-LARGE(W429:AD429,2)</f>
        <v>2795</v>
      </c>
      <c r="P429" s="163">
        <f t="shared" si="402"/>
        <v>0.43630970964720572</v>
      </c>
      <c r="Q429" s="2"/>
      <c r="R429" s="2">
        <f t="shared" ref="R429:S432" si="404">IF($C429=0,"-",W429/$C429)</f>
        <v>0</v>
      </c>
      <c r="S429" s="2">
        <f t="shared" si="404"/>
        <v>5.2606931002185449E-2</v>
      </c>
      <c r="T429" s="2">
        <f t="shared" ref="T429:U432" si="405">IF($C429=0,"-",Y429/$C429)</f>
        <v>0.65860131127068378</v>
      </c>
      <c r="U429" s="2">
        <f t="shared" si="405"/>
        <v>0.222291601623478</v>
      </c>
      <c r="V429" s="2">
        <f>IF(C429=0,"-",(1-R429-S429-T429-U429))</f>
        <v>6.650015610365273E-2</v>
      </c>
      <c r="X429" s="1">
        <f>SUMIF(Town!$AK$1289:$AK$1328,$BA429,Town!Q$1289:Q$1328)+SUMIF('Cong Dist'!$BA$1891:$BA$1894,$BA429,'Cong Dist'!X$1891:X$1894)</f>
        <v>337</v>
      </c>
      <c r="Y429" s="1">
        <f>SUMIF(Town!$AK$1289:$AK$1328,$BA429,Town!R$1289:R$1328)+SUMIF('Cong Dist'!$BA$1891:$BA$1894,$BA429,'Cong Dist'!Y$1891:Y$1894)</f>
        <v>4219</v>
      </c>
      <c r="Z429" s="1">
        <f>SUMIF(Town!$AK$1289:$AK$1328,$BA429,Town!S$1289:S$1328)+SUMIF('Cong Dist'!$BA$1891:$BA$1894,$BA429,'Cong Dist'!Z$1891:Z$1894)</f>
        <v>1424</v>
      </c>
      <c r="AA429" s="1">
        <f>SUMIF(Town!$AK$1289:$AK$1328,$BA429,Town!T$1289:T$1328)+SUMIF('Cong Dist'!$BA$1891:$BA$1894,$BA429,'Cong Dist'!AA$1891:AA$1894)</f>
        <v>354</v>
      </c>
      <c r="AF429" s="1">
        <f>SUMIF(Town!$AK$1289:$AK$1328,1,Town!Y$1289:Y$1328)+SUMIF('Cong Dist'!$BA$1891:$BA$1894,1,'Cong Dist'!AF$1891:AF$1894)</f>
        <v>40</v>
      </c>
      <c r="AH429" s="1">
        <f>SUMIF(Town!$AK$1289:$AK$1328,1,Town!AA$1289:AA$1328)+SUMIF('Cong Dist'!$BA$1891:$BA$1894,1,'Cong Dist'!AH$1891:AH$1894)</f>
        <v>16</v>
      </c>
      <c r="AJ429" s="1">
        <f>SUMIF(Town!$AK$1289:$AK$1328,1,Town!AC$1289:AC$1328)+SUMIF('Cong Dist'!$BA$1891:$BA$1894,1,'Cong Dist'!AJ$1891:AJ$1894)</f>
        <v>16</v>
      </c>
      <c r="AP429" s="7">
        <f>IF(AA429&gt;0,RANK(AA429,(W429:Y429,Z429:AN429)),0)</f>
        <v>3</v>
      </c>
      <c r="AQ429" s="7">
        <f>IF(AB429&gt;0,RANK(AB429,(W429:Y429,Z429:AN429)),0)</f>
        <v>0</v>
      </c>
      <c r="AR429" s="7">
        <f>IF(AC429&gt;0,RANK(AC429,(W429:Y429,Z429:AN429)),0)</f>
        <v>0</v>
      </c>
      <c r="AS429" s="7">
        <f>IF(AD429&gt;0,RANK(AD429,(W429:Y429,AD429:AN429)),0)</f>
        <v>0</v>
      </c>
      <c r="AT429" s="2">
        <f t="shared" ref="AT429:AW432" si="406">IF($C429=0,"-",AA429/$C429)</f>
        <v>5.5260693100218548E-2</v>
      </c>
      <c r="AU429" s="2">
        <f t="shared" si="406"/>
        <v>0</v>
      </c>
      <c r="AV429" s="2">
        <f t="shared" si="406"/>
        <v>0</v>
      </c>
      <c r="AW429" s="2">
        <f t="shared" si="406"/>
        <v>0</v>
      </c>
      <c r="AY429" s="2" t="str">
        <f t="shared" si="365"/>
        <v>District 1</v>
      </c>
      <c r="AZ429" t="str">
        <f t="shared" si="366"/>
        <v>RI</v>
      </c>
      <c r="BA429">
        <v>1</v>
      </c>
      <c r="BC429" s="91">
        <v>44</v>
      </c>
      <c r="BD429" s="93">
        <v>901</v>
      </c>
      <c r="BE429" s="100">
        <f>BC429*1000+BD429</f>
        <v>44901</v>
      </c>
      <c r="BF429" t="s">
        <v>2683</v>
      </c>
      <c r="BG429" t="s">
        <v>3290</v>
      </c>
    </row>
    <row r="430" spans="1:59" s="162" customFormat="1" outlineLevel="1">
      <c r="A430" s="9" t="s">
        <v>1601</v>
      </c>
      <c r="B430" s="162" t="s">
        <v>2235</v>
      </c>
      <c r="C430" s="1">
        <f>SUM(W430:AN430)</f>
        <v>7454</v>
      </c>
      <c r="D430" s="1">
        <v>8</v>
      </c>
      <c r="E430" s="1"/>
      <c r="F430" s="1"/>
      <c r="G430" s="1">
        <f>Y430/(Y430+Z430)*D430</f>
        <v>5.5421538461538464</v>
      </c>
      <c r="H430" s="1">
        <f>Z430/(Y430+Z430)*D430</f>
        <v>2.457846153846154</v>
      </c>
      <c r="I430" s="1"/>
      <c r="J430" s="1"/>
      <c r="K430" s="7">
        <f>IF(W430&gt;0,RANK(W430,(W430:Y430,Z430:AN430)),0)</f>
        <v>0</v>
      </c>
      <c r="L430" s="7">
        <f>IF(X430&gt;0,RANK(X430,(W430:Y430,Z430:AN430)),0)</f>
        <v>3</v>
      </c>
      <c r="M430" s="7">
        <f>IF(Y430&gt;0,RANK(Y430,(W430:Y430,Z430:AN430)),0)</f>
        <v>1</v>
      </c>
      <c r="N430" s="7">
        <f>IF(Z430&gt;0,RANK(Z430,(W430:Y430,Z430:AN430)),0)</f>
        <v>2</v>
      </c>
      <c r="O430" s="48">
        <f>MAX(W430:AD430)-LARGE(W430:AD430,2)</f>
        <v>2506</v>
      </c>
      <c r="P430" s="163">
        <f>O430/C430</f>
        <v>0.33619533136570967</v>
      </c>
      <c r="Q430" s="2"/>
      <c r="R430" s="2">
        <f>IF($C430=0,"-",W430/$C430)</f>
        <v>0</v>
      </c>
      <c r="S430" s="2">
        <f>IF($C430=0,"-",X430/$C430)</f>
        <v>6.7883015830426621E-2</v>
      </c>
      <c r="T430" s="2">
        <f>IF($C430=0,"-",Y430/$C430)</f>
        <v>0.60410517842768985</v>
      </c>
      <c r="U430" s="2">
        <f>IF($C430=0,"-",Z430/$C430)</f>
        <v>0.26790984706198012</v>
      </c>
      <c r="V430" s="2">
        <f>IF(C430=0,"-",(1-R430-S430-T430-U430))</f>
        <v>6.0101958679903367E-2</v>
      </c>
      <c r="W430" s="1"/>
      <c r="X430" s="1">
        <f>SUMIF(Town!$AK$1289:$AK$1328,$BA430,Town!Q$1289:Q$1328)+SUMIF('Cong Dist'!$BA$1891:$BA$1894,$BA430,'Cong Dist'!X$1891:X$1894)</f>
        <v>506</v>
      </c>
      <c r="Y430" s="1">
        <f>SUMIF(Town!$AK$1289:$AK$1328,$BA430,Town!R$1289:R$1328)+SUMIF('Cong Dist'!$BA$1891:$BA$1894,$BA430,'Cong Dist'!Y$1891:Y$1894)</f>
        <v>4503</v>
      </c>
      <c r="Z430" s="1">
        <f>SUMIF(Town!$AK$1289:$AK$1328,$BA430,Town!S$1289:S$1328)+SUMIF('Cong Dist'!$BA$1891:$BA$1894,$BA430,'Cong Dist'!Z$1891:Z$1894)</f>
        <v>1997</v>
      </c>
      <c r="AA430" s="1">
        <f>SUMIF(Town!$AK$1289:$AK$1328,$BA430,Town!T$1289:T$1328)+SUMIF('Cong Dist'!$BA$1891:$BA$1894,$BA430,'Cong Dist'!AA$1891:AA$1894)</f>
        <v>375</v>
      </c>
      <c r="AB430" s="1"/>
      <c r="AC430" s="1"/>
      <c r="AD430" s="1"/>
      <c r="AE430" s="1"/>
      <c r="AF430" s="1">
        <f>SUMIF(Town!$AK$1289:$AK$1328,2,Town!Y$1289:Y$1328)+SUMIF('Cong Dist'!$BA$1891:$BA$1894,2,'Cong Dist'!AF$1891:AF$1894)</f>
        <v>38</v>
      </c>
      <c r="AG430" s="1"/>
      <c r="AH430" s="1">
        <f>SUMIF(Town!$AK$1289:$AK$1328,2,Town!AA$1289:AA$1328)+SUMIF('Cong Dist'!$BA$1891:$BA$1894,2,'Cong Dist'!AH$1891:AH$1894)</f>
        <v>20</v>
      </c>
      <c r="AJ430" s="1">
        <f>SUMIF(Town!$AK$1289:$AK$1328,2,Town!AC$1289:AC$1328)+SUMIF('Cong Dist'!$BA$1891:$BA$1894,2,'Cong Dist'!AJ$1891:AJ$1894)</f>
        <v>15</v>
      </c>
      <c r="AP430" s="7">
        <f>IF(AA430&gt;0,RANK(AA430,(W430:Y430,Z430:AN430)),0)</f>
        <v>4</v>
      </c>
      <c r="AQ430" s="7">
        <f>IF(AB430&gt;0,RANK(AB430,(W430:Y430,Z430:AN430)),0)</f>
        <v>0</v>
      </c>
      <c r="AR430" s="7">
        <f>IF(AC430&gt;0,RANK(AC430,(W430:Y430,Z430:AN430)),0)</f>
        <v>0</v>
      </c>
      <c r="AS430" s="7">
        <f>IF(AD430&gt;0,RANK(AD430,(W430:Y430,AD430:AN430)),0)</f>
        <v>0</v>
      </c>
      <c r="AT430" s="2">
        <f>IF($C430=0,"-",AA430/$C430)</f>
        <v>5.0308559162865578E-2</v>
      </c>
      <c r="AU430" s="2">
        <f>IF($C430=0,"-",AB430/$C430)</f>
        <v>0</v>
      </c>
      <c r="AV430" s="2">
        <f>IF($C430=0,"-",AC430/$C430)</f>
        <v>0</v>
      </c>
      <c r="AW430" s="2">
        <f>IF($C430=0,"-",AD430/$C430)</f>
        <v>0</v>
      </c>
      <c r="AY430" s="2" t="str">
        <f>A430</f>
        <v>District 2</v>
      </c>
      <c r="AZ430" s="162" t="str">
        <f>B430</f>
        <v>RI</v>
      </c>
      <c r="BA430" s="162">
        <v>2</v>
      </c>
      <c r="BC430" s="91">
        <v>44</v>
      </c>
      <c r="BD430" s="93">
        <v>902</v>
      </c>
      <c r="BE430" s="100">
        <f>BC430*1000+BD430</f>
        <v>44902</v>
      </c>
      <c r="BF430" s="162" t="s">
        <v>2683</v>
      </c>
      <c r="BG430" s="162" t="s">
        <v>3290</v>
      </c>
    </row>
    <row r="431" spans="1:59" outlineLevel="1">
      <c r="A431" s="137" t="s">
        <v>2279</v>
      </c>
      <c r="B431" t="s">
        <v>2235</v>
      </c>
      <c r="C431" s="1">
        <f>SUM(W431:AN431)</f>
        <v>704</v>
      </c>
      <c r="D431" s="1"/>
      <c r="E431" s="1"/>
      <c r="F431" s="1"/>
      <c r="G431" s="1"/>
      <c r="H431" s="1"/>
      <c r="I431" s="1"/>
      <c r="J431" s="1"/>
      <c r="K431" s="7">
        <f>IF(W431&gt;0,RANK(W431,(W431:Y431,Z431:AN431)),0)</f>
        <v>0</v>
      </c>
      <c r="L431" s="7">
        <f>IF(X431&gt;0,RANK(X431,(W431:Y431,Z431:AN431)),0)</f>
        <v>5</v>
      </c>
      <c r="M431" s="7">
        <f>IF(Y431&gt;0,RANK(Y431,(W431:Y431,Z431:AN431)),0)</f>
        <v>1</v>
      </c>
      <c r="N431" s="7">
        <f>IF(Z431&gt;0,RANK(Z431,(W431:Y431,Z431:AN431)),0)</f>
        <v>4</v>
      </c>
      <c r="O431" s="48">
        <f>MAX(W431:AD431)-LARGE(W431:AD431,2)</f>
        <v>360</v>
      </c>
      <c r="P431" s="163">
        <f t="shared" si="402"/>
        <v>0.51136363636363635</v>
      </c>
      <c r="Q431" s="2"/>
      <c r="R431" s="2">
        <f t="shared" si="404"/>
        <v>0</v>
      </c>
      <c r="S431" s="2">
        <f t="shared" si="404"/>
        <v>5.2556818181818184E-2</v>
      </c>
      <c r="T431" s="2">
        <f t="shared" si="405"/>
        <v>0.64772727272727271</v>
      </c>
      <c r="U431" s="2">
        <f t="shared" si="405"/>
        <v>7.3863636363636367E-2</v>
      </c>
      <c r="V431" s="2">
        <f>IF(C431=0,"-",(1-R431-S431-T431-U431))</f>
        <v>0.22585227272727271</v>
      </c>
      <c r="X431" s="1">
        <f>Town!Q1328</f>
        <v>37</v>
      </c>
      <c r="Y431" s="1">
        <f>Town!R1328</f>
        <v>456</v>
      </c>
      <c r="Z431" s="1">
        <f>Town!S1328</f>
        <v>52</v>
      </c>
      <c r="AA431" s="1">
        <f>Town!T1328</f>
        <v>96</v>
      </c>
      <c r="AF431" s="1">
        <f>Town!Y1328</f>
        <v>53</v>
      </c>
      <c r="AH431" s="1">
        <f>Town!AA1328</f>
        <v>1</v>
      </c>
      <c r="AJ431" s="1">
        <f>Town!AC1328</f>
        <v>9</v>
      </c>
      <c r="AP431" s="7">
        <f>IF(AA431&gt;0,RANK(AA431,(W431:Y431,Z431:AN431)),0)</f>
        <v>2</v>
      </c>
      <c r="AQ431" s="7">
        <f>IF(AB431&gt;0,RANK(AB431,(W431:Y431,Z431:AN431)),0)</f>
        <v>0</v>
      </c>
      <c r="AR431" s="7">
        <f>IF(AC431&gt;0,RANK(AC431,(W431:Y431,Z431:AN431)),0)</f>
        <v>0</v>
      </c>
      <c r="AS431" s="7">
        <f>IF(AD431&gt;0,RANK(AD431,(W431:Y431,AD431:AN431)),0)</f>
        <v>0</v>
      </c>
      <c r="AT431" s="2">
        <f t="shared" si="406"/>
        <v>0.13636363636363635</v>
      </c>
      <c r="AU431" s="2">
        <f t="shared" si="406"/>
        <v>0</v>
      </c>
      <c r="AV431" s="2">
        <f t="shared" si="406"/>
        <v>0</v>
      </c>
      <c r="AW431" s="2">
        <f t="shared" si="406"/>
        <v>0</v>
      </c>
      <c r="AY431" s="2" t="str">
        <f t="shared" si="365"/>
        <v>Mail Ballots</v>
      </c>
      <c r="AZ431" t="str">
        <f t="shared" si="366"/>
        <v>RI</v>
      </c>
      <c r="BA431">
        <v>2</v>
      </c>
      <c r="BC431" s="91">
        <v>44</v>
      </c>
      <c r="BD431" s="93">
        <v>902</v>
      </c>
      <c r="BE431" s="100">
        <f>BC431*1000+BD431</f>
        <v>44902</v>
      </c>
      <c r="BF431" t="s">
        <v>2683</v>
      </c>
      <c r="BG431" t="s">
        <v>3290</v>
      </c>
    </row>
    <row r="432" spans="1:59">
      <c r="A432" t="s">
        <v>3239</v>
      </c>
      <c r="B432" t="s">
        <v>1136</v>
      </c>
      <c r="C432" s="1">
        <f>SUM(W432:AN432)</f>
        <v>14564</v>
      </c>
      <c r="D432" s="1">
        <v>0</v>
      </c>
      <c r="E432" s="1"/>
      <c r="F432" s="1"/>
      <c r="G432" s="1"/>
      <c r="H432" s="1"/>
      <c r="I432" s="1"/>
      <c r="J432" s="1"/>
      <c r="K432" s="7">
        <f>IF(W432&gt;0,RANK(W432,(W432:Y432,Z432:AN432)),0)</f>
        <v>0</v>
      </c>
      <c r="L432" s="7">
        <f>IF(X432&gt;0,RANK(X432,(W432:Y432,Z432:AN432)),0)</f>
        <v>3</v>
      </c>
      <c r="M432" s="7">
        <f>IF(Y432&gt;0,RANK(Y432,(W432:Y432,Z432:AN432)),0)</f>
        <v>1</v>
      </c>
      <c r="N432" s="7">
        <f>IF(Z432&gt;0,RANK(Z432,(W432:Y432,Z432:AN432)),0)</f>
        <v>2</v>
      </c>
      <c r="O432" s="48">
        <f>MAX(W432:AD432)-LARGE(W432:AD432,2)</f>
        <v>5705</v>
      </c>
      <c r="P432" s="163">
        <f t="shared" si="402"/>
        <v>0.39171930788244985</v>
      </c>
      <c r="Q432" s="2"/>
      <c r="R432" s="2">
        <f t="shared" si="404"/>
        <v>0</v>
      </c>
      <c r="S432" s="2">
        <f t="shared" si="404"/>
        <v>6.0422960725075532E-2</v>
      </c>
      <c r="T432" s="2">
        <f t="shared" si="405"/>
        <v>0.63018401538039004</v>
      </c>
      <c r="U432" s="2">
        <f t="shared" si="405"/>
        <v>0.23846470749794013</v>
      </c>
      <c r="V432" s="2">
        <f>IF(C432=0,"-",(1-R432-S432-T432-U432))</f>
        <v>7.0928316396594249E-2</v>
      </c>
      <c r="X432" s="1">
        <f>SUM(X429:X431)</f>
        <v>880</v>
      </c>
      <c r="Y432" s="1">
        <f>SUM(Y429:Y431)</f>
        <v>9178</v>
      </c>
      <c r="Z432" s="1">
        <f>SUM(Z429:Z431)</f>
        <v>3473</v>
      </c>
      <c r="AA432" s="1">
        <f>SUM(AA429:AA431)</f>
        <v>825</v>
      </c>
      <c r="AF432" s="1">
        <f>SUM(AF429:AF431)</f>
        <v>131</v>
      </c>
      <c r="AH432" s="1">
        <f>SUM(AH429:AH431)</f>
        <v>37</v>
      </c>
      <c r="AJ432" s="1">
        <f>SUM(AJ429:AJ431)</f>
        <v>40</v>
      </c>
      <c r="AP432" s="7">
        <f>IF(AA432&gt;0,RANK(AA432,(W432:Y432,Z432:AN432)),0)</f>
        <v>4</v>
      </c>
      <c r="AQ432" s="7">
        <f>IF(AB432&gt;0,RANK(AB432,(W432:Y432,Z432:AN432)),0)</f>
        <v>0</v>
      </c>
      <c r="AR432" s="7">
        <f>IF(AC432&gt;0,RANK(AC432,(W432:Y432,Z432:AN432)),0)</f>
        <v>0</v>
      </c>
      <c r="AS432" s="7">
        <f>IF(AD432&gt;0,RANK(AD432,(W432:Y432,AD432:AN432)),0)</f>
        <v>0</v>
      </c>
      <c r="AT432" s="2">
        <f t="shared" si="406"/>
        <v>5.6646525679758308E-2</v>
      </c>
      <c r="AU432" s="2">
        <f t="shared" si="406"/>
        <v>0</v>
      </c>
      <c r="AV432" s="2">
        <f t="shared" si="406"/>
        <v>0</v>
      </c>
      <c r="AW432" s="2">
        <f t="shared" si="406"/>
        <v>0</v>
      </c>
      <c r="AY432" s="2" t="str">
        <f t="shared" si="365"/>
        <v>Rhode Island</v>
      </c>
      <c r="AZ432" t="str">
        <f t="shared" si="366"/>
        <v>T</v>
      </c>
      <c r="BC432" s="91">
        <v>44</v>
      </c>
      <c r="BD432" s="93"/>
      <c r="BE432" s="100">
        <f>BC432*1000+BD432</f>
        <v>44000</v>
      </c>
      <c r="BF432" t="s">
        <v>1662</v>
      </c>
      <c r="BG432" t="s">
        <v>3290</v>
      </c>
    </row>
    <row r="433" spans="1:59">
      <c r="C433" s="1"/>
      <c r="D433" s="1"/>
      <c r="E433" s="1"/>
      <c r="F433" s="1"/>
      <c r="G433" s="1"/>
      <c r="H433" s="1"/>
      <c r="I433" s="1"/>
      <c r="J433" s="1"/>
      <c r="K433" s="7"/>
      <c r="L433" s="7"/>
      <c r="M433" s="7"/>
      <c r="N433" s="7"/>
      <c r="O433" s="48"/>
      <c r="P433" s="163"/>
      <c r="Q433" s="2"/>
      <c r="R433" s="2"/>
      <c r="S433" s="2"/>
      <c r="T433" s="2"/>
      <c r="U433" s="2"/>
      <c r="V433" s="2"/>
      <c r="AH433" s="1"/>
      <c r="AI433" s="1"/>
      <c r="AK433" s="1"/>
      <c r="AP433" s="7"/>
      <c r="AQ433" s="7"/>
      <c r="AR433" s="7"/>
      <c r="AS433" s="7"/>
      <c r="AT433" s="2"/>
      <c r="AU433" s="2"/>
      <c r="AV433" s="2"/>
      <c r="AW433" s="2"/>
      <c r="AY433" s="2"/>
      <c r="BD433" s="93"/>
    </row>
    <row r="434" spans="1:59" outlineLevel="1">
      <c r="A434" s="9" t="s">
        <v>2197</v>
      </c>
      <c r="B434" t="s">
        <v>1657</v>
      </c>
      <c r="C434" s="1">
        <f>SUM(W434:AN434)</f>
        <v>0</v>
      </c>
      <c r="D434" s="1">
        <v>2</v>
      </c>
      <c r="E434" s="1"/>
      <c r="F434" s="1"/>
      <c r="G434" s="1">
        <v>2</v>
      </c>
      <c r="H434" s="1"/>
      <c r="I434" s="1"/>
      <c r="J434" s="1"/>
      <c r="K434" s="7">
        <f>IF(W434&gt;0,RANK(W434,(W434:Y434,Z434:AN434)),0)</f>
        <v>0</v>
      </c>
      <c r="L434" s="7">
        <f>IF(X434&gt;0,RANK(X434,(W434:Y434,Z434:AN434)),0)</f>
        <v>0</v>
      </c>
      <c r="M434" s="7">
        <f>IF(Y434&gt;0,RANK(Y434,(W434:Y434,Z434:AN434)),0)</f>
        <v>0</v>
      </c>
      <c r="N434" s="7">
        <f>IF(Z434&gt;0,RANK(Z434,(W434:Y434,Z434:AN434)),0)</f>
        <v>0</v>
      </c>
      <c r="O434" s="48">
        <f t="shared" ref="O434:O440" si="407">MAX(W434:AD434)-LARGE(W434:AD434,2)</f>
        <v>0</v>
      </c>
      <c r="P434" s="163" t="e">
        <f t="shared" si="402"/>
        <v>#DIV/0!</v>
      </c>
      <c r="Q434" s="2"/>
      <c r="R434" s="2" t="str">
        <f t="shared" ref="R434:U440" si="408">IF($C434=0,"-",W434/$C434)</f>
        <v>-</v>
      </c>
      <c r="S434" s="2" t="str">
        <f t="shared" si="408"/>
        <v>-</v>
      </c>
      <c r="T434" s="2" t="str">
        <f t="shared" si="408"/>
        <v>-</v>
      </c>
      <c r="U434" s="2" t="str">
        <f t="shared" si="408"/>
        <v>-</v>
      </c>
      <c r="V434" s="2" t="str">
        <f t="shared" ref="V434:V439" si="409">IF(C434=0,"-",(1-R434-S434-T434))</f>
        <v>-</v>
      </c>
      <c r="W434" s="1">
        <f>SUMIF(County!$AT$1940:$AT$1985,$BA434,County!P$1940:P$1985)+SUMIF($BA$1637:$BA$1660,$BA434,W$1637:W$1660)</f>
        <v>0</v>
      </c>
      <c r="X434" s="1">
        <f>SUMIF(County!$AT$1940:$AT$1985,$BA434,County!Q$1940:Q$1985)+SUMIF($BA$1637:$BA$1660,$BA434,X$1637:X$1660)</f>
        <v>0</v>
      </c>
      <c r="Y434" s="1">
        <f>SUMIF(County!$AT$1940:$AT$1985,$BA434,County!R$1940:R$1985)+SUMIF($BA$1637:$BA$1660,$BA434,Y$1637:Y$1660)</f>
        <v>0</v>
      </c>
      <c r="Z434" s="1">
        <f>SUMIF(County!$AT$1940:$AT$1985,$BA434,County!S$1940:S$1985)+SUMIF($BA$1637:$BA$1660,$BA434,Z$1637:Z$1660)</f>
        <v>0</v>
      </c>
      <c r="AA434" s="1">
        <f>SUMIF(County!$AT$1940:$AT$1985,$BA434,County!T$1940:T$1985)+SUMIF($BA$1637:$BA$1660,$BA434,AA$1637:AA$1660)</f>
        <v>0</v>
      </c>
      <c r="AB434" s="1">
        <f>SUMIF(County!$AT$1940:$AT$1985,$BA434,County!U$1940:U$1985)+SUMIF($BA$1637:$BA$1660,$BA434,AB$1637:AB$1660)</f>
        <v>0</v>
      </c>
      <c r="AC434" s="1">
        <f>SUMIF(County!$AT$1940:$AT$1985,$BA434,County!V$1940:V$1985)+SUMIF($BA$1637:$BA$1660,$BA434,AC$1637:AC$1660)</f>
        <v>0</v>
      </c>
      <c r="AJ434" s="1">
        <f>SUMIF(County!$AT$1940:$AT$1985,$BA434,County!AC$1940:AC$1985)+SUMIF($BA$1637:$BA$1660,$BA434,AJ$1637:AJ$1660)</f>
        <v>0</v>
      </c>
      <c r="AK434" s="1">
        <f>SUMIF(County!$AT$1940:$AT$1985,$BA434,County!AD$1940:AD$1985)+SUMIF($BA$1637:$BA$1660,$BA434,AK$1637:AK$1660)</f>
        <v>0</v>
      </c>
      <c r="AL434" s="1">
        <f>SUMIF(County!$AT$1940:$AT$1985,$BA434,County!AE$1940:AE$1985)+SUMIF($BA$1637:$BA$1660,$BA434,AL$1637:AL$1660)</f>
        <v>0</v>
      </c>
      <c r="AP434" s="7">
        <f>IF(AA434&gt;0,RANK(AA434,(W434:Y434,Z434:AN434)),0)</f>
        <v>0</v>
      </c>
      <c r="AQ434" s="7">
        <f>IF(AB434&gt;0,RANK(AB434,(W434:Y434,Z434:AN434)),0)</f>
        <v>0</v>
      </c>
      <c r="AR434" s="7">
        <f>IF(AC434&gt;0,RANK(AC434,(W434:Y434,Z434:AN434)),0)</f>
        <v>0</v>
      </c>
      <c r="AS434" s="7">
        <f>IF(AD434&gt;0,RANK(AD434,(W434:Y434,AD434:AN434)),0)</f>
        <v>0</v>
      </c>
      <c r="AT434" s="2" t="str">
        <f t="shared" ref="AT434:AT439" si="410">IF($C434=0,"-",AA434/$C434)</f>
        <v>-</v>
      </c>
      <c r="AU434" s="2" t="str">
        <f t="shared" ref="AU434:AU440" si="411">IF($C434=0,"-",AB434/$C434)</f>
        <v>-</v>
      </c>
      <c r="AV434" s="2" t="str">
        <f t="shared" ref="AV434:AV439" si="412">IF($C434=0,"-",AC434/$C434)</f>
        <v>-</v>
      </c>
      <c r="AW434" s="2" t="str">
        <f t="shared" ref="AW434:AW440" si="413">IF($C434=0,"-",AD434/$C434)</f>
        <v>-</v>
      </c>
      <c r="AY434" s="2" t="str">
        <f t="shared" si="365"/>
        <v>District 1</v>
      </c>
      <c r="AZ434" t="str">
        <f t="shared" si="366"/>
        <v>SC</v>
      </c>
      <c r="BA434">
        <v>1</v>
      </c>
      <c r="BC434" s="91">
        <v>45</v>
      </c>
      <c r="BD434" s="93">
        <v>901</v>
      </c>
      <c r="BE434" s="100">
        <f t="shared" ref="BE434:BE440" si="414">BC434*1000+BD434</f>
        <v>45901</v>
      </c>
      <c r="BF434" t="s">
        <v>2683</v>
      </c>
      <c r="BG434" t="s">
        <v>3290</v>
      </c>
    </row>
    <row r="435" spans="1:59" outlineLevel="1">
      <c r="A435" s="9" t="s">
        <v>1601</v>
      </c>
      <c r="B435" t="s">
        <v>1657</v>
      </c>
      <c r="C435" s="1">
        <f t="shared" ref="C435:C440" si="415">SUM(W435:AN435)</f>
        <v>70279</v>
      </c>
      <c r="D435" s="1">
        <v>2</v>
      </c>
      <c r="E435" s="1"/>
      <c r="F435" s="1">
        <v>2</v>
      </c>
      <c r="G435" s="1"/>
      <c r="H435" s="1"/>
      <c r="I435" s="1"/>
      <c r="J435" s="1"/>
      <c r="K435" s="7">
        <f>IF(W435&gt;0,RANK(W435,(W435:Y435,Z435:AN435)),0)</f>
        <v>7</v>
      </c>
      <c r="L435" s="7">
        <f>IF(X435&gt;0,RANK(X435,(W435:Y435,Z435:AN435)),0)</f>
        <v>1</v>
      </c>
      <c r="M435" s="7">
        <f>IF(Y435&gt;0,RANK(Y435,(W435:Y435,Z435:AN435)),0)</f>
        <v>2</v>
      </c>
      <c r="N435" s="7">
        <f>IF(Z435&gt;0,RANK(Z435,(W435:Y435,Z435:AN435)),0)</f>
        <v>4</v>
      </c>
      <c r="O435" s="48">
        <f t="shared" si="407"/>
        <v>9024</v>
      </c>
      <c r="P435" s="163">
        <f t="shared" si="402"/>
        <v>0.12840250999587358</v>
      </c>
      <c r="Q435" s="2"/>
      <c r="R435" s="2">
        <f t="shared" si="408"/>
        <v>1.8924572062778355E-3</v>
      </c>
      <c r="S435" s="2">
        <f t="shared" si="408"/>
        <v>0.41505997524153732</v>
      </c>
      <c r="T435" s="2">
        <f t="shared" si="408"/>
        <v>0.28665746524566371</v>
      </c>
      <c r="U435" s="2">
        <f t="shared" si="408"/>
        <v>0.11960898703737959</v>
      </c>
      <c r="V435" s="2">
        <f t="shared" si="409"/>
        <v>0.29639010230652119</v>
      </c>
      <c r="W435" s="1">
        <f>SUMIF(County!$AT$1940:$AT$1985,$BA435,County!P$1940:P$1985)+SUMIF($BA$1637:$BA$1660,$BA435,W$1637:W$1660)</f>
        <v>133</v>
      </c>
      <c r="X435" s="1">
        <f>SUMIF(County!$AT$1940:$AT$1985,$BA435,County!Q$1940:Q$1985)+SUMIF($BA$1637:$BA$1660,$BA435,X$1637:X$1660)</f>
        <v>29170</v>
      </c>
      <c r="Y435" s="1">
        <f>SUMIF(County!$AT$1940:$AT$1985,$BA435,County!R$1940:R$1985)+SUMIF($BA$1637:$BA$1660,$BA435,Y$1637:Y$1660)</f>
        <v>20146</v>
      </c>
      <c r="Z435" s="1">
        <f>SUMIF(County!$AT$1940:$AT$1985,$BA435,County!S$1940:S$1985)+SUMIF($BA$1637:$BA$1660,$BA435,Z$1637:Z$1660)</f>
        <v>8406</v>
      </c>
      <c r="AA435" s="1">
        <f>SUMIF(County!$AT$1940:$AT$1985,$BA435,County!T$1940:T$1985)+SUMIF($BA$1637:$BA$1660,$BA435,AA$1637:AA$1660)</f>
        <v>11531</v>
      </c>
      <c r="AB435" s="1">
        <f>SUMIF(County!$AT$1940:$AT$1985,$BA435,County!U$1940:U$1985)+SUMIF($BA$1637:$BA$1660,$BA435,AB$1637:AB$1660)</f>
        <v>265</v>
      </c>
      <c r="AC435" s="1">
        <f>SUMIF(County!$AT$1940:$AT$1985,$BA435,County!V$1940:V$1985)+SUMIF($BA$1637:$BA$1660,$BA435,AC$1637:AC$1660)</f>
        <v>55</v>
      </c>
      <c r="AJ435" s="1">
        <f>SUMIF(County!$AT$1940:$AT$1985,$BA435,County!AC$1940:AC$1985)+SUMIF($BA$1637:$BA$1660,$BA435,AJ$1637:AJ$1660)</f>
        <v>0</v>
      </c>
      <c r="AK435" s="1">
        <f>SUMIF(County!$AT$1940:$AT$1985,$BA435,County!AD$1940:AD$1985)+SUMIF($BA$1637:$BA$1660,$BA435,AK$1637:AK$1660)</f>
        <v>0</v>
      </c>
      <c r="AL435" s="1">
        <f>SUMIF(County!$AT$1940:$AT$1985,$BA435,County!AE$1940:AE$1985)+SUMIF($BA$1637:$BA$1660,$BA435,AL$1637:AL$1660)</f>
        <v>573</v>
      </c>
      <c r="AP435" s="7">
        <f>IF(AA435&gt;0,RANK(AA435,(W435:Y435,Z435:AN435)),0)</f>
        <v>3</v>
      </c>
      <c r="AQ435" s="7">
        <f>IF(AB435&gt;0,RANK(AB435,(W435:Y435,Z435:AN435)),0)</f>
        <v>6</v>
      </c>
      <c r="AR435" s="7">
        <f>IF(AC435&gt;0,RANK(AC435,(W435:Y435,Z435:AN435)),0)</f>
        <v>8</v>
      </c>
      <c r="AS435" s="7">
        <f>IF(AD435&gt;0,RANK(AD435,(W435:Y435,AD435:AN435)),0)</f>
        <v>0</v>
      </c>
      <c r="AT435" s="2">
        <f t="shared" si="410"/>
        <v>0.16407461688413325</v>
      </c>
      <c r="AU435" s="2">
        <f t="shared" si="411"/>
        <v>3.7706854110047096E-3</v>
      </c>
      <c r="AV435" s="2">
        <f t="shared" si="412"/>
        <v>7.8259508530286435E-4</v>
      </c>
      <c r="AW435" s="2">
        <f t="shared" si="413"/>
        <v>0</v>
      </c>
      <c r="AY435" s="2" t="str">
        <f t="shared" si="365"/>
        <v>District 2</v>
      </c>
      <c r="AZ435" t="str">
        <f t="shared" si="366"/>
        <v>SC</v>
      </c>
      <c r="BA435">
        <v>2</v>
      </c>
      <c r="BC435" s="91">
        <v>45</v>
      </c>
      <c r="BD435" s="93">
        <v>902</v>
      </c>
      <c r="BE435" s="100">
        <f t="shared" si="414"/>
        <v>45902</v>
      </c>
      <c r="BF435" t="s">
        <v>2683</v>
      </c>
      <c r="BG435" t="s">
        <v>3290</v>
      </c>
    </row>
    <row r="436" spans="1:59" outlineLevel="1">
      <c r="A436" s="9" t="s">
        <v>1602</v>
      </c>
      <c r="B436" t="s">
        <v>1657</v>
      </c>
      <c r="C436" s="1">
        <f t="shared" si="415"/>
        <v>86789</v>
      </c>
      <c r="D436" s="1">
        <v>2</v>
      </c>
      <c r="E436" s="1"/>
      <c r="F436" s="1">
        <v>2</v>
      </c>
      <c r="G436" s="1"/>
      <c r="H436" s="1"/>
      <c r="I436" s="1"/>
      <c r="J436" s="1"/>
      <c r="K436" s="7">
        <f>IF(W436&gt;0,RANK(W436,(W436:Y436,Z436:AN436)),0)</f>
        <v>7</v>
      </c>
      <c r="L436" s="7">
        <f>IF(X436&gt;0,RANK(X436,(W436:Y436,Z436:AN436)),0)</f>
        <v>1</v>
      </c>
      <c r="M436" s="7">
        <f>IF(Y436&gt;0,RANK(Y436,(W436:Y436,Z436:AN436)),0)</f>
        <v>2</v>
      </c>
      <c r="N436" s="7">
        <f>IF(Z436&gt;0,RANK(Z436,(W436:Y436,Z436:AN436)),0)</f>
        <v>4</v>
      </c>
      <c r="O436" s="48">
        <f t="shared" si="407"/>
        <v>17942</v>
      </c>
      <c r="P436" s="163">
        <f t="shared" si="402"/>
        <v>0.2067312677873924</v>
      </c>
      <c r="Q436" s="2"/>
      <c r="R436" s="2">
        <f t="shared" si="408"/>
        <v>1.5439744668103101E-3</v>
      </c>
      <c r="S436" s="2">
        <f t="shared" si="408"/>
        <v>0.43003145559921191</v>
      </c>
      <c r="T436" s="2">
        <f t="shared" si="408"/>
        <v>0.22330018781181948</v>
      </c>
      <c r="U436" s="2">
        <f t="shared" si="408"/>
        <v>0.16540114530643285</v>
      </c>
      <c r="V436" s="2">
        <f t="shared" si="409"/>
        <v>0.34512438212215835</v>
      </c>
      <c r="W436" s="1">
        <f>SUMIF(County!$AT$1940:$AT$1985,$BA436,County!P$1940:P$1985)+SUMIF($BA$1637:$BA$1660,$BA436,W$1637:W$1660)</f>
        <v>134</v>
      </c>
      <c r="X436" s="1">
        <f>SUMIF(County!$AT$1940:$AT$1985,$BA436,County!Q$1940:Q$1985)+SUMIF($BA$1637:$BA$1660,$BA436,X$1637:X$1660)</f>
        <v>37322</v>
      </c>
      <c r="Y436" s="1">
        <f>SUMIF(County!$AT$1940:$AT$1985,$BA436,County!R$1940:R$1985)+SUMIF($BA$1637:$BA$1660,$BA436,Y$1637:Y$1660)</f>
        <v>19380</v>
      </c>
      <c r="Z436" s="1">
        <f>SUMIF(County!$AT$1940:$AT$1985,$BA436,County!S$1940:S$1985)+SUMIF($BA$1637:$BA$1660,$BA436,Z$1637:Z$1660)</f>
        <v>14355</v>
      </c>
      <c r="AA436" s="1">
        <f>SUMIF(County!$AT$1940:$AT$1985,$BA436,County!T$1940:T$1985)+SUMIF($BA$1637:$BA$1660,$BA436,AA$1637:AA$1660)</f>
        <v>14398</v>
      </c>
      <c r="AB436" s="1">
        <f>SUMIF(County!$AT$1940:$AT$1985,$BA436,County!U$1940:U$1985)+SUMIF($BA$1637:$BA$1660,$BA436,AB$1637:AB$1660)</f>
        <v>454</v>
      </c>
      <c r="AC436" s="1">
        <f>SUMIF(County!$AT$1940:$AT$1985,$BA436,County!V$1940:V$1985)+SUMIF($BA$1637:$BA$1660,$BA436,AC$1637:AC$1660)</f>
        <v>57</v>
      </c>
      <c r="AJ436" s="1">
        <f>SUMIF(County!$AT$1940:$AT$1985,$BA436,County!AC$1940:AC$1985)+SUMIF($BA$1637:$BA$1660,$BA436,AJ$1637:AJ$1660)</f>
        <v>0</v>
      </c>
      <c r="AK436" s="1">
        <f>SUMIF(County!$AT$1940:$AT$1985,$BA436,County!AD$1940:AD$1985)+SUMIF($BA$1637:$BA$1660,$BA436,AK$1637:AK$1660)</f>
        <v>0</v>
      </c>
      <c r="AL436" s="1">
        <f>SUMIF(County!$AT$1940:$AT$1985,$BA436,County!AE$1940:AE$1985)+SUMIF($BA$1637:$BA$1660,$BA436,AL$1637:AL$1660)</f>
        <v>689</v>
      </c>
      <c r="AP436" s="7">
        <f>IF(AA436&gt;0,RANK(AA436,(W436:Y436,Z436:AN436)),0)</f>
        <v>3</v>
      </c>
      <c r="AQ436" s="7">
        <f>IF(AB436&gt;0,RANK(AB436,(W436:Y436,Z436:AN436)),0)</f>
        <v>6</v>
      </c>
      <c r="AR436" s="7">
        <f>IF(AC436&gt;0,RANK(AC436,(W436:Y436,Z436:AN436)),0)</f>
        <v>8</v>
      </c>
      <c r="AS436" s="7">
        <f>IF(AD436&gt;0,RANK(AD436,(W436:Y436,AD436:AN436)),0)</f>
        <v>0</v>
      </c>
      <c r="AT436" s="2">
        <f t="shared" si="410"/>
        <v>0.16589659979951377</v>
      </c>
      <c r="AU436" s="2">
        <f t="shared" si="411"/>
        <v>5.2310776711334385E-3</v>
      </c>
      <c r="AV436" s="2">
        <f t="shared" si="412"/>
        <v>6.5676525827005727E-4</v>
      </c>
      <c r="AW436" s="2">
        <f t="shared" si="413"/>
        <v>0</v>
      </c>
      <c r="AY436" s="2" t="str">
        <f t="shared" si="365"/>
        <v>District 3</v>
      </c>
      <c r="AZ436" t="str">
        <f t="shared" si="366"/>
        <v>SC</v>
      </c>
      <c r="BA436">
        <v>3</v>
      </c>
      <c r="BC436" s="91">
        <v>45</v>
      </c>
      <c r="BD436" s="93">
        <v>903</v>
      </c>
      <c r="BE436" s="100">
        <f t="shared" si="414"/>
        <v>45903</v>
      </c>
      <c r="BF436" t="s">
        <v>2683</v>
      </c>
      <c r="BG436" t="s">
        <v>3290</v>
      </c>
    </row>
    <row r="437" spans="1:59" outlineLevel="1">
      <c r="A437" s="9" t="s">
        <v>1873</v>
      </c>
      <c r="B437" t="s">
        <v>1657</v>
      </c>
      <c r="C437" s="1">
        <f t="shared" si="415"/>
        <v>0</v>
      </c>
      <c r="D437" s="1">
        <v>2</v>
      </c>
      <c r="E437" s="1"/>
      <c r="F437" s="1">
        <v>2</v>
      </c>
      <c r="G437" s="1"/>
      <c r="H437" s="1"/>
      <c r="I437" s="1"/>
      <c r="J437" s="1"/>
      <c r="K437" s="7">
        <f>IF(W437&gt;0,RANK(W437,(W437:Y437,Z437:AN437)),0)</f>
        <v>0</v>
      </c>
      <c r="L437" s="7">
        <f>IF(X437&gt;0,RANK(X437,(W437:Y437,Z437:AN437)),0)</f>
        <v>0</v>
      </c>
      <c r="M437" s="7">
        <f>IF(Y437&gt;0,RANK(Y437,(W437:Y437,Z437:AN437)),0)</f>
        <v>0</v>
      </c>
      <c r="N437" s="7">
        <f>IF(Z437&gt;0,RANK(Z437,(W437:Y437,Z437:AN437)),0)</f>
        <v>0</v>
      </c>
      <c r="O437" s="48">
        <f t="shared" si="407"/>
        <v>0</v>
      </c>
      <c r="P437" s="163" t="e">
        <f t="shared" si="402"/>
        <v>#DIV/0!</v>
      </c>
      <c r="Q437" s="2"/>
      <c r="R437" s="2" t="str">
        <f t="shared" si="408"/>
        <v>-</v>
      </c>
      <c r="S437" s="2" t="str">
        <f t="shared" si="408"/>
        <v>-</v>
      </c>
      <c r="T437" s="2" t="str">
        <f t="shared" si="408"/>
        <v>-</v>
      </c>
      <c r="U437" s="2" t="str">
        <f t="shared" si="408"/>
        <v>-</v>
      </c>
      <c r="V437" s="2" t="str">
        <f t="shared" si="409"/>
        <v>-</v>
      </c>
      <c r="W437" s="1">
        <f>SUMIF(County!$AT$1940:$AT$1985,$BA437,County!P$1940:P$1985)+SUMIF($BA$1637:$BA$1660,$BA437,W$1637:W$1660)</f>
        <v>0</v>
      </c>
      <c r="X437" s="1">
        <f>SUMIF(County!$AT$1940:$AT$1985,$BA437,County!Q$1940:Q$1985)+SUMIF($BA$1637:$BA$1660,$BA437,X$1637:X$1660)</f>
        <v>0</v>
      </c>
      <c r="Y437" s="1">
        <f>SUMIF(County!$AT$1940:$AT$1985,$BA437,County!R$1940:R$1985)+SUMIF($BA$1637:$BA$1660,$BA437,Y$1637:Y$1660)</f>
        <v>0</v>
      </c>
      <c r="Z437" s="1">
        <f>SUMIF(County!$AT$1940:$AT$1985,$BA437,County!S$1940:S$1985)+SUMIF($BA$1637:$BA$1660,$BA437,Z$1637:Z$1660)</f>
        <v>0</v>
      </c>
      <c r="AA437" s="1">
        <f>SUMIF(County!$AT$1940:$AT$1985,$BA437,County!T$1940:T$1985)+SUMIF($BA$1637:$BA$1660,$BA437,AA$1637:AA$1660)</f>
        <v>0</v>
      </c>
      <c r="AB437" s="1">
        <f>SUMIF(County!$AT$1940:$AT$1985,$BA437,County!U$1940:U$1985)+SUMIF($BA$1637:$BA$1660,$BA437,AB$1637:AB$1660)</f>
        <v>0</v>
      </c>
      <c r="AC437" s="1">
        <f>SUMIF(County!$AT$1940:$AT$1985,$BA437,County!V$1940:V$1985)+SUMIF($BA$1637:$BA$1660,$BA437,AC$1637:AC$1660)</f>
        <v>0</v>
      </c>
      <c r="AJ437" s="1">
        <f>SUMIF(County!$AT$1940:$AT$1985,$BA437,County!AC$1940:AC$1985)+SUMIF($BA$1637:$BA$1660,$BA437,AJ$1637:AJ$1660)</f>
        <v>0</v>
      </c>
      <c r="AK437" s="1">
        <f>SUMIF(County!$AT$1940:$AT$1985,$BA437,County!AD$1940:AD$1985)+SUMIF($BA$1637:$BA$1660,$BA437,AK$1637:AK$1660)</f>
        <v>0</v>
      </c>
      <c r="AL437" s="1">
        <f>SUMIF(County!$AT$1940:$AT$1985,$BA437,County!AE$1940:AE$1985)+SUMIF($BA$1637:$BA$1660,$BA437,AL$1637:AL$1660)</f>
        <v>0</v>
      </c>
      <c r="AP437" s="7">
        <f>IF(AA437&gt;0,RANK(AA437,(W437:Y437,Z437:AN437)),0)</f>
        <v>0</v>
      </c>
      <c r="AQ437" s="7">
        <f>IF(AB437&gt;0,RANK(AB437,(W437:Y437,Z437:AN437)),0)</f>
        <v>0</v>
      </c>
      <c r="AR437" s="7">
        <f>IF(AC437&gt;0,RANK(AC437,(W437:Y437,Z437:AN437)),0)</f>
        <v>0</v>
      </c>
      <c r="AS437" s="7">
        <f>IF(AD437&gt;0,RANK(AD437,(W437:Y437,AD437:AN437)),0)</f>
        <v>0</v>
      </c>
      <c r="AT437" s="2" t="str">
        <f t="shared" si="410"/>
        <v>-</v>
      </c>
      <c r="AU437" s="2" t="str">
        <f t="shared" si="411"/>
        <v>-</v>
      </c>
      <c r="AV437" s="2" t="str">
        <f t="shared" si="412"/>
        <v>-</v>
      </c>
      <c r="AW437" s="2" t="str">
        <f t="shared" si="413"/>
        <v>-</v>
      </c>
      <c r="AY437" s="2" t="str">
        <f t="shared" si="365"/>
        <v>District 4</v>
      </c>
      <c r="AZ437" t="str">
        <f t="shared" si="366"/>
        <v>SC</v>
      </c>
      <c r="BA437">
        <v>4</v>
      </c>
      <c r="BC437" s="91">
        <v>45</v>
      </c>
      <c r="BD437" s="93">
        <v>904</v>
      </c>
      <c r="BE437" s="100">
        <f t="shared" si="414"/>
        <v>45904</v>
      </c>
      <c r="BF437" t="s">
        <v>2683</v>
      </c>
      <c r="BG437" t="s">
        <v>3290</v>
      </c>
    </row>
    <row r="438" spans="1:59" outlineLevel="1">
      <c r="A438" s="9" t="s">
        <v>1827</v>
      </c>
      <c r="B438" t="s">
        <v>1657</v>
      </c>
      <c r="C438" s="1">
        <f t="shared" si="415"/>
        <v>65311</v>
      </c>
      <c r="D438" s="1">
        <v>2</v>
      </c>
      <c r="E438" s="1"/>
      <c r="F438" s="1">
        <v>2</v>
      </c>
      <c r="G438" s="1"/>
      <c r="H438" s="1"/>
      <c r="I438" s="1"/>
      <c r="J438" s="1"/>
      <c r="K438" s="7">
        <f>IF(W438&gt;0,RANK(W438,(W438:Y438,Z438:AN438)),0)</f>
        <v>7</v>
      </c>
      <c r="L438" s="7">
        <f>IF(X438&gt;0,RANK(X438,(W438:Y438,Z438:AN438)),0)</f>
        <v>1</v>
      </c>
      <c r="M438" s="7">
        <f>IF(Y438&gt;0,RANK(Y438,(W438:Y438,Z438:AN438)),0)</f>
        <v>2</v>
      </c>
      <c r="N438" s="7">
        <f>IF(Z438&gt;0,RANK(Z438,(W438:Y438,Z438:AN438)),0)</f>
        <v>4</v>
      </c>
      <c r="O438" s="48">
        <f t="shared" si="407"/>
        <v>11055</v>
      </c>
      <c r="P438" s="163">
        <f t="shared" si="402"/>
        <v>0.16926704536754911</v>
      </c>
      <c r="Q438" s="2"/>
      <c r="R438" s="2">
        <f t="shared" si="408"/>
        <v>1.3320880096767773E-3</v>
      </c>
      <c r="S438" s="2">
        <f t="shared" si="408"/>
        <v>0.40222933349665446</v>
      </c>
      <c r="T438" s="2">
        <f t="shared" si="408"/>
        <v>0.23296228812910535</v>
      </c>
      <c r="U438" s="2">
        <f t="shared" si="408"/>
        <v>0.13216762873022922</v>
      </c>
      <c r="V438" s="2">
        <f t="shared" si="409"/>
        <v>0.36347629036456341</v>
      </c>
      <c r="W438" s="1">
        <f>SUMIF(County!$AT$1940:$AT$1985,$BA438,County!P$1940:P$1985)+SUMIF($BA$1637:$BA$1660,$BA438,W$1637:W$1660)</f>
        <v>87</v>
      </c>
      <c r="X438" s="1">
        <f>SUMIF(County!$AT$1940:$AT$1985,$BA438,County!Q$1940:Q$1985)+SUMIF($BA$1637:$BA$1660,$BA438,X$1637:X$1660)</f>
        <v>26270</v>
      </c>
      <c r="Y438" s="1">
        <f>SUMIF(County!$AT$1940:$AT$1985,$BA438,County!R$1940:R$1985)+SUMIF($BA$1637:$BA$1660,$BA438,Y$1637:Y$1660)</f>
        <v>15215</v>
      </c>
      <c r="Z438" s="1">
        <f>SUMIF(County!$AT$1940:$AT$1985,$BA438,County!S$1940:S$1985)+SUMIF($BA$1637:$BA$1660,$BA438,Z$1637:Z$1660)</f>
        <v>8632</v>
      </c>
      <c r="AA438" s="1">
        <f>SUMIF(County!$AT$1940:$AT$1985,$BA438,County!T$1940:T$1985)+SUMIF($BA$1637:$BA$1660,$BA438,AA$1637:AA$1660)</f>
        <v>14255</v>
      </c>
      <c r="AB438" s="1">
        <f>SUMIF(County!$AT$1940:$AT$1985,$BA438,County!U$1940:U$1985)+SUMIF($BA$1637:$BA$1660,$BA438,AB$1637:AB$1660)</f>
        <v>295</v>
      </c>
      <c r="AC438" s="1">
        <f>SUMIF(County!$AT$1940:$AT$1985,$BA438,County!V$1940:V$1985)+SUMIF($BA$1637:$BA$1660,$BA438,AC$1637:AC$1660)</f>
        <v>57</v>
      </c>
      <c r="AJ438" s="1">
        <f>SUMIF(County!$AT$1940:$AT$1985,$BA438,County!AC$1940:AC$1985)+SUMIF($BA$1637:$BA$1660,$BA438,AJ$1637:AJ$1660)</f>
        <v>0</v>
      </c>
      <c r="AK438" s="1">
        <f>SUMIF(County!$AT$1940:$AT$1985,$BA438,County!AD$1940:AD$1985)+SUMIF($BA$1637:$BA$1660,$BA438,AK$1637:AK$1660)</f>
        <v>0</v>
      </c>
      <c r="AL438" s="1">
        <f>SUMIF(County!$AT$1940:$AT$1985,$BA438,County!AE$1940:AE$1985)+SUMIF($BA$1637:$BA$1660,$BA438,AL$1637:AL$1660)</f>
        <v>500</v>
      </c>
      <c r="AP438" s="7">
        <f>IF(AA438&gt;0,RANK(AA438,(W438:Y438,Z438:AN438)),0)</f>
        <v>3</v>
      </c>
      <c r="AQ438" s="7">
        <f>IF(AB438&gt;0,RANK(AB438,(W438:Y438,Z438:AN438)),0)</f>
        <v>6</v>
      </c>
      <c r="AR438" s="7">
        <f>IF(AC438&gt;0,RANK(AC438,(W438:Y438,Z438:AN438)),0)</f>
        <v>8</v>
      </c>
      <c r="AS438" s="7">
        <f>IF(AD438&gt;0,RANK(AD438,(W438:Y438,AD438:AN438)),0)</f>
        <v>0</v>
      </c>
      <c r="AT438" s="2">
        <f t="shared" si="410"/>
        <v>0.21826338595336162</v>
      </c>
      <c r="AU438" s="2">
        <f t="shared" si="411"/>
        <v>4.5168501477545892E-3</v>
      </c>
      <c r="AV438" s="2">
        <f t="shared" si="412"/>
        <v>8.7274731668478506E-4</v>
      </c>
      <c r="AW438" s="2">
        <f t="shared" si="413"/>
        <v>0</v>
      </c>
      <c r="AY438" s="2" t="str">
        <f t="shared" si="365"/>
        <v>District 5</v>
      </c>
      <c r="AZ438" t="str">
        <f t="shared" si="366"/>
        <v>SC</v>
      </c>
      <c r="BA438">
        <v>5</v>
      </c>
      <c r="BC438" s="91">
        <v>45</v>
      </c>
      <c r="BD438" s="93">
        <v>905</v>
      </c>
      <c r="BE438" s="100">
        <f t="shared" si="414"/>
        <v>45905</v>
      </c>
      <c r="BF438" t="s">
        <v>2683</v>
      </c>
      <c r="BG438" t="s">
        <v>3290</v>
      </c>
    </row>
    <row r="439" spans="1:59" outlineLevel="1">
      <c r="A439" s="9" t="s">
        <v>1806</v>
      </c>
      <c r="B439" t="s">
        <v>1657</v>
      </c>
      <c r="C439" s="1">
        <f t="shared" si="415"/>
        <v>11894</v>
      </c>
      <c r="D439" s="1">
        <v>2</v>
      </c>
      <c r="E439" s="1"/>
      <c r="F439" s="1">
        <v>2</v>
      </c>
      <c r="G439" s="1"/>
      <c r="H439" s="1"/>
      <c r="I439" s="1"/>
      <c r="J439" s="1"/>
      <c r="K439" s="7">
        <f>IF(W439&gt;0,RANK(W439,(W439:Y439,Z439:AN439)),0)</f>
        <v>8</v>
      </c>
      <c r="L439" s="7">
        <f>IF(X439&gt;0,RANK(X439,(W439:Y439,Z439:AN439)),0)</f>
        <v>1</v>
      </c>
      <c r="M439" s="7">
        <f>IF(Y439&gt;0,RANK(Y439,(W439:Y439,Z439:AN439)),0)</f>
        <v>2</v>
      </c>
      <c r="N439" s="7">
        <f>IF(Z439&gt;0,RANK(Z439,(W439:Y439,Z439:AN439)),0)</f>
        <v>4</v>
      </c>
      <c r="O439" s="48">
        <f t="shared" si="407"/>
        <v>2828</v>
      </c>
      <c r="P439" s="163">
        <f t="shared" si="402"/>
        <v>0.23776694131494872</v>
      </c>
      <c r="Q439" s="2"/>
      <c r="R439" s="2">
        <f t="shared" si="408"/>
        <v>1.3452160753321001E-3</v>
      </c>
      <c r="S439" s="2">
        <f t="shared" si="408"/>
        <v>0.49739364385404405</v>
      </c>
      <c r="T439" s="2">
        <f t="shared" si="408"/>
        <v>0.25962670253909537</v>
      </c>
      <c r="U439" s="2">
        <f t="shared" si="408"/>
        <v>8.2983016647048935E-2</v>
      </c>
      <c r="V439" s="2">
        <f t="shared" si="409"/>
        <v>0.24163443753152847</v>
      </c>
      <c r="W439" s="1">
        <f>SUMIF(County!$AT$1940:$AT$1985,$BA439,County!P$1940:P$1985)+SUMIF($BA$1637:$BA$1660,$BA439,W$1637:W$1660)</f>
        <v>16</v>
      </c>
      <c r="X439" s="1">
        <f>SUMIF(County!$AT$1940:$AT$1985,$BA439,County!Q$1940:Q$1985)+SUMIF($BA$1637:$BA$1660,$BA439,X$1637:X$1660)</f>
        <v>5916</v>
      </c>
      <c r="Y439" s="1">
        <f>SUMIF(County!$AT$1940:$AT$1985,$BA439,County!R$1940:R$1985)+SUMIF($BA$1637:$BA$1660,$BA439,Y$1637:Y$1660)</f>
        <v>3088</v>
      </c>
      <c r="Z439" s="1">
        <f>SUMIF(County!$AT$1940:$AT$1985,$BA439,County!S$1940:S$1985)+SUMIF($BA$1637:$BA$1660,$BA439,Z$1637:Z$1660)</f>
        <v>987</v>
      </c>
      <c r="AA439" s="1">
        <f>SUMIF(County!$AT$1940:$AT$1985,$BA439,County!T$1940:T$1985)+SUMIF($BA$1637:$BA$1660,$BA439,AA$1637:AA$1660)</f>
        <v>1721</v>
      </c>
      <c r="AB439" s="1">
        <f>SUMIF(County!$AT$1940:$AT$1985,$BA439,County!U$1940:U$1985)+SUMIF($BA$1637:$BA$1660,$BA439,AB$1637:AB$1660)</f>
        <v>75</v>
      </c>
      <c r="AC439" s="1">
        <f>SUMIF(County!$AT$1940:$AT$1985,$BA439,County!V$1940:V$1985)+SUMIF($BA$1637:$BA$1660,$BA439,AC$1637:AC$1660)</f>
        <v>17</v>
      </c>
      <c r="AJ439" s="1">
        <f>SUMIF(County!$AT$1940:$AT$1985,$BA439,County!AC$1940:AC$1985)+SUMIF($BA$1637:$BA$1660,$BA439,AJ$1637:AJ$1660)</f>
        <v>0</v>
      </c>
      <c r="AK439" s="1">
        <f>SUMIF(County!$AT$1940:$AT$1985,$BA439,County!AD$1940:AD$1985)+SUMIF($BA$1637:$BA$1660,$BA439,AK$1637:AK$1660)</f>
        <v>0</v>
      </c>
      <c r="AL439" s="1">
        <f>SUMIF(County!$AT$1940:$AT$1985,$BA439,County!AE$1940:AE$1985)+SUMIF($BA$1637:$BA$1660,$BA439,AL$1637:AL$1660)</f>
        <v>74</v>
      </c>
      <c r="AP439" s="7">
        <f>IF(AA439&gt;0,RANK(AA439,(W439:Y439,Z439:AN439)),0)</f>
        <v>3</v>
      </c>
      <c r="AQ439" s="7">
        <f>IF(AB439&gt;0,RANK(AB439,(W439:Y439,Z439:AN439)),0)</f>
        <v>5</v>
      </c>
      <c r="AR439" s="7">
        <f>IF(AC439&gt;0,RANK(AC439,(W439:Y439,Z439:AN439)),0)</f>
        <v>7</v>
      </c>
      <c r="AS439" s="7">
        <f>IF(AD439&gt;0,RANK(AD439,(W439:Y439,AD439:AN439)),0)</f>
        <v>0</v>
      </c>
      <c r="AT439" s="2">
        <f t="shared" si="410"/>
        <v>0.14469480410290902</v>
      </c>
      <c r="AU439" s="2">
        <f t="shared" si="411"/>
        <v>6.3057003531192196E-3</v>
      </c>
      <c r="AV439" s="2">
        <f t="shared" si="412"/>
        <v>1.4292920800403565E-3</v>
      </c>
      <c r="AW439" s="2">
        <f t="shared" si="413"/>
        <v>0</v>
      </c>
      <c r="AY439" s="2" t="str">
        <f t="shared" si="365"/>
        <v>District 6</v>
      </c>
      <c r="AZ439" t="str">
        <f t="shared" si="366"/>
        <v>SC</v>
      </c>
      <c r="BA439">
        <v>6</v>
      </c>
      <c r="BC439" s="91">
        <v>45</v>
      </c>
      <c r="BD439" s="93">
        <v>906</v>
      </c>
      <c r="BE439" s="100">
        <f t="shared" si="414"/>
        <v>45906</v>
      </c>
      <c r="BF439" t="s">
        <v>2683</v>
      </c>
      <c r="BG439" t="s">
        <v>3290</v>
      </c>
    </row>
    <row r="440" spans="1:59">
      <c r="A440" t="s">
        <v>1654</v>
      </c>
      <c r="B440" t="s">
        <v>1136</v>
      </c>
      <c r="C440" s="1">
        <f t="shared" si="415"/>
        <v>234273</v>
      </c>
      <c r="D440" s="1">
        <v>11</v>
      </c>
      <c r="E440" s="1"/>
      <c r="F440" s="1">
        <v>11</v>
      </c>
      <c r="G440" s="1"/>
      <c r="H440" s="1"/>
      <c r="I440" s="1"/>
      <c r="J440" s="1"/>
      <c r="K440" s="7">
        <f>IF(W440&gt;0,RANK(W440,(W440:Y440,Z440:AN440)),0)</f>
        <v>7</v>
      </c>
      <c r="L440" s="7">
        <f>IF(X440&gt;0,RANK(X440,(W440:Y440,Z440:AN440)),0)</f>
        <v>1</v>
      </c>
      <c r="M440" s="7">
        <f>IF(Y440&gt;0,RANK(Y440,(W440:Y440,Z440:AN440)),0)</f>
        <v>2</v>
      </c>
      <c r="N440" s="7">
        <f>IF(Z440&gt;0,RANK(Z440,(W440:Y440,Z440:AN440)),0)</f>
        <v>4</v>
      </c>
      <c r="O440" s="48">
        <f t="shared" si="407"/>
        <v>40849</v>
      </c>
      <c r="P440" s="163">
        <f t="shared" si="402"/>
        <v>0.1743649502930342</v>
      </c>
      <c r="Q440" s="2"/>
      <c r="R440" s="2">
        <f>IF($C440=0,"-",W440/$C440)</f>
        <v>1.5793540015281316E-3</v>
      </c>
      <c r="S440" s="2">
        <f>IF($C440=0,"-",X440/$C440)</f>
        <v>0.42120944368322427</v>
      </c>
      <c r="T440" s="2">
        <f>IF($C440=0,"-",Y440/$C440)</f>
        <v>0.24684449339019007</v>
      </c>
      <c r="U440" s="2">
        <f t="shared" si="408"/>
        <v>0.1382148177553538</v>
      </c>
      <c r="V440" s="2">
        <f>IF(C440=0,"-",(1-R440-S440-T440))</f>
        <v>0.33036670892505748</v>
      </c>
      <c r="W440" s="1">
        <f t="shared" ref="W440:AC440" si="416">SUM(W434:W439)</f>
        <v>370</v>
      </c>
      <c r="X440" s="1">
        <f t="shared" si="416"/>
        <v>98678</v>
      </c>
      <c r="Y440" s="1">
        <f t="shared" si="416"/>
        <v>57829</v>
      </c>
      <c r="Z440" s="1">
        <f t="shared" si="416"/>
        <v>32380</v>
      </c>
      <c r="AA440" s="1">
        <f t="shared" si="416"/>
        <v>41905</v>
      </c>
      <c r="AB440" s="1">
        <f t="shared" si="416"/>
        <v>1089</v>
      </c>
      <c r="AC440" s="1">
        <f t="shared" si="416"/>
        <v>186</v>
      </c>
      <c r="AJ440" s="1">
        <f>SUM(AJ434:AJ439)</f>
        <v>0</v>
      </c>
      <c r="AK440" s="1">
        <f>SUM(AK434:AK439)</f>
        <v>0</v>
      </c>
      <c r="AL440" s="1">
        <f>SUM(AL434:AL439)</f>
        <v>1836</v>
      </c>
      <c r="AP440" s="7">
        <f>IF(AA440&gt;0,RANK(AA440,(W440:Y440,Z440:AN440)),0)</f>
        <v>3</v>
      </c>
      <c r="AQ440" s="7">
        <f>IF(AB440&gt;0,RANK(AB440,(W440:Y440,Z440:AN440)),0)</f>
        <v>6</v>
      </c>
      <c r="AR440" s="7">
        <f>IF(AC440&gt;0,RANK(AC440,(W440:Y440,Z440:AN440)),0)</f>
        <v>8</v>
      </c>
      <c r="AS440" s="7">
        <f>IF(AD440&gt;0,RANK(AD440,(W440:Y440,AD440:AN440)),0)</f>
        <v>0</v>
      </c>
      <c r="AT440" s="2">
        <f>IF($C440=0,"-",AA440/$C440)</f>
        <v>0.17887251198388204</v>
      </c>
      <c r="AU440" s="2">
        <f t="shared" si="411"/>
        <v>4.6484229936868526E-3</v>
      </c>
      <c r="AV440" s="2">
        <f>IF($C440=0,"-",AC440/$C440)</f>
        <v>7.9394552509252025E-4</v>
      </c>
      <c r="AW440" s="2">
        <f t="shared" si="413"/>
        <v>0</v>
      </c>
      <c r="AY440" s="2" t="str">
        <f t="shared" ref="AY440:AY512" si="417">A440</f>
        <v>South Carolina</v>
      </c>
      <c r="AZ440" t="str">
        <f t="shared" ref="AZ440:AZ512" si="418">B440</f>
        <v>T</v>
      </c>
      <c r="BC440" s="91">
        <v>45</v>
      </c>
      <c r="BD440" s="93"/>
      <c r="BE440" s="100">
        <f t="shared" si="414"/>
        <v>45000</v>
      </c>
      <c r="BF440" t="s">
        <v>1662</v>
      </c>
      <c r="BG440" t="s">
        <v>3290</v>
      </c>
    </row>
    <row r="441" spans="1:59">
      <c r="C441" s="1"/>
      <c r="D441" s="1"/>
      <c r="E441" s="1"/>
      <c r="F441" s="1"/>
      <c r="G441" s="1"/>
      <c r="H441" s="1"/>
      <c r="I441" s="1"/>
      <c r="J441" s="1"/>
      <c r="K441" s="7"/>
      <c r="L441" s="7"/>
      <c r="M441" s="7"/>
      <c r="N441" s="7"/>
      <c r="O441" s="48"/>
      <c r="P441" s="163"/>
      <c r="Q441" s="2"/>
      <c r="R441" s="2"/>
      <c r="S441" s="2"/>
      <c r="T441" s="2"/>
      <c r="U441" s="2"/>
      <c r="V441" s="2"/>
      <c r="AP441" s="7"/>
      <c r="AQ441" s="7"/>
      <c r="AR441" s="7"/>
      <c r="AS441" s="7"/>
      <c r="AT441" s="2"/>
      <c r="AU441" s="2"/>
      <c r="AV441" s="2"/>
      <c r="AW441" s="2"/>
      <c r="AY441" s="2"/>
      <c r="BD441" s="93"/>
    </row>
    <row r="442" spans="1:59" outlineLevel="1">
      <c r="A442" t="s">
        <v>1179</v>
      </c>
      <c r="B442" t="s">
        <v>90</v>
      </c>
      <c r="C442" s="1">
        <f t="shared" ref="C442:C455" si="419">SUM(W442:AN442)</f>
        <v>51145</v>
      </c>
      <c r="D442" s="1"/>
      <c r="E442" s="1"/>
      <c r="F442" s="1"/>
      <c r="G442" s="1"/>
      <c r="H442" s="1"/>
      <c r="I442" s="1"/>
      <c r="J442" s="1"/>
      <c r="K442" s="7">
        <f>IF(W442&gt;0,RANK(W442,(W442:Y442,Z442:AN442)),0)</f>
        <v>0</v>
      </c>
      <c r="L442" s="7">
        <f>IF(X442&gt;0,RANK(X442,(W442:Y442,Z442:AN442)),0)</f>
        <v>5</v>
      </c>
      <c r="M442" s="7">
        <f>IF(Y442&gt;0,RANK(Y442,(W442:Y442,Z442:AN442)),0)</f>
        <v>1</v>
      </c>
      <c r="N442" s="7">
        <f>IF(Z442&gt;0,RANK(Z442,(W442:Y442,Z442:AN442)),0)</f>
        <v>2</v>
      </c>
      <c r="O442" s="48">
        <f>MAX(W442:AD442)-LARGE(W442:AD442,2)</f>
        <v>27215</v>
      </c>
      <c r="P442" s="163">
        <f t="shared" si="402"/>
        <v>0.53211457620490765</v>
      </c>
      <c r="Q442" s="2"/>
      <c r="R442" s="2">
        <f t="shared" ref="R442:R502" si="420">IF($C442=0,"-",W442/$C442)</f>
        <v>0</v>
      </c>
      <c r="S442" s="2">
        <f t="shared" ref="S442:S502" si="421">IF($C442=0,"-",X442/$C442)</f>
        <v>3.9124059047805262E-2</v>
      </c>
      <c r="T442" s="2">
        <f t="shared" ref="T442:T502" si="422">IF($C442=0,"-",Y442/$C442)</f>
        <v>0.6622739270700948</v>
      </c>
      <c r="U442" s="2">
        <f t="shared" ref="U442:U502" si="423">IF($C442=0,"-",Z442/$C442)</f>
        <v>0.13015935086518721</v>
      </c>
      <c r="V442" s="2">
        <f t="shared" ref="V442:V502" si="424">IF(C442=0,"-",(1-R442-S442-T442-U442))</f>
        <v>0.16844266301691274</v>
      </c>
      <c r="X442" s="1">
        <f>County!Q2054</f>
        <v>2001</v>
      </c>
      <c r="Y442" s="1">
        <f>County!R2054</f>
        <v>33872</v>
      </c>
      <c r="Z442" s="1">
        <f>County!S2054</f>
        <v>6657</v>
      </c>
      <c r="AA442" s="1">
        <f>County!T2054</f>
        <v>5844</v>
      </c>
      <c r="AF442" s="1">
        <f>County!Y2054</f>
        <v>2771</v>
      </c>
      <c r="AH442" s="1"/>
      <c r="AI442" s="1"/>
      <c r="AK442" s="1"/>
      <c r="AP442" s="7">
        <f>IF(AA442&gt;0,RANK(AA442,(W442:Y442,Z442:AN442)),0)</f>
        <v>3</v>
      </c>
      <c r="AQ442" s="7">
        <f>IF(AB442&gt;0,RANK(AB442,(W442:Y442,Z442:AN442)),0)</f>
        <v>0</v>
      </c>
      <c r="AR442" s="7">
        <f>IF(AC442&gt;0,RANK(AC442,(W442:Y442,Z442:AN442)),0)</f>
        <v>0</v>
      </c>
      <c r="AS442" s="7">
        <f>IF(AD442&gt;0,RANK(AD442,(W442:Y442,AD442:AN442)),0)</f>
        <v>0</v>
      </c>
      <c r="AT442" s="2">
        <f t="shared" ref="AT442:AT453" si="425">IF($C442=0,"-",AA442/$C442)</f>
        <v>0.11426336885326034</v>
      </c>
      <c r="AU442" s="2">
        <f>IF($C442=0,"-",AB442/$C442)</f>
        <v>0</v>
      </c>
      <c r="AV442" s="2">
        <f t="shared" ref="AV442:AV453" si="426">IF($C442=0,"-",AC442/$C442)</f>
        <v>0</v>
      </c>
      <c r="AW442" s="2">
        <f>IF($C442=0,"-",AD442/$C442)</f>
        <v>0</v>
      </c>
      <c r="AY442" s="2" t="str">
        <f t="shared" si="417"/>
        <v>At Large</v>
      </c>
      <c r="AZ442" t="str">
        <f t="shared" si="418"/>
        <v>SD</v>
      </c>
      <c r="BC442" s="91">
        <v>46</v>
      </c>
      <c r="BD442" s="93">
        <v>901</v>
      </c>
      <c r="BE442" s="100">
        <f>BC442*1000+BD442</f>
        <v>46901</v>
      </c>
      <c r="BF442" t="s">
        <v>2683</v>
      </c>
      <c r="BG442" t="s">
        <v>3290</v>
      </c>
    </row>
    <row r="443" spans="1:59">
      <c r="A443" t="s">
        <v>1142</v>
      </c>
      <c r="B443" t="s">
        <v>1136</v>
      </c>
      <c r="C443" s="1">
        <f t="shared" si="419"/>
        <v>51145</v>
      </c>
      <c r="D443" s="1"/>
      <c r="E443" s="1"/>
      <c r="F443" s="1"/>
      <c r="G443" s="1"/>
      <c r="H443" s="1"/>
      <c r="I443" s="1"/>
      <c r="J443" s="1"/>
      <c r="K443" s="7">
        <f>IF(W443&gt;0,RANK(W443,(W443:Y443,Z443:AN443)),0)</f>
        <v>0</v>
      </c>
      <c r="L443" s="7">
        <f>IF(X443&gt;0,RANK(X443,(W443:Y443,Z443:AN443)),0)</f>
        <v>5</v>
      </c>
      <c r="M443" s="7">
        <f>IF(Y443&gt;0,RANK(Y443,(W443:Y443,Z443:AN443)),0)</f>
        <v>1</v>
      </c>
      <c r="N443" s="7">
        <f>IF(Z443&gt;0,RANK(Z443,(W443:Y443,Z443:AN443)),0)</f>
        <v>2</v>
      </c>
      <c r="O443" s="48">
        <f>MAX(W443:AD443)-LARGE(W443:AD443,2)</f>
        <v>27215</v>
      </c>
      <c r="P443" s="163">
        <f t="shared" si="402"/>
        <v>0.53211457620490765</v>
      </c>
      <c r="Q443" s="2"/>
      <c r="R443" s="2">
        <f t="shared" si="420"/>
        <v>0</v>
      </c>
      <c r="S443" s="2">
        <f t="shared" si="421"/>
        <v>3.9124059047805262E-2</v>
      </c>
      <c r="T443" s="2">
        <f t="shared" si="422"/>
        <v>0.6622739270700948</v>
      </c>
      <c r="U443" s="2">
        <f t="shared" si="423"/>
        <v>0.13015935086518721</v>
      </c>
      <c r="V443" s="2">
        <f t="shared" si="424"/>
        <v>0.16844266301691274</v>
      </c>
      <c r="X443" s="1">
        <f>X442</f>
        <v>2001</v>
      </c>
      <c r="Y443" s="1">
        <f t="shared" ref="Y443:AF443" si="427">Y442</f>
        <v>33872</v>
      </c>
      <c r="Z443" s="1">
        <f t="shared" si="427"/>
        <v>6657</v>
      </c>
      <c r="AA443" s="1">
        <f t="shared" si="427"/>
        <v>5844</v>
      </c>
      <c r="AF443" s="1">
        <f t="shared" si="427"/>
        <v>2771</v>
      </c>
      <c r="AH443" s="1"/>
      <c r="AI443" s="1"/>
      <c r="AK443" s="1"/>
      <c r="AP443" s="7">
        <f>IF(AA443&gt;0,RANK(AA443,(W443:Y443,Z443:AN443)),0)</f>
        <v>3</v>
      </c>
      <c r="AQ443" s="7">
        <f>IF(AB443&gt;0,RANK(AB443,(W443:Y443,Z443:AN443)),0)</f>
        <v>0</v>
      </c>
      <c r="AR443" s="7">
        <f>IF(AC443&gt;0,RANK(AC443,(W443:Y443,Z443:AN443)),0)</f>
        <v>0</v>
      </c>
      <c r="AS443" s="7">
        <f>IF(AD443&gt;0,RANK(AD443,(W443:Y443,AD443:AN443)),0)</f>
        <v>0</v>
      </c>
      <c r="AT443" s="2">
        <f t="shared" si="425"/>
        <v>0.11426336885326034</v>
      </c>
      <c r="AU443" s="2">
        <f>IF($C443=0,"-",AB443/$C443)</f>
        <v>0</v>
      </c>
      <c r="AV443" s="2">
        <f t="shared" si="426"/>
        <v>0</v>
      </c>
      <c r="AW443" s="2">
        <f>IF($C443=0,"-",AD443/$C443)</f>
        <v>0</v>
      </c>
      <c r="AY443" s="2" t="str">
        <f t="shared" si="417"/>
        <v>South Dakota</v>
      </c>
      <c r="AZ443" t="str">
        <f t="shared" si="418"/>
        <v>T</v>
      </c>
      <c r="BC443" s="91">
        <v>46</v>
      </c>
      <c r="BD443" s="93"/>
      <c r="BE443" s="100">
        <f>BC443*1000+BD443</f>
        <v>46000</v>
      </c>
      <c r="BF443" t="s">
        <v>1662</v>
      </c>
      <c r="BG443" t="s">
        <v>3290</v>
      </c>
    </row>
    <row r="444" spans="1:59">
      <c r="C444" s="1"/>
      <c r="D444" s="1"/>
      <c r="E444" s="1"/>
      <c r="F444" s="1"/>
      <c r="G444" s="1"/>
      <c r="H444" s="1"/>
      <c r="I444" s="1"/>
      <c r="J444" s="1"/>
      <c r="K444" s="7"/>
      <c r="L444" s="7"/>
      <c r="M444" s="7"/>
      <c r="N444" s="7"/>
      <c r="O444" s="48"/>
      <c r="P444" s="163"/>
      <c r="Q444" s="2"/>
      <c r="R444" s="2"/>
      <c r="S444" s="2"/>
      <c r="T444" s="2"/>
      <c r="U444" s="2"/>
      <c r="V444" s="2"/>
      <c r="AH444" s="1"/>
      <c r="AI444" s="1"/>
      <c r="AK444" s="1"/>
      <c r="AP444" s="7"/>
      <c r="AQ444" s="7"/>
      <c r="AR444" s="7"/>
      <c r="AS444" s="7"/>
      <c r="AT444" s="2"/>
      <c r="AU444" s="2"/>
      <c r="AV444" s="2"/>
      <c r="AW444" s="2"/>
      <c r="AY444" s="2"/>
      <c r="BD444" s="93"/>
    </row>
    <row r="445" spans="1:59" outlineLevel="1">
      <c r="A445" s="14" t="s">
        <v>2197</v>
      </c>
      <c r="B445" t="s">
        <v>13</v>
      </c>
      <c r="C445" s="1">
        <f t="shared" si="419"/>
        <v>75851</v>
      </c>
      <c r="D445" s="1">
        <v>3</v>
      </c>
      <c r="E445" s="1"/>
      <c r="F445" s="1"/>
      <c r="G445" s="1">
        <v>1</v>
      </c>
      <c r="H445" s="1"/>
      <c r="I445" s="1">
        <v>2</v>
      </c>
      <c r="J445" s="1"/>
      <c r="K445" s="7">
        <f>IF(W445&gt;0,RANK(W445,(W445:Y445,Z445:AN445)),0)</f>
        <v>8</v>
      </c>
      <c r="L445" s="7">
        <f>IF(X445&gt;0,RANK(X445,(W445:Y445,Z445:AN445)),0)</f>
        <v>3</v>
      </c>
      <c r="M445" s="7">
        <f>IF(Y445&gt;0,RANK(Y445,(W445:Y445,Z445:AN445)),0)</f>
        <v>2</v>
      </c>
      <c r="N445" s="7">
        <f>IF(Z445&gt;0,RANK(Z445,(W445:Y445,Z445:AN445)),0)</f>
        <v>4</v>
      </c>
      <c r="O445" s="48">
        <f t="shared" ref="O445:O455" si="428">MAX(W445:AD445)-LARGE(W445:AD445,2)</f>
        <v>6112</v>
      </c>
      <c r="P445" s="163">
        <f t="shared" si="402"/>
        <v>8.0579029940277644E-2</v>
      </c>
      <c r="Q445" s="2"/>
      <c r="R445" s="2">
        <f t="shared" si="420"/>
        <v>2.2807873330608695E-3</v>
      </c>
      <c r="S445" s="2">
        <f t="shared" si="421"/>
        <v>0.26541509011087527</v>
      </c>
      <c r="T445" s="2">
        <f t="shared" si="422"/>
        <v>0.26847371821070254</v>
      </c>
      <c r="U445" s="2">
        <f t="shared" si="423"/>
        <v>9.4830654836455683E-2</v>
      </c>
      <c r="V445" s="2">
        <f t="shared" si="424"/>
        <v>0.36899974950890557</v>
      </c>
      <c r="W445" s="1">
        <f>SUMIF(County!$AT$2056:$AT$2150,1,County!P$2056:P$2150)+SUMIF('Cong Dist'!$BA$1663:$BA$1678,1,'Cong Dist'!W$1663:W$1678)</f>
        <v>173</v>
      </c>
      <c r="X445" s="1">
        <f>SUMIF(County!$AT$2056:$AT$2150,1,County!Q$2056:Q$2150)+SUMIF('Cong Dist'!$BA$1663:$BA$1678,1,'Cong Dist'!X$1663:X$1678)</f>
        <v>20132</v>
      </c>
      <c r="Y445" s="1">
        <f>SUMIF(County!$AT$2056:$AT$2150,1,County!R$2056:R$2150)+SUMIF('Cong Dist'!$BA$1663:$BA$1678,1,'Cong Dist'!Y$1663:Y$1678)</f>
        <v>20364</v>
      </c>
      <c r="Z445" s="1">
        <f>SUMIF(County!$AT$2056:$AT$2150,1,County!S$2056:S$2150)+SUMIF('Cong Dist'!$BA$1663:$BA$1678,1,'Cong Dist'!Z$1663:Z$1678)</f>
        <v>7193</v>
      </c>
      <c r="AA445" s="1">
        <f>SUMIF(County!$AT$2056:$AT$2150,1,County!T$2056:T$2150)+SUMIF('Cong Dist'!$BA$1663:$BA$1678,1,'Cong Dist'!AA$1663:AA$1678)</f>
        <v>26476</v>
      </c>
      <c r="AB445" s="1">
        <f>SUMIF(County!$AT$2056:$AT$2150,1,County!U$2056:U$2150)+SUMIF('Cong Dist'!$BA$1663:$BA$1678,1,'Cong Dist'!AB$1663:AB$1678)</f>
        <v>356</v>
      </c>
      <c r="AC445" s="1">
        <f>SUMIF(County!$AT$2056:$AT$2150,1,County!V$2056:V$2150)+SUMIF('Cong Dist'!$BA$1663:$BA$1678,1,'Cong Dist'!AC$1663:AC$1678)</f>
        <v>325</v>
      </c>
      <c r="AF445" s="1">
        <f>SUMIF(County!$AT$2056:$AT$2150,1,County!Y$2056:Y$2150)+SUMIF('Cong Dist'!$BA$1663:$BA$1678,1,'Cong Dist'!AF$1663:AF$1678)</f>
        <v>832</v>
      </c>
      <c r="AH445" s="1"/>
      <c r="AI445" s="1"/>
      <c r="AK445" s="1"/>
      <c r="AL445" s="1"/>
      <c r="AP445" s="7">
        <f>IF(AA445&gt;0,RANK(AA445,(W445:Y445,Z445:AN445)),0)</f>
        <v>1</v>
      </c>
      <c r="AQ445" s="7">
        <f>IF(AB445&gt;0,RANK(AB445,(W445:Y445,Z445:AN445)),0)</f>
        <v>6</v>
      </c>
      <c r="AR445" s="7">
        <f>IF(AC445&gt;0,RANK(AC445,(W445:Y445,Z445:AN445)),0)</f>
        <v>7</v>
      </c>
      <c r="AS445" s="7">
        <f>IF(AD445&gt;0,RANK(AD445,(W445:Y445,AD445:AN445)),0)</f>
        <v>0</v>
      </c>
      <c r="AT445" s="2">
        <f t="shared" si="425"/>
        <v>0.3490527481509802</v>
      </c>
      <c r="AU445" s="2">
        <f t="shared" ref="AU445:AU453" si="429">IF($C445=0,"-",AB445/$C445)</f>
        <v>4.6934120842177423E-3</v>
      </c>
      <c r="AV445" s="2">
        <f t="shared" si="426"/>
        <v>4.2847160881201302E-3</v>
      </c>
      <c r="AW445" s="2">
        <f t="shared" ref="AW445:AW453" si="430">IF($C445=0,"-",AD445/$C445)</f>
        <v>0</v>
      </c>
      <c r="AY445" s="2" t="str">
        <f t="shared" si="417"/>
        <v>District 1</v>
      </c>
      <c r="AZ445" t="str">
        <f t="shared" si="418"/>
        <v>TN</v>
      </c>
      <c r="BC445" s="91">
        <v>47</v>
      </c>
      <c r="BD445" s="93">
        <v>901</v>
      </c>
      <c r="BE445" s="100">
        <f t="shared" ref="BE445:BE455" si="431">BC445*1000+BD445</f>
        <v>47901</v>
      </c>
      <c r="BF445" t="s">
        <v>2683</v>
      </c>
      <c r="BG445" t="s">
        <v>3290</v>
      </c>
    </row>
    <row r="446" spans="1:59" outlineLevel="1">
      <c r="A446" s="14" t="s">
        <v>1601</v>
      </c>
      <c r="B446" t="s">
        <v>13</v>
      </c>
      <c r="C446" s="1">
        <f t="shared" si="419"/>
        <v>72017</v>
      </c>
      <c r="D446" s="1">
        <v>3</v>
      </c>
      <c r="E446" s="1"/>
      <c r="F446" s="1"/>
      <c r="G446" s="1">
        <v>1</v>
      </c>
      <c r="H446" s="1"/>
      <c r="I446" s="1">
        <v>2</v>
      </c>
      <c r="J446" s="1"/>
      <c r="K446" s="7">
        <f>IF(W446&gt;0,RANK(W446,(W446:Y446,Z446:AN446)),0)</f>
        <v>6</v>
      </c>
      <c r="L446" s="7">
        <f>IF(X446&gt;0,RANK(X446,(W446:Y446,Z446:AN446)),0)</f>
        <v>3</v>
      </c>
      <c r="M446" s="7">
        <f>IF(Y446&gt;0,RANK(Y446,(W446:Y446,Z446:AN446)),0)</f>
        <v>2</v>
      </c>
      <c r="N446" s="7">
        <f>IF(Z446&gt;0,RANK(Z446,(W446:Y446,Z446:AN446)),0)</f>
        <v>4</v>
      </c>
      <c r="O446" s="48">
        <f t="shared" si="428"/>
        <v>1175</v>
      </c>
      <c r="P446" s="163">
        <f t="shared" si="402"/>
        <v>1.6315592151853034E-2</v>
      </c>
      <c r="Q446" s="2"/>
      <c r="R446" s="2">
        <f t="shared" si="420"/>
        <v>4.7072219059388753E-3</v>
      </c>
      <c r="S446" s="2">
        <f t="shared" si="421"/>
        <v>0.20797867170251469</v>
      </c>
      <c r="T446" s="2">
        <f t="shared" si="422"/>
        <v>0.32899176583306722</v>
      </c>
      <c r="U446" s="2">
        <f t="shared" si="423"/>
        <v>9.6727161642389994E-2</v>
      </c>
      <c r="V446" s="2">
        <f t="shared" si="424"/>
        <v>0.36159517891608922</v>
      </c>
      <c r="W446" s="1">
        <f>SUMIF(County!$AT$2056:$AT$2150,2,County!P$2056:P$2150)+SUMIF('Cong Dist'!$BA$1663:$BA$1678,2,'Cong Dist'!W$1663:W$1678)</f>
        <v>339</v>
      </c>
      <c r="X446" s="1">
        <f>SUMIF(County!$AT$2056:$AT$2150,2,County!Q$2056:Q$2150)+SUMIF('Cong Dist'!$BA$1663:$BA$1678,2,'Cong Dist'!X$1663:X$1678)</f>
        <v>14978</v>
      </c>
      <c r="Y446" s="1">
        <f>SUMIF(County!$AT$2056:$AT$2150,2,County!R$2056:R$2150)+SUMIF('Cong Dist'!$BA$1663:$BA$1678,2,'Cong Dist'!Y$1663:Y$1678)</f>
        <v>23693</v>
      </c>
      <c r="Z446" s="1">
        <f>SUMIF(County!$AT$2056:$AT$2150,2,County!S$2056:S$2150)+SUMIF('Cong Dist'!$BA$1663:$BA$1678,2,'Cong Dist'!Z$1663:Z$1678)</f>
        <v>6966</v>
      </c>
      <c r="AA446" s="1">
        <f>SUMIF(County!$AT$2056:$AT$2150,2,County!T$2056:T$2150)+SUMIF('Cong Dist'!$BA$1663:$BA$1678,2,'Cong Dist'!AA$1663:AA$1678)</f>
        <v>24868</v>
      </c>
      <c r="AB446" s="1">
        <f>SUMIF(County!$AT$2056:$AT$2150,2,County!U$2056:U$2150)+SUMIF('Cong Dist'!$BA$1663:$BA$1678,2,'Cong Dist'!AB$1663:AB$1678)</f>
        <v>276</v>
      </c>
      <c r="AC446" s="1">
        <f>SUMIF(County!$AT$2056:$AT$2150,2,County!V$2056:V$2150)+SUMIF('Cong Dist'!$BA$1663:$BA$1678,2,'Cong Dist'!AC$1663:AC$1678)</f>
        <v>333</v>
      </c>
      <c r="AF446" s="1">
        <f>SUMIF(County!$AT$2056:$AT$2150,2,County!Y$2056:Y$2150)+SUMIF('Cong Dist'!$BA$1663:$BA$1678,2,'Cong Dist'!AF$1663:AF$1678)</f>
        <v>564</v>
      </c>
      <c r="AH446" s="1"/>
      <c r="AI446" s="1"/>
      <c r="AK446" s="1"/>
      <c r="AL446" s="1"/>
      <c r="AP446" s="7">
        <f>IF(AA446&gt;0,RANK(AA446,(W446:Y446,Z446:AN446)),0)</f>
        <v>1</v>
      </c>
      <c r="AQ446" s="7">
        <f>IF(AB446&gt;0,RANK(AB446,(W446:Y446,Z446:AN446)),0)</f>
        <v>8</v>
      </c>
      <c r="AR446" s="7">
        <f>IF(AC446&gt;0,RANK(AC446,(W446:Y446,Z446:AN446)),0)</f>
        <v>7</v>
      </c>
      <c r="AS446" s="7">
        <f>IF(AD446&gt;0,RANK(AD446,(W446:Y446,AD446:AN446)),0)</f>
        <v>0</v>
      </c>
      <c r="AT446" s="2">
        <f t="shared" si="425"/>
        <v>0.34530735798492024</v>
      </c>
      <c r="AU446" s="2">
        <f t="shared" si="429"/>
        <v>3.8324284543927128E-3</v>
      </c>
      <c r="AV446" s="2">
        <f t="shared" si="426"/>
        <v>4.6239082438868599E-3</v>
      </c>
      <c r="AW446" s="2">
        <f t="shared" si="430"/>
        <v>0</v>
      </c>
      <c r="AY446" s="2" t="str">
        <f t="shared" si="417"/>
        <v>District 2</v>
      </c>
      <c r="AZ446" t="str">
        <f t="shared" si="418"/>
        <v>TN</v>
      </c>
      <c r="BC446" s="91">
        <v>47</v>
      </c>
      <c r="BD446" s="93">
        <v>902</v>
      </c>
      <c r="BE446" s="100">
        <f t="shared" si="431"/>
        <v>47902</v>
      </c>
      <c r="BF446" t="s">
        <v>2683</v>
      </c>
      <c r="BG446" t="s">
        <v>3290</v>
      </c>
    </row>
    <row r="447" spans="1:59" outlineLevel="1">
      <c r="A447" s="14" t="s">
        <v>1602</v>
      </c>
      <c r="B447" t="s">
        <v>13</v>
      </c>
      <c r="C447" s="1">
        <f t="shared" si="419"/>
        <v>61767</v>
      </c>
      <c r="D447" s="1">
        <v>3</v>
      </c>
      <c r="E447" s="1"/>
      <c r="F447" s="1"/>
      <c r="G447" s="1">
        <v>1</v>
      </c>
      <c r="H447" s="1"/>
      <c r="I447" s="1">
        <v>2</v>
      </c>
      <c r="J447" s="1"/>
      <c r="K447" s="7">
        <f>IF(W447&gt;0,RANK(W447,(W447:Y447,Z447:AN447)),0)</f>
        <v>8</v>
      </c>
      <c r="L447" s="7">
        <f>IF(X447&gt;0,RANK(X447,(W447:Y447,Z447:AN447)),0)</f>
        <v>3</v>
      </c>
      <c r="M447" s="7">
        <f>IF(Y447&gt;0,RANK(Y447,(W447:Y447,Z447:AN447)),0)</f>
        <v>2</v>
      </c>
      <c r="N447" s="7">
        <f>IF(Z447&gt;0,RANK(Z447,(W447:Y447,Z447:AN447)),0)</f>
        <v>4</v>
      </c>
      <c r="O447" s="48">
        <f t="shared" si="428"/>
        <v>3538</v>
      </c>
      <c r="P447" s="163">
        <f t="shared" si="402"/>
        <v>5.7279777227322033E-2</v>
      </c>
      <c r="Q447" s="2"/>
      <c r="R447" s="2">
        <f t="shared" si="420"/>
        <v>2.3637217284310391E-3</v>
      </c>
      <c r="S447" s="2">
        <f t="shared" si="421"/>
        <v>0.26261595997862935</v>
      </c>
      <c r="T447" s="2">
        <f t="shared" si="422"/>
        <v>0.28393802515906552</v>
      </c>
      <c r="U447" s="2">
        <f t="shared" si="423"/>
        <v>9.6443084494956852E-2</v>
      </c>
      <c r="V447" s="2">
        <f t="shared" si="424"/>
        <v>0.35463920863891718</v>
      </c>
      <c r="W447" s="1">
        <f>SUMIF(County!$AT$2056:$AT$2150,3,County!P$2056:P$2150)+SUMIF('Cong Dist'!$BA$1663:$BA$1678,3,'Cong Dist'!W$1663:W$1678)</f>
        <v>146</v>
      </c>
      <c r="X447" s="1">
        <f>SUMIF(County!$AT$2056:$AT$2150,3,County!Q$2056:Q$2150)+SUMIF('Cong Dist'!$BA$1663:$BA$1678,3,'Cong Dist'!X$1663:X$1678)</f>
        <v>16221</v>
      </c>
      <c r="Y447" s="1">
        <f>SUMIF(County!$AT$2056:$AT$2150,3,County!R$2056:R$2150)+SUMIF('Cong Dist'!$BA$1663:$BA$1678,3,'Cong Dist'!Y$1663:Y$1678)</f>
        <v>17538</v>
      </c>
      <c r="Z447" s="1">
        <f>SUMIF(County!$AT$2056:$AT$2150,3,County!S$2056:S$2150)+SUMIF('Cong Dist'!$BA$1663:$BA$1678,3,'Cong Dist'!Z$1663:Z$1678)</f>
        <v>5957</v>
      </c>
      <c r="AA447" s="1">
        <f>SUMIF(County!$AT$2056:$AT$2150,3,County!T$2056:T$2150)+SUMIF('Cong Dist'!$BA$1663:$BA$1678,3,'Cong Dist'!AA$1663:AA$1678)</f>
        <v>21076</v>
      </c>
      <c r="AB447" s="1">
        <f>SUMIF(County!$AT$2056:$AT$2150,3,County!U$2056:U$2150)+SUMIF('Cong Dist'!$BA$1663:$BA$1678,3,'Cong Dist'!AB$1663:AB$1678)</f>
        <v>183</v>
      </c>
      <c r="AC447" s="1">
        <f>SUMIF(County!$AT$2056:$AT$2150,3,County!V$2056:V$2150)+SUMIF('Cong Dist'!$BA$1663:$BA$1678,3,'Cong Dist'!AC$1663:AC$1678)</f>
        <v>249</v>
      </c>
      <c r="AF447" s="1">
        <f>SUMIF(County!$AT$2056:$AT$2150,3,County!Y$2056:Y$2150)+SUMIF('Cong Dist'!$BA$1663:$BA$1678,3,'Cong Dist'!AF$1663:AF$1678)</f>
        <v>397</v>
      </c>
      <c r="AH447" s="1"/>
      <c r="AI447" s="1"/>
      <c r="AK447" s="1"/>
      <c r="AL447" s="1"/>
      <c r="AP447" s="7">
        <f>IF(AA447&gt;0,RANK(AA447,(W447:Y447,Z447:AN447)),0)</f>
        <v>1</v>
      </c>
      <c r="AQ447" s="7">
        <f>IF(AB447&gt;0,RANK(AB447,(W447:Y447,Z447:AN447)),0)</f>
        <v>7</v>
      </c>
      <c r="AR447" s="7">
        <f>IF(AC447&gt;0,RANK(AC447,(W447:Y447,Z447:AN447)),0)</f>
        <v>6</v>
      </c>
      <c r="AS447" s="7">
        <f>IF(AD447&gt;0,RANK(AD447,(W447:Y447,AD447:AN447)),0)</f>
        <v>0</v>
      </c>
      <c r="AT447" s="2">
        <f t="shared" si="425"/>
        <v>0.34121780238638755</v>
      </c>
      <c r="AU447" s="2">
        <f t="shared" si="429"/>
        <v>2.9627470979649326E-3</v>
      </c>
      <c r="AV447" s="2">
        <f t="shared" si="426"/>
        <v>4.0312788382145803E-3</v>
      </c>
      <c r="AW447" s="2">
        <f t="shared" si="430"/>
        <v>0</v>
      </c>
      <c r="AY447" s="2" t="str">
        <f t="shared" si="417"/>
        <v>District 3</v>
      </c>
      <c r="AZ447" t="str">
        <f t="shared" si="418"/>
        <v>TN</v>
      </c>
      <c r="BC447" s="91">
        <v>47</v>
      </c>
      <c r="BD447" s="93">
        <v>903</v>
      </c>
      <c r="BE447" s="100">
        <f t="shared" si="431"/>
        <v>47903</v>
      </c>
      <c r="BF447" t="s">
        <v>2683</v>
      </c>
      <c r="BG447" t="s">
        <v>3290</v>
      </c>
    </row>
    <row r="448" spans="1:59" outlineLevel="1">
      <c r="A448" s="14" t="s">
        <v>1873</v>
      </c>
      <c r="B448" t="s">
        <v>13</v>
      </c>
      <c r="C448" s="1">
        <f t="shared" si="419"/>
        <v>50266</v>
      </c>
      <c r="D448" s="1">
        <v>3</v>
      </c>
      <c r="E448" s="1"/>
      <c r="F448" s="1"/>
      <c r="G448" s="1">
        <v>1</v>
      </c>
      <c r="H448" s="1"/>
      <c r="I448" s="1">
        <v>2</v>
      </c>
      <c r="J448" s="1"/>
      <c r="K448" s="7">
        <f>IF(W448&gt;0,RANK(W448,(W448:Y448,Z448:AN448)),0)</f>
        <v>8</v>
      </c>
      <c r="L448" s="7">
        <f>IF(X448&gt;0,RANK(X448,(W448:Y448,Z448:AN448)),0)</f>
        <v>2</v>
      </c>
      <c r="M448" s="7">
        <f>IF(Y448&gt;0,RANK(Y448,(W448:Y448,Z448:AN448)),0)</f>
        <v>3</v>
      </c>
      <c r="N448" s="7">
        <f>IF(Z448&gt;0,RANK(Z448,(W448:Y448,Z448:AN448)),0)</f>
        <v>4</v>
      </c>
      <c r="O448" s="48">
        <f t="shared" si="428"/>
        <v>7282</v>
      </c>
      <c r="P448" s="163">
        <f t="shared" si="402"/>
        <v>0.14486929534874468</v>
      </c>
      <c r="Q448" s="2"/>
      <c r="R448" s="2">
        <f t="shared" si="420"/>
        <v>1.8302630008355549E-3</v>
      </c>
      <c r="S448" s="2">
        <f t="shared" si="421"/>
        <v>0.25563999522540087</v>
      </c>
      <c r="T448" s="2">
        <f t="shared" si="422"/>
        <v>0.2381530259022003</v>
      </c>
      <c r="U448" s="2">
        <f t="shared" si="423"/>
        <v>9.0379182747781797E-2</v>
      </c>
      <c r="V448" s="2">
        <f t="shared" si="424"/>
        <v>0.4139975331237814</v>
      </c>
      <c r="W448" s="1">
        <f>SUMIF(County!$AT$2056:$AT$2150,4,County!P$2056:P$2150)+SUMIF('Cong Dist'!$BA$1663:$BA$1678,4,'Cong Dist'!W$1663:W$1678)</f>
        <v>92</v>
      </c>
      <c r="X448" s="1">
        <f>SUMIF(County!$AT$2056:$AT$2150,4,County!Q$2056:Q$2150)+SUMIF('Cong Dist'!$BA$1663:$BA$1678,4,'Cong Dist'!X$1663:X$1678)</f>
        <v>12850</v>
      </c>
      <c r="Y448" s="1">
        <f>SUMIF(County!$AT$2056:$AT$2150,4,County!R$2056:R$2150)+SUMIF('Cong Dist'!$BA$1663:$BA$1678,4,'Cong Dist'!Y$1663:Y$1678)</f>
        <v>11971</v>
      </c>
      <c r="Z448" s="1">
        <f>SUMIF(County!$AT$2056:$AT$2150,4,County!S$2056:S$2150)+SUMIF('Cong Dist'!$BA$1663:$BA$1678,4,'Cong Dist'!Z$1663:Z$1678)</f>
        <v>4543</v>
      </c>
      <c r="AA448" s="1">
        <f>SUMIF(County!$AT$2056:$AT$2150,4,County!T$2056:T$2150)+SUMIF('Cong Dist'!$BA$1663:$BA$1678,4,'Cong Dist'!AA$1663:AA$1678)</f>
        <v>20132</v>
      </c>
      <c r="AB448" s="1">
        <f>SUMIF(County!$AT$2056:$AT$2150,4,County!U$2056:U$2150)+SUMIF('Cong Dist'!$BA$1663:$BA$1678,4,'Cong Dist'!AB$1663:AB$1678)</f>
        <v>209</v>
      </c>
      <c r="AC448" s="1">
        <f>SUMIF(County!$AT$2056:$AT$2150,4,County!V$2056:V$2150)+SUMIF('Cong Dist'!$BA$1663:$BA$1678,4,'Cong Dist'!AC$1663:AC$1678)</f>
        <v>163</v>
      </c>
      <c r="AF448" s="1">
        <f>SUMIF(County!$AT$2056:$AT$2150,4,County!Y$2056:Y$2150)+SUMIF('Cong Dist'!$BA$1663:$BA$1678,4,'Cong Dist'!AF$1663:AF$1678)</f>
        <v>306</v>
      </c>
      <c r="AH448" s="1"/>
      <c r="AI448" s="1"/>
      <c r="AK448" s="1"/>
      <c r="AL448" s="1"/>
      <c r="AP448" s="7">
        <f>IF(AA448&gt;0,RANK(AA448,(W448:Y448,Z448:AN448)),0)</f>
        <v>1</v>
      </c>
      <c r="AQ448" s="7">
        <f>IF(AB448&gt;0,RANK(AB448,(W448:Y448,Z448:AN448)),0)</f>
        <v>6</v>
      </c>
      <c r="AR448" s="7">
        <f>IF(AC448&gt;0,RANK(AC448,(W448:Y448,Z448:AN448)),0)</f>
        <v>7</v>
      </c>
      <c r="AS448" s="7">
        <f>IF(AD448&gt;0,RANK(AD448,(W448:Y448,AD448:AN448)),0)</f>
        <v>0</v>
      </c>
      <c r="AT448" s="2">
        <f t="shared" si="425"/>
        <v>0.40050929057414553</v>
      </c>
      <c r="AU448" s="2">
        <f t="shared" si="429"/>
        <v>4.1578800779851193E-3</v>
      </c>
      <c r="AV448" s="2">
        <f t="shared" si="426"/>
        <v>3.2427485775673418E-3</v>
      </c>
      <c r="AW448" s="2">
        <f t="shared" si="430"/>
        <v>0</v>
      </c>
      <c r="AY448" s="2" t="str">
        <f t="shared" si="417"/>
        <v>District 4</v>
      </c>
      <c r="AZ448" t="str">
        <f t="shared" si="418"/>
        <v>TN</v>
      </c>
      <c r="BC448" s="91">
        <v>47</v>
      </c>
      <c r="BD448" s="93">
        <v>904</v>
      </c>
      <c r="BE448" s="100">
        <f t="shared" si="431"/>
        <v>47904</v>
      </c>
      <c r="BF448" t="s">
        <v>2683</v>
      </c>
      <c r="BG448" t="s">
        <v>3290</v>
      </c>
    </row>
    <row r="449" spans="1:59" outlineLevel="1">
      <c r="A449" s="14" t="s">
        <v>1827</v>
      </c>
      <c r="B449" t="s">
        <v>13</v>
      </c>
      <c r="C449" s="1">
        <f t="shared" si="419"/>
        <v>39585</v>
      </c>
      <c r="D449" s="1">
        <v>3</v>
      </c>
      <c r="E449" s="1"/>
      <c r="F449" s="1"/>
      <c r="G449" s="1">
        <v>1</v>
      </c>
      <c r="H449" s="1"/>
      <c r="I449" s="1">
        <v>2</v>
      </c>
      <c r="J449" s="1"/>
      <c r="K449" s="7">
        <f>IF(W449&gt;0,RANK(W449,(W449:Y449,Z449:AN449)),0)</f>
        <v>7</v>
      </c>
      <c r="L449" s="7">
        <f>IF(X449&gt;0,RANK(X449,(W449:Y449,Z449:AN449)),0)</f>
        <v>3</v>
      </c>
      <c r="M449" s="7">
        <f>IF(Y449&gt;0,RANK(Y449,(W449:Y449,Z449:AN449)),0)</f>
        <v>2</v>
      </c>
      <c r="N449" s="7">
        <f>IF(Z449&gt;0,RANK(Z449,(W449:Y449,Z449:AN449)),0)</f>
        <v>4</v>
      </c>
      <c r="O449" s="48">
        <f t="shared" si="428"/>
        <v>46</v>
      </c>
      <c r="P449" s="163">
        <f t="shared" si="402"/>
        <v>1.1620563344701277E-3</v>
      </c>
      <c r="Q449" s="2"/>
      <c r="R449" s="2">
        <f t="shared" si="420"/>
        <v>1.8693949728432488E-3</v>
      </c>
      <c r="S449" s="2">
        <f t="shared" si="421"/>
        <v>0.24226348364279399</v>
      </c>
      <c r="T449" s="2">
        <f t="shared" si="422"/>
        <v>0.31959075407351267</v>
      </c>
      <c r="U449" s="2">
        <f t="shared" si="423"/>
        <v>0.10824807376531514</v>
      </c>
      <c r="V449" s="2">
        <f t="shared" si="424"/>
        <v>0.32802829354553503</v>
      </c>
      <c r="W449" s="1">
        <f>SUMIF(County!$AT$2056:$AT$2150,5,County!P$2056:P$2150)+SUMIF('Cong Dist'!$BA$1663:$BA$1678,5,'Cong Dist'!W$1663:W$1678)</f>
        <v>74</v>
      </c>
      <c r="X449" s="1">
        <f>SUMIF(County!$AT$2056:$AT$2150,5,County!Q$2056:Q$2150)+SUMIF('Cong Dist'!$BA$1663:$BA$1678,5,'Cong Dist'!X$1663:X$1678)</f>
        <v>9590</v>
      </c>
      <c r="Y449" s="1">
        <f>SUMIF(County!$AT$2056:$AT$2150,5,County!R$2056:R$2150)+SUMIF('Cong Dist'!$BA$1663:$BA$1678,5,'Cong Dist'!Y$1663:Y$1678)</f>
        <v>12651</v>
      </c>
      <c r="Z449" s="1">
        <f>SUMIF(County!$AT$2056:$AT$2150,5,County!S$2056:S$2150)+SUMIF('Cong Dist'!$BA$1663:$BA$1678,5,'Cong Dist'!Z$1663:Z$1678)</f>
        <v>4285</v>
      </c>
      <c r="AA449" s="1">
        <f>SUMIF(County!$AT$2056:$AT$2150,5,County!T$2056:T$2150)+SUMIF('Cong Dist'!$BA$1663:$BA$1678,5,'Cong Dist'!AA$1663:AA$1678)</f>
        <v>12697</v>
      </c>
      <c r="AB449" s="1">
        <f>SUMIF(County!$AT$2056:$AT$2150,5,County!U$2056:U$2150)+SUMIF('Cong Dist'!$BA$1663:$BA$1678,5,'Cong Dist'!AB$1663:AB$1678)</f>
        <v>68</v>
      </c>
      <c r="AC449" s="1">
        <f>SUMIF(County!$AT$2056:$AT$2150,5,County!V$2056:V$2150)+SUMIF('Cong Dist'!$BA$1663:$BA$1678,5,'Cong Dist'!AC$1663:AC$1678)</f>
        <v>92</v>
      </c>
      <c r="AF449" s="1">
        <f>SUMIF(County!$AT$2056:$AT$2150,5,County!Y$2056:Y$2150)+SUMIF('Cong Dist'!$BA$1663:$BA$1678,5,'Cong Dist'!AF$1663:AF$1678)</f>
        <v>128</v>
      </c>
      <c r="AH449" s="1"/>
      <c r="AI449" s="1"/>
      <c r="AK449" s="1"/>
      <c r="AL449" s="1"/>
      <c r="AP449" s="7">
        <f>IF(AA449&gt;0,RANK(AA449,(W449:Y449,Z449:AN449)),0)</f>
        <v>1</v>
      </c>
      <c r="AQ449" s="7">
        <f>IF(AB449&gt;0,RANK(AB449,(W449:Y449,Z449:AN449)),0)</f>
        <v>8</v>
      </c>
      <c r="AR449" s="7">
        <f>IF(AC449&gt;0,RANK(AC449,(W449:Y449,Z449:AN449)),0)</f>
        <v>6</v>
      </c>
      <c r="AS449" s="7">
        <f>IF(AD449&gt;0,RANK(AD449,(W449:Y449,AD449:AN449)),0)</f>
        <v>0</v>
      </c>
      <c r="AT449" s="2">
        <f t="shared" si="425"/>
        <v>0.32075281040798281</v>
      </c>
      <c r="AU449" s="2">
        <f t="shared" si="429"/>
        <v>1.7178224074775798E-3</v>
      </c>
      <c r="AV449" s="2">
        <f t="shared" si="426"/>
        <v>2.3241126689402553E-3</v>
      </c>
      <c r="AW449" s="2">
        <f t="shared" si="430"/>
        <v>0</v>
      </c>
      <c r="AY449" s="2" t="str">
        <f t="shared" si="417"/>
        <v>District 5</v>
      </c>
      <c r="AZ449" t="str">
        <f t="shared" si="418"/>
        <v>TN</v>
      </c>
      <c r="BC449" s="91">
        <v>47</v>
      </c>
      <c r="BD449" s="93">
        <v>905</v>
      </c>
      <c r="BE449" s="100">
        <f t="shared" si="431"/>
        <v>47905</v>
      </c>
      <c r="BF449" t="s">
        <v>2683</v>
      </c>
      <c r="BG449" t="s">
        <v>3290</v>
      </c>
    </row>
    <row r="450" spans="1:59" outlineLevel="1">
      <c r="A450" s="14" t="s">
        <v>1806</v>
      </c>
      <c r="B450" t="s">
        <v>13</v>
      </c>
      <c r="C450" s="1">
        <f t="shared" si="419"/>
        <v>71696</v>
      </c>
      <c r="D450" s="1">
        <v>3</v>
      </c>
      <c r="E450" s="1"/>
      <c r="F450" s="1">
        <v>1</v>
      </c>
      <c r="G450" s="1"/>
      <c r="H450" s="1"/>
      <c r="I450" s="1">
        <v>2</v>
      </c>
      <c r="J450" s="1"/>
      <c r="K450" s="7">
        <f>IF(W450&gt;0,RANK(W450,(W450:Y450,Z450:AN450)),0)</f>
        <v>8</v>
      </c>
      <c r="L450" s="7">
        <f>IF(X450&gt;0,RANK(X450,(W450:Y450,Z450:AN450)),0)</f>
        <v>2</v>
      </c>
      <c r="M450" s="7">
        <f>IF(Y450&gt;0,RANK(Y450,(W450:Y450,Z450:AN450)),0)</f>
        <v>3</v>
      </c>
      <c r="N450" s="7">
        <f>IF(Z450&gt;0,RANK(Z450,(W450:Y450,Z450:AN450)),0)</f>
        <v>4</v>
      </c>
      <c r="O450" s="48">
        <f t="shared" si="428"/>
        <v>11079</v>
      </c>
      <c r="P450" s="163">
        <f t="shared" si="402"/>
        <v>0.15452744923008258</v>
      </c>
      <c r="Q450" s="2"/>
      <c r="R450" s="2">
        <f t="shared" si="420"/>
        <v>1.5063601874581566E-3</v>
      </c>
      <c r="S450" s="2">
        <f t="shared" si="421"/>
        <v>0.25157609908502565</v>
      </c>
      <c r="T450" s="2">
        <f t="shared" si="422"/>
        <v>0.25073923231421558</v>
      </c>
      <c r="U450" s="2">
        <f t="shared" si="423"/>
        <v>7.9390760990850254E-2</v>
      </c>
      <c r="V450" s="2">
        <f t="shared" si="424"/>
        <v>0.41678754742245033</v>
      </c>
      <c r="W450" s="1">
        <f>SUMIF(County!$AT$2056:$AT$2150,6,County!P$2056:P$2150)+SUMIF('Cong Dist'!$BA$1663:$BA$1678,6,'Cong Dist'!W$1663:W$1678)</f>
        <v>108</v>
      </c>
      <c r="X450" s="1">
        <f>SUMIF(County!$AT$2056:$AT$2150,6,County!Q$2056:Q$2150)+SUMIF('Cong Dist'!$BA$1663:$BA$1678,6,'Cong Dist'!X$1663:X$1678)</f>
        <v>18037</v>
      </c>
      <c r="Y450" s="1">
        <f>SUMIF(County!$AT$2056:$AT$2150,6,County!R$2056:R$2150)+SUMIF('Cong Dist'!$BA$1663:$BA$1678,6,'Cong Dist'!Y$1663:Y$1678)</f>
        <v>17977</v>
      </c>
      <c r="Z450" s="1">
        <f>SUMIF(County!$AT$2056:$AT$2150,6,County!S$2056:S$2150)+SUMIF('Cong Dist'!$BA$1663:$BA$1678,6,'Cong Dist'!Z$1663:Z$1678)</f>
        <v>5692</v>
      </c>
      <c r="AA450" s="1">
        <f>SUMIF(County!$AT$2056:$AT$2150,6,County!T$2056:T$2150)+SUMIF('Cong Dist'!$BA$1663:$BA$1678,6,'Cong Dist'!AA$1663:AA$1678)</f>
        <v>29116</v>
      </c>
      <c r="AB450" s="1">
        <f>SUMIF(County!$AT$2056:$AT$2150,6,County!U$2056:U$2150)+SUMIF('Cong Dist'!$BA$1663:$BA$1678,6,'Cong Dist'!AB$1663:AB$1678)</f>
        <v>261</v>
      </c>
      <c r="AC450" s="1">
        <f>SUMIF(County!$AT$2056:$AT$2150,6,County!V$2056:V$2150)+SUMIF('Cong Dist'!$BA$1663:$BA$1678,6,'Cong Dist'!AC$1663:AC$1678)</f>
        <v>197</v>
      </c>
      <c r="AF450" s="1">
        <f>SUMIF(County!$AT$2056:$AT$2150,6,County!Y$2056:Y$2150)+SUMIF('Cong Dist'!$BA$1663:$BA$1678,6,'Cong Dist'!AF$1663:AF$1678)</f>
        <v>308</v>
      </c>
      <c r="AH450" s="1"/>
      <c r="AI450" s="1"/>
      <c r="AK450" s="1"/>
      <c r="AL450" s="1"/>
      <c r="AP450" s="7">
        <f>IF(AA450&gt;0,RANK(AA450,(W450:Y450,Z450:AN450)),0)</f>
        <v>1</v>
      </c>
      <c r="AQ450" s="7">
        <f>IF(AB450&gt;0,RANK(AB450,(W450:Y450,Z450:AN450)),0)</f>
        <v>6</v>
      </c>
      <c r="AR450" s="7">
        <f>IF(AC450&gt;0,RANK(AC450,(W450:Y450,Z450:AN450)),0)</f>
        <v>7</v>
      </c>
      <c r="AS450" s="7">
        <f>IF(AD450&gt;0,RANK(AD450,(W450:Y450,AD450:AN450)),0)</f>
        <v>0</v>
      </c>
      <c r="AT450" s="2">
        <f t="shared" si="425"/>
        <v>0.40610354831510825</v>
      </c>
      <c r="AU450" s="2">
        <f t="shared" si="429"/>
        <v>3.6403704530238788E-3</v>
      </c>
      <c r="AV450" s="2">
        <f t="shared" si="426"/>
        <v>2.747712564159786E-3</v>
      </c>
      <c r="AW450" s="2">
        <f t="shared" si="430"/>
        <v>0</v>
      </c>
      <c r="AY450" s="2" t="str">
        <f t="shared" si="417"/>
        <v>District 6</v>
      </c>
      <c r="AZ450" t="str">
        <f t="shared" si="418"/>
        <v>TN</v>
      </c>
      <c r="BC450" s="91">
        <v>47</v>
      </c>
      <c r="BD450" s="93">
        <v>906</v>
      </c>
      <c r="BE450" s="100">
        <f t="shared" si="431"/>
        <v>47906</v>
      </c>
      <c r="BF450" t="s">
        <v>2683</v>
      </c>
      <c r="BG450" t="s">
        <v>3290</v>
      </c>
    </row>
    <row r="451" spans="1:59" outlineLevel="1">
      <c r="A451" s="14" t="s">
        <v>1388</v>
      </c>
      <c r="B451" t="s">
        <v>13</v>
      </c>
      <c r="C451" s="1">
        <f t="shared" si="419"/>
        <v>62082</v>
      </c>
      <c r="D451" s="1">
        <v>3</v>
      </c>
      <c r="E451" s="1"/>
      <c r="F451" s="1"/>
      <c r="G451" s="1">
        <v>1</v>
      </c>
      <c r="H451" s="1"/>
      <c r="I451" s="1">
        <v>2</v>
      </c>
      <c r="J451" s="1"/>
      <c r="K451" s="7">
        <f>IF(W451&gt;0,RANK(W451,(W451:Y451,Z451:AN451)),0)</f>
        <v>8</v>
      </c>
      <c r="L451" s="7">
        <f>IF(X451&gt;0,RANK(X451,(W451:Y451,Z451:AN451)),0)</f>
        <v>3</v>
      </c>
      <c r="M451" s="7">
        <f>IF(Y451&gt;0,RANK(Y451,(W451:Y451,Z451:AN451)),0)</f>
        <v>2</v>
      </c>
      <c r="N451" s="7">
        <f>IF(Z451&gt;0,RANK(Z451,(W451:Y451,Z451:AN451)),0)</f>
        <v>4</v>
      </c>
      <c r="O451" s="48">
        <f t="shared" si="428"/>
        <v>4969</v>
      </c>
      <c r="P451" s="163">
        <f t="shared" si="402"/>
        <v>8.0039302857511027E-2</v>
      </c>
      <c r="Q451" s="2"/>
      <c r="R451" s="2">
        <f t="shared" si="420"/>
        <v>2.1262201604329758E-3</v>
      </c>
      <c r="S451" s="2">
        <f t="shared" si="421"/>
        <v>0.23000225508198835</v>
      </c>
      <c r="T451" s="2">
        <f t="shared" si="422"/>
        <v>0.29124383879385329</v>
      </c>
      <c r="U451" s="2">
        <f t="shared" si="423"/>
        <v>9.0992558229438483E-2</v>
      </c>
      <c r="V451" s="2">
        <f t="shared" si="424"/>
        <v>0.38563512773428693</v>
      </c>
      <c r="W451" s="1">
        <f>SUMIF(County!$AT$2056:$AT$2150,7,County!P$2056:P$2150)+SUMIF('Cong Dist'!$BA$1663:$BA$1678,7,'Cong Dist'!W$1663:W$1678)</f>
        <v>132</v>
      </c>
      <c r="X451" s="1">
        <f>SUMIF(County!$AT$2056:$AT$2150,7,County!Q$2056:Q$2150)+SUMIF('Cong Dist'!$BA$1663:$BA$1678,7,'Cong Dist'!X$1663:X$1678)</f>
        <v>14279</v>
      </c>
      <c r="Y451" s="1">
        <f>SUMIF(County!$AT$2056:$AT$2150,7,County!R$2056:R$2150)+SUMIF('Cong Dist'!$BA$1663:$BA$1678,7,'Cong Dist'!Y$1663:Y$1678)</f>
        <v>18081</v>
      </c>
      <c r="Z451" s="1">
        <f>SUMIF(County!$AT$2056:$AT$2150,7,County!S$2056:S$2150)+SUMIF('Cong Dist'!$BA$1663:$BA$1678,7,'Cong Dist'!Z$1663:Z$1678)</f>
        <v>5649</v>
      </c>
      <c r="AA451" s="1">
        <f>SUMIF(County!$AT$2056:$AT$2150,7,County!T$2056:T$2150)+SUMIF('Cong Dist'!$BA$1663:$BA$1678,7,'Cong Dist'!AA$1663:AA$1678)</f>
        <v>23050</v>
      </c>
      <c r="AB451" s="1">
        <f>SUMIF(County!$AT$2056:$AT$2150,7,County!U$2056:U$2150)+SUMIF('Cong Dist'!$BA$1663:$BA$1678,7,'Cong Dist'!AB$1663:AB$1678)</f>
        <v>224</v>
      </c>
      <c r="AC451" s="1">
        <f>SUMIF(County!$AT$2056:$AT$2150,7,County!V$2056:V$2150)+SUMIF('Cong Dist'!$BA$1663:$BA$1678,7,'Cong Dist'!AC$1663:AC$1678)</f>
        <v>218</v>
      </c>
      <c r="AF451" s="1">
        <f>SUMIF(County!$AT$2056:$AT$2150,7,County!Y$2056:Y$2150)+SUMIF('Cong Dist'!$BA$1663:$BA$1678,7,'Cong Dist'!AF$1663:AF$1678)</f>
        <v>449</v>
      </c>
      <c r="AH451" s="1"/>
      <c r="AI451" s="1"/>
      <c r="AK451" s="1"/>
      <c r="AL451" s="1"/>
      <c r="AP451" s="7">
        <f>IF(AA451&gt;0,RANK(AA451,(W451:Y451,Z451:AN451)),0)</f>
        <v>1</v>
      </c>
      <c r="AQ451" s="7">
        <f>IF(AB451&gt;0,RANK(AB451,(W451:Y451,Z451:AN451)),0)</f>
        <v>6</v>
      </c>
      <c r="AR451" s="7">
        <f>IF(AC451&gt;0,RANK(AC451,(W451:Y451,Z451:AN451)),0)</f>
        <v>7</v>
      </c>
      <c r="AS451" s="7">
        <f>IF(AD451&gt;0,RANK(AD451,(W451:Y451,AD451:AN451)),0)</f>
        <v>0</v>
      </c>
      <c r="AT451" s="2">
        <f t="shared" si="425"/>
        <v>0.37128314165136433</v>
      </c>
      <c r="AU451" s="2">
        <f t="shared" si="429"/>
        <v>3.6081311813408075E-3</v>
      </c>
      <c r="AV451" s="2">
        <f t="shared" si="426"/>
        <v>3.5114848104120357E-3</v>
      </c>
      <c r="AW451" s="2">
        <f t="shared" si="430"/>
        <v>0</v>
      </c>
      <c r="AY451" s="2" t="str">
        <f t="shared" si="417"/>
        <v>District 7</v>
      </c>
      <c r="AZ451" t="str">
        <f t="shared" si="418"/>
        <v>TN</v>
      </c>
      <c r="BC451" s="91">
        <v>47</v>
      </c>
      <c r="BD451" s="93">
        <v>907</v>
      </c>
      <c r="BE451" s="100">
        <f t="shared" si="431"/>
        <v>47907</v>
      </c>
      <c r="BF451" t="s">
        <v>2683</v>
      </c>
      <c r="BG451" t="s">
        <v>3290</v>
      </c>
    </row>
    <row r="452" spans="1:59" outlineLevel="1">
      <c r="A452" s="14" t="s">
        <v>282</v>
      </c>
      <c r="B452" t="s">
        <v>13</v>
      </c>
      <c r="C452" s="1">
        <f t="shared" si="419"/>
        <v>36993</v>
      </c>
      <c r="D452" s="1">
        <v>3</v>
      </c>
      <c r="E452" s="1"/>
      <c r="F452" s="1">
        <v>1</v>
      </c>
      <c r="G452" s="1"/>
      <c r="H452" s="1"/>
      <c r="I452" s="1">
        <v>2</v>
      </c>
      <c r="J452" s="1"/>
      <c r="K452" s="7">
        <f>IF(W452&gt;0,RANK(W452,(W452:Y452,Z452:AN452)),0)</f>
        <v>8</v>
      </c>
      <c r="L452" s="7">
        <f>IF(X452&gt;0,RANK(X452,(W452:Y452,Z452:AN452)),0)</f>
        <v>2</v>
      </c>
      <c r="M452" s="7">
        <f>IF(Y452&gt;0,RANK(Y452,(W452:Y452,Z452:AN452)),0)</f>
        <v>3</v>
      </c>
      <c r="N452" s="7">
        <f>IF(Z452&gt;0,RANK(Z452,(W452:Y452,Z452:AN452)),0)</f>
        <v>4</v>
      </c>
      <c r="O452" s="48">
        <f t="shared" si="428"/>
        <v>7815</v>
      </c>
      <c r="P452" s="163">
        <f t="shared" si="402"/>
        <v>0.21125618360230314</v>
      </c>
      <c r="Q452" s="2"/>
      <c r="R452" s="2">
        <f t="shared" si="420"/>
        <v>1.1894142134998512E-3</v>
      </c>
      <c r="S452" s="2">
        <f t="shared" si="421"/>
        <v>0.23609872137972049</v>
      </c>
      <c r="T452" s="2">
        <f t="shared" si="422"/>
        <v>0.22774578974400561</v>
      </c>
      <c r="U452" s="2">
        <f t="shared" si="423"/>
        <v>7.7528181007217575E-2</v>
      </c>
      <c r="V452" s="2">
        <f t="shared" si="424"/>
        <v>0.45743789365555643</v>
      </c>
      <c r="W452" s="1">
        <f>SUMIF(County!$AT$2056:$AT$2150,8,County!P$2056:P$2150)+SUMIF('Cong Dist'!$BA$1663:$BA$1678,8,'Cong Dist'!W$1663:W$1678)</f>
        <v>44</v>
      </c>
      <c r="X452" s="1">
        <f>SUMIF(County!$AT$2056:$AT$2150,8,County!Q$2056:Q$2150)+SUMIF('Cong Dist'!$BA$1663:$BA$1678,8,'Cong Dist'!X$1663:X$1678)</f>
        <v>8734</v>
      </c>
      <c r="Y452" s="1">
        <f>SUMIF(County!$AT$2056:$AT$2150,8,County!R$2056:R$2150)+SUMIF('Cong Dist'!$BA$1663:$BA$1678,8,'Cong Dist'!Y$1663:Y$1678)</f>
        <v>8425</v>
      </c>
      <c r="Z452" s="1">
        <f>SUMIF(County!$AT$2056:$AT$2150,8,County!S$2056:S$2150)+SUMIF('Cong Dist'!$BA$1663:$BA$1678,8,'Cong Dist'!Z$1663:Z$1678)</f>
        <v>2868</v>
      </c>
      <c r="AA452" s="1">
        <f>SUMIF(County!$AT$2056:$AT$2150,8,County!T$2056:T$2150)+SUMIF('Cong Dist'!$BA$1663:$BA$1678,8,'Cong Dist'!AA$1663:AA$1678)</f>
        <v>16549</v>
      </c>
      <c r="AB452" s="1">
        <f>SUMIF(County!$AT$2056:$AT$2150,8,County!U$2056:U$2150)+SUMIF('Cong Dist'!$BA$1663:$BA$1678,8,'Cong Dist'!AB$1663:AB$1678)</f>
        <v>130</v>
      </c>
      <c r="AC452" s="1">
        <f>SUMIF(County!$AT$2056:$AT$2150,8,County!V$2056:V$2150)+SUMIF('Cong Dist'!$BA$1663:$BA$1678,8,'Cong Dist'!AC$1663:AC$1678)</f>
        <v>128</v>
      </c>
      <c r="AF452" s="1">
        <f>SUMIF(County!$AT$2056:$AT$2150,8,County!Y$2056:Y$2150)+SUMIF('Cong Dist'!$BA$1663:$BA$1678,8,'Cong Dist'!AF$1663:AF$1678)</f>
        <v>115</v>
      </c>
      <c r="AH452" s="1"/>
      <c r="AI452" s="1"/>
      <c r="AK452" s="1"/>
      <c r="AL452" s="1"/>
      <c r="AP452" s="7">
        <f>IF(AA452&gt;0,RANK(AA452,(W452:Y452,Z452:AN452)),0)</f>
        <v>1</v>
      </c>
      <c r="AQ452" s="7">
        <f>IF(AB452&gt;0,RANK(AB452,(W452:Y452,Z452:AN452)),0)</f>
        <v>5</v>
      </c>
      <c r="AR452" s="7">
        <f>IF(AC452&gt;0,RANK(AC452,(W452:Y452,Z452:AN452)),0)</f>
        <v>6</v>
      </c>
      <c r="AS452" s="7">
        <f>IF(AD452&gt;0,RANK(AD452,(W452:Y452,AD452:AN452)),0)</f>
        <v>0</v>
      </c>
      <c r="AT452" s="2">
        <f t="shared" si="425"/>
        <v>0.44735490498202363</v>
      </c>
      <c r="AU452" s="2">
        <f t="shared" si="429"/>
        <v>3.5141783580677427E-3</v>
      </c>
      <c r="AV452" s="2">
        <f t="shared" si="426"/>
        <v>3.4601140756359309E-3</v>
      </c>
      <c r="AW452" s="2">
        <f t="shared" si="430"/>
        <v>0</v>
      </c>
      <c r="AY452" s="2" t="str">
        <f t="shared" si="417"/>
        <v>District 8</v>
      </c>
      <c r="AZ452" t="str">
        <f t="shared" si="418"/>
        <v>TN</v>
      </c>
      <c r="BC452" s="91">
        <v>47</v>
      </c>
      <c r="BD452" s="93">
        <v>908</v>
      </c>
      <c r="BE452" s="100">
        <f t="shared" si="431"/>
        <v>47908</v>
      </c>
      <c r="BF452" t="s">
        <v>2683</v>
      </c>
      <c r="BG452" t="s">
        <v>3290</v>
      </c>
    </row>
    <row r="453" spans="1:59" outlineLevel="1">
      <c r="A453" s="14" t="s">
        <v>3105</v>
      </c>
      <c r="B453" t="s">
        <v>13</v>
      </c>
      <c r="C453" s="1">
        <f t="shared" si="419"/>
        <v>0</v>
      </c>
      <c r="D453" s="1">
        <v>3</v>
      </c>
      <c r="E453" s="1"/>
      <c r="F453" s="1"/>
      <c r="G453" s="1">
        <v>2</v>
      </c>
      <c r="H453" s="1"/>
      <c r="I453" s="1">
        <v>1</v>
      </c>
      <c r="J453" s="1"/>
      <c r="K453" s="7">
        <f>IF(W453&gt;0,RANK(W453,(W453:Y453,Z453:AN453)),0)</f>
        <v>0</v>
      </c>
      <c r="L453" s="7">
        <f>IF(X453&gt;0,RANK(X453,(W453:Y453,Z453:AN453)),0)</f>
        <v>0</v>
      </c>
      <c r="M453" s="7">
        <f>IF(Y453&gt;0,RANK(Y453,(W453:Y453,Z453:AN453)),0)</f>
        <v>0</v>
      </c>
      <c r="N453" s="7">
        <f>IF(Z453&gt;0,RANK(Z453,(W453:Y453,Z453:AN453)),0)</f>
        <v>0</v>
      </c>
      <c r="O453" s="48">
        <f t="shared" si="428"/>
        <v>0</v>
      </c>
      <c r="P453" s="163" t="e">
        <f t="shared" si="402"/>
        <v>#DIV/0!</v>
      </c>
      <c r="Q453" s="2"/>
      <c r="R453" s="2" t="str">
        <f t="shared" si="420"/>
        <v>-</v>
      </c>
      <c r="S453" s="2" t="str">
        <f t="shared" si="421"/>
        <v>-</v>
      </c>
      <c r="T453" s="2" t="str">
        <f t="shared" si="422"/>
        <v>-</v>
      </c>
      <c r="U453" s="2" t="str">
        <f t="shared" si="423"/>
        <v>-</v>
      </c>
      <c r="V453" s="2" t="str">
        <f t="shared" si="424"/>
        <v>-</v>
      </c>
      <c r="W453" s="1">
        <f>SUMIF(County!$AT$2056:$AT$2150,9,County!P$2056:P$2150)+SUMIF('Cong Dist'!$BA$1663:$BA$1678,9,'Cong Dist'!W$1663:W$1678)</f>
        <v>0</v>
      </c>
      <c r="X453" s="1">
        <f>SUMIF(County!$AT$2056:$AT$2150,9,County!Q$2056:Q$2150)+SUMIF('Cong Dist'!$BA$1663:$BA$1678,9,'Cong Dist'!X$1663:X$1678)</f>
        <v>0</v>
      </c>
      <c r="Y453" s="1">
        <f>SUMIF(County!$AT$2056:$AT$2150,9,County!R$2056:R$2150)+SUMIF('Cong Dist'!$BA$1663:$BA$1678,9,'Cong Dist'!Y$1663:Y$1678)</f>
        <v>0</v>
      </c>
      <c r="Z453" s="1">
        <f>SUMIF(County!$AT$2056:$AT$2150,9,County!S$2056:S$2150)+SUMIF('Cong Dist'!$BA$1663:$BA$1678,9,'Cong Dist'!Z$1663:Z$1678)</f>
        <v>0</v>
      </c>
      <c r="AA453" s="1">
        <f>SUMIF(County!$AT$2056:$AT$2150,9,County!T$2056:T$2150)+SUMIF('Cong Dist'!$BA$1663:$BA$1678,9,'Cong Dist'!AA$1663:AA$1678)</f>
        <v>0</v>
      </c>
      <c r="AB453" s="1">
        <f>SUMIF(County!$AT$2056:$AT$2150,9,County!U$2056:U$2150)+SUMIF('Cong Dist'!$BA$1663:$BA$1678,9,'Cong Dist'!AB$1663:AB$1678)</f>
        <v>0</v>
      </c>
      <c r="AC453" s="1">
        <f>SUMIF(County!$AT$2056:$AT$2150,9,County!V$2056:V$2150)+SUMIF('Cong Dist'!$BA$1663:$BA$1678,9,'Cong Dist'!AC$1663:AC$1678)</f>
        <v>0</v>
      </c>
      <c r="AF453" s="1">
        <f>SUMIF(County!$AT$2056:$AT$2150,9,County!Y$2056:Y$2150)+SUMIF('Cong Dist'!$BA$1663:$BA$1678,9,'Cong Dist'!AF$1663:AF$1678)</f>
        <v>0</v>
      </c>
      <c r="AH453" s="1"/>
      <c r="AI453" s="1"/>
      <c r="AK453" s="1"/>
      <c r="AL453" s="1"/>
      <c r="AP453" s="7">
        <f>IF(AA453&gt;0,RANK(AA453,(W453:Y453,Z453:AN453)),0)</f>
        <v>0</v>
      </c>
      <c r="AQ453" s="7">
        <f>IF(AB453&gt;0,RANK(AB453,(W453:Y453,Z453:AN453)),0)</f>
        <v>0</v>
      </c>
      <c r="AR453" s="7">
        <f>IF(AC453&gt;0,RANK(AC453,(W453:Y453,Z453:AN453)),0)</f>
        <v>0</v>
      </c>
      <c r="AS453" s="7">
        <f>IF(AD453&gt;0,RANK(AD453,(W453:Y453,AD453:AN453)),0)</f>
        <v>0</v>
      </c>
      <c r="AT453" s="2" t="str">
        <f t="shared" si="425"/>
        <v>-</v>
      </c>
      <c r="AU453" s="2" t="str">
        <f t="shared" si="429"/>
        <v>-</v>
      </c>
      <c r="AV453" s="2" t="str">
        <f t="shared" si="426"/>
        <v>-</v>
      </c>
      <c r="AW453" s="2" t="str">
        <f t="shared" si="430"/>
        <v>-</v>
      </c>
      <c r="AY453" s="2" t="str">
        <f t="shared" si="417"/>
        <v>District 9</v>
      </c>
      <c r="AZ453" t="str">
        <f t="shared" si="418"/>
        <v>TN</v>
      </c>
      <c r="BC453" s="91">
        <v>47</v>
      </c>
      <c r="BD453" s="93">
        <v>909</v>
      </c>
      <c r="BE453" s="100">
        <f t="shared" si="431"/>
        <v>47909</v>
      </c>
      <c r="BF453" t="s">
        <v>2683</v>
      </c>
      <c r="BG453" t="s">
        <v>3290</v>
      </c>
    </row>
    <row r="454" spans="1:59" outlineLevel="1">
      <c r="A454" t="s">
        <v>1035</v>
      </c>
      <c r="C454" s="1">
        <f t="shared" si="419"/>
        <v>0</v>
      </c>
      <c r="D454" s="1"/>
      <c r="E454" s="1"/>
      <c r="F454" s="1"/>
      <c r="G454" s="1"/>
      <c r="H454" s="1"/>
      <c r="I454" s="1"/>
      <c r="J454" s="1"/>
      <c r="K454" s="7">
        <f>IF(W454&gt;0,RANK(W454,(W454:Y454,Z454:AN454)),0)</f>
        <v>0</v>
      </c>
      <c r="L454" s="7">
        <f>IF(X454&gt;0,RANK(X454,(W454:Y454,Z454:AN454)),0)</f>
        <v>0</v>
      </c>
      <c r="M454" s="7">
        <f>IF(Y454&gt;0,RANK(Y454,(W454:Y454,Z454:AN454)),0)</f>
        <v>0</v>
      </c>
      <c r="N454" s="7">
        <f>IF(Z454&gt;0,RANK(Z454,(W454:Y454,Z454:AN454)),0)</f>
        <v>0</v>
      </c>
      <c r="O454" s="48">
        <f t="shared" si="428"/>
        <v>0</v>
      </c>
      <c r="P454" s="163" t="e">
        <f t="shared" si="402"/>
        <v>#DIV/0!</v>
      </c>
      <c r="Q454" s="2"/>
      <c r="R454" s="2" t="str">
        <f t="shared" si="420"/>
        <v>-</v>
      </c>
      <c r="S454" s="2" t="str">
        <f t="shared" si="421"/>
        <v>-</v>
      </c>
      <c r="T454" s="2" t="str">
        <f t="shared" si="422"/>
        <v>-</v>
      </c>
      <c r="U454" s="2" t="str">
        <f t="shared" si="423"/>
        <v>-</v>
      </c>
      <c r="V454" s="2" t="str">
        <f t="shared" si="424"/>
        <v>-</v>
      </c>
      <c r="W454" s="1">
        <f>SUMIF('Cong Dist'!$BA$1663:$BA$1678,0,'Cong Dist'!W$1663:W$1678)</f>
        <v>0</v>
      </c>
      <c r="X454" s="1">
        <f>SUMIF('Cong Dist'!$BA$1663:$BA$1678,0,'Cong Dist'!X$1663:X$1678)</f>
        <v>0</v>
      </c>
      <c r="Y454" s="1">
        <f>SUMIF('Cong Dist'!$BA$1663:$BA$1678,0,'Cong Dist'!Y$1663:Y$1678)</f>
        <v>0</v>
      </c>
      <c r="Z454" s="1">
        <f>SUMIF('Cong Dist'!$BA$1663:$BA$1678,0,'Cong Dist'!Z$1663:Z$1678)</f>
        <v>0</v>
      </c>
      <c r="AA454" s="1">
        <f>SUMIF('Cong Dist'!$BA$1663:$BA$1678,0,'Cong Dist'!AA$1663:AA$1678)</f>
        <v>0</v>
      </c>
      <c r="AB454" s="1">
        <f>SUMIF('Cong Dist'!$BA$1663:$BA$1678,0,'Cong Dist'!AB$1663:AB$1678)</f>
        <v>0</v>
      </c>
      <c r="AC454" s="1">
        <f>SUMIF('Cong Dist'!$BA$1663:$BA$1678,0,'Cong Dist'!AC$1663:AC$1678)</f>
        <v>0</v>
      </c>
      <c r="AF454" s="1">
        <f>SUMIF('Cong Dist'!$BA$1663:$BA$1678,0,'Cong Dist'!AF$1663:AF$1678)</f>
        <v>0</v>
      </c>
      <c r="AH454" s="1"/>
      <c r="AI454" s="1"/>
      <c r="AK454" s="1"/>
      <c r="AL454" s="1"/>
      <c r="AP454" s="7"/>
      <c r="AQ454" s="7"/>
      <c r="AR454" s="7"/>
      <c r="AS454" s="7"/>
      <c r="AT454" s="2"/>
      <c r="AU454" s="2"/>
      <c r="AV454" s="2"/>
      <c r="AW454" s="2"/>
      <c r="AY454" s="2" t="str">
        <f t="shared" si="417"/>
        <v>Unknown</v>
      </c>
      <c r="AZ454">
        <f t="shared" si="418"/>
        <v>0</v>
      </c>
      <c r="BC454" s="91">
        <v>47</v>
      </c>
      <c r="BD454" s="93">
        <v>999</v>
      </c>
      <c r="BE454" s="100">
        <f t="shared" si="431"/>
        <v>47999</v>
      </c>
      <c r="BF454" t="s">
        <v>2882</v>
      </c>
      <c r="BG454" t="s">
        <v>3290</v>
      </c>
    </row>
    <row r="455" spans="1:59">
      <c r="A455" t="s">
        <v>3113</v>
      </c>
      <c r="B455" t="s">
        <v>1136</v>
      </c>
      <c r="C455" s="1">
        <f t="shared" si="419"/>
        <v>470257</v>
      </c>
      <c r="D455" s="1">
        <f>7+9+12</f>
        <v>28</v>
      </c>
      <c r="E455" s="1"/>
      <c r="F455" s="1">
        <v>7</v>
      </c>
      <c r="G455" s="1">
        <v>9</v>
      </c>
      <c r="H455" s="1"/>
      <c r="I455" s="1">
        <v>12</v>
      </c>
      <c r="J455" s="1"/>
      <c r="K455" s="7">
        <f>IF(W455&gt;0,RANK(W455,(W455:Y455,Z455:AN455)),0)</f>
        <v>8</v>
      </c>
      <c r="L455" s="7">
        <f>IF(X455&gt;0,RANK(X455,(W455:Y455,Z455:AN455)),0)</f>
        <v>3</v>
      </c>
      <c r="M455" s="7">
        <f>IF(Y455&gt;0,RANK(Y455,(W455:Y455,Z455:AN455)),0)</f>
        <v>2</v>
      </c>
      <c r="N455" s="7">
        <f>IF(Z455&gt;0,RANK(Z455,(W455:Y455,Z455:AN455)),0)</f>
        <v>4</v>
      </c>
      <c r="O455" s="48">
        <f t="shared" si="428"/>
        <v>43264</v>
      </c>
      <c r="P455" s="163">
        <f t="shared" si="402"/>
        <v>9.2000757032856498E-2</v>
      </c>
      <c r="Q455" s="2"/>
      <c r="R455" s="2">
        <f t="shared" si="420"/>
        <v>2.3561584410226747E-3</v>
      </c>
      <c r="S455" s="2">
        <f t="shared" si="421"/>
        <v>0.24416648768652036</v>
      </c>
      <c r="T455" s="2">
        <f t="shared" si="422"/>
        <v>0.27793313018200688</v>
      </c>
      <c r="U455" s="2">
        <f t="shared" si="423"/>
        <v>9.176471588939665E-2</v>
      </c>
      <c r="V455" s="2">
        <f t="shared" si="424"/>
        <v>0.38377950780105341</v>
      </c>
      <c r="W455" s="1">
        <f>SUM(W445:W454)</f>
        <v>1108</v>
      </c>
      <c r="X455" s="1">
        <f t="shared" ref="X455:AC455" si="432">SUM(X445:X454)</f>
        <v>114821</v>
      </c>
      <c r="Y455" s="1">
        <f t="shared" si="432"/>
        <v>130700</v>
      </c>
      <c r="Z455" s="1">
        <f t="shared" si="432"/>
        <v>43153</v>
      </c>
      <c r="AA455" s="1">
        <f t="shared" si="432"/>
        <v>173964</v>
      </c>
      <c r="AB455" s="1">
        <f>SUM(AB445:AB454)</f>
        <v>1707</v>
      </c>
      <c r="AC455" s="1">
        <f t="shared" si="432"/>
        <v>1705</v>
      </c>
      <c r="AF455" s="1">
        <f>SUM(AF445:AF454)</f>
        <v>3099</v>
      </c>
      <c r="AH455" s="1"/>
      <c r="AI455" s="1"/>
      <c r="AK455" s="1"/>
      <c r="AL455" s="1"/>
      <c r="AP455" s="7">
        <f>IF(AA455&gt;0,RANK(AA455,(W455:Y455,Z455:AN455)),0)</f>
        <v>1</v>
      </c>
      <c r="AQ455" s="7">
        <f>IF(AB455&gt;0,RANK(AB455,(W455:Y455,Z455:AN455)),0)</f>
        <v>6</v>
      </c>
      <c r="AR455" s="7">
        <f>IF(AC455&gt;0,RANK(AC455,(W455:Y455,Z455:AN455)),0)</f>
        <v>7</v>
      </c>
      <c r="AS455" s="7">
        <f>IF(AD455&gt;0,RANK(AD455,(W455:Y455,AD455:AN455)),0)</f>
        <v>0</v>
      </c>
      <c r="AT455" s="2">
        <f>IF($C455=0,"-",AA455/$C455)</f>
        <v>0.36993388721486337</v>
      </c>
      <c r="AU455" s="2">
        <f>IF($C455=0,"-",AB455/$C455)</f>
        <v>3.6299300169907091E-3</v>
      </c>
      <c r="AV455" s="2">
        <f>IF($C455=0,"-",AC455/$C455)</f>
        <v>3.6256770234148563E-3</v>
      </c>
      <c r="AW455" s="2">
        <f>IF($C455=0,"-",AD455/$C455)</f>
        <v>0</v>
      </c>
      <c r="AY455" s="2" t="str">
        <f t="shared" si="417"/>
        <v>Tennessee</v>
      </c>
      <c r="AZ455" t="str">
        <f t="shared" si="418"/>
        <v>T</v>
      </c>
      <c r="BC455" s="91">
        <v>47</v>
      </c>
      <c r="BD455" s="93"/>
      <c r="BE455" s="100">
        <f t="shared" si="431"/>
        <v>47000</v>
      </c>
      <c r="BF455" t="s">
        <v>1662</v>
      </c>
      <c r="BG455" t="s">
        <v>3290</v>
      </c>
    </row>
    <row r="456" spans="1:59">
      <c r="C456" s="1"/>
      <c r="D456" s="1"/>
      <c r="E456" s="1"/>
      <c r="F456" s="1"/>
      <c r="G456" s="1"/>
      <c r="H456" s="1"/>
      <c r="I456" s="1"/>
      <c r="J456" s="1"/>
      <c r="K456" s="7"/>
      <c r="L456" s="7"/>
      <c r="M456" s="7"/>
      <c r="N456" s="7"/>
      <c r="O456" s="48"/>
      <c r="P456" s="163"/>
      <c r="Q456" s="2"/>
      <c r="R456" s="2"/>
      <c r="S456" s="2"/>
      <c r="T456" s="2"/>
      <c r="U456" s="2"/>
      <c r="V456" s="2"/>
      <c r="AH456" s="1"/>
      <c r="AI456" s="1"/>
      <c r="AK456" s="1"/>
      <c r="AL456" s="1"/>
      <c r="AP456" s="7"/>
      <c r="AQ456" s="7"/>
      <c r="AR456" s="7"/>
      <c r="AS456" s="7"/>
      <c r="AT456" s="2"/>
      <c r="AU456" s="2"/>
      <c r="AV456" s="2"/>
      <c r="AW456" s="2"/>
      <c r="AY456" s="2"/>
      <c r="BD456" s="93"/>
    </row>
    <row r="457" spans="1:59" outlineLevel="1">
      <c r="A457" s="9" t="s">
        <v>2197</v>
      </c>
      <c r="B457" t="s">
        <v>2</v>
      </c>
      <c r="C457" s="1">
        <f t="shared" ref="C457:C493" si="433">SUM(W457:AN457)</f>
        <v>87436</v>
      </c>
      <c r="D457" s="1">
        <v>3</v>
      </c>
      <c r="E457" s="1"/>
      <c r="F457" s="1">
        <f>IF(L457=1,IF(S457&gt;0.5,D457,2),1)</f>
        <v>1</v>
      </c>
      <c r="G457" s="1"/>
      <c r="H457" s="1"/>
      <c r="I457" s="1">
        <f>IF(AA457&gt;X457,2,IF(S457&lt;0.5,1,0))</f>
        <v>2</v>
      </c>
      <c r="J457" s="1"/>
      <c r="K457" s="7">
        <f>IF(W457&gt;0,RANK(W457,(W457:Y457,Z457:AN457)),0)</f>
        <v>8</v>
      </c>
      <c r="L457" s="7">
        <f>IF(X457&gt;0,RANK(X457,(W457:Y457,Z457:AN457)),0)</f>
        <v>5</v>
      </c>
      <c r="M457" s="7">
        <f>IF(Y457&gt;0,RANK(Y457,(W457:Y457,Z457:AN457)),0)</f>
        <v>1</v>
      </c>
      <c r="N457" s="7">
        <f>IF(Z457&gt;0,RANK(Z457,(W457:Y457,Z457:AN457)),0)</f>
        <v>2</v>
      </c>
      <c r="O457" s="48">
        <f t="shared" ref="O457:O493" si="434">MAX(W457:AD457)-LARGE(W457:AD457,2)</f>
        <v>51864</v>
      </c>
      <c r="P457" s="163">
        <f t="shared" si="402"/>
        <v>0.59316528660963452</v>
      </c>
      <c r="Q457" s="2"/>
      <c r="R457" s="2">
        <f t="shared" si="420"/>
        <v>4.5290269454229381E-3</v>
      </c>
      <c r="S457" s="2">
        <f t="shared" si="421"/>
        <v>4.4546868566723088E-2</v>
      </c>
      <c r="T457" s="2">
        <f t="shared" si="422"/>
        <v>0.69616633880781376</v>
      </c>
      <c r="U457" s="2">
        <f t="shared" si="423"/>
        <v>0.10300105219817925</v>
      </c>
      <c r="V457" s="2">
        <f t="shared" si="424"/>
        <v>0.15175671348186104</v>
      </c>
      <c r="W457" s="1">
        <f>SUMIF(County!$AT$2153:$AT$2406,$BA457,County!P$2153:P$2406)+SUMIF($BA$1681:$BA$1763,$BA457,W$1681:W$1763)</f>
        <v>396</v>
      </c>
      <c r="X457" s="1">
        <f>SUMIF(County!$AT$2153:$AT$2406,$BA457,County!Q$2153:Q$2406)+SUMIF($BA$1681:$BA$1763,$BA457,X$1681:X$1763)</f>
        <v>3895</v>
      </c>
      <c r="Y457" s="1">
        <f>SUMIF(County!$AT$2153:$AT$2406,$BA457,County!R$2153:R$2406)+SUMIF($BA$1681:$BA$1763,$BA457,Y$1681:Y$1763)</f>
        <v>60870</v>
      </c>
      <c r="Z457" s="1">
        <f>SUMIF(County!$AT$2153:$AT$2406,$BA457,County!S$2153:S$2406)+SUMIF($BA$1681:$BA$1763,$BA457,Z$1681:Z$1763)</f>
        <v>9006</v>
      </c>
      <c r="AA457" s="1">
        <f>SUMIF(County!$AT$2153:$AT$2406,$BA457,County!T$2153:T$2406)+SUMIF($BA$1681:$BA$1763,$BA457,AA$1681:AA$1763)</f>
        <v>7431</v>
      </c>
      <c r="AC457" s="1">
        <f>SUMIF(County!$AT$2153:$AT$2406,$BA457,County!V$2153:V$2406)+SUMIF($BA$1681:$BA$1763,$BA457,AC$1681:AC$1763)</f>
        <v>694</v>
      </c>
      <c r="AF457" s="1">
        <f>SUMIF(County!$AT$2153:$AT$2406,$BA457,County!Y$2153:Y$2406)+SUMIF($BA$1681:$BA$1763,$BA457,AF$1681:AF$1763)</f>
        <v>4178</v>
      </c>
      <c r="AG457" s="1">
        <f>SUMIF(County!$AT$2153:$AT$2406,$BA457,County!Z$2153:Z$2406)+SUMIF($BA$1681:$BA$1763,$BA457,AG$1681:AG$1763)</f>
        <v>233</v>
      </c>
      <c r="AH457" s="1"/>
      <c r="AI457" s="1"/>
      <c r="AJ457" s="1">
        <f>SUMIF(County!$AT$2153:$AT$2406,$BA457,County!AC$2153:AC$2406)+SUMIF($BA$1681:$BA$1763,$BA457,AJ$1681:AJ$1763)</f>
        <v>733</v>
      </c>
      <c r="AK457" s="1"/>
      <c r="AL457" s="1"/>
      <c r="AP457" s="7">
        <f>IF(AA457&gt;0,RANK(AA457,(W457:Y457,Z457:AN457)),0)</f>
        <v>3</v>
      </c>
      <c r="AQ457" s="7">
        <f>IF(AB457&gt;0,RANK(AB457,(W457:Y457,Z457:AN457)),0)</f>
        <v>0</v>
      </c>
      <c r="AR457" s="7">
        <f>IF(AC457&gt;0,RANK(AC457,(W457:Y457,Z457:AN457)),0)</f>
        <v>7</v>
      </c>
      <c r="AS457" s="7">
        <f>IF(AD457&gt;0,RANK(AD457,(W457:Y457,AD457:AN457)),0)</f>
        <v>0</v>
      </c>
      <c r="AT457" s="2">
        <f t="shared" ref="AT457:AT493" si="435">IF($C457=0,"-",AA457/$C457)</f>
        <v>8.4987876847065283E-2</v>
      </c>
      <c r="AU457" s="2">
        <f t="shared" ref="AU457:AU486" si="436">IF($C457=0,"-",AB457/$C457)</f>
        <v>0</v>
      </c>
      <c r="AV457" s="2">
        <f t="shared" ref="AV457:AV493" si="437">IF($C457=0,"-",AC457/$C457)</f>
        <v>7.9372340912210078E-3</v>
      </c>
      <c r="AW457" s="2">
        <f t="shared" ref="AW457:AW486" si="438">IF($C457=0,"-",AD457/$C457)</f>
        <v>0</v>
      </c>
      <c r="AY457" s="2" t="str">
        <f t="shared" si="417"/>
        <v>District 1</v>
      </c>
      <c r="AZ457" t="str">
        <f t="shared" si="418"/>
        <v>TX</v>
      </c>
      <c r="BA457">
        <v>1</v>
      </c>
      <c r="BC457" s="91">
        <v>48</v>
      </c>
      <c r="BD457" s="93">
        <v>901</v>
      </c>
      <c r="BE457" s="100">
        <f t="shared" ref="BE457:BE486" si="439">BC457*1000+BD457</f>
        <v>48901</v>
      </c>
      <c r="BF457" t="s">
        <v>2683</v>
      </c>
      <c r="BG457" t="s">
        <v>3290</v>
      </c>
    </row>
    <row r="458" spans="1:59" outlineLevel="1">
      <c r="A458" s="9" t="s">
        <v>1601</v>
      </c>
      <c r="B458" t="s">
        <v>2</v>
      </c>
      <c r="C458" s="1">
        <f t="shared" si="433"/>
        <v>44607</v>
      </c>
      <c r="D458" s="1">
        <v>3</v>
      </c>
      <c r="E458" s="1"/>
      <c r="F458" s="1">
        <f t="shared" ref="F458:F492" si="440">IF(L458=1,IF(S458&gt;0.5,D458,2),1)</f>
        <v>1</v>
      </c>
      <c r="G458" s="1"/>
      <c r="H458" s="1"/>
      <c r="I458" s="1">
        <f t="shared" ref="I458:I492" si="441">IF(AA458&gt;X458,2,IF(S458&lt;0.5,1,0))</f>
        <v>2</v>
      </c>
      <c r="J458" s="1"/>
      <c r="K458" s="7">
        <f>IF(W458&gt;0,RANK(W458,(W458:Y458,Z458:AN458)),0)</f>
        <v>7</v>
      </c>
      <c r="L458" s="7">
        <f>IF(X458&gt;0,RANK(X458,(W458:Y458,Z458:AN458)),0)</f>
        <v>4</v>
      </c>
      <c r="M458" s="7">
        <f>IF(Y458&gt;0,RANK(Y458,(W458:Y458,Z458:AN458)),0)</f>
        <v>1</v>
      </c>
      <c r="N458" s="7">
        <f>IF(Z458&gt;0,RANK(Z458,(W458:Y458,Z458:AN458)),0)</f>
        <v>2</v>
      </c>
      <c r="O458" s="48">
        <f t="shared" si="434"/>
        <v>25349</v>
      </c>
      <c r="P458" s="163">
        <f t="shared" si="402"/>
        <v>0.56827403770708629</v>
      </c>
      <c r="Q458" s="2"/>
      <c r="R458" s="2">
        <f t="shared" si="420"/>
        <v>7.2858519963234468E-3</v>
      </c>
      <c r="S458" s="2">
        <f t="shared" si="421"/>
        <v>4.9431703544286769E-2</v>
      </c>
      <c r="T458" s="2">
        <f t="shared" si="422"/>
        <v>0.69531687851682467</v>
      </c>
      <c r="U458" s="2">
        <f t="shared" si="423"/>
        <v>0.12704284080973838</v>
      </c>
      <c r="V458" s="2">
        <f t="shared" si="424"/>
        <v>0.12092272513282676</v>
      </c>
      <c r="W458" s="1">
        <f>SUMIF(County!$AT$2153:$AT$2406,$BA458,County!P$2153:P$2406)+SUMIF($BA$1681:$BA$1763,$BA458,W$1681:W$1763)</f>
        <v>325</v>
      </c>
      <c r="X458" s="1">
        <f>SUMIF(County!$AT$2153:$AT$2406,$BA458,County!Q$2153:Q$2406)+SUMIF($BA$1681:$BA$1763,$BA458,X$1681:X$1763)</f>
        <v>2205</v>
      </c>
      <c r="Y458" s="1">
        <f>SUMIF(County!$AT$2153:$AT$2406,$BA458,County!R$2153:R$2406)+SUMIF($BA$1681:$BA$1763,$BA458,Y$1681:Y$1763)</f>
        <v>31016</v>
      </c>
      <c r="Z458" s="1">
        <f>SUMIF(County!$AT$2153:$AT$2406,$BA458,County!S$2153:S$2406)+SUMIF($BA$1681:$BA$1763,$BA458,Z$1681:Z$1763)</f>
        <v>5667</v>
      </c>
      <c r="AA458" s="1">
        <f>SUMIF(County!$AT$2153:$AT$2406,$BA458,County!T$2153:T$2406)+SUMIF($BA$1681:$BA$1763,$BA458,AA$1681:AA$1763)</f>
        <v>3416</v>
      </c>
      <c r="AC458" s="1">
        <f>SUMIF(County!$AT$2153:$AT$2406,$BA458,County!V$2153:V$2406)+SUMIF($BA$1681:$BA$1763,$BA458,AC$1681:AC$1763)</f>
        <v>354</v>
      </c>
      <c r="AF458" s="1">
        <f>SUMIF(County!$AT$2153:$AT$2406,$BA458,County!Y$2153:Y$2406)+SUMIF($BA$1681:$BA$1763,$BA458,AF$1681:AF$1763)</f>
        <v>1490</v>
      </c>
      <c r="AG458" s="1">
        <f>SUMIF(County!$AT$2153:$AT$2406,$BA458,County!Z$2153:Z$2406)+SUMIF($BA$1681:$BA$1763,$BA458,AG$1681:AG$1763)</f>
        <v>45</v>
      </c>
      <c r="AH458" s="1"/>
      <c r="AI458" s="1"/>
      <c r="AJ458" s="1">
        <f>SUMIF(County!$AT$2153:$AT$2406,$BA458,County!AC$2153:AC$2406)+SUMIF($BA$1681:$BA$1763,$BA458,AJ$1681:AJ$1763)</f>
        <v>89</v>
      </c>
      <c r="AK458" s="1"/>
      <c r="AL458" s="1"/>
      <c r="AP458" s="7">
        <f>IF(AA458&gt;0,RANK(AA458,(W458:Y458,Z458:AN458)),0)</f>
        <v>3</v>
      </c>
      <c r="AQ458" s="7">
        <f>IF(AB458&gt;0,RANK(AB458,(W458:Y458,Z458:AN458)),0)</f>
        <v>0</v>
      </c>
      <c r="AR458" s="7">
        <f>IF(AC458&gt;0,RANK(AC458,(W458:Y458,Z458:AN458)),0)</f>
        <v>6</v>
      </c>
      <c r="AS458" s="7">
        <f>IF(AD458&gt;0,RANK(AD458,(W458:Y458,AD458:AN458)),0)</f>
        <v>0</v>
      </c>
      <c r="AT458" s="2">
        <f t="shared" si="435"/>
        <v>7.6579908982895059E-2</v>
      </c>
      <c r="AU458" s="2">
        <f t="shared" si="436"/>
        <v>0</v>
      </c>
      <c r="AV458" s="2">
        <f t="shared" si="437"/>
        <v>7.935974174456923E-3</v>
      </c>
      <c r="AW458" s="2">
        <f t="shared" si="438"/>
        <v>0</v>
      </c>
      <c r="AY458" s="2" t="str">
        <f t="shared" si="417"/>
        <v>District 2</v>
      </c>
      <c r="AZ458" t="str">
        <f t="shared" si="418"/>
        <v>TX</v>
      </c>
      <c r="BA458">
        <v>2</v>
      </c>
      <c r="BC458" s="91">
        <v>48</v>
      </c>
      <c r="BD458" s="93">
        <v>902</v>
      </c>
      <c r="BE458" s="100">
        <f t="shared" si="439"/>
        <v>48902</v>
      </c>
      <c r="BF458" t="s">
        <v>2683</v>
      </c>
      <c r="BG458" t="s">
        <v>3290</v>
      </c>
    </row>
    <row r="459" spans="1:59" outlineLevel="1">
      <c r="A459" s="9" t="s">
        <v>1602</v>
      </c>
      <c r="B459" t="s">
        <v>2</v>
      </c>
      <c r="C459" s="1">
        <f t="shared" si="433"/>
        <v>43940</v>
      </c>
      <c r="D459" s="1">
        <v>3</v>
      </c>
      <c r="E459" s="1"/>
      <c r="F459" s="1">
        <f t="shared" si="440"/>
        <v>1</v>
      </c>
      <c r="G459" s="1"/>
      <c r="H459" s="1"/>
      <c r="I459" s="1">
        <f t="shared" si="441"/>
        <v>2</v>
      </c>
      <c r="J459" s="1"/>
      <c r="K459" s="7">
        <f>IF(W459&gt;0,RANK(W459,(W459:Y459,Z459:AN459)),0)</f>
        <v>7</v>
      </c>
      <c r="L459" s="7">
        <f>IF(X459&gt;0,RANK(X459,(W459:Y459,Z459:AN459)),0)</f>
        <v>4</v>
      </c>
      <c r="M459" s="7">
        <f>IF(Y459&gt;0,RANK(Y459,(W459:Y459,Z459:AN459)),0)</f>
        <v>1</v>
      </c>
      <c r="N459" s="7">
        <f>IF(Z459&gt;0,RANK(Z459,(W459:Y459,Z459:AN459)),0)</f>
        <v>2</v>
      </c>
      <c r="O459" s="48">
        <f t="shared" si="434"/>
        <v>26868</v>
      </c>
      <c r="P459" s="163">
        <f t="shared" si="402"/>
        <v>0.61147018661811559</v>
      </c>
      <c r="Q459" s="2"/>
      <c r="R459" s="2">
        <f t="shared" si="420"/>
        <v>6.5543923532089213E-3</v>
      </c>
      <c r="S459" s="2">
        <f t="shared" si="421"/>
        <v>3.8074647246244882E-2</v>
      </c>
      <c r="T459" s="2">
        <f t="shared" si="422"/>
        <v>0.71147018661811556</v>
      </c>
      <c r="U459" s="2">
        <f t="shared" si="423"/>
        <v>0.1</v>
      </c>
      <c r="V459" s="2">
        <f t="shared" si="424"/>
        <v>0.14390077378243069</v>
      </c>
      <c r="W459" s="1">
        <f>SUMIF(County!$AT$2153:$AT$2406,$BA459,County!P$2153:P$2406)+SUMIF($BA$1681:$BA$1763,$BA459,W$1681:W$1763)</f>
        <v>288</v>
      </c>
      <c r="X459" s="1">
        <f>SUMIF(County!$AT$2153:$AT$2406,$BA459,County!Q$2153:Q$2406)+SUMIF($BA$1681:$BA$1763,$BA459,X$1681:X$1763)</f>
        <v>1673</v>
      </c>
      <c r="Y459" s="1">
        <f>SUMIF(County!$AT$2153:$AT$2406,$BA459,County!R$2153:R$2406)+SUMIF($BA$1681:$BA$1763,$BA459,Y$1681:Y$1763)</f>
        <v>31262</v>
      </c>
      <c r="Z459" s="1">
        <f>SUMIF(County!$AT$2153:$AT$2406,$BA459,County!S$2153:S$2406)+SUMIF($BA$1681:$BA$1763,$BA459,Z$1681:Z$1763)</f>
        <v>4394</v>
      </c>
      <c r="AA459" s="1">
        <f>SUMIF(County!$AT$2153:$AT$2406,$BA459,County!T$2153:T$2406)+SUMIF($BA$1681:$BA$1763,$BA459,AA$1681:AA$1763)</f>
        <v>4334</v>
      </c>
      <c r="AC459" s="1">
        <f>SUMIF(County!$AT$2153:$AT$2406,$BA459,County!V$2153:V$2406)+SUMIF($BA$1681:$BA$1763,$BA459,AC$1681:AC$1763)</f>
        <v>295</v>
      </c>
      <c r="AF459" s="1">
        <f>SUMIF(County!$AT$2153:$AT$2406,$BA459,County!Y$2153:Y$2406)+SUMIF($BA$1681:$BA$1763,$BA459,AF$1681:AF$1763)</f>
        <v>1463</v>
      </c>
      <c r="AG459" s="1">
        <f>SUMIF(County!$AT$2153:$AT$2406,$BA459,County!Z$2153:Z$2406)+SUMIF($BA$1681:$BA$1763,$BA459,AG$1681:AG$1763)</f>
        <v>62</v>
      </c>
      <c r="AH459" s="1"/>
      <c r="AI459" s="1"/>
      <c r="AJ459" s="1">
        <f>SUMIF(County!$AT$2153:$AT$2406,$BA459,County!AC$2153:AC$2406)+SUMIF($BA$1681:$BA$1763,$BA459,AJ$1681:AJ$1763)</f>
        <v>169</v>
      </c>
      <c r="AK459" s="1"/>
      <c r="AL459" s="1"/>
      <c r="AP459" s="7">
        <f>IF(AA459&gt;0,RANK(AA459,(W459:Y459,Z459:AN459)),0)</f>
        <v>3</v>
      </c>
      <c r="AQ459" s="7">
        <f>IF(AB459&gt;0,RANK(AB459,(W459:Y459,Z459:AN459)),0)</f>
        <v>0</v>
      </c>
      <c r="AR459" s="7">
        <f>IF(AC459&gt;0,RANK(AC459,(W459:Y459,Z459:AN459)),0)</f>
        <v>6</v>
      </c>
      <c r="AS459" s="7">
        <f>IF(AD459&gt;0,RANK(AD459,(W459:Y459,AD459:AN459)),0)</f>
        <v>0</v>
      </c>
      <c r="AT459" s="2">
        <f t="shared" si="435"/>
        <v>9.8634501593081472E-2</v>
      </c>
      <c r="AU459" s="2">
        <f t="shared" si="436"/>
        <v>0</v>
      </c>
      <c r="AV459" s="2">
        <f t="shared" si="437"/>
        <v>6.7137005006827491E-3</v>
      </c>
      <c r="AW459" s="2">
        <f t="shared" si="438"/>
        <v>0</v>
      </c>
      <c r="AY459" s="2" t="str">
        <f t="shared" si="417"/>
        <v>District 3</v>
      </c>
      <c r="AZ459" t="str">
        <f t="shared" si="418"/>
        <v>TX</v>
      </c>
      <c r="BA459">
        <v>3</v>
      </c>
      <c r="BC459" s="91">
        <v>48</v>
      </c>
      <c r="BD459" s="93">
        <v>903</v>
      </c>
      <c r="BE459" s="100">
        <f t="shared" si="439"/>
        <v>48903</v>
      </c>
      <c r="BF459" t="s">
        <v>2683</v>
      </c>
      <c r="BG459" t="s">
        <v>3290</v>
      </c>
    </row>
    <row r="460" spans="1:59" outlineLevel="1">
      <c r="A460" s="9" t="s">
        <v>1873</v>
      </c>
      <c r="B460" t="s">
        <v>2</v>
      </c>
      <c r="C460" s="1">
        <f t="shared" si="433"/>
        <v>67531</v>
      </c>
      <c r="D460" s="1">
        <v>3</v>
      </c>
      <c r="E460" s="1"/>
      <c r="F460" s="1">
        <f t="shared" si="440"/>
        <v>1</v>
      </c>
      <c r="G460" s="1"/>
      <c r="H460" s="1"/>
      <c r="I460" s="1">
        <f t="shared" si="441"/>
        <v>2</v>
      </c>
      <c r="J460" s="1"/>
      <c r="K460" s="7">
        <f>IF(W460&gt;0,RANK(W460,(W460:Y460,Z460:AN460)),0)</f>
        <v>8</v>
      </c>
      <c r="L460" s="7">
        <f>IF(X460&gt;0,RANK(X460,(W460:Y460,Z460:AN460)),0)</f>
        <v>5</v>
      </c>
      <c r="M460" s="7">
        <f>IF(Y460&gt;0,RANK(Y460,(W460:Y460,Z460:AN460)),0)</f>
        <v>1</v>
      </c>
      <c r="N460" s="7">
        <f>IF(Z460&gt;0,RANK(Z460,(W460:Y460,Z460:AN460)),0)</f>
        <v>2</v>
      </c>
      <c r="O460" s="48">
        <f t="shared" si="434"/>
        <v>39273</v>
      </c>
      <c r="P460" s="163">
        <f t="shared" si="402"/>
        <v>0.58155513764049105</v>
      </c>
      <c r="Q460" s="2"/>
      <c r="R460" s="2">
        <f t="shared" si="420"/>
        <v>4.1906679895159261E-3</v>
      </c>
      <c r="S460" s="2">
        <f t="shared" si="421"/>
        <v>4.9221838859190591E-2</v>
      </c>
      <c r="T460" s="2">
        <f t="shared" si="422"/>
        <v>0.68453006767262448</v>
      </c>
      <c r="U460" s="2">
        <f t="shared" si="423"/>
        <v>0.10297493003213339</v>
      </c>
      <c r="V460" s="2">
        <f t="shared" si="424"/>
        <v>0.15908249544653558</v>
      </c>
      <c r="W460" s="1">
        <f>SUMIF(County!$AT$2153:$AT$2406,$BA460,County!P$2153:P$2406)+SUMIF($BA$1681:$BA$1763,$BA460,W$1681:W$1763)</f>
        <v>283</v>
      </c>
      <c r="X460" s="1">
        <f>SUMIF(County!$AT$2153:$AT$2406,$BA460,County!Q$2153:Q$2406)+SUMIF($BA$1681:$BA$1763,$BA460,X$1681:X$1763)</f>
        <v>3324</v>
      </c>
      <c r="Y460" s="1">
        <f>SUMIF(County!$AT$2153:$AT$2406,$BA460,County!R$2153:R$2406)+SUMIF($BA$1681:$BA$1763,$BA460,Y$1681:Y$1763)</f>
        <v>46227</v>
      </c>
      <c r="Z460" s="1">
        <f>SUMIF(County!$AT$2153:$AT$2406,$BA460,County!S$2153:S$2406)+SUMIF($BA$1681:$BA$1763,$BA460,Z$1681:Z$1763)</f>
        <v>6954</v>
      </c>
      <c r="AA460" s="1">
        <f>SUMIF(County!$AT$2153:$AT$2406,$BA460,County!T$2153:T$2406)+SUMIF($BA$1681:$BA$1763,$BA460,AA$1681:AA$1763)</f>
        <v>6112</v>
      </c>
      <c r="AC460" s="1">
        <f>SUMIF(County!$AT$2153:$AT$2406,$BA460,County!V$2153:V$2406)+SUMIF($BA$1681:$BA$1763,$BA460,AC$1681:AC$1763)</f>
        <v>477</v>
      </c>
      <c r="AF460" s="1">
        <f>SUMIF(County!$AT$2153:$AT$2406,$BA460,County!Y$2153:Y$2406)+SUMIF($BA$1681:$BA$1763,$BA460,AF$1681:AF$1763)</f>
        <v>3547</v>
      </c>
      <c r="AG460" s="1">
        <f>SUMIF(County!$AT$2153:$AT$2406,$BA460,County!Z$2153:Z$2406)+SUMIF($BA$1681:$BA$1763,$BA460,AG$1681:AG$1763)</f>
        <v>235</v>
      </c>
      <c r="AH460" s="1"/>
      <c r="AI460" s="1"/>
      <c r="AJ460" s="1">
        <f>SUMIF(County!$AT$2153:$AT$2406,$BA460,County!AC$2153:AC$2406)+SUMIF($BA$1681:$BA$1763,$BA460,AJ$1681:AJ$1763)</f>
        <v>372</v>
      </c>
      <c r="AK460" s="1"/>
      <c r="AL460" s="1"/>
      <c r="AP460" s="7">
        <f>IF(AA460&gt;0,RANK(AA460,(W460:Y460,Z460:AN460)),0)</f>
        <v>3</v>
      </c>
      <c r="AQ460" s="7">
        <f>IF(AB460&gt;0,RANK(AB460,(W460:Y460,Z460:AN460)),0)</f>
        <v>0</v>
      </c>
      <c r="AR460" s="7">
        <f>IF(AC460&gt;0,RANK(AC460,(W460:Y460,Z460:AN460)),0)</f>
        <v>6</v>
      </c>
      <c r="AS460" s="7">
        <f>IF(AD460&gt;0,RANK(AD460,(W460:Y460,AD460:AN460)),0)</f>
        <v>0</v>
      </c>
      <c r="AT460" s="2">
        <f t="shared" si="435"/>
        <v>9.0506582162266216E-2</v>
      </c>
      <c r="AU460" s="2">
        <f t="shared" si="436"/>
        <v>0</v>
      </c>
      <c r="AV460" s="2">
        <f t="shared" si="437"/>
        <v>7.0634227243784337E-3</v>
      </c>
      <c r="AW460" s="2">
        <f t="shared" si="438"/>
        <v>0</v>
      </c>
      <c r="AY460" s="2" t="str">
        <f t="shared" si="417"/>
        <v>District 4</v>
      </c>
      <c r="AZ460" t="str">
        <f t="shared" si="418"/>
        <v>TX</v>
      </c>
      <c r="BA460">
        <v>4</v>
      </c>
      <c r="BC460" s="91">
        <v>48</v>
      </c>
      <c r="BD460" s="93">
        <v>904</v>
      </c>
      <c r="BE460" s="100">
        <f t="shared" si="439"/>
        <v>48904</v>
      </c>
      <c r="BF460" t="s">
        <v>2683</v>
      </c>
      <c r="BG460" t="s">
        <v>3290</v>
      </c>
    </row>
    <row r="461" spans="1:59" outlineLevel="1">
      <c r="A461" s="9" t="s">
        <v>1827</v>
      </c>
      <c r="B461" t="s">
        <v>2</v>
      </c>
      <c r="C461" s="1">
        <f t="shared" si="433"/>
        <v>52470</v>
      </c>
      <c r="D461" s="1">
        <v>3</v>
      </c>
      <c r="E461" s="1"/>
      <c r="F461" s="1">
        <f t="shared" si="440"/>
        <v>1</v>
      </c>
      <c r="G461" s="1"/>
      <c r="H461" s="1"/>
      <c r="I461" s="1">
        <f t="shared" si="441"/>
        <v>2</v>
      </c>
      <c r="J461" s="1"/>
      <c r="K461" s="7">
        <f>IF(W461&gt;0,RANK(W461,(W461:Y461,Z461:AN461)),0)</f>
        <v>7</v>
      </c>
      <c r="L461" s="7">
        <f>IF(X461&gt;0,RANK(X461,(W461:Y461,Z461:AN461)),0)</f>
        <v>5</v>
      </c>
      <c r="M461" s="7">
        <f>IF(Y461&gt;0,RANK(Y461,(W461:Y461,Z461:AN461)),0)</f>
        <v>1</v>
      </c>
      <c r="N461" s="7">
        <f>IF(Z461&gt;0,RANK(Z461,(W461:Y461,Z461:AN461)),0)</f>
        <v>2</v>
      </c>
      <c r="O461" s="48">
        <f t="shared" si="434"/>
        <v>30562</v>
      </c>
      <c r="P461" s="163">
        <f t="shared" si="402"/>
        <v>0.58246617114541643</v>
      </c>
      <c r="Q461" s="2"/>
      <c r="R461" s="2">
        <f t="shared" si="420"/>
        <v>3.0684200495521251E-3</v>
      </c>
      <c r="S461" s="2">
        <f t="shared" si="421"/>
        <v>4.7741566609491137E-2</v>
      </c>
      <c r="T461" s="2">
        <f t="shared" si="422"/>
        <v>0.69050886220697538</v>
      </c>
      <c r="U461" s="2">
        <f t="shared" si="423"/>
        <v>0.10804269106155899</v>
      </c>
      <c r="V461" s="2">
        <f t="shared" si="424"/>
        <v>0.15063846007242238</v>
      </c>
      <c r="W461" s="1">
        <f>SUMIF(County!$AT$2153:$AT$2406,$BA461,County!P$2153:P$2406)+SUMIF($BA$1681:$BA$1763,$BA461,W$1681:W$1763)</f>
        <v>161</v>
      </c>
      <c r="X461" s="1">
        <f>SUMIF(County!$AT$2153:$AT$2406,$BA461,County!Q$2153:Q$2406)+SUMIF($BA$1681:$BA$1763,$BA461,X$1681:X$1763)</f>
        <v>2505</v>
      </c>
      <c r="Y461" s="1">
        <f>SUMIF(County!$AT$2153:$AT$2406,$BA461,County!R$2153:R$2406)+SUMIF($BA$1681:$BA$1763,$BA461,Y$1681:Y$1763)</f>
        <v>36231</v>
      </c>
      <c r="Z461" s="1">
        <f>SUMIF(County!$AT$2153:$AT$2406,$BA461,County!S$2153:S$2406)+SUMIF($BA$1681:$BA$1763,$BA461,Z$1681:Z$1763)</f>
        <v>5669</v>
      </c>
      <c r="AA461" s="1">
        <f>SUMIF(County!$AT$2153:$AT$2406,$BA461,County!T$2153:T$2406)+SUMIF($BA$1681:$BA$1763,$BA461,AA$1681:AA$1763)</f>
        <v>4699</v>
      </c>
      <c r="AC461" s="1">
        <f>SUMIF(County!$AT$2153:$AT$2406,$BA461,County!V$2153:V$2406)+SUMIF($BA$1681:$BA$1763,$BA461,AC$1681:AC$1763)</f>
        <v>369</v>
      </c>
      <c r="AF461" s="1">
        <f>SUMIF(County!$AT$2153:$AT$2406,$BA461,County!Y$2153:Y$2406)+SUMIF($BA$1681:$BA$1763,$BA461,AF$1681:AF$1763)</f>
        <v>2566</v>
      </c>
      <c r="AG461" s="1">
        <f>SUMIF(County!$AT$2153:$AT$2406,$BA461,County!Z$2153:Z$2406)+SUMIF($BA$1681:$BA$1763,$BA461,AG$1681:AG$1763)</f>
        <v>119</v>
      </c>
      <c r="AH461" s="1"/>
      <c r="AI461" s="1"/>
      <c r="AJ461" s="1">
        <f>SUMIF(County!$AT$2153:$AT$2406,$BA461,County!AC$2153:AC$2406)+SUMIF($BA$1681:$BA$1763,$BA461,AJ$1681:AJ$1763)</f>
        <v>151</v>
      </c>
      <c r="AK461" s="1"/>
      <c r="AL461" s="1"/>
      <c r="AP461" s="7">
        <f>IF(AA461&gt;0,RANK(AA461,(W461:Y461,Z461:AN461)),0)</f>
        <v>3</v>
      </c>
      <c r="AQ461" s="7">
        <f>IF(AB461&gt;0,RANK(AB461,(W461:Y461,Z461:AN461)),0)</f>
        <v>0</v>
      </c>
      <c r="AR461" s="7">
        <f>IF(AC461&gt;0,RANK(AC461,(W461:Y461,Z461:AN461)),0)</f>
        <v>6</v>
      </c>
      <c r="AS461" s="7">
        <f>IF(AD461&gt;0,RANK(AD461,(W461:Y461,AD461:AN461)),0)</f>
        <v>0</v>
      </c>
      <c r="AT461" s="2">
        <f t="shared" si="435"/>
        <v>8.9555936725748048E-2</v>
      </c>
      <c r="AU461" s="2">
        <f t="shared" si="436"/>
        <v>0</v>
      </c>
      <c r="AV461" s="2">
        <f t="shared" si="437"/>
        <v>7.0325900514579759E-3</v>
      </c>
      <c r="AW461" s="2">
        <f t="shared" si="438"/>
        <v>0</v>
      </c>
      <c r="AY461" s="2" t="str">
        <f t="shared" si="417"/>
        <v>District 5</v>
      </c>
      <c r="AZ461" t="str">
        <f t="shared" si="418"/>
        <v>TX</v>
      </c>
      <c r="BA461">
        <v>5</v>
      </c>
      <c r="BC461" s="91">
        <v>48</v>
      </c>
      <c r="BD461" s="93">
        <v>905</v>
      </c>
      <c r="BE461" s="100">
        <f t="shared" si="439"/>
        <v>48905</v>
      </c>
      <c r="BF461" t="s">
        <v>2683</v>
      </c>
      <c r="BG461" t="s">
        <v>3290</v>
      </c>
    </row>
    <row r="462" spans="1:59" outlineLevel="1">
      <c r="A462" s="9" t="s">
        <v>1806</v>
      </c>
      <c r="B462" t="s">
        <v>2</v>
      </c>
      <c r="C462" s="1">
        <f t="shared" si="433"/>
        <v>42495</v>
      </c>
      <c r="D462" s="1">
        <v>3</v>
      </c>
      <c r="E462" s="1"/>
      <c r="F462" s="1">
        <f t="shared" si="440"/>
        <v>1</v>
      </c>
      <c r="G462" s="1"/>
      <c r="H462" s="1"/>
      <c r="I462" s="1">
        <f t="shared" si="441"/>
        <v>2</v>
      </c>
      <c r="J462" s="1"/>
      <c r="K462" s="7">
        <f>IF(W462&gt;0,RANK(W462,(W462:Y462,Z462:AN462)),0)</f>
        <v>7</v>
      </c>
      <c r="L462" s="7">
        <f>IF(X462&gt;0,RANK(X462,(W462:Y462,Z462:AN462)),0)</f>
        <v>4</v>
      </c>
      <c r="M462" s="7">
        <f>IF(Y462&gt;0,RANK(Y462,(W462:Y462,Z462:AN462)),0)</f>
        <v>1</v>
      </c>
      <c r="N462" s="7">
        <f>IF(Z462&gt;0,RANK(Z462,(W462:Y462,Z462:AN462)),0)</f>
        <v>2</v>
      </c>
      <c r="O462" s="48">
        <f t="shared" si="434"/>
        <v>23754</v>
      </c>
      <c r="P462" s="163">
        <f t="shared" si="402"/>
        <v>0.55898340981291916</v>
      </c>
      <c r="Q462" s="2"/>
      <c r="R462" s="2">
        <f t="shared" si="420"/>
        <v>5.2476761971996704E-3</v>
      </c>
      <c r="S462" s="2">
        <f t="shared" si="421"/>
        <v>4.5252382633250973E-2</v>
      </c>
      <c r="T462" s="2">
        <f t="shared" si="422"/>
        <v>0.6777032592069655</v>
      </c>
      <c r="U462" s="2">
        <f t="shared" si="423"/>
        <v>0.11871984939404635</v>
      </c>
      <c r="V462" s="2">
        <f t="shared" si="424"/>
        <v>0.15307683256853755</v>
      </c>
      <c r="W462" s="1">
        <f>SUMIF(County!$AT$2153:$AT$2406,$BA462,County!P$2153:P$2406)+SUMIF($BA$1681:$BA$1763,$BA462,W$1681:W$1763)</f>
        <v>223</v>
      </c>
      <c r="X462" s="1">
        <f>SUMIF(County!$AT$2153:$AT$2406,$BA462,County!Q$2153:Q$2406)+SUMIF($BA$1681:$BA$1763,$BA462,X$1681:X$1763)</f>
        <v>1923</v>
      </c>
      <c r="Y462" s="1">
        <f>SUMIF(County!$AT$2153:$AT$2406,$BA462,County!R$2153:R$2406)+SUMIF($BA$1681:$BA$1763,$BA462,Y$1681:Y$1763)</f>
        <v>28799</v>
      </c>
      <c r="Z462" s="1">
        <f>SUMIF(County!$AT$2153:$AT$2406,$BA462,County!S$2153:S$2406)+SUMIF($BA$1681:$BA$1763,$BA462,Z$1681:Z$1763)</f>
        <v>5045</v>
      </c>
      <c r="AA462" s="1">
        <f>SUMIF(County!$AT$2153:$AT$2406,$BA462,County!T$2153:T$2406)+SUMIF($BA$1681:$BA$1763,$BA462,AA$1681:AA$1763)</f>
        <v>4178</v>
      </c>
      <c r="AC462" s="1">
        <f>SUMIF(County!$AT$2153:$AT$2406,$BA462,County!V$2153:V$2406)+SUMIF($BA$1681:$BA$1763,$BA462,AC$1681:AC$1763)</f>
        <v>382</v>
      </c>
      <c r="AF462" s="1">
        <f>SUMIF(County!$AT$2153:$AT$2406,$BA462,County!Y$2153:Y$2406)+SUMIF($BA$1681:$BA$1763,$BA462,AF$1681:AF$1763)</f>
        <v>1649</v>
      </c>
      <c r="AG462" s="1">
        <f>SUMIF(County!$AT$2153:$AT$2406,$BA462,County!Z$2153:Z$2406)+SUMIF($BA$1681:$BA$1763,$BA462,AG$1681:AG$1763)</f>
        <v>204</v>
      </c>
      <c r="AH462" s="1"/>
      <c r="AI462" s="1"/>
      <c r="AJ462" s="1">
        <f>SUMIF(County!$AT$2153:$AT$2406,$BA462,County!AC$2153:AC$2406)+SUMIF($BA$1681:$BA$1763,$BA462,AJ$1681:AJ$1763)</f>
        <v>92</v>
      </c>
      <c r="AK462" s="1"/>
      <c r="AL462" s="1"/>
      <c r="AP462" s="7">
        <f>IF(AA462&gt;0,RANK(AA462,(W462:Y462,Z462:AN462)),0)</f>
        <v>3</v>
      </c>
      <c r="AQ462" s="7">
        <f>IF(AB462&gt;0,RANK(AB462,(W462:Y462,Z462:AN462)),0)</f>
        <v>0</v>
      </c>
      <c r="AR462" s="7">
        <f>IF(AC462&gt;0,RANK(AC462,(W462:Y462,Z462:AN462)),0)</f>
        <v>6</v>
      </c>
      <c r="AS462" s="7">
        <f>IF(AD462&gt;0,RANK(AD462,(W462:Y462,AD462:AN462)),0)</f>
        <v>0</v>
      </c>
      <c r="AT462" s="2">
        <f t="shared" si="435"/>
        <v>9.8317449111660196E-2</v>
      </c>
      <c r="AU462" s="2">
        <f t="shared" si="436"/>
        <v>0</v>
      </c>
      <c r="AV462" s="2">
        <f t="shared" si="437"/>
        <v>8.9892928579832915E-3</v>
      </c>
      <c r="AW462" s="2">
        <f t="shared" si="438"/>
        <v>0</v>
      </c>
      <c r="AY462" s="2" t="str">
        <f t="shared" si="417"/>
        <v>District 6</v>
      </c>
      <c r="AZ462" t="str">
        <f t="shared" si="418"/>
        <v>TX</v>
      </c>
      <c r="BA462">
        <v>6</v>
      </c>
      <c r="BC462" s="91">
        <v>48</v>
      </c>
      <c r="BD462" s="93">
        <v>906</v>
      </c>
      <c r="BE462" s="100">
        <f t="shared" si="439"/>
        <v>48906</v>
      </c>
      <c r="BF462" t="s">
        <v>2683</v>
      </c>
      <c r="BG462" t="s">
        <v>3290</v>
      </c>
    </row>
    <row r="463" spans="1:59" outlineLevel="1">
      <c r="A463" s="9" t="s">
        <v>1388</v>
      </c>
      <c r="B463" t="s">
        <v>2</v>
      </c>
      <c r="C463" s="1">
        <f t="shared" si="433"/>
        <v>45810</v>
      </c>
      <c r="D463" s="1">
        <v>3</v>
      </c>
      <c r="E463" s="1"/>
      <c r="F463" s="1">
        <f t="shared" si="440"/>
        <v>1</v>
      </c>
      <c r="G463" s="1"/>
      <c r="H463" s="1"/>
      <c r="I463" s="1">
        <f t="shared" si="441"/>
        <v>2</v>
      </c>
      <c r="J463" s="1"/>
      <c r="K463" s="7">
        <f>IF(W463&gt;0,RANK(W463,(W463:Y463,Z463:AN463)),0)</f>
        <v>6</v>
      </c>
      <c r="L463" s="7">
        <f>IF(X463&gt;0,RANK(X463,(W463:Y463,Z463:AN463)),0)</f>
        <v>4</v>
      </c>
      <c r="M463" s="7">
        <f>IF(Y463&gt;0,RANK(Y463,(W463:Y463,Z463:AN463)),0)</f>
        <v>1</v>
      </c>
      <c r="N463" s="7">
        <f>IF(Z463&gt;0,RANK(Z463,(W463:Y463,Z463:AN463)),0)</f>
        <v>2</v>
      </c>
      <c r="O463" s="48">
        <f t="shared" si="434"/>
        <v>27938</v>
      </c>
      <c r="P463" s="163">
        <f t="shared" si="402"/>
        <v>0.60986684130102597</v>
      </c>
      <c r="Q463" s="2"/>
      <c r="R463" s="2">
        <f t="shared" si="420"/>
        <v>1.0019646365422397E-2</v>
      </c>
      <c r="S463" s="2">
        <f t="shared" si="421"/>
        <v>4.3745907007203669E-2</v>
      </c>
      <c r="T463" s="2">
        <f t="shared" si="422"/>
        <v>0.72870552281161316</v>
      </c>
      <c r="U463" s="2">
        <f t="shared" si="423"/>
        <v>0.11883868151058721</v>
      </c>
      <c r="V463" s="2">
        <f t="shared" si="424"/>
        <v>9.8690242305173509E-2</v>
      </c>
      <c r="W463" s="1">
        <f>SUMIF(County!$AT$2153:$AT$2406,$BA463,County!P$2153:P$2406)+SUMIF($BA$1681:$BA$1763,$BA463,W$1681:W$1763)</f>
        <v>459</v>
      </c>
      <c r="X463" s="1">
        <f>SUMIF(County!$AT$2153:$AT$2406,$BA463,County!Q$2153:Q$2406)+SUMIF($BA$1681:$BA$1763,$BA463,X$1681:X$1763)</f>
        <v>2004</v>
      </c>
      <c r="Y463" s="1">
        <f>SUMIF(County!$AT$2153:$AT$2406,$BA463,County!R$2153:R$2406)+SUMIF($BA$1681:$BA$1763,$BA463,Y$1681:Y$1763)</f>
        <v>33382</v>
      </c>
      <c r="Z463" s="1">
        <f>SUMIF(County!$AT$2153:$AT$2406,$BA463,County!S$2153:S$2406)+SUMIF($BA$1681:$BA$1763,$BA463,Z$1681:Z$1763)</f>
        <v>5444</v>
      </c>
      <c r="AA463" s="1">
        <f>SUMIF(County!$AT$2153:$AT$2406,$BA463,County!T$2153:T$2406)+SUMIF($BA$1681:$BA$1763,$BA463,AA$1681:AA$1763)</f>
        <v>2666</v>
      </c>
      <c r="AC463" s="1">
        <f>SUMIF(County!$AT$2153:$AT$2406,$BA463,County!V$2153:V$2406)+SUMIF($BA$1681:$BA$1763,$BA463,AC$1681:AC$1763)</f>
        <v>312</v>
      </c>
      <c r="AF463" s="1">
        <f>SUMIF(County!$AT$2153:$AT$2406,$BA463,County!Y$2153:Y$2406)+SUMIF($BA$1681:$BA$1763,$BA463,AF$1681:AF$1763)</f>
        <v>1403</v>
      </c>
      <c r="AG463" s="1">
        <f>SUMIF(County!$AT$2153:$AT$2406,$BA463,County!Z$2153:Z$2406)+SUMIF($BA$1681:$BA$1763,$BA463,AG$1681:AG$1763)</f>
        <v>41</v>
      </c>
      <c r="AH463" s="1"/>
      <c r="AI463" s="1"/>
      <c r="AJ463" s="1">
        <f>SUMIF(County!$AT$2153:$AT$2406,$BA463,County!AC$2153:AC$2406)+SUMIF($BA$1681:$BA$1763,$BA463,AJ$1681:AJ$1763)</f>
        <v>99</v>
      </c>
      <c r="AK463" s="1"/>
      <c r="AL463" s="1"/>
      <c r="AP463" s="7">
        <f>IF(AA463&gt;0,RANK(AA463,(W463:Y463,Z463:AN463)),0)</f>
        <v>3</v>
      </c>
      <c r="AQ463" s="7">
        <f>IF(AB463&gt;0,RANK(AB463,(W463:Y463,Z463:AN463)),0)</f>
        <v>0</v>
      </c>
      <c r="AR463" s="7">
        <f>IF(AC463&gt;0,RANK(AC463,(W463:Y463,Z463:AN463)),0)</f>
        <v>7</v>
      </c>
      <c r="AS463" s="7">
        <f>IF(AD463&gt;0,RANK(AD463,(W463:Y463,AD463:AN463)),0)</f>
        <v>0</v>
      </c>
      <c r="AT463" s="2">
        <f t="shared" si="435"/>
        <v>5.8196900240122244E-2</v>
      </c>
      <c r="AU463" s="2">
        <f t="shared" si="436"/>
        <v>0</v>
      </c>
      <c r="AV463" s="2">
        <f t="shared" si="437"/>
        <v>6.8107400130975769E-3</v>
      </c>
      <c r="AW463" s="2">
        <f t="shared" si="438"/>
        <v>0</v>
      </c>
      <c r="AY463" s="2" t="str">
        <f t="shared" si="417"/>
        <v>District 7</v>
      </c>
      <c r="AZ463" t="str">
        <f t="shared" si="418"/>
        <v>TX</v>
      </c>
      <c r="BA463">
        <v>7</v>
      </c>
      <c r="BC463" s="91">
        <v>48</v>
      </c>
      <c r="BD463" s="93">
        <v>907</v>
      </c>
      <c r="BE463" s="100">
        <f t="shared" si="439"/>
        <v>48907</v>
      </c>
      <c r="BF463" t="s">
        <v>2683</v>
      </c>
      <c r="BG463" t="s">
        <v>3290</v>
      </c>
    </row>
    <row r="464" spans="1:59" outlineLevel="1">
      <c r="A464" s="9" t="s">
        <v>282</v>
      </c>
      <c r="B464" t="s">
        <v>2</v>
      </c>
      <c r="C464" s="1">
        <f t="shared" si="433"/>
        <v>65306</v>
      </c>
      <c r="D464" s="1">
        <v>3</v>
      </c>
      <c r="E464" s="1"/>
      <c r="F464" s="1">
        <f t="shared" si="440"/>
        <v>1</v>
      </c>
      <c r="G464" s="1"/>
      <c r="H464" s="1"/>
      <c r="I464" s="1">
        <f t="shared" si="441"/>
        <v>2</v>
      </c>
      <c r="J464" s="1"/>
      <c r="K464" s="7">
        <f>IF(W464&gt;0,RANK(W464,(W464:Y464,Z464:AN464)),0)</f>
        <v>7</v>
      </c>
      <c r="L464" s="7">
        <f>IF(X464&gt;0,RANK(X464,(W464:Y464,Z464:AN464)),0)</f>
        <v>4</v>
      </c>
      <c r="M464" s="7">
        <f>IF(Y464&gt;0,RANK(Y464,(W464:Y464,Z464:AN464)),0)</f>
        <v>1</v>
      </c>
      <c r="N464" s="7">
        <f>IF(Z464&gt;0,RANK(Z464,(W464:Y464,Z464:AN464)),0)</f>
        <v>2</v>
      </c>
      <c r="O464" s="48">
        <f t="shared" si="434"/>
        <v>37731</v>
      </c>
      <c r="P464" s="163">
        <f t="shared" si="402"/>
        <v>0.57775702079441404</v>
      </c>
      <c r="Q464" s="2"/>
      <c r="R464" s="2">
        <f t="shared" si="420"/>
        <v>5.1296971181820968E-3</v>
      </c>
      <c r="S464" s="2">
        <f t="shared" si="421"/>
        <v>5.6135730254494226E-2</v>
      </c>
      <c r="T464" s="2">
        <f t="shared" si="422"/>
        <v>0.69794505864698497</v>
      </c>
      <c r="U464" s="2">
        <f t="shared" si="423"/>
        <v>0.12018803785257097</v>
      </c>
      <c r="V464" s="2">
        <f t="shared" si="424"/>
        <v>0.12060147612776768</v>
      </c>
      <c r="W464" s="1">
        <f>SUMIF(County!$AT$2153:$AT$2406,$BA464,County!P$2153:P$2406)+SUMIF($BA$1681:$BA$1763,$BA464,W$1681:W$1763)</f>
        <v>335</v>
      </c>
      <c r="X464" s="1">
        <f>SUMIF(County!$AT$2153:$AT$2406,$BA464,County!Q$2153:Q$2406)+SUMIF($BA$1681:$BA$1763,$BA464,X$1681:X$1763)</f>
        <v>3666</v>
      </c>
      <c r="Y464" s="1">
        <f>SUMIF(County!$AT$2153:$AT$2406,$BA464,County!R$2153:R$2406)+SUMIF($BA$1681:$BA$1763,$BA464,Y$1681:Y$1763)</f>
        <v>45580</v>
      </c>
      <c r="Z464" s="1">
        <f>SUMIF(County!$AT$2153:$AT$2406,$BA464,County!S$2153:S$2406)+SUMIF($BA$1681:$BA$1763,$BA464,Z$1681:Z$1763)</f>
        <v>7849</v>
      </c>
      <c r="AA464" s="1">
        <f>SUMIF(County!$AT$2153:$AT$2406,$BA464,County!T$2153:T$2406)+SUMIF($BA$1681:$BA$1763,$BA464,AA$1681:AA$1763)</f>
        <v>4676</v>
      </c>
      <c r="AC464" s="1">
        <f>SUMIF(County!$AT$2153:$AT$2406,$BA464,County!V$2153:V$2406)+SUMIF($BA$1681:$BA$1763,$BA464,AC$1681:AC$1763)</f>
        <v>461</v>
      </c>
      <c r="AF464" s="1">
        <f>SUMIF(County!$AT$2153:$AT$2406,$BA464,County!Y$2153:Y$2406)+SUMIF($BA$1681:$BA$1763,$BA464,AF$1681:AF$1763)</f>
        <v>2497</v>
      </c>
      <c r="AG464" s="1">
        <f>SUMIF(County!$AT$2153:$AT$2406,$BA464,County!Z$2153:Z$2406)+SUMIF($BA$1681:$BA$1763,$BA464,AG$1681:AG$1763)</f>
        <v>113</v>
      </c>
      <c r="AH464" s="1"/>
      <c r="AI464" s="1"/>
      <c r="AJ464" s="1">
        <f>SUMIF(County!$AT$2153:$AT$2406,$BA464,County!AC$2153:AC$2406)+SUMIF($BA$1681:$BA$1763,$BA464,AJ$1681:AJ$1763)</f>
        <v>129</v>
      </c>
      <c r="AK464" s="1"/>
      <c r="AL464" s="1"/>
      <c r="AP464" s="7">
        <f>IF(AA464&gt;0,RANK(AA464,(W464:Y464,Z464:AN464)),0)</f>
        <v>3</v>
      </c>
      <c r="AQ464" s="7">
        <f>IF(AB464&gt;0,RANK(AB464,(W464:Y464,Z464:AN464)),0)</f>
        <v>0</v>
      </c>
      <c r="AR464" s="7">
        <f>IF(AC464&gt;0,RANK(AC464,(W464:Y464,Z464:AN464)),0)</f>
        <v>6</v>
      </c>
      <c r="AS464" s="7">
        <f>IF(AD464&gt;0,RANK(AD464,(W464:Y464,AD464:AN464)),0)</f>
        <v>0</v>
      </c>
      <c r="AT464" s="2">
        <f t="shared" si="435"/>
        <v>7.1601384252595476E-2</v>
      </c>
      <c r="AU464" s="2">
        <f t="shared" si="436"/>
        <v>0</v>
      </c>
      <c r="AV464" s="2">
        <f t="shared" si="437"/>
        <v>7.0590757357670043E-3</v>
      </c>
      <c r="AW464" s="2">
        <f t="shared" si="438"/>
        <v>0</v>
      </c>
      <c r="AY464" s="2" t="str">
        <f t="shared" si="417"/>
        <v>District 8</v>
      </c>
      <c r="AZ464" t="str">
        <f t="shared" si="418"/>
        <v>TX</v>
      </c>
      <c r="BA464">
        <v>8</v>
      </c>
      <c r="BC464" s="91">
        <v>48</v>
      </c>
      <c r="BD464" s="93">
        <v>908</v>
      </c>
      <c r="BE464" s="100">
        <f t="shared" si="439"/>
        <v>48908</v>
      </c>
      <c r="BF464" t="s">
        <v>2683</v>
      </c>
      <c r="BG464" t="s">
        <v>3290</v>
      </c>
    </row>
    <row r="465" spans="1:59" outlineLevel="1">
      <c r="A465" s="9" t="s">
        <v>3105</v>
      </c>
      <c r="B465" t="s">
        <v>2</v>
      </c>
      <c r="C465" s="1">
        <f t="shared" si="433"/>
        <v>10368</v>
      </c>
      <c r="D465" s="1">
        <v>3</v>
      </c>
      <c r="E465" s="1"/>
      <c r="F465" s="1">
        <f t="shared" si="440"/>
        <v>1</v>
      </c>
      <c r="G465" s="1"/>
      <c r="H465" s="1"/>
      <c r="I465" s="1">
        <f t="shared" si="441"/>
        <v>2</v>
      </c>
      <c r="J465" s="1"/>
      <c r="K465" s="7">
        <f>IF(W465&gt;0,RANK(W465,(W465:Y465,Z465:AN465)),0)</f>
        <v>6</v>
      </c>
      <c r="L465" s="7">
        <f>IF(X465&gt;0,RANK(X465,(W465:Y465,Z465:AN465)),0)</f>
        <v>4</v>
      </c>
      <c r="M465" s="7">
        <f>IF(Y465&gt;0,RANK(Y465,(W465:Y465,Z465:AN465)),0)</f>
        <v>1</v>
      </c>
      <c r="N465" s="7">
        <f>IF(Z465&gt;0,RANK(Z465,(W465:Y465,Z465:AN465)),0)</f>
        <v>2</v>
      </c>
      <c r="O465" s="48">
        <f t="shared" si="434"/>
        <v>5655</v>
      </c>
      <c r="P465" s="163">
        <f t="shared" si="402"/>
        <v>0.5454282407407407</v>
      </c>
      <c r="Q465" s="2"/>
      <c r="R465" s="2">
        <f t="shared" si="420"/>
        <v>7.0408950617283951E-3</v>
      </c>
      <c r="S465" s="2">
        <f t="shared" si="421"/>
        <v>5.0154320987654322E-2</v>
      </c>
      <c r="T465" s="2">
        <f t="shared" si="422"/>
        <v>0.6806520061728395</v>
      </c>
      <c r="U465" s="2">
        <f t="shared" si="423"/>
        <v>0.13522376543209877</v>
      </c>
      <c r="V465" s="2">
        <f t="shared" si="424"/>
        <v>0.12692901234567902</v>
      </c>
      <c r="W465" s="1">
        <f>SUMIF(County!$AT$2153:$AT$2406,$BA465,County!P$2153:P$2406)+SUMIF($BA$1681:$BA$1763,$BA465,W$1681:W$1763)</f>
        <v>73</v>
      </c>
      <c r="X465" s="1">
        <f>SUMIF(County!$AT$2153:$AT$2406,$BA465,County!Q$2153:Q$2406)+SUMIF($BA$1681:$BA$1763,$BA465,X$1681:X$1763)</f>
        <v>520</v>
      </c>
      <c r="Y465" s="1">
        <f>SUMIF(County!$AT$2153:$AT$2406,$BA465,County!R$2153:R$2406)+SUMIF($BA$1681:$BA$1763,$BA465,Y$1681:Y$1763)</f>
        <v>7057</v>
      </c>
      <c r="Z465" s="1">
        <f>SUMIF(County!$AT$2153:$AT$2406,$BA465,County!S$2153:S$2406)+SUMIF($BA$1681:$BA$1763,$BA465,Z$1681:Z$1763)</f>
        <v>1402</v>
      </c>
      <c r="AA465" s="1">
        <f>SUMIF(County!$AT$2153:$AT$2406,$BA465,County!T$2153:T$2406)+SUMIF($BA$1681:$BA$1763,$BA465,AA$1681:AA$1763)</f>
        <v>711</v>
      </c>
      <c r="AC465" s="1">
        <f>SUMIF(County!$AT$2153:$AT$2406,$BA465,County!V$2153:V$2406)+SUMIF($BA$1681:$BA$1763,$BA465,AC$1681:AC$1763)</f>
        <v>71</v>
      </c>
      <c r="AF465" s="1">
        <f>SUMIF(County!$AT$2153:$AT$2406,$BA465,County!Y$2153:Y$2406)+SUMIF($BA$1681:$BA$1763,$BA465,AF$1681:AF$1763)</f>
        <v>463</v>
      </c>
      <c r="AG465" s="1">
        <f>SUMIF(County!$AT$2153:$AT$2406,$BA465,County!Z$2153:Z$2406)+SUMIF($BA$1681:$BA$1763,$BA465,AG$1681:AG$1763)</f>
        <v>46</v>
      </c>
      <c r="AH465" s="1"/>
      <c r="AI465" s="1"/>
      <c r="AJ465" s="1">
        <f>SUMIF(County!$AT$2153:$AT$2406,$BA465,County!AC$2153:AC$2406)+SUMIF($BA$1681:$BA$1763,$BA465,AJ$1681:AJ$1763)</f>
        <v>25</v>
      </c>
      <c r="AK465" s="1"/>
      <c r="AL465" s="1"/>
      <c r="AP465" s="7">
        <f>IF(AA465&gt;0,RANK(AA465,(W465:Y465,Z465:AN465)),0)</f>
        <v>3</v>
      </c>
      <c r="AQ465" s="7">
        <f>IF(AB465&gt;0,RANK(AB465,(W465:Y465,Z465:AN465)),0)</f>
        <v>0</v>
      </c>
      <c r="AR465" s="7">
        <f>IF(AC465&gt;0,RANK(AC465,(W465:Y465,Z465:AN465)),0)</f>
        <v>7</v>
      </c>
      <c r="AS465" s="7">
        <f>IF(AD465&gt;0,RANK(AD465,(W465:Y465,AD465:AN465)),0)</f>
        <v>0</v>
      </c>
      <c r="AT465" s="2">
        <f t="shared" si="435"/>
        <v>6.8576388888888895E-2</v>
      </c>
      <c r="AU465" s="2">
        <f t="shared" si="436"/>
        <v>0</v>
      </c>
      <c r="AV465" s="2">
        <f t="shared" si="437"/>
        <v>6.8479938271604939E-3</v>
      </c>
      <c r="AW465" s="2">
        <f t="shared" si="438"/>
        <v>0</v>
      </c>
      <c r="AY465" s="2" t="str">
        <f t="shared" si="417"/>
        <v>District 9</v>
      </c>
      <c r="AZ465" t="str">
        <f t="shared" si="418"/>
        <v>TX</v>
      </c>
      <c r="BA465">
        <v>9</v>
      </c>
      <c r="BC465" s="91">
        <v>48</v>
      </c>
      <c r="BD465" s="93">
        <v>909</v>
      </c>
      <c r="BE465" s="100">
        <f t="shared" si="439"/>
        <v>48909</v>
      </c>
      <c r="BF465" t="s">
        <v>2683</v>
      </c>
      <c r="BG465" t="s">
        <v>3290</v>
      </c>
    </row>
    <row r="466" spans="1:59" outlineLevel="1">
      <c r="A466" s="9" t="s">
        <v>49</v>
      </c>
      <c r="B466" t="s">
        <v>2</v>
      </c>
      <c r="C466" s="1">
        <f t="shared" si="433"/>
        <v>51953</v>
      </c>
      <c r="D466" s="1">
        <v>3</v>
      </c>
      <c r="E466" s="1"/>
      <c r="F466" s="1">
        <f t="shared" si="440"/>
        <v>1</v>
      </c>
      <c r="G466" s="1"/>
      <c r="H466" s="1"/>
      <c r="I466" s="1">
        <f t="shared" si="441"/>
        <v>2</v>
      </c>
      <c r="J466" s="1"/>
      <c r="K466" s="7">
        <f>IF(W466&gt;0,RANK(W466,(W466:Y466,Z466:AN466)),0)</f>
        <v>7</v>
      </c>
      <c r="L466" s="7">
        <f>IF(X466&gt;0,RANK(X466,(W466:Y466,Z466:AN466)),0)</f>
        <v>4</v>
      </c>
      <c r="M466" s="7">
        <f>IF(Y466&gt;0,RANK(Y466,(W466:Y466,Z466:AN466)),0)</f>
        <v>1</v>
      </c>
      <c r="N466" s="7">
        <f>IF(Z466&gt;0,RANK(Z466,(W466:Y466,Z466:AN466)),0)</f>
        <v>2</v>
      </c>
      <c r="O466" s="48">
        <f t="shared" si="434"/>
        <v>25510</v>
      </c>
      <c r="P466" s="163">
        <f t="shared" si="402"/>
        <v>0.49102073027544124</v>
      </c>
      <c r="Q466" s="2"/>
      <c r="R466" s="2">
        <f t="shared" si="420"/>
        <v>6.2556541489423136E-3</v>
      </c>
      <c r="S466" s="2">
        <f t="shared" si="421"/>
        <v>4.6388081535233772E-2</v>
      </c>
      <c r="T466" s="2">
        <f t="shared" si="422"/>
        <v>0.66173271995842398</v>
      </c>
      <c r="U466" s="2">
        <f t="shared" si="423"/>
        <v>0.17071198968298271</v>
      </c>
      <c r="V466" s="2">
        <f t="shared" si="424"/>
        <v>0.11491155467441719</v>
      </c>
      <c r="W466" s="1">
        <f>SUMIF(County!$AT$2153:$AT$2406,$BA466,County!P$2153:P$2406)+SUMIF($BA$1681:$BA$1763,$BA466,W$1681:W$1763)</f>
        <v>325</v>
      </c>
      <c r="X466" s="1">
        <f>SUMIF(County!$AT$2153:$AT$2406,$BA466,County!Q$2153:Q$2406)+SUMIF($BA$1681:$BA$1763,$BA466,X$1681:X$1763)</f>
        <v>2410</v>
      </c>
      <c r="Y466" s="1">
        <f>SUMIF(County!$AT$2153:$AT$2406,$BA466,County!R$2153:R$2406)+SUMIF($BA$1681:$BA$1763,$BA466,Y$1681:Y$1763)</f>
        <v>34379</v>
      </c>
      <c r="Z466" s="1">
        <f>SUMIF(County!$AT$2153:$AT$2406,$BA466,County!S$2153:S$2406)+SUMIF($BA$1681:$BA$1763,$BA466,Z$1681:Z$1763)</f>
        <v>8869</v>
      </c>
      <c r="AA466" s="1">
        <f>SUMIF(County!$AT$2153:$AT$2406,$BA466,County!T$2153:T$2406)+SUMIF($BA$1681:$BA$1763,$BA466,AA$1681:AA$1763)</f>
        <v>3693</v>
      </c>
      <c r="AC466" s="1">
        <f>SUMIF(County!$AT$2153:$AT$2406,$BA466,County!V$2153:V$2406)+SUMIF($BA$1681:$BA$1763,$BA466,AC$1681:AC$1763)</f>
        <v>379</v>
      </c>
      <c r="AF466" s="1">
        <f>SUMIF(County!$AT$2153:$AT$2406,$BA466,County!Y$2153:Y$2406)+SUMIF($BA$1681:$BA$1763,$BA466,AF$1681:AF$1763)</f>
        <v>1686</v>
      </c>
      <c r="AG466" s="1">
        <f>SUMIF(County!$AT$2153:$AT$2406,$BA466,County!Z$2153:Z$2406)+SUMIF($BA$1681:$BA$1763,$BA466,AG$1681:AG$1763)</f>
        <v>84</v>
      </c>
      <c r="AH466" s="1"/>
      <c r="AI466" s="1"/>
      <c r="AJ466" s="1">
        <f>SUMIF(County!$AT$2153:$AT$2406,$BA466,County!AC$2153:AC$2406)+SUMIF($BA$1681:$BA$1763,$BA466,AJ$1681:AJ$1763)</f>
        <v>128</v>
      </c>
      <c r="AK466" s="1"/>
      <c r="AL466" s="1"/>
      <c r="AP466" s="7">
        <f>IF(AA466&gt;0,RANK(AA466,(W466:Y466,Z466:AN466)),0)</f>
        <v>3</v>
      </c>
      <c r="AQ466" s="7">
        <f>IF(AB466&gt;0,RANK(AB466,(W466:Y466,Z466:AN466)),0)</f>
        <v>0</v>
      </c>
      <c r="AR466" s="7">
        <f>IF(AC466&gt;0,RANK(AC466,(W466:Y466,Z466:AN466)),0)</f>
        <v>6</v>
      </c>
      <c r="AS466" s="7">
        <f>IF(AD466&gt;0,RANK(AD466,(W466:Y466,AD466:AN466)),0)</f>
        <v>0</v>
      </c>
      <c r="AT466" s="2">
        <f t="shared" si="435"/>
        <v>7.1083479298596805E-2</v>
      </c>
      <c r="AU466" s="2">
        <f t="shared" si="436"/>
        <v>0</v>
      </c>
      <c r="AV466" s="2">
        <f t="shared" si="437"/>
        <v>7.2950551459973435E-3</v>
      </c>
      <c r="AW466" s="2">
        <f t="shared" si="438"/>
        <v>0</v>
      </c>
      <c r="AY466" s="2" t="str">
        <f t="shared" si="417"/>
        <v>District 10</v>
      </c>
      <c r="AZ466" t="str">
        <f t="shared" si="418"/>
        <v>TX</v>
      </c>
      <c r="BA466">
        <v>10</v>
      </c>
      <c r="BC466" s="91">
        <v>48</v>
      </c>
      <c r="BD466" s="93">
        <v>910</v>
      </c>
      <c r="BE466" s="100">
        <f t="shared" si="439"/>
        <v>48910</v>
      </c>
      <c r="BF466" t="s">
        <v>2683</v>
      </c>
      <c r="BG466" t="s">
        <v>3290</v>
      </c>
    </row>
    <row r="467" spans="1:59" outlineLevel="1">
      <c r="A467" s="9" t="s">
        <v>1941</v>
      </c>
      <c r="B467" t="s">
        <v>2</v>
      </c>
      <c r="C467" s="1">
        <f t="shared" si="433"/>
        <v>74157</v>
      </c>
      <c r="D467" s="1">
        <v>3</v>
      </c>
      <c r="E467" s="1"/>
      <c r="F467" s="1">
        <f t="shared" si="440"/>
        <v>1</v>
      </c>
      <c r="G467" s="1"/>
      <c r="H467" s="1"/>
      <c r="I467" s="1">
        <f t="shared" si="441"/>
        <v>2</v>
      </c>
      <c r="J467" s="1"/>
      <c r="K467" s="7">
        <f>IF(W467&gt;0,RANK(W467,(W467:Y467,Z467:AN467)),0)</f>
        <v>7</v>
      </c>
      <c r="L467" s="7">
        <f>IF(X467&gt;0,RANK(X467,(W467:Y467,Z467:AN467)),0)</f>
        <v>4</v>
      </c>
      <c r="M467" s="7">
        <f>IF(Y467&gt;0,RANK(Y467,(W467:Y467,Z467:AN467)),0)</f>
        <v>1</v>
      </c>
      <c r="N467" s="7">
        <f>IF(Z467&gt;0,RANK(Z467,(W467:Y467,Z467:AN467)),0)</f>
        <v>2</v>
      </c>
      <c r="O467" s="48">
        <f t="shared" si="434"/>
        <v>45412</v>
      </c>
      <c r="P467" s="163">
        <f t="shared" si="402"/>
        <v>0.61237644457030349</v>
      </c>
      <c r="Q467" s="2"/>
      <c r="R467" s="2">
        <f t="shared" si="420"/>
        <v>4.5309276265221082E-3</v>
      </c>
      <c r="S467" s="2">
        <f t="shared" si="421"/>
        <v>5.787720646735979E-2</v>
      </c>
      <c r="T467" s="2">
        <f t="shared" si="422"/>
        <v>0.70260393489488515</v>
      </c>
      <c r="U467" s="2">
        <f t="shared" si="423"/>
        <v>9.0227490324581633E-2</v>
      </c>
      <c r="V467" s="2">
        <f t="shared" si="424"/>
        <v>0.14476044068665131</v>
      </c>
      <c r="W467" s="1">
        <f>SUMIF(County!$AT$2153:$AT$2406,$BA467,County!P$2153:P$2406)+SUMIF($BA$1681:$BA$1763,$BA467,W$1681:W$1763)</f>
        <v>336</v>
      </c>
      <c r="X467" s="1">
        <f>SUMIF(County!$AT$2153:$AT$2406,$BA467,County!Q$2153:Q$2406)+SUMIF($BA$1681:$BA$1763,$BA467,X$1681:X$1763)</f>
        <v>4292</v>
      </c>
      <c r="Y467" s="1">
        <f>SUMIF(County!$AT$2153:$AT$2406,$BA467,County!R$2153:R$2406)+SUMIF($BA$1681:$BA$1763,$BA467,Y$1681:Y$1763)</f>
        <v>52103</v>
      </c>
      <c r="Z467" s="1">
        <f>SUMIF(County!$AT$2153:$AT$2406,$BA467,County!S$2153:S$2406)+SUMIF($BA$1681:$BA$1763,$BA467,Z$1681:Z$1763)</f>
        <v>6691</v>
      </c>
      <c r="AA467" s="1">
        <f>SUMIF(County!$AT$2153:$AT$2406,$BA467,County!T$2153:T$2406)+SUMIF($BA$1681:$BA$1763,$BA467,AA$1681:AA$1763)</f>
        <v>5528</v>
      </c>
      <c r="AC467" s="1">
        <f>SUMIF(County!$AT$2153:$AT$2406,$BA467,County!V$2153:V$2406)+SUMIF($BA$1681:$BA$1763,$BA467,AC$1681:AC$1763)</f>
        <v>660</v>
      </c>
      <c r="AF467" s="1">
        <f>SUMIF(County!$AT$2153:$AT$2406,$BA467,County!Y$2153:Y$2406)+SUMIF($BA$1681:$BA$1763,$BA467,AF$1681:AF$1763)</f>
        <v>4064</v>
      </c>
      <c r="AG467" s="1">
        <f>SUMIF(County!$AT$2153:$AT$2406,$BA467,County!Z$2153:Z$2406)+SUMIF($BA$1681:$BA$1763,$BA467,AG$1681:AG$1763)</f>
        <v>263</v>
      </c>
      <c r="AH467" s="1"/>
      <c r="AI467" s="1"/>
      <c r="AJ467" s="1">
        <f>SUMIF(County!$AT$2153:$AT$2406,$BA467,County!AC$2153:AC$2406)+SUMIF($BA$1681:$BA$1763,$BA467,AJ$1681:AJ$1763)</f>
        <v>220</v>
      </c>
      <c r="AK467" s="1"/>
      <c r="AL467" s="1"/>
      <c r="AP467" s="7">
        <f>IF(AA467&gt;0,RANK(AA467,(W467:Y467,Z467:AN467)),0)</f>
        <v>3</v>
      </c>
      <c r="AQ467" s="7">
        <f>IF(AB467&gt;0,RANK(AB467,(W467:Y467,Z467:AN467)),0)</f>
        <v>0</v>
      </c>
      <c r="AR467" s="7">
        <f>IF(AC467&gt;0,RANK(AC467,(W467:Y467,Z467:AN467)),0)</f>
        <v>6</v>
      </c>
      <c r="AS467" s="7">
        <f>IF(AD467&gt;0,RANK(AD467,(W467:Y467,AD467:AN467)),0)</f>
        <v>0</v>
      </c>
      <c r="AT467" s="2">
        <f t="shared" si="435"/>
        <v>7.4544547379208972E-2</v>
      </c>
      <c r="AU467" s="2">
        <f t="shared" si="436"/>
        <v>0</v>
      </c>
      <c r="AV467" s="2">
        <f t="shared" si="437"/>
        <v>8.9000364092398556E-3</v>
      </c>
      <c r="AW467" s="2">
        <f t="shared" si="438"/>
        <v>0</v>
      </c>
      <c r="AY467" s="2" t="str">
        <f t="shared" si="417"/>
        <v>District 11</v>
      </c>
      <c r="AZ467" t="str">
        <f t="shared" si="418"/>
        <v>TX</v>
      </c>
      <c r="BA467">
        <v>11</v>
      </c>
      <c r="BC467" s="91">
        <v>48</v>
      </c>
      <c r="BD467" s="93">
        <v>911</v>
      </c>
      <c r="BE467" s="100">
        <f t="shared" si="439"/>
        <v>48911</v>
      </c>
      <c r="BF467" t="s">
        <v>2683</v>
      </c>
      <c r="BG467" t="s">
        <v>3290</v>
      </c>
    </row>
    <row r="468" spans="1:59" outlineLevel="1">
      <c r="A468" s="9" t="s">
        <v>475</v>
      </c>
      <c r="B468" t="s">
        <v>2</v>
      </c>
      <c r="C468" s="1">
        <f t="shared" si="433"/>
        <v>44552</v>
      </c>
      <c r="D468" s="1">
        <v>3</v>
      </c>
      <c r="E468" s="1"/>
      <c r="F468" s="1">
        <f t="shared" si="440"/>
        <v>1</v>
      </c>
      <c r="G468" s="1"/>
      <c r="H468" s="1"/>
      <c r="I468" s="1">
        <f t="shared" si="441"/>
        <v>2</v>
      </c>
      <c r="J468" s="1"/>
      <c r="K468" s="7">
        <f>IF(W468&gt;0,RANK(W468,(W468:Y468,Z468:AN468)),0)</f>
        <v>7</v>
      </c>
      <c r="L468" s="7">
        <f>IF(X468&gt;0,RANK(X468,(W468:Y468,Z468:AN468)),0)</f>
        <v>4</v>
      </c>
      <c r="M468" s="7">
        <f>IF(Y468&gt;0,RANK(Y468,(W468:Y468,Z468:AN468)),0)</f>
        <v>1</v>
      </c>
      <c r="N468" s="7">
        <f>IF(Z468&gt;0,RANK(Z468,(W468:Y468,Z468:AN468)),0)</f>
        <v>2</v>
      </c>
      <c r="O468" s="48">
        <f t="shared" si="434"/>
        <v>24613</v>
      </c>
      <c r="P468" s="163">
        <f t="shared" si="402"/>
        <v>0.55245555755072728</v>
      </c>
      <c r="Q468" s="2"/>
      <c r="R468" s="2">
        <f t="shared" si="420"/>
        <v>6.1052253546417671E-3</v>
      </c>
      <c r="S468" s="2">
        <f t="shared" si="421"/>
        <v>4.5497396300951697E-2</v>
      </c>
      <c r="T468" s="2">
        <f t="shared" si="422"/>
        <v>0.6723379421799246</v>
      </c>
      <c r="U468" s="2">
        <f t="shared" si="423"/>
        <v>0.11988238462919734</v>
      </c>
      <c r="V468" s="2">
        <f t="shared" si="424"/>
        <v>0.15617705153528458</v>
      </c>
      <c r="W468" s="1">
        <f>SUMIF(County!$AT$2153:$AT$2406,$BA468,County!P$2153:P$2406)+SUMIF($BA$1681:$BA$1763,$BA468,W$1681:W$1763)</f>
        <v>272</v>
      </c>
      <c r="X468" s="1">
        <f>SUMIF(County!$AT$2153:$AT$2406,$BA468,County!Q$2153:Q$2406)+SUMIF($BA$1681:$BA$1763,$BA468,X$1681:X$1763)</f>
        <v>2027</v>
      </c>
      <c r="Y468" s="1">
        <f>SUMIF(County!$AT$2153:$AT$2406,$BA468,County!R$2153:R$2406)+SUMIF($BA$1681:$BA$1763,$BA468,Y$1681:Y$1763)</f>
        <v>29954</v>
      </c>
      <c r="Z468" s="1">
        <f>SUMIF(County!$AT$2153:$AT$2406,$BA468,County!S$2153:S$2406)+SUMIF($BA$1681:$BA$1763,$BA468,Z$1681:Z$1763)</f>
        <v>5341</v>
      </c>
      <c r="AA468" s="1">
        <f>SUMIF(County!$AT$2153:$AT$2406,$BA468,County!T$2153:T$2406)+SUMIF($BA$1681:$BA$1763,$BA468,AA$1681:AA$1763)</f>
        <v>4602</v>
      </c>
      <c r="AC468" s="1">
        <f>SUMIF(County!$AT$2153:$AT$2406,$BA468,County!V$2153:V$2406)+SUMIF($BA$1681:$BA$1763,$BA468,AC$1681:AC$1763)</f>
        <v>386</v>
      </c>
      <c r="AF468" s="1">
        <f>SUMIF(County!$AT$2153:$AT$2406,$BA468,County!Y$2153:Y$2406)+SUMIF($BA$1681:$BA$1763,$BA468,AF$1681:AF$1763)</f>
        <v>1724</v>
      </c>
      <c r="AG468" s="1">
        <f>SUMIF(County!$AT$2153:$AT$2406,$BA468,County!Z$2153:Z$2406)+SUMIF($BA$1681:$BA$1763,$BA468,AG$1681:AG$1763)</f>
        <v>147</v>
      </c>
      <c r="AH468" s="1"/>
      <c r="AI468" s="1"/>
      <c r="AJ468" s="1">
        <f>SUMIF(County!$AT$2153:$AT$2406,$BA468,County!AC$2153:AC$2406)+SUMIF($BA$1681:$BA$1763,$BA468,AJ$1681:AJ$1763)</f>
        <v>99</v>
      </c>
      <c r="AK468" s="1"/>
      <c r="AL468" s="1"/>
      <c r="AP468" s="7">
        <f>IF(AA468&gt;0,RANK(AA468,(W468:Y468,Z468:AN468)),0)</f>
        <v>3</v>
      </c>
      <c r="AQ468" s="7">
        <f>IF(AB468&gt;0,RANK(AB468,(W468:Y468,Z468:AN468)),0)</f>
        <v>0</v>
      </c>
      <c r="AR468" s="7">
        <f>IF(AC468&gt;0,RANK(AC468,(W468:Y468,Z468:AN468)),0)</f>
        <v>6</v>
      </c>
      <c r="AS468" s="7">
        <f>IF(AD468&gt;0,RANK(AD468,(W468:Y468,AD468:AN468)),0)</f>
        <v>0</v>
      </c>
      <c r="AT468" s="2">
        <f t="shared" si="435"/>
        <v>0.10329502603699048</v>
      </c>
      <c r="AU468" s="2">
        <f t="shared" si="436"/>
        <v>0</v>
      </c>
      <c r="AV468" s="2">
        <f t="shared" si="437"/>
        <v>8.6640330400430954E-3</v>
      </c>
      <c r="AW468" s="2">
        <f t="shared" si="438"/>
        <v>0</v>
      </c>
      <c r="AY468" s="2" t="str">
        <f t="shared" si="417"/>
        <v>District 12</v>
      </c>
      <c r="AZ468" t="str">
        <f t="shared" si="418"/>
        <v>TX</v>
      </c>
      <c r="BA468">
        <v>12</v>
      </c>
      <c r="BC468" s="91">
        <v>48</v>
      </c>
      <c r="BD468" s="93">
        <v>912</v>
      </c>
      <c r="BE468" s="100">
        <f t="shared" si="439"/>
        <v>48912</v>
      </c>
      <c r="BF468" t="s">
        <v>2683</v>
      </c>
      <c r="BG468" t="s">
        <v>3290</v>
      </c>
    </row>
    <row r="469" spans="1:59" outlineLevel="1">
      <c r="A469" s="9" t="s">
        <v>591</v>
      </c>
      <c r="B469" t="s">
        <v>2</v>
      </c>
      <c r="C469" s="1">
        <f t="shared" si="433"/>
        <v>63349</v>
      </c>
      <c r="D469" s="1">
        <v>3</v>
      </c>
      <c r="E469" s="1"/>
      <c r="F469" s="1">
        <f t="shared" si="440"/>
        <v>1</v>
      </c>
      <c r="G469" s="1"/>
      <c r="H469" s="1"/>
      <c r="I469" s="1">
        <f t="shared" si="441"/>
        <v>2</v>
      </c>
      <c r="J469" s="1"/>
      <c r="K469" s="7">
        <f>IF(W469&gt;0,RANK(W469,(W469:Y469,Z469:AN469)),0)</f>
        <v>7</v>
      </c>
      <c r="L469" s="7">
        <f>IF(X469&gt;0,RANK(X469,(W469:Y469,Z469:AN469)),0)</f>
        <v>5</v>
      </c>
      <c r="M469" s="7">
        <f>IF(Y469&gt;0,RANK(Y469,(W469:Y469,Z469:AN469)),0)</f>
        <v>1</v>
      </c>
      <c r="N469" s="7">
        <f>IF(Z469&gt;0,RANK(Z469,(W469:Y469,Z469:AN469)),0)</f>
        <v>3</v>
      </c>
      <c r="O469" s="48">
        <f t="shared" si="434"/>
        <v>38866</v>
      </c>
      <c r="P469" s="163">
        <f t="shared" si="402"/>
        <v>0.61352191826232461</v>
      </c>
      <c r="Q469" s="2"/>
      <c r="R469" s="2">
        <f t="shared" si="420"/>
        <v>4.3883881355664652E-3</v>
      </c>
      <c r="S469" s="2">
        <f t="shared" si="421"/>
        <v>4.8903692244550032E-2</v>
      </c>
      <c r="T469" s="2">
        <f t="shared" si="422"/>
        <v>0.70567806910922037</v>
      </c>
      <c r="U469" s="2">
        <f t="shared" si="423"/>
        <v>8.4294937568075268E-2</v>
      </c>
      <c r="V469" s="2">
        <f t="shared" si="424"/>
        <v>0.1567349129425879</v>
      </c>
      <c r="W469" s="1">
        <f>SUMIF(County!$AT$2153:$AT$2406,$BA469,County!P$2153:P$2406)+SUMIF($BA$1681:$BA$1763,$BA469,W$1681:W$1763)</f>
        <v>278</v>
      </c>
      <c r="X469" s="1">
        <f>SUMIF(County!$AT$2153:$AT$2406,$BA469,County!Q$2153:Q$2406)+SUMIF($BA$1681:$BA$1763,$BA469,X$1681:X$1763)</f>
        <v>3098</v>
      </c>
      <c r="Y469" s="1">
        <f>SUMIF(County!$AT$2153:$AT$2406,$BA469,County!R$2153:R$2406)+SUMIF($BA$1681:$BA$1763,$BA469,Y$1681:Y$1763)</f>
        <v>44704</v>
      </c>
      <c r="Z469" s="1">
        <f>SUMIF(County!$AT$2153:$AT$2406,$BA469,County!S$2153:S$2406)+SUMIF($BA$1681:$BA$1763,$BA469,Z$1681:Z$1763)</f>
        <v>5340</v>
      </c>
      <c r="AA469" s="1">
        <f>SUMIF(County!$AT$2153:$AT$2406,$BA469,County!T$2153:T$2406)+SUMIF($BA$1681:$BA$1763,$BA469,AA$1681:AA$1763)</f>
        <v>5838</v>
      </c>
      <c r="AC469" s="1">
        <f>SUMIF(County!$AT$2153:$AT$2406,$BA469,County!V$2153:V$2406)+SUMIF($BA$1681:$BA$1763,$BA469,AC$1681:AC$1763)</f>
        <v>588</v>
      </c>
      <c r="AF469" s="1">
        <f>SUMIF(County!$AT$2153:$AT$2406,$BA469,County!Y$2153:Y$2406)+SUMIF($BA$1681:$BA$1763,$BA469,AF$1681:AF$1763)</f>
        <v>3120</v>
      </c>
      <c r="AG469" s="1">
        <f>SUMIF(County!$AT$2153:$AT$2406,$BA469,County!Z$2153:Z$2406)+SUMIF($BA$1681:$BA$1763,$BA469,AG$1681:AG$1763)</f>
        <v>211</v>
      </c>
      <c r="AH469" s="1"/>
      <c r="AI469" s="1"/>
      <c r="AJ469" s="1">
        <f>SUMIF(County!$AT$2153:$AT$2406,$BA469,County!AC$2153:AC$2406)+SUMIF($BA$1681:$BA$1763,$BA469,AJ$1681:AJ$1763)</f>
        <v>172</v>
      </c>
      <c r="AK469" s="1"/>
      <c r="AL469" s="1"/>
      <c r="AP469" s="7">
        <f>IF(AA469&gt;0,RANK(AA469,(W469:Y469,Z469:AN469)),0)</f>
        <v>2</v>
      </c>
      <c r="AQ469" s="7">
        <f>IF(AB469&gt;0,RANK(AB469,(W469:Y469,Z469:AN469)),0)</f>
        <v>0</v>
      </c>
      <c r="AR469" s="7">
        <f>IF(AC469&gt;0,RANK(AC469,(W469:Y469,Z469:AN469)),0)</f>
        <v>6</v>
      </c>
      <c r="AS469" s="7">
        <f>IF(AD469&gt;0,RANK(AD469,(W469:Y469,AD469:AN469)),0)</f>
        <v>0</v>
      </c>
      <c r="AT469" s="2">
        <f t="shared" si="435"/>
        <v>9.2156150846895768E-2</v>
      </c>
      <c r="AU469" s="2">
        <f t="shared" si="436"/>
        <v>0</v>
      </c>
      <c r="AV469" s="2">
        <f t="shared" si="437"/>
        <v>9.2819144737880631E-3</v>
      </c>
      <c r="AW469" s="2">
        <f t="shared" si="438"/>
        <v>0</v>
      </c>
      <c r="AY469" s="2" t="str">
        <f t="shared" si="417"/>
        <v>District 13</v>
      </c>
      <c r="AZ469" t="str">
        <f t="shared" si="418"/>
        <v>TX</v>
      </c>
      <c r="BA469">
        <v>13</v>
      </c>
      <c r="BC469" s="91">
        <v>48</v>
      </c>
      <c r="BD469" s="93">
        <v>913</v>
      </c>
      <c r="BE469" s="100">
        <f t="shared" si="439"/>
        <v>48913</v>
      </c>
      <c r="BF469" t="s">
        <v>2683</v>
      </c>
      <c r="BG469" t="s">
        <v>3290</v>
      </c>
    </row>
    <row r="470" spans="1:59" outlineLevel="1">
      <c r="A470" s="9" t="s">
        <v>27</v>
      </c>
      <c r="B470" t="s">
        <v>2</v>
      </c>
      <c r="C470" s="1">
        <f t="shared" si="433"/>
        <v>47155</v>
      </c>
      <c r="D470" s="1">
        <v>3</v>
      </c>
      <c r="E470" s="1"/>
      <c r="F470" s="1">
        <f t="shared" si="440"/>
        <v>1</v>
      </c>
      <c r="G470" s="1"/>
      <c r="H470" s="1"/>
      <c r="I470" s="1">
        <f t="shared" si="441"/>
        <v>2</v>
      </c>
      <c r="J470" s="1"/>
      <c r="K470" s="7">
        <f>IF(W470&gt;0,RANK(W470,(W470:Y470,Z470:AN470)),0)</f>
        <v>7</v>
      </c>
      <c r="L470" s="7">
        <f>IF(X470&gt;0,RANK(X470,(W470:Y470,Z470:AN470)),0)</f>
        <v>4</v>
      </c>
      <c r="M470" s="7">
        <f>IF(Y470&gt;0,RANK(Y470,(W470:Y470,Z470:AN470)),0)</f>
        <v>1</v>
      </c>
      <c r="N470" s="7">
        <f>IF(Z470&gt;0,RANK(Z470,(W470:Y470,Z470:AN470)),0)</f>
        <v>2</v>
      </c>
      <c r="O470" s="48">
        <f t="shared" si="434"/>
        <v>21715</v>
      </c>
      <c r="P470" s="163">
        <f t="shared" si="402"/>
        <v>0.46050259781571412</v>
      </c>
      <c r="Q470" s="2"/>
      <c r="R470" s="2">
        <f t="shared" si="420"/>
        <v>5.2592514049411513E-3</v>
      </c>
      <c r="S470" s="2">
        <f t="shared" si="421"/>
        <v>4.2795037641819529E-2</v>
      </c>
      <c r="T470" s="2">
        <f t="shared" si="422"/>
        <v>0.64663344290107094</v>
      </c>
      <c r="U470" s="2">
        <f t="shared" si="423"/>
        <v>0.18613084508535679</v>
      </c>
      <c r="V470" s="2">
        <f t="shared" si="424"/>
        <v>0.11918142296681158</v>
      </c>
      <c r="W470" s="1">
        <f>SUMIF(County!$AT$2153:$AT$2406,$BA470,County!P$2153:P$2406)+SUMIF($BA$1681:$BA$1763,$BA470,W$1681:W$1763)</f>
        <v>248</v>
      </c>
      <c r="X470" s="1">
        <f>SUMIF(County!$AT$2153:$AT$2406,$BA470,County!Q$2153:Q$2406)+SUMIF($BA$1681:$BA$1763,$BA470,X$1681:X$1763)</f>
        <v>2018</v>
      </c>
      <c r="Y470" s="1">
        <f>SUMIF(County!$AT$2153:$AT$2406,$BA470,County!R$2153:R$2406)+SUMIF($BA$1681:$BA$1763,$BA470,Y$1681:Y$1763)</f>
        <v>30492</v>
      </c>
      <c r="Z470" s="1">
        <f>SUMIF(County!$AT$2153:$AT$2406,$BA470,County!S$2153:S$2406)+SUMIF($BA$1681:$BA$1763,$BA470,Z$1681:Z$1763)</f>
        <v>8777</v>
      </c>
      <c r="AA470" s="1">
        <f>SUMIF(County!$AT$2153:$AT$2406,$BA470,County!T$2153:T$2406)+SUMIF($BA$1681:$BA$1763,$BA470,AA$1681:AA$1763)</f>
        <v>3236</v>
      </c>
      <c r="AC470" s="1">
        <f>SUMIF(County!$AT$2153:$AT$2406,$BA470,County!V$2153:V$2406)+SUMIF($BA$1681:$BA$1763,$BA470,AC$1681:AC$1763)</f>
        <v>440</v>
      </c>
      <c r="AF470" s="1">
        <f>SUMIF(County!$AT$2153:$AT$2406,$BA470,County!Y$2153:Y$2406)+SUMIF($BA$1681:$BA$1763,$BA470,AF$1681:AF$1763)</f>
        <v>1786</v>
      </c>
      <c r="AG470" s="1">
        <f>SUMIF(County!$AT$2153:$AT$2406,$BA470,County!Z$2153:Z$2406)+SUMIF($BA$1681:$BA$1763,$BA470,AG$1681:AG$1763)</f>
        <v>66</v>
      </c>
      <c r="AH470" s="1"/>
      <c r="AI470" s="1"/>
      <c r="AJ470" s="1">
        <f>SUMIF(County!$AT$2153:$AT$2406,$BA470,County!AC$2153:AC$2406)+SUMIF($BA$1681:$BA$1763,$BA470,AJ$1681:AJ$1763)</f>
        <v>92</v>
      </c>
      <c r="AK470" s="1"/>
      <c r="AL470" s="1"/>
      <c r="AP470" s="7">
        <f>IF(AA470&gt;0,RANK(AA470,(W470:Y470,Z470:AN470)),0)</f>
        <v>3</v>
      </c>
      <c r="AQ470" s="7">
        <f>IF(AB470&gt;0,RANK(AB470,(W470:Y470,Z470:AN470)),0)</f>
        <v>0</v>
      </c>
      <c r="AR470" s="7">
        <f>IF(AC470&gt;0,RANK(AC470,(W470:Y470,Z470:AN470)),0)</f>
        <v>6</v>
      </c>
      <c r="AS470" s="7">
        <f>IF(AD470&gt;0,RANK(AD470,(W470:Y470,AD470:AN470)),0)</f>
        <v>0</v>
      </c>
      <c r="AT470" s="2">
        <f t="shared" si="435"/>
        <v>6.8624748170925676E-2</v>
      </c>
      <c r="AU470" s="2">
        <f t="shared" si="436"/>
        <v>0</v>
      </c>
      <c r="AV470" s="2">
        <f t="shared" si="437"/>
        <v>9.3309299119923653E-3</v>
      </c>
      <c r="AW470" s="2">
        <f t="shared" si="438"/>
        <v>0</v>
      </c>
      <c r="AY470" s="2" t="str">
        <f t="shared" si="417"/>
        <v>District 14</v>
      </c>
      <c r="AZ470" t="str">
        <f t="shared" si="418"/>
        <v>TX</v>
      </c>
      <c r="BA470">
        <v>14</v>
      </c>
      <c r="BC470" s="91">
        <v>48</v>
      </c>
      <c r="BD470" s="93">
        <v>914</v>
      </c>
      <c r="BE470" s="100">
        <f t="shared" si="439"/>
        <v>48914</v>
      </c>
      <c r="BF470" t="s">
        <v>2683</v>
      </c>
      <c r="BG470" t="s">
        <v>3290</v>
      </c>
    </row>
    <row r="471" spans="1:59" outlineLevel="1">
      <c r="A471" s="9" t="s">
        <v>1082</v>
      </c>
      <c r="B471" t="s">
        <v>2</v>
      </c>
      <c r="C471" s="1">
        <f t="shared" si="433"/>
        <v>15753</v>
      </c>
      <c r="D471" s="1">
        <v>3</v>
      </c>
      <c r="E471" s="1"/>
      <c r="F471" s="1">
        <f t="shared" si="440"/>
        <v>1</v>
      </c>
      <c r="G471" s="1"/>
      <c r="H471" s="1"/>
      <c r="I471" s="1">
        <f t="shared" si="441"/>
        <v>2</v>
      </c>
      <c r="J471" s="1"/>
      <c r="K471" s="7">
        <f>IF(W471&gt;0,RANK(W471,(W471:Y471,Z471:AN471)),0)</f>
        <v>8</v>
      </c>
      <c r="L471" s="7">
        <f>IF(X471&gt;0,RANK(X471,(W471:Y471,Z471:AN471)),0)</f>
        <v>5</v>
      </c>
      <c r="M471" s="7">
        <f>IF(Y471&gt;0,RANK(Y471,(W471:Y471,Z471:AN471)),0)</f>
        <v>1</v>
      </c>
      <c r="N471" s="7">
        <f>IF(Z471&gt;0,RANK(Z471,(W471:Y471,Z471:AN471)),0)</f>
        <v>2</v>
      </c>
      <c r="O471" s="48">
        <f t="shared" si="434"/>
        <v>9254</v>
      </c>
      <c r="P471" s="163">
        <f t="shared" si="402"/>
        <v>0.58744366152478888</v>
      </c>
      <c r="Q471" s="2"/>
      <c r="R471" s="2">
        <f t="shared" si="420"/>
        <v>4.8879578492985465E-3</v>
      </c>
      <c r="S471" s="2">
        <f t="shared" si="421"/>
        <v>3.9611502570938865E-2</v>
      </c>
      <c r="T471" s="2">
        <f t="shared" si="422"/>
        <v>0.69510569415349455</v>
      </c>
      <c r="U471" s="2">
        <f t="shared" si="423"/>
        <v>0.10766203262870565</v>
      </c>
      <c r="V471" s="2">
        <f t="shared" si="424"/>
        <v>0.15273281279756246</v>
      </c>
      <c r="W471" s="1">
        <f>SUMIF(County!$AT$2153:$AT$2406,$BA471,County!P$2153:P$2406)+SUMIF($BA$1681:$BA$1763,$BA471,W$1681:W$1763)</f>
        <v>77</v>
      </c>
      <c r="X471" s="1">
        <f>SUMIF(County!$AT$2153:$AT$2406,$BA471,County!Q$2153:Q$2406)+SUMIF($BA$1681:$BA$1763,$BA471,X$1681:X$1763)</f>
        <v>624</v>
      </c>
      <c r="Y471" s="1">
        <f>SUMIF(County!$AT$2153:$AT$2406,$BA471,County!R$2153:R$2406)+SUMIF($BA$1681:$BA$1763,$BA471,Y$1681:Y$1763)</f>
        <v>10950</v>
      </c>
      <c r="Z471" s="1">
        <f>SUMIF(County!$AT$2153:$AT$2406,$BA471,County!S$2153:S$2406)+SUMIF($BA$1681:$BA$1763,$BA471,Z$1681:Z$1763)</f>
        <v>1696</v>
      </c>
      <c r="AA471" s="1">
        <f>SUMIF(County!$AT$2153:$AT$2406,$BA471,County!T$2153:T$2406)+SUMIF($BA$1681:$BA$1763,$BA471,AA$1681:AA$1763)</f>
        <v>1346</v>
      </c>
      <c r="AC471" s="1">
        <f>SUMIF(County!$AT$2153:$AT$2406,$BA471,County!V$2153:V$2406)+SUMIF($BA$1681:$BA$1763,$BA471,AC$1681:AC$1763)</f>
        <v>208</v>
      </c>
      <c r="AF471" s="1">
        <f>SUMIF(County!$AT$2153:$AT$2406,$BA471,County!Y$2153:Y$2406)+SUMIF($BA$1681:$BA$1763,$BA471,AF$1681:AF$1763)</f>
        <v>692</v>
      </c>
      <c r="AG471" s="1">
        <f>SUMIF(County!$AT$2153:$AT$2406,$BA471,County!Z$2153:Z$2406)+SUMIF($BA$1681:$BA$1763,$BA471,AG$1681:AG$1763)</f>
        <v>97</v>
      </c>
      <c r="AH471" s="1"/>
      <c r="AI471" s="1"/>
      <c r="AJ471" s="1">
        <f>SUMIF(County!$AT$2153:$AT$2406,$BA471,County!AC$2153:AC$2406)+SUMIF($BA$1681:$BA$1763,$BA471,AJ$1681:AJ$1763)</f>
        <v>63</v>
      </c>
      <c r="AK471" s="1"/>
      <c r="AL471" s="1"/>
      <c r="AP471" s="7">
        <f>IF(AA471&gt;0,RANK(AA471,(W471:Y471,Z471:AN471)),0)</f>
        <v>3</v>
      </c>
      <c r="AQ471" s="7">
        <f>IF(AB471&gt;0,RANK(AB471,(W471:Y471,Z471:AN471)),0)</f>
        <v>0</v>
      </c>
      <c r="AR471" s="7">
        <f>IF(AC471&gt;0,RANK(AC471,(W471:Y471,Z471:AN471)),0)</f>
        <v>6</v>
      </c>
      <c r="AS471" s="7">
        <f>IF(AD471&gt;0,RANK(AD471,(W471:Y471,AD471:AN471)),0)</f>
        <v>0</v>
      </c>
      <c r="AT471" s="2">
        <f t="shared" si="435"/>
        <v>8.5444042404621348E-2</v>
      </c>
      <c r="AU471" s="2">
        <f t="shared" si="436"/>
        <v>0</v>
      </c>
      <c r="AV471" s="2">
        <f t="shared" si="437"/>
        <v>1.3203834190312956E-2</v>
      </c>
      <c r="AW471" s="2">
        <f t="shared" si="438"/>
        <v>0</v>
      </c>
      <c r="AY471" s="2" t="str">
        <f t="shared" si="417"/>
        <v>District 15</v>
      </c>
      <c r="AZ471" t="str">
        <f t="shared" si="418"/>
        <v>TX</v>
      </c>
      <c r="BA471">
        <v>15</v>
      </c>
      <c r="BC471" s="91">
        <v>48</v>
      </c>
      <c r="BD471" s="93">
        <v>915</v>
      </c>
      <c r="BE471" s="100">
        <f t="shared" si="439"/>
        <v>48915</v>
      </c>
      <c r="BF471" t="s">
        <v>2683</v>
      </c>
      <c r="BG471" t="s">
        <v>3290</v>
      </c>
    </row>
    <row r="472" spans="1:59" outlineLevel="1">
      <c r="A472" s="9" t="s">
        <v>3223</v>
      </c>
      <c r="B472" t="s">
        <v>2</v>
      </c>
      <c r="C472" s="1">
        <f t="shared" si="433"/>
        <v>11167</v>
      </c>
      <c r="D472" s="1">
        <v>3</v>
      </c>
      <c r="E472" s="1"/>
      <c r="F472" s="1">
        <f t="shared" si="440"/>
        <v>1</v>
      </c>
      <c r="G472" s="1"/>
      <c r="H472" s="1"/>
      <c r="I472" s="1">
        <f t="shared" si="441"/>
        <v>2</v>
      </c>
      <c r="J472" s="1"/>
      <c r="K472" s="7">
        <f>IF(W472&gt;0,RANK(W472,(W472:Y472,Z472:AN472)),0)</f>
        <v>9</v>
      </c>
      <c r="L472" s="7">
        <f>IF(X472&gt;0,RANK(X472,(W472:Y472,Z472:AN472)),0)</f>
        <v>5</v>
      </c>
      <c r="M472" s="7">
        <f>IF(Y472&gt;0,RANK(Y472,(W472:Y472,Z472:AN472)),0)</f>
        <v>1</v>
      </c>
      <c r="N472" s="7">
        <f>IF(Z472&gt;0,RANK(Z472,(W472:Y472,Z472:AN472)),0)</f>
        <v>2</v>
      </c>
      <c r="O472" s="48">
        <f t="shared" si="434"/>
        <v>6874</v>
      </c>
      <c r="P472" s="163">
        <f t="shared" si="402"/>
        <v>0.61556371451598457</v>
      </c>
      <c r="Q472" s="2"/>
      <c r="R472" s="2">
        <f t="shared" si="420"/>
        <v>2.5969374048535865E-3</v>
      </c>
      <c r="S472" s="2">
        <f t="shared" si="421"/>
        <v>4.3700188054087936E-2</v>
      </c>
      <c r="T472" s="2">
        <f t="shared" si="422"/>
        <v>0.71263544371809795</v>
      </c>
      <c r="U472" s="2">
        <f t="shared" si="423"/>
        <v>9.7071729202113363E-2</v>
      </c>
      <c r="V472" s="2">
        <f t="shared" si="424"/>
        <v>0.14399570162084718</v>
      </c>
      <c r="W472" s="1">
        <f>SUMIF(County!$AT$2153:$AT$2406,$BA472,County!P$2153:P$2406)+SUMIF($BA$1681:$BA$1763,$BA472,W$1681:W$1763)</f>
        <v>29</v>
      </c>
      <c r="X472" s="1">
        <f>SUMIF(County!$AT$2153:$AT$2406,$BA472,County!Q$2153:Q$2406)+SUMIF($BA$1681:$BA$1763,$BA472,X$1681:X$1763)</f>
        <v>488</v>
      </c>
      <c r="Y472" s="1">
        <f>SUMIF(County!$AT$2153:$AT$2406,$BA472,County!R$2153:R$2406)+SUMIF($BA$1681:$BA$1763,$BA472,Y$1681:Y$1763)</f>
        <v>7958</v>
      </c>
      <c r="Z472" s="1">
        <f>SUMIF(County!$AT$2153:$AT$2406,$BA472,County!S$2153:S$2406)+SUMIF($BA$1681:$BA$1763,$BA472,Z$1681:Z$1763)</f>
        <v>1084</v>
      </c>
      <c r="AA472" s="1">
        <f>SUMIF(County!$AT$2153:$AT$2406,$BA472,County!T$2153:T$2406)+SUMIF($BA$1681:$BA$1763,$BA472,AA$1681:AA$1763)</f>
        <v>814</v>
      </c>
      <c r="AC472" s="1">
        <f>SUMIF(County!$AT$2153:$AT$2406,$BA472,County!V$2153:V$2406)+SUMIF($BA$1681:$BA$1763,$BA472,AC$1681:AC$1763)</f>
        <v>184</v>
      </c>
      <c r="AF472" s="1">
        <f>SUMIF(County!$AT$2153:$AT$2406,$BA472,County!Y$2153:Y$2406)+SUMIF($BA$1681:$BA$1763,$BA472,AF$1681:AF$1763)</f>
        <v>514</v>
      </c>
      <c r="AG472" s="1">
        <f>SUMIF(County!$AT$2153:$AT$2406,$BA472,County!Z$2153:Z$2406)+SUMIF($BA$1681:$BA$1763,$BA472,AG$1681:AG$1763)</f>
        <v>48</v>
      </c>
      <c r="AH472" s="1"/>
      <c r="AI472" s="1"/>
      <c r="AJ472" s="1">
        <f>SUMIF(County!$AT$2153:$AT$2406,$BA472,County!AC$2153:AC$2406)+SUMIF($BA$1681:$BA$1763,$BA472,AJ$1681:AJ$1763)</f>
        <v>48</v>
      </c>
      <c r="AK472" s="1"/>
      <c r="AL472" s="1"/>
      <c r="AP472" s="7">
        <f>IF(AA472&gt;0,RANK(AA472,(W472:Y472,Z472:AN472)),0)</f>
        <v>3</v>
      </c>
      <c r="AQ472" s="7">
        <f>IF(AB472&gt;0,RANK(AB472,(W472:Y472,Z472:AN472)),0)</f>
        <v>0</v>
      </c>
      <c r="AR472" s="7">
        <f>IF(AC472&gt;0,RANK(AC472,(W472:Y472,Z472:AN472)),0)</f>
        <v>6</v>
      </c>
      <c r="AS472" s="7">
        <f>IF(AD472&gt;0,RANK(AD472,(W472:Y472,AD472:AN472)),0)</f>
        <v>0</v>
      </c>
      <c r="AT472" s="2">
        <f t="shared" si="435"/>
        <v>7.2893346467269637E-2</v>
      </c>
      <c r="AU472" s="2">
        <f t="shared" si="436"/>
        <v>0</v>
      </c>
      <c r="AV472" s="2">
        <f t="shared" si="437"/>
        <v>1.6477120085967582E-2</v>
      </c>
      <c r="AW472" s="2">
        <f t="shared" si="438"/>
        <v>0</v>
      </c>
      <c r="AY472" s="2" t="str">
        <f t="shared" si="417"/>
        <v>District 16</v>
      </c>
      <c r="AZ472" t="str">
        <f t="shared" si="418"/>
        <v>TX</v>
      </c>
      <c r="BA472">
        <v>16</v>
      </c>
      <c r="BC472" s="91">
        <v>48</v>
      </c>
      <c r="BD472" s="93">
        <v>916</v>
      </c>
      <c r="BE472" s="100">
        <f t="shared" si="439"/>
        <v>48916</v>
      </c>
      <c r="BF472" t="s">
        <v>2683</v>
      </c>
      <c r="BG472" t="s">
        <v>3290</v>
      </c>
    </row>
    <row r="473" spans="1:59" outlineLevel="1">
      <c r="A473" s="9" t="s">
        <v>1528</v>
      </c>
      <c r="B473" t="s">
        <v>2</v>
      </c>
      <c r="C473" s="1">
        <f t="shared" si="433"/>
        <v>52274</v>
      </c>
      <c r="D473" s="1">
        <v>3</v>
      </c>
      <c r="E473" s="1"/>
      <c r="F473" s="1">
        <f t="shared" si="440"/>
        <v>1</v>
      </c>
      <c r="G473" s="1"/>
      <c r="H473" s="1"/>
      <c r="I473" s="1">
        <f t="shared" si="441"/>
        <v>2</v>
      </c>
      <c r="J473" s="1"/>
      <c r="K473" s="7">
        <f>IF(W473&gt;0,RANK(W473,(W473:Y473,Z473:AN473)),0)</f>
        <v>7</v>
      </c>
      <c r="L473" s="7">
        <f>IF(X473&gt;0,RANK(X473,(W473:Y473,Z473:AN473)),0)</f>
        <v>5</v>
      </c>
      <c r="M473" s="7">
        <f>IF(Y473&gt;0,RANK(Y473,(W473:Y473,Z473:AN473)),0)</f>
        <v>1</v>
      </c>
      <c r="N473" s="7">
        <f>IF(Z473&gt;0,RANK(Z473,(W473:Y473,Z473:AN473)),0)</f>
        <v>2</v>
      </c>
      <c r="O473" s="48">
        <f t="shared" si="434"/>
        <v>28720</v>
      </c>
      <c r="P473" s="163">
        <f t="shared" si="402"/>
        <v>0.54941270995140989</v>
      </c>
      <c r="Q473" s="2"/>
      <c r="R473" s="2">
        <f t="shared" si="420"/>
        <v>7.5563377587328307E-3</v>
      </c>
      <c r="S473" s="2">
        <f t="shared" si="421"/>
        <v>5.0847457627118647E-2</v>
      </c>
      <c r="T473" s="2">
        <f t="shared" si="422"/>
        <v>0.67138539235566441</v>
      </c>
      <c r="U473" s="2">
        <f t="shared" si="423"/>
        <v>0.1219726824042545</v>
      </c>
      <c r="V473" s="2">
        <f t="shared" si="424"/>
        <v>0.14823812985422957</v>
      </c>
      <c r="W473" s="1">
        <f>SUMIF(County!$AT$2153:$AT$2406,$BA473,County!P$2153:P$2406)+SUMIF($BA$1681:$BA$1763,$BA473,W$1681:W$1763)</f>
        <v>395</v>
      </c>
      <c r="X473" s="1">
        <f>SUMIF(County!$AT$2153:$AT$2406,$BA473,County!Q$2153:Q$2406)+SUMIF($BA$1681:$BA$1763,$BA473,X$1681:X$1763)</f>
        <v>2658</v>
      </c>
      <c r="Y473" s="1">
        <f>SUMIF(County!$AT$2153:$AT$2406,$BA473,County!R$2153:R$2406)+SUMIF($BA$1681:$BA$1763,$BA473,Y$1681:Y$1763)</f>
        <v>35096</v>
      </c>
      <c r="Z473" s="1">
        <f>SUMIF(County!$AT$2153:$AT$2406,$BA473,County!S$2153:S$2406)+SUMIF($BA$1681:$BA$1763,$BA473,Z$1681:Z$1763)</f>
        <v>6376</v>
      </c>
      <c r="AA473" s="1">
        <f>SUMIF(County!$AT$2153:$AT$2406,$BA473,County!T$2153:T$2406)+SUMIF($BA$1681:$BA$1763,$BA473,AA$1681:AA$1763)</f>
        <v>4248</v>
      </c>
      <c r="AC473" s="1">
        <f>SUMIF(County!$AT$2153:$AT$2406,$BA473,County!V$2153:V$2406)+SUMIF($BA$1681:$BA$1763,$BA473,AC$1681:AC$1763)</f>
        <v>507</v>
      </c>
      <c r="AF473" s="1">
        <f>SUMIF(County!$AT$2153:$AT$2406,$BA473,County!Y$2153:Y$2406)+SUMIF($BA$1681:$BA$1763,$BA473,AF$1681:AF$1763)</f>
        <v>2685</v>
      </c>
      <c r="AG473" s="1">
        <f>SUMIF(County!$AT$2153:$AT$2406,$BA473,County!Z$2153:Z$2406)+SUMIF($BA$1681:$BA$1763,$BA473,AG$1681:AG$1763)</f>
        <v>136</v>
      </c>
      <c r="AH473" s="1"/>
      <c r="AI473" s="1"/>
      <c r="AJ473" s="1">
        <f>SUMIF(County!$AT$2153:$AT$2406,$BA473,County!AC$2153:AC$2406)+SUMIF($BA$1681:$BA$1763,$BA473,AJ$1681:AJ$1763)</f>
        <v>173</v>
      </c>
      <c r="AK473" s="1"/>
      <c r="AL473" s="1"/>
      <c r="AP473" s="7">
        <f>IF(AA473&gt;0,RANK(AA473,(W473:Y473,Z473:AN473)),0)</f>
        <v>3</v>
      </c>
      <c r="AQ473" s="7">
        <f>IF(AB473&gt;0,RANK(AB473,(W473:Y473,Z473:AN473)),0)</f>
        <v>0</v>
      </c>
      <c r="AR473" s="7">
        <f>IF(AC473&gt;0,RANK(AC473,(W473:Y473,Z473:AN473)),0)</f>
        <v>6</v>
      </c>
      <c r="AS473" s="7">
        <f>IF(AD473&gt;0,RANK(AD473,(W473:Y473,AD473:AN473)),0)</f>
        <v>0</v>
      </c>
      <c r="AT473" s="2">
        <f t="shared" si="435"/>
        <v>8.1264108352144468E-2</v>
      </c>
      <c r="AU473" s="2">
        <f t="shared" si="436"/>
        <v>0</v>
      </c>
      <c r="AV473" s="2">
        <f t="shared" si="437"/>
        <v>9.6988942877912539E-3</v>
      </c>
      <c r="AW473" s="2">
        <f t="shared" si="438"/>
        <v>0</v>
      </c>
      <c r="AY473" s="2" t="str">
        <f t="shared" si="417"/>
        <v>District 17</v>
      </c>
      <c r="AZ473" t="str">
        <f t="shared" si="418"/>
        <v>TX</v>
      </c>
      <c r="BA473">
        <v>17</v>
      </c>
      <c r="BC473" s="91">
        <v>48</v>
      </c>
      <c r="BD473" s="93">
        <v>917</v>
      </c>
      <c r="BE473" s="100">
        <f t="shared" si="439"/>
        <v>48917</v>
      </c>
      <c r="BF473" t="s">
        <v>2683</v>
      </c>
      <c r="BG473" t="s">
        <v>3290</v>
      </c>
    </row>
    <row r="474" spans="1:59" outlineLevel="1">
      <c r="A474" s="9" t="s">
        <v>1651</v>
      </c>
      <c r="B474" t="s">
        <v>2</v>
      </c>
      <c r="C474" s="1">
        <f t="shared" si="433"/>
        <v>11008</v>
      </c>
      <c r="D474" s="1">
        <v>3</v>
      </c>
      <c r="E474" s="1"/>
      <c r="F474" s="1">
        <f t="shared" si="440"/>
        <v>1</v>
      </c>
      <c r="G474" s="1"/>
      <c r="H474" s="1"/>
      <c r="I474" s="1">
        <f t="shared" si="441"/>
        <v>2</v>
      </c>
      <c r="J474" s="1"/>
      <c r="K474" s="7">
        <f>IF(W474&gt;0,RANK(W474,(W474:Y474,Z474:AN474)),0)</f>
        <v>6</v>
      </c>
      <c r="L474" s="7">
        <f>IF(X474&gt;0,RANK(X474,(W474:Y474,Z474:AN474)),0)</f>
        <v>4</v>
      </c>
      <c r="M474" s="7">
        <f>IF(Y474&gt;0,RANK(Y474,(W474:Y474,Z474:AN474)),0)</f>
        <v>1</v>
      </c>
      <c r="N474" s="7">
        <f>IF(Z474&gt;0,RANK(Z474,(W474:Y474,Z474:AN474)),0)</f>
        <v>2</v>
      </c>
      <c r="O474" s="48">
        <f t="shared" si="434"/>
        <v>5339</v>
      </c>
      <c r="P474" s="163">
        <f t="shared" si="402"/>
        <v>0.48501090116279072</v>
      </c>
      <c r="Q474" s="2"/>
      <c r="R474" s="2">
        <f t="shared" si="420"/>
        <v>9.9927325581395353E-3</v>
      </c>
      <c r="S474" s="2">
        <f t="shared" si="421"/>
        <v>4.8146802325581398E-2</v>
      </c>
      <c r="T474" s="2">
        <f t="shared" si="422"/>
        <v>0.64761991279069764</v>
      </c>
      <c r="U474" s="2">
        <f t="shared" si="423"/>
        <v>0.16260901162790697</v>
      </c>
      <c r="V474" s="2">
        <f t="shared" si="424"/>
        <v>0.13163154069767447</v>
      </c>
      <c r="W474" s="1">
        <f>SUMIF(County!$AT$2153:$AT$2406,$BA474,County!P$2153:P$2406)+SUMIF($BA$1681:$BA$1763,$BA474,W$1681:W$1763)</f>
        <v>110</v>
      </c>
      <c r="X474" s="1">
        <f>SUMIF(County!$AT$2153:$AT$2406,$BA474,County!Q$2153:Q$2406)+SUMIF($BA$1681:$BA$1763,$BA474,X$1681:X$1763)</f>
        <v>530</v>
      </c>
      <c r="Y474" s="1">
        <f>SUMIF(County!$AT$2153:$AT$2406,$BA474,County!R$2153:R$2406)+SUMIF($BA$1681:$BA$1763,$BA474,Y$1681:Y$1763)</f>
        <v>7129</v>
      </c>
      <c r="Z474" s="1">
        <f>SUMIF(County!$AT$2153:$AT$2406,$BA474,County!S$2153:S$2406)+SUMIF($BA$1681:$BA$1763,$BA474,Z$1681:Z$1763)</f>
        <v>1790</v>
      </c>
      <c r="AA474" s="1">
        <f>SUMIF(County!$AT$2153:$AT$2406,$BA474,County!T$2153:T$2406)+SUMIF($BA$1681:$BA$1763,$BA474,AA$1681:AA$1763)</f>
        <v>834</v>
      </c>
      <c r="AC474" s="1">
        <f>SUMIF(County!$AT$2153:$AT$2406,$BA474,County!V$2153:V$2406)+SUMIF($BA$1681:$BA$1763,$BA474,AC$1681:AC$1763)</f>
        <v>96</v>
      </c>
      <c r="AF474" s="1">
        <f>SUMIF(County!$AT$2153:$AT$2406,$BA474,County!Y$2153:Y$2406)+SUMIF($BA$1681:$BA$1763,$BA474,AF$1681:AF$1763)</f>
        <v>473</v>
      </c>
      <c r="AG474" s="1">
        <f>SUMIF(County!$AT$2153:$AT$2406,$BA474,County!Z$2153:Z$2406)+SUMIF($BA$1681:$BA$1763,$BA474,AG$1681:AG$1763)</f>
        <v>17</v>
      </c>
      <c r="AH474" s="1"/>
      <c r="AI474" s="1"/>
      <c r="AJ474" s="1">
        <f>SUMIF(County!$AT$2153:$AT$2406,$BA474,County!AC$2153:AC$2406)+SUMIF($BA$1681:$BA$1763,$BA474,AJ$1681:AJ$1763)</f>
        <v>29</v>
      </c>
      <c r="AK474" s="1"/>
      <c r="AL474" s="1"/>
      <c r="AP474" s="7">
        <f>IF(AA474&gt;0,RANK(AA474,(W474:Y474,Z474:AN474)),0)</f>
        <v>3</v>
      </c>
      <c r="AQ474" s="7">
        <f>IF(AB474&gt;0,RANK(AB474,(W474:Y474,Z474:AN474)),0)</f>
        <v>0</v>
      </c>
      <c r="AR474" s="7">
        <f>IF(AC474&gt;0,RANK(AC474,(W474:Y474,Z474:AN474)),0)</f>
        <v>7</v>
      </c>
      <c r="AS474" s="7">
        <f>IF(AD474&gt;0,RANK(AD474,(W474:Y474,AD474:AN474)),0)</f>
        <v>0</v>
      </c>
      <c r="AT474" s="2">
        <f t="shared" si="435"/>
        <v>7.5763081395348833E-2</v>
      </c>
      <c r="AU474" s="2">
        <f t="shared" si="436"/>
        <v>0</v>
      </c>
      <c r="AV474" s="2">
        <f t="shared" si="437"/>
        <v>8.7209302325581394E-3</v>
      </c>
      <c r="AW474" s="2">
        <f t="shared" si="438"/>
        <v>0</v>
      </c>
      <c r="AY474" s="2" t="str">
        <f t="shared" si="417"/>
        <v>District 18</v>
      </c>
      <c r="AZ474" t="str">
        <f t="shared" si="418"/>
        <v>TX</v>
      </c>
      <c r="BA474">
        <v>18</v>
      </c>
      <c r="BC474" s="91">
        <v>48</v>
      </c>
      <c r="BD474" s="93">
        <v>918</v>
      </c>
      <c r="BE474" s="100">
        <f t="shared" si="439"/>
        <v>48918</v>
      </c>
      <c r="BF474" t="s">
        <v>2683</v>
      </c>
      <c r="BG474" t="s">
        <v>3290</v>
      </c>
    </row>
    <row r="475" spans="1:59" outlineLevel="1">
      <c r="A475" s="9" t="s">
        <v>2349</v>
      </c>
      <c r="B475" t="s">
        <v>2</v>
      </c>
      <c r="C475" s="1">
        <f t="shared" si="433"/>
        <v>63056</v>
      </c>
      <c r="D475" s="1">
        <v>3</v>
      </c>
      <c r="E475" s="1"/>
      <c r="F475" s="1">
        <f t="shared" si="440"/>
        <v>1</v>
      </c>
      <c r="G475" s="1"/>
      <c r="H475" s="1"/>
      <c r="I475" s="1">
        <f t="shared" si="441"/>
        <v>2</v>
      </c>
      <c r="J475" s="1"/>
      <c r="K475" s="7">
        <f>IF(W475&gt;0,RANK(W475,(W475:Y475,Z475:AN475)),0)</f>
        <v>7</v>
      </c>
      <c r="L475" s="7">
        <f>IF(X475&gt;0,RANK(X475,(W475:Y475,Z475:AN475)),0)</f>
        <v>5</v>
      </c>
      <c r="M475" s="7">
        <f>IF(Y475&gt;0,RANK(Y475,(W475:Y475,Z475:AN475)),0)</f>
        <v>1</v>
      </c>
      <c r="N475" s="7">
        <f>IF(Z475&gt;0,RANK(Z475,(W475:Y475,Z475:AN475)),0)</f>
        <v>3</v>
      </c>
      <c r="O475" s="48">
        <f t="shared" si="434"/>
        <v>38570</v>
      </c>
      <c r="P475" s="163">
        <f t="shared" si="402"/>
        <v>0.61167850799289525</v>
      </c>
      <c r="Q475" s="2"/>
      <c r="R475" s="2">
        <f t="shared" si="420"/>
        <v>5.5823395077391523E-3</v>
      </c>
      <c r="S475" s="2">
        <f t="shared" si="421"/>
        <v>5.3460416138036031E-2</v>
      </c>
      <c r="T475" s="2">
        <f t="shared" si="422"/>
        <v>0.69704706927175841</v>
      </c>
      <c r="U475" s="2">
        <f t="shared" si="423"/>
        <v>8.3291042882517125E-2</v>
      </c>
      <c r="V475" s="2">
        <f t="shared" si="424"/>
        <v>0.16061913219994936</v>
      </c>
      <c r="W475" s="1">
        <f>SUMIF(County!$AT$2153:$AT$2406,$BA475,County!P$2153:P$2406)+SUMIF($BA$1681:$BA$1763,$BA475,W$1681:W$1763)</f>
        <v>352</v>
      </c>
      <c r="X475" s="1">
        <f>SUMIF(County!$AT$2153:$AT$2406,$BA475,County!Q$2153:Q$2406)+SUMIF($BA$1681:$BA$1763,$BA475,X$1681:X$1763)</f>
        <v>3371</v>
      </c>
      <c r="Y475" s="1">
        <f>SUMIF(County!$AT$2153:$AT$2406,$BA475,County!R$2153:R$2406)+SUMIF($BA$1681:$BA$1763,$BA475,Y$1681:Y$1763)</f>
        <v>43953</v>
      </c>
      <c r="Z475" s="1">
        <f>SUMIF(County!$AT$2153:$AT$2406,$BA475,County!S$2153:S$2406)+SUMIF($BA$1681:$BA$1763,$BA475,Z$1681:Z$1763)</f>
        <v>5252</v>
      </c>
      <c r="AA475" s="1">
        <f>SUMIF(County!$AT$2153:$AT$2406,$BA475,County!T$2153:T$2406)+SUMIF($BA$1681:$BA$1763,$BA475,AA$1681:AA$1763)</f>
        <v>5383</v>
      </c>
      <c r="AC475" s="1">
        <f>SUMIF(County!$AT$2153:$AT$2406,$BA475,County!V$2153:V$2406)+SUMIF($BA$1681:$BA$1763,$BA475,AC$1681:AC$1763)</f>
        <v>794</v>
      </c>
      <c r="AF475" s="1">
        <f>SUMIF(County!$AT$2153:$AT$2406,$BA475,County!Y$2153:Y$2406)+SUMIF($BA$1681:$BA$1763,$BA475,AF$1681:AF$1763)</f>
        <v>3524</v>
      </c>
      <c r="AG475" s="1">
        <f>SUMIF(County!$AT$2153:$AT$2406,$BA475,County!Z$2153:Z$2406)+SUMIF($BA$1681:$BA$1763,$BA475,AG$1681:AG$1763)</f>
        <v>229</v>
      </c>
      <c r="AH475" s="1"/>
      <c r="AI475" s="1"/>
      <c r="AJ475" s="1">
        <f>SUMIF(County!$AT$2153:$AT$2406,$BA475,County!AC$2153:AC$2406)+SUMIF($BA$1681:$BA$1763,$BA475,AJ$1681:AJ$1763)</f>
        <v>198</v>
      </c>
      <c r="AK475" s="1"/>
      <c r="AL475" s="1"/>
      <c r="AP475" s="7">
        <f>IF(AA475&gt;0,RANK(AA475,(W475:Y475,Z475:AN475)),0)</f>
        <v>2</v>
      </c>
      <c r="AQ475" s="7">
        <f>IF(AB475&gt;0,RANK(AB475,(W475:Y475,Z475:AN475)),0)</f>
        <v>0</v>
      </c>
      <c r="AR475" s="7">
        <f>IF(AC475&gt;0,RANK(AC475,(W475:Y475,Z475:AN475)),0)</f>
        <v>6</v>
      </c>
      <c r="AS475" s="7">
        <f>IF(AD475&gt;0,RANK(AD475,(W475:Y475,AD475:AN475)),0)</f>
        <v>0</v>
      </c>
      <c r="AT475" s="2">
        <f t="shared" si="435"/>
        <v>8.5368561278863234E-2</v>
      </c>
      <c r="AU475" s="2">
        <f t="shared" si="436"/>
        <v>0</v>
      </c>
      <c r="AV475" s="2">
        <f t="shared" si="437"/>
        <v>1.2591981730525247E-2</v>
      </c>
      <c r="AW475" s="2">
        <f t="shared" si="438"/>
        <v>0</v>
      </c>
      <c r="AY475" s="2" t="str">
        <f t="shared" si="417"/>
        <v>District 19</v>
      </c>
      <c r="AZ475" t="str">
        <f t="shared" si="418"/>
        <v>TX</v>
      </c>
      <c r="BA475">
        <v>19</v>
      </c>
      <c r="BC475" s="91">
        <v>48</v>
      </c>
      <c r="BD475" s="93">
        <v>919</v>
      </c>
      <c r="BE475" s="100">
        <f t="shared" si="439"/>
        <v>48919</v>
      </c>
      <c r="BF475" t="s">
        <v>2683</v>
      </c>
      <c r="BG475" t="s">
        <v>3290</v>
      </c>
    </row>
    <row r="476" spans="1:59" outlineLevel="1">
      <c r="A476" s="9" t="s">
        <v>1646</v>
      </c>
      <c r="B476" t="s">
        <v>2</v>
      </c>
      <c r="C476" s="1">
        <f t="shared" si="433"/>
        <v>16545</v>
      </c>
      <c r="D476" s="1">
        <v>3</v>
      </c>
      <c r="E476" s="1"/>
      <c r="F476" s="1">
        <f t="shared" si="440"/>
        <v>1</v>
      </c>
      <c r="G476" s="1"/>
      <c r="H476" s="1"/>
      <c r="I476" s="1">
        <f t="shared" si="441"/>
        <v>2</v>
      </c>
      <c r="J476" s="1"/>
      <c r="K476" s="7">
        <f>IF(W476&gt;0,RANK(W476,(W476:Y476,Z476:AN476)),0)</f>
        <v>7</v>
      </c>
      <c r="L476" s="7">
        <f>IF(X476&gt;0,RANK(X476,(W476:Y476,Z476:AN476)),0)</f>
        <v>4</v>
      </c>
      <c r="M476" s="7">
        <f>IF(Y476&gt;0,RANK(Y476,(W476:Y476,Z476:AN476)),0)</f>
        <v>1</v>
      </c>
      <c r="N476" s="7">
        <f>IF(Z476&gt;0,RANK(Z476,(W476:Y476,Z476:AN476)),0)</f>
        <v>2</v>
      </c>
      <c r="O476" s="48">
        <f t="shared" si="434"/>
        <v>10131</v>
      </c>
      <c r="P476" s="163">
        <f t="shared" si="402"/>
        <v>0.61233000906618318</v>
      </c>
      <c r="Q476" s="2"/>
      <c r="R476" s="2">
        <f t="shared" si="420"/>
        <v>6.6485343003928679E-3</v>
      </c>
      <c r="S476" s="2">
        <f t="shared" si="421"/>
        <v>4.2127530976125718E-2</v>
      </c>
      <c r="T476" s="2">
        <f t="shared" si="422"/>
        <v>0.72027802961619825</v>
      </c>
      <c r="U476" s="2">
        <f t="shared" si="423"/>
        <v>0.10794802055001511</v>
      </c>
      <c r="V476" s="2">
        <f t="shared" si="424"/>
        <v>0.12299788455726797</v>
      </c>
      <c r="W476" s="1">
        <f>SUMIF(County!$AT$2153:$AT$2406,$BA476,County!P$2153:P$2406)+SUMIF($BA$1681:$BA$1763,$BA476,W$1681:W$1763)</f>
        <v>110</v>
      </c>
      <c r="X476" s="1">
        <f>SUMIF(County!$AT$2153:$AT$2406,$BA476,County!Q$2153:Q$2406)+SUMIF($BA$1681:$BA$1763,$BA476,X$1681:X$1763)</f>
        <v>697</v>
      </c>
      <c r="Y476" s="1">
        <f>SUMIF(County!$AT$2153:$AT$2406,$BA476,County!R$2153:R$2406)+SUMIF($BA$1681:$BA$1763,$BA476,Y$1681:Y$1763)</f>
        <v>11917</v>
      </c>
      <c r="Z476" s="1">
        <f>SUMIF(County!$AT$2153:$AT$2406,$BA476,County!S$2153:S$2406)+SUMIF($BA$1681:$BA$1763,$BA476,Z$1681:Z$1763)</f>
        <v>1786</v>
      </c>
      <c r="AA476" s="1">
        <f>SUMIF(County!$AT$2153:$AT$2406,$BA476,County!T$2153:T$2406)+SUMIF($BA$1681:$BA$1763,$BA476,AA$1681:AA$1763)</f>
        <v>1260</v>
      </c>
      <c r="AC476" s="1">
        <f>SUMIF(County!$AT$2153:$AT$2406,$BA476,County!V$2153:V$2406)+SUMIF($BA$1681:$BA$1763,$BA476,AC$1681:AC$1763)</f>
        <v>185</v>
      </c>
      <c r="AF476" s="1">
        <f>SUMIF(County!$AT$2153:$AT$2406,$BA476,County!Y$2153:Y$2406)+SUMIF($BA$1681:$BA$1763,$BA476,AF$1681:AF$1763)</f>
        <v>525</v>
      </c>
      <c r="AG476" s="1">
        <f>SUMIF(County!$AT$2153:$AT$2406,$BA476,County!Z$2153:Z$2406)+SUMIF($BA$1681:$BA$1763,$BA476,AG$1681:AG$1763)</f>
        <v>25</v>
      </c>
      <c r="AH476" s="1"/>
      <c r="AI476" s="1"/>
      <c r="AJ476" s="1">
        <f>SUMIF(County!$AT$2153:$AT$2406,$BA476,County!AC$2153:AC$2406)+SUMIF($BA$1681:$BA$1763,$BA476,AJ$1681:AJ$1763)</f>
        <v>40</v>
      </c>
      <c r="AK476" s="1"/>
      <c r="AL476" s="1"/>
      <c r="AP476" s="7">
        <f>IF(AA476&gt;0,RANK(AA476,(W476:Y476,Z476:AN476)),0)</f>
        <v>3</v>
      </c>
      <c r="AQ476" s="7">
        <f>IF(AB476&gt;0,RANK(AB476,(W476:Y476,Z476:AN476)),0)</f>
        <v>0</v>
      </c>
      <c r="AR476" s="7">
        <f>IF(AC476&gt;0,RANK(AC476,(W476:Y476,Z476:AN476)),0)</f>
        <v>6</v>
      </c>
      <c r="AS476" s="7">
        <f>IF(AD476&gt;0,RANK(AD476,(W476:Y476,AD476:AN476)),0)</f>
        <v>0</v>
      </c>
      <c r="AT476" s="2">
        <f t="shared" si="435"/>
        <v>7.6155938349954669E-2</v>
      </c>
      <c r="AU476" s="2">
        <f t="shared" si="436"/>
        <v>0</v>
      </c>
      <c r="AV476" s="2">
        <f t="shared" si="437"/>
        <v>1.1181625868842551E-2</v>
      </c>
      <c r="AW476" s="2">
        <f t="shared" si="438"/>
        <v>0</v>
      </c>
      <c r="AY476" s="2" t="str">
        <f t="shared" si="417"/>
        <v>District 20</v>
      </c>
      <c r="AZ476" t="str">
        <f t="shared" si="418"/>
        <v>TX</v>
      </c>
      <c r="BA476">
        <v>20</v>
      </c>
      <c r="BC476" s="91">
        <v>48</v>
      </c>
      <c r="BD476" s="93">
        <v>920</v>
      </c>
      <c r="BE476" s="100">
        <f t="shared" si="439"/>
        <v>48920</v>
      </c>
      <c r="BF476" t="s">
        <v>2683</v>
      </c>
      <c r="BG476" t="s">
        <v>3290</v>
      </c>
    </row>
    <row r="477" spans="1:59" outlineLevel="1">
      <c r="A477" s="9" t="s">
        <v>106</v>
      </c>
      <c r="B477" t="s">
        <v>2</v>
      </c>
      <c r="C477" s="1">
        <f t="shared" si="433"/>
        <v>74064</v>
      </c>
      <c r="D477" s="1">
        <v>3</v>
      </c>
      <c r="E477" s="1"/>
      <c r="F477" s="1">
        <f t="shared" si="440"/>
        <v>1</v>
      </c>
      <c r="G477" s="1"/>
      <c r="H477" s="1"/>
      <c r="I477" s="1">
        <f t="shared" si="441"/>
        <v>2</v>
      </c>
      <c r="J477" s="1"/>
      <c r="K477" s="7">
        <f>IF(W477&gt;0,RANK(W477,(W477:Y477,Z477:AN477)),0)</f>
        <v>6</v>
      </c>
      <c r="L477" s="7">
        <f>IF(X477&gt;0,RANK(X477,(W477:Y477,Z477:AN477)),0)</f>
        <v>4</v>
      </c>
      <c r="M477" s="7">
        <f>IF(Y477&gt;0,RANK(Y477,(W477:Y477,Z477:AN477)),0)</f>
        <v>1</v>
      </c>
      <c r="N477" s="7">
        <f>IF(Z477&gt;0,RANK(Z477,(W477:Y477,Z477:AN477)),0)</f>
        <v>2</v>
      </c>
      <c r="O477" s="48">
        <f t="shared" si="434"/>
        <v>43668</v>
      </c>
      <c r="P477" s="163">
        <f t="shared" si="402"/>
        <v>0.58959818535320807</v>
      </c>
      <c r="Q477" s="2"/>
      <c r="R477" s="2">
        <f t="shared" si="420"/>
        <v>1.0004860661049903E-2</v>
      </c>
      <c r="S477" s="2">
        <f t="shared" si="421"/>
        <v>3.960088572045798E-2</v>
      </c>
      <c r="T477" s="2">
        <f t="shared" si="422"/>
        <v>0.71493573125945131</v>
      </c>
      <c r="U477" s="2">
        <f t="shared" si="423"/>
        <v>0.12533754590624324</v>
      </c>
      <c r="V477" s="2">
        <f t="shared" si="424"/>
        <v>0.11012097645279761</v>
      </c>
      <c r="W477" s="1">
        <f>SUMIF(County!$AT$2153:$AT$2406,$BA477,County!P$2153:P$2406)+SUMIF($BA$1681:$BA$1763,$BA477,W$1681:W$1763)</f>
        <v>741</v>
      </c>
      <c r="X477" s="1">
        <f>SUMIF(County!$AT$2153:$AT$2406,$BA477,County!Q$2153:Q$2406)+SUMIF($BA$1681:$BA$1763,$BA477,X$1681:X$1763)</f>
        <v>2933</v>
      </c>
      <c r="Y477" s="1">
        <f>SUMIF(County!$AT$2153:$AT$2406,$BA477,County!R$2153:R$2406)+SUMIF($BA$1681:$BA$1763,$BA477,Y$1681:Y$1763)</f>
        <v>52951</v>
      </c>
      <c r="Z477" s="1">
        <f>SUMIF(County!$AT$2153:$AT$2406,$BA477,County!S$2153:S$2406)+SUMIF($BA$1681:$BA$1763,$BA477,Z$1681:Z$1763)</f>
        <v>9283</v>
      </c>
      <c r="AA477" s="1">
        <f>SUMIF(County!$AT$2153:$AT$2406,$BA477,County!T$2153:T$2406)+SUMIF($BA$1681:$BA$1763,$BA477,AA$1681:AA$1763)</f>
        <v>4481</v>
      </c>
      <c r="AC477" s="1">
        <f>SUMIF(County!$AT$2153:$AT$2406,$BA477,County!V$2153:V$2406)+SUMIF($BA$1681:$BA$1763,$BA477,AC$1681:AC$1763)</f>
        <v>477</v>
      </c>
      <c r="AF477" s="1">
        <f>SUMIF(County!$AT$2153:$AT$2406,$BA477,County!Y$2153:Y$2406)+SUMIF($BA$1681:$BA$1763,$BA477,AF$1681:AF$1763)</f>
        <v>2792</v>
      </c>
      <c r="AG477" s="1">
        <f>SUMIF(County!$AT$2153:$AT$2406,$BA477,County!Z$2153:Z$2406)+SUMIF($BA$1681:$BA$1763,$BA477,AG$1681:AG$1763)</f>
        <v>123</v>
      </c>
      <c r="AH477" s="1"/>
      <c r="AI477" s="1"/>
      <c r="AJ477" s="1">
        <f>SUMIF(County!$AT$2153:$AT$2406,$BA477,County!AC$2153:AC$2406)+SUMIF($BA$1681:$BA$1763,$BA477,AJ$1681:AJ$1763)</f>
        <v>283</v>
      </c>
      <c r="AK477" s="1"/>
      <c r="AL477" s="1"/>
      <c r="AP477" s="7">
        <f>IF(AA477&gt;0,RANK(AA477,(W477:Y477,Z477:AN477)),0)</f>
        <v>3</v>
      </c>
      <c r="AQ477" s="7">
        <f>IF(AB477&gt;0,RANK(AB477,(W477:Y477,Z477:AN477)),0)</f>
        <v>0</v>
      </c>
      <c r="AR477" s="7">
        <f>IF(AC477&gt;0,RANK(AC477,(W477:Y477,Z477:AN477)),0)</f>
        <v>7</v>
      </c>
      <c r="AS477" s="7">
        <f>IF(AD477&gt;0,RANK(AD477,(W477:Y477,AD477:AN477)),0)</f>
        <v>0</v>
      </c>
      <c r="AT477" s="2">
        <f t="shared" si="435"/>
        <v>6.0501728235039964E-2</v>
      </c>
      <c r="AU477" s="2">
        <f t="shared" si="436"/>
        <v>0</v>
      </c>
      <c r="AV477" s="2">
        <f t="shared" si="437"/>
        <v>6.4403758911211924E-3</v>
      </c>
      <c r="AW477" s="2">
        <f t="shared" si="438"/>
        <v>0</v>
      </c>
      <c r="AY477" s="2" t="str">
        <f t="shared" si="417"/>
        <v>District 21</v>
      </c>
      <c r="AZ477" t="str">
        <f t="shared" si="418"/>
        <v>TX</v>
      </c>
      <c r="BA477">
        <v>21</v>
      </c>
      <c r="BC477" s="91">
        <v>48</v>
      </c>
      <c r="BD477" s="93">
        <v>921</v>
      </c>
      <c r="BE477" s="100">
        <f t="shared" si="439"/>
        <v>48921</v>
      </c>
      <c r="BF477" t="s">
        <v>2683</v>
      </c>
      <c r="BG477" t="s">
        <v>3290</v>
      </c>
    </row>
    <row r="478" spans="1:59" outlineLevel="1">
      <c r="A478" s="9" t="s">
        <v>267</v>
      </c>
      <c r="B478" t="s">
        <v>2</v>
      </c>
      <c r="C478" s="1">
        <f t="shared" si="433"/>
        <v>48724</v>
      </c>
      <c r="D478" s="1">
        <v>3</v>
      </c>
      <c r="E478" s="1"/>
      <c r="F478" s="1">
        <f t="shared" si="440"/>
        <v>1</v>
      </c>
      <c r="G478" s="1"/>
      <c r="H478" s="1"/>
      <c r="I478" s="1">
        <f t="shared" si="441"/>
        <v>2</v>
      </c>
      <c r="J478" s="1"/>
      <c r="K478" s="7">
        <f>IF(W478&gt;0,RANK(W478,(W478:Y478,Z478:AN478)),0)</f>
        <v>7</v>
      </c>
      <c r="L478" s="7">
        <f>IF(X478&gt;0,RANK(X478,(W478:Y478,Z478:AN478)),0)</f>
        <v>4</v>
      </c>
      <c r="M478" s="7">
        <f>IF(Y478&gt;0,RANK(Y478,(W478:Y478,Z478:AN478)),0)</f>
        <v>1</v>
      </c>
      <c r="N478" s="7">
        <f>IF(Z478&gt;0,RANK(Z478,(W478:Y478,Z478:AN478)),0)</f>
        <v>2</v>
      </c>
      <c r="O478" s="48">
        <f t="shared" si="434"/>
        <v>24753</v>
      </c>
      <c r="P478" s="163">
        <f t="shared" si="402"/>
        <v>0.50802479270995815</v>
      </c>
      <c r="Q478" s="2"/>
      <c r="R478" s="2">
        <f t="shared" si="420"/>
        <v>5.2746079960594369E-3</v>
      </c>
      <c r="S478" s="2">
        <f t="shared" si="421"/>
        <v>5.1535177735818075E-2</v>
      </c>
      <c r="T478" s="2">
        <f t="shared" si="422"/>
        <v>0.65827928741482633</v>
      </c>
      <c r="U478" s="2">
        <f t="shared" si="423"/>
        <v>0.15025449470486824</v>
      </c>
      <c r="V478" s="2">
        <f t="shared" si="424"/>
        <v>0.13465643214842798</v>
      </c>
      <c r="W478" s="1">
        <f>SUMIF(County!$AT$2153:$AT$2406,$BA478,County!P$2153:P$2406)+SUMIF($BA$1681:$BA$1763,$BA478,W$1681:W$1763)</f>
        <v>257</v>
      </c>
      <c r="X478" s="1">
        <f>SUMIF(County!$AT$2153:$AT$2406,$BA478,County!Q$2153:Q$2406)+SUMIF($BA$1681:$BA$1763,$BA478,X$1681:X$1763)</f>
        <v>2511</v>
      </c>
      <c r="Y478" s="1">
        <f>SUMIF(County!$AT$2153:$AT$2406,$BA478,County!R$2153:R$2406)+SUMIF($BA$1681:$BA$1763,$BA478,Y$1681:Y$1763)</f>
        <v>32074</v>
      </c>
      <c r="Z478" s="1">
        <f>SUMIF(County!$AT$2153:$AT$2406,$BA478,County!S$2153:S$2406)+SUMIF($BA$1681:$BA$1763,$BA478,Z$1681:Z$1763)</f>
        <v>7321</v>
      </c>
      <c r="AA478" s="1">
        <f>SUMIF(County!$AT$2153:$AT$2406,$BA478,County!T$2153:T$2406)+SUMIF($BA$1681:$BA$1763,$BA478,AA$1681:AA$1763)</f>
        <v>3695</v>
      </c>
      <c r="AC478" s="1">
        <f>SUMIF(County!$AT$2153:$AT$2406,$BA478,County!V$2153:V$2406)+SUMIF($BA$1681:$BA$1763,$BA478,AC$1681:AC$1763)</f>
        <v>429</v>
      </c>
      <c r="AF478" s="1">
        <f>SUMIF(County!$AT$2153:$AT$2406,$BA478,County!Y$2153:Y$2406)+SUMIF($BA$1681:$BA$1763,$BA478,AF$1681:AF$1763)</f>
        <v>2251</v>
      </c>
      <c r="AG478" s="1">
        <f>SUMIF(County!$AT$2153:$AT$2406,$BA478,County!Z$2153:Z$2406)+SUMIF($BA$1681:$BA$1763,$BA478,AG$1681:AG$1763)</f>
        <v>75</v>
      </c>
      <c r="AH478" s="1"/>
      <c r="AI478" s="1"/>
      <c r="AJ478" s="1">
        <f>SUMIF(County!$AT$2153:$AT$2406,$BA478,County!AC$2153:AC$2406)+SUMIF($BA$1681:$BA$1763,$BA478,AJ$1681:AJ$1763)</f>
        <v>111</v>
      </c>
      <c r="AK478" s="1"/>
      <c r="AL478" s="1"/>
      <c r="AP478" s="7">
        <f>IF(AA478&gt;0,RANK(AA478,(W478:Y478,Z478:AN478)),0)</f>
        <v>3</v>
      </c>
      <c r="AQ478" s="7">
        <f>IF(AB478&gt;0,RANK(AB478,(W478:Y478,Z478:AN478)),0)</f>
        <v>0</v>
      </c>
      <c r="AR478" s="7">
        <f>IF(AC478&gt;0,RANK(AC478,(W478:Y478,Z478:AN478)),0)</f>
        <v>6</v>
      </c>
      <c r="AS478" s="7">
        <f>IF(AD478&gt;0,RANK(AD478,(W478:Y478,AD478:AN478)),0)</f>
        <v>0</v>
      </c>
      <c r="AT478" s="2">
        <f t="shared" si="435"/>
        <v>7.5835317297430427E-2</v>
      </c>
      <c r="AU478" s="2">
        <f t="shared" si="436"/>
        <v>0</v>
      </c>
      <c r="AV478" s="2">
        <f t="shared" si="437"/>
        <v>8.8046958377801486E-3</v>
      </c>
      <c r="AW478" s="2">
        <f t="shared" si="438"/>
        <v>0</v>
      </c>
      <c r="AY478" s="2" t="str">
        <f t="shared" si="417"/>
        <v>District 22</v>
      </c>
      <c r="AZ478" t="str">
        <f t="shared" si="418"/>
        <v>TX</v>
      </c>
      <c r="BA478">
        <v>22</v>
      </c>
      <c r="BC478" s="91">
        <v>48</v>
      </c>
      <c r="BD478" s="93">
        <v>922</v>
      </c>
      <c r="BE478" s="100">
        <f t="shared" si="439"/>
        <v>48922</v>
      </c>
      <c r="BF478" t="s">
        <v>2683</v>
      </c>
      <c r="BG478" t="s">
        <v>3290</v>
      </c>
    </row>
    <row r="479" spans="1:59" outlineLevel="1">
      <c r="A479" s="9" t="s">
        <v>201</v>
      </c>
      <c r="B479" t="s">
        <v>2</v>
      </c>
      <c r="C479" s="1">
        <f t="shared" si="433"/>
        <v>25174</v>
      </c>
      <c r="D479" s="1">
        <v>3</v>
      </c>
      <c r="E479" s="1"/>
      <c r="F479" s="1">
        <f t="shared" si="440"/>
        <v>1</v>
      </c>
      <c r="G479" s="1"/>
      <c r="H479" s="1"/>
      <c r="I479" s="1">
        <f t="shared" si="441"/>
        <v>2</v>
      </c>
      <c r="J479" s="1"/>
      <c r="K479" s="7">
        <f>IF(W479&gt;0,RANK(W479,(W479:Y479,Z479:AN479)),0)</f>
        <v>7</v>
      </c>
      <c r="L479" s="7">
        <f>IF(X479&gt;0,RANK(X479,(W479:Y479,Z479:AN479)),0)</f>
        <v>4</v>
      </c>
      <c r="M479" s="7">
        <f>IF(Y479&gt;0,RANK(Y479,(W479:Y479,Z479:AN479)),0)</f>
        <v>1</v>
      </c>
      <c r="N479" s="7">
        <f>IF(Z479&gt;0,RANK(Z479,(W479:Y479,Z479:AN479)),0)</f>
        <v>2</v>
      </c>
      <c r="O479" s="48">
        <f t="shared" si="434"/>
        <v>16000</v>
      </c>
      <c r="P479" s="163">
        <f t="shared" si="402"/>
        <v>0.63557638833717323</v>
      </c>
      <c r="Q479" s="2"/>
      <c r="R479" s="2">
        <f t="shared" si="420"/>
        <v>5.0051640581552396E-3</v>
      </c>
      <c r="S479" s="2">
        <f t="shared" si="421"/>
        <v>4.7906570270914432E-2</v>
      </c>
      <c r="T479" s="2">
        <f t="shared" si="422"/>
        <v>0.73063478191785181</v>
      </c>
      <c r="U479" s="2">
        <f t="shared" si="423"/>
        <v>9.5058393580678482E-2</v>
      </c>
      <c r="V479" s="2">
        <f t="shared" si="424"/>
        <v>0.12139509017240012</v>
      </c>
      <c r="W479" s="1">
        <f>SUMIF(County!$AT$2153:$AT$2406,$BA479,County!P$2153:P$2406)+SUMIF($BA$1681:$BA$1763,$BA479,W$1681:W$1763)</f>
        <v>126</v>
      </c>
      <c r="X479" s="1">
        <f>SUMIF(County!$AT$2153:$AT$2406,$BA479,County!Q$2153:Q$2406)+SUMIF($BA$1681:$BA$1763,$BA479,X$1681:X$1763)</f>
        <v>1206</v>
      </c>
      <c r="Y479" s="1">
        <f>SUMIF(County!$AT$2153:$AT$2406,$BA479,County!R$2153:R$2406)+SUMIF($BA$1681:$BA$1763,$BA479,Y$1681:Y$1763)</f>
        <v>18393</v>
      </c>
      <c r="Z479" s="1">
        <f>SUMIF(County!$AT$2153:$AT$2406,$BA479,County!S$2153:S$2406)+SUMIF($BA$1681:$BA$1763,$BA479,Z$1681:Z$1763)</f>
        <v>2393</v>
      </c>
      <c r="AA479" s="1">
        <f>SUMIF(County!$AT$2153:$AT$2406,$BA479,County!T$2153:T$2406)+SUMIF($BA$1681:$BA$1763,$BA479,AA$1681:AA$1763)</f>
        <v>1773</v>
      </c>
      <c r="AC479" s="1">
        <f>SUMIF(County!$AT$2153:$AT$2406,$BA479,County!V$2153:V$2406)+SUMIF($BA$1681:$BA$1763,$BA479,AC$1681:AC$1763)</f>
        <v>198</v>
      </c>
      <c r="AF479" s="1">
        <f>SUMIF(County!$AT$2153:$AT$2406,$BA479,County!Y$2153:Y$2406)+SUMIF($BA$1681:$BA$1763,$BA479,AF$1681:AF$1763)</f>
        <v>886</v>
      </c>
      <c r="AG479" s="1">
        <f>SUMIF(County!$AT$2153:$AT$2406,$BA479,County!Z$2153:Z$2406)+SUMIF($BA$1681:$BA$1763,$BA479,AG$1681:AG$1763)</f>
        <v>101</v>
      </c>
      <c r="AH479" s="1"/>
      <c r="AI479" s="1"/>
      <c r="AJ479" s="1">
        <f>SUMIF(County!$AT$2153:$AT$2406,$BA479,County!AC$2153:AC$2406)+SUMIF($BA$1681:$BA$1763,$BA479,AJ$1681:AJ$1763)</f>
        <v>98</v>
      </c>
      <c r="AK479" s="1"/>
      <c r="AL479" s="1"/>
      <c r="AP479" s="7">
        <f>IF(AA479&gt;0,RANK(AA479,(W479:Y479,Z479:AN479)),0)</f>
        <v>3</v>
      </c>
      <c r="AQ479" s="7">
        <f>IF(AB479&gt;0,RANK(AB479,(W479:Y479,Z479:AN479)),0)</f>
        <v>0</v>
      </c>
      <c r="AR479" s="7">
        <f>IF(AC479&gt;0,RANK(AC479,(W479:Y479,Z479:AN479)),0)</f>
        <v>6</v>
      </c>
      <c r="AS479" s="7">
        <f>IF(AD479&gt;0,RANK(AD479,(W479:Y479,AD479:AN479)),0)</f>
        <v>0</v>
      </c>
      <c r="AT479" s="2">
        <f t="shared" si="435"/>
        <v>7.042980853261302E-2</v>
      </c>
      <c r="AU479" s="2">
        <f t="shared" si="436"/>
        <v>0</v>
      </c>
      <c r="AV479" s="2">
        <f t="shared" si="437"/>
        <v>7.8652578056725188E-3</v>
      </c>
      <c r="AW479" s="2">
        <f t="shared" si="438"/>
        <v>0</v>
      </c>
      <c r="AY479" s="2" t="str">
        <f t="shared" si="417"/>
        <v>District 23</v>
      </c>
      <c r="AZ479" t="str">
        <f t="shared" si="418"/>
        <v>TX</v>
      </c>
      <c r="BA479">
        <v>23</v>
      </c>
      <c r="BC479" s="91">
        <v>48</v>
      </c>
      <c r="BD479" s="93">
        <v>923</v>
      </c>
      <c r="BE479" s="100">
        <f t="shared" si="439"/>
        <v>48923</v>
      </c>
      <c r="BF479" t="s">
        <v>2683</v>
      </c>
      <c r="BG479" t="s">
        <v>3290</v>
      </c>
    </row>
    <row r="480" spans="1:59" outlineLevel="1">
      <c r="A480" s="9" t="s">
        <v>447</v>
      </c>
      <c r="B480" t="s">
        <v>2</v>
      </c>
      <c r="C480" s="1">
        <f t="shared" si="433"/>
        <v>43740</v>
      </c>
      <c r="D480" s="1">
        <v>3</v>
      </c>
      <c r="E480" s="1"/>
      <c r="F480" s="1">
        <f t="shared" si="440"/>
        <v>1</v>
      </c>
      <c r="G480" s="1"/>
      <c r="H480" s="1"/>
      <c r="I480" s="1">
        <f t="shared" si="441"/>
        <v>2</v>
      </c>
      <c r="J480" s="1"/>
      <c r="K480" s="7">
        <f>IF(W480&gt;0,RANK(W480,(W480:Y480,Z480:AN480)),0)</f>
        <v>6</v>
      </c>
      <c r="L480" s="7">
        <f>IF(X480&gt;0,RANK(X480,(W480:Y480,Z480:AN480)),0)</f>
        <v>4</v>
      </c>
      <c r="M480" s="7">
        <f>IF(Y480&gt;0,RANK(Y480,(W480:Y480,Z480:AN480)),0)</f>
        <v>1</v>
      </c>
      <c r="N480" s="7">
        <f>IF(Z480&gt;0,RANK(Z480,(W480:Y480,Z480:AN480)),0)</f>
        <v>2</v>
      </c>
      <c r="O480" s="48">
        <f t="shared" si="434"/>
        <v>25811</v>
      </c>
      <c r="P480" s="163">
        <f t="shared" si="402"/>
        <v>0.59010059442158203</v>
      </c>
      <c r="Q480" s="2"/>
      <c r="R480" s="2">
        <f t="shared" si="420"/>
        <v>7.5445816186556925E-3</v>
      </c>
      <c r="S480" s="2">
        <f t="shared" si="421"/>
        <v>4.4330132601737543E-2</v>
      </c>
      <c r="T480" s="2">
        <f t="shared" si="422"/>
        <v>0.6957018747142204</v>
      </c>
      <c r="U480" s="2">
        <f t="shared" si="423"/>
        <v>0.10560128029263832</v>
      </c>
      <c r="V480" s="2">
        <f t="shared" si="424"/>
        <v>0.14682213077274803</v>
      </c>
      <c r="W480" s="1">
        <f>SUMIF(County!$AT$2153:$AT$2406,$BA480,County!P$2153:P$2406)+SUMIF($BA$1681:$BA$1763,$BA480,W$1681:W$1763)</f>
        <v>330</v>
      </c>
      <c r="X480" s="1">
        <f>SUMIF(County!$AT$2153:$AT$2406,$BA480,County!Q$2153:Q$2406)+SUMIF($BA$1681:$BA$1763,$BA480,X$1681:X$1763)</f>
        <v>1939</v>
      </c>
      <c r="Y480" s="1">
        <f>SUMIF(County!$AT$2153:$AT$2406,$BA480,County!R$2153:R$2406)+SUMIF($BA$1681:$BA$1763,$BA480,Y$1681:Y$1763)</f>
        <v>30430</v>
      </c>
      <c r="Z480" s="1">
        <f>SUMIF(County!$AT$2153:$AT$2406,$BA480,County!S$2153:S$2406)+SUMIF($BA$1681:$BA$1763,$BA480,Z$1681:Z$1763)</f>
        <v>4619</v>
      </c>
      <c r="AA480" s="1">
        <f>SUMIF(County!$AT$2153:$AT$2406,$BA480,County!T$2153:T$2406)+SUMIF($BA$1681:$BA$1763,$BA480,AA$1681:AA$1763)</f>
        <v>4462</v>
      </c>
      <c r="AC480" s="1">
        <f>SUMIF(County!$AT$2153:$AT$2406,$BA480,County!V$2153:V$2406)+SUMIF($BA$1681:$BA$1763,$BA480,AC$1681:AC$1763)</f>
        <v>330</v>
      </c>
      <c r="AF480" s="1">
        <f>SUMIF(County!$AT$2153:$AT$2406,$BA480,County!Y$2153:Y$2406)+SUMIF($BA$1681:$BA$1763,$BA480,AF$1681:AF$1763)</f>
        <v>1402</v>
      </c>
      <c r="AG480" s="1">
        <f>SUMIF(County!$AT$2153:$AT$2406,$BA480,County!Z$2153:Z$2406)+SUMIF($BA$1681:$BA$1763,$BA480,AG$1681:AG$1763)</f>
        <v>126</v>
      </c>
      <c r="AH480" s="1"/>
      <c r="AI480" s="1"/>
      <c r="AJ480" s="1">
        <f>SUMIF(County!$AT$2153:$AT$2406,$BA480,County!AC$2153:AC$2406)+SUMIF($BA$1681:$BA$1763,$BA480,AJ$1681:AJ$1763)</f>
        <v>102</v>
      </c>
      <c r="AK480" s="1"/>
      <c r="AL480" s="1"/>
      <c r="AP480" s="7">
        <f>IF(AA480&gt;0,RANK(AA480,(W480:Y480,Z480:AN480)),0)</f>
        <v>3</v>
      </c>
      <c r="AQ480" s="7">
        <f>IF(AB480&gt;0,RANK(AB480,(W480:Y480,Z480:AN480)),0)</f>
        <v>0</v>
      </c>
      <c r="AR480" s="7">
        <f>IF(AC480&gt;0,RANK(AC480,(W480:Y480,Z480:AN480)),0)</f>
        <v>6</v>
      </c>
      <c r="AS480" s="7">
        <f>IF(AD480&gt;0,RANK(AD480,(W480:Y480,AD480:AN480)),0)</f>
        <v>0</v>
      </c>
      <c r="AT480" s="2">
        <f t="shared" si="435"/>
        <v>0.10201188843164152</v>
      </c>
      <c r="AU480" s="2">
        <f t="shared" si="436"/>
        <v>0</v>
      </c>
      <c r="AV480" s="2">
        <f t="shared" si="437"/>
        <v>7.5445816186556925E-3</v>
      </c>
      <c r="AW480" s="2">
        <f t="shared" si="438"/>
        <v>0</v>
      </c>
      <c r="AY480" s="2" t="str">
        <f t="shared" si="417"/>
        <v>District 24</v>
      </c>
      <c r="AZ480" t="str">
        <f t="shared" si="418"/>
        <v>TX</v>
      </c>
      <c r="BA480">
        <v>24</v>
      </c>
      <c r="BC480" s="91">
        <v>48</v>
      </c>
      <c r="BD480" s="93">
        <v>924</v>
      </c>
      <c r="BE480" s="100">
        <f t="shared" si="439"/>
        <v>48924</v>
      </c>
      <c r="BF480" t="s">
        <v>2683</v>
      </c>
      <c r="BG480" t="s">
        <v>3290</v>
      </c>
    </row>
    <row r="481" spans="1:59" outlineLevel="1">
      <c r="A481" s="9" t="s">
        <v>1288</v>
      </c>
      <c r="B481" t="s">
        <v>2</v>
      </c>
      <c r="C481" s="1">
        <f t="shared" si="433"/>
        <v>57646</v>
      </c>
      <c r="D481" s="1">
        <v>3</v>
      </c>
      <c r="E481" s="1"/>
      <c r="F481" s="1">
        <f t="shared" si="440"/>
        <v>1</v>
      </c>
      <c r="G481" s="1"/>
      <c r="H481" s="1"/>
      <c r="I481" s="1">
        <f t="shared" si="441"/>
        <v>2</v>
      </c>
      <c r="J481" s="1"/>
      <c r="K481" s="7">
        <f>IF(W481&gt;0,RANK(W481,(W481:Y481,Z481:AN481)),0)</f>
        <v>6</v>
      </c>
      <c r="L481" s="7">
        <f>IF(X481&gt;0,RANK(X481,(W481:Y481,Z481:AN481)),0)</f>
        <v>4</v>
      </c>
      <c r="M481" s="7">
        <f>IF(Y481&gt;0,RANK(Y481,(W481:Y481,Z481:AN481)),0)</f>
        <v>1</v>
      </c>
      <c r="N481" s="7">
        <f>IF(Z481&gt;0,RANK(Z481,(W481:Y481,Z481:AN481)),0)</f>
        <v>2</v>
      </c>
      <c r="O481" s="48">
        <f t="shared" si="434"/>
        <v>29755</v>
      </c>
      <c r="P481" s="163">
        <f t="shared" si="402"/>
        <v>0.51616764389550007</v>
      </c>
      <c r="Q481" s="2"/>
      <c r="R481" s="2">
        <f t="shared" si="420"/>
        <v>8.1532109773444824E-3</v>
      </c>
      <c r="S481" s="2">
        <f t="shared" si="421"/>
        <v>4.3628352357492281E-2</v>
      </c>
      <c r="T481" s="2">
        <f t="shared" si="422"/>
        <v>0.6677132845297159</v>
      </c>
      <c r="U481" s="2">
        <f t="shared" si="423"/>
        <v>0.15154564063421572</v>
      </c>
      <c r="V481" s="2">
        <f t="shared" si="424"/>
        <v>0.12895951150123164</v>
      </c>
      <c r="W481" s="1">
        <f>SUMIF(County!$AT$2153:$AT$2406,$BA481,County!P$2153:P$2406)+SUMIF($BA$1681:$BA$1763,$BA481,W$1681:W$1763)</f>
        <v>470</v>
      </c>
      <c r="X481" s="1">
        <f>SUMIF(County!$AT$2153:$AT$2406,$BA481,County!Q$2153:Q$2406)+SUMIF($BA$1681:$BA$1763,$BA481,X$1681:X$1763)</f>
        <v>2515</v>
      </c>
      <c r="Y481" s="1">
        <f>SUMIF(County!$AT$2153:$AT$2406,$BA481,County!R$2153:R$2406)+SUMIF($BA$1681:$BA$1763,$BA481,Y$1681:Y$1763)</f>
        <v>38491</v>
      </c>
      <c r="Z481" s="1">
        <f>SUMIF(County!$AT$2153:$AT$2406,$BA481,County!S$2153:S$2406)+SUMIF($BA$1681:$BA$1763,$BA481,Z$1681:Z$1763)</f>
        <v>8736</v>
      </c>
      <c r="AA481" s="1">
        <f>SUMIF(County!$AT$2153:$AT$2406,$BA481,County!T$2153:T$2406)+SUMIF($BA$1681:$BA$1763,$BA481,AA$1681:AA$1763)</f>
        <v>4165</v>
      </c>
      <c r="AC481" s="1">
        <f>SUMIF(County!$AT$2153:$AT$2406,$BA481,County!V$2153:V$2406)+SUMIF($BA$1681:$BA$1763,$BA481,AC$1681:AC$1763)</f>
        <v>416</v>
      </c>
      <c r="AF481" s="1">
        <f>SUMIF(County!$AT$2153:$AT$2406,$BA481,County!Y$2153:Y$2406)+SUMIF($BA$1681:$BA$1763,$BA481,AF$1681:AF$1763)</f>
        <v>2498</v>
      </c>
      <c r="AG481" s="1">
        <f>SUMIF(County!$AT$2153:$AT$2406,$BA481,County!Z$2153:Z$2406)+SUMIF($BA$1681:$BA$1763,$BA481,AG$1681:AG$1763)</f>
        <v>152</v>
      </c>
      <c r="AH481" s="1"/>
      <c r="AI481" s="1"/>
      <c r="AJ481" s="1">
        <f>SUMIF(County!$AT$2153:$AT$2406,$BA481,County!AC$2153:AC$2406)+SUMIF($BA$1681:$BA$1763,$BA481,AJ$1681:AJ$1763)</f>
        <v>203</v>
      </c>
      <c r="AK481" s="1"/>
      <c r="AL481" s="1"/>
      <c r="AP481" s="7">
        <f>IF(AA481&gt;0,RANK(AA481,(W481:Y481,Z481:AN481)),0)</f>
        <v>3</v>
      </c>
      <c r="AQ481" s="7">
        <f>IF(AB481&gt;0,RANK(AB481,(W481:Y481,Z481:AN481)),0)</f>
        <v>0</v>
      </c>
      <c r="AR481" s="7">
        <f>IF(AC481&gt;0,RANK(AC481,(W481:Y481,Z481:AN481)),0)</f>
        <v>7</v>
      </c>
      <c r="AS481" s="7">
        <f>IF(AD481&gt;0,RANK(AD481,(W481:Y481,AD481:AN481)),0)</f>
        <v>0</v>
      </c>
      <c r="AT481" s="2">
        <f t="shared" si="435"/>
        <v>7.2251327065190996E-2</v>
      </c>
      <c r="AU481" s="2">
        <f t="shared" si="436"/>
        <v>0</v>
      </c>
      <c r="AV481" s="2">
        <f t="shared" si="437"/>
        <v>7.2164590778197963E-3</v>
      </c>
      <c r="AW481" s="2">
        <f t="shared" si="438"/>
        <v>0</v>
      </c>
      <c r="AY481" s="2" t="str">
        <f t="shared" si="417"/>
        <v>District 25</v>
      </c>
      <c r="AZ481" t="str">
        <f t="shared" si="418"/>
        <v>TX</v>
      </c>
      <c r="BA481">
        <v>25</v>
      </c>
      <c r="BC481" s="91">
        <v>48</v>
      </c>
      <c r="BD481" s="93">
        <v>925</v>
      </c>
      <c r="BE481" s="100">
        <f t="shared" si="439"/>
        <v>48925</v>
      </c>
      <c r="BF481" t="s">
        <v>2683</v>
      </c>
      <c r="BG481" t="s">
        <v>3290</v>
      </c>
    </row>
    <row r="482" spans="1:59" outlineLevel="1">
      <c r="A482" s="9" t="s">
        <v>3147</v>
      </c>
      <c r="B482" t="s">
        <v>2</v>
      </c>
      <c r="C482" s="1">
        <f t="shared" si="433"/>
        <v>39999</v>
      </c>
      <c r="D482" s="1">
        <v>3</v>
      </c>
      <c r="E482" s="1"/>
      <c r="F482" s="1">
        <f t="shared" si="440"/>
        <v>1</v>
      </c>
      <c r="G482" s="1"/>
      <c r="H482" s="1"/>
      <c r="I482" s="1">
        <f t="shared" si="441"/>
        <v>2</v>
      </c>
      <c r="J482" s="1"/>
      <c r="K482" s="7">
        <f>IF(W482&gt;0,RANK(W482,(W482:Y482,Z482:AN482)),0)</f>
        <v>7</v>
      </c>
      <c r="L482" s="7">
        <f>IF(X482&gt;0,RANK(X482,(W482:Y482,Z482:AN482)),0)</f>
        <v>4</v>
      </c>
      <c r="M482" s="7">
        <f>IF(Y482&gt;0,RANK(Y482,(W482:Y482,Z482:AN482)),0)</f>
        <v>1</v>
      </c>
      <c r="N482" s="7">
        <f>IF(Z482&gt;0,RANK(Z482,(W482:Y482,Z482:AN482)),0)</f>
        <v>2</v>
      </c>
      <c r="O482" s="48">
        <f t="shared" si="434"/>
        <v>23061</v>
      </c>
      <c r="P482" s="163">
        <f t="shared" si="402"/>
        <v>0.5765394134853371</v>
      </c>
      <c r="Q482" s="2"/>
      <c r="R482" s="2">
        <f t="shared" si="420"/>
        <v>6.1501537538438461E-3</v>
      </c>
      <c r="S482" s="2">
        <f t="shared" si="421"/>
        <v>4.5701142528563214E-2</v>
      </c>
      <c r="T482" s="2">
        <f t="shared" si="422"/>
        <v>0.68506712667816694</v>
      </c>
      <c r="U482" s="2">
        <f t="shared" si="423"/>
        <v>0.10852771319282982</v>
      </c>
      <c r="V482" s="2">
        <f t="shared" si="424"/>
        <v>0.1545538638465962</v>
      </c>
      <c r="W482" s="1">
        <f>SUMIF(County!$AT$2153:$AT$2406,$BA482,County!P$2153:P$2406)+SUMIF($BA$1681:$BA$1763,$BA482,W$1681:W$1763)</f>
        <v>246</v>
      </c>
      <c r="X482" s="1">
        <f>SUMIF(County!$AT$2153:$AT$2406,$BA482,County!Q$2153:Q$2406)+SUMIF($BA$1681:$BA$1763,$BA482,X$1681:X$1763)</f>
        <v>1828</v>
      </c>
      <c r="Y482" s="1">
        <f>SUMIF(County!$AT$2153:$AT$2406,$BA482,County!R$2153:R$2406)+SUMIF($BA$1681:$BA$1763,$BA482,Y$1681:Y$1763)</f>
        <v>27402</v>
      </c>
      <c r="Z482" s="1">
        <f>SUMIF(County!$AT$2153:$AT$2406,$BA482,County!S$2153:S$2406)+SUMIF($BA$1681:$BA$1763,$BA482,Z$1681:Z$1763)</f>
        <v>4341</v>
      </c>
      <c r="AA482" s="1">
        <f>SUMIF(County!$AT$2153:$AT$2406,$BA482,County!T$2153:T$2406)+SUMIF($BA$1681:$BA$1763,$BA482,AA$1681:AA$1763)</f>
        <v>4271</v>
      </c>
      <c r="AC482" s="1">
        <f>SUMIF(County!$AT$2153:$AT$2406,$BA482,County!V$2153:V$2406)+SUMIF($BA$1681:$BA$1763,$BA482,AC$1681:AC$1763)</f>
        <v>356</v>
      </c>
      <c r="AF482" s="1">
        <f>SUMIF(County!$AT$2153:$AT$2406,$BA482,County!Y$2153:Y$2406)+SUMIF($BA$1681:$BA$1763,$BA482,AF$1681:AF$1763)</f>
        <v>1332</v>
      </c>
      <c r="AG482" s="1">
        <f>SUMIF(County!$AT$2153:$AT$2406,$BA482,County!Z$2153:Z$2406)+SUMIF($BA$1681:$BA$1763,$BA482,AG$1681:AG$1763)</f>
        <v>145</v>
      </c>
      <c r="AH482" s="1"/>
      <c r="AI482" s="1"/>
      <c r="AJ482" s="1">
        <f>SUMIF(County!$AT$2153:$AT$2406,$BA482,County!AC$2153:AC$2406)+SUMIF($BA$1681:$BA$1763,$BA482,AJ$1681:AJ$1763)</f>
        <v>78</v>
      </c>
      <c r="AK482" s="1"/>
      <c r="AL482" s="1"/>
      <c r="AP482" s="7">
        <f>IF(AA482&gt;0,RANK(AA482,(W482:Y482,Z482:AN482)),0)</f>
        <v>3</v>
      </c>
      <c r="AQ482" s="7">
        <f>IF(AB482&gt;0,RANK(AB482,(W482:Y482,Z482:AN482)),0)</f>
        <v>0</v>
      </c>
      <c r="AR482" s="7">
        <f>IF(AC482&gt;0,RANK(AC482,(W482:Y482,Z482:AN482)),0)</f>
        <v>6</v>
      </c>
      <c r="AS482" s="7">
        <f>IF(AD482&gt;0,RANK(AD482,(W482:Y482,AD482:AN482)),0)</f>
        <v>0</v>
      </c>
      <c r="AT482" s="2">
        <f t="shared" si="435"/>
        <v>0.10677766944173604</v>
      </c>
      <c r="AU482" s="2">
        <f t="shared" si="436"/>
        <v>0</v>
      </c>
      <c r="AV482" s="2">
        <f t="shared" si="437"/>
        <v>8.9002225055626397E-3</v>
      </c>
      <c r="AW482" s="2">
        <f t="shared" si="438"/>
        <v>0</v>
      </c>
      <c r="AY482" s="2" t="str">
        <f t="shared" si="417"/>
        <v>District 26</v>
      </c>
      <c r="AZ482" t="str">
        <f t="shared" si="418"/>
        <v>TX</v>
      </c>
      <c r="BA482">
        <v>26</v>
      </c>
      <c r="BC482" s="91">
        <v>48</v>
      </c>
      <c r="BD482" s="93">
        <v>926</v>
      </c>
      <c r="BE482" s="100">
        <f t="shared" si="439"/>
        <v>48926</v>
      </c>
      <c r="BF482" t="s">
        <v>2683</v>
      </c>
      <c r="BG482" t="s">
        <v>3290</v>
      </c>
    </row>
    <row r="483" spans="1:59" outlineLevel="1">
      <c r="A483" s="9" t="s">
        <v>2893</v>
      </c>
      <c r="B483" t="s">
        <v>2</v>
      </c>
      <c r="C483" s="1">
        <f t="shared" si="433"/>
        <v>43029</v>
      </c>
      <c r="D483" s="1">
        <v>3</v>
      </c>
      <c r="E483" s="1"/>
      <c r="F483" s="1">
        <f t="shared" si="440"/>
        <v>1</v>
      </c>
      <c r="G483" s="1"/>
      <c r="H483" s="1"/>
      <c r="I483" s="1">
        <f t="shared" si="441"/>
        <v>2</v>
      </c>
      <c r="J483" s="1"/>
      <c r="K483" s="7">
        <f>IF(W483&gt;0,RANK(W483,(W483:Y483,Z483:AN483)),0)</f>
        <v>7</v>
      </c>
      <c r="L483" s="7">
        <f>IF(X483&gt;0,RANK(X483,(W483:Y483,Z483:AN483)),0)</f>
        <v>4</v>
      </c>
      <c r="M483" s="7">
        <f>IF(Y483&gt;0,RANK(Y483,(W483:Y483,Z483:AN483)),0)</f>
        <v>1</v>
      </c>
      <c r="N483" s="7">
        <f>IF(Z483&gt;0,RANK(Z483,(W483:Y483,Z483:AN483)),0)</f>
        <v>2</v>
      </c>
      <c r="O483" s="48">
        <f t="shared" si="434"/>
        <v>23974</v>
      </c>
      <c r="P483" s="163">
        <f t="shared" si="402"/>
        <v>0.55715912524111644</v>
      </c>
      <c r="Q483" s="2"/>
      <c r="R483" s="2">
        <f t="shared" si="420"/>
        <v>3.5789816170489668E-3</v>
      </c>
      <c r="S483" s="2">
        <f t="shared" si="421"/>
        <v>4.3668223756071489E-2</v>
      </c>
      <c r="T483" s="2">
        <f t="shared" si="422"/>
        <v>0.70436217434753301</v>
      </c>
      <c r="U483" s="2">
        <f t="shared" si="423"/>
        <v>0.1472030491064166</v>
      </c>
      <c r="V483" s="2">
        <f t="shared" si="424"/>
        <v>0.10118757117292995</v>
      </c>
      <c r="W483" s="1">
        <f>SUMIF(County!$AT$2153:$AT$2406,$BA483,County!P$2153:P$2406)+SUMIF($BA$1681:$BA$1763,$BA483,W$1681:W$1763)</f>
        <v>154</v>
      </c>
      <c r="X483" s="1">
        <f>SUMIF(County!$AT$2153:$AT$2406,$BA483,County!Q$2153:Q$2406)+SUMIF($BA$1681:$BA$1763,$BA483,X$1681:X$1763)</f>
        <v>1879</v>
      </c>
      <c r="Y483" s="1">
        <f>SUMIF(County!$AT$2153:$AT$2406,$BA483,County!R$2153:R$2406)+SUMIF($BA$1681:$BA$1763,$BA483,Y$1681:Y$1763)</f>
        <v>30308</v>
      </c>
      <c r="Z483" s="1">
        <f>SUMIF(County!$AT$2153:$AT$2406,$BA483,County!S$2153:S$2406)+SUMIF($BA$1681:$BA$1763,$BA483,Z$1681:Z$1763)</f>
        <v>6334</v>
      </c>
      <c r="AA483" s="1">
        <f>SUMIF(County!$AT$2153:$AT$2406,$BA483,County!T$2153:T$2406)+SUMIF($BA$1681:$BA$1763,$BA483,AA$1681:AA$1763)</f>
        <v>2572</v>
      </c>
      <c r="AC483" s="1">
        <f>SUMIF(County!$AT$2153:$AT$2406,$BA483,County!V$2153:V$2406)+SUMIF($BA$1681:$BA$1763,$BA483,AC$1681:AC$1763)</f>
        <v>278</v>
      </c>
      <c r="AF483" s="1">
        <f>SUMIF(County!$AT$2153:$AT$2406,$BA483,County!Y$2153:Y$2406)+SUMIF($BA$1681:$BA$1763,$BA483,AF$1681:AF$1763)</f>
        <v>1354</v>
      </c>
      <c r="AG483" s="1">
        <f>SUMIF(County!$AT$2153:$AT$2406,$BA483,County!Z$2153:Z$2406)+SUMIF($BA$1681:$BA$1763,$BA483,AG$1681:AG$1763)</f>
        <v>59</v>
      </c>
      <c r="AH483" s="1"/>
      <c r="AI483" s="1"/>
      <c r="AJ483" s="1">
        <f>SUMIF(County!$AT$2153:$AT$2406,$BA483,County!AC$2153:AC$2406)+SUMIF($BA$1681:$BA$1763,$BA483,AJ$1681:AJ$1763)</f>
        <v>91</v>
      </c>
      <c r="AK483" s="1"/>
      <c r="AL483" s="1"/>
      <c r="AP483" s="7">
        <f>IF(AA483&gt;0,RANK(AA483,(W483:Y483,Z483:AN483)),0)</f>
        <v>3</v>
      </c>
      <c r="AQ483" s="7">
        <f>IF(AB483&gt;0,RANK(AB483,(W483:Y483,Z483:AN483)),0)</f>
        <v>0</v>
      </c>
      <c r="AR483" s="7">
        <f>IF(AC483&gt;0,RANK(AC483,(W483:Y483,Z483:AN483)),0)</f>
        <v>6</v>
      </c>
      <c r="AS483" s="7">
        <f>IF(AD483&gt;0,RANK(AD483,(W483:Y483,AD483:AN483)),0)</f>
        <v>0</v>
      </c>
      <c r="AT483" s="2">
        <f t="shared" si="435"/>
        <v>5.9773641032791841E-2</v>
      </c>
      <c r="AU483" s="2">
        <f t="shared" si="436"/>
        <v>0</v>
      </c>
      <c r="AV483" s="2">
        <f t="shared" si="437"/>
        <v>6.4607590229844988E-3</v>
      </c>
      <c r="AW483" s="2">
        <f t="shared" si="438"/>
        <v>0</v>
      </c>
      <c r="AY483" s="2" t="str">
        <f t="shared" si="417"/>
        <v>District 27</v>
      </c>
      <c r="AZ483" t="str">
        <f t="shared" si="418"/>
        <v>TX</v>
      </c>
      <c r="BA483">
        <v>27</v>
      </c>
      <c r="BC483" s="91">
        <v>48</v>
      </c>
      <c r="BD483" s="93">
        <v>927</v>
      </c>
      <c r="BE483" s="100">
        <f t="shared" si="439"/>
        <v>48927</v>
      </c>
      <c r="BF483" t="s">
        <v>2683</v>
      </c>
      <c r="BG483" t="s">
        <v>3290</v>
      </c>
    </row>
    <row r="484" spans="1:59" outlineLevel="1">
      <c r="A484" s="9" t="s">
        <v>640</v>
      </c>
      <c r="B484" t="s">
        <v>2</v>
      </c>
      <c r="C484" s="1">
        <f t="shared" si="433"/>
        <v>14576</v>
      </c>
      <c r="D484" s="1">
        <v>3</v>
      </c>
      <c r="E484" s="1"/>
      <c r="F484" s="1">
        <f t="shared" si="440"/>
        <v>1</v>
      </c>
      <c r="G484" s="1"/>
      <c r="H484" s="1"/>
      <c r="I484" s="1">
        <f t="shared" si="441"/>
        <v>2</v>
      </c>
      <c r="J484" s="1"/>
      <c r="K484" s="7">
        <f>IF(W484&gt;0,RANK(W484,(W484:Y484,Z484:AN484)),0)</f>
        <v>9</v>
      </c>
      <c r="L484" s="7">
        <f>IF(X484&gt;0,RANK(X484,(W484:Y484,Z484:AN484)),0)</f>
        <v>4</v>
      </c>
      <c r="M484" s="7">
        <f>IF(Y484&gt;0,RANK(Y484,(W484:Y484,Z484:AN484)),0)</f>
        <v>1</v>
      </c>
      <c r="N484" s="7">
        <f>IF(Z484&gt;0,RANK(Z484,(W484:Y484,Z484:AN484)),0)</f>
        <v>2</v>
      </c>
      <c r="O484" s="48">
        <f t="shared" si="434"/>
        <v>8703</v>
      </c>
      <c r="P484" s="163">
        <f t="shared" si="402"/>
        <v>0.59707738748627881</v>
      </c>
      <c r="Q484" s="2"/>
      <c r="R484" s="2">
        <f t="shared" si="420"/>
        <v>3.2244785949506038E-3</v>
      </c>
      <c r="S484" s="2">
        <f t="shared" si="421"/>
        <v>4.8710208562019762E-2</v>
      </c>
      <c r="T484" s="2">
        <f t="shared" si="422"/>
        <v>0.70334796926454446</v>
      </c>
      <c r="U484" s="2">
        <f t="shared" si="423"/>
        <v>0.10627058177826564</v>
      </c>
      <c r="V484" s="2">
        <f t="shared" si="424"/>
        <v>0.13844676180021953</v>
      </c>
      <c r="W484" s="1">
        <f>SUMIF(County!$AT$2153:$AT$2406,$BA484,County!P$2153:P$2406)+SUMIF($BA$1681:$BA$1763,$BA484,W$1681:W$1763)</f>
        <v>47</v>
      </c>
      <c r="X484" s="1">
        <f>SUMIF(County!$AT$2153:$AT$2406,$BA484,County!Q$2153:Q$2406)+SUMIF($BA$1681:$BA$1763,$BA484,X$1681:X$1763)</f>
        <v>710</v>
      </c>
      <c r="Y484" s="1">
        <f>SUMIF(County!$AT$2153:$AT$2406,$BA484,County!R$2153:R$2406)+SUMIF($BA$1681:$BA$1763,$BA484,Y$1681:Y$1763)</f>
        <v>10252</v>
      </c>
      <c r="Z484" s="1">
        <f>SUMIF(County!$AT$2153:$AT$2406,$BA484,County!S$2153:S$2406)+SUMIF($BA$1681:$BA$1763,$BA484,Z$1681:Z$1763)</f>
        <v>1549</v>
      </c>
      <c r="AA484" s="1">
        <f>SUMIF(County!$AT$2153:$AT$2406,$BA484,County!T$2153:T$2406)+SUMIF($BA$1681:$BA$1763,$BA484,AA$1681:AA$1763)</f>
        <v>1053</v>
      </c>
      <c r="AC484" s="1">
        <f>SUMIF(County!$AT$2153:$AT$2406,$BA484,County!V$2153:V$2406)+SUMIF($BA$1681:$BA$1763,$BA484,AC$1681:AC$1763)</f>
        <v>176</v>
      </c>
      <c r="AF484" s="1">
        <f>SUMIF(County!$AT$2153:$AT$2406,$BA484,County!Y$2153:Y$2406)+SUMIF($BA$1681:$BA$1763,$BA484,AF$1681:AF$1763)</f>
        <v>626</v>
      </c>
      <c r="AG484" s="1">
        <f>SUMIF(County!$AT$2153:$AT$2406,$BA484,County!Z$2153:Z$2406)+SUMIF($BA$1681:$BA$1763,$BA484,AG$1681:AG$1763)</f>
        <v>109</v>
      </c>
      <c r="AH484" s="1"/>
      <c r="AI484" s="1"/>
      <c r="AJ484" s="1">
        <f>SUMIF(County!$AT$2153:$AT$2406,$BA484,County!AC$2153:AC$2406)+SUMIF($BA$1681:$BA$1763,$BA484,AJ$1681:AJ$1763)</f>
        <v>54</v>
      </c>
      <c r="AK484" s="1"/>
      <c r="AL484" s="1"/>
      <c r="AP484" s="7">
        <f>IF(AA484&gt;0,RANK(AA484,(W484:Y484,Z484:AN484)),0)</f>
        <v>3</v>
      </c>
      <c r="AQ484" s="7">
        <f>IF(AB484&gt;0,RANK(AB484,(W484:Y484,Z484:AN484)),0)</f>
        <v>0</v>
      </c>
      <c r="AR484" s="7">
        <f>IF(AC484&gt;0,RANK(AC484,(W484:Y484,Z484:AN484)),0)</f>
        <v>6</v>
      </c>
      <c r="AS484" s="7">
        <f>IF(AD484&gt;0,RANK(AD484,(W484:Y484,AD484:AN484)),0)</f>
        <v>0</v>
      </c>
      <c r="AT484" s="2">
        <f t="shared" si="435"/>
        <v>7.2242041712403948E-2</v>
      </c>
      <c r="AU484" s="2">
        <f t="shared" si="436"/>
        <v>0</v>
      </c>
      <c r="AV484" s="2">
        <f t="shared" si="437"/>
        <v>1.2074643249176729E-2</v>
      </c>
      <c r="AW484" s="2">
        <f t="shared" si="438"/>
        <v>0</v>
      </c>
      <c r="AY484" s="2" t="str">
        <f t="shared" si="417"/>
        <v>District 28</v>
      </c>
      <c r="AZ484" t="str">
        <f t="shared" si="418"/>
        <v>TX</v>
      </c>
      <c r="BA484">
        <v>28</v>
      </c>
      <c r="BC484" s="91">
        <v>48</v>
      </c>
      <c r="BD484" s="93">
        <v>928</v>
      </c>
      <c r="BE484" s="100">
        <f t="shared" si="439"/>
        <v>48928</v>
      </c>
      <c r="BF484" t="s">
        <v>2683</v>
      </c>
      <c r="BG484" t="s">
        <v>3290</v>
      </c>
    </row>
    <row r="485" spans="1:59" outlineLevel="1">
      <c r="A485" s="9" t="s">
        <v>641</v>
      </c>
      <c r="B485" t="s">
        <v>2</v>
      </c>
      <c r="C485" s="1">
        <f t="shared" si="433"/>
        <v>7571</v>
      </c>
      <c r="D485" s="1">
        <v>3</v>
      </c>
      <c r="E485" s="1"/>
      <c r="F485" s="1">
        <f t="shared" si="440"/>
        <v>1</v>
      </c>
      <c r="G485" s="1"/>
      <c r="H485" s="1"/>
      <c r="I485" s="1">
        <f t="shared" si="441"/>
        <v>2</v>
      </c>
      <c r="J485" s="1"/>
      <c r="K485" s="7">
        <f>IF(W485&gt;0,RANK(W485,(W485:Y485,Z485:AN485)),0)</f>
        <v>8</v>
      </c>
      <c r="L485" s="7">
        <f>IF(X485&gt;0,RANK(X485,(W485:Y485,Z485:AN485)),0)</f>
        <v>4</v>
      </c>
      <c r="M485" s="7">
        <f>IF(Y485&gt;0,RANK(Y485,(W485:Y485,Z485:AN485)),0)</f>
        <v>1</v>
      </c>
      <c r="N485" s="7">
        <f>IF(Z485&gt;0,RANK(Z485,(W485:Y485,Z485:AN485)),0)</f>
        <v>2</v>
      </c>
      <c r="O485" s="48">
        <f t="shared" si="434"/>
        <v>3690</v>
      </c>
      <c r="P485" s="163">
        <f t="shared" si="402"/>
        <v>0.48738607845727117</v>
      </c>
      <c r="Q485" s="2"/>
      <c r="R485" s="2">
        <f t="shared" si="420"/>
        <v>3.6983225465592393E-3</v>
      </c>
      <c r="S485" s="2">
        <f t="shared" si="421"/>
        <v>4.7549861312904507E-2</v>
      </c>
      <c r="T485" s="2">
        <f t="shared" si="422"/>
        <v>0.64786686038832386</v>
      </c>
      <c r="U485" s="2">
        <f t="shared" si="423"/>
        <v>0.1604807819310527</v>
      </c>
      <c r="V485" s="2">
        <f t="shared" si="424"/>
        <v>0.14040417382115972</v>
      </c>
      <c r="W485" s="1">
        <f>SUMIF(County!$AT$2153:$AT$2406,$BA485,County!P$2153:P$2406)+SUMIF($BA$1681:$BA$1763,$BA485,W$1681:W$1763)</f>
        <v>28</v>
      </c>
      <c r="X485" s="1">
        <f>SUMIF(County!$AT$2153:$AT$2406,$BA485,County!Q$2153:Q$2406)+SUMIF($BA$1681:$BA$1763,$BA485,X$1681:X$1763)</f>
        <v>360</v>
      </c>
      <c r="Y485" s="1">
        <f>SUMIF(County!$AT$2153:$AT$2406,$BA485,County!R$2153:R$2406)+SUMIF($BA$1681:$BA$1763,$BA485,Y$1681:Y$1763)</f>
        <v>4905</v>
      </c>
      <c r="Z485" s="1">
        <f>SUMIF(County!$AT$2153:$AT$2406,$BA485,County!S$2153:S$2406)+SUMIF($BA$1681:$BA$1763,$BA485,Z$1681:Z$1763)</f>
        <v>1215</v>
      </c>
      <c r="AA485" s="1">
        <f>SUMIF(County!$AT$2153:$AT$2406,$BA485,County!T$2153:T$2406)+SUMIF($BA$1681:$BA$1763,$BA485,AA$1681:AA$1763)</f>
        <v>613</v>
      </c>
      <c r="AC485" s="1">
        <f>SUMIF(County!$AT$2153:$AT$2406,$BA485,County!V$2153:V$2406)+SUMIF($BA$1681:$BA$1763,$BA485,AC$1681:AC$1763)</f>
        <v>88</v>
      </c>
      <c r="AF485" s="1">
        <f>SUMIF(County!$AT$2153:$AT$2406,$BA485,County!Y$2153:Y$2406)+SUMIF($BA$1681:$BA$1763,$BA485,AF$1681:AF$1763)</f>
        <v>310</v>
      </c>
      <c r="AG485" s="1">
        <f>SUMIF(County!$AT$2153:$AT$2406,$BA485,County!Z$2153:Z$2406)+SUMIF($BA$1681:$BA$1763,$BA485,AG$1681:AG$1763)</f>
        <v>35</v>
      </c>
      <c r="AH485" s="1"/>
      <c r="AI485" s="1"/>
      <c r="AJ485" s="1">
        <f>SUMIF(County!$AT$2153:$AT$2406,$BA485,County!AC$2153:AC$2406)+SUMIF($BA$1681:$BA$1763,$BA485,AJ$1681:AJ$1763)</f>
        <v>17</v>
      </c>
      <c r="AK485" s="1"/>
      <c r="AL485" s="1"/>
      <c r="AP485" s="7">
        <f>IF(AA485&gt;0,RANK(AA485,(W485:Y485,Z485:AN485)),0)</f>
        <v>3</v>
      </c>
      <c r="AQ485" s="7">
        <f>IF(AB485&gt;0,RANK(AB485,(W485:Y485,Z485:AN485)),0)</f>
        <v>0</v>
      </c>
      <c r="AR485" s="7">
        <f>IF(AC485&gt;0,RANK(AC485,(W485:Y485,Z485:AN485)),0)</f>
        <v>6</v>
      </c>
      <c r="AS485" s="7">
        <f>IF(AD485&gt;0,RANK(AD485,(W485:Y485,AD485:AN485)),0)</f>
        <v>0</v>
      </c>
      <c r="AT485" s="2">
        <f t="shared" si="435"/>
        <v>8.0966847180029056E-2</v>
      </c>
      <c r="AU485" s="2">
        <f t="shared" si="436"/>
        <v>0</v>
      </c>
      <c r="AV485" s="2">
        <f t="shared" si="437"/>
        <v>1.1623299432043323E-2</v>
      </c>
      <c r="AW485" s="2">
        <f t="shared" si="438"/>
        <v>0</v>
      </c>
      <c r="AY485" s="2" t="str">
        <f t="shared" si="417"/>
        <v>District 29</v>
      </c>
      <c r="AZ485" t="str">
        <f t="shared" si="418"/>
        <v>TX</v>
      </c>
      <c r="BA485" s="162">
        <v>29</v>
      </c>
      <c r="BC485" s="91">
        <v>48</v>
      </c>
      <c r="BD485" s="93">
        <v>929</v>
      </c>
      <c r="BE485" s="100">
        <f t="shared" si="439"/>
        <v>48929</v>
      </c>
      <c r="BF485" t="s">
        <v>2683</v>
      </c>
      <c r="BG485" t="s">
        <v>3290</v>
      </c>
    </row>
    <row r="486" spans="1:59" outlineLevel="1">
      <c r="A486" s="9" t="s">
        <v>384</v>
      </c>
      <c r="B486" t="s">
        <v>2</v>
      </c>
      <c r="C486" s="1">
        <f t="shared" si="433"/>
        <v>9765</v>
      </c>
      <c r="D486" s="1">
        <v>3</v>
      </c>
      <c r="E486" s="1"/>
      <c r="F486" s="1">
        <f t="shared" si="440"/>
        <v>1</v>
      </c>
      <c r="G486" s="1"/>
      <c r="H486" s="1"/>
      <c r="I486" s="1">
        <f t="shared" si="441"/>
        <v>2</v>
      </c>
      <c r="J486" s="1"/>
      <c r="K486" s="7">
        <f>IF(W486&gt;0,RANK(W486,(W486:Y486,Z486:AN486)),0)</f>
        <v>7</v>
      </c>
      <c r="L486" s="7">
        <f>IF(X486&gt;0,RANK(X486,(W486:Y486,Z486:AN486)),0)</f>
        <v>4</v>
      </c>
      <c r="M486" s="7">
        <f>IF(Y486&gt;0,RANK(Y486,(W486:Y486,Z486:AN486)),0)</f>
        <v>1</v>
      </c>
      <c r="N486" s="7">
        <f>IF(Z486&gt;0,RANK(Z486,(W486:Y486,Z486:AN486)),0)</f>
        <v>2</v>
      </c>
      <c r="O486" s="48">
        <f t="shared" si="434"/>
        <v>5561</v>
      </c>
      <c r="P486" s="163">
        <f t="shared" si="402"/>
        <v>0.56948284690220174</v>
      </c>
      <c r="Q486" s="2"/>
      <c r="R486" s="2">
        <f t="shared" si="420"/>
        <v>4.3010752688172043E-3</v>
      </c>
      <c r="S486" s="2">
        <f t="shared" si="421"/>
        <v>5.0384024577572968E-2</v>
      </c>
      <c r="T486" s="2">
        <f t="shared" si="422"/>
        <v>0.68530465949820785</v>
      </c>
      <c r="U486" s="2">
        <f t="shared" si="423"/>
        <v>0.11582181259600614</v>
      </c>
      <c r="V486" s="2">
        <f t="shared" si="424"/>
        <v>0.14418842805939586</v>
      </c>
      <c r="W486" s="1">
        <f>SUMIF(County!$AT$2153:$AT$2406,$BA486,County!P$2153:P$2406)+SUMIF($BA$1681:$BA$1763,$BA486,W$1681:W$1763)</f>
        <v>42</v>
      </c>
      <c r="X486" s="1">
        <f>SUMIF(County!$AT$2153:$AT$2406,$BA486,County!Q$2153:Q$2406)+SUMIF($BA$1681:$BA$1763,$BA486,X$1681:X$1763)</f>
        <v>492</v>
      </c>
      <c r="Y486" s="1">
        <f>SUMIF(County!$AT$2153:$AT$2406,$BA486,County!R$2153:R$2406)+SUMIF($BA$1681:$BA$1763,$BA486,Y$1681:Y$1763)</f>
        <v>6692</v>
      </c>
      <c r="Z486" s="1">
        <f>SUMIF(County!$AT$2153:$AT$2406,$BA486,County!S$2153:S$2406)+SUMIF($BA$1681:$BA$1763,$BA486,Z$1681:Z$1763)</f>
        <v>1131</v>
      </c>
      <c r="AA486" s="1">
        <f>SUMIF(County!$AT$2153:$AT$2406,$BA486,County!T$2153:T$2406)+SUMIF($BA$1681:$BA$1763,$BA486,AA$1681:AA$1763)</f>
        <v>1018</v>
      </c>
      <c r="AC486" s="1">
        <f>SUMIF(County!$AT$2153:$AT$2406,$BA486,County!V$2153:V$2406)+SUMIF($BA$1681:$BA$1763,$BA486,AC$1681:AC$1763)</f>
        <v>72</v>
      </c>
      <c r="AF486" s="1">
        <f>SUMIF(County!$AT$2153:$AT$2406,$BA486,County!Y$2153:Y$2406)+SUMIF($BA$1681:$BA$1763,$BA486,AF$1681:AF$1763)</f>
        <v>286</v>
      </c>
      <c r="AG486" s="1">
        <f>SUMIF(County!$AT$2153:$AT$2406,$BA486,County!Z$2153:Z$2406)+SUMIF($BA$1681:$BA$1763,$BA486,AG$1681:AG$1763)</f>
        <v>23</v>
      </c>
      <c r="AH486" s="1"/>
      <c r="AI486" s="1"/>
      <c r="AJ486" s="1">
        <f>SUMIF(County!$AT$2153:$AT$2406,$BA486,County!AC$2153:AC$2406)+SUMIF($BA$1681:$BA$1763,$BA486,AJ$1681:AJ$1763)</f>
        <v>9</v>
      </c>
      <c r="AK486" s="1"/>
      <c r="AL486" s="1"/>
      <c r="AP486" s="7">
        <f>IF(AA486&gt;0,RANK(AA486,(W486:Y486,Z486:AN486)),0)</f>
        <v>3</v>
      </c>
      <c r="AQ486" s="7">
        <f>IF(AB486&gt;0,RANK(AB486,(W486:Y486,Z486:AN486)),0)</f>
        <v>0</v>
      </c>
      <c r="AR486" s="7">
        <f>IF(AC486&gt;0,RANK(AC486,(W486:Y486,Z486:AN486)),0)</f>
        <v>6</v>
      </c>
      <c r="AS486" s="7">
        <f>IF(AD486&gt;0,RANK(AD486,(W486:Y486,AD486:AN486)),0)</f>
        <v>0</v>
      </c>
      <c r="AT486" s="2">
        <f t="shared" si="435"/>
        <v>0.10424987199180748</v>
      </c>
      <c r="AU486" s="2">
        <f t="shared" si="436"/>
        <v>0</v>
      </c>
      <c r="AV486" s="2">
        <f t="shared" si="437"/>
        <v>7.3732718894009217E-3</v>
      </c>
      <c r="AW486" s="2">
        <f t="shared" si="438"/>
        <v>0</v>
      </c>
      <c r="AY486" s="2" t="str">
        <f t="shared" si="417"/>
        <v>District 30</v>
      </c>
      <c r="AZ486" t="str">
        <f t="shared" si="418"/>
        <v>TX</v>
      </c>
      <c r="BA486" s="162">
        <v>30</v>
      </c>
      <c r="BC486" s="91">
        <v>48</v>
      </c>
      <c r="BD486" s="93">
        <v>930</v>
      </c>
      <c r="BE486" s="100">
        <f t="shared" si="439"/>
        <v>48930</v>
      </c>
      <c r="BF486" t="s">
        <v>2683</v>
      </c>
      <c r="BG486" t="s">
        <v>3290</v>
      </c>
    </row>
    <row r="487" spans="1:59" outlineLevel="1">
      <c r="A487" s="9" t="s">
        <v>1375</v>
      </c>
      <c r="B487" t="s">
        <v>2</v>
      </c>
      <c r="C487" s="1">
        <f t="shared" ref="C487:C492" si="442">SUM(W487:AN487)</f>
        <v>48400</v>
      </c>
      <c r="D487" s="1">
        <v>3</v>
      </c>
      <c r="E487" s="1"/>
      <c r="F487" s="1">
        <f>IF(L487=1,IF(S487&gt;0.5,D487,2),1)</f>
        <v>1</v>
      </c>
      <c r="G487" s="1"/>
      <c r="H487" s="1"/>
      <c r="I487" s="1">
        <f>IF(AA487&gt;X487,2,IF(S487&lt;0.5,1,0))</f>
        <v>2</v>
      </c>
      <c r="J487" s="1"/>
      <c r="K487" s="7">
        <f>IF(W487&gt;0,RANK(W487,(W487:Y487,Z487:AN487)),0)</f>
        <v>6</v>
      </c>
      <c r="L487" s="7">
        <f>IF(X487&gt;0,RANK(X487,(W487:Y487,Z487:AN487)),0)</f>
        <v>4</v>
      </c>
      <c r="M487" s="7">
        <f>IF(Y487&gt;0,RANK(Y487,(W487:Y487,Z487:AN487)),0)</f>
        <v>1</v>
      </c>
      <c r="N487" s="7">
        <f>IF(Z487&gt;0,RANK(Z487,(W487:Y487,Z487:AN487)),0)</f>
        <v>2</v>
      </c>
      <c r="O487" s="48">
        <f>MAX(W487:AD487)-LARGE(W487:AD487,2)</f>
        <v>25231</v>
      </c>
      <c r="P487" s="163">
        <f>O487/C487</f>
        <v>0.52130165289256203</v>
      </c>
      <c r="Q487" s="2"/>
      <c r="R487" s="2">
        <f t="shared" ref="R487:U491" si="443">IF($C487=0,"-",W487/$C487)</f>
        <v>8.3057851239669422E-3</v>
      </c>
      <c r="S487" s="2">
        <f t="shared" si="443"/>
        <v>4.1880165289256199E-2</v>
      </c>
      <c r="T487" s="2">
        <f t="shared" si="443"/>
        <v>0.67704545454545451</v>
      </c>
      <c r="U487" s="2">
        <f t="shared" si="443"/>
        <v>0.15574380165289256</v>
      </c>
      <c r="V487" s="2">
        <f>IF(C487=0,"-",(1-R487-S487-T487-U487))</f>
        <v>0.11702479338842978</v>
      </c>
      <c r="W487" s="1">
        <f>SUMIF(County!$AT$2153:$AT$2406,$BA487,County!P$2153:P$2406)+SUMIF($BA$1681:$BA$1763,$BA487,W$1681:W$1763)</f>
        <v>402</v>
      </c>
      <c r="X487" s="1">
        <f>SUMIF(County!$AT$2153:$AT$2406,$BA487,County!Q$2153:Q$2406)+SUMIF($BA$1681:$BA$1763,$BA487,X$1681:X$1763)</f>
        <v>2027</v>
      </c>
      <c r="Y487" s="1">
        <f>SUMIF(County!$AT$2153:$AT$2406,$BA487,County!R$2153:R$2406)+SUMIF($BA$1681:$BA$1763,$BA487,Y$1681:Y$1763)</f>
        <v>32769</v>
      </c>
      <c r="Z487" s="1">
        <f>SUMIF(County!$AT$2153:$AT$2406,$BA487,County!S$2153:S$2406)+SUMIF($BA$1681:$BA$1763,$BA487,Z$1681:Z$1763)</f>
        <v>7538</v>
      </c>
      <c r="AA487" s="1">
        <f>SUMIF(County!$AT$2153:$AT$2406,$BA487,County!T$2153:T$2406)+SUMIF($BA$1681:$BA$1763,$BA487,AA$1681:AA$1763)</f>
        <v>3116</v>
      </c>
      <c r="AC487" s="1">
        <f>SUMIF(County!$AT$2153:$AT$2406,$BA487,County!V$2153:V$2406)+SUMIF($BA$1681:$BA$1763,$BA487,AC$1681:AC$1763)</f>
        <v>343</v>
      </c>
      <c r="AF487" s="1">
        <f>SUMIF(County!$AT$2153:$AT$2406,$BA487,County!Y$2153:Y$2406)+SUMIF($BA$1681:$BA$1763,$BA487,AF$1681:AF$1763)</f>
        <v>1978</v>
      </c>
      <c r="AG487" s="1">
        <f>SUMIF(County!$AT$2153:$AT$2406,$BA487,County!Z$2153:Z$2406)+SUMIF($BA$1681:$BA$1763,$BA487,AG$1681:AG$1763)</f>
        <v>65</v>
      </c>
      <c r="AH487" s="1"/>
      <c r="AI487" s="1"/>
      <c r="AJ487" s="1">
        <f>SUMIF(County!$AT$2153:$AT$2406,$BA487,County!AC$2153:AC$2406)+SUMIF($BA$1681:$BA$1763,$BA487,AJ$1681:AJ$1763)</f>
        <v>162</v>
      </c>
      <c r="AK487" s="1"/>
      <c r="AL487" s="1"/>
      <c r="AP487" s="7">
        <f>IF(AA487&gt;0,RANK(AA487,(W487:Y487,Z487:AN487)),0)</f>
        <v>3</v>
      </c>
      <c r="AQ487" s="7">
        <f>IF(AB487&gt;0,RANK(AB487,(W487:Y487,Z487:AN487)),0)</f>
        <v>0</v>
      </c>
      <c r="AR487" s="7">
        <f>IF(AC487&gt;0,RANK(AC487,(W487:Y487,Z487:AN487)),0)</f>
        <v>7</v>
      </c>
      <c r="AS487" s="7">
        <f>IF(AD487&gt;0,RANK(AD487,(W487:Y487,AD487:AN487)),0)</f>
        <v>0</v>
      </c>
      <c r="AT487" s="2">
        <f t="shared" ref="AT487:AW492" si="444">IF($C487=0,"-",AA487/$C487)</f>
        <v>6.4380165289256192E-2</v>
      </c>
      <c r="AU487" s="2">
        <f t="shared" si="444"/>
        <v>0</v>
      </c>
      <c r="AV487" s="2">
        <f t="shared" si="444"/>
        <v>7.0867768595041323E-3</v>
      </c>
      <c r="AW487" s="2">
        <f t="shared" si="444"/>
        <v>0</v>
      </c>
      <c r="AY487" s="2" t="str">
        <f t="shared" ref="AY487:AZ491" si="445">A487</f>
        <v>District 31</v>
      </c>
      <c r="AZ487" t="str">
        <f t="shared" si="445"/>
        <v>TX</v>
      </c>
      <c r="BA487" s="162">
        <v>31</v>
      </c>
      <c r="BC487" s="91">
        <v>48</v>
      </c>
      <c r="BD487" s="93">
        <v>931</v>
      </c>
      <c r="BE487" s="100">
        <f t="shared" ref="BE487:BE492" si="446">BC487*1000+BD487</f>
        <v>48931</v>
      </c>
      <c r="BF487" t="s">
        <v>2683</v>
      </c>
      <c r="BG487" t="s">
        <v>3290</v>
      </c>
    </row>
    <row r="488" spans="1:59" s="162" customFormat="1" outlineLevel="1">
      <c r="A488" s="9" t="s">
        <v>2502</v>
      </c>
      <c r="B488" s="162" t="s">
        <v>2</v>
      </c>
      <c r="C488" s="1">
        <f t="shared" si="442"/>
        <v>36493</v>
      </c>
      <c r="D488" s="1">
        <v>3</v>
      </c>
      <c r="E488" s="1"/>
      <c r="F488" s="1">
        <f>IF(L488=1,IF(S488&gt;0.5,D488,2),1)</f>
        <v>1</v>
      </c>
      <c r="G488" s="1"/>
      <c r="H488" s="1"/>
      <c r="I488" s="1">
        <f>IF(AA488&gt;X488,2,IF(S488&lt;0.5,1,0))</f>
        <v>2</v>
      </c>
      <c r="J488" s="1"/>
      <c r="K488" s="7">
        <f>IF(W488&gt;0,RANK(W488,(W488:Y488,Z488:AN488)),0)</f>
        <v>6</v>
      </c>
      <c r="L488" s="7">
        <f>IF(X488&gt;0,RANK(X488,(W488:Y488,Z488:AN488)),0)</f>
        <v>4</v>
      </c>
      <c r="M488" s="7">
        <f>IF(Y488&gt;0,RANK(Y488,(W488:Y488,Z488:AN488)),0)</f>
        <v>1</v>
      </c>
      <c r="N488" s="7">
        <f>IF(Z488&gt;0,RANK(Z488,(W488:Y488,Z488:AN488)),0)</f>
        <v>2</v>
      </c>
      <c r="O488" s="48">
        <f>MAX(W488:AD488)-LARGE(W488:AD488,2)</f>
        <v>23737</v>
      </c>
      <c r="P488" s="163">
        <f>O488/C488</f>
        <v>0.65045351163236786</v>
      </c>
      <c r="Q488" s="2"/>
      <c r="R488" s="2">
        <f t="shared" si="443"/>
        <v>8.1111446030745615E-3</v>
      </c>
      <c r="S488" s="2">
        <f t="shared" si="443"/>
        <v>4.2501301619488667E-2</v>
      </c>
      <c r="T488" s="2">
        <f t="shared" si="443"/>
        <v>0.74699257391828566</v>
      </c>
      <c r="U488" s="2">
        <f t="shared" si="443"/>
        <v>9.6539062285917854E-2</v>
      </c>
      <c r="V488" s="2">
        <f>IF(C488=0,"-",(1-R488-S488-T488-U488))</f>
        <v>0.10585591757323326</v>
      </c>
      <c r="W488" s="1">
        <f>SUMIF(County!$AT$2153:$AT$2406,$BA488,County!P$2153:P$2406)+SUMIF($BA$1681:$BA$1763,$BA488,W$1681:W$1763)</f>
        <v>296</v>
      </c>
      <c r="X488" s="1">
        <f>SUMIF(County!$AT$2153:$AT$2406,$BA488,County!Q$2153:Q$2406)+SUMIF($BA$1681:$BA$1763,$BA488,X$1681:X$1763)</f>
        <v>1551</v>
      </c>
      <c r="Y488" s="1">
        <f>SUMIF(County!$AT$2153:$AT$2406,$BA488,County!R$2153:R$2406)+SUMIF($BA$1681:$BA$1763,$BA488,Y$1681:Y$1763)</f>
        <v>27260</v>
      </c>
      <c r="Z488" s="1">
        <f>SUMIF(County!$AT$2153:$AT$2406,$BA488,County!S$2153:S$2406)+SUMIF($BA$1681:$BA$1763,$BA488,Z$1681:Z$1763)</f>
        <v>3523</v>
      </c>
      <c r="AA488" s="1">
        <f>SUMIF(County!$AT$2153:$AT$2406,$BA488,County!T$2153:T$2406)+SUMIF($BA$1681:$BA$1763,$BA488,AA$1681:AA$1763)</f>
        <v>2621</v>
      </c>
      <c r="AB488" s="1"/>
      <c r="AC488" s="1">
        <f>SUMIF(County!$AT$2153:$AT$2406,$BA488,County!V$2153:V$2406)+SUMIF($BA$1681:$BA$1763,$BA488,AC$1681:AC$1763)</f>
        <v>204</v>
      </c>
      <c r="AD488" s="1"/>
      <c r="AE488" s="1"/>
      <c r="AF488" s="1">
        <f>SUMIF(County!$AT$2153:$AT$2406,$BA488,County!Y$2153:Y$2406)+SUMIF($BA$1681:$BA$1763,$BA488,AF$1681:AF$1763)</f>
        <v>952</v>
      </c>
      <c r="AG488" s="1">
        <f>SUMIF(County!$AT$2153:$AT$2406,$BA488,County!Z$2153:Z$2406)+SUMIF($BA$1681:$BA$1763,$BA488,AG$1681:AG$1763)</f>
        <v>30</v>
      </c>
      <c r="AH488" s="1"/>
      <c r="AI488" s="1"/>
      <c r="AJ488" s="1">
        <f>SUMIF(County!$AT$2153:$AT$2406,$BA488,County!AC$2153:AC$2406)+SUMIF($BA$1681:$BA$1763,$BA488,AJ$1681:AJ$1763)</f>
        <v>56</v>
      </c>
      <c r="AK488" s="1"/>
      <c r="AL488" s="1"/>
      <c r="AP488" s="7">
        <f>IF(AA488&gt;0,RANK(AA488,(W488:Y488,Z488:AN488)),0)</f>
        <v>3</v>
      </c>
      <c r="AQ488" s="7">
        <f>IF(AB488&gt;0,RANK(AB488,(W488:Y488,Z488:AN488)),0)</f>
        <v>0</v>
      </c>
      <c r="AR488" s="7">
        <f>IF(AC488&gt;0,RANK(AC488,(W488:Y488,Z488:AN488)),0)</f>
        <v>7</v>
      </c>
      <c r="AS488" s="7">
        <f>IF(AD488&gt;0,RANK(AD488,(W488:Y488,AD488:AN488)),0)</f>
        <v>0</v>
      </c>
      <c r="AT488" s="2">
        <f t="shared" si="444"/>
        <v>7.182199325898117E-2</v>
      </c>
      <c r="AU488" s="2">
        <f t="shared" si="444"/>
        <v>0</v>
      </c>
      <c r="AV488" s="2">
        <f t="shared" si="444"/>
        <v>5.5901131723892251E-3</v>
      </c>
      <c r="AW488" s="2">
        <f t="shared" si="444"/>
        <v>0</v>
      </c>
      <c r="AY488" s="2" t="str">
        <f t="shared" si="445"/>
        <v>District 32</v>
      </c>
      <c r="AZ488" s="162" t="str">
        <f t="shared" si="445"/>
        <v>TX</v>
      </c>
      <c r="BA488" s="162">
        <v>32</v>
      </c>
      <c r="BC488" s="91">
        <v>48</v>
      </c>
      <c r="BD488" s="93">
        <v>932</v>
      </c>
      <c r="BE488" s="100">
        <f t="shared" si="446"/>
        <v>48932</v>
      </c>
      <c r="BF488" s="162" t="s">
        <v>2683</v>
      </c>
      <c r="BG488" s="162" t="s">
        <v>3290</v>
      </c>
    </row>
    <row r="489" spans="1:59" s="162" customFormat="1" outlineLevel="1">
      <c r="A489" s="9" t="s">
        <v>3065</v>
      </c>
      <c r="B489" s="162" t="s">
        <v>2</v>
      </c>
      <c r="C489" s="1">
        <f t="shared" si="442"/>
        <v>7496</v>
      </c>
      <c r="D489" s="1">
        <v>3</v>
      </c>
      <c r="E489" s="1"/>
      <c r="F489" s="1">
        <f>IF(L489=1,IF(S489&gt;0.5,D489,2),1)</f>
        <v>1</v>
      </c>
      <c r="G489" s="1"/>
      <c r="H489" s="1"/>
      <c r="I489" s="1">
        <f>IF(AA489&gt;X489,2,IF(S489&lt;0.5,1,0))</f>
        <v>2</v>
      </c>
      <c r="J489" s="1"/>
      <c r="K489" s="7">
        <f>IF(W489&gt;0,RANK(W489,(W489:Y489,Z489:AN489)),0)</f>
        <v>9</v>
      </c>
      <c r="L489" s="7">
        <f>IF(X489&gt;0,RANK(X489,(W489:Y489,Z489:AN489)),0)</f>
        <v>4</v>
      </c>
      <c r="M489" s="7">
        <f>IF(Y489&gt;0,RANK(Y489,(W489:Y489,Z489:AN489)),0)</f>
        <v>1</v>
      </c>
      <c r="N489" s="7">
        <f>IF(Z489&gt;0,RANK(Z489,(W489:Y489,Z489:AN489)),0)</f>
        <v>2</v>
      </c>
      <c r="O489" s="48">
        <f>MAX(W489:AD489)-LARGE(W489:AD489,2)</f>
        <v>3864</v>
      </c>
      <c r="P489" s="163">
        <f>O489/C489</f>
        <v>0.51547491995731054</v>
      </c>
      <c r="Q489" s="2"/>
      <c r="R489" s="2">
        <f t="shared" si="443"/>
        <v>2.9348986125933832E-3</v>
      </c>
      <c r="S489" s="2">
        <f t="shared" si="443"/>
        <v>5.4695837780149414E-2</v>
      </c>
      <c r="T489" s="2">
        <f t="shared" si="443"/>
        <v>0.65021344717182494</v>
      </c>
      <c r="U489" s="2">
        <f t="shared" si="443"/>
        <v>0.1347385272145144</v>
      </c>
      <c r="V489" s="2">
        <f>IF(C489=0,"-",(1-R489-S489-T489-U489))</f>
        <v>0.15741728922091791</v>
      </c>
      <c r="W489" s="1">
        <f>SUMIF(County!$AT$2153:$AT$2406,$BA489,County!P$2153:P$2406)+SUMIF($BA$1681:$BA$1763,$BA489,W$1681:W$1763)</f>
        <v>22</v>
      </c>
      <c r="X489" s="1">
        <f>SUMIF(County!$AT$2153:$AT$2406,$BA489,County!Q$2153:Q$2406)+SUMIF($BA$1681:$BA$1763,$BA489,X$1681:X$1763)</f>
        <v>410</v>
      </c>
      <c r="Y489" s="1">
        <f>SUMIF(County!$AT$2153:$AT$2406,$BA489,County!R$2153:R$2406)+SUMIF($BA$1681:$BA$1763,$BA489,Y$1681:Y$1763)</f>
        <v>4874</v>
      </c>
      <c r="Z489" s="1">
        <f>SUMIF(County!$AT$2153:$AT$2406,$BA489,County!S$2153:S$2406)+SUMIF($BA$1681:$BA$1763,$BA489,Z$1681:Z$1763)</f>
        <v>1010</v>
      </c>
      <c r="AA489" s="1">
        <f>SUMIF(County!$AT$2153:$AT$2406,$BA489,County!T$2153:T$2406)+SUMIF($BA$1681:$BA$1763,$BA489,AA$1681:AA$1763)</f>
        <v>732</v>
      </c>
      <c r="AB489" s="1"/>
      <c r="AC489" s="1">
        <f>SUMIF(County!$AT$2153:$AT$2406,$BA489,County!V$2153:V$2406)+SUMIF($BA$1681:$BA$1763,$BA489,AC$1681:AC$1763)</f>
        <v>94</v>
      </c>
      <c r="AD489" s="1"/>
      <c r="AE489" s="1"/>
      <c r="AF489" s="1">
        <f>SUMIF(County!$AT$2153:$AT$2406,$BA489,County!Y$2153:Y$2406)+SUMIF($BA$1681:$BA$1763,$BA489,AF$1681:AF$1763)</f>
        <v>249</v>
      </c>
      <c r="AG489" s="1">
        <f>SUMIF(County!$AT$2153:$AT$2406,$BA489,County!Z$2153:Z$2406)+SUMIF($BA$1681:$BA$1763,$BA489,AG$1681:AG$1763)</f>
        <v>76</v>
      </c>
      <c r="AH489" s="1"/>
      <c r="AI489" s="1"/>
      <c r="AJ489" s="1">
        <f>SUMIF(County!$AT$2153:$AT$2406,$BA489,County!AC$2153:AC$2406)+SUMIF($BA$1681:$BA$1763,$BA489,AJ$1681:AJ$1763)</f>
        <v>29</v>
      </c>
      <c r="AK489" s="1"/>
      <c r="AL489" s="1"/>
      <c r="AP489" s="7">
        <f>IF(AA489&gt;0,RANK(AA489,(W489:Y489,Z489:AN489)),0)</f>
        <v>3</v>
      </c>
      <c r="AQ489" s="7">
        <f>IF(AB489&gt;0,RANK(AB489,(W489:Y489,Z489:AN489)),0)</f>
        <v>0</v>
      </c>
      <c r="AR489" s="7">
        <f>IF(AC489&gt;0,RANK(AC489,(W489:Y489,Z489:AN489)),0)</f>
        <v>6</v>
      </c>
      <c r="AS489" s="7">
        <f>IF(AD489&gt;0,RANK(AD489,(W489:Y489,AD489:AN489)),0)</f>
        <v>0</v>
      </c>
      <c r="AT489" s="2">
        <f t="shared" si="444"/>
        <v>9.7652081109925293E-2</v>
      </c>
      <c r="AU489" s="2">
        <f t="shared" si="444"/>
        <v>0</v>
      </c>
      <c r="AV489" s="2">
        <f t="shared" si="444"/>
        <v>1.2540021344717182E-2</v>
      </c>
      <c r="AW489" s="2">
        <f t="shared" si="444"/>
        <v>0</v>
      </c>
      <c r="AY489" s="2" t="str">
        <f t="shared" si="445"/>
        <v>District 33</v>
      </c>
      <c r="AZ489" s="162" t="str">
        <f t="shared" si="445"/>
        <v>TX</v>
      </c>
      <c r="BA489" s="162">
        <v>33</v>
      </c>
      <c r="BC489" s="91">
        <v>48</v>
      </c>
      <c r="BD489" s="93">
        <v>932</v>
      </c>
      <c r="BE489" s="100">
        <f t="shared" si="446"/>
        <v>48932</v>
      </c>
      <c r="BF489" s="162" t="s">
        <v>2683</v>
      </c>
      <c r="BG489" s="162" t="s">
        <v>3290</v>
      </c>
    </row>
    <row r="490" spans="1:59" s="162" customFormat="1" outlineLevel="1">
      <c r="A490" s="9" t="s">
        <v>2287</v>
      </c>
      <c r="B490" s="162" t="s">
        <v>2</v>
      </c>
      <c r="C490" s="1">
        <f t="shared" si="442"/>
        <v>13687</v>
      </c>
      <c r="D490" s="1">
        <v>3</v>
      </c>
      <c r="E490" s="1"/>
      <c r="F490" s="1">
        <f>IF(L490=1,IF(S490&gt;0.5,D490,2),1)</f>
        <v>1</v>
      </c>
      <c r="G490" s="1"/>
      <c r="H490" s="1"/>
      <c r="I490" s="1">
        <f>IF(AA490&gt;X490,2,IF(S490&lt;0.5,1,0))</f>
        <v>2</v>
      </c>
      <c r="J490" s="1"/>
      <c r="K490" s="7">
        <f>IF(W490&gt;0,RANK(W490,(W490:Y490,Z490:AN490)),0)</f>
        <v>9</v>
      </c>
      <c r="L490" s="7">
        <f>IF(X490&gt;0,RANK(X490,(W490:Y490,Z490:AN490)),0)</f>
        <v>4</v>
      </c>
      <c r="M490" s="7">
        <f>IF(Y490&gt;0,RANK(Y490,(W490:Y490,Z490:AN490)),0)</f>
        <v>1</v>
      </c>
      <c r="N490" s="7">
        <f>IF(Z490&gt;0,RANK(Z490,(W490:Y490,Z490:AN490)),0)</f>
        <v>2</v>
      </c>
      <c r="O490" s="48">
        <f>MAX(W490:AD490)-LARGE(W490:AD490,2)</f>
        <v>8169</v>
      </c>
      <c r="P490" s="163">
        <f>O490/C490</f>
        <v>0.59684372031855049</v>
      </c>
      <c r="Q490" s="2"/>
      <c r="R490" s="2">
        <f t="shared" si="443"/>
        <v>3.3608533645064658E-3</v>
      </c>
      <c r="S490" s="2">
        <f t="shared" si="443"/>
        <v>4.1206984730035798E-2</v>
      </c>
      <c r="T490" s="2">
        <f t="shared" si="443"/>
        <v>0.70870168773288522</v>
      </c>
      <c r="U490" s="2">
        <f t="shared" si="443"/>
        <v>0.11185796741433476</v>
      </c>
      <c r="V490" s="2">
        <f>IF(C490=0,"-",(1-R490-S490-T490-U490))</f>
        <v>0.13487250675823778</v>
      </c>
      <c r="W490" s="1">
        <f>SUMIF(County!$AT$2153:$AT$2406,$BA490,County!P$2153:P$2406)+SUMIF($BA$1681:$BA$1763,$BA490,W$1681:W$1763)</f>
        <v>46</v>
      </c>
      <c r="X490" s="1">
        <f>SUMIF(County!$AT$2153:$AT$2406,$BA490,County!Q$2153:Q$2406)+SUMIF($BA$1681:$BA$1763,$BA490,X$1681:X$1763)</f>
        <v>564</v>
      </c>
      <c r="Y490" s="1">
        <f>SUMIF(County!$AT$2153:$AT$2406,$BA490,County!R$2153:R$2406)+SUMIF($BA$1681:$BA$1763,$BA490,Y$1681:Y$1763)</f>
        <v>9700</v>
      </c>
      <c r="Z490" s="1">
        <f>SUMIF(County!$AT$2153:$AT$2406,$BA490,County!S$2153:S$2406)+SUMIF($BA$1681:$BA$1763,$BA490,Z$1681:Z$1763)</f>
        <v>1531</v>
      </c>
      <c r="AA490" s="1">
        <f>SUMIF(County!$AT$2153:$AT$2406,$BA490,County!T$2153:T$2406)+SUMIF($BA$1681:$BA$1763,$BA490,AA$1681:AA$1763)</f>
        <v>949</v>
      </c>
      <c r="AB490" s="1"/>
      <c r="AC490" s="1">
        <f>SUMIF(County!$AT$2153:$AT$2406,$BA490,County!V$2153:V$2406)+SUMIF($BA$1681:$BA$1763,$BA490,AC$1681:AC$1763)</f>
        <v>172</v>
      </c>
      <c r="AD490" s="1"/>
      <c r="AE490" s="1"/>
      <c r="AF490" s="1">
        <f>SUMIF(County!$AT$2153:$AT$2406,$BA490,County!Y$2153:Y$2406)+SUMIF($BA$1681:$BA$1763,$BA490,AF$1681:AF$1763)</f>
        <v>550</v>
      </c>
      <c r="AG490" s="1">
        <f>SUMIF(County!$AT$2153:$AT$2406,$BA490,County!Z$2153:Z$2406)+SUMIF($BA$1681:$BA$1763,$BA490,AG$1681:AG$1763)</f>
        <v>116</v>
      </c>
      <c r="AH490" s="1"/>
      <c r="AI490" s="1"/>
      <c r="AJ490" s="1">
        <f>SUMIF(County!$AT$2153:$AT$2406,$BA490,County!AC$2153:AC$2406)+SUMIF($BA$1681:$BA$1763,$BA490,AJ$1681:AJ$1763)</f>
        <v>59</v>
      </c>
      <c r="AK490" s="1"/>
      <c r="AL490" s="1"/>
      <c r="AP490" s="7">
        <f>IF(AA490&gt;0,RANK(AA490,(W490:Y490,Z490:AN490)),0)</f>
        <v>3</v>
      </c>
      <c r="AQ490" s="7">
        <f>IF(AB490&gt;0,RANK(AB490,(W490:Y490,Z490:AN490)),0)</f>
        <v>0</v>
      </c>
      <c r="AR490" s="7">
        <f>IF(AC490&gt;0,RANK(AC490,(W490:Y490,Z490:AN490)),0)</f>
        <v>6</v>
      </c>
      <c r="AS490" s="7">
        <f>IF(AD490&gt;0,RANK(AD490,(W490:Y490,AD490:AN490)),0)</f>
        <v>0</v>
      </c>
      <c r="AT490" s="2">
        <f t="shared" si="444"/>
        <v>6.9335866150361664E-2</v>
      </c>
      <c r="AU490" s="2">
        <f t="shared" si="444"/>
        <v>0</v>
      </c>
      <c r="AV490" s="2">
        <f t="shared" si="444"/>
        <v>1.2566669102067655E-2</v>
      </c>
      <c r="AW490" s="2">
        <f t="shared" si="444"/>
        <v>0</v>
      </c>
      <c r="AY490" s="2" t="str">
        <f t="shared" si="445"/>
        <v>District 34</v>
      </c>
      <c r="AZ490" s="162" t="str">
        <f t="shared" si="445"/>
        <v>TX</v>
      </c>
      <c r="BA490" s="162">
        <v>34</v>
      </c>
      <c r="BC490" s="91">
        <v>48</v>
      </c>
      <c r="BD490" s="93">
        <v>932</v>
      </c>
      <c r="BE490" s="100">
        <f t="shared" si="446"/>
        <v>48932</v>
      </c>
      <c r="BF490" s="162" t="s">
        <v>2683</v>
      </c>
      <c r="BG490" s="162" t="s">
        <v>3290</v>
      </c>
    </row>
    <row r="491" spans="1:59" s="162" customFormat="1" outlineLevel="1">
      <c r="A491" s="9" t="s">
        <v>1910</v>
      </c>
      <c r="B491" s="162" t="s">
        <v>2</v>
      </c>
      <c r="C491" s="1">
        <f t="shared" si="442"/>
        <v>14314</v>
      </c>
      <c r="D491" s="1">
        <v>3</v>
      </c>
      <c r="E491" s="1"/>
      <c r="F491" s="1">
        <f>IF(L491=1,IF(S491&gt;0.5,D491,2),1)</f>
        <v>1</v>
      </c>
      <c r="G491" s="1"/>
      <c r="H491" s="1"/>
      <c r="I491" s="1">
        <f>IF(AA491&gt;X491,2,IF(S491&lt;0.5,1,0))</f>
        <v>2</v>
      </c>
      <c r="J491" s="1"/>
      <c r="K491" s="7">
        <f>IF(W491&gt;0,RANK(W491,(W491:Y491,Z491:AN491)),0)</f>
        <v>7</v>
      </c>
      <c r="L491" s="7">
        <f>IF(X491&gt;0,RANK(X491,(W491:Y491,Z491:AN491)),0)</f>
        <v>4</v>
      </c>
      <c r="M491" s="7">
        <f>IF(Y491&gt;0,RANK(Y491,(W491:Y491,Z491:AN491)),0)</f>
        <v>1</v>
      </c>
      <c r="N491" s="7">
        <f>IF(Z491&gt;0,RANK(Z491,(W491:Y491,Z491:AN491)),0)</f>
        <v>2</v>
      </c>
      <c r="O491" s="48">
        <f>MAX(W491:AD491)-LARGE(W491:AD491,2)</f>
        <v>7097</v>
      </c>
      <c r="P491" s="163">
        <f>O491/C491</f>
        <v>0.49580829956685762</v>
      </c>
      <c r="Q491" s="2"/>
      <c r="R491" s="2">
        <f t="shared" si="443"/>
        <v>6.7765823669135115E-3</v>
      </c>
      <c r="S491" s="2">
        <f t="shared" si="443"/>
        <v>4.2825206091937962E-2</v>
      </c>
      <c r="T491" s="2">
        <f t="shared" si="443"/>
        <v>0.66424479530529557</v>
      </c>
      <c r="U491" s="2">
        <f t="shared" si="443"/>
        <v>0.16843649573843789</v>
      </c>
      <c r="V491" s="2">
        <f>IF(C491=0,"-",(1-R491-S491-T491-U491))</f>
        <v>0.11771692049741511</v>
      </c>
      <c r="W491" s="1">
        <f>SUMIF(County!$AT$2153:$AT$2406,$BA491,County!P$2153:P$2406)+SUMIF($BA$1681:$BA$1763,$BA491,W$1681:W$1763)</f>
        <v>97</v>
      </c>
      <c r="X491" s="1">
        <f>SUMIF(County!$AT$2153:$AT$2406,$BA491,County!Q$2153:Q$2406)+SUMIF($BA$1681:$BA$1763,$BA491,X$1681:X$1763)</f>
        <v>613</v>
      </c>
      <c r="Y491" s="1">
        <f>SUMIF(County!$AT$2153:$AT$2406,$BA491,County!R$2153:R$2406)+SUMIF($BA$1681:$BA$1763,$BA491,Y$1681:Y$1763)</f>
        <v>9508</v>
      </c>
      <c r="Z491" s="1">
        <f>SUMIF(County!$AT$2153:$AT$2406,$BA491,County!S$2153:S$2406)+SUMIF($BA$1681:$BA$1763,$BA491,Z$1681:Z$1763)</f>
        <v>2411</v>
      </c>
      <c r="AA491" s="1">
        <f>SUMIF(County!$AT$2153:$AT$2406,$BA491,County!T$2153:T$2406)+SUMIF($BA$1681:$BA$1763,$BA491,AA$1681:AA$1763)</f>
        <v>1078</v>
      </c>
      <c r="AB491" s="1"/>
      <c r="AC491" s="1">
        <f>SUMIF(County!$AT$2153:$AT$2406,$BA491,County!V$2153:V$2406)+SUMIF($BA$1681:$BA$1763,$BA491,AC$1681:AC$1763)</f>
        <v>127</v>
      </c>
      <c r="AD491" s="1"/>
      <c r="AE491" s="1"/>
      <c r="AF491" s="1">
        <f>SUMIF(County!$AT$2153:$AT$2406,$BA491,County!Y$2153:Y$2406)+SUMIF($BA$1681:$BA$1763,$BA491,AF$1681:AF$1763)</f>
        <v>412</v>
      </c>
      <c r="AG491" s="1">
        <f>SUMIF(County!$AT$2153:$AT$2406,$BA491,County!Z$2153:Z$2406)+SUMIF($BA$1681:$BA$1763,$BA491,AG$1681:AG$1763)</f>
        <v>23</v>
      </c>
      <c r="AH491" s="1"/>
      <c r="AI491" s="1"/>
      <c r="AJ491" s="1">
        <f>SUMIF(County!$AT$2153:$AT$2406,$BA491,County!AC$2153:AC$2406)+SUMIF($BA$1681:$BA$1763,$BA491,AJ$1681:AJ$1763)</f>
        <v>45</v>
      </c>
      <c r="AK491" s="1"/>
      <c r="AL491" s="1"/>
      <c r="AP491" s="7">
        <f>IF(AA491&gt;0,RANK(AA491,(W491:Y491,Z491:AN491)),0)</f>
        <v>3</v>
      </c>
      <c r="AQ491" s="7">
        <f>IF(AB491&gt;0,RANK(AB491,(W491:Y491,Z491:AN491)),0)</f>
        <v>0</v>
      </c>
      <c r="AR491" s="7">
        <f>IF(AC491&gt;0,RANK(AC491,(W491:Y491,Z491:AN491)),0)</f>
        <v>6</v>
      </c>
      <c r="AS491" s="7">
        <f>IF(AD491&gt;0,RANK(AD491,(W491:Y491,AD491:AN491)),0)</f>
        <v>0</v>
      </c>
      <c r="AT491" s="2">
        <f t="shared" si="444"/>
        <v>7.5310884448791388E-2</v>
      </c>
      <c r="AU491" s="2">
        <f t="shared" si="444"/>
        <v>0</v>
      </c>
      <c r="AV491" s="2">
        <f t="shared" si="444"/>
        <v>8.8724325834847011E-3</v>
      </c>
      <c r="AW491" s="2">
        <f t="shared" si="444"/>
        <v>0</v>
      </c>
      <c r="AY491" s="2" t="str">
        <f t="shared" si="445"/>
        <v>District 35</v>
      </c>
      <c r="AZ491" s="162" t="str">
        <f t="shared" si="445"/>
        <v>TX</v>
      </c>
      <c r="BA491" s="162">
        <v>35</v>
      </c>
      <c r="BC491" s="91">
        <v>48</v>
      </c>
      <c r="BD491" s="93">
        <v>932</v>
      </c>
      <c r="BE491" s="100">
        <f t="shared" si="446"/>
        <v>48932</v>
      </c>
      <c r="BF491" s="162" t="s">
        <v>2683</v>
      </c>
      <c r="BG491" s="162" t="s">
        <v>3290</v>
      </c>
    </row>
    <row r="492" spans="1:59" outlineLevel="1">
      <c r="A492" s="9" t="s">
        <v>3281</v>
      </c>
      <c r="B492" t="s">
        <v>2</v>
      </c>
      <c r="C492" s="1">
        <f t="shared" si="442"/>
        <v>60656</v>
      </c>
      <c r="D492" s="1">
        <v>3</v>
      </c>
      <c r="E492" s="1"/>
      <c r="F492" s="1">
        <f t="shared" si="440"/>
        <v>1</v>
      </c>
      <c r="G492" s="1"/>
      <c r="H492" s="1"/>
      <c r="I492" s="1">
        <f t="shared" si="441"/>
        <v>2</v>
      </c>
      <c r="J492" s="1"/>
      <c r="K492" s="7">
        <f>IF(W492&gt;0,RANK(W492,(W492:Y492,Z492:AN492)),0)</f>
        <v>7</v>
      </c>
      <c r="L492" s="7">
        <f>IF(X492&gt;0,RANK(X492,(W492:Y492,Z492:AN492)),0)</f>
        <v>4</v>
      </c>
      <c r="M492" s="7">
        <f>IF(Y492&gt;0,RANK(Y492,(W492:Y492,Z492:AN492)),0)</f>
        <v>1</v>
      </c>
      <c r="N492" s="7">
        <f>IF(Z492&gt;0,RANK(Z492,(W492:Y492,Z492:AN492)),0)</f>
        <v>2</v>
      </c>
      <c r="O492" s="48">
        <f t="shared" si="434"/>
        <v>33432</v>
      </c>
      <c r="P492" s="163">
        <f t="shared" si="402"/>
        <v>0.55117383276180432</v>
      </c>
      <c r="Q492" s="2"/>
      <c r="R492" s="2">
        <f t="shared" si="420"/>
        <v>5.5559219203376422E-3</v>
      </c>
      <c r="S492" s="2">
        <f t="shared" si="421"/>
        <v>5.184977578475336E-2</v>
      </c>
      <c r="T492" s="2">
        <f t="shared" si="422"/>
        <v>0.67721247691901876</v>
      </c>
      <c r="U492" s="2">
        <f t="shared" si="423"/>
        <v>0.12603864415721447</v>
      </c>
      <c r="V492" s="2">
        <f t="shared" si="424"/>
        <v>0.13934318121867581</v>
      </c>
      <c r="W492" s="1">
        <f>SUMIF(County!$AT$2153:$AT$2406,$BA492,County!P$2153:P$2406)+SUMIF($BA$1681:$BA$1763,$BA492,W$1681:W$1763)</f>
        <v>337</v>
      </c>
      <c r="X492" s="1">
        <f>SUMIF(County!$AT$2153:$AT$2406,$BA492,County!Q$2153:Q$2406)+SUMIF($BA$1681:$BA$1763,$BA492,X$1681:X$1763)</f>
        <v>3145</v>
      </c>
      <c r="Y492" s="1">
        <f>SUMIF(County!$AT$2153:$AT$2406,$BA492,County!R$2153:R$2406)+SUMIF($BA$1681:$BA$1763,$BA492,Y$1681:Y$1763)</f>
        <v>41077</v>
      </c>
      <c r="Z492" s="1">
        <f>SUMIF(County!$AT$2153:$AT$2406,$BA492,County!S$2153:S$2406)+SUMIF($BA$1681:$BA$1763,$BA492,Z$1681:Z$1763)</f>
        <v>7645</v>
      </c>
      <c r="AA492" s="1">
        <f>SUMIF(County!$AT$2153:$AT$2406,$BA492,County!T$2153:T$2406)+SUMIF($BA$1681:$BA$1763,$BA492,AA$1681:AA$1763)</f>
        <v>4565</v>
      </c>
      <c r="AC492" s="1">
        <f>SUMIF(County!$AT$2153:$AT$2406,$BA492,County!V$2153:V$2406)+SUMIF($BA$1681:$BA$1763,$BA492,AC$1681:AC$1763)</f>
        <v>544</v>
      </c>
      <c r="AF492" s="1">
        <f>SUMIF(County!$AT$2153:$AT$2406,$BA492,County!Y$2153:Y$2406)+SUMIF($BA$1681:$BA$1763,$BA492,AF$1681:AF$1763)</f>
        <v>2936</v>
      </c>
      <c r="AG492" s="1">
        <f>SUMIF(County!$AT$2153:$AT$2406,$BA492,County!Z$2153:Z$2406)+SUMIF($BA$1681:$BA$1763,$BA492,AG$1681:AG$1763)</f>
        <v>201</v>
      </c>
      <c r="AH492" s="1"/>
      <c r="AI492" s="1"/>
      <c r="AJ492" s="1">
        <f>SUMIF(County!$AT$2153:$AT$2406,$BA492,County!AC$2153:AC$2406)+SUMIF($BA$1681:$BA$1763,$BA492,AJ$1681:AJ$1763)</f>
        <v>206</v>
      </c>
      <c r="AK492" s="1"/>
      <c r="AL492" s="1"/>
      <c r="AP492" s="7">
        <f>IF(AA492&gt;0,RANK(AA492,(W492:Y492,Z492:AN492)),0)</f>
        <v>3</v>
      </c>
      <c r="AQ492" s="7">
        <f>IF(AB492&gt;0,RANK(AB492,(W492:Y492,Z492:AN492)),0)</f>
        <v>0</v>
      </c>
      <c r="AR492" s="7">
        <f>IF(AC492&gt;0,RANK(AC492,(W492:Y492,Z492:AN492)),0)</f>
        <v>6</v>
      </c>
      <c r="AS492" s="7">
        <f>IF(AD492&gt;0,RANK(AD492,(W492:Y492,AD492:AN492)),0)</f>
        <v>0</v>
      </c>
      <c r="AT492" s="2">
        <f t="shared" si="444"/>
        <v>7.5260485360063314E-2</v>
      </c>
      <c r="AU492" s="2">
        <f t="shared" si="444"/>
        <v>0</v>
      </c>
      <c r="AV492" s="2">
        <f t="shared" si="444"/>
        <v>8.9686098654708519E-3</v>
      </c>
      <c r="AW492" s="2">
        <f t="shared" si="444"/>
        <v>0</v>
      </c>
      <c r="AY492" s="2" t="str">
        <f t="shared" si="417"/>
        <v>District 36</v>
      </c>
      <c r="AZ492" t="str">
        <f t="shared" si="418"/>
        <v>TX</v>
      </c>
      <c r="BA492" s="162">
        <v>36</v>
      </c>
      <c r="BC492" s="91">
        <v>48</v>
      </c>
      <c r="BD492" s="93">
        <v>932</v>
      </c>
      <c r="BE492" s="100">
        <f t="shared" si="446"/>
        <v>48932</v>
      </c>
      <c r="BF492" t="s">
        <v>2683</v>
      </c>
      <c r="BG492" t="s">
        <v>3290</v>
      </c>
    </row>
    <row r="493" spans="1:59">
      <c r="A493" t="s">
        <v>434</v>
      </c>
      <c r="B493" t="s">
        <v>1136</v>
      </c>
      <c r="C493" s="1">
        <f t="shared" si="433"/>
        <v>1456266</v>
      </c>
      <c r="D493" s="1">
        <v>41</v>
      </c>
      <c r="E493" s="1"/>
      <c r="F493" s="1">
        <f>IF(L493=1,IF(S493&gt;0.5,D493,2),1)</f>
        <v>1</v>
      </c>
      <c r="G493" s="1"/>
      <c r="H493" s="1"/>
      <c r="I493" s="1"/>
      <c r="J493" s="1"/>
      <c r="K493" s="7">
        <f>IF(W493&gt;0,RANK(W493,(W493:Y493,Z493:AN493)),0)</f>
        <v>7</v>
      </c>
      <c r="L493" s="7">
        <f>IF(X493&gt;0,RANK(X493,(W493:Y493,Z493:AN493)),0)</f>
        <v>4</v>
      </c>
      <c r="M493" s="7">
        <f>IF(Y493&gt;0,RANK(Y493,(W493:Y493,Z493:AN493)),0)</f>
        <v>1</v>
      </c>
      <c r="N493" s="7">
        <f>IF(Z493&gt;0,RANK(Z493,(W493:Y493,Z493:AN493)),0)</f>
        <v>2</v>
      </c>
      <c r="O493" s="48">
        <f t="shared" si="434"/>
        <v>831133</v>
      </c>
      <c r="P493" s="163">
        <f t="shared" si="402"/>
        <v>0.57072883662737439</v>
      </c>
      <c r="Q493" s="2"/>
      <c r="R493" s="2">
        <f t="shared" si="420"/>
        <v>5.985170291691216E-3</v>
      </c>
      <c r="S493" s="2">
        <f t="shared" si="421"/>
        <v>4.7114332134376546E-2</v>
      </c>
      <c r="T493" s="2">
        <f t="shared" si="422"/>
        <v>0.69090743037329716</v>
      </c>
      <c r="U493" s="2">
        <f t="shared" si="423"/>
        <v>0.1201785937459228</v>
      </c>
      <c r="V493" s="2">
        <f t="shared" si="424"/>
        <v>0.13581447345471229</v>
      </c>
      <c r="W493" s="1">
        <f>SUM(W457:W492)</f>
        <v>8716</v>
      </c>
      <c r="X493" s="1">
        <f t="shared" ref="X493:AJ493" si="447">SUM(X457:X492)</f>
        <v>68611</v>
      </c>
      <c r="Y493" s="1">
        <f t="shared" si="447"/>
        <v>1006145</v>
      </c>
      <c r="Z493" s="1">
        <f t="shared" si="447"/>
        <v>175012</v>
      </c>
      <c r="AA493" s="1">
        <f t="shared" si="447"/>
        <v>116169</v>
      </c>
      <c r="AC493" s="1">
        <f t="shared" si="447"/>
        <v>12146</v>
      </c>
      <c r="AF493" s="1">
        <f t="shared" si="447"/>
        <v>60863</v>
      </c>
      <c r="AG493" s="1">
        <f t="shared" si="447"/>
        <v>3880</v>
      </c>
      <c r="AH493" s="1">
        <f t="shared" si="447"/>
        <v>0</v>
      </c>
      <c r="AI493" s="1">
        <f t="shared" si="447"/>
        <v>0</v>
      </c>
      <c r="AJ493" s="1">
        <f t="shared" si="447"/>
        <v>4724</v>
      </c>
      <c r="AK493" s="1"/>
      <c r="AL493" s="1"/>
      <c r="AP493" s="7">
        <f>IF(AA493&gt;0,RANK(AA493,(W493:Y493,Z493:AN493)),0)</f>
        <v>3</v>
      </c>
      <c r="AQ493" s="7">
        <f>IF(AB493&gt;0,RANK(AB493,(W493:Y493,Z493:AN493)),0)</f>
        <v>0</v>
      </c>
      <c r="AR493" s="7">
        <f>IF(AC493&gt;0,RANK(AC493,(W493:Y493,Z493:AN493)),0)</f>
        <v>6</v>
      </c>
      <c r="AS493" s="7">
        <f>IF(AD493&gt;0,RANK(AD493,(W493:Y493,AD493:AN493)),0)</f>
        <v>0</v>
      </c>
      <c r="AT493" s="2">
        <f t="shared" si="435"/>
        <v>7.9771827399664624E-2</v>
      </c>
      <c r="AU493" s="2">
        <f>IF($C493=0,"-",AB493/$C493)</f>
        <v>0</v>
      </c>
      <c r="AV493" s="2">
        <f t="shared" si="437"/>
        <v>8.3405092201562069E-3</v>
      </c>
      <c r="AW493" s="2">
        <f>IF($C493=0,"-",AD493/$C493)</f>
        <v>0</v>
      </c>
      <c r="AY493" s="2" t="str">
        <f t="shared" si="417"/>
        <v>Texas</v>
      </c>
      <c r="AZ493" t="str">
        <f t="shared" si="418"/>
        <v>T</v>
      </c>
      <c r="BC493" s="91">
        <v>48</v>
      </c>
      <c r="BD493" s="93"/>
      <c r="BF493" t="s">
        <v>1662</v>
      </c>
      <c r="BG493" t="s">
        <v>3290</v>
      </c>
    </row>
    <row r="494" spans="1:59">
      <c r="A494" s="14"/>
      <c r="C494" s="1"/>
      <c r="D494" s="1"/>
      <c r="E494" s="1"/>
      <c r="F494" s="1"/>
      <c r="G494" s="1"/>
      <c r="H494" s="1"/>
      <c r="I494" s="1"/>
      <c r="J494" s="1"/>
      <c r="K494" s="7"/>
      <c r="L494" s="7"/>
      <c r="M494" s="7"/>
      <c r="N494" s="7"/>
      <c r="O494" s="48"/>
      <c r="P494" s="163"/>
      <c r="Q494" s="2"/>
      <c r="R494" s="2"/>
      <c r="S494" s="2"/>
      <c r="T494" s="2"/>
      <c r="U494" s="2"/>
      <c r="V494" s="2"/>
      <c r="W494" s="1">
        <f>W493-County!P2407</f>
        <v>21</v>
      </c>
      <c r="X494" s="1">
        <f>X493-County!Q2407</f>
        <v>364</v>
      </c>
      <c r="Y494" s="1">
        <f>Y493-County!R2407</f>
        <v>4758</v>
      </c>
      <c r="Z494" s="1">
        <f>Z493-County!S2407</f>
        <v>805</v>
      </c>
      <c r="AA494" s="1">
        <f>AA493-County!T2407</f>
        <v>585</v>
      </c>
      <c r="AB494" s="1">
        <f>AB493-County!U2407</f>
        <v>0</v>
      </c>
      <c r="AC494" s="1">
        <f>AC493-County!V2407</f>
        <v>49</v>
      </c>
      <c r="AF494" s="1">
        <f>AF493-County!Y2407</f>
        <v>204</v>
      </c>
      <c r="AG494" s="1">
        <f>AG493-County!Z2407</f>
        <v>-7</v>
      </c>
      <c r="AH494" s="1">
        <f>AH493-County!AA2407</f>
        <v>0</v>
      </c>
      <c r="AI494" s="1">
        <f>AI493-County!AB2407</f>
        <v>0</v>
      </c>
      <c r="AJ494" s="1">
        <f>AJ493-County!AC2407</f>
        <v>10</v>
      </c>
      <c r="AP494" s="7"/>
      <c r="AQ494" s="7"/>
      <c r="AR494" s="7"/>
      <c r="AS494" s="7"/>
      <c r="AT494" s="2"/>
      <c r="AU494" s="2"/>
      <c r="AV494" s="2"/>
      <c r="AW494" s="2"/>
      <c r="AY494" s="2"/>
      <c r="BD494" s="93"/>
    </row>
    <row r="495" spans="1:59" outlineLevel="1">
      <c r="A495" s="9" t="s">
        <v>2197</v>
      </c>
      <c r="B495" t="s">
        <v>1940</v>
      </c>
      <c r="C495" s="1">
        <f>SUM(W495:AN495)</f>
        <v>41745</v>
      </c>
      <c r="D495" s="1">
        <v>0</v>
      </c>
      <c r="E495" s="1" t="str">
        <f t="shared" ref="E495:F499" si="448">IF(W495=MAX($W495:$AC495),$D495,"")</f>
        <v/>
      </c>
      <c r="F495" s="1" t="str">
        <f t="shared" si="448"/>
        <v/>
      </c>
      <c r="G495" s="1"/>
      <c r="H495" s="1" t="str">
        <f t="shared" ref="H495:I499" si="449">IF(Z495=MAX($W495:$AC495),$D495,"")</f>
        <v/>
      </c>
      <c r="I495" s="1" t="str">
        <f t="shared" si="449"/>
        <v/>
      </c>
      <c r="J495" s="1"/>
      <c r="K495" s="7">
        <f>IF(W495&gt;0,RANK(W495,(W495:Y495,Z495:AN495)),0)</f>
        <v>0</v>
      </c>
      <c r="L495" s="7">
        <f>IF(X495&gt;0,RANK(X495,(W495:Y495,Z495:AN495)),0)</f>
        <v>4</v>
      </c>
      <c r="M495" s="7">
        <f>IF(Y495&gt;0,RANK(Y495,(W495:Y495,Z495:AN495)),0)</f>
        <v>1</v>
      </c>
      <c r="N495" s="7">
        <f>IF(Z495&gt;0,RANK(Z495,(W495:Y495,Z495:AN495)),0)</f>
        <v>2</v>
      </c>
      <c r="O495" s="48">
        <f>MAX(W495:AD495)-LARGE(W495:AD495,2)</f>
        <v>37409</v>
      </c>
      <c r="P495" s="163">
        <f t="shared" ref="P495:P544" si="450">O495/C495</f>
        <v>0.89613127320637198</v>
      </c>
      <c r="Q495" s="2"/>
      <c r="R495" s="2">
        <f t="shared" si="420"/>
        <v>0</v>
      </c>
      <c r="S495" s="2">
        <f t="shared" si="421"/>
        <v>5.4138220146125286E-3</v>
      </c>
      <c r="T495" s="2">
        <f t="shared" si="422"/>
        <v>0.93630374895197033</v>
      </c>
      <c r="U495" s="2">
        <f t="shared" si="423"/>
        <v>4.0172475745598277E-2</v>
      </c>
      <c r="V495" s="2">
        <f t="shared" si="424"/>
        <v>1.8109953287818906E-2</v>
      </c>
      <c r="W495" s="1">
        <f>SUMIF(County!$AT$2409:$AT$2437,$BA495,County!P$2409:P$2437)+SUMIF('Cong Dist'!$BA$1766:$BA$1776,$BA495,'Cong Dist'!W$1766:W$1776)</f>
        <v>0</v>
      </c>
      <c r="X495" s="1">
        <f>SUMIF(County!$AT$2409:$AT$2437,$BA495,County!Q$2409:Q$2437)+SUMIF('Cong Dist'!$BA$1766:$BA$1776,$BA495,'Cong Dist'!X$1766:X$1776)</f>
        <v>226</v>
      </c>
      <c r="Y495" s="1">
        <f>SUMIF(County!$AT$2409:$AT$2437,$BA495,County!R$2409:R$2437)+SUMIF('Cong Dist'!$BA$1766:$BA$1776,$BA495,'Cong Dist'!Y$1766:Y$1776)</f>
        <v>39086</v>
      </c>
      <c r="Z495" s="1">
        <f>SUMIF(County!$AT$2409:$AT$2437,$BA495,County!S$2409:S$2437)+SUMIF('Cong Dist'!$BA$1766:$BA$1776,$BA495,'Cong Dist'!Z$1766:Z$1776)</f>
        <v>1677</v>
      </c>
      <c r="AA495" s="1">
        <f>SUMIF(County!$AT$2409:$AT$2437,$BA495,County!T$2409:T$2437)+SUMIF('Cong Dist'!$BA$1766:$BA$1776,$BA495,'Cong Dist'!AA$1766:AA$1776)</f>
        <v>756</v>
      </c>
      <c r="AB495" s="1">
        <f>SUMIF(County!$AT$2409:$AT$2437,$BA495,County!U$2409:U$2437)+SUMIF('Cong Dist'!$BA$1766:$BA$1776,$BA495,'Cong Dist'!AB$1766:AB$1776)</f>
        <v>0</v>
      </c>
      <c r="AC495" s="1">
        <f>SUMIF(County!$AT$2409:$AT$2437,$BA495,County!V$2409:V$2437)+SUMIF('Cong Dist'!$BA$1766:$BA$1776,$BA495,'Cong Dist'!AC$1766:AC$1776)</f>
        <v>0</v>
      </c>
      <c r="AD495" s="1">
        <f>SUMIF(County!$AT$2409:$AT$2437,$BA495,County!W$2409:W$2437)+SUMIF('Cong Dist'!$BA$1766:$BA$1776,$BA495,'Cong Dist'!AD$1766:AD$1776)</f>
        <v>0</v>
      </c>
      <c r="AH495" s="1"/>
      <c r="AI495" s="1"/>
      <c r="AK495" s="1"/>
      <c r="AL495" s="1"/>
      <c r="AM495" s="1"/>
      <c r="AN495" s="1">
        <f>SUMIF(County!$AT$2409:$AT$2437,$BA495,County!AG$2409:AG$2437)+SUMIF('Cong Dist'!$BA$1766:$BA$1776,$BA495,'Cong Dist'!AN$1766:AN$1776)</f>
        <v>0</v>
      </c>
      <c r="AP495" s="7">
        <f>IF(AA495&gt;0,RANK(AA495,(W495:Y495,Z495:AN495)),0)</f>
        <v>3</v>
      </c>
      <c r="AQ495" s="7">
        <f>IF(AB495&gt;0,RANK(AB495,(W495:Y495,Z495:AN495)),0)</f>
        <v>0</v>
      </c>
      <c r="AR495" s="7">
        <f>IF(AC495&gt;0,RANK(AC495,(W495:Y495,Z495:AN495)),0)</f>
        <v>0</v>
      </c>
      <c r="AS495" s="7">
        <f>IF(AD495&gt;0,RANK(AD495,(W495:Y495,AD495:AN495)),0)</f>
        <v>0</v>
      </c>
      <c r="AT495" s="2">
        <f t="shared" ref="AT495:AW499" si="451">IF($C495=0,"-",AA495/$C495)</f>
        <v>1.8109953287818899E-2</v>
      </c>
      <c r="AU495" s="2">
        <f t="shared" si="451"/>
        <v>0</v>
      </c>
      <c r="AV495" s="2">
        <f t="shared" si="451"/>
        <v>0</v>
      </c>
      <c r="AW495" s="2">
        <f t="shared" si="451"/>
        <v>0</v>
      </c>
      <c r="AY495" s="2" t="str">
        <f t="shared" si="417"/>
        <v>District 1</v>
      </c>
      <c r="AZ495" t="str">
        <f t="shared" si="418"/>
        <v>UT</v>
      </c>
      <c r="BA495">
        <v>1</v>
      </c>
      <c r="BC495" s="91">
        <v>49</v>
      </c>
      <c r="BD495" s="93">
        <v>901</v>
      </c>
      <c r="BE495" s="100">
        <f>BC495*1000+BD495</f>
        <v>49901</v>
      </c>
      <c r="BF495" t="s">
        <v>2683</v>
      </c>
      <c r="BG495" t="s">
        <v>3290</v>
      </c>
    </row>
    <row r="496" spans="1:59" outlineLevel="1">
      <c r="A496" s="9" t="s">
        <v>1601</v>
      </c>
      <c r="B496" t="s">
        <v>1940</v>
      </c>
      <c r="C496" s="1">
        <f>SUM(W496:AN496)</f>
        <v>34256</v>
      </c>
      <c r="D496" s="1">
        <v>0</v>
      </c>
      <c r="E496" s="1" t="str">
        <f t="shared" si="448"/>
        <v/>
      </c>
      <c r="F496" s="1" t="str">
        <f t="shared" si="448"/>
        <v/>
      </c>
      <c r="G496" s="1"/>
      <c r="H496" s="1" t="str">
        <f t="shared" si="449"/>
        <v/>
      </c>
      <c r="I496" s="1" t="str">
        <f t="shared" si="449"/>
        <v/>
      </c>
      <c r="J496" s="1"/>
      <c r="K496" s="7">
        <f>IF(W496&gt;0,RANK(W496,(W496:Y496,Z496:AN496)),0)</f>
        <v>0</v>
      </c>
      <c r="L496" s="7">
        <f>IF(X496&gt;0,RANK(X496,(W496:Y496,Z496:AN496)),0)</f>
        <v>4</v>
      </c>
      <c r="M496" s="7">
        <f>IF(Y496&gt;0,RANK(Y496,(W496:Y496,Z496:AN496)),0)</f>
        <v>1</v>
      </c>
      <c r="N496" s="7">
        <f>IF(Z496&gt;0,RANK(Z496,(W496:Y496,Z496:AN496)),0)</f>
        <v>2</v>
      </c>
      <c r="O496" s="48">
        <f>MAX(W496:AD496)-LARGE(W496:AD496,2)</f>
        <v>30236</v>
      </c>
      <c r="P496" s="163">
        <f t="shared" si="450"/>
        <v>0.88264829518916399</v>
      </c>
      <c r="Q496" s="2"/>
      <c r="R496" s="2">
        <f t="shared" si="420"/>
        <v>0</v>
      </c>
      <c r="S496" s="2">
        <f t="shared" si="421"/>
        <v>6.4514245679588977E-3</v>
      </c>
      <c r="T496" s="2">
        <f t="shared" si="422"/>
        <v>0.93046473610462399</v>
      </c>
      <c r="U496" s="2">
        <f t="shared" si="423"/>
        <v>4.7816440915460064E-2</v>
      </c>
      <c r="V496" s="2">
        <f t="shared" si="424"/>
        <v>1.526739841195706E-2</v>
      </c>
      <c r="W496" s="1">
        <f>SUMIF(County!$AT$2409:$AT$2437,$BA496,County!P$2409:P$2437)+SUMIF('Cong Dist'!$BA$1766:$BA$1776,$BA496,'Cong Dist'!W$1766:W$1776)</f>
        <v>0</v>
      </c>
      <c r="X496" s="1">
        <f>SUMIF(County!$AT$2409:$AT$2437,$BA496,County!Q$2409:Q$2437)+SUMIF('Cong Dist'!$BA$1766:$BA$1776,$BA496,'Cong Dist'!X$1766:X$1776)</f>
        <v>221</v>
      </c>
      <c r="Y496" s="1">
        <f>SUMIF(County!$AT$2409:$AT$2437,$BA496,County!R$2409:R$2437)+SUMIF('Cong Dist'!$BA$1766:$BA$1776,$BA496,'Cong Dist'!Y$1766:Y$1776)</f>
        <v>31874</v>
      </c>
      <c r="Z496" s="1">
        <f>SUMIF(County!$AT$2409:$AT$2437,$BA496,County!S$2409:S$2437)+SUMIF('Cong Dist'!$BA$1766:$BA$1776,$BA496,'Cong Dist'!Z$1766:Z$1776)</f>
        <v>1638</v>
      </c>
      <c r="AA496" s="1">
        <f>SUMIF(County!$AT$2409:$AT$2437,$BA496,County!T$2409:T$2437)+SUMIF('Cong Dist'!$BA$1766:$BA$1776,$BA496,'Cong Dist'!AA$1766:AA$1776)</f>
        <v>523</v>
      </c>
      <c r="AB496" s="1">
        <f>SUMIF(County!$AT$2409:$AT$2437,$BA496,County!U$2409:U$2437)+SUMIF('Cong Dist'!$BA$1766:$BA$1776,$BA496,'Cong Dist'!AB$1766:AB$1776)</f>
        <v>0</v>
      </c>
      <c r="AC496" s="1">
        <f>SUMIF(County!$AT$2409:$AT$2437,$BA496,County!V$2409:V$2437)+SUMIF('Cong Dist'!$BA$1766:$BA$1776,$BA496,'Cong Dist'!AC$1766:AC$1776)</f>
        <v>0</v>
      </c>
      <c r="AD496" s="1">
        <f>SUMIF(County!$AT$2409:$AT$2437,$BA496,County!W$2409:W$2437)+SUMIF('Cong Dist'!$BA$1766:$BA$1776,$BA496,'Cong Dist'!AD$1766:AD$1776)</f>
        <v>0</v>
      </c>
      <c r="AH496" s="1"/>
      <c r="AI496" s="1"/>
      <c r="AK496" s="1"/>
      <c r="AL496" s="1"/>
      <c r="AM496" s="1"/>
      <c r="AN496" s="1">
        <f>SUMIF(County!$AT$2409:$AT$2437,$BA496,County!AG$2409:AG$2437)+SUMIF('Cong Dist'!$BA$1766:$BA$1776,$BA496,'Cong Dist'!AN$1766:AN$1776)</f>
        <v>0</v>
      </c>
      <c r="AP496" s="7">
        <f>IF(AA496&gt;0,RANK(AA496,(W496:Y496,Z496:AN496)),0)</f>
        <v>3</v>
      </c>
      <c r="AQ496" s="7">
        <f>IF(AB496&gt;0,RANK(AB496,(W496:Y496,Z496:AN496)),0)</f>
        <v>0</v>
      </c>
      <c r="AR496" s="7">
        <f>IF(AC496&gt;0,RANK(AC496,(W496:Y496,Z496:AN496)),0)</f>
        <v>0</v>
      </c>
      <c r="AS496" s="7">
        <f>IF(AD496&gt;0,RANK(AD496,(W496:Y496,AD496:AN496)),0)</f>
        <v>0</v>
      </c>
      <c r="AT496" s="2">
        <f t="shared" si="451"/>
        <v>1.5267398411957029E-2</v>
      </c>
      <c r="AU496" s="2">
        <f t="shared" si="451"/>
        <v>0</v>
      </c>
      <c r="AV496" s="2">
        <f t="shared" si="451"/>
        <v>0</v>
      </c>
      <c r="AW496" s="2">
        <f t="shared" si="451"/>
        <v>0</v>
      </c>
      <c r="AY496" s="2" t="str">
        <f t="shared" si="417"/>
        <v>District 2</v>
      </c>
      <c r="AZ496" t="str">
        <f t="shared" si="418"/>
        <v>UT</v>
      </c>
      <c r="BA496">
        <v>2</v>
      </c>
      <c r="BC496" s="91">
        <v>49</v>
      </c>
      <c r="BD496" s="93">
        <v>902</v>
      </c>
      <c r="BE496" s="100">
        <f>BC496*1000+BD496</f>
        <v>49902</v>
      </c>
      <c r="BF496" t="s">
        <v>2683</v>
      </c>
      <c r="BG496" t="s">
        <v>3290</v>
      </c>
    </row>
    <row r="497" spans="1:59" s="162" customFormat="1" outlineLevel="1">
      <c r="A497" s="9" t="s">
        <v>1602</v>
      </c>
      <c r="B497" s="162" t="s">
        <v>1940</v>
      </c>
      <c r="C497" s="1">
        <f>SUM(W497:AN497)</f>
        <v>5070</v>
      </c>
      <c r="D497" s="1">
        <v>0</v>
      </c>
      <c r="E497" s="1" t="str">
        <f>IF(W497=MAX($W497:$AC497),$D497,"")</f>
        <v/>
      </c>
      <c r="F497" s="1" t="str">
        <f>IF(X497=MAX($W497:$AC497),$D497,"")</f>
        <v/>
      </c>
      <c r="G497" s="1"/>
      <c r="H497" s="1" t="str">
        <f>IF(Z497=MAX($W497:$AC497),$D497,"")</f>
        <v/>
      </c>
      <c r="I497" s="1" t="str">
        <f>IF(AA497=MAX($W497:$AC497),$D497,"")</f>
        <v/>
      </c>
      <c r="J497" s="1"/>
      <c r="K497" s="7">
        <f>IF(W497&gt;0,RANK(W497,(W497:Y497,Z497:AN497)),0)</f>
        <v>0</v>
      </c>
      <c r="L497" s="7">
        <f>IF(X497&gt;0,RANK(X497,(W497:Y497,Z497:AN497)),0)</f>
        <v>4</v>
      </c>
      <c r="M497" s="7">
        <f>IF(Y497&gt;0,RANK(Y497,(W497:Y497,Z497:AN497)),0)</f>
        <v>1</v>
      </c>
      <c r="N497" s="7">
        <f>IF(Z497&gt;0,RANK(Z497,(W497:Y497,Z497:AN497)),0)</f>
        <v>2</v>
      </c>
      <c r="O497" s="48">
        <f>MAX(W497:AD497)-LARGE(W497:AD497,2)</f>
        <v>4436</v>
      </c>
      <c r="P497" s="163">
        <f>O497/C497</f>
        <v>0.8749506903353057</v>
      </c>
      <c r="Q497" s="2"/>
      <c r="R497" s="2">
        <f>IF($C497=0,"-",W497/$C497)</f>
        <v>0</v>
      </c>
      <c r="S497" s="2">
        <f>IF($C497=0,"-",X497/$C497)</f>
        <v>8.4812623274161739E-3</v>
      </c>
      <c r="T497" s="2">
        <f>IF($C497=0,"-",Y497/$C497)</f>
        <v>0.92603550295857984</v>
      </c>
      <c r="U497" s="2">
        <f>IF($C497=0,"-",Z497/$C497)</f>
        <v>5.1084812623274162E-2</v>
      </c>
      <c r="V497" s="2">
        <f>IF(C497=0,"-",(1-R497-S497-T497-U497))</f>
        <v>1.4398422090729807E-2</v>
      </c>
      <c r="W497" s="1">
        <f>SUMIF(County!$AT$2409:$AT$2437,$BA497,County!P$2409:P$2437)+SUMIF('Cong Dist'!$BA$1766:$BA$1776,$BA497,'Cong Dist'!W$1766:W$1776)</f>
        <v>0</v>
      </c>
      <c r="X497" s="1">
        <f>SUMIF(County!$AT$2409:$AT$2437,$BA497,County!Q$2409:Q$2437)+SUMIF('Cong Dist'!$BA$1766:$BA$1776,$BA497,'Cong Dist'!X$1766:X$1776)</f>
        <v>43</v>
      </c>
      <c r="Y497" s="1">
        <f>SUMIF(County!$AT$2409:$AT$2437,$BA497,County!R$2409:R$2437)+SUMIF('Cong Dist'!$BA$1766:$BA$1776,$BA497,'Cong Dist'!Y$1766:Y$1776)</f>
        <v>4695</v>
      </c>
      <c r="Z497" s="1">
        <f>SUMIF(County!$AT$2409:$AT$2437,$BA497,County!S$2409:S$2437)+SUMIF('Cong Dist'!$BA$1766:$BA$1776,$BA497,'Cong Dist'!Z$1766:Z$1776)</f>
        <v>259</v>
      </c>
      <c r="AA497" s="1">
        <f>SUMIF(County!$AT$2409:$AT$2437,$BA497,County!T$2409:T$2437)+SUMIF('Cong Dist'!$BA$1766:$BA$1776,$BA497,'Cong Dist'!AA$1766:AA$1776)</f>
        <v>73</v>
      </c>
      <c r="AB497" s="1">
        <f>SUMIF(County!$AT$2409:$AT$2437,$BA497,County!U$2409:U$2437)+SUMIF('Cong Dist'!$BA$1766:$BA$1776,$BA497,'Cong Dist'!AB$1766:AB$1776)</f>
        <v>0</v>
      </c>
      <c r="AC497" s="1">
        <f>SUMIF(County!$AT$2409:$AT$2437,$BA497,County!V$2409:V$2437)+SUMIF('Cong Dist'!$BA$1766:$BA$1776,$BA497,'Cong Dist'!AC$1766:AC$1776)</f>
        <v>0</v>
      </c>
      <c r="AD497" s="1">
        <f>SUMIF(County!$AT$2409:$AT$2437,$BA497,County!W$2409:W$2437)+SUMIF('Cong Dist'!$BA$1766:$BA$1776,$BA497,'Cong Dist'!AD$1766:AD$1776)</f>
        <v>0</v>
      </c>
      <c r="AE497" s="1"/>
      <c r="AF497" s="1"/>
      <c r="AG497" s="1"/>
      <c r="AH497" s="1"/>
      <c r="AI497" s="1"/>
      <c r="AJ497" s="1"/>
      <c r="AK497" s="1"/>
      <c r="AL497" s="1"/>
      <c r="AM497" s="1"/>
      <c r="AN497" s="1">
        <f>SUMIF(County!$AT$2409:$AT$2437,$BA497,County!AG$2409:AG$2437)+SUMIF('Cong Dist'!$BA$1766:$BA$1776,$BA497,'Cong Dist'!AN$1766:AN$1776)</f>
        <v>0</v>
      </c>
      <c r="AP497" s="7">
        <f>IF(AA497&gt;0,RANK(AA497,(W497:Y497,Z497:AN497)),0)</f>
        <v>3</v>
      </c>
      <c r="AQ497" s="7">
        <f>IF(AB497&gt;0,RANK(AB497,(W497:Y497,Z497:AN497)),0)</f>
        <v>0</v>
      </c>
      <c r="AR497" s="7">
        <f>IF(AC497&gt;0,RANK(AC497,(W497:Y497,Z497:AN497)),0)</f>
        <v>0</v>
      </c>
      <c r="AS497" s="7">
        <f>IF(AD497&gt;0,RANK(AD497,(W497:Y497,AD497:AN497)),0)</f>
        <v>0</v>
      </c>
      <c r="AT497" s="2">
        <f>IF($C497=0,"-",AA497/$C497)</f>
        <v>1.4398422090729782E-2</v>
      </c>
      <c r="AU497" s="2">
        <f>IF($C497=0,"-",AB497/$C497)</f>
        <v>0</v>
      </c>
      <c r="AV497" s="2">
        <f>IF($C497=0,"-",AC497/$C497)</f>
        <v>0</v>
      </c>
      <c r="AW497" s="2">
        <f>IF($C497=0,"-",AD497/$C497)</f>
        <v>0</v>
      </c>
      <c r="AY497" s="2" t="str">
        <f>A497</f>
        <v>District 3</v>
      </c>
      <c r="AZ497" s="162" t="str">
        <f>B497</f>
        <v>UT</v>
      </c>
      <c r="BA497" s="162">
        <v>3</v>
      </c>
      <c r="BC497" s="91">
        <v>49</v>
      </c>
      <c r="BD497" s="93">
        <v>903</v>
      </c>
      <c r="BE497" s="100">
        <f>BC497*1000+BD497</f>
        <v>49903</v>
      </c>
      <c r="BF497" s="162" t="s">
        <v>2683</v>
      </c>
      <c r="BG497" s="162" t="s">
        <v>3290</v>
      </c>
    </row>
    <row r="498" spans="1:59" outlineLevel="1">
      <c r="A498" s="9" t="s">
        <v>1873</v>
      </c>
      <c r="B498" t="s">
        <v>1940</v>
      </c>
      <c r="C498" s="1">
        <f>SUM(W498:AN498)</f>
        <v>0</v>
      </c>
      <c r="D498" s="1">
        <v>0</v>
      </c>
      <c r="E498" s="1">
        <f t="shared" si="448"/>
        <v>0</v>
      </c>
      <c r="F498" s="1">
        <f t="shared" si="448"/>
        <v>0</v>
      </c>
      <c r="G498" s="1"/>
      <c r="H498" s="1">
        <f t="shared" si="449"/>
        <v>0</v>
      </c>
      <c r="I498" s="1">
        <f t="shared" si="449"/>
        <v>0</v>
      </c>
      <c r="J498" s="1"/>
      <c r="K498" s="7">
        <f>IF(W498&gt;0,RANK(W498,(W498:Y498,Z498:AN498)),0)</f>
        <v>0</v>
      </c>
      <c r="L498" s="7">
        <f>IF(X498&gt;0,RANK(X498,(W498:Y498,Z498:AN498)),0)</f>
        <v>0</v>
      </c>
      <c r="M498" s="7">
        <f>IF(Y498&gt;0,RANK(Y498,(W498:Y498,Z498:AN498)),0)</f>
        <v>0</v>
      </c>
      <c r="N498" s="7">
        <f>IF(Z498&gt;0,RANK(Z498,(W498:Y498,Z498:AN498)),0)</f>
        <v>0</v>
      </c>
      <c r="O498" s="48">
        <f>MAX(W498:AD498)-LARGE(W498:AD498,2)</f>
        <v>0</v>
      </c>
      <c r="P498" s="163" t="e">
        <f t="shared" si="450"/>
        <v>#DIV/0!</v>
      </c>
      <c r="Q498" s="2"/>
      <c r="R498" s="2" t="str">
        <f t="shared" si="420"/>
        <v>-</v>
      </c>
      <c r="S498" s="2" t="str">
        <f t="shared" si="421"/>
        <v>-</v>
      </c>
      <c r="T498" s="2" t="str">
        <f t="shared" si="422"/>
        <v>-</v>
      </c>
      <c r="U498" s="2" t="str">
        <f t="shared" si="423"/>
        <v>-</v>
      </c>
      <c r="V498" s="2" t="str">
        <f t="shared" si="424"/>
        <v>-</v>
      </c>
      <c r="W498" s="1">
        <f>SUMIF(County!$AT$2409:$AT$2437,$BA498,County!P$2409:P$2437)+SUMIF('Cong Dist'!$BA$1766:$BA$1776,$BA498,'Cong Dist'!W$1766:W$1776)</f>
        <v>0</v>
      </c>
      <c r="X498" s="1">
        <f>SUMIF(County!$AT$2409:$AT$2437,$BA498,County!Q$2409:Q$2437)+SUMIF('Cong Dist'!$BA$1766:$BA$1776,$BA498,'Cong Dist'!X$1766:X$1776)</f>
        <v>0</v>
      </c>
      <c r="Y498" s="1">
        <f>SUMIF(County!$AT$2409:$AT$2437,$BA498,County!R$2409:R$2437)+SUMIF('Cong Dist'!$BA$1766:$BA$1776,$BA498,'Cong Dist'!Y$1766:Y$1776)</f>
        <v>0</v>
      </c>
      <c r="Z498" s="1">
        <f>SUMIF(County!$AT$2409:$AT$2437,$BA498,County!S$2409:S$2437)+SUMIF('Cong Dist'!$BA$1766:$BA$1776,$BA498,'Cong Dist'!Z$1766:Z$1776)</f>
        <v>0</v>
      </c>
      <c r="AA498" s="1">
        <f>SUMIF(County!$AT$2409:$AT$2437,$BA498,County!T$2409:T$2437)+SUMIF('Cong Dist'!$BA$1766:$BA$1776,$BA498,'Cong Dist'!AA$1766:AA$1776)</f>
        <v>0</v>
      </c>
      <c r="AB498" s="1">
        <f>SUMIF(County!$AT$2409:$AT$2437,$BA498,County!U$2409:U$2437)+SUMIF('Cong Dist'!$BA$1766:$BA$1776,$BA498,'Cong Dist'!AB$1766:AB$1776)</f>
        <v>0</v>
      </c>
      <c r="AC498" s="1">
        <f>SUMIF(County!$AT$2409:$AT$2437,$BA498,County!V$2409:V$2437)+SUMIF('Cong Dist'!$BA$1766:$BA$1776,$BA498,'Cong Dist'!AC$1766:AC$1776)</f>
        <v>0</v>
      </c>
      <c r="AD498" s="1">
        <f>SUMIF(County!$AT$2409:$AT$2437,$BA498,County!W$2409:W$2437)+SUMIF('Cong Dist'!$BA$1766:$BA$1776,$BA498,'Cong Dist'!AD$1766:AD$1776)</f>
        <v>0</v>
      </c>
      <c r="AH498" s="1"/>
      <c r="AI498" s="1"/>
      <c r="AK498" s="1"/>
      <c r="AL498" s="1"/>
      <c r="AM498" s="1"/>
      <c r="AN498" s="1">
        <f>SUMIF(County!$AT$2409:$AT$2437,$BA498,County!AG$2409:AG$2437)+SUMIF('Cong Dist'!$BA$1766:$BA$1776,$BA498,'Cong Dist'!AN$1766:AN$1776)</f>
        <v>0</v>
      </c>
      <c r="AP498" s="7">
        <f>IF(AA498&gt;0,RANK(AA498,(W498:Y498,Z498:AN498)),0)</f>
        <v>0</v>
      </c>
      <c r="AQ498" s="7">
        <f>IF(AB498&gt;0,RANK(AB498,(W498:Y498,Z498:AN498)),0)</f>
        <v>0</v>
      </c>
      <c r="AR498" s="7">
        <f>IF(AC498&gt;0,RANK(AC498,(W498:Y498,Z498:AN498)),0)</f>
        <v>0</v>
      </c>
      <c r="AS498" s="7">
        <f>IF(AD498&gt;0,RANK(AD498,(W498:Y498,AD498:AN498)),0)</f>
        <v>0</v>
      </c>
      <c r="AT498" s="2" t="str">
        <f t="shared" si="451"/>
        <v>-</v>
      </c>
      <c r="AU498" s="2" t="str">
        <f t="shared" si="451"/>
        <v>-</v>
      </c>
      <c r="AV498" s="2" t="str">
        <f t="shared" si="451"/>
        <v>-</v>
      </c>
      <c r="AW498" s="2" t="str">
        <f t="shared" si="451"/>
        <v>-</v>
      </c>
      <c r="AY498" s="2" t="str">
        <f t="shared" si="417"/>
        <v>District 4</v>
      </c>
      <c r="AZ498" t="str">
        <f t="shared" si="418"/>
        <v>UT</v>
      </c>
      <c r="BA498">
        <v>4</v>
      </c>
      <c r="BC498" s="91">
        <v>49</v>
      </c>
      <c r="BD498" s="93">
        <v>903</v>
      </c>
      <c r="BE498" s="100">
        <f>BC498*1000+BD498</f>
        <v>49903</v>
      </c>
      <c r="BF498" t="s">
        <v>2683</v>
      </c>
      <c r="BG498" t="s">
        <v>3290</v>
      </c>
    </row>
    <row r="499" spans="1:59">
      <c r="A499" t="s">
        <v>452</v>
      </c>
      <c r="B499" t="s">
        <v>1136</v>
      </c>
      <c r="C499" s="1">
        <f>SUM(W499:AN499)</f>
        <v>81071</v>
      </c>
      <c r="D499" s="1">
        <v>36</v>
      </c>
      <c r="E499" s="1" t="str">
        <f t="shared" si="448"/>
        <v/>
      </c>
      <c r="F499" s="1" t="str">
        <f t="shared" si="448"/>
        <v/>
      </c>
      <c r="G499" s="1">
        <f>IF(Y499=MAX($W499:$AC499),$D499,"")</f>
        <v>36</v>
      </c>
      <c r="H499" s="1" t="str">
        <f t="shared" si="449"/>
        <v/>
      </c>
      <c r="I499" s="1" t="str">
        <f t="shared" si="449"/>
        <v/>
      </c>
      <c r="J499" s="1"/>
      <c r="K499" s="7">
        <f>IF(W499&gt;0,RANK(W499,(W499:Y499,Z499:AN499)),0)</f>
        <v>0</v>
      </c>
      <c r="L499" s="7">
        <f>IF(X499&gt;0,RANK(X499,(W499:Y499,Z499:AN499)),0)</f>
        <v>4</v>
      </c>
      <c r="M499" s="7">
        <f>IF(Y499&gt;0,RANK(Y499,(W499:Y499,Z499:AN499)),0)</f>
        <v>1</v>
      </c>
      <c r="N499" s="7">
        <f>IF(Z499&gt;0,RANK(Z499,(W499:Y499,Z499:AN499)),0)</f>
        <v>2</v>
      </c>
      <c r="O499" s="48">
        <f>MAX(W499:AD499)-LARGE(W499:AD499,2)</f>
        <v>72081</v>
      </c>
      <c r="P499" s="163">
        <f t="shared" si="450"/>
        <v>0.88910954595354685</v>
      </c>
      <c r="Q499" s="2"/>
      <c r="R499" s="2">
        <f t="shared" si="420"/>
        <v>0</v>
      </c>
      <c r="S499" s="2">
        <f t="shared" si="421"/>
        <v>6.0440848145452749E-3</v>
      </c>
      <c r="T499" s="2">
        <f t="shared" si="422"/>
        <v>0.93319436049882198</v>
      </c>
      <c r="U499" s="2">
        <f t="shared" si="423"/>
        <v>4.4084814545275131E-2</v>
      </c>
      <c r="V499" s="2">
        <f t="shared" si="424"/>
        <v>1.667674014135756E-2</v>
      </c>
      <c r="W499" s="1">
        <f t="shared" ref="W499:AD499" si="452">SUM(W495:W498)</f>
        <v>0</v>
      </c>
      <c r="X499" s="1">
        <f t="shared" si="452"/>
        <v>490</v>
      </c>
      <c r="Y499" s="1">
        <f t="shared" si="452"/>
        <v>75655</v>
      </c>
      <c r="Z499" s="1">
        <f t="shared" si="452"/>
        <v>3574</v>
      </c>
      <c r="AA499" s="1">
        <f t="shared" si="452"/>
        <v>1352</v>
      </c>
      <c r="AB499" s="1">
        <f t="shared" si="452"/>
        <v>0</v>
      </c>
      <c r="AC499" s="1">
        <f t="shared" si="452"/>
        <v>0</v>
      </c>
      <c r="AD499" s="1">
        <f t="shared" si="452"/>
        <v>0</v>
      </c>
      <c r="AH499" s="1"/>
      <c r="AI499" s="1"/>
      <c r="AK499" s="1"/>
      <c r="AL499" s="1"/>
      <c r="AM499" s="1"/>
      <c r="AN499" s="1">
        <f>SUM(AN495:AN498)</f>
        <v>0</v>
      </c>
      <c r="AP499" s="7">
        <f>IF(AA499&gt;0,RANK(AA499,(W499:Y499,Z499:AN499)),0)</f>
        <v>3</v>
      </c>
      <c r="AQ499" s="7">
        <f>IF(AB499&gt;0,RANK(AB499,(W499:Y499,Z499:AN499)),0)</f>
        <v>0</v>
      </c>
      <c r="AR499" s="7">
        <f>IF(AC499&gt;0,RANK(AC499,(W499:Y499,Z499:AN499)),0)</f>
        <v>0</v>
      </c>
      <c r="AS499" s="7">
        <f>IF(AD499&gt;0,RANK(AD499,(W499:Y499,AD499:AN499)),0)</f>
        <v>0</v>
      </c>
      <c r="AT499" s="2">
        <f t="shared" si="451"/>
        <v>1.6676740141357574E-2</v>
      </c>
      <c r="AU499" s="2">
        <f t="shared" si="451"/>
        <v>0</v>
      </c>
      <c r="AV499" s="2">
        <f t="shared" si="451"/>
        <v>0</v>
      </c>
      <c r="AW499" s="2">
        <f t="shared" si="451"/>
        <v>0</v>
      </c>
      <c r="AY499" s="2" t="str">
        <f t="shared" si="417"/>
        <v>Utah</v>
      </c>
      <c r="AZ499" t="str">
        <f t="shared" si="418"/>
        <v>T</v>
      </c>
      <c r="BC499" s="91">
        <v>49</v>
      </c>
      <c r="BD499" s="93"/>
      <c r="BE499" s="100">
        <f>BC499*1000+BD499</f>
        <v>49000</v>
      </c>
      <c r="BF499" t="s">
        <v>1662</v>
      </c>
      <c r="BG499" t="s">
        <v>3290</v>
      </c>
    </row>
    <row r="500" spans="1:59">
      <c r="C500" s="1"/>
      <c r="D500" s="1"/>
      <c r="E500" s="1"/>
      <c r="F500" s="1"/>
      <c r="G500" s="1"/>
      <c r="H500" s="1"/>
      <c r="I500" s="1"/>
      <c r="J500" s="1"/>
      <c r="K500" s="7"/>
      <c r="L500" s="7"/>
      <c r="M500" s="7"/>
      <c r="N500" s="7"/>
      <c r="O500" s="48"/>
      <c r="P500" s="163"/>
      <c r="Q500" s="2"/>
      <c r="R500" s="2"/>
      <c r="S500" s="2"/>
      <c r="T500" s="2"/>
      <c r="U500" s="2"/>
      <c r="V500" s="2"/>
      <c r="AP500" s="7"/>
      <c r="AQ500" s="7"/>
      <c r="AR500" s="7"/>
      <c r="AS500" s="7"/>
      <c r="AT500" s="2"/>
      <c r="AU500" s="2"/>
      <c r="AV500" s="2"/>
      <c r="AW500" s="2"/>
      <c r="AY500" s="2"/>
      <c r="BD500" s="93"/>
    </row>
    <row r="501" spans="1:59" outlineLevel="1">
      <c r="A501" t="s">
        <v>1179</v>
      </c>
      <c r="B501" t="s">
        <v>3039</v>
      </c>
      <c r="C501" s="1">
        <f>SUM(W501:AN501)</f>
        <v>60850</v>
      </c>
      <c r="D501" s="1">
        <v>3</v>
      </c>
      <c r="E501" s="1" t="str">
        <f>IF(W501=MAX($W501:$AC501),$D501,"")</f>
        <v/>
      </c>
      <c r="F501" s="1" t="str">
        <f>IF(X501=MAX($W501:$AC501),$D501,"")</f>
        <v/>
      </c>
      <c r="G501" s="1">
        <f>IF(Y501=MAX($W501:$AC501),$D501,"")</f>
        <v>3</v>
      </c>
      <c r="H501" s="1" t="str">
        <f>IF(Z501=MAX($W501:$AC501),$D501,"")</f>
        <v/>
      </c>
      <c r="I501" s="1" t="str">
        <f>IF(AA501=MAX($W501:$AC501),$D501,"")</f>
        <v/>
      </c>
      <c r="J501" s="1"/>
      <c r="K501" s="7">
        <f>IF(W501&gt;0,RANK(W501,(W501:Y501,Z501:AN501)),0)</f>
        <v>5</v>
      </c>
      <c r="L501" s="7">
        <f>IF(X501&gt;0,RANK(X501,(W501:Y501,Z501:AN501)),0)</f>
        <v>4</v>
      </c>
      <c r="M501" s="7">
        <f>IF(Y501&gt;0,RANK(Y501,(W501:Y501,Z501:AN501)),0)</f>
        <v>1</v>
      </c>
      <c r="N501" s="7">
        <f>IF(Z501&gt;0,RANK(Z501,(W501:Y501,Z501:AN501)),0)</f>
        <v>2</v>
      </c>
      <c r="O501" s="48">
        <f>MAX(W501:AD501)-LARGE(W501:AD501,2)</f>
        <v>8617</v>
      </c>
      <c r="P501" s="163">
        <f>O501/C501</f>
        <v>0.14161051766639277</v>
      </c>
      <c r="Q501" s="2"/>
      <c r="R501" s="2">
        <f t="shared" si="420"/>
        <v>1.9687756778964668E-2</v>
      </c>
      <c r="S501" s="2">
        <f t="shared" si="421"/>
        <v>8.1331142152834837E-2</v>
      </c>
      <c r="T501" s="2">
        <f t="shared" si="422"/>
        <v>0.39454396055875102</v>
      </c>
      <c r="U501" s="2">
        <f t="shared" si="423"/>
        <v>0.25293344289235825</v>
      </c>
      <c r="V501" s="2">
        <f t="shared" si="424"/>
        <v>0.25150369761709118</v>
      </c>
      <c r="W501" s="1">
        <f>County!P2454</f>
        <v>1198</v>
      </c>
      <c r="X501" s="1">
        <f>County!Q2454</f>
        <v>4949</v>
      </c>
      <c r="Y501" s="1">
        <f>County!R2454</f>
        <v>24008</v>
      </c>
      <c r="Z501" s="1">
        <f>County!S2454</f>
        <v>15391</v>
      </c>
      <c r="AA501" s="1">
        <f>County!T2454</f>
        <v>14368</v>
      </c>
      <c r="AB501" s="1">
        <f>County!U2454</f>
        <v>544</v>
      </c>
      <c r="AH501" s="1">
        <f>County!AA2454</f>
        <v>392</v>
      </c>
      <c r="AI501" s="1"/>
      <c r="AK501" s="1"/>
      <c r="AL501" s="1"/>
      <c r="AM501" s="1"/>
      <c r="AP501" s="7">
        <f>IF(AA501&gt;0,RANK(AA501,(W501:Y501,Z501:AN501)),0)</f>
        <v>3</v>
      </c>
      <c r="AQ501" s="7">
        <f>IF(AB501&gt;0,RANK(AB501,(W501:Y501,Z501:AN501)),0)</f>
        <v>6</v>
      </c>
      <c r="AR501" s="7">
        <f>IF(AC501&gt;0,RANK(AC501,(W501:Y501,Z501:AN501)),0)</f>
        <v>0</v>
      </c>
      <c r="AS501" s="7">
        <f>IF(AD501&gt;0,RANK(AD501,(W501:Y501,AD501:AN501)),0)</f>
        <v>0</v>
      </c>
      <c r="AT501" s="2">
        <f t="shared" ref="AT501:AW502" si="453">IF($C501=0,"-",AA501/$C501)</f>
        <v>0.23612161051766639</v>
      </c>
      <c r="AU501" s="2">
        <f t="shared" si="453"/>
        <v>8.9400164338537379E-3</v>
      </c>
      <c r="AV501" s="2">
        <f t="shared" si="453"/>
        <v>0</v>
      </c>
      <c r="AW501" s="2">
        <f t="shared" si="453"/>
        <v>0</v>
      </c>
      <c r="AY501" s="2" t="str">
        <f>A501</f>
        <v>At Large</v>
      </c>
      <c r="AZ501" t="str">
        <f>B501</f>
        <v>VT</v>
      </c>
      <c r="BC501" s="91">
        <v>50</v>
      </c>
      <c r="BD501" s="93">
        <v>901</v>
      </c>
      <c r="BE501" s="100">
        <f>BC501*1000+BD501</f>
        <v>50901</v>
      </c>
      <c r="BF501" t="s">
        <v>2683</v>
      </c>
      <c r="BG501" t="s">
        <v>3290</v>
      </c>
    </row>
    <row r="502" spans="1:59">
      <c r="A502" t="s">
        <v>292</v>
      </c>
      <c r="B502" t="s">
        <v>1136</v>
      </c>
      <c r="C502" s="1">
        <f>SUM(W502:AN502)</f>
        <v>60850</v>
      </c>
      <c r="D502" s="1">
        <v>14</v>
      </c>
      <c r="E502" s="1"/>
      <c r="F502" s="1"/>
      <c r="G502" s="1">
        <f>ROUND(Y502/($Y502+$Z502+$AA502)*$D502,0)</f>
        <v>6</v>
      </c>
      <c r="H502" s="1">
        <f>ROUND(Z502/($Y502+$Z502+$AA502)*$D502,0)</f>
        <v>4</v>
      </c>
      <c r="I502" s="1">
        <f>ROUND(AA502/($Y502+$Z502+$AA502)*$D502,0)</f>
        <v>4</v>
      </c>
      <c r="J502" s="1"/>
      <c r="K502" s="7">
        <f>IF(W502&gt;0,RANK(W502,(W502:Y502,Z502:AN502)),0)</f>
        <v>5</v>
      </c>
      <c r="L502" s="7">
        <f>IF(X502&gt;0,RANK(X502,(W502:Y502,Z502:AN502)),0)</f>
        <v>4</v>
      </c>
      <c r="M502" s="7">
        <f>IF(Y502&gt;0,RANK(Y502,(W502:Y502,Z502:AN502)),0)</f>
        <v>1</v>
      </c>
      <c r="N502" s="7">
        <f>IF(Z502&gt;0,RANK(Z502,(W502:Y502,Z502:AN502)),0)</f>
        <v>2</v>
      </c>
      <c r="O502" s="48">
        <f>MAX(W502:AD502)-LARGE(W502:AD502,2)</f>
        <v>8617</v>
      </c>
      <c r="P502" s="163">
        <f>O502/C502</f>
        <v>0.14161051766639277</v>
      </c>
      <c r="Q502" s="2"/>
      <c r="R502" s="2">
        <f t="shared" si="420"/>
        <v>1.9687756778964668E-2</v>
      </c>
      <c r="S502" s="2">
        <f t="shared" si="421"/>
        <v>8.1331142152834837E-2</v>
      </c>
      <c r="T502" s="2">
        <f t="shared" si="422"/>
        <v>0.39454396055875102</v>
      </c>
      <c r="U502" s="2">
        <f t="shared" si="423"/>
        <v>0.25293344289235825</v>
      </c>
      <c r="V502" s="2">
        <f t="shared" si="424"/>
        <v>0.25150369761709118</v>
      </c>
      <c r="W502" s="1">
        <f t="shared" ref="W502:AB502" si="454">W501</f>
        <v>1198</v>
      </c>
      <c r="X502" s="1">
        <f t="shared" si="454"/>
        <v>4949</v>
      </c>
      <c r="Y502" s="1">
        <f t="shared" si="454"/>
        <v>24008</v>
      </c>
      <c r="Z502" s="1">
        <f t="shared" si="454"/>
        <v>15391</v>
      </c>
      <c r="AA502" s="1">
        <f t="shared" si="454"/>
        <v>14368</v>
      </c>
      <c r="AB502" s="1">
        <f t="shared" si="454"/>
        <v>544</v>
      </c>
      <c r="AH502" s="1">
        <f>AH501</f>
        <v>392</v>
      </c>
      <c r="AI502" s="1"/>
      <c r="AK502" s="1"/>
      <c r="AL502" s="1"/>
      <c r="AM502" s="1"/>
      <c r="AP502" s="7">
        <f>IF(AA502&gt;0,RANK(AA502,(W502:Y502,Z502:AN502)),0)</f>
        <v>3</v>
      </c>
      <c r="AQ502" s="7">
        <f>IF(AB502&gt;0,RANK(AB502,(W502:Y502,Z502:AN502)),0)</f>
        <v>6</v>
      </c>
      <c r="AR502" s="7">
        <f>IF(AC502&gt;0,RANK(AC502,(W502:Y502,Z502:AN502)),0)</f>
        <v>0</v>
      </c>
      <c r="AS502" s="7">
        <f>IF(AD502&gt;0,RANK(AD502,(W502:Y502,AD502:AN502)),0)</f>
        <v>0</v>
      </c>
      <c r="AT502" s="2">
        <f t="shared" si="453"/>
        <v>0.23612161051766639</v>
      </c>
      <c r="AU502" s="2">
        <f t="shared" si="453"/>
        <v>8.9400164338537379E-3</v>
      </c>
      <c r="AV502" s="2">
        <f t="shared" si="453"/>
        <v>0</v>
      </c>
      <c r="AW502" s="2">
        <f t="shared" si="453"/>
        <v>0</v>
      </c>
      <c r="AY502" s="2" t="str">
        <f>A502</f>
        <v>Vermont</v>
      </c>
      <c r="AZ502" t="str">
        <f>B502</f>
        <v>T</v>
      </c>
      <c r="BC502" s="91">
        <v>50</v>
      </c>
      <c r="BD502" s="93"/>
      <c r="BE502" s="100">
        <f>BC502*1000+BD502</f>
        <v>50000</v>
      </c>
      <c r="BF502" t="s">
        <v>1662</v>
      </c>
      <c r="BG502" t="s">
        <v>3290</v>
      </c>
    </row>
    <row r="503" spans="1:59">
      <c r="C503" s="1"/>
      <c r="D503" s="1"/>
      <c r="E503" s="1"/>
      <c r="F503" s="1"/>
      <c r="G503" s="1"/>
      <c r="H503" s="1"/>
      <c r="I503" s="1"/>
      <c r="J503" s="1"/>
      <c r="K503" s="7"/>
      <c r="L503" s="7"/>
      <c r="M503" s="7"/>
      <c r="N503" s="7"/>
      <c r="O503" s="48"/>
      <c r="P503" s="163"/>
      <c r="Q503" s="2"/>
      <c r="R503" s="2"/>
      <c r="S503" s="2"/>
      <c r="T503" s="2"/>
      <c r="U503" s="2"/>
      <c r="V503" s="2"/>
      <c r="AN503" s="1"/>
      <c r="AP503" s="7"/>
      <c r="AQ503" s="7"/>
      <c r="AR503" s="7"/>
      <c r="AS503" s="7"/>
      <c r="AT503" s="2"/>
      <c r="AU503" s="2"/>
      <c r="AV503" s="2"/>
      <c r="AW503" s="2"/>
      <c r="AY503" s="2"/>
      <c r="BD503" s="93"/>
    </row>
    <row r="504" spans="1:59" outlineLevel="1">
      <c r="A504" t="s">
        <v>2197</v>
      </c>
      <c r="B504" t="s">
        <v>203</v>
      </c>
      <c r="C504" s="1">
        <f t="shared" ref="C504:C515" si="455">SUM(W504:AN504)</f>
        <v>24150</v>
      </c>
      <c r="D504" s="1">
        <v>0</v>
      </c>
      <c r="E504" s="1"/>
      <c r="F504" s="1"/>
      <c r="G504" s="1"/>
      <c r="H504" s="1"/>
      <c r="I504" s="1"/>
      <c r="J504" s="1"/>
      <c r="K504" s="7">
        <f>IF(W504&gt;0,RANK(W504,(W504:Y504,Z504:AN504)),0)</f>
        <v>0</v>
      </c>
      <c r="L504" s="7">
        <f>IF(X504&gt;0,RANK(X504,(W504:Y504,Z504:AN504)),0)</f>
        <v>0</v>
      </c>
      <c r="M504" s="7">
        <f>IF(Y504&gt;0,RANK(Y504,(W504:Y504,Z504:AN504)),0)</f>
        <v>1</v>
      </c>
      <c r="N504" s="7">
        <f>IF(Z504&gt;0,RANK(Z504,(W504:Y504,Z504:AN504)),0)</f>
        <v>2</v>
      </c>
      <c r="O504" s="48">
        <f t="shared" ref="O504:O515" si="456">MAX(W504:AD504)-LARGE(W504:AD504,2)</f>
        <v>5710</v>
      </c>
      <c r="P504" s="163">
        <f t="shared" si="450"/>
        <v>0.23643892339544514</v>
      </c>
      <c r="Q504" s="2"/>
      <c r="R504" s="2">
        <f t="shared" ref="R504:R515" si="457">IF($C504=0,"-",W504/$C504)</f>
        <v>0</v>
      </c>
      <c r="S504" s="2">
        <f t="shared" ref="S504:S515" si="458">IF($C504=0,"-",X504/$C504)</f>
        <v>0</v>
      </c>
      <c r="T504" s="2">
        <f>IF($C504=0,"-",Y504/$C504)</f>
        <v>0.61821946169772257</v>
      </c>
      <c r="U504" s="2">
        <f>IF($C504=0,"-",Z504/$C504)</f>
        <v>0.38178053830227743</v>
      </c>
      <c r="V504" s="2">
        <f>AA504/C504</f>
        <v>0</v>
      </c>
      <c r="Y504" s="1">
        <f>SUMIF(County!$AT$2456:$AT$2589,$BA504,County!R$2456:R$2589)+SUMIF('Cong Dist'!$BA$1779:$BA$1809,$BA504,'Cong Dist'!Y$1779:Y$1809)</f>
        <v>14930</v>
      </c>
      <c r="Z504" s="1">
        <f>SUMIF(County!$AT$2456:$AT$2589,$BA504,County!S$2456:S$2589)+SUMIF('Cong Dist'!$BA$1779:$BA$1809,$BA504,'Cong Dist'!Z$1779:Z$1809)</f>
        <v>9220</v>
      </c>
      <c r="AP504" s="7">
        <f>IF(AA504&gt;0,RANK(AA504,(W504:Y504,Z504:AN504)),0)</f>
        <v>0</v>
      </c>
      <c r="AQ504" s="7">
        <f>IF(AB504&gt;0,RANK(AB504,(W504:Y504,Z504:AN504)),0)</f>
        <v>0</v>
      </c>
      <c r="AR504" s="7">
        <f>IF(AC504&gt;0,RANK(AC504,(W504:Y504,Z504:AN504)),0)</f>
        <v>0</v>
      </c>
      <c r="AS504" s="7">
        <f>IF(AD504&gt;0,RANK(AD504,(W504:Y504,AD504:AN504)),0)</f>
        <v>0</v>
      </c>
      <c r="AT504" s="2">
        <f t="shared" ref="AT504:AT515" si="459">IF($C504=0,"-",AA504/$C504)</f>
        <v>0</v>
      </c>
      <c r="AU504" s="2">
        <f t="shared" ref="AU504:AU515" si="460">IF($C504=0,"-",AB504/$C504)</f>
        <v>0</v>
      </c>
      <c r="AV504" s="2">
        <f t="shared" ref="AV504:AV515" si="461">IF($C504=0,"-",AC504/$C504)</f>
        <v>0</v>
      </c>
      <c r="AW504" s="2">
        <f t="shared" ref="AW504:AW515" si="462">IF($C504=0,"-",AD504/$C504)</f>
        <v>0</v>
      </c>
      <c r="AY504" s="2" t="str">
        <f t="shared" si="417"/>
        <v>District 1</v>
      </c>
      <c r="AZ504" t="str">
        <f t="shared" si="418"/>
        <v>VA</v>
      </c>
      <c r="BA504">
        <v>1</v>
      </c>
      <c r="BC504" s="91">
        <v>51</v>
      </c>
      <c r="BD504" s="93">
        <v>901</v>
      </c>
      <c r="BE504" s="100">
        <f t="shared" ref="BE504:BE515" si="463">BC504*1000+BD504</f>
        <v>51901</v>
      </c>
      <c r="BF504" t="s">
        <v>2683</v>
      </c>
      <c r="BG504" t="s">
        <v>3290</v>
      </c>
    </row>
    <row r="505" spans="1:59" outlineLevel="1">
      <c r="A505" t="s">
        <v>1601</v>
      </c>
      <c r="B505" t="s">
        <v>203</v>
      </c>
      <c r="C505" s="1">
        <f t="shared" si="455"/>
        <v>19423</v>
      </c>
      <c r="D505" s="1">
        <v>0</v>
      </c>
      <c r="E505" s="1"/>
      <c r="F505" s="1"/>
      <c r="G505" s="1"/>
      <c r="H505" s="1"/>
      <c r="I505" s="1"/>
      <c r="J505" s="1"/>
      <c r="K505" s="7">
        <f>IF(W505&gt;0,RANK(W505,(W505:Y505,Z505:AN505)),0)</f>
        <v>0</v>
      </c>
      <c r="L505" s="7">
        <f>IF(X505&gt;0,RANK(X505,(W505:Y505,Z505:AN505)),0)</f>
        <v>0</v>
      </c>
      <c r="M505" s="7">
        <f>IF(Y505&gt;0,RANK(Y505,(W505:Y505,Z505:AN505)),0)</f>
        <v>1</v>
      </c>
      <c r="N505" s="7">
        <f>IF(Z505&gt;0,RANK(Z505,(W505:Y505,Z505:AN505)),0)</f>
        <v>2</v>
      </c>
      <c r="O505" s="48">
        <f t="shared" si="456"/>
        <v>2485</v>
      </c>
      <c r="P505" s="163">
        <f t="shared" si="450"/>
        <v>0.12794110075683468</v>
      </c>
      <c r="Q505" s="2"/>
      <c r="R505" s="2">
        <f t="shared" si="457"/>
        <v>0</v>
      </c>
      <c r="S505" s="2">
        <f t="shared" si="458"/>
        <v>0</v>
      </c>
      <c r="T505" s="2">
        <f t="shared" ref="T505:T515" si="464">IF($C505=0,"-",Y505/$C505)</f>
        <v>0.56397055037841737</v>
      </c>
      <c r="U505" s="2">
        <f t="shared" ref="U505:U515" si="465">IF($C505=0,"-",Z505/$C505)</f>
        <v>0.43602944962158263</v>
      </c>
      <c r="V505" s="2">
        <f t="shared" ref="V505:V512" si="466">AA505/C505</f>
        <v>0</v>
      </c>
      <c r="Y505" s="1">
        <f>SUMIF(County!$AT$2456:$AT$2589,$BA505,County!R$2456:R$2589)+SUMIF('Cong Dist'!$BA$1779:$BA$1809,$BA505,'Cong Dist'!Y$1779:Y$1809)</f>
        <v>10954</v>
      </c>
      <c r="Z505" s="1">
        <f>SUMIF(County!$AT$2456:$AT$2589,$BA505,County!S$2456:S$2589)+SUMIF('Cong Dist'!$BA$1779:$BA$1809,$BA505,'Cong Dist'!Z$1779:Z$1809)</f>
        <v>8469</v>
      </c>
      <c r="AP505" s="7">
        <f>IF(AA505&gt;0,RANK(AA505,(W505:Y505,Z505:AN505)),0)</f>
        <v>0</v>
      </c>
      <c r="AQ505" s="7">
        <f>IF(AB505&gt;0,RANK(AB505,(W505:Y505,Z505:AN505)),0)</f>
        <v>0</v>
      </c>
      <c r="AR505" s="7">
        <f>IF(AC505&gt;0,RANK(AC505,(W505:Y505,Z505:AN505)),0)</f>
        <v>0</v>
      </c>
      <c r="AS505" s="7">
        <f>IF(AD505&gt;0,RANK(AD505,(W505:Y505,AD505:AN505)),0)</f>
        <v>0</v>
      </c>
      <c r="AT505" s="2">
        <f t="shared" si="459"/>
        <v>0</v>
      </c>
      <c r="AU505" s="2">
        <f t="shared" si="460"/>
        <v>0</v>
      </c>
      <c r="AV505" s="2">
        <f t="shared" si="461"/>
        <v>0</v>
      </c>
      <c r="AW505" s="2">
        <f t="shared" si="462"/>
        <v>0</v>
      </c>
      <c r="AY505" s="2" t="str">
        <f t="shared" si="417"/>
        <v>District 2</v>
      </c>
      <c r="AZ505" t="str">
        <f t="shared" si="418"/>
        <v>VA</v>
      </c>
      <c r="BA505">
        <v>2</v>
      </c>
      <c r="BC505" s="91">
        <v>51</v>
      </c>
      <c r="BD505" s="93">
        <v>902</v>
      </c>
      <c r="BE505" s="100">
        <f t="shared" si="463"/>
        <v>51902</v>
      </c>
      <c r="BF505" t="s">
        <v>2683</v>
      </c>
      <c r="BG505" t="s">
        <v>3290</v>
      </c>
    </row>
    <row r="506" spans="1:59" outlineLevel="1">
      <c r="A506" t="s">
        <v>1602</v>
      </c>
      <c r="B506" t="s">
        <v>203</v>
      </c>
      <c r="C506" s="1">
        <f t="shared" si="455"/>
        <v>2893</v>
      </c>
      <c r="D506" s="1">
        <v>0</v>
      </c>
      <c r="E506" s="1"/>
      <c r="F506" s="1"/>
      <c r="G506" s="1"/>
      <c r="H506" s="1"/>
      <c r="I506" s="1"/>
      <c r="J506" s="1"/>
      <c r="K506" s="7">
        <f>IF(W506&gt;0,RANK(W506,(W506:Y506,Z506:AN506)),0)</f>
        <v>0</v>
      </c>
      <c r="L506" s="7">
        <f>IF(X506&gt;0,RANK(X506,(W506:Y506,Z506:AN506)),0)</f>
        <v>0</v>
      </c>
      <c r="M506" s="7">
        <f>IF(Y506&gt;0,RANK(Y506,(W506:Y506,Z506:AN506)),0)</f>
        <v>2</v>
      </c>
      <c r="N506" s="7">
        <f>IF(Z506&gt;0,RANK(Z506,(W506:Y506,Z506:AN506)),0)</f>
        <v>1</v>
      </c>
      <c r="O506" s="48">
        <f t="shared" si="456"/>
        <v>73</v>
      </c>
      <c r="P506" s="163">
        <f t="shared" si="450"/>
        <v>2.523332181126858E-2</v>
      </c>
      <c r="Q506" s="2"/>
      <c r="R506" s="2">
        <f t="shared" si="457"/>
        <v>0</v>
      </c>
      <c r="S506" s="2">
        <f t="shared" si="458"/>
        <v>0</v>
      </c>
      <c r="T506" s="2">
        <f t="shared" si="464"/>
        <v>0.48738333909436571</v>
      </c>
      <c r="U506" s="2">
        <f t="shared" si="465"/>
        <v>0.51261666090563429</v>
      </c>
      <c r="V506" s="2">
        <f t="shared" si="466"/>
        <v>0</v>
      </c>
      <c r="Y506" s="1">
        <f>SUMIF(County!$AT$2456:$AT$2589,$BA506,County!R$2456:R$2589)+SUMIF('Cong Dist'!$BA$1779:$BA$1809,$BA506,'Cong Dist'!Y$1779:Y$1809)</f>
        <v>1410</v>
      </c>
      <c r="Z506" s="1">
        <f>SUMIF(County!$AT$2456:$AT$2589,$BA506,County!S$2456:S$2589)+SUMIF('Cong Dist'!$BA$1779:$BA$1809,$BA506,'Cong Dist'!Z$1779:Z$1809)</f>
        <v>1483</v>
      </c>
      <c r="AP506" s="7">
        <f>IF(AA506&gt;0,RANK(AA506,(W506:Y506,Z506:AN506)),0)</f>
        <v>0</v>
      </c>
      <c r="AQ506" s="7">
        <f>IF(AB506&gt;0,RANK(AB506,(W506:Y506,Z506:AN506)),0)</f>
        <v>0</v>
      </c>
      <c r="AR506" s="7">
        <f>IF(AC506&gt;0,RANK(AC506,(W506:Y506,Z506:AN506)),0)</f>
        <v>0</v>
      </c>
      <c r="AS506" s="7">
        <f>IF(AD506&gt;0,RANK(AD506,(W506:Y506,AD506:AN506)),0)</f>
        <v>0</v>
      </c>
      <c r="AT506" s="2">
        <f t="shared" si="459"/>
        <v>0</v>
      </c>
      <c r="AU506" s="2">
        <f t="shared" si="460"/>
        <v>0</v>
      </c>
      <c r="AV506" s="2">
        <f t="shared" si="461"/>
        <v>0</v>
      </c>
      <c r="AW506" s="2">
        <f t="shared" si="462"/>
        <v>0</v>
      </c>
      <c r="AY506" s="2" t="str">
        <f t="shared" si="417"/>
        <v>District 3</v>
      </c>
      <c r="AZ506" t="str">
        <f t="shared" si="418"/>
        <v>VA</v>
      </c>
      <c r="BA506">
        <v>3</v>
      </c>
      <c r="BC506" s="91">
        <v>51</v>
      </c>
      <c r="BD506" s="93">
        <v>903</v>
      </c>
      <c r="BE506" s="100">
        <f t="shared" si="463"/>
        <v>51903</v>
      </c>
      <c r="BF506" t="s">
        <v>2683</v>
      </c>
      <c r="BG506" t="s">
        <v>3290</v>
      </c>
    </row>
    <row r="507" spans="1:59" outlineLevel="1">
      <c r="A507" t="s">
        <v>1873</v>
      </c>
      <c r="B507" t="s">
        <v>203</v>
      </c>
      <c r="C507" s="1">
        <f t="shared" si="455"/>
        <v>16553</v>
      </c>
      <c r="D507" s="1">
        <v>0</v>
      </c>
      <c r="E507" s="1"/>
      <c r="F507" s="1"/>
      <c r="G507" s="1"/>
      <c r="H507" s="1"/>
      <c r="I507" s="1"/>
      <c r="J507" s="1"/>
      <c r="K507" s="7">
        <f>IF(W507&gt;0,RANK(W507,(W507:Y507,Z507:AN507)),0)</f>
        <v>0</v>
      </c>
      <c r="L507" s="7">
        <f>IF(X507&gt;0,RANK(X507,(W507:Y507,Z507:AN507)),0)</f>
        <v>0</v>
      </c>
      <c r="M507" s="7">
        <f>IF(Y507&gt;0,RANK(Y507,(W507:Y507,Z507:AN507)),0)</f>
        <v>1</v>
      </c>
      <c r="N507" s="7">
        <f>IF(Z507&gt;0,RANK(Z507,(W507:Y507,Z507:AN507)),0)</f>
        <v>2</v>
      </c>
      <c r="O507" s="48">
        <f t="shared" si="456"/>
        <v>2033</v>
      </c>
      <c r="P507" s="163">
        <f t="shared" si="450"/>
        <v>0.12281761614208905</v>
      </c>
      <c r="Q507" s="2"/>
      <c r="R507" s="2">
        <f t="shared" si="457"/>
        <v>0</v>
      </c>
      <c r="S507" s="2">
        <f t="shared" si="458"/>
        <v>0</v>
      </c>
      <c r="T507" s="2">
        <f t="shared" si="464"/>
        <v>0.56140880807104454</v>
      </c>
      <c r="U507" s="2">
        <f t="shared" si="465"/>
        <v>0.43859119192895546</v>
      </c>
      <c r="V507" s="2">
        <f t="shared" si="466"/>
        <v>0</v>
      </c>
      <c r="Y507" s="1">
        <f>SUMIF(County!$AT$2456:$AT$2589,$BA507,County!R$2456:R$2589)+SUMIF('Cong Dist'!$BA$1779:$BA$1809,$BA507,'Cong Dist'!Y$1779:Y$1809)</f>
        <v>9293</v>
      </c>
      <c r="Z507" s="1">
        <f>SUMIF(County!$AT$2456:$AT$2589,$BA507,County!S$2456:S$2589)+SUMIF('Cong Dist'!$BA$1779:$BA$1809,$BA507,'Cong Dist'!Z$1779:Z$1809)</f>
        <v>7260</v>
      </c>
      <c r="AP507" s="7">
        <f>IF(AA507&gt;0,RANK(AA507,(W507:Y507,Z507:AN507)),0)</f>
        <v>0</v>
      </c>
      <c r="AQ507" s="7">
        <f>IF(AB507&gt;0,RANK(AB507,(W507:Y507,Z507:AN507)),0)</f>
        <v>0</v>
      </c>
      <c r="AR507" s="7">
        <f>IF(AC507&gt;0,RANK(AC507,(W507:Y507,Z507:AN507)),0)</f>
        <v>0</v>
      </c>
      <c r="AS507" s="7">
        <f>IF(AD507&gt;0,RANK(AD507,(W507:Y507,AD507:AN507)),0)</f>
        <v>0</v>
      </c>
      <c r="AT507" s="2">
        <f t="shared" si="459"/>
        <v>0</v>
      </c>
      <c r="AU507" s="2">
        <f t="shared" si="460"/>
        <v>0</v>
      </c>
      <c r="AV507" s="2">
        <f t="shared" si="461"/>
        <v>0</v>
      </c>
      <c r="AW507" s="2">
        <f t="shared" si="462"/>
        <v>0</v>
      </c>
      <c r="AY507" s="2" t="str">
        <f t="shared" si="417"/>
        <v>District 4</v>
      </c>
      <c r="AZ507" t="str">
        <f t="shared" si="418"/>
        <v>VA</v>
      </c>
      <c r="BA507">
        <v>4</v>
      </c>
      <c r="BC507" s="91">
        <v>51</v>
      </c>
      <c r="BD507" s="93">
        <v>904</v>
      </c>
      <c r="BE507" s="100">
        <f t="shared" si="463"/>
        <v>51904</v>
      </c>
      <c r="BF507" t="s">
        <v>2683</v>
      </c>
      <c r="BG507" t="s">
        <v>3290</v>
      </c>
    </row>
    <row r="508" spans="1:59" outlineLevel="1">
      <c r="A508" t="s">
        <v>1827</v>
      </c>
      <c r="B508" t="s">
        <v>203</v>
      </c>
      <c r="C508" s="1">
        <f t="shared" si="455"/>
        <v>18444</v>
      </c>
      <c r="D508" s="1">
        <v>0</v>
      </c>
      <c r="E508" s="1"/>
      <c r="F508" s="1"/>
      <c r="G508" s="1"/>
      <c r="H508" s="1"/>
      <c r="I508" s="1"/>
      <c r="J508" s="1"/>
      <c r="K508" s="7">
        <f>IF(W508&gt;0,RANK(W508,(W508:Y508,Z508:AN508)),0)</f>
        <v>0</v>
      </c>
      <c r="L508" s="7">
        <f>IF(X508&gt;0,RANK(X508,(W508:Y508,Z508:AN508)),0)</f>
        <v>0</v>
      </c>
      <c r="M508" s="7">
        <f>IF(Y508&gt;0,RANK(Y508,(W508:Y508,Z508:AN508)),0)</f>
        <v>1</v>
      </c>
      <c r="N508" s="7">
        <f>IF(Z508&gt;0,RANK(Z508,(W508:Y508,Z508:AN508)),0)</f>
        <v>2</v>
      </c>
      <c r="O508" s="48">
        <f t="shared" si="456"/>
        <v>3128</v>
      </c>
      <c r="P508" s="163">
        <f t="shared" si="450"/>
        <v>0.16959444805898938</v>
      </c>
      <c r="Q508" s="2"/>
      <c r="R508" s="2">
        <f t="shared" si="457"/>
        <v>0</v>
      </c>
      <c r="S508" s="2">
        <f t="shared" si="458"/>
        <v>0</v>
      </c>
      <c r="T508" s="2">
        <f t="shared" si="464"/>
        <v>0.58479722402949463</v>
      </c>
      <c r="U508" s="2">
        <f t="shared" si="465"/>
        <v>0.41520277597050531</v>
      </c>
      <c r="V508" s="2">
        <f t="shared" si="466"/>
        <v>0</v>
      </c>
      <c r="Y508" s="1">
        <f>SUMIF(County!$AT$2456:$AT$2589,$BA508,County!R$2456:R$2589)+SUMIF('Cong Dist'!$BA$1779:$BA$1809,$BA508,'Cong Dist'!Y$1779:Y$1809)</f>
        <v>10786</v>
      </c>
      <c r="Z508" s="1">
        <f>SUMIF(County!$AT$2456:$AT$2589,$BA508,County!S$2456:S$2589)+SUMIF('Cong Dist'!$BA$1779:$BA$1809,$BA508,'Cong Dist'!Z$1779:Z$1809)</f>
        <v>7658</v>
      </c>
      <c r="AP508" s="7">
        <f>IF(AA508&gt;0,RANK(AA508,(W508:Y508,Z508:AN508)),0)</f>
        <v>0</v>
      </c>
      <c r="AQ508" s="7">
        <f>IF(AB508&gt;0,RANK(AB508,(W508:Y508,Z508:AN508)),0)</f>
        <v>0</v>
      </c>
      <c r="AR508" s="7">
        <f>IF(AC508&gt;0,RANK(AC508,(W508:Y508,Z508:AN508)),0)</f>
        <v>0</v>
      </c>
      <c r="AS508" s="7">
        <f>IF(AD508&gt;0,RANK(AD508,(W508:Y508,AD508:AN508)),0)</f>
        <v>0</v>
      </c>
      <c r="AT508" s="2">
        <f t="shared" si="459"/>
        <v>0</v>
      </c>
      <c r="AU508" s="2">
        <f t="shared" si="460"/>
        <v>0</v>
      </c>
      <c r="AV508" s="2">
        <f t="shared" si="461"/>
        <v>0</v>
      </c>
      <c r="AW508" s="2">
        <f t="shared" si="462"/>
        <v>0</v>
      </c>
      <c r="AY508" s="2" t="str">
        <f t="shared" si="417"/>
        <v>District 5</v>
      </c>
      <c r="AZ508" t="str">
        <f t="shared" si="418"/>
        <v>VA</v>
      </c>
      <c r="BA508">
        <v>5</v>
      </c>
      <c r="BC508" s="91">
        <v>51</v>
      </c>
      <c r="BD508" s="93">
        <v>905</v>
      </c>
      <c r="BE508" s="100">
        <f t="shared" si="463"/>
        <v>51905</v>
      </c>
      <c r="BF508" t="s">
        <v>2683</v>
      </c>
      <c r="BG508" t="s">
        <v>3290</v>
      </c>
    </row>
    <row r="509" spans="1:59" outlineLevel="1">
      <c r="A509" t="s">
        <v>1806</v>
      </c>
      <c r="B509" t="s">
        <v>203</v>
      </c>
      <c r="C509" s="1">
        <f t="shared" si="455"/>
        <v>19542</v>
      </c>
      <c r="D509" s="1">
        <v>0</v>
      </c>
      <c r="E509" s="1"/>
      <c r="F509" s="1"/>
      <c r="G509" s="1"/>
      <c r="H509" s="1"/>
      <c r="I509" s="1"/>
      <c r="J509" s="1"/>
      <c r="K509" s="7">
        <f>IF(W509&gt;0,RANK(W509,(W509:Y509,Z509:AN509)),0)</f>
        <v>0</v>
      </c>
      <c r="L509" s="7">
        <f>IF(X509&gt;0,RANK(X509,(W509:Y509,Z509:AN509)),0)</f>
        <v>0</v>
      </c>
      <c r="M509" s="7">
        <f>IF(Y509&gt;0,RANK(Y509,(W509:Y509,Z509:AN509)),0)</f>
        <v>1</v>
      </c>
      <c r="N509" s="7">
        <f>IF(Z509&gt;0,RANK(Z509,(W509:Y509,Z509:AN509)),0)</f>
        <v>2</v>
      </c>
      <c r="O509" s="48">
        <f t="shared" si="456"/>
        <v>1602</v>
      </c>
      <c r="P509" s="163">
        <f t="shared" si="450"/>
        <v>8.1977279705250233E-2</v>
      </c>
      <c r="Q509" s="2"/>
      <c r="R509" s="2">
        <f t="shared" si="457"/>
        <v>0</v>
      </c>
      <c r="S509" s="2">
        <f t="shared" si="458"/>
        <v>0</v>
      </c>
      <c r="T509" s="2">
        <f t="shared" si="464"/>
        <v>0.54098863985262513</v>
      </c>
      <c r="U509" s="2">
        <f t="shared" si="465"/>
        <v>0.45901136014737487</v>
      </c>
      <c r="V509" s="2">
        <f t="shared" si="466"/>
        <v>0</v>
      </c>
      <c r="Y509" s="1">
        <f>SUMIF(County!$AT$2456:$AT$2589,$BA509,County!R$2456:R$2589)+SUMIF('Cong Dist'!$BA$1779:$BA$1809,$BA509,'Cong Dist'!Y$1779:Y$1809)</f>
        <v>10572</v>
      </c>
      <c r="Z509" s="1">
        <f>SUMIF(County!$AT$2456:$AT$2589,$BA509,County!S$2456:S$2589)+SUMIF('Cong Dist'!$BA$1779:$BA$1809,$BA509,'Cong Dist'!Z$1779:Z$1809)</f>
        <v>8970</v>
      </c>
      <c r="AP509" s="7">
        <f>IF(AA509&gt;0,RANK(AA509,(W509:Y509,Z509:AN509)),0)</f>
        <v>0</v>
      </c>
      <c r="AQ509" s="7">
        <f>IF(AB509&gt;0,RANK(AB509,(W509:Y509,Z509:AN509)),0)</f>
        <v>0</v>
      </c>
      <c r="AR509" s="7">
        <f>IF(AC509&gt;0,RANK(AC509,(W509:Y509,Z509:AN509)),0)</f>
        <v>0</v>
      </c>
      <c r="AS509" s="7">
        <f>IF(AD509&gt;0,RANK(AD509,(W509:Y509,AD509:AN509)),0)</f>
        <v>0</v>
      </c>
      <c r="AT509" s="2">
        <f t="shared" si="459"/>
        <v>0</v>
      </c>
      <c r="AU509" s="2">
        <f t="shared" si="460"/>
        <v>0</v>
      </c>
      <c r="AV509" s="2">
        <f t="shared" si="461"/>
        <v>0</v>
      </c>
      <c r="AW509" s="2">
        <f t="shared" si="462"/>
        <v>0</v>
      </c>
      <c r="AY509" s="2" t="str">
        <f t="shared" si="417"/>
        <v>District 6</v>
      </c>
      <c r="AZ509" t="str">
        <f t="shared" si="418"/>
        <v>VA</v>
      </c>
      <c r="BA509">
        <v>6</v>
      </c>
      <c r="BC509" s="91">
        <v>51</v>
      </c>
      <c r="BD509" s="93">
        <v>906</v>
      </c>
      <c r="BE509" s="100">
        <f t="shared" si="463"/>
        <v>51906</v>
      </c>
      <c r="BF509" t="s">
        <v>2683</v>
      </c>
      <c r="BG509" t="s">
        <v>3290</v>
      </c>
    </row>
    <row r="510" spans="1:59" outlineLevel="1">
      <c r="A510" t="s">
        <v>1388</v>
      </c>
      <c r="B510" t="s">
        <v>203</v>
      </c>
      <c r="C510" s="1">
        <f t="shared" si="455"/>
        <v>11824</v>
      </c>
      <c r="D510" s="1">
        <v>0</v>
      </c>
      <c r="E510" s="1"/>
      <c r="F510" s="1"/>
      <c r="G510" s="1"/>
      <c r="H510" s="1"/>
      <c r="I510" s="1"/>
      <c r="J510" s="1"/>
      <c r="K510" s="7">
        <f>IF(W510&gt;0,RANK(W510,(W510:Y510,Z510:AN510)),0)</f>
        <v>0</v>
      </c>
      <c r="L510" s="7">
        <f>IF(X510&gt;0,RANK(X510,(W510:Y510,Z510:AN510)),0)</f>
        <v>0</v>
      </c>
      <c r="M510" s="7">
        <f>IF(Y510&gt;0,RANK(Y510,(W510:Y510,Z510:AN510)),0)</f>
        <v>1</v>
      </c>
      <c r="N510" s="7">
        <f>IF(Z510&gt;0,RANK(Z510,(W510:Y510,Z510:AN510)),0)</f>
        <v>2</v>
      </c>
      <c r="O510" s="48">
        <f t="shared" si="456"/>
        <v>2048</v>
      </c>
      <c r="P510" s="163">
        <f t="shared" si="450"/>
        <v>0.17320703653585928</v>
      </c>
      <c r="Q510" s="2"/>
      <c r="R510" s="2">
        <f t="shared" si="457"/>
        <v>0</v>
      </c>
      <c r="S510" s="2">
        <f t="shared" si="458"/>
        <v>0</v>
      </c>
      <c r="T510" s="2">
        <f t="shared" si="464"/>
        <v>0.58660351826792967</v>
      </c>
      <c r="U510" s="2">
        <f t="shared" si="465"/>
        <v>0.41339648173207039</v>
      </c>
      <c r="V510" s="2">
        <f t="shared" si="466"/>
        <v>0</v>
      </c>
      <c r="Y510" s="1">
        <f>SUMIF(County!$AT$2456:$AT$2589,$BA510,County!R$2456:R$2589)+SUMIF('Cong Dist'!$BA$1779:$BA$1809,$BA510,'Cong Dist'!Y$1779:Y$1809)</f>
        <v>6936</v>
      </c>
      <c r="Z510" s="1">
        <f>SUMIF(County!$AT$2456:$AT$2589,$BA510,County!S$2456:S$2589)+SUMIF('Cong Dist'!$BA$1779:$BA$1809,$BA510,'Cong Dist'!Z$1779:Z$1809)</f>
        <v>4888</v>
      </c>
      <c r="AP510" s="7">
        <f>IF(AA510&gt;0,RANK(AA510,(W510:Y510,Z510:AN510)),0)</f>
        <v>0</v>
      </c>
      <c r="AQ510" s="7">
        <f>IF(AB510&gt;0,RANK(AB510,(W510:Y510,Z510:AN510)),0)</f>
        <v>0</v>
      </c>
      <c r="AR510" s="7">
        <f>IF(AC510&gt;0,RANK(AC510,(W510:Y510,Z510:AN510)),0)</f>
        <v>0</v>
      </c>
      <c r="AS510" s="7">
        <f>IF(AD510&gt;0,RANK(AD510,(W510:Y510,AD510:AN510)),0)</f>
        <v>0</v>
      </c>
      <c r="AT510" s="2">
        <f t="shared" si="459"/>
        <v>0</v>
      </c>
      <c r="AU510" s="2">
        <f t="shared" si="460"/>
        <v>0</v>
      </c>
      <c r="AV510" s="2">
        <f t="shared" si="461"/>
        <v>0</v>
      </c>
      <c r="AW510" s="2">
        <f t="shared" si="462"/>
        <v>0</v>
      </c>
      <c r="AY510" s="2" t="str">
        <f t="shared" si="417"/>
        <v>District 7</v>
      </c>
      <c r="AZ510" t="str">
        <f t="shared" si="418"/>
        <v>VA</v>
      </c>
      <c r="BA510">
        <v>7</v>
      </c>
      <c r="BC510" s="91">
        <v>51</v>
      </c>
      <c r="BD510" s="93">
        <v>907</v>
      </c>
      <c r="BE510" s="100">
        <f t="shared" si="463"/>
        <v>51907</v>
      </c>
      <c r="BF510" t="s">
        <v>2683</v>
      </c>
      <c r="BG510" t="s">
        <v>3290</v>
      </c>
    </row>
    <row r="511" spans="1:59" outlineLevel="1">
      <c r="A511" t="s">
        <v>282</v>
      </c>
      <c r="B511" t="s">
        <v>203</v>
      </c>
      <c r="C511" s="1">
        <f t="shared" si="455"/>
        <v>13174</v>
      </c>
      <c r="D511" s="1">
        <v>0</v>
      </c>
      <c r="E511" s="1"/>
      <c r="F511" s="1"/>
      <c r="G511" s="1"/>
      <c r="H511" s="1"/>
      <c r="I511" s="1"/>
      <c r="J511" s="1"/>
      <c r="K511" s="7">
        <f>IF(W511&gt;0,RANK(W511,(W511:Y511,Z511:AN511)),0)</f>
        <v>0</v>
      </c>
      <c r="L511" s="7">
        <f>IF(X511&gt;0,RANK(X511,(W511:Y511,Z511:AN511)),0)</f>
        <v>0</v>
      </c>
      <c r="M511" s="7">
        <f>IF(Y511&gt;0,RANK(Y511,(W511:Y511,Z511:AN511)),0)</f>
        <v>1</v>
      </c>
      <c r="N511" s="7">
        <f>IF(Z511&gt;0,RANK(Z511,(W511:Y511,Z511:AN511)),0)</f>
        <v>2</v>
      </c>
      <c r="O511" s="48">
        <f t="shared" si="456"/>
        <v>4146</v>
      </c>
      <c r="P511" s="163">
        <f t="shared" si="450"/>
        <v>0.31471079398815849</v>
      </c>
      <c r="Q511" s="2"/>
      <c r="R511" s="2">
        <f t="shared" si="457"/>
        <v>0</v>
      </c>
      <c r="S511" s="2">
        <f t="shared" si="458"/>
        <v>0</v>
      </c>
      <c r="T511" s="2">
        <f t="shared" si="464"/>
        <v>0.6573553969940793</v>
      </c>
      <c r="U511" s="2">
        <f t="shared" si="465"/>
        <v>0.34264460300592076</v>
      </c>
      <c r="V511" s="2">
        <f t="shared" si="466"/>
        <v>0</v>
      </c>
      <c r="Y511" s="1">
        <f>SUMIF(County!$AT$2456:$AT$2589,$BA511,County!R$2456:R$2589)+SUMIF('Cong Dist'!$BA$1779:$BA$1809,$BA511,'Cong Dist'!Y$1779:Y$1809)</f>
        <v>8660</v>
      </c>
      <c r="Z511" s="1">
        <f>SUMIF(County!$AT$2456:$AT$2589,$BA511,County!S$2456:S$2589)+SUMIF('Cong Dist'!$BA$1779:$BA$1809,$BA511,'Cong Dist'!Z$1779:Z$1809)</f>
        <v>4514</v>
      </c>
      <c r="AP511" s="7">
        <f>IF(AA511&gt;0,RANK(AA511,(W511:Y511,Z511:AN511)),0)</f>
        <v>0</v>
      </c>
      <c r="AQ511" s="7">
        <f>IF(AB511&gt;0,RANK(AB511,(W511:Y511,Z511:AN511)),0)</f>
        <v>0</v>
      </c>
      <c r="AR511" s="7">
        <f>IF(AC511&gt;0,RANK(AC511,(W511:Y511,Z511:AN511)),0)</f>
        <v>0</v>
      </c>
      <c r="AS511" s="7">
        <f>IF(AD511&gt;0,RANK(AD511,(W511:Y511,AD511:AN511)),0)</f>
        <v>0</v>
      </c>
      <c r="AT511" s="2">
        <f t="shared" si="459"/>
        <v>0</v>
      </c>
      <c r="AU511" s="2">
        <f t="shared" si="460"/>
        <v>0</v>
      </c>
      <c r="AV511" s="2">
        <f t="shared" si="461"/>
        <v>0</v>
      </c>
      <c r="AW511" s="2">
        <f t="shared" si="462"/>
        <v>0</v>
      </c>
      <c r="AY511" s="2" t="str">
        <f t="shared" si="417"/>
        <v>District 8</v>
      </c>
      <c r="AZ511" t="str">
        <f t="shared" si="418"/>
        <v>VA</v>
      </c>
      <c r="BA511">
        <v>8</v>
      </c>
      <c r="BC511" s="91">
        <v>51</v>
      </c>
      <c r="BD511" s="93">
        <v>908</v>
      </c>
      <c r="BE511" s="100">
        <f t="shared" si="463"/>
        <v>51908</v>
      </c>
      <c r="BF511" t="s">
        <v>2683</v>
      </c>
      <c r="BG511" t="s">
        <v>3290</v>
      </c>
    </row>
    <row r="512" spans="1:59" outlineLevel="1">
      <c r="A512" t="s">
        <v>3105</v>
      </c>
      <c r="B512" t="s">
        <v>203</v>
      </c>
      <c r="C512" s="1">
        <f t="shared" si="455"/>
        <v>14043</v>
      </c>
      <c r="D512" s="1">
        <v>0</v>
      </c>
      <c r="E512" s="1"/>
      <c r="F512" s="1"/>
      <c r="G512" s="1"/>
      <c r="H512" s="1"/>
      <c r="I512" s="1"/>
      <c r="J512" s="1"/>
      <c r="K512" s="7">
        <f>IF(W512&gt;0,RANK(W512,(W512:Y512,Z512:AN512)),0)</f>
        <v>0</v>
      </c>
      <c r="L512" s="7">
        <f>IF(X512&gt;0,RANK(X512,(W512:Y512,Z512:AN512)),0)</f>
        <v>0</v>
      </c>
      <c r="M512" s="7">
        <f>IF(Y512&gt;0,RANK(Y512,(W512:Y512,Z512:AN512)),0)</f>
        <v>1</v>
      </c>
      <c r="N512" s="7">
        <f>IF(Z512&gt;0,RANK(Z512,(W512:Y512,Z512:AN512)),0)</f>
        <v>2</v>
      </c>
      <c r="O512" s="48">
        <f t="shared" si="456"/>
        <v>1775</v>
      </c>
      <c r="P512" s="163">
        <f t="shared" si="450"/>
        <v>0.12639749341308837</v>
      </c>
      <c r="Q512" s="2"/>
      <c r="R512" s="2">
        <f t="shared" si="457"/>
        <v>0</v>
      </c>
      <c r="S512" s="2">
        <f t="shared" si="458"/>
        <v>0</v>
      </c>
      <c r="T512" s="2">
        <f t="shared" si="464"/>
        <v>0.56319874670654424</v>
      </c>
      <c r="U512" s="2">
        <f t="shared" si="465"/>
        <v>0.43680125329345582</v>
      </c>
      <c r="V512" s="2">
        <f t="shared" si="466"/>
        <v>0</v>
      </c>
      <c r="Y512" s="1">
        <f>SUMIF(County!$AT$2456:$AT$2589,$BA512,County!R$2456:R$2589)+SUMIF('Cong Dist'!$BA$1779:$BA$1809,$BA512,'Cong Dist'!Y$1779:Y$1809)</f>
        <v>7909</v>
      </c>
      <c r="Z512" s="1">
        <f>SUMIF(County!$AT$2456:$AT$2589,$BA512,County!S$2456:S$2589)+SUMIF('Cong Dist'!$BA$1779:$BA$1809,$BA512,'Cong Dist'!Z$1779:Z$1809)</f>
        <v>6134</v>
      </c>
      <c r="AP512" s="7">
        <f>IF(AA512&gt;0,RANK(AA512,(W512:Y512,Z512:AN512)),0)</f>
        <v>0</v>
      </c>
      <c r="AQ512" s="7">
        <f>IF(AB512&gt;0,RANK(AB512,(W512:Y512,Z512:AN512)),0)</f>
        <v>0</v>
      </c>
      <c r="AR512" s="7">
        <f>IF(AC512&gt;0,RANK(AC512,(W512:Y512,Z512:AN512)),0)</f>
        <v>0</v>
      </c>
      <c r="AS512" s="7">
        <f>IF(AD512&gt;0,RANK(AD512,(W512:Y512,AD512:AN512)),0)</f>
        <v>0</v>
      </c>
      <c r="AT512" s="2">
        <f t="shared" si="459"/>
        <v>0</v>
      </c>
      <c r="AU512" s="2">
        <f t="shared" si="460"/>
        <v>0</v>
      </c>
      <c r="AV512" s="2">
        <f t="shared" si="461"/>
        <v>0</v>
      </c>
      <c r="AW512" s="2">
        <f t="shared" si="462"/>
        <v>0</v>
      </c>
      <c r="AY512" s="2" t="str">
        <f t="shared" si="417"/>
        <v>District 9</v>
      </c>
      <c r="AZ512" t="str">
        <f t="shared" si="418"/>
        <v>VA</v>
      </c>
      <c r="BA512">
        <v>9</v>
      </c>
      <c r="BC512" s="91">
        <v>51</v>
      </c>
      <c r="BD512" s="93">
        <v>909</v>
      </c>
      <c r="BE512" s="100">
        <f t="shared" si="463"/>
        <v>51909</v>
      </c>
      <c r="BF512" t="s">
        <v>2683</v>
      </c>
      <c r="BG512" t="s">
        <v>3290</v>
      </c>
    </row>
    <row r="513" spans="1:59" outlineLevel="1">
      <c r="A513" t="s">
        <v>49</v>
      </c>
      <c r="B513" t="s">
        <v>203</v>
      </c>
      <c r="C513" s="1">
        <f t="shared" si="455"/>
        <v>16369</v>
      </c>
      <c r="D513" s="1">
        <v>0</v>
      </c>
      <c r="E513" s="1"/>
      <c r="F513" s="1"/>
      <c r="G513" s="1"/>
      <c r="H513" s="1"/>
      <c r="I513" s="1"/>
      <c r="J513" s="1"/>
      <c r="K513" s="7">
        <f>IF(W513&gt;0,RANK(W513,(W513:Y513,Z513:AN513)),0)</f>
        <v>0</v>
      </c>
      <c r="L513" s="7">
        <f>IF(X513&gt;0,RANK(X513,(W513:Y513,Z513:AN513)),0)</f>
        <v>0</v>
      </c>
      <c r="M513" s="7">
        <f>IF(Y513&gt;0,RANK(Y513,(W513:Y513,Z513:AN513)),0)</f>
        <v>1</v>
      </c>
      <c r="N513" s="7">
        <f>IF(Z513&gt;0,RANK(Z513,(W513:Y513,Z513:AN513)),0)</f>
        <v>2</v>
      </c>
      <c r="O513" s="48">
        <f t="shared" si="456"/>
        <v>3377</v>
      </c>
      <c r="P513" s="163">
        <f t="shared" si="450"/>
        <v>0.20630460015883684</v>
      </c>
      <c r="Q513" s="2"/>
      <c r="R513" s="2">
        <f t="shared" si="457"/>
        <v>0</v>
      </c>
      <c r="S513" s="2">
        <f t="shared" si="458"/>
        <v>0</v>
      </c>
      <c r="T513" s="2">
        <f t="shared" si="464"/>
        <v>0.60315230007941845</v>
      </c>
      <c r="U513" s="2">
        <f t="shared" si="465"/>
        <v>0.39684769992058161</v>
      </c>
      <c r="V513" s="2">
        <f>IF(C513=0,"-",(1-R513-S513-T513-U513))</f>
        <v>-5.5511151231257827E-17</v>
      </c>
      <c r="Y513" s="1">
        <f>SUMIF(County!$AT$2456:$AT$2589,$BA513,County!R$2456:R$2589)+SUMIF('Cong Dist'!$BA$1779:$BA$1809,$BA513,'Cong Dist'!Y$1779:Y$1809)</f>
        <v>9873</v>
      </c>
      <c r="Z513" s="1">
        <f>SUMIF(County!$AT$2456:$AT$2589,$BA513,County!S$2456:S$2589)+SUMIF('Cong Dist'!$BA$1779:$BA$1809,$BA513,'Cong Dist'!Z$1779:Z$1809)</f>
        <v>6496</v>
      </c>
      <c r="AP513" s="7">
        <f>IF(AA513&gt;0,RANK(AA513,(W513:Y513,Z513:AN513)),0)</f>
        <v>0</v>
      </c>
      <c r="AQ513" s="7">
        <f>IF(AB513&gt;0,RANK(AB513,(W513:Y513,Z513:AN513)),0)</f>
        <v>0</v>
      </c>
      <c r="AR513" s="7">
        <f>IF(AC513&gt;0,RANK(AC513,(W513:Y513,Z513:AN513)),0)</f>
        <v>0</v>
      </c>
      <c r="AS513" s="7">
        <f>IF(AD513&gt;0,RANK(AD513,(W513:Y513,AD513:AN513)),0)</f>
        <v>0</v>
      </c>
      <c r="AT513" s="2">
        <f t="shared" si="459"/>
        <v>0</v>
      </c>
      <c r="AU513" s="2">
        <f t="shared" si="460"/>
        <v>0</v>
      </c>
      <c r="AV513" s="2">
        <f t="shared" si="461"/>
        <v>0</v>
      </c>
      <c r="AW513" s="2">
        <f t="shared" si="462"/>
        <v>0</v>
      </c>
      <c r="AY513" s="2" t="str">
        <f t="shared" ref="AY513:AY544" si="467">A513</f>
        <v>District 10</v>
      </c>
      <c r="AZ513" t="str">
        <f t="shared" ref="AZ513:AZ544" si="468">B513</f>
        <v>VA</v>
      </c>
      <c r="BA513">
        <v>10</v>
      </c>
      <c r="BC513" s="91">
        <v>51</v>
      </c>
      <c r="BD513" s="93">
        <v>910</v>
      </c>
      <c r="BE513" s="100">
        <f t="shared" si="463"/>
        <v>51910</v>
      </c>
      <c r="BF513" t="s">
        <v>2683</v>
      </c>
      <c r="BG513" t="s">
        <v>3290</v>
      </c>
    </row>
    <row r="514" spans="1:59" outlineLevel="1">
      <c r="A514" t="s">
        <v>1941</v>
      </c>
      <c r="B514" t="s">
        <v>203</v>
      </c>
      <c r="C514" s="1">
        <f t="shared" si="455"/>
        <v>1002</v>
      </c>
      <c r="D514" s="1">
        <v>0</v>
      </c>
      <c r="E514" s="1"/>
      <c r="F514" s="1"/>
      <c r="G514" s="1"/>
      <c r="H514" s="1"/>
      <c r="I514" s="1"/>
      <c r="J514" s="1"/>
      <c r="K514" s="7">
        <f>IF(W514&gt;0,RANK(W514,(W514:Y514,Z514:AN514)),0)</f>
        <v>0</v>
      </c>
      <c r="L514" s="7">
        <f>IF(X514&gt;0,RANK(X514,(W514:Y514,Z514:AN514)),0)</f>
        <v>0</v>
      </c>
      <c r="M514" s="7">
        <f>IF(Y514&gt;0,RANK(Y514,(W514:Y514,Z514:AN514)),0)</f>
        <v>1</v>
      </c>
      <c r="N514" s="7">
        <f>IF(Z514&gt;0,RANK(Z514,(W514:Y514,Z514:AN514)),0)</f>
        <v>2</v>
      </c>
      <c r="O514" s="48">
        <f t="shared" si="456"/>
        <v>206</v>
      </c>
      <c r="P514" s="163">
        <f t="shared" si="450"/>
        <v>0.20558882235528941</v>
      </c>
      <c r="Q514" s="2"/>
      <c r="R514" s="2">
        <f t="shared" si="457"/>
        <v>0</v>
      </c>
      <c r="S514" s="2">
        <f t="shared" si="458"/>
        <v>0</v>
      </c>
      <c r="T514" s="2">
        <f t="shared" si="464"/>
        <v>0.60279441117764476</v>
      </c>
      <c r="U514" s="2">
        <f t="shared" si="465"/>
        <v>0.39720558882235529</v>
      </c>
      <c r="V514" s="2">
        <f>IF(C514=0,"-",(1-R514-S514-T514-U514))</f>
        <v>-5.5511151231257827E-17</v>
      </c>
      <c r="Y514" s="1">
        <f>SUMIF(County!$AT$2456:$AT$2589,$BA514,County!R$2456:R$2589)+SUMIF('Cong Dist'!$BA$1779:$BA$1809,$BA514,'Cong Dist'!Y$1779:Y$1809)</f>
        <v>604</v>
      </c>
      <c r="Z514" s="1">
        <f>SUMIF(County!$AT$2456:$AT$2589,$BA514,County!S$2456:S$2589)+SUMIF('Cong Dist'!$BA$1779:$BA$1809,$BA514,'Cong Dist'!Z$1779:Z$1809)</f>
        <v>398</v>
      </c>
      <c r="AP514" s="7">
        <f>IF(AA514&gt;0,RANK(AA514,(W514:Y514,Z514:AN514)),0)</f>
        <v>0</v>
      </c>
      <c r="AQ514" s="7">
        <f>IF(AB514&gt;0,RANK(AB514,(W514:Y514,Z514:AN514)),0)</f>
        <v>0</v>
      </c>
      <c r="AR514" s="7">
        <f>IF(AC514&gt;0,RANK(AC514,(W514:Y514,Z514:AN514)),0)</f>
        <v>0</v>
      </c>
      <c r="AS514" s="7">
        <f>IF(AD514&gt;0,RANK(AD514,(W514:Y514,AD514:AN514)),0)</f>
        <v>0</v>
      </c>
      <c r="AT514" s="2">
        <f t="shared" si="459"/>
        <v>0</v>
      </c>
      <c r="AU514" s="2">
        <f t="shared" si="460"/>
        <v>0</v>
      </c>
      <c r="AV514" s="2">
        <f t="shared" si="461"/>
        <v>0</v>
      </c>
      <c r="AW514" s="2">
        <f t="shared" si="462"/>
        <v>0</v>
      </c>
      <c r="AY514" s="2" t="str">
        <f t="shared" si="467"/>
        <v>District 11</v>
      </c>
      <c r="AZ514" t="str">
        <f t="shared" si="468"/>
        <v>VA</v>
      </c>
      <c r="BA514">
        <v>11</v>
      </c>
      <c r="BC514" s="91">
        <v>51</v>
      </c>
      <c r="BD514" s="93">
        <v>911</v>
      </c>
      <c r="BE514" s="100">
        <f t="shared" si="463"/>
        <v>51911</v>
      </c>
      <c r="BF514" t="s">
        <v>2683</v>
      </c>
      <c r="BG514" t="s">
        <v>3290</v>
      </c>
    </row>
    <row r="515" spans="1:59">
      <c r="A515" t="s">
        <v>1755</v>
      </c>
      <c r="B515" t="s">
        <v>1136</v>
      </c>
      <c r="C515" s="1">
        <f t="shared" si="455"/>
        <v>157417</v>
      </c>
      <c r="D515" s="1">
        <v>63</v>
      </c>
      <c r="E515" s="1" t="str">
        <f>IF(W515=MAX($W515:$AC515),$D515,"")</f>
        <v/>
      </c>
      <c r="F515" s="1" t="str">
        <f>IF(X515=MAX($W515:$AC515),$D515,"")</f>
        <v/>
      </c>
      <c r="G515" s="1">
        <f>IF(Y515=MAX($W515:$AC515),$D515,"")</f>
        <v>63</v>
      </c>
      <c r="H515" s="1" t="str">
        <f>IF(Z515=MAX($W515:$AC515),$D515,"")</f>
        <v/>
      </c>
      <c r="I515" s="1" t="str">
        <f>IF(AA515=MAX($W515:$AC515),$D515,"")</f>
        <v/>
      </c>
      <c r="J515" s="1"/>
      <c r="K515" s="7">
        <f>IF(W515&gt;0,RANK(W515,(W515:Y515,Z515:AN515)),0)</f>
        <v>0</v>
      </c>
      <c r="L515" s="7">
        <f>IF(X515&gt;0,RANK(X515,(W515:Y515,Z515:AN515)),0)</f>
        <v>0</v>
      </c>
      <c r="M515" s="7">
        <f>IF(Y515&gt;0,RANK(Y515,(W515:Y515,Z515:AN515)),0)</f>
        <v>1</v>
      </c>
      <c r="N515" s="7">
        <f>IF(Z515&gt;0,RANK(Z515,(W515:Y515,Z515:AN515)),0)</f>
        <v>2</v>
      </c>
      <c r="O515" s="48">
        <f t="shared" si="456"/>
        <v>26437</v>
      </c>
      <c r="P515" s="163">
        <f t="shared" si="450"/>
        <v>0.16794247127057432</v>
      </c>
      <c r="Q515" s="2"/>
      <c r="R515" s="2">
        <f t="shared" si="457"/>
        <v>0</v>
      </c>
      <c r="S515" s="2">
        <f t="shared" si="458"/>
        <v>0</v>
      </c>
      <c r="T515" s="2">
        <f t="shared" si="464"/>
        <v>0.58397123563528719</v>
      </c>
      <c r="U515" s="2">
        <f t="shared" si="465"/>
        <v>0.41602876436471281</v>
      </c>
      <c r="V515" s="2">
        <f>IF(C515=0,"-",(1-R515-S515-T515-U515))</f>
        <v>0</v>
      </c>
      <c r="Y515" s="1">
        <f>SUM(Y504:Y514)</f>
        <v>91927</v>
      </c>
      <c r="Z515" s="1">
        <f>SUM(Z504:Z514)</f>
        <v>65490</v>
      </c>
      <c r="AP515" s="7">
        <f>IF(AA515&gt;0,RANK(AA515,(W515:Y515,Z515:AN515)),0)</f>
        <v>0</v>
      </c>
      <c r="AQ515" s="7">
        <f>IF(AB515&gt;0,RANK(AB515,(W515:Y515,Z515:AN515)),0)</f>
        <v>0</v>
      </c>
      <c r="AR515" s="7">
        <f>IF(AC515&gt;0,RANK(AC515,(W515:Y515,Z515:AN515)),0)</f>
        <v>0</v>
      </c>
      <c r="AS515" s="7">
        <f>IF(AD515&gt;0,RANK(AD515,(W515:Y515,AD515:AN515)),0)</f>
        <v>0</v>
      </c>
      <c r="AT515" s="2">
        <f t="shared" si="459"/>
        <v>0</v>
      </c>
      <c r="AU515" s="2">
        <f t="shared" si="460"/>
        <v>0</v>
      </c>
      <c r="AV515" s="2">
        <f t="shared" si="461"/>
        <v>0</v>
      </c>
      <c r="AW515" s="2">
        <f t="shared" si="462"/>
        <v>0</v>
      </c>
      <c r="AY515" s="2" t="str">
        <f t="shared" si="467"/>
        <v>Virginia</v>
      </c>
      <c r="AZ515" t="str">
        <f t="shared" si="468"/>
        <v>T</v>
      </c>
      <c r="BC515" s="91">
        <v>51</v>
      </c>
      <c r="BD515" s="93"/>
      <c r="BE515" s="100">
        <f t="shared" si="463"/>
        <v>51000</v>
      </c>
      <c r="BF515" t="s">
        <v>1662</v>
      </c>
      <c r="BG515" t="s">
        <v>3290</v>
      </c>
    </row>
    <row r="516" spans="1:59">
      <c r="C516" s="1"/>
      <c r="D516" s="1"/>
      <c r="E516" s="1"/>
      <c r="F516" s="1"/>
      <c r="G516" s="1"/>
      <c r="H516" s="1"/>
      <c r="I516" s="1"/>
      <c r="J516" s="1"/>
      <c r="K516" s="7"/>
      <c r="L516" s="7"/>
      <c r="M516" s="7"/>
      <c r="N516" s="7"/>
      <c r="O516" s="48"/>
      <c r="P516" s="163"/>
      <c r="Q516" s="2"/>
      <c r="R516" s="2"/>
      <c r="S516" s="2"/>
      <c r="T516" s="2"/>
      <c r="U516" s="2"/>
      <c r="V516" s="2"/>
      <c r="AK516" s="1"/>
      <c r="AP516" s="7"/>
      <c r="AQ516" s="7"/>
      <c r="AR516" s="7"/>
      <c r="AS516" s="7"/>
      <c r="AT516" s="2"/>
      <c r="AU516" s="2"/>
      <c r="AV516" s="2"/>
      <c r="AW516" s="2"/>
      <c r="AY516" s="2"/>
      <c r="BD516" s="93"/>
    </row>
    <row r="517" spans="1:59" outlineLevel="1">
      <c r="A517" s="9" t="s">
        <v>2197</v>
      </c>
      <c r="B517" t="s">
        <v>1585</v>
      </c>
      <c r="C517" s="1" t="e">
        <f t="shared" ref="C517:C526" si="469">SUM(W517:AN517)</f>
        <v>#REF!</v>
      </c>
      <c r="D517" s="1">
        <v>0</v>
      </c>
      <c r="E517" s="1">
        <v>0</v>
      </c>
      <c r="F517" s="1">
        <v>0</v>
      </c>
      <c r="G517" s="1">
        <v>0</v>
      </c>
      <c r="H517" s="1">
        <v>0</v>
      </c>
      <c r="I517" s="1">
        <v>0</v>
      </c>
      <c r="J517" s="1"/>
      <c r="K517" s="7" t="e">
        <f>IF(W517&gt;0,RANK(W517,(W517:Y517,Z517:AN517)),0)</f>
        <v>#REF!</v>
      </c>
      <c r="L517" s="7" t="e">
        <f>IF(X517&gt;0,RANK(X517,(W517:Y517,Z517:AN517)),0)</f>
        <v>#REF!</v>
      </c>
      <c r="M517" s="7" t="e">
        <f>IF(Y517&gt;0,RANK(Y517,(W517:Y517,Z517:AN517)),0)</f>
        <v>#REF!</v>
      </c>
      <c r="N517" s="7" t="e">
        <f>IF(Z517&gt;0,RANK(Z517,(W517:Y517,Z517:AN517)),0)</f>
        <v>#REF!</v>
      </c>
      <c r="O517" s="48" t="e">
        <f t="shared" ref="O517:O526" si="470">MAX(W517:AD517)-LARGE(W517:AD517,2)</f>
        <v>#REF!</v>
      </c>
      <c r="P517" s="163" t="e">
        <f t="shared" si="450"/>
        <v>#REF!</v>
      </c>
      <c r="Q517" s="2"/>
      <c r="R517" s="2" t="e">
        <f t="shared" ref="R517:R525" si="471">IF($C517=0,"-",W517/$C517)</f>
        <v>#REF!</v>
      </c>
      <c r="S517" s="2" t="e">
        <f t="shared" ref="S517:S525" si="472">IF($C517=0,"-",X517/$C517)</f>
        <v>#REF!</v>
      </c>
      <c r="T517" s="2" t="e">
        <f t="shared" ref="T517:T525" si="473">IF($C517=0,"-",Y517/$C517)</f>
        <v>#REF!</v>
      </c>
      <c r="U517" s="2" t="e">
        <f t="shared" ref="U517:U526" si="474">IF($C517=0,"-",Z517/$C517)</f>
        <v>#REF!</v>
      </c>
      <c r="V517" s="2" t="e">
        <f t="shared" ref="V517:V526" si="475">IF(C517=0,"-",(1-R517-S517-T517-U517))</f>
        <v>#REF!</v>
      </c>
      <c r="W517" s="1" t="e">
        <f>SUMIF(County!#REF!,$BA517,County!#REF!)+SUMIF($BA$1812:$BA$1829,$BA517,W$1812:W$1829)</f>
        <v>#REF!</v>
      </c>
      <c r="X517" s="1" t="e">
        <f>SUMIF(County!#REF!,$BA517,County!#REF!)+SUMIF($BA$1812:$BA$1829,$BA517,X$1812:X$1829)</f>
        <v>#REF!</v>
      </c>
      <c r="Y517" s="1" t="e">
        <f>SUMIF(County!#REF!,$BA517,County!#REF!)+SUMIF($BA$1812:$BA$1829,$BA517,Y$1812:Y$1829)</f>
        <v>#REF!</v>
      </c>
      <c r="Z517" s="1" t="e">
        <f>SUMIF(County!#REF!,$BA517,County!#REF!)+SUMIF($BA$1812:$BA$1829,$BA517,Z$1812:Z$1829)</f>
        <v>#REF!</v>
      </c>
      <c r="AA517" s="1" t="e">
        <f>SUMIF(County!#REF!,$BA517,County!#REF!)+SUMIF($BA$1812:$BA$1829,$BA517,AA$1812:AA$1829)</f>
        <v>#REF!</v>
      </c>
      <c r="AB517" s="1" t="e">
        <f>SUMIF(County!#REF!,$BA517,County!#REF!)+SUMIF($BA$1812:$BA$1829,$BA517,AB$1812:AB$1829)</f>
        <v>#REF!</v>
      </c>
      <c r="AC517" s="1" t="e">
        <f>SUMIF(County!#REF!,$BA517,County!#REF!)+SUMIF($BA$1812:$BA$1829,$BA517,AC$1812:AC$1829)</f>
        <v>#REF!</v>
      </c>
      <c r="AD517" s="1" t="e">
        <f>SUMIF(County!#REF!,$BA517,County!#REF!)+SUMIF($BA$1812:$BA$1829,$BA517,AD$1812:AD$1829)</f>
        <v>#REF!</v>
      </c>
      <c r="AF517" s="48"/>
      <c r="AH517" s="1"/>
      <c r="AI517" s="1"/>
      <c r="AJ517" s="48"/>
      <c r="AK517" s="1"/>
      <c r="AL517" s="1"/>
      <c r="AM517" s="1"/>
      <c r="AN517" s="1"/>
      <c r="AP517" s="7" t="e">
        <f>IF(AA517&gt;0,RANK(AA517,(W517:Y517,Z517:AN517)),0)</f>
        <v>#REF!</v>
      </c>
      <c r="AQ517" s="7" t="e">
        <f>IF(AB517&gt;0,RANK(AB517,(W517:Y517,Z517:AN517)),0)</f>
        <v>#REF!</v>
      </c>
      <c r="AR517" s="7" t="e">
        <f>IF(AC517&gt;0,RANK(AC517,(W517:Y517,Z517:AN517)),0)</f>
        <v>#REF!</v>
      </c>
      <c r="AS517" s="7" t="e">
        <f>IF(AD517&gt;0,RANK(AD517,(W517:Y517,AD517:AN517)),0)</f>
        <v>#REF!</v>
      </c>
      <c r="AT517" s="2" t="e">
        <f t="shared" ref="AT517:AT525" si="476">IF($C517=0,"-",AA517/$C517)</f>
        <v>#REF!</v>
      </c>
      <c r="AU517" s="2" t="e">
        <f t="shared" ref="AU517:AU526" si="477">IF($C517=0,"-",AB517/$C517)</f>
        <v>#REF!</v>
      </c>
      <c r="AV517" s="2" t="e">
        <f t="shared" ref="AV517:AV525" si="478">IF($C517=0,"-",AC517/$C517)</f>
        <v>#REF!</v>
      </c>
      <c r="AW517" s="2" t="e">
        <f t="shared" ref="AW517:AW526" si="479">IF($C517=0,"-",AD517/$C517)</f>
        <v>#REF!</v>
      </c>
      <c r="AY517" s="2" t="str">
        <f t="shared" si="467"/>
        <v>District 1</v>
      </c>
      <c r="AZ517" t="str">
        <f t="shared" si="468"/>
        <v>WA</v>
      </c>
      <c r="BA517">
        <v>1</v>
      </c>
      <c r="BC517" s="91">
        <v>53</v>
      </c>
      <c r="BD517" s="93">
        <v>901</v>
      </c>
      <c r="BE517" s="100">
        <f t="shared" ref="BE517:BE526" si="480">BC517*1000+BD517</f>
        <v>53901</v>
      </c>
      <c r="BF517" t="s">
        <v>2683</v>
      </c>
      <c r="BG517" t="s">
        <v>3290</v>
      </c>
    </row>
    <row r="518" spans="1:59" outlineLevel="1">
      <c r="A518" s="9" t="s">
        <v>1601</v>
      </c>
      <c r="B518" t="s">
        <v>1585</v>
      </c>
      <c r="C518" s="1" t="e">
        <f t="shared" si="469"/>
        <v>#REF!</v>
      </c>
      <c r="D518" s="1">
        <v>0</v>
      </c>
      <c r="E518" s="1">
        <v>0</v>
      </c>
      <c r="F518" s="1">
        <v>0</v>
      </c>
      <c r="G518" s="1">
        <v>0</v>
      </c>
      <c r="H518" s="1">
        <v>0</v>
      </c>
      <c r="I518" s="1">
        <v>0</v>
      </c>
      <c r="J518" s="1"/>
      <c r="K518" s="7" t="e">
        <f>IF(W518&gt;0,RANK(W518,(W518:Y518,Z518:AN518)),0)</f>
        <v>#REF!</v>
      </c>
      <c r="L518" s="7" t="e">
        <f>IF(X518&gt;0,RANK(X518,(W518:Y518,Z518:AN518)),0)</f>
        <v>#REF!</v>
      </c>
      <c r="M518" s="7" t="e">
        <f>IF(Y518&gt;0,RANK(Y518,(W518:Y518,Z518:AN518)),0)</f>
        <v>#REF!</v>
      </c>
      <c r="N518" s="7" t="e">
        <f>IF(Z518&gt;0,RANK(Z518,(W518:Y518,Z518:AN518)),0)</f>
        <v>#REF!</v>
      </c>
      <c r="O518" s="48" t="e">
        <f t="shared" si="470"/>
        <v>#REF!</v>
      </c>
      <c r="P518" s="163" t="e">
        <f t="shared" si="450"/>
        <v>#REF!</v>
      </c>
      <c r="Q518" s="2"/>
      <c r="R518" s="2" t="e">
        <f t="shared" si="471"/>
        <v>#REF!</v>
      </c>
      <c r="S518" s="2" t="e">
        <f t="shared" si="472"/>
        <v>#REF!</v>
      </c>
      <c r="T518" s="2" t="e">
        <f t="shared" si="473"/>
        <v>#REF!</v>
      </c>
      <c r="U518" s="2" t="e">
        <f t="shared" si="474"/>
        <v>#REF!</v>
      </c>
      <c r="V518" s="2" t="e">
        <f t="shared" si="475"/>
        <v>#REF!</v>
      </c>
      <c r="W518" s="1" t="e">
        <f>SUMIF(County!#REF!,$BA518,County!#REF!)+SUMIF($BA$1812:$BA$1829,$BA518,W$1812:W$1829)</f>
        <v>#REF!</v>
      </c>
      <c r="X518" s="1" t="e">
        <f>SUMIF(County!#REF!,$BA518,County!#REF!)+SUMIF($BA$1812:$BA$1829,$BA518,X$1812:X$1829)</f>
        <v>#REF!</v>
      </c>
      <c r="Y518" s="1" t="e">
        <f>SUMIF(County!#REF!,$BA518,County!#REF!)+SUMIF($BA$1812:$BA$1829,$BA518,Y$1812:Y$1829)</f>
        <v>#REF!</v>
      </c>
      <c r="Z518" s="1" t="e">
        <f>SUMIF(County!#REF!,$BA518,County!#REF!)+SUMIF($BA$1812:$BA$1829,$BA518,Z$1812:Z$1829)</f>
        <v>#REF!</v>
      </c>
      <c r="AA518" s="1" t="e">
        <f>SUMIF(County!#REF!,$BA518,County!#REF!)+SUMIF($BA$1812:$BA$1829,$BA518,AA$1812:AA$1829)</f>
        <v>#REF!</v>
      </c>
      <c r="AB518" s="1" t="e">
        <f>SUMIF(County!#REF!,$BA518,County!#REF!)+SUMIF($BA$1812:$BA$1829,$BA518,AB$1812:AB$1829)</f>
        <v>#REF!</v>
      </c>
      <c r="AC518" s="1" t="e">
        <f>SUMIF(County!#REF!,$BA518,County!#REF!)+SUMIF($BA$1812:$BA$1829,$BA518,AC$1812:AC$1829)</f>
        <v>#REF!</v>
      </c>
      <c r="AD518" s="1" t="e">
        <f>SUMIF(County!#REF!,$BA518,County!#REF!)+SUMIF($BA$1812:$BA$1829,$BA518,AD$1812:AD$1829)</f>
        <v>#REF!</v>
      </c>
      <c r="AH518" s="1"/>
      <c r="AI518" s="1"/>
      <c r="AJ518" s="48"/>
      <c r="AK518" s="1"/>
      <c r="AL518" s="1"/>
      <c r="AM518" s="1"/>
      <c r="AN518" s="1"/>
      <c r="AP518" s="7" t="e">
        <f>IF(AA518&gt;0,RANK(AA518,(W518:Y518,Z518:AN518)),0)</f>
        <v>#REF!</v>
      </c>
      <c r="AQ518" s="7" t="e">
        <f>IF(AB518&gt;0,RANK(AB518,(W518:Y518,Z518:AN518)),0)</f>
        <v>#REF!</v>
      </c>
      <c r="AR518" s="7" t="e">
        <f>IF(AC518&gt;0,RANK(AC518,(W518:Y518,Z518:AN518)),0)</f>
        <v>#REF!</v>
      </c>
      <c r="AS518" s="7" t="e">
        <f>IF(AD518&gt;0,RANK(AD518,(W518:Y518,AD518:AN518)),0)</f>
        <v>#REF!</v>
      </c>
      <c r="AT518" s="2" t="e">
        <f t="shared" si="476"/>
        <v>#REF!</v>
      </c>
      <c r="AU518" s="2" t="e">
        <f t="shared" si="477"/>
        <v>#REF!</v>
      </c>
      <c r="AV518" s="2" t="e">
        <f t="shared" si="478"/>
        <v>#REF!</v>
      </c>
      <c r="AW518" s="2" t="e">
        <f t="shared" si="479"/>
        <v>#REF!</v>
      </c>
      <c r="AY518" s="2" t="str">
        <f t="shared" si="467"/>
        <v>District 2</v>
      </c>
      <c r="AZ518" t="str">
        <f t="shared" si="468"/>
        <v>WA</v>
      </c>
      <c r="BA518">
        <v>2</v>
      </c>
      <c r="BC518" s="91">
        <v>53</v>
      </c>
      <c r="BD518" s="93">
        <v>902</v>
      </c>
      <c r="BE518" s="100">
        <f t="shared" si="480"/>
        <v>53902</v>
      </c>
      <c r="BF518" t="s">
        <v>2683</v>
      </c>
      <c r="BG518" t="s">
        <v>3290</v>
      </c>
    </row>
    <row r="519" spans="1:59" outlineLevel="1">
      <c r="A519" s="9" t="s">
        <v>1602</v>
      </c>
      <c r="B519" t="s">
        <v>1585</v>
      </c>
      <c r="C519" s="1" t="e">
        <f t="shared" si="469"/>
        <v>#REF!</v>
      </c>
      <c r="D519" s="1">
        <v>0</v>
      </c>
      <c r="E519" s="1">
        <v>0</v>
      </c>
      <c r="F519" s="1">
        <v>0</v>
      </c>
      <c r="G519" s="1">
        <v>0</v>
      </c>
      <c r="H519" s="1">
        <v>0</v>
      </c>
      <c r="I519" s="1">
        <v>0</v>
      </c>
      <c r="J519" s="1"/>
      <c r="K519" s="7" t="e">
        <f>IF(W519&gt;0,RANK(W519,(W519:Y519,Z519:AN519)),0)</f>
        <v>#REF!</v>
      </c>
      <c r="L519" s="7" t="e">
        <f>IF(X519&gt;0,RANK(X519,(W519:Y519,Z519:AN519)),0)</f>
        <v>#REF!</v>
      </c>
      <c r="M519" s="7" t="e">
        <f>IF(Y519&gt;0,RANK(Y519,(W519:Y519,Z519:AN519)),0)</f>
        <v>#REF!</v>
      </c>
      <c r="N519" s="7" t="e">
        <f>IF(Z519&gt;0,RANK(Z519,(W519:Y519,Z519:AN519)),0)</f>
        <v>#REF!</v>
      </c>
      <c r="O519" s="48" t="e">
        <f t="shared" si="470"/>
        <v>#REF!</v>
      </c>
      <c r="P519" s="163" t="e">
        <f t="shared" si="450"/>
        <v>#REF!</v>
      </c>
      <c r="Q519" s="2"/>
      <c r="R519" s="2" t="e">
        <f t="shared" si="471"/>
        <v>#REF!</v>
      </c>
      <c r="S519" s="2" t="e">
        <f t="shared" si="472"/>
        <v>#REF!</v>
      </c>
      <c r="T519" s="2" t="e">
        <f t="shared" si="473"/>
        <v>#REF!</v>
      </c>
      <c r="U519" s="2" t="e">
        <f t="shared" si="474"/>
        <v>#REF!</v>
      </c>
      <c r="V519" s="2" t="e">
        <f t="shared" si="475"/>
        <v>#REF!</v>
      </c>
      <c r="W519" s="1" t="e">
        <f>SUMIF(County!#REF!,$BA519,County!#REF!)+SUMIF($BA$1812:$BA$1829,$BA519,W$1812:W$1829)</f>
        <v>#REF!</v>
      </c>
      <c r="X519" s="1" t="e">
        <f>SUMIF(County!#REF!,$BA519,County!#REF!)+SUMIF($BA$1812:$BA$1829,$BA519,X$1812:X$1829)</f>
        <v>#REF!</v>
      </c>
      <c r="Y519" s="1" t="e">
        <f>SUMIF(County!#REF!,$BA519,County!#REF!)+SUMIF($BA$1812:$BA$1829,$BA519,Y$1812:Y$1829)</f>
        <v>#REF!</v>
      </c>
      <c r="Z519" s="1" t="e">
        <f>SUMIF(County!#REF!,$BA519,County!#REF!)+SUMIF($BA$1812:$BA$1829,$BA519,Z$1812:Z$1829)</f>
        <v>#REF!</v>
      </c>
      <c r="AA519" s="1" t="e">
        <f>SUMIF(County!#REF!,$BA519,County!#REF!)+SUMIF($BA$1812:$BA$1829,$BA519,AA$1812:AA$1829)</f>
        <v>#REF!</v>
      </c>
      <c r="AB519" s="1" t="e">
        <f>SUMIF(County!#REF!,$BA519,County!#REF!)+SUMIF($BA$1812:$BA$1829,$BA519,AB$1812:AB$1829)</f>
        <v>#REF!</v>
      </c>
      <c r="AC519" s="1" t="e">
        <f>SUMIF(County!#REF!,$BA519,County!#REF!)+SUMIF($BA$1812:$BA$1829,$BA519,AC$1812:AC$1829)</f>
        <v>#REF!</v>
      </c>
      <c r="AD519" s="1" t="e">
        <f>SUMIF(County!#REF!,$BA519,County!#REF!)+SUMIF($BA$1812:$BA$1829,$BA519,AD$1812:AD$1829)</f>
        <v>#REF!</v>
      </c>
      <c r="AF519" s="48"/>
      <c r="AH519" s="1"/>
      <c r="AI519" s="1"/>
      <c r="AJ519" s="48"/>
      <c r="AK519" s="1"/>
      <c r="AL519" s="1"/>
      <c r="AM519" s="1"/>
      <c r="AN519" s="1"/>
      <c r="AP519" s="7" t="e">
        <f>IF(AA519&gt;0,RANK(AA519,(W519:Y519,Z519:AN519)),0)</f>
        <v>#REF!</v>
      </c>
      <c r="AQ519" s="7" t="e">
        <f>IF(AB519&gt;0,RANK(AB519,(W519:Y519,Z519:AN519)),0)</f>
        <v>#REF!</v>
      </c>
      <c r="AR519" s="7" t="e">
        <f>IF(AC519&gt;0,RANK(AC519,(W519:Y519,Z519:AN519)),0)</f>
        <v>#REF!</v>
      </c>
      <c r="AS519" s="7" t="e">
        <f>IF(AD519&gt;0,RANK(AD519,(W519:Y519,AD519:AN519)),0)</f>
        <v>#REF!</v>
      </c>
      <c r="AT519" s="2" t="e">
        <f t="shared" si="476"/>
        <v>#REF!</v>
      </c>
      <c r="AU519" s="2" t="e">
        <f t="shared" si="477"/>
        <v>#REF!</v>
      </c>
      <c r="AV519" s="2" t="e">
        <f t="shared" si="478"/>
        <v>#REF!</v>
      </c>
      <c r="AW519" s="2" t="e">
        <f t="shared" si="479"/>
        <v>#REF!</v>
      </c>
      <c r="AY519" s="2" t="str">
        <f t="shared" si="467"/>
        <v>District 3</v>
      </c>
      <c r="AZ519" t="str">
        <f t="shared" si="468"/>
        <v>WA</v>
      </c>
      <c r="BA519">
        <v>3</v>
      </c>
      <c r="BC519" s="91">
        <v>53</v>
      </c>
      <c r="BD519" s="93">
        <v>903</v>
      </c>
      <c r="BE519" s="100">
        <f t="shared" si="480"/>
        <v>53903</v>
      </c>
      <c r="BF519" t="s">
        <v>2683</v>
      </c>
      <c r="BG519" t="s">
        <v>3290</v>
      </c>
    </row>
    <row r="520" spans="1:59" outlineLevel="1">
      <c r="A520" s="9" t="s">
        <v>1873</v>
      </c>
      <c r="B520" t="s">
        <v>1585</v>
      </c>
      <c r="C520" s="1" t="e">
        <f t="shared" si="469"/>
        <v>#REF!</v>
      </c>
      <c r="D520" s="1">
        <v>0</v>
      </c>
      <c r="E520" s="1">
        <v>0</v>
      </c>
      <c r="F520" s="1">
        <v>0</v>
      </c>
      <c r="G520" s="1">
        <v>0</v>
      </c>
      <c r="H520" s="1">
        <v>0</v>
      </c>
      <c r="I520" s="1">
        <v>0</v>
      </c>
      <c r="J520" s="1"/>
      <c r="K520" s="7" t="e">
        <f>IF(W520&gt;0,RANK(W520,(W520:Y520,Z520:AN520)),0)</f>
        <v>#REF!</v>
      </c>
      <c r="L520" s="7" t="e">
        <f>IF(X520&gt;0,RANK(X520,(W520:Y520,Z520:AN520)),0)</f>
        <v>#REF!</v>
      </c>
      <c r="M520" s="7" t="e">
        <f>IF(Y520&gt;0,RANK(Y520,(W520:Y520,Z520:AN520)),0)</f>
        <v>#REF!</v>
      </c>
      <c r="N520" s="7" t="e">
        <f>IF(Z520&gt;0,RANK(Z520,(W520:Y520,Z520:AN520)),0)</f>
        <v>#REF!</v>
      </c>
      <c r="O520" s="48" t="e">
        <f t="shared" si="470"/>
        <v>#REF!</v>
      </c>
      <c r="P520" s="163" t="e">
        <f t="shared" si="450"/>
        <v>#REF!</v>
      </c>
      <c r="Q520" s="2"/>
      <c r="R520" s="2" t="e">
        <f t="shared" si="471"/>
        <v>#REF!</v>
      </c>
      <c r="S520" s="2" t="e">
        <f t="shared" si="472"/>
        <v>#REF!</v>
      </c>
      <c r="T520" s="2" t="e">
        <f t="shared" si="473"/>
        <v>#REF!</v>
      </c>
      <c r="U520" s="2" t="e">
        <f t="shared" si="474"/>
        <v>#REF!</v>
      </c>
      <c r="V520" s="2" t="e">
        <f t="shared" si="475"/>
        <v>#REF!</v>
      </c>
      <c r="W520" s="1" t="e">
        <f>SUMIF(County!#REF!,$BA520,County!#REF!)+SUMIF($BA$1812:$BA$1829,$BA520,W$1812:W$1829)</f>
        <v>#REF!</v>
      </c>
      <c r="X520" s="1" t="e">
        <f>SUMIF(County!#REF!,$BA520,County!#REF!)+SUMIF($BA$1812:$BA$1829,$BA520,X$1812:X$1829)</f>
        <v>#REF!</v>
      </c>
      <c r="Y520" s="1" t="e">
        <f>SUMIF(County!#REF!,$BA520,County!#REF!)+SUMIF($BA$1812:$BA$1829,$BA520,Y$1812:Y$1829)</f>
        <v>#REF!</v>
      </c>
      <c r="Z520" s="1" t="e">
        <f>SUMIF(County!#REF!,$BA520,County!#REF!)+SUMIF($BA$1812:$BA$1829,$BA520,Z$1812:Z$1829)</f>
        <v>#REF!</v>
      </c>
      <c r="AA520" s="1" t="e">
        <f>SUMIF(County!#REF!,$BA520,County!#REF!)+SUMIF($BA$1812:$BA$1829,$BA520,AA$1812:AA$1829)</f>
        <v>#REF!</v>
      </c>
      <c r="AB520" s="1" t="e">
        <f>SUMIF(County!#REF!,$BA520,County!#REF!)+SUMIF($BA$1812:$BA$1829,$BA520,AB$1812:AB$1829)</f>
        <v>#REF!</v>
      </c>
      <c r="AC520" s="1" t="e">
        <f>SUMIF(County!#REF!,$BA520,County!#REF!)+SUMIF($BA$1812:$BA$1829,$BA520,AC$1812:AC$1829)</f>
        <v>#REF!</v>
      </c>
      <c r="AD520" s="1" t="e">
        <f>SUMIF(County!#REF!,$BA520,County!#REF!)+SUMIF($BA$1812:$BA$1829,$BA520,AD$1812:AD$1829)</f>
        <v>#REF!</v>
      </c>
      <c r="AF520" s="48"/>
      <c r="AH520" s="1"/>
      <c r="AI520" s="1"/>
      <c r="AJ520" s="48"/>
      <c r="AK520" s="1"/>
      <c r="AL520" s="1"/>
      <c r="AM520" s="1"/>
      <c r="AN520" s="1"/>
      <c r="AP520" s="7" t="e">
        <f>IF(AA520&gt;0,RANK(AA520,(W520:Y520,Z520:AN520)),0)</f>
        <v>#REF!</v>
      </c>
      <c r="AQ520" s="7" t="e">
        <f>IF(AB520&gt;0,RANK(AB520,(W520:Y520,Z520:AN520)),0)</f>
        <v>#REF!</v>
      </c>
      <c r="AR520" s="7" t="e">
        <f>IF(AC520&gt;0,RANK(AC520,(W520:Y520,Z520:AN520)),0)</f>
        <v>#REF!</v>
      </c>
      <c r="AS520" s="7" t="e">
        <f>IF(AD520&gt;0,RANK(AD520,(W520:Y520,AD520:AN520)),0)</f>
        <v>#REF!</v>
      </c>
      <c r="AT520" s="2" t="e">
        <f t="shared" si="476"/>
        <v>#REF!</v>
      </c>
      <c r="AU520" s="2" t="e">
        <f t="shared" si="477"/>
        <v>#REF!</v>
      </c>
      <c r="AV520" s="2" t="e">
        <f t="shared" si="478"/>
        <v>#REF!</v>
      </c>
      <c r="AW520" s="2" t="e">
        <f t="shared" si="479"/>
        <v>#REF!</v>
      </c>
      <c r="AY520" s="2" t="str">
        <f t="shared" si="467"/>
        <v>District 4</v>
      </c>
      <c r="AZ520" t="str">
        <f t="shared" si="468"/>
        <v>WA</v>
      </c>
      <c r="BA520">
        <v>4</v>
      </c>
      <c r="BC520" s="91">
        <v>53</v>
      </c>
      <c r="BD520" s="93">
        <v>904</v>
      </c>
      <c r="BE520" s="100">
        <f t="shared" si="480"/>
        <v>53904</v>
      </c>
      <c r="BF520" t="s">
        <v>2683</v>
      </c>
      <c r="BG520" t="s">
        <v>3290</v>
      </c>
    </row>
    <row r="521" spans="1:59" outlineLevel="1">
      <c r="A521" s="9" t="s">
        <v>1827</v>
      </c>
      <c r="B521" t="s">
        <v>1585</v>
      </c>
      <c r="C521" s="1" t="e">
        <f t="shared" si="469"/>
        <v>#REF!</v>
      </c>
      <c r="D521" s="1">
        <v>0</v>
      </c>
      <c r="E521" s="1">
        <v>0</v>
      </c>
      <c r="F521" s="1">
        <v>0</v>
      </c>
      <c r="G521" s="1">
        <v>0</v>
      </c>
      <c r="H521" s="1">
        <v>0</v>
      </c>
      <c r="I521" s="1">
        <v>0</v>
      </c>
      <c r="J521" s="1"/>
      <c r="K521" s="7" t="e">
        <f>IF(W521&gt;0,RANK(W521,(W521:Y521,Z521:AN521)),0)</f>
        <v>#REF!</v>
      </c>
      <c r="L521" s="7" t="e">
        <f>IF(X521&gt;0,RANK(X521,(W521:Y521,Z521:AN521)),0)</f>
        <v>#REF!</v>
      </c>
      <c r="M521" s="7" t="e">
        <f>IF(Y521&gt;0,RANK(Y521,(W521:Y521,Z521:AN521)),0)</f>
        <v>#REF!</v>
      </c>
      <c r="N521" s="7" t="e">
        <f>IF(Z521&gt;0,RANK(Z521,(W521:Y521,Z521:AN521)),0)</f>
        <v>#REF!</v>
      </c>
      <c r="O521" s="48" t="e">
        <f t="shared" si="470"/>
        <v>#REF!</v>
      </c>
      <c r="P521" s="163" t="e">
        <f t="shared" si="450"/>
        <v>#REF!</v>
      </c>
      <c r="Q521" s="2"/>
      <c r="R521" s="2" t="e">
        <f t="shared" si="471"/>
        <v>#REF!</v>
      </c>
      <c r="S521" s="2" t="e">
        <f t="shared" si="472"/>
        <v>#REF!</v>
      </c>
      <c r="T521" s="2" t="e">
        <f t="shared" si="473"/>
        <v>#REF!</v>
      </c>
      <c r="U521" s="2" t="e">
        <f t="shared" si="474"/>
        <v>#REF!</v>
      </c>
      <c r="V521" s="2" t="e">
        <f t="shared" si="475"/>
        <v>#REF!</v>
      </c>
      <c r="W521" s="1" t="e">
        <f>SUMIF(County!#REF!,$BA521,County!#REF!)+SUMIF($BA$1812:$BA$1829,$BA521,W$1812:W$1829)</f>
        <v>#REF!</v>
      </c>
      <c r="X521" s="1" t="e">
        <f>SUMIF(County!#REF!,$BA521,County!#REF!)+SUMIF($BA$1812:$BA$1829,$BA521,X$1812:X$1829)</f>
        <v>#REF!</v>
      </c>
      <c r="Y521" s="1" t="e">
        <f>SUMIF(County!#REF!,$BA521,County!#REF!)+SUMIF($BA$1812:$BA$1829,$BA521,Y$1812:Y$1829)</f>
        <v>#REF!</v>
      </c>
      <c r="Z521" s="1" t="e">
        <f>SUMIF(County!#REF!,$BA521,County!#REF!)+SUMIF($BA$1812:$BA$1829,$BA521,Z$1812:Z$1829)</f>
        <v>#REF!</v>
      </c>
      <c r="AA521" s="1" t="e">
        <f>SUMIF(County!#REF!,$BA521,County!#REF!)+SUMIF($BA$1812:$BA$1829,$BA521,AA$1812:AA$1829)</f>
        <v>#REF!</v>
      </c>
      <c r="AB521" s="1" t="e">
        <f>SUMIF(County!#REF!,$BA521,County!#REF!)+SUMIF($BA$1812:$BA$1829,$BA521,AB$1812:AB$1829)</f>
        <v>#REF!</v>
      </c>
      <c r="AC521" s="1" t="e">
        <f>SUMIF(County!#REF!,$BA521,County!#REF!)+SUMIF($BA$1812:$BA$1829,$BA521,AC$1812:AC$1829)</f>
        <v>#REF!</v>
      </c>
      <c r="AD521" s="1" t="e">
        <f>SUMIF(County!#REF!,$BA521,County!#REF!)+SUMIF($BA$1812:$BA$1829,$BA521,AD$1812:AD$1829)</f>
        <v>#REF!</v>
      </c>
      <c r="AF521" s="48"/>
      <c r="AH521" s="1"/>
      <c r="AI521" s="1"/>
      <c r="AJ521" s="48"/>
      <c r="AK521" s="1"/>
      <c r="AL521" s="1"/>
      <c r="AM521" s="1"/>
      <c r="AN521" s="1"/>
      <c r="AP521" s="7" t="e">
        <f>IF(AA521&gt;0,RANK(AA521,(W521:Y521,Z521:AN521)),0)</f>
        <v>#REF!</v>
      </c>
      <c r="AQ521" s="7" t="e">
        <f>IF(AB521&gt;0,RANK(AB521,(W521:Y521,Z521:AN521)),0)</f>
        <v>#REF!</v>
      </c>
      <c r="AR521" s="7" t="e">
        <f>IF(AC521&gt;0,RANK(AC521,(W521:Y521,Z521:AN521)),0)</f>
        <v>#REF!</v>
      </c>
      <c r="AS521" s="7" t="e">
        <f>IF(AD521&gt;0,RANK(AD521,(W521:Y521,AD521:AN521)),0)</f>
        <v>#REF!</v>
      </c>
      <c r="AT521" s="2" t="e">
        <f t="shared" si="476"/>
        <v>#REF!</v>
      </c>
      <c r="AU521" s="2" t="e">
        <f t="shared" si="477"/>
        <v>#REF!</v>
      </c>
      <c r="AV521" s="2" t="e">
        <f t="shared" si="478"/>
        <v>#REF!</v>
      </c>
      <c r="AW521" s="2" t="e">
        <f t="shared" si="479"/>
        <v>#REF!</v>
      </c>
      <c r="AY521" s="2" t="str">
        <f t="shared" si="467"/>
        <v>District 5</v>
      </c>
      <c r="AZ521" t="str">
        <f t="shared" si="468"/>
        <v>WA</v>
      </c>
      <c r="BA521">
        <v>5</v>
      </c>
      <c r="BC521" s="91">
        <v>53</v>
      </c>
      <c r="BD521" s="93">
        <v>905</v>
      </c>
      <c r="BE521" s="100">
        <f t="shared" si="480"/>
        <v>53905</v>
      </c>
      <c r="BF521" t="s">
        <v>2683</v>
      </c>
      <c r="BG521" t="s">
        <v>3290</v>
      </c>
    </row>
    <row r="522" spans="1:59" outlineLevel="1">
      <c r="A522" s="9" t="s">
        <v>1806</v>
      </c>
      <c r="B522" t="s">
        <v>1585</v>
      </c>
      <c r="C522" s="1" t="e">
        <f t="shared" si="469"/>
        <v>#REF!</v>
      </c>
      <c r="D522" s="1">
        <v>0</v>
      </c>
      <c r="E522" s="1">
        <v>0</v>
      </c>
      <c r="F522" s="1">
        <v>0</v>
      </c>
      <c r="G522" s="1">
        <v>0</v>
      </c>
      <c r="H522" s="1">
        <v>0</v>
      </c>
      <c r="I522" s="1">
        <v>0</v>
      </c>
      <c r="J522" s="1"/>
      <c r="K522" s="7" t="e">
        <f>IF(W522&gt;0,RANK(W522,(W522:Y522,Z522:AN522)),0)</f>
        <v>#REF!</v>
      </c>
      <c r="L522" s="7" t="e">
        <f>IF(X522&gt;0,RANK(X522,(W522:Y522,Z522:AN522)),0)</f>
        <v>#REF!</v>
      </c>
      <c r="M522" s="7" t="e">
        <f>IF(Y522&gt;0,RANK(Y522,(W522:Y522,Z522:AN522)),0)</f>
        <v>#REF!</v>
      </c>
      <c r="N522" s="7" t="e">
        <f>IF(Z522&gt;0,RANK(Z522,(W522:Y522,Z522:AN522)),0)</f>
        <v>#REF!</v>
      </c>
      <c r="O522" s="48" t="e">
        <f t="shared" si="470"/>
        <v>#REF!</v>
      </c>
      <c r="P522" s="163" t="e">
        <f t="shared" si="450"/>
        <v>#REF!</v>
      </c>
      <c r="Q522" s="2"/>
      <c r="R522" s="2" t="e">
        <f t="shared" si="471"/>
        <v>#REF!</v>
      </c>
      <c r="S522" s="2" t="e">
        <f t="shared" si="472"/>
        <v>#REF!</v>
      </c>
      <c r="T522" s="2" t="e">
        <f t="shared" si="473"/>
        <v>#REF!</v>
      </c>
      <c r="U522" s="2" t="e">
        <f t="shared" si="474"/>
        <v>#REF!</v>
      </c>
      <c r="V522" s="2" t="e">
        <f t="shared" si="475"/>
        <v>#REF!</v>
      </c>
      <c r="W522" s="1" t="e">
        <f>SUMIF(County!#REF!,$BA522,County!#REF!)+SUMIF($BA$1812:$BA$1829,$BA522,W$1812:W$1829)</f>
        <v>#REF!</v>
      </c>
      <c r="X522" s="1" t="e">
        <f>SUMIF(County!#REF!,$BA522,County!#REF!)+SUMIF($BA$1812:$BA$1829,$BA522,X$1812:X$1829)</f>
        <v>#REF!</v>
      </c>
      <c r="Y522" s="1" t="e">
        <f>SUMIF(County!#REF!,$BA522,County!#REF!)+SUMIF($BA$1812:$BA$1829,$BA522,Y$1812:Y$1829)</f>
        <v>#REF!</v>
      </c>
      <c r="Z522" s="1" t="e">
        <f>SUMIF(County!#REF!,$BA522,County!#REF!)+SUMIF($BA$1812:$BA$1829,$BA522,Z$1812:Z$1829)</f>
        <v>#REF!</v>
      </c>
      <c r="AA522" s="1" t="e">
        <f>SUMIF(County!#REF!,$BA522,County!#REF!)+SUMIF($BA$1812:$BA$1829,$BA522,AA$1812:AA$1829)</f>
        <v>#REF!</v>
      </c>
      <c r="AB522" s="1" t="e">
        <f>SUMIF(County!#REF!,$BA522,County!#REF!)+SUMIF($BA$1812:$BA$1829,$BA522,AB$1812:AB$1829)</f>
        <v>#REF!</v>
      </c>
      <c r="AC522" s="1" t="e">
        <f>SUMIF(County!#REF!,$BA522,County!#REF!)+SUMIF($BA$1812:$BA$1829,$BA522,AC$1812:AC$1829)</f>
        <v>#REF!</v>
      </c>
      <c r="AD522" s="1" t="e">
        <f>SUMIF(County!#REF!,$BA522,County!#REF!)+SUMIF($BA$1812:$BA$1829,$BA522,AD$1812:AD$1829)</f>
        <v>#REF!</v>
      </c>
      <c r="AF522" s="48"/>
      <c r="AH522" s="1"/>
      <c r="AI522" s="1"/>
      <c r="AJ522" s="48"/>
      <c r="AK522" s="1"/>
      <c r="AL522" s="1"/>
      <c r="AM522" s="1"/>
      <c r="AN522" s="1"/>
      <c r="AP522" s="7" t="e">
        <f>IF(AA522&gt;0,RANK(AA522,(W522:Y522,Z522:AN522)),0)</f>
        <v>#REF!</v>
      </c>
      <c r="AQ522" s="7" t="e">
        <f>IF(AB522&gt;0,RANK(AB522,(W522:Y522,Z522:AN522)),0)</f>
        <v>#REF!</v>
      </c>
      <c r="AR522" s="7" t="e">
        <f>IF(AC522&gt;0,RANK(AC522,(W522:Y522,Z522:AN522)),0)</f>
        <v>#REF!</v>
      </c>
      <c r="AS522" s="7" t="e">
        <f>IF(AD522&gt;0,RANK(AD522,(W522:Y522,AD522:AN522)),0)</f>
        <v>#REF!</v>
      </c>
      <c r="AT522" s="2" t="e">
        <f t="shared" si="476"/>
        <v>#REF!</v>
      </c>
      <c r="AU522" s="2" t="e">
        <f t="shared" si="477"/>
        <v>#REF!</v>
      </c>
      <c r="AV522" s="2" t="e">
        <f t="shared" si="478"/>
        <v>#REF!</v>
      </c>
      <c r="AW522" s="2" t="e">
        <f t="shared" si="479"/>
        <v>#REF!</v>
      </c>
      <c r="AY522" s="2" t="str">
        <f t="shared" si="467"/>
        <v>District 6</v>
      </c>
      <c r="AZ522" t="str">
        <f t="shared" si="468"/>
        <v>WA</v>
      </c>
      <c r="BA522">
        <v>6</v>
      </c>
      <c r="BC522" s="91">
        <v>53</v>
      </c>
      <c r="BD522" s="93">
        <v>906</v>
      </c>
      <c r="BE522" s="100">
        <f t="shared" si="480"/>
        <v>53906</v>
      </c>
      <c r="BF522" t="s">
        <v>2683</v>
      </c>
      <c r="BG522" t="s">
        <v>3290</v>
      </c>
    </row>
    <row r="523" spans="1:59" outlineLevel="1">
      <c r="A523" s="9" t="s">
        <v>1388</v>
      </c>
      <c r="B523" t="s">
        <v>1585</v>
      </c>
      <c r="C523" s="1" t="e">
        <f t="shared" si="469"/>
        <v>#REF!</v>
      </c>
      <c r="D523" s="1">
        <v>0</v>
      </c>
      <c r="E523" s="1">
        <v>0</v>
      </c>
      <c r="F523" s="1">
        <v>0</v>
      </c>
      <c r="G523" s="1">
        <v>0</v>
      </c>
      <c r="H523" s="1">
        <v>0</v>
      </c>
      <c r="I523" s="1">
        <v>0</v>
      </c>
      <c r="J523" s="1"/>
      <c r="K523" s="7" t="e">
        <f>IF(W523&gt;0,RANK(W523,(W523:Y523,Z523:AN523)),0)</f>
        <v>#REF!</v>
      </c>
      <c r="L523" s="7" t="e">
        <f>IF(X523&gt;0,RANK(X523,(W523:Y523,Z523:AN523)),0)</f>
        <v>#REF!</v>
      </c>
      <c r="M523" s="7" t="e">
        <f>IF(Y523&gt;0,RANK(Y523,(W523:Y523,Z523:AN523)),0)</f>
        <v>#REF!</v>
      </c>
      <c r="N523" s="7" t="e">
        <f>IF(Z523&gt;0,RANK(Z523,(W523:Y523,Z523:AN523)),0)</f>
        <v>#REF!</v>
      </c>
      <c r="O523" s="48" t="e">
        <f t="shared" si="470"/>
        <v>#REF!</v>
      </c>
      <c r="P523" s="163" t="e">
        <f t="shared" si="450"/>
        <v>#REF!</v>
      </c>
      <c r="Q523" s="2"/>
      <c r="R523" s="2" t="e">
        <f t="shared" si="471"/>
        <v>#REF!</v>
      </c>
      <c r="S523" s="2" t="e">
        <f t="shared" si="472"/>
        <v>#REF!</v>
      </c>
      <c r="T523" s="2" t="e">
        <f t="shared" si="473"/>
        <v>#REF!</v>
      </c>
      <c r="U523" s="2" t="e">
        <f t="shared" si="474"/>
        <v>#REF!</v>
      </c>
      <c r="V523" s="2" t="e">
        <f t="shared" si="475"/>
        <v>#REF!</v>
      </c>
      <c r="W523" s="1" t="e">
        <f>SUMIF(County!#REF!,$BA523,County!#REF!)+SUMIF($BA$1812:$BA$1829,$BA523,W$1812:W$1829)</f>
        <v>#REF!</v>
      </c>
      <c r="X523" s="1" t="e">
        <f>SUMIF(County!#REF!,$BA523,County!#REF!)+SUMIF($BA$1812:$BA$1829,$BA523,X$1812:X$1829)</f>
        <v>#REF!</v>
      </c>
      <c r="Y523" s="1" t="e">
        <f>SUMIF(County!#REF!,$BA523,County!#REF!)+SUMIF($BA$1812:$BA$1829,$BA523,Y$1812:Y$1829)</f>
        <v>#REF!</v>
      </c>
      <c r="Z523" s="1" t="e">
        <f>SUMIF(County!#REF!,$BA523,County!#REF!)+SUMIF($BA$1812:$BA$1829,$BA523,Z$1812:Z$1829)</f>
        <v>#REF!</v>
      </c>
      <c r="AA523" s="1" t="e">
        <f>SUMIF(County!#REF!,$BA523,County!#REF!)+SUMIF($BA$1812:$BA$1829,$BA523,AA$1812:AA$1829)</f>
        <v>#REF!</v>
      </c>
      <c r="AB523" s="1" t="e">
        <f>SUMIF(County!#REF!,$BA523,County!#REF!)+SUMIF($BA$1812:$BA$1829,$BA523,AB$1812:AB$1829)</f>
        <v>#REF!</v>
      </c>
      <c r="AC523" s="1" t="e">
        <f>SUMIF(County!#REF!,$BA523,County!#REF!)+SUMIF($BA$1812:$BA$1829,$BA523,AC$1812:AC$1829)</f>
        <v>#REF!</v>
      </c>
      <c r="AD523" s="1" t="e">
        <f>SUMIF(County!#REF!,$BA523,County!#REF!)+SUMIF($BA$1812:$BA$1829,$BA523,AD$1812:AD$1829)</f>
        <v>#REF!</v>
      </c>
      <c r="AF523" s="48"/>
      <c r="AH523" s="1"/>
      <c r="AI523" s="1"/>
      <c r="AJ523" s="48"/>
      <c r="AK523" s="1"/>
      <c r="AL523" s="1"/>
      <c r="AM523" s="1"/>
      <c r="AN523" s="1"/>
      <c r="AP523" s="7" t="e">
        <f>IF(AA523&gt;0,RANK(AA523,(W523:Y523,Z523:AN523)),0)</f>
        <v>#REF!</v>
      </c>
      <c r="AQ523" s="7" t="e">
        <f>IF(AB523&gt;0,RANK(AB523,(W523:Y523,Z523:AN523)),0)</f>
        <v>#REF!</v>
      </c>
      <c r="AR523" s="7" t="e">
        <f>IF(AC523&gt;0,RANK(AC523,(W523:Y523,Z523:AN523)),0)</f>
        <v>#REF!</v>
      </c>
      <c r="AS523" s="7" t="e">
        <f>IF(AD523&gt;0,RANK(AD523,(W523:Y523,AD523:AN523)),0)</f>
        <v>#REF!</v>
      </c>
      <c r="AT523" s="2" t="e">
        <f t="shared" si="476"/>
        <v>#REF!</v>
      </c>
      <c r="AU523" s="2" t="e">
        <f t="shared" si="477"/>
        <v>#REF!</v>
      </c>
      <c r="AV523" s="2" t="e">
        <f t="shared" si="478"/>
        <v>#REF!</v>
      </c>
      <c r="AW523" s="2" t="e">
        <f t="shared" si="479"/>
        <v>#REF!</v>
      </c>
      <c r="AY523" s="2" t="str">
        <f t="shared" si="467"/>
        <v>District 7</v>
      </c>
      <c r="AZ523" t="str">
        <f t="shared" si="468"/>
        <v>WA</v>
      </c>
      <c r="BA523">
        <v>7</v>
      </c>
      <c r="BC523" s="91">
        <v>53</v>
      </c>
      <c r="BD523" s="93">
        <v>907</v>
      </c>
      <c r="BE523" s="100">
        <f t="shared" si="480"/>
        <v>53907</v>
      </c>
      <c r="BF523" t="s">
        <v>2683</v>
      </c>
      <c r="BG523" t="s">
        <v>3290</v>
      </c>
    </row>
    <row r="524" spans="1:59" outlineLevel="1">
      <c r="A524" s="9" t="s">
        <v>282</v>
      </c>
      <c r="B524" t="s">
        <v>1585</v>
      </c>
      <c r="C524" s="1" t="e">
        <f t="shared" si="469"/>
        <v>#REF!</v>
      </c>
      <c r="D524" s="1">
        <v>0</v>
      </c>
      <c r="E524" s="1">
        <v>0</v>
      </c>
      <c r="F524" s="1">
        <v>0</v>
      </c>
      <c r="G524" s="1">
        <v>0</v>
      </c>
      <c r="H524" s="1">
        <v>0</v>
      </c>
      <c r="I524" s="1">
        <v>0</v>
      </c>
      <c r="J524" s="1"/>
      <c r="K524" s="7" t="e">
        <f>IF(W524&gt;0,RANK(W524,(W524:Y524,Z524:AN524)),0)</f>
        <v>#REF!</v>
      </c>
      <c r="L524" s="7" t="e">
        <f>IF(X524&gt;0,RANK(X524,(W524:Y524,Z524:AN524)),0)</f>
        <v>#REF!</v>
      </c>
      <c r="M524" s="7" t="e">
        <f>IF(Y524&gt;0,RANK(Y524,(W524:Y524,Z524:AN524)),0)</f>
        <v>#REF!</v>
      </c>
      <c r="N524" s="7" t="e">
        <f>IF(Z524&gt;0,RANK(Z524,(W524:Y524,Z524:AN524)),0)</f>
        <v>#REF!</v>
      </c>
      <c r="O524" s="48" t="e">
        <f t="shared" si="470"/>
        <v>#REF!</v>
      </c>
      <c r="P524" s="163" t="e">
        <f t="shared" si="450"/>
        <v>#REF!</v>
      </c>
      <c r="Q524" s="2"/>
      <c r="R524" s="2" t="e">
        <f t="shared" si="471"/>
        <v>#REF!</v>
      </c>
      <c r="S524" s="2" t="e">
        <f t="shared" si="472"/>
        <v>#REF!</v>
      </c>
      <c r="T524" s="2" t="e">
        <f t="shared" si="473"/>
        <v>#REF!</v>
      </c>
      <c r="U524" s="2" t="e">
        <f t="shared" si="474"/>
        <v>#REF!</v>
      </c>
      <c r="V524" s="2" t="e">
        <f t="shared" si="475"/>
        <v>#REF!</v>
      </c>
      <c r="W524" s="1" t="e">
        <f>SUMIF(County!#REF!,$BA524,County!#REF!)+SUMIF($BA$1812:$BA$1829,$BA524,W$1812:W$1829)</f>
        <v>#REF!</v>
      </c>
      <c r="X524" s="1" t="e">
        <f>SUMIF(County!#REF!,$BA524,County!#REF!)+SUMIF($BA$1812:$BA$1829,$BA524,X$1812:X$1829)</f>
        <v>#REF!</v>
      </c>
      <c r="Y524" s="1" t="e">
        <f>SUMIF(County!#REF!,$BA524,County!#REF!)+SUMIF($BA$1812:$BA$1829,$BA524,Y$1812:Y$1829)</f>
        <v>#REF!</v>
      </c>
      <c r="Z524" s="1" t="e">
        <f>SUMIF(County!#REF!,$BA524,County!#REF!)+SUMIF($BA$1812:$BA$1829,$BA524,Z$1812:Z$1829)</f>
        <v>#REF!</v>
      </c>
      <c r="AA524" s="1" t="e">
        <f>SUMIF(County!#REF!,$BA524,County!#REF!)+SUMIF($BA$1812:$BA$1829,$BA524,AA$1812:AA$1829)</f>
        <v>#REF!</v>
      </c>
      <c r="AB524" s="1" t="e">
        <f>SUMIF(County!#REF!,$BA524,County!#REF!)+SUMIF($BA$1812:$BA$1829,$BA524,AB$1812:AB$1829)</f>
        <v>#REF!</v>
      </c>
      <c r="AC524" s="1" t="e">
        <f>SUMIF(County!#REF!,$BA524,County!#REF!)+SUMIF($BA$1812:$BA$1829,$BA524,AC$1812:AC$1829)</f>
        <v>#REF!</v>
      </c>
      <c r="AD524" s="1" t="e">
        <f>SUMIF(County!#REF!,$BA524,County!#REF!)+SUMIF($BA$1812:$BA$1829,$BA524,AD$1812:AD$1829)</f>
        <v>#REF!</v>
      </c>
      <c r="AF524" s="48"/>
      <c r="AH524" s="1"/>
      <c r="AI524" s="1"/>
      <c r="AJ524" s="48"/>
      <c r="AK524" s="1"/>
      <c r="AL524" s="1"/>
      <c r="AM524" s="1"/>
      <c r="AN524" s="1"/>
      <c r="AP524" s="7" t="e">
        <f>IF(AA524&gt;0,RANK(AA524,(W524:Y524,Z524:AN524)),0)</f>
        <v>#REF!</v>
      </c>
      <c r="AQ524" s="7" t="e">
        <f>IF(AB524&gt;0,RANK(AB524,(W524:Y524,Z524:AN524)),0)</f>
        <v>#REF!</v>
      </c>
      <c r="AR524" s="7" t="e">
        <f>IF(AC524&gt;0,RANK(AC524,(W524:Y524,Z524:AN524)),0)</f>
        <v>#REF!</v>
      </c>
      <c r="AS524" s="7" t="e">
        <f>IF(AD524&gt;0,RANK(AD524,(W524:Y524,AD524:AN524)),0)</f>
        <v>#REF!</v>
      </c>
      <c r="AT524" s="2" t="e">
        <f t="shared" si="476"/>
        <v>#REF!</v>
      </c>
      <c r="AU524" s="2" t="e">
        <f t="shared" si="477"/>
        <v>#REF!</v>
      </c>
      <c r="AV524" s="2" t="e">
        <f t="shared" si="478"/>
        <v>#REF!</v>
      </c>
      <c r="AW524" s="2" t="e">
        <f t="shared" si="479"/>
        <v>#REF!</v>
      </c>
      <c r="AY524" s="2" t="str">
        <f t="shared" si="467"/>
        <v>District 8</v>
      </c>
      <c r="AZ524" t="str">
        <f t="shared" si="468"/>
        <v>WA</v>
      </c>
      <c r="BA524">
        <v>8</v>
      </c>
      <c r="BC524" s="91">
        <v>53</v>
      </c>
      <c r="BD524" s="93">
        <v>908</v>
      </c>
      <c r="BE524" s="100">
        <f t="shared" si="480"/>
        <v>53908</v>
      </c>
      <c r="BF524" t="s">
        <v>2683</v>
      </c>
      <c r="BG524" t="s">
        <v>3290</v>
      </c>
    </row>
    <row r="525" spans="1:59" outlineLevel="1">
      <c r="A525" s="9" t="s">
        <v>3105</v>
      </c>
      <c r="B525" t="s">
        <v>1585</v>
      </c>
      <c r="C525" s="1" t="e">
        <f t="shared" si="469"/>
        <v>#REF!</v>
      </c>
      <c r="D525" s="1">
        <v>0</v>
      </c>
      <c r="E525" s="1">
        <v>0</v>
      </c>
      <c r="F525" s="1">
        <v>0</v>
      </c>
      <c r="G525" s="1">
        <v>0</v>
      </c>
      <c r="H525" s="1">
        <v>0</v>
      </c>
      <c r="I525" s="1">
        <v>0</v>
      </c>
      <c r="J525" s="1"/>
      <c r="K525" s="7" t="e">
        <f>IF(W525&gt;0,RANK(W525,(W525:Y525,Z525:AN525)),0)</f>
        <v>#REF!</v>
      </c>
      <c r="L525" s="7" t="e">
        <f>IF(X525&gt;0,RANK(X525,(W525:Y525,Z525:AN525)),0)</f>
        <v>#REF!</v>
      </c>
      <c r="M525" s="7" t="e">
        <f>IF(Y525&gt;0,RANK(Y525,(W525:Y525,Z525:AN525)),0)</f>
        <v>#REF!</v>
      </c>
      <c r="N525" s="7" t="e">
        <f>IF(Z525&gt;0,RANK(Z525,(W525:Y525,Z525:AN525)),0)</f>
        <v>#REF!</v>
      </c>
      <c r="O525" s="48" t="e">
        <f t="shared" si="470"/>
        <v>#REF!</v>
      </c>
      <c r="P525" s="163" t="e">
        <f t="shared" si="450"/>
        <v>#REF!</v>
      </c>
      <c r="Q525" s="2"/>
      <c r="R525" s="2" t="e">
        <f t="shared" si="471"/>
        <v>#REF!</v>
      </c>
      <c r="S525" s="2" t="e">
        <f t="shared" si="472"/>
        <v>#REF!</v>
      </c>
      <c r="T525" s="2" t="e">
        <f t="shared" si="473"/>
        <v>#REF!</v>
      </c>
      <c r="U525" s="2" t="e">
        <f t="shared" si="474"/>
        <v>#REF!</v>
      </c>
      <c r="V525" s="2" t="e">
        <f t="shared" si="475"/>
        <v>#REF!</v>
      </c>
      <c r="W525" s="1" t="e">
        <f>SUMIF(County!#REF!,$BA525,County!#REF!)+SUMIF($BA$1812:$BA$1829,$BA525,W$1812:W$1829)</f>
        <v>#REF!</v>
      </c>
      <c r="X525" s="1" t="e">
        <f>SUMIF(County!#REF!,$BA525,County!#REF!)+SUMIF($BA$1812:$BA$1829,$BA525,X$1812:X$1829)</f>
        <v>#REF!</v>
      </c>
      <c r="Y525" s="1" t="e">
        <f>SUMIF(County!#REF!,$BA525,County!#REF!)+SUMIF($BA$1812:$BA$1829,$BA525,Y$1812:Y$1829)</f>
        <v>#REF!</v>
      </c>
      <c r="Z525" s="1" t="e">
        <f>SUMIF(County!#REF!,$BA525,County!#REF!)+SUMIF($BA$1812:$BA$1829,$BA525,Z$1812:Z$1829)</f>
        <v>#REF!</v>
      </c>
      <c r="AA525" s="1" t="e">
        <f>SUMIF(County!#REF!,$BA525,County!#REF!)+SUMIF($BA$1812:$BA$1829,$BA525,AA$1812:AA$1829)</f>
        <v>#REF!</v>
      </c>
      <c r="AB525" s="1" t="e">
        <f>SUMIF(County!#REF!,$BA525,County!#REF!)+SUMIF($BA$1812:$BA$1829,$BA525,AB$1812:AB$1829)</f>
        <v>#REF!</v>
      </c>
      <c r="AC525" s="1" t="e">
        <f>SUMIF(County!#REF!,$BA525,County!#REF!)+SUMIF($BA$1812:$BA$1829,$BA525,AC$1812:AC$1829)</f>
        <v>#REF!</v>
      </c>
      <c r="AD525" s="1" t="e">
        <f>SUMIF(County!#REF!,$BA525,County!#REF!)+SUMIF($BA$1812:$BA$1829,$BA525,AD$1812:AD$1829)</f>
        <v>#REF!</v>
      </c>
      <c r="AF525" s="48"/>
      <c r="AH525" s="1"/>
      <c r="AI525" s="1"/>
      <c r="AJ525" s="48"/>
      <c r="AK525" s="1"/>
      <c r="AL525" s="1"/>
      <c r="AM525" s="1"/>
      <c r="AN525" s="1"/>
      <c r="AP525" s="7" t="e">
        <f>IF(AA525&gt;0,RANK(AA525,(W525:Y525,Z525:AN525)),0)</f>
        <v>#REF!</v>
      </c>
      <c r="AQ525" s="7" t="e">
        <f>IF(AB525&gt;0,RANK(AB525,(W525:Y525,Z525:AN525)),0)</f>
        <v>#REF!</v>
      </c>
      <c r="AR525" s="7" t="e">
        <f>IF(AC525&gt;0,RANK(AC525,(W525:Y525,Z525:AN525)),0)</f>
        <v>#REF!</v>
      </c>
      <c r="AS525" s="7" t="e">
        <f>IF(AD525&gt;0,RANK(AD525,(W525:Y525,AD525:AN525)),0)</f>
        <v>#REF!</v>
      </c>
      <c r="AT525" s="2" t="e">
        <f t="shared" si="476"/>
        <v>#REF!</v>
      </c>
      <c r="AU525" s="2" t="e">
        <f t="shared" si="477"/>
        <v>#REF!</v>
      </c>
      <c r="AV525" s="2" t="e">
        <f t="shared" si="478"/>
        <v>#REF!</v>
      </c>
      <c r="AW525" s="2" t="e">
        <f t="shared" si="479"/>
        <v>#REF!</v>
      </c>
      <c r="AY525" s="2" t="str">
        <f t="shared" si="467"/>
        <v>District 9</v>
      </c>
      <c r="AZ525" t="str">
        <f t="shared" si="468"/>
        <v>WA</v>
      </c>
      <c r="BA525">
        <v>9</v>
      </c>
      <c r="BC525" s="91">
        <v>53</v>
      </c>
      <c r="BD525" s="93">
        <v>909</v>
      </c>
      <c r="BE525" s="100">
        <f t="shared" si="480"/>
        <v>53909</v>
      </c>
      <c r="BF525" t="s">
        <v>2683</v>
      </c>
      <c r="BG525" t="s">
        <v>3290</v>
      </c>
    </row>
    <row r="526" spans="1:59">
      <c r="A526" t="s">
        <v>650</v>
      </c>
      <c r="B526" t="s">
        <v>1136</v>
      </c>
      <c r="C526" s="1" t="e">
        <f t="shared" si="469"/>
        <v>#REF!</v>
      </c>
      <c r="D526" s="1">
        <v>0</v>
      </c>
      <c r="E526" s="1">
        <v>0</v>
      </c>
      <c r="F526" s="1">
        <v>0</v>
      </c>
      <c r="G526" s="1">
        <v>0</v>
      </c>
      <c r="H526" s="1">
        <v>0</v>
      </c>
      <c r="I526" s="1">
        <v>0</v>
      </c>
      <c r="J526" s="1"/>
      <c r="K526" s="7" t="e">
        <f>IF(W526&gt;0,RANK(W526,(W526:Y526,Z526:AN526)),0)</f>
        <v>#REF!</v>
      </c>
      <c r="L526" s="7" t="e">
        <f>IF(X526&gt;0,RANK(X526,(W526:Y526,Z526:AN526)),0)</f>
        <v>#REF!</v>
      </c>
      <c r="M526" s="7" t="e">
        <f>IF(Y526&gt;0,RANK(Y526,(W526:Y526,Z526:AN526)),0)</f>
        <v>#REF!</v>
      </c>
      <c r="N526" s="7" t="e">
        <f>IF(Z526&gt;0,RANK(Z526,(W526:Y526,Z526:AN526)),0)</f>
        <v>#REF!</v>
      </c>
      <c r="O526" s="48" t="e">
        <f t="shared" si="470"/>
        <v>#REF!</v>
      </c>
      <c r="P526" s="163" t="e">
        <f t="shared" si="450"/>
        <v>#REF!</v>
      </c>
      <c r="Q526" s="2"/>
      <c r="R526" s="2" t="e">
        <f>IF($C526=0,"-",W526/$C526)</f>
        <v>#REF!</v>
      </c>
      <c r="S526" s="2" t="e">
        <f>IF($C526=0,"-",X526/$C526)</f>
        <v>#REF!</v>
      </c>
      <c r="T526" s="2" t="e">
        <f>IF($C526=0,"-",Y526/$C526)</f>
        <v>#REF!</v>
      </c>
      <c r="U526" s="2" t="e">
        <f t="shared" si="474"/>
        <v>#REF!</v>
      </c>
      <c r="V526" s="2" t="e">
        <f t="shared" si="475"/>
        <v>#REF!</v>
      </c>
      <c r="W526" s="1" t="e">
        <f t="shared" ref="W526:AD526" si="481">SUM(W517:W525)</f>
        <v>#REF!</v>
      </c>
      <c r="X526" s="1" t="e">
        <f t="shared" si="481"/>
        <v>#REF!</v>
      </c>
      <c r="Y526" s="1" t="e">
        <f t="shared" si="481"/>
        <v>#REF!</v>
      </c>
      <c r="Z526" s="1" t="e">
        <f t="shared" si="481"/>
        <v>#REF!</v>
      </c>
      <c r="AA526" s="1" t="e">
        <f t="shared" si="481"/>
        <v>#REF!</v>
      </c>
      <c r="AB526" s="1" t="e">
        <f t="shared" si="481"/>
        <v>#REF!</v>
      </c>
      <c r="AC526" s="1" t="e">
        <f t="shared" si="481"/>
        <v>#REF!</v>
      </c>
      <c r="AD526" s="1" t="e">
        <f t="shared" si="481"/>
        <v>#REF!</v>
      </c>
      <c r="AF526" s="1">
        <f>SUM(AF517:AF525)</f>
        <v>0</v>
      </c>
      <c r="AG526" s="1">
        <f>SUM(AG517:AG525)</f>
        <v>0</v>
      </c>
      <c r="AH526" s="1"/>
      <c r="AI526" s="1"/>
      <c r="AK526" s="1"/>
      <c r="AL526" s="1"/>
      <c r="AM526" s="1"/>
      <c r="AN526" s="1"/>
      <c r="AP526" s="7" t="e">
        <f>IF(AA526&gt;0,RANK(AA526,(W526:Y526,Z526:AN526)),0)</f>
        <v>#REF!</v>
      </c>
      <c r="AQ526" s="7" t="e">
        <f>IF(AB526&gt;0,RANK(AB526,(W526:Y526,Z526:AN526)),0)</f>
        <v>#REF!</v>
      </c>
      <c r="AR526" s="7" t="e">
        <f>IF(AC526&gt;0,RANK(AC526,(W526:Y526,Z526:AN526)),0)</f>
        <v>#REF!</v>
      </c>
      <c r="AS526" s="7" t="e">
        <f>IF(AD526&gt;0,RANK(AD526,(W526:Y526,AD526:AN526)),0)</f>
        <v>#REF!</v>
      </c>
      <c r="AT526" s="2" t="e">
        <f>IF($C526=0,"-",AA526/$C526)</f>
        <v>#REF!</v>
      </c>
      <c r="AU526" s="2" t="e">
        <f t="shared" si="477"/>
        <v>#REF!</v>
      </c>
      <c r="AV526" s="2" t="e">
        <f>IF($C526=0,"-",AC526/$C526)</f>
        <v>#REF!</v>
      </c>
      <c r="AW526" s="2" t="e">
        <f t="shared" si="479"/>
        <v>#REF!</v>
      </c>
      <c r="AY526" s="2" t="str">
        <f t="shared" si="467"/>
        <v>Washington</v>
      </c>
      <c r="AZ526" t="str">
        <f t="shared" si="468"/>
        <v>T</v>
      </c>
      <c r="BC526" s="91">
        <v>53</v>
      </c>
      <c r="BD526" s="93"/>
      <c r="BE526" s="100">
        <f t="shared" si="480"/>
        <v>53000</v>
      </c>
      <c r="BF526" t="s">
        <v>1662</v>
      </c>
      <c r="BG526" t="s">
        <v>3290</v>
      </c>
    </row>
    <row r="527" spans="1:59">
      <c r="C527" s="1"/>
      <c r="D527" s="1"/>
      <c r="E527" s="1"/>
      <c r="F527" s="1"/>
      <c r="G527" s="1"/>
      <c r="H527" s="1"/>
      <c r="I527" s="1"/>
      <c r="J527" s="1"/>
      <c r="K527" s="7"/>
      <c r="L527" s="7"/>
      <c r="M527" s="7"/>
      <c r="N527" s="7"/>
      <c r="O527" s="48"/>
      <c r="P527" s="163"/>
      <c r="Q527" s="2"/>
      <c r="R527" s="2"/>
      <c r="S527" s="2"/>
      <c r="T527" s="2"/>
      <c r="U527" s="2"/>
      <c r="V527" s="2"/>
      <c r="AK527" s="1"/>
      <c r="AP527" s="7"/>
      <c r="AQ527" s="7"/>
      <c r="AR527" s="7"/>
      <c r="AS527" s="7"/>
      <c r="AT527" s="2"/>
      <c r="AU527" s="2"/>
      <c r="AV527" s="2"/>
      <c r="AW527" s="2"/>
      <c r="AY527" s="2"/>
      <c r="BD527" s="93"/>
    </row>
    <row r="528" spans="1:59" outlineLevel="1">
      <c r="A528" t="s">
        <v>2197</v>
      </c>
      <c r="B528" s="57" t="s">
        <v>1635</v>
      </c>
      <c r="C528" s="1">
        <f>SUM(W528:AN528)</f>
        <v>43946</v>
      </c>
      <c r="D528" s="1">
        <v>3</v>
      </c>
      <c r="E528" s="1"/>
      <c r="F528" s="1" t="str">
        <f t="shared" ref="F528:H530" si="482">IF(X528=MAX($W528:$AC528),$D528,"")</f>
        <v/>
      </c>
      <c r="G528" s="1">
        <f t="shared" si="482"/>
        <v>3</v>
      </c>
      <c r="H528" s="1" t="str">
        <f t="shared" si="482"/>
        <v/>
      </c>
      <c r="I528" s="1"/>
      <c r="J528" s="1"/>
      <c r="K528" s="7">
        <f>IF(W528&gt;0,RANK(W528,(W528:Y528,Z528:AN528)),0)</f>
        <v>0</v>
      </c>
      <c r="L528" s="7">
        <f>IF(X528&gt;0,RANK(X528,(W528:Y528,Z528:AN528)),0)</f>
        <v>4</v>
      </c>
      <c r="M528" s="7">
        <f>IF(Y528&gt;0,RANK(Y528,(W528:Y528,Z528:AN528)),0)</f>
        <v>1</v>
      </c>
      <c r="N528" s="7">
        <f>IF(Z528&gt;0,RANK(Z528,(W528:Y528,Z528:AN528)),0)</f>
        <v>3</v>
      </c>
      <c r="O528" s="48">
        <f>MAX(W528:AD528)-LARGE(W528:AD528,2)</f>
        <v>25065</v>
      </c>
      <c r="P528" s="163">
        <f t="shared" si="450"/>
        <v>0.57035907704910571</v>
      </c>
      <c r="Q528" s="2"/>
      <c r="R528" s="2">
        <f t="shared" ref="R528:T531" si="483">IF($C528=0,"-",W528/$C528)</f>
        <v>0</v>
      </c>
      <c r="S528" s="2">
        <f t="shared" si="483"/>
        <v>6.4283438765757969E-2</v>
      </c>
      <c r="T528" s="2">
        <f t="shared" si="483"/>
        <v>0.69403358667455517</v>
      </c>
      <c r="U528" s="2">
        <f>IF($C528=0,"-",Z528/$C528)</f>
        <v>0.1082009739225413</v>
      </c>
      <c r="V528" s="2">
        <f>IF(C528=0,"-",(1-R528-S528-T528-U528))</f>
        <v>0.1334820006371456</v>
      </c>
      <c r="X528" s="1">
        <f>SUMIF(County!$AT$2592:$AT$2646,$BA528,County!Q$2592:Q$2646)</f>
        <v>2825</v>
      </c>
      <c r="Y528" s="1">
        <f>SUMIF(County!$AT$2592:$AT$2646,$BA528,County!R$2592:R$2646)</f>
        <v>30500</v>
      </c>
      <c r="Z528" s="1">
        <f>SUMIF(County!$AT$2592:$AT$2646,$BA528,County!S$2592:S$2646)</f>
        <v>4755</v>
      </c>
      <c r="AA528" s="1">
        <f>SUMIF(County!$AT$2592:$AT$2646,$BA528,County!T$2592:T$2646)</f>
        <v>5435</v>
      </c>
      <c r="AH528" s="1"/>
      <c r="AI528" s="1"/>
      <c r="AJ528" s="1">
        <f>SUMIF(County!$AT$2592:$AT$2646,$BA528,County!AC$2592:AC$2646)</f>
        <v>431</v>
      </c>
      <c r="AK528" s="1"/>
      <c r="AP528" s="7">
        <f>IF(AA528&gt;0,RANK(AA528,(W528:Y528,Z528:AN528)),0)</f>
        <v>2</v>
      </c>
      <c r="AQ528" s="7">
        <f>IF(AB528&gt;0,RANK(AB528,(W528:Y528,Z528:AN528)),0)</f>
        <v>0</v>
      </c>
      <c r="AR528" s="7">
        <f>IF(AC528&gt;0,RANK(AC528,(W528:Y528,Z528:AN528)),0)</f>
        <v>0</v>
      </c>
      <c r="AS528" s="7">
        <f>IF(AD528&gt;0,RANK(AD528,(W528:Y528,AD528:AN528)),0)</f>
        <v>0</v>
      </c>
      <c r="AT528" s="2">
        <f t="shared" ref="AT528:AW531" si="484">IF($C528=0,"-",AA528/$C528)</f>
        <v>0.12367450962544942</v>
      </c>
      <c r="AU528" s="2">
        <f t="shared" si="484"/>
        <v>0</v>
      </c>
      <c r="AV528" s="2">
        <f t="shared" si="484"/>
        <v>0</v>
      </c>
      <c r="AW528" s="2">
        <f t="shared" si="484"/>
        <v>0</v>
      </c>
      <c r="AY528" s="2" t="str">
        <f t="shared" si="467"/>
        <v>District 1</v>
      </c>
      <c r="AZ528" t="str">
        <f t="shared" si="468"/>
        <v>WV</v>
      </c>
      <c r="BA528">
        <v>1</v>
      </c>
      <c r="BC528" s="91">
        <v>54</v>
      </c>
      <c r="BD528" s="93">
        <v>901</v>
      </c>
      <c r="BE528" s="100">
        <f>BC528*1000+BD528</f>
        <v>54901</v>
      </c>
      <c r="BF528" t="s">
        <v>2683</v>
      </c>
      <c r="BG528" t="s">
        <v>3290</v>
      </c>
    </row>
    <row r="529" spans="1:59" outlineLevel="1">
      <c r="A529" t="s">
        <v>1601</v>
      </c>
      <c r="B529" s="57" t="s">
        <v>1635</v>
      </c>
      <c r="C529" s="1">
        <f>SUM(W529:AN529)</f>
        <v>42155</v>
      </c>
      <c r="D529" s="1">
        <v>3</v>
      </c>
      <c r="E529" s="1"/>
      <c r="F529" s="1" t="str">
        <f t="shared" si="482"/>
        <v/>
      </c>
      <c r="G529" s="1">
        <f t="shared" si="482"/>
        <v>3</v>
      </c>
      <c r="H529" s="1" t="str">
        <f t="shared" si="482"/>
        <v/>
      </c>
      <c r="I529" s="1"/>
      <c r="J529" s="1"/>
      <c r="K529" s="7">
        <f>IF(W529&gt;0,RANK(W529,(W529:Y529,Z529:AN529)),0)</f>
        <v>0</v>
      </c>
      <c r="L529" s="7">
        <f>IF(X529&gt;0,RANK(X529,(W529:Y529,Z529:AN529)),0)</f>
        <v>4</v>
      </c>
      <c r="M529" s="7">
        <f>IF(Y529&gt;0,RANK(Y529,(W529:Y529,Z529:AN529)),0)</f>
        <v>1</v>
      </c>
      <c r="N529" s="7">
        <f>IF(Z529&gt;0,RANK(Z529,(W529:Y529,Z529:AN529)),0)</f>
        <v>2</v>
      </c>
      <c r="O529" s="48">
        <f>MAX(W529:AD529)-LARGE(W529:AD529,2)</f>
        <v>24561</v>
      </c>
      <c r="P529" s="163">
        <f t="shared" si="450"/>
        <v>0.58263551180168427</v>
      </c>
      <c r="Q529" s="2"/>
      <c r="R529" s="2">
        <f t="shared" si="483"/>
        <v>0</v>
      </c>
      <c r="S529" s="2">
        <f t="shared" si="483"/>
        <v>5.8000237219784131E-2</v>
      </c>
      <c r="T529" s="2">
        <f t="shared" si="483"/>
        <v>0.6993002016368165</v>
      </c>
      <c r="U529" s="2">
        <f>IF($C529=0,"-",Z529/$C529)</f>
        <v>0.11666468983513224</v>
      </c>
      <c r="V529" s="2">
        <f>IF(C529=0,"-",(1-R529-S529-T529-U529))</f>
        <v>0.12603487130826718</v>
      </c>
      <c r="X529" s="1">
        <f>SUMIF(County!$AT$2592:$AT$2646,$BA529,County!Q$2592:Q$2646)</f>
        <v>2445</v>
      </c>
      <c r="Y529" s="1">
        <f>SUMIF(County!$AT$2592:$AT$2646,$BA529,County!R$2592:R$2646)</f>
        <v>29479</v>
      </c>
      <c r="Z529" s="1">
        <f>SUMIF(County!$AT$2592:$AT$2646,$BA529,County!S$2592:S$2646)</f>
        <v>4918</v>
      </c>
      <c r="AA529" s="1">
        <f>SUMIF(County!$AT$2592:$AT$2646,$BA529,County!T$2592:T$2646)</f>
        <v>4892</v>
      </c>
      <c r="AH529" s="1"/>
      <c r="AI529" s="1"/>
      <c r="AJ529" s="1">
        <f>SUMIF(County!$AT$2592:$AT$2646,$BA529,County!AC$2592:AC$2646)</f>
        <v>421</v>
      </c>
      <c r="AK529" s="1"/>
      <c r="AP529" s="7">
        <f>IF(AA529&gt;0,RANK(AA529,(W529:Y529,Z529:AN529)),0)</f>
        <v>3</v>
      </c>
      <c r="AQ529" s="7">
        <f>IF(AB529&gt;0,RANK(AB529,(W529:Y529,Z529:AN529)),0)</f>
        <v>0</v>
      </c>
      <c r="AR529" s="7">
        <f>IF(AC529&gt;0,RANK(AC529,(W529:Y529,Z529:AN529)),0)</f>
        <v>0</v>
      </c>
      <c r="AS529" s="7">
        <f>IF(AD529&gt;0,RANK(AD529,(W529:Y529,AD529:AN529)),0)</f>
        <v>0</v>
      </c>
      <c r="AT529" s="2">
        <f t="shared" si="484"/>
        <v>0.11604791839639426</v>
      </c>
      <c r="AU529" s="2">
        <f t="shared" si="484"/>
        <v>0</v>
      </c>
      <c r="AV529" s="2">
        <f t="shared" si="484"/>
        <v>0</v>
      </c>
      <c r="AW529" s="2">
        <f t="shared" si="484"/>
        <v>0</v>
      </c>
      <c r="AY529" s="2" t="str">
        <f t="shared" si="467"/>
        <v>District 2</v>
      </c>
      <c r="AZ529" t="str">
        <f t="shared" si="468"/>
        <v>WV</v>
      </c>
      <c r="BA529">
        <v>2</v>
      </c>
      <c r="BC529" s="91">
        <v>54</v>
      </c>
      <c r="BD529" s="93">
        <v>902</v>
      </c>
      <c r="BE529" s="100">
        <f>BC529*1000+BD529</f>
        <v>54902</v>
      </c>
      <c r="BF529" t="s">
        <v>2683</v>
      </c>
      <c r="BG529" t="s">
        <v>3290</v>
      </c>
    </row>
    <row r="530" spans="1:59" outlineLevel="1">
      <c r="A530" t="s">
        <v>1602</v>
      </c>
      <c r="B530" s="57" t="s">
        <v>1635</v>
      </c>
      <c r="C530" s="1">
        <f>SUM(W530:AN530)</f>
        <v>26315</v>
      </c>
      <c r="D530" s="1">
        <v>3</v>
      </c>
      <c r="E530" s="1"/>
      <c r="F530" s="1" t="str">
        <f t="shared" si="482"/>
        <v/>
      </c>
      <c r="G530" s="1">
        <f t="shared" si="482"/>
        <v>3</v>
      </c>
      <c r="H530" s="1" t="str">
        <f t="shared" si="482"/>
        <v/>
      </c>
      <c r="I530" s="1"/>
      <c r="J530" s="1"/>
      <c r="K530" s="7">
        <f>IF(W530&gt;0,RANK(W530,(W530:Y530,Z530:AN530)),0)</f>
        <v>0</v>
      </c>
      <c r="L530" s="7">
        <f>IF(X530&gt;0,RANK(X530,(W530:Y530,Z530:AN530)),0)</f>
        <v>4</v>
      </c>
      <c r="M530" s="7">
        <f>IF(Y530&gt;0,RANK(Y530,(W530:Y530,Z530:AN530)),0)</f>
        <v>1</v>
      </c>
      <c r="N530" s="7">
        <f>IF(Z530&gt;0,RANK(Z530,(W530:Y530,Z530:AN530)),0)</f>
        <v>3</v>
      </c>
      <c r="O530" s="48">
        <f>MAX(W530:AD530)-LARGE(W530:AD530,2)</f>
        <v>14955</v>
      </c>
      <c r="P530" s="163">
        <f t="shared" si="450"/>
        <v>0.56830704921147635</v>
      </c>
      <c r="Q530" s="2"/>
      <c r="R530" s="2">
        <f t="shared" si="483"/>
        <v>0</v>
      </c>
      <c r="S530" s="2">
        <f t="shared" si="483"/>
        <v>6.8630058901767058E-2</v>
      </c>
      <c r="T530" s="2">
        <f t="shared" si="483"/>
        <v>0.69230476914307426</v>
      </c>
      <c r="U530" s="2">
        <f>IF($C530=0,"-",Z530/$C530)</f>
        <v>0.10408512255367661</v>
      </c>
      <c r="V530" s="2">
        <f>IF(C530=0,"-",(1-R530-S530-T530-U530))</f>
        <v>0.13498004940148203</v>
      </c>
      <c r="X530" s="1">
        <f>SUMIF(County!$AT$2592:$AT$2646,$BA530,County!Q$2592:Q$2646)</f>
        <v>1806</v>
      </c>
      <c r="Y530" s="1">
        <f>SUMIF(County!$AT$2592:$AT$2646,$BA530,County!R$2592:R$2646)</f>
        <v>18218</v>
      </c>
      <c r="Z530" s="1">
        <f>SUMIF(County!$AT$2592:$AT$2646,$BA530,County!S$2592:S$2646)</f>
        <v>2739</v>
      </c>
      <c r="AA530" s="1">
        <f>SUMIF(County!$AT$2592:$AT$2646,$BA530,County!T$2592:T$2646)</f>
        <v>3263</v>
      </c>
      <c r="AH530" s="1"/>
      <c r="AI530" s="1"/>
      <c r="AJ530" s="1">
        <f>SUMIF(County!$AT$2592:$AT$2646,$BA530,County!AC$2592:AC$2646)</f>
        <v>289</v>
      </c>
      <c r="AK530" s="1"/>
      <c r="AP530" s="7">
        <f>IF(AA530&gt;0,RANK(AA530,(W530:Y530,Z530:AN530)),0)</f>
        <v>2</v>
      </c>
      <c r="AQ530" s="7">
        <f>IF(AB530&gt;0,RANK(AB530,(W530:Y530,Z530:AN530)),0)</f>
        <v>0</v>
      </c>
      <c r="AR530" s="7">
        <f>IF(AC530&gt;0,RANK(AC530,(W530:Y530,Z530:AN530)),0)</f>
        <v>0</v>
      </c>
      <c r="AS530" s="7">
        <f>IF(AD530&gt;0,RANK(AD530,(W530:Y530,AD530:AN530)),0)</f>
        <v>0</v>
      </c>
      <c r="AT530" s="2">
        <f t="shared" si="484"/>
        <v>0.12399771993159794</v>
      </c>
      <c r="AU530" s="2">
        <f t="shared" si="484"/>
        <v>0</v>
      </c>
      <c r="AV530" s="2">
        <f t="shared" si="484"/>
        <v>0</v>
      </c>
      <c r="AW530" s="2">
        <f t="shared" si="484"/>
        <v>0</v>
      </c>
      <c r="AY530" s="2" t="str">
        <f t="shared" si="467"/>
        <v>District 3</v>
      </c>
      <c r="AZ530" t="str">
        <f t="shared" si="468"/>
        <v>WV</v>
      </c>
      <c r="BA530">
        <v>3</v>
      </c>
      <c r="BC530" s="91">
        <v>54</v>
      </c>
      <c r="BD530" s="93">
        <v>903</v>
      </c>
      <c r="BE530" s="100">
        <f>BC530*1000+BD530</f>
        <v>54903</v>
      </c>
      <c r="BF530" t="s">
        <v>2683</v>
      </c>
      <c r="BG530" t="s">
        <v>3290</v>
      </c>
    </row>
    <row r="531" spans="1:59">
      <c r="A531" t="s">
        <v>1636</v>
      </c>
      <c r="B531" t="s">
        <v>1136</v>
      </c>
      <c r="C531" s="1">
        <f>SUM(W531:AN531)</f>
        <v>112416</v>
      </c>
      <c r="D531" s="1">
        <v>0</v>
      </c>
      <c r="E531" s="1"/>
      <c r="F531" s="1"/>
      <c r="G531" s="1"/>
      <c r="H531" s="1"/>
      <c r="I531" s="1"/>
      <c r="J531" s="1"/>
      <c r="K531" s="7">
        <f>IF(W531&gt;0,RANK(W531,(W531:Y531,Z531:AN531)),0)</f>
        <v>0</v>
      </c>
      <c r="L531" s="7">
        <f>IF(X531&gt;0,RANK(X531,(W531:Y531,Z531:AN531)),0)</f>
        <v>4</v>
      </c>
      <c r="M531" s="7">
        <f>IF(Y531&gt;0,RANK(Y531,(W531:Y531,Z531:AN531)),0)</f>
        <v>1</v>
      </c>
      <c r="N531" s="7">
        <f>IF(Z531&gt;0,RANK(Z531,(W531:Y531,Z531:AN531)),0)</f>
        <v>3</v>
      </c>
      <c r="O531" s="48">
        <f>MAX(W531:AD531)-LARGE(W531:AD531,2)</f>
        <v>64607</v>
      </c>
      <c r="P531" s="163">
        <f t="shared" si="450"/>
        <v>0.57471356390549388</v>
      </c>
      <c r="Q531" s="2"/>
      <c r="R531" s="2">
        <f t="shared" si="483"/>
        <v>0</v>
      </c>
      <c r="S531" s="2">
        <f t="shared" si="483"/>
        <v>6.2944776544264155E-2</v>
      </c>
      <c r="T531" s="2">
        <f t="shared" si="483"/>
        <v>0.69560382863649306</v>
      </c>
      <c r="U531" s="2">
        <f>IF($C531=0,"-",Z531/$C531)</f>
        <v>0.1104113293481355</v>
      </c>
      <c r="V531" s="2">
        <f>IF(C531=0,"-",(1-R531-S531-T531-U531))</f>
        <v>0.13104006547110733</v>
      </c>
      <c r="X531" s="1">
        <f>SUM(X528:X530)</f>
        <v>7076</v>
      </c>
      <c r="Y531" s="1">
        <f>SUM(Y528:Y530)</f>
        <v>78197</v>
      </c>
      <c r="Z531" s="1">
        <f>SUM(Z528:Z530)</f>
        <v>12412</v>
      </c>
      <c r="AA531" s="1">
        <f>SUM(AA528:AA530)</f>
        <v>13590</v>
      </c>
      <c r="AH531" s="1"/>
      <c r="AI531" s="1"/>
      <c r="AJ531" s="1">
        <f>SUM(AJ528:AJ530)</f>
        <v>1141</v>
      </c>
      <c r="AK531" s="1"/>
      <c r="AP531" s="7">
        <f>IF(AA531&gt;0,RANK(AA531,(W531:Y531,Z531:AN531)),0)</f>
        <v>2</v>
      </c>
      <c r="AQ531" s="7">
        <f>IF(AB531&gt;0,RANK(AB531,(W531:Y531,Z531:AN531)),0)</f>
        <v>0</v>
      </c>
      <c r="AR531" s="7">
        <f>IF(AC531&gt;0,RANK(AC531,(W531:Y531,Z531:AN531)),0)</f>
        <v>0</v>
      </c>
      <c r="AS531" s="7">
        <f>IF(AD531&gt;0,RANK(AD531,(W531:Y531,AD531:AN531)),0)</f>
        <v>0</v>
      </c>
      <c r="AT531" s="2">
        <f t="shared" si="484"/>
        <v>0.12089026473099915</v>
      </c>
      <c r="AU531" s="2">
        <f t="shared" si="484"/>
        <v>0</v>
      </c>
      <c r="AV531" s="2">
        <f t="shared" si="484"/>
        <v>0</v>
      </c>
      <c r="AW531" s="2">
        <f t="shared" si="484"/>
        <v>0</v>
      </c>
      <c r="AY531" s="2" t="str">
        <f t="shared" si="467"/>
        <v>West Virginia</v>
      </c>
      <c r="AZ531" t="str">
        <f t="shared" si="468"/>
        <v>T</v>
      </c>
      <c r="BC531" s="91">
        <v>54</v>
      </c>
      <c r="BD531" s="93"/>
      <c r="BE531" s="100">
        <f>BC531*1000+BD531</f>
        <v>54000</v>
      </c>
      <c r="BF531" t="s">
        <v>1662</v>
      </c>
      <c r="BG531" t="s">
        <v>3290</v>
      </c>
    </row>
    <row r="532" spans="1:59">
      <c r="C532" s="1"/>
      <c r="D532" s="1"/>
      <c r="E532" s="1"/>
      <c r="F532" s="1"/>
      <c r="G532" s="1"/>
      <c r="H532" s="1"/>
      <c r="I532" s="1"/>
      <c r="J532" s="1"/>
      <c r="K532" s="7"/>
      <c r="L532" s="7"/>
      <c r="M532" s="7"/>
      <c r="N532" s="7"/>
      <c r="O532" s="48"/>
      <c r="P532" s="163"/>
      <c r="Q532" s="2"/>
      <c r="R532" s="2"/>
      <c r="S532" s="2"/>
      <c r="T532" s="2"/>
      <c r="U532" s="2"/>
      <c r="V532" s="2"/>
      <c r="AK532" s="1"/>
      <c r="AP532" s="7"/>
      <c r="AQ532" s="7"/>
      <c r="AR532" s="7"/>
      <c r="AS532" s="7"/>
      <c r="AT532" s="2"/>
      <c r="AU532" s="2"/>
      <c r="AV532" s="2"/>
      <c r="AW532" s="2"/>
      <c r="AY532" s="2"/>
      <c r="BD532" s="93"/>
    </row>
    <row r="533" spans="1:59" outlineLevel="1">
      <c r="A533" t="s">
        <v>2197</v>
      </c>
      <c r="B533" t="s">
        <v>3071</v>
      </c>
      <c r="C533" s="1">
        <f t="shared" ref="C533:C541" si="485">SUM(W533:AN533)</f>
        <v>105571</v>
      </c>
      <c r="D533" s="1">
        <v>3</v>
      </c>
      <c r="E533" s="1" t="str">
        <f t="shared" ref="E533:E541" si="486">IF(W533=MAX($W533:$AC533),$D533,"")</f>
        <v/>
      </c>
      <c r="F533" s="1" t="str">
        <f t="shared" ref="F533:F541" si="487">IF(X533=MAX($W533:$AC533),$D533,"")</f>
        <v/>
      </c>
      <c r="G533" s="1">
        <f t="shared" ref="G533:G541" si="488">IF(Y533=MAX($W533:$AC533),$D533,"")</f>
        <v>3</v>
      </c>
      <c r="H533" s="1" t="str">
        <f t="shared" ref="H533:H541" si="489">IF(Z533=MAX($W533:$AC533),$D533,"")</f>
        <v/>
      </c>
      <c r="I533" s="1" t="str">
        <f t="shared" ref="I533:I541" si="490">IF(AA533=MAX($W533:$AC533),$D533,"")</f>
        <v/>
      </c>
      <c r="J533" s="1"/>
      <c r="K533" s="7">
        <f>IF(W533&gt;0,RANK(W533,(W533:Y533,Z533:AN533)),0)</f>
        <v>7</v>
      </c>
      <c r="L533" s="7">
        <f>IF(X533&gt;0,RANK(X533,(W533:Y533,Z533:AN533)),0)</f>
        <v>4</v>
      </c>
      <c r="M533" s="7">
        <f>IF(Y533&gt;0,RANK(Y533,(W533:Y533,Z533:AN533)),0)</f>
        <v>1</v>
      </c>
      <c r="N533" s="7">
        <f>IF(Z533&gt;0,RANK(Z533,(W533:Y533,Z533:AN533)),0)</f>
        <v>3</v>
      </c>
      <c r="O533" s="48">
        <f t="shared" ref="O533:O541" si="491">MAX(W533:AD533)-LARGE(W533:AD533,2)</f>
        <v>25102</v>
      </c>
      <c r="P533" s="163">
        <f t="shared" si="450"/>
        <v>0.23777363101609345</v>
      </c>
      <c r="Q533" s="2"/>
      <c r="R533" s="2">
        <f t="shared" ref="R533:R541" si="492">IF($C533=0,"-",W533/$C533)</f>
        <v>4.4993416752706706E-3</v>
      </c>
      <c r="S533" s="2">
        <f t="shared" ref="S533:S541" si="493">IF($C533=0,"-",X533/$C533)</f>
        <v>4.2691648274620873E-2</v>
      </c>
      <c r="T533" s="2">
        <f t="shared" ref="T533:T541" si="494">IF($C533=0,"-",Y533/$C533)</f>
        <v>0.54279110740639003</v>
      </c>
      <c r="U533" s="2">
        <f t="shared" ref="U533:U541" si="495">IF($C533=0,"-",Z533/$C533)</f>
        <v>9.2298074281762982E-2</v>
      </c>
      <c r="V533" s="2">
        <f t="shared" ref="V533:V541" si="496">IF(C533=0,"-",(1-R533-S533-T533-U533))</f>
        <v>0.31771982836195545</v>
      </c>
      <c r="W533" s="1">
        <f>SUMIF(County!$AT$2649:$AT$2720,$BA533,County!P$2649:P$2720)+SUMIF('Cong Dist'!$BA$1832:$BA$1858,$BA533,'Cong Dist'!W$1832:W$1858)</f>
        <v>475</v>
      </c>
      <c r="X533" s="1">
        <f>SUMIF(County!$AT$2649:$AT$2720,$BA533,County!Q$2649:Q$2720)+SUMIF('Cong Dist'!$BA$1832:$BA$1858,$BA533,'Cong Dist'!X$1832:X$1858)</f>
        <v>4507</v>
      </c>
      <c r="Y533" s="1">
        <f>SUMIF(County!$AT$2649:$AT$2720,$BA533,County!R$2649:R$2720)+SUMIF('Cong Dist'!$BA$1832:$BA$1858,$BA533,'Cong Dist'!Y$1832:Y$1858)</f>
        <v>57303</v>
      </c>
      <c r="Z533" s="1">
        <f>SUMIF(County!$AT$2649:$AT$2720,$BA533,County!S$2649:S$2720)+SUMIF('Cong Dist'!$BA$1832:$BA$1858,$BA533,'Cong Dist'!Z$1832:Z$1858)</f>
        <v>9744</v>
      </c>
      <c r="AA533" s="1">
        <f>SUMIF(County!$AT$2649:$AT$2720,$BA533,County!T$2649:T$2720)+SUMIF('Cong Dist'!$BA$1832:$BA$1858,$BA533,'Cong Dist'!AA$1832:AA$1858)</f>
        <v>32201</v>
      </c>
      <c r="AC533" s="1">
        <f>SUMIF(County!$AT$2649:$AT$2720,$BA533,County!V$2649:V$2720)+SUMIF('Cong Dist'!$BA$1832:$BA$1858,$BA533,'Cong Dist'!AC$1832:AC$1858)</f>
        <v>618</v>
      </c>
      <c r="AF533" s="1">
        <f>SUMIF(County!$AT$2649:$AT$2720,$BA533,County!Y$2649:Y$2720)+SUMIF('Cong Dist'!$BA$1832:$BA$1858,$BA533,'Cong Dist'!AF$1832:AF$1858)</f>
        <v>503</v>
      </c>
      <c r="AH533" s="1">
        <f>SUMIF(County!$AT$2649:$AT$2720,$BA533,County!AA$2649:AA$2720)+SUMIF('Cong Dist'!$BA$1832:$BA$1858,$BA533,'Cong Dist'!AH$1832:AH$1858)</f>
        <v>220</v>
      </c>
      <c r="AK533" s="1"/>
      <c r="AP533" s="7">
        <f>IF(AA533&gt;0,RANK(AA533,(W533:Y533,Z533:AN533)),0)</f>
        <v>2</v>
      </c>
      <c r="AQ533" s="7">
        <f>IF(AB533&gt;0,RANK(AB533,(W533:Y533,Z533:AN533)),0)</f>
        <v>0</v>
      </c>
      <c r="AR533" s="7">
        <f>IF(AC533&gt;0,RANK(AC533,(W533:Y533,Z533:AN533)),0)</f>
        <v>5</v>
      </c>
      <c r="AS533" s="7">
        <f>IF(AD533&gt;0,RANK(AD533,(W533:Y533,AD533:AN533)),0)</f>
        <v>0</v>
      </c>
      <c r="AT533" s="2">
        <f t="shared" ref="AT533:AT541" si="497">IF($C533=0,"-",AA533/$C533)</f>
        <v>0.30501747639029658</v>
      </c>
      <c r="AU533" s="2">
        <f t="shared" ref="AU533:AU541" si="498">IF($C533=0,"-",AB533/$C533)</f>
        <v>0</v>
      </c>
      <c r="AV533" s="2">
        <f t="shared" ref="AV533:AV541" si="499">IF($C533=0,"-",AC533/$C533)</f>
        <v>5.8538803269837358E-3</v>
      </c>
      <c r="AW533" s="2">
        <f t="shared" ref="AW533:AW541" si="500">IF($C533=0,"-",AD533/$C533)</f>
        <v>0</v>
      </c>
      <c r="AY533" s="2" t="str">
        <f t="shared" si="467"/>
        <v>District 1</v>
      </c>
      <c r="AZ533" t="str">
        <f t="shared" si="468"/>
        <v>WI</v>
      </c>
      <c r="BA533">
        <v>1</v>
      </c>
      <c r="BC533" s="91">
        <v>55</v>
      </c>
      <c r="BD533" s="93">
        <v>901</v>
      </c>
      <c r="BE533" s="100">
        <f t="shared" ref="BE533:BE541" si="501">BC533*1000+BD533</f>
        <v>55901</v>
      </c>
      <c r="BF533" t="s">
        <v>2683</v>
      </c>
      <c r="BG533" t="s">
        <v>3290</v>
      </c>
    </row>
    <row r="534" spans="1:59" outlineLevel="1">
      <c r="A534" t="s">
        <v>1601</v>
      </c>
      <c r="B534" t="s">
        <v>3071</v>
      </c>
      <c r="C534" s="1">
        <f t="shared" si="485"/>
        <v>86265</v>
      </c>
      <c r="D534" s="1">
        <v>3</v>
      </c>
      <c r="E534" s="1" t="str">
        <f t="shared" si="486"/>
        <v/>
      </c>
      <c r="F534" s="1" t="str">
        <f t="shared" si="487"/>
        <v/>
      </c>
      <c r="G534" s="1">
        <f t="shared" si="488"/>
        <v>3</v>
      </c>
      <c r="H534" s="1" t="str">
        <f t="shared" si="489"/>
        <v/>
      </c>
      <c r="I534" s="1" t="str">
        <f t="shared" si="490"/>
        <v/>
      </c>
      <c r="J534" s="1"/>
      <c r="K534" s="7">
        <f>IF(W534&gt;0,RANK(W534,(W534:Y534,Z534:AN534)),0)</f>
        <v>5</v>
      </c>
      <c r="L534" s="7">
        <f>IF(X534&gt;0,RANK(X534,(W534:Y534,Z534:AN534)),0)</f>
        <v>4</v>
      </c>
      <c r="M534" s="7">
        <f>IF(Y534&gt;0,RANK(Y534,(W534:Y534,Z534:AN534)),0)</f>
        <v>1</v>
      </c>
      <c r="N534" s="7">
        <f>IF(Z534&gt;0,RANK(Z534,(W534:Y534,Z534:AN534)),0)</f>
        <v>3</v>
      </c>
      <c r="O534" s="48">
        <f t="shared" si="491"/>
        <v>1430</v>
      </c>
      <c r="P534" s="163">
        <f t="shared" si="450"/>
        <v>1.657682721845476E-2</v>
      </c>
      <c r="Q534" s="2"/>
      <c r="R534" s="2">
        <f t="shared" si="492"/>
        <v>1.2728221178925404E-2</v>
      </c>
      <c r="S534" s="2">
        <f t="shared" si="493"/>
        <v>6.3467223091636243E-2</v>
      </c>
      <c r="T534" s="2">
        <f t="shared" si="494"/>
        <v>0.37901814177244536</v>
      </c>
      <c r="U534" s="2">
        <f t="shared" si="495"/>
        <v>0.16338028169014085</v>
      </c>
      <c r="V534" s="2">
        <f t="shared" si="496"/>
        <v>0.38140613226685227</v>
      </c>
      <c r="W534" s="1">
        <f>SUMIF(County!$AT$2649:$AT$2720,$BA534,County!P$2649:P$2720)+SUMIF('Cong Dist'!$BA$1832:$BA$1858,$BA534,'Cong Dist'!W$1832:W$1858)</f>
        <v>1098</v>
      </c>
      <c r="X534" s="1">
        <f>SUMIF(County!$AT$2649:$AT$2720,$BA534,County!Q$2649:Q$2720)+SUMIF('Cong Dist'!$BA$1832:$BA$1858,$BA534,'Cong Dist'!X$1832:X$1858)</f>
        <v>5475</v>
      </c>
      <c r="Y534" s="1">
        <f>SUMIF(County!$AT$2649:$AT$2720,$BA534,County!R$2649:R$2720)+SUMIF('Cong Dist'!$BA$1832:$BA$1858,$BA534,'Cong Dist'!Y$1832:Y$1858)</f>
        <v>32696</v>
      </c>
      <c r="Z534" s="1">
        <f>SUMIF(County!$AT$2649:$AT$2720,$BA534,County!S$2649:S$2720)+SUMIF('Cong Dist'!$BA$1832:$BA$1858,$BA534,'Cong Dist'!Z$1832:Z$1858)</f>
        <v>14094</v>
      </c>
      <c r="AA534" s="1">
        <f>SUMIF(County!$AT$2649:$AT$2720,$BA534,County!T$2649:T$2720)+SUMIF('Cong Dist'!$BA$1832:$BA$1858,$BA534,'Cong Dist'!AA$1832:AA$1858)</f>
        <v>31266</v>
      </c>
      <c r="AC534" s="1">
        <f>SUMIF(County!$AT$2649:$AT$2720,$BA534,County!V$2649:V$2720)+SUMIF('Cong Dist'!$BA$1832:$BA$1858,$BA534,'Cong Dist'!AC$1832:AC$1858)</f>
        <v>745</v>
      </c>
      <c r="AF534" s="1">
        <f>SUMIF(County!$AT$2649:$AT$2720,$BA534,County!Y$2649:Y$2720)+SUMIF('Cong Dist'!$BA$1832:$BA$1858,$BA534,'Cong Dist'!AF$1832:AF$1858)</f>
        <v>660</v>
      </c>
      <c r="AH534" s="1">
        <f>SUMIF(County!$AT$2649:$AT$2720,$BA534,County!AA$2649:AA$2720)+SUMIF('Cong Dist'!$BA$1832:$BA$1858,$BA534,'Cong Dist'!AH$1832:AH$1858)</f>
        <v>231</v>
      </c>
      <c r="AK534" s="1"/>
      <c r="AP534" s="7">
        <f>IF(AA534&gt;0,RANK(AA534,(W534:Y534,Z534:AN534)),0)</f>
        <v>2</v>
      </c>
      <c r="AQ534" s="7">
        <f>IF(AB534&gt;0,RANK(AB534,(W534:Y534,Z534:AN534)),0)</f>
        <v>0</v>
      </c>
      <c r="AR534" s="7">
        <f>IF(AC534&gt;0,RANK(AC534,(W534:Y534,Z534:AN534)),0)</f>
        <v>6</v>
      </c>
      <c r="AS534" s="7">
        <f>IF(AD534&gt;0,RANK(AD534,(W534:Y534,AD534:AN534)),0)</f>
        <v>0</v>
      </c>
      <c r="AT534" s="2">
        <f t="shared" si="497"/>
        <v>0.36244131455399059</v>
      </c>
      <c r="AU534" s="2">
        <f t="shared" si="498"/>
        <v>0</v>
      </c>
      <c r="AV534" s="2">
        <f t="shared" si="499"/>
        <v>8.6361792152089487E-3</v>
      </c>
      <c r="AW534" s="2">
        <f t="shared" si="500"/>
        <v>0</v>
      </c>
      <c r="AY534" s="2" t="str">
        <f t="shared" si="467"/>
        <v>District 2</v>
      </c>
      <c r="AZ534" t="str">
        <f t="shared" si="468"/>
        <v>WI</v>
      </c>
      <c r="BA534">
        <v>2</v>
      </c>
      <c r="BC534" s="91">
        <v>55</v>
      </c>
      <c r="BD534" s="93">
        <v>902</v>
      </c>
      <c r="BE534" s="100">
        <f t="shared" si="501"/>
        <v>55902</v>
      </c>
      <c r="BF534" t="s">
        <v>2683</v>
      </c>
      <c r="BG534" t="s">
        <v>3290</v>
      </c>
    </row>
    <row r="535" spans="1:59" outlineLevel="1">
      <c r="A535" t="s">
        <v>1602</v>
      </c>
      <c r="B535" t="s">
        <v>3071</v>
      </c>
      <c r="C535" s="1">
        <f t="shared" si="485"/>
        <v>87108</v>
      </c>
      <c r="D535" s="1">
        <v>3</v>
      </c>
      <c r="E535" s="1" t="str">
        <f t="shared" si="486"/>
        <v/>
      </c>
      <c r="F535" s="1" t="str">
        <f t="shared" si="487"/>
        <v/>
      </c>
      <c r="G535" s="1" t="str">
        <f t="shared" si="488"/>
        <v/>
      </c>
      <c r="H535" s="1" t="str">
        <f t="shared" si="489"/>
        <v/>
      </c>
      <c r="I535" s="1">
        <f t="shared" si="490"/>
        <v>3</v>
      </c>
      <c r="J535" s="1"/>
      <c r="K535" s="7">
        <f>IF(W535&gt;0,RANK(W535,(W535:Y535,Z535:AN535)),0)</f>
        <v>6</v>
      </c>
      <c r="L535" s="7">
        <f>IF(X535&gt;0,RANK(X535,(W535:Y535,Z535:AN535)),0)</f>
        <v>4</v>
      </c>
      <c r="M535" s="7">
        <f>IF(Y535&gt;0,RANK(Y535,(W535:Y535,Z535:AN535)),0)</f>
        <v>2</v>
      </c>
      <c r="N535" s="7">
        <f>IF(Z535&gt;0,RANK(Z535,(W535:Y535,Z535:AN535)),0)</f>
        <v>3</v>
      </c>
      <c r="O535" s="48">
        <f t="shared" si="491"/>
        <v>4718</v>
      </c>
      <c r="P535" s="163">
        <f t="shared" si="450"/>
        <v>5.4162648666023785E-2</v>
      </c>
      <c r="Q535" s="2"/>
      <c r="R535" s="2">
        <f t="shared" si="492"/>
        <v>7.1750011480001836E-3</v>
      </c>
      <c r="S535" s="2">
        <f t="shared" si="493"/>
        <v>9.0439454470312722E-2</v>
      </c>
      <c r="T535" s="2">
        <f t="shared" si="494"/>
        <v>0.34727005556320889</v>
      </c>
      <c r="U535" s="2">
        <f t="shared" si="495"/>
        <v>0.13423566147770583</v>
      </c>
      <c r="V535" s="2">
        <f t="shared" si="496"/>
        <v>0.42087982734077234</v>
      </c>
      <c r="W535" s="1">
        <f>SUMIF(County!$AT$2649:$AT$2720,$BA535,County!P$2649:P$2720)+SUMIF('Cong Dist'!$BA$1832:$BA$1858,$BA535,'Cong Dist'!W$1832:W$1858)</f>
        <v>625</v>
      </c>
      <c r="X535" s="1">
        <f>SUMIF(County!$AT$2649:$AT$2720,$BA535,County!Q$2649:Q$2720)+SUMIF('Cong Dist'!$BA$1832:$BA$1858,$BA535,'Cong Dist'!X$1832:X$1858)</f>
        <v>7878</v>
      </c>
      <c r="Y535" s="1">
        <f>SUMIF(County!$AT$2649:$AT$2720,$BA535,County!R$2649:R$2720)+SUMIF('Cong Dist'!$BA$1832:$BA$1858,$BA535,'Cong Dist'!Y$1832:Y$1858)</f>
        <v>30250</v>
      </c>
      <c r="Z535" s="1">
        <f>SUMIF(County!$AT$2649:$AT$2720,$BA535,County!S$2649:S$2720)+SUMIF('Cong Dist'!$BA$1832:$BA$1858,$BA535,'Cong Dist'!Z$1832:Z$1858)</f>
        <v>11693</v>
      </c>
      <c r="AA535" s="1">
        <f>SUMIF(County!$AT$2649:$AT$2720,$BA535,County!T$2649:T$2720)+SUMIF('Cong Dist'!$BA$1832:$BA$1858,$BA535,'Cong Dist'!AA$1832:AA$1858)</f>
        <v>34968</v>
      </c>
      <c r="AC535" s="1">
        <f>SUMIF(County!$AT$2649:$AT$2720,$BA535,County!V$2649:V$2720)+SUMIF('Cong Dist'!$BA$1832:$BA$1858,$BA535,'Cong Dist'!AC$1832:AC$1858)</f>
        <v>908</v>
      </c>
      <c r="AF535" s="1">
        <f>SUMIF(County!$AT$2649:$AT$2720,$BA535,County!Y$2649:Y$2720)+SUMIF('Cong Dist'!$BA$1832:$BA$1858,$BA535,'Cong Dist'!AF$1832:AF$1858)</f>
        <v>568</v>
      </c>
      <c r="AH535" s="1">
        <f>SUMIF(County!$AT$2649:$AT$2720,$BA535,County!AA$2649:AA$2720)+SUMIF('Cong Dist'!$BA$1832:$BA$1858,$BA535,'Cong Dist'!AH$1832:AH$1858)</f>
        <v>218</v>
      </c>
      <c r="AK535" s="1"/>
      <c r="AP535" s="7">
        <f>IF(AA535&gt;0,RANK(AA535,(W535:Y535,Z535:AN535)),0)</f>
        <v>1</v>
      </c>
      <c r="AQ535" s="7">
        <f>IF(AB535&gt;0,RANK(AB535,(W535:Y535,Z535:AN535)),0)</f>
        <v>0</v>
      </c>
      <c r="AR535" s="7">
        <f>IF(AC535&gt;0,RANK(AC535,(W535:Y535,Z535:AN535)),0)</f>
        <v>5</v>
      </c>
      <c r="AS535" s="7">
        <f>IF(AD535&gt;0,RANK(AD535,(W535:Y535,AD535:AN535)),0)</f>
        <v>0</v>
      </c>
      <c r="AT535" s="2">
        <f t="shared" si="497"/>
        <v>0.40143270422923266</v>
      </c>
      <c r="AU535" s="2">
        <f t="shared" si="498"/>
        <v>0</v>
      </c>
      <c r="AV535" s="2">
        <f t="shared" si="499"/>
        <v>1.0423841667814666E-2</v>
      </c>
      <c r="AW535" s="2">
        <f t="shared" si="500"/>
        <v>0</v>
      </c>
      <c r="AY535" s="2" t="str">
        <f t="shared" si="467"/>
        <v>District 3</v>
      </c>
      <c r="AZ535" t="str">
        <f t="shared" si="468"/>
        <v>WI</v>
      </c>
      <c r="BA535">
        <v>3</v>
      </c>
      <c r="BC535" s="91">
        <v>55</v>
      </c>
      <c r="BD535" s="93">
        <v>903</v>
      </c>
      <c r="BE535" s="100">
        <f t="shared" si="501"/>
        <v>55903</v>
      </c>
      <c r="BF535" t="s">
        <v>2683</v>
      </c>
      <c r="BG535" t="s">
        <v>3290</v>
      </c>
    </row>
    <row r="536" spans="1:59" outlineLevel="1">
      <c r="A536" t="s">
        <v>1873</v>
      </c>
      <c r="B536" t="s">
        <v>3071</v>
      </c>
      <c r="C536" s="1">
        <f t="shared" si="485"/>
        <v>51297</v>
      </c>
      <c r="D536" s="1">
        <v>3</v>
      </c>
      <c r="E536" s="1" t="str">
        <f t="shared" si="486"/>
        <v/>
      </c>
      <c r="F536" s="1" t="str">
        <f t="shared" si="487"/>
        <v/>
      </c>
      <c r="G536" s="1">
        <f t="shared" si="488"/>
        <v>3</v>
      </c>
      <c r="H536" s="1" t="str">
        <f t="shared" si="489"/>
        <v/>
      </c>
      <c r="I536" s="1" t="str">
        <f t="shared" si="490"/>
        <v/>
      </c>
      <c r="J536" s="1"/>
      <c r="K536" s="7">
        <f>IF(W536&gt;0,RANK(W536,(W536:Y536,Z536:AN536)),0)</f>
        <v>5</v>
      </c>
      <c r="L536" s="7">
        <f>IF(X536&gt;0,RANK(X536,(W536:Y536,Z536:AN536)),0)</f>
        <v>4</v>
      </c>
      <c r="M536" s="7">
        <f>IF(Y536&gt;0,RANK(Y536,(W536:Y536,Z536:AN536)),0)</f>
        <v>1</v>
      </c>
      <c r="N536" s="7">
        <f>IF(Z536&gt;0,RANK(Z536,(W536:Y536,Z536:AN536)),0)</f>
        <v>3</v>
      </c>
      <c r="O536" s="48">
        <f t="shared" si="491"/>
        <v>7409</v>
      </c>
      <c r="P536" s="163">
        <f t="shared" si="450"/>
        <v>0.14443339766458077</v>
      </c>
      <c r="Q536" s="2"/>
      <c r="R536" s="2">
        <f t="shared" si="492"/>
        <v>1.0176033686180478E-2</v>
      </c>
      <c r="S536" s="2">
        <f t="shared" si="493"/>
        <v>3.959295865255278E-2</v>
      </c>
      <c r="T536" s="2">
        <f t="shared" si="494"/>
        <v>0.47706493557128099</v>
      </c>
      <c r="U536" s="2">
        <f t="shared" si="495"/>
        <v>0.12495857457551124</v>
      </c>
      <c r="V536" s="2">
        <f t="shared" si="496"/>
        <v>0.34820749751447455</v>
      </c>
      <c r="W536" s="1">
        <f>SUMIF(County!$AT$2649:$AT$2720,$BA536,County!P$2649:P$2720)+SUMIF('Cong Dist'!$BA$1832:$BA$1858,$BA536,'Cong Dist'!W$1832:W$1858)</f>
        <v>522</v>
      </c>
      <c r="X536" s="1">
        <f>SUMIF(County!$AT$2649:$AT$2720,$BA536,County!Q$2649:Q$2720)+SUMIF('Cong Dist'!$BA$1832:$BA$1858,$BA536,'Cong Dist'!X$1832:X$1858)</f>
        <v>2031</v>
      </c>
      <c r="Y536" s="1">
        <f>SUMIF(County!$AT$2649:$AT$2720,$BA536,County!R$2649:R$2720)+SUMIF('Cong Dist'!$BA$1832:$BA$1858,$BA536,'Cong Dist'!Y$1832:Y$1858)</f>
        <v>24472</v>
      </c>
      <c r="Z536" s="1">
        <f>SUMIF(County!$AT$2649:$AT$2720,$BA536,County!S$2649:S$2720)+SUMIF('Cong Dist'!$BA$1832:$BA$1858,$BA536,'Cong Dist'!Z$1832:Z$1858)</f>
        <v>6410</v>
      </c>
      <c r="AA536" s="1">
        <f>SUMIF(County!$AT$2649:$AT$2720,$BA536,County!T$2649:T$2720)+SUMIF('Cong Dist'!$BA$1832:$BA$1858,$BA536,'Cong Dist'!AA$1832:AA$1858)</f>
        <v>17063</v>
      </c>
      <c r="AC536" s="1">
        <f>SUMIF(County!$AT$2649:$AT$2720,$BA536,County!V$2649:V$2720)+SUMIF('Cong Dist'!$BA$1832:$BA$1858,$BA536,'Cong Dist'!AC$1832:AC$1858)</f>
        <v>499</v>
      </c>
      <c r="AF536" s="1">
        <f>SUMIF(County!$AT$2649:$AT$2720,$BA536,County!Y$2649:Y$2720)+SUMIF('Cong Dist'!$BA$1832:$BA$1858,$BA536,'Cong Dist'!AF$1832:AF$1858)</f>
        <v>160</v>
      </c>
      <c r="AH536" s="1">
        <f>SUMIF(County!$AT$2649:$AT$2720,$BA536,County!AA$2649:AA$2720)+SUMIF('Cong Dist'!$BA$1832:$BA$1858,$BA536,'Cong Dist'!AH$1832:AH$1858)</f>
        <v>140</v>
      </c>
      <c r="AK536" s="1"/>
      <c r="AP536" s="7">
        <f>IF(AA536&gt;0,RANK(AA536,(W536:Y536,Z536:AN536)),0)</f>
        <v>2</v>
      </c>
      <c r="AQ536" s="7">
        <f>IF(AB536&gt;0,RANK(AB536,(W536:Y536,Z536:AN536)),0)</f>
        <v>0</v>
      </c>
      <c r="AR536" s="7">
        <f>IF(AC536&gt;0,RANK(AC536,(W536:Y536,Z536:AN536)),0)</f>
        <v>6</v>
      </c>
      <c r="AS536" s="7">
        <f>IF(AD536&gt;0,RANK(AD536,(W536:Y536,AD536:AN536)),0)</f>
        <v>0</v>
      </c>
      <c r="AT536" s="2">
        <f t="shared" si="497"/>
        <v>0.33263153790670019</v>
      </c>
      <c r="AU536" s="2">
        <f t="shared" si="498"/>
        <v>0</v>
      </c>
      <c r="AV536" s="2">
        <f t="shared" si="499"/>
        <v>9.7276643858315304E-3</v>
      </c>
      <c r="AW536" s="2">
        <f t="shared" si="500"/>
        <v>0</v>
      </c>
      <c r="AY536" s="2" t="str">
        <f t="shared" si="467"/>
        <v>District 4</v>
      </c>
      <c r="AZ536" t="str">
        <f t="shared" si="468"/>
        <v>WI</v>
      </c>
      <c r="BA536">
        <v>4</v>
      </c>
      <c r="BC536" s="91">
        <v>55</v>
      </c>
      <c r="BD536" s="93">
        <v>904</v>
      </c>
      <c r="BE536" s="100">
        <f t="shared" si="501"/>
        <v>55904</v>
      </c>
      <c r="BF536" t="s">
        <v>2683</v>
      </c>
      <c r="BG536" t="s">
        <v>3290</v>
      </c>
    </row>
    <row r="537" spans="1:59" outlineLevel="1">
      <c r="A537" t="s">
        <v>1827</v>
      </c>
      <c r="B537" t="s">
        <v>3071</v>
      </c>
      <c r="C537" s="1">
        <f t="shared" si="485"/>
        <v>134581</v>
      </c>
      <c r="D537" s="1">
        <v>3</v>
      </c>
      <c r="E537" s="1" t="str">
        <f t="shared" si="486"/>
        <v/>
      </c>
      <c r="F537" s="1" t="str">
        <f t="shared" si="487"/>
        <v/>
      </c>
      <c r="G537" s="1">
        <f t="shared" si="488"/>
        <v>3</v>
      </c>
      <c r="H537" s="1" t="str">
        <f t="shared" si="489"/>
        <v/>
      </c>
      <c r="I537" s="1" t="str">
        <f t="shared" si="490"/>
        <v/>
      </c>
      <c r="J537" s="1"/>
      <c r="K537" s="7">
        <f>IF(W537&gt;0,RANK(W537,(W537:Y537,Z537:AN537)),0)</f>
        <v>6</v>
      </c>
      <c r="L537" s="7">
        <f>IF(X537&gt;0,RANK(X537,(W537:Y537,Z537:AN537)),0)</f>
        <v>4</v>
      </c>
      <c r="M537" s="7">
        <f>IF(Y537&gt;0,RANK(Y537,(W537:Y537,Z537:AN537)),0)</f>
        <v>1</v>
      </c>
      <c r="N537" s="7">
        <f>IF(Z537&gt;0,RANK(Z537,(W537:Y537,Z537:AN537)),0)</f>
        <v>3</v>
      </c>
      <c r="O537" s="48">
        <f t="shared" si="491"/>
        <v>33713</v>
      </c>
      <c r="P537" s="163">
        <f t="shared" si="450"/>
        <v>0.25050341430068135</v>
      </c>
      <c r="Q537" s="2"/>
      <c r="R537" s="2">
        <f t="shared" si="492"/>
        <v>3.5814862424859376E-3</v>
      </c>
      <c r="S537" s="2">
        <f t="shared" si="493"/>
        <v>3.4083563058678414E-2</v>
      </c>
      <c r="T537" s="2">
        <f t="shared" si="494"/>
        <v>0.56522094500709608</v>
      </c>
      <c r="U537" s="2">
        <f t="shared" si="495"/>
        <v>7.2840891359107152E-2</v>
      </c>
      <c r="V537" s="2">
        <f t="shared" si="496"/>
        <v>0.32427311433263245</v>
      </c>
      <c r="W537" s="1">
        <f>SUMIF(County!$AT$2649:$AT$2720,$BA537,County!P$2649:P$2720)+SUMIF('Cong Dist'!$BA$1832:$BA$1858,$BA537,'Cong Dist'!W$1832:W$1858)</f>
        <v>482</v>
      </c>
      <c r="X537" s="1">
        <f>SUMIF(County!$AT$2649:$AT$2720,$BA537,County!Q$2649:Q$2720)+SUMIF('Cong Dist'!$BA$1832:$BA$1858,$BA537,'Cong Dist'!X$1832:X$1858)</f>
        <v>4587</v>
      </c>
      <c r="Y537" s="1">
        <f>SUMIF(County!$AT$2649:$AT$2720,$BA537,County!R$2649:R$2720)+SUMIF('Cong Dist'!$BA$1832:$BA$1858,$BA537,'Cong Dist'!Y$1832:Y$1858)</f>
        <v>76068</v>
      </c>
      <c r="Z537" s="1">
        <f>SUMIF(County!$AT$2649:$AT$2720,$BA537,County!S$2649:S$2720)+SUMIF('Cong Dist'!$BA$1832:$BA$1858,$BA537,'Cong Dist'!Z$1832:Z$1858)</f>
        <v>9803</v>
      </c>
      <c r="AA537" s="1">
        <f>SUMIF(County!$AT$2649:$AT$2720,$BA537,County!T$2649:T$2720)+SUMIF('Cong Dist'!$BA$1832:$BA$1858,$BA537,'Cong Dist'!AA$1832:AA$1858)</f>
        <v>42355</v>
      </c>
      <c r="AC537" s="1">
        <f>SUMIF(County!$AT$2649:$AT$2720,$BA537,County!V$2649:V$2720)+SUMIF('Cong Dist'!$BA$1832:$BA$1858,$BA537,'Cong Dist'!AC$1832:AC$1858)</f>
        <v>611</v>
      </c>
      <c r="AF537" s="1">
        <f>SUMIF(County!$AT$2649:$AT$2720,$BA537,County!Y$2649:Y$2720)+SUMIF('Cong Dist'!$BA$1832:$BA$1858,$BA537,'Cong Dist'!AF$1832:AF$1858)</f>
        <v>470</v>
      </c>
      <c r="AH537" s="1">
        <f>SUMIF(County!$AT$2649:$AT$2720,$BA537,County!AA$2649:AA$2720)+SUMIF('Cong Dist'!$BA$1832:$BA$1858,$BA537,'Cong Dist'!AH$1832:AH$1858)</f>
        <v>205</v>
      </c>
      <c r="AK537" s="1"/>
      <c r="AP537" s="7">
        <f>IF(AA537&gt;0,RANK(AA537,(W537:Y537,Z537:AN537)),0)</f>
        <v>2</v>
      </c>
      <c r="AQ537" s="7">
        <f>IF(AB537&gt;0,RANK(AB537,(W537:Y537,Z537:AN537)),0)</f>
        <v>0</v>
      </c>
      <c r="AR537" s="7">
        <f>IF(AC537&gt;0,RANK(AC537,(W537:Y537,Z537:AN537)),0)</f>
        <v>5</v>
      </c>
      <c r="AS537" s="7">
        <f>IF(AD537&gt;0,RANK(AD537,(W537:Y537,AD537:AN537)),0)</f>
        <v>0</v>
      </c>
      <c r="AT537" s="2">
        <f t="shared" si="497"/>
        <v>0.31471753070641473</v>
      </c>
      <c r="AU537" s="2">
        <f t="shared" si="498"/>
        <v>0</v>
      </c>
      <c r="AV537" s="2">
        <f t="shared" si="499"/>
        <v>4.5400167928608048E-3</v>
      </c>
      <c r="AW537" s="2">
        <f t="shared" si="500"/>
        <v>0</v>
      </c>
      <c r="AY537" s="2" t="str">
        <f t="shared" si="467"/>
        <v>District 5</v>
      </c>
      <c r="AZ537" t="str">
        <f t="shared" si="468"/>
        <v>WI</v>
      </c>
      <c r="BA537">
        <v>5</v>
      </c>
      <c r="BC537" s="91">
        <v>55</v>
      </c>
      <c r="BD537" s="93">
        <v>905</v>
      </c>
      <c r="BE537" s="100">
        <f t="shared" si="501"/>
        <v>55905</v>
      </c>
      <c r="BF537" t="s">
        <v>2683</v>
      </c>
      <c r="BG537" t="s">
        <v>3290</v>
      </c>
    </row>
    <row r="538" spans="1:59" outlineLevel="1">
      <c r="A538" t="s">
        <v>1806</v>
      </c>
      <c r="B538" t="s">
        <v>3071</v>
      </c>
      <c r="C538" s="1">
        <f t="shared" si="485"/>
        <v>116468</v>
      </c>
      <c r="D538" s="1">
        <v>3</v>
      </c>
      <c r="E538" s="1" t="str">
        <f t="shared" si="486"/>
        <v/>
      </c>
      <c r="F538" s="1" t="str">
        <f t="shared" si="487"/>
        <v/>
      </c>
      <c r="G538" s="1">
        <f t="shared" si="488"/>
        <v>3</v>
      </c>
      <c r="H538" s="1" t="str">
        <f t="shared" si="489"/>
        <v/>
      </c>
      <c r="I538" s="1" t="str">
        <f t="shared" si="490"/>
        <v/>
      </c>
      <c r="J538" s="1"/>
      <c r="K538" s="7">
        <f>IF(W538&gt;0,RANK(W538,(W538:Y538,Z538:AN538)),0)</f>
        <v>6</v>
      </c>
      <c r="L538" s="7">
        <f>IF(X538&gt;0,RANK(X538,(W538:Y538,Z538:AN538)),0)</f>
        <v>4</v>
      </c>
      <c r="M538" s="7">
        <f>IF(Y538&gt;0,RANK(Y538,(W538:Y538,Z538:AN538)),0)</f>
        <v>1</v>
      </c>
      <c r="N538" s="7">
        <f>IF(Z538&gt;0,RANK(Z538,(W538:Y538,Z538:AN538)),0)</f>
        <v>3</v>
      </c>
      <c r="O538" s="48">
        <f t="shared" si="491"/>
        <v>7625</v>
      </c>
      <c r="P538" s="163">
        <f t="shared" si="450"/>
        <v>6.5468626575540062E-2</v>
      </c>
      <c r="Q538" s="2"/>
      <c r="R538" s="2">
        <f t="shared" si="492"/>
        <v>5.5465879039736238E-3</v>
      </c>
      <c r="S538" s="2">
        <f t="shared" si="493"/>
        <v>5.3654222619088504E-2</v>
      </c>
      <c r="T538" s="2">
        <f t="shared" si="494"/>
        <v>0.44434522787375075</v>
      </c>
      <c r="U538" s="2">
        <f t="shared" si="495"/>
        <v>0.10309269498918158</v>
      </c>
      <c r="V538" s="2">
        <f t="shared" si="496"/>
        <v>0.3933612666140055</v>
      </c>
      <c r="W538" s="1">
        <f>SUMIF(County!$AT$2649:$AT$2720,$BA538,County!P$2649:P$2720)+SUMIF('Cong Dist'!$BA$1832:$BA$1858,$BA538,'Cong Dist'!W$1832:W$1858)</f>
        <v>646</v>
      </c>
      <c r="X538" s="1">
        <f>SUMIF(County!$AT$2649:$AT$2720,$BA538,County!Q$2649:Q$2720)+SUMIF('Cong Dist'!$BA$1832:$BA$1858,$BA538,'Cong Dist'!X$1832:X$1858)</f>
        <v>6249</v>
      </c>
      <c r="Y538" s="1">
        <f>SUMIF(County!$AT$2649:$AT$2720,$BA538,County!R$2649:R$2720)+SUMIF('Cong Dist'!$BA$1832:$BA$1858,$BA538,'Cong Dist'!Y$1832:Y$1858)</f>
        <v>51752</v>
      </c>
      <c r="Z538" s="1">
        <f>SUMIF(County!$AT$2649:$AT$2720,$BA538,County!S$2649:S$2720)+SUMIF('Cong Dist'!$BA$1832:$BA$1858,$BA538,'Cong Dist'!Z$1832:Z$1858)</f>
        <v>12007</v>
      </c>
      <c r="AA538" s="1">
        <f>SUMIF(County!$AT$2649:$AT$2720,$BA538,County!T$2649:T$2720)+SUMIF('Cong Dist'!$BA$1832:$BA$1858,$BA538,'Cong Dist'!AA$1832:AA$1858)</f>
        <v>44127</v>
      </c>
      <c r="AC538" s="1">
        <f>SUMIF(County!$AT$2649:$AT$2720,$BA538,County!V$2649:V$2720)+SUMIF('Cong Dist'!$BA$1832:$BA$1858,$BA538,'Cong Dist'!AC$1832:AC$1858)</f>
        <v>852</v>
      </c>
      <c r="AF538" s="1">
        <f>SUMIF(County!$AT$2649:$AT$2720,$BA538,County!Y$2649:Y$2720)+SUMIF('Cong Dist'!$BA$1832:$BA$1858,$BA538,'Cong Dist'!AF$1832:AF$1858)</f>
        <v>624</v>
      </c>
      <c r="AH538" s="1">
        <f>SUMIF(County!$AT$2649:$AT$2720,$BA538,County!AA$2649:AA$2720)+SUMIF('Cong Dist'!$BA$1832:$BA$1858,$BA538,'Cong Dist'!AH$1832:AH$1858)</f>
        <v>211</v>
      </c>
      <c r="AK538" s="1"/>
      <c r="AP538" s="7">
        <f>IF(AA538&gt;0,RANK(AA538,(W538:Y538,Z538:AN538)),0)</f>
        <v>2</v>
      </c>
      <c r="AQ538" s="7">
        <f>IF(AB538&gt;0,RANK(AB538,(W538:Y538,Z538:AN538)),0)</f>
        <v>0</v>
      </c>
      <c r="AR538" s="7">
        <f>IF(AC538&gt;0,RANK(AC538,(W538:Y538,Z538:AN538)),0)</f>
        <v>5</v>
      </c>
      <c r="AS538" s="7">
        <f>IF(AD538&gt;0,RANK(AD538,(W538:Y538,AD538:AN538)),0)</f>
        <v>0</v>
      </c>
      <c r="AT538" s="2">
        <f t="shared" si="497"/>
        <v>0.37887660129821066</v>
      </c>
      <c r="AU538" s="2">
        <f t="shared" si="498"/>
        <v>0</v>
      </c>
      <c r="AV538" s="2">
        <f t="shared" si="499"/>
        <v>7.3153140776865749E-3</v>
      </c>
      <c r="AW538" s="2">
        <f t="shared" si="500"/>
        <v>0</v>
      </c>
      <c r="AY538" s="2" t="str">
        <f t="shared" si="467"/>
        <v>District 6</v>
      </c>
      <c r="AZ538" t="str">
        <f t="shared" si="468"/>
        <v>WI</v>
      </c>
      <c r="BA538">
        <v>6</v>
      </c>
      <c r="BC538" s="91">
        <v>55</v>
      </c>
      <c r="BD538" s="93">
        <v>906</v>
      </c>
      <c r="BE538" s="100">
        <f t="shared" si="501"/>
        <v>55906</v>
      </c>
      <c r="BF538" t="s">
        <v>2683</v>
      </c>
      <c r="BG538" t="s">
        <v>3290</v>
      </c>
    </row>
    <row r="539" spans="1:59" outlineLevel="1">
      <c r="A539" t="s">
        <v>1388</v>
      </c>
      <c r="B539" t="s">
        <v>3071</v>
      </c>
      <c r="C539" s="1">
        <f t="shared" si="485"/>
        <v>101983</v>
      </c>
      <c r="D539" s="1">
        <v>3</v>
      </c>
      <c r="E539" s="1" t="str">
        <f t="shared" si="486"/>
        <v/>
      </c>
      <c r="F539" s="1" t="str">
        <f t="shared" si="487"/>
        <v/>
      </c>
      <c r="G539" s="1" t="str">
        <f t="shared" si="488"/>
        <v/>
      </c>
      <c r="H539" s="1" t="str">
        <f t="shared" si="489"/>
        <v/>
      </c>
      <c r="I539" s="1">
        <f t="shared" si="490"/>
        <v>3</v>
      </c>
      <c r="J539" s="1"/>
      <c r="K539" s="7">
        <f>IF(W539&gt;0,RANK(W539,(W539:Y539,Z539:AN539)),0)</f>
        <v>7</v>
      </c>
      <c r="L539" s="7">
        <f>IF(X539&gt;0,RANK(X539,(W539:Y539,Z539:AN539)),0)</f>
        <v>4</v>
      </c>
      <c r="M539" s="7">
        <f>IF(Y539&gt;0,RANK(Y539,(W539:Y539,Z539:AN539)),0)</f>
        <v>2</v>
      </c>
      <c r="N539" s="7">
        <f>IF(Z539&gt;0,RANK(Z539,(W539:Y539,Z539:AN539)),0)</f>
        <v>3</v>
      </c>
      <c r="O539" s="48">
        <f t="shared" si="491"/>
        <v>7756</v>
      </c>
      <c r="P539" s="163">
        <f t="shared" si="450"/>
        <v>7.6051891001441413E-2</v>
      </c>
      <c r="Q539" s="2"/>
      <c r="R539" s="2">
        <f t="shared" si="492"/>
        <v>6.1088612808017024E-3</v>
      </c>
      <c r="S539" s="2">
        <f t="shared" si="493"/>
        <v>7.7052057695890491E-2</v>
      </c>
      <c r="T539" s="2">
        <f t="shared" si="494"/>
        <v>0.35153898198719397</v>
      </c>
      <c r="U539" s="2">
        <f t="shared" si="495"/>
        <v>0.11922575331182649</v>
      </c>
      <c r="V539" s="2">
        <f t="shared" si="496"/>
        <v>0.44607434572428739</v>
      </c>
      <c r="W539" s="1">
        <f>SUMIF(County!$AT$2649:$AT$2720,$BA539,County!P$2649:P$2720)+SUMIF('Cong Dist'!$BA$1832:$BA$1858,$BA539,'Cong Dist'!W$1832:W$1858)</f>
        <v>623</v>
      </c>
      <c r="X539" s="1">
        <f>SUMIF(County!$AT$2649:$AT$2720,$BA539,County!Q$2649:Q$2720)+SUMIF('Cong Dist'!$BA$1832:$BA$1858,$BA539,'Cong Dist'!X$1832:X$1858)</f>
        <v>7858</v>
      </c>
      <c r="Y539" s="1">
        <f>SUMIF(County!$AT$2649:$AT$2720,$BA539,County!R$2649:R$2720)+SUMIF('Cong Dist'!$BA$1832:$BA$1858,$BA539,'Cong Dist'!Y$1832:Y$1858)</f>
        <v>35851</v>
      </c>
      <c r="Z539" s="1">
        <f>SUMIF(County!$AT$2649:$AT$2720,$BA539,County!S$2649:S$2720)+SUMIF('Cong Dist'!$BA$1832:$BA$1858,$BA539,'Cong Dist'!Z$1832:Z$1858)</f>
        <v>12159</v>
      </c>
      <c r="AA539" s="1">
        <f>SUMIF(County!$AT$2649:$AT$2720,$BA539,County!T$2649:T$2720)+SUMIF('Cong Dist'!$BA$1832:$BA$1858,$BA539,'Cong Dist'!AA$1832:AA$1858)</f>
        <v>43607</v>
      </c>
      <c r="AC539" s="1">
        <f>SUMIF(County!$AT$2649:$AT$2720,$BA539,County!V$2649:V$2720)+SUMIF('Cong Dist'!$BA$1832:$BA$1858,$BA539,'Cong Dist'!AC$1832:AC$1858)</f>
        <v>984</v>
      </c>
      <c r="AF539" s="1">
        <f>SUMIF(County!$AT$2649:$AT$2720,$BA539,County!Y$2649:Y$2720)+SUMIF('Cong Dist'!$BA$1832:$BA$1858,$BA539,'Cong Dist'!AF$1832:AF$1858)</f>
        <v>656</v>
      </c>
      <c r="AH539" s="1">
        <f>SUMIF(County!$AT$2649:$AT$2720,$BA539,County!AA$2649:AA$2720)+SUMIF('Cong Dist'!$BA$1832:$BA$1858,$BA539,'Cong Dist'!AH$1832:AH$1858)</f>
        <v>245</v>
      </c>
      <c r="AK539" s="1"/>
      <c r="AP539" s="7">
        <f>IF(AA539&gt;0,RANK(AA539,(W539:Y539,Z539:AN539)),0)</f>
        <v>1</v>
      </c>
      <c r="AQ539" s="7">
        <f>IF(AB539&gt;0,RANK(AB539,(W539:Y539,Z539:AN539)),0)</f>
        <v>0</v>
      </c>
      <c r="AR539" s="7">
        <f>IF(AC539&gt;0,RANK(AC539,(W539:Y539,Z539:AN539)),0)</f>
        <v>5</v>
      </c>
      <c r="AS539" s="7">
        <f>IF(AD539&gt;0,RANK(AD539,(W539:Y539,AD539:AN539)),0)</f>
        <v>0</v>
      </c>
      <c r="AT539" s="2">
        <f t="shared" si="497"/>
        <v>0.42759087298863535</v>
      </c>
      <c r="AU539" s="2">
        <f t="shared" si="498"/>
        <v>0</v>
      </c>
      <c r="AV539" s="2">
        <f t="shared" si="499"/>
        <v>9.6486669346851923E-3</v>
      </c>
      <c r="AW539" s="2">
        <f t="shared" si="500"/>
        <v>0</v>
      </c>
      <c r="AY539" s="2" t="str">
        <f t="shared" si="467"/>
        <v>District 7</v>
      </c>
      <c r="AZ539" t="str">
        <f t="shared" si="468"/>
        <v>WI</v>
      </c>
      <c r="BA539">
        <v>7</v>
      </c>
      <c r="BC539" s="91">
        <v>55</v>
      </c>
      <c r="BD539" s="93">
        <v>907</v>
      </c>
      <c r="BE539" s="100">
        <f t="shared" si="501"/>
        <v>55907</v>
      </c>
      <c r="BF539" t="s">
        <v>2683</v>
      </c>
      <c r="BG539" t="s">
        <v>3290</v>
      </c>
    </row>
    <row r="540" spans="1:59" outlineLevel="1">
      <c r="A540" t="s">
        <v>282</v>
      </c>
      <c r="B540" t="s">
        <v>3071</v>
      </c>
      <c r="C540" s="1">
        <f t="shared" si="485"/>
        <v>104574</v>
      </c>
      <c r="D540" s="1">
        <v>3</v>
      </c>
      <c r="E540" s="1" t="str">
        <f t="shared" si="486"/>
        <v/>
      </c>
      <c r="F540" s="1" t="str">
        <f t="shared" si="487"/>
        <v/>
      </c>
      <c r="G540" s="1" t="str">
        <f t="shared" si="488"/>
        <v/>
      </c>
      <c r="H540" s="1" t="str">
        <f t="shared" si="489"/>
        <v/>
      </c>
      <c r="I540" s="1">
        <f t="shared" si="490"/>
        <v>3</v>
      </c>
      <c r="J540" s="1"/>
      <c r="K540" s="7">
        <f>IF(W540&gt;0,RANK(W540,(W540:Y540,Z540:AN540)),0)</f>
        <v>6</v>
      </c>
      <c r="L540" s="7">
        <f>IF(X540&gt;0,RANK(X540,(W540:Y540,Z540:AN540)),0)</f>
        <v>4</v>
      </c>
      <c r="M540" s="7">
        <f>IF(Y540&gt;0,RANK(Y540,(W540:Y540,Z540:AN540)),0)</f>
        <v>2</v>
      </c>
      <c r="N540" s="7">
        <f>IF(Z540&gt;0,RANK(Z540,(W540:Y540,Z540:AN540)),0)</f>
        <v>3</v>
      </c>
      <c r="O540" s="48">
        <f t="shared" si="491"/>
        <v>6068</v>
      </c>
      <c r="P540" s="163">
        <f t="shared" si="450"/>
        <v>5.802589553808786E-2</v>
      </c>
      <c r="Q540" s="2"/>
      <c r="R540" s="2">
        <f t="shared" si="492"/>
        <v>5.8523151070055653E-3</v>
      </c>
      <c r="S540" s="2">
        <f t="shared" si="493"/>
        <v>7.0696348996882596E-2</v>
      </c>
      <c r="T540" s="2">
        <f t="shared" si="494"/>
        <v>0.36800734408170294</v>
      </c>
      <c r="U540" s="2">
        <f t="shared" si="495"/>
        <v>0.11425402107598447</v>
      </c>
      <c r="V540" s="2">
        <f t="shared" si="496"/>
        <v>0.44118997073842448</v>
      </c>
      <c r="W540" s="1">
        <f>SUMIF(County!$AT$2649:$AT$2720,$BA540,County!P$2649:P$2720)+SUMIF('Cong Dist'!$BA$1832:$BA$1858,$BA540,'Cong Dist'!W$1832:W$1858)</f>
        <v>612</v>
      </c>
      <c r="X540" s="1">
        <f>SUMIF(County!$AT$2649:$AT$2720,$BA540,County!Q$2649:Q$2720)+SUMIF('Cong Dist'!$BA$1832:$BA$1858,$BA540,'Cong Dist'!X$1832:X$1858)</f>
        <v>7393</v>
      </c>
      <c r="Y540" s="1">
        <f>SUMIF(County!$AT$2649:$AT$2720,$BA540,County!R$2649:R$2720)+SUMIF('Cong Dist'!$BA$1832:$BA$1858,$BA540,'Cong Dist'!Y$1832:Y$1858)</f>
        <v>38484</v>
      </c>
      <c r="Z540" s="1">
        <f>SUMIF(County!$AT$2649:$AT$2720,$BA540,County!S$2649:S$2720)+SUMIF('Cong Dist'!$BA$1832:$BA$1858,$BA540,'Cong Dist'!Z$1832:Z$1858)</f>
        <v>11948</v>
      </c>
      <c r="AA540" s="1">
        <f>SUMIF(County!$AT$2649:$AT$2720,$BA540,County!T$2649:T$2720)+SUMIF('Cong Dist'!$BA$1832:$BA$1858,$BA540,'Cong Dist'!AA$1832:AA$1858)</f>
        <v>44552</v>
      </c>
      <c r="AC540" s="1">
        <f>SUMIF(County!$AT$2649:$AT$2720,$BA540,County!V$2649:V$2720)+SUMIF('Cong Dist'!$BA$1832:$BA$1858,$BA540,'Cong Dist'!AC$1832:AC$1858)</f>
        <v>828</v>
      </c>
      <c r="AF540" s="1">
        <f>SUMIF(County!$AT$2649:$AT$2720,$BA540,County!Y$2649:Y$2720)+SUMIF('Cong Dist'!$BA$1832:$BA$1858,$BA540,'Cong Dist'!AF$1832:AF$1858)</f>
        <v>559</v>
      </c>
      <c r="AH540" s="1">
        <f>SUMIF(County!$AT$2649:$AT$2720,$BA540,County!AA$2649:AA$2720)+SUMIF('Cong Dist'!$BA$1832:$BA$1858,$BA540,'Cong Dist'!AH$1832:AH$1858)</f>
        <v>198</v>
      </c>
      <c r="AK540" s="1"/>
      <c r="AP540" s="7">
        <f>IF(AA540&gt;0,RANK(AA540,(W540:Y540,Z540:AN540)),0)</f>
        <v>1</v>
      </c>
      <c r="AQ540" s="7">
        <f>IF(AB540&gt;0,RANK(AB540,(W540:Y540,Z540:AN540)),0)</f>
        <v>0</v>
      </c>
      <c r="AR540" s="7">
        <f>IF(AC540&gt;0,RANK(AC540,(W540:Y540,Z540:AN540)),0)</f>
        <v>5</v>
      </c>
      <c r="AS540" s="7">
        <f>IF(AD540&gt;0,RANK(AD540,(W540:Y540,AD540:AN540)),0)</f>
        <v>0</v>
      </c>
      <c r="AT540" s="2">
        <f t="shared" si="497"/>
        <v>0.42603323961979078</v>
      </c>
      <c r="AU540" s="2">
        <f t="shared" si="498"/>
        <v>0</v>
      </c>
      <c r="AV540" s="2">
        <f t="shared" si="499"/>
        <v>7.9178380859487064E-3</v>
      </c>
      <c r="AW540" s="2">
        <f t="shared" si="500"/>
        <v>0</v>
      </c>
      <c r="AY540" s="2" t="str">
        <f t="shared" si="467"/>
        <v>District 8</v>
      </c>
      <c r="AZ540" t="str">
        <f t="shared" si="468"/>
        <v>WI</v>
      </c>
      <c r="BA540">
        <v>8</v>
      </c>
      <c r="BC540" s="91">
        <v>55</v>
      </c>
      <c r="BD540" s="93">
        <v>908</v>
      </c>
      <c r="BE540" s="100">
        <f t="shared" si="501"/>
        <v>55908</v>
      </c>
      <c r="BF540" t="s">
        <v>2683</v>
      </c>
      <c r="BG540" t="s">
        <v>3290</v>
      </c>
    </row>
    <row r="541" spans="1:59">
      <c r="A541" t="s">
        <v>2113</v>
      </c>
      <c r="B541" t="s">
        <v>1136</v>
      </c>
      <c r="C541" s="1">
        <f t="shared" si="485"/>
        <v>787847</v>
      </c>
      <c r="D541" s="1">
        <v>18</v>
      </c>
      <c r="E541" s="1" t="str">
        <f t="shared" si="486"/>
        <v/>
      </c>
      <c r="F541" s="1" t="str">
        <f t="shared" si="487"/>
        <v/>
      </c>
      <c r="G541" s="1">
        <f t="shared" si="488"/>
        <v>18</v>
      </c>
      <c r="H541" s="1" t="str">
        <f t="shared" si="489"/>
        <v/>
      </c>
      <c r="I541" s="1" t="str">
        <f t="shared" si="490"/>
        <v/>
      </c>
      <c r="J541" s="1"/>
      <c r="K541" s="7">
        <f>IF(W541&gt;0,RANK(W541,(W541:Y541,Z541:AN541)),0)</f>
        <v>6</v>
      </c>
      <c r="L541" s="7">
        <f>IF(X541&gt;0,RANK(X541,(W541:Y541,Z541:AN541)),0)</f>
        <v>4</v>
      </c>
      <c r="M541" s="7">
        <f>IF(Y541&gt;0,RANK(Y541,(W541:Y541,Z541:AN541)),0)</f>
        <v>1</v>
      </c>
      <c r="N541" s="7">
        <f>IF(Z541&gt;0,RANK(Z541,(W541:Y541,Z541:AN541)),0)</f>
        <v>3</v>
      </c>
      <c r="O541" s="48">
        <f t="shared" si="491"/>
        <v>56737</v>
      </c>
      <c r="P541" s="163">
        <f t="shared" si="450"/>
        <v>7.2015251692270202E-2</v>
      </c>
      <c r="Q541" s="2"/>
      <c r="R541" s="2">
        <f t="shared" si="492"/>
        <v>6.4517603037137919E-3</v>
      </c>
      <c r="S541" s="2">
        <f t="shared" si="493"/>
        <v>5.8359046870775672E-2</v>
      </c>
      <c r="T541" s="2">
        <f t="shared" si="494"/>
        <v>0.44028345605174607</v>
      </c>
      <c r="U541" s="2">
        <f t="shared" si="495"/>
        <v>0.11151657618801621</v>
      </c>
      <c r="V541" s="2">
        <f t="shared" si="496"/>
        <v>0.38338916058574835</v>
      </c>
      <c r="W541" s="1">
        <f t="shared" ref="W541:AC541" si="502">SUM(W533:W540)</f>
        <v>5083</v>
      </c>
      <c r="X541" s="1">
        <f t="shared" si="502"/>
        <v>45978</v>
      </c>
      <c r="Y541" s="1">
        <f t="shared" si="502"/>
        <v>346876</v>
      </c>
      <c r="Z541" s="1">
        <f t="shared" si="502"/>
        <v>87858</v>
      </c>
      <c r="AA541" s="1">
        <f t="shared" si="502"/>
        <v>290139</v>
      </c>
      <c r="AC541" s="1">
        <f t="shared" si="502"/>
        <v>6045</v>
      </c>
      <c r="AF541" s="1">
        <f>SUM(AF533:AF540)</f>
        <v>4200</v>
      </c>
      <c r="AH541" s="1">
        <f>SUM(AH533:AH540)</f>
        <v>1668</v>
      </c>
      <c r="AJ541" s="1">
        <f>SUM(AJ533:AJ540)</f>
        <v>0</v>
      </c>
      <c r="AK541" s="1"/>
      <c r="AP541" s="7">
        <f>IF(AA541&gt;0,RANK(AA541,(W541:Y541,Z541:AN541)),0)</f>
        <v>2</v>
      </c>
      <c r="AQ541" s="7">
        <f>IF(AB541&gt;0,RANK(AB541,(W541:Y541,Z541:AN541)),0)</f>
        <v>0</v>
      </c>
      <c r="AR541" s="7">
        <f>IF(AC541&gt;0,RANK(AC541,(W541:Y541,Z541:AN541)),0)</f>
        <v>5</v>
      </c>
      <c r="AS541" s="7">
        <f>IF(AD541&gt;0,RANK(AD541,(W541:Y541,AD541:AN541)),0)</f>
        <v>0</v>
      </c>
      <c r="AT541" s="2">
        <f t="shared" si="497"/>
        <v>0.36826820435947588</v>
      </c>
      <c r="AU541" s="2">
        <f t="shared" si="498"/>
        <v>0</v>
      </c>
      <c r="AV541" s="2">
        <f t="shared" si="499"/>
        <v>7.672809568355277E-3</v>
      </c>
      <c r="AW541" s="2">
        <f t="shared" si="500"/>
        <v>0</v>
      </c>
      <c r="AY541" s="2" t="str">
        <f t="shared" si="467"/>
        <v>Wisconsin</v>
      </c>
      <c r="AZ541" t="str">
        <f t="shared" si="468"/>
        <v>T</v>
      </c>
      <c r="BC541" s="91">
        <v>55</v>
      </c>
      <c r="BD541" s="93"/>
      <c r="BE541" s="100">
        <f t="shared" si="501"/>
        <v>55000</v>
      </c>
      <c r="BF541" t="s">
        <v>1662</v>
      </c>
      <c r="BG541" t="s">
        <v>3290</v>
      </c>
    </row>
    <row r="542" spans="1:59" s="9" customFormat="1">
      <c r="C542" s="1"/>
      <c r="D542" s="1"/>
      <c r="E542" s="1"/>
      <c r="F542" s="1"/>
      <c r="G542" s="1"/>
      <c r="H542" s="1"/>
      <c r="I542" s="1"/>
      <c r="J542" s="1"/>
      <c r="K542" s="7"/>
      <c r="L542" s="7"/>
      <c r="M542" s="7"/>
      <c r="N542" s="7"/>
      <c r="O542" s="48"/>
      <c r="P542" s="163"/>
      <c r="Q542" s="2"/>
      <c r="R542" s="2"/>
      <c r="S542" s="2"/>
      <c r="T542" s="2"/>
      <c r="U542" s="2"/>
      <c r="V542" s="2"/>
      <c r="W542" s="48"/>
      <c r="X542" s="48"/>
      <c r="Y542" s="48"/>
      <c r="Z542" s="48"/>
      <c r="AA542" s="48"/>
      <c r="AB542" s="48"/>
      <c r="AC542" s="48"/>
      <c r="AD542" s="48"/>
      <c r="AE542" s="48"/>
      <c r="AF542" s="48"/>
      <c r="AG542" s="48"/>
      <c r="AH542" s="48"/>
      <c r="AJ542" s="48"/>
      <c r="AP542" s="7"/>
      <c r="AQ542" s="7"/>
      <c r="AR542" s="7"/>
      <c r="AS542" s="7"/>
      <c r="AT542" s="2"/>
      <c r="AU542" s="2"/>
      <c r="AV542" s="2"/>
      <c r="AW542" s="2"/>
      <c r="AY542" s="2"/>
      <c r="AZ542"/>
      <c r="BC542" s="91"/>
      <c r="BD542" s="93"/>
      <c r="BE542" s="102"/>
      <c r="BG542"/>
    </row>
    <row r="543" spans="1:59" outlineLevel="1">
      <c r="A543" t="s">
        <v>1179</v>
      </c>
      <c r="B543" t="s">
        <v>138</v>
      </c>
      <c r="C543" s="1">
        <f>SUM(W543:AN543)</f>
        <v>2108</v>
      </c>
      <c r="D543" s="1"/>
      <c r="E543" s="1"/>
      <c r="F543" s="1"/>
      <c r="G543" s="1"/>
      <c r="H543" s="1"/>
      <c r="I543" s="1"/>
      <c r="J543" s="1"/>
      <c r="K543" s="7">
        <f>IF(W543&gt;0,RANK(W543,(W543:Y543,Z543:AN543)),0)</f>
        <v>0</v>
      </c>
      <c r="L543" s="7">
        <f>IF(X543&gt;0,RANK(X543,(W543:Y543,Z543:AN543)),0)</f>
        <v>4</v>
      </c>
      <c r="M543" s="7">
        <f>IF(Y543&gt;0,RANK(Y543,(W543:Y543,Z543:AN543)),0)</f>
        <v>1</v>
      </c>
      <c r="N543" s="7">
        <f>IF(Z543&gt;0,RANK(Z543,(W543:Y543,Z543:AN543)),0)</f>
        <v>3</v>
      </c>
      <c r="O543" s="48">
        <f>MAX(W543:AD543)-LARGE(W543:AD543,2)</f>
        <v>149</v>
      </c>
      <c r="P543" s="163">
        <f t="shared" si="450"/>
        <v>7.0683111954459199E-2</v>
      </c>
      <c r="Q543" s="2"/>
      <c r="R543" s="2">
        <f t="shared" ref="R543:T544" si="503">IF($C543=0,"-",W543/$C543)</f>
        <v>0</v>
      </c>
      <c r="S543" s="2">
        <f t="shared" si="503"/>
        <v>7.8273244781783685E-2</v>
      </c>
      <c r="T543" s="2">
        <f t="shared" si="503"/>
        <v>0.38994307400379508</v>
      </c>
      <c r="U543" s="2">
        <f>IF($C543=0,"-",Z543/$C543)</f>
        <v>0.20825426944971537</v>
      </c>
      <c r="V543" s="2">
        <f>IF(C543=0,"-",(1-R543-S543-T543-U543))</f>
        <v>0.32352941176470584</v>
      </c>
      <c r="X543" s="1">
        <f>County!Q3463</f>
        <v>165</v>
      </c>
      <c r="Y543" s="1">
        <f>County!R3463</f>
        <v>822</v>
      </c>
      <c r="Z543" s="1">
        <f>County!S3463</f>
        <v>439</v>
      </c>
      <c r="AA543" s="1">
        <f>County!T3463</f>
        <v>673</v>
      </c>
      <c r="AG543" s="1">
        <f>County!Z3463</f>
        <v>9</v>
      </c>
      <c r="AH543" s="1"/>
      <c r="AI543" s="1"/>
      <c r="AK543" s="1"/>
      <c r="AL543" s="1"/>
      <c r="AM543" s="1"/>
      <c r="AP543" s="7">
        <f>IF(AA543&gt;0,RANK(AA543,(W543:Y543,Z543:AN543)),0)</f>
        <v>2</v>
      </c>
      <c r="AQ543" s="7">
        <f>IF(AB543&gt;0,RANK(AB543,(W543:Y543,Z543:AN543)),0)</f>
        <v>0</v>
      </c>
      <c r="AR543" s="7">
        <f>IF(AC543&gt;0,RANK(AC543,(W543:Y543,Z543:AN543)),0)</f>
        <v>0</v>
      </c>
      <c r="AS543" s="7">
        <f>IF(AD543&gt;0,RANK(AD543,(W543:Y543,AD543:AN543)),0)</f>
        <v>0</v>
      </c>
      <c r="AT543" s="2">
        <f t="shared" ref="AT543:AW544" si="504">IF($C543=0,"-",AA543/$C543)</f>
        <v>0.31925996204933588</v>
      </c>
      <c r="AU543" s="2">
        <f t="shared" si="504"/>
        <v>0</v>
      </c>
      <c r="AV543" s="2">
        <f t="shared" si="504"/>
        <v>0</v>
      </c>
      <c r="AW543" s="2">
        <f t="shared" si="504"/>
        <v>0</v>
      </c>
      <c r="AY543" s="2" t="str">
        <f t="shared" si="467"/>
        <v>At Large</v>
      </c>
      <c r="AZ543" t="str">
        <f t="shared" si="468"/>
        <v>WY</v>
      </c>
      <c r="BC543" s="91">
        <v>56</v>
      </c>
      <c r="BD543" s="93">
        <v>901</v>
      </c>
      <c r="BE543" s="100">
        <f>BC543*1000+BD543</f>
        <v>56901</v>
      </c>
      <c r="BF543" t="s">
        <v>2683</v>
      </c>
      <c r="BG543" t="s">
        <v>3094</v>
      </c>
    </row>
    <row r="544" spans="1:59">
      <c r="A544" t="s">
        <v>1367</v>
      </c>
      <c r="B544" t="s">
        <v>1136</v>
      </c>
      <c r="C544" s="1">
        <f>SUM(W544:AN544)</f>
        <v>2108</v>
      </c>
      <c r="D544" s="1"/>
      <c r="E544" s="1"/>
      <c r="F544" s="1"/>
      <c r="G544" s="1"/>
      <c r="H544" s="1"/>
      <c r="I544" s="1"/>
      <c r="J544" s="1"/>
      <c r="K544" s="7">
        <f>IF(W544&gt;0,RANK(W544,(W544:Y544,Z544:AN544)),0)</f>
        <v>0</v>
      </c>
      <c r="L544" s="7">
        <f>IF(X544&gt;0,RANK(X544,(W544:Y544,Z544:AN544)),0)</f>
        <v>4</v>
      </c>
      <c r="M544" s="7">
        <f>IF(Y544&gt;0,RANK(Y544,(W544:Y544,Z544:AN544)),0)</f>
        <v>1</v>
      </c>
      <c r="N544" s="7">
        <f>IF(Z544&gt;0,RANK(Z544,(W544:Y544,Z544:AN544)),0)</f>
        <v>3</v>
      </c>
      <c r="O544" s="48">
        <f>MAX(W544:AD544)-LARGE(W544:AD544,2)</f>
        <v>149</v>
      </c>
      <c r="P544" s="163">
        <f t="shared" si="450"/>
        <v>7.0683111954459199E-2</v>
      </c>
      <c r="Q544" s="2"/>
      <c r="R544" s="2">
        <f t="shared" si="503"/>
        <v>0</v>
      </c>
      <c r="S544" s="2">
        <f t="shared" si="503"/>
        <v>7.8273244781783685E-2</v>
      </c>
      <c r="T544" s="2">
        <f t="shared" si="503"/>
        <v>0.38994307400379508</v>
      </c>
      <c r="U544" s="2">
        <f>IF($C544=0,"-",Z544/$C544)</f>
        <v>0.20825426944971537</v>
      </c>
      <c r="V544" s="2">
        <f>IF(C544=0,"-",(1-R544-S544-T544-U544))</f>
        <v>0.32352941176470584</v>
      </c>
      <c r="X544" s="1">
        <f>X543</f>
        <v>165</v>
      </c>
      <c r="Y544" s="1">
        <f>Y543</f>
        <v>822</v>
      </c>
      <c r="Z544" s="1">
        <f>Z543</f>
        <v>439</v>
      </c>
      <c r="AA544" s="1">
        <f>AA543</f>
        <v>673</v>
      </c>
      <c r="AG544" s="1">
        <f>AG543</f>
        <v>9</v>
      </c>
      <c r="AH544" s="1"/>
      <c r="AI544" s="1"/>
      <c r="AK544" s="1"/>
      <c r="AL544" s="1"/>
      <c r="AM544" s="1"/>
      <c r="AP544" s="7">
        <f>IF(AA544&gt;0,RANK(AA544,(W544:Y544,Z544:AN544)),0)</f>
        <v>2</v>
      </c>
      <c r="AQ544" s="7">
        <f>IF(AB544&gt;0,RANK(AB544,(W544:Y544,Z544:AN544)),0)</f>
        <v>0</v>
      </c>
      <c r="AR544" s="7">
        <f>IF(AC544&gt;0,RANK(AC544,(W544:Y544,Z544:AN544)),0)</f>
        <v>0</v>
      </c>
      <c r="AS544" s="7">
        <f>IF(AD544&gt;0,RANK(AD544,(W544:Y544,AD544:AN544)),0)</f>
        <v>0</v>
      </c>
      <c r="AT544" s="2">
        <f t="shared" si="504"/>
        <v>0.31925996204933588</v>
      </c>
      <c r="AU544" s="2">
        <f t="shared" si="504"/>
        <v>0</v>
      </c>
      <c r="AV544" s="2">
        <f t="shared" si="504"/>
        <v>0</v>
      </c>
      <c r="AW544" s="2">
        <f t="shared" si="504"/>
        <v>0</v>
      </c>
      <c r="AY544" s="2" t="str">
        <f t="shared" si="467"/>
        <v>Wyoming</v>
      </c>
      <c r="AZ544" t="str">
        <f t="shared" si="468"/>
        <v>T</v>
      </c>
      <c r="BC544" s="91">
        <v>56</v>
      </c>
      <c r="BD544" s="93"/>
      <c r="BE544" s="100">
        <f>BC544*1000+BD544</f>
        <v>56000</v>
      </c>
      <c r="BF544" t="s">
        <v>1662</v>
      </c>
      <c r="BG544" t="s">
        <v>3094</v>
      </c>
    </row>
    <row r="545" spans="1:57">
      <c r="R545" s="2"/>
      <c r="S545" s="2"/>
      <c r="T545" s="2"/>
      <c r="U545" s="2"/>
      <c r="V545" s="2"/>
      <c r="AH545" s="1"/>
      <c r="AI545" s="1"/>
      <c r="AK545" s="1"/>
      <c r="AL545" s="1"/>
      <c r="AM545" s="1"/>
      <c r="BD545" s="93"/>
    </row>
    <row r="546" spans="1:57">
      <c r="BD546" s="93"/>
    </row>
    <row r="547" spans="1:57">
      <c r="A547" s="47" t="s">
        <v>3527</v>
      </c>
      <c r="BD547" s="93"/>
    </row>
    <row r="548" spans="1:57" s="152" customFormat="1">
      <c r="A548" s="152" t="s">
        <v>2197</v>
      </c>
      <c r="B548" s="152" t="s">
        <v>2565</v>
      </c>
      <c r="C548" s="1">
        <f>SUM(W548:AN548)</f>
        <v>385</v>
      </c>
      <c r="D548" s="1"/>
      <c r="E548" s="1"/>
      <c r="F548" s="1"/>
      <c r="G548" s="1"/>
      <c r="H548" s="1"/>
      <c r="I548" s="1"/>
      <c r="J548" s="1"/>
      <c r="K548" s="7">
        <f>IF(W548&gt;0,RANK(W548,(W548:Y548,Z548:AN548)),0)</f>
        <v>0</v>
      </c>
      <c r="L548" s="7">
        <f>IF(X548&gt;0,RANK(X548,(W548:Y548,Z548:AN548)),0)</f>
        <v>4</v>
      </c>
      <c r="M548" s="7">
        <f>IF(Y548&gt;0,RANK(Y548,(W548:Y548,Z548:AN548)),0)</f>
        <v>3</v>
      </c>
      <c r="N548" s="7">
        <f>IF(Z548&gt;0,RANK(Z548,(W548:Y548,Z548:AN548)),0)</f>
        <v>2</v>
      </c>
      <c r="O548" s="1">
        <f>MAX(W548:AD548)-LARGE(W548:AD548,2)</f>
        <v>50</v>
      </c>
      <c r="P548" s="2">
        <f>O548/C548</f>
        <v>0.12987012987012986</v>
      </c>
      <c r="Q548" s="1"/>
      <c r="R548" s="2">
        <f t="shared" ref="R548:R596" si="505">IF($C548=0,"-",W548/$C548)</f>
        <v>0</v>
      </c>
      <c r="S548" s="2">
        <f t="shared" ref="S548:S596" si="506">IF($C548=0,"-",X548/$C548)</f>
        <v>0.10649350649350649</v>
      </c>
      <c r="T548" s="2">
        <f t="shared" ref="T548:T596" si="507">IF($C548=0,"-",Y548/$C548)</f>
        <v>0.20259740259740261</v>
      </c>
      <c r="U548" s="2">
        <f t="shared" ref="U548:U596" si="508">IF($C548=0,"-",Z548/$C548)</f>
        <v>0.2805194805194805</v>
      </c>
      <c r="V548" s="2">
        <f t="shared" ref="V548:V596" si="509">IF(C548=0,"-",(1-R548-S548-T548-U548))</f>
        <v>0.41038961038961042</v>
      </c>
      <c r="W548" s="1"/>
      <c r="X548" s="1">
        <v>41</v>
      </c>
      <c r="Y548" s="1">
        <v>78</v>
      </c>
      <c r="Z548" s="1">
        <v>108</v>
      </c>
      <c r="AA548" s="1">
        <v>158</v>
      </c>
      <c r="AB548" s="1"/>
      <c r="AC548" s="1"/>
      <c r="AD548" s="1"/>
      <c r="AE548" s="1"/>
      <c r="AF548" s="1"/>
      <c r="AG548" s="1"/>
      <c r="AJ548" s="1"/>
      <c r="BC548" s="91"/>
      <c r="BD548" s="93"/>
      <c r="BE548" s="100"/>
    </row>
    <row r="549" spans="1:57" s="152" customFormat="1">
      <c r="A549" s="152" t="s">
        <v>1601</v>
      </c>
      <c r="B549" s="152" t="s">
        <v>2565</v>
      </c>
      <c r="C549" s="1">
        <f t="shared" ref="C549:C596" si="510">SUM(W549:AN549)</f>
        <v>106</v>
      </c>
      <c r="D549" s="1"/>
      <c r="E549" s="1"/>
      <c r="F549" s="1"/>
      <c r="G549" s="1"/>
      <c r="H549" s="1"/>
      <c r="I549" s="1"/>
      <c r="J549" s="1"/>
      <c r="K549" s="7">
        <f>IF(W549&gt;0,RANK(W549,(W549:Y549,Z549:AN549)),0)</f>
        <v>0</v>
      </c>
      <c r="L549" s="7">
        <f>IF(X549&gt;0,RANK(X549,(W549:Y549,Z549:AN549)),0)</f>
        <v>4</v>
      </c>
      <c r="M549" s="7">
        <f>IF(Y549&gt;0,RANK(Y549,(W549:Y549,Z549:AN549)),0)</f>
        <v>3</v>
      </c>
      <c r="N549" s="7">
        <f>IF(Z549&gt;0,RANK(Z549,(W549:Y549,Z549:AN549)),0)</f>
        <v>2</v>
      </c>
      <c r="O549" s="1">
        <f t="shared" ref="O549:O596" si="511">MAX(W549:AD549)-LARGE(W549:AD549,2)</f>
        <v>10</v>
      </c>
      <c r="P549" s="2">
        <f t="shared" ref="P549:P596" si="512">O549/C549</f>
        <v>9.4339622641509441E-2</v>
      </c>
      <c r="Q549" s="1"/>
      <c r="R549" s="2">
        <f t="shared" si="505"/>
        <v>0</v>
      </c>
      <c r="S549" s="2">
        <f t="shared" si="506"/>
        <v>6.6037735849056603E-2</v>
      </c>
      <c r="T549" s="2">
        <f t="shared" si="507"/>
        <v>0.14150943396226415</v>
      </c>
      <c r="U549" s="2">
        <f t="shared" si="508"/>
        <v>0.34905660377358488</v>
      </c>
      <c r="V549" s="2">
        <f t="shared" si="509"/>
        <v>0.44339622641509441</v>
      </c>
      <c r="W549" s="1"/>
      <c r="X549" s="1">
        <v>7</v>
      </c>
      <c r="Y549" s="1">
        <v>15</v>
      </c>
      <c r="Z549" s="1">
        <v>37</v>
      </c>
      <c r="AA549" s="1">
        <v>47</v>
      </c>
      <c r="AB549" s="1"/>
      <c r="AC549" s="1"/>
      <c r="AD549" s="1"/>
      <c r="AE549" s="1"/>
      <c r="AF549" s="1"/>
      <c r="AG549" s="1"/>
      <c r="AJ549" s="1"/>
      <c r="BC549" s="91"/>
      <c r="BD549" s="93"/>
      <c r="BE549" s="100"/>
    </row>
    <row r="550" spans="1:57" s="152" customFormat="1">
      <c r="A550" s="152" t="s">
        <v>1602</v>
      </c>
      <c r="B550" s="152" t="s">
        <v>2565</v>
      </c>
      <c r="C550" s="1">
        <f t="shared" si="510"/>
        <v>197</v>
      </c>
      <c r="D550" s="1"/>
      <c r="E550" s="1"/>
      <c r="F550" s="1"/>
      <c r="G550" s="1"/>
      <c r="H550" s="1"/>
      <c r="I550" s="1"/>
      <c r="J550" s="1"/>
      <c r="K550" s="7">
        <f>IF(W550&gt;0,RANK(W550,(W550:Y550,Z550:AN550)),0)</f>
        <v>0</v>
      </c>
      <c r="L550" s="7">
        <f>IF(X550&gt;0,RANK(X550,(W550:Y550,Z550:AN550)),0)</f>
        <v>4</v>
      </c>
      <c r="M550" s="7">
        <f>IF(Y550&gt;0,RANK(Y550,(W550:Y550,Z550:AN550)),0)</f>
        <v>3</v>
      </c>
      <c r="N550" s="7">
        <f>IF(Z550&gt;0,RANK(Z550,(W550:Y550,Z550:AN550)),0)</f>
        <v>2</v>
      </c>
      <c r="O550" s="1">
        <f t="shared" si="511"/>
        <v>26</v>
      </c>
      <c r="P550" s="2">
        <f t="shared" si="512"/>
        <v>0.13197969543147209</v>
      </c>
      <c r="Q550" s="1"/>
      <c r="R550" s="2">
        <f t="shared" si="505"/>
        <v>0</v>
      </c>
      <c r="S550" s="2">
        <f t="shared" si="506"/>
        <v>6.5989847715736044E-2</v>
      </c>
      <c r="T550" s="2">
        <f t="shared" si="507"/>
        <v>0.2233502538071066</v>
      </c>
      <c r="U550" s="2">
        <f t="shared" si="508"/>
        <v>0.28934010152284262</v>
      </c>
      <c r="V550" s="2">
        <f t="shared" si="509"/>
        <v>0.42131979695431476</v>
      </c>
      <c r="W550" s="1"/>
      <c r="X550" s="1">
        <v>13</v>
      </c>
      <c r="Y550" s="1">
        <v>44</v>
      </c>
      <c r="Z550" s="1">
        <v>57</v>
      </c>
      <c r="AA550" s="1">
        <v>83</v>
      </c>
      <c r="AB550" s="1"/>
      <c r="AC550" s="1"/>
      <c r="AD550" s="1"/>
      <c r="AE550" s="1"/>
      <c r="AF550" s="1"/>
      <c r="AG550" s="1"/>
      <c r="AJ550" s="1"/>
      <c r="BC550" s="91"/>
      <c r="BD550" s="93"/>
      <c r="BE550" s="100"/>
    </row>
    <row r="551" spans="1:57" s="152" customFormat="1">
      <c r="A551" s="152" t="s">
        <v>1873</v>
      </c>
      <c r="B551" s="152" t="s">
        <v>2565</v>
      </c>
      <c r="C551" s="1">
        <f t="shared" si="510"/>
        <v>87</v>
      </c>
      <c r="D551" s="1"/>
      <c r="E551" s="1"/>
      <c r="F551" s="1"/>
      <c r="G551" s="1"/>
      <c r="H551" s="1"/>
      <c r="I551" s="1"/>
      <c r="J551" s="1"/>
      <c r="K551" s="7">
        <f>IF(W551&gt;0,RANK(W551,(W551:Y551,Z551:AN551)),0)</f>
        <v>0</v>
      </c>
      <c r="L551" s="7">
        <f>IF(X551&gt;0,RANK(X551,(W551:Y551,Z551:AN551)),0)</f>
        <v>4</v>
      </c>
      <c r="M551" s="7">
        <f>IF(Y551&gt;0,RANK(Y551,(W551:Y551,Z551:AN551)),0)</f>
        <v>3</v>
      </c>
      <c r="N551" s="7">
        <f>IF(Z551&gt;0,RANK(Z551,(W551:Y551,Z551:AN551)),0)</f>
        <v>2</v>
      </c>
      <c r="O551" s="1">
        <f t="shared" si="511"/>
        <v>11</v>
      </c>
      <c r="P551" s="2">
        <f t="shared" si="512"/>
        <v>0.12643678160919541</v>
      </c>
      <c r="Q551" s="1"/>
      <c r="R551" s="2">
        <f t="shared" si="505"/>
        <v>0</v>
      </c>
      <c r="S551" s="2">
        <f t="shared" si="506"/>
        <v>8.0459770114942528E-2</v>
      </c>
      <c r="T551" s="2">
        <f t="shared" si="507"/>
        <v>0.14942528735632185</v>
      </c>
      <c r="U551" s="2">
        <f t="shared" si="508"/>
        <v>0.32183908045977011</v>
      </c>
      <c r="V551" s="2">
        <f t="shared" si="509"/>
        <v>0.44827586206896547</v>
      </c>
      <c r="W551" s="1"/>
      <c r="X551" s="1">
        <v>7</v>
      </c>
      <c r="Y551" s="1">
        <v>13</v>
      </c>
      <c r="Z551" s="1">
        <v>28</v>
      </c>
      <c r="AA551" s="1">
        <v>39</v>
      </c>
      <c r="AB551" s="1"/>
      <c r="AC551" s="1"/>
      <c r="AD551" s="1"/>
      <c r="AE551" s="1"/>
      <c r="AF551" s="1"/>
      <c r="AG551" s="1"/>
      <c r="AJ551" s="1"/>
      <c r="BC551" s="91"/>
      <c r="BD551" s="93"/>
      <c r="BE551" s="100"/>
    </row>
    <row r="552" spans="1:57" s="152" customFormat="1">
      <c r="A552" s="152" t="s">
        <v>1827</v>
      </c>
      <c r="B552" s="152" t="s">
        <v>2565</v>
      </c>
      <c r="C552" s="1">
        <f t="shared" si="510"/>
        <v>270</v>
      </c>
      <c r="D552" s="1"/>
      <c r="E552" s="1"/>
      <c r="F552" s="1"/>
      <c r="G552" s="1"/>
      <c r="H552" s="1"/>
      <c r="I552" s="1"/>
      <c r="J552" s="1"/>
      <c r="K552" s="7">
        <f>IF(W552&gt;0,RANK(W552,(W552:Y552,Z552:AN552)),0)</f>
        <v>0</v>
      </c>
      <c r="L552" s="7">
        <f>IF(X552&gt;0,RANK(X552,(W552:Y552,Z552:AN552)),0)</f>
        <v>4</v>
      </c>
      <c r="M552" s="7">
        <f>IF(Y552&gt;0,RANK(Y552,(W552:Y552,Z552:AN552)),0)</f>
        <v>1</v>
      </c>
      <c r="N552" s="7">
        <f>IF(Z552&gt;0,RANK(Z552,(W552:Y552,Z552:AN552)),0)</f>
        <v>3</v>
      </c>
      <c r="O552" s="1">
        <f t="shared" si="511"/>
        <v>52</v>
      </c>
      <c r="P552" s="2">
        <f t="shared" si="512"/>
        <v>0.19259259259259259</v>
      </c>
      <c r="Q552" s="1"/>
      <c r="R552" s="2">
        <f t="shared" si="505"/>
        <v>0</v>
      </c>
      <c r="S552" s="2">
        <f t="shared" si="506"/>
        <v>8.5185185185185183E-2</v>
      </c>
      <c r="T552" s="2">
        <f t="shared" si="507"/>
        <v>0.44074074074074077</v>
      </c>
      <c r="U552" s="2">
        <f t="shared" si="508"/>
        <v>0.22592592592592592</v>
      </c>
      <c r="V552" s="2">
        <f t="shared" si="509"/>
        <v>0.24814814814814817</v>
      </c>
      <c r="W552" s="1"/>
      <c r="X552" s="1">
        <v>23</v>
      </c>
      <c r="Y552" s="1">
        <v>119</v>
      </c>
      <c r="Z552" s="1">
        <v>61</v>
      </c>
      <c r="AA552" s="1">
        <v>67</v>
      </c>
      <c r="AB552" s="1"/>
      <c r="AC552" s="1"/>
      <c r="AD552" s="1"/>
      <c r="AE552" s="1"/>
      <c r="AF552" s="1"/>
      <c r="AG552" s="1"/>
      <c r="AJ552" s="1"/>
      <c r="BC552" s="91"/>
      <c r="BD552" s="93"/>
      <c r="BE552" s="100"/>
    </row>
    <row r="553" spans="1:57" s="152" customFormat="1">
      <c r="A553" s="152" t="s">
        <v>1806</v>
      </c>
      <c r="B553" s="152" t="s">
        <v>2565</v>
      </c>
      <c r="C553" s="1">
        <f t="shared" si="510"/>
        <v>298</v>
      </c>
      <c r="D553" s="1"/>
      <c r="E553" s="1"/>
      <c r="F553" s="1"/>
      <c r="G553" s="1"/>
      <c r="H553" s="1"/>
      <c r="I553" s="1"/>
      <c r="J553" s="1"/>
      <c r="K553" s="7">
        <f>IF(W553&gt;0,RANK(W553,(W553:Y553,Z553:AN553)),0)</f>
        <v>0</v>
      </c>
      <c r="L553" s="7">
        <f>IF(X553&gt;0,RANK(X553,(W553:Y553,Z553:AN553)),0)</f>
        <v>4</v>
      </c>
      <c r="M553" s="7">
        <f>IF(Y553&gt;0,RANK(Y553,(W553:Y553,Z553:AN553)),0)</f>
        <v>3</v>
      </c>
      <c r="N553" s="7">
        <f>IF(Z553&gt;0,RANK(Z553,(W553:Y553,Z553:AN553)),0)</f>
        <v>2</v>
      </c>
      <c r="O553" s="1">
        <f t="shared" si="511"/>
        <v>63</v>
      </c>
      <c r="P553" s="2">
        <f t="shared" si="512"/>
        <v>0.21140939597315436</v>
      </c>
      <c r="Q553" s="1"/>
      <c r="R553" s="2">
        <f t="shared" si="505"/>
        <v>0</v>
      </c>
      <c r="S553" s="2">
        <f t="shared" si="506"/>
        <v>0.12080536912751678</v>
      </c>
      <c r="T553" s="2">
        <f t="shared" si="507"/>
        <v>0.19798657718120805</v>
      </c>
      <c r="U553" s="2">
        <f t="shared" si="508"/>
        <v>0.2348993288590604</v>
      </c>
      <c r="V553" s="2">
        <f t="shared" si="509"/>
        <v>0.44630872483221473</v>
      </c>
      <c r="W553" s="1"/>
      <c r="X553" s="1">
        <v>36</v>
      </c>
      <c r="Y553" s="1">
        <v>59</v>
      </c>
      <c r="Z553" s="1">
        <v>70</v>
      </c>
      <c r="AA553" s="1">
        <v>133</v>
      </c>
      <c r="AB553" s="1"/>
      <c r="AC553" s="1"/>
      <c r="AD553" s="1"/>
      <c r="AE553" s="1"/>
      <c r="AF553" s="1"/>
      <c r="AG553" s="1"/>
      <c r="AJ553" s="1"/>
      <c r="BC553" s="91"/>
      <c r="BD553" s="93"/>
      <c r="BE553" s="100"/>
    </row>
    <row r="554" spans="1:57" s="152" customFormat="1">
      <c r="A554" s="152" t="s">
        <v>1388</v>
      </c>
      <c r="B554" s="152" t="s">
        <v>2565</v>
      </c>
      <c r="C554" s="1">
        <f t="shared" si="510"/>
        <v>270</v>
      </c>
      <c r="D554" s="1"/>
      <c r="E554" s="1"/>
      <c r="F554" s="1"/>
      <c r="G554" s="1"/>
      <c r="H554" s="1"/>
      <c r="I554" s="1"/>
      <c r="J554" s="1"/>
      <c r="K554" s="7">
        <f>IF(W554&gt;0,RANK(W554,(W554:Y554,Z554:AN554)),0)</f>
        <v>0</v>
      </c>
      <c r="L554" s="7">
        <f>IF(X554&gt;0,RANK(X554,(W554:Y554,Z554:AN554)),0)</f>
        <v>4</v>
      </c>
      <c r="M554" s="7">
        <f>IF(Y554&gt;0,RANK(Y554,(W554:Y554,Z554:AN554)),0)</f>
        <v>3</v>
      </c>
      <c r="N554" s="7">
        <f>IF(Z554&gt;0,RANK(Z554,(W554:Y554,Z554:AN554)),0)</f>
        <v>2</v>
      </c>
      <c r="O554" s="1">
        <f t="shared" si="511"/>
        <v>21</v>
      </c>
      <c r="P554" s="2">
        <f t="shared" si="512"/>
        <v>7.7777777777777779E-2</v>
      </c>
      <c r="Q554" s="1"/>
      <c r="R554" s="2">
        <f t="shared" si="505"/>
        <v>0</v>
      </c>
      <c r="S554" s="2">
        <f t="shared" si="506"/>
        <v>0.11481481481481481</v>
      </c>
      <c r="T554" s="2">
        <f t="shared" si="507"/>
        <v>0.21481481481481482</v>
      </c>
      <c r="U554" s="2">
        <f t="shared" si="508"/>
        <v>0.29629629629629628</v>
      </c>
      <c r="V554" s="2">
        <f t="shared" si="509"/>
        <v>0.37407407407407411</v>
      </c>
      <c r="W554" s="1"/>
      <c r="X554" s="1">
        <v>31</v>
      </c>
      <c r="Y554" s="1">
        <v>58</v>
      </c>
      <c r="Z554" s="1">
        <v>80</v>
      </c>
      <c r="AA554" s="1">
        <v>101</v>
      </c>
      <c r="AB554" s="1"/>
      <c r="AC554" s="1"/>
      <c r="AD554" s="1"/>
      <c r="AE554" s="1"/>
      <c r="AF554" s="1"/>
      <c r="AG554" s="1"/>
      <c r="AJ554" s="1"/>
      <c r="BC554" s="91"/>
      <c r="BD554" s="93"/>
      <c r="BE554" s="100"/>
    </row>
    <row r="555" spans="1:57" s="152" customFormat="1">
      <c r="A555" s="152" t="s">
        <v>282</v>
      </c>
      <c r="B555" s="152" t="s">
        <v>2565</v>
      </c>
      <c r="C555" s="1">
        <f t="shared" si="510"/>
        <v>252</v>
      </c>
      <c r="D555" s="1"/>
      <c r="E555" s="1"/>
      <c r="F555" s="1"/>
      <c r="G555" s="1"/>
      <c r="H555" s="1"/>
      <c r="I555" s="1"/>
      <c r="J555" s="1"/>
      <c r="K555" s="7">
        <f>IF(W555&gt;0,RANK(W555,(W555:Y555,Z555:AN555)),0)</f>
        <v>0</v>
      </c>
      <c r="L555" s="7">
        <f>IF(X555&gt;0,RANK(X555,(W555:Y555,Z555:AN555)),0)</f>
        <v>4</v>
      </c>
      <c r="M555" s="7">
        <f>IF(Y555&gt;0,RANK(Y555,(W555:Y555,Z555:AN555)),0)</f>
        <v>2</v>
      </c>
      <c r="N555" s="7">
        <f>IF(Z555&gt;0,RANK(Z555,(W555:Y555,Z555:AN555)),0)</f>
        <v>3</v>
      </c>
      <c r="O555" s="1">
        <f t="shared" si="511"/>
        <v>66</v>
      </c>
      <c r="P555" s="2">
        <f t="shared" si="512"/>
        <v>0.26190476190476192</v>
      </c>
      <c r="Q555" s="1"/>
      <c r="R555" s="2">
        <f t="shared" si="505"/>
        <v>0</v>
      </c>
      <c r="S555" s="2">
        <f t="shared" si="506"/>
        <v>9.9206349206349201E-2</v>
      </c>
      <c r="T555" s="2">
        <f t="shared" si="507"/>
        <v>0.25</v>
      </c>
      <c r="U555" s="2">
        <f t="shared" si="508"/>
        <v>0.1388888888888889</v>
      </c>
      <c r="V555" s="2">
        <f t="shared" si="509"/>
        <v>0.51190476190476186</v>
      </c>
      <c r="W555" s="1"/>
      <c r="X555" s="1">
        <v>25</v>
      </c>
      <c r="Y555" s="1">
        <v>63</v>
      </c>
      <c r="Z555" s="1">
        <v>35</v>
      </c>
      <c r="AA555" s="1">
        <v>129</v>
      </c>
      <c r="AB555" s="1"/>
      <c r="AC555" s="1"/>
      <c r="AD555" s="1"/>
      <c r="AE555" s="1"/>
      <c r="AF555" s="1"/>
      <c r="AG555" s="1"/>
      <c r="AJ555" s="1"/>
      <c r="BC555" s="91"/>
      <c r="BD555" s="93"/>
      <c r="BE555" s="100"/>
    </row>
    <row r="556" spans="1:57" s="152" customFormat="1">
      <c r="A556" s="152" t="s">
        <v>3105</v>
      </c>
      <c r="B556" s="152" t="s">
        <v>2565</v>
      </c>
      <c r="C556" s="1">
        <f t="shared" si="510"/>
        <v>52</v>
      </c>
      <c r="D556" s="1"/>
      <c r="E556" s="1"/>
      <c r="F556" s="1"/>
      <c r="G556" s="1"/>
      <c r="H556" s="1"/>
      <c r="I556" s="1"/>
      <c r="J556" s="1"/>
      <c r="K556" s="7">
        <f>IF(W556&gt;0,RANK(W556,(W556:Y556,Z556:AN556)),0)</f>
        <v>0</v>
      </c>
      <c r="L556" s="7">
        <f>IF(X556&gt;0,RANK(X556,(W556:Y556,Z556:AN556)),0)</f>
        <v>4</v>
      </c>
      <c r="M556" s="7">
        <f>IF(Y556&gt;0,RANK(Y556,(W556:Y556,Z556:AN556)),0)</f>
        <v>1</v>
      </c>
      <c r="N556" s="7">
        <f>IF(Z556&gt;0,RANK(Z556,(W556:Y556,Z556:AN556)),0)</f>
        <v>1</v>
      </c>
      <c r="O556" s="1">
        <f t="shared" si="511"/>
        <v>0</v>
      </c>
      <c r="P556" s="2">
        <f t="shared" si="512"/>
        <v>0</v>
      </c>
      <c r="Q556" s="1"/>
      <c r="R556" s="2">
        <f t="shared" si="505"/>
        <v>0</v>
      </c>
      <c r="S556" s="2">
        <f t="shared" si="506"/>
        <v>0.17307692307692307</v>
      </c>
      <c r="T556" s="2">
        <f t="shared" si="507"/>
        <v>0.28846153846153844</v>
      </c>
      <c r="U556" s="2">
        <f t="shared" si="508"/>
        <v>0.28846153846153844</v>
      </c>
      <c r="V556" s="2">
        <f t="shared" si="509"/>
        <v>0.25</v>
      </c>
      <c r="W556" s="1"/>
      <c r="X556" s="1">
        <v>9</v>
      </c>
      <c r="Y556" s="1">
        <v>15</v>
      </c>
      <c r="Z556" s="1">
        <v>15</v>
      </c>
      <c r="AA556" s="1">
        <v>13</v>
      </c>
      <c r="AB556" s="1"/>
      <c r="AC556" s="1"/>
      <c r="AD556" s="1"/>
      <c r="AE556" s="1"/>
      <c r="AF556" s="1"/>
      <c r="AG556" s="1"/>
      <c r="AJ556" s="1"/>
      <c r="BC556" s="91"/>
      <c r="BD556" s="93"/>
      <c r="BE556" s="100"/>
    </row>
    <row r="557" spans="1:57" s="152" customFormat="1">
      <c r="A557" s="152" t="s">
        <v>49</v>
      </c>
      <c r="B557" s="152" t="s">
        <v>2565</v>
      </c>
      <c r="C557" s="1">
        <f t="shared" si="510"/>
        <v>137</v>
      </c>
      <c r="D557" s="1"/>
      <c r="E557" s="1"/>
      <c r="F557" s="1"/>
      <c r="G557" s="1"/>
      <c r="H557" s="1"/>
      <c r="I557" s="1"/>
      <c r="J557" s="1"/>
      <c r="K557" s="7">
        <f>IF(W557&gt;0,RANK(W557,(W557:Y557,Z557:AN557)),0)</f>
        <v>0</v>
      </c>
      <c r="L557" s="7">
        <f>IF(X557&gt;0,RANK(X557,(W557:Y557,Z557:AN557)),0)</f>
        <v>4</v>
      </c>
      <c r="M557" s="7">
        <f>IF(Y557&gt;0,RANK(Y557,(W557:Y557,Z557:AN557)),0)</f>
        <v>3</v>
      </c>
      <c r="N557" s="7">
        <f>IF(Z557&gt;0,RANK(Z557,(W557:Y557,Z557:AN557)),0)</f>
        <v>2</v>
      </c>
      <c r="O557" s="1">
        <f t="shared" si="511"/>
        <v>17</v>
      </c>
      <c r="P557" s="2">
        <f t="shared" si="512"/>
        <v>0.12408759124087591</v>
      </c>
      <c r="Q557" s="1"/>
      <c r="R557" s="2">
        <f t="shared" si="505"/>
        <v>0</v>
      </c>
      <c r="S557" s="2">
        <f t="shared" si="506"/>
        <v>9.4890510948905105E-2</v>
      </c>
      <c r="T557" s="2">
        <f t="shared" si="507"/>
        <v>0.16788321167883211</v>
      </c>
      <c r="U557" s="2">
        <f t="shared" si="508"/>
        <v>0.30656934306569344</v>
      </c>
      <c r="V557" s="2">
        <f t="shared" si="509"/>
        <v>0.43065693430656932</v>
      </c>
      <c r="W557" s="1"/>
      <c r="X557" s="1">
        <v>13</v>
      </c>
      <c r="Y557" s="1">
        <v>23</v>
      </c>
      <c r="Z557" s="1">
        <v>42</v>
      </c>
      <c r="AA557" s="1">
        <v>59</v>
      </c>
      <c r="AB557" s="1"/>
      <c r="AC557" s="1"/>
      <c r="AD557" s="1"/>
      <c r="AE557" s="1"/>
      <c r="AF557" s="1"/>
      <c r="AG557" s="1"/>
      <c r="AJ557" s="1"/>
      <c r="BC557" s="91"/>
      <c r="BD557" s="93"/>
      <c r="BE557" s="100"/>
    </row>
    <row r="558" spans="1:57" s="152" customFormat="1">
      <c r="A558" s="152" t="s">
        <v>1941</v>
      </c>
      <c r="B558" s="152" t="s">
        <v>2565</v>
      </c>
      <c r="C558" s="1">
        <f t="shared" si="510"/>
        <v>229</v>
      </c>
      <c r="D558" s="1"/>
      <c r="E558" s="1"/>
      <c r="F558" s="1"/>
      <c r="G558" s="1"/>
      <c r="H558" s="1"/>
      <c r="I558" s="1"/>
      <c r="J558" s="1"/>
      <c r="K558" s="7">
        <f>IF(W558&gt;0,RANK(W558,(W558:Y558,Z558:AN558)),0)</f>
        <v>0</v>
      </c>
      <c r="L558" s="7">
        <f>IF(X558&gt;0,RANK(X558,(W558:Y558,Z558:AN558)),0)</f>
        <v>4</v>
      </c>
      <c r="M558" s="7">
        <f>IF(Y558&gt;0,RANK(Y558,(W558:Y558,Z558:AN558)),0)</f>
        <v>3</v>
      </c>
      <c r="N558" s="7">
        <f>IF(Z558&gt;0,RANK(Z558,(W558:Y558,Z558:AN558)),0)</f>
        <v>1</v>
      </c>
      <c r="O558" s="1">
        <f t="shared" si="511"/>
        <v>3</v>
      </c>
      <c r="P558" s="2">
        <f t="shared" si="512"/>
        <v>1.3100436681222707E-2</v>
      </c>
      <c r="Q558" s="1"/>
      <c r="R558" s="2">
        <f t="shared" si="505"/>
        <v>0</v>
      </c>
      <c r="S558" s="2">
        <f t="shared" si="506"/>
        <v>4.8034934497816595E-2</v>
      </c>
      <c r="T558" s="2">
        <f t="shared" si="507"/>
        <v>0.2576419213973799</v>
      </c>
      <c r="U558" s="2">
        <f t="shared" si="508"/>
        <v>0.35371179039301309</v>
      </c>
      <c r="V558" s="2">
        <f t="shared" si="509"/>
        <v>0.34061135371179035</v>
      </c>
      <c r="W558" s="1"/>
      <c r="X558" s="1">
        <v>11</v>
      </c>
      <c r="Y558" s="1">
        <v>59</v>
      </c>
      <c r="Z558" s="1">
        <v>81</v>
      </c>
      <c r="AA558" s="1">
        <v>78</v>
      </c>
      <c r="AB558" s="1"/>
      <c r="AC558" s="1"/>
      <c r="AD558" s="1"/>
      <c r="AE558" s="1"/>
      <c r="AF558" s="1"/>
      <c r="AG558" s="1"/>
      <c r="AJ558" s="1"/>
      <c r="BC558" s="91"/>
      <c r="BD558" s="93"/>
      <c r="BE558" s="100"/>
    </row>
    <row r="559" spans="1:57" s="152" customFormat="1">
      <c r="A559" s="152" t="s">
        <v>475</v>
      </c>
      <c r="B559" s="152" t="s">
        <v>2565</v>
      </c>
      <c r="C559" s="1">
        <f t="shared" si="510"/>
        <v>250</v>
      </c>
      <c r="D559" s="1"/>
      <c r="E559" s="1"/>
      <c r="F559" s="1"/>
      <c r="G559" s="1"/>
      <c r="H559" s="1"/>
      <c r="I559" s="1"/>
      <c r="J559" s="1"/>
      <c r="K559" s="7">
        <f>IF(W559&gt;0,RANK(W559,(W559:Y559,Z559:AN559)),0)</f>
        <v>0</v>
      </c>
      <c r="L559" s="7">
        <f>IF(X559&gt;0,RANK(X559,(W559:Y559,Z559:AN559)),0)</f>
        <v>4</v>
      </c>
      <c r="M559" s="7">
        <f>IF(Y559&gt;0,RANK(Y559,(W559:Y559,Z559:AN559)),0)</f>
        <v>2</v>
      </c>
      <c r="N559" s="7">
        <f>IF(Z559&gt;0,RANK(Z559,(W559:Y559,Z559:AN559)),0)</f>
        <v>3</v>
      </c>
      <c r="O559" s="1">
        <f t="shared" si="511"/>
        <v>36</v>
      </c>
      <c r="P559" s="2">
        <f t="shared" si="512"/>
        <v>0.14399999999999999</v>
      </c>
      <c r="Q559" s="1"/>
      <c r="R559" s="2">
        <f t="shared" si="505"/>
        <v>0</v>
      </c>
      <c r="S559" s="2">
        <f t="shared" si="506"/>
        <v>9.1999999999999998E-2</v>
      </c>
      <c r="T559" s="2">
        <f t="shared" si="507"/>
        <v>0.26</v>
      </c>
      <c r="U559" s="2">
        <f t="shared" si="508"/>
        <v>0.24399999999999999</v>
      </c>
      <c r="V559" s="2">
        <f t="shared" si="509"/>
        <v>0.40400000000000003</v>
      </c>
      <c r="W559" s="1"/>
      <c r="X559" s="1">
        <v>23</v>
      </c>
      <c r="Y559" s="1">
        <v>65</v>
      </c>
      <c r="Z559" s="1">
        <v>61</v>
      </c>
      <c r="AA559" s="1">
        <v>101</v>
      </c>
      <c r="AB559" s="1"/>
      <c r="AC559" s="1"/>
      <c r="AD559" s="1"/>
      <c r="AE559" s="1"/>
      <c r="AF559" s="1"/>
      <c r="AG559" s="1"/>
      <c r="AJ559" s="1"/>
      <c r="BC559" s="91"/>
      <c r="BD559" s="93"/>
      <c r="BE559" s="100"/>
    </row>
    <row r="560" spans="1:57" s="152" customFormat="1">
      <c r="A560" s="152" t="s">
        <v>591</v>
      </c>
      <c r="B560" s="152" t="s">
        <v>2565</v>
      </c>
      <c r="C560" s="1">
        <f t="shared" si="510"/>
        <v>246</v>
      </c>
      <c r="D560" s="1"/>
      <c r="E560" s="1"/>
      <c r="F560" s="1"/>
      <c r="G560" s="1"/>
      <c r="H560" s="1"/>
      <c r="I560" s="1"/>
      <c r="J560" s="1"/>
      <c r="K560" s="7">
        <f>IF(W560&gt;0,RANK(W560,(W560:Y560,Z560:AN560)),0)</f>
        <v>0</v>
      </c>
      <c r="L560" s="7">
        <f>IF(X560&gt;0,RANK(X560,(W560:Y560,Z560:AN560)),0)</f>
        <v>4</v>
      </c>
      <c r="M560" s="7">
        <f>IF(Y560&gt;0,RANK(Y560,(W560:Y560,Z560:AN560)),0)</f>
        <v>3</v>
      </c>
      <c r="N560" s="7">
        <f>IF(Z560&gt;0,RANK(Z560,(W560:Y560,Z560:AN560)),0)</f>
        <v>2</v>
      </c>
      <c r="O560" s="1">
        <f t="shared" si="511"/>
        <v>43</v>
      </c>
      <c r="P560" s="2">
        <f t="shared" si="512"/>
        <v>0.17479674796747968</v>
      </c>
      <c r="Q560" s="1"/>
      <c r="R560" s="2">
        <f t="shared" si="505"/>
        <v>0</v>
      </c>
      <c r="S560" s="2">
        <f t="shared" si="506"/>
        <v>4.4715447154471545E-2</v>
      </c>
      <c r="T560" s="2">
        <f t="shared" si="507"/>
        <v>0.25203252032520324</v>
      </c>
      <c r="U560" s="2">
        <f t="shared" si="508"/>
        <v>0.26422764227642276</v>
      </c>
      <c r="V560" s="2">
        <f t="shared" si="509"/>
        <v>0.43902439024390255</v>
      </c>
      <c r="W560" s="1"/>
      <c r="X560" s="1">
        <v>11</v>
      </c>
      <c r="Y560" s="1">
        <v>62</v>
      </c>
      <c r="Z560" s="1">
        <v>65</v>
      </c>
      <c r="AA560" s="1">
        <v>108</v>
      </c>
      <c r="AB560" s="1"/>
      <c r="AC560" s="1"/>
      <c r="AD560" s="1"/>
      <c r="AE560" s="1"/>
      <c r="AF560" s="1"/>
      <c r="AG560" s="1"/>
      <c r="AJ560" s="1"/>
      <c r="BC560" s="91"/>
      <c r="BD560" s="93"/>
      <c r="BE560" s="100"/>
    </row>
    <row r="561" spans="1:57" s="152" customFormat="1">
      <c r="A561" s="152" t="s">
        <v>27</v>
      </c>
      <c r="B561" s="152" t="s">
        <v>2565</v>
      </c>
      <c r="C561" s="1">
        <f t="shared" si="510"/>
        <v>277</v>
      </c>
      <c r="D561" s="1"/>
      <c r="E561" s="1"/>
      <c r="F561" s="1"/>
      <c r="G561" s="1"/>
      <c r="H561" s="1"/>
      <c r="I561" s="1"/>
      <c r="J561" s="1"/>
      <c r="K561" s="7">
        <f>IF(W561&gt;0,RANK(W561,(W561:Y561,Z561:AN561)),0)</f>
        <v>0</v>
      </c>
      <c r="L561" s="7">
        <f>IF(X561&gt;0,RANK(X561,(W561:Y561,Z561:AN561)),0)</f>
        <v>3</v>
      </c>
      <c r="M561" s="7">
        <f>IF(Y561&gt;0,RANK(Y561,(W561:Y561,Z561:AN561)),0)</f>
        <v>2</v>
      </c>
      <c r="N561" s="7">
        <f>IF(Z561&gt;0,RANK(Z561,(W561:Y561,Z561:AN561)),0)</f>
        <v>3</v>
      </c>
      <c r="O561" s="1">
        <f t="shared" si="511"/>
        <v>67</v>
      </c>
      <c r="P561" s="2">
        <f t="shared" si="512"/>
        <v>0.24187725631768953</v>
      </c>
      <c r="Q561" s="1"/>
      <c r="R561" s="2">
        <f t="shared" si="505"/>
        <v>0</v>
      </c>
      <c r="S561" s="2">
        <f t="shared" si="506"/>
        <v>0.1588447653429603</v>
      </c>
      <c r="T561" s="2">
        <f t="shared" si="507"/>
        <v>0.22021660649819494</v>
      </c>
      <c r="U561" s="2">
        <f t="shared" si="508"/>
        <v>0.1588447653429603</v>
      </c>
      <c r="V561" s="2">
        <f t="shared" si="509"/>
        <v>0.46209386281588438</v>
      </c>
      <c r="W561" s="1"/>
      <c r="X561" s="1">
        <v>44</v>
      </c>
      <c r="Y561" s="1">
        <v>61</v>
      </c>
      <c r="Z561" s="1">
        <v>44</v>
      </c>
      <c r="AA561" s="1">
        <v>128</v>
      </c>
      <c r="AB561" s="1"/>
      <c r="AC561" s="1"/>
      <c r="AD561" s="1"/>
      <c r="AE561" s="1"/>
      <c r="AF561" s="1"/>
      <c r="AG561" s="1"/>
      <c r="AJ561" s="1"/>
      <c r="BC561" s="91"/>
      <c r="BD561" s="93"/>
      <c r="BE561" s="100"/>
    </row>
    <row r="562" spans="1:57" s="152" customFormat="1">
      <c r="A562" s="152" t="s">
        <v>1082</v>
      </c>
      <c r="B562" s="152" t="s">
        <v>2565</v>
      </c>
      <c r="C562" s="1">
        <f t="shared" si="510"/>
        <v>199</v>
      </c>
      <c r="D562" s="1"/>
      <c r="E562" s="1"/>
      <c r="F562" s="1"/>
      <c r="G562" s="1"/>
      <c r="H562" s="1"/>
      <c r="I562" s="1"/>
      <c r="J562" s="1"/>
      <c r="K562" s="7">
        <f>IF(W562&gt;0,RANK(W562,(W562:Y562,Z562:AN562)),0)</f>
        <v>0</v>
      </c>
      <c r="L562" s="7">
        <f>IF(X562&gt;0,RANK(X562,(W562:Y562,Z562:AN562)),0)</f>
        <v>4</v>
      </c>
      <c r="M562" s="7">
        <f>IF(Y562&gt;0,RANK(Y562,(W562:Y562,Z562:AN562)),0)</f>
        <v>2</v>
      </c>
      <c r="N562" s="7">
        <f>IF(Z562&gt;0,RANK(Z562,(W562:Y562,Z562:AN562)),0)</f>
        <v>3</v>
      </c>
      <c r="O562" s="1">
        <f t="shared" si="511"/>
        <v>35</v>
      </c>
      <c r="P562" s="2">
        <f t="shared" si="512"/>
        <v>0.17587939698492464</v>
      </c>
      <c r="Q562" s="1"/>
      <c r="R562" s="2">
        <f t="shared" si="505"/>
        <v>0</v>
      </c>
      <c r="S562" s="2">
        <f t="shared" si="506"/>
        <v>7.5376884422110546E-2</v>
      </c>
      <c r="T562" s="2">
        <f t="shared" si="507"/>
        <v>0.31155778894472363</v>
      </c>
      <c r="U562" s="2">
        <f t="shared" si="508"/>
        <v>0.12562814070351758</v>
      </c>
      <c r="V562" s="2">
        <f t="shared" si="509"/>
        <v>0.48743718592964824</v>
      </c>
      <c r="W562" s="1"/>
      <c r="X562" s="1">
        <v>15</v>
      </c>
      <c r="Y562" s="1">
        <v>62</v>
      </c>
      <c r="Z562" s="1">
        <v>25</v>
      </c>
      <c r="AA562" s="1">
        <v>97</v>
      </c>
      <c r="AB562" s="1"/>
      <c r="AC562" s="1"/>
      <c r="AD562" s="1"/>
      <c r="AE562" s="1"/>
      <c r="AF562" s="1"/>
      <c r="AG562" s="1"/>
      <c r="AJ562" s="1"/>
      <c r="BC562" s="91"/>
      <c r="BD562" s="93"/>
      <c r="BE562" s="100"/>
    </row>
    <row r="563" spans="1:57" s="152" customFormat="1">
      <c r="A563" s="152" t="s">
        <v>3223</v>
      </c>
      <c r="B563" s="152" t="s">
        <v>2565</v>
      </c>
      <c r="C563" s="1">
        <f t="shared" si="510"/>
        <v>122</v>
      </c>
      <c r="D563" s="1"/>
      <c r="E563" s="1"/>
      <c r="F563" s="1"/>
      <c r="G563" s="1"/>
      <c r="H563" s="1"/>
      <c r="I563" s="1"/>
      <c r="J563" s="1"/>
      <c r="K563" s="7">
        <f>IF(W563&gt;0,RANK(W563,(W563:Y563,Z563:AN563)),0)</f>
        <v>0</v>
      </c>
      <c r="L563" s="7">
        <f>IF(X563&gt;0,RANK(X563,(W563:Y563,Z563:AN563)),0)</f>
        <v>4</v>
      </c>
      <c r="M563" s="7">
        <f>IF(Y563&gt;0,RANK(Y563,(W563:Y563,Z563:AN563)),0)</f>
        <v>3</v>
      </c>
      <c r="N563" s="7">
        <f>IF(Z563&gt;0,RANK(Z563,(W563:Y563,Z563:AN563)),0)</f>
        <v>1</v>
      </c>
      <c r="O563" s="1">
        <f t="shared" si="511"/>
        <v>15</v>
      </c>
      <c r="P563" s="2">
        <f t="shared" si="512"/>
        <v>0.12295081967213115</v>
      </c>
      <c r="Q563" s="1"/>
      <c r="R563" s="2">
        <f t="shared" si="505"/>
        <v>0</v>
      </c>
      <c r="S563" s="2">
        <f t="shared" si="506"/>
        <v>6.5573770491803282E-2</v>
      </c>
      <c r="T563" s="2">
        <f t="shared" si="507"/>
        <v>0.15573770491803279</v>
      </c>
      <c r="U563" s="2">
        <f t="shared" si="508"/>
        <v>0.45081967213114754</v>
      </c>
      <c r="V563" s="2">
        <f t="shared" si="509"/>
        <v>0.32786885245901648</v>
      </c>
      <c r="W563" s="1"/>
      <c r="X563" s="1">
        <v>8</v>
      </c>
      <c r="Y563" s="1">
        <v>19</v>
      </c>
      <c r="Z563" s="1">
        <v>55</v>
      </c>
      <c r="AA563" s="1">
        <v>40</v>
      </c>
      <c r="AB563" s="1"/>
      <c r="AC563" s="1"/>
      <c r="AD563" s="1"/>
      <c r="AE563" s="1"/>
      <c r="AF563" s="1"/>
      <c r="AG563" s="1"/>
      <c r="AJ563" s="1"/>
      <c r="BC563" s="91"/>
      <c r="BD563" s="93"/>
      <c r="BE563" s="100"/>
    </row>
    <row r="564" spans="1:57" s="152" customFormat="1">
      <c r="A564" s="152" t="s">
        <v>1528</v>
      </c>
      <c r="B564" s="152" t="s">
        <v>2565</v>
      </c>
      <c r="C564" s="1">
        <f t="shared" si="510"/>
        <v>248</v>
      </c>
      <c r="D564" s="1"/>
      <c r="E564" s="1"/>
      <c r="F564" s="1"/>
      <c r="G564" s="1"/>
      <c r="H564" s="1"/>
      <c r="I564" s="1"/>
      <c r="J564" s="1"/>
      <c r="K564" s="7">
        <f>IF(W564&gt;0,RANK(W564,(W564:Y564,Z564:AN564)),0)</f>
        <v>0</v>
      </c>
      <c r="L564" s="7">
        <f>IF(X564&gt;0,RANK(X564,(W564:Y564,Z564:AN564)),0)</f>
        <v>4</v>
      </c>
      <c r="M564" s="7">
        <f>IF(Y564&gt;0,RANK(Y564,(W564:Y564,Z564:AN564)),0)</f>
        <v>1</v>
      </c>
      <c r="N564" s="7">
        <f>IF(Z564&gt;0,RANK(Z564,(W564:Y564,Z564:AN564)),0)</f>
        <v>3</v>
      </c>
      <c r="O564" s="1">
        <f t="shared" si="511"/>
        <v>5</v>
      </c>
      <c r="P564" s="2">
        <f t="shared" si="512"/>
        <v>2.0161290322580645E-2</v>
      </c>
      <c r="Q564" s="1"/>
      <c r="R564" s="2">
        <f t="shared" si="505"/>
        <v>0</v>
      </c>
      <c r="S564" s="2">
        <f t="shared" si="506"/>
        <v>6.8548387096774188E-2</v>
      </c>
      <c r="T564" s="2">
        <f t="shared" si="507"/>
        <v>0.39919354838709675</v>
      </c>
      <c r="U564" s="2">
        <f t="shared" si="508"/>
        <v>0.15322580645161291</v>
      </c>
      <c r="V564" s="2">
        <f t="shared" si="509"/>
        <v>0.37903225806451613</v>
      </c>
      <c r="W564" s="1"/>
      <c r="X564" s="1">
        <v>17</v>
      </c>
      <c r="Y564" s="1">
        <v>99</v>
      </c>
      <c r="Z564" s="1">
        <v>38</v>
      </c>
      <c r="AA564" s="1">
        <v>94</v>
      </c>
      <c r="AB564" s="1"/>
      <c r="AC564" s="1"/>
      <c r="AD564" s="1"/>
      <c r="AE564" s="1"/>
      <c r="AF564" s="1"/>
      <c r="AG564" s="1"/>
      <c r="AJ564" s="1"/>
      <c r="BC564" s="91"/>
      <c r="BD564" s="93"/>
      <c r="BE564" s="100"/>
    </row>
    <row r="565" spans="1:57" s="152" customFormat="1">
      <c r="A565" s="152" t="s">
        <v>1651</v>
      </c>
      <c r="B565" s="152" t="s">
        <v>2565</v>
      </c>
      <c r="C565" s="1">
        <f t="shared" si="510"/>
        <v>144</v>
      </c>
      <c r="D565" s="1"/>
      <c r="E565" s="1"/>
      <c r="F565" s="1"/>
      <c r="G565" s="1"/>
      <c r="H565" s="1"/>
      <c r="I565" s="1"/>
      <c r="J565" s="1"/>
      <c r="K565" s="7">
        <f>IF(W565&gt;0,RANK(W565,(W565:Y565,Z565:AN565)),0)</f>
        <v>0</v>
      </c>
      <c r="L565" s="7">
        <f>IF(X565&gt;0,RANK(X565,(W565:Y565,Z565:AN565)),0)</f>
        <v>4</v>
      </c>
      <c r="M565" s="7">
        <f>IF(Y565&gt;0,RANK(Y565,(W565:Y565,Z565:AN565)),0)</f>
        <v>2</v>
      </c>
      <c r="N565" s="7">
        <f>IF(Z565&gt;0,RANK(Z565,(W565:Y565,Z565:AN565)),0)</f>
        <v>3</v>
      </c>
      <c r="O565" s="1">
        <f t="shared" si="511"/>
        <v>45</v>
      </c>
      <c r="P565" s="2">
        <f t="shared" si="512"/>
        <v>0.3125</v>
      </c>
      <c r="Q565" s="1"/>
      <c r="R565" s="2">
        <f t="shared" si="505"/>
        <v>0</v>
      </c>
      <c r="S565" s="2">
        <f t="shared" si="506"/>
        <v>6.25E-2</v>
      </c>
      <c r="T565" s="2">
        <f t="shared" si="507"/>
        <v>0.21527777777777779</v>
      </c>
      <c r="U565" s="2">
        <f t="shared" si="508"/>
        <v>0.19444444444444445</v>
      </c>
      <c r="V565" s="2">
        <f t="shared" si="509"/>
        <v>0.52777777777777779</v>
      </c>
      <c r="W565" s="1"/>
      <c r="X565" s="1">
        <v>9</v>
      </c>
      <c r="Y565" s="1">
        <v>31</v>
      </c>
      <c r="Z565" s="1">
        <v>28</v>
      </c>
      <c r="AA565" s="1">
        <v>76</v>
      </c>
      <c r="AB565" s="1"/>
      <c r="AC565" s="1"/>
      <c r="AD565" s="1"/>
      <c r="AE565" s="1"/>
      <c r="AF565" s="1"/>
      <c r="AG565" s="1"/>
      <c r="AJ565" s="1"/>
      <c r="BC565" s="91"/>
      <c r="BD565" s="93"/>
      <c r="BE565" s="100"/>
    </row>
    <row r="566" spans="1:57">
      <c r="A566" s="152" t="s">
        <v>2349</v>
      </c>
      <c r="B566" s="152" t="s">
        <v>2565</v>
      </c>
      <c r="C566" s="1">
        <f t="shared" si="510"/>
        <v>419</v>
      </c>
      <c r="D566" s="1"/>
      <c r="E566" s="1"/>
      <c r="F566" s="1"/>
      <c r="G566" s="1"/>
      <c r="H566" s="1"/>
      <c r="I566" s="1"/>
      <c r="J566" s="1"/>
      <c r="K566" s="7">
        <f>IF(W566&gt;0,RANK(W566,(W566:Y566,Z566:AN566)),0)</f>
        <v>0</v>
      </c>
      <c r="L566" s="7">
        <f>IF(X566&gt;0,RANK(X566,(W566:Y566,Z566:AN566)),0)</f>
        <v>4</v>
      </c>
      <c r="M566" s="7">
        <f>IF(Y566&gt;0,RANK(Y566,(W566:Y566,Z566:AN566)),0)</f>
        <v>3</v>
      </c>
      <c r="N566" s="7">
        <f>IF(Z566&gt;0,RANK(Z566,(W566:Y566,Z566:AN566)),0)</f>
        <v>2</v>
      </c>
      <c r="O566" s="1">
        <f t="shared" si="511"/>
        <v>154</v>
      </c>
      <c r="P566" s="2">
        <f t="shared" si="512"/>
        <v>0.36754176610978523</v>
      </c>
      <c r="R566" s="2">
        <f t="shared" si="505"/>
        <v>0</v>
      </c>
      <c r="S566" s="2">
        <f t="shared" si="506"/>
        <v>7.6372315035799526E-2</v>
      </c>
      <c r="T566" s="2">
        <f t="shared" si="507"/>
        <v>0.12171837708830549</v>
      </c>
      <c r="U566" s="2">
        <f t="shared" si="508"/>
        <v>0.21718377088305491</v>
      </c>
      <c r="V566" s="2">
        <f t="shared" si="509"/>
        <v>0.58472553699284013</v>
      </c>
      <c r="X566" s="1">
        <v>32</v>
      </c>
      <c r="Y566" s="1">
        <v>51</v>
      </c>
      <c r="Z566" s="1">
        <v>91</v>
      </c>
      <c r="AA566" s="1">
        <v>245</v>
      </c>
      <c r="BD566" s="93"/>
    </row>
    <row r="567" spans="1:57">
      <c r="A567" s="152" t="s">
        <v>1646</v>
      </c>
      <c r="B567" s="152" t="s">
        <v>2565</v>
      </c>
      <c r="C567" s="1">
        <f t="shared" si="510"/>
        <v>82</v>
      </c>
      <c r="D567" s="1"/>
      <c r="E567" s="1"/>
      <c r="F567" s="1"/>
      <c r="G567" s="1"/>
      <c r="H567" s="1"/>
      <c r="I567" s="1"/>
      <c r="J567" s="1"/>
      <c r="K567" s="7">
        <f>IF(W567&gt;0,RANK(W567,(W567:Y567,Z567:AN567)),0)</f>
        <v>0</v>
      </c>
      <c r="L567" s="7">
        <f>IF(X567&gt;0,RANK(X567,(W567:Y567,Z567:AN567)),0)</f>
        <v>4</v>
      </c>
      <c r="M567" s="7">
        <f>IF(Y567&gt;0,RANK(Y567,(W567:Y567,Z567:AN567)),0)</f>
        <v>2</v>
      </c>
      <c r="N567" s="7">
        <f>IF(Z567&gt;0,RANK(Z567,(W567:Y567,Z567:AN567)),0)</f>
        <v>3</v>
      </c>
      <c r="O567" s="1">
        <f t="shared" si="511"/>
        <v>10</v>
      </c>
      <c r="P567" s="2">
        <f t="shared" si="512"/>
        <v>0.12195121951219512</v>
      </c>
      <c r="R567" s="2">
        <f t="shared" si="505"/>
        <v>0</v>
      </c>
      <c r="S567" s="2">
        <f t="shared" si="506"/>
        <v>8.5365853658536592E-2</v>
      </c>
      <c r="T567" s="2">
        <f t="shared" si="507"/>
        <v>0.28048780487804881</v>
      </c>
      <c r="U567" s="2">
        <f t="shared" si="508"/>
        <v>0.23170731707317074</v>
      </c>
      <c r="V567" s="2">
        <f t="shared" si="509"/>
        <v>0.40243902439024393</v>
      </c>
      <c r="X567" s="1">
        <v>7</v>
      </c>
      <c r="Y567" s="1">
        <v>23</v>
      </c>
      <c r="Z567" s="1">
        <v>19</v>
      </c>
      <c r="AA567" s="1">
        <v>33</v>
      </c>
      <c r="BD567" s="93"/>
    </row>
    <row r="568" spans="1:57" s="152" customFormat="1">
      <c r="A568" s="152" t="s">
        <v>106</v>
      </c>
      <c r="B568" s="152" t="s">
        <v>2565</v>
      </c>
      <c r="C568" s="1">
        <f t="shared" si="510"/>
        <v>205</v>
      </c>
      <c r="D568" s="1"/>
      <c r="E568" s="1"/>
      <c r="F568" s="1"/>
      <c r="G568" s="1"/>
      <c r="H568" s="1"/>
      <c r="I568" s="1"/>
      <c r="J568" s="1"/>
      <c r="K568" s="7">
        <f>IF(W568&gt;0,RANK(W568,(W568:Y568,Z568:AN568)),0)</f>
        <v>0</v>
      </c>
      <c r="L568" s="7">
        <f>IF(X568&gt;0,RANK(X568,(W568:Y568,Z568:AN568)),0)</f>
        <v>4</v>
      </c>
      <c r="M568" s="7">
        <f>IF(Y568&gt;0,RANK(Y568,(W568:Y568,Z568:AN568)),0)</f>
        <v>3</v>
      </c>
      <c r="N568" s="7">
        <f>IF(Z568&gt;0,RANK(Z568,(W568:Y568,Z568:AN568)),0)</f>
        <v>1</v>
      </c>
      <c r="O568" s="1">
        <f t="shared" si="511"/>
        <v>23</v>
      </c>
      <c r="P568" s="2">
        <f t="shared" si="512"/>
        <v>0.11219512195121951</v>
      </c>
      <c r="Q568" s="1"/>
      <c r="R568" s="2">
        <f t="shared" si="505"/>
        <v>0</v>
      </c>
      <c r="S568" s="2">
        <f t="shared" si="506"/>
        <v>4.878048780487805E-2</v>
      </c>
      <c r="T568" s="2">
        <f t="shared" si="507"/>
        <v>0.17560975609756097</v>
      </c>
      <c r="U568" s="2">
        <f t="shared" si="508"/>
        <v>0.44390243902439025</v>
      </c>
      <c r="V568" s="2">
        <f t="shared" si="509"/>
        <v>0.33170731707317075</v>
      </c>
      <c r="W568" s="1"/>
      <c r="X568" s="1">
        <v>10</v>
      </c>
      <c r="Y568" s="1">
        <v>36</v>
      </c>
      <c r="Z568" s="1">
        <v>91</v>
      </c>
      <c r="AA568" s="1">
        <v>68</v>
      </c>
      <c r="AB568" s="1"/>
      <c r="AC568" s="1"/>
      <c r="AD568" s="1"/>
      <c r="AE568" s="1"/>
      <c r="AF568" s="1"/>
      <c r="AG568" s="1"/>
      <c r="AJ568" s="1"/>
      <c r="BC568" s="91"/>
      <c r="BD568" s="93"/>
      <c r="BE568" s="100"/>
    </row>
    <row r="569" spans="1:57" s="152" customFormat="1">
      <c r="A569" s="152" t="s">
        <v>267</v>
      </c>
      <c r="B569" s="152" t="s">
        <v>2565</v>
      </c>
      <c r="C569" s="1">
        <f t="shared" si="510"/>
        <v>186</v>
      </c>
      <c r="D569" s="1"/>
      <c r="E569" s="1"/>
      <c r="F569" s="1"/>
      <c r="G569" s="1"/>
      <c r="H569" s="1"/>
      <c r="I569" s="1"/>
      <c r="J569" s="1"/>
      <c r="K569" s="7">
        <f>IF(W569&gt;0,RANK(W569,(W569:Y569,Z569:AN569)),0)</f>
        <v>0</v>
      </c>
      <c r="L569" s="7">
        <f>IF(X569&gt;0,RANK(X569,(W569:Y569,Z569:AN569)),0)</f>
        <v>4</v>
      </c>
      <c r="M569" s="7">
        <f>IF(Y569&gt;0,RANK(Y569,(W569:Y569,Z569:AN569)),0)</f>
        <v>2</v>
      </c>
      <c r="N569" s="7">
        <f>IF(Z569&gt;0,RANK(Z569,(W569:Y569,Z569:AN569)),0)</f>
        <v>3</v>
      </c>
      <c r="O569" s="1">
        <f t="shared" si="511"/>
        <v>30</v>
      </c>
      <c r="P569" s="2">
        <f t="shared" si="512"/>
        <v>0.16129032258064516</v>
      </c>
      <c r="Q569" s="1"/>
      <c r="R569" s="2">
        <f t="shared" si="505"/>
        <v>0</v>
      </c>
      <c r="S569" s="2">
        <f t="shared" si="506"/>
        <v>8.6021505376344093E-2</v>
      </c>
      <c r="T569" s="2">
        <f t="shared" si="507"/>
        <v>0.25268817204301075</v>
      </c>
      <c r="U569" s="2">
        <f t="shared" si="508"/>
        <v>0.24731182795698925</v>
      </c>
      <c r="V569" s="2">
        <f t="shared" si="509"/>
        <v>0.41397849462365588</v>
      </c>
      <c r="W569" s="1"/>
      <c r="X569" s="1">
        <v>16</v>
      </c>
      <c r="Y569" s="1">
        <v>47</v>
      </c>
      <c r="Z569" s="1">
        <v>46</v>
      </c>
      <c r="AA569" s="1">
        <v>77</v>
      </c>
      <c r="AB569" s="1"/>
      <c r="AC569" s="1"/>
      <c r="AD569" s="1"/>
      <c r="AE569" s="1"/>
      <c r="AF569" s="1"/>
      <c r="AG569" s="1"/>
      <c r="AJ569" s="1"/>
      <c r="BC569" s="91"/>
      <c r="BD569" s="93"/>
      <c r="BE569" s="100"/>
    </row>
    <row r="570" spans="1:57" s="152" customFormat="1">
      <c r="A570" s="152" t="s">
        <v>201</v>
      </c>
      <c r="B570" s="152" t="s">
        <v>2565</v>
      </c>
      <c r="C570" s="1">
        <f t="shared" si="510"/>
        <v>84</v>
      </c>
      <c r="D570" s="1"/>
      <c r="E570" s="1"/>
      <c r="F570" s="1"/>
      <c r="G570" s="1"/>
      <c r="H570" s="1"/>
      <c r="I570" s="1"/>
      <c r="J570" s="1"/>
      <c r="K570" s="7">
        <f>IF(W570&gt;0,RANK(W570,(W570:Y570,Z570:AN570)),0)</f>
        <v>0</v>
      </c>
      <c r="L570" s="7">
        <f>IF(X570&gt;0,RANK(X570,(W570:Y570,Z570:AN570)),0)</f>
        <v>3</v>
      </c>
      <c r="M570" s="7">
        <f>IF(Y570&gt;0,RANK(Y570,(W570:Y570,Z570:AN570)),0)</f>
        <v>2</v>
      </c>
      <c r="N570" s="7">
        <f>IF(Z570&gt;0,RANK(Z570,(W570:Y570,Z570:AN570)),0)</f>
        <v>4</v>
      </c>
      <c r="O570" s="1">
        <f t="shared" si="511"/>
        <v>18</v>
      </c>
      <c r="P570" s="2">
        <f t="shared" si="512"/>
        <v>0.21428571428571427</v>
      </c>
      <c r="Q570" s="1"/>
      <c r="R570" s="2">
        <f t="shared" si="505"/>
        <v>0</v>
      </c>
      <c r="S570" s="2">
        <f t="shared" si="506"/>
        <v>8.3333333333333329E-2</v>
      </c>
      <c r="T570" s="2">
        <f t="shared" si="507"/>
        <v>0.32142857142857145</v>
      </c>
      <c r="U570" s="2">
        <f t="shared" si="508"/>
        <v>5.9523809523809521E-2</v>
      </c>
      <c r="V570" s="2">
        <f t="shared" si="509"/>
        <v>0.53571428571428559</v>
      </c>
      <c r="W570" s="1"/>
      <c r="X570" s="1">
        <v>7</v>
      </c>
      <c r="Y570" s="1">
        <v>27</v>
      </c>
      <c r="Z570" s="1">
        <v>5</v>
      </c>
      <c r="AA570" s="1">
        <v>45</v>
      </c>
      <c r="AB570" s="1"/>
      <c r="AC570" s="1"/>
      <c r="AD570" s="1"/>
      <c r="AE570" s="1"/>
      <c r="AF570" s="1"/>
      <c r="AG570" s="1"/>
      <c r="AJ570" s="1"/>
      <c r="BC570" s="91"/>
      <c r="BD570" s="93"/>
      <c r="BE570" s="100"/>
    </row>
    <row r="571" spans="1:57" s="152" customFormat="1">
      <c r="A571" s="152" t="s">
        <v>447</v>
      </c>
      <c r="B571" s="152" t="s">
        <v>2565</v>
      </c>
      <c r="C571" s="1">
        <f t="shared" si="510"/>
        <v>202</v>
      </c>
      <c r="D571" s="1"/>
      <c r="E571" s="1"/>
      <c r="F571" s="1"/>
      <c r="G571" s="1"/>
      <c r="H571" s="1"/>
      <c r="I571" s="1"/>
      <c r="J571" s="1"/>
      <c r="K571" s="7">
        <f>IF(W571&gt;0,RANK(W571,(W571:Y571,Z571:AN571)),0)</f>
        <v>0</v>
      </c>
      <c r="L571" s="7">
        <f>IF(X571&gt;0,RANK(X571,(W571:Y571,Z571:AN571)),0)</f>
        <v>4</v>
      </c>
      <c r="M571" s="7">
        <f>IF(Y571&gt;0,RANK(Y571,(W571:Y571,Z571:AN571)),0)</f>
        <v>3</v>
      </c>
      <c r="N571" s="7">
        <f>IF(Z571&gt;0,RANK(Z571,(W571:Y571,Z571:AN571)),0)</f>
        <v>2</v>
      </c>
      <c r="O571" s="1">
        <f t="shared" si="511"/>
        <v>4</v>
      </c>
      <c r="P571" s="2">
        <f t="shared" si="512"/>
        <v>1.9801980198019802E-2</v>
      </c>
      <c r="Q571" s="1"/>
      <c r="R571" s="2">
        <f t="shared" si="505"/>
        <v>0</v>
      </c>
      <c r="S571" s="2">
        <f t="shared" si="506"/>
        <v>7.9207920792079209E-2</v>
      </c>
      <c r="T571" s="2">
        <f t="shared" si="507"/>
        <v>0.21782178217821782</v>
      </c>
      <c r="U571" s="2">
        <f t="shared" si="508"/>
        <v>0.34158415841584161</v>
      </c>
      <c r="V571" s="2">
        <f t="shared" si="509"/>
        <v>0.36138613861386143</v>
      </c>
      <c r="W571" s="1"/>
      <c r="X571" s="1">
        <v>16</v>
      </c>
      <c r="Y571" s="1">
        <v>44</v>
      </c>
      <c r="Z571" s="1">
        <v>69</v>
      </c>
      <c r="AA571" s="1">
        <v>73</v>
      </c>
      <c r="AB571" s="1"/>
      <c r="AC571" s="1"/>
      <c r="AD571" s="1"/>
      <c r="AE571" s="1"/>
      <c r="AF571" s="1"/>
      <c r="AG571" s="1"/>
      <c r="AJ571" s="1"/>
      <c r="BC571" s="91"/>
      <c r="BD571" s="93"/>
      <c r="BE571" s="100"/>
    </row>
    <row r="572" spans="1:57" s="152" customFormat="1">
      <c r="A572" s="152" t="s">
        <v>1288</v>
      </c>
      <c r="B572" s="152" t="s">
        <v>2565</v>
      </c>
      <c r="C572" s="1">
        <f t="shared" si="510"/>
        <v>256</v>
      </c>
      <c r="D572" s="1"/>
      <c r="E572" s="1"/>
      <c r="F572" s="1"/>
      <c r="G572" s="1"/>
      <c r="H572" s="1"/>
      <c r="I572" s="1"/>
      <c r="J572" s="1"/>
      <c r="K572" s="7">
        <f>IF(W572&gt;0,RANK(W572,(W572:Y572,Z572:AN572)),0)</f>
        <v>0</v>
      </c>
      <c r="L572" s="7">
        <f>IF(X572&gt;0,RANK(X572,(W572:Y572,Z572:AN572)),0)</f>
        <v>4</v>
      </c>
      <c r="M572" s="7">
        <f>IF(Y572&gt;0,RANK(Y572,(W572:Y572,Z572:AN572)),0)</f>
        <v>2</v>
      </c>
      <c r="N572" s="7">
        <f>IF(Z572&gt;0,RANK(Z572,(W572:Y572,Z572:AN572)),0)</f>
        <v>3</v>
      </c>
      <c r="O572" s="1">
        <f t="shared" si="511"/>
        <v>34</v>
      </c>
      <c r="P572" s="2">
        <f t="shared" si="512"/>
        <v>0.1328125</v>
      </c>
      <c r="Q572" s="1"/>
      <c r="R572" s="2">
        <f t="shared" si="505"/>
        <v>0</v>
      </c>
      <c r="S572" s="2">
        <f t="shared" si="506"/>
        <v>8.984375E-2</v>
      </c>
      <c r="T572" s="2">
        <f t="shared" si="507"/>
        <v>0.2734375</v>
      </c>
      <c r="U572" s="2">
        <f t="shared" si="508"/>
        <v>0.23046875</v>
      </c>
      <c r="V572" s="2">
        <f t="shared" si="509"/>
        <v>0.40625</v>
      </c>
      <c r="W572" s="1"/>
      <c r="X572" s="1">
        <v>23</v>
      </c>
      <c r="Y572" s="1">
        <v>70</v>
      </c>
      <c r="Z572" s="1">
        <v>59</v>
      </c>
      <c r="AA572" s="1">
        <v>104</v>
      </c>
      <c r="AB572" s="1"/>
      <c r="AC572" s="1"/>
      <c r="AD572" s="1"/>
      <c r="AE572" s="1"/>
      <c r="AF572" s="1"/>
      <c r="AG572" s="1"/>
      <c r="AJ572" s="1"/>
      <c r="BC572" s="91"/>
      <c r="BD572" s="93"/>
      <c r="BE572" s="100"/>
    </row>
    <row r="573" spans="1:57" s="152" customFormat="1">
      <c r="A573" s="152" t="s">
        <v>3147</v>
      </c>
      <c r="B573" s="152" t="s">
        <v>2565</v>
      </c>
      <c r="C573" s="1">
        <f t="shared" si="510"/>
        <v>115</v>
      </c>
      <c r="D573" s="1"/>
      <c r="E573" s="1"/>
      <c r="F573" s="1"/>
      <c r="G573" s="1"/>
      <c r="H573" s="1"/>
      <c r="I573" s="1"/>
      <c r="J573" s="1"/>
      <c r="K573" s="7">
        <f>IF(W573&gt;0,RANK(W573,(W573:Y573,Z573:AN573)),0)</f>
        <v>0</v>
      </c>
      <c r="L573" s="7">
        <f>IF(X573&gt;0,RANK(X573,(W573:Y573,Z573:AN573)),0)</f>
        <v>4</v>
      </c>
      <c r="M573" s="7">
        <f>IF(Y573&gt;0,RANK(Y573,(W573:Y573,Z573:AN573)),0)</f>
        <v>2</v>
      </c>
      <c r="N573" s="7">
        <f>IF(Z573&gt;0,RANK(Z573,(W573:Y573,Z573:AN573)),0)</f>
        <v>3</v>
      </c>
      <c r="O573" s="1">
        <f t="shared" si="511"/>
        <v>4</v>
      </c>
      <c r="P573" s="2">
        <f t="shared" si="512"/>
        <v>3.4782608695652174E-2</v>
      </c>
      <c r="Q573" s="1"/>
      <c r="R573" s="2">
        <f t="shared" si="505"/>
        <v>0</v>
      </c>
      <c r="S573" s="2">
        <f t="shared" si="506"/>
        <v>6.0869565217391307E-2</v>
      </c>
      <c r="T573" s="2">
        <f t="shared" si="507"/>
        <v>0.37391304347826088</v>
      </c>
      <c r="U573" s="2">
        <f t="shared" si="508"/>
        <v>0.15652173913043479</v>
      </c>
      <c r="V573" s="2">
        <f t="shared" si="509"/>
        <v>0.40869565217391313</v>
      </c>
      <c r="W573" s="1"/>
      <c r="X573" s="1">
        <v>7</v>
      </c>
      <c r="Y573" s="1">
        <v>43</v>
      </c>
      <c r="Z573" s="1">
        <v>18</v>
      </c>
      <c r="AA573" s="1">
        <v>47</v>
      </c>
      <c r="AB573" s="1"/>
      <c r="AC573" s="1"/>
      <c r="AD573" s="1"/>
      <c r="AE573" s="1"/>
      <c r="AF573" s="1"/>
      <c r="AG573" s="1"/>
      <c r="AJ573" s="1"/>
      <c r="BC573" s="91"/>
      <c r="BD573" s="93"/>
      <c r="BE573" s="100"/>
    </row>
    <row r="574" spans="1:57" s="152" customFormat="1">
      <c r="A574" s="152" t="s">
        <v>2893</v>
      </c>
      <c r="B574" s="152" t="s">
        <v>2565</v>
      </c>
      <c r="C574" s="1">
        <f t="shared" si="510"/>
        <v>216</v>
      </c>
      <c r="D574" s="1"/>
      <c r="E574" s="1"/>
      <c r="F574" s="1"/>
      <c r="G574" s="1"/>
      <c r="H574" s="1"/>
      <c r="I574" s="1"/>
      <c r="J574" s="1"/>
      <c r="K574" s="7">
        <f>IF(W574&gt;0,RANK(W574,(W574:Y574,Z574:AN574)),0)</f>
        <v>0</v>
      </c>
      <c r="L574" s="7">
        <f>IF(X574&gt;0,RANK(X574,(W574:Y574,Z574:AN574)),0)</f>
        <v>4</v>
      </c>
      <c r="M574" s="7">
        <f>IF(Y574&gt;0,RANK(Y574,(W574:Y574,Z574:AN574)),0)</f>
        <v>3</v>
      </c>
      <c r="N574" s="7">
        <f>IF(Z574&gt;0,RANK(Z574,(W574:Y574,Z574:AN574)),0)</f>
        <v>1</v>
      </c>
      <c r="O574" s="1">
        <f t="shared" si="511"/>
        <v>25</v>
      </c>
      <c r="P574" s="2">
        <f t="shared" si="512"/>
        <v>0.11574074074074074</v>
      </c>
      <c r="Q574" s="1"/>
      <c r="R574" s="2">
        <f t="shared" si="505"/>
        <v>0</v>
      </c>
      <c r="S574" s="2">
        <f t="shared" si="506"/>
        <v>6.4814814814814811E-2</v>
      </c>
      <c r="T574" s="2">
        <f t="shared" si="507"/>
        <v>0.19907407407407407</v>
      </c>
      <c r="U574" s="2">
        <f t="shared" si="508"/>
        <v>0.42592592592592593</v>
      </c>
      <c r="V574" s="2">
        <f t="shared" si="509"/>
        <v>0.31018518518518523</v>
      </c>
      <c r="W574" s="1"/>
      <c r="X574" s="1">
        <v>14</v>
      </c>
      <c r="Y574" s="1">
        <v>43</v>
      </c>
      <c r="Z574" s="1">
        <v>92</v>
      </c>
      <c r="AA574" s="1">
        <v>67</v>
      </c>
      <c r="AB574" s="1"/>
      <c r="AC574" s="1"/>
      <c r="AD574" s="1"/>
      <c r="AE574" s="1"/>
      <c r="AF574" s="1"/>
      <c r="AG574" s="1"/>
      <c r="AJ574" s="1"/>
      <c r="BC574" s="91"/>
      <c r="BD574" s="93"/>
      <c r="BE574" s="100"/>
    </row>
    <row r="575" spans="1:57" s="152" customFormat="1">
      <c r="A575" s="152" t="s">
        <v>640</v>
      </c>
      <c r="B575" s="152" t="s">
        <v>2565</v>
      </c>
      <c r="C575" s="1">
        <f t="shared" si="510"/>
        <v>277</v>
      </c>
      <c r="D575" s="1"/>
      <c r="E575" s="1"/>
      <c r="F575" s="1"/>
      <c r="G575" s="1"/>
      <c r="H575" s="1"/>
      <c r="I575" s="1"/>
      <c r="J575" s="1"/>
      <c r="K575" s="7">
        <f>IF(W575&gt;0,RANK(W575,(W575:Y575,Z575:AN575)),0)</f>
        <v>0</v>
      </c>
      <c r="L575" s="7">
        <f>IF(X575&gt;0,RANK(X575,(W575:Y575,Z575:AN575)),0)</f>
        <v>4</v>
      </c>
      <c r="M575" s="7">
        <f>IF(Y575&gt;0,RANK(Y575,(W575:Y575,Z575:AN575)),0)</f>
        <v>3</v>
      </c>
      <c r="N575" s="7">
        <f>IF(Z575&gt;0,RANK(Z575,(W575:Y575,Z575:AN575)),0)</f>
        <v>2</v>
      </c>
      <c r="O575" s="1">
        <f t="shared" si="511"/>
        <v>84</v>
      </c>
      <c r="P575" s="2">
        <f t="shared" si="512"/>
        <v>0.30324909747292417</v>
      </c>
      <c r="Q575" s="1"/>
      <c r="R575" s="2">
        <f t="shared" si="505"/>
        <v>0</v>
      </c>
      <c r="S575" s="2">
        <f t="shared" si="506"/>
        <v>0.11913357400722022</v>
      </c>
      <c r="T575" s="2">
        <f t="shared" si="507"/>
        <v>0.1444043321299639</v>
      </c>
      <c r="U575" s="2">
        <f t="shared" si="508"/>
        <v>0.21660649819494585</v>
      </c>
      <c r="V575" s="2">
        <f t="shared" si="509"/>
        <v>0.5198555956678701</v>
      </c>
      <c r="W575" s="1"/>
      <c r="X575" s="1">
        <v>33</v>
      </c>
      <c r="Y575" s="1">
        <v>40</v>
      </c>
      <c r="Z575" s="1">
        <v>60</v>
      </c>
      <c r="AA575" s="1">
        <v>144</v>
      </c>
      <c r="AB575" s="1"/>
      <c r="AC575" s="1"/>
      <c r="AD575" s="1"/>
      <c r="AE575" s="1"/>
      <c r="AF575" s="1"/>
      <c r="AG575" s="1"/>
      <c r="AJ575" s="1"/>
      <c r="BC575" s="91"/>
      <c r="BD575" s="93"/>
      <c r="BE575" s="100"/>
    </row>
    <row r="576" spans="1:57" s="152" customFormat="1">
      <c r="A576" s="152" t="s">
        <v>641</v>
      </c>
      <c r="B576" s="152" t="s">
        <v>2565</v>
      </c>
      <c r="C576" s="1">
        <f t="shared" si="510"/>
        <v>278</v>
      </c>
      <c r="D576" s="1"/>
      <c r="E576" s="1"/>
      <c r="F576" s="1"/>
      <c r="G576" s="1"/>
      <c r="H576" s="1"/>
      <c r="I576" s="1"/>
      <c r="J576" s="1"/>
      <c r="K576" s="7">
        <f>IF(W576&gt;0,RANK(W576,(W576:Y576,Z576:AN576)),0)</f>
        <v>0</v>
      </c>
      <c r="L576" s="7">
        <f>IF(X576&gt;0,RANK(X576,(W576:Y576,Z576:AN576)),0)</f>
        <v>4</v>
      </c>
      <c r="M576" s="7">
        <f>IF(Y576&gt;0,RANK(Y576,(W576:Y576,Z576:AN576)),0)</f>
        <v>2</v>
      </c>
      <c r="N576" s="7">
        <f>IF(Z576&gt;0,RANK(Z576,(W576:Y576,Z576:AN576)),0)</f>
        <v>3</v>
      </c>
      <c r="O576" s="1">
        <f t="shared" si="511"/>
        <v>52</v>
      </c>
      <c r="P576" s="2">
        <f t="shared" si="512"/>
        <v>0.18705035971223022</v>
      </c>
      <c r="Q576" s="1"/>
      <c r="R576" s="2">
        <f t="shared" si="505"/>
        <v>0</v>
      </c>
      <c r="S576" s="2">
        <f t="shared" si="506"/>
        <v>0.14388489208633093</v>
      </c>
      <c r="T576" s="2">
        <f t="shared" si="507"/>
        <v>0.23021582733812951</v>
      </c>
      <c r="U576" s="2">
        <f t="shared" si="508"/>
        <v>0.20863309352517986</v>
      </c>
      <c r="V576" s="2">
        <f t="shared" si="509"/>
        <v>0.41726618705035967</v>
      </c>
      <c r="W576" s="1"/>
      <c r="X576" s="1">
        <v>40</v>
      </c>
      <c r="Y576" s="1">
        <v>64</v>
      </c>
      <c r="Z576" s="1">
        <v>58</v>
      </c>
      <c r="AA576" s="1">
        <v>116</v>
      </c>
      <c r="AB576" s="1"/>
      <c r="AC576" s="1"/>
      <c r="AD576" s="1"/>
      <c r="AE576" s="1"/>
      <c r="AF576" s="1"/>
      <c r="AG576" s="1"/>
      <c r="AJ576" s="1"/>
      <c r="BC576" s="91"/>
      <c r="BD576" s="93"/>
      <c r="BE576" s="100"/>
    </row>
    <row r="577" spans="1:57" s="152" customFormat="1">
      <c r="A577" s="152" t="s">
        <v>384</v>
      </c>
      <c r="B577" s="152" t="s">
        <v>2565</v>
      </c>
      <c r="C577" s="1">
        <f t="shared" si="510"/>
        <v>305</v>
      </c>
      <c r="D577" s="1"/>
      <c r="E577" s="1"/>
      <c r="F577" s="1"/>
      <c r="G577" s="1"/>
      <c r="H577" s="1"/>
      <c r="I577" s="1"/>
      <c r="J577" s="1"/>
      <c r="K577" s="7">
        <f>IF(W577&gt;0,RANK(W577,(W577:Y577,Z577:AN577)),0)</f>
        <v>0</v>
      </c>
      <c r="L577" s="7">
        <f>IF(X577&gt;0,RANK(X577,(W577:Y577,Z577:AN577)),0)</f>
        <v>4</v>
      </c>
      <c r="M577" s="7">
        <f>IF(Y577&gt;0,RANK(Y577,(W577:Y577,Z577:AN577)),0)</f>
        <v>2</v>
      </c>
      <c r="N577" s="7">
        <f>IF(Z577&gt;0,RANK(Z577,(W577:Y577,Z577:AN577)),0)</f>
        <v>3</v>
      </c>
      <c r="O577" s="1">
        <f t="shared" si="511"/>
        <v>14</v>
      </c>
      <c r="P577" s="2">
        <f t="shared" si="512"/>
        <v>4.5901639344262293E-2</v>
      </c>
      <c r="Q577" s="1"/>
      <c r="R577" s="2">
        <f t="shared" si="505"/>
        <v>0</v>
      </c>
      <c r="S577" s="2">
        <f t="shared" si="506"/>
        <v>0.11147540983606558</v>
      </c>
      <c r="T577" s="2">
        <f t="shared" si="507"/>
        <v>0.30163934426229511</v>
      </c>
      <c r="U577" s="2">
        <f t="shared" si="508"/>
        <v>0.23934426229508196</v>
      </c>
      <c r="V577" s="2">
        <f t="shared" si="509"/>
        <v>0.34754098360655739</v>
      </c>
      <c r="W577" s="1"/>
      <c r="X577" s="1">
        <v>34</v>
      </c>
      <c r="Y577" s="1">
        <v>92</v>
      </c>
      <c r="Z577" s="1">
        <v>73</v>
      </c>
      <c r="AA577" s="1">
        <v>106</v>
      </c>
      <c r="AB577" s="1"/>
      <c r="AC577" s="1"/>
      <c r="AD577" s="1"/>
      <c r="AE577" s="1"/>
      <c r="AF577" s="1"/>
      <c r="AG577" s="1"/>
      <c r="AJ577" s="1"/>
      <c r="BC577" s="91"/>
      <c r="BD577" s="93"/>
      <c r="BE577" s="100"/>
    </row>
    <row r="578" spans="1:57" s="152" customFormat="1">
      <c r="A578" s="152" t="s">
        <v>1375</v>
      </c>
      <c r="B578" s="152" t="s">
        <v>2565</v>
      </c>
      <c r="C578" s="1">
        <f t="shared" si="510"/>
        <v>163</v>
      </c>
      <c r="D578" s="1"/>
      <c r="E578" s="1"/>
      <c r="F578" s="1"/>
      <c r="G578" s="1"/>
      <c r="H578" s="1"/>
      <c r="I578" s="1"/>
      <c r="J578" s="1"/>
      <c r="K578" s="7">
        <f>IF(W578&gt;0,RANK(W578,(W578:Y578,Z578:AN578)),0)</f>
        <v>0</v>
      </c>
      <c r="L578" s="7">
        <f>IF(X578&gt;0,RANK(X578,(W578:Y578,Z578:AN578)),0)</f>
        <v>4</v>
      </c>
      <c r="M578" s="7">
        <f>IF(Y578&gt;0,RANK(Y578,(W578:Y578,Z578:AN578)),0)</f>
        <v>3</v>
      </c>
      <c r="N578" s="7">
        <f>IF(Z578&gt;0,RANK(Z578,(W578:Y578,Z578:AN578)),0)</f>
        <v>2</v>
      </c>
      <c r="O578" s="1">
        <f t="shared" si="511"/>
        <v>23</v>
      </c>
      <c r="P578" s="2">
        <f t="shared" si="512"/>
        <v>0.1411042944785276</v>
      </c>
      <c r="Q578" s="1"/>
      <c r="R578" s="2">
        <f t="shared" si="505"/>
        <v>0</v>
      </c>
      <c r="S578" s="2">
        <f t="shared" si="506"/>
        <v>0.10429447852760736</v>
      </c>
      <c r="T578" s="2">
        <f t="shared" si="507"/>
        <v>0.16564417177914109</v>
      </c>
      <c r="U578" s="2">
        <f t="shared" si="508"/>
        <v>0.29447852760736198</v>
      </c>
      <c r="V578" s="2">
        <f t="shared" si="509"/>
        <v>0.43558282208588955</v>
      </c>
      <c r="W578" s="1"/>
      <c r="X578" s="1">
        <v>17</v>
      </c>
      <c r="Y578" s="1">
        <v>27</v>
      </c>
      <c r="Z578" s="1">
        <v>48</v>
      </c>
      <c r="AA578" s="1">
        <v>71</v>
      </c>
      <c r="AB578" s="1"/>
      <c r="AC578" s="1"/>
      <c r="AD578" s="1"/>
      <c r="AE578" s="1"/>
      <c r="AF578" s="1"/>
      <c r="AG578" s="1"/>
      <c r="AJ578" s="1"/>
      <c r="BC578" s="91"/>
      <c r="BD578" s="93"/>
      <c r="BE578" s="100"/>
    </row>
    <row r="579" spans="1:57" s="152" customFormat="1">
      <c r="A579" s="152" t="s">
        <v>2502</v>
      </c>
      <c r="B579" s="152" t="s">
        <v>2565</v>
      </c>
      <c r="C579" s="1">
        <f t="shared" si="510"/>
        <v>295</v>
      </c>
      <c r="D579" s="1"/>
      <c r="E579" s="1"/>
      <c r="F579" s="1"/>
      <c r="G579" s="1"/>
      <c r="H579" s="1"/>
      <c r="I579" s="1"/>
      <c r="J579" s="1"/>
      <c r="K579" s="7">
        <f>IF(W579&gt;0,RANK(W579,(W579:Y579,Z579:AN579)),0)</f>
        <v>0</v>
      </c>
      <c r="L579" s="7">
        <f>IF(X579&gt;0,RANK(X579,(W579:Y579,Z579:AN579)),0)</f>
        <v>4</v>
      </c>
      <c r="M579" s="7">
        <f>IF(Y579&gt;0,RANK(Y579,(W579:Y579,Z579:AN579)),0)</f>
        <v>3</v>
      </c>
      <c r="N579" s="7">
        <f>IF(Z579&gt;0,RANK(Z579,(W579:Y579,Z579:AN579)),0)</f>
        <v>2</v>
      </c>
      <c r="O579" s="1">
        <f t="shared" si="511"/>
        <v>5</v>
      </c>
      <c r="P579" s="2">
        <f t="shared" si="512"/>
        <v>1.6949152542372881E-2</v>
      </c>
      <c r="Q579" s="1"/>
      <c r="R579" s="2">
        <f t="shared" si="505"/>
        <v>0</v>
      </c>
      <c r="S579" s="2">
        <f t="shared" si="506"/>
        <v>0.10169491525423729</v>
      </c>
      <c r="T579" s="2">
        <f t="shared" si="507"/>
        <v>0.20338983050847459</v>
      </c>
      <c r="U579" s="2">
        <f t="shared" si="508"/>
        <v>0.33898305084745761</v>
      </c>
      <c r="V579" s="2">
        <f t="shared" si="509"/>
        <v>0.35593220338983056</v>
      </c>
      <c r="W579" s="1"/>
      <c r="X579" s="1">
        <v>30</v>
      </c>
      <c r="Y579" s="1">
        <v>60</v>
      </c>
      <c r="Z579" s="1">
        <v>100</v>
      </c>
      <c r="AA579" s="1">
        <v>105</v>
      </c>
      <c r="AB579" s="1"/>
      <c r="AC579" s="1"/>
      <c r="AD579" s="1"/>
      <c r="AE579" s="1"/>
      <c r="AF579" s="1"/>
      <c r="AG579" s="1"/>
      <c r="AJ579" s="1"/>
      <c r="BC579" s="91"/>
      <c r="BD579" s="93"/>
      <c r="BE579" s="100"/>
    </row>
    <row r="580" spans="1:57" s="152" customFormat="1">
      <c r="A580" s="152" t="s">
        <v>3065</v>
      </c>
      <c r="B580" s="152" t="s">
        <v>2565</v>
      </c>
      <c r="C580" s="1">
        <f t="shared" si="510"/>
        <v>244</v>
      </c>
      <c r="D580" s="1"/>
      <c r="E580" s="1"/>
      <c r="F580" s="1"/>
      <c r="G580" s="1"/>
      <c r="H580" s="1"/>
      <c r="I580" s="1"/>
      <c r="J580" s="1"/>
      <c r="K580" s="7">
        <f>IF(W580&gt;0,RANK(W580,(W580:Y580,Z580:AN580)),0)</f>
        <v>0</v>
      </c>
      <c r="L580" s="7">
        <f>IF(X580&gt;0,RANK(X580,(W580:Y580,Z580:AN580)),0)</f>
        <v>4</v>
      </c>
      <c r="M580" s="7">
        <f>IF(Y580&gt;0,RANK(Y580,(W580:Y580,Z580:AN580)),0)</f>
        <v>3</v>
      </c>
      <c r="N580" s="7">
        <f>IF(Z580&gt;0,RANK(Z580,(W580:Y580,Z580:AN580)),0)</f>
        <v>2</v>
      </c>
      <c r="O580" s="1">
        <f t="shared" si="511"/>
        <v>13</v>
      </c>
      <c r="P580" s="2">
        <f t="shared" si="512"/>
        <v>5.3278688524590161E-2</v>
      </c>
      <c r="Q580" s="1"/>
      <c r="R580" s="2">
        <f t="shared" si="505"/>
        <v>0</v>
      </c>
      <c r="S580" s="2">
        <f t="shared" si="506"/>
        <v>9.4262295081967207E-2</v>
      </c>
      <c r="T580" s="2">
        <f t="shared" si="507"/>
        <v>0.18032786885245902</v>
      </c>
      <c r="U580" s="2">
        <f t="shared" si="508"/>
        <v>0.33606557377049179</v>
      </c>
      <c r="V580" s="2">
        <f t="shared" si="509"/>
        <v>0.38934426229508207</v>
      </c>
      <c r="W580" s="1"/>
      <c r="X580" s="1">
        <v>23</v>
      </c>
      <c r="Y580" s="1">
        <v>44</v>
      </c>
      <c r="Z580" s="1">
        <v>82</v>
      </c>
      <c r="AA580" s="1">
        <v>95</v>
      </c>
      <c r="AB580" s="1"/>
      <c r="AC580" s="1"/>
      <c r="AD580" s="1"/>
      <c r="AE580" s="1"/>
      <c r="AF580" s="1"/>
      <c r="AG580" s="1"/>
      <c r="AJ580" s="1"/>
      <c r="BC580" s="91"/>
      <c r="BD580" s="93"/>
      <c r="BE580" s="100"/>
    </row>
    <row r="581" spans="1:57" s="152" customFormat="1">
      <c r="A581" s="152" t="s">
        <v>2287</v>
      </c>
      <c r="B581" s="152" t="s">
        <v>2565</v>
      </c>
      <c r="C581" s="1">
        <f t="shared" si="510"/>
        <v>234</v>
      </c>
      <c r="D581" s="1"/>
      <c r="E581" s="1"/>
      <c r="F581" s="1"/>
      <c r="G581" s="1"/>
      <c r="H581" s="1"/>
      <c r="I581" s="1"/>
      <c r="J581" s="1"/>
      <c r="K581" s="7">
        <f>IF(W581&gt;0,RANK(W581,(W581:Y581,Z581:AN581)),0)</f>
        <v>0</v>
      </c>
      <c r="L581" s="7">
        <f>IF(X581&gt;0,RANK(X581,(W581:Y581,Z581:AN581)),0)</f>
        <v>4</v>
      </c>
      <c r="M581" s="7">
        <f>IF(Y581&gt;0,RANK(Y581,(W581:Y581,Z581:AN581)),0)</f>
        <v>3</v>
      </c>
      <c r="N581" s="7">
        <f>IF(Z581&gt;0,RANK(Z581,(W581:Y581,Z581:AN581)),0)</f>
        <v>2</v>
      </c>
      <c r="O581" s="1">
        <f t="shared" si="511"/>
        <v>34</v>
      </c>
      <c r="P581" s="2">
        <f t="shared" si="512"/>
        <v>0.14529914529914531</v>
      </c>
      <c r="Q581" s="1"/>
      <c r="R581" s="2">
        <f t="shared" si="505"/>
        <v>0</v>
      </c>
      <c r="S581" s="2">
        <f t="shared" si="506"/>
        <v>0.10683760683760683</v>
      </c>
      <c r="T581" s="2">
        <f t="shared" si="507"/>
        <v>0.20940170940170941</v>
      </c>
      <c r="U581" s="2">
        <f t="shared" si="508"/>
        <v>0.26923076923076922</v>
      </c>
      <c r="V581" s="2">
        <f t="shared" si="509"/>
        <v>0.41452991452991456</v>
      </c>
      <c r="W581" s="1"/>
      <c r="X581" s="1">
        <v>25</v>
      </c>
      <c r="Y581" s="1">
        <v>49</v>
      </c>
      <c r="Z581" s="1">
        <v>63</v>
      </c>
      <c r="AA581" s="1">
        <v>97</v>
      </c>
      <c r="AB581" s="1"/>
      <c r="AC581" s="1"/>
      <c r="AD581" s="1"/>
      <c r="AE581" s="1"/>
      <c r="AF581" s="1"/>
      <c r="AG581" s="1"/>
      <c r="AJ581" s="1"/>
      <c r="BC581" s="91"/>
      <c r="BD581" s="93"/>
      <c r="BE581" s="100"/>
    </row>
    <row r="582" spans="1:57" s="152" customFormat="1">
      <c r="A582" s="152" t="s">
        <v>1910</v>
      </c>
      <c r="B582" s="152" t="s">
        <v>2565</v>
      </c>
      <c r="C582" s="1">
        <f t="shared" si="510"/>
        <v>400</v>
      </c>
      <c r="D582" s="1"/>
      <c r="E582" s="1"/>
      <c r="F582" s="1"/>
      <c r="G582" s="1"/>
      <c r="H582" s="1"/>
      <c r="I582" s="1"/>
      <c r="J582" s="1"/>
      <c r="K582" s="7">
        <f>IF(W582&gt;0,RANK(W582,(W582:Y582,Z582:AN582)),0)</f>
        <v>0</v>
      </c>
      <c r="L582" s="7">
        <f>IF(X582&gt;0,RANK(X582,(W582:Y582,Z582:AN582)),0)</f>
        <v>4</v>
      </c>
      <c r="M582" s="7">
        <f>IF(Y582&gt;0,RANK(Y582,(W582:Y582,Z582:AN582)),0)</f>
        <v>2</v>
      </c>
      <c r="N582" s="7">
        <f>IF(Z582&gt;0,RANK(Z582,(W582:Y582,Z582:AN582)),0)</f>
        <v>3</v>
      </c>
      <c r="O582" s="1">
        <f t="shared" si="511"/>
        <v>11</v>
      </c>
      <c r="P582" s="2">
        <f t="shared" si="512"/>
        <v>2.75E-2</v>
      </c>
      <c r="Q582" s="1"/>
      <c r="R582" s="2">
        <f t="shared" si="505"/>
        <v>0</v>
      </c>
      <c r="S582" s="2">
        <f t="shared" si="506"/>
        <v>0.08</v>
      </c>
      <c r="T582" s="2">
        <f t="shared" si="507"/>
        <v>0.32500000000000001</v>
      </c>
      <c r="U582" s="2">
        <f t="shared" si="508"/>
        <v>0.24249999999999999</v>
      </c>
      <c r="V582" s="2">
        <f t="shared" si="509"/>
        <v>0.35249999999999998</v>
      </c>
      <c r="W582" s="1"/>
      <c r="X582" s="1">
        <v>32</v>
      </c>
      <c r="Y582" s="1">
        <v>130</v>
      </c>
      <c r="Z582" s="1">
        <v>97</v>
      </c>
      <c r="AA582" s="1">
        <v>141</v>
      </c>
      <c r="AB582" s="1"/>
      <c r="AC582" s="1"/>
      <c r="AD582" s="1"/>
      <c r="AE582" s="1"/>
      <c r="AF582" s="1"/>
      <c r="AG582" s="1"/>
      <c r="AJ582" s="1"/>
      <c r="BC582" s="91"/>
      <c r="BD582" s="93"/>
      <c r="BE582" s="100"/>
    </row>
    <row r="583" spans="1:57" s="152" customFormat="1">
      <c r="A583" s="152" t="s">
        <v>3281</v>
      </c>
      <c r="B583" s="152" t="s">
        <v>2565</v>
      </c>
      <c r="C583" s="1">
        <f t="shared" si="510"/>
        <v>219</v>
      </c>
      <c r="D583" s="1"/>
      <c r="E583" s="1"/>
      <c r="F583" s="1"/>
      <c r="G583" s="1"/>
      <c r="H583" s="1"/>
      <c r="I583" s="1"/>
      <c r="J583" s="1"/>
      <c r="K583" s="7">
        <f>IF(W583&gt;0,RANK(W583,(W583:Y583,Z583:AN583)),0)</f>
        <v>0</v>
      </c>
      <c r="L583" s="7">
        <f>IF(X583&gt;0,RANK(X583,(W583:Y583,Z583:AN583)),0)</f>
        <v>4</v>
      </c>
      <c r="M583" s="7">
        <f>IF(Y583&gt;0,RANK(Y583,(W583:Y583,Z583:AN583)),0)</f>
        <v>3</v>
      </c>
      <c r="N583" s="7">
        <f>IF(Z583&gt;0,RANK(Z583,(W583:Y583,Z583:AN583)),0)</f>
        <v>2</v>
      </c>
      <c r="O583" s="1">
        <f t="shared" si="511"/>
        <v>34</v>
      </c>
      <c r="P583" s="2">
        <f t="shared" si="512"/>
        <v>0.15525114155251141</v>
      </c>
      <c r="Q583" s="1"/>
      <c r="R583" s="2">
        <f t="shared" si="505"/>
        <v>0</v>
      </c>
      <c r="S583" s="2">
        <f t="shared" si="506"/>
        <v>8.2191780821917804E-2</v>
      </c>
      <c r="T583" s="2">
        <f t="shared" si="507"/>
        <v>0.17808219178082191</v>
      </c>
      <c r="U583" s="2">
        <f t="shared" si="508"/>
        <v>0.29223744292237441</v>
      </c>
      <c r="V583" s="2">
        <f t="shared" si="509"/>
        <v>0.44748858447488593</v>
      </c>
      <c r="W583" s="1"/>
      <c r="X583" s="1">
        <v>18</v>
      </c>
      <c r="Y583" s="1">
        <v>39</v>
      </c>
      <c r="Z583" s="1">
        <v>64</v>
      </c>
      <c r="AA583" s="1">
        <v>98</v>
      </c>
      <c r="AB583" s="1"/>
      <c r="AC583" s="1"/>
      <c r="AD583" s="1"/>
      <c r="AE583" s="1"/>
      <c r="AF583" s="1"/>
      <c r="AG583" s="1"/>
      <c r="AJ583" s="1"/>
      <c r="BC583" s="91"/>
      <c r="BD583" s="93"/>
      <c r="BE583" s="100"/>
    </row>
    <row r="584" spans="1:57" s="152" customFormat="1">
      <c r="A584" s="152" t="s">
        <v>3224</v>
      </c>
      <c r="B584" s="152" t="s">
        <v>2565</v>
      </c>
      <c r="C584" s="1">
        <f t="shared" si="510"/>
        <v>332</v>
      </c>
      <c r="D584" s="1"/>
      <c r="E584" s="1"/>
      <c r="F584" s="1"/>
      <c r="G584" s="1"/>
      <c r="H584" s="1"/>
      <c r="I584" s="1"/>
      <c r="J584" s="1"/>
      <c r="K584" s="7">
        <f>IF(W584&gt;0,RANK(W584,(W584:Y584,Z584:AN584)),0)</f>
        <v>0</v>
      </c>
      <c r="L584" s="7">
        <f>IF(X584&gt;0,RANK(X584,(W584:Y584,Z584:AN584)),0)</f>
        <v>4</v>
      </c>
      <c r="M584" s="7">
        <f>IF(Y584&gt;0,RANK(Y584,(W584:Y584,Z584:AN584)),0)</f>
        <v>3</v>
      </c>
      <c r="N584" s="7">
        <f>IF(Z584&gt;0,RANK(Z584,(W584:Y584,Z584:AN584)),0)</f>
        <v>1</v>
      </c>
      <c r="O584" s="1">
        <f t="shared" si="511"/>
        <v>3</v>
      </c>
      <c r="P584" s="2">
        <f t="shared" si="512"/>
        <v>9.0361445783132526E-3</v>
      </c>
      <c r="Q584" s="1"/>
      <c r="R584" s="2">
        <f t="shared" si="505"/>
        <v>0</v>
      </c>
      <c r="S584" s="2">
        <f t="shared" si="506"/>
        <v>5.1204819277108432E-2</v>
      </c>
      <c r="T584" s="2">
        <f t="shared" si="507"/>
        <v>0.22289156626506024</v>
      </c>
      <c r="U584" s="2">
        <f t="shared" si="508"/>
        <v>0.36746987951807231</v>
      </c>
      <c r="V584" s="2">
        <f t="shared" si="509"/>
        <v>0.35843373493975905</v>
      </c>
      <c r="W584" s="1"/>
      <c r="X584" s="1">
        <v>17</v>
      </c>
      <c r="Y584" s="1">
        <v>74</v>
      </c>
      <c r="Z584" s="1">
        <v>122</v>
      </c>
      <c r="AA584" s="1">
        <v>119</v>
      </c>
      <c r="AB584" s="1"/>
      <c r="AC584" s="1"/>
      <c r="AD584" s="1"/>
      <c r="AE584" s="1"/>
      <c r="AF584" s="1"/>
      <c r="AG584" s="1"/>
      <c r="AJ584" s="1"/>
      <c r="BC584" s="91"/>
      <c r="BD584" s="93"/>
      <c r="BE584" s="100"/>
    </row>
    <row r="585" spans="1:57">
      <c r="A585" s="152" t="s">
        <v>2894</v>
      </c>
      <c r="B585" s="152" t="s">
        <v>2565</v>
      </c>
      <c r="C585" s="1">
        <f t="shared" si="510"/>
        <v>179</v>
      </c>
      <c r="D585" s="1"/>
      <c r="E585" s="1"/>
      <c r="F585" s="1"/>
      <c r="G585" s="1"/>
      <c r="H585" s="1"/>
      <c r="I585" s="1"/>
      <c r="J585" s="1"/>
      <c r="K585" s="7">
        <f>IF(W585&gt;0,RANK(W585,(W585:Y585,Z585:AN585)),0)</f>
        <v>0</v>
      </c>
      <c r="L585" s="7">
        <f>IF(X585&gt;0,RANK(X585,(W585:Y585,Z585:AN585)),0)</f>
        <v>4</v>
      </c>
      <c r="M585" s="7">
        <f>IF(Y585&gt;0,RANK(Y585,(W585:Y585,Z585:AN585)),0)</f>
        <v>2</v>
      </c>
      <c r="N585" s="7">
        <f>IF(Z585&gt;0,RANK(Z585,(W585:Y585,Z585:AN585)),0)</f>
        <v>3</v>
      </c>
      <c r="O585" s="1">
        <f t="shared" si="511"/>
        <v>25</v>
      </c>
      <c r="P585" s="2">
        <f t="shared" si="512"/>
        <v>0.13966480446927373</v>
      </c>
      <c r="R585" s="2">
        <f t="shared" si="505"/>
        <v>0</v>
      </c>
      <c r="S585" s="2">
        <f t="shared" si="506"/>
        <v>0.11173184357541899</v>
      </c>
      <c r="T585" s="2">
        <f t="shared" si="507"/>
        <v>0.27374301675977653</v>
      </c>
      <c r="U585" s="2">
        <f t="shared" si="508"/>
        <v>0.2011173184357542</v>
      </c>
      <c r="V585" s="2">
        <f t="shared" si="509"/>
        <v>0.41340782122905029</v>
      </c>
      <c r="X585" s="1">
        <v>20</v>
      </c>
      <c r="Y585" s="1">
        <v>49</v>
      </c>
      <c r="Z585" s="1">
        <v>36</v>
      </c>
      <c r="AA585" s="1">
        <v>74</v>
      </c>
      <c r="BD585" s="93"/>
    </row>
    <row r="586" spans="1:57" s="152" customFormat="1">
      <c r="A586" s="152" t="s">
        <v>732</v>
      </c>
      <c r="B586" s="152" t="s">
        <v>2565</v>
      </c>
      <c r="C586" s="1">
        <f t="shared" si="510"/>
        <v>286</v>
      </c>
      <c r="D586" s="1"/>
      <c r="E586" s="1"/>
      <c r="F586" s="1"/>
      <c r="G586" s="1"/>
      <c r="H586" s="1"/>
      <c r="I586" s="1"/>
      <c r="J586" s="1"/>
      <c r="K586" s="7">
        <f>IF(W586&gt;0,RANK(W586,(W586:Y586,Z586:AN586)),0)</f>
        <v>0</v>
      </c>
      <c r="L586" s="7">
        <f>IF(X586&gt;0,RANK(X586,(W586:Y586,Z586:AN586)),0)</f>
        <v>4</v>
      </c>
      <c r="M586" s="7">
        <f>IF(Y586&gt;0,RANK(Y586,(W586:Y586,Z586:AN586)),0)</f>
        <v>3</v>
      </c>
      <c r="N586" s="7">
        <f>IF(Z586&gt;0,RANK(Z586,(W586:Y586,Z586:AN586)),0)</f>
        <v>2</v>
      </c>
      <c r="O586" s="1">
        <f t="shared" si="511"/>
        <v>12</v>
      </c>
      <c r="P586" s="2">
        <f t="shared" si="512"/>
        <v>4.195804195804196E-2</v>
      </c>
      <c r="Q586" s="1"/>
      <c r="R586" s="2">
        <f t="shared" si="505"/>
        <v>0</v>
      </c>
      <c r="S586" s="2">
        <f t="shared" si="506"/>
        <v>0.16083916083916083</v>
      </c>
      <c r="T586" s="2">
        <f t="shared" si="507"/>
        <v>0.22377622377622378</v>
      </c>
      <c r="U586" s="2">
        <f t="shared" si="508"/>
        <v>0.28671328671328672</v>
      </c>
      <c r="V586" s="2">
        <f t="shared" si="509"/>
        <v>0.3286713286713287</v>
      </c>
      <c r="W586" s="1"/>
      <c r="X586" s="1">
        <v>46</v>
      </c>
      <c r="Y586" s="1">
        <v>64</v>
      </c>
      <c r="Z586" s="1">
        <v>82</v>
      </c>
      <c r="AA586" s="1">
        <v>94</v>
      </c>
      <c r="AB586" s="1"/>
      <c r="AC586" s="1"/>
      <c r="AD586" s="1"/>
      <c r="AE586" s="1"/>
      <c r="AF586" s="1"/>
      <c r="AG586" s="1"/>
      <c r="AJ586" s="1"/>
      <c r="BC586" s="91"/>
      <c r="BD586" s="93"/>
      <c r="BE586" s="100"/>
    </row>
    <row r="587" spans="1:57" s="152" customFormat="1">
      <c r="A587" s="152" t="s">
        <v>2592</v>
      </c>
      <c r="B587" s="152" t="s">
        <v>2565</v>
      </c>
      <c r="C587" s="1">
        <f t="shared" si="510"/>
        <v>152</v>
      </c>
      <c r="D587" s="1"/>
      <c r="E587" s="1"/>
      <c r="F587" s="1"/>
      <c r="G587" s="1"/>
      <c r="H587" s="1"/>
      <c r="I587" s="1"/>
      <c r="J587" s="1"/>
      <c r="K587" s="7">
        <f>IF(W587&gt;0,RANK(W587,(W587:Y587,Z587:AN587)),0)</f>
        <v>0</v>
      </c>
      <c r="L587" s="7">
        <f>IF(X587&gt;0,RANK(X587,(W587:Y587,Z587:AN587)),0)</f>
        <v>4</v>
      </c>
      <c r="M587" s="7">
        <f>IF(Y587&gt;0,RANK(Y587,(W587:Y587,Z587:AN587)),0)</f>
        <v>1</v>
      </c>
      <c r="N587" s="7">
        <f>IF(Z587&gt;0,RANK(Z587,(W587:Y587,Z587:AN587)),0)</f>
        <v>3</v>
      </c>
      <c r="O587" s="1">
        <f t="shared" si="511"/>
        <v>4</v>
      </c>
      <c r="P587" s="2">
        <f t="shared" si="512"/>
        <v>2.6315789473684209E-2</v>
      </c>
      <c r="Q587" s="1"/>
      <c r="R587" s="2">
        <f t="shared" si="505"/>
        <v>0</v>
      </c>
      <c r="S587" s="2">
        <f t="shared" si="506"/>
        <v>9.2105263157894732E-2</v>
      </c>
      <c r="T587" s="2">
        <f t="shared" si="507"/>
        <v>0.33552631578947367</v>
      </c>
      <c r="U587" s="2">
        <f t="shared" si="508"/>
        <v>0.26315789473684209</v>
      </c>
      <c r="V587" s="2">
        <f t="shared" si="509"/>
        <v>0.30921052631578955</v>
      </c>
      <c r="W587" s="1"/>
      <c r="X587" s="1">
        <v>14</v>
      </c>
      <c r="Y587" s="1">
        <v>51</v>
      </c>
      <c r="Z587" s="1">
        <v>40</v>
      </c>
      <c r="AA587" s="1">
        <v>47</v>
      </c>
      <c r="AB587" s="1"/>
      <c r="AC587" s="1"/>
      <c r="AD587" s="1"/>
      <c r="AE587" s="1"/>
      <c r="AF587" s="1"/>
      <c r="AG587" s="1"/>
      <c r="AJ587" s="1"/>
      <c r="BC587" s="91"/>
      <c r="BD587" s="93"/>
      <c r="BE587" s="100"/>
    </row>
    <row r="588" spans="1:57" s="152" customFormat="1">
      <c r="A588" s="152" t="s">
        <v>2799</v>
      </c>
      <c r="B588" s="152" t="s">
        <v>2565</v>
      </c>
      <c r="C588" s="1">
        <f t="shared" si="510"/>
        <v>287</v>
      </c>
      <c r="D588" s="1"/>
      <c r="E588" s="1"/>
      <c r="F588" s="1"/>
      <c r="G588" s="1"/>
      <c r="H588" s="1"/>
      <c r="I588" s="1"/>
      <c r="J588" s="1"/>
      <c r="K588" s="7">
        <f>IF(W588&gt;0,RANK(W588,(W588:Y588,Z588:AN588)),0)</f>
        <v>0</v>
      </c>
      <c r="L588" s="7">
        <f>IF(X588&gt;0,RANK(X588,(W588:Y588,Z588:AN588)),0)</f>
        <v>4</v>
      </c>
      <c r="M588" s="7">
        <f>IF(Y588&gt;0,RANK(Y588,(W588:Y588,Z588:AN588)),0)</f>
        <v>2</v>
      </c>
      <c r="N588" s="7">
        <f>IF(Z588&gt;0,RANK(Z588,(W588:Y588,Z588:AN588)),0)</f>
        <v>3</v>
      </c>
      <c r="O588" s="1">
        <f t="shared" si="511"/>
        <v>35</v>
      </c>
      <c r="P588" s="2">
        <f t="shared" si="512"/>
        <v>0.12195121951219512</v>
      </c>
      <c r="Q588" s="1"/>
      <c r="R588" s="2">
        <f t="shared" si="505"/>
        <v>0</v>
      </c>
      <c r="S588" s="2">
        <f t="shared" si="506"/>
        <v>2.7874564459930314E-2</v>
      </c>
      <c r="T588" s="2">
        <f t="shared" si="507"/>
        <v>0.28919860627177701</v>
      </c>
      <c r="U588" s="2">
        <f t="shared" si="508"/>
        <v>0.27177700348432055</v>
      </c>
      <c r="V588" s="2">
        <f t="shared" si="509"/>
        <v>0.41114982578397208</v>
      </c>
      <c r="W588" s="1"/>
      <c r="X588" s="1">
        <v>8</v>
      </c>
      <c r="Y588" s="1">
        <v>83</v>
      </c>
      <c r="Z588" s="1">
        <v>78</v>
      </c>
      <c r="AA588" s="1">
        <v>118</v>
      </c>
      <c r="AB588" s="1"/>
      <c r="AC588" s="1"/>
      <c r="AD588" s="1"/>
      <c r="AE588" s="1"/>
      <c r="AF588" s="1"/>
      <c r="AG588" s="1"/>
      <c r="AJ588" s="1"/>
      <c r="BC588" s="91"/>
      <c r="BD588" s="93"/>
      <c r="BE588" s="100"/>
    </row>
    <row r="589" spans="1:57" s="152" customFormat="1">
      <c r="A589" s="152" t="s">
        <v>570</v>
      </c>
      <c r="B589" s="152" t="s">
        <v>2565</v>
      </c>
      <c r="C589" s="1">
        <f t="shared" ref="C589:C595" si="513">SUM(W589:AN589)</f>
        <v>198</v>
      </c>
      <c r="D589" s="1"/>
      <c r="E589" s="1"/>
      <c r="F589" s="1"/>
      <c r="G589" s="1"/>
      <c r="H589" s="1"/>
      <c r="I589" s="1"/>
      <c r="J589" s="1"/>
      <c r="K589" s="7">
        <f>IF(W589&gt;0,RANK(W589,(W589:Y589,Z589:AN589)),0)</f>
        <v>0</v>
      </c>
      <c r="L589" s="7">
        <f>IF(X589&gt;0,RANK(X589,(W589:Y589,Z589:AN589)),0)</f>
        <v>4</v>
      </c>
      <c r="M589" s="7">
        <f>IF(Y589&gt;0,RANK(Y589,(W589:Y589,Z589:AN589)),0)</f>
        <v>2</v>
      </c>
      <c r="N589" s="7">
        <f>IF(Z589&gt;0,RANK(Z589,(W589:Y589,Z589:AN589)),0)</f>
        <v>1</v>
      </c>
      <c r="O589" s="1">
        <f t="shared" ref="O589:O595" si="514">MAX(W589:AD589)-LARGE(W589:AD589,2)</f>
        <v>31</v>
      </c>
      <c r="P589" s="2">
        <f t="shared" ref="P589:P595" si="515">O589/C589</f>
        <v>0.15656565656565657</v>
      </c>
      <c r="Q589" s="1"/>
      <c r="R589" s="2">
        <f t="shared" ref="R589:R595" si="516">IF($C589=0,"-",W589/$C589)</f>
        <v>0</v>
      </c>
      <c r="S589" s="2">
        <f t="shared" ref="S589:S595" si="517">IF($C589=0,"-",X589/$C589)</f>
        <v>2.5252525252525252E-2</v>
      </c>
      <c r="T589" s="2">
        <f t="shared" ref="T589:T595" si="518">IF($C589=0,"-",Y589/$C589)</f>
        <v>0.27272727272727271</v>
      </c>
      <c r="U589" s="2">
        <f t="shared" ref="U589:U595" si="519">IF($C589=0,"-",Z589/$C589)</f>
        <v>0.42929292929292928</v>
      </c>
      <c r="V589" s="2">
        <f t="shared" ref="V589:V595" si="520">IF(C589=0,"-",(1-R589-S589-T589-U589))</f>
        <v>0.27272727272727271</v>
      </c>
      <c r="W589" s="1"/>
      <c r="X589" s="1">
        <v>5</v>
      </c>
      <c r="Y589" s="1">
        <v>54</v>
      </c>
      <c r="Z589" s="1">
        <v>85</v>
      </c>
      <c r="AA589" s="1">
        <v>54</v>
      </c>
      <c r="AB589" s="1"/>
      <c r="AC589" s="1"/>
      <c r="AD589" s="1"/>
      <c r="AE589" s="1"/>
      <c r="AF589" s="1"/>
      <c r="AG589" s="1"/>
      <c r="AJ589" s="1"/>
      <c r="BC589" s="91"/>
      <c r="BD589" s="93"/>
      <c r="BE589" s="100"/>
    </row>
    <row r="590" spans="1:57" s="152" customFormat="1">
      <c r="A590" s="152" t="s">
        <v>310</v>
      </c>
      <c r="B590" s="152" t="s">
        <v>2565</v>
      </c>
      <c r="C590" s="1">
        <f t="shared" si="513"/>
        <v>173</v>
      </c>
      <c r="D590" s="1"/>
      <c r="E590" s="1"/>
      <c r="F590" s="1"/>
      <c r="G590" s="1"/>
      <c r="H590" s="1"/>
      <c r="I590" s="1"/>
      <c r="J590" s="1"/>
      <c r="K590" s="7">
        <f>IF(W590&gt;0,RANK(W590,(W590:Y590,Z590:AN590)),0)</f>
        <v>0</v>
      </c>
      <c r="L590" s="7">
        <f>IF(X590&gt;0,RANK(X590,(W590:Y590,Z590:AN590)),0)</f>
        <v>4</v>
      </c>
      <c r="M590" s="7">
        <f>IF(Y590&gt;0,RANK(Y590,(W590:Y590,Z590:AN590)),0)</f>
        <v>3</v>
      </c>
      <c r="N590" s="7">
        <f>IF(Z590&gt;0,RANK(Z590,(W590:Y590,Z590:AN590)),0)</f>
        <v>2</v>
      </c>
      <c r="O590" s="1">
        <f t="shared" si="514"/>
        <v>10</v>
      </c>
      <c r="P590" s="2">
        <f t="shared" si="515"/>
        <v>5.7803468208092484E-2</v>
      </c>
      <c r="Q590" s="1"/>
      <c r="R590" s="2">
        <f t="shared" si="516"/>
        <v>0</v>
      </c>
      <c r="S590" s="2">
        <f t="shared" si="517"/>
        <v>0.11560693641618497</v>
      </c>
      <c r="T590" s="2">
        <f t="shared" si="518"/>
        <v>0.2138728323699422</v>
      </c>
      <c r="U590" s="2">
        <f t="shared" si="519"/>
        <v>0.30635838150289019</v>
      </c>
      <c r="V590" s="2">
        <f t="shared" si="520"/>
        <v>0.36416184971098275</v>
      </c>
      <c r="W590" s="1"/>
      <c r="X590" s="1">
        <v>20</v>
      </c>
      <c r="Y590" s="1">
        <v>37</v>
      </c>
      <c r="Z590" s="1">
        <v>53</v>
      </c>
      <c r="AA590" s="1">
        <v>63</v>
      </c>
      <c r="AB590" s="1"/>
      <c r="AC590" s="1"/>
      <c r="AD590" s="1"/>
      <c r="AE590" s="1"/>
      <c r="AF590" s="1"/>
      <c r="AG590" s="1"/>
      <c r="AJ590" s="1"/>
      <c r="BC590" s="91"/>
      <c r="BD590" s="93"/>
      <c r="BE590" s="100"/>
    </row>
    <row r="591" spans="1:57" s="152" customFormat="1">
      <c r="A591" s="152" t="s">
        <v>311</v>
      </c>
      <c r="B591" s="152" t="s">
        <v>2565</v>
      </c>
      <c r="C591" s="1">
        <f t="shared" si="513"/>
        <v>269</v>
      </c>
      <c r="D591" s="1"/>
      <c r="E591" s="1"/>
      <c r="F591" s="1"/>
      <c r="G591" s="1"/>
      <c r="H591" s="1"/>
      <c r="I591" s="1"/>
      <c r="J591" s="1"/>
      <c r="K591" s="7">
        <f>IF(W591&gt;0,RANK(W591,(W591:Y591,Z591:AN591)),0)</f>
        <v>0</v>
      </c>
      <c r="L591" s="7">
        <f>IF(X591&gt;0,RANK(X591,(W591:Y591,Z591:AN591)),0)</f>
        <v>4</v>
      </c>
      <c r="M591" s="7">
        <f>IF(Y591&gt;0,RANK(Y591,(W591:Y591,Z591:AN591)),0)</f>
        <v>3</v>
      </c>
      <c r="N591" s="7">
        <f>IF(Z591&gt;0,RANK(Z591,(W591:Y591,Z591:AN591)),0)</f>
        <v>1</v>
      </c>
      <c r="O591" s="1">
        <f t="shared" si="514"/>
        <v>25</v>
      </c>
      <c r="P591" s="2">
        <f t="shared" si="515"/>
        <v>9.2936802973977689E-2</v>
      </c>
      <c r="Q591" s="1"/>
      <c r="R591" s="2">
        <f t="shared" si="516"/>
        <v>0</v>
      </c>
      <c r="S591" s="2">
        <f t="shared" si="517"/>
        <v>5.204460966542751E-2</v>
      </c>
      <c r="T591" s="2">
        <f t="shared" si="518"/>
        <v>0.18587360594795538</v>
      </c>
      <c r="U591" s="2">
        <f t="shared" si="519"/>
        <v>0.42750929368029739</v>
      </c>
      <c r="V591" s="2">
        <f t="shared" si="520"/>
        <v>0.33457249070631984</v>
      </c>
      <c r="W591" s="1"/>
      <c r="X591" s="1">
        <v>14</v>
      </c>
      <c r="Y591" s="1">
        <v>50</v>
      </c>
      <c r="Z591" s="1">
        <v>115</v>
      </c>
      <c r="AA591" s="1">
        <v>90</v>
      </c>
      <c r="AB591" s="1"/>
      <c r="AC591" s="1"/>
      <c r="AD591" s="1"/>
      <c r="AE591" s="1"/>
      <c r="AF591" s="1"/>
      <c r="AG591" s="1"/>
      <c r="AJ591" s="1"/>
      <c r="BC591" s="91"/>
      <c r="BD591" s="93"/>
      <c r="BE591" s="100"/>
    </row>
    <row r="592" spans="1:57" s="152" customFormat="1">
      <c r="A592" s="152" t="s">
        <v>312</v>
      </c>
      <c r="B592" s="152" t="s">
        <v>2565</v>
      </c>
      <c r="C592" s="1">
        <f t="shared" si="513"/>
        <v>237</v>
      </c>
      <c r="D592" s="1"/>
      <c r="E592" s="1"/>
      <c r="F592" s="1"/>
      <c r="G592" s="1"/>
      <c r="H592" s="1"/>
      <c r="I592" s="1"/>
      <c r="J592" s="1"/>
      <c r="K592" s="7">
        <f>IF(W592&gt;0,RANK(W592,(W592:Y592,Z592:AN592)),0)</f>
        <v>0</v>
      </c>
      <c r="L592" s="7">
        <f>IF(X592&gt;0,RANK(X592,(W592:Y592,Z592:AN592)),0)</f>
        <v>4</v>
      </c>
      <c r="M592" s="7">
        <f>IF(Y592&gt;0,RANK(Y592,(W592:Y592,Z592:AN592)),0)</f>
        <v>3</v>
      </c>
      <c r="N592" s="7">
        <f>IF(Z592&gt;0,RANK(Z592,(W592:Y592,Z592:AN592)),0)</f>
        <v>2</v>
      </c>
      <c r="O592" s="1">
        <f t="shared" si="514"/>
        <v>25</v>
      </c>
      <c r="P592" s="2">
        <f t="shared" si="515"/>
        <v>0.10548523206751055</v>
      </c>
      <c r="Q592" s="1"/>
      <c r="R592" s="2">
        <f t="shared" si="516"/>
        <v>0</v>
      </c>
      <c r="S592" s="2">
        <f t="shared" si="517"/>
        <v>4.6413502109704644E-2</v>
      </c>
      <c r="T592" s="2">
        <f t="shared" si="518"/>
        <v>0.189873417721519</v>
      </c>
      <c r="U592" s="2">
        <f t="shared" si="519"/>
        <v>0.32911392405063289</v>
      </c>
      <c r="V592" s="2">
        <f t="shared" si="520"/>
        <v>0.43459915611814348</v>
      </c>
      <c r="W592" s="1"/>
      <c r="X592" s="1">
        <v>11</v>
      </c>
      <c r="Y592" s="1">
        <v>45</v>
      </c>
      <c r="Z592" s="1">
        <v>78</v>
      </c>
      <c r="AA592" s="1">
        <v>103</v>
      </c>
      <c r="AB592" s="1"/>
      <c r="AC592" s="1"/>
      <c r="AD592" s="1"/>
      <c r="AE592" s="1"/>
      <c r="AF592" s="1"/>
      <c r="AG592" s="1"/>
      <c r="AJ592" s="1"/>
      <c r="BC592" s="91"/>
      <c r="BD592" s="93"/>
      <c r="BE592" s="100"/>
    </row>
    <row r="593" spans="1:60" s="152" customFormat="1">
      <c r="A593" s="152" t="s">
        <v>1071</v>
      </c>
      <c r="B593" s="152" t="s">
        <v>2565</v>
      </c>
      <c r="C593" s="1">
        <f t="shared" si="513"/>
        <v>309</v>
      </c>
      <c r="D593" s="1"/>
      <c r="E593" s="1"/>
      <c r="F593" s="1"/>
      <c r="G593" s="1"/>
      <c r="H593" s="1"/>
      <c r="I593" s="1"/>
      <c r="J593" s="1"/>
      <c r="K593" s="7">
        <f>IF(W593&gt;0,RANK(W593,(W593:Y593,Z593:AN593)),0)</f>
        <v>0</v>
      </c>
      <c r="L593" s="7">
        <f>IF(X593&gt;0,RANK(X593,(W593:Y593,Z593:AN593)),0)</f>
        <v>4</v>
      </c>
      <c r="M593" s="7">
        <f>IF(Y593&gt;0,RANK(Y593,(W593:Y593,Z593:AN593)),0)</f>
        <v>3</v>
      </c>
      <c r="N593" s="7">
        <f>IF(Z593&gt;0,RANK(Z593,(W593:Y593,Z593:AN593)),0)</f>
        <v>2</v>
      </c>
      <c r="O593" s="1">
        <f t="shared" si="514"/>
        <v>43</v>
      </c>
      <c r="P593" s="2">
        <f t="shared" si="515"/>
        <v>0.13915857605177995</v>
      </c>
      <c r="Q593" s="1"/>
      <c r="R593" s="2">
        <f t="shared" si="516"/>
        <v>0</v>
      </c>
      <c r="S593" s="2">
        <f t="shared" si="517"/>
        <v>3.2362459546925564E-2</v>
      </c>
      <c r="T593" s="2">
        <f t="shared" si="518"/>
        <v>0.27184466019417475</v>
      </c>
      <c r="U593" s="2">
        <f t="shared" si="519"/>
        <v>0.27831715210355989</v>
      </c>
      <c r="V593" s="2">
        <f t="shared" si="520"/>
        <v>0.41747572815533984</v>
      </c>
      <c r="W593" s="1"/>
      <c r="X593" s="1">
        <v>10</v>
      </c>
      <c r="Y593" s="1">
        <v>84</v>
      </c>
      <c r="Z593" s="1">
        <v>86</v>
      </c>
      <c r="AA593" s="1">
        <v>129</v>
      </c>
      <c r="AB593" s="1"/>
      <c r="AC593" s="1"/>
      <c r="AD593" s="1"/>
      <c r="AE593" s="1"/>
      <c r="AF593" s="1"/>
      <c r="AG593" s="1"/>
      <c r="AJ593" s="1"/>
      <c r="BC593" s="91"/>
      <c r="BD593" s="93"/>
      <c r="BE593" s="100"/>
    </row>
    <row r="594" spans="1:60" s="152" customFormat="1">
      <c r="A594" s="152" t="s">
        <v>1072</v>
      </c>
      <c r="B594" s="152" t="s">
        <v>2565</v>
      </c>
      <c r="C594" s="1">
        <f>SUM(W594:AN594)</f>
        <v>478</v>
      </c>
      <c r="D594" s="1"/>
      <c r="E594" s="1"/>
      <c r="F594" s="1"/>
      <c r="G594" s="1"/>
      <c r="H594" s="1"/>
      <c r="I594" s="1"/>
      <c r="J594" s="1"/>
      <c r="K594" s="7">
        <f>IF(W594&gt;0,RANK(W594,(W594:Y594,Z594:AN594)),0)</f>
        <v>0</v>
      </c>
      <c r="L594" s="7">
        <f>IF(X594&gt;0,RANK(X594,(W594:Y594,Z594:AN594)),0)</f>
        <v>4</v>
      </c>
      <c r="M594" s="7">
        <f>IF(Y594&gt;0,RANK(Y594,(W594:Y594,Z594:AN594)),0)</f>
        <v>1</v>
      </c>
      <c r="N594" s="7">
        <f>IF(Z594&gt;0,RANK(Z594,(W594:Y594,Z594:AN594)),0)</f>
        <v>3</v>
      </c>
      <c r="O594" s="1">
        <f>MAX(W594:AD594)-LARGE(W594:AD594,2)</f>
        <v>9</v>
      </c>
      <c r="P594" s="2">
        <f>O594/C594</f>
        <v>1.8828451882845189E-2</v>
      </c>
      <c r="Q594" s="1"/>
      <c r="R594" s="2">
        <f>IF($C594=0,"-",W594/$C594)</f>
        <v>0</v>
      </c>
      <c r="S594" s="2">
        <f>IF($C594=0,"-",X594/$C594)</f>
        <v>8.5774058577405859E-2</v>
      </c>
      <c r="T594" s="2">
        <f>IF($C594=0,"-",Y594/$C594)</f>
        <v>0.36401673640167365</v>
      </c>
      <c r="U594" s="2">
        <f>IF($C594=0,"-",Z594/$C594)</f>
        <v>0.20502092050209206</v>
      </c>
      <c r="V594" s="2">
        <f>IF(C594=0,"-",(1-R594-S594-T594-U594))</f>
        <v>0.34518828451882844</v>
      </c>
      <c r="W594" s="1"/>
      <c r="X594" s="1">
        <v>41</v>
      </c>
      <c r="Y594" s="1">
        <v>174</v>
      </c>
      <c r="Z594" s="1">
        <v>98</v>
      </c>
      <c r="AA594" s="1">
        <v>165</v>
      </c>
      <c r="AB594" s="1"/>
      <c r="AC594" s="1"/>
      <c r="AD594" s="1"/>
      <c r="AE594" s="1"/>
      <c r="AF594" s="1"/>
      <c r="AG594" s="1"/>
      <c r="AJ594" s="1"/>
      <c r="BC594" s="91"/>
      <c r="BD594" s="93"/>
      <c r="BE594" s="100"/>
    </row>
    <row r="595" spans="1:60" s="152" customFormat="1">
      <c r="A595" s="152" t="s">
        <v>3532</v>
      </c>
      <c r="B595" s="152" t="s">
        <v>2565</v>
      </c>
      <c r="C595" s="1">
        <f t="shared" si="513"/>
        <v>500</v>
      </c>
      <c r="D595" s="1"/>
      <c r="E595" s="1"/>
      <c r="F595" s="1"/>
      <c r="G595" s="1"/>
      <c r="H595" s="1"/>
      <c r="I595" s="1"/>
      <c r="J595" s="1"/>
      <c r="K595" s="7">
        <f>IF(W595&gt;0,RANK(W595,(W595:Y595,Z595:AN595)),0)</f>
        <v>0</v>
      </c>
      <c r="L595" s="7">
        <f>IF(X595&gt;0,RANK(X595,(W595:Y595,Z595:AN595)),0)</f>
        <v>4</v>
      </c>
      <c r="M595" s="7">
        <f>IF(Y595&gt;0,RANK(Y595,(W595:Y595,Z595:AN595)),0)</f>
        <v>3</v>
      </c>
      <c r="N595" s="7">
        <f>IF(Z595&gt;0,RANK(Z595,(W595:Y595,Z595:AN595)),0)</f>
        <v>1</v>
      </c>
      <c r="O595" s="1">
        <f t="shared" si="514"/>
        <v>77</v>
      </c>
      <c r="P595" s="2">
        <f t="shared" si="515"/>
        <v>0.154</v>
      </c>
      <c r="Q595" s="1"/>
      <c r="R595" s="2">
        <f t="shared" si="516"/>
        <v>0</v>
      </c>
      <c r="S595" s="2">
        <f t="shared" si="517"/>
        <v>5.8000000000000003E-2</v>
      </c>
      <c r="T595" s="2">
        <f t="shared" si="518"/>
        <v>0.104</v>
      </c>
      <c r="U595" s="2">
        <f t="shared" si="519"/>
        <v>0.496</v>
      </c>
      <c r="V595" s="2">
        <f t="shared" si="520"/>
        <v>0.34199999999999997</v>
      </c>
      <c r="W595" s="1"/>
      <c r="X595" s="1">
        <v>29</v>
      </c>
      <c r="Y595" s="1">
        <v>52</v>
      </c>
      <c r="Z595" s="1">
        <v>248</v>
      </c>
      <c r="AA595" s="1">
        <v>171</v>
      </c>
      <c r="AB595" s="1"/>
      <c r="AC595" s="1"/>
      <c r="AD595" s="1"/>
      <c r="AE595" s="1"/>
      <c r="AF595" s="1"/>
      <c r="AG595" s="1"/>
      <c r="AJ595" s="1"/>
      <c r="BC595" s="91"/>
      <c r="BD595" s="93"/>
      <c r="BE595" s="100"/>
    </row>
    <row r="596" spans="1:60" s="152" customFormat="1">
      <c r="A596" s="152" t="s">
        <v>1786</v>
      </c>
      <c r="B596" s="152" t="s">
        <v>2565</v>
      </c>
      <c r="C596" s="1">
        <f t="shared" si="510"/>
        <v>11349</v>
      </c>
      <c r="D596" s="1"/>
      <c r="E596" s="1"/>
      <c r="F596" s="1"/>
      <c r="G596" s="1"/>
      <c r="H596" s="1"/>
      <c r="I596" s="1"/>
      <c r="J596" s="1"/>
      <c r="K596" s="7">
        <f>IF(W596&gt;0,RANK(W596,(W596:Y596,Z596:AN596)),0)</f>
        <v>0</v>
      </c>
      <c r="L596" s="7">
        <f>IF(X596&gt;0,RANK(X596,(W596:Y596,Z596:AN596)),0)</f>
        <v>4</v>
      </c>
      <c r="M596" s="7">
        <f>IF(Y596&gt;0,RANK(Y596,(W596:Y596,Z596:AN596)),0)</f>
        <v>3</v>
      </c>
      <c r="N596" s="7">
        <f>IF(Z596&gt;0,RANK(Z596,(W596:Y596,Z596:AN596)),0)</f>
        <v>2</v>
      </c>
      <c r="O596" s="1">
        <f t="shared" si="511"/>
        <v>1324</v>
      </c>
      <c r="P596" s="2">
        <f t="shared" si="512"/>
        <v>0.1166622609921579</v>
      </c>
      <c r="Q596" s="1"/>
      <c r="R596" s="2">
        <f t="shared" si="505"/>
        <v>0</v>
      </c>
      <c r="S596" s="2">
        <f t="shared" si="506"/>
        <v>8.4765177548682707E-2</v>
      </c>
      <c r="T596" s="2">
        <f t="shared" si="507"/>
        <v>0.23711340206185566</v>
      </c>
      <c r="U596" s="2">
        <f t="shared" si="508"/>
        <v>0.28072957969865187</v>
      </c>
      <c r="V596" s="2">
        <f t="shared" si="509"/>
        <v>0.39739184069080979</v>
      </c>
      <c r="W596" s="1"/>
      <c r="X596" s="1">
        <f>SUM(X548:X595)</f>
        <v>962</v>
      </c>
      <c r="Y596" s="1">
        <f>SUM(Y548:Y595)</f>
        <v>2691</v>
      </c>
      <c r="Z596" s="1">
        <f>SUM(Z548:Z595)</f>
        <v>3186</v>
      </c>
      <c r="AA596" s="1">
        <f>SUM(AA548:AA595)</f>
        <v>4510</v>
      </c>
      <c r="AB596" s="1"/>
      <c r="AC596" s="1"/>
      <c r="AD596" s="1"/>
      <c r="AE596" s="1"/>
      <c r="AF596" s="1"/>
      <c r="AG596" s="1"/>
      <c r="AJ596" s="1"/>
      <c r="BC596" s="91"/>
      <c r="BD596" s="93"/>
      <c r="BE596" s="100"/>
    </row>
    <row r="597" spans="1:60" s="152" customFormat="1">
      <c r="O597" s="1"/>
      <c r="P597" s="2"/>
      <c r="Q597" s="1"/>
      <c r="W597" s="1"/>
      <c r="X597" s="1"/>
      <c r="Y597" s="1"/>
      <c r="Z597" s="1"/>
      <c r="AA597" s="1"/>
      <c r="AB597" s="1"/>
      <c r="AC597" s="1"/>
      <c r="AD597" s="1"/>
      <c r="AE597" s="1"/>
      <c r="AF597" s="1"/>
      <c r="AG597" s="1"/>
      <c r="AJ597" s="1"/>
      <c r="BC597" s="91"/>
      <c r="BD597" s="93"/>
      <c r="BE597" s="100"/>
    </row>
    <row r="598" spans="1:60">
      <c r="BD598" s="93"/>
    </row>
    <row r="599" spans="1:60">
      <c r="BD599" s="93"/>
    </row>
    <row r="600" spans="1:60">
      <c r="BD600" s="93"/>
    </row>
    <row r="601" spans="1:60">
      <c r="A601" s="47" t="s">
        <v>1987</v>
      </c>
      <c r="C601" s="2"/>
      <c r="D601" s="2"/>
      <c r="E601" s="2"/>
      <c r="F601" s="2"/>
      <c r="G601" s="2"/>
      <c r="H601" s="2"/>
      <c r="I601" s="2"/>
      <c r="J601" s="2"/>
      <c r="K601" s="7"/>
      <c r="L601" s="2"/>
      <c r="M601" s="2"/>
      <c r="N601" s="2"/>
      <c r="R601" s="2"/>
      <c r="S601" s="2"/>
      <c r="T601" s="2"/>
      <c r="U601" s="2"/>
      <c r="V601" s="2"/>
      <c r="AH601" s="1"/>
      <c r="AI601" s="1"/>
      <c r="AK601" s="1"/>
      <c r="AL601" s="1"/>
      <c r="AM601" s="1"/>
      <c r="AN601" s="1"/>
      <c r="AO601" s="1"/>
      <c r="AP601" s="8"/>
      <c r="AQ601" s="8"/>
      <c r="AR601" s="8"/>
      <c r="AS601" s="8"/>
      <c r="AT601" s="2"/>
      <c r="AU601" s="2"/>
      <c r="AV601" s="2"/>
      <c r="AW601" s="2"/>
      <c r="AX601" s="2"/>
      <c r="BD601" s="93"/>
      <c r="BE601" s="99"/>
      <c r="BF601" s="7"/>
      <c r="BG601" s="7"/>
    </row>
    <row r="602" spans="1:60">
      <c r="A602" s="47"/>
      <c r="C602" s="2"/>
      <c r="D602" s="2"/>
      <c r="E602" s="2"/>
      <c r="F602" s="2"/>
      <c r="G602" s="2"/>
      <c r="H602" s="2"/>
      <c r="I602" s="2"/>
      <c r="J602" s="2"/>
      <c r="K602" s="7"/>
      <c r="L602" s="2"/>
      <c r="M602" s="2"/>
      <c r="N602" s="2"/>
      <c r="R602" s="2"/>
      <c r="S602" s="2"/>
      <c r="T602" s="2"/>
      <c r="U602" s="2"/>
      <c r="V602" s="2"/>
      <c r="AH602" s="1"/>
      <c r="AI602" s="1"/>
      <c r="AK602" s="1"/>
      <c r="AL602" s="1"/>
      <c r="AM602" s="1"/>
      <c r="AN602" s="1"/>
      <c r="AO602" s="1"/>
      <c r="AP602" s="8"/>
      <c r="AQ602" s="8"/>
      <c r="AR602" s="8"/>
      <c r="AS602" s="8"/>
      <c r="AT602" s="2"/>
      <c r="AU602" s="2"/>
      <c r="AV602" s="2"/>
      <c r="AW602" s="2"/>
      <c r="AX602" s="2"/>
      <c r="BD602" s="93"/>
      <c r="BE602" s="99"/>
      <c r="BF602" s="7"/>
      <c r="BG602" s="7"/>
    </row>
    <row r="603" spans="1:60">
      <c r="A603" s="9"/>
      <c r="B603" s="9"/>
      <c r="C603" s="53"/>
      <c r="D603" s="53"/>
      <c r="E603" s="53"/>
      <c r="F603" s="53"/>
      <c r="G603" s="53"/>
      <c r="H603" s="53"/>
      <c r="I603" s="53"/>
      <c r="J603" s="53"/>
      <c r="K603" s="54"/>
      <c r="L603" s="53"/>
      <c r="M603" s="53"/>
      <c r="N603" s="53"/>
      <c r="O603" s="48"/>
      <c r="Q603" s="48"/>
      <c r="R603" s="53"/>
      <c r="S603" s="53"/>
      <c r="T603" s="53"/>
      <c r="U603" s="53"/>
      <c r="V603" s="53"/>
      <c r="W603" s="48"/>
      <c r="X603" s="48"/>
      <c r="Y603" s="48"/>
      <c r="Z603" s="48"/>
      <c r="AA603" s="48"/>
      <c r="AB603" s="48"/>
      <c r="AC603" s="48"/>
      <c r="AD603" s="48"/>
      <c r="AE603" s="48"/>
      <c r="AF603" s="48"/>
      <c r="AG603" s="48"/>
      <c r="AH603" s="48"/>
      <c r="AI603" s="48"/>
      <c r="AJ603" s="48"/>
      <c r="AK603" s="48"/>
      <c r="AL603" s="48"/>
      <c r="AM603" s="48"/>
      <c r="AN603" s="48"/>
      <c r="AO603" s="48"/>
      <c r="AP603" s="55"/>
      <c r="AQ603" s="55"/>
      <c r="AR603" s="55"/>
      <c r="AS603" s="55"/>
      <c r="AT603" s="53"/>
      <c r="AU603" s="53"/>
      <c r="AV603" s="53"/>
      <c r="AW603" s="53"/>
      <c r="AX603" s="53"/>
      <c r="AY603" s="9"/>
      <c r="AZ603" s="9"/>
      <c r="BA603" s="9"/>
      <c r="BD603" s="93"/>
      <c r="BE603" s="99"/>
      <c r="BF603" s="7"/>
      <c r="BG603" s="7"/>
    </row>
    <row r="604" spans="1:60">
      <c r="C604" s="2"/>
      <c r="D604" s="2"/>
      <c r="E604" s="2"/>
      <c r="F604" s="2"/>
      <c r="G604" s="2"/>
      <c r="H604" s="2"/>
      <c r="I604" s="2"/>
      <c r="J604" s="2"/>
      <c r="K604" s="7"/>
      <c r="L604" s="2"/>
      <c r="M604" s="2"/>
      <c r="N604" s="2"/>
      <c r="R604" s="2"/>
      <c r="S604" s="2"/>
      <c r="T604" s="2"/>
      <c r="U604" s="2"/>
      <c r="V604" s="2"/>
      <c r="AH604" s="1"/>
      <c r="AI604" s="1"/>
      <c r="AK604" s="1"/>
      <c r="AL604" s="1"/>
      <c r="AM604" s="1"/>
      <c r="AN604" s="1"/>
      <c r="AO604" s="1"/>
      <c r="AP604" s="8"/>
      <c r="AQ604" s="8"/>
      <c r="AR604" s="8"/>
      <c r="AS604" s="8"/>
      <c r="AT604" s="2"/>
      <c r="AU604" s="2"/>
      <c r="AV604" s="2"/>
      <c r="AW604" s="2"/>
      <c r="AX604" s="2"/>
      <c r="BD604" s="93"/>
      <c r="BE604" s="99"/>
      <c r="BF604" s="7"/>
      <c r="BG604" s="7"/>
    </row>
    <row r="605" spans="1:60">
      <c r="C605" s="2"/>
      <c r="D605" s="2"/>
      <c r="E605" s="2"/>
      <c r="F605" s="2"/>
      <c r="G605" s="2"/>
      <c r="H605" s="2"/>
      <c r="I605" s="2"/>
      <c r="J605" s="2"/>
      <c r="K605" s="7"/>
      <c r="L605" s="2"/>
      <c r="M605" s="2"/>
      <c r="N605" s="2"/>
      <c r="R605" s="2"/>
      <c r="S605" s="2"/>
      <c r="T605" s="2"/>
      <c r="U605" s="2"/>
      <c r="V605" s="2"/>
      <c r="AH605" s="1"/>
      <c r="AI605" s="1"/>
      <c r="AK605" s="1"/>
      <c r="AL605" s="1"/>
      <c r="AM605" s="1"/>
      <c r="AN605" s="1"/>
      <c r="AO605" s="1"/>
      <c r="AP605" s="8"/>
      <c r="AQ605" s="8"/>
      <c r="AR605" s="8"/>
      <c r="AS605" s="8"/>
      <c r="AT605" s="2"/>
      <c r="AU605" s="2"/>
      <c r="AV605" s="2"/>
      <c r="AW605" s="2"/>
      <c r="AX605" s="2"/>
      <c r="BD605" s="93"/>
      <c r="BE605" s="99"/>
      <c r="BF605" s="7"/>
      <c r="BG605" s="7"/>
    </row>
    <row r="606" spans="1:60">
      <c r="A606" s="47" t="s">
        <v>1304</v>
      </c>
      <c r="C606" s="2"/>
      <c r="D606" s="2"/>
      <c r="E606" s="2"/>
      <c r="F606" s="2"/>
      <c r="G606" s="2"/>
      <c r="H606" s="2"/>
      <c r="I606" s="2"/>
      <c r="J606" s="2"/>
      <c r="K606" s="7"/>
      <c r="L606" s="2"/>
      <c r="M606" s="2"/>
      <c r="N606" s="2"/>
      <c r="R606" s="2"/>
      <c r="S606" s="2"/>
      <c r="T606" s="2"/>
      <c r="U606" s="2"/>
      <c r="V606" s="2"/>
      <c r="AH606" s="1"/>
      <c r="AI606" s="1"/>
      <c r="AK606" s="1"/>
      <c r="AL606" s="1"/>
      <c r="AM606" s="1"/>
      <c r="AN606" s="1"/>
      <c r="AO606" s="1"/>
      <c r="AP606" s="8"/>
      <c r="AQ606" s="8"/>
      <c r="AR606" s="8"/>
      <c r="AS606" s="8"/>
      <c r="AT606" s="2"/>
      <c r="AU606" s="2"/>
      <c r="AV606" s="2"/>
      <c r="AW606" s="2"/>
      <c r="AX606" s="2"/>
      <c r="BD606" s="93"/>
      <c r="BE606" s="99"/>
      <c r="BF606" s="7"/>
      <c r="BG606" s="7"/>
    </row>
    <row r="607" spans="1:60">
      <c r="A607" s="9" t="s">
        <v>865</v>
      </c>
      <c r="B607" t="s">
        <v>290</v>
      </c>
      <c r="C607" s="1">
        <f t="shared" ref="C607:C628" si="521">SUM(W607:AN607)</f>
        <v>148</v>
      </c>
      <c r="D607" s="1"/>
      <c r="E607" s="1"/>
      <c r="F607" s="1"/>
      <c r="G607" s="1"/>
      <c r="H607" s="1"/>
      <c r="I607" s="1"/>
      <c r="J607" s="1"/>
      <c r="K607" s="7">
        <f>RANK(W607,(W607:Y607,Z607:AN607))</f>
        <v>6</v>
      </c>
      <c r="L607" s="7">
        <f>RANK(X607,(W607:Y607,Z607:AN607))</f>
        <v>2</v>
      </c>
      <c r="M607" s="7">
        <f>IF(Y607&gt;0,RANK(Y607,(W607:Y607,Z607:AN607)),0)</f>
        <v>3</v>
      </c>
      <c r="N607" s="7"/>
      <c r="O607" s="1">
        <f t="shared" ref="O607:O628" si="522">MAX(W607:AD607)-LARGE(W607:AD607,2)</f>
        <v>28</v>
      </c>
      <c r="P607" s="2">
        <f t="shared" ref="P607:P628" si="523">O607/C607</f>
        <v>0.1891891891891892</v>
      </c>
      <c r="Q607" s="2"/>
      <c r="R607" s="2">
        <f t="shared" ref="R607:R628" si="524">IF($C607=0,"-",W607/$C607)</f>
        <v>6.7567567567567571E-3</v>
      </c>
      <c r="S607" s="2">
        <f t="shared" ref="S607:S628" si="525">IF($C607=0,"-",X607/$C607)</f>
        <v>0.24324324324324326</v>
      </c>
      <c r="T607" s="2">
        <f t="shared" ref="T607:T628" si="526">IF($C607=0,"-",Y607/$C607)</f>
        <v>0.21621621621621623</v>
      </c>
      <c r="U607" s="2">
        <f t="shared" ref="U607:U628" si="527">IF($C607=0,"-",Z607/$C607)</f>
        <v>6.7567567567567571E-2</v>
      </c>
      <c r="V607" s="2">
        <f t="shared" ref="V607:V628" si="528">IF($C607=0,"-",AA607/$C607)</f>
        <v>0.43243243243243246</v>
      </c>
      <c r="W607" s="1">
        <v>1</v>
      </c>
      <c r="X607" s="1">
        <v>36</v>
      </c>
      <c r="Y607" s="1">
        <v>32</v>
      </c>
      <c r="Z607" s="1">
        <v>10</v>
      </c>
      <c r="AA607" s="1">
        <v>64</v>
      </c>
      <c r="AB607" s="1">
        <v>4</v>
      </c>
      <c r="AC607" s="1">
        <v>0</v>
      </c>
      <c r="AF607" s="1">
        <v>1</v>
      </c>
      <c r="AH607" s="1"/>
      <c r="AI607" s="1"/>
      <c r="AK607" s="1"/>
      <c r="AL607" s="1"/>
      <c r="AM607" s="1"/>
      <c r="AN607" s="1"/>
      <c r="AO607" s="1"/>
      <c r="AP607" s="8"/>
      <c r="AQ607" s="8"/>
      <c r="AR607" s="8"/>
      <c r="AS607" s="8"/>
      <c r="AT607" s="2"/>
      <c r="AU607" s="2"/>
      <c r="AV607" s="2"/>
      <c r="AW607" s="2"/>
      <c r="AX607" s="2"/>
      <c r="AY607" s="162" t="str">
        <f t="shared" ref="AY607:AY628" si="529">A607&amp;" "&amp;"CD"&amp;BA607</f>
        <v>Blount CD4</v>
      </c>
      <c r="BA607">
        <v>4</v>
      </c>
      <c r="BC607" s="91">
        <v>1</v>
      </c>
      <c r="BD607" s="93"/>
      <c r="BE607">
        <v>1009</v>
      </c>
      <c r="BF607">
        <f t="shared" ref="BF607:BF684" si="530">BE607*100+BA607</f>
        <v>100904</v>
      </c>
      <c r="BH607" t="s">
        <v>3387</v>
      </c>
    </row>
    <row r="608" spans="1:60" s="162" customFormat="1">
      <c r="A608" s="9" t="s">
        <v>865</v>
      </c>
      <c r="B608" s="162" t="s">
        <v>290</v>
      </c>
      <c r="C608" s="1">
        <f>SUM(W608:AN608)</f>
        <v>9196</v>
      </c>
      <c r="D608" s="1"/>
      <c r="E608" s="1"/>
      <c r="F608" s="1"/>
      <c r="G608" s="1"/>
      <c r="H608" s="1"/>
      <c r="I608" s="1"/>
      <c r="J608" s="1"/>
      <c r="K608" s="7">
        <f>RANK(W608,(W608:Y608,Z608:AN608))</f>
        <v>8</v>
      </c>
      <c r="L608" s="7">
        <f>RANK(X608,(W608:Y608,Z608:AN608))</f>
        <v>2</v>
      </c>
      <c r="M608" s="7">
        <f>IF(Y608&gt;0,RANK(Y608,(W608:Y608,Z608:AN608)),0)</f>
        <v>3</v>
      </c>
      <c r="N608" s="7"/>
      <c r="O608" s="1">
        <f>MAX(W608:AD608)-LARGE(W608:AD608,2)</f>
        <v>985</v>
      </c>
      <c r="P608" s="2">
        <f>O608/C608</f>
        <v>0.1071117877337973</v>
      </c>
      <c r="Q608" s="2"/>
      <c r="R608" s="2">
        <f>IF($C608=0,"-",W608/$C608)</f>
        <v>9.7868638538494996E-4</v>
      </c>
      <c r="S608" s="2">
        <f>IF($C608=0,"-",X608/$C608)</f>
        <v>0.30132666376685513</v>
      </c>
      <c r="T608" s="2">
        <f>IF($C608=0,"-",Y608/$C608)</f>
        <v>0.22651152675076119</v>
      </c>
      <c r="U608" s="2">
        <f>IF($C608=0,"-",Z608/$C608)</f>
        <v>4.4149630274032188E-2</v>
      </c>
      <c r="V608" s="2">
        <f>IF($C608=0,"-",AA608/$C608)</f>
        <v>0.40843845150065244</v>
      </c>
      <c r="W608" s="1">
        <v>9</v>
      </c>
      <c r="X608" s="1">
        <v>2771</v>
      </c>
      <c r="Y608" s="1">
        <v>2083</v>
      </c>
      <c r="Z608" s="1">
        <v>406</v>
      </c>
      <c r="AA608" s="1">
        <v>3756</v>
      </c>
      <c r="AB608" s="1">
        <v>19</v>
      </c>
      <c r="AC608" s="1">
        <v>31</v>
      </c>
      <c r="AD608" s="1"/>
      <c r="AE608" s="1"/>
      <c r="AF608" s="1">
        <v>121</v>
      </c>
      <c r="AG608" s="1"/>
      <c r="AH608" s="1"/>
      <c r="AI608" s="1"/>
      <c r="AJ608" s="1"/>
      <c r="AK608" s="1"/>
      <c r="AL608" s="1"/>
      <c r="AM608" s="1"/>
      <c r="AN608" s="1"/>
      <c r="AO608" s="1"/>
      <c r="AP608" s="8"/>
      <c r="AQ608" s="8"/>
      <c r="AR608" s="8"/>
      <c r="AS608" s="8"/>
      <c r="AT608" s="2"/>
      <c r="AU608" s="2"/>
      <c r="AV608" s="2"/>
      <c r="AW608" s="2"/>
      <c r="AX608" s="2"/>
      <c r="AY608" s="162" t="str">
        <f>A608&amp;" "&amp;"CD"&amp;BA608</f>
        <v>Blount CD6</v>
      </c>
      <c r="BA608" s="162">
        <v>6</v>
      </c>
      <c r="BC608" s="91">
        <v>1</v>
      </c>
      <c r="BD608" s="93"/>
      <c r="BE608" s="162">
        <v>1009</v>
      </c>
      <c r="BF608" s="162">
        <f>BE608*100+BA608</f>
        <v>100906</v>
      </c>
      <c r="BH608" s="162" t="s">
        <v>3387</v>
      </c>
    </row>
    <row r="609" spans="1:60">
      <c r="A609" s="9" t="s">
        <v>865</v>
      </c>
      <c r="B609" t="s">
        <v>290</v>
      </c>
      <c r="C609" s="1">
        <f t="shared" si="521"/>
        <v>1426</v>
      </c>
      <c r="D609" s="1"/>
      <c r="E609" s="1"/>
      <c r="F609" s="1"/>
      <c r="G609" s="1"/>
      <c r="H609" s="1"/>
      <c r="I609" s="1"/>
      <c r="J609" s="1"/>
      <c r="K609" s="7">
        <f>RANK(W609,(W609:Y609,Z609:AN609))</f>
        <v>6</v>
      </c>
      <c r="L609" s="7">
        <f>RANK(X609,(W609:Y609,Z609:AN609))</f>
        <v>2</v>
      </c>
      <c r="M609" s="7">
        <f>IF(Y609&gt;0,RANK(Y609,(W609:Y609,Z609:AN609)),0)</f>
        <v>3</v>
      </c>
      <c r="N609" s="7"/>
      <c r="O609" s="1">
        <f t="shared" si="522"/>
        <v>189</v>
      </c>
      <c r="P609" s="2">
        <f t="shared" si="523"/>
        <v>0.13253856942496495</v>
      </c>
      <c r="Q609" s="2"/>
      <c r="R609" s="2">
        <f t="shared" si="524"/>
        <v>4.2075736325385693E-3</v>
      </c>
      <c r="S609" s="2">
        <f t="shared" si="525"/>
        <v>0.29803646563814867</v>
      </c>
      <c r="T609" s="2">
        <f t="shared" si="526"/>
        <v>0.19915848527349228</v>
      </c>
      <c r="U609" s="2">
        <f t="shared" si="527"/>
        <v>4.6283309957924262E-2</v>
      </c>
      <c r="V609" s="2">
        <f t="shared" si="528"/>
        <v>0.43057503506311362</v>
      </c>
      <c r="W609" s="1">
        <v>6</v>
      </c>
      <c r="X609" s="1">
        <v>425</v>
      </c>
      <c r="Y609" s="1">
        <v>284</v>
      </c>
      <c r="Z609" s="1">
        <v>66</v>
      </c>
      <c r="AA609" s="1">
        <v>614</v>
      </c>
      <c r="AB609" s="1">
        <v>2</v>
      </c>
      <c r="AC609" s="1">
        <v>6</v>
      </c>
      <c r="AF609" s="1">
        <v>23</v>
      </c>
      <c r="AH609" s="1"/>
      <c r="AI609" s="1"/>
      <c r="AK609" s="1"/>
      <c r="AL609" s="1"/>
      <c r="AM609" s="1"/>
      <c r="AN609" s="1"/>
      <c r="AO609" s="1"/>
      <c r="AP609" s="8"/>
      <c r="AQ609" s="8"/>
      <c r="AR609" s="8"/>
      <c r="AS609" s="8"/>
      <c r="AT609" s="2"/>
      <c r="AU609" s="2"/>
      <c r="AV609" s="2"/>
      <c r="AW609" s="2"/>
      <c r="AX609" s="2"/>
      <c r="AY609" s="162" t="str">
        <f t="shared" si="529"/>
        <v>Blount CD0</v>
      </c>
      <c r="BA609">
        <v>0</v>
      </c>
      <c r="BC609" s="91">
        <v>1</v>
      </c>
      <c r="BD609" s="93"/>
      <c r="BE609" s="162">
        <v>1009</v>
      </c>
      <c r="BF609">
        <f t="shared" si="530"/>
        <v>100900</v>
      </c>
      <c r="BH609" t="s">
        <v>3387</v>
      </c>
    </row>
    <row r="610" spans="1:60">
      <c r="A610" s="9" t="s">
        <v>10</v>
      </c>
      <c r="B610" t="s">
        <v>290</v>
      </c>
      <c r="C610" s="1">
        <f t="shared" si="521"/>
        <v>2482</v>
      </c>
      <c r="D610" s="1"/>
      <c r="E610" s="1"/>
      <c r="F610" s="1"/>
      <c r="G610" s="1"/>
      <c r="H610" s="1"/>
      <c r="I610" s="1"/>
      <c r="J610" s="1"/>
      <c r="K610" s="7">
        <f>RANK(W610,(W610:Y610,Z610:AN610))</f>
        <v>8</v>
      </c>
      <c r="L610" s="7">
        <f>RANK(X610,(W610:Y610,Z610:AN610))</f>
        <v>1</v>
      </c>
      <c r="M610" s="7">
        <f>IF(Y610&gt;0,RANK(Y610,(W610:Y610,Z610:AN610)),0)</f>
        <v>3</v>
      </c>
      <c r="N610" s="7"/>
      <c r="O610" s="1">
        <f t="shared" si="522"/>
        <v>25</v>
      </c>
      <c r="P610" s="2">
        <f t="shared" si="523"/>
        <v>1.0072522159548751E-2</v>
      </c>
      <c r="Q610" s="2"/>
      <c r="R610" s="2">
        <f t="shared" si="524"/>
        <v>4.0290088638195002E-4</v>
      </c>
      <c r="S610" s="2">
        <f t="shared" si="525"/>
        <v>0.33078162771958097</v>
      </c>
      <c r="T610" s="2">
        <f t="shared" si="526"/>
        <v>0.2570507655116841</v>
      </c>
      <c r="U610" s="2">
        <f t="shared" si="527"/>
        <v>5.4391619661563258E-2</v>
      </c>
      <c r="V610" s="2">
        <f t="shared" si="528"/>
        <v>0.32070910556003224</v>
      </c>
      <c r="W610" s="1">
        <v>1</v>
      </c>
      <c r="X610" s="1">
        <v>821</v>
      </c>
      <c r="Y610" s="1">
        <v>638</v>
      </c>
      <c r="Z610" s="1">
        <v>135</v>
      </c>
      <c r="AA610" s="1">
        <v>796</v>
      </c>
      <c r="AB610" s="1">
        <v>12</v>
      </c>
      <c r="AC610" s="1">
        <v>15</v>
      </c>
      <c r="AF610" s="1">
        <v>64</v>
      </c>
      <c r="AH610" s="1"/>
      <c r="AI610" s="1"/>
      <c r="AK610" s="1"/>
      <c r="AL610" s="1"/>
      <c r="AM610" s="1"/>
      <c r="AN610" s="1"/>
      <c r="AO610" s="1"/>
      <c r="AP610" s="8"/>
      <c r="AQ610" s="8"/>
      <c r="AR610" s="8"/>
      <c r="AS610" s="8"/>
      <c r="AT610" s="2"/>
      <c r="AU610" s="2"/>
      <c r="AV610" s="2"/>
      <c r="AW610" s="2"/>
      <c r="AX610" s="2"/>
      <c r="AY610" s="162" t="str">
        <f t="shared" si="529"/>
        <v>Cherokee CD3</v>
      </c>
      <c r="BA610">
        <v>3</v>
      </c>
      <c r="BC610" s="91">
        <v>1</v>
      </c>
      <c r="BD610" s="93"/>
      <c r="BE610" s="162">
        <v>1019</v>
      </c>
      <c r="BF610">
        <f t="shared" si="530"/>
        <v>101903</v>
      </c>
      <c r="BH610" t="s">
        <v>3387</v>
      </c>
    </row>
    <row r="611" spans="1:60" s="162" customFormat="1">
      <c r="A611" s="9" t="s">
        <v>10</v>
      </c>
      <c r="B611" s="162" t="s">
        <v>290</v>
      </c>
      <c r="C611" s="1">
        <f>SUM(W611:AN611)</f>
        <v>187</v>
      </c>
      <c r="D611" s="1"/>
      <c r="E611" s="1"/>
      <c r="F611" s="1"/>
      <c r="G611" s="1"/>
      <c r="H611" s="1"/>
      <c r="I611" s="1"/>
      <c r="J611" s="1"/>
      <c r="K611" s="7">
        <f>RANK(W611,(W611:Y611,Z611:AN611))</f>
        <v>7</v>
      </c>
      <c r="L611" s="7">
        <f>RANK(X611,(W611:Y611,Z611:AN611))</f>
        <v>1</v>
      </c>
      <c r="M611" s="7">
        <f>IF(Y611&gt;0,RANK(Y611,(W611:Y611,Z611:AN611)),0)</f>
        <v>3</v>
      </c>
      <c r="N611" s="7"/>
      <c r="O611" s="1">
        <f>MAX(W611:AD611)-LARGE(W611:AD611,2)</f>
        <v>14</v>
      </c>
      <c r="P611" s="2">
        <f>O611/C611</f>
        <v>7.4866310160427801E-2</v>
      </c>
      <c r="Q611" s="2"/>
      <c r="R611" s="2">
        <f>IF($C611=0,"-",W611/$C611)</f>
        <v>0</v>
      </c>
      <c r="S611" s="2">
        <f>IF($C611=0,"-",X611/$C611)</f>
        <v>0.40106951871657753</v>
      </c>
      <c r="T611" s="2">
        <f>IF($C611=0,"-",Y611/$C611)</f>
        <v>0.21390374331550802</v>
      </c>
      <c r="U611" s="2">
        <f>IF($C611=0,"-",Z611/$C611)</f>
        <v>4.2780748663101602E-2</v>
      </c>
      <c r="V611" s="2">
        <f>IF($C611=0,"-",AA611/$C611)</f>
        <v>0.32620320855614976</v>
      </c>
      <c r="W611" s="1">
        <v>0</v>
      </c>
      <c r="X611" s="1">
        <v>75</v>
      </c>
      <c r="Y611" s="1">
        <v>40</v>
      </c>
      <c r="Z611" s="1">
        <v>8</v>
      </c>
      <c r="AA611" s="1">
        <v>61</v>
      </c>
      <c r="AB611" s="1">
        <v>0</v>
      </c>
      <c r="AC611" s="1">
        <v>1</v>
      </c>
      <c r="AD611" s="1"/>
      <c r="AE611" s="1"/>
      <c r="AF611" s="1">
        <v>2</v>
      </c>
      <c r="AG611" s="1"/>
      <c r="AH611" s="1"/>
      <c r="AI611" s="1"/>
      <c r="AJ611" s="1"/>
      <c r="AK611" s="1"/>
      <c r="AL611" s="1"/>
      <c r="AM611" s="1"/>
      <c r="AN611" s="1"/>
      <c r="AO611" s="1"/>
      <c r="AP611" s="8"/>
      <c r="AQ611" s="8"/>
      <c r="AR611" s="8"/>
      <c r="AS611" s="8"/>
      <c r="AT611" s="2"/>
      <c r="AU611" s="2"/>
      <c r="AV611" s="2"/>
      <c r="AW611" s="2"/>
      <c r="AX611" s="2"/>
      <c r="AY611" s="162" t="str">
        <f>A611&amp;" "&amp;"CD"&amp;BA611</f>
        <v>Cherokee CD4</v>
      </c>
      <c r="BA611" s="162">
        <v>4</v>
      </c>
      <c r="BC611" s="91">
        <v>1</v>
      </c>
      <c r="BD611" s="93"/>
      <c r="BE611" s="162">
        <v>1019</v>
      </c>
      <c r="BF611" s="162">
        <f>BE611*100+BA611</f>
        <v>101904</v>
      </c>
      <c r="BH611" s="162" t="s">
        <v>3387</v>
      </c>
    </row>
    <row r="612" spans="1:60">
      <c r="A612" s="9" t="s">
        <v>10</v>
      </c>
      <c r="B612" t="s">
        <v>290</v>
      </c>
      <c r="C612" s="1">
        <f t="shared" si="521"/>
        <v>297</v>
      </c>
      <c r="D612" s="1"/>
      <c r="E612" s="1"/>
      <c r="F612" s="1"/>
      <c r="G612" s="1"/>
      <c r="H612" s="1"/>
      <c r="I612" s="1"/>
      <c r="J612" s="1"/>
      <c r="K612" s="7">
        <f>RANK(W612,(W612:Y612,Z612:AN612))</f>
        <v>7</v>
      </c>
      <c r="L612" s="7">
        <f>RANK(X612,(W612:Y612,Z612:AN612))</f>
        <v>2</v>
      </c>
      <c r="M612" s="7">
        <f>IF(Y612&gt;0,RANK(Y612,(W612:Y612,Z612:AN612)),0)</f>
        <v>3</v>
      </c>
      <c r="N612" s="7"/>
      <c r="O612" s="1">
        <f t="shared" si="522"/>
        <v>17</v>
      </c>
      <c r="P612" s="2">
        <f t="shared" si="523"/>
        <v>5.7239057239057242E-2</v>
      </c>
      <c r="Q612" s="2"/>
      <c r="R612" s="2">
        <f t="shared" si="524"/>
        <v>0</v>
      </c>
      <c r="S612" s="2">
        <f t="shared" si="525"/>
        <v>0.34680134680134678</v>
      </c>
      <c r="T612" s="2">
        <f t="shared" si="526"/>
        <v>0.17171717171717171</v>
      </c>
      <c r="U612" s="2">
        <f t="shared" si="527"/>
        <v>5.0505050505050504E-2</v>
      </c>
      <c r="V612" s="2">
        <f t="shared" si="528"/>
        <v>0.40404040404040403</v>
      </c>
      <c r="W612" s="1">
        <v>0</v>
      </c>
      <c r="X612" s="1">
        <v>103</v>
      </c>
      <c r="Y612" s="1">
        <v>51</v>
      </c>
      <c r="Z612" s="1">
        <v>15</v>
      </c>
      <c r="AA612" s="1">
        <v>120</v>
      </c>
      <c r="AB612" s="1">
        <v>0</v>
      </c>
      <c r="AC612" s="1">
        <v>2</v>
      </c>
      <c r="AF612" s="1">
        <v>6</v>
      </c>
      <c r="AH612" s="1"/>
      <c r="AI612" s="1"/>
      <c r="AK612" s="1"/>
      <c r="AL612" s="1"/>
      <c r="AM612" s="1"/>
      <c r="AN612" s="1"/>
      <c r="AO612" s="1"/>
      <c r="AP612" s="8"/>
      <c r="AQ612" s="8"/>
      <c r="AR612" s="8"/>
      <c r="AS612" s="8"/>
      <c r="AT612" s="2"/>
      <c r="AU612" s="2"/>
      <c r="AV612" s="2"/>
      <c r="AW612" s="2"/>
      <c r="AX612" s="2"/>
      <c r="AY612" s="162" t="str">
        <f t="shared" si="529"/>
        <v>Cherokee CD0</v>
      </c>
      <c r="BA612">
        <v>0</v>
      </c>
      <c r="BC612" s="91">
        <v>1</v>
      </c>
      <c r="BD612" s="93"/>
      <c r="BE612" s="162">
        <v>1019</v>
      </c>
      <c r="BF612">
        <f t="shared" si="530"/>
        <v>101900</v>
      </c>
      <c r="BH612" t="s">
        <v>3387</v>
      </c>
    </row>
    <row r="613" spans="1:60">
      <c r="A613" s="9" t="s">
        <v>754</v>
      </c>
      <c r="B613" t="s">
        <v>290</v>
      </c>
      <c r="C613" s="1">
        <f t="shared" si="521"/>
        <v>1803</v>
      </c>
      <c r="D613" s="1"/>
      <c r="E613" s="1"/>
      <c r="F613" s="1"/>
      <c r="G613" s="1"/>
      <c r="H613" s="1"/>
      <c r="I613" s="1"/>
      <c r="J613" s="1"/>
      <c r="K613" s="7">
        <f>RANK(W613,(W613:Y613,Z613:AN613))</f>
        <v>8</v>
      </c>
      <c r="L613" s="7">
        <f>RANK(X613,(W613:Y613,Z613:AN613))</f>
        <v>3</v>
      </c>
      <c r="M613" s="7">
        <f>IF(Y613&gt;0,RANK(Y613,(W613:Y613,Z613:AN613)),0)</f>
        <v>2</v>
      </c>
      <c r="N613" s="7"/>
      <c r="O613" s="1">
        <f t="shared" si="522"/>
        <v>65</v>
      </c>
      <c r="P613" s="2">
        <f t="shared" si="523"/>
        <v>3.6051026067665005E-2</v>
      </c>
      <c r="Q613" s="2"/>
      <c r="R613" s="2">
        <f t="shared" si="524"/>
        <v>2.2185246810870773E-3</v>
      </c>
      <c r="S613" s="2">
        <f t="shared" si="525"/>
        <v>0.2651136993899057</v>
      </c>
      <c r="T613" s="2">
        <f t="shared" si="526"/>
        <v>0.32279534109816971</v>
      </c>
      <c r="U613" s="2">
        <f t="shared" si="527"/>
        <v>2.4403771491957847E-2</v>
      </c>
      <c r="V613" s="2">
        <f t="shared" si="528"/>
        <v>0.35884636716583473</v>
      </c>
      <c r="W613" s="1">
        <v>4</v>
      </c>
      <c r="X613" s="1">
        <v>478</v>
      </c>
      <c r="Y613" s="1">
        <v>582</v>
      </c>
      <c r="Z613" s="1">
        <v>44</v>
      </c>
      <c r="AA613" s="1">
        <v>647</v>
      </c>
      <c r="AB613" s="1">
        <v>12</v>
      </c>
      <c r="AC613" s="1">
        <v>5</v>
      </c>
      <c r="AF613" s="1">
        <v>31</v>
      </c>
      <c r="AH613" s="1"/>
      <c r="AI613" s="1"/>
      <c r="AK613" s="1"/>
      <c r="AL613" s="1"/>
      <c r="AM613" s="1"/>
      <c r="AN613" s="1"/>
      <c r="AO613" s="1"/>
      <c r="AP613" s="8"/>
      <c r="AQ613" s="8"/>
      <c r="AR613" s="8"/>
      <c r="AS613" s="8"/>
      <c r="AT613" s="2"/>
      <c r="AU613" s="2"/>
      <c r="AV613" s="2"/>
      <c r="AW613" s="2"/>
      <c r="AX613" s="2"/>
      <c r="AY613" s="162" t="str">
        <f t="shared" si="529"/>
        <v>Clarke CD1</v>
      </c>
      <c r="BA613">
        <v>1</v>
      </c>
      <c r="BC613" s="91">
        <v>1</v>
      </c>
      <c r="BD613" s="93"/>
      <c r="BE613" s="162">
        <v>1025</v>
      </c>
      <c r="BF613">
        <f t="shared" si="530"/>
        <v>102501</v>
      </c>
      <c r="BH613" t="s">
        <v>3387</v>
      </c>
    </row>
    <row r="614" spans="1:60" s="162" customFormat="1">
      <c r="A614" s="9" t="s">
        <v>754</v>
      </c>
      <c r="B614" s="162" t="s">
        <v>290</v>
      </c>
      <c r="C614" s="1">
        <f>SUM(W614:AN614)</f>
        <v>2006</v>
      </c>
      <c r="D614" s="1"/>
      <c r="E614" s="1"/>
      <c r="F614" s="1"/>
      <c r="G614" s="1"/>
      <c r="H614" s="1"/>
      <c r="I614" s="1"/>
      <c r="J614" s="1"/>
      <c r="K614" s="7">
        <f>RANK(W614,(W614:Y614,Z614:AN614))</f>
        <v>8</v>
      </c>
      <c r="L614" s="7">
        <f>RANK(X614,(W614:Y614,Z614:AN614))</f>
        <v>3</v>
      </c>
      <c r="M614" s="7">
        <f>IF(Y614&gt;0,RANK(Y614,(W614:Y614,Z614:AN614)),0)</f>
        <v>2</v>
      </c>
      <c r="N614" s="7"/>
      <c r="O614" s="1">
        <f>MAX(W614:AD614)-LARGE(W614:AD614,2)</f>
        <v>117</v>
      </c>
      <c r="P614" s="2">
        <f>O614/C614</f>
        <v>5.8325024925224324E-2</v>
      </c>
      <c r="Q614" s="2"/>
      <c r="R614" s="2">
        <f>IF($C614=0,"-",W614/$C614)</f>
        <v>1.9940179461615153E-3</v>
      </c>
      <c r="S614" s="2">
        <f>IF($C614=0,"-",X614/$C614)</f>
        <v>0.25224327018943171</v>
      </c>
      <c r="T614" s="2">
        <f>IF($C614=0,"-",Y614/$C614)</f>
        <v>0.32303090727816552</v>
      </c>
      <c r="U614" s="2">
        <f>IF($C614=0,"-",Z614/$C614)</f>
        <v>1.794616151545364E-2</v>
      </c>
      <c r="V614" s="2">
        <f>IF($C614=0,"-",AA614/$C614)</f>
        <v>0.38135593220338981</v>
      </c>
      <c r="W614" s="1">
        <v>4</v>
      </c>
      <c r="X614" s="1">
        <v>506</v>
      </c>
      <c r="Y614" s="1">
        <v>648</v>
      </c>
      <c r="Z614" s="1">
        <v>36</v>
      </c>
      <c r="AA614" s="1">
        <v>765</v>
      </c>
      <c r="AB614" s="1">
        <v>10</v>
      </c>
      <c r="AC614" s="1">
        <v>11</v>
      </c>
      <c r="AD614" s="1"/>
      <c r="AE614" s="1"/>
      <c r="AF614" s="1">
        <v>26</v>
      </c>
      <c r="AG614" s="1"/>
      <c r="AH614" s="1"/>
      <c r="AI614" s="1"/>
      <c r="AJ614" s="1"/>
      <c r="AK614" s="1"/>
      <c r="AL614" s="1"/>
      <c r="AM614" s="1"/>
      <c r="AN614" s="1"/>
      <c r="AO614" s="1"/>
      <c r="AP614" s="8"/>
      <c r="AQ614" s="8"/>
      <c r="AR614" s="8"/>
      <c r="AS614" s="8"/>
      <c r="AT614" s="2"/>
      <c r="AU614" s="2"/>
      <c r="AV614" s="2"/>
      <c r="AW614" s="2"/>
      <c r="AX614" s="2"/>
      <c r="AY614" s="162" t="str">
        <f>A614&amp;" "&amp;"CD"&amp;BA614</f>
        <v>Clarke CD7</v>
      </c>
      <c r="BA614" s="162">
        <v>7</v>
      </c>
      <c r="BC614" s="91">
        <v>1</v>
      </c>
      <c r="BD614" s="93"/>
      <c r="BE614" s="162">
        <v>1025</v>
      </c>
      <c r="BF614" s="162">
        <f>BE614*100+BA614</f>
        <v>102507</v>
      </c>
      <c r="BH614" s="162" t="s">
        <v>3387</v>
      </c>
    </row>
    <row r="615" spans="1:60">
      <c r="A615" s="9" t="s">
        <v>754</v>
      </c>
      <c r="B615" t="s">
        <v>290</v>
      </c>
      <c r="C615" s="1">
        <f t="shared" si="521"/>
        <v>393</v>
      </c>
      <c r="D615" s="1"/>
      <c r="E615" s="1"/>
      <c r="F615" s="1"/>
      <c r="G615" s="1"/>
      <c r="H615" s="1"/>
      <c r="I615" s="1"/>
      <c r="J615" s="1"/>
      <c r="K615" s="7">
        <f>RANK(W615,(W615:Y615,Z615:AN615))</f>
        <v>6</v>
      </c>
      <c r="L615" s="7">
        <f>RANK(X615,(W615:Y615,Z615:AN615))</f>
        <v>3</v>
      </c>
      <c r="M615" s="7">
        <f>IF(Y615&gt;0,RANK(Y615,(W615:Y615,Z615:AN615)),0)</f>
        <v>1</v>
      </c>
      <c r="N615" s="7"/>
      <c r="O615" s="1">
        <f t="shared" si="522"/>
        <v>13</v>
      </c>
      <c r="P615" s="2">
        <f t="shared" si="523"/>
        <v>3.3078880407124679E-2</v>
      </c>
      <c r="Q615" s="2"/>
      <c r="R615" s="2">
        <f t="shared" si="524"/>
        <v>5.0890585241730284E-3</v>
      </c>
      <c r="S615" s="2">
        <f t="shared" si="525"/>
        <v>0.26208651399491095</v>
      </c>
      <c r="T615" s="2">
        <f t="shared" si="526"/>
        <v>0.34351145038167941</v>
      </c>
      <c r="U615" s="2">
        <f t="shared" si="527"/>
        <v>2.5445292620865138E-2</v>
      </c>
      <c r="V615" s="2">
        <f t="shared" si="528"/>
        <v>0.31043256997455471</v>
      </c>
      <c r="W615" s="1">
        <v>2</v>
      </c>
      <c r="X615" s="1">
        <v>103</v>
      </c>
      <c r="Y615" s="1">
        <v>135</v>
      </c>
      <c r="Z615" s="1">
        <v>10</v>
      </c>
      <c r="AA615" s="1">
        <v>122</v>
      </c>
      <c r="AB615" s="1">
        <v>2</v>
      </c>
      <c r="AC615" s="1">
        <v>2</v>
      </c>
      <c r="AF615" s="1">
        <v>17</v>
      </c>
      <c r="AH615" s="1"/>
      <c r="AI615" s="1"/>
      <c r="AK615" s="1"/>
      <c r="AL615" s="1"/>
      <c r="AM615" s="1"/>
      <c r="AN615" s="1"/>
      <c r="AO615" s="1"/>
      <c r="AP615" s="8"/>
      <c r="AQ615" s="8"/>
      <c r="AR615" s="8"/>
      <c r="AS615" s="8"/>
      <c r="AT615" s="2"/>
      <c r="AU615" s="2"/>
      <c r="AV615" s="2"/>
      <c r="AW615" s="2"/>
      <c r="AX615" s="2"/>
      <c r="AY615" s="162" t="str">
        <f t="shared" si="529"/>
        <v>Clarke CD0</v>
      </c>
      <c r="BA615">
        <v>0</v>
      </c>
      <c r="BC615" s="91">
        <v>1</v>
      </c>
      <c r="BD615" s="93"/>
      <c r="BE615" s="162">
        <v>1025</v>
      </c>
      <c r="BF615">
        <f t="shared" si="530"/>
        <v>102500</v>
      </c>
      <c r="BH615" t="s">
        <v>3387</v>
      </c>
    </row>
    <row r="616" spans="1:60">
      <c r="A616" s="9" t="s">
        <v>3116</v>
      </c>
      <c r="B616" t="s">
        <v>290</v>
      </c>
      <c r="C616" s="1">
        <f t="shared" si="521"/>
        <v>0</v>
      </c>
      <c r="D616" s="1"/>
      <c r="E616" s="1"/>
      <c r="F616" s="1"/>
      <c r="G616" s="1"/>
      <c r="H616" s="1"/>
      <c r="I616" s="1"/>
      <c r="J616" s="1"/>
      <c r="K616" s="7">
        <f>RANK(W616,(W616:Y616,Z616:AN616))</f>
        <v>1</v>
      </c>
      <c r="L616" s="7">
        <f>RANK(X616,(W616:Y616,Z616:AN616))</f>
        <v>1</v>
      </c>
      <c r="M616" s="7">
        <f>IF(Y616&gt;0,RANK(Y616,(W616:Y616,Z616:AN616)),0)</f>
        <v>0</v>
      </c>
      <c r="N616" s="7"/>
      <c r="O616" s="1">
        <f t="shared" si="522"/>
        <v>0</v>
      </c>
      <c r="P616" s="2" t="e">
        <f t="shared" si="523"/>
        <v>#DIV/0!</v>
      </c>
      <c r="Q616" s="2"/>
      <c r="R616" s="2" t="str">
        <f t="shared" si="524"/>
        <v>-</v>
      </c>
      <c r="S616" s="2" t="str">
        <f t="shared" si="525"/>
        <v>-</v>
      </c>
      <c r="T616" s="2" t="str">
        <f t="shared" si="526"/>
        <v>-</v>
      </c>
      <c r="U616" s="2" t="str">
        <f t="shared" si="527"/>
        <v>-</v>
      </c>
      <c r="V616" s="2" t="str">
        <f t="shared" si="528"/>
        <v>-</v>
      </c>
      <c r="W616" s="1">
        <v>0</v>
      </c>
      <c r="X616" s="1">
        <v>0</v>
      </c>
      <c r="Y616" s="1">
        <v>0</v>
      </c>
      <c r="Z616" s="1">
        <v>0</v>
      </c>
      <c r="AA616" s="1">
        <v>0</v>
      </c>
      <c r="AB616" s="1">
        <v>0</v>
      </c>
      <c r="AC616" s="1">
        <v>0</v>
      </c>
      <c r="AF616" s="1">
        <v>0</v>
      </c>
      <c r="AH616" s="1"/>
      <c r="AI616" s="1"/>
      <c r="AK616" s="1"/>
      <c r="AL616" s="1"/>
      <c r="AM616" s="1"/>
      <c r="AN616" s="1"/>
      <c r="AO616" s="1"/>
      <c r="AP616" s="8"/>
      <c r="AQ616" s="8"/>
      <c r="AR616" s="8"/>
      <c r="AS616" s="8"/>
      <c r="AT616" s="2"/>
      <c r="AU616" s="2"/>
      <c r="AV616" s="2"/>
      <c r="AW616" s="2"/>
      <c r="AX616" s="2"/>
      <c r="AY616" s="162" t="str">
        <f t="shared" si="529"/>
        <v>Jackson CD4</v>
      </c>
      <c r="BA616">
        <v>4</v>
      </c>
      <c r="BC616" s="91">
        <v>1</v>
      </c>
      <c r="BD616" s="93"/>
      <c r="BE616" s="162">
        <v>1071</v>
      </c>
      <c r="BF616">
        <f t="shared" si="530"/>
        <v>107104</v>
      </c>
      <c r="BH616" t="s">
        <v>3387</v>
      </c>
    </row>
    <row r="617" spans="1:60" s="162" customFormat="1">
      <c r="A617" s="9" t="s">
        <v>3116</v>
      </c>
      <c r="B617" s="162" t="s">
        <v>290</v>
      </c>
      <c r="C617" s="1">
        <f>SUM(W617:AN617)</f>
        <v>3568</v>
      </c>
      <c r="D617" s="1"/>
      <c r="E617" s="1"/>
      <c r="F617" s="1"/>
      <c r="G617" s="1"/>
      <c r="H617" s="1"/>
      <c r="I617" s="1"/>
      <c r="J617" s="1"/>
      <c r="K617" s="7">
        <f>RANK(W617,(W617:Y617,Z617:AN617))</f>
        <v>8</v>
      </c>
      <c r="L617" s="7">
        <f>RANK(X617,(W617:Y617,Z617:AN617))</f>
        <v>2</v>
      </c>
      <c r="M617" s="7">
        <f>IF(Y617&gt;0,RANK(Y617,(W617:Y617,Z617:AN617)),0)</f>
        <v>3</v>
      </c>
      <c r="N617" s="7"/>
      <c r="O617" s="1">
        <f>MAX(W617:AD617)-LARGE(W617:AD617,2)</f>
        <v>520</v>
      </c>
      <c r="P617" s="2">
        <f>O617/C617</f>
        <v>0.14573991031390135</v>
      </c>
      <c r="Q617" s="2"/>
      <c r="R617" s="2">
        <f>IF($C617=0,"-",W617/$C617)</f>
        <v>1.1210762331838565E-3</v>
      </c>
      <c r="S617" s="2">
        <f>IF($C617=0,"-",X617/$C617)</f>
        <v>0.27382286995515698</v>
      </c>
      <c r="T617" s="2">
        <f>IF($C617=0,"-",Y617/$C617)</f>
        <v>0.22533632286995517</v>
      </c>
      <c r="U617" s="2">
        <f>IF($C617=0,"-",Z617/$C617)</f>
        <v>5.8015695067264575E-2</v>
      </c>
      <c r="V617" s="2">
        <f>IF($C617=0,"-",AA617/$C617)</f>
        <v>0.4195627802690583</v>
      </c>
      <c r="W617" s="1">
        <v>4</v>
      </c>
      <c r="X617" s="1">
        <v>977</v>
      </c>
      <c r="Y617" s="1">
        <v>804</v>
      </c>
      <c r="Z617" s="1">
        <v>207</v>
      </c>
      <c r="AA617" s="1">
        <v>1497</v>
      </c>
      <c r="AB617" s="1">
        <v>13</v>
      </c>
      <c r="AC617" s="1">
        <v>12</v>
      </c>
      <c r="AD617" s="1"/>
      <c r="AE617" s="1"/>
      <c r="AF617" s="1">
        <v>54</v>
      </c>
      <c r="AG617" s="1"/>
      <c r="AH617" s="1"/>
      <c r="AI617" s="1"/>
      <c r="AJ617" s="1"/>
      <c r="AK617" s="1"/>
      <c r="AL617" s="1"/>
      <c r="AM617" s="1"/>
      <c r="AN617" s="1"/>
      <c r="AO617" s="1"/>
      <c r="AP617" s="8"/>
      <c r="AQ617" s="8"/>
      <c r="AR617" s="8"/>
      <c r="AS617" s="8"/>
      <c r="AT617" s="2"/>
      <c r="AU617" s="2"/>
      <c r="AV617" s="2"/>
      <c r="AW617" s="2"/>
      <c r="AX617" s="2"/>
      <c r="AY617" s="162" t="str">
        <f>A617&amp;" "&amp;"CD"&amp;BA617</f>
        <v>Jackson CD5</v>
      </c>
      <c r="BA617" s="162">
        <v>5</v>
      </c>
      <c r="BC617" s="91">
        <v>1</v>
      </c>
      <c r="BD617" s="93"/>
      <c r="BE617" s="162">
        <v>1071</v>
      </c>
      <c r="BF617" s="162">
        <f>BE617*100+BA617</f>
        <v>107105</v>
      </c>
      <c r="BH617" s="162" t="s">
        <v>3387</v>
      </c>
    </row>
    <row r="618" spans="1:60">
      <c r="A618" s="9" t="s">
        <v>3116</v>
      </c>
      <c r="B618" t="s">
        <v>290</v>
      </c>
      <c r="C618" s="1">
        <f t="shared" si="521"/>
        <v>197</v>
      </c>
      <c r="D618" s="1"/>
      <c r="E618" s="1"/>
      <c r="F618" s="1"/>
      <c r="G618" s="1"/>
      <c r="H618" s="1"/>
      <c r="I618" s="1"/>
      <c r="J618" s="1"/>
      <c r="K618" s="7">
        <f>RANK(W618,(W618:Y618,Z618:AN618))</f>
        <v>5</v>
      </c>
      <c r="L618" s="7">
        <f>RANK(X618,(W618:Y618,Z618:AN618))</f>
        <v>2</v>
      </c>
      <c r="M618" s="7">
        <f>IF(Y618&gt;0,RANK(Y618,(W618:Y618,Z618:AN618)),0)</f>
        <v>3</v>
      </c>
      <c r="N618" s="7"/>
      <c r="O618" s="1">
        <f t="shared" si="522"/>
        <v>16</v>
      </c>
      <c r="P618" s="2">
        <f t="shared" si="523"/>
        <v>8.1218274111675121E-2</v>
      </c>
      <c r="Q618" s="2"/>
      <c r="R618" s="2">
        <f t="shared" si="524"/>
        <v>1.015228426395939E-2</v>
      </c>
      <c r="S618" s="2">
        <f t="shared" si="525"/>
        <v>0.29949238578680204</v>
      </c>
      <c r="T618" s="2">
        <f t="shared" si="526"/>
        <v>0.26395939086294418</v>
      </c>
      <c r="U618" s="2">
        <f t="shared" si="527"/>
        <v>3.553299492385787E-2</v>
      </c>
      <c r="V618" s="2">
        <f t="shared" si="528"/>
        <v>0.38071065989847713</v>
      </c>
      <c r="W618" s="1">
        <v>2</v>
      </c>
      <c r="X618" s="1">
        <v>59</v>
      </c>
      <c r="Y618" s="1">
        <v>52</v>
      </c>
      <c r="Z618" s="1">
        <v>7</v>
      </c>
      <c r="AA618" s="1">
        <v>75</v>
      </c>
      <c r="AB618" s="1">
        <v>0</v>
      </c>
      <c r="AC618" s="1">
        <v>0</v>
      </c>
      <c r="AF618" s="1">
        <v>2</v>
      </c>
      <c r="AH618" s="1"/>
      <c r="AI618" s="1"/>
      <c r="AK618" s="1"/>
      <c r="AL618" s="1"/>
      <c r="AM618" s="1"/>
      <c r="AN618" s="1"/>
      <c r="AO618" s="1"/>
      <c r="AP618" s="8"/>
      <c r="AQ618" s="8"/>
      <c r="AR618" s="8"/>
      <c r="AS618" s="8"/>
      <c r="AT618" s="2"/>
      <c r="AU618" s="2"/>
      <c r="AV618" s="2"/>
      <c r="AW618" s="2"/>
      <c r="AX618" s="2"/>
      <c r="AY618" s="162" t="str">
        <f t="shared" si="529"/>
        <v>Jackson CD0</v>
      </c>
      <c r="BA618">
        <v>0</v>
      </c>
      <c r="BC618" s="91">
        <v>1</v>
      </c>
      <c r="BD618" s="93"/>
      <c r="BE618" s="162">
        <v>1071</v>
      </c>
      <c r="BF618">
        <f t="shared" si="530"/>
        <v>107100</v>
      </c>
      <c r="BH618" t="s">
        <v>3387</v>
      </c>
    </row>
    <row r="619" spans="1:60">
      <c r="A619" s="9" t="s">
        <v>2535</v>
      </c>
      <c r="B619" t="s">
        <v>290</v>
      </c>
      <c r="C619" s="1">
        <f t="shared" si="521"/>
        <v>53881</v>
      </c>
      <c r="D619" s="1"/>
      <c r="E619" s="1"/>
      <c r="F619" s="1"/>
      <c r="G619" s="1"/>
      <c r="H619" s="1"/>
      <c r="I619" s="1"/>
      <c r="J619" s="1"/>
      <c r="K619" s="7">
        <f>RANK(W619,(W619:Y619,Z619:AN619))</f>
        <v>7</v>
      </c>
      <c r="L619" s="7">
        <f>RANK(X619,(W619:Y619,Z619:AN619))</f>
        <v>3</v>
      </c>
      <c r="M619" s="7">
        <f>IF(Y619&gt;0,RANK(Y619,(W619:Y619,Z619:AN619)),0)</f>
        <v>1</v>
      </c>
      <c r="N619" s="7"/>
      <c r="O619" s="1">
        <f t="shared" si="522"/>
        <v>3162</v>
      </c>
      <c r="P619" s="2">
        <f t="shared" si="523"/>
        <v>5.868487964217442E-2</v>
      </c>
      <c r="Q619" s="2"/>
      <c r="R619" s="2">
        <f t="shared" si="524"/>
        <v>1.7260258718286594E-3</v>
      </c>
      <c r="S619" s="2">
        <f t="shared" si="525"/>
        <v>0.2821959503349975</v>
      </c>
      <c r="T619" s="2">
        <f t="shared" si="526"/>
        <v>0.36081364488409645</v>
      </c>
      <c r="U619" s="2">
        <f t="shared" si="527"/>
        <v>4.185148753735083E-2</v>
      </c>
      <c r="V619" s="2">
        <f t="shared" si="528"/>
        <v>0.302128765241922</v>
      </c>
      <c r="W619" s="1">
        <v>93</v>
      </c>
      <c r="X619" s="1">
        <v>15205</v>
      </c>
      <c r="Y619" s="1">
        <v>19441</v>
      </c>
      <c r="Z619" s="1">
        <v>2255</v>
      </c>
      <c r="AA619" s="1">
        <v>16279</v>
      </c>
      <c r="AB619" s="1">
        <v>91</v>
      </c>
      <c r="AC619" s="1">
        <v>95</v>
      </c>
      <c r="AF619" s="1">
        <v>422</v>
      </c>
      <c r="AH619" s="1"/>
      <c r="AI619" s="1"/>
      <c r="AK619" s="1"/>
      <c r="AL619" s="1"/>
      <c r="AM619" s="1"/>
      <c r="AN619" s="1"/>
      <c r="AO619" s="1"/>
      <c r="AP619" s="8"/>
      <c r="AQ619" s="8"/>
      <c r="AR619" s="8"/>
      <c r="AS619" s="8"/>
      <c r="AT619" s="2"/>
      <c r="AU619" s="2"/>
      <c r="AV619" s="2"/>
      <c r="AW619" s="2"/>
      <c r="AX619" s="2"/>
      <c r="AY619" s="162" t="str">
        <f t="shared" si="529"/>
        <v>Jefferson CD6</v>
      </c>
      <c r="BA619">
        <v>6</v>
      </c>
      <c r="BC619" s="91">
        <v>1</v>
      </c>
      <c r="BD619" s="93"/>
      <c r="BE619" s="162">
        <v>1073</v>
      </c>
      <c r="BF619">
        <f t="shared" si="530"/>
        <v>107306</v>
      </c>
      <c r="BH619" t="s">
        <v>3387</v>
      </c>
    </row>
    <row r="620" spans="1:60">
      <c r="A620" s="9" t="s">
        <v>2535</v>
      </c>
      <c r="B620" t="s">
        <v>290</v>
      </c>
      <c r="C620" s="1">
        <f t="shared" si="521"/>
        <v>6828</v>
      </c>
      <c r="D620" s="1"/>
      <c r="E620" s="1"/>
      <c r="F620" s="1"/>
      <c r="G620" s="1"/>
      <c r="H620" s="1"/>
      <c r="I620" s="1"/>
      <c r="J620" s="1"/>
      <c r="K620" s="7">
        <f>RANK(W620,(W620:Y620,Z620:AN620))</f>
        <v>8</v>
      </c>
      <c r="L620" s="7">
        <f>RANK(X620,(W620:Y620,Z620:AN620))</f>
        <v>2</v>
      </c>
      <c r="M620" s="7">
        <f>IF(Y620&gt;0,RANK(Y620,(W620:Y620,Z620:AN620)),0)</f>
        <v>1</v>
      </c>
      <c r="N620" s="7"/>
      <c r="O620" s="1">
        <f t="shared" si="522"/>
        <v>226</v>
      </c>
      <c r="P620" s="2">
        <f t="shared" si="523"/>
        <v>3.3099004100761567E-2</v>
      </c>
      <c r="Q620" s="2"/>
      <c r="R620" s="2">
        <f t="shared" si="524"/>
        <v>1.903925014645577E-3</v>
      </c>
      <c r="S620" s="2">
        <f t="shared" si="525"/>
        <v>0.30799648506151145</v>
      </c>
      <c r="T620" s="2">
        <f t="shared" si="526"/>
        <v>0.341095489162273</v>
      </c>
      <c r="U620" s="2">
        <f t="shared" si="527"/>
        <v>6.048623315758641E-2</v>
      </c>
      <c r="V620" s="2">
        <f t="shared" si="528"/>
        <v>0.27196836555360282</v>
      </c>
      <c r="W620" s="1">
        <v>13</v>
      </c>
      <c r="X620" s="1">
        <v>2103</v>
      </c>
      <c r="Y620" s="1">
        <v>2329</v>
      </c>
      <c r="Z620" s="1">
        <v>413</v>
      </c>
      <c r="AA620" s="1">
        <v>1857</v>
      </c>
      <c r="AB620" s="1">
        <v>17</v>
      </c>
      <c r="AC620" s="1">
        <v>23</v>
      </c>
      <c r="AF620" s="1">
        <v>73</v>
      </c>
      <c r="AH620" s="1"/>
      <c r="AI620" s="1"/>
      <c r="AK620" s="1"/>
      <c r="AL620" s="1"/>
      <c r="AM620" s="1"/>
      <c r="AN620" s="1"/>
      <c r="AO620" s="1"/>
      <c r="AP620" s="8"/>
      <c r="AQ620" s="8"/>
      <c r="AR620" s="8"/>
      <c r="AS620" s="8"/>
      <c r="AT620" s="2"/>
      <c r="AU620" s="2"/>
      <c r="AV620" s="2"/>
      <c r="AW620" s="2"/>
      <c r="AX620" s="2"/>
      <c r="AY620" s="162" t="str">
        <f t="shared" si="529"/>
        <v>Jefferson CD7</v>
      </c>
      <c r="BA620">
        <v>7</v>
      </c>
      <c r="BC620" s="91">
        <v>1</v>
      </c>
      <c r="BD620" s="93"/>
      <c r="BE620" s="162">
        <v>1073</v>
      </c>
      <c r="BF620">
        <f t="shared" si="530"/>
        <v>107307</v>
      </c>
      <c r="BH620" t="s">
        <v>3387</v>
      </c>
    </row>
    <row r="621" spans="1:60" s="162" customFormat="1">
      <c r="A621" s="9" t="s">
        <v>2535</v>
      </c>
      <c r="B621" s="162" t="s">
        <v>290</v>
      </c>
      <c r="C621" s="1">
        <f>SUM(W621:AN621)</f>
        <v>12316</v>
      </c>
      <c r="D621" s="1"/>
      <c r="E621" s="1"/>
      <c r="F621" s="1"/>
      <c r="G621" s="1"/>
      <c r="H621" s="1"/>
      <c r="I621" s="1"/>
      <c r="J621" s="1"/>
      <c r="K621" s="7">
        <f>RANK(W621,(W621:Y621,Z621:AN621))</f>
        <v>8</v>
      </c>
      <c r="L621" s="7">
        <f>RANK(X621,(W621:Y621,Z621:AN621))</f>
        <v>2</v>
      </c>
      <c r="M621" s="7">
        <f>IF(Y621&gt;0,RANK(Y621,(W621:Y621,Z621:AN621)),0)</f>
        <v>3</v>
      </c>
      <c r="N621" s="7"/>
      <c r="O621" s="1">
        <f>MAX(W621:AD621)-LARGE(W621:AD621,2)</f>
        <v>163</v>
      </c>
      <c r="P621" s="2">
        <f>O621/C621</f>
        <v>1.3234816498863267E-2</v>
      </c>
      <c r="Q621" s="2"/>
      <c r="R621" s="2">
        <f>IF($C621=0,"-",W621/$C621)</f>
        <v>1.3803182851575186E-3</v>
      </c>
      <c r="S621" s="2">
        <f>IF($C621=0,"-",X621/$C621)</f>
        <v>0.31552452094835987</v>
      </c>
      <c r="T621" s="2">
        <f>IF($C621=0,"-",Y621/$C621)</f>
        <v>0.29717440727508931</v>
      </c>
      <c r="U621" s="2">
        <f>IF($C621=0,"-",Z621/$C621)</f>
        <v>4.4494965898018837E-2</v>
      </c>
      <c r="V621" s="2">
        <f>IF($C621=0,"-",AA621/$C621)</f>
        <v>0.32875933744722313</v>
      </c>
      <c r="W621" s="1">
        <v>17</v>
      </c>
      <c r="X621" s="1">
        <v>3886</v>
      </c>
      <c r="Y621" s="1">
        <v>3660</v>
      </c>
      <c r="Z621" s="1">
        <v>548</v>
      </c>
      <c r="AA621" s="1">
        <v>4049</v>
      </c>
      <c r="AB621" s="1">
        <v>25</v>
      </c>
      <c r="AC621" s="1">
        <v>25</v>
      </c>
      <c r="AD621" s="1"/>
      <c r="AE621" s="1"/>
      <c r="AF621" s="1">
        <v>106</v>
      </c>
      <c r="AG621" s="1"/>
      <c r="AH621" s="1"/>
      <c r="AI621" s="1"/>
      <c r="AJ621" s="1"/>
      <c r="AK621" s="1"/>
      <c r="AL621" s="1"/>
      <c r="AM621" s="1"/>
      <c r="AN621" s="1"/>
      <c r="AO621" s="1"/>
      <c r="AP621" s="8"/>
      <c r="AQ621" s="8"/>
      <c r="AR621" s="8"/>
      <c r="AS621" s="8"/>
      <c r="AT621" s="2"/>
      <c r="AU621" s="2"/>
      <c r="AV621" s="2"/>
      <c r="AW621" s="2"/>
      <c r="AX621" s="2"/>
      <c r="AY621" s="162" t="str">
        <f>A621&amp;" "&amp;"CD"&amp;BA621</f>
        <v>Jefferson CD0</v>
      </c>
      <c r="BA621" s="162">
        <v>0</v>
      </c>
      <c r="BC621" s="91">
        <v>1</v>
      </c>
      <c r="BD621" s="93"/>
      <c r="BE621" s="162">
        <v>1073</v>
      </c>
      <c r="BF621" s="162">
        <f>BE621*100+BA621</f>
        <v>107300</v>
      </c>
      <c r="BH621" s="162" t="s">
        <v>3387</v>
      </c>
    </row>
    <row r="622" spans="1:60">
      <c r="A622" s="9" t="s">
        <v>402</v>
      </c>
      <c r="B622" t="s">
        <v>290</v>
      </c>
      <c r="C622" s="1">
        <f t="shared" si="521"/>
        <v>10672</v>
      </c>
      <c r="D622" s="1"/>
      <c r="E622" s="1"/>
      <c r="F622" s="1"/>
      <c r="G622" s="1"/>
      <c r="H622" s="1"/>
      <c r="I622" s="1"/>
      <c r="J622" s="1"/>
      <c r="K622" s="7">
        <f>RANK(W622,(W622:Y622,Z622:AN622))</f>
        <v>7</v>
      </c>
      <c r="L622" s="7">
        <f>RANK(X622,(W622:Y622,Z622:AN622))</f>
        <v>2</v>
      </c>
      <c r="M622" s="7">
        <f>IF(Y622&gt;0,RANK(Y622,(W622:Y622,Z622:AN622)),0)</f>
        <v>1</v>
      </c>
      <c r="N622" s="7"/>
      <c r="O622" s="1">
        <f t="shared" si="522"/>
        <v>631</v>
      </c>
      <c r="P622" s="2">
        <f t="shared" si="523"/>
        <v>5.9126686656671666E-2</v>
      </c>
      <c r="Q622" s="2"/>
      <c r="R622" s="2">
        <f t="shared" si="524"/>
        <v>1.3118440779610195E-3</v>
      </c>
      <c r="S622" s="2">
        <f t="shared" si="525"/>
        <v>0.31053223388305845</v>
      </c>
      <c r="T622" s="2">
        <f t="shared" si="526"/>
        <v>0.36965892053973015</v>
      </c>
      <c r="U622" s="2">
        <f t="shared" si="527"/>
        <v>4.3759370314842581E-2</v>
      </c>
      <c r="V622" s="2">
        <f t="shared" si="528"/>
        <v>0.26218140929535233</v>
      </c>
      <c r="W622" s="1">
        <v>14</v>
      </c>
      <c r="X622" s="1">
        <v>3314</v>
      </c>
      <c r="Y622" s="1">
        <v>3945</v>
      </c>
      <c r="Z622" s="1">
        <v>467</v>
      </c>
      <c r="AA622" s="1">
        <v>2798</v>
      </c>
      <c r="AB622" s="1">
        <v>26</v>
      </c>
      <c r="AC622" s="1">
        <v>12</v>
      </c>
      <c r="AF622" s="1">
        <v>96</v>
      </c>
      <c r="AH622" s="1"/>
      <c r="AI622" s="1"/>
      <c r="AK622" s="1"/>
      <c r="AL622" s="1"/>
      <c r="AM622" s="1"/>
      <c r="AN622" s="1"/>
      <c r="AO622" s="1"/>
      <c r="AP622" s="8"/>
      <c r="AQ622" s="8"/>
      <c r="AR622" s="8"/>
      <c r="AS622" s="8"/>
      <c r="AT622" s="2"/>
      <c r="AU622" s="2"/>
      <c r="AV622" s="2"/>
      <c r="AW622" s="2"/>
      <c r="AX622" s="2"/>
      <c r="AY622" s="162" t="str">
        <f t="shared" si="529"/>
        <v>Montgomery CD2</v>
      </c>
      <c r="BA622">
        <v>2</v>
      </c>
      <c r="BC622" s="91">
        <v>1</v>
      </c>
      <c r="BD622" s="93"/>
      <c r="BE622" s="162">
        <v>1101</v>
      </c>
      <c r="BF622">
        <f t="shared" si="530"/>
        <v>110102</v>
      </c>
      <c r="BH622" t="s">
        <v>3387</v>
      </c>
    </row>
    <row r="623" spans="1:60">
      <c r="A623" s="9" t="s">
        <v>402</v>
      </c>
      <c r="B623" t="s">
        <v>290</v>
      </c>
      <c r="C623" s="1">
        <f t="shared" si="521"/>
        <v>2129</v>
      </c>
      <c r="D623" s="1"/>
      <c r="E623" s="1"/>
      <c r="F623" s="1"/>
      <c r="G623" s="1"/>
      <c r="H623" s="1"/>
      <c r="I623" s="1"/>
      <c r="J623" s="1"/>
      <c r="K623" s="7">
        <f>RANK(W623,(W623:Y623,Z623:AN623))</f>
        <v>8</v>
      </c>
      <c r="L623" s="7">
        <f>RANK(X623,(W623:Y623,Z623:AN623))</f>
        <v>2</v>
      </c>
      <c r="M623" s="7">
        <f>IF(Y623&gt;0,RANK(Y623,(W623:Y623,Z623:AN623)),0)</f>
        <v>1</v>
      </c>
      <c r="N623" s="7"/>
      <c r="O623" s="1">
        <f t="shared" si="522"/>
        <v>94</v>
      </c>
      <c r="P623" s="2">
        <f t="shared" si="523"/>
        <v>4.4152184124001882E-2</v>
      </c>
      <c r="Q623" s="2"/>
      <c r="R623" s="2">
        <f t="shared" si="524"/>
        <v>4.6970408642555192E-4</v>
      </c>
      <c r="S623" s="2">
        <f t="shared" si="525"/>
        <v>0.31611085016439644</v>
      </c>
      <c r="T623" s="2">
        <f t="shared" si="526"/>
        <v>0.36026303428839829</v>
      </c>
      <c r="U623" s="2">
        <f t="shared" si="527"/>
        <v>3.1470173790511979E-2</v>
      </c>
      <c r="V623" s="2">
        <f t="shared" si="528"/>
        <v>0.2869891968060122</v>
      </c>
      <c r="W623" s="1">
        <v>1</v>
      </c>
      <c r="X623" s="1">
        <v>673</v>
      </c>
      <c r="Y623" s="1">
        <v>767</v>
      </c>
      <c r="Z623" s="1">
        <v>67</v>
      </c>
      <c r="AA623" s="1">
        <v>611</v>
      </c>
      <c r="AB623" s="1">
        <v>2</v>
      </c>
      <c r="AC623" s="1">
        <v>2</v>
      </c>
      <c r="AF623" s="1">
        <v>6</v>
      </c>
      <c r="AH623" s="1"/>
      <c r="AI623" s="1"/>
      <c r="AK623" s="1"/>
      <c r="AL623" s="1"/>
      <c r="AM623" s="1"/>
      <c r="AN623" s="1"/>
      <c r="AO623" s="1"/>
      <c r="AP623" s="8"/>
      <c r="AQ623" s="8"/>
      <c r="AR623" s="8"/>
      <c r="AS623" s="8"/>
      <c r="AT623" s="2"/>
      <c r="AU623" s="2"/>
      <c r="AV623" s="2"/>
      <c r="AW623" s="2"/>
      <c r="AX623" s="2"/>
      <c r="AY623" s="162" t="str">
        <f t="shared" si="529"/>
        <v>Montgomery CD3</v>
      </c>
      <c r="BA623">
        <v>3</v>
      </c>
      <c r="BC623" s="91">
        <v>1</v>
      </c>
      <c r="BD623" s="93"/>
      <c r="BE623" s="162">
        <v>1101</v>
      </c>
      <c r="BF623">
        <f t="shared" si="530"/>
        <v>110103</v>
      </c>
      <c r="BH623" t="s">
        <v>3387</v>
      </c>
    </row>
    <row r="624" spans="1:60" s="162" customFormat="1">
      <c r="A624" s="9" t="s">
        <v>402</v>
      </c>
      <c r="B624" s="162" t="s">
        <v>290</v>
      </c>
      <c r="C624" s="1">
        <f>SUM(W624:AN624)</f>
        <v>125</v>
      </c>
      <c r="D624" s="1"/>
      <c r="E624" s="1"/>
      <c r="F624" s="1"/>
      <c r="G624" s="1"/>
      <c r="H624" s="1"/>
      <c r="I624" s="1"/>
      <c r="J624" s="1"/>
      <c r="K624" s="7">
        <f>RANK(W624,(W624:Y624,Z624:AN624))</f>
        <v>5</v>
      </c>
      <c r="L624" s="7">
        <f>RANK(X624,(W624:Y624,Z624:AN624))</f>
        <v>1</v>
      </c>
      <c r="M624" s="7">
        <f>IF(Y624&gt;0,RANK(Y624,(W624:Y624,Z624:AN624)),0)</f>
        <v>2</v>
      </c>
      <c r="N624" s="7"/>
      <c r="O624" s="1">
        <f>MAX(W624:AD624)-LARGE(W624:AD624,2)</f>
        <v>5</v>
      </c>
      <c r="P624" s="2">
        <f>O624/C624</f>
        <v>0.04</v>
      </c>
      <c r="Q624" s="2"/>
      <c r="R624" s="2">
        <f>IF($C624=0,"-",W624/$C624)</f>
        <v>0</v>
      </c>
      <c r="S624" s="2">
        <f>IF($C624=0,"-",X624/$C624)</f>
        <v>0.36</v>
      </c>
      <c r="T624" s="2">
        <f>IF($C624=0,"-",Y624/$C624)</f>
        <v>0.32</v>
      </c>
      <c r="U624" s="2">
        <f>IF($C624=0,"-",Z624/$C624)</f>
        <v>2.4E-2</v>
      </c>
      <c r="V624" s="2">
        <f>IF($C624=0,"-",AA624/$C624)</f>
        <v>0.29599999999999999</v>
      </c>
      <c r="W624" s="1">
        <v>0</v>
      </c>
      <c r="X624" s="1">
        <v>45</v>
      </c>
      <c r="Y624" s="1">
        <v>40</v>
      </c>
      <c r="Z624" s="1">
        <v>3</v>
      </c>
      <c r="AA624" s="1">
        <v>37</v>
      </c>
      <c r="AB624" s="1">
        <v>0</v>
      </c>
      <c r="AC624" s="1">
        <v>0</v>
      </c>
      <c r="AD624" s="1"/>
      <c r="AE624" s="1"/>
      <c r="AF624" s="1">
        <v>0</v>
      </c>
      <c r="AG624" s="1"/>
      <c r="AH624" s="1"/>
      <c r="AI624" s="1"/>
      <c r="AJ624" s="1"/>
      <c r="AK624" s="1"/>
      <c r="AL624" s="1"/>
      <c r="AM624" s="1"/>
      <c r="AN624" s="1"/>
      <c r="AO624" s="1"/>
      <c r="AP624" s="8"/>
      <c r="AQ624" s="8"/>
      <c r="AR624" s="8"/>
      <c r="AS624" s="8"/>
      <c r="AT624" s="2"/>
      <c r="AU624" s="2"/>
      <c r="AV624" s="2"/>
      <c r="AW624" s="2"/>
      <c r="AX624" s="2"/>
      <c r="AY624" s="162" t="str">
        <f>A624&amp;" "&amp;"CD"&amp;BA624</f>
        <v>Montgomery CD7</v>
      </c>
      <c r="BA624" s="162">
        <v>7</v>
      </c>
      <c r="BC624" s="91">
        <v>1</v>
      </c>
      <c r="BD624" s="93"/>
      <c r="BE624" s="162">
        <v>1101</v>
      </c>
      <c r="BF624" s="162">
        <f>BE624*100+BA624</f>
        <v>110107</v>
      </c>
      <c r="BH624" s="162" t="s">
        <v>3387</v>
      </c>
    </row>
    <row r="625" spans="1:60">
      <c r="A625" s="9" t="s">
        <v>402</v>
      </c>
      <c r="B625" t="s">
        <v>290</v>
      </c>
      <c r="C625" s="1">
        <f t="shared" si="521"/>
        <v>9478</v>
      </c>
      <c r="D625" s="1"/>
      <c r="E625" s="1"/>
      <c r="F625" s="1"/>
      <c r="G625" s="1"/>
      <c r="H625" s="1"/>
      <c r="I625" s="1"/>
      <c r="J625" s="1"/>
      <c r="K625" s="7">
        <f>RANK(W625,(W625:Y625,Z625:AN625))</f>
        <v>8</v>
      </c>
      <c r="L625" s="7">
        <f>RANK(X625,(W625:Y625,Z625:AN625))</f>
        <v>2</v>
      </c>
      <c r="M625" s="7">
        <f>IF(Y625&gt;0,RANK(Y625,(W625:Y625,Z625:AN625)),0)</f>
        <v>1</v>
      </c>
      <c r="N625" s="7"/>
      <c r="O625" s="1">
        <f t="shared" si="522"/>
        <v>671</v>
      </c>
      <c r="P625" s="2">
        <f t="shared" si="523"/>
        <v>7.0795526482380244E-2</v>
      </c>
      <c r="Q625" s="2"/>
      <c r="R625" s="2">
        <f t="shared" si="524"/>
        <v>1.1605824013504959E-3</v>
      </c>
      <c r="S625" s="2">
        <f t="shared" si="525"/>
        <v>0.2943658999788985</v>
      </c>
      <c r="T625" s="2">
        <f t="shared" si="526"/>
        <v>0.36516142646127875</v>
      </c>
      <c r="U625" s="2">
        <f t="shared" si="527"/>
        <v>4.1147921502426674E-2</v>
      </c>
      <c r="V625" s="2">
        <f t="shared" si="528"/>
        <v>0.28539776324119015</v>
      </c>
      <c r="W625" s="1">
        <v>11</v>
      </c>
      <c r="X625" s="1">
        <v>2790</v>
      </c>
      <c r="Y625" s="1">
        <v>3461</v>
      </c>
      <c r="Z625" s="1">
        <v>390</v>
      </c>
      <c r="AA625" s="1">
        <v>2705</v>
      </c>
      <c r="AB625" s="1">
        <v>22</v>
      </c>
      <c r="AC625" s="1">
        <v>20</v>
      </c>
      <c r="AF625" s="1">
        <v>79</v>
      </c>
      <c r="AH625" s="1"/>
      <c r="AI625" s="1"/>
      <c r="AK625" s="1"/>
      <c r="AL625" s="1"/>
      <c r="AM625" s="1"/>
      <c r="AN625" s="1"/>
      <c r="AO625" s="1"/>
      <c r="AP625" s="8"/>
      <c r="AQ625" s="8"/>
      <c r="AR625" s="8"/>
      <c r="AS625" s="8"/>
      <c r="AT625" s="2"/>
      <c r="AU625" s="2"/>
      <c r="AV625" s="2"/>
      <c r="AW625" s="2"/>
      <c r="AX625" s="2"/>
      <c r="AY625" s="162" t="str">
        <f t="shared" si="529"/>
        <v>Montgomery CD0</v>
      </c>
      <c r="BA625">
        <v>0</v>
      </c>
      <c r="BC625" s="91">
        <v>1</v>
      </c>
      <c r="BD625" s="93"/>
      <c r="BE625" s="162">
        <v>1101</v>
      </c>
      <c r="BF625">
        <f t="shared" si="530"/>
        <v>110100</v>
      </c>
      <c r="BH625" t="s">
        <v>3387</v>
      </c>
    </row>
    <row r="626" spans="1:60">
      <c r="A626" s="9" t="s">
        <v>3049</v>
      </c>
      <c r="B626" t="s">
        <v>290</v>
      </c>
      <c r="C626" s="1">
        <f t="shared" si="521"/>
        <v>9101</v>
      </c>
      <c r="D626" s="1"/>
      <c r="E626" s="1"/>
      <c r="F626" s="1"/>
      <c r="G626" s="1"/>
      <c r="H626" s="1"/>
      <c r="I626" s="1"/>
      <c r="J626" s="1"/>
      <c r="K626" s="7">
        <f>RANK(W626,(W626:Y626,Z626:AN626))</f>
        <v>8</v>
      </c>
      <c r="L626" s="7">
        <f>RANK(X626,(W626:Y626,Z626:AN626))</f>
        <v>3</v>
      </c>
      <c r="M626" s="7">
        <f>IF(Y626&gt;0,RANK(Y626,(W626:Y626,Z626:AN626)),0)</f>
        <v>2</v>
      </c>
      <c r="N626" s="7"/>
      <c r="O626" s="1">
        <f t="shared" si="522"/>
        <v>445</v>
      </c>
      <c r="P626" s="2">
        <f t="shared" si="523"/>
        <v>4.889572574442369E-2</v>
      </c>
      <c r="Q626" s="2"/>
      <c r="R626" s="2">
        <f t="shared" si="524"/>
        <v>5.49390176903637E-4</v>
      </c>
      <c r="S626" s="2">
        <f t="shared" si="525"/>
        <v>0.25458740797714535</v>
      </c>
      <c r="T626" s="2">
        <f t="shared" si="526"/>
        <v>0.31260301065816942</v>
      </c>
      <c r="U626" s="2">
        <f t="shared" si="527"/>
        <v>4.4940116470717502E-2</v>
      </c>
      <c r="V626" s="2">
        <f t="shared" si="528"/>
        <v>0.36149873640259311</v>
      </c>
      <c r="W626" s="1">
        <v>5</v>
      </c>
      <c r="X626" s="1">
        <v>2317</v>
      </c>
      <c r="Y626" s="1">
        <v>2845</v>
      </c>
      <c r="Z626" s="1">
        <v>409</v>
      </c>
      <c r="AA626" s="1">
        <v>3290</v>
      </c>
      <c r="AB626" s="1">
        <v>31</v>
      </c>
      <c r="AC626" s="1">
        <v>23</v>
      </c>
      <c r="AF626" s="1">
        <v>181</v>
      </c>
      <c r="AH626" s="1"/>
      <c r="AI626" s="1"/>
      <c r="AK626" s="1"/>
      <c r="AL626" s="1"/>
      <c r="AM626" s="1"/>
      <c r="AN626" s="1"/>
      <c r="AO626" s="1"/>
      <c r="AP626" s="8"/>
      <c r="AQ626" s="8"/>
      <c r="AR626" s="8"/>
      <c r="AS626" s="8"/>
      <c r="AT626" s="2"/>
      <c r="AU626" s="2"/>
      <c r="AV626" s="2"/>
      <c r="AW626" s="2"/>
      <c r="AX626" s="2"/>
      <c r="AY626" s="162" t="str">
        <f t="shared" si="529"/>
        <v>Tuscaloosa CD4</v>
      </c>
      <c r="BA626">
        <v>4</v>
      </c>
      <c r="BC626" s="91">
        <v>1</v>
      </c>
      <c r="BD626" s="93"/>
      <c r="BE626" s="162">
        <v>1125</v>
      </c>
      <c r="BF626">
        <f t="shared" si="530"/>
        <v>112504</v>
      </c>
      <c r="BH626" t="s">
        <v>3387</v>
      </c>
    </row>
    <row r="627" spans="1:60" s="162" customFormat="1">
      <c r="A627" s="9" t="s">
        <v>3049</v>
      </c>
      <c r="B627" s="162" t="s">
        <v>290</v>
      </c>
      <c r="C627" s="1">
        <f>SUM(W627:AN627)</f>
        <v>10010</v>
      </c>
      <c r="D627" s="1"/>
      <c r="E627" s="1"/>
      <c r="F627" s="1"/>
      <c r="G627" s="1"/>
      <c r="H627" s="1"/>
      <c r="I627" s="1"/>
      <c r="J627" s="1"/>
      <c r="K627" s="7">
        <f>RANK(W627,(W627:Y627,Z627:AN627))</f>
        <v>8</v>
      </c>
      <c r="L627" s="7">
        <f>RANK(X627,(W627:Y627,Z627:AN627))</f>
        <v>2</v>
      </c>
      <c r="M627" s="7">
        <f>IF(Y627&gt;0,RANK(Y627,(W627:Y627,Z627:AN627)),0)</f>
        <v>3</v>
      </c>
      <c r="N627" s="7"/>
      <c r="O627" s="1">
        <f>MAX(W627:AD627)-LARGE(W627:AD627,2)</f>
        <v>644</v>
      </c>
      <c r="P627" s="2">
        <f>O627/C627</f>
        <v>6.433566433566433E-2</v>
      </c>
      <c r="Q627" s="2"/>
      <c r="R627" s="2">
        <f>IF($C627=0,"-",W627/$C627)</f>
        <v>1.3986013986013986E-3</v>
      </c>
      <c r="S627" s="2">
        <f>IF($C627=0,"-",X627/$C627)</f>
        <v>0.28781218781218781</v>
      </c>
      <c r="T627" s="2">
        <f>IF($C627=0,"-",Y627/$C627)</f>
        <v>0.28061938061938063</v>
      </c>
      <c r="U627" s="2">
        <f>IF($C627=0,"-",Z627/$C627)</f>
        <v>5.8141858141858141E-2</v>
      </c>
      <c r="V627" s="2">
        <f>IF($C627=0,"-",AA627/$C627)</f>
        <v>0.35214785214785216</v>
      </c>
      <c r="W627" s="1">
        <v>14</v>
      </c>
      <c r="X627" s="1">
        <v>2881</v>
      </c>
      <c r="Y627" s="1">
        <v>2809</v>
      </c>
      <c r="Z627" s="1">
        <v>582</v>
      </c>
      <c r="AA627" s="1">
        <v>3525</v>
      </c>
      <c r="AB627" s="1">
        <v>28</v>
      </c>
      <c r="AC627" s="1">
        <v>29</v>
      </c>
      <c r="AD627" s="1"/>
      <c r="AE627" s="1"/>
      <c r="AF627" s="1">
        <v>142</v>
      </c>
      <c r="AG627" s="1"/>
      <c r="AH627" s="1"/>
      <c r="AI627" s="1"/>
      <c r="AJ627" s="1"/>
      <c r="AK627" s="1"/>
      <c r="AL627" s="1"/>
      <c r="AM627" s="1"/>
      <c r="AN627" s="1"/>
      <c r="AO627" s="1"/>
      <c r="AP627" s="8"/>
      <c r="AQ627" s="8"/>
      <c r="AR627" s="8"/>
      <c r="AS627" s="8"/>
      <c r="AT627" s="2"/>
      <c r="AU627" s="2"/>
      <c r="AV627" s="2"/>
      <c r="AW627" s="2"/>
      <c r="AX627" s="2"/>
      <c r="AY627" s="162" t="str">
        <f>A627&amp;" "&amp;"CD"&amp;BA627</f>
        <v>Tuscaloosa CD7</v>
      </c>
      <c r="BA627" s="162">
        <v>7</v>
      </c>
      <c r="BC627" s="91">
        <v>1</v>
      </c>
      <c r="BD627" s="93"/>
      <c r="BE627" s="162">
        <v>1125</v>
      </c>
      <c r="BF627" s="162">
        <f>BE627*100+BA627</f>
        <v>112507</v>
      </c>
      <c r="BH627" s="162" t="s">
        <v>3387</v>
      </c>
    </row>
    <row r="628" spans="1:60">
      <c r="A628" s="9" t="s">
        <v>3049</v>
      </c>
      <c r="B628" t="s">
        <v>290</v>
      </c>
      <c r="C628" s="1">
        <f t="shared" si="521"/>
        <v>1374</v>
      </c>
      <c r="D628" s="1"/>
      <c r="E628" s="1"/>
      <c r="F628" s="1"/>
      <c r="G628" s="1"/>
      <c r="H628" s="1"/>
      <c r="I628" s="1"/>
      <c r="J628" s="1"/>
      <c r="K628" s="7">
        <f>RANK(W628,(W628:Y628,Z628:AN628))</f>
        <v>7</v>
      </c>
      <c r="L628" s="7">
        <f>RANK(X628,(W628:Y628,Z628:AN628))</f>
        <v>3</v>
      </c>
      <c r="M628" s="7">
        <f>IF(Y628&gt;0,RANK(Y628,(W628:Y628,Z628:AN628)),0)</f>
        <v>2</v>
      </c>
      <c r="N628" s="7"/>
      <c r="O628" s="1">
        <f t="shared" si="522"/>
        <v>48</v>
      </c>
      <c r="P628" s="2">
        <f t="shared" si="523"/>
        <v>3.4934497816593885E-2</v>
      </c>
      <c r="Q628" s="2"/>
      <c r="R628" s="2">
        <f t="shared" si="524"/>
        <v>2.1834061135371178E-3</v>
      </c>
      <c r="S628" s="2">
        <f t="shared" si="525"/>
        <v>0.26346433770014555</v>
      </c>
      <c r="T628" s="2">
        <f t="shared" si="526"/>
        <v>0.31441048034934499</v>
      </c>
      <c r="U628" s="2">
        <f t="shared" si="527"/>
        <v>4.0029112081513829E-2</v>
      </c>
      <c r="V628" s="2">
        <f t="shared" si="528"/>
        <v>0.34934497816593885</v>
      </c>
      <c r="W628" s="1">
        <v>3</v>
      </c>
      <c r="X628" s="1">
        <v>362</v>
      </c>
      <c r="Y628" s="1">
        <v>432</v>
      </c>
      <c r="Z628" s="1">
        <v>55</v>
      </c>
      <c r="AA628" s="1">
        <v>480</v>
      </c>
      <c r="AB628" s="1">
        <v>5</v>
      </c>
      <c r="AC628" s="1">
        <v>2</v>
      </c>
      <c r="AF628" s="1">
        <v>35</v>
      </c>
      <c r="AH628" s="1"/>
      <c r="AI628" s="1"/>
      <c r="AK628" s="1"/>
      <c r="AL628" s="1"/>
      <c r="AM628" s="1"/>
      <c r="AN628" s="1"/>
      <c r="AO628" s="1"/>
      <c r="AP628" s="8"/>
      <c r="AQ628" s="8"/>
      <c r="AR628" s="8"/>
      <c r="AS628" s="8"/>
      <c r="AT628" s="2"/>
      <c r="AU628" s="2"/>
      <c r="AV628" s="2"/>
      <c r="AW628" s="2"/>
      <c r="AX628" s="2"/>
      <c r="AY628" s="162" t="str">
        <f t="shared" si="529"/>
        <v>Tuscaloosa CD0</v>
      </c>
      <c r="BA628">
        <v>0</v>
      </c>
      <c r="BC628" s="91">
        <v>1</v>
      </c>
      <c r="BD628" s="93"/>
      <c r="BE628" s="162">
        <v>1125</v>
      </c>
      <c r="BF628">
        <f t="shared" si="530"/>
        <v>112500</v>
      </c>
      <c r="BH628" t="s">
        <v>3387</v>
      </c>
    </row>
    <row r="629" spans="1:60">
      <c r="BD629" s="93"/>
      <c r="BE629"/>
    </row>
    <row r="630" spans="1:60">
      <c r="A630" s="47" t="s">
        <v>3</v>
      </c>
      <c r="C630" s="2"/>
      <c r="D630" s="2"/>
      <c r="E630" s="2"/>
      <c r="F630" s="2"/>
      <c r="G630" s="2"/>
      <c r="H630" s="2"/>
      <c r="I630" s="2"/>
      <c r="J630" s="2"/>
      <c r="K630" s="7"/>
      <c r="L630" s="2"/>
      <c r="M630" s="2"/>
      <c r="N630" s="2"/>
      <c r="R630" s="2"/>
      <c r="S630" s="2"/>
      <c r="T630" s="2"/>
      <c r="U630" s="2"/>
      <c r="V630" s="2"/>
      <c r="AH630" s="1"/>
      <c r="AI630" s="1"/>
      <c r="AK630" s="1"/>
      <c r="AL630" s="1"/>
      <c r="AM630" s="1"/>
      <c r="AN630" s="1"/>
      <c r="AO630" s="1"/>
      <c r="AP630" s="8"/>
      <c r="AQ630" s="8"/>
      <c r="AR630" s="8"/>
      <c r="AS630" s="8"/>
      <c r="AT630" s="2"/>
      <c r="AU630" s="2"/>
      <c r="AV630" s="2"/>
      <c r="AW630" s="2"/>
      <c r="AX630" s="2"/>
      <c r="BD630" s="93"/>
      <c r="BE630"/>
    </row>
    <row r="631" spans="1:60">
      <c r="A631" t="s">
        <v>627</v>
      </c>
      <c r="B631" t="s">
        <v>549</v>
      </c>
      <c r="C631" s="1">
        <f t="shared" ref="C631:C654" si="531">SUM(W631:AN631)</f>
        <v>0</v>
      </c>
      <c r="D631" s="1"/>
      <c r="E631" s="1"/>
      <c r="F631" s="1"/>
      <c r="G631" s="1"/>
      <c r="H631" s="1"/>
      <c r="I631" s="1"/>
      <c r="J631" s="1"/>
      <c r="K631" s="7" t="e">
        <f>RANK(W631,(W631:Y631,Z631:AN631))</f>
        <v>#N/A</v>
      </c>
      <c r="L631" s="7" t="e">
        <f>RANK(X631,(W631:Y631,Z631:AN631))</f>
        <v>#N/A</v>
      </c>
      <c r="M631" s="7">
        <f>IF(Y631&gt;0,RANK(Y631,(W631:Y631,Z631:AN631)),0)</f>
        <v>0</v>
      </c>
      <c r="N631" s="7"/>
      <c r="O631" s="1" t="e">
        <f t="shared" ref="O631:O654" si="532">MAX(W631:AD631)-LARGE(W631:AD631,2)</f>
        <v>#NUM!</v>
      </c>
      <c r="P631" s="2" t="e">
        <f t="shared" ref="P631:P654" si="533">O631/C631</f>
        <v>#NUM!</v>
      </c>
      <c r="Q631" s="2"/>
      <c r="R631" s="2" t="str">
        <f t="shared" ref="R631:R654" si="534">IF($C631=0,"-",W631/$C631)</f>
        <v>-</v>
      </c>
      <c r="S631" s="2" t="str">
        <f t="shared" ref="S631:S654" si="535">IF($C631=0,"-",X631/$C631)</f>
        <v>-</v>
      </c>
      <c r="T631" s="2" t="str">
        <f t="shared" ref="T631:T654" si="536">IF($C631=0,"-",Y631/$C631)</f>
        <v>-</v>
      </c>
      <c r="U631" s="2" t="str">
        <f t="shared" ref="U631:U654" si="537">IF($C631=0,"-",Z631/$C631)</f>
        <v>-</v>
      </c>
      <c r="V631" s="2" t="str">
        <f t="shared" ref="V631:V654" si="538">IF($C631=0,"-",AA631/$C631)</f>
        <v>-</v>
      </c>
      <c r="AH631" s="1"/>
      <c r="AI631" s="1"/>
      <c r="AK631" s="1"/>
      <c r="AL631" s="1"/>
      <c r="AM631" s="1"/>
      <c r="AN631" s="1"/>
      <c r="AO631" s="1"/>
      <c r="AP631" s="7"/>
      <c r="AQ631" s="7"/>
      <c r="AR631" s="7"/>
      <c r="AS631" s="7"/>
      <c r="AT631" s="2"/>
      <c r="AU631" s="2"/>
      <c r="AV631" s="2"/>
      <c r="AW631" s="2"/>
      <c r="AX631" s="2"/>
      <c r="AY631" t="s">
        <v>3462</v>
      </c>
      <c r="BA631">
        <v>1</v>
      </c>
      <c r="BC631" s="91">
        <v>4</v>
      </c>
      <c r="BD631" s="93"/>
      <c r="BE631">
        <v>4013</v>
      </c>
      <c r="BF631">
        <f t="shared" si="530"/>
        <v>401301</v>
      </c>
      <c r="BH631" t="s">
        <v>3387</v>
      </c>
    </row>
    <row r="632" spans="1:60">
      <c r="A632" t="s">
        <v>627</v>
      </c>
      <c r="B632" t="s">
        <v>549</v>
      </c>
      <c r="C632" s="1">
        <f t="shared" si="531"/>
        <v>0</v>
      </c>
      <c r="D632" s="1"/>
      <c r="E632" s="1"/>
      <c r="F632" s="1"/>
      <c r="G632" s="1"/>
      <c r="H632" s="1"/>
      <c r="I632" s="1"/>
      <c r="J632" s="1"/>
      <c r="K632" s="7" t="e">
        <f>RANK(W632,(W632:Y632,Z632:AN632))</f>
        <v>#N/A</v>
      </c>
      <c r="L632" s="7" t="e">
        <f>RANK(X632,(W632:Y632,Z632:AN632))</f>
        <v>#N/A</v>
      </c>
      <c r="M632" s="7">
        <f>IF(Y632&gt;0,RANK(Y632,(W632:Y632,Z632:AN632)),0)</f>
        <v>0</v>
      </c>
      <c r="N632" s="7"/>
      <c r="O632" s="1" t="e">
        <f t="shared" si="532"/>
        <v>#NUM!</v>
      </c>
      <c r="P632" s="2" t="e">
        <f t="shared" si="533"/>
        <v>#NUM!</v>
      </c>
      <c r="Q632" s="2"/>
      <c r="R632" s="2" t="str">
        <f t="shared" si="534"/>
        <v>-</v>
      </c>
      <c r="S632" s="2" t="str">
        <f t="shared" si="535"/>
        <v>-</v>
      </c>
      <c r="T632" s="2" t="str">
        <f t="shared" si="536"/>
        <v>-</v>
      </c>
      <c r="U632" s="2" t="str">
        <f t="shared" si="537"/>
        <v>-</v>
      </c>
      <c r="V632" s="2" t="str">
        <f t="shared" si="538"/>
        <v>-</v>
      </c>
      <c r="AH632" s="1"/>
      <c r="AI632" s="1"/>
      <c r="AK632" s="1"/>
      <c r="AL632" s="1"/>
      <c r="AM632" s="1"/>
      <c r="AN632" s="1"/>
      <c r="AO632" s="1"/>
      <c r="AP632" s="7"/>
      <c r="AQ632" s="7"/>
      <c r="AR632" s="7"/>
      <c r="AS632" s="7"/>
      <c r="AT632" s="2"/>
      <c r="AU632" s="2"/>
      <c r="AV632" s="2"/>
      <c r="AW632" s="2"/>
      <c r="AX632" s="2"/>
      <c r="AY632" t="s">
        <v>3463</v>
      </c>
      <c r="BA632">
        <v>4</v>
      </c>
      <c r="BC632" s="91">
        <v>4</v>
      </c>
      <c r="BD632" s="93"/>
      <c r="BE632">
        <v>4013</v>
      </c>
      <c r="BF632">
        <f t="shared" si="530"/>
        <v>401304</v>
      </c>
      <c r="BH632" t="s">
        <v>3387</v>
      </c>
    </row>
    <row r="633" spans="1:60" s="136" customFormat="1">
      <c r="A633" s="136" t="s">
        <v>1697</v>
      </c>
      <c r="B633" s="136" t="s">
        <v>549</v>
      </c>
      <c r="C633" s="1">
        <f>SUM(W633:AN633)</f>
        <v>0</v>
      </c>
      <c r="D633" s="1"/>
      <c r="E633" s="1"/>
      <c r="F633" s="1"/>
      <c r="G633" s="1"/>
      <c r="H633" s="1"/>
      <c r="I633" s="1"/>
      <c r="J633" s="1"/>
      <c r="K633" s="7" t="e">
        <f>RANK(W633,(W633:Y633,Z633:AN633))</f>
        <v>#N/A</v>
      </c>
      <c r="L633" s="7" t="e">
        <f>RANK(X633,(W633:Y633,Z633:AN633))</f>
        <v>#N/A</v>
      </c>
      <c r="M633" s="7">
        <f>IF(Y633&gt;0,RANK(Y633,(W633:Y633,Z633:AN633)),0)</f>
        <v>0</v>
      </c>
      <c r="N633" s="7"/>
      <c r="O633" s="1" t="e">
        <f>MAX(W633:AD633)-LARGE(W633:AD633,2)</f>
        <v>#NUM!</v>
      </c>
      <c r="P633" s="2" t="e">
        <f>O633/C633</f>
        <v>#NUM!</v>
      </c>
      <c r="Q633" s="2"/>
      <c r="R633" s="2" t="str">
        <f t="shared" ref="R633:V634" si="539">IF($C633=0,"-",W633/$C633)</f>
        <v>-</v>
      </c>
      <c r="S633" s="2" t="str">
        <f t="shared" si="539"/>
        <v>-</v>
      </c>
      <c r="T633" s="2" t="str">
        <f t="shared" si="539"/>
        <v>-</v>
      </c>
      <c r="U633" s="2" t="str">
        <f t="shared" si="539"/>
        <v>-</v>
      </c>
      <c r="V633" s="2" t="str">
        <f t="shared" si="539"/>
        <v>-</v>
      </c>
      <c r="W633" s="1"/>
      <c r="X633" s="1"/>
      <c r="Y633" s="1"/>
      <c r="Z633" s="1"/>
      <c r="AA633" s="1"/>
      <c r="AB633" s="1"/>
      <c r="AC633" s="1"/>
      <c r="AD633" s="1"/>
      <c r="AE633" s="1"/>
      <c r="AF633" s="1"/>
      <c r="AG633" s="1"/>
      <c r="AH633" s="1"/>
      <c r="AI633" s="1"/>
      <c r="AJ633" s="1"/>
      <c r="AK633" s="1"/>
      <c r="AL633" s="1"/>
      <c r="AM633" s="1"/>
      <c r="AN633" s="1"/>
      <c r="AO633" s="1"/>
      <c r="AP633" s="7"/>
      <c r="AQ633" s="7"/>
      <c r="AR633" s="7"/>
      <c r="AS633" s="7"/>
      <c r="AT633" s="2"/>
      <c r="AU633" s="2"/>
      <c r="AV633" s="2"/>
      <c r="AW633" s="2"/>
      <c r="AX633" s="2"/>
      <c r="AY633" s="136" t="s">
        <v>2410</v>
      </c>
      <c r="BA633" s="136">
        <v>1</v>
      </c>
      <c r="BC633" s="91">
        <v>4</v>
      </c>
      <c r="BD633" s="93"/>
      <c r="BE633" s="136">
        <v>4013</v>
      </c>
      <c r="BF633" s="136">
        <f>BE633*100+BA633</f>
        <v>401301</v>
      </c>
      <c r="BH633" s="136" t="s">
        <v>3387</v>
      </c>
    </row>
    <row r="634" spans="1:60" s="136" customFormat="1">
      <c r="A634" s="136" t="s">
        <v>1697</v>
      </c>
      <c r="B634" s="136" t="s">
        <v>549</v>
      </c>
      <c r="C634" s="1">
        <f>SUM(W634:AN634)</f>
        <v>0</v>
      </c>
      <c r="D634" s="1"/>
      <c r="E634" s="1"/>
      <c r="F634" s="1"/>
      <c r="G634" s="1"/>
      <c r="H634" s="1"/>
      <c r="I634" s="1"/>
      <c r="J634" s="1"/>
      <c r="K634" s="7" t="e">
        <f>RANK(W634,(W634:Y634,Z634:AN634))</f>
        <v>#N/A</v>
      </c>
      <c r="L634" s="7" t="e">
        <f>RANK(X634,(W634:Y634,Z634:AN634))</f>
        <v>#N/A</v>
      </c>
      <c r="M634" s="7">
        <f>IF(Y634&gt;0,RANK(Y634,(W634:Y634,Z634:AN634)),0)</f>
        <v>0</v>
      </c>
      <c r="N634" s="7"/>
      <c r="O634" s="1" t="e">
        <f>MAX(W634:AD634)-LARGE(W634:AD634,2)</f>
        <v>#NUM!</v>
      </c>
      <c r="P634" s="2" t="e">
        <f>O634/C634</f>
        <v>#NUM!</v>
      </c>
      <c r="Q634" s="2"/>
      <c r="R634" s="2" t="str">
        <f t="shared" si="539"/>
        <v>-</v>
      </c>
      <c r="S634" s="2" t="str">
        <f t="shared" si="539"/>
        <v>-</v>
      </c>
      <c r="T634" s="2" t="str">
        <f t="shared" si="539"/>
        <v>-</v>
      </c>
      <c r="U634" s="2" t="str">
        <f t="shared" si="539"/>
        <v>-</v>
      </c>
      <c r="V634" s="2" t="str">
        <f t="shared" si="539"/>
        <v>-</v>
      </c>
      <c r="W634" s="1"/>
      <c r="X634" s="1"/>
      <c r="Y634" s="1"/>
      <c r="Z634" s="1"/>
      <c r="AA634" s="1"/>
      <c r="AB634" s="1"/>
      <c r="AC634" s="1"/>
      <c r="AD634" s="1"/>
      <c r="AE634" s="1"/>
      <c r="AF634" s="1"/>
      <c r="AG634" s="1"/>
      <c r="AH634" s="1"/>
      <c r="AI634" s="1"/>
      <c r="AJ634" s="1"/>
      <c r="AK634" s="1"/>
      <c r="AL634" s="1"/>
      <c r="AM634" s="1"/>
      <c r="AN634" s="1"/>
      <c r="AO634" s="1"/>
      <c r="AP634" s="7"/>
      <c r="AQ634" s="7"/>
      <c r="AR634" s="7"/>
      <c r="AS634" s="7"/>
      <c r="AT634" s="2"/>
      <c r="AU634" s="2"/>
      <c r="AV634" s="2"/>
      <c r="AW634" s="2"/>
      <c r="AX634" s="2"/>
      <c r="AY634" s="136" t="s">
        <v>1808</v>
      </c>
      <c r="BA634" s="136">
        <v>3</v>
      </c>
      <c r="BC634" s="91">
        <v>4</v>
      </c>
      <c r="BD634" s="93"/>
      <c r="BE634" s="136">
        <v>4013</v>
      </c>
      <c r="BF634" s="136">
        <f>BE634*100+BA634</f>
        <v>401303</v>
      </c>
      <c r="BH634" s="136" t="s">
        <v>3387</v>
      </c>
    </row>
    <row r="635" spans="1:60">
      <c r="A635" t="s">
        <v>1697</v>
      </c>
      <c r="B635" t="s">
        <v>549</v>
      </c>
      <c r="C635" s="1">
        <f t="shared" si="531"/>
        <v>0</v>
      </c>
      <c r="D635" s="1"/>
      <c r="E635" s="1"/>
      <c r="F635" s="1"/>
      <c r="G635" s="1"/>
      <c r="H635" s="1"/>
      <c r="I635" s="1"/>
      <c r="J635" s="1"/>
      <c r="K635" s="7" t="e">
        <f>RANK(W635,(W635:Y635,Z635:AN635))</f>
        <v>#N/A</v>
      </c>
      <c r="L635" s="7" t="e">
        <f>RANK(X635,(W635:Y635,Z635:AN635))</f>
        <v>#N/A</v>
      </c>
      <c r="M635" s="7">
        <f>IF(Y635&gt;0,RANK(Y635,(W635:Y635,Z635:AN635)),0)</f>
        <v>0</v>
      </c>
      <c r="N635" s="7"/>
      <c r="O635" s="1" t="e">
        <f t="shared" si="532"/>
        <v>#NUM!</v>
      </c>
      <c r="P635" s="2" t="e">
        <f t="shared" si="533"/>
        <v>#NUM!</v>
      </c>
      <c r="Q635" s="2"/>
      <c r="R635" s="2" t="str">
        <f t="shared" si="534"/>
        <v>-</v>
      </c>
      <c r="S635" s="2" t="str">
        <f t="shared" si="535"/>
        <v>-</v>
      </c>
      <c r="T635" s="2" t="str">
        <f t="shared" si="536"/>
        <v>-</v>
      </c>
      <c r="U635" s="2" t="str">
        <f t="shared" si="537"/>
        <v>-</v>
      </c>
      <c r="V635" s="2" t="str">
        <f t="shared" si="538"/>
        <v>-</v>
      </c>
      <c r="AH635" s="1"/>
      <c r="AI635" s="1"/>
      <c r="AK635" s="1"/>
      <c r="AL635" s="1"/>
      <c r="AM635" s="1"/>
      <c r="AN635" s="1"/>
      <c r="AO635" s="1"/>
      <c r="AP635" s="7"/>
      <c r="AQ635" s="7"/>
      <c r="AR635" s="7"/>
      <c r="AS635" s="7"/>
      <c r="AT635" s="2"/>
      <c r="AU635" s="2"/>
      <c r="AV635" s="2"/>
      <c r="AW635" s="2"/>
      <c r="AX635" s="2"/>
      <c r="AY635" t="s">
        <v>2798</v>
      </c>
      <c r="BA635">
        <v>4</v>
      </c>
      <c r="BC635" s="91">
        <v>4</v>
      </c>
      <c r="BD635" s="93"/>
      <c r="BE635">
        <v>4013</v>
      </c>
      <c r="BF635">
        <f t="shared" si="530"/>
        <v>401304</v>
      </c>
      <c r="BH635" t="s">
        <v>3387</v>
      </c>
    </row>
    <row r="636" spans="1:60">
      <c r="A636" t="s">
        <v>1697</v>
      </c>
      <c r="B636" t="s">
        <v>549</v>
      </c>
      <c r="C636" s="1">
        <f t="shared" si="531"/>
        <v>0</v>
      </c>
      <c r="D636" s="1"/>
      <c r="E636" s="1"/>
      <c r="F636" s="1"/>
      <c r="G636" s="1"/>
      <c r="H636" s="1"/>
      <c r="I636" s="1"/>
      <c r="J636" s="1"/>
      <c r="K636" s="7" t="e">
        <f>RANK(W636,(W636:Y636,Z636:AN636))</f>
        <v>#N/A</v>
      </c>
      <c r="L636" s="7" t="e">
        <f>RANK(X636,(W636:Y636,Z636:AN636))</f>
        <v>#N/A</v>
      </c>
      <c r="M636" s="7">
        <f>IF(Y636&gt;0,RANK(Y636,(W636:Y636,Z636:AN636)),0)</f>
        <v>0</v>
      </c>
      <c r="N636" s="7"/>
      <c r="O636" s="1" t="e">
        <f t="shared" si="532"/>
        <v>#NUM!</v>
      </c>
      <c r="P636" s="2" t="e">
        <f t="shared" si="533"/>
        <v>#NUM!</v>
      </c>
      <c r="Q636" s="2"/>
      <c r="R636" s="2" t="str">
        <f t="shared" si="534"/>
        <v>-</v>
      </c>
      <c r="S636" s="2" t="str">
        <f t="shared" si="535"/>
        <v>-</v>
      </c>
      <c r="T636" s="2" t="str">
        <f t="shared" si="536"/>
        <v>-</v>
      </c>
      <c r="U636" s="2" t="str">
        <f t="shared" si="537"/>
        <v>-</v>
      </c>
      <c r="V636" s="2" t="str">
        <f t="shared" si="538"/>
        <v>-</v>
      </c>
      <c r="AH636" s="1"/>
      <c r="AI636" s="1"/>
      <c r="AK636" s="1"/>
      <c r="AL636" s="1"/>
      <c r="AM636" s="1"/>
      <c r="AN636" s="1"/>
      <c r="AO636" s="1"/>
      <c r="AP636" s="7"/>
      <c r="AQ636" s="7"/>
      <c r="AR636" s="7"/>
      <c r="AS636" s="7"/>
      <c r="AT636" s="2"/>
      <c r="AU636" s="2"/>
      <c r="AV636" s="2"/>
      <c r="AW636" s="2"/>
      <c r="AX636" s="2"/>
      <c r="AY636" t="s">
        <v>70</v>
      </c>
      <c r="BA636">
        <v>5</v>
      </c>
      <c r="BC636" s="91">
        <v>4</v>
      </c>
      <c r="BD636" s="93"/>
      <c r="BE636">
        <v>4013</v>
      </c>
      <c r="BF636">
        <f t="shared" si="530"/>
        <v>401305</v>
      </c>
      <c r="BH636" t="s">
        <v>3387</v>
      </c>
    </row>
    <row r="637" spans="1:60">
      <c r="A637" t="s">
        <v>1697</v>
      </c>
      <c r="B637" t="s">
        <v>549</v>
      </c>
      <c r="C637" s="1">
        <f t="shared" si="531"/>
        <v>0</v>
      </c>
      <c r="D637" s="1"/>
      <c r="E637" s="1"/>
      <c r="F637" s="1"/>
      <c r="G637" s="1"/>
      <c r="H637" s="1"/>
      <c r="I637" s="1"/>
      <c r="J637" s="1"/>
      <c r="K637" s="7" t="e">
        <f>RANK(W637,(W637:Y637,Z637:AN637))</f>
        <v>#N/A</v>
      </c>
      <c r="L637" s="7" t="e">
        <f>RANK(X637,(W637:Y637,Z637:AN637))</f>
        <v>#N/A</v>
      </c>
      <c r="M637" s="7">
        <f>IF(Y637&gt;0,RANK(Y637,(W637:Y637,Z637:AN637)),0)</f>
        <v>0</v>
      </c>
      <c r="N637" s="7"/>
      <c r="O637" s="1" t="e">
        <f t="shared" si="532"/>
        <v>#NUM!</v>
      </c>
      <c r="P637" s="2" t="e">
        <f t="shared" si="533"/>
        <v>#NUM!</v>
      </c>
      <c r="Q637" s="2"/>
      <c r="R637" s="2" t="str">
        <f t="shared" si="534"/>
        <v>-</v>
      </c>
      <c r="S637" s="2" t="str">
        <f t="shared" si="535"/>
        <v>-</v>
      </c>
      <c r="T637" s="2" t="str">
        <f t="shared" si="536"/>
        <v>-</v>
      </c>
      <c r="U637" s="2" t="str">
        <f t="shared" si="537"/>
        <v>-</v>
      </c>
      <c r="V637" s="2" t="str">
        <f t="shared" si="538"/>
        <v>-</v>
      </c>
      <c r="AH637" s="1"/>
      <c r="AI637" s="1"/>
      <c r="AK637" s="1"/>
      <c r="AL637" s="1"/>
      <c r="AM637" s="1"/>
      <c r="AN637" s="1"/>
      <c r="AO637" s="1"/>
      <c r="AP637" s="7"/>
      <c r="AQ637" s="7"/>
      <c r="AR637" s="7"/>
      <c r="AS637" s="7"/>
      <c r="AT637" s="2"/>
      <c r="AU637" s="2"/>
      <c r="AV637" s="2"/>
      <c r="AW637" s="2"/>
      <c r="AX637" s="2"/>
      <c r="AY637" t="s">
        <v>2537</v>
      </c>
      <c r="BA637">
        <v>6</v>
      </c>
      <c r="BC637" s="91">
        <v>4</v>
      </c>
      <c r="BD637" s="93"/>
      <c r="BE637">
        <v>4013</v>
      </c>
      <c r="BF637">
        <f t="shared" si="530"/>
        <v>401306</v>
      </c>
      <c r="BH637" t="s">
        <v>3387</v>
      </c>
    </row>
    <row r="638" spans="1:60" s="136" customFormat="1">
      <c r="A638" s="136" t="s">
        <v>1697</v>
      </c>
      <c r="B638" s="136" t="s">
        <v>549</v>
      </c>
      <c r="C638" s="1">
        <f>SUM(W638:AN638)</f>
        <v>0</v>
      </c>
      <c r="D638" s="1"/>
      <c r="E638" s="1"/>
      <c r="F638" s="1"/>
      <c r="G638" s="1"/>
      <c r="H638" s="1"/>
      <c r="I638" s="1"/>
      <c r="J638" s="1"/>
      <c r="K638" s="7" t="e">
        <f>RANK(W638,(W638:Y638,Z638:AN638))</f>
        <v>#N/A</v>
      </c>
      <c r="L638" s="7" t="e">
        <f>RANK(X638,(W638:Y638,Z638:AN638))</f>
        <v>#N/A</v>
      </c>
      <c r="M638" s="7">
        <f>IF(Y638&gt;0,RANK(Y638,(W638:Y638,Z638:AN638)),0)</f>
        <v>0</v>
      </c>
      <c r="N638" s="7"/>
      <c r="O638" s="1" t="e">
        <f>MAX(W638:AD638)-LARGE(W638:AD638,2)</f>
        <v>#NUM!</v>
      </c>
      <c r="P638" s="2" t="e">
        <f>O638/C638</f>
        <v>#NUM!</v>
      </c>
      <c r="Q638" s="2"/>
      <c r="R638" s="2" t="str">
        <f t="shared" ref="R638:V639" si="540">IF($C638=0,"-",W638/$C638)</f>
        <v>-</v>
      </c>
      <c r="S638" s="2" t="str">
        <f t="shared" si="540"/>
        <v>-</v>
      </c>
      <c r="T638" s="2" t="str">
        <f t="shared" si="540"/>
        <v>-</v>
      </c>
      <c r="U638" s="2" t="str">
        <f t="shared" si="540"/>
        <v>-</v>
      </c>
      <c r="V638" s="2" t="str">
        <f t="shared" si="540"/>
        <v>-</v>
      </c>
      <c r="W638" s="1"/>
      <c r="X638" s="1"/>
      <c r="Y638" s="1"/>
      <c r="Z638" s="1"/>
      <c r="AA638" s="1"/>
      <c r="AB638" s="1"/>
      <c r="AC638" s="1"/>
      <c r="AD638" s="1"/>
      <c r="AE638" s="1"/>
      <c r="AF638" s="1"/>
      <c r="AG638" s="1"/>
      <c r="AH638" s="1"/>
      <c r="AI638" s="1"/>
      <c r="AJ638" s="1"/>
      <c r="AK638" s="1"/>
      <c r="AL638" s="1"/>
      <c r="AM638" s="1"/>
      <c r="AN638" s="1"/>
      <c r="AO638" s="1"/>
      <c r="AP638" s="7"/>
      <c r="AQ638" s="7"/>
      <c r="AR638" s="7"/>
      <c r="AS638" s="7"/>
      <c r="AT638" s="2"/>
      <c r="AU638" s="2"/>
      <c r="AV638" s="2"/>
      <c r="AW638" s="2"/>
      <c r="AX638" s="2"/>
      <c r="AY638" s="136" t="s">
        <v>441</v>
      </c>
      <c r="BA638" s="136">
        <v>7</v>
      </c>
      <c r="BC638" s="91">
        <v>4</v>
      </c>
      <c r="BD638" s="93"/>
      <c r="BE638" s="136">
        <v>4013</v>
      </c>
      <c r="BF638" s="136">
        <f>BE638*100+BA638</f>
        <v>401307</v>
      </c>
      <c r="BH638" s="136" t="s">
        <v>3387</v>
      </c>
    </row>
    <row r="639" spans="1:60" s="136" customFormat="1">
      <c r="A639" s="136" t="s">
        <v>1697</v>
      </c>
      <c r="B639" s="136" t="s">
        <v>549</v>
      </c>
      <c r="C639" s="1">
        <f>SUM(W639:AN639)</f>
        <v>0</v>
      </c>
      <c r="D639" s="1"/>
      <c r="E639" s="1"/>
      <c r="F639" s="1"/>
      <c r="G639" s="1"/>
      <c r="H639" s="1"/>
      <c r="I639" s="1"/>
      <c r="J639" s="1"/>
      <c r="K639" s="7" t="e">
        <f>RANK(W639,(W639:Y639,Z639:AN639))</f>
        <v>#N/A</v>
      </c>
      <c r="L639" s="7" t="e">
        <f>RANK(X639,(W639:Y639,Z639:AN639))</f>
        <v>#N/A</v>
      </c>
      <c r="M639" s="7">
        <f>IF(Y639&gt;0,RANK(Y639,(W639:Y639,Z639:AN639)),0)</f>
        <v>0</v>
      </c>
      <c r="N639" s="7"/>
      <c r="O639" s="1" t="e">
        <f>MAX(W639:AD639)-LARGE(W639:AD639,2)</f>
        <v>#NUM!</v>
      </c>
      <c r="P639" s="2" t="e">
        <f>O639/C639</f>
        <v>#NUM!</v>
      </c>
      <c r="Q639" s="2"/>
      <c r="R639" s="2" t="str">
        <f t="shared" si="540"/>
        <v>-</v>
      </c>
      <c r="S639" s="2" t="str">
        <f t="shared" si="540"/>
        <v>-</v>
      </c>
      <c r="T639" s="2" t="str">
        <f t="shared" si="540"/>
        <v>-</v>
      </c>
      <c r="U639" s="2" t="str">
        <f t="shared" si="540"/>
        <v>-</v>
      </c>
      <c r="V639" s="2" t="str">
        <f t="shared" si="540"/>
        <v>-</v>
      </c>
      <c r="W639" s="1"/>
      <c r="X639" s="1"/>
      <c r="Y639" s="1"/>
      <c r="Z639" s="1"/>
      <c r="AA639" s="1"/>
      <c r="AB639" s="1"/>
      <c r="AC639" s="1"/>
      <c r="AD639" s="1"/>
      <c r="AE639" s="1"/>
      <c r="AF639" s="1"/>
      <c r="AG639" s="1"/>
      <c r="AH639" s="1"/>
      <c r="AI639" s="1"/>
      <c r="AJ639" s="1"/>
      <c r="AK639" s="1"/>
      <c r="AL639" s="1"/>
      <c r="AM639" s="1"/>
      <c r="AN639" s="1"/>
      <c r="AO639" s="1"/>
      <c r="AP639" s="7"/>
      <c r="AQ639" s="7"/>
      <c r="AR639" s="7"/>
      <c r="AS639" s="7"/>
      <c r="AT639" s="2"/>
      <c r="AU639" s="2"/>
      <c r="AV639" s="2"/>
      <c r="AW639" s="2"/>
      <c r="AX639" s="2"/>
      <c r="AY639" s="136" t="s">
        <v>3456</v>
      </c>
      <c r="BA639" s="136">
        <v>8</v>
      </c>
      <c r="BC639" s="91">
        <v>4</v>
      </c>
      <c r="BD639" s="93"/>
      <c r="BE639" s="136">
        <v>4013</v>
      </c>
      <c r="BF639" s="136">
        <f>BE639*100+BA639</f>
        <v>401308</v>
      </c>
      <c r="BH639" s="136" t="s">
        <v>3387</v>
      </c>
    </row>
    <row r="640" spans="1:60">
      <c r="A640" t="s">
        <v>1697</v>
      </c>
      <c r="B640" t="s">
        <v>549</v>
      </c>
      <c r="C640" s="1">
        <f t="shared" si="531"/>
        <v>0</v>
      </c>
      <c r="D640" s="1"/>
      <c r="E640" s="1"/>
      <c r="F640" s="1"/>
      <c r="G640" s="1"/>
      <c r="H640" s="1"/>
      <c r="I640" s="1"/>
      <c r="J640" s="1"/>
      <c r="K640" s="7" t="e">
        <f>RANK(W640,(W640:Y640,Z640:AN640))</f>
        <v>#N/A</v>
      </c>
      <c r="L640" s="7" t="e">
        <f>RANK(X640,(W640:Y640,Z640:AN640))</f>
        <v>#N/A</v>
      </c>
      <c r="M640" s="7">
        <f>IF(Y640&gt;0,RANK(Y640,(W640:Y640,Z640:AN640)),0)</f>
        <v>0</v>
      </c>
      <c r="N640" s="7"/>
      <c r="O640" s="1" t="e">
        <f t="shared" si="532"/>
        <v>#NUM!</v>
      </c>
      <c r="P640" s="2" t="e">
        <f t="shared" si="533"/>
        <v>#NUM!</v>
      </c>
      <c r="Q640" s="2"/>
      <c r="R640" s="2" t="str">
        <f t="shared" si="534"/>
        <v>-</v>
      </c>
      <c r="S640" s="2" t="str">
        <f t="shared" si="535"/>
        <v>-</v>
      </c>
      <c r="T640" s="2" t="str">
        <f t="shared" si="536"/>
        <v>-</v>
      </c>
      <c r="U640" s="2" t="str">
        <f t="shared" si="537"/>
        <v>-</v>
      </c>
      <c r="V640" s="2" t="str">
        <f t="shared" si="538"/>
        <v>-</v>
      </c>
      <c r="AH640" s="1"/>
      <c r="AI640" s="1"/>
      <c r="AK640" s="1"/>
      <c r="AL640" s="1"/>
      <c r="AM640" s="1"/>
      <c r="AN640" s="1"/>
      <c r="AO640" s="1"/>
      <c r="AP640" s="7"/>
      <c r="AQ640" s="7"/>
      <c r="AR640" s="7"/>
      <c r="AS640" s="7"/>
      <c r="AT640" s="2"/>
      <c r="AU640" s="2"/>
      <c r="AV640" s="2"/>
      <c r="AW640" s="2"/>
      <c r="AX640" s="2"/>
      <c r="AY640" t="s">
        <v>3455</v>
      </c>
      <c r="BA640">
        <v>9</v>
      </c>
      <c r="BC640" s="91">
        <v>4</v>
      </c>
      <c r="BD640" s="93"/>
      <c r="BE640">
        <v>4013</v>
      </c>
      <c r="BF640">
        <f t="shared" si="530"/>
        <v>401309</v>
      </c>
      <c r="BH640" t="s">
        <v>3387</v>
      </c>
    </row>
    <row r="641" spans="1:60" s="136" customFormat="1">
      <c r="A641" s="136" t="s">
        <v>1141</v>
      </c>
      <c r="B641" s="136" t="s">
        <v>549</v>
      </c>
      <c r="C641" s="1">
        <f t="shared" si="531"/>
        <v>0</v>
      </c>
      <c r="D641" s="1"/>
      <c r="E641" s="1"/>
      <c r="F641" s="1"/>
      <c r="G641" s="1"/>
      <c r="H641" s="1"/>
      <c r="I641" s="1"/>
      <c r="J641" s="1"/>
      <c r="K641" s="7" t="e">
        <f>RANK(W641,(W641:Y641,Z641:AN641))</f>
        <v>#N/A</v>
      </c>
      <c r="L641" s="7" t="e">
        <f>RANK(X641,(W641:Y641,Z641:AN641))</f>
        <v>#N/A</v>
      </c>
      <c r="M641" s="7">
        <f>IF(Y641&gt;0,RANK(Y641,(W641:Y641,Z641:AN641)),0)</f>
        <v>0</v>
      </c>
      <c r="N641" s="7"/>
      <c r="O641" s="1" t="e">
        <f t="shared" si="532"/>
        <v>#NUM!</v>
      </c>
      <c r="P641" s="2" t="e">
        <f t="shared" si="533"/>
        <v>#NUM!</v>
      </c>
      <c r="Q641" s="2"/>
      <c r="R641" s="2" t="str">
        <f t="shared" si="534"/>
        <v>-</v>
      </c>
      <c r="S641" s="2" t="str">
        <f t="shared" si="535"/>
        <v>-</v>
      </c>
      <c r="T641" s="2" t="str">
        <f t="shared" si="536"/>
        <v>-</v>
      </c>
      <c r="U641" s="2" t="str">
        <f t="shared" si="537"/>
        <v>-</v>
      </c>
      <c r="V641" s="2" t="str">
        <f t="shared" si="538"/>
        <v>-</v>
      </c>
      <c r="W641" s="1"/>
      <c r="X641" s="1"/>
      <c r="Y641" s="1"/>
      <c r="Z641" s="1"/>
      <c r="AA641" s="1"/>
      <c r="AB641" s="1"/>
      <c r="AC641" s="1"/>
      <c r="AD641" s="1"/>
      <c r="AE641" s="1"/>
      <c r="AF641" s="1"/>
      <c r="AG641" s="1"/>
      <c r="AH641" s="1"/>
      <c r="AI641" s="1"/>
      <c r="AJ641" s="1"/>
      <c r="AK641" s="1"/>
      <c r="AL641" s="1"/>
      <c r="AM641" s="1"/>
      <c r="AN641" s="1"/>
      <c r="AO641" s="1"/>
      <c r="AP641" s="7"/>
      <c r="AQ641" s="7"/>
      <c r="AR641" s="7"/>
      <c r="AS641" s="7"/>
      <c r="AT641" s="2"/>
      <c r="AU641" s="2"/>
      <c r="AV641" s="2"/>
      <c r="AW641" s="2"/>
      <c r="AX641" s="2"/>
      <c r="AY641" s="136" t="s">
        <v>3459</v>
      </c>
      <c r="BA641" s="136">
        <v>1</v>
      </c>
      <c r="BC641" s="91">
        <v>4</v>
      </c>
      <c r="BD641" s="93"/>
      <c r="BE641" s="136">
        <v>4013</v>
      </c>
      <c r="BF641" s="136">
        <f t="shared" si="530"/>
        <v>401301</v>
      </c>
      <c r="BH641" s="136" t="s">
        <v>3387</v>
      </c>
    </row>
    <row r="642" spans="1:60" s="136" customFormat="1">
      <c r="A642" s="136" t="s">
        <v>1141</v>
      </c>
      <c r="B642" s="136" t="s">
        <v>549</v>
      </c>
      <c r="C642" s="1">
        <f>SUM(W642:AN642)</f>
        <v>0</v>
      </c>
      <c r="D642" s="1"/>
      <c r="E642" s="1"/>
      <c r="F642" s="1"/>
      <c r="G642" s="1"/>
      <c r="H642" s="1"/>
      <c r="I642" s="1"/>
      <c r="J642" s="1"/>
      <c r="K642" s="7" t="e">
        <f>RANK(W642,(W642:Y642,Z642:AN642))</f>
        <v>#N/A</v>
      </c>
      <c r="L642" s="7" t="e">
        <f>RANK(X642,(W642:Y642,Z642:AN642))</f>
        <v>#N/A</v>
      </c>
      <c r="M642" s="7">
        <f>IF(Y642&gt;0,RANK(Y642,(W642:Y642,Z642:AN642)),0)</f>
        <v>0</v>
      </c>
      <c r="N642" s="7"/>
      <c r="O642" s="1" t="e">
        <f>MAX(W642:AD642)-LARGE(W642:AD642,2)</f>
        <v>#NUM!</v>
      </c>
      <c r="P642" s="2" t="e">
        <f>O642/C642</f>
        <v>#NUM!</v>
      </c>
      <c r="Q642" s="2"/>
      <c r="R642" s="2" t="str">
        <f>IF($C642=0,"-",W642/$C642)</f>
        <v>-</v>
      </c>
      <c r="S642" s="2" t="str">
        <f>IF($C642=0,"-",X642/$C642)</f>
        <v>-</v>
      </c>
      <c r="T642" s="2" t="str">
        <f>IF($C642=0,"-",Y642/$C642)</f>
        <v>-</v>
      </c>
      <c r="U642" s="2" t="str">
        <f>IF($C642=0,"-",Z642/$C642)</f>
        <v>-</v>
      </c>
      <c r="V642" s="2" t="str">
        <f>IF($C642=0,"-",AA642/$C642)</f>
        <v>-</v>
      </c>
      <c r="W642" s="1"/>
      <c r="X642" s="1"/>
      <c r="Y642" s="1"/>
      <c r="Z642" s="1"/>
      <c r="AA642" s="1"/>
      <c r="AB642" s="1"/>
      <c r="AC642" s="1"/>
      <c r="AD642" s="1"/>
      <c r="AE642" s="1"/>
      <c r="AF642" s="1"/>
      <c r="AG642" s="1"/>
      <c r="AH642" s="1"/>
      <c r="AI642" s="1"/>
      <c r="AJ642" s="1"/>
      <c r="AK642" s="1"/>
      <c r="AL642" s="1"/>
      <c r="AM642" s="1"/>
      <c r="AN642" s="1"/>
      <c r="AO642" s="1"/>
      <c r="AP642" s="7"/>
      <c r="AQ642" s="7"/>
      <c r="AR642" s="7"/>
      <c r="AS642" s="7"/>
      <c r="AT642" s="2"/>
      <c r="AU642" s="2"/>
      <c r="AV642" s="2"/>
      <c r="AW642" s="2"/>
      <c r="AX642" s="2"/>
      <c r="AY642" s="136" t="s">
        <v>3460</v>
      </c>
      <c r="BA642" s="136">
        <v>4</v>
      </c>
      <c r="BC642" s="91">
        <v>4</v>
      </c>
      <c r="BD642" s="93"/>
      <c r="BE642" s="136">
        <v>4013</v>
      </c>
      <c r="BF642" s="136">
        <f>BE642*100+BA642</f>
        <v>401304</v>
      </c>
      <c r="BH642" s="136" t="s">
        <v>3387</v>
      </c>
    </row>
    <row r="643" spans="1:60">
      <c r="A643" t="s">
        <v>2456</v>
      </c>
      <c r="B643" t="s">
        <v>549</v>
      </c>
      <c r="C643" s="1">
        <f t="shared" si="531"/>
        <v>0</v>
      </c>
      <c r="D643" s="1"/>
      <c r="E643" s="1"/>
      <c r="F643" s="1"/>
      <c r="G643" s="1"/>
      <c r="H643" s="1"/>
      <c r="I643" s="1"/>
      <c r="J643" s="1"/>
      <c r="K643" s="7" t="e">
        <f>RANK(W643,(W643:Y643,Z643:AN643))</f>
        <v>#N/A</v>
      </c>
      <c r="L643" s="7" t="e">
        <f>RANK(X643,(W643:Y643,Z643:AN643))</f>
        <v>#N/A</v>
      </c>
      <c r="M643" s="7">
        <f>IF(Y643&gt;0,RANK(Y643,(W643:Y643,Z643:AN643)),0)</f>
        <v>0</v>
      </c>
      <c r="N643" s="7"/>
      <c r="O643" s="1" t="e">
        <f t="shared" si="532"/>
        <v>#NUM!</v>
      </c>
      <c r="P643" s="2" t="e">
        <f t="shared" si="533"/>
        <v>#NUM!</v>
      </c>
      <c r="Q643" s="2"/>
      <c r="R643" s="2" t="str">
        <f t="shared" si="534"/>
        <v>-</v>
      </c>
      <c r="S643" s="2" t="str">
        <f t="shared" si="535"/>
        <v>-</v>
      </c>
      <c r="T643" s="2" t="str">
        <f t="shared" si="536"/>
        <v>-</v>
      </c>
      <c r="U643" s="2" t="str">
        <f t="shared" si="537"/>
        <v>-</v>
      </c>
      <c r="V643" s="2" t="str">
        <f t="shared" si="538"/>
        <v>-</v>
      </c>
      <c r="AH643" s="1"/>
      <c r="AI643" s="1"/>
      <c r="AK643" s="1"/>
      <c r="AL643" s="1"/>
      <c r="AM643" s="1"/>
      <c r="AN643" s="1"/>
      <c r="AO643" s="1"/>
      <c r="AP643" s="7"/>
      <c r="AQ643" s="7"/>
      <c r="AR643" s="7"/>
      <c r="AS643" s="7"/>
      <c r="AT643" s="2"/>
      <c r="AU643" s="2"/>
      <c r="AV643" s="2"/>
      <c r="AW643" s="2"/>
      <c r="AX643" s="2"/>
      <c r="AY643" t="s">
        <v>3466</v>
      </c>
      <c r="BA643">
        <v>1</v>
      </c>
      <c r="BC643" s="91">
        <v>4</v>
      </c>
      <c r="BD643" s="93"/>
      <c r="BE643">
        <v>4019</v>
      </c>
      <c r="BF643">
        <f t="shared" si="530"/>
        <v>401901</v>
      </c>
      <c r="BH643" t="s">
        <v>3387</v>
      </c>
    </row>
    <row r="644" spans="1:60" s="136" customFormat="1">
      <c r="A644" s="136" t="s">
        <v>2456</v>
      </c>
      <c r="B644" s="136" t="s">
        <v>549</v>
      </c>
      <c r="C644" s="1">
        <f>SUM(W644:AN644)</f>
        <v>0</v>
      </c>
      <c r="D644" s="1"/>
      <c r="E644" s="1"/>
      <c r="F644" s="1"/>
      <c r="G644" s="1"/>
      <c r="H644" s="1"/>
      <c r="I644" s="1"/>
      <c r="J644" s="1"/>
      <c r="K644" s="7" t="e">
        <f>RANK(W644,(W644:Y644,Z644:AN644))</f>
        <v>#N/A</v>
      </c>
      <c r="L644" s="7" t="e">
        <f>RANK(X644,(W644:Y644,Z644:AN644))</f>
        <v>#N/A</v>
      </c>
      <c r="M644" s="7">
        <f>IF(Y644&gt;0,RANK(Y644,(W644:Y644,Z644:AN644)),0)</f>
        <v>0</v>
      </c>
      <c r="N644" s="7"/>
      <c r="O644" s="1" t="e">
        <f>MAX(W644:AD644)-LARGE(W644:AD644,2)</f>
        <v>#NUM!</v>
      </c>
      <c r="P644" s="2" t="e">
        <f>O644/C644</f>
        <v>#NUM!</v>
      </c>
      <c r="Q644" s="2"/>
      <c r="R644" s="2" t="str">
        <f>IF($C644=0,"-",W644/$C644)</f>
        <v>-</v>
      </c>
      <c r="S644" s="2" t="str">
        <f>IF($C644=0,"-",X644/$C644)</f>
        <v>-</v>
      </c>
      <c r="T644" s="2" t="str">
        <f>IF($C644=0,"-",Y644/$C644)</f>
        <v>-</v>
      </c>
      <c r="U644" s="2" t="str">
        <f>IF($C644=0,"-",Z644/$C644)</f>
        <v>-</v>
      </c>
      <c r="V644" s="2" t="str">
        <f>IF($C644=0,"-",AA644/$C644)</f>
        <v>-</v>
      </c>
      <c r="W644" s="1"/>
      <c r="X644" s="1"/>
      <c r="Y644" s="1"/>
      <c r="Z644" s="1"/>
      <c r="AA644" s="1"/>
      <c r="AB644" s="1"/>
      <c r="AC644" s="1"/>
      <c r="AD644" s="1"/>
      <c r="AE644" s="1"/>
      <c r="AF644" s="1"/>
      <c r="AG644" s="1"/>
      <c r="AH644" s="1"/>
      <c r="AI644" s="1"/>
      <c r="AJ644" s="1"/>
      <c r="AK644" s="1"/>
      <c r="AL644" s="1"/>
      <c r="AM644" s="1"/>
      <c r="AN644" s="1"/>
      <c r="AO644" s="1"/>
      <c r="AP644" s="7"/>
      <c r="AQ644" s="7"/>
      <c r="AR644" s="7"/>
      <c r="AS644" s="7"/>
      <c r="AT644" s="2"/>
      <c r="AU644" s="2"/>
      <c r="AV644" s="2"/>
      <c r="AW644" s="2"/>
      <c r="AX644" s="2"/>
      <c r="AY644" s="136" t="s">
        <v>3467</v>
      </c>
      <c r="BA644" s="136">
        <v>2</v>
      </c>
      <c r="BC644" s="91">
        <v>4</v>
      </c>
      <c r="BD644" s="93"/>
      <c r="BE644" s="136">
        <v>4019</v>
      </c>
      <c r="BF644" s="136">
        <f>BE644*100+BA644</f>
        <v>401902</v>
      </c>
      <c r="BH644" s="136" t="s">
        <v>3387</v>
      </c>
    </row>
    <row r="645" spans="1:60">
      <c r="A645" t="s">
        <v>2456</v>
      </c>
      <c r="B645" t="s">
        <v>549</v>
      </c>
      <c r="C645" s="1">
        <f t="shared" si="531"/>
        <v>0</v>
      </c>
      <c r="D645" s="1"/>
      <c r="E645" s="1"/>
      <c r="F645" s="1"/>
      <c r="G645" s="1"/>
      <c r="H645" s="1"/>
      <c r="I645" s="1"/>
      <c r="J645" s="1"/>
      <c r="K645" s="7" t="e">
        <f>RANK(W645,(W645:Y645,Z645:AN645))</f>
        <v>#N/A</v>
      </c>
      <c r="L645" s="7" t="e">
        <f>RANK(X645,(W645:Y645,Z645:AN645))</f>
        <v>#N/A</v>
      </c>
      <c r="M645" s="7">
        <f>IF(Y645&gt;0,RANK(Y645,(W645:Y645,Z645:AN645)),0)</f>
        <v>0</v>
      </c>
      <c r="N645" s="7"/>
      <c r="O645" s="1" t="e">
        <f t="shared" si="532"/>
        <v>#NUM!</v>
      </c>
      <c r="P645" s="2" t="e">
        <f t="shared" si="533"/>
        <v>#NUM!</v>
      </c>
      <c r="Q645" s="2"/>
      <c r="R645" s="2" t="str">
        <f t="shared" si="534"/>
        <v>-</v>
      </c>
      <c r="S645" s="2" t="str">
        <f t="shared" si="535"/>
        <v>-</v>
      </c>
      <c r="T645" s="2" t="str">
        <f t="shared" si="536"/>
        <v>-</v>
      </c>
      <c r="U645" s="2" t="str">
        <f t="shared" si="537"/>
        <v>-</v>
      </c>
      <c r="V645" s="2" t="str">
        <f t="shared" si="538"/>
        <v>-</v>
      </c>
      <c r="AH645" s="1"/>
      <c r="AI645" s="1"/>
      <c r="AK645" s="1"/>
      <c r="AL645" s="1"/>
      <c r="AM645" s="1"/>
      <c r="AN645" s="1"/>
      <c r="AO645" s="1"/>
      <c r="AP645" s="7"/>
      <c r="AQ645" s="7"/>
      <c r="AR645" s="7"/>
      <c r="AS645" s="7"/>
      <c r="AT645" s="2"/>
      <c r="AU645" s="2"/>
      <c r="AV645" s="2"/>
      <c r="AW645" s="2"/>
      <c r="AX645" s="2"/>
      <c r="AY645" t="s">
        <v>3468</v>
      </c>
      <c r="BA645">
        <v>3</v>
      </c>
      <c r="BC645" s="91">
        <v>4</v>
      </c>
      <c r="BD645" s="93"/>
      <c r="BE645">
        <v>4019</v>
      </c>
      <c r="BF645">
        <f t="shared" si="530"/>
        <v>401903</v>
      </c>
      <c r="BH645" t="s">
        <v>3387</v>
      </c>
    </row>
    <row r="646" spans="1:60">
      <c r="A646" t="s">
        <v>698</v>
      </c>
      <c r="B646" t="s">
        <v>549</v>
      </c>
      <c r="C646" s="1">
        <f t="shared" si="531"/>
        <v>0</v>
      </c>
      <c r="D646" s="1"/>
      <c r="E646" s="1"/>
      <c r="F646" s="1"/>
      <c r="G646" s="1"/>
      <c r="H646" s="1"/>
      <c r="I646" s="1"/>
      <c r="J646" s="1"/>
      <c r="K646" s="7" t="e">
        <f>RANK(W646,(W646:Y646,Z646:AN646))</f>
        <v>#N/A</v>
      </c>
      <c r="L646" s="7" t="e">
        <f>RANK(X646,(W646:Y646,Z646:AN646))</f>
        <v>#N/A</v>
      </c>
      <c r="M646" s="7">
        <f>IF(Y646&gt;0,RANK(Y646,(W646:Y646,Z646:AN646)),0)</f>
        <v>0</v>
      </c>
      <c r="N646" s="7"/>
      <c r="O646" s="1" t="e">
        <f t="shared" si="532"/>
        <v>#NUM!</v>
      </c>
      <c r="P646" s="2" t="e">
        <f t="shared" si="533"/>
        <v>#NUM!</v>
      </c>
      <c r="Q646" s="2"/>
      <c r="R646" s="2" t="str">
        <f t="shared" si="534"/>
        <v>-</v>
      </c>
      <c r="S646" s="2" t="str">
        <f t="shared" si="535"/>
        <v>-</v>
      </c>
      <c r="T646" s="2" t="str">
        <f t="shared" si="536"/>
        <v>-</v>
      </c>
      <c r="U646" s="2" t="str">
        <f t="shared" si="537"/>
        <v>-</v>
      </c>
      <c r="V646" s="2" t="str">
        <f t="shared" si="538"/>
        <v>-</v>
      </c>
      <c r="AH646" s="1"/>
      <c r="AI646" s="1"/>
      <c r="AK646" s="1"/>
      <c r="AL646" s="1"/>
      <c r="AM646" s="1"/>
      <c r="AN646" s="1"/>
      <c r="AO646" s="1"/>
      <c r="AP646" s="7"/>
      <c r="AQ646" s="7"/>
      <c r="AR646" s="7"/>
      <c r="AS646" s="7"/>
      <c r="AT646" s="2"/>
      <c r="AU646" s="2"/>
      <c r="AV646" s="2"/>
      <c r="AW646" s="2"/>
      <c r="AX646" s="2"/>
      <c r="AY646" t="s">
        <v>442</v>
      </c>
      <c r="BA646">
        <v>1</v>
      </c>
      <c r="BC646" s="91">
        <v>4</v>
      </c>
      <c r="BD646" s="93"/>
      <c r="BE646">
        <v>4021</v>
      </c>
      <c r="BF646">
        <f t="shared" si="530"/>
        <v>402101</v>
      </c>
      <c r="BH646" t="s">
        <v>3387</v>
      </c>
    </row>
    <row r="647" spans="1:60">
      <c r="A647" t="s">
        <v>698</v>
      </c>
      <c r="B647" t="s">
        <v>549</v>
      </c>
      <c r="C647" s="1">
        <f t="shared" si="531"/>
        <v>0</v>
      </c>
      <c r="D647" s="1"/>
      <c r="E647" s="1"/>
      <c r="F647" s="1"/>
      <c r="G647" s="1"/>
      <c r="H647" s="1"/>
      <c r="I647" s="1"/>
      <c r="J647" s="1"/>
      <c r="K647" s="7" t="e">
        <f>RANK(W647,(W647:Y647,Z647:AN647))</f>
        <v>#N/A</v>
      </c>
      <c r="L647" s="7" t="e">
        <f>RANK(X647,(W647:Y647,Z647:AN647))</f>
        <v>#N/A</v>
      </c>
      <c r="M647" s="7">
        <f>IF(Y647&gt;0,RANK(Y647,(W647:Y647,Z647:AN647)),0)</f>
        <v>0</v>
      </c>
      <c r="N647" s="7"/>
      <c r="O647" s="1" t="e">
        <f t="shared" si="532"/>
        <v>#NUM!</v>
      </c>
      <c r="P647" s="2" t="e">
        <f t="shared" si="533"/>
        <v>#NUM!</v>
      </c>
      <c r="Q647" s="2"/>
      <c r="R647" s="2" t="str">
        <f t="shared" si="534"/>
        <v>-</v>
      </c>
      <c r="S647" s="2" t="str">
        <f t="shared" si="535"/>
        <v>-</v>
      </c>
      <c r="T647" s="2" t="str">
        <f t="shared" si="536"/>
        <v>-</v>
      </c>
      <c r="U647" s="2" t="str">
        <f t="shared" si="537"/>
        <v>-</v>
      </c>
      <c r="V647" s="2" t="str">
        <f t="shared" si="538"/>
        <v>-</v>
      </c>
      <c r="AH647" s="1"/>
      <c r="AI647" s="1"/>
      <c r="AK647" s="1"/>
      <c r="AL647" s="1"/>
      <c r="AM647" s="1"/>
      <c r="AN647" s="1"/>
      <c r="AO647" s="1"/>
      <c r="AP647" s="7"/>
      <c r="AQ647" s="7"/>
      <c r="AR647" s="7"/>
      <c r="AS647" s="7"/>
      <c r="AT647" s="2"/>
      <c r="AU647" s="2"/>
      <c r="AV647" s="2"/>
      <c r="AW647" s="2"/>
      <c r="AX647" s="2"/>
      <c r="AY647" t="s">
        <v>3464</v>
      </c>
      <c r="BA647">
        <v>3</v>
      </c>
      <c r="BC647" s="91">
        <v>4</v>
      </c>
      <c r="BD647" s="93"/>
      <c r="BE647">
        <v>4021</v>
      </c>
      <c r="BF647">
        <f t="shared" si="530"/>
        <v>402103</v>
      </c>
      <c r="BH647" t="s">
        <v>3387</v>
      </c>
    </row>
    <row r="648" spans="1:60">
      <c r="A648" t="s">
        <v>698</v>
      </c>
      <c r="B648" t="s">
        <v>549</v>
      </c>
      <c r="C648" s="1">
        <f t="shared" si="531"/>
        <v>0</v>
      </c>
      <c r="D648" s="1"/>
      <c r="E648" s="1"/>
      <c r="F648" s="1"/>
      <c r="G648" s="1"/>
      <c r="H648" s="1"/>
      <c r="I648" s="1"/>
      <c r="J648" s="1"/>
      <c r="K648" s="7" t="e">
        <f>RANK(W648,(W648:Y648,Z648:AN648))</f>
        <v>#N/A</v>
      </c>
      <c r="L648" s="7" t="e">
        <f>RANK(X648,(W648:Y648,Z648:AN648))</f>
        <v>#N/A</v>
      </c>
      <c r="M648" s="7">
        <f>IF(Y648&gt;0,RANK(Y648,(W648:Y648,Z648:AN648)),0)</f>
        <v>0</v>
      </c>
      <c r="N648" s="7"/>
      <c r="O648" s="1" t="e">
        <f t="shared" si="532"/>
        <v>#NUM!</v>
      </c>
      <c r="P648" s="2" t="e">
        <f t="shared" si="533"/>
        <v>#NUM!</v>
      </c>
      <c r="Q648" s="2"/>
      <c r="R648" s="2" t="str">
        <f t="shared" si="534"/>
        <v>-</v>
      </c>
      <c r="S648" s="2" t="str">
        <f t="shared" si="535"/>
        <v>-</v>
      </c>
      <c r="T648" s="2" t="str">
        <f t="shared" si="536"/>
        <v>-</v>
      </c>
      <c r="U648" s="2" t="str">
        <f t="shared" si="537"/>
        <v>-</v>
      </c>
      <c r="V648" s="2" t="str">
        <f t="shared" si="538"/>
        <v>-</v>
      </c>
      <c r="AH648" s="1"/>
      <c r="AI648" s="1"/>
      <c r="AK648" s="1"/>
      <c r="AL648" s="1"/>
      <c r="AM648" s="1"/>
      <c r="AN648" s="1"/>
      <c r="AO648" s="1"/>
      <c r="AP648" s="7"/>
      <c r="AQ648" s="7"/>
      <c r="AR648" s="7"/>
      <c r="AS648" s="7"/>
      <c r="AT648" s="2"/>
      <c r="AU648" s="2"/>
      <c r="AV648" s="2"/>
      <c r="AW648" s="2"/>
      <c r="AX648" s="2"/>
      <c r="AY648" t="s">
        <v>3465</v>
      </c>
      <c r="BA648">
        <v>4</v>
      </c>
      <c r="BC648" s="91">
        <v>4</v>
      </c>
      <c r="BD648" s="93"/>
      <c r="BE648">
        <v>4021</v>
      </c>
      <c r="BF648">
        <f t="shared" si="530"/>
        <v>402104</v>
      </c>
      <c r="BH648" t="s">
        <v>3387</v>
      </c>
    </row>
    <row r="649" spans="1:60">
      <c r="A649" t="s">
        <v>47</v>
      </c>
      <c r="B649" t="s">
        <v>549</v>
      </c>
      <c r="C649" s="1">
        <f t="shared" si="531"/>
        <v>0</v>
      </c>
      <c r="D649" s="1"/>
      <c r="E649" s="1"/>
      <c r="F649" s="1"/>
      <c r="G649" s="1"/>
      <c r="H649" s="1"/>
      <c r="I649" s="1"/>
      <c r="J649" s="1"/>
      <c r="K649" s="7" t="e">
        <f>RANK(W649,(W649:Y649,Z649:AN649))</f>
        <v>#N/A</v>
      </c>
      <c r="L649" s="7" t="e">
        <f>RANK(X649,(W649:Y649,Z649:AN649))</f>
        <v>#N/A</v>
      </c>
      <c r="M649" s="7">
        <f>IF(Y649&gt;0,RANK(Y649,(W649:Y649,Z649:AN649)),0)</f>
        <v>0</v>
      </c>
      <c r="N649" s="7"/>
      <c r="O649" s="1" t="e">
        <f t="shared" si="532"/>
        <v>#NUM!</v>
      </c>
      <c r="P649" s="2" t="e">
        <f t="shared" si="533"/>
        <v>#NUM!</v>
      </c>
      <c r="Q649" s="2"/>
      <c r="R649" s="2" t="str">
        <f t="shared" si="534"/>
        <v>-</v>
      </c>
      <c r="S649" s="2" t="str">
        <f t="shared" si="535"/>
        <v>-</v>
      </c>
      <c r="T649" s="2" t="str">
        <f t="shared" si="536"/>
        <v>-</v>
      </c>
      <c r="U649" s="2" t="str">
        <f t="shared" si="537"/>
        <v>-</v>
      </c>
      <c r="V649" s="2" t="str">
        <f t="shared" si="538"/>
        <v>-</v>
      </c>
      <c r="AH649" s="1"/>
      <c r="AI649" s="1"/>
      <c r="AK649" s="1"/>
      <c r="AL649" s="1"/>
      <c r="AM649" s="1"/>
      <c r="AN649" s="1"/>
      <c r="AO649" s="1"/>
      <c r="AP649" s="7"/>
      <c r="AQ649" s="7"/>
      <c r="AR649" s="7"/>
      <c r="AS649" s="7"/>
      <c r="AT649" s="2"/>
      <c r="AU649" s="2"/>
      <c r="AV649" s="2"/>
      <c r="AW649" s="2"/>
      <c r="AX649" s="2"/>
      <c r="AY649" t="s">
        <v>172</v>
      </c>
      <c r="BA649">
        <v>7</v>
      </c>
      <c r="BC649" s="91">
        <v>4</v>
      </c>
      <c r="BD649" s="93"/>
      <c r="BE649">
        <v>4023</v>
      </c>
      <c r="BF649">
        <f t="shared" si="530"/>
        <v>402307</v>
      </c>
      <c r="BH649" t="s">
        <v>3387</v>
      </c>
    </row>
    <row r="650" spans="1:60">
      <c r="A650" t="s">
        <v>47</v>
      </c>
      <c r="B650" t="s">
        <v>549</v>
      </c>
      <c r="C650" s="1">
        <f t="shared" si="531"/>
        <v>0</v>
      </c>
      <c r="D650" s="1"/>
      <c r="E650" s="1"/>
      <c r="F650" s="1"/>
      <c r="G650" s="1"/>
      <c r="H650" s="1"/>
      <c r="I650" s="1"/>
      <c r="J650" s="1"/>
      <c r="K650" s="7" t="e">
        <f>RANK(W650,(W650:Y650,Z650:AN650))</f>
        <v>#N/A</v>
      </c>
      <c r="L650" s="7" t="e">
        <f>RANK(X650,(W650:Y650,Z650:AN650))</f>
        <v>#N/A</v>
      </c>
      <c r="M650" s="7">
        <f>IF(Y650&gt;0,RANK(Y650,(W650:Y650,Z650:AN650)),0)</f>
        <v>0</v>
      </c>
      <c r="N650" s="7"/>
      <c r="O650" s="1" t="e">
        <f t="shared" si="532"/>
        <v>#NUM!</v>
      </c>
      <c r="P650" s="2" t="e">
        <f t="shared" si="533"/>
        <v>#NUM!</v>
      </c>
      <c r="Q650" s="2"/>
      <c r="R650" s="2" t="str">
        <f t="shared" si="534"/>
        <v>-</v>
      </c>
      <c r="S650" s="2" t="str">
        <f t="shared" si="535"/>
        <v>-</v>
      </c>
      <c r="T650" s="2" t="str">
        <f t="shared" si="536"/>
        <v>-</v>
      </c>
      <c r="U650" s="2" t="str">
        <f t="shared" si="537"/>
        <v>-</v>
      </c>
      <c r="V650" s="2" t="str">
        <f t="shared" si="538"/>
        <v>-</v>
      </c>
      <c r="AH650" s="1"/>
      <c r="AI650" s="1"/>
      <c r="AK650" s="1"/>
      <c r="AL650" s="1"/>
      <c r="AM650" s="1"/>
      <c r="AN650" s="1"/>
      <c r="AO650" s="1"/>
      <c r="AP650" s="7"/>
      <c r="AQ650" s="7"/>
      <c r="AR650" s="7"/>
      <c r="AS650" s="7"/>
      <c r="AT650" s="2"/>
      <c r="AU650" s="2"/>
      <c r="AV650" s="2"/>
      <c r="AW650" s="2"/>
      <c r="AX650" s="2"/>
      <c r="AY650" t="s">
        <v>1591</v>
      </c>
      <c r="BA650">
        <v>8</v>
      </c>
      <c r="BC650" s="91">
        <v>4</v>
      </c>
      <c r="BD650" s="93"/>
      <c r="BE650">
        <v>4023</v>
      </c>
      <c r="BF650">
        <f t="shared" si="530"/>
        <v>402308</v>
      </c>
      <c r="BH650" t="s">
        <v>3387</v>
      </c>
    </row>
    <row r="651" spans="1:60" s="136" customFormat="1">
      <c r="A651" s="136" t="s">
        <v>2260</v>
      </c>
      <c r="B651" s="136" t="s">
        <v>549</v>
      </c>
      <c r="C651" s="1">
        <f>SUM(W651:AN651)</f>
        <v>0</v>
      </c>
      <c r="D651" s="1"/>
      <c r="E651" s="1"/>
      <c r="F651" s="1"/>
      <c r="G651" s="1"/>
      <c r="H651" s="1"/>
      <c r="I651" s="1"/>
      <c r="J651" s="1"/>
      <c r="K651" s="7" t="e">
        <f>RANK(W651,(W651:Y651,Z651:AN651))</f>
        <v>#N/A</v>
      </c>
      <c r="L651" s="7" t="e">
        <f>RANK(X651,(W651:Y651,Z651:AN651))</f>
        <v>#N/A</v>
      </c>
      <c r="M651" s="7">
        <f>IF(Y651&gt;0,RANK(Y651,(W651:Y651,Z651:AN651)),0)</f>
        <v>0</v>
      </c>
      <c r="N651" s="7"/>
      <c r="O651" s="1" t="e">
        <f>MAX(W651:AD651)-LARGE(W651:AD651,2)</f>
        <v>#NUM!</v>
      </c>
      <c r="P651" s="2" t="e">
        <f>O651/C651</f>
        <v>#NUM!</v>
      </c>
      <c r="Q651" s="2"/>
      <c r="R651" s="2" t="str">
        <f t="shared" ref="R651:V652" si="541">IF($C651=0,"-",W651/$C651)</f>
        <v>-</v>
      </c>
      <c r="S651" s="2" t="str">
        <f t="shared" si="541"/>
        <v>-</v>
      </c>
      <c r="T651" s="2" t="str">
        <f t="shared" si="541"/>
        <v>-</v>
      </c>
      <c r="U651" s="2" t="str">
        <f t="shared" si="541"/>
        <v>-</v>
      </c>
      <c r="V651" s="2" t="str">
        <f t="shared" si="541"/>
        <v>-</v>
      </c>
      <c r="W651" s="1"/>
      <c r="X651" s="1"/>
      <c r="Y651" s="1"/>
      <c r="Z651" s="1"/>
      <c r="AA651" s="1"/>
      <c r="AB651" s="1"/>
      <c r="AC651" s="1"/>
      <c r="AD651" s="1"/>
      <c r="AE651" s="1"/>
      <c r="AF651" s="1"/>
      <c r="AG651" s="1"/>
      <c r="AH651" s="1"/>
      <c r="AI651" s="1"/>
      <c r="AJ651" s="1"/>
      <c r="AK651" s="1"/>
      <c r="AL651" s="1"/>
      <c r="AM651" s="1"/>
      <c r="AN651" s="1"/>
      <c r="AO651" s="1"/>
      <c r="AP651" s="7"/>
      <c r="AQ651" s="7"/>
      <c r="AR651" s="7"/>
      <c r="AS651" s="7"/>
      <c r="AT651" s="2"/>
      <c r="AU651" s="2"/>
      <c r="AV651" s="2"/>
      <c r="AW651" s="2"/>
      <c r="AX651" s="2"/>
      <c r="AY651" s="136" t="s">
        <v>51</v>
      </c>
      <c r="BA651" s="136">
        <v>1</v>
      </c>
      <c r="BC651" s="91">
        <v>4</v>
      </c>
      <c r="BD651" s="93"/>
      <c r="BE651" s="136">
        <v>4025</v>
      </c>
      <c r="BF651" s="136">
        <f>BE651*100+BA651</f>
        <v>402501</v>
      </c>
      <c r="BH651" s="136" t="s">
        <v>3387</v>
      </c>
    </row>
    <row r="652" spans="1:60" s="136" customFormat="1">
      <c r="A652" s="136" t="s">
        <v>2260</v>
      </c>
      <c r="B652" s="136" t="s">
        <v>549</v>
      </c>
      <c r="C652" s="1">
        <f>SUM(W652:AN652)</f>
        <v>0</v>
      </c>
      <c r="D652" s="1"/>
      <c r="E652" s="1"/>
      <c r="F652" s="1"/>
      <c r="G652" s="1"/>
      <c r="H652" s="1"/>
      <c r="I652" s="1"/>
      <c r="J652" s="1"/>
      <c r="K652" s="7" t="e">
        <f>RANK(W652,(W652:Y652,Z652:AN652))</f>
        <v>#N/A</v>
      </c>
      <c r="L652" s="7" t="e">
        <f>RANK(X652,(W652:Y652,Z652:AN652))</f>
        <v>#N/A</v>
      </c>
      <c r="M652" s="7">
        <f>IF(Y652&gt;0,RANK(Y652,(W652:Y652,Z652:AN652)),0)</f>
        <v>0</v>
      </c>
      <c r="N652" s="7"/>
      <c r="O652" s="1" t="e">
        <f>MAX(W652:AD652)-LARGE(W652:AD652,2)</f>
        <v>#NUM!</v>
      </c>
      <c r="P652" s="2" t="e">
        <f>O652/C652</f>
        <v>#NUM!</v>
      </c>
      <c r="Q652" s="2"/>
      <c r="R652" s="2" t="str">
        <f t="shared" si="541"/>
        <v>-</v>
      </c>
      <c r="S652" s="2" t="str">
        <f t="shared" si="541"/>
        <v>-</v>
      </c>
      <c r="T652" s="2" t="str">
        <f t="shared" si="541"/>
        <v>-</v>
      </c>
      <c r="U652" s="2" t="str">
        <f t="shared" si="541"/>
        <v>-</v>
      </c>
      <c r="V652" s="2" t="str">
        <f t="shared" si="541"/>
        <v>-</v>
      </c>
      <c r="W652" s="1"/>
      <c r="X652" s="1"/>
      <c r="Y652" s="1"/>
      <c r="Z652" s="1"/>
      <c r="AA652" s="48"/>
      <c r="AB652" s="1"/>
      <c r="AC652" s="1"/>
      <c r="AD652" s="1"/>
      <c r="AE652" s="1"/>
      <c r="AF652" s="1"/>
      <c r="AG652" s="1"/>
      <c r="AH652" s="1"/>
      <c r="AI652" s="1"/>
      <c r="AJ652" s="1"/>
      <c r="AK652" s="1"/>
      <c r="AL652" s="1"/>
      <c r="AM652" s="1"/>
      <c r="AN652" s="1"/>
      <c r="AO652" s="1"/>
      <c r="AP652" s="7"/>
      <c r="AQ652" s="7"/>
      <c r="AR652" s="7"/>
      <c r="AS652" s="7"/>
      <c r="AT652" s="2"/>
      <c r="AU652" s="2"/>
      <c r="AV652" s="2"/>
      <c r="AW652" s="2"/>
      <c r="AX652" s="2"/>
      <c r="AY652" s="136" t="s">
        <v>3461</v>
      </c>
      <c r="BA652" s="136">
        <v>4</v>
      </c>
      <c r="BC652" s="91">
        <v>4</v>
      </c>
      <c r="BD652" s="93"/>
      <c r="BE652" s="136">
        <v>4025</v>
      </c>
      <c r="BF652" s="136">
        <f>BE652*100+BA652</f>
        <v>402504</v>
      </c>
      <c r="BH652" s="136" t="s">
        <v>3387</v>
      </c>
    </row>
    <row r="653" spans="1:60">
      <c r="A653" t="s">
        <v>2877</v>
      </c>
      <c r="B653" t="s">
        <v>549</v>
      </c>
      <c r="C653" s="1">
        <f t="shared" si="531"/>
        <v>0</v>
      </c>
      <c r="D653" s="1"/>
      <c r="E653" s="1"/>
      <c r="F653" s="1"/>
      <c r="G653" s="1"/>
      <c r="H653" s="1"/>
      <c r="I653" s="1"/>
      <c r="J653" s="1"/>
      <c r="K653" s="7" t="e">
        <f>RANK(W653,(W653:Y653,Z653:AN653))</f>
        <v>#N/A</v>
      </c>
      <c r="L653" s="7" t="e">
        <f>RANK(X653,(W653:Y653,Z653:AN653))</f>
        <v>#N/A</v>
      </c>
      <c r="M653" s="7">
        <f>IF(Y653&gt;0,RANK(Y653,(W653:Y653,Z653:AN653)),0)</f>
        <v>0</v>
      </c>
      <c r="N653" s="7"/>
      <c r="O653" s="1" t="e">
        <f t="shared" si="532"/>
        <v>#NUM!</v>
      </c>
      <c r="P653" s="2" t="e">
        <f t="shared" si="533"/>
        <v>#NUM!</v>
      </c>
      <c r="Q653" s="2"/>
      <c r="R653" s="2" t="str">
        <f t="shared" si="534"/>
        <v>-</v>
      </c>
      <c r="S653" s="2" t="str">
        <f t="shared" si="535"/>
        <v>-</v>
      </c>
      <c r="T653" s="2" t="str">
        <f t="shared" si="536"/>
        <v>-</v>
      </c>
      <c r="U653" s="2" t="str">
        <f t="shared" si="537"/>
        <v>-</v>
      </c>
      <c r="V653" s="2" t="str">
        <f t="shared" si="538"/>
        <v>-</v>
      </c>
      <c r="AH653" s="1"/>
      <c r="AI653" s="1"/>
      <c r="AK653" s="1"/>
      <c r="AL653" s="1"/>
      <c r="AM653" s="1"/>
      <c r="AN653" s="1"/>
      <c r="AO653" s="1"/>
      <c r="AP653" s="7"/>
      <c r="AQ653" s="7"/>
      <c r="AR653" s="7"/>
      <c r="AS653" s="7"/>
      <c r="AT653" s="2"/>
      <c r="AU653" s="2"/>
      <c r="AV653" s="2"/>
      <c r="AW653" s="2"/>
      <c r="AX653" s="2"/>
      <c r="AY653" t="s">
        <v>3457</v>
      </c>
      <c r="BA653">
        <v>3</v>
      </c>
      <c r="BC653" s="91">
        <v>4</v>
      </c>
      <c r="BD653" s="93"/>
      <c r="BE653">
        <v>4027</v>
      </c>
      <c r="BF653">
        <f t="shared" si="530"/>
        <v>402703</v>
      </c>
      <c r="BH653" t="s">
        <v>3387</v>
      </c>
    </row>
    <row r="654" spans="1:60">
      <c r="A654" t="s">
        <v>2877</v>
      </c>
      <c r="B654" t="s">
        <v>549</v>
      </c>
      <c r="C654" s="1">
        <f t="shared" si="531"/>
        <v>0</v>
      </c>
      <c r="D654" s="1"/>
      <c r="E654" s="1"/>
      <c r="F654" s="1"/>
      <c r="G654" s="1"/>
      <c r="H654" s="1"/>
      <c r="I654" s="1"/>
      <c r="J654" s="1"/>
      <c r="K654" s="7" t="e">
        <f>RANK(W654,(W654:Y654,Z654:AN654))</f>
        <v>#N/A</v>
      </c>
      <c r="L654" s="7" t="e">
        <f>RANK(X654,(W654:Y654,Z654:AN654))</f>
        <v>#N/A</v>
      </c>
      <c r="M654" s="7">
        <f>IF(Y654&gt;0,RANK(Y654,(W654:Y654,Z654:AN654)),0)</f>
        <v>0</v>
      </c>
      <c r="N654" s="7"/>
      <c r="O654" s="1" t="e">
        <f t="shared" si="532"/>
        <v>#NUM!</v>
      </c>
      <c r="P654" s="2" t="e">
        <f t="shared" si="533"/>
        <v>#NUM!</v>
      </c>
      <c r="Q654" s="2"/>
      <c r="R654" s="2" t="str">
        <f t="shared" si="534"/>
        <v>-</v>
      </c>
      <c r="S654" s="2" t="str">
        <f t="shared" si="535"/>
        <v>-</v>
      </c>
      <c r="T654" s="2" t="str">
        <f t="shared" si="536"/>
        <v>-</v>
      </c>
      <c r="U654" s="2" t="str">
        <f t="shared" si="537"/>
        <v>-</v>
      </c>
      <c r="V654" s="2" t="str">
        <f t="shared" si="538"/>
        <v>-</v>
      </c>
      <c r="AA654" s="48"/>
      <c r="AH654" s="1"/>
      <c r="AI654" s="1"/>
      <c r="AK654" s="1"/>
      <c r="AL654" s="1"/>
      <c r="AM654" s="1"/>
      <c r="AN654" s="1"/>
      <c r="AO654" s="1"/>
      <c r="AP654" s="7"/>
      <c r="AQ654" s="7"/>
      <c r="AR654" s="7"/>
      <c r="AS654" s="7"/>
      <c r="AT654" s="2"/>
      <c r="AU654" s="2"/>
      <c r="AV654" s="2"/>
      <c r="AW654" s="2"/>
      <c r="AX654" s="2"/>
      <c r="AY654" t="s">
        <v>3458</v>
      </c>
      <c r="BA654">
        <v>4</v>
      </c>
      <c r="BC654" s="91">
        <v>4</v>
      </c>
      <c r="BD654" s="93"/>
      <c r="BE654" s="136">
        <v>4027</v>
      </c>
      <c r="BF654">
        <f t="shared" si="530"/>
        <v>402704</v>
      </c>
      <c r="BH654" t="s">
        <v>3387</v>
      </c>
    </row>
    <row r="655" spans="1:60" s="162" customFormat="1">
      <c r="C655" s="1"/>
      <c r="D655" s="1"/>
      <c r="E655" s="1"/>
      <c r="F655" s="1"/>
      <c r="G655" s="1"/>
      <c r="H655" s="1"/>
      <c r="I655" s="1"/>
      <c r="J655" s="1"/>
      <c r="K655" s="7"/>
      <c r="L655" s="7"/>
      <c r="M655" s="7"/>
      <c r="N655" s="7"/>
      <c r="O655" s="1"/>
      <c r="P655" s="2"/>
      <c r="Q655" s="2"/>
      <c r="R655" s="2"/>
      <c r="S655" s="2"/>
      <c r="T655" s="2"/>
      <c r="U655" s="2"/>
      <c r="V655" s="2"/>
      <c r="W655" s="1"/>
      <c r="X655" s="1"/>
      <c r="Y655" s="1"/>
      <c r="Z655" s="1"/>
      <c r="AA655" s="48"/>
      <c r="AB655" s="1"/>
      <c r="AC655" s="1"/>
      <c r="AD655" s="1"/>
      <c r="AE655" s="1"/>
      <c r="AF655" s="1"/>
      <c r="AG655" s="1"/>
      <c r="AH655" s="1"/>
      <c r="AI655" s="1"/>
      <c r="AJ655" s="1"/>
      <c r="AK655" s="1"/>
      <c r="AL655" s="1"/>
      <c r="AM655" s="1"/>
      <c r="AN655" s="1"/>
      <c r="AO655" s="1"/>
      <c r="AP655" s="7"/>
      <c r="AQ655" s="7"/>
      <c r="AR655" s="7"/>
      <c r="AS655" s="7"/>
      <c r="AT655" s="2"/>
      <c r="AU655" s="2"/>
      <c r="AV655" s="2"/>
      <c r="AW655" s="2"/>
      <c r="AX655" s="2"/>
      <c r="BC655" s="91"/>
      <c r="BD655" s="93"/>
    </row>
    <row r="656" spans="1:60" s="162" customFormat="1">
      <c r="A656" s="47" t="s">
        <v>1833</v>
      </c>
      <c r="C656" s="1"/>
      <c r="D656" s="1"/>
      <c r="E656" s="1"/>
      <c r="F656" s="1"/>
      <c r="G656" s="1"/>
      <c r="H656" s="1"/>
      <c r="I656" s="1"/>
      <c r="J656" s="1"/>
      <c r="K656" s="7"/>
      <c r="L656" s="7"/>
      <c r="M656" s="7"/>
      <c r="N656" s="7"/>
      <c r="O656" s="1"/>
      <c r="P656" s="2"/>
      <c r="Q656" s="2"/>
      <c r="R656" s="2"/>
      <c r="S656" s="2"/>
      <c r="T656" s="2"/>
      <c r="U656" s="2"/>
      <c r="V656" s="2"/>
      <c r="W656" s="1"/>
      <c r="X656" s="1"/>
      <c r="Y656" s="1"/>
      <c r="Z656" s="1"/>
      <c r="AA656" s="48"/>
      <c r="AB656" s="1"/>
      <c r="AC656" s="1"/>
      <c r="AD656" s="1"/>
      <c r="AE656" s="1"/>
      <c r="AF656" s="1"/>
      <c r="AG656" s="1"/>
      <c r="AH656" s="1"/>
      <c r="AI656" s="1"/>
      <c r="AJ656" s="1"/>
      <c r="AK656" s="1"/>
      <c r="AL656" s="1"/>
      <c r="AM656" s="1"/>
      <c r="AN656" s="1"/>
      <c r="AO656" s="1"/>
      <c r="AP656" s="7"/>
      <c r="AQ656" s="7"/>
      <c r="AR656" s="7"/>
      <c r="AS656" s="7"/>
      <c r="AT656" s="2"/>
      <c r="AU656" s="2"/>
      <c r="AV656" s="2"/>
      <c r="AW656" s="2"/>
      <c r="AX656" s="2"/>
      <c r="BC656" s="91"/>
      <c r="BD656" s="93"/>
    </row>
    <row r="657" spans="1:60" s="162" customFormat="1">
      <c r="A657" s="162" t="s">
        <v>2771</v>
      </c>
      <c r="B657" s="162" t="s">
        <v>206</v>
      </c>
      <c r="C657" s="1">
        <f>SUM(W657:AN657)</f>
        <v>3100</v>
      </c>
      <c r="D657" s="1"/>
      <c r="E657" s="1"/>
      <c r="F657" s="1"/>
      <c r="G657" s="1"/>
      <c r="H657" s="1"/>
      <c r="I657" s="1"/>
      <c r="J657" s="1"/>
      <c r="K657" s="7" t="e">
        <f>RANK(W657,(W657:Y657,Z657:AN657))</f>
        <v>#N/A</v>
      </c>
      <c r="L657" s="7">
        <f>RANK(X657,(W657:Y657,Z657:AN657))</f>
        <v>4</v>
      </c>
      <c r="M657" s="7">
        <f>IF(Y657&gt;0,RANK(Y657,(W657:Y657,Z657:AN657)),0)</f>
        <v>1</v>
      </c>
      <c r="N657" s="7"/>
      <c r="O657" s="1">
        <f>MAX(W657:AD657)-LARGE(W657:AD657,2)</f>
        <v>1821</v>
      </c>
      <c r="P657" s="2">
        <f>O657/C657</f>
        <v>0.58741935483870966</v>
      </c>
      <c r="Q657" s="2"/>
      <c r="R657" s="2">
        <f>IF($C657=0,"-",W657/$C657)</f>
        <v>0</v>
      </c>
      <c r="S657" s="2">
        <f>IF($C657=0,"-",X657/$C657)</f>
        <v>3.9032258064516129E-2</v>
      </c>
      <c r="T657" s="2">
        <f>IF($C657=0,"-",Y657/$C657)</f>
        <v>0.7216129032258064</v>
      </c>
      <c r="U657" s="2">
        <f>IF($C657=0,"-",Z657/$C657)</f>
        <v>0.10516129032258065</v>
      </c>
      <c r="V657" s="2">
        <f>IF($C657=0,"-",AA657/$C657)</f>
        <v>0.13419354838709677</v>
      </c>
      <c r="W657" s="1"/>
      <c r="X657" s="1">
        <v>121</v>
      </c>
      <c r="Y657" s="1">
        <v>2237</v>
      </c>
      <c r="Z657" s="1">
        <v>326</v>
      </c>
      <c r="AA657" s="48">
        <v>416</v>
      </c>
      <c r="AB657" s="1"/>
      <c r="AC657" s="1"/>
      <c r="AD657" s="1"/>
      <c r="AE657" s="1"/>
      <c r="AF657" s="1"/>
      <c r="AG657" s="1"/>
      <c r="AH657" s="1"/>
      <c r="AI657" s="1"/>
      <c r="AJ657" s="1"/>
      <c r="AK657" s="1"/>
      <c r="AL657" s="1"/>
      <c r="AM657" s="1"/>
      <c r="AN657" s="1"/>
      <c r="AO657" s="1"/>
      <c r="AP657" s="7"/>
      <c r="AQ657" s="7"/>
      <c r="AR657" s="7"/>
      <c r="AS657" s="7"/>
      <c r="AT657" s="2"/>
      <c r="AU657" s="2"/>
      <c r="AV657" s="2"/>
      <c r="AW657" s="2"/>
      <c r="AX657" s="2"/>
      <c r="AY657" s="162" t="str">
        <f t="shared" ref="AY657:AY667" si="542">A657&amp;" "&amp;"CD"&amp;BA657</f>
        <v>Crawford CD3</v>
      </c>
      <c r="BA657" s="162">
        <v>3</v>
      </c>
      <c r="BC657" s="91">
        <v>5</v>
      </c>
      <c r="BD657" s="93"/>
      <c r="BE657" s="162">
        <v>5033</v>
      </c>
      <c r="BF657" s="162">
        <f t="shared" ref="BF657:BF667" si="543">BE657*100+BA657</f>
        <v>503303</v>
      </c>
      <c r="BH657" s="162" t="s">
        <v>3387</v>
      </c>
    </row>
    <row r="658" spans="1:60" s="162" customFormat="1">
      <c r="A658" s="162" t="s">
        <v>2771</v>
      </c>
      <c r="B658" s="162" t="s">
        <v>206</v>
      </c>
      <c r="C658" s="1">
        <f t="shared" ref="C658:C667" si="544">SUM(W658:AN658)</f>
        <v>1413</v>
      </c>
      <c r="D658" s="1"/>
      <c r="E658" s="1"/>
      <c r="F658" s="1"/>
      <c r="G658" s="1"/>
      <c r="H658" s="1"/>
      <c r="I658" s="1"/>
      <c r="J658" s="1"/>
      <c r="K658" s="7" t="e">
        <f>RANK(W658,(W658:Y658,Z658:AN658))</f>
        <v>#N/A</v>
      </c>
      <c r="L658" s="7">
        <f>RANK(X658,(W658:Y658,Z658:AN658))</f>
        <v>4</v>
      </c>
      <c r="M658" s="7">
        <f>IF(Y658&gt;0,RANK(Y658,(W658:Y658,Z658:AN658)),0)</f>
        <v>1</v>
      </c>
      <c r="N658" s="7"/>
      <c r="O658" s="1">
        <f t="shared" ref="O658:O667" si="545">MAX(W658:AD658)-LARGE(W658:AD658,2)</f>
        <v>839</v>
      </c>
      <c r="P658" s="2">
        <f t="shared" ref="P658:P667" si="546">O658/C658</f>
        <v>0.59377211606510971</v>
      </c>
      <c r="Q658" s="2"/>
      <c r="R658" s="2">
        <f t="shared" ref="R658:R667" si="547">IF($C658=0,"-",W658/$C658)</f>
        <v>0</v>
      </c>
      <c r="S658" s="2">
        <f t="shared" ref="S658:S667" si="548">IF($C658=0,"-",X658/$C658)</f>
        <v>5.024769992922859E-2</v>
      </c>
      <c r="T658" s="2">
        <f t="shared" ref="T658:T667" si="549">IF($C658=0,"-",Y658/$C658)</f>
        <v>0.7232837933474876</v>
      </c>
      <c r="U658" s="2">
        <f t="shared" ref="U658:U667" si="550">IF($C658=0,"-",Z658/$C658)</f>
        <v>9.6956829440905876E-2</v>
      </c>
      <c r="V658" s="2">
        <f t="shared" ref="V658:V667" si="551">IF($C658=0,"-",AA658/$C658)</f>
        <v>0.12951167728237792</v>
      </c>
      <c r="W658" s="1"/>
      <c r="X658" s="1">
        <v>71</v>
      </c>
      <c r="Y658" s="1">
        <v>1022</v>
      </c>
      <c r="Z658" s="1">
        <v>137</v>
      </c>
      <c r="AA658" s="48">
        <v>183</v>
      </c>
      <c r="AB658" s="1"/>
      <c r="AC658" s="1"/>
      <c r="AD658" s="1"/>
      <c r="AE658" s="1"/>
      <c r="AF658" s="1"/>
      <c r="AG658" s="1"/>
      <c r="AH658" s="1"/>
      <c r="AI658" s="1"/>
      <c r="AJ658" s="1"/>
      <c r="AK658" s="1"/>
      <c r="AL658" s="1"/>
      <c r="AM658" s="1"/>
      <c r="AN658" s="1"/>
      <c r="AO658" s="1"/>
      <c r="AP658" s="7"/>
      <c r="AQ658" s="7"/>
      <c r="AR658" s="7"/>
      <c r="AS658" s="7"/>
      <c r="AT658" s="2"/>
      <c r="AU658" s="2"/>
      <c r="AV658" s="2"/>
      <c r="AW658" s="2"/>
      <c r="AX658" s="2"/>
      <c r="AY658" s="162" t="str">
        <f t="shared" si="542"/>
        <v>Crawford CD4</v>
      </c>
      <c r="BA658" s="162">
        <v>4</v>
      </c>
      <c r="BC658" s="91">
        <v>5</v>
      </c>
      <c r="BD658" s="93"/>
      <c r="BE658" s="162">
        <v>5033</v>
      </c>
      <c r="BF658" s="162">
        <f t="shared" si="543"/>
        <v>503304</v>
      </c>
      <c r="BH658" s="162" t="s">
        <v>3387</v>
      </c>
    </row>
    <row r="659" spans="1:60" s="162" customFormat="1">
      <c r="A659" s="162" t="s">
        <v>2535</v>
      </c>
      <c r="B659" s="162" t="s">
        <v>206</v>
      </c>
      <c r="C659" s="1">
        <f t="shared" si="544"/>
        <v>15</v>
      </c>
      <c r="D659" s="1"/>
      <c r="E659" s="1"/>
      <c r="F659" s="1"/>
      <c r="G659" s="1"/>
      <c r="H659" s="1"/>
      <c r="I659" s="1"/>
      <c r="J659" s="1"/>
      <c r="K659" s="7" t="e">
        <f>RANK(W659,(W659:Y659,Z659:AN659))</f>
        <v>#N/A</v>
      </c>
      <c r="L659" s="7">
        <f>RANK(X659,(W659:Y659,Z659:AN659))</f>
        <v>4</v>
      </c>
      <c r="M659" s="7">
        <f>IF(Y659&gt;0,RANK(Y659,(W659:Y659,Z659:AN659)),0)</f>
        <v>1</v>
      </c>
      <c r="N659" s="7"/>
      <c r="O659" s="1">
        <f t="shared" si="545"/>
        <v>0</v>
      </c>
      <c r="P659" s="2">
        <f t="shared" si="546"/>
        <v>0</v>
      </c>
      <c r="Q659" s="2"/>
      <c r="R659" s="2">
        <f t="shared" si="547"/>
        <v>0</v>
      </c>
      <c r="S659" s="2">
        <f t="shared" si="548"/>
        <v>6.6666666666666666E-2</v>
      </c>
      <c r="T659" s="2">
        <f t="shared" si="549"/>
        <v>0.4</v>
      </c>
      <c r="U659" s="2">
        <f t="shared" si="550"/>
        <v>0.13333333333333333</v>
      </c>
      <c r="V659" s="2">
        <f t="shared" si="551"/>
        <v>0.4</v>
      </c>
      <c r="W659" s="1"/>
      <c r="X659" s="1">
        <v>1</v>
      </c>
      <c r="Y659" s="1">
        <v>6</v>
      </c>
      <c r="Z659" s="1">
        <v>2</v>
      </c>
      <c r="AA659" s="48">
        <v>6</v>
      </c>
      <c r="AB659" s="1"/>
      <c r="AC659" s="1"/>
      <c r="AD659" s="1"/>
      <c r="AE659" s="1"/>
      <c r="AF659" s="1"/>
      <c r="AG659" s="1"/>
      <c r="AH659" s="1"/>
      <c r="AI659" s="1"/>
      <c r="AJ659" s="1"/>
      <c r="AK659" s="1"/>
      <c r="AL659" s="1"/>
      <c r="AM659" s="1"/>
      <c r="AN659" s="1"/>
      <c r="AO659" s="1"/>
      <c r="AP659" s="7"/>
      <c r="AQ659" s="7"/>
      <c r="AR659" s="7"/>
      <c r="AS659" s="7"/>
      <c r="AT659" s="2"/>
      <c r="AU659" s="2"/>
      <c r="AV659" s="2"/>
      <c r="AW659" s="2"/>
      <c r="AX659" s="2"/>
      <c r="AY659" s="162" t="str">
        <f t="shared" si="542"/>
        <v>Jefferson CD1</v>
      </c>
      <c r="BA659" s="162">
        <v>1</v>
      </c>
      <c r="BC659" s="91">
        <v>5</v>
      </c>
      <c r="BD659" s="93"/>
      <c r="BE659" s="162">
        <v>5069</v>
      </c>
      <c r="BF659" s="162">
        <f t="shared" si="543"/>
        <v>506901</v>
      </c>
      <c r="BH659" s="162" t="s">
        <v>3387</v>
      </c>
    </row>
    <row r="660" spans="1:60" s="162" customFormat="1">
      <c r="A660" s="162" t="s">
        <v>2535</v>
      </c>
      <c r="B660" s="162" t="s">
        <v>206</v>
      </c>
      <c r="C660" s="1">
        <f t="shared" si="544"/>
        <v>1653</v>
      </c>
      <c r="D660" s="1"/>
      <c r="E660" s="1"/>
      <c r="F660" s="1"/>
      <c r="G660" s="1"/>
      <c r="H660" s="1"/>
      <c r="I660" s="1"/>
      <c r="J660" s="1"/>
      <c r="K660" s="7" t="e">
        <f>RANK(W660,(W660:Y660,Z660:AN660))</f>
        <v>#N/A</v>
      </c>
      <c r="L660" s="7">
        <f>RANK(X660,(W660:Y660,Z660:AN660))</f>
        <v>4</v>
      </c>
      <c r="M660" s="7">
        <f>IF(Y660&gt;0,RANK(Y660,(W660:Y660,Z660:AN660)),0)</f>
        <v>1</v>
      </c>
      <c r="N660" s="7"/>
      <c r="O660" s="1">
        <f t="shared" si="545"/>
        <v>939</v>
      </c>
      <c r="P660" s="2">
        <f t="shared" si="546"/>
        <v>0.56805807622504534</v>
      </c>
      <c r="Q660" s="2"/>
      <c r="R660" s="2">
        <f t="shared" si="547"/>
        <v>0</v>
      </c>
      <c r="S660" s="2">
        <f t="shared" si="548"/>
        <v>5.6261343012704176E-2</v>
      </c>
      <c r="T660" s="2">
        <f t="shared" si="549"/>
        <v>0.7071990320629159</v>
      </c>
      <c r="U660" s="2">
        <f t="shared" si="550"/>
        <v>9.7398669086509376E-2</v>
      </c>
      <c r="V660" s="2">
        <f t="shared" si="551"/>
        <v>0.13914095583787053</v>
      </c>
      <c r="W660" s="1"/>
      <c r="X660" s="1">
        <v>93</v>
      </c>
      <c r="Y660" s="1">
        <v>1169</v>
      </c>
      <c r="Z660" s="1">
        <v>161</v>
      </c>
      <c r="AA660" s="48">
        <v>230</v>
      </c>
      <c r="AB660" s="1"/>
      <c r="AC660" s="1"/>
      <c r="AD660" s="1"/>
      <c r="AE660" s="1"/>
      <c r="AF660" s="1"/>
      <c r="AG660" s="1"/>
      <c r="AH660" s="1"/>
      <c r="AI660" s="1"/>
      <c r="AJ660" s="1"/>
      <c r="AK660" s="1"/>
      <c r="AL660" s="1"/>
      <c r="AM660" s="1"/>
      <c r="AN660" s="1"/>
      <c r="AO660" s="1"/>
      <c r="AP660" s="7"/>
      <c r="AQ660" s="7"/>
      <c r="AR660" s="7"/>
      <c r="AS660" s="7"/>
      <c r="AT660" s="2"/>
      <c r="AU660" s="2"/>
      <c r="AV660" s="2"/>
      <c r="AW660" s="2"/>
      <c r="AX660" s="2"/>
      <c r="AY660" s="162" t="str">
        <f t="shared" si="542"/>
        <v>Jefferson CD4</v>
      </c>
      <c r="BA660" s="162">
        <v>4</v>
      </c>
      <c r="BC660" s="91">
        <v>5</v>
      </c>
      <c r="BD660" s="93"/>
      <c r="BE660" s="162">
        <v>5069</v>
      </c>
      <c r="BF660" s="162">
        <f t="shared" si="543"/>
        <v>506904</v>
      </c>
      <c r="BH660" s="162" t="s">
        <v>3387</v>
      </c>
    </row>
    <row r="661" spans="1:60" s="162" customFormat="1">
      <c r="A661" s="162" t="s">
        <v>2535</v>
      </c>
      <c r="B661" s="162" t="s">
        <v>206</v>
      </c>
      <c r="C661" s="1">
        <f>SUM(W661:AN661)</f>
        <v>62</v>
      </c>
      <c r="D661" s="1"/>
      <c r="E661" s="1"/>
      <c r="F661" s="1"/>
      <c r="G661" s="1"/>
      <c r="H661" s="1"/>
      <c r="I661" s="1"/>
      <c r="J661" s="1"/>
      <c r="K661" s="7" t="e">
        <f>RANK(W661,(W661:Y661,Z661:AN661))</f>
        <v>#N/A</v>
      </c>
      <c r="L661" s="7">
        <f>RANK(X661,(W661:Y661,Z661:AN661))</f>
        <v>2</v>
      </c>
      <c r="M661" s="7">
        <f>IF(Y661&gt;0,RANK(Y661,(W661:Y661,Z661:AN661)),0)</f>
        <v>1</v>
      </c>
      <c r="N661" s="7"/>
      <c r="O661" s="1">
        <f>MAX(W661:AD661)-LARGE(W661:AD661,2)</f>
        <v>39</v>
      </c>
      <c r="P661" s="2">
        <f>O661/C661</f>
        <v>0.62903225806451613</v>
      </c>
      <c r="Q661" s="2"/>
      <c r="R661" s="2">
        <f>IF($C661=0,"-",W661/$C661)</f>
        <v>0</v>
      </c>
      <c r="S661" s="2">
        <f>IF($C661=0,"-",X661/$C661)</f>
        <v>9.6774193548387094E-2</v>
      </c>
      <c r="T661" s="2">
        <f>IF($C661=0,"-",Y661/$C661)</f>
        <v>0.72580645161290325</v>
      </c>
      <c r="U661" s="2">
        <f>IF($C661=0,"-",Z661/$C661)</f>
        <v>8.0645161290322578E-2</v>
      </c>
      <c r="V661" s="2">
        <f>IF($C661=0,"-",AA661/$C661)</f>
        <v>9.6774193548387094E-2</v>
      </c>
      <c r="W661" s="1"/>
      <c r="X661" s="1">
        <v>6</v>
      </c>
      <c r="Y661" s="1">
        <v>45</v>
      </c>
      <c r="Z661" s="1">
        <v>5</v>
      </c>
      <c r="AA661" s="48">
        <v>6</v>
      </c>
      <c r="AB661" s="1"/>
      <c r="AC661" s="1"/>
      <c r="AD661" s="1"/>
      <c r="AE661" s="1"/>
      <c r="AF661" s="1"/>
      <c r="AG661" s="1"/>
      <c r="AH661" s="1"/>
      <c r="AI661" s="1"/>
      <c r="AJ661" s="1"/>
      <c r="AK661" s="1"/>
      <c r="AL661" s="1"/>
      <c r="AM661" s="1"/>
      <c r="AN661" s="1"/>
      <c r="AO661" s="1"/>
      <c r="AP661" s="7"/>
      <c r="AQ661" s="7"/>
      <c r="AR661" s="7"/>
      <c r="AS661" s="7"/>
      <c r="AT661" s="2"/>
      <c r="AU661" s="2"/>
      <c r="AV661" s="2"/>
      <c r="AW661" s="2"/>
      <c r="AX661" s="2"/>
      <c r="AY661" s="162" t="str">
        <f>A661&amp;" "&amp;"CD"&amp;BA661</f>
        <v>Jefferson CD0</v>
      </c>
      <c r="BA661" s="162">
        <v>0</v>
      </c>
      <c r="BC661" s="91">
        <v>5</v>
      </c>
      <c r="BD661" s="93"/>
      <c r="BE661" s="162">
        <v>5069</v>
      </c>
      <c r="BF661" s="162">
        <f>BE661*100+BA661</f>
        <v>506900</v>
      </c>
      <c r="BH661" s="162" t="s">
        <v>3387</v>
      </c>
    </row>
    <row r="662" spans="1:60" s="162" customFormat="1">
      <c r="A662" s="162" t="s">
        <v>2567</v>
      </c>
      <c r="B662" s="162" t="s">
        <v>206</v>
      </c>
      <c r="C662" s="1">
        <f t="shared" si="544"/>
        <v>256</v>
      </c>
      <c r="D662" s="1"/>
      <c r="E662" s="1"/>
      <c r="F662" s="1"/>
      <c r="G662" s="1"/>
      <c r="H662" s="1"/>
      <c r="I662" s="1"/>
      <c r="J662" s="1"/>
      <c r="K662" s="7" t="e">
        <f>RANK(W662,(W662:Y662,Z662:AN662))</f>
        <v>#N/A</v>
      </c>
      <c r="L662" s="7">
        <f>RANK(X662,(W662:Y662,Z662:AN662))</f>
        <v>4</v>
      </c>
      <c r="M662" s="7">
        <f>IF(Y662&gt;0,RANK(Y662,(W662:Y662,Z662:AN662)),0)</f>
        <v>1</v>
      </c>
      <c r="N662" s="7"/>
      <c r="O662" s="1">
        <f t="shared" si="545"/>
        <v>109</v>
      </c>
      <c r="P662" s="2">
        <f t="shared" si="546"/>
        <v>0.42578125</v>
      </c>
      <c r="Q662" s="2"/>
      <c r="R662" s="2">
        <f t="shared" si="547"/>
        <v>0</v>
      </c>
      <c r="S662" s="2">
        <f t="shared" si="548"/>
        <v>3.90625E-2</v>
      </c>
      <c r="T662" s="2">
        <f t="shared" si="549"/>
        <v>0.625</v>
      </c>
      <c r="U662" s="2">
        <f t="shared" si="550"/>
        <v>0.13671875</v>
      </c>
      <c r="V662" s="2">
        <f t="shared" si="551"/>
        <v>0.19921875</v>
      </c>
      <c r="W662" s="1"/>
      <c r="X662" s="1">
        <v>10</v>
      </c>
      <c r="Y662" s="1">
        <v>160</v>
      </c>
      <c r="Z662" s="1">
        <v>35</v>
      </c>
      <c r="AA662" s="48">
        <v>51</v>
      </c>
      <c r="AB662" s="1"/>
      <c r="AC662" s="1"/>
      <c r="AD662" s="1"/>
      <c r="AE662" s="1"/>
      <c r="AF662" s="1"/>
      <c r="AG662" s="1"/>
      <c r="AH662" s="1"/>
      <c r="AI662" s="1"/>
      <c r="AJ662" s="1"/>
      <c r="AK662" s="1"/>
      <c r="AL662" s="1"/>
      <c r="AM662" s="1"/>
      <c r="AN662" s="1"/>
      <c r="AO662" s="1"/>
      <c r="AP662" s="7"/>
      <c r="AQ662" s="7"/>
      <c r="AR662" s="7"/>
      <c r="AS662" s="7"/>
      <c r="AT662" s="2"/>
      <c r="AU662" s="2"/>
      <c r="AV662" s="2"/>
      <c r="AW662" s="2"/>
      <c r="AX662" s="2"/>
      <c r="AY662" s="162" t="str">
        <f t="shared" si="542"/>
        <v>Newton CD3</v>
      </c>
      <c r="BA662" s="162">
        <v>3</v>
      </c>
      <c r="BC662" s="91">
        <v>5</v>
      </c>
      <c r="BD662" s="93"/>
      <c r="BE662" s="162">
        <v>5101</v>
      </c>
      <c r="BF662" s="162">
        <f t="shared" si="543"/>
        <v>510103</v>
      </c>
      <c r="BH662" s="162" t="s">
        <v>3387</v>
      </c>
    </row>
    <row r="663" spans="1:60" s="162" customFormat="1">
      <c r="A663" s="162" t="s">
        <v>2567</v>
      </c>
      <c r="B663" s="162" t="s">
        <v>206</v>
      </c>
      <c r="C663" s="1">
        <f t="shared" si="544"/>
        <v>191</v>
      </c>
      <c r="D663" s="1"/>
      <c r="E663" s="1"/>
      <c r="F663" s="1"/>
      <c r="G663" s="1"/>
      <c r="H663" s="1"/>
      <c r="I663" s="1"/>
      <c r="J663" s="1"/>
      <c r="K663" s="7" t="e">
        <f>RANK(W663,(W663:Y663,Z663:AN663))</f>
        <v>#N/A</v>
      </c>
      <c r="L663" s="7">
        <f>RANK(X663,(W663:Y663,Z663:AN663))</f>
        <v>4</v>
      </c>
      <c r="M663" s="7">
        <f>IF(Y663&gt;0,RANK(Y663,(W663:Y663,Z663:AN663)),0)</f>
        <v>1</v>
      </c>
      <c r="N663" s="7"/>
      <c r="O663" s="1">
        <f t="shared" si="545"/>
        <v>82</v>
      </c>
      <c r="P663" s="2">
        <f t="shared" si="546"/>
        <v>0.4293193717277487</v>
      </c>
      <c r="Q663" s="2"/>
      <c r="R663" s="2">
        <f t="shared" si="547"/>
        <v>0</v>
      </c>
      <c r="S663" s="2">
        <f t="shared" si="548"/>
        <v>7.3298429319371722E-2</v>
      </c>
      <c r="T663" s="2">
        <f t="shared" si="549"/>
        <v>0.60732984293193715</v>
      </c>
      <c r="U663" s="2">
        <f t="shared" si="550"/>
        <v>0.17801047120418848</v>
      </c>
      <c r="V663" s="2">
        <f t="shared" si="551"/>
        <v>0.14136125654450263</v>
      </c>
      <c r="W663" s="1"/>
      <c r="X663" s="1">
        <v>14</v>
      </c>
      <c r="Y663" s="1">
        <v>116</v>
      </c>
      <c r="Z663" s="1">
        <v>34</v>
      </c>
      <c r="AA663" s="48">
        <v>27</v>
      </c>
      <c r="AB663" s="1"/>
      <c r="AC663" s="1"/>
      <c r="AD663" s="1"/>
      <c r="AE663" s="1"/>
      <c r="AF663" s="1"/>
      <c r="AG663" s="1"/>
      <c r="AH663" s="1"/>
      <c r="AI663" s="1"/>
      <c r="AJ663" s="1"/>
      <c r="AK663" s="1"/>
      <c r="AL663" s="1"/>
      <c r="AM663" s="1"/>
      <c r="AN663" s="1"/>
      <c r="AO663" s="1"/>
      <c r="AP663" s="7"/>
      <c r="AQ663" s="7"/>
      <c r="AR663" s="7"/>
      <c r="AS663" s="7"/>
      <c r="AT663" s="2"/>
      <c r="AU663" s="2"/>
      <c r="AV663" s="2"/>
      <c r="AW663" s="2"/>
      <c r="AX663" s="2"/>
      <c r="AY663" s="162" t="str">
        <f t="shared" si="542"/>
        <v>Newton CD4</v>
      </c>
      <c r="BA663" s="162">
        <v>4</v>
      </c>
      <c r="BC663" s="91">
        <v>5</v>
      </c>
      <c r="BD663" s="93"/>
      <c r="BE663" s="162">
        <v>5101</v>
      </c>
      <c r="BF663" s="162">
        <f t="shared" si="543"/>
        <v>510104</v>
      </c>
      <c r="BH663" s="162" t="s">
        <v>3387</v>
      </c>
    </row>
    <row r="664" spans="1:60" s="162" customFormat="1">
      <c r="A664" s="162" t="s">
        <v>3022</v>
      </c>
      <c r="B664" s="162" t="s">
        <v>206</v>
      </c>
      <c r="C664" s="1">
        <f t="shared" si="544"/>
        <v>1420</v>
      </c>
      <c r="D664" s="1"/>
      <c r="E664" s="1"/>
      <c r="F664" s="1"/>
      <c r="G664" s="1"/>
      <c r="H664" s="1"/>
      <c r="I664" s="1"/>
      <c r="J664" s="1"/>
      <c r="K664" s="7" t="e">
        <f>RANK(W664,(W664:Y664,Z664:AN664))</f>
        <v>#N/A</v>
      </c>
      <c r="L664" s="7">
        <f>RANK(X664,(W664:Y664,Z664:AN664))</f>
        <v>4</v>
      </c>
      <c r="M664" s="7">
        <f>IF(Y664&gt;0,RANK(Y664,(W664:Y664,Z664:AN664)),0)</f>
        <v>1</v>
      </c>
      <c r="N664" s="7"/>
      <c r="O664" s="1">
        <f t="shared" si="545"/>
        <v>532</v>
      </c>
      <c r="P664" s="2">
        <f t="shared" si="546"/>
        <v>0.37464788732394366</v>
      </c>
      <c r="Q664" s="2"/>
      <c r="R664" s="2">
        <f t="shared" si="547"/>
        <v>0</v>
      </c>
      <c r="S664" s="2">
        <f t="shared" si="548"/>
        <v>7.3239436619718309E-2</v>
      </c>
      <c r="T664" s="2">
        <f t="shared" si="549"/>
        <v>0.57816901408450705</v>
      </c>
      <c r="U664" s="2">
        <f t="shared" si="550"/>
        <v>0.20352112676056339</v>
      </c>
      <c r="V664" s="2">
        <f t="shared" si="551"/>
        <v>0.14507042253521127</v>
      </c>
      <c r="W664" s="1"/>
      <c r="X664" s="1">
        <v>104</v>
      </c>
      <c r="Y664" s="1">
        <v>821</v>
      </c>
      <c r="Z664" s="1">
        <v>289</v>
      </c>
      <c r="AA664" s="48">
        <v>206</v>
      </c>
      <c r="AB664" s="1"/>
      <c r="AC664" s="1"/>
      <c r="AD664" s="1"/>
      <c r="AE664" s="1"/>
      <c r="AF664" s="1"/>
      <c r="AG664" s="1"/>
      <c r="AH664" s="1"/>
      <c r="AI664" s="1"/>
      <c r="AJ664" s="1"/>
      <c r="AK664" s="1"/>
      <c r="AL664" s="1"/>
      <c r="AM664" s="1"/>
      <c r="AN664" s="1"/>
      <c r="AO664" s="1"/>
      <c r="AP664" s="7"/>
      <c r="AQ664" s="7"/>
      <c r="AR664" s="7"/>
      <c r="AS664" s="7"/>
      <c r="AT664" s="2"/>
      <c r="AU664" s="2"/>
      <c r="AV664" s="2"/>
      <c r="AW664" s="2"/>
      <c r="AX664" s="2"/>
      <c r="AY664" s="162" t="str">
        <f t="shared" si="542"/>
        <v>Searcy CD1</v>
      </c>
      <c r="BA664" s="162">
        <v>1</v>
      </c>
      <c r="BC664" s="91">
        <v>5</v>
      </c>
      <c r="BD664" s="93"/>
      <c r="BE664" s="162">
        <v>5129</v>
      </c>
      <c r="BF664" s="162">
        <f t="shared" si="543"/>
        <v>512901</v>
      </c>
      <c r="BH664" s="162" t="s">
        <v>3387</v>
      </c>
    </row>
    <row r="665" spans="1:60" s="162" customFormat="1">
      <c r="A665" s="162" t="s">
        <v>3022</v>
      </c>
      <c r="B665" s="162" t="s">
        <v>206</v>
      </c>
      <c r="C665" s="1">
        <f t="shared" si="544"/>
        <v>71</v>
      </c>
      <c r="D665" s="1"/>
      <c r="E665" s="1"/>
      <c r="F665" s="1"/>
      <c r="G665" s="1"/>
      <c r="H665" s="1"/>
      <c r="I665" s="1"/>
      <c r="J665" s="1"/>
      <c r="K665" s="7" t="e">
        <f>RANK(W665,(W665:Y665,Z665:AN665))</f>
        <v>#N/A</v>
      </c>
      <c r="L665" s="7">
        <f>RANK(X665,(W665:Y665,Z665:AN665))</f>
        <v>4</v>
      </c>
      <c r="M665" s="7">
        <f>IF(Y665&gt;0,RANK(Y665,(W665:Y665,Z665:AN665)),0)</f>
        <v>1</v>
      </c>
      <c r="N665" s="7"/>
      <c r="O665" s="1">
        <f t="shared" si="545"/>
        <v>18</v>
      </c>
      <c r="P665" s="2">
        <f t="shared" si="546"/>
        <v>0.25352112676056338</v>
      </c>
      <c r="Q665" s="2"/>
      <c r="R665" s="2">
        <f t="shared" si="547"/>
        <v>0</v>
      </c>
      <c r="S665" s="2">
        <f t="shared" si="548"/>
        <v>8.4507042253521125E-2</v>
      </c>
      <c r="T665" s="2">
        <f t="shared" si="549"/>
        <v>0.50704225352112675</v>
      </c>
      <c r="U665" s="2">
        <f t="shared" si="550"/>
        <v>0.25352112676056338</v>
      </c>
      <c r="V665" s="2">
        <f t="shared" si="551"/>
        <v>0.15492957746478872</v>
      </c>
      <c r="W665" s="1"/>
      <c r="X665" s="1">
        <v>6</v>
      </c>
      <c r="Y665" s="1">
        <v>36</v>
      </c>
      <c r="Z665" s="1">
        <v>18</v>
      </c>
      <c r="AA665" s="48">
        <v>11</v>
      </c>
      <c r="AB665" s="1"/>
      <c r="AC665" s="1"/>
      <c r="AD665" s="1"/>
      <c r="AE665" s="1"/>
      <c r="AF665" s="1"/>
      <c r="AG665" s="1"/>
      <c r="AH665" s="1"/>
      <c r="AI665" s="1"/>
      <c r="AJ665" s="1"/>
      <c r="AK665" s="1"/>
      <c r="AL665" s="1"/>
      <c r="AM665" s="1"/>
      <c r="AN665" s="1"/>
      <c r="AO665" s="1"/>
      <c r="AP665" s="7"/>
      <c r="AQ665" s="7"/>
      <c r="AR665" s="7"/>
      <c r="AS665" s="7"/>
      <c r="AT665" s="2"/>
      <c r="AU665" s="2"/>
      <c r="AV665" s="2"/>
      <c r="AW665" s="2"/>
      <c r="AX665" s="2"/>
      <c r="AY665" s="162" t="str">
        <f t="shared" si="542"/>
        <v>Searcy CD3</v>
      </c>
      <c r="BA665" s="162">
        <v>3</v>
      </c>
      <c r="BC665" s="91">
        <v>5</v>
      </c>
      <c r="BD665" s="93"/>
      <c r="BE665" s="162">
        <v>5129</v>
      </c>
      <c r="BF665" s="162">
        <f t="shared" si="543"/>
        <v>512903</v>
      </c>
      <c r="BH665" s="162" t="s">
        <v>3387</v>
      </c>
    </row>
    <row r="666" spans="1:60" s="162" customFormat="1">
      <c r="A666" s="162" t="s">
        <v>1862</v>
      </c>
      <c r="B666" s="162" t="s">
        <v>206</v>
      </c>
      <c r="C666" s="1">
        <f t="shared" si="544"/>
        <v>7571</v>
      </c>
      <c r="D666" s="1"/>
      <c r="E666" s="1"/>
      <c r="F666" s="1"/>
      <c r="G666" s="1"/>
      <c r="H666" s="1"/>
      <c r="I666" s="1"/>
      <c r="J666" s="1"/>
      <c r="K666" s="7" t="e">
        <f>RANK(W666,(W666:Y666,Z666:AN666))</f>
        <v>#N/A</v>
      </c>
      <c r="L666" s="7">
        <f>RANK(X666,(W666:Y666,Z666:AN666))</f>
        <v>4</v>
      </c>
      <c r="M666" s="7">
        <f>IF(Y666&gt;0,RANK(Y666,(W666:Y666,Z666:AN666)),0)</f>
        <v>1</v>
      </c>
      <c r="N666" s="7"/>
      <c r="O666" s="1">
        <f t="shared" si="545"/>
        <v>4498</v>
      </c>
      <c r="P666" s="2">
        <f t="shared" si="546"/>
        <v>0.59410910051512344</v>
      </c>
      <c r="Q666" s="2"/>
      <c r="R666" s="2">
        <f t="shared" si="547"/>
        <v>0</v>
      </c>
      <c r="S666" s="2">
        <f t="shared" si="548"/>
        <v>4.5964865935807689E-2</v>
      </c>
      <c r="T666" s="2">
        <f t="shared" si="549"/>
        <v>0.71721040813630965</v>
      </c>
      <c r="U666" s="2">
        <f t="shared" si="550"/>
        <v>0.12310130762118611</v>
      </c>
      <c r="V666" s="2">
        <f t="shared" si="551"/>
        <v>0.11372341830669661</v>
      </c>
      <c r="W666" s="1"/>
      <c r="X666" s="1">
        <v>348</v>
      </c>
      <c r="Y666" s="1">
        <v>5430</v>
      </c>
      <c r="Z666" s="1">
        <v>932</v>
      </c>
      <c r="AA666" s="48">
        <v>861</v>
      </c>
      <c r="AB666" s="1"/>
      <c r="AC666" s="1"/>
      <c r="AD666" s="1"/>
      <c r="AE666" s="1"/>
      <c r="AF666" s="1"/>
      <c r="AG666" s="1"/>
      <c r="AH666" s="1"/>
      <c r="AI666" s="1"/>
      <c r="AJ666" s="1"/>
      <c r="AK666" s="1"/>
      <c r="AL666" s="1"/>
      <c r="AM666" s="1"/>
      <c r="AN666" s="1"/>
      <c r="AO666" s="1"/>
      <c r="AP666" s="7"/>
      <c r="AQ666" s="7"/>
      <c r="AR666" s="7"/>
      <c r="AS666" s="7"/>
      <c r="AT666" s="2"/>
      <c r="AU666" s="2"/>
      <c r="AV666" s="2"/>
      <c r="AW666" s="2"/>
      <c r="AX666" s="2"/>
      <c r="AY666" s="162" t="str">
        <f t="shared" si="542"/>
        <v>Sebastian CD3</v>
      </c>
      <c r="BA666" s="162">
        <v>3</v>
      </c>
      <c r="BC666" s="91">
        <v>5</v>
      </c>
      <c r="BD666" s="93"/>
      <c r="BE666" s="162">
        <v>5131</v>
      </c>
      <c r="BF666" s="162">
        <f t="shared" si="543"/>
        <v>513103</v>
      </c>
      <c r="BH666" s="162" t="s">
        <v>3387</v>
      </c>
    </row>
    <row r="667" spans="1:60" s="162" customFormat="1">
      <c r="A667" s="162" t="s">
        <v>1862</v>
      </c>
      <c r="B667" s="162" t="s">
        <v>206</v>
      </c>
      <c r="C667" s="1">
        <f t="shared" si="544"/>
        <v>1368</v>
      </c>
      <c r="D667" s="1"/>
      <c r="E667" s="1"/>
      <c r="F667" s="1"/>
      <c r="G667" s="1"/>
      <c r="H667" s="1"/>
      <c r="I667" s="1"/>
      <c r="J667" s="1"/>
      <c r="K667" s="7" t="e">
        <f>RANK(W667,(W667:Y667,Z667:AN667))</f>
        <v>#N/A</v>
      </c>
      <c r="L667" s="7">
        <f>RANK(X667,(W667:Y667,Z667:AN667))</f>
        <v>4</v>
      </c>
      <c r="M667" s="7">
        <f>IF(Y667&gt;0,RANK(Y667,(W667:Y667,Z667:AN667)),0)</f>
        <v>1</v>
      </c>
      <c r="N667" s="7"/>
      <c r="O667" s="1">
        <f t="shared" si="545"/>
        <v>654</v>
      </c>
      <c r="P667" s="2">
        <f t="shared" si="546"/>
        <v>0.47807017543859648</v>
      </c>
      <c r="Q667" s="2"/>
      <c r="R667" s="2">
        <f t="shared" si="547"/>
        <v>0</v>
      </c>
      <c r="S667" s="2">
        <f t="shared" si="548"/>
        <v>5.1900584795321635E-2</v>
      </c>
      <c r="T667" s="2">
        <f t="shared" si="549"/>
        <v>0.658625730994152</v>
      </c>
      <c r="U667" s="2">
        <f t="shared" si="550"/>
        <v>0.10891812865497076</v>
      </c>
      <c r="V667" s="2">
        <f t="shared" si="551"/>
        <v>0.18055555555555555</v>
      </c>
      <c r="W667" s="1"/>
      <c r="X667" s="1">
        <v>71</v>
      </c>
      <c r="Y667" s="1">
        <v>901</v>
      </c>
      <c r="Z667" s="1">
        <v>149</v>
      </c>
      <c r="AA667" s="48">
        <v>247</v>
      </c>
      <c r="AB667" s="1"/>
      <c r="AC667" s="1"/>
      <c r="AD667" s="1"/>
      <c r="AE667" s="1"/>
      <c r="AF667" s="1"/>
      <c r="AG667" s="1"/>
      <c r="AH667" s="1"/>
      <c r="AI667" s="1"/>
      <c r="AJ667" s="1"/>
      <c r="AK667" s="1"/>
      <c r="AL667" s="1"/>
      <c r="AM667" s="1"/>
      <c r="AN667" s="1"/>
      <c r="AO667" s="1"/>
      <c r="AP667" s="7"/>
      <c r="AQ667" s="7"/>
      <c r="AR667" s="7"/>
      <c r="AS667" s="7"/>
      <c r="AT667" s="2"/>
      <c r="AU667" s="2"/>
      <c r="AV667" s="2"/>
      <c r="AW667" s="2"/>
      <c r="AX667" s="2"/>
      <c r="AY667" s="162" t="str">
        <f t="shared" si="542"/>
        <v>Sebastian CD4</v>
      </c>
      <c r="BA667" s="162">
        <v>4</v>
      </c>
      <c r="BC667" s="91">
        <v>5</v>
      </c>
      <c r="BD667" s="93"/>
      <c r="BE667" s="162">
        <v>5131</v>
      </c>
      <c r="BF667" s="162">
        <f t="shared" si="543"/>
        <v>513104</v>
      </c>
      <c r="BH667" s="162" t="s">
        <v>3387</v>
      </c>
    </row>
    <row r="668" spans="1:60">
      <c r="C668" s="2"/>
      <c r="D668" s="2"/>
      <c r="E668" s="2"/>
      <c r="F668" s="2"/>
      <c r="G668" s="2"/>
      <c r="H668" s="2"/>
      <c r="I668" s="2"/>
      <c r="J668" s="2"/>
      <c r="K668" s="7"/>
      <c r="L668" s="2"/>
      <c r="M668" s="2"/>
      <c r="N668" s="2"/>
      <c r="R668" s="2"/>
      <c r="S668" s="2"/>
      <c r="T668" s="2"/>
      <c r="U668" s="2"/>
      <c r="V668" s="2"/>
      <c r="AH668" s="1"/>
      <c r="AI668" s="1"/>
      <c r="AK668" s="1"/>
      <c r="AL668" s="1"/>
      <c r="AM668" s="1"/>
      <c r="AN668" s="1"/>
      <c r="AO668" s="1"/>
      <c r="AP668" s="8"/>
      <c r="AQ668" s="8"/>
      <c r="AR668" s="8"/>
      <c r="AS668" s="8"/>
      <c r="AT668" s="2"/>
      <c r="AU668" s="2"/>
      <c r="AV668" s="2"/>
      <c r="AW668" s="2"/>
      <c r="AX668" s="2"/>
      <c r="BD668" s="93"/>
      <c r="BE668"/>
      <c r="BF668" s="9"/>
      <c r="BG668" s="9"/>
    </row>
    <row r="669" spans="1:60">
      <c r="A669" s="47" t="s">
        <v>207</v>
      </c>
      <c r="C669" s="1"/>
      <c r="D669" s="1"/>
      <c r="E669" s="1"/>
      <c r="F669" s="1"/>
      <c r="G669" s="1"/>
      <c r="H669" s="1"/>
      <c r="I669" s="1"/>
      <c r="J669" s="1"/>
      <c r="K669" s="7"/>
      <c r="L669" s="7"/>
      <c r="M669" s="7"/>
      <c r="N669" s="7"/>
      <c r="Q669" s="2"/>
      <c r="R669" s="2"/>
      <c r="S669" s="2"/>
      <c r="T669" s="2"/>
      <c r="U669" s="2"/>
      <c r="V669" s="2"/>
      <c r="BD669" s="93"/>
      <c r="BE669"/>
      <c r="BF669" s="9"/>
      <c r="BG669" s="9"/>
    </row>
    <row r="670" spans="1:60">
      <c r="A670" s="9" t="s">
        <v>1587</v>
      </c>
      <c r="B670" t="s">
        <v>208</v>
      </c>
      <c r="C670" s="1">
        <f t="shared" ref="C670:C745" si="552">SUM(W670:AN670)</f>
        <v>11449</v>
      </c>
      <c r="D670" s="1"/>
      <c r="E670" s="1"/>
      <c r="F670" s="1"/>
      <c r="G670" s="1"/>
      <c r="H670" s="1"/>
      <c r="I670" s="1"/>
      <c r="J670" s="1"/>
      <c r="K670" s="7" t="e">
        <f>RANK(W670,(W670:Y670,Z670:AN670))</f>
        <v>#N/A</v>
      </c>
      <c r="L670" s="7">
        <f>RANK(X670,(W670:Y670,Z670:AN670))</f>
        <v>4</v>
      </c>
      <c r="M670" s="7">
        <f>IF(Y670&gt;0,RANK(Y670,(W670:Y670,Z670:AN670)),0)</f>
        <v>1</v>
      </c>
      <c r="N670" s="7"/>
      <c r="O670" s="1">
        <f t="shared" ref="O670:O701" si="553">MAX(W670:AD670)-LARGE(W670:AD670,2)</f>
        <v>6194</v>
      </c>
      <c r="P670" s="2">
        <f t="shared" ref="P670:P745" si="554">O670/C670</f>
        <v>0.54100794829242727</v>
      </c>
      <c r="Q670" s="2"/>
      <c r="R670" s="2">
        <f t="shared" ref="R670:R745" si="555">IF($C670=0,"-",W670/$C670)</f>
        <v>0</v>
      </c>
      <c r="S670" s="2">
        <f t="shared" ref="S670:S745" si="556">IF($C670=0,"-",X670/$C670)</f>
        <v>4.489475063324308E-2</v>
      </c>
      <c r="T670" s="2">
        <f t="shared" ref="T670:T745" si="557">IF($C670=0,"-",Y670/$C670)</f>
        <v>0.70897021573936592</v>
      </c>
      <c r="U670" s="2">
        <f t="shared" ref="U670:U745" si="558">IF($C670=0,"-",Z670/$C670)</f>
        <v>0.1679622674469386</v>
      </c>
      <c r="V670" s="2">
        <f t="shared" ref="V670:V745" si="559">IF($C670=0,"-",AA670/$C670)</f>
        <v>5.5288671499694297E-2</v>
      </c>
      <c r="X670" s="1">
        <v>514</v>
      </c>
      <c r="Y670" s="1">
        <v>8117</v>
      </c>
      <c r="Z670" s="1">
        <v>1923</v>
      </c>
      <c r="AA670" s="1">
        <v>633</v>
      </c>
      <c r="AJ670" s="1">
        <v>167</v>
      </c>
      <c r="AK670">
        <v>95</v>
      </c>
      <c r="AY670" t="str">
        <f t="shared" ref="AY670:AY701" si="560">A670&amp;" "&amp;"CD"&amp;BA670</f>
        <v>Alameda CD13</v>
      </c>
      <c r="BA670">
        <v>13</v>
      </c>
      <c r="BC670" s="91">
        <v>6</v>
      </c>
      <c r="BD670" s="93"/>
      <c r="BE670">
        <f>(VLOOKUP(A670,County!$AR$165:$AX$222,7,0))*1</f>
        <v>6001</v>
      </c>
      <c r="BF670">
        <f t="shared" si="530"/>
        <v>600113</v>
      </c>
      <c r="BH670" t="s">
        <v>3387</v>
      </c>
    </row>
    <row r="671" spans="1:60">
      <c r="A671" s="9" t="s">
        <v>1587</v>
      </c>
      <c r="B671" t="s">
        <v>208</v>
      </c>
      <c r="C671" s="1">
        <f t="shared" si="552"/>
        <v>25069</v>
      </c>
      <c r="D671" s="1"/>
      <c r="E671" s="1"/>
      <c r="F671" s="1"/>
      <c r="G671" s="1"/>
      <c r="H671" s="1"/>
      <c r="I671" s="1"/>
      <c r="J671" s="1"/>
      <c r="K671" s="7" t="e">
        <f>RANK(W671,(W671:Y671,Z671:AN671))</f>
        <v>#N/A</v>
      </c>
      <c r="L671" s="7">
        <f>RANK(X671,(W671:Y671,Z671:AN671))</f>
        <v>4</v>
      </c>
      <c r="M671" s="7">
        <f>IF(Y671&gt;0,RANK(Y671,(W671:Y671,Z671:AN671)),0)</f>
        <v>1</v>
      </c>
      <c r="N671" s="7"/>
      <c r="O671" s="1">
        <f t="shared" si="553"/>
        <v>16130</v>
      </c>
      <c r="P671" s="2">
        <f t="shared" si="554"/>
        <v>0.64342414934780012</v>
      </c>
      <c r="Q671" s="2"/>
      <c r="R671" s="2">
        <f t="shared" si="555"/>
        <v>0</v>
      </c>
      <c r="S671" s="2">
        <f t="shared" si="556"/>
        <v>3.9131995691890381E-2</v>
      </c>
      <c r="T671" s="2">
        <f t="shared" si="557"/>
        <v>0.75990266863456857</v>
      </c>
      <c r="U671" s="2">
        <f t="shared" si="558"/>
        <v>0.11647851928676851</v>
      </c>
      <c r="V671" s="2">
        <f t="shared" si="559"/>
        <v>6.956799234113846E-2</v>
      </c>
      <c r="X671" s="1">
        <v>981</v>
      </c>
      <c r="Y671" s="1">
        <v>19050</v>
      </c>
      <c r="Z671" s="1">
        <v>2920</v>
      </c>
      <c r="AA671" s="1">
        <v>1744</v>
      </c>
      <c r="AJ671" s="1">
        <v>245</v>
      </c>
      <c r="AK671">
        <v>129</v>
      </c>
      <c r="AY671" t="str">
        <f t="shared" si="560"/>
        <v>Alameda CD15</v>
      </c>
      <c r="BA671">
        <v>15</v>
      </c>
      <c r="BC671" s="91">
        <v>6</v>
      </c>
      <c r="BD671" s="93"/>
      <c r="BE671">
        <f>(VLOOKUP(A671,County!$AR$165:$AX$222,7,0))*1</f>
        <v>6001</v>
      </c>
      <c r="BF671">
        <f t="shared" si="530"/>
        <v>600115</v>
      </c>
      <c r="BH671" t="s">
        <v>3387</v>
      </c>
    </row>
    <row r="672" spans="1:60">
      <c r="A672" s="9" t="s">
        <v>1587</v>
      </c>
      <c r="B672" t="s">
        <v>208</v>
      </c>
      <c r="C672" s="1">
        <f t="shared" si="552"/>
        <v>5018</v>
      </c>
      <c r="D672" s="1"/>
      <c r="E672" s="1"/>
      <c r="F672" s="1"/>
      <c r="G672" s="1"/>
      <c r="H672" s="1"/>
      <c r="I672" s="1"/>
      <c r="J672" s="1"/>
      <c r="K672" s="7" t="e">
        <f>RANK(W672,(W672:Y672,Z672:AN672))</f>
        <v>#N/A</v>
      </c>
      <c r="L672" s="7">
        <f>RANK(X672,(W672:Y672,Z672:AN672))</f>
        <v>4</v>
      </c>
      <c r="M672" s="7">
        <f>IF(Y672&gt;0,RANK(Y672,(W672:Y672,Z672:AN672)),0)</f>
        <v>1</v>
      </c>
      <c r="N672" s="7"/>
      <c r="O672" s="1">
        <f t="shared" si="553"/>
        <v>3023</v>
      </c>
      <c r="P672" s="2">
        <f t="shared" si="554"/>
        <v>0.6024312475089677</v>
      </c>
      <c r="Q672" s="2"/>
      <c r="R672" s="2">
        <f t="shared" si="555"/>
        <v>0</v>
      </c>
      <c r="S672" s="2">
        <f t="shared" si="556"/>
        <v>4.6432841769629335E-2</v>
      </c>
      <c r="T672" s="2">
        <f t="shared" si="557"/>
        <v>0.73415703467516935</v>
      </c>
      <c r="U672" s="2">
        <f t="shared" si="558"/>
        <v>0.13172578716620167</v>
      </c>
      <c r="V672" s="2">
        <f t="shared" si="559"/>
        <v>7.2937425269031492E-2</v>
      </c>
      <c r="X672" s="1">
        <v>233</v>
      </c>
      <c r="Y672" s="1">
        <v>3684</v>
      </c>
      <c r="Z672" s="1">
        <v>661</v>
      </c>
      <c r="AA672" s="1">
        <v>366</v>
      </c>
      <c r="AJ672" s="1">
        <v>42</v>
      </c>
      <c r="AK672">
        <v>32</v>
      </c>
      <c r="AY672" t="str">
        <f t="shared" si="560"/>
        <v>Alameda CD17</v>
      </c>
      <c r="BA672">
        <v>17</v>
      </c>
      <c r="BC672" s="91">
        <v>6</v>
      </c>
      <c r="BD672" s="93"/>
      <c r="BE672">
        <f>(VLOOKUP(A672,County!$AR$165:$AX$222,7,0))*1</f>
        <v>6001</v>
      </c>
      <c r="BF672">
        <f t="shared" si="530"/>
        <v>600117</v>
      </c>
      <c r="BH672" t="s">
        <v>3387</v>
      </c>
    </row>
    <row r="673" spans="1:60">
      <c r="A673" s="9" t="s">
        <v>2070</v>
      </c>
      <c r="B673" t="s">
        <v>208</v>
      </c>
      <c r="C673" s="1">
        <f t="shared" si="552"/>
        <v>3393</v>
      </c>
      <c r="D673" s="1"/>
      <c r="E673" s="1"/>
      <c r="F673" s="1"/>
      <c r="G673" s="1"/>
      <c r="H673" s="1"/>
      <c r="I673" s="1"/>
      <c r="J673" s="1"/>
      <c r="K673" s="7" t="e">
        <f>RANK(W673,(W673:Y673,Z673:AN673))</f>
        <v>#N/A</v>
      </c>
      <c r="L673" s="7">
        <f>RANK(X673,(W673:Y673,Z673:AN673))</f>
        <v>4</v>
      </c>
      <c r="M673" s="7">
        <f>IF(Y673&gt;0,RANK(Y673,(W673:Y673,Z673:AN673)),0)</f>
        <v>1</v>
      </c>
      <c r="N673" s="7"/>
      <c r="O673" s="1">
        <f t="shared" si="553"/>
        <v>2088</v>
      </c>
      <c r="P673" s="2">
        <f t="shared" si="554"/>
        <v>0.61538461538461542</v>
      </c>
      <c r="Q673" s="2"/>
      <c r="R673" s="2">
        <f t="shared" si="555"/>
        <v>0</v>
      </c>
      <c r="S673" s="2">
        <f t="shared" si="556"/>
        <v>4.3913940465664603E-2</v>
      </c>
      <c r="T673" s="2">
        <f t="shared" si="557"/>
        <v>0.72855879752431474</v>
      </c>
      <c r="U673" s="2">
        <f t="shared" si="558"/>
        <v>0.11317418213969938</v>
      </c>
      <c r="V673" s="2">
        <f t="shared" si="559"/>
        <v>6.955496610669025E-2</v>
      </c>
      <c r="X673" s="1">
        <v>149</v>
      </c>
      <c r="Y673" s="1">
        <v>2472</v>
      </c>
      <c r="Z673" s="1">
        <v>384</v>
      </c>
      <c r="AA673" s="1">
        <v>236</v>
      </c>
      <c r="AH673">
        <v>82</v>
      </c>
      <c r="AJ673" s="1">
        <v>41</v>
      </c>
      <c r="AK673">
        <v>29</v>
      </c>
      <c r="AY673" t="str">
        <f t="shared" si="560"/>
        <v>Contra Costa CD5</v>
      </c>
      <c r="BA673">
        <v>5</v>
      </c>
      <c r="BC673" s="91">
        <v>6</v>
      </c>
      <c r="BD673" s="93"/>
      <c r="BE673">
        <f>(VLOOKUP(A673,County!$AR$165:$AX$222,7,0))*1</f>
        <v>6013</v>
      </c>
      <c r="BF673">
        <f t="shared" si="530"/>
        <v>601305</v>
      </c>
      <c r="BH673" t="s">
        <v>3387</v>
      </c>
    </row>
    <row r="674" spans="1:60">
      <c r="A674" s="9" t="s">
        <v>2070</v>
      </c>
      <c r="B674" t="s">
        <v>208</v>
      </c>
      <c r="C674" s="1">
        <f t="shared" si="552"/>
        <v>9454</v>
      </c>
      <c r="D674" s="1"/>
      <c r="E674" s="1"/>
      <c r="F674" s="1"/>
      <c r="G674" s="1"/>
      <c r="H674" s="1"/>
      <c r="I674" s="1"/>
      <c r="J674" s="1"/>
      <c r="K674" s="7" t="e">
        <f>RANK(W674,(W674:Y674,Z674:AN674))</f>
        <v>#N/A</v>
      </c>
      <c r="L674" s="7">
        <f>RANK(X674,(W674:Y674,Z674:AN674))</f>
        <v>4</v>
      </c>
      <c r="M674" s="7">
        <f>IF(Y674&gt;0,RANK(Y674,(W674:Y674,Z674:AN674)),0)</f>
        <v>1</v>
      </c>
      <c r="N674" s="7"/>
      <c r="O674" s="1">
        <f t="shared" si="553"/>
        <v>6475</v>
      </c>
      <c r="P674" s="2">
        <f t="shared" si="554"/>
        <v>0.68489528242013964</v>
      </c>
      <c r="Q674" s="2"/>
      <c r="R674" s="2">
        <f t="shared" si="555"/>
        <v>0</v>
      </c>
      <c r="S674" s="2">
        <f t="shared" si="556"/>
        <v>4.5271842606304208E-2</v>
      </c>
      <c r="T674" s="2">
        <f t="shared" si="557"/>
        <v>0.77025597630632536</v>
      </c>
      <c r="U674" s="2">
        <f t="shared" si="558"/>
        <v>8.5360693886185737E-2</v>
      </c>
      <c r="V674" s="2">
        <f t="shared" si="559"/>
        <v>7.5206261899724985E-2</v>
      </c>
      <c r="X674" s="1">
        <v>428</v>
      </c>
      <c r="Y674" s="1">
        <v>7282</v>
      </c>
      <c r="Z674" s="1">
        <v>807</v>
      </c>
      <c r="AA674" s="1">
        <v>711</v>
      </c>
      <c r="AH674">
        <v>145</v>
      </c>
      <c r="AJ674" s="1">
        <v>39</v>
      </c>
      <c r="AK674">
        <v>42</v>
      </c>
      <c r="AY674" t="str">
        <f t="shared" si="560"/>
        <v>Contra Costa CD9</v>
      </c>
      <c r="BA674">
        <v>9</v>
      </c>
      <c r="BC674" s="91">
        <v>6</v>
      </c>
      <c r="BD674" s="93"/>
      <c r="BE674">
        <f>(VLOOKUP(A674,County!$AR$165:$AX$222,7,0))*1</f>
        <v>6013</v>
      </c>
      <c r="BF674">
        <f t="shared" si="530"/>
        <v>601309</v>
      </c>
      <c r="BH674" t="s">
        <v>3387</v>
      </c>
    </row>
    <row r="675" spans="1:60">
      <c r="A675" s="9" t="s">
        <v>2070</v>
      </c>
      <c r="B675" t="s">
        <v>208</v>
      </c>
      <c r="C675" s="1">
        <f t="shared" si="552"/>
        <v>40873</v>
      </c>
      <c r="D675" s="1"/>
      <c r="E675" s="1"/>
      <c r="F675" s="1"/>
      <c r="G675" s="1"/>
      <c r="H675" s="1"/>
      <c r="I675" s="1"/>
      <c r="J675" s="1"/>
      <c r="K675" s="7" t="e">
        <f>RANK(W675,(W675:Y675,Z675:AN675))</f>
        <v>#N/A</v>
      </c>
      <c r="L675" s="7">
        <f>RANK(X675,(W675:Y675,Z675:AN675))</f>
        <v>4</v>
      </c>
      <c r="M675" s="7">
        <f>IF(Y675&gt;0,RANK(Y675,(W675:Y675,Z675:AN675)),0)</f>
        <v>1</v>
      </c>
      <c r="N675" s="7"/>
      <c r="O675" s="1">
        <f t="shared" si="553"/>
        <v>28077</v>
      </c>
      <c r="P675" s="2">
        <f t="shared" si="554"/>
        <v>0.68693269395444423</v>
      </c>
      <c r="Q675" s="2"/>
      <c r="R675" s="2">
        <f t="shared" si="555"/>
        <v>0</v>
      </c>
      <c r="S675" s="2">
        <f t="shared" si="556"/>
        <v>3.6185256770973506E-2</v>
      </c>
      <c r="T675" s="2">
        <f t="shared" si="557"/>
        <v>0.78457661536955936</v>
      </c>
      <c r="U675" s="2">
        <f t="shared" si="558"/>
        <v>9.7643921415115117E-2</v>
      </c>
      <c r="V675" s="2">
        <f t="shared" si="559"/>
        <v>4.8467203288234284E-2</v>
      </c>
      <c r="X675" s="1">
        <v>1479</v>
      </c>
      <c r="Y675" s="1">
        <v>32068</v>
      </c>
      <c r="Z675" s="1">
        <v>3991</v>
      </c>
      <c r="AA675" s="1">
        <v>1981</v>
      </c>
      <c r="AH675">
        <v>836</v>
      </c>
      <c r="AJ675" s="1">
        <v>317</v>
      </c>
      <c r="AK675">
        <v>201</v>
      </c>
      <c r="AY675" t="str">
        <f t="shared" si="560"/>
        <v>Contra Costa CD11</v>
      </c>
      <c r="BA675">
        <v>11</v>
      </c>
      <c r="BC675" s="91">
        <v>6</v>
      </c>
      <c r="BD675" s="93"/>
      <c r="BE675">
        <f>(VLOOKUP(A675,County!$AR$165:$AX$222,7,0))*1</f>
        <v>6013</v>
      </c>
      <c r="BF675">
        <f t="shared" si="530"/>
        <v>601311</v>
      </c>
      <c r="BH675" t="s">
        <v>3387</v>
      </c>
    </row>
    <row r="676" spans="1:60">
      <c r="A676" s="9" t="s">
        <v>2070</v>
      </c>
      <c r="B676" t="s">
        <v>208</v>
      </c>
      <c r="C676" s="1">
        <f t="shared" si="552"/>
        <v>4328</v>
      </c>
      <c r="D676" s="1"/>
      <c r="E676" s="1"/>
      <c r="F676" s="1"/>
      <c r="G676" s="1"/>
      <c r="H676" s="1"/>
      <c r="I676" s="1"/>
      <c r="J676" s="1"/>
      <c r="K676" s="7" t="e">
        <f>RANK(W676,(W676:Y676,Z676:AN676))</f>
        <v>#N/A</v>
      </c>
      <c r="L676" s="7">
        <f>RANK(X676,(W676:Y676,Z676:AN676))</f>
        <v>4</v>
      </c>
      <c r="M676" s="7">
        <f>IF(Y676&gt;0,RANK(Y676,(W676:Y676,Z676:AN676)),0)</f>
        <v>1</v>
      </c>
      <c r="N676" s="7"/>
      <c r="O676" s="1">
        <f t="shared" si="553"/>
        <v>3052</v>
      </c>
      <c r="P676" s="2">
        <f t="shared" si="554"/>
        <v>0.70517560073937158</v>
      </c>
      <c r="Q676" s="2"/>
      <c r="R676" s="2">
        <f t="shared" si="555"/>
        <v>0</v>
      </c>
      <c r="S676" s="2">
        <f t="shared" si="556"/>
        <v>3.858595194085028E-2</v>
      </c>
      <c r="T676" s="2">
        <f t="shared" si="557"/>
        <v>0.79390018484288349</v>
      </c>
      <c r="U676" s="2">
        <f t="shared" si="558"/>
        <v>8.8724584103512014E-2</v>
      </c>
      <c r="V676" s="2">
        <f t="shared" si="559"/>
        <v>4.9445471349353051E-2</v>
      </c>
      <c r="X676" s="1">
        <v>167</v>
      </c>
      <c r="Y676" s="1">
        <v>3436</v>
      </c>
      <c r="Z676" s="1">
        <v>384</v>
      </c>
      <c r="AA676" s="1">
        <v>214</v>
      </c>
      <c r="AH676">
        <v>64</v>
      </c>
      <c r="AJ676" s="1">
        <v>38</v>
      </c>
      <c r="AK676">
        <v>25</v>
      </c>
      <c r="AY676" t="str">
        <f t="shared" si="560"/>
        <v>Contra Costa CD15</v>
      </c>
      <c r="BA676">
        <v>15</v>
      </c>
      <c r="BC676" s="91">
        <v>6</v>
      </c>
      <c r="BD676" s="93"/>
      <c r="BE676">
        <f>(VLOOKUP(A676,County!$AR$165:$AX$222,7,0))*1</f>
        <v>6013</v>
      </c>
      <c r="BF676">
        <f t="shared" si="530"/>
        <v>601315</v>
      </c>
      <c r="BH676" t="s">
        <v>3387</v>
      </c>
    </row>
    <row r="677" spans="1:60">
      <c r="A677" s="9" t="s">
        <v>2903</v>
      </c>
      <c r="B677" t="s">
        <v>208</v>
      </c>
      <c r="C677" s="1">
        <f t="shared" si="552"/>
        <v>2807</v>
      </c>
      <c r="D677" s="1"/>
      <c r="E677" s="1"/>
      <c r="F677" s="1"/>
      <c r="G677" s="1"/>
      <c r="H677" s="1"/>
      <c r="I677" s="1"/>
      <c r="J677" s="1"/>
      <c r="K677" s="7" t="e">
        <f>RANK(W677,(W677:Y677,Z677:AN677))</f>
        <v>#N/A</v>
      </c>
      <c r="L677" s="7">
        <f>RANK(X677,(W677:Y677,Z677:AN677))</f>
        <v>4</v>
      </c>
      <c r="M677" s="7">
        <f>IF(Y677&gt;0,RANK(Y677,(W677:Y677,Z677:AN677)),0)</f>
        <v>1</v>
      </c>
      <c r="N677" s="7"/>
      <c r="O677" s="1">
        <f t="shared" si="553"/>
        <v>2011</v>
      </c>
      <c r="P677" s="2">
        <f t="shared" si="554"/>
        <v>0.71642322764517274</v>
      </c>
      <c r="Q677" s="2"/>
      <c r="R677" s="2">
        <f t="shared" si="555"/>
        <v>0</v>
      </c>
      <c r="S677" s="2">
        <f t="shared" si="556"/>
        <v>4.4175276095475599E-2</v>
      </c>
      <c r="T677" s="2">
        <f t="shared" si="557"/>
        <v>0.79693623085144283</v>
      </c>
      <c r="U677" s="2">
        <f t="shared" si="558"/>
        <v>7.3387958674741724E-2</v>
      </c>
      <c r="V677" s="2">
        <f t="shared" si="559"/>
        <v>8.0513003206270042E-2</v>
      </c>
      <c r="X677" s="1">
        <v>124</v>
      </c>
      <c r="Y677" s="1">
        <v>2237</v>
      </c>
      <c r="Z677" s="1">
        <v>206</v>
      </c>
      <c r="AA677" s="1">
        <v>226</v>
      </c>
      <c r="AJ677" s="1">
        <v>5</v>
      </c>
      <c r="AK677">
        <v>9</v>
      </c>
      <c r="AY677" t="str">
        <f t="shared" si="560"/>
        <v>Fresno CD4</v>
      </c>
      <c r="BA677">
        <v>4</v>
      </c>
      <c r="BC677" s="91">
        <v>6</v>
      </c>
      <c r="BD677" s="93"/>
      <c r="BE677">
        <f>(VLOOKUP(A677,County!$AR$165:$AX$222,7,0))*1</f>
        <v>6019</v>
      </c>
      <c r="BF677">
        <f t="shared" si="530"/>
        <v>601904</v>
      </c>
      <c r="BH677" t="s">
        <v>3387</v>
      </c>
    </row>
    <row r="678" spans="1:60">
      <c r="A678" s="9" t="s">
        <v>2903</v>
      </c>
      <c r="B678" t="s">
        <v>208</v>
      </c>
      <c r="C678" s="1">
        <f t="shared" si="552"/>
        <v>7527</v>
      </c>
      <c r="D678" s="1"/>
      <c r="E678" s="1"/>
      <c r="F678" s="1"/>
      <c r="G678" s="1"/>
      <c r="H678" s="1"/>
      <c r="I678" s="1"/>
      <c r="J678" s="1"/>
      <c r="K678" s="7" t="e">
        <f>RANK(W678,(W678:Y678,Z678:AN678))</f>
        <v>#N/A</v>
      </c>
      <c r="L678" s="7">
        <f>RANK(X678,(W678:Y678,Z678:AN678))</f>
        <v>4</v>
      </c>
      <c r="M678" s="7">
        <f>IF(Y678&gt;0,RANK(Y678,(W678:Y678,Z678:AN678)),0)</f>
        <v>1</v>
      </c>
      <c r="N678" s="7"/>
      <c r="O678" s="1">
        <f t="shared" si="553"/>
        <v>4953</v>
      </c>
      <c r="P678" s="2">
        <f t="shared" si="554"/>
        <v>0.65803108808290156</v>
      </c>
      <c r="Q678" s="2"/>
      <c r="R678" s="2">
        <f t="shared" si="555"/>
        <v>0</v>
      </c>
      <c r="S678" s="2">
        <f t="shared" si="556"/>
        <v>4.968779062043311E-2</v>
      </c>
      <c r="T678" s="2">
        <f t="shared" si="557"/>
        <v>0.76059519064700409</v>
      </c>
      <c r="U678" s="2">
        <f t="shared" si="558"/>
        <v>0.10256410256410256</v>
      </c>
      <c r="V678" s="2">
        <f t="shared" si="559"/>
        <v>7.5461671316593593E-2</v>
      </c>
      <c r="X678" s="1">
        <v>374</v>
      </c>
      <c r="Y678" s="1">
        <v>5725</v>
      </c>
      <c r="Z678" s="1">
        <v>772</v>
      </c>
      <c r="AA678" s="1">
        <v>568</v>
      </c>
      <c r="AJ678" s="1">
        <v>46</v>
      </c>
      <c r="AK678">
        <v>42</v>
      </c>
      <c r="AY678" t="str">
        <f t="shared" si="560"/>
        <v>Fresno CD16</v>
      </c>
      <c r="BA678">
        <v>16</v>
      </c>
      <c r="BC678" s="91">
        <v>6</v>
      </c>
      <c r="BD678" s="93"/>
      <c r="BE678">
        <f>(VLOOKUP(A678,County!$AR$165:$AX$222,7,0))*1</f>
        <v>6019</v>
      </c>
      <c r="BF678">
        <f t="shared" si="530"/>
        <v>601916</v>
      </c>
      <c r="BH678" t="s">
        <v>3387</v>
      </c>
    </row>
    <row r="679" spans="1:60">
      <c r="A679" s="9" t="s">
        <v>2903</v>
      </c>
      <c r="B679" t="s">
        <v>208</v>
      </c>
      <c r="C679" s="1">
        <f t="shared" si="552"/>
        <v>7122</v>
      </c>
      <c r="D679" s="1"/>
      <c r="E679" s="1"/>
      <c r="F679" s="1"/>
      <c r="G679" s="1"/>
      <c r="H679" s="1"/>
      <c r="I679" s="1"/>
      <c r="J679" s="1"/>
      <c r="K679" s="7" t="e">
        <f>RANK(W679,(W679:Y679,Z679:AN679))</f>
        <v>#N/A</v>
      </c>
      <c r="L679" s="7">
        <f>RANK(X679,(W679:Y679,Z679:AN679))</f>
        <v>4</v>
      </c>
      <c r="M679" s="7">
        <f>IF(Y679&gt;0,RANK(Y679,(W679:Y679,Z679:AN679)),0)</f>
        <v>1</v>
      </c>
      <c r="N679" s="7"/>
      <c r="O679" s="1">
        <f t="shared" si="553"/>
        <v>5157</v>
      </c>
      <c r="P679" s="2">
        <f t="shared" si="554"/>
        <v>0.72409435551811285</v>
      </c>
      <c r="Q679" s="2"/>
      <c r="R679" s="2">
        <f t="shared" si="555"/>
        <v>0</v>
      </c>
      <c r="S679" s="2">
        <f t="shared" si="556"/>
        <v>5.279415894411682E-2</v>
      </c>
      <c r="T679" s="2">
        <f t="shared" si="557"/>
        <v>0.79795001404099974</v>
      </c>
      <c r="U679" s="2">
        <f t="shared" si="558"/>
        <v>6.9783768604324628E-2</v>
      </c>
      <c r="V679" s="2">
        <f t="shared" si="559"/>
        <v>7.3855658522886836E-2</v>
      </c>
      <c r="X679" s="1">
        <v>376</v>
      </c>
      <c r="Y679" s="1">
        <v>5683</v>
      </c>
      <c r="Z679" s="1">
        <v>497</v>
      </c>
      <c r="AA679" s="1">
        <v>526</v>
      </c>
      <c r="AJ679" s="1">
        <v>25</v>
      </c>
      <c r="AK679">
        <v>15</v>
      </c>
      <c r="AY679" t="str">
        <f t="shared" si="560"/>
        <v>Fresno CD21</v>
      </c>
      <c r="BA679">
        <v>21</v>
      </c>
      <c r="BC679" s="91">
        <v>6</v>
      </c>
      <c r="BD679" s="93"/>
      <c r="BE679">
        <f>(VLOOKUP(A679,County!$AR$165:$AX$222,7,0))*1</f>
        <v>6019</v>
      </c>
      <c r="BF679">
        <f t="shared" si="530"/>
        <v>601921</v>
      </c>
      <c r="BH679" t="s">
        <v>3387</v>
      </c>
    </row>
    <row r="680" spans="1:60">
      <c r="A680" s="9" t="s">
        <v>2903</v>
      </c>
      <c r="B680" t="s">
        <v>208</v>
      </c>
      <c r="C680" s="1">
        <f t="shared" si="552"/>
        <v>37387</v>
      </c>
      <c r="D680" s="1"/>
      <c r="E680" s="1"/>
      <c r="F680" s="1"/>
      <c r="G680" s="1"/>
      <c r="H680" s="1"/>
      <c r="I680" s="1"/>
      <c r="J680" s="1"/>
      <c r="K680" s="7" t="e">
        <f>RANK(W680,(W680:Y680,Z680:AN680))</f>
        <v>#N/A</v>
      </c>
      <c r="L680" s="7">
        <f>RANK(X680,(W680:Y680,Z680:AN680))</f>
        <v>4</v>
      </c>
      <c r="M680" s="7">
        <f>IF(Y680&gt;0,RANK(Y680,(W680:Y680,Z680:AN680)),0)</f>
        <v>1</v>
      </c>
      <c r="N680" s="7"/>
      <c r="O680" s="1">
        <f t="shared" si="553"/>
        <v>27771</v>
      </c>
      <c r="P680" s="2">
        <f t="shared" si="554"/>
        <v>0.74279829887394011</v>
      </c>
      <c r="Q680" s="2"/>
      <c r="R680" s="2">
        <f t="shared" si="555"/>
        <v>0</v>
      </c>
      <c r="S680" s="2">
        <f t="shared" si="556"/>
        <v>4.1645491748468717E-2</v>
      </c>
      <c r="T680" s="2">
        <f t="shared" si="557"/>
        <v>0.81418674940487334</v>
      </c>
      <c r="U680" s="2">
        <f t="shared" si="558"/>
        <v>7.1388450530933206E-2</v>
      </c>
      <c r="V680" s="2">
        <f t="shared" si="559"/>
        <v>6.6734426404900099E-2</v>
      </c>
      <c r="X680" s="1">
        <v>1557</v>
      </c>
      <c r="Y680" s="1">
        <v>30440</v>
      </c>
      <c r="Z680" s="1">
        <v>2669</v>
      </c>
      <c r="AA680" s="1">
        <v>2495</v>
      </c>
      <c r="AJ680" s="1">
        <v>114</v>
      </c>
      <c r="AK680">
        <v>112</v>
      </c>
      <c r="AY680" t="str">
        <f t="shared" si="560"/>
        <v>Fresno CD22</v>
      </c>
      <c r="BA680">
        <v>22</v>
      </c>
      <c r="BC680" s="91">
        <v>6</v>
      </c>
      <c r="BD680" s="93"/>
      <c r="BE680">
        <f>(VLOOKUP(A680,County!$AR$165:$AX$222,7,0))*1</f>
        <v>6019</v>
      </c>
      <c r="BF680">
        <f t="shared" si="530"/>
        <v>601922</v>
      </c>
      <c r="BH680" t="s">
        <v>3387</v>
      </c>
    </row>
    <row r="681" spans="1:60">
      <c r="A681" s="9" t="s">
        <v>3158</v>
      </c>
      <c r="B681" t="s">
        <v>208</v>
      </c>
      <c r="C681" s="1">
        <f t="shared" si="552"/>
        <v>403</v>
      </c>
      <c r="D681" s="1"/>
      <c r="E681" s="1"/>
      <c r="F681" s="1"/>
      <c r="G681" s="1"/>
      <c r="H681" s="1"/>
      <c r="I681" s="1"/>
      <c r="J681" s="1"/>
      <c r="K681" s="7">
        <f>RANK(W681,(W681:Y681,Z681:AN681))</f>
        <v>7</v>
      </c>
      <c r="L681" s="7">
        <f>RANK(X681,(W681:Y681,Z681:AN681))</f>
        <v>4</v>
      </c>
      <c r="M681" s="7">
        <f>IF(Y681&gt;0,RANK(Y681,(W681:Y681,Z681:AN681)),0)</f>
        <v>1</v>
      </c>
      <c r="N681" s="7"/>
      <c r="O681" s="1">
        <f t="shared" si="553"/>
        <v>276</v>
      </c>
      <c r="P681" s="2">
        <f t="shared" si="554"/>
        <v>0.68486352357320102</v>
      </c>
      <c r="Q681" s="2"/>
      <c r="R681" s="2">
        <f t="shared" si="555"/>
        <v>0</v>
      </c>
      <c r="S681" s="2">
        <f t="shared" si="556"/>
        <v>4.7146401985111663E-2</v>
      </c>
      <c r="T681" s="2">
        <f t="shared" si="557"/>
        <v>0.77419354838709675</v>
      </c>
      <c r="U681" s="2">
        <f t="shared" si="558"/>
        <v>8.9330024813895778E-2</v>
      </c>
      <c r="V681" s="2">
        <f t="shared" si="559"/>
        <v>7.6923076923076927E-2</v>
      </c>
      <c r="X681" s="1">
        <v>19</v>
      </c>
      <c r="Y681" s="1">
        <v>312</v>
      </c>
      <c r="Z681" s="1">
        <v>36</v>
      </c>
      <c r="AA681" s="1">
        <v>31</v>
      </c>
      <c r="AH681">
        <v>4</v>
      </c>
      <c r="AJ681" s="1">
        <v>1</v>
      </c>
      <c r="AK681">
        <v>0</v>
      </c>
      <c r="AY681" t="str">
        <f t="shared" si="560"/>
        <v>Glenn CD1</v>
      </c>
      <c r="BA681">
        <v>1</v>
      </c>
      <c r="BC681" s="91">
        <v>6</v>
      </c>
      <c r="BD681" s="93"/>
      <c r="BE681">
        <f>(VLOOKUP(A681,County!$AR$165:$AX$222,7,0))*1</f>
        <v>6021</v>
      </c>
      <c r="BF681">
        <f t="shared" si="530"/>
        <v>602101</v>
      </c>
      <c r="BH681" t="s">
        <v>3387</v>
      </c>
    </row>
    <row r="682" spans="1:60">
      <c r="A682" s="9" t="s">
        <v>3158</v>
      </c>
      <c r="B682" t="s">
        <v>208</v>
      </c>
      <c r="C682" s="1">
        <f t="shared" si="552"/>
        <v>2536</v>
      </c>
      <c r="D682" s="1"/>
      <c r="E682" s="1"/>
      <c r="F682" s="1"/>
      <c r="G682" s="1"/>
      <c r="H682" s="1"/>
      <c r="I682" s="1"/>
      <c r="J682" s="1"/>
      <c r="K682" s="7" t="e">
        <f>RANK(W682,(W682:Y682,Z682:AN682))</f>
        <v>#N/A</v>
      </c>
      <c r="L682" s="7">
        <f>RANK(X682,(W682:Y682,Z682:AN682))</f>
        <v>4</v>
      </c>
      <c r="M682" s="7">
        <f>IF(Y682&gt;0,RANK(Y682,(W682:Y682,Z682:AN682)),0)</f>
        <v>1</v>
      </c>
      <c r="N682" s="7"/>
      <c r="O682" s="1">
        <f t="shared" si="553"/>
        <v>1580</v>
      </c>
      <c r="P682" s="2">
        <f t="shared" si="554"/>
        <v>0.62302839116719244</v>
      </c>
      <c r="Q682" s="2"/>
      <c r="R682" s="2">
        <f t="shared" si="555"/>
        <v>0</v>
      </c>
      <c r="S682" s="2">
        <f t="shared" si="556"/>
        <v>5.0867507886435334E-2</v>
      </c>
      <c r="T682" s="2">
        <f t="shared" si="557"/>
        <v>0.7401419558359621</v>
      </c>
      <c r="U682" s="2">
        <f t="shared" si="558"/>
        <v>0.11711356466876971</v>
      </c>
      <c r="V682" s="2">
        <f t="shared" si="559"/>
        <v>6.1514195583596214E-2</v>
      </c>
      <c r="X682" s="1">
        <v>129</v>
      </c>
      <c r="Y682" s="1">
        <v>1877</v>
      </c>
      <c r="Z682" s="1">
        <v>297</v>
      </c>
      <c r="AA682" s="1">
        <v>156</v>
      </c>
      <c r="AH682">
        <v>51</v>
      </c>
      <c r="AJ682" s="1">
        <v>20</v>
      </c>
      <c r="AK682">
        <v>6</v>
      </c>
      <c r="AY682" t="str">
        <f t="shared" si="560"/>
        <v>Glenn CD3</v>
      </c>
      <c r="BA682">
        <v>3</v>
      </c>
      <c r="BC682" s="91">
        <v>6</v>
      </c>
      <c r="BD682" s="93"/>
      <c r="BE682">
        <f>(VLOOKUP(A682,County!$AR$165:$AX$222,7,0))*1</f>
        <v>6021</v>
      </c>
      <c r="BF682">
        <f t="shared" si="530"/>
        <v>602103</v>
      </c>
      <c r="BH682" t="s">
        <v>3387</v>
      </c>
    </row>
    <row r="683" spans="1:60">
      <c r="A683" s="9" t="s">
        <v>2506</v>
      </c>
      <c r="B683" t="s">
        <v>208</v>
      </c>
      <c r="C683" s="1">
        <f t="shared" si="552"/>
        <v>5169</v>
      </c>
      <c r="D683" s="1"/>
      <c r="E683" s="1"/>
      <c r="F683" s="1"/>
      <c r="G683" s="1"/>
      <c r="H683" s="1"/>
      <c r="I683" s="1"/>
      <c r="J683" s="1"/>
      <c r="K683" s="7" t="e">
        <f>RANK(W683,(W683:Y683,Z683:AN683))</f>
        <v>#N/A</v>
      </c>
      <c r="L683" s="7">
        <f>RANK(X683,(W683:Y683,Z683:AN683))</f>
        <v>4</v>
      </c>
      <c r="M683" s="7">
        <f>IF(Y683&gt;0,RANK(Y683,(W683:Y683,Z683:AN683)),0)</f>
        <v>1</v>
      </c>
      <c r="N683" s="7"/>
      <c r="O683" s="1">
        <f t="shared" si="553"/>
        <v>3809</v>
      </c>
      <c r="P683" s="2">
        <f t="shared" si="554"/>
        <v>0.73689301605726443</v>
      </c>
      <c r="Q683" s="2"/>
      <c r="R683" s="2">
        <f t="shared" si="555"/>
        <v>0</v>
      </c>
      <c r="S683" s="2">
        <f t="shared" si="556"/>
        <v>3.8885664538595474E-2</v>
      </c>
      <c r="T683" s="2">
        <f t="shared" si="557"/>
        <v>0.80924743664151677</v>
      </c>
      <c r="U683" s="2">
        <f t="shared" si="558"/>
        <v>6.4422518862449221E-2</v>
      </c>
      <c r="V683" s="2">
        <f t="shared" si="559"/>
        <v>7.2354420584252274E-2</v>
      </c>
      <c r="X683" s="1">
        <v>201</v>
      </c>
      <c r="Y683" s="1">
        <v>4183</v>
      </c>
      <c r="Z683" s="1">
        <v>333</v>
      </c>
      <c r="AA683" s="1">
        <v>374</v>
      </c>
      <c r="AJ683" s="1">
        <v>46</v>
      </c>
      <c r="AK683">
        <v>32</v>
      </c>
      <c r="AY683" t="str">
        <f t="shared" si="560"/>
        <v>Kern CD21</v>
      </c>
      <c r="BA683">
        <v>21</v>
      </c>
      <c r="BC683" s="91">
        <v>6</v>
      </c>
      <c r="BD683" s="93"/>
      <c r="BE683">
        <f>(VLOOKUP(A683,County!$AR$165:$AX$222,7,0))*1</f>
        <v>6029</v>
      </c>
      <c r="BF683">
        <f t="shared" si="530"/>
        <v>602921</v>
      </c>
      <c r="BH683" t="s">
        <v>3387</v>
      </c>
    </row>
    <row r="684" spans="1:60">
      <c r="A684" s="9" t="s">
        <v>2506</v>
      </c>
      <c r="B684" t="s">
        <v>208</v>
      </c>
      <c r="C684" s="1">
        <f t="shared" si="552"/>
        <v>48812</v>
      </c>
      <c r="D684" s="1"/>
      <c r="E684" s="1"/>
      <c r="F684" s="1"/>
      <c r="G684" s="1"/>
      <c r="H684" s="1"/>
      <c r="I684" s="1"/>
      <c r="J684" s="1"/>
      <c r="K684" s="7" t="e">
        <f>RANK(W684,(W684:Y684,Z684:AN684))</f>
        <v>#N/A</v>
      </c>
      <c r="L684" s="7">
        <f>RANK(X684,(W684:Y684,Z684:AN684))</f>
        <v>4</v>
      </c>
      <c r="M684" s="7">
        <f>IF(Y684&gt;0,RANK(Y684,(W684:Y684,Z684:AN684)),0)</f>
        <v>1</v>
      </c>
      <c r="N684" s="7"/>
      <c r="O684" s="1">
        <f t="shared" si="553"/>
        <v>36037</v>
      </c>
      <c r="P684" s="2">
        <f t="shared" si="554"/>
        <v>0.73828157010571172</v>
      </c>
      <c r="Q684" s="2"/>
      <c r="R684" s="2">
        <f t="shared" si="555"/>
        <v>0</v>
      </c>
      <c r="S684" s="2">
        <f t="shared" si="556"/>
        <v>4.1608620830943209E-2</v>
      </c>
      <c r="T684" s="2">
        <f t="shared" si="557"/>
        <v>0.81195197902155203</v>
      </c>
      <c r="U684" s="2">
        <f t="shared" si="558"/>
        <v>7.3670408915840369E-2</v>
      </c>
      <c r="V684" s="2">
        <f t="shared" si="559"/>
        <v>6.4348930590838321E-2</v>
      </c>
      <c r="X684" s="1">
        <v>2031</v>
      </c>
      <c r="Y684" s="1">
        <v>39633</v>
      </c>
      <c r="Z684" s="1">
        <v>3596</v>
      </c>
      <c r="AA684" s="1">
        <v>3141</v>
      </c>
      <c r="AJ684" s="1">
        <v>270</v>
      </c>
      <c r="AK684">
        <v>141</v>
      </c>
      <c r="AY684" t="str">
        <f t="shared" si="560"/>
        <v>Kern CD23</v>
      </c>
      <c r="BA684">
        <v>23</v>
      </c>
      <c r="BC684" s="91">
        <v>6</v>
      </c>
      <c r="BD684" s="93"/>
      <c r="BE684">
        <f>(VLOOKUP(A684,County!$AR$165:$AX$222,7,0))*1</f>
        <v>6029</v>
      </c>
      <c r="BF684">
        <f t="shared" si="530"/>
        <v>602923</v>
      </c>
      <c r="BH684" t="s">
        <v>3387</v>
      </c>
    </row>
    <row r="685" spans="1:60">
      <c r="A685" s="9" t="s">
        <v>2466</v>
      </c>
      <c r="B685" t="s">
        <v>208</v>
      </c>
      <c r="C685" s="1">
        <f t="shared" si="552"/>
        <v>1943</v>
      </c>
      <c r="D685" s="1"/>
      <c r="E685" s="1"/>
      <c r="F685" s="1"/>
      <c r="G685" s="1"/>
      <c r="H685" s="1"/>
      <c r="I685" s="1"/>
      <c r="J685" s="1"/>
      <c r="K685" s="7" t="e">
        <f>RANK(W685,(W685:Y685,Z685:AN685))</f>
        <v>#N/A</v>
      </c>
      <c r="L685" s="7">
        <f>RANK(X685,(W685:Y685,Z685:AN685))</f>
        <v>4</v>
      </c>
      <c r="M685" s="7">
        <f>IF(Y685&gt;0,RANK(Y685,(W685:Y685,Z685:AN685)),0)</f>
        <v>1</v>
      </c>
      <c r="N685" s="7"/>
      <c r="O685" s="1">
        <f t="shared" si="553"/>
        <v>1056</v>
      </c>
      <c r="P685" s="2">
        <f t="shared" si="554"/>
        <v>0.54348944930519816</v>
      </c>
      <c r="Q685" s="2"/>
      <c r="R685" s="2">
        <f t="shared" si="555"/>
        <v>0</v>
      </c>
      <c r="S685" s="2">
        <f t="shared" si="556"/>
        <v>5.301080802882141E-2</v>
      </c>
      <c r="T685" s="2">
        <f t="shared" si="557"/>
        <v>0.70869788986103965</v>
      </c>
      <c r="U685" s="2">
        <f t="shared" si="558"/>
        <v>0.1652084405558415</v>
      </c>
      <c r="V685" s="2">
        <f t="shared" si="559"/>
        <v>5.5584148224395266E-2</v>
      </c>
      <c r="X685" s="1">
        <v>103</v>
      </c>
      <c r="Y685" s="1">
        <v>1377</v>
      </c>
      <c r="Z685" s="1">
        <v>321</v>
      </c>
      <c r="AA685" s="1">
        <v>108</v>
      </c>
      <c r="AJ685" s="1">
        <v>20</v>
      </c>
      <c r="AK685">
        <v>14</v>
      </c>
      <c r="AY685" t="str">
        <f t="shared" si="560"/>
        <v>Lake CD3</v>
      </c>
      <c r="BA685">
        <v>3</v>
      </c>
      <c r="BC685" s="91">
        <v>6</v>
      </c>
      <c r="BD685" s="93"/>
      <c r="BE685">
        <f>(VLOOKUP(A685,County!$AR$165:$AX$222,7,0))*1</f>
        <v>6033</v>
      </c>
      <c r="BF685">
        <f t="shared" ref="BF685:BF748" si="561">BE685*100+BA685</f>
        <v>603303</v>
      </c>
      <c r="BH685" t="s">
        <v>3387</v>
      </c>
    </row>
    <row r="686" spans="1:60">
      <c r="A686" s="9" t="s">
        <v>2466</v>
      </c>
      <c r="B686" t="s">
        <v>208</v>
      </c>
      <c r="C686" s="1">
        <f t="shared" si="552"/>
        <v>2843</v>
      </c>
      <c r="D686" s="1"/>
      <c r="E686" s="1"/>
      <c r="F686" s="1"/>
      <c r="G686" s="1"/>
      <c r="H686" s="1"/>
      <c r="I686" s="1"/>
      <c r="J686" s="1"/>
      <c r="K686" s="7" t="e">
        <f>RANK(W686,(W686:Y686,Z686:AN686))</f>
        <v>#N/A</v>
      </c>
      <c r="L686" s="7">
        <f>RANK(X686,(W686:Y686,Z686:AN686))</f>
        <v>4</v>
      </c>
      <c r="M686" s="7">
        <f>IF(Y686&gt;0,RANK(Y686,(W686:Y686,Z686:AN686)),0)</f>
        <v>1</v>
      </c>
      <c r="N686" s="7"/>
      <c r="O686" s="1">
        <f t="shared" si="553"/>
        <v>1644</v>
      </c>
      <c r="P686" s="2">
        <f t="shared" si="554"/>
        <v>0.57826239887442843</v>
      </c>
      <c r="Q686" s="2"/>
      <c r="R686" s="2">
        <f t="shared" si="555"/>
        <v>0</v>
      </c>
      <c r="S686" s="2">
        <f t="shared" si="556"/>
        <v>3.5525852972212453E-2</v>
      </c>
      <c r="T686" s="2">
        <f t="shared" si="557"/>
        <v>0.73197326767499116</v>
      </c>
      <c r="U686" s="2">
        <f t="shared" si="558"/>
        <v>0.15371086880056278</v>
      </c>
      <c r="V686" s="2">
        <f t="shared" si="559"/>
        <v>6.4016883573689759E-2</v>
      </c>
      <c r="X686" s="1">
        <v>101</v>
      </c>
      <c r="Y686" s="1">
        <v>2081</v>
      </c>
      <c r="Z686" s="1">
        <v>437</v>
      </c>
      <c r="AA686" s="1">
        <v>182</v>
      </c>
      <c r="AJ686" s="1">
        <v>24</v>
      </c>
      <c r="AK686">
        <v>18</v>
      </c>
      <c r="AY686" t="str">
        <f t="shared" si="560"/>
        <v>Lake CD5</v>
      </c>
      <c r="BA686">
        <v>5</v>
      </c>
      <c r="BC686" s="91">
        <v>6</v>
      </c>
      <c r="BD686" s="93"/>
      <c r="BE686">
        <f>(VLOOKUP(A686,County!$AR$165:$AX$222,7,0))*1</f>
        <v>6033</v>
      </c>
      <c r="BF686">
        <f t="shared" si="561"/>
        <v>603305</v>
      </c>
      <c r="BH686" t="s">
        <v>3387</v>
      </c>
    </row>
    <row r="687" spans="1:60">
      <c r="A687" s="9" t="s">
        <v>2242</v>
      </c>
      <c r="B687" t="s">
        <v>208</v>
      </c>
      <c r="C687" s="1">
        <f t="shared" si="552"/>
        <v>5050</v>
      </c>
      <c r="D687" s="1"/>
      <c r="E687" s="1"/>
      <c r="F687" s="1"/>
      <c r="G687" s="1"/>
      <c r="H687" s="1"/>
      <c r="I687" s="1"/>
      <c r="J687" s="1"/>
      <c r="K687" s="7" t="e">
        <f>RANK(W687,(W687:Y687,Z687:AN687))</f>
        <v>#N/A</v>
      </c>
      <c r="L687" s="7">
        <f>RANK(X687,(W687:Y687,Z687:AN687))</f>
        <v>4</v>
      </c>
      <c r="M687" s="7">
        <f>IF(Y687&gt;0,RANK(Y687,(W687:Y687,Z687:AN687)),0)</f>
        <v>1</v>
      </c>
      <c r="N687" s="7"/>
      <c r="O687" s="1">
        <f t="shared" si="553"/>
        <v>3470</v>
      </c>
      <c r="P687" s="2">
        <f t="shared" si="554"/>
        <v>0.68712871287128718</v>
      </c>
      <c r="Q687" s="2"/>
      <c r="R687" s="2">
        <f t="shared" si="555"/>
        <v>0</v>
      </c>
      <c r="S687" s="2">
        <f t="shared" si="556"/>
        <v>4.9504950495049507E-2</v>
      </c>
      <c r="T687" s="2">
        <f t="shared" si="557"/>
        <v>0.7831683168316832</v>
      </c>
      <c r="U687" s="2">
        <f t="shared" si="558"/>
        <v>9.6039603960396042E-2</v>
      </c>
      <c r="V687" s="2">
        <f t="shared" si="559"/>
        <v>6.2970297029702971E-2</v>
      </c>
      <c r="X687" s="1">
        <v>250</v>
      </c>
      <c r="Y687" s="1">
        <v>3955</v>
      </c>
      <c r="Z687" s="1">
        <v>485</v>
      </c>
      <c r="AA687" s="1">
        <v>318</v>
      </c>
      <c r="AJ687" s="1">
        <v>23</v>
      </c>
      <c r="AK687">
        <v>19</v>
      </c>
      <c r="AY687" t="str">
        <f t="shared" si="560"/>
        <v>Los Angeles CD23</v>
      </c>
      <c r="BA687">
        <v>23</v>
      </c>
      <c r="BC687" s="91">
        <v>6</v>
      </c>
      <c r="BD687" s="93"/>
      <c r="BE687">
        <f>(VLOOKUP(A687,County!$AR$165:$AX$222,7,0))*1</f>
        <v>6037</v>
      </c>
      <c r="BF687">
        <f t="shared" si="561"/>
        <v>603723</v>
      </c>
      <c r="BH687" t="s">
        <v>3387</v>
      </c>
    </row>
    <row r="688" spans="1:60">
      <c r="A688" s="9" t="s">
        <v>2242</v>
      </c>
      <c r="B688" t="s">
        <v>208</v>
      </c>
      <c r="C688" s="1">
        <f t="shared" si="552"/>
        <v>32316</v>
      </c>
      <c r="D688" s="1"/>
      <c r="E688" s="1"/>
      <c r="F688" s="1"/>
      <c r="G688" s="1"/>
      <c r="H688" s="1"/>
      <c r="I688" s="1"/>
      <c r="J688" s="1"/>
      <c r="K688" s="7" t="e">
        <f>RANK(W688,(W688:Y688,Z688:AN688))</f>
        <v>#N/A</v>
      </c>
      <c r="L688" s="7">
        <f>RANK(X688,(W688:Y688,Z688:AN688))</f>
        <v>4</v>
      </c>
      <c r="M688" s="7">
        <f>IF(Y688&gt;0,RANK(Y688,(W688:Y688,Z688:AN688)),0)</f>
        <v>1</v>
      </c>
      <c r="N688" s="7"/>
      <c r="O688" s="1">
        <f t="shared" si="553"/>
        <v>22681</v>
      </c>
      <c r="P688" s="2">
        <f t="shared" si="554"/>
        <v>0.7018504765441268</v>
      </c>
      <c r="Q688" s="2"/>
      <c r="R688" s="2">
        <f t="shared" si="555"/>
        <v>0</v>
      </c>
      <c r="S688" s="2">
        <f t="shared" si="556"/>
        <v>4.0042084416388166E-2</v>
      </c>
      <c r="T688" s="2">
        <f t="shared" si="557"/>
        <v>0.79855180096546607</v>
      </c>
      <c r="U688" s="2">
        <f t="shared" si="558"/>
        <v>9.6701324421339274E-2</v>
      </c>
      <c r="V688" s="2">
        <f t="shared" si="559"/>
        <v>5.5545240747617276E-2</v>
      </c>
      <c r="X688" s="1">
        <v>1294</v>
      </c>
      <c r="Y688" s="1">
        <v>25806</v>
      </c>
      <c r="Z688" s="1">
        <v>3125</v>
      </c>
      <c r="AA688" s="1">
        <v>1795</v>
      </c>
      <c r="AJ688" s="1">
        <v>177</v>
      </c>
      <c r="AK688">
        <v>119</v>
      </c>
      <c r="AY688" t="str">
        <f t="shared" si="560"/>
        <v>Los Angeles CD25</v>
      </c>
      <c r="BA688">
        <v>25</v>
      </c>
      <c r="BC688" s="91">
        <v>6</v>
      </c>
      <c r="BD688" s="93"/>
      <c r="BE688">
        <f>(VLOOKUP(A688,County!$AR$165:$AX$222,7,0))*1</f>
        <v>6037</v>
      </c>
      <c r="BF688">
        <f t="shared" si="561"/>
        <v>603725</v>
      </c>
      <c r="BH688" t="s">
        <v>3387</v>
      </c>
    </row>
    <row r="689" spans="1:60">
      <c r="A689" s="9" t="s">
        <v>2242</v>
      </c>
      <c r="B689" t="s">
        <v>208</v>
      </c>
      <c r="C689" s="1">
        <f t="shared" si="552"/>
        <v>983</v>
      </c>
      <c r="D689" s="1"/>
      <c r="E689" s="1"/>
      <c r="F689" s="1"/>
      <c r="G689" s="1"/>
      <c r="H689" s="1"/>
      <c r="I689" s="1"/>
      <c r="J689" s="1"/>
      <c r="K689" s="7" t="e">
        <f>RANK(W689,(W689:Y689,Z689:AN689))</f>
        <v>#N/A</v>
      </c>
      <c r="L689" s="7">
        <f>RANK(X689,(W689:Y689,Z689:AN689))</f>
        <v>3</v>
      </c>
      <c r="M689" s="7">
        <f>IF(Y689&gt;0,RANK(Y689,(W689:Y689,Z689:AN689)),0)</f>
        <v>1</v>
      </c>
      <c r="N689" s="7"/>
      <c r="O689" s="1">
        <f t="shared" si="553"/>
        <v>798</v>
      </c>
      <c r="P689" s="2">
        <f t="shared" si="554"/>
        <v>0.81180061037639883</v>
      </c>
      <c r="Q689" s="2"/>
      <c r="R689" s="2">
        <f t="shared" si="555"/>
        <v>0</v>
      </c>
      <c r="S689" s="2">
        <f t="shared" si="556"/>
        <v>2.9501525940996948E-2</v>
      </c>
      <c r="T689" s="2">
        <f t="shared" si="557"/>
        <v>0.87589013224821977</v>
      </c>
      <c r="U689" s="2">
        <f t="shared" si="558"/>
        <v>6.4089521871820959E-2</v>
      </c>
      <c r="V689" s="2">
        <f t="shared" si="559"/>
        <v>2.0345879959308241E-2</v>
      </c>
      <c r="X689" s="1">
        <v>29</v>
      </c>
      <c r="Y689" s="1">
        <v>861</v>
      </c>
      <c r="Z689" s="1">
        <v>63</v>
      </c>
      <c r="AA689" s="1">
        <v>20</v>
      </c>
      <c r="AJ689" s="1">
        <v>5</v>
      </c>
      <c r="AK689">
        <v>5</v>
      </c>
      <c r="AY689" t="str">
        <f t="shared" si="560"/>
        <v>Los Angeles CD26</v>
      </c>
      <c r="BA689">
        <v>26</v>
      </c>
      <c r="BC689" s="91">
        <v>6</v>
      </c>
      <c r="BD689" s="93"/>
      <c r="BE689">
        <f>(VLOOKUP(A689,County!$AR$165:$AX$222,7,0))*1</f>
        <v>6037</v>
      </c>
      <c r="BF689">
        <f t="shared" si="561"/>
        <v>603726</v>
      </c>
      <c r="BH689" t="s">
        <v>3387</v>
      </c>
    </row>
    <row r="690" spans="1:60">
      <c r="A690" s="9" t="s">
        <v>2242</v>
      </c>
      <c r="B690" t="s">
        <v>208</v>
      </c>
      <c r="C690" s="1">
        <f t="shared" si="552"/>
        <v>29360</v>
      </c>
      <c r="D690" s="1"/>
      <c r="E690" s="1"/>
      <c r="F690" s="1"/>
      <c r="G690" s="1"/>
      <c r="H690" s="1"/>
      <c r="I690" s="1"/>
      <c r="J690" s="1"/>
      <c r="K690" s="7" t="e">
        <f>RANK(W690,(W690:Y690,Z690:AN690))</f>
        <v>#N/A</v>
      </c>
      <c r="L690" s="7">
        <f>RANK(X690,(W690:Y690,Z690:AN690))</f>
        <v>4</v>
      </c>
      <c r="M690" s="7">
        <f>IF(Y690&gt;0,RANK(Y690,(W690:Y690,Z690:AN690)),0)</f>
        <v>1</v>
      </c>
      <c r="N690" s="7"/>
      <c r="O690" s="1">
        <f t="shared" si="553"/>
        <v>20302</v>
      </c>
      <c r="P690" s="2">
        <f t="shared" si="554"/>
        <v>0.69148501362397818</v>
      </c>
      <c r="Q690" s="2"/>
      <c r="R690" s="2">
        <f t="shared" si="555"/>
        <v>0</v>
      </c>
      <c r="S690" s="2">
        <f t="shared" si="556"/>
        <v>3.8249318801089921E-2</v>
      </c>
      <c r="T690" s="2">
        <f t="shared" si="557"/>
        <v>0.79114441416893733</v>
      </c>
      <c r="U690" s="2">
        <f t="shared" si="558"/>
        <v>9.9659400544959129E-2</v>
      </c>
      <c r="V690" s="2">
        <f t="shared" si="559"/>
        <v>5.8038147138964574E-2</v>
      </c>
      <c r="X690" s="1">
        <v>1123</v>
      </c>
      <c r="Y690" s="1">
        <v>23228</v>
      </c>
      <c r="Z690" s="1">
        <v>2926</v>
      </c>
      <c r="AA690" s="1">
        <v>1704</v>
      </c>
      <c r="AJ690" s="1">
        <v>203</v>
      </c>
      <c r="AK690">
        <v>176</v>
      </c>
      <c r="AY690" t="str">
        <f t="shared" si="560"/>
        <v>Los Angeles CD27</v>
      </c>
      <c r="BA690">
        <v>27</v>
      </c>
      <c r="BC690" s="91">
        <v>6</v>
      </c>
      <c r="BD690" s="93"/>
      <c r="BE690">
        <f>(VLOOKUP(A690,County!$AR$165:$AX$222,7,0))*1</f>
        <v>6037</v>
      </c>
      <c r="BF690">
        <f t="shared" si="561"/>
        <v>603727</v>
      </c>
      <c r="BH690" t="s">
        <v>3387</v>
      </c>
    </row>
    <row r="691" spans="1:60">
      <c r="A691" s="9" t="s">
        <v>2242</v>
      </c>
      <c r="B691" t="s">
        <v>208</v>
      </c>
      <c r="C691" s="1">
        <f t="shared" si="552"/>
        <v>24155</v>
      </c>
      <c r="D691" s="1"/>
      <c r="E691" s="1"/>
      <c r="F691" s="1"/>
      <c r="G691" s="1"/>
      <c r="H691" s="1"/>
      <c r="I691" s="1"/>
      <c r="J691" s="1"/>
      <c r="K691" s="7" t="e">
        <f>RANK(W691,(W691:Y691,Z691:AN691))</f>
        <v>#N/A</v>
      </c>
      <c r="L691" s="7">
        <f>RANK(X691,(W691:Y691,Z691:AN691))</f>
        <v>4</v>
      </c>
      <c r="M691" s="7">
        <f>IF(Y691&gt;0,RANK(Y691,(W691:Y691,Z691:AN691)),0)</f>
        <v>1</v>
      </c>
      <c r="N691" s="7"/>
      <c r="O691" s="1">
        <f t="shared" si="553"/>
        <v>15479</v>
      </c>
      <c r="P691" s="2">
        <f t="shared" si="554"/>
        <v>0.64081970606499694</v>
      </c>
      <c r="Q691" s="2"/>
      <c r="R691" s="2">
        <f t="shared" si="555"/>
        <v>0</v>
      </c>
      <c r="S691" s="2">
        <f t="shared" si="556"/>
        <v>3.8625543365762779E-2</v>
      </c>
      <c r="T691" s="2">
        <f t="shared" si="557"/>
        <v>0.77350445042434279</v>
      </c>
      <c r="U691" s="2">
        <f t="shared" si="558"/>
        <v>0.13268474435934588</v>
      </c>
      <c r="V691" s="2">
        <f t="shared" si="559"/>
        <v>4.1689091285448149E-2</v>
      </c>
      <c r="X691" s="1">
        <v>933</v>
      </c>
      <c r="Y691" s="1">
        <v>18684</v>
      </c>
      <c r="Z691" s="1">
        <v>3205</v>
      </c>
      <c r="AA691" s="1">
        <v>1007</v>
      </c>
      <c r="AJ691" s="1">
        <v>192</v>
      </c>
      <c r="AK691">
        <v>134</v>
      </c>
      <c r="AY691" t="str">
        <f t="shared" si="560"/>
        <v>Los Angeles CD28</v>
      </c>
      <c r="BA691">
        <v>28</v>
      </c>
      <c r="BC691" s="91">
        <v>6</v>
      </c>
      <c r="BD691" s="93"/>
      <c r="BE691">
        <f>(VLOOKUP(A691,County!$AR$165:$AX$222,7,0))*1</f>
        <v>6037</v>
      </c>
      <c r="BF691">
        <f t="shared" si="561"/>
        <v>603728</v>
      </c>
      <c r="BH691" t="s">
        <v>3387</v>
      </c>
    </row>
    <row r="692" spans="1:60">
      <c r="A692" s="9" t="s">
        <v>2242</v>
      </c>
      <c r="B692" t="s">
        <v>208</v>
      </c>
      <c r="C692" s="1">
        <f t="shared" si="552"/>
        <v>9510</v>
      </c>
      <c r="D692" s="1"/>
      <c r="E692" s="1"/>
      <c r="F692" s="1"/>
      <c r="G692" s="1"/>
      <c r="H692" s="1"/>
      <c r="I692" s="1"/>
      <c r="J692" s="1"/>
      <c r="K692" s="7" t="e">
        <f>RANK(W692,(W692:Y692,Z692:AN692))</f>
        <v>#N/A</v>
      </c>
      <c r="L692" s="7">
        <f>RANK(X692,(W692:Y692,Z692:AN692))</f>
        <v>4</v>
      </c>
      <c r="M692" s="7">
        <f>IF(Y692&gt;0,RANK(Y692,(W692:Y692,Z692:AN692)),0)</f>
        <v>1</v>
      </c>
      <c r="N692" s="7"/>
      <c r="O692" s="1">
        <f t="shared" si="553"/>
        <v>5709</v>
      </c>
      <c r="P692" s="2">
        <f t="shared" si="554"/>
        <v>0.60031545741324921</v>
      </c>
      <c r="Q692" s="2"/>
      <c r="R692" s="2">
        <f t="shared" si="555"/>
        <v>0</v>
      </c>
      <c r="S692" s="2">
        <f t="shared" si="556"/>
        <v>4.5320715036803363E-2</v>
      </c>
      <c r="T692" s="2">
        <f t="shared" si="557"/>
        <v>0.73165089379600423</v>
      </c>
      <c r="U692" s="2">
        <f t="shared" si="558"/>
        <v>0.13133543638275499</v>
      </c>
      <c r="V692" s="2">
        <f t="shared" si="559"/>
        <v>6.0147213459516298E-2</v>
      </c>
      <c r="X692" s="1">
        <v>431</v>
      </c>
      <c r="Y692" s="1">
        <v>6958</v>
      </c>
      <c r="Z692" s="1">
        <v>1249</v>
      </c>
      <c r="AA692" s="1">
        <v>572</v>
      </c>
      <c r="AJ692" s="1">
        <v>185</v>
      </c>
      <c r="AK692">
        <v>115</v>
      </c>
      <c r="AY692" t="str">
        <f t="shared" si="560"/>
        <v>Los Angeles CD29</v>
      </c>
      <c r="BA692">
        <v>29</v>
      </c>
      <c r="BC692" s="91">
        <v>6</v>
      </c>
      <c r="BD692" s="93"/>
      <c r="BE692">
        <f>(VLOOKUP(A692,County!$AR$165:$AX$222,7,0))*1</f>
        <v>6037</v>
      </c>
      <c r="BF692">
        <f t="shared" si="561"/>
        <v>603729</v>
      </c>
      <c r="BH692" t="s">
        <v>3387</v>
      </c>
    </row>
    <row r="693" spans="1:60">
      <c r="A693" s="9" t="s">
        <v>2242</v>
      </c>
      <c r="B693" t="s">
        <v>208</v>
      </c>
      <c r="C693" s="1">
        <f t="shared" si="552"/>
        <v>29620</v>
      </c>
      <c r="D693" s="1"/>
      <c r="E693" s="1"/>
      <c r="F693" s="1"/>
      <c r="G693" s="1"/>
      <c r="H693" s="1"/>
      <c r="I693" s="1"/>
      <c r="J693" s="1"/>
      <c r="K693" s="7" t="e">
        <f>RANK(W693,(W693:Y693,Z693:AN693))</f>
        <v>#N/A</v>
      </c>
      <c r="L693" s="7">
        <f>RANK(X693,(W693:Y693,Z693:AN693))</f>
        <v>4</v>
      </c>
      <c r="M693" s="7">
        <f>IF(Y693&gt;0,RANK(Y693,(W693:Y693,Z693:AN693)),0)</f>
        <v>1</v>
      </c>
      <c r="N693" s="7"/>
      <c r="O693" s="1">
        <f t="shared" si="553"/>
        <v>20177</v>
      </c>
      <c r="P693" s="2">
        <f t="shared" si="554"/>
        <v>0.68119513841998647</v>
      </c>
      <c r="Q693" s="2"/>
      <c r="R693" s="2">
        <f t="shared" si="555"/>
        <v>0</v>
      </c>
      <c r="S693" s="2">
        <f t="shared" si="556"/>
        <v>3.703578663065496E-2</v>
      </c>
      <c r="T693" s="2">
        <f t="shared" si="557"/>
        <v>0.79280891289669142</v>
      </c>
      <c r="U693" s="2">
        <f t="shared" si="558"/>
        <v>0.11161377447670492</v>
      </c>
      <c r="V693" s="2">
        <f t="shared" si="559"/>
        <v>3.9939230249831197E-2</v>
      </c>
      <c r="X693" s="1">
        <v>1097</v>
      </c>
      <c r="Y693" s="1">
        <v>23483</v>
      </c>
      <c r="Z693" s="1">
        <v>3306</v>
      </c>
      <c r="AA693" s="1">
        <v>1183</v>
      </c>
      <c r="AJ693" s="1">
        <v>365</v>
      </c>
      <c r="AK693">
        <v>186</v>
      </c>
      <c r="AY693" t="str">
        <f t="shared" si="560"/>
        <v>Los Angeles CD30</v>
      </c>
      <c r="BA693">
        <v>30</v>
      </c>
      <c r="BC693" s="91">
        <v>6</v>
      </c>
      <c r="BD693" s="93"/>
      <c r="BE693">
        <f>(VLOOKUP(A693,County!$AR$165:$AX$222,7,0))*1</f>
        <v>6037</v>
      </c>
      <c r="BF693">
        <f t="shared" si="561"/>
        <v>603730</v>
      </c>
      <c r="BH693" t="s">
        <v>3387</v>
      </c>
    </row>
    <row r="694" spans="1:60">
      <c r="A694" s="9" t="s">
        <v>2242</v>
      </c>
      <c r="B694" t="s">
        <v>208</v>
      </c>
      <c r="C694" s="1">
        <f t="shared" si="552"/>
        <v>19903</v>
      </c>
      <c r="D694" s="1"/>
      <c r="E694" s="1"/>
      <c r="F694" s="1"/>
      <c r="G694" s="1"/>
      <c r="H694" s="1"/>
      <c r="I694" s="1"/>
      <c r="J694" s="1"/>
      <c r="K694" s="7" t="e">
        <f>RANK(W694,(W694:Y694,Z694:AN694))</f>
        <v>#N/A</v>
      </c>
      <c r="L694" s="7">
        <f>RANK(X694,(W694:Y694,Z694:AN694))</f>
        <v>4</v>
      </c>
      <c r="M694" s="7">
        <f>IF(Y694&gt;0,RANK(Y694,(W694:Y694,Z694:AN694)),0)</f>
        <v>1</v>
      </c>
      <c r="N694" s="7"/>
      <c r="O694" s="1">
        <f t="shared" si="553"/>
        <v>13303</v>
      </c>
      <c r="P694" s="2">
        <f t="shared" si="554"/>
        <v>0.66839169974375723</v>
      </c>
      <c r="Q694" s="2"/>
      <c r="R694" s="2">
        <f t="shared" si="555"/>
        <v>0</v>
      </c>
      <c r="S694" s="2">
        <f t="shared" si="556"/>
        <v>4.1953474350600414E-2</v>
      </c>
      <c r="T694" s="2">
        <f t="shared" si="557"/>
        <v>0.77129076018690645</v>
      </c>
      <c r="U694" s="2">
        <f t="shared" si="558"/>
        <v>0.10289906044314927</v>
      </c>
      <c r="V694" s="2">
        <f t="shared" si="559"/>
        <v>6.9235793598954931E-2</v>
      </c>
      <c r="X694" s="1">
        <v>835</v>
      </c>
      <c r="Y694" s="1">
        <v>15351</v>
      </c>
      <c r="Z694" s="1">
        <v>2048</v>
      </c>
      <c r="AA694" s="1">
        <v>1378</v>
      </c>
      <c r="AJ694" s="1">
        <v>172</v>
      </c>
      <c r="AK694">
        <v>119</v>
      </c>
      <c r="AY694" t="str">
        <f t="shared" si="560"/>
        <v>Los Angeles CD32</v>
      </c>
      <c r="BA694">
        <v>32</v>
      </c>
      <c r="BC694" s="91">
        <v>6</v>
      </c>
      <c r="BD694" s="93"/>
      <c r="BE694">
        <f>(VLOOKUP(A694,County!$AR$165:$AX$222,7,0))*1</f>
        <v>6037</v>
      </c>
      <c r="BF694">
        <f t="shared" si="561"/>
        <v>603732</v>
      </c>
      <c r="BH694" t="s">
        <v>3387</v>
      </c>
    </row>
    <row r="695" spans="1:60">
      <c r="A695" s="9" t="s">
        <v>2242</v>
      </c>
      <c r="B695" t="s">
        <v>208</v>
      </c>
      <c r="C695" s="1">
        <f t="shared" ref="C695:C706" si="562">SUM(W695:AN695)</f>
        <v>41669</v>
      </c>
      <c r="D695" s="1"/>
      <c r="E695" s="1"/>
      <c r="F695" s="1"/>
      <c r="G695" s="1"/>
      <c r="H695" s="1"/>
      <c r="I695" s="1"/>
      <c r="J695" s="1"/>
      <c r="K695" s="7" t="e">
        <f>RANK(W695,(W695:Y695,Z695:AN695))</f>
        <v>#N/A</v>
      </c>
      <c r="L695" s="7">
        <f>RANK(X695,(W695:Y695,Z695:AN695))</f>
        <v>4</v>
      </c>
      <c r="M695" s="7">
        <f>IF(Y695&gt;0,RANK(Y695,(W695:Y695,Z695:AN695)),0)</f>
        <v>1</v>
      </c>
      <c r="N695" s="7"/>
      <c r="O695" s="1">
        <f t="shared" si="553"/>
        <v>30282</v>
      </c>
      <c r="P695" s="2">
        <f t="shared" ref="P695:P706" si="563">O695/C695</f>
        <v>0.72672730327101687</v>
      </c>
      <c r="Q695" s="2"/>
      <c r="R695" s="2">
        <f t="shared" ref="R695:R706" si="564">IF($C695=0,"-",W695/$C695)</f>
        <v>0</v>
      </c>
      <c r="S695" s="2">
        <f t="shared" ref="S695:S706" si="565">IF($C695=0,"-",X695/$C695)</f>
        <v>3.0358299935203628E-2</v>
      </c>
      <c r="T695" s="2">
        <f t="shared" ref="T695:T706" si="566">IF($C695=0,"-",Y695/$C695)</f>
        <v>0.82564976361323761</v>
      </c>
      <c r="U695" s="2">
        <f t="shared" ref="U695:U706" si="567">IF($C695=0,"-",Z695/$C695)</f>
        <v>9.8922460342220839E-2</v>
      </c>
      <c r="V695" s="2">
        <f t="shared" ref="V695:V706" si="568">IF($C695=0,"-",AA695/$C695)</f>
        <v>3.2974153447406944E-2</v>
      </c>
      <c r="X695" s="1">
        <v>1265</v>
      </c>
      <c r="Y695" s="1">
        <v>34404</v>
      </c>
      <c r="Z695" s="1">
        <v>4122</v>
      </c>
      <c r="AA695" s="1">
        <v>1374</v>
      </c>
      <c r="AJ695" s="1">
        <v>273</v>
      </c>
      <c r="AK695">
        <v>231</v>
      </c>
      <c r="AY695" t="str">
        <f t="shared" si="560"/>
        <v>Los Angeles CD33</v>
      </c>
      <c r="BA695">
        <v>33</v>
      </c>
      <c r="BC695" s="91">
        <v>6</v>
      </c>
      <c r="BD695" s="93"/>
      <c r="BE695">
        <f>(VLOOKUP(A695,County!$AR$165:$AX$222,7,0))*1</f>
        <v>6037</v>
      </c>
      <c r="BF695">
        <f t="shared" si="561"/>
        <v>603733</v>
      </c>
      <c r="BH695" t="s">
        <v>3387</v>
      </c>
    </row>
    <row r="696" spans="1:60">
      <c r="A696" s="9" t="s">
        <v>2242</v>
      </c>
      <c r="B696" t="s">
        <v>208</v>
      </c>
      <c r="C696" s="1">
        <f t="shared" si="562"/>
        <v>5462</v>
      </c>
      <c r="D696" s="1"/>
      <c r="E696" s="1"/>
      <c r="F696" s="1"/>
      <c r="G696" s="1"/>
      <c r="H696" s="1"/>
      <c r="I696" s="1"/>
      <c r="J696" s="1"/>
      <c r="K696" s="7" t="e">
        <f>RANK(W696,(W696:Y696,Z696:AN696))</f>
        <v>#N/A</v>
      </c>
      <c r="L696" s="7">
        <f>RANK(X696,(W696:Y696,Z696:AN696))</f>
        <v>4</v>
      </c>
      <c r="M696" s="7">
        <f>IF(Y696&gt;0,RANK(Y696,(W696:Y696,Z696:AN696)),0)</f>
        <v>1</v>
      </c>
      <c r="N696" s="7"/>
      <c r="O696" s="1">
        <f t="shared" si="553"/>
        <v>3027</v>
      </c>
      <c r="P696" s="2">
        <f t="shared" si="563"/>
        <v>0.55419260344196264</v>
      </c>
      <c r="Q696" s="2"/>
      <c r="R696" s="2">
        <f t="shared" si="564"/>
        <v>0</v>
      </c>
      <c r="S696" s="2">
        <f t="shared" si="565"/>
        <v>4.302453313804467E-2</v>
      </c>
      <c r="T696" s="2">
        <f t="shared" si="566"/>
        <v>0.70102526547052357</v>
      </c>
      <c r="U696" s="2">
        <f t="shared" si="567"/>
        <v>0.14683266202856096</v>
      </c>
      <c r="V696" s="2">
        <f t="shared" si="568"/>
        <v>7.5430245331380444E-2</v>
      </c>
      <c r="X696" s="1">
        <v>235</v>
      </c>
      <c r="Y696" s="1">
        <v>3829</v>
      </c>
      <c r="Z696" s="1">
        <v>802</v>
      </c>
      <c r="AA696" s="1">
        <v>412</v>
      </c>
      <c r="AJ696" s="1">
        <v>112</v>
      </c>
      <c r="AK696">
        <v>72</v>
      </c>
      <c r="AY696" t="str">
        <f t="shared" si="560"/>
        <v>Los Angeles CD34</v>
      </c>
      <c r="BA696">
        <v>34</v>
      </c>
      <c r="BC696" s="91">
        <v>6</v>
      </c>
      <c r="BD696" s="93"/>
      <c r="BE696">
        <f>(VLOOKUP(A696,County!$AR$165:$AX$222,7,0))*1</f>
        <v>6037</v>
      </c>
      <c r="BF696">
        <f t="shared" si="561"/>
        <v>603734</v>
      </c>
      <c r="BH696" t="s">
        <v>3387</v>
      </c>
    </row>
    <row r="697" spans="1:60">
      <c r="A697" s="9" t="s">
        <v>2242</v>
      </c>
      <c r="B697" t="s">
        <v>208</v>
      </c>
      <c r="C697" s="1">
        <f t="shared" si="562"/>
        <v>2246</v>
      </c>
      <c r="D697" s="1"/>
      <c r="E697" s="1"/>
      <c r="F697" s="1"/>
      <c r="G697" s="1"/>
      <c r="H697" s="1"/>
      <c r="I697" s="1"/>
      <c r="J697" s="1"/>
      <c r="K697" s="7" t="e">
        <f>RANK(W697,(W697:Y697,Z697:AN697))</f>
        <v>#N/A</v>
      </c>
      <c r="L697" s="7">
        <f>RANK(X697,(W697:Y697,Z697:AN697))</f>
        <v>4</v>
      </c>
      <c r="M697" s="7">
        <f>IF(Y697&gt;0,RANK(Y697,(W697:Y697,Z697:AN697)),0)</f>
        <v>1</v>
      </c>
      <c r="N697" s="7"/>
      <c r="O697" s="1">
        <f t="shared" si="553"/>
        <v>1417</v>
      </c>
      <c r="P697" s="2">
        <f t="shared" si="563"/>
        <v>0.63089937666963491</v>
      </c>
      <c r="Q697" s="2"/>
      <c r="R697" s="2">
        <f t="shared" si="564"/>
        <v>0</v>
      </c>
      <c r="S697" s="2">
        <f t="shared" si="565"/>
        <v>3.9626001780943901E-2</v>
      </c>
      <c r="T697" s="2">
        <f t="shared" si="566"/>
        <v>0.74265360641139799</v>
      </c>
      <c r="U697" s="2">
        <f t="shared" si="567"/>
        <v>0.11175422974176313</v>
      </c>
      <c r="V697" s="2">
        <f t="shared" si="568"/>
        <v>7.8361531611754229E-2</v>
      </c>
      <c r="X697" s="1">
        <v>89</v>
      </c>
      <c r="Y697" s="1">
        <v>1668</v>
      </c>
      <c r="Z697" s="1">
        <v>251</v>
      </c>
      <c r="AA697" s="1">
        <v>176</v>
      </c>
      <c r="AJ697" s="1">
        <v>35</v>
      </c>
      <c r="AK697">
        <v>27</v>
      </c>
      <c r="AY697" t="str">
        <f t="shared" si="560"/>
        <v>Los Angeles CD35</v>
      </c>
      <c r="BA697">
        <v>35</v>
      </c>
      <c r="BC697" s="91">
        <v>6</v>
      </c>
      <c r="BD697" s="93"/>
      <c r="BE697">
        <f>(VLOOKUP(A697,County!$AR$165:$AX$222,7,0))*1</f>
        <v>6037</v>
      </c>
      <c r="BF697">
        <f t="shared" si="561"/>
        <v>603735</v>
      </c>
      <c r="BH697" t="s">
        <v>3387</v>
      </c>
    </row>
    <row r="698" spans="1:60">
      <c r="A698" s="9" t="s">
        <v>2242</v>
      </c>
      <c r="B698" t="s">
        <v>208</v>
      </c>
      <c r="C698" s="1">
        <f t="shared" si="562"/>
        <v>8553</v>
      </c>
      <c r="D698" s="1"/>
      <c r="E698" s="1"/>
      <c r="F698" s="1"/>
      <c r="G698" s="1"/>
      <c r="H698" s="1"/>
      <c r="I698" s="1"/>
      <c r="J698" s="1"/>
      <c r="K698" s="7" t="e">
        <f>RANK(W698,(W698:Y698,Z698:AN698))</f>
        <v>#N/A</v>
      </c>
      <c r="L698" s="7">
        <f>RANK(X698,(W698:Y698,Z698:AN698))</f>
        <v>4</v>
      </c>
      <c r="M698" s="7">
        <f>IF(Y698&gt;0,RANK(Y698,(W698:Y698,Z698:AN698)),0)</f>
        <v>1</v>
      </c>
      <c r="N698" s="7"/>
      <c r="O698" s="1">
        <f t="shared" si="553"/>
        <v>5148</v>
      </c>
      <c r="P698" s="2">
        <f t="shared" si="563"/>
        <v>0.60189407225534897</v>
      </c>
      <c r="Q698" s="2"/>
      <c r="R698" s="2">
        <f t="shared" si="564"/>
        <v>0</v>
      </c>
      <c r="S698" s="2">
        <f t="shared" si="565"/>
        <v>4.0804396118321054E-2</v>
      </c>
      <c r="T698" s="2">
        <f t="shared" si="566"/>
        <v>0.74582018005378226</v>
      </c>
      <c r="U698" s="2">
        <f t="shared" si="567"/>
        <v>0.14392610779843329</v>
      </c>
      <c r="V698" s="2">
        <f t="shared" si="568"/>
        <v>4.8053314626446859E-2</v>
      </c>
      <c r="X698" s="1">
        <v>349</v>
      </c>
      <c r="Y698" s="1">
        <v>6379</v>
      </c>
      <c r="Z698" s="1">
        <v>1231</v>
      </c>
      <c r="AA698" s="1">
        <v>411</v>
      </c>
      <c r="AJ698" s="1">
        <v>105</v>
      </c>
      <c r="AK698">
        <v>78</v>
      </c>
      <c r="AY698" t="str">
        <f t="shared" si="560"/>
        <v>Los Angeles CD37</v>
      </c>
      <c r="BA698">
        <v>37</v>
      </c>
      <c r="BC698" s="91">
        <v>6</v>
      </c>
      <c r="BD698" s="93"/>
      <c r="BE698">
        <f>(VLOOKUP(A698,County!$AR$165:$AX$222,7,0))*1</f>
        <v>6037</v>
      </c>
      <c r="BF698">
        <f t="shared" si="561"/>
        <v>603737</v>
      </c>
      <c r="BH698" t="s">
        <v>3387</v>
      </c>
    </row>
    <row r="699" spans="1:60">
      <c r="A699" s="9" t="s">
        <v>2242</v>
      </c>
      <c r="B699" t="s">
        <v>208</v>
      </c>
      <c r="C699" s="1">
        <f t="shared" si="562"/>
        <v>20395</v>
      </c>
      <c r="D699" s="1"/>
      <c r="E699" s="1"/>
      <c r="F699" s="1"/>
      <c r="G699" s="1"/>
      <c r="H699" s="1"/>
      <c r="I699" s="1"/>
      <c r="J699" s="1"/>
      <c r="K699" s="7" t="e">
        <f>RANK(W699,(W699:Y699,Z699:AN699))</f>
        <v>#N/A</v>
      </c>
      <c r="L699" s="7">
        <f>RANK(X699,(W699:Y699,Z699:AN699))</f>
        <v>4</v>
      </c>
      <c r="M699" s="7">
        <f>IF(Y699&gt;0,RANK(Y699,(W699:Y699,Z699:AN699)),0)</f>
        <v>1</v>
      </c>
      <c r="N699" s="7"/>
      <c r="O699" s="1">
        <f t="shared" si="553"/>
        <v>13982</v>
      </c>
      <c r="P699" s="2">
        <f t="shared" si="563"/>
        <v>0.68556018632017657</v>
      </c>
      <c r="Q699" s="2"/>
      <c r="R699" s="2">
        <f t="shared" si="564"/>
        <v>0</v>
      </c>
      <c r="S699" s="2">
        <f t="shared" si="565"/>
        <v>3.9372395194900711E-2</v>
      </c>
      <c r="T699" s="2">
        <f t="shared" si="566"/>
        <v>0.77783770531993135</v>
      </c>
      <c r="U699" s="2">
        <f t="shared" si="567"/>
        <v>9.2277518999754837E-2</v>
      </c>
      <c r="V699" s="2">
        <f t="shared" si="568"/>
        <v>7.0703603824466776E-2</v>
      </c>
      <c r="X699" s="1">
        <v>803</v>
      </c>
      <c r="Y699" s="1">
        <v>15864</v>
      </c>
      <c r="Z699" s="1">
        <v>1882</v>
      </c>
      <c r="AA699" s="1">
        <v>1442</v>
      </c>
      <c r="AJ699" s="1">
        <v>257</v>
      </c>
      <c r="AK699">
        <v>147</v>
      </c>
      <c r="AY699" t="str">
        <f t="shared" si="560"/>
        <v>Los Angeles CD38</v>
      </c>
      <c r="BA699">
        <v>38</v>
      </c>
      <c r="BC699" s="91">
        <v>6</v>
      </c>
      <c r="BD699" s="93"/>
      <c r="BE699">
        <f>(VLOOKUP(A699,County!$AR$165:$AX$222,7,0))*1</f>
        <v>6037</v>
      </c>
      <c r="BF699">
        <f t="shared" si="561"/>
        <v>603738</v>
      </c>
      <c r="BH699" t="s">
        <v>3387</v>
      </c>
    </row>
    <row r="700" spans="1:60">
      <c r="A700" s="9" t="s">
        <v>2242</v>
      </c>
      <c r="B700" t="s">
        <v>208</v>
      </c>
      <c r="C700" s="1">
        <f t="shared" si="562"/>
        <v>8950</v>
      </c>
      <c r="D700" s="1"/>
      <c r="E700" s="1"/>
      <c r="F700" s="1"/>
      <c r="G700" s="1"/>
      <c r="H700" s="1"/>
      <c r="I700" s="1"/>
      <c r="J700" s="1"/>
      <c r="K700" s="7" t="e">
        <f>RANK(W700,(W700:Y700,Z700:AN700))</f>
        <v>#N/A</v>
      </c>
      <c r="L700" s="7">
        <f>RANK(X700,(W700:Y700,Z700:AN700))</f>
        <v>4</v>
      </c>
      <c r="M700" s="7">
        <f>IF(Y700&gt;0,RANK(Y700,(W700:Y700,Z700:AN700)),0)</f>
        <v>1</v>
      </c>
      <c r="N700" s="7"/>
      <c r="O700" s="1">
        <f t="shared" si="553"/>
        <v>6180</v>
      </c>
      <c r="P700" s="2">
        <f t="shared" si="563"/>
        <v>0.69050279329608943</v>
      </c>
      <c r="Q700" s="2"/>
      <c r="R700" s="2">
        <f t="shared" si="564"/>
        <v>0</v>
      </c>
      <c r="S700" s="2">
        <f t="shared" si="565"/>
        <v>4.357541899441341E-2</v>
      </c>
      <c r="T700" s="2">
        <f t="shared" si="566"/>
        <v>0.78994413407821229</v>
      </c>
      <c r="U700" s="2">
        <f t="shared" si="567"/>
        <v>9.9441340782122911E-2</v>
      </c>
      <c r="V700" s="2">
        <f t="shared" si="568"/>
        <v>5.4525139664804469E-2</v>
      </c>
      <c r="X700" s="1">
        <v>390</v>
      </c>
      <c r="Y700" s="1">
        <v>7070</v>
      </c>
      <c r="Z700" s="1">
        <v>890</v>
      </c>
      <c r="AA700" s="1">
        <v>488</v>
      </c>
      <c r="AJ700" s="1">
        <v>64</v>
      </c>
      <c r="AK700">
        <v>48</v>
      </c>
      <c r="AY700" t="str">
        <f t="shared" si="560"/>
        <v>Los Angeles CD39</v>
      </c>
      <c r="BA700">
        <v>39</v>
      </c>
      <c r="BC700" s="91">
        <v>6</v>
      </c>
      <c r="BD700" s="93"/>
      <c r="BE700">
        <f>(VLOOKUP(A700,County!$AR$165:$AX$222,7,0))*1</f>
        <v>6037</v>
      </c>
      <c r="BF700">
        <f t="shared" si="561"/>
        <v>603739</v>
      </c>
      <c r="BH700" t="s">
        <v>3387</v>
      </c>
    </row>
    <row r="701" spans="1:60">
      <c r="A701" s="9" t="s">
        <v>2242</v>
      </c>
      <c r="B701" t="s">
        <v>208</v>
      </c>
      <c r="C701" s="1">
        <f t="shared" si="562"/>
        <v>5851</v>
      </c>
      <c r="D701" s="1"/>
      <c r="E701" s="1"/>
      <c r="F701" s="1"/>
      <c r="G701" s="1"/>
      <c r="H701" s="1"/>
      <c r="I701" s="1"/>
      <c r="J701" s="1"/>
      <c r="K701" s="7" t="e">
        <f>RANK(W701,(W701:Y701,Z701:AN701))</f>
        <v>#N/A</v>
      </c>
      <c r="L701" s="7">
        <f>RANK(X701,(W701:Y701,Z701:AN701))</f>
        <v>4</v>
      </c>
      <c r="M701" s="7">
        <f>IF(Y701&gt;0,RANK(Y701,(W701:Y701,Z701:AN701)),0)</f>
        <v>1</v>
      </c>
      <c r="N701" s="7"/>
      <c r="O701" s="1">
        <f t="shared" si="553"/>
        <v>3790</v>
      </c>
      <c r="P701" s="2">
        <f t="shared" si="563"/>
        <v>0.64775252093659208</v>
      </c>
      <c r="Q701" s="2"/>
      <c r="R701" s="2">
        <f t="shared" si="564"/>
        <v>0</v>
      </c>
      <c r="S701" s="2">
        <f t="shared" si="565"/>
        <v>4.0676807383353275E-2</v>
      </c>
      <c r="T701" s="2">
        <f t="shared" si="566"/>
        <v>0.75115364894889758</v>
      </c>
      <c r="U701" s="2">
        <f t="shared" si="567"/>
        <v>0.10340112801230558</v>
      </c>
      <c r="V701" s="2">
        <f t="shared" si="568"/>
        <v>7.1269868398564348E-2</v>
      </c>
      <c r="X701" s="1">
        <v>238</v>
      </c>
      <c r="Y701" s="1">
        <v>4395</v>
      </c>
      <c r="Z701" s="1">
        <v>605</v>
      </c>
      <c r="AA701" s="1">
        <v>417</v>
      </c>
      <c r="AJ701" s="1">
        <v>110</v>
      </c>
      <c r="AK701">
        <v>86</v>
      </c>
      <c r="AY701" t="str">
        <f t="shared" si="560"/>
        <v>Los Angeles CD40</v>
      </c>
      <c r="BA701">
        <v>40</v>
      </c>
      <c r="BC701" s="91">
        <v>6</v>
      </c>
      <c r="BD701" s="93"/>
      <c r="BE701">
        <f>(VLOOKUP(A701,County!$AR$165:$AX$222,7,0))*1</f>
        <v>6037</v>
      </c>
      <c r="BF701">
        <f t="shared" si="561"/>
        <v>603740</v>
      </c>
      <c r="BH701" t="s">
        <v>3387</v>
      </c>
    </row>
    <row r="702" spans="1:60">
      <c r="A702" s="9" t="s">
        <v>2242</v>
      </c>
      <c r="B702" t="s">
        <v>208</v>
      </c>
      <c r="C702" s="1">
        <f t="shared" si="562"/>
        <v>14103</v>
      </c>
      <c r="D702" s="1"/>
      <c r="E702" s="1"/>
      <c r="F702" s="1"/>
      <c r="G702" s="1"/>
      <c r="H702" s="1"/>
      <c r="I702" s="1"/>
      <c r="J702" s="1"/>
      <c r="K702" s="7" t="e">
        <f>RANK(W702,(W702:Y702,Z702:AN702))</f>
        <v>#N/A</v>
      </c>
      <c r="L702" s="7">
        <f>RANK(X702,(W702:Y702,Z702:AN702))</f>
        <v>4</v>
      </c>
      <c r="M702" s="7">
        <f>IF(Y702&gt;0,RANK(Y702,(W702:Y702,Z702:AN702)),0)</f>
        <v>1</v>
      </c>
      <c r="N702" s="7"/>
      <c r="O702" s="1">
        <f t="shared" ref="O702:O733" si="569">MAX(W702:AD702)-LARGE(W702:AD702,2)</f>
        <v>9056</v>
      </c>
      <c r="P702" s="2">
        <f t="shared" si="563"/>
        <v>0.64213287952917819</v>
      </c>
      <c r="Q702" s="2"/>
      <c r="R702" s="2">
        <f t="shared" si="564"/>
        <v>0</v>
      </c>
      <c r="S702" s="2">
        <f t="shared" si="565"/>
        <v>4.2827767141742891E-2</v>
      </c>
      <c r="T702" s="2">
        <f t="shared" si="566"/>
        <v>0.75927107707579944</v>
      </c>
      <c r="U702" s="2">
        <f t="shared" si="567"/>
        <v>0.11713819754662129</v>
      </c>
      <c r="V702" s="2">
        <f t="shared" si="568"/>
        <v>6.5021626604268593E-2</v>
      </c>
      <c r="X702" s="1">
        <v>604</v>
      </c>
      <c r="Y702" s="1">
        <v>10708</v>
      </c>
      <c r="Z702" s="1">
        <v>1652</v>
      </c>
      <c r="AA702" s="1">
        <v>917</v>
      </c>
      <c r="AJ702" s="1">
        <v>124</v>
      </c>
      <c r="AK702">
        <v>98</v>
      </c>
      <c r="AY702" t="str">
        <f t="shared" ref="AY702:AY733" si="570">A702&amp;" "&amp;"CD"&amp;BA702</f>
        <v>Los Angeles CD43</v>
      </c>
      <c r="BA702">
        <v>43</v>
      </c>
      <c r="BC702" s="91">
        <v>6</v>
      </c>
      <c r="BD702" s="93"/>
      <c r="BE702">
        <f>(VLOOKUP(A702,County!$AR$165:$AX$222,7,0))*1</f>
        <v>6037</v>
      </c>
      <c r="BF702">
        <f t="shared" si="561"/>
        <v>603743</v>
      </c>
      <c r="BH702" t="s">
        <v>3387</v>
      </c>
    </row>
    <row r="703" spans="1:60">
      <c r="A703" s="9" t="s">
        <v>2242</v>
      </c>
      <c r="B703" t="s">
        <v>208</v>
      </c>
      <c r="C703" s="1">
        <f t="shared" si="562"/>
        <v>6103</v>
      </c>
      <c r="D703" s="1"/>
      <c r="E703" s="1"/>
      <c r="F703" s="1"/>
      <c r="G703" s="1"/>
      <c r="H703" s="1"/>
      <c r="I703" s="1"/>
      <c r="J703" s="1"/>
      <c r="K703" s="7" t="e">
        <f>RANK(W703,(W703:Y703,Z703:AN703))</f>
        <v>#N/A</v>
      </c>
      <c r="L703" s="7">
        <f>RANK(X703,(W703:Y703,Z703:AN703))</f>
        <v>4</v>
      </c>
      <c r="M703" s="7">
        <f>IF(Y703&gt;0,RANK(Y703,(W703:Y703,Z703:AN703)),0)</f>
        <v>1</v>
      </c>
      <c r="N703" s="7"/>
      <c r="O703" s="1">
        <f t="shared" si="569"/>
        <v>3686</v>
      </c>
      <c r="P703" s="2">
        <f t="shared" si="563"/>
        <v>0.60396526298541697</v>
      </c>
      <c r="Q703" s="2"/>
      <c r="R703" s="2">
        <f t="shared" si="564"/>
        <v>0</v>
      </c>
      <c r="S703" s="2">
        <f t="shared" si="565"/>
        <v>4.9156152711781094E-2</v>
      </c>
      <c r="T703" s="2">
        <f t="shared" si="566"/>
        <v>0.72439783712928063</v>
      </c>
      <c r="U703" s="2">
        <f t="shared" si="567"/>
        <v>0.12043257414386367</v>
      </c>
      <c r="V703" s="2">
        <f t="shared" si="568"/>
        <v>7.0129444535474358E-2</v>
      </c>
      <c r="X703" s="1">
        <v>300</v>
      </c>
      <c r="Y703" s="1">
        <v>4421</v>
      </c>
      <c r="Z703" s="1">
        <v>735</v>
      </c>
      <c r="AA703" s="1">
        <v>428</v>
      </c>
      <c r="AJ703" s="1">
        <v>114</v>
      </c>
      <c r="AK703">
        <v>105</v>
      </c>
      <c r="AY703" t="str">
        <f t="shared" si="570"/>
        <v>Los Angeles CD44</v>
      </c>
      <c r="BA703">
        <v>44</v>
      </c>
      <c r="BC703" s="91">
        <v>6</v>
      </c>
      <c r="BD703" s="93"/>
      <c r="BE703">
        <f>(VLOOKUP(A703,County!$AR$165:$AX$222,7,0))*1</f>
        <v>6037</v>
      </c>
      <c r="BF703">
        <f t="shared" si="561"/>
        <v>603744</v>
      </c>
      <c r="BH703" t="s">
        <v>3387</v>
      </c>
    </row>
    <row r="704" spans="1:60">
      <c r="A704" s="9" t="s">
        <v>2242</v>
      </c>
      <c r="B704" t="s">
        <v>208</v>
      </c>
      <c r="C704" s="1">
        <f t="shared" si="562"/>
        <v>15576</v>
      </c>
      <c r="D704" s="1"/>
      <c r="E704" s="1"/>
      <c r="F704" s="1"/>
      <c r="G704" s="1"/>
      <c r="H704" s="1"/>
      <c r="I704" s="1"/>
      <c r="J704" s="1"/>
      <c r="K704" s="7" t="e">
        <f>RANK(W704,(W704:Y704,Z704:AN704))</f>
        <v>#N/A</v>
      </c>
      <c r="L704" s="7">
        <f>RANK(X704,(W704:Y704,Z704:AN704))</f>
        <v>4</v>
      </c>
      <c r="M704" s="7">
        <f>IF(Y704&gt;0,RANK(Y704,(W704:Y704,Z704:AN704)),0)</f>
        <v>1</v>
      </c>
      <c r="N704" s="7"/>
      <c r="O704" s="1">
        <f t="shared" si="569"/>
        <v>10458</v>
      </c>
      <c r="P704" s="2">
        <f t="shared" si="563"/>
        <v>0.67141756548536213</v>
      </c>
      <c r="Q704" s="2"/>
      <c r="R704" s="2">
        <f t="shared" si="564"/>
        <v>0</v>
      </c>
      <c r="S704" s="2">
        <f t="shared" si="565"/>
        <v>3.4732922444786853E-2</v>
      </c>
      <c r="T704" s="2">
        <f t="shared" si="566"/>
        <v>0.77901900359527476</v>
      </c>
      <c r="U704" s="2">
        <f t="shared" si="567"/>
        <v>0.10760143810991268</v>
      </c>
      <c r="V704" s="2">
        <f t="shared" si="568"/>
        <v>5.6047765793528506E-2</v>
      </c>
      <c r="X704" s="1">
        <v>541</v>
      </c>
      <c r="Y704" s="1">
        <v>12134</v>
      </c>
      <c r="Z704" s="1">
        <v>1676</v>
      </c>
      <c r="AA704" s="1">
        <v>873</v>
      </c>
      <c r="AJ704" s="1">
        <v>213</v>
      </c>
      <c r="AK704">
        <v>139</v>
      </c>
      <c r="AY704" t="str">
        <f t="shared" si="570"/>
        <v>Los Angeles CD47</v>
      </c>
      <c r="BA704">
        <v>47</v>
      </c>
      <c r="BC704" s="91">
        <v>6</v>
      </c>
      <c r="BD704" s="93"/>
      <c r="BE704">
        <f>(VLOOKUP(A704,County!$AR$165:$AX$222,7,0))*1</f>
        <v>6037</v>
      </c>
      <c r="BF704">
        <f t="shared" si="561"/>
        <v>603747</v>
      </c>
      <c r="BH704" t="s">
        <v>3387</v>
      </c>
    </row>
    <row r="705" spans="1:60">
      <c r="A705" s="9" t="s">
        <v>1257</v>
      </c>
      <c r="B705" t="s">
        <v>208</v>
      </c>
      <c r="C705" s="1">
        <f t="shared" si="562"/>
        <v>4661</v>
      </c>
      <c r="D705" s="1"/>
      <c r="E705" s="1"/>
      <c r="F705" s="1"/>
      <c r="G705" s="1"/>
      <c r="H705" s="1"/>
      <c r="I705" s="1"/>
      <c r="J705" s="1"/>
      <c r="K705" s="7" t="e">
        <f>RANK(W705,(W705:Y705,Z705:AN705))</f>
        <v>#N/A</v>
      </c>
      <c r="L705" s="7">
        <f>RANK(X705,(W705:Y705,Z705:AN705))</f>
        <v>4</v>
      </c>
      <c r="M705" s="7">
        <f>IF(Y705&gt;0,RANK(Y705,(W705:Y705,Z705:AN705)),0)</f>
        <v>1</v>
      </c>
      <c r="N705" s="7"/>
      <c r="O705" s="1">
        <f t="shared" si="569"/>
        <v>3309</v>
      </c>
      <c r="P705" s="2">
        <f t="shared" si="563"/>
        <v>0.70993349066723876</v>
      </c>
      <c r="Q705" s="2"/>
      <c r="R705" s="2">
        <f t="shared" si="564"/>
        <v>0</v>
      </c>
      <c r="S705" s="2">
        <f t="shared" si="565"/>
        <v>4.762926410641493E-2</v>
      </c>
      <c r="T705" s="2">
        <f t="shared" si="566"/>
        <v>0.79360652220553529</v>
      </c>
      <c r="U705" s="2">
        <f t="shared" si="567"/>
        <v>8.36730315382965E-2</v>
      </c>
      <c r="V705" s="2">
        <f t="shared" si="568"/>
        <v>6.8225702638918681E-2</v>
      </c>
      <c r="X705" s="1">
        <v>222</v>
      </c>
      <c r="Y705" s="1">
        <v>3699</v>
      </c>
      <c r="Z705" s="1">
        <v>390</v>
      </c>
      <c r="AA705" s="1">
        <v>318</v>
      </c>
      <c r="AJ705" s="1">
        <v>18</v>
      </c>
      <c r="AK705">
        <v>14</v>
      </c>
      <c r="AY705" t="str">
        <f t="shared" si="570"/>
        <v>Madera CD4</v>
      </c>
      <c r="BA705">
        <v>4</v>
      </c>
      <c r="BC705" s="91">
        <v>6</v>
      </c>
      <c r="BD705" s="93"/>
      <c r="BE705">
        <f>(VLOOKUP(A705,County!$AR$165:$AX$222,7,0))*1</f>
        <v>6039</v>
      </c>
      <c r="BF705">
        <f t="shared" si="561"/>
        <v>603904</v>
      </c>
      <c r="BH705" t="s">
        <v>3387</v>
      </c>
    </row>
    <row r="706" spans="1:60">
      <c r="A706" s="9" t="s">
        <v>1257</v>
      </c>
      <c r="B706" t="s">
        <v>208</v>
      </c>
      <c r="C706" s="1">
        <f t="shared" si="562"/>
        <v>6224</v>
      </c>
      <c r="D706" s="1"/>
      <c r="E706" s="1"/>
      <c r="F706" s="1"/>
      <c r="G706" s="1"/>
      <c r="H706" s="1"/>
      <c r="I706" s="1"/>
      <c r="J706" s="1"/>
      <c r="K706" s="7" t="e">
        <f>RANK(W706,(W706:Y706,Z706:AN706))</f>
        <v>#N/A</v>
      </c>
      <c r="L706" s="7">
        <f>RANK(X706,(W706:Y706,Z706:AN706))</f>
        <v>4</v>
      </c>
      <c r="M706" s="7">
        <f>IF(Y706&gt;0,RANK(Y706,(W706:Y706,Z706:AN706)),0)</f>
        <v>1</v>
      </c>
      <c r="N706" s="7"/>
      <c r="O706" s="1">
        <f t="shared" si="569"/>
        <v>4333</v>
      </c>
      <c r="P706" s="2">
        <f t="shared" si="563"/>
        <v>0.69617609254498714</v>
      </c>
      <c r="Q706" s="2"/>
      <c r="R706" s="2">
        <f t="shared" si="564"/>
        <v>0</v>
      </c>
      <c r="S706" s="2">
        <f t="shared" si="565"/>
        <v>4.7718508997429306E-2</v>
      </c>
      <c r="T706" s="2">
        <f t="shared" si="566"/>
        <v>0.7795629820051414</v>
      </c>
      <c r="U706" s="2">
        <f t="shared" si="567"/>
        <v>8.1780205655526989E-2</v>
      </c>
      <c r="V706" s="2">
        <f t="shared" si="568"/>
        <v>8.338688946015424E-2</v>
      </c>
      <c r="X706" s="1">
        <v>297</v>
      </c>
      <c r="Y706" s="1">
        <v>4852</v>
      </c>
      <c r="Z706" s="1">
        <v>509</v>
      </c>
      <c r="AA706" s="1">
        <v>519</v>
      </c>
      <c r="AJ706" s="1">
        <v>26</v>
      </c>
      <c r="AK706">
        <v>21</v>
      </c>
      <c r="AY706" t="str">
        <f t="shared" si="570"/>
        <v>Madera CD16</v>
      </c>
      <c r="BA706">
        <v>16</v>
      </c>
      <c r="BC706" s="91">
        <v>6</v>
      </c>
      <c r="BD706" s="93"/>
      <c r="BE706">
        <f>(VLOOKUP(A706,County!$AR$165:$AX$222,7,0))*1</f>
        <v>6039</v>
      </c>
      <c r="BF706">
        <f t="shared" si="561"/>
        <v>603916</v>
      </c>
      <c r="BH706" t="s">
        <v>3387</v>
      </c>
    </row>
    <row r="707" spans="1:60">
      <c r="A707" s="9" t="s">
        <v>1444</v>
      </c>
      <c r="B707" t="s">
        <v>208</v>
      </c>
      <c r="C707" s="1">
        <f t="shared" si="552"/>
        <v>12506</v>
      </c>
      <c r="D707" s="1"/>
      <c r="E707" s="1"/>
      <c r="F707" s="1"/>
      <c r="G707" s="1"/>
      <c r="H707" s="1"/>
      <c r="I707" s="1"/>
      <c r="J707" s="1"/>
      <c r="K707" s="7" t="e">
        <f>RANK(W707,(W707:Y707,Z707:AN707))</f>
        <v>#N/A</v>
      </c>
      <c r="L707" s="7">
        <f>RANK(X707,(W707:Y707,Z707:AN707))</f>
        <v>4</v>
      </c>
      <c r="M707" s="7">
        <f>IF(Y707&gt;0,RANK(Y707,(W707:Y707,Z707:AN707)),0)</f>
        <v>1</v>
      </c>
      <c r="N707" s="7"/>
      <c r="O707" s="1">
        <f t="shared" si="569"/>
        <v>8757</v>
      </c>
      <c r="P707" s="2">
        <f t="shared" si="554"/>
        <v>0.70022389253158479</v>
      </c>
      <c r="Q707" s="2"/>
      <c r="R707" s="2">
        <f t="shared" si="555"/>
        <v>0</v>
      </c>
      <c r="S707" s="2">
        <f t="shared" si="556"/>
        <v>3.9261154645770027E-2</v>
      </c>
      <c r="T707" s="2">
        <f t="shared" si="557"/>
        <v>0.80497361266592038</v>
      </c>
      <c r="U707" s="2">
        <f t="shared" si="558"/>
        <v>0.10474972013433552</v>
      </c>
      <c r="V707" s="2">
        <f t="shared" si="559"/>
        <v>4.5658084119622584E-2</v>
      </c>
      <c r="X707" s="1">
        <v>491</v>
      </c>
      <c r="Y707" s="1">
        <v>10067</v>
      </c>
      <c r="Z707" s="1">
        <v>1310</v>
      </c>
      <c r="AA707" s="1">
        <v>571</v>
      </c>
      <c r="AJ707" s="1">
        <v>46</v>
      </c>
      <c r="AK707">
        <v>21</v>
      </c>
      <c r="AY707" t="str">
        <f t="shared" si="570"/>
        <v>Nevada CD1</v>
      </c>
      <c r="BA707">
        <v>1</v>
      </c>
      <c r="BC707" s="91">
        <v>6</v>
      </c>
      <c r="BD707" s="93"/>
      <c r="BE707">
        <f>(VLOOKUP(A707,County!$AR$165:$AX$222,7,0))*1</f>
        <v>6057</v>
      </c>
      <c r="BF707">
        <f t="shared" si="561"/>
        <v>605701</v>
      </c>
      <c r="BH707" t="s">
        <v>3387</v>
      </c>
    </row>
    <row r="708" spans="1:60">
      <c r="A708" s="9" t="s">
        <v>1444</v>
      </c>
      <c r="B708" t="s">
        <v>208</v>
      </c>
      <c r="C708" s="1">
        <f t="shared" si="552"/>
        <v>899</v>
      </c>
      <c r="D708" s="1"/>
      <c r="E708" s="1"/>
      <c r="F708" s="1"/>
      <c r="G708" s="1"/>
      <c r="H708" s="1"/>
      <c r="I708" s="1"/>
      <c r="J708" s="1"/>
      <c r="K708" s="7">
        <f>RANK(W708,(W708:Y708,Z708:AN708))</f>
        <v>6</v>
      </c>
      <c r="L708" s="7">
        <f>RANK(X708,(W708:Y708,Z708:AN708))</f>
        <v>3</v>
      </c>
      <c r="M708" s="7">
        <f>IF(Y708&gt;0,RANK(Y708,(W708:Y708,Z708:AN708)),0)</f>
        <v>1</v>
      </c>
      <c r="N708" s="7"/>
      <c r="O708" s="1">
        <f t="shared" si="569"/>
        <v>580</v>
      </c>
      <c r="P708" s="2">
        <f t="shared" si="554"/>
        <v>0.64516129032258063</v>
      </c>
      <c r="Q708" s="2"/>
      <c r="R708" s="2">
        <f t="shared" si="555"/>
        <v>0</v>
      </c>
      <c r="S708" s="2">
        <f t="shared" si="556"/>
        <v>5.3392658509454953E-2</v>
      </c>
      <c r="T708" s="2">
        <f t="shared" si="557"/>
        <v>0.77196885428253614</v>
      </c>
      <c r="U708" s="2">
        <f t="shared" si="558"/>
        <v>0.12680756395995552</v>
      </c>
      <c r="V708" s="2">
        <f t="shared" si="559"/>
        <v>4.1156840934371525E-2</v>
      </c>
      <c r="X708" s="1">
        <v>48</v>
      </c>
      <c r="Y708" s="1">
        <v>694</v>
      </c>
      <c r="Z708" s="1">
        <v>114</v>
      </c>
      <c r="AA708" s="1">
        <v>37</v>
      </c>
      <c r="AJ708" s="1">
        <v>6</v>
      </c>
      <c r="AK708">
        <v>0</v>
      </c>
      <c r="AY708" t="str">
        <f t="shared" si="570"/>
        <v>Nevada CD4</v>
      </c>
      <c r="BA708">
        <v>4</v>
      </c>
      <c r="BC708" s="91">
        <v>6</v>
      </c>
      <c r="BD708" s="93"/>
      <c r="BE708">
        <f>(VLOOKUP(A708,County!$AR$165:$AX$222,7,0))*1</f>
        <v>6057</v>
      </c>
      <c r="BF708">
        <f t="shared" si="561"/>
        <v>605704</v>
      </c>
      <c r="BH708" t="s">
        <v>3387</v>
      </c>
    </row>
    <row r="709" spans="1:60">
      <c r="A709" s="9" t="s">
        <v>1445</v>
      </c>
      <c r="B709" t="s">
        <v>208</v>
      </c>
      <c r="C709" s="1">
        <f t="shared" si="552"/>
        <v>1113</v>
      </c>
      <c r="D709" s="1"/>
      <c r="E709" s="1"/>
      <c r="F709" s="1"/>
      <c r="G709" s="1"/>
      <c r="H709" s="1"/>
      <c r="I709" s="1"/>
      <c r="J709" s="1"/>
      <c r="K709" s="7" t="e">
        <f>RANK(W709,(W709:Y709,Z709:AN709))</f>
        <v>#N/A</v>
      </c>
      <c r="L709" s="7">
        <f>RANK(X709,(W709:Y709,Z709:AN709))</f>
        <v>4</v>
      </c>
      <c r="M709" s="7">
        <f>IF(Y709&gt;0,RANK(Y709,(W709:Y709,Z709:AN709)),0)</f>
        <v>1</v>
      </c>
      <c r="N709" s="7"/>
      <c r="O709" s="1">
        <f t="shared" si="569"/>
        <v>802</v>
      </c>
      <c r="P709" s="2">
        <f t="shared" si="554"/>
        <v>0.72057502246181493</v>
      </c>
      <c r="Q709" s="2"/>
      <c r="R709" s="2">
        <f t="shared" si="555"/>
        <v>0</v>
      </c>
      <c r="S709" s="2">
        <f t="shared" si="556"/>
        <v>4.6720575022461817E-2</v>
      </c>
      <c r="T709" s="2">
        <f t="shared" si="557"/>
        <v>0.80772686433063789</v>
      </c>
      <c r="U709" s="2">
        <f t="shared" si="558"/>
        <v>8.7151841868823007E-2</v>
      </c>
      <c r="V709" s="2">
        <f t="shared" si="559"/>
        <v>4.7619047619047616E-2</v>
      </c>
      <c r="X709" s="1">
        <v>52</v>
      </c>
      <c r="Y709" s="1">
        <v>899</v>
      </c>
      <c r="Z709" s="1">
        <v>97</v>
      </c>
      <c r="AA709" s="1">
        <v>53</v>
      </c>
      <c r="AJ709" s="1">
        <v>7</v>
      </c>
      <c r="AK709">
        <v>5</v>
      </c>
      <c r="AY709" t="str">
        <f t="shared" si="570"/>
        <v>Orange CD38</v>
      </c>
      <c r="BA709">
        <v>38</v>
      </c>
      <c r="BC709" s="91">
        <v>6</v>
      </c>
      <c r="BD709" s="93"/>
      <c r="BE709">
        <f>(VLOOKUP(A709,County!$AR$165:$AX$222,7,0))*1</f>
        <v>6059</v>
      </c>
      <c r="BF709">
        <f t="shared" si="561"/>
        <v>605938</v>
      </c>
      <c r="BH709" t="s">
        <v>3387</v>
      </c>
    </row>
    <row r="710" spans="1:60">
      <c r="A710" s="9" t="s">
        <v>1445</v>
      </c>
      <c r="B710" t="s">
        <v>208</v>
      </c>
      <c r="C710" s="1">
        <f t="shared" si="552"/>
        <v>37955</v>
      </c>
      <c r="D710" s="1"/>
      <c r="E710" s="1"/>
      <c r="F710" s="1"/>
      <c r="G710" s="1"/>
      <c r="H710" s="1"/>
      <c r="I710" s="1"/>
      <c r="J710" s="1"/>
      <c r="K710" s="7" t="e">
        <f>RANK(W710,(W710:Y710,Z710:AN710))</f>
        <v>#N/A</v>
      </c>
      <c r="L710" s="7">
        <f>RANK(X710,(W710:Y710,Z710:AN710))</f>
        <v>4</v>
      </c>
      <c r="M710" s="7">
        <f>IF(Y710&gt;0,RANK(Y710,(W710:Y710,Z710:AN710)),0)</f>
        <v>1</v>
      </c>
      <c r="N710" s="7"/>
      <c r="O710" s="1">
        <f t="shared" si="569"/>
        <v>27667</v>
      </c>
      <c r="P710" s="2">
        <f t="shared" si="554"/>
        <v>0.72894216835726522</v>
      </c>
      <c r="Q710" s="2"/>
      <c r="R710" s="2">
        <f t="shared" si="555"/>
        <v>0</v>
      </c>
      <c r="S710" s="2">
        <f t="shared" si="556"/>
        <v>3.6569621920695558E-2</v>
      </c>
      <c r="T710" s="2">
        <f t="shared" si="557"/>
        <v>0.81683572651824532</v>
      </c>
      <c r="U710" s="2">
        <f t="shared" si="558"/>
        <v>8.7893558160980115E-2</v>
      </c>
      <c r="V710" s="2">
        <f t="shared" si="559"/>
        <v>5.2008957976551182E-2</v>
      </c>
      <c r="X710" s="1">
        <v>1388</v>
      </c>
      <c r="Y710" s="1">
        <v>31003</v>
      </c>
      <c r="Z710" s="1">
        <v>3336</v>
      </c>
      <c r="AA710" s="1">
        <v>1974</v>
      </c>
      <c r="AJ710" s="1">
        <v>152</v>
      </c>
      <c r="AK710">
        <v>102</v>
      </c>
      <c r="AY710" t="str">
        <f t="shared" si="570"/>
        <v>Orange CD39</v>
      </c>
      <c r="BA710">
        <v>39</v>
      </c>
      <c r="BC710" s="91">
        <v>6</v>
      </c>
      <c r="BD710" s="93"/>
      <c r="BE710">
        <f>(VLOOKUP(A710,County!$AR$165:$AX$222,7,0))*1</f>
        <v>6059</v>
      </c>
      <c r="BF710">
        <f t="shared" si="561"/>
        <v>605939</v>
      </c>
      <c r="BH710" t="s">
        <v>3387</v>
      </c>
    </row>
    <row r="711" spans="1:60">
      <c r="A711" s="9" t="s">
        <v>1445</v>
      </c>
      <c r="B711" t="s">
        <v>208</v>
      </c>
      <c r="C711" s="1">
        <f t="shared" si="552"/>
        <v>62965</v>
      </c>
      <c r="D711" s="1"/>
      <c r="E711" s="1"/>
      <c r="F711" s="1"/>
      <c r="G711" s="1"/>
      <c r="H711" s="1"/>
      <c r="I711" s="1"/>
      <c r="J711" s="1"/>
      <c r="K711" s="7" t="e">
        <f>RANK(W711,(W711:Y711,Z711:AN711))</f>
        <v>#N/A</v>
      </c>
      <c r="L711" s="7">
        <f>RANK(X711,(W711:Y711,Z711:AN711))</f>
        <v>4</v>
      </c>
      <c r="M711" s="7">
        <f>IF(Y711&gt;0,RANK(Y711,(W711:Y711,Z711:AN711)),0)</f>
        <v>1</v>
      </c>
      <c r="N711" s="7"/>
      <c r="O711" s="1">
        <f t="shared" si="569"/>
        <v>47020</v>
      </c>
      <c r="P711" s="2">
        <f t="shared" si="554"/>
        <v>0.74676407527991739</v>
      </c>
      <c r="Q711" s="2"/>
      <c r="R711" s="2">
        <f t="shared" si="555"/>
        <v>0</v>
      </c>
      <c r="S711" s="2">
        <f t="shared" si="556"/>
        <v>2.8174382593504327E-2</v>
      </c>
      <c r="T711" s="2">
        <f t="shared" si="557"/>
        <v>0.83630588422139285</v>
      </c>
      <c r="U711" s="2">
        <f t="shared" si="558"/>
        <v>8.9541808941475426E-2</v>
      </c>
      <c r="V711" s="2">
        <f t="shared" si="559"/>
        <v>3.9641070435956487E-2</v>
      </c>
      <c r="X711" s="1">
        <v>1774</v>
      </c>
      <c r="Y711" s="1">
        <v>52658</v>
      </c>
      <c r="Z711" s="1">
        <v>5638</v>
      </c>
      <c r="AA711" s="1">
        <v>2496</v>
      </c>
      <c r="AJ711" s="1">
        <v>241</v>
      </c>
      <c r="AK711">
        <v>158</v>
      </c>
      <c r="AY711" t="str">
        <f t="shared" si="570"/>
        <v>Orange CD45</v>
      </c>
      <c r="BA711">
        <v>45</v>
      </c>
      <c r="BC711" s="91">
        <v>6</v>
      </c>
      <c r="BD711" s="93"/>
      <c r="BE711">
        <f>(VLOOKUP(A711,County!$AR$165:$AX$222,7,0))*1</f>
        <v>6059</v>
      </c>
      <c r="BF711">
        <f t="shared" si="561"/>
        <v>605945</v>
      </c>
      <c r="BH711" t="s">
        <v>3387</v>
      </c>
    </row>
    <row r="712" spans="1:60">
      <c r="A712" s="9" t="s">
        <v>1445</v>
      </c>
      <c r="B712" t="s">
        <v>208</v>
      </c>
      <c r="C712" s="1">
        <f t="shared" si="552"/>
        <v>20487</v>
      </c>
      <c r="D712" s="1"/>
      <c r="E712" s="1"/>
      <c r="F712" s="1"/>
      <c r="G712" s="1"/>
      <c r="H712" s="1"/>
      <c r="I712" s="1"/>
      <c r="J712" s="1"/>
      <c r="K712" s="7" t="e">
        <f>RANK(W712,(W712:Y712,Z712:AN712))</f>
        <v>#N/A</v>
      </c>
      <c r="L712" s="7">
        <f>RANK(X712,(W712:Y712,Z712:AN712))</f>
        <v>4</v>
      </c>
      <c r="M712" s="7">
        <f>IF(Y712&gt;0,RANK(Y712,(W712:Y712,Z712:AN712)),0)</f>
        <v>1</v>
      </c>
      <c r="N712" s="7"/>
      <c r="O712" s="1">
        <f t="shared" si="569"/>
        <v>13811</v>
      </c>
      <c r="P712" s="2">
        <f t="shared" si="554"/>
        <v>0.67413481720115198</v>
      </c>
      <c r="Q712" s="2"/>
      <c r="R712" s="2">
        <f t="shared" si="555"/>
        <v>0</v>
      </c>
      <c r="S712" s="2">
        <f t="shared" si="556"/>
        <v>3.9586078976912187E-2</v>
      </c>
      <c r="T712" s="2">
        <f t="shared" si="557"/>
        <v>0.77859130180114222</v>
      </c>
      <c r="U712" s="2">
        <f t="shared" si="558"/>
        <v>0.10445648459999024</v>
      </c>
      <c r="V712" s="2">
        <f t="shared" si="559"/>
        <v>6.2039342021769903E-2</v>
      </c>
      <c r="X712" s="1">
        <v>811</v>
      </c>
      <c r="Y712" s="1">
        <v>15951</v>
      </c>
      <c r="Z712" s="1">
        <v>2140</v>
      </c>
      <c r="AA712" s="1">
        <v>1271</v>
      </c>
      <c r="AJ712" s="1">
        <v>188</v>
      </c>
      <c r="AK712">
        <v>126</v>
      </c>
      <c r="AY712" t="str">
        <f t="shared" si="570"/>
        <v>Orange CD46</v>
      </c>
      <c r="BA712">
        <v>46</v>
      </c>
      <c r="BC712" s="91">
        <v>6</v>
      </c>
      <c r="BD712" s="93"/>
      <c r="BE712">
        <f>(VLOOKUP(A712,County!$AR$165:$AX$222,7,0))*1</f>
        <v>6059</v>
      </c>
      <c r="BF712">
        <f t="shared" si="561"/>
        <v>605946</v>
      </c>
      <c r="BH712" t="s">
        <v>3387</v>
      </c>
    </row>
    <row r="713" spans="1:60">
      <c r="A713" s="9" t="s">
        <v>1445</v>
      </c>
      <c r="B713" t="s">
        <v>208</v>
      </c>
      <c r="C713" s="1">
        <f t="shared" si="552"/>
        <v>18170</v>
      </c>
      <c r="D713" s="1"/>
      <c r="E713" s="1"/>
      <c r="F713" s="1"/>
      <c r="G713" s="1"/>
      <c r="H713" s="1"/>
      <c r="I713" s="1"/>
      <c r="J713" s="1"/>
      <c r="K713" s="7" t="e">
        <f>RANK(W713,(W713:Y713,Z713:AN713))</f>
        <v>#N/A</v>
      </c>
      <c r="L713" s="7">
        <f>RANK(X713,(W713:Y713,Z713:AN713))</f>
        <v>4</v>
      </c>
      <c r="M713" s="7">
        <f>IF(Y713&gt;0,RANK(Y713,(W713:Y713,Z713:AN713)),0)</f>
        <v>1</v>
      </c>
      <c r="N713" s="7"/>
      <c r="O713" s="1">
        <f t="shared" si="569"/>
        <v>12554</v>
      </c>
      <c r="P713" s="2">
        <f t="shared" si="554"/>
        <v>0.69091909741331869</v>
      </c>
      <c r="Q713" s="2"/>
      <c r="R713" s="2">
        <f t="shared" si="555"/>
        <v>0</v>
      </c>
      <c r="S713" s="2">
        <f t="shared" si="556"/>
        <v>3.984589983489268E-2</v>
      </c>
      <c r="T713" s="2">
        <f t="shared" si="557"/>
        <v>0.79422124380847547</v>
      </c>
      <c r="U713" s="2">
        <f t="shared" si="558"/>
        <v>0.10330214639515685</v>
      </c>
      <c r="V713" s="2">
        <f t="shared" si="559"/>
        <v>5.399009356081453E-2</v>
      </c>
      <c r="X713" s="1">
        <v>724</v>
      </c>
      <c r="Y713" s="1">
        <v>14431</v>
      </c>
      <c r="Z713" s="1">
        <v>1877</v>
      </c>
      <c r="AA713" s="1">
        <v>981</v>
      </c>
      <c r="AJ713" s="1">
        <v>95</v>
      </c>
      <c r="AK713">
        <v>62</v>
      </c>
      <c r="AY713" t="str">
        <f t="shared" si="570"/>
        <v>Orange CD47</v>
      </c>
      <c r="BA713">
        <v>47</v>
      </c>
      <c r="BC713" s="91">
        <v>6</v>
      </c>
      <c r="BD713" s="93"/>
      <c r="BE713">
        <f>(VLOOKUP(A713,County!$AR$165:$AX$222,7,0))*1</f>
        <v>6059</v>
      </c>
      <c r="BF713">
        <f t="shared" si="561"/>
        <v>605947</v>
      </c>
      <c r="BH713" t="s">
        <v>3387</v>
      </c>
    </row>
    <row r="714" spans="1:60">
      <c r="A714" s="9" t="s">
        <v>1445</v>
      </c>
      <c r="B714" t="s">
        <v>208</v>
      </c>
      <c r="C714" s="1">
        <f t="shared" si="552"/>
        <v>65153</v>
      </c>
      <c r="D714" s="1"/>
      <c r="E714" s="1"/>
      <c r="F714" s="1"/>
      <c r="G714" s="1"/>
      <c r="H714" s="1"/>
      <c r="I714" s="1"/>
      <c r="J714" s="1"/>
      <c r="K714" s="7" t="e">
        <f>RANK(W714,(W714:Y714,Z714:AN714))</f>
        <v>#N/A</v>
      </c>
      <c r="L714" s="7">
        <f>RANK(X714,(W714:Y714,Z714:AN714))</f>
        <v>4</v>
      </c>
      <c r="M714" s="7">
        <f>IF(Y714&gt;0,RANK(Y714,(W714:Y714,Z714:AN714)),0)</f>
        <v>1</v>
      </c>
      <c r="N714" s="7"/>
      <c r="O714" s="1">
        <f t="shared" si="569"/>
        <v>48312</v>
      </c>
      <c r="P714" s="2">
        <f t="shared" si="554"/>
        <v>0.74151612358602059</v>
      </c>
      <c r="Q714" s="2"/>
      <c r="R714" s="2">
        <f t="shared" si="555"/>
        <v>0</v>
      </c>
      <c r="S714" s="2">
        <f t="shared" si="556"/>
        <v>2.8578883551026047E-2</v>
      </c>
      <c r="T714" s="2">
        <f t="shared" si="557"/>
        <v>0.83504980584163435</v>
      </c>
      <c r="U714" s="2">
        <f t="shared" si="558"/>
        <v>9.3533682255613704E-2</v>
      </c>
      <c r="V714" s="2">
        <f t="shared" si="559"/>
        <v>3.4503399689960551E-2</v>
      </c>
      <c r="X714" s="1">
        <v>1862</v>
      </c>
      <c r="Y714" s="1">
        <v>54406</v>
      </c>
      <c r="Z714" s="1">
        <v>6094</v>
      </c>
      <c r="AA714" s="1">
        <v>2248</v>
      </c>
      <c r="AJ714" s="1">
        <v>296</v>
      </c>
      <c r="AK714">
        <v>247</v>
      </c>
      <c r="AY714" t="str">
        <f t="shared" si="570"/>
        <v>Orange CD48</v>
      </c>
      <c r="BA714">
        <v>48</v>
      </c>
      <c r="BC714" s="91">
        <v>6</v>
      </c>
      <c r="BD714" s="93"/>
      <c r="BE714">
        <f>(VLOOKUP(A714,County!$AR$165:$AX$222,7,0))*1</f>
        <v>6059</v>
      </c>
      <c r="BF714">
        <f t="shared" si="561"/>
        <v>605948</v>
      </c>
      <c r="BH714" t="s">
        <v>3387</v>
      </c>
    </row>
    <row r="715" spans="1:60">
      <c r="A715" s="9" t="s">
        <v>1445</v>
      </c>
      <c r="B715" t="s">
        <v>208</v>
      </c>
      <c r="C715" s="1">
        <f t="shared" si="552"/>
        <v>16581</v>
      </c>
      <c r="D715" s="1"/>
      <c r="E715" s="1"/>
      <c r="F715" s="1"/>
      <c r="G715" s="1"/>
      <c r="H715" s="1"/>
      <c r="I715" s="1"/>
      <c r="J715" s="1"/>
      <c r="K715" s="7" t="e">
        <f>RANK(W715,(W715:Y715,Z715:AN715))</f>
        <v>#N/A</v>
      </c>
      <c r="L715" s="7">
        <f>RANK(X715,(W715:Y715,Z715:AN715))</f>
        <v>3</v>
      </c>
      <c r="M715" s="7">
        <f>IF(Y715&gt;0,RANK(Y715,(W715:Y715,Z715:AN715)),0)</f>
        <v>1</v>
      </c>
      <c r="N715" s="7"/>
      <c r="O715" s="1">
        <f t="shared" si="569"/>
        <v>12499</v>
      </c>
      <c r="P715" s="2">
        <f t="shared" si="554"/>
        <v>0.75381460708039327</v>
      </c>
      <c r="Q715" s="2"/>
      <c r="R715" s="2">
        <f t="shared" si="555"/>
        <v>0</v>
      </c>
      <c r="S715" s="2">
        <f t="shared" si="556"/>
        <v>3.3170496351245402E-2</v>
      </c>
      <c r="T715" s="2">
        <f t="shared" si="557"/>
        <v>0.84102285748748573</v>
      </c>
      <c r="U715" s="2">
        <f t="shared" si="558"/>
        <v>8.7208250407092458E-2</v>
      </c>
      <c r="V715" s="2">
        <f t="shared" si="559"/>
        <v>3.3110186357879504E-2</v>
      </c>
      <c r="X715" s="1">
        <v>550</v>
      </c>
      <c r="Y715" s="1">
        <v>13945</v>
      </c>
      <c r="Z715" s="1">
        <v>1446</v>
      </c>
      <c r="AA715" s="1">
        <v>549</v>
      </c>
      <c r="AJ715" s="1">
        <v>63</v>
      </c>
      <c r="AK715">
        <v>28</v>
      </c>
      <c r="AY715" t="str">
        <f t="shared" si="570"/>
        <v>Orange CD49</v>
      </c>
      <c r="BA715">
        <v>49</v>
      </c>
      <c r="BC715" s="91">
        <v>6</v>
      </c>
      <c r="BD715" s="93"/>
      <c r="BE715">
        <f>(VLOOKUP(A715,County!$AR$165:$AX$222,7,0))*1</f>
        <v>6059</v>
      </c>
      <c r="BF715">
        <f t="shared" si="561"/>
        <v>605949</v>
      </c>
      <c r="BH715" t="s">
        <v>3387</v>
      </c>
    </row>
    <row r="716" spans="1:60">
      <c r="A716" s="9" t="s">
        <v>1446</v>
      </c>
      <c r="B716" t="s">
        <v>208</v>
      </c>
      <c r="C716" s="1">
        <f t="shared" si="552"/>
        <v>7215</v>
      </c>
      <c r="D716" s="1"/>
      <c r="E716" s="1"/>
      <c r="F716" s="1"/>
      <c r="G716" s="1"/>
      <c r="H716" s="1"/>
      <c r="I716" s="1"/>
      <c r="J716" s="1"/>
      <c r="K716" s="7" t="e">
        <f>RANK(W716,(W716:Y716,Z716:AN716))</f>
        <v>#N/A</v>
      </c>
      <c r="L716" s="7">
        <f>RANK(X716,(W716:Y716,Z716:AN716))</f>
        <v>4</v>
      </c>
      <c r="M716" s="7">
        <f>IF(Y716&gt;0,RANK(Y716,(W716:Y716,Z716:AN716)),0)</f>
        <v>1</v>
      </c>
      <c r="N716" s="7"/>
      <c r="O716" s="1">
        <f t="shared" si="569"/>
        <v>4996</v>
      </c>
      <c r="P716" s="2">
        <f t="shared" si="554"/>
        <v>0.69244629244629241</v>
      </c>
      <c r="Q716" s="2"/>
      <c r="R716" s="2">
        <f t="shared" si="555"/>
        <v>0</v>
      </c>
      <c r="S716" s="2">
        <f t="shared" si="556"/>
        <v>3.6590436590436592E-2</v>
      </c>
      <c r="T716" s="2">
        <f t="shared" si="557"/>
        <v>0.79916839916839921</v>
      </c>
      <c r="U716" s="2">
        <f t="shared" si="558"/>
        <v>0.10672210672210672</v>
      </c>
      <c r="V716" s="2">
        <f t="shared" si="559"/>
        <v>5.1143451143451146E-2</v>
      </c>
      <c r="X716" s="1">
        <v>264</v>
      </c>
      <c r="Y716" s="1">
        <v>5766</v>
      </c>
      <c r="Z716" s="1">
        <v>770</v>
      </c>
      <c r="AA716" s="1">
        <v>369</v>
      </c>
      <c r="AJ716" s="1">
        <v>25</v>
      </c>
      <c r="AK716">
        <v>21</v>
      </c>
      <c r="AY716" t="str">
        <f t="shared" si="570"/>
        <v>Placer CD1</v>
      </c>
      <c r="BA716">
        <v>1</v>
      </c>
      <c r="BC716" s="91">
        <v>6</v>
      </c>
      <c r="BD716" s="93"/>
      <c r="BE716">
        <f>(VLOOKUP(A716,County!$AR$165:$AX$222,7,0))*1</f>
        <v>6061</v>
      </c>
      <c r="BF716">
        <f t="shared" si="561"/>
        <v>606101</v>
      </c>
      <c r="BH716" t="s">
        <v>3387</v>
      </c>
    </row>
    <row r="717" spans="1:60">
      <c r="A717" s="9" t="s">
        <v>1446</v>
      </c>
      <c r="B717" t="s">
        <v>208</v>
      </c>
      <c r="C717" s="1">
        <f t="shared" si="552"/>
        <v>38844</v>
      </c>
      <c r="D717" s="1"/>
      <c r="E717" s="1"/>
      <c r="F717" s="1"/>
      <c r="G717" s="1"/>
      <c r="H717" s="1"/>
      <c r="I717" s="1"/>
      <c r="J717" s="1"/>
      <c r="K717" s="7" t="e">
        <f>RANK(W717,(W717:Y717,Z717:AN717))</f>
        <v>#N/A</v>
      </c>
      <c r="L717" s="7">
        <f>RANK(X717,(W717:Y717,Z717:AN717))</f>
        <v>4</v>
      </c>
      <c r="M717" s="7">
        <f>IF(Y717&gt;0,RANK(Y717,(W717:Y717,Z717:AN717)),0)</f>
        <v>1</v>
      </c>
      <c r="N717" s="7"/>
      <c r="O717" s="1">
        <f t="shared" si="569"/>
        <v>28564</v>
      </c>
      <c r="P717" s="2">
        <f t="shared" si="554"/>
        <v>0.73535166306250643</v>
      </c>
      <c r="Q717" s="2"/>
      <c r="R717" s="2">
        <f t="shared" si="555"/>
        <v>0</v>
      </c>
      <c r="S717" s="2">
        <f t="shared" si="556"/>
        <v>3.2385954072701062E-2</v>
      </c>
      <c r="T717" s="2">
        <f t="shared" si="557"/>
        <v>0.82712902893625784</v>
      </c>
      <c r="U717" s="2">
        <f t="shared" si="558"/>
        <v>9.1777365873751418E-2</v>
      </c>
      <c r="V717" s="2">
        <f t="shared" si="559"/>
        <v>4.2245906703738026E-2</v>
      </c>
      <c r="X717" s="1">
        <v>1258</v>
      </c>
      <c r="Y717" s="1">
        <v>32129</v>
      </c>
      <c r="Z717" s="1">
        <v>3565</v>
      </c>
      <c r="AA717" s="1">
        <v>1641</v>
      </c>
      <c r="AJ717" s="1">
        <v>156</v>
      </c>
      <c r="AK717">
        <v>95</v>
      </c>
      <c r="AY717" t="str">
        <f t="shared" si="570"/>
        <v>Placer CD4</v>
      </c>
      <c r="BA717">
        <v>4</v>
      </c>
      <c r="BC717" s="91">
        <v>6</v>
      </c>
      <c r="BD717" s="93"/>
      <c r="BE717">
        <f>(VLOOKUP(A717,County!$AR$165:$AX$222,7,0))*1</f>
        <v>6061</v>
      </c>
      <c r="BF717">
        <f t="shared" si="561"/>
        <v>606104</v>
      </c>
      <c r="BH717" t="s">
        <v>3387</v>
      </c>
    </row>
    <row r="718" spans="1:60">
      <c r="A718" s="9" t="s">
        <v>867</v>
      </c>
      <c r="B718" t="s">
        <v>208</v>
      </c>
      <c r="C718" s="1">
        <f t="shared" si="552"/>
        <v>43680</v>
      </c>
      <c r="D718" s="1"/>
      <c r="E718" s="1"/>
      <c r="F718" s="1"/>
      <c r="G718" s="1"/>
      <c r="H718" s="1"/>
      <c r="I718" s="1"/>
      <c r="J718" s="1"/>
      <c r="K718" s="7" t="e">
        <f>RANK(W718,(W718:Y718,Z718:AN718))</f>
        <v>#N/A</v>
      </c>
      <c r="L718" s="7">
        <f>RANK(X718,(W718:Y718,Z718:AN718))</f>
        <v>4</v>
      </c>
      <c r="M718" s="7">
        <f>IF(Y718&gt;0,RANK(Y718,(W718:Y718,Z718:AN718)),0)</f>
        <v>1</v>
      </c>
      <c r="N718" s="7"/>
      <c r="O718" s="1">
        <f t="shared" si="569"/>
        <v>33424</v>
      </c>
      <c r="P718" s="2">
        <f t="shared" si="554"/>
        <v>0.76520146520146515</v>
      </c>
      <c r="Q718" s="2"/>
      <c r="R718" s="2">
        <f t="shared" si="555"/>
        <v>0</v>
      </c>
      <c r="S718" s="2">
        <f t="shared" si="556"/>
        <v>3.9033882783882784E-2</v>
      </c>
      <c r="T718" s="2">
        <f t="shared" si="557"/>
        <v>0.83811813186813189</v>
      </c>
      <c r="U718" s="2">
        <f t="shared" si="558"/>
        <v>7.2916666666666671E-2</v>
      </c>
      <c r="V718" s="2">
        <f t="shared" si="559"/>
        <v>4.1483516483516482E-2</v>
      </c>
      <c r="X718" s="1">
        <v>1705</v>
      </c>
      <c r="Y718" s="1">
        <v>36609</v>
      </c>
      <c r="Z718" s="1">
        <v>3185</v>
      </c>
      <c r="AA718" s="1">
        <v>1812</v>
      </c>
      <c r="AJ718" s="1">
        <v>234</v>
      </c>
      <c r="AK718">
        <v>135</v>
      </c>
      <c r="AY718" t="str">
        <f t="shared" si="570"/>
        <v>Riverside CD36</v>
      </c>
      <c r="BA718">
        <v>36</v>
      </c>
      <c r="BC718" s="91">
        <v>6</v>
      </c>
      <c r="BD718" s="93"/>
      <c r="BE718">
        <f>(VLOOKUP(A718,County!$AR$165:$AX$222,7,0))*1</f>
        <v>6065</v>
      </c>
      <c r="BF718">
        <f t="shared" si="561"/>
        <v>606536</v>
      </c>
      <c r="BH718" t="s">
        <v>3387</v>
      </c>
    </row>
    <row r="719" spans="1:60">
      <c r="A719" s="9" t="s">
        <v>867</v>
      </c>
      <c r="B719" t="s">
        <v>208</v>
      </c>
      <c r="C719" s="1">
        <f t="shared" si="552"/>
        <v>24103</v>
      </c>
      <c r="D719" s="1"/>
      <c r="E719" s="1"/>
      <c r="F719" s="1"/>
      <c r="G719" s="1"/>
      <c r="H719" s="1"/>
      <c r="I719" s="1"/>
      <c r="J719" s="1"/>
      <c r="K719" s="7" t="e">
        <f>RANK(W719,(W719:Y719,Z719:AN719))</f>
        <v>#N/A</v>
      </c>
      <c r="L719" s="7">
        <f>RANK(X719,(W719:Y719,Z719:AN719))</f>
        <v>4</v>
      </c>
      <c r="M719" s="7">
        <f>IF(Y719&gt;0,RANK(Y719,(W719:Y719,Z719:AN719)),0)</f>
        <v>1</v>
      </c>
      <c r="N719" s="7"/>
      <c r="O719" s="1">
        <f t="shared" si="569"/>
        <v>16100</v>
      </c>
      <c r="P719" s="2">
        <f t="shared" si="554"/>
        <v>0.6679666431564536</v>
      </c>
      <c r="Q719" s="2"/>
      <c r="R719" s="2">
        <f t="shared" si="555"/>
        <v>0</v>
      </c>
      <c r="S719" s="2">
        <f t="shared" si="556"/>
        <v>4.414388250425258E-2</v>
      </c>
      <c r="T719" s="2">
        <f t="shared" si="557"/>
        <v>0.77421897689084351</v>
      </c>
      <c r="U719" s="2">
        <f t="shared" si="558"/>
        <v>0.10625233373438991</v>
      </c>
      <c r="V719" s="2">
        <f t="shared" si="559"/>
        <v>6.1403144836742314E-2</v>
      </c>
      <c r="X719" s="1">
        <v>1064</v>
      </c>
      <c r="Y719" s="1">
        <v>18661</v>
      </c>
      <c r="Z719" s="1">
        <v>2561</v>
      </c>
      <c r="AA719" s="1">
        <v>1480</v>
      </c>
      <c r="AJ719" s="1">
        <v>206</v>
      </c>
      <c r="AK719">
        <v>131</v>
      </c>
      <c r="AY719" t="str">
        <f t="shared" si="570"/>
        <v>Riverside CD41</v>
      </c>
      <c r="BA719">
        <v>41</v>
      </c>
      <c r="BC719" s="91">
        <v>6</v>
      </c>
      <c r="BD719" s="93"/>
      <c r="BE719">
        <f>(VLOOKUP(A719,County!$AR$165:$AX$222,7,0))*1</f>
        <v>6065</v>
      </c>
      <c r="BF719">
        <f t="shared" si="561"/>
        <v>606541</v>
      </c>
      <c r="BH719" t="s">
        <v>3387</v>
      </c>
    </row>
    <row r="720" spans="1:60">
      <c r="A720" s="9" t="s">
        <v>867</v>
      </c>
      <c r="B720" t="s">
        <v>208</v>
      </c>
      <c r="C720" s="1">
        <f t="shared" si="552"/>
        <v>41650</v>
      </c>
      <c r="D720" s="1"/>
      <c r="E720" s="1"/>
      <c r="F720" s="1"/>
      <c r="G720" s="1"/>
      <c r="H720" s="1"/>
      <c r="I720" s="1"/>
      <c r="J720" s="1"/>
      <c r="K720" s="7" t="e">
        <f>RANK(W720,(W720:Y720,Z720:AN720))</f>
        <v>#N/A</v>
      </c>
      <c r="L720" s="7">
        <f>RANK(X720,(W720:Y720,Z720:AN720))</f>
        <v>4</v>
      </c>
      <c r="M720" s="7">
        <f>IF(Y720&gt;0,RANK(Y720,(W720:Y720,Z720:AN720)),0)</f>
        <v>1</v>
      </c>
      <c r="N720" s="7"/>
      <c r="O720" s="1">
        <f t="shared" si="569"/>
        <v>29712</v>
      </c>
      <c r="P720" s="2">
        <f t="shared" si="554"/>
        <v>0.71337334933973584</v>
      </c>
      <c r="Q720" s="2"/>
      <c r="R720" s="2">
        <f t="shared" si="555"/>
        <v>0</v>
      </c>
      <c r="S720" s="2">
        <f t="shared" si="556"/>
        <v>3.9855942376950781E-2</v>
      </c>
      <c r="T720" s="2">
        <f t="shared" si="557"/>
        <v>0.80559423769507799</v>
      </c>
      <c r="U720" s="2">
        <f t="shared" si="558"/>
        <v>9.2220888355342132E-2</v>
      </c>
      <c r="V720" s="2">
        <f t="shared" si="559"/>
        <v>5.512605042016807E-2</v>
      </c>
      <c r="X720" s="1">
        <v>1660</v>
      </c>
      <c r="Y720" s="1">
        <v>33553</v>
      </c>
      <c r="Z720" s="1">
        <v>3841</v>
      </c>
      <c r="AA720" s="1">
        <v>2296</v>
      </c>
      <c r="AJ720" s="1">
        <v>210</v>
      </c>
      <c r="AK720">
        <v>90</v>
      </c>
      <c r="AY720" t="str">
        <f t="shared" si="570"/>
        <v>Riverside CD42</v>
      </c>
      <c r="BA720">
        <v>42</v>
      </c>
      <c r="BC720" s="91">
        <v>6</v>
      </c>
      <c r="BD720" s="93"/>
      <c r="BE720">
        <f>(VLOOKUP(A720,County!$AR$165:$AX$222,7,0))*1</f>
        <v>6065</v>
      </c>
      <c r="BF720">
        <f t="shared" si="561"/>
        <v>606542</v>
      </c>
      <c r="BH720" t="s">
        <v>3387</v>
      </c>
    </row>
    <row r="721" spans="1:60">
      <c r="A721" s="9" t="s">
        <v>867</v>
      </c>
      <c r="B721" t="s">
        <v>208</v>
      </c>
      <c r="C721" s="1">
        <f t="shared" si="552"/>
        <v>5249</v>
      </c>
      <c r="D721" s="1"/>
      <c r="E721" s="1"/>
      <c r="F721" s="1"/>
      <c r="G721" s="1"/>
      <c r="H721" s="1"/>
      <c r="I721" s="1"/>
      <c r="J721" s="1"/>
      <c r="K721" s="7" t="e">
        <f>RANK(W721,(W721:Y721,Z721:AN721))</f>
        <v>#N/A</v>
      </c>
      <c r="L721" s="7">
        <f>RANK(X721,(W721:Y721,Z721:AN721))</f>
        <v>4</v>
      </c>
      <c r="M721" s="7">
        <f>IF(Y721&gt;0,RANK(Y721,(W721:Y721,Z721:AN721)),0)</f>
        <v>1</v>
      </c>
      <c r="N721" s="7"/>
      <c r="O721" s="1">
        <f t="shared" si="569"/>
        <v>3823</v>
      </c>
      <c r="P721" s="2">
        <f t="shared" si="554"/>
        <v>0.72832920556296432</v>
      </c>
      <c r="Q721" s="2"/>
      <c r="R721" s="2">
        <f t="shared" si="555"/>
        <v>0</v>
      </c>
      <c r="S721" s="2">
        <f t="shared" si="556"/>
        <v>2.8386359306534579E-2</v>
      </c>
      <c r="T721" s="2">
        <f t="shared" si="557"/>
        <v>0.82720518193941706</v>
      </c>
      <c r="U721" s="2">
        <f t="shared" si="558"/>
        <v>9.8875976376452651E-2</v>
      </c>
      <c r="V721" s="2">
        <f t="shared" si="559"/>
        <v>3.8102495713469235E-2</v>
      </c>
      <c r="X721" s="1">
        <v>149</v>
      </c>
      <c r="Y721" s="1">
        <v>4342</v>
      </c>
      <c r="Z721" s="1">
        <v>519</v>
      </c>
      <c r="AA721" s="1">
        <v>200</v>
      </c>
      <c r="AJ721" s="1">
        <v>27</v>
      </c>
      <c r="AK721">
        <v>12</v>
      </c>
      <c r="AY721" t="str">
        <f t="shared" si="570"/>
        <v>Riverside CD50</v>
      </c>
      <c r="BA721">
        <v>50</v>
      </c>
      <c r="BC721" s="91">
        <v>6</v>
      </c>
      <c r="BD721" s="93"/>
      <c r="BE721">
        <f>(VLOOKUP(A721,County!$AR$165:$AX$222,7,0))*1</f>
        <v>6065</v>
      </c>
      <c r="BF721">
        <f t="shared" si="561"/>
        <v>606550</v>
      </c>
      <c r="BH721" t="s">
        <v>3387</v>
      </c>
    </row>
    <row r="722" spans="1:60">
      <c r="A722" s="9" t="s">
        <v>1251</v>
      </c>
      <c r="B722" t="s">
        <v>208</v>
      </c>
      <c r="C722" s="1">
        <f t="shared" si="552"/>
        <v>2225</v>
      </c>
      <c r="D722" s="1"/>
      <c r="E722" s="1"/>
      <c r="F722" s="1"/>
      <c r="G722" s="1"/>
      <c r="H722" s="1"/>
      <c r="I722" s="1"/>
      <c r="J722" s="1"/>
      <c r="K722" s="7" t="e">
        <f>RANK(W722,(W722:Y722,Z722:AN722))</f>
        <v>#N/A</v>
      </c>
      <c r="L722" s="7">
        <f>RANK(X722,(W722:Y722,Z722:AN722))</f>
        <v>4</v>
      </c>
      <c r="M722" s="7">
        <f>IF(Y722&gt;0,RANK(Y722,(W722:Y722,Z722:AN722)),0)</f>
        <v>1</v>
      </c>
      <c r="N722" s="7"/>
      <c r="O722" s="1">
        <f t="shared" si="569"/>
        <v>1460</v>
      </c>
      <c r="P722" s="2">
        <f t="shared" si="554"/>
        <v>0.65617977528089888</v>
      </c>
      <c r="Q722" s="2"/>
      <c r="R722" s="2">
        <f t="shared" si="555"/>
        <v>0</v>
      </c>
      <c r="S722" s="2">
        <f t="shared" si="556"/>
        <v>4.9438202247191011E-2</v>
      </c>
      <c r="T722" s="2">
        <f t="shared" si="557"/>
        <v>0.77213483146067419</v>
      </c>
      <c r="U722" s="2">
        <f t="shared" si="558"/>
        <v>0.11595505617977528</v>
      </c>
      <c r="V722" s="2">
        <f t="shared" si="559"/>
        <v>5.303370786516854E-2</v>
      </c>
      <c r="X722" s="1">
        <v>110</v>
      </c>
      <c r="Y722" s="1">
        <v>1718</v>
      </c>
      <c r="Z722" s="1">
        <v>258</v>
      </c>
      <c r="AA722" s="1">
        <v>118</v>
      </c>
      <c r="AJ722" s="1">
        <v>10</v>
      </c>
      <c r="AK722">
        <v>11</v>
      </c>
      <c r="AY722" t="str">
        <f t="shared" si="570"/>
        <v>Sacramento CD3</v>
      </c>
      <c r="BA722">
        <v>3</v>
      </c>
      <c r="BC722" s="91">
        <v>6</v>
      </c>
      <c r="BD722" s="93"/>
      <c r="BE722">
        <f>(VLOOKUP(A722,County!$AR$165:$AX$222,7,0))*1</f>
        <v>6067</v>
      </c>
      <c r="BF722">
        <f t="shared" si="561"/>
        <v>606703</v>
      </c>
      <c r="BH722" t="s">
        <v>3387</v>
      </c>
    </row>
    <row r="723" spans="1:60">
      <c r="A723" s="9" t="s">
        <v>1251</v>
      </c>
      <c r="B723" t="s">
        <v>208</v>
      </c>
      <c r="C723" s="1">
        <f t="shared" si="552"/>
        <v>24393</v>
      </c>
      <c r="D723" s="1"/>
      <c r="E723" s="1"/>
      <c r="F723" s="1"/>
      <c r="G723" s="1"/>
      <c r="H723" s="1"/>
      <c r="I723" s="1"/>
      <c r="J723" s="1"/>
      <c r="K723" s="7" t="e">
        <f>RANK(W723,(W723:Y723,Z723:AN723))</f>
        <v>#N/A</v>
      </c>
      <c r="L723" s="7">
        <f>RANK(X723,(W723:Y723,Z723:AN723))</f>
        <v>4</v>
      </c>
      <c r="M723" s="7">
        <f>IF(Y723&gt;0,RANK(Y723,(W723:Y723,Z723:AN723)),0)</f>
        <v>1</v>
      </c>
      <c r="N723" s="7"/>
      <c r="O723" s="1">
        <f t="shared" si="569"/>
        <v>15651</v>
      </c>
      <c r="P723" s="2">
        <f t="shared" si="554"/>
        <v>0.64161849710982655</v>
      </c>
      <c r="Q723" s="2"/>
      <c r="R723" s="2">
        <f t="shared" si="555"/>
        <v>0</v>
      </c>
      <c r="S723" s="2">
        <f t="shared" si="556"/>
        <v>3.9642520395195342E-2</v>
      </c>
      <c r="T723" s="2">
        <f t="shared" si="557"/>
        <v>0.76878612716763006</v>
      </c>
      <c r="U723" s="2">
        <f t="shared" si="558"/>
        <v>0.12716763005780346</v>
      </c>
      <c r="V723" s="2">
        <f t="shared" si="559"/>
        <v>4.9932357643586278E-2</v>
      </c>
      <c r="X723" s="1">
        <v>967</v>
      </c>
      <c r="Y723" s="1">
        <v>18753</v>
      </c>
      <c r="Z723" s="1">
        <v>3102</v>
      </c>
      <c r="AA723" s="1">
        <v>1218</v>
      </c>
      <c r="AJ723" s="1">
        <v>193</v>
      </c>
      <c r="AK723">
        <v>160</v>
      </c>
      <c r="AY723" t="str">
        <f t="shared" si="570"/>
        <v>Sacramento CD6</v>
      </c>
      <c r="BA723">
        <v>6</v>
      </c>
      <c r="BC723" s="91">
        <v>6</v>
      </c>
      <c r="BD723" s="93"/>
      <c r="BE723">
        <f>(VLOOKUP(A723,County!$AR$165:$AX$222,7,0))*1</f>
        <v>6067</v>
      </c>
      <c r="BF723">
        <f t="shared" si="561"/>
        <v>606706</v>
      </c>
      <c r="BH723" t="s">
        <v>3387</v>
      </c>
    </row>
    <row r="724" spans="1:60">
      <c r="A724" s="9" t="s">
        <v>1251</v>
      </c>
      <c r="B724" t="s">
        <v>208</v>
      </c>
      <c r="C724" s="1">
        <f t="shared" si="552"/>
        <v>55435</v>
      </c>
      <c r="D724" s="1"/>
      <c r="E724" s="1"/>
      <c r="F724" s="1"/>
      <c r="G724" s="1"/>
      <c r="H724" s="1"/>
      <c r="I724" s="1"/>
      <c r="J724" s="1"/>
      <c r="K724" s="7" t="e">
        <f>RANK(W724,(W724:Y724,Z724:AN724))</f>
        <v>#N/A</v>
      </c>
      <c r="L724" s="7">
        <f>RANK(X724,(W724:Y724,Z724:AN724))</f>
        <v>4</v>
      </c>
      <c r="M724" s="7">
        <f>IF(Y724&gt;0,RANK(Y724,(W724:Y724,Z724:AN724)),0)</f>
        <v>1</v>
      </c>
      <c r="N724" s="7"/>
      <c r="O724" s="1">
        <f t="shared" si="569"/>
        <v>40287</v>
      </c>
      <c r="P724" s="2">
        <f t="shared" si="554"/>
        <v>0.72674303238026516</v>
      </c>
      <c r="Q724" s="2"/>
      <c r="R724" s="2">
        <f t="shared" si="555"/>
        <v>0</v>
      </c>
      <c r="S724" s="2">
        <f t="shared" si="556"/>
        <v>3.1460268783259672E-2</v>
      </c>
      <c r="T724" s="2">
        <f t="shared" si="557"/>
        <v>0.82137638675926761</v>
      </c>
      <c r="U724" s="2">
        <f t="shared" si="558"/>
        <v>9.463335437900243E-2</v>
      </c>
      <c r="V724" s="2">
        <f t="shared" si="559"/>
        <v>4.3077478127536754E-2</v>
      </c>
      <c r="X724" s="1">
        <v>1744</v>
      </c>
      <c r="Y724" s="1">
        <v>45533</v>
      </c>
      <c r="Z724" s="1">
        <v>5246</v>
      </c>
      <c r="AA724" s="1">
        <v>2388</v>
      </c>
      <c r="AJ724" s="1">
        <v>308</v>
      </c>
      <c r="AK724">
        <v>216</v>
      </c>
      <c r="AY724" t="str">
        <f t="shared" si="570"/>
        <v>Sacramento CD7</v>
      </c>
      <c r="BA724">
        <v>7</v>
      </c>
      <c r="BC724" s="91">
        <v>6</v>
      </c>
      <c r="BD724" s="93"/>
      <c r="BE724">
        <f>(VLOOKUP(A724,County!$AR$165:$AX$222,7,0))*1</f>
        <v>6067</v>
      </c>
      <c r="BF724">
        <f t="shared" si="561"/>
        <v>606707</v>
      </c>
      <c r="BH724" t="s">
        <v>3387</v>
      </c>
    </row>
    <row r="725" spans="1:60">
      <c r="A725" s="9" t="s">
        <v>1251</v>
      </c>
      <c r="B725" t="s">
        <v>208</v>
      </c>
      <c r="C725" s="1">
        <f t="shared" si="552"/>
        <v>1672</v>
      </c>
      <c r="D725" s="1"/>
      <c r="E725" s="1"/>
      <c r="F725" s="1"/>
      <c r="G725" s="1"/>
      <c r="H725" s="1"/>
      <c r="I725" s="1"/>
      <c r="J725" s="1"/>
      <c r="K725" s="7" t="e">
        <f>RANK(W725,(W725:Y725,Z725:AN725))</f>
        <v>#N/A</v>
      </c>
      <c r="L725" s="7">
        <f>RANK(X725,(W725:Y725,Z725:AN725))</f>
        <v>4</v>
      </c>
      <c r="M725" s="7">
        <f>IF(Y725&gt;0,RANK(Y725,(W725:Y725,Z725:AN725)),0)</f>
        <v>1</v>
      </c>
      <c r="N725" s="7"/>
      <c r="O725" s="1">
        <f t="shared" si="569"/>
        <v>1241</v>
      </c>
      <c r="P725" s="2">
        <f t="shared" si="554"/>
        <v>0.74222488038277512</v>
      </c>
      <c r="Q725" s="2"/>
      <c r="R725" s="2">
        <f t="shared" si="555"/>
        <v>0</v>
      </c>
      <c r="S725" s="2">
        <f t="shared" si="556"/>
        <v>3.2296650717703351E-2</v>
      </c>
      <c r="T725" s="2">
        <f t="shared" si="557"/>
        <v>0.82416267942583732</v>
      </c>
      <c r="U725" s="2">
        <f t="shared" si="558"/>
        <v>8.1937799043062198E-2</v>
      </c>
      <c r="V725" s="2">
        <f t="shared" si="559"/>
        <v>5.1435406698564591E-2</v>
      </c>
      <c r="X725" s="1">
        <v>54</v>
      </c>
      <c r="Y725" s="1">
        <v>1378</v>
      </c>
      <c r="Z725" s="1">
        <v>137</v>
      </c>
      <c r="AA725" s="1">
        <v>86</v>
      </c>
      <c r="AJ725" s="1">
        <v>11</v>
      </c>
      <c r="AK725">
        <v>6</v>
      </c>
      <c r="AY725" t="str">
        <f t="shared" si="570"/>
        <v>Sacramento CD9</v>
      </c>
      <c r="BA725">
        <v>9</v>
      </c>
      <c r="BC725" s="91">
        <v>6</v>
      </c>
      <c r="BD725" s="93"/>
      <c r="BE725">
        <f>(VLOOKUP(A725,County!$AR$165:$AX$222,7,0))*1</f>
        <v>6067</v>
      </c>
      <c r="BF725">
        <f t="shared" si="561"/>
        <v>606709</v>
      </c>
      <c r="BH725" t="s">
        <v>3387</v>
      </c>
    </row>
    <row r="726" spans="1:60">
      <c r="A726" s="9" t="s">
        <v>1669</v>
      </c>
      <c r="B726" t="s">
        <v>208</v>
      </c>
      <c r="C726" s="1">
        <f t="shared" si="552"/>
        <v>40935</v>
      </c>
      <c r="D726" s="1"/>
      <c r="E726" s="1"/>
      <c r="F726" s="1"/>
      <c r="G726" s="1"/>
      <c r="H726" s="1"/>
      <c r="I726" s="1"/>
      <c r="J726" s="1"/>
      <c r="K726" s="7" t="e">
        <f>RANK(W726,(W726:Y726,Z726:AN726))</f>
        <v>#N/A</v>
      </c>
      <c r="L726" s="7">
        <f>RANK(X726,(W726:Y726,Z726:AN726))</f>
        <v>4</v>
      </c>
      <c r="M726" s="7">
        <f>IF(Y726&gt;0,RANK(Y726,(W726:Y726,Z726:AN726)),0)</f>
        <v>1</v>
      </c>
      <c r="N726" s="7"/>
      <c r="O726" s="1">
        <f t="shared" si="569"/>
        <v>27816</v>
      </c>
      <c r="P726" s="2">
        <f t="shared" si="554"/>
        <v>0.67951630633931848</v>
      </c>
      <c r="Q726" s="2"/>
      <c r="R726" s="2">
        <f t="shared" si="555"/>
        <v>0</v>
      </c>
      <c r="S726" s="2">
        <f t="shared" si="556"/>
        <v>3.788933675338952E-2</v>
      </c>
      <c r="T726" s="2">
        <f t="shared" si="557"/>
        <v>0.78966654452180285</v>
      </c>
      <c r="U726" s="2">
        <f t="shared" si="558"/>
        <v>0.11015023818248443</v>
      </c>
      <c r="V726" s="2">
        <f t="shared" si="559"/>
        <v>5.4085745694393554E-2</v>
      </c>
      <c r="X726" s="1">
        <v>1551</v>
      </c>
      <c r="Y726" s="1">
        <v>32325</v>
      </c>
      <c r="Z726" s="1">
        <v>4509</v>
      </c>
      <c r="AA726" s="1">
        <v>2214</v>
      </c>
      <c r="AJ726" s="1">
        <v>214</v>
      </c>
      <c r="AK726">
        <v>122</v>
      </c>
      <c r="AY726" t="str">
        <f t="shared" si="570"/>
        <v>San Bernardino CD8</v>
      </c>
      <c r="BA726">
        <v>8</v>
      </c>
      <c r="BC726" s="91">
        <v>6</v>
      </c>
      <c r="BD726" s="93"/>
      <c r="BE726">
        <f>(VLOOKUP(A726,County!$AR$165:$AX$222,7,0))*1</f>
        <v>6071</v>
      </c>
      <c r="BF726">
        <f t="shared" si="561"/>
        <v>607108</v>
      </c>
      <c r="BH726" t="s">
        <v>3387</v>
      </c>
    </row>
    <row r="727" spans="1:60">
      <c r="A727" s="9" t="s">
        <v>1669</v>
      </c>
      <c r="B727" t="s">
        <v>208</v>
      </c>
      <c r="C727" s="1">
        <f t="shared" si="552"/>
        <v>3788</v>
      </c>
      <c r="D727" s="1"/>
      <c r="E727" s="1"/>
      <c r="F727" s="1"/>
      <c r="G727" s="1"/>
      <c r="H727" s="1"/>
      <c r="I727" s="1"/>
      <c r="J727" s="1"/>
      <c r="K727" s="7" t="e">
        <f>RANK(W727,(W727:Y727,Z727:AN727))</f>
        <v>#N/A</v>
      </c>
      <c r="L727" s="7">
        <f>RANK(X727,(W727:Y727,Z727:AN727))</f>
        <v>4</v>
      </c>
      <c r="M727" s="7">
        <f>IF(Y727&gt;0,RANK(Y727,(W727:Y727,Z727:AN727)),0)</f>
        <v>1</v>
      </c>
      <c r="N727" s="7"/>
      <c r="O727" s="1">
        <f t="shared" si="569"/>
        <v>2881</v>
      </c>
      <c r="P727" s="2">
        <f t="shared" si="554"/>
        <v>0.76055966209081305</v>
      </c>
      <c r="Q727" s="2"/>
      <c r="R727" s="2">
        <f t="shared" si="555"/>
        <v>0</v>
      </c>
      <c r="S727" s="2">
        <f t="shared" si="556"/>
        <v>3.3526927138331573E-2</v>
      </c>
      <c r="T727" s="2">
        <f t="shared" si="557"/>
        <v>0.8373812038014784</v>
      </c>
      <c r="U727" s="2">
        <f t="shared" si="558"/>
        <v>7.6821541710665256E-2</v>
      </c>
      <c r="V727" s="2">
        <f t="shared" si="559"/>
        <v>4.5670538542766634E-2</v>
      </c>
      <c r="X727" s="1">
        <v>127</v>
      </c>
      <c r="Y727" s="1">
        <v>3172</v>
      </c>
      <c r="Z727" s="1">
        <v>291</v>
      </c>
      <c r="AA727" s="1">
        <v>173</v>
      </c>
      <c r="AJ727" s="1">
        <v>16</v>
      </c>
      <c r="AK727">
        <v>9</v>
      </c>
      <c r="AY727" t="str">
        <f t="shared" si="570"/>
        <v>San Bernardino CD27</v>
      </c>
      <c r="BA727">
        <v>27</v>
      </c>
      <c r="BC727" s="91">
        <v>6</v>
      </c>
      <c r="BD727" s="93"/>
      <c r="BE727">
        <f>(VLOOKUP(A727,County!$AR$165:$AX$222,7,0))*1</f>
        <v>6071</v>
      </c>
      <c r="BF727">
        <f t="shared" si="561"/>
        <v>607127</v>
      </c>
      <c r="BH727" t="s">
        <v>3387</v>
      </c>
    </row>
    <row r="728" spans="1:60">
      <c r="A728" s="9" t="s">
        <v>1669</v>
      </c>
      <c r="B728" t="s">
        <v>208</v>
      </c>
      <c r="C728" s="1">
        <f t="shared" si="552"/>
        <v>27310</v>
      </c>
      <c r="D728" s="1"/>
      <c r="E728" s="1"/>
      <c r="F728" s="1"/>
      <c r="G728" s="1"/>
      <c r="H728" s="1"/>
      <c r="I728" s="1"/>
      <c r="J728" s="1"/>
      <c r="K728" s="7" t="e">
        <f>RANK(W728,(W728:Y728,Z728:AN728))</f>
        <v>#N/A</v>
      </c>
      <c r="L728" s="7">
        <f>RANK(X728,(W728:Y728,Z728:AN728))</f>
        <v>4</v>
      </c>
      <c r="M728" s="7">
        <f>IF(Y728&gt;0,RANK(Y728,(W728:Y728,Z728:AN728)),0)</f>
        <v>1</v>
      </c>
      <c r="N728" s="7"/>
      <c r="O728" s="1">
        <f t="shared" si="569"/>
        <v>18900</v>
      </c>
      <c r="P728" s="2">
        <f t="shared" si="554"/>
        <v>0.69205419260344192</v>
      </c>
      <c r="Q728" s="2"/>
      <c r="R728" s="2">
        <f t="shared" si="555"/>
        <v>0</v>
      </c>
      <c r="S728" s="2">
        <f t="shared" si="556"/>
        <v>3.5078725741486634E-2</v>
      </c>
      <c r="T728" s="2">
        <f t="shared" si="557"/>
        <v>0.7922006590992311</v>
      </c>
      <c r="U728" s="2">
        <f t="shared" si="558"/>
        <v>0.10014646649578909</v>
      </c>
      <c r="V728" s="2">
        <f t="shared" si="559"/>
        <v>5.9904796777737093E-2</v>
      </c>
      <c r="X728" s="1">
        <v>958</v>
      </c>
      <c r="Y728" s="1">
        <v>21635</v>
      </c>
      <c r="Z728" s="1">
        <v>2735</v>
      </c>
      <c r="AA728" s="1">
        <v>1636</v>
      </c>
      <c r="AJ728" s="1">
        <v>193</v>
      </c>
      <c r="AK728">
        <v>153</v>
      </c>
      <c r="AY728" t="str">
        <f t="shared" si="570"/>
        <v>San Bernardino CD31</v>
      </c>
      <c r="BA728">
        <v>31</v>
      </c>
      <c r="BC728" s="91">
        <v>6</v>
      </c>
      <c r="BD728" s="93"/>
      <c r="BE728">
        <f>(VLOOKUP(A728,County!$AR$165:$AX$222,7,0))*1</f>
        <v>6071</v>
      </c>
      <c r="BF728">
        <f t="shared" si="561"/>
        <v>607131</v>
      </c>
      <c r="BH728" t="s">
        <v>3387</v>
      </c>
    </row>
    <row r="729" spans="1:60">
      <c r="A729" s="9" t="s">
        <v>1669</v>
      </c>
      <c r="B729" t="s">
        <v>208</v>
      </c>
      <c r="C729" s="1">
        <f t="shared" si="552"/>
        <v>11109</v>
      </c>
      <c r="D729" s="1"/>
      <c r="E729" s="1"/>
      <c r="F729" s="1"/>
      <c r="G729" s="1"/>
      <c r="H729" s="1"/>
      <c r="I729" s="1"/>
      <c r="J729" s="1"/>
      <c r="K729" s="7" t="e">
        <f>RANK(W729,(W729:Y729,Z729:AN729))</f>
        <v>#N/A</v>
      </c>
      <c r="L729" s="7">
        <f>RANK(X729,(W729:Y729,Z729:AN729))</f>
        <v>4</v>
      </c>
      <c r="M729" s="7">
        <f>IF(Y729&gt;0,RANK(Y729,(W729:Y729,Z729:AN729)),0)</f>
        <v>1</v>
      </c>
      <c r="N729" s="7"/>
      <c r="O729" s="1">
        <f t="shared" si="569"/>
        <v>7440</v>
      </c>
      <c r="P729" s="2">
        <f t="shared" si="554"/>
        <v>0.66972724817715368</v>
      </c>
      <c r="Q729" s="2"/>
      <c r="R729" s="2">
        <f t="shared" si="555"/>
        <v>0</v>
      </c>
      <c r="S729" s="2">
        <f t="shared" si="556"/>
        <v>3.9157439913583579E-2</v>
      </c>
      <c r="T729" s="2">
        <f t="shared" si="557"/>
        <v>0.7710865064362229</v>
      </c>
      <c r="U729" s="2">
        <f t="shared" si="558"/>
        <v>0.10135925825906922</v>
      </c>
      <c r="V729" s="2">
        <f t="shared" si="559"/>
        <v>7.327392204518858E-2</v>
      </c>
      <c r="X729" s="1">
        <v>435</v>
      </c>
      <c r="Y729" s="1">
        <v>8566</v>
      </c>
      <c r="Z729" s="1">
        <v>1126</v>
      </c>
      <c r="AA729" s="1">
        <v>814</v>
      </c>
      <c r="AJ729" s="1">
        <v>91</v>
      </c>
      <c r="AK729">
        <v>77</v>
      </c>
      <c r="AY729" t="str">
        <f t="shared" si="570"/>
        <v>San Bernardino CD35</v>
      </c>
      <c r="BA729">
        <v>35</v>
      </c>
      <c r="BC729" s="91">
        <v>6</v>
      </c>
      <c r="BD729" s="93"/>
      <c r="BE729">
        <f>(VLOOKUP(A729,County!$AR$165:$AX$222,7,0))*1</f>
        <v>6071</v>
      </c>
      <c r="BF729">
        <f t="shared" si="561"/>
        <v>607135</v>
      </c>
      <c r="BH729" t="s">
        <v>3387</v>
      </c>
    </row>
    <row r="730" spans="1:60">
      <c r="A730" s="9" t="s">
        <v>1669</v>
      </c>
      <c r="B730" t="s">
        <v>208</v>
      </c>
      <c r="C730" s="1">
        <f t="shared" si="552"/>
        <v>4561</v>
      </c>
      <c r="D730" s="1"/>
      <c r="E730" s="1"/>
      <c r="F730" s="1"/>
      <c r="G730" s="1"/>
      <c r="H730" s="1"/>
      <c r="I730" s="1"/>
      <c r="J730" s="1"/>
      <c r="K730" s="7" t="e">
        <f>RANK(W730,(W730:Y730,Z730:AN730))</f>
        <v>#N/A</v>
      </c>
      <c r="L730" s="7">
        <f>RANK(X730,(W730:Y730,Z730:AN730))</f>
        <v>4</v>
      </c>
      <c r="M730" s="7">
        <f>IF(Y730&gt;0,RANK(Y730,(W730:Y730,Z730:AN730)),0)</f>
        <v>1</v>
      </c>
      <c r="N730" s="7"/>
      <c r="O730" s="1">
        <f t="shared" si="569"/>
        <v>3368</v>
      </c>
      <c r="P730" s="2">
        <f t="shared" si="554"/>
        <v>0.73843455382591539</v>
      </c>
      <c r="Q730" s="2"/>
      <c r="R730" s="2">
        <f t="shared" si="555"/>
        <v>0</v>
      </c>
      <c r="S730" s="2">
        <f t="shared" si="556"/>
        <v>2.8064021048015787E-2</v>
      </c>
      <c r="T730" s="2">
        <f t="shared" si="557"/>
        <v>0.81495286121464594</v>
      </c>
      <c r="U730" s="2">
        <f t="shared" si="558"/>
        <v>7.6518307388730541E-2</v>
      </c>
      <c r="V730" s="2">
        <f t="shared" si="559"/>
        <v>7.3887305415479068E-2</v>
      </c>
      <c r="X730" s="1">
        <v>128</v>
      </c>
      <c r="Y730" s="1">
        <v>3717</v>
      </c>
      <c r="Z730" s="1">
        <v>349</v>
      </c>
      <c r="AA730" s="1">
        <v>337</v>
      </c>
      <c r="AJ730" s="1">
        <v>18</v>
      </c>
      <c r="AK730">
        <v>12</v>
      </c>
      <c r="AY730" t="str">
        <f t="shared" si="570"/>
        <v>San Bernardino CD39</v>
      </c>
      <c r="BA730">
        <v>39</v>
      </c>
      <c r="BC730" s="91">
        <v>6</v>
      </c>
      <c r="BD730" s="93"/>
      <c r="BE730">
        <f>(VLOOKUP(A730,County!$AR$165:$AX$222,7,0))*1</f>
        <v>6071</v>
      </c>
      <c r="BF730">
        <f t="shared" si="561"/>
        <v>607139</v>
      </c>
      <c r="BH730" t="s">
        <v>3387</v>
      </c>
    </row>
    <row r="731" spans="1:60">
      <c r="A731" s="9" t="s">
        <v>2001</v>
      </c>
      <c r="B731" t="s">
        <v>208</v>
      </c>
      <c r="C731" s="1">
        <f t="shared" si="552"/>
        <v>44708</v>
      </c>
      <c r="D731" s="1"/>
      <c r="E731" s="1"/>
      <c r="F731" s="1"/>
      <c r="G731" s="1"/>
      <c r="H731" s="1"/>
      <c r="I731" s="1"/>
      <c r="J731" s="1"/>
      <c r="K731" s="7" t="e">
        <f>RANK(W731,(W731:Y731,Z731:AN731))</f>
        <v>#N/A</v>
      </c>
      <c r="L731" s="7">
        <f>RANK(X731,(W731:Y731,Z731:AN731))</f>
        <v>4</v>
      </c>
      <c r="M731" s="7">
        <f>IF(Y731&gt;0,RANK(Y731,(W731:Y731,Z731:AN731)),0)</f>
        <v>1</v>
      </c>
      <c r="N731" s="7"/>
      <c r="O731" s="1">
        <f t="shared" si="569"/>
        <v>32441</v>
      </c>
      <c r="P731" s="2">
        <f t="shared" si="554"/>
        <v>0.72561957591482507</v>
      </c>
      <c r="Q731" s="2"/>
      <c r="R731" s="2">
        <f t="shared" si="555"/>
        <v>0</v>
      </c>
      <c r="S731" s="2">
        <f t="shared" si="556"/>
        <v>2.876442694819719E-2</v>
      </c>
      <c r="T731" s="2">
        <f t="shared" si="557"/>
        <v>0.82694372371835023</v>
      </c>
      <c r="U731" s="2">
        <f t="shared" si="558"/>
        <v>0.1013241478035251</v>
      </c>
      <c r="V731" s="2">
        <f t="shared" si="559"/>
        <v>3.5653574304375053E-2</v>
      </c>
      <c r="X731" s="1">
        <v>1286</v>
      </c>
      <c r="Y731" s="1">
        <v>36971</v>
      </c>
      <c r="Z731" s="1">
        <v>4530</v>
      </c>
      <c r="AA731" s="1">
        <v>1594</v>
      </c>
      <c r="AJ731" s="1">
        <v>205</v>
      </c>
      <c r="AK731">
        <v>122</v>
      </c>
      <c r="AY731" t="str">
        <f t="shared" si="570"/>
        <v>San Diego CD49</v>
      </c>
      <c r="BA731">
        <v>49</v>
      </c>
      <c r="BC731" s="91">
        <v>6</v>
      </c>
      <c r="BD731" s="93"/>
      <c r="BE731">
        <f>(VLOOKUP(A731,County!$AR$165:$AX$222,7,0))*1</f>
        <v>6073</v>
      </c>
      <c r="BF731">
        <f t="shared" si="561"/>
        <v>607349</v>
      </c>
      <c r="BH731" t="s">
        <v>3387</v>
      </c>
    </row>
    <row r="732" spans="1:60">
      <c r="A732" s="9" t="s">
        <v>2001</v>
      </c>
      <c r="B732" t="s">
        <v>208</v>
      </c>
      <c r="C732" s="1">
        <f t="shared" si="552"/>
        <v>61212</v>
      </c>
      <c r="D732" s="1"/>
      <c r="E732" s="1"/>
      <c r="F732" s="1"/>
      <c r="G732" s="1"/>
      <c r="H732" s="1"/>
      <c r="I732" s="1"/>
      <c r="J732" s="1"/>
      <c r="K732" s="7" t="e">
        <f>RANK(W732,(W732:Y732,Z732:AN732))</f>
        <v>#N/A</v>
      </c>
      <c r="L732" s="7">
        <f>RANK(X732,(W732:Y732,Z732:AN732))</f>
        <v>4</v>
      </c>
      <c r="M732" s="7">
        <f>IF(Y732&gt;0,RANK(Y732,(W732:Y732,Z732:AN732)),0)</f>
        <v>1</v>
      </c>
      <c r="N732" s="7"/>
      <c r="O732" s="1">
        <f t="shared" si="569"/>
        <v>44781</v>
      </c>
      <c r="P732" s="2">
        <f t="shared" si="554"/>
        <v>0.73157224073711036</v>
      </c>
      <c r="Q732" s="2"/>
      <c r="R732" s="2">
        <f t="shared" si="555"/>
        <v>0</v>
      </c>
      <c r="S732" s="2">
        <f t="shared" si="556"/>
        <v>2.9912435470169248E-2</v>
      </c>
      <c r="T732" s="2">
        <f t="shared" si="557"/>
        <v>0.82340064039730776</v>
      </c>
      <c r="U732" s="2">
        <f t="shared" si="558"/>
        <v>9.1828399660197346E-2</v>
      </c>
      <c r="V732" s="2">
        <f t="shared" si="559"/>
        <v>4.8013461412794875E-2</v>
      </c>
      <c r="X732" s="1">
        <v>1831</v>
      </c>
      <c r="Y732" s="1">
        <v>50402</v>
      </c>
      <c r="Z732" s="1">
        <v>5621</v>
      </c>
      <c r="AA732" s="1">
        <v>2939</v>
      </c>
      <c r="AJ732" s="1">
        <v>271</v>
      </c>
      <c r="AK732">
        <v>148</v>
      </c>
      <c r="AY732" t="str">
        <f t="shared" si="570"/>
        <v>San Diego CD50</v>
      </c>
      <c r="BA732">
        <v>50</v>
      </c>
      <c r="BC732" s="91">
        <v>6</v>
      </c>
      <c r="BD732" s="93"/>
      <c r="BE732">
        <f>(VLOOKUP(A732,County!$AR$165:$AX$222,7,0))*1</f>
        <v>6073</v>
      </c>
      <c r="BF732">
        <f t="shared" si="561"/>
        <v>607350</v>
      </c>
      <c r="BH732" t="s">
        <v>3387</v>
      </c>
    </row>
    <row r="733" spans="1:60">
      <c r="A733" s="9" t="s">
        <v>2001</v>
      </c>
      <c r="B733" t="s">
        <v>208</v>
      </c>
      <c r="C733" s="1">
        <f t="shared" si="552"/>
        <v>13257</v>
      </c>
      <c r="D733" s="1"/>
      <c r="E733" s="1"/>
      <c r="F733" s="1"/>
      <c r="G733" s="1"/>
      <c r="H733" s="1"/>
      <c r="I733" s="1"/>
      <c r="J733" s="1"/>
      <c r="K733" s="7" t="e">
        <f>RANK(W733,(W733:Y733,Z733:AN733))</f>
        <v>#N/A</v>
      </c>
      <c r="L733" s="7">
        <f>RANK(X733,(W733:Y733,Z733:AN733))</f>
        <v>4</v>
      </c>
      <c r="M733" s="7">
        <f>IF(Y733&gt;0,RANK(Y733,(W733:Y733,Z733:AN733)),0)</f>
        <v>1</v>
      </c>
      <c r="N733" s="7"/>
      <c r="O733" s="1">
        <f t="shared" si="569"/>
        <v>9318</v>
      </c>
      <c r="P733" s="2">
        <f t="shared" si="554"/>
        <v>0.70287395338311831</v>
      </c>
      <c r="Q733" s="2"/>
      <c r="R733" s="2">
        <f t="shared" si="555"/>
        <v>0</v>
      </c>
      <c r="S733" s="2">
        <f t="shared" si="556"/>
        <v>3.7715923662970503E-2</v>
      </c>
      <c r="T733" s="2">
        <f t="shared" si="557"/>
        <v>0.80161424153277516</v>
      </c>
      <c r="U733" s="2">
        <f t="shared" si="558"/>
        <v>9.8740288149656782E-2</v>
      </c>
      <c r="V733" s="2">
        <f t="shared" si="559"/>
        <v>4.8276382288602246E-2</v>
      </c>
      <c r="X733" s="1">
        <v>500</v>
      </c>
      <c r="Y733" s="1">
        <v>10627</v>
      </c>
      <c r="Z733" s="1">
        <v>1309</v>
      </c>
      <c r="AA733" s="1">
        <v>640</v>
      </c>
      <c r="AJ733" s="1">
        <v>103</v>
      </c>
      <c r="AK733">
        <v>78</v>
      </c>
      <c r="AY733" t="str">
        <f t="shared" si="570"/>
        <v>San Diego CD51</v>
      </c>
      <c r="BA733">
        <v>51</v>
      </c>
      <c r="BC733" s="91">
        <v>6</v>
      </c>
      <c r="BD733" s="93"/>
      <c r="BE733">
        <f>(VLOOKUP(A733,County!$AR$165:$AX$222,7,0))*1</f>
        <v>6073</v>
      </c>
      <c r="BF733">
        <f t="shared" si="561"/>
        <v>607351</v>
      </c>
      <c r="BH733" t="s">
        <v>3387</v>
      </c>
    </row>
    <row r="734" spans="1:60">
      <c r="A734" s="9" t="s">
        <v>2001</v>
      </c>
      <c r="B734" t="s">
        <v>208</v>
      </c>
      <c r="C734" s="1">
        <f t="shared" si="552"/>
        <v>66562</v>
      </c>
      <c r="D734" s="1"/>
      <c r="E734" s="1"/>
      <c r="F734" s="1"/>
      <c r="G734" s="1"/>
      <c r="H734" s="1"/>
      <c r="I734" s="1"/>
      <c r="J734" s="1"/>
      <c r="K734" s="7" t="e">
        <f>RANK(W734,(W734:Y734,Z734:AN734))</f>
        <v>#N/A</v>
      </c>
      <c r="L734" s="7">
        <f>RANK(X734,(W734:Y734,Z734:AN734))</f>
        <v>4</v>
      </c>
      <c r="M734" s="7">
        <f>IF(Y734&gt;0,RANK(Y734,(W734:Y734,Z734:AN734)),0)</f>
        <v>1</v>
      </c>
      <c r="N734" s="7"/>
      <c r="O734" s="1">
        <f t="shared" ref="O734:O761" si="571">MAX(W734:AD734)-LARGE(W734:AD734,2)</f>
        <v>48871</v>
      </c>
      <c r="P734" s="2">
        <f t="shared" si="554"/>
        <v>0.7342177218232625</v>
      </c>
      <c r="Q734" s="2"/>
      <c r="R734" s="2">
        <f t="shared" si="555"/>
        <v>0</v>
      </c>
      <c r="S734" s="2">
        <f t="shared" si="556"/>
        <v>2.6005829151768276E-2</v>
      </c>
      <c r="T734" s="2">
        <f t="shared" si="557"/>
        <v>0.83248700459721758</v>
      </c>
      <c r="U734" s="2">
        <f t="shared" si="558"/>
        <v>9.8269282773955108E-2</v>
      </c>
      <c r="V734" s="2">
        <f t="shared" si="559"/>
        <v>3.719840149033983E-2</v>
      </c>
      <c r="X734" s="1">
        <v>1731</v>
      </c>
      <c r="Y734" s="1">
        <v>55412</v>
      </c>
      <c r="Z734" s="1">
        <v>6541</v>
      </c>
      <c r="AA734" s="1">
        <v>2476</v>
      </c>
      <c r="AJ734" s="1">
        <v>217</v>
      </c>
      <c r="AK734">
        <v>185</v>
      </c>
      <c r="AY734" t="str">
        <f t="shared" ref="AY734:AY761" si="572">A734&amp;" "&amp;"CD"&amp;BA734</f>
        <v>San Diego CD52</v>
      </c>
      <c r="BA734">
        <v>52</v>
      </c>
      <c r="BC734" s="91">
        <v>6</v>
      </c>
      <c r="BD734" s="93"/>
      <c r="BE734">
        <f>(VLOOKUP(A734,County!$AR$165:$AX$222,7,0))*1</f>
        <v>6073</v>
      </c>
      <c r="BF734">
        <f t="shared" si="561"/>
        <v>607352</v>
      </c>
      <c r="BH734" t="s">
        <v>3387</v>
      </c>
    </row>
    <row r="735" spans="1:60">
      <c r="A735" s="9" t="s">
        <v>2001</v>
      </c>
      <c r="B735" t="s">
        <v>208</v>
      </c>
      <c r="C735" s="1">
        <f t="shared" si="552"/>
        <v>43115</v>
      </c>
      <c r="D735" s="1"/>
      <c r="E735" s="1"/>
      <c r="F735" s="1"/>
      <c r="G735" s="1"/>
      <c r="H735" s="1"/>
      <c r="I735" s="1"/>
      <c r="J735" s="1"/>
      <c r="K735" s="7" t="e">
        <f>RANK(W735,(W735:Y735,Z735:AN735))</f>
        <v>#N/A</v>
      </c>
      <c r="L735" s="7">
        <f>RANK(X735,(W735:Y735,Z735:AN735))</f>
        <v>4</v>
      </c>
      <c r="M735" s="7">
        <f>IF(Y735&gt;0,RANK(Y735,(W735:Y735,Z735:AN735)),0)</f>
        <v>1</v>
      </c>
      <c r="N735" s="7"/>
      <c r="O735" s="1">
        <f t="shared" si="571"/>
        <v>30470</v>
      </c>
      <c r="P735" s="2">
        <f t="shared" si="554"/>
        <v>0.70671460048706947</v>
      </c>
      <c r="Q735" s="2"/>
      <c r="R735" s="2">
        <f t="shared" si="555"/>
        <v>0</v>
      </c>
      <c r="S735" s="2">
        <f t="shared" si="556"/>
        <v>3.4419575553751594E-2</v>
      </c>
      <c r="T735" s="2">
        <f t="shared" si="557"/>
        <v>0.80899918821755767</v>
      </c>
      <c r="U735" s="2">
        <f t="shared" si="558"/>
        <v>0.10228458773048824</v>
      </c>
      <c r="V735" s="2">
        <f t="shared" si="559"/>
        <v>4.6317986779543081E-2</v>
      </c>
      <c r="X735" s="1">
        <v>1484</v>
      </c>
      <c r="Y735" s="1">
        <v>34880</v>
      </c>
      <c r="Z735" s="1">
        <v>4410</v>
      </c>
      <c r="AA735" s="1">
        <v>1997</v>
      </c>
      <c r="AJ735" s="1">
        <v>202</v>
      </c>
      <c r="AK735">
        <v>142</v>
      </c>
      <c r="AY735" t="str">
        <f t="shared" si="572"/>
        <v>San Diego CD53</v>
      </c>
      <c r="BA735">
        <v>53</v>
      </c>
      <c r="BC735" s="91">
        <v>6</v>
      </c>
      <c r="BD735" s="93"/>
      <c r="BE735">
        <f>(VLOOKUP(A735,County!$AR$165:$AX$222,7,0))*1</f>
        <v>6073</v>
      </c>
      <c r="BF735">
        <f t="shared" si="561"/>
        <v>607353</v>
      </c>
      <c r="BH735" t="s">
        <v>3387</v>
      </c>
    </row>
    <row r="736" spans="1:60">
      <c r="A736" s="9" t="s">
        <v>2251</v>
      </c>
      <c r="B736" t="s">
        <v>208</v>
      </c>
      <c r="C736" s="1">
        <f t="shared" si="552"/>
        <v>9965</v>
      </c>
      <c r="D736" s="1"/>
      <c r="E736" s="1"/>
      <c r="F736" s="1"/>
      <c r="G736" s="1"/>
      <c r="H736" s="1"/>
      <c r="I736" s="1"/>
      <c r="J736" s="1"/>
      <c r="K736" s="7" t="e">
        <f>RANK(W736,(W736:Y736,Z736:AN736))</f>
        <v>#N/A</v>
      </c>
      <c r="L736" s="7">
        <f>RANK(X736,(W736:Y736,Z736:AN736))</f>
        <v>4</v>
      </c>
      <c r="M736" s="7">
        <f>IF(Y736&gt;0,RANK(Y736,(W736:Y736,Z736:AN736)),0)</f>
        <v>1</v>
      </c>
      <c r="N736" s="7"/>
      <c r="O736" s="1">
        <f t="shared" si="571"/>
        <v>5276</v>
      </c>
      <c r="P736" s="2">
        <f t="shared" si="554"/>
        <v>0.52945308580030104</v>
      </c>
      <c r="Q736" s="2"/>
      <c r="R736" s="2">
        <f t="shared" si="555"/>
        <v>0</v>
      </c>
      <c r="S736" s="2">
        <f t="shared" si="556"/>
        <v>3.9036628198695432E-2</v>
      </c>
      <c r="T736" s="2">
        <f t="shared" si="557"/>
        <v>0.71179126944305071</v>
      </c>
      <c r="U736" s="2">
        <f t="shared" si="558"/>
        <v>0.18233818364274962</v>
      </c>
      <c r="V736" s="2">
        <f t="shared" si="559"/>
        <v>4.6562970396387356E-2</v>
      </c>
      <c r="X736" s="1">
        <v>389</v>
      </c>
      <c r="Y736" s="1">
        <v>7093</v>
      </c>
      <c r="Z736" s="1">
        <v>1817</v>
      </c>
      <c r="AA736" s="1">
        <v>464</v>
      </c>
      <c r="AJ736" s="1">
        <v>107</v>
      </c>
      <c r="AK736">
        <v>95</v>
      </c>
      <c r="AY736" t="str">
        <f t="shared" si="572"/>
        <v>San Francisco CD12</v>
      </c>
      <c r="BA736">
        <v>12</v>
      </c>
      <c r="BC736" s="91">
        <v>6</v>
      </c>
      <c r="BD736" s="93"/>
      <c r="BE736">
        <f>(VLOOKUP(A736,County!$AR$165:$AX$222,7,0))*1</f>
        <v>6075</v>
      </c>
      <c r="BF736">
        <f t="shared" si="561"/>
        <v>607512</v>
      </c>
      <c r="BH736" t="s">
        <v>3387</v>
      </c>
    </row>
    <row r="737" spans="1:60">
      <c r="A737" s="9" t="s">
        <v>2251</v>
      </c>
      <c r="B737" t="s">
        <v>208</v>
      </c>
      <c r="C737" s="1">
        <f t="shared" si="552"/>
        <v>0</v>
      </c>
      <c r="D737" s="1"/>
      <c r="E737" s="1"/>
      <c r="F737" s="1"/>
      <c r="G737" s="1"/>
      <c r="H737" s="1"/>
      <c r="I737" s="1"/>
      <c r="J737" s="1"/>
      <c r="K737" s="7">
        <f>RANK(W737,(W737:Y737,Z737:AN737))</f>
        <v>1</v>
      </c>
      <c r="L737" s="7">
        <f>RANK(X737,(W737:Y737,Z737:AN737))</f>
        <v>1</v>
      </c>
      <c r="M737" s="7">
        <f>IF(Y737&gt;0,RANK(Y737,(W737:Y737,Z737:AN737)),0)</f>
        <v>0</v>
      </c>
      <c r="N737" s="7"/>
      <c r="O737" s="1">
        <f t="shared" si="571"/>
        <v>0</v>
      </c>
      <c r="P737" s="2" t="e">
        <f t="shared" si="554"/>
        <v>#DIV/0!</v>
      </c>
      <c r="Q737" s="2"/>
      <c r="R737" s="2" t="str">
        <f t="shared" si="555"/>
        <v>-</v>
      </c>
      <c r="S737" s="2" t="str">
        <f t="shared" si="556"/>
        <v>-</v>
      </c>
      <c r="T737" s="2" t="str">
        <f t="shared" si="557"/>
        <v>-</v>
      </c>
      <c r="U737" s="2" t="str">
        <f t="shared" si="558"/>
        <v>-</v>
      </c>
      <c r="V737" s="2" t="str">
        <f t="shared" si="559"/>
        <v>-</v>
      </c>
      <c r="X737" s="1">
        <v>0</v>
      </c>
      <c r="Y737" s="1">
        <v>0</v>
      </c>
      <c r="Z737" s="1">
        <v>0</v>
      </c>
      <c r="AA737" s="1">
        <v>0</v>
      </c>
      <c r="AJ737" s="1">
        <v>0</v>
      </c>
      <c r="AK737">
        <v>0</v>
      </c>
      <c r="AY737" t="str">
        <f t="shared" si="572"/>
        <v>San Francisco CD13</v>
      </c>
      <c r="BA737">
        <v>13</v>
      </c>
      <c r="BC737" s="91">
        <v>6</v>
      </c>
      <c r="BD737" s="93"/>
      <c r="BE737">
        <f>(VLOOKUP(A737,County!$AR$165:$AX$222,7,0))*1</f>
        <v>6075</v>
      </c>
      <c r="BF737">
        <f t="shared" si="561"/>
        <v>607513</v>
      </c>
      <c r="BH737" t="s">
        <v>3387</v>
      </c>
    </row>
    <row r="738" spans="1:60">
      <c r="A738" s="9" t="s">
        <v>2251</v>
      </c>
      <c r="B738" t="s">
        <v>208</v>
      </c>
      <c r="C738" s="1">
        <f t="shared" si="552"/>
        <v>1924</v>
      </c>
      <c r="D738" s="1"/>
      <c r="E738" s="1"/>
      <c r="F738" s="1"/>
      <c r="G738" s="1"/>
      <c r="H738" s="1"/>
      <c r="I738" s="1"/>
      <c r="J738" s="1"/>
      <c r="K738" s="7" t="e">
        <f>RANK(W738,(W738:Y738,Z738:AN738))</f>
        <v>#N/A</v>
      </c>
      <c r="L738" s="7">
        <f>RANK(X738,(W738:Y738,Z738:AN738))</f>
        <v>3</v>
      </c>
      <c r="M738" s="7">
        <f>IF(Y738&gt;0,RANK(Y738,(W738:Y738,Z738:AN738)),0)</f>
        <v>1</v>
      </c>
      <c r="N738" s="7"/>
      <c r="O738" s="1">
        <f t="shared" si="571"/>
        <v>1185</v>
      </c>
      <c r="P738" s="2">
        <f t="shared" si="554"/>
        <v>0.61590436590436592</v>
      </c>
      <c r="Q738" s="2"/>
      <c r="R738" s="2">
        <f t="shared" si="555"/>
        <v>0</v>
      </c>
      <c r="S738" s="2">
        <f t="shared" si="556"/>
        <v>4.72972972972973E-2</v>
      </c>
      <c r="T738" s="2">
        <f t="shared" si="557"/>
        <v>0.75623700623700618</v>
      </c>
      <c r="U738" s="2">
        <f t="shared" si="558"/>
        <v>0.14033264033264034</v>
      </c>
      <c r="V738" s="2">
        <f t="shared" si="559"/>
        <v>4.4698544698544701E-2</v>
      </c>
      <c r="X738" s="1">
        <v>91</v>
      </c>
      <c r="Y738" s="1">
        <v>1455</v>
      </c>
      <c r="Z738" s="1">
        <v>270</v>
      </c>
      <c r="AA738" s="1">
        <v>86</v>
      </c>
      <c r="AJ738" s="1">
        <v>13</v>
      </c>
      <c r="AK738">
        <v>9</v>
      </c>
      <c r="AY738" t="str">
        <f t="shared" si="572"/>
        <v>San Francisco CD14</v>
      </c>
      <c r="BA738">
        <v>14</v>
      </c>
      <c r="BC738" s="91">
        <v>6</v>
      </c>
      <c r="BD738" s="93"/>
      <c r="BE738">
        <f>(VLOOKUP(A738,County!$AR$165:$AX$222,7,0))*1</f>
        <v>6075</v>
      </c>
      <c r="BF738">
        <f t="shared" si="561"/>
        <v>607514</v>
      </c>
      <c r="BH738" t="s">
        <v>3387</v>
      </c>
    </row>
    <row r="739" spans="1:60">
      <c r="A739" s="9" t="s">
        <v>2252</v>
      </c>
      <c r="B739" t="s">
        <v>208</v>
      </c>
      <c r="C739" s="1">
        <f t="shared" si="552"/>
        <v>27886</v>
      </c>
      <c r="D739" s="1"/>
      <c r="E739" s="1"/>
      <c r="F739" s="1"/>
      <c r="G739" s="1"/>
      <c r="H739" s="1"/>
      <c r="I739" s="1"/>
      <c r="J739" s="1"/>
      <c r="K739" s="7" t="e">
        <f>RANK(W739,(W739:Y739,Z739:AN739))</f>
        <v>#N/A</v>
      </c>
      <c r="L739" s="7">
        <f>RANK(X739,(W739:Y739,Z739:AN739))</f>
        <v>4</v>
      </c>
      <c r="M739" s="7">
        <f>IF(Y739&gt;0,RANK(Y739,(W739:Y739,Z739:AN739)),0)</f>
        <v>1</v>
      </c>
      <c r="N739" s="7"/>
      <c r="O739" s="1">
        <f t="shared" si="571"/>
        <v>19399</v>
      </c>
      <c r="P739" s="2">
        <f t="shared" si="554"/>
        <v>0.69565373305601375</v>
      </c>
      <c r="Q739" s="2"/>
      <c r="R739" s="2">
        <f t="shared" si="555"/>
        <v>0</v>
      </c>
      <c r="S739" s="2">
        <f t="shared" si="556"/>
        <v>4.019938320304095E-2</v>
      </c>
      <c r="T739" s="2">
        <f t="shared" si="557"/>
        <v>0.79602668005450761</v>
      </c>
      <c r="U739" s="2">
        <f t="shared" si="558"/>
        <v>0.10037294699849386</v>
      </c>
      <c r="V739" s="2">
        <f t="shared" si="559"/>
        <v>5.3611131033493506E-2</v>
      </c>
      <c r="X739" s="1">
        <v>1121</v>
      </c>
      <c r="Y739" s="1">
        <v>22198</v>
      </c>
      <c r="Z739" s="1">
        <v>2799</v>
      </c>
      <c r="AA739" s="1">
        <v>1495</v>
      </c>
      <c r="AJ739" s="1">
        <v>165</v>
      </c>
      <c r="AK739">
        <v>108</v>
      </c>
      <c r="AY739" t="str">
        <f t="shared" si="572"/>
        <v>San Joaquin CD9</v>
      </c>
      <c r="BA739">
        <v>9</v>
      </c>
      <c r="BC739" s="91">
        <v>6</v>
      </c>
      <c r="BD739" s="93"/>
      <c r="BE739">
        <f>(VLOOKUP(A739,County!$AR$165:$AX$222,7,0))*1</f>
        <v>6077</v>
      </c>
      <c r="BF739">
        <f t="shared" si="561"/>
        <v>607709</v>
      </c>
      <c r="BH739" t="s">
        <v>3387</v>
      </c>
    </row>
    <row r="740" spans="1:60">
      <c r="A740" s="9" t="s">
        <v>2252</v>
      </c>
      <c r="B740" t="s">
        <v>208</v>
      </c>
      <c r="C740" s="1">
        <f t="shared" si="552"/>
        <v>11280</v>
      </c>
      <c r="D740" s="1"/>
      <c r="E740" s="1"/>
      <c r="F740" s="1"/>
      <c r="G740" s="1"/>
      <c r="H740" s="1"/>
      <c r="I740" s="1"/>
      <c r="J740" s="1"/>
      <c r="K740" s="7" t="e">
        <f>RANK(W740,(W740:Y740,Z740:AN740))</f>
        <v>#N/A</v>
      </c>
      <c r="L740" s="7">
        <f>RANK(X740,(W740:Y740,Z740:AN740))</f>
        <v>4</v>
      </c>
      <c r="M740" s="7">
        <f>IF(Y740&gt;0,RANK(Y740,(W740:Y740,Z740:AN740)),0)</f>
        <v>1</v>
      </c>
      <c r="N740" s="7"/>
      <c r="O740" s="1">
        <f t="shared" si="571"/>
        <v>7838</v>
      </c>
      <c r="P740" s="2">
        <f t="shared" si="554"/>
        <v>0.69485815602836876</v>
      </c>
      <c r="Q740" s="2"/>
      <c r="R740" s="2">
        <f t="shared" si="555"/>
        <v>0</v>
      </c>
      <c r="S740" s="2">
        <f t="shared" si="556"/>
        <v>3.9361702127659576E-2</v>
      </c>
      <c r="T740" s="2">
        <f t="shared" si="557"/>
        <v>0.78803191489361701</v>
      </c>
      <c r="U740" s="2">
        <f t="shared" si="558"/>
        <v>9.317375886524823E-2</v>
      </c>
      <c r="V740" s="2">
        <f t="shared" si="559"/>
        <v>7.1719858156028368E-2</v>
      </c>
      <c r="X740" s="1">
        <v>444</v>
      </c>
      <c r="Y740" s="1">
        <v>8889</v>
      </c>
      <c r="Z740" s="1">
        <v>1051</v>
      </c>
      <c r="AA740" s="1">
        <v>809</v>
      </c>
      <c r="AJ740" s="1">
        <v>49</v>
      </c>
      <c r="AK740">
        <v>38</v>
      </c>
      <c r="AY740" t="str">
        <f t="shared" si="572"/>
        <v>San Joaquin CD10</v>
      </c>
      <c r="BA740">
        <v>10</v>
      </c>
      <c r="BC740" s="91">
        <v>6</v>
      </c>
      <c r="BD740" s="93"/>
      <c r="BE740">
        <f>(VLOOKUP(A740,County!$AR$165:$AX$222,7,0))*1</f>
        <v>6077</v>
      </c>
      <c r="BF740">
        <f t="shared" si="561"/>
        <v>607710</v>
      </c>
      <c r="BH740" t="s">
        <v>3387</v>
      </c>
    </row>
    <row r="741" spans="1:60">
      <c r="A741" s="9" t="s">
        <v>1713</v>
      </c>
      <c r="B741" t="s">
        <v>208</v>
      </c>
      <c r="C741" s="1">
        <f t="shared" si="552"/>
        <v>20785</v>
      </c>
      <c r="D741" s="1"/>
      <c r="E741" s="1"/>
      <c r="F741" s="1"/>
      <c r="G741" s="1"/>
      <c r="H741" s="1"/>
      <c r="I741" s="1"/>
      <c r="J741" s="1"/>
      <c r="K741" s="7" t="e">
        <f>RANK(W741,(W741:Y741,Z741:AN741))</f>
        <v>#N/A</v>
      </c>
      <c r="L741" s="7">
        <f>RANK(X741,(W741:Y741,Z741:AN741))</f>
        <v>4</v>
      </c>
      <c r="M741" s="7">
        <f>IF(Y741&gt;0,RANK(Y741,(W741:Y741,Z741:AN741)),0)</f>
        <v>1</v>
      </c>
      <c r="N741" s="7"/>
      <c r="O741" s="1">
        <f t="shared" si="571"/>
        <v>13326</v>
      </c>
      <c r="P741" s="2">
        <f t="shared" si="554"/>
        <v>0.64113543420736108</v>
      </c>
      <c r="Q741" s="2"/>
      <c r="R741" s="2">
        <f t="shared" si="555"/>
        <v>0</v>
      </c>
      <c r="S741" s="2">
        <f t="shared" si="556"/>
        <v>3.8441183545826318E-2</v>
      </c>
      <c r="T741" s="2">
        <f t="shared" si="557"/>
        <v>0.7689680057733943</v>
      </c>
      <c r="U741" s="2">
        <f t="shared" si="558"/>
        <v>0.1278325715660332</v>
      </c>
      <c r="V741" s="2">
        <f t="shared" si="559"/>
        <v>5.018041857108492E-2</v>
      </c>
      <c r="X741" s="1">
        <v>799</v>
      </c>
      <c r="Y741" s="1">
        <v>15983</v>
      </c>
      <c r="Z741" s="1">
        <v>2657</v>
      </c>
      <c r="AA741" s="1">
        <v>1043</v>
      </c>
      <c r="AJ741" s="1">
        <v>196</v>
      </c>
      <c r="AK741">
        <v>107</v>
      </c>
      <c r="AY741" t="str">
        <f t="shared" si="572"/>
        <v>San Mateo CD14</v>
      </c>
      <c r="BA741">
        <v>14</v>
      </c>
      <c r="BC741" s="91">
        <v>6</v>
      </c>
      <c r="BD741" s="93"/>
      <c r="BE741">
        <f>(VLOOKUP(A741,County!$AR$165:$AX$222,7,0))*1</f>
        <v>6081</v>
      </c>
      <c r="BF741">
        <f t="shared" si="561"/>
        <v>608114</v>
      </c>
      <c r="BH741" t="s">
        <v>3387</v>
      </c>
    </row>
    <row r="742" spans="1:60">
      <c r="A742" s="9" t="s">
        <v>1713</v>
      </c>
      <c r="B742" t="s">
        <v>208</v>
      </c>
      <c r="C742" s="1">
        <f t="shared" si="552"/>
        <v>7007</v>
      </c>
      <c r="D742" s="1"/>
      <c r="E742" s="1"/>
      <c r="F742" s="1"/>
      <c r="G742" s="1"/>
      <c r="H742" s="1"/>
      <c r="I742" s="1"/>
      <c r="J742" s="1"/>
      <c r="K742" s="7" t="e">
        <f>RANK(W742,(W742:Y742,Z742:AN742))</f>
        <v>#N/A</v>
      </c>
      <c r="L742" s="7">
        <f>RANK(X742,(W742:Y742,Z742:AN742))</f>
        <v>4</v>
      </c>
      <c r="M742" s="7">
        <f>IF(Y742&gt;0,RANK(Y742,(W742:Y742,Z742:AN742)),0)</f>
        <v>1</v>
      </c>
      <c r="N742" s="7"/>
      <c r="O742" s="1">
        <f t="shared" si="571"/>
        <v>4762</v>
      </c>
      <c r="P742" s="2">
        <f t="shared" si="554"/>
        <v>0.67960610817753675</v>
      </c>
      <c r="Q742" s="2"/>
      <c r="R742" s="2">
        <f t="shared" si="555"/>
        <v>0</v>
      </c>
      <c r="S742" s="2">
        <f t="shared" si="556"/>
        <v>2.9827315541601257E-2</v>
      </c>
      <c r="T742" s="2">
        <f t="shared" si="557"/>
        <v>0.79877265591551305</v>
      </c>
      <c r="U742" s="2">
        <f t="shared" si="558"/>
        <v>0.1191665477379763</v>
      </c>
      <c r="V742" s="2">
        <f t="shared" si="559"/>
        <v>3.7819323533609249E-2</v>
      </c>
      <c r="X742" s="1">
        <v>209</v>
      </c>
      <c r="Y742" s="1">
        <v>5597</v>
      </c>
      <c r="Z742" s="1">
        <v>835</v>
      </c>
      <c r="AA742" s="1">
        <v>265</v>
      </c>
      <c r="AJ742" s="1">
        <v>63</v>
      </c>
      <c r="AK742">
        <v>38</v>
      </c>
      <c r="AY742" t="str">
        <f t="shared" si="572"/>
        <v>San Mateo CD18</v>
      </c>
      <c r="BA742">
        <v>18</v>
      </c>
      <c r="BC742" s="91">
        <v>6</v>
      </c>
      <c r="BD742" s="93"/>
      <c r="BE742">
        <f>(VLOOKUP(A742,County!$AR$165:$AX$222,7,0))*1</f>
        <v>6081</v>
      </c>
      <c r="BF742">
        <f t="shared" si="561"/>
        <v>608118</v>
      </c>
      <c r="BH742" t="s">
        <v>3387</v>
      </c>
    </row>
    <row r="743" spans="1:60">
      <c r="A743" s="9" t="s">
        <v>191</v>
      </c>
      <c r="B743" t="s">
        <v>208</v>
      </c>
      <c r="C743" s="1">
        <f t="shared" si="552"/>
        <v>18321</v>
      </c>
      <c r="D743" s="1"/>
      <c r="E743" s="1"/>
      <c r="F743" s="1"/>
      <c r="G743" s="1"/>
      <c r="H743" s="1"/>
      <c r="I743" s="1"/>
      <c r="J743" s="1"/>
      <c r="K743" s="7" t="e">
        <f>RANK(W743,(W743:Y743,Z743:AN743))</f>
        <v>#N/A</v>
      </c>
      <c r="L743" s="7">
        <f>RANK(X743,(W743:Y743,Z743:AN743))</f>
        <v>4</v>
      </c>
      <c r="M743" s="7">
        <f>IF(Y743&gt;0,RANK(Y743,(W743:Y743,Z743:AN743)),0)</f>
        <v>1</v>
      </c>
      <c r="N743" s="7"/>
      <c r="O743" s="1">
        <f t="shared" si="571"/>
        <v>10265</v>
      </c>
      <c r="P743" s="2">
        <f t="shared" si="554"/>
        <v>0.56028601058894167</v>
      </c>
      <c r="Q743" s="2"/>
      <c r="R743" s="2">
        <f t="shared" si="555"/>
        <v>0</v>
      </c>
      <c r="S743" s="2">
        <f t="shared" si="556"/>
        <v>5.0379346105561926E-2</v>
      </c>
      <c r="T743" s="2">
        <f t="shared" si="557"/>
        <v>0.71169695977293812</v>
      </c>
      <c r="U743" s="2">
        <f t="shared" si="558"/>
        <v>0.1514109491839965</v>
      </c>
      <c r="V743" s="2">
        <f t="shared" si="559"/>
        <v>6.8173134654221937E-2</v>
      </c>
      <c r="X743" s="1">
        <v>923</v>
      </c>
      <c r="Y743" s="1">
        <v>13039</v>
      </c>
      <c r="Z743" s="1">
        <v>2774</v>
      </c>
      <c r="AA743" s="1">
        <v>1249</v>
      </c>
      <c r="AJ743" s="1">
        <v>179</v>
      </c>
      <c r="AK743">
        <v>157</v>
      </c>
      <c r="AY743" t="str">
        <f t="shared" si="572"/>
        <v>Santa Clara CD17</v>
      </c>
      <c r="BA743">
        <v>17</v>
      </c>
      <c r="BC743" s="91">
        <v>6</v>
      </c>
      <c r="BD743" s="93"/>
      <c r="BE743">
        <f>(VLOOKUP(A743,County!$AR$165:$AX$222,7,0))*1</f>
        <v>6085</v>
      </c>
      <c r="BF743">
        <f t="shared" si="561"/>
        <v>608517</v>
      </c>
      <c r="BH743" t="s">
        <v>3387</v>
      </c>
    </row>
    <row r="744" spans="1:60">
      <c r="A744" s="9" t="s">
        <v>191</v>
      </c>
      <c r="B744" t="s">
        <v>208</v>
      </c>
      <c r="C744" s="1">
        <f t="shared" si="552"/>
        <v>31496</v>
      </c>
      <c r="D744" s="1"/>
      <c r="E744" s="1"/>
      <c r="F744" s="1"/>
      <c r="G744" s="1"/>
      <c r="H744" s="1"/>
      <c r="I744" s="1"/>
      <c r="J744" s="1"/>
      <c r="K744" s="7" t="e">
        <f>RANK(W744,(W744:Y744,Z744:AN744))</f>
        <v>#N/A</v>
      </c>
      <c r="L744" s="7">
        <f>RANK(X744,(W744:Y744,Z744:AN744))</f>
        <v>4</v>
      </c>
      <c r="M744" s="7">
        <f>IF(Y744&gt;0,RANK(Y744,(W744:Y744,Z744:AN744)),0)</f>
        <v>1</v>
      </c>
      <c r="N744" s="7"/>
      <c r="O744" s="1">
        <f t="shared" si="571"/>
        <v>18902</v>
      </c>
      <c r="P744" s="2">
        <f t="shared" si="554"/>
        <v>0.60013970027940056</v>
      </c>
      <c r="Q744" s="2"/>
      <c r="R744" s="2">
        <f t="shared" si="555"/>
        <v>0</v>
      </c>
      <c r="S744" s="2">
        <f t="shared" si="556"/>
        <v>3.7115824231648463E-2</v>
      </c>
      <c r="T744" s="2">
        <f t="shared" si="557"/>
        <v>0.74450723901447802</v>
      </c>
      <c r="U744" s="2">
        <f t="shared" si="558"/>
        <v>0.14436753873507746</v>
      </c>
      <c r="V744" s="2">
        <f t="shared" si="559"/>
        <v>5.4991109982219961E-2</v>
      </c>
      <c r="X744" s="1">
        <v>1169</v>
      </c>
      <c r="Y744" s="1">
        <v>23449</v>
      </c>
      <c r="Z744" s="1">
        <v>4547</v>
      </c>
      <c r="AA744" s="1">
        <v>1732</v>
      </c>
      <c r="AJ744" s="1">
        <v>348</v>
      </c>
      <c r="AK744">
        <v>251</v>
      </c>
      <c r="AY744" t="str">
        <f t="shared" si="572"/>
        <v>Santa Clara CD18</v>
      </c>
      <c r="BA744">
        <v>18</v>
      </c>
      <c r="BC744" s="91">
        <v>6</v>
      </c>
      <c r="BD744" s="93"/>
      <c r="BE744">
        <f>(VLOOKUP(A744,County!$AR$165:$AX$222,7,0))*1</f>
        <v>6085</v>
      </c>
      <c r="BF744">
        <f t="shared" si="561"/>
        <v>608518</v>
      </c>
      <c r="BH744" t="s">
        <v>3387</v>
      </c>
    </row>
    <row r="745" spans="1:60">
      <c r="A745" s="9" t="s">
        <v>191</v>
      </c>
      <c r="B745" t="s">
        <v>208</v>
      </c>
      <c r="C745" s="1">
        <f t="shared" si="552"/>
        <v>25726</v>
      </c>
      <c r="D745" s="1"/>
      <c r="E745" s="1"/>
      <c r="F745" s="1"/>
      <c r="G745" s="1"/>
      <c r="H745" s="1"/>
      <c r="I745" s="1"/>
      <c r="J745" s="1"/>
      <c r="K745" s="7" t="e">
        <f>RANK(W745,(W745:Y745,Z745:AN745))</f>
        <v>#N/A</v>
      </c>
      <c r="L745" s="7">
        <f>RANK(X745,(W745:Y745,Z745:AN745))</f>
        <v>4</v>
      </c>
      <c r="M745" s="7">
        <f>IF(Y745&gt;0,RANK(Y745,(W745:Y745,Z745:AN745)),0)</f>
        <v>1</v>
      </c>
      <c r="N745" s="7"/>
      <c r="O745" s="1">
        <f t="shared" si="571"/>
        <v>15527</v>
      </c>
      <c r="P745" s="2">
        <f t="shared" si="554"/>
        <v>0.60355282593485193</v>
      </c>
      <c r="Q745" s="2"/>
      <c r="R745" s="2">
        <f t="shared" si="555"/>
        <v>0</v>
      </c>
      <c r="S745" s="2">
        <f t="shared" si="556"/>
        <v>4.2952654901655909E-2</v>
      </c>
      <c r="T745" s="2">
        <f t="shared" si="557"/>
        <v>0.73641452227318671</v>
      </c>
      <c r="U745" s="2">
        <f t="shared" si="558"/>
        <v>0.13286169633833475</v>
      </c>
      <c r="V745" s="2">
        <f t="shared" si="559"/>
        <v>6.8024566586332894E-2</v>
      </c>
      <c r="X745" s="1">
        <v>1105</v>
      </c>
      <c r="Y745" s="1">
        <v>18945</v>
      </c>
      <c r="Z745" s="1">
        <v>3418</v>
      </c>
      <c r="AA745" s="1">
        <v>1750</v>
      </c>
      <c r="AJ745" s="1">
        <v>297</v>
      </c>
      <c r="AK745">
        <v>211</v>
      </c>
      <c r="AY745" t="str">
        <f t="shared" si="572"/>
        <v>Santa Clara CD19</v>
      </c>
      <c r="BA745">
        <v>19</v>
      </c>
      <c r="BC745" s="91">
        <v>6</v>
      </c>
      <c r="BD745" s="93"/>
      <c r="BE745">
        <f>(VLOOKUP(A745,County!$AR$165:$AX$222,7,0))*1</f>
        <v>6085</v>
      </c>
      <c r="BF745">
        <f t="shared" si="561"/>
        <v>608519</v>
      </c>
      <c r="BH745" t="s">
        <v>3387</v>
      </c>
    </row>
    <row r="746" spans="1:60">
      <c r="A746" s="9" t="s">
        <v>191</v>
      </c>
      <c r="B746" t="s">
        <v>208</v>
      </c>
      <c r="C746" s="1">
        <f t="shared" ref="C746:C761" si="573">SUM(W746:AN746)</f>
        <v>278</v>
      </c>
      <c r="D746" s="1"/>
      <c r="E746" s="1"/>
      <c r="F746" s="1"/>
      <c r="G746" s="1"/>
      <c r="H746" s="1"/>
      <c r="I746" s="1"/>
      <c r="J746" s="1"/>
      <c r="K746" s="7" t="e">
        <f>RANK(W746,(W746:Y746,Z746:AN746))</f>
        <v>#N/A</v>
      </c>
      <c r="L746" s="7">
        <f>RANK(X746,(W746:Y746,Z746:AN746))</f>
        <v>4</v>
      </c>
      <c r="M746" s="7">
        <f>IF(Y746&gt;0,RANK(Y746,(W746:Y746,Z746:AN746)),0)</f>
        <v>1</v>
      </c>
      <c r="N746" s="7"/>
      <c r="O746" s="1">
        <f t="shared" si="571"/>
        <v>156</v>
      </c>
      <c r="P746" s="2">
        <f t="shared" ref="P746:P761" si="574">O746/C746</f>
        <v>0.5611510791366906</v>
      </c>
      <c r="Q746" s="2"/>
      <c r="R746" s="2">
        <f t="shared" ref="R746:R761" si="575">IF($C746=0,"-",W746/$C746)</f>
        <v>0</v>
      </c>
      <c r="S746" s="2">
        <f t="shared" ref="S746:S761" si="576">IF($C746=0,"-",X746/$C746)</f>
        <v>5.0359712230215826E-2</v>
      </c>
      <c r="T746" s="2">
        <f t="shared" ref="T746:T761" si="577">IF($C746=0,"-",Y746/$C746)</f>
        <v>0.70503597122302153</v>
      </c>
      <c r="U746" s="2">
        <f t="shared" ref="U746:U761" si="578">IF($C746=0,"-",Z746/$C746)</f>
        <v>0.14388489208633093</v>
      </c>
      <c r="V746" s="2">
        <f t="shared" ref="V746:V761" si="579">IF($C746=0,"-",AA746/$C746)</f>
        <v>8.9928057553956831E-2</v>
      </c>
      <c r="X746" s="1">
        <v>14</v>
      </c>
      <c r="Y746" s="1">
        <v>196</v>
      </c>
      <c r="Z746" s="1">
        <v>40</v>
      </c>
      <c r="AA746" s="1">
        <v>25</v>
      </c>
      <c r="AJ746" s="1">
        <v>2</v>
      </c>
      <c r="AK746">
        <v>1</v>
      </c>
      <c r="AY746" t="str">
        <f t="shared" si="572"/>
        <v>Santa Clara CD20</v>
      </c>
      <c r="BA746">
        <v>20</v>
      </c>
      <c r="BC746" s="91">
        <v>6</v>
      </c>
      <c r="BD746" s="93"/>
      <c r="BE746">
        <f>(VLOOKUP(A746,County!$AR$165:$AX$222,7,0))*1</f>
        <v>6085</v>
      </c>
      <c r="BF746">
        <f t="shared" si="561"/>
        <v>608520</v>
      </c>
      <c r="BH746" t="s">
        <v>3387</v>
      </c>
    </row>
    <row r="747" spans="1:60">
      <c r="A747" s="9" t="s">
        <v>47</v>
      </c>
      <c r="B747" t="s">
        <v>208</v>
      </c>
      <c r="C747" s="1">
        <f t="shared" si="573"/>
        <v>3900</v>
      </c>
      <c r="D747" s="1"/>
      <c r="E747" s="1"/>
      <c r="F747" s="1"/>
      <c r="G747" s="1"/>
      <c r="H747" s="1"/>
      <c r="I747" s="1"/>
      <c r="J747" s="1"/>
      <c r="K747" s="7" t="e">
        <f>RANK(W747,(W747:Y747,Z747:AN747))</f>
        <v>#N/A</v>
      </c>
      <c r="L747" s="7">
        <f>RANK(X747,(W747:Y747,Z747:AN747))</f>
        <v>4</v>
      </c>
      <c r="M747" s="7">
        <f>IF(Y747&gt;0,RANK(Y747,(W747:Y747,Z747:AN747)),0)</f>
        <v>1</v>
      </c>
      <c r="N747" s="7"/>
      <c r="O747" s="1">
        <f t="shared" si="571"/>
        <v>1561</v>
      </c>
      <c r="P747" s="2">
        <f t="shared" si="574"/>
        <v>0.40025641025641023</v>
      </c>
      <c r="Q747" s="2"/>
      <c r="R747" s="2">
        <f t="shared" si="575"/>
        <v>0</v>
      </c>
      <c r="S747" s="2">
        <f t="shared" si="576"/>
        <v>3.1538461538461536E-2</v>
      </c>
      <c r="T747" s="2">
        <f t="shared" si="577"/>
        <v>0.64769230769230768</v>
      </c>
      <c r="U747" s="2">
        <f t="shared" si="578"/>
        <v>0.24743589743589745</v>
      </c>
      <c r="V747" s="2">
        <f t="shared" si="579"/>
        <v>0.06</v>
      </c>
      <c r="X747" s="1">
        <v>123</v>
      </c>
      <c r="Y747" s="1">
        <v>2526</v>
      </c>
      <c r="Z747" s="1">
        <v>965</v>
      </c>
      <c r="AA747" s="1">
        <v>234</v>
      </c>
      <c r="AJ747" s="1">
        <v>28</v>
      </c>
      <c r="AK747">
        <v>24</v>
      </c>
      <c r="AY747" t="str">
        <f t="shared" si="572"/>
        <v>Santa Cruz CD18</v>
      </c>
      <c r="BA747">
        <v>18</v>
      </c>
      <c r="BC747" s="91">
        <v>6</v>
      </c>
      <c r="BD747" s="93"/>
      <c r="BE747">
        <f>(VLOOKUP(A747,County!$AR$165:$AX$222,7,0))*1</f>
        <v>6087</v>
      </c>
      <c r="BF747">
        <f t="shared" si="561"/>
        <v>608718</v>
      </c>
      <c r="BH747" t="s">
        <v>3387</v>
      </c>
    </row>
    <row r="748" spans="1:60">
      <c r="A748" s="9" t="s">
        <v>47</v>
      </c>
      <c r="B748" t="s">
        <v>208</v>
      </c>
      <c r="C748" s="1">
        <f t="shared" si="573"/>
        <v>8663</v>
      </c>
      <c r="D748" s="1"/>
      <c r="E748" s="1"/>
      <c r="F748" s="1"/>
      <c r="G748" s="1"/>
      <c r="H748" s="1"/>
      <c r="I748" s="1"/>
      <c r="J748" s="1"/>
      <c r="K748" s="7" t="e">
        <f>RANK(W748,(W748:Y748,Z748:AN748))</f>
        <v>#N/A</v>
      </c>
      <c r="L748" s="7">
        <f>RANK(X748,(W748:Y748,Z748:AN748))</f>
        <v>4</v>
      </c>
      <c r="M748" s="7">
        <f>IF(Y748&gt;0,RANK(Y748,(W748:Y748,Z748:AN748)),0)</f>
        <v>1</v>
      </c>
      <c r="N748" s="7"/>
      <c r="O748" s="1">
        <f t="shared" si="571"/>
        <v>3771</v>
      </c>
      <c r="P748" s="2">
        <f t="shared" si="574"/>
        <v>0.43529954980953478</v>
      </c>
      <c r="Q748" s="2"/>
      <c r="R748" s="2">
        <f t="shared" si="575"/>
        <v>0</v>
      </c>
      <c r="S748" s="2">
        <f t="shared" si="576"/>
        <v>3.0358998037631306E-2</v>
      </c>
      <c r="T748" s="2">
        <f t="shared" si="577"/>
        <v>0.67193812766939864</v>
      </c>
      <c r="U748" s="2">
        <f t="shared" si="578"/>
        <v>0.23663857785986378</v>
      </c>
      <c r="V748" s="2">
        <f t="shared" si="579"/>
        <v>4.7789449382431029E-2</v>
      </c>
      <c r="X748" s="1">
        <v>263</v>
      </c>
      <c r="Y748" s="1">
        <v>5821</v>
      </c>
      <c r="Z748" s="1">
        <v>2050</v>
      </c>
      <c r="AA748" s="1">
        <v>414</v>
      </c>
      <c r="AJ748" s="1">
        <v>53</v>
      </c>
      <c r="AK748">
        <v>62</v>
      </c>
      <c r="AY748" t="str">
        <f t="shared" si="572"/>
        <v>Santa Cruz CD20</v>
      </c>
      <c r="BA748">
        <v>20</v>
      </c>
      <c r="BC748" s="91">
        <v>6</v>
      </c>
      <c r="BD748" s="93"/>
      <c r="BE748">
        <f>(VLOOKUP(A748,County!$AR$165:$AX$222,7,0))*1</f>
        <v>6087</v>
      </c>
      <c r="BF748">
        <f t="shared" si="561"/>
        <v>608720</v>
      </c>
      <c r="BH748" t="s">
        <v>3387</v>
      </c>
    </row>
    <row r="749" spans="1:60">
      <c r="A749" s="9" t="s">
        <v>1320</v>
      </c>
      <c r="B749" t="s">
        <v>208</v>
      </c>
      <c r="C749" s="1">
        <f t="shared" si="573"/>
        <v>15552</v>
      </c>
      <c r="D749" s="1"/>
      <c r="E749" s="1"/>
      <c r="F749" s="1"/>
      <c r="G749" s="1"/>
      <c r="H749" s="1"/>
      <c r="I749" s="1"/>
      <c r="J749" s="1"/>
      <c r="K749" s="7" t="e">
        <f>RANK(W749,(W749:Y749,Z749:AN749))</f>
        <v>#N/A</v>
      </c>
      <c r="L749" s="7">
        <f>RANK(X749,(W749:Y749,Z749:AN749))</f>
        <v>4</v>
      </c>
      <c r="M749" s="7">
        <f>IF(Y749&gt;0,RANK(Y749,(W749:Y749,Z749:AN749)),0)</f>
        <v>1</v>
      </c>
      <c r="N749" s="7"/>
      <c r="O749" s="1">
        <f t="shared" si="571"/>
        <v>10515</v>
      </c>
      <c r="P749" s="2">
        <f t="shared" si="574"/>
        <v>0.67611882716049387</v>
      </c>
      <c r="Q749" s="2"/>
      <c r="R749" s="2">
        <f t="shared" si="575"/>
        <v>0</v>
      </c>
      <c r="S749" s="2">
        <f t="shared" si="576"/>
        <v>3.9287551440329221E-2</v>
      </c>
      <c r="T749" s="2">
        <f t="shared" si="577"/>
        <v>0.78047839506172845</v>
      </c>
      <c r="U749" s="2">
        <f t="shared" si="578"/>
        <v>0.10435956790123457</v>
      </c>
      <c r="V749" s="2">
        <f t="shared" si="579"/>
        <v>6.4364711934156382E-2</v>
      </c>
      <c r="X749" s="1">
        <v>611</v>
      </c>
      <c r="Y749" s="1">
        <v>12138</v>
      </c>
      <c r="Z749" s="1">
        <v>1623</v>
      </c>
      <c r="AA749" s="1">
        <v>1001</v>
      </c>
      <c r="AJ749" s="1">
        <v>92</v>
      </c>
      <c r="AK749">
        <v>87</v>
      </c>
      <c r="AY749" t="str">
        <f t="shared" si="572"/>
        <v>Solano CD3</v>
      </c>
      <c r="BA749">
        <v>3</v>
      </c>
      <c r="BC749" s="91">
        <v>6</v>
      </c>
      <c r="BD749" s="93"/>
      <c r="BE749">
        <f>(VLOOKUP(A749,County!$AR$165:$AX$222,7,0))*1</f>
        <v>6095</v>
      </c>
      <c r="BF749">
        <f t="shared" ref="BF749:BF797" si="580">BE749*100+BA749</f>
        <v>609503</v>
      </c>
      <c r="BH749" t="s">
        <v>3387</v>
      </c>
    </row>
    <row r="750" spans="1:60">
      <c r="A750" s="9" t="s">
        <v>1320</v>
      </c>
      <c r="B750" t="s">
        <v>208</v>
      </c>
      <c r="C750" s="1">
        <f t="shared" si="573"/>
        <v>4926</v>
      </c>
      <c r="D750" s="1"/>
      <c r="E750" s="1"/>
      <c r="F750" s="1"/>
      <c r="G750" s="1"/>
      <c r="H750" s="1"/>
      <c r="I750" s="1"/>
      <c r="J750" s="1"/>
      <c r="K750" s="7" t="e">
        <f>RANK(W750,(W750:Y750,Z750:AN750))</f>
        <v>#N/A</v>
      </c>
      <c r="L750" s="7">
        <f>RANK(X750,(W750:Y750,Z750:AN750))</f>
        <v>4</v>
      </c>
      <c r="M750" s="7">
        <f>IF(Y750&gt;0,RANK(Y750,(W750:Y750,Z750:AN750)),0)</f>
        <v>1</v>
      </c>
      <c r="N750" s="7"/>
      <c r="O750" s="1">
        <f t="shared" si="571"/>
        <v>3239</v>
      </c>
      <c r="P750" s="2">
        <f t="shared" si="574"/>
        <v>0.65753146569224519</v>
      </c>
      <c r="Q750" s="2"/>
      <c r="R750" s="2">
        <f t="shared" si="575"/>
        <v>0</v>
      </c>
      <c r="S750" s="2">
        <f t="shared" si="576"/>
        <v>4.0397888753552581E-2</v>
      </c>
      <c r="T750" s="2">
        <f t="shared" si="577"/>
        <v>0.76735688185140072</v>
      </c>
      <c r="U750" s="2">
        <f t="shared" si="578"/>
        <v>0.1098254161591555</v>
      </c>
      <c r="V750" s="2">
        <f t="shared" si="579"/>
        <v>6.8615509541209901E-2</v>
      </c>
      <c r="X750" s="1">
        <v>199</v>
      </c>
      <c r="Y750" s="1">
        <v>3780</v>
      </c>
      <c r="Z750" s="1">
        <v>541</v>
      </c>
      <c r="AA750" s="1">
        <v>338</v>
      </c>
      <c r="AJ750" s="1">
        <v>42</v>
      </c>
      <c r="AK750">
        <v>26</v>
      </c>
      <c r="AY750" t="str">
        <f t="shared" si="572"/>
        <v>Solano CD5</v>
      </c>
      <c r="BA750">
        <v>5</v>
      </c>
      <c r="BC750" s="91">
        <v>6</v>
      </c>
      <c r="BD750" s="93"/>
      <c r="BE750">
        <f>(VLOOKUP(A750,County!$AR$165:$AX$222,7,0))*1</f>
        <v>6095</v>
      </c>
      <c r="BF750">
        <f t="shared" si="580"/>
        <v>609505</v>
      </c>
      <c r="BH750" t="s">
        <v>3387</v>
      </c>
    </row>
    <row r="751" spans="1:60">
      <c r="A751" s="9" t="s">
        <v>1272</v>
      </c>
      <c r="B751" t="s">
        <v>208</v>
      </c>
      <c r="C751" s="1">
        <f t="shared" si="573"/>
        <v>11763</v>
      </c>
      <c r="D751" s="1"/>
      <c r="E751" s="1"/>
      <c r="F751" s="1"/>
      <c r="G751" s="1"/>
      <c r="H751" s="1"/>
      <c r="I751" s="1"/>
      <c r="J751" s="1"/>
      <c r="K751" s="7" t="e">
        <f>RANK(W751,(W751:Y751,Z751:AN751))</f>
        <v>#N/A</v>
      </c>
      <c r="L751" s="7">
        <f>RANK(X751,(W751:Y751,Z751:AN751))</f>
        <v>4</v>
      </c>
      <c r="M751" s="7">
        <f>IF(Y751&gt;0,RANK(Y751,(W751:Y751,Z751:AN751)),0)</f>
        <v>1</v>
      </c>
      <c r="N751" s="7"/>
      <c r="O751" s="1">
        <f t="shared" si="571"/>
        <v>6897</v>
      </c>
      <c r="P751" s="2">
        <f t="shared" si="574"/>
        <v>0.58633001785258865</v>
      </c>
      <c r="Q751" s="2"/>
      <c r="R751" s="2">
        <f t="shared" si="575"/>
        <v>0</v>
      </c>
      <c r="S751" s="2">
        <f t="shared" si="576"/>
        <v>3.4344980022103205E-2</v>
      </c>
      <c r="T751" s="2">
        <f t="shared" si="577"/>
        <v>0.73467652809657402</v>
      </c>
      <c r="U751" s="2">
        <f t="shared" si="578"/>
        <v>0.14834651024398537</v>
      </c>
      <c r="V751" s="2">
        <f t="shared" si="579"/>
        <v>6.2824109495876898E-2</v>
      </c>
      <c r="X751" s="1">
        <v>404</v>
      </c>
      <c r="Y751" s="1">
        <v>8642</v>
      </c>
      <c r="Z751" s="1">
        <v>1745</v>
      </c>
      <c r="AA751" s="1">
        <v>739</v>
      </c>
      <c r="AJ751" s="1">
        <v>151</v>
      </c>
      <c r="AK751">
        <v>82</v>
      </c>
      <c r="AY751" t="str">
        <f t="shared" si="572"/>
        <v>Sonoma CD2</v>
      </c>
      <c r="BA751">
        <v>2</v>
      </c>
      <c r="BC751" s="91">
        <v>6</v>
      </c>
      <c r="BD751" s="93"/>
      <c r="BE751">
        <f>(VLOOKUP(A751,County!$AR$165:$AX$222,7,0))*1</f>
        <v>6097</v>
      </c>
      <c r="BF751">
        <f t="shared" si="580"/>
        <v>609702</v>
      </c>
      <c r="BH751" t="s">
        <v>3387</v>
      </c>
    </row>
    <row r="752" spans="1:60">
      <c r="A752" s="9" t="s">
        <v>1272</v>
      </c>
      <c r="B752" t="s">
        <v>208</v>
      </c>
      <c r="C752" s="1">
        <f t="shared" si="573"/>
        <v>16312</v>
      </c>
      <c r="D752" s="1"/>
      <c r="E752" s="1"/>
      <c r="F752" s="1"/>
      <c r="G752" s="1"/>
      <c r="H752" s="1"/>
      <c r="I752" s="1"/>
      <c r="J752" s="1"/>
      <c r="K752" s="7" t="e">
        <f>RANK(W752,(W752:Y752,Z752:AN752))</f>
        <v>#N/A</v>
      </c>
      <c r="L752" s="7">
        <f>RANK(X752,(W752:Y752,Z752:AN752))</f>
        <v>4</v>
      </c>
      <c r="M752" s="7">
        <f>IF(Y752&gt;0,RANK(Y752,(W752:Y752,Z752:AN752)),0)</f>
        <v>1</v>
      </c>
      <c r="N752" s="7"/>
      <c r="O752" s="1">
        <f t="shared" si="571"/>
        <v>9580</v>
      </c>
      <c r="P752" s="2">
        <f t="shared" si="574"/>
        <v>0.58729769494850415</v>
      </c>
      <c r="Q752" s="2"/>
      <c r="R752" s="2">
        <f t="shared" si="575"/>
        <v>0</v>
      </c>
      <c r="S752" s="2">
        <f t="shared" si="576"/>
        <v>4.0277096615988231E-2</v>
      </c>
      <c r="T752" s="2">
        <f t="shared" si="577"/>
        <v>0.73265080922020598</v>
      </c>
      <c r="U752" s="2">
        <f t="shared" si="578"/>
        <v>0.14535311427170181</v>
      </c>
      <c r="V752" s="2">
        <f t="shared" si="579"/>
        <v>6.0017165277096614E-2</v>
      </c>
      <c r="X752" s="1">
        <v>657</v>
      </c>
      <c r="Y752" s="1">
        <v>11951</v>
      </c>
      <c r="Z752" s="1">
        <v>2371</v>
      </c>
      <c r="AA752" s="1">
        <v>979</v>
      </c>
      <c r="AJ752" s="1">
        <v>236</v>
      </c>
      <c r="AK752">
        <v>118</v>
      </c>
      <c r="AY752" t="str">
        <f t="shared" si="572"/>
        <v>Sonoma CD5</v>
      </c>
      <c r="BA752">
        <v>5</v>
      </c>
      <c r="BC752" s="91">
        <v>6</v>
      </c>
      <c r="BD752" s="93"/>
      <c r="BE752">
        <f>(VLOOKUP(A752,County!$AR$165:$AX$222,7,0))*1</f>
        <v>6097</v>
      </c>
      <c r="BF752">
        <f t="shared" si="580"/>
        <v>609705</v>
      </c>
      <c r="BH752" t="s">
        <v>3387</v>
      </c>
    </row>
    <row r="753" spans="1:60">
      <c r="A753" s="9" t="s">
        <v>621</v>
      </c>
      <c r="B753" t="s">
        <v>208</v>
      </c>
      <c r="C753" s="1">
        <f t="shared" si="573"/>
        <v>808</v>
      </c>
      <c r="D753" s="1"/>
      <c r="E753" s="1"/>
      <c r="F753" s="1"/>
      <c r="G753" s="1"/>
      <c r="H753" s="1"/>
      <c r="I753" s="1"/>
      <c r="J753" s="1"/>
      <c r="K753" s="7" t="e">
        <f>RANK(W753,(W753:Y753,Z753:AN753))</f>
        <v>#N/A</v>
      </c>
      <c r="L753" s="7">
        <f>RANK(X753,(W753:Y753,Z753:AN753))</f>
        <v>4</v>
      </c>
      <c r="M753" s="7">
        <f>IF(Y753&gt;0,RANK(Y753,(W753:Y753,Z753:AN753)),0)</f>
        <v>1</v>
      </c>
      <c r="N753" s="7"/>
      <c r="O753" s="1">
        <f t="shared" si="571"/>
        <v>558</v>
      </c>
      <c r="P753" s="2">
        <f t="shared" si="574"/>
        <v>0.69059405940594054</v>
      </c>
      <c r="Q753" s="2"/>
      <c r="R753" s="2">
        <f t="shared" si="575"/>
        <v>0</v>
      </c>
      <c r="S753" s="2">
        <f t="shared" si="576"/>
        <v>4.9504950495049507E-2</v>
      </c>
      <c r="T753" s="2">
        <f t="shared" si="577"/>
        <v>0.7883663366336634</v>
      </c>
      <c r="U753" s="2">
        <f t="shared" si="578"/>
        <v>5.3217821782178217E-2</v>
      </c>
      <c r="V753" s="2">
        <f t="shared" si="579"/>
        <v>9.7772277227722776E-2</v>
      </c>
      <c r="X753" s="1">
        <v>40</v>
      </c>
      <c r="Y753" s="1">
        <v>637</v>
      </c>
      <c r="Z753" s="1">
        <v>43</v>
      </c>
      <c r="AA753" s="1">
        <v>79</v>
      </c>
      <c r="AJ753" s="1">
        <v>5</v>
      </c>
      <c r="AK753">
        <v>4</v>
      </c>
      <c r="AY753" t="str">
        <f t="shared" si="572"/>
        <v>Tulare CD21</v>
      </c>
      <c r="BA753">
        <v>21</v>
      </c>
      <c r="BC753" s="91">
        <v>6</v>
      </c>
      <c r="BD753" s="93"/>
      <c r="BE753">
        <f>(VLOOKUP(A753,County!$AR$165:$AX$222,7,0))*1</f>
        <v>6107</v>
      </c>
      <c r="BF753">
        <f t="shared" si="580"/>
        <v>610721</v>
      </c>
      <c r="BH753" t="s">
        <v>3387</v>
      </c>
    </row>
    <row r="754" spans="1:60" s="162" customFormat="1">
      <c r="A754" s="9" t="s">
        <v>621</v>
      </c>
      <c r="B754" s="162" t="s">
        <v>208</v>
      </c>
      <c r="C754" s="1">
        <f t="shared" ref="C754:C759" si="581">SUM(W754:AN754)</f>
        <v>16955</v>
      </c>
      <c r="D754" s="1"/>
      <c r="E754" s="1"/>
      <c r="F754" s="1"/>
      <c r="G754" s="1"/>
      <c r="H754" s="1"/>
      <c r="I754" s="1"/>
      <c r="J754" s="1"/>
      <c r="K754" s="7" t="e">
        <f>RANK(W754,(W754:Y754,Z754:AN754))</f>
        <v>#N/A</v>
      </c>
      <c r="L754" s="7">
        <f>RANK(X754,(W754:Y754,Z754:AN754))</f>
        <v>4</v>
      </c>
      <c r="M754" s="7">
        <f>IF(Y754&gt;0,RANK(Y754,(W754:Y754,Z754:AN754)),0)</f>
        <v>1</v>
      </c>
      <c r="N754" s="7"/>
      <c r="O754" s="1">
        <f t="shared" ref="O754:O759" si="582">MAX(W754:AD754)-LARGE(W754:AD754,2)</f>
        <v>12779</v>
      </c>
      <c r="P754" s="2">
        <f t="shared" ref="P754:P759" si="583">O754/C754</f>
        <v>0.75370097316425833</v>
      </c>
      <c r="Q754" s="2"/>
      <c r="R754" s="2">
        <f t="shared" ref="R754:R759" si="584">IF($C754=0,"-",W754/$C754)</f>
        <v>0</v>
      </c>
      <c r="S754" s="2">
        <f t="shared" ref="S754:S759" si="585">IF($C754=0,"-",X754/$C754)</f>
        <v>3.9988204069595988E-2</v>
      </c>
      <c r="T754" s="2">
        <f t="shared" ref="T754:T759" si="586">IF($C754=0,"-",Y754/$C754)</f>
        <v>0.82282512533176055</v>
      </c>
      <c r="U754" s="2">
        <f t="shared" ref="U754:U759" si="587">IF($C754=0,"-",Z754/$C754)</f>
        <v>6.1869654969035681E-2</v>
      </c>
      <c r="V754" s="2">
        <f t="shared" ref="V754:V759" si="588">IF($C754=0,"-",AA754/$C754)</f>
        <v>6.9124152167502215E-2</v>
      </c>
      <c r="W754" s="1"/>
      <c r="X754" s="1">
        <v>678</v>
      </c>
      <c r="Y754" s="1">
        <v>13951</v>
      </c>
      <c r="Z754" s="1">
        <v>1049</v>
      </c>
      <c r="AA754" s="1">
        <v>1172</v>
      </c>
      <c r="AB754" s="1"/>
      <c r="AC754" s="1"/>
      <c r="AD754" s="1"/>
      <c r="AE754" s="1"/>
      <c r="AF754" s="1"/>
      <c r="AG754" s="1"/>
      <c r="AJ754" s="1">
        <v>66</v>
      </c>
      <c r="AK754" s="162">
        <v>39</v>
      </c>
      <c r="AY754" s="162" t="str">
        <f t="shared" ref="AY754:AY759" si="589">A754&amp;" "&amp;"CD"&amp;BA754</f>
        <v>Tulare CD22</v>
      </c>
      <c r="BA754" s="162">
        <v>22</v>
      </c>
      <c r="BC754" s="91">
        <v>6</v>
      </c>
      <c r="BD754" s="93"/>
      <c r="BE754" s="162">
        <f>(VLOOKUP(A754,County!$AR$165:$AX$222,7,0))*1</f>
        <v>6107</v>
      </c>
      <c r="BF754" s="162">
        <f t="shared" ref="BF754:BF759" si="590">BE754*100+BA754</f>
        <v>610722</v>
      </c>
      <c r="BH754" s="162" t="s">
        <v>3387</v>
      </c>
    </row>
    <row r="755" spans="1:60" s="162" customFormat="1">
      <c r="A755" s="9" t="s">
        <v>621</v>
      </c>
      <c r="B755" s="162" t="s">
        <v>208</v>
      </c>
      <c r="C755" s="1">
        <f t="shared" si="581"/>
        <v>5310</v>
      </c>
      <c r="D755" s="1"/>
      <c r="E755" s="1"/>
      <c r="F755" s="1"/>
      <c r="G755" s="1"/>
      <c r="H755" s="1"/>
      <c r="I755" s="1"/>
      <c r="J755" s="1"/>
      <c r="K755" s="7" t="e">
        <f>RANK(W755,(W755:Y755,Z755:AN755))</f>
        <v>#N/A</v>
      </c>
      <c r="L755" s="7">
        <f>RANK(X755,(W755:Y755,Z755:AN755))</f>
        <v>4</v>
      </c>
      <c r="M755" s="7">
        <f>IF(Y755&gt;0,RANK(Y755,(W755:Y755,Z755:AN755)),0)</f>
        <v>1</v>
      </c>
      <c r="N755" s="7"/>
      <c r="O755" s="1">
        <f t="shared" si="582"/>
        <v>3912</v>
      </c>
      <c r="P755" s="2">
        <f t="shared" si="583"/>
        <v>0.73672316384180792</v>
      </c>
      <c r="Q755" s="2"/>
      <c r="R755" s="2">
        <f t="shared" si="584"/>
        <v>0</v>
      </c>
      <c r="S755" s="2">
        <f t="shared" si="585"/>
        <v>4.3879472693032016E-2</v>
      </c>
      <c r="T755" s="2">
        <f t="shared" si="586"/>
        <v>0.81129943502824864</v>
      </c>
      <c r="U755" s="2">
        <f t="shared" si="587"/>
        <v>7.4576271186440682E-2</v>
      </c>
      <c r="V755" s="2">
        <f t="shared" si="588"/>
        <v>6.2146892655367235E-2</v>
      </c>
      <c r="W755" s="1"/>
      <c r="X755" s="1">
        <v>233</v>
      </c>
      <c r="Y755" s="1">
        <v>4308</v>
      </c>
      <c r="Z755" s="1">
        <v>396</v>
      </c>
      <c r="AA755" s="1">
        <v>330</v>
      </c>
      <c r="AB755" s="1"/>
      <c r="AC755" s="1"/>
      <c r="AD755" s="1"/>
      <c r="AE755" s="1"/>
      <c r="AF755" s="1"/>
      <c r="AG755" s="1"/>
      <c r="AJ755" s="1">
        <v>27</v>
      </c>
      <c r="AK755" s="162">
        <v>16</v>
      </c>
      <c r="AY755" s="162" t="str">
        <f t="shared" si="589"/>
        <v>Tulare CD23</v>
      </c>
      <c r="BA755" s="162">
        <v>23</v>
      </c>
      <c r="BC755" s="91">
        <v>6</v>
      </c>
      <c r="BD755" s="93"/>
      <c r="BE755" s="162">
        <f>(VLOOKUP(A755,County!$AR$165:$AX$222,7,0))*1</f>
        <v>6107</v>
      </c>
      <c r="BF755" s="162">
        <f t="shared" si="590"/>
        <v>610723</v>
      </c>
      <c r="BH755" s="162" t="s">
        <v>3387</v>
      </c>
    </row>
    <row r="756" spans="1:60" s="162" customFormat="1">
      <c r="A756" s="9" t="s">
        <v>1563</v>
      </c>
      <c r="B756" s="162" t="s">
        <v>208</v>
      </c>
      <c r="C756" s="1">
        <f t="shared" si="581"/>
        <v>598</v>
      </c>
      <c r="D756" s="1"/>
      <c r="E756" s="1"/>
      <c r="F756" s="1"/>
      <c r="G756" s="1"/>
      <c r="H756" s="1"/>
      <c r="I756" s="1"/>
      <c r="J756" s="1"/>
      <c r="K756" s="7" t="e">
        <f>RANK(W756,(W756:Y756,Z756:AN756))</f>
        <v>#N/A</v>
      </c>
      <c r="L756" s="7">
        <f>RANK(X756,(W756:Y756,Z756:AN756))</f>
        <v>4</v>
      </c>
      <c r="M756" s="7">
        <f>IF(Y756&gt;0,RANK(Y756,(W756:Y756,Z756:AN756)),0)</f>
        <v>1</v>
      </c>
      <c r="N756" s="7"/>
      <c r="O756" s="1">
        <f t="shared" si="582"/>
        <v>419</v>
      </c>
      <c r="P756" s="2">
        <f t="shared" si="583"/>
        <v>0.70066889632107021</v>
      </c>
      <c r="Q756" s="2"/>
      <c r="R756" s="2">
        <f t="shared" si="584"/>
        <v>0</v>
      </c>
      <c r="S756" s="2">
        <f t="shared" si="585"/>
        <v>2.6755852842809364E-2</v>
      </c>
      <c r="T756" s="2">
        <f t="shared" si="586"/>
        <v>0.81438127090301005</v>
      </c>
      <c r="U756" s="2">
        <f t="shared" si="587"/>
        <v>0.11371237458193979</v>
      </c>
      <c r="V756" s="2">
        <f t="shared" si="588"/>
        <v>4.0133779264214048E-2</v>
      </c>
      <c r="W756" s="1"/>
      <c r="X756" s="1">
        <v>16</v>
      </c>
      <c r="Y756" s="1">
        <v>487</v>
      </c>
      <c r="Z756" s="1">
        <v>68</v>
      </c>
      <c r="AA756" s="1">
        <v>24</v>
      </c>
      <c r="AB756" s="1"/>
      <c r="AC756" s="1"/>
      <c r="AD756" s="1"/>
      <c r="AE756" s="1"/>
      <c r="AF756" s="1"/>
      <c r="AG756" s="1"/>
      <c r="AJ756" s="1">
        <v>2</v>
      </c>
      <c r="AK756" s="162">
        <v>1</v>
      </c>
      <c r="AY756" s="162" t="str">
        <f t="shared" si="589"/>
        <v>Ventura CD24</v>
      </c>
      <c r="BA756" s="162">
        <v>24</v>
      </c>
      <c r="BC756" s="91">
        <v>6</v>
      </c>
      <c r="BD756" s="93"/>
      <c r="BE756" s="162">
        <f>(VLOOKUP(A756,County!$AR$165:$AX$222,7,0))*1</f>
        <v>6111</v>
      </c>
      <c r="BF756" s="162">
        <f t="shared" si="590"/>
        <v>611124</v>
      </c>
      <c r="BH756" s="162" t="s">
        <v>3387</v>
      </c>
    </row>
    <row r="757" spans="1:60" s="162" customFormat="1">
      <c r="A757" s="9" t="s">
        <v>1563</v>
      </c>
      <c r="B757" s="162" t="s">
        <v>208</v>
      </c>
      <c r="C757" s="1">
        <f t="shared" si="581"/>
        <v>10067</v>
      </c>
      <c r="D757" s="1"/>
      <c r="E757" s="1"/>
      <c r="F757" s="1"/>
      <c r="G757" s="1"/>
      <c r="H757" s="1"/>
      <c r="I757" s="1"/>
      <c r="J757" s="1"/>
      <c r="K757" s="7" t="e">
        <f>RANK(W757,(W757:Y757,Z757:AN757))</f>
        <v>#N/A</v>
      </c>
      <c r="L757" s="7">
        <f>RANK(X757,(W757:Y757,Z757:AN757))</f>
        <v>4</v>
      </c>
      <c r="M757" s="7">
        <f>IF(Y757&gt;0,RANK(Y757,(W757:Y757,Z757:AN757)),0)</f>
        <v>1</v>
      </c>
      <c r="N757" s="7"/>
      <c r="O757" s="1">
        <f t="shared" si="582"/>
        <v>7478</v>
      </c>
      <c r="P757" s="2">
        <f t="shared" si="583"/>
        <v>0.74282308532830044</v>
      </c>
      <c r="Q757" s="2"/>
      <c r="R757" s="2">
        <f t="shared" si="584"/>
        <v>0</v>
      </c>
      <c r="S757" s="2">
        <f t="shared" si="585"/>
        <v>3.0694347869275853E-2</v>
      </c>
      <c r="T757" s="2">
        <f t="shared" si="586"/>
        <v>0.82884672692957184</v>
      </c>
      <c r="U757" s="2">
        <f t="shared" si="587"/>
        <v>8.6023641601271475E-2</v>
      </c>
      <c r="V757" s="2">
        <f t="shared" si="588"/>
        <v>4.7481871461209892E-2</v>
      </c>
      <c r="W757" s="1"/>
      <c r="X757" s="1">
        <v>309</v>
      </c>
      <c r="Y757" s="1">
        <v>8344</v>
      </c>
      <c r="Z757" s="1">
        <v>866</v>
      </c>
      <c r="AA757" s="1">
        <v>478</v>
      </c>
      <c r="AB757" s="1"/>
      <c r="AC757" s="1"/>
      <c r="AD757" s="1"/>
      <c r="AE757" s="1"/>
      <c r="AF757" s="1"/>
      <c r="AG757" s="1"/>
      <c r="AJ757" s="1">
        <v>41</v>
      </c>
      <c r="AK757" s="162">
        <v>29</v>
      </c>
      <c r="AY757" s="162" t="str">
        <f t="shared" si="589"/>
        <v>Ventura CD25</v>
      </c>
      <c r="BA757" s="162">
        <v>25</v>
      </c>
      <c r="BC757" s="91">
        <v>6</v>
      </c>
      <c r="BD757" s="93"/>
      <c r="BE757" s="162">
        <f>(VLOOKUP(A757,County!$AR$165:$AX$222,7,0))*1</f>
        <v>6111</v>
      </c>
      <c r="BF757" s="162">
        <f t="shared" si="590"/>
        <v>611125</v>
      </c>
      <c r="BH757" s="162" t="s">
        <v>3387</v>
      </c>
    </row>
    <row r="758" spans="1:60" s="162" customFormat="1">
      <c r="A758" s="9" t="s">
        <v>1563</v>
      </c>
      <c r="B758" s="162" t="s">
        <v>208</v>
      </c>
      <c r="C758" s="1">
        <f t="shared" si="581"/>
        <v>47194</v>
      </c>
      <c r="D758" s="1"/>
      <c r="E758" s="1"/>
      <c r="F758" s="1"/>
      <c r="G758" s="1"/>
      <c r="H758" s="1"/>
      <c r="I758" s="1"/>
      <c r="J758" s="1"/>
      <c r="K758" s="7" t="e">
        <f>RANK(W758,(W758:Y758,Z758:AN758))</f>
        <v>#N/A</v>
      </c>
      <c r="L758" s="7">
        <f>RANK(X758,(W758:Y758,Z758:AN758))</f>
        <v>4</v>
      </c>
      <c r="M758" s="7">
        <f>IF(Y758&gt;0,RANK(Y758,(W758:Y758,Z758:AN758)),0)</f>
        <v>1</v>
      </c>
      <c r="N758" s="7"/>
      <c r="O758" s="1">
        <f t="shared" si="582"/>
        <v>34632</v>
      </c>
      <c r="P758" s="2">
        <f t="shared" si="583"/>
        <v>0.73382209602915627</v>
      </c>
      <c r="Q758" s="2"/>
      <c r="R758" s="2">
        <f t="shared" si="584"/>
        <v>0</v>
      </c>
      <c r="S758" s="2">
        <f t="shared" si="585"/>
        <v>3.5555367207695893E-2</v>
      </c>
      <c r="T758" s="2">
        <f t="shared" si="586"/>
        <v>0.81927787430605581</v>
      </c>
      <c r="U758" s="2">
        <f t="shared" si="587"/>
        <v>8.545577827689961E-2</v>
      </c>
      <c r="V758" s="2">
        <f t="shared" si="588"/>
        <v>5.0811543840318683E-2</v>
      </c>
      <c r="W758" s="1"/>
      <c r="X758" s="1">
        <v>1678</v>
      </c>
      <c r="Y758" s="1">
        <v>38665</v>
      </c>
      <c r="Z758" s="1">
        <v>4033</v>
      </c>
      <c r="AA758" s="1">
        <v>2398</v>
      </c>
      <c r="AB758" s="1"/>
      <c r="AC758" s="1"/>
      <c r="AD758" s="1"/>
      <c r="AE758" s="1"/>
      <c r="AF758" s="1"/>
      <c r="AG758" s="1"/>
      <c r="AJ758" s="1">
        <v>281</v>
      </c>
      <c r="AK758" s="162">
        <v>139</v>
      </c>
      <c r="AY758" s="162" t="str">
        <f t="shared" si="589"/>
        <v>Ventura CD26</v>
      </c>
      <c r="BA758" s="162">
        <v>26</v>
      </c>
      <c r="BC758" s="91">
        <v>6</v>
      </c>
      <c r="BD758" s="93"/>
      <c r="BE758" s="162">
        <f>(VLOOKUP(A758,County!$AR$165:$AX$222,7,0))*1</f>
        <v>6111</v>
      </c>
      <c r="BF758" s="162">
        <f t="shared" si="590"/>
        <v>611126</v>
      </c>
      <c r="BH758" s="162" t="s">
        <v>3387</v>
      </c>
    </row>
    <row r="759" spans="1:60" s="162" customFormat="1">
      <c r="A759" s="9" t="s">
        <v>1563</v>
      </c>
      <c r="B759" s="162" t="s">
        <v>208</v>
      </c>
      <c r="C759" s="1">
        <f t="shared" si="581"/>
        <v>180</v>
      </c>
      <c r="D759" s="1"/>
      <c r="E759" s="1"/>
      <c r="F759" s="1"/>
      <c r="G759" s="1"/>
      <c r="H759" s="1"/>
      <c r="I759" s="1"/>
      <c r="J759" s="1"/>
      <c r="K759" s="7">
        <f>RANK(W759,(W759:Y759,Z759:AN759))</f>
        <v>6</v>
      </c>
      <c r="L759" s="7">
        <f>RANK(X759,(W759:Y759,Z759:AN759))</f>
        <v>3</v>
      </c>
      <c r="M759" s="7">
        <f>IF(Y759&gt;0,RANK(Y759,(W759:Y759,Z759:AN759)),0)</f>
        <v>1</v>
      </c>
      <c r="N759" s="7"/>
      <c r="O759" s="1">
        <f t="shared" si="582"/>
        <v>126</v>
      </c>
      <c r="P759" s="2">
        <f t="shared" si="583"/>
        <v>0.7</v>
      </c>
      <c r="Q759" s="2"/>
      <c r="R759" s="2">
        <f t="shared" si="584"/>
        <v>0</v>
      </c>
      <c r="S759" s="2">
        <f t="shared" si="585"/>
        <v>3.888888888888889E-2</v>
      </c>
      <c r="T759" s="2">
        <f t="shared" si="586"/>
        <v>0.81111111111111112</v>
      </c>
      <c r="U759" s="2">
        <f t="shared" si="587"/>
        <v>0.1111111111111111</v>
      </c>
      <c r="V759" s="2">
        <f t="shared" si="588"/>
        <v>3.3333333333333333E-2</v>
      </c>
      <c r="W759" s="1"/>
      <c r="X759" s="1">
        <v>7</v>
      </c>
      <c r="Y759" s="1">
        <v>146</v>
      </c>
      <c r="Z759" s="1">
        <v>20</v>
      </c>
      <c r="AA759" s="1">
        <v>6</v>
      </c>
      <c r="AB759" s="1"/>
      <c r="AC759" s="1"/>
      <c r="AD759" s="1"/>
      <c r="AE759" s="1"/>
      <c r="AF759" s="1"/>
      <c r="AG759" s="1"/>
      <c r="AJ759" s="1">
        <v>0</v>
      </c>
      <c r="AK759" s="162">
        <v>1</v>
      </c>
      <c r="AY759" s="162" t="str">
        <f t="shared" si="589"/>
        <v>Ventura CD30</v>
      </c>
      <c r="BA759" s="162">
        <v>30</v>
      </c>
      <c r="BC759" s="91">
        <v>6</v>
      </c>
      <c r="BD759" s="93"/>
      <c r="BE759" s="162">
        <f>(VLOOKUP(A759,County!$AR$165:$AX$222,7,0))*1</f>
        <v>6111</v>
      </c>
      <c r="BF759" s="162">
        <f t="shared" si="590"/>
        <v>611130</v>
      </c>
      <c r="BH759" s="162" t="s">
        <v>3387</v>
      </c>
    </row>
    <row r="760" spans="1:60">
      <c r="A760" s="9" t="s">
        <v>2463</v>
      </c>
      <c r="B760" t="s">
        <v>208</v>
      </c>
      <c r="C760" s="1">
        <f t="shared" si="573"/>
        <v>8427</v>
      </c>
      <c r="D760" s="1"/>
      <c r="E760" s="1"/>
      <c r="F760" s="1"/>
      <c r="G760" s="1"/>
      <c r="H760" s="1"/>
      <c r="I760" s="1"/>
      <c r="J760" s="1"/>
      <c r="K760" s="7" t="e">
        <f>RANK(W760,(W760:Y760,Z760:AN760))</f>
        <v>#N/A</v>
      </c>
      <c r="L760" s="7">
        <f>RANK(X760,(W760:Y760,Z760:AN760))</f>
        <v>4</v>
      </c>
      <c r="M760" s="7">
        <f>IF(Y760&gt;0,RANK(Y760,(W760:Y760,Z760:AN760)),0)</f>
        <v>1</v>
      </c>
      <c r="N760" s="7"/>
      <c r="O760" s="1">
        <f t="shared" si="571"/>
        <v>5732</v>
      </c>
      <c r="P760" s="2">
        <f t="shared" si="574"/>
        <v>0.68019461255488312</v>
      </c>
      <c r="Q760" s="2"/>
      <c r="R760" s="2">
        <f t="shared" si="575"/>
        <v>0</v>
      </c>
      <c r="S760" s="2">
        <f t="shared" si="576"/>
        <v>3.2751868992524032E-2</v>
      </c>
      <c r="T760" s="2">
        <f t="shared" si="577"/>
        <v>0.79482615402871726</v>
      </c>
      <c r="U760" s="2">
        <f t="shared" si="578"/>
        <v>0.1146315414738341</v>
      </c>
      <c r="V760" s="2">
        <f t="shared" si="579"/>
        <v>4.6635813456746174E-2</v>
      </c>
      <c r="X760" s="1">
        <v>276</v>
      </c>
      <c r="Y760" s="1">
        <v>6698</v>
      </c>
      <c r="Z760" s="1">
        <v>966</v>
      </c>
      <c r="AA760" s="1">
        <v>393</v>
      </c>
      <c r="AJ760" s="1">
        <v>66</v>
      </c>
      <c r="AK760">
        <v>28</v>
      </c>
      <c r="AY760" t="str">
        <f t="shared" si="572"/>
        <v>Yolo CD3</v>
      </c>
      <c r="BA760">
        <v>3</v>
      </c>
      <c r="BC760" s="91">
        <v>6</v>
      </c>
      <c r="BD760" s="93"/>
      <c r="BE760">
        <f>(VLOOKUP(A760,County!$AR$165:$AX$222,7,0))*1</f>
        <v>6113</v>
      </c>
      <c r="BF760">
        <f t="shared" si="580"/>
        <v>611303</v>
      </c>
      <c r="BH760" t="s">
        <v>3387</v>
      </c>
    </row>
    <row r="761" spans="1:60">
      <c r="A761" s="9" t="s">
        <v>2463</v>
      </c>
      <c r="B761" t="s">
        <v>208</v>
      </c>
      <c r="C761" s="1">
        <f t="shared" si="573"/>
        <v>1875</v>
      </c>
      <c r="D761" s="1"/>
      <c r="E761" s="1"/>
      <c r="F761" s="1"/>
      <c r="G761" s="1"/>
      <c r="H761" s="1"/>
      <c r="I761" s="1"/>
      <c r="J761" s="1"/>
      <c r="K761" s="7" t="e">
        <f>RANK(W761,(W761:Y761,Z761:AN761))</f>
        <v>#N/A</v>
      </c>
      <c r="L761" s="7">
        <f>RANK(X761,(W761:Y761,Z761:AN761))</f>
        <v>4</v>
      </c>
      <c r="M761" s="7">
        <f>IF(Y761&gt;0,RANK(Y761,(W761:Y761,Z761:AN761)),0)</f>
        <v>1</v>
      </c>
      <c r="N761" s="7"/>
      <c r="O761" s="1">
        <f t="shared" si="571"/>
        <v>1193</v>
      </c>
      <c r="P761" s="2">
        <f t="shared" si="574"/>
        <v>0.63626666666666665</v>
      </c>
      <c r="Q761" s="2"/>
      <c r="R761" s="2">
        <f t="shared" si="575"/>
        <v>0</v>
      </c>
      <c r="S761" s="2">
        <f t="shared" si="576"/>
        <v>3.9466666666666664E-2</v>
      </c>
      <c r="T761" s="2">
        <f t="shared" si="577"/>
        <v>0.76426666666666665</v>
      </c>
      <c r="U761" s="2">
        <f t="shared" si="578"/>
        <v>0.128</v>
      </c>
      <c r="V761" s="2">
        <f t="shared" si="579"/>
        <v>5.9733333333333333E-2</v>
      </c>
      <c r="X761" s="1">
        <v>74</v>
      </c>
      <c r="Y761" s="1">
        <v>1433</v>
      </c>
      <c r="Z761" s="1">
        <v>240</v>
      </c>
      <c r="AA761" s="1">
        <v>112</v>
      </c>
      <c r="AJ761" s="1">
        <v>9</v>
      </c>
      <c r="AK761">
        <v>7</v>
      </c>
      <c r="AY761" t="str">
        <f t="shared" si="572"/>
        <v>Yolo CD6</v>
      </c>
      <c r="BA761">
        <v>6</v>
      </c>
      <c r="BC761" s="91">
        <v>6</v>
      </c>
      <c r="BD761" s="93"/>
      <c r="BE761">
        <f>(VLOOKUP(A761,County!$AR$165:$AX$222,7,0))*1</f>
        <v>6113</v>
      </c>
      <c r="BF761">
        <f t="shared" si="580"/>
        <v>611306</v>
      </c>
      <c r="BH761" t="s">
        <v>3387</v>
      </c>
    </row>
    <row r="762" spans="1:60">
      <c r="T762" t="s">
        <v>837</v>
      </c>
      <c r="AI762" s="1"/>
      <c r="AK762" s="1"/>
      <c r="BD762" s="93"/>
      <c r="BE762"/>
    </row>
    <row r="763" spans="1:60">
      <c r="A763" s="47" t="s">
        <v>636</v>
      </c>
      <c r="BD763" s="93"/>
      <c r="BE763"/>
    </row>
    <row r="764" spans="1:60">
      <c r="A764" t="s">
        <v>645</v>
      </c>
      <c r="B764" t="s">
        <v>644</v>
      </c>
      <c r="AM764" s="1"/>
      <c r="AY764" t="s">
        <v>2280</v>
      </c>
      <c r="BA764">
        <v>1</v>
      </c>
      <c r="BC764" s="91">
        <v>8</v>
      </c>
      <c r="BD764" s="93"/>
      <c r="BE764">
        <v>8001</v>
      </c>
      <c r="BF764">
        <f t="shared" si="580"/>
        <v>800101</v>
      </c>
      <c r="BH764" t="s">
        <v>3387</v>
      </c>
    </row>
    <row r="765" spans="1:60">
      <c r="A765" t="s">
        <v>645</v>
      </c>
      <c r="B765" t="s">
        <v>644</v>
      </c>
      <c r="AM765" s="1"/>
      <c r="AY765" t="s">
        <v>2281</v>
      </c>
      <c r="BA765">
        <v>2</v>
      </c>
      <c r="BC765" s="91">
        <v>8</v>
      </c>
      <c r="BD765" s="93"/>
      <c r="BE765">
        <v>8001</v>
      </c>
      <c r="BF765">
        <f t="shared" si="580"/>
        <v>800102</v>
      </c>
      <c r="BH765" t="s">
        <v>3387</v>
      </c>
    </row>
    <row r="766" spans="1:60">
      <c r="A766" t="s">
        <v>645</v>
      </c>
      <c r="B766" t="s">
        <v>644</v>
      </c>
      <c r="AM766" s="1"/>
      <c r="AY766" t="s">
        <v>2835</v>
      </c>
      <c r="BA766">
        <v>4</v>
      </c>
      <c r="BC766" s="91">
        <v>8</v>
      </c>
      <c r="BD766" s="93"/>
      <c r="BE766">
        <v>8001</v>
      </c>
      <c r="BF766">
        <f t="shared" si="580"/>
        <v>800104</v>
      </c>
      <c r="BH766" t="s">
        <v>3387</v>
      </c>
    </row>
    <row r="767" spans="1:60">
      <c r="A767" t="s">
        <v>645</v>
      </c>
      <c r="B767" t="s">
        <v>644</v>
      </c>
      <c r="AH767" s="1"/>
      <c r="AI767" s="1"/>
      <c r="AK767" s="1"/>
      <c r="AL767" s="1"/>
      <c r="AM767" s="1">
        <f>County!AF2770-'Cong Dist'!AM766-'Cong Dist'!AM765-'Cong Dist'!AM764</f>
        <v>0</v>
      </c>
      <c r="AY767" t="s">
        <v>1470</v>
      </c>
      <c r="BA767">
        <v>0</v>
      </c>
      <c r="BC767" s="91">
        <v>8</v>
      </c>
      <c r="BD767" s="93"/>
      <c r="BE767">
        <v>8001</v>
      </c>
      <c r="BF767">
        <f t="shared" si="580"/>
        <v>800100</v>
      </c>
      <c r="BH767" t="s">
        <v>3387</v>
      </c>
    </row>
    <row r="768" spans="1:60">
      <c r="A768" t="s">
        <v>2465</v>
      </c>
      <c r="B768" t="s">
        <v>644</v>
      </c>
      <c r="AM768" s="1"/>
      <c r="AY768" t="s">
        <v>1893</v>
      </c>
      <c r="BA768">
        <v>1</v>
      </c>
      <c r="BC768" s="91">
        <v>8</v>
      </c>
      <c r="BD768" s="93"/>
      <c r="BE768">
        <v>8005</v>
      </c>
      <c r="BF768">
        <f t="shared" si="580"/>
        <v>800501</v>
      </c>
      <c r="BH768" t="s">
        <v>3387</v>
      </c>
    </row>
    <row r="769" spans="1:60">
      <c r="A769" t="s">
        <v>2465</v>
      </c>
      <c r="B769" t="s">
        <v>644</v>
      </c>
      <c r="AM769" s="1"/>
      <c r="AY769" t="s">
        <v>2859</v>
      </c>
      <c r="BA769">
        <v>4</v>
      </c>
      <c r="BC769" s="91">
        <v>8</v>
      </c>
      <c r="BD769" s="93"/>
      <c r="BE769">
        <v>8005</v>
      </c>
      <c r="BF769">
        <f t="shared" si="580"/>
        <v>800504</v>
      </c>
      <c r="BH769" t="s">
        <v>3387</v>
      </c>
    </row>
    <row r="770" spans="1:60">
      <c r="A770" t="s">
        <v>2465</v>
      </c>
      <c r="B770" t="s">
        <v>644</v>
      </c>
      <c r="AM770" s="1"/>
      <c r="AY770" t="s">
        <v>2415</v>
      </c>
      <c r="BA770">
        <v>5</v>
      </c>
      <c r="BC770" s="91">
        <v>8</v>
      </c>
      <c r="BD770" s="93"/>
      <c r="BE770">
        <v>8005</v>
      </c>
      <c r="BF770">
        <f t="shared" si="580"/>
        <v>800505</v>
      </c>
      <c r="BH770" t="s">
        <v>3387</v>
      </c>
    </row>
    <row r="771" spans="1:60">
      <c r="A771" t="s">
        <v>2465</v>
      </c>
      <c r="B771" t="s">
        <v>644</v>
      </c>
      <c r="AM771" s="1"/>
      <c r="AY771" t="s">
        <v>2394</v>
      </c>
      <c r="BA771">
        <v>6</v>
      </c>
      <c r="BC771" s="91">
        <v>8</v>
      </c>
      <c r="BD771" s="93"/>
      <c r="BE771">
        <v>8005</v>
      </c>
      <c r="BF771">
        <f t="shared" si="580"/>
        <v>800506</v>
      </c>
      <c r="BH771" t="s">
        <v>3387</v>
      </c>
    </row>
    <row r="772" spans="1:60">
      <c r="A772" t="s">
        <v>325</v>
      </c>
      <c r="B772" t="s">
        <v>644</v>
      </c>
      <c r="AM772" s="1"/>
      <c r="AY772" t="s">
        <v>477</v>
      </c>
      <c r="BA772">
        <v>3</v>
      </c>
      <c r="BC772" s="91">
        <v>8</v>
      </c>
      <c r="BD772" s="93"/>
      <c r="BE772">
        <v>8035</v>
      </c>
      <c r="BF772">
        <f t="shared" si="580"/>
        <v>803503</v>
      </c>
      <c r="BH772" t="s">
        <v>3387</v>
      </c>
    </row>
    <row r="773" spans="1:60">
      <c r="A773" t="s">
        <v>325</v>
      </c>
      <c r="B773" t="s">
        <v>644</v>
      </c>
      <c r="AM773" s="1"/>
      <c r="AY773" t="s">
        <v>2642</v>
      </c>
      <c r="BA773">
        <v>5</v>
      </c>
      <c r="BC773" s="91">
        <v>8</v>
      </c>
      <c r="BD773" s="93"/>
      <c r="BE773">
        <v>8035</v>
      </c>
      <c r="BF773">
        <f t="shared" si="580"/>
        <v>803505</v>
      </c>
      <c r="BH773" t="s">
        <v>3387</v>
      </c>
    </row>
    <row r="774" spans="1:60">
      <c r="A774" t="s">
        <v>711</v>
      </c>
      <c r="B774" t="s">
        <v>644</v>
      </c>
      <c r="AM774" s="1"/>
      <c r="AY774" t="s">
        <v>1691</v>
      </c>
      <c r="BA774">
        <v>3</v>
      </c>
      <c r="BC774" s="91">
        <v>8</v>
      </c>
      <c r="BD774" s="93"/>
      <c r="BE774">
        <v>8043</v>
      </c>
      <c r="BF774">
        <f t="shared" si="580"/>
        <v>804303</v>
      </c>
      <c r="BH774" t="s">
        <v>3387</v>
      </c>
    </row>
    <row r="775" spans="1:60">
      <c r="A775" t="s">
        <v>711</v>
      </c>
      <c r="B775" t="s">
        <v>644</v>
      </c>
      <c r="AM775" s="1"/>
      <c r="AY775" t="s">
        <v>2888</v>
      </c>
      <c r="BA775">
        <v>5</v>
      </c>
      <c r="BC775" s="91">
        <v>8</v>
      </c>
      <c r="BD775" s="93"/>
      <c r="BE775">
        <v>8043</v>
      </c>
      <c r="BF775">
        <f t="shared" si="580"/>
        <v>804305</v>
      </c>
      <c r="BH775" t="s">
        <v>3387</v>
      </c>
    </row>
    <row r="776" spans="1:60">
      <c r="A776" t="s">
        <v>2535</v>
      </c>
      <c r="B776" t="s">
        <v>644</v>
      </c>
      <c r="AM776" s="1"/>
      <c r="AY776" t="s">
        <v>1011</v>
      </c>
      <c r="BA776">
        <v>1</v>
      </c>
      <c r="BC776" s="91">
        <v>8</v>
      </c>
      <c r="BD776" s="93"/>
      <c r="BE776">
        <v>8059</v>
      </c>
      <c r="BF776">
        <f t="shared" si="580"/>
        <v>805901</v>
      </c>
      <c r="BH776" t="s">
        <v>3387</v>
      </c>
    </row>
    <row r="777" spans="1:60">
      <c r="A777" t="s">
        <v>2535</v>
      </c>
      <c r="B777" t="s">
        <v>644</v>
      </c>
      <c r="AM777" s="1"/>
      <c r="AY777" t="s">
        <v>2999</v>
      </c>
      <c r="BA777">
        <v>2</v>
      </c>
      <c r="BC777" s="91">
        <v>8</v>
      </c>
      <c r="BD777" s="93"/>
      <c r="BE777">
        <v>8059</v>
      </c>
      <c r="BF777">
        <f t="shared" si="580"/>
        <v>805902</v>
      </c>
      <c r="BH777" t="s">
        <v>3387</v>
      </c>
    </row>
    <row r="778" spans="1:60">
      <c r="A778" t="s">
        <v>2535</v>
      </c>
      <c r="B778" t="s">
        <v>644</v>
      </c>
      <c r="AM778" s="1"/>
      <c r="AY778" t="s">
        <v>2534</v>
      </c>
      <c r="BA778">
        <v>3</v>
      </c>
      <c r="BC778" s="91">
        <v>8</v>
      </c>
      <c r="BD778" s="93"/>
      <c r="BE778">
        <v>8059</v>
      </c>
      <c r="BF778">
        <f t="shared" si="580"/>
        <v>805903</v>
      </c>
      <c r="BH778" t="s">
        <v>3387</v>
      </c>
    </row>
    <row r="779" spans="1:60">
      <c r="A779" t="s">
        <v>2535</v>
      </c>
      <c r="B779" t="s">
        <v>644</v>
      </c>
      <c r="AM779" s="1"/>
      <c r="AY779" t="s">
        <v>2099</v>
      </c>
      <c r="BA779">
        <v>6</v>
      </c>
      <c r="BC779" s="91">
        <v>8</v>
      </c>
      <c r="BD779" s="93"/>
      <c r="BE779">
        <v>8059</v>
      </c>
      <c r="BF779">
        <f t="shared" si="580"/>
        <v>805906</v>
      </c>
      <c r="BH779" t="s">
        <v>3387</v>
      </c>
    </row>
    <row r="780" spans="1:60">
      <c r="A780" t="s">
        <v>2535</v>
      </c>
      <c r="B780" t="s">
        <v>644</v>
      </c>
      <c r="AY780" t="s">
        <v>112</v>
      </c>
      <c r="BA780">
        <v>0</v>
      </c>
      <c r="BC780" s="91">
        <v>8</v>
      </c>
      <c r="BD780" s="93"/>
      <c r="BE780">
        <v>8059</v>
      </c>
      <c r="BF780">
        <f t="shared" si="580"/>
        <v>805900</v>
      </c>
      <c r="BH780" t="s">
        <v>3387</v>
      </c>
    </row>
    <row r="781" spans="1:60">
      <c r="BD781" s="93"/>
      <c r="BE781"/>
    </row>
    <row r="782" spans="1:60">
      <c r="A782" s="47" t="s">
        <v>341</v>
      </c>
      <c r="BD782" s="93"/>
      <c r="BE782"/>
    </row>
    <row r="783" spans="1:60">
      <c r="A783" t="s">
        <v>18</v>
      </c>
      <c r="B783" t="s">
        <v>137</v>
      </c>
      <c r="C783" s="1">
        <f t="shared" ref="C783:C797" si="591">SUM(W783:AN783)</f>
        <v>666</v>
      </c>
      <c r="D783" s="1"/>
      <c r="E783" s="1"/>
      <c r="F783" s="1"/>
      <c r="G783" s="1"/>
      <c r="H783" s="1"/>
      <c r="I783" s="1"/>
      <c r="J783" s="1"/>
      <c r="K783" s="7">
        <f>RANK(W783,(W783:Y783,Z783:AN783))</f>
        <v>6</v>
      </c>
      <c r="L783" s="7">
        <f>RANK(X783,(W783:Y783,Z783:AN783))</f>
        <v>3</v>
      </c>
      <c r="M783" s="7">
        <f>IF(Y783&gt;0,RANK(Y783,(W783:Y783,Z783:AN783)),0)</f>
        <v>1</v>
      </c>
      <c r="N783" s="7"/>
      <c r="O783" s="1">
        <f t="shared" ref="O783:O797" si="592">MAX(W783:AD783)-LARGE(W783:AD783,2)</f>
        <v>381</v>
      </c>
      <c r="P783" s="2">
        <f t="shared" ref="P783:P797" si="593">O783/C783</f>
        <v>0.57207207207207211</v>
      </c>
      <c r="Q783" s="2"/>
      <c r="R783" s="2">
        <f t="shared" ref="R783:R797" si="594">IF($C783=0,"-",W783/$C783)</f>
        <v>0</v>
      </c>
      <c r="S783" s="2">
        <f t="shared" ref="S783:S797" si="595">IF($C783=0,"-",X783/$C783)</f>
        <v>0.11411411411411411</v>
      </c>
      <c r="T783" s="2">
        <f t="shared" ref="T783:T797" si="596">IF($C783=0,"-",Y783/$C783)</f>
        <v>0.69219219219219219</v>
      </c>
      <c r="U783" s="2">
        <f t="shared" ref="U783:U797" si="597">IF($C783=0,"-",Z783/$C783)</f>
        <v>0.12012012012012012</v>
      </c>
      <c r="V783" s="2">
        <f t="shared" ref="V783:V797" si="598">IF(C783=0,"-",(1-R783-S783-T783-U783))</f>
        <v>7.3573573573573595E-2</v>
      </c>
      <c r="W783" s="1">
        <f t="array" ref="W783">SUM(IF(Town!$AR$3:$AR$171=$BE783,IF(Town!$AK$3:$AK$171=$BA783,Town!P$3:P$171,0),0))+SUM(IF($BE$1898:$BE$1907=$BE783,IF($BA$1898:$BA$1907=$BA783,W$1898:W$1907,0),0))</f>
        <v>0</v>
      </c>
      <c r="X783" s="1">
        <f t="array" ref="X783">SUM(IF(Town!$AR$3:$AR$171=$BE783,IF(Town!$AK$3:$AK$171=$BA783,Town!Q$3:Q$171,0),0))+SUM(IF($BE$1898:$BE$1907=$BE783,IF($BA$1898:$BA$1907=$BA783,X$1898:X$1907,0),0))</f>
        <v>76</v>
      </c>
      <c r="Y783" s="1">
        <f t="array" ref="Y783">SUM(IF(Town!$AR$3:$AR$171=$BE783,IF(Town!$AK$3:$AK$171=$BA783,Town!R$3:R$171,0),0))+SUM(IF($BE$1898:$BE$1907=$BE783,IF($BA$1898:$BA$1907=$BA783,Y$1898:Y$1907,0),0))</f>
        <v>461</v>
      </c>
      <c r="Z783" s="1">
        <f t="array" ref="Z783">SUM(IF(Town!$AR$3:$AR$171=$BE783,IF(Town!$AK$3:$AK$171=$BA783,Town!S$3:S$171,0),0))+SUM(IF($BE$1898:$BE$1907=$BE783,IF($BA$1898:$BA$1907=$BA783,Z$1898:Z$1907,0),0))</f>
        <v>80</v>
      </c>
      <c r="AA783" s="1">
        <f t="array" ref="AA783">SUM(IF(Town!$AR$3:$AR$171=$BE783,IF(Town!$AK$3:$AK$171=$BA783,Town!T$3:T$171,0),0))+SUM(IF($BE$1898:$BE$1907=$BE783,IF($BA$1898:$BA$1907=$BA783,AA$1898:AA$1907,0),0))</f>
        <v>40</v>
      </c>
      <c r="AB783" s="1">
        <f t="array" ref="AB783">SUM(IF(Town!$AR$3:$AR$171=$BE783,IF(Town!$AK$3:$AK$171=$BA783,Town!U$3:U$171,0),0))+SUM(IF($BE$1898:$BE$1907=$BE783,IF($BA$1898:$BA$1907=$BA783,AB$1898:AB$1907,0),0))</f>
        <v>0</v>
      </c>
      <c r="AC783" s="1">
        <f t="array" ref="AC783">SUM(IF(Town!$AR$3:$AR$171=$BE783,IF(Town!$AK$3:$AK$171=$BA783,Town!V$3:V$171,0),0))+SUM(IF($BE$1898:$BE$1907=$BE783,IF($BA$1898:$BA$1907=$BA783,AC$1898:AC$1907,0),0))</f>
        <v>0</v>
      </c>
      <c r="AD783" s="1">
        <f t="array" ref="AD783">SUM(IF(Town!$AR$3:$AR$171=$BE783,IF(Town!$AK$3:$AK$171=$BA783,Town!W$3:W$171,0),0))+SUM(IF($BE$1898:$BE$1907=$BE783,IF($BA$1898:$BA$1907=$BA783,AD$1898:AD$1907,0),0))</f>
        <v>0</v>
      </c>
      <c r="AE783" s="1">
        <f t="array" ref="AE783">SUM(IF(Town!$AR$3:$AR$171=$BE783,IF(Town!$AK$3:$AK$171=$BA783,Town!X$3:X$171,0),0))+SUM(IF($BE$1898:$BE$1907=$BE783,IF($BA$1898:$BA$1907=$BA783,AE$1898:AE$1907,0),0))</f>
        <v>0</v>
      </c>
      <c r="AF783" s="1">
        <f t="array" ref="AF783">SUM(IF(Town!$AR$3:$AR$171=$BE783,IF(Town!$AK$3:$AK$171=$BA783,Town!Y$3:Y$171,0),0))+SUM(IF($BE$1898:$BE$1907=$BE783,IF($BA$1898:$BA$1907=$BA783,AF$1898:AF$1907,0),0))</f>
        <v>9</v>
      </c>
      <c r="AY783" t="str">
        <f t="shared" ref="AY783:AY797" si="599">A783&amp;" "&amp;"CD"&amp;BA783</f>
        <v>Fairfield CD3</v>
      </c>
      <c r="BA783">
        <v>3</v>
      </c>
      <c r="BC783" s="91">
        <v>9</v>
      </c>
      <c r="BD783" s="93"/>
      <c r="BE783">
        <v>9001</v>
      </c>
      <c r="BF783">
        <f t="shared" si="580"/>
        <v>900103</v>
      </c>
      <c r="BH783" t="s">
        <v>3387</v>
      </c>
    </row>
    <row r="784" spans="1:60">
      <c r="A784" t="s">
        <v>18</v>
      </c>
      <c r="B784" t="s">
        <v>137</v>
      </c>
      <c r="C784" s="1">
        <f t="shared" si="591"/>
        <v>12245</v>
      </c>
      <c r="D784" s="1"/>
      <c r="E784" s="1"/>
      <c r="F784" s="1"/>
      <c r="G784" s="1"/>
      <c r="H784" s="1"/>
      <c r="I784" s="1"/>
      <c r="J784" s="1"/>
      <c r="K784" s="7">
        <f>RANK(W784,(W784:Y784,Z784:AN784))</f>
        <v>6</v>
      </c>
      <c r="L784" s="7">
        <f>RANK(X784,(W784:Y784,Z784:AN784))</f>
        <v>3</v>
      </c>
      <c r="M784" s="7">
        <f>IF(Y784&gt;0,RANK(Y784,(W784:Y784,Z784:AN784)),0)</f>
        <v>1</v>
      </c>
      <c r="N784" s="7"/>
      <c r="O784" s="1">
        <f t="shared" si="592"/>
        <v>8196</v>
      </c>
      <c r="P784" s="2">
        <f t="shared" si="593"/>
        <v>0.66933442221314821</v>
      </c>
      <c r="Q784" s="2"/>
      <c r="R784" s="2">
        <f t="shared" si="594"/>
        <v>0</v>
      </c>
      <c r="S784" s="2">
        <f t="shared" si="595"/>
        <v>7.6276031033074718E-2</v>
      </c>
      <c r="T784" s="2">
        <f t="shared" si="596"/>
        <v>0.76749693752552062</v>
      </c>
      <c r="U784" s="2">
        <f t="shared" si="597"/>
        <v>9.8162515312372398E-2</v>
      </c>
      <c r="V784" s="2">
        <f t="shared" si="598"/>
        <v>5.8064516129032309E-2</v>
      </c>
      <c r="W784" s="1">
        <f t="array" ref="W784">SUM(IF(Town!$AR$3:$AR$171=$BE784,IF(Town!$AK$3:$AK$171=$BA784,Town!P$3:P$171,0),0))+SUM(IF($BE$1898:$BE$1907=$BE784,IF($BA$1898:$BA$1907=$BA784,W$1898:W$1907,0),0))</f>
        <v>0</v>
      </c>
      <c r="X784" s="1">
        <f t="array" ref="X784">SUM(IF(Town!$AR$3:$AR$171=$BE784,IF(Town!$AK$3:$AK$171=$BA784,Town!Q$3:Q$171,0),0))+SUM(IF($BE$1898:$BE$1907=$BE784,IF($BA$1898:$BA$1907=$BA784,X$1898:X$1907,0),0))</f>
        <v>934</v>
      </c>
      <c r="Y784" s="1">
        <f t="array" ref="Y784">SUM(IF(Town!$AR$3:$AR$171=$BE784,IF(Town!$AK$3:$AK$171=$BA784,Town!R$3:R$171,0),0))+SUM(IF($BE$1898:$BE$1907=$BE784,IF($BA$1898:$BA$1907=$BA784,Y$1898:Y$1907,0),0))</f>
        <v>9398</v>
      </c>
      <c r="Z784" s="1">
        <f t="array" ref="Z784">SUM(IF(Town!$AR$3:$AR$171=$BE784,IF(Town!$AK$3:$AK$171=$BA784,Town!S$3:S$171,0),0))+SUM(IF($BE$1898:$BE$1907=$BE784,IF($BA$1898:$BA$1907=$BA784,Z$1898:Z$1907,0),0))</f>
        <v>1202</v>
      </c>
      <c r="AA784" s="1">
        <f t="array" ref="AA784">SUM(IF(Town!$AR$3:$AR$171=$BE784,IF(Town!$AK$3:$AK$171=$BA784,Town!T$3:T$171,0),0))+SUM(IF($BE$1898:$BE$1907=$BE784,IF($BA$1898:$BA$1907=$BA784,AA$1898:AA$1907,0),0))</f>
        <v>465</v>
      </c>
      <c r="AB784" s="1">
        <f t="array" ref="AB784">SUM(IF(Town!$AR$3:$AR$171=$BE784,IF(Town!$AK$3:$AK$171=$BA784,Town!U$3:U$171,0),0))+SUM(IF($BE$1898:$BE$1907=$BE784,IF($BA$1898:$BA$1907=$BA784,AB$1898:AB$1907,0),0))</f>
        <v>0</v>
      </c>
      <c r="AC784" s="1">
        <f t="array" ref="AC784">SUM(IF(Town!$AR$3:$AR$171=$BE784,IF(Town!$AK$3:$AK$171=$BA784,Town!V$3:V$171,0),0))+SUM(IF($BE$1898:$BE$1907=$BE784,IF($BA$1898:$BA$1907=$BA784,AC$1898:AC$1907,0),0))</f>
        <v>0</v>
      </c>
      <c r="AD784" s="1">
        <f t="array" ref="AD784">SUM(IF(Town!$AR$3:$AR$171=$BE784,IF(Town!$AK$3:$AK$171=$BA784,Town!W$3:W$171,0),0))+SUM(IF($BE$1898:$BE$1907=$BE784,IF($BA$1898:$BA$1907=$BA784,AD$1898:AD$1907,0),0))</f>
        <v>0</v>
      </c>
      <c r="AE784" s="1">
        <f t="array" ref="AE784">SUM(IF(Town!$AR$3:$AR$171=$BE784,IF(Town!$AK$3:$AK$171=$BA784,Town!X$3:X$171,0),0))+SUM(IF($BE$1898:$BE$1907=$BE784,IF($BA$1898:$BA$1907=$BA784,AE$1898:AE$1907,0),0))</f>
        <v>0</v>
      </c>
      <c r="AF784" s="1">
        <f t="array" ref="AF784">SUM(IF(Town!$AR$3:$AR$171=$BE784,IF(Town!$AK$3:$AK$171=$BA784,Town!Y$3:Y$171,0),0))+SUM(IF($BE$1898:$BE$1907=$BE784,IF($BA$1898:$BA$1907=$BA784,AF$1898:AF$1907,0),0))</f>
        <v>246</v>
      </c>
      <c r="AY784" t="str">
        <f t="shared" si="599"/>
        <v>Fairfield CD4</v>
      </c>
      <c r="BA784">
        <v>4</v>
      </c>
      <c r="BC784" s="91">
        <v>9</v>
      </c>
      <c r="BD784" s="93"/>
      <c r="BE784">
        <v>9001</v>
      </c>
      <c r="BF784">
        <f t="shared" si="580"/>
        <v>900104</v>
      </c>
      <c r="BH784" t="s">
        <v>3387</v>
      </c>
    </row>
    <row r="785" spans="1:60">
      <c r="A785" t="s">
        <v>18</v>
      </c>
      <c r="B785" t="s">
        <v>137</v>
      </c>
      <c r="C785" s="1">
        <f t="shared" si="591"/>
        <v>3333</v>
      </c>
      <c r="D785" s="1"/>
      <c r="E785" s="1"/>
      <c r="F785" s="1"/>
      <c r="G785" s="1"/>
      <c r="H785" s="1"/>
      <c r="I785" s="1"/>
      <c r="J785" s="1"/>
      <c r="K785" s="7">
        <f>RANK(W785,(W785:Y785,Z785:AN785))</f>
        <v>6</v>
      </c>
      <c r="L785" s="7">
        <f>RANK(X785,(W785:Y785,Z785:AN785))</f>
        <v>3</v>
      </c>
      <c r="M785" s="7">
        <f>IF(Y785&gt;0,RANK(Y785,(W785:Y785,Z785:AN785)),0)</f>
        <v>1</v>
      </c>
      <c r="N785" s="7"/>
      <c r="O785" s="1">
        <f t="shared" si="592"/>
        <v>1875</v>
      </c>
      <c r="P785" s="2">
        <f t="shared" si="593"/>
        <v>0.56255625562556255</v>
      </c>
      <c r="Q785" s="2"/>
      <c r="R785" s="2">
        <f t="shared" si="594"/>
        <v>0</v>
      </c>
      <c r="S785" s="2">
        <f t="shared" si="595"/>
        <v>0.10171017101710171</v>
      </c>
      <c r="T785" s="2">
        <f t="shared" si="596"/>
        <v>0.68796879687968793</v>
      </c>
      <c r="U785" s="2">
        <f t="shared" si="597"/>
        <v>0.1254125412541254</v>
      </c>
      <c r="V785" s="2">
        <f t="shared" si="598"/>
        <v>8.4908490849085E-2</v>
      </c>
      <c r="W785" s="1">
        <f t="array" ref="W785">SUM(IF(Town!$AR$3:$AR$171=$BE785,IF(Town!$AK$3:$AK$171=$BA785,Town!P$3:P$171,0),0))+SUM(IF($BE$1898:$BE$1907=$BE785,IF($BA$1898:$BA$1907=$BA785,W$1898:W$1907,0),0))</f>
        <v>0</v>
      </c>
      <c r="X785" s="1">
        <f t="array" ref="X785">SUM(IF(Town!$AR$3:$AR$171=$BE785,IF(Town!$AK$3:$AK$171=$BA785,Town!Q$3:Q$171,0),0))+SUM(IF($BE$1898:$BE$1907=$BE785,IF($BA$1898:$BA$1907=$BA785,X$1898:X$1907,0),0))</f>
        <v>339</v>
      </c>
      <c r="Y785" s="1">
        <f t="array" ref="Y785">SUM(IF(Town!$AR$3:$AR$171=$BE785,IF(Town!$AK$3:$AK$171=$BA785,Town!R$3:R$171,0),0))+SUM(IF($BE$1898:$BE$1907=$BE785,IF($BA$1898:$BA$1907=$BA785,Y$1898:Y$1907,0),0))</f>
        <v>2293</v>
      </c>
      <c r="Z785" s="1">
        <f t="array" ref="Z785">SUM(IF(Town!$AR$3:$AR$171=$BE785,IF(Town!$AK$3:$AK$171=$BA785,Town!S$3:S$171,0),0))+SUM(IF($BE$1898:$BE$1907=$BE785,IF($BA$1898:$BA$1907=$BA785,Z$1898:Z$1907,0),0))</f>
        <v>418</v>
      </c>
      <c r="AA785" s="1">
        <f t="array" ref="AA785">SUM(IF(Town!$AR$3:$AR$171=$BE785,IF(Town!$AK$3:$AK$171=$BA785,Town!T$3:T$171,0),0))+SUM(IF($BE$1898:$BE$1907=$BE785,IF($BA$1898:$BA$1907=$BA785,AA$1898:AA$1907,0),0))</f>
        <v>233</v>
      </c>
      <c r="AB785" s="1">
        <f t="array" ref="AB785">SUM(IF(Town!$AR$3:$AR$171=$BE785,IF(Town!$AK$3:$AK$171=$BA785,Town!U$3:U$171,0),0))+SUM(IF($BE$1898:$BE$1907=$BE785,IF($BA$1898:$BA$1907=$BA785,AB$1898:AB$1907,0),0))</f>
        <v>0</v>
      </c>
      <c r="AC785" s="1">
        <f t="array" ref="AC785">SUM(IF(Town!$AR$3:$AR$171=$BE785,IF(Town!$AK$3:$AK$171=$BA785,Town!V$3:V$171,0),0))+SUM(IF($BE$1898:$BE$1907=$BE785,IF($BA$1898:$BA$1907=$BA785,AC$1898:AC$1907,0),0))</f>
        <v>0</v>
      </c>
      <c r="AD785" s="1">
        <f t="array" ref="AD785">SUM(IF(Town!$AR$3:$AR$171=$BE785,IF(Town!$AK$3:$AK$171=$BA785,Town!W$3:W$171,0),0))+SUM(IF($BE$1898:$BE$1907=$BE785,IF($BA$1898:$BA$1907=$BA785,AD$1898:AD$1907,0),0))</f>
        <v>0</v>
      </c>
      <c r="AE785" s="1">
        <f t="array" ref="AE785">SUM(IF(Town!$AR$3:$AR$171=$BE785,IF(Town!$AK$3:$AK$171=$BA785,Town!X$3:X$171,0),0))+SUM(IF($BE$1898:$BE$1907=$BE785,IF($BA$1898:$BA$1907=$BA785,AE$1898:AE$1907,0),0))</f>
        <v>0</v>
      </c>
      <c r="AF785" s="1">
        <f t="array" ref="AF785">SUM(IF(Town!$AR$3:$AR$171=$BE785,IF(Town!$AK$3:$AK$171=$BA785,Town!Y$3:Y$171,0),0))+SUM(IF($BE$1898:$BE$1907=$BE785,IF($BA$1898:$BA$1907=$BA785,AF$1898:AF$1907,0),0))</f>
        <v>50</v>
      </c>
      <c r="AY785" t="str">
        <f t="shared" si="599"/>
        <v>Fairfield CD5</v>
      </c>
      <c r="BA785">
        <v>5</v>
      </c>
      <c r="BC785" s="91">
        <v>9</v>
      </c>
      <c r="BD785" s="93"/>
      <c r="BE785">
        <v>9001</v>
      </c>
      <c r="BF785">
        <f t="shared" si="580"/>
        <v>900105</v>
      </c>
      <c r="BH785" t="s">
        <v>3387</v>
      </c>
    </row>
    <row r="786" spans="1:60">
      <c r="A786" t="s">
        <v>1605</v>
      </c>
      <c r="B786" t="s">
        <v>137</v>
      </c>
      <c r="C786" s="1">
        <f t="shared" si="591"/>
        <v>9768</v>
      </c>
      <c r="D786" s="1"/>
      <c r="E786" s="1"/>
      <c r="F786" s="1"/>
      <c r="G786" s="1"/>
      <c r="H786" s="1"/>
      <c r="I786" s="1"/>
      <c r="J786" s="1"/>
      <c r="K786" s="7">
        <f>RANK(W786,(W786:Y786,Z786:AN786))</f>
        <v>6</v>
      </c>
      <c r="L786" s="7">
        <f>RANK(X786,(W786:Y786,Z786:AN786))</f>
        <v>3</v>
      </c>
      <c r="M786" s="7">
        <f>IF(Y786&gt;0,RANK(Y786,(W786:Y786,Z786:AN786)),0)</f>
        <v>1</v>
      </c>
      <c r="N786" s="7"/>
      <c r="O786" s="1">
        <f t="shared" si="592"/>
        <v>5170</v>
      </c>
      <c r="P786" s="2">
        <f t="shared" si="593"/>
        <v>0.52927927927927931</v>
      </c>
      <c r="Q786" s="2"/>
      <c r="R786" s="2">
        <f t="shared" si="594"/>
        <v>0</v>
      </c>
      <c r="S786" s="2">
        <f t="shared" si="595"/>
        <v>0.11926699426699426</v>
      </c>
      <c r="T786" s="2">
        <f t="shared" si="596"/>
        <v>0.66369778869778873</v>
      </c>
      <c r="U786" s="2">
        <f t="shared" si="597"/>
        <v>0.13441850941850941</v>
      </c>
      <c r="V786" s="2">
        <f t="shared" si="598"/>
        <v>8.2616707616707585E-2</v>
      </c>
      <c r="W786" s="1">
        <f t="array" ref="W786">SUM(IF(Town!$AR$3:$AR$171=$BE786,IF(Town!$AK$3:$AK$171=$BA786,Town!P$3:P$171,0),0))+SUM(IF($BE$1898:$BE$1907=$BE786,IF($BA$1898:$BA$1907=$BA786,W$1898:W$1907,0),0))</f>
        <v>0</v>
      </c>
      <c r="X786" s="1">
        <f t="array" ref="X786">SUM(IF(Town!$AR$3:$AR$171=$BE786,IF(Town!$AK$3:$AK$171=$BA786,Town!Q$3:Q$171,0),0))+SUM(IF($BE$1898:$BE$1907=$BE786,IF($BA$1898:$BA$1907=$BA786,X$1898:X$1907,0),0))</f>
        <v>1165</v>
      </c>
      <c r="Y786" s="1">
        <f t="array" ref="Y786">SUM(IF(Town!$AR$3:$AR$171=$BE786,IF(Town!$AK$3:$AK$171=$BA786,Town!R$3:R$171,0),0))+SUM(IF($BE$1898:$BE$1907=$BE786,IF($BA$1898:$BA$1907=$BA786,Y$1898:Y$1907,0),0))</f>
        <v>6483</v>
      </c>
      <c r="Z786" s="1">
        <f t="array" ref="Z786">SUM(IF(Town!$AR$3:$AR$171=$BE786,IF(Town!$AK$3:$AK$171=$BA786,Town!S$3:S$171,0),0))+SUM(IF($BE$1898:$BE$1907=$BE786,IF($BA$1898:$BA$1907=$BA786,Z$1898:Z$1907,0),0))</f>
        <v>1313</v>
      </c>
      <c r="AA786" s="1">
        <f t="array" ref="AA786">SUM(IF(Town!$AR$3:$AR$171=$BE786,IF(Town!$AK$3:$AK$171=$BA786,Town!T$3:T$171,0),0))+SUM(IF($BE$1898:$BE$1907=$BE786,IF($BA$1898:$BA$1907=$BA786,AA$1898:AA$1907,0),0))</f>
        <v>616</v>
      </c>
      <c r="AB786" s="1">
        <f t="array" ref="AB786">SUM(IF(Town!$AR$3:$AR$171=$BE786,IF(Town!$AK$3:$AK$171=$BA786,Town!U$3:U$171,0),0))+SUM(IF($BE$1898:$BE$1907=$BE786,IF($BA$1898:$BA$1907=$BA786,AB$1898:AB$1907,0),0))</f>
        <v>0</v>
      </c>
      <c r="AC786" s="1">
        <f t="array" ref="AC786">SUM(IF(Town!$AR$3:$AR$171=$BE786,IF(Town!$AK$3:$AK$171=$BA786,Town!V$3:V$171,0),0))+SUM(IF($BE$1898:$BE$1907=$BE786,IF($BA$1898:$BA$1907=$BA786,AC$1898:AC$1907,0),0))</f>
        <v>0</v>
      </c>
      <c r="AD786" s="1">
        <f t="array" ref="AD786">SUM(IF(Town!$AR$3:$AR$171=$BE786,IF(Town!$AK$3:$AK$171=$BA786,Town!W$3:W$171,0),0))+SUM(IF($BE$1898:$BE$1907=$BE786,IF($BA$1898:$BA$1907=$BA786,AD$1898:AD$1907,0),0))</f>
        <v>0</v>
      </c>
      <c r="AE786" s="1">
        <f t="array" ref="AE786">SUM(IF(Town!$AR$3:$AR$171=$BE786,IF(Town!$AK$3:$AK$171=$BA786,Town!X$3:X$171,0),0))+SUM(IF($BE$1898:$BE$1907=$BE786,IF($BA$1898:$BA$1907=$BA786,AE$1898:AE$1907,0),0))</f>
        <v>0</v>
      </c>
      <c r="AF786" s="1">
        <f t="array" ref="AF786">SUM(IF(Town!$AR$3:$AR$171=$BE786,IF(Town!$AK$3:$AK$171=$BA786,Town!Y$3:Y$171,0),0))+SUM(IF($BE$1898:$BE$1907=$BE786,IF($BA$1898:$BA$1907=$BA786,AF$1898:AF$1907,0),0))</f>
        <v>191</v>
      </c>
      <c r="AY786" t="str">
        <f t="shared" si="599"/>
        <v>Hartford CD1</v>
      </c>
      <c r="BA786">
        <v>1</v>
      </c>
      <c r="BC786" s="91">
        <v>9</v>
      </c>
      <c r="BD786" s="93"/>
      <c r="BE786">
        <v>9003</v>
      </c>
      <c r="BF786">
        <f t="shared" si="580"/>
        <v>900301</v>
      </c>
      <c r="BH786" t="s">
        <v>3387</v>
      </c>
    </row>
    <row r="787" spans="1:60">
      <c r="A787" t="s">
        <v>1605</v>
      </c>
      <c r="B787" t="s">
        <v>137</v>
      </c>
      <c r="C787" s="1">
        <f t="shared" si="591"/>
        <v>1273</v>
      </c>
      <c r="D787" s="1"/>
      <c r="E787" s="1"/>
      <c r="F787" s="1"/>
      <c r="G787" s="1"/>
      <c r="H787" s="1"/>
      <c r="I787" s="1"/>
      <c r="J787" s="1"/>
      <c r="K787" s="7">
        <f>RANK(W787,(W787:Y787,Z787:AN787))</f>
        <v>6</v>
      </c>
      <c r="L787" s="7">
        <f>RANK(X787,(W787:Y787,Z787:AN787))</f>
        <v>3</v>
      </c>
      <c r="M787" s="7">
        <f>IF(Y787&gt;0,RANK(Y787,(W787:Y787,Z787:AN787)),0)</f>
        <v>1</v>
      </c>
      <c r="N787" s="7"/>
      <c r="O787" s="1">
        <f t="shared" si="592"/>
        <v>707</v>
      </c>
      <c r="P787" s="2">
        <f t="shared" si="593"/>
        <v>0.55538098978790262</v>
      </c>
      <c r="Q787" s="2"/>
      <c r="R787" s="2">
        <f t="shared" si="594"/>
        <v>0</v>
      </c>
      <c r="S787" s="2">
        <f t="shared" si="595"/>
        <v>0.10290652003142184</v>
      </c>
      <c r="T787" s="2">
        <f t="shared" si="596"/>
        <v>0.67792615868028283</v>
      </c>
      <c r="U787" s="2">
        <f t="shared" si="597"/>
        <v>0.12254516889238021</v>
      </c>
      <c r="V787" s="2">
        <f t="shared" si="598"/>
        <v>9.6622152395915095E-2</v>
      </c>
      <c r="W787" s="1">
        <f t="array" ref="W787">SUM(IF(Town!$AR$3:$AR$171=$BE787,IF(Town!$AK$3:$AK$171=$BA787,Town!P$3:P$171,0),0))+SUM(IF($BE$1898:$BE$1907=$BE787,IF($BA$1898:$BA$1907=$BA787,W$1898:W$1907,0),0))</f>
        <v>0</v>
      </c>
      <c r="X787" s="1">
        <f t="array" ref="X787">SUM(IF(Town!$AR$3:$AR$171=$BE787,IF(Town!$AK$3:$AK$171=$BA787,Town!Q$3:Q$171,0),0))+SUM(IF($BE$1898:$BE$1907=$BE787,IF($BA$1898:$BA$1907=$BA787,X$1898:X$1907,0),0))</f>
        <v>131</v>
      </c>
      <c r="Y787" s="1">
        <f t="array" ref="Y787">SUM(IF(Town!$AR$3:$AR$171=$BE787,IF(Town!$AK$3:$AK$171=$BA787,Town!R$3:R$171,0),0))+SUM(IF($BE$1898:$BE$1907=$BE787,IF($BA$1898:$BA$1907=$BA787,Y$1898:Y$1907,0),0))</f>
        <v>863</v>
      </c>
      <c r="Z787" s="1">
        <f t="array" ref="Z787">SUM(IF(Town!$AR$3:$AR$171=$BE787,IF(Town!$AK$3:$AK$171=$BA787,Town!S$3:S$171,0),0))+SUM(IF($BE$1898:$BE$1907=$BE787,IF($BA$1898:$BA$1907=$BA787,Z$1898:Z$1907,0),0))</f>
        <v>156</v>
      </c>
      <c r="AA787" s="1">
        <f t="array" ref="AA787">SUM(IF(Town!$AR$3:$AR$171=$BE787,IF(Town!$AK$3:$AK$171=$BA787,Town!T$3:T$171,0),0))+SUM(IF($BE$1898:$BE$1907=$BE787,IF($BA$1898:$BA$1907=$BA787,AA$1898:AA$1907,0),0))</f>
        <v>106</v>
      </c>
      <c r="AB787" s="1">
        <f t="array" ref="AB787">SUM(IF(Town!$AR$3:$AR$171=$BE787,IF(Town!$AK$3:$AK$171=$BA787,Town!U$3:U$171,0),0))+SUM(IF($BE$1898:$BE$1907=$BE787,IF($BA$1898:$BA$1907=$BA787,AB$1898:AB$1907,0),0))</f>
        <v>0</v>
      </c>
      <c r="AC787" s="1">
        <f t="array" ref="AC787">SUM(IF(Town!$AR$3:$AR$171=$BE787,IF(Town!$AK$3:$AK$171=$BA787,Town!V$3:V$171,0),0))+SUM(IF($BE$1898:$BE$1907=$BE787,IF($BA$1898:$BA$1907=$BA787,AC$1898:AC$1907,0),0))</f>
        <v>0</v>
      </c>
      <c r="AD787" s="1">
        <f t="array" ref="AD787">SUM(IF(Town!$AR$3:$AR$171=$BE787,IF(Town!$AK$3:$AK$171=$BA787,Town!W$3:W$171,0),0))+SUM(IF($BE$1898:$BE$1907=$BE787,IF($BA$1898:$BA$1907=$BA787,AD$1898:AD$1907,0),0))</f>
        <v>0</v>
      </c>
      <c r="AE787" s="1">
        <f t="array" ref="AE787">SUM(IF(Town!$AR$3:$AR$171=$BE787,IF(Town!$AK$3:$AK$171=$BA787,Town!X$3:X$171,0),0))+SUM(IF($BE$1898:$BE$1907=$BE787,IF($BA$1898:$BA$1907=$BA787,AE$1898:AE$1907,0),0))</f>
        <v>0</v>
      </c>
      <c r="AF787" s="1">
        <f t="array" ref="AF787">SUM(IF(Town!$AR$3:$AR$171=$BE787,IF(Town!$AK$3:$AK$171=$BA787,Town!Y$3:Y$171,0),0))+SUM(IF($BE$1898:$BE$1907=$BE787,IF($BA$1898:$BA$1907=$BA787,AF$1898:AF$1907,0),0))</f>
        <v>17</v>
      </c>
      <c r="AY787" t="str">
        <f t="shared" si="599"/>
        <v>Hartford CD2</v>
      </c>
      <c r="BA787">
        <v>2</v>
      </c>
      <c r="BC787" s="91">
        <v>9</v>
      </c>
      <c r="BD787" s="93"/>
      <c r="BE787">
        <v>9003</v>
      </c>
      <c r="BF787">
        <f t="shared" si="580"/>
        <v>900302</v>
      </c>
      <c r="BH787" t="s">
        <v>3387</v>
      </c>
    </row>
    <row r="788" spans="1:60">
      <c r="A788" t="s">
        <v>1605</v>
      </c>
      <c r="B788" t="s">
        <v>137</v>
      </c>
      <c r="C788" s="1">
        <f t="shared" si="591"/>
        <v>3408</v>
      </c>
      <c r="D788" s="1"/>
      <c r="E788" s="1"/>
      <c r="F788" s="1"/>
      <c r="G788" s="1"/>
      <c r="H788" s="1"/>
      <c r="I788" s="1"/>
      <c r="J788" s="1"/>
      <c r="K788" s="7">
        <f>RANK(W788,(W788:Y788,Z788:AN788))</f>
        <v>6</v>
      </c>
      <c r="L788" s="7">
        <f>RANK(X788,(W788:Y788,Z788:AN788))</f>
        <v>3</v>
      </c>
      <c r="M788" s="7">
        <f>IF(Y788&gt;0,RANK(Y788,(W788:Y788,Z788:AN788)),0)</f>
        <v>1</v>
      </c>
      <c r="N788" s="7"/>
      <c r="O788" s="1">
        <f t="shared" si="592"/>
        <v>1956</v>
      </c>
      <c r="P788" s="2">
        <f t="shared" si="593"/>
        <v>0.573943661971831</v>
      </c>
      <c r="Q788" s="2"/>
      <c r="R788" s="2">
        <f t="shared" si="594"/>
        <v>0</v>
      </c>
      <c r="S788" s="2">
        <f t="shared" si="595"/>
        <v>0.10915492957746478</v>
      </c>
      <c r="T788" s="2">
        <f t="shared" si="596"/>
        <v>0.69160798122065725</v>
      </c>
      <c r="U788" s="2">
        <f t="shared" si="597"/>
        <v>0.1176643192488263</v>
      </c>
      <c r="V788" s="2">
        <f t="shared" si="598"/>
        <v>8.1572769953051696E-2</v>
      </c>
      <c r="W788" s="1">
        <f t="array" ref="W788">SUM(IF(Town!$AR$3:$AR$171=$BE788,IF(Town!$AK$3:$AK$171=$BA788,Town!P$3:P$171,0),0))+SUM(IF($BE$1898:$BE$1907=$BE788,IF($BA$1898:$BA$1907=$BA788,W$1898:W$1907,0),0))</f>
        <v>0</v>
      </c>
      <c r="X788" s="1">
        <f t="array" ref="X788">SUM(IF(Town!$AR$3:$AR$171=$BE788,IF(Town!$AK$3:$AK$171=$BA788,Town!Q$3:Q$171,0),0))+SUM(IF($BE$1898:$BE$1907=$BE788,IF($BA$1898:$BA$1907=$BA788,X$1898:X$1907,0),0))</f>
        <v>372</v>
      </c>
      <c r="Y788" s="1">
        <f t="array" ref="Y788">SUM(IF(Town!$AR$3:$AR$171=$BE788,IF(Town!$AK$3:$AK$171=$BA788,Town!R$3:R$171,0),0))+SUM(IF($BE$1898:$BE$1907=$BE788,IF($BA$1898:$BA$1907=$BA788,Y$1898:Y$1907,0),0))</f>
        <v>2357</v>
      </c>
      <c r="Z788" s="1">
        <f t="array" ref="Z788">SUM(IF(Town!$AR$3:$AR$171=$BE788,IF(Town!$AK$3:$AK$171=$BA788,Town!S$3:S$171,0),0))+SUM(IF($BE$1898:$BE$1907=$BE788,IF($BA$1898:$BA$1907=$BA788,Z$1898:Z$1907,0),0))</f>
        <v>401</v>
      </c>
      <c r="AA788" s="1">
        <f t="array" ref="AA788">SUM(IF(Town!$AR$3:$AR$171=$BE788,IF(Town!$AK$3:$AK$171=$BA788,Town!T$3:T$171,0),0))+SUM(IF($BE$1898:$BE$1907=$BE788,IF($BA$1898:$BA$1907=$BA788,AA$1898:AA$1907,0),0))</f>
        <v>224</v>
      </c>
      <c r="AB788" s="1">
        <f t="array" ref="AB788">SUM(IF(Town!$AR$3:$AR$171=$BE788,IF(Town!$AK$3:$AK$171=$BA788,Town!U$3:U$171,0),0))+SUM(IF($BE$1898:$BE$1907=$BE788,IF($BA$1898:$BA$1907=$BA788,AB$1898:AB$1907,0),0))</f>
        <v>0</v>
      </c>
      <c r="AC788" s="1">
        <f t="array" ref="AC788">SUM(IF(Town!$AR$3:$AR$171=$BE788,IF(Town!$AK$3:$AK$171=$BA788,Town!V$3:V$171,0),0))+SUM(IF($BE$1898:$BE$1907=$BE788,IF($BA$1898:$BA$1907=$BA788,AC$1898:AC$1907,0),0))</f>
        <v>0</v>
      </c>
      <c r="AD788" s="1">
        <f t="array" ref="AD788">SUM(IF(Town!$AR$3:$AR$171=$BE788,IF(Town!$AK$3:$AK$171=$BA788,Town!W$3:W$171,0),0))+SUM(IF($BE$1898:$BE$1907=$BE788,IF($BA$1898:$BA$1907=$BA788,AD$1898:AD$1907,0),0))</f>
        <v>0</v>
      </c>
      <c r="AE788" s="1">
        <f t="array" ref="AE788">SUM(IF(Town!$AR$3:$AR$171=$BE788,IF(Town!$AK$3:$AK$171=$BA788,Town!X$3:X$171,0),0))+SUM(IF($BE$1898:$BE$1907=$BE788,IF($BA$1898:$BA$1907=$BA788,AE$1898:AE$1907,0),0))</f>
        <v>0</v>
      </c>
      <c r="AF788" s="1">
        <f t="array" ref="AF788">SUM(IF(Town!$AR$3:$AR$171=$BE788,IF(Town!$AK$3:$AK$171=$BA788,Town!Y$3:Y$171,0),0))+SUM(IF($BE$1898:$BE$1907=$BE788,IF($BA$1898:$BA$1907=$BA788,AF$1898:AF$1907,0),0))</f>
        <v>54</v>
      </c>
      <c r="AY788" t="str">
        <f t="shared" si="599"/>
        <v>Hartford CD5</v>
      </c>
      <c r="BA788">
        <v>5</v>
      </c>
      <c r="BC788" s="91">
        <v>9</v>
      </c>
      <c r="BD788" s="93"/>
      <c r="BE788">
        <v>9003</v>
      </c>
      <c r="BF788">
        <f t="shared" si="580"/>
        <v>900305</v>
      </c>
      <c r="BH788" t="s">
        <v>3387</v>
      </c>
    </row>
    <row r="789" spans="1:60">
      <c r="A789" t="s">
        <v>1543</v>
      </c>
      <c r="B789" t="s">
        <v>137</v>
      </c>
      <c r="C789" s="1">
        <f t="shared" si="591"/>
        <v>910</v>
      </c>
      <c r="D789" s="1"/>
      <c r="E789" s="1"/>
      <c r="F789" s="1"/>
      <c r="G789" s="1"/>
      <c r="H789" s="1"/>
      <c r="I789" s="1"/>
      <c r="J789" s="1"/>
      <c r="K789" s="7">
        <f>RANK(W789,(W789:Y789,Z789:AN789))</f>
        <v>6</v>
      </c>
      <c r="L789" s="7">
        <f>RANK(X789,(W789:Y789,Z789:AN789))</f>
        <v>3</v>
      </c>
      <c r="M789" s="7">
        <f>IF(Y789&gt;0,RANK(Y789,(W789:Y789,Z789:AN789)),0)</f>
        <v>1</v>
      </c>
      <c r="N789" s="7"/>
      <c r="O789" s="1">
        <f t="shared" si="592"/>
        <v>306</v>
      </c>
      <c r="P789" s="2">
        <f t="shared" si="593"/>
        <v>0.33626373626373629</v>
      </c>
      <c r="Q789" s="2"/>
      <c r="R789" s="2">
        <f t="shared" si="594"/>
        <v>0</v>
      </c>
      <c r="S789" s="2">
        <f t="shared" si="595"/>
        <v>0.13076923076923078</v>
      </c>
      <c r="T789" s="2">
        <f t="shared" si="596"/>
        <v>0.54725274725274731</v>
      </c>
      <c r="U789" s="2">
        <f t="shared" si="597"/>
        <v>0.21098901098901099</v>
      </c>
      <c r="V789" s="2">
        <f t="shared" si="598"/>
        <v>0.11098901098901096</v>
      </c>
      <c r="W789" s="1">
        <f t="array" ref="W789">SUM(IF(Town!$AR$3:$AR$171=$BE789,IF(Town!$AK$3:$AK$171=$BA789,Town!P$3:P$171,0),0))+SUM(IF($BE$1898:$BE$1907=$BE789,IF($BA$1898:$BA$1907=$BA789,W$1898:W$1907,0),0))</f>
        <v>0</v>
      </c>
      <c r="X789" s="1">
        <f t="array" ref="X789">SUM(IF(Town!$AR$3:$AR$171=$BE789,IF(Town!$AK$3:$AK$171=$BA789,Town!Q$3:Q$171,0),0))+SUM(IF($BE$1898:$BE$1907=$BE789,IF($BA$1898:$BA$1907=$BA789,X$1898:X$1907,0),0))</f>
        <v>119</v>
      </c>
      <c r="Y789" s="1">
        <f t="array" ref="Y789">SUM(IF(Town!$AR$3:$AR$171=$BE789,IF(Town!$AK$3:$AK$171=$BA789,Town!R$3:R$171,0),0))+SUM(IF($BE$1898:$BE$1907=$BE789,IF($BA$1898:$BA$1907=$BA789,Y$1898:Y$1907,0),0))</f>
        <v>498</v>
      </c>
      <c r="Z789" s="1">
        <f t="array" ref="Z789">SUM(IF(Town!$AR$3:$AR$171=$BE789,IF(Town!$AK$3:$AK$171=$BA789,Town!S$3:S$171,0),0))+SUM(IF($BE$1898:$BE$1907=$BE789,IF($BA$1898:$BA$1907=$BA789,Z$1898:Z$1907,0),0))</f>
        <v>192</v>
      </c>
      <c r="AA789" s="1">
        <f t="array" ref="AA789">SUM(IF(Town!$AR$3:$AR$171=$BE789,IF(Town!$AK$3:$AK$171=$BA789,Town!T$3:T$171,0),0))+SUM(IF($BE$1898:$BE$1907=$BE789,IF($BA$1898:$BA$1907=$BA789,AA$1898:AA$1907,0),0))</f>
        <v>86</v>
      </c>
      <c r="AB789" s="1">
        <f t="array" ref="AB789">SUM(IF(Town!$AR$3:$AR$171=$BE789,IF(Town!$AK$3:$AK$171=$BA789,Town!U$3:U$171,0),0))+SUM(IF($BE$1898:$BE$1907=$BE789,IF($BA$1898:$BA$1907=$BA789,AB$1898:AB$1907,0),0))</f>
        <v>0</v>
      </c>
      <c r="AC789" s="1">
        <f t="array" ref="AC789">SUM(IF(Town!$AR$3:$AR$171=$BE789,IF(Town!$AK$3:$AK$171=$BA789,Town!V$3:V$171,0),0))+SUM(IF($BE$1898:$BE$1907=$BE789,IF($BA$1898:$BA$1907=$BA789,AC$1898:AC$1907,0),0))</f>
        <v>0</v>
      </c>
      <c r="AD789" s="1">
        <f t="array" ref="AD789">SUM(IF(Town!$AR$3:$AR$171=$BE789,IF(Town!$AK$3:$AK$171=$BA789,Town!W$3:W$171,0),0))+SUM(IF($BE$1898:$BE$1907=$BE789,IF($BA$1898:$BA$1907=$BA789,AD$1898:AD$1907,0),0))</f>
        <v>0</v>
      </c>
      <c r="AE789" s="1">
        <f t="array" ref="AE789">SUM(IF(Town!$AR$3:$AR$171=$BE789,IF(Town!$AK$3:$AK$171=$BA789,Town!X$3:X$171,0),0))+SUM(IF($BE$1898:$BE$1907=$BE789,IF($BA$1898:$BA$1907=$BA789,AE$1898:AE$1907,0),0))</f>
        <v>0</v>
      </c>
      <c r="AF789" s="1">
        <f t="array" ref="AF789">SUM(IF(Town!$AR$3:$AR$171=$BE789,IF(Town!$AK$3:$AK$171=$BA789,Town!Y$3:Y$171,0),0))+SUM(IF($BE$1898:$BE$1907=$BE789,IF($BA$1898:$BA$1907=$BA789,AF$1898:AF$1907,0),0))</f>
        <v>15</v>
      </c>
      <c r="AY789" t="str">
        <f t="shared" si="599"/>
        <v>Litchfield CD1</v>
      </c>
      <c r="BA789">
        <v>1</v>
      </c>
      <c r="BC789" s="91">
        <v>9</v>
      </c>
      <c r="BD789" s="93"/>
      <c r="BE789">
        <v>9005</v>
      </c>
      <c r="BF789">
        <f t="shared" si="580"/>
        <v>900501</v>
      </c>
      <c r="BH789" t="s">
        <v>3387</v>
      </c>
    </row>
    <row r="790" spans="1:60">
      <c r="A790" t="s">
        <v>1543</v>
      </c>
      <c r="B790" t="s">
        <v>137</v>
      </c>
      <c r="C790" s="1">
        <f t="shared" si="591"/>
        <v>3884</v>
      </c>
      <c r="D790" s="1"/>
      <c r="E790" s="1"/>
      <c r="F790" s="1"/>
      <c r="G790" s="1"/>
      <c r="H790" s="1"/>
      <c r="I790" s="1"/>
      <c r="J790" s="1"/>
      <c r="K790" s="7">
        <f>RANK(W790,(W790:Y790,Z790:AN790))</f>
        <v>6</v>
      </c>
      <c r="L790" s="7">
        <f>RANK(X790,(W790:Y790,Z790:AN790))</f>
        <v>3</v>
      </c>
      <c r="M790" s="7">
        <f>IF(Y790&gt;0,RANK(Y790,(W790:Y790,Z790:AN790)),0)</f>
        <v>1</v>
      </c>
      <c r="N790" s="7"/>
      <c r="O790" s="1">
        <f t="shared" si="592"/>
        <v>1812</v>
      </c>
      <c r="P790" s="2">
        <f t="shared" si="593"/>
        <v>0.46652935118434602</v>
      </c>
      <c r="Q790" s="2"/>
      <c r="R790" s="2">
        <f t="shared" si="594"/>
        <v>0</v>
      </c>
      <c r="S790" s="2">
        <f t="shared" si="595"/>
        <v>0.10968074150360453</v>
      </c>
      <c r="T790" s="2">
        <f t="shared" si="596"/>
        <v>0.63053553038105048</v>
      </c>
      <c r="U790" s="2">
        <f t="shared" si="597"/>
        <v>0.16400617919670443</v>
      </c>
      <c r="V790" s="2">
        <f t="shared" si="598"/>
        <v>9.577754891864057E-2</v>
      </c>
      <c r="W790" s="1">
        <f t="array" ref="W790">SUM(IF(Town!$AR$3:$AR$171=$BE790,IF(Town!$AK$3:$AK$171=$BA790,Town!P$3:P$171,0),0))+SUM(IF($BE$1898:$BE$1907=$BE790,IF($BA$1898:$BA$1907=$BA790,W$1898:W$1907,0),0))</f>
        <v>0</v>
      </c>
      <c r="X790" s="1">
        <f t="array" ref="X790">SUM(IF(Town!$AR$3:$AR$171=$BE790,IF(Town!$AK$3:$AK$171=$BA790,Town!Q$3:Q$171,0),0))+SUM(IF($BE$1898:$BE$1907=$BE790,IF($BA$1898:$BA$1907=$BA790,X$1898:X$1907,0),0))</f>
        <v>426</v>
      </c>
      <c r="Y790" s="1">
        <f t="array" ref="Y790">SUM(IF(Town!$AR$3:$AR$171=$BE790,IF(Town!$AK$3:$AK$171=$BA790,Town!R$3:R$171,0),0))+SUM(IF($BE$1898:$BE$1907=$BE790,IF($BA$1898:$BA$1907=$BA790,Y$1898:Y$1907,0),0))</f>
        <v>2449</v>
      </c>
      <c r="Z790" s="1">
        <f t="array" ref="Z790">SUM(IF(Town!$AR$3:$AR$171=$BE790,IF(Town!$AK$3:$AK$171=$BA790,Town!S$3:S$171,0),0))+SUM(IF($BE$1898:$BE$1907=$BE790,IF($BA$1898:$BA$1907=$BA790,Z$1898:Z$1907,0),0))</f>
        <v>637</v>
      </c>
      <c r="AA790" s="1">
        <f t="array" ref="AA790">SUM(IF(Town!$AR$3:$AR$171=$BE790,IF(Town!$AK$3:$AK$171=$BA790,Town!T$3:T$171,0),0))+SUM(IF($BE$1898:$BE$1907=$BE790,IF($BA$1898:$BA$1907=$BA790,AA$1898:AA$1907,0),0))</f>
        <v>297</v>
      </c>
      <c r="AB790" s="1">
        <f t="array" ref="AB790">SUM(IF(Town!$AR$3:$AR$171=$BE790,IF(Town!$AK$3:$AK$171=$BA790,Town!U$3:U$171,0),0))+SUM(IF($BE$1898:$BE$1907=$BE790,IF($BA$1898:$BA$1907=$BA790,AB$1898:AB$1907,0),0))</f>
        <v>0</v>
      </c>
      <c r="AC790" s="1">
        <f t="array" ref="AC790">SUM(IF(Town!$AR$3:$AR$171=$BE790,IF(Town!$AK$3:$AK$171=$BA790,Town!V$3:V$171,0),0))+SUM(IF($BE$1898:$BE$1907=$BE790,IF($BA$1898:$BA$1907=$BA790,AC$1898:AC$1907,0),0))</f>
        <v>0</v>
      </c>
      <c r="AD790" s="1">
        <f t="array" ref="AD790">SUM(IF(Town!$AR$3:$AR$171=$BE790,IF(Town!$AK$3:$AK$171=$BA790,Town!W$3:W$171,0),0))+SUM(IF($BE$1898:$BE$1907=$BE790,IF($BA$1898:$BA$1907=$BA790,AD$1898:AD$1907,0),0))</f>
        <v>0</v>
      </c>
      <c r="AE790" s="1">
        <f t="array" ref="AE790">SUM(IF(Town!$AR$3:$AR$171=$BE790,IF(Town!$AK$3:$AK$171=$BA790,Town!X$3:X$171,0),0))+SUM(IF($BE$1898:$BE$1907=$BE790,IF($BA$1898:$BA$1907=$BA790,AE$1898:AE$1907,0),0))</f>
        <v>0</v>
      </c>
      <c r="AF790" s="1">
        <f t="array" ref="AF790">SUM(IF(Town!$AR$3:$AR$171=$BE790,IF(Town!$AK$3:$AK$171=$BA790,Town!Y$3:Y$171,0),0))+SUM(IF($BE$1898:$BE$1907=$BE790,IF($BA$1898:$BA$1907=$BA790,AF$1898:AF$1907,0),0))</f>
        <v>75</v>
      </c>
      <c r="AY790" t="str">
        <f t="shared" si="599"/>
        <v>Litchfield CD5</v>
      </c>
      <c r="BA790">
        <v>5</v>
      </c>
      <c r="BC790" s="91">
        <v>9</v>
      </c>
      <c r="BD790" s="93"/>
      <c r="BE790">
        <v>9005</v>
      </c>
      <c r="BF790">
        <f t="shared" si="580"/>
        <v>900505</v>
      </c>
      <c r="BH790" t="s">
        <v>3387</v>
      </c>
    </row>
    <row r="791" spans="1:60">
      <c r="A791" t="s">
        <v>2292</v>
      </c>
      <c r="B791" t="s">
        <v>137</v>
      </c>
      <c r="C791" s="1">
        <f t="shared" si="591"/>
        <v>562</v>
      </c>
      <c r="D791" s="1"/>
      <c r="E791" s="1"/>
      <c r="F791" s="1"/>
      <c r="G791" s="1"/>
      <c r="H791" s="1"/>
      <c r="I791" s="1"/>
      <c r="J791" s="1"/>
      <c r="K791" s="7">
        <f>RANK(W791,(W791:Y791,Z791:AN791))</f>
        <v>6</v>
      </c>
      <c r="L791" s="7">
        <f>RANK(X791,(W791:Y791,Z791:AN791))</f>
        <v>2</v>
      </c>
      <c r="M791" s="7">
        <f>IF(Y791&gt;0,RANK(Y791,(W791:Y791,Z791:AN791)),0)</f>
        <v>1</v>
      </c>
      <c r="N791" s="7"/>
      <c r="O791" s="1">
        <f t="shared" si="592"/>
        <v>298</v>
      </c>
      <c r="P791" s="2">
        <f t="shared" si="593"/>
        <v>0.53024911032028466</v>
      </c>
      <c r="Q791" s="2"/>
      <c r="R791" s="2">
        <f t="shared" si="594"/>
        <v>0</v>
      </c>
      <c r="S791" s="2">
        <f t="shared" si="595"/>
        <v>0.1298932384341637</v>
      </c>
      <c r="T791" s="2">
        <f t="shared" si="596"/>
        <v>0.66014234875444844</v>
      </c>
      <c r="U791" s="2">
        <f t="shared" si="597"/>
        <v>0.11921708185053381</v>
      </c>
      <c r="V791" s="2">
        <f t="shared" si="598"/>
        <v>9.0747330960854078E-2</v>
      </c>
      <c r="W791" s="1">
        <f t="array" ref="W791">SUM(IF(Town!$AR$3:$AR$171=$BE791,IF(Town!$AK$3:$AK$171=$BA791,Town!P$3:P$171,0),0))+SUM(IF($BE$1898:$BE$1907=$BE791,IF($BA$1898:$BA$1907=$BA791,W$1898:W$1907,0),0))</f>
        <v>0</v>
      </c>
      <c r="X791" s="1">
        <f t="array" ref="X791">SUM(IF(Town!$AR$3:$AR$171=$BE791,IF(Town!$AK$3:$AK$171=$BA791,Town!Q$3:Q$171,0),0))+SUM(IF($BE$1898:$BE$1907=$BE791,IF($BA$1898:$BA$1907=$BA791,X$1898:X$1907,0),0))</f>
        <v>73</v>
      </c>
      <c r="Y791" s="1">
        <f t="array" ref="Y791">SUM(IF(Town!$AR$3:$AR$171=$BE791,IF(Town!$AK$3:$AK$171=$BA791,Town!R$3:R$171,0),0))+SUM(IF($BE$1898:$BE$1907=$BE791,IF($BA$1898:$BA$1907=$BA791,Y$1898:Y$1907,0),0))</f>
        <v>371</v>
      </c>
      <c r="Z791" s="1">
        <f t="array" ref="Z791">SUM(IF(Town!$AR$3:$AR$171=$BE791,IF(Town!$AK$3:$AK$171=$BA791,Town!S$3:S$171,0),0))+SUM(IF($BE$1898:$BE$1907=$BE791,IF($BA$1898:$BA$1907=$BA791,Z$1898:Z$1907,0),0))</f>
        <v>67</v>
      </c>
      <c r="AA791" s="1">
        <f t="array" ref="AA791">SUM(IF(Town!$AR$3:$AR$171=$BE791,IF(Town!$AK$3:$AK$171=$BA791,Town!T$3:T$171,0),0))+SUM(IF($BE$1898:$BE$1907=$BE791,IF($BA$1898:$BA$1907=$BA791,AA$1898:AA$1907,0),0))</f>
        <v>38</v>
      </c>
      <c r="AB791" s="1">
        <f t="array" ref="AB791">SUM(IF(Town!$AR$3:$AR$171=$BE791,IF(Town!$AK$3:$AK$171=$BA791,Town!U$3:U$171,0),0))+SUM(IF($BE$1898:$BE$1907=$BE791,IF($BA$1898:$BA$1907=$BA791,AB$1898:AB$1907,0),0))</f>
        <v>0</v>
      </c>
      <c r="AC791" s="1">
        <f t="array" ref="AC791">SUM(IF(Town!$AR$3:$AR$171=$BE791,IF(Town!$AK$3:$AK$171=$BA791,Town!V$3:V$171,0),0))+SUM(IF($BE$1898:$BE$1907=$BE791,IF($BA$1898:$BA$1907=$BA791,AC$1898:AC$1907,0),0))</f>
        <v>0</v>
      </c>
      <c r="AD791" s="1">
        <f t="array" ref="AD791">SUM(IF(Town!$AR$3:$AR$171=$BE791,IF(Town!$AK$3:$AK$171=$BA791,Town!W$3:W$171,0),0))+SUM(IF($BE$1898:$BE$1907=$BE791,IF($BA$1898:$BA$1907=$BA791,AD$1898:AD$1907,0),0))</f>
        <v>0</v>
      </c>
      <c r="AE791" s="1">
        <f t="array" ref="AE791">SUM(IF(Town!$AR$3:$AR$171=$BE791,IF(Town!$AK$3:$AK$171=$BA791,Town!X$3:X$171,0),0))+SUM(IF($BE$1898:$BE$1907=$BE791,IF($BA$1898:$BA$1907=$BA791,AE$1898:AE$1907,0),0))</f>
        <v>0</v>
      </c>
      <c r="AF791" s="1">
        <f t="array" ref="AF791">SUM(IF(Town!$AR$3:$AR$171=$BE791,IF(Town!$AK$3:$AK$171=$BA791,Town!Y$3:Y$171,0),0))+SUM(IF($BE$1898:$BE$1907=$BE791,IF($BA$1898:$BA$1907=$BA791,AF$1898:AF$1907,0),0))</f>
        <v>13</v>
      </c>
      <c r="AY791" t="str">
        <f t="shared" si="599"/>
        <v>Middlesex CD1</v>
      </c>
      <c r="BA791">
        <v>1</v>
      </c>
      <c r="BC791" s="91">
        <v>9</v>
      </c>
      <c r="BD791" s="93"/>
      <c r="BE791">
        <v>9007</v>
      </c>
      <c r="BF791">
        <f t="shared" si="580"/>
        <v>900701</v>
      </c>
      <c r="BH791" t="s">
        <v>3387</v>
      </c>
    </row>
    <row r="792" spans="1:60">
      <c r="A792" t="s">
        <v>2292</v>
      </c>
      <c r="B792" t="s">
        <v>137</v>
      </c>
      <c r="C792" s="1">
        <f t="shared" si="591"/>
        <v>2189</v>
      </c>
      <c r="D792" s="1"/>
      <c r="E792" s="1"/>
      <c r="F792" s="1"/>
      <c r="G792" s="1"/>
      <c r="H792" s="1"/>
      <c r="I792" s="1"/>
      <c r="J792" s="1"/>
      <c r="K792" s="7">
        <f>RANK(W792,(W792:Y792,Z792:AN792))</f>
        <v>6</v>
      </c>
      <c r="L792" s="7">
        <f>RANK(X792,(W792:Y792,Z792:AN792))</f>
        <v>2</v>
      </c>
      <c r="M792" s="7">
        <f>IF(Y792&gt;0,RANK(Y792,(W792:Y792,Z792:AN792)),0)</f>
        <v>1</v>
      </c>
      <c r="N792" s="7"/>
      <c r="O792" s="1">
        <f t="shared" si="592"/>
        <v>1160</v>
      </c>
      <c r="P792" s="2">
        <f t="shared" si="593"/>
        <v>0.52992233896756513</v>
      </c>
      <c r="Q792" s="2"/>
      <c r="R792" s="2">
        <f t="shared" si="594"/>
        <v>0</v>
      </c>
      <c r="S792" s="2">
        <f t="shared" si="595"/>
        <v>0.12517131110095933</v>
      </c>
      <c r="T792" s="2">
        <f t="shared" si="596"/>
        <v>0.65509365006852449</v>
      </c>
      <c r="U792" s="2">
        <f t="shared" si="597"/>
        <v>0.12243033348560987</v>
      </c>
      <c r="V792" s="2">
        <f t="shared" si="598"/>
        <v>9.7304705344906275E-2</v>
      </c>
      <c r="W792" s="1">
        <f t="array" ref="W792">SUM(IF(Town!$AR$3:$AR$171=$BE792,IF(Town!$AK$3:$AK$171=$BA792,Town!P$3:P$171,0),0))+SUM(IF($BE$1898:$BE$1907=$BE792,IF($BA$1898:$BA$1907=$BA792,W$1898:W$1907,0),0))</f>
        <v>0</v>
      </c>
      <c r="X792" s="1">
        <f t="array" ref="X792">SUM(IF(Town!$AR$3:$AR$171=$BE792,IF(Town!$AK$3:$AK$171=$BA792,Town!Q$3:Q$171,0),0))+SUM(IF($BE$1898:$BE$1907=$BE792,IF($BA$1898:$BA$1907=$BA792,X$1898:X$1907,0),0))</f>
        <v>274</v>
      </c>
      <c r="Y792" s="1">
        <f t="array" ref="Y792">SUM(IF(Town!$AR$3:$AR$171=$BE792,IF(Town!$AK$3:$AK$171=$BA792,Town!R$3:R$171,0),0))+SUM(IF($BE$1898:$BE$1907=$BE792,IF($BA$1898:$BA$1907=$BA792,Y$1898:Y$1907,0),0))</f>
        <v>1434</v>
      </c>
      <c r="Z792" s="1">
        <f t="array" ref="Z792">SUM(IF(Town!$AR$3:$AR$171=$BE792,IF(Town!$AK$3:$AK$171=$BA792,Town!S$3:S$171,0),0))+SUM(IF($BE$1898:$BE$1907=$BE792,IF($BA$1898:$BA$1907=$BA792,Z$1898:Z$1907,0),0))</f>
        <v>268</v>
      </c>
      <c r="AA792" s="1">
        <f t="array" ref="AA792">SUM(IF(Town!$AR$3:$AR$171=$BE792,IF(Town!$AK$3:$AK$171=$BA792,Town!T$3:T$171,0),0))+SUM(IF($BE$1898:$BE$1907=$BE792,IF($BA$1898:$BA$1907=$BA792,AA$1898:AA$1907,0),0))</f>
        <v>166</v>
      </c>
      <c r="AB792" s="1">
        <f t="array" ref="AB792">SUM(IF(Town!$AR$3:$AR$171=$BE792,IF(Town!$AK$3:$AK$171=$BA792,Town!U$3:U$171,0),0))+SUM(IF($BE$1898:$BE$1907=$BE792,IF($BA$1898:$BA$1907=$BA792,AB$1898:AB$1907,0),0))</f>
        <v>0</v>
      </c>
      <c r="AC792" s="1">
        <f t="array" ref="AC792">SUM(IF(Town!$AR$3:$AR$171=$BE792,IF(Town!$AK$3:$AK$171=$BA792,Town!V$3:V$171,0),0))+SUM(IF($BE$1898:$BE$1907=$BE792,IF($BA$1898:$BA$1907=$BA792,AC$1898:AC$1907,0),0))</f>
        <v>0</v>
      </c>
      <c r="AD792" s="1">
        <f t="array" ref="AD792">SUM(IF(Town!$AR$3:$AR$171=$BE792,IF(Town!$AK$3:$AK$171=$BA792,Town!W$3:W$171,0),0))+SUM(IF($BE$1898:$BE$1907=$BE792,IF($BA$1898:$BA$1907=$BA792,AD$1898:AD$1907,0),0))</f>
        <v>0</v>
      </c>
      <c r="AE792" s="1">
        <f t="array" ref="AE792">SUM(IF(Town!$AR$3:$AR$171=$BE792,IF(Town!$AK$3:$AK$171=$BA792,Town!X$3:X$171,0),0))+SUM(IF($BE$1898:$BE$1907=$BE792,IF($BA$1898:$BA$1907=$BA792,AE$1898:AE$1907,0),0))</f>
        <v>0</v>
      </c>
      <c r="AF792" s="1">
        <f t="array" ref="AF792">SUM(IF(Town!$AR$3:$AR$171=$BE792,IF(Town!$AK$3:$AK$171=$BA792,Town!Y$3:Y$171,0),0))+SUM(IF($BE$1898:$BE$1907=$BE792,IF($BA$1898:$BA$1907=$BA792,AF$1898:AF$1907,0),0))</f>
        <v>47</v>
      </c>
      <c r="AY792" t="str">
        <f t="shared" si="599"/>
        <v>Middlesex CD2</v>
      </c>
      <c r="BA792">
        <v>2</v>
      </c>
      <c r="BC792" s="91">
        <v>9</v>
      </c>
      <c r="BD792" s="93"/>
      <c r="BE792">
        <v>9007</v>
      </c>
      <c r="BF792">
        <f t="shared" si="580"/>
        <v>900702</v>
      </c>
      <c r="BH792" t="s">
        <v>3387</v>
      </c>
    </row>
    <row r="793" spans="1:60">
      <c r="A793" t="s">
        <v>2292</v>
      </c>
      <c r="B793" t="s">
        <v>137</v>
      </c>
      <c r="C793" s="1">
        <f t="shared" si="591"/>
        <v>767</v>
      </c>
      <c r="D793" s="1"/>
      <c r="E793" s="1"/>
      <c r="F793" s="1"/>
      <c r="G793" s="1"/>
      <c r="H793" s="1"/>
      <c r="I793" s="1"/>
      <c r="J793" s="1"/>
      <c r="K793" s="7">
        <f>RANK(W793,(W793:Y793,Z793:AN793))</f>
        <v>6</v>
      </c>
      <c r="L793" s="7">
        <f>RANK(X793,(W793:Y793,Z793:AN793))</f>
        <v>3</v>
      </c>
      <c r="M793" s="7">
        <f>IF(Y793&gt;0,RANK(Y793,(W793:Y793,Z793:AN793)),0)</f>
        <v>1</v>
      </c>
      <c r="N793" s="7"/>
      <c r="O793" s="1">
        <f t="shared" si="592"/>
        <v>289</v>
      </c>
      <c r="P793" s="2">
        <f t="shared" si="593"/>
        <v>0.37679269882659711</v>
      </c>
      <c r="Q793" s="2"/>
      <c r="R793" s="2">
        <f t="shared" si="594"/>
        <v>0</v>
      </c>
      <c r="S793" s="2">
        <f t="shared" si="595"/>
        <v>0.14341590612777053</v>
      </c>
      <c r="T793" s="2">
        <f t="shared" si="596"/>
        <v>0.56584093872229468</v>
      </c>
      <c r="U793" s="2">
        <f t="shared" si="597"/>
        <v>0.18904823989569752</v>
      </c>
      <c r="V793" s="2">
        <f t="shared" si="598"/>
        <v>0.10169491525423724</v>
      </c>
      <c r="W793" s="1">
        <f t="array" ref="W793">SUM(IF(Town!$AR$3:$AR$171=$BE793,IF(Town!$AK$3:$AK$171=$BA793,Town!P$3:P$171,0),0))+SUM(IF($BE$1898:$BE$1907=$BE793,IF($BA$1898:$BA$1907=$BA793,W$1898:W$1907,0),0))</f>
        <v>0</v>
      </c>
      <c r="X793" s="1">
        <f t="array" ref="X793">SUM(IF(Town!$AR$3:$AR$171=$BE793,IF(Town!$AK$3:$AK$171=$BA793,Town!Q$3:Q$171,0),0))+SUM(IF($BE$1898:$BE$1907=$BE793,IF($BA$1898:$BA$1907=$BA793,X$1898:X$1907,0),0))</f>
        <v>110</v>
      </c>
      <c r="Y793" s="1">
        <f t="array" ref="Y793">SUM(IF(Town!$AR$3:$AR$171=$BE793,IF(Town!$AK$3:$AK$171=$BA793,Town!R$3:R$171,0),0))+SUM(IF($BE$1898:$BE$1907=$BE793,IF($BA$1898:$BA$1907=$BA793,Y$1898:Y$1907,0),0))</f>
        <v>434</v>
      </c>
      <c r="Z793" s="1">
        <f t="array" ref="Z793">SUM(IF(Town!$AR$3:$AR$171=$BE793,IF(Town!$AK$3:$AK$171=$BA793,Town!S$3:S$171,0),0))+SUM(IF($BE$1898:$BE$1907=$BE793,IF($BA$1898:$BA$1907=$BA793,Z$1898:Z$1907,0),0))</f>
        <v>145</v>
      </c>
      <c r="AA793" s="1">
        <f t="array" ref="AA793">SUM(IF(Town!$AR$3:$AR$171=$BE793,IF(Town!$AK$3:$AK$171=$BA793,Town!T$3:T$171,0),0))+SUM(IF($BE$1898:$BE$1907=$BE793,IF($BA$1898:$BA$1907=$BA793,AA$1898:AA$1907,0),0))</f>
        <v>70</v>
      </c>
      <c r="AB793" s="1">
        <f t="array" ref="AB793">SUM(IF(Town!$AR$3:$AR$171=$BE793,IF(Town!$AK$3:$AK$171=$BA793,Town!U$3:U$171,0),0))+SUM(IF($BE$1898:$BE$1907=$BE793,IF($BA$1898:$BA$1907=$BA793,AB$1898:AB$1907,0),0))</f>
        <v>0</v>
      </c>
      <c r="AC793" s="1">
        <f t="array" ref="AC793">SUM(IF(Town!$AR$3:$AR$171=$BE793,IF(Town!$AK$3:$AK$171=$BA793,Town!V$3:V$171,0),0))+SUM(IF($BE$1898:$BE$1907=$BE793,IF($BA$1898:$BA$1907=$BA793,AC$1898:AC$1907,0),0))</f>
        <v>0</v>
      </c>
      <c r="AD793" s="1">
        <f t="array" ref="AD793">SUM(IF(Town!$AR$3:$AR$171=$BE793,IF(Town!$AK$3:$AK$171=$BA793,Town!W$3:W$171,0),0))+SUM(IF($BE$1898:$BE$1907=$BE793,IF($BA$1898:$BA$1907=$BA793,AD$1898:AD$1907,0),0))</f>
        <v>0</v>
      </c>
      <c r="AE793" s="1">
        <f t="array" ref="AE793">SUM(IF(Town!$AR$3:$AR$171=$BE793,IF(Town!$AK$3:$AK$171=$BA793,Town!X$3:X$171,0),0))+SUM(IF($BE$1898:$BE$1907=$BE793,IF($BA$1898:$BA$1907=$BA793,AE$1898:AE$1907,0),0))</f>
        <v>0</v>
      </c>
      <c r="AF793" s="1">
        <f t="array" ref="AF793">SUM(IF(Town!$AR$3:$AR$171=$BE793,IF(Town!$AK$3:$AK$171=$BA793,Town!Y$3:Y$171,0),0))+SUM(IF($BE$1898:$BE$1907=$BE793,IF($BA$1898:$BA$1907=$BA793,AF$1898:AF$1907,0),0))</f>
        <v>8</v>
      </c>
      <c r="AY793" t="str">
        <f t="shared" si="599"/>
        <v>Middlesex CD3</v>
      </c>
      <c r="BA793">
        <v>3</v>
      </c>
      <c r="BC793" s="91">
        <v>9</v>
      </c>
      <c r="BD793" s="93"/>
      <c r="BE793">
        <v>9007</v>
      </c>
      <c r="BF793">
        <f t="shared" si="580"/>
        <v>900703</v>
      </c>
      <c r="BH793" t="s">
        <v>3387</v>
      </c>
    </row>
    <row r="794" spans="1:60">
      <c r="A794" t="s">
        <v>3296</v>
      </c>
      <c r="B794" t="s">
        <v>137</v>
      </c>
      <c r="C794" s="1">
        <f t="shared" si="591"/>
        <v>586</v>
      </c>
      <c r="D794" s="1"/>
      <c r="E794" s="1"/>
      <c r="F794" s="1"/>
      <c r="G794" s="1"/>
      <c r="H794" s="1"/>
      <c r="I794" s="1"/>
      <c r="J794" s="1"/>
      <c r="K794" s="7">
        <f>RANK(W794,(W794:Y794,Z794:AN794))</f>
        <v>6</v>
      </c>
      <c r="L794" s="7">
        <f>RANK(X794,(W794:Y794,Z794:AN794))</f>
        <v>3</v>
      </c>
      <c r="M794" s="7">
        <f>IF(Y794&gt;0,RANK(Y794,(W794:Y794,Z794:AN794)),0)</f>
        <v>1</v>
      </c>
      <c r="N794" s="7"/>
      <c r="O794" s="1">
        <f t="shared" si="592"/>
        <v>400</v>
      </c>
      <c r="P794" s="2">
        <f t="shared" si="593"/>
        <v>0.68259385665529015</v>
      </c>
      <c r="Q794" s="2"/>
      <c r="R794" s="2">
        <f t="shared" si="594"/>
        <v>0</v>
      </c>
      <c r="S794" s="2">
        <f t="shared" si="595"/>
        <v>6.1433447098976107E-2</v>
      </c>
      <c r="T794" s="2">
        <f t="shared" si="596"/>
        <v>0.77133105802047786</v>
      </c>
      <c r="U794" s="2">
        <f t="shared" si="597"/>
        <v>8.8737201365187715E-2</v>
      </c>
      <c r="V794" s="2">
        <f t="shared" si="598"/>
        <v>7.8498293515358294E-2</v>
      </c>
      <c r="W794" s="1">
        <f t="array" ref="W794">SUM(IF(Town!$AR$3:$AR$171=$BE794,IF(Town!$AK$3:$AK$171=$BA794,Town!P$3:P$171,0),0))+SUM(IF($BE$1898:$BE$1907=$BE794,IF($BA$1898:$BA$1907=$BA794,W$1898:W$1907,0),0))</f>
        <v>0</v>
      </c>
      <c r="X794" s="1">
        <f t="array" ref="X794">SUM(IF(Town!$AR$3:$AR$171=$BE794,IF(Town!$AK$3:$AK$171=$BA794,Town!Q$3:Q$171,0),0))+SUM(IF($BE$1898:$BE$1907=$BE794,IF($BA$1898:$BA$1907=$BA794,X$1898:X$1907,0),0))</f>
        <v>36</v>
      </c>
      <c r="Y794" s="1">
        <f t="array" ref="Y794">SUM(IF(Town!$AR$3:$AR$171=$BE794,IF(Town!$AK$3:$AK$171=$BA794,Town!R$3:R$171,0),0))+SUM(IF($BE$1898:$BE$1907=$BE794,IF($BA$1898:$BA$1907=$BA794,Y$1898:Y$1907,0),0))</f>
        <v>452</v>
      </c>
      <c r="Z794" s="1">
        <f t="array" ref="Z794">SUM(IF(Town!$AR$3:$AR$171=$BE794,IF(Town!$AK$3:$AK$171=$BA794,Town!S$3:S$171,0),0))+SUM(IF($BE$1898:$BE$1907=$BE794,IF($BA$1898:$BA$1907=$BA794,Z$1898:Z$1907,0),0))</f>
        <v>52</v>
      </c>
      <c r="AA794" s="1">
        <f t="array" ref="AA794">SUM(IF(Town!$AR$3:$AR$171=$BE794,IF(Town!$AK$3:$AK$171=$BA794,Town!T$3:T$171,0),0))+SUM(IF($BE$1898:$BE$1907=$BE794,IF($BA$1898:$BA$1907=$BA794,AA$1898:AA$1907,0),0))</f>
        <v>32</v>
      </c>
      <c r="AB794" s="1">
        <f t="array" ref="AB794">SUM(IF(Town!$AR$3:$AR$171=$BE794,IF(Town!$AK$3:$AK$171=$BA794,Town!U$3:U$171,0),0))+SUM(IF($BE$1898:$BE$1907=$BE794,IF($BA$1898:$BA$1907=$BA794,AB$1898:AB$1907,0),0))</f>
        <v>0</v>
      </c>
      <c r="AC794" s="1">
        <f t="array" ref="AC794">SUM(IF(Town!$AR$3:$AR$171=$BE794,IF(Town!$AK$3:$AK$171=$BA794,Town!V$3:V$171,0),0))+SUM(IF($BE$1898:$BE$1907=$BE794,IF($BA$1898:$BA$1907=$BA794,AC$1898:AC$1907,0),0))</f>
        <v>0</v>
      </c>
      <c r="AD794" s="1">
        <f t="array" ref="AD794">SUM(IF(Town!$AR$3:$AR$171=$BE794,IF(Town!$AK$3:$AK$171=$BA794,Town!W$3:W$171,0),0))+SUM(IF($BE$1898:$BE$1907=$BE794,IF($BA$1898:$BA$1907=$BA794,AD$1898:AD$1907,0),0))</f>
        <v>0</v>
      </c>
      <c r="AE794" s="1">
        <f t="array" ref="AE794">SUM(IF(Town!$AR$3:$AR$171=$BE794,IF(Town!$AK$3:$AK$171=$BA794,Town!X$3:X$171,0),0))+SUM(IF($BE$1898:$BE$1907=$BE794,IF($BA$1898:$BA$1907=$BA794,AE$1898:AE$1907,0),0))</f>
        <v>0</v>
      </c>
      <c r="AF794" s="1">
        <f t="array" ref="AF794">SUM(IF(Town!$AR$3:$AR$171=$BE794,IF(Town!$AK$3:$AK$171=$BA794,Town!Y$3:Y$171,0),0))+SUM(IF($BE$1898:$BE$1907=$BE794,IF($BA$1898:$BA$1907=$BA794,AF$1898:AF$1907,0),0))</f>
        <v>14</v>
      </c>
      <c r="AY794" t="str">
        <f t="shared" si="599"/>
        <v>New Haven CD2</v>
      </c>
      <c r="BA794">
        <v>2</v>
      </c>
      <c r="BC794" s="91">
        <v>9</v>
      </c>
      <c r="BD794" s="93"/>
      <c r="BE794">
        <v>9009</v>
      </c>
      <c r="BF794">
        <f t="shared" si="580"/>
        <v>900902</v>
      </c>
      <c r="BH794" t="s">
        <v>3387</v>
      </c>
    </row>
    <row r="795" spans="1:60">
      <c r="A795" t="s">
        <v>3296</v>
      </c>
      <c r="B795" t="s">
        <v>137</v>
      </c>
      <c r="C795" s="1">
        <f t="shared" si="591"/>
        <v>6456</v>
      </c>
      <c r="D795" s="1"/>
      <c r="E795" s="1"/>
      <c r="F795" s="1"/>
      <c r="G795" s="1"/>
      <c r="H795" s="1"/>
      <c r="I795" s="1"/>
      <c r="J795" s="1"/>
      <c r="K795" s="7">
        <f>RANK(W795,(W795:Y795,Z795:AN795))</f>
        <v>6</v>
      </c>
      <c r="L795" s="7">
        <f>RANK(X795,(W795:Y795,Z795:AN795))</f>
        <v>3</v>
      </c>
      <c r="M795" s="7">
        <f>IF(Y795&gt;0,RANK(Y795,(W795:Y795,Z795:AN795)),0)</f>
        <v>1</v>
      </c>
      <c r="N795" s="7"/>
      <c r="O795" s="1">
        <f t="shared" si="592"/>
        <v>3060</v>
      </c>
      <c r="P795" s="2">
        <f t="shared" si="593"/>
        <v>0.47397769516728627</v>
      </c>
      <c r="Q795" s="2"/>
      <c r="R795" s="2">
        <f t="shared" si="594"/>
        <v>0</v>
      </c>
      <c r="S795" s="2">
        <f t="shared" si="595"/>
        <v>0.10207558859975217</v>
      </c>
      <c r="T795" s="2">
        <f t="shared" si="596"/>
        <v>0.63289962825278812</v>
      </c>
      <c r="U795" s="2">
        <f t="shared" si="597"/>
        <v>0.15892193308550187</v>
      </c>
      <c r="V795" s="2">
        <f t="shared" si="598"/>
        <v>0.10610285006195783</v>
      </c>
      <c r="W795" s="1">
        <f t="array" ref="W795">SUM(IF(Town!$AR$3:$AR$171=$BE795,IF(Town!$AK$3:$AK$171=$BA795,Town!P$3:P$171,0),0))+SUM(IF($BE$1898:$BE$1907=$BE795,IF($BA$1898:$BA$1907=$BA795,W$1898:W$1907,0),0))</f>
        <v>0</v>
      </c>
      <c r="X795" s="1">
        <f t="array" ref="X795">SUM(IF(Town!$AR$3:$AR$171=$BE795,IF(Town!$AK$3:$AK$171=$BA795,Town!Q$3:Q$171,0),0))+SUM(IF($BE$1898:$BE$1907=$BE795,IF($BA$1898:$BA$1907=$BA795,X$1898:X$1907,0),0))</f>
        <v>659</v>
      </c>
      <c r="Y795" s="1">
        <f t="array" ref="Y795">SUM(IF(Town!$AR$3:$AR$171=$BE795,IF(Town!$AK$3:$AK$171=$BA795,Town!R$3:R$171,0),0))+SUM(IF($BE$1898:$BE$1907=$BE795,IF($BA$1898:$BA$1907=$BA795,Y$1898:Y$1907,0),0))</f>
        <v>4086</v>
      </c>
      <c r="Z795" s="1">
        <f t="array" ref="Z795">SUM(IF(Town!$AR$3:$AR$171=$BE795,IF(Town!$AK$3:$AK$171=$BA795,Town!S$3:S$171,0),0))+SUM(IF($BE$1898:$BE$1907=$BE795,IF($BA$1898:$BA$1907=$BA795,Z$1898:Z$1907,0),0))</f>
        <v>1026</v>
      </c>
      <c r="AA795" s="1">
        <f t="array" ref="AA795">SUM(IF(Town!$AR$3:$AR$171=$BE795,IF(Town!$AK$3:$AK$171=$BA795,Town!T$3:T$171,0),0))+SUM(IF($BE$1898:$BE$1907=$BE795,IF($BA$1898:$BA$1907=$BA795,AA$1898:AA$1907,0),0))</f>
        <v>569</v>
      </c>
      <c r="AB795" s="1">
        <f t="array" ref="AB795">SUM(IF(Town!$AR$3:$AR$171=$BE795,IF(Town!$AK$3:$AK$171=$BA795,Town!U$3:U$171,0),0))+SUM(IF($BE$1898:$BE$1907=$BE795,IF($BA$1898:$BA$1907=$BA795,AB$1898:AB$1907,0),0))</f>
        <v>0</v>
      </c>
      <c r="AC795" s="1">
        <f t="array" ref="AC795">SUM(IF(Town!$AR$3:$AR$171=$BE795,IF(Town!$AK$3:$AK$171=$BA795,Town!V$3:V$171,0),0))+SUM(IF($BE$1898:$BE$1907=$BE795,IF($BA$1898:$BA$1907=$BA795,AC$1898:AC$1907,0),0))</f>
        <v>0</v>
      </c>
      <c r="AD795" s="1">
        <f t="array" ref="AD795">SUM(IF(Town!$AR$3:$AR$171=$BE795,IF(Town!$AK$3:$AK$171=$BA795,Town!W$3:W$171,0),0))+SUM(IF($BE$1898:$BE$1907=$BE795,IF($BA$1898:$BA$1907=$BA795,AD$1898:AD$1907,0),0))</f>
        <v>0</v>
      </c>
      <c r="AE795" s="1">
        <f t="array" ref="AE795">SUM(IF(Town!$AR$3:$AR$171=$BE795,IF(Town!$AK$3:$AK$171=$BA795,Town!X$3:X$171,0),0))+SUM(IF($BE$1898:$BE$1907=$BE795,IF($BA$1898:$BA$1907=$BA795,AE$1898:AE$1907,0),0))</f>
        <v>0</v>
      </c>
      <c r="AF795" s="1">
        <f t="array" ref="AF795">SUM(IF(Town!$AR$3:$AR$171=$BE795,IF(Town!$AK$3:$AK$171=$BA795,Town!Y$3:Y$171,0),0))+SUM(IF($BE$1898:$BE$1907=$BE795,IF($BA$1898:$BA$1907=$BA795,AF$1898:AF$1907,0),0))</f>
        <v>116</v>
      </c>
      <c r="AY795" t="str">
        <f t="shared" si="599"/>
        <v>New Haven CD3</v>
      </c>
      <c r="BA795">
        <v>3</v>
      </c>
      <c r="BC795" s="91">
        <v>9</v>
      </c>
      <c r="BD795" s="93"/>
      <c r="BE795">
        <v>9009</v>
      </c>
      <c r="BF795">
        <f t="shared" si="580"/>
        <v>900903</v>
      </c>
      <c r="BH795" t="s">
        <v>3387</v>
      </c>
    </row>
    <row r="796" spans="1:60">
      <c r="A796" t="s">
        <v>3296</v>
      </c>
      <c r="B796" t="s">
        <v>137</v>
      </c>
      <c r="C796" s="1">
        <f t="shared" si="591"/>
        <v>375</v>
      </c>
      <c r="D796" s="1"/>
      <c r="E796" s="1"/>
      <c r="F796" s="1"/>
      <c r="G796" s="1"/>
      <c r="H796" s="1"/>
      <c r="I796" s="1"/>
      <c r="J796" s="1"/>
      <c r="K796" s="7">
        <f>RANK(W796,(W796:Y796,Z796:AN796))</f>
        <v>6</v>
      </c>
      <c r="L796" s="7">
        <f>RANK(X796,(W796:Y796,Z796:AN796))</f>
        <v>3</v>
      </c>
      <c r="M796" s="7">
        <f>IF(Y796&gt;0,RANK(Y796,(W796:Y796,Z796:AN796)),0)</f>
        <v>1</v>
      </c>
      <c r="N796" s="7"/>
      <c r="O796" s="1">
        <f t="shared" si="592"/>
        <v>190</v>
      </c>
      <c r="P796" s="2">
        <f t="shared" si="593"/>
        <v>0.50666666666666671</v>
      </c>
      <c r="Q796" s="2"/>
      <c r="R796" s="2">
        <f t="shared" si="594"/>
        <v>0</v>
      </c>
      <c r="S796" s="2">
        <f t="shared" si="595"/>
        <v>0.112</v>
      </c>
      <c r="T796" s="2">
        <f t="shared" si="596"/>
        <v>0.64800000000000002</v>
      </c>
      <c r="U796" s="2">
        <f t="shared" si="597"/>
        <v>0.14133333333333334</v>
      </c>
      <c r="V796" s="2">
        <f t="shared" si="598"/>
        <v>9.8666666666666653E-2</v>
      </c>
      <c r="W796" s="1">
        <f t="array" ref="W796">SUM(IF(Town!$AR$3:$AR$171=$BE796,IF(Town!$AK$3:$AK$171=$BA796,Town!P$3:P$171,0),0))+SUM(IF($BE$1898:$BE$1907=$BE796,IF($BA$1898:$BA$1907=$BA796,W$1898:W$1907,0),0))</f>
        <v>0</v>
      </c>
      <c r="X796" s="1">
        <f t="array" ref="X796">SUM(IF(Town!$AR$3:$AR$171=$BE796,IF(Town!$AK$3:$AK$171=$BA796,Town!Q$3:Q$171,0),0))+SUM(IF($BE$1898:$BE$1907=$BE796,IF($BA$1898:$BA$1907=$BA796,X$1898:X$1907,0),0))</f>
        <v>42</v>
      </c>
      <c r="Y796" s="1">
        <f t="array" ref="Y796">SUM(IF(Town!$AR$3:$AR$171=$BE796,IF(Town!$AK$3:$AK$171=$BA796,Town!R$3:R$171,0),0))+SUM(IF($BE$1898:$BE$1907=$BE796,IF($BA$1898:$BA$1907=$BA796,Y$1898:Y$1907,0),0))</f>
        <v>243</v>
      </c>
      <c r="Z796" s="1">
        <f t="array" ref="Z796">SUM(IF(Town!$AR$3:$AR$171=$BE796,IF(Town!$AK$3:$AK$171=$BA796,Town!S$3:S$171,0),0))+SUM(IF($BE$1898:$BE$1907=$BE796,IF($BA$1898:$BA$1907=$BA796,Z$1898:Z$1907,0),0))</f>
        <v>53</v>
      </c>
      <c r="AA796" s="1">
        <f t="array" ref="AA796">SUM(IF(Town!$AR$3:$AR$171=$BE796,IF(Town!$AK$3:$AK$171=$BA796,Town!T$3:T$171,0),0))+SUM(IF($BE$1898:$BE$1907=$BE796,IF($BA$1898:$BA$1907=$BA796,AA$1898:AA$1907,0),0))</f>
        <v>34</v>
      </c>
      <c r="AB796" s="1">
        <f t="array" ref="AB796">SUM(IF(Town!$AR$3:$AR$171=$BE796,IF(Town!$AK$3:$AK$171=$BA796,Town!U$3:U$171,0),0))+SUM(IF($BE$1898:$BE$1907=$BE796,IF($BA$1898:$BA$1907=$BA796,AB$1898:AB$1907,0),0))</f>
        <v>0</v>
      </c>
      <c r="AC796" s="1">
        <f t="array" ref="AC796">SUM(IF(Town!$AR$3:$AR$171=$BE796,IF(Town!$AK$3:$AK$171=$BA796,Town!V$3:V$171,0),0))+SUM(IF($BE$1898:$BE$1907=$BE796,IF($BA$1898:$BA$1907=$BA796,AC$1898:AC$1907,0),0))</f>
        <v>0</v>
      </c>
      <c r="AD796" s="1">
        <f t="array" ref="AD796">SUM(IF(Town!$AR$3:$AR$171=$BE796,IF(Town!$AK$3:$AK$171=$BA796,Town!W$3:W$171,0),0))+SUM(IF($BE$1898:$BE$1907=$BE796,IF($BA$1898:$BA$1907=$BA796,AD$1898:AD$1907,0),0))</f>
        <v>0</v>
      </c>
      <c r="AE796" s="1">
        <f t="array" ref="AE796">SUM(IF(Town!$AR$3:$AR$171=$BE796,IF(Town!$AK$3:$AK$171=$BA796,Town!X$3:X$171,0),0))+SUM(IF($BE$1898:$BE$1907=$BE796,IF($BA$1898:$BA$1907=$BA796,AE$1898:AE$1907,0),0))</f>
        <v>0</v>
      </c>
      <c r="AF796" s="1">
        <f t="array" ref="AF796">SUM(IF(Town!$AR$3:$AR$171=$BE796,IF(Town!$AK$3:$AK$171=$BA796,Town!Y$3:Y$171,0),0))+SUM(IF($BE$1898:$BE$1907=$BE796,IF($BA$1898:$BA$1907=$BA796,AF$1898:AF$1907,0),0))</f>
        <v>3</v>
      </c>
      <c r="AY796" t="str">
        <f t="shared" si="599"/>
        <v>New Haven CD4</v>
      </c>
      <c r="BA796">
        <v>4</v>
      </c>
      <c r="BC796" s="91">
        <v>9</v>
      </c>
      <c r="BD796" s="93"/>
      <c r="BE796">
        <v>9009</v>
      </c>
      <c r="BF796">
        <f t="shared" si="580"/>
        <v>900904</v>
      </c>
      <c r="BH796" t="s">
        <v>3387</v>
      </c>
    </row>
    <row r="797" spans="1:60">
      <c r="A797" t="s">
        <v>3296</v>
      </c>
      <c r="B797" t="s">
        <v>137</v>
      </c>
      <c r="C797" s="1">
        <f t="shared" si="591"/>
        <v>2901</v>
      </c>
      <c r="D797" s="1"/>
      <c r="E797" s="1"/>
      <c r="F797" s="1"/>
      <c r="G797" s="1"/>
      <c r="H797" s="1"/>
      <c r="I797" s="1"/>
      <c r="J797" s="1"/>
      <c r="K797" s="7">
        <f>RANK(W797,(W797:Y797,Z797:AN797))</f>
        <v>6</v>
      </c>
      <c r="L797" s="7">
        <f>RANK(X797,(W797:Y797,Z797:AN797))</f>
        <v>3</v>
      </c>
      <c r="M797" s="7">
        <f>IF(Y797&gt;0,RANK(Y797,(W797:Y797,Z797:AN797)),0)</f>
        <v>1</v>
      </c>
      <c r="N797" s="7"/>
      <c r="O797" s="1">
        <f t="shared" si="592"/>
        <v>1437</v>
      </c>
      <c r="P797" s="2">
        <f t="shared" si="593"/>
        <v>0.49534643226473629</v>
      </c>
      <c r="Q797" s="2"/>
      <c r="R797" s="2">
        <f t="shared" si="594"/>
        <v>0</v>
      </c>
      <c r="S797" s="2">
        <f t="shared" si="595"/>
        <v>0.10410203378145468</v>
      </c>
      <c r="T797" s="2">
        <f t="shared" si="596"/>
        <v>0.64460530851430542</v>
      </c>
      <c r="U797" s="2">
        <f t="shared" si="597"/>
        <v>0.14925887624956913</v>
      </c>
      <c r="V797" s="2">
        <f t="shared" si="598"/>
        <v>0.10203378145467079</v>
      </c>
      <c r="W797" s="1">
        <f t="array" ref="W797">SUM(IF(Town!$AR$3:$AR$171=$BE797,IF(Town!$AK$3:$AK$171=$BA797,Town!P$3:P$171,0),0))+SUM(IF($BE$1898:$BE$1907=$BE797,IF($BA$1898:$BA$1907=$BA797,W$1898:W$1907,0),0))</f>
        <v>0</v>
      </c>
      <c r="X797" s="1">
        <f t="array" ref="X797">SUM(IF(Town!$AR$3:$AR$171=$BE797,IF(Town!$AK$3:$AK$171=$BA797,Town!Q$3:Q$171,0),0))+SUM(IF($BE$1898:$BE$1907=$BE797,IF($BA$1898:$BA$1907=$BA797,X$1898:X$1907,0),0))</f>
        <v>302</v>
      </c>
      <c r="Y797" s="1">
        <f t="array" ref="Y797">SUM(IF(Town!$AR$3:$AR$171=$BE797,IF(Town!$AK$3:$AK$171=$BA797,Town!R$3:R$171,0),0))+SUM(IF($BE$1898:$BE$1907=$BE797,IF($BA$1898:$BA$1907=$BA797,Y$1898:Y$1907,0),0))</f>
        <v>1870</v>
      </c>
      <c r="Z797" s="1">
        <f t="array" ref="Z797">SUM(IF(Town!$AR$3:$AR$171=$BE797,IF(Town!$AK$3:$AK$171=$BA797,Town!S$3:S$171,0),0))+SUM(IF($BE$1898:$BE$1907=$BE797,IF($BA$1898:$BA$1907=$BA797,Z$1898:Z$1907,0),0))</f>
        <v>433</v>
      </c>
      <c r="AA797" s="1">
        <f t="array" ref="AA797">SUM(IF(Town!$AR$3:$AR$171=$BE797,IF(Town!$AK$3:$AK$171=$BA797,Town!T$3:T$171,0),0))+SUM(IF($BE$1898:$BE$1907=$BE797,IF($BA$1898:$BA$1907=$BA797,AA$1898:AA$1907,0),0))</f>
        <v>244</v>
      </c>
      <c r="AB797" s="1">
        <f t="array" ref="AB797">SUM(IF(Town!$AR$3:$AR$171=$BE797,IF(Town!$AK$3:$AK$171=$BA797,Town!U$3:U$171,0),0))+SUM(IF($BE$1898:$BE$1907=$BE797,IF($BA$1898:$BA$1907=$BA797,AB$1898:AB$1907,0),0))</f>
        <v>0</v>
      </c>
      <c r="AC797" s="1">
        <f t="array" ref="AC797">SUM(IF(Town!$AR$3:$AR$171=$BE797,IF(Town!$AK$3:$AK$171=$BA797,Town!V$3:V$171,0),0))+SUM(IF($BE$1898:$BE$1907=$BE797,IF($BA$1898:$BA$1907=$BA797,AC$1898:AC$1907,0),0))</f>
        <v>0</v>
      </c>
      <c r="AD797" s="1">
        <f t="array" ref="AD797">SUM(IF(Town!$AR$3:$AR$171=$BE797,IF(Town!$AK$3:$AK$171=$BA797,Town!W$3:W$171,0),0))+SUM(IF($BE$1898:$BE$1907=$BE797,IF($BA$1898:$BA$1907=$BA797,AD$1898:AD$1907,0),0))</f>
        <v>0</v>
      </c>
      <c r="AE797" s="1">
        <f t="array" ref="AE797">SUM(IF(Town!$AR$3:$AR$171=$BE797,IF(Town!$AK$3:$AK$171=$BA797,Town!X$3:X$171,0),0))+SUM(IF($BE$1898:$BE$1907=$BE797,IF($BA$1898:$BA$1907=$BA797,AE$1898:AE$1907,0),0))</f>
        <v>0</v>
      </c>
      <c r="AF797" s="1">
        <f t="array" ref="AF797">SUM(IF(Town!$AR$3:$AR$171=$BE797,IF(Town!$AK$3:$AK$171=$BA797,Town!Y$3:Y$171,0),0))+SUM(IF($BE$1898:$BE$1907=$BE797,IF($BA$1898:$BA$1907=$BA797,AF$1898:AF$1907,0),0))</f>
        <v>52</v>
      </c>
      <c r="AY797" t="str">
        <f t="shared" si="599"/>
        <v>New Haven CD5</v>
      </c>
      <c r="BA797">
        <v>5</v>
      </c>
      <c r="BC797" s="91">
        <v>9</v>
      </c>
      <c r="BD797" s="93"/>
      <c r="BE797">
        <v>9009</v>
      </c>
      <c r="BF797">
        <f t="shared" si="580"/>
        <v>900905</v>
      </c>
      <c r="BH797" t="s">
        <v>3387</v>
      </c>
    </row>
    <row r="798" spans="1:60">
      <c r="BD798" s="93"/>
      <c r="BE798"/>
    </row>
    <row r="799" spans="1:60">
      <c r="A799" s="47" t="s">
        <v>2870</v>
      </c>
      <c r="B799" s="9"/>
      <c r="C799" s="53"/>
      <c r="D799" s="53"/>
      <c r="E799" s="53"/>
      <c r="F799" s="53"/>
      <c r="G799" s="53"/>
      <c r="H799" s="53"/>
      <c r="I799" s="53"/>
      <c r="J799" s="53"/>
      <c r="K799" s="54"/>
      <c r="L799" s="53"/>
      <c r="M799" s="53"/>
      <c r="N799" s="53"/>
      <c r="O799" s="48"/>
      <c r="Q799" s="48"/>
      <c r="R799" s="53"/>
      <c r="S799" s="53"/>
      <c r="T799" s="53"/>
      <c r="U799" s="53"/>
      <c r="V799" s="53"/>
      <c r="W799" s="48"/>
      <c r="X799" s="48"/>
      <c r="Y799" s="48"/>
      <c r="Z799" s="48"/>
      <c r="AA799" s="48"/>
      <c r="AB799" s="48"/>
      <c r="AC799" s="48"/>
      <c r="AD799" s="48"/>
      <c r="AE799" s="48"/>
      <c r="AF799" s="48"/>
      <c r="AG799" s="48"/>
      <c r="AH799" s="48"/>
      <c r="AI799" s="48"/>
      <c r="AJ799" s="48"/>
      <c r="AK799" s="48"/>
      <c r="AL799" s="48"/>
      <c r="AM799" s="48"/>
      <c r="AN799" s="48"/>
      <c r="AO799" s="48"/>
      <c r="AP799" s="55"/>
      <c r="AQ799" s="55"/>
      <c r="AR799" s="55"/>
      <c r="AS799" s="55"/>
      <c r="AT799" s="53"/>
      <c r="AU799" s="53"/>
      <c r="AV799" s="53"/>
      <c r="AW799" s="53"/>
      <c r="AX799" s="53"/>
      <c r="AY799" s="9"/>
      <c r="AZ799" s="9"/>
      <c r="BA799" s="9"/>
      <c r="BD799" s="93"/>
      <c r="BE799"/>
    </row>
    <row r="800" spans="1:60">
      <c r="A800" s="9" t="s">
        <v>1810</v>
      </c>
      <c r="B800" s="9" t="s">
        <v>639</v>
      </c>
      <c r="C800" s="1">
        <f t="shared" ref="C800:C808" si="600">SUM(W800:AN800)</f>
        <v>0</v>
      </c>
      <c r="D800" s="1"/>
      <c r="E800" s="1"/>
      <c r="F800" s="1"/>
      <c r="G800" s="1"/>
      <c r="H800" s="1"/>
      <c r="I800" s="1"/>
      <c r="J800" s="1"/>
      <c r="K800" s="7" t="e">
        <f>RANK(W800,(W800:Y800,Z800:AN800))</f>
        <v>#N/A</v>
      </c>
      <c r="L800" s="7" t="e">
        <f>RANK(X800,(W800:Y800,Z800:AN800))</f>
        <v>#N/A</v>
      </c>
      <c r="M800" s="7">
        <f>IF(Y800&gt;0,RANK(Y800,(W800:Y800,Z800:AN800)),0)</f>
        <v>0</v>
      </c>
      <c r="N800" s="7"/>
      <c r="O800" s="1" t="e">
        <f t="shared" ref="O800:O831" si="601">MAX(W800:AD800)-LARGE(W800:AD800,2)</f>
        <v>#NUM!</v>
      </c>
      <c r="P800" s="2" t="e">
        <f t="shared" ref="P800:P808" si="602">O800/C800</f>
        <v>#NUM!</v>
      </c>
      <c r="Q800" s="2"/>
      <c r="R800" s="2" t="str">
        <f t="shared" ref="R800:R808" si="603">IF($C800=0,"-",W800/$C800)</f>
        <v>-</v>
      </c>
      <c r="S800" s="2" t="str">
        <f t="shared" ref="S800:S808" si="604">IF($C800=0,"-",X800/$C800)</f>
        <v>-</v>
      </c>
      <c r="T800" s="2" t="str">
        <f t="shared" ref="T800:T808" si="605">IF($C800=0,"-",Y800/$C800)</f>
        <v>-</v>
      </c>
      <c r="U800" s="2" t="str">
        <f t="shared" ref="U800:U808" si="606">IF($C800=0,"-",Z800/$C800)</f>
        <v>-</v>
      </c>
      <c r="V800" s="2" t="str">
        <f t="shared" ref="V800:V808" si="607">IF(C800=0,"-",(1-R800-S800-T800-U800))</f>
        <v>-</v>
      </c>
      <c r="W800" s="48"/>
      <c r="X800" s="48"/>
      <c r="Y800" s="48"/>
      <c r="Z800" s="48"/>
      <c r="AA800" s="48"/>
      <c r="AB800" s="48"/>
      <c r="AC800" s="48"/>
      <c r="AD800" s="48"/>
      <c r="AE800" s="48"/>
      <c r="AF800" s="48"/>
      <c r="AG800" s="48"/>
      <c r="AH800" s="48"/>
      <c r="AI800" s="48"/>
      <c r="AJ800" s="48"/>
      <c r="AK800" s="48"/>
      <c r="AL800" s="48"/>
      <c r="AM800" s="48"/>
      <c r="AN800" s="48"/>
      <c r="AO800" s="48"/>
      <c r="AP800" s="55"/>
      <c r="AQ800" s="55"/>
      <c r="AR800" s="55"/>
      <c r="AS800" s="55"/>
      <c r="AT800" s="53"/>
      <c r="AU800" s="53"/>
      <c r="AV800" s="53"/>
      <c r="AW800" s="53"/>
      <c r="AX800" s="53"/>
      <c r="AY800" t="str">
        <f t="shared" ref="AY800:AY831" si="608">A800&amp;" "&amp;"CD"&amp;BA800</f>
        <v>Alachua CD3</v>
      </c>
      <c r="AZ800" s="9"/>
      <c r="BA800" s="9">
        <v>3</v>
      </c>
      <c r="BC800" s="91">
        <v>12</v>
      </c>
      <c r="BD800" s="93"/>
      <c r="BE800">
        <v>12001</v>
      </c>
      <c r="BF800">
        <f t="shared" ref="BF800:BF858" si="609">BE800*100+BA800</f>
        <v>1200103</v>
      </c>
      <c r="BH800" t="s">
        <v>3387</v>
      </c>
    </row>
    <row r="801" spans="1:60">
      <c r="A801" s="9" t="s">
        <v>1810</v>
      </c>
      <c r="B801" s="9" t="s">
        <v>639</v>
      </c>
      <c r="C801" s="1">
        <f t="shared" si="600"/>
        <v>0</v>
      </c>
      <c r="D801" s="1"/>
      <c r="E801" s="1"/>
      <c r="F801" s="1"/>
      <c r="G801" s="1"/>
      <c r="H801" s="1"/>
      <c r="I801" s="1"/>
      <c r="J801" s="1"/>
      <c r="K801" s="7" t="e">
        <f>RANK(W801,(W801:Y801,Z801:AN801))</f>
        <v>#N/A</v>
      </c>
      <c r="L801" s="7" t="e">
        <f>RANK(X801,(W801:Y801,Z801:AN801))</f>
        <v>#N/A</v>
      </c>
      <c r="M801" s="7">
        <f>IF(Y801&gt;0,RANK(Y801,(W801:Y801,Z801:AN801)),0)</f>
        <v>0</v>
      </c>
      <c r="N801" s="7"/>
      <c r="O801" s="1" t="e">
        <f t="shared" si="601"/>
        <v>#NUM!</v>
      </c>
      <c r="P801" s="2" t="e">
        <f t="shared" si="602"/>
        <v>#NUM!</v>
      </c>
      <c r="Q801" s="2"/>
      <c r="R801" s="2" t="str">
        <f t="shared" si="603"/>
        <v>-</v>
      </c>
      <c r="S801" s="2" t="str">
        <f t="shared" si="604"/>
        <v>-</v>
      </c>
      <c r="T801" s="2" t="str">
        <f t="shared" si="605"/>
        <v>-</v>
      </c>
      <c r="U801" s="2" t="str">
        <f t="shared" si="606"/>
        <v>-</v>
      </c>
      <c r="V801" s="2" t="str">
        <f t="shared" si="607"/>
        <v>-</v>
      </c>
      <c r="W801" s="48"/>
      <c r="X801" s="48"/>
      <c r="Y801" s="48"/>
      <c r="Z801" s="48"/>
      <c r="AA801" s="48"/>
      <c r="AB801" s="48"/>
      <c r="AC801" s="48"/>
      <c r="AD801" s="48"/>
      <c r="AE801" s="48"/>
      <c r="AF801" s="48"/>
      <c r="AG801" s="48"/>
      <c r="AH801" s="48"/>
      <c r="AI801" s="48"/>
      <c r="AJ801" s="48"/>
      <c r="AK801" s="48"/>
      <c r="AL801" s="48"/>
      <c r="AM801" s="48"/>
      <c r="AN801" s="48"/>
      <c r="AO801" s="48"/>
      <c r="AP801" s="55"/>
      <c r="AQ801" s="55"/>
      <c r="AR801" s="55"/>
      <c r="AS801" s="55"/>
      <c r="AT801" s="53"/>
      <c r="AU801" s="53"/>
      <c r="AV801" s="53"/>
      <c r="AW801" s="53"/>
      <c r="AX801" s="53"/>
      <c r="AY801" t="str">
        <f t="shared" si="608"/>
        <v>Alachua CD6</v>
      </c>
      <c r="AZ801" s="9"/>
      <c r="BA801" s="9">
        <v>6</v>
      </c>
      <c r="BC801" s="91">
        <v>12</v>
      </c>
      <c r="BD801" s="93"/>
      <c r="BE801">
        <v>12001</v>
      </c>
      <c r="BF801">
        <f t="shared" si="609"/>
        <v>1200106</v>
      </c>
      <c r="BH801" t="s">
        <v>3387</v>
      </c>
    </row>
    <row r="802" spans="1:60">
      <c r="A802" s="9" t="s">
        <v>3351</v>
      </c>
      <c r="B802" s="9" t="s">
        <v>639</v>
      </c>
      <c r="C802" s="1">
        <f t="shared" si="600"/>
        <v>0</v>
      </c>
      <c r="D802" s="1"/>
      <c r="E802" s="1"/>
      <c r="F802" s="1"/>
      <c r="G802" s="1"/>
      <c r="H802" s="1"/>
      <c r="I802" s="1"/>
      <c r="J802" s="1"/>
      <c r="K802" s="7" t="e">
        <f>RANK(W802,(W802:Y802,Z802:AN802))</f>
        <v>#N/A</v>
      </c>
      <c r="L802" s="7" t="e">
        <f>RANK(X802,(W802:Y802,Z802:AN802))</f>
        <v>#N/A</v>
      </c>
      <c r="M802" s="7">
        <f>IF(Y802&gt;0,RANK(Y802,(W802:Y802,Z802:AN802)),0)</f>
        <v>0</v>
      </c>
      <c r="N802" s="7"/>
      <c r="O802" s="1" t="e">
        <f t="shared" si="601"/>
        <v>#NUM!</v>
      </c>
      <c r="P802" s="2" t="e">
        <f t="shared" si="602"/>
        <v>#NUM!</v>
      </c>
      <c r="Q802" s="2"/>
      <c r="R802" s="2" t="str">
        <f t="shared" si="603"/>
        <v>-</v>
      </c>
      <c r="S802" s="2" t="str">
        <f t="shared" si="604"/>
        <v>-</v>
      </c>
      <c r="T802" s="2" t="str">
        <f t="shared" si="605"/>
        <v>-</v>
      </c>
      <c r="U802" s="2" t="str">
        <f t="shared" si="606"/>
        <v>-</v>
      </c>
      <c r="V802" s="2" t="str">
        <f t="shared" si="607"/>
        <v>-</v>
      </c>
      <c r="W802" s="48"/>
      <c r="X802" s="48"/>
      <c r="Y802" s="48"/>
      <c r="Z802" s="48"/>
      <c r="AA802" s="48"/>
      <c r="AB802" s="48"/>
      <c r="AC802" s="48"/>
      <c r="AD802" s="48"/>
      <c r="AE802" s="48"/>
      <c r="AF802" s="48"/>
      <c r="AG802" s="48"/>
      <c r="AH802" s="48"/>
      <c r="AI802" s="48"/>
      <c r="AJ802" s="48"/>
      <c r="AK802" s="48"/>
      <c r="AL802" s="48"/>
      <c r="AM802" s="48"/>
      <c r="AN802" s="48"/>
      <c r="AO802" s="48"/>
      <c r="AP802" s="55"/>
      <c r="AQ802" s="55"/>
      <c r="AR802" s="55"/>
      <c r="AS802" s="55"/>
      <c r="AT802" s="53"/>
      <c r="AU802" s="53"/>
      <c r="AV802" s="53"/>
      <c r="AW802" s="53"/>
      <c r="AX802" s="53"/>
      <c r="AY802" t="str">
        <f t="shared" si="608"/>
        <v>Brevard CD15</v>
      </c>
      <c r="AZ802" s="9"/>
      <c r="BA802" s="9">
        <v>15</v>
      </c>
      <c r="BC802" s="91">
        <v>12</v>
      </c>
      <c r="BD802" s="93"/>
      <c r="BE802">
        <v>12009</v>
      </c>
      <c r="BF802">
        <f t="shared" si="609"/>
        <v>1200915</v>
      </c>
      <c r="BH802" t="s">
        <v>3387</v>
      </c>
    </row>
    <row r="803" spans="1:60">
      <c r="A803" s="9" t="s">
        <v>3351</v>
      </c>
      <c r="B803" s="9" t="s">
        <v>639</v>
      </c>
      <c r="C803" s="1">
        <f t="shared" si="600"/>
        <v>0</v>
      </c>
      <c r="D803" s="1"/>
      <c r="E803" s="1"/>
      <c r="F803" s="1"/>
      <c r="G803" s="1"/>
      <c r="H803" s="1"/>
      <c r="I803" s="1"/>
      <c r="J803" s="1"/>
      <c r="K803" s="7" t="e">
        <f>RANK(W803,(W803:Y803,Z803:AN803))</f>
        <v>#N/A</v>
      </c>
      <c r="L803" s="7" t="e">
        <f>RANK(X803,(W803:Y803,Z803:AN803))</f>
        <v>#N/A</v>
      </c>
      <c r="M803" s="7">
        <f>IF(Y803&gt;0,RANK(Y803,(W803:Y803,Z803:AN803)),0)</f>
        <v>0</v>
      </c>
      <c r="N803" s="7"/>
      <c r="O803" s="1" t="e">
        <f t="shared" si="601"/>
        <v>#NUM!</v>
      </c>
      <c r="P803" s="2" t="e">
        <f t="shared" si="602"/>
        <v>#NUM!</v>
      </c>
      <c r="Q803" s="2"/>
      <c r="R803" s="2" t="str">
        <f t="shared" si="603"/>
        <v>-</v>
      </c>
      <c r="S803" s="2" t="str">
        <f t="shared" si="604"/>
        <v>-</v>
      </c>
      <c r="T803" s="2" t="str">
        <f t="shared" si="605"/>
        <v>-</v>
      </c>
      <c r="U803" s="2" t="str">
        <f t="shared" si="606"/>
        <v>-</v>
      </c>
      <c r="V803" s="2" t="str">
        <f t="shared" si="607"/>
        <v>-</v>
      </c>
      <c r="W803" s="48"/>
      <c r="X803" s="48"/>
      <c r="Y803" s="48"/>
      <c r="Z803" s="48"/>
      <c r="AA803" s="48"/>
      <c r="AB803" s="48"/>
      <c r="AC803" s="48"/>
      <c r="AD803" s="48"/>
      <c r="AE803" s="48"/>
      <c r="AF803" s="48"/>
      <c r="AG803" s="48"/>
      <c r="AH803" s="48"/>
      <c r="AI803" s="48"/>
      <c r="AJ803" s="48"/>
      <c r="AK803" s="48"/>
      <c r="AL803" s="48"/>
      <c r="AM803" s="48"/>
      <c r="AN803" s="48"/>
      <c r="AO803" s="55"/>
      <c r="AP803" s="55"/>
      <c r="AQ803" s="53"/>
      <c r="AR803" s="55"/>
      <c r="AS803" s="55"/>
      <c r="AT803" s="53"/>
      <c r="AU803" s="53"/>
      <c r="AV803" s="53"/>
      <c r="AW803" s="53"/>
      <c r="AX803" s="9"/>
      <c r="AY803" t="str">
        <f t="shared" si="608"/>
        <v>Brevard CD24</v>
      </c>
      <c r="AZ803" s="9"/>
      <c r="BA803" s="9">
        <v>24</v>
      </c>
      <c r="BB803" s="65"/>
      <c r="BC803" s="91">
        <v>12</v>
      </c>
      <c r="BD803" s="93"/>
      <c r="BE803">
        <v>12009</v>
      </c>
      <c r="BF803">
        <f t="shared" si="609"/>
        <v>1200924</v>
      </c>
      <c r="BH803" t="s">
        <v>3387</v>
      </c>
    </row>
    <row r="804" spans="1:60">
      <c r="A804" s="9" t="s">
        <v>870</v>
      </c>
      <c r="B804" s="9" t="s">
        <v>639</v>
      </c>
      <c r="C804" s="1">
        <f t="shared" si="600"/>
        <v>0</v>
      </c>
      <c r="D804" s="1"/>
      <c r="E804" s="1"/>
      <c r="F804" s="1"/>
      <c r="G804" s="1"/>
      <c r="H804" s="1"/>
      <c r="I804" s="1"/>
      <c r="J804" s="1"/>
      <c r="K804" s="7" t="e">
        <f>RANK(W804,(W804:Y804,Z804:AN804))</f>
        <v>#N/A</v>
      </c>
      <c r="L804" s="7" t="e">
        <f>RANK(X804,(W804:Y804,Z804:AN804))</f>
        <v>#N/A</v>
      </c>
      <c r="M804" s="7">
        <f>IF(Y804&gt;0,RANK(Y804,(W804:Y804,Z804:AN804)),0)</f>
        <v>0</v>
      </c>
      <c r="N804" s="7"/>
      <c r="O804" s="1" t="e">
        <f t="shared" si="601"/>
        <v>#NUM!</v>
      </c>
      <c r="P804" s="2" t="e">
        <f t="shared" si="602"/>
        <v>#NUM!</v>
      </c>
      <c r="Q804" s="2"/>
      <c r="R804" s="2" t="str">
        <f t="shared" si="603"/>
        <v>-</v>
      </c>
      <c r="S804" s="2" t="str">
        <f t="shared" si="604"/>
        <v>-</v>
      </c>
      <c r="T804" s="2" t="str">
        <f t="shared" si="605"/>
        <v>-</v>
      </c>
      <c r="U804" s="2" t="str">
        <f t="shared" si="606"/>
        <v>-</v>
      </c>
      <c r="V804" s="2" t="str">
        <f t="shared" si="607"/>
        <v>-</v>
      </c>
      <c r="W804" s="48"/>
      <c r="X804" s="48"/>
      <c r="Y804" s="48"/>
      <c r="Z804" s="48"/>
      <c r="AA804" s="48"/>
      <c r="AB804" s="48"/>
      <c r="AC804" s="48"/>
      <c r="AD804" s="48"/>
      <c r="AE804" s="48"/>
      <c r="AF804" s="48"/>
      <c r="AG804" s="48"/>
      <c r="AH804" s="48"/>
      <c r="AI804" s="48"/>
      <c r="AJ804" s="48"/>
      <c r="AK804" s="48"/>
      <c r="AL804" s="48"/>
      <c r="AM804" s="48"/>
      <c r="AN804" s="48"/>
      <c r="AO804" s="55"/>
      <c r="AP804" s="55"/>
      <c r="AQ804" s="53"/>
      <c r="AR804" s="55"/>
      <c r="AS804" s="55"/>
      <c r="AT804" s="53"/>
      <c r="AU804" s="53"/>
      <c r="AV804" s="53"/>
      <c r="AW804" s="53"/>
      <c r="AX804" s="9"/>
      <c r="AY804" t="str">
        <f t="shared" si="608"/>
        <v>Broward CD17</v>
      </c>
      <c r="AZ804" s="9"/>
      <c r="BA804" s="9">
        <v>17</v>
      </c>
      <c r="BB804" s="65"/>
      <c r="BC804" s="91">
        <v>12</v>
      </c>
      <c r="BD804" s="93"/>
      <c r="BE804">
        <v>12011</v>
      </c>
      <c r="BF804">
        <f t="shared" si="609"/>
        <v>1201117</v>
      </c>
      <c r="BH804" t="s">
        <v>3387</v>
      </c>
    </row>
    <row r="805" spans="1:60">
      <c r="A805" s="9" t="s">
        <v>870</v>
      </c>
      <c r="B805" s="9" t="s">
        <v>639</v>
      </c>
      <c r="C805" s="1">
        <f t="shared" si="600"/>
        <v>0</v>
      </c>
      <c r="D805" s="1"/>
      <c r="E805" s="1"/>
      <c r="F805" s="1"/>
      <c r="G805" s="1"/>
      <c r="H805" s="1"/>
      <c r="I805" s="1"/>
      <c r="J805" s="1"/>
      <c r="K805" s="7" t="e">
        <f>RANK(W805,(W805:Y805,Z805:AN805))</f>
        <v>#N/A</v>
      </c>
      <c r="L805" s="7" t="e">
        <f>RANK(X805,(W805:Y805,Z805:AN805))</f>
        <v>#N/A</v>
      </c>
      <c r="M805" s="7">
        <f>IF(Y805&gt;0,RANK(Y805,(W805:Y805,Z805:AN805)),0)</f>
        <v>0</v>
      </c>
      <c r="N805" s="7"/>
      <c r="O805" s="1" t="e">
        <f t="shared" si="601"/>
        <v>#NUM!</v>
      </c>
      <c r="P805" s="2" t="e">
        <f t="shared" si="602"/>
        <v>#NUM!</v>
      </c>
      <c r="Q805" s="2"/>
      <c r="R805" s="2" t="str">
        <f t="shared" si="603"/>
        <v>-</v>
      </c>
      <c r="S805" s="2" t="str">
        <f t="shared" si="604"/>
        <v>-</v>
      </c>
      <c r="T805" s="2" t="str">
        <f t="shared" si="605"/>
        <v>-</v>
      </c>
      <c r="U805" s="2" t="str">
        <f t="shared" si="606"/>
        <v>-</v>
      </c>
      <c r="V805" s="2" t="str">
        <f t="shared" si="607"/>
        <v>-</v>
      </c>
      <c r="W805" s="48"/>
      <c r="X805" s="48"/>
      <c r="Y805" s="48"/>
      <c r="Z805" s="48"/>
      <c r="AA805" s="48"/>
      <c r="AB805" s="48"/>
      <c r="AC805" s="48"/>
      <c r="AD805" s="48"/>
      <c r="AE805" s="48"/>
      <c r="AF805" s="48"/>
      <c r="AG805" s="48"/>
      <c r="AH805" s="48"/>
      <c r="AI805" s="48"/>
      <c r="AJ805" s="48"/>
      <c r="AK805" s="48"/>
      <c r="AL805" s="48"/>
      <c r="AM805" s="48"/>
      <c r="AN805" s="48"/>
      <c r="AO805" s="55"/>
      <c r="AP805" s="55"/>
      <c r="AQ805" s="53"/>
      <c r="AR805" s="55"/>
      <c r="AS805" s="55"/>
      <c r="AT805" s="53"/>
      <c r="AU805" s="53"/>
      <c r="AV805" s="53"/>
      <c r="AW805" s="53"/>
      <c r="AX805" s="9"/>
      <c r="AY805" t="str">
        <f t="shared" si="608"/>
        <v>Broward CD19</v>
      </c>
      <c r="AZ805" s="9"/>
      <c r="BA805" s="9">
        <v>19</v>
      </c>
      <c r="BB805" s="65"/>
      <c r="BC805" s="91">
        <v>12</v>
      </c>
      <c r="BD805" s="93"/>
      <c r="BE805">
        <v>12011</v>
      </c>
      <c r="BF805">
        <f t="shared" si="609"/>
        <v>1201119</v>
      </c>
      <c r="BH805" t="s">
        <v>3387</v>
      </c>
    </row>
    <row r="806" spans="1:60">
      <c r="A806" s="9" t="s">
        <v>870</v>
      </c>
      <c r="B806" s="9" t="s">
        <v>639</v>
      </c>
      <c r="C806" s="1">
        <f t="shared" si="600"/>
        <v>0</v>
      </c>
      <c r="D806" s="1"/>
      <c r="E806" s="1"/>
      <c r="F806" s="1"/>
      <c r="G806" s="1"/>
      <c r="H806" s="1"/>
      <c r="I806" s="1"/>
      <c r="J806" s="1"/>
      <c r="K806" s="7" t="e">
        <f>RANK(W806,(W806:Y806,Z806:AN806))</f>
        <v>#N/A</v>
      </c>
      <c r="L806" s="7" t="e">
        <f>RANK(X806,(W806:Y806,Z806:AN806))</f>
        <v>#N/A</v>
      </c>
      <c r="M806" s="7">
        <f>IF(Y806&gt;0,RANK(Y806,(W806:Y806,Z806:AN806)),0)</f>
        <v>0</v>
      </c>
      <c r="N806" s="7"/>
      <c r="O806" s="1" t="e">
        <f t="shared" si="601"/>
        <v>#NUM!</v>
      </c>
      <c r="P806" s="2" t="e">
        <f t="shared" si="602"/>
        <v>#NUM!</v>
      </c>
      <c r="Q806" s="2"/>
      <c r="R806" s="2" t="str">
        <f t="shared" si="603"/>
        <v>-</v>
      </c>
      <c r="S806" s="2" t="str">
        <f t="shared" si="604"/>
        <v>-</v>
      </c>
      <c r="T806" s="2" t="str">
        <f t="shared" si="605"/>
        <v>-</v>
      </c>
      <c r="U806" s="2" t="str">
        <f t="shared" si="606"/>
        <v>-</v>
      </c>
      <c r="V806" s="2" t="str">
        <f t="shared" si="607"/>
        <v>-</v>
      </c>
      <c r="W806" s="48"/>
      <c r="X806" s="48"/>
      <c r="Y806" s="48"/>
      <c r="Z806" s="48"/>
      <c r="AA806" s="48"/>
      <c r="AB806" s="48"/>
      <c r="AC806" s="48"/>
      <c r="AD806" s="48"/>
      <c r="AE806" s="48"/>
      <c r="AF806" s="48"/>
      <c r="AG806" s="48"/>
      <c r="AH806" s="48"/>
      <c r="AI806" s="48"/>
      <c r="AJ806" s="48"/>
      <c r="AK806" s="48"/>
      <c r="AL806" s="48"/>
      <c r="AM806" s="48"/>
      <c r="AN806" s="48"/>
      <c r="AO806" s="55"/>
      <c r="AP806" s="55"/>
      <c r="AQ806" s="53"/>
      <c r="AR806" s="55"/>
      <c r="AS806" s="55"/>
      <c r="AT806" s="53"/>
      <c r="AU806" s="53"/>
      <c r="AV806" s="53"/>
      <c r="AW806" s="53"/>
      <c r="AX806" s="9"/>
      <c r="AY806" t="str">
        <f t="shared" si="608"/>
        <v>Broward CD20</v>
      </c>
      <c r="AZ806" s="9"/>
      <c r="BA806" s="9">
        <v>20</v>
      </c>
      <c r="BB806" s="65"/>
      <c r="BC806" s="91">
        <v>12</v>
      </c>
      <c r="BD806" s="93"/>
      <c r="BE806">
        <v>12011</v>
      </c>
      <c r="BF806">
        <f t="shared" si="609"/>
        <v>1201120</v>
      </c>
      <c r="BH806" t="s">
        <v>3387</v>
      </c>
    </row>
    <row r="807" spans="1:60">
      <c r="A807" s="9" t="s">
        <v>870</v>
      </c>
      <c r="B807" s="9" t="s">
        <v>639</v>
      </c>
      <c r="C807" s="1">
        <f t="shared" si="600"/>
        <v>0</v>
      </c>
      <c r="D807" s="1"/>
      <c r="E807" s="1"/>
      <c r="F807" s="1"/>
      <c r="G807" s="1"/>
      <c r="H807" s="1"/>
      <c r="I807" s="1"/>
      <c r="J807" s="1"/>
      <c r="K807" s="7" t="e">
        <f>RANK(W807,(W807:Y807,Z807:AN807))</f>
        <v>#N/A</v>
      </c>
      <c r="L807" s="7" t="e">
        <f>RANK(X807,(W807:Y807,Z807:AN807))</f>
        <v>#N/A</v>
      </c>
      <c r="M807" s="7">
        <f>IF(Y807&gt;0,RANK(Y807,(W807:Y807,Z807:AN807)),0)</f>
        <v>0</v>
      </c>
      <c r="N807" s="7"/>
      <c r="O807" s="1" t="e">
        <f t="shared" si="601"/>
        <v>#NUM!</v>
      </c>
      <c r="P807" s="2" t="e">
        <f t="shared" si="602"/>
        <v>#NUM!</v>
      </c>
      <c r="Q807" s="2"/>
      <c r="R807" s="2" t="str">
        <f t="shared" si="603"/>
        <v>-</v>
      </c>
      <c r="S807" s="2" t="str">
        <f t="shared" si="604"/>
        <v>-</v>
      </c>
      <c r="T807" s="2" t="str">
        <f t="shared" si="605"/>
        <v>-</v>
      </c>
      <c r="U807" s="2" t="str">
        <f t="shared" si="606"/>
        <v>-</v>
      </c>
      <c r="V807" s="2" t="str">
        <f t="shared" si="607"/>
        <v>-</v>
      </c>
      <c r="W807" s="48"/>
      <c r="X807" s="48"/>
      <c r="Y807" s="48"/>
      <c r="Z807" s="48"/>
      <c r="AA807" s="48"/>
      <c r="AB807" s="48"/>
      <c r="AC807" s="48"/>
      <c r="AD807" s="48"/>
      <c r="AE807" s="48"/>
      <c r="AF807" s="48"/>
      <c r="AG807" s="48"/>
      <c r="AH807" s="48"/>
      <c r="AI807" s="48"/>
      <c r="AJ807" s="48"/>
      <c r="AK807" s="48"/>
      <c r="AL807" s="48"/>
      <c r="AM807" s="48"/>
      <c r="AN807" s="48"/>
      <c r="AO807" s="55"/>
      <c r="AP807" s="55"/>
      <c r="AQ807" s="53"/>
      <c r="AR807" s="55"/>
      <c r="AS807" s="55"/>
      <c r="AT807" s="53"/>
      <c r="AU807" s="53"/>
      <c r="AV807" s="53"/>
      <c r="AW807" s="53"/>
      <c r="AX807" s="9"/>
      <c r="AY807" t="str">
        <f t="shared" si="608"/>
        <v>Broward CD21</v>
      </c>
      <c r="AZ807" s="9"/>
      <c r="BA807" s="9">
        <v>21</v>
      </c>
      <c r="BB807" s="65"/>
      <c r="BC807" s="91">
        <v>12</v>
      </c>
      <c r="BD807" s="93"/>
      <c r="BE807">
        <v>12011</v>
      </c>
      <c r="BF807">
        <f t="shared" si="609"/>
        <v>1201121</v>
      </c>
      <c r="BH807" t="s">
        <v>3387</v>
      </c>
    </row>
    <row r="808" spans="1:60">
      <c r="A808" s="9" t="s">
        <v>870</v>
      </c>
      <c r="B808" s="9" t="s">
        <v>639</v>
      </c>
      <c r="C808" s="1">
        <f t="shared" si="600"/>
        <v>0</v>
      </c>
      <c r="D808" s="1"/>
      <c r="E808" s="1"/>
      <c r="F808" s="1"/>
      <c r="G808" s="1"/>
      <c r="H808" s="1"/>
      <c r="I808" s="1"/>
      <c r="J808" s="1"/>
      <c r="K808" s="7" t="e">
        <f>RANK(W808,(W808:Y808,Z808:AN808))</f>
        <v>#N/A</v>
      </c>
      <c r="L808" s="7" t="e">
        <f>RANK(X808,(W808:Y808,Z808:AN808))</f>
        <v>#N/A</v>
      </c>
      <c r="M808" s="7">
        <f>IF(Y808&gt;0,RANK(Y808,(W808:Y808,Z808:AN808)),0)</f>
        <v>0</v>
      </c>
      <c r="N808" s="7"/>
      <c r="O808" s="1" t="e">
        <f t="shared" si="601"/>
        <v>#NUM!</v>
      </c>
      <c r="P808" s="2" t="e">
        <f t="shared" si="602"/>
        <v>#NUM!</v>
      </c>
      <c r="Q808" s="2"/>
      <c r="R808" s="2" t="str">
        <f t="shared" si="603"/>
        <v>-</v>
      </c>
      <c r="S808" s="2" t="str">
        <f t="shared" si="604"/>
        <v>-</v>
      </c>
      <c r="T808" s="2" t="str">
        <f t="shared" si="605"/>
        <v>-</v>
      </c>
      <c r="U808" s="2" t="str">
        <f t="shared" si="606"/>
        <v>-</v>
      </c>
      <c r="V808" s="2" t="str">
        <f t="shared" si="607"/>
        <v>-</v>
      </c>
      <c r="W808" s="48"/>
      <c r="X808" s="48"/>
      <c r="Y808" s="48"/>
      <c r="Z808" s="48"/>
      <c r="AA808" s="48"/>
      <c r="AB808" s="48"/>
      <c r="AC808" s="48"/>
      <c r="AD808" s="48"/>
      <c r="AE808" s="48"/>
      <c r="AF808" s="48"/>
      <c r="AG808" s="48"/>
      <c r="AH808" s="48"/>
      <c r="AI808" s="48"/>
      <c r="AJ808" s="48"/>
      <c r="AK808" s="48"/>
      <c r="AL808" s="48"/>
      <c r="AM808" s="48"/>
      <c r="AN808" s="48"/>
      <c r="AO808" s="55"/>
      <c r="AP808" s="55"/>
      <c r="AQ808" s="53"/>
      <c r="AR808" s="55"/>
      <c r="AS808" s="55"/>
      <c r="AT808" s="53"/>
      <c r="AU808" s="53"/>
      <c r="AV808" s="53"/>
      <c r="AW808" s="53"/>
      <c r="AX808" s="9"/>
      <c r="AY808" t="str">
        <f t="shared" si="608"/>
        <v>Broward CD22</v>
      </c>
      <c r="AZ808" s="9"/>
      <c r="BA808">
        <v>22</v>
      </c>
      <c r="BB808" s="65"/>
      <c r="BC808" s="91">
        <v>12</v>
      </c>
      <c r="BD808" s="93"/>
      <c r="BE808">
        <v>12011</v>
      </c>
      <c r="BF808">
        <f t="shared" si="609"/>
        <v>1201122</v>
      </c>
      <c r="BH808" t="s">
        <v>3387</v>
      </c>
    </row>
    <row r="809" spans="1:60">
      <c r="A809" s="9" t="s">
        <v>870</v>
      </c>
      <c r="B809" s="9" t="s">
        <v>639</v>
      </c>
      <c r="C809" s="1">
        <f t="shared" ref="C809:C862" si="610">SUM(W809:AN809)</f>
        <v>0</v>
      </c>
      <c r="D809" s="1"/>
      <c r="E809" s="1"/>
      <c r="F809" s="1"/>
      <c r="G809" s="1"/>
      <c r="H809" s="1"/>
      <c r="I809" s="1"/>
      <c r="J809" s="1"/>
      <c r="K809" s="7" t="e">
        <f>RANK(W809,(W809:Y809,Z809:AN809))</f>
        <v>#N/A</v>
      </c>
      <c r="L809" s="7" t="e">
        <f>RANK(X809,(W809:Y809,Z809:AN809))</f>
        <v>#N/A</v>
      </c>
      <c r="M809" s="7">
        <f>IF(Y809&gt;0,RANK(Y809,(W809:Y809,Z809:AN809)),0)</f>
        <v>0</v>
      </c>
      <c r="N809" s="7"/>
      <c r="O809" s="1" t="e">
        <f t="shared" si="601"/>
        <v>#NUM!</v>
      </c>
      <c r="P809" s="2" t="e">
        <f t="shared" ref="P809:P862" si="611">O809/C809</f>
        <v>#NUM!</v>
      </c>
      <c r="Q809" s="2"/>
      <c r="R809" s="2" t="str">
        <f t="shared" ref="R809:R862" si="612">IF($C809=0,"-",W809/$C809)</f>
        <v>-</v>
      </c>
      <c r="S809" s="2" t="str">
        <f t="shared" ref="S809:S862" si="613">IF($C809=0,"-",X809/$C809)</f>
        <v>-</v>
      </c>
      <c r="T809" s="2" t="str">
        <f t="shared" ref="T809:T862" si="614">IF($C809=0,"-",Y809/$C809)</f>
        <v>-</v>
      </c>
      <c r="U809" s="2" t="str">
        <f t="shared" ref="U809:U862" si="615">IF($C809=0,"-",Z809/$C809)</f>
        <v>-</v>
      </c>
      <c r="V809" s="2" t="str">
        <f t="shared" ref="V809:V862" si="616">IF(C809=0,"-",(1-R809-S809-T809-U809))</f>
        <v>-</v>
      </c>
      <c r="W809" s="48"/>
      <c r="X809" s="48"/>
      <c r="Y809" s="48"/>
      <c r="Z809" s="48"/>
      <c r="AA809" s="48"/>
      <c r="AB809" s="48"/>
      <c r="AC809" s="48"/>
      <c r="AD809" s="48"/>
      <c r="AE809" s="48"/>
      <c r="AF809" s="48"/>
      <c r="AG809" s="48"/>
      <c r="AH809" s="48"/>
      <c r="AI809" s="48"/>
      <c r="AJ809" s="48"/>
      <c r="AK809" s="48"/>
      <c r="AL809" s="48"/>
      <c r="AM809" s="48"/>
      <c r="AN809" s="48"/>
      <c r="AO809" s="55"/>
      <c r="AP809" s="55"/>
      <c r="AQ809" s="53"/>
      <c r="AR809" s="55"/>
      <c r="AS809" s="55"/>
      <c r="AT809" s="53"/>
      <c r="AU809" s="53"/>
      <c r="AV809" s="53"/>
      <c r="AW809" s="53"/>
      <c r="AX809" s="9"/>
      <c r="AY809" t="str">
        <f t="shared" si="608"/>
        <v>Broward CD23</v>
      </c>
      <c r="AZ809" s="9"/>
      <c r="BA809">
        <v>23</v>
      </c>
      <c r="BB809" s="65"/>
      <c r="BC809" s="91">
        <v>12</v>
      </c>
      <c r="BD809" s="93"/>
      <c r="BE809">
        <v>12011</v>
      </c>
      <c r="BF809">
        <f t="shared" si="609"/>
        <v>1201123</v>
      </c>
      <c r="BH809" t="s">
        <v>3387</v>
      </c>
    </row>
    <row r="810" spans="1:60">
      <c r="A810" s="9" t="s">
        <v>1929</v>
      </c>
      <c r="B810" s="9" t="s">
        <v>639</v>
      </c>
      <c r="C810" s="1">
        <f t="shared" si="610"/>
        <v>0</v>
      </c>
      <c r="D810" s="1"/>
      <c r="E810" s="1"/>
      <c r="F810" s="1"/>
      <c r="G810" s="1"/>
      <c r="H810" s="1"/>
      <c r="I810" s="1"/>
      <c r="J810" s="1"/>
      <c r="K810" s="7" t="e">
        <f>RANK(W810,(W810:Y810,Z810:AN810))</f>
        <v>#N/A</v>
      </c>
      <c r="L810" s="7" t="e">
        <f>RANK(X810,(W810:Y810,Z810:AN810))</f>
        <v>#N/A</v>
      </c>
      <c r="M810" s="7">
        <f>IF(Y810&gt;0,RANK(Y810,(W810:Y810,Z810:AN810)),0)</f>
        <v>0</v>
      </c>
      <c r="N810" s="7"/>
      <c r="O810" s="1" t="e">
        <f t="shared" si="601"/>
        <v>#NUM!</v>
      </c>
      <c r="P810" s="2" t="e">
        <f t="shared" si="611"/>
        <v>#NUM!</v>
      </c>
      <c r="Q810" s="2"/>
      <c r="R810" s="2" t="str">
        <f t="shared" si="612"/>
        <v>-</v>
      </c>
      <c r="S810" s="2" t="str">
        <f t="shared" si="613"/>
        <v>-</v>
      </c>
      <c r="T810" s="2" t="str">
        <f t="shared" si="614"/>
        <v>-</v>
      </c>
      <c r="U810" s="2" t="str">
        <f t="shared" si="615"/>
        <v>-</v>
      </c>
      <c r="V810" s="2" t="str">
        <f t="shared" si="616"/>
        <v>-</v>
      </c>
      <c r="W810" s="48"/>
      <c r="X810" s="48"/>
      <c r="Y810" s="48"/>
      <c r="Z810" s="48"/>
      <c r="AA810" s="48"/>
      <c r="AB810" s="48"/>
      <c r="AC810" s="48"/>
      <c r="AD810" s="48"/>
      <c r="AE810" s="48"/>
      <c r="AF810" s="48"/>
      <c r="AG810" s="48"/>
      <c r="AH810" s="48"/>
      <c r="AI810" s="48"/>
      <c r="AJ810" s="48"/>
      <c r="AK810" s="48"/>
      <c r="AL810" s="48"/>
      <c r="AM810" s="48"/>
      <c r="AN810" s="48"/>
      <c r="AO810" s="55"/>
      <c r="AP810" s="55"/>
      <c r="AQ810" s="53"/>
      <c r="AR810" s="55"/>
      <c r="AS810" s="55"/>
      <c r="AT810" s="53"/>
      <c r="AU810" s="53"/>
      <c r="AV810" s="53"/>
      <c r="AW810" s="53"/>
      <c r="AX810" s="9"/>
      <c r="AY810" t="str">
        <f t="shared" si="608"/>
        <v>Charlotte CD13</v>
      </c>
      <c r="AZ810" s="9"/>
      <c r="BA810">
        <v>13</v>
      </c>
      <c r="BB810" s="65"/>
      <c r="BC810" s="91">
        <v>12</v>
      </c>
      <c r="BD810" s="93"/>
      <c r="BE810">
        <v>12015</v>
      </c>
      <c r="BF810">
        <f t="shared" si="609"/>
        <v>1201513</v>
      </c>
      <c r="BH810" t="s">
        <v>3387</v>
      </c>
    </row>
    <row r="811" spans="1:60">
      <c r="A811" s="9" t="s">
        <v>1929</v>
      </c>
      <c r="B811" s="9" t="s">
        <v>639</v>
      </c>
      <c r="C811" s="1">
        <f t="shared" si="610"/>
        <v>0</v>
      </c>
      <c r="D811" s="1"/>
      <c r="E811" s="1"/>
      <c r="F811" s="1"/>
      <c r="G811" s="1"/>
      <c r="H811" s="1"/>
      <c r="I811" s="1"/>
      <c r="J811" s="1"/>
      <c r="K811" s="7" t="e">
        <f>RANK(W811,(W811:Y811,Z811:AN811))</f>
        <v>#N/A</v>
      </c>
      <c r="L811" s="7" t="e">
        <f>RANK(X811,(W811:Y811,Z811:AN811))</f>
        <v>#N/A</v>
      </c>
      <c r="M811" s="7">
        <f>IF(Y811&gt;0,RANK(Y811,(W811:Y811,Z811:AN811)),0)</f>
        <v>0</v>
      </c>
      <c r="N811" s="7"/>
      <c r="O811" s="1" t="e">
        <f t="shared" si="601"/>
        <v>#NUM!</v>
      </c>
      <c r="P811" s="2" t="e">
        <f t="shared" si="611"/>
        <v>#NUM!</v>
      </c>
      <c r="Q811" s="2"/>
      <c r="R811" s="2" t="str">
        <f t="shared" si="612"/>
        <v>-</v>
      </c>
      <c r="S811" s="2" t="str">
        <f t="shared" si="613"/>
        <v>-</v>
      </c>
      <c r="T811" s="2" t="str">
        <f t="shared" si="614"/>
        <v>-</v>
      </c>
      <c r="U811" s="2" t="str">
        <f t="shared" si="615"/>
        <v>-</v>
      </c>
      <c r="V811" s="2" t="str">
        <f t="shared" si="616"/>
        <v>-</v>
      </c>
      <c r="W811" s="48"/>
      <c r="X811" s="48"/>
      <c r="Y811" s="48"/>
      <c r="Z811" s="48"/>
      <c r="AA811" s="48"/>
      <c r="AB811" s="48"/>
      <c r="AC811" s="48"/>
      <c r="AD811" s="48"/>
      <c r="AE811" s="48"/>
      <c r="AF811" s="48"/>
      <c r="AG811" s="48"/>
      <c r="AH811" s="48"/>
      <c r="AI811" s="48"/>
      <c r="AJ811" s="48"/>
      <c r="AK811" s="48"/>
      <c r="AL811" s="48"/>
      <c r="AM811" s="48"/>
      <c r="AN811" s="48"/>
      <c r="AO811" s="55"/>
      <c r="AP811" s="55"/>
      <c r="AQ811" s="53"/>
      <c r="AR811" s="55"/>
      <c r="AS811" s="55"/>
      <c r="AT811" s="53"/>
      <c r="AU811" s="53"/>
      <c r="AV811" s="53"/>
      <c r="AW811" s="53"/>
      <c r="AX811" s="9"/>
      <c r="AY811" t="str">
        <f t="shared" si="608"/>
        <v>Charlotte CD14</v>
      </c>
      <c r="AZ811" s="9"/>
      <c r="BA811">
        <v>14</v>
      </c>
      <c r="BB811" s="65"/>
      <c r="BC811" s="91">
        <v>12</v>
      </c>
      <c r="BD811" s="93"/>
      <c r="BE811">
        <v>12015</v>
      </c>
      <c r="BF811">
        <f t="shared" si="609"/>
        <v>1201514</v>
      </c>
      <c r="BH811" t="s">
        <v>3387</v>
      </c>
    </row>
    <row r="812" spans="1:60">
      <c r="A812" s="9" t="s">
        <v>1929</v>
      </c>
      <c r="B812" s="9" t="s">
        <v>639</v>
      </c>
      <c r="C812" s="1">
        <f t="shared" si="610"/>
        <v>0</v>
      </c>
      <c r="D812" s="1"/>
      <c r="E812" s="1"/>
      <c r="F812" s="1"/>
      <c r="G812" s="1"/>
      <c r="H812" s="1"/>
      <c r="I812" s="1"/>
      <c r="J812" s="1"/>
      <c r="K812" s="7" t="e">
        <f>RANK(W812,(W812:Y812,Z812:AN812))</f>
        <v>#N/A</v>
      </c>
      <c r="L812" s="7" t="e">
        <f>RANK(X812,(W812:Y812,Z812:AN812))</f>
        <v>#N/A</v>
      </c>
      <c r="M812" s="7">
        <f>IF(Y812&gt;0,RANK(Y812,(W812:Y812,Z812:AN812)),0)</f>
        <v>0</v>
      </c>
      <c r="N812" s="7"/>
      <c r="O812" s="1" t="e">
        <f t="shared" si="601"/>
        <v>#NUM!</v>
      </c>
      <c r="P812" s="2" t="e">
        <f t="shared" si="611"/>
        <v>#NUM!</v>
      </c>
      <c r="Q812" s="2"/>
      <c r="R812" s="2" t="str">
        <f t="shared" si="612"/>
        <v>-</v>
      </c>
      <c r="S812" s="2" t="str">
        <f t="shared" si="613"/>
        <v>-</v>
      </c>
      <c r="T812" s="2" t="str">
        <f t="shared" si="614"/>
        <v>-</v>
      </c>
      <c r="U812" s="2" t="str">
        <f t="shared" si="615"/>
        <v>-</v>
      </c>
      <c r="V812" s="2" t="str">
        <f t="shared" si="616"/>
        <v>-</v>
      </c>
      <c r="W812" s="48"/>
      <c r="X812" s="48"/>
      <c r="Y812" s="48"/>
      <c r="Z812" s="48"/>
      <c r="AA812" s="48"/>
      <c r="AB812" s="48"/>
      <c r="AC812" s="48"/>
      <c r="AD812" s="48"/>
      <c r="AE812" s="48"/>
      <c r="AF812" s="48"/>
      <c r="AG812" s="48"/>
      <c r="AH812" s="48"/>
      <c r="AI812" s="48"/>
      <c r="AJ812" s="48"/>
      <c r="AK812" s="48"/>
      <c r="AL812" s="48"/>
      <c r="AM812" s="48"/>
      <c r="AN812" s="48"/>
      <c r="AO812" s="55"/>
      <c r="AP812" s="55"/>
      <c r="AQ812" s="53"/>
      <c r="AR812" s="55"/>
      <c r="AS812" s="55"/>
      <c r="AT812" s="53"/>
      <c r="AU812" s="53"/>
      <c r="AV812" s="53"/>
      <c r="AW812" s="53"/>
      <c r="AX812" s="9"/>
      <c r="AY812" t="str">
        <f t="shared" si="608"/>
        <v>Charlotte CD16</v>
      </c>
      <c r="AZ812" s="9"/>
      <c r="BA812">
        <v>16</v>
      </c>
      <c r="BB812" s="65"/>
      <c r="BC812" s="91">
        <v>12</v>
      </c>
      <c r="BD812" s="93"/>
      <c r="BE812">
        <v>12015</v>
      </c>
      <c r="BF812">
        <f t="shared" si="609"/>
        <v>1201516</v>
      </c>
      <c r="BH812" t="s">
        <v>3387</v>
      </c>
    </row>
    <row r="813" spans="1:60">
      <c r="A813" s="9" t="s">
        <v>1222</v>
      </c>
      <c r="B813" s="9" t="s">
        <v>639</v>
      </c>
      <c r="C813" s="1">
        <f t="shared" si="610"/>
        <v>0</v>
      </c>
      <c r="D813" s="1"/>
      <c r="E813" s="1"/>
      <c r="F813" s="1"/>
      <c r="G813" s="1"/>
      <c r="H813" s="1"/>
      <c r="I813" s="1"/>
      <c r="J813" s="1"/>
      <c r="K813" s="7" t="e">
        <f>RANK(W813,(W813:Y813,Z813:AN813))</f>
        <v>#N/A</v>
      </c>
      <c r="L813" s="7" t="e">
        <f>RANK(X813,(W813:Y813,Z813:AN813))</f>
        <v>#N/A</v>
      </c>
      <c r="M813" s="7">
        <f>IF(Y813&gt;0,RANK(Y813,(W813:Y813,Z813:AN813)),0)</f>
        <v>0</v>
      </c>
      <c r="N813" s="7"/>
      <c r="O813" s="1" t="e">
        <f t="shared" si="601"/>
        <v>#NUM!</v>
      </c>
      <c r="P813" s="2" t="e">
        <f t="shared" si="611"/>
        <v>#NUM!</v>
      </c>
      <c r="Q813" s="2"/>
      <c r="R813" s="2" t="str">
        <f t="shared" si="612"/>
        <v>-</v>
      </c>
      <c r="S813" s="2" t="str">
        <f t="shared" si="613"/>
        <v>-</v>
      </c>
      <c r="T813" s="2" t="str">
        <f t="shared" si="614"/>
        <v>-</v>
      </c>
      <c r="U813" s="2" t="str">
        <f t="shared" si="615"/>
        <v>-</v>
      </c>
      <c r="V813" s="2" t="str">
        <f t="shared" si="616"/>
        <v>-</v>
      </c>
      <c r="W813" s="48"/>
      <c r="X813" s="48"/>
      <c r="Y813" s="48"/>
      <c r="Z813" s="48"/>
      <c r="AA813" s="48"/>
      <c r="AB813" s="48"/>
      <c r="AC813" s="48"/>
      <c r="AD813" s="48"/>
      <c r="AE813" s="48"/>
      <c r="AF813" s="48"/>
      <c r="AG813" s="48"/>
      <c r="AH813" s="48"/>
      <c r="AI813" s="48"/>
      <c r="AJ813" s="48"/>
      <c r="AK813" s="48"/>
      <c r="AL813" s="48"/>
      <c r="AM813" s="48"/>
      <c r="AN813" s="48"/>
      <c r="AO813" s="55"/>
      <c r="AP813" s="55"/>
      <c r="AQ813" s="53"/>
      <c r="AR813" s="55"/>
      <c r="AS813" s="55"/>
      <c r="AT813" s="53"/>
      <c r="AU813" s="53"/>
      <c r="AV813" s="53"/>
      <c r="AW813" s="53"/>
      <c r="AX813" s="9"/>
      <c r="AY813" t="str">
        <f t="shared" si="608"/>
        <v>Clay CD3</v>
      </c>
      <c r="AZ813" s="9"/>
      <c r="BA813">
        <v>3</v>
      </c>
      <c r="BB813" s="65"/>
      <c r="BC813" s="91">
        <v>12</v>
      </c>
      <c r="BD813" s="93"/>
      <c r="BE813">
        <v>12019</v>
      </c>
      <c r="BF813">
        <f t="shared" si="609"/>
        <v>1201903</v>
      </c>
      <c r="BH813" t="s">
        <v>3387</v>
      </c>
    </row>
    <row r="814" spans="1:60">
      <c r="A814" s="9" t="s">
        <v>1222</v>
      </c>
      <c r="B814" s="9" t="s">
        <v>639</v>
      </c>
      <c r="C814" s="1">
        <f t="shared" si="610"/>
        <v>0</v>
      </c>
      <c r="D814" s="1"/>
      <c r="E814" s="1"/>
      <c r="F814" s="1"/>
      <c r="G814" s="1"/>
      <c r="H814" s="1"/>
      <c r="I814" s="1"/>
      <c r="J814" s="1"/>
      <c r="K814" s="7" t="e">
        <f>RANK(W814,(W814:Y814,Z814:AN814))</f>
        <v>#N/A</v>
      </c>
      <c r="L814" s="7" t="e">
        <f>RANK(X814,(W814:Y814,Z814:AN814))</f>
        <v>#N/A</v>
      </c>
      <c r="M814" s="7">
        <f>IF(Y814&gt;0,RANK(Y814,(W814:Y814,Z814:AN814)),0)</f>
        <v>0</v>
      </c>
      <c r="N814" s="7"/>
      <c r="O814" s="1" t="e">
        <f t="shared" si="601"/>
        <v>#NUM!</v>
      </c>
      <c r="P814" s="2" t="e">
        <f t="shared" si="611"/>
        <v>#NUM!</v>
      </c>
      <c r="Q814" s="2"/>
      <c r="R814" s="2" t="str">
        <f t="shared" si="612"/>
        <v>-</v>
      </c>
      <c r="S814" s="2" t="str">
        <f t="shared" si="613"/>
        <v>-</v>
      </c>
      <c r="T814" s="2" t="str">
        <f t="shared" si="614"/>
        <v>-</v>
      </c>
      <c r="U814" s="2" t="str">
        <f t="shared" si="615"/>
        <v>-</v>
      </c>
      <c r="V814" s="2" t="str">
        <f t="shared" si="616"/>
        <v>-</v>
      </c>
      <c r="W814" s="48"/>
      <c r="X814" s="48"/>
      <c r="Y814" s="48"/>
      <c r="Z814" s="48"/>
      <c r="AA814" s="48"/>
      <c r="AB814" s="48"/>
      <c r="AC814" s="48"/>
      <c r="AD814" s="48"/>
      <c r="AE814" s="48"/>
      <c r="AF814" s="48"/>
      <c r="AG814" s="48"/>
      <c r="AH814" s="48"/>
      <c r="AI814" s="48"/>
      <c r="AJ814" s="48"/>
      <c r="AK814" s="48"/>
      <c r="AL814" s="48"/>
      <c r="AM814" s="48"/>
      <c r="AN814" s="48"/>
      <c r="AO814" s="55"/>
      <c r="AP814" s="55"/>
      <c r="AQ814" s="53"/>
      <c r="AR814" s="55"/>
      <c r="AS814" s="55"/>
      <c r="AT814" s="53"/>
      <c r="AU814" s="53"/>
      <c r="AV814" s="53"/>
      <c r="AW814" s="53"/>
      <c r="AX814" s="9"/>
      <c r="AY814" t="str">
        <f t="shared" si="608"/>
        <v>Clay CD6</v>
      </c>
      <c r="AZ814" s="9"/>
      <c r="BA814">
        <v>6</v>
      </c>
      <c r="BB814" s="65"/>
      <c r="BC814" s="91">
        <v>12</v>
      </c>
      <c r="BD814" s="93"/>
      <c r="BE814">
        <v>12019</v>
      </c>
      <c r="BF814">
        <f t="shared" si="609"/>
        <v>1201906</v>
      </c>
      <c r="BH814" t="s">
        <v>3387</v>
      </c>
    </row>
    <row r="815" spans="1:60">
      <c r="A815" s="9" t="s">
        <v>3247</v>
      </c>
      <c r="B815" s="9" t="s">
        <v>639</v>
      </c>
      <c r="C815" s="1">
        <f t="shared" si="610"/>
        <v>0</v>
      </c>
      <c r="D815" s="1"/>
      <c r="E815" s="1"/>
      <c r="F815" s="1"/>
      <c r="G815" s="1"/>
      <c r="H815" s="1"/>
      <c r="I815" s="1"/>
      <c r="J815" s="1"/>
      <c r="K815" s="7" t="e">
        <f>RANK(W815,(W815:Y815,Z815:AN815))</f>
        <v>#N/A</v>
      </c>
      <c r="L815" s="7" t="e">
        <f>RANK(X815,(W815:Y815,Z815:AN815))</f>
        <v>#N/A</v>
      </c>
      <c r="M815" s="7">
        <f>IF(Y815&gt;0,RANK(Y815,(W815:Y815,Z815:AN815)),0)</f>
        <v>0</v>
      </c>
      <c r="N815" s="7"/>
      <c r="O815" s="1" t="e">
        <f t="shared" si="601"/>
        <v>#NUM!</v>
      </c>
      <c r="P815" s="2" t="e">
        <f t="shared" si="611"/>
        <v>#NUM!</v>
      </c>
      <c r="Q815" s="2"/>
      <c r="R815" s="2" t="str">
        <f t="shared" si="612"/>
        <v>-</v>
      </c>
      <c r="S815" s="2" t="str">
        <f t="shared" si="613"/>
        <v>-</v>
      </c>
      <c r="T815" s="2" t="str">
        <f t="shared" si="614"/>
        <v>-</v>
      </c>
      <c r="U815" s="2" t="str">
        <f t="shared" si="615"/>
        <v>-</v>
      </c>
      <c r="V815" s="2" t="str">
        <f t="shared" si="616"/>
        <v>-</v>
      </c>
      <c r="W815" s="48"/>
      <c r="X815" s="48"/>
      <c r="Y815" s="48"/>
      <c r="Z815" s="48"/>
      <c r="AA815" s="48"/>
      <c r="AB815" s="48"/>
      <c r="AC815" s="48"/>
      <c r="AD815" s="48"/>
      <c r="AE815" s="48"/>
      <c r="AF815" s="48"/>
      <c r="AG815" s="48"/>
      <c r="AH815" s="48"/>
      <c r="AI815" s="48"/>
      <c r="AJ815" s="48"/>
      <c r="AK815" s="48"/>
      <c r="AL815" s="48"/>
      <c r="AM815" s="48"/>
      <c r="AN815" s="48"/>
      <c r="AO815" s="55"/>
      <c r="AP815" s="55"/>
      <c r="AQ815" s="53"/>
      <c r="AR815" s="55"/>
      <c r="AS815" s="55"/>
      <c r="AT815" s="53"/>
      <c r="AU815" s="53"/>
      <c r="AV815" s="53"/>
      <c r="AW815" s="53"/>
      <c r="AX815" s="9"/>
      <c r="AY815" t="str">
        <f t="shared" si="608"/>
        <v>Collier CD14</v>
      </c>
      <c r="AZ815" s="9"/>
      <c r="BA815">
        <v>14</v>
      </c>
      <c r="BB815" s="65"/>
      <c r="BC815" s="91">
        <v>12</v>
      </c>
      <c r="BD815" s="93"/>
      <c r="BE815">
        <v>12021</v>
      </c>
      <c r="BF815">
        <f t="shared" si="609"/>
        <v>1202114</v>
      </c>
      <c r="BH815" t="s">
        <v>3387</v>
      </c>
    </row>
    <row r="816" spans="1:60">
      <c r="A816" s="9" t="s">
        <v>3247</v>
      </c>
      <c r="B816" s="9" t="s">
        <v>639</v>
      </c>
      <c r="C816" s="1">
        <f t="shared" si="610"/>
        <v>0</v>
      </c>
      <c r="D816" s="1"/>
      <c r="E816" s="1"/>
      <c r="F816" s="1"/>
      <c r="G816" s="1"/>
      <c r="H816" s="1"/>
      <c r="I816" s="1"/>
      <c r="J816" s="1"/>
      <c r="K816" s="7" t="e">
        <f>RANK(W816,(W816:Y816,Z816:AN816))</f>
        <v>#N/A</v>
      </c>
      <c r="L816" s="7" t="e">
        <f>RANK(X816,(W816:Y816,Z816:AN816))</f>
        <v>#N/A</v>
      </c>
      <c r="M816" s="7">
        <f>IF(Y816&gt;0,RANK(Y816,(W816:Y816,Z816:AN816)),0)</f>
        <v>0</v>
      </c>
      <c r="N816" s="7"/>
      <c r="O816" s="1" t="e">
        <f t="shared" si="601"/>
        <v>#NUM!</v>
      </c>
      <c r="P816" s="2" t="e">
        <f t="shared" si="611"/>
        <v>#NUM!</v>
      </c>
      <c r="Q816" s="2"/>
      <c r="R816" s="2" t="str">
        <f t="shared" si="612"/>
        <v>-</v>
      </c>
      <c r="S816" s="2" t="str">
        <f t="shared" si="613"/>
        <v>-</v>
      </c>
      <c r="T816" s="2" t="str">
        <f t="shared" si="614"/>
        <v>-</v>
      </c>
      <c r="U816" s="2" t="str">
        <f t="shared" si="615"/>
        <v>-</v>
      </c>
      <c r="V816" s="2" t="str">
        <f t="shared" si="616"/>
        <v>-</v>
      </c>
      <c r="W816" s="48"/>
      <c r="X816" s="48"/>
      <c r="Y816" s="48"/>
      <c r="Z816" s="48"/>
      <c r="AA816" s="48"/>
      <c r="AB816" s="48"/>
      <c r="AC816" s="48"/>
      <c r="AD816" s="48"/>
      <c r="AE816" s="48"/>
      <c r="AF816" s="48"/>
      <c r="AG816" s="48"/>
      <c r="AH816" s="48"/>
      <c r="AI816" s="48"/>
      <c r="AJ816" s="48"/>
      <c r="AK816" s="48"/>
      <c r="AL816" s="48"/>
      <c r="AM816" s="48"/>
      <c r="AN816" s="48"/>
      <c r="AO816" s="55"/>
      <c r="AP816" s="55"/>
      <c r="AQ816" s="53"/>
      <c r="AR816" s="55"/>
      <c r="AS816" s="55"/>
      <c r="AT816" s="53"/>
      <c r="AU816" s="53"/>
      <c r="AV816" s="53"/>
      <c r="AW816" s="53"/>
      <c r="AX816" s="9"/>
      <c r="AY816" t="str">
        <f t="shared" si="608"/>
        <v>Collier CD25</v>
      </c>
      <c r="AZ816" s="9"/>
      <c r="BA816">
        <v>25</v>
      </c>
      <c r="BB816" s="65"/>
      <c r="BC816" s="91">
        <v>12</v>
      </c>
      <c r="BD816" s="93"/>
      <c r="BE816">
        <v>12021</v>
      </c>
      <c r="BF816">
        <f t="shared" si="609"/>
        <v>1202125</v>
      </c>
      <c r="BH816" t="s">
        <v>3387</v>
      </c>
    </row>
    <row r="817" spans="1:60">
      <c r="A817" s="9" t="s">
        <v>3251</v>
      </c>
      <c r="B817" s="9" t="s">
        <v>639</v>
      </c>
      <c r="C817" s="1">
        <f t="shared" si="610"/>
        <v>0</v>
      </c>
      <c r="D817" s="1"/>
      <c r="E817" s="1"/>
      <c r="F817" s="1"/>
      <c r="G817" s="1"/>
      <c r="H817" s="1"/>
      <c r="I817" s="1"/>
      <c r="J817" s="1"/>
      <c r="K817" s="7" t="e">
        <f>RANK(W817,(W817:Y817,Z817:AN817))</f>
        <v>#N/A</v>
      </c>
      <c r="L817" s="7" t="e">
        <f>RANK(X817,(W817:Y817,Z817:AN817))</f>
        <v>#N/A</v>
      </c>
      <c r="M817" s="7">
        <f>IF(Y817&gt;0,RANK(Y817,(W817:Y817,Z817:AN817)),0)</f>
        <v>0</v>
      </c>
      <c r="N817" s="7"/>
      <c r="O817" s="1" t="e">
        <f t="shared" si="601"/>
        <v>#NUM!</v>
      </c>
      <c r="P817" s="2" t="e">
        <f t="shared" si="611"/>
        <v>#NUM!</v>
      </c>
      <c r="Q817" s="2"/>
      <c r="R817" s="2" t="str">
        <f t="shared" si="612"/>
        <v>-</v>
      </c>
      <c r="S817" s="2" t="str">
        <f t="shared" si="613"/>
        <v>-</v>
      </c>
      <c r="T817" s="2" t="str">
        <f t="shared" si="614"/>
        <v>-</v>
      </c>
      <c r="U817" s="2" t="str">
        <f t="shared" si="615"/>
        <v>-</v>
      </c>
      <c r="V817" s="2" t="str">
        <f t="shared" si="616"/>
        <v>-</v>
      </c>
      <c r="W817" s="48"/>
      <c r="X817" s="48"/>
      <c r="Y817" s="48"/>
      <c r="Z817" s="48"/>
      <c r="AA817" s="48"/>
      <c r="AB817" s="48"/>
      <c r="AC817" s="48"/>
      <c r="AD817" s="48"/>
      <c r="AE817" s="48"/>
      <c r="AF817" s="48"/>
      <c r="AG817" s="48"/>
      <c r="AH817" s="48"/>
      <c r="AI817" s="48"/>
      <c r="AJ817" s="48"/>
      <c r="AK817" s="48"/>
      <c r="AL817" s="48"/>
      <c r="AM817" s="48"/>
      <c r="AN817" s="48"/>
      <c r="AO817" s="55"/>
      <c r="AP817" s="55"/>
      <c r="AQ817" s="53"/>
      <c r="AR817" s="55"/>
      <c r="AS817" s="55"/>
      <c r="AT817" s="53"/>
      <c r="AU817" s="53"/>
      <c r="AV817" s="53"/>
      <c r="AW817" s="53"/>
      <c r="AX817" s="9"/>
      <c r="AY817" t="str">
        <f t="shared" si="608"/>
        <v>Duval CD3</v>
      </c>
      <c r="AZ817" s="9"/>
      <c r="BA817">
        <v>3</v>
      </c>
      <c r="BB817" s="65"/>
      <c r="BC817" s="91">
        <v>12</v>
      </c>
      <c r="BD817" s="93"/>
      <c r="BE817">
        <v>12031</v>
      </c>
      <c r="BF817">
        <f t="shared" si="609"/>
        <v>1203103</v>
      </c>
      <c r="BH817" t="s">
        <v>3387</v>
      </c>
    </row>
    <row r="818" spans="1:60">
      <c r="A818" s="9" t="s">
        <v>3251</v>
      </c>
      <c r="B818" s="9" t="s">
        <v>639</v>
      </c>
      <c r="C818" s="1">
        <f t="shared" si="610"/>
        <v>0</v>
      </c>
      <c r="D818" s="1"/>
      <c r="E818" s="1"/>
      <c r="F818" s="1"/>
      <c r="G818" s="1"/>
      <c r="H818" s="1"/>
      <c r="I818" s="1"/>
      <c r="J818" s="1"/>
      <c r="K818" s="7" t="e">
        <f>RANK(W818,(W818:Y818,Z818:AN818))</f>
        <v>#N/A</v>
      </c>
      <c r="L818" s="7" t="e">
        <f>RANK(X818,(W818:Y818,Z818:AN818))</f>
        <v>#N/A</v>
      </c>
      <c r="M818" s="7">
        <f>IF(Y818&gt;0,RANK(Y818,(W818:Y818,Z818:AN818)),0)</f>
        <v>0</v>
      </c>
      <c r="N818" s="7"/>
      <c r="O818" s="1" t="e">
        <f t="shared" si="601"/>
        <v>#NUM!</v>
      </c>
      <c r="P818" s="2" t="e">
        <f t="shared" si="611"/>
        <v>#NUM!</v>
      </c>
      <c r="Q818" s="2"/>
      <c r="R818" s="2" t="str">
        <f t="shared" si="612"/>
        <v>-</v>
      </c>
      <c r="S818" s="2" t="str">
        <f t="shared" si="613"/>
        <v>-</v>
      </c>
      <c r="T818" s="2" t="str">
        <f t="shared" si="614"/>
        <v>-</v>
      </c>
      <c r="U818" s="2" t="str">
        <f t="shared" si="615"/>
        <v>-</v>
      </c>
      <c r="V818" s="2" t="str">
        <f t="shared" si="616"/>
        <v>-</v>
      </c>
      <c r="W818" s="48"/>
      <c r="X818" s="48"/>
      <c r="Y818" s="48"/>
      <c r="Z818" s="48"/>
      <c r="AA818" s="48"/>
      <c r="AB818" s="48"/>
      <c r="AC818" s="48"/>
      <c r="AD818" s="48"/>
      <c r="AE818" s="48"/>
      <c r="AF818" s="48"/>
      <c r="AG818" s="48"/>
      <c r="AH818" s="48"/>
      <c r="AI818" s="48"/>
      <c r="AJ818" s="48"/>
      <c r="AK818" s="48"/>
      <c r="AL818" s="48"/>
      <c r="AM818" s="48"/>
      <c r="AN818" s="48"/>
      <c r="AO818" s="55"/>
      <c r="AP818" s="55"/>
      <c r="AQ818" s="53"/>
      <c r="AR818" s="55"/>
      <c r="AS818" s="55"/>
      <c r="AT818" s="53"/>
      <c r="AU818" s="53"/>
      <c r="AV818" s="53"/>
      <c r="AW818" s="53"/>
      <c r="AX818" s="9"/>
      <c r="AY818" t="str">
        <f t="shared" si="608"/>
        <v>Duval CD4</v>
      </c>
      <c r="AZ818" s="9"/>
      <c r="BA818">
        <v>4</v>
      </c>
      <c r="BB818" s="65"/>
      <c r="BC818" s="91">
        <v>12</v>
      </c>
      <c r="BD818" s="93"/>
      <c r="BE818">
        <v>12031</v>
      </c>
      <c r="BF818">
        <f t="shared" si="609"/>
        <v>1203104</v>
      </c>
      <c r="BH818" t="s">
        <v>3387</v>
      </c>
    </row>
    <row r="819" spans="1:60">
      <c r="A819" s="9" t="s">
        <v>3251</v>
      </c>
      <c r="B819" s="9" t="s">
        <v>639</v>
      </c>
      <c r="C819" s="1">
        <f t="shared" si="610"/>
        <v>0</v>
      </c>
      <c r="D819" s="1"/>
      <c r="E819" s="1"/>
      <c r="F819" s="1"/>
      <c r="G819" s="1"/>
      <c r="H819" s="1"/>
      <c r="I819" s="1"/>
      <c r="J819" s="1"/>
      <c r="K819" s="7" t="e">
        <f>RANK(W819,(W819:Y819,Z819:AN819))</f>
        <v>#N/A</v>
      </c>
      <c r="L819" s="7" t="e">
        <f>RANK(X819,(W819:Y819,Z819:AN819))</f>
        <v>#N/A</v>
      </c>
      <c r="M819" s="7">
        <f>IF(Y819&gt;0,RANK(Y819,(W819:Y819,Z819:AN819)),0)</f>
        <v>0</v>
      </c>
      <c r="N819" s="7"/>
      <c r="O819" s="1" t="e">
        <f t="shared" si="601"/>
        <v>#NUM!</v>
      </c>
      <c r="P819" s="2" t="e">
        <f t="shared" si="611"/>
        <v>#NUM!</v>
      </c>
      <c r="Q819" s="2"/>
      <c r="R819" s="2" t="str">
        <f t="shared" si="612"/>
        <v>-</v>
      </c>
      <c r="S819" s="2" t="str">
        <f t="shared" si="613"/>
        <v>-</v>
      </c>
      <c r="T819" s="2" t="str">
        <f t="shared" si="614"/>
        <v>-</v>
      </c>
      <c r="U819" s="2" t="str">
        <f t="shared" si="615"/>
        <v>-</v>
      </c>
      <c r="V819" s="2" t="str">
        <f t="shared" si="616"/>
        <v>-</v>
      </c>
      <c r="W819" s="48"/>
      <c r="X819" s="48"/>
      <c r="Y819" s="48"/>
      <c r="Z819" s="48"/>
      <c r="AA819" s="48"/>
      <c r="AB819" s="48"/>
      <c r="AC819" s="48"/>
      <c r="AD819" s="48"/>
      <c r="AE819" s="48"/>
      <c r="AF819" s="48"/>
      <c r="AG819" s="48"/>
      <c r="AH819" s="48"/>
      <c r="AI819" s="48"/>
      <c r="AJ819" s="48"/>
      <c r="AK819" s="48"/>
      <c r="AL819" s="48"/>
      <c r="AM819" s="48"/>
      <c r="AN819" s="48"/>
      <c r="AO819" s="55"/>
      <c r="AP819" s="55"/>
      <c r="AQ819" s="53"/>
      <c r="AR819" s="55"/>
      <c r="AS819" s="55"/>
      <c r="AT819" s="53"/>
      <c r="AU819" s="53"/>
      <c r="AV819" s="53"/>
      <c r="AW819" s="53"/>
      <c r="AX819" s="9"/>
      <c r="AY819" t="str">
        <f t="shared" si="608"/>
        <v>Duval CD6</v>
      </c>
      <c r="AZ819" s="9"/>
      <c r="BA819">
        <v>6</v>
      </c>
      <c r="BB819" s="65"/>
      <c r="BC819" s="91">
        <v>12</v>
      </c>
      <c r="BD819" s="93"/>
      <c r="BE819">
        <v>12031</v>
      </c>
      <c r="BF819">
        <f t="shared" si="609"/>
        <v>1203106</v>
      </c>
      <c r="BH819" t="s">
        <v>3387</v>
      </c>
    </row>
    <row r="820" spans="1:60">
      <c r="A820" s="9" t="s">
        <v>2189</v>
      </c>
      <c r="B820" s="9" t="s">
        <v>639</v>
      </c>
      <c r="C820" s="1">
        <f t="shared" si="610"/>
        <v>0</v>
      </c>
      <c r="D820" s="1"/>
      <c r="E820" s="1"/>
      <c r="F820" s="1"/>
      <c r="G820" s="1"/>
      <c r="H820" s="1"/>
      <c r="I820" s="1"/>
      <c r="J820" s="1"/>
      <c r="K820" s="7" t="e">
        <f>RANK(W820,(W820:Y820,Z820:AN820))</f>
        <v>#N/A</v>
      </c>
      <c r="L820" s="7" t="e">
        <f>RANK(X820,(W820:Y820,Z820:AN820))</f>
        <v>#N/A</v>
      </c>
      <c r="M820" s="7">
        <f>IF(Y820&gt;0,RANK(Y820,(W820:Y820,Z820:AN820)),0)</f>
        <v>0</v>
      </c>
      <c r="N820" s="7"/>
      <c r="O820" s="1" t="e">
        <f t="shared" si="601"/>
        <v>#NUM!</v>
      </c>
      <c r="P820" s="2" t="e">
        <f t="shared" si="611"/>
        <v>#NUM!</v>
      </c>
      <c r="Q820" s="2"/>
      <c r="R820" s="2" t="str">
        <f t="shared" si="612"/>
        <v>-</v>
      </c>
      <c r="S820" s="2" t="str">
        <f t="shared" si="613"/>
        <v>-</v>
      </c>
      <c r="T820" s="2" t="str">
        <f t="shared" si="614"/>
        <v>-</v>
      </c>
      <c r="U820" s="2" t="str">
        <f t="shared" si="615"/>
        <v>-</v>
      </c>
      <c r="V820" s="2" t="str">
        <f t="shared" si="616"/>
        <v>-</v>
      </c>
      <c r="W820" s="48"/>
      <c r="X820" s="48"/>
      <c r="Y820" s="48"/>
      <c r="Z820" s="48"/>
      <c r="AA820" s="48"/>
      <c r="AB820" s="48"/>
      <c r="AC820" s="48"/>
      <c r="AD820" s="48"/>
      <c r="AE820" s="48"/>
      <c r="AF820" s="48"/>
      <c r="AG820" s="48"/>
      <c r="AH820" s="48"/>
      <c r="AI820" s="48"/>
      <c r="AJ820" s="48"/>
      <c r="AK820" s="48"/>
      <c r="AL820" s="48"/>
      <c r="AM820" s="48"/>
      <c r="AN820" s="48"/>
      <c r="AO820" s="55"/>
      <c r="AP820" s="55"/>
      <c r="AQ820" s="53"/>
      <c r="AR820" s="55"/>
      <c r="AS820" s="55"/>
      <c r="AT820" s="53"/>
      <c r="AU820" s="53"/>
      <c r="AV820" s="53"/>
      <c r="AW820" s="53"/>
      <c r="AX820" s="9"/>
      <c r="AY820" t="str">
        <f t="shared" si="608"/>
        <v>Hendry CD16</v>
      </c>
      <c r="AZ820" s="9"/>
      <c r="BA820">
        <v>16</v>
      </c>
      <c r="BB820" s="65"/>
      <c r="BC820" s="91">
        <v>12</v>
      </c>
      <c r="BD820" s="93"/>
      <c r="BE820">
        <v>12051</v>
      </c>
      <c r="BF820">
        <f t="shared" si="609"/>
        <v>1205116</v>
      </c>
      <c r="BH820" t="s">
        <v>3387</v>
      </c>
    </row>
    <row r="821" spans="1:60">
      <c r="A821" s="9" t="s">
        <v>2189</v>
      </c>
      <c r="B821" s="9" t="s">
        <v>639</v>
      </c>
      <c r="C821" s="1">
        <f t="shared" si="610"/>
        <v>0</v>
      </c>
      <c r="D821" s="1"/>
      <c r="E821" s="1"/>
      <c r="F821" s="1"/>
      <c r="G821" s="1"/>
      <c r="H821" s="1"/>
      <c r="I821" s="1"/>
      <c r="J821" s="1"/>
      <c r="K821" s="7" t="e">
        <f>RANK(W821,(W821:Y821,Z821:AN821))</f>
        <v>#N/A</v>
      </c>
      <c r="L821" s="7" t="e">
        <f>RANK(X821,(W821:Y821,Z821:AN821))</f>
        <v>#N/A</v>
      </c>
      <c r="M821" s="7">
        <f>IF(Y821&gt;0,RANK(Y821,(W821:Y821,Z821:AN821)),0)</f>
        <v>0</v>
      </c>
      <c r="N821" s="7"/>
      <c r="O821" s="1" t="e">
        <f t="shared" si="601"/>
        <v>#NUM!</v>
      </c>
      <c r="P821" s="2" t="e">
        <f t="shared" si="611"/>
        <v>#NUM!</v>
      </c>
      <c r="Q821" s="2"/>
      <c r="R821" s="2" t="str">
        <f t="shared" si="612"/>
        <v>-</v>
      </c>
      <c r="S821" s="2" t="str">
        <f t="shared" si="613"/>
        <v>-</v>
      </c>
      <c r="T821" s="2" t="str">
        <f t="shared" si="614"/>
        <v>-</v>
      </c>
      <c r="U821" s="2" t="str">
        <f t="shared" si="615"/>
        <v>-</v>
      </c>
      <c r="V821" s="2" t="str">
        <f t="shared" si="616"/>
        <v>-</v>
      </c>
      <c r="W821" s="48"/>
      <c r="X821" s="48"/>
      <c r="Y821" s="48"/>
      <c r="Z821" s="48"/>
      <c r="AA821" s="48"/>
      <c r="AB821" s="48"/>
      <c r="AC821" s="48"/>
      <c r="AD821" s="48"/>
      <c r="AE821" s="48"/>
      <c r="AF821" s="48"/>
      <c r="AG821" s="48"/>
      <c r="AH821" s="48"/>
      <c r="AI821" s="48"/>
      <c r="AJ821" s="48"/>
      <c r="AK821" s="48"/>
      <c r="AL821" s="48"/>
      <c r="AM821" s="48"/>
      <c r="AN821" s="48"/>
      <c r="AO821" s="55"/>
      <c r="AP821" s="55"/>
      <c r="AQ821" s="53"/>
      <c r="AR821" s="55"/>
      <c r="AS821" s="55"/>
      <c r="AT821" s="53"/>
      <c r="AU821" s="53"/>
      <c r="AV821" s="53"/>
      <c r="AW821" s="53"/>
      <c r="AX821" s="9"/>
      <c r="AY821" t="str">
        <f t="shared" si="608"/>
        <v>Hendry CD23</v>
      </c>
      <c r="AZ821" s="9"/>
      <c r="BA821">
        <v>23</v>
      </c>
      <c r="BB821" s="65"/>
      <c r="BC821" s="91">
        <v>12</v>
      </c>
      <c r="BD821" s="93"/>
      <c r="BE821">
        <v>12051</v>
      </c>
      <c r="BF821">
        <f t="shared" si="609"/>
        <v>1205123</v>
      </c>
      <c r="BH821" t="s">
        <v>3387</v>
      </c>
    </row>
    <row r="822" spans="1:60">
      <c r="A822" s="9" t="s">
        <v>119</v>
      </c>
      <c r="B822" s="9" t="s">
        <v>639</v>
      </c>
      <c r="C822" s="1">
        <f t="shared" si="610"/>
        <v>0</v>
      </c>
      <c r="D822" s="1"/>
      <c r="E822" s="1"/>
      <c r="F822" s="1"/>
      <c r="G822" s="1"/>
      <c r="H822" s="1"/>
      <c r="I822" s="1"/>
      <c r="J822" s="1"/>
      <c r="K822" s="7" t="e">
        <f>RANK(W822,(W822:Y822,Z822:AN822))</f>
        <v>#N/A</v>
      </c>
      <c r="L822" s="7" t="e">
        <f>RANK(X822,(W822:Y822,Z822:AN822))</f>
        <v>#N/A</v>
      </c>
      <c r="M822" s="7">
        <f>IF(Y822&gt;0,RANK(Y822,(W822:Y822,Z822:AN822)),0)</f>
        <v>0</v>
      </c>
      <c r="N822" s="7"/>
      <c r="O822" s="1" t="e">
        <f t="shared" si="601"/>
        <v>#NUM!</v>
      </c>
      <c r="P822" s="2" t="e">
        <f t="shared" si="611"/>
        <v>#NUM!</v>
      </c>
      <c r="Q822" s="2"/>
      <c r="R822" s="2" t="str">
        <f t="shared" si="612"/>
        <v>-</v>
      </c>
      <c r="S822" s="2" t="str">
        <f t="shared" si="613"/>
        <v>-</v>
      </c>
      <c r="T822" s="2" t="str">
        <f t="shared" si="614"/>
        <v>-</v>
      </c>
      <c r="U822" s="2" t="str">
        <f t="shared" si="615"/>
        <v>-</v>
      </c>
      <c r="V822" s="2" t="str">
        <f t="shared" si="616"/>
        <v>-</v>
      </c>
      <c r="W822" s="48"/>
      <c r="X822" s="48"/>
      <c r="Y822" s="48"/>
      <c r="Z822" s="48"/>
      <c r="AA822" s="48"/>
      <c r="AB822" s="48"/>
      <c r="AC822" s="48"/>
      <c r="AD822" s="48"/>
      <c r="AE822" s="48"/>
      <c r="AF822" s="48"/>
      <c r="AG822" s="48"/>
      <c r="AH822" s="48"/>
      <c r="AI822" s="48"/>
      <c r="AJ822" s="48"/>
      <c r="AK822" s="48"/>
      <c r="AL822" s="48"/>
      <c r="AM822" s="48"/>
      <c r="AN822" s="48"/>
      <c r="AO822" s="55"/>
      <c r="AP822" s="55"/>
      <c r="AQ822" s="53"/>
      <c r="AR822" s="55"/>
      <c r="AS822" s="55"/>
      <c r="AT822" s="53"/>
      <c r="AU822" s="53"/>
      <c r="AV822" s="53"/>
      <c r="AW822" s="53"/>
      <c r="AX822" s="9"/>
      <c r="AY822" t="str">
        <f t="shared" si="608"/>
        <v>Hillsborough CD9</v>
      </c>
      <c r="AZ822" s="9"/>
      <c r="BA822">
        <v>9</v>
      </c>
      <c r="BB822" s="65"/>
      <c r="BC822" s="91">
        <v>12</v>
      </c>
      <c r="BD822" s="93"/>
      <c r="BE822">
        <v>12057</v>
      </c>
      <c r="BF822">
        <f t="shared" si="609"/>
        <v>1205709</v>
      </c>
      <c r="BH822" t="s">
        <v>3387</v>
      </c>
    </row>
    <row r="823" spans="1:60">
      <c r="A823" s="9" t="s">
        <v>119</v>
      </c>
      <c r="B823" s="9" t="s">
        <v>639</v>
      </c>
      <c r="C823" s="1">
        <f t="shared" si="610"/>
        <v>0</v>
      </c>
      <c r="D823" s="1"/>
      <c r="E823" s="1"/>
      <c r="F823" s="1"/>
      <c r="G823" s="1"/>
      <c r="H823" s="1"/>
      <c r="I823" s="1"/>
      <c r="J823" s="1"/>
      <c r="K823" s="7" t="e">
        <f>RANK(W823,(W823:Y823,Z823:AN823))</f>
        <v>#N/A</v>
      </c>
      <c r="L823" s="7" t="e">
        <f>RANK(X823,(W823:Y823,Z823:AN823))</f>
        <v>#N/A</v>
      </c>
      <c r="M823" s="7">
        <f>IF(Y823&gt;0,RANK(Y823,(W823:Y823,Z823:AN823)),0)</f>
        <v>0</v>
      </c>
      <c r="N823" s="7"/>
      <c r="O823" s="1" t="e">
        <f t="shared" si="601"/>
        <v>#NUM!</v>
      </c>
      <c r="P823" s="2" t="e">
        <f t="shared" si="611"/>
        <v>#NUM!</v>
      </c>
      <c r="Q823" s="2"/>
      <c r="R823" s="2" t="str">
        <f t="shared" si="612"/>
        <v>-</v>
      </c>
      <c r="S823" s="2" t="str">
        <f t="shared" si="613"/>
        <v>-</v>
      </c>
      <c r="T823" s="2" t="str">
        <f t="shared" si="614"/>
        <v>-</v>
      </c>
      <c r="U823" s="2" t="str">
        <f t="shared" si="615"/>
        <v>-</v>
      </c>
      <c r="V823" s="2" t="str">
        <f t="shared" si="616"/>
        <v>-</v>
      </c>
      <c r="W823" s="48"/>
      <c r="X823" s="48"/>
      <c r="Y823" s="48"/>
      <c r="Z823" s="48"/>
      <c r="AA823" s="48"/>
      <c r="AB823" s="48"/>
      <c r="AC823" s="48"/>
      <c r="AD823" s="48"/>
      <c r="AE823" s="48"/>
      <c r="AF823" s="48"/>
      <c r="AG823" s="48"/>
      <c r="AH823" s="48"/>
      <c r="AI823" s="48"/>
      <c r="AJ823" s="48"/>
      <c r="AK823" s="48"/>
      <c r="AL823" s="48"/>
      <c r="AM823" s="48"/>
      <c r="AN823" s="48"/>
      <c r="AO823" s="55"/>
      <c r="AP823" s="55"/>
      <c r="AQ823" s="53"/>
      <c r="AR823" s="55"/>
      <c r="AS823" s="55"/>
      <c r="AT823" s="53"/>
      <c r="AU823" s="53"/>
      <c r="AV823" s="53"/>
      <c r="AW823" s="53"/>
      <c r="AX823" s="9"/>
      <c r="AY823" t="str">
        <f t="shared" si="608"/>
        <v>Hillsborough CD11</v>
      </c>
      <c r="AZ823" s="9"/>
      <c r="BA823">
        <v>11</v>
      </c>
      <c r="BB823" s="65"/>
      <c r="BC823" s="91">
        <v>12</v>
      </c>
      <c r="BD823" s="93"/>
      <c r="BE823">
        <v>12057</v>
      </c>
      <c r="BF823">
        <f t="shared" si="609"/>
        <v>1205711</v>
      </c>
      <c r="BH823" t="s">
        <v>3387</v>
      </c>
    </row>
    <row r="824" spans="1:60">
      <c r="A824" s="9" t="s">
        <v>119</v>
      </c>
      <c r="B824" s="9" t="s">
        <v>639</v>
      </c>
      <c r="C824" s="1">
        <f t="shared" si="610"/>
        <v>0</v>
      </c>
      <c r="D824" s="1"/>
      <c r="E824" s="1"/>
      <c r="F824" s="1"/>
      <c r="G824" s="1"/>
      <c r="H824" s="1"/>
      <c r="I824" s="1"/>
      <c r="J824" s="1"/>
      <c r="K824" s="7" t="e">
        <f>RANK(W824,(W824:Y824,Z824:AN824))</f>
        <v>#N/A</v>
      </c>
      <c r="L824" s="7" t="e">
        <f>RANK(X824,(W824:Y824,Z824:AN824))</f>
        <v>#N/A</v>
      </c>
      <c r="M824" s="7">
        <f>IF(Y824&gt;0,RANK(Y824,(W824:Y824,Z824:AN824)),0)</f>
        <v>0</v>
      </c>
      <c r="N824" s="7"/>
      <c r="O824" s="1" t="e">
        <f t="shared" si="601"/>
        <v>#NUM!</v>
      </c>
      <c r="P824" s="2" t="e">
        <f t="shared" si="611"/>
        <v>#NUM!</v>
      </c>
      <c r="Q824" s="2"/>
      <c r="R824" s="2" t="str">
        <f t="shared" si="612"/>
        <v>-</v>
      </c>
      <c r="S824" s="2" t="str">
        <f t="shared" si="613"/>
        <v>-</v>
      </c>
      <c r="T824" s="2" t="str">
        <f t="shared" si="614"/>
        <v>-</v>
      </c>
      <c r="U824" s="2" t="str">
        <f t="shared" si="615"/>
        <v>-</v>
      </c>
      <c r="V824" s="2" t="str">
        <f t="shared" si="616"/>
        <v>-</v>
      </c>
      <c r="W824" s="48"/>
      <c r="X824" s="48"/>
      <c r="Y824" s="48"/>
      <c r="Z824" s="48"/>
      <c r="AA824" s="48"/>
      <c r="AB824" s="48"/>
      <c r="AC824" s="48"/>
      <c r="AD824" s="48"/>
      <c r="AE824" s="48"/>
      <c r="AF824" s="48"/>
      <c r="AG824" s="48"/>
      <c r="AH824" s="48"/>
      <c r="AI824" s="48"/>
      <c r="AJ824" s="48"/>
      <c r="AK824" s="48"/>
      <c r="AL824" s="48"/>
      <c r="AM824" s="48"/>
      <c r="AN824" s="48"/>
      <c r="AO824" s="55"/>
      <c r="AP824" s="55"/>
      <c r="AQ824" s="53"/>
      <c r="AR824" s="55"/>
      <c r="AS824" s="55"/>
      <c r="AT824" s="53"/>
      <c r="AU824" s="53"/>
      <c r="AV824" s="53"/>
      <c r="AW824" s="53"/>
      <c r="AX824" s="9"/>
      <c r="AY824" t="str">
        <f t="shared" si="608"/>
        <v>Hillsborough CD12</v>
      </c>
      <c r="AZ824" s="9"/>
      <c r="BA824">
        <v>12</v>
      </c>
      <c r="BB824" s="65"/>
      <c r="BC824" s="91">
        <v>12</v>
      </c>
      <c r="BD824" s="93"/>
      <c r="BE824">
        <v>12057</v>
      </c>
      <c r="BF824">
        <f t="shared" si="609"/>
        <v>1205712</v>
      </c>
      <c r="BH824" t="s">
        <v>3387</v>
      </c>
    </row>
    <row r="825" spans="1:60">
      <c r="A825" s="9" t="s">
        <v>2535</v>
      </c>
      <c r="B825" s="9" t="s">
        <v>639</v>
      </c>
      <c r="C825" s="1">
        <f t="shared" si="610"/>
        <v>0</v>
      </c>
      <c r="D825" s="1"/>
      <c r="E825" s="1"/>
      <c r="F825" s="1"/>
      <c r="G825" s="1"/>
      <c r="H825" s="1"/>
      <c r="I825" s="1"/>
      <c r="J825" s="1"/>
      <c r="K825" s="7" t="e">
        <f>RANK(W825,(W825:Y825,Z825:AN825))</f>
        <v>#N/A</v>
      </c>
      <c r="L825" s="7" t="e">
        <f>RANK(X825,(W825:Y825,Z825:AN825))</f>
        <v>#N/A</v>
      </c>
      <c r="M825" s="7">
        <f>IF(Y825&gt;0,RANK(Y825,(W825:Y825,Z825:AN825)),0)</f>
        <v>0</v>
      </c>
      <c r="N825" s="7"/>
      <c r="O825" s="1" t="e">
        <f t="shared" si="601"/>
        <v>#NUM!</v>
      </c>
      <c r="P825" s="2" t="e">
        <f t="shared" si="611"/>
        <v>#NUM!</v>
      </c>
      <c r="Q825" s="2"/>
      <c r="R825" s="2" t="str">
        <f t="shared" si="612"/>
        <v>-</v>
      </c>
      <c r="S825" s="2" t="str">
        <f t="shared" si="613"/>
        <v>-</v>
      </c>
      <c r="T825" s="2" t="str">
        <f t="shared" si="614"/>
        <v>-</v>
      </c>
      <c r="U825" s="2" t="str">
        <f t="shared" si="615"/>
        <v>-</v>
      </c>
      <c r="V825" s="2" t="str">
        <f t="shared" si="616"/>
        <v>-</v>
      </c>
      <c r="W825" s="48"/>
      <c r="X825" s="48"/>
      <c r="Y825" s="48"/>
      <c r="Z825" s="48"/>
      <c r="AA825" s="48"/>
      <c r="AB825" s="48"/>
      <c r="AC825" s="48"/>
      <c r="AD825" s="48"/>
      <c r="AE825" s="48"/>
      <c r="AF825" s="48"/>
      <c r="AG825" s="48"/>
      <c r="AH825" s="48"/>
      <c r="AI825" s="48"/>
      <c r="AJ825" s="48"/>
      <c r="AK825" s="48"/>
      <c r="AL825" s="48"/>
      <c r="AM825" s="48"/>
      <c r="AN825" s="48"/>
      <c r="AO825" s="55"/>
      <c r="AP825" s="55"/>
      <c r="AQ825" s="53"/>
      <c r="AR825" s="55"/>
      <c r="AS825" s="55"/>
      <c r="AT825" s="53"/>
      <c r="AU825" s="53"/>
      <c r="AV825" s="53"/>
      <c r="AW825" s="53"/>
      <c r="AX825" s="9"/>
      <c r="AY825" t="str">
        <f t="shared" si="608"/>
        <v>Jefferson CD2</v>
      </c>
      <c r="AZ825" s="9"/>
      <c r="BA825">
        <v>2</v>
      </c>
      <c r="BB825" s="65"/>
      <c r="BC825" s="91">
        <v>12</v>
      </c>
      <c r="BD825" s="93"/>
      <c r="BE825">
        <v>12065</v>
      </c>
      <c r="BF825">
        <f t="shared" si="609"/>
        <v>1206502</v>
      </c>
      <c r="BH825" t="s">
        <v>3387</v>
      </c>
    </row>
    <row r="826" spans="1:60">
      <c r="A826" s="9" t="s">
        <v>2535</v>
      </c>
      <c r="B826" s="9" t="s">
        <v>639</v>
      </c>
      <c r="C826" s="1">
        <f t="shared" si="610"/>
        <v>0</v>
      </c>
      <c r="D826" s="1"/>
      <c r="E826" s="1"/>
      <c r="F826" s="1"/>
      <c r="G826" s="1"/>
      <c r="H826" s="1"/>
      <c r="I826" s="1"/>
      <c r="J826" s="1"/>
      <c r="K826" s="7" t="e">
        <f>RANK(W826,(W826:Y826,Z826:AN826))</f>
        <v>#N/A</v>
      </c>
      <c r="L826" s="7" t="e">
        <f>RANK(X826,(W826:Y826,Z826:AN826))</f>
        <v>#N/A</v>
      </c>
      <c r="M826" s="7">
        <f>IF(Y826&gt;0,RANK(Y826,(W826:Y826,Z826:AN826)),0)</f>
        <v>0</v>
      </c>
      <c r="N826" s="7"/>
      <c r="O826" s="1" t="e">
        <f t="shared" si="601"/>
        <v>#NUM!</v>
      </c>
      <c r="P826" s="2" t="e">
        <f t="shared" si="611"/>
        <v>#NUM!</v>
      </c>
      <c r="Q826" s="2"/>
      <c r="R826" s="2" t="str">
        <f t="shared" si="612"/>
        <v>-</v>
      </c>
      <c r="S826" s="2" t="str">
        <f t="shared" si="613"/>
        <v>-</v>
      </c>
      <c r="T826" s="2" t="str">
        <f t="shared" si="614"/>
        <v>-</v>
      </c>
      <c r="U826" s="2" t="str">
        <f t="shared" si="615"/>
        <v>-</v>
      </c>
      <c r="V826" s="2" t="str">
        <f t="shared" si="616"/>
        <v>-</v>
      </c>
      <c r="W826" s="48"/>
      <c r="X826" s="48"/>
      <c r="Y826" s="48"/>
      <c r="Z826" s="48"/>
      <c r="AA826" s="48"/>
      <c r="AB826" s="48"/>
      <c r="AC826" s="48"/>
      <c r="AD826" s="48"/>
      <c r="AE826" s="48"/>
      <c r="AF826" s="48"/>
      <c r="AG826" s="48"/>
      <c r="AH826" s="48"/>
      <c r="AI826" s="48"/>
      <c r="AJ826" s="48"/>
      <c r="AK826" s="48"/>
      <c r="AL826" s="48"/>
      <c r="AM826" s="48"/>
      <c r="AN826" s="48"/>
      <c r="AO826" s="55"/>
      <c r="AP826" s="55"/>
      <c r="AQ826" s="53"/>
      <c r="AR826" s="55"/>
      <c r="AS826" s="55"/>
      <c r="AT826" s="53"/>
      <c r="AU826" s="53"/>
      <c r="AV826" s="53"/>
      <c r="AW826" s="53"/>
      <c r="AX826" s="9"/>
      <c r="AY826" t="str">
        <f t="shared" si="608"/>
        <v>Jefferson CD4</v>
      </c>
      <c r="AZ826" s="9"/>
      <c r="BA826">
        <v>4</v>
      </c>
      <c r="BB826" s="65"/>
      <c r="BC826" s="91">
        <v>12</v>
      </c>
      <c r="BD826" s="93"/>
      <c r="BE826">
        <v>12065</v>
      </c>
      <c r="BF826">
        <f t="shared" si="609"/>
        <v>1206504</v>
      </c>
      <c r="BH826" t="s">
        <v>3387</v>
      </c>
    </row>
    <row r="827" spans="1:60">
      <c r="A827" s="9" t="s">
        <v>2466</v>
      </c>
      <c r="B827" s="9" t="s">
        <v>639</v>
      </c>
      <c r="C827" s="1">
        <f t="shared" si="610"/>
        <v>0</v>
      </c>
      <c r="D827" s="1"/>
      <c r="E827" s="1"/>
      <c r="F827" s="1"/>
      <c r="G827" s="1"/>
      <c r="H827" s="1"/>
      <c r="I827" s="1"/>
      <c r="J827" s="1"/>
      <c r="K827" s="7" t="e">
        <f>RANK(W827,(W827:Y827,Z827:AN827))</f>
        <v>#N/A</v>
      </c>
      <c r="L827" s="7" t="e">
        <f>RANK(X827,(W827:Y827,Z827:AN827))</f>
        <v>#N/A</v>
      </c>
      <c r="M827" s="7">
        <f>IF(Y827&gt;0,RANK(Y827,(W827:Y827,Z827:AN827)),0)</f>
        <v>0</v>
      </c>
      <c r="N827" s="7"/>
      <c r="O827" s="1" t="e">
        <f t="shared" si="601"/>
        <v>#NUM!</v>
      </c>
      <c r="P827" s="2" t="e">
        <f t="shared" si="611"/>
        <v>#NUM!</v>
      </c>
      <c r="Q827" s="2"/>
      <c r="R827" s="2" t="str">
        <f t="shared" si="612"/>
        <v>-</v>
      </c>
      <c r="S827" s="2" t="str">
        <f t="shared" si="613"/>
        <v>-</v>
      </c>
      <c r="T827" s="2" t="str">
        <f t="shared" si="614"/>
        <v>-</v>
      </c>
      <c r="U827" s="2" t="str">
        <f t="shared" si="615"/>
        <v>-</v>
      </c>
      <c r="V827" s="2" t="str">
        <f t="shared" si="616"/>
        <v>-</v>
      </c>
      <c r="W827" s="48"/>
      <c r="X827" s="48"/>
      <c r="Y827" s="48"/>
      <c r="Z827" s="48"/>
      <c r="AA827" s="48"/>
      <c r="AB827" s="48"/>
      <c r="AC827" s="48"/>
      <c r="AD827" s="48"/>
      <c r="AE827" s="48"/>
      <c r="AF827" s="48"/>
      <c r="AG827" s="48"/>
      <c r="AH827" s="48"/>
      <c r="AI827" s="48"/>
      <c r="AJ827" s="48"/>
      <c r="AK827" s="48"/>
      <c r="AL827" s="48"/>
      <c r="AM827" s="48"/>
      <c r="AN827" s="48"/>
      <c r="AO827" s="55"/>
      <c r="AP827" s="55"/>
      <c r="AQ827" s="53"/>
      <c r="AR827" s="55"/>
      <c r="AS827" s="55"/>
      <c r="AT827" s="53"/>
      <c r="AU827" s="53"/>
      <c r="AV827" s="53"/>
      <c r="AW827" s="53"/>
      <c r="AX827" s="9"/>
      <c r="AY827" t="str">
        <f t="shared" si="608"/>
        <v>Lake CD3</v>
      </c>
      <c r="AZ827" s="9"/>
      <c r="BA827">
        <v>3</v>
      </c>
      <c r="BB827" s="65"/>
      <c r="BC827" s="91">
        <v>12</v>
      </c>
      <c r="BD827" s="93"/>
      <c r="BE827">
        <v>12069</v>
      </c>
      <c r="BF827">
        <f t="shared" si="609"/>
        <v>1206903</v>
      </c>
      <c r="BH827" t="s">
        <v>3387</v>
      </c>
    </row>
    <row r="828" spans="1:60">
      <c r="A828" s="9" t="s">
        <v>2466</v>
      </c>
      <c r="B828" s="9" t="s">
        <v>639</v>
      </c>
      <c r="C828" s="1">
        <f t="shared" si="610"/>
        <v>0</v>
      </c>
      <c r="D828" s="1"/>
      <c r="E828" s="1"/>
      <c r="F828" s="1"/>
      <c r="G828" s="1"/>
      <c r="H828" s="1"/>
      <c r="I828" s="1"/>
      <c r="J828" s="1"/>
      <c r="K828" s="7" t="e">
        <f>RANK(W828,(W828:Y828,Z828:AN828))</f>
        <v>#N/A</v>
      </c>
      <c r="L828" s="7" t="e">
        <f>RANK(X828,(W828:Y828,Z828:AN828))</f>
        <v>#N/A</v>
      </c>
      <c r="M828" s="7">
        <f>IF(Y828&gt;0,RANK(Y828,(W828:Y828,Z828:AN828)),0)</f>
        <v>0</v>
      </c>
      <c r="N828" s="7"/>
      <c r="O828" s="1" t="e">
        <f t="shared" si="601"/>
        <v>#NUM!</v>
      </c>
      <c r="P828" s="2" t="e">
        <f t="shared" si="611"/>
        <v>#NUM!</v>
      </c>
      <c r="Q828" s="2"/>
      <c r="R828" s="2" t="str">
        <f t="shared" si="612"/>
        <v>-</v>
      </c>
      <c r="S828" s="2" t="str">
        <f t="shared" si="613"/>
        <v>-</v>
      </c>
      <c r="T828" s="2" t="str">
        <f t="shared" si="614"/>
        <v>-</v>
      </c>
      <c r="U828" s="2" t="str">
        <f t="shared" si="615"/>
        <v>-</v>
      </c>
      <c r="V828" s="2" t="str">
        <f t="shared" si="616"/>
        <v>-</v>
      </c>
      <c r="W828" s="48"/>
      <c r="X828" s="48"/>
      <c r="Y828" s="48"/>
      <c r="Z828" s="48"/>
      <c r="AA828" s="48"/>
      <c r="AB828" s="48"/>
      <c r="AC828" s="48"/>
      <c r="AD828" s="48"/>
      <c r="AE828" s="48"/>
      <c r="AF828" s="48"/>
      <c r="AG828" s="48"/>
      <c r="AH828" s="48"/>
      <c r="AI828" s="48"/>
      <c r="AJ828" s="48"/>
      <c r="AK828" s="48"/>
      <c r="AL828" s="48"/>
      <c r="AM828" s="48"/>
      <c r="AN828" s="48"/>
      <c r="AO828" s="55"/>
      <c r="AP828" s="55"/>
      <c r="AQ828" s="53"/>
      <c r="AR828" s="55"/>
      <c r="AS828" s="55"/>
      <c r="AT828" s="53"/>
      <c r="AU828" s="53"/>
      <c r="AV828" s="53"/>
      <c r="AW828" s="53"/>
      <c r="AX828" s="9"/>
      <c r="AY828" t="str">
        <f t="shared" si="608"/>
        <v>Lake CD5</v>
      </c>
      <c r="AZ828" s="9"/>
      <c r="BA828">
        <v>5</v>
      </c>
      <c r="BB828" s="65"/>
      <c r="BC828" s="91">
        <v>12</v>
      </c>
      <c r="BD828" s="93"/>
      <c r="BE828">
        <v>12069</v>
      </c>
      <c r="BF828">
        <f t="shared" si="609"/>
        <v>1206905</v>
      </c>
      <c r="BH828" t="s">
        <v>3387</v>
      </c>
    </row>
    <row r="829" spans="1:60">
      <c r="A829" s="9" t="s">
        <v>2466</v>
      </c>
      <c r="B829" s="9" t="s">
        <v>639</v>
      </c>
      <c r="C829" s="1">
        <f t="shared" si="610"/>
        <v>0</v>
      </c>
      <c r="D829" s="1"/>
      <c r="E829" s="1"/>
      <c r="F829" s="1"/>
      <c r="G829" s="1"/>
      <c r="H829" s="1"/>
      <c r="I829" s="1"/>
      <c r="J829" s="1"/>
      <c r="K829" s="7" t="e">
        <f>RANK(W829,(W829:Y829,Z829:AN829))</f>
        <v>#N/A</v>
      </c>
      <c r="L829" s="7" t="e">
        <f>RANK(X829,(W829:Y829,Z829:AN829))</f>
        <v>#N/A</v>
      </c>
      <c r="M829" s="7">
        <f>IF(Y829&gt;0,RANK(Y829,(W829:Y829,Z829:AN829)),0)</f>
        <v>0</v>
      </c>
      <c r="N829" s="7"/>
      <c r="O829" s="1" t="e">
        <f t="shared" si="601"/>
        <v>#NUM!</v>
      </c>
      <c r="P829" s="2" t="e">
        <f t="shared" si="611"/>
        <v>#NUM!</v>
      </c>
      <c r="Q829" s="2"/>
      <c r="R829" s="2" t="str">
        <f t="shared" si="612"/>
        <v>-</v>
      </c>
      <c r="S829" s="2" t="str">
        <f t="shared" si="613"/>
        <v>-</v>
      </c>
      <c r="T829" s="2" t="str">
        <f t="shared" si="614"/>
        <v>-</v>
      </c>
      <c r="U829" s="2" t="str">
        <f t="shared" si="615"/>
        <v>-</v>
      </c>
      <c r="V829" s="2" t="str">
        <f t="shared" si="616"/>
        <v>-</v>
      </c>
      <c r="W829" s="48"/>
      <c r="X829" s="48"/>
      <c r="Y829" s="48"/>
      <c r="Z829" s="48"/>
      <c r="AA829" s="48"/>
      <c r="AB829" s="48"/>
      <c r="AC829" s="48"/>
      <c r="AD829" s="48"/>
      <c r="AE829" s="48"/>
      <c r="AF829" s="48"/>
      <c r="AG829" s="48"/>
      <c r="AH829" s="48"/>
      <c r="AI829" s="48"/>
      <c r="AJ829" s="48"/>
      <c r="AK829" s="48"/>
      <c r="AL829" s="48"/>
      <c r="AM829" s="48"/>
      <c r="AN829" s="48"/>
      <c r="AO829" s="55"/>
      <c r="AP829" s="55"/>
      <c r="AQ829" s="53"/>
      <c r="AR829" s="55"/>
      <c r="AS829" s="55"/>
      <c r="AT829" s="53"/>
      <c r="AU829" s="53"/>
      <c r="AV829" s="53"/>
      <c r="AW829" s="53"/>
      <c r="AX829" s="9"/>
      <c r="AY829" t="str">
        <f t="shared" si="608"/>
        <v>Lake CD6</v>
      </c>
      <c r="AZ829" s="9"/>
      <c r="BA829">
        <v>6</v>
      </c>
      <c r="BB829" s="65"/>
      <c r="BC829" s="91">
        <v>12</v>
      </c>
      <c r="BD829" s="93"/>
      <c r="BE829">
        <v>12069</v>
      </c>
      <c r="BF829">
        <f t="shared" si="609"/>
        <v>1206906</v>
      </c>
      <c r="BH829" t="s">
        <v>3387</v>
      </c>
    </row>
    <row r="830" spans="1:60">
      <c r="A830" s="9" t="s">
        <v>2466</v>
      </c>
      <c r="B830" s="9" t="s">
        <v>639</v>
      </c>
      <c r="C830" s="1">
        <f t="shared" si="610"/>
        <v>0</v>
      </c>
      <c r="D830" s="1"/>
      <c r="E830" s="1"/>
      <c r="F830" s="1"/>
      <c r="G830" s="1"/>
      <c r="H830" s="1"/>
      <c r="I830" s="1"/>
      <c r="J830" s="1"/>
      <c r="K830" s="7" t="e">
        <f>RANK(W830,(W830:Y830,Z830:AN830))</f>
        <v>#N/A</v>
      </c>
      <c r="L830" s="7" t="e">
        <f>RANK(X830,(W830:Y830,Z830:AN830))</f>
        <v>#N/A</v>
      </c>
      <c r="M830" s="7">
        <f>IF(Y830&gt;0,RANK(Y830,(W830:Y830,Z830:AN830)),0)</f>
        <v>0</v>
      </c>
      <c r="N830" s="7"/>
      <c r="O830" s="1" t="e">
        <f t="shared" si="601"/>
        <v>#NUM!</v>
      </c>
      <c r="P830" s="2" t="e">
        <f t="shared" si="611"/>
        <v>#NUM!</v>
      </c>
      <c r="Q830" s="2"/>
      <c r="R830" s="2" t="str">
        <f t="shared" si="612"/>
        <v>-</v>
      </c>
      <c r="S830" s="2" t="str">
        <f t="shared" si="613"/>
        <v>-</v>
      </c>
      <c r="T830" s="2" t="str">
        <f t="shared" si="614"/>
        <v>-</v>
      </c>
      <c r="U830" s="2" t="str">
        <f t="shared" si="615"/>
        <v>-</v>
      </c>
      <c r="V830" s="2" t="str">
        <f t="shared" si="616"/>
        <v>-</v>
      </c>
      <c r="W830" s="48"/>
      <c r="X830" s="48"/>
      <c r="Y830" s="48"/>
      <c r="Z830" s="48"/>
      <c r="AA830" s="48"/>
      <c r="AB830" s="48"/>
      <c r="AC830" s="48"/>
      <c r="AD830" s="48"/>
      <c r="AE830" s="48"/>
      <c r="AF830" s="48"/>
      <c r="AG830" s="48"/>
      <c r="AH830" s="48"/>
      <c r="AI830" s="48"/>
      <c r="AJ830" s="48"/>
      <c r="AK830" s="48"/>
      <c r="AL830" s="48"/>
      <c r="AM830" s="48"/>
      <c r="AN830" s="48"/>
      <c r="AO830" s="55"/>
      <c r="AP830" s="55"/>
      <c r="AQ830" s="53"/>
      <c r="AR830" s="55"/>
      <c r="AS830" s="55"/>
      <c r="AT830" s="53"/>
      <c r="AU830" s="53"/>
      <c r="AV830" s="53"/>
      <c r="AW830" s="53"/>
      <c r="AX830" s="9"/>
      <c r="AY830" t="str">
        <f t="shared" si="608"/>
        <v>Lake CD8</v>
      </c>
      <c r="AZ830" s="9"/>
      <c r="BA830">
        <v>8</v>
      </c>
      <c r="BB830" s="65"/>
      <c r="BC830" s="91">
        <v>12</v>
      </c>
      <c r="BD830" s="93"/>
      <c r="BE830">
        <v>12069</v>
      </c>
      <c r="BF830">
        <f t="shared" si="609"/>
        <v>1206908</v>
      </c>
      <c r="BH830" t="s">
        <v>3387</v>
      </c>
    </row>
    <row r="831" spans="1:60">
      <c r="A831" s="9" t="s">
        <v>1615</v>
      </c>
      <c r="B831" s="9" t="s">
        <v>639</v>
      </c>
      <c r="C831" s="1">
        <f t="shared" si="610"/>
        <v>0</v>
      </c>
      <c r="D831" s="1"/>
      <c r="E831" s="1"/>
      <c r="F831" s="1"/>
      <c r="G831" s="1"/>
      <c r="H831" s="1"/>
      <c r="I831" s="1"/>
      <c r="J831" s="1"/>
      <c r="K831" s="7" t="e">
        <f>RANK(W831,(W831:Y831,Z831:AN831))</f>
        <v>#N/A</v>
      </c>
      <c r="L831" s="7" t="e">
        <f>RANK(X831,(W831:Y831,Z831:AN831))</f>
        <v>#N/A</v>
      </c>
      <c r="M831" s="7">
        <f>IF(Y831&gt;0,RANK(Y831,(W831:Y831,Z831:AN831)),0)</f>
        <v>0</v>
      </c>
      <c r="N831" s="7"/>
      <c r="O831" s="1" t="e">
        <f t="shared" si="601"/>
        <v>#NUM!</v>
      </c>
      <c r="P831" s="2" t="e">
        <f t="shared" si="611"/>
        <v>#NUM!</v>
      </c>
      <c r="Q831" s="2"/>
      <c r="R831" s="2" t="str">
        <f t="shared" si="612"/>
        <v>-</v>
      </c>
      <c r="S831" s="2" t="str">
        <f t="shared" si="613"/>
        <v>-</v>
      </c>
      <c r="T831" s="2" t="str">
        <f t="shared" si="614"/>
        <v>-</v>
      </c>
      <c r="U831" s="2" t="str">
        <f t="shared" si="615"/>
        <v>-</v>
      </c>
      <c r="V831" s="2" t="str">
        <f t="shared" si="616"/>
        <v>-</v>
      </c>
      <c r="W831" s="48"/>
      <c r="X831" s="48"/>
      <c r="Y831" s="48"/>
      <c r="Z831" s="48"/>
      <c r="AA831" s="48"/>
      <c r="AB831" s="48"/>
      <c r="AC831" s="48"/>
      <c r="AD831" s="48"/>
      <c r="AE831" s="48"/>
      <c r="AF831" s="48"/>
      <c r="AG831" s="48"/>
      <c r="AH831" s="48"/>
      <c r="AI831" s="48"/>
      <c r="AJ831" s="48"/>
      <c r="AK831" s="48"/>
      <c r="AL831" s="48"/>
      <c r="AM831" s="48"/>
      <c r="AN831" s="48"/>
      <c r="AO831" s="55"/>
      <c r="AP831" s="55"/>
      <c r="AQ831" s="53"/>
      <c r="AR831" s="55"/>
      <c r="AS831" s="55"/>
      <c r="AT831" s="53"/>
      <c r="AU831" s="53"/>
      <c r="AV831" s="53"/>
      <c r="AW831" s="53"/>
      <c r="AX831" s="9"/>
      <c r="AY831" t="str">
        <f t="shared" si="608"/>
        <v>Leon CD2</v>
      </c>
      <c r="AZ831" s="9"/>
      <c r="BA831">
        <v>2</v>
      </c>
      <c r="BB831" s="65"/>
      <c r="BC831" s="91">
        <v>12</v>
      </c>
      <c r="BD831" s="93"/>
      <c r="BE831">
        <v>12073</v>
      </c>
      <c r="BF831">
        <f t="shared" si="609"/>
        <v>1207302</v>
      </c>
      <c r="BH831" t="s">
        <v>3387</v>
      </c>
    </row>
    <row r="832" spans="1:60">
      <c r="A832" s="9" t="s">
        <v>1615</v>
      </c>
      <c r="B832" s="9" t="s">
        <v>639</v>
      </c>
      <c r="C832" s="1">
        <f t="shared" si="610"/>
        <v>0</v>
      </c>
      <c r="D832" s="1"/>
      <c r="E832" s="1"/>
      <c r="F832" s="1"/>
      <c r="G832" s="1"/>
      <c r="H832" s="1"/>
      <c r="I832" s="1"/>
      <c r="J832" s="1"/>
      <c r="K832" s="7" t="e">
        <f>RANK(W832,(W832:Y832,Z832:AN832))</f>
        <v>#N/A</v>
      </c>
      <c r="L832" s="7" t="e">
        <f>RANK(X832,(W832:Y832,Z832:AN832))</f>
        <v>#N/A</v>
      </c>
      <c r="M832" s="7">
        <f>IF(Y832&gt;0,RANK(Y832,(W832:Y832,Z832:AN832)),0)</f>
        <v>0</v>
      </c>
      <c r="N832" s="7"/>
      <c r="O832" s="1" t="e">
        <f t="shared" ref="O832:O863" si="617">MAX(W832:AD832)-LARGE(W832:AD832,2)</f>
        <v>#NUM!</v>
      </c>
      <c r="P832" s="2" t="e">
        <f t="shared" si="611"/>
        <v>#NUM!</v>
      </c>
      <c r="Q832" s="2"/>
      <c r="R832" s="2" t="str">
        <f t="shared" si="612"/>
        <v>-</v>
      </c>
      <c r="S832" s="2" t="str">
        <f t="shared" si="613"/>
        <v>-</v>
      </c>
      <c r="T832" s="2" t="str">
        <f t="shared" si="614"/>
        <v>-</v>
      </c>
      <c r="U832" s="2" t="str">
        <f t="shared" si="615"/>
        <v>-</v>
      </c>
      <c r="V832" s="2" t="str">
        <f t="shared" si="616"/>
        <v>-</v>
      </c>
      <c r="W832" s="48"/>
      <c r="X832" s="48"/>
      <c r="Y832" s="48"/>
      <c r="Z832" s="48"/>
      <c r="AA832" s="48"/>
      <c r="AB832" s="48"/>
      <c r="AC832" s="48"/>
      <c r="AD832" s="48"/>
      <c r="AE832" s="48"/>
      <c r="AF832" s="48"/>
      <c r="AG832" s="48"/>
      <c r="AH832" s="48"/>
      <c r="AI832" s="48"/>
      <c r="AJ832" s="48"/>
      <c r="AK832" s="48"/>
      <c r="AL832" s="48"/>
      <c r="AM832" s="48"/>
      <c r="AN832" s="48"/>
      <c r="AO832" s="55"/>
      <c r="AP832" s="55"/>
      <c r="AQ832" s="53"/>
      <c r="AR832" s="55"/>
      <c r="AS832" s="55"/>
      <c r="AT832" s="53"/>
      <c r="AU832" s="53"/>
      <c r="AV832" s="53"/>
      <c r="AW832" s="53"/>
      <c r="AX832" s="9"/>
      <c r="AY832" t="str">
        <f t="shared" ref="AY832:AY863" si="618">A832&amp;" "&amp;"CD"&amp;BA832</f>
        <v>Leon CD4</v>
      </c>
      <c r="AZ832" s="9"/>
      <c r="BA832">
        <v>4</v>
      </c>
      <c r="BB832" s="65"/>
      <c r="BC832" s="91">
        <v>12</v>
      </c>
      <c r="BD832" s="93"/>
      <c r="BE832">
        <v>12073</v>
      </c>
      <c r="BF832">
        <f t="shared" si="609"/>
        <v>1207304</v>
      </c>
      <c r="BH832" t="s">
        <v>3387</v>
      </c>
    </row>
    <row r="833" spans="1:60">
      <c r="A833" s="9" t="s">
        <v>1864</v>
      </c>
      <c r="B833" s="9" t="s">
        <v>639</v>
      </c>
      <c r="C833" s="1">
        <f t="shared" si="610"/>
        <v>0</v>
      </c>
      <c r="D833" s="1"/>
      <c r="E833" s="1"/>
      <c r="F833" s="1"/>
      <c r="G833" s="1"/>
      <c r="H833" s="1"/>
      <c r="I833" s="1"/>
      <c r="J833" s="1"/>
      <c r="K833" s="7" t="e">
        <f>RANK(W833,(W833:Y833,Z833:AN833))</f>
        <v>#N/A</v>
      </c>
      <c r="L833" s="7" t="e">
        <f>RANK(X833,(W833:Y833,Z833:AN833))</f>
        <v>#N/A</v>
      </c>
      <c r="M833" s="7">
        <f>IF(Y833&gt;0,RANK(Y833,(W833:Y833,Z833:AN833)),0)</f>
        <v>0</v>
      </c>
      <c r="N833" s="7"/>
      <c r="O833" s="1" t="e">
        <f t="shared" si="617"/>
        <v>#NUM!</v>
      </c>
      <c r="P833" s="2" t="e">
        <f t="shared" si="611"/>
        <v>#NUM!</v>
      </c>
      <c r="Q833" s="2"/>
      <c r="R833" s="2" t="str">
        <f t="shared" si="612"/>
        <v>-</v>
      </c>
      <c r="S833" s="2" t="str">
        <f t="shared" si="613"/>
        <v>-</v>
      </c>
      <c r="T833" s="2" t="str">
        <f t="shared" si="614"/>
        <v>-</v>
      </c>
      <c r="U833" s="2" t="str">
        <f t="shared" si="615"/>
        <v>-</v>
      </c>
      <c r="V833" s="2" t="str">
        <f t="shared" si="616"/>
        <v>-</v>
      </c>
      <c r="W833" s="48"/>
      <c r="X833" s="48"/>
      <c r="Y833" s="48"/>
      <c r="Z833" s="48"/>
      <c r="AA833" s="48"/>
      <c r="AB833" s="48"/>
      <c r="AC833" s="48"/>
      <c r="AD833" s="48"/>
      <c r="AE833" s="48"/>
      <c r="AF833" s="48"/>
      <c r="AG833" s="48"/>
      <c r="AH833" s="48"/>
      <c r="AI833" s="48"/>
      <c r="AJ833" s="48"/>
      <c r="AK833" s="48"/>
      <c r="AL833" s="48"/>
      <c r="AM833" s="48"/>
      <c r="AN833" s="48"/>
      <c r="AO833" s="55"/>
      <c r="AP833" s="55"/>
      <c r="AQ833" s="53"/>
      <c r="AR833" s="55"/>
      <c r="AS833" s="55"/>
      <c r="AT833" s="53"/>
      <c r="AU833" s="53"/>
      <c r="AV833" s="53"/>
      <c r="AW833" s="53"/>
      <c r="AX833" s="9"/>
      <c r="AY833" t="str">
        <f t="shared" si="618"/>
        <v>Levy CD5</v>
      </c>
      <c r="AZ833" s="9"/>
      <c r="BA833">
        <v>5</v>
      </c>
      <c r="BB833" s="65"/>
      <c r="BC833" s="91">
        <v>12</v>
      </c>
      <c r="BD833" s="93"/>
      <c r="BE833">
        <v>12075</v>
      </c>
      <c r="BF833">
        <f t="shared" si="609"/>
        <v>1207505</v>
      </c>
      <c r="BH833" t="s">
        <v>3387</v>
      </c>
    </row>
    <row r="834" spans="1:60">
      <c r="A834" s="9" t="s">
        <v>1864</v>
      </c>
      <c r="B834" s="9" t="s">
        <v>639</v>
      </c>
      <c r="C834" s="1">
        <f t="shared" si="610"/>
        <v>0</v>
      </c>
      <c r="D834" s="1"/>
      <c r="E834" s="1"/>
      <c r="F834" s="1"/>
      <c r="G834" s="1"/>
      <c r="H834" s="1"/>
      <c r="I834" s="1"/>
      <c r="J834" s="1"/>
      <c r="K834" s="7" t="e">
        <f>RANK(W834,(W834:Y834,Z834:AN834))</f>
        <v>#N/A</v>
      </c>
      <c r="L834" s="7" t="e">
        <f>RANK(X834,(W834:Y834,Z834:AN834))</f>
        <v>#N/A</v>
      </c>
      <c r="M834" s="7">
        <f>IF(Y834&gt;0,RANK(Y834,(W834:Y834,Z834:AN834)),0)</f>
        <v>0</v>
      </c>
      <c r="N834" s="7"/>
      <c r="O834" s="1" t="e">
        <f t="shared" si="617"/>
        <v>#NUM!</v>
      </c>
      <c r="P834" s="2" t="e">
        <f t="shared" si="611"/>
        <v>#NUM!</v>
      </c>
      <c r="Q834" s="2"/>
      <c r="R834" s="2" t="str">
        <f t="shared" si="612"/>
        <v>-</v>
      </c>
      <c r="S834" s="2" t="str">
        <f t="shared" si="613"/>
        <v>-</v>
      </c>
      <c r="T834" s="2" t="str">
        <f t="shared" si="614"/>
        <v>-</v>
      </c>
      <c r="U834" s="2" t="str">
        <f t="shared" si="615"/>
        <v>-</v>
      </c>
      <c r="V834" s="2" t="str">
        <f t="shared" si="616"/>
        <v>-</v>
      </c>
      <c r="W834" s="48"/>
      <c r="X834" s="48"/>
      <c r="Y834" s="48"/>
      <c r="Z834" s="48"/>
      <c r="AA834" s="48"/>
      <c r="AB834" s="48"/>
      <c r="AC834" s="48"/>
      <c r="AD834" s="48"/>
      <c r="AE834" s="48"/>
      <c r="AF834" s="48"/>
      <c r="AG834" s="48"/>
      <c r="AH834" s="48"/>
      <c r="AI834" s="48"/>
      <c r="AJ834" s="48"/>
      <c r="AK834" s="48"/>
      <c r="AL834" s="48"/>
      <c r="AM834" s="48"/>
      <c r="AN834" s="48"/>
      <c r="AO834" s="55"/>
      <c r="AP834" s="55"/>
      <c r="AQ834" s="53"/>
      <c r="AR834" s="55"/>
      <c r="AS834" s="55"/>
      <c r="AT834" s="53"/>
      <c r="AU834" s="53"/>
      <c r="AV834" s="53"/>
      <c r="AW834" s="53"/>
      <c r="AX834" s="9"/>
      <c r="AY834" t="str">
        <f t="shared" si="618"/>
        <v>Levy CD6</v>
      </c>
      <c r="AZ834" s="9"/>
      <c r="BA834">
        <v>6</v>
      </c>
      <c r="BB834" s="65"/>
      <c r="BC834" s="91">
        <v>12</v>
      </c>
      <c r="BD834" s="93"/>
      <c r="BE834">
        <v>12075</v>
      </c>
      <c r="BF834">
        <f t="shared" si="609"/>
        <v>1207506</v>
      </c>
      <c r="BH834" t="s">
        <v>3387</v>
      </c>
    </row>
    <row r="835" spans="1:60">
      <c r="A835" s="9" t="s">
        <v>50</v>
      </c>
      <c r="B835" s="9" t="s">
        <v>639</v>
      </c>
      <c r="C835" s="1">
        <f t="shared" si="610"/>
        <v>0</v>
      </c>
      <c r="D835" s="1"/>
      <c r="E835" s="1"/>
      <c r="F835" s="1"/>
      <c r="G835" s="1"/>
      <c r="H835" s="1"/>
      <c r="I835" s="1"/>
      <c r="J835" s="1"/>
      <c r="K835" s="7" t="e">
        <f>RANK(W835,(W835:Y835,Z835:AN835))</f>
        <v>#N/A</v>
      </c>
      <c r="L835" s="7" t="e">
        <f>RANK(X835,(W835:Y835,Z835:AN835))</f>
        <v>#N/A</v>
      </c>
      <c r="M835" s="7">
        <f>IF(Y835&gt;0,RANK(Y835,(W835:Y835,Z835:AN835)),0)</f>
        <v>0</v>
      </c>
      <c r="N835" s="7"/>
      <c r="O835" s="1" t="e">
        <f t="shared" si="617"/>
        <v>#NUM!</v>
      </c>
      <c r="P835" s="2" t="e">
        <f t="shared" si="611"/>
        <v>#NUM!</v>
      </c>
      <c r="Q835" s="2"/>
      <c r="R835" s="2" t="str">
        <f t="shared" si="612"/>
        <v>-</v>
      </c>
      <c r="S835" s="2" t="str">
        <f t="shared" si="613"/>
        <v>-</v>
      </c>
      <c r="T835" s="2" t="str">
        <f t="shared" si="614"/>
        <v>-</v>
      </c>
      <c r="U835" s="2" t="str">
        <f t="shared" si="615"/>
        <v>-</v>
      </c>
      <c r="V835" s="2" t="str">
        <f t="shared" si="616"/>
        <v>-</v>
      </c>
      <c r="W835" s="48"/>
      <c r="X835" s="48"/>
      <c r="Y835" s="48"/>
      <c r="Z835" s="48"/>
      <c r="AA835" s="48"/>
      <c r="AB835" s="48"/>
      <c r="AC835" s="48"/>
      <c r="AD835" s="48"/>
      <c r="AE835" s="48"/>
      <c r="AF835" s="48"/>
      <c r="AG835" s="48"/>
      <c r="AH835" s="48"/>
      <c r="AI835" s="48"/>
      <c r="AJ835" s="48"/>
      <c r="AK835" s="48"/>
      <c r="AL835" s="48"/>
      <c r="AM835" s="48"/>
      <c r="AN835" s="48"/>
      <c r="AO835" s="55"/>
      <c r="AP835" s="55"/>
      <c r="AQ835" s="53"/>
      <c r="AR835" s="55"/>
      <c r="AS835" s="55"/>
      <c r="AT835" s="53"/>
      <c r="AU835" s="53"/>
      <c r="AV835" s="53"/>
      <c r="AW835" s="53"/>
      <c r="AX835" s="9"/>
      <c r="AY835" t="str">
        <f t="shared" si="618"/>
        <v>Manatee CD11</v>
      </c>
      <c r="AZ835" s="9"/>
      <c r="BA835">
        <v>11</v>
      </c>
      <c r="BB835" s="65"/>
      <c r="BC835" s="91">
        <v>12</v>
      </c>
      <c r="BD835" s="93"/>
      <c r="BE835">
        <v>12081</v>
      </c>
      <c r="BF835">
        <f t="shared" si="609"/>
        <v>1208111</v>
      </c>
      <c r="BH835" t="s">
        <v>3387</v>
      </c>
    </row>
    <row r="836" spans="1:60">
      <c r="A836" s="9" t="s">
        <v>50</v>
      </c>
      <c r="B836" s="9" t="s">
        <v>639</v>
      </c>
      <c r="C836" s="1">
        <f t="shared" si="610"/>
        <v>0</v>
      </c>
      <c r="D836" s="1"/>
      <c r="E836" s="1"/>
      <c r="F836" s="1"/>
      <c r="G836" s="1"/>
      <c r="H836" s="1"/>
      <c r="I836" s="1"/>
      <c r="J836" s="1"/>
      <c r="K836" s="7" t="e">
        <f>RANK(W836,(W836:Y836,Z836:AN836))</f>
        <v>#N/A</v>
      </c>
      <c r="L836" s="7" t="e">
        <f>RANK(X836,(W836:Y836,Z836:AN836))</f>
        <v>#N/A</v>
      </c>
      <c r="M836" s="7">
        <f>IF(Y836&gt;0,RANK(Y836,(W836:Y836,Z836:AN836)),0)</f>
        <v>0</v>
      </c>
      <c r="N836" s="7"/>
      <c r="O836" s="1" t="e">
        <f t="shared" si="617"/>
        <v>#NUM!</v>
      </c>
      <c r="P836" s="2" t="e">
        <f t="shared" si="611"/>
        <v>#NUM!</v>
      </c>
      <c r="Q836" s="2"/>
      <c r="R836" s="2" t="str">
        <f t="shared" si="612"/>
        <v>-</v>
      </c>
      <c r="S836" s="2" t="str">
        <f t="shared" si="613"/>
        <v>-</v>
      </c>
      <c r="T836" s="2" t="str">
        <f t="shared" si="614"/>
        <v>-</v>
      </c>
      <c r="U836" s="2" t="str">
        <f t="shared" si="615"/>
        <v>-</v>
      </c>
      <c r="V836" s="2" t="str">
        <f t="shared" si="616"/>
        <v>-</v>
      </c>
      <c r="W836" s="48"/>
      <c r="X836" s="48"/>
      <c r="Y836" s="48"/>
      <c r="Z836" s="48"/>
      <c r="AA836" s="48"/>
      <c r="AB836" s="48"/>
      <c r="AC836" s="48"/>
      <c r="AD836" s="48"/>
      <c r="AE836" s="48"/>
      <c r="AF836" s="48"/>
      <c r="AG836" s="48"/>
      <c r="AH836" s="48"/>
      <c r="AI836" s="48"/>
      <c r="AJ836" s="48"/>
      <c r="AK836" s="48"/>
      <c r="AL836" s="48"/>
      <c r="AM836" s="48"/>
      <c r="AN836" s="48"/>
      <c r="AO836" s="55"/>
      <c r="AP836" s="55"/>
      <c r="AQ836" s="53"/>
      <c r="AR836" s="55"/>
      <c r="AS836" s="55"/>
      <c r="AT836" s="53"/>
      <c r="AU836" s="53"/>
      <c r="AV836" s="53"/>
      <c r="AW836" s="53"/>
      <c r="AX836" s="9"/>
      <c r="AY836" t="str">
        <f t="shared" si="618"/>
        <v>Manatee CD13</v>
      </c>
      <c r="AZ836" s="9"/>
      <c r="BA836">
        <v>13</v>
      </c>
      <c r="BB836" s="65"/>
      <c r="BC836" s="91">
        <v>12</v>
      </c>
      <c r="BD836" s="93"/>
      <c r="BE836">
        <v>12081</v>
      </c>
      <c r="BF836">
        <f t="shared" si="609"/>
        <v>1208113</v>
      </c>
      <c r="BH836" t="s">
        <v>3387</v>
      </c>
    </row>
    <row r="837" spans="1:60">
      <c r="A837" s="9" t="s">
        <v>1322</v>
      </c>
      <c r="B837" s="9" t="s">
        <v>639</v>
      </c>
      <c r="C837" s="1">
        <f t="shared" si="610"/>
        <v>0</v>
      </c>
      <c r="D837" s="1"/>
      <c r="E837" s="1"/>
      <c r="F837" s="1"/>
      <c r="G837" s="1"/>
      <c r="H837" s="1"/>
      <c r="I837" s="1"/>
      <c r="J837" s="1"/>
      <c r="K837" s="7" t="e">
        <f>RANK(W837,(W837:Y837,Z837:AN837))</f>
        <v>#N/A</v>
      </c>
      <c r="L837" s="7" t="e">
        <f>RANK(X837,(W837:Y837,Z837:AN837))</f>
        <v>#N/A</v>
      </c>
      <c r="M837" s="7">
        <f>IF(Y837&gt;0,RANK(Y837,(W837:Y837,Z837:AN837)),0)</f>
        <v>0</v>
      </c>
      <c r="N837" s="7"/>
      <c r="O837" s="1" t="e">
        <f t="shared" si="617"/>
        <v>#NUM!</v>
      </c>
      <c r="P837" s="2" t="e">
        <f t="shared" si="611"/>
        <v>#NUM!</v>
      </c>
      <c r="Q837" s="2"/>
      <c r="R837" s="2" t="str">
        <f t="shared" si="612"/>
        <v>-</v>
      </c>
      <c r="S837" s="2" t="str">
        <f t="shared" si="613"/>
        <v>-</v>
      </c>
      <c r="T837" s="2" t="str">
        <f t="shared" si="614"/>
        <v>-</v>
      </c>
      <c r="U837" s="2" t="str">
        <f t="shared" si="615"/>
        <v>-</v>
      </c>
      <c r="V837" s="2" t="str">
        <f t="shared" si="616"/>
        <v>-</v>
      </c>
      <c r="W837" s="48"/>
      <c r="X837" s="48"/>
      <c r="Y837" s="48"/>
      <c r="Z837" s="48"/>
      <c r="AA837" s="48"/>
      <c r="AB837" s="48"/>
      <c r="AC837" s="48"/>
      <c r="AD837" s="48"/>
      <c r="AE837" s="48"/>
      <c r="AF837" s="48"/>
      <c r="AG837" s="48"/>
      <c r="AH837" s="48"/>
      <c r="AI837" s="48"/>
      <c r="AJ837" s="48"/>
      <c r="AK837" s="48"/>
      <c r="AL837" s="48"/>
      <c r="AM837" s="48"/>
      <c r="AN837" s="48"/>
      <c r="AO837" s="55"/>
      <c r="AP837" s="55"/>
      <c r="AQ837" s="53"/>
      <c r="AR837" s="55"/>
      <c r="AS837" s="55"/>
      <c r="AT837" s="53"/>
      <c r="AU837" s="53"/>
      <c r="AV837" s="53"/>
      <c r="AW837" s="53"/>
      <c r="AX837" s="9"/>
      <c r="AY837" t="str">
        <f t="shared" si="618"/>
        <v>Marion CD3</v>
      </c>
      <c r="AZ837" s="9"/>
      <c r="BA837">
        <v>3</v>
      </c>
      <c r="BB837" s="65"/>
      <c r="BC837" s="91">
        <v>12</v>
      </c>
      <c r="BD837" s="93"/>
      <c r="BE837">
        <v>12083</v>
      </c>
      <c r="BF837">
        <f t="shared" si="609"/>
        <v>1208303</v>
      </c>
      <c r="BH837" t="s">
        <v>3387</v>
      </c>
    </row>
    <row r="838" spans="1:60">
      <c r="A838" s="9" t="s">
        <v>1322</v>
      </c>
      <c r="B838" s="9" t="s">
        <v>639</v>
      </c>
      <c r="C838" s="1">
        <f t="shared" si="610"/>
        <v>0</v>
      </c>
      <c r="D838" s="1"/>
      <c r="E838" s="1"/>
      <c r="F838" s="1"/>
      <c r="G838" s="1"/>
      <c r="H838" s="1"/>
      <c r="I838" s="1"/>
      <c r="J838" s="1"/>
      <c r="K838" s="7" t="e">
        <f>RANK(W838,(W838:Y838,Z838:AN838))</f>
        <v>#N/A</v>
      </c>
      <c r="L838" s="7" t="e">
        <f>RANK(X838,(W838:Y838,Z838:AN838))</f>
        <v>#N/A</v>
      </c>
      <c r="M838" s="7">
        <f>IF(Y838&gt;0,RANK(Y838,(W838:Y838,Z838:AN838)),0)</f>
        <v>0</v>
      </c>
      <c r="N838" s="7"/>
      <c r="O838" s="1" t="e">
        <f t="shared" si="617"/>
        <v>#NUM!</v>
      </c>
      <c r="P838" s="2" t="e">
        <f t="shared" si="611"/>
        <v>#NUM!</v>
      </c>
      <c r="Q838" s="2"/>
      <c r="R838" s="2" t="str">
        <f t="shared" si="612"/>
        <v>-</v>
      </c>
      <c r="S838" s="2" t="str">
        <f t="shared" si="613"/>
        <v>-</v>
      </c>
      <c r="T838" s="2" t="str">
        <f t="shared" si="614"/>
        <v>-</v>
      </c>
      <c r="U838" s="2" t="str">
        <f t="shared" si="615"/>
        <v>-</v>
      </c>
      <c r="V838" s="2" t="str">
        <f t="shared" si="616"/>
        <v>-</v>
      </c>
      <c r="W838" s="48"/>
      <c r="X838" s="48"/>
      <c r="Y838" s="48"/>
      <c r="Z838" s="48"/>
      <c r="AA838" s="48"/>
      <c r="AB838" s="48"/>
      <c r="AC838" s="48"/>
      <c r="AD838" s="48"/>
      <c r="AE838" s="48"/>
      <c r="AF838" s="48"/>
      <c r="AG838" s="48"/>
      <c r="AH838" s="48"/>
      <c r="AI838" s="48"/>
      <c r="AJ838" s="48"/>
      <c r="AK838" s="48"/>
      <c r="AL838" s="48"/>
      <c r="AM838" s="48"/>
      <c r="AN838" s="48"/>
      <c r="AO838" s="55"/>
      <c r="AP838" s="55"/>
      <c r="AQ838" s="53"/>
      <c r="AR838" s="55"/>
      <c r="AS838" s="55"/>
      <c r="AT838" s="53"/>
      <c r="AU838" s="53"/>
      <c r="AV838" s="53"/>
      <c r="AW838" s="53"/>
      <c r="AX838" s="9"/>
      <c r="AY838" t="str">
        <f t="shared" si="618"/>
        <v>Marion CD5</v>
      </c>
      <c r="AZ838" s="9"/>
      <c r="BA838">
        <v>5</v>
      </c>
      <c r="BB838" s="65"/>
      <c r="BC838" s="91">
        <v>12</v>
      </c>
      <c r="BD838" s="93"/>
      <c r="BE838">
        <v>12083</v>
      </c>
      <c r="BF838">
        <f t="shared" si="609"/>
        <v>1208305</v>
      </c>
      <c r="BH838" t="s">
        <v>3387</v>
      </c>
    </row>
    <row r="839" spans="1:60">
      <c r="A839" s="9" t="s">
        <v>1322</v>
      </c>
      <c r="B839" s="9" t="s">
        <v>639</v>
      </c>
      <c r="C839" s="1">
        <f t="shared" si="610"/>
        <v>0</v>
      </c>
      <c r="D839" s="1"/>
      <c r="E839" s="1"/>
      <c r="F839" s="1"/>
      <c r="G839" s="1"/>
      <c r="H839" s="1"/>
      <c r="I839" s="1"/>
      <c r="J839" s="1"/>
      <c r="K839" s="7" t="e">
        <f>RANK(W839,(W839:Y839,Z839:AN839))</f>
        <v>#N/A</v>
      </c>
      <c r="L839" s="7" t="e">
        <f>RANK(X839,(W839:Y839,Z839:AN839))</f>
        <v>#N/A</v>
      </c>
      <c r="M839" s="7">
        <f>IF(Y839&gt;0,RANK(Y839,(W839:Y839,Z839:AN839)),0)</f>
        <v>0</v>
      </c>
      <c r="N839" s="7"/>
      <c r="O839" s="1" t="e">
        <f t="shared" si="617"/>
        <v>#NUM!</v>
      </c>
      <c r="P839" s="2" t="e">
        <f t="shared" si="611"/>
        <v>#NUM!</v>
      </c>
      <c r="Q839" s="2"/>
      <c r="R839" s="2" t="str">
        <f t="shared" si="612"/>
        <v>-</v>
      </c>
      <c r="S839" s="2" t="str">
        <f t="shared" si="613"/>
        <v>-</v>
      </c>
      <c r="T839" s="2" t="str">
        <f t="shared" si="614"/>
        <v>-</v>
      </c>
      <c r="U839" s="2" t="str">
        <f t="shared" si="615"/>
        <v>-</v>
      </c>
      <c r="V839" s="2" t="str">
        <f t="shared" si="616"/>
        <v>-</v>
      </c>
      <c r="W839" s="48"/>
      <c r="X839" s="48"/>
      <c r="Y839" s="48"/>
      <c r="Z839" s="48"/>
      <c r="AA839" s="48"/>
      <c r="AB839" s="48"/>
      <c r="AC839" s="48"/>
      <c r="AD839" s="48"/>
      <c r="AE839" s="48"/>
      <c r="AF839" s="48"/>
      <c r="AG839" s="48"/>
      <c r="AH839" s="48"/>
      <c r="AI839" s="48"/>
      <c r="AJ839" s="48"/>
      <c r="AK839" s="48"/>
      <c r="AL839" s="48"/>
      <c r="AM839" s="48"/>
      <c r="AN839" s="48"/>
      <c r="AO839" s="55"/>
      <c r="AP839" s="55"/>
      <c r="AQ839" s="53"/>
      <c r="AR839" s="55"/>
      <c r="AS839" s="55"/>
      <c r="AT839" s="53"/>
      <c r="AU839" s="53"/>
      <c r="AV839" s="53"/>
      <c r="AW839" s="53"/>
      <c r="AX839" s="9"/>
      <c r="AY839" t="str">
        <f t="shared" si="618"/>
        <v>Marion CD6</v>
      </c>
      <c r="AZ839" s="9"/>
      <c r="BA839">
        <v>6</v>
      </c>
      <c r="BB839" s="65"/>
      <c r="BC839" s="91">
        <v>12</v>
      </c>
      <c r="BD839" s="93"/>
      <c r="BE839">
        <v>12083</v>
      </c>
      <c r="BF839">
        <f t="shared" si="609"/>
        <v>1208306</v>
      </c>
      <c r="BH839" t="s">
        <v>3387</v>
      </c>
    </row>
    <row r="840" spans="1:60">
      <c r="A840" s="9" t="s">
        <v>1322</v>
      </c>
      <c r="B840" s="9" t="s">
        <v>639</v>
      </c>
      <c r="C840" s="1">
        <f t="shared" si="610"/>
        <v>0</v>
      </c>
      <c r="D840" s="1"/>
      <c r="E840" s="1"/>
      <c r="F840" s="1"/>
      <c r="G840" s="1"/>
      <c r="H840" s="1"/>
      <c r="I840" s="1"/>
      <c r="J840" s="1"/>
      <c r="K840" s="7" t="e">
        <f>RANK(W840,(W840:Y840,Z840:AN840))</f>
        <v>#N/A</v>
      </c>
      <c r="L840" s="7" t="e">
        <f>RANK(X840,(W840:Y840,Z840:AN840))</f>
        <v>#N/A</v>
      </c>
      <c r="M840" s="7">
        <f>IF(Y840&gt;0,RANK(Y840,(W840:Y840,Z840:AN840)),0)</f>
        <v>0</v>
      </c>
      <c r="N840" s="7"/>
      <c r="O840" s="1" t="e">
        <f t="shared" si="617"/>
        <v>#NUM!</v>
      </c>
      <c r="P840" s="2" t="e">
        <f t="shared" si="611"/>
        <v>#NUM!</v>
      </c>
      <c r="Q840" s="2"/>
      <c r="R840" s="2" t="str">
        <f t="shared" si="612"/>
        <v>-</v>
      </c>
      <c r="S840" s="2" t="str">
        <f t="shared" si="613"/>
        <v>-</v>
      </c>
      <c r="T840" s="2" t="str">
        <f t="shared" si="614"/>
        <v>-</v>
      </c>
      <c r="U840" s="2" t="str">
        <f t="shared" si="615"/>
        <v>-</v>
      </c>
      <c r="V840" s="2" t="str">
        <f t="shared" si="616"/>
        <v>-</v>
      </c>
      <c r="W840" s="48"/>
      <c r="X840" s="48"/>
      <c r="Y840" s="48"/>
      <c r="Z840" s="48"/>
      <c r="AA840" s="48"/>
      <c r="AB840" s="48"/>
      <c r="AC840" s="48"/>
      <c r="AD840" s="48"/>
      <c r="AE840" s="48"/>
      <c r="AF840" s="48"/>
      <c r="AG840" s="48"/>
      <c r="AH840" s="48"/>
      <c r="AI840" s="48"/>
      <c r="AJ840" s="48"/>
      <c r="AK840" s="48"/>
      <c r="AL840" s="48"/>
      <c r="AM840" s="48"/>
      <c r="AN840" s="48"/>
      <c r="AO840" s="55"/>
      <c r="AP840" s="55"/>
      <c r="AQ840" s="53"/>
      <c r="AR840" s="55"/>
      <c r="AS840" s="55"/>
      <c r="AT840" s="53"/>
      <c r="AU840" s="53"/>
      <c r="AV840" s="53"/>
      <c r="AW840" s="53"/>
      <c r="AX840" s="9"/>
      <c r="AY840" t="str">
        <f t="shared" si="618"/>
        <v>Marion CD8</v>
      </c>
      <c r="AZ840" s="9"/>
      <c r="BA840">
        <v>8</v>
      </c>
      <c r="BB840" s="65"/>
      <c r="BC840" s="91">
        <v>12</v>
      </c>
      <c r="BD840" s="93"/>
      <c r="BE840">
        <v>12083</v>
      </c>
      <c r="BF840">
        <f t="shared" si="609"/>
        <v>1208308</v>
      </c>
      <c r="BH840" t="s">
        <v>3387</v>
      </c>
    </row>
    <row r="841" spans="1:60">
      <c r="A841" s="9" t="s">
        <v>953</v>
      </c>
      <c r="B841" s="9" t="s">
        <v>639</v>
      </c>
      <c r="C841" s="1">
        <f t="shared" si="610"/>
        <v>0</v>
      </c>
      <c r="D841" s="1"/>
      <c r="E841" s="1"/>
      <c r="F841" s="1"/>
      <c r="G841" s="1"/>
      <c r="H841" s="1"/>
      <c r="I841" s="1"/>
      <c r="J841" s="1"/>
      <c r="K841" s="7" t="e">
        <f>RANK(W841,(W841:Y841,Z841:AN841))</f>
        <v>#N/A</v>
      </c>
      <c r="L841" s="7" t="e">
        <f>RANK(X841,(W841:Y841,Z841:AN841))</f>
        <v>#N/A</v>
      </c>
      <c r="M841" s="7">
        <f>IF(Y841&gt;0,RANK(Y841,(W841:Y841,Z841:AN841)),0)</f>
        <v>0</v>
      </c>
      <c r="N841" s="7"/>
      <c r="O841" s="1" t="e">
        <f t="shared" si="617"/>
        <v>#NUM!</v>
      </c>
      <c r="P841" s="2" t="e">
        <f t="shared" si="611"/>
        <v>#NUM!</v>
      </c>
      <c r="Q841" s="2"/>
      <c r="R841" s="2" t="str">
        <f t="shared" si="612"/>
        <v>-</v>
      </c>
      <c r="S841" s="2" t="str">
        <f t="shared" si="613"/>
        <v>-</v>
      </c>
      <c r="T841" s="2" t="str">
        <f t="shared" si="614"/>
        <v>-</v>
      </c>
      <c r="U841" s="2" t="str">
        <f t="shared" si="615"/>
        <v>-</v>
      </c>
      <c r="V841" s="2" t="str">
        <f t="shared" si="616"/>
        <v>-</v>
      </c>
      <c r="W841" s="48"/>
      <c r="X841" s="48"/>
      <c r="Y841" s="48"/>
      <c r="Z841" s="48"/>
      <c r="AA841" s="48"/>
      <c r="AB841" s="48"/>
      <c r="AC841" s="48"/>
      <c r="AD841" s="48"/>
      <c r="AE841" s="48"/>
      <c r="AF841" s="48"/>
      <c r="AG841" s="48"/>
      <c r="AH841" s="48"/>
      <c r="AI841" s="48"/>
      <c r="AJ841" s="48"/>
      <c r="AK841" s="48"/>
      <c r="AL841" s="48"/>
      <c r="AM841" s="48"/>
      <c r="AN841" s="48"/>
      <c r="AO841" s="55"/>
      <c r="AP841" s="55"/>
      <c r="AQ841" s="53"/>
      <c r="AR841" s="55"/>
      <c r="AS841" s="55"/>
      <c r="AT841" s="53"/>
      <c r="AU841" s="53"/>
      <c r="AV841" s="53"/>
      <c r="AW841" s="53"/>
      <c r="AX841" s="9"/>
      <c r="AY841" t="str">
        <f t="shared" si="618"/>
        <v>Martin CD16</v>
      </c>
      <c r="AZ841" s="9"/>
      <c r="BA841">
        <v>16</v>
      </c>
      <c r="BB841" s="65"/>
      <c r="BC841" s="91">
        <v>12</v>
      </c>
      <c r="BD841" s="93"/>
      <c r="BE841">
        <v>12085</v>
      </c>
      <c r="BF841">
        <f t="shared" si="609"/>
        <v>1208516</v>
      </c>
      <c r="BH841" t="s">
        <v>3387</v>
      </c>
    </row>
    <row r="842" spans="1:60">
      <c r="A842" s="9" t="s">
        <v>953</v>
      </c>
      <c r="B842" s="9" t="s">
        <v>639</v>
      </c>
      <c r="C842" s="1">
        <f t="shared" si="610"/>
        <v>0</v>
      </c>
      <c r="D842" s="1"/>
      <c r="E842" s="1"/>
      <c r="F842" s="1"/>
      <c r="G842" s="1"/>
      <c r="H842" s="1"/>
      <c r="I842" s="1"/>
      <c r="J842" s="1"/>
      <c r="K842" s="7" t="e">
        <f>RANK(W842,(W842:Y842,Z842:AN842))</f>
        <v>#N/A</v>
      </c>
      <c r="L842" s="7" t="e">
        <f>RANK(X842,(W842:Y842,Z842:AN842))</f>
        <v>#N/A</v>
      </c>
      <c r="M842" s="7">
        <f>IF(Y842&gt;0,RANK(Y842,(W842:Y842,Z842:AN842)),0)</f>
        <v>0</v>
      </c>
      <c r="N842" s="7"/>
      <c r="O842" s="1" t="e">
        <f t="shared" si="617"/>
        <v>#NUM!</v>
      </c>
      <c r="P842" s="2" t="e">
        <f t="shared" si="611"/>
        <v>#NUM!</v>
      </c>
      <c r="Q842" s="2"/>
      <c r="R842" s="2" t="str">
        <f t="shared" si="612"/>
        <v>-</v>
      </c>
      <c r="S842" s="2" t="str">
        <f t="shared" si="613"/>
        <v>-</v>
      </c>
      <c r="T842" s="2" t="str">
        <f t="shared" si="614"/>
        <v>-</v>
      </c>
      <c r="U842" s="2" t="str">
        <f t="shared" si="615"/>
        <v>-</v>
      </c>
      <c r="V842" s="2" t="str">
        <f t="shared" si="616"/>
        <v>-</v>
      </c>
      <c r="W842" s="48"/>
      <c r="X842" s="48"/>
      <c r="Y842" s="48"/>
      <c r="Z842" s="48"/>
      <c r="AA842" s="48"/>
      <c r="AB842" s="48"/>
      <c r="AC842" s="48"/>
      <c r="AD842" s="48"/>
      <c r="AE842" s="48"/>
      <c r="AF842" s="48"/>
      <c r="AG842" s="48"/>
      <c r="AH842" s="48"/>
      <c r="AI842" s="48"/>
      <c r="AJ842" s="48"/>
      <c r="AK842" s="48"/>
      <c r="AL842" s="48"/>
      <c r="AM842" s="48"/>
      <c r="AN842" s="48"/>
      <c r="AO842" s="55"/>
      <c r="AP842" s="55"/>
      <c r="AQ842" s="53"/>
      <c r="AR842" s="55"/>
      <c r="AS842" s="55"/>
      <c r="AT842" s="53"/>
      <c r="AU842" s="53"/>
      <c r="AV842" s="53"/>
      <c r="AW842" s="53"/>
      <c r="AX842" s="9"/>
      <c r="AY842" t="str">
        <f t="shared" si="618"/>
        <v>Martin CD23</v>
      </c>
      <c r="AZ842" s="9"/>
      <c r="BA842">
        <v>23</v>
      </c>
      <c r="BB842" s="65"/>
      <c r="BC842" s="91">
        <v>12</v>
      </c>
      <c r="BD842" s="93"/>
      <c r="BE842">
        <v>12085</v>
      </c>
      <c r="BF842">
        <f t="shared" si="609"/>
        <v>1208523</v>
      </c>
      <c r="BH842" t="s">
        <v>3387</v>
      </c>
    </row>
    <row r="843" spans="1:60">
      <c r="A843" s="9" t="s">
        <v>715</v>
      </c>
      <c r="B843" s="9" t="s">
        <v>639</v>
      </c>
      <c r="C843" s="1">
        <f t="shared" si="610"/>
        <v>0</v>
      </c>
      <c r="D843" s="1"/>
      <c r="E843" s="1"/>
      <c r="F843" s="1"/>
      <c r="G843" s="1"/>
      <c r="H843" s="1"/>
      <c r="I843" s="1"/>
      <c r="J843" s="1"/>
      <c r="K843" s="7" t="e">
        <f>RANK(W843,(W843:Y843,Z843:AN843))</f>
        <v>#N/A</v>
      </c>
      <c r="L843" s="7" t="e">
        <f>RANK(X843,(W843:Y843,Z843:AN843))</f>
        <v>#N/A</v>
      </c>
      <c r="M843" s="7">
        <f>IF(Y843&gt;0,RANK(Y843,(W843:Y843,Z843:AN843)),0)</f>
        <v>0</v>
      </c>
      <c r="N843" s="7"/>
      <c r="O843" s="1" t="e">
        <f t="shared" si="617"/>
        <v>#NUM!</v>
      </c>
      <c r="P843" s="2" t="e">
        <f t="shared" si="611"/>
        <v>#NUM!</v>
      </c>
      <c r="Q843" s="2"/>
      <c r="R843" s="2" t="str">
        <f t="shared" si="612"/>
        <v>-</v>
      </c>
      <c r="S843" s="2" t="str">
        <f t="shared" si="613"/>
        <v>-</v>
      </c>
      <c r="T843" s="2" t="str">
        <f t="shared" si="614"/>
        <v>-</v>
      </c>
      <c r="U843" s="2" t="str">
        <f t="shared" si="615"/>
        <v>-</v>
      </c>
      <c r="V843" s="2" t="str">
        <f t="shared" si="616"/>
        <v>-</v>
      </c>
      <c r="W843" s="48"/>
      <c r="X843" s="48"/>
      <c r="Y843" s="48"/>
      <c r="Z843" s="48"/>
      <c r="AA843" s="48"/>
      <c r="AB843" s="48"/>
      <c r="AC843" s="48"/>
      <c r="AD843" s="48"/>
      <c r="AE843" s="48"/>
      <c r="AF843" s="48"/>
      <c r="AG843" s="48"/>
      <c r="AH843" s="48"/>
      <c r="AI843" s="48"/>
      <c r="AJ843" s="48"/>
      <c r="AK843" s="48"/>
      <c r="AL843" s="48"/>
      <c r="AM843" s="48"/>
      <c r="AN843" s="48"/>
      <c r="AO843" s="55"/>
      <c r="AP843" s="55"/>
      <c r="AQ843" s="53"/>
      <c r="AR843" s="55"/>
      <c r="AS843" s="55"/>
      <c r="AT843" s="53"/>
      <c r="AU843" s="53"/>
      <c r="AV843" s="53"/>
      <c r="AW843" s="53"/>
      <c r="AX843" s="9"/>
      <c r="AY843" t="str">
        <f t="shared" si="618"/>
        <v>Miami-Dade CD17</v>
      </c>
      <c r="AZ843" s="9"/>
      <c r="BA843">
        <v>17</v>
      </c>
      <c r="BB843" s="65"/>
      <c r="BC843" s="91">
        <v>12</v>
      </c>
      <c r="BD843" s="93"/>
      <c r="BE843">
        <v>12086</v>
      </c>
      <c r="BF843">
        <f t="shared" si="609"/>
        <v>1208617</v>
      </c>
      <c r="BH843" t="s">
        <v>3387</v>
      </c>
    </row>
    <row r="844" spans="1:60">
      <c r="A844" s="9" t="s">
        <v>715</v>
      </c>
      <c r="B844" s="9" t="s">
        <v>639</v>
      </c>
      <c r="C844" s="1">
        <f t="shared" si="610"/>
        <v>0</v>
      </c>
      <c r="D844" s="1"/>
      <c r="E844" s="1"/>
      <c r="F844" s="1"/>
      <c r="G844" s="1"/>
      <c r="H844" s="1"/>
      <c r="I844" s="1"/>
      <c r="J844" s="1"/>
      <c r="K844" s="7" t="e">
        <f>RANK(W844,(W844:Y844,Z844:AN844))</f>
        <v>#N/A</v>
      </c>
      <c r="L844" s="7" t="e">
        <f>RANK(X844,(W844:Y844,Z844:AN844))</f>
        <v>#N/A</v>
      </c>
      <c r="M844" s="7">
        <f>IF(Y844&gt;0,RANK(Y844,(W844:Y844,Z844:AN844)),0)</f>
        <v>0</v>
      </c>
      <c r="N844" s="7"/>
      <c r="O844" s="1" t="e">
        <f t="shared" si="617"/>
        <v>#NUM!</v>
      </c>
      <c r="P844" s="2" t="e">
        <f t="shared" si="611"/>
        <v>#NUM!</v>
      </c>
      <c r="Q844" s="2"/>
      <c r="R844" s="2" t="str">
        <f t="shared" si="612"/>
        <v>-</v>
      </c>
      <c r="S844" s="2" t="str">
        <f t="shared" si="613"/>
        <v>-</v>
      </c>
      <c r="T844" s="2" t="str">
        <f t="shared" si="614"/>
        <v>-</v>
      </c>
      <c r="U844" s="2" t="str">
        <f t="shared" si="615"/>
        <v>-</v>
      </c>
      <c r="V844" s="2" t="str">
        <f t="shared" si="616"/>
        <v>-</v>
      </c>
      <c r="W844" s="48"/>
      <c r="X844" s="48"/>
      <c r="Y844" s="48"/>
      <c r="Z844" s="48"/>
      <c r="AA844" s="48"/>
      <c r="AB844" s="48"/>
      <c r="AC844" s="48"/>
      <c r="AD844" s="48"/>
      <c r="AE844" s="48"/>
      <c r="AF844" s="48"/>
      <c r="AG844" s="48"/>
      <c r="AH844" s="48"/>
      <c r="AI844" s="48"/>
      <c r="AJ844" s="48"/>
      <c r="AK844" s="48"/>
      <c r="AL844" s="48"/>
      <c r="AM844" s="48"/>
      <c r="AN844" s="48"/>
      <c r="AO844" s="55"/>
      <c r="AP844" s="55"/>
      <c r="AQ844" s="53"/>
      <c r="AR844" s="55"/>
      <c r="AS844" s="55"/>
      <c r="AT844" s="53"/>
      <c r="AU844" s="53"/>
      <c r="AV844" s="53"/>
      <c r="AW844" s="53"/>
      <c r="AX844" s="9"/>
      <c r="AY844" t="str">
        <f t="shared" si="618"/>
        <v>Miami-Dade CD18</v>
      </c>
      <c r="AZ844" s="9"/>
      <c r="BA844">
        <v>18</v>
      </c>
      <c r="BB844" s="65"/>
      <c r="BC844" s="91">
        <v>12</v>
      </c>
      <c r="BD844" s="93"/>
      <c r="BE844">
        <v>12086</v>
      </c>
      <c r="BF844">
        <f t="shared" si="609"/>
        <v>1208618</v>
      </c>
      <c r="BH844" t="s">
        <v>3387</v>
      </c>
    </row>
    <row r="845" spans="1:60">
      <c r="A845" s="9" t="s">
        <v>715</v>
      </c>
      <c r="B845" s="9" t="s">
        <v>639</v>
      </c>
      <c r="C845" s="1">
        <f t="shared" si="610"/>
        <v>0</v>
      </c>
      <c r="D845" s="1"/>
      <c r="E845" s="1"/>
      <c r="F845" s="1"/>
      <c r="G845" s="1"/>
      <c r="H845" s="1"/>
      <c r="I845" s="1"/>
      <c r="J845" s="1"/>
      <c r="K845" s="7" t="e">
        <f>RANK(W845,(W845:Y845,Z845:AN845))</f>
        <v>#N/A</v>
      </c>
      <c r="L845" s="7" t="e">
        <f>RANK(X845,(W845:Y845,Z845:AN845))</f>
        <v>#N/A</v>
      </c>
      <c r="M845" s="7">
        <f>IF(Y845&gt;0,RANK(Y845,(W845:Y845,Z845:AN845)),0)</f>
        <v>0</v>
      </c>
      <c r="N845" s="7"/>
      <c r="O845" s="1" t="e">
        <f t="shared" si="617"/>
        <v>#NUM!</v>
      </c>
      <c r="P845" s="2" t="e">
        <f t="shared" si="611"/>
        <v>#NUM!</v>
      </c>
      <c r="Q845" s="2"/>
      <c r="R845" s="2" t="str">
        <f t="shared" si="612"/>
        <v>-</v>
      </c>
      <c r="S845" s="2" t="str">
        <f t="shared" si="613"/>
        <v>-</v>
      </c>
      <c r="T845" s="2" t="str">
        <f t="shared" si="614"/>
        <v>-</v>
      </c>
      <c r="U845" s="2" t="str">
        <f t="shared" si="615"/>
        <v>-</v>
      </c>
      <c r="V845" s="2" t="str">
        <f t="shared" si="616"/>
        <v>-</v>
      </c>
      <c r="W845" s="48"/>
      <c r="X845" s="48"/>
      <c r="Y845" s="48"/>
      <c r="Z845" s="48"/>
      <c r="AA845" s="48"/>
      <c r="AB845" s="48"/>
      <c r="AC845" s="48"/>
      <c r="AD845" s="48"/>
      <c r="AE845" s="48"/>
      <c r="AF845" s="48"/>
      <c r="AG845" s="48"/>
      <c r="AH845" s="48"/>
      <c r="AI845" s="48"/>
      <c r="AJ845" s="48"/>
      <c r="AK845" s="48"/>
      <c r="AL845" s="48"/>
      <c r="AM845" s="48"/>
      <c r="AN845" s="48"/>
      <c r="AO845" s="55"/>
      <c r="AP845" s="55"/>
      <c r="AQ845" s="53"/>
      <c r="AR845" s="55"/>
      <c r="AS845" s="55"/>
      <c r="AT845" s="53"/>
      <c r="AU845" s="53"/>
      <c r="AV845" s="53"/>
      <c r="AW845" s="53"/>
      <c r="AX845" s="9"/>
      <c r="AY845" t="str">
        <f t="shared" si="618"/>
        <v>Miami-Dade CD20</v>
      </c>
      <c r="AZ845" s="9"/>
      <c r="BA845">
        <v>20</v>
      </c>
      <c r="BB845" s="65"/>
      <c r="BC845" s="91">
        <v>12</v>
      </c>
      <c r="BD845" s="93"/>
      <c r="BE845">
        <v>12086</v>
      </c>
      <c r="BF845">
        <f t="shared" si="609"/>
        <v>1208620</v>
      </c>
      <c r="BH845" t="s">
        <v>3387</v>
      </c>
    </row>
    <row r="846" spans="1:60">
      <c r="A846" s="9" t="s">
        <v>715</v>
      </c>
      <c r="B846" s="9" t="s">
        <v>639</v>
      </c>
      <c r="C846" s="1">
        <f t="shared" si="610"/>
        <v>0</v>
      </c>
      <c r="D846" s="1"/>
      <c r="E846" s="1"/>
      <c r="F846" s="1"/>
      <c r="G846" s="1"/>
      <c r="H846" s="1"/>
      <c r="I846" s="1"/>
      <c r="J846" s="1"/>
      <c r="K846" s="7" t="e">
        <f>RANK(W846,(W846:Y846,Z846:AN846))</f>
        <v>#N/A</v>
      </c>
      <c r="L846" s="7" t="e">
        <f>RANK(X846,(W846:Y846,Z846:AN846))</f>
        <v>#N/A</v>
      </c>
      <c r="M846" s="7">
        <f>IF(Y846&gt;0,RANK(Y846,(W846:Y846,Z846:AN846)),0)</f>
        <v>0</v>
      </c>
      <c r="N846" s="7"/>
      <c r="O846" s="1" t="e">
        <f t="shared" si="617"/>
        <v>#NUM!</v>
      </c>
      <c r="P846" s="2" t="e">
        <f t="shared" si="611"/>
        <v>#NUM!</v>
      </c>
      <c r="Q846" s="2"/>
      <c r="R846" s="2" t="str">
        <f t="shared" si="612"/>
        <v>-</v>
      </c>
      <c r="S846" s="2" t="str">
        <f t="shared" si="613"/>
        <v>-</v>
      </c>
      <c r="T846" s="2" t="str">
        <f t="shared" si="614"/>
        <v>-</v>
      </c>
      <c r="U846" s="2" t="str">
        <f t="shared" si="615"/>
        <v>-</v>
      </c>
      <c r="V846" s="2" t="str">
        <f t="shared" si="616"/>
        <v>-</v>
      </c>
      <c r="W846" s="48"/>
      <c r="X846" s="48"/>
      <c r="Y846" s="48"/>
      <c r="Z846" s="48"/>
      <c r="AA846" s="48"/>
      <c r="AB846" s="48"/>
      <c r="AC846" s="48"/>
      <c r="AD846" s="48"/>
      <c r="AE846" s="48"/>
      <c r="AF846" s="48"/>
      <c r="AG846" s="48"/>
      <c r="AH846" s="48"/>
      <c r="AI846" s="48"/>
      <c r="AJ846" s="48"/>
      <c r="AK846" s="48"/>
      <c r="AL846" s="48"/>
      <c r="AM846" s="48"/>
      <c r="AN846" s="48"/>
      <c r="AO846" s="55"/>
      <c r="AP846" s="55"/>
      <c r="AQ846" s="53"/>
      <c r="AR846" s="55"/>
      <c r="AS846" s="55"/>
      <c r="AT846" s="53"/>
      <c r="AU846" s="53"/>
      <c r="AV846" s="53"/>
      <c r="AW846" s="53"/>
      <c r="AX846" s="9"/>
      <c r="AY846" t="str">
        <f t="shared" si="618"/>
        <v>Miami-Dade CD21</v>
      </c>
      <c r="AZ846" s="9"/>
      <c r="BA846">
        <v>21</v>
      </c>
      <c r="BB846" s="65"/>
      <c r="BC846" s="91">
        <v>12</v>
      </c>
      <c r="BD846" s="93"/>
      <c r="BE846">
        <v>12086</v>
      </c>
      <c r="BF846">
        <f t="shared" si="609"/>
        <v>1208621</v>
      </c>
      <c r="BH846" t="s">
        <v>3387</v>
      </c>
    </row>
    <row r="847" spans="1:60">
      <c r="A847" s="9" t="s">
        <v>715</v>
      </c>
      <c r="B847" s="9" t="s">
        <v>639</v>
      </c>
      <c r="C847" s="1">
        <f t="shared" si="610"/>
        <v>0</v>
      </c>
      <c r="D847" s="1"/>
      <c r="E847" s="1"/>
      <c r="F847" s="1"/>
      <c r="G847" s="1"/>
      <c r="H847" s="1"/>
      <c r="I847" s="1"/>
      <c r="J847" s="1"/>
      <c r="K847" s="7" t="e">
        <f>RANK(W847,(W847:Y847,Z847:AN847))</f>
        <v>#N/A</v>
      </c>
      <c r="L847" s="7" t="e">
        <f>RANK(X847,(W847:Y847,Z847:AN847))</f>
        <v>#N/A</v>
      </c>
      <c r="M847" s="7">
        <f>IF(Y847&gt;0,RANK(Y847,(W847:Y847,Z847:AN847)),0)</f>
        <v>0</v>
      </c>
      <c r="N847" s="7"/>
      <c r="O847" s="1" t="e">
        <f t="shared" si="617"/>
        <v>#NUM!</v>
      </c>
      <c r="P847" s="2" t="e">
        <f t="shared" si="611"/>
        <v>#NUM!</v>
      </c>
      <c r="Q847" s="2"/>
      <c r="R847" s="2" t="str">
        <f t="shared" si="612"/>
        <v>-</v>
      </c>
      <c r="S847" s="2" t="str">
        <f t="shared" si="613"/>
        <v>-</v>
      </c>
      <c r="T847" s="2" t="str">
        <f t="shared" si="614"/>
        <v>-</v>
      </c>
      <c r="U847" s="2" t="str">
        <f t="shared" si="615"/>
        <v>-</v>
      </c>
      <c r="V847" s="2" t="str">
        <f t="shared" si="616"/>
        <v>-</v>
      </c>
      <c r="W847" s="48"/>
      <c r="X847" s="48"/>
      <c r="Y847" s="48"/>
      <c r="Z847" s="48"/>
      <c r="AA847" s="48"/>
      <c r="AB847" s="48"/>
      <c r="AC847" s="48"/>
      <c r="AD847" s="48"/>
      <c r="AE847" s="48"/>
      <c r="AF847" s="48"/>
      <c r="AG847" s="48"/>
      <c r="AH847" s="48"/>
      <c r="AI847" s="48"/>
      <c r="AJ847" s="48"/>
      <c r="AK847" s="48"/>
      <c r="AL847" s="48"/>
      <c r="AM847" s="48"/>
      <c r="AN847" s="48"/>
      <c r="AO847" s="55"/>
      <c r="AP847" s="55"/>
      <c r="AQ847" s="53"/>
      <c r="AR847" s="55"/>
      <c r="AS847" s="55"/>
      <c r="AT847" s="53"/>
      <c r="AU847" s="53"/>
      <c r="AV847" s="53"/>
      <c r="AW847" s="53"/>
      <c r="AX847" s="9"/>
      <c r="AY847" t="str">
        <f t="shared" si="618"/>
        <v>Miami-Dade CD25</v>
      </c>
      <c r="AZ847" s="9"/>
      <c r="BA847">
        <v>25</v>
      </c>
      <c r="BB847" s="65"/>
      <c r="BC847" s="91">
        <v>12</v>
      </c>
      <c r="BD847" s="93"/>
      <c r="BE847">
        <v>12086</v>
      </c>
      <c r="BF847">
        <f t="shared" si="609"/>
        <v>1208625</v>
      </c>
      <c r="BH847" t="s">
        <v>3387</v>
      </c>
    </row>
    <row r="848" spans="1:60">
      <c r="A848" s="9" t="s">
        <v>350</v>
      </c>
      <c r="B848" s="9" t="s">
        <v>639</v>
      </c>
      <c r="C848" s="1">
        <f t="shared" si="610"/>
        <v>0</v>
      </c>
      <c r="D848" s="1"/>
      <c r="E848" s="1"/>
      <c r="F848" s="1"/>
      <c r="G848" s="1"/>
      <c r="H848" s="1"/>
      <c r="I848" s="1"/>
      <c r="J848" s="1"/>
      <c r="K848" s="7" t="e">
        <f>RANK(W848,(W848:Y848,Z848:AN848))</f>
        <v>#N/A</v>
      </c>
      <c r="L848" s="7" t="e">
        <f>RANK(X848,(W848:Y848,Z848:AN848))</f>
        <v>#N/A</v>
      </c>
      <c r="M848" s="7">
        <f>IF(Y848&gt;0,RANK(Y848,(W848:Y848,Z848:AN848)),0)</f>
        <v>0</v>
      </c>
      <c r="N848" s="7"/>
      <c r="O848" s="1" t="e">
        <f t="shared" si="617"/>
        <v>#NUM!</v>
      </c>
      <c r="P848" s="2" t="e">
        <f t="shared" si="611"/>
        <v>#NUM!</v>
      </c>
      <c r="Q848" s="2"/>
      <c r="R848" s="2" t="str">
        <f t="shared" si="612"/>
        <v>-</v>
      </c>
      <c r="S848" s="2" t="str">
        <f t="shared" si="613"/>
        <v>-</v>
      </c>
      <c r="T848" s="2" t="str">
        <f t="shared" si="614"/>
        <v>-</v>
      </c>
      <c r="U848" s="2" t="str">
        <f t="shared" si="615"/>
        <v>-</v>
      </c>
      <c r="V848" s="2" t="str">
        <f t="shared" si="616"/>
        <v>-</v>
      </c>
      <c r="W848" s="48"/>
      <c r="X848" s="48"/>
      <c r="Y848" s="48"/>
      <c r="Z848" s="48"/>
      <c r="AA848" s="48"/>
      <c r="AB848" s="48"/>
      <c r="AC848" s="48"/>
      <c r="AD848" s="48"/>
      <c r="AE848" s="48"/>
      <c r="AF848" s="48"/>
      <c r="AG848" s="48"/>
      <c r="AH848" s="48"/>
      <c r="AI848" s="48"/>
      <c r="AJ848" s="48"/>
      <c r="AK848" s="48"/>
      <c r="AL848" s="48"/>
      <c r="AM848" s="48"/>
      <c r="AN848" s="48"/>
      <c r="AO848" s="55"/>
      <c r="AP848" s="55"/>
      <c r="AQ848" s="53"/>
      <c r="AR848" s="55"/>
      <c r="AS848" s="55"/>
      <c r="AT848" s="53"/>
      <c r="AU848" s="53"/>
      <c r="AV848" s="53"/>
      <c r="AW848" s="53"/>
      <c r="AX848" s="9"/>
      <c r="AY848" t="str">
        <f t="shared" si="618"/>
        <v>Monroe CD18</v>
      </c>
      <c r="AZ848" s="9"/>
      <c r="BA848">
        <v>18</v>
      </c>
      <c r="BB848" s="65"/>
      <c r="BC848" s="91">
        <v>12</v>
      </c>
      <c r="BD848" s="93"/>
      <c r="BE848">
        <v>12087</v>
      </c>
      <c r="BF848">
        <f t="shared" si="609"/>
        <v>1208718</v>
      </c>
      <c r="BH848" t="s">
        <v>3387</v>
      </c>
    </row>
    <row r="849" spans="1:60">
      <c r="A849" s="9" t="s">
        <v>350</v>
      </c>
      <c r="B849" s="9" t="s">
        <v>639</v>
      </c>
      <c r="C849" s="1">
        <f t="shared" si="610"/>
        <v>0</v>
      </c>
      <c r="D849" s="1"/>
      <c r="E849" s="1"/>
      <c r="F849" s="1"/>
      <c r="G849" s="1"/>
      <c r="H849" s="1"/>
      <c r="I849" s="1"/>
      <c r="J849" s="1"/>
      <c r="K849" s="7" t="e">
        <f>RANK(W849,(W849:Y849,Z849:AN849))</f>
        <v>#N/A</v>
      </c>
      <c r="L849" s="7" t="e">
        <f>RANK(X849,(W849:Y849,Z849:AN849))</f>
        <v>#N/A</v>
      </c>
      <c r="M849" s="7">
        <f>IF(Y849&gt;0,RANK(Y849,(W849:Y849,Z849:AN849)),0)</f>
        <v>0</v>
      </c>
      <c r="N849" s="7"/>
      <c r="O849" s="1" t="e">
        <f t="shared" si="617"/>
        <v>#NUM!</v>
      </c>
      <c r="P849" s="2" t="e">
        <f t="shared" si="611"/>
        <v>#NUM!</v>
      </c>
      <c r="Q849" s="2"/>
      <c r="R849" s="2" t="str">
        <f t="shared" si="612"/>
        <v>-</v>
      </c>
      <c r="S849" s="2" t="str">
        <f t="shared" si="613"/>
        <v>-</v>
      </c>
      <c r="T849" s="2" t="str">
        <f t="shared" si="614"/>
        <v>-</v>
      </c>
      <c r="U849" s="2" t="str">
        <f t="shared" si="615"/>
        <v>-</v>
      </c>
      <c r="V849" s="2" t="str">
        <f t="shared" si="616"/>
        <v>-</v>
      </c>
      <c r="W849" s="48"/>
      <c r="X849" s="48"/>
      <c r="Y849" s="48"/>
      <c r="Z849" s="48"/>
      <c r="AA849" s="48"/>
      <c r="AB849" s="48"/>
      <c r="AC849" s="48"/>
      <c r="AD849" s="48"/>
      <c r="AE849" s="48"/>
      <c r="AF849" s="48"/>
      <c r="AG849" s="48"/>
      <c r="AH849" s="48"/>
      <c r="AI849" s="48"/>
      <c r="AJ849" s="48"/>
      <c r="AK849" s="48"/>
      <c r="AL849" s="48"/>
      <c r="AM849" s="48"/>
      <c r="AN849" s="48"/>
      <c r="AO849" s="55"/>
      <c r="AP849" s="55"/>
      <c r="AQ849" s="53"/>
      <c r="AR849" s="55"/>
      <c r="AS849" s="55"/>
      <c r="AT849" s="53"/>
      <c r="AU849" s="53"/>
      <c r="AV849" s="53"/>
      <c r="AW849" s="53"/>
      <c r="AX849" s="9"/>
      <c r="AY849" t="str">
        <f t="shared" si="618"/>
        <v>Monroe CD25</v>
      </c>
      <c r="AZ849" s="9"/>
      <c r="BA849">
        <v>25</v>
      </c>
      <c r="BB849" s="65"/>
      <c r="BC849" s="91">
        <v>12</v>
      </c>
      <c r="BD849" s="93"/>
      <c r="BE849">
        <v>12087</v>
      </c>
      <c r="BF849">
        <f t="shared" si="609"/>
        <v>1208725</v>
      </c>
      <c r="BH849" t="s">
        <v>3387</v>
      </c>
    </row>
    <row r="850" spans="1:60">
      <c r="A850" s="9" t="s">
        <v>1597</v>
      </c>
      <c r="B850" s="9" t="s">
        <v>639</v>
      </c>
      <c r="C850" s="1">
        <f t="shared" si="610"/>
        <v>0</v>
      </c>
      <c r="D850" s="1"/>
      <c r="E850" s="1"/>
      <c r="F850" s="1"/>
      <c r="G850" s="1"/>
      <c r="H850" s="1"/>
      <c r="I850" s="1"/>
      <c r="J850" s="1"/>
      <c r="K850" s="7" t="e">
        <f>RANK(W850,(W850:Y850,Z850:AN850))</f>
        <v>#N/A</v>
      </c>
      <c r="L850" s="7" t="e">
        <f>RANK(X850,(W850:Y850,Z850:AN850))</f>
        <v>#N/A</v>
      </c>
      <c r="M850" s="7">
        <f>IF(Y850&gt;0,RANK(Y850,(W850:Y850,Z850:AN850)),0)</f>
        <v>0</v>
      </c>
      <c r="N850" s="7"/>
      <c r="O850" s="1" t="e">
        <f t="shared" si="617"/>
        <v>#NUM!</v>
      </c>
      <c r="P850" s="2" t="e">
        <f t="shared" si="611"/>
        <v>#NUM!</v>
      </c>
      <c r="Q850" s="2"/>
      <c r="R850" s="2" t="str">
        <f t="shared" si="612"/>
        <v>-</v>
      </c>
      <c r="S850" s="2" t="str">
        <f t="shared" si="613"/>
        <v>-</v>
      </c>
      <c r="T850" s="2" t="str">
        <f t="shared" si="614"/>
        <v>-</v>
      </c>
      <c r="U850" s="2" t="str">
        <f t="shared" si="615"/>
        <v>-</v>
      </c>
      <c r="V850" s="2" t="str">
        <f t="shared" si="616"/>
        <v>-</v>
      </c>
      <c r="W850" s="48"/>
      <c r="X850" s="48"/>
      <c r="Y850" s="48"/>
      <c r="Z850" s="48"/>
      <c r="AA850" s="48"/>
      <c r="AB850" s="48"/>
      <c r="AC850" s="48"/>
      <c r="AD850" s="48"/>
      <c r="AE850" s="48"/>
      <c r="AF850" s="48"/>
      <c r="AG850" s="48"/>
      <c r="AH850" s="48"/>
      <c r="AI850" s="48"/>
      <c r="AJ850" s="48"/>
      <c r="AK850" s="48"/>
      <c r="AL850" s="48"/>
      <c r="AM850" s="48"/>
      <c r="AN850" s="48"/>
      <c r="AO850" s="55"/>
      <c r="AP850" s="55"/>
      <c r="AQ850" s="53"/>
      <c r="AR850" s="55"/>
      <c r="AS850" s="55"/>
      <c r="AT850" s="53"/>
      <c r="AU850" s="53"/>
      <c r="AV850" s="53"/>
      <c r="AW850" s="53"/>
      <c r="AX850" s="9"/>
      <c r="AY850" t="str">
        <f t="shared" si="618"/>
        <v>Okaloosa CD1</v>
      </c>
      <c r="AZ850" s="9"/>
      <c r="BA850">
        <v>1</v>
      </c>
      <c r="BB850" s="65"/>
      <c r="BC850" s="91">
        <v>12</v>
      </c>
      <c r="BD850" s="93"/>
      <c r="BE850">
        <v>12091</v>
      </c>
      <c r="BF850">
        <f t="shared" si="609"/>
        <v>1209101</v>
      </c>
      <c r="BH850" t="s">
        <v>3387</v>
      </c>
    </row>
    <row r="851" spans="1:60">
      <c r="A851" s="9" t="s">
        <v>1597</v>
      </c>
      <c r="B851" s="9" t="s">
        <v>639</v>
      </c>
      <c r="C851" s="1">
        <f t="shared" si="610"/>
        <v>0</v>
      </c>
      <c r="D851" s="1"/>
      <c r="E851" s="1"/>
      <c r="F851" s="1"/>
      <c r="G851" s="1"/>
      <c r="H851" s="1"/>
      <c r="I851" s="1"/>
      <c r="J851" s="1"/>
      <c r="K851" s="7" t="e">
        <f>RANK(W851,(W851:Y851,Z851:AN851))</f>
        <v>#N/A</v>
      </c>
      <c r="L851" s="7" t="e">
        <f>RANK(X851,(W851:Y851,Z851:AN851))</f>
        <v>#N/A</v>
      </c>
      <c r="M851" s="7">
        <f>IF(Y851&gt;0,RANK(Y851,(W851:Y851,Z851:AN851)),0)</f>
        <v>0</v>
      </c>
      <c r="N851" s="7"/>
      <c r="O851" s="1" t="e">
        <f t="shared" si="617"/>
        <v>#NUM!</v>
      </c>
      <c r="P851" s="2" t="e">
        <f t="shared" si="611"/>
        <v>#NUM!</v>
      </c>
      <c r="Q851" s="2"/>
      <c r="R851" s="2" t="str">
        <f t="shared" si="612"/>
        <v>-</v>
      </c>
      <c r="S851" s="2" t="str">
        <f t="shared" si="613"/>
        <v>-</v>
      </c>
      <c r="T851" s="2" t="str">
        <f t="shared" si="614"/>
        <v>-</v>
      </c>
      <c r="U851" s="2" t="str">
        <f t="shared" si="615"/>
        <v>-</v>
      </c>
      <c r="V851" s="2" t="str">
        <f t="shared" si="616"/>
        <v>-</v>
      </c>
      <c r="W851" s="48"/>
      <c r="X851" s="48"/>
      <c r="Y851" s="48"/>
      <c r="Z851" s="48"/>
      <c r="AA851" s="48"/>
      <c r="AB851" s="48"/>
      <c r="AC851" s="48"/>
      <c r="AD851" s="48"/>
      <c r="AE851" s="48"/>
      <c r="AF851" s="48"/>
      <c r="AG851" s="48"/>
      <c r="AH851" s="48"/>
      <c r="AI851" s="48"/>
      <c r="AJ851" s="48"/>
      <c r="AK851" s="48"/>
      <c r="AL851" s="48"/>
      <c r="AM851" s="48"/>
      <c r="AN851" s="48"/>
      <c r="AO851" s="55"/>
      <c r="AP851" s="55"/>
      <c r="AQ851" s="53"/>
      <c r="AR851" s="55"/>
      <c r="AS851" s="55"/>
      <c r="AT851" s="53"/>
      <c r="AU851" s="53"/>
      <c r="AV851" s="53"/>
      <c r="AW851" s="53"/>
      <c r="AX851" s="9"/>
      <c r="AY851" t="str">
        <f t="shared" si="618"/>
        <v>Okaloosa CD2</v>
      </c>
      <c r="AZ851" s="9"/>
      <c r="BA851">
        <v>2</v>
      </c>
      <c r="BB851" s="65"/>
      <c r="BC851" s="91">
        <v>12</v>
      </c>
      <c r="BD851" s="93"/>
      <c r="BE851">
        <v>12091</v>
      </c>
      <c r="BF851">
        <f t="shared" si="609"/>
        <v>1209102</v>
      </c>
      <c r="BH851" t="s">
        <v>3387</v>
      </c>
    </row>
    <row r="852" spans="1:60">
      <c r="A852" s="9" t="s">
        <v>1445</v>
      </c>
      <c r="B852" s="9" t="s">
        <v>639</v>
      </c>
      <c r="C852" s="1">
        <f t="shared" si="610"/>
        <v>0</v>
      </c>
      <c r="D852" s="1"/>
      <c r="E852" s="1"/>
      <c r="F852" s="1"/>
      <c r="G852" s="1"/>
      <c r="H852" s="1"/>
      <c r="I852" s="1"/>
      <c r="J852" s="1"/>
      <c r="K852" s="7" t="e">
        <f>RANK(W852,(W852:Y852,Z852:AN852))</f>
        <v>#N/A</v>
      </c>
      <c r="L852" s="7" t="e">
        <f>RANK(X852,(W852:Y852,Z852:AN852))</f>
        <v>#N/A</v>
      </c>
      <c r="M852" s="7">
        <f>IF(Y852&gt;0,RANK(Y852,(W852:Y852,Z852:AN852)),0)</f>
        <v>0</v>
      </c>
      <c r="N852" s="7"/>
      <c r="O852" s="1" t="e">
        <f t="shared" si="617"/>
        <v>#NUM!</v>
      </c>
      <c r="P852" s="2" t="e">
        <f t="shared" si="611"/>
        <v>#NUM!</v>
      </c>
      <c r="Q852" s="2"/>
      <c r="R852" s="2" t="str">
        <f t="shared" si="612"/>
        <v>-</v>
      </c>
      <c r="S852" s="2" t="str">
        <f t="shared" si="613"/>
        <v>-</v>
      </c>
      <c r="T852" s="2" t="str">
        <f t="shared" si="614"/>
        <v>-</v>
      </c>
      <c r="U852" s="2" t="str">
        <f t="shared" si="615"/>
        <v>-</v>
      </c>
      <c r="V852" s="2" t="str">
        <f t="shared" si="616"/>
        <v>-</v>
      </c>
      <c r="W852" s="48"/>
      <c r="X852" s="48"/>
      <c r="Y852" s="48"/>
      <c r="Z852" s="48"/>
      <c r="AA852" s="48"/>
      <c r="AB852" s="48"/>
      <c r="AC852" s="48"/>
      <c r="AD852" s="48"/>
      <c r="AE852" s="48"/>
      <c r="AF852" s="48"/>
      <c r="AG852" s="48"/>
      <c r="AH852" s="48"/>
      <c r="AI852" s="48"/>
      <c r="AJ852" s="48"/>
      <c r="AK852" s="48"/>
      <c r="AL852" s="48"/>
      <c r="AM852" s="48"/>
      <c r="AN852" s="48"/>
      <c r="AO852" s="55"/>
      <c r="AP852" s="55"/>
      <c r="AQ852" s="53"/>
      <c r="AR852" s="55"/>
      <c r="AS852" s="55"/>
      <c r="AT852" s="53"/>
      <c r="AU852" s="53"/>
      <c r="AV852" s="53"/>
      <c r="AW852" s="53"/>
      <c r="AX852" s="9"/>
      <c r="AY852" t="str">
        <f t="shared" si="618"/>
        <v>Orange CD3</v>
      </c>
      <c r="AZ852" s="9"/>
      <c r="BA852">
        <v>3</v>
      </c>
      <c r="BB852" s="65"/>
      <c r="BC852" s="91">
        <v>12</v>
      </c>
      <c r="BD852" s="93"/>
      <c r="BE852">
        <v>12095</v>
      </c>
      <c r="BF852">
        <f t="shared" si="609"/>
        <v>1209503</v>
      </c>
      <c r="BH852" t="s">
        <v>3387</v>
      </c>
    </row>
    <row r="853" spans="1:60">
      <c r="A853" s="9" t="s">
        <v>1445</v>
      </c>
      <c r="B853" s="9" t="s">
        <v>639</v>
      </c>
      <c r="C853" s="1">
        <f t="shared" si="610"/>
        <v>0</v>
      </c>
      <c r="D853" s="1"/>
      <c r="E853" s="1"/>
      <c r="F853" s="1"/>
      <c r="G853" s="1"/>
      <c r="H853" s="1"/>
      <c r="I853" s="1"/>
      <c r="J853" s="1"/>
      <c r="K853" s="7" t="e">
        <f>RANK(W853,(W853:Y853,Z853:AN853))</f>
        <v>#N/A</v>
      </c>
      <c r="L853" s="7" t="e">
        <f>RANK(X853,(W853:Y853,Z853:AN853))</f>
        <v>#N/A</v>
      </c>
      <c r="M853" s="7">
        <f>IF(Y853&gt;0,RANK(Y853,(W853:Y853,Z853:AN853)),0)</f>
        <v>0</v>
      </c>
      <c r="N853" s="7"/>
      <c r="O853" s="1" t="e">
        <f t="shared" si="617"/>
        <v>#NUM!</v>
      </c>
      <c r="P853" s="2" t="e">
        <f t="shared" si="611"/>
        <v>#NUM!</v>
      </c>
      <c r="Q853" s="2"/>
      <c r="R853" s="2" t="str">
        <f t="shared" si="612"/>
        <v>-</v>
      </c>
      <c r="S853" s="2" t="str">
        <f t="shared" si="613"/>
        <v>-</v>
      </c>
      <c r="T853" s="2" t="str">
        <f t="shared" si="614"/>
        <v>-</v>
      </c>
      <c r="U853" s="2" t="str">
        <f t="shared" si="615"/>
        <v>-</v>
      </c>
      <c r="V853" s="2" t="str">
        <f t="shared" si="616"/>
        <v>-</v>
      </c>
      <c r="W853" s="48"/>
      <c r="X853" s="48"/>
      <c r="Y853" s="48"/>
      <c r="Z853" s="48"/>
      <c r="AA853" s="48"/>
      <c r="AB853" s="48"/>
      <c r="AC853" s="48"/>
      <c r="AD853" s="48"/>
      <c r="AE853" s="48"/>
      <c r="AF853" s="48"/>
      <c r="AG853" s="48"/>
      <c r="AH853" s="48"/>
      <c r="AI853" s="48"/>
      <c r="AJ853" s="48"/>
      <c r="AK853" s="48"/>
      <c r="AL853" s="48"/>
      <c r="AM853" s="48"/>
      <c r="AN853" s="48"/>
      <c r="AO853" s="55"/>
      <c r="AP853" s="55"/>
      <c r="AQ853" s="53"/>
      <c r="AR853" s="55"/>
      <c r="AS853" s="55"/>
      <c r="AT853" s="53"/>
      <c r="AU853" s="53"/>
      <c r="AV853" s="53"/>
      <c r="AW853" s="53"/>
      <c r="AX853" s="9"/>
      <c r="AY853" t="str">
        <f t="shared" si="618"/>
        <v>Orange CD7</v>
      </c>
      <c r="AZ853" s="9"/>
      <c r="BA853">
        <v>7</v>
      </c>
      <c r="BB853" s="65"/>
      <c r="BC853" s="91">
        <v>12</v>
      </c>
      <c r="BD853" s="93"/>
      <c r="BE853">
        <v>12095</v>
      </c>
      <c r="BF853">
        <f t="shared" si="609"/>
        <v>1209507</v>
      </c>
      <c r="BH853" t="s">
        <v>3387</v>
      </c>
    </row>
    <row r="854" spans="1:60">
      <c r="A854" s="9" t="s">
        <v>1445</v>
      </c>
      <c r="B854" s="9" t="s">
        <v>639</v>
      </c>
      <c r="C854" s="1">
        <f t="shared" si="610"/>
        <v>0</v>
      </c>
      <c r="D854" s="1"/>
      <c r="E854" s="1"/>
      <c r="F854" s="1"/>
      <c r="G854" s="1"/>
      <c r="H854" s="1"/>
      <c r="I854" s="1"/>
      <c r="J854" s="1"/>
      <c r="K854" s="7" t="e">
        <f>RANK(W854,(W854:Y854,Z854:AN854))</f>
        <v>#N/A</v>
      </c>
      <c r="L854" s="7" t="e">
        <f>RANK(X854,(W854:Y854,Z854:AN854))</f>
        <v>#N/A</v>
      </c>
      <c r="M854" s="7">
        <f>IF(Y854&gt;0,RANK(Y854,(W854:Y854,Z854:AN854)),0)</f>
        <v>0</v>
      </c>
      <c r="N854" s="7"/>
      <c r="O854" s="1" t="e">
        <f t="shared" si="617"/>
        <v>#NUM!</v>
      </c>
      <c r="P854" s="2" t="e">
        <f t="shared" si="611"/>
        <v>#NUM!</v>
      </c>
      <c r="Q854" s="2"/>
      <c r="R854" s="2" t="str">
        <f t="shared" si="612"/>
        <v>-</v>
      </c>
      <c r="S854" s="2" t="str">
        <f t="shared" si="613"/>
        <v>-</v>
      </c>
      <c r="T854" s="2" t="str">
        <f t="shared" si="614"/>
        <v>-</v>
      </c>
      <c r="U854" s="2" t="str">
        <f t="shared" si="615"/>
        <v>-</v>
      </c>
      <c r="V854" s="2" t="str">
        <f t="shared" si="616"/>
        <v>-</v>
      </c>
      <c r="W854" s="48"/>
      <c r="X854" s="48"/>
      <c r="Y854" s="48"/>
      <c r="Z854" s="48"/>
      <c r="AA854" s="48"/>
      <c r="AB854" s="48"/>
      <c r="AC854" s="48"/>
      <c r="AD854" s="48"/>
      <c r="AE854" s="48"/>
      <c r="AF854" s="48"/>
      <c r="AG854" s="48"/>
      <c r="AH854" s="48"/>
      <c r="AI854" s="48"/>
      <c r="AJ854" s="48"/>
      <c r="AK854" s="48"/>
      <c r="AL854" s="48"/>
      <c r="AM854" s="48"/>
      <c r="AN854" s="48"/>
      <c r="AO854" s="55"/>
      <c r="AP854" s="55"/>
      <c r="AQ854" s="53"/>
      <c r="AR854" s="55"/>
      <c r="AS854" s="55"/>
      <c r="AT854" s="53"/>
      <c r="AU854" s="53"/>
      <c r="AV854" s="53"/>
      <c r="AW854" s="53"/>
      <c r="AX854" s="9"/>
      <c r="AY854" t="str">
        <f t="shared" si="618"/>
        <v>Orange CD8</v>
      </c>
      <c r="AZ854" s="9"/>
      <c r="BA854">
        <v>8</v>
      </c>
      <c r="BB854" s="65"/>
      <c r="BC854" s="91">
        <v>12</v>
      </c>
      <c r="BD854" s="93"/>
      <c r="BE854">
        <v>12095</v>
      </c>
      <c r="BF854">
        <f t="shared" si="609"/>
        <v>1209508</v>
      </c>
      <c r="BH854" t="s">
        <v>3387</v>
      </c>
    </row>
    <row r="855" spans="1:60">
      <c r="A855" s="9" t="s">
        <v>1445</v>
      </c>
      <c r="B855" s="9" t="s">
        <v>639</v>
      </c>
      <c r="C855" s="1">
        <f t="shared" si="610"/>
        <v>0</v>
      </c>
      <c r="D855" s="1"/>
      <c r="E855" s="1"/>
      <c r="F855" s="1"/>
      <c r="G855" s="1"/>
      <c r="H855" s="1"/>
      <c r="I855" s="1"/>
      <c r="J855" s="1"/>
      <c r="K855" s="7" t="e">
        <f>RANK(W855,(W855:Y855,Z855:AN855))</f>
        <v>#N/A</v>
      </c>
      <c r="L855" s="7" t="e">
        <f>RANK(X855,(W855:Y855,Z855:AN855))</f>
        <v>#N/A</v>
      </c>
      <c r="M855" s="7">
        <f>IF(Y855&gt;0,RANK(Y855,(W855:Y855,Z855:AN855)),0)</f>
        <v>0</v>
      </c>
      <c r="N855" s="7"/>
      <c r="O855" s="1" t="e">
        <f t="shared" si="617"/>
        <v>#NUM!</v>
      </c>
      <c r="P855" s="2" t="e">
        <f t="shared" si="611"/>
        <v>#NUM!</v>
      </c>
      <c r="Q855" s="2"/>
      <c r="R855" s="2" t="str">
        <f t="shared" si="612"/>
        <v>-</v>
      </c>
      <c r="S855" s="2" t="str">
        <f t="shared" si="613"/>
        <v>-</v>
      </c>
      <c r="T855" s="2" t="str">
        <f t="shared" si="614"/>
        <v>-</v>
      </c>
      <c r="U855" s="2" t="str">
        <f t="shared" si="615"/>
        <v>-</v>
      </c>
      <c r="V855" s="2" t="str">
        <f t="shared" si="616"/>
        <v>-</v>
      </c>
      <c r="W855" s="48"/>
      <c r="X855" s="48"/>
      <c r="Y855" s="48"/>
      <c r="Z855" s="48"/>
      <c r="AA855" s="48"/>
      <c r="AB855" s="48"/>
      <c r="AC855" s="48"/>
      <c r="AD855" s="48"/>
      <c r="AE855" s="48"/>
      <c r="AF855" s="48"/>
      <c r="AG855" s="48"/>
      <c r="AH855" s="48"/>
      <c r="AI855" s="48"/>
      <c r="AJ855" s="48"/>
      <c r="AK855" s="48"/>
      <c r="AL855" s="48"/>
      <c r="AM855" s="48"/>
      <c r="AN855" s="48"/>
      <c r="AO855" s="55"/>
      <c r="AP855" s="55"/>
      <c r="AQ855" s="53"/>
      <c r="AR855" s="55"/>
      <c r="AS855" s="55"/>
      <c r="AT855" s="53"/>
      <c r="AU855" s="53"/>
      <c r="AV855" s="53"/>
      <c r="AW855" s="53"/>
      <c r="AX855" s="9"/>
      <c r="AY855" t="str">
        <f t="shared" si="618"/>
        <v>Orange CD24</v>
      </c>
      <c r="AZ855" s="9"/>
      <c r="BA855">
        <v>24</v>
      </c>
      <c r="BB855" s="65"/>
      <c r="BC855" s="91">
        <v>12</v>
      </c>
      <c r="BD855" s="93"/>
      <c r="BE855">
        <v>12095</v>
      </c>
      <c r="BF855">
        <f t="shared" si="609"/>
        <v>1209524</v>
      </c>
      <c r="BH855" t="s">
        <v>3387</v>
      </c>
    </row>
    <row r="856" spans="1:60">
      <c r="A856" s="9" t="s">
        <v>2327</v>
      </c>
      <c r="B856" s="9" t="s">
        <v>639</v>
      </c>
      <c r="C856" s="1">
        <f t="shared" si="610"/>
        <v>0</v>
      </c>
      <c r="D856" s="1"/>
      <c r="E856" s="1"/>
      <c r="F856" s="1"/>
      <c r="G856" s="1"/>
      <c r="H856" s="1"/>
      <c r="I856" s="1"/>
      <c r="J856" s="1"/>
      <c r="K856" s="7" t="e">
        <f>RANK(W856,(W856:Y856,Z856:AN856))</f>
        <v>#N/A</v>
      </c>
      <c r="L856" s="7" t="e">
        <f>RANK(X856,(W856:Y856,Z856:AN856))</f>
        <v>#N/A</v>
      </c>
      <c r="M856" s="7">
        <f>IF(Y856&gt;0,RANK(Y856,(W856:Y856,Z856:AN856)),0)</f>
        <v>0</v>
      </c>
      <c r="N856" s="7"/>
      <c r="O856" s="1" t="e">
        <f t="shared" si="617"/>
        <v>#NUM!</v>
      </c>
      <c r="P856" s="2" t="e">
        <f t="shared" si="611"/>
        <v>#NUM!</v>
      </c>
      <c r="Q856" s="2"/>
      <c r="R856" s="2" t="str">
        <f t="shared" si="612"/>
        <v>-</v>
      </c>
      <c r="S856" s="2" t="str">
        <f t="shared" si="613"/>
        <v>-</v>
      </c>
      <c r="T856" s="2" t="str">
        <f t="shared" si="614"/>
        <v>-</v>
      </c>
      <c r="U856" s="2" t="str">
        <f t="shared" si="615"/>
        <v>-</v>
      </c>
      <c r="V856" s="2" t="str">
        <f t="shared" si="616"/>
        <v>-</v>
      </c>
      <c r="W856" s="48"/>
      <c r="X856" s="48"/>
      <c r="Y856" s="48"/>
      <c r="Z856" s="48"/>
      <c r="AA856" s="48"/>
      <c r="AB856" s="48"/>
      <c r="AC856" s="48"/>
      <c r="AD856" s="48"/>
      <c r="AE856" s="48"/>
      <c r="AF856" s="48"/>
      <c r="AG856" s="48"/>
      <c r="AH856" s="48"/>
      <c r="AI856" s="48"/>
      <c r="AJ856" s="48"/>
      <c r="AK856" s="48"/>
      <c r="AL856" s="48"/>
      <c r="AM856" s="48"/>
      <c r="AN856" s="48"/>
      <c r="AO856" s="55"/>
      <c r="AP856" s="55"/>
      <c r="AQ856" s="53"/>
      <c r="AR856" s="55"/>
      <c r="AS856" s="55"/>
      <c r="AT856" s="53"/>
      <c r="AU856" s="53"/>
      <c r="AV856" s="53"/>
      <c r="AW856" s="53"/>
      <c r="AX856" s="9"/>
      <c r="AY856" t="str">
        <f t="shared" si="618"/>
        <v>Osceola CD8</v>
      </c>
      <c r="AZ856" s="9"/>
      <c r="BA856">
        <v>8</v>
      </c>
      <c r="BB856" s="65"/>
      <c r="BC856" s="91">
        <v>12</v>
      </c>
      <c r="BD856" s="93"/>
      <c r="BE856">
        <v>12097</v>
      </c>
      <c r="BF856">
        <f t="shared" si="609"/>
        <v>1209708</v>
      </c>
      <c r="BH856" t="s">
        <v>3387</v>
      </c>
    </row>
    <row r="857" spans="1:60">
      <c r="A857" s="9" t="s">
        <v>2327</v>
      </c>
      <c r="B857" s="9" t="s">
        <v>639</v>
      </c>
      <c r="C857" s="1">
        <f t="shared" si="610"/>
        <v>0</v>
      </c>
      <c r="D857" s="1"/>
      <c r="E857" s="1"/>
      <c r="F857" s="1"/>
      <c r="G857" s="1"/>
      <c r="H857" s="1"/>
      <c r="I857" s="1"/>
      <c r="J857" s="1"/>
      <c r="K857" s="7" t="e">
        <f>RANK(W857,(W857:Y857,Z857:AN857))</f>
        <v>#N/A</v>
      </c>
      <c r="L857" s="7" t="e">
        <f>RANK(X857,(W857:Y857,Z857:AN857))</f>
        <v>#N/A</v>
      </c>
      <c r="M857" s="7">
        <f>IF(Y857&gt;0,RANK(Y857,(W857:Y857,Z857:AN857)),0)</f>
        <v>0</v>
      </c>
      <c r="N857" s="7"/>
      <c r="O857" s="1" t="e">
        <f t="shared" si="617"/>
        <v>#NUM!</v>
      </c>
      <c r="P857" s="2" t="e">
        <f t="shared" si="611"/>
        <v>#NUM!</v>
      </c>
      <c r="Q857" s="2"/>
      <c r="R857" s="2" t="str">
        <f t="shared" si="612"/>
        <v>-</v>
      </c>
      <c r="S857" s="2" t="str">
        <f t="shared" si="613"/>
        <v>-</v>
      </c>
      <c r="T857" s="2" t="str">
        <f t="shared" si="614"/>
        <v>-</v>
      </c>
      <c r="U857" s="2" t="str">
        <f t="shared" si="615"/>
        <v>-</v>
      </c>
      <c r="V857" s="2" t="str">
        <f t="shared" si="616"/>
        <v>-</v>
      </c>
      <c r="W857" s="48"/>
      <c r="X857" s="48"/>
      <c r="Y857" s="48"/>
      <c r="Z857" s="48"/>
      <c r="AA857" s="48"/>
      <c r="AB857" s="48"/>
      <c r="AC857" s="48"/>
      <c r="AD857" s="48"/>
      <c r="AE857" s="48"/>
      <c r="AF857" s="48"/>
      <c r="AG857" s="48"/>
      <c r="AH857" s="48"/>
      <c r="AI857" s="48"/>
      <c r="AJ857" s="48"/>
      <c r="AK857" s="48"/>
      <c r="AL857" s="48"/>
      <c r="AM857" s="48"/>
      <c r="AN857" s="48"/>
      <c r="AO857" s="55"/>
      <c r="AP857" s="55"/>
      <c r="AQ857" s="53"/>
      <c r="AR857" s="55"/>
      <c r="AS857" s="55"/>
      <c r="AT857" s="53"/>
      <c r="AU857" s="53"/>
      <c r="AV857" s="53"/>
      <c r="AW857" s="53"/>
      <c r="AX857" s="9"/>
      <c r="AY857" t="str">
        <f t="shared" si="618"/>
        <v>Osceola CD12</v>
      </c>
      <c r="AZ857" s="9"/>
      <c r="BA857">
        <v>12</v>
      </c>
      <c r="BB857" s="65"/>
      <c r="BC857" s="91">
        <v>12</v>
      </c>
      <c r="BD857" s="93"/>
      <c r="BE857">
        <v>12097</v>
      </c>
      <c r="BF857">
        <f t="shared" si="609"/>
        <v>1209712</v>
      </c>
      <c r="BH857" t="s">
        <v>3387</v>
      </c>
    </row>
    <row r="858" spans="1:60">
      <c r="A858" s="9" t="s">
        <v>2327</v>
      </c>
      <c r="B858" s="9" t="s">
        <v>639</v>
      </c>
      <c r="C858" s="1">
        <f t="shared" si="610"/>
        <v>0</v>
      </c>
      <c r="D858" s="1"/>
      <c r="E858" s="1"/>
      <c r="F858" s="1"/>
      <c r="G858" s="1"/>
      <c r="H858" s="1"/>
      <c r="I858" s="1"/>
      <c r="J858" s="1"/>
      <c r="K858" s="7" t="e">
        <f>RANK(W858,(W858:Y858,Z858:AN858))</f>
        <v>#N/A</v>
      </c>
      <c r="L858" s="7" t="e">
        <f>RANK(X858,(W858:Y858,Z858:AN858))</f>
        <v>#N/A</v>
      </c>
      <c r="M858" s="7">
        <f>IF(Y858&gt;0,RANK(Y858,(W858:Y858,Z858:AN858)),0)</f>
        <v>0</v>
      </c>
      <c r="N858" s="7"/>
      <c r="O858" s="1" t="e">
        <f t="shared" si="617"/>
        <v>#NUM!</v>
      </c>
      <c r="P858" s="2" t="e">
        <f t="shared" si="611"/>
        <v>#NUM!</v>
      </c>
      <c r="Q858" s="2"/>
      <c r="R858" s="2" t="str">
        <f t="shared" si="612"/>
        <v>-</v>
      </c>
      <c r="S858" s="2" t="str">
        <f t="shared" si="613"/>
        <v>-</v>
      </c>
      <c r="T858" s="2" t="str">
        <f t="shared" si="614"/>
        <v>-</v>
      </c>
      <c r="U858" s="2" t="str">
        <f t="shared" si="615"/>
        <v>-</v>
      </c>
      <c r="V858" s="2" t="str">
        <f t="shared" si="616"/>
        <v>-</v>
      </c>
      <c r="W858" s="48"/>
      <c r="X858" s="48"/>
      <c r="Y858" s="48"/>
      <c r="Z858" s="48"/>
      <c r="AA858" s="48"/>
      <c r="AB858" s="48"/>
      <c r="AC858" s="48"/>
      <c r="AD858" s="48"/>
      <c r="AE858" s="48"/>
      <c r="AF858" s="48"/>
      <c r="AG858" s="48"/>
      <c r="AH858" s="48"/>
      <c r="AI858" s="48"/>
      <c r="AJ858" s="48"/>
      <c r="AK858" s="48"/>
      <c r="AL858" s="48"/>
      <c r="AM858" s="48"/>
      <c r="AN858" s="48"/>
      <c r="AO858" s="55"/>
      <c r="AP858" s="55"/>
      <c r="AQ858" s="53"/>
      <c r="AR858" s="55"/>
      <c r="AS858" s="55"/>
      <c r="AT858" s="53"/>
      <c r="AU858" s="53"/>
      <c r="AV858" s="53"/>
      <c r="AW858" s="53"/>
      <c r="AX858" s="9"/>
      <c r="AY858" t="str">
        <f t="shared" si="618"/>
        <v>Osceola CD15</v>
      </c>
      <c r="AZ858" s="9"/>
      <c r="BA858">
        <v>15</v>
      </c>
      <c r="BB858" s="65"/>
      <c r="BC858" s="91">
        <v>12</v>
      </c>
      <c r="BD858" s="93"/>
      <c r="BE858">
        <v>12097</v>
      </c>
      <c r="BF858">
        <f t="shared" si="609"/>
        <v>1209715</v>
      </c>
      <c r="BH858" t="s">
        <v>3387</v>
      </c>
    </row>
    <row r="859" spans="1:60">
      <c r="A859" s="9" t="s">
        <v>1454</v>
      </c>
      <c r="B859" s="9" t="s">
        <v>639</v>
      </c>
      <c r="C859" s="1">
        <f t="shared" si="610"/>
        <v>0</v>
      </c>
      <c r="D859" s="1"/>
      <c r="E859" s="1"/>
      <c r="F859" s="1"/>
      <c r="G859" s="1"/>
      <c r="H859" s="1"/>
      <c r="I859" s="1"/>
      <c r="J859" s="1"/>
      <c r="K859" s="7" t="e">
        <f>RANK(W859,(W859:Y859,Z859:AN859))</f>
        <v>#N/A</v>
      </c>
      <c r="L859" s="7" t="e">
        <f>RANK(X859,(W859:Y859,Z859:AN859))</f>
        <v>#N/A</v>
      </c>
      <c r="M859" s="7">
        <f>IF(Y859&gt;0,RANK(Y859,(W859:Y859,Z859:AN859)),0)</f>
        <v>0</v>
      </c>
      <c r="N859" s="7"/>
      <c r="O859" s="1" t="e">
        <f t="shared" si="617"/>
        <v>#NUM!</v>
      </c>
      <c r="P859" s="2" t="e">
        <f t="shared" si="611"/>
        <v>#NUM!</v>
      </c>
      <c r="Q859" s="2"/>
      <c r="R859" s="2" t="str">
        <f t="shared" si="612"/>
        <v>-</v>
      </c>
      <c r="S859" s="2" t="str">
        <f t="shared" si="613"/>
        <v>-</v>
      </c>
      <c r="T859" s="2" t="str">
        <f t="shared" si="614"/>
        <v>-</v>
      </c>
      <c r="U859" s="2" t="str">
        <f t="shared" si="615"/>
        <v>-</v>
      </c>
      <c r="V859" s="2" t="str">
        <f t="shared" si="616"/>
        <v>-</v>
      </c>
      <c r="W859" s="48"/>
      <c r="X859" s="48"/>
      <c r="Y859" s="48"/>
      <c r="Z859" s="48"/>
      <c r="AA859" s="48"/>
      <c r="AB859" s="48"/>
      <c r="AC859" s="48"/>
      <c r="AD859" s="48"/>
      <c r="AE859" s="48"/>
      <c r="AF859" s="48"/>
      <c r="AG859" s="48"/>
      <c r="AH859" s="48"/>
      <c r="AI859" s="48"/>
      <c r="AJ859" s="48"/>
      <c r="AK859" s="48"/>
      <c r="AL859" s="48"/>
      <c r="AM859" s="48"/>
      <c r="AN859" s="48"/>
      <c r="AO859" s="55"/>
      <c r="AP859" s="55"/>
      <c r="AQ859" s="53"/>
      <c r="AR859" s="55"/>
      <c r="AS859" s="55"/>
      <c r="AT859" s="53"/>
      <c r="AU859" s="53"/>
      <c r="AV859" s="53"/>
      <c r="AW859" s="53"/>
      <c r="AX859" s="9"/>
      <c r="AY859" t="str">
        <f t="shared" si="618"/>
        <v>Palm Beach CD16</v>
      </c>
      <c r="AZ859" s="9"/>
      <c r="BA859">
        <v>16</v>
      </c>
      <c r="BB859" s="65"/>
      <c r="BC859" s="91">
        <v>12</v>
      </c>
      <c r="BD859" s="93"/>
      <c r="BE859">
        <v>12099</v>
      </c>
      <c r="BF859">
        <f t="shared" ref="BF859:BF961" si="619">BE859*100+BA859</f>
        <v>1209916</v>
      </c>
      <c r="BH859" t="s">
        <v>3387</v>
      </c>
    </row>
    <row r="860" spans="1:60">
      <c r="A860" s="9" t="s">
        <v>1454</v>
      </c>
      <c r="B860" s="9" t="s">
        <v>639</v>
      </c>
      <c r="C860" s="1">
        <f t="shared" si="610"/>
        <v>0</v>
      </c>
      <c r="D860" s="1"/>
      <c r="E860" s="1"/>
      <c r="F860" s="1"/>
      <c r="G860" s="1"/>
      <c r="H860" s="1"/>
      <c r="I860" s="1"/>
      <c r="J860" s="1"/>
      <c r="K860" s="7" t="e">
        <f>RANK(W860,(W860:Y860,Z860:AN860))</f>
        <v>#N/A</v>
      </c>
      <c r="L860" s="7" t="e">
        <f>RANK(X860,(W860:Y860,Z860:AN860))</f>
        <v>#N/A</v>
      </c>
      <c r="M860" s="7">
        <f>IF(Y860&gt;0,RANK(Y860,(W860:Y860,Z860:AN860)),0)</f>
        <v>0</v>
      </c>
      <c r="N860" s="7"/>
      <c r="O860" s="1" t="e">
        <f t="shared" si="617"/>
        <v>#NUM!</v>
      </c>
      <c r="P860" s="2" t="e">
        <f t="shared" si="611"/>
        <v>#NUM!</v>
      </c>
      <c r="Q860" s="2"/>
      <c r="R860" s="2" t="str">
        <f t="shared" si="612"/>
        <v>-</v>
      </c>
      <c r="S860" s="2" t="str">
        <f t="shared" si="613"/>
        <v>-</v>
      </c>
      <c r="T860" s="2" t="str">
        <f t="shared" si="614"/>
        <v>-</v>
      </c>
      <c r="U860" s="2" t="str">
        <f t="shared" si="615"/>
        <v>-</v>
      </c>
      <c r="V860" s="2" t="str">
        <f t="shared" si="616"/>
        <v>-</v>
      </c>
      <c r="W860" s="48"/>
      <c r="X860" s="48"/>
      <c r="Y860" s="48"/>
      <c r="Z860" s="48"/>
      <c r="AA860" s="48"/>
      <c r="AB860" s="48"/>
      <c r="AC860" s="48"/>
      <c r="AD860" s="48"/>
      <c r="AE860" s="48"/>
      <c r="AF860" s="48"/>
      <c r="AG860" s="48"/>
      <c r="AH860" s="48"/>
      <c r="AI860" s="48"/>
      <c r="AJ860" s="48"/>
      <c r="AK860" s="48"/>
      <c r="AL860" s="48"/>
      <c r="AM860" s="48"/>
      <c r="AN860" s="48"/>
      <c r="AO860" s="55"/>
      <c r="AP860" s="55"/>
      <c r="AQ860" s="53"/>
      <c r="AR860" s="55"/>
      <c r="AS860" s="55"/>
      <c r="AT860" s="53"/>
      <c r="AU860" s="53"/>
      <c r="AV860" s="53"/>
      <c r="AW860" s="53"/>
      <c r="AX860" s="9"/>
      <c r="AY860" t="str">
        <f t="shared" si="618"/>
        <v>Palm Beach CD19</v>
      </c>
      <c r="AZ860" s="9"/>
      <c r="BA860">
        <v>19</v>
      </c>
      <c r="BB860" s="65"/>
      <c r="BC860" s="91">
        <v>12</v>
      </c>
      <c r="BD860" s="93"/>
      <c r="BE860">
        <v>12099</v>
      </c>
      <c r="BF860">
        <f t="shared" si="619"/>
        <v>1209919</v>
      </c>
      <c r="BH860" t="s">
        <v>3387</v>
      </c>
    </row>
    <row r="861" spans="1:60">
      <c r="A861" s="9" t="s">
        <v>1454</v>
      </c>
      <c r="B861" s="9" t="s">
        <v>639</v>
      </c>
      <c r="C861" s="1">
        <f t="shared" si="610"/>
        <v>0</v>
      </c>
      <c r="D861" s="1"/>
      <c r="E861" s="1"/>
      <c r="F861" s="1"/>
      <c r="G861" s="1"/>
      <c r="H861" s="1"/>
      <c r="I861" s="1"/>
      <c r="J861" s="1"/>
      <c r="K861" s="7" t="e">
        <f>RANK(W861,(W861:Y861,Z861:AN861))</f>
        <v>#N/A</v>
      </c>
      <c r="L861" s="7" t="e">
        <f>RANK(X861,(W861:Y861,Z861:AN861))</f>
        <v>#N/A</v>
      </c>
      <c r="M861" s="7">
        <f>IF(Y861&gt;0,RANK(Y861,(W861:Y861,Z861:AN861)),0)</f>
        <v>0</v>
      </c>
      <c r="N861" s="7"/>
      <c r="O861" s="1" t="e">
        <f t="shared" si="617"/>
        <v>#NUM!</v>
      </c>
      <c r="P861" s="2" t="e">
        <f t="shared" si="611"/>
        <v>#NUM!</v>
      </c>
      <c r="Q861" s="2"/>
      <c r="R861" s="2" t="str">
        <f t="shared" si="612"/>
        <v>-</v>
      </c>
      <c r="S861" s="2" t="str">
        <f t="shared" si="613"/>
        <v>-</v>
      </c>
      <c r="T861" s="2" t="str">
        <f t="shared" si="614"/>
        <v>-</v>
      </c>
      <c r="U861" s="2" t="str">
        <f t="shared" si="615"/>
        <v>-</v>
      </c>
      <c r="V861" s="2" t="str">
        <f t="shared" si="616"/>
        <v>-</v>
      </c>
      <c r="W861" s="48"/>
      <c r="X861" s="48"/>
      <c r="Y861" s="48"/>
      <c r="Z861" s="48"/>
      <c r="AA861" s="48"/>
      <c r="AB861" s="48"/>
      <c r="AC861" s="48"/>
      <c r="AD861" s="48"/>
      <c r="AE861" s="48"/>
      <c r="AF861" s="48"/>
      <c r="AG861" s="48"/>
      <c r="AH861" s="48"/>
      <c r="AI861" s="48"/>
      <c r="AJ861" s="48"/>
      <c r="AK861" s="48"/>
      <c r="AL861" s="48"/>
      <c r="AM861" s="48"/>
      <c r="AN861" s="48"/>
      <c r="AO861" s="55"/>
      <c r="AP861" s="55"/>
      <c r="AQ861" s="53"/>
      <c r="AR861" s="55"/>
      <c r="AS861" s="55"/>
      <c r="AT861" s="53"/>
      <c r="AU861" s="53"/>
      <c r="AV861" s="53"/>
      <c r="AW861" s="53"/>
      <c r="AX861" s="9"/>
      <c r="AY861" t="str">
        <f t="shared" si="618"/>
        <v>Palm Beach CD22</v>
      </c>
      <c r="AZ861" s="9"/>
      <c r="BA861">
        <v>22</v>
      </c>
      <c r="BB861" s="65"/>
      <c r="BC861" s="91">
        <v>12</v>
      </c>
      <c r="BD861" s="93"/>
      <c r="BE861">
        <v>12099</v>
      </c>
      <c r="BF861">
        <f t="shared" si="619"/>
        <v>1209922</v>
      </c>
      <c r="BH861" t="s">
        <v>3387</v>
      </c>
    </row>
    <row r="862" spans="1:60">
      <c r="A862" s="9" t="s">
        <v>1454</v>
      </c>
      <c r="B862" s="9" t="s">
        <v>639</v>
      </c>
      <c r="C862" s="1">
        <f t="shared" si="610"/>
        <v>0</v>
      </c>
      <c r="D862" s="1"/>
      <c r="E862" s="1"/>
      <c r="F862" s="1"/>
      <c r="G862" s="1"/>
      <c r="H862" s="1"/>
      <c r="I862" s="1"/>
      <c r="J862" s="1"/>
      <c r="K862" s="7" t="e">
        <f>RANK(W862,(W862:Y862,Z862:AN862))</f>
        <v>#N/A</v>
      </c>
      <c r="L862" s="7" t="e">
        <f>RANK(X862,(W862:Y862,Z862:AN862))</f>
        <v>#N/A</v>
      </c>
      <c r="M862" s="7">
        <f>IF(Y862&gt;0,RANK(Y862,(W862:Y862,Z862:AN862)),0)</f>
        <v>0</v>
      </c>
      <c r="N862" s="7"/>
      <c r="O862" s="1" t="e">
        <f t="shared" si="617"/>
        <v>#NUM!</v>
      </c>
      <c r="P862" s="2" t="e">
        <f t="shared" si="611"/>
        <v>#NUM!</v>
      </c>
      <c r="Q862" s="2"/>
      <c r="R862" s="2" t="str">
        <f t="shared" si="612"/>
        <v>-</v>
      </c>
      <c r="S862" s="2" t="str">
        <f t="shared" si="613"/>
        <v>-</v>
      </c>
      <c r="T862" s="2" t="str">
        <f t="shared" si="614"/>
        <v>-</v>
      </c>
      <c r="U862" s="2" t="str">
        <f t="shared" si="615"/>
        <v>-</v>
      </c>
      <c r="V862" s="2" t="str">
        <f t="shared" si="616"/>
        <v>-</v>
      </c>
      <c r="W862" s="48"/>
      <c r="X862" s="48"/>
      <c r="Y862" s="48"/>
      <c r="Z862" s="48"/>
      <c r="AA862" s="48"/>
      <c r="AB862" s="48"/>
      <c r="AC862" s="48"/>
      <c r="AD862" s="48"/>
      <c r="AE862" s="48"/>
      <c r="AF862" s="48"/>
      <c r="AG862" s="48"/>
      <c r="AH862" s="48"/>
      <c r="AI862" s="48"/>
      <c r="AJ862" s="48"/>
      <c r="AK862" s="48"/>
      <c r="AL862" s="48"/>
      <c r="AM862" s="48"/>
      <c r="AN862" s="48"/>
      <c r="AO862" s="55"/>
      <c r="AP862" s="55"/>
      <c r="AQ862" s="53"/>
      <c r="AR862" s="55"/>
      <c r="AS862" s="55"/>
      <c r="AT862" s="53"/>
      <c r="AU862" s="53"/>
      <c r="AV862" s="53"/>
      <c r="AW862" s="53"/>
      <c r="AX862" s="9"/>
      <c r="AY862" t="str">
        <f t="shared" si="618"/>
        <v>Palm Beach CD23</v>
      </c>
      <c r="AZ862" s="9"/>
      <c r="BA862">
        <v>23</v>
      </c>
      <c r="BB862" s="65"/>
      <c r="BC862" s="91">
        <v>12</v>
      </c>
      <c r="BD862" s="93"/>
      <c r="BE862">
        <v>12099</v>
      </c>
      <c r="BF862">
        <f t="shared" si="619"/>
        <v>1209923</v>
      </c>
      <c r="BH862" t="s">
        <v>3387</v>
      </c>
    </row>
    <row r="863" spans="1:60">
      <c r="A863" s="9" t="s">
        <v>1455</v>
      </c>
      <c r="B863" s="9" t="s">
        <v>639</v>
      </c>
      <c r="C863" s="1">
        <f t="shared" ref="C863:C882" si="620">SUM(W863:AN863)</f>
        <v>0</v>
      </c>
      <c r="D863" s="1"/>
      <c r="E863" s="1"/>
      <c r="F863" s="1"/>
      <c r="G863" s="1"/>
      <c r="H863" s="1"/>
      <c r="I863" s="1"/>
      <c r="J863" s="1"/>
      <c r="K863" s="7" t="e">
        <f>RANK(W863,(W863:Y863,Z863:AN863))</f>
        <v>#N/A</v>
      </c>
      <c r="L863" s="7" t="e">
        <f>RANK(X863,(W863:Y863,Z863:AN863))</f>
        <v>#N/A</v>
      </c>
      <c r="M863" s="7">
        <f>IF(Y863&gt;0,RANK(Y863,(W863:Y863,Z863:AN863)),0)</f>
        <v>0</v>
      </c>
      <c r="N863" s="7"/>
      <c r="O863" s="1" t="e">
        <f t="shared" si="617"/>
        <v>#NUM!</v>
      </c>
      <c r="P863" s="2" t="e">
        <f t="shared" ref="P863:P882" si="621">O863/C863</f>
        <v>#NUM!</v>
      </c>
      <c r="Q863" s="2"/>
      <c r="R863" s="2" t="str">
        <f t="shared" ref="R863:R882" si="622">IF($C863=0,"-",W863/$C863)</f>
        <v>-</v>
      </c>
      <c r="S863" s="2" t="str">
        <f t="shared" ref="S863:S882" si="623">IF($C863=0,"-",X863/$C863)</f>
        <v>-</v>
      </c>
      <c r="T863" s="2" t="str">
        <f t="shared" ref="T863:T882" si="624">IF($C863=0,"-",Y863/$C863)</f>
        <v>-</v>
      </c>
      <c r="U863" s="2" t="str">
        <f t="shared" ref="U863:U882" si="625">IF($C863=0,"-",Z863/$C863)</f>
        <v>-</v>
      </c>
      <c r="V863" s="2" t="str">
        <f t="shared" ref="V863:V882" si="626">IF(C863=0,"-",(1-R863-S863-T863-U863))</f>
        <v>-</v>
      </c>
      <c r="W863" s="48"/>
      <c r="X863" s="48"/>
      <c r="Y863" s="48"/>
      <c r="Z863" s="48"/>
      <c r="AA863" s="48"/>
      <c r="AB863" s="48"/>
      <c r="AC863" s="48"/>
      <c r="AD863" s="48"/>
      <c r="AE863" s="48"/>
      <c r="AF863" s="48"/>
      <c r="AG863" s="48"/>
      <c r="AH863" s="48"/>
      <c r="AI863" s="48"/>
      <c r="AJ863" s="48"/>
      <c r="AK863" s="48"/>
      <c r="AL863" s="48"/>
      <c r="AM863" s="48"/>
      <c r="AN863" s="48"/>
      <c r="AO863" s="55"/>
      <c r="AP863" s="55"/>
      <c r="AQ863" s="53"/>
      <c r="AR863" s="55"/>
      <c r="AS863" s="55"/>
      <c r="AT863" s="53"/>
      <c r="AU863" s="53"/>
      <c r="AV863" s="53"/>
      <c r="AW863" s="53"/>
      <c r="AX863" s="9"/>
      <c r="AY863" t="str">
        <f t="shared" si="618"/>
        <v>Pasco CD5</v>
      </c>
      <c r="AZ863" s="9"/>
      <c r="BA863">
        <v>5</v>
      </c>
      <c r="BB863" s="65"/>
      <c r="BC863" s="91">
        <v>12</v>
      </c>
      <c r="BD863" s="93"/>
      <c r="BE863">
        <v>12101</v>
      </c>
      <c r="BF863">
        <f t="shared" si="619"/>
        <v>1210105</v>
      </c>
      <c r="BH863" t="s">
        <v>3387</v>
      </c>
    </row>
    <row r="864" spans="1:60">
      <c r="A864" s="9" t="s">
        <v>1455</v>
      </c>
      <c r="B864" s="9" t="s">
        <v>639</v>
      </c>
      <c r="C864" s="1">
        <f t="shared" si="620"/>
        <v>0</v>
      </c>
      <c r="D864" s="1"/>
      <c r="E864" s="1"/>
      <c r="F864" s="1"/>
      <c r="G864" s="1"/>
      <c r="H864" s="1"/>
      <c r="I864" s="1"/>
      <c r="J864" s="1"/>
      <c r="K864" s="7" t="e">
        <f>RANK(W864,(W864:Y864,Z864:AN864))</f>
        <v>#N/A</v>
      </c>
      <c r="L864" s="7" t="e">
        <f>RANK(X864,(W864:Y864,Z864:AN864))</f>
        <v>#N/A</v>
      </c>
      <c r="M864" s="7">
        <f>IF(Y864&gt;0,RANK(Y864,(W864:Y864,Z864:AN864)),0)</f>
        <v>0</v>
      </c>
      <c r="N864" s="7"/>
      <c r="O864" s="1" t="e">
        <f t="shared" ref="O864:O882" si="627">MAX(W864:AD864)-LARGE(W864:AD864,2)</f>
        <v>#NUM!</v>
      </c>
      <c r="P864" s="2" t="e">
        <f t="shared" si="621"/>
        <v>#NUM!</v>
      </c>
      <c r="Q864" s="2"/>
      <c r="R864" s="2" t="str">
        <f t="shared" si="622"/>
        <v>-</v>
      </c>
      <c r="S864" s="2" t="str">
        <f t="shared" si="623"/>
        <v>-</v>
      </c>
      <c r="T864" s="2" t="str">
        <f t="shared" si="624"/>
        <v>-</v>
      </c>
      <c r="U864" s="2" t="str">
        <f t="shared" si="625"/>
        <v>-</v>
      </c>
      <c r="V864" s="2" t="str">
        <f t="shared" si="626"/>
        <v>-</v>
      </c>
      <c r="W864" s="48"/>
      <c r="X864" s="48"/>
      <c r="Y864" s="48"/>
      <c r="Z864" s="48"/>
      <c r="AA864" s="48"/>
      <c r="AB864" s="48"/>
      <c r="AC864" s="48"/>
      <c r="AD864" s="48"/>
      <c r="AE864" s="48"/>
      <c r="AF864" s="48"/>
      <c r="AG864" s="48"/>
      <c r="AH864" s="48"/>
      <c r="AI864" s="48"/>
      <c r="AJ864" s="48"/>
      <c r="AK864" s="48"/>
      <c r="AL864" s="48"/>
      <c r="AM864" s="48"/>
      <c r="AN864" s="48"/>
      <c r="AO864" s="55"/>
      <c r="AP864" s="55"/>
      <c r="AQ864" s="53"/>
      <c r="AR864" s="55"/>
      <c r="AS864" s="55"/>
      <c r="AT864" s="53"/>
      <c r="AU864" s="53"/>
      <c r="AV864" s="53"/>
      <c r="AW864" s="53"/>
      <c r="AX864" s="9"/>
      <c r="AY864" t="str">
        <f t="shared" ref="AY864:AY882" si="628">A864&amp;" "&amp;"CD"&amp;BA864</f>
        <v>Pasco CD9</v>
      </c>
      <c r="AZ864" s="9"/>
      <c r="BA864">
        <v>9</v>
      </c>
      <c r="BB864" s="65"/>
      <c r="BC864" s="91">
        <v>12</v>
      </c>
      <c r="BD864" s="93"/>
      <c r="BE864">
        <v>12101</v>
      </c>
      <c r="BF864">
        <f t="shared" si="619"/>
        <v>1210109</v>
      </c>
      <c r="BH864" t="s">
        <v>3387</v>
      </c>
    </row>
    <row r="865" spans="1:60">
      <c r="A865" s="9" t="s">
        <v>2328</v>
      </c>
      <c r="B865" s="9" t="s">
        <v>639</v>
      </c>
      <c r="C865" s="1">
        <f t="shared" si="620"/>
        <v>0</v>
      </c>
      <c r="D865" s="1"/>
      <c r="E865" s="1"/>
      <c r="F865" s="1"/>
      <c r="G865" s="1"/>
      <c r="H865" s="1"/>
      <c r="I865" s="1"/>
      <c r="J865" s="1"/>
      <c r="K865" s="7" t="e">
        <f>RANK(W865,(W865:Y865,Z865:AN865))</f>
        <v>#N/A</v>
      </c>
      <c r="L865" s="7" t="e">
        <f>RANK(X865,(W865:Y865,Z865:AN865))</f>
        <v>#N/A</v>
      </c>
      <c r="M865" s="7">
        <f>IF(Y865&gt;0,RANK(Y865,(W865:Y865,Z865:AN865)),0)</f>
        <v>0</v>
      </c>
      <c r="N865" s="7"/>
      <c r="O865" s="1" t="e">
        <f t="shared" si="627"/>
        <v>#NUM!</v>
      </c>
      <c r="P865" s="2" t="e">
        <f t="shared" si="621"/>
        <v>#NUM!</v>
      </c>
      <c r="Q865" s="2"/>
      <c r="R865" s="2" t="str">
        <f t="shared" si="622"/>
        <v>-</v>
      </c>
      <c r="S865" s="2" t="str">
        <f t="shared" si="623"/>
        <v>-</v>
      </c>
      <c r="T865" s="2" t="str">
        <f t="shared" si="624"/>
        <v>-</v>
      </c>
      <c r="U865" s="2" t="str">
        <f t="shared" si="625"/>
        <v>-</v>
      </c>
      <c r="V865" s="2" t="str">
        <f t="shared" si="626"/>
        <v>-</v>
      </c>
      <c r="W865" s="48"/>
      <c r="X865" s="48"/>
      <c r="Y865" s="48"/>
      <c r="Z865" s="48"/>
      <c r="AA865" s="48"/>
      <c r="AB865" s="48"/>
      <c r="AC865" s="48"/>
      <c r="AD865" s="48"/>
      <c r="AE865" s="48"/>
      <c r="AF865" s="48"/>
      <c r="AG865" s="48"/>
      <c r="AH865" s="48"/>
      <c r="AI865" s="48"/>
      <c r="AJ865" s="48"/>
      <c r="AK865" s="48"/>
      <c r="AL865" s="48"/>
      <c r="AM865" s="48"/>
      <c r="AN865" s="48"/>
      <c r="AO865" s="55"/>
      <c r="AP865" s="55"/>
      <c r="AQ865" s="53"/>
      <c r="AR865" s="55"/>
      <c r="AS865" s="55"/>
      <c r="AT865" s="53"/>
      <c r="AU865" s="53"/>
      <c r="AV865" s="53"/>
      <c r="AW865" s="53"/>
      <c r="AX865" s="9"/>
      <c r="AY865" t="str">
        <f t="shared" si="628"/>
        <v>Pinellas CD9</v>
      </c>
      <c r="AZ865" s="9"/>
      <c r="BA865">
        <v>9</v>
      </c>
      <c r="BB865" s="65"/>
      <c r="BC865" s="91">
        <v>12</v>
      </c>
      <c r="BD865" s="93"/>
      <c r="BE865">
        <v>12103</v>
      </c>
      <c r="BF865">
        <f t="shared" si="619"/>
        <v>1210309</v>
      </c>
      <c r="BH865" t="s">
        <v>3387</v>
      </c>
    </row>
    <row r="866" spans="1:60">
      <c r="A866" s="9" t="s">
        <v>2328</v>
      </c>
      <c r="B866" s="9" t="s">
        <v>639</v>
      </c>
      <c r="C866" s="1">
        <f t="shared" si="620"/>
        <v>0</v>
      </c>
      <c r="D866" s="1"/>
      <c r="E866" s="1"/>
      <c r="F866" s="1"/>
      <c r="G866" s="1"/>
      <c r="H866" s="1"/>
      <c r="I866" s="1"/>
      <c r="J866" s="1"/>
      <c r="K866" s="7" t="e">
        <f>RANK(W866,(W866:Y866,Z866:AN866))</f>
        <v>#N/A</v>
      </c>
      <c r="L866" s="7" t="e">
        <f>RANK(X866,(W866:Y866,Z866:AN866))</f>
        <v>#N/A</v>
      </c>
      <c r="M866" s="7">
        <f>IF(Y866&gt;0,RANK(Y866,(W866:Y866,Z866:AN866)),0)</f>
        <v>0</v>
      </c>
      <c r="N866" s="7"/>
      <c r="O866" s="1" t="e">
        <f t="shared" si="627"/>
        <v>#NUM!</v>
      </c>
      <c r="P866" s="2" t="e">
        <f t="shared" si="621"/>
        <v>#NUM!</v>
      </c>
      <c r="Q866" s="2"/>
      <c r="R866" s="2" t="str">
        <f t="shared" si="622"/>
        <v>-</v>
      </c>
      <c r="S866" s="2" t="str">
        <f t="shared" si="623"/>
        <v>-</v>
      </c>
      <c r="T866" s="2" t="str">
        <f t="shared" si="624"/>
        <v>-</v>
      </c>
      <c r="U866" s="2" t="str">
        <f t="shared" si="625"/>
        <v>-</v>
      </c>
      <c r="V866" s="2" t="str">
        <f t="shared" si="626"/>
        <v>-</v>
      </c>
      <c r="W866" s="48"/>
      <c r="X866" s="48"/>
      <c r="Y866" s="48"/>
      <c r="Z866" s="48"/>
      <c r="AA866" s="48"/>
      <c r="AB866" s="48"/>
      <c r="AC866" s="48"/>
      <c r="AD866" s="48"/>
      <c r="AE866" s="48"/>
      <c r="AF866" s="48"/>
      <c r="AG866" s="48"/>
      <c r="AH866" s="48"/>
      <c r="AI866" s="48"/>
      <c r="AJ866" s="48"/>
      <c r="AK866" s="48"/>
      <c r="AL866" s="48"/>
      <c r="AM866" s="48"/>
      <c r="AN866" s="48"/>
      <c r="AO866" s="55"/>
      <c r="AP866" s="55"/>
      <c r="AQ866" s="53"/>
      <c r="AR866" s="55"/>
      <c r="AS866" s="55"/>
      <c r="AT866" s="53"/>
      <c r="AU866" s="53"/>
      <c r="AV866" s="53"/>
      <c r="AW866" s="53"/>
      <c r="AX866" s="9"/>
      <c r="AY866" t="str">
        <f t="shared" si="628"/>
        <v>Pinellas CD10</v>
      </c>
      <c r="AZ866" s="9"/>
      <c r="BA866">
        <v>10</v>
      </c>
      <c r="BB866" s="65"/>
      <c r="BC866" s="91">
        <v>12</v>
      </c>
      <c r="BD866" s="93"/>
      <c r="BE866">
        <v>12103</v>
      </c>
      <c r="BF866">
        <f t="shared" si="619"/>
        <v>1210310</v>
      </c>
      <c r="BH866" t="s">
        <v>3387</v>
      </c>
    </row>
    <row r="867" spans="1:60">
      <c r="A867" s="9" t="s">
        <v>2328</v>
      </c>
      <c r="B867" s="9" t="s">
        <v>639</v>
      </c>
      <c r="C867" s="1">
        <f t="shared" si="620"/>
        <v>0</v>
      </c>
      <c r="D867" s="1"/>
      <c r="E867" s="1"/>
      <c r="F867" s="1"/>
      <c r="G867" s="1"/>
      <c r="H867" s="1"/>
      <c r="I867" s="1"/>
      <c r="J867" s="1"/>
      <c r="K867" s="7" t="e">
        <f>RANK(W867,(W867:Y867,Z867:AN867))</f>
        <v>#N/A</v>
      </c>
      <c r="L867" s="7" t="e">
        <f>RANK(X867,(W867:Y867,Z867:AN867))</f>
        <v>#N/A</v>
      </c>
      <c r="M867" s="7">
        <f>IF(Y867&gt;0,RANK(Y867,(W867:Y867,Z867:AN867)),0)</f>
        <v>0</v>
      </c>
      <c r="N867" s="7"/>
      <c r="O867" s="1" t="e">
        <f t="shared" si="627"/>
        <v>#NUM!</v>
      </c>
      <c r="P867" s="2" t="e">
        <f t="shared" si="621"/>
        <v>#NUM!</v>
      </c>
      <c r="Q867" s="2"/>
      <c r="R867" s="2" t="str">
        <f t="shared" si="622"/>
        <v>-</v>
      </c>
      <c r="S867" s="2" t="str">
        <f t="shared" si="623"/>
        <v>-</v>
      </c>
      <c r="T867" s="2" t="str">
        <f t="shared" si="624"/>
        <v>-</v>
      </c>
      <c r="U867" s="2" t="str">
        <f t="shared" si="625"/>
        <v>-</v>
      </c>
      <c r="V867" s="2" t="str">
        <f t="shared" si="626"/>
        <v>-</v>
      </c>
      <c r="W867" s="48"/>
      <c r="X867" s="48"/>
      <c r="Y867" s="48"/>
      <c r="Z867" s="48"/>
      <c r="AA867" s="48"/>
      <c r="AB867" s="48"/>
      <c r="AC867" s="48"/>
      <c r="AD867" s="48"/>
      <c r="AE867" s="48"/>
      <c r="AF867" s="48"/>
      <c r="AG867" s="48"/>
      <c r="AH867" s="48"/>
      <c r="AI867" s="48"/>
      <c r="AJ867" s="48"/>
      <c r="AK867" s="48"/>
      <c r="AL867" s="48"/>
      <c r="AM867" s="48"/>
      <c r="AN867" s="48"/>
      <c r="AO867" s="55"/>
      <c r="AP867" s="55"/>
      <c r="AQ867" s="53"/>
      <c r="AR867" s="55"/>
      <c r="AS867" s="55"/>
      <c r="AT867" s="53"/>
      <c r="AU867" s="53"/>
      <c r="AV867" s="53"/>
      <c r="AW867" s="53"/>
      <c r="AX867" s="9"/>
      <c r="AY867" t="str">
        <f t="shared" si="628"/>
        <v>Pinellas CD11</v>
      </c>
      <c r="AZ867" s="9"/>
      <c r="BA867">
        <v>11</v>
      </c>
      <c r="BB867" s="65"/>
      <c r="BC867" s="91">
        <v>12</v>
      </c>
      <c r="BD867" s="93"/>
      <c r="BE867">
        <v>12103</v>
      </c>
      <c r="BF867">
        <f t="shared" si="619"/>
        <v>1210311</v>
      </c>
      <c r="BH867" t="s">
        <v>3387</v>
      </c>
    </row>
    <row r="868" spans="1:60">
      <c r="A868" s="9" t="s">
        <v>3027</v>
      </c>
      <c r="B868" s="9" t="s">
        <v>639</v>
      </c>
      <c r="C868" s="1">
        <f t="shared" si="620"/>
        <v>0</v>
      </c>
      <c r="D868" s="1"/>
      <c r="E868" s="1"/>
      <c r="F868" s="1"/>
      <c r="G868" s="1"/>
      <c r="H868" s="1"/>
      <c r="I868" s="1"/>
      <c r="J868" s="1"/>
      <c r="K868" s="7" t="e">
        <f>RANK(W868,(W868:Y868,Z868:AN868))</f>
        <v>#N/A</v>
      </c>
      <c r="L868" s="7" t="e">
        <f>RANK(X868,(W868:Y868,Z868:AN868))</f>
        <v>#N/A</v>
      </c>
      <c r="M868" s="7">
        <f>IF(Y868&gt;0,RANK(Y868,(W868:Y868,Z868:AN868)),0)</f>
        <v>0</v>
      </c>
      <c r="N868" s="7"/>
      <c r="O868" s="1" t="e">
        <f t="shared" si="627"/>
        <v>#NUM!</v>
      </c>
      <c r="P868" s="2" t="e">
        <f t="shared" si="621"/>
        <v>#NUM!</v>
      </c>
      <c r="Q868" s="2"/>
      <c r="R868" s="2" t="str">
        <f t="shared" si="622"/>
        <v>-</v>
      </c>
      <c r="S868" s="2" t="str">
        <f t="shared" si="623"/>
        <v>-</v>
      </c>
      <c r="T868" s="2" t="str">
        <f t="shared" si="624"/>
        <v>-</v>
      </c>
      <c r="U868" s="2" t="str">
        <f t="shared" si="625"/>
        <v>-</v>
      </c>
      <c r="V868" s="2" t="str">
        <f t="shared" si="626"/>
        <v>-</v>
      </c>
      <c r="W868" s="48"/>
      <c r="X868" s="48"/>
      <c r="Y868" s="48"/>
      <c r="Z868" s="48"/>
      <c r="AA868" s="48"/>
      <c r="AB868" s="48"/>
      <c r="AC868" s="48"/>
      <c r="AD868" s="48"/>
      <c r="AE868" s="48"/>
      <c r="AF868" s="48"/>
      <c r="AG868" s="48"/>
      <c r="AH868" s="48"/>
      <c r="AI868" s="48"/>
      <c r="AJ868" s="48"/>
      <c r="AK868" s="48"/>
      <c r="AL868" s="48"/>
      <c r="AM868" s="48"/>
      <c r="AN868" s="48"/>
      <c r="AO868" s="55"/>
      <c r="AP868" s="55"/>
      <c r="AQ868" s="53"/>
      <c r="AR868" s="55"/>
      <c r="AS868" s="55"/>
      <c r="AT868" s="53"/>
      <c r="AU868" s="53"/>
      <c r="AV868" s="53"/>
      <c r="AW868" s="53"/>
      <c r="AX868" s="9"/>
      <c r="AY868" t="str">
        <f t="shared" si="628"/>
        <v>Polk CD5</v>
      </c>
      <c r="AZ868" s="9"/>
      <c r="BA868">
        <v>5</v>
      </c>
      <c r="BB868" s="65"/>
      <c r="BC868" s="91">
        <v>12</v>
      </c>
      <c r="BD868" s="93"/>
      <c r="BE868">
        <v>12105</v>
      </c>
      <c r="BF868">
        <f t="shared" si="619"/>
        <v>1210505</v>
      </c>
      <c r="BH868" t="s">
        <v>3387</v>
      </c>
    </row>
    <row r="869" spans="1:60">
      <c r="A869" s="9" t="s">
        <v>3027</v>
      </c>
      <c r="B869" s="9" t="s">
        <v>639</v>
      </c>
      <c r="C869" s="1">
        <f t="shared" si="620"/>
        <v>0</v>
      </c>
      <c r="D869" s="1"/>
      <c r="E869" s="1"/>
      <c r="F869" s="1"/>
      <c r="G869" s="1"/>
      <c r="H869" s="1"/>
      <c r="I869" s="1"/>
      <c r="J869" s="1"/>
      <c r="K869" s="7" t="e">
        <f>RANK(W869,(W869:Y869,Z869:AN869))</f>
        <v>#N/A</v>
      </c>
      <c r="L869" s="7" t="e">
        <f>RANK(X869,(W869:Y869,Z869:AN869))</f>
        <v>#N/A</v>
      </c>
      <c r="M869" s="7">
        <f>IF(Y869&gt;0,RANK(Y869,(W869:Y869,Z869:AN869)),0)</f>
        <v>0</v>
      </c>
      <c r="N869" s="7"/>
      <c r="O869" s="1" t="e">
        <f t="shared" si="627"/>
        <v>#NUM!</v>
      </c>
      <c r="P869" s="2" t="e">
        <f t="shared" si="621"/>
        <v>#NUM!</v>
      </c>
      <c r="Q869" s="2"/>
      <c r="R869" s="2" t="str">
        <f t="shared" si="622"/>
        <v>-</v>
      </c>
      <c r="S869" s="2" t="str">
        <f t="shared" si="623"/>
        <v>-</v>
      </c>
      <c r="T869" s="2" t="str">
        <f t="shared" si="624"/>
        <v>-</v>
      </c>
      <c r="U869" s="2" t="str">
        <f t="shared" si="625"/>
        <v>-</v>
      </c>
      <c r="V869" s="2" t="str">
        <f t="shared" si="626"/>
        <v>-</v>
      </c>
      <c r="W869" s="48"/>
      <c r="X869" s="48"/>
      <c r="Y869" s="48"/>
      <c r="Z869" s="48"/>
      <c r="AA869" s="48"/>
      <c r="AB869" s="48"/>
      <c r="AC869" s="48"/>
      <c r="AD869" s="48"/>
      <c r="AE869" s="48"/>
      <c r="AF869" s="48"/>
      <c r="AG869" s="48"/>
      <c r="AH869" s="48"/>
      <c r="AI869" s="48"/>
      <c r="AJ869" s="48"/>
      <c r="AK869" s="48"/>
      <c r="AL869" s="48"/>
      <c r="AM869" s="48"/>
      <c r="AN869" s="48"/>
      <c r="AO869" s="55"/>
      <c r="AP869" s="55"/>
      <c r="AQ869" s="53"/>
      <c r="AR869" s="55"/>
      <c r="AS869" s="55"/>
      <c r="AT869" s="53"/>
      <c r="AU869" s="53"/>
      <c r="AV869" s="53"/>
      <c r="AW869" s="53"/>
      <c r="AX869" s="9"/>
      <c r="AY869" t="str">
        <f t="shared" si="628"/>
        <v>Polk CD12</v>
      </c>
      <c r="AZ869" s="9"/>
      <c r="BA869">
        <v>12</v>
      </c>
      <c r="BB869" s="65"/>
      <c r="BC869" s="91">
        <v>12</v>
      </c>
      <c r="BD869" s="93"/>
      <c r="BE869">
        <v>12105</v>
      </c>
      <c r="BF869">
        <f t="shared" si="619"/>
        <v>1210512</v>
      </c>
      <c r="BH869" t="s">
        <v>3387</v>
      </c>
    </row>
    <row r="870" spans="1:60">
      <c r="A870" s="9" t="s">
        <v>3027</v>
      </c>
      <c r="B870" s="9" t="s">
        <v>639</v>
      </c>
      <c r="C870" s="1">
        <f t="shared" si="620"/>
        <v>0</v>
      </c>
      <c r="D870" s="1"/>
      <c r="E870" s="1"/>
      <c r="F870" s="1"/>
      <c r="G870" s="1"/>
      <c r="H870" s="1"/>
      <c r="I870" s="1"/>
      <c r="J870" s="1"/>
      <c r="K870" s="7" t="e">
        <f>RANK(W870,(W870:Y870,Z870:AN870))</f>
        <v>#N/A</v>
      </c>
      <c r="L870" s="7" t="e">
        <f>RANK(X870,(W870:Y870,Z870:AN870))</f>
        <v>#N/A</v>
      </c>
      <c r="M870" s="7">
        <f>IF(Y870&gt;0,RANK(Y870,(W870:Y870,Z870:AN870)),0)</f>
        <v>0</v>
      </c>
      <c r="N870" s="7"/>
      <c r="O870" s="1" t="e">
        <f t="shared" si="627"/>
        <v>#NUM!</v>
      </c>
      <c r="P870" s="2" t="e">
        <f t="shared" si="621"/>
        <v>#NUM!</v>
      </c>
      <c r="Q870" s="2"/>
      <c r="R870" s="2" t="str">
        <f t="shared" si="622"/>
        <v>-</v>
      </c>
      <c r="S870" s="2" t="str">
        <f t="shared" si="623"/>
        <v>-</v>
      </c>
      <c r="T870" s="2" t="str">
        <f t="shared" si="624"/>
        <v>-</v>
      </c>
      <c r="U870" s="2" t="str">
        <f t="shared" si="625"/>
        <v>-</v>
      </c>
      <c r="V870" s="2" t="str">
        <f t="shared" si="626"/>
        <v>-</v>
      </c>
      <c r="W870" s="48"/>
      <c r="X870" s="48"/>
      <c r="Y870" s="48"/>
      <c r="Z870" s="48"/>
      <c r="AA870" s="48"/>
      <c r="AB870" s="48"/>
      <c r="AC870" s="48"/>
      <c r="AD870" s="48"/>
      <c r="AE870" s="48"/>
      <c r="AF870" s="48"/>
      <c r="AG870" s="48"/>
      <c r="AH870" s="48"/>
      <c r="AI870" s="48"/>
      <c r="AJ870" s="48"/>
      <c r="AK870" s="48"/>
      <c r="AL870" s="48"/>
      <c r="AM870" s="48"/>
      <c r="AN870" s="48"/>
      <c r="AO870" s="55"/>
      <c r="AP870" s="55"/>
      <c r="AQ870" s="53"/>
      <c r="AR870" s="55"/>
      <c r="AS870" s="55"/>
      <c r="AT870" s="53"/>
      <c r="AU870" s="53"/>
      <c r="AV870" s="53"/>
      <c r="AW870" s="53"/>
      <c r="AX870" s="9"/>
      <c r="AY870" t="str">
        <f t="shared" si="628"/>
        <v>Polk CD15</v>
      </c>
      <c r="AZ870" s="9"/>
      <c r="BA870">
        <v>15</v>
      </c>
      <c r="BB870" s="65"/>
      <c r="BC870" s="91">
        <v>12</v>
      </c>
      <c r="BD870" s="93"/>
      <c r="BE870">
        <v>12105</v>
      </c>
      <c r="BF870">
        <f t="shared" si="619"/>
        <v>1210515</v>
      </c>
      <c r="BH870" t="s">
        <v>3387</v>
      </c>
    </row>
    <row r="871" spans="1:60">
      <c r="A871" s="9" t="s">
        <v>617</v>
      </c>
      <c r="B871" s="9" t="s">
        <v>639</v>
      </c>
      <c r="C871" s="1">
        <f t="shared" si="620"/>
        <v>0</v>
      </c>
      <c r="D871" s="1"/>
      <c r="E871" s="1"/>
      <c r="F871" s="1"/>
      <c r="G871" s="1"/>
      <c r="H871" s="1"/>
      <c r="I871" s="1"/>
      <c r="J871" s="1"/>
      <c r="K871" s="7" t="e">
        <f>RANK(W871,(W871:Y871,Z871:AN871))</f>
        <v>#N/A</v>
      </c>
      <c r="L871" s="7" t="e">
        <f>RANK(X871,(W871:Y871,Z871:AN871))</f>
        <v>#N/A</v>
      </c>
      <c r="M871" s="7">
        <f>IF(Y871&gt;0,RANK(Y871,(W871:Y871,Z871:AN871)),0)</f>
        <v>0</v>
      </c>
      <c r="N871" s="7"/>
      <c r="O871" s="1" t="e">
        <f t="shared" si="627"/>
        <v>#NUM!</v>
      </c>
      <c r="P871" s="2" t="e">
        <f t="shared" si="621"/>
        <v>#NUM!</v>
      </c>
      <c r="Q871" s="2"/>
      <c r="R871" s="2" t="str">
        <f t="shared" si="622"/>
        <v>-</v>
      </c>
      <c r="S871" s="2" t="str">
        <f t="shared" si="623"/>
        <v>-</v>
      </c>
      <c r="T871" s="2" t="str">
        <f t="shared" si="624"/>
        <v>-</v>
      </c>
      <c r="U871" s="2" t="str">
        <f t="shared" si="625"/>
        <v>-</v>
      </c>
      <c r="V871" s="2" t="str">
        <f t="shared" si="626"/>
        <v>-</v>
      </c>
      <c r="W871" s="48"/>
      <c r="X871" s="48"/>
      <c r="Y871" s="48"/>
      <c r="Z871" s="48"/>
      <c r="AA871" s="48"/>
      <c r="AB871" s="48"/>
      <c r="AC871" s="48"/>
      <c r="AD871" s="48"/>
      <c r="AE871" s="48"/>
      <c r="AF871" s="48"/>
      <c r="AG871" s="48"/>
      <c r="AH871" s="48"/>
      <c r="AI871" s="48"/>
      <c r="AJ871" s="48"/>
      <c r="AK871" s="48"/>
      <c r="AL871" s="48"/>
      <c r="AM871" s="48"/>
      <c r="AN871" s="48"/>
      <c r="AO871" s="55"/>
      <c r="AP871" s="55"/>
      <c r="AQ871" s="53"/>
      <c r="AR871" s="55"/>
      <c r="AS871" s="55"/>
      <c r="AT871" s="53"/>
      <c r="AU871" s="53"/>
      <c r="AV871" s="53"/>
      <c r="AW871" s="53"/>
      <c r="AX871" s="9"/>
      <c r="AY871" t="str">
        <f t="shared" si="628"/>
        <v>Putnam CD3</v>
      </c>
      <c r="AZ871" s="9"/>
      <c r="BA871">
        <v>3</v>
      </c>
      <c r="BB871" s="65"/>
      <c r="BC871" s="91">
        <v>12</v>
      </c>
      <c r="BD871" s="93"/>
      <c r="BE871">
        <v>12107</v>
      </c>
      <c r="BF871">
        <f t="shared" si="619"/>
        <v>1210703</v>
      </c>
      <c r="BH871" t="s">
        <v>3387</v>
      </c>
    </row>
    <row r="872" spans="1:60">
      <c r="A872" s="9" t="s">
        <v>617</v>
      </c>
      <c r="B872" s="9" t="s">
        <v>639</v>
      </c>
      <c r="C872" s="1">
        <f t="shared" si="620"/>
        <v>0</v>
      </c>
      <c r="D872" s="1"/>
      <c r="E872" s="1"/>
      <c r="F872" s="1"/>
      <c r="G872" s="1"/>
      <c r="H872" s="1"/>
      <c r="I872" s="1"/>
      <c r="J872" s="1"/>
      <c r="K872" s="7" t="e">
        <f>RANK(W872,(W872:Y872,Z872:AN872))</f>
        <v>#N/A</v>
      </c>
      <c r="L872" s="7" t="e">
        <f>RANK(X872,(W872:Y872,Z872:AN872))</f>
        <v>#N/A</v>
      </c>
      <c r="M872" s="7">
        <f>IF(Y872&gt;0,RANK(Y872,(W872:Y872,Z872:AN872)),0)</f>
        <v>0</v>
      </c>
      <c r="N872" s="7"/>
      <c r="O872" s="1" t="e">
        <f t="shared" si="627"/>
        <v>#NUM!</v>
      </c>
      <c r="P872" s="2" t="e">
        <f t="shared" si="621"/>
        <v>#NUM!</v>
      </c>
      <c r="Q872" s="2"/>
      <c r="R872" s="2" t="str">
        <f t="shared" si="622"/>
        <v>-</v>
      </c>
      <c r="S872" s="2" t="str">
        <f t="shared" si="623"/>
        <v>-</v>
      </c>
      <c r="T872" s="2" t="str">
        <f t="shared" si="624"/>
        <v>-</v>
      </c>
      <c r="U872" s="2" t="str">
        <f t="shared" si="625"/>
        <v>-</v>
      </c>
      <c r="V872" s="2" t="str">
        <f t="shared" si="626"/>
        <v>-</v>
      </c>
      <c r="W872" s="48"/>
      <c r="X872" s="48"/>
      <c r="Y872" s="48"/>
      <c r="Z872" s="48"/>
      <c r="AA872" s="48"/>
      <c r="AB872" s="48"/>
      <c r="AC872" s="48"/>
      <c r="AD872" s="48"/>
      <c r="AE872" s="48"/>
      <c r="AF872" s="48"/>
      <c r="AG872" s="48"/>
      <c r="AH872" s="48"/>
      <c r="AI872" s="48"/>
      <c r="AJ872" s="48"/>
      <c r="AK872" s="48"/>
      <c r="AL872" s="48"/>
      <c r="AM872" s="48"/>
      <c r="AN872" s="48"/>
      <c r="AO872" s="55"/>
      <c r="AP872" s="55"/>
      <c r="AQ872" s="53"/>
      <c r="AR872" s="55"/>
      <c r="AS872" s="55"/>
      <c r="AT872" s="53"/>
      <c r="AU872" s="53"/>
      <c r="AV872" s="53"/>
      <c r="AW872" s="53"/>
      <c r="AX872" s="9"/>
      <c r="AY872" t="str">
        <f t="shared" si="628"/>
        <v>Putnam CD7</v>
      </c>
      <c r="AZ872" s="9"/>
      <c r="BA872">
        <v>7</v>
      </c>
      <c r="BB872" s="65"/>
      <c r="BC872" s="91">
        <v>12</v>
      </c>
      <c r="BD872" s="93"/>
      <c r="BE872">
        <v>12107</v>
      </c>
      <c r="BF872">
        <f t="shared" si="619"/>
        <v>1210707</v>
      </c>
      <c r="BH872" t="s">
        <v>3387</v>
      </c>
    </row>
    <row r="873" spans="1:60">
      <c r="A873" s="9" t="s">
        <v>2195</v>
      </c>
      <c r="B873" s="9" t="s">
        <v>639</v>
      </c>
      <c r="C873" s="1">
        <f t="shared" si="620"/>
        <v>0</v>
      </c>
      <c r="D873" s="1"/>
      <c r="E873" s="1"/>
      <c r="F873" s="1"/>
      <c r="G873" s="1"/>
      <c r="H873" s="1"/>
      <c r="I873" s="1"/>
      <c r="J873" s="1"/>
      <c r="K873" s="7" t="e">
        <f>RANK(W873,(W873:Y873,Z873:AN873))</f>
        <v>#N/A</v>
      </c>
      <c r="L873" s="7" t="e">
        <f>RANK(X873,(W873:Y873,Z873:AN873))</f>
        <v>#N/A</v>
      </c>
      <c r="M873" s="7">
        <f>IF(Y873&gt;0,RANK(Y873,(W873:Y873,Z873:AN873)),0)</f>
        <v>0</v>
      </c>
      <c r="N873" s="7"/>
      <c r="O873" s="1" t="e">
        <f t="shared" si="627"/>
        <v>#NUM!</v>
      </c>
      <c r="P873" s="2" t="e">
        <f t="shared" si="621"/>
        <v>#NUM!</v>
      </c>
      <c r="Q873" s="2"/>
      <c r="R873" s="2" t="str">
        <f t="shared" si="622"/>
        <v>-</v>
      </c>
      <c r="S873" s="2" t="str">
        <f t="shared" si="623"/>
        <v>-</v>
      </c>
      <c r="T873" s="2" t="str">
        <f t="shared" si="624"/>
        <v>-</v>
      </c>
      <c r="U873" s="2" t="str">
        <f t="shared" si="625"/>
        <v>-</v>
      </c>
      <c r="V873" s="2" t="str">
        <f t="shared" si="626"/>
        <v>-</v>
      </c>
      <c r="W873" s="48"/>
      <c r="X873" s="48"/>
      <c r="Y873" s="48"/>
      <c r="Z873" s="48"/>
      <c r="AA873" s="48"/>
      <c r="AB873" s="48"/>
      <c r="AC873" s="48"/>
      <c r="AD873" s="48"/>
      <c r="AE873" s="48"/>
      <c r="AF873" s="48"/>
      <c r="AG873" s="48"/>
      <c r="AH873" s="48"/>
      <c r="AI873" s="48"/>
      <c r="AJ873" s="48"/>
      <c r="AK873" s="48"/>
      <c r="AL873" s="48"/>
      <c r="AM873" s="48"/>
      <c r="AN873" s="48"/>
      <c r="AO873" s="55"/>
      <c r="AP873" s="55"/>
      <c r="AQ873" s="53"/>
      <c r="AR873" s="55"/>
      <c r="AS873" s="55"/>
      <c r="AT873" s="53"/>
      <c r="AU873" s="53"/>
      <c r="AV873" s="53"/>
      <c r="AW873" s="53"/>
      <c r="AX873" s="9"/>
      <c r="AY873" t="str">
        <f t="shared" si="628"/>
        <v>St. Lucie CD16</v>
      </c>
      <c r="AZ873" s="9"/>
      <c r="BA873">
        <v>16</v>
      </c>
      <c r="BB873" s="65"/>
      <c r="BC873" s="91">
        <v>12</v>
      </c>
      <c r="BD873" s="93"/>
      <c r="BE873">
        <v>12111</v>
      </c>
      <c r="BF873">
        <f t="shared" si="619"/>
        <v>1211116</v>
      </c>
      <c r="BH873" t="s">
        <v>3387</v>
      </c>
    </row>
    <row r="874" spans="1:60">
      <c r="A874" s="9" t="s">
        <v>2195</v>
      </c>
      <c r="B874" s="9" t="s">
        <v>639</v>
      </c>
      <c r="C874" s="1">
        <f t="shared" si="620"/>
        <v>0</v>
      </c>
      <c r="D874" s="1"/>
      <c r="E874" s="1"/>
      <c r="F874" s="1"/>
      <c r="G874" s="1"/>
      <c r="H874" s="1"/>
      <c r="I874" s="1"/>
      <c r="J874" s="1"/>
      <c r="K874" s="7" t="e">
        <f>RANK(W874,(W874:Y874,Z874:AN874))</f>
        <v>#N/A</v>
      </c>
      <c r="L874" s="7" t="e">
        <f>RANK(X874,(W874:Y874,Z874:AN874))</f>
        <v>#N/A</v>
      </c>
      <c r="M874" s="7">
        <f>IF(Y874&gt;0,RANK(Y874,(W874:Y874,Z874:AN874)),0)</f>
        <v>0</v>
      </c>
      <c r="N874" s="7"/>
      <c r="O874" s="1" t="e">
        <f t="shared" si="627"/>
        <v>#NUM!</v>
      </c>
      <c r="P874" s="2" t="e">
        <f t="shared" si="621"/>
        <v>#NUM!</v>
      </c>
      <c r="Q874" s="2"/>
      <c r="R874" s="2" t="str">
        <f t="shared" si="622"/>
        <v>-</v>
      </c>
      <c r="S874" s="2" t="str">
        <f t="shared" si="623"/>
        <v>-</v>
      </c>
      <c r="T874" s="2" t="str">
        <f t="shared" si="624"/>
        <v>-</v>
      </c>
      <c r="U874" s="2" t="str">
        <f t="shared" si="625"/>
        <v>-</v>
      </c>
      <c r="V874" s="2" t="str">
        <f t="shared" si="626"/>
        <v>-</v>
      </c>
      <c r="W874" s="48"/>
      <c r="X874" s="48"/>
      <c r="Y874" s="48"/>
      <c r="Z874" s="48"/>
      <c r="AA874" s="48"/>
      <c r="AB874" s="48"/>
      <c r="AC874" s="48"/>
      <c r="AD874" s="48"/>
      <c r="AE874" s="48"/>
      <c r="AF874" s="48"/>
      <c r="AG874" s="48"/>
      <c r="AH874" s="48"/>
      <c r="AI874" s="48"/>
      <c r="AJ874" s="48"/>
      <c r="AK874" s="48"/>
      <c r="AL874" s="48"/>
      <c r="AM874" s="48"/>
      <c r="AN874" s="48"/>
      <c r="AO874" s="55"/>
      <c r="AP874" s="55"/>
      <c r="AQ874" s="53"/>
      <c r="AR874" s="55"/>
      <c r="AS874" s="55"/>
      <c r="AT874" s="53"/>
      <c r="AU874" s="53"/>
      <c r="AV874" s="53"/>
      <c r="AW874" s="53"/>
      <c r="AX874" s="9"/>
      <c r="AY874" t="str">
        <f t="shared" si="628"/>
        <v>St. Lucie CD23</v>
      </c>
      <c r="AZ874" s="9"/>
      <c r="BA874">
        <v>23</v>
      </c>
      <c r="BB874" s="65"/>
      <c r="BC874" s="91">
        <v>12</v>
      </c>
      <c r="BD874" s="93"/>
      <c r="BE874">
        <v>12111</v>
      </c>
      <c r="BF874">
        <f t="shared" si="619"/>
        <v>1211123</v>
      </c>
      <c r="BH874" t="s">
        <v>3387</v>
      </c>
    </row>
    <row r="875" spans="1:60">
      <c r="A875" s="9" t="s">
        <v>1324</v>
      </c>
      <c r="B875" s="9" t="s">
        <v>639</v>
      </c>
      <c r="C875" s="1">
        <f t="shared" si="620"/>
        <v>0</v>
      </c>
      <c r="D875" s="1"/>
      <c r="E875" s="1"/>
      <c r="F875" s="1"/>
      <c r="G875" s="1"/>
      <c r="H875" s="1"/>
      <c r="I875" s="1"/>
      <c r="J875" s="1"/>
      <c r="K875" s="7" t="e">
        <f>RANK(W875,(W875:Y875,Z875:AN875))</f>
        <v>#N/A</v>
      </c>
      <c r="L875" s="7" t="e">
        <f>RANK(X875,(W875:Y875,Z875:AN875))</f>
        <v>#N/A</v>
      </c>
      <c r="M875" s="7">
        <f>IF(Y875&gt;0,RANK(Y875,(W875:Y875,Z875:AN875)),0)</f>
        <v>0</v>
      </c>
      <c r="N875" s="7"/>
      <c r="O875" s="1" t="e">
        <f t="shared" si="627"/>
        <v>#NUM!</v>
      </c>
      <c r="P875" s="2" t="e">
        <f t="shared" si="621"/>
        <v>#NUM!</v>
      </c>
      <c r="Q875" s="2"/>
      <c r="R875" s="2" t="str">
        <f t="shared" si="622"/>
        <v>-</v>
      </c>
      <c r="S875" s="2" t="str">
        <f t="shared" si="623"/>
        <v>-</v>
      </c>
      <c r="T875" s="2" t="str">
        <f t="shared" si="624"/>
        <v>-</v>
      </c>
      <c r="U875" s="2" t="str">
        <f t="shared" si="625"/>
        <v>-</v>
      </c>
      <c r="V875" s="2" t="str">
        <f t="shared" si="626"/>
        <v>-</v>
      </c>
      <c r="W875" s="48"/>
      <c r="X875" s="48"/>
      <c r="Y875" s="48"/>
      <c r="Z875" s="48"/>
      <c r="AA875" s="48"/>
      <c r="AB875" s="48"/>
      <c r="AC875" s="48"/>
      <c r="AD875" s="48"/>
      <c r="AE875" s="48"/>
      <c r="AF875" s="48"/>
      <c r="AG875" s="48"/>
      <c r="AH875" s="48"/>
      <c r="AI875" s="48"/>
      <c r="AJ875" s="48"/>
      <c r="AK875" s="48"/>
      <c r="AL875" s="48"/>
      <c r="AM875" s="48"/>
      <c r="AN875" s="48"/>
      <c r="AO875" s="55"/>
      <c r="AP875" s="55"/>
      <c r="AQ875" s="53"/>
      <c r="AR875" s="55"/>
      <c r="AS875" s="55"/>
      <c r="AT875" s="53"/>
      <c r="AU875" s="53"/>
      <c r="AV875" s="53"/>
      <c r="AW875" s="53"/>
      <c r="AX875" s="9"/>
      <c r="AY875" t="str">
        <f t="shared" si="628"/>
        <v>Seminole CD3</v>
      </c>
      <c r="AZ875" s="9"/>
      <c r="BA875">
        <v>3</v>
      </c>
      <c r="BB875" s="65"/>
      <c r="BC875" s="91">
        <v>12</v>
      </c>
      <c r="BD875" s="93"/>
      <c r="BE875">
        <v>12117</v>
      </c>
      <c r="BF875">
        <f t="shared" si="619"/>
        <v>1211703</v>
      </c>
      <c r="BH875" t="s">
        <v>3387</v>
      </c>
    </row>
    <row r="876" spans="1:60">
      <c r="A876" s="9" t="s">
        <v>1324</v>
      </c>
      <c r="B876" s="9" t="s">
        <v>639</v>
      </c>
      <c r="C876" s="1">
        <f t="shared" si="620"/>
        <v>0</v>
      </c>
      <c r="D876" s="1"/>
      <c r="E876" s="1"/>
      <c r="F876" s="1"/>
      <c r="G876" s="1"/>
      <c r="H876" s="1"/>
      <c r="I876" s="1"/>
      <c r="J876" s="1"/>
      <c r="K876" s="7" t="e">
        <f>RANK(W876,(W876:Y876,Z876:AN876))</f>
        <v>#N/A</v>
      </c>
      <c r="L876" s="7" t="e">
        <f>RANK(X876,(W876:Y876,Z876:AN876))</f>
        <v>#N/A</v>
      </c>
      <c r="M876" s="7">
        <f>IF(Y876&gt;0,RANK(Y876,(W876:Y876,Z876:AN876)),0)</f>
        <v>0</v>
      </c>
      <c r="N876" s="7"/>
      <c r="O876" s="1" t="e">
        <f t="shared" si="627"/>
        <v>#NUM!</v>
      </c>
      <c r="P876" s="2" t="e">
        <f t="shared" si="621"/>
        <v>#NUM!</v>
      </c>
      <c r="Q876" s="2"/>
      <c r="R876" s="2" t="str">
        <f t="shared" si="622"/>
        <v>-</v>
      </c>
      <c r="S876" s="2" t="str">
        <f t="shared" si="623"/>
        <v>-</v>
      </c>
      <c r="T876" s="2" t="str">
        <f t="shared" si="624"/>
        <v>-</v>
      </c>
      <c r="U876" s="2" t="str">
        <f t="shared" si="625"/>
        <v>-</v>
      </c>
      <c r="V876" s="2" t="str">
        <f t="shared" si="626"/>
        <v>-</v>
      </c>
      <c r="W876" s="48"/>
      <c r="X876" s="48"/>
      <c r="Y876" s="48"/>
      <c r="Z876" s="48"/>
      <c r="AA876" s="48"/>
      <c r="AB876" s="48"/>
      <c r="AC876" s="48"/>
      <c r="AD876" s="48"/>
      <c r="AE876" s="48"/>
      <c r="AF876" s="48"/>
      <c r="AG876" s="48"/>
      <c r="AH876" s="48"/>
      <c r="AI876" s="48"/>
      <c r="AJ876" s="48"/>
      <c r="AK876" s="48"/>
      <c r="AL876" s="48"/>
      <c r="AM876" s="48"/>
      <c r="AN876" s="48"/>
      <c r="AO876" s="55"/>
      <c r="AP876" s="55"/>
      <c r="AQ876" s="53"/>
      <c r="AR876" s="55"/>
      <c r="AS876" s="55"/>
      <c r="AT876" s="53"/>
      <c r="AU876" s="53"/>
      <c r="AV876" s="53"/>
      <c r="AW876" s="53"/>
      <c r="AX876" s="9"/>
      <c r="AY876" t="str">
        <f t="shared" si="628"/>
        <v>Seminole CD7</v>
      </c>
      <c r="AZ876" s="9"/>
      <c r="BA876">
        <v>7</v>
      </c>
      <c r="BB876" s="65"/>
      <c r="BC876" s="91">
        <v>12</v>
      </c>
      <c r="BD876" s="93"/>
      <c r="BE876">
        <v>12117</v>
      </c>
      <c r="BF876">
        <f t="shared" si="619"/>
        <v>1211707</v>
      </c>
      <c r="BH876" t="s">
        <v>3387</v>
      </c>
    </row>
    <row r="877" spans="1:60">
      <c r="A877" s="9" t="s">
        <v>1324</v>
      </c>
      <c r="B877" s="9" t="s">
        <v>639</v>
      </c>
      <c r="C877" s="1">
        <f t="shared" si="620"/>
        <v>0</v>
      </c>
      <c r="D877" s="1"/>
      <c r="E877" s="1"/>
      <c r="F877" s="1"/>
      <c r="G877" s="1"/>
      <c r="H877" s="1"/>
      <c r="I877" s="1"/>
      <c r="J877" s="1"/>
      <c r="K877" s="7" t="e">
        <f>RANK(W877,(W877:Y877,Z877:AN877))</f>
        <v>#N/A</v>
      </c>
      <c r="L877" s="7" t="e">
        <f>RANK(X877,(W877:Y877,Z877:AN877))</f>
        <v>#N/A</v>
      </c>
      <c r="M877" s="7">
        <f>IF(Y877&gt;0,RANK(Y877,(W877:Y877,Z877:AN877)),0)</f>
        <v>0</v>
      </c>
      <c r="N877" s="7"/>
      <c r="O877" s="1" t="e">
        <f t="shared" si="627"/>
        <v>#NUM!</v>
      </c>
      <c r="P877" s="2" t="e">
        <f t="shared" si="621"/>
        <v>#NUM!</v>
      </c>
      <c r="Q877" s="2"/>
      <c r="R877" s="2" t="str">
        <f t="shared" si="622"/>
        <v>-</v>
      </c>
      <c r="S877" s="2" t="str">
        <f t="shared" si="623"/>
        <v>-</v>
      </c>
      <c r="T877" s="2" t="str">
        <f t="shared" si="624"/>
        <v>-</v>
      </c>
      <c r="U877" s="2" t="str">
        <f t="shared" si="625"/>
        <v>-</v>
      </c>
      <c r="V877" s="2" t="str">
        <f t="shared" si="626"/>
        <v>-</v>
      </c>
      <c r="W877" s="48"/>
      <c r="X877" s="48"/>
      <c r="Y877" s="48"/>
      <c r="Z877" s="48"/>
      <c r="AA877" s="48"/>
      <c r="AB877" s="48"/>
      <c r="AC877" s="48"/>
      <c r="AD877" s="48"/>
      <c r="AE877" s="48"/>
      <c r="AF877" s="48"/>
      <c r="AG877" s="48"/>
      <c r="AH877" s="48"/>
      <c r="AI877" s="48"/>
      <c r="AJ877" s="48"/>
      <c r="AK877" s="48"/>
      <c r="AL877" s="48"/>
      <c r="AM877" s="48"/>
      <c r="AN877" s="48"/>
      <c r="AO877" s="55"/>
      <c r="AP877" s="55"/>
      <c r="AQ877" s="53"/>
      <c r="AR877" s="55"/>
      <c r="AS877" s="55"/>
      <c r="AT877" s="53"/>
      <c r="AU877" s="53"/>
      <c r="AV877" s="53"/>
      <c r="AW877" s="53"/>
      <c r="AX877" s="9"/>
      <c r="AY877" t="str">
        <f t="shared" si="628"/>
        <v>Seminole CD24</v>
      </c>
      <c r="AZ877" s="9"/>
      <c r="BA877">
        <v>24</v>
      </c>
      <c r="BB877" s="65"/>
      <c r="BC877" s="91">
        <v>12</v>
      </c>
      <c r="BD877" s="93"/>
      <c r="BE877">
        <v>12117</v>
      </c>
      <c r="BF877">
        <f t="shared" si="619"/>
        <v>1211724</v>
      </c>
      <c r="BH877" t="s">
        <v>3387</v>
      </c>
    </row>
    <row r="878" spans="1:60">
      <c r="A878" s="9" t="s">
        <v>1492</v>
      </c>
      <c r="B878" s="9" t="s">
        <v>639</v>
      </c>
      <c r="C878" s="1">
        <f t="shared" si="620"/>
        <v>0</v>
      </c>
      <c r="D878" s="1"/>
      <c r="E878" s="1"/>
      <c r="F878" s="1"/>
      <c r="G878" s="1"/>
      <c r="H878" s="1"/>
      <c r="I878" s="1"/>
      <c r="J878" s="1"/>
      <c r="K878" s="7" t="e">
        <f>RANK(W878,(W878:Y878,Z878:AN878))</f>
        <v>#N/A</v>
      </c>
      <c r="L878" s="7" t="e">
        <f>RANK(X878,(W878:Y878,Z878:AN878))</f>
        <v>#N/A</v>
      </c>
      <c r="M878" s="7">
        <f>IF(Y878&gt;0,RANK(Y878,(W878:Y878,Z878:AN878)),0)</f>
        <v>0</v>
      </c>
      <c r="N878" s="7"/>
      <c r="O878" s="1" t="e">
        <f t="shared" si="627"/>
        <v>#NUM!</v>
      </c>
      <c r="P878" s="2" t="e">
        <f t="shared" si="621"/>
        <v>#NUM!</v>
      </c>
      <c r="Q878" s="2"/>
      <c r="R878" s="2" t="str">
        <f t="shared" si="622"/>
        <v>-</v>
      </c>
      <c r="S878" s="2" t="str">
        <f t="shared" si="623"/>
        <v>-</v>
      </c>
      <c r="T878" s="2" t="str">
        <f t="shared" si="624"/>
        <v>-</v>
      </c>
      <c r="U878" s="2" t="str">
        <f t="shared" si="625"/>
        <v>-</v>
      </c>
      <c r="V878" s="2" t="str">
        <f t="shared" si="626"/>
        <v>-</v>
      </c>
      <c r="W878" s="48"/>
      <c r="X878" s="48"/>
      <c r="Y878" s="48"/>
      <c r="Z878" s="48"/>
      <c r="AA878" s="48"/>
      <c r="AB878" s="48"/>
      <c r="AC878" s="48"/>
      <c r="AD878" s="48"/>
      <c r="AE878" s="48"/>
      <c r="AF878" s="48"/>
      <c r="AG878" s="48"/>
      <c r="AH878" s="48"/>
      <c r="AI878" s="48"/>
      <c r="AJ878" s="48"/>
      <c r="AK878" s="48"/>
      <c r="AL878" s="48"/>
      <c r="AM878" s="48"/>
      <c r="AN878" s="48"/>
      <c r="AO878" s="55"/>
      <c r="AP878" s="55"/>
      <c r="AQ878" s="53"/>
      <c r="AR878" s="55"/>
      <c r="AS878" s="55"/>
      <c r="AT878" s="53"/>
      <c r="AU878" s="53"/>
      <c r="AV878" s="53"/>
      <c r="AW878" s="53"/>
      <c r="AX878" s="9"/>
      <c r="AY878" t="str">
        <f t="shared" si="628"/>
        <v>Volusia CD3</v>
      </c>
      <c r="AZ878" s="9"/>
      <c r="BA878">
        <v>3</v>
      </c>
      <c r="BB878" s="65"/>
      <c r="BC878" s="91">
        <v>12</v>
      </c>
      <c r="BD878" s="93"/>
      <c r="BE878">
        <v>12127</v>
      </c>
      <c r="BF878">
        <f t="shared" si="619"/>
        <v>1212703</v>
      </c>
      <c r="BH878" t="s">
        <v>3387</v>
      </c>
    </row>
    <row r="879" spans="1:60">
      <c r="A879" s="9" t="s">
        <v>1492</v>
      </c>
      <c r="B879" s="9" t="s">
        <v>639</v>
      </c>
      <c r="C879" s="1">
        <f t="shared" si="620"/>
        <v>0</v>
      </c>
      <c r="D879" s="1"/>
      <c r="E879" s="1"/>
      <c r="F879" s="1"/>
      <c r="G879" s="1"/>
      <c r="H879" s="1"/>
      <c r="I879" s="1"/>
      <c r="J879" s="1"/>
      <c r="K879" s="7" t="e">
        <f>RANK(W879,(W879:Y879,Z879:AN879))</f>
        <v>#N/A</v>
      </c>
      <c r="L879" s="7" t="e">
        <f>RANK(X879,(W879:Y879,Z879:AN879))</f>
        <v>#N/A</v>
      </c>
      <c r="M879" s="7">
        <f>IF(Y879&gt;0,RANK(Y879,(W879:Y879,Z879:AN879)),0)</f>
        <v>0</v>
      </c>
      <c r="N879" s="7"/>
      <c r="O879" s="1" t="e">
        <f t="shared" si="627"/>
        <v>#NUM!</v>
      </c>
      <c r="P879" s="2" t="e">
        <f t="shared" si="621"/>
        <v>#NUM!</v>
      </c>
      <c r="Q879" s="2"/>
      <c r="R879" s="2" t="str">
        <f t="shared" si="622"/>
        <v>-</v>
      </c>
      <c r="S879" s="2" t="str">
        <f t="shared" si="623"/>
        <v>-</v>
      </c>
      <c r="T879" s="2" t="str">
        <f t="shared" si="624"/>
        <v>-</v>
      </c>
      <c r="U879" s="2" t="str">
        <f t="shared" si="625"/>
        <v>-</v>
      </c>
      <c r="V879" s="2" t="str">
        <f t="shared" si="626"/>
        <v>-</v>
      </c>
      <c r="W879" s="48"/>
      <c r="X879" s="48"/>
      <c r="Y879" s="48"/>
      <c r="Z879" s="48"/>
      <c r="AA879" s="48"/>
      <c r="AB879" s="48"/>
      <c r="AC879" s="48"/>
      <c r="AD879" s="48"/>
      <c r="AE879" s="48"/>
      <c r="AF879" s="48"/>
      <c r="AG879" s="48"/>
      <c r="AH879" s="48"/>
      <c r="AI879" s="48"/>
      <c r="AJ879" s="48"/>
      <c r="AK879" s="48"/>
      <c r="AL879" s="48"/>
      <c r="AM879" s="48"/>
      <c r="AN879" s="48"/>
      <c r="AO879" s="55"/>
      <c r="AP879" s="55"/>
      <c r="AQ879" s="53"/>
      <c r="AR879" s="55"/>
      <c r="AS879" s="55"/>
      <c r="AT879" s="53"/>
      <c r="AU879" s="53"/>
      <c r="AV879" s="53"/>
      <c r="AW879" s="53"/>
      <c r="AX879" s="9"/>
      <c r="AY879" t="str">
        <f t="shared" si="628"/>
        <v>Volusia CD7</v>
      </c>
      <c r="AZ879" s="9"/>
      <c r="BA879">
        <v>7</v>
      </c>
      <c r="BB879" s="65"/>
      <c r="BC879" s="91">
        <v>12</v>
      </c>
      <c r="BD879" s="93"/>
      <c r="BE879">
        <v>12127</v>
      </c>
      <c r="BF879">
        <f t="shared" si="619"/>
        <v>1212707</v>
      </c>
      <c r="BH879" t="s">
        <v>3387</v>
      </c>
    </row>
    <row r="880" spans="1:60">
      <c r="A880" s="9" t="s">
        <v>1492</v>
      </c>
      <c r="B880" s="9" t="s">
        <v>639</v>
      </c>
      <c r="C880" s="1">
        <f t="shared" si="620"/>
        <v>0</v>
      </c>
      <c r="D880" s="1"/>
      <c r="E880" s="1"/>
      <c r="F880" s="1"/>
      <c r="G880" s="1"/>
      <c r="H880" s="1"/>
      <c r="I880" s="1"/>
      <c r="J880" s="1"/>
      <c r="K880" s="7" t="e">
        <f>RANK(W880,(W880:Y880,Z880:AN880))</f>
        <v>#N/A</v>
      </c>
      <c r="L880" s="7" t="e">
        <f>RANK(X880,(W880:Y880,Z880:AN880))</f>
        <v>#N/A</v>
      </c>
      <c r="M880" s="7">
        <f>IF(Y880&gt;0,RANK(Y880,(W880:Y880,Z880:AN880)),0)</f>
        <v>0</v>
      </c>
      <c r="N880" s="7"/>
      <c r="O880" s="1" t="e">
        <f t="shared" si="627"/>
        <v>#NUM!</v>
      </c>
      <c r="P880" s="2" t="e">
        <f t="shared" si="621"/>
        <v>#NUM!</v>
      </c>
      <c r="Q880" s="2"/>
      <c r="R880" s="2" t="str">
        <f t="shared" si="622"/>
        <v>-</v>
      </c>
      <c r="S880" s="2" t="str">
        <f t="shared" si="623"/>
        <v>-</v>
      </c>
      <c r="T880" s="2" t="str">
        <f t="shared" si="624"/>
        <v>-</v>
      </c>
      <c r="U880" s="2" t="str">
        <f t="shared" si="625"/>
        <v>-</v>
      </c>
      <c r="V880" s="2" t="str">
        <f t="shared" si="626"/>
        <v>-</v>
      </c>
      <c r="W880" s="48"/>
      <c r="X880" s="48"/>
      <c r="Y880" s="48"/>
      <c r="Z880" s="48"/>
      <c r="AA880" s="48"/>
      <c r="AB880" s="48"/>
      <c r="AC880" s="48"/>
      <c r="AD880" s="48"/>
      <c r="AE880" s="48"/>
      <c r="AF880" s="48"/>
      <c r="AG880" s="48"/>
      <c r="AH880" s="48"/>
      <c r="AI880" s="48"/>
      <c r="AJ880" s="48"/>
      <c r="AK880" s="48"/>
      <c r="AL880" s="48"/>
      <c r="AM880" s="48"/>
      <c r="AN880" s="48"/>
      <c r="AO880" s="55"/>
      <c r="AP880" s="55"/>
      <c r="AQ880" s="53"/>
      <c r="AR880" s="55"/>
      <c r="AS880" s="55"/>
      <c r="AT880" s="53"/>
      <c r="AU880" s="53"/>
      <c r="AV880" s="53"/>
      <c r="AW880" s="53"/>
      <c r="AX880" s="9"/>
      <c r="AY880" t="str">
        <f t="shared" si="628"/>
        <v>Volusia CD24</v>
      </c>
      <c r="AZ880" s="9"/>
      <c r="BA880">
        <v>24</v>
      </c>
      <c r="BB880" s="65"/>
      <c r="BC880" s="91">
        <v>12</v>
      </c>
      <c r="BD880" s="93"/>
      <c r="BE880">
        <v>12127</v>
      </c>
      <c r="BF880">
        <f t="shared" si="619"/>
        <v>1212724</v>
      </c>
      <c r="BH880" t="s">
        <v>3387</v>
      </c>
    </row>
    <row r="881" spans="1:60">
      <c r="A881" s="9" t="s">
        <v>2058</v>
      </c>
      <c r="B881" s="9" t="s">
        <v>639</v>
      </c>
      <c r="C881" s="1">
        <f t="shared" si="620"/>
        <v>0</v>
      </c>
      <c r="D881" s="1"/>
      <c r="E881" s="1"/>
      <c r="F881" s="1"/>
      <c r="G881" s="1"/>
      <c r="H881" s="1"/>
      <c r="I881" s="1"/>
      <c r="J881" s="1"/>
      <c r="K881" s="7" t="e">
        <f>RANK(W881,(W881:Y881,Z881:AN881))</f>
        <v>#N/A</v>
      </c>
      <c r="L881" s="7" t="e">
        <f>RANK(X881,(W881:Y881,Z881:AN881))</f>
        <v>#N/A</v>
      </c>
      <c r="M881" s="7">
        <f>IF(Y881&gt;0,RANK(Y881,(W881:Y881,Z881:AN881)),0)</f>
        <v>0</v>
      </c>
      <c r="N881" s="7"/>
      <c r="O881" s="1" t="e">
        <f t="shared" si="627"/>
        <v>#NUM!</v>
      </c>
      <c r="P881" s="2" t="e">
        <f t="shared" si="621"/>
        <v>#NUM!</v>
      </c>
      <c r="Q881" s="2"/>
      <c r="R881" s="2" t="str">
        <f t="shared" si="622"/>
        <v>-</v>
      </c>
      <c r="S881" s="2" t="str">
        <f t="shared" si="623"/>
        <v>-</v>
      </c>
      <c r="T881" s="2" t="str">
        <f t="shared" si="624"/>
        <v>-</v>
      </c>
      <c r="U881" s="2" t="str">
        <f t="shared" si="625"/>
        <v>-</v>
      </c>
      <c r="V881" s="2" t="str">
        <f t="shared" si="626"/>
        <v>-</v>
      </c>
      <c r="W881" s="48"/>
      <c r="X881" s="48"/>
      <c r="Y881" s="48"/>
      <c r="Z881" s="48"/>
      <c r="AA881" s="48"/>
      <c r="AB881" s="48"/>
      <c r="AC881" s="48"/>
      <c r="AD881" s="48"/>
      <c r="AE881" s="48"/>
      <c r="AF881"/>
      <c r="AG881" s="48"/>
      <c r="AH881" s="48"/>
      <c r="AI881" s="48"/>
      <c r="AK881" s="48"/>
      <c r="AL881" s="48"/>
      <c r="AM881" s="48"/>
      <c r="AN881" s="48"/>
      <c r="AO881" s="55"/>
      <c r="AP881" s="55"/>
      <c r="AQ881" s="53"/>
      <c r="AR881" s="55"/>
      <c r="AS881" s="55"/>
      <c r="AT881" s="53"/>
      <c r="AU881" s="53"/>
      <c r="AV881" s="53"/>
      <c r="AW881" s="53"/>
      <c r="AX881" s="9"/>
      <c r="AY881" t="str">
        <f t="shared" si="628"/>
        <v>Walton CD1</v>
      </c>
      <c r="AZ881" s="9"/>
      <c r="BA881">
        <v>1</v>
      </c>
      <c r="BB881" s="65"/>
      <c r="BC881" s="91">
        <v>12</v>
      </c>
      <c r="BD881" s="93"/>
      <c r="BE881">
        <v>12131</v>
      </c>
      <c r="BF881">
        <f t="shared" si="619"/>
        <v>1213101</v>
      </c>
      <c r="BH881" t="s">
        <v>3387</v>
      </c>
    </row>
    <row r="882" spans="1:60">
      <c r="A882" s="9" t="s">
        <v>2058</v>
      </c>
      <c r="B882" s="9" t="s">
        <v>639</v>
      </c>
      <c r="C882" s="1">
        <f t="shared" si="620"/>
        <v>0</v>
      </c>
      <c r="D882" s="1"/>
      <c r="E882" s="1"/>
      <c r="F882" s="1"/>
      <c r="G882" s="1"/>
      <c r="H882" s="1"/>
      <c r="I882" s="1"/>
      <c r="J882" s="1"/>
      <c r="K882" s="7" t="e">
        <f>RANK(W882,(W882:Y882,Z882:AN882))</f>
        <v>#N/A</v>
      </c>
      <c r="L882" s="7" t="e">
        <f>RANK(X882,(W882:Y882,Z882:AN882))</f>
        <v>#N/A</v>
      </c>
      <c r="M882" s="7">
        <f>IF(Y882&gt;0,RANK(Y882,(W882:Y882,Z882:AN882)),0)</f>
        <v>0</v>
      </c>
      <c r="N882" s="7"/>
      <c r="O882" s="1" t="e">
        <f t="shared" si="627"/>
        <v>#NUM!</v>
      </c>
      <c r="P882" s="2" t="e">
        <f t="shared" si="621"/>
        <v>#NUM!</v>
      </c>
      <c r="Q882" s="2"/>
      <c r="R882" s="2" t="str">
        <f t="shared" si="622"/>
        <v>-</v>
      </c>
      <c r="S882" s="2" t="str">
        <f t="shared" si="623"/>
        <v>-</v>
      </c>
      <c r="T882" s="2" t="str">
        <f t="shared" si="624"/>
        <v>-</v>
      </c>
      <c r="U882" s="2" t="str">
        <f t="shared" si="625"/>
        <v>-</v>
      </c>
      <c r="V882" s="2" t="str">
        <f t="shared" si="626"/>
        <v>-</v>
      </c>
      <c r="W882" s="48"/>
      <c r="X882" s="48"/>
      <c r="Y882" s="48"/>
      <c r="Z882" s="48"/>
      <c r="AA882" s="48"/>
      <c r="AB882" s="48"/>
      <c r="AC882" s="48"/>
      <c r="AD882" s="48"/>
      <c r="AE882" s="48"/>
      <c r="AF882"/>
      <c r="AG882" s="48"/>
      <c r="AH882" s="48"/>
      <c r="AI882" s="48"/>
      <c r="AK882" s="48"/>
      <c r="AL882" s="48"/>
      <c r="AM882" s="48"/>
      <c r="AN882" s="48"/>
      <c r="AO882" s="55"/>
      <c r="AP882" s="55"/>
      <c r="AQ882" s="53"/>
      <c r="AR882" s="55"/>
      <c r="AS882" s="55"/>
      <c r="AT882" s="53"/>
      <c r="AU882" s="53"/>
      <c r="AV882" s="53"/>
      <c r="AW882" s="53"/>
      <c r="AX882" s="9"/>
      <c r="AY882" t="str">
        <f t="shared" si="628"/>
        <v>Walton CD2</v>
      </c>
      <c r="AZ882" s="9"/>
      <c r="BA882">
        <v>2</v>
      </c>
      <c r="BB882" s="65"/>
      <c r="BC882" s="91">
        <v>12</v>
      </c>
      <c r="BD882" s="93"/>
      <c r="BE882">
        <v>12131</v>
      </c>
      <c r="BF882">
        <f t="shared" si="619"/>
        <v>1213102</v>
      </c>
      <c r="BH882" t="s">
        <v>3387</v>
      </c>
    </row>
    <row r="883" spans="1:60">
      <c r="A883" s="9"/>
      <c r="B883" s="9"/>
      <c r="C883" s="53"/>
      <c r="D883" s="53"/>
      <c r="E883" s="53"/>
      <c r="F883" s="53"/>
      <c r="G883" s="53"/>
      <c r="H883" s="53"/>
      <c r="I883" s="53"/>
      <c r="J883" s="53"/>
      <c r="K883" s="54"/>
      <c r="L883" s="53"/>
      <c r="M883" s="53"/>
      <c r="N883" s="53"/>
      <c r="O883" s="48"/>
      <c r="Q883" s="48"/>
      <c r="R883" s="53"/>
      <c r="S883" s="53"/>
      <c r="T883" s="53"/>
      <c r="U883" s="53"/>
      <c r="V883" s="53"/>
      <c r="W883" s="48"/>
      <c r="X883" s="48"/>
      <c r="Y883" s="48"/>
      <c r="Z883" s="48"/>
      <c r="AA883" s="48"/>
      <c r="AB883" s="48"/>
      <c r="AC883" s="48"/>
      <c r="AD883" s="48"/>
      <c r="AE883" s="48"/>
      <c r="AF883" s="48"/>
      <c r="AG883" s="48"/>
      <c r="AH883" s="48"/>
      <c r="AI883" s="48"/>
      <c r="AJ883" s="48"/>
      <c r="AK883" s="48"/>
      <c r="AL883" s="48"/>
      <c r="AM883" s="48"/>
      <c r="AN883" s="48"/>
      <c r="AO883" s="48"/>
      <c r="AP883" s="55"/>
      <c r="AQ883" s="55"/>
      <c r="AR883" s="55"/>
      <c r="AS883" s="55"/>
      <c r="AT883" s="53"/>
      <c r="AU883" s="53"/>
      <c r="AV883" s="53"/>
      <c r="AW883" s="53"/>
      <c r="AX883" s="53"/>
      <c r="AY883" s="9"/>
      <c r="AZ883" s="9"/>
      <c r="BA883" s="9"/>
      <c r="BD883" s="93"/>
      <c r="BE883"/>
    </row>
    <row r="884" spans="1:60">
      <c r="A884" s="47" t="s">
        <v>3343</v>
      </c>
      <c r="B884" s="9"/>
      <c r="C884" s="53"/>
      <c r="D884" s="53"/>
      <c r="E884" s="53"/>
      <c r="F884" s="53"/>
      <c r="G884" s="53"/>
      <c r="H884" s="53"/>
      <c r="I884" s="53"/>
      <c r="J884" s="53"/>
      <c r="K884" s="54"/>
      <c r="L884" s="53"/>
      <c r="M884" s="53"/>
      <c r="N884" s="48"/>
      <c r="O884" s="2"/>
      <c r="P884" s="48"/>
      <c r="Q884" s="53"/>
      <c r="R884" s="53"/>
      <c r="S884" s="53"/>
      <c r="T884" s="53"/>
      <c r="U884" s="48"/>
      <c r="V884" s="48"/>
      <c r="W884" s="48"/>
      <c r="X884" s="48"/>
      <c r="Y884" s="48"/>
      <c r="Z884" s="48"/>
      <c r="AA884" s="48"/>
      <c r="AB884" s="48"/>
      <c r="AC884" s="48"/>
      <c r="AD884" s="48"/>
      <c r="AE884" s="48"/>
      <c r="AF884" s="48"/>
      <c r="AG884" s="48"/>
      <c r="AH884" s="48"/>
      <c r="AI884" s="48"/>
      <c r="AJ884" s="48"/>
      <c r="AK884" s="48"/>
      <c r="AL884" s="48"/>
      <c r="AM884" s="48"/>
      <c r="AN884" s="55"/>
      <c r="AO884" s="55"/>
      <c r="AP884" s="55"/>
      <c r="AQ884" s="55"/>
      <c r="AR884" s="53"/>
      <c r="AS884" s="53"/>
      <c r="AT884" s="53"/>
      <c r="AU884" s="53"/>
      <c r="AV884" s="53"/>
      <c r="AW884" s="9"/>
      <c r="AX884" s="9"/>
      <c r="AY884" s="9"/>
      <c r="BA884" s="65"/>
      <c r="BB884" s="130"/>
      <c r="BC884" s="58"/>
      <c r="BD884" s="7"/>
      <c r="BE884"/>
    </row>
    <row r="885" spans="1:60" outlineLevel="1">
      <c r="A885" s="148" t="s">
        <v>2614</v>
      </c>
      <c r="B885" s="9" t="s">
        <v>1568</v>
      </c>
      <c r="C885" s="1">
        <f t="shared" ref="C885:C922" si="629">SUM(W885:AN885)</f>
        <v>0</v>
      </c>
      <c r="D885" s="1"/>
      <c r="E885" s="1"/>
      <c r="F885" s="1"/>
      <c r="G885" s="1"/>
      <c r="H885" s="1"/>
      <c r="I885" s="1"/>
      <c r="J885" s="1"/>
      <c r="K885" s="7" t="e">
        <f>RANK(W885,(W885:Y885,Z885:AN885))</f>
        <v>#N/A</v>
      </c>
      <c r="L885" s="7" t="e">
        <f>RANK(X885,(W885:Y885,Z885:AN885))</f>
        <v>#N/A</v>
      </c>
      <c r="M885" s="7">
        <f>IF(Y885&gt;0,RANK(Y885,(W885:Y885,Z885:AN885)),0)</f>
        <v>0</v>
      </c>
      <c r="N885" s="7"/>
      <c r="O885" s="1" t="e">
        <f t="shared" ref="O885:O922" si="630">MAX(W885:AD885)-LARGE(W885:AD885,2)</f>
        <v>#NUM!</v>
      </c>
      <c r="P885" s="2" t="e">
        <f t="shared" ref="P885:P922" si="631">O885/C885</f>
        <v>#NUM!</v>
      </c>
      <c r="Q885" s="2"/>
      <c r="R885" s="2" t="str">
        <f t="shared" ref="R885:R922" si="632">IF($C885=0,"-",W885/$C885)</f>
        <v>-</v>
      </c>
      <c r="S885" s="2" t="str">
        <f t="shared" ref="S885:S922" si="633">IF($C885=0,"-",X885/$C885)</f>
        <v>-</v>
      </c>
      <c r="T885" s="2" t="str">
        <f t="shared" ref="T885:T922" si="634">IF($C885=0,"-",Y885/$C885)</f>
        <v>-</v>
      </c>
      <c r="U885" s="2" t="str">
        <f t="shared" ref="U885:U922" si="635">IF($C885=0,"-",Z885/$C885)</f>
        <v>-</v>
      </c>
      <c r="V885" s="2" t="str">
        <f t="shared" ref="V885:V922" si="636">IF(C885=0,"-",(1-R885-S885-T885-U885))</f>
        <v>-</v>
      </c>
      <c r="W885" s="48"/>
      <c r="X885" s="48"/>
      <c r="Y885" s="48"/>
      <c r="Z885" s="48"/>
      <c r="AA885" s="48"/>
      <c r="AB885" s="48"/>
      <c r="AC885" s="48"/>
      <c r="AD885" s="48"/>
      <c r="AE885" s="48"/>
      <c r="AF885" s="48"/>
      <c r="AG885" s="48"/>
      <c r="AH885" s="48"/>
      <c r="AI885" s="48"/>
      <c r="AJ885" s="48"/>
      <c r="AK885" s="48"/>
      <c r="AL885" s="48"/>
      <c r="AM885" s="48"/>
      <c r="AN885" s="55"/>
      <c r="AO885" s="55"/>
      <c r="AP885" s="55"/>
      <c r="AQ885" s="55"/>
      <c r="AR885" s="53"/>
      <c r="AS885" s="53"/>
      <c r="AT885" s="53"/>
      <c r="AU885" s="53"/>
      <c r="AV885" s="53"/>
      <c r="AW885" s="53"/>
      <c r="AX885" s="53"/>
      <c r="AY885" t="str">
        <f t="shared" ref="AY885:AY916" si="637">A885&amp;" "&amp;"CD"&amp;BA885</f>
        <v>Bibb CD2</v>
      </c>
      <c r="AZ885" s="9"/>
      <c r="BA885" s="148">
        <v>2</v>
      </c>
      <c r="BC885">
        <v>13</v>
      </c>
      <c r="BD885" s="148">
        <v>2</v>
      </c>
      <c r="BE885">
        <v>13021</v>
      </c>
      <c r="BF885">
        <f t="shared" si="619"/>
        <v>1302102</v>
      </c>
      <c r="BH885" t="s">
        <v>3387</v>
      </c>
    </row>
    <row r="886" spans="1:60" outlineLevel="1">
      <c r="A886" s="148" t="s">
        <v>2614</v>
      </c>
      <c r="B886" s="9" t="s">
        <v>1568</v>
      </c>
      <c r="C886" s="1">
        <f t="shared" si="629"/>
        <v>0</v>
      </c>
      <c r="D886" s="1"/>
      <c r="E886" s="1"/>
      <c r="F886" s="1"/>
      <c r="G886" s="1"/>
      <c r="H886" s="1"/>
      <c r="I886" s="1"/>
      <c r="J886" s="1"/>
      <c r="K886" s="7" t="e">
        <f>RANK(W886,(W886:Y886,Z886:AN886))</f>
        <v>#N/A</v>
      </c>
      <c r="L886" s="7" t="e">
        <f>RANK(X886,(W886:Y886,Z886:AN886))</f>
        <v>#N/A</v>
      </c>
      <c r="M886" s="7">
        <f>IF(Y886&gt;0,RANK(Y886,(W886:Y886,Z886:AN886)),0)</f>
        <v>0</v>
      </c>
      <c r="N886" s="7"/>
      <c r="O886" s="1" t="e">
        <f t="shared" si="630"/>
        <v>#NUM!</v>
      </c>
      <c r="P886" s="2" t="e">
        <f t="shared" si="631"/>
        <v>#NUM!</v>
      </c>
      <c r="Q886" s="2"/>
      <c r="R886" s="2" t="str">
        <f t="shared" si="632"/>
        <v>-</v>
      </c>
      <c r="S886" s="2" t="str">
        <f t="shared" si="633"/>
        <v>-</v>
      </c>
      <c r="T886" s="2" t="str">
        <f t="shared" si="634"/>
        <v>-</v>
      </c>
      <c r="U886" s="2" t="str">
        <f t="shared" si="635"/>
        <v>-</v>
      </c>
      <c r="V886" s="2" t="str">
        <f t="shared" si="636"/>
        <v>-</v>
      </c>
      <c r="W886" s="48"/>
      <c r="X886" s="48"/>
      <c r="Y886" s="48"/>
      <c r="Z886" s="48"/>
      <c r="AA886" s="48"/>
      <c r="AB886" s="48"/>
      <c r="AC886" s="48"/>
      <c r="AD886" s="48"/>
      <c r="AE886" s="48"/>
      <c r="AF886" s="48"/>
      <c r="AG886" s="48"/>
      <c r="AH886" s="48"/>
      <c r="AI886" s="48"/>
      <c r="AJ886" s="48"/>
      <c r="AK886" s="48"/>
      <c r="AL886" s="48"/>
      <c r="AM886" s="48"/>
      <c r="AN886" s="55"/>
      <c r="AO886" s="55"/>
      <c r="AP886" s="55"/>
      <c r="AQ886" s="55"/>
      <c r="AR886" s="53"/>
      <c r="AS886" s="53"/>
      <c r="AT886" s="53"/>
      <c r="AU886" s="53"/>
      <c r="AV886" s="53"/>
      <c r="AW886" s="53"/>
      <c r="AX886" s="53"/>
      <c r="AY886" t="str">
        <f t="shared" si="637"/>
        <v>Bibb CD8</v>
      </c>
      <c r="AZ886" s="9"/>
      <c r="BA886" s="148">
        <v>8</v>
      </c>
      <c r="BC886">
        <v>13</v>
      </c>
      <c r="BD886" s="148">
        <v>8</v>
      </c>
      <c r="BE886" s="148">
        <v>13021</v>
      </c>
      <c r="BF886">
        <f t="shared" si="619"/>
        <v>1302108</v>
      </c>
      <c r="BH886" t="s">
        <v>3387</v>
      </c>
    </row>
    <row r="887" spans="1:60" outlineLevel="1">
      <c r="A887" s="148" t="s">
        <v>754</v>
      </c>
      <c r="B887" s="9" t="s">
        <v>1568</v>
      </c>
      <c r="C887" s="1">
        <f t="shared" si="629"/>
        <v>0</v>
      </c>
      <c r="D887" s="1"/>
      <c r="E887" s="1"/>
      <c r="F887" s="1"/>
      <c r="G887" s="1"/>
      <c r="H887" s="1"/>
      <c r="I887" s="1"/>
      <c r="J887" s="1"/>
      <c r="K887" s="7" t="e">
        <f>RANK(W887,(W887:Y887,Z887:AN887))</f>
        <v>#N/A</v>
      </c>
      <c r="L887" s="7" t="e">
        <f>RANK(X887,(W887:Y887,Z887:AN887))</f>
        <v>#N/A</v>
      </c>
      <c r="M887" s="7">
        <f>IF(Y887&gt;0,RANK(Y887,(W887:Y887,Z887:AN887)),0)</f>
        <v>0</v>
      </c>
      <c r="N887" s="7"/>
      <c r="O887" s="1" t="e">
        <f t="shared" si="630"/>
        <v>#NUM!</v>
      </c>
      <c r="P887" s="2" t="e">
        <f t="shared" si="631"/>
        <v>#NUM!</v>
      </c>
      <c r="Q887" s="2"/>
      <c r="R887" s="2" t="str">
        <f t="shared" si="632"/>
        <v>-</v>
      </c>
      <c r="S887" s="2" t="str">
        <f t="shared" si="633"/>
        <v>-</v>
      </c>
      <c r="T887" s="2" t="str">
        <f t="shared" si="634"/>
        <v>-</v>
      </c>
      <c r="U887" s="2" t="str">
        <f t="shared" si="635"/>
        <v>-</v>
      </c>
      <c r="V887" s="2" t="str">
        <f t="shared" si="636"/>
        <v>-</v>
      </c>
      <c r="W887" s="48"/>
      <c r="X887" s="48"/>
      <c r="Y887" s="48"/>
      <c r="Z887" s="48"/>
      <c r="AA887" s="48"/>
      <c r="AB887" s="48"/>
      <c r="AC887" s="48"/>
      <c r="AD887" s="48"/>
      <c r="AE887" s="48"/>
      <c r="AF887" s="48"/>
      <c r="AG887" s="48"/>
      <c r="AH887" s="48"/>
      <c r="AI887" s="48"/>
      <c r="AJ887" s="48"/>
      <c r="AK887" s="48"/>
      <c r="AL887" s="48"/>
      <c r="AM887" s="48"/>
      <c r="AN887" s="55"/>
      <c r="AO887" s="55"/>
      <c r="AP887" s="55"/>
      <c r="AQ887" s="55"/>
      <c r="AR887" s="53"/>
      <c r="AS887" s="53"/>
      <c r="AT887" s="53"/>
      <c r="AU887" s="53"/>
      <c r="AV887" s="53"/>
      <c r="AW887" s="53"/>
      <c r="AX887" s="53"/>
      <c r="AY887" t="str">
        <f t="shared" si="637"/>
        <v>Clarke CD9</v>
      </c>
      <c r="AZ887" s="9"/>
      <c r="BA887" s="148">
        <v>9</v>
      </c>
      <c r="BC887">
        <v>13</v>
      </c>
      <c r="BD887" s="148">
        <v>9</v>
      </c>
      <c r="BE887" s="148">
        <v>13059</v>
      </c>
      <c r="BF887">
        <f t="shared" si="619"/>
        <v>1305909</v>
      </c>
      <c r="BH887" t="s">
        <v>3387</v>
      </c>
    </row>
    <row r="888" spans="1:60" outlineLevel="1">
      <c r="A888" s="148" t="s">
        <v>754</v>
      </c>
      <c r="B888" s="9" t="s">
        <v>1568</v>
      </c>
      <c r="C888" s="1">
        <f t="shared" si="629"/>
        <v>0</v>
      </c>
      <c r="D888" s="1"/>
      <c r="E888" s="1"/>
      <c r="F888" s="1"/>
      <c r="G888" s="1"/>
      <c r="H888" s="1"/>
      <c r="I888" s="1"/>
      <c r="J888" s="1"/>
      <c r="K888" s="7" t="e">
        <f>RANK(W888,(W888:Y888,Z888:AN888))</f>
        <v>#N/A</v>
      </c>
      <c r="L888" s="7" t="e">
        <f>RANK(X888,(W888:Y888,Z888:AN888))</f>
        <v>#N/A</v>
      </c>
      <c r="M888" s="7">
        <f>IF(Y888&gt;0,RANK(Y888,(W888:Y888,Z888:AN888)),0)</f>
        <v>0</v>
      </c>
      <c r="N888" s="7"/>
      <c r="O888" s="1" t="e">
        <f t="shared" si="630"/>
        <v>#NUM!</v>
      </c>
      <c r="P888" s="2" t="e">
        <f t="shared" si="631"/>
        <v>#NUM!</v>
      </c>
      <c r="Q888" s="2"/>
      <c r="R888" s="2" t="str">
        <f t="shared" si="632"/>
        <v>-</v>
      </c>
      <c r="S888" s="2" t="str">
        <f t="shared" si="633"/>
        <v>-</v>
      </c>
      <c r="T888" s="2" t="str">
        <f t="shared" si="634"/>
        <v>-</v>
      </c>
      <c r="U888" s="2" t="str">
        <f t="shared" si="635"/>
        <v>-</v>
      </c>
      <c r="V888" s="2" t="str">
        <f t="shared" si="636"/>
        <v>-</v>
      </c>
      <c r="W888" s="48"/>
      <c r="X888" s="48"/>
      <c r="Y888" s="48"/>
      <c r="Z888" s="48"/>
      <c r="AA888" s="48"/>
      <c r="AB888" s="48"/>
      <c r="AC888" s="48"/>
      <c r="AD888" s="48"/>
      <c r="AE888" s="48"/>
      <c r="AF888" s="48"/>
      <c r="AG888" s="48"/>
      <c r="AH888" s="48"/>
      <c r="AI888" s="48"/>
      <c r="AJ888" s="48"/>
      <c r="AK888" s="48"/>
      <c r="AL888" s="48"/>
      <c r="AM888" s="48"/>
      <c r="AN888" s="55"/>
      <c r="AO888" s="55"/>
      <c r="AP888" s="55"/>
      <c r="AQ888" s="55"/>
      <c r="AR888" s="53"/>
      <c r="AS888" s="53"/>
      <c r="AT888" s="53"/>
      <c r="AU888" s="53"/>
      <c r="AV888" s="53"/>
      <c r="AW888" s="53"/>
      <c r="AX888" s="53"/>
      <c r="AY888" t="str">
        <f t="shared" si="637"/>
        <v>Clarke CD10</v>
      </c>
      <c r="AZ888" s="9"/>
      <c r="BA888" s="148">
        <v>10</v>
      </c>
      <c r="BC888">
        <v>13</v>
      </c>
      <c r="BD888" s="148">
        <v>10</v>
      </c>
      <c r="BE888" s="148">
        <v>13059</v>
      </c>
      <c r="BF888">
        <f t="shared" si="619"/>
        <v>1305910</v>
      </c>
      <c r="BH888" t="s">
        <v>3387</v>
      </c>
    </row>
    <row r="889" spans="1:60" outlineLevel="1">
      <c r="A889" s="148" t="s">
        <v>246</v>
      </c>
      <c r="B889" s="9" t="s">
        <v>1568</v>
      </c>
      <c r="C889" s="1">
        <f t="shared" si="629"/>
        <v>0</v>
      </c>
      <c r="D889" s="1"/>
      <c r="E889" s="1"/>
      <c r="F889" s="1"/>
      <c r="G889" s="1"/>
      <c r="H889" s="1"/>
      <c r="I889" s="1"/>
      <c r="J889" s="1"/>
      <c r="K889" s="7" t="e">
        <f>RANK(W889,(W889:Y889,Z889:AN889))</f>
        <v>#N/A</v>
      </c>
      <c r="L889" s="7" t="e">
        <f>RANK(X889,(W889:Y889,Z889:AN889))</f>
        <v>#N/A</v>
      </c>
      <c r="M889" s="7">
        <f>IF(Y889&gt;0,RANK(Y889,(W889:Y889,Z889:AN889)),0)</f>
        <v>0</v>
      </c>
      <c r="N889" s="7"/>
      <c r="O889" s="1" t="e">
        <f t="shared" si="630"/>
        <v>#NUM!</v>
      </c>
      <c r="P889" s="2" t="e">
        <f t="shared" si="631"/>
        <v>#NUM!</v>
      </c>
      <c r="Q889" s="2"/>
      <c r="R889" s="2" t="str">
        <f t="shared" si="632"/>
        <v>-</v>
      </c>
      <c r="S889" s="2" t="str">
        <f t="shared" si="633"/>
        <v>-</v>
      </c>
      <c r="T889" s="2" t="str">
        <f t="shared" si="634"/>
        <v>-</v>
      </c>
      <c r="U889" s="2" t="str">
        <f t="shared" si="635"/>
        <v>-</v>
      </c>
      <c r="V889" s="2" t="str">
        <f t="shared" si="636"/>
        <v>-</v>
      </c>
      <c r="W889" s="48"/>
      <c r="X889" s="48"/>
      <c r="Y889" s="48"/>
      <c r="Z889" s="48"/>
      <c r="AA889" s="48"/>
      <c r="AB889" s="48"/>
      <c r="AC889" s="48"/>
      <c r="AD889" s="48"/>
      <c r="AE889" s="48"/>
      <c r="AF889" s="48"/>
      <c r="AG889" s="48"/>
      <c r="AH889" s="48"/>
      <c r="AI889" s="48"/>
      <c r="AJ889" s="48"/>
      <c r="AK889" s="48"/>
      <c r="AL889" s="48"/>
      <c r="AM889" s="48"/>
      <c r="AN889" s="55"/>
      <c r="AO889" s="55"/>
      <c r="AP889" s="55"/>
      <c r="AQ889" s="55"/>
      <c r="AR889" s="53"/>
      <c r="AS889" s="53"/>
      <c r="AT889" s="53"/>
      <c r="AU889" s="53"/>
      <c r="AV889" s="53"/>
      <c r="AW889" s="53"/>
      <c r="AX889" s="53"/>
      <c r="AY889" t="str">
        <f t="shared" si="637"/>
        <v>Clayton CD5</v>
      </c>
      <c r="AZ889" s="9"/>
      <c r="BA889" s="148">
        <v>5</v>
      </c>
      <c r="BC889">
        <v>13</v>
      </c>
      <c r="BD889" s="148">
        <v>5</v>
      </c>
      <c r="BE889" s="148">
        <v>13063</v>
      </c>
      <c r="BF889">
        <f t="shared" si="619"/>
        <v>1306305</v>
      </c>
      <c r="BH889" t="s">
        <v>3387</v>
      </c>
    </row>
    <row r="890" spans="1:60" outlineLevel="1">
      <c r="A890" s="148" t="s">
        <v>246</v>
      </c>
      <c r="B890" s="9" t="s">
        <v>1568</v>
      </c>
      <c r="C890" s="1">
        <f t="shared" si="629"/>
        <v>0</v>
      </c>
      <c r="D890" s="1"/>
      <c r="E890" s="1"/>
      <c r="F890" s="1"/>
      <c r="G890" s="1"/>
      <c r="H890" s="1"/>
      <c r="I890" s="1"/>
      <c r="J890" s="1"/>
      <c r="K890" s="7" t="e">
        <f>RANK(W890,(W890:Y890,Z890:AN890))</f>
        <v>#N/A</v>
      </c>
      <c r="L890" s="7" t="e">
        <f>RANK(X890,(W890:Y890,Z890:AN890))</f>
        <v>#N/A</v>
      </c>
      <c r="M890" s="7">
        <f>IF(Y890&gt;0,RANK(Y890,(W890:Y890,Z890:AN890)),0)</f>
        <v>0</v>
      </c>
      <c r="N890" s="7"/>
      <c r="O890" s="1" t="e">
        <f t="shared" si="630"/>
        <v>#NUM!</v>
      </c>
      <c r="P890" s="2" t="e">
        <f t="shared" si="631"/>
        <v>#NUM!</v>
      </c>
      <c r="Q890" s="2"/>
      <c r="R890" s="2" t="str">
        <f t="shared" si="632"/>
        <v>-</v>
      </c>
      <c r="S890" s="2" t="str">
        <f t="shared" si="633"/>
        <v>-</v>
      </c>
      <c r="T890" s="2" t="str">
        <f t="shared" si="634"/>
        <v>-</v>
      </c>
      <c r="U890" s="2" t="str">
        <f t="shared" si="635"/>
        <v>-</v>
      </c>
      <c r="V890" s="2" t="str">
        <f t="shared" si="636"/>
        <v>-</v>
      </c>
      <c r="W890" s="48"/>
      <c r="X890" s="48"/>
      <c r="Y890" s="48"/>
      <c r="Z890" s="48"/>
      <c r="AA890" s="48"/>
      <c r="AB890" s="48"/>
      <c r="AC890" s="48"/>
      <c r="AD890" s="48"/>
      <c r="AE890" s="48"/>
      <c r="AF890" s="48"/>
      <c r="AG890" s="48"/>
      <c r="AH890" s="48"/>
      <c r="AI890" s="48"/>
      <c r="AJ890" s="48"/>
      <c r="AK890" s="48"/>
      <c r="AL890" s="48"/>
      <c r="AM890" s="48"/>
      <c r="AN890" s="55"/>
      <c r="AO890" s="55"/>
      <c r="AP890" s="55"/>
      <c r="AQ890" s="55"/>
      <c r="AR890" s="53"/>
      <c r="AS890" s="53"/>
      <c r="AT890" s="53"/>
      <c r="AU890" s="53"/>
      <c r="AV890" s="53"/>
      <c r="AW890" s="53"/>
      <c r="AX890" s="53"/>
      <c r="AY890" t="str">
        <f t="shared" si="637"/>
        <v>Clayton CD13</v>
      </c>
      <c r="AZ890" s="9"/>
      <c r="BA890" s="148">
        <v>13</v>
      </c>
      <c r="BC890">
        <v>13</v>
      </c>
      <c r="BD890" s="148">
        <v>13</v>
      </c>
      <c r="BE890" s="148">
        <v>13063</v>
      </c>
      <c r="BF890">
        <f t="shared" si="619"/>
        <v>1306313</v>
      </c>
      <c r="BH890" t="s">
        <v>3387</v>
      </c>
    </row>
    <row r="891" spans="1:60" outlineLevel="1">
      <c r="A891" s="148" t="s">
        <v>1254</v>
      </c>
      <c r="B891" s="9" t="s">
        <v>1568</v>
      </c>
      <c r="C891" s="1">
        <f t="shared" si="629"/>
        <v>0</v>
      </c>
      <c r="D891" s="1"/>
      <c r="E891" s="1"/>
      <c r="F891" s="1"/>
      <c r="G891" s="1"/>
      <c r="H891" s="1"/>
      <c r="I891" s="1"/>
      <c r="J891" s="1"/>
      <c r="K891" s="7" t="e">
        <f>RANK(W891,(W891:Y891,Z891:AN891))</f>
        <v>#N/A</v>
      </c>
      <c r="L891" s="7" t="e">
        <f>RANK(X891,(W891:Y891,Z891:AN891))</f>
        <v>#N/A</v>
      </c>
      <c r="M891" s="7">
        <f>IF(Y891&gt;0,RANK(Y891,(W891:Y891,Z891:AN891)),0)</f>
        <v>0</v>
      </c>
      <c r="N891" s="7"/>
      <c r="O891" s="1" t="e">
        <f t="shared" si="630"/>
        <v>#NUM!</v>
      </c>
      <c r="P891" s="2" t="e">
        <f t="shared" si="631"/>
        <v>#NUM!</v>
      </c>
      <c r="Q891" s="2"/>
      <c r="R891" s="2" t="str">
        <f t="shared" si="632"/>
        <v>-</v>
      </c>
      <c r="S891" s="2" t="str">
        <f t="shared" si="633"/>
        <v>-</v>
      </c>
      <c r="T891" s="2" t="str">
        <f t="shared" si="634"/>
        <v>-</v>
      </c>
      <c r="U891" s="2" t="str">
        <f t="shared" si="635"/>
        <v>-</v>
      </c>
      <c r="V891" s="2" t="str">
        <f t="shared" si="636"/>
        <v>-</v>
      </c>
      <c r="W891" s="48"/>
      <c r="X891" s="48"/>
      <c r="Y891" s="48"/>
      <c r="Z891" s="48"/>
      <c r="AA891" s="48"/>
      <c r="AB891" s="48"/>
      <c r="AC891" s="48"/>
      <c r="AD891" s="48"/>
      <c r="AE891" s="48"/>
      <c r="AF891" s="48"/>
      <c r="AG891" s="48"/>
      <c r="AH891" s="48"/>
      <c r="AI891" s="48"/>
      <c r="AJ891" s="48"/>
      <c r="AK891" s="48"/>
      <c r="AL891" s="48"/>
      <c r="AM891" s="48"/>
      <c r="AN891" s="55"/>
      <c r="AO891" s="55"/>
      <c r="AP891" s="55"/>
      <c r="AQ891" s="55"/>
      <c r="AR891" s="53"/>
      <c r="AS891" s="53"/>
      <c r="AT891" s="53"/>
      <c r="AU891" s="53"/>
      <c r="AV891" s="53"/>
      <c r="AW891" s="53"/>
      <c r="AX891" s="53"/>
      <c r="AY891" t="str">
        <f t="shared" si="637"/>
        <v>Cobb CD6</v>
      </c>
      <c r="AZ891" s="9"/>
      <c r="BA891" s="148">
        <v>6</v>
      </c>
      <c r="BC891">
        <v>13</v>
      </c>
      <c r="BD891" s="148">
        <v>6</v>
      </c>
      <c r="BE891" s="148">
        <v>13067</v>
      </c>
      <c r="BF891">
        <f t="shared" si="619"/>
        <v>1306706</v>
      </c>
      <c r="BH891" t="s">
        <v>3387</v>
      </c>
    </row>
    <row r="892" spans="1:60" outlineLevel="1">
      <c r="A892" s="148" t="s">
        <v>1254</v>
      </c>
      <c r="B892" s="9" t="s">
        <v>1568</v>
      </c>
      <c r="C892" s="1">
        <f t="shared" si="629"/>
        <v>0</v>
      </c>
      <c r="D892" s="1"/>
      <c r="E892" s="1"/>
      <c r="F892" s="1"/>
      <c r="G892" s="1"/>
      <c r="H892" s="1"/>
      <c r="I892" s="1"/>
      <c r="J892" s="1"/>
      <c r="K892" s="7" t="e">
        <f>RANK(W892,(W892:Y892,Z892:AN892))</f>
        <v>#N/A</v>
      </c>
      <c r="L892" s="7" t="e">
        <f>RANK(X892,(W892:Y892,Z892:AN892))</f>
        <v>#N/A</v>
      </c>
      <c r="M892" s="7">
        <f>IF(Y892&gt;0,RANK(Y892,(W892:Y892,Z892:AN892)),0)</f>
        <v>0</v>
      </c>
      <c r="N892" s="7"/>
      <c r="O892" s="1" t="e">
        <f t="shared" si="630"/>
        <v>#NUM!</v>
      </c>
      <c r="P892" s="2" t="e">
        <f t="shared" si="631"/>
        <v>#NUM!</v>
      </c>
      <c r="Q892" s="2"/>
      <c r="R892" s="2" t="str">
        <f t="shared" si="632"/>
        <v>-</v>
      </c>
      <c r="S892" s="2" t="str">
        <f t="shared" si="633"/>
        <v>-</v>
      </c>
      <c r="T892" s="2" t="str">
        <f t="shared" si="634"/>
        <v>-</v>
      </c>
      <c r="U892" s="2" t="str">
        <f t="shared" si="635"/>
        <v>-</v>
      </c>
      <c r="V892" s="2" t="str">
        <f t="shared" si="636"/>
        <v>-</v>
      </c>
      <c r="W892" s="48"/>
      <c r="X892" s="48"/>
      <c r="Y892" s="48"/>
      <c r="Z892" s="48"/>
      <c r="AA892" s="48"/>
      <c r="AB892" s="48"/>
      <c r="AC892" s="48"/>
      <c r="AD892" s="48"/>
      <c r="AE892" s="48"/>
      <c r="AF892" s="48"/>
      <c r="AG892" s="48"/>
      <c r="AH892" s="48"/>
      <c r="AI892" s="48"/>
      <c r="AJ892" s="48"/>
      <c r="AK892" s="48"/>
      <c r="AL892" s="48"/>
      <c r="AM892" s="48"/>
      <c r="AN892" s="55"/>
      <c r="AO892" s="55"/>
      <c r="AP892" s="55"/>
      <c r="AQ892" s="55"/>
      <c r="AR892" s="53"/>
      <c r="AS892" s="53"/>
      <c r="AT892" s="53"/>
      <c r="AU892" s="53"/>
      <c r="AV892" s="53"/>
      <c r="AW892" s="53"/>
      <c r="AX892" s="53"/>
      <c r="AY892" t="str">
        <f t="shared" si="637"/>
        <v>Cobb CD11</v>
      </c>
      <c r="AZ892" s="9"/>
      <c r="BA892" s="148">
        <v>11</v>
      </c>
      <c r="BC892">
        <v>13</v>
      </c>
      <c r="BD892" s="148">
        <v>11</v>
      </c>
      <c r="BE892" s="148">
        <v>13067</v>
      </c>
      <c r="BF892">
        <f t="shared" si="619"/>
        <v>1306711</v>
      </c>
      <c r="BH892" t="s">
        <v>3387</v>
      </c>
    </row>
    <row r="893" spans="1:60" outlineLevel="1">
      <c r="A893" s="148" t="s">
        <v>1254</v>
      </c>
      <c r="B893" s="9" t="s">
        <v>1568</v>
      </c>
      <c r="C893" s="1">
        <f t="shared" si="629"/>
        <v>0</v>
      </c>
      <c r="D893" s="1"/>
      <c r="E893" s="1"/>
      <c r="F893" s="1"/>
      <c r="G893" s="1"/>
      <c r="H893" s="1"/>
      <c r="I893" s="1"/>
      <c r="J893" s="1"/>
      <c r="K893" s="7" t="e">
        <f>RANK(W893,(W893:Y893,Z893:AN893))</f>
        <v>#N/A</v>
      </c>
      <c r="L893" s="7" t="e">
        <f>RANK(X893,(W893:Y893,Z893:AN893))</f>
        <v>#N/A</v>
      </c>
      <c r="M893" s="7">
        <f>IF(Y893&gt;0,RANK(Y893,(W893:Y893,Z893:AN893)),0)</f>
        <v>0</v>
      </c>
      <c r="N893" s="7"/>
      <c r="O893" s="1" t="e">
        <f t="shared" si="630"/>
        <v>#NUM!</v>
      </c>
      <c r="P893" s="2" t="e">
        <f t="shared" si="631"/>
        <v>#NUM!</v>
      </c>
      <c r="Q893" s="2"/>
      <c r="R893" s="2" t="str">
        <f t="shared" si="632"/>
        <v>-</v>
      </c>
      <c r="S893" s="2" t="str">
        <f t="shared" si="633"/>
        <v>-</v>
      </c>
      <c r="T893" s="2" t="str">
        <f t="shared" si="634"/>
        <v>-</v>
      </c>
      <c r="U893" s="2" t="str">
        <f t="shared" si="635"/>
        <v>-</v>
      </c>
      <c r="V893" s="2" t="str">
        <f t="shared" si="636"/>
        <v>-</v>
      </c>
      <c r="W893" s="48"/>
      <c r="X893" s="48"/>
      <c r="Y893" s="48"/>
      <c r="Z893" s="48"/>
      <c r="AA893" s="48"/>
      <c r="AB893" s="48"/>
      <c r="AC893" s="48"/>
      <c r="AD893" s="48"/>
      <c r="AE893" s="48"/>
      <c r="AF893" s="48"/>
      <c r="AG893" s="48"/>
      <c r="AH893" s="48"/>
      <c r="AI893" s="48"/>
      <c r="AJ893" s="48"/>
      <c r="AK893" s="48"/>
      <c r="AL893" s="48"/>
      <c r="AM893" s="48"/>
      <c r="AN893" s="55"/>
      <c r="AO893" s="55"/>
      <c r="AP893" s="55"/>
      <c r="AQ893" s="55"/>
      <c r="AR893" s="53"/>
      <c r="AS893" s="53"/>
      <c r="AT893" s="53"/>
      <c r="AU893" s="53"/>
      <c r="AV893" s="53"/>
      <c r="AW893" s="53"/>
      <c r="AX893" s="53"/>
      <c r="AY893" t="str">
        <f t="shared" si="637"/>
        <v>Cobb CD13</v>
      </c>
      <c r="AZ893" s="9"/>
      <c r="BA893" s="148">
        <v>13</v>
      </c>
      <c r="BC893">
        <v>13</v>
      </c>
      <c r="BD893" s="148">
        <v>13</v>
      </c>
      <c r="BE893" s="148">
        <v>13067</v>
      </c>
      <c r="BF893">
        <f t="shared" si="619"/>
        <v>1306713</v>
      </c>
      <c r="BH893" t="s">
        <v>3387</v>
      </c>
    </row>
    <row r="894" spans="1:60" outlineLevel="1">
      <c r="A894" s="148" t="s">
        <v>3248</v>
      </c>
      <c r="B894" s="9" t="s">
        <v>1568</v>
      </c>
      <c r="C894" s="1">
        <f t="shared" si="629"/>
        <v>0</v>
      </c>
      <c r="D894" s="1"/>
      <c r="E894" s="1"/>
      <c r="F894" s="1"/>
      <c r="G894" s="1"/>
      <c r="H894" s="1"/>
      <c r="I894" s="1"/>
      <c r="J894" s="1"/>
      <c r="K894" s="7" t="e">
        <f>RANK(W894,(W894:Y894,Z894:AN894))</f>
        <v>#N/A</v>
      </c>
      <c r="L894" s="7" t="e">
        <f>RANK(X894,(W894:Y894,Z894:AN894))</f>
        <v>#N/A</v>
      </c>
      <c r="M894" s="7">
        <f>IF(Y894&gt;0,RANK(Y894,(W894:Y894,Z894:AN894)),0)</f>
        <v>0</v>
      </c>
      <c r="N894" s="7"/>
      <c r="O894" s="1" t="e">
        <f t="shared" si="630"/>
        <v>#NUM!</v>
      </c>
      <c r="P894" s="2" t="e">
        <f t="shared" si="631"/>
        <v>#NUM!</v>
      </c>
      <c r="Q894" s="2"/>
      <c r="R894" s="2" t="str">
        <f t="shared" si="632"/>
        <v>-</v>
      </c>
      <c r="S894" s="2" t="str">
        <f t="shared" si="633"/>
        <v>-</v>
      </c>
      <c r="T894" s="2" t="str">
        <f t="shared" si="634"/>
        <v>-</v>
      </c>
      <c r="U894" s="2" t="str">
        <f t="shared" si="635"/>
        <v>-</v>
      </c>
      <c r="V894" s="2" t="str">
        <f t="shared" si="636"/>
        <v>-</v>
      </c>
      <c r="W894" s="48"/>
      <c r="X894" s="48"/>
      <c r="Y894" s="48"/>
      <c r="Z894" s="48"/>
      <c r="AA894" s="48"/>
      <c r="AB894" s="48"/>
      <c r="AC894" s="48"/>
      <c r="AD894" s="48"/>
      <c r="AE894" s="48"/>
      <c r="AF894" s="48"/>
      <c r="AG894" s="48"/>
      <c r="AH894" s="48"/>
      <c r="AI894" s="48"/>
      <c r="AJ894" s="48"/>
      <c r="AK894" s="48"/>
      <c r="AL894" s="48"/>
      <c r="AM894" s="48"/>
      <c r="AN894" s="55"/>
      <c r="AO894" s="55"/>
      <c r="AP894" s="55"/>
      <c r="AQ894" s="55"/>
      <c r="AR894" s="53"/>
      <c r="AS894" s="53"/>
      <c r="AT894" s="53"/>
      <c r="AU894" s="53"/>
      <c r="AV894" s="53"/>
      <c r="AW894" s="53"/>
      <c r="AX894" s="53"/>
      <c r="AY894" t="str">
        <f t="shared" si="637"/>
        <v>Columbia CD10</v>
      </c>
      <c r="AZ894" s="9"/>
      <c r="BA894" s="148">
        <v>10</v>
      </c>
      <c r="BC894">
        <v>13</v>
      </c>
      <c r="BD894" s="148">
        <v>10</v>
      </c>
      <c r="BE894" s="148">
        <v>13073</v>
      </c>
      <c r="BF894">
        <f t="shared" si="619"/>
        <v>1307310</v>
      </c>
      <c r="BH894" t="s">
        <v>3387</v>
      </c>
    </row>
    <row r="895" spans="1:60" outlineLevel="1">
      <c r="A895" s="148" t="s">
        <v>3248</v>
      </c>
      <c r="B895" s="9" t="s">
        <v>1568</v>
      </c>
      <c r="C895" s="1">
        <f t="shared" si="629"/>
        <v>0</v>
      </c>
      <c r="D895" s="1"/>
      <c r="E895" s="1"/>
      <c r="F895" s="1"/>
      <c r="G895" s="1"/>
      <c r="H895" s="1"/>
      <c r="I895" s="1"/>
      <c r="J895" s="1"/>
      <c r="K895" s="7" t="e">
        <f>RANK(W895,(W895:Y895,Z895:AN895))</f>
        <v>#N/A</v>
      </c>
      <c r="L895" s="7" t="e">
        <f>RANK(X895,(W895:Y895,Z895:AN895))</f>
        <v>#N/A</v>
      </c>
      <c r="M895" s="7">
        <f>IF(Y895&gt;0,RANK(Y895,(W895:Y895,Z895:AN895)),0)</f>
        <v>0</v>
      </c>
      <c r="N895" s="7"/>
      <c r="O895" s="1" t="e">
        <f t="shared" si="630"/>
        <v>#NUM!</v>
      </c>
      <c r="P895" s="2" t="e">
        <f t="shared" si="631"/>
        <v>#NUM!</v>
      </c>
      <c r="Q895" s="2"/>
      <c r="R895" s="2" t="str">
        <f t="shared" si="632"/>
        <v>-</v>
      </c>
      <c r="S895" s="2" t="str">
        <f t="shared" si="633"/>
        <v>-</v>
      </c>
      <c r="T895" s="2" t="str">
        <f t="shared" si="634"/>
        <v>-</v>
      </c>
      <c r="U895" s="2" t="str">
        <f t="shared" si="635"/>
        <v>-</v>
      </c>
      <c r="V895" s="2" t="str">
        <f t="shared" si="636"/>
        <v>-</v>
      </c>
      <c r="W895" s="48"/>
      <c r="X895" s="48"/>
      <c r="Y895" s="48"/>
      <c r="Z895" s="48"/>
      <c r="AA895" s="48"/>
      <c r="AB895" s="48"/>
      <c r="AC895" s="48"/>
      <c r="AD895" s="48"/>
      <c r="AE895" s="48"/>
      <c r="AF895" s="48"/>
      <c r="AG895" s="48"/>
      <c r="AH895" s="48"/>
      <c r="AI895" s="48"/>
      <c r="AJ895" s="48"/>
      <c r="AK895" s="48"/>
      <c r="AL895" s="48"/>
      <c r="AM895" s="48"/>
      <c r="AN895" s="55"/>
      <c r="AO895" s="55"/>
      <c r="AP895" s="55"/>
      <c r="AQ895" s="55"/>
      <c r="AR895" s="53"/>
      <c r="AS895" s="53"/>
      <c r="AT895" s="53"/>
      <c r="AU895" s="53"/>
      <c r="AV895" s="53"/>
      <c r="AW895" s="53"/>
      <c r="AX895" s="53"/>
      <c r="AY895" t="str">
        <f t="shared" si="637"/>
        <v>Columbia CD12</v>
      </c>
      <c r="AZ895" s="9"/>
      <c r="BA895" s="148">
        <v>12</v>
      </c>
      <c r="BC895">
        <v>13</v>
      </c>
      <c r="BD895" s="148">
        <v>12</v>
      </c>
      <c r="BE895" s="148">
        <v>13073</v>
      </c>
      <c r="BF895">
        <f t="shared" si="619"/>
        <v>1307312</v>
      </c>
      <c r="BH895" t="s">
        <v>3387</v>
      </c>
    </row>
    <row r="896" spans="1:60" outlineLevel="1">
      <c r="A896" s="148" t="s">
        <v>255</v>
      </c>
      <c r="B896" s="9" t="s">
        <v>1568</v>
      </c>
      <c r="C896" s="1">
        <f t="shared" si="629"/>
        <v>0</v>
      </c>
      <c r="D896" s="1"/>
      <c r="E896" s="1"/>
      <c r="F896" s="1"/>
      <c r="G896" s="1"/>
      <c r="H896" s="1"/>
      <c r="I896" s="1"/>
      <c r="J896" s="1"/>
      <c r="K896" s="7" t="e">
        <f>RANK(W896,(W896:Y896,Z896:AN896))</f>
        <v>#N/A</v>
      </c>
      <c r="L896" s="7" t="e">
        <f>RANK(X896,(W896:Y896,Z896:AN896))</f>
        <v>#N/A</v>
      </c>
      <c r="M896" s="7">
        <f>IF(Y896&gt;0,RANK(Y896,(W896:Y896,Z896:AN896)),0)</f>
        <v>0</v>
      </c>
      <c r="N896" s="7"/>
      <c r="O896" s="1" t="e">
        <f t="shared" si="630"/>
        <v>#NUM!</v>
      </c>
      <c r="P896" s="2" t="e">
        <f t="shared" si="631"/>
        <v>#NUM!</v>
      </c>
      <c r="Q896" s="2"/>
      <c r="R896" s="2" t="str">
        <f t="shared" si="632"/>
        <v>-</v>
      </c>
      <c r="S896" s="2" t="str">
        <f t="shared" si="633"/>
        <v>-</v>
      </c>
      <c r="T896" s="2" t="str">
        <f t="shared" si="634"/>
        <v>-</v>
      </c>
      <c r="U896" s="2" t="str">
        <f t="shared" si="635"/>
        <v>-</v>
      </c>
      <c r="V896" s="2" t="str">
        <f t="shared" si="636"/>
        <v>-</v>
      </c>
      <c r="W896" s="48"/>
      <c r="X896" s="48"/>
      <c r="Y896" s="48"/>
      <c r="Z896" s="48"/>
      <c r="AA896" s="48"/>
      <c r="AB896" s="48"/>
      <c r="AC896" s="48"/>
      <c r="AD896" s="48"/>
      <c r="AE896" s="48"/>
      <c r="AF896" s="48"/>
      <c r="AG896" s="48"/>
      <c r="AH896" s="48"/>
      <c r="AI896" s="48"/>
      <c r="AJ896" s="48"/>
      <c r="AK896" s="48"/>
      <c r="AL896" s="48"/>
      <c r="AM896" s="48"/>
      <c r="AN896" s="55"/>
      <c r="AO896" s="55"/>
      <c r="AP896" s="55"/>
      <c r="AQ896" s="55"/>
      <c r="AR896" s="53"/>
      <c r="AS896" s="53"/>
      <c r="AT896" s="53"/>
      <c r="AU896" s="53"/>
      <c r="AV896" s="53"/>
      <c r="AW896" s="53"/>
      <c r="AX896" s="53"/>
      <c r="AY896" t="str">
        <f t="shared" si="637"/>
        <v>DeKalb CD4</v>
      </c>
      <c r="AZ896" s="9"/>
      <c r="BA896" s="148">
        <v>4</v>
      </c>
      <c r="BC896">
        <v>13</v>
      </c>
      <c r="BD896" s="148">
        <v>4</v>
      </c>
      <c r="BE896" s="148">
        <v>13089</v>
      </c>
      <c r="BF896">
        <f t="shared" si="619"/>
        <v>1308904</v>
      </c>
      <c r="BH896" t="s">
        <v>3387</v>
      </c>
    </row>
    <row r="897" spans="1:60" outlineLevel="1">
      <c r="A897" s="148" t="s">
        <v>255</v>
      </c>
      <c r="B897" s="9" t="s">
        <v>1568</v>
      </c>
      <c r="C897" s="1">
        <f t="shared" si="629"/>
        <v>0</v>
      </c>
      <c r="D897" s="1"/>
      <c r="E897" s="1"/>
      <c r="F897" s="1"/>
      <c r="G897" s="1"/>
      <c r="H897" s="1"/>
      <c r="I897" s="1"/>
      <c r="J897" s="1"/>
      <c r="K897" s="7" t="e">
        <f>RANK(W897,(W897:Y897,Z897:AN897))</f>
        <v>#N/A</v>
      </c>
      <c r="L897" s="7" t="e">
        <f>RANK(X897,(W897:Y897,Z897:AN897))</f>
        <v>#N/A</v>
      </c>
      <c r="M897" s="7">
        <f>IF(Y897&gt;0,RANK(Y897,(W897:Y897,Z897:AN897)),0)</f>
        <v>0</v>
      </c>
      <c r="N897" s="7"/>
      <c r="O897" s="1" t="e">
        <f t="shared" si="630"/>
        <v>#NUM!</v>
      </c>
      <c r="P897" s="2" t="e">
        <f t="shared" si="631"/>
        <v>#NUM!</v>
      </c>
      <c r="Q897" s="2"/>
      <c r="R897" s="2" t="str">
        <f t="shared" si="632"/>
        <v>-</v>
      </c>
      <c r="S897" s="2" t="str">
        <f t="shared" si="633"/>
        <v>-</v>
      </c>
      <c r="T897" s="2" t="str">
        <f t="shared" si="634"/>
        <v>-</v>
      </c>
      <c r="U897" s="2" t="str">
        <f t="shared" si="635"/>
        <v>-</v>
      </c>
      <c r="V897" s="2" t="str">
        <f t="shared" si="636"/>
        <v>-</v>
      </c>
      <c r="W897" s="48"/>
      <c r="X897" s="48"/>
      <c r="Y897" s="48"/>
      <c r="Z897" s="48"/>
      <c r="AA897" s="48"/>
      <c r="AB897" s="48"/>
      <c r="AC897" s="48"/>
      <c r="AD897" s="48"/>
      <c r="AE897" s="48"/>
      <c r="AF897" s="48"/>
      <c r="AG897" s="48"/>
      <c r="AH897" s="48"/>
      <c r="AI897" s="48"/>
      <c r="AJ897" s="48"/>
      <c r="AK897" s="48"/>
      <c r="AL897" s="48"/>
      <c r="AM897" s="48"/>
      <c r="AN897" s="55"/>
      <c r="AO897" s="55"/>
      <c r="AP897" s="55"/>
      <c r="AQ897" s="55"/>
      <c r="AR897" s="53"/>
      <c r="AS897" s="53"/>
      <c r="AT897" s="53"/>
      <c r="AU897" s="53"/>
      <c r="AV897" s="53"/>
      <c r="AW897" s="53"/>
      <c r="AX897" s="53"/>
      <c r="AY897" t="str">
        <f t="shared" si="637"/>
        <v>DeKalb CD5</v>
      </c>
      <c r="AZ897" s="9"/>
      <c r="BA897" s="148">
        <v>5</v>
      </c>
      <c r="BC897">
        <v>13</v>
      </c>
      <c r="BD897" s="148">
        <v>5</v>
      </c>
      <c r="BE897" s="148">
        <v>13089</v>
      </c>
      <c r="BF897">
        <f t="shared" si="619"/>
        <v>1308905</v>
      </c>
      <c r="BH897" t="s">
        <v>3387</v>
      </c>
    </row>
    <row r="898" spans="1:60" outlineLevel="1">
      <c r="A898" s="148" t="s">
        <v>255</v>
      </c>
      <c r="B898" s="9" t="s">
        <v>1568</v>
      </c>
      <c r="C898" s="1">
        <f t="shared" si="629"/>
        <v>0</v>
      </c>
      <c r="D898" s="1"/>
      <c r="E898" s="1"/>
      <c r="F898" s="1"/>
      <c r="G898" s="1"/>
      <c r="H898" s="1"/>
      <c r="I898" s="1"/>
      <c r="J898" s="1"/>
      <c r="K898" s="7" t="e">
        <f>RANK(W898,(W898:Y898,Z898:AN898))</f>
        <v>#N/A</v>
      </c>
      <c r="L898" s="7" t="e">
        <f>RANK(X898,(W898:Y898,Z898:AN898))</f>
        <v>#N/A</v>
      </c>
      <c r="M898" s="7">
        <f>IF(Y898&gt;0,RANK(Y898,(W898:Y898,Z898:AN898)),0)</f>
        <v>0</v>
      </c>
      <c r="N898" s="7"/>
      <c r="O898" s="1" t="e">
        <f t="shared" si="630"/>
        <v>#NUM!</v>
      </c>
      <c r="P898" s="2" t="e">
        <f t="shared" si="631"/>
        <v>#NUM!</v>
      </c>
      <c r="Q898" s="2"/>
      <c r="R898" s="2" t="str">
        <f t="shared" si="632"/>
        <v>-</v>
      </c>
      <c r="S898" s="2" t="str">
        <f t="shared" si="633"/>
        <v>-</v>
      </c>
      <c r="T898" s="2" t="str">
        <f t="shared" si="634"/>
        <v>-</v>
      </c>
      <c r="U898" s="2" t="str">
        <f t="shared" si="635"/>
        <v>-</v>
      </c>
      <c r="V898" s="2" t="str">
        <f t="shared" si="636"/>
        <v>-</v>
      </c>
      <c r="W898" s="48"/>
      <c r="X898" s="48"/>
      <c r="Y898" s="48"/>
      <c r="Z898" s="48"/>
      <c r="AA898" s="48"/>
      <c r="AB898" s="48"/>
      <c r="AC898" s="48"/>
      <c r="AD898" s="48"/>
      <c r="AE898" s="48"/>
      <c r="AF898" s="48"/>
      <c r="AG898" s="48"/>
      <c r="AH898" s="48"/>
      <c r="AI898" s="48"/>
      <c r="AJ898" s="48"/>
      <c r="AK898" s="48"/>
      <c r="AL898" s="48"/>
      <c r="AM898" s="48"/>
      <c r="AN898" s="55"/>
      <c r="AO898" s="55"/>
      <c r="AP898" s="55"/>
      <c r="AQ898" s="55"/>
      <c r="AR898" s="53"/>
      <c r="AS898" s="53"/>
      <c r="AT898" s="53"/>
      <c r="AU898" s="53"/>
      <c r="AV898" s="53"/>
      <c r="AW898" s="53"/>
      <c r="AX898" s="53"/>
      <c r="AY898" t="str">
        <f t="shared" si="637"/>
        <v>DeKalb CD6</v>
      </c>
      <c r="AZ898" s="9"/>
      <c r="BA898" s="148">
        <v>6</v>
      </c>
      <c r="BC898">
        <v>13</v>
      </c>
      <c r="BD898" s="148">
        <v>6</v>
      </c>
      <c r="BE898" s="148">
        <v>13089</v>
      </c>
      <c r="BF898">
        <f t="shared" si="619"/>
        <v>1308906</v>
      </c>
      <c r="BH898" t="s">
        <v>3387</v>
      </c>
    </row>
    <row r="899" spans="1:60" outlineLevel="1">
      <c r="A899" s="148" t="s">
        <v>2647</v>
      </c>
      <c r="B899" s="9" t="s">
        <v>1568</v>
      </c>
      <c r="C899" s="1">
        <f t="shared" si="629"/>
        <v>0</v>
      </c>
      <c r="D899" s="1"/>
      <c r="E899" s="1"/>
      <c r="F899" s="1"/>
      <c r="G899" s="1"/>
      <c r="H899" s="1"/>
      <c r="I899" s="1"/>
      <c r="J899" s="1"/>
      <c r="K899" s="7" t="e">
        <f>RANK(W899,(W899:Y899,Z899:AN899))</f>
        <v>#N/A</v>
      </c>
      <c r="L899" s="7" t="e">
        <f>RANK(X899,(W899:Y899,Z899:AN899))</f>
        <v>#N/A</v>
      </c>
      <c r="M899" s="7">
        <f>IF(Y899&gt;0,RANK(Y899,(W899:Y899,Z899:AN899)),0)</f>
        <v>0</v>
      </c>
      <c r="N899" s="7"/>
      <c r="O899" s="1" t="e">
        <f t="shared" si="630"/>
        <v>#NUM!</v>
      </c>
      <c r="P899" s="2" t="e">
        <f t="shared" si="631"/>
        <v>#NUM!</v>
      </c>
      <c r="Q899" s="2"/>
      <c r="R899" s="2" t="str">
        <f t="shared" si="632"/>
        <v>-</v>
      </c>
      <c r="S899" s="2" t="str">
        <f t="shared" si="633"/>
        <v>-</v>
      </c>
      <c r="T899" s="2" t="str">
        <f t="shared" si="634"/>
        <v>-</v>
      </c>
      <c r="U899" s="2" t="str">
        <f t="shared" si="635"/>
        <v>-</v>
      </c>
      <c r="V899" s="2" t="str">
        <f t="shared" si="636"/>
        <v>-</v>
      </c>
      <c r="W899" s="48"/>
      <c r="X899" s="48"/>
      <c r="Y899" s="48"/>
      <c r="Z899" s="48"/>
      <c r="AA899" s="48"/>
      <c r="AB899" s="48"/>
      <c r="AC899" s="48"/>
      <c r="AD899" s="48"/>
      <c r="AE899" s="48"/>
      <c r="AF899" s="48"/>
      <c r="AG899" s="48"/>
      <c r="AH899" s="48"/>
      <c r="AI899" s="48"/>
      <c r="AJ899" s="48"/>
      <c r="AK899" s="48"/>
      <c r="AL899" s="48"/>
      <c r="AM899" s="48"/>
      <c r="AN899" s="55"/>
      <c r="AO899" s="55"/>
      <c r="AP899" s="55"/>
      <c r="AQ899" s="55"/>
      <c r="AR899" s="53"/>
      <c r="AS899" s="53"/>
      <c r="AT899" s="53"/>
      <c r="AU899" s="53"/>
      <c r="AV899" s="53"/>
      <c r="AW899" s="53"/>
      <c r="AX899" s="53"/>
      <c r="AY899" t="str">
        <f t="shared" si="637"/>
        <v>Effingham CD1</v>
      </c>
      <c r="AZ899" s="9"/>
      <c r="BA899" s="148">
        <v>1</v>
      </c>
      <c r="BC899">
        <v>13</v>
      </c>
      <c r="BD899" s="148">
        <v>1</v>
      </c>
      <c r="BE899" s="148">
        <v>13103</v>
      </c>
      <c r="BF899">
        <f t="shared" si="619"/>
        <v>1310301</v>
      </c>
      <c r="BH899" t="s">
        <v>3387</v>
      </c>
    </row>
    <row r="900" spans="1:60" outlineLevel="1">
      <c r="A900" s="148" t="s">
        <v>2647</v>
      </c>
      <c r="B900" s="9" t="s">
        <v>1568</v>
      </c>
      <c r="C900" s="1">
        <f t="shared" si="629"/>
        <v>0</v>
      </c>
      <c r="D900" s="1"/>
      <c r="E900" s="1"/>
      <c r="F900" s="1"/>
      <c r="G900" s="1"/>
      <c r="H900" s="1"/>
      <c r="I900" s="1"/>
      <c r="J900" s="1"/>
      <c r="K900" s="7" t="e">
        <f>RANK(W900,(W900:Y900,Z900:AN900))</f>
        <v>#N/A</v>
      </c>
      <c r="L900" s="7" t="e">
        <f>RANK(X900,(W900:Y900,Z900:AN900))</f>
        <v>#N/A</v>
      </c>
      <c r="M900" s="7">
        <f>IF(Y900&gt;0,RANK(Y900,(W900:Y900,Z900:AN900)),0)</f>
        <v>0</v>
      </c>
      <c r="N900" s="7"/>
      <c r="O900" s="1" t="e">
        <f t="shared" si="630"/>
        <v>#NUM!</v>
      </c>
      <c r="P900" s="2" t="e">
        <f t="shared" si="631"/>
        <v>#NUM!</v>
      </c>
      <c r="Q900" s="2"/>
      <c r="R900" s="2" t="str">
        <f t="shared" si="632"/>
        <v>-</v>
      </c>
      <c r="S900" s="2" t="str">
        <f t="shared" si="633"/>
        <v>-</v>
      </c>
      <c r="T900" s="2" t="str">
        <f t="shared" si="634"/>
        <v>-</v>
      </c>
      <c r="U900" s="2" t="str">
        <f t="shared" si="635"/>
        <v>-</v>
      </c>
      <c r="V900" s="2" t="str">
        <f t="shared" si="636"/>
        <v>-</v>
      </c>
      <c r="W900" s="48"/>
      <c r="X900" s="48"/>
      <c r="Y900" s="48"/>
      <c r="Z900" s="48"/>
      <c r="AA900" s="48"/>
      <c r="AB900" s="48"/>
      <c r="AC900" s="48"/>
      <c r="AD900" s="48"/>
      <c r="AE900" s="48"/>
      <c r="AF900" s="48"/>
      <c r="AG900" s="48"/>
      <c r="AH900" s="48"/>
      <c r="AI900" s="48"/>
      <c r="AJ900" s="48"/>
      <c r="AK900" s="48"/>
      <c r="AL900" s="48"/>
      <c r="AM900" s="48"/>
      <c r="AN900" s="55"/>
      <c r="AO900" s="55"/>
      <c r="AP900" s="55"/>
      <c r="AQ900" s="55"/>
      <c r="AR900" s="53"/>
      <c r="AS900" s="53"/>
      <c r="AT900" s="53"/>
      <c r="AU900" s="53"/>
      <c r="AV900" s="53"/>
      <c r="AW900" s="53"/>
      <c r="AX900" s="53"/>
      <c r="AY900" t="str">
        <f t="shared" si="637"/>
        <v>Effingham CD12</v>
      </c>
      <c r="AZ900" s="9"/>
      <c r="BA900" s="148">
        <v>12</v>
      </c>
      <c r="BC900">
        <v>13</v>
      </c>
      <c r="BD900" s="148">
        <v>12</v>
      </c>
      <c r="BE900" s="148">
        <v>13103</v>
      </c>
      <c r="BF900">
        <f t="shared" si="619"/>
        <v>1310312</v>
      </c>
      <c r="BH900" t="s">
        <v>3387</v>
      </c>
    </row>
    <row r="901" spans="1:60" outlineLevel="1">
      <c r="A901" s="148" t="s">
        <v>30</v>
      </c>
      <c r="B901" s="9" t="s">
        <v>1568</v>
      </c>
      <c r="C901" s="1">
        <f t="shared" si="629"/>
        <v>0</v>
      </c>
      <c r="D901" s="1"/>
      <c r="E901" s="1"/>
      <c r="F901" s="1"/>
      <c r="G901" s="1"/>
      <c r="H901" s="1"/>
      <c r="I901" s="1"/>
      <c r="J901" s="1"/>
      <c r="K901" s="7" t="e">
        <f>RANK(W901,(W901:Y901,Z901:AN901))</f>
        <v>#N/A</v>
      </c>
      <c r="L901" s="7" t="e">
        <f>RANK(X901,(W901:Y901,Z901:AN901))</f>
        <v>#N/A</v>
      </c>
      <c r="M901" s="7">
        <f>IF(Y901&gt;0,RANK(Y901,(W901:Y901,Z901:AN901)),0)</f>
        <v>0</v>
      </c>
      <c r="N901" s="7"/>
      <c r="O901" s="1" t="e">
        <f t="shared" si="630"/>
        <v>#NUM!</v>
      </c>
      <c r="P901" s="2" t="e">
        <f t="shared" si="631"/>
        <v>#NUM!</v>
      </c>
      <c r="Q901" s="2"/>
      <c r="R901" s="2" t="str">
        <f t="shared" si="632"/>
        <v>-</v>
      </c>
      <c r="S901" s="2" t="str">
        <f t="shared" si="633"/>
        <v>-</v>
      </c>
      <c r="T901" s="2" t="str">
        <f t="shared" si="634"/>
        <v>-</v>
      </c>
      <c r="U901" s="2" t="str">
        <f t="shared" si="635"/>
        <v>-</v>
      </c>
      <c r="V901" s="2" t="str">
        <f t="shared" si="636"/>
        <v>-</v>
      </c>
      <c r="W901" s="48"/>
      <c r="X901" s="48"/>
      <c r="Y901" s="48"/>
      <c r="Z901" s="48"/>
      <c r="AA901" s="48"/>
      <c r="AB901" s="48"/>
      <c r="AC901" s="48"/>
      <c r="AD901" s="48"/>
      <c r="AE901" s="48"/>
      <c r="AF901" s="48"/>
      <c r="AG901" s="48"/>
      <c r="AH901" s="48"/>
      <c r="AI901" s="48"/>
      <c r="AJ901" s="48"/>
      <c r="AK901" s="48"/>
      <c r="AL901" s="48"/>
      <c r="AM901" s="48"/>
      <c r="AN901" s="55"/>
      <c r="AO901" s="55"/>
      <c r="AP901" s="55"/>
      <c r="AQ901" s="55"/>
      <c r="AR901" s="53"/>
      <c r="AS901" s="53"/>
      <c r="AT901" s="53"/>
      <c r="AU901" s="53"/>
      <c r="AV901" s="53"/>
      <c r="AW901" s="53"/>
      <c r="AX901" s="53"/>
      <c r="AY901" t="str">
        <f t="shared" si="637"/>
        <v>Fayette CD3</v>
      </c>
      <c r="AZ901" s="9"/>
      <c r="BA901" s="148">
        <v>3</v>
      </c>
      <c r="BC901">
        <v>13</v>
      </c>
      <c r="BD901" s="148">
        <v>3</v>
      </c>
      <c r="BE901" s="148">
        <v>13113</v>
      </c>
      <c r="BF901">
        <f t="shared" si="619"/>
        <v>1311303</v>
      </c>
      <c r="BH901" t="s">
        <v>3387</v>
      </c>
    </row>
    <row r="902" spans="1:60" outlineLevel="1">
      <c r="A902" s="148" t="s">
        <v>30</v>
      </c>
      <c r="B902" s="9" t="s">
        <v>1568</v>
      </c>
      <c r="C902" s="1">
        <f t="shared" si="629"/>
        <v>0</v>
      </c>
      <c r="D902" s="1"/>
      <c r="E902" s="1"/>
      <c r="F902" s="1"/>
      <c r="G902" s="1"/>
      <c r="H902" s="1"/>
      <c r="I902" s="1"/>
      <c r="J902" s="1"/>
      <c r="K902" s="7" t="e">
        <f>RANK(W902,(W902:Y902,Z902:AN902))</f>
        <v>#N/A</v>
      </c>
      <c r="L902" s="7" t="e">
        <f>RANK(X902,(W902:Y902,Z902:AN902))</f>
        <v>#N/A</v>
      </c>
      <c r="M902" s="7">
        <f>IF(Y902&gt;0,RANK(Y902,(W902:Y902,Z902:AN902)),0)</f>
        <v>0</v>
      </c>
      <c r="N902" s="7"/>
      <c r="O902" s="1" t="e">
        <f t="shared" si="630"/>
        <v>#NUM!</v>
      </c>
      <c r="P902" s="2" t="e">
        <f t="shared" si="631"/>
        <v>#NUM!</v>
      </c>
      <c r="Q902" s="2"/>
      <c r="R902" s="2" t="str">
        <f t="shared" si="632"/>
        <v>-</v>
      </c>
      <c r="S902" s="2" t="str">
        <f t="shared" si="633"/>
        <v>-</v>
      </c>
      <c r="T902" s="2" t="str">
        <f t="shared" si="634"/>
        <v>-</v>
      </c>
      <c r="U902" s="2" t="str">
        <f t="shared" si="635"/>
        <v>-</v>
      </c>
      <c r="V902" s="2" t="str">
        <f t="shared" si="636"/>
        <v>-</v>
      </c>
      <c r="W902" s="48"/>
      <c r="X902" s="48"/>
      <c r="Y902" s="48"/>
      <c r="Z902" s="48"/>
      <c r="AA902" s="48"/>
      <c r="AB902" s="48"/>
      <c r="AC902" s="48"/>
      <c r="AD902" s="48"/>
      <c r="AE902" s="48"/>
      <c r="AF902" s="48"/>
      <c r="AG902" s="48"/>
      <c r="AH902" s="48"/>
      <c r="AI902" s="48"/>
      <c r="AJ902" s="48"/>
      <c r="AK902" s="48"/>
      <c r="AL902" s="48"/>
      <c r="AM902" s="48"/>
      <c r="AN902" s="55"/>
      <c r="AO902" s="55"/>
      <c r="AP902" s="55"/>
      <c r="AQ902" s="55"/>
      <c r="AR902" s="53"/>
      <c r="AS902" s="53"/>
      <c r="AT902" s="53"/>
      <c r="AU902" s="53"/>
      <c r="AV902" s="53"/>
      <c r="AW902" s="53"/>
      <c r="AX902" s="53"/>
      <c r="AY902" t="str">
        <f t="shared" si="637"/>
        <v>Fayette CD13</v>
      </c>
      <c r="AZ902" s="9"/>
      <c r="BA902" s="148">
        <v>13</v>
      </c>
      <c r="BC902">
        <v>13</v>
      </c>
      <c r="BD902" s="148">
        <v>13</v>
      </c>
      <c r="BE902" s="148">
        <v>13113</v>
      </c>
      <c r="BF902">
        <f t="shared" si="619"/>
        <v>1311313</v>
      </c>
      <c r="BH902" t="s">
        <v>3387</v>
      </c>
    </row>
    <row r="903" spans="1:60" outlineLevel="1">
      <c r="A903" s="148" t="s">
        <v>3138</v>
      </c>
      <c r="B903" s="9" t="s">
        <v>1568</v>
      </c>
      <c r="C903" s="1">
        <f t="shared" si="629"/>
        <v>0</v>
      </c>
      <c r="D903" s="1"/>
      <c r="E903" s="1"/>
      <c r="F903" s="1"/>
      <c r="G903" s="1"/>
      <c r="H903" s="1"/>
      <c r="I903" s="1"/>
      <c r="J903" s="1"/>
      <c r="K903" s="7" t="e">
        <f>RANK(W903,(W903:Y903,Z903:AN903))</f>
        <v>#N/A</v>
      </c>
      <c r="L903" s="7" t="e">
        <f>RANK(X903,(W903:Y903,Z903:AN903))</f>
        <v>#N/A</v>
      </c>
      <c r="M903" s="7">
        <f>IF(Y903&gt;0,RANK(Y903,(W903:Y903,Z903:AN903)),0)</f>
        <v>0</v>
      </c>
      <c r="N903" s="7"/>
      <c r="O903" s="1" t="e">
        <f t="shared" si="630"/>
        <v>#NUM!</v>
      </c>
      <c r="P903" s="2" t="e">
        <f t="shared" si="631"/>
        <v>#NUM!</v>
      </c>
      <c r="Q903" s="2"/>
      <c r="R903" s="2" t="str">
        <f t="shared" si="632"/>
        <v>-</v>
      </c>
      <c r="S903" s="2" t="str">
        <f t="shared" si="633"/>
        <v>-</v>
      </c>
      <c r="T903" s="2" t="str">
        <f t="shared" si="634"/>
        <v>-</v>
      </c>
      <c r="U903" s="2" t="str">
        <f t="shared" si="635"/>
        <v>-</v>
      </c>
      <c r="V903" s="2" t="str">
        <f t="shared" si="636"/>
        <v>-</v>
      </c>
      <c r="W903" s="48"/>
      <c r="X903" s="48"/>
      <c r="Y903" s="48"/>
      <c r="Z903" s="48"/>
      <c r="AA903" s="48"/>
      <c r="AB903" s="48"/>
      <c r="AC903" s="48"/>
      <c r="AD903" s="48"/>
      <c r="AE903" s="48"/>
      <c r="AF903" s="48"/>
      <c r="AG903" s="48"/>
      <c r="AH903" s="48"/>
      <c r="AI903" s="48"/>
      <c r="AJ903" s="48"/>
      <c r="AK903" s="48"/>
      <c r="AL903" s="48"/>
      <c r="AM903" s="48"/>
      <c r="AN903" s="55"/>
      <c r="AO903" s="55"/>
      <c r="AP903" s="55"/>
      <c r="AQ903" s="55"/>
      <c r="AR903" s="53"/>
      <c r="AS903" s="53"/>
      <c r="AT903" s="53"/>
      <c r="AU903" s="53"/>
      <c r="AV903" s="53"/>
      <c r="AW903" s="53"/>
      <c r="AX903" s="53"/>
      <c r="AY903" t="str">
        <f t="shared" si="637"/>
        <v>Forsyth CD7</v>
      </c>
      <c r="AZ903" s="9"/>
      <c r="BA903" s="148">
        <v>7</v>
      </c>
      <c r="BC903">
        <v>13</v>
      </c>
      <c r="BD903" s="148">
        <v>7</v>
      </c>
      <c r="BE903" s="148">
        <v>13117</v>
      </c>
      <c r="BF903">
        <f t="shared" si="619"/>
        <v>1311707</v>
      </c>
      <c r="BH903" t="s">
        <v>3387</v>
      </c>
    </row>
    <row r="904" spans="1:60" outlineLevel="1">
      <c r="A904" s="148" t="s">
        <v>3138</v>
      </c>
      <c r="B904" s="9" t="s">
        <v>1568</v>
      </c>
      <c r="C904" s="1">
        <f t="shared" si="629"/>
        <v>0</v>
      </c>
      <c r="D904" s="1"/>
      <c r="E904" s="1"/>
      <c r="F904" s="1"/>
      <c r="G904" s="1"/>
      <c r="H904" s="1"/>
      <c r="I904" s="1"/>
      <c r="J904" s="1"/>
      <c r="K904" s="7" t="e">
        <f>RANK(W904,(W904:Y904,Z904:AN904))</f>
        <v>#N/A</v>
      </c>
      <c r="L904" s="7" t="e">
        <f>RANK(X904,(W904:Y904,Z904:AN904))</f>
        <v>#N/A</v>
      </c>
      <c r="M904" s="7">
        <f>IF(Y904&gt;0,RANK(Y904,(W904:Y904,Z904:AN904)),0)</f>
        <v>0</v>
      </c>
      <c r="N904" s="7"/>
      <c r="O904" s="1" t="e">
        <f t="shared" si="630"/>
        <v>#NUM!</v>
      </c>
      <c r="P904" s="2" t="e">
        <f t="shared" si="631"/>
        <v>#NUM!</v>
      </c>
      <c r="Q904" s="2"/>
      <c r="R904" s="2" t="str">
        <f t="shared" si="632"/>
        <v>-</v>
      </c>
      <c r="S904" s="2" t="str">
        <f t="shared" si="633"/>
        <v>-</v>
      </c>
      <c r="T904" s="2" t="str">
        <f t="shared" si="634"/>
        <v>-</v>
      </c>
      <c r="U904" s="2" t="str">
        <f t="shared" si="635"/>
        <v>-</v>
      </c>
      <c r="V904" s="2" t="str">
        <f t="shared" si="636"/>
        <v>-</v>
      </c>
      <c r="W904" s="48"/>
      <c r="X904" s="48"/>
      <c r="Y904" s="48"/>
      <c r="Z904" s="48"/>
      <c r="AA904" s="48"/>
      <c r="AB904" s="48"/>
      <c r="AC904" s="48"/>
      <c r="AD904" s="48"/>
      <c r="AE904" s="48"/>
      <c r="AF904" s="48"/>
      <c r="AG904" s="48"/>
      <c r="AH904" s="48"/>
      <c r="AI904" s="48"/>
      <c r="AJ904" s="48"/>
      <c r="AK904" s="48"/>
      <c r="AL904" s="48"/>
      <c r="AM904" s="48"/>
      <c r="AN904" s="55"/>
      <c r="AO904" s="55"/>
      <c r="AP904" s="55"/>
      <c r="AQ904" s="55"/>
      <c r="AR904" s="53"/>
      <c r="AS904" s="53"/>
      <c r="AT904" s="53"/>
      <c r="AU904" s="53"/>
      <c r="AV904" s="53"/>
      <c r="AW904" s="53"/>
      <c r="AX904" s="53"/>
      <c r="AY904" t="str">
        <f t="shared" si="637"/>
        <v>Forsyth CD9</v>
      </c>
      <c r="AZ904" s="9"/>
      <c r="BA904" s="148">
        <v>9</v>
      </c>
      <c r="BC904">
        <v>13</v>
      </c>
      <c r="BD904" s="148">
        <v>9</v>
      </c>
      <c r="BE904" s="148">
        <v>13117</v>
      </c>
      <c r="BF904">
        <f t="shared" si="619"/>
        <v>1311709</v>
      </c>
      <c r="BH904" t="s">
        <v>3387</v>
      </c>
    </row>
    <row r="905" spans="1:60" outlineLevel="1">
      <c r="A905" s="148" t="s">
        <v>3325</v>
      </c>
      <c r="B905" s="9" t="s">
        <v>1568</v>
      </c>
      <c r="C905" s="1">
        <f t="shared" si="629"/>
        <v>0</v>
      </c>
      <c r="D905" s="1"/>
      <c r="E905" s="1"/>
      <c r="F905" s="1"/>
      <c r="G905" s="1"/>
      <c r="H905" s="1"/>
      <c r="I905" s="1"/>
      <c r="J905" s="1"/>
      <c r="K905" s="7" t="e">
        <f>RANK(W905,(W905:Y905,Z905:AN905))</f>
        <v>#N/A</v>
      </c>
      <c r="L905" s="7" t="e">
        <f>RANK(X905,(W905:Y905,Z905:AN905))</f>
        <v>#N/A</v>
      </c>
      <c r="M905" s="7">
        <f>IF(Y905&gt;0,RANK(Y905,(W905:Y905,Z905:AN905)),0)</f>
        <v>0</v>
      </c>
      <c r="N905" s="7"/>
      <c r="O905" s="1" t="e">
        <f t="shared" si="630"/>
        <v>#NUM!</v>
      </c>
      <c r="P905" s="2" t="e">
        <f t="shared" si="631"/>
        <v>#NUM!</v>
      </c>
      <c r="Q905" s="2"/>
      <c r="R905" s="2" t="str">
        <f t="shared" si="632"/>
        <v>-</v>
      </c>
      <c r="S905" s="2" t="str">
        <f t="shared" si="633"/>
        <v>-</v>
      </c>
      <c r="T905" s="2" t="str">
        <f t="shared" si="634"/>
        <v>-</v>
      </c>
      <c r="U905" s="2" t="str">
        <f t="shared" si="635"/>
        <v>-</v>
      </c>
      <c r="V905" s="2" t="str">
        <f t="shared" si="636"/>
        <v>-</v>
      </c>
      <c r="W905" s="48"/>
      <c r="X905" s="48"/>
      <c r="Y905" s="48"/>
      <c r="Z905" s="48"/>
      <c r="AA905" s="48"/>
      <c r="AB905" s="48"/>
      <c r="AC905" s="48"/>
      <c r="AD905" s="48"/>
      <c r="AE905" s="48"/>
      <c r="AF905" s="48"/>
      <c r="AG905" s="48"/>
      <c r="AH905" s="48"/>
      <c r="AI905" s="48"/>
      <c r="AJ905" s="48"/>
      <c r="AK905" s="48"/>
      <c r="AL905" s="48"/>
      <c r="AM905" s="48"/>
      <c r="AN905" s="55"/>
      <c r="AO905" s="55"/>
      <c r="AP905" s="55"/>
      <c r="AQ905" s="55"/>
      <c r="AR905" s="53"/>
      <c r="AS905" s="53"/>
      <c r="AT905" s="53"/>
      <c r="AU905" s="53"/>
      <c r="AV905" s="53"/>
      <c r="AW905" s="53"/>
      <c r="AX905" s="53"/>
      <c r="AY905" t="str">
        <f t="shared" si="637"/>
        <v>Fulton CD5</v>
      </c>
      <c r="AZ905" s="9"/>
      <c r="BA905" s="148">
        <v>5</v>
      </c>
      <c r="BC905">
        <v>13</v>
      </c>
      <c r="BD905" s="148">
        <v>5</v>
      </c>
      <c r="BE905" s="148">
        <v>13121</v>
      </c>
      <c r="BF905">
        <f t="shared" si="619"/>
        <v>1312105</v>
      </c>
      <c r="BH905" t="s">
        <v>3387</v>
      </c>
    </row>
    <row r="906" spans="1:60" outlineLevel="1">
      <c r="A906" s="148" t="s">
        <v>3325</v>
      </c>
      <c r="B906" s="9" t="s">
        <v>1568</v>
      </c>
      <c r="C906" s="1">
        <f t="shared" si="629"/>
        <v>0</v>
      </c>
      <c r="D906" s="1"/>
      <c r="E906" s="1"/>
      <c r="F906" s="1"/>
      <c r="G906" s="1"/>
      <c r="H906" s="1"/>
      <c r="I906" s="1"/>
      <c r="J906" s="1"/>
      <c r="K906" s="7" t="e">
        <f>RANK(W906,(W906:Y906,Z906:AN906))</f>
        <v>#N/A</v>
      </c>
      <c r="L906" s="7" t="e">
        <f>RANK(X906,(W906:Y906,Z906:AN906))</f>
        <v>#N/A</v>
      </c>
      <c r="M906" s="7">
        <f>IF(Y906&gt;0,RANK(Y906,(W906:Y906,Z906:AN906)),0)</f>
        <v>0</v>
      </c>
      <c r="N906" s="7"/>
      <c r="O906" s="1" t="e">
        <f t="shared" si="630"/>
        <v>#NUM!</v>
      </c>
      <c r="P906" s="2" t="e">
        <f t="shared" si="631"/>
        <v>#NUM!</v>
      </c>
      <c r="Q906" s="2"/>
      <c r="R906" s="2" t="str">
        <f t="shared" si="632"/>
        <v>-</v>
      </c>
      <c r="S906" s="2" t="str">
        <f t="shared" si="633"/>
        <v>-</v>
      </c>
      <c r="T906" s="2" t="str">
        <f t="shared" si="634"/>
        <v>-</v>
      </c>
      <c r="U906" s="2" t="str">
        <f t="shared" si="635"/>
        <v>-</v>
      </c>
      <c r="V906" s="2" t="str">
        <f t="shared" si="636"/>
        <v>-</v>
      </c>
      <c r="W906" s="48"/>
      <c r="X906" s="48"/>
      <c r="Y906" s="48"/>
      <c r="Z906" s="48"/>
      <c r="AA906" s="48"/>
      <c r="AB906" s="48"/>
      <c r="AC906" s="48"/>
      <c r="AD906" s="48"/>
      <c r="AE906" s="48"/>
      <c r="AF906" s="48"/>
      <c r="AG906" s="48"/>
      <c r="AH906" s="48"/>
      <c r="AI906" s="48"/>
      <c r="AJ906" s="48"/>
      <c r="AK906" s="48"/>
      <c r="AL906" s="48"/>
      <c r="AM906" s="48"/>
      <c r="AN906" s="55"/>
      <c r="AO906" s="55"/>
      <c r="AP906" s="55"/>
      <c r="AQ906" s="55"/>
      <c r="AR906" s="53"/>
      <c r="AS906" s="53"/>
      <c r="AT906" s="53"/>
      <c r="AU906" s="53"/>
      <c r="AV906" s="53"/>
      <c r="AW906" s="53"/>
      <c r="AX906" s="53"/>
      <c r="AY906" t="str">
        <f t="shared" si="637"/>
        <v>Fulton CD6</v>
      </c>
      <c r="AZ906" s="9"/>
      <c r="BA906" s="148">
        <v>6</v>
      </c>
      <c r="BC906">
        <v>13</v>
      </c>
      <c r="BD906" s="148">
        <v>6</v>
      </c>
      <c r="BE906" s="148">
        <v>13121</v>
      </c>
      <c r="BF906">
        <f t="shared" si="619"/>
        <v>1312106</v>
      </c>
      <c r="BH906" t="s">
        <v>3387</v>
      </c>
    </row>
    <row r="907" spans="1:60" outlineLevel="1">
      <c r="A907" s="148" t="s">
        <v>3325</v>
      </c>
      <c r="B907" s="9" t="s">
        <v>1568</v>
      </c>
      <c r="C907" s="1">
        <f t="shared" si="629"/>
        <v>0</v>
      </c>
      <c r="D907" s="1"/>
      <c r="E907" s="1"/>
      <c r="F907" s="1"/>
      <c r="G907" s="1"/>
      <c r="H907" s="1"/>
      <c r="I907" s="1"/>
      <c r="J907" s="1"/>
      <c r="K907" s="7" t="e">
        <f>RANK(W907,(W907:Y907,Z907:AN907))</f>
        <v>#N/A</v>
      </c>
      <c r="L907" s="7" t="e">
        <f>RANK(X907,(W907:Y907,Z907:AN907))</f>
        <v>#N/A</v>
      </c>
      <c r="M907" s="7">
        <f>IF(Y907&gt;0,RANK(Y907,(W907:Y907,Z907:AN907)),0)</f>
        <v>0</v>
      </c>
      <c r="N907" s="7"/>
      <c r="O907" s="1" t="e">
        <f t="shared" si="630"/>
        <v>#NUM!</v>
      </c>
      <c r="P907" s="2" t="e">
        <f t="shared" si="631"/>
        <v>#NUM!</v>
      </c>
      <c r="Q907" s="2"/>
      <c r="R907" s="2" t="str">
        <f t="shared" si="632"/>
        <v>-</v>
      </c>
      <c r="S907" s="2" t="str">
        <f t="shared" si="633"/>
        <v>-</v>
      </c>
      <c r="T907" s="2" t="str">
        <f t="shared" si="634"/>
        <v>-</v>
      </c>
      <c r="U907" s="2" t="str">
        <f t="shared" si="635"/>
        <v>-</v>
      </c>
      <c r="V907" s="2" t="str">
        <f t="shared" si="636"/>
        <v>-</v>
      </c>
      <c r="W907" s="48"/>
      <c r="X907" s="48"/>
      <c r="Y907" s="48"/>
      <c r="Z907" s="48"/>
      <c r="AA907" s="48"/>
      <c r="AB907" s="48"/>
      <c r="AC907" s="48"/>
      <c r="AD907" s="48"/>
      <c r="AE907" s="48"/>
      <c r="AF907" s="48"/>
      <c r="AG907" s="48"/>
      <c r="AH907" s="48"/>
      <c r="AI907" s="48"/>
      <c r="AJ907" s="48"/>
      <c r="AK907" s="48"/>
      <c r="AL907" s="48"/>
      <c r="AM907" s="48"/>
      <c r="AN907" s="55"/>
      <c r="AO907" s="55"/>
      <c r="AP907" s="55"/>
      <c r="AQ907" s="55"/>
      <c r="AR907" s="53"/>
      <c r="AS907" s="53"/>
      <c r="AT907" s="53"/>
      <c r="AU907" s="53"/>
      <c r="AV907" s="53"/>
      <c r="AW907" s="53"/>
      <c r="AX907" s="53"/>
      <c r="AY907" t="str">
        <f t="shared" si="637"/>
        <v>Fulton CD11</v>
      </c>
      <c r="AZ907" s="9"/>
      <c r="BA907" s="148">
        <v>11</v>
      </c>
      <c r="BC907">
        <v>13</v>
      </c>
      <c r="BD907" s="148">
        <v>11</v>
      </c>
      <c r="BE907" s="148">
        <v>13121</v>
      </c>
      <c r="BF907">
        <f t="shared" si="619"/>
        <v>1312111</v>
      </c>
      <c r="BH907" t="s">
        <v>3387</v>
      </c>
    </row>
    <row r="908" spans="1:60" outlineLevel="1">
      <c r="A908" s="148" t="s">
        <v>3325</v>
      </c>
      <c r="B908" s="9" t="s">
        <v>1568</v>
      </c>
      <c r="C908" s="1">
        <f t="shared" si="629"/>
        <v>0</v>
      </c>
      <c r="D908" s="1"/>
      <c r="E908" s="1"/>
      <c r="F908" s="1"/>
      <c r="G908" s="1"/>
      <c r="H908" s="1"/>
      <c r="I908" s="1"/>
      <c r="J908" s="1"/>
      <c r="K908" s="7" t="e">
        <f>RANK(W908,(W908:Y908,Z908:AN908))</f>
        <v>#N/A</v>
      </c>
      <c r="L908" s="7" t="e">
        <f>RANK(X908,(W908:Y908,Z908:AN908))</f>
        <v>#N/A</v>
      </c>
      <c r="M908" s="7">
        <f>IF(Y908&gt;0,RANK(Y908,(W908:Y908,Z908:AN908)),0)</f>
        <v>0</v>
      </c>
      <c r="N908" s="7"/>
      <c r="O908" s="1" t="e">
        <f t="shared" si="630"/>
        <v>#NUM!</v>
      </c>
      <c r="P908" s="2" t="e">
        <f t="shared" si="631"/>
        <v>#NUM!</v>
      </c>
      <c r="Q908" s="2"/>
      <c r="R908" s="2" t="str">
        <f t="shared" si="632"/>
        <v>-</v>
      </c>
      <c r="S908" s="2" t="str">
        <f t="shared" si="633"/>
        <v>-</v>
      </c>
      <c r="T908" s="2" t="str">
        <f t="shared" si="634"/>
        <v>-</v>
      </c>
      <c r="U908" s="2" t="str">
        <f t="shared" si="635"/>
        <v>-</v>
      </c>
      <c r="V908" s="2" t="str">
        <f t="shared" si="636"/>
        <v>-</v>
      </c>
      <c r="W908" s="48"/>
      <c r="X908" s="48"/>
      <c r="Y908" s="48"/>
      <c r="Z908" s="48"/>
      <c r="AA908" s="48"/>
      <c r="AB908" s="48"/>
      <c r="AC908" s="48"/>
      <c r="AD908" s="48"/>
      <c r="AE908" s="48"/>
      <c r="AF908" s="48"/>
      <c r="AG908" s="48"/>
      <c r="AH908" s="48"/>
      <c r="AI908" s="48"/>
      <c r="AJ908" s="48"/>
      <c r="AK908" s="48"/>
      <c r="AL908" s="48"/>
      <c r="AM908" s="48"/>
      <c r="AN908" s="55"/>
      <c r="AO908" s="55"/>
      <c r="AP908" s="55"/>
      <c r="AQ908" s="55"/>
      <c r="AR908" s="53"/>
      <c r="AS908" s="53"/>
      <c r="AT908" s="53"/>
      <c r="AU908" s="53"/>
      <c r="AV908" s="53"/>
      <c r="AW908" s="53"/>
      <c r="AX908" s="53"/>
      <c r="AY908" t="str">
        <f t="shared" si="637"/>
        <v>Fulton CD13</v>
      </c>
      <c r="AZ908" s="9"/>
      <c r="BA908" s="148">
        <v>13</v>
      </c>
      <c r="BC908">
        <v>13</v>
      </c>
      <c r="BD908" s="148">
        <v>13</v>
      </c>
      <c r="BE908" s="148">
        <v>13121</v>
      </c>
      <c r="BF908">
        <f t="shared" si="619"/>
        <v>1312113</v>
      </c>
      <c r="BH908" t="s">
        <v>3387</v>
      </c>
    </row>
    <row r="909" spans="1:60" outlineLevel="1">
      <c r="A909" s="148" t="s">
        <v>1497</v>
      </c>
      <c r="B909" s="9" t="s">
        <v>1568</v>
      </c>
      <c r="C909" s="1">
        <f t="shared" si="629"/>
        <v>0</v>
      </c>
      <c r="D909" s="1"/>
      <c r="E909" s="1"/>
      <c r="F909" s="1"/>
      <c r="G909" s="1"/>
      <c r="H909" s="1"/>
      <c r="I909" s="1"/>
      <c r="J909" s="1"/>
      <c r="K909" s="7" t="e">
        <f>RANK(W909,(W909:Y909,Z909:AN909))</f>
        <v>#N/A</v>
      </c>
      <c r="L909" s="7" t="e">
        <f>RANK(X909,(W909:Y909,Z909:AN909))</f>
        <v>#N/A</v>
      </c>
      <c r="M909" s="7">
        <f>IF(Y909&gt;0,RANK(Y909,(W909:Y909,Z909:AN909)),0)</f>
        <v>0</v>
      </c>
      <c r="N909" s="7"/>
      <c r="O909" s="1" t="e">
        <f t="shared" si="630"/>
        <v>#NUM!</v>
      </c>
      <c r="P909" s="2" t="e">
        <f t="shared" si="631"/>
        <v>#NUM!</v>
      </c>
      <c r="Q909" s="2"/>
      <c r="R909" s="2" t="str">
        <f t="shared" si="632"/>
        <v>-</v>
      </c>
      <c r="S909" s="2" t="str">
        <f t="shared" si="633"/>
        <v>-</v>
      </c>
      <c r="T909" s="2" t="str">
        <f t="shared" si="634"/>
        <v>-</v>
      </c>
      <c r="U909" s="2" t="str">
        <f t="shared" si="635"/>
        <v>-</v>
      </c>
      <c r="V909" s="2" t="str">
        <f t="shared" si="636"/>
        <v>-</v>
      </c>
      <c r="W909" s="48"/>
      <c r="X909" s="48"/>
      <c r="Y909" s="48"/>
      <c r="Z909" s="48"/>
      <c r="AA909" s="48"/>
      <c r="AB909" s="48"/>
      <c r="AC909" s="48"/>
      <c r="AD909" s="48"/>
      <c r="AE909" s="48"/>
      <c r="AF909" s="48"/>
      <c r="AG909" s="48"/>
      <c r="AH909" s="48"/>
      <c r="AI909" s="48"/>
      <c r="AJ909" s="48"/>
      <c r="AK909" s="48"/>
      <c r="AL909" s="48"/>
      <c r="AM909" s="48"/>
      <c r="AN909" s="55"/>
      <c r="AO909" s="55"/>
      <c r="AP909" s="55"/>
      <c r="AQ909" s="55"/>
      <c r="AR909" s="53"/>
      <c r="AS909" s="53"/>
      <c r="AT909" s="53"/>
      <c r="AU909" s="53"/>
      <c r="AV909" s="53"/>
      <c r="AW909" s="53"/>
      <c r="AX909" s="53"/>
      <c r="AY909" t="str">
        <f t="shared" si="637"/>
        <v>Gwinnett CD4</v>
      </c>
      <c r="AZ909" s="9"/>
      <c r="BA909" s="148">
        <v>4</v>
      </c>
      <c r="BC909">
        <v>13</v>
      </c>
      <c r="BD909" s="148">
        <v>4</v>
      </c>
      <c r="BE909" s="148">
        <v>13135</v>
      </c>
      <c r="BF909">
        <f t="shared" si="619"/>
        <v>1313504</v>
      </c>
      <c r="BH909" t="s">
        <v>3387</v>
      </c>
    </row>
    <row r="910" spans="1:60" outlineLevel="1">
      <c r="A910" s="148" t="s">
        <v>1497</v>
      </c>
      <c r="B910" s="9" t="s">
        <v>1568</v>
      </c>
      <c r="C910" s="1">
        <f t="shared" si="629"/>
        <v>0</v>
      </c>
      <c r="D910" s="1"/>
      <c r="E910" s="1"/>
      <c r="F910" s="1"/>
      <c r="G910" s="1"/>
      <c r="H910" s="1"/>
      <c r="I910" s="1"/>
      <c r="J910" s="1"/>
      <c r="K910" s="7" t="e">
        <f>RANK(W910,(W910:Y910,Z910:AN910))</f>
        <v>#N/A</v>
      </c>
      <c r="L910" s="7" t="e">
        <f>RANK(X910,(W910:Y910,Z910:AN910))</f>
        <v>#N/A</v>
      </c>
      <c r="M910" s="7">
        <f>IF(Y910&gt;0,RANK(Y910,(W910:Y910,Z910:AN910)),0)</f>
        <v>0</v>
      </c>
      <c r="N910" s="7"/>
      <c r="O910" s="1" t="e">
        <f t="shared" si="630"/>
        <v>#NUM!</v>
      </c>
      <c r="P910" s="2" t="e">
        <f t="shared" si="631"/>
        <v>#NUM!</v>
      </c>
      <c r="Q910" s="2"/>
      <c r="R910" s="2" t="str">
        <f t="shared" si="632"/>
        <v>-</v>
      </c>
      <c r="S910" s="2" t="str">
        <f t="shared" si="633"/>
        <v>-</v>
      </c>
      <c r="T910" s="2" t="str">
        <f t="shared" si="634"/>
        <v>-</v>
      </c>
      <c r="U910" s="2" t="str">
        <f t="shared" si="635"/>
        <v>-</v>
      </c>
      <c r="V910" s="2" t="str">
        <f t="shared" si="636"/>
        <v>-</v>
      </c>
      <c r="W910" s="48"/>
      <c r="X910" s="48"/>
      <c r="Y910" s="48"/>
      <c r="Z910" s="48"/>
      <c r="AA910" s="48"/>
      <c r="AB910" s="48"/>
      <c r="AC910" s="48"/>
      <c r="AD910" s="48"/>
      <c r="AE910" s="48"/>
      <c r="AF910" s="48"/>
      <c r="AG910" s="48"/>
      <c r="AH910" s="48"/>
      <c r="AI910" s="48"/>
      <c r="AJ910" s="48"/>
      <c r="AK910" s="48"/>
      <c r="AL910" s="48"/>
      <c r="AM910" s="48"/>
      <c r="AN910" s="55"/>
      <c r="AO910" s="55"/>
      <c r="AP910" s="55"/>
      <c r="AQ910" s="55"/>
      <c r="AR910" s="53"/>
      <c r="AS910" s="53"/>
      <c r="AT910" s="53"/>
      <c r="AU910" s="53"/>
      <c r="AV910" s="53"/>
      <c r="AW910" s="53"/>
      <c r="AX910" s="53"/>
      <c r="AY910" t="str">
        <f t="shared" si="637"/>
        <v>Gwinnett CD7</v>
      </c>
      <c r="AZ910" s="9"/>
      <c r="BA910" s="148">
        <v>7</v>
      </c>
      <c r="BC910">
        <v>13</v>
      </c>
      <c r="BD910" s="148">
        <v>7</v>
      </c>
      <c r="BE910" s="148">
        <v>13135</v>
      </c>
      <c r="BF910">
        <f t="shared" si="619"/>
        <v>1313507</v>
      </c>
      <c r="BH910" t="s">
        <v>3387</v>
      </c>
    </row>
    <row r="911" spans="1:60" outlineLevel="1">
      <c r="A911" s="148" t="s">
        <v>1497</v>
      </c>
      <c r="B911" s="9" t="s">
        <v>1568</v>
      </c>
      <c r="C911" s="1">
        <f t="shared" si="629"/>
        <v>0</v>
      </c>
      <c r="D911" s="1"/>
      <c r="E911" s="1"/>
      <c r="F911" s="1"/>
      <c r="G911" s="1"/>
      <c r="H911" s="1"/>
      <c r="I911" s="1"/>
      <c r="J911" s="1"/>
      <c r="K911" s="7" t="e">
        <f>RANK(W911,(W911:Y911,Z911:AN911))</f>
        <v>#N/A</v>
      </c>
      <c r="L911" s="7" t="e">
        <f>RANK(X911,(W911:Y911,Z911:AN911))</f>
        <v>#N/A</v>
      </c>
      <c r="M911" s="7">
        <f>IF(Y911&gt;0,RANK(Y911,(W911:Y911,Z911:AN911)),0)</f>
        <v>0</v>
      </c>
      <c r="N911" s="7"/>
      <c r="O911" s="1" t="e">
        <f t="shared" si="630"/>
        <v>#NUM!</v>
      </c>
      <c r="P911" s="2" t="e">
        <f t="shared" si="631"/>
        <v>#NUM!</v>
      </c>
      <c r="Q911" s="2"/>
      <c r="R911" s="2" t="str">
        <f t="shared" si="632"/>
        <v>-</v>
      </c>
      <c r="S911" s="2" t="str">
        <f t="shared" si="633"/>
        <v>-</v>
      </c>
      <c r="T911" s="2" t="str">
        <f t="shared" si="634"/>
        <v>-</v>
      </c>
      <c r="U911" s="2" t="str">
        <f t="shared" si="635"/>
        <v>-</v>
      </c>
      <c r="V911" s="2" t="str">
        <f t="shared" si="636"/>
        <v>-</v>
      </c>
      <c r="W911" s="48"/>
      <c r="X911" s="48"/>
      <c r="Y911" s="48"/>
      <c r="Z911" s="48"/>
      <c r="AA911" s="48"/>
      <c r="AB911" s="48"/>
      <c r="AC911" s="48"/>
      <c r="AD911" s="48"/>
      <c r="AE911" s="48"/>
      <c r="AF911" s="48"/>
      <c r="AG911" s="48"/>
      <c r="AH911" s="48"/>
      <c r="AI911" s="48"/>
      <c r="AJ911" s="48"/>
      <c r="AK911" s="48"/>
      <c r="AL911" s="48"/>
      <c r="AM911" s="48"/>
      <c r="AN911" s="55"/>
      <c r="AO911" s="55"/>
      <c r="AP911" s="55"/>
      <c r="AQ911" s="55"/>
      <c r="AR911" s="53"/>
      <c r="AS911" s="53"/>
      <c r="AT911" s="53"/>
      <c r="AU911" s="53"/>
      <c r="AV911" s="53"/>
      <c r="AW911" s="53"/>
      <c r="AX911" s="53"/>
      <c r="AY911" t="str">
        <f t="shared" si="637"/>
        <v>Gwinnett CD10</v>
      </c>
      <c r="AZ911" s="9"/>
      <c r="BA911" s="148">
        <v>10</v>
      </c>
      <c r="BC911">
        <v>13</v>
      </c>
      <c r="BD911" s="148">
        <v>10</v>
      </c>
      <c r="BE911" s="148">
        <v>13135</v>
      </c>
      <c r="BF911">
        <f t="shared" si="619"/>
        <v>1313510</v>
      </c>
      <c r="BH911" t="s">
        <v>3387</v>
      </c>
    </row>
    <row r="912" spans="1:60" outlineLevel="1">
      <c r="A912" s="148" t="s">
        <v>2146</v>
      </c>
      <c r="B912" s="9" t="s">
        <v>1568</v>
      </c>
      <c r="C912" s="1">
        <f t="shared" si="629"/>
        <v>0</v>
      </c>
      <c r="D912" s="1"/>
      <c r="E912" s="1"/>
      <c r="F912" s="1"/>
      <c r="G912" s="1"/>
      <c r="H912" s="1"/>
      <c r="I912" s="1"/>
      <c r="J912" s="1"/>
      <c r="K912" s="7" t="e">
        <f>RANK(W912,(W912:Y912,Z912:AN912))</f>
        <v>#N/A</v>
      </c>
      <c r="L912" s="7" t="e">
        <f>RANK(X912,(W912:Y912,Z912:AN912))</f>
        <v>#N/A</v>
      </c>
      <c r="M912" s="7">
        <f>IF(Y912&gt;0,RANK(Y912,(W912:Y912,Z912:AN912)),0)</f>
        <v>0</v>
      </c>
      <c r="N912" s="7"/>
      <c r="O912" s="1" t="e">
        <f t="shared" si="630"/>
        <v>#NUM!</v>
      </c>
      <c r="P912" s="2" t="e">
        <f t="shared" si="631"/>
        <v>#NUM!</v>
      </c>
      <c r="Q912" s="2"/>
      <c r="R912" s="2" t="str">
        <f t="shared" si="632"/>
        <v>-</v>
      </c>
      <c r="S912" s="2" t="str">
        <f t="shared" si="633"/>
        <v>-</v>
      </c>
      <c r="T912" s="2" t="str">
        <f t="shared" si="634"/>
        <v>-</v>
      </c>
      <c r="U912" s="2" t="str">
        <f t="shared" si="635"/>
        <v>-</v>
      </c>
      <c r="V912" s="2" t="str">
        <f t="shared" si="636"/>
        <v>-</v>
      </c>
      <c r="W912" s="48"/>
      <c r="X912" s="48"/>
      <c r="Y912" s="48"/>
      <c r="Z912" s="48"/>
      <c r="AA912" s="48"/>
      <c r="AB912" s="48"/>
      <c r="AC912" s="48"/>
      <c r="AD912" s="48"/>
      <c r="AE912" s="48"/>
      <c r="AF912" s="48"/>
      <c r="AG912" s="48"/>
      <c r="AH912" s="48"/>
      <c r="AI912" s="48"/>
      <c r="AJ912" s="48"/>
      <c r="AK912" s="48"/>
      <c r="AL912" s="48"/>
      <c r="AM912" s="48"/>
      <c r="AN912" s="55"/>
      <c r="AO912" s="55"/>
      <c r="AP912" s="55"/>
      <c r="AQ912" s="55"/>
      <c r="AR912" s="53"/>
      <c r="AS912" s="53"/>
      <c r="AT912" s="53"/>
      <c r="AU912" s="53"/>
      <c r="AV912" s="53"/>
      <c r="AW912" s="53"/>
      <c r="AX912" s="53"/>
      <c r="AY912" t="str">
        <f t="shared" si="637"/>
        <v>Henry CD3</v>
      </c>
      <c r="AZ912" s="9"/>
      <c r="BA912" s="148">
        <v>3</v>
      </c>
      <c r="BC912">
        <v>13</v>
      </c>
      <c r="BD912" s="148">
        <v>3</v>
      </c>
      <c r="BE912" s="148">
        <v>13151</v>
      </c>
      <c r="BF912">
        <f t="shared" si="619"/>
        <v>1315103</v>
      </c>
      <c r="BH912" t="s">
        <v>3387</v>
      </c>
    </row>
    <row r="913" spans="1:60" outlineLevel="1">
      <c r="A913" s="148" t="s">
        <v>2146</v>
      </c>
      <c r="B913" s="9" t="s">
        <v>1568</v>
      </c>
      <c r="C913" s="1">
        <f t="shared" si="629"/>
        <v>0</v>
      </c>
      <c r="D913" s="1"/>
      <c r="E913" s="1"/>
      <c r="F913" s="1"/>
      <c r="G913" s="1"/>
      <c r="H913" s="1"/>
      <c r="I913" s="1"/>
      <c r="J913" s="1"/>
      <c r="K913" s="7" t="e">
        <f>RANK(W913,(W913:Y913,Z913:AN913))</f>
        <v>#N/A</v>
      </c>
      <c r="L913" s="7" t="e">
        <f>RANK(X913,(W913:Y913,Z913:AN913))</f>
        <v>#N/A</v>
      </c>
      <c r="M913" s="7">
        <f>IF(Y913&gt;0,RANK(Y913,(W913:Y913,Z913:AN913)),0)</f>
        <v>0</v>
      </c>
      <c r="N913" s="7"/>
      <c r="O913" s="1" t="e">
        <f t="shared" si="630"/>
        <v>#NUM!</v>
      </c>
      <c r="P913" s="2" t="e">
        <f t="shared" si="631"/>
        <v>#NUM!</v>
      </c>
      <c r="Q913" s="2"/>
      <c r="R913" s="2" t="str">
        <f t="shared" si="632"/>
        <v>-</v>
      </c>
      <c r="S913" s="2" t="str">
        <f t="shared" si="633"/>
        <v>-</v>
      </c>
      <c r="T913" s="2" t="str">
        <f t="shared" si="634"/>
        <v>-</v>
      </c>
      <c r="U913" s="2" t="str">
        <f t="shared" si="635"/>
        <v>-</v>
      </c>
      <c r="V913" s="2" t="str">
        <f t="shared" si="636"/>
        <v>-</v>
      </c>
      <c r="W913" s="48"/>
      <c r="X913" s="48"/>
      <c r="Y913" s="48"/>
      <c r="Z913" s="48"/>
      <c r="AA913" s="48"/>
      <c r="AB913" s="48"/>
      <c r="AC913" s="48"/>
      <c r="AD913" s="48"/>
      <c r="AE913" s="48"/>
      <c r="AF913" s="48"/>
      <c r="AG913" s="48"/>
      <c r="AH913" s="48"/>
      <c r="AI913" s="48"/>
      <c r="AJ913" s="48"/>
      <c r="AK913" s="48"/>
      <c r="AL913" s="48"/>
      <c r="AM913" s="48"/>
      <c r="AN913" s="55"/>
      <c r="AO913" s="55"/>
      <c r="AP913" s="55"/>
      <c r="AQ913" s="55"/>
      <c r="AR913" s="53"/>
      <c r="AS913" s="53"/>
      <c r="AT913" s="53"/>
      <c r="AU913" s="53"/>
      <c r="AV913" s="53"/>
      <c r="AW913" s="53"/>
      <c r="AX913" s="53"/>
      <c r="AY913" t="str">
        <f t="shared" si="637"/>
        <v>Henry CD10</v>
      </c>
      <c r="AZ913" s="9"/>
      <c r="BA913" s="148">
        <v>10</v>
      </c>
      <c r="BC913">
        <v>13</v>
      </c>
      <c r="BD913" s="148">
        <v>10</v>
      </c>
      <c r="BE913" s="148">
        <v>13151</v>
      </c>
      <c r="BF913">
        <f t="shared" si="619"/>
        <v>1315110</v>
      </c>
      <c r="BH913" t="s">
        <v>3387</v>
      </c>
    </row>
    <row r="914" spans="1:60" outlineLevel="1">
      <c r="A914" s="148" t="s">
        <v>2146</v>
      </c>
      <c r="B914" s="9" t="s">
        <v>1568</v>
      </c>
      <c r="C914" s="1">
        <f t="shared" si="629"/>
        <v>0</v>
      </c>
      <c r="D914" s="1"/>
      <c r="E914" s="1"/>
      <c r="F914" s="1"/>
      <c r="G914" s="1"/>
      <c r="H914" s="1"/>
      <c r="I914" s="1"/>
      <c r="J914" s="1"/>
      <c r="K914" s="7" t="e">
        <f>RANK(W914,(W914:Y914,Z914:AN914))</f>
        <v>#N/A</v>
      </c>
      <c r="L914" s="7" t="e">
        <f>RANK(X914,(W914:Y914,Z914:AN914))</f>
        <v>#N/A</v>
      </c>
      <c r="M914" s="7">
        <f>IF(Y914&gt;0,RANK(Y914,(W914:Y914,Z914:AN914)),0)</f>
        <v>0</v>
      </c>
      <c r="N914" s="7"/>
      <c r="O914" s="1" t="e">
        <f t="shared" si="630"/>
        <v>#NUM!</v>
      </c>
      <c r="P914" s="2" t="e">
        <f t="shared" si="631"/>
        <v>#NUM!</v>
      </c>
      <c r="Q914" s="2"/>
      <c r="R914" s="2" t="str">
        <f t="shared" si="632"/>
        <v>-</v>
      </c>
      <c r="S914" s="2" t="str">
        <f t="shared" si="633"/>
        <v>-</v>
      </c>
      <c r="T914" s="2" t="str">
        <f t="shared" si="634"/>
        <v>-</v>
      </c>
      <c r="U914" s="2" t="str">
        <f t="shared" si="635"/>
        <v>-</v>
      </c>
      <c r="V914" s="2" t="str">
        <f t="shared" si="636"/>
        <v>-</v>
      </c>
      <c r="W914" s="48"/>
      <c r="X914" s="48"/>
      <c r="Y914" s="48"/>
      <c r="Z914" s="48"/>
      <c r="AA914" s="48"/>
      <c r="AB914" s="48"/>
      <c r="AC914" s="48"/>
      <c r="AD914" s="48"/>
      <c r="AE914" s="48"/>
      <c r="AF914" s="48"/>
      <c r="AG914" s="48"/>
      <c r="AH914" s="48"/>
      <c r="AI914" s="48"/>
      <c r="AJ914" s="48"/>
      <c r="AK914" s="48"/>
      <c r="AL914" s="48"/>
      <c r="AM914" s="48"/>
      <c r="AN914" s="55"/>
      <c r="AO914" s="55"/>
      <c r="AP914" s="55"/>
      <c r="AQ914" s="55"/>
      <c r="AR914" s="53"/>
      <c r="AS914" s="53"/>
      <c r="AT914" s="53"/>
      <c r="AU914" s="53"/>
      <c r="AV914" s="53"/>
      <c r="AW914" s="53"/>
      <c r="AX914" s="53"/>
      <c r="AY914" t="str">
        <f t="shared" si="637"/>
        <v>Henry CD13</v>
      </c>
      <c r="AZ914" s="9"/>
      <c r="BA914" s="148">
        <v>13</v>
      </c>
      <c r="BC914">
        <v>13</v>
      </c>
      <c r="BD914" s="148">
        <v>13</v>
      </c>
      <c r="BE914" s="148">
        <v>13151</v>
      </c>
      <c r="BF914">
        <f t="shared" si="619"/>
        <v>1315113</v>
      </c>
      <c r="BH914" t="s">
        <v>3387</v>
      </c>
    </row>
    <row r="915" spans="1:60" outlineLevel="1">
      <c r="A915" s="148" t="s">
        <v>3353</v>
      </c>
      <c r="B915" s="9" t="s">
        <v>1568</v>
      </c>
      <c r="C915" s="1">
        <f t="shared" si="629"/>
        <v>0</v>
      </c>
      <c r="D915" s="1"/>
      <c r="E915" s="1"/>
      <c r="F915" s="1"/>
      <c r="G915" s="1"/>
      <c r="H915" s="1"/>
      <c r="I915" s="1"/>
      <c r="J915" s="1"/>
      <c r="K915" s="7" t="e">
        <f>RANK(W915,(W915:Y915,Z915:AN915))</f>
        <v>#N/A</v>
      </c>
      <c r="L915" s="7" t="e">
        <f>RANK(X915,(W915:Y915,Z915:AN915))</f>
        <v>#N/A</v>
      </c>
      <c r="M915" s="7">
        <f>IF(Y915&gt;0,RANK(Y915,(W915:Y915,Z915:AN915)),0)</f>
        <v>0</v>
      </c>
      <c r="N915" s="7"/>
      <c r="O915" s="1" t="e">
        <f t="shared" si="630"/>
        <v>#NUM!</v>
      </c>
      <c r="P915" s="2" t="e">
        <f t="shared" si="631"/>
        <v>#NUM!</v>
      </c>
      <c r="Q915" s="2"/>
      <c r="R915" s="2" t="str">
        <f t="shared" si="632"/>
        <v>-</v>
      </c>
      <c r="S915" s="2" t="str">
        <f t="shared" si="633"/>
        <v>-</v>
      </c>
      <c r="T915" s="2" t="str">
        <f t="shared" si="634"/>
        <v>-</v>
      </c>
      <c r="U915" s="2" t="str">
        <f t="shared" si="635"/>
        <v>-</v>
      </c>
      <c r="V915" s="2" t="str">
        <f t="shared" si="636"/>
        <v>-</v>
      </c>
      <c r="W915" s="48"/>
      <c r="X915" s="48"/>
      <c r="Y915" s="48"/>
      <c r="Z915" s="48"/>
      <c r="AA915" s="48"/>
      <c r="AB915" s="48"/>
      <c r="AC915" s="48"/>
      <c r="AD915" s="48"/>
      <c r="AE915" s="48"/>
      <c r="AF915" s="48"/>
      <c r="AG915" s="48"/>
      <c r="AH915" s="48"/>
      <c r="AI915" s="48"/>
      <c r="AJ915" s="48"/>
      <c r="AK915" s="48"/>
      <c r="AL915" s="48"/>
      <c r="AM915" s="48"/>
      <c r="AN915" s="55"/>
      <c r="AO915" s="55"/>
      <c r="AP915" s="55"/>
      <c r="AQ915" s="55"/>
      <c r="AR915" s="53"/>
      <c r="AS915" s="53"/>
      <c r="AT915" s="53"/>
      <c r="AU915" s="53"/>
      <c r="AV915" s="53"/>
      <c r="AW915" s="53"/>
      <c r="AX915" s="53"/>
      <c r="AY915" t="str">
        <f t="shared" si="637"/>
        <v>Lowndes CD1</v>
      </c>
      <c r="AZ915" s="9"/>
      <c r="BA915" s="148">
        <v>1</v>
      </c>
      <c r="BC915">
        <v>13</v>
      </c>
      <c r="BD915" s="148">
        <v>1</v>
      </c>
      <c r="BE915" s="148">
        <v>13185</v>
      </c>
      <c r="BF915">
        <f t="shared" si="619"/>
        <v>1318501</v>
      </c>
      <c r="BH915" t="s">
        <v>3387</v>
      </c>
    </row>
    <row r="916" spans="1:60" outlineLevel="1">
      <c r="A916" s="148" t="s">
        <v>3353</v>
      </c>
      <c r="B916" s="9" t="s">
        <v>1568</v>
      </c>
      <c r="C916" s="1">
        <f t="shared" si="629"/>
        <v>0</v>
      </c>
      <c r="D916" s="1"/>
      <c r="E916" s="1"/>
      <c r="F916" s="1"/>
      <c r="G916" s="1"/>
      <c r="H916" s="1"/>
      <c r="I916" s="1"/>
      <c r="J916" s="1"/>
      <c r="K916" s="7" t="e">
        <f>RANK(W916,(W916:Y916,Z916:AN916))</f>
        <v>#N/A</v>
      </c>
      <c r="L916" s="7" t="e">
        <f>RANK(X916,(W916:Y916,Z916:AN916))</f>
        <v>#N/A</v>
      </c>
      <c r="M916" s="7">
        <f>IF(Y916&gt;0,RANK(Y916,(W916:Y916,Z916:AN916)),0)</f>
        <v>0</v>
      </c>
      <c r="N916" s="7"/>
      <c r="O916" s="1" t="e">
        <f t="shared" si="630"/>
        <v>#NUM!</v>
      </c>
      <c r="P916" s="2" t="e">
        <f t="shared" si="631"/>
        <v>#NUM!</v>
      </c>
      <c r="Q916" s="2"/>
      <c r="R916" s="2" t="str">
        <f t="shared" si="632"/>
        <v>-</v>
      </c>
      <c r="S916" s="2" t="str">
        <f t="shared" si="633"/>
        <v>-</v>
      </c>
      <c r="T916" s="2" t="str">
        <f t="shared" si="634"/>
        <v>-</v>
      </c>
      <c r="U916" s="2" t="str">
        <f t="shared" si="635"/>
        <v>-</v>
      </c>
      <c r="V916" s="2" t="str">
        <f t="shared" si="636"/>
        <v>-</v>
      </c>
      <c r="W916" s="48"/>
      <c r="X916" s="48"/>
      <c r="Y916" s="48"/>
      <c r="Z916" s="48"/>
      <c r="AA916" s="48"/>
      <c r="AB916" s="48"/>
      <c r="AC916" s="48"/>
      <c r="AD916" s="48"/>
      <c r="AE916" s="48"/>
      <c r="AF916" s="48"/>
      <c r="AG916" s="48"/>
      <c r="AH916" s="48"/>
      <c r="AI916" s="48"/>
      <c r="AJ916" s="48"/>
      <c r="AK916" s="48"/>
      <c r="AL916" s="48"/>
      <c r="AM916" s="48"/>
      <c r="AN916" s="55"/>
      <c r="AO916" s="55"/>
      <c r="AP916" s="55"/>
      <c r="AQ916" s="55"/>
      <c r="AR916" s="53"/>
      <c r="AS916" s="53"/>
      <c r="AT916" s="53"/>
      <c r="AU916" s="53"/>
      <c r="AV916" s="53"/>
      <c r="AW916" s="53"/>
      <c r="AX916" s="53"/>
      <c r="AY916" t="str">
        <f t="shared" si="637"/>
        <v>Lowndes CD8</v>
      </c>
      <c r="AZ916" s="9"/>
      <c r="BA916" s="148">
        <v>8</v>
      </c>
      <c r="BC916">
        <v>13</v>
      </c>
      <c r="BD916" s="148">
        <v>8</v>
      </c>
      <c r="BE916" s="148">
        <v>13185</v>
      </c>
      <c r="BF916">
        <f t="shared" si="619"/>
        <v>1318508</v>
      </c>
      <c r="BH916" t="s">
        <v>3387</v>
      </c>
    </row>
    <row r="917" spans="1:60" outlineLevel="1">
      <c r="A917" s="148" t="s">
        <v>487</v>
      </c>
      <c r="B917" s="9" t="s">
        <v>1568</v>
      </c>
      <c r="C917" s="1">
        <f t="shared" si="629"/>
        <v>0</v>
      </c>
      <c r="D917" s="1"/>
      <c r="E917" s="1"/>
      <c r="F917" s="1"/>
      <c r="G917" s="1"/>
      <c r="H917" s="1"/>
      <c r="I917" s="1"/>
      <c r="J917" s="1"/>
      <c r="K917" s="7" t="e">
        <f>RANK(W917,(W917:Y917,Z917:AN917))</f>
        <v>#N/A</v>
      </c>
      <c r="L917" s="7" t="e">
        <f>RANK(X917,(W917:Y917,Z917:AN917))</f>
        <v>#N/A</v>
      </c>
      <c r="M917" s="7">
        <f>IF(Y917&gt;0,RANK(Y917,(W917:Y917,Z917:AN917)),0)</f>
        <v>0</v>
      </c>
      <c r="N917" s="7"/>
      <c r="O917" s="1" t="e">
        <f t="shared" si="630"/>
        <v>#NUM!</v>
      </c>
      <c r="P917" s="2" t="e">
        <f t="shared" si="631"/>
        <v>#NUM!</v>
      </c>
      <c r="Q917" s="2"/>
      <c r="R917" s="2" t="str">
        <f t="shared" si="632"/>
        <v>-</v>
      </c>
      <c r="S917" s="2" t="str">
        <f t="shared" si="633"/>
        <v>-</v>
      </c>
      <c r="T917" s="2" t="str">
        <f t="shared" si="634"/>
        <v>-</v>
      </c>
      <c r="U917" s="2" t="str">
        <f t="shared" si="635"/>
        <v>-</v>
      </c>
      <c r="V917" s="2" t="str">
        <f t="shared" si="636"/>
        <v>-</v>
      </c>
      <c r="W917" s="48"/>
      <c r="X917" s="48"/>
      <c r="Y917" s="48"/>
      <c r="Z917" s="48"/>
      <c r="AA917" s="48"/>
      <c r="AB917" s="48"/>
      <c r="AC917" s="48"/>
      <c r="AD917" s="48"/>
      <c r="AE917" s="48"/>
      <c r="AF917" s="48"/>
      <c r="AG917" s="48"/>
      <c r="AH917" s="48"/>
      <c r="AI917" s="48"/>
      <c r="AJ917" s="48"/>
      <c r="AK917" s="48"/>
      <c r="AL917" s="48"/>
      <c r="AM917" s="48"/>
      <c r="AN917" s="55"/>
      <c r="AO917" s="55"/>
      <c r="AP917" s="55"/>
      <c r="AQ917" s="55"/>
      <c r="AR917" s="53"/>
      <c r="AS917" s="53"/>
      <c r="AT917" s="53"/>
      <c r="AU917" s="53"/>
      <c r="AV917" s="53"/>
      <c r="AW917" s="53"/>
      <c r="AX917" s="53"/>
      <c r="AY917" t="str">
        <f t="shared" ref="AY917:AY922" si="638">A917&amp;" "&amp;"CD"&amp;BA917</f>
        <v>Muscogee CD2</v>
      </c>
      <c r="AZ917" s="9"/>
      <c r="BA917" s="148">
        <v>2</v>
      </c>
      <c r="BC917">
        <v>13</v>
      </c>
      <c r="BD917" s="148">
        <v>2</v>
      </c>
      <c r="BE917" s="148">
        <v>13215</v>
      </c>
      <c r="BF917">
        <f t="shared" si="619"/>
        <v>1321502</v>
      </c>
      <c r="BH917" t="s">
        <v>3387</v>
      </c>
    </row>
    <row r="918" spans="1:60" outlineLevel="1">
      <c r="A918" s="148" t="s">
        <v>487</v>
      </c>
      <c r="B918" s="9" t="s">
        <v>1568</v>
      </c>
      <c r="C918" s="1">
        <f t="shared" si="629"/>
        <v>0</v>
      </c>
      <c r="D918" s="1"/>
      <c r="E918" s="1"/>
      <c r="F918" s="1"/>
      <c r="G918" s="1"/>
      <c r="H918" s="1"/>
      <c r="I918" s="1"/>
      <c r="J918" s="1"/>
      <c r="K918" s="7" t="e">
        <f>RANK(W918,(W918:Y918,Z918:AN918))</f>
        <v>#N/A</v>
      </c>
      <c r="L918" s="7" t="e">
        <f>RANK(X918,(W918:Y918,Z918:AN918))</f>
        <v>#N/A</v>
      </c>
      <c r="M918" s="7">
        <f>IF(Y918&gt;0,RANK(Y918,(W918:Y918,Z918:AN918)),0)</f>
        <v>0</v>
      </c>
      <c r="N918" s="7"/>
      <c r="O918" s="1" t="e">
        <f t="shared" si="630"/>
        <v>#NUM!</v>
      </c>
      <c r="P918" s="2" t="e">
        <f t="shared" si="631"/>
        <v>#NUM!</v>
      </c>
      <c r="Q918" s="2"/>
      <c r="R918" s="2" t="str">
        <f t="shared" si="632"/>
        <v>-</v>
      </c>
      <c r="S918" s="2" t="str">
        <f t="shared" si="633"/>
        <v>-</v>
      </c>
      <c r="T918" s="2" t="str">
        <f t="shared" si="634"/>
        <v>-</v>
      </c>
      <c r="U918" s="2" t="str">
        <f t="shared" si="635"/>
        <v>-</v>
      </c>
      <c r="V918" s="2" t="str">
        <f t="shared" si="636"/>
        <v>-</v>
      </c>
      <c r="W918" s="48"/>
      <c r="X918" s="48"/>
      <c r="Y918" s="48"/>
      <c r="Z918" s="48"/>
      <c r="AA918" s="48"/>
      <c r="AB918" s="48"/>
      <c r="AC918" s="48"/>
      <c r="AD918" s="48"/>
      <c r="AE918" s="48"/>
      <c r="AF918" s="48"/>
      <c r="AG918" s="48"/>
      <c r="AH918" s="48"/>
      <c r="AI918" s="48"/>
      <c r="AJ918" s="48"/>
      <c r="AK918" s="48"/>
      <c r="AL918" s="48"/>
      <c r="AM918" s="48"/>
      <c r="AN918" s="55"/>
      <c r="AO918" s="55"/>
      <c r="AP918" s="55"/>
      <c r="AQ918" s="55"/>
      <c r="AR918" s="53"/>
      <c r="AS918" s="53"/>
      <c r="AT918" s="53"/>
      <c r="AU918" s="53"/>
      <c r="AV918" s="53"/>
      <c r="AW918" s="53"/>
      <c r="AX918" s="53"/>
      <c r="AY918" t="str">
        <f t="shared" si="638"/>
        <v>Muscogee CD3</v>
      </c>
      <c r="AZ918" s="9"/>
      <c r="BA918" s="148">
        <v>3</v>
      </c>
      <c r="BC918">
        <v>13</v>
      </c>
      <c r="BD918" s="148">
        <v>3</v>
      </c>
      <c r="BE918" s="148">
        <v>13215</v>
      </c>
      <c r="BF918">
        <f t="shared" si="619"/>
        <v>1321503</v>
      </c>
      <c r="BH918" t="s">
        <v>3387</v>
      </c>
    </row>
    <row r="919" spans="1:60" outlineLevel="1">
      <c r="A919" s="148" t="s">
        <v>2567</v>
      </c>
      <c r="B919" s="9" t="s">
        <v>1568</v>
      </c>
      <c r="C919" s="1">
        <f t="shared" si="629"/>
        <v>0</v>
      </c>
      <c r="D919" s="1"/>
      <c r="E919" s="1"/>
      <c r="F919" s="1"/>
      <c r="G919" s="1"/>
      <c r="H919" s="1"/>
      <c r="I919" s="1"/>
      <c r="J919" s="1"/>
      <c r="K919" s="7" t="e">
        <f>RANK(W919,(W919:Y919,Z919:AN919))</f>
        <v>#N/A</v>
      </c>
      <c r="L919" s="7" t="e">
        <f>RANK(X919,(W919:Y919,Z919:AN919))</f>
        <v>#N/A</v>
      </c>
      <c r="M919" s="7">
        <f>IF(Y919&gt;0,RANK(Y919,(W919:Y919,Z919:AN919)),0)</f>
        <v>0</v>
      </c>
      <c r="N919" s="7"/>
      <c r="O919" s="1" t="e">
        <f t="shared" si="630"/>
        <v>#NUM!</v>
      </c>
      <c r="P919" s="2" t="e">
        <f t="shared" si="631"/>
        <v>#NUM!</v>
      </c>
      <c r="Q919" s="2"/>
      <c r="R919" s="2" t="str">
        <f t="shared" si="632"/>
        <v>-</v>
      </c>
      <c r="S919" s="2" t="str">
        <f t="shared" si="633"/>
        <v>-</v>
      </c>
      <c r="T919" s="2" t="str">
        <f t="shared" si="634"/>
        <v>-</v>
      </c>
      <c r="U919" s="2" t="str">
        <f t="shared" si="635"/>
        <v>-</v>
      </c>
      <c r="V919" s="2" t="str">
        <f t="shared" si="636"/>
        <v>-</v>
      </c>
      <c r="W919" s="48"/>
      <c r="X919" s="48"/>
      <c r="Y919" s="48"/>
      <c r="Z919" s="48"/>
      <c r="AA919" s="48"/>
      <c r="AB919" s="48"/>
      <c r="AC919" s="48"/>
      <c r="AD919" s="48"/>
      <c r="AE919" s="48"/>
      <c r="AF919" s="48"/>
      <c r="AG919" s="48"/>
      <c r="AH919" s="48"/>
      <c r="AI919" s="48"/>
      <c r="AJ919" s="48"/>
      <c r="AK919" s="48"/>
      <c r="AL919" s="48"/>
      <c r="AM919" s="48"/>
      <c r="AN919" s="55"/>
      <c r="AO919" s="55"/>
      <c r="AP919" s="55"/>
      <c r="AQ919" s="55"/>
      <c r="AR919" s="53"/>
      <c r="AS919" s="53"/>
      <c r="AT919" s="53"/>
      <c r="AU919" s="53"/>
      <c r="AV919" s="53"/>
      <c r="AW919" s="53"/>
      <c r="AX919" s="53"/>
      <c r="AY919" t="str">
        <f t="shared" si="638"/>
        <v>Newton CD4</v>
      </c>
      <c r="AZ919" s="9"/>
      <c r="BA919" s="148">
        <v>4</v>
      </c>
      <c r="BC919">
        <v>13</v>
      </c>
      <c r="BD919" s="148">
        <v>4</v>
      </c>
      <c r="BE919" s="148">
        <v>13217</v>
      </c>
      <c r="BF919">
        <f t="shared" si="619"/>
        <v>1321704</v>
      </c>
      <c r="BH919" t="s">
        <v>3387</v>
      </c>
    </row>
    <row r="920" spans="1:60" outlineLevel="1">
      <c r="A920" s="148" t="s">
        <v>2567</v>
      </c>
      <c r="B920" s="9" t="s">
        <v>1568</v>
      </c>
      <c r="C920" s="1">
        <f t="shared" si="629"/>
        <v>0</v>
      </c>
      <c r="D920" s="1"/>
      <c r="E920" s="1"/>
      <c r="F920" s="1"/>
      <c r="G920" s="1"/>
      <c r="H920" s="1"/>
      <c r="I920" s="1"/>
      <c r="J920" s="1"/>
      <c r="K920" s="7" t="e">
        <f>RANK(W920,(W920:Y920,Z920:AN920))</f>
        <v>#N/A</v>
      </c>
      <c r="L920" s="7" t="e">
        <f>RANK(X920,(W920:Y920,Z920:AN920))</f>
        <v>#N/A</v>
      </c>
      <c r="M920" s="7">
        <f>IF(Y920&gt;0,RANK(Y920,(W920:Y920,Z920:AN920)),0)</f>
        <v>0</v>
      </c>
      <c r="N920" s="7"/>
      <c r="O920" s="1" t="e">
        <f t="shared" si="630"/>
        <v>#NUM!</v>
      </c>
      <c r="P920" s="2" t="e">
        <f t="shared" si="631"/>
        <v>#NUM!</v>
      </c>
      <c r="Q920" s="2"/>
      <c r="R920" s="2" t="str">
        <f t="shared" si="632"/>
        <v>-</v>
      </c>
      <c r="S920" s="2" t="str">
        <f t="shared" si="633"/>
        <v>-</v>
      </c>
      <c r="T920" s="2" t="str">
        <f t="shared" si="634"/>
        <v>-</v>
      </c>
      <c r="U920" s="2" t="str">
        <f t="shared" si="635"/>
        <v>-</v>
      </c>
      <c r="V920" s="2" t="str">
        <f t="shared" si="636"/>
        <v>-</v>
      </c>
      <c r="W920" s="48"/>
      <c r="X920" s="48"/>
      <c r="Y920" s="48"/>
      <c r="Z920" s="48"/>
      <c r="AA920" s="48"/>
      <c r="AB920" s="48"/>
      <c r="AC920" s="48"/>
      <c r="AD920" s="48"/>
      <c r="AE920" s="48"/>
      <c r="AF920" s="48"/>
      <c r="AG920" s="48"/>
      <c r="AH920" s="48"/>
      <c r="AI920" s="48"/>
      <c r="AJ920" s="48"/>
      <c r="AK920" s="48"/>
      <c r="AL920" s="48"/>
      <c r="AM920" s="48"/>
      <c r="AN920" s="55"/>
      <c r="AO920" s="55"/>
      <c r="AP920" s="55"/>
      <c r="AQ920" s="55"/>
      <c r="AR920" s="53"/>
      <c r="AS920" s="53"/>
      <c r="AT920" s="53"/>
      <c r="AU920" s="53"/>
      <c r="AV920" s="53"/>
      <c r="AW920" s="53"/>
      <c r="AX920" s="53"/>
      <c r="AY920" t="str">
        <f t="shared" si="638"/>
        <v>Newton CD10</v>
      </c>
      <c r="AZ920" s="9"/>
      <c r="BA920" s="148">
        <v>10</v>
      </c>
      <c r="BC920">
        <v>13</v>
      </c>
      <c r="BD920" s="148">
        <v>10</v>
      </c>
      <c r="BE920" s="148">
        <v>13217</v>
      </c>
      <c r="BF920">
        <f t="shared" si="619"/>
        <v>1321710</v>
      </c>
      <c r="BH920" t="s">
        <v>3387</v>
      </c>
    </row>
    <row r="921" spans="1:60" outlineLevel="1">
      <c r="A921" s="148" t="s">
        <v>1767</v>
      </c>
      <c r="B921" s="9" t="s">
        <v>1568</v>
      </c>
      <c r="C921" s="1">
        <f t="shared" si="629"/>
        <v>0</v>
      </c>
      <c r="D921" s="1"/>
      <c r="E921" s="1"/>
      <c r="F921" s="1"/>
      <c r="G921" s="1"/>
      <c r="H921" s="1"/>
      <c r="I921" s="1"/>
      <c r="J921" s="1"/>
      <c r="K921" s="7" t="e">
        <f>RANK(W921,(W921:Y921,Z921:AN921))</f>
        <v>#N/A</v>
      </c>
      <c r="L921" s="7" t="e">
        <f>RANK(X921,(W921:Y921,Z921:AN921))</f>
        <v>#N/A</v>
      </c>
      <c r="M921" s="7">
        <f>IF(Y921&gt;0,RANK(Y921,(W921:Y921,Z921:AN921)),0)</f>
        <v>0</v>
      </c>
      <c r="N921" s="7"/>
      <c r="O921" s="1" t="e">
        <f t="shared" si="630"/>
        <v>#NUM!</v>
      </c>
      <c r="P921" s="2" t="e">
        <f t="shared" si="631"/>
        <v>#NUM!</v>
      </c>
      <c r="Q921" s="2"/>
      <c r="R921" s="2" t="str">
        <f t="shared" si="632"/>
        <v>-</v>
      </c>
      <c r="S921" s="2" t="str">
        <f t="shared" si="633"/>
        <v>-</v>
      </c>
      <c r="T921" s="2" t="str">
        <f t="shared" si="634"/>
        <v>-</v>
      </c>
      <c r="U921" s="2" t="str">
        <f t="shared" si="635"/>
        <v>-</v>
      </c>
      <c r="V921" s="2" t="str">
        <f t="shared" si="636"/>
        <v>-</v>
      </c>
      <c r="W921" s="48"/>
      <c r="X921" s="48"/>
      <c r="Y921" s="48"/>
      <c r="Z921" s="48"/>
      <c r="AA921" s="48"/>
      <c r="AB921" s="48"/>
      <c r="AC921" s="48"/>
      <c r="AD921" s="48"/>
      <c r="AE921" s="48"/>
      <c r="AF921" s="48"/>
      <c r="AG921" s="48"/>
      <c r="AH921" s="48"/>
      <c r="AI921" s="48"/>
      <c r="AJ921" s="48"/>
      <c r="AK921" s="48"/>
      <c r="AL921" s="48"/>
      <c r="AM921" s="48"/>
      <c r="AN921" s="55"/>
      <c r="AO921" s="55"/>
      <c r="AP921" s="55"/>
      <c r="AQ921" s="55"/>
      <c r="AR921" s="53"/>
      <c r="AS921" s="53"/>
      <c r="AT921" s="53"/>
      <c r="AU921" s="53"/>
      <c r="AV921" s="53"/>
      <c r="AW921" s="53"/>
      <c r="AX921" s="53"/>
      <c r="AY921" t="str">
        <f t="shared" si="638"/>
        <v>Pickens CD9</v>
      </c>
      <c r="AZ921" s="9"/>
      <c r="BA921" s="148">
        <v>9</v>
      </c>
      <c r="BC921">
        <v>13</v>
      </c>
      <c r="BD921" s="148">
        <v>9</v>
      </c>
      <c r="BE921" s="148">
        <v>13227</v>
      </c>
      <c r="BF921">
        <f t="shared" si="619"/>
        <v>1322709</v>
      </c>
      <c r="BH921" t="s">
        <v>3387</v>
      </c>
    </row>
    <row r="922" spans="1:60" outlineLevel="1">
      <c r="A922" s="148" t="s">
        <v>1767</v>
      </c>
      <c r="B922" s="9" t="s">
        <v>1568</v>
      </c>
      <c r="C922" s="1">
        <f t="shared" si="629"/>
        <v>0</v>
      </c>
      <c r="D922" s="1"/>
      <c r="E922" s="1"/>
      <c r="F922" s="1"/>
      <c r="G922" s="1"/>
      <c r="H922" s="1"/>
      <c r="I922" s="1"/>
      <c r="J922" s="1"/>
      <c r="K922" s="7" t="e">
        <f>RANK(W922,(W922:Y922,Z922:AN922))</f>
        <v>#N/A</v>
      </c>
      <c r="L922" s="7" t="e">
        <f>RANK(X922,(W922:Y922,Z922:AN922))</f>
        <v>#N/A</v>
      </c>
      <c r="M922" s="7">
        <f>IF(Y922&gt;0,RANK(Y922,(W922:Y922,Z922:AN922)),0)</f>
        <v>0</v>
      </c>
      <c r="N922" s="7"/>
      <c r="O922" s="1" t="e">
        <f t="shared" si="630"/>
        <v>#NUM!</v>
      </c>
      <c r="P922" s="2" t="e">
        <f t="shared" si="631"/>
        <v>#NUM!</v>
      </c>
      <c r="Q922" s="2"/>
      <c r="R922" s="2" t="str">
        <f t="shared" si="632"/>
        <v>-</v>
      </c>
      <c r="S922" s="2" t="str">
        <f t="shared" si="633"/>
        <v>-</v>
      </c>
      <c r="T922" s="2" t="str">
        <f t="shared" si="634"/>
        <v>-</v>
      </c>
      <c r="U922" s="2" t="str">
        <f t="shared" si="635"/>
        <v>-</v>
      </c>
      <c r="V922" s="2" t="str">
        <f t="shared" si="636"/>
        <v>-</v>
      </c>
      <c r="W922" s="48"/>
      <c r="X922" s="48"/>
      <c r="Y922" s="48"/>
      <c r="Z922" s="48"/>
      <c r="AA922" s="48"/>
      <c r="AB922" s="48"/>
      <c r="AC922" s="48"/>
      <c r="AD922" s="48"/>
      <c r="AE922" s="48"/>
      <c r="AF922" s="48"/>
      <c r="AG922" s="48"/>
      <c r="AH922" s="48"/>
      <c r="AI922" s="48"/>
      <c r="AJ922" s="48"/>
      <c r="AK922" s="48"/>
      <c r="AL922" s="48"/>
      <c r="AM922" s="48"/>
      <c r="AN922" s="55"/>
      <c r="AO922" s="55"/>
      <c r="AP922" s="55"/>
      <c r="AQ922" s="55"/>
      <c r="AR922" s="53"/>
      <c r="AS922" s="53"/>
      <c r="AT922" s="53"/>
      <c r="AU922" s="53"/>
      <c r="AV922" s="53"/>
      <c r="AW922" s="53"/>
      <c r="AX922" s="53"/>
      <c r="AY922" t="str">
        <f t="shared" si="638"/>
        <v>Pickens CD14</v>
      </c>
      <c r="AZ922" s="9"/>
      <c r="BA922" s="148">
        <v>14</v>
      </c>
      <c r="BC922">
        <v>13</v>
      </c>
      <c r="BD922" s="148">
        <v>14</v>
      </c>
      <c r="BE922" s="148">
        <v>13227</v>
      </c>
      <c r="BF922">
        <f t="shared" si="619"/>
        <v>1322714</v>
      </c>
      <c r="BH922" t="s">
        <v>3387</v>
      </c>
    </row>
    <row r="923" spans="1:60">
      <c r="A923" s="9"/>
      <c r="B923" s="9"/>
      <c r="C923" s="53"/>
      <c r="D923" s="53"/>
      <c r="E923" s="53"/>
      <c r="F923" s="53"/>
      <c r="G923" s="53"/>
      <c r="H923" s="53"/>
      <c r="I923" s="53"/>
      <c r="J923" s="53"/>
      <c r="K923" s="54"/>
      <c r="L923" s="53"/>
      <c r="M923" s="53"/>
      <c r="N923" s="48"/>
      <c r="O923" s="2"/>
      <c r="P923" s="48"/>
      <c r="Q923" s="53"/>
      <c r="R923" s="53"/>
      <c r="S923" s="53"/>
      <c r="T923" s="53"/>
      <c r="U923" s="48"/>
      <c r="V923" s="48"/>
      <c r="W923" s="48"/>
      <c r="X923" s="48"/>
      <c r="Y923" s="48"/>
      <c r="Z923" s="48"/>
      <c r="AA923" s="48"/>
      <c r="AB923" s="48"/>
      <c r="AC923" s="48"/>
      <c r="AD923" s="48"/>
      <c r="AE923" s="48"/>
      <c r="AF923" s="48"/>
      <c r="AG923" s="48"/>
      <c r="AH923" s="48"/>
      <c r="AI923" s="48"/>
      <c r="AJ923" s="48"/>
      <c r="AK923" s="48"/>
      <c r="AL923" s="48"/>
      <c r="AM923" s="48"/>
      <c r="AN923" s="55"/>
      <c r="AO923" s="55"/>
      <c r="AP923" s="55"/>
      <c r="AQ923" s="55"/>
      <c r="AR923" s="53"/>
      <c r="AS923" s="53"/>
      <c r="AT923" s="53"/>
      <c r="AU923" s="53"/>
      <c r="AV923" s="53"/>
      <c r="AW923" s="9"/>
      <c r="AX923" s="9"/>
      <c r="AY923" s="9"/>
      <c r="BA923" s="65"/>
      <c r="BB923" s="130"/>
      <c r="BC923" s="58"/>
      <c r="BD923" s="7"/>
      <c r="BE923"/>
    </row>
    <row r="924" spans="1:60">
      <c r="A924" s="47" t="s">
        <v>691</v>
      </c>
      <c r="C924" s="2"/>
      <c r="D924" s="2"/>
      <c r="E924" s="2"/>
      <c r="F924" s="2"/>
      <c r="G924" s="2"/>
      <c r="H924" s="2"/>
      <c r="I924" s="2"/>
      <c r="J924" s="2"/>
      <c r="K924" s="7"/>
      <c r="L924" s="2"/>
      <c r="M924" s="2"/>
      <c r="N924" s="2"/>
      <c r="R924" s="2"/>
      <c r="S924" s="2"/>
      <c r="T924" s="2"/>
      <c r="U924" s="2"/>
      <c r="V924" s="2"/>
      <c r="AH924" s="1"/>
      <c r="AI924" s="1"/>
      <c r="AK924" s="1"/>
      <c r="AL924" s="1"/>
      <c r="AM924" s="1"/>
      <c r="AN924" s="1"/>
      <c r="AO924" s="1"/>
      <c r="AP924" s="8"/>
      <c r="AQ924" s="8"/>
      <c r="AR924" s="8"/>
      <c r="AS924" s="8"/>
      <c r="AT924" s="2"/>
      <c r="AU924" s="2"/>
      <c r="AV924" s="2"/>
      <c r="AW924" s="2"/>
      <c r="AX924" s="2"/>
      <c r="BD924" s="93"/>
      <c r="BE924"/>
    </row>
    <row r="925" spans="1:60">
      <c r="A925" t="s">
        <v>1609</v>
      </c>
      <c r="B925" t="s">
        <v>835</v>
      </c>
      <c r="C925" s="1">
        <f>SUM(W925:AN925)</f>
        <v>4007</v>
      </c>
      <c r="D925" s="1"/>
      <c r="E925" s="1"/>
      <c r="F925" s="1"/>
      <c r="G925" s="1"/>
      <c r="H925" s="1"/>
      <c r="I925" s="1"/>
      <c r="J925" s="1"/>
      <c r="K925" s="7" t="e">
        <f>RANK(W925,(W925:Y925,Z925:AN925))</f>
        <v>#N/A</v>
      </c>
      <c r="L925" s="7">
        <f>RANK(X925,(W925:Y925,Z925:AN925))</f>
        <v>4</v>
      </c>
      <c r="M925" s="7">
        <f>IF(Y925&gt;0,RANK(Y925,(W925:Y925,Z925:AN925)),0)</f>
        <v>1</v>
      </c>
      <c r="N925" s="7"/>
      <c r="O925" s="1">
        <f>MAX(W925:AD925)-LARGE(W925:AD925,2)</f>
        <v>582</v>
      </c>
      <c r="P925" s="2">
        <f>O925/C925</f>
        <v>0.1452458198153232</v>
      </c>
      <c r="Q925" s="2"/>
      <c r="R925" s="2">
        <f t="shared" ref="R925:U926" si="639">IF($C925=0,"-",W925/$C925)</f>
        <v>0</v>
      </c>
      <c r="S925" s="2">
        <f t="shared" si="639"/>
        <v>0.11829298727227353</v>
      </c>
      <c r="T925" s="2">
        <f t="shared" si="639"/>
        <v>0.43473920638881958</v>
      </c>
      <c r="U925" s="2">
        <f t="shared" si="639"/>
        <v>0.15747441976541054</v>
      </c>
      <c r="V925" s="2">
        <f>IF(C925=0,"-",(1-R925-S925-T925-U925))</f>
        <v>0.28949338657349633</v>
      </c>
      <c r="X925" s="1">
        <v>474</v>
      </c>
      <c r="Y925" s="1">
        <v>1742</v>
      </c>
      <c r="Z925" s="1">
        <v>631</v>
      </c>
      <c r="AA925" s="1">
        <v>1160</v>
      </c>
      <c r="AH925" s="1"/>
      <c r="AI925" s="1"/>
      <c r="AK925" s="1"/>
      <c r="AL925" s="1"/>
      <c r="AM925" s="1"/>
      <c r="AN925" s="1"/>
      <c r="AO925" s="1"/>
      <c r="AP925" s="7"/>
      <c r="AQ925" s="7"/>
      <c r="AR925" s="7"/>
      <c r="AS925" s="7"/>
      <c r="AT925" s="2"/>
      <c r="AU925" s="2"/>
      <c r="AV925" s="2"/>
      <c r="AW925" s="2"/>
      <c r="AX925" s="2"/>
      <c r="AY925" t="s">
        <v>2966</v>
      </c>
      <c r="BA925">
        <v>1</v>
      </c>
      <c r="BC925" s="91">
        <v>15</v>
      </c>
      <c r="BD925" s="93"/>
      <c r="BE925">
        <v>15003</v>
      </c>
      <c r="BF925">
        <f t="shared" si="619"/>
        <v>1500301</v>
      </c>
      <c r="BH925" t="s">
        <v>3387</v>
      </c>
    </row>
    <row r="926" spans="1:60">
      <c r="A926" t="s">
        <v>1609</v>
      </c>
      <c r="B926" t="s">
        <v>835</v>
      </c>
      <c r="C926" s="1">
        <f>SUM(W926:AN926)</f>
        <v>3241</v>
      </c>
      <c r="D926" s="1"/>
      <c r="E926" s="1"/>
      <c r="F926" s="1"/>
      <c r="G926" s="1"/>
      <c r="H926" s="1"/>
      <c r="I926" s="1"/>
      <c r="J926" s="1"/>
      <c r="K926" s="7" t="e">
        <f>RANK(W926,(W926:Y926,Z926:AN926))</f>
        <v>#N/A</v>
      </c>
      <c r="L926" s="7">
        <f>RANK(X926,(W926:Y926,Z926:AN926))</f>
        <v>4</v>
      </c>
      <c r="M926" s="7">
        <f>IF(Y926&gt;0,RANK(Y926,(W926:Y926,Z926:AN926)),0)</f>
        <v>1</v>
      </c>
      <c r="N926" s="7"/>
      <c r="O926" s="1">
        <f>MAX(W926:AD926)-LARGE(W926:AD926,2)</f>
        <v>1153</v>
      </c>
      <c r="P926" s="2">
        <f>O926/C926</f>
        <v>0.35575439679111387</v>
      </c>
      <c r="Q926" s="2"/>
      <c r="R926" s="2">
        <f t="shared" si="639"/>
        <v>0</v>
      </c>
      <c r="S926" s="2">
        <f t="shared" si="639"/>
        <v>6.7571737118173408E-2</v>
      </c>
      <c r="T926" s="2">
        <f t="shared" si="639"/>
        <v>0.57636531934588087</v>
      </c>
      <c r="U926" s="2">
        <f t="shared" si="639"/>
        <v>0.13545202098117864</v>
      </c>
      <c r="V926" s="2">
        <f>IF(C926=0,"-",(1-R926-S926-T926-U926))</f>
        <v>0.22061092255476705</v>
      </c>
      <c r="X926" s="1">
        <v>219</v>
      </c>
      <c r="Y926" s="1">
        <f>County!R2837-Y925</f>
        <v>1868</v>
      </c>
      <c r="Z926" s="1">
        <v>439</v>
      </c>
      <c r="AA926" s="1">
        <f>County!T2837-AA925</f>
        <v>715</v>
      </c>
      <c r="AH926" s="1"/>
      <c r="AI926" s="1"/>
      <c r="AK926" s="1"/>
      <c r="AL926" s="1"/>
      <c r="AM926" s="1"/>
      <c r="AN926" s="1"/>
      <c r="AO926" s="1"/>
      <c r="AP926" s="7"/>
      <c r="AQ926" s="7"/>
      <c r="AR926" s="7"/>
      <c r="AS926" s="7"/>
      <c r="AT926" s="2"/>
      <c r="AU926" s="2"/>
      <c r="AV926" s="2"/>
      <c r="AW926" s="2"/>
      <c r="AX926" s="2"/>
      <c r="AY926" t="s">
        <v>2376</v>
      </c>
      <c r="BA926">
        <v>2</v>
      </c>
      <c r="BC926" s="91">
        <v>15</v>
      </c>
      <c r="BD926" s="93"/>
      <c r="BE926">
        <v>15003</v>
      </c>
      <c r="BF926">
        <f t="shared" si="619"/>
        <v>1500302</v>
      </c>
      <c r="BH926" t="s">
        <v>3387</v>
      </c>
    </row>
    <row r="927" spans="1:60">
      <c r="C927" s="2"/>
      <c r="D927" s="2"/>
      <c r="E927" s="2"/>
      <c r="F927" s="2"/>
      <c r="G927" s="2"/>
      <c r="H927" s="2"/>
      <c r="I927" s="2"/>
      <c r="J927" s="2"/>
      <c r="K927" s="7"/>
      <c r="L927" s="2"/>
      <c r="M927" s="2"/>
      <c r="N927" s="2"/>
      <c r="R927" s="2"/>
      <c r="S927" s="2"/>
      <c r="T927" s="2"/>
      <c r="U927" s="2"/>
      <c r="V927" s="2"/>
      <c r="AH927" s="1"/>
      <c r="AI927" s="1"/>
      <c r="AK927" s="1"/>
      <c r="AL927" s="1"/>
      <c r="AM927" s="1"/>
      <c r="AN927" s="1"/>
      <c r="AO927" s="1"/>
      <c r="AP927" s="8"/>
      <c r="AQ927" s="8"/>
      <c r="AR927" s="8"/>
      <c r="AS927" s="8"/>
      <c r="AT927" s="2"/>
      <c r="AU927" s="2"/>
      <c r="AV927" s="2"/>
      <c r="AW927" s="2"/>
      <c r="AX927" s="2"/>
      <c r="BD927" s="93"/>
      <c r="BE927"/>
    </row>
    <row r="928" spans="1:60">
      <c r="A928" s="47" t="s">
        <v>1308</v>
      </c>
      <c r="C928" s="2"/>
      <c r="D928" s="2"/>
      <c r="E928" s="2"/>
      <c r="F928" s="2"/>
      <c r="G928" s="2"/>
      <c r="H928" s="2"/>
      <c r="I928" s="2"/>
      <c r="J928" s="2"/>
      <c r="K928" s="7"/>
      <c r="L928" s="2"/>
      <c r="M928" s="2"/>
      <c r="N928" s="2"/>
      <c r="R928" s="2"/>
      <c r="S928" s="2"/>
      <c r="T928" s="2"/>
      <c r="U928" s="2"/>
      <c r="V928" s="2"/>
      <c r="AH928" s="1"/>
      <c r="AI928" s="1"/>
      <c r="AK928" s="1"/>
      <c r="AL928" s="1"/>
      <c r="AM928" s="1"/>
      <c r="AN928" s="1"/>
      <c r="AO928" s="1"/>
      <c r="AP928" s="8"/>
      <c r="AQ928" s="8"/>
      <c r="AR928" s="8"/>
      <c r="AS928" s="8"/>
      <c r="AT928" s="2"/>
      <c r="AU928" s="2"/>
      <c r="AV928" s="2"/>
      <c r="AW928" s="2"/>
      <c r="AX928" s="2"/>
      <c r="BD928" s="93"/>
      <c r="BE928"/>
    </row>
    <row r="929" spans="1:60">
      <c r="A929" t="s">
        <v>1769</v>
      </c>
      <c r="B929" t="s">
        <v>1306</v>
      </c>
      <c r="C929" s="1">
        <f>SUM(W929:AN929)</f>
        <v>0</v>
      </c>
      <c r="D929" s="1"/>
      <c r="E929" s="1"/>
      <c r="F929" s="1"/>
      <c r="G929" s="1"/>
      <c r="H929" s="1"/>
      <c r="I929" s="1"/>
      <c r="J929" s="1"/>
      <c r="K929" s="7" t="e">
        <f>RANK(W929,(W929:Y929,Z929:AN929))</f>
        <v>#N/A</v>
      </c>
      <c r="L929" s="7" t="e">
        <f>RANK(X929,(W929:Y929,Z929:AN929))</f>
        <v>#N/A</v>
      </c>
      <c r="M929" s="7">
        <f>IF(Y929&gt;0,RANK(Y929,(W929:Y929,Z929:AN929)),0)</f>
        <v>0</v>
      </c>
      <c r="N929" s="7"/>
      <c r="O929" s="1" t="e">
        <f>MAX(W929:AD929)-LARGE(W929:AD929,2)</f>
        <v>#NUM!</v>
      </c>
      <c r="P929" s="2" t="e">
        <f>O929/C929</f>
        <v>#NUM!</v>
      </c>
      <c r="Q929" s="2"/>
      <c r="R929" s="2" t="str">
        <f t="shared" ref="R929:U930" si="640">IF($C929=0,"-",W929/$C929)</f>
        <v>-</v>
      </c>
      <c r="S929" s="2" t="str">
        <f t="shared" si="640"/>
        <v>-</v>
      </c>
      <c r="T929" s="2" t="str">
        <f t="shared" si="640"/>
        <v>-</v>
      </c>
      <c r="U929" s="2" t="str">
        <f t="shared" si="640"/>
        <v>-</v>
      </c>
      <c r="V929" s="2" t="str">
        <f>IF(C929=0,"-",(1-R929-S929-T929-U929))</f>
        <v>-</v>
      </c>
      <c r="AH929" s="1"/>
      <c r="AI929" s="1"/>
      <c r="AK929" s="1"/>
      <c r="AL929" s="1"/>
      <c r="AM929" s="1"/>
      <c r="AN929" s="1"/>
      <c r="AO929" s="1"/>
      <c r="AP929" s="7"/>
      <c r="AQ929" s="7"/>
      <c r="AR929" s="7"/>
      <c r="AS929" s="7"/>
      <c r="AT929" s="2"/>
      <c r="AU929" s="2"/>
      <c r="AV929" s="2"/>
      <c r="AW929" s="2"/>
      <c r="AX929" s="2"/>
      <c r="AY929" t="s">
        <v>150</v>
      </c>
      <c r="BA929">
        <v>1</v>
      </c>
      <c r="BC929" s="91">
        <v>16</v>
      </c>
      <c r="BD929" s="93"/>
      <c r="BE929">
        <v>16001</v>
      </c>
      <c r="BF929">
        <f t="shared" si="619"/>
        <v>1600101</v>
      </c>
      <c r="BH929" t="s">
        <v>3387</v>
      </c>
    </row>
    <row r="930" spans="1:60">
      <c r="A930" t="s">
        <v>1769</v>
      </c>
      <c r="B930" t="s">
        <v>1306</v>
      </c>
      <c r="C930" s="1">
        <f>SUM(W930:AN930)</f>
        <v>0</v>
      </c>
      <c r="D930" s="1"/>
      <c r="E930" s="1"/>
      <c r="F930" s="1"/>
      <c r="G930" s="1"/>
      <c r="H930" s="1"/>
      <c r="I930" s="1"/>
      <c r="J930" s="1"/>
      <c r="K930" s="7" t="e">
        <f>RANK(W930,(W930:Y930,Z930:AN930))</f>
        <v>#N/A</v>
      </c>
      <c r="L930" s="7" t="e">
        <f>RANK(X930,(W930:Y930,Z930:AN930))</f>
        <v>#N/A</v>
      </c>
      <c r="M930" s="7">
        <f>IF(Y930&gt;0,RANK(Y930,(W930:Y930,Z930:AN930)),0)</f>
        <v>0</v>
      </c>
      <c r="N930" s="7"/>
      <c r="O930" s="1" t="e">
        <f>MAX(W930:AD930)-LARGE(W930:AD930,2)</f>
        <v>#NUM!</v>
      </c>
      <c r="P930" s="2" t="e">
        <f>O930/C930</f>
        <v>#NUM!</v>
      </c>
      <c r="Q930" s="2"/>
      <c r="R930" s="2" t="str">
        <f t="shared" si="640"/>
        <v>-</v>
      </c>
      <c r="S930" s="2" t="str">
        <f t="shared" si="640"/>
        <v>-</v>
      </c>
      <c r="T930" s="2" t="str">
        <f t="shared" si="640"/>
        <v>-</v>
      </c>
      <c r="U930" s="2" t="str">
        <f t="shared" si="640"/>
        <v>-</v>
      </c>
      <c r="V930" s="2" t="str">
        <f>IF(C930=0,"-",(1-R930-S930-T930-U930))</f>
        <v>-</v>
      </c>
      <c r="AH930" s="1"/>
      <c r="AI930" s="1"/>
      <c r="AK930" s="1"/>
      <c r="AL930" s="1"/>
      <c r="AM930" s="1"/>
      <c r="AN930" s="1"/>
      <c r="AO930" s="1"/>
      <c r="AP930" s="7"/>
      <c r="AQ930" s="7"/>
      <c r="AR930" s="7"/>
      <c r="AS930" s="7"/>
      <c r="AT930" s="2"/>
      <c r="AU930" s="2"/>
      <c r="AV930" s="2"/>
      <c r="AW930" s="2"/>
      <c r="AX930" s="2"/>
      <c r="AY930" t="s">
        <v>387</v>
      </c>
      <c r="BA930">
        <v>2</v>
      </c>
      <c r="BC930" s="91">
        <v>16</v>
      </c>
      <c r="BD930" s="93"/>
      <c r="BE930">
        <v>16001</v>
      </c>
      <c r="BF930">
        <f t="shared" si="619"/>
        <v>1600102</v>
      </c>
      <c r="BH930" t="s">
        <v>3387</v>
      </c>
    </row>
    <row r="931" spans="1:60">
      <c r="C931" s="2"/>
      <c r="D931" s="2"/>
      <c r="E931" s="2"/>
      <c r="F931" s="2"/>
      <c r="G931" s="2"/>
      <c r="H931" s="2"/>
      <c r="I931" s="2"/>
      <c r="J931" s="2"/>
      <c r="K931" s="7"/>
      <c r="L931" s="2"/>
      <c r="M931" s="2"/>
      <c r="N931" s="2"/>
      <c r="R931" s="2"/>
      <c r="S931" s="2"/>
      <c r="T931" s="2"/>
      <c r="U931" s="2"/>
      <c r="V931" s="2"/>
      <c r="AH931" s="1"/>
      <c r="AI931" s="1"/>
      <c r="AK931" s="1"/>
      <c r="AL931" s="1"/>
      <c r="AM931" s="1"/>
      <c r="AN931" s="1"/>
      <c r="AO931" s="1"/>
      <c r="AP931" s="8"/>
      <c r="AQ931" s="8"/>
      <c r="AR931" s="8"/>
      <c r="AS931" s="8"/>
      <c r="AT931" s="2"/>
      <c r="AU931" s="2"/>
      <c r="AV931" s="2"/>
      <c r="AW931" s="2"/>
      <c r="AX931" s="2"/>
      <c r="BD931" s="93"/>
      <c r="BE931"/>
    </row>
    <row r="932" spans="1:60">
      <c r="A932" s="47" t="s">
        <v>193</v>
      </c>
      <c r="C932" s="2"/>
      <c r="D932" s="2"/>
      <c r="E932" s="2"/>
      <c r="F932" s="2"/>
      <c r="G932" s="2"/>
      <c r="H932" s="2"/>
      <c r="I932" s="2"/>
      <c r="J932" s="2"/>
      <c r="K932" s="7"/>
      <c r="L932" s="2"/>
      <c r="M932" s="2"/>
      <c r="N932" s="2"/>
      <c r="R932" s="2"/>
      <c r="S932" s="2"/>
      <c r="T932" s="2"/>
      <c r="U932" s="2"/>
      <c r="V932" s="2"/>
      <c r="AH932" s="1"/>
      <c r="AI932" s="1"/>
      <c r="AK932" s="1"/>
      <c r="AL932" s="1"/>
      <c r="AM932" s="1"/>
      <c r="AN932" s="1"/>
      <c r="AO932" s="1"/>
      <c r="AP932" s="8"/>
      <c r="AQ932" s="8"/>
      <c r="AR932" s="8"/>
      <c r="AS932" s="8"/>
      <c r="AT932" s="2"/>
      <c r="AU932" s="2"/>
      <c r="AV932" s="2"/>
      <c r="AW932" s="2"/>
      <c r="AX932" s="2"/>
      <c r="BD932" s="93"/>
      <c r="BE932"/>
      <c r="BF932">
        <f t="shared" si="619"/>
        <v>0</v>
      </c>
    </row>
    <row r="933" spans="1:60" outlineLevel="1">
      <c r="A933" t="s">
        <v>2644</v>
      </c>
      <c r="C933" s="2"/>
      <c r="D933" s="2"/>
      <c r="E933" s="2"/>
      <c r="F933" s="2"/>
      <c r="G933" s="2"/>
      <c r="H933" s="2"/>
      <c r="I933" s="2"/>
      <c r="J933" s="2"/>
      <c r="K933" s="7"/>
      <c r="L933" s="2"/>
      <c r="M933" s="2"/>
      <c r="N933" s="2"/>
      <c r="R933" s="2"/>
      <c r="S933" s="2"/>
      <c r="T933" s="2"/>
      <c r="U933" s="2"/>
      <c r="V933" s="2"/>
      <c r="AH933" s="1"/>
      <c r="AI933" s="1"/>
      <c r="AK933" s="1"/>
      <c r="AL933" s="1"/>
      <c r="AM933" s="1"/>
      <c r="AN933" s="1"/>
      <c r="AO933" s="1"/>
      <c r="AP933" s="8"/>
      <c r="AQ933" s="8"/>
      <c r="AR933" s="8"/>
      <c r="AS933" s="8"/>
      <c r="AT933" s="2"/>
      <c r="AU933" s="2"/>
      <c r="AV933" s="2"/>
      <c r="AW933" s="2"/>
      <c r="AX933" s="2"/>
      <c r="BD933" s="93"/>
      <c r="BE933"/>
      <c r="BF933">
        <f t="shared" si="619"/>
        <v>0</v>
      </c>
    </row>
    <row r="934" spans="1:60" outlineLevel="1">
      <c r="A934" t="s">
        <v>3380</v>
      </c>
      <c r="C934" s="2"/>
      <c r="D934" s="2"/>
      <c r="E934" s="2"/>
      <c r="F934" s="2"/>
      <c r="G934" s="2"/>
      <c r="H934" s="2"/>
      <c r="I934" s="2"/>
      <c r="J934" s="2"/>
      <c r="K934" s="7"/>
      <c r="L934" s="2"/>
      <c r="M934" s="2"/>
      <c r="N934" s="2"/>
      <c r="R934" s="2"/>
      <c r="S934" s="2"/>
      <c r="T934" s="2"/>
      <c r="U934" s="2"/>
      <c r="V934" s="2"/>
      <c r="AH934" s="1"/>
      <c r="AI934" s="1"/>
      <c r="AK934" s="1"/>
      <c r="AL934" s="1"/>
      <c r="AM934" s="1"/>
      <c r="AN934" s="1"/>
      <c r="AO934" s="1"/>
      <c r="AP934" s="8"/>
      <c r="AQ934" s="8"/>
      <c r="AR934" s="8"/>
      <c r="AS934" s="8"/>
      <c r="AT934" s="2"/>
      <c r="AU934" s="2"/>
      <c r="AV934" s="2"/>
      <c r="AW934" s="2"/>
      <c r="AX934" s="2"/>
      <c r="BD934" s="93"/>
      <c r="BE934"/>
      <c r="BF934">
        <f t="shared" si="619"/>
        <v>0</v>
      </c>
    </row>
    <row r="935" spans="1:60" outlineLevel="1">
      <c r="A935" t="s">
        <v>3381</v>
      </c>
      <c r="C935" s="2"/>
      <c r="D935" s="2"/>
      <c r="E935" s="2"/>
      <c r="F935" s="2"/>
      <c r="G935" s="2"/>
      <c r="H935" s="2"/>
      <c r="I935" s="2"/>
      <c r="J935" s="2"/>
      <c r="K935" s="7"/>
      <c r="L935" s="2"/>
      <c r="M935" s="2"/>
      <c r="N935" s="2"/>
      <c r="R935" s="2"/>
      <c r="S935" s="2"/>
      <c r="T935" s="2"/>
      <c r="U935" s="2"/>
      <c r="V935" s="2"/>
      <c r="AH935" s="1"/>
      <c r="AI935" s="1"/>
      <c r="AK935" s="1"/>
      <c r="AL935" s="1"/>
      <c r="AM935" s="1"/>
      <c r="AN935" s="1"/>
      <c r="AO935" s="1"/>
      <c r="AP935" s="8"/>
      <c r="AQ935" s="8"/>
      <c r="AR935" s="8"/>
      <c r="AS935" s="8"/>
      <c r="AT935" s="2"/>
      <c r="AU935" s="2"/>
      <c r="AV935" s="2"/>
      <c r="AW935" s="2"/>
      <c r="AX935" s="2"/>
      <c r="BD935" s="93"/>
      <c r="BE935"/>
      <c r="BF935">
        <f t="shared" si="619"/>
        <v>0</v>
      </c>
    </row>
    <row r="936" spans="1:60" outlineLevel="1">
      <c r="A936" t="s">
        <v>3382</v>
      </c>
      <c r="C936" s="2"/>
      <c r="D936" s="2"/>
      <c r="E936" s="2"/>
      <c r="F936" s="2"/>
      <c r="G936" s="2"/>
      <c r="H936" s="2"/>
      <c r="I936" s="2"/>
      <c r="J936" s="2"/>
      <c r="K936" s="7"/>
      <c r="L936" s="2"/>
      <c r="M936" s="2"/>
      <c r="N936" s="2"/>
      <c r="R936" s="2"/>
      <c r="S936" s="2"/>
      <c r="T936" s="2"/>
      <c r="U936" s="2"/>
      <c r="V936" s="2"/>
      <c r="AH936" s="1"/>
      <c r="AI936" s="1"/>
      <c r="AK936" s="1"/>
      <c r="AL936" s="1"/>
      <c r="AM936" s="1"/>
      <c r="AN936" s="1"/>
      <c r="AO936" s="1"/>
      <c r="AP936" s="8"/>
      <c r="AQ936" s="8"/>
      <c r="AR936" s="8"/>
      <c r="AS936" s="8"/>
      <c r="AT936" s="2"/>
      <c r="AU936" s="2"/>
      <c r="AV936" s="2"/>
      <c r="AW936" s="2"/>
      <c r="AX936" s="2"/>
      <c r="BD936" s="93"/>
      <c r="BE936"/>
      <c r="BF936">
        <f t="shared" si="619"/>
        <v>0</v>
      </c>
    </row>
    <row r="937" spans="1:60" outlineLevel="1">
      <c r="A937" t="s">
        <v>3018</v>
      </c>
      <c r="C937" s="2"/>
      <c r="D937" s="2"/>
      <c r="E937" s="2"/>
      <c r="F937" s="2"/>
      <c r="G937" s="2"/>
      <c r="H937" s="2"/>
      <c r="I937" s="2"/>
      <c r="J937" s="2"/>
      <c r="K937" s="7"/>
      <c r="L937" s="2"/>
      <c r="M937" s="2"/>
      <c r="N937" s="2"/>
      <c r="R937" s="2"/>
      <c r="S937" s="2"/>
      <c r="T937" s="2"/>
      <c r="U937" s="2"/>
      <c r="V937" s="2"/>
      <c r="AH937" s="1"/>
      <c r="AI937" s="1"/>
      <c r="AK937" s="1"/>
      <c r="AL937" s="1"/>
      <c r="AM937" s="1"/>
      <c r="AN937" s="1"/>
      <c r="AO937" s="1"/>
      <c r="AP937" s="8"/>
      <c r="AQ937" s="8"/>
      <c r="AR937" s="8"/>
      <c r="AS937" s="8"/>
      <c r="AT937" s="2"/>
      <c r="AU937" s="2"/>
      <c r="AV937" s="2"/>
      <c r="AW937" s="2"/>
      <c r="AX937" s="2"/>
      <c r="BD937" s="93"/>
      <c r="BE937"/>
      <c r="BF937">
        <f t="shared" si="619"/>
        <v>0</v>
      </c>
    </row>
    <row r="938" spans="1:60" outlineLevel="1">
      <c r="A938" t="s">
        <v>2786</v>
      </c>
      <c r="C938" s="2"/>
      <c r="D938" s="2"/>
      <c r="E938" s="2"/>
      <c r="F938" s="2"/>
      <c r="G938" s="2"/>
      <c r="H938" s="2"/>
      <c r="I938" s="2"/>
      <c r="J938" s="2"/>
      <c r="K938" s="7"/>
      <c r="L938" s="2"/>
      <c r="M938" s="2"/>
      <c r="N938" s="2"/>
      <c r="R938" s="2"/>
      <c r="S938" s="2"/>
      <c r="T938" s="2"/>
      <c r="U938" s="2"/>
      <c r="V938" s="2"/>
      <c r="AH938" s="1"/>
      <c r="AI938" s="1"/>
      <c r="AK938" s="1"/>
      <c r="AL938" s="1"/>
      <c r="AM938" s="1"/>
      <c r="AN938" s="1"/>
      <c r="AO938" s="1"/>
      <c r="AP938" s="8"/>
      <c r="AQ938" s="8"/>
      <c r="AR938" s="8"/>
      <c r="AS938" s="8"/>
      <c r="AT938" s="2"/>
      <c r="AU938" s="2"/>
      <c r="AV938" s="2"/>
      <c r="AW938" s="2"/>
      <c r="AX938" s="2"/>
      <c r="BD938" s="93"/>
      <c r="BE938"/>
      <c r="BF938">
        <f t="shared" si="619"/>
        <v>0</v>
      </c>
    </row>
    <row r="939" spans="1:60" outlineLevel="1">
      <c r="A939" t="s">
        <v>2787</v>
      </c>
      <c r="C939" s="2"/>
      <c r="D939" s="2"/>
      <c r="E939" s="2"/>
      <c r="F939" s="2"/>
      <c r="G939" s="2"/>
      <c r="H939" s="2"/>
      <c r="I939" s="2"/>
      <c r="J939" s="2"/>
      <c r="K939" s="7"/>
      <c r="L939" s="2"/>
      <c r="M939" s="2"/>
      <c r="N939" s="2"/>
      <c r="R939" s="2"/>
      <c r="S939" s="2"/>
      <c r="T939" s="2"/>
      <c r="U939" s="2"/>
      <c r="V939" s="2"/>
      <c r="AH939" s="1"/>
      <c r="AI939" s="1"/>
      <c r="AK939" s="1"/>
      <c r="AL939" s="1"/>
      <c r="AM939" s="1"/>
      <c r="AN939" s="1"/>
      <c r="AO939" s="1"/>
      <c r="AP939" s="8"/>
      <c r="AQ939" s="8"/>
      <c r="AR939" s="8"/>
      <c r="AS939" s="8"/>
      <c r="AT939" s="2"/>
      <c r="AU939" s="2"/>
      <c r="AV939" s="2"/>
      <c r="AW939" s="2"/>
      <c r="AX939" s="2"/>
      <c r="BD939" s="93"/>
      <c r="BE939"/>
      <c r="BF939">
        <f t="shared" si="619"/>
        <v>0</v>
      </c>
    </row>
    <row r="940" spans="1:60" outlineLevel="1">
      <c r="A940" t="s">
        <v>1804</v>
      </c>
      <c r="C940" s="2"/>
      <c r="D940" s="2"/>
      <c r="E940" s="2"/>
      <c r="F940" s="2"/>
      <c r="G940" s="2"/>
      <c r="H940" s="2"/>
      <c r="I940" s="2"/>
      <c r="J940" s="2"/>
      <c r="K940" s="7"/>
      <c r="L940" s="2"/>
      <c r="M940" s="2"/>
      <c r="N940" s="2"/>
      <c r="R940" s="2"/>
      <c r="S940" s="2"/>
      <c r="T940" s="2"/>
      <c r="U940" s="2"/>
      <c r="V940" s="2"/>
      <c r="AH940" s="1"/>
      <c r="AI940" s="1"/>
      <c r="AK940" s="1"/>
      <c r="AL940" s="1"/>
      <c r="AM940" s="1"/>
      <c r="AN940" s="1"/>
      <c r="AO940" s="1"/>
      <c r="AP940" s="8"/>
      <c r="AQ940" s="8"/>
      <c r="AR940" s="8"/>
      <c r="AS940" s="8"/>
      <c r="AT940" s="2"/>
      <c r="AU940" s="2"/>
      <c r="AV940" s="2"/>
      <c r="AW940" s="2"/>
      <c r="AX940" s="2"/>
      <c r="BD940" s="93"/>
      <c r="BE940"/>
      <c r="BF940">
        <f t="shared" si="619"/>
        <v>0</v>
      </c>
    </row>
    <row r="941" spans="1:60" outlineLevel="1">
      <c r="A941" t="s">
        <v>1559</v>
      </c>
      <c r="C941" s="2"/>
      <c r="D941" s="2"/>
      <c r="E941" s="2"/>
      <c r="F941" s="2"/>
      <c r="G941" s="2"/>
      <c r="H941" s="2"/>
      <c r="I941" s="2"/>
      <c r="J941" s="2"/>
      <c r="K941" s="7"/>
      <c r="L941" s="2"/>
      <c r="M941" s="2"/>
      <c r="N941" s="2"/>
      <c r="R941" s="2"/>
      <c r="S941" s="2"/>
      <c r="T941" s="2"/>
      <c r="U941" s="2"/>
      <c r="V941" s="2"/>
      <c r="AH941" s="1"/>
      <c r="AI941" s="1"/>
      <c r="AK941" s="1"/>
      <c r="AL941" s="1"/>
      <c r="AM941" s="1"/>
      <c r="AN941" s="1"/>
      <c r="AO941" s="1"/>
      <c r="AP941" s="8"/>
      <c r="AQ941" s="8"/>
      <c r="AR941" s="8"/>
      <c r="AS941" s="8"/>
      <c r="AT941" s="2"/>
      <c r="AU941" s="2"/>
      <c r="AV941" s="2"/>
      <c r="AW941" s="2"/>
      <c r="AX941" s="2"/>
      <c r="BD941" s="93"/>
      <c r="BE941"/>
      <c r="BF941">
        <f t="shared" si="619"/>
        <v>0</v>
      </c>
    </row>
    <row r="942" spans="1:60" outlineLevel="1">
      <c r="A942" t="s">
        <v>3177</v>
      </c>
      <c r="C942" s="2"/>
      <c r="D942" s="2"/>
      <c r="E942" s="2"/>
      <c r="F942" s="2"/>
      <c r="G942" s="2"/>
      <c r="H942" s="2"/>
      <c r="I942" s="2"/>
      <c r="J942" s="2"/>
      <c r="K942" s="7"/>
      <c r="L942" s="2"/>
      <c r="M942" s="2"/>
      <c r="N942" s="2"/>
      <c r="R942" s="2"/>
      <c r="S942" s="2"/>
      <c r="T942" s="2"/>
      <c r="U942" s="2"/>
      <c r="V942" s="2"/>
      <c r="AH942" s="1"/>
      <c r="AI942" s="1"/>
      <c r="AK942" s="1"/>
      <c r="AL942" s="1"/>
      <c r="AM942" s="1"/>
      <c r="AN942" s="1"/>
      <c r="AO942" s="1"/>
      <c r="AP942" s="8"/>
      <c r="AQ942" s="8"/>
      <c r="AR942" s="8"/>
      <c r="AS942" s="8"/>
      <c r="AT942" s="2"/>
      <c r="AU942" s="2"/>
      <c r="AV942" s="2"/>
      <c r="AW942" s="2"/>
      <c r="AX942" s="2"/>
      <c r="BD942" s="93"/>
      <c r="BE942"/>
      <c r="BF942">
        <f t="shared" si="619"/>
        <v>0</v>
      </c>
    </row>
    <row r="943" spans="1:60" outlineLevel="1">
      <c r="A943" t="s">
        <v>3261</v>
      </c>
      <c r="C943" s="2"/>
      <c r="D943" s="2"/>
      <c r="E943" s="2"/>
      <c r="F943" s="2"/>
      <c r="G943" s="2"/>
      <c r="H943" s="2"/>
      <c r="I943" s="2"/>
      <c r="J943" s="2"/>
      <c r="K943" s="7"/>
      <c r="L943" s="2"/>
      <c r="M943" s="2"/>
      <c r="N943" s="2"/>
      <c r="R943" s="2"/>
      <c r="S943" s="2"/>
      <c r="T943" s="2"/>
      <c r="U943" s="2"/>
      <c r="V943" s="2"/>
      <c r="AH943" s="1"/>
      <c r="AI943" s="1"/>
      <c r="AK943" s="1"/>
      <c r="AL943" s="1"/>
      <c r="AM943" s="1"/>
      <c r="AN943" s="1"/>
      <c r="AO943" s="1"/>
      <c r="AP943" s="8"/>
      <c r="AQ943" s="8"/>
      <c r="AR943" s="8"/>
      <c r="AS943" s="8"/>
      <c r="AT943" s="2"/>
      <c r="AU943" s="2"/>
      <c r="AV943" s="2"/>
      <c r="AW943" s="2"/>
      <c r="AX943" s="2"/>
      <c r="BD943" s="93"/>
      <c r="BE943"/>
      <c r="BF943">
        <f t="shared" si="619"/>
        <v>0</v>
      </c>
    </row>
    <row r="944" spans="1:60" outlineLevel="1">
      <c r="C944" s="2"/>
      <c r="D944" s="2"/>
      <c r="E944" s="2"/>
      <c r="F944" s="2"/>
      <c r="G944" s="2"/>
      <c r="H944" s="2"/>
      <c r="I944" s="2"/>
      <c r="J944" s="2"/>
      <c r="K944" s="7"/>
      <c r="L944" s="2"/>
      <c r="M944" s="2"/>
      <c r="N944" s="2"/>
      <c r="R944" s="2"/>
      <c r="S944" s="2"/>
      <c r="T944" s="2"/>
      <c r="U944" s="2"/>
      <c r="V944" s="2"/>
      <c r="AH944" s="1"/>
      <c r="AI944" s="1"/>
      <c r="AK944" s="1"/>
      <c r="AL944" s="1"/>
      <c r="AM944" s="1"/>
      <c r="AN944" s="1"/>
      <c r="AO944" s="1"/>
      <c r="AP944" s="8"/>
      <c r="AQ944" s="8"/>
      <c r="AR944" s="8"/>
      <c r="AS944" s="8"/>
      <c r="AT944" s="2"/>
      <c r="AU944" s="2"/>
      <c r="AV944" s="2"/>
      <c r="AW944" s="2"/>
      <c r="AX944" s="2"/>
      <c r="BD944" s="93"/>
      <c r="BE944"/>
      <c r="BF944">
        <f t="shared" si="619"/>
        <v>0</v>
      </c>
    </row>
    <row r="945" spans="1:60" outlineLevel="1">
      <c r="A945" t="s">
        <v>3282</v>
      </c>
      <c r="C945" s="2"/>
      <c r="D945" s="2"/>
      <c r="E945" s="2"/>
      <c r="F945" s="2"/>
      <c r="G945" s="2"/>
      <c r="H945" s="2"/>
      <c r="I945" s="2"/>
      <c r="J945" s="2"/>
      <c r="K945" s="7"/>
      <c r="L945" s="2"/>
      <c r="M945" s="2"/>
      <c r="N945" s="2"/>
      <c r="R945" s="2"/>
      <c r="S945" s="2"/>
      <c r="T945" s="2"/>
      <c r="U945" s="2"/>
      <c r="V945" s="2"/>
      <c r="AH945" s="1"/>
      <c r="AI945" s="1"/>
      <c r="AK945" s="1"/>
      <c r="AL945" s="1"/>
      <c r="AM945" s="1"/>
      <c r="AN945" s="1"/>
      <c r="AO945" s="1"/>
      <c r="AP945" s="8"/>
      <c r="AQ945" s="8"/>
      <c r="AR945" s="8"/>
      <c r="AS945" s="8"/>
      <c r="AT945" s="2"/>
      <c r="AU945" s="2"/>
      <c r="AV945" s="2"/>
      <c r="AW945" s="2"/>
      <c r="AX945" s="2"/>
      <c r="BD945" s="93"/>
      <c r="BE945"/>
      <c r="BF945">
        <f t="shared" si="619"/>
        <v>0</v>
      </c>
    </row>
    <row r="946" spans="1:60" outlineLevel="1">
      <c r="A946" t="s">
        <v>3283</v>
      </c>
      <c r="C946" s="2"/>
      <c r="D946" s="2"/>
      <c r="E946" s="2"/>
      <c r="F946" s="2"/>
      <c r="G946" s="2"/>
      <c r="H946" s="2"/>
      <c r="I946" s="2"/>
      <c r="J946" s="2"/>
      <c r="K946" s="7"/>
      <c r="L946" s="2"/>
      <c r="M946" s="2"/>
      <c r="N946" s="2"/>
      <c r="R946" s="2"/>
      <c r="S946" s="2"/>
      <c r="T946" s="2"/>
      <c r="U946" s="2"/>
      <c r="V946" s="2"/>
      <c r="AH946" s="1"/>
      <c r="AI946" s="1"/>
      <c r="AK946" s="1"/>
      <c r="AL946" s="1"/>
      <c r="AM946" s="1"/>
      <c r="AN946" s="1"/>
      <c r="AO946" s="1"/>
      <c r="AP946" s="8"/>
      <c r="AQ946" s="8"/>
      <c r="AR946" s="8"/>
      <c r="AS946" s="8"/>
      <c r="AT946" s="2"/>
      <c r="AU946" s="2"/>
      <c r="AV946" s="2"/>
      <c r="AW946" s="2"/>
      <c r="AX946" s="2"/>
      <c r="BD946" s="93"/>
      <c r="BE946"/>
      <c r="BF946">
        <f t="shared" si="619"/>
        <v>0</v>
      </c>
    </row>
    <row r="947" spans="1:60" outlineLevel="1">
      <c r="A947" t="s">
        <v>3284</v>
      </c>
      <c r="C947" s="2"/>
      <c r="D947" s="2"/>
      <c r="E947" s="2"/>
      <c r="F947" s="2"/>
      <c r="G947" s="2"/>
      <c r="H947" s="2"/>
      <c r="I947" s="2"/>
      <c r="J947" s="2"/>
      <c r="K947" s="7"/>
      <c r="L947" s="2"/>
      <c r="M947" s="2"/>
      <c r="N947" s="2"/>
      <c r="R947" s="2"/>
      <c r="S947" s="2"/>
      <c r="T947" s="2"/>
      <c r="U947" s="2"/>
      <c r="V947" s="2"/>
      <c r="AH947" s="1"/>
      <c r="AI947" s="1"/>
      <c r="AK947" s="1"/>
      <c r="AL947" s="1"/>
      <c r="AM947" s="1"/>
      <c r="AN947" s="1"/>
      <c r="AO947" s="1"/>
      <c r="AP947" s="8"/>
      <c r="AQ947" s="8"/>
      <c r="AR947" s="8"/>
      <c r="AS947" s="8"/>
      <c r="AT947" s="2"/>
      <c r="AU947" s="2"/>
      <c r="AV947" s="2"/>
      <c r="AW947" s="2"/>
      <c r="AX947" s="2"/>
      <c r="BD947" s="93"/>
      <c r="BE947"/>
      <c r="BF947">
        <f t="shared" si="619"/>
        <v>0</v>
      </c>
    </row>
    <row r="948" spans="1:60" outlineLevel="1">
      <c r="A948" t="s">
        <v>2677</v>
      </c>
      <c r="C948" s="2"/>
      <c r="D948" s="2"/>
      <c r="E948" s="2"/>
      <c r="F948" s="2"/>
      <c r="G948" s="2"/>
      <c r="H948" s="2"/>
      <c r="I948" s="2"/>
      <c r="J948" s="2"/>
      <c r="K948" s="7"/>
      <c r="L948" s="2"/>
      <c r="M948" s="2"/>
      <c r="N948" s="2"/>
      <c r="R948" s="2"/>
      <c r="S948" s="2"/>
      <c r="T948" s="2"/>
      <c r="U948" s="2"/>
      <c r="V948" s="2"/>
      <c r="AH948" s="1"/>
      <c r="AI948" s="1"/>
      <c r="AK948" s="1"/>
      <c r="AL948" s="1"/>
      <c r="AM948" s="1"/>
      <c r="AN948" s="1"/>
      <c r="AO948" s="1"/>
      <c r="AP948" s="8"/>
      <c r="AQ948" s="8"/>
      <c r="AR948" s="8"/>
      <c r="AS948" s="8"/>
      <c r="AT948" s="2"/>
      <c r="AU948" s="2"/>
      <c r="AV948" s="2"/>
      <c r="AW948" s="2"/>
      <c r="AX948" s="2"/>
      <c r="BD948" s="93"/>
      <c r="BE948"/>
      <c r="BF948">
        <f t="shared" si="619"/>
        <v>0</v>
      </c>
    </row>
    <row r="949" spans="1:60" outlineLevel="1">
      <c r="A949" t="s">
        <v>3122</v>
      </c>
      <c r="C949" s="2"/>
      <c r="D949" s="2"/>
      <c r="E949" s="2"/>
      <c r="F949" s="2"/>
      <c r="G949" s="2"/>
      <c r="H949" s="2"/>
      <c r="I949" s="2"/>
      <c r="J949" s="2"/>
      <c r="K949" s="7"/>
      <c r="L949" s="2"/>
      <c r="M949" s="2"/>
      <c r="N949" s="2"/>
      <c r="R949" s="2"/>
      <c r="S949" s="2"/>
      <c r="T949" s="2"/>
      <c r="U949" s="2"/>
      <c r="V949" s="2"/>
      <c r="AH949" s="1"/>
      <c r="AI949" s="1"/>
      <c r="AK949" s="1"/>
      <c r="AL949" s="1"/>
      <c r="AM949" s="1"/>
      <c r="AN949" s="1"/>
      <c r="AO949" s="1"/>
      <c r="AP949" s="8"/>
      <c r="AQ949" s="8"/>
      <c r="AR949" s="8"/>
      <c r="AS949" s="8"/>
      <c r="AT949" s="2"/>
      <c r="AU949" s="2"/>
      <c r="AV949" s="2"/>
      <c r="AW949" s="2"/>
      <c r="AX949" s="2"/>
      <c r="BD949" s="93"/>
      <c r="BE949"/>
      <c r="BF949">
        <f t="shared" si="619"/>
        <v>0</v>
      </c>
    </row>
    <row r="950" spans="1:60" outlineLevel="1">
      <c r="A950" t="s">
        <v>3123</v>
      </c>
      <c r="C950" s="2"/>
      <c r="D950" s="2"/>
      <c r="E950" s="2"/>
      <c r="F950" s="2"/>
      <c r="G950" s="2"/>
      <c r="H950" s="2"/>
      <c r="I950" s="2"/>
      <c r="J950" s="2"/>
      <c r="K950" s="7"/>
      <c r="L950" s="2"/>
      <c r="M950" s="2"/>
      <c r="N950" s="2"/>
      <c r="R950" s="2"/>
      <c r="S950" s="2"/>
      <c r="T950" s="2"/>
      <c r="U950" s="2"/>
      <c r="V950" s="2"/>
      <c r="AH950" s="1"/>
      <c r="AI950" s="1"/>
      <c r="AK950" s="1"/>
      <c r="AL950" s="1"/>
      <c r="AM950" s="1"/>
      <c r="AN950" s="1"/>
      <c r="AO950" s="1"/>
      <c r="AP950" s="8"/>
      <c r="AQ950" s="8"/>
      <c r="AR950" s="8"/>
      <c r="AS950" s="8"/>
      <c r="AT950" s="2"/>
      <c r="AU950" s="2"/>
      <c r="AV950" s="2"/>
      <c r="AW950" s="2"/>
      <c r="AX950" s="2"/>
      <c r="BD950" s="93"/>
      <c r="BE950"/>
      <c r="BF950">
        <f t="shared" si="619"/>
        <v>0</v>
      </c>
    </row>
    <row r="951" spans="1:60" outlineLevel="1">
      <c r="A951" t="s">
        <v>3124</v>
      </c>
      <c r="C951" s="2"/>
      <c r="D951" s="2"/>
      <c r="E951" s="2"/>
      <c r="F951" s="2"/>
      <c r="G951" s="2"/>
      <c r="H951" s="2"/>
      <c r="I951" s="2"/>
      <c r="J951" s="2"/>
      <c r="K951" s="7"/>
      <c r="L951" s="2"/>
      <c r="M951" s="2"/>
      <c r="N951" s="2"/>
      <c r="R951" s="2"/>
      <c r="S951" s="2"/>
      <c r="T951" s="2"/>
      <c r="U951" s="2"/>
      <c r="V951" s="2"/>
      <c r="AH951" s="1"/>
      <c r="AI951" s="1"/>
      <c r="AK951" s="1"/>
      <c r="AL951" s="1"/>
      <c r="AM951" s="1"/>
      <c r="AN951" s="1"/>
      <c r="AO951" s="1"/>
      <c r="AP951" s="8"/>
      <c r="AQ951" s="8"/>
      <c r="AR951" s="8"/>
      <c r="AS951" s="8"/>
      <c r="AT951" s="2"/>
      <c r="AU951" s="2"/>
      <c r="AV951" s="2"/>
      <c r="AW951" s="2"/>
      <c r="AX951" s="2"/>
      <c r="BD951" s="93"/>
      <c r="BE951"/>
      <c r="BF951">
        <f t="shared" si="619"/>
        <v>0</v>
      </c>
    </row>
    <row r="952" spans="1:60" outlineLevel="1">
      <c r="A952" t="s">
        <v>2881</v>
      </c>
      <c r="C952" s="2"/>
      <c r="D952" s="2"/>
      <c r="E952" s="2"/>
      <c r="F952" s="2"/>
      <c r="G952" s="2"/>
      <c r="H952" s="2"/>
      <c r="I952" s="2"/>
      <c r="J952" s="2"/>
      <c r="K952" s="7"/>
      <c r="L952" s="2"/>
      <c r="M952" s="2"/>
      <c r="N952" s="2"/>
      <c r="R952" s="2"/>
      <c r="S952" s="2"/>
      <c r="T952" s="2"/>
      <c r="U952" s="2"/>
      <c r="V952" s="2"/>
      <c r="AH952" s="1"/>
      <c r="AI952" s="1"/>
      <c r="AK952" s="1"/>
      <c r="AL952" s="1"/>
      <c r="AM952" s="1"/>
      <c r="AN952" s="1"/>
      <c r="AO952" s="1"/>
      <c r="AP952" s="8"/>
      <c r="AQ952" s="8"/>
      <c r="AR952" s="8"/>
      <c r="AS952" s="8"/>
      <c r="AT952" s="2"/>
      <c r="AU952" s="2"/>
      <c r="AV952" s="2"/>
      <c r="AW952" s="2"/>
      <c r="AX952" s="2"/>
      <c r="BD952" s="93"/>
      <c r="BE952"/>
      <c r="BF952">
        <f t="shared" si="619"/>
        <v>0</v>
      </c>
    </row>
    <row r="953" spans="1:60">
      <c r="C953" s="2"/>
      <c r="D953" s="2"/>
      <c r="E953" s="2"/>
      <c r="F953" s="2"/>
      <c r="G953" s="2"/>
      <c r="H953" s="2"/>
      <c r="I953" s="2"/>
      <c r="J953" s="2"/>
      <c r="K953" s="7"/>
      <c r="L953" s="2"/>
      <c r="M953" s="2"/>
      <c r="N953" s="2"/>
      <c r="R953" s="2"/>
      <c r="S953" s="2"/>
      <c r="T953" s="2"/>
      <c r="U953" s="2"/>
      <c r="V953" s="2"/>
      <c r="AH953" s="1"/>
      <c r="AI953" s="1"/>
      <c r="AK953" s="1"/>
      <c r="AL953" s="1"/>
      <c r="AM953" s="1"/>
      <c r="AN953" s="1"/>
      <c r="AO953" s="1"/>
      <c r="AP953" s="8"/>
      <c r="AQ953" s="8"/>
      <c r="AR953" s="8"/>
      <c r="AS953" s="8"/>
      <c r="AT953" s="2"/>
      <c r="AU953" s="2"/>
      <c r="AV953" s="2"/>
      <c r="AW953" s="2"/>
      <c r="AX953" s="2"/>
      <c r="BD953" s="93"/>
      <c r="BE953"/>
    </row>
    <row r="954" spans="1:60">
      <c r="A954" t="s">
        <v>645</v>
      </c>
      <c r="B954" t="s">
        <v>195</v>
      </c>
      <c r="C954" s="1">
        <f t="shared" ref="C954:C1011" si="641">SUM(W954:AN954)</f>
        <v>0</v>
      </c>
      <c r="D954" s="1"/>
      <c r="E954" s="1"/>
      <c r="F954" s="1"/>
      <c r="G954" s="1"/>
      <c r="H954" s="1"/>
      <c r="I954" s="1"/>
      <c r="J954" s="1"/>
      <c r="K954" s="7" t="e">
        <f>RANK(W954,(W954:Y954,Z954:AN954))</f>
        <v>#N/A</v>
      </c>
      <c r="L954" s="7" t="e">
        <f>RANK(X954,(W954:Y954,Z954:AN954))</f>
        <v>#N/A</v>
      </c>
      <c r="M954" s="7">
        <f>IF(Y954&gt;0,RANK(Y954,(W954:Y954,Z954:AN954)),0)</f>
        <v>0</v>
      </c>
      <c r="N954" s="7"/>
      <c r="O954" s="1" t="e">
        <f t="shared" ref="O954:O985" si="642">MAX(W954:AD954)-LARGE(W954:AD954,2)</f>
        <v>#NUM!</v>
      </c>
      <c r="P954" s="2" t="e">
        <f>O954/C954</f>
        <v>#NUM!</v>
      </c>
      <c r="Q954" s="2"/>
      <c r="R954" s="2" t="str">
        <f t="shared" ref="R954:U957" si="643">IF($C954=0,"-",W954/$C954)</f>
        <v>-</v>
      </c>
      <c r="S954" s="2" t="str">
        <f t="shared" si="643"/>
        <v>-</v>
      </c>
      <c r="T954" s="2" t="str">
        <f t="shared" si="643"/>
        <v>-</v>
      </c>
      <c r="U954" s="2" t="str">
        <f t="shared" si="643"/>
        <v>-</v>
      </c>
      <c r="V954" s="2" t="str">
        <f>IF(C954=0,"-",(1-R954-S954-T954-U954))</f>
        <v>-</v>
      </c>
      <c r="AH954" s="1"/>
      <c r="AI954" s="1"/>
      <c r="AK954" s="1"/>
      <c r="AL954" s="1"/>
      <c r="AM954" s="1"/>
      <c r="AN954" s="1"/>
      <c r="AO954" s="1"/>
      <c r="AP954" s="8"/>
      <c r="AQ954" s="8"/>
      <c r="AR954" s="8"/>
      <c r="AS954" s="8"/>
      <c r="AT954" s="2"/>
      <c r="AU954" s="2"/>
      <c r="AV954" s="2"/>
      <c r="AW954" s="2"/>
      <c r="AX954" s="2"/>
      <c r="AY954" t="str">
        <f>A954&amp;" "&amp;"CD"&amp;BA954</f>
        <v>Adams CD17</v>
      </c>
      <c r="BA954">
        <v>17</v>
      </c>
      <c r="BC954" s="91">
        <v>17</v>
      </c>
      <c r="BD954" s="93"/>
      <c r="BE954">
        <v>17001</v>
      </c>
      <c r="BF954">
        <f t="shared" si="619"/>
        <v>1700117</v>
      </c>
      <c r="BH954" t="s">
        <v>3387</v>
      </c>
    </row>
    <row r="955" spans="1:60">
      <c r="A955" t="s">
        <v>645</v>
      </c>
      <c r="B955" t="s">
        <v>195</v>
      </c>
      <c r="C955" s="1">
        <f t="shared" si="641"/>
        <v>0</v>
      </c>
      <c r="D955" s="1"/>
      <c r="E955" s="1"/>
      <c r="F955" s="1"/>
      <c r="G955" s="1"/>
      <c r="H955" s="1"/>
      <c r="I955" s="1"/>
      <c r="J955" s="1"/>
      <c r="K955" s="7" t="e">
        <f>RANK(W955,(W955:Y955,Z955:AN955))</f>
        <v>#N/A</v>
      </c>
      <c r="L955" s="7" t="e">
        <f>RANK(X955,(W955:Y955,Z955:AN955))</f>
        <v>#N/A</v>
      </c>
      <c r="M955" s="7">
        <f>IF(Y955&gt;0,RANK(Y955,(W955:Y955,Z955:AN955)),0)</f>
        <v>0</v>
      </c>
      <c r="N955" s="7"/>
      <c r="O955" s="1" t="e">
        <f t="shared" si="642"/>
        <v>#NUM!</v>
      </c>
      <c r="P955" s="2" t="e">
        <f>O955/C955</f>
        <v>#NUM!</v>
      </c>
      <c r="Q955" s="2"/>
      <c r="R955" s="2" t="str">
        <f t="shared" si="643"/>
        <v>-</v>
      </c>
      <c r="S955" s="2" t="str">
        <f t="shared" si="643"/>
        <v>-</v>
      </c>
      <c r="T955" s="2" t="str">
        <f t="shared" si="643"/>
        <v>-</v>
      </c>
      <c r="U955" s="2" t="str">
        <f t="shared" si="643"/>
        <v>-</v>
      </c>
      <c r="V955" s="2" t="str">
        <f>IF(C955=0,"-",(1-R955-S955-T955-U955))</f>
        <v>-</v>
      </c>
      <c r="AH955" s="1"/>
      <c r="AI955" s="1"/>
      <c r="AK955" s="1"/>
      <c r="AL955" s="1"/>
      <c r="AM955" s="1"/>
      <c r="AN955" s="1"/>
      <c r="AO955" s="1"/>
      <c r="AP955" s="8"/>
      <c r="AQ955" s="8"/>
      <c r="AR955" s="8"/>
      <c r="AS955" s="8"/>
      <c r="AT955" s="2"/>
      <c r="AU955" s="2"/>
      <c r="AV955" s="2"/>
      <c r="AW955" s="2"/>
      <c r="AX955" s="2"/>
      <c r="AY955" t="str">
        <f>A955&amp;" "&amp;"CD"&amp;BA955</f>
        <v>Adams CD18</v>
      </c>
      <c r="BA955">
        <v>18</v>
      </c>
      <c r="BC955" s="91">
        <v>17</v>
      </c>
      <c r="BD955" s="93"/>
      <c r="BE955">
        <v>17001</v>
      </c>
      <c r="BF955">
        <f t="shared" si="619"/>
        <v>1700118</v>
      </c>
      <c r="BH955" t="s">
        <v>3387</v>
      </c>
    </row>
    <row r="956" spans="1:60">
      <c r="A956" t="s">
        <v>1229</v>
      </c>
      <c r="B956" t="s">
        <v>195</v>
      </c>
      <c r="C956" s="1">
        <f t="shared" si="641"/>
        <v>0</v>
      </c>
      <c r="D956" s="1"/>
      <c r="E956" s="1"/>
      <c r="F956" s="1"/>
      <c r="G956" s="1"/>
      <c r="H956" s="1"/>
      <c r="I956" s="1"/>
      <c r="J956" s="1"/>
      <c r="K956" s="7" t="e">
        <f>RANK(W956,(W956:Y956,Z956:AN956))</f>
        <v>#N/A</v>
      </c>
      <c r="L956" s="7" t="e">
        <f>RANK(X956,(W956:Y956,Z956:AN956))</f>
        <v>#N/A</v>
      </c>
      <c r="M956" s="7">
        <f>IF(Y956&gt;0,RANK(Y956,(W956:Y956,Z956:AN956)),0)</f>
        <v>0</v>
      </c>
      <c r="N956" s="7"/>
      <c r="O956" s="1" t="e">
        <f t="shared" si="642"/>
        <v>#NUM!</v>
      </c>
      <c r="P956" s="2" t="e">
        <f>O956/C956</f>
        <v>#NUM!</v>
      </c>
      <c r="Q956" s="2"/>
      <c r="R956" s="2" t="str">
        <f t="shared" si="643"/>
        <v>-</v>
      </c>
      <c r="S956" s="2" t="str">
        <f t="shared" si="643"/>
        <v>-</v>
      </c>
      <c r="T956" s="2" t="str">
        <f t="shared" si="643"/>
        <v>-</v>
      </c>
      <c r="U956" s="2" t="str">
        <f t="shared" si="643"/>
        <v>-</v>
      </c>
      <c r="V956" s="2" t="str">
        <f>IF(C956=0,"-",(1-R956-S956-T956-U956))</f>
        <v>-</v>
      </c>
      <c r="AH956" s="1"/>
      <c r="AI956" s="1"/>
      <c r="AK956" s="1"/>
      <c r="AL956" s="1"/>
      <c r="AM956" s="1"/>
      <c r="AN956" s="1"/>
      <c r="AO956" s="1"/>
      <c r="AP956" s="8"/>
      <c r="AQ956" s="8"/>
      <c r="AR956" s="8"/>
      <c r="AS956" s="8"/>
      <c r="AT956" s="2"/>
      <c r="AU956" s="2"/>
      <c r="AV956" s="2"/>
      <c r="AW956" s="2"/>
      <c r="AX956" s="2"/>
      <c r="AY956" t="str">
        <f>A956&amp;" "&amp;"CD"&amp;BA956</f>
        <v>Bureau CD11</v>
      </c>
      <c r="BA956">
        <v>11</v>
      </c>
      <c r="BC956" s="91">
        <v>17</v>
      </c>
      <c r="BD956" s="93"/>
      <c r="BE956">
        <v>17011</v>
      </c>
      <c r="BF956">
        <f t="shared" si="619"/>
        <v>1701111</v>
      </c>
      <c r="BH956" t="s">
        <v>3387</v>
      </c>
    </row>
    <row r="957" spans="1:60">
      <c r="A957" t="s">
        <v>1229</v>
      </c>
      <c r="B957" t="s">
        <v>195</v>
      </c>
      <c r="C957" s="1">
        <f t="shared" si="641"/>
        <v>0</v>
      </c>
      <c r="D957" s="1"/>
      <c r="E957" s="1"/>
      <c r="F957" s="1"/>
      <c r="G957" s="1"/>
      <c r="H957" s="1"/>
      <c r="I957" s="1"/>
      <c r="J957" s="1"/>
      <c r="K957" s="7" t="e">
        <f>RANK(W957,(W957:Y957,Z957:AN957))</f>
        <v>#N/A</v>
      </c>
      <c r="L957" s="7" t="e">
        <f>RANK(X957,(W957:Y957,Z957:AN957))</f>
        <v>#N/A</v>
      </c>
      <c r="M957" s="7">
        <f>IF(Y957&gt;0,RANK(Y957,(W957:Y957,Z957:AN957)),0)</f>
        <v>0</v>
      </c>
      <c r="N957" s="7"/>
      <c r="O957" s="1" t="e">
        <f t="shared" si="642"/>
        <v>#NUM!</v>
      </c>
      <c r="P957" s="2" t="e">
        <f>O957/C957</f>
        <v>#NUM!</v>
      </c>
      <c r="Q957" s="2"/>
      <c r="R957" s="2" t="str">
        <f t="shared" si="643"/>
        <v>-</v>
      </c>
      <c r="S957" s="2" t="str">
        <f t="shared" si="643"/>
        <v>-</v>
      </c>
      <c r="T957" s="2" t="str">
        <f t="shared" si="643"/>
        <v>-</v>
      </c>
      <c r="U957" s="2" t="str">
        <f t="shared" si="643"/>
        <v>-</v>
      </c>
      <c r="V957" s="2" t="str">
        <f>IF(C957=0,"-",(1-R957-S957-T957-U957))</f>
        <v>-</v>
      </c>
      <c r="AH957" s="1"/>
      <c r="AI957" s="1"/>
      <c r="AK957" s="1"/>
      <c r="AL957" s="1"/>
      <c r="AM957" s="1"/>
      <c r="AN957" s="1"/>
      <c r="AO957" s="1"/>
      <c r="AP957" s="8"/>
      <c r="AQ957" s="8"/>
      <c r="AR957" s="8"/>
      <c r="AS957" s="8"/>
      <c r="AT957" s="2"/>
      <c r="AU957" s="2"/>
      <c r="AV957" s="2"/>
      <c r="AW957" s="2"/>
      <c r="AX957" s="2"/>
      <c r="AY957" t="str">
        <f>A957&amp;" "&amp;"CD"&amp;BA957</f>
        <v>Bureau CD14</v>
      </c>
      <c r="BA957">
        <v>14</v>
      </c>
      <c r="BC957" s="91">
        <v>17</v>
      </c>
      <c r="BD957" s="93"/>
      <c r="BE957">
        <v>17011</v>
      </c>
      <c r="BF957">
        <f t="shared" si="619"/>
        <v>1701114</v>
      </c>
      <c r="BH957" t="s">
        <v>3387</v>
      </c>
    </row>
    <row r="958" spans="1:60">
      <c r="A958" t="s">
        <v>1229</v>
      </c>
      <c r="B958" t="s">
        <v>195</v>
      </c>
      <c r="C958" s="1">
        <f t="shared" si="641"/>
        <v>0</v>
      </c>
      <c r="D958" s="1"/>
      <c r="E958" s="1"/>
      <c r="F958" s="1"/>
      <c r="G958" s="1"/>
      <c r="H958" s="1"/>
      <c r="I958" s="1"/>
      <c r="J958" s="1"/>
      <c r="K958" s="7" t="e">
        <f>RANK(W958,(W958:Y958,Z958:AN958))</f>
        <v>#N/A</v>
      </c>
      <c r="L958" s="7" t="e">
        <f>RANK(X958,(W958:Y958,Z958:AN958))</f>
        <v>#N/A</v>
      </c>
      <c r="M958" s="7">
        <f>IF(Y958&gt;0,RANK(Y958,(W958:Y958,Z958:AN958)),0)</f>
        <v>0</v>
      </c>
      <c r="N958" s="7"/>
      <c r="O958" s="1" t="e">
        <f t="shared" si="642"/>
        <v>#NUM!</v>
      </c>
      <c r="P958" s="2" t="e">
        <f t="shared" ref="P958:P963" si="644">O958/C958</f>
        <v>#NUM!</v>
      </c>
      <c r="Q958" s="2"/>
      <c r="R958" s="2" t="str">
        <f t="shared" ref="R958:R963" si="645">IF($C958=0,"-",W958/$C958)</f>
        <v>-</v>
      </c>
      <c r="S958" s="2" t="str">
        <f t="shared" ref="S958:S963" si="646">IF($C958=0,"-",X958/$C958)</f>
        <v>-</v>
      </c>
      <c r="T958" s="2" t="str">
        <f t="shared" ref="T958:T963" si="647">IF($C958=0,"-",Y958/$C958)</f>
        <v>-</v>
      </c>
      <c r="U958" s="2" t="str">
        <f t="shared" ref="U958:U963" si="648">IF($C958=0,"-",Z958/$C958)</f>
        <v>-</v>
      </c>
      <c r="V958" s="2" t="str">
        <f t="shared" ref="V958:V963" si="649">IF(C958=0,"-",(1-R958-S958-T958-U958))</f>
        <v>-</v>
      </c>
      <c r="AH958" s="1"/>
      <c r="AI958" s="1"/>
      <c r="AK958" s="1"/>
      <c r="AL958" s="1"/>
      <c r="AM958" s="1"/>
      <c r="AN958" s="1"/>
      <c r="AO958" s="1"/>
      <c r="AP958" s="8"/>
      <c r="AQ958" s="8"/>
      <c r="AR958" s="8"/>
      <c r="AS958" s="8"/>
      <c r="AT958" s="2"/>
      <c r="AU958" s="2"/>
      <c r="AV958" s="2"/>
      <c r="AW958" s="2"/>
      <c r="AX958" s="2"/>
      <c r="AY958" t="s">
        <v>2644</v>
      </c>
      <c r="BA958">
        <v>18</v>
      </c>
      <c r="BC958" s="91">
        <v>17</v>
      </c>
      <c r="BD958" s="93"/>
      <c r="BE958">
        <v>17011</v>
      </c>
      <c r="BF958">
        <f t="shared" si="619"/>
        <v>1701118</v>
      </c>
      <c r="BH958" t="s">
        <v>3387</v>
      </c>
    </row>
    <row r="959" spans="1:60">
      <c r="A959" t="s">
        <v>2020</v>
      </c>
      <c r="B959" t="s">
        <v>195</v>
      </c>
      <c r="C959" s="1">
        <f t="shared" si="641"/>
        <v>0</v>
      </c>
      <c r="D959" s="1"/>
      <c r="E959" s="1"/>
      <c r="F959" s="1"/>
      <c r="G959" s="1"/>
      <c r="H959" s="1"/>
      <c r="I959" s="1"/>
      <c r="J959" s="1"/>
      <c r="K959" s="7" t="e">
        <f>RANK(W959,(W959:Y959,Z959:AN959))</f>
        <v>#N/A</v>
      </c>
      <c r="L959" s="7" t="e">
        <f>RANK(X959,(W959:Y959,Z959:AN959))</f>
        <v>#N/A</v>
      </c>
      <c r="M959" s="7">
        <f>IF(Y959&gt;0,RANK(Y959,(W959:Y959,Z959:AN959)),0)</f>
        <v>0</v>
      </c>
      <c r="N959" s="7"/>
      <c r="O959" s="1" t="e">
        <f t="shared" si="642"/>
        <v>#NUM!</v>
      </c>
      <c r="P959" s="2" t="e">
        <f t="shared" si="644"/>
        <v>#NUM!</v>
      </c>
      <c r="Q959" s="2"/>
      <c r="R959" s="2" t="str">
        <f t="shared" si="645"/>
        <v>-</v>
      </c>
      <c r="S959" s="2" t="str">
        <f t="shared" si="646"/>
        <v>-</v>
      </c>
      <c r="T959" s="2" t="str">
        <f t="shared" si="647"/>
        <v>-</v>
      </c>
      <c r="U959" s="2" t="str">
        <f t="shared" si="648"/>
        <v>-</v>
      </c>
      <c r="V959" s="2" t="str">
        <f t="shared" si="649"/>
        <v>-</v>
      </c>
      <c r="AH959" s="1"/>
      <c r="AI959" s="1"/>
      <c r="AK959" s="1"/>
      <c r="AL959" s="1"/>
      <c r="AM959" s="1"/>
      <c r="AN959" s="1"/>
      <c r="AO959" s="1"/>
      <c r="AP959" s="8"/>
      <c r="AQ959" s="8"/>
      <c r="AR959" s="8"/>
      <c r="AS959" s="8"/>
      <c r="AT959" s="2"/>
      <c r="AU959" s="2"/>
      <c r="AV959" s="2"/>
      <c r="AW959" s="2"/>
      <c r="AX959" s="2"/>
      <c r="AY959" t="s">
        <v>3380</v>
      </c>
      <c r="BA959">
        <v>17</v>
      </c>
      <c r="BC959" s="91">
        <v>17</v>
      </c>
      <c r="BD959" s="93"/>
      <c r="BE959">
        <v>17021</v>
      </c>
      <c r="BF959">
        <f t="shared" si="619"/>
        <v>1702117</v>
      </c>
      <c r="BH959" t="s">
        <v>3387</v>
      </c>
    </row>
    <row r="960" spans="1:60">
      <c r="A960" t="s">
        <v>2020</v>
      </c>
      <c r="B960" t="s">
        <v>195</v>
      </c>
      <c r="C960" s="1">
        <f t="shared" si="641"/>
        <v>0</v>
      </c>
      <c r="D960" s="1"/>
      <c r="E960" s="1"/>
      <c r="F960" s="1"/>
      <c r="G960" s="1"/>
      <c r="H960" s="1"/>
      <c r="I960" s="1"/>
      <c r="J960" s="1"/>
      <c r="K960" s="7" t="e">
        <f>RANK(W960,(W960:Y960,Z960:AN960))</f>
        <v>#N/A</v>
      </c>
      <c r="L960" s="7" t="e">
        <f>RANK(X960,(W960:Y960,Z960:AN960))</f>
        <v>#N/A</v>
      </c>
      <c r="M960" s="7">
        <f>IF(Y960&gt;0,RANK(Y960,(W960:Y960,Z960:AN960)),0)</f>
        <v>0</v>
      </c>
      <c r="N960" s="7"/>
      <c r="O960" s="1" t="e">
        <f t="shared" si="642"/>
        <v>#NUM!</v>
      </c>
      <c r="P960" s="2" t="e">
        <f t="shared" si="644"/>
        <v>#NUM!</v>
      </c>
      <c r="Q960" s="2"/>
      <c r="R960" s="2" t="str">
        <f t="shared" si="645"/>
        <v>-</v>
      </c>
      <c r="S960" s="2" t="str">
        <f t="shared" si="646"/>
        <v>-</v>
      </c>
      <c r="T960" s="2" t="str">
        <f t="shared" si="647"/>
        <v>-</v>
      </c>
      <c r="U960" s="2" t="str">
        <f t="shared" si="648"/>
        <v>-</v>
      </c>
      <c r="V960" s="2" t="str">
        <f t="shared" si="649"/>
        <v>-</v>
      </c>
      <c r="AH960" s="1"/>
      <c r="AI960" s="1"/>
      <c r="AK960" s="1"/>
      <c r="AL960" s="1"/>
      <c r="AM960" s="1"/>
      <c r="AN960" s="1"/>
      <c r="AO960" s="1"/>
      <c r="AP960" s="8"/>
      <c r="AQ960" s="8"/>
      <c r="AR960" s="8"/>
      <c r="AS960" s="8"/>
      <c r="AT960" s="2"/>
      <c r="AU960" s="2"/>
      <c r="AV960" s="2"/>
      <c r="AW960" s="2"/>
      <c r="AX960" s="2"/>
      <c r="AY960" t="s">
        <v>3381</v>
      </c>
      <c r="BA960">
        <v>19</v>
      </c>
      <c r="BC960" s="91">
        <v>17</v>
      </c>
      <c r="BD960" s="93"/>
      <c r="BE960">
        <v>17021</v>
      </c>
      <c r="BF960">
        <f t="shared" si="619"/>
        <v>1702119</v>
      </c>
      <c r="BH960" t="s">
        <v>3387</v>
      </c>
    </row>
    <row r="961" spans="1:60">
      <c r="A961" t="s">
        <v>2936</v>
      </c>
      <c r="B961" t="s">
        <v>195</v>
      </c>
      <c r="C961" s="1">
        <f t="shared" si="641"/>
        <v>0</v>
      </c>
      <c r="D961" s="1"/>
      <c r="E961" s="1"/>
      <c r="F961" s="1"/>
      <c r="G961" s="1"/>
      <c r="H961" s="1"/>
      <c r="I961" s="1"/>
      <c r="J961" s="1"/>
      <c r="K961" s="7" t="e">
        <f>RANK(W961,(W961:Y961,Z961:AN961))</f>
        <v>#N/A</v>
      </c>
      <c r="L961" s="7" t="e">
        <f>RANK(X961,(W961:Y961,Z961:AN961))</f>
        <v>#N/A</v>
      </c>
      <c r="M961" s="7">
        <f>IF(Y961&gt;0,RANK(Y961,(W961:Y961,Z961:AN961)),0)</f>
        <v>0</v>
      </c>
      <c r="N961" s="7"/>
      <c r="O961" s="1" t="e">
        <f t="shared" si="642"/>
        <v>#NUM!</v>
      </c>
      <c r="P961" s="2" t="e">
        <f t="shared" si="644"/>
        <v>#NUM!</v>
      </c>
      <c r="Q961" s="2"/>
      <c r="R961" s="2" t="str">
        <f t="shared" si="645"/>
        <v>-</v>
      </c>
      <c r="S961" s="2" t="str">
        <f t="shared" si="646"/>
        <v>-</v>
      </c>
      <c r="T961" s="2" t="str">
        <f t="shared" si="647"/>
        <v>-</v>
      </c>
      <c r="U961" s="2" t="str">
        <f t="shared" si="648"/>
        <v>-</v>
      </c>
      <c r="V961" s="2" t="str">
        <f t="shared" si="649"/>
        <v>-</v>
      </c>
      <c r="AH961" s="1"/>
      <c r="AI961" s="1"/>
      <c r="AK961" s="1"/>
      <c r="AL961" s="1"/>
      <c r="AM961" s="1"/>
      <c r="AN961" s="1"/>
      <c r="AO961" s="1"/>
      <c r="AP961" s="8"/>
      <c r="AQ961" s="8"/>
      <c r="AR961" s="8"/>
      <c r="AS961" s="8"/>
      <c r="AT961" s="2"/>
      <c r="AU961" s="2"/>
      <c r="AV961" s="2"/>
      <c r="AW961" s="2"/>
      <c r="AX961" s="2"/>
      <c r="AY961" t="s">
        <v>3382</v>
      </c>
      <c r="BA961">
        <v>1</v>
      </c>
      <c r="BC961" s="91">
        <v>17</v>
      </c>
      <c r="BD961" s="93"/>
      <c r="BE961">
        <v>17031</v>
      </c>
      <c r="BF961">
        <f t="shared" si="619"/>
        <v>1703101</v>
      </c>
      <c r="BH961" t="s">
        <v>3387</v>
      </c>
    </row>
    <row r="962" spans="1:60">
      <c r="A962" t="s">
        <v>2936</v>
      </c>
      <c r="B962" t="s">
        <v>195</v>
      </c>
      <c r="C962" s="1">
        <f t="shared" si="641"/>
        <v>0</v>
      </c>
      <c r="D962" s="1"/>
      <c r="E962" s="1"/>
      <c r="F962" s="1"/>
      <c r="G962" s="1"/>
      <c r="H962" s="1"/>
      <c r="I962" s="1"/>
      <c r="J962" s="1"/>
      <c r="K962" s="7" t="e">
        <f>RANK(W962,(W962:Y962,Z962:AN962))</f>
        <v>#N/A</v>
      </c>
      <c r="L962" s="7" t="e">
        <f>RANK(X962,(W962:Y962,Z962:AN962))</f>
        <v>#N/A</v>
      </c>
      <c r="M962" s="7">
        <f>IF(Y962&gt;0,RANK(Y962,(W962:Y962,Z962:AN962)),0)</f>
        <v>0</v>
      </c>
      <c r="N962" s="7"/>
      <c r="O962" s="1" t="e">
        <f t="shared" si="642"/>
        <v>#NUM!</v>
      </c>
      <c r="P962" s="2" t="e">
        <f t="shared" si="644"/>
        <v>#NUM!</v>
      </c>
      <c r="Q962" s="2"/>
      <c r="R962" s="2" t="str">
        <f t="shared" si="645"/>
        <v>-</v>
      </c>
      <c r="S962" s="2" t="str">
        <f t="shared" si="646"/>
        <v>-</v>
      </c>
      <c r="T962" s="2" t="str">
        <f t="shared" si="647"/>
        <v>-</v>
      </c>
      <c r="U962" s="2" t="str">
        <f t="shared" si="648"/>
        <v>-</v>
      </c>
      <c r="V962" s="2" t="str">
        <f t="shared" si="649"/>
        <v>-</v>
      </c>
      <c r="AH962" s="1"/>
      <c r="AI962" s="1"/>
      <c r="AK962" s="1"/>
      <c r="AL962" s="1"/>
      <c r="AM962" s="1"/>
      <c r="AN962" s="1"/>
      <c r="AO962" s="1"/>
      <c r="AP962" s="8"/>
      <c r="AQ962" s="8"/>
      <c r="AR962" s="8"/>
      <c r="AS962" s="8"/>
      <c r="AT962" s="2"/>
      <c r="AU962" s="2"/>
      <c r="AV962" s="2"/>
      <c r="AW962" s="2"/>
      <c r="AX962" s="2"/>
      <c r="AY962" t="s">
        <v>3018</v>
      </c>
      <c r="BA962">
        <v>2</v>
      </c>
      <c r="BC962" s="91">
        <v>17</v>
      </c>
      <c r="BD962" s="93"/>
      <c r="BE962">
        <v>17031</v>
      </c>
      <c r="BF962">
        <f t="shared" ref="BF962:BF1025" si="650">BE962*100+BA962</f>
        <v>1703102</v>
      </c>
      <c r="BH962" t="s">
        <v>3387</v>
      </c>
    </row>
    <row r="963" spans="1:60">
      <c r="A963" t="s">
        <v>2936</v>
      </c>
      <c r="B963" t="s">
        <v>195</v>
      </c>
      <c r="C963" s="1">
        <f t="shared" si="641"/>
        <v>0</v>
      </c>
      <c r="D963" s="1"/>
      <c r="E963" s="1"/>
      <c r="F963" s="1"/>
      <c r="G963" s="1"/>
      <c r="H963" s="1"/>
      <c r="I963" s="1"/>
      <c r="J963" s="1"/>
      <c r="K963" s="7" t="e">
        <f>RANK(W963,(W963:Y963,Z963:AN963))</f>
        <v>#N/A</v>
      </c>
      <c r="L963" s="7" t="e">
        <f>RANK(X963,(W963:Y963,Z963:AN963))</f>
        <v>#N/A</v>
      </c>
      <c r="M963" s="7">
        <f>IF(Y963&gt;0,RANK(Y963,(W963:Y963,Z963:AN963)),0)</f>
        <v>0</v>
      </c>
      <c r="N963" s="7"/>
      <c r="O963" s="1" t="e">
        <f t="shared" si="642"/>
        <v>#NUM!</v>
      </c>
      <c r="P963" s="2" t="e">
        <f t="shared" si="644"/>
        <v>#NUM!</v>
      </c>
      <c r="Q963" s="2"/>
      <c r="R963" s="2" t="str">
        <f t="shared" si="645"/>
        <v>-</v>
      </c>
      <c r="S963" s="2" t="str">
        <f t="shared" si="646"/>
        <v>-</v>
      </c>
      <c r="T963" s="2" t="str">
        <f t="shared" si="647"/>
        <v>-</v>
      </c>
      <c r="U963" s="2" t="str">
        <f t="shared" si="648"/>
        <v>-</v>
      </c>
      <c r="V963" s="2" t="str">
        <f t="shared" si="649"/>
        <v>-</v>
      </c>
      <c r="AH963" s="1"/>
      <c r="AI963" s="1"/>
      <c r="AK963" s="1"/>
      <c r="AL963" s="1"/>
      <c r="AM963" s="1"/>
      <c r="AN963" s="1"/>
      <c r="AO963" s="1"/>
      <c r="AP963" s="8"/>
      <c r="AQ963" s="8"/>
      <c r="AR963" s="8"/>
      <c r="AS963" s="8"/>
      <c r="AT963" s="2"/>
      <c r="AU963" s="2"/>
      <c r="AV963" s="2"/>
      <c r="AW963" s="2"/>
      <c r="AX963" s="2"/>
      <c r="AY963" t="s">
        <v>2786</v>
      </c>
      <c r="BA963">
        <v>3</v>
      </c>
      <c r="BC963" s="91">
        <v>17</v>
      </c>
      <c r="BD963" s="93"/>
      <c r="BE963">
        <v>17031</v>
      </c>
      <c r="BF963">
        <f t="shared" si="650"/>
        <v>1703103</v>
      </c>
      <c r="BH963" t="s">
        <v>3387</v>
      </c>
    </row>
    <row r="964" spans="1:60">
      <c r="A964" t="s">
        <v>2936</v>
      </c>
      <c r="B964" t="s">
        <v>195</v>
      </c>
      <c r="C964" s="1">
        <f t="shared" si="641"/>
        <v>0</v>
      </c>
      <c r="D964" s="1"/>
      <c r="E964" s="1"/>
      <c r="F964" s="1"/>
      <c r="G964" s="1"/>
      <c r="H964" s="1"/>
      <c r="I964" s="1"/>
      <c r="J964" s="1"/>
      <c r="K964" s="7" t="e">
        <f>RANK(W964,(W964:Y964,Z964:AN964))</f>
        <v>#N/A</v>
      </c>
      <c r="L964" s="7" t="e">
        <f>RANK(X964,(W964:Y964,Z964:AN964))</f>
        <v>#N/A</v>
      </c>
      <c r="M964" s="7">
        <f>IF(Y964&gt;0,RANK(Y964,(W964:Y964,Z964:AN964)),0)</f>
        <v>0</v>
      </c>
      <c r="N964" s="7"/>
      <c r="O964" s="1" t="e">
        <f t="shared" si="642"/>
        <v>#NUM!</v>
      </c>
      <c r="P964" s="2" t="e">
        <f t="shared" ref="P964:P1027" si="651">O964/C964</f>
        <v>#NUM!</v>
      </c>
      <c r="Q964" s="2"/>
      <c r="R964" s="2" t="str">
        <f t="shared" ref="R964:R1027" si="652">IF($C964=0,"-",W964/$C964)</f>
        <v>-</v>
      </c>
      <c r="S964" s="2" t="str">
        <f t="shared" ref="S964:S1027" si="653">IF($C964=0,"-",X964/$C964)</f>
        <v>-</v>
      </c>
      <c r="T964" s="2" t="str">
        <f t="shared" ref="T964:T1027" si="654">IF($C964=0,"-",Y964/$C964)</f>
        <v>-</v>
      </c>
      <c r="U964" s="2" t="str">
        <f t="shared" ref="U964:U1027" si="655">IF($C964=0,"-",Z964/$C964)</f>
        <v>-</v>
      </c>
      <c r="V964" s="2" t="str">
        <f t="shared" ref="V964:V1027" si="656">IF(C964=0,"-",(1-R964-S964-T964-U964))</f>
        <v>-</v>
      </c>
      <c r="AH964" s="1"/>
      <c r="AI964" s="1"/>
      <c r="AK964" s="1"/>
      <c r="AL964" s="1"/>
      <c r="AM964" s="1"/>
      <c r="AN964" s="1"/>
      <c r="AO964" s="1"/>
      <c r="AP964" s="8"/>
      <c r="AQ964" s="8"/>
      <c r="AR964" s="8"/>
      <c r="AS964" s="8"/>
      <c r="AT964" s="2"/>
      <c r="AU964" s="2"/>
      <c r="AV964" s="2"/>
      <c r="AW964" s="2"/>
      <c r="AX964" s="2"/>
      <c r="AY964" t="str">
        <f t="shared" ref="AY964:AY995" si="657">A964&amp;" "&amp;"CD"&amp;BA964</f>
        <v>Cook CD4</v>
      </c>
      <c r="BA964">
        <v>4</v>
      </c>
      <c r="BC964" s="91">
        <v>17</v>
      </c>
      <c r="BD964" s="93"/>
      <c r="BE964">
        <v>17031</v>
      </c>
      <c r="BF964">
        <f t="shared" si="650"/>
        <v>1703104</v>
      </c>
      <c r="BH964" t="s">
        <v>3387</v>
      </c>
    </row>
    <row r="965" spans="1:60">
      <c r="A965" t="s">
        <v>2936</v>
      </c>
      <c r="B965" t="s">
        <v>195</v>
      </c>
      <c r="C965" s="1">
        <f t="shared" si="641"/>
        <v>0</v>
      </c>
      <c r="D965" s="1"/>
      <c r="E965" s="1"/>
      <c r="F965" s="1"/>
      <c r="G965" s="1"/>
      <c r="H965" s="1"/>
      <c r="I965" s="1"/>
      <c r="J965" s="1"/>
      <c r="K965" s="7" t="e">
        <f>RANK(W965,(W965:Y965,Z965:AN965))</f>
        <v>#N/A</v>
      </c>
      <c r="L965" s="7" t="e">
        <f>RANK(X965,(W965:Y965,Z965:AN965))</f>
        <v>#N/A</v>
      </c>
      <c r="M965" s="7">
        <f>IF(Y965&gt;0,RANK(Y965,(W965:Y965,Z965:AN965)),0)</f>
        <v>0</v>
      </c>
      <c r="N965" s="7"/>
      <c r="O965" s="1" t="e">
        <f t="shared" si="642"/>
        <v>#NUM!</v>
      </c>
      <c r="P965" s="2" t="e">
        <f t="shared" si="651"/>
        <v>#NUM!</v>
      </c>
      <c r="Q965" s="2"/>
      <c r="R965" s="2" t="str">
        <f t="shared" si="652"/>
        <v>-</v>
      </c>
      <c r="S965" s="2" t="str">
        <f t="shared" si="653"/>
        <v>-</v>
      </c>
      <c r="T965" s="2" t="str">
        <f t="shared" si="654"/>
        <v>-</v>
      </c>
      <c r="U965" s="2" t="str">
        <f t="shared" si="655"/>
        <v>-</v>
      </c>
      <c r="V965" s="2" t="str">
        <f t="shared" si="656"/>
        <v>-</v>
      </c>
      <c r="AH965" s="1"/>
      <c r="AI965" s="1"/>
      <c r="AK965" s="1"/>
      <c r="AL965" s="1"/>
      <c r="AM965" s="1"/>
      <c r="AN965" s="1"/>
      <c r="AO965" s="1"/>
      <c r="AP965" s="8"/>
      <c r="AQ965" s="8"/>
      <c r="AR965" s="8"/>
      <c r="AS965" s="8"/>
      <c r="AT965" s="2"/>
      <c r="AU965" s="2"/>
      <c r="AV965" s="2"/>
      <c r="AW965" s="2"/>
      <c r="AX965" s="2"/>
      <c r="AY965" t="str">
        <f t="shared" si="657"/>
        <v>Cook CD5</v>
      </c>
      <c r="BA965">
        <v>5</v>
      </c>
      <c r="BC965" s="91">
        <v>17</v>
      </c>
      <c r="BD965" s="93"/>
      <c r="BE965">
        <v>17031</v>
      </c>
      <c r="BF965">
        <f t="shared" si="650"/>
        <v>1703105</v>
      </c>
      <c r="BH965" t="s">
        <v>3387</v>
      </c>
    </row>
    <row r="966" spans="1:60">
      <c r="A966" t="s">
        <v>2936</v>
      </c>
      <c r="B966" t="s">
        <v>195</v>
      </c>
      <c r="C966" s="1">
        <f t="shared" si="641"/>
        <v>0</v>
      </c>
      <c r="D966" s="1"/>
      <c r="E966" s="1"/>
      <c r="F966" s="1"/>
      <c r="G966" s="1"/>
      <c r="H966" s="1"/>
      <c r="I966" s="1"/>
      <c r="J966" s="1"/>
      <c r="K966" s="7" t="e">
        <f>RANK(W966,(W966:Y966,Z966:AN966))</f>
        <v>#N/A</v>
      </c>
      <c r="L966" s="7" t="e">
        <f>RANK(X966,(W966:Y966,Z966:AN966))</f>
        <v>#N/A</v>
      </c>
      <c r="M966" s="7">
        <f>IF(Y966&gt;0,RANK(Y966,(W966:Y966,Z966:AN966)),0)</f>
        <v>0</v>
      </c>
      <c r="N966" s="7"/>
      <c r="O966" s="1" t="e">
        <f t="shared" si="642"/>
        <v>#NUM!</v>
      </c>
      <c r="P966" s="2" t="e">
        <f t="shared" si="651"/>
        <v>#NUM!</v>
      </c>
      <c r="Q966" s="2"/>
      <c r="R966" s="2" t="str">
        <f t="shared" si="652"/>
        <v>-</v>
      </c>
      <c r="S966" s="2" t="str">
        <f t="shared" si="653"/>
        <v>-</v>
      </c>
      <c r="T966" s="2" t="str">
        <f t="shared" si="654"/>
        <v>-</v>
      </c>
      <c r="U966" s="2" t="str">
        <f t="shared" si="655"/>
        <v>-</v>
      </c>
      <c r="V966" s="2" t="str">
        <f t="shared" si="656"/>
        <v>-</v>
      </c>
      <c r="AH966" s="1"/>
      <c r="AI966" s="1"/>
      <c r="AK966" s="1"/>
      <c r="AL966" s="1"/>
      <c r="AM966" s="1"/>
      <c r="AN966" s="1"/>
      <c r="AO966" s="1"/>
      <c r="AP966" s="8"/>
      <c r="AQ966" s="8"/>
      <c r="AR966" s="8"/>
      <c r="AS966" s="8"/>
      <c r="AT966" s="2"/>
      <c r="AU966" s="2"/>
      <c r="AV966" s="2"/>
      <c r="AW966" s="2"/>
      <c r="AX966" s="2"/>
      <c r="AY966" t="str">
        <f t="shared" si="657"/>
        <v>Cook CD6</v>
      </c>
      <c r="BA966">
        <v>6</v>
      </c>
      <c r="BC966" s="91">
        <v>17</v>
      </c>
      <c r="BD966" s="93"/>
      <c r="BE966">
        <v>17031</v>
      </c>
      <c r="BF966">
        <f t="shared" si="650"/>
        <v>1703106</v>
      </c>
      <c r="BH966" t="s">
        <v>3387</v>
      </c>
    </row>
    <row r="967" spans="1:60">
      <c r="A967" t="s">
        <v>2936</v>
      </c>
      <c r="B967" t="s">
        <v>195</v>
      </c>
      <c r="C967" s="1">
        <f t="shared" si="641"/>
        <v>0</v>
      </c>
      <c r="D967" s="1"/>
      <c r="E967" s="1"/>
      <c r="F967" s="1"/>
      <c r="G967" s="1"/>
      <c r="H967" s="1"/>
      <c r="I967" s="1"/>
      <c r="J967" s="1"/>
      <c r="K967" s="7" t="e">
        <f>RANK(W967,(W967:Y967,Z967:AN967))</f>
        <v>#N/A</v>
      </c>
      <c r="L967" s="7" t="e">
        <f>RANK(X967,(W967:Y967,Z967:AN967))</f>
        <v>#N/A</v>
      </c>
      <c r="M967" s="7">
        <f>IF(Y967&gt;0,RANK(Y967,(W967:Y967,Z967:AN967)),0)</f>
        <v>0</v>
      </c>
      <c r="N967" s="7"/>
      <c r="O967" s="1" t="e">
        <f t="shared" si="642"/>
        <v>#NUM!</v>
      </c>
      <c r="P967" s="2" t="e">
        <f t="shared" si="651"/>
        <v>#NUM!</v>
      </c>
      <c r="Q967" s="2"/>
      <c r="R967" s="2" t="str">
        <f t="shared" si="652"/>
        <v>-</v>
      </c>
      <c r="S967" s="2" t="str">
        <f t="shared" si="653"/>
        <v>-</v>
      </c>
      <c r="T967" s="2" t="str">
        <f t="shared" si="654"/>
        <v>-</v>
      </c>
      <c r="U967" s="2" t="str">
        <f t="shared" si="655"/>
        <v>-</v>
      </c>
      <c r="V967" s="2" t="str">
        <f t="shared" si="656"/>
        <v>-</v>
      </c>
      <c r="AH967" s="1"/>
      <c r="AI967" s="1"/>
      <c r="AK967" s="1"/>
      <c r="AL967" s="1"/>
      <c r="AM967" s="1"/>
      <c r="AN967" s="1"/>
      <c r="AO967" s="1"/>
      <c r="AP967" s="8"/>
      <c r="AQ967" s="8"/>
      <c r="AR967" s="8"/>
      <c r="AS967" s="8"/>
      <c r="AT967" s="2"/>
      <c r="AU967" s="2"/>
      <c r="AV967" s="2"/>
      <c r="AW967" s="2"/>
      <c r="AX967" s="2"/>
      <c r="AY967" t="str">
        <f t="shared" si="657"/>
        <v>Cook CD7</v>
      </c>
      <c r="BA967">
        <v>7</v>
      </c>
      <c r="BC967" s="91">
        <v>17</v>
      </c>
      <c r="BD967" s="93"/>
      <c r="BE967">
        <v>17031</v>
      </c>
      <c r="BF967">
        <f t="shared" si="650"/>
        <v>1703107</v>
      </c>
      <c r="BH967" t="s">
        <v>3387</v>
      </c>
    </row>
    <row r="968" spans="1:60">
      <c r="A968" t="s">
        <v>2936</v>
      </c>
      <c r="B968" t="s">
        <v>195</v>
      </c>
      <c r="C968" s="1">
        <f t="shared" si="641"/>
        <v>0</v>
      </c>
      <c r="D968" s="1"/>
      <c r="E968" s="1"/>
      <c r="F968" s="1"/>
      <c r="G968" s="1"/>
      <c r="H968" s="1"/>
      <c r="I968" s="1"/>
      <c r="J968" s="1"/>
      <c r="K968" s="7" t="e">
        <f>RANK(W968,(W968:Y968,Z968:AN968))</f>
        <v>#N/A</v>
      </c>
      <c r="L968" s="7" t="e">
        <f>RANK(X968,(W968:Y968,Z968:AN968))</f>
        <v>#N/A</v>
      </c>
      <c r="M968" s="7">
        <f>IF(Y968&gt;0,RANK(Y968,(W968:Y968,Z968:AN968)),0)</f>
        <v>0</v>
      </c>
      <c r="N968" s="7"/>
      <c r="O968" s="1" t="e">
        <f t="shared" si="642"/>
        <v>#NUM!</v>
      </c>
      <c r="P968" s="2" t="e">
        <f t="shared" si="651"/>
        <v>#NUM!</v>
      </c>
      <c r="Q968" s="2"/>
      <c r="R968" s="2" t="str">
        <f t="shared" si="652"/>
        <v>-</v>
      </c>
      <c r="S968" s="2" t="str">
        <f t="shared" si="653"/>
        <v>-</v>
      </c>
      <c r="T968" s="2" t="str">
        <f t="shared" si="654"/>
        <v>-</v>
      </c>
      <c r="U968" s="2" t="str">
        <f t="shared" si="655"/>
        <v>-</v>
      </c>
      <c r="V968" s="2" t="str">
        <f t="shared" si="656"/>
        <v>-</v>
      </c>
      <c r="AH968" s="1"/>
      <c r="AI968" s="1"/>
      <c r="AK968" s="1"/>
      <c r="AL968" s="1"/>
      <c r="AM968" s="1"/>
      <c r="AN968" s="1"/>
      <c r="AO968" s="1"/>
      <c r="AP968" s="8"/>
      <c r="AQ968" s="8"/>
      <c r="AR968" s="8"/>
      <c r="AS968" s="8"/>
      <c r="AT968" s="2"/>
      <c r="AU968" s="2"/>
      <c r="AV968" s="2"/>
      <c r="AW968" s="2"/>
      <c r="AX968" s="2"/>
      <c r="AY968" t="str">
        <f t="shared" si="657"/>
        <v>Cook CD8</v>
      </c>
      <c r="BA968">
        <v>8</v>
      </c>
      <c r="BC968" s="91">
        <v>17</v>
      </c>
      <c r="BD968" s="93"/>
      <c r="BE968">
        <v>17031</v>
      </c>
      <c r="BF968">
        <f t="shared" si="650"/>
        <v>1703108</v>
      </c>
      <c r="BH968" t="s">
        <v>3387</v>
      </c>
    </row>
    <row r="969" spans="1:60">
      <c r="A969" t="s">
        <v>2936</v>
      </c>
      <c r="B969" t="s">
        <v>195</v>
      </c>
      <c r="C969" s="1">
        <f t="shared" si="641"/>
        <v>0</v>
      </c>
      <c r="D969" s="1"/>
      <c r="E969" s="1"/>
      <c r="F969" s="1"/>
      <c r="G969" s="1"/>
      <c r="H969" s="1"/>
      <c r="I969" s="1"/>
      <c r="J969" s="1"/>
      <c r="K969" s="7" t="e">
        <f>RANK(W969,(W969:Y969,Z969:AN969))</f>
        <v>#N/A</v>
      </c>
      <c r="L969" s="7" t="e">
        <f>RANK(X969,(W969:Y969,Z969:AN969))</f>
        <v>#N/A</v>
      </c>
      <c r="M969" s="7">
        <f>IF(Y969&gt;0,RANK(Y969,(W969:Y969,Z969:AN969)),0)</f>
        <v>0</v>
      </c>
      <c r="N969" s="7"/>
      <c r="O969" s="1" t="e">
        <f t="shared" si="642"/>
        <v>#NUM!</v>
      </c>
      <c r="P969" s="2" t="e">
        <f t="shared" si="651"/>
        <v>#NUM!</v>
      </c>
      <c r="Q969" s="2"/>
      <c r="R969" s="2" t="str">
        <f t="shared" si="652"/>
        <v>-</v>
      </c>
      <c r="S969" s="2" t="str">
        <f t="shared" si="653"/>
        <v>-</v>
      </c>
      <c r="T969" s="2" t="str">
        <f t="shared" si="654"/>
        <v>-</v>
      </c>
      <c r="U969" s="2" t="str">
        <f t="shared" si="655"/>
        <v>-</v>
      </c>
      <c r="V969" s="2" t="str">
        <f t="shared" si="656"/>
        <v>-</v>
      </c>
      <c r="AH969" s="1"/>
      <c r="AI969" s="1"/>
      <c r="AK969" s="1"/>
      <c r="AL969" s="1"/>
      <c r="AM969" s="1"/>
      <c r="AN969" s="1"/>
      <c r="AO969" s="1"/>
      <c r="AP969" s="8"/>
      <c r="AQ969" s="8"/>
      <c r="AR969" s="8"/>
      <c r="AS969" s="8"/>
      <c r="AT969" s="2"/>
      <c r="AU969" s="2"/>
      <c r="AV969" s="2"/>
      <c r="AW969" s="2"/>
      <c r="AX969" s="2"/>
      <c r="AY969" t="str">
        <f t="shared" si="657"/>
        <v>Cook CD9</v>
      </c>
      <c r="BA969">
        <v>9</v>
      </c>
      <c r="BC969" s="91">
        <v>17</v>
      </c>
      <c r="BD969" s="93"/>
      <c r="BE969">
        <v>17031</v>
      </c>
      <c r="BF969">
        <f t="shared" si="650"/>
        <v>1703109</v>
      </c>
      <c r="BH969" t="s">
        <v>3387</v>
      </c>
    </row>
    <row r="970" spans="1:60">
      <c r="A970" t="s">
        <v>2936</v>
      </c>
      <c r="B970" t="s">
        <v>195</v>
      </c>
      <c r="C970" s="1">
        <f t="shared" si="641"/>
        <v>0</v>
      </c>
      <c r="D970" s="1"/>
      <c r="E970" s="1"/>
      <c r="F970" s="1"/>
      <c r="G970" s="1"/>
      <c r="H970" s="1"/>
      <c r="I970" s="1"/>
      <c r="J970" s="1"/>
      <c r="K970" s="7" t="e">
        <f>RANK(W970,(W970:Y970,Z970:AN970))</f>
        <v>#N/A</v>
      </c>
      <c r="L970" s="7" t="e">
        <f>RANK(X970,(W970:Y970,Z970:AN970))</f>
        <v>#N/A</v>
      </c>
      <c r="M970" s="7">
        <f>IF(Y970&gt;0,RANK(Y970,(W970:Y970,Z970:AN970)),0)</f>
        <v>0</v>
      </c>
      <c r="N970" s="7"/>
      <c r="O970" s="1" t="e">
        <f t="shared" si="642"/>
        <v>#NUM!</v>
      </c>
      <c r="P970" s="2" t="e">
        <f t="shared" si="651"/>
        <v>#NUM!</v>
      </c>
      <c r="Q970" s="2"/>
      <c r="R970" s="2" t="str">
        <f t="shared" si="652"/>
        <v>-</v>
      </c>
      <c r="S970" s="2" t="str">
        <f t="shared" si="653"/>
        <v>-</v>
      </c>
      <c r="T970" s="2" t="str">
        <f t="shared" si="654"/>
        <v>-</v>
      </c>
      <c r="U970" s="2" t="str">
        <f t="shared" si="655"/>
        <v>-</v>
      </c>
      <c r="V970" s="2" t="str">
        <f t="shared" si="656"/>
        <v>-</v>
      </c>
      <c r="AH970" s="1"/>
      <c r="AI970" s="1"/>
      <c r="AK970" s="1"/>
      <c r="AL970" s="1"/>
      <c r="AM970" s="1"/>
      <c r="AN970" s="1"/>
      <c r="AO970" s="1"/>
      <c r="AP970" s="8"/>
      <c r="AQ970" s="8"/>
      <c r="AR970" s="8"/>
      <c r="AS970" s="8"/>
      <c r="AT970" s="2"/>
      <c r="AU970" s="2"/>
      <c r="AV970" s="2"/>
      <c r="AW970" s="2"/>
      <c r="AX970" s="2"/>
      <c r="AY970" t="str">
        <f t="shared" si="657"/>
        <v>Cook CD10</v>
      </c>
      <c r="BA970">
        <v>10</v>
      </c>
      <c r="BC970" s="91">
        <v>17</v>
      </c>
      <c r="BD970" s="93"/>
      <c r="BE970">
        <v>17031</v>
      </c>
      <c r="BF970">
        <f t="shared" si="650"/>
        <v>1703110</v>
      </c>
      <c r="BH970" t="s">
        <v>3387</v>
      </c>
    </row>
    <row r="971" spans="1:60">
      <c r="A971" t="s">
        <v>2936</v>
      </c>
      <c r="B971" t="s">
        <v>195</v>
      </c>
      <c r="C971" s="1">
        <f t="shared" si="641"/>
        <v>0</v>
      </c>
      <c r="D971" s="1"/>
      <c r="E971" s="1"/>
      <c r="F971" s="1"/>
      <c r="G971" s="1"/>
      <c r="H971" s="1"/>
      <c r="I971" s="1"/>
      <c r="J971" s="1"/>
      <c r="K971" s="7" t="e">
        <f>RANK(W971,(W971:Y971,Z971:AN971))</f>
        <v>#N/A</v>
      </c>
      <c r="L971" s="7" t="e">
        <f>RANK(X971,(W971:Y971,Z971:AN971))</f>
        <v>#N/A</v>
      </c>
      <c r="M971" s="7">
        <f>IF(Y971&gt;0,RANK(Y971,(W971:Y971,Z971:AN971)),0)</f>
        <v>0</v>
      </c>
      <c r="N971" s="7"/>
      <c r="O971" s="1" t="e">
        <f t="shared" si="642"/>
        <v>#NUM!</v>
      </c>
      <c r="P971" s="2" t="e">
        <f t="shared" si="651"/>
        <v>#NUM!</v>
      </c>
      <c r="Q971" s="2"/>
      <c r="R971" s="2" t="str">
        <f t="shared" si="652"/>
        <v>-</v>
      </c>
      <c r="S971" s="2" t="str">
        <f t="shared" si="653"/>
        <v>-</v>
      </c>
      <c r="T971" s="2" t="str">
        <f t="shared" si="654"/>
        <v>-</v>
      </c>
      <c r="U971" s="2" t="str">
        <f t="shared" si="655"/>
        <v>-</v>
      </c>
      <c r="V971" s="2" t="str">
        <f t="shared" si="656"/>
        <v>-</v>
      </c>
      <c r="AH971" s="1"/>
      <c r="AI971" s="1"/>
      <c r="AK971" s="1"/>
      <c r="AL971" s="1"/>
      <c r="AM971" s="1"/>
      <c r="AN971" s="1"/>
      <c r="AO971" s="1"/>
      <c r="AP971" s="8"/>
      <c r="AQ971" s="8"/>
      <c r="AR971" s="8"/>
      <c r="AS971" s="8"/>
      <c r="AT971" s="2"/>
      <c r="AU971" s="2"/>
      <c r="AV971" s="2"/>
      <c r="AW971" s="2"/>
      <c r="AX971" s="2"/>
      <c r="AY971" t="str">
        <f t="shared" si="657"/>
        <v>Cook CD13</v>
      </c>
      <c r="BA971">
        <v>13</v>
      </c>
      <c r="BC971" s="91">
        <v>17</v>
      </c>
      <c r="BD971" s="93"/>
      <c r="BE971">
        <v>17031</v>
      </c>
      <c r="BF971">
        <f t="shared" si="650"/>
        <v>1703113</v>
      </c>
      <c r="BH971" t="s">
        <v>3387</v>
      </c>
    </row>
    <row r="972" spans="1:60">
      <c r="A972" t="s">
        <v>255</v>
      </c>
      <c r="B972" t="s">
        <v>195</v>
      </c>
      <c r="C972" s="1">
        <f t="shared" si="641"/>
        <v>0</v>
      </c>
      <c r="D972" s="1"/>
      <c r="E972" s="1"/>
      <c r="F972" s="1"/>
      <c r="G972" s="1"/>
      <c r="H972" s="1"/>
      <c r="I972" s="1"/>
      <c r="J972" s="1"/>
      <c r="K972" s="7" t="e">
        <f>RANK(W972,(W972:Y972,Z972:AN972))</f>
        <v>#N/A</v>
      </c>
      <c r="L972" s="7" t="e">
        <f>RANK(X972,(W972:Y972,Z972:AN972))</f>
        <v>#N/A</v>
      </c>
      <c r="M972" s="7">
        <f>IF(Y972&gt;0,RANK(Y972,(W972:Y972,Z972:AN972)),0)</f>
        <v>0</v>
      </c>
      <c r="N972" s="7"/>
      <c r="O972" s="1" t="e">
        <f t="shared" si="642"/>
        <v>#NUM!</v>
      </c>
      <c r="P972" s="2" t="e">
        <f t="shared" si="651"/>
        <v>#NUM!</v>
      </c>
      <c r="Q972" s="2"/>
      <c r="R972" s="2" t="str">
        <f t="shared" si="652"/>
        <v>-</v>
      </c>
      <c r="S972" s="2" t="str">
        <f t="shared" si="653"/>
        <v>-</v>
      </c>
      <c r="T972" s="2" t="str">
        <f t="shared" si="654"/>
        <v>-</v>
      </c>
      <c r="U972" s="2" t="str">
        <f t="shared" si="655"/>
        <v>-</v>
      </c>
      <c r="V972" s="2" t="str">
        <f t="shared" si="656"/>
        <v>-</v>
      </c>
      <c r="AH972" s="1"/>
      <c r="AI972" s="1"/>
      <c r="AK972" s="1"/>
      <c r="AL972" s="1"/>
      <c r="AM972" s="1"/>
      <c r="AN972" s="1"/>
      <c r="AO972" s="1"/>
      <c r="AP972" s="8"/>
      <c r="AQ972" s="8"/>
      <c r="AR972" s="8"/>
      <c r="AS972" s="8"/>
      <c r="AT972" s="2"/>
      <c r="AU972" s="2"/>
      <c r="AV972" s="2"/>
      <c r="AW972" s="2"/>
      <c r="AX972" s="2"/>
      <c r="AY972" t="str">
        <f t="shared" si="657"/>
        <v>DeKalb CD14</v>
      </c>
      <c r="BA972">
        <v>14</v>
      </c>
      <c r="BC972" s="91">
        <v>17</v>
      </c>
      <c r="BD972" s="93"/>
      <c r="BE972">
        <v>17037</v>
      </c>
      <c r="BF972">
        <f t="shared" si="650"/>
        <v>1703714</v>
      </c>
      <c r="BH972" t="s">
        <v>3387</v>
      </c>
    </row>
    <row r="973" spans="1:60">
      <c r="A973" t="s">
        <v>255</v>
      </c>
      <c r="B973" t="s">
        <v>195</v>
      </c>
      <c r="C973" s="1">
        <f t="shared" si="641"/>
        <v>0</v>
      </c>
      <c r="D973" s="1"/>
      <c r="E973" s="1"/>
      <c r="F973" s="1"/>
      <c r="G973" s="1"/>
      <c r="H973" s="1"/>
      <c r="I973" s="1"/>
      <c r="J973" s="1"/>
      <c r="K973" s="7" t="e">
        <f>RANK(W973,(W973:Y973,Z973:AN973))</f>
        <v>#N/A</v>
      </c>
      <c r="L973" s="7" t="e">
        <f>RANK(X973,(W973:Y973,Z973:AN973))</f>
        <v>#N/A</v>
      </c>
      <c r="M973" s="7">
        <f>IF(Y973&gt;0,RANK(Y973,(W973:Y973,Z973:AN973)),0)</f>
        <v>0</v>
      </c>
      <c r="N973" s="7"/>
      <c r="O973" s="1" t="e">
        <f t="shared" si="642"/>
        <v>#NUM!</v>
      </c>
      <c r="P973" s="2" t="e">
        <f t="shared" si="651"/>
        <v>#NUM!</v>
      </c>
      <c r="Q973" s="2"/>
      <c r="R973" s="2" t="str">
        <f t="shared" si="652"/>
        <v>-</v>
      </c>
      <c r="S973" s="2" t="str">
        <f t="shared" si="653"/>
        <v>-</v>
      </c>
      <c r="T973" s="2" t="str">
        <f t="shared" si="654"/>
        <v>-</v>
      </c>
      <c r="U973" s="2" t="str">
        <f t="shared" si="655"/>
        <v>-</v>
      </c>
      <c r="V973" s="2" t="str">
        <f t="shared" si="656"/>
        <v>-</v>
      </c>
      <c r="AH973" s="1"/>
      <c r="AI973" s="1"/>
      <c r="AK973" s="1"/>
      <c r="AL973" s="1"/>
      <c r="AM973" s="1"/>
      <c r="AN973" s="1"/>
      <c r="AO973" s="1"/>
      <c r="AP973" s="8"/>
      <c r="AQ973" s="8"/>
      <c r="AR973" s="8"/>
      <c r="AS973" s="8"/>
      <c r="AT973" s="2"/>
      <c r="AU973" s="2"/>
      <c r="AV973" s="2"/>
      <c r="AW973" s="2"/>
      <c r="AX973" s="2"/>
      <c r="AY973" t="str">
        <f t="shared" si="657"/>
        <v>DeKalb CD16</v>
      </c>
      <c r="BA973">
        <v>16</v>
      </c>
      <c r="BC973" s="91">
        <v>17</v>
      </c>
      <c r="BD973" s="93"/>
      <c r="BE973">
        <v>17037</v>
      </c>
      <c r="BF973">
        <f t="shared" si="650"/>
        <v>1703716</v>
      </c>
      <c r="BH973" t="s">
        <v>3387</v>
      </c>
    </row>
    <row r="974" spans="1:60">
      <c r="A974" t="s">
        <v>3374</v>
      </c>
      <c r="B974" t="s">
        <v>195</v>
      </c>
      <c r="C974" s="1">
        <f t="shared" si="641"/>
        <v>0</v>
      </c>
      <c r="D974" s="1"/>
      <c r="E974" s="1"/>
      <c r="F974" s="1"/>
      <c r="G974" s="1"/>
      <c r="H974" s="1"/>
      <c r="I974" s="1"/>
      <c r="J974" s="1"/>
      <c r="K974" s="7" t="e">
        <f>RANK(W974,(W974:Y974,Z974:AN974))</f>
        <v>#N/A</v>
      </c>
      <c r="L974" s="7" t="e">
        <f>RANK(X974,(W974:Y974,Z974:AN974))</f>
        <v>#N/A</v>
      </c>
      <c r="M974" s="7">
        <f>IF(Y974&gt;0,RANK(Y974,(W974:Y974,Z974:AN974)),0)</f>
        <v>0</v>
      </c>
      <c r="N974" s="7"/>
      <c r="O974" s="1" t="e">
        <f t="shared" si="642"/>
        <v>#NUM!</v>
      </c>
      <c r="P974" s="2" t="e">
        <f t="shared" si="651"/>
        <v>#NUM!</v>
      </c>
      <c r="Q974" s="2"/>
      <c r="R974" s="2" t="str">
        <f t="shared" si="652"/>
        <v>-</v>
      </c>
      <c r="S974" s="2" t="str">
        <f t="shared" si="653"/>
        <v>-</v>
      </c>
      <c r="T974" s="2" t="str">
        <f t="shared" si="654"/>
        <v>-</v>
      </c>
      <c r="U974" s="2" t="str">
        <f t="shared" si="655"/>
        <v>-</v>
      </c>
      <c r="V974" s="2" t="str">
        <f t="shared" si="656"/>
        <v>-</v>
      </c>
      <c r="AH974" s="1"/>
      <c r="AI974" s="1"/>
      <c r="AK974" s="1"/>
      <c r="AL974" s="1"/>
      <c r="AM974" s="1"/>
      <c r="AN974" s="1"/>
      <c r="AO974" s="1"/>
      <c r="AP974" s="8"/>
      <c r="AQ974" s="8"/>
      <c r="AR974" s="8"/>
      <c r="AS974" s="8"/>
      <c r="AT974" s="2"/>
      <c r="AU974" s="2"/>
      <c r="AV974" s="2"/>
      <c r="AW974" s="2"/>
      <c r="AX974" s="2"/>
      <c r="AY974" t="str">
        <f t="shared" si="657"/>
        <v>DuPage CD6</v>
      </c>
      <c r="BA974">
        <v>6</v>
      </c>
      <c r="BC974" s="91">
        <v>17</v>
      </c>
      <c r="BD974" s="93"/>
      <c r="BE974">
        <v>17043</v>
      </c>
      <c r="BF974">
        <f t="shared" si="650"/>
        <v>1704306</v>
      </c>
      <c r="BH974" t="s">
        <v>3387</v>
      </c>
    </row>
    <row r="975" spans="1:60">
      <c r="A975" t="s">
        <v>3374</v>
      </c>
      <c r="B975" t="s">
        <v>195</v>
      </c>
      <c r="C975" s="1">
        <f t="shared" si="641"/>
        <v>0</v>
      </c>
      <c r="D975" s="1"/>
      <c r="E975" s="1"/>
      <c r="F975" s="1"/>
      <c r="G975" s="1"/>
      <c r="H975" s="1"/>
      <c r="I975" s="1"/>
      <c r="J975" s="1"/>
      <c r="K975" s="7" t="e">
        <f>RANK(W975,(W975:Y975,Z975:AN975))</f>
        <v>#N/A</v>
      </c>
      <c r="L975" s="7" t="e">
        <f>RANK(X975,(W975:Y975,Z975:AN975))</f>
        <v>#N/A</v>
      </c>
      <c r="M975" s="7">
        <f>IF(Y975&gt;0,RANK(Y975,(W975:Y975,Z975:AN975)),0)</f>
        <v>0</v>
      </c>
      <c r="N975" s="7"/>
      <c r="O975" s="1" t="e">
        <f t="shared" si="642"/>
        <v>#NUM!</v>
      </c>
      <c r="P975" s="2" t="e">
        <f t="shared" si="651"/>
        <v>#NUM!</v>
      </c>
      <c r="Q975" s="2"/>
      <c r="R975" s="2" t="str">
        <f t="shared" si="652"/>
        <v>-</v>
      </c>
      <c r="S975" s="2" t="str">
        <f t="shared" si="653"/>
        <v>-</v>
      </c>
      <c r="T975" s="2" t="str">
        <f t="shared" si="654"/>
        <v>-</v>
      </c>
      <c r="U975" s="2" t="str">
        <f t="shared" si="655"/>
        <v>-</v>
      </c>
      <c r="V975" s="2" t="str">
        <f t="shared" si="656"/>
        <v>-</v>
      </c>
      <c r="AH975" s="1"/>
      <c r="AI975" s="1"/>
      <c r="AK975" s="1"/>
      <c r="AL975" s="1"/>
      <c r="AM975" s="1"/>
      <c r="AN975" s="1"/>
      <c r="AO975" s="1"/>
      <c r="AP975" s="8"/>
      <c r="AQ975" s="8"/>
      <c r="AR975" s="8"/>
      <c r="AS975" s="8"/>
      <c r="AT975" s="2"/>
      <c r="AU975" s="2"/>
      <c r="AV975" s="2"/>
      <c r="AW975" s="2"/>
      <c r="AX975" s="2"/>
      <c r="AY975" t="str">
        <f t="shared" si="657"/>
        <v>DuPage CD13</v>
      </c>
      <c r="BA975">
        <v>13</v>
      </c>
      <c r="BC975" s="91">
        <v>17</v>
      </c>
      <c r="BD975" s="93"/>
      <c r="BE975">
        <v>17043</v>
      </c>
      <c r="BF975">
        <f t="shared" si="650"/>
        <v>1704313</v>
      </c>
      <c r="BH975" t="s">
        <v>3387</v>
      </c>
    </row>
    <row r="976" spans="1:60">
      <c r="A976" t="s">
        <v>3374</v>
      </c>
      <c r="B976" t="s">
        <v>195</v>
      </c>
      <c r="C976" s="1">
        <f t="shared" si="641"/>
        <v>0</v>
      </c>
      <c r="D976" s="1"/>
      <c r="E976" s="1"/>
      <c r="F976" s="1"/>
      <c r="G976" s="1"/>
      <c r="H976" s="1"/>
      <c r="I976" s="1"/>
      <c r="J976" s="1"/>
      <c r="K976" s="7" t="e">
        <f>RANK(W976,(W976:Y976,Z976:AN976))</f>
        <v>#N/A</v>
      </c>
      <c r="L976" s="7" t="e">
        <f>RANK(X976,(W976:Y976,Z976:AN976))</f>
        <v>#N/A</v>
      </c>
      <c r="M976" s="7">
        <f>IF(Y976&gt;0,RANK(Y976,(W976:Y976,Z976:AN976)),0)</f>
        <v>0</v>
      </c>
      <c r="N976" s="7"/>
      <c r="O976" s="1" t="e">
        <f t="shared" si="642"/>
        <v>#NUM!</v>
      </c>
      <c r="P976" s="2" t="e">
        <f t="shared" si="651"/>
        <v>#NUM!</v>
      </c>
      <c r="Q976" s="2"/>
      <c r="R976" s="2" t="str">
        <f t="shared" si="652"/>
        <v>-</v>
      </c>
      <c r="S976" s="2" t="str">
        <f t="shared" si="653"/>
        <v>-</v>
      </c>
      <c r="T976" s="2" t="str">
        <f t="shared" si="654"/>
        <v>-</v>
      </c>
      <c r="U976" s="2" t="str">
        <f t="shared" si="655"/>
        <v>-</v>
      </c>
      <c r="V976" s="2" t="str">
        <f t="shared" si="656"/>
        <v>-</v>
      </c>
      <c r="AH976" s="1"/>
      <c r="AI976" s="1"/>
      <c r="AK976" s="1"/>
      <c r="AL976" s="1"/>
      <c r="AM976" s="1"/>
      <c r="AN976" s="1"/>
      <c r="AO976" s="1"/>
      <c r="AP976" s="8"/>
      <c r="AQ976" s="8"/>
      <c r="AR976" s="8"/>
      <c r="AS976" s="8"/>
      <c r="AT976" s="2"/>
      <c r="AU976" s="2"/>
      <c r="AV976" s="2"/>
      <c r="AW976" s="2"/>
      <c r="AX976" s="2"/>
      <c r="AY976" t="str">
        <f t="shared" si="657"/>
        <v>DuPage CD14</v>
      </c>
      <c r="BA976">
        <v>14</v>
      </c>
      <c r="BC976" s="91">
        <v>17</v>
      </c>
      <c r="BD976" s="93"/>
      <c r="BE976">
        <v>17043</v>
      </c>
      <c r="BF976">
        <f t="shared" si="650"/>
        <v>1704314</v>
      </c>
      <c r="BH976" t="s">
        <v>3387</v>
      </c>
    </row>
    <row r="977" spans="1:60">
      <c r="A977" t="s">
        <v>1787</v>
      </c>
      <c r="B977" t="s">
        <v>195</v>
      </c>
      <c r="C977" s="1">
        <f t="shared" si="641"/>
        <v>0</v>
      </c>
      <c r="D977" s="1"/>
      <c r="E977" s="1"/>
      <c r="F977" s="1"/>
      <c r="G977" s="1"/>
      <c r="H977" s="1"/>
      <c r="I977" s="1"/>
      <c r="J977" s="1"/>
      <c r="K977" s="7" t="e">
        <f>RANK(W977,(W977:Y977,Z977:AN977))</f>
        <v>#N/A</v>
      </c>
      <c r="L977" s="7" t="e">
        <f>RANK(X977,(W977:Y977,Z977:AN977))</f>
        <v>#N/A</v>
      </c>
      <c r="M977" s="7">
        <f>IF(Y977&gt;0,RANK(Y977,(W977:Y977,Z977:AN977)),0)</f>
        <v>0</v>
      </c>
      <c r="N977" s="7"/>
      <c r="O977" s="1" t="e">
        <f t="shared" si="642"/>
        <v>#NUM!</v>
      </c>
      <c r="P977" s="2" t="e">
        <f t="shared" si="651"/>
        <v>#NUM!</v>
      </c>
      <c r="Q977" s="2"/>
      <c r="R977" s="2" t="str">
        <f t="shared" si="652"/>
        <v>-</v>
      </c>
      <c r="S977" s="2" t="str">
        <f t="shared" si="653"/>
        <v>-</v>
      </c>
      <c r="T977" s="2" t="str">
        <f t="shared" si="654"/>
        <v>-</v>
      </c>
      <c r="U977" s="2" t="str">
        <f t="shared" si="655"/>
        <v>-</v>
      </c>
      <c r="V977" s="2" t="str">
        <f t="shared" si="656"/>
        <v>-</v>
      </c>
      <c r="AH977" s="1"/>
      <c r="AI977" s="1"/>
      <c r="AK977" s="1"/>
      <c r="AL977" s="1"/>
      <c r="AM977" s="1"/>
      <c r="AN977" s="1"/>
      <c r="AO977" s="1"/>
      <c r="AP977" s="8"/>
      <c r="AQ977" s="8"/>
      <c r="AR977" s="8"/>
      <c r="AS977" s="8"/>
      <c r="AT977" s="2"/>
      <c r="AU977" s="2"/>
      <c r="AV977" s="2"/>
      <c r="AW977" s="2"/>
      <c r="AX977" s="2"/>
      <c r="AY977" t="str">
        <f t="shared" si="657"/>
        <v>Edwards CD15</v>
      </c>
      <c r="BA977">
        <v>15</v>
      </c>
      <c r="BC977" s="91">
        <v>17</v>
      </c>
      <c r="BD977" s="93"/>
      <c r="BE977">
        <v>17047</v>
      </c>
      <c r="BF977">
        <f t="shared" si="650"/>
        <v>1704715</v>
      </c>
      <c r="BH977" t="s">
        <v>3387</v>
      </c>
    </row>
    <row r="978" spans="1:60">
      <c r="A978" t="s">
        <v>1787</v>
      </c>
      <c r="B978" t="s">
        <v>195</v>
      </c>
      <c r="C978" s="1">
        <f t="shared" si="641"/>
        <v>0</v>
      </c>
      <c r="D978" s="1"/>
      <c r="E978" s="1"/>
      <c r="F978" s="1"/>
      <c r="G978" s="1"/>
      <c r="H978" s="1"/>
      <c r="I978" s="1"/>
      <c r="J978" s="1"/>
      <c r="K978" s="7" t="e">
        <f>RANK(W978,(W978:Y978,Z978:AN978))</f>
        <v>#N/A</v>
      </c>
      <c r="L978" s="7" t="e">
        <f>RANK(X978,(W978:Y978,Z978:AN978))</f>
        <v>#N/A</v>
      </c>
      <c r="M978" s="7">
        <f>IF(Y978&gt;0,RANK(Y978,(W978:Y978,Z978:AN978)),0)</f>
        <v>0</v>
      </c>
      <c r="N978" s="7"/>
      <c r="O978" s="1" t="e">
        <f t="shared" si="642"/>
        <v>#NUM!</v>
      </c>
      <c r="P978" s="2" t="e">
        <f t="shared" si="651"/>
        <v>#NUM!</v>
      </c>
      <c r="Q978" s="2"/>
      <c r="R978" s="2" t="str">
        <f t="shared" si="652"/>
        <v>-</v>
      </c>
      <c r="S978" s="2" t="str">
        <f t="shared" si="653"/>
        <v>-</v>
      </c>
      <c r="T978" s="2" t="str">
        <f t="shared" si="654"/>
        <v>-</v>
      </c>
      <c r="U978" s="2" t="str">
        <f t="shared" si="655"/>
        <v>-</v>
      </c>
      <c r="V978" s="2" t="str">
        <f t="shared" si="656"/>
        <v>-</v>
      </c>
      <c r="AH978" s="1"/>
      <c r="AI978" s="1"/>
      <c r="AK978" s="1"/>
      <c r="AL978" s="1"/>
      <c r="AM978" s="1"/>
      <c r="AN978" s="1"/>
      <c r="AO978" s="1"/>
      <c r="AP978" s="8"/>
      <c r="AQ978" s="8"/>
      <c r="AR978" s="8"/>
      <c r="AS978" s="8"/>
      <c r="AT978" s="2"/>
      <c r="AU978" s="2"/>
      <c r="AV978" s="2"/>
      <c r="AW978" s="2"/>
      <c r="AX978" s="2"/>
      <c r="AY978" t="str">
        <f t="shared" si="657"/>
        <v>Edwards CD19</v>
      </c>
      <c r="BA978">
        <v>19</v>
      </c>
      <c r="BC978" s="91">
        <v>17</v>
      </c>
      <c r="BD978" s="93"/>
      <c r="BE978">
        <v>17047</v>
      </c>
      <c r="BF978">
        <f t="shared" si="650"/>
        <v>1704719</v>
      </c>
      <c r="BH978" t="s">
        <v>3387</v>
      </c>
    </row>
    <row r="979" spans="1:60">
      <c r="A979" t="s">
        <v>30</v>
      </c>
      <c r="B979" t="s">
        <v>195</v>
      </c>
      <c r="C979" s="1">
        <f t="shared" si="641"/>
        <v>0</v>
      </c>
      <c r="D979" s="1"/>
      <c r="E979" s="1"/>
      <c r="F979" s="1"/>
      <c r="G979" s="1"/>
      <c r="H979" s="1"/>
      <c r="I979" s="1"/>
      <c r="J979" s="1"/>
      <c r="K979" s="7" t="e">
        <f>RANK(W979,(W979:Y979,Z979:AN979))</f>
        <v>#N/A</v>
      </c>
      <c r="L979" s="7" t="e">
        <f>RANK(X979,(W979:Y979,Z979:AN979))</f>
        <v>#N/A</v>
      </c>
      <c r="M979" s="7">
        <f>IF(Y979&gt;0,RANK(Y979,(W979:Y979,Z979:AN979)),0)</f>
        <v>0</v>
      </c>
      <c r="N979" s="7"/>
      <c r="O979" s="1" t="e">
        <f t="shared" si="642"/>
        <v>#NUM!</v>
      </c>
      <c r="P979" s="2" t="e">
        <f t="shared" si="651"/>
        <v>#NUM!</v>
      </c>
      <c r="Q979" s="2"/>
      <c r="R979" s="2" t="str">
        <f t="shared" si="652"/>
        <v>-</v>
      </c>
      <c r="S979" s="2" t="str">
        <f t="shared" si="653"/>
        <v>-</v>
      </c>
      <c r="T979" s="2" t="str">
        <f t="shared" si="654"/>
        <v>-</v>
      </c>
      <c r="U979" s="2" t="str">
        <f t="shared" si="655"/>
        <v>-</v>
      </c>
      <c r="V979" s="2" t="str">
        <f t="shared" si="656"/>
        <v>-</v>
      </c>
      <c r="AH979" s="1"/>
      <c r="AI979" s="1"/>
      <c r="AK979" s="1"/>
      <c r="AL979" s="1"/>
      <c r="AM979" s="1"/>
      <c r="AN979" s="1"/>
      <c r="AO979" s="1"/>
      <c r="AP979" s="8"/>
      <c r="AQ979" s="8"/>
      <c r="AR979" s="8"/>
      <c r="AS979" s="8"/>
      <c r="AT979" s="2"/>
      <c r="AU979" s="2"/>
      <c r="AV979" s="2"/>
      <c r="AW979" s="2"/>
      <c r="AX979" s="2"/>
      <c r="AY979" t="str">
        <f t="shared" si="657"/>
        <v>Fayette CD17</v>
      </c>
      <c r="BA979">
        <v>17</v>
      </c>
      <c r="BC979" s="91">
        <v>17</v>
      </c>
      <c r="BD979" s="93"/>
      <c r="BE979">
        <v>17051</v>
      </c>
      <c r="BF979">
        <f t="shared" si="650"/>
        <v>1705117</v>
      </c>
      <c r="BH979" t="s">
        <v>3387</v>
      </c>
    </row>
    <row r="980" spans="1:60">
      <c r="A980" t="s">
        <v>30</v>
      </c>
      <c r="B980" t="s">
        <v>195</v>
      </c>
      <c r="C980" s="1">
        <f t="shared" si="641"/>
        <v>0</v>
      </c>
      <c r="D980" s="1"/>
      <c r="E980" s="1"/>
      <c r="F980" s="1"/>
      <c r="G980" s="1"/>
      <c r="H980" s="1"/>
      <c r="I980" s="1"/>
      <c r="J980" s="1"/>
      <c r="K980" s="7" t="e">
        <f>RANK(W980,(W980:Y980,Z980:AN980))</f>
        <v>#N/A</v>
      </c>
      <c r="L980" s="7" t="e">
        <f>RANK(X980,(W980:Y980,Z980:AN980))</f>
        <v>#N/A</v>
      </c>
      <c r="M980" s="7">
        <f>IF(Y980&gt;0,RANK(Y980,(W980:Y980,Z980:AN980)),0)</f>
        <v>0</v>
      </c>
      <c r="N980" s="7"/>
      <c r="O980" s="1" t="e">
        <f t="shared" si="642"/>
        <v>#NUM!</v>
      </c>
      <c r="P980" s="2" t="e">
        <f t="shared" si="651"/>
        <v>#NUM!</v>
      </c>
      <c r="Q980" s="2"/>
      <c r="R980" s="2" t="str">
        <f t="shared" si="652"/>
        <v>-</v>
      </c>
      <c r="S980" s="2" t="str">
        <f t="shared" si="653"/>
        <v>-</v>
      </c>
      <c r="T980" s="2" t="str">
        <f t="shared" si="654"/>
        <v>-</v>
      </c>
      <c r="U980" s="2" t="str">
        <f t="shared" si="655"/>
        <v>-</v>
      </c>
      <c r="V980" s="2" t="str">
        <f t="shared" si="656"/>
        <v>-</v>
      </c>
      <c r="AH980" s="1"/>
      <c r="AI980" s="1"/>
      <c r="AK980" s="1"/>
      <c r="AL980" s="1"/>
      <c r="AM980" s="1"/>
      <c r="AN980" s="1"/>
      <c r="AO980" s="1"/>
      <c r="AP980" s="8"/>
      <c r="AQ980" s="8"/>
      <c r="AR980" s="8"/>
      <c r="AS980" s="8"/>
      <c r="AT980" s="2"/>
      <c r="AU980" s="2"/>
      <c r="AV980" s="2"/>
      <c r="AW980" s="2"/>
      <c r="AX980" s="2"/>
      <c r="AY980" t="str">
        <f t="shared" si="657"/>
        <v>Fayette CD19</v>
      </c>
      <c r="BA980">
        <v>19</v>
      </c>
      <c r="BC980" s="91">
        <v>17</v>
      </c>
      <c r="BD980" s="93"/>
      <c r="BE980">
        <v>17051</v>
      </c>
      <c r="BF980">
        <f t="shared" si="650"/>
        <v>1705119</v>
      </c>
      <c r="BH980" t="s">
        <v>3387</v>
      </c>
    </row>
    <row r="981" spans="1:60">
      <c r="A981" t="s">
        <v>1822</v>
      </c>
      <c r="B981" t="s">
        <v>195</v>
      </c>
      <c r="C981" s="1">
        <f t="shared" si="641"/>
        <v>0</v>
      </c>
      <c r="D981" s="1"/>
      <c r="E981" s="1"/>
      <c r="F981" s="1"/>
      <c r="G981" s="1"/>
      <c r="H981" s="1"/>
      <c r="I981" s="1"/>
      <c r="J981" s="1"/>
      <c r="K981" s="7" t="e">
        <f>RANK(W981,(W981:Y981,Z981:AN981))</f>
        <v>#N/A</v>
      </c>
      <c r="L981" s="7" t="e">
        <f>RANK(X981,(W981:Y981,Z981:AN981))</f>
        <v>#N/A</v>
      </c>
      <c r="M981" s="7">
        <f>IF(Y981&gt;0,RANK(Y981,(W981:Y981,Z981:AN981)),0)</f>
        <v>0</v>
      </c>
      <c r="N981" s="7"/>
      <c r="O981" s="1" t="e">
        <f t="shared" si="642"/>
        <v>#NUM!</v>
      </c>
      <c r="P981" s="2" t="e">
        <f t="shared" si="651"/>
        <v>#NUM!</v>
      </c>
      <c r="Q981" s="2"/>
      <c r="R981" s="2" t="str">
        <f t="shared" si="652"/>
        <v>-</v>
      </c>
      <c r="S981" s="2" t="str">
        <f t="shared" si="653"/>
        <v>-</v>
      </c>
      <c r="T981" s="2" t="str">
        <f t="shared" si="654"/>
        <v>-</v>
      </c>
      <c r="U981" s="2" t="str">
        <f t="shared" si="655"/>
        <v>-</v>
      </c>
      <c r="V981" s="2" t="str">
        <f t="shared" si="656"/>
        <v>-</v>
      </c>
      <c r="AH981" s="1"/>
      <c r="AI981" s="1"/>
      <c r="AK981" s="1"/>
      <c r="AL981" s="1"/>
      <c r="AM981" s="1"/>
      <c r="AN981" s="1"/>
      <c r="AO981" s="1"/>
      <c r="AP981" s="8"/>
      <c r="AQ981" s="8"/>
      <c r="AR981" s="8"/>
      <c r="AS981" s="8"/>
      <c r="AT981" s="2"/>
      <c r="AU981" s="2"/>
      <c r="AV981" s="2"/>
      <c r="AW981" s="2"/>
      <c r="AX981" s="2"/>
      <c r="AY981" t="str">
        <f t="shared" si="657"/>
        <v>Gallatin CD15</v>
      </c>
      <c r="BA981">
        <v>15</v>
      </c>
      <c r="BC981" s="91">
        <v>17</v>
      </c>
      <c r="BD981" s="93"/>
      <c r="BE981">
        <v>17059</v>
      </c>
      <c r="BF981">
        <f t="shared" si="650"/>
        <v>1705915</v>
      </c>
      <c r="BH981" t="s">
        <v>3387</v>
      </c>
    </row>
    <row r="982" spans="1:60">
      <c r="A982" t="s">
        <v>1822</v>
      </c>
      <c r="B982" t="s">
        <v>195</v>
      </c>
      <c r="C982" s="1">
        <f t="shared" si="641"/>
        <v>0</v>
      </c>
      <c r="D982" s="1"/>
      <c r="E982" s="1"/>
      <c r="F982" s="1"/>
      <c r="G982" s="1"/>
      <c r="H982" s="1"/>
      <c r="I982" s="1"/>
      <c r="J982" s="1"/>
      <c r="K982" s="7" t="e">
        <f>RANK(W982,(W982:Y982,Z982:AN982))</f>
        <v>#N/A</v>
      </c>
      <c r="L982" s="7" t="e">
        <f>RANK(X982,(W982:Y982,Z982:AN982))</f>
        <v>#N/A</v>
      </c>
      <c r="M982" s="7">
        <f>IF(Y982&gt;0,RANK(Y982,(W982:Y982,Z982:AN982)),0)</f>
        <v>0</v>
      </c>
      <c r="N982" s="7"/>
      <c r="O982" s="1" t="e">
        <f t="shared" si="642"/>
        <v>#NUM!</v>
      </c>
      <c r="P982" s="2" t="e">
        <f t="shared" si="651"/>
        <v>#NUM!</v>
      </c>
      <c r="Q982" s="2"/>
      <c r="R982" s="2" t="str">
        <f t="shared" si="652"/>
        <v>-</v>
      </c>
      <c r="S982" s="2" t="str">
        <f t="shared" si="653"/>
        <v>-</v>
      </c>
      <c r="T982" s="2" t="str">
        <f t="shared" si="654"/>
        <v>-</v>
      </c>
      <c r="U982" s="2" t="str">
        <f t="shared" si="655"/>
        <v>-</v>
      </c>
      <c r="V982" s="2" t="str">
        <f t="shared" si="656"/>
        <v>-</v>
      </c>
      <c r="AH982" s="1"/>
      <c r="AI982" s="1"/>
      <c r="AK982" s="1"/>
      <c r="AL982" s="1"/>
      <c r="AM982" s="1"/>
      <c r="AN982" s="1"/>
      <c r="AO982" s="1"/>
      <c r="AP982" s="8"/>
      <c r="AQ982" s="8"/>
      <c r="AR982" s="8"/>
      <c r="AS982" s="8"/>
      <c r="AT982" s="2"/>
      <c r="AU982" s="2"/>
      <c r="AV982" s="2"/>
      <c r="AW982" s="2"/>
      <c r="AX982" s="2"/>
      <c r="AY982" t="str">
        <f t="shared" si="657"/>
        <v>Gallatin CD19</v>
      </c>
      <c r="BA982">
        <v>19</v>
      </c>
      <c r="BC982" s="91">
        <v>17</v>
      </c>
      <c r="BD982" s="93"/>
      <c r="BE982">
        <v>17059</v>
      </c>
      <c r="BF982">
        <f t="shared" si="650"/>
        <v>1705919</v>
      </c>
      <c r="BH982" t="s">
        <v>3387</v>
      </c>
    </row>
    <row r="983" spans="1:60">
      <c r="A983" t="s">
        <v>1339</v>
      </c>
      <c r="B983" t="s">
        <v>195</v>
      </c>
      <c r="C983" s="1">
        <f t="shared" si="641"/>
        <v>0</v>
      </c>
      <c r="D983" s="1"/>
      <c r="E983" s="1"/>
      <c r="F983" s="1"/>
      <c r="G983" s="1"/>
      <c r="H983" s="1"/>
      <c r="I983" s="1"/>
      <c r="J983" s="1"/>
      <c r="K983" s="7" t="e">
        <f>RANK(W983,(W983:Y983,Z983:AN983))</f>
        <v>#N/A</v>
      </c>
      <c r="L983" s="7" t="e">
        <f>RANK(X983,(W983:Y983,Z983:AN983))</f>
        <v>#N/A</v>
      </c>
      <c r="M983" s="7">
        <f>IF(Y983&gt;0,RANK(Y983,(W983:Y983,Z983:AN983)),0)</f>
        <v>0</v>
      </c>
      <c r="N983" s="7"/>
      <c r="O983" s="1" t="e">
        <f t="shared" si="642"/>
        <v>#NUM!</v>
      </c>
      <c r="P983" s="2" t="e">
        <f t="shared" si="651"/>
        <v>#NUM!</v>
      </c>
      <c r="Q983" s="2"/>
      <c r="R983" s="2" t="str">
        <f t="shared" si="652"/>
        <v>-</v>
      </c>
      <c r="S983" s="2" t="str">
        <f t="shared" si="653"/>
        <v>-</v>
      </c>
      <c r="T983" s="2" t="str">
        <f t="shared" si="654"/>
        <v>-</v>
      </c>
      <c r="U983" s="2" t="str">
        <f t="shared" si="655"/>
        <v>-</v>
      </c>
      <c r="V983" s="2" t="str">
        <f t="shared" si="656"/>
        <v>-</v>
      </c>
      <c r="AH983" s="1"/>
      <c r="AI983" s="1"/>
      <c r="AK983" s="1"/>
      <c r="AL983" s="1"/>
      <c r="AM983" s="1"/>
      <c r="AN983" s="1"/>
      <c r="AO983" s="1"/>
      <c r="AP983" s="8"/>
      <c r="AQ983" s="8"/>
      <c r="AR983" s="8"/>
      <c r="AS983" s="8"/>
      <c r="AT983" s="2"/>
      <c r="AU983" s="2"/>
      <c r="AV983" s="2"/>
      <c r="AW983" s="2"/>
      <c r="AX983" s="2"/>
      <c r="AY983" t="str">
        <f t="shared" si="657"/>
        <v>Greene CD17</v>
      </c>
      <c r="BA983">
        <v>17</v>
      </c>
      <c r="BC983" s="91">
        <v>17</v>
      </c>
      <c r="BD983" s="93"/>
      <c r="BE983">
        <v>17061</v>
      </c>
      <c r="BF983">
        <f t="shared" si="650"/>
        <v>1706117</v>
      </c>
      <c r="BH983" t="s">
        <v>3387</v>
      </c>
    </row>
    <row r="984" spans="1:60">
      <c r="A984" t="s">
        <v>1339</v>
      </c>
      <c r="B984" t="s">
        <v>195</v>
      </c>
      <c r="C984" s="1">
        <f t="shared" si="641"/>
        <v>0</v>
      </c>
      <c r="D984" s="1"/>
      <c r="E984" s="1"/>
      <c r="F984" s="1"/>
      <c r="G984" s="1"/>
      <c r="H984" s="1"/>
      <c r="I984" s="1"/>
      <c r="J984" s="1"/>
      <c r="K984" s="7" t="e">
        <f>RANK(W984,(W984:Y984,Z984:AN984))</f>
        <v>#N/A</v>
      </c>
      <c r="L984" s="7" t="e">
        <f>RANK(X984,(W984:Y984,Z984:AN984))</f>
        <v>#N/A</v>
      </c>
      <c r="M984" s="7">
        <f>IF(Y984&gt;0,RANK(Y984,(W984:Y984,Z984:AN984)),0)</f>
        <v>0</v>
      </c>
      <c r="N984" s="7"/>
      <c r="O984" s="1" t="e">
        <f t="shared" si="642"/>
        <v>#NUM!</v>
      </c>
      <c r="P984" s="2" t="e">
        <f t="shared" si="651"/>
        <v>#NUM!</v>
      </c>
      <c r="Q984" s="2"/>
      <c r="R984" s="2" t="str">
        <f t="shared" si="652"/>
        <v>-</v>
      </c>
      <c r="S984" s="2" t="str">
        <f t="shared" si="653"/>
        <v>-</v>
      </c>
      <c r="T984" s="2" t="str">
        <f t="shared" si="654"/>
        <v>-</v>
      </c>
      <c r="U984" s="2" t="str">
        <f t="shared" si="655"/>
        <v>-</v>
      </c>
      <c r="V984" s="2" t="str">
        <f t="shared" si="656"/>
        <v>-</v>
      </c>
      <c r="AH984" s="1"/>
      <c r="AI984" s="1"/>
      <c r="AK984" s="1"/>
      <c r="AL984" s="1"/>
      <c r="AM984" s="1"/>
      <c r="AN984" s="1"/>
      <c r="AO984" s="1"/>
      <c r="AP984" s="8"/>
      <c r="AQ984" s="8"/>
      <c r="AR984" s="8"/>
      <c r="AS984" s="8"/>
      <c r="AT984" s="2"/>
      <c r="AU984" s="2"/>
      <c r="AV984" s="2"/>
      <c r="AW984" s="2"/>
      <c r="AX984" s="2"/>
      <c r="AY984" t="str">
        <f t="shared" si="657"/>
        <v>Greene CD19</v>
      </c>
      <c r="BA984">
        <v>19</v>
      </c>
      <c r="BC984" s="91">
        <v>17</v>
      </c>
      <c r="BD984" s="93"/>
      <c r="BE984">
        <v>17061</v>
      </c>
      <c r="BF984">
        <f t="shared" si="650"/>
        <v>1706119</v>
      </c>
      <c r="BH984" t="s">
        <v>3387</v>
      </c>
    </row>
    <row r="985" spans="1:60">
      <c r="A985" t="s">
        <v>2146</v>
      </c>
      <c r="B985" t="s">
        <v>195</v>
      </c>
      <c r="C985" s="1">
        <f t="shared" si="641"/>
        <v>0</v>
      </c>
      <c r="D985" s="1"/>
      <c r="E985" s="1"/>
      <c r="F985" s="1"/>
      <c r="G985" s="1"/>
      <c r="H985" s="1"/>
      <c r="I985" s="1"/>
      <c r="J985" s="1"/>
      <c r="K985" s="7" t="e">
        <f>RANK(W985,(W985:Y985,Z985:AN985))</f>
        <v>#N/A</v>
      </c>
      <c r="L985" s="7" t="e">
        <f>RANK(X985,(W985:Y985,Z985:AN985))</f>
        <v>#N/A</v>
      </c>
      <c r="M985" s="7">
        <f>IF(Y985&gt;0,RANK(Y985,(W985:Y985,Z985:AN985)),0)</f>
        <v>0</v>
      </c>
      <c r="N985" s="7"/>
      <c r="O985" s="1" t="e">
        <f t="shared" si="642"/>
        <v>#NUM!</v>
      </c>
      <c r="P985" s="2" t="e">
        <f t="shared" si="651"/>
        <v>#NUM!</v>
      </c>
      <c r="Q985" s="2"/>
      <c r="R985" s="2" t="str">
        <f t="shared" si="652"/>
        <v>-</v>
      </c>
      <c r="S985" s="2" t="str">
        <f t="shared" si="653"/>
        <v>-</v>
      </c>
      <c r="T985" s="2" t="str">
        <f t="shared" si="654"/>
        <v>-</v>
      </c>
      <c r="U985" s="2" t="str">
        <f t="shared" si="655"/>
        <v>-</v>
      </c>
      <c r="V985" s="2" t="str">
        <f t="shared" si="656"/>
        <v>-</v>
      </c>
      <c r="AH985" s="1"/>
      <c r="AI985" s="1"/>
      <c r="AK985" s="1"/>
      <c r="AL985" s="1"/>
      <c r="AM985" s="1"/>
      <c r="AN985" s="1"/>
      <c r="AO985" s="1"/>
      <c r="AP985" s="8"/>
      <c r="AQ985" s="8"/>
      <c r="AR985" s="8"/>
      <c r="AS985" s="8"/>
      <c r="AT985" s="2"/>
      <c r="AU985" s="2"/>
      <c r="AV985" s="2"/>
      <c r="AW985" s="2"/>
      <c r="AX985" s="2"/>
      <c r="AY985" t="str">
        <f t="shared" si="657"/>
        <v>Henry CD14</v>
      </c>
      <c r="BA985">
        <v>14</v>
      </c>
      <c r="BC985" s="91">
        <v>17</v>
      </c>
      <c r="BD985" s="93"/>
      <c r="BE985">
        <v>17073</v>
      </c>
      <c r="BF985">
        <f t="shared" si="650"/>
        <v>1707314</v>
      </c>
      <c r="BH985" t="s">
        <v>3387</v>
      </c>
    </row>
    <row r="986" spans="1:60">
      <c r="A986" t="s">
        <v>2146</v>
      </c>
      <c r="B986" t="s">
        <v>195</v>
      </c>
      <c r="C986" s="1">
        <f t="shared" si="641"/>
        <v>0</v>
      </c>
      <c r="D986" s="1"/>
      <c r="E986" s="1"/>
      <c r="F986" s="1"/>
      <c r="G986" s="1"/>
      <c r="H986" s="1"/>
      <c r="I986" s="1"/>
      <c r="J986" s="1"/>
      <c r="K986" s="7" t="e">
        <f>RANK(W986,(W986:Y986,Z986:AN986))</f>
        <v>#N/A</v>
      </c>
      <c r="L986" s="7" t="e">
        <f>RANK(X986,(W986:Y986,Z986:AN986))</f>
        <v>#N/A</v>
      </c>
      <c r="M986" s="7">
        <f>IF(Y986&gt;0,RANK(Y986,(W986:Y986,Z986:AN986)),0)</f>
        <v>0</v>
      </c>
      <c r="N986" s="7"/>
      <c r="O986" s="1" t="e">
        <f t="shared" ref="O986:O1017" si="658">MAX(W986:AD986)-LARGE(W986:AD986,2)</f>
        <v>#NUM!</v>
      </c>
      <c r="P986" s="2" t="e">
        <f t="shared" si="651"/>
        <v>#NUM!</v>
      </c>
      <c r="Q986" s="2"/>
      <c r="R986" s="2" t="str">
        <f t="shared" si="652"/>
        <v>-</v>
      </c>
      <c r="S986" s="2" t="str">
        <f t="shared" si="653"/>
        <v>-</v>
      </c>
      <c r="T986" s="2" t="str">
        <f t="shared" si="654"/>
        <v>-</v>
      </c>
      <c r="U986" s="2" t="str">
        <f t="shared" si="655"/>
        <v>-</v>
      </c>
      <c r="V986" s="2" t="str">
        <f t="shared" si="656"/>
        <v>-</v>
      </c>
      <c r="AH986" s="1"/>
      <c r="AI986" s="1"/>
      <c r="AK986" s="1"/>
      <c r="AL986" s="1"/>
      <c r="AM986" s="1"/>
      <c r="AN986" s="1"/>
      <c r="AO986" s="1"/>
      <c r="AP986" s="8"/>
      <c r="AQ986" s="8"/>
      <c r="AR986" s="8"/>
      <c r="AS986" s="8"/>
      <c r="AT986" s="2"/>
      <c r="AU986" s="2"/>
      <c r="AV986" s="2"/>
      <c r="AW986" s="2"/>
      <c r="AX986" s="2"/>
      <c r="AY986" t="str">
        <f t="shared" si="657"/>
        <v>Henry CD17</v>
      </c>
      <c r="BA986">
        <v>17</v>
      </c>
      <c r="BC986" s="91">
        <v>17</v>
      </c>
      <c r="BD986" s="93"/>
      <c r="BE986">
        <v>17073</v>
      </c>
      <c r="BF986">
        <f t="shared" si="650"/>
        <v>1707317</v>
      </c>
      <c r="BH986" t="s">
        <v>3387</v>
      </c>
    </row>
    <row r="987" spans="1:60">
      <c r="A987" t="s">
        <v>2816</v>
      </c>
      <c r="B987" t="s">
        <v>195</v>
      </c>
      <c r="C987" s="1">
        <f t="shared" si="641"/>
        <v>0</v>
      </c>
      <c r="D987" s="1"/>
      <c r="E987" s="1"/>
      <c r="F987" s="1"/>
      <c r="G987" s="1"/>
      <c r="H987" s="1"/>
      <c r="I987" s="1"/>
      <c r="J987" s="1"/>
      <c r="K987" s="7" t="e">
        <f>RANK(W987,(W987:Y987,Z987:AN987))</f>
        <v>#N/A</v>
      </c>
      <c r="L987" s="7" t="e">
        <f>RANK(X987,(W987:Y987,Z987:AN987))</f>
        <v>#N/A</v>
      </c>
      <c r="M987" s="7">
        <f>IF(Y987&gt;0,RANK(Y987,(W987:Y987,Z987:AN987)),0)</f>
        <v>0</v>
      </c>
      <c r="N987" s="7"/>
      <c r="O987" s="1" t="e">
        <f t="shared" si="658"/>
        <v>#NUM!</v>
      </c>
      <c r="P987" s="2" t="e">
        <f t="shared" si="651"/>
        <v>#NUM!</v>
      </c>
      <c r="Q987" s="2"/>
      <c r="R987" s="2" t="str">
        <f t="shared" si="652"/>
        <v>-</v>
      </c>
      <c r="S987" s="2" t="str">
        <f t="shared" si="653"/>
        <v>-</v>
      </c>
      <c r="T987" s="2" t="str">
        <f t="shared" si="654"/>
        <v>-</v>
      </c>
      <c r="U987" s="2" t="str">
        <f t="shared" si="655"/>
        <v>-</v>
      </c>
      <c r="V987" s="2" t="str">
        <f t="shared" si="656"/>
        <v>-</v>
      </c>
      <c r="AH987" s="1"/>
      <c r="AI987" s="1"/>
      <c r="AK987" s="1"/>
      <c r="AL987" s="1"/>
      <c r="AM987" s="1"/>
      <c r="AN987" s="1"/>
      <c r="AO987" s="1"/>
      <c r="AP987" s="8"/>
      <c r="AQ987" s="8"/>
      <c r="AR987" s="8"/>
      <c r="AS987" s="8"/>
      <c r="AT987" s="2"/>
      <c r="AU987" s="2"/>
      <c r="AV987" s="2"/>
      <c r="AW987" s="2"/>
      <c r="AX987" s="2"/>
      <c r="AY987" t="str">
        <f t="shared" si="657"/>
        <v>Jersey CD17</v>
      </c>
      <c r="BA987">
        <v>17</v>
      </c>
      <c r="BC987" s="91">
        <v>17</v>
      </c>
      <c r="BD987" s="93"/>
      <c r="BE987">
        <v>17083</v>
      </c>
      <c r="BF987">
        <f t="shared" si="650"/>
        <v>1708317</v>
      </c>
      <c r="BH987" t="s">
        <v>3387</v>
      </c>
    </row>
    <row r="988" spans="1:60">
      <c r="A988" t="s">
        <v>2816</v>
      </c>
      <c r="B988" t="s">
        <v>195</v>
      </c>
      <c r="C988" s="1">
        <f t="shared" si="641"/>
        <v>0</v>
      </c>
      <c r="D988" s="1"/>
      <c r="E988" s="1"/>
      <c r="F988" s="1"/>
      <c r="G988" s="1"/>
      <c r="H988" s="1"/>
      <c r="I988" s="1"/>
      <c r="J988" s="1"/>
      <c r="K988" s="7" t="e">
        <f>RANK(W988,(W988:Y988,Z988:AN988))</f>
        <v>#N/A</v>
      </c>
      <c r="L988" s="7" t="e">
        <f>RANK(X988,(W988:Y988,Z988:AN988))</f>
        <v>#N/A</v>
      </c>
      <c r="M988" s="7">
        <f>IF(Y988&gt;0,RANK(Y988,(W988:Y988,Z988:AN988)),0)</f>
        <v>0</v>
      </c>
      <c r="N988" s="7"/>
      <c r="O988" s="1" t="e">
        <f t="shared" si="658"/>
        <v>#NUM!</v>
      </c>
      <c r="P988" s="2" t="e">
        <f t="shared" si="651"/>
        <v>#NUM!</v>
      </c>
      <c r="Q988" s="2"/>
      <c r="R988" s="2" t="str">
        <f t="shared" si="652"/>
        <v>-</v>
      </c>
      <c r="S988" s="2" t="str">
        <f t="shared" si="653"/>
        <v>-</v>
      </c>
      <c r="T988" s="2" t="str">
        <f t="shared" si="654"/>
        <v>-</v>
      </c>
      <c r="U988" s="2" t="str">
        <f t="shared" si="655"/>
        <v>-</v>
      </c>
      <c r="V988" s="2" t="str">
        <f t="shared" si="656"/>
        <v>-</v>
      </c>
      <c r="AH988" s="1"/>
      <c r="AI988" s="1"/>
      <c r="AK988" s="1"/>
      <c r="AL988" s="1"/>
      <c r="AM988" s="1"/>
      <c r="AN988" s="1"/>
      <c r="AO988" s="1"/>
      <c r="AP988" s="8"/>
      <c r="AQ988" s="8"/>
      <c r="AR988" s="8"/>
      <c r="AS988" s="8"/>
      <c r="AT988" s="2"/>
      <c r="AU988" s="2"/>
      <c r="AV988" s="2"/>
      <c r="AW988" s="2"/>
      <c r="AX988" s="2"/>
      <c r="AY988" t="str">
        <f t="shared" si="657"/>
        <v>Jersey CD19</v>
      </c>
      <c r="BA988">
        <v>19</v>
      </c>
      <c r="BC988" s="91">
        <v>17</v>
      </c>
      <c r="BD988" s="93"/>
      <c r="BE988">
        <v>17083</v>
      </c>
      <c r="BF988">
        <f t="shared" si="650"/>
        <v>1708319</v>
      </c>
      <c r="BH988" t="s">
        <v>3387</v>
      </c>
    </row>
    <row r="989" spans="1:60">
      <c r="A989" t="s">
        <v>802</v>
      </c>
      <c r="B989" t="s">
        <v>195</v>
      </c>
      <c r="C989" s="1">
        <f t="shared" si="641"/>
        <v>0</v>
      </c>
      <c r="D989" s="1"/>
      <c r="E989" s="1"/>
      <c r="F989" s="1"/>
      <c r="G989" s="1"/>
      <c r="H989" s="1"/>
      <c r="I989" s="1"/>
      <c r="J989" s="1"/>
      <c r="K989" s="7" t="e">
        <f>RANK(W989,(W989:Y989,Z989:AN989))</f>
        <v>#N/A</v>
      </c>
      <c r="L989" s="7" t="e">
        <f>RANK(X989,(W989:Y989,Z989:AN989))</f>
        <v>#N/A</v>
      </c>
      <c r="M989" s="7">
        <f>IF(Y989&gt;0,RANK(Y989,(W989:Y989,Z989:AN989)),0)</f>
        <v>0</v>
      </c>
      <c r="N989" s="7"/>
      <c r="O989" s="1" t="e">
        <f t="shared" si="658"/>
        <v>#NUM!</v>
      </c>
      <c r="P989" s="2" t="e">
        <f t="shared" si="651"/>
        <v>#NUM!</v>
      </c>
      <c r="Q989" s="2"/>
      <c r="R989" s="2" t="str">
        <f t="shared" si="652"/>
        <v>-</v>
      </c>
      <c r="S989" s="2" t="str">
        <f t="shared" si="653"/>
        <v>-</v>
      </c>
      <c r="T989" s="2" t="str">
        <f t="shared" si="654"/>
        <v>-</v>
      </c>
      <c r="U989" s="2" t="str">
        <f t="shared" si="655"/>
        <v>-</v>
      </c>
      <c r="V989" s="2" t="str">
        <f t="shared" si="656"/>
        <v>-</v>
      </c>
      <c r="AH989" s="1"/>
      <c r="AI989" s="1"/>
      <c r="AK989" s="1"/>
      <c r="AL989" s="1"/>
      <c r="AM989" s="1"/>
      <c r="AN989" s="1"/>
      <c r="AO989" s="1"/>
      <c r="AP989" s="8"/>
      <c r="AQ989" s="8"/>
      <c r="AR989" s="8"/>
      <c r="AS989" s="8"/>
      <c r="AT989" s="2"/>
      <c r="AU989" s="2"/>
      <c r="AV989" s="2"/>
      <c r="AW989" s="2"/>
      <c r="AX989" s="2"/>
      <c r="AY989" t="str">
        <f t="shared" si="657"/>
        <v>Knox CD17</v>
      </c>
      <c r="BA989">
        <v>17</v>
      </c>
      <c r="BC989" s="91">
        <v>17</v>
      </c>
      <c r="BD989" s="93"/>
      <c r="BE989">
        <v>17095</v>
      </c>
      <c r="BF989">
        <f t="shared" si="650"/>
        <v>1709517</v>
      </c>
      <c r="BH989" t="s">
        <v>3387</v>
      </c>
    </row>
    <row r="990" spans="1:60">
      <c r="A990" t="s">
        <v>802</v>
      </c>
      <c r="B990" t="s">
        <v>195</v>
      </c>
      <c r="C990" s="1">
        <f t="shared" si="641"/>
        <v>0</v>
      </c>
      <c r="D990" s="1"/>
      <c r="E990" s="1"/>
      <c r="F990" s="1"/>
      <c r="G990" s="1"/>
      <c r="H990" s="1"/>
      <c r="I990" s="1"/>
      <c r="J990" s="1"/>
      <c r="K990" s="7" t="e">
        <f>RANK(W990,(W990:Y990,Z990:AN990))</f>
        <v>#N/A</v>
      </c>
      <c r="L990" s="7" t="e">
        <f>RANK(X990,(W990:Y990,Z990:AN990))</f>
        <v>#N/A</v>
      </c>
      <c r="M990" s="7">
        <f>IF(Y990&gt;0,RANK(Y990,(W990:Y990,Z990:AN990)),0)</f>
        <v>0</v>
      </c>
      <c r="N990" s="7"/>
      <c r="O990" s="1" t="e">
        <f t="shared" si="658"/>
        <v>#NUM!</v>
      </c>
      <c r="P990" s="2" t="e">
        <f t="shared" si="651"/>
        <v>#NUM!</v>
      </c>
      <c r="Q990" s="2"/>
      <c r="R990" s="2" t="str">
        <f t="shared" si="652"/>
        <v>-</v>
      </c>
      <c r="S990" s="2" t="str">
        <f t="shared" si="653"/>
        <v>-</v>
      </c>
      <c r="T990" s="2" t="str">
        <f t="shared" si="654"/>
        <v>-</v>
      </c>
      <c r="U990" s="2" t="str">
        <f t="shared" si="655"/>
        <v>-</v>
      </c>
      <c r="V990" s="2" t="str">
        <f t="shared" si="656"/>
        <v>-</v>
      </c>
      <c r="AH990" s="1"/>
      <c r="AI990" s="1"/>
      <c r="AK990" s="1"/>
      <c r="AL990" s="1"/>
      <c r="AM990" s="1"/>
      <c r="AN990" s="1"/>
      <c r="AO990" s="1"/>
      <c r="AP990" s="8"/>
      <c r="AQ990" s="8"/>
      <c r="AR990" s="8"/>
      <c r="AS990" s="8"/>
      <c r="AT990" s="2"/>
      <c r="AU990" s="2"/>
      <c r="AV990" s="2"/>
      <c r="AW990" s="2"/>
      <c r="AX990" s="2"/>
      <c r="AY990" t="str">
        <f t="shared" si="657"/>
        <v>Knox CD18</v>
      </c>
      <c r="BA990">
        <v>18</v>
      </c>
      <c r="BC990" s="91">
        <v>17</v>
      </c>
      <c r="BD990" s="93"/>
      <c r="BE990">
        <v>17095</v>
      </c>
      <c r="BF990">
        <f t="shared" si="650"/>
        <v>1709518</v>
      </c>
      <c r="BH990" t="s">
        <v>3387</v>
      </c>
    </row>
    <row r="991" spans="1:60">
      <c r="A991" t="s">
        <v>2466</v>
      </c>
      <c r="B991" t="s">
        <v>195</v>
      </c>
      <c r="C991" s="1">
        <f t="shared" si="641"/>
        <v>0</v>
      </c>
      <c r="D991" s="1"/>
      <c r="E991" s="1"/>
      <c r="F991" s="1"/>
      <c r="G991" s="1"/>
      <c r="H991" s="1"/>
      <c r="I991" s="1"/>
      <c r="J991" s="1"/>
      <c r="K991" s="7" t="e">
        <f>RANK(W991,(W991:Y991,Z991:AN991))</f>
        <v>#N/A</v>
      </c>
      <c r="L991" s="7" t="e">
        <f>RANK(X991,(W991:Y991,Z991:AN991))</f>
        <v>#N/A</v>
      </c>
      <c r="M991" s="7">
        <f>IF(Y991&gt;0,RANK(Y991,(W991:Y991,Z991:AN991)),0)</f>
        <v>0</v>
      </c>
      <c r="N991" s="7"/>
      <c r="O991" s="1" t="e">
        <f t="shared" si="658"/>
        <v>#NUM!</v>
      </c>
      <c r="P991" s="2" t="e">
        <f t="shared" si="651"/>
        <v>#NUM!</v>
      </c>
      <c r="Q991" s="2"/>
      <c r="R991" s="2" t="str">
        <f t="shared" si="652"/>
        <v>-</v>
      </c>
      <c r="S991" s="2" t="str">
        <f t="shared" si="653"/>
        <v>-</v>
      </c>
      <c r="T991" s="2" t="str">
        <f t="shared" si="654"/>
        <v>-</v>
      </c>
      <c r="U991" s="2" t="str">
        <f t="shared" si="655"/>
        <v>-</v>
      </c>
      <c r="V991" s="2" t="str">
        <f t="shared" si="656"/>
        <v>-</v>
      </c>
      <c r="AH991" s="1"/>
      <c r="AI991" s="1"/>
      <c r="AK991" s="1"/>
      <c r="AL991" s="1"/>
      <c r="AM991" s="1"/>
      <c r="AN991" s="1"/>
      <c r="AO991" s="1"/>
      <c r="AP991" s="8"/>
      <c r="AQ991" s="8"/>
      <c r="AR991" s="8"/>
      <c r="AS991" s="8"/>
      <c r="AT991" s="2"/>
      <c r="AU991" s="2"/>
      <c r="AV991" s="2"/>
      <c r="AW991" s="2"/>
      <c r="AX991" s="2"/>
      <c r="AY991" t="str">
        <f t="shared" si="657"/>
        <v>Lake CD8</v>
      </c>
      <c r="BA991">
        <v>8</v>
      </c>
      <c r="BC991" s="91">
        <v>17</v>
      </c>
      <c r="BD991" s="93"/>
      <c r="BE991">
        <v>17097</v>
      </c>
      <c r="BF991">
        <f t="shared" si="650"/>
        <v>1709708</v>
      </c>
      <c r="BH991" t="s">
        <v>3387</v>
      </c>
    </row>
    <row r="992" spans="1:60">
      <c r="A992" t="s">
        <v>2466</v>
      </c>
      <c r="B992" t="s">
        <v>195</v>
      </c>
      <c r="C992" s="1">
        <f t="shared" si="641"/>
        <v>0</v>
      </c>
      <c r="D992" s="1"/>
      <c r="E992" s="1"/>
      <c r="F992" s="1"/>
      <c r="G992" s="1"/>
      <c r="H992" s="1"/>
      <c r="I992" s="1"/>
      <c r="J992" s="1"/>
      <c r="K992" s="7" t="e">
        <f>RANK(W992,(W992:Y992,Z992:AN992))</f>
        <v>#N/A</v>
      </c>
      <c r="L992" s="7" t="e">
        <f>RANK(X992,(W992:Y992,Z992:AN992))</f>
        <v>#N/A</v>
      </c>
      <c r="M992" s="7">
        <f>IF(Y992&gt;0,RANK(Y992,(W992:Y992,Z992:AN992)),0)</f>
        <v>0</v>
      </c>
      <c r="N992" s="7"/>
      <c r="O992" s="1" t="e">
        <f t="shared" si="658"/>
        <v>#NUM!</v>
      </c>
      <c r="P992" s="2" t="e">
        <f t="shared" si="651"/>
        <v>#NUM!</v>
      </c>
      <c r="Q992" s="2"/>
      <c r="R992" s="2" t="str">
        <f t="shared" si="652"/>
        <v>-</v>
      </c>
      <c r="S992" s="2" t="str">
        <f t="shared" si="653"/>
        <v>-</v>
      </c>
      <c r="T992" s="2" t="str">
        <f t="shared" si="654"/>
        <v>-</v>
      </c>
      <c r="U992" s="2" t="str">
        <f t="shared" si="655"/>
        <v>-</v>
      </c>
      <c r="V992" s="2" t="str">
        <f t="shared" si="656"/>
        <v>-</v>
      </c>
      <c r="AH992" s="1"/>
      <c r="AI992" s="1"/>
      <c r="AK992" s="1"/>
      <c r="AL992" s="1"/>
      <c r="AM992" s="1"/>
      <c r="AN992" s="1"/>
      <c r="AO992" s="1"/>
      <c r="AP992" s="8"/>
      <c r="AQ992" s="8"/>
      <c r="AR992" s="8"/>
      <c r="AS992" s="8"/>
      <c r="AT992" s="2"/>
      <c r="AU992" s="2"/>
      <c r="AV992" s="2"/>
      <c r="AW992" s="2"/>
      <c r="AX992" s="2"/>
      <c r="AY992" t="str">
        <f t="shared" si="657"/>
        <v>Lake CD10</v>
      </c>
      <c r="BA992">
        <v>10</v>
      </c>
      <c r="BC992" s="91">
        <v>17</v>
      </c>
      <c r="BD992" s="93"/>
      <c r="BE992">
        <v>17097</v>
      </c>
      <c r="BF992">
        <f t="shared" si="650"/>
        <v>1709710</v>
      </c>
      <c r="BH992" t="s">
        <v>3387</v>
      </c>
    </row>
    <row r="993" spans="1:60">
      <c r="A993" t="s">
        <v>646</v>
      </c>
      <c r="B993" t="s">
        <v>195</v>
      </c>
      <c r="C993" s="1">
        <f t="shared" si="641"/>
        <v>0</v>
      </c>
      <c r="D993" s="1"/>
      <c r="E993" s="1"/>
      <c r="F993" s="1"/>
      <c r="G993" s="1"/>
      <c r="H993" s="1"/>
      <c r="I993" s="1"/>
      <c r="J993" s="1"/>
      <c r="K993" s="7" t="e">
        <f>RANK(W993,(W993:Y993,Z993:AN993))</f>
        <v>#N/A</v>
      </c>
      <c r="L993" s="7" t="e">
        <f>RANK(X993,(W993:Y993,Z993:AN993))</f>
        <v>#N/A</v>
      </c>
      <c r="M993" s="7">
        <f>IF(Y993&gt;0,RANK(Y993,(W993:Y993,Z993:AN993)),0)</f>
        <v>0</v>
      </c>
      <c r="N993" s="7"/>
      <c r="O993" s="1" t="e">
        <f t="shared" si="658"/>
        <v>#NUM!</v>
      </c>
      <c r="P993" s="2" t="e">
        <f t="shared" si="651"/>
        <v>#NUM!</v>
      </c>
      <c r="Q993" s="2"/>
      <c r="R993" s="2" t="str">
        <f t="shared" si="652"/>
        <v>-</v>
      </c>
      <c r="S993" s="2" t="str">
        <f t="shared" si="653"/>
        <v>-</v>
      </c>
      <c r="T993" s="2" t="str">
        <f t="shared" si="654"/>
        <v>-</v>
      </c>
      <c r="U993" s="2" t="str">
        <f t="shared" si="655"/>
        <v>-</v>
      </c>
      <c r="V993" s="2" t="str">
        <f t="shared" si="656"/>
        <v>-</v>
      </c>
      <c r="AH993" s="1"/>
      <c r="AI993" s="1"/>
      <c r="AK993" s="1"/>
      <c r="AL993" s="1"/>
      <c r="AM993" s="1"/>
      <c r="AN993" s="1"/>
      <c r="AO993" s="1"/>
      <c r="AP993" s="8"/>
      <c r="AQ993" s="8"/>
      <c r="AR993" s="8"/>
      <c r="AS993" s="8"/>
      <c r="AT993" s="2"/>
      <c r="AU993" s="2"/>
      <c r="AV993" s="2"/>
      <c r="AW993" s="2"/>
      <c r="AX993" s="2"/>
      <c r="AY993" t="str">
        <f t="shared" si="657"/>
        <v>Lawrence CD15</v>
      </c>
      <c r="BA993">
        <v>15</v>
      </c>
      <c r="BC993" s="91">
        <v>17</v>
      </c>
      <c r="BD993" s="93"/>
      <c r="BE993">
        <v>17101</v>
      </c>
      <c r="BF993">
        <f t="shared" si="650"/>
        <v>1710115</v>
      </c>
      <c r="BH993" t="s">
        <v>3387</v>
      </c>
    </row>
    <row r="994" spans="1:60">
      <c r="A994" t="s">
        <v>646</v>
      </c>
      <c r="B994" t="s">
        <v>195</v>
      </c>
      <c r="C994" s="1">
        <f t="shared" si="641"/>
        <v>0</v>
      </c>
      <c r="D994" s="1"/>
      <c r="E994" s="1"/>
      <c r="F994" s="1"/>
      <c r="G994" s="1"/>
      <c r="H994" s="1"/>
      <c r="I994" s="1"/>
      <c r="J994" s="1"/>
      <c r="K994" s="7" t="e">
        <f>RANK(W994,(W994:Y994,Z994:AN994))</f>
        <v>#N/A</v>
      </c>
      <c r="L994" s="7" t="e">
        <f>RANK(X994,(W994:Y994,Z994:AN994))</f>
        <v>#N/A</v>
      </c>
      <c r="M994" s="7">
        <f>IF(Y994&gt;0,RANK(Y994,(W994:Y994,Z994:AN994)),0)</f>
        <v>0</v>
      </c>
      <c r="N994" s="7"/>
      <c r="O994" s="1" t="e">
        <f t="shared" si="658"/>
        <v>#NUM!</v>
      </c>
      <c r="P994" s="2" t="e">
        <f t="shared" si="651"/>
        <v>#NUM!</v>
      </c>
      <c r="Q994" s="2"/>
      <c r="R994" s="2" t="str">
        <f t="shared" si="652"/>
        <v>-</v>
      </c>
      <c r="S994" s="2" t="str">
        <f t="shared" si="653"/>
        <v>-</v>
      </c>
      <c r="T994" s="2" t="str">
        <f t="shared" si="654"/>
        <v>-</v>
      </c>
      <c r="U994" s="2" t="str">
        <f t="shared" si="655"/>
        <v>-</v>
      </c>
      <c r="V994" s="2" t="str">
        <f t="shared" si="656"/>
        <v>-</v>
      </c>
      <c r="AH994" s="1"/>
      <c r="AI994" s="1"/>
      <c r="AK994" s="1"/>
      <c r="AL994" s="1"/>
      <c r="AM994" s="1"/>
      <c r="AN994" s="1"/>
      <c r="AO994" s="1"/>
      <c r="AP994" s="8"/>
      <c r="AQ994" s="8"/>
      <c r="AR994" s="8"/>
      <c r="AS994" s="8"/>
      <c r="AT994" s="2"/>
      <c r="AU994" s="2"/>
      <c r="AV994" s="2"/>
      <c r="AW994" s="2"/>
      <c r="AX994" s="2"/>
      <c r="AY994" t="str">
        <f t="shared" si="657"/>
        <v>Lawrence CD19</v>
      </c>
      <c r="BA994">
        <v>19</v>
      </c>
      <c r="BC994" s="91">
        <v>17</v>
      </c>
      <c r="BD994" s="93"/>
      <c r="BE994">
        <v>17101</v>
      </c>
      <c r="BF994">
        <f t="shared" si="650"/>
        <v>1710119</v>
      </c>
      <c r="BH994" t="s">
        <v>3387</v>
      </c>
    </row>
    <row r="995" spans="1:60">
      <c r="A995" t="s">
        <v>1774</v>
      </c>
      <c r="B995" t="s">
        <v>195</v>
      </c>
      <c r="C995" s="1">
        <f t="shared" si="641"/>
        <v>0</v>
      </c>
      <c r="D995" s="1"/>
      <c r="E995" s="1"/>
      <c r="F995" s="1"/>
      <c r="G995" s="1"/>
      <c r="H995" s="1"/>
      <c r="I995" s="1"/>
      <c r="J995" s="1"/>
      <c r="K995" s="7" t="e">
        <f>RANK(W995,(W995:Y995,Z995:AN995))</f>
        <v>#N/A</v>
      </c>
      <c r="L995" s="7" t="e">
        <f>RANK(X995,(W995:Y995,Z995:AN995))</f>
        <v>#N/A</v>
      </c>
      <c r="M995" s="7">
        <f>IF(Y995&gt;0,RANK(Y995,(W995:Y995,Z995:AN995)),0)</f>
        <v>0</v>
      </c>
      <c r="N995" s="7"/>
      <c r="O995" s="1" t="e">
        <f t="shared" si="658"/>
        <v>#NUM!</v>
      </c>
      <c r="P995" s="2" t="e">
        <f t="shared" si="651"/>
        <v>#NUM!</v>
      </c>
      <c r="Q995" s="2"/>
      <c r="R995" s="2" t="str">
        <f t="shared" si="652"/>
        <v>-</v>
      </c>
      <c r="S995" s="2" t="str">
        <f t="shared" si="653"/>
        <v>-</v>
      </c>
      <c r="T995" s="2" t="str">
        <f t="shared" si="654"/>
        <v>-</v>
      </c>
      <c r="U995" s="2" t="str">
        <f t="shared" si="655"/>
        <v>-</v>
      </c>
      <c r="V995" s="2" t="str">
        <f t="shared" si="656"/>
        <v>-</v>
      </c>
      <c r="AH995" s="1"/>
      <c r="AI995" s="1"/>
      <c r="AK995" s="1"/>
      <c r="AL995" s="1"/>
      <c r="AM995" s="1"/>
      <c r="AN995" s="1"/>
      <c r="AO995" s="1"/>
      <c r="AP995" s="8"/>
      <c r="AQ995" s="8"/>
      <c r="AR995" s="8"/>
      <c r="AS995" s="8"/>
      <c r="AT995" s="2"/>
      <c r="AU995" s="2"/>
      <c r="AV995" s="2"/>
      <c r="AW995" s="2"/>
      <c r="AX995" s="2"/>
      <c r="AY995" t="str">
        <f t="shared" si="657"/>
        <v>Livingston CD11</v>
      </c>
      <c r="BA995">
        <v>11</v>
      </c>
      <c r="BC995" s="91">
        <v>17</v>
      </c>
      <c r="BD995" s="93"/>
      <c r="BE995">
        <v>17105</v>
      </c>
      <c r="BF995">
        <f t="shared" si="650"/>
        <v>1710511</v>
      </c>
      <c r="BH995" t="s">
        <v>3387</v>
      </c>
    </row>
    <row r="996" spans="1:60">
      <c r="A996" t="s">
        <v>1774</v>
      </c>
      <c r="B996" t="s">
        <v>195</v>
      </c>
      <c r="C996" s="1">
        <f t="shared" si="641"/>
        <v>0</v>
      </c>
      <c r="D996" s="1"/>
      <c r="E996" s="1"/>
      <c r="F996" s="1"/>
      <c r="G996" s="1"/>
      <c r="H996" s="1"/>
      <c r="I996" s="1"/>
      <c r="J996" s="1"/>
      <c r="K996" s="7" t="e">
        <f>RANK(W996,(W996:Y996,Z996:AN996))</f>
        <v>#N/A</v>
      </c>
      <c r="L996" s="7" t="e">
        <f>RANK(X996,(W996:Y996,Z996:AN996))</f>
        <v>#N/A</v>
      </c>
      <c r="M996" s="7">
        <f>IF(Y996&gt;0,RANK(Y996,(W996:Y996,Z996:AN996)),0)</f>
        <v>0</v>
      </c>
      <c r="N996" s="7"/>
      <c r="O996" s="1" t="e">
        <f t="shared" si="658"/>
        <v>#NUM!</v>
      </c>
      <c r="P996" s="2" t="e">
        <f t="shared" si="651"/>
        <v>#NUM!</v>
      </c>
      <c r="Q996" s="2"/>
      <c r="R996" s="2" t="str">
        <f t="shared" si="652"/>
        <v>-</v>
      </c>
      <c r="S996" s="2" t="str">
        <f t="shared" si="653"/>
        <v>-</v>
      </c>
      <c r="T996" s="2" t="str">
        <f t="shared" si="654"/>
        <v>-</v>
      </c>
      <c r="U996" s="2" t="str">
        <f t="shared" si="655"/>
        <v>-</v>
      </c>
      <c r="V996" s="2" t="str">
        <f t="shared" si="656"/>
        <v>-</v>
      </c>
      <c r="AH996" s="1"/>
      <c r="AI996" s="1"/>
      <c r="AK996" s="1"/>
      <c r="AL996" s="1"/>
      <c r="AM996" s="1"/>
      <c r="AN996" s="1"/>
      <c r="AO996" s="1"/>
      <c r="AP996" s="8"/>
      <c r="AQ996" s="8"/>
      <c r="AR996" s="8"/>
      <c r="AS996" s="8"/>
      <c r="AT996" s="2"/>
      <c r="AU996" s="2"/>
      <c r="AV996" s="2"/>
      <c r="AW996" s="2"/>
      <c r="AX996" s="2"/>
      <c r="AY996" t="str">
        <f t="shared" ref="AY996:AY1031" si="659">A996&amp;" "&amp;"CD"&amp;BA996</f>
        <v>Livingston CD15</v>
      </c>
      <c r="BA996">
        <v>15</v>
      </c>
      <c r="BC996" s="91">
        <v>17</v>
      </c>
      <c r="BD996" s="93"/>
      <c r="BE996">
        <v>17105</v>
      </c>
      <c r="BF996">
        <f t="shared" si="650"/>
        <v>1710515</v>
      </c>
      <c r="BH996" t="s">
        <v>3387</v>
      </c>
    </row>
    <row r="997" spans="1:60">
      <c r="A997" t="s">
        <v>270</v>
      </c>
      <c r="B997" t="s">
        <v>195</v>
      </c>
      <c r="C997" s="1">
        <f t="shared" si="641"/>
        <v>0</v>
      </c>
      <c r="D997" s="1"/>
      <c r="E997" s="1"/>
      <c r="F997" s="1"/>
      <c r="G997" s="1"/>
      <c r="H997" s="1"/>
      <c r="I997" s="1"/>
      <c r="J997" s="1"/>
      <c r="K997" s="7" t="e">
        <f>RANK(W997,(W997:Y997,Z997:AN997))</f>
        <v>#N/A</v>
      </c>
      <c r="L997" s="7" t="e">
        <f>RANK(X997,(W997:Y997,Z997:AN997))</f>
        <v>#N/A</v>
      </c>
      <c r="M997" s="7">
        <f>IF(Y997&gt;0,RANK(Y997,(W997:Y997,Z997:AN997)),0)</f>
        <v>0</v>
      </c>
      <c r="N997" s="7"/>
      <c r="O997" s="1" t="e">
        <f t="shared" si="658"/>
        <v>#NUM!</v>
      </c>
      <c r="P997" s="2" t="e">
        <f t="shared" si="651"/>
        <v>#NUM!</v>
      </c>
      <c r="Q997" s="2"/>
      <c r="R997" s="2" t="str">
        <f t="shared" si="652"/>
        <v>-</v>
      </c>
      <c r="S997" s="2" t="str">
        <f t="shared" si="653"/>
        <v>-</v>
      </c>
      <c r="T997" s="2" t="str">
        <f t="shared" si="654"/>
        <v>-</v>
      </c>
      <c r="U997" s="2" t="str">
        <f t="shared" si="655"/>
        <v>-</v>
      </c>
      <c r="V997" s="2" t="str">
        <f t="shared" si="656"/>
        <v>-</v>
      </c>
      <c r="AH997" s="1"/>
      <c r="AI997" s="1"/>
      <c r="AK997" s="1"/>
      <c r="AL997" s="1"/>
      <c r="AM997" s="1"/>
      <c r="AN997" s="1"/>
      <c r="AO997" s="1"/>
      <c r="AP997" s="8"/>
      <c r="AQ997" s="8"/>
      <c r="AR997" s="8"/>
      <c r="AS997" s="8"/>
      <c r="AT997" s="2"/>
      <c r="AU997" s="2"/>
      <c r="AV997" s="2"/>
      <c r="AW997" s="2"/>
      <c r="AX997" s="2"/>
      <c r="AY997" t="str">
        <f t="shared" si="659"/>
        <v>Macon CD15</v>
      </c>
      <c r="BA997">
        <v>15</v>
      </c>
      <c r="BC997" s="91">
        <v>17</v>
      </c>
      <c r="BD997" s="93"/>
      <c r="BE997">
        <v>17115</v>
      </c>
      <c r="BF997">
        <f t="shared" si="650"/>
        <v>1711515</v>
      </c>
      <c r="BH997" t="s">
        <v>3387</v>
      </c>
    </row>
    <row r="998" spans="1:60">
      <c r="A998" t="s">
        <v>270</v>
      </c>
      <c r="B998" t="s">
        <v>195</v>
      </c>
      <c r="C998" s="1">
        <f t="shared" si="641"/>
        <v>0</v>
      </c>
      <c r="D998" s="1"/>
      <c r="E998" s="1"/>
      <c r="F998" s="1"/>
      <c r="G998" s="1"/>
      <c r="H998" s="1"/>
      <c r="I998" s="1"/>
      <c r="J998" s="1"/>
      <c r="K998" s="7" t="e">
        <f>RANK(W998,(W998:Y998,Z998:AN998))</f>
        <v>#N/A</v>
      </c>
      <c r="L998" s="7" t="e">
        <f>RANK(X998,(W998:Y998,Z998:AN998))</f>
        <v>#N/A</v>
      </c>
      <c r="M998" s="7">
        <f>IF(Y998&gt;0,RANK(Y998,(W998:Y998,Z998:AN998)),0)</f>
        <v>0</v>
      </c>
      <c r="N998" s="7"/>
      <c r="O998" s="1" t="e">
        <f t="shared" si="658"/>
        <v>#NUM!</v>
      </c>
      <c r="P998" s="2" t="e">
        <f t="shared" si="651"/>
        <v>#NUM!</v>
      </c>
      <c r="Q998" s="2"/>
      <c r="R998" s="2" t="str">
        <f t="shared" si="652"/>
        <v>-</v>
      </c>
      <c r="S998" s="2" t="str">
        <f t="shared" si="653"/>
        <v>-</v>
      </c>
      <c r="T998" s="2" t="str">
        <f t="shared" si="654"/>
        <v>-</v>
      </c>
      <c r="U998" s="2" t="str">
        <f t="shared" si="655"/>
        <v>-</v>
      </c>
      <c r="V998" s="2" t="str">
        <f t="shared" si="656"/>
        <v>-</v>
      </c>
      <c r="AH998" s="1"/>
      <c r="AI998" s="1"/>
      <c r="AK998" s="1"/>
      <c r="AL998" s="1"/>
      <c r="AM998" s="1"/>
      <c r="AN998" s="1"/>
      <c r="AO998" s="1"/>
      <c r="AP998" s="8"/>
      <c r="AQ998" s="8"/>
      <c r="AR998" s="8"/>
      <c r="AS998" s="8"/>
      <c r="AT998" s="2"/>
      <c r="AU998" s="2"/>
      <c r="AV998" s="2"/>
      <c r="AW998" s="2"/>
      <c r="AX998" s="2"/>
      <c r="AY998" t="str">
        <f t="shared" si="659"/>
        <v>Macon CD17</v>
      </c>
      <c r="BA998">
        <v>17</v>
      </c>
      <c r="BC998" s="91">
        <v>17</v>
      </c>
      <c r="BD998" s="93"/>
      <c r="BE998">
        <v>17115</v>
      </c>
      <c r="BF998">
        <f t="shared" si="650"/>
        <v>1711517</v>
      </c>
      <c r="BH998" t="s">
        <v>3387</v>
      </c>
    </row>
    <row r="999" spans="1:60">
      <c r="A999" t="s">
        <v>270</v>
      </c>
      <c r="B999" t="s">
        <v>195</v>
      </c>
      <c r="C999" s="1">
        <f t="shared" si="641"/>
        <v>0</v>
      </c>
      <c r="D999" s="1"/>
      <c r="E999" s="1"/>
      <c r="F999" s="1"/>
      <c r="G999" s="1"/>
      <c r="H999" s="1"/>
      <c r="I999" s="1"/>
      <c r="J999" s="1"/>
      <c r="K999" s="7" t="e">
        <f>RANK(W999,(W999:Y999,Z999:AN999))</f>
        <v>#N/A</v>
      </c>
      <c r="L999" s="7" t="e">
        <f>RANK(X999,(W999:Y999,Z999:AN999))</f>
        <v>#N/A</v>
      </c>
      <c r="M999" s="7">
        <f>IF(Y999&gt;0,RANK(Y999,(W999:Y999,Z999:AN999)),0)</f>
        <v>0</v>
      </c>
      <c r="N999" s="7"/>
      <c r="O999" s="1" t="e">
        <f t="shared" si="658"/>
        <v>#NUM!</v>
      </c>
      <c r="P999" s="2" t="e">
        <f t="shared" si="651"/>
        <v>#NUM!</v>
      </c>
      <c r="Q999" s="2"/>
      <c r="R999" s="2" t="str">
        <f t="shared" si="652"/>
        <v>-</v>
      </c>
      <c r="S999" s="2" t="str">
        <f t="shared" si="653"/>
        <v>-</v>
      </c>
      <c r="T999" s="2" t="str">
        <f t="shared" si="654"/>
        <v>-</v>
      </c>
      <c r="U999" s="2" t="str">
        <f t="shared" si="655"/>
        <v>-</v>
      </c>
      <c r="V999" s="2" t="str">
        <f t="shared" si="656"/>
        <v>-</v>
      </c>
      <c r="AH999" s="1"/>
      <c r="AI999" s="1"/>
      <c r="AK999" s="1"/>
      <c r="AL999" s="1"/>
      <c r="AM999" s="1"/>
      <c r="AN999" s="1"/>
      <c r="AO999" s="1"/>
      <c r="AP999" s="8"/>
      <c r="AQ999" s="8"/>
      <c r="AR999" s="8"/>
      <c r="AS999" s="8"/>
      <c r="AT999" s="2"/>
      <c r="AU999" s="2"/>
      <c r="AV999" s="2"/>
      <c r="AW999" s="2"/>
      <c r="AX999" s="2"/>
      <c r="AY999" t="str">
        <f t="shared" si="659"/>
        <v>Macon CD18</v>
      </c>
      <c r="BA999">
        <v>18</v>
      </c>
      <c r="BC999" s="91">
        <v>17</v>
      </c>
      <c r="BD999" s="93"/>
      <c r="BE999">
        <v>17115</v>
      </c>
      <c r="BF999">
        <f t="shared" si="650"/>
        <v>1711518</v>
      </c>
      <c r="BH999" t="s">
        <v>3387</v>
      </c>
    </row>
    <row r="1000" spans="1:60">
      <c r="A1000" t="s">
        <v>1421</v>
      </c>
      <c r="B1000" t="s">
        <v>195</v>
      </c>
      <c r="C1000" s="1">
        <f t="shared" si="641"/>
        <v>0</v>
      </c>
      <c r="D1000" s="1"/>
      <c r="E1000" s="1"/>
      <c r="F1000" s="1"/>
      <c r="G1000" s="1"/>
      <c r="H1000" s="1"/>
      <c r="I1000" s="1"/>
      <c r="J1000" s="1"/>
      <c r="K1000" s="7" t="e">
        <f>RANK(W1000,(W1000:Y1000,Z1000:AN1000))</f>
        <v>#N/A</v>
      </c>
      <c r="L1000" s="7" t="e">
        <f>RANK(X1000,(W1000:Y1000,Z1000:AN1000))</f>
        <v>#N/A</v>
      </c>
      <c r="M1000" s="7">
        <f>IF(Y1000&gt;0,RANK(Y1000,(W1000:Y1000,Z1000:AN1000)),0)</f>
        <v>0</v>
      </c>
      <c r="N1000" s="7"/>
      <c r="O1000" s="1" t="e">
        <f t="shared" si="658"/>
        <v>#NUM!</v>
      </c>
      <c r="P1000" s="2" t="e">
        <f t="shared" si="651"/>
        <v>#NUM!</v>
      </c>
      <c r="Q1000" s="2"/>
      <c r="R1000" s="2" t="str">
        <f t="shared" si="652"/>
        <v>-</v>
      </c>
      <c r="S1000" s="2" t="str">
        <f t="shared" si="653"/>
        <v>-</v>
      </c>
      <c r="T1000" s="2" t="str">
        <f t="shared" si="654"/>
        <v>-</v>
      </c>
      <c r="U1000" s="2" t="str">
        <f t="shared" si="655"/>
        <v>-</v>
      </c>
      <c r="V1000" s="2" t="str">
        <f t="shared" si="656"/>
        <v>-</v>
      </c>
      <c r="AH1000" s="1"/>
      <c r="AI1000" s="1"/>
      <c r="AK1000" s="1"/>
      <c r="AL1000" s="1"/>
      <c r="AM1000" s="1"/>
      <c r="AN1000" s="1"/>
      <c r="AO1000" s="1"/>
      <c r="AP1000" s="8"/>
      <c r="AQ1000" s="8"/>
      <c r="AR1000" s="8"/>
      <c r="AS1000" s="8"/>
      <c r="AT1000" s="2"/>
      <c r="AU1000" s="2"/>
      <c r="AV1000" s="2"/>
      <c r="AW1000" s="2"/>
      <c r="AX1000" s="2"/>
      <c r="AY1000" t="str">
        <f t="shared" si="659"/>
        <v>Madison CD12</v>
      </c>
      <c r="BA1000">
        <v>12</v>
      </c>
      <c r="BC1000" s="91">
        <v>17</v>
      </c>
      <c r="BD1000" s="93"/>
      <c r="BE1000">
        <v>17119</v>
      </c>
      <c r="BF1000">
        <f t="shared" si="650"/>
        <v>1711912</v>
      </c>
      <c r="BH1000" t="s">
        <v>3387</v>
      </c>
    </row>
    <row r="1001" spans="1:60">
      <c r="A1001" t="s">
        <v>1421</v>
      </c>
      <c r="B1001" t="s">
        <v>195</v>
      </c>
      <c r="C1001" s="1">
        <f t="shared" si="641"/>
        <v>0</v>
      </c>
      <c r="D1001" s="1"/>
      <c r="E1001" s="1"/>
      <c r="F1001" s="1"/>
      <c r="G1001" s="1"/>
      <c r="H1001" s="1"/>
      <c r="I1001" s="1"/>
      <c r="J1001" s="1"/>
      <c r="K1001" s="7" t="e">
        <f>RANK(W1001,(W1001:Y1001,Z1001:AN1001))</f>
        <v>#N/A</v>
      </c>
      <c r="L1001" s="7" t="e">
        <f>RANK(X1001,(W1001:Y1001,Z1001:AN1001))</f>
        <v>#N/A</v>
      </c>
      <c r="M1001" s="7">
        <f>IF(Y1001&gt;0,RANK(Y1001,(W1001:Y1001,Z1001:AN1001)),0)</f>
        <v>0</v>
      </c>
      <c r="N1001" s="7"/>
      <c r="O1001" s="1" t="e">
        <f t="shared" si="658"/>
        <v>#NUM!</v>
      </c>
      <c r="P1001" s="2" t="e">
        <f t="shared" si="651"/>
        <v>#NUM!</v>
      </c>
      <c r="Q1001" s="2"/>
      <c r="R1001" s="2" t="str">
        <f t="shared" si="652"/>
        <v>-</v>
      </c>
      <c r="S1001" s="2" t="str">
        <f t="shared" si="653"/>
        <v>-</v>
      </c>
      <c r="T1001" s="2" t="str">
        <f t="shared" si="654"/>
        <v>-</v>
      </c>
      <c r="U1001" s="2" t="str">
        <f t="shared" si="655"/>
        <v>-</v>
      </c>
      <c r="V1001" s="2" t="str">
        <f t="shared" si="656"/>
        <v>-</v>
      </c>
      <c r="AH1001" s="1"/>
      <c r="AI1001" s="1"/>
      <c r="AK1001" s="1"/>
      <c r="AL1001" s="1"/>
      <c r="AM1001" s="1"/>
      <c r="AN1001" s="1"/>
      <c r="AO1001" s="1"/>
      <c r="AP1001" s="8"/>
      <c r="AQ1001" s="8"/>
      <c r="AR1001" s="8"/>
      <c r="AS1001" s="8"/>
      <c r="AT1001" s="2"/>
      <c r="AU1001" s="2"/>
      <c r="AV1001" s="2"/>
      <c r="AW1001" s="2"/>
      <c r="AX1001" s="2"/>
      <c r="AY1001" t="str">
        <f t="shared" si="659"/>
        <v>Madison CD17</v>
      </c>
      <c r="BA1001">
        <v>17</v>
      </c>
      <c r="BC1001" s="91">
        <v>17</v>
      </c>
      <c r="BD1001" s="93"/>
      <c r="BE1001">
        <v>17119</v>
      </c>
      <c r="BF1001">
        <f t="shared" si="650"/>
        <v>1711917</v>
      </c>
      <c r="BH1001" t="s">
        <v>3387</v>
      </c>
    </row>
    <row r="1002" spans="1:60">
      <c r="A1002" t="s">
        <v>1421</v>
      </c>
      <c r="B1002" t="s">
        <v>195</v>
      </c>
      <c r="C1002" s="1">
        <f t="shared" si="641"/>
        <v>0</v>
      </c>
      <c r="D1002" s="1"/>
      <c r="E1002" s="1"/>
      <c r="F1002" s="1"/>
      <c r="G1002" s="1"/>
      <c r="H1002" s="1"/>
      <c r="I1002" s="1"/>
      <c r="J1002" s="1"/>
      <c r="K1002" s="7" t="e">
        <f>RANK(W1002,(W1002:Y1002,Z1002:AN1002))</f>
        <v>#N/A</v>
      </c>
      <c r="L1002" s="7" t="e">
        <f>RANK(X1002,(W1002:Y1002,Z1002:AN1002))</f>
        <v>#N/A</v>
      </c>
      <c r="M1002" s="7">
        <f>IF(Y1002&gt;0,RANK(Y1002,(W1002:Y1002,Z1002:AN1002)),0)</f>
        <v>0</v>
      </c>
      <c r="N1002" s="7"/>
      <c r="O1002" s="1" t="e">
        <f t="shared" si="658"/>
        <v>#NUM!</v>
      </c>
      <c r="P1002" s="2" t="e">
        <f t="shared" si="651"/>
        <v>#NUM!</v>
      </c>
      <c r="Q1002" s="2"/>
      <c r="R1002" s="2" t="str">
        <f t="shared" si="652"/>
        <v>-</v>
      </c>
      <c r="S1002" s="2" t="str">
        <f t="shared" si="653"/>
        <v>-</v>
      </c>
      <c r="T1002" s="2" t="str">
        <f t="shared" si="654"/>
        <v>-</v>
      </c>
      <c r="U1002" s="2" t="str">
        <f t="shared" si="655"/>
        <v>-</v>
      </c>
      <c r="V1002" s="2" t="str">
        <f t="shared" si="656"/>
        <v>-</v>
      </c>
      <c r="AH1002" s="1"/>
      <c r="AI1002" s="1"/>
      <c r="AK1002" s="1"/>
      <c r="AL1002" s="1"/>
      <c r="AM1002" s="1"/>
      <c r="AN1002" s="1"/>
      <c r="AO1002" s="1"/>
      <c r="AP1002" s="8"/>
      <c r="AQ1002" s="8"/>
      <c r="AR1002" s="8"/>
      <c r="AS1002" s="8"/>
      <c r="AT1002" s="2"/>
      <c r="AU1002" s="2"/>
      <c r="AV1002" s="2"/>
      <c r="AW1002" s="2"/>
      <c r="AX1002" s="2"/>
      <c r="AY1002" t="str">
        <f t="shared" si="659"/>
        <v>Madison CD19</v>
      </c>
      <c r="BA1002">
        <v>19</v>
      </c>
      <c r="BC1002" s="91">
        <v>17</v>
      </c>
      <c r="BD1002" s="93"/>
      <c r="BE1002">
        <v>17119</v>
      </c>
      <c r="BF1002">
        <f t="shared" si="650"/>
        <v>1711919</v>
      </c>
      <c r="BH1002" t="s">
        <v>3387</v>
      </c>
    </row>
    <row r="1003" spans="1:60">
      <c r="A1003" t="s">
        <v>2508</v>
      </c>
      <c r="B1003" t="s">
        <v>195</v>
      </c>
      <c r="C1003" s="1">
        <f t="shared" si="641"/>
        <v>0</v>
      </c>
      <c r="D1003" s="1"/>
      <c r="E1003" s="1"/>
      <c r="F1003" s="1"/>
      <c r="G1003" s="1"/>
      <c r="H1003" s="1"/>
      <c r="I1003" s="1"/>
      <c r="J1003" s="1"/>
      <c r="K1003" s="7" t="e">
        <f>RANK(W1003,(W1003:Y1003,Z1003:AN1003))</f>
        <v>#N/A</v>
      </c>
      <c r="L1003" s="7" t="e">
        <f>RANK(X1003,(W1003:Y1003,Z1003:AN1003))</f>
        <v>#N/A</v>
      </c>
      <c r="M1003" s="7">
        <f>IF(Y1003&gt;0,RANK(Y1003,(W1003:Y1003,Z1003:AN1003)),0)</f>
        <v>0</v>
      </c>
      <c r="N1003" s="7"/>
      <c r="O1003" s="1" t="e">
        <f t="shared" si="658"/>
        <v>#NUM!</v>
      </c>
      <c r="P1003" s="2" t="e">
        <f t="shared" si="651"/>
        <v>#NUM!</v>
      </c>
      <c r="Q1003" s="2"/>
      <c r="R1003" s="2" t="str">
        <f t="shared" si="652"/>
        <v>-</v>
      </c>
      <c r="S1003" s="2" t="str">
        <f t="shared" si="653"/>
        <v>-</v>
      </c>
      <c r="T1003" s="2" t="str">
        <f t="shared" si="654"/>
        <v>-</v>
      </c>
      <c r="U1003" s="2" t="str">
        <f t="shared" si="655"/>
        <v>-</v>
      </c>
      <c r="V1003" s="2" t="str">
        <f t="shared" si="656"/>
        <v>-</v>
      </c>
      <c r="AH1003" s="1"/>
      <c r="AI1003" s="1"/>
      <c r="AK1003" s="1"/>
      <c r="AL1003" s="1"/>
      <c r="AM1003" s="1"/>
      <c r="AN1003" s="1"/>
      <c r="AO1003" s="1"/>
      <c r="AP1003" s="8"/>
      <c r="AQ1003" s="8"/>
      <c r="AR1003" s="8"/>
      <c r="AS1003" s="8"/>
      <c r="AT1003" s="2"/>
      <c r="AU1003" s="2"/>
      <c r="AV1003" s="2"/>
      <c r="AW1003" s="2"/>
      <c r="AX1003" s="2"/>
      <c r="AY1003" t="str">
        <f t="shared" si="659"/>
        <v>McHenry CD8</v>
      </c>
      <c r="BA1003">
        <v>8</v>
      </c>
      <c r="BC1003" s="91">
        <v>17</v>
      </c>
      <c r="BD1003" s="93"/>
      <c r="BE1003">
        <v>17111</v>
      </c>
      <c r="BF1003">
        <f t="shared" si="650"/>
        <v>1711108</v>
      </c>
      <c r="BH1003" t="s">
        <v>3387</v>
      </c>
    </row>
    <row r="1004" spans="1:60">
      <c r="A1004" t="s">
        <v>2508</v>
      </c>
      <c r="B1004" t="s">
        <v>195</v>
      </c>
      <c r="C1004" s="1">
        <f t="shared" si="641"/>
        <v>0</v>
      </c>
      <c r="D1004" s="1"/>
      <c r="E1004" s="1"/>
      <c r="F1004" s="1"/>
      <c r="G1004" s="1"/>
      <c r="H1004" s="1"/>
      <c r="I1004" s="1"/>
      <c r="J1004" s="1"/>
      <c r="K1004" s="7" t="e">
        <f>RANK(W1004,(W1004:Y1004,Z1004:AN1004))</f>
        <v>#N/A</v>
      </c>
      <c r="L1004" s="7" t="e">
        <f>RANK(X1004,(W1004:Y1004,Z1004:AN1004))</f>
        <v>#N/A</v>
      </c>
      <c r="M1004" s="7">
        <f>IF(Y1004&gt;0,RANK(Y1004,(W1004:Y1004,Z1004:AN1004)),0)</f>
        <v>0</v>
      </c>
      <c r="N1004" s="7"/>
      <c r="O1004" s="1" t="e">
        <f t="shared" si="658"/>
        <v>#NUM!</v>
      </c>
      <c r="P1004" s="2" t="e">
        <f t="shared" si="651"/>
        <v>#NUM!</v>
      </c>
      <c r="Q1004" s="2"/>
      <c r="R1004" s="2" t="str">
        <f t="shared" si="652"/>
        <v>-</v>
      </c>
      <c r="S1004" s="2" t="str">
        <f t="shared" si="653"/>
        <v>-</v>
      </c>
      <c r="T1004" s="2" t="str">
        <f t="shared" si="654"/>
        <v>-</v>
      </c>
      <c r="U1004" s="2" t="str">
        <f t="shared" si="655"/>
        <v>-</v>
      </c>
      <c r="V1004" s="2" t="str">
        <f t="shared" si="656"/>
        <v>-</v>
      </c>
      <c r="AH1004" s="1"/>
      <c r="AI1004" s="1"/>
      <c r="AK1004" s="1"/>
      <c r="AL1004" s="1"/>
      <c r="AM1004" s="1"/>
      <c r="AN1004" s="1"/>
      <c r="AO1004" s="1"/>
      <c r="AP1004" s="8"/>
      <c r="AQ1004" s="8"/>
      <c r="AR1004" s="8"/>
      <c r="AS1004" s="8"/>
      <c r="AT1004" s="2"/>
      <c r="AU1004" s="2"/>
      <c r="AV1004" s="2"/>
      <c r="AW1004" s="2"/>
      <c r="AX1004" s="2"/>
      <c r="AY1004" t="str">
        <f t="shared" si="659"/>
        <v>McHenry CD16</v>
      </c>
      <c r="BA1004">
        <v>16</v>
      </c>
      <c r="BC1004" s="91">
        <v>17</v>
      </c>
      <c r="BD1004" s="93"/>
      <c r="BE1004">
        <v>17111</v>
      </c>
      <c r="BF1004">
        <f t="shared" si="650"/>
        <v>1711116</v>
      </c>
      <c r="BH1004" t="s">
        <v>3387</v>
      </c>
    </row>
    <row r="1005" spans="1:60">
      <c r="A1005" t="s">
        <v>1156</v>
      </c>
      <c r="B1005" t="s">
        <v>195</v>
      </c>
      <c r="C1005" s="1">
        <f t="shared" si="641"/>
        <v>0</v>
      </c>
      <c r="D1005" s="1"/>
      <c r="E1005" s="1"/>
      <c r="F1005" s="1"/>
      <c r="G1005" s="1"/>
      <c r="H1005" s="1"/>
      <c r="I1005" s="1"/>
      <c r="J1005" s="1"/>
      <c r="K1005" s="7" t="e">
        <f>RANK(W1005,(W1005:Y1005,Z1005:AN1005))</f>
        <v>#N/A</v>
      </c>
      <c r="L1005" s="7" t="e">
        <f>RANK(X1005,(W1005:Y1005,Z1005:AN1005))</f>
        <v>#N/A</v>
      </c>
      <c r="M1005" s="7">
        <f>IF(Y1005&gt;0,RANK(Y1005,(W1005:Y1005,Z1005:AN1005)),0)</f>
        <v>0</v>
      </c>
      <c r="N1005" s="7"/>
      <c r="O1005" s="1" t="e">
        <f t="shared" si="658"/>
        <v>#NUM!</v>
      </c>
      <c r="P1005" s="2" t="e">
        <f t="shared" si="651"/>
        <v>#NUM!</v>
      </c>
      <c r="Q1005" s="2"/>
      <c r="R1005" s="2" t="str">
        <f t="shared" si="652"/>
        <v>-</v>
      </c>
      <c r="S1005" s="2" t="str">
        <f t="shared" si="653"/>
        <v>-</v>
      </c>
      <c r="T1005" s="2" t="str">
        <f t="shared" si="654"/>
        <v>-</v>
      </c>
      <c r="U1005" s="2" t="str">
        <f t="shared" si="655"/>
        <v>-</v>
      </c>
      <c r="V1005" s="2" t="str">
        <f t="shared" si="656"/>
        <v>-</v>
      </c>
      <c r="AH1005" s="1"/>
      <c r="AI1005" s="1"/>
      <c r="AK1005" s="1"/>
      <c r="AL1005" s="1"/>
      <c r="AM1005" s="1"/>
      <c r="AN1005" s="1"/>
      <c r="AO1005" s="1"/>
      <c r="AP1005" s="8"/>
      <c r="AQ1005" s="8"/>
      <c r="AR1005" s="8"/>
      <c r="AS1005" s="8"/>
      <c r="AT1005" s="2"/>
      <c r="AU1005" s="2"/>
      <c r="AV1005" s="2"/>
      <c r="AW1005" s="2"/>
      <c r="AX1005" s="2"/>
      <c r="AY1005" t="str">
        <f t="shared" si="659"/>
        <v>McLean CD11</v>
      </c>
      <c r="BA1005">
        <v>11</v>
      </c>
      <c r="BC1005" s="91">
        <v>17</v>
      </c>
      <c r="BD1005" s="93"/>
      <c r="BE1005">
        <v>17113</v>
      </c>
      <c r="BF1005">
        <f t="shared" si="650"/>
        <v>1711311</v>
      </c>
      <c r="BH1005" t="s">
        <v>3387</v>
      </c>
    </row>
    <row r="1006" spans="1:60">
      <c r="A1006" t="s">
        <v>1156</v>
      </c>
      <c r="B1006" t="s">
        <v>195</v>
      </c>
      <c r="C1006" s="1">
        <f t="shared" si="641"/>
        <v>0</v>
      </c>
      <c r="D1006" s="1"/>
      <c r="E1006" s="1"/>
      <c r="F1006" s="1"/>
      <c r="G1006" s="1"/>
      <c r="H1006" s="1"/>
      <c r="I1006" s="1"/>
      <c r="J1006" s="1"/>
      <c r="K1006" s="7" t="e">
        <f>RANK(W1006,(W1006:Y1006,Z1006:AN1006))</f>
        <v>#N/A</v>
      </c>
      <c r="L1006" s="7" t="e">
        <f>RANK(X1006,(W1006:Y1006,Z1006:AN1006))</f>
        <v>#N/A</v>
      </c>
      <c r="M1006" s="7">
        <f>IF(Y1006&gt;0,RANK(Y1006,(W1006:Y1006,Z1006:AN1006)),0)</f>
        <v>0</v>
      </c>
      <c r="N1006" s="7"/>
      <c r="O1006" s="1" t="e">
        <f t="shared" si="658"/>
        <v>#NUM!</v>
      </c>
      <c r="P1006" s="2" t="e">
        <f t="shared" si="651"/>
        <v>#NUM!</v>
      </c>
      <c r="Q1006" s="2"/>
      <c r="R1006" s="2" t="str">
        <f t="shared" si="652"/>
        <v>-</v>
      </c>
      <c r="S1006" s="2" t="str">
        <f t="shared" si="653"/>
        <v>-</v>
      </c>
      <c r="T1006" s="2" t="str">
        <f t="shared" si="654"/>
        <v>-</v>
      </c>
      <c r="U1006" s="2" t="str">
        <f t="shared" si="655"/>
        <v>-</v>
      </c>
      <c r="V1006" s="2" t="str">
        <f t="shared" si="656"/>
        <v>-</v>
      </c>
      <c r="AH1006" s="1"/>
      <c r="AI1006" s="1"/>
      <c r="AK1006" s="1"/>
      <c r="AL1006" s="1"/>
      <c r="AM1006" s="1"/>
      <c r="AN1006" s="1"/>
      <c r="AO1006" s="1"/>
      <c r="AP1006" s="8"/>
      <c r="AQ1006" s="8"/>
      <c r="AR1006" s="8"/>
      <c r="AS1006" s="8"/>
      <c r="AT1006" s="2"/>
      <c r="AU1006" s="2"/>
      <c r="AV1006" s="2"/>
      <c r="AW1006" s="2"/>
      <c r="AX1006" s="2"/>
      <c r="AY1006" t="str">
        <f t="shared" si="659"/>
        <v>McLean CD15</v>
      </c>
      <c r="BA1006">
        <v>15</v>
      </c>
      <c r="BC1006" s="91">
        <v>17</v>
      </c>
      <c r="BD1006" s="93"/>
      <c r="BE1006">
        <v>17113</v>
      </c>
      <c r="BF1006">
        <f t="shared" si="650"/>
        <v>1711315</v>
      </c>
      <c r="BH1006" t="s">
        <v>3387</v>
      </c>
    </row>
    <row r="1007" spans="1:60">
      <c r="A1007" t="s">
        <v>402</v>
      </c>
      <c r="B1007" t="s">
        <v>195</v>
      </c>
      <c r="C1007" s="1">
        <f t="shared" si="641"/>
        <v>0</v>
      </c>
      <c r="D1007" s="1"/>
      <c r="E1007" s="1"/>
      <c r="F1007" s="1"/>
      <c r="G1007" s="1"/>
      <c r="H1007" s="1"/>
      <c r="I1007" s="1"/>
      <c r="J1007" s="1"/>
      <c r="K1007" s="7" t="e">
        <f>RANK(W1007,(W1007:Y1007,Z1007:AN1007))</f>
        <v>#N/A</v>
      </c>
      <c r="L1007" s="7" t="e">
        <f>RANK(X1007,(W1007:Y1007,Z1007:AN1007))</f>
        <v>#N/A</v>
      </c>
      <c r="M1007" s="7">
        <f>IF(Y1007&gt;0,RANK(Y1007,(W1007:Y1007,Z1007:AN1007)),0)</f>
        <v>0</v>
      </c>
      <c r="N1007" s="7"/>
      <c r="O1007" s="1" t="e">
        <f t="shared" si="658"/>
        <v>#NUM!</v>
      </c>
      <c r="P1007" s="2" t="e">
        <f t="shared" si="651"/>
        <v>#NUM!</v>
      </c>
      <c r="Q1007" s="2"/>
      <c r="R1007" s="2" t="str">
        <f t="shared" si="652"/>
        <v>-</v>
      </c>
      <c r="S1007" s="2" t="str">
        <f t="shared" si="653"/>
        <v>-</v>
      </c>
      <c r="T1007" s="2" t="str">
        <f t="shared" si="654"/>
        <v>-</v>
      </c>
      <c r="U1007" s="2" t="str">
        <f t="shared" si="655"/>
        <v>-</v>
      </c>
      <c r="V1007" s="2" t="str">
        <f t="shared" si="656"/>
        <v>-</v>
      </c>
      <c r="AH1007" s="1"/>
      <c r="AI1007" s="1"/>
      <c r="AK1007" s="1"/>
      <c r="AL1007" s="1"/>
      <c r="AM1007" s="1"/>
      <c r="AN1007" s="1"/>
      <c r="AO1007" s="1"/>
      <c r="AP1007" s="8"/>
      <c r="AQ1007" s="8"/>
      <c r="AR1007" s="8"/>
      <c r="AS1007" s="8"/>
      <c r="AT1007" s="2"/>
      <c r="AU1007" s="2"/>
      <c r="AV1007" s="2"/>
      <c r="AW1007" s="2"/>
      <c r="AX1007" s="2"/>
      <c r="AY1007" t="str">
        <f t="shared" si="659"/>
        <v>Montgomery CD17</v>
      </c>
      <c r="BA1007">
        <v>17</v>
      </c>
      <c r="BC1007" s="91">
        <v>17</v>
      </c>
      <c r="BD1007" s="93"/>
      <c r="BE1007">
        <v>17135</v>
      </c>
      <c r="BF1007">
        <f t="shared" si="650"/>
        <v>1713517</v>
      </c>
      <c r="BH1007" t="s">
        <v>3387</v>
      </c>
    </row>
    <row r="1008" spans="1:60">
      <c r="A1008" t="s">
        <v>402</v>
      </c>
      <c r="B1008" t="s">
        <v>195</v>
      </c>
      <c r="C1008" s="1">
        <f t="shared" si="641"/>
        <v>0</v>
      </c>
      <c r="D1008" s="1"/>
      <c r="E1008" s="1"/>
      <c r="F1008" s="1"/>
      <c r="G1008" s="1"/>
      <c r="H1008" s="1"/>
      <c r="I1008" s="1"/>
      <c r="J1008" s="1"/>
      <c r="K1008" s="7" t="e">
        <f>RANK(W1008,(W1008:Y1008,Z1008:AN1008))</f>
        <v>#N/A</v>
      </c>
      <c r="L1008" s="7" t="e">
        <f>RANK(X1008,(W1008:Y1008,Z1008:AN1008))</f>
        <v>#N/A</v>
      </c>
      <c r="M1008" s="7">
        <f>IF(Y1008&gt;0,RANK(Y1008,(W1008:Y1008,Z1008:AN1008)),0)</f>
        <v>0</v>
      </c>
      <c r="N1008" s="7"/>
      <c r="O1008" s="1" t="e">
        <f t="shared" si="658"/>
        <v>#NUM!</v>
      </c>
      <c r="P1008" s="2" t="e">
        <f t="shared" si="651"/>
        <v>#NUM!</v>
      </c>
      <c r="Q1008" s="2"/>
      <c r="R1008" s="2" t="str">
        <f t="shared" si="652"/>
        <v>-</v>
      </c>
      <c r="S1008" s="2" t="str">
        <f t="shared" si="653"/>
        <v>-</v>
      </c>
      <c r="T1008" s="2" t="str">
        <f t="shared" si="654"/>
        <v>-</v>
      </c>
      <c r="U1008" s="2" t="str">
        <f t="shared" si="655"/>
        <v>-</v>
      </c>
      <c r="V1008" s="2" t="str">
        <f t="shared" si="656"/>
        <v>-</v>
      </c>
      <c r="AH1008" s="1"/>
      <c r="AI1008" s="1"/>
      <c r="AK1008" s="1"/>
      <c r="AL1008" s="1"/>
      <c r="AM1008" s="1"/>
      <c r="AN1008" s="1"/>
      <c r="AO1008" s="1"/>
      <c r="AP1008" s="8"/>
      <c r="AQ1008" s="8"/>
      <c r="AR1008" s="8"/>
      <c r="AS1008" s="8"/>
      <c r="AT1008" s="2"/>
      <c r="AU1008" s="2"/>
      <c r="AV1008" s="2"/>
      <c r="AW1008" s="2"/>
      <c r="AX1008" s="2"/>
      <c r="AY1008" t="str">
        <f t="shared" si="659"/>
        <v>Montgomery CD19</v>
      </c>
      <c r="BA1008">
        <v>19</v>
      </c>
      <c r="BC1008" s="91">
        <v>17</v>
      </c>
      <c r="BD1008" s="93"/>
      <c r="BE1008">
        <v>17135</v>
      </c>
      <c r="BF1008">
        <f t="shared" si="650"/>
        <v>1713519</v>
      </c>
      <c r="BH1008" t="s">
        <v>3387</v>
      </c>
    </row>
    <row r="1009" spans="1:60">
      <c r="A1009" t="s">
        <v>1768</v>
      </c>
      <c r="B1009" t="s">
        <v>195</v>
      </c>
      <c r="C1009" s="1">
        <f t="shared" si="641"/>
        <v>0</v>
      </c>
      <c r="D1009" s="1"/>
      <c r="E1009" s="1"/>
      <c r="F1009" s="1"/>
      <c r="G1009" s="1"/>
      <c r="H1009" s="1"/>
      <c r="I1009" s="1"/>
      <c r="J1009" s="1"/>
      <c r="K1009" s="7" t="e">
        <f>RANK(W1009,(W1009:Y1009,Z1009:AN1009))</f>
        <v>#N/A</v>
      </c>
      <c r="L1009" s="7" t="e">
        <f>RANK(X1009,(W1009:Y1009,Z1009:AN1009))</f>
        <v>#N/A</v>
      </c>
      <c r="M1009" s="7">
        <f>IF(Y1009&gt;0,RANK(Y1009,(W1009:Y1009,Z1009:AN1009)),0)</f>
        <v>0</v>
      </c>
      <c r="N1009" s="7"/>
      <c r="O1009" s="1" t="e">
        <f t="shared" si="658"/>
        <v>#NUM!</v>
      </c>
      <c r="P1009" s="2" t="e">
        <f t="shared" si="651"/>
        <v>#NUM!</v>
      </c>
      <c r="Q1009" s="2"/>
      <c r="R1009" s="2" t="str">
        <f t="shared" si="652"/>
        <v>-</v>
      </c>
      <c r="S1009" s="2" t="str">
        <f t="shared" si="653"/>
        <v>-</v>
      </c>
      <c r="T1009" s="2" t="str">
        <f t="shared" si="654"/>
        <v>-</v>
      </c>
      <c r="U1009" s="2" t="str">
        <f t="shared" si="655"/>
        <v>-</v>
      </c>
      <c r="V1009" s="2" t="str">
        <f t="shared" si="656"/>
        <v>-</v>
      </c>
      <c r="AH1009" s="1"/>
      <c r="AI1009" s="1"/>
      <c r="AK1009" s="1"/>
      <c r="AL1009" s="1"/>
      <c r="AM1009" s="1"/>
      <c r="AN1009" s="1"/>
      <c r="AO1009" s="1"/>
      <c r="AP1009" s="8"/>
      <c r="AQ1009" s="8"/>
      <c r="AR1009" s="8"/>
      <c r="AS1009" s="8"/>
      <c r="AT1009" s="2"/>
      <c r="AU1009" s="2"/>
      <c r="AV1009" s="2"/>
      <c r="AW1009" s="2"/>
      <c r="AX1009" s="2"/>
      <c r="AY1009" t="str">
        <f t="shared" si="659"/>
        <v>Pike CD17</v>
      </c>
      <c r="BA1009">
        <v>17</v>
      </c>
      <c r="BC1009" s="91">
        <v>17</v>
      </c>
      <c r="BD1009" s="93"/>
      <c r="BE1009">
        <v>17149</v>
      </c>
      <c r="BF1009">
        <f t="shared" si="650"/>
        <v>1714917</v>
      </c>
      <c r="BH1009" t="s">
        <v>3387</v>
      </c>
    </row>
    <row r="1010" spans="1:60">
      <c r="A1010" t="s">
        <v>1768</v>
      </c>
      <c r="B1010" t="s">
        <v>195</v>
      </c>
      <c r="C1010" s="1">
        <f t="shared" si="641"/>
        <v>0</v>
      </c>
      <c r="D1010" s="1"/>
      <c r="E1010" s="1"/>
      <c r="F1010" s="1"/>
      <c r="G1010" s="1"/>
      <c r="H1010" s="1"/>
      <c r="I1010" s="1"/>
      <c r="J1010" s="1"/>
      <c r="K1010" s="7" t="e">
        <f>RANK(W1010,(W1010:Y1010,Z1010:AN1010))</f>
        <v>#N/A</v>
      </c>
      <c r="L1010" s="7" t="e">
        <f>RANK(X1010,(W1010:Y1010,Z1010:AN1010))</f>
        <v>#N/A</v>
      </c>
      <c r="M1010" s="7">
        <f>IF(Y1010&gt;0,RANK(Y1010,(W1010:Y1010,Z1010:AN1010)),0)</f>
        <v>0</v>
      </c>
      <c r="N1010" s="7"/>
      <c r="O1010" s="1" t="e">
        <f t="shared" si="658"/>
        <v>#NUM!</v>
      </c>
      <c r="P1010" s="2" t="e">
        <f t="shared" si="651"/>
        <v>#NUM!</v>
      </c>
      <c r="Q1010" s="2"/>
      <c r="R1010" s="2" t="str">
        <f t="shared" si="652"/>
        <v>-</v>
      </c>
      <c r="S1010" s="2" t="str">
        <f t="shared" si="653"/>
        <v>-</v>
      </c>
      <c r="T1010" s="2" t="str">
        <f t="shared" si="654"/>
        <v>-</v>
      </c>
      <c r="U1010" s="2" t="str">
        <f t="shared" si="655"/>
        <v>-</v>
      </c>
      <c r="V1010" s="2" t="str">
        <f t="shared" si="656"/>
        <v>-</v>
      </c>
      <c r="AH1010" s="1"/>
      <c r="AI1010" s="1"/>
      <c r="AK1010" s="1"/>
      <c r="AL1010" s="1"/>
      <c r="AM1010" s="1"/>
      <c r="AN1010" s="1"/>
      <c r="AO1010" s="1"/>
      <c r="AP1010" s="8"/>
      <c r="AQ1010" s="8"/>
      <c r="AR1010" s="8"/>
      <c r="AS1010" s="8"/>
      <c r="AT1010" s="2"/>
      <c r="AU1010" s="2"/>
      <c r="AV1010" s="2"/>
      <c r="AW1010" s="2"/>
      <c r="AX1010" s="2"/>
      <c r="AY1010" t="str">
        <f t="shared" si="659"/>
        <v>Pike CD18</v>
      </c>
      <c r="BA1010">
        <v>18</v>
      </c>
      <c r="BC1010" s="91">
        <v>17</v>
      </c>
      <c r="BD1010" s="93"/>
      <c r="BE1010">
        <v>17149</v>
      </c>
      <c r="BF1010">
        <f t="shared" si="650"/>
        <v>1714918</v>
      </c>
      <c r="BH1010" t="s">
        <v>3387</v>
      </c>
    </row>
    <row r="1011" spans="1:60">
      <c r="A1011" t="s">
        <v>706</v>
      </c>
      <c r="B1011" t="s">
        <v>195</v>
      </c>
      <c r="C1011" s="1">
        <f t="shared" si="641"/>
        <v>0</v>
      </c>
      <c r="D1011" s="1"/>
      <c r="E1011" s="1"/>
      <c r="F1011" s="1"/>
      <c r="G1011" s="1"/>
      <c r="H1011" s="1"/>
      <c r="I1011" s="1"/>
      <c r="J1011" s="1"/>
      <c r="K1011" s="7" t="e">
        <f>RANK(W1011,(W1011:Y1011,Z1011:AN1011))</f>
        <v>#N/A</v>
      </c>
      <c r="L1011" s="7" t="e">
        <f>RANK(X1011,(W1011:Y1011,Z1011:AN1011))</f>
        <v>#N/A</v>
      </c>
      <c r="M1011" s="7">
        <f>IF(Y1011&gt;0,RANK(Y1011,(W1011:Y1011,Z1011:AN1011)),0)</f>
        <v>0</v>
      </c>
      <c r="N1011" s="7"/>
      <c r="O1011" s="1" t="e">
        <f t="shared" si="658"/>
        <v>#NUM!</v>
      </c>
      <c r="P1011" s="2" t="e">
        <f t="shared" si="651"/>
        <v>#NUM!</v>
      </c>
      <c r="Q1011" s="2"/>
      <c r="R1011" s="2" t="str">
        <f t="shared" si="652"/>
        <v>-</v>
      </c>
      <c r="S1011" s="2" t="str">
        <f t="shared" si="653"/>
        <v>-</v>
      </c>
      <c r="T1011" s="2" t="str">
        <f t="shared" si="654"/>
        <v>-</v>
      </c>
      <c r="U1011" s="2" t="str">
        <f t="shared" si="655"/>
        <v>-</v>
      </c>
      <c r="V1011" s="2" t="str">
        <f t="shared" si="656"/>
        <v>-</v>
      </c>
      <c r="AH1011" s="1"/>
      <c r="AI1011" s="1"/>
      <c r="AK1011" s="1"/>
      <c r="AL1011" s="1"/>
      <c r="AM1011" s="1"/>
      <c r="AN1011" s="1"/>
      <c r="AO1011" s="1"/>
      <c r="AP1011" s="8"/>
      <c r="AQ1011" s="8"/>
      <c r="AR1011" s="8"/>
      <c r="AS1011" s="8"/>
      <c r="AT1011" s="2"/>
      <c r="AU1011" s="2"/>
      <c r="AV1011" s="2"/>
      <c r="AW1011" s="2"/>
      <c r="AX1011" s="2"/>
      <c r="AY1011" t="str">
        <f t="shared" si="659"/>
        <v>Saline CD15</v>
      </c>
      <c r="BA1011">
        <v>15</v>
      </c>
      <c r="BC1011" s="91">
        <v>17</v>
      </c>
      <c r="BD1011" s="93"/>
      <c r="BE1011">
        <v>17165</v>
      </c>
      <c r="BF1011">
        <f t="shared" si="650"/>
        <v>1716515</v>
      </c>
      <c r="BH1011" t="s">
        <v>3387</v>
      </c>
    </row>
    <row r="1012" spans="1:60">
      <c r="A1012" t="s">
        <v>706</v>
      </c>
      <c r="B1012" t="s">
        <v>195</v>
      </c>
      <c r="C1012" s="1">
        <f>SUM(W1012:AN1012)</f>
        <v>0</v>
      </c>
      <c r="D1012" s="1"/>
      <c r="E1012" s="1"/>
      <c r="F1012" s="1"/>
      <c r="G1012" s="1"/>
      <c r="H1012" s="1"/>
      <c r="I1012" s="1"/>
      <c r="J1012" s="1"/>
      <c r="K1012" s="7" t="e">
        <f>RANK(W1012,(W1012:Y1012,Z1012:AN1012))</f>
        <v>#N/A</v>
      </c>
      <c r="L1012" s="7" t="e">
        <f>RANK(X1012,(W1012:Y1012,Z1012:AN1012))</f>
        <v>#N/A</v>
      </c>
      <c r="M1012" s="7">
        <f>IF(Y1012&gt;0,RANK(Y1012,(W1012:Y1012,Z1012:AN1012)),0)</f>
        <v>0</v>
      </c>
      <c r="N1012" s="7"/>
      <c r="O1012" s="1" t="e">
        <f t="shared" si="658"/>
        <v>#NUM!</v>
      </c>
      <c r="P1012" s="2" t="e">
        <f t="shared" si="651"/>
        <v>#NUM!</v>
      </c>
      <c r="Q1012" s="2"/>
      <c r="R1012" s="2" t="str">
        <f t="shared" si="652"/>
        <v>-</v>
      </c>
      <c r="S1012" s="2" t="str">
        <f t="shared" si="653"/>
        <v>-</v>
      </c>
      <c r="T1012" s="2" t="str">
        <f t="shared" si="654"/>
        <v>-</v>
      </c>
      <c r="U1012" s="2" t="str">
        <f t="shared" si="655"/>
        <v>-</v>
      </c>
      <c r="V1012" s="2" t="str">
        <f t="shared" si="656"/>
        <v>-</v>
      </c>
      <c r="AH1012" s="1"/>
      <c r="AI1012" s="1"/>
      <c r="AK1012" s="1"/>
      <c r="AL1012" s="1"/>
      <c r="AM1012" s="1"/>
      <c r="AN1012" s="1"/>
      <c r="AO1012" s="1"/>
      <c r="AP1012" s="8"/>
      <c r="AQ1012" s="8"/>
      <c r="AR1012" s="8"/>
      <c r="AS1012" s="8"/>
      <c r="AT1012" s="2"/>
      <c r="AU1012" s="2"/>
      <c r="AV1012" s="2"/>
      <c r="AW1012" s="2"/>
      <c r="AX1012" s="2"/>
      <c r="AY1012" t="str">
        <f t="shared" si="659"/>
        <v>Saline CD19</v>
      </c>
      <c r="BA1012">
        <v>19</v>
      </c>
      <c r="BC1012" s="91">
        <v>17</v>
      </c>
      <c r="BD1012" s="93"/>
      <c r="BE1012">
        <v>17165</v>
      </c>
      <c r="BF1012">
        <f t="shared" si="650"/>
        <v>1716519</v>
      </c>
      <c r="BH1012" t="s">
        <v>3387</v>
      </c>
    </row>
    <row r="1013" spans="1:60">
      <c r="A1013" t="s">
        <v>1794</v>
      </c>
      <c r="B1013" t="s">
        <v>195</v>
      </c>
      <c r="C1013" s="1">
        <f t="shared" ref="C1013:C1031" si="660">SUM(W1013:AN1013)</f>
        <v>0</v>
      </c>
      <c r="D1013" s="1"/>
      <c r="E1013" s="1"/>
      <c r="F1013" s="1"/>
      <c r="G1013" s="1"/>
      <c r="H1013" s="1"/>
      <c r="I1013" s="1"/>
      <c r="J1013" s="1"/>
      <c r="K1013" s="7" t="e">
        <f>RANK(W1013,(W1013:Y1013,Z1013:AN1013))</f>
        <v>#N/A</v>
      </c>
      <c r="L1013" s="7" t="e">
        <f>RANK(X1013,(W1013:Y1013,Z1013:AN1013))</f>
        <v>#N/A</v>
      </c>
      <c r="M1013" s="7">
        <f>IF(Y1013&gt;0,RANK(Y1013,(W1013:Y1013,Z1013:AN1013)),0)</f>
        <v>0</v>
      </c>
      <c r="N1013" s="7"/>
      <c r="O1013" s="1" t="e">
        <f t="shared" si="658"/>
        <v>#NUM!</v>
      </c>
      <c r="P1013" s="2" t="e">
        <f t="shared" si="651"/>
        <v>#NUM!</v>
      </c>
      <c r="Q1013" s="2"/>
      <c r="R1013" s="2" t="str">
        <f t="shared" si="652"/>
        <v>-</v>
      </c>
      <c r="S1013" s="2" t="str">
        <f t="shared" si="653"/>
        <v>-</v>
      </c>
      <c r="T1013" s="2" t="str">
        <f t="shared" si="654"/>
        <v>-</v>
      </c>
      <c r="U1013" s="2" t="str">
        <f t="shared" si="655"/>
        <v>-</v>
      </c>
      <c r="V1013" s="2" t="str">
        <f t="shared" si="656"/>
        <v>-</v>
      </c>
      <c r="AH1013" s="1"/>
      <c r="AI1013" s="1"/>
      <c r="AK1013" s="1"/>
      <c r="AL1013" s="1"/>
      <c r="AM1013" s="1"/>
      <c r="AN1013" s="1"/>
      <c r="AO1013" s="1"/>
      <c r="AP1013" s="8"/>
      <c r="AQ1013" s="8"/>
      <c r="AR1013" s="8"/>
      <c r="AS1013" s="8"/>
      <c r="AT1013" s="2"/>
      <c r="AU1013" s="2"/>
      <c r="AV1013" s="2"/>
      <c r="AW1013" s="2"/>
      <c r="AX1013" s="2"/>
      <c r="AY1013" t="str">
        <f t="shared" si="659"/>
        <v>Sangamon CD17</v>
      </c>
      <c r="BA1013">
        <v>17</v>
      </c>
      <c r="BC1013" s="91">
        <v>17</v>
      </c>
      <c r="BD1013" s="93"/>
      <c r="BE1013">
        <v>17167</v>
      </c>
      <c r="BF1013">
        <f t="shared" si="650"/>
        <v>1716717</v>
      </c>
      <c r="BH1013" t="s">
        <v>3387</v>
      </c>
    </row>
    <row r="1014" spans="1:60">
      <c r="A1014" t="s">
        <v>1794</v>
      </c>
      <c r="B1014" t="s">
        <v>195</v>
      </c>
      <c r="C1014" s="1">
        <f t="shared" si="660"/>
        <v>0</v>
      </c>
      <c r="D1014" s="1"/>
      <c r="E1014" s="1"/>
      <c r="F1014" s="1"/>
      <c r="G1014" s="1"/>
      <c r="H1014" s="1"/>
      <c r="I1014" s="1"/>
      <c r="J1014" s="1"/>
      <c r="K1014" s="7" t="e">
        <f>RANK(W1014,(W1014:Y1014,Z1014:AN1014))</f>
        <v>#N/A</v>
      </c>
      <c r="L1014" s="7" t="e">
        <f>RANK(X1014,(W1014:Y1014,Z1014:AN1014))</f>
        <v>#N/A</v>
      </c>
      <c r="M1014" s="7">
        <f>IF(Y1014&gt;0,RANK(Y1014,(W1014:Y1014,Z1014:AN1014)),0)</f>
        <v>0</v>
      </c>
      <c r="N1014" s="7"/>
      <c r="O1014" s="1" t="e">
        <f t="shared" si="658"/>
        <v>#NUM!</v>
      </c>
      <c r="P1014" s="2" t="e">
        <f t="shared" si="651"/>
        <v>#NUM!</v>
      </c>
      <c r="Q1014" s="2"/>
      <c r="R1014" s="2" t="str">
        <f t="shared" si="652"/>
        <v>-</v>
      </c>
      <c r="S1014" s="2" t="str">
        <f t="shared" si="653"/>
        <v>-</v>
      </c>
      <c r="T1014" s="2" t="str">
        <f t="shared" si="654"/>
        <v>-</v>
      </c>
      <c r="U1014" s="2" t="str">
        <f t="shared" si="655"/>
        <v>-</v>
      </c>
      <c r="V1014" s="2" t="str">
        <f t="shared" si="656"/>
        <v>-</v>
      </c>
      <c r="AH1014" s="1"/>
      <c r="AI1014" s="1"/>
      <c r="AK1014" s="1"/>
      <c r="AL1014" s="1"/>
      <c r="AM1014" s="1"/>
      <c r="AN1014" s="1"/>
      <c r="AO1014" s="1"/>
      <c r="AP1014" s="8"/>
      <c r="AQ1014" s="8"/>
      <c r="AR1014" s="8"/>
      <c r="AS1014" s="8"/>
      <c r="AT1014" s="2"/>
      <c r="AU1014" s="2"/>
      <c r="AV1014" s="2"/>
      <c r="AW1014" s="2"/>
      <c r="AX1014" s="2"/>
      <c r="AY1014" t="str">
        <f t="shared" si="659"/>
        <v>Sangamon CD18</v>
      </c>
      <c r="BA1014">
        <v>18</v>
      </c>
      <c r="BC1014" s="91">
        <v>17</v>
      </c>
      <c r="BD1014" s="93"/>
      <c r="BE1014">
        <v>17167</v>
      </c>
      <c r="BF1014">
        <f t="shared" si="650"/>
        <v>1716718</v>
      </c>
      <c r="BH1014" t="s">
        <v>3387</v>
      </c>
    </row>
    <row r="1015" spans="1:60">
      <c r="A1015" t="s">
        <v>1794</v>
      </c>
      <c r="B1015" t="s">
        <v>195</v>
      </c>
      <c r="C1015" s="1">
        <f t="shared" si="660"/>
        <v>0</v>
      </c>
      <c r="D1015" s="1"/>
      <c r="E1015" s="1"/>
      <c r="F1015" s="1"/>
      <c r="G1015" s="1"/>
      <c r="H1015" s="1"/>
      <c r="I1015" s="1"/>
      <c r="J1015" s="1"/>
      <c r="K1015" s="7" t="e">
        <f>RANK(W1015,(W1015:Y1015,Z1015:AN1015))</f>
        <v>#N/A</v>
      </c>
      <c r="L1015" s="7" t="e">
        <f>RANK(X1015,(W1015:Y1015,Z1015:AN1015))</f>
        <v>#N/A</v>
      </c>
      <c r="M1015" s="7">
        <f>IF(Y1015&gt;0,RANK(Y1015,(W1015:Y1015,Z1015:AN1015)),0)</f>
        <v>0</v>
      </c>
      <c r="N1015" s="7"/>
      <c r="O1015" s="1" t="e">
        <f t="shared" si="658"/>
        <v>#NUM!</v>
      </c>
      <c r="P1015" s="2" t="e">
        <f t="shared" si="651"/>
        <v>#NUM!</v>
      </c>
      <c r="Q1015" s="2"/>
      <c r="R1015" s="2" t="str">
        <f t="shared" si="652"/>
        <v>-</v>
      </c>
      <c r="S1015" s="2" t="str">
        <f t="shared" si="653"/>
        <v>-</v>
      </c>
      <c r="T1015" s="2" t="str">
        <f t="shared" si="654"/>
        <v>-</v>
      </c>
      <c r="U1015" s="2" t="str">
        <f t="shared" si="655"/>
        <v>-</v>
      </c>
      <c r="V1015" s="2" t="str">
        <f t="shared" si="656"/>
        <v>-</v>
      </c>
      <c r="AH1015" s="1"/>
      <c r="AI1015" s="1"/>
      <c r="AK1015" s="1"/>
      <c r="AL1015" s="1"/>
      <c r="AM1015" s="1"/>
      <c r="AN1015" s="1"/>
      <c r="AO1015" s="1"/>
      <c r="AP1015" s="8"/>
      <c r="AQ1015" s="8"/>
      <c r="AR1015" s="8"/>
      <c r="AS1015" s="8"/>
      <c r="AT1015" s="2"/>
      <c r="AU1015" s="2"/>
      <c r="AV1015" s="2"/>
      <c r="AW1015" s="2"/>
      <c r="AX1015" s="2"/>
      <c r="AY1015" t="str">
        <f t="shared" si="659"/>
        <v>Sangamon CD19</v>
      </c>
      <c r="BA1015">
        <v>19</v>
      </c>
      <c r="BC1015" s="91">
        <v>17</v>
      </c>
      <c r="BD1015" s="93"/>
      <c r="BE1015">
        <v>17167</v>
      </c>
      <c r="BF1015">
        <f t="shared" si="650"/>
        <v>1716719</v>
      </c>
      <c r="BH1015" t="s">
        <v>3387</v>
      </c>
    </row>
    <row r="1016" spans="1:60">
      <c r="A1016" t="s">
        <v>1493</v>
      </c>
      <c r="B1016" t="s">
        <v>195</v>
      </c>
      <c r="C1016" s="1">
        <f t="shared" si="660"/>
        <v>0</v>
      </c>
      <c r="D1016" s="1"/>
      <c r="E1016" s="1"/>
      <c r="F1016" s="1"/>
      <c r="G1016" s="1"/>
      <c r="H1016" s="1"/>
      <c r="I1016" s="1"/>
      <c r="J1016" s="1"/>
      <c r="K1016" s="7" t="e">
        <f>RANK(W1016,(W1016:Y1016,Z1016:AN1016))</f>
        <v>#N/A</v>
      </c>
      <c r="L1016" s="7" t="e">
        <f>RANK(X1016,(W1016:Y1016,Z1016:AN1016))</f>
        <v>#N/A</v>
      </c>
      <c r="M1016" s="7">
        <f>IF(Y1016&gt;0,RANK(Y1016,(W1016:Y1016,Z1016:AN1016)),0)</f>
        <v>0</v>
      </c>
      <c r="N1016" s="7"/>
      <c r="O1016" s="1" t="e">
        <f t="shared" si="658"/>
        <v>#NUM!</v>
      </c>
      <c r="P1016" s="2" t="e">
        <f t="shared" si="651"/>
        <v>#NUM!</v>
      </c>
      <c r="Q1016" s="2"/>
      <c r="R1016" s="2" t="str">
        <f t="shared" si="652"/>
        <v>-</v>
      </c>
      <c r="S1016" s="2" t="str">
        <f t="shared" si="653"/>
        <v>-</v>
      </c>
      <c r="T1016" s="2" t="str">
        <f t="shared" si="654"/>
        <v>-</v>
      </c>
      <c r="U1016" s="2" t="str">
        <f t="shared" si="655"/>
        <v>-</v>
      </c>
      <c r="V1016" s="2" t="str">
        <f t="shared" si="656"/>
        <v>-</v>
      </c>
      <c r="AH1016" s="1"/>
      <c r="AI1016" s="1"/>
      <c r="AK1016" s="1"/>
      <c r="AL1016" s="1"/>
      <c r="AM1016" s="1"/>
      <c r="AN1016" s="1"/>
      <c r="AO1016" s="1"/>
      <c r="AP1016" s="8"/>
      <c r="AQ1016" s="8"/>
      <c r="AR1016" s="8"/>
      <c r="AS1016" s="8"/>
      <c r="AT1016" s="2"/>
      <c r="AU1016" s="2"/>
      <c r="AV1016" s="2"/>
      <c r="AW1016" s="2"/>
      <c r="AX1016" s="2"/>
      <c r="AY1016" t="str">
        <f t="shared" si="659"/>
        <v>Shelby CD17</v>
      </c>
      <c r="BA1016">
        <v>17</v>
      </c>
      <c r="BC1016" s="91">
        <v>17</v>
      </c>
      <c r="BD1016" s="93"/>
      <c r="BE1016">
        <v>17173</v>
      </c>
      <c r="BF1016">
        <f t="shared" si="650"/>
        <v>1717317</v>
      </c>
      <c r="BH1016" t="s">
        <v>3387</v>
      </c>
    </row>
    <row r="1017" spans="1:60">
      <c r="A1017" t="s">
        <v>1493</v>
      </c>
      <c r="B1017" t="s">
        <v>195</v>
      </c>
      <c r="C1017" s="1">
        <f t="shared" si="660"/>
        <v>0</v>
      </c>
      <c r="D1017" s="1"/>
      <c r="E1017" s="1"/>
      <c r="F1017" s="1"/>
      <c r="G1017" s="1"/>
      <c r="H1017" s="1"/>
      <c r="I1017" s="1"/>
      <c r="J1017" s="1"/>
      <c r="K1017" s="7" t="e">
        <f>RANK(W1017,(W1017:Y1017,Z1017:AN1017))</f>
        <v>#N/A</v>
      </c>
      <c r="L1017" s="7" t="e">
        <f>RANK(X1017,(W1017:Y1017,Z1017:AN1017))</f>
        <v>#N/A</v>
      </c>
      <c r="M1017" s="7">
        <f>IF(Y1017&gt;0,RANK(Y1017,(W1017:Y1017,Z1017:AN1017)),0)</f>
        <v>0</v>
      </c>
      <c r="N1017" s="7"/>
      <c r="O1017" s="1" t="e">
        <f t="shared" si="658"/>
        <v>#NUM!</v>
      </c>
      <c r="P1017" s="2" t="e">
        <f t="shared" si="651"/>
        <v>#NUM!</v>
      </c>
      <c r="Q1017" s="2"/>
      <c r="R1017" s="2" t="str">
        <f t="shared" si="652"/>
        <v>-</v>
      </c>
      <c r="S1017" s="2" t="str">
        <f t="shared" si="653"/>
        <v>-</v>
      </c>
      <c r="T1017" s="2" t="str">
        <f t="shared" si="654"/>
        <v>-</v>
      </c>
      <c r="U1017" s="2" t="str">
        <f t="shared" si="655"/>
        <v>-</v>
      </c>
      <c r="V1017" s="2" t="str">
        <f t="shared" si="656"/>
        <v>-</v>
      </c>
      <c r="AH1017" s="1"/>
      <c r="AI1017" s="1"/>
      <c r="AK1017" s="1"/>
      <c r="AL1017" s="1"/>
      <c r="AM1017" s="1"/>
      <c r="AN1017" s="1"/>
      <c r="AO1017" s="1"/>
      <c r="AP1017" s="8"/>
      <c r="AQ1017" s="8"/>
      <c r="AR1017" s="8"/>
      <c r="AS1017" s="8"/>
      <c r="AT1017" s="2"/>
      <c r="AU1017" s="2"/>
      <c r="AV1017" s="2"/>
      <c r="AW1017" s="2"/>
      <c r="AX1017" s="2"/>
      <c r="AY1017" t="str">
        <f t="shared" si="659"/>
        <v>Shelby CD19</v>
      </c>
      <c r="BA1017">
        <v>19</v>
      </c>
      <c r="BC1017" s="91">
        <v>17</v>
      </c>
      <c r="BD1017" s="93"/>
      <c r="BE1017">
        <v>17173</v>
      </c>
      <c r="BF1017">
        <f t="shared" si="650"/>
        <v>1717319</v>
      </c>
      <c r="BH1017" t="s">
        <v>3387</v>
      </c>
    </row>
    <row r="1018" spans="1:60">
      <c r="A1018" t="s">
        <v>2806</v>
      </c>
      <c r="B1018" t="s">
        <v>195</v>
      </c>
      <c r="C1018" s="1">
        <f t="shared" si="660"/>
        <v>0</v>
      </c>
      <c r="D1018" s="1"/>
      <c r="E1018" s="1"/>
      <c r="F1018" s="1"/>
      <c r="G1018" s="1"/>
      <c r="H1018" s="1"/>
      <c r="I1018" s="1"/>
      <c r="J1018" s="1"/>
      <c r="K1018" s="7" t="e">
        <f>RANK(W1018,(W1018:Y1018,Z1018:AN1018))</f>
        <v>#N/A</v>
      </c>
      <c r="L1018" s="7" t="e">
        <f>RANK(X1018,(W1018:Y1018,Z1018:AN1018))</f>
        <v>#N/A</v>
      </c>
      <c r="M1018" s="7">
        <f>IF(Y1018&gt;0,RANK(Y1018,(W1018:Y1018,Z1018:AN1018)),0)</f>
        <v>0</v>
      </c>
      <c r="N1018" s="7"/>
      <c r="O1018" s="1" t="e">
        <f t="shared" ref="O1018:O1031" si="661">MAX(W1018:AD1018)-LARGE(W1018:AD1018,2)</f>
        <v>#NUM!</v>
      </c>
      <c r="P1018" s="2" t="e">
        <f t="shared" si="651"/>
        <v>#NUM!</v>
      </c>
      <c r="Q1018" s="2"/>
      <c r="R1018" s="2" t="str">
        <f t="shared" si="652"/>
        <v>-</v>
      </c>
      <c r="S1018" s="2" t="str">
        <f t="shared" si="653"/>
        <v>-</v>
      </c>
      <c r="T1018" s="2" t="str">
        <f t="shared" si="654"/>
        <v>-</v>
      </c>
      <c r="U1018" s="2" t="str">
        <f t="shared" si="655"/>
        <v>-</v>
      </c>
      <c r="V1018" s="2" t="str">
        <f t="shared" si="656"/>
        <v>-</v>
      </c>
      <c r="AH1018" s="1"/>
      <c r="AI1018" s="1"/>
      <c r="AK1018" s="1"/>
      <c r="AL1018" s="1"/>
      <c r="AM1018" s="1"/>
      <c r="AN1018" s="1"/>
      <c r="AO1018" s="1"/>
      <c r="AP1018" s="8"/>
      <c r="AQ1018" s="8"/>
      <c r="AR1018" s="8"/>
      <c r="AS1018" s="8"/>
      <c r="AT1018" s="2"/>
      <c r="AU1018" s="2"/>
      <c r="AV1018" s="2"/>
      <c r="AW1018" s="2"/>
      <c r="AX1018" s="2"/>
      <c r="AY1018" t="str">
        <f t="shared" si="659"/>
        <v>Wabash CD15</v>
      </c>
      <c r="BA1018">
        <v>15</v>
      </c>
      <c r="BC1018" s="91">
        <v>17</v>
      </c>
      <c r="BD1018" s="93"/>
      <c r="BE1018">
        <v>17185</v>
      </c>
      <c r="BF1018">
        <f t="shared" si="650"/>
        <v>1718515</v>
      </c>
      <c r="BH1018" t="s">
        <v>3387</v>
      </c>
    </row>
    <row r="1019" spans="1:60">
      <c r="A1019" t="s">
        <v>2806</v>
      </c>
      <c r="B1019" t="s">
        <v>195</v>
      </c>
      <c r="C1019" s="1">
        <f t="shared" si="660"/>
        <v>0</v>
      </c>
      <c r="D1019" s="1"/>
      <c r="E1019" s="1"/>
      <c r="F1019" s="1"/>
      <c r="G1019" s="1"/>
      <c r="H1019" s="1"/>
      <c r="I1019" s="1"/>
      <c r="J1019" s="1"/>
      <c r="K1019" s="7" t="e">
        <f>RANK(W1019,(W1019:Y1019,Z1019:AN1019))</f>
        <v>#N/A</v>
      </c>
      <c r="L1019" s="7" t="e">
        <f>RANK(X1019,(W1019:Y1019,Z1019:AN1019))</f>
        <v>#N/A</v>
      </c>
      <c r="M1019" s="7">
        <f>IF(Y1019&gt;0,RANK(Y1019,(W1019:Y1019,Z1019:AN1019)),0)</f>
        <v>0</v>
      </c>
      <c r="N1019" s="7"/>
      <c r="O1019" s="1" t="e">
        <f t="shared" si="661"/>
        <v>#NUM!</v>
      </c>
      <c r="P1019" s="2" t="e">
        <f t="shared" si="651"/>
        <v>#NUM!</v>
      </c>
      <c r="Q1019" s="2"/>
      <c r="R1019" s="2" t="str">
        <f t="shared" si="652"/>
        <v>-</v>
      </c>
      <c r="S1019" s="2" t="str">
        <f t="shared" si="653"/>
        <v>-</v>
      </c>
      <c r="T1019" s="2" t="str">
        <f t="shared" si="654"/>
        <v>-</v>
      </c>
      <c r="U1019" s="2" t="str">
        <f t="shared" si="655"/>
        <v>-</v>
      </c>
      <c r="V1019" s="2" t="str">
        <f t="shared" si="656"/>
        <v>-</v>
      </c>
      <c r="AH1019" s="1"/>
      <c r="AI1019" s="1"/>
      <c r="AK1019" s="1"/>
      <c r="AL1019" s="1"/>
      <c r="AM1019" s="1"/>
      <c r="AN1019" s="1"/>
      <c r="AO1019" s="1"/>
      <c r="AP1019" s="8"/>
      <c r="AQ1019" s="8"/>
      <c r="AR1019" s="8"/>
      <c r="AS1019" s="8"/>
      <c r="AT1019" s="2"/>
      <c r="AU1019" s="2"/>
      <c r="AV1019" s="2"/>
      <c r="AW1019" s="2"/>
      <c r="AX1019" s="2"/>
      <c r="AY1019" t="str">
        <f t="shared" si="659"/>
        <v>Wabash CD19</v>
      </c>
      <c r="BA1019">
        <v>19</v>
      </c>
      <c r="BC1019" s="91">
        <v>17</v>
      </c>
      <c r="BD1019" s="93"/>
      <c r="BE1019">
        <v>17185</v>
      </c>
      <c r="BF1019">
        <f t="shared" si="650"/>
        <v>1718519</v>
      </c>
      <c r="BH1019" t="s">
        <v>3387</v>
      </c>
    </row>
    <row r="1020" spans="1:60">
      <c r="A1020" t="s">
        <v>2953</v>
      </c>
      <c r="B1020" t="s">
        <v>195</v>
      </c>
      <c r="C1020" s="1">
        <f t="shared" si="660"/>
        <v>0</v>
      </c>
      <c r="D1020" s="1"/>
      <c r="E1020" s="1"/>
      <c r="F1020" s="1"/>
      <c r="G1020" s="1"/>
      <c r="H1020" s="1"/>
      <c r="I1020" s="1"/>
      <c r="J1020" s="1"/>
      <c r="K1020" s="7" t="e">
        <f>RANK(W1020,(W1020:Y1020,Z1020:AN1020))</f>
        <v>#N/A</v>
      </c>
      <c r="L1020" s="7" t="e">
        <f>RANK(X1020,(W1020:Y1020,Z1020:AN1020))</f>
        <v>#N/A</v>
      </c>
      <c r="M1020" s="7">
        <f>IF(Y1020&gt;0,RANK(Y1020,(W1020:Y1020,Z1020:AN1020)),0)</f>
        <v>0</v>
      </c>
      <c r="N1020" s="7"/>
      <c r="O1020" s="1" t="e">
        <f t="shared" si="661"/>
        <v>#NUM!</v>
      </c>
      <c r="P1020" s="2" t="e">
        <f t="shared" si="651"/>
        <v>#NUM!</v>
      </c>
      <c r="Q1020" s="2"/>
      <c r="R1020" s="2" t="str">
        <f t="shared" si="652"/>
        <v>-</v>
      </c>
      <c r="S1020" s="2" t="str">
        <f t="shared" si="653"/>
        <v>-</v>
      </c>
      <c r="T1020" s="2" t="str">
        <f t="shared" si="654"/>
        <v>-</v>
      </c>
      <c r="U1020" s="2" t="str">
        <f t="shared" si="655"/>
        <v>-</v>
      </c>
      <c r="V1020" s="2" t="str">
        <f t="shared" si="656"/>
        <v>-</v>
      </c>
      <c r="AH1020" s="1"/>
      <c r="AI1020" s="1"/>
      <c r="AK1020" s="1"/>
      <c r="AL1020" s="1"/>
      <c r="AM1020" s="1"/>
      <c r="AN1020" s="1"/>
      <c r="AO1020" s="1"/>
      <c r="AP1020" s="8"/>
      <c r="AQ1020" s="8"/>
      <c r="AR1020" s="8"/>
      <c r="AS1020" s="8"/>
      <c r="AT1020" s="2"/>
      <c r="AU1020" s="2"/>
      <c r="AV1020" s="2"/>
      <c r="AW1020" s="2"/>
      <c r="AX1020" s="2"/>
      <c r="AY1020" t="str">
        <f t="shared" si="659"/>
        <v>White CD15</v>
      </c>
      <c r="BA1020">
        <v>15</v>
      </c>
      <c r="BC1020" s="91">
        <v>17</v>
      </c>
      <c r="BD1020" s="93"/>
      <c r="BE1020">
        <v>17193</v>
      </c>
      <c r="BF1020">
        <f t="shared" si="650"/>
        <v>1719315</v>
      </c>
      <c r="BH1020" t="s">
        <v>3387</v>
      </c>
    </row>
    <row r="1021" spans="1:60">
      <c r="A1021" t="s">
        <v>2953</v>
      </c>
      <c r="B1021" t="s">
        <v>195</v>
      </c>
      <c r="C1021" s="1">
        <f t="shared" si="660"/>
        <v>0</v>
      </c>
      <c r="D1021" s="1"/>
      <c r="E1021" s="1"/>
      <c r="F1021" s="1"/>
      <c r="G1021" s="1"/>
      <c r="H1021" s="1"/>
      <c r="I1021" s="1"/>
      <c r="J1021" s="1"/>
      <c r="K1021" s="7" t="e">
        <f>RANK(W1021,(W1021:Y1021,Z1021:AN1021))</f>
        <v>#N/A</v>
      </c>
      <c r="L1021" s="7" t="e">
        <f>RANK(X1021,(W1021:Y1021,Z1021:AN1021))</f>
        <v>#N/A</v>
      </c>
      <c r="M1021" s="7">
        <f>IF(Y1021&gt;0,RANK(Y1021,(W1021:Y1021,Z1021:AN1021)),0)</f>
        <v>0</v>
      </c>
      <c r="N1021" s="7"/>
      <c r="O1021" s="1" t="e">
        <f t="shared" si="661"/>
        <v>#NUM!</v>
      </c>
      <c r="P1021" s="2" t="e">
        <f t="shared" si="651"/>
        <v>#NUM!</v>
      </c>
      <c r="Q1021" s="2"/>
      <c r="R1021" s="2" t="str">
        <f t="shared" si="652"/>
        <v>-</v>
      </c>
      <c r="S1021" s="2" t="str">
        <f t="shared" si="653"/>
        <v>-</v>
      </c>
      <c r="T1021" s="2" t="str">
        <f t="shared" si="654"/>
        <v>-</v>
      </c>
      <c r="U1021" s="2" t="str">
        <f t="shared" si="655"/>
        <v>-</v>
      </c>
      <c r="V1021" s="2" t="str">
        <f t="shared" si="656"/>
        <v>-</v>
      </c>
      <c r="AH1021" s="1"/>
      <c r="AI1021" s="1"/>
      <c r="AK1021" s="1"/>
      <c r="AL1021" s="1"/>
      <c r="AM1021" s="1"/>
      <c r="AN1021" s="1"/>
      <c r="AO1021" s="1"/>
      <c r="AP1021" s="8"/>
      <c r="AQ1021" s="8"/>
      <c r="AR1021" s="8"/>
      <c r="AS1021" s="8"/>
      <c r="AT1021" s="2"/>
      <c r="AU1021" s="2"/>
      <c r="AV1021" s="2"/>
      <c r="AW1021" s="2"/>
      <c r="AX1021" s="2"/>
      <c r="AY1021" t="str">
        <f t="shared" si="659"/>
        <v>White CD19</v>
      </c>
      <c r="BA1021">
        <v>19</v>
      </c>
      <c r="BC1021" s="91">
        <v>17</v>
      </c>
      <c r="BD1021" s="93"/>
      <c r="BE1021">
        <v>17193</v>
      </c>
      <c r="BF1021">
        <f t="shared" si="650"/>
        <v>1719319</v>
      </c>
      <c r="BH1021" t="s">
        <v>3387</v>
      </c>
    </row>
    <row r="1022" spans="1:60">
      <c r="A1022" t="s">
        <v>1295</v>
      </c>
      <c r="B1022" t="s">
        <v>195</v>
      </c>
      <c r="C1022" s="1">
        <f t="shared" si="660"/>
        <v>0</v>
      </c>
      <c r="D1022" s="1"/>
      <c r="E1022" s="1"/>
      <c r="F1022" s="1"/>
      <c r="G1022" s="1"/>
      <c r="H1022" s="1"/>
      <c r="I1022" s="1"/>
      <c r="J1022" s="1"/>
      <c r="K1022" s="7" t="e">
        <f>RANK(W1022,(W1022:Y1022,Z1022:AN1022))</f>
        <v>#N/A</v>
      </c>
      <c r="L1022" s="7" t="e">
        <f>RANK(X1022,(W1022:Y1022,Z1022:AN1022))</f>
        <v>#N/A</v>
      </c>
      <c r="M1022" s="7">
        <f>IF(Y1022&gt;0,RANK(Y1022,(W1022:Y1022,Z1022:AN1022)),0)</f>
        <v>0</v>
      </c>
      <c r="N1022" s="7"/>
      <c r="O1022" s="1" t="e">
        <f t="shared" si="661"/>
        <v>#NUM!</v>
      </c>
      <c r="P1022" s="2" t="e">
        <f t="shared" si="651"/>
        <v>#NUM!</v>
      </c>
      <c r="Q1022" s="2"/>
      <c r="R1022" s="2" t="str">
        <f t="shared" si="652"/>
        <v>-</v>
      </c>
      <c r="S1022" s="2" t="str">
        <f t="shared" si="653"/>
        <v>-</v>
      </c>
      <c r="T1022" s="2" t="str">
        <f t="shared" si="654"/>
        <v>-</v>
      </c>
      <c r="U1022" s="2" t="str">
        <f t="shared" si="655"/>
        <v>-</v>
      </c>
      <c r="V1022" s="2" t="str">
        <f t="shared" si="656"/>
        <v>-</v>
      </c>
      <c r="AH1022" s="1"/>
      <c r="AI1022" s="1"/>
      <c r="AK1022" s="1"/>
      <c r="AL1022" s="1"/>
      <c r="AM1022" s="1"/>
      <c r="AN1022" s="1"/>
      <c r="AO1022" s="1"/>
      <c r="AP1022" s="8"/>
      <c r="AQ1022" s="8"/>
      <c r="AR1022" s="8"/>
      <c r="AS1022" s="8"/>
      <c r="AT1022" s="2"/>
      <c r="AU1022" s="2"/>
      <c r="AV1022" s="2"/>
      <c r="AW1022" s="2"/>
      <c r="AX1022" s="2"/>
      <c r="AY1022" t="str">
        <f t="shared" si="659"/>
        <v>Whiteside CD14</v>
      </c>
      <c r="BA1022">
        <v>14</v>
      </c>
      <c r="BC1022" s="91">
        <v>17</v>
      </c>
      <c r="BD1022" s="93"/>
      <c r="BE1022">
        <v>17195</v>
      </c>
      <c r="BF1022">
        <f t="shared" si="650"/>
        <v>1719514</v>
      </c>
      <c r="BH1022" t="s">
        <v>3387</v>
      </c>
    </row>
    <row r="1023" spans="1:60">
      <c r="A1023" t="s">
        <v>1295</v>
      </c>
      <c r="B1023" t="s">
        <v>195</v>
      </c>
      <c r="C1023" s="1">
        <f t="shared" si="660"/>
        <v>0</v>
      </c>
      <c r="D1023" s="1"/>
      <c r="E1023" s="1"/>
      <c r="F1023" s="1"/>
      <c r="G1023" s="1"/>
      <c r="H1023" s="1"/>
      <c r="I1023" s="1"/>
      <c r="J1023" s="1"/>
      <c r="K1023" s="7" t="e">
        <f>RANK(W1023,(W1023:Y1023,Z1023:AN1023))</f>
        <v>#N/A</v>
      </c>
      <c r="L1023" s="7" t="e">
        <f>RANK(X1023,(W1023:Y1023,Z1023:AN1023))</f>
        <v>#N/A</v>
      </c>
      <c r="M1023" s="7">
        <f>IF(Y1023&gt;0,RANK(Y1023,(W1023:Y1023,Z1023:AN1023)),0)</f>
        <v>0</v>
      </c>
      <c r="N1023" s="7"/>
      <c r="O1023" s="1" t="e">
        <f t="shared" si="661"/>
        <v>#NUM!</v>
      </c>
      <c r="P1023" s="2" t="e">
        <f t="shared" si="651"/>
        <v>#NUM!</v>
      </c>
      <c r="Q1023" s="2"/>
      <c r="R1023" s="2" t="str">
        <f t="shared" si="652"/>
        <v>-</v>
      </c>
      <c r="S1023" s="2" t="str">
        <f t="shared" si="653"/>
        <v>-</v>
      </c>
      <c r="T1023" s="2" t="str">
        <f t="shared" si="654"/>
        <v>-</v>
      </c>
      <c r="U1023" s="2" t="str">
        <f t="shared" si="655"/>
        <v>-</v>
      </c>
      <c r="V1023" s="2" t="str">
        <f t="shared" si="656"/>
        <v>-</v>
      </c>
      <c r="AH1023" s="1"/>
      <c r="AI1023" s="1"/>
      <c r="AK1023" s="1"/>
      <c r="AL1023" s="1"/>
      <c r="AM1023" s="1"/>
      <c r="AN1023" s="1"/>
      <c r="AO1023" s="1"/>
      <c r="AP1023" s="8"/>
      <c r="AQ1023" s="8"/>
      <c r="AR1023" s="8"/>
      <c r="AS1023" s="8"/>
      <c r="AT1023" s="2"/>
      <c r="AU1023" s="2"/>
      <c r="AV1023" s="2"/>
      <c r="AW1023" s="2"/>
      <c r="AX1023" s="2"/>
      <c r="AY1023" t="str">
        <f t="shared" si="659"/>
        <v>Whiteside CD16</v>
      </c>
      <c r="BA1023">
        <v>16</v>
      </c>
      <c r="BC1023" s="91">
        <v>17</v>
      </c>
      <c r="BD1023" s="93"/>
      <c r="BE1023">
        <v>17195</v>
      </c>
      <c r="BF1023">
        <f t="shared" si="650"/>
        <v>1719516</v>
      </c>
      <c r="BH1023" t="s">
        <v>3387</v>
      </c>
    </row>
    <row r="1024" spans="1:60">
      <c r="A1024" t="s">
        <v>1295</v>
      </c>
      <c r="B1024" t="s">
        <v>195</v>
      </c>
      <c r="C1024" s="1">
        <f t="shared" si="660"/>
        <v>0</v>
      </c>
      <c r="D1024" s="1"/>
      <c r="E1024" s="1"/>
      <c r="F1024" s="1"/>
      <c r="G1024" s="1"/>
      <c r="H1024" s="1"/>
      <c r="I1024" s="1"/>
      <c r="J1024" s="1"/>
      <c r="K1024" s="7" t="e">
        <f>RANK(W1024,(W1024:Y1024,Z1024:AN1024))</f>
        <v>#N/A</v>
      </c>
      <c r="L1024" s="7" t="e">
        <f>RANK(X1024,(W1024:Y1024,Z1024:AN1024))</f>
        <v>#N/A</v>
      </c>
      <c r="M1024" s="7">
        <f>IF(Y1024&gt;0,RANK(Y1024,(W1024:Y1024,Z1024:AN1024)),0)</f>
        <v>0</v>
      </c>
      <c r="N1024" s="7"/>
      <c r="O1024" s="1" t="e">
        <f t="shared" si="661"/>
        <v>#NUM!</v>
      </c>
      <c r="P1024" s="2" t="e">
        <f t="shared" si="651"/>
        <v>#NUM!</v>
      </c>
      <c r="Q1024" s="2"/>
      <c r="R1024" s="2" t="str">
        <f t="shared" si="652"/>
        <v>-</v>
      </c>
      <c r="S1024" s="2" t="str">
        <f t="shared" si="653"/>
        <v>-</v>
      </c>
      <c r="T1024" s="2" t="str">
        <f t="shared" si="654"/>
        <v>-</v>
      </c>
      <c r="U1024" s="2" t="str">
        <f t="shared" si="655"/>
        <v>-</v>
      </c>
      <c r="V1024" s="2" t="str">
        <f t="shared" si="656"/>
        <v>-</v>
      </c>
      <c r="AH1024" s="1"/>
      <c r="AI1024" s="1"/>
      <c r="AK1024" s="1"/>
      <c r="AL1024" s="1"/>
      <c r="AM1024" s="1"/>
      <c r="AN1024" s="1"/>
      <c r="AO1024" s="1"/>
      <c r="AP1024" s="8"/>
      <c r="AQ1024" s="8"/>
      <c r="AR1024" s="8"/>
      <c r="AS1024" s="8"/>
      <c r="AT1024" s="2"/>
      <c r="AU1024" s="2"/>
      <c r="AV1024" s="2"/>
      <c r="AW1024" s="2"/>
      <c r="AX1024" s="2"/>
      <c r="AY1024" t="str">
        <f t="shared" si="659"/>
        <v>Whiteside CD17</v>
      </c>
      <c r="BA1024">
        <v>17</v>
      </c>
      <c r="BC1024" s="91">
        <v>17</v>
      </c>
      <c r="BD1024" s="93"/>
      <c r="BE1024">
        <v>17195</v>
      </c>
      <c r="BF1024">
        <f t="shared" si="650"/>
        <v>1719517</v>
      </c>
      <c r="BH1024" t="s">
        <v>3387</v>
      </c>
    </row>
    <row r="1025" spans="1:60">
      <c r="A1025" t="s">
        <v>2186</v>
      </c>
      <c r="B1025" t="s">
        <v>195</v>
      </c>
      <c r="C1025" s="1">
        <f t="shared" si="660"/>
        <v>0</v>
      </c>
      <c r="D1025" s="1"/>
      <c r="E1025" s="1"/>
      <c r="F1025" s="1"/>
      <c r="G1025" s="1"/>
      <c r="H1025" s="1"/>
      <c r="I1025" s="1"/>
      <c r="J1025" s="1"/>
      <c r="K1025" s="7" t="e">
        <f>RANK(W1025,(W1025:Y1025,Z1025:AN1025))</f>
        <v>#N/A</v>
      </c>
      <c r="L1025" s="7" t="e">
        <f>RANK(X1025,(W1025:Y1025,Z1025:AN1025))</f>
        <v>#N/A</v>
      </c>
      <c r="M1025" s="7">
        <f>IF(Y1025&gt;0,RANK(Y1025,(W1025:Y1025,Z1025:AN1025)),0)</f>
        <v>0</v>
      </c>
      <c r="N1025" s="7"/>
      <c r="O1025" s="1" t="e">
        <f t="shared" si="661"/>
        <v>#NUM!</v>
      </c>
      <c r="P1025" s="2" t="e">
        <f t="shared" si="651"/>
        <v>#NUM!</v>
      </c>
      <c r="Q1025" s="2"/>
      <c r="R1025" s="2" t="str">
        <f t="shared" si="652"/>
        <v>-</v>
      </c>
      <c r="S1025" s="2" t="str">
        <f t="shared" si="653"/>
        <v>-</v>
      </c>
      <c r="T1025" s="2" t="str">
        <f t="shared" si="654"/>
        <v>-</v>
      </c>
      <c r="U1025" s="2" t="str">
        <f t="shared" si="655"/>
        <v>-</v>
      </c>
      <c r="V1025" s="2" t="str">
        <f t="shared" si="656"/>
        <v>-</v>
      </c>
      <c r="AH1025" s="1"/>
      <c r="AI1025" s="1"/>
      <c r="AK1025" s="1"/>
      <c r="AL1025" s="1"/>
      <c r="AM1025" s="1"/>
      <c r="AN1025" s="1"/>
      <c r="AO1025" s="1"/>
      <c r="AP1025" s="8"/>
      <c r="AQ1025" s="8"/>
      <c r="AR1025" s="8"/>
      <c r="AS1025" s="8"/>
      <c r="AT1025" s="2"/>
      <c r="AU1025" s="2"/>
      <c r="AV1025" s="2"/>
      <c r="AW1025" s="2"/>
      <c r="AX1025" s="2"/>
      <c r="AY1025" t="str">
        <f t="shared" si="659"/>
        <v>Will CD2</v>
      </c>
      <c r="BA1025">
        <v>2</v>
      </c>
      <c r="BC1025" s="91">
        <v>17</v>
      </c>
      <c r="BD1025" s="93"/>
      <c r="BE1025">
        <v>17197</v>
      </c>
      <c r="BF1025">
        <f t="shared" si="650"/>
        <v>1719702</v>
      </c>
      <c r="BH1025" t="s">
        <v>3387</v>
      </c>
    </row>
    <row r="1026" spans="1:60">
      <c r="A1026" t="s">
        <v>2186</v>
      </c>
      <c r="B1026" t="s">
        <v>195</v>
      </c>
      <c r="C1026" s="1">
        <f t="shared" si="660"/>
        <v>0</v>
      </c>
      <c r="D1026" s="1"/>
      <c r="E1026" s="1"/>
      <c r="F1026" s="1"/>
      <c r="G1026" s="1"/>
      <c r="H1026" s="1"/>
      <c r="I1026" s="1"/>
      <c r="J1026" s="1"/>
      <c r="K1026" s="7" t="e">
        <f>RANK(W1026,(W1026:Y1026,Z1026:AN1026))</f>
        <v>#N/A</v>
      </c>
      <c r="L1026" s="7" t="e">
        <f>RANK(X1026,(W1026:Y1026,Z1026:AN1026))</f>
        <v>#N/A</v>
      </c>
      <c r="M1026" s="7">
        <f>IF(Y1026&gt;0,RANK(Y1026,(W1026:Y1026,Z1026:AN1026)),0)</f>
        <v>0</v>
      </c>
      <c r="N1026" s="7"/>
      <c r="O1026" s="1" t="e">
        <f t="shared" si="661"/>
        <v>#NUM!</v>
      </c>
      <c r="P1026" s="2" t="e">
        <f t="shared" si="651"/>
        <v>#NUM!</v>
      </c>
      <c r="Q1026" s="2"/>
      <c r="R1026" s="2" t="str">
        <f t="shared" si="652"/>
        <v>-</v>
      </c>
      <c r="S1026" s="2" t="str">
        <f t="shared" si="653"/>
        <v>-</v>
      </c>
      <c r="T1026" s="2" t="str">
        <f t="shared" si="654"/>
        <v>-</v>
      </c>
      <c r="U1026" s="2" t="str">
        <f t="shared" si="655"/>
        <v>-</v>
      </c>
      <c r="V1026" s="2" t="str">
        <f t="shared" si="656"/>
        <v>-</v>
      </c>
      <c r="AH1026" s="1"/>
      <c r="AI1026" s="1"/>
      <c r="AK1026" s="1"/>
      <c r="AL1026" s="1"/>
      <c r="AM1026" s="1"/>
      <c r="AN1026" s="1"/>
      <c r="AO1026" s="1"/>
      <c r="AP1026" s="8"/>
      <c r="AQ1026" s="8"/>
      <c r="AR1026" s="8"/>
      <c r="AS1026" s="8"/>
      <c r="AT1026" s="2"/>
      <c r="AU1026" s="2"/>
      <c r="AV1026" s="2"/>
      <c r="AW1026" s="2"/>
      <c r="AX1026" s="2"/>
      <c r="AY1026" t="str">
        <f t="shared" si="659"/>
        <v>Will CD11</v>
      </c>
      <c r="BA1026">
        <v>11</v>
      </c>
      <c r="BC1026" s="91">
        <v>17</v>
      </c>
      <c r="BD1026" s="93"/>
      <c r="BE1026">
        <v>17197</v>
      </c>
      <c r="BF1026">
        <f t="shared" ref="BF1026:BF1062" si="662">BE1026*100+BA1026</f>
        <v>1719711</v>
      </c>
      <c r="BH1026" t="s">
        <v>3387</v>
      </c>
    </row>
    <row r="1027" spans="1:60">
      <c r="A1027" t="s">
        <v>2186</v>
      </c>
      <c r="B1027" t="s">
        <v>195</v>
      </c>
      <c r="C1027" s="1">
        <f t="shared" si="660"/>
        <v>0</v>
      </c>
      <c r="D1027" s="1"/>
      <c r="E1027" s="1"/>
      <c r="F1027" s="1"/>
      <c r="G1027" s="1"/>
      <c r="H1027" s="1"/>
      <c r="I1027" s="1"/>
      <c r="J1027" s="1"/>
      <c r="K1027" s="7" t="e">
        <f>RANK(W1027,(W1027:Y1027,Z1027:AN1027))</f>
        <v>#N/A</v>
      </c>
      <c r="L1027" s="7" t="e">
        <f>RANK(X1027,(W1027:Y1027,Z1027:AN1027))</f>
        <v>#N/A</v>
      </c>
      <c r="M1027" s="7">
        <f>IF(Y1027&gt;0,RANK(Y1027,(W1027:Y1027,Z1027:AN1027)),0)</f>
        <v>0</v>
      </c>
      <c r="N1027" s="7"/>
      <c r="O1027" s="1" t="e">
        <f t="shared" si="661"/>
        <v>#NUM!</v>
      </c>
      <c r="P1027" s="2" t="e">
        <f t="shared" si="651"/>
        <v>#NUM!</v>
      </c>
      <c r="Q1027" s="2"/>
      <c r="R1027" s="2" t="str">
        <f t="shared" si="652"/>
        <v>-</v>
      </c>
      <c r="S1027" s="2" t="str">
        <f t="shared" si="653"/>
        <v>-</v>
      </c>
      <c r="T1027" s="2" t="str">
        <f t="shared" si="654"/>
        <v>-</v>
      </c>
      <c r="U1027" s="2" t="str">
        <f t="shared" si="655"/>
        <v>-</v>
      </c>
      <c r="V1027" s="2" t="str">
        <f t="shared" si="656"/>
        <v>-</v>
      </c>
      <c r="AH1027" s="1"/>
      <c r="AI1027" s="1"/>
      <c r="AK1027" s="1"/>
      <c r="AL1027" s="1"/>
      <c r="AM1027" s="1"/>
      <c r="AN1027" s="1"/>
      <c r="AO1027" s="1"/>
      <c r="AP1027" s="8"/>
      <c r="AQ1027" s="8"/>
      <c r="AR1027" s="8"/>
      <c r="AS1027" s="8"/>
      <c r="AT1027" s="2"/>
      <c r="AU1027" s="2"/>
      <c r="AV1027" s="2"/>
      <c r="AW1027" s="2"/>
      <c r="AX1027" s="2"/>
      <c r="AY1027" t="str">
        <f t="shared" si="659"/>
        <v>Will CD13</v>
      </c>
      <c r="BA1027">
        <v>13</v>
      </c>
      <c r="BC1027" s="91">
        <v>17</v>
      </c>
      <c r="BD1027" s="93"/>
      <c r="BE1027">
        <v>17197</v>
      </c>
      <c r="BF1027">
        <f t="shared" si="662"/>
        <v>1719713</v>
      </c>
      <c r="BH1027" t="s">
        <v>3387</v>
      </c>
    </row>
    <row r="1028" spans="1:60">
      <c r="A1028" t="s">
        <v>42</v>
      </c>
      <c r="B1028" t="s">
        <v>195</v>
      </c>
      <c r="C1028" s="1">
        <f t="shared" si="660"/>
        <v>0</v>
      </c>
      <c r="D1028" s="1"/>
      <c r="E1028" s="1"/>
      <c r="F1028" s="1"/>
      <c r="G1028" s="1"/>
      <c r="H1028" s="1"/>
      <c r="I1028" s="1"/>
      <c r="J1028" s="1"/>
      <c r="K1028" s="7" t="e">
        <f>RANK(W1028,(W1028:Y1028,Z1028:AN1028))</f>
        <v>#N/A</v>
      </c>
      <c r="L1028" s="7" t="e">
        <f>RANK(X1028,(W1028:Y1028,Z1028:AN1028))</f>
        <v>#N/A</v>
      </c>
      <c r="M1028" s="7">
        <f>IF(Y1028&gt;0,RANK(Y1028,(W1028:Y1028,Z1028:AN1028)),0)</f>
        <v>0</v>
      </c>
      <c r="N1028" s="7"/>
      <c r="O1028" s="1" t="e">
        <f t="shared" si="661"/>
        <v>#NUM!</v>
      </c>
      <c r="P1028" s="2" t="e">
        <f>O1028/C1028</f>
        <v>#NUM!</v>
      </c>
      <c r="Q1028" s="2"/>
      <c r="R1028" s="2" t="str">
        <f t="shared" ref="R1028:U1031" si="663">IF($C1028=0,"-",W1028/$C1028)</f>
        <v>-</v>
      </c>
      <c r="S1028" s="2" t="str">
        <f t="shared" si="663"/>
        <v>-</v>
      </c>
      <c r="T1028" s="2" t="str">
        <f t="shared" si="663"/>
        <v>-</v>
      </c>
      <c r="U1028" s="2" t="str">
        <f t="shared" si="663"/>
        <v>-</v>
      </c>
      <c r="V1028" s="2" t="str">
        <f>IF(C1028=0,"-",(1-R1028-S1028-T1028-U1028))</f>
        <v>-</v>
      </c>
      <c r="AH1028" s="1"/>
      <c r="AI1028" s="1"/>
      <c r="AK1028" s="1"/>
      <c r="AL1028" s="1"/>
      <c r="AM1028" s="1"/>
      <c r="AN1028" s="1"/>
      <c r="AO1028" s="1"/>
      <c r="AP1028" s="8"/>
      <c r="AQ1028" s="8"/>
      <c r="AR1028" s="8"/>
      <c r="AS1028" s="8"/>
      <c r="AT1028" s="2"/>
      <c r="AU1028" s="2"/>
      <c r="AV1028" s="2"/>
      <c r="AW1028" s="2"/>
      <c r="AX1028" s="2"/>
      <c r="AY1028" t="str">
        <f t="shared" si="659"/>
        <v>Williamson CD12</v>
      </c>
      <c r="BA1028">
        <v>12</v>
      </c>
      <c r="BC1028" s="91">
        <v>17</v>
      </c>
      <c r="BD1028" s="93"/>
      <c r="BE1028">
        <v>17199</v>
      </c>
      <c r="BF1028">
        <f t="shared" si="662"/>
        <v>1719912</v>
      </c>
      <c r="BH1028" t="s">
        <v>3387</v>
      </c>
    </row>
    <row r="1029" spans="1:60">
      <c r="A1029" t="s">
        <v>42</v>
      </c>
      <c r="B1029" t="s">
        <v>195</v>
      </c>
      <c r="C1029" s="1">
        <f t="shared" si="660"/>
        <v>0</v>
      </c>
      <c r="D1029" s="1"/>
      <c r="E1029" s="1"/>
      <c r="F1029" s="1"/>
      <c r="G1029" s="1"/>
      <c r="H1029" s="1"/>
      <c r="I1029" s="1"/>
      <c r="J1029" s="1"/>
      <c r="K1029" s="7" t="e">
        <f>RANK(W1029,(W1029:Y1029,Z1029:AN1029))</f>
        <v>#N/A</v>
      </c>
      <c r="L1029" s="7" t="e">
        <f>RANK(X1029,(W1029:Y1029,Z1029:AN1029))</f>
        <v>#N/A</v>
      </c>
      <c r="M1029" s="7">
        <f>IF(Y1029&gt;0,RANK(Y1029,(W1029:Y1029,Z1029:AN1029)),0)</f>
        <v>0</v>
      </c>
      <c r="N1029" s="7"/>
      <c r="O1029" s="1" t="e">
        <f t="shared" si="661"/>
        <v>#NUM!</v>
      </c>
      <c r="P1029" s="2" t="e">
        <f>O1029/C1029</f>
        <v>#NUM!</v>
      </c>
      <c r="Q1029" s="2"/>
      <c r="R1029" s="2" t="str">
        <f t="shared" si="663"/>
        <v>-</v>
      </c>
      <c r="S1029" s="2" t="str">
        <f t="shared" si="663"/>
        <v>-</v>
      </c>
      <c r="T1029" s="2" t="str">
        <f t="shared" si="663"/>
        <v>-</v>
      </c>
      <c r="U1029" s="2" t="str">
        <f t="shared" si="663"/>
        <v>-</v>
      </c>
      <c r="V1029" s="2" t="str">
        <f>IF(C1029=0,"-",(1-R1029-S1029-T1029-U1029))</f>
        <v>-</v>
      </c>
      <c r="AH1029" s="1"/>
      <c r="AI1029" s="1"/>
      <c r="AK1029" s="1"/>
      <c r="AL1029" s="1"/>
      <c r="AM1029" s="1"/>
      <c r="AN1029" s="1"/>
      <c r="AO1029" s="1"/>
      <c r="AP1029" s="8"/>
      <c r="AQ1029" s="8"/>
      <c r="AR1029" s="8"/>
      <c r="AS1029" s="8"/>
      <c r="AT1029" s="2"/>
      <c r="AU1029" s="2"/>
      <c r="AV1029" s="2"/>
      <c r="AW1029" s="2"/>
      <c r="AX1029" s="2"/>
      <c r="AY1029" t="str">
        <f t="shared" si="659"/>
        <v>Williamson CD19</v>
      </c>
      <c r="BA1029">
        <v>19</v>
      </c>
      <c r="BC1029" s="91">
        <v>17</v>
      </c>
      <c r="BD1029" s="93"/>
      <c r="BE1029">
        <v>17199</v>
      </c>
      <c r="BF1029">
        <f t="shared" si="662"/>
        <v>1719919</v>
      </c>
      <c r="BH1029" t="s">
        <v>3387</v>
      </c>
    </row>
    <row r="1030" spans="1:60">
      <c r="A1030" t="s">
        <v>577</v>
      </c>
      <c r="B1030" t="s">
        <v>195</v>
      </c>
      <c r="C1030" s="1">
        <f t="shared" si="660"/>
        <v>0</v>
      </c>
      <c r="D1030" s="1"/>
      <c r="E1030" s="1"/>
      <c r="F1030" s="1"/>
      <c r="G1030" s="1"/>
      <c r="H1030" s="1"/>
      <c r="I1030" s="1"/>
      <c r="J1030" s="1"/>
      <c r="K1030" s="7" t="e">
        <f>RANK(W1030,(W1030:Y1030,Z1030:AN1030))</f>
        <v>#N/A</v>
      </c>
      <c r="L1030" s="7" t="e">
        <f>RANK(X1030,(W1030:Y1030,Z1030:AN1030))</f>
        <v>#N/A</v>
      </c>
      <c r="M1030" s="7">
        <f>IF(Y1030&gt;0,RANK(Y1030,(W1030:Y1030,Z1030:AN1030)),0)</f>
        <v>0</v>
      </c>
      <c r="N1030" s="7"/>
      <c r="O1030" s="1" t="e">
        <f t="shared" si="661"/>
        <v>#NUM!</v>
      </c>
      <c r="P1030" s="2" t="e">
        <f>O1030/C1030</f>
        <v>#NUM!</v>
      </c>
      <c r="Q1030" s="2"/>
      <c r="R1030" s="2" t="str">
        <f t="shared" si="663"/>
        <v>-</v>
      </c>
      <c r="S1030" s="2" t="str">
        <f t="shared" si="663"/>
        <v>-</v>
      </c>
      <c r="T1030" s="2" t="str">
        <f t="shared" si="663"/>
        <v>-</v>
      </c>
      <c r="U1030" s="2" t="str">
        <f t="shared" si="663"/>
        <v>-</v>
      </c>
      <c r="V1030" s="2" t="str">
        <f>IF(C1030=0,"-",(1-R1030-S1030-T1030-U1030))</f>
        <v>-</v>
      </c>
      <c r="AH1030" s="1"/>
      <c r="AI1030" s="1"/>
      <c r="AK1030" s="1"/>
      <c r="AL1030" s="1"/>
      <c r="AM1030" s="1"/>
      <c r="AN1030" s="1"/>
      <c r="AO1030" s="1"/>
      <c r="AP1030" s="8"/>
      <c r="AQ1030" s="8"/>
      <c r="AR1030" s="8"/>
      <c r="AS1030" s="8"/>
      <c r="AT1030" s="2"/>
      <c r="AU1030" s="2"/>
      <c r="AV1030" s="2"/>
      <c r="AW1030" s="2"/>
      <c r="AX1030" s="2"/>
      <c r="AY1030" t="str">
        <f t="shared" si="659"/>
        <v>Woodford CD11</v>
      </c>
      <c r="BA1030">
        <v>11</v>
      </c>
      <c r="BC1030" s="91">
        <v>17</v>
      </c>
      <c r="BD1030" s="93"/>
      <c r="BE1030">
        <v>17203</v>
      </c>
      <c r="BF1030">
        <f t="shared" si="662"/>
        <v>1720311</v>
      </c>
      <c r="BH1030" t="s">
        <v>3387</v>
      </c>
    </row>
    <row r="1031" spans="1:60">
      <c r="A1031" t="s">
        <v>577</v>
      </c>
      <c r="B1031" t="s">
        <v>195</v>
      </c>
      <c r="C1031" s="1">
        <f t="shared" si="660"/>
        <v>0</v>
      </c>
      <c r="D1031" s="1"/>
      <c r="E1031" s="1"/>
      <c r="F1031" s="1"/>
      <c r="G1031" s="1"/>
      <c r="H1031" s="1"/>
      <c r="I1031" s="1"/>
      <c r="J1031" s="1"/>
      <c r="K1031" s="7" t="e">
        <f>RANK(W1031,(W1031:Y1031,Z1031:AN1031))</f>
        <v>#N/A</v>
      </c>
      <c r="L1031" s="7" t="e">
        <f>RANK(X1031,(W1031:Y1031,Z1031:AN1031))</f>
        <v>#N/A</v>
      </c>
      <c r="M1031" s="7">
        <f>IF(Y1031&gt;0,RANK(Y1031,(W1031:Y1031,Z1031:AN1031)),0)</f>
        <v>0</v>
      </c>
      <c r="N1031" s="7"/>
      <c r="O1031" s="1" t="e">
        <f t="shared" si="661"/>
        <v>#NUM!</v>
      </c>
      <c r="P1031" s="2" t="e">
        <f>O1031/C1031</f>
        <v>#NUM!</v>
      </c>
      <c r="Q1031" s="2"/>
      <c r="R1031" s="2" t="str">
        <f t="shared" si="663"/>
        <v>-</v>
      </c>
      <c r="S1031" s="2" t="str">
        <f t="shared" si="663"/>
        <v>-</v>
      </c>
      <c r="T1031" s="2" t="str">
        <f t="shared" si="663"/>
        <v>-</v>
      </c>
      <c r="U1031" s="2" t="str">
        <f t="shared" si="663"/>
        <v>-</v>
      </c>
      <c r="V1031" s="2" t="str">
        <f>IF(C1031=0,"-",(1-R1031-S1031-T1031-U1031))</f>
        <v>-</v>
      </c>
      <c r="AH1031" s="1"/>
      <c r="AI1031" s="1"/>
      <c r="AK1031" s="1"/>
      <c r="AL1031" s="1"/>
      <c r="AM1031" s="1"/>
      <c r="AN1031" s="1"/>
      <c r="AO1031" s="1"/>
      <c r="AP1031" s="8"/>
      <c r="AQ1031" s="8"/>
      <c r="AR1031" s="8"/>
      <c r="AS1031" s="8"/>
      <c r="AT1031" s="2"/>
      <c r="AU1031" s="2"/>
      <c r="AV1031" s="2"/>
      <c r="AW1031" s="2"/>
      <c r="AX1031" s="2"/>
      <c r="AY1031" t="str">
        <f t="shared" si="659"/>
        <v>Woodford CD18</v>
      </c>
      <c r="BA1031">
        <v>18</v>
      </c>
      <c r="BC1031" s="91">
        <v>17</v>
      </c>
      <c r="BD1031" s="93"/>
      <c r="BE1031">
        <v>17203</v>
      </c>
      <c r="BF1031">
        <f t="shared" si="662"/>
        <v>1720318</v>
      </c>
      <c r="BH1031" t="s">
        <v>3387</v>
      </c>
    </row>
    <row r="1032" spans="1:60">
      <c r="C1032" s="1"/>
      <c r="D1032" s="1"/>
      <c r="E1032" s="1"/>
      <c r="F1032" s="1"/>
      <c r="G1032" s="1"/>
      <c r="H1032" s="1"/>
      <c r="I1032" s="1"/>
      <c r="J1032" s="1"/>
      <c r="K1032" s="7"/>
      <c r="L1032" s="7"/>
      <c r="M1032" s="7"/>
      <c r="N1032" s="7"/>
      <c r="Q1032" s="2"/>
      <c r="R1032" s="2"/>
      <c r="S1032" s="2"/>
      <c r="T1032" s="2"/>
      <c r="U1032" s="2"/>
      <c r="V1032" s="2"/>
      <c r="AH1032" s="1"/>
      <c r="AI1032" s="1"/>
      <c r="AK1032" s="1"/>
      <c r="AL1032" s="1"/>
      <c r="AM1032" s="1"/>
      <c r="AN1032" s="1"/>
      <c r="AO1032" s="1"/>
      <c r="AP1032" s="8"/>
      <c r="AQ1032" s="8"/>
      <c r="AR1032" s="8"/>
      <c r="AS1032" s="8"/>
      <c r="AT1032" s="2"/>
      <c r="AU1032" s="2"/>
      <c r="AV1032" s="2"/>
      <c r="AW1032" s="2"/>
      <c r="AX1032" s="2"/>
      <c r="BD1032" s="93"/>
      <c r="BE1032"/>
    </row>
    <row r="1033" spans="1:60">
      <c r="A1033" s="47" t="s">
        <v>300</v>
      </c>
      <c r="C1033" s="1"/>
      <c r="D1033" s="1"/>
      <c r="E1033" s="1"/>
      <c r="F1033" s="1"/>
      <c r="G1033" s="1"/>
      <c r="H1033" s="1"/>
      <c r="I1033" s="1"/>
      <c r="J1033" s="1"/>
      <c r="K1033" s="7"/>
      <c r="L1033" s="7"/>
      <c r="M1033" s="7"/>
      <c r="N1033" s="7"/>
      <c r="Q1033" s="2"/>
      <c r="R1033" s="2"/>
      <c r="S1033" s="2"/>
      <c r="T1033" s="2"/>
      <c r="U1033" s="2"/>
      <c r="V1033" s="2"/>
      <c r="AH1033" s="1"/>
      <c r="AI1033" s="1"/>
      <c r="AK1033" s="1"/>
      <c r="AL1033" s="1"/>
      <c r="AM1033" s="1"/>
      <c r="AN1033" s="1"/>
      <c r="AO1033" s="1"/>
      <c r="AP1033" s="8"/>
      <c r="AQ1033" s="8"/>
      <c r="AR1033" s="8"/>
      <c r="AS1033" s="8"/>
      <c r="AT1033" s="2"/>
      <c r="AU1033" s="2"/>
      <c r="AV1033" s="2"/>
      <c r="AW1033" s="2"/>
      <c r="AX1033" s="2"/>
      <c r="BD1033" s="93"/>
      <c r="BE1033"/>
    </row>
    <row r="1034" spans="1:60">
      <c r="A1034" s="9" t="s">
        <v>944</v>
      </c>
      <c r="B1034" t="s">
        <v>301</v>
      </c>
      <c r="C1034" s="1">
        <f t="shared" ref="C1034:C1051" si="664">SUM(W1034:AN1034)</f>
        <v>0</v>
      </c>
      <c r="D1034" s="1"/>
      <c r="E1034" s="1"/>
      <c r="F1034" s="1"/>
      <c r="G1034" s="1"/>
      <c r="H1034" s="1"/>
      <c r="I1034" s="1"/>
      <c r="J1034" s="1"/>
      <c r="K1034" s="7" t="e">
        <f>RANK(W1034,(W1034:Y1034,Z1034:AN1034))</f>
        <v>#N/A</v>
      </c>
      <c r="L1034" s="7" t="e">
        <f>RANK(X1034,(W1034:Y1034,Z1034:AN1034))</f>
        <v>#N/A</v>
      </c>
      <c r="M1034" s="7">
        <f>IF(Y1034&gt;0,RANK(Y1034,(W1034:Y1034,Z1034:AN1034)),0)</f>
        <v>0</v>
      </c>
      <c r="N1034" s="7"/>
      <c r="O1034" s="1" t="e">
        <f t="shared" ref="O1034:O1051" si="665">MAX(W1034:AD1034)-LARGE(W1034:AD1034,2)</f>
        <v>#NUM!</v>
      </c>
      <c r="P1034" s="2" t="e">
        <f t="shared" ref="P1034:P1051" si="666">O1034/C1034</f>
        <v>#NUM!</v>
      </c>
      <c r="Q1034" s="2"/>
      <c r="R1034" s="2" t="str">
        <f t="shared" ref="R1034:R1051" si="667">IF($C1034=0,"-",W1034/$C1034)</f>
        <v>-</v>
      </c>
      <c r="S1034" s="2" t="str">
        <f t="shared" ref="S1034:S1051" si="668">IF($C1034=0,"-",X1034/$C1034)</f>
        <v>-</v>
      </c>
      <c r="T1034" s="2" t="str">
        <f t="shared" ref="T1034:T1051" si="669">IF($C1034=0,"-",Y1034/$C1034)</f>
        <v>-</v>
      </c>
      <c r="U1034" s="2" t="str">
        <f t="shared" ref="U1034:U1051" si="670">IF($C1034=0,"-",Z1034/$C1034)</f>
        <v>-</v>
      </c>
      <c r="V1034" s="2" t="str">
        <f t="shared" ref="V1034:V1051" si="671">IF(C1034=0,"-",(1-R1034-S1034-T1034-U1034))</f>
        <v>-</v>
      </c>
      <c r="AH1034" s="1"/>
      <c r="AI1034" s="1"/>
      <c r="AK1034" s="1"/>
      <c r="AL1034" s="1"/>
      <c r="AM1034" s="1"/>
      <c r="AN1034" s="1"/>
      <c r="AO1034" s="1"/>
      <c r="AP1034" s="8"/>
      <c r="AQ1034" s="8"/>
      <c r="AR1034" s="8"/>
      <c r="AS1034" s="8"/>
      <c r="AT1034" s="2"/>
      <c r="AU1034" s="2"/>
      <c r="AV1034" s="2"/>
      <c r="AW1034" s="2"/>
      <c r="AX1034" s="2"/>
      <c r="AY1034" t="str">
        <f t="shared" ref="AY1034:AY1050" si="672">A1034&amp;" "&amp;"CD"&amp;BA1034</f>
        <v>Blackford CD3</v>
      </c>
      <c r="BA1034" s="9">
        <v>3</v>
      </c>
      <c r="BC1034" s="91">
        <v>18</v>
      </c>
      <c r="BD1034" s="93"/>
      <c r="BE1034">
        <v>18009</v>
      </c>
      <c r="BF1034">
        <f t="shared" si="662"/>
        <v>1800903</v>
      </c>
      <c r="BH1034" t="s">
        <v>3387</v>
      </c>
    </row>
    <row r="1035" spans="1:60">
      <c r="A1035" s="9" t="s">
        <v>944</v>
      </c>
      <c r="B1035" t="s">
        <v>301</v>
      </c>
      <c r="C1035" s="1">
        <f t="shared" si="664"/>
        <v>0</v>
      </c>
      <c r="D1035" s="1"/>
      <c r="E1035" s="1"/>
      <c r="F1035" s="1"/>
      <c r="G1035" s="1"/>
      <c r="H1035" s="1"/>
      <c r="I1035" s="1"/>
      <c r="J1035" s="1"/>
      <c r="K1035" s="7" t="e">
        <f>RANK(W1035,(W1035:Y1035,Z1035:AN1035))</f>
        <v>#N/A</v>
      </c>
      <c r="L1035" s="7" t="e">
        <f>RANK(X1035,(W1035:Y1035,Z1035:AN1035))</f>
        <v>#N/A</v>
      </c>
      <c r="M1035" s="7">
        <f>IF(Y1035&gt;0,RANK(Y1035,(W1035:Y1035,Z1035:AN1035)),0)</f>
        <v>0</v>
      </c>
      <c r="N1035" s="7"/>
      <c r="O1035" s="1" t="e">
        <f t="shared" si="665"/>
        <v>#NUM!</v>
      </c>
      <c r="P1035" s="2" t="e">
        <f t="shared" si="666"/>
        <v>#NUM!</v>
      </c>
      <c r="Q1035" s="2"/>
      <c r="R1035" s="2" t="str">
        <f t="shared" si="667"/>
        <v>-</v>
      </c>
      <c r="S1035" s="2" t="str">
        <f t="shared" si="668"/>
        <v>-</v>
      </c>
      <c r="T1035" s="2" t="str">
        <f t="shared" si="669"/>
        <v>-</v>
      </c>
      <c r="U1035" s="2" t="str">
        <f t="shared" si="670"/>
        <v>-</v>
      </c>
      <c r="V1035" s="2" t="str">
        <f t="shared" si="671"/>
        <v>-</v>
      </c>
      <c r="AH1035" s="1"/>
      <c r="AI1035" s="1"/>
      <c r="AK1035" s="1"/>
      <c r="AL1035" s="1"/>
      <c r="AM1035" s="1"/>
      <c r="AN1035" s="1"/>
      <c r="AO1035" s="1"/>
      <c r="AP1035" s="8"/>
      <c r="AQ1035" s="8"/>
      <c r="AR1035" s="8"/>
      <c r="AS1035" s="8"/>
      <c r="AT1035" s="2"/>
      <c r="AU1035" s="2"/>
      <c r="AV1035" s="2"/>
      <c r="AW1035" s="2"/>
      <c r="AX1035" s="2"/>
      <c r="AY1035" t="str">
        <f t="shared" si="672"/>
        <v>Blackford CD5</v>
      </c>
      <c r="BA1035" s="9">
        <v>5</v>
      </c>
      <c r="BC1035" s="91">
        <v>18</v>
      </c>
      <c r="BD1035" s="93"/>
      <c r="BE1035" s="162">
        <v>18009</v>
      </c>
      <c r="BF1035">
        <f t="shared" si="662"/>
        <v>1800905</v>
      </c>
      <c r="BH1035" t="s">
        <v>3387</v>
      </c>
    </row>
    <row r="1036" spans="1:60">
      <c r="A1036" s="9" t="s">
        <v>1847</v>
      </c>
      <c r="B1036" t="s">
        <v>301</v>
      </c>
      <c r="C1036" s="1">
        <f t="shared" si="664"/>
        <v>4794</v>
      </c>
      <c r="D1036" s="1"/>
      <c r="E1036" s="1"/>
      <c r="F1036" s="1"/>
      <c r="G1036" s="1"/>
      <c r="H1036" s="1"/>
      <c r="I1036" s="1"/>
      <c r="J1036" s="1"/>
      <c r="K1036" s="7" t="e">
        <f>RANK(W1036,(W1036:Y1036,Z1036:AN1036))</f>
        <v>#N/A</v>
      </c>
      <c r="L1036" s="7">
        <f>RANK(X1036,(W1036:Y1036,Z1036:AN1036))</f>
        <v>4</v>
      </c>
      <c r="M1036" s="7">
        <f>IF(Y1036&gt;0,RANK(Y1036,(W1036:Y1036,Z1036:AN1036)),0)</f>
        <v>1</v>
      </c>
      <c r="N1036" s="7"/>
      <c r="O1036" s="1">
        <f t="shared" si="665"/>
        <v>2100</v>
      </c>
      <c r="P1036" s="2">
        <f t="shared" si="666"/>
        <v>0.43804755944931162</v>
      </c>
      <c r="Q1036" s="2"/>
      <c r="R1036" s="2">
        <f t="shared" si="667"/>
        <v>0</v>
      </c>
      <c r="S1036" s="2">
        <f t="shared" si="668"/>
        <v>7.0296203587818101E-2</v>
      </c>
      <c r="T1036" s="2">
        <f t="shared" si="669"/>
        <v>0.61305798915310805</v>
      </c>
      <c r="U1036" s="2">
        <f t="shared" si="670"/>
        <v>0.14163537755527744</v>
      </c>
      <c r="V1036" s="2">
        <f t="shared" si="671"/>
        <v>0.17501042970379643</v>
      </c>
      <c r="X1036" s="1">
        <v>337</v>
      </c>
      <c r="Y1036" s="1">
        <v>2939</v>
      </c>
      <c r="Z1036" s="1">
        <v>679</v>
      </c>
      <c r="AA1036" s="1">
        <v>839</v>
      </c>
      <c r="AH1036" s="1"/>
      <c r="AI1036" s="1"/>
      <c r="AK1036" s="1"/>
      <c r="AL1036" s="1"/>
      <c r="AM1036" s="1"/>
      <c r="AN1036" s="1"/>
      <c r="AO1036" s="1"/>
      <c r="AP1036" s="8"/>
      <c r="AQ1036" s="8"/>
      <c r="AR1036" s="8"/>
      <c r="AS1036" s="8"/>
      <c r="AT1036" s="2"/>
      <c r="AU1036" s="2"/>
      <c r="AV1036" s="2"/>
      <c r="AW1036" s="2"/>
      <c r="AX1036" s="2"/>
      <c r="AY1036" t="str">
        <f t="shared" si="672"/>
        <v>Boone CD4</v>
      </c>
      <c r="BA1036" s="9">
        <v>4</v>
      </c>
      <c r="BC1036" s="91">
        <v>18</v>
      </c>
      <c r="BD1036" s="93"/>
      <c r="BE1036" s="162">
        <v>18011</v>
      </c>
      <c r="BF1036">
        <f t="shared" si="662"/>
        <v>1801104</v>
      </c>
      <c r="BH1036" t="s">
        <v>3387</v>
      </c>
    </row>
    <row r="1037" spans="1:60">
      <c r="A1037" s="9" t="s">
        <v>1847</v>
      </c>
      <c r="B1037" t="s">
        <v>301</v>
      </c>
      <c r="C1037" s="1">
        <f t="shared" si="664"/>
        <v>7651</v>
      </c>
      <c r="D1037" s="1"/>
      <c r="E1037" s="1"/>
      <c r="F1037" s="1"/>
      <c r="G1037" s="1"/>
      <c r="H1037" s="1"/>
      <c r="I1037" s="1"/>
      <c r="J1037" s="1"/>
      <c r="K1037" s="7" t="e">
        <f>RANK(W1037,(W1037:Y1037,Z1037:AN1037))</f>
        <v>#N/A</v>
      </c>
      <c r="L1037" s="7">
        <f>RANK(X1037,(W1037:Y1037,Z1037:AN1037))</f>
        <v>4</v>
      </c>
      <c r="M1037" s="7">
        <f>IF(Y1037&gt;0,RANK(Y1037,(W1037:Y1037,Z1037:AN1037)),0)</f>
        <v>1</v>
      </c>
      <c r="N1037" s="7"/>
      <c r="O1037" s="1">
        <f t="shared" si="665"/>
        <v>4236</v>
      </c>
      <c r="P1037" s="2">
        <f t="shared" si="666"/>
        <v>0.55365311723957655</v>
      </c>
      <c r="Q1037" s="2"/>
      <c r="R1037" s="2">
        <f t="shared" si="667"/>
        <v>0</v>
      </c>
      <c r="S1037" s="2">
        <f t="shared" si="668"/>
        <v>6.1691282185335247E-2</v>
      </c>
      <c r="T1037" s="2">
        <f t="shared" si="669"/>
        <v>0.69232780028754415</v>
      </c>
      <c r="U1037" s="2">
        <f t="shared" si="670"/>
        <v>0.1386746830479676</v>
      </c>
      <c r="V1037" s="2">
        <f t="shared" si="671"/>
        <v>0.107306234479153</v>
      </c>
      <c r="X1037" s="1">
        <v>472</v>
      </c>
      <c r="Y1037" s="1">
        <v>5297</v>
      </c>
      <c r="Z1037" s="1">
        <v>1061</v>
      </c>
      <c r="AA1037" s="1">
        <v>821</v>
      </c>
      <c r="AH1037" s="1"/>
      <c r="AI1037" s="1"/>
      <c r="AK1037" s="1"/>
      <c r="AL1037" s="1"/>
      <c r="AM1037" s="1"/>
      <c r="AN1037" s="1"/>
      <c r="AO1037" s="1"/>
      <c r="AP1037" s="8"/>
      <c r="AQ1037" s="8"/>
      <c r="AR1037" s="8"/>
      <c r="AS1037" s="8"/>
      <c r="AT1037" s="2"/>
      <c r="AU1037" s="2"/>
      <c r="AV1037" s="2"/>
      <c r="AW1037" s="2"/>
      <c r="AX1037" s="2"/>
      <c r="AY1037" t="str">
        <f t="shared" si="672"/>
        <v>Boone CD5</v>
      </c>
      <c r="BA1037" s="9">
        <v>5</v>
      </c>
      <c r="BC1037" s="91">
        <v>18</v>
      </c>
      <c r="BD1037" s="93"/>
      <c r="BE1037" s="162">
        <v>18011</v>
      </c>
      <c r="BF1037">
        <f t="shared" si="662"/>
        <v>1801105</v>
      </c>
      <c r="BH1037" t="s">
        <v>3387</v>
      </c>
    </row>
    <row r="1038" spans="1:60">
      <c r="A1038" s="9" t="s">
        <v>2771</v>
      </c>
      <c r="B1038" t="s">
        <v>301</v>
      </c>
      <c r="C1038" s="1">
        <f t="shared" si="664"/>
        <v>0</v>
      </c>
      <c r="D1038" s="1"/>
      <c r="E1038" s="1"/>
      <c r="F1038" s="1"/>
      <c r="G1038" s="1"/>
      <c r="H1038" s="1"/>
      <c r="I1038" s="1"/>
      <c r="J1038" s="1"/>
      <c r="K1038" s="7" t="e">
        <f>RANK(W1038,(W1038:Y1038,Z1038:AN1038))</f>
        <v>#N/A</v>
      </c>
      <c r="L1038" s="7" t="e">
        <f>RANK(X1038,(W1038:Y1038,Z1038:AN1038))</f>
        <v>#N/A</v>
      </c>
      <c r="M1038" s="7">
        <f>IF(Y1038&gt;0,RANK(Y1038,(W1038:Y1038,Z1038:AN1038)),0)</f>
        <v>0</v>
      </c>
      <c r="N1038" s="7"/>
      <c r="O1038" s="1" t="e">
        <f t="shared" si="665"/>
        <v>#NUM!</v>
      </c>
      <c r="P1038" s="2" t="e">
        <f t="shared" si="666"/>
        <v>#NUM!</v>
      </c>
      <c r="Q1038" s="2"/>
      <c r="R1038" s="2" t="str">
        <f t="shared" si="667"/>
        <v>-</v>
      </c>
      <c r="S1038" s="2" t="str">
        <f t="shared" si="668"/>
        <v>-</v>
      </c>
      <c r="T1038" s="2" t="str">
        <f t="shared" si="669"/>
        <v>-</v>
      </c>
      <c r="U1038" s="2" t="str">
        <f t="shared" si="670"/>
        <v>-</v>
      </c>
      <c r="V1038" s="2" t="str">
        <f t="shared" si="671"/>
        <v>-</v>
      </c>
      <c r="AH1038" s="1"/>
      <c r="AI1038" s="1"/>
      <c r="AK1038" s="1"/>
      <c r="AL1038" s="1"/>
      <c r="AM1038" s="1"/>
      <c r="AN1038" s="1"/>
      <c r="AO1038" s="1"/>
      <c r="AP1038" s="8"/>
      <c r="AQ1038" s="8"/>
      <c r="AR1038" s="8"/>
      <c r="AS1038" s="8"/>
      <c r="AT1038" s="2"/>
      <c r="AU1038" s="2"/>
      <c r="AV1038" s="2"/>
      <c r="AW1038" s="2"/>
      <c r="AX1038" s="2"/>
      <c r="AY1038" t="str">
        <f t="shared" si="672"/>
        <v>Crawford CD8</v>
      </c>
      <c r="BA1038" s="9">
        <v>8</v>
      </c>
      <c r="BC1038" s="91">
        <v>18</v>
      </c>
      <c r="BD1038" s="93"/>
      <c r="BE1038" s="162">
        <v>18025</v>
      </c>
      <c r="BF1038">
        <f t="shared" si="662"/>
        <v>1802508</v>
      </c>
      <c r="BH1038" t="s">
        <v>3387</v>
      </c>
    </row>
    <row r="1039" spans="1:60">
      <c r="A1039" s="9" t="s">
        <v>2771</v>
      </c>
      <c r="B1039" t="s">
        <v>301</v>
      </c>
      <c r="C1039" s="1">
        <f t="shared" si="664"/>
        <v>0</v>
      </c>
      <c r="D1039" s="1"/>
      <c r="E1039" s="1"/>
      <c r="F1039" s="1"/>
      <c r="G1039" s="1"/>
      <c r="H1039" s="1"/>
      <c r="I1039" s="1"/>
      <c r="J1039" s="1"/>
      <c r="K1039" s="7" t="e">
        <f>RANK(W1039,(W1039:Y1039,Z1039:AN1039))</f>
        <v>#N/A</v>
      </c>
      <c r="L1039" s="7" t="e">
        <f>RANK(X1039,(W1039:Y1039,Z1039:AN1039))</f>
        <v>#N/A</v>
      </c>
      <c r="M1039" s="7">
        <f>IF(Y1039&gt;0,RANK(Y1039,(W1039:Y1039,Z1039:AN1039)),0)</f>
        <v>0</v>
      </c>
      <c r="N1039" s="7"/>
      <c r="O1039" s="1" t="e">
        <f t="shared" si="665"/>
        <v>#NUM!</v>
      </c>
      <c r="P1039" s="2" t="e">
        <f t="shared" si="666"/>
        <v>#NUM!</v>
      </c>
      <c r="Q1039" s="2"/>
      <c r="R1039" s="2" t="str">
        <f t="shared" si="667"/>
        <v>-</v>
      </c>
      <c r="S1039" s="2" t="str">
        <f t="shared" si="668"/>
        <v>-</v>
      </c>
      <c r="T1039" s="2" t="str">
        <f t="shared" si="669"/>
        <v>-</v>
      </c>
      <c r="U1039" s="2" t="str">
        <f t="shared" si="670"/>
        <v>-</v>
      </c>
      <c r="V1039" s="2" t="str">
        <f t="shared" si="671"/>
        <v>-</v>
      </c>
      <c r="AH1039" s="1"/>
      <c r="AI1039" s="1"/>
      <c r="AK1039" s="1"/>
      <c r="AL1039" s="1"/>
      <c r="AM1039" s="1"/>
      <c r="AN1039" s="1"/>
      <c r="AO1039" s="1"/>
      <c r="AP1039" s="8"/>
      <c r="AQ1039" s="8"/>
      <c r="AR1039" s="8"/>
      <c r="AS1039" s="8"/>
      <c r="AT1039" s="2"/>
      <c r="AU1039" s="2"/>
      <c r="AV1039" s="2"/>
      <c r="AW1039" s="2"/>
      <c r="AX1039" s="2"/>
      <c r="AY1039" t="str">
        <f t="shared" si="672"/>
        <v>Crawford CD9</v>
      </c>
      <c r="BA1039" s="9">
        <v>9</v>
      </c>
      <c r="BC1039" s="91">
        <v>18</v>
      </c>
      <c r="BD1039" s="93"/>
      <c r="BE1039" s="162">
        <v>18025</v>
      </c>
      <c r="BF1039">
        <f t="shared" si="662"/>
        <v>1802509</v>
      </c>
      <c r="BH1039" t="s">
        <v>3387</v>
      </c>
    </row>
    <row r="1040" spans="1:60">
      <c r="A1040" s="9" t="s">
        <v>1164</v>
      </c>
      <c r="B1040" t="s">
        <v>301</v>
      </c>
      <c r="C1040" s="1">
        <f t="shared" si="664"/>
        <v>8096</v>
      </c>
      <c r="D1040" s="1"/>
      <c r="E1040" s="1"/>
      <c r="F1040" s="1"/>
      <c r="G1040" s="1"/>
      <c r="H1040" s="1"/>
      <c r="I1040" s="1"/>
      <c r="J1040" s="1"/>
      <c r="K1040" s="7">
        <f>RANK(W1040,(W1040:Y1040,Z1040:AN1040))</f>
        <v>5</v>
      </c>
      <c r="L1040" s="7">
        <f>RANK(X1040,(W1040:Y1040,Z1040:AN1040))</f>
        <v>4</v>
      </c>
      <c r="M1040" s="7">
        <f>IF(Y1040&gt;0,RANK(Y1040,(W1040:Y1040,Z1040:AN1040)),0)</f>
        <v>1</v>
      </c>
      <c r="N1040" s="7"/>
      <c r="O1040" s="1">
        <f t="shared" si="665"/>
        <v>3564</v>
      </c>
      <c r="P1040" s="2">
        <f t="shared" si="666"/>
        <v>0.44021739130434784</v>
      </c>
      <c r="Q1040" s="2"/>
      <c r="R1040" s="2">
        <f t="shared" si="667"/>
        <v>0</v>
      </c>
      <c r="S1040" s="2">
        <f t="shared" si="668"/>
        <v>7.8433794466403167E-2</v>
      </c>
      <c r="T1040" s="2">
        <f t="shared" si="669"/>
        <v>0.60499011857707508</v>
      </c>
      <c r="U1040" s="2">
        <f t="shared" si="670"/>
        <v>0.16477272727272727</v>
      </c>
      <c r="V1040" s="2">
        <f t="shared" si="671"/>
        <v>0.15180335968379446</v>
      </c>
      <c r="X1040" s="1">
        <v>635</v>
      </c>
      <c r="Y1040" s="1">
        <v>4898</v>
      </c>
      <c r="Z1040" s="1">
        <v>1334</v>
      </c>
      <c r="AA1040" s="1">
        <v>1233</v>
      </c>
      <c r="AB1040" s="1">
        <f>X1040+X1041-County!Q610</f>
        <v>0</v>
      </c>
      <c r="AC1040" s="1">
        <f>Y1040+Y1041-County!R610</f>
        <v>-3</v>
      </c>
      <c r="AD1040" s="1">
        <f>Z1040+Z1041-County!S610</f>
        <v>-1</v>
      </c>
      <c r="AE1040" s="1">
        <f>AA1040+AA1041-County!T610</f>
        <v>0</v>
      </c>
      <c r="AH1040" s="1"/>
      <c r="AI1040" s="1"/>
      <c r="AK1040" s="1"/>
      <c r="AL1040" s="1"/>
      <c r="AM1040" s="1"/>
      <c r="AN1040" s="1"/>
      <c r="AO1040" s="1"/>
      <c r="AP1040" s="8"/>
      <c r="AQ1040" s="8"/>
      <c r="AR1040" s="8"/>
      <c r="AS1040" s="8"/>
      <c r="AT1040" s="2"/>
      <c r="AU1040" s="2"/>
      <c r="AV1040" s="2"/>
      <c r="AW1040" s="2"/>
      <c r="AX1040" s="2"/>
      <c r="AY1040" t="str">
        <f t="shared" si="672"/>
        <v>Howard CD4</v>
      </c>
      <c r="BA1040" s="9">
        <v>4</v>
      </c>
      <c r="BC1040" s="91">
        <v>18</v>
      </c>
      <c r="BD1040" s="93"/>
      <c r="BE1040" s="162">
        <v>18067</v>
      </c>
      <c r="BF1040">
        <f t="shared" si="662"/>
        <v>1806704</v>
      </c>
      <c r="BH1040" t="s">
        <v>3387</v>
      </c>
    </row>
    <row r="1041" spans="1:60">
      <c r="A1041" s="9" t="s">
        <v>1164</v>
      </c>
      <c r="B1041" t="s">
        <v>301</v>
      </c>
      <c r="C1041" s="1">
        <f t="shared" si="664"/>
        <v>1778</v>
      </c>
      <c r="D1041" s="1"/>
      <c r="E1041" s="1"/>
      <c r="F1041" s="1"/>
      <c r="G1041" s="1"/>
      <c r="H1041" s="1"/>
      <c r="I1041" s="1"/>
      <c r="J1041" s="1"/>
      <c r="K1041" s="7" t="e">
        <f>RANK(W1041,(W1041:Y1041,Z1041:AN1041))</f>
        <v>#N/A</v>
      </c>
      <c r="L1041" s="7">
        <f>RANK(X1041,(W1041:Y1041,Z1041:AN1041))</f>
        <v>4</v>
      </c>
      <c r="M1041" s="7">
        <f>IF(Y1041&gt;0,RANK(Y1041,(W1041:Y1041,Z1041:AN1041)),0)</f>
        <v>1</v>
      </c>
      <c r="N1041" s="7"/>
      <c r="O1041" s="1">
        <f t="shared" si="665"/>
        <v>697</v>
      </c>
      <c r="P1041" s="2">
        <f t="shared" si="666"/>
        <v>0.39201349831271093</v>
      </c>
      <c r="Q1041" s="2"/>
      <c r="R1041" s="2">
        <f t="shared" si="667"/>
        <v>0</v>
      </c>
      <c r="S1041" s="2">
        <f t="shared" si="668"/>
        <v>7.1428571428571425E-2</v>
      </c>
      <c r="T1041" s="2">
        <f t="shared" si="669"/>
        <v>0.57705286839145109</v>
      </c>
      <c r="U1041" s="2">
        <f t="shared" si="670"/>
        <v>0.16647919010123735</v>
      </c>
      <c r="V1041" s="2">
        <f t="shared" si="671"/>
        <v>0.18503937007874016</v>
      </c>
      <c r="X1041" s="1">
        <v>127</v>
      </c>
      <c r="Y1041" s="1">
        <v>1026</v>
      </c>
      <c r="Z1041" s="1">
        <v>296</v>
      </c>
      <c r="AA1041" s="1">
        <v>329</v>
      </c>
      <c r="AH1041" s="1"/>
      <c r="AI1041" s="1"/>
      <c r="AK1041" s="1"/>
      <c r="AL1041" s="1"/>
      <c r="AM1041" s="1"/>
      <c r="AN1041" s="1"/>
      <c r="AO1041" s="1"/>
      <c r="AP1041" s="8"/>
      <c r="AQ1041" s="8"/>
      <c r="AR1041" s="8"/>
      <c r="AS1041" s="8"/>
      <c r="AT1041" s="2"/>
      <c r="AU1041" s="2"/>
      <c r="AV1041" s="2"/>
      <c r="AW1041" s="2"/>
      <c r="AX1041" s="2"/>
      <c r="AY1041" t="str">
        <f t="shared" si="672"/>
        <v>Howard CD5</v>
      </c>
      <c r="BA1041" s="9">
        <v>5</v>
      </c>
      <c r="BC1041" s="91">
        <v>18</v>
      </c>
      <c r="BD1041" s="93"/>
      <c r="BE1041" s="162">
        <v>18067</v>
      </c>
      <c r="BF1041">
        <f t="shared" si="662"/>
        <v>1806705</v>
      </c>
      <c r="BH1041" t="s">
        <v>3387</v>
      </c>
    </row>
    <row r="1042" spans="1:60">
      <c r="A1042" s="137" t="s">
        <v>1081</v>
      </c>
      <c r="B1042" t="s">
        <v>301</v>
      </c>
      <c r="C1042" s="1">
        <f t="shared" si="664"/>
        <v>3796</v>
      </c>
      <c r="D1042" s="1"/>
      <c r="E1042" s="1"/>
      <c r="F1042" s="1"/>
      <c r="G1042" s="1"/>
      <c r="H1042" s="1"/>
      <c r="I1042" s="1"/>
      <c r="J1042" s="1"/>
      <c r="K1042" s="7" t="e">
        <f>RANK(W1042,(W1042:Y1042,Z1042:AN1042))</f>
        <v>#N/A</v>
      </c>
      <c r="L1042" s="7">
        <f>RANK(X1042,(W1042:Y1042,Z1042:AN1042))</f>
        <v>4</v>
      </c>
      <c r="M1042" s="7">
        <f>IF(Y1042&gt;0,RANK(Y1042,(W1042:Y1042,Z1042:AN1042)),0)</f>
        <v>1</v>
      </c>
      <c r="N1042" s="7"/>
      <c r="O1042" s="1">
        <f t="shared" si="665"/>
        <v>1712</v>
      </c>
      <c r="P1042" s="2">
        <f t="shared" si="666"/>
        <v>0.45100105374077976</v>
      </c>
      <c r="Q1042" s="2"/>
      <c r="R1042" s="2">
        <f t="shared" si="667"/>
        <v>0</v>
      </c>
      <c r="S1042" s="2">
        <f t="shared" si="668"/>
        <v>5.6902002107481559E-2</v>
      </c>
      <c r="T1042" s="2">
        <f t="shared" si="669"/>
        <v>0.6156480505795574</v>
      </c>
      <c r="U1042" s="2">
        <f t="shared" si="670"/>
        <v>0.16280295047418336</v>
      </c>
      <c r="V1042" s="2">
        <f t="shared" si="671"/>
        <v>0.1646469968387777</v>
      </c>
      <c r="X1042" s="1">
        <v>216</v>
      </c>
      <c r="Y1042" s="1">
        <v>2337</v>
      </c>
      <c r="Z1042" s="1">
        <v>618</v>
      </c>
      <c r="AA1042" s="1">
        <v>625</v>
      </c>
      <c r="AH1042" s="1"/>
      <c r="AI1042" s="1"/>
      <c r="AK1042" s="1"/>
      <c r="AL1042" s="1"/>
      <c r="AM1042" s="1"/>
      <c r="AN1042" s="1"/>
      <c r="AO1042" s="1"/>
      <c r="AP1042" s="8"/>
      <c r="AQ1042" s="8"/>
      <c r="AR1042" s="8"/>
      <c r="AS1042" s="8"/>
      <c r="AT1042" s="2"/>
      <c r="AU1042" s="2"/>
      <c r="AV1042" s="2"/>
      <c r="AW1042" s="2"/>
      <c r="AX1042" s="2"/>
      <c r="AY1042" t="str">
        <f t="shared" si="672"/>
        <v>Kosciusko CD2</v>
      </c>
      <c r="BA1042" s="9">
        <v>2</v>
      </c>
      <c r="BC1042" s="91">
        <v>18</v>
      </c>
      <c r="BD1042" s="93"/>
      <c r="BE1042" s="162">
        <v>18085</v>
      </c>
      <c r="BF1042">
        <f t="shared" si="662"/>
        <v>1808502</v>
      </c>
      <c r="BH1042" t="s">
        <v>3387</v>
      </c>
    </row>
    <row r="1043" spans="1:60">
      <c r="A1043" s="9" t="s">
        <v>1081</v>
      </c>
      <c r="B1043" t="s">
        <v>301</v>
      </c>
      <c r="C1043" s="1">
        <f t="shared" si="664"/>
        <v>7022</v>
      </c>
      <c r="D1043" s="1"/>
      <c r="E1043" s="1"/>
      <c r="F1043" s="1"/>
      <c r="G1043" s="1"/>
      <c r="H1043" s="1"/>
      <c r="I1043" s="1"/>
      <c r="J1043" s="1"/>
      <c r="K1043" s="7" t="e">
        <f>RANK(W1043,(W1043:Y1043,Z1043:AN1043))</f>
        <v>#N/A</v>
      </c>
      <c r="L1043" s="7">
        <f>RANK(X1043,(W1043:Y1043,Z1043:AN1043))</f>
        <v>4</v>
      </c>
      <c r="M1043" s="7">
        <f>IF(Y1043&gt;0,RANK(Y1043,(W1043:Y1043,Z1043:AN1043)),0)</f>
        <v>1</v>
      </c>
      <c r="N1043" s="7"/>
      <c r="O1043" s="1">
        <f t="shared" si="665"/>
        <v>3152</v>
      </c>
      <c r="P1043" s="2">
        <f t="shared" si="666"/>
        <v>0.44887496439760755</v>
      </c>
      <c r="Q1043" s="2"/>
      <c r="R1043" s="2">
        <f t="shared" si="667"/>
        <v>0</v>
      </c>
      <c r="S1043" s="2">
        <f t="shared" si="668"/>
        <v>5.3830817430931356E-2</v>
      </c>
      <c r="T1043" s="2">
        <f t="shared" si="669"/>
        <v>0.62304186841355735</v>
      </c>
      <c r="U1043" s="2">
        <f t="shared" si="670"/>
        <v>0.17416690401594986</v>
      </c>
      <c r="V1043" s="2">
        <f t="shared" si="671"/>
        <v>0.14896041013956146</v>
      </c>
      <c r="X1043" s="1">
        <v>378</v>
      </c>
      <c r="Y1043" s="1">
        <v>4375</v>
      </c>
      <c r="Z1043" s="1">
        <v>1223</v>
      </c>
      <c r="AA1043" s="1">
        <v>1046</v>
      </c>
      <c r="AH1043" s="1"/>
      <c r="AI1043" s="1"/>
      <c r="AK1043" s="1"/>
      <c r="AL1043" s="1"/>
      <c r="AM1043" s="1"/>
      <c r="AN1043" s="1"/>
      <c r="AO1043" s="1"/>
      <c r="AP1043" s="8"/>
      <c r="AQ1043" s="8"/>
      <c r="AR1043" s="8"/>
      <c r="AS1043" s="8"/>
      <c r="AT1043" s="2"/>
      <c r="AU1043" s="2"/>
      <c r="AV1043" s="2"/>
      <c r="AW1043" s="2"/>
      <c r="AX1043" s="2"/>
      <c r="AY1043" t="str">
        <f t="shared" si="672"/>
        <v>Kosciusko CD3</v>
      </c>
      <c r="BA1043" s="9">
        <v>3</v>
      </c>
      <c r="BC1043" s="91">
        <v>18</v>
      </c>
      <c r="BD1043" s="93"/>
      <c r="BE1043" s="162">
        <v>18085</v>
      </c>
      <c r="BF1043">
        <f t="shared" si="662"/>
        <v>1808503</v>
      </c>
      <c r="BH1043" t="s">
        <v>3387</v>
      </c>
    </row>
    <row r="1044" spans="1:60">
      <c r="A1044" s="137" t="s">
        <v>508</v>
      </c>
      <c r="B1044" t="s">
        <v>301</v>
      </c>
      <c r="C1044" s="1">
        <f t="shared" si="664"/>
        <v>2637</v>
      </c>
      <c r="D1044" s="1"/>
      <c r="E1044" s="1"/>
      <c r="F1044" s="1"/>
      <c r="G1044" s="1"/>
      <c r="H1044" s="1"/>
      <c r="I1044" s="1"/>
      <c r="J1044" s="1"/>
      <c r="K1044" s="7" t="e">
        <f>RANK(W1044,(W1044:Y1044,Z1044:AN1044))</f>
        <v>#N/A</v>
      </c>
      <c r="L1044" s="7">
        <f>RANK(X1044,(W1044:Y1044,Z1044:AN1044))</f>
        <v>4</v>
      </c>
      <c r="M1044" s="7">
        <f>IF(Y1044&gt;0,RANK(Y1044,(W1044:Y1044,Z1044:AN1044)),0)</f>
        <v>1</v>
      </c>
      <c r="N1044" s="7"/>
      <c r="O1044" s="1">
        <f t="shared" si="665"/>
        <v>1158</v>
      </c>
      <c r="P1044" s="2">
        <f t="shared" si="666"/>
        <v>0.4391353811149033</v>
      </c>
      <c r="Q1044" s="2"/>
      <c r="R1044" s="2">
        <f t="shared" si="667"/>
        <v>0</v>
      </c>
      <c r="S1044" s="2">
        <f t="shared" si="668"/>
        <v>5.3469852104664393E-2</v>
      </c>
      <c r="T1044" s="2">
        <f t="shared" si="669"/>
        <v>0.64163822525597269</v>
      </c>
      <c r="U1044" s="2">
        <f t="shared" si="670"/>
        <v>0.20250284414106939</v>
      </c>
      <c r="V1044" s="2">
        <f t="shared" si="671"/>
        <v>0.10238907849829354</v>
      </c>
      <c r="X1044" s="1">
        <v>141</v>
      </c>
      <c r="Y1044" s="1">
        <v>1692</v>
      </c>
      <c r="Z1044" s="1">
        <v>534</v>
      </c>
      <c r="AA1044" s="1">
        <v>270</v>
      </c>
      <c r="AH1044" s="1"/>
      <c r="AI1044" s="1"/>
      <c r="AK1044" s="1"/>
      <c r="AL1044" s="1"/>
      <c r="AM1044" s="1"/>
      <c r="AN1044" s="1"/>
      <c r="AO1044" s="1"/>
      <c r="AP1044" s="8"/>
      <c r="AQ1044" s="8"/>
      <c r="AR1044" s="8"/>
      <c r="AS1044" s="8"/>
      <c r="AT1044" s="2"/>
      <c r="AU1044" s="2"/>
      <c r="AV1044" s="2"/>
      <c r="AW1044" s="2"/>
      <c r="AX1044" s="2"/>
      <c r="AY1044" t="str">
        <f t="shared" si="672"/>
        <v>LaPorte CD1</v>
      </c>
      <c r="BA1044" s="9">
        <v>1</v>
      </c>
      <c r="BC1044" s="91">
        <v>18</v>
      </c>
      <c r="BD1044" s="93"/>
      <c r="BE1044" s="162">
        <v>18091</v>
      </c>
      <c r="BF1044">
        <f t="shared" si="662"/>
        <v>1809101</v>
      </c>
      <c r="BH1044" t="s">
        <v>3387</v>
      </c>
    </row>
    <row r="1045" spans="1:60">
      <c r="A1045" s="137" t="s">
        <v>508</v>
      </c>
      <c r="B1045" t="s">
        <v>301</v>
      </c>
      <c r="C1045" s="1">
        <f t="shared" si="664"/>
        <v>3672</v>
      </c>
      <c r="D1045" s="1"/>
      <c r="E1045" s="1"/>
      <c r="F1045" s="1"/>
      <c r="G1045" s="1"/>
      <c r="H1045" s="1"/>
      <c r="I1045" s="1"/>
      <c r="J1045" s="1"/>
      <c r="K1045" s="7" t="e">
        <f>RANK(W1045,(W1045:Y1045,Z1045:AN1045))</f>
        <v>#N/A</v>
      </c>
      <c r="L1045" s="7">
        <f>RANK(X1045,(W1045:Y1045,Z1045:AN1045))</f>
        <v>4</v>
      </c>
      <c r="M1045" s="7">
        <f>IF(Y1045&gt;0,RANK(Y1045,(W1045:Y1045,Z1045:AN1045)),0)</f>
        <v>1</v>
      </c>
      <c r="N1045" s="7"/>
      <c r="O1045" s="1">
        <f t="shared" si="665"/>
        <v>1760</v>
      </c>
      <c r="P1045" s="2">
        <f t="shared" si="666"/>
        <v>0.47930283224400871</v>
      </c>
      <c r="Q1045" s="2"/>
      <c r="R1045" s="2">
        <f t="shared" si="667"/>
        <v>0</v>
      </c>
      <c r="S1045" s="2">
        <f t="shared" si="668"/>
        <v>6.0185185185185182E-2</v>
      </c>
      <c r="T1045" s="2">
        <f t="shared" si="669"/>
        <v>0.65332244008714602</v>
      </c>
      <c r="U1045" s="2">
        <f t="shared" si="670"/>
        <v>0.17401960784313725</v>
      </c>
      <c r="V1045" s="2">
        <f t="shared" si="671"/>
        <v>0.11247276688453151</v>
      </c>
      <c r="X1045" s="1">
        <v>221</v>
      </c>
      <c r="Y1045" s="1">
        <v>2399</v>
      </c>
      <c r="Z1045" s="1">
        <v>639</v>
      </c>
      <c r="AA1045" s="1">
        <v>413</v>
      </c>
      <c r="AH1045" s="1"/>
      <c r="AI1045" s="1"/>
      <c r="AK1045" s="1"/>
      <c r="AL1045" s="1"/>
      <c r="AM1045" s="1"/>
      <c r="AN1045" s="1"/>
      <c r="AO1045" s="1"/>
      <c r="AP1045" s="8"/>
      <c r="AQ1045" s="8"/>
      <c r="AR1045" s="8"/>
      <c r="AS1045" s="8"/>
      <c r="AT1045" s="2"/>
      <c r="AU1045" s="2"/>
      <c r="AV1045" s="2"/>
      <c r="AW1045" s="2"/>
      <c r="AX1045" s="2"/>
      <c r="AY1045" t="str">
        <f t="shared" si="672"/>
        <v>LaPorte CD2</v>
      </c>
      <c r="BA1045" s="9">
        <v>2</v>
      </c>
      <c r="BC1045" s="91">
        <v>18</v>
      </c>
      <c r="BD1045" s="93"/>
      <c r="BE1045" s="162">
        <v>18091</v>
      </c>
      <c r="BF1045">
        <f t="shared" si="662"/>
        <v>1809102</v>
      </c>
      <c r="BH1045" t="s">
        <v>3387</v>
      </c>
    </row>
    <row r="1046" spans="1:60">
      <c r="A1046" s="9" t="s">
        <v>1322</v>
      </c>
      <c r="B1046" t="s">
        <v>301</v>
      </c>
      <c r="C1046" s="1">
        <f t="shared" si="664"/>
        <v>26356</v>
      </c>
      <c r="D1046" s="1"/>
      <c r="E1046" s="1"/>
      <c r="F1046" s="1"/>
      <c r="G1046" s="1"/>
      <c r="H1046" s="1"/>
      <c r="I1046" s="1"/>
      <c r="J1046" s="1"/>
      <c r="K1046" s="7" t="e">
        <f>RANK(W1046,(W1046:Y1046,Z1046:AN1046))</f>
        <v>#N/A</v>
      </c>
      <c r="L1046" s="7">
        <f>RANK(X1046,(W1046:Y1046,Z1046:AN1046))</f>
        <v>4</v>
      </c>
      <c r="M1046" s="7">
        <f>IF(Y1046&gt;0,RANK(Y1046,(W1046:Y1046,Z1046:AN1046)),0)</f>
        <v>1</v>
      </c>
      <c r="N1046" s="7"/>
      <c r="O1046" s="1">
        <f t="shared" si="665"/>
        <v>14303</v>
      </c>
      <c r="P1046" s="2">
        <f t="shared" si="666"/>
        <v>0.54268477765973588</v>
      </c>
      <c r="Q1046" s="2"/>
      <c r="R1046" s="2">
        <f t="shared" si="667"/>
        <v>0</v>
      </c>
      <c r="S1046" s="2">
        <f t="shared" si="668"/>
        <v>5.3460312642282591E-2</v>
      </c>
      <c r="T1046" s="2">
        <f t="shared" si="669"/>
        <v>0.70219304902109581</v>
      </c>
      <c r="U1046" s="2">
        <f t="shared" si="670"/>
        <v>0.15950827136135984</v>
      </c>
      <c r="V1046" s="2">
        <f t="shared" si="671"/>
        <v>8.4838366975261786E-2</v>
      </c>
      <c r="X1046" s="1">
        <v>1409</v>
      </c>
      <c r="Y1046" s="1">
        <v>18507</v>
      </c>
      <c r="Z1046" s="1">
        <v>4204</v>
      </c>
      <c r="AA1046" s="1">
        <v>2236</v>
      </c>
      <c r="AH1046" s="1"/>
      <c r="AI1046" s="1"/>
      <c r="AK1046" s="1"/>
      <c r="AL1046" s="1"/>
      <c r="AM1046" s="1"/>
      <c r="AN1046" s="1"/>
      <c r="AO1046" s="1"/>
      <c r="AP1046" s="8"/>
      <c r="AQ1046" s="8"/>
      <c r="AR1046" s="8"/>
      <c r="AS1046" s="8"/>
      <c r="AT1046" s="2"/>
      <c r="AU1046" s="2"/>
      <c r="AV1046" s="2"/>
      <c r="AW1046" s="2"/>
      <c r="AX1046" s="2"/>
      <c r="AY1046" t="str">
        <f t="shared" si="672"/>
        <v>Marion CD5</v>
      </c>
      <c r="BA1046" s="9">
        <v>5</v>
      </c>
      <c r="BC1046" s="91">
        <v>18</v>
      </c>
      <c r="BD1046" s="93"/>
      <c r="BE1046" s="162">
        <v>18097</v>
      </c>
      <c r="BF1046">
        <f t="shared" si="662"/>
        <v>1809705</v>
      </c>
      <c r="BH1046" t="s">
        <v>3387</v>
      </c>
    </row>
    <row r="1047" spans="1:60">
      <c r="A1047" s="9" t="s">
        <v>1322</v>
      </c>
      <c r="B1047" t="s">
        <v>301</v>
      </c>
      <c r="C1047" s="1">
        <f t="shared" si="664"/>
        <v>47221</v>
      </c>
      <c r="D1047" s="1"/>
      <c r="E1047" s="1"/>
      <c r="F1047" s="1"/>
      <c r="G1047" s="1"/>
      <c r="H1047" s="1"/>
      <c r="I1047" s="1"/>
      <c r="J1047" s="1"/>
      <c r="K1047" s="7" t="e">
        <f>RANK(W1047,(W1047:Y1047,Z1047:AN1047))</f>
        <v>#N/A</v>
      </c>
      <c r="L1047" s="7">
        <f>RANK(X1047,(W1047:Y1047,Z1047:AN1047))</f>
        <v>4</v>
      </c>
      <c r="M1047" s="7">
        <f>IF(Y1047&gt;0,RANK(Y1047,(W1047:Y1047,Z1047:AN1047)),0)</f>
        <v>1</v>
      </c>
      <c r="N1047" s="7"/>
      <c r="O1047" s="1">
        <f t="shared" si="665"/>
        <v>22329</v>
      </c>
      <c r="P1047" s="2">
        <f t="shared" si="666"/>
        <v>0.47286165053683743</v>
      </c>
      <c r="Q1047" s="2"/>
      <c r="R1047" s="2">
        <f t="shared" si="667"/>
        <v>0</v>
      </c>
      <c r="S1047" s="2">
        <f t="shared" si="668"/>
        <v>6.5331102687363668E-2</v>
      </c>
      <c r="T1047" s="2">
        <f t="shared" si="669"/>
        <v>0.64534846784269706</v>
      </c>
      <c r="U1047" s="2">
        <f t="shared" si="670"/>
        <v>0.17248681730585969</v>
      </c>
      <c r="V1047" s="2">
        <f t="shared" si="671"/>
        <v>0.11683361216407961</v>
      </c>
      <c r="X1047" s="1">
        <v>3085</v>
      </c>
      <c r="Y1047" s="1">
        <v>30474</v>
      </c>
      <c r="Z1047" s="1">
        <v>8145</v>
      </c>
      <c r="AA1047" s="1">
        <v>5517</v>
      </c>
      <c r="AH1047" s="1"/>
      <c r="AI1047" s="1"/>
      <c r="AK1047" s="1"/>
      <c r="AL1047" s="1"/>
      <c r="AM1047" s="1"/>
      <c r="AN1047" s="1"/>
      <c r="AO1047" s="1"/>
      <c r="AP1047" s="8"/>
      <c r="AQ1047" s="8"/>
      <c r="AR1047" s="8"/>
      <c r="AS1047" s="8"/>
      <c r="AT1047" s="2"/>
      <c r="AU1047" s="2"/>
      <c r="AV1047" s="2"/>
      <c r="AW1047" s="2"/>
      <c r="AX1047" s="2"/>
      <c r="AY1047" t="str">
        <f t="shared" si="672"/>
        <v>Marion CD7</v>
      </c>
      <c r="BA1047" s="9">
        <v>7</v>
      </c>
      <c r="BC1047" s="91">
        <v>18</v>
      </c>
      <c r="BD1047" s="93"/>
      <c r="BE1047" s="162">
        <v>18097</v>
      </c>
      <c r="BF1047">
        <f t="shared" si="662"/>
        <v>1809707</v>
      </c>
      <c r="BH1047" t="s">
        <v>3387</v>
      </c>
    </row>
    <row r="1048" spans="1:60">
      <c r="A1048" s="9" t="s">
        <v>374</v>
      </c>
      <c r="B1048" t="s">
        <v>301</v>
      </c>
      <c r="C1048" s="1">
        <f t="shared" si="664"/>
        <v>0</v>
      </c>
      <c r="D1048" s="1"/>
      <c r="E1048" s="1"/>
      <c r="F1048" s="1"/>
      <c r="G1048" s="1"/>
      <c r="H1048" s="1"/>
      <c r="I1048" s="1"/>
      <c r="J1048" s="1"/>
      <c r="K1048" s="7" t="e">
        <f>RANK(W1048,(W1048:Y1048,Z1048:AN1048))</f>
        <v>#N/A</v>
      </c>
      <c r="L1048" s="7" t="e">
        <f>RANK(X1048,(W1048:Y1048,Z1048:AN1048))</f>
        <v>#N/A</v>
      </c>
      <c r="M1048" s="7">
        <f>IF(Y1048&gt;0,RANK(Y1048,(W1048:Y1048,Z1048:AN1048)),0)</f>
        <v>0</v>
      </c>
      <c r="N1048" s="7"/>
      <c r="O1048" s="1" t="e">
        <f t="shared" si="665"/>
        <v>#NUM!</v>
      </c>
      <c r="P1048" s="2" t="e">
        <f t="shared" si="666"/>
        <v>#NUM!</v>
      </c>
      <c r="Q1048" s="2"/>
      <c r="R1048" s="2" t="str">
        <f t="shared" si="667"/>
        <v>-</v>
      </c>
      <c r="S1048" s="2" t="str">
        <f t="shared" si="668"/>
        <v>-</v>
      </c>
      <c r="T1048" s="2" t="str">
        <f t="shared" si="669"/>
        <v>-</v>
      </c>
      <c r="U1048" s="2" t="str">
        <f t="shared" si="670"/>
        <v>-</v>
      </c>
      <c r="V1048" s="2" t="str">
        <f t="shared" si="671"/>
        <v>-</v>
      </c>
      <c r="AH1048" s="1"/>
      <c r="AI1048" s="1"/>
      <c r="AK1048" s="1"/>
      <c r="AL1048" s="1"/>
      <c r="AM1048" s="1"/>
      <c r="AN1048" s="1"/>
      <c r="AO1048" s="1"/>
      <c r="AP1048" s="8"/>
      <c r="AQ1048" s="8"/>
      <c r="AR1048" s="8"/>
      <c r="AS1048" s="8"/>
      <c r="AT1048" s="2"/>
      <c r="AU1048" s="2"/>
      <c r="AV1048" s="2"/>
      <c r="AW1048" s="2"/>
      <c r="AX1048" s="2"/>
      <c r="AY1048" t="str">
        <f t="shared" si="672"/>
        <v>Morgan CD4</v>
      </c>
      <c r="BA1048" s="9">
        <v>4</v>
      </c>
      <c r="BC1048" s="91">
        <v>18</v>
      </c>
      <c r="BD1048" s="93"/>
      <c r="BE1048" s="162">
        <v>18109</v>
      </c>
      <c r="BF1048">
        <f t="shared" si="662"/>
        <v>1810904</v>
      </c>
      <c r="BH1048" t="s">
        <v>3387</v>
      </c>
    </row>
    <row r="1049" spans="1:60">
      <c r="A1049" s="9" t="s">
        <v>374</v>
      </c>
      <c r="B1049" t="s">
        <v>301</v>
      </c>
      <c r="C1049" s="1">
        <f t="shared" si="664"/>
        <v>0</v>
      </c>
      <c r="D1049" s="1"/>
      <c r="E1049" s="1"/>
      <c r="F1049" s="1"/>
      <c r="G1049" s="1"/>
      <c r="H1049" s="1"/>
      <c r="I1049" s="1"/>
      <c r="J1049" s="1"/>
      <c r="K1049" s="7" t="e">
        <f>RANK(W1049,(W1049:Y1049,Z1049:AN1049))</f>
        <v>#N/A</v>
      </c>
      <c r="L1049" s="7" t="e">
        <f>RANK(X1049,(W1049:Y1049,Z1049:AN1049))</f>
        <v>#N/A</v>
      </c>
      <c r="M1049" s="7">
        <f>IF(Y1049&gt;0,RANK(Y1049,(W1049:Y1049,Z1049:AN1049)),0)</f>
        <v>0</v>
      </c>
      <c r="N1049" s="7"/>
      <c r="O1049" s="1" t="e">
        <f t="shared" si="665"/>
        <v>#NUM!</v>
      </c>
      <c r="P1049" s="2" t="e">
        <f t="shared" si="666"/>
        <v>#NUM!</v>
      </c>
      <c r="Q1049" s="2"/>
      <c r="R1049" s="2" t="str">
        <f t="shared" si="667"/>
        <v>-</v>
      </c>
      <c r="S1049" s="2" t="str">
        <f t="shared" si="668"/>
        <v>-</v>
      </c>
      <c r="T1049" s="2" t="str">
        <f t="shared" si="669"/>
        <v>-</v>
      </c>
      <c r="U1049" s="2" t="str">
        <f t="shared" si="670"/>
        <v>-</v>
      </c>
      <c r="V1049" s="2" t="str">
        <f t="shared" si="671"/>
        <v>-</v>
      </c>
      <c r="AH1049" s="1"/>
      <c r="AI1049" s="1"/>
      <c r="AK1049" s="1"/>
      <c r="AL1049" s="1"/>
      <c r="AM1049" s="1"/>
      <c r="AN1049" s="1"/>
      <c r="AO1049" s="1"/>
      <c r="AP1049" s="8"/>
      <c r="AQ1049" s="8"/>
      <c r="AR1049" s="8"/>
      <c r="AS1049" s="8"/>
      <c r="AT1049" s="2"/>
      <c r="AU1049" s="2"/>
      <c r="AV1049" s="2"/>
      <c r="AW1049" s="2"/>
      <c r="AX1049" s="2"/>
      <c r="AY1049" t="str">
        <f t="shared" si="672"/>
        <v>Morgan CD9</v>
      </c>
      <c r="BA1049" s="9">
        <v>9</v>
      </c>
      <c r="BC1049" s="91">
        <v>18</v>
      </c>
      <c r="BD1049" s="93"/>
      <c r="BE1049" s="162">
        <v>18109</v>
      </c>
      <c r="BF1049">
        <f t="shared" si="662"/>
        <v>1810909</v>
      </c>
      <c r="BH1049" t="s">
        <v>3387</v>
      </c>
    </row>
    <row r="1050" spans="1:60">
      <c r="A1050" s="9" t="s">
        <v>1034</v>
      </c>
      <c r="B1050" t="s">
        <v>301</v>
      </c>
      <c r="C1050" s="1">
        <f t="shared" si="664"/>
        <v>0</v>
      </c>
      <c r="D1050" s="1"/>
      <c r="E1050" s="1"/>
      <c r="F1050" s="1"/>
      <c r="G1050" s="1"/>
      <c r="H1050" s="1"/>
      <c r="I1050" s="1"/>
      <c r="J1050" s="1"/>
      <c r="K1050" s="7" t="e">
        <f>RANK(W1050,(W1050:Y1050,Z1050:AN1050))</f>
        <v>#N/A</v>
      </c>
      <c r="L1050" s="7" t="e">
        <f>RANK(X1050,(W1050:Y1050,Z1050:AN1050))</f>
        <v>#N/A</v>
      </c>
      <c r="M1050" s="7">
        <f>IF(Y1050&gt;0,RANK(Y1050,(W1050:Y1050,Z1050:AN1050)),0)</f>
        <v>0</v>
      </c>
      <c r="N1050" s="7"/>
      <c r="O1050" s="1" t="e">
        <f t="shared" si="665"/>
        <v>#NUM!</v>
      </c>
      <c r="P1050" s="2" t="e">
        <f t="shared" si="666"/>
        <v>#NUM!</v>
      </c>
      <c r="Q1050" s="2"/>
      <c r="R1050" s="2" t="str">
        <f t="shared" si="667"/>
        <v>-</v>
      </c>
      <c r="S1050" s="2" t="str">
        <f t="shared" si="668"/>
        <v>-</v>
      </c>
      <c r="T1050" s="2" t="str">
        <f t="shared" si="669"/>
        <v>-</v>
      </c>
      <c r="U1050" s="2" t="str">
        <f t="shared" si="670"/>
        <v>-</v>
      </c>
      <c r="V1050" s="2" t="str">
        <f t="shared" si="671"/>
        <v>-</v>
      </c>
      <c r="AH1050" s="1"/>
      <c r="AI1050" s="1"/>
      <c r="AK1050" s="1"/>
      <c r="AL1050" s="1"/>
      <c r="AM1050" s="1"/>
      <c r="AN1050" s="1"/>
      <c r="AO1050" s="1"/>
      <c r="AP1050" s="8"/>
      <c r="AQ1050" s="8"/>
      <c r="AR1050" s="8"/>
      <c r="AS1050" s="8"/>
      <c r="AT1050" s="2"/>
      <c r="AU1050" s="2"/>
      <c r="AV1050" s="2"/>
      <c r="AW1050" s="2"/>
      <c r="AX1050" s="2"/>
      <c r="AY1050" t="str">
        <f t="shared" si="672"/>
        <v>Scott CD6</v>
      </c>
      <c r="BA1050" s="9">
        <v>6</v>
      </c>
      <c r="BC1050" s="91">
        <v>18</v>
      </c>
      <c r="BD1050" s="93"/>
      <c r="BE1050" s="162">
        <v>18143</v>
      </c>
      <c r="BF1050">
        <f>BE1050*100+BA1050</f>
        <v>1814306</v>
      </c>
      <c r="BH1050" t="s">
        <v>3387</v>
      </c>
    </row>
    <row r="1051" spans="1:60">
      <c r="A1051" s="9" t="s">
        <v>1034</v>
      </c>
      <c r="B1051" t="s">
        <v>301</v>
      </c>
      <c r="C1051" s="1">
        <f t="shared" si="664"/>
        <v>0</v>
      </c>
      <c r="D1051" s="1"/>
      <c r="E1051" s="1"/>
      <c r="F1051" s="1"/>
      <c r="G1051" s="1"/>
      <c r="H1051" s="1"/>
      <c r="I1051" s="1"/>
      <c r="J1051" s="1"/>
      <c r="K1051" s="7" t="e">
        <f>RANK(W1051,(W1051:Y1051,Z1051:AN1051))</f>
        <v>#N/A</v>
      </c>
      <c r="L1051" s="7" t="e">
        <f>RANK(X1051,(W1051:Y1051,Z1051:AN1051))</f>
        <v>#N/A</v>
      </c>
      <c r="M1051" s="7">
        <f>IF(Y1051&gt;0,RANK(Y1051,(W1051:Y1051,Z1051:AN1051)),0)</f>
        <v>0</v>
      </c>
      <c r="N1051" s="7"/>
      <c r="O1051" s="1" t="e">
        <f t="shared" si="665"/>
        <v>#NUM!</v>
      </c>
      <c r="P1051" s="2" t="e">
        <f t="shared" si="666"/>
        <v>#NUM!</v>
      </c>
      <c r="Q1051" s="2"/>
      <c r="R1051" s="2" t="str">
        <f t="shared" si="667"/>
        <v>-</v>
      </c>
      <c r="S1051" s="2" t="str">
        <f t="shared" si="668"/>
        <v>-</v>
      </c>
      <c r="T1051" s="2" t="str">
        <f t="shared" si="669"/>
        <v>-</v>
      </c>
      <c r="U1051" s="2" t="str">
        <f t="shared" si="670"/>
        <v>-</v>
      </c>
      <c r="V1051" s="2" t="str">
        <f t="shared" si="671"/>
        <v>-</v>
      </c>
      <c r="AH1051" s="1"/>
      <c r="AI1051" s="1"/>
      <c r="AK1051" s="1"/>
      <c r="AL1051" s="1"/>
      <c r="AM1051" s="1"/>
      <c r="AN1051" s="1"/>
      <c r="AO1051" s="1"/>
      <c r="AP1051" s="8"/>
      <c r="AQ1051" s="8"/>
      <c r="AR1051" s="8"/>
      <c r="AS1051" s="8"/>
      <c r="AT1051" s="2"/>
      <c r="AU1051" s="2"/>
      <c r="AV1051" s="2"/>
      <c r="AW1051" s="2"/>
      <c r="AX1051" s="2"/>
      <c r="AY1051" t="str">
        <f>A1051&amp;" "&amp;"CD"&amp;BA1051</f>
        <v>Scott CD9</v>
      </c>
      <c r="BA1051" s="9">
        <v>9</v>
      </c>
      <c r="BC1051" s="91">
        <v>18</v>
      </c>
      <c r="BD1051" s="93"/>
      <c r="BE1051" s="162">
        <v>18143</v>
      </c>
      <c r="BF1051">
        <f t="shared" si="662"/>
        <v>1814309</v>
      </c>
      <c r="BH1051" t="s">
        <v>3387</v>
      </c>
    </row>
    <row r="1052" spans="1:60">
      <c r="C1052" s="1"/>
      <c r="D1052" s="1"/>
      <c r="E1052" s="1"/>
      <c r="F1052" s="1"/>
      <c r="G1052" s="1"/>
      <c r="H1052" s="1"/>
      <c r="I1052" s="1"/>
      <c r="J1052" s="1"/>
      <c r="K1052" s="7"/>
      <c r="L1052" s="7"/>
      <c r="M1052" s="7"/>
      <c r="N1052" s="7"/>
      <c r="Q1052" s="2"/>
      <c r="R1052" s="2"/>
      <c r="S1052" s="2"/>
      <c r="T1052" s="2"/>
      <c r="U1052" s="2"/>
      <c r="V1052" s="2"/>
      <c r="AH1052" s="1"/>
      <c r="AI1052" s="1"/>
      <c r="AK1052" s="1"/>
      <c r="AL1052" s="1"/>
      <c r="AM1052" s="1"/>
      <c r="AN1052" s="1"/>
      <c r="AO1052" s="1"/>
      <c r="AP1052" s="8"/>
      <c r="AQ1052" s="8"/>
      <c r="AR1052" s="8"/>
      <c r="AS1052" s="8"/>
      <c r="AT1052" s="2"/>
      <c r="AU1052" s="2"/>
      <c r="AV1052" s="2"/>
      <c r="AW1052" s="2"/>
      <c r="AX1052" s="2"/>
      <c r="BD1052" s="93"/>
      <c r="BE1052"/>
    </row>
    <row r="1053" spans="1:60">
      <c r="A1053" s="47" t="s">
        <v>2072</v>
      </c>
      <c r="C1053" s="2"/>
      <c r="D1053" s="2"/>
      <c r="E1053" s="2"/>
      <c r="F1053" s="2"/>
      <c r="G1053" s="2"/>
      <c r="H1053" s="2"/>
      <c r="I1053" s="2"/>
      <c r="J1053" s="2"/>
      <c r="K1053" s="7"/>
      <c r="L1053" s="2"/>
      <c r="M1053" s="2"/>
      <c r="N1053" s="2"/>
      <c r="R1053" s="2"/>
      <c r="S1053" s="2"/>
      <c r="T1053" s="2"/>
      <c r="U1053" s="2"/>
      <c r="V1053" s="2"/>
      <c r="AH1053" s="1"/>
      <c r="AI1053" s="1"/>
      <c r="AK1053" s="1"/>
      <c r="AL1053" s="1"/>
      <c r="AM1053" s="1"/>
      <c r="AN1053" s="1"/>
      <c r="AO1053" s="1"/>
      <c r="AP1053" s="8"/>
      <c r="AQ1053" s="8"/>
      <c r="AR1053" s="8"/>
      <c r="AS1053" s="8"/>
      <c r="AT1053" s="2"/>
      <c r="AU1053" s="2"/>
      <c r="AV1053" s="2"/>
      <c r="AW1053" s="2"/>
      <c r="AX1053" s="2"/>
      <c r="BD1053" s="93"/>
      <c r="BE1053"/>
    </row>
    <row r="1054" spans="1:60">
      <c r="A1054" t="s">
        <v>1060</v>
      </c>
      <c r="B1054" t="s">
        <v>1425</v>
      </c>
      <c r="C1054" s="1"/>
      <c r="D1054" s="1"/>
      <c r="E1054" s="1"/>
      <c r="F1054" s="1"/>
      <c r="G1054" s="1"/>
      <c r="H1054" s="1"/>
      <c r="I1054" s="1"/>
      <c r="J1054" s="1"/>
      <c r="K1054" s="7"/>
      <c r="L1054" s="7"/>
      <c r="M1054" s="7"/>
      <c r="N1054" s="7"/>
      <c r="Q1054" s="2"/>
      <c r="R1054" s="2"/>
      <c r="S1054" s="2"/>
      <c r="T1054" s="2"/>
      <c r="U1054" s="2"/>
      <c r="V1054" s="2"/>
      <c r="AH1054" s="1"/>
      <c r="AI1054" s="1"/>
      <c r="AK1054" s="1"/>
      <c r="AL1054" s="1"/>
      <c r="AM1054" s="1"/>
      <c r="AN1054" s="1"/>
      <c r="AO1054" s="1"/>
      <c r="AP1054" s="7"/>
      <c r="AQ1054" s="7"/>
      <c r="AR1054" s="7"/>
      <c r="AS1054" s="7"/>
      <c r="AT1054" s="2"/>
      <c r="AU1054" s="2"/>
      <c r="AV1054" s="2"/>
      <c r="AW1054" s="2"/>
      <c r="AX1054" s="2"/>
      <c r="AY1054" s="165" t="str">
        <f t="shared" ref="AY1054:AY1062" si="673">A1054&amp;" "&amp;"CD"&amp;BA1054</f>
        <v>Marshall CD1</v>
      </c>
      <c r="BA1054">
        <v>1</v>
      </c>
      <c r="BC1054" s="91">
        <v>20</v>
      </c>
      <c r="BD1054" s="93"/>
      <c r="BE1054">
        <v>20117</v>
      </c>
      <c r="BF1054">
        <f t="shared" si="662"/>
        <v>2011701</v>
      </c>
      <c r="BH1054" t="s">
        <v>3387</v>
      </c>
    </row>
    <row r="1055" spans="1:60">
      <c r="A1055" s="165" t="s">
        <v>1060</v>
      </c>
      <c r="B1055" t="s">
        <v>1425</v>
      </c>
      <c r="C1055" s="1"/>
      <c r="D1055" s="1"/>
      <c r="E1055" s="1"/>
      <c r="F1055" s="1"/>
      <c r="G1055" s="1"/>
      <c r="H1055" s="1"/>
      <c r="I1055" s="1"/>
      <c r="J1055" s="1"/>
      <c r="K1055" s="7"/>
      <c r="L1055" s="7"/>
      <c r="M1055" s="7"/>
      <c r="N1055" s="7"/>
      <c r="Q1055" s="2"/>
      <c r="R1055" s="2"/>
      <c r="S1055" s="2"/>
      <c r="T1055" s="2"/>
      <c r="U1055" s="2"/>
      <c r="V1055" s="2"/>
      <c r="AH1055" s="1"/>
      <c r="AI1055" s="1"/>
      <c r="AK1055" s="1"/>
      <c r="AL1055" s="1"/>
      <c r="AM1055" s="1"/>
      <c r="AN1055" s="1"/>
      <c r="AO1055" s="1"/>
      <c r="AP1055" s="7"/>
      <c r="AQ1055" s="7"/>
      <c r="AR1055" s="7"/>
      <c r="AS1055" s="7"/>
      <c r="AT1055" s="2"/>
      <c r="AU1055" s="2"/>
      <c r="AV1055" s="2"/>
      <c r="AW1055" s="2"/>
      <c r="AX1055" s="2"/>
      <c r="AY1055" s="165" t="str">
        <f t="shared" si="673"/>
        <v>Marshall CD2</v>
      </c>
      <c r="BA1055">
        <v>2</v>
      </c>
      <c r="BC1055" s="91">
        <v>20</v>
      </c>
      <c r="BD1055" s="93"/>
      <c r="BE1055" s="165">
        <v>20117</v>
      </c>
      <c r="BF1055">
        <f t="shared" si="662"/>
        <v>2011702</v>
      </c>
      <c r="BH1055" t="s">
        <v>3387</v>
      </c>
    </row>
    <row r="1056" spans="1:60">
      <c r="A1056" s="165" t="s">
        <v>1060</v>
      </c>
      <c r="B1056" t="s">
        <v>1425</v>
      </c>
      <c r="C1056" s="1"/>
      <c r="D1056" s="1"/>
      <c r="E1056" s="1"/>
      <c r="F1056" s="1"/>
      <c r="G1056" s="1"/>
      <c r="H1056" s="1"/>
      <c r="I1056" s="1"/>
      <c r="J1056" s="1"/>
      <c r="K1056" s="7"/>
      <c r="L1056" s="7"/>
      <c r="M1056" s="7"/>
      <c r="N1056" s="7"/>
      <c r="Q1056" s="2"/>
      <c r="R1056" s="2"/>
      <c r="S1056" s="2"/>
      <c r="T1056" s="2"/>
      <c r="U1056" s="2"/>
      <c r="V1056" s="2"/>
      <c r="AH1056" s="1"/>
      <c r="AI1056" s="1"/>
      <c r="AK1056" s="1"/>
      <c r="AL1056" s="1"/>
      <c r="AM1056" s="1"/>
      <c r="AN1056" s="1"/>
      <c r="AO1056" s="1"/>
      <c r="AP1056" s="7"/>
      <c r="AQ1056" s="7"/>
      <c r="AR1056" s="7"/>
      <c r="AS1056" s="7"/>
      <c r="AT1056" s="2"/>
      <c r="AU1056" s="2"/>
      <c r="AV1056" s="2"/>
      <c r="AW1056" s="2"/>
      <c r="AX1056" s="2"/>
      <c r="AY1056" s="165" t="str">
        <f t="shared" si="673"/>
        <v>Marshall CD0</v>
      </c>
      <c r="BA1056">
        <v>0</v>
      </c>
      <c r="BC1056" s="91">
        <v>20</v>
      </c>
      <c r="BD1056" s="93"/>
      <c r="BE1056" s="165">
        <v>20117</v>
      </c>
      <c r="BF1056">
        <f t="shared" si="662"/>
        <v>2011700</v>
      </c>
      <c r="BH1056" t="s">
        <v>3387</v>
      </c>
    </row>
    <row r="1057" spans="1:60">
      <c r="A1057" t="s">
        <v>258</v>
      </c>
      <c r="B1057" t="s">
        <v>1425</v>
      </c>
      <c r="C1057" s="1"/>
      <c r="D1057" s="1"/>
      <c r="E1057" s="1"/>
      <c r="F1057" s="1"/>
      <c r="G1057" s="1"/>
      <c r="H1057" s="1"/>
      <c r="I1057" s="1"/>
      <c r="J1057" s="1"/>
      <c r="K1057" s="7"/>
      <c r="L1057" s="7"/>
      <c r="M1057" s="7"/>
      <c r="N1057" s="7"/>
      <c r="Q1057" s="2"/>
      <c r="R1057" s="2"/>
      <c r="S1057" s="2"/>
      <c r="T1057" s="2"/>
      <c r="U1057" s="2"/>
      <c r="V1057" s="2"/>
      <c r="AH1057" s="1"/>
      <c r="AI1057" s="1"/>
      <c r="AK1057" s="1"/>
      <c r="AL1057" s="1"/>
      <c r="AM1057" s="1"/>
      <c r="AN1057" s="1"/>
      <c r="AO1057" s="1"/>
      <c r="AP1057" s="7"/>
      <c r="AQ1057" s="7"/>
      <c r="AR1057" s="7"/>
      <c r="AS1057" s="7"/>
      <c r="AT1057" s="2"/>
      <c r="AU1057" s="2"/>
      <c r="AV1057" s="2"/>
      <c r="AW1057" s="2"/>
      <c r="AX1057" s="2"/>
      <c r="AY1057" s="165" t="str">
        <f t="shared" si="673"/>
        <v>Miami CD2</v>
      </c>
      <c r="BA1057">
        <v>2</v>
      </c>
      <c r="BC1057" s="91">
        <v>20</v>
      </c>
      <c r="BD1057" s="93"/>
      <c r="BE1057" s="165">
        <v>20121</v>
      </c>
      <c r="BF1057">
        <f t="shared" si="662"/>
        <v>2012102</v>
      </c>
      <c r="BH1057" t="s">
        <v>3387</v>
      </c>
    </row>
    <row r="1058" spans="1:60">
      <c r="A1058" s="165" t="s">
        <v>258</v>
      </c>
      <c r="B1058" t="s">
        <v>1425</v>
      </c>
      <c r="C1058" s="1"/>
      <c r="D1058" s="1"/>
      <c r="E1058" s="1"/>
      <c r="F1058" s="1"/>
      <c r="G1058" s="1"/>
      <c r="H1058" s="1"/>
      <c r="I1058" s="1"/>
      <c r="J1058" s="1"/>
      <c r="K1058" s="7"/>
      <c r="L1058" s="7"/>
      <c r="M1058" s="7"/>
      <c r="N1058" s="7"/>
      <c r="Q1058" s="2"/>
      <c r="R1058" s="2"/>
      <c r="S1058" s="2"/>
      <c r="T1058" s="2"/>
      <c r="U1058" s="2"/>
      <c r="V1058" s="2"/>
      <c r="AH1058" s="1"/>
      <c r="AI1058" s="1"/>
      <c r="AK1058" s="1"/>
      <c r="AL1058" s="1"/>
      <c r="AM1058" s="1"/>
      <c r="AN1058" s="1"/>
      <c r="AO1058" s="1"/>
      <c r="AP1058" s="7"/>
      <c r="AQ1058" s="7"/>
      <c r="AR1058" s="7"/>
      <c r="AS1058" s="7"/>
      <c r="AT1058" s="2"/>
      <c r="AU1058" s="2"/>
      <c r="AV1058" s="2"/>
      <c r="AW1058" s="2"/>
      <c r="AX1058" s="2"/>
      <c r="AY1058" s="165" t="str">
        <f t="shared" si="673"/>
        <v>Miami CD3</v>
      </c>
      <c r="BA1058">
        <v>3</v>
      </c>
      <c r="BC1058" s="91">
        <v>20</v>
      </c>
      <c r="BD1058" s="93"/>
      <c r="BE1058" s="165">
        <v>20121</v>
      </c>
      <c r="BF1058">
        <f t="shared" si="662"/>
        <v>2012103</v>
      </c>
      <c r="BH1058" t="s">
        <v>3387</v>
      </c>
    </row>
    <row r="1059" spans="1:60">
      <c r="A1059" s="165" t="s">
        <v>258</v>
      </c>
      <c r="B1059" t="s">
        <v>1425</v>
      </c>
      <c r="C1059" s="1"/>
      <c r="D1059" s="1"/>
      <c r="E1059" s="1"/>
      <c r="F1059" s="1"/>
      <c r="G1059" s="1"/>
      <c r="H1059" s="1"/>
      <c r="I1059" s="1"/>
      <c r="J1059" s="1"/>
      <c r="K1059" s="7"/>
      <c r="L1059" s="7"/>
      <c r="M1059" s="7"/>
      <c r="N1059" s="7"/>
      <c r="Q1059" s="2"/>
      <c r="R1059" s="2"/>
      <c r="S1059" s="2"/>
      <c r="T1059" s="2"/>
      <c r="U1059" s="2"/>
      <c r="V1059" s="2"/>
      <c r="AH1059" s="1"/>
      <c r="AI1059" s="1"/>
      <c r="AK1059" s="1"/>
      <c r="AL1059" s="1"/>
      <c r="AM1059" s="1"/>
      <c r="AN1059" s="1"/>
      <c r="AO1059" s="1"/>
      <c r="AP1059" s="7"/>
      <c r="AQ1059" s="7"/>
      <c r="AR1059" s="7"/>
      <c r="AS1059" s="7"/>
      <c r="AT1059" s="2"/>
      <c r="AU1059" s="2"/>
      <c r="AV1059" s="2"/>
      <c r="AW1059" s="2"/>
      <c r="AX1059" s="2"/>
      <c r="AY1059" s="165" t="str">
        <f t="shared" si="673"/>
        <v>Miami CD0</v>
      </c>
      <c r="BA1059">
        <v>0</v>
      </c>
      <c r="BC1059" s="91">
        <v>20</v>
      </c>
      <c r="BD1059" s="93"/>
      <c r="BE1059" s="165">
        <v>20121</v>
      </c>
      <c r="BF1059">
        <f t="shared" si="662"/>
        <v>2012100</v>
      </c>
      <c r="BH1059" t="s">
        <v>3387</v>
      </c>
    </row>
    <row r="1060" spans="1:60">
      <c r="A1060" t="s">
        <v>180</v>
      </c>
      <c r="B1060" t="s">
        <v>1425</v>
      </c>
      <c r="C1060" s="1"/>
      <c r="D1060" s="1"/>
      <c r="E1060" s="1"/>
      <c r="F1060" s="1"/>
      <c r="G1060" s="1"/>
      <c r="H1060" s="1"/>
      <c r="I1060" s="1"/>
      <c r="J1060" s="1"/>
      <c r="K1060" s="7"/>
      <c r="L1060" s="7"/>
      <c r="M1060" s="7"/>
      <c r="N1060" s="7"/>
      <c r="Q1060" s="2"/>
      <c r="R1060" s="2"/>
      <c r="S1060" s="2"/>
      <c r="T1060" s="2"/>
      <c r="U1060" s="2"/>
      <c r="V1060" s="2"/>
      <c r="AH1060" s="1"/>
      <c r="AI1060" s="1"/>
      <c r="AK1060" s="1"/>
      <c r="AL1060" s="1"/>
      <c r="AM1060" s="1"/>
      <c r="AN1060" s="1"/>
      <c r="AO1060" s="1"/>
      <c r="AP1060" s="7"/>
      <c r="AQ1060" s="7"/>
      <c r="AR1060" s="7"/>
      <c r="AS1060" s="7"/>
      <c r="AT1060" s="2"/>
      <c r="AU1060" s="2"/>
      <c r="AV1060" s="2"/>
      <c r="AW1060" s="2"/>
      <c r="AX1060" s="2"/>
      <c r="AY1060" s="165" t="str">
        <f t="shared" si="673"/>
        <v>Pawnee CD1</v>
      </c>
      <c r="BA1060">
        <v>1</v>
      </c>
      <c r="BC1060" s="91">
        <v>20</v>
      </c>
      <c r="BD1060" s="93"/>
      <c r="BE1060" s="165">
        <v>20145</v>
      </c>
      <c r="BF1060">
        <f t="shared" si="662"/>
        <v>2014501</v>
      </c>
      <c r="BH1060" t="s">
        <v>3387</v>
      </c>
    </row>
    <row r="1061" spans="1:60">
      <c r="A1061" s="165" t="s">
        <v>180</v>
      </c>
      <c r="B1061" t="s">
        <v>1425</v>
      </c>
      <c r="C1061" s="1"/>
      <c r="D1061" s="1"/>
      <c r="E1061" s="1"/>
      <c r="F1061" s="1"/>
      <c r="G1061" s="1"/>
      <c r="H1061" s="1"/>
      <c r="I1061" s="1"/>
      <c r="J1061" s="1"/>
      <c r="K1061" s="7"/>
      <c r="L1061" s="7"/>
      <c r="M1061" s="7"/>
      <c r="N1061" s="7"/>
      <c r="Q1061" s="2"/>
      <c r="R1061" s="2"/>
      <c r="S1061" s="2"/>
      <c r="T1061" s="2"/>
      <c r="U1061" s="2"/>
      <c r="V1061" s="2"/>
      <c r="AH1061" s="1"/>
      <c r="AI1061" s="1"/>
      <c r="AK1061" s="1"/>
      <c r="AL1061" s="1"/>
      <c r="AM1061" s="1"/>
      <c r="AN1061" s="1"/>
      <c r="AO1061" s="1"/>
      <c r="AP1061" s="7"/>
      <c r="AQ1061" s="7"/>
      <c r="AR1061" s="7"/>
      <c r="AS1061" s="7"/>
      <c r="AT1061" s="2"/>
      <c r="AU1061" s="2"/>
      <c r="AV1061" s="2"/>
      <c r="AW1061" s="2"/>
      <c r="AX1061" s="2"/>
      <c r="AY1061" s="165" t="str">
        <f t="shared" si="673"/>
        <v>Pawnee CD4</v>
      </c>
      <c r="BA1061">
        <v>4</v>
      </c>
      <c r="BC1061" s="91">
        <v>20</v>
      </c>
      <c r="BD1061" s="93"/>
      <c r="BE1061" s="165">
        <v>20145</v>
      </c>
      <c r="BF1061">
        <f t="shared" si="662"/>
        <v>2014504</v>
      </c>
      <c r="BH1061" t="s">
        <v>3387</v>
      </c>
    </row>
    <row r="1062" spans="1:60">
      <c r="A1062" s="165" t="s">
        <v>180</v>
      </c>
      <c r="B1062" t="s">
        <v>1425</v>
      </c>
      <c r="C1062" s="1"/>
      <c r="D1062" s="1"/>
      <c r="E1062" s="1"/>
      <c r="F1062" s="1"/>
      <c r="G1062" s="1"/>
      <c r="H1062" s="1"/>
      <c r="I1062" s="1"/>
      <c r="J1062" s="1"/>
      <c r="K1062" s="7"/>
      <c r="L1062" s="7"/>
      <c r="M1062" s="7"/>
      <c r="N1062" s="7"/>
      <c r="Q1062" s="2"/>
      <c r="R1062" s="2"/>
      <c r="S1062" s="2"/>
      <c r="T1062" s="2"/>
      <c r="U1062" s="2"/>
      <c r="V1062" s="2"/>
      <c r="AH1062" s="1"/>
      <c r="AI1062" s="1"/>
      <c r="AK1062" s="1"/>
      <c r="AL1062" s="1"/>
      <c r="AM1062" s="1"/>
      <c r="AN1062" s="1"/>
      <c r="AO1062" s="1"/>
      <c r="AP1062" s="7"/>
      <c r="AQ1062" s="7"/>
      <c r="AR1062" s="7"/>
      <c r="AS1062" s="7"/>
      <c r="AT1062" s="2"/>
      <c r="AU1062" s="2"/>
      <c r="AV1062" s="2"/>
      <c r="AW1062" s="2"/>
      <c r="AX1062" s="2"/>
      <c r="AY1062" s="165" t="str">
        <f t="shared" si="673"/>
        <v>Pawnee CD0</v>
      </c>
      <c r="BA1062">
        <v>0</v>
      </c>
      <c r="BC1062" s="91">
        <v>20</v>
      </c>
      <c r="BD1062" s="93"/>
      <c r="BE1062" s="165">
        <v>20145</v>
      </c>
      <c r="BF1062">
        <f t="shared" si="662"/>
        <v>2014500</v>
      </c>
      <c r="BH1062" t="s">
        <v>3387</v>
      </c>
    </row>
    <row r="1063" spans="1:60">
      <c r="C1063" s="2"/>
      <c r="D1063" s="2"/>
      <c r="E1063" s="2"/>
      <c r="F1063" s="2"/>
      <c r="G1063" s="2"/>
      <c r="H1063" s="2"/>
      <c r="I1063" s="2"/>
      <c r="J1063" s="2"/>
      <c r="K1063" s="7"/>
      <c r="L1063" s="2"/>
      <c r="M1063" s="2"/>
      <c r="N1063" s="2"/>
      <c r="R1063" s="2"/>
      <c r="S1063" s="2"/>
      <c r="T1063" s="2"/>
      <c r="U1063" s="2"/>
      <c r="V1063" s="2"/>
      <c r="AH1063" s="1"/>
      <c r="AI1063" s="1"/>
      <c r="AK1063" s="1"/>
      <c r="AL1063" s="1"/>
      <c r="AM1063" s="1"/>
      <c r="AN1063" s="1"/>
      <c r="AO1063" s="1"/>
      <c r="AP1063" s="8"/>
      <c r="AQ1063" s="8"/>
      <c r="AR1063" s="8"/>
      <c r="AS1063" s="8"/>
      <c r="AT1063" s="2"/>
      <c r="AU1063" s="2"/>
      <c r="AV1063" s="2"/>
      <c r="AW1063" s="2"/>
      <c r="AX1063" s="2"/>
      <c r="BD1063" s="93"/>
      <c r="BE1063"/>
    </row>
    <row r="1064" spans="1:60">
      <c r="A1064" s="47" t="s">
        <v>2436</v>
      </c>
      <c r="C1064" s="2"/>
      <c r="D1064" s="2"/>
      <c r="E1064" s="2"/>
      <c r="F1064" s="2"/>
      <c r="G1064" s="2"/>
      <c r="H1064" s="2"/>
      <c r="I1064" s="2"/>
      <c r="J1064" s="2"/>
      <c r="K1064" s="7"/>
      <c r="L1064" s="2"/>
      <c r="M1064" s="2"/>
      <c r="N1064" s="2"/>
      <c r="R1064" s="2"/>
      <c r="S1064" s="2"/>
      <c r="T1064" s="2"/>
      <c r="U1064" s="2"/>
      <c r="V1064" s="2"/>
      <c r="AH1064" s="1"/>
      <c r="AI1064" s="1"/>
      <c r="AK1064" s="1"/>
      <c r="AL1064" s="1"/>
      <c r="AM1064" s="1"/>
      <c r="AN1064" s="1"/>
      <c r="AO1064" s="1"/>
      <c r="AP1064" s="8"/>
      <c r="AQ1064" s="8"/>
      <c r="AR1064" s="8"/>
      <c r="AS1064" s="8"/>
      <c r="AT1064" s="2"/>
      <c r="AU1064" s="2"/>
      <c r="AV1064" s="2"/>
      <c r="AW1064" s="2"/>
      <c r="AX1064" s="2"/>
      <c r="BD1064" s="93"/>
      <c r="BE1064"/>
    </row>
    <row r="1065" spans="1:60" ht="13" customHeight="1">
      <c r="A1065" s="162" t="s">
        <v>2557</v>
      </c>
      <c r="B1065" t="s">
        <v>482</v>
      </c>
      <c r="C1065" s="1">
        <f>SUM(W1065:AN1065)</f>
        <v>1428</v>
      </c>
      <c r="D1065" s="1"/>
      <c r="E1065" s="1"/>
      <c r="F1065" s="1"/>
      <c r="G1065" s="1"/>
      <c r="H1065" s="1"/>
      <c r="I1065" s="1"/>
      <c r="J1065" s="1"/>
      <c r="K1065" s="7" t="e">
        <f>RANK(W1065,(W1065:Y1065,Z1065:AN1065))</f>
        <v>#N/A</v>
      </c>
      <c r="L1065" s="7">
        <f>RANK(X1065,(W1065:Y1065,Z1065:AN1065))</f>
        <v>5</v>
      </c>
      <c r="M1065" s="7">
        <f>IF(Y1065&gt;0,RANK(Y1065,(W1065:Y1065,Z1065:AN1065)),0)</f>
        <v>1</v>
      </c>
      <c r="N1065" s="7"/>
      <c r="O1065" s="1">
        <f>MAX(W1065:AD1065)-LARGE(W1065:AD1065,2)</f>
        <v>763</v>
      </c>
      <c r="P1065" s="2">
        <f>O1065/C1065</f>
        <v>0.53431372549019607</v>
      </c>
      <c r="Q1065" s="2"/>
      <c r="R1065" s="2">
        <f t="shared" ref="R1065:T1066" si="674">IF($C1065=0,"-",W1065/$C1065)</f>
        <v>0</v>
      </c>
      <c r="S1065" s="2">
        <f t="shared" si="674"/>
        <v>5.2521008403361345E-2</v>
      </c>
      <c r="T1065" s="2">
        <f t="shared" si="674"/>
        <v>0.65476190476190477</v>
      </c>
      <c r="U1065" s="2"/>
      <c r="V1065" s="2">
        <f>IF(C1065=0,"-",(1-R1065-S1065-T1065))</f>
        <v>0.29271708683473385</v>
      </c>
      <c r="X1065" s="1">
        <v>75</v>
      </c>
      <c r="Y1065" s="1">
        <v>935</v>
      </c>
      <c r="Z1065" s="1">
        <v>172</v>
      </c>
      <c r="AA1065" s="1">
        <v>129</v>
      </c>
      <c r="AF1065" s="1">
        <v>117</v>
      </c>
      <c r="AH1065" s="1"/>
      <c r="AI1065" s="1"/>
      <c r="AK1065" s="1"/>
      <c r="AL1065" s="1"/>
      <c r="AM1065" s="1"/>
      <c r="AN1065" s="1"/>
      <c r="AO1065" s="1"/>
      <c r="AP1065" s="7"/>
      <c r="AQ1065" s="7"/>
      <c r="AR1065" s="7"/>
      <c r="AS1065" s="7"/>
      <c r="AT1065" s="2"/>
      <c r="AU1065" s="2"/>
      <c r="AV1065" s="2"/>
      <c r="AW1065" s="2"/>
      <c r="AX1065" s="2"/>
      <c r="AY1065" s="162" t="str">
        <f t="shared" ref="AY1065:AY1079" si="675">A1065&amp;" "&amp;"CD"&amp;BA1065</f>
        <v>Boyd CD4</v>
      </c>
      <c r="AZ1065" s="9"/>
      <c r="BA1065" s="162">
        <v>4</v>
      </c>
      <c r="BC1065" s="91">
        <v>21</v>
      </c>
      <c r="BD1065" s="93"/>
      <c r="BE1065">
        <v>21019</v>
      </c>
      <c r="BF1065">
        <f>BE1065*100+BA1065</f>
        <v>2101904</v>
      </c>
      <c r="BH1065" t="s">
        <v>3387</v>
      </c>
    </row>
    <row r="1066" spans="1:60" ht="13" customHeight="1">
      <c r="A1066" s="162" t="s">
        <v>2557</v>
      </c>
      <c r="B1066" t="s">
        <v>482</v>
      </c>
      <c r="C1066" s="1">
        <f>SUM(W1066:AN1066)</f>
        <v>255</v>
      </c>
      <c r="D1066" s="1"/>
      <c r="E1066" s="1"/>
      <c r="F1066" s="1"/>
      <c r="G1066" s="1"/>
      <c r="H1066" s="1"/>
      <c r="I1066" s="1"/>
      <c r="J1066" s="1"/>
      <c r="K1066" s="7" t="e">
        <f>RANK(W1066,(W1066:Y1066,Z1066:AN1066))</f>
        <v>#N/A</v>
      </c>
      <c r="L1066" s="7">
        <f>RANK(X1066,(W1066:Y1066,Z1066:AN1066))</f>
        <v>5</v>
      </c>
      <c r="M1066" s="7">
        <f>IF(Y1066&gt;0,RANK(Y1066,(W1066:Y1066,Z1066:AN1066)),0)</f>
        <v>1</v>
      </c>
      <c r="N1066" s="7"/>
      <c r="O1066" s="1">
        <f>MAX(W1066:AD1066)-LARGE(W1066:AD1066,2)</f>
        <v>125</v>
      </c>
      <c r="P1066" s="2">
        <f>O1066/C1066</f>
        <v>0.49019607843137253</v>
      </c>
      <c r="Q1066" s="2"/>
      <c r="R1066" s="2">
        <f t="shared" si="674"/>
        <v>0</v>
      </c>
      <c r="S1066" s="2">
        <f t="shared" si="674"/>
        <v>6.6666666666666666E-2</v>
      </c>
      <c r="T1066" s="2">
        <f t="shared" si="674"/>
        <v>0.62745098039215685</v>
      </c>
      <c r="U1066" s="2"/>
      <c r="V1066" s="2">
        <f>IF(C1066=0,"-",(1-R1066-S1066-T1066))</f>
        <v>0.30588235294117649</v>
      </c>
      <c r="X1066" s="1">
        <v>17</v>
      </c>
      <c r="Y1066" s="1">
        <v>160</v>
      </c>
      <c r="Z1066" s="1">
        <v>35</v>
      </c>
      <c r="AA1066" s="1">
        <v>23</v>
      </c>
      <c r="AF1066" s="1">
        <v>20</v>
      </c>
      <c r="AH1066" s="1"/>
      <c r="AI1066" s="1"/>
      <c r="AK1066" s="1"/>
      <c r="AL1066" s="1"/>
      <c r="AM1066" s="1"/>
      <c r="AN1066" s="1"/>
      <c r="AO1066" s="1"/>
      <c r="AP1066" s="7"/>
      <c r="AQ1066" s="7"/>
      <c r="AR1066" s="7"/>
      <c r="AS1066" s="7"/>
      <c r="AT1066" s="2"/>
      <c r="AU1066" s="2"/>
      <c r="AV1066" s="2"/>
      <c r="AW1066" s="2"/>
      <c r="AX1066" s="2"/>
      <c r="AY1066" s="162" t="str">
        <f t="shared" si="675"/>
        <v>Boyd CD5</v>
      </c>
      <c r="AZ1066" s="9"/>
      <c r="BA1066" s="162">
        <v>5</v>
      </c>
      <c r="BC1066" s="91">
        <v>21</v>
      </c>
      <c r="BD1066" s="93"/>
      <c r="BE1066" s="162">
        <v>21019</v>
      </c>
      <c r="BF1066" s="162">
        <f t="shared" ref="BF1066:BF1081" si="676">BE1066*100+BA1066</f>
        <v>2101905</v>
      </c>
      <c r="BG1066" s="162"/>
      <c r="BH1066" s="162" t="s">
        <v>3387</v>
      </c>
    </row>
    <row r="1067" spans="1:60" s="162" customFormat="1" ht="13" customHeight="1">
      <c r="A1067" s="162" t="s">
        <v>2557</v>
      </c>
      <c r="B1067" s="162" t="s">
        <v>482</v>
      </c>
      <c r="C1067" s="1">
        <f>SUM(W1067:AN1067)</f>
        <v>129</v>
      </c>
      <c r="D1067" s="1"/>
      <c r="E1067" s="1"/>
      <c r="F1067" s="1"/>
      <c r="G1067" s="1"/>
      <c r="H1067" s="1"/>
      <c r="I1067" s="1"/>
      <c r="J1067" s="1"/>
      <c r="K1067" s="7" t="e">
        <f>RANK(W1067,(W1067:Y1067,Z1067:AN1067))</f>
        <v>#N/A</v>
      </c>
      <c r="L1067" s="7">
        <f>RANK(X1067,(W1067:Y1067,Z1067:AN1067))</f>
        <v>5</v>
      </c>
      <c r="M1067" s="7">
        <f>IF(Y1067&gt;0,RANK(Y1067,(W1067:Y1067,Z1067:AN1067)),0)</f>
        <v>1</v>
      </c>
      <c r="N1067" s="7"/>
      <c r="O1067" s="1">
        <f>MAX(W1067:AD1067)-LARGE(W1067:AD1067,2)</f>
        <v>72</v>
      </c>
      <c r="P1067" s="2">
        <f>O1067/C1067</f>
        <v>0.55813953488372092</v>
      </c>
      <c r="Q1067" s="2"/>
      <c r="R1067" s="2">
        <f>IF($C1067=0,"-",W1067/$C1067)</f>
        <v>0</v>
      </c>
      <c r="S1067" s="2">
        <f>IF($C1067=0,"-",X1067/$C1067)</f>
        <v>6.9767441860465115E-2</v>
      </c>
      <c r="T1067" s="2">
        <f>IF($C1067=0,"-",Y1067/$C1067)</f>
        <v>0.65891472868217049</v>
      </c>
      <c r="U1067" s="2"/>
      <c r="V1067" s="2">
        <f>IF(C1067=0,"-",(1-R1067-S1067-T1067))</f>
        <v>0.27131782945736438</v>
      </c>
      <c r="W1067" s="1"/>
      <c r="X1067" s="1">
        <v>9</v>
      </c>
      <c r="Y1067" s="1">
        <v>85</v>
      </c>
      <c r="Z1067" s="1">
        <v>13</v>
      </c>
      <c r="AA1067" s="1">
        <v>12</v>
      </c>
      <c r="AB1067" s="1"/>
      <c r="AC1067" s="1"/>
      <c r="AD1067" s="1"/>
      <c r="AE1067" s="1"/>
      <c r="AF1067" s="1">
        <v>10</v>
      </c>
      <c r="AG1067" s="1"/>
      <c r="AH1067" s="1"/>
      <c r="AI1067" s="1"/>
      <c r="AJ1067" s="1"/>
      <c r="AK1067" s="1"/>
      <c r="AL1067" s="1"/>
      <c r="AM1067" s="1"/>
      <c r="AN1067" s="1"/>
      <c r="AO1067" s="1"/>
      <c r="AP1067" s="7"/>
      <c r="AQ1067" s="7"/>
      <c r="AR1067" s="7"/>
      <c r="AS1067" s="7"/>
      <c r="AT1067" s="2"/>
      <c r="AU1067" s="2"/>
      <c r="AV1067" s="2"/>
      <c r="AW1067" s="2"/>
      <c r="AX1067" s="2"/>
      <c r="AY1067" s="162" t="str">
        <f>A1067&amp;" "&amp;"CD"&amp;BA1067</f>
        <v>Boyd CD0</v>
      </c>
      <c r="AZ1067" s="9"/>
      <c r="BA1067" s="162">
        <v>0</v>
      </c>
      <c r="BC1067" s="91">
        <v>21</v>
      </c>
      <c r="BD1067" s="93"/>
      <c r="BE1067" s="162">
        <v>21019</v>
      </c>
      <c r="BF1067" s="162">
        <f>BE1067*100+BA1067</f>
        <v>2101900</v>
      </c>
      <c r="BH1067" s="162" t="s">
        <v>3387</v>
      </c>
    </row>
    <row r="1068" spans="1:60" ht="13" customHeight="1">
      <c r="A1068" s="162" t="s">
        <v>1869</v>
      </c>
      <c r="B1068" t="s">
        <v>482</v>
      </c>
      <c r="C1068" s="1">
        <f t="shared" ref="C1068:C1075" si="677">SUM(W1068:AN1068)</f>
        <v>285</v>
      </c>
      <c r="D1068" s="1"/>
      <c r="E1068" s="1"/>
      <c r="F1068" s="1"/>
      <c r="G1068" s="1"/>
      <c r="H1068" s="1"/>
      <c r="I1068" s="1"/>
      <c r="J1068" s="1"/>
      <c r="K1068" s="7" t="e">
        <f>RANK(W1068,(W1068:Y1068,Z1068:AN1068))</f>
        <v>#N/A</v>
      </c>
      <c r="L1068" s="7">
        <f>RANK(X1068,(W1068:Y1068,Z1068:AN1068))</f>
        <v>5</v>
      </c>
      <c r="M1068" s="7">
        <f>IF(Y1068&gt;0,RANK(Y1068,(W1068:Y1068,Z1068:AN1068)),0)</f>
        <v>1</v>
      </c>
      <c r="N1068" s="7"/>
      <c r="O1068" s="1">
        <f t="shared" ref="O1068:O1075" si="678">MAX(W1068:AD1068)-LARGE(W1068:AD1068,2)</f>
        <v>142</v>
      </c>
      <c r="P1068" s="2">
        <f t="shared" ref="P1068:P1075" si="679">O1068/C1068</f>
        <v>0.49824561403508771</v>
      </c>
      <c r="Q1068" s="2"/>
      <c r="R1068" s="2">
        <f t="shared" ref="R1068:R1075" si="680">IF($C1068=0,"-",W1068/$C1068)</f>
        <v>0</v>
      </c>
      <c r="S1068" s="2">
        <f t="shared" ref="S1068:S1075" si="681">IF($C1068=0,"-",X1068/$C1068)</f>
        <v>4.912280701754386E-2</v>
      </c>
      <c r="T1068" s="2">
        <f t="shared" ref="T1068:T1075" si="682">IF($C1068=0,"-",Y1068/$C1068)</f>
        <v>0.63508771929824559</v>
      </c>
      <c r="U1068" s="2"/>
      <c r="V1068" s="2">
        <f t="shared" ref="V1068:V1075" si="683">IF(C1068=0,"-",(1-R1068-S1068-T1068))</f>
        <v>0.31578947368421051</v>
      </c>
      <c r="X1068" s="1">
        <v>14</v>
      </c>
      <c r="Y1068" s="1">
        <v>181</v>
      </c>
      <c r="Z1068" s="1">
        <v>36</v>
      </c>
      <c r="AA1068" s="1">
        <v>39</v>
      </c>
      <c r="AF1068" s="1">
        <v>15</v>
      </c>
      <c r="AH1068" s="1"/>
      <c r="AI1068" s="1"/>
      <c r="AK1068" s="1"/>
      <c r="AL1068" s="1"/>
      <c r="AM1068" s="1"/>
      <c r="AN1068" s="1"/>
      <c r="AO1068" s="1"/>
      <c r="AP1068" s="7"/>
      <c r="AQ1068" s="7"/>
      <c r="AR1068" s="7"/>
      <c r="AS1068" s="7"/>
      <c r="AT1068" s="2"/>
      <c r="AU1068" s="2"/>
      <c r="AV1068" s="2"/>
      <c r="AW1068" s="2"/>
      <c r="AX1068" s="2"/>
      <c r="AY1068" s="162" t="str">
        <f t="shared" si="675"/>
        <v>Harrison CD4</v>
      </c>
      <c r="AZ1068" s="9"/>
      <c r="BA1068" s="162">
        <v>4</v>
      </c>
      <c r="BC1068" s="91">
        <v>21</v>
      </c>
      <c r="BD1068" s="93"/>
      <c r="BE1068" s="162">
        <v>21097</v>
      </c>
      <c r="BF1068" s="162">
        <f t="shared" si="676"/>
        <v>2109704</v>
      </c>
      <c r="BG1068" s="162"/>
      <c r="BH1068" s="162" t="s">
        <v>3387</v>
      </c>
    </row>
    <row r="1069" spans="1:60" ht="13" customHeight="1">
      <c r="A1069" s="162" t="s">
        <v>1869</v>
      </c>
      <c r="B1069" t="s">
        <v>482</v>
      </c>
      <c r="C1069" s="1">
        <f t="shared" si="677"/>
        <v>192</v>
      </c>
      <c r="D1069" s="1"/>
      <c r="E1069" s="1"/>
      <c r="F1069" s="1"/>
      <c r="G1069" s="1"/>
      <c r="H1069" s="1"/>
      <c r="I1069" s="1"/>
      <c r="J1069" s="1"/>
      <c r="K1069" s="7" t="e">
        <f>RANK(W1069,(W1069:Y1069,Z1069:AN1069))</f>
        <v>#N/A</v>
      </c>
      <c r="L1069" s="7">
        <f>RANK(X1069,(W1069:Y1069,Z1069:AN1069))</f>
        <v>5</v>
      </c>
      <c r="M1069" s="7">
        <f>IF(Y1069&gt;0,RANK(Y1069,(W1069:Y1069,Z1069:AN1069)),0)</f>
        <v>1</v>
      </c>
      <c r="N1069" s="7"/>
      <c r="O1069" s="1">
        <f t="shared" si="678"/>
        <v>89</v>
      </c>
      <c r="P1069" s="2">
        <f t="shared" si="679"/>
        <v>0.46354166666666669</v>
      </c>
      <c r="Q1069" s="2"/>
      <c r="R1069" s="2">
        <f t="shared" si="680"/>
        <v>0</v>
      </c>
      <c r="S1069" s="2">
        <f t="shared" si="681"/>
        <v>6.25E-2</v>
      </c>
      <c r="T1069" s="2">
        <f t="shared" si="682"/>
        <v>0.625</v>
      </c>
      <c r="U1069" s="2"/>
      <c r="V1069" s="2">
        <f t="shared" si="683"/>
        <v>0.3125</v>
      </c>
      <c r="X1069" s="1">
        <v>12</v>
      </c>
      <c r="Y1069" s="1">
        <v>120</v>
      </c>
      <c r="Z1069" s="1">
        <v>31</v>
      </c>
      <c r="AA1069" s="1">
        <v>16</v>
      </c>
      <c r="AF1069" s="1">
        <v>13</v>
      </c>
      <c r="AH1069" s="1"/>
      <c r="AI1069" s="1"/>
      <c r="AK1069" s="1"/>
      <c r="AL1069" s="1"/>
      <c r="AM1069" s="1"/>
      <c r="AN1069" s="1"/>
      <c r="AO1069" s="1"/>
      <c r="AP1069" s="7"/>
      <c r="AQ1069" s="7"/>
      <c r="AR1069" s="7"/>
      <c r="AS1069" s="7"/>
      <c r="AT1069" s="2"/>
      <c r="AU1069" s="2"/>
      <c r="AV1069" s="2"/>
      <c r="AW1069" s="2"/>
      <c r="AX1069" s="2"/>
      <c r="AY1069" s="162" t="str">
        <f t="shared" si="675"/>
        <v>Harrison CD6</v>
      </c>
      <c r="AZ1069" s="9"/>
      <c r="BA1069" s="162">
        <v>6</v>
      </c>
      <c r="BC1069" s="91">
        <v>21</v>
      </c>
      <c r="BD1069" s="93"/>
      <c r="BE1069" s="162">
        <v>21097</v>
      </c>
      <c r="BF1069" s="162">
        <f t="shared" si="676"/>
        <v>2109706</v>
      </c>
      <c r="BG1069" s="162"/>
      <c r="BH1069" s="162" t="s">
        <v>3387</v>
      </c>
    </row>
    <row r="1070" spans="1:60" s="162" customFormat="1" ht="13" customHeight="1">
      <c r="A1070" s="162" t="s">
        <v>1869</v>
      </c>
      <c r="B1070" s="162" t="s">
        <v>482</v>
      </c>
      <c r="C1070" s="1">
        <f>SUM(W1070:AN1070)</f>
        <v>30</v>
      </c>
      <c r="D1070" s="1"/>
      <c r="E1070" s="1"/>
      <c r="F1070" s="1"/>
      <c r="G1070" s="1"/>
      <c r="H1070" s="1"/>
      <c r="I1070" s="1"/>
      <c r="J1070" s="1"/>
      <c r="K1070" s="7" t="e">
        <f>RANK(W1070,(W1070:Y1070,Z1070:AN1070))</f>
        <v>#N/A</v>
      </c>
      <c r="L1070" s="7">
        <f>RANK(X1070,(W1070:Y1070,Z1070:AN1070))</f>
        <v>3</v>
      </c>
      <c r="M1070" s="7">
        <f>IF(Y1070&gt;0,RANK(Y1070,(W1070:Y1070,Z1070:AN1070)),0)</f>
        <v>1</v>
      </c>
      <c r="N1070" s="7"/>
      <c r="O1070" s="1">
        <f>MAX(W1070:AD1070)-LARGE(W1070:AD1070,2)</f>
        <v>13</v>
      </c>
      <c r="P1070" s="2">
        <f>O1070/C1070</f>
        <v>0.43333333333333335</v>
      </c>
      <c r="Q1070" s="2"/>
      <c r="R1070" s="2">
        <f>IF($C1070=0,"-",W1070/$C1070)</f>
        <v>0</v>
      </c>
      <c r="S1070" s="2">
        <f>IF($C1070=0,"-",X1070/$C1070)</f>
        <v>0.13333333333333333</v>
      </c>
      <c r="T1070" s="2">
        <f>IF($C1070=0,"-",Y1070/$C1070)</f>
        <v>0.6</v>
      </c>
      <c r="U1070" s="2"/>
      <c r="V1070" s="2">
        <f>IF(C1070=0,"-",(1-R1070-S1070-T1070))</f>
        <v>0.26666666666666672</v>
      </c>
      <c r="W1070" s="1"/>
      <c r="X1070" s="1">
        <v>4</v>
      </c>
      <c r="Y1070" s="1">
        <v>18</v>
      </c>
      <c r="Z1070" s="1">
        <v>5</v>
      </c>
      <c r="AA1070" s="1">
        <v>2</v>
      </c>
      <c r="AB1070" s="1"/>
      <c r="AC1070" s="1"/>
      <c r="AD1070" s="1"/>
      <c r="AE1070" s="1"/>
      <c r="AF1070" s="1">
        <v>1</v>
      </c>
      <c r="AG1070" s="1"/>
      <c r="AH1070" s="1"/>
      <c r="AI1070" s="1"/>
      <c r="AJ1070" s="1"/>
      <c r="AK1070" s="1"/>
      <c r="AL1070" s="1"/>
      <c r="AM1070" s="1"/>
      <c r="AN1070" s="1"/>
      <c r="AO1070" s="1"/>
      <c r="AP1070" s="7"/>
      <c r="AQ1070" s="7"/>
      <c r="AR1070" s="7"/>
      <c r="AS1070" s="7"/>
      <c r="AT1070" s="2"/>
      <c r="AU1070" s="2"/>
      <c r="AV1070" s="2"/>
      <c r="AW1070" s="2"/>
      <c r="AX1070" s="2"/>
      <c r="AY1070" s="162" t="str">
        <f>A1070&amp;" "&amp;"CD"&amp;BA1070</f>
        <v>Harrison CD0</v>
      </c>
      <c r="AZ1070" s="9"/>
      <c r="BA1070" s="162">
        <v>0</v>
      </c>
      <c r="BC1070" s="91">
        <v>21</v>
      </c>
      <c r="BD1070" s="93"/>
      <c r="BE1070" s="162">
        <v>21097</v>
      </c>
      <c r="BF1070" s="162">
        <f>BE1070*100+BA1070</f>
        <v>2109700</v>
      </c>
      <c r="BH1070" s="162" t="s">
        <v>3387</v>
      </c>
    </row>
    <row r="1071" spans="1:60" ht="13" customHeight="1">
      <c r="A1071" s="162" t="s">
        <v>2535</v>
      </c>
      <c r="B1071" t="s">
        <v>482</v>
      </c>
      <c r="C1071" s="1">
        <f t="shared" si="677"/>
        <v>24921</v>
      </c>
      <c r="D1071" s="1"/>
      <c r="E1071" s="1"/>
      <c r="F1071" s="1"/>
      <c r="G1071" s="1"/>
      <c r="H1071" s="1"/>
      <c r="I1071" s="1"/>
      <c r="J1071" s="1"/>
      <c r="K1071" s="7" t="e">
        <f>RANK(W1071,(W1071:Y1071,Z1071:AN1071))</f>
        <v>#N/A</v>
      </c>
      <c r="L1071" s="7">
        <f>RANK(X1071,(W1071:Y1071,Z1071:AN1071))</f>
        <v>5</v>
      </c>
      <c r="M1071" s="7">
        <f>IF(Y1071&gt;0,RANK(Y1071,(W1071:Y1071,Z1071:AN1071)),0)</f>
        <v>1</v>
      </c>
      <c r="N1071" s="7"/>
      <c r="O1071" s="1">
        <f t="shared" si="678"/>
        <v>14854</v>
      </c>
      <c r="P1071" s="2">
        <f t="shared" si="679"/>
        <v>0.59604349745194818</v>
      </c>
      <c r="Q1071" s="2"/>
      <c r="R1071" s="2">
        <f t="shared" si="680"/>
        <v>0</v>
      </c>
      <c r="S1071" s="2">
        <f t="shared" si="681"/>
        <v>4.819228762890735E-2</v>
      </c>
      <c r="T1071" s="2">
        <f t="shared" si="682"/>
        <v>0.71124754223345776</v>
      </c>
      <c r="U1071" s="2"/>
      <c r="V1071" s="2">
        <f t="shared" si="683"/>
        <v>0.24056017013763487</v>
      </c>
      <c r="X1071" s="1">
        <v>1201</v>
      </c>
      <c r="Y1071" s="1">
        <v>17725</v>
      </c>
      <c r="Z1071" s="1">
        <v>2871</v>
      </c>
      <c r="AA1071" s="1">
        <v>1850</v>
      </c>
      <c r="AF1071" s="1">
        <v>1274</v>
      </c>
      <c r="AH1071" s="1"/>
      <c r="AI1071" s="1"/>
      <c r="AK1071" s="1"/>
      <c r="AL1071" s="1"/>
      <c r="AM1071" s="1"/>
      <c r="AN1071" s="1"/>
      <c r="AO1071" s="1"/>
      <c r="AP1071" s="7"/>
      <c r="AQ1071" s="7"/>
      <c r="AR1071" s="7"/>
      <c r="AS1071" s="7"/>
      <c r="AT1071" s="2"/>
      <c r="AU1071" s="2"/>
      <c r="AV1071" s="2"/>
      <c r="AW1071" s="2"/>
      <c r="AX1071" s="2"/>
      <c r="AY1071" s="162" t="str">
        <f t="shared" si="675"/>
        <v>Jefferson CD3</v>
      </c>
      <c r="AZ1071" s="9"/>
      <c r="BA1071" s="162">
        <v>3</v>
      </c>
      <c r="BC1071" s="91">
        <v>21</v>
      </c>
      <c r="BD1071" s="93"/>
      <c r="BE1071" s="162">
        <v>21111</v>
      </c>
      <c r="BF1071" s="162">
        <f t="shared" si="676"/>
        <v>2111103</v>
      </c>
      <c r="BG1071" s="162"/>
      <c r="BH1071" s="162" t="s">
        <v>3387</v>
      </c>
    </row>
    <row r="1072" spans="1:60" ht="13" customHeight="1">
      <c r="A1072" s="162" t="s">
        <v>2535</v>
      </c>
      <c r="B1072" t="s">
        <v>482</v>
      </c>
      <c r="C1072" s="1">
        <f t="shared" si="677"/>
        <v>1345</v>
      </c>
      <c r="D1072" s="1"/>
      <c r="E1072" s="1"/>
      <c r="F1072" s="1"/>
      <c r="G1072" s="1"/>
      <c r="H1072" s="1"/>
      <c r="I1072" s="1"/>
      <c r="J1072" s="1"/>
      <c r="K1072" s="7" t="e">
        <f>RANK(W1072,(W1072:Y1072,Z1072:AN1072))</f>
        <v>#N/A</v>
      </c>
      <c r="L1072" s="7">
        <f>RANK(X1072,(W1072:Y1072,Z1072:AN1072))</f>
        <v>4</v>
      </c>
      <c r="M1072" s="7">
        <f>IF(Y1072&gt;0,RANK(Y1072,(W1072:Y1072,Z1072:AN1072)),0)</f>
        <v>1</v>
      </c>
      <c r="N1072" s="7"/>
      <c r="O1072" s="1">
        <f t="shared" si="678"/>
        <v>954</v>
      </c>
      <c r="P1072" s="2">
        <f t="shared" si="679"/>
        <v>0.70929368029739781</v>
      </c>
      <c r="Q1072" s="2"/>
      <c r="R1072" s="2">
        <f t="shared" si="680"/>
        <v>0</v>
      </c>
      <c r="S1072" s="2">
        <f t="shared" si="681"/>
        <v>3.5687732342007436E-2</v>
      </c>
      <c r="T1072" s="2">
        <f t="shared" si="682"/>
        <v>0.79330855018587365</v>
      </c>
      <c r="U1072" s="2"/>
      <c r="V1072" s="2">
        <f t="shared" si="683"/>
        <v>0.17100371747211895</v>
      </c>
      <c r="X1072" s="1">
        <v>48</v>
      </c>
      <c r="Y1072" s="1">
        <v>1067</v>
      </c>
      <c r="Z1072" s="1">
        <v>113</v>
      </c>
      <c r="AA1072" s="1">
        <v>77</v>
      </c>
      <c r="AF1072" s="1">
        <v>40</v>
      </c>
      <c r="AH1072" s="1"/>
      <c r="AI1072" s="1"/>
      <c r="AK1072" s="1"/>
      <c r="AL1072" s="1"/>
      <c r="AM1072" s="1"/>
      <c r="AN1072" s="1"/>
      <c r="AO1072" s="1"/>
      <c r="AP1072" s="7"/>
      <c r="AQ1072" s="7"/>
      <c r="AR1072" s="7"/>
      <c r="AS1072" s="7"/>
      <c r="AT1072" s="2"/>
      <c r="AU1072" s="2"/>
      <c r="AV1072" s="2"/>
      <c r="AW1072" s="2"/>
      <c r="AX1072" s="2"/>
      <c r="AY1072" s="162" t="str">
        <f t="shared" si="675"/>
        <v>Jefferson CD4</v>
      </c>
      <c r="AZ1072" s="9"/>
      <c r="BA1072" s="162">
        <v>4</v>
      </c>
      <c r="BC1072" s="91">
        <v>21</v>
      </c>
      <c r="BD1072" s="93"/>
      <c r="BE1072" s="162">
        <v>21111</v>
      </c>
      <c r="BF1072" s="162">
        <f t="shared" si="676"/>
        <v>2111104</v>
      </c>
      <c r="BG1072" s="162"/>
      <c r="BH1072" s="162" t="s">
        <v>3387</v>
      </c>
    </row>
    <row r="1073" spans="1:60" ht="13" customHeight="1">
      <c r="A1073" s="162" t="s">
        <v>1581</v>
      </c>
      <c r="B1073" t="s">
        <v>482</v>
      </c>
      <c r="C1073" s="1">
        <f t="shared" si="677"/>
        <v>716</v>
      </c>
      <c r="D1073" s="1"/>
      <c r="E1073" s="1"/>
      <c r="F1073" s="1"/>
      <c r="G1073" s="1"/>
      <c r="H1073" s="1"/>
      <c r="I1073" s="1"/>
      <c r="J1073" s="1"/>
      <c r="K1073" s="7" t="e">
        <f>RANK(W1073,(W1073:Y1073,Z1073:AN1073))</f>
        <v>#N/A</v>
      </c>
      <c r="L1073" s="7">
        <f>RANK(X1073,(W1073:Y1073,Z1073:AN1073))</f>
        <v>4</v>
      </c>
      <c r="M1073" s="7">
        <f>IF(Y1073&gt;0,RANK(Y1073,(W1073:Y1073,Z1073:AN1073)),0)</f>
        <v>1</v>
      </c>
      <c r="N1073" s="7"/>
      <c r="O1073" s="1">
        <f t="shared" si="678"/>
        <v>346</v>
      </c>
      <c r="P1073" s="2">
        <f t="shared" si="679"/>
        <v>0.48324022346368717</v>
      </c>
      <c r="Q1073" s="2"/>
      <c r="R1073" s="2">
        <f t="shared" si="680"/>
        <v>0</v>
      </c>
      <c r="S1073" s="2">
        <f t="shared" si="681"/>
        <v>4.189944134078212E-2</v>
      </c>
      <c r="T1073" s="2">
        <f t="shared" si="682"/>
        <v>0.63687150837988826</v>
      </c>
      <c r="U1073" s="2"/>
      <c r="V1073" s="2">
        <f t="shared" si="683"/>
        <v>0.32122905027932958</v>
      </c>
      <c r="X1073" s="1">
        <v>30</v>
      </c>
      <c r="Y1073" s="1">
        <v>456</v>
      </c>
      <c r="Z1073" s="1">
        <v>110</v>
      </c>
      <c r="AA1073" s="1">
        <v>102</v>
      </c>
      <c r="AF1073" s="1">
        <v>18</v>
      </c>
      <c r="AH1073" s="1"/>
      <c r="AI1073" s="1"/>
      <c r="AK1073" s="1"/>
      <c r="AL1073" s="1"/>
      <c r="AM1073" s="1"/>
      <c r="AN1073" s="1"/>
      <c r="AO1073" s="1"/>
      <c r="AP1073" s="7"/>
      <c r="AQ1073" s="7"/>
      <c r="AR1073" s="7"/>
      <c r="AS1073" s="7"/>
      <c r="AT1073" s="2"/>
      <c r="AU1073" s="2"/>
      <c r="AV1073" s="2"/>
      <c r="AW1073" s="2"/>
      <c r="AX1073" s="2"/>
      <c r="AY1073" s="162" t="str">
        <f t="shared" si="675"/>
        <v>Jessamine CD2</v>
      </c>
      <c r="AZ1073" s="9"/>
      <c r="BA1073" s="162">
        <v>2</v>
      </c>
      <c r="BC1073" s="91">
        <v>21</v>
      </c>
      <c r="BD1073" s="93"/>
      <c r="BE1073" s="162">
        <v>21113</v>
      </c>
      <c r="BF1073" s="162">
        <f t="shared" si="676"/>
        <v>2111302</v>
      </c>
      <c r="BG1073" s="162"/>
      <c r="BH1073" s="162" t="s">
        <v>3387</v>
      </c>
    </row>
    <row r="1074" spans="1:60" s="162" customFormat="1" ht="13" customHeight="1">
      <c r="A1074" s="162" t="s">
        <v>1581</v>
      </c>
      <c r="B1074" s="162" t="s">
        <v>482</v>
      </c>
      <c r="C1074" s="1">
        <f>SUM(W1074:AN1074)</f>
        <v>1153</v>
      </c>
      <c r="D1074" s="1"/>
      <c r="E1074" s="1"/>
      <c r="F1074" s="1"/>
      <c r="G1074" s="1"/>
      <c r="H1074" s="1"/>
      <c r="I1074" s="1"/>
      <c r="J1074" s="1"/>
      <c r="K1074" s="7" t="e">
        <f>RANK(W1074,(W1074:Y1074,Z1074:AN1074))</f>
        <v>#N/A</v>
      </c>
      <c r="L1074" s="7">
        <f>RANK(X1074,(W1074:Y1074,Z1074:AN1074))</f>
        <v>4</v>
      </c>
      <c r="M1074" s="7">
        <f>IF(Y1074&gt;0,RANK(Y1074,(W1074:Y1074,Z1074:AN1074)),0)</f>
        <v>1</v>
      </c>
      <c r="N1074" s="7"/>
      <c r="O1074" s="1">
        <f>MAX(W1074:AD1074)-LARGE(W1074:AD1074,2)</f>
        <v>516</v>
      </c>
      <c r="P1074" s="2">
        <f>O1074/C1074</f>
        <v>0.44752818733738076</v>
      </c>
      <c r="Q1074" s="2"/>
      <c r="R1074" s="2">
        <f>IF($C1074=0,"-",W1074/$C1074)</f>
        <v>0</v>
      </c>
      <c r="S1074" s="2">
        <f>IF($C1074=0,"-",X1074/$C1074)</f>
        <v>5.9843885516045102E-2</v>
      </c>
      <c r="T1074" s="2">
        <f>IF($C1074=0,"-",Y1074/$C1074)</f>
        <v>0.60884648742411096</v>
      </c>
      <c r="U1074" s="2"/>
      <c r="V1074" s="2">
        <f>IF(C1074=0,"-",(1-R1074-S1074-T1074))</f>
        <v>0.3313096270598439</v>
      </c>
      <c r="W1074" s="1"/>
      <c r="X1074" s="1">
        <v>69</v>
      </c>
      <c r="Y1074" s="1">
        <v>702</v>
      </c>
      <c r="Z1074" s="1">
        <v>186</v>
      </c>
      <c r="AA1074" s="1">
        <v>139</v>
      </c>
      <c r="AB1074" s="1"/>
      <c r="AC1074" s="1"/>
      <c r="AD1074" s="1"/>
      <c r="AE1074" s="1"/>
      <c r="AF1074" s="1">
        <v>57</v>
      </c>
      <c r="AG1074" s="1"/>
      <c r="AH1074" s="1"/>
      <c r="AI1074" s="1"/>
      <c r="AJ1074" s="1"/>
      <c r="AK1074" s="1"/>
      <c r="AL1074" s="1"/>
      <c r="AM1074" s="1"/>
      <c r="AN1074" s="1"/>
      <c r="AO1074" s="1"/>
      <c r="AP1074" s="7"/>
      <c r="AQ1074" s="7"/>
      <c r="AR1074" s="7"/>
      <c r="AS1074" s="7"/>
      <c r="AT1074" s="2"/>
      <c r="AU1074" s="2"/>
      <c r="AV1074" s="2"/>
      <c r="AW1074" s="2"/>
      <c r="AX1074" s="2"/>
      <c r="AY1074" s="162" t="str">
        <f>A1074&amp;" "&amp;"CD"&amp;BA1074</f>
        <v>Jessamine CD6</v>
      </c>
      <c r="AZ1074" s="9"/>
      <c r="BA1074" s="162">
        <v>6</v>
      </c>
      <c r="BC1074" s="91">
        <v>21</v>
      </c>
      <c r="BD1074" s="93"/>
      <c r="BE1074" s="162">
        <v>21113</v>
      </c>
      <c r="BF1074" s="162">
        <f>BE1074*100+BA1074</f>
        <v>2111306</v>
      </c>
      <c r="BH1074" s="162" t="s">
        <v>3387</v>
      </c>
    </row>
    <row r="1075" spans="1:60" ht="13" customHeight="1">
      <c r="A1075" s="162" t="s">
        <v>1581</v>
      </c>
      <c r="B1075" t="s">
        <v>482</v>
      </c>
      <c r="C1075" s="1">
        <f t="shared" si="677"/>
        <v>96</v>
      </c>
      <c r="D1075" s="1"/>
      <c r="E1075" s="1"/>
      <c r="F1075" s="1"/>
      <c r="G1075" s="1"/>
      <c r="H1075" s="1"/>
      <c r="I1075" s="1"/>
      <c r="J1075" s="1"/>
      <c r="K1075" s="7" t="e">
        <f>RANK(W1075,(W1075:Y1075,Z1075:AN1075))</f>
        <v>#N/A</v>
      </c>
      <c r="L1075" s="7">
        <f>RANK(X1075,(W1075:Y1075,Z1075:AN1075))</f>
        <v>4</v>
      </c>
      <c r="M1075" s="7">
        <f>IF(Y1075&gt;0,RANK(Y1075,(W1075:Y1075,Z1075:AN1075)),0)</f>
        <v>1</v>
      </c>
      <c r="N1075" s="7"/>
      <c r="O1075" s="1">
        <f t="shared" si="678"/>
        <v>51</v>
      </c>
      <c r="P1075" s="2">
        <f t="shared" si="679"/>
        <v>0.53125</v>
      </c>
      <c r="Q1075" s="2"/>
      <c r="R1075" s="2">
        <f t="shared" si="680"/>
        <v>0</v>
      </c>
      <c r="S1075" s="2">
        <f t="shared" si="681"/>
        <v>5.2083333333333336E-2</v>
      </c>
      <c r="T1075" s="2">
        <f t="shared" si="682"/>
        <v>0.66666666666666663</v>
      </c>
      <c r="U1075" s="2"/>
      <c r="V1075" s="2">
        <f t="shared" si="683"/>
        <v>0.28125</v>
      </c>
      <c r="X1075" s="1">
        <v>5</v>
      </c>
      <c r="Y1075" s="1">
        <v>64</v>
      </c>
      <c r="Z1075" s="1">
        <v>11</v>
      </c>
      <c r="AA1075" s="1">
        <v>13</v>
      </c>
      <c r="AF1075" s="1">
        <v>3</v>
      </c>
      <c r="AH1075" s="1"/>
      <c r="AI1075" s="1"/>
      <c r="AK1075" s="1"/>
      <c r="AL1075" s="1"/>
      <c r="AM1075" s="1"/>
      <c r="AN1075" s="1"/>
      <c r="AO1075" s="1"/>
      <c r="AP1075" s="7"/>
      <c r="AQ1075" s="7"/>
      <c r="AR1075" s="7"/>
      <c r="AS1075" s="7"/>
      <c r="AT1075" s="2"/>
      <c r="AU1075" s="2"/>
      <c r="AV1075" s="2"/>
      <c r="AW1075" s="2"/>
      <c r="AX1075" s="2"/>
      <c r="AY1075" s="162" t="str">
        <f t="shared" si="675"/>
        <v>Jessamine CD0</v>
      </c>
      <c r="AZ1075" s="9"/>
      <c r="BA1075" s="162">
        <v>0</v>
      </c>
      <c r="BC1075" s="91">
        <v>21</v>
      </c>
      <c r="BD1075" s="93"/>
      <c r="BE1075" s="162">
        <v>21113</v>
      </c>
      <c r="BF1075" s="162">
        <f t="shared" si="676"/>
        <v>2111300</v>
      </c>
      <c r="BG1075" s="162"/>
      <c r="BH1075" s="162" t="s">
        <v>3387</v>
      </c>
    </row>
    <row r="1076" spans="1:60" s="162" customFormat="1" ht="13" customHeight="1">
      <c r="A1076" s="162" t="s">
        <v>2212</v>
      </c>
      <c r="B1076" s="162" t="s">
        <v>482</v>
      </c>
      <c r="C1076" s="1">
        <f t="shared" ref="C1076:C1081" si="684">SUM(W1076:AN1076)</f>
        <v>228</v>
      </c>
      <c r="D1076" s="1"/>
      <c r="E1076" s="1"/>
      <c r="F1076" s="1"/>
      <c r="G1076" s="1"/>
      <c r="H1076" s="1"/>
      <c r="I1076" s="1"/>
      <c r="J1076" s="1"/>
      <c r="K1076" s="7" t="e">
        <f>RANK(W1076,(W1076:Y1076,Z1076:AN1076))</f>
        <v>#N/A</v>
      </c>
      <c r="L1076" s="7">
        <f>RANK(X1076,(W1076:Y1076,Z1076:AN1076))</f>
        <v>3</v>
      </c>
      <c r="M1076" s="7">
        <f>IF(Y1076&gt;0,RANK(Y1076,(W1076:Y1076,Z1076:AN1076)),0)</f>
        <v>1</v>
      </c>
      <c r="N1076" s="7"/>
      <c r="O1076" s="1">
        <f t="shared" ref="O1076:O1081" si="685">MAX(W1076:AD1076)-LARGE(W1076:AD1076,2)</f>
        <v>72</v>
      </c>
      <c r="P1076" s="2">
        <f t="shared" ref="P1076:P1081" si="686">O1076/C1076</f>
        <v>0.31578947368421051</v>
      </c>
      <c r="Q1076" s="2"/>
      <c r="R1076" s="2">
        <f t="shared" ref="R1076:T1078" si="687">IF($C1076=0,"-",W1076/$C1076)</f>
        <v>0</v>
      </c>
      <c r="S1076" s="2">
        <f t="shared" si="687"/>
        <v>0.10087719298245613</v>
      </c>
      <c r="T1076" s="2">
        <f t="shared" si="687"/>
        <v>0.5307017543859649</v>
      </c>
      <c r="U1076" s="2"/>
      <c r="V1076" s="2">
        <f t="shared" ref="V1076:V1081" si="688">IF(C1076=0,"-",(1-R1076-S1076-T1076))</f>
        <v>0.36842105263157898</v>
      </c>
      <c r="W1076" s="1"/>
      <c r="X1076" s="1">
        <v>23</v>
      </c>
      <c r="Y1076" s="1">
        <v>121</v>
      </c>
      <c r="Z1076" s="1">
        <v>49</v>
      </c>
      <c r="AA1076" s="1">
        <v>20</v>
      </c>
      <c r="AB1076" s="1"/>
      <c r="AC1076" s="1"/>
      <c r="AD1076" s="1"/>
      <c r="AE1076" s="1"/>
      <c r="AF1076" s="1">
        <v>15</v>
      </c>
      <c r="AG1076" s="1"/>
      <c r="AH1076" s="1"/>
      <c r="AI1076" s="1"/>
      <c r="AJ1076" s="1"/>
      <c r="AK1076" s="1"/>
      <c r="AL1076" s="1"/>
      <c r="AM1076" s="1"/>
      <c r="AN1076" s="1"/>
      <c r="AO1076" s="1"/>
      <c r="AP1076" s="7"/>
      <c r="AQ1076" s="7"/>
      <c r="AR1076" s="7"/>
      <c r="AS1076" s="7"/>
      <c r="AT1076" s="2"/>
      <c r="AU1076" s="2"/>
      <c r="AV1076" s="2"/>
      <c r="AW1076" s="2"/>
      <c r="AX1076" s="2"/>
      <c r="AY1076" s="162" t="str">
        <f t="shared" si="675"/>
        <v>Spencer CD2</v>
      </c>
      <c r="AZ1076" s="9"/>
      <c r="BA1076" s="162">
        <v>2</v>
      </c>
      <c r="BC1076" s="91">
        <v>21</v>
      </c>
      <c r="BD1076" s="93"/>
      <c r="BE1076" s="162">
        <v>21215</v>
      </c>
      <c r="BF1076" s="162">
        <f t="shared" si="676"/>
        <v>2121502</v>
      </c>
      <c r="BH1076" s="162" t="s">
        <v>3387</v>
      </c>
    </row>
    <row r="1077" spans="1:60" s="162" customFormat="1" ht="13" customHeight="1">
      <c r="A1077" s="162" t="s">
        <v>2212</v>
      </c>
      <c r="B1077" s="162" t="s">
        <v>482</v>
      </c>
      <c r="C1077" s="1">
        <f t="shared" si="684"/>
        <v>798</v>
      </c>
      <c r="D1077" s="1"/>
      <c r="E1077" s="1"/>
      <c r="F1077" s="1"/>
      <c r="G1077" s="1"/>
      <c r="H1077" s="1"/>
      <c r="I1077" s="1"/>
      <c r="J1077" s="1"/>
      <c r="K1077" s="7" t="e">
        <f>RANK(W1077,(W1077:Y1077,Z1077:AN1077))</f>
        <v>#N/A</v>
      </c>
      <c r="L1077" s="7">
        <f>RANK(X1077,(W1077:Y1077,Z1077:AN1077))</f>
        <v>4</v>
      </c>
      <c r="M1077" s="7">
        <f>IF(Y1077&gt;0,RANK(Y1077,(W1077:Y1077,Z1077:AN1077)),0)</f>
        <v>1</v>
      </c>
      <c r="N1077" s="7"/>
      <c r="O1077" s="1">
        <f t="shared" si="685"/>
        <v>377</v>
      </c>
      <c r="P1077" s="2">
        <f t="shared" si="686"/>
        <v>0.47243107769423559</v>
      </c>
      <c r="Q1077" s="2"/>
      <c r="R1077" s="2">
        <f t="shared" si="687"/>
        <v>0</v>
      </c>
      <c r="S1077" s="2">
        <f t="shared" si="687"/>
        <v>5.3884711779448619E-2</v>
      </c>
      <c r="T1077" s="2">
        <f t="shared" si="687"/>
        <v>0.62656641604010022</v>
      </c>
      <c r="U1077" s="2"/>
      <c r="V1077" s="2">
        <f t="shared" si="688"/>
        <v>0.31954887218045114</v>
      </c>
      <c r="W1077" s="1"/>
      <c r="X1077" s="1">
        <v>43</v>
      </c>
      <c r="Y1077" s="1">
        <v>500</v>
      </c>
      <c r="Z1077" s="1">
        <v>123</v>
      </c>
      <c r="AA1077" s="1">
        <v>93</v>
      </c>
      <c r="AB1077" s="1"/>
      <c r="AC1077" s="1"/>
      <c r="AD1077" s="1"/>
      <c r="AE1077" s="1"/>
      <c r="AF1077" s="1">
        <v>39</v>
      </c>
      <c r="AG1077" s="1"/>
      <c r="AH1077" s="1"/>
      <c r="AI1077" s="1"/>
      <c r="AJ1077" s="1"/>
      <c r="AK1077" s="1"/>
      <c r="AL1077" s="1"/>
      <c r="AM1077" s="1"/>
      <c r="AN1077" s="1"/>
      <c r="AO1077" s="1"/>
      <c r="AP1077" s="7"/>
      <c r="AQ1077" s="7"/>
      <c r="AR1077" s="7"/>
      <c r="AS1077" s="7"/>
      <c r="AT1077" s="2"/>
      <c r="AU1077" s="2"/>
      <c r="AV1077" s="2"/>
      <c r="AW1077" s="2"/>
      <c r="AX1077" s="2"/>
      <c r="AY1077" s="162" t="str">
        <f>A1077&amp;" "&amp;"CD"&amp;BA1077</f>
        <v>Spencer CD4</v>
      </c>
      <c r="AZ1077" s="9"/>
      <c r="BA1077" s="162">
        <v>4</v>
      </c>
      <c r="BC1077" s="91">
        <v>21</v>
      </c>
      <c r="BD1077" s="93"/>
      <c r="BE1077" s="162">
        <v>21215</v>
      </c>
      <c r="BF1077" s="162">
        <f>BE1077*100+BA1077</f>
        <v>2121504</v>
      </c>
      <c r="BH1077" s="162" t="s">
        <v>3387</v>
      </c>
    </row>
    <row r="1078" spans="1:60" s="162" customFormat="1" ht="13" customHeight="1">
      <c r="A1078" s="162" t="s">
        <v>2212</v>
      </c>
      <c r="B1078" s="162" t="s">
        <v>482</v>
      </c>
      <c r="C1078" s="1">
        <f t="shared" si="684"/>
        <v>59</v>
      </c>
      <c r="D1078" s="1"/>
      <c r="E1078" s="1"/>
      <c r="F1078" s="1"/>
      <c r="G1078" s="1"/>
      <c r="H1078" s="1"/>
      <c r="I1078" s="1"/>
      <c r="J1078" s="1"/>
      <c r="K1078" s="7" t="e">
        <f>RANK(W1078,(W1078:Y1078,Z1078:AN1078))</f>
        <v>#N/A</v>
      </c>
      <c r="L1078" s="7">
        <f>RANK(X1078,(W1078:Y1078,Z1078:AN1078))</f>
        <v>4</v>
      </c>
      <c r="M1078" s="7">
        <f>IF(Y1078&gt;0,RANK(Y1078,(W1078:Y1078,Z1078:AN1078)),0)</f>
        <v>1</v>
      </c>
      <c r="N1078" s="7"/>
      <c r="O1078" s="1">
        <f t="shared" si="685"/>
        <v>33</v>
      </c>
      <c r="P1078" s="2">
        <f t="shared" si="686"/>
        <v>0.55932203389830504</v>
      </c>
      <c r="Q1078" s="2"/>
      <c r="R1078" s="2">
        <f t="shared" si="687"/>
        <v>0</v>
      </c>
      <c r="S1078" s="2">
        <f t="shared" si="687"/>
        <v>3.3898305084745763E-2</v>
      </c>
      <c r="T1078" s="2">
        <f t="shared" si="687"/>
        <v>0.69491525423728817</v>
      </c>
      <c r="U1078" s="2"/>
      <c r="V1078" s="2">
        <f t="shared" si="688"/>
        <v>0.27118644067796605</v>
      </c>
      <c r="W1078" s="1"/>
      <c r="X1078" s="1">
        <v>2</v>
      </c>
      <c r="Y1078" s="1">
        <v>41</v>
      </c>
      <c r="Z1078" s="1">
        <v>6</v>
      </c>
      <c r="AA1078" s="1">
        <v>8</v>
      </c>
      <c r="AB1078" s="1"/>
      <c r="AC1078" s="1"/>
      <c r="AD1078" s="1"/>
      <c r="AE1078" s="1"/>
      <c r="AF1078" s="1">
        <v>2</v>
      </c>
      <c r="AG1078" s="1"/>
      <c r="AH1078" s="1"/>
      <c r="AI1078" s="1"/>
      <c r="AJ1078" s="1"/>
      <c r="AK1078" s="1"/>
      <c r="AL1078" s="1"/>
      <c r="AM1078" s="1"/>
      <c r="AN1078" s="1"/>
      <c r="AO1078" s="1"/>
      <c r="AP1078" s="7"/>
      <c r="AQ1078" s="7"/>
      <c r="AR1078" s="7"/>
      <c r="AS1078" s="7"/>
      <c r="AT1078" s="2"/>
      <c r="AU1078" s="2"/>
      <c r="AV1078" s="2"/>
      <c r="AW1078" s="2"/>
      <c r="AX1078" s="2"/>
      <c r="AY1078" s="162" t="str">
        <f t="shared" si="675"/>
        <v>Spencer CD0</v>
      </c>
      <c r="AZ1078" s="9"/>
      <c r="BA1078" s="162">
        <v>0</v>
      </c>
      <c r="BC1078" s="91">
        <v>21</v>
      </c>
      <c r="BD1078" s="93"/>
      <c r="BE1078" s="162">
        <v>21215</v>
      </c>
      <c r="BF1078" s="162">
        <f t="shared" si="676"/>
        <v>2121500</v>
      </c>
      <c r="BH1078" s="162" t="s">
        <v>3387</v>
      </c>
    </row>
    <row r="1079" spans="1:60" ht="13" customHeight="1">
      <c r="A1079" s="162" t="s">
        <v>650</v>
      </c>
      <c r="B1079" t="s">
        <v>482</v>
      </c>
      <c r="C1079" s="1">
        <f t="shared" si="684"/>
        <v>9</v>
      </c>
      <c r="D1079" s="1"/>
      <c r="E1079" s="1"/>
      <c r="F1079" s="1"/>
      <c r="G1079" s="1"/>
      <c r="H1079" s="1"/>
      <c r="I1079" s="1"/>
      <c r="J1079" s="1"/>
      <c r="K1079" s="7">
        <f>RANK(W1079,(W1079:Y1079,Z1079:AN1079))</f>
        <v>4</v>
      </c>
      <c r="L1079" s="7">
        <f>RANK(X1079,(W1079:Y1079,Z1079:AN1079))</f>
        <v>4</v>
      </c>
      <c r="M1079" s="7">
        <f>IF(Y1079&gt;0,RANK(Y1079,(W1079:Y1079,Z1079:AN1079)),0)</f>
        <v>1</v>
      </c>
      <c r="N1079" s="7"/>
      <c r="O1079" s="1">
        <f t="shared" si="685"/>
        <v>3</v>
      </c>
      <c r="P1079" s="2">
        <f t="shared" si="686"/>
        <v>0.33333333333333331</v>
      </c>
      <c r="Q1079" s="2"/>
      <c r="R1079" s="2">
        <f t="shared" ref="R1079:T1081" si="689">IF($C1079=0,"-",W1079/$C1079)</f>
        <v>0</v>
      </c>
      <c r="S1079" s="2">
        <f t="shared" si="689"/>
        <v>0</v>
      </c>
      <c r="T1079" s="2">
        <f t="shared" si="689"/>
        <v>0.55555555555555558</v>
      </c>
      <c r="U1079" s="2"/>
      <c r="V1079" s="2">
        <f t="shared" si="688"/>
        <v>0.44444444444444442</v>
      </c>
      <c r="X1079" s="1">
        <v>0</v>
      </c>
      <c r="Y1079" s="1">
        <v>5</v>
      </c>
      <c r="Z1079" s="1">
        <v>2</v>
      </c>
      <c r="AA1079" s="1">
        <v>2</v>
      </c>
      <c r="AF1079" s="1">
        <v>0</v>
      </c>
      <c r="AH1079" s="1"/>
      <c r="AI1079" s="1"/>
      <c r="AK1079" s="1"/>
      <c r="AL1079" s="1"/>
      <c r="AM1079" s="1"/>
      <c r="AN1079" s="1"/>
      <c r="AO1079" s="1"/>
      <c r="AP1079" s="7"/>
      <c r="AQ1079" s="7"/>
      <c r="AR1079" s="7"/>
      <c r="AS1079" s="7"/>
      <c r="AT1079" s="2"/>
      <c r="AU1079" s="2"/>
      <c r="AV1079" s="2"/>
      <c r="AW1079" s="2"/>
      <c r="AX1079" s="2"/>
      <c r="AY1079" s="162" t="str">
        <f t="shared" si="675"/>
        <v>Washington CD1</v>
      </c>
      <c r="AZ1079" s="9"/>
      <c r="BA1079" s="162">
        <v>1</v>
      </c>
      <c r="BC1079" s="91">
        <v>21</v>
      </c>
      <c r="BD1079" s="93"/>
      <c r="BE1079" s="162">
        <v>21229</v>
      </c>
      <c r="BF1079" s="162">
        <f t="shared" si="676"/>
        <v>2122901</v>
      </c>
      <c r="BG1079" s="162"/>
      <c r="BH1079" s="162" t="s">
        <v>3387</v>
      </c>
    </row>
    <row r="1080" spans="1:60" s="162" customFormat="1" ht="13" customHeight="1">
      <c r="A1080" s="162" t="s">
        <v>650</v>
      </c>
      <c r="B1080" s="162" t="s">
        <v>482</v>
      </c>
      <c r="C1080" s="1">
        <f t="shared" si="684"/>
        <v>254</v>
      </c>
      <c r="D1080" s="1"/>
      <c r="E1080" s="1"/>
      <c r="F1080" s="1"/>
      <c r="G1080" s="1"/>
      <c r="H1080" s="1"/>
      <c r="I1080" s="1"/>
      <c r="J1080" s="1"/>
      <c r="K1080" s="7" t="e">
        <f>RANK(W1080,(W1080:Y1080,Z1080:AN1080))</f>
        <v>#N/A</v>
      </c>
      <c r="L1080" s="7">
        <f>RANK(X1080,(W1080:Y1080,Z1080:AN1080))</f>
        <v>4</v>
      </c>
      <c r="M1080" s="7">
        <f>IF(Y1080&gt;0,RANK(Y1080,(W1080:Y1080,Z1080:AN1080)),0)</f>
        <v>1</v>
      </c>
      <c r="N1080" s="7"/>
      <c r="O1080" s="1">
        <f t="shared" si="685"/>
        <v>100</v>
      </c>
      <c r="P1080" s="2">
        <f t="shared" si="686"/>
        <v>0.39370078740157483</v>
      </c>
      <c r="Q1080" s="2"/>
      <c r="R1080" s="2">
        <f>IF($C1080=0,"-",W1080/$C1080)</f>
        <v>0</v>
      </c>
      <c r="S1080" s="2">
        <f>IF($C1080=0,"-",X1080/$C1080)</f>
        <v>7.0866141732283464E-2</v>
      </c>
      <c r="T1080" s="2">
        <f>IF($C1080=0,"-",Y1080/$C1080)</f>
        <v>0.59055118110236215</v>
      </c>
      <c r="U1080" s="2"/>
      <c r="V1080" s="2">
        <f t="shared" si="688"/>
        <v>0.3385826771653544</v>
      </c>
      <c r="W1080" s="1"/>
      <c r="X1080" s="1">
        <v>18</v>
      </c>
      <c r="Y1080" s="1">
        <v>150</v>
      </c>
      <c r="Z1080" s="1">
        <v>50</v>
      </c>
      <c r="AA1080" s="1">
        <v>22</v>
      </c>
      <c r="AB1080" s="1"/>
      <c r="AC1080" s="1"/>
      <c r="AD1080" s="1"/>
      <c r="AE1080" s="1"/>
      <c r="AF1080" s="1">
        <v>14</v>
      </c>
      <c r="AG1080" s="1"/>
      <c r="AH1080" s="1"/>
      <c r="AI1080" s="1"/>
      <c r="AJ1080" s="1"/>
      <c r="AK1080" s="1"/>
      <c r="AL1080" s="1"/>
      <c r="AM1080" s="1"/>
      <c r="AN1080" s="1"/>
      <c r="AO1080" s="1"/>
      <c r="AP1080" s="7"/>
      <c r="AQ1080" s="7"/>
      <c r="AR1080" s="7"/>
      <c r="AS1080" s="7"/>
      <c r="AT1080" s="2"/>
      <c r="AU1080" s="2"/>
      <c r="AV1080" s="2"/>
      <c r="AW1080" s="2"/>
      <c r="AX1080" s="2"/>
      <c r="AY1080" s="162" t="str">
        <f>A1080&amp;" "&amp;"CD"&amp;BA1080</f>
        <v>Washington CD2</v>
      </c>
      <c r="AZ1080" s="9"/>
      <c r="BA1080" s="162">
        <v>2</v>
      </c>
      <c r="BC1080" s="91">
        <v>21</v>
      </c>
      <c r="BD1080" s="93"/>
      <c r="BE1080" s="162">
        <v>21229</v>
      </c>
      <c r="BF1080" s="162">
        <f>BE1080*100+BA1080</f>
        <v>2122902</v>
      </c>
      <c r="BH1080" s="162" t="s">
        <v>3387</v>
      </c>
    </row>
    <row r="1081" spans="1:60" ht="13" customHeight="1">
      <c r="A1081" s="162" t="s">
        <v>650</v>
      </c>
      <c r="B1081" t="s">
        <v>482</v>
      </c>
      <c r="C1081" s="1">
        <f t="shared" si="684"/>
        <v>10</v>
      </c>
      <c r="D1081" s="1"/>
      <c r="E1081" s="1"/>
      <c r="F1081" s="1"/>
      <c r="G1081" s="1"/>
      <c r="H1081" s="1"/>
      <c r="I1081" s="1"/>
      <c r="J1081" s="1"/>
      <c r="K1081" s="7">
        <f>RANK(W1081,(W1081:Y1081,Z1081:AN1081))</f>
        <v>4</v>
      </c>
      <c r="L1081" s="7">
        <f>RANK(X1081,(W1081:Y1081,Z1081:AN1081))</f>
        <v>2</v>
      </c>
      <c r="M1081" s="7">
        <f>IF(Y1081&gt;0,RANK(Y1081,(W1081:Y1081,Z1081:AN1081)),0)</f>
        <v>1</v>
      </c>
      <c r="N1081" s="7"/>
      <c r="O1081" s="1">
        <f t="shared" si="685"/>
        <v>7</v>
      </c>
      <c r="P1081" s="2">
        <f t="shared" si="686"/>
        <v>0.7</v>
      </c>
      <c r="Q1081" s="2"/>
      <c r="R1081" s="2">
        <f t="shared" si="689"/>
        <v>0</v>
      </c>
      <c r="S1081" s="2">
        <f t="shared" si="689"/>
        <v>0.1</v>
      </c>
      <c r="T1081" s="2">
        <f t="shared" si="689"/>
        <v>0.8</v>
      </c>
      <c r="U1081" s="2"/>
      <c r="V1081" s="2">
        <f t="shared" si="688"/>
        <v>9.9999999999999978E-2</v>
      </c>
      <c r="X1081" s="1">
        <v>1</v>
      </c>
      <c r="Y1081" s="1">
        <v>8</v>
      </c>
      <c r="Z1081" s="1">
        <v>1</v>
      </c>
      <c r="AA1081" s="1">
        <v>0</v>
      </c>
      <c r="AF1081" s="1">
        <v>0</v>
      </c>
      <c r="AH1081" s="1"/>
      <c r="AI1081" s="1"/>
      <c r="AK1081" s="1"/>
      <c r="AL1081" s="1"/>
      <c r="AM1081" s="1"/>
      <c r="AN1081" s="1"/>
      <c r="AO1081" s="1"/>
      <c r="AP1081" s="7"/>
      <c r="AQ1081" s="7"/>
      <c r="AR1081" s="7"/>
      <c r="AS1081" s="7"/>
      <c r="AT1081" s="2"/>
      <c r="AU1081" s="2"/>
      <c r="AV1081" s="2"/>
      <c r="AW1081" s="2"/>
      <c r="AX1081" s="2"/>
      <c r="AY1081" s="162" t="str">
        <f>A1081&amp;" "&amp;"CD"&amp;BA1081</f>
        <v>Washington CD0</v>
      </c>
      <c r="AZ1081" s="9"/>
      <c r="BA1081" s="162">
        <v>0</v>
      </c>
      <c r="BC1081" s="91">
        <v>21</v>
      </c>
      <c r="BD1081" s="93"/>
      <c r="BE1081" s="162">
        <v>21229</v>
      </c>
      <c r="BF1081" s="162">
        <f t="shared" si="676"/>
        <v>2122900</v>
      </c>
      <c r="BG1081" s="162"/>
      <c r="BH1081" s="162" t="s">
        <v>3387</v>
      </c>
    </row>
    <row r="1082" spans="1:60">
      <c r="C1082" s="2"/>
      <c r="D1082" s="2"/>
      <c r="E1082" s="2"/>
      <c r="F1082" s="2"/>
      <c r="G1082" s="2"/>
      <c r="H1082" s="2"/>
      <c r="I1082" s="2"/>
      <c r="J1082" s="2"/>
      <c r="K1082" s="7"/>
      <c r="L1082" s="2"/>
      <c r="M1082" s="2"/>
      <c r="N1082" s="2"/>
      <c r="R1082" s="2"/>
      <c r="S1082" s="2"/>
      <c r="T1082" s="2"/>
      <c r="U1082" s="2"/>
      <c r="V1082" s="2"/>
      <c r="AH1082" s="1"/>
      <c r="AI1082" s="1"/>
      <c r="AK1082" s="1"/>
      <c r="AL1082" s="1"/>
      <c r="AM1082" s="1"/>
      <c r="AN1082" s="1"/>
      <c r="AO1082" s="1"/>
      <c r="AP1082" s="8"/>
      <c r="AQ1082" s="8"/>
      <c r="AR1082" s="8"/>
      <c r="AS1082" s="8"/>
      <c r="AT1082" s="2"/>
      <c r="AU1082" s="2"/>
      <c r="AV1082" s="2"/>
      <c r="AW1082" s="2"/>
      <c r="AX1082" s="2"/>
      <c r="BD1082" s="93"/>
      <c r="BE1082"/>
    </row>
    <row r="1083" spans="1:60">
      <c r="A1083" s="47" t="s">
        <v>894</v>
      </c>
      <c r="BD1083" s="93"/>
      <c r="BE1083"/>
    </row>
    <row r="1084" spans="1:60">
      <c r="A1084" t="s">
        <v>678</v>
      </c>
      <c r="B1084" t="s">
        <v>895</v>
      </c>
      <c r="C1084" s="1">
        <f t="shared" ref="C1084:C1108" si="690">SUM(W1084:AN1084)</f>
        <v>0</v>
      </c>
      <c r="D1084" s="1"/>
      <c r="E1084" s="1"/>
      <c r="F1084" s="1"/>
      <c r="G1084" s="1"/>
      <c r="H1084" s="1"/>
      <c r="I1084" s="1"/>
      <c r="J1084" s="1"/>
      <c r="K1084" s="7" t="e">
        <f>RANK(W1084,(W1084:Y1084,Z1084:AN1084))</f>
        <v>#N/A</v>
      </c>
      <c r="L1084" s="7" t="e">
        <f>RANK(X1084,(W1084:Y1084,Z1084:AN1084))</f>
        <v>#N/A</v>
      </c>
      <c r="M1084" s="7">
        <f>IF(Y1084&gt;0,RANK(Y1084,(W1084:Y1084,Z1084:AN1084)),0)</f>
        <v>0</v>
      </c>
      <c r="N1084" s="7"/>
      <c r="O1084" s="1" t="e">
        <f t="shared" ref="O1084:O1108" si="691">MAX(W1084:AD1084)-LARGE(W1084:AD1084,2)</f>
        <v>#NUM!</v>
      </c>
      <c r="P1084" s="2" t="e">
        <f t="shared" ref="P1084:P1108" si="692">O1084/C1084</f>
        <v>#NUM!</v>
      </c>
      <c r="Q1084" s="2"/>
      <c r="R1084" s="2" t="str">
        <f t="shared" ref="R1084:R1108" si="693">IF($C1084=0,"-",W1084/$C1084)</f>
        <v>-</v>
      </c>
      <c r="S1084" s="2" t="str">
        <f t="shared" ref="S1084:S1108" si="694">IF($C1084=0,"-",X1084/$C1084)</f>
        <v>-</v>
      </c>
      <c r="T1084" s="2" t="str">
        <f t="shared" ref="T1084:T1108" si="695">IF($C1084=0,"-",Y1084/$C1084)</f>
        <v>-</v>
      </c>
      <c r="U1084" s="2" t="str">
        <f t="shared" ref="U1084:U1108" si="696">IF($C1084=0,"-",Z1084/$C1084)</f>
        <v>-</v>
      </c>
      <c r="V1084" s="2" t="str">
        <f t="shared" ref="V1084:V1108" si="697">IF(C1084=0,"-",(1-R1084-S1084-T1084-U1084))</f>
        <v>-</v>
      </c>
      <c r="AY1084" t="s">
        <v>2854</v>
      </c>
      <c r="BA1084">
        <v>4</v>
      </c>
      <c r="BC1084">
        <v>22</v>
      </c>
      <c r="BD1084"/>
      <c r="BE1084">
        <v>22003</v>
      </c>
      <c r="BF1084">
        <f t="shared" ref="BF1084:BF1108" si="698">BE1084*100+BA1084</f>
        <v>2200304</v>
      </c>
      <c r="BH1084" t="s">
        <v>3387</v>
      </c>
    </row>
    <row r="1085" spans="1:60">
      <c r="A1085" t="s">
        <v>678</v>
      </c>
      <c r="B1085" t="s">
        <v>895</v>
      </c>
      <c r="C1085" s="1">
        <f t="shared" si="690"/>
        <v>0</v>
      </c>
      <c r="D1085" s="1"/>
      <c r="E1085" s="1"/>
      <c r="F1085" s="1"/>
      <c r="G1085" s="1"/>
      <c r="H1085" s="1"/>
      <c r="I1085" s="1"/>
      <c r="J1085" s="1"/>
      <c r="K1085" s="7" t="e">
        <f>RANK(W1085,(W1085:Y1085,Z1085:AN1085))</f>
        <v>#N/A</v>
      </c>
      <c r="L1085" s="7" t="e">
        <f>RANK(X1085,(W1085:Y1085,Z1085:AN1085))</f>
        <v>#N/A</v>
      </c>
      <c r="M1085" s="7">
        <f>IF(Y1085&gt;0,RANK(Y1085,(W1085:Y1085,Z1085:AN1085)),0)</f>
        <v>0</v>
      </c>
      <c r="N1085" s="7"/>
      <c r="O1085" s="1" t="e">
        <f t="shared" si="691"/>
        <v>#NUM!</v>
      </c>
      <c r="P1085" s="2" t="e">
        <f t="shared" si="692"/>
        <v>#NUM!</v>
      </c>
      <c r="Q1085" s="2"/>
      <c r="R1085" s="2" t="str">
        <f t="shared" si="693"/>
        <v>-</v>
      </c>
      <c r="S1085" s="2" t="str">
        <f t="shared" si="694"/>
        <v>-</v>
      </c>
      <c r="T1085" s="2" t="str">
        <f t="shared" si="695"/>
        <v>-</v>
      </c>
      <c r="U1085" s="2" t="str">
        <f t="shared" si="696"/>
        <v>-</v>
      </c>
      <c r="V1085" s="2" t="str">
        <f t="shared" si="697"/>
        <v>-</v>
      </c>
      <c r="AY1085" t="s">
        <v>1801</v>
      </c>
      <c r="BA1085">
        <v>5</v>
      </c>
      <c r="BC1085">
        <v>22</v>
      </c>
      <c r="BD1085"/>
      <c r="BE1085">
        <v>22003</v>
      </c>
      <c r="BF1085">
        <f t="shared" si="698"/>
        <v>2200305</v>
      </c>
      <c r="BH1085" t="s">
        <v>3387</v>
      </c>
    </row>
    <row r="1086" spans="1:60">
      <c r="A1086" t="s">
        <v>678</v>
      </c>
      <c r="B1086" t="s">
        <v>895</v>
      </c>
      <c r="C1086" s="1">
        <f t="shared" si="690"/>
        <v>0</v>
      </c>
      <c r="D1086" s="1"/>
      <c r="E1086" s="1"/>
      <c r="F1086" s="1"/>
      <c r="G1086" s="1"/>
      <c r="H1086" s="1"/>
      <c r="I1086" s="1"/>
      <c r="J1086" s="1"/>
      <c r="K1086" s="7" t="e">
        <f>RANK(W1086,(W1086:Y1086,Z1086:AN1086))</f>
        <v>#N/A</v>
      </c>
      <c r="L1086" s="7" t="e">
        <f>RANK(X1086,(W1086:Y1086,Z1086:AN1086))</f>
        <v>#N/A</v>
      </c>
      <c r="M1086" s="7">
        <f>IF(Y1086&gt;0,RANK(Y1086,(W1086:Y1086,Z1086:AN1086)),0)</f>
        <v>0</v>
      </c>
      <c r="N1086" s="7"/>
      <c r="O1086" s="1" t="e">
        <f t="shared" si="691"/>
        <v>#NUM!</v>
      </c>
      <c r="P1086" s="2" t="e">
        <f t="shared" si="692"/>
        <v>#NUM!</v>
      </c>
      <c r="Q1086" s="2"/>
      <c r="R1086" s="2" t="str">
        <f t="shared" si="693"/>
        <v>-</v>
      </c>
      <c r="S1086" s="2" t="str">
        <f t="shared" si="694"/>
        <v>-</v>
      </c>
      <c r="T1086" s="2" t="str">
        <f t="shared" si="695"/>
        <v>-</v>
      </c>
      <c r="U1086" s="2" t="str">
        <f t="shared" si="696"/>
        <v>-</v>
      </c>
      <c r="V1086" s="2" t="str">
        <f t="shared" si="697"/>
        <v>-</v>
      </c>
      <c r="AY1086" t="s">
        <v>1600</v>
      </c>
      <c r="BA1086">
        <v>0</v>
      </c>
      <c r="BC1086">
        <v>22</v>
      </c>
      <c r="BD1086"/>
      <c r="BE1086">
        <v>22003</v>
      </c>
      <c r="BF1086">
        <f t="shared" si="698"/>
        <v>2200300</v>
      </c>
      <c r="BH1086" t="s">
        <v>3387</v>
      </c>
    </row>
    <row r="1087" spans="1:60">
      <c r="A1087" t="s">
        <v>531</v>
      </c>
      <c r="B1087" t="s">
        <v>895</v>
      </c>
      <c r="C1087" s="1">
        <f t="shared" si="690"/>
        <v>0</v>
      </c>
      <c r="D1087" s="1"/>
      <c r="E1087" s="1"/>
      <c r="F1087" s="1"/>
      <c r="G1087" s="1"/>
      <c r="H1087" s="1"/>
      <c r="I1087" s="1"/>
      <c r="J1087" s="1"/>
      <c r="K1087" s="7" t="e">
        <f>RANK(W1087,(W1087:Y1087,Z1087:AN1087))</f>
        <v>#N/A</v>
      </c>
      <c r="L1087" s="7" t="e">
        <f>RANK(X1087,(W1087:Y1087,Z1087:AN1087))</f>
        <v>#N/A</v>
      </c>
      <c r="M1087" s="7">
        <f>IF(Y1087&gt;0,RANK(Y1087,(W1087:Y1087,Z1087:AN1087)),0)</f>
        <v>0</v>
      </c>
      <c r="N1087" s="7"/>
      <c r="O1087" s="1" t="e">
        <f t="shared" si="691"/>
        <v>#NUM!</v>
      </c>
      <c r="P1087" s="2" t="e">
        <f t="shared" si="692"/>
        <v>#NUM!</v>
      </c>
      <c r="Q1087" s="2"/>
      <c r="R1087" s="2" t="str">
        <f t="shared" si="693"/>
        <v>-</v>
      </c>
      <c r="S1087" s="2" t="str">
        <f t="shared" si="694"/>
        <v>-</v>
      </c>
      <c r="T1087" s="2" t="str">
        <f t="shared" si="695"/>
        <v>-</v>
      </c>
      <c r="U1087" s="2" t="str">
        <f t="shared" si="696"/>
        <v>-</v>
      </c>
      <c r="V1087" s="2" t="str">
        <f t="shared" si="697"/>
        <v>-</v>
      </c>
      <c r="AY1087" t="s">
        <v>3102</v>
      </c>
      <c r="BA1087">
        <v>3</v>
      </c>
      <c r="BC1087">
        <v>22</v>
      </c>
      <c r="BD1087"/>
      <c r="BE1087">
        <v>22005</v>
      </c>
      <c r="BF1087">
        <f t="shared" si="698"/>
        <v>2200503</v>
      </c>
      <c r="BH1087" t="s">
        <v>3387</v>
      </c>
    </row>
    <row r="1088" spans="1:60">
      <c r="A1088" t="s">
        <v>531</v>
      </c>
      <c r="B1088" t="s">
        <v>895</v>
      </c>
      <c r="C1088" s="1">
        <f t="shared" si="690"/>
        <v>0</v>
      </c>
      <c r="D1088" s="1"/>
      <c r="E1088" s="1"/>
      <c r="F1088" s="1"/>
      <c r="G1088" s="1"/>
      <c r="H1088" s="1"/>
      <c r="I1088" s="1"/>
      <c r="J1088" s="1"/>
      <c r="K1088" s="7" t="e">
        <f>RANK(W1088,(W1088:Y1088,Z1088:AN1088))</f>
        <v>#N/A</v>
      </c>
      <c r="L1088" s="7" t="e">
        <f>RANK(X1088,(W1088:Y1088,Z1088:AN1088))</f>
        <v>#N/A</v>
      </c>
      <c r="M1088" s="7">
        <f>IF(Y1088&gt;0,RANK(Y1088,(W1088:Y1088,Z1088:AN1088)),0)</f>
        <v>0</v>
      </c>
      <c r="N1088" s="7"/>
      <c r="O1088" s="1" t="e">
        <f t="shared" si="691"/>
        <v>#NUM!</v>
      </c>
      <c r="P1088" s="2" t="e">
        <f t="shared" si="692"/>
        <v>#NUM!</v>
      </c>
      <c r="Q1088" s="2"/>
      <c r="R1088" s="2" t="str">
        <f t="shared" si="693"/>
        <v>-</v>
      </c>
      <c r="S1088" s="2" t="str">
        <f t="shared" si="694"/>
        <v>-</v>
      </c>
      <c r="T1088" s="2" t="str">
        <f t="shared" si="695"/>
        <v>-</v>
      </c>
      <c r="U1088" s="2" t="str">
        <f t="shared" si="696"/>
        <v>-</v>
      </c>
      <c r="V1088" s="2" t="str">
        <f t="shared" si="697"/>
        <v>-</v>
      </c>
      <c r="AY1088" t="s">
        <v>2940</v>
      </c>
      <c r="BA1088">
        <v>6</v>
      </c>
      <c r="BC1088">
        <v>22</v>
      </c>
      <c r="BD1088"/>
      <c r="BE1088">
        <v>22005</v>
      </c>
      <c r="BF1088">
        <f t="shared" si="698"/>
        <v>2200506</v>
      </c>
      <c r="BH1088" t="s">
        <v>3387</v>
      </c>
    </row>
    <row r="1089" spans="1:60">
      <c r="A1089" t="s">
        <v>531</v>
      </c>
      <c r="B1089" t="s">
        <v>895</v>
      </c>
      <c r="C1089" s="1">
        <f t="shared" si="690"/>
        <v>0</v>
      </c>
      <c r="D1089" s="1"/>
      <c r="E1089" s="1"/>
      <c r="F1089" s="1"/>
      <c r="G1089" s="1"/>
      <c r="H1089" s="1"/>
      <c r="I1089" s="1"/>
      <c r="J1089" s="1"/>
      <c r="K1089" s="7" t="e">
        <f>RANK(W1089,(W1089:Y1089,Z1089:AN1089))</f>
        <v>#N/A</v>
      </c>
      <c r="L1089" s="7" t="e">
        <f>RANK(X1089,(W1089:Y1089,Z1089:AN1089))</f>
        <v>#N/A</v>
      </c>
      <c r="M1089" s="7">
        <f>IF(Y1089&gt;0,RANK(Y1089,(W1089:Y1089,Z1089:AN1089)),0)</f>
        <v>0</v>
      </c>
      <c r="N1089" s="7"/>
      <c r="O1089" s="1" t="e">
        <f t="shared" si="691"/>
        <v>#NUM!</v>
      </c>
      <c r="P1089" s="2" t="e">
        <f t="shared" si="692"/>
        <v>#NUM!</v>
      </c>
      <c r="Q1089" s="2"/>
      <c r="R1089" s="2" t="str">
        <f t="shared" si="693"/>
        <v>-</v>
      </c>
      <c r="S1089" s="2" t="str">
        <f t="shared" si="694"/>
        <v>-</v>
      </c>
      <c r="T1089" s="2" t="str">
        <f t="shared" si="695"/>
        <v>-</v>
      </c>
      <c r="U1089" s="2" t="str">
        <f t="shared" si="696"/>
        <v>-</v>
      </c>
      <c r="V1089" s="2" t="str">
        <f t="shared" si="697"/>
        <v>-</v>
      </c>
      <c r="AY1089" t="s">
        <v>2210</v>
      </c>
      <c r="BA1089">
        <v>0</v>
      </c>
      <c r="BC1089">
        <v>22</v>
      </c>
      <c r="BD1089"/>
      <c r="BE1089">
        <v>22005</v>
      </c>
      <c r="BF1089">
        <f t="shared" si="698"/>
        <v>2200500</v>
      </c>
      <c r="BH1089" t="s">
        <v>3387</v>
      </c>
    </row>
    <row r="1090" spans="1:60">
      <c r="A1090" t="s">
        <v>2471</v>
      </c>
      <c r="B1090" t="s">
        <v>895</v>
      </c>
      <c r="C1090" s="1">
        <f t="shared" si="690"/>
        <v>0</v>
      </c>
      <c r="D1090" s="1"/>
      <c r="E1090" s="1"/>
      <c r="F1090" s="1"/>
      <c r="G1090" s="1"/>
      <c r="H1090" s="1"/>
      <c r="I1090" s="1"/>
      <c r="J1090" s="1"/>
      <c r="K1090" s="7" t="e">
        <f>RANK(W1090,(W1090:Y1090,Z1090:AN1090))</f>
        <v>#N/A</v>
      </c>
      <c r="L1090" s="7" t="e">
        <f>RANK(X1090,(W1090:Y1090,Z1090:AN1090))</f>
        <v>#N/A</v>
      </c>
      <c r="M1090" s="7">
        <f>IF(Y1090&gt;0,RANK(Y1090,(W1090:Y1090,Z1090:AN1090)),0)</f>
        <v>0</v>
      </c>
      <c r="N1090" s="7"/>
      <c r="O1090" s="1" t="e">
        <f t="shared" si="691"/>
        <v>#NUM!</v>
      </c>
      <c r="P1090" s="2" t="e">
        <f t="shared" si="692"/>
        <v>#NUM!</v>
      </c>
      <c r="Q1090" s="2"/>
      <c r="R1090" s="2" t="str">
        <f t="shared" si="693"/>
        <v>-</v>
      </c>
      <c r="S1090" s="2" t="str">
        <f t="shared" si="694"/>
        <v>-</v>
      </c>
      <c r="T1090" s="2" t="str">
        <f t="shared" si="695"/>
        <v>-</v>
      </c>
      <c r="U1090" s="2" t="str">
        <f t="shared" si="696"/>
        <v>-</v>
      </c>
      <c r="V1090" s="2" t="str">
        <f t="shared" si="697"/>
        <v>-</v>
      </c>
      <c r="AY1090" t="s">
        <v>2532</v>
      </c>
      <c r="BA1090">
        <v>5</v>
      </c>
      <c r="BC1090">
        <v>22</v>
      </c>
      <c r="BD1090"/>
      <c r="BE1090">
        <v>22039</v>
      </c>
      <c r="BF1090">
        <f t="shared" si="698"/>
        <v>2203905</v>
      </c>
      <c r="BH1090" t="s">
        <v>3387</v>
      </c>
    </row>
    <row r="1091" spans="1:60">
      <c r="A1091" t="s">
        <v>2471</v>
      </c>
      <c r="B1091" t="s">
        <v>895</v>
      </c>
      <c r="C1091" s="1">
        <f t="shared" si="690"/>
        <v>0</v>
      </c>
      <c r="D1091" s="1"/>
      <c r="E1091" s="1"/>
      <c r="F1091" s="1"/>
      <c r="G1091" s="1"/>
      <c r="H1091" s="1"/>
      <c r="I1091" s="1"/>
      <c r="J1091" s="1"/>
      <c r="K1091" s="7" t="e">
        <f>RANK(W1091,(W1091:Y1091,Z1091:AN1091))</f>
        <v>#N/A</v>
      </c>
      <c r="L1091" s="7" t="e">
        <f>RANK(X1091,(W1091:Y1091,Z1091:AN1091))</f>
        <v>#N/A</v>
      </c>
      <c r="M1091" s="7">
        <f>IF(Y1091&gt;0,RANK(Y1091,(W1091:Y1091,Z1091:AN1091)),0)</f>
        <v>0</v>
      </c>
      <c r="N1091" s="7"/>
      <c r="O1091" s="1" t="e">
        <f t="shared" si="691"/>
        <v>#NUM!</v>
      </c>
      <c r="P1091" s="2" t="e">
        <f t="shared" si="692"/>
        <v>#NUM!</v>
      </c>
      <c r="Q1091" s="2"/>
      <c r="R1091" s="2" t="str">
        <f t="shared" si="693"/>
        <v>-</v>
      </c>
      <c r="S1091" s="2" t="str">
        <f t="shared" si="694"/>
        <v>-</v>
      </c>
      <c r="T1091" s="2" t="str">
        <f t="shared" si="695"/>
        <v>-</v>
      </c>
      <c r="U1091" s="2" t="str">
        <f t="shared" si="696"/>
        <v>-</v>
      </c>
      <c r="V1091" s="2" t="str">
        <f t="shared" si="697"/>
        <v>-</v>
      </c>
      <c r="AY1091" t="s">
        <v>2499</v>
      </c>
      <c r="BA1091">
        <v>7</v>
      </c>
      <c r="BC1091">
        <v>22</v>
      </c>
      <c r="BD1091"/>
      <c r="BE1091">
        <v>22039</v>
      </c>
      <c r="BF1091">
        <f t="shared" si="698"/>
        <v>2203907</v>
      </c>
      <c r="BH1091" t="s">
        <v>3387</v>
      </c>
    </row>
    <row r="1092" spans="1:60">
      <c r="A1092" t="s">
        <v>2471</v>
      </c>
      <c r="B1092" t="s">
        <v>895</v>
      </c>
      <c r="C1092" s="1">
        <f t="shared" si="690"/>
        <v>0</v>
      </c>
      <c r="D1092" s="1"/>
      <c r="E1092" s="1"/>
      <c r="F1092" s="1"/>
      <c r="G1092" s="1"/>
      <c r="H1092" s="1"/>
      <c r="I1092" s="1"/>
      <c r="J1092" s="1"/>
      <c r="K1092" s="7" t="e">
        <f>RANK(W1092,(W1092:Y1092,Z1092:AN1092))</f>
        <v>#N/A</v>
      </c>
      <c r="L1092" s="7" t="e">
        <f>RANK(X1092,(W1092:Y1092,Z1092:AN1092))</f>
        <v>#N/A</v>
      </c>
      <c r="M1092" s="7">
        <f>IF(Y1092&gt;0,RANK(Y1092,(W1092:Y1092,Z1092:AN1092)),0)</f>
        <v>0</v>
      </c>
      <c r="N1092" s="7"/>
      <c r="O1092" s="1" t="e">
        <f t="shared" si="691"/>
        <v>#NUM!</v>
      </c>
      <c r="P1092" s="2" t="e">
        <f t="shared" si="692"/>
        <v>#NUM!</v>
      </c>
      <c r="Q1092" s="2"/>
      <c r="R1092" s="2" t="str">
        <f t="shared" si="693"/>
        <v>-</v>
      </c>
      <c r="S1092" s="2" t="str">
        <f t="shared" si="694"/>
        <v>-</v>
      </c>
      <c r="T1092" s="2" t="str">
        <f t="shared" si="695"/>
        <v>-</v>
      </c>
      <c r="U1092" s="2" t="str">
        <f t="shared" si="696"/>
        <v>-</v>
      </c>
      <c r="V1092" s="2" t="str">
        <f t="shared" si="697"/>
        <v>-</v>
      </c>
      <c r="AY1092" t="s">
        <v>934</v>
      </c>
      <c r="BA1092">
        <v>0</v>
      </c>
      <c r="BC1092">
        <v>22</v>
      </c>
      <c r="BD1092"/>
      <c r="BE1092">
        <v>22039</v>
      </c>
      <c r="BF1092">
        <f t="shared" si="698"/>
        <v>2203900</v>
      </c>
      <c r="BH1092" t="s">
        <v>3387</v>
      </c>
    </row>
    <row r="1093" spans="1:60">
      <c r="A1093" t="s">
        <v>1564</v>
      </c>
      <c r="B1093" t="s">
        <v>895</v>
      </c>
      <c r="C1093" s="1">
        <f t="shared" si="690"/>
        <v>0</v>
      </c>
      <c r="D1093" s="1"/>
      <c r="E1093" s="1"/>
      <c r="F1093" s="1"/>
      <c r="G1093" s="1"/>
      <c r="H1093" s="1"/>
      <c r="I1093" s="1"/>
      <c r="J1093" s="1"/>
      <c r="K1093" s="7" t="e">
        <f>RANK(W1093,(W1093:Y1093,Z1093:AN1093))</f>
        <v>#N/A</v>
      </c>
      <c r="L1093" s="7" t="e">
        <f>RANK(X1093,(W1093:Y1093,Z1093:AN1093))</f>
        <v>#N/A</v>
      </c>
      <c r="M1093" s="7">
        <f>IF(Y1093&gt;0,RANK(Y1093,(W1093:Y1093,Z1093:AN1093)),0)</f>
        <v>0</v>
      </c>
      <c r="N1093" s="7"/>
      <c r="O1093" s="1" t="e">
        <f t="shared" si="691"/>
        <v>#NUM!</v>
      </c>
      <c r="P1093" s="2" t="e">
        <f t="shared" si="692"/>
        <v>#NUM!</v>
      </c>
      <c r="Q1093" s="2"/>
      <c r="R1093" s="2" t="str">
        <f t="shared" si="693"/>
        <v>-</v>
      </c>
      <c r="S1093" s="2" t="str">
        <f t="shared" si="694"/>
        <v>-</v>
      </c>
      <c r="T1093" s="2" t="str">
        <f t="shared" si="695"/>
        <v>-</v>
      </c>
      <c r="U1093" s="2" t="str">
        <f t="shared" si="696"/>
        <v>-</v>
      </c>
      <c r="V1093" s="2" t="str">
        <f t="shared" si="697"/>
        <v>-</v>
      </c>
      <c r="AY1093" t="s">
        <v>1802</v>
      </c>
      <c r="BA1093">
        <v>5</v>
      </c>
      <c r="BC1093">
        <v>22</v>
      </c>
      <c r="BD1093"/>
      <c r="BE1093">
        <v>22047</v>
      </c>
      <c r="BF1093">
        <f t="shared" si="698"/>
        <v>2204705</v>
      </c>
      <c r="BH1093" t="s">
        <v>3387</v>
      </c>
    </row>
    <row r="1094" spans="1:60">
      <c r="A1094" t="s">
        <v>1564</v>
      </c>
      <c r="B1094" t="s">
        <v>895</v>
      </c>
      <c r="C1094" s="1">
        <f t="shared" si="690"/>
        <v>0</v>
      </c>
      <c r="D1094" s="1"/>
      <c r="E1094" s="1"/>
      <c r="F1094" s="1"/>
      <c r="G1094" s="1"/>
      <c r="H1094" s="1"/>
      <c r="I1094" s="1"/>
      <c r="J1094" s="1"/>
      <c r="K1094" s="7" t="e">
        <f>RANK(W1094,(W1094:Y1094,Z1094:AN1094))</f>
        <v>#N/A</v>
      </c>
      <c r="L1094" s="7" t="e">
        <f>RANK(X1094,(W1094:Y1094,Z1094:AN1094))</f>
        <v>#N/A</v>
      </c>
      <c r="M1094" s="7">
        <f>IF(Y1094&gt;0,RANK(Y1094,(W1094:Y1094,Z1094:AN1094)),0)</f>
        <v>0</v>
      </c>
      <c r="N1094" s="7"/>
      <c r="O1094" s="1" t="e">
        <f t="shared" si="691"/>
        <v>#NUM!</v>
      </c>
      <c r="P1094" s="2" t="e">
        <f t="shared" si="692"/>
        <v>#NUM!</v>
      </c>
      <c r="Q1094" s="2"/>
      <c r="R1094" s="2" t="str">
        <f t="shared" si="693"/>
        <v>-</v>
      </c>
      <c r="S1094" s="2" t="str">
        <f t="shared" si="694"/>
        <v>-</v>
      </c>
      <c r="T1094" s="2" t="str">
        <f t="shared" si="695"/>
        <v>-</v>
      </c>
      <c r="U1094" s="2" t="str">
        <f t="shared" si="696"/>
        <v>-</v>
      </c>
      <c r="V1094" s="2" t="str">
        <f t="shared" si="697"/>
        <v>-</v>
      </c>
      <c r="AY1094" t="s">
        <v>1803</v>
      </c>
      <c r="BA1094">
        <v>6</v>
      </c>
      <c r="BC1094">
        <v>22</v>
      </c>
      <c r="BD1094"/>
      <c r="BE1094">
        <v>22047</v>
      </c>
      <c r="BF1094">
        <f t="shared" si="698"/>
        <v>2204706</v>
      </c>
      <c r="BH1094" t="s">
        <v>3387</v>
      </c>
    </row>
    <row r="1095" spans="1:60">
      <c r="A1095" t="s">
        <v>1564</v>
      </c>
      <c r="B1095" t="s">
        <v>895</v>
      </c>
      <c r="C1095" s="1">
        <f t="shared" si="690"/>
        <v>0</v>
      </c>
      <c r="D1095" s="1"/>
      <c r="E1095" s="1"/>
      <c r="F1095" s="1"/>
      <c r="G1095" s="1"/>
      <c r="H1095" s="1"/>
      <c r="I1095" s="1"/>
      <c r="J1095" s="1"/>
      <c r="K1095" s="7" t="e">
        <f>RANK(W1095,(W1095:Y1095,Z1095:AN1095))</f>
        <v>#N/A</v>
      </c>
      <c r="L1095" s="7" t="e">
        <f>RANK(X1095,(W1095:Y1095,Z1095:AN1095))</f>
        <v>#N/A</v>
      </c>
      <c r="M1095" s="7">
        <f>IF(Y1095&gt;0,RANK(Y1095,(W1095:Y1095,Z1095:AN1095)),0)</f>
        <v>0</v>
      </c>
      <c r="N1095" s="7"/>
      <c r="O1095" s="1" t="e">
        <f t="shared" si="691"/>
        <v>#NUM!</v>
      </c>
      <c r="P1095" s="2" t="e">
        <f t="shared" si="692"/>
        <v>#NUM!</v>
      </c>
      <c r="Q1095" s="2"/>
      <c r="R1095" s="2" t="str">
        <f t="shared" si="693"/>
        <v>-</v>
      </c>
      <c r="S1095" s="2" t="str">
        <f t="shared" si="694"/>
        <v>-</v>
      </c>
      <c r="T1095" s="2" t="str">
        <f t="shared" si="695"/>
        <v>-</v>
      </c>
      <c r="U1095" s="2" t="str">
        <f t="shared" si="696"/>
        <v>-</v>
      </c>
      <c r="V1095" s="2" t="str">
        <f t="shared" si="697"/>
        <v>-</v>
      </c>
      <c r="AY1095" t="s">
        <v>2543</v>
      </c>
      <c r="BA1095">
        <v>0</v>
      </c>
      <c r="BC1095">
        <v>22</v>
      </c>
      <c r="BD1095"/>
      <c r="BE1095">
        <v>22047</v>
      </c>
      <c r="BF1095">
        <f t="shared" si="698"/>
        <v>2204700</v>
      </c>
      <c r="BH1095" t="s">
        <v>3387</v>
      </c>
    </row>
    <row r="1096" spans="1:60">
      <c r="A1096" t="s">
        <v>2535</v>
      </c>
      <c r="B1096" t="s">
        <v>895</v>
      </c>
      <c r="C1096" s="1">
        <f t="shared" si="690"/>
        <v>0</v>
      </c>
      <c r="D1096" s="1"/>
      <c r="E1096" s="1"/>
      <c r="F1096" s="1"/>
      <c r="G1096" s="1"/>
      <c r="H1096" s="1"/>
      <c r="I1096" s="1"/>
      <c r="J1096" s="1"/>
      <c r="K1096" s="7" t="e">
        <f>RANK(W1096,(W1096:Y1096,Z1096:AN1096))</f>
        <v>#N/A</v>
      </c>
      <c r="L1096" s="7" t="e">
        <f>RANK(X1096,(W1096:Y1096,Z1096:AN1096))</f>
        <v>#N/A</v>
      </c>
      <c r="M1096" s="7">
        <f>IF(Y1096&gt;0,RANK(Y1096,(W1096:Y1096,Z1096:AN1096)),0)</f>
        <v>0</v>
      </c>
      <c r="N1096" s="7"/>
      <c r="O1096" s="1" t="e">
        <f t="shared" si="691"/>
        <v>#NUM!</v>
      </c>
      <c r="P1096" s="2" t="e">
        <f t="shared" si="692"/>
        <v>#NUM!</v>
      </c>
      <c r="Q1096" s="2"/>
      <c r="R1096" s="2" t="str">
        <f t="shared" si="693"/>
        <v>-</v>
      </c>
      <c r="S1096" s="2" t="str">
        <f t="shared" si="694"/>
        <v>-</v>
      </c>
      <c r="T1096" s="2" t="str">
        <f t="shared" si="695"/>
        <v>-</v>
      </c>
      <c r="U1096" s="2" t="str">
        <f t="shared" si="696"/>
        <v>-</v>
      </c>
      <c r="V1096" s="2" t="str">
        <f t="shared" si="697"/>
        <v>-</v>
      </c>
      <c r="AY1096" t="s">
        <v>1011</v>
      </c>
      <c r="BA1096">
        <v>1</v>
      </c>
      <c r="BC1096">
        <v>22</v>
      </c>
      <c r="BD1096"/>
      <c r="BE1096">
        <v>22051</v>
      </c>
      <c r="BF1096">
        <f t="shared" si="698"/>
        <v>2205101</v>
      </c>
      <c r="BH1096" t="s">
        <v>3387</v>
      </c>
    </row>
    <row r="1097" spans="1:60">
      <c r="A1097" t="s">
        <v>2535</v>
      </c>
      <c r="B1097" t="s">
        <v>895</v>
      </c>
      <c r="C1097" s="1">
        <f t="shared" si="690"/>
        <v>0</v>
      </c>
      <c r="D1097" s="1"/>
      <c r="E1097" s="1"/>
      <c r="F1097" s="1"/>
      <c r="G1097" s="1"/>
      <c r="H1097" s="1"/>
      <c r="I1097" s="1"/>
      <c r="J1097" s="1"/>
      <c r="K1097" s="7" t="e">
        <f>RANK(W1097,(W1097:Y1097,Z1097:AN1097))</f>
        <v>#N/A</v>
      </c>
      <c r="L1097" s="7" t="e">
        <f>RANK(X1097,(W1097:Y1097,Z1097:AN1097))</f>
        <v>#N/A</v>
      </c>
      <c r="M1097" s="7">
        <f>IF(Y1097&gt;0,RANK(Y1097,(W1097:Y1097,Z1097:AN1097)),0)</f>
        <v>0</v>
      </c>
      <c r="N1097" s="7"/>
      <c r="O1097" s="1" t="e">
        <f t="shared" si="691"/>
        <v>#NUM!</v>
      </c>
      <c r="P1097" s="2" t="e">
        <f t="shared" si="692"/>
        <v>#NUM!</v>
      </c>
      <c r="Q1097" s="2"/>
      <c r="R1097" s="2" t="str">
        <f t="shared" si="693"/>
        <v>-</v>
      </c>
      <c r="S1097" s="2" t="str">
        <f t="shared" si="694"/>
        <v>-</v>
      </c>
      <c r="T1097" s="2" t="str">
        <f t="shared" si="695"/>
        <v>-</v>
      </c>
      <c r="U1097" s="2" t="str">
        <f t="shared" si="696"/>
        <v>-</v>
      </c>
      <c r="V1097" s="2" t="str">
        <f t="shared" si="697"/>
        <v>-</v>
      </c>
      <c r="AY1097" t="s">
        <v>2999</v>
      </c>
      <c r="BA1097">
        <v>2</v>
      </c>
      <c r="BC1097">
        <v>22</v>
      </c>
      <c r="BD1097"/>
      <c r="BE1097">
        <v>22051</v>
      </c>
      <c r="BF1097">
        <f t="shared" si="698"/>
        <v>2205102</v>
      </c>
      <c r="BH1097" t="s">
        <v>3387</v>
      </c>
    </row>
    <row r="1098" spans="1:60">
      <c r="A1098" t="s">
        <v>2535</v>
      </c>
      <c r="B1098" t="s">
        <v>895</v>
      </c>
      <c r="C1098" s="1">
        <f t="shared" si="690"/>
        <v>0</v>
      </c>
      <c r="D1098" s="1"/>
      <c r="E1098" s="1"/>
      <c r="F1098" s="1"/>
      <c r="G1098" s="1"/>
      <c r="H1098" s="1"/>
      <c r="I1098" s="1"/>
      <c r="J1098" s="1"/>
      <c r="K1098" s="7" t="e">
        <f>RANK(W1098,(W1098:Y1098,Z1098:AN1098))</f>
        <v>#N/A</v>
      </c>
      <c r="L1098" s="7" t="e">
        <f>RANK(X1098,(W1098:Y1098,Z1098:AN1098))</f>
        <v>#N/A</v>
      </c>
      <c r="M1098" s="7">
        <f>IF(Y1098&gt;0,RANK(Y1098,(W1098:Y1098,Z1098:AN1098)),0)</f>
        <v>0</v>
      </c>
      <c r="N1098" s="7"/>
      <c r="O1098" s="1" t="e">
        <f t="shared" si="691"/>
        <v>#NUM!</v>
      </c>
      <c r="P1098" s="2" t="e">
        <f t="shared" si="692"/>
        <v>#NUM!</v>
      </c>
      <c r="Q1098" s="2"/>
      <c r="R1098" s="2" t="str">
        <f t="shared" si="693"/>
        <v>-</v>
      </c>
      <c r="S1098" s="2" t="str">
        <f t="shared" si="694"/>
        <v>-</v>
      </c>
      <c r="T1098" s="2" t="str">
        <f t="shared" si="695"/>
        <v>-</v>
      </c>
      <c r="U1098" s="2" t="str">
        <f t="shared" si="696"/>
        <v>-</v>
      </c>
      <c r="V1098" s="2" t="str">
        <f t="shared" si="697"/>
        <v>-</v>
      </c>
      <c r="AY1098" t="s">
        <v>2534</v>
      </c>
      <c r="BA1098">
        <v>3</v>
      </c>
      <c r="BC1098">
        <v>22</v>
      </c>
      <c r="BD1098"/>
      <c r="BE1098">
        <v>22051</v>
      </c>
      <c r="BF1098">
        <f t="shared" si="698"/>
        <v>2205103</v>
      </c>
      <c r="BH1098" t="s">
        <v>3387</v>
      </c>
    </row>
    <row r="1099" spans="1:60">
      <c r="A1099" t="s">
        <v>2535</v>
      </c>
      <c r="B1099" t="s">
        <v>895</v>
      </c>
      <c r="C1099" s="1">
        <f t="shared" si="690"/>
        <v>0</v>
      </c>
      <c r="D1099" s="1"/>
      <c r="E1099" s="1"/>
      <c r="F1099" s="1"/>
      <c r="G1099" s="1"/>
      <c r="H1099" s="1"/>
      <c r="I1099" s="1"/>
      <c r="J1099" s="1"/>
      <c r="K1099" s="7" t="e">
        <f>RANK(W1099,(W1099:Y1099,Z1099:AN1099))</f>
        <v>#N/A</v>
      </c>
      <c r="L1099" s="7" t="e">
        <f>RANK(X1099,(W1099:Y1099,Z1099:AN1099))</f>
        <v>#N/A</v>
      </c>
      <c r="M1099" s="7">
        <f>IF(Y1099&gt;0,RANK(Y1099,(W1099:Y1099,Z1099:AN1099)),0)</f>
        <v>0</v>
      </c>
      <c r="N1099" s="7"/>
      <c r="O1099" s="1" t="e">
        <f t="shared" si="691"/>
        <v>#NUM!</v>
      </c>
      <c r="P1099" s="2" t="e">
        <f t="shared" si="692"/>
        <v>#NUM!</v>
      </c>
      <c r="Q1099" s="2"/>
      <c r="R1099" s="2" t="str">
        <f t="shared" si="693"/>
        <v>-</v>
      </c>
      <c r="S1099" s="2" t="str">
        <f t="shared" si="694"/>
        <v>-</v>
      </c>
      <c r="T1099" s="2" t="str">
        <f t="shared" si="695"/>
        <v>-</v>
      </c>
      <c r="U1099" s="2" t="str">
        <f t="shared" si="696"/>
        <v>-</v>
      </c>
      <c r="V1099" s="2" t="str">
        <f t="shared" si="697"/>
        <v>-</v>
      </c>
      <c r="AY1099" t="s">
        <v>112</v>
      </c>
      <c r="BA1099">
        <v>0</v>
      </c>
      <c r="BC1099">
        <v>22</v>
      </c>
      <c r="BD1099"/>
      <c r="BE1099">
        <v>22051</v>
      </c>
      <c r="BF1099">
        <f t="shared" si="698"/>
        <v>2205100</v>
      </c>
      <c r="BH1099" t="s">
        <v>3387</v>
      </c>
    </row>
    <row r="1100" spans="1:60">
      <c r="A1100" t="s">
        <v>2223</v>
      </c>
      <c r="B1100" t="s">
        <v>895</v>
      </c>
      <c r="C1100" s="1">
        <f t="shared" si="690"/>
        <v>0</v>
      </c>
      <c r="D1100" s="1"/>
      <c r="E1100" s="1"/>
      <c r="F1100" s="1"/>
      <c r="G1100" s="1"/>
      <c r="H1100" s="1"/>
      <c r="I1100" s="1"/>
      <c r="J1100" s="1"/>
      <c r="K1100" s="7" t="e">
        <f>RANK(W1100,(W1100:Y1100,Z1100:AN1100))</f>
        <v>#N/A</v>
      </c>
      <c r="L1100" s="7" t="e">
        <f>RANK(X1100,(W1100:Y1100,Z1100:AN1100))</f>
        <v>#N/A</v>
      </c>
      <c r="M1100" s="7">
        <f>IF(Y1100&gt;0,RANK(Y1100,(W1100:Y1100,Z1100:AN1100)),0)</f>
        <v>0</v>
      </c>
      <c r="N1100" s="7"/>
      <c r="O1100" s="1" t="e">
        <f t="shared" si="691"/>
        <v>#NUM!</v>
      </c>
      <c r="P1100" s="2" t="e">
        <f t="shared" si="692"/>
        <v>#NUM!</v>
      </c>
      <c r="Q1100" s="2"/>
      <c r="R1100" s="2" t="str">
        <f t="shared" si="693"/>
        <v>-</v>
      </c>
      <c r="S1100" s="2" t="str">
        <f t="shared" si="694"/>
        <v>-</v>
      </c>
      <c r="T1100" s="2" t="str">
        <f t="shared" si="695"/>
        <v>-</v>
      </c>
      <c r="U1100" s="2" t="str">
        <f t="shared" si="696"/>
        <v>-</v>
      </c>
      <c r="V1100" s="2" t="str">
        <f t="shared" si="697"/>
        <v>-</v>
      </c>
      <c r="AY1100" t="s">
        <v>2031</v>
      </c>
      <c r="BA1100">
        <v>1</v>
      </c>
      <c r="BC1100">
        <v>22</v>
      </c>
      <c r="BD1100"/>
      <c r="BE1100">
        <v>22071</v>
      </c>
      <c r="BF1100">
        <f t="shared" si="698"/>
        <v>2207101</v>
      </c>
      <c r="BH1100" t="s">
        <v>3387</v>
      </c>
    </row>
    <row r="1101" spans="1:60">
      <c r="A1101" t="s">
        <v>2223</v>
      </c>
      <c r="B1101" t="s">
        <v>895</v>
      </c>
      <c r="C1101" s="1">
        <f t="shared" si="690"/>
        <v>0</v>
      </c>
      <c r="D1101" s="1"/>
      <c r="E1101" s="1"/>
      <c r="F1101" s="1"/>
      <c r="G1101" s="1"/>
      <c r="H1101" s="1"/>
      <c r="I1101" s="1"/>
      <c r="J1101" s="1"/>
      <c r="K1101" s="7" t="e">
        <f>RANK(W1101,(W1101:Y1101,Z1101:AN1101))</f>
        <v>#N/A</v>
      </c>
      <c r="L1101" s="7" t="e">
        <f>RANK(X1101,(W1101:Y1101,Z1101:AN1101))</f>
        <v>#N/A</v>
      </c>
      <c r="M1101" s="7">
        <f>IF(Y1101&gt;0,RANK(Y1101,(W1101:Y1101,Z1101:AN1101)),0)</f>
        <v>0</v>
      </c>
      <c r="N1101" s="7"/>
      <c r="O1101" s="1" t="e">
        <f t="shared" si="691"/>
        <v>#NUM!</v>
      </c>
      <c r="P1101" s="2" t="e">
        <f t="shared" si="692"/>
        <v>#NUM!</v>
      </c>
      <c r="Q1101" s="2"/>
      <c r="R1101" s="2" t="str">
        <f t="shared" si="693"/>
        <v>-</v>
      </c>
      <c r="S1101" s="2" t="str">
        <f t="shared" si="694"/>
        <v>-</v>
      </c>
      <c r="T1101" s="2" t="str">
        <f t="shared" si="695"/>
        <v>-</v>
      </c>
      <c r="U1101" s="2" t="str">
        <f t="shared" si="696"/>
        <v>-</v>
      </c>
      <c r="V1101" s="2" t="str">
        <f t="shared" si="697"/>
        <v>-</v>
      </c>
      <c r="AY1101" t="s">
        <v>1772</v>
      </c>
      <c r="BA1101">
        <v>2</v>
      </c>
      <c r="BC1101">
        <v>22</v>
      </c>
      <c r="BD1101"/>
      <c r="BE1101">
        <v>22071</v>
      </c>
      <c r="BF1101">
        <f t="shared" si="698"/>
        <v>2207102</v>
      </c>
      <c r="BH1101" t="s">
        <v>3387</v>
      </c>
    </row>
    <row r="1102" spans="1:60">
      <c r="A1102" t="s">
        <v>2223</v>
      </c>
      <c r="B1102" t="s">
        <v>895</v>
      </c>
      <c r="C1102" s="1">
        <f t="shared" si="690"/>
        <v>0</v>
      </c>
      <c r="D1102" s="1"/>
      <c r="E1102" s="1"/>
      <c r="F1102" s="1"/>
      <c r="G1102" s="1"/>
      <c r="H1102" s="1"/>
      <c r="I1102" s="1"/>
      <c r="J1102" s="1"/>
      <c r="K1102" s="7" t="e">
        <f>RANK(W1102,(W1102:Y1102,Z1102:AN1102))</f>
        <v>#N/A</v>
      </c>
      <c r="L1102" s="7" t="e">
        <f>RANK(X1102,(W1102:Y1102,Z1102:AN1102))</f>
        <v>#N/A</v>
      </c>
      <c r="M1102" s="7">
        <f>IF(Y1102&gt;0,RANK(Y1102,(W1102:Y1102,Z1102:AN1102)),0)</f>
        <v>0</v>
      </c>
      <c r="N1102" s="7"/>
      <c r="O1102" s="1" t="e">
        <f t="shared" si="691"/>
        <v>#NUM!</v>
      </c>
      <c r="P1102" s="2" t="e">
        <f t="shared" si="692"/>
        <v>#NUM!</v>
      </c>
      <c r="Q1102" s="2"/>
      <c r="R1102" s="2" t="str">
        <f t="shared" si="693"/>
        <v>-</v>
      </c>
      <c r="S1102" s="2" t="str">
        <f t="shared" si="694"/>
        <v>-</v>
      </c>
      <c r="T1102" s="2" t="str">
        <f t="shared" si="695"/>
        <v>-</v>
      </c>
      <c r="U1102" s="2" t="str">
        <f t="shared" si="696"/>
        <v>-</v>
      </c>
      <c r="V1102" s="2" t="str">
        <f t="shared" si="697"/>
        <v>-</v>
      </c>
      <c r="AY1102" t="s">
        <v>726</v>
      </c>
      <c r="BA1102">
        <v>0</v>
      </c>
      <c r="BC1102">
        <v>22</v>
      </c>
      <c r="BD1102"/>
      <c r="BE1102">
        <v>22071</v>
      </c>
      <c r="BF1102">
        <f t="shared" si="698"/>
        <v>2207100</v>
      </c>
      <c r="BH1102" t="s">
        <v>3387</v>
      </c>
    </row>
    <row r="1103" spans="1:60">
      <c r="A1103" s="7" t="s">
        <v>1558</v>
      </c>
      <c r="B1103" t="s">
        <v>895</v>
      </c>
      <c r="C1103" s="1">
        <f t="shared" si="690"/>
        <v>0</v>
      </c>
      <c r="D1103" s="1"/>
      <c r="E1103" s="1"/>
      <c r="F1103" s="1"/>
      <c r="G1103" s="1"/>
      <c r="H1103" s="1"/>
      <c r="I1103" s="1"/>
      <c r="J1103" s="1"/>
      <c r="K1103" s="7" t="e">
        <f>RANK(W1103,(W1103:Y1103,Z1103:AN1103))</f>
        <v>#N/A</v>
      </c>
      <c r="L1103" s="7" t="e">
        <f>RANK(X1103,(W1103:Y1103,Z1103:AN1103))</f>
        <v>#N/A</v>
      </c>
      <c r="M1103" s="7">
        <f>IF(Y1103&gt;0,RANK(Y1103,(W1103:Y1103,Z1103:AN1103)),0)</f>
        <v>0</v>
      </c>
      <c r="N1103" s="7"/>
      <c r="O1103" s="1" t="e">
        <f t="shared" si="691"/>
        <v>#NUM!</v>
      </c>
      <c r="P1103" s="2" t="e">
        <f t="shared" si="692"/>
        <v>#NUM!</v>
      </c>
      <c r="Q1103" s="2"/>
      <c r="R1103" s="2" t="str">
        <f t="shared" si="693"/>
        <v>-</v>
      </c>
      <c r="S1103" s="2" t="str">
        <f t="shared" si="694"/>
        <v>-</v>
      </c>
      <c r="T1103" s="2" t="str">
        <f t="shared" si="695"/>
        <v>-</v>
      </c>
      <c r="U1103" s="2" t="str">
        <f t="shared" si="696"/>
        <v>-</v>
      </c>
      <c r="V1103" s="2" t="str">
        <f t="shared" si="697"/>
        <v>-</v>
      </c>
      <c r="AY1103" s="7" t="s">
        <v>2774</v>
      </c>
      <c r="BA1103">
        <v>5</v>
      </c>
      <c r="BC1103">
        <v>22</v>
      </c>
      <c r="BD1103"/>
      <c r="BE1103">
        <v>22077</v>
      </c>
      <c r="BF1103">
        <f t="shared" si="698"/>
        <v>2207705</v>
      </c>
      <c r="BH1103" t="s">
        <v>3387</v>
      </c>
    </row>
    <row r="1104" spans="1:60">
      <c r="A1104" s="7" t="s">
        <v>1558</v>
      </c>
      <c r="B1104" t="s">
        <v>895</v>
      </c>
      <c r="C1104" s="1">
        <f t="shared" si="690"/>
        <v>0</v>
      </c>
      <c r="D1104" s="1"/>
      <c r="E1104" s="1"/>
      <c r="F1104" s="1"/>
      <c r="G1104" s="1"/>
      <c r="H1104" s="1"/>
      <c r="I1104" s="1"/>
      <c r="J1104" s="1"/>
      <c r="K1104" s="7" t="e">
        <f>RANK(W1104,(W1104:Y1104,Z1104:AN1104))</f>
        <v>#N/A</v>
      </c>
      <c r="L1104" s="7" t="e">
        <f>RANK(X1104,(W1104:Y1104,Z1104:AN1104))</f>
        <v>#N/A</v>
      </c>
      <c r="M1104" s="7">
        <f>IF(Y1104&gt;0,RANK(Y1104,(W1104:Y1104,Z1104:AN1104)),0)</f>
        <v>0</v>
      </c>
      <c r="N1104" s="7"/>
      <c r="O1104" s="1" t="e">
        <f t="shared" si="691"/>
        <v>#NUM!</v>
      </c>
      <c r="P1104" s="2" t="e">
        <f t="shared" si="692"/>
        <v>#NUM!</v>
      </c>
      <c r="Q1104" s="2"/>
      <c r="R1104" s="2" t="str">
        <f t="shared" si="693"/>
        <v>-</v>
      </c>
      <c r="S1104" s="2" t="str">
        <f t="shared" si="694"/>
        <v>-</v>
      </c>
      <c r="T1104" s="2" t="str">
        <f t="shared" si="695"/>
        <v>-</v>
      </c>
      <c r="U1104" s="2" t="str">
        <f t="shared" si="696"/>
        <v>-</v>
      </c>
      <c r="V1104" s="2" t="str">
        <f t="shared" si="697"/>
        <v>-</v>
      </c>
      <c r="AY1104" s="7" t="s">
        <v>2772</v>
      </c>
      <c r="BA1104">
        <v>6</v>
      </c>
      <c r="BC1104">
        <v>22</v>
      </c>
      <c r="BD1104"/>
      <c r="BE1104">
        <v>22077</v>
      </c>
      <c r="BF1104">
        <f t="shared" si="698"/>
        <v>2207706</v>
      </c>
      <c r="BH1104" t="s">
        <v>3387</v>
      </c>
    </row>
    <row r="1105" spans="1:60">
      <c r="A1105" s="7" t="s">
        <v>1558</v>
      </c>
      <c r="B1105" t="s">
        <v>895</v>
      </c>
      <c r="C1105" s="1">
        <f t="shared" si="690"/>
        <v>0</v>
      </c>
      <c r="D1105" s="1"/>
      <c r="E1105" s="1"/>
      <c r="F1105" s="1"/>
      <c r="G1105" s="1"/>
      <c r="H1105" s="1"/>
      <c r="I1105" s="1"/>
      <c r="J1105" s="1"/>
      <c r="K1105" s="7" t="e">
        <f>RANK(W1105,(W1105:Y1105,Z1105:AN1105))</f>
        <v>#N/A</v>
      </c>
      <c r="L1105" s="7" t="e">
        <f>RANK(X1105,(W1105:Y1105,Z1105:AN1105))</f>
        <v>#N/A</v>
      </c>
      <c r="M1105" s="7">
        <f>IF(Y1105&gt;0,RANK(Y1105,(W1105:Y1105,Z1105:AN1105)),0)</f>
        <v>0</v>
      </c>
      <c r="N1105" s="7"/>
      <c r="O1105" s="1" t="e">
        <f t="shared" si="691"/>
        <v>#NUM!</v>
      </c>
      <c r="P1105" s="2" t="e">
        <f t="shared" si="692"/>
        <v>#NUM!</v>
      </c>
      <c r="Q1105" s="2"/>
      <c r="R1105" s="2" t="str">
        <f t="shared" si="693"/>
        <v>-</v>
      </c>
      <c r="S1105" s="2" t="str">
        <f t="shared" si="694"/>
        <v>-</v>
      </c>
      <c r="T1105" s="2" t="str">
        <f t="shared" si="695"/>
        <v>-</v>
      </c>
      <c r="U1105" s="2" t="str">
        <f t="shared" si="696"/>
        <v>-</v>
      </c>
      <c r="V1105" s="2" t="str">
        <f t="shared" si="697"/>
        <v>-</v>
      </c>
      <c r="AY1105" s="7" t="s">
        <v>3389</v>
      </c>
      <c r="BA1105">
        <v>0</v>
      </c>
      <c r="BC1105">
        <v>22</v>
      </c>
      <c r="BD1105"/>
      <c r="BE1105">
        <v>22077</v>
      </c>
      <c r="BF1105">
        <f t="shared" si="698"/>
        <v>2207700</v>
      </c>
      <c r="BH1105" t="s">
        <v>3387</v>
      </c>
    </row>
    <row r="1106" spans="1:60">
      <c r="A1106" s="7" t="s">
        <v>2013</v>
      </c>
      <c r="B1106" t="s">
        <v>895</v>
      </c>
      <c r="C1106" s="1">
        <f t="shared" si="690"/>
        <v>0</v>
      </c>
      <c r="D1106" s="1"/>
      <c r="E1106" s="1"/>
      <c r="F1106" s="1"/>
      <c r="G1106" s="1"/>
      <c r="H1106" s="1"/>
      <c r="I1106" s="1"/>
      <c r="J1106" s="1"/>
      <c r="K1106" s="7" t="e">
        <f>RANK(W1106,(W1106:Y1106,Z1106:AN1106))</f>
        <v>#N/A</v>
      </c>
      <c r="L1106" s="7" t="e">
        <f>RANK(X1106,(W1106:Y1106,Z1106:AN1106))</f>
        <v>#N/A</v>
      </c>
      <c r="M1106" s="7">
        <f>IF(Y1106&gt;0,RANK(Y1106,(W1106:Y1106,Z1106:AN1106)),0)</f>
        <v>0</v>
      </c>
      <c r="N1106" s="7"/>
      <c r="O1106" s="1" t="e">
        <f t="shared" si="691"/>
        <v>#NUM!</v>
      </c>
      <c r="P1106" s="2" t="e">
        <f t="shared" si="692"/>
        <v>#NUM!</v>
      </c>
      <c r="Q1106" s="2"/>
      <c r="R1106" s="2" t="str">
        <f t="shared" si="693"/>
        <v>-</v>
      </c>
      <c r="S1106" s="2" t="str">
        <f t="shared" si="694"/>
        <v>-</v>
      </c>
      <c r="T1106" s="2" t="str">
        <f t="shared" si="695"/>
        <v>-</v>
      </c>
      <c r="U1106" s="2" t="str">
        <f t="shared" si="696"/>
        <v>-</v>
      </c>
      <c r="V1106" s="2" t="str">
        <f t="shared" si="697"/>
        <v>-</v>
      </c>
      <c r="AY1106" s="7" t="s">
        <v>3081</v>
      </c>
      <c r="BA1106">
        <v>1</v>
      </c>
      <c r="BC1106">
        <v>22</v>
      </c>
      <c r="BD1106"/>
      <c r="BE1106">
        <v>22089</v>
      </c>
      <c r="BF1106">
        <f t="shared" si="698"/>
        <v>2208901</v>
      </c>
      <c r="BH1106" t="s">
        <v>3387</v>
      </c>
    </row>
    <row r="1107" spans="1:60">
      <c r="A1107" s="7" t="s">
        <v>2013</v>
      </c>
      <c r="B1107" t="s">
        <v>895</v>
      </c>
      <c r="C1107" s="1">
        <f t="shared" si="690"/>
        <v>0</v>
      </c>
      <c r="D1107" s="1"/>
      <c r="E1107" s="1"/>
      <c r="F1107" s="1"/>
      <c r="G1107" s="1"/>
      <c r="H1107" s="1"/>
      <c r="I1107" s="1"/>
      <c r="J1107" s="1"/>
      <c r="K1107" s="7" t="e">
        <f>RANK(W1107,(W1107:Y1107,Z1107:AN1107))</f>
        <v>#N/A</v>
      </c>
      <c r="L1107" s="7" t="e">
        <f>RANK(X1107,(W1107:Y1107,Z1107:AN1107))</f>
        <v>#N/A</v>
      </c>
      <c r="M1107" s="7">
        <f>IF(Y1107&gt;0,RANK(Y1107,(W1107:Y1107,Z1107:AN1107)),0)</f>
        <v>0</v>
      </c>
      <c r="N1107" s="7"/>
      <c r="O1107" s="1" t="e">
        <f t="shared" si="691"/>
        <v>#NUM!</v>
      </c>
      <c r="P1107" s="2" t="e">
        <f t="shared" si="692"/>
        <v>#NUM!</v>
      </c>
      <c r="Q1107" s="2"/>
      <c r="R1107" s="2" t="str">
        <f t="shared" si="693"/>
        <v>-</v>
      </c>
      <c r="S1107" s="2" t="str">
        <f t="shared" si="694"/>
        <v>-</v>
      </c>
      <c r="T1107" s="2" t="str">
        <f t="shared" si="695"/>
        <v>-</v>
      </c>
      <c r="U1107" s="2" t="str">
        <f t="shared" si="696"/>
        <v>-</v>
      </c>
      <c r="V1107" s="2" t="str">
        <f t="shared" si="697"/>
        <v>-</v>
      </c>
      <c r="AY1107" s="7" t="s">
        <v>2716</v>
      </c>
      <c r="BA1107">
        <v>3</v>
      </c>
      <c r="BC1107">
        <v>22</v>
      </c>
      <c r="BD1107"/>
      <c r="BE1107">
        <v>22089</v>
      </c>
      <c r="BF1107">
        <f t="shared" si="698"/>
        <v>2208903</v>
      </c>
      <c r="BH1107" t="s">
        <v>3387</v>
      </c>
    </row>
    <row r="1108" spans="1:60">
      <c r="A1108" s="7" t="s">
        <v>2013</v>
      </c>
      <c r="B1108" t="s">
        <v>895</v>
      </c>
      <c r="C1108" s="1">
        <f t="shared" si="690"/>
        <v>0</v>
      </c>
      <c r="D1108" s="1"/>
      <c r="E1108" s="1"/>
      <c r="F1108" s="1"/>
      <c r="G1108" s="1"/>
      <c r="H1108" s="1"/>
      <c r="I1108" s="1"/>
      <c r="J1108" s="1"/>
      <c r="K1108" s="7" t="e">
        <f>RANK(W1108,(W1108:Y1108,Z1108:AN1108))</f>
        <v>#N/A</v>
      </c>
      <c r="L1108" s="7" t="e">
        <f>RANK(X1108,(W1108:Y1108,Z1108:AN1108))</f>
        <v>#N/A</v>
      </c>
      <c r="M1108" s="7">
        <f>IF(Y1108&gt;0,RANK(Y1108,(W1108:Y1108,Z1108:AN1108)),0)</f>
        <v>0</v>
      </c>
      <c r="N1108" s="7"/>
      <c r="O1108" s="1" t="e">
        <f t="shared" si="691"/>
        <v>#NUM!</v>
      </c>
      <c r="P1108" s="2" t="e">
        <f t="shared" si="692"/>
        <v>#NUM!</v>
      </c>
      <c r="Q1108" s="2"/>
      <c r="R1108" s="2" t="str">
        <f t="shared" si="693"/>
        <v>-</v>
      </c>
      <c r="S1108" s="2" t="str">
        <f t="shared" si="694"/>
        <v>-</v>
      </c>
      <c r="T1108" s="2" t="str">
        <f t="shared" si="695"/>
        <v>-</v>
      </c>
      <c r="U1108" s="2" t="str">
        <f t="shared" si="696"/>
        <v>-</v>
      </c>
      <c r="V1108" s="2" t="str">
        <f t="shared" si="697"/>
        <v>-</v>
      </c>
      <c r="AY1108" s="7" t="s">
        <v>3082</v>
      </c>
      <c r="BA1108">
        <v>0</v>
      </c>
      <c r="BC1108">
        <v>22</v>
      </c>
      <c r="BD1108"/>
      <c r="BE1108">
        <v>22089</v>
      </c>
      <c r="BF1108">
        <f t="shared" si="698"/>
        <v>2208900</v>
      </c>
      <c r="BH1108" t="s">
        <v>3387</v>
      </c>
    </row>
    <row r="1109" spans="1:60">
      <c r="BD1109" s="93"/>
      <c r="BE1109"/>
    </row>
    <row r="1110" spans="1:60">
      <c r="A1110" s="47" t="s">
        <v>2121</v>
      </c>
      <c r="BD1110" s="93"/>
      <c r="BE1110"/>
    </row>
    <row r="1111" spans="1:60">
      <c r="A1111" t="s">
        <v>2658</v>
      </c>
      <c r="B1111" t="s">
        <v>980</v>
      </c>
      <c r="C1111" s="1">
        <f>SUM(W1111:AN1111)</f>
        <v>193</v>
      </c>
      <c r="D1111" s="1"/>
      <c r="E1111" s="1"/>
      <c r="F1111" s="1"/>
      <c r="G1111" s="1"/>
      <c r="H1111" s="1"/>
      <c r="I1111" s="1"/>
      <c r="J1111" s="1"/>
      <c r="K1111" s="7">
        <f>RANK(W1111,(W1111:Y1111,Z1111:AN1111))</f>
        <v>6</v>
      </c>
      <c r="L1111" s="7">
        <f>RANK(X1111,(W1111:Y1111,Z1111:AN1111))</f>
        <v>4</v>
      </c>
      <c r="M1111" s="7">
        <f>IF(Y1111&gt;0,RANK(Y1111,(W1111:Y1111,Z1111:AN1111)),0)</f>
        <v>2</v>
      </c>
      <c r="N1111" s="7"/>
      <c r="O1111" s="1">
        <f>MAX(W1111:AD1111)-LARGE(W1111:AD1111,2)</f>
        <v>28</v>
      </c>
      <c r="P1111" s="2">
        <f>O1111/C1111</f>
        <v>0.14507772020725387</v>
      </c>
      <c r="Q1111" s="2"/>
      <c r="R1111" s="2">
        <f t="shared" ref="R1111:U1112" si="699">IF($C1111=0,"-",W1111/$C1111)</f>
        <v>0</v>
      </c>
      <c r="S1111" s="2">
        <f t="shared" si="699"/>
        <v>4.6632124352331605E-2</v>
      </c>
      <c r="T1111" s="2">
        <f t="shared" si="699"/>
        <v>0.32124352331606215</v>
      </c>
      <c r="U1111" s="2">
        <f t="shared" si="699"/>
        <v>0.46632124352331605</v>
      </c>
      <c r="V1111" s="2">
        <f>IF(C1111=0,"-",(1-R1111-S1111-T1111-U1111))</f>
        <v>0.16580310880829019</v>
      </c>
      <c r="W1111" s="1">
        <f t="array" ref="W1111">SUM(IF(Town!$AJ$174:$AJ$692=$A1111,IF(Town!$AK$174:$AK$692=$BA1111,Town!P$174:P$692,0),0))</f>
        <v>0</v>
      </c>
      <c r="X1111" s="1">
        <f t="array" ref="X1111">SUM(IF(Town!$AJ$174:$AJ$692=$A1111,IF(Town!$AK$174:$AK$692=$BA1111,Town!Q$174:Q$692,0),0))</f>
        <v>9</v>
      </c>
      <c r="Y1111" s="1">
        <f t="array" ref="Y1111">SUM(IF(Town!$AJ$174:$AJ$692=$A1111,IF(Town!$AK$174:$AK$692=$BA1111,Town!R$174:R$692,0),0))</f>
        <v>62</v>
      </c>
      <c r="Z1111" s="1">
        <f t="array" ref="Z1111">SUM(IF(Town!$AJ$174:$AJ$692=$A1111,IF(Town!$AK$174:$AK$692=$BA1111,Town!S$174:S$692,0),0))</f>
        <v>90</v>
      </c>
      <c r="AA1111" s="1">
        <f t="array" ref="AA1111">SUM(IF(Town!$AJ$174:$AJ$692=$A1111,IF(Town!$AK$174:$AK$692=$BA1111,Town!T$174:T$692,0),0))</f>
        <v>29</v>
      </c>
      <c r="AG1111" s="1">
        <f t="array" ref="AG1111">SUM(IF(Town!$AJ$174:$AJ$692=$A1111,IF(Town!$AK$174:$AK$692=$BA1111,Town!Z$174:Z$692,0),0))</f>
        <v>3</v>
      </c>
      <c r="AH1111" s="1"/>
      <c r="AI1111" s="1"/>
      <c r="AK1111" s="1"/>
      <c r="AL1111" s="1"/>
      <c r="AM1111" s="1"/>
      <c r="AY1111" t="str">
        <f>A1111&amp;" "&amp;"CD"&amp;BA1111</f>
        <v>Kennebec CD1</v>
      </c>
      <c r="BA1111">
        <v>1</v>
      </c>
      <c r="BC1111" s="91">
        <v>23</v>
      </c>
      <c r="BD1111" s="93"/>
      <c r="BE1111">
        <v>23011</v>
      </c>
      <c r="BF1111">
        <f t="shared" ref="BF1111:BF1163" si="700">BE1111*100+BA1111</f>
        <v>2301101</v>
      </c>
      <c r="BH1111" t="s">
        <v>3387</v>
      </c>
    </row>
    <row r="1112" spans="1:60">
      <c r="A1112" t="s">
        <v>2658</v>
      </c>
      <c r="B1112" t="s">
        <v>980</v>
      </c>
      <c r="C1112" s="1">
        <f>SUM(W1112:AN1112)</f>
        <v>194</v>
      </c>
      <c r="D1112" s="1"/>
      <c r="E1112" s="1"/>
      <c r="F1112" s="1"/>
      <c r="G1112" s="1"/>
      <c r="H1112" s="1"/>
      <c r="I1112" s="1"/>
      <c r="J1112" s="1"/>
      <c r="K1112" s="7">
        <f>RANK(W1112,(W1112:Y1112,Z1112:AN1112))</f>
        <v>6</v>
      </c>
      <c r="L1112" s="7">
        <f>RANK(X1112,(W1112:Y1112,Z1112:AN1112))</f>
        <v>4</v>
      </c>
      <c r="M1112" s="7">
        <f>IF(Y1112&gt;0,RANK(Y1112,(W1112:Y1112,Z1112:AN1112)),0)</f>
        <v>2</v>
      </c>
      <c r="N1112" s="7"/>
      <c r="O1112" s="1">
        <f>MAX(W1112:AD1112)-LARGE(W1112:AD1112,2)</f>
        <v>15</v>
      </c>
      <c r="P1112" s="2">
        <f>O1112/C1112</f>
        <v>7.7319587628865982E-2</v>
      </c>
      <c r="Q1112" s="2"/>
      <c r="R1112" s="2">
        <f t="shared" si="699"/>
        <v>0</v>
      </c>
      <c r="S1112" s="2">
        <f t="shared" si="699"/>
        <v>7.7319587628865982E-2</v>
      </c>
      <c r="T1112" s="2">
        <f t="shared" si="699"/>
        <v>0.32474226804123713</v>
      </c>
      <c r="U1112" s="2">
        <f t="shared" si="699"/>
        <v>0.40206185567010311</v>
      </c>
      <c r="V1112" s="2">
        <f>IF(C1112=0,"-",(1-R1112-S1112-T1112-U1112))</f>
        <v>0.1958762886597939</v>
      </c>
      <c r="W1112" s="1">
        <f t="array" ref="W1112">SUM(IF(Town!$AJ$174:$AJ$692=$A1112,IF(Town!$AK$174:$AK$692=$BA1112,Town!P$174:P$692,0),0))</f>
        <v>0</v>
      </c>
      <c r="X1112" s="1">
        <f t="array" ref="X1112">SUM(IF(Town!$AJ$174:$AJ$692=$A1112,IF(Town!$AK$174:$AK$692=$BA1112,Town!Q$174:Q$692,0),0))</f>
        <v>15</v>
      </c>
      <c r="Y1112" s="1">
        <f t="array" ref="Y1112">SUM(IF(Town!$AJ$174:$AJ$692=$A1112,IF(Town!$AK$174:$AK$692=$BA1112,Town!R$174:R$692,0),0))</f>
        <v>63</v>
      </c>
      <c r="Z1112" s="1">
        <f t="array" ref="Z1112">SUM(IF(Town!$AJ$174:$AJ$692=$A1112,IF(Town!$AK$174:$AK$692=$BA1112,Town!S$174:S$692,0),0))</f>
        <v>78</v>
      </c>
      <c r="AA1112" s="1">
        <f t="array" ref="AA1112">SUM(IF(Town!$AJ$174:$AJ$692=$A1112,IF(Town!$AK$174:$AK$692=$BA1112,Town!T$174:T$692,0),0))</f>
        <v>33</v>
      </c>
      <c r="AG1112" s="1">
        <f t="array" ref="AG1112">SUM(IF(Town!$AJ$174:$AJ$692=$A1112,IF(Town!$AK$174:$AK$692=$BA1112,Town!Z$174:Z$692,0),0))</f>
        <v>5</v>
      </c>
      <c r="AH1112" s="1"/>
      <c r="AI1112" s="1"/>
      <c r="AK1112" s="1"/>
      <c r="AL1112" s="1"/>
      <c r="AM1112" s="1"/>
      <c r="AY1112" t="str">
        <f>A1112&amp;" "&amp;"CD"&amp;BA1112</f>
        <v>Kennebec CD2</v>
      </c>
      <c r="BA1112">
        <v>2</v>
      </c>
      <c r="BC1112" s="91">
        <v>23</v>
      </c>
      <c r="BD1112" s="93"/>
      <c r="BE1112">
        <v>23011</v>
      </c>
      <c r="BF1112">
        <f t="shared" si="700"/>
        <v>2301102</v>
      </c>
      <c r="BH1112" t="s">
        <v>3387</v>
      </c>
    </row>
    <row r="1113" spans="1:60">
      <c r="BD1113" s="93"/>
      <c r="BE1113"/>
    </row>
    <row r="1114" spans="1:60">
      <c r="A1114" s="47" t="s">
        <v>2603</v>
      </c>
      <c r="BD1114" s="93"/>
      <c r="BE1114"/>
    </row>
    <row r="1115" spans="1:60">
      <c r="A1115" t="s">
        <v>2858</v>
      </c>
      <c r="B1115" t="s">
        <v>2377</v>
      </c>
      <c r="C1115" s="1">
        <f t="shared" ref="C1115:C1145" si="701">SUM(W1115:AN1115)</f>
        <v>17696</v>
      </c>
      <c r="D1115" s="1"/>
      <c r="E1115" s="1"/>
      <c r="F1115" s="1"/>
      <c r="G1115" s="1"/>
      <c r="H1115" s="1"/>
      <c r="I1115" s="1"/>
      <c r="J1115" s="1"/>
      <c r="K1115" s="7">
        <f>RANK(W1115,(W1115:Y1115,Z1115:AN1115))</f>
        <v>6</v>
      </c>
      <c r="L1115" s="7">
        <f>RANK(X1115,(W1115:Y1115,Z1115:AN1115))</f>
        <v>4</v>
      </c>
      <c r="M1115" s="7">
        <f>IF(Y1115&gt;0,RANK(Y1115,(W1115:Y1115,Z1115:AN1115)),0)</f>
        <v>1</v>
      </c>
      <c r="N1115" s="7"/>
      <c r="O1115" s="1">
        <f t="shared" ref="O1115:O1145" si="702">MAX(W1115:AD1115)-LARGE(W1115:AD1115,2)</f>
        <v>9367</v>
      </c>
      <c r="P1115" s="2">
        <f t="shared" ref="P1115:P1145" si="703">O1115/C1115</f>
        <v>0.52932866184448468</v>
      </c>
      <c r="Q1115" s="2"/>
      <c r="R1115" s="2">
        <f t="shared" ref="R1115:R1145" si="704">IF($C1115=0,"-",W1115/$C1115)</f>
        <v>4.06871609403255E-3</v>
      </c>
      <c r="S1115" s="2">
        <f t="shared" ref="S1115:S1145" si="705">IF($C1115=0,"-",X1115/$C1115)</f>
        <v>6.0126582278481014E-2</v>
      </c>
      <c r="T1115" s="2">
        <f t="shared" ref="T1115:T1145" si="706">IF($C1115=0,"-",Y1115/$C1115)</f>
        <v>0.67484177215189878</v>
      </c>
      <c r="U1115" s="2">
        <f t="shared" ref="U1115:U1145" si="707">IF($C1115=0,"-",Z1115/$C1115)</f>
        <v>0.10307414104882459</v>
      </c>
      <c r="V1115" s="2">
        <f t="shared" ref="V1115:V1145" si="708">IF(C1115=0,"-",(1-R1115-S1115-T1115-U1115))</f>
        <v>0.15788878842676304</v>
      </c>
      <c r="W1115" s="1">
        <f t="array" ref="W1115">SUM(IF(Town!$AR$695:$AR$1045=$BE1115,IF(Town!$AK$695:$AK$1045=$BA1115,Town!P$695:P$1045,0),0))+SUM(IF($BE$1869:$BE$1888=$BE1115,IF($BA$1869:$BA$1888=$BA1115,W$1869:W$1888,0),0))</f>
        <v>72</v>
      </c>
      <c r="X1115" s="1">
        <f t="array" ref="X1115">SUM(IF(Town!$AR$695:$AR$1045=$BE1115,IF(Town!$AK$695:$AK$1045=$BA1115,Town!Q$695:Q$1045,0),0))+SUM(IF($BE$1869:$BE$1888=$BE1115,IF($BA$1869:$BA$1888=$BA1115,X$1869:X$1888,0),0))</f>
        <v>1064</v>
      </c>
      <c r="Y1115" s="1">
        <f t="array" ref="Y1115">SUM(IF(Town!$AR$695:$AR$1045=$BE1115,IF(Town!$AK$695:$AK$1045=$BA1115,Town!R$695:R$1045,0),0))+SUM(IF($BE$1869:$BE$1888=$BE1115,IF($BA$1869:$BA$1888=$BA1115,Y$1869:Y$1888,0),0))</f>
        <v>11942</v>
      </c>
      <c r="Z1115" s="1">
        <f t="array" ref="Z1115">SUM(IF(Town!$AR$695:$AR$1045=$BE1115,IF(Town!$AK$695:$AK$1045=$BA1115,Town!S$695:S$1045,0),0))+SUM(IF($BE$1869:$BE$1888=$BE1115,IF($BA$1869:$BA$1888=$BA1115,Z$1869:Z$1888,0),0))</f>
        <v>1824</v>
      </c>
      <c r="AA1115" s="1">
        <f t="array" ref="AA1115">SUM(IF(Town!$AR$695:$AR$1045=$BE1115,IF(Town!$AK$695:$AK$1045=$BA1115,Town!T$695:T$1045,0),0))+SUM(IF($BE$1869:$BE$1888=$BE1115,IF($BA$1869:$BA$1888=$BA1115,AA$1869:AA$1888,0),0))</f>
        <v>2575</v>
      </c>
      <c r="AB1115" s="1">
        <f t="array" ref="AB1115">SUM(IF(Town!$AR$695:$AR$1045=$BE1115,IF(Town!$AK$695:$AK$1045=$BA1115,Town!U$695:U$1045,0),0))+SUM(IF($BE$1869:$BE$1888=$BE1115,IF($BA$1869:$BA$1888=$BA1115,AB$1869:AB$1888,0),0))</f>
        <v>51</v>
      </c>
      <c r="AC1115" s="1">
        <f t="array" ref="AC1115">SUM(IF(Town!$AR$695:$AR$1045=$BE1115,IF(Town!$AK$695:$AK$1045=$BA1115,Town!V$695:V$1045,0),0))+SUM(IF($BE$1869:$BE$1888=$BE1115,IF($BA$1869:$BA$1888=$BA1115,AC$1869:AC$1888,0),0))</f>
        <v>45</v>
      </c>
      <c r="AD1115" s="1">
        <f t="array" ref="AD1115">SUM(IF(Town!$AR$695:$AR$1045=$BE1115,IF(Town!$AK$695:$AK$1045=$BA1115,Town!W$695:W$1045,0),0))+SUM(IF($BE$1869:$BE$1888=$BE1115,IF($BA$1869:$BA$1888=$BA1115,AD$1869:AD$1888,0),0))</f>
        <v>0</v>
      </c>
      <c r="AE1115" s="1">
        <f t="array" ref="AE1115">SUM(IF(Town!$AR$695:$AR$1045=$BE1115,IF(Town!$AK$695:$AK$1045=$BA1115,Town!X$695:X$1045,0),0))+SUM(IF($BE$1869:$BE$1888=$BE1115,IF($BA$1869:$BA$1888=$BA1115,AE$1869:AE$1888,0),0))</f>
        <v>0</v>
      </c>
      <c r="AF1115" s="1">
        <f t="array" ref="AF1115">SUM(IF(Town!$AR$695:$AR$1045=$BE1115,IF(Town!$AK$695:$AK$1045=$BA1115,Town!Y$695:Y$1045,0),0))+SUM(IF($BE$1869:$BE$1888=$BE1115,IF($BA$1869:$BA$1888=$BA1115,AF$1869:AF$1888,0),0))</f>
        <v>96</v>
      </c>
      <c r="AG1115" s="1">
        <f t="array" ref="AG1115">SUM(IF(Town!$AR$695:$AR$1045=$BE1115,IF(Town!$AK$695:$AK$1045=$BA1115,Town!Z$695:Z$1045,0),0))+SUM(IF($BE$1869:$BE$1888=$BE1115,IF($BA$1869:$BA$1888=$BA1115,AG$1869:AG$1888,0),0))</f>
        <v>0</v>
      </c>
      <c r="AH1115" s="1">
        <f t="array" ref="AH1115">SUM(IF(Town!$AR$695:$AR$1045=$BE1115,IF(Town!$AK$695:$AK$1045=$BA1115,Town!AA$695:AA$1045,0),0))+SUM(IF($BE$1869:$BE$1888=$BE1115,IF($BA$1869:$BA$1888=$BA1115,AH$1869:AH$1888,0),0))</f>
        <v>27</v>
      </c>
      <c r="AI1115" s="1"/>
      <c r="AJ1115" s="1">
        <f t="array" ref="AJ1115">SUM(IF(Town!$AR$695:$AR$1045=$BE1115,IF(Town!$AK$695:$AK$1045=$BA1115,Town!AC$695:AC$1045,0),0))+SUM(IF($BE$1869:$BE$1888=$BE1115,IF($BA$1869:$BA$1888=$BA1115,AJ$1869:AJ$1888,0),0))</f>
        <v>0</v>
      </c>
      <c r="AK1115" s="1"/>
      <c r="AL1115" s="1"/>
      <c r="AM1115" s="1"/>
      <c r="AY1115" t="str">
        <f t="shared" ref="AY1115:AY1145" si="709">A1115&amp;" "&amp;"CD"&amp;BA1115</f>
        <v>Bristol CD4</v>
      </c>
      <c r="BA1115">
        <v>4</v>
      </c>
      <c r="BC1115" s="91">
        <v>25</v>
      </c>
      <c r="BD1115" s="93"/>
      <c r="BE1115">
        <v>25005</v>
      </c>
      <c r="BF1115">
        <f t="shared" si="700"/>
        <v>2500504</v>
      </c>
      <c r="BH1115" t="s">
        <v>3387</v>
      </c>
    </row>
    <row r="1116" spans="1:60" s="153" customFormat="1">
      <c r="A1116" s="153" t="s">
        <v>2858</v>
      </c>
      <c r="B1116" s="153" t="s">
        <v>2377</v>
      </c>
      <c r="C1116" s="1">
        <f>SUM(W1116:AN1116)</f>
        <v>458</v>
      </c>
      <c r="D1116" s="1"/>
      <c r="E1116" s="1"/>
      <c r="F1116" s="1"/>
      <c r="G1116" s="1"/>
      <c r="H1116" s="1"/>
      <c r="I1116" s="1"/>
      <c r="J1116" s="1"/>
      <c r="K1116" s="7">
        <f>RANK(W1116,(W1116:Y1116,Z1116:AN1116))</f>
        <v>5</v>
      </c>
      <c r="L1116" s="7">
        <f>RANK(X1116,(W1116:Y1116,Z1116:AN1116))</f>
        <v>4</v>
      </c>
      <c r="M1116" s="7">
        <f>IF(Y1116&gt;0,RANK(Y1116,(W1116:Y1116,Z1116:AN1116)),0)</f>
        <v>1</v>
      </c>
      <c r="N1116" s="7"/>
      <c r="O1116" s="1">
        <f>MAX(W1116:AD1116)-LARGE(W1116:AD1116,2)</f>
        <v>297</v>
      </c>
      <c r="P1116" s="2">
        <f>O1116/C1116</f>
        <v>0.64847161572052403</v>
      </c>
      <c r="Q1116" s="2"/>
      <c r="R1116" s="2">
        <f>IF($C1116=0,"-",W1116/$C1116)</f>
        <v>4.3668122270742356E-3</v>
      </c>
      <c r="S1116" s="2">
        <f>IF($C1116=0,"-",X1116/$C1116)</f>
        <v>3.4934497816593885E-2</v>
      </c>
      <c r="T1116" s="2">
        <f>IF($C1116=0,"-",Y1116/$C1116)</f>
        <v>0.75764192139737996</v>
      </c>
      <c r="U1116" s="2">
        <f>IF($C1116=0,"-",Z1116/$C1116)</f>
        <v>8.7336244541484712E-2</v>
      </c>
      <c r="V1116" s="2">
        <f>IF(C1116=0,"-",(1-R1116-S1116-T1116-U1116))</f>
        <v>0.11572052401746723</v>
      </c>
      <c r="W1116" s="1">
        <f t="array" ref="W1116">SUM(IF(Town!$AR$695:$AR$1045=$BE1116,IF(Town!$AK$695:$AK$1045=$BA1116,Town!P$695:P$1045,0),0))+SUM(IF($BE$1869:$BE$1888=$BE1116,IF($BA$1869:$BA$1888=$BA1116,W$1869:W$1888,0),0))</f>
        <v>2</v>
      </c>
      <c r="X1116" s="1">
        <f t="array" ref="X1116">SUM(IF(Town!$AR$695:$AR$1045=$BE1116,IF(Town!$AK$695:$AK$1045=$BA1116,Town!Q$695:Q$1045,0),0))+SUM(IF($BE$1869:$BE$1888=$BE1116,IF($BA$1869:$BA$1888=$BA1116,X$1869:X$1888,0),0))</f>
        <v>16</v>
      </c>
      <c r="Y1116" s="1">
        <f t="array" ref="Y1116">SUM(IF(Town!$AR$695:$AR$1045=$BE1116,IF(Town!$AK$695:$AK$1045=$BA1116,Town!R$695:R$1045,0),0))+SUM(IF($BE$1869:$BE$1888=$BE1116,IF($BA$1869:$BA$1888=$BA1116,Y$1869:Y$1888,0),0))</f>
        <v>347</v>
      </c>
      <c r="Z1116" s="1">
        <f t="array" ref="Z1116">SUM(IF(Town!$AR$695:$AR$1045=$BE1116,IF(Town!$AK$695:$AK$1045=$BA1116,Town!S$695:S$1045,0),0))+SUM(IF($BE$1869:$BE$1888=$BE1116,IF($BA$1869:$BA$1888=$BA1116,Z$1869:Z$1888,0),0))</f>
        <v>40</v>
      </c>
      <c r="AA1116" s="1">
        <f t="array" ref="AA1116">SUM(IF(Town!$AR$695:$AR$1045=$BE1116,IF(Town!$AK$695:$AK$1045=$BA1116,Town!T$695:T$1045,0),0))+SUM(IF($BE$1869:$BE$1888=$BE1116,IF($BA$1869:$BA$1888=$BA1116,AA$1869:AA$1888,0),0))</f>
        <v>50</v>
      </c>
      <c r="AB1116" s="1">
        <f t="array" ref="AB1116">SUM(IF(Town!$AR$695:$AR$1045=$BE1116,IF(Town!$AK$695:$AK$1045=$BA1116,Town!U$695:U$1045,0),0))+SUM(IF($BE$1869:$BE$1888=$BE1116,IF($BA$1869:$BA$1888=$BA1116,AB$1869:AB$1888,0),0))</f>
        <v>2</v>
      </c>
      <c r="AC1116" s="1">
        <f t="array" ref="AC1116">SUM(IF(Town!$AR$695:$AR$1045=$BE1116,IF(Town!$AK$695:$AK$1045=$BA1116,Town!V$695:V$1045,0),0))+SUM(IF($BE$1869:$BE$1888=$BE1116,IF($BA$1869:$BA$1888=$BA1116,AC$1869:AC$1888,0),0))</f>
        <v>0</v>
      </c>
      <c r="AD1116" s="1">
        <f t="array" ref="AD1116">SUM(IF(Town!$AR$695:$AR$1045=$BE1116,IF(Town!$AK$695:$AK$1045=$BA1116,Town!W$695:W$1045,0),0))+SUM(IF($BE$1869:$BE$1888=$BE1116,IF($BA$1869:$BA$1888=$BA1116,AD$1869:AD$1888,0),0))</f>
        <v>0</v>
      </c>
      <c r="AE1116" s="1">
        <f t="array" ref="AE1116">SUM(IF(Town!$AR$695:$AR$1045=$BE1116,IF(Town!$AK$695:$AK$1045=$BA1116,Town!X$695:X$1045,0),0))+SUM(IF($BE$1869:$BE$1888=$BE1116,IF($BA$1869:$BA$1888=$BA1116,AE$1869:AE$1888,0),0))</f>
        <v>0</v>
      </c>
      <c r="AF1116" s="1">
        <f t="array" ref="AF1116">SUM(IF(Town!$AR$695:$AR$1045=$BE1116,IF(Town!$AK$695:$AK$1045=$BA1116,Town!Y$695:Y$1045,0),0))+SUM(IF($BE$1869:$BE$1888=$BE1116,IF($BA$1869:$BA$1888=$BA1116,AF$1869:AF$1888,0),0))</f>
        <v>1</v>
      </c>
      <c r="AG1116" s="1">
        <f t="array" ref="AG1116">SUM(IF(Town!$AR$695:$AR$1045=$BE1116,IF(Town!$AK$695:$AK$1045=$BA1116,Town!Z$695:Z$1045,0),0))+SUM(IF($BE$1869:$BE$1888=$BE1116,IF($BA$1869:$BA$1888=$BA1116,AG$1869:AG$1888,0),0))</f>
        <v>0</v>
      </c>
      <c r="AH1116" s="1">
        <f t="array" ref="AH1116">SUM(IF(Town!$AR$695:$AR$1045=$BE1116,IF(Town!$AK$695:$AK$1045=$BA1116,Town!AA$695:AA$1045,0),0))+SUM(IF($BE$1869:$BE$1888=$BE1116,IF($BA$1869:$BA$1888=$BA1116,AH$1869:AH$1888,0),0))</f>
        <v>0</v>
      </c>
      <c r="AI1116" s="1"/>
      <c r="AJ1116" s="1">
        <f t="array" ref="AJ1116">SUM(IF(Town!$AR$695:$AR$1045=$BE1116,IF(Town!$AK$695:$AK$1045=$BA1116,Town!AC$695:AC$1045,0),0))+SUM(IF($BE$1869:$BE$1888=$BE1116,IF($BA$1869:$BA$1888=$BA1116,AJ$1869:AJ$1888,0),0))</f>
        <v>0</v>
      </c>
      <c r="AK1116" s="1"/>
      <c r="AL1116" s="1"/>
      <c r="AM1116" s="1"/>
      <c r="AY1116" s="153" t="str">
        <f>A1116&amp;" "&amp;"CD"&amp;BA1116</f>
        <v>Bristol CD8</v>
      </c>
      <c r="BA1116" s="153">
        <v>8</v>
      </c>
      <c r="BC1116" s="91">
        <v>25</v>
      </c>
      <c r="BD1116" s="93"/>
      <c r="BE1116" s="153">
        <v>25005</v>
      </c>
      <c r="BF1116" s="153">
        <f>BE1116*100+BA1116</f>
        <v>2500508</v>
      </c>
      <c r="BH1116" s="153" t="s">
        <v>3387</v>
      </c>
    </row>
    <row r="1117" spans="1:60">
      <c r="A1117" t="s">
        <v>2858</v>
      </c>
      <c r="B1117" t="s">
        <v>2377</v>
      </c>
      <c r="C1117" s="1">
        <f t="shared" si="701"/>
        <v>6841</v>
      </c>
      <c r="D1117" s="1"/>
      <c r="E1117" s="1"/>
      <c r="F1117" s="1"/>
      <c r="G1117" s="1"/>
      <c r="H1117" s="1"/>
      <c r="I1117" s="1"/>
      <c r="J1117" s="1"/>
      <c r="K1117" s="7">
        <f>RANK(W1117,(W1117:Y1117,Z1117:AN1117))</f>
        <v>6</v>
      </c>
      <c r="L1117" s="7">
        <f>RANK(X1117,(W1117:Y1117,Z1117:AN1117))</f>
        <v>4</v>
      </c>
      <c r="M1117" s="7">
        <f>IF(Y1117&gt;0,RANK(Y1117,(W1117:Y1117,Z1117:AN1117)),0)</f>
        <v>1</v>
      </c>
      <c r="N1117" s="7"/>
      <c r="O1117" s="1">
        <f t="shared" si="702"/>
        <v>2617</v>
      </c>
      <c r="P1117" s="2">
        <f t="shared" si="703"/>
        <v>0.38254641134337086</v>
      </c>
      <c r="Q1117" s="2"/>
      <c r="R1117" s="2">
        <f t="shared" si="704"/>
        <v>4.0929688642011401E-3</v>
      </c>
      <c r="S1117" s="2">
        <f t="shared" si="705"/>
        <v>7.4989036690542313E-2</v>
      </c>
      <c r="T1117" s="2">
        <f t="shared" si="706"/>
        <v>0.57579301271743899</v>
      </c>
      <c r="U1117" s="2">
        <f t="shared" si="707"/>
        <v>0.13872240900453151</v>
      </c>
      <c r="V1117" s="2">
        <f t="shared" si="708"/>
        <v>0.20640257272328597</v>
      </c>
      <c r="W1117" s="1">
        <f t="array" ref="W1117">SUM(IF(Town!$AR$695:$AR$1045=$BE1117,IF(Town!$AK$695:$AK$1045=$BA1117,Town!P$695:P$1045,0),0))+SUM(IF($BE$1869:$BE$1888=$BE1117,IF($BA$1869:$BA$1888=$BA1117,W$1869:W$1888,0),0))</f>
        <v>28</v>
      </c>
      <c r="X1117" s="1">
        <f t="array" ref="X1117">SUM(IF(Town!$AR$695:$AR$1045=$BE1117,IF(Town!$AK$695:$AK$1045=$BA1117,Town!Q$695:Q$1045,0),0))+SUM(IF($BE$1869:$BE$1888=$BE1117,IF($BA$1869:$BA$1888=$BA1117,X$1869:X$1888,0),0))</f>
        <v>513</v>
      </c>
      <c r="Y1117" s="1">
        <f t="array" ref="Y1117">SUM(IF(Town!$AR$695:$AR$1045=$BE1117,IF(Town!$AK$695:$AK$1045=$BA1117,Town!R$695:R$1045,0),0))+SUM(IF($BE$1869:$BE$1888=$BE1117,IF($BA$1869:$BA$1888=$BA1117,Y$1869:Y$1888,0),0))</f>
        <v>3939</v>
      </c>
      <c r="Z1117" s="1">
        <f t="array" ref="Z1117">SUM(IF(Town!$AR$695:$AR$1045=$BE1117,IF(Town!$AK$695:$AK$1045=$BA1117,Town!S$695:S$1045,0),0))+SUM(IF($BE$1869:$BE$1888=$BE1117,IF($BA$1869:$BA$1888=$BA1117,Z$1869:Z$1888,0),0))</f>
        <v>949</v>
      </c>
      <c r="AA1117" s="1">
        <f t="array" ref="AA1117">SUM(IF(Town!$AR$695:$AR$1045=$BE1117,IF(Town!$AK$695:$AK$1045=$BA1117,Town!T$695:T$1045,0),0))+SUM(IF($BE$1869:$BE$1888=$BE1117,IF($BA$1869:$BA$1888=$BA1117,AA$1869:AA$1888,0),0))</f>
        <v>1322</v>
      </c>
      <c r="AB1117" s="1">
        <f t="array" ref="AB1117">SUM(IF(Town!$AR$695:$AR$1045=$BE1117,IF(Town!$AK$695:$AK$1045=$BA1117,Town!U$695:U$1045,0),0))+SUM(IF($BE$1869:$BE$1888=$BE1117,IF($BA$1869:$BA$1888=$BA1117,AB$1869:AB$1888,0),0))</f>
        <v>18</v>
      </c>
      <c r="AC1117" s="1">
        <f t="array" ref="AC1117">SUM(IF(Town!$AR$695:$AR$1045=$BE1117,IF(Town!$AK$695:$AK$1045=$BA1117,Town!V$695:V$1045,0),0))+SUM(IF($BE$1869:$BE$1888=$BE1117,IF($BA$1869:$BA$1888=$BA1117,AC$1869:AC$1888,0),0))</f>
        <v>25</v>
      </c>
      <c r="AD1117" s="1">
        <f t="array" ref="AD1117">SUM(IF(Town!$AR$695:$AR$1045=$BE1117,IF(Town!$AK$695:$AK$1045=$BA1117,Town!W$695:W$1045,0),0))+SUM(IF($BE$1869:$BE$1888=$BE1117,IF($BA$1869:$BA$1888=$BA1117,AD$1869:AD$1888,0),0))</f>
        <v>0</v>
      </c>
      <c r="AE1117" s="1">
        <f t="array" ref="AE1117">SUM(IF(Town!$AR$695:$AR$1045=$BE1117,IF(Town!$AK$695:$AK$1045=$BA1117,Town!X$695:X$1045,0),0))+SUM(IF($BE$1869:$BE$1888=$BE1117,IF($BA$1869:$BA$1888=$BA1117,AE$1869:AE$1888,0),0))</f>
        <v>0</v>
      </c>
      <c r="AF1117" s="1">
        <f t="array" ref="AF1117">SUM(IF(Town!$AR$695:$AR$1045=$BE1117,IF(Town!$AK$695:$AK$1045=$BA1117,Town!Y$695:Y$1045,0),0))+SUM(IF($BE$1869:$BE$1888=$BE1117,IF($BA$1869:$BA$1888=$BA1117,AF$1869:AF$1888,0),0))</f>
        <v>34</v>
      </c>
      <c r="AG1117" s="1">
        <f t="array" ref="AG1117">SUM(IF(Town!$AR$695:$AR$1045=$BE1117,IF(Town!$AK$695:$AK$1045=$BA1117,Town!Z$695:Z$1045,0),0))+SUM(IF($BE$1869:$BE$1888=$BE1117,IF($BA$1869:$BA$1888=$BA1117,AG$1869:AG$1888,0),0))</f>
        <v>0</v>
      </c>
      <c r="AH1117" s="1">
        <f t="array" ref="AH1117">SUM(IF(Town!$AR$695:$AR$1045=$BE1117,IF(Town!$AK$695:$AK$1045=$BA1117,Town!AA$695:AA$1045,0),0))+SUM(IF($BE$1869:$BE$1888=$BE1117,IF($BA$1869:$BA$1888=$BA1117,AH$1869:AH$1888,0),0))</f>
        <v>13</v>
      </c>
      <c r="AI1117" s="1"/>
      <c r="AJ1117" s="1">
        <f t="array" ref="AJ1117">SUM(IF(Town!$AR$695:$AR$1045=$BE1117,IF(Town!$AK$695:$AK$1045=$BA1117,Town!AC$695:AC$1045,0),0))+SUM(IF($BE$1869:$BE$1888=$BE1117,IF($BA$1869:$BA$1888=$BA1117,AJ$1869:AJ$1888,0),0))</f>
        <v>0</v>
      </c>
      <c r="AK1117" s="1"/>
      <c r="AL1117" s="1"/>
      <c r="AM1117" s="1"/>
      <c r="AY1117" t="str">
        <f t="shared" si="709"/>
        <v>Bristol CD9</v>
      </c>
      <c r="BA1117">
        <v>9</v>
      </c>
      <c r="BC1117" s="91">
        <v>25</v>
      </c>
      <c r="BD1117" s="93"/>
      <c r="BE1117">
        <v>25005</v>
      </c>
      <c r="BF1117">
        <f t="shared" si="700"/>
        <v>2500509</v>
      </c>
      <c r="BH1117" t="s">
        <v>3387</v>
      </c>
    </row>
    <row r="1118" spans="1:60">
      <c r="A1118" t="s">
        <v>827</v>
      </c>
      <c r="B1118" t="s">
        <v>2377</v>
      </c>
      <c r="C1118" s="1">
        <f t="shared" si="701"/>
        <v>10366</v>
      </c>
      <c r="D1118" s="1"/>
      <c r="E1118" s="1"/>
      <c r="F1118" s="1"/>
      <c r="G1118" s="1"/>
      <c r="H1118" s="1"/>
      <c r="I1118" s="1"/>
      <c r="J1118" s="1"/>
      <c r="K1118" s="7">
        <f>RANK(W1118,(W1118:Y1118,Z1118:AN1118))</f>
        <v>6</v>
      </c>
      <c r="L1118" s="7">
        <f>RANK(X1118,(W1118:Y1118,Z1118:AN1118))</f>
        <v>4</v>
      </c>
      <c r="M1118" s="7">
        <f>IF(Y1118&gt;0,RANK(Y1118,(W1118:Y1118,Z1118:AN1118)),0)</f>
        <v>1</v>
      </c>
      <c r="N1118" s="7"/>
      <c r="O1118" s="1">
        <f t="shared" si="702"/>
        <v>6548</v>
      </c>
      <c r="P1118" s="2">
        <f t="shared" si="703"/>
        <v>0.63168049392243875</v>
      </c>
      <c r="Q1118" s="2"/>
      <c r="R1118" s="2">
        <f t="shared" si="704"/>
        <v>4.0517075053058075E-3</v>
      </c>
      <c r="S1118" s="2">
        <f t="shared" si="705"/>
        <v>4.3025274937295001E-2</v>
      </c>
      <c r="T1118" s="2">
        <f t="shared" si="706"/>
        <v>0.74165541192359641</v>
      </c>
      <c r="U1118" s="2">
        <f t="shared" si="707"/>
        <v>9.1163418869380661E-2</v>
      </c>
      <c r="V1118" s="2">
        <f t="shared" si="708"/>
        <v>0.1201041867644221</v>
      </c>
      <c r="W1118" s="1">
        <f t="array" ref="W1118">SUM(IF(Town!$AR$695:$AR$1045=$BE1118,IF(Town!$AK$695:$AK$1045=$BA1118,Town!P$695:P$1045,0),0))+SUM(IF($BE$1869:$BE$1888=$BE1118,IF($BA$1869:$BA$1888=$BA1118,W$1869:W$1888,0),0))</f>
        <v>42</v>
      </c>
      <c r="X1118" s="1">
        <f t="array" ref="X1118">SUM(IF(Town!$AR$695:$AR$1045=$BE1118,IF(Town!$AK$695:$AK$1045=$BA1118,Town!Q$695:Q$1045,0),0))+SUM(IF($BE$1869:$BE$1888=$BE1118,IF($BA$1869:$BA$1888=$BA1118,X$1869:X$1888,0),0))</f>
        <v>446</v>
      </c>
      <c r="Y1118" s="1">
        <f t="array" ref="Y1118">SUM(IF(Town!$AR$695:$AR$1045=$BE1118,IF(Town!$AK$695:$AK$1045=$BA1118,Town!R$695:R$1045,0),0))+SUM(IF($BE$1869:$BE$1888=$BE1118,IF($BA$1869:$BA$1888=$BA1118,Y$1869:Y$1888,0),0))</f>
        <v>7688</v>
      </c>
      <c r="Z1118" s="1">
        <f t="array" ref="Z1118">SUM(IF(Town!$AR$695:$AR$1045=$BE1118,IF(Town!$AK$695:$AK$1045=$BA1118,Town!S$695:S$1045,0),0))+SUM(IF($BE$1869:$BE$1888=$BE1118,IF($BA$1869:$BA$1888=$BA1118,Z$1869:Z$1888,0),0))</f>
        <v>945</v>
      </c>
      <c r="AA1118" s="1">
        <f t="array" ref="AA1118">SUM(IF(Town!$AR$695:$AR$1045=$BE1118,IF(Town!$AK$695:$AK$1045=$BA1118,Town!T$695:T$1045,0),0))+SUM(IF($BE$1869:$BE$1888=$BE1118,IF($BA$1869:$BA$1888=$BA1118,AA$1869:AA$1888,0),0))</f>
        <v>1140</v>
      </c>
      <c r="AB1118" s="1">
        <f t="array" ref="AB1118">SUM(IF(Town!$AR$695:$AR$1045=$BE1118,IF(Town!$AK$695:$AK$1045=$BA1118,Town!U$695:U$1045,0),0))+SUM(IF($BE$1869:$BE$1888=$BE1118,IF($BA$1869:$BA$1888=$BA1118,AB$1869:AB$1888,0),0))</f>
        <v>26</v>
      </c>
      <c r="AC1118" s="1">
        <f t="array" ref="AC1118">SUM(IF(Town!$AR$695:$AR$1045=$BE1118,IF(Town!$AK$695:$AK$1045=$BA1118,Town!V$695:V$1045,0),0))+SUM(IF($BE$1869:$BE$1888=$BE1118,IF($BA$1869:$BA$1888=$BA1118,AC$1869:AC$1888,0),0))</f>
        <v>18</v>
      </c>
      <c r="AD1118" s="1">
        <f t="array" ref="AD1118">SUM(IF(Town!$AR$695:$AR$1045=$BE1118,IF(Town!$AK$695:$AK$1045=$BA1118,Town!W$695:W$1045,0),0))+SUM(IF($BE$1869:$BE$1888=$BE1118,IF($BA$1869:$BA$1888=$BA1118,AD$1869:AD$1888,0),0))</f>
        <v>0</v>
      </c>
      <c r="AE1118" s="1">
        <f t="array" ref="AE1118">SUM(IF(Town!$AR$695:$AR$1045=$BE1118,IF(Town!$AK$695:$AK$1045=$BA1118,Town!X$695:X$1045,0),0))+SUM(IF($BE$1869:$BE$1888=$BE1118,IF($BA$1869:$BA$1888=$BA1118,AE$1869:AE$1888,0),0))</f>
        <v>0</v>
      </c>
      <c r="AF1118" s="1">
        <f t="array" ref="AF1118">SUM(IF(Town!$AR$695:$AR$1045=$BE1118,IF(Town!$AK$695:$AK$1045=$BA1118,Town!Y$695:Y$1045,0),0))+SUM(IF($BE$1869:$BE$1888=$BE1118,IF($BA$1869:$BA$1888=$BA1118,AF$1869:AF$1888,0),0))</f>
        <v>49</v>
      </c>
      <c r="AG1118" s="1">
        <f t="array" ref="AG1118">SUM(IF(Town!$AR$695:$AR$1045=$BE1118,IF(Town!$AK$695:$AK$1045=$BA1118,Town!Z$695:Z$1045,0),0))+SUM(IF($BE$1869:$BE$1888=$BE1118,IF($BA$1869:$BA$1888=$BA1118,AG$1869:AG$1888,0),0))</f>
        <v>0</v>
      </c>
      <c r="AH1118" s="1">
        <f t="array" ref="AH1118">SUM(IF(Town!$AR$695:$AR$1045=$BE1118,IF(Town!$AK$695:$AK$1045=$BA1118,Town!AA$695:AA$1045,0),0))+SUM(IF($BE$1869:$BE$1888=$BE1118,IF($BA$1869:$BA$1888=$BA1118,AH$1869:AH$1888,0),0))</f>
        <v>12</v>
      </c>
      <c r="AI1118" s="1"/>
      <c r="AJ1118" s="1">
        <f t="array" ref="AJ1118">SUM(IF(Town!$AR$695:$AR$1045=$BE1118,IF(Town!$AK$695:$AK$1045=$BA1118,Town!AC$695:AC$1045,0),0))+SUM(IF($BE$1869:$BE$1888=$BE1118,IF($BA$1869:$BA$1888=$BA1118,AJ$1869:AJ$1888,0),0))</f>
        <v>0</v>
      </c>
      <c r="AK1118" s="1"/>
      <c r="AL1118" s="1"/>
      <c r="AM1118" s="1"/>
      <c r="AY1118" t="str">
        <f t="shared" si="709"/>
        <v>Essex CD3</v>
      </c>
      <c r="BA1118">
        <v>3</v>
      </c>
      <c r="BC1118" s="91">
        <v>25</v>
      </c>
      <c r="BD1118" s="93"/>
      <c r="BE1118">
        <v>25009</v>
      </c>
      <c r="BF1118">
        <f t="shared" si="700"/>
        <v>2500903</v>
      </c>
      <c r="BH1118" t="s">
        <v>3387</v>
      </c>
    </row>
    <row r="1119" spans="1:60">
      <c r="A1119" t="s">
        <v>827</v>
      </c>
      <c r="B1119" t="s">
        <v>2377</v>
      </c>
      <c r="C1119" s="1">
        <f t="shared" si="701"/>
        <v>39225</v>
      </c>
      <c r="D1119" s="1"/>
      <c r="E1119" s="1"/>
      <c r="F1119" s="1"/>
      <c r="G1119" s="1"/>
      <c r="H1119" s="1"/>
      <c r="I1119" s="1"/>
      <c r="J1119" s="1"/>
      <c r="K1119" s="7">
        <f>RANK(W1119,(W1119:Y1119,Z1119:AN1119))</f>
        <v>5</v>
      </c>
      <c r="L1119" s="7">
        <f>RANK(X1119,(W1119:Y1119,Z1119:AN1119))</f>
        <v>4</v>
      </c>
      <c r="M1119" s="7">
        <f>IF(Y1119&gt;0,RANK(Y1119,(W1119:Y1119,Z1119:AN1119)),0)</f>
        <v>1</v>
      </c>
      <c r="N1119" s="7"/>
      <c r="O1119" s="1">
        <f t="shared" si="702"/>
        <v>26064</v>
      </c>
      <c r="P1119" s="2">
        <f t="shared" si="703"/>
        <v>0.66447418738049713</v>
      </c>
      <c r="Q1119" s="2"/>
      <c r="R1119" s="2">
        <f t="shared" si="704"/>
        <v>5.4302103250478007E-3</v>
      </c>
      <c r="S1119" s="2">
        <f t="shared" si="705"/>
        <v>4.1963033779477375E-2</v>
      </c>
      <c r="T1119" s="2">
        <f t="shared" si="706"/>
        <v>0.76086679413639258</v>
      </c>
      <c r="U1119" s="2">
        <f t="shared" si="707"/>
        <v>8.4410452517527088E-2</v>
      </c>
      <c r="V1119" s="2">
        <f t="shared" si="708"/>
        <v>0.10732950924155517</v>
      </c>
      <c r="W1119" s="1">
        <f t="array" ref="W1119">SUM(IF(Town!$AR$695:$AR$1045=$BE1119,IF(Town!$AK$695:$AK$1045=$BA1119,Town!P$695:P$1045,0),0))+SUM(IF($BE$1869:$BE$1888=$BE1119,IF($BA$1869:$BA$1888=$BA1119,W$1869:W$1888,0),0))</f>
        <v>213</v>
      </c>
      <c r="X1119" s="1">
        <f t="array" ref="X1119">SUM(IF(Town!$AR$695:$AR$1045=$BE1119,IF(Town!$AK$695:$AK$1045=$BA1119,Town!Q$695:Q$1045,0),0))+SUM(IF($BE$1869:$BE$1888=$BE1119,IF($BA$1869:$BA$1888=$BA1119,X$1869:X$1888,0),0))</f>
        <v>1646</v>
      </c>
      <c r="Y1119" s="1">
        <f t="array" ref="Y1119">SUM(IF(Town!$AR$695:$AR$1045=$BE1119,IF(Town!$AK$695:$AK$1045=$BA1119,Town!R$695:R$1045,0),0))+SUM(IF($BE$1869:$BE$1888=$BE1119,IF($BA$1869:$BA$1888=$BA1119,Y$1869:Y$1888,0),0))</f>
        <v>29845</v>
      </c>
      <c r="Z1119" s="1">
        <f t="array" ref="Z1119">SUM(IF(Town!$AR$695:$AR$1045=$BE1119,IF(Town!$AK$695:$AK$1045=$BA1119,Town!S$695:S$1045,0),0))+SUM(IF($BE$1869:$BE$1888=$BE1119,IF($BA$1869:$BA$1888=$BA1119,Z$1869:Z$1888,0),0))</f>
        <v>3311</v>
      </c>
      <c r="AA1119" s="1">
        <f t="array" ref="AA1119">SUM(IF(Town!$AR$695:$AR$1045=$BE1119,IF(Town!$AK$695:$AK$1045=$BA1119,Town!T$695:T$1045,0),0))+SUM(IF($BE$1869:$BE$1888=$BE1119,IF($BA$1869:$BA$1888=$BA1119,AA$1869:AA$1888,0),0))</f>
        <v>3781</v>
      </c>
      <c r="AB1119" s="1">
        <f t="array" ref="AB1119">SUM(IF(Town!$AR$695:$AR$1045=$BE1119,IF(Town!$AK$695:$AK$1045=$BA1119,Town!U$695:U$1045,0),0))+SUM(IF($BE$1869:$BE$1888=$BE1119,IF($BA$1869:$BA$1888=$BA1119,AB$1869:AB$1888,0),0))</f>
        <v>113</v>
      </c>
      <c r="AC1119" s="1">
        <f t="array" ref="AC1119">SUM(IF(Town!$AR$695:$AR$1045=$BE1119,IF(Town!$AK$695:$AK$1045=$BA1119,Town!V$695:V$1045,0),0))+SUM(IF($BE$1869:$BE$1888=$BE1119,IF($BA$1869:$BA$1888=$BA1119,AC$1869:AC$1888,0),0))</f>
        <v>71</v>
      </c>
      <c r="AD1119" s="1">
        <f t="array" ref="AD1119">SUM(IF(Town!$AR$695:$AR$1045=$BE1119,IF(Town!$AK$695:$AK$1045=$BA1119,Town!W$695:W$1045,0),0))+SUM(IF($BE$1869:$BE$1888=$BE1119,IF($BA$1869:$BA$1888=$BA1119,AD$1869:AD$1888,0),0))</f>
        <v>0</v>
      </c>
      <c r="AE1119" s="1">
        <f t="array" ref="AE1119">SUM(IF(Town!$AR$695:$AR$1045=$BE1119,IF(Town!$AK$695:$AK$1045=$BA1119,Town!X$695:X$1045,0),0))+SUM(IF($BE$1869:$BE$1888=$BE1119,IF($BA$1869:$BA$1888=$BA1119,AE$1869:AE$1888,0),0))</f>
        <v>0</v>
      </c>
      <c r="AF1119" s="1">
        <f t="array" ref="AF1119">SUM(IF(Town!$AR$695:$AR$1045=$BE1119,IF(Town!$AK$695:$AK$1045=$BA1119,Town!Y$695:Y$1045,0),0))+SUM(IF($BE$1869:$BE$1888=$BE1119,IF($BA$1869:$BA$1888=$BA1119,AF$1869:AF$1888,0),0))</f>
        <v>199</v>
      </c>
      <c r="AG1119" s="1">
        <f t="array" ref="AG1119">SUM(IF(Town!$AR$695:$AR$1045=$BE1119,IF(Town!$AK$695:$AK$1045=$BA1119,Town!Z$695:Z$1045,0),0))+SUM(IF($BE$1869:$BE$1888=$BE1119,IF($BA$1869:$BA$1888=$BA1119,AG$1869:AG$1888,0),0))</f>
        <v>0</v>
      </c>
      <c r="AH1119" s="1">
        <f t="array" ref="AH1119">SUM(IF(Town!$AR$695:$AR$1045=$BE1119,IF(Town!$AK$695:$AK$1045=$BA1119,Town!AA$695:AA$1045,0),0))+SUM(IF($BE$1869:$BE$1888=$BE1119,IF($BA$1869:$BA$1888=$BA1119,AH$1869:AH$1888,0),0))</f>
        <v>46</v>
      </c>
      <c r="AI1119" s="1"/>
      <c r="AJ1119" s="1">
        <f t="array" ref="AJ1119">SUM(IF(Town!$AR$695:$AR$1045=$BE1119,IF(Town!$AK$695:$AK$1045=$BA1119,Town!AC$695:AC$1045,0),0))+SUM(IF($BE$1869:$BE$1888=$BE1119,IF($BA$1869:$BA$1888=$BA1119,AJ$1869:AJ$1888,0),0))</f>
        <v>0</v>
      </c>
      <c r="AK1119" s="1"/>
      <c r="AL1119" s="1"/>
      <c r="AM1119" s="1"/>
      <c r="AY1119" t="str">
        <f t="shared" si="709"/>
        <v>Essex CD6</v>
      </c>
      <c r="BA1119">
        <v>6</v>
      </c>
      <c r="BC1119" s="91">
        <v>25</v>
      </c>
      <c r="BD1119" s="93"/>
      <c r="BE1119">
        <v>25009</v>
      </c>
      <c r="BF1119">
        <f t="shared" si="700"/>
        <v>2500906</v>
      </c>
      <c r="BH1119" t="s">
        <v>3387</v>
      </c>
    </row>
    <row r="1120" spans="1:60" s="150" customFormat="1">
      <c r="A1120" s="150" t="s">
        <v>2477</v>
      </c>
      <c r="B1120" s="150" t="s">
        <v>2377</v>
      </c>
      <c r="C1120" s="1">
        <f>SUM(W1120:AN1120)</f>
        <v>861</v>
      </c>
      <c r="D1120" s="1"/>
      <c r="E1120" s="1"/>
      <c r="F1120" s="1"/>
      <c r="G1120" s="1"/>
      <c r="H1120" s="1"/>
      <c r="I1120" s="1"/>
      <c r="J1120" s="1"/>
      <c r="K1120" s="7">
        <f>RANK(W1120,(W1120:Y1120,Z1120:AN1120))</f>
        <v>6</v>
      </c>
      <c r="L1120" s="7">
        <f>RANK(X1120,(W1120:Y1120,Z1120:AN1120))</f>
        <v>4</v>
      </c>
      <c r="M1120" s="7">
        <f>IF(Y1120&gt;0,RANK(Y1120,(W1120:Y1120,Z1120:AN1120)),0)</f>
        <v>1</v>
      </c>
      <c r="N1120" s="7"/>
      <c r="O1120" s="1">
        <f>MAX(W1120:AD1120)-LARGE(W1120:AD1120,2)</f>
        <v>135</v>
      </c>
      <c r="P1120" s="2">
        <f>O1120/C1120</f>
        <v>0.156794425087108</v>
      </c>
      <c r="Q1120" s="2"/>
      <c r="R1120" s="2">
        <f t="shared" ref="R1120:U1121" si="710">IF($C1120=0,"-",W1120/$C1120)</f>
        <v>8.130081300813009E-3</v>
      </c>
      <c r="S1120" s="2">
        <f t="shared" si="710"/>
        <v>6.2717770034843204E-2</v>
      </c>
      <c r="T1120" s="2">
        <f t="shared" si="710"/>
        <v>0.42857142857142855</v>
      </c>
      <c r="U1120" s="2">
        <f t="shared" si="710"/>
        <v>0.20557491289198607</v>
      </c>
      <c r="V1120" s="2">
        <f>IF(C1120=0,"-",(1-R1120-S1120-T1120-U1120))</f>
        <v>0.29500580720092906</v>
      </c>
      <c r="W1120" s="1">
        <f t="array" ref="W1120">SUM(IF(Town!$AR$695:$AR$1045=$BE1120,IF(Town!$AK$695:$AK$1045=$BA1120,Town!P$695:P$1045,0),0))+SUM(IF($BE$1869:$BE$1888=$BE1120,IF($BA$1869:$BA$1888=$BA1120,W$1869:W$1888,0),0))</f>
        <v>7</v>
      </c>
      <c r="X1120" s="1">
        <f t="array" ref="X1120">SUM(IF(Town!$AR$695:$AR$1045=$BE1120,IF(Town!$AK$695:$AK$1045=$BA1120,Town!Q$695:Q$1045,0),0))+SUM(IF($BE$1869:$BE$1888=$BE1120,IF($BA$1869:$BA$1888=$BA1120,X$1869:X$1888,0),0))</f>
        <v>54</v>
      </c>
      <c r="Y1120" s="1">
        <f t="array" ref="Y1120">SUM(IF(Town!$AR$695:$AR$1045=$BE1120,IF(Town!$AK$695:$AK$1045=$BA1120,Town!R$695:R$1045,0),0))+SUM(IF($BE$1869:$BE$1888=$BE1120,IF($BA$1869:$BA$1888=$BA1120,Y$1869:Y$1888,0),0))</f>
        <v>369</v>
      </c>
      <c r="Z1120" s="1">
        <f t="array" ref="Z1120">SUM(IF(Town!$AR$695:$AR$1045=$BE1120,IF(Town!$AK$695:$AK$1045=$BA1120,Town!S$695:S$1045,0),0))+SUM(IF($BE$1869:$BE$1888=$BE1120,IF($BA$1869:$BA$1888=$BA1120,Z$1869:Z$1888,0),0))</f>
        <v>177</v>
      </c>
      <c r="AA1120" s="1">
        <f t="array" ref="AA1120">SUM(IF(Town!$AR$695:$AR$1045=$BE1120,IF(Town!$AK$695:$AK$1045=$BA1120,Town!T$695:T$1045,0),0))+SUM(IF($BE$1869:$BE$1888=$BE1120,IF($BA$1869:$BA$1888=$BA1120,AA$1869:AA$1888,0),0))</f>
        <v>234</v>
      </c>
      <c r="AB1120" s="1">
        <f t="array" ref="AB1120">SUM(IF(Town!$AR$695:$AR$1045=$BE1120,IF(Town!$AK$695:$AK$1045=$BA1120,Town!U$695:U$1045,0),0))+SUM(IF($BE$1869:$BE$1888=$BE1120,IF($BA$1869:$BA$1888=$BA1120,AB$1869:AB$1888,0),0))</f>
        <v>3</v>
      </c>
      <c r="AC1120" s="1">
        <f t="array" ref="AC1120">SUM(IF(Town!$AR$695:$AR$1045=$BE1120,IF(Town!$AK$695:$AK$1045=$BA1120,Town!V$695:V$1045,0),0))+SUM(IF($BE$1869:$BE$1888=$BE1120,IF($BA$1869:$BA$1888=$BA1120,AC$1869:AC$1888,0),0))</f>
        <v>2</v>
      </c>
      <c r="AD1120" s="1">
        <f t="array" ref="AD1120">SUM(IF(Town!$AR$695:$AR$1045=$BE1120,IF(Town!$AK$695:$AK$1045=$BA1120,Town!W$695:W$1045,0),0))+SUM(IF($BE$1869:$BE$1888=$BE1120,IF($BA$1869:$BA$1888=$BA1120,AD$1869:AD$1888,0),0))</f>
        <v>0</v>
      </c>
      <c r="AE1120" s="1">
        <f t="array" ref="AE1120">SUM(IF(Town!$AR$695:$AR$1045=$BE1120,IF(Town!$AK$695:$AK$1045=$BA1120,Town!X$695:X$1045,0),0))+SUM(IF($BE$1869:$BE$1888=$BE1120,IF($BA$1869:$BA$1888=$BA1120,AE$1869:AE$1888,0),0))</f>
        <v>0</v>
      </c>
      <c r="AF1120" s="1">
        <f t="array" ref="AF1120">SUM(IF(Town!$AR$695:$AR$1045=$BE1120,IF(Town!$AK$695:$AK$1045=$BA1120,Town!Y$695:Y$1045,0),0))+SUM(IF($BE$1869:$BE$1888=$BE1120,IF($BA$1869:$BA$1888=$BA1120,AF$1869:AF$1888,0),0))</f>
        <v>15</v>
      </c>
      <c r="AG1120" s="1">
        <f t="array" ref="AG1120">SUM(IF(Town!$AR$695:$AR$1045=$BE1120,IF(Town!$AK$695:$AK$1045=$BA1120,Town!Z$695:Z$1045,0),0))+SUM(IF($BE$1869:$BE$1888=$BE1120,IF($BA$1869:$BA$1888=$BA1120,AG$1869:AG$1888,0),0))</f>
        <v>0</v>
      </c>
      <c r="AH1120" s="1">
        <f t="array" ref="AH1120">SUM(IF(Town!$AR$695:$AR$1045=$BE1120,IF(Town!$AK$695:$AK$1045=$BA1120,Town!AA$695:AA$1045,0),0))+SUM(IF($BE$1869:$BE$1888=$BE1120,IF($BA$1869:$BA$1888=$BA1120,AH$1869:AH$1888,0),0))</f>
        <v>0</v>
      </c>
      <c r="AI1120" s="1"/>
      <c r="AJ1120" s="1">
        <f t="array" ref="AJ1120">SUM(IF(Town!$AR$695:$AR$1045=$BE1120,IF(Town!$AK$695:$AK$1045=$BA1120,Town!AC$695:AC$1045,0),0))+SUM(IF($BE$1869:$BE$1888=$BE1120,IF($BA$1869:$BA$1888=$BA1120,AJ$1869:AJ$1888,0),0))</f>
        <v>0</v>
      </c>
      <c r="AK1120" s="1"/>
      <c r="AL1120" s="1"/>
      <c r="AM1120" s="1"/>
      <c r="AY1120" s="150" t="str">
        <f t="shared" si="709"/>
        <v>Franklin CD1</v>
      </c>
      <c r="BA1120" s="150">
        <v>1</v>
      </c>
      <c r="BC1120" s="91">
        <v>25</v>
      </c>
      <c r="BD1120" s="93"/>
      <c r="BE1120" s="150">
        <v>25011</v>
      </c>
      <c r="BF1120" s="150">
        <f t="shared" si="700"/>
        <v>2501101</v>
      </c>
      <c r="BH1120" s="150" t="s">
        <v>3387</v>
      </c>
    </row>
    <row r="1121" spans="1:60" s="150" customFormat="1">
      <c r="A1121" s="150" t="s">
        <v>2477</v>
      </c>
      <c r="B1121" s="150" t="s">
        <v>2377</v>
      </c>
      <c r="C1121" s="1">
        <f>SUM(W1121:AN1121)</f>
        <v>2600</v>
      </c>
      <c r="D1121" s="1"/>
      <c r="E1121" s="1"/>
      <c r="F1121" s="1"/>
      <c r="G1121" s="1"/>
      <c r="H1121" s="1"/>
      <c r="I1121" s="1"/>
      <c r="J1121" s="1"/>
      <c r="K1121" s="7">
        <f>RANK(W1121,(W1121:Y1121,Z1121:AN1121))</f>
        <v>5</v>
      </c>
      <c r="L1121" s="7">
        <f>RANK(X1121,(W1121:Y1121,Z1121:AN1121))</f>
        <v>4</v>
      </c>
      <c r="M1121" s="7">
        <f>IF(Y1121&gt;0,RANK(Y1121,(W1121:Y1121,Z1121:AN1121)),0)</f>
        <v>1</v>
      </c>
      <c r="N1121" s="7"/>
      <c r="O1121" s="1">
        <f>MAX(W1121:AD1121)-LARGE(W1121:AD1121,2)</f>
        <v>795</v>
      </c>
      <c r="P1121" s="2">
        <f>O1121/C1121</f>
        <v>0.30576923076923079</v>
      </c>
      <c r="Q1121" s="2"/>
      <c r="R1121" s="2">
        <f t="shared" si="710"/>
        <v>1.0769230769230769E-2</v>
      </c>
      <c r="S1121" s="2">
        <f t="shared" si="710"/>
        <v>7.2692307692307695E-2</v>
      </c>
      <c r="T1121" s="2">
        <f t="shared" si="710"/>
        <v>0.51730769230769236</v>
      </c>
      <c r="U1121" s="2">
        <f t="shared" si="710"/>
        <v>0.1676923076923077</v>
      </c>
      <c r="V1121" s="2">
        <f>IF(C1121=0,"-",(1-R1121-S1121-T1121-U1121))</f>
        <v>0.23153846153846147</v>
      </c>
      <c r="W1121" s="1">
        <f t="array" ref="W1121">SUM(IF(Town!$AR$695:$AR$1045=$BE1121,IF(Town!$AK$695:$AK$1045=$BA1121,Town!P$695:P$1045,0),0))+SUM(IF($BE$1869:$BE$1888=$BE1121,IF($BA$1869:$BA$1888=$BA1121,W$1869:W$1888,0),0))</f>
        <v>28</v>
      </c>
      <c r="X1121" s="1">
        <f t="array" ref="X1121">SUM(IF(Town!$AR$695:$AR$1045=$BE1121,IF(Town!$AK$695:$AK$1045=$BA1121,Town!Q$695:Q$1045,0),0))+SUM(IF($BE$1869:$BE$1888=$BE1121,IF($BA$1869:$BA$1888=$BA1121,X$1869:X$1888,0),0))</f>
        <v>189</v>
      </c>
      <c r="Y1121" s="1">
        <f t="array" ref="Y1121">SUM(IF(Town!$AR$695:$AR$1045=$BE1121,IF(Town!$AK$695:$AK$1045=$BA1121,Town!R$695:R$1045,0),0))+SUM(IF($BE$1869:$BE$1888=$BE1121,IF($BA$1869:$BA$1888=$BA1121,Y$1869:Y$1888,0),0))</f>
        <v>1345</v>
      </c>
      <c r="Z1121" s="1">
        <f t="array" ref="Z1121">SUM(IF(Town!$AR$695:$AR$1045=$BE1121,IF(Town!$AK$695:$AK$1045=$BA1121,Town!S$695:S$1045,0),0))+SUM(IF($BE$1869:$BE$1888=$BE1121,IF($BA$1869:$BA$1888=$BA1121,Z$1869:Z$1888,0),0))</f>
        <v>436</v>
      </c>
      <c r="AA1121" s="1">
        <f t="array" ref="AA1121">SUM(IF(Town!$AR$695:$AR$1045=$BE1121,IF(Town!$AK$695:$AK$1045=$BA1121,Town!T$695:T$1045,0),0))+SUM(IF($BE$1869:$BE$1888=$BE1121,IF($BA$1869:$BA$1888=$BA1121,AA$1869:AA$1888,0),0))</f>
        <v>550</v>
      </c>
      <c r="AB1121" s="1">
        <f t="array" ref="AB1121">SUM(IF(Town!$AR$695:$AR$1045=$BE1121,IF(Town!$AK$695:$AK$1045=$BA1121,Town!U$695:U$1045,0),0))+SUM(IF($BE$1869:$BE$1888=$BE1121,IF($BA$1869:$BA$1888=$BA1121,AB$1869:AB$1888,0),0))</f>
        <v>9</v>
      </c>
      <c r="AC1121" s="1">
        <f t="array" ref="AC1121">SUM(IF(Town!$AR$695:$AR$1045=$BE1121,IF(Town!$AK$695:$AK$1045=$BA1121,Town!V$695:V$1045,0),0))+SUM(IF($BE$1869:$BE$1888=$BE1121,IF($BA$1869:$BA$1888=$BA1121,AC$1869:AC$1888,0),0))</f>
        <v>12</v>
      </c>
      <c r="AD1121" s="1">
        <f t="array" ref="AD1121">SUM(IF(Town!$AR$695:$AR$1045=$BE1121,IF(Town!$AK$695:$AK$1045=$BA1121,Town!W$695:W$1045,0),0))+SUM(IF($BE$1869:$BE$1888=$BE1121,IF($BA$1869:$BA$1888=$BA1121,AD$1869:AD$1888,0),0))</f>
        <v>0</v>
      </c>
      <c r="AE1121" s="1">
        <f t="array" ref="AE1121">SUM(IF(Town!$AR$695:$AR$1045=$BE1121,IF(Town!$AK$695:$AK$1045=$BA1121,Town!X$695:X$1045,0),0))+SUM(IF($BE$1869:$BE$1888=$BE1121,IF($BA$1869:$BA$1888=$BA1121,AE$1869:AE$1888,0),0))</f>
        <v>0</v>
      </c>
      <c r="AF1121" s="1">
        <f t="array" ref="AF1121">SUM(IF(Town!$AR$695:$AR$1045=$BE1121,IF(Town!$AK$695:$AK$1045=$BA1121,Town!Y$695:Y$1045,0),0))+SUM(IF($BE$1869:$BE$1888=$BE1121,IF($BA$1869:$BA$1888=$BA1121,AF$1869:AF$1888,0),0))</f>
        <v>23</v>
      </c>
      <c r="AG1121" s="1">
        <f t="array" ref="AG1121">SUM(IF(Town!$AR$695:$AR$1045=$BE1121,IF(Town!$AK$695:$AK$1045=$BA1121,Town!Z$695:Z$1045,0),0))+SUM(IF($BE$1869:$BE$1888=$BE1121,IF($BA$1869:$BA$1888=$BA1121,AG$1869:AG$1888,0),0))</f>
        <v>0</v>
      </c>
      <c r="AH1121" s="1">
        <f t="array" ref="AH1121">SUM(IF(Town!$AR$695:$AR$1045=$BE1121,IF(Town!$AK$695:$AK$1045=$BA1121,Town!AA$695:AA$1045,0),0))+SUM(IF($BE$1869:$BE$1888=$BE1121,IF($BA$1869:$BA$1888=$BA1121,AH$1869:AH$1888,0),0))</f>
        <v>8</v>
      </c>
      <c r="AI1121" s="1"/>
      <c r="AJ1121" s="1">
        <f t="array" ref="AJ1121">SUM(IF(Town!$AR$695:$AR$1045=$BE1121,IF(Town!$AK$695:$AK$1045=$BA1121,Town!AC$695:AC$1045,0),0))+SUM(IF($BE$1869:$BE$1888=$BE1121,IF($BA$1869:$BA$1888=$BA1121,AJ$1869:AJ$1888,0),0))</f>
        <v>0</v>
      </c>
      <c r="AK1121" s="1"/>
      <c r="AL1121" s="1"/>
      <c r="AM1121" s="1"/>
      <c r="AY1121" s="150" t="str">
        <f t="shared" si="709"/>
        <v>Franklin CD2</v>
      </c>
      <c r="BA1121" s="150">
        <v>2</v>
      </c>
      <c r="BC1121" s="91">
        <v>25</v>
      </c>
      <c r="BD1121" s="93"/>
      <c r="BE1121" s="150">
        <v>25011</v>
      </c>
      <c r="BF1121" s="150">
        <f t="shared" si="700"/>
        <v>2501102</v>
      </c>
      <c r="BH1121" s="150" t="s">
        <v>3387</v>
      </c>
    </row>
    <row r="1122" spans="1:60">
      <c r="A1122" t="s">
        <v>2983</v>
      </c>
      <c r="B1122" t="s">
        <v>2377</v>
      </c>
      <c r="C1122" s="1">
        <f t="shared" si="701"/>
        <v>19317</v>
      </c>
      <c r="D1122" s="1"/>
      <c r="E1122" s="1"/>
      <c r="F1122" s="1"/>
      <c r="G1122" s="1"/>
      <c r="H1122" s="1"/>
      <c r="I1122" s="1"/>
      <c r="J1122" s="1"/>
      <c r="K1122" s="7">
        <f>RANK(W1122,(W1122:Y1122,Z1122:AN1122))</f>
        <v>7</v>
      </c>
      <c r="L1122" s="7">
        <f>RANK(X1122,(W1122:Y1122,Z1122:AN1122))</f>
        <v>4</v>
      </c>
      <c r="M1122" s="7">
        <f>IF(Y1122&gt;0,RANK(Y1122,(W1122:Y1122,Z1122:AN1122)),0)</f>
        <v>1</v>
      </c>
      <c r="N1122" s="7"/>
      <c r="O1122" s="1">
        <f t="shared" si="702"/>
        <v>8226</v>
      </c>
      <c r="P1122" s="2">
        <f t="shared" si="703"/>
        <v>0.42584252213076562</v>
      </c>
      <c r="Q1122" s="2"/>
      <c r="R1122" s="2">
        <f t="shared" si="704"/>
        <v>3.7790547186416111E-3</v>
      </c>
      <c r="S1122" s="2">
        <f t="shared" si="705"/>
        <v>6.31568048868872E-2</v>
      </c>
      <c r="T1122" s="2">
        <f t="shared" si="706"/>
        <v>0.62152508153439978</v>
      </c>
      <c r="U1122" s="2">
        <f t="shared" si="707"/>
        <v>0.10115442356473572</v>
      </c>
      <c r="V1122" s="2">
        <f t="shared" si="708"/>
        <v>0.21038463529533566</v>
      </c>
      <c r="W1122" s="1">
        <f t="array" ref="W1122">SUM(IF(Town!$AR$695:$AR$1045=$BE1122,IF(Town!$AK$695:$AK$1045=$BA1122,Town!P$695:P$1045,0),0))+SUM(IF($BE$1869:$BE$1888=$BE1122,IF($BA$1869:$BA$1888=$BA1122,W$1869:W$1888,0),0))</f>
        <v>73</v>
      </c>
      <c r="X1122" s="1">
        <f t="array" ref="X1122">SUM(IF(Town!$AR$695:$AR$1045=$BE1122,IF(Town!$AK$695:$AK$1045=$BA1122,Town!Q$695:Q$1045,0),0))+SUM(IF($BE$1869:$BE$1888=$BE1122,IF($BA$1869:$BA$1888=$BA1122,X$1869:X$1888,0),0))</f>
        <v>1220</v>
      </c>
      <c r="Y1122" s="1">
        <f t="array" ref="Y1122">SUM(IF(Town!$AR$695:$AR$1045=$BE1122,IF(Town!$AK$695:$AK$1045=$BA1122,Town!R$695:R$1045,0),0))+SUM(IF($BE$1869:$BE$1888=$BE1122,IF($BA$1869:$BA$1888=$BA1122,Y$1869:Y$1888,0),0))</f>
        <v>12006</v>
      </c>
      <c r="Z1122" s="1">
        <f t="array" ref="Z1122">SUM(IF(Town!$AR$695:$AR$1045=$BE1122,IF(Town!$AK$695:$AK$1045=$BA1122,Town!S$695:S$1045,0),0))+SUM(IF($BE$1869:$BE$1888=$BE1122,IF($BA$1869:$BA$1888=$BA1122,Z$1869:Z$1888,0),0))</f>
        <v>1954</v>
      </c>
      <c r="AA1122" s="1">
        <f t="array" ref="AA1122">SUM(IF(Town!$AR$695:$AR$1045=$BE1122,IF(Town!$AK$695:$AK$1045=$BA1122,Town!T$695:T$1045,0),0))+SUM(IF($BE$1869:$BE$1888=$BE1122,IF($BA$1869:$BA$1888=$BA1122,AA$1869:AA$1888,0),0))</f>
        <v>3780</v>
      </c>
      <c r="AB1122" s="1">
        <f t="array" ref="AB1122">SUM(IF(Town!$AR$695:$AR$1045=$BE1122,IF(Town!$AK$695:$AK$1045=$BA1122,Town!U$695:U$1045,0),0))+SUM(IF($BE$1869:$BE$1888=$BE1122,IF($BA$1869:$BA$1888=$BA1122,AB$1869:AB$1888,0),0))</f>
        <v>102</v>
      </c>
      <c r="AC1122" s="1">
        <f t="array" ref="AC1122">SUM(IF(Town!$AR$695:$AR$1045=$BE1122,IF(Town!$AK$695:$AK$1045=$BA1122,Town!V$695:V$1045,0),0))+SUM(IF($BE$1869:$BE$1888=$BE1122,IF($BA$1869:$BA$1888=$BA1122,AC$1869:AC$1888,0),0))</f>
        <v>66</v>
      </c>
      <c r="AD1122" s="1">
        <f t="array" ref="AD1122">SUM(IF(Town!$AR$695:$AR$1045=$BE1122,IF(Town!$AK$695:$AK$1045=$BA1122,Town!W$695:W$1045,0),0))+SUM(IF($BE$1869:$BE$1888=$BE1122,IF($BA$1869:$BA$1888=$BA1122,AD$1869:AD$1888,0),0))</f>
        <v>0</v>
      </c>
      <c r="AE1122" s="1">
        <f t="array" ref="AE1122">SUM(IF(Town!$AR$695:$AR$1045=$BE1122,IF(Town!$AK$695:$AK$1045=$BA1122,Town!X$695:X$1045,0),0))+SUM(IF($BE$1869:$BE$1888=$BE1122,IF($BA$1869:$BA$1888=$BA1122,AE$1869:AE$1888,0),0))</f>
        <v>0</v>
      </c>
      <c r="AF1122" s="1">
        <f t="array" ref="AF1122">SUM(IF(Town!$AR$695:$AR$1045=$BE1122,IF(Town!$AK$695:$AK$1045=$BA1122,Town!Y$695:Y$1045,0),0))+SUM(IF($BE$1869:$BE$1888=$BE1122,IF($BA$1869:$BA$1888=$BA1122,AF$1869:AF$1888,0),0))</f>
        <v>86</v>
      </c>
      <c r="AG1122" s="1">
        <f t="array" ref="AG1122">SUM(IF(Town!$AR$695:$AR$1045=$BE1122,IF(Town!$AK$695:$AK$1045=$BA1122,Town!Z$695:Z$1045,0),0))+SUM(IF($BE$1869:$BE$1888=$BE1122,IF($BA$1869:$BA$1888=$BA1122,AG$1869:AG$1888,0),0))</f>
        <v>0</v>
      </c>
      <c r="AH1122" s="1">
        <f t="array" ref="AH1122">SUM(IF(Town!$AR$695:$AR$1045=$BE1122,IF(Town!$AK$695:$AK$1045=$BA1122,Town!AA$695:AA$1045,0),0))+SUM(IF($BE$1869:$BE$1888=$BE1122,IF($BA$1869:$BA$1888=$BA1122,AH$1869:AH$1888,0),0))</f>
        <v>30</v>
      </c>
      <c r="AI1122" s="1"/>
      <c r="AJ1122" s="1">
        <f t="array" ref="AJ1122">SUM(IF(Town!$AR$695:$AR$1045=$BE1122,IF(Town!$AK$695:$AK$1045=$BA1122,Town!AC$695:AC$1045,0),0))+SUM(IF($BE$1869:$BE$1888=$BE1122,IF($BA$1869:$BA$1888=$BA1122,AJ$1869:AJ$1888,0),0))</f>
        <v>0</v>
      </c>
      <c r="AK1122" s="1"/>
      <c r="AL1122" s="1"/>
      <c r="AM1122" s="1"/>
      <c r="AY1122" t="str">
        <f t="shared" si="709"/>
        <v>Hampden CD1</v>
      </c>
      <c r="BA1122">
        <v>1</v>
      </c>
      <c r="BC1122" s="91">
        <v>25</v>
      </c>
      <c r="BD1122" s="93"/>
      <c r="BE1122">
        <v>25013</v>
      </c>
      <c r="BF1122">
        <f t="shared" si="700"/>
        <v>2501301</v>
      </c>
      <c r="BH1122" t="s">
        <v>3387</v>
      </c>
    </row>
    <row r="1123" spans="1:60">
      <c r="A1123" t="s">
        <v>2983</v>
      </c>
      <c r="B1123" t="s">
        <v>2377</v>
      </c>
      <c r="C1123" s="1">
        <f t="shared" si="701"/>
        <v>20</v>
      </c>
      <c r="D1123" s="1"/>
      <c r="E1123" s="1"/>
      <c r="F1123" s="1"/>
      <c r="G1123" s="1"/>
      <c r="H1123" s="1"/>
      <c r="I1123" s="1"/>
      <c r="J1123" s="1"/>
      <c r="K1123" s="7">
        <f>RANK(W1123,(W1123:Y1123,Z1123:AN1123))</f>
        <v>6</v>
      </c>
      <c r="L1123" s="7">
        <f>RANK(X1123,(W1123:Y1123,Z1123:AN1123))</f>
        <v>2</v>
      </c>
      <c r="M1123" s="7">
        <f>IF(Y1123&gt;0,RANK(Y1123,(W1123:Y1123,Z1123:AN1123)),0)</f>
        <v>1</v>
      </c>
      <c r="N1123" s="7"/>
      <c r="O1123" s="1">
        <f t="shared" si="702"/>
        <v>10</v>
      </c>
      <c r="P1123" s="2">
        <f t="shared" si="703"/>
        <v>0.5</v>
      </c>
      <c r="Q1123" s="2"/>
      <c r="R1123" s="2">
        <f t="shared" si="704"/>
        <v>0</v>
      </c>
      <c r="S1123" s="2">
        <f t="shared" si="705"/>
        <v>0.15</v>
      </c>
      <c r="T1123" s="2">
        <f t="shared" si="706"/>
        <v>0.65</v>
      </c>
      <c r="U1123" s="2">
        <f t="shared" si="707"/>
        <v>0.05</v>
      </c>
      <c r="V1123" s="2">
        <f t="shared" si="708"/>
        <v>0.14999999999999997</v>
      </c>
      <c r="W1123" s="1">
        <f t="array" ref="W1123">SUM(IF(Town!$AR$695:$AR$1045=$BE1123,IF(Town!$AK$695:$AK$1045=$BA1123,Town!P$695:P$1045,0),0))+SUM(IF($BE$1869:$BE$1888=$BE1123,IF($BA$1869:$BA$1888=$BA1123,W$1869:W$1888,0),0))</f>
        <v>0</v>
      </c>
      <c r="X1123" s="1">
        <f t="array" ref="X1123">SUM(IF(Town!$AR$695:$AR$1045=$BE1123,IF(Town!$AK$695:$AK$1045=$BA1123,Town!Q$695:Q$1045,0),0))+SUM(IF($BE$1869:$BE$1888=$BE1123,IF($BA$1869:$BA$1888=$BA1123,X$1869:X$1888,0),0))</f>
        <v>3</v>
      </c>
      <c r="Y1123" s="1">
        <f t="array" ref="Y1123">SUM(IF(Town!$AR$695:$AR$1045=$BE1123,IF(Town!$AK$695:$AK$1045=$BA1123,Town!R$695:R$1045,0),0))+SUM(IF($BE$1869:$BE$1888=$BE1123,IF($BA$1869:$BA$1888=$BA1123,Y$1869:Y$1888,0),0))</f>
        <v>13</v>
      </c>
      <c r="Z1123" s="1">
        <f t="array" ref="Z1123">SUM(IF(Town!$AR$695:$AR$1045=$BE1123,IF(Town!$AK$695:$AK$1045=$BA1123,Town!S$695:S$1045,0),0))+SUM(IF($BE$1869:$BE$1888=$BE1123,IF($BA$1869:$BA$1888=$BA1123,Z$1869:Z$1888,0),0))</f>
        <v>1</v>
      </c>
      <c r="AA1123" s="1">
        <f t="array" ref="AA1123">SUM(IF(Town!$AR$695:$AR$1045=$BE1123,IF(Town!$AK$695:$AK$1045=$BA1123,Town!T$695:T$1045,0),0))+SUM(IF($BE$1869:$BE$1888=$BE1123,IF($BA$1869:$BA$1888=$BA1123,AA$1869:AA$1888,0),0))</f>
        <v>2</v>
      </c>
      <c r="AB1123" s="1">
        <f t="array" ref="AB1123">SUM(IF(Town!$AR$695:$AR$1045=$BE1123,IF(Town!$AK$695:$AK$1045=$BA1123,Town!U$695:U$1045,0),0))+SUM(IF($BE$1869:$BE$1888=$BE1123,IF($BA$1869:$BA$1888=$BA1123,AB$1869:AB$1888,0),0))</f>
        <v>1</v>
      </c>
      <c r="AC1123" s="1">
        <f t="array" ref="AC1123">SUM(IF(Town!$AR$695:$AR$1045=$BE1123,IF(Town!$AK$695:$AK$1045=$BA1123,Town!V$695:V$1045,0),0))+SUM(IF($BE$1869:$BE$1888=$BE1123,IF($BA$1869:$BA$1888=$BA1123,AC$1869:AC$1888,0),0))</f>
        <v>0</v>
      </c>
      <c r="AD1123" s="1">
        <f t="array" ref="AD1123">SUM(IF(Town!$AR$695:$AR$1045=$BE1123,IF(Town!$AK$695:$AK$1045=$BA1123,Town!W$695:W$1045,0),0))+SUM(IF($BE$1869:$BE$1888=$BE1123,IF($BA$1869:$BA$1888=$BA1123,AD$1869:AD$1888,0),0))</f>
        <v>0</v>
      </c>
      <c r="AE1123" s="1">
        <f t="array" ref="AE1123">SUM(IF(Town!$AR$695:$AR$1045=$BE1123,IF(Town!$AK$695:$AK$1045=$BA1123,Town!X$695:X$1045,0),0))+SUM(IF($BE$1869:$BE$1888=$BE1123,IF($BA$1869:$BA$1888=$BA1123,AE$1869:AE$1888,0),0))</f>
        <v>0</v>
      </c>
      <c r="AF1123" s="1">
        <f t="array" ref="AF1123">SUM(IF(Town!$AR$695:$AR$1045=$BE1123,IF(Town!$AK$695:$AK$1045=$BA1123,Town!Y$695:Y$1045,0),0))+SUM(IF($BE$1869:$BE$1888=$BE1123,IF($BA$1869:$BA$1888=$BA1123,AF$1869:AF$1888,0),0))</f>
        <v>0</v>
      </c>
      <c r="AG1123" s="1">
        <f t="array" ref="AG1123">SUM(IF(Town!$AR$695:$AR$1045=$BE1123,IF(Town!$AK$695:$AK$1045=$BA1123,Town!Z$695:Z$1045,0),0))+SUM(IF($BE$1869:$BE$1888=$BE1123,IF($BA$1869:$BA$1888=$BA1123,AG$1869:AG$1888,0),0))</f>
        <v>0</v>
      </c>
      <c r="AH1123" s="1">
        <f t="array" ref="AH1123">SUM(IF(Town!$AR$695:$AR$1045=$BE1123,IF(Town!$AK$695:$AK$1045=$BA1123,Town!AA$695:AA$1045,0),0))+SUM(IF($BE$1869:$BE$1888=$BE1123,IF($BA$1869:$BA$1888=$BA1123,AH$1869:AH$1888,0),0))</f>
        <v>0</v>
      </c>
      <c r="AI1123" s="1"/>
      <c r="AJ1123" s="1">
        <f t="array" ref="AJ1123">SUM(IF(Town!$AR$695:$AR$1045=$BE1123,IF(Town!$AK$695:$AK$1045=$BA1123,Town!AC$695:AC$1045,0),0))+SUM(IF($BE$1869:$BE$1888=$BE1123,IF($BA$1869:$BA$1888=$BA1123,AJ$1869:AJ$1888,0),0))</f>
        <v>0</v>
      </c>
      <c r="AK1123" s="1"/>
      <c r="AL1123" s="1"/>
      <c r="AM1123" s="1"/>
      <c r="AY1123" t="str">
        <f t="shared" si="709"/>
        <v>Hampden CD2</v>
      </c>
      <c r="BA1123">
        <v>2</v>
      </c>
      <c r="BC1123" s="91">
        <v>25</v>
      </c>
      <c r="BD1123" s="93"/>
      <c r="BE1123">
        <v>25013</v>
      </c>
      <c r="BF1123">
        <f t="shared" si="700"/>
        <v>2501302</v>
      </c>
      <c r="BH1123" t="s">
        <v>3387</v>
      </c>
    </row>
    <row r="1124" spans="1:60">
      <c r="A1124" t="s">
        <v>2488</v>
      </c>
      <c r="B1124" t="s">
        <v>2377</v>
      </c>
      <c r="C1124" s="1">
        <f t="shared" si="701"/>
        <v>3314</v>
      </c>
      <c r="D1124" s="1"/>
      <c r="E1124" s="1"/>
      <c r="F1124" s="1"/>
      <c r="G1124" s="1"/>
      <c r="H1124" s="1"/>
      <c r="I1124" s="1"/>
      <c r="J1124" s="1"/>
      <c r="K1124" s="7">
        <f>RANK(W1124,(W1124:Y1124,Z1124:AN1124))</f>
        <v>6</v>
      </c>
      <c r="L1124" s="7">
        <f>RANK(X1124,(W1124:Y1124,Z1124:AN1124))</f>
        <v>4</v>
      </c>
      <c r="M1124" s="7">
        <f>IF(Y1124&gt;0,RANK(Y1124,(W1124:Y1124,Z1124:AN1124)),0)</f>
        <v>1</v>
      </c>
      <c r="N1124" s="7"/>
      <c r="O1124" s="1">
        <f t="shared" si="702"/>
        <v>1253</v>
      </c>
      <c r="P1124" s="2">
        <f t="shared" si="703"/>
        <v>0.37809293904646951</v>
      </c>
      <c r="Q1124" s="2"/>
      <c r="R1124" s="2">
        <f t="shared" si="704"/>
        <v>6.336753168376584E-3</v>
      </c>
      <c r="S1124" s="2">
        <f t="shared" si="705"/>
        <v>6.5479782739891371E-2</v>
      </c>
      <c r="T1124" s="2">
        <f t="shared" si="706"/>
        <v>0.58509354254677126</v>
      </c>
      <c r="U1124" s="2">
        <f t="shared" si="707"/>
        <v>0.11587205793602896</v>
      </c>
      <c r="V1124" s="2">
        <f t="shared" si="708"/>
        <v>0.22721786360893181</v>
      </c>
      <c r="W1124" s="1">
        <f t="array" ref="W1124">SUM(IF(Town!$AR$695:$AR$1045=$BE1124,IF(Town!$AK$695:$AK$1045=$BA1124,Town!P$695:P$1045,0),0))+SUM(IF($BE$1869:$BE$1888=$BE1124,IF($BA$1869:$BA$1888=$BA1124,W$1869:W$1888,0),0))</f>
        <v>21</v>
      </c>
      <c r="X1124" s="1">
        <f t="array" ref="X1124">SUM(IF(Town!$AR$695:$AR$1045=$BE1124,IF(Town!$AK$695:$AK$1045=$BA1124,Town!Q$695:Q$1045,0),0))+SUM(IF($BE$1869:$BE$1888=$BE1124,IF($BA$1869:$BA$1888=$BA1124,X$1869:X$1888,0),0))</f>
        <v>217</v>
      </c>
      <c r="Y1124" s="1">
        <f t="array" ref="Y1124">SUM(IF(Town!$AR$695:$AR$1045=$BE1124,IF(Town!$AK$695:$AK$1045=$BA1124,Town!R$695:R$1045,0),0))+SUM(IF($BE$1869:$BE$1888=$BE1124,IF($BA$1869:$BA$1888=$BA1124,Y$1869:Y$1888,0),0))</f>
        <v>1939</v>
      </c>
      <c r="Z1124" s="1">
        <f t="array" ref="Z1124">SUM(IF(Town!$AR$695:$AR$1045=$BE1124,IF(Town!$AK$695:$AK$1045=$BA1124,Town!S$695:S$1045,0),0))+SUM(IF($BE$1869:$BE$1888=$BE1124,IF($BA$1869:$BA$1888=$BA1124,Z$1869:Z$1888,0),0))</f>
        <v>384</v>
      </c>
      <c r="AA1124" s="1">
        <f t="array" ref="AA1124">SUM(IF(Town!$AR$695:$AR$1045=$BE1124,IF(Town!$AK$695:$AK$1045=$BA1124,Town!T$695:T$1045,0),0))+SUM(IF($BE$1869:$BE$1888=$BE1124,IF($BA$1869:$BA$1888=$BA1124,AA$1869:AA$1888,0),0))</f>
        <v>686</v>
      </c>
      <c r="AB1124" s="1">
        <f t="array" ref="AB1124">SUM(IF(Town!$AR$695:$AR$1045=$BE1124,IF(Town!$AK$695:$AK$1045=$BA1124,Town!U$695:U$1045,0),0))+SUM(IF($BE$1869:$BE$1888=$BE1124,IF($BA$1869:$BA$1888=$BA1124,AB$1869:AB$1888,0),0))</f>
        <v>15</v>
      </c>
      <c r="AC1124" s="1">
        <f t="array" ref="AC1124">SUM(IF(Town!$AR$695:$AR$1045=$BE1124,IF(Town!$AK$695:$AK$1045=$BA1124,Town!V$695:V$1045,0),0))+SUM(IF($BE$1869:$BE$1888=$BE1124,IF($BA$1869:$BA$1888=$BA1124,AC$1869:AC$1888,0),0))</f>
        <v>15</v>
      </c>
      <c r="AD1124" s="1">
        <f t="array" ref="AD1124">SUM(IF(Town!$AR$695:$AR$1045=$BE1124,IF(Town!$AK$695:$AK$1045=$BA1124,Town!W$695:W$1045,0),0))+SUM(IF($BE$1869:$BE$1888=$BE1124,IF($BA$1869:$BA$1888=$BA1124,AD$1869:AD$1888,0),0))</f>
        <v>0</v>
      </c>
      <c r="AE1124" s="1">
        <f t="array" ref="AE1124">SUM(IF(Town!$AR$695:$AR$1045=$BE1124,IF(Town!$AK$695:$AK$1045=$BA1124,Town!X$695:X$1045,0),0))+SUM(IF($BE$1869:$BE$1888=$BE1124,IF($BA$1869:$BA$1888=$BA1124,AE$1869:AE$1888,0),0))</f>
        <v>0</v>
      </c>
      <c r="AF1124" s="1">
        <f t="array" ref="AF1124">SUM(IF(Town!$AR$695:$AR$1045=$BE1124,IF(Town!$AK$695:$AK$1045=$BA1124,Town!Y$695:Y$1045,0),0))+SUM(IF($BE$1869:$BE$1888=$BE1124,IF($BA$1869:$BA$1888=$BA1124,AF$1869:AF$1888,0),0))</f>
        <v>32</v>
      </c>
      <c r="AG1124" s="1">
        <f t="array" ref="AG1124">SUM(IF(Town!$AR$695:$AR$1045=$BE1124,IF(Town!$AK$695:$AK$1045=$BA1124,Town!Z$695:Z$1045,0),0))+SUM(IF($BE$1869:$BE$1888=$BE1124,IF($BA$1869:$BA$1888=$BA1124,AG$1869:AG$1888,0),0))</f>
        <v>0</v>
      </c>
      <c r="AH1124" s="1">
        <f t="array" ref="AH1124">SUM(IF(Town!$AR$695:$AR$1045=$BE1124,IF(Town!$AK$695:$AK$1045=$BA1124,Town!AA$695:AA$1045,0),0))+SUM(IF($BE$1869:$BE$1888=$BE1124,IF($BA$1869:$BA$1888=$BA1124,AH$1869:AH$1888,0),0))</f>
        <v>5</v>
      </c>
      <c r="AI1124" s="1"/>
      <c r="AJ1124" s="1">
        <f t="array" ref="AJ1124">SUM(IF(Town!$AR$695:$AR$1045=$BE1124,IF(Town!$AK$695:$AK$1045=$BA1124,Town!AC$695:AC$1045,0),0))+SUM(IF($BE$1869:$BE$1888=$BE1124,IF($BA$1869:$BA$1888=$BA1124,AJ$1869:AJ$1888,0),0))</f>
        <v>0</v>
      </c>
      <c r="AK1124" s="1"/>
      <c r="AL1124" s="1"/>
      <c r="AM1124" s="1"/>
      <c r="AY1124" t="str">
        <f t="shared" si="709"/>
        <v>Hampshire CD1</v>
      </c>
      <c r="BA1124">
        <v>1</v>
      </c>
      <c r="BC1124" s="91">
        <v>25</v>
      </c>
      <c r="BD1124" s="93"/>
      <c r="BE1124">
        <v>25015</v>
      </c>
      <c r="BF1124">
        <f t="shared" si="700"/>
        <v>2501501</v>
      </c>
      <c r="BH1124" t="s">
        <v>3387</v>
      </c>
    </row>
    <row r="1125" spans="1:60">
      <c r="A1125" t="s">
        <v>2488</v>
      </c>
      <c r="B1125" t="s">
        <v>2377</v>
      </c>
      <c r="C1125" s="1">
        <f t="shared" si="701"/>
        <v>2651</v>
      </c>
      <c r="D1125" s="1"/>
      <c r="E1125" s="1"/>
      <c r="F1125" s="1"/>
      <c r="G1125" s="1"/>
      <c r="H1125" s="1"/>
      <c r="I1125" s="1"/>
      <c r="J1125" s="1"/>
      <c r="K1125" s="7">
        <f>RANK(W1125,(W1125:Y1125,Z1125:AN1125))</f>
        <v>5</v>
      </c>
      <c r="L1125" s="7">
        <f>RANK(X1125,(W1125:Y1125,Z1125:AN1125))</f>
        <v>4</v>
      </c>
      <c r="M1125" s="7">
        <f>IF(Y1125&gt;0,RANK(Y1125,(W1125:Y1125,Z1125:AN1125)),0)</f>
        <v>1</v>
      </c>
      <c r="N1125" s="7"/>
      <c r="O1125" s="1">
        <f t="shared" si="702"/>
        <v>1053</v>
      </c>
      <c r="P1125" s="2">
        <f t="shared" si="703"/>
        <v>0.39720860052810258</v>
      </c>
      <c r="Q1125" s="2"/>
      <c r="R1125" s="2">
        <f t="shared" si="704"/>
        <v>7.1671067521689932E-3</v>
      </c>
      <c r="S1125" s="2">
        <f t="shared" si="705"/>
        <v>6.5635609204073936E-2</v>
      </c>
      <c r="T1125" s="2">
        <f t="shared" si="706"/>
        <v>0.58129007921539044</v>
      </c>
      <c r="U1125" s="2">
        <f t="shared" si="707"/>
        <v>0.15088645794039984</v>
      </c>
      <c r="V1125" s="2">
        <f t="shared" si="708"/>
        <v>0.19502074688796672</v>
      </c>
      <c r="W1125" s="1">
        <f t="array" ref="W1125">SUM(IF(Town!$AR$695:$AR$1045=$BE1125,IF(Town!$AK$695:$AK$1045=$BA1125,Town!P$695:P$1045,0),0))+SUM(IF($BE$1869:$BE$1888=$BE1125,IF($BA$1869:$BA$1888=$BA1125,W$1869:W$1888,0),0))</f>
        <v>19</v>
      </c>
      <c r="X1125" s="1">
        <f t="array" ref="X1125">SUM(IF(Town!$AR$695:$AR$1045=$BE1125,IF(Town!$AK$695:$AK$1045=$BA1125,Town!Q$695:Q$1045,0),0))+SUM(IF($BE$1869:$BE$1888=$BE1125,IF($BA$1869:$BA$1888=$BA1125,X$1869:X$1888,0),0))</f>
        <v>174</v>
      </c>
      <c r="Y1125" s="1">
        <f t="array" ref="Y1125">SUM(IF(Town!$AR$695:$AR$1045=$BE1125,IF(Town!$AK$695:$AK$1045=$BA1125,Town!R$695:R$1045,0),0))+SUM(IF($BE$1869:$BE$1888=$BE1125,IF($BA$1869:$BA$1888=$BA1125,Y$1869:Y$1888,0),0))</f>
        <v>1541</v>
      </c>
      <c r="Z1125" s="1">
        <f t="array" ref="Z1125">SUM(IF(Town!$AR$695:$AR$1045=$BE1125,IF(Town!$AK$695:$AK$1045=$BA1125,Town!S$695:S$1045,0),0))+SUM(IF($BE$1869:$BE$1888=$BE1125,IF($BA$1869:$BA$1888=$BA1125,Z$1869:Z$1888,0),0))</f>
        <v>400</v>
      </c>
      <c r="AA1125" s="1">
        <f t="array" ref="AA1125">SUM(IF(Town!$AR$695:$AR$1045=$BE1125,IF(Town!$AK$695:$AK$1045=$BA1125,Town!T$695:T$1045,0),0))+SUM(IF($BE$1869:$BE$1888=$BE1125,IF($BA$1869:$BA$1888=$BA1125,AA$1869:AA$1888,0),0))</f>
        <v>488</v>
      </c>
      <c r="AB1125" s="1">
        <f t="array" ref="AB1125">SUM(IF(Town!$AR$695:$AR$1045=$BE1125,IF(Town!$AK$695:$AK$1045=$BA1125,Town!U$695:U$1045,0),0))+SUM(IF($BE$1869:$BE$1888=$BE1125,IF($BA$1869:$BA$1888=$BA1125,AB$1869:AB$1888,0),0))</f>
        <v>5</v>
      </c>
      <c r="AC1125" s="1">
        <f t="array" ref="AC1125">SUM(IF(Town!$AR$695:$AR$1045=$BE1125,IF(Town!$AK$695:$AK$1045=$BA1125,Town!V$695:V$1045,0),0))+SUM(IF($BE$1869:$BE$1888=$BE1125,IF($BA$1869:$BA$1888=$BA1125,AC$1869:AC$1888,0),0))</f>
        <v>6</v>
      </c>
      <c r="AD1125" s="1">
        <f t="array" ref="AD1125">SUM(IF(Town!$AR$695:$AR$1045=$BE1125,IF(Town!$AK$695:$AK$1045=$BA1125,Town!W$695:W$1045,0),0))+SUM(IF($BE$1869:$BE$1888=$BE1125,IF($BA$1869:$BA$1888=$BA1125,AD$1869:AD$1888,0),0))</f>
        <v>0</v>
      </c>
      <c r="AE1125" s="1">
        <f t="array" ref="AE1125">SUM(IF(Town!$AR$695:$AR$1045=$BE1125,IF(Town!$AK$695:$AK$1045=$BA1125,Town!X$695:X$1045,0),0))+SUM(IF($BE$1869:$BE$1888=$BE1125,IF($BA$1869:$BA$1888=$BA1125,AE$1869:AE$1888,0),0))</f>
        <v>0</v>
      </c>
      <c r="AF1125" s="1">
        <f t="array" ref="AF1125">SUM(IF(Town!$AR$695:$AR$1045=$BE1125,IF(Town!$AK$695:$AK$1045=$BA1125,Town!Y$695:Y$1045,0),0))+SUM(IF($BE$1869:$BE$1888=$BE1125,IF($BA$1869:$BA$1888=$BA1125,AF$1869:AF$1888,0),0))</f>
        <v>11</v>
      </c>
      <c r="AG1125" s="1">
        <f t="array" ref="AG1125">SUM(IF(Town!$AR$695:$AR$1045=$BE1125,IF(Town!$AK$695:$AK$1045=$BA1125,Town!Z$695:Z$1045,0),0))+SUM(IF($BE$1869:$BE$1888=$BE1125,IF($BA$1869:$BA$1888=$BA1125,AG$1869:AG$1888,0),0))</f>
        <v>0</v>
      </c>
      <c r="AH1125" s="1">
        <f t="array" ref="AH1125">SUM(IF(Town!$AR$695:$AR$1045=$BE1125,IF(Town!$AK$695:$AK$1045=$BA1125,Town!AA$695:AA$1045,0),0))+SUM(IF($BE$1869:$BE$1888=$BE1125,IF($BA$1869:$BA$1888=$BA1125,AH$1869:AH$1888,0),0))</f>
        <v>7</v>
      </c>
      <c r="AI1125" s="1"/>
      <c r="AJ1125" s="1">
        <f t="array" ref="AJ1125">SUM(IF(Town!$AR$695:$AR$1045=$BE1125,IF(Town!$AK$695:$AK$1045=$BA1125,Town!AC$695:AC$1045,0),0))+SUM(IF($BE$1869:$BE$1888=$BE1125,IF($BA$1869:$BA$1888=$BA1125,AJ$1869:AJ$1888,0),0))</f>
        <v>0</v>
      </c>
      <c r="AK1125" s="1"/>
      <c r="AL1125" s="1"/>
      <c r="AM1125" s="1"/>
      <c r="AY1125" t="str">
        <f t="shared" si="709"/>
        <v>Hampshire CD2</v>
      </c>
      <c r="BA1125">
        <v>2</v>
      </c>
      <c r="BC1125" s="91">
        <v>25</v>
      </c>
      <c r="BD1125" s="93"/>
      <c r="BE1125">
        <v>25015</v>
      </c>
      <c r="BF1125">
        <f t="shared" si="700"/>
        <v>2501502</v>
      </c>
      <c r="BH1125" t="s">
        <v>3387</v>
      </c>
    </row>
    <row r="1126" spans="1:60">
      <c r="A1126" t="s">
        <v>2292</v>
      </c>
      <c r="B1126" t="s">
        <v>2377</v>
      </c>
      <c r="C1126" s="1">
        <f t="shared" si="701"/>
        <v>27922</v>
      </c>
      <c r="D1126" s="1"/>
      <c r="E1126" s="1"/>
      <c r="F1126" s="1"/>
      <c r="G1126" s="1"/>
      <c r="H1126" s="1"/>
      <c r="I1126" s="1"/>
      <c r="J1126" s="1"/>
      <c r="K1126" s="7">
        <f>RANK(W1126,(W1126:Y1126,Z1126:AN1126))</f>
        <v>5</v>
      </c>
      <c r="L1126" s="7">
        <f>RANK(X1126,(W1126:Y1126,Z1126:AN1126))</f>
        <v>4</v>
      </c>
      <c r="M1126" s="7">
        <f>IF(Y1126&gt;0,RANK(Y1126,(W1126:Y1126,Z1126:AN1126)),0)</f>
        <v>1</v>
      </c>
      <c r="N1126" s="7"/>
      <c r="O1126" s="1">
        <f t="shared" si="702"/>
        <v>17891</v>
      </c>
      <c r="P1126" s="2">
        <f t="shared" si="703"/>
        <v>0.64074922999785111</v>
      </c>
      <c r="Q1126" s="2"/>
      <c r="R1126" s="2">
        <f t="shared" si="704"/>
        <v>6.8762982594370034E-3</v>
      </c>
      <c r="S1126" s="2">
        <f t="shared" si="705"/>
        <v>3.8141966907814628E-2</v>
      </c>
      <c r="T1126" s="2">
        <f t="shared" si="706"/>
        <v>0.74364300551536422</v>
      </c>
      <c r="U1126" s="2">
        <f t="shared" si="707"/>
        <v>9.9276556120621737E-2</v>
      </c>
      <c r="V1126" s="2">
        <f t="shared" si="708"/>
        <v>0.11206217319676233</v>
      </c>
      <c r="W1126" s="1">
        <f t="array" ref="W1126">SUM(IF(Town!$AR$695:$AR$1045=$BE1126,IF(Town!$AK$695:$AK$1045=$BA1126,Town!P$695:P$1045,0),0))+SUM(IF($BE$1869:$BE$1888=$BE1126,IF($BA$1869:$BA$1888=$BA1126,W$1869:W$1888,0),0))</f>
        <v>192</v>
      </c>
      <c r="X1126" s="1">
        <f t="array" ref="X1126">SUM(IF(Town!$AR$695:$AR$1045=$BE1126,IF(Town!$AK$695:$AK$1045=$BA1126,Town!Q$695:Q$1045,0),0))+SUM(IF($BE$1869:$BE$1888=$BE1126,IF($BA$1869:$BA$1888=$BA1126,X$1869:X$1888,0),0))</f>
        <v>1065</v>
      </c>
      <c r="Y1126" s="1">
        <f t="array" ref="Y1126">SUM(IF(Town!$AR$695:$AR$1045=$BE1126,IF(Town!$AK$695:$AK$1045=$BA1126,Town!R$695:R$1045,0),0))+SUM(IF($BE$1869:$BE$1888=$BE1126,IF($BA$1869:$BA$1888=$BA1126,Y$1869:Y$1888,0),0))</f>
        <v>20764</v>
      </c>
      <c r="Z1126" s="1">
        <f t="array" ref="Z1126">SUM(IF(Town!$AR$695:$AR$1045=$BE1126,IF(Town!$AK$695:$AK$1045=$BA1126,Town!S$695:S$1045,0),0))+SUM(IF($BE$1869:$BE$1888=$BE1126,IF($BA$1869:$BA$1888=$BA1126,Z$1869:Z$1888,0),0))</f>
        <v>2772</v>
      </c>
      <c r="AA1126" s="1">
        <f t="array" ref="AA1126">SUM(IF(Town!$AR$695:$AR$1045=$BE1126,IF(Town!$AK$695:$AK$1045=$BA1126,Town!T$695:T$1045,0),0))+SUM(IF($BE$1869:$BE$1888=$BE1126,IF($BA$1869:$BA$1888=$BA1126,AA$1869:AA$1888,0),0))</f>
        <v>2873</v>
      </c>
      <c r="AB1126" s="1">
        <f t="array" ref="AB1126">SUM(IF(Town!$AR$695:$AR$1045=$BE1126,IF(Town!$AK$695:$AK$1045=$BA1126,Town!U$695:U$1045,0),0))+SUM(IF($BE$1869:$BE$1888=$BE1126,IF($BA$1869:$BA$1888=$BA1126,AB$1869:AB$1888,0),0))</f>
        <v>57</v>
      </c>
      <c r="AC1126" s="1">
        <f t="array" ref="AC1126">SUM(IF(Town!$AR$695:$AR$1045=$BE1126,IF(Town!$AK$695:$AK$1045=$BA1126,Town!V$695:V$1045,0),0))+SUM(IF($BE$1869:$BE$1888=$BE1126,IF($BA$1869:$BA$1888=$BA1126,AC$1869:AC$1888,0),0))</f>
        <v>50</v>
      </c>
      <c r="AD1126" s="1">
        <f t="array" ref="AD1126">SUM(IF(Town!$AR$695:$AR$1045=$BE1126,IF(Town!$AK$695:$AK$1045=$BA1126,Town!W$695:W$1045,0),0))+SUM(IF($BE$1869:$BE$1888=$BE1126,IF($BA$1869:$BA$1888=$BA1126,AD$1869:AD$1888,0),0))</f>
        <v>0</v>
      </c>
      <c r="AE1126" s="1">
        <f t="array" ref="AE1126">SUM(IF(Town!$AR$695:$AR$1045=$BE1126,IF(Town!$AK$695:$AK$1045=$BA1126,Town!X$695:X$1045,0),0))+SUM(IF($BE$1869:$BE$1888=$BE1126,IF($BA$1869:$BA$1888=$BA1126,AE$1869:AE$1888,0),0))</f>
        <v>0</v>
      </c>
      <c r="AF1126" s="1">
        <f t="array" ref="AF1126">SUM(IF(Town!$AR$695:$AR$1045=$BE1126,IF(Town!$AK$695:$AK$1045=$BA1126,Town!Y$695:Y$1045,0),0))+SUM(IF($BE$1869:$BE$1888=$BE1126,IF($BA$1869:$BA$1888=$BA1126,AF$1869:AF$1888,0),0))</f>
        <v>104</v>
      </c>
      <c r="AG1126" s="1">
        <f t="array" ref="AG1126">SUM(IF(Town!$AR$695:$AR$1045=$BE1126,IF(Town!$AK$695:$AK$1045=$BA1126,Town!Z$695:Z$1045,0),0))+SUM(IF($BE$1869:$BE$1888=$BE1126,IF($BA$1869:$BA$1888=$BA1126,AG$1869:AG$1888,0),0))</f>
        <v>0</v>
      </c>
      <c r="AH1126" s="1">
        <f t="array" ref="AH1126">SUM(IF(Town!$AR$695:$AR$1045=$BE1126,IF(Town!$AK$695:$AK$1045=$BA1126,Town!AA$695:AA$1045,0),0))+SUM(IF($BE$1869:$BE$1888=$BE1126,IF($BA$1869:$BA$1888=$BA1126,AH$1869:AH$1888,0),0))</f>
        <v>45</v>
      </c>
      <c r="AI1126" s="1"/>
      <c r="AJ1126" s="1">
        <f t="array" ref="AJ1126">SUM(IF(Town!$AR$695:$AR$1045=$BE1126,IF(Town!$AK$695:$AK$1045=$BA1126,Town!AC$695:AC$1045,0),0))+SUM(IF($BE$1869:$BE$1888=$BE1126,IF($BA$1869:$BA$1888=$BA1126,AJ$1869:AJ$1888,0),0))</f>
        <v>0</v>
      </c>
      <c r="AK1126" s="1"/>
      <c r="AL1126" s="1"/>
      <c r="AM1126" s="1"/>
      <c r="AY1126" t="str">
        <f t="shared" si="709"/>
        <v>Middlesex CD3</v>
      </c>
      <c r="BA1126">
        <v>3</v>
      </c>
      <c r="BC1126" s="91">
        <v>25</v>
      </c>
      <c r="BD1126" s="93"/>
      <c r="BE1126">
        <v>25017</v>
      </c>
      <c r="BF1126">
        <f t="shared" si="700"/>
        <v>2501703</v>
      </c>
      <c r="BH1126" t="s">
        <v>3387</v>
      </c>
    </row>
    <row r="1127" spans="1:60">
      <c r="A1127" t="s">
        <v>2292</v>
      </c>
      <c r="B1127" t="s">
        <v>2377</v>
      </c>
      <c r="C1127" s="1">
        <f t="shared" si="701"/>
        <v>4809</v>
      </c>
      <c r="D1127" s="1"/>
      <c r="E1127" s="1"/>
      <c r="F1127" s="1"/>
      <c r="G1127" s="1"/>
      <c r="H1127" s="1"/>
      <c r="I1127" s="1"/>
      <c r="J1127" s="1"/>
      <c r="K1127" s="7">
        <f>RANK(W1127,(W1127:Y1127,Z1127:AN1127))</f>
        <v>5</v>
      </c>
      <c r="L1127" s="7">
        <f>RANK(X1127,(W1127:Y1127,Z1127:AN1127))</f>
        <v>4</v>
      </c>
      <c r="M1127" s="7">
        <f>IF(Y1127&gt;0,RANK(Y1127,(W1127:Y1127,Z1127:AN1127)),0)</f>
        <v>1</v>
      </c>
      <c r="N1127" s="7"/>
      <c r="O1127" s="1">
        <f t="shared" si="702"/>
        <v>3219</v>
      </c>
      <c r="P1127" s="2">
        <f t="shared" si="703"/>
        <v>0.66936993137866496</v>
      </c>
      <c r="Q1127" s="2"/>
      <c r="R1127" s="2">
        <f t="shared" si="704"/>
        <v>1.1852776044915784E-2</v>
      </c>
      <c r="S1127" s="2">
        <f t="shared" si="705"/>
        <v>3.7429819089207735E-2</v>
      </c>
      <c r="T1127" s="2">
        <f t="shared" si="706"/>
        <v>0.76211270534414643</v>
      </c>
      <c r="U1127" s="2">
        <f t="shared" si="707"/>
        <v>9.274277396548139E-2</v>
      </c>
      <c r="V1127" s="2">
        <f t="shared" si="708"/>
        <v>9.58619255562487E-2</v>
      </c>
      <c r="W1127" s="1">
        <f t="array" ref="W1127">SUM(IF(Town!$AR$695:$AR$1045=$BE1127,IF(Town!$AK$695:$AK$1045=$BA1127,Town!P$695:P$1045,0),0))+SUM(IF($BE$1869:$BE$1888=$BE1127,IF($BA$1869:$BA$1888=$BA1127,W$1869:W$1888,0),0))</f>
        <v>57</v>
      </c>
      <c r="X1127" s="1">
        <f t="array" ref="X1127">SUM(IF(Town!$AR$695:$AR$1045=$BE1127,IF(Town!$AK$695:$AK$1045=$BA1127,Town!Q$695:Q$1045,0),0))+SUM(IF($BE$1869:$BE$1888=$BE1127,IF($BA$1869:$BA$1888=$BA1127,X$1869:X$1888,0),0))</f>
        <v>180</v>
      </c>
      <c r="Y1127" s="1">
        <f t="array" ref="Y1127">SUM(IF(Town!$AR$695:$AR$1045=$BE1127,IF(Town!$AK$695:$AK$1045=$BA1127,Town!R$695:R$1045,0),0))+SUM(IF($BE$1869:$BE$1888=$BE1127,IF($BA$1869:$BA$1888=$BA1127,Y$1869:Y$1888,0),0))</f>
        <v>3665</v>
      </c>
      <c r="Z1127" s="1">
        <f t="array" ref="Z1127">SUM(IF(Town!$AR$695:$AR$1045=$BE1127,IF(Town!$AK$695:$AK$1045=$BA1127,Town!S$695:S$1045,0),0))+SUM(IF($BE$1869:$BE$1888=$BE1127,IF($BA$1869:$BA$1888=$BA1127,Z$1869:Z$1888,0),0))</f>
        <v>446</v>
      </c>
      <c r="AA1127" s="1">
        <f t="array" ref="AA1127">SUM(IF(Town!$AR$695:$AR$1045=$BE1127,IF(Town!$AK$695:$AK$1045=$BA1127,Town!T$695:T$1045,0),0))+SUM(IF($BE$1869:$BE$1888=$BE1127,IF($BA$1869:$BA$1888=$BA1127,AA$1869:AA$1888,0),0))</f>
        <v>415</v>
      </c>
      <c r="AB1127" s="1">
        <f t="array" ref="AB1127">SUM(IF(Town!$AR$695:$AR$1045=$BE1127,IF(Town!$AK$695:$AK$1045=$BA1127,Town!U$695:U$1045,0),0))+SUM(IF($BE$1869:$BE$1888=$BE1127,IF($BA$1869:$BA$1888=$BA1127,AB$1869:AB$1888,0),0))</f>
        <v>11</v>
      </c>
      <c r="AC1127" s="1">
        <f t="array" ref="AC1127">SUM(IF(Town!$AR$695:$AR$1045=$BE1127,IF(Town!$AK$695:$AK$1045=$BA1127,Town!V$695:V$1045,0),0))+SUM(IF($BE$1869:$BE$1888=$BE1127,IF($BA$1869:$BA$1888=$BA1127,AC$1869:AC$1888,0),0))</f>
        <v>10</v>
      </c>
      <c r="AD1127" s="1">
        <f t="array" ref="AD1127">SUM(IF(Town!$AR$695:$AR$1045=$BE1127,IF(Town!$AK$695:$AK$1045=$BA1127,Town!W$695:W$1045,0),0))+SUM(IF($BE$1869:$BE$1888=$BE1127,IF($BA$1869:$BA$1888=$BA1127,AD$1869:AD$1888,0),0))</f>
        <v>0</v>
      </c>
      <c r="AE1127" s="1">
        <f t="array" ref="AE1127">SUM(IF(Town!$AR$695:$AR$1045=$BE1127,IF(Town!$AK$695:$AK$1045=$BA1127,Town!X$695:X$1045,0),0))+SUM(IF($BE$1869:$BE$1888=$BE1127,IF($BA$1869:$BA$1888=$BA1127,AE$1869:AE$1888,0),0))</f>
        <v>0</v>
      </c>
      <c r="AF1127" s="1">
        <f t="array" ref="AF1127">SUM(IF(Town!$AR$695:$AR$1045=$BE1127,IF(Town!$AK$695:$AK$1045=$BA1127,Town!Y$695:Y$1045,0),0))+SUM(IF($BE$1869:$BE$1888=$BE1127,IF($BA$1869:$BA$1888=$BA1127,AF$1869:AF$1888,0),0))</f>
        <v>15</v>
      </c>
      <c r="AG1127" s="1">
        <f t="array" ref="AG1127">SUM(IF(Town!$AR$695:$AR$1045=$BE1127,IF(Town!$AK$695:$AK$1045=$BA1127,Town!Z$695:Z$1045,0),0))+SUM(IF($BE$1869:$BE$1888=$BE1127,IF($BA$1869:$BA$1888=$BA1127,AG$1869:AG$1888,0),0))</f>
        <v>0</v>
      </c>
      <c r="AH1127" s="1">
        <f t="array" ref="AH1127">SUM(IF(Town!$AR$695:$AR$1045=$BE1127,IF(Town!$AK$695:$AK$1045=$BA1127,Town!AA$695:AA$1045,0),0))+SUM(IF($BE$1869:$BE$1888=$BE1127,IF($BA$1869:$BA$1888=$BA1127,AH$1869:AH$1888,0),0))</f>
        <v>10</v>
      </c>
      <c r="AI1127" s="1"/>
      <c r="AJ1127" s="1">
        <f t="array" ref="AJ1127">SUM(IF(Town!$AR$695:$AR$1045=$BE1127,IF(Town!$AK$695:$AK$1045=$BA1127,Town!AC$695:AC$1045,0),0))+SUM(IF($BE$1869:$BE$1888=$BE1127,IF($BA$1869:$BA$1888=$BA1127,AJ$1869:AJ$1888,0),0))</f>
        <v>0</v>
      </c>
      <c r="AK1127" s="1"/>
      <c r="AL1127" s="1"/>
      <c r="AM1127" s="1"/>
      <c r="AY1127" t="str">
        <f t="shared" si="709"/>
        <v>Middlesex CD4</v>
      </c>
      <c r="BA1127">
        <v>4</v>
      </c>
      <c r="BC1127" s="91">
        <v>25</v>
      </c>
      <c r="BD1127" s="93"/>
      <c r="BE1127">
        <v>25017</v>
      </c>
      <c r="BF1127">
        <f t="shared" si="700"/>
        <v>2501704</v>
      </c>
      <c r="BH1127" t="s">
        <v>3387</v>
      </c>
    </row>
    <row r="1128" spans="1:60">
      <c r="A1128" t="s">
        <v>2292</v>
      </c>
      <c r="B1128" t="s">
        <v>2377</v>
      </c>
      <c r="C1128" s="1">
        <f t="shared" si="701"/>
        <v>37906</v>
      </c>
      <c r="D1128" s="1"/>
      <c r="E1128" s="1"/>
      <c r="F1128" s="1"/>
      <c r="G1128" s="1"/>
      <c r="H1128" s="1"/>
      <c r="I1128" s="1"/>
      <c r="J1128" s="1"/>
      <c r="K1128" s="7">
        <f>RANK(W1128,(W1128:Y1128,Z1128:AN1128))</f>
        <v>5</v>
      </c>
      <c r="L1128" s="7">
        <f>RANK(X1128,(W1128:Y1128,Z1128:AN1128))</f>
        <v>4</v>
      </c>
      <c r="M1128" s="7">
        <f>IF(Y1128&gt;0,RANK(Y1128,(W1128:Y1128,Z1128:AN1128)),0)</f>
        <v>1</v>
      </c>
      <c r="N1128" s="7"/>
      <c r="O1128" s="1">
        <f t="shared" si="702"/>
        <v>24722</v>
      </c>
      <c r="P1128" s="2">
        <f t="shared" si="703"/>
        <v>0.65219226507676886</v>
      </c>
      <c r="Q1128" s="2"/>
      <c r="R1128" s="2">
        <f t="shared" si="704"/>
        <v>9.2597477971825045E-3</v>
      </c>
      <c r="S1128" s="2">
        <f t="shared" si="705"/>
        <v>3.6669656518756928E-2</v>
      </c>
      <c r="T1128" s="2">
        <f t="shared" si="706"/>
        <v>0.7494064264232575</v>
      </c>
      <c r="U1128" s="2">
        <f t="shared" si="707"/>
        <v>9.7214161346488678E-2</v>
      </c>
      <c r="V1128" s="2">
        <f t="shared" si="708"/>
        <v>0.10745000791431432</v>
      </c>
      <c r="W1128" s="1">
        <f t="array" ref="W1128">SUM(IF(Town!$AR$695:$AR$1045=$BE1128,IF(Town!$AK$695:$AK$1045=$BA1128,Town!P$695:P$1045,0),0))+SUM(IF($BE$1869:$BE$1888=$BE1128,IF($BA$1869:$BA$1888=$BA1128,W$1869:W$1888,0),0))</f>
        <v>351</v>
      </c>
      <c r="X1128" s="1">
        <f t="array" ref="X1128">SUM(IF(Town!$AR$695:$AR$1045=$BE1128,IF(Town!$AK$695:$AK$1045=$BA1128,Town!Q$695:Q$1045,0),0))+SUM(IF($BE$1869:$BE$1888=$BE1128,IF($BA$1869:$BA$1888=$BA1128,X$1869:X$1888,0),0))</f>
        <v>1390</v>
      </c>
      <c r="Y1128" s="1">
        <f t="array" ref="Y1128">SUM(IF(Town!$AR$695:$AR$1045=$BE1128,IF(Town!$AK$695:$AK$1045=$BA1128,Town!R$695:R$1045,0),0))+SUM(IF($BE$1869:$BE$1888=$BE1128,IF($BA$1869:$BA$1888=$BA1128,Y$1869:Y$1888,0),0))</f>
        <v>28407</v>
      </c>
      <c r="Z1128" s="1">
        <f t="array" ref="Z1128">SUM(IF(Town!$AR$695:$AR$1045=$BE1128,IF(Town!$AK$695:$AK$1045=$BA1128,Town!S$695:S$1045,0),0))+SUM(IF($BE$1869:$BE$1888=$BE1128,IF($BA$1869:$BA$1888=$BA1128,Z$1869:Z$1888,0),0))</f>
        <v>3685</v>
      </c>
      <c r="AA1128" s="1">
        <f t="array" ref="AA1128">SUM(IF(Town!$AR$695:$AR$1045=$BE1128,IF(Town!$AK$695:$AK$1045=$BA1128,Town!T$695:T$1045,0),0))+SUM(IF($BE$1869:$BE$1888=$BE1128,IF($BA$1869:$BA$1888=$BA1128,AA$1869:AA$1888,0),0))</f>
        <v>3655</v>
      </c>
      <c r="AB1128" s="1">
        <f t="array" ref="AB1128">SUM(IF(Town!$AR$695:$AR$1045=$BE1128,IF(Town!$AK$695:$AK$1045=$BA1128,Town!U$695:U$1045,0),0))+SUM(IF($BE$1869:$BE$1888=$BE1128,IF($BA$1869:$BA$1888=$BA1128,AB$1869:AB$1888,0),0))</f>
        <v>89</v>
      </c>
      <c r="AC1128" s="1">
        <f t="array" ref="AC1128">SUM(IF(Town!$AR$695:$AR$1045=$BE1128,IF(Town!$AK$695:$AK$1045=$BA1128,Town!V$695:V$1045,0),0))+SUM(IF($BE$1869:$BE$1888=$BE1128,IF($BA$1869:$BA$1888=$BA1128,AC$1869:AC$1888,0),0))</f>
        <v>82</v>
      </c>
      <c r="AD1128" s="1">
        <f t="array" ref="AD1128">SUM(IF(Town!$AR$695:$AR$1045=$BE1128,IF(Town!$AK$695:$AK$1045=$BA1128,Town!W$695:W$1045,0),0))+SUM(IF($BE$1869:$BE$1888=$BE1128,IF($BA$1869:$BA$1888=$BA1128,AD$1869:AD$1888,0),0))</f>
        <v>0</v>
      </c>
      <c r="AE1128" s="1">
        <f t="array" ref="AE1128">SUM(IF(Town!$AR$695:$AR$1045=$BE1128,IF(Town!$AK$695:$AK$1045=$BA1128,Town!X$695:X$1045,0),0))+SUM(IF($BE$1869:$BE$1888=$BE1128,IF($BA$1869:$BA$1888=$BA1128,AE$1869:AE$1888,0),0))</f>
        <v>0</v>
      </c>
      <c r="AF1128" s="1">
        <f t="array" ref="AF1128">SUM(IF(Town!$AR$695:$AR$1045=$BE1128,IF(Town!$AK$695:$AK$1045=$BA1128,Town!Y$695:Y$1045,0),0))+SUM(IF($BE$1869:$BE$1888=$BE1128,IF($BA$1869:$BA$1888=$BA1128,AF$1869:AF$1888,0),0))</f>
        <v>191</v>
      </c>
      <c r="AG1128" s="1">
        <f t="array" ref="AG1128">SUM(IF(Town!$AR$695:$AR$1045=$BE1128,IF(Town!$AK$695:$AK$1045=$BA1128,Town!Z$695:Z$1045,0),0))+SUM(IF($BE$1869:$BE$1888=$BE1128,IF($BA$1869:$BA$1888=$BA1128,AG$1869:AG$1888,0),0))</f>
        <v>0</v>
      </c>
      <c r="AH1128" s="1">
        <f t="array" ref="AH1128">SUM(IF(Town!$AR$695:$AR$1045=$BE1128,IF(Town!$AK$695:$AK$1045=$BA1128,Town!AA$695:AA$1045,0),0))+SUM(IF($BE$1869:$BE$1888=$BE1128,IF($BA$1869:$BA$1888=$BA1128,AH$1869:AH$1888,0),0))</f>
        <v>56</v>
      </c>
      <c r="AI1128" s="1"/>
      <c r="AJ1128" s="1">
        <f t="array" ref="AJ1128">SUM(IF(Town!$AR$695:$AR$1045=$BE1128,IF(Town!$AK$695:$AK$1045=$BA1128,Town!AC$695:AC$1045,0),0))+SUM(IF($BE$1869:$BE$1888=$BE1128,IF($BA$1869:$BA$1888=$BA1128,AJ$1869:AJ$1888,0),0))</f>
        <v>0</v>
      </c>
      <c r="AK1128" s="1"/>
      <c r="AL1128" s="1"/>
      <c r="AM1128" s="1"/>
      <c r="AY1128" t="str">
        <f t="shared" si="709"/>
        <v>Middlesex CD5</v>
      </c>
      <c r="BA1128">
        <v>5</v>
      </c>
      <c r="BC1128" s="91">
        <v>25</v>
      </c>
      <c r="BD1128" s="93"/>
      <c r="BE1128">
        <v>25017</v>
      </c>
      <c r="BF1128">
        <f t="shared" si="700"/>
        <v>2501705</v>
      </c>
      <c r="BH1128" t="s">
        <v>3387</v>
      </c>
    </row>
    <row r="1129" spans="1:60">
      <c r="A1129" t="s">
        <v>2292</v>
      </c>
      <c r="B1129" t="s">
        <v>2377</v>
      </c>
      <c r="C1129" s="1">
        <f t="shared" si="701"/>
        <v>17570</v>
      </c>
      <c r="D1129" s="1"/>
      <c r="E1129" s="1"/>
      <c r="F1129" s="1"/>
      <c r="G1129" s="1"/>
      <c r="H1129" s="1"/>
      <c r="I1129" s="1"/>
      <c r="J1129" s="1"/>
      <c r="K1129" s="7">
        <f>RANK(W1129,(W1129:Y1129,Z1129:AN1129))</f>
        <v>5</v>
      </c>
      <c r="L1129" s="7">
        <f>RANK(X1129,(W1129:Y1129,Z1129:AN1129))</f>
        <v>4</v>
      </c>
      <c r="M1129" s="7">
        <f>IF(Y1129&gt;0,RANK(Y1129,(W1129:Y1129,Z1129:AN1129)),0)</f>
        <v>1</v>
      </c>
      <c r="N1129" s="7"/>
      <c r="O1129" s="1">
        <f t="shared" si="702"/>
        <v>11817</v>
      </c>
      <c r="P1129" s="2">
        <f t="shared" si="703"/>
        <v>0.67256687535572002</v>
      </c>
      <c r="Q1129" s="2"/>
      <c r="R1129" s="2">
        <f t="shared" si="704"/>
        <v>5.1223676721684694E-3</v>
      </c>
      <c r="S1129" s="2">
        <f t="shared" si="705"/>
        <v>3.3124644280022764E-2</v>
      </c>
      <c r="T1129" s="2">
        <f t="shared" si="706"/>
        <v>0.77250996015936257</v>
      </c>
      <c r="U1129" s="2">
        <f t="shared" si="707"/>
        <v>8.0478087649402397E-2</v>
      </c>
      <c r="V1129" s="2">
        <f t="shared" si="708"/>
        <v>0.10876494023904387</v>
      </c>
      <c r="W1129" s="1">
        <f t="array" ref="W1129">SUM(IF(Town!$AR$695:$AR$1045=$BE1129,IF(Town!$AK$695:$AK$1045=$BA1129,Town!P$695:P$1045,0),0))+SUM(IF($BE$1869:$BE$1888=$BE1129,IF($BA$1869:$BA$1888=$BA1129,W$1869:W$1888,0),0))</f>
        <v>90</v>
      </c>
      <c r="X1129" s="1">
        <f t="array" ref="X1129">SUM(IF(Town!$AR$695:$AR$1045=$BE1129,IF(Town!$AK$695:$AK$1045=$BA1129,Town!Q$695:Q$1045,0),0))+SUM(IF($BE$1869:$BE$1888=$BE1129,IF($BA$1869:$BA$1888=$BA1129,X$1869:X$1888,0),0))</f>
        <v>582</v>
      </c>
      <c r="Y1129" s="1">
        <f t="array" ref="Y1129">SUM(IF(Town!$AR$695:$AR$1045=$BE1129,IF(Town!$AK$695:$AK$1045=$BA1129,Town!R$695:R$1045,0),0))+SUM(IF($BE$1869:$BE$1888=$BE1129,IF($BA$1869:$BA$1888=$BA1129,Y$1869:Y$1888,0),0))</f>
        <v>13573</v>
      </c>
      <c r="Z1129" s="1">
        <f t="array" ref="Z1129">SUM(IF(Town!$AR$695:$AR$1045=$BE1129,IF(Town!$AK$695:$AK$1045=$BA1129,Town!S$695:S$1045,0),0))+SUM(IF($BE$1869:$BE$1888=$BE1129,IF($BA$1869:$BA$1888=$BA1129,Z$1869:Z$1888,0),0))</f>
        <v>1414</v>
      </c>
      <c r="AA1129" s="1">
        <f t="array" ref="AA1129">SUM(IF(Town!$AR$695:$AR$1045=$BE1129,IF(Town!$AK$695:$AK$1045=$BA1129,Town!T$695:T$1045,0),0))+SUM(IF($BE$1869:$BE$1888=$BE1129,IF($BA$1869:$BA$1888=$BA1129,AA$1869:AA$1888,0),0))</f>
        <v>1756</v>
      </c>
      <c r="AB1129" s="1">
        <f t="array" ref="AB1129">SUM(IF(Town!$AR$695:$AR$1045=$BE1129,IF(Town!$AK$695:$AK$1045=$BA1129,Town!U$695:U$1045,0),0))+SUM(IF($BE$1869:$BE$1888=$BE1129,IF($BA$1869:$BA$1888=$BA1129,AB$1869:AB$1888,0),0))</f>
        <v>28</v>
      </c>
      <c r="AC1129" s="1">
        <f t="array" ref="AC1129">SUM(IF(Town!$AR$695:$AR$1045=$BE1129,IF(Town!$AK$695:$AK$1045=$BA1129,Town!V$695:V$1045,0),0))+SUM(IF($BE$1869:$BE$1888=$BE1129,IF($BA$1869:$BA$1888=$BA1129,AC$1869:AC$1888,0),0))</f>
        <v>38</v>
      </c>
      <c r="AD1129" s="1">
        <f t="array" ref="AD1129">SUM(IF(Town!$AR$695:$AR$1045=$BE1129,IF(Town!$AK$695:$AK$1045=$BA1129,Town!W$695:W$1045,0),0))+SUM(IF($BE$1869:$BE$1888=$BE1129,IF($BA$1869:$BA$1888=$BA1129,AD$1869:AD$1888,0),0))</f>
        <v>0</v>
      </c>
      <c r="AE1129" s="1">
        <f t="array" ref="AE1129">SUM(IF(Town!$AR$695:$AR$1045=$BE1129,IF(Town!$AK$695:$AK$1045=$BA1129,Town!X$695:X$1045,0),0))+SUM(IF($BE$1869:$BE$1888=$BE1129,IF($BA$1869:$BA$1888=$BA1129,AE$1869:AE$1888,0),0))</f>
        <v>0</v>
      </c>
      <c r="AF1129" s="1">
        <f t="array" ref="AF1129">SUM(IF(Town!$AR$695:$AR$1045=$BE1129,IF(Town!$AK$695:$AK$1045=$BA1129,Town!Y$695:Y$1045,0),0))+SUM(IF($BE$1869:$BE$1888=$BE1129,IF($BA$1869:$BA$1888=$BA1129,AF$1869:AF$1888,0),0))</f>
        <v>73</v>
      </c>
      <c r="AG1129" s="1">
        <f t="array" ref="AG1129">SUM(IF(Town!$AR$695:$AR$1045=$BE1129,IF(Town!$AK$695:$AK$1045=$BA1129,Town!Z$695:Z$1045,0),0))+SUM(IF($BE$1869:$BE$1888=$BE1129,IF($BA$1869:$BA$1888=$BA1129,AG$1869:AG$1888,0),0))</f>
        <v>0</v>
      </c>
      <c r="AH1129" s="1">
        <f t="array" ref="AH1129">SUM(IF(Town!$AR$695:$AR$1045=$BE1129,IF(Town!$AK$695:$AK$1045=$BA1129,Town!AA$695:AA$1045,0),0))+SUM(IF($BE$1869:$BE$1888=$BE1129,IF($BA$1869:$BA$1888=$BA1129,AH$1869:AH$1888,0),0))</f>
        <v>16</v>
      </c>
      <c r="AI1129" s="1"/>
      <c r="AJ1129" s="1">
        <f t="array" ref="AJ1129">SUM(IF(Town!$AR$695:$AR$1045=$BE1129,IF(Town!$AK$695:$AK$1045=$BA1129,Town!AC$695:AC$1045,0),0))+SUM(IF($BE$1869:$BE$1888=$BE1129,IF($BA$1869:$BA$1888=$BA1129,AJ$1869:AJ$1888,0),0))</f>
        <v>0</v>
      </c>
      <c r="AK1129" s="1"/>
      <c r="AL1129" s="1"/>
      <c r="AM1129" s="1"/>
      <c r="AY1129" t="str">
        <f t="shared" si="709"/>
        <v>Middlesex CD6</v>
      </c>
      <c r="BA1129">
        <v>6</v>
      </c>
      <c r="BC1129" s="91">
        <v>25</v>
      </c>
      <c r="BD1129" s="93"/>
      <c r="BE1129">
        <v>25017</v>
      </c>
      <c r="BF1129">
        <f t="shared" si="700"/>
        <v>2501706</v>
      </c>
      <c r="BH1129" t="s">
        <v>3387</v>
      </c>
    </row>
    <row r="1130" spans="1:60">
      <c r="A1130" t="s">
        <v>2292</v>
      </c>
      <c r="B1130" t="s">
        <v>2377</v>
      </c>
      <c r="C1130" s="1">
        <f t="shared" si="701"/>
        <v>3354</v>
      </c>
      <c r="D1130" s="1"/>
      <c r="E1130" s="1"/>
      <c r="F1130" s="1"/>
      <c r="G1130" s="1"/>
      <c r="H1130" s="1"/>
      <c r="I1130" s="1"/>
      <c r="J1130" s="1"/>
      <c r="K1130" s="7">
        <f>RANK(W1130,(W1130:Y1130,Z1130:AN1130))</f>
        <v>5</v>
      </c>
      <c r="L1130" s="7">
        <f>RANK(X1130,(W1130:Y1130,Z1130:AN1130))</f>
        <v>4</v>
      </c>
      <c r="M1130" s="7">
        <f>IF(Y1130&gt;0,RANK(Y1130,(W1130:Y1130,Z1130:AN1130)),0)</f>
        <v>1</v>
      </c>
      <c r="N1130" s="7"/>
      <c r="O1130" s="1">
        <f t="shared" si="702"/>
        <v>1486</v>
      </c>
      <c r="P1130" s="2">
        <f t="shared" si="703"/>
        <v>0.4430530709600477</v>
      </c>
      <c r="Q1130" s="2"/>
      <c r="R1130" s="2">
        <f t="shared" si="704"/>
        <v>1.6398330351818723E-2</v>
      </c>
      <c r="S1130" s="2">
        <f t="shared" si="705"/>
        <v>4.2933810375670838E-2</v>
      </c>
      <c r="T1130" s="2">
        <f t="shared" si="706"/>
        <v>0.62850327966607034</v>
      </c>
      <c r="U1130" s="2">
        <f t="shared" si="707"/>
        <v>0.18545020870602266</v>
      </c>
      <c r="V1130" s="2">
        <f t="shared" si="708"/>
        <v>0.12671437090041751</v>
      </c>
      <c r="W1130" s="1">
        <f t="array" ref="W1130">SUM(IF(Town!$AR$695:$AR$1045=$BE1130,IF(Town!$AK$695:$AK$1045=$BA1130,Town!P$695:P$1045,0),0))+SUM(IF($BE$1869:$BE$1888=$BE1130,IF($BA$1869:$BA$1888=$BA1130,W$1869:W$1888,0),0))</f>
        <v>55</v>
      </c>
      <c r="X1130" s="1">
        <f t="array" ref="X1130">SUM(IF(Town!$AR$695:$AR$1045=$BE1130,IF(Town!$AK$695:$AK$1045=$BA1130,Town!Q$695:Q$1045,0),0))+SUM(IF($BE$1869:$BE$1888=$BE1130,IF($BA$1869:$BA$1888=$BA1130,X$1869:X$1888,0),0))</f>
        <v>144</v>
      </c>
      <c r="Y1130" s="1">
        <f t="array" ref="Y1130">SUM(IF(Town!$AR$695:$AR$1045=$BE1130,IF(Town!$AK$695:$AK$1045=$BA1130,Town!R$695:R$1045,0),0))+SUM(IF($BE$1869:$BE$1888=$BE1130,IF($BA$1869:$BA$1888=$BA1130,Y$1869:Y$1888,0),0))</f>
        <v>2108</v>
      </c>
      <c r="Z1130" s="1">
        <f t="array" ref="Z1130">SUM(IF(Town!$AR$695:$AR$1045=$BE1130,IF(Town!$AK$695:$AK$1045=$BA1130,Town!S$695:S$1045,0),0))+SUM(IF($BE$1869:$BE$1888=$BE1130,IF($BA$1869:$BA$1888=$BA1130,Z$1869:Z$1888,0),0))</f>
        <v>622</v>
      </c>
      <c r="AA1130" s="1">
        <f t="array" ref="AA1130">SUM(IF(Town!$AR$695:$AR$1045=$BE1130,IF(Town!$AK$695:$AK$1045=$BA1130,Town!T$695:T$1045,0),0))+SUM(IF($BE$1869:$BE$1888=$BE1130,IF($BA$1869:$BA$1888=$BA1130,AA$1869:AA$1888,0),0))</f>
        <v>370</v>
      </c>
      <c r="AB1130" s="1">
        <f t="array" ref="AB1130">SUM(IF(Town!$AR$695:$AR$1045=$BE1130,IF(Town!$AK$695:$AK$1045=$BA1130,Town!U$695:U$1045,0),0))+SUM(IF($BE$1869:$BE$1888=$BE1130,IF($BA$1869:$BA$1888=$BA1130,AB$1869:AB$1888,0),0))</f>
        <v>6</v>
      </c>
      <c r="AC1130" s="1">
        <f t="array" ref="AC1130">SUM(IF(Town!$AR$695:$AR$1045=$BE1130,IF(Town!$AK$695:$AK$1045=$BA1130,Town!V$695:V$1045,0),0))+SUM(IF($BE$1869:$BE$1888=$BE1130,IF($BA$1869:$BA$1888=$BA1130,AC$1869:AC$1888,0),0))</f>
        <v>7</v>
      </c>
      <c r="AD1130" s="1">
        <f t="array" ref="AD1130">SUM(IF(Town!$AR$695:$AR$1045=$BE1130,IF(Town!$AK$695:$AK$1045=$BA1130,Town!W$695:W$1045,0),0))+SUM(IF($BE$1869:$BE$1888=$BE1130,IF($BA$1869:$BA$1888=$BA1130,AD$1869:AD$1888,0),0))</f>
        <v>0</v>
      </c>
      <c r="AE1130" s="1">
        <f t="array" ref="AE1130">SUM(IF(Town!$AR$695:$AR$1045=$BE1130,IF(Town!$AK$695:$AK$1045=$BA1130,Town!X$695:X$1045,0),0))+SUM(IF($BE$1869:$BE$1888=$BE1130,IF($BA$1869:$BA$1888=$BA1130,AE$1869:AE$1888,0),0))</f>
        <v>0</v>
      </c>
      <c r="AF1130" s="1">
        <f t="array" ref="AF1130">SUM(IF(Town!$AR$695:$AR$1045=$BE1130,IF(Town!$AK$695:$AK$1045=$BA1130,Town!Y$695:Y$1045,0),0))+SUM(IF($BE$1869:$BE$1888=$BE1130,IF($BA$1869:$BA$1888=$BA1130,AF$1869:AF$1888,0),0))</f>
        <v>23</v>
      </c>
      <c r="AG1130" s="1">
        <f t="array" ref="AG1130">SUM(IF(Town!$AR$695:$AR$1045=$BE1130,IF(Town!$AK$695:$AK$1045=$BA1130,Town!Z$695:Z$1045,0),0))+SUM(IF($BE$1869:$BE$1888=$BE1130,IF($BA$1869:$BA$1888=$BA1130,AG$1869:AG$1888,0),0))</f>
        <v>0</v>
      </c>
      <c r="AH1130" s="1">
        <f t="array" ref="AH1130">SUM(IF(Town!$AR$695:$AR$1045=$BE1130,IF(Town!$AK$695:$AK$1045=$BA1130,Town!AA$695:AA$1045,0),0))+SUM(IF($BE$1869:$BE$1888=$BE1130,IF($BA$1869:$BA$1888=$BA1130,AH$1869:AH$1888,0),0))</f>
        <v>19</v>
      </c>
      <c r="AI1130" s="1"/>
      <c r="AJ1130" s="1">
        <f t="array" ref="AJ1130">SUM(IF(Town!$AR$695:$AR$1045=$BE1130,IF(Town!$AK$695:$AK$1045=$BA1130,Town!AC$695:AC$1045,0),0))+SUM(IF($BE$1869:$BE$1888=$BE1130,IF($BA$1869:$BA$1888=$BA1130,AJ$1869:AJ$1888,0),0))</f>
        <v>0</v>
      </c>
      <c r="AK1130" s="1"/>
      <c r="AL1130" s="1"/>
      <c r="AM1130" s="1"/>
      <c r="AY1130" t="str">
        <f t="shared" si="709"/>
        <v>Middlesex CD7</v>
      </c>
      <c r="BA1130">
        <v>7</v>
      </c>
      <c r="BC1130" s="91">
        <v>25</v>
      </c>
      <c r="BD1130" s="93"/>
      <c r="BE1130">
        <v>25017</v>
      </c>
      <c r="BF1130">
        <f t="shared" si="700"/>
        <v>2501707</v>
      </c>
      <c r="BH1130" t="s">
        <v>3387</v>
      </c>
    </row>
    <row r="1131" spans="1:60" s="153" customFormat="1">
      <c r="A1131" s="153" t="s">
        <v>505</v>
      </c>
      <c r="B1131" s="153" t="s">
        <v>2377</v>
      </c>
      <c r="C1131" s="1">
        <f>SUM(W1131:AN1131)</f>
        <v>209</v>
      </c>
      <c r="D1131" s="1"/>
      <c r="E1131" s="1"/>
      <c r="F1131" s="1"/>
      <c r="G1131" s="1"/>
      <c r="H1131" s="1"/>
      <c r="I1131" s="1"/>
      <c r="J1131" s="1"/>
      <c r="K1131" s="7">
        <f>RANK(W1131,(W1131:Y1131,Z1131:AN1131))</f>
        <v>6</v>
      </c>
      <c r="L1131" s="7">
        <f>RANK(X1131,(W1131:Y1131,Z1131:AN1131))</f>
        <v>4</v>
      </c>
      <c r="M1131" s="7">
        <f>IF(Y1131&gt;0,RANK(Y1131,(W1131:Y1131,Z1131:AN1131)),0)</f>
        <v>1</v>
      </c>
      <c r="N1131" s="7"/>
      <c r="O1131" s="1">
        <f>MAX(W1131:AD1131)-LARGE(W1131:AD1131,2)</f>
        <v>112</v>
      </c>
      <c r="P1131" s="2">
        <f>O1131/C1131</f>
        <v>0.53588516746411485</v>
      </c>
      <c r="Q1131" s="2"/>
      <c r="R1131" s="2">
        <f>IF($C1131=0,"-",W1131/$C1131)</f>
        <v>0</v>
      </c>
      <c r="S1131" s="2">
        <f>IF($C1131=0,"-",X1131/$C1131)</f>
        <v>2.8708133971291867E-2</v>
      </c>
      <c r="T1131" s="2">
        <f>IF($C1131=0,"-",Y1131/$C1131)</f>
        <v>0.71770334928229662</v>
      </c>
      <c r="U1131" s="2">
        <f>IF($C1131=0,"-",Z1131/$C1131)</f>
        <v>6.6985645933014357E-2</v>
      </c>
      <c r="V1131" s="2">
        <f>IF(C1131=0,"-",(1-R1131-S1131-T1131-U1131))</f>
        <v>0.1866028708133971</v>
      </c>
      <c r="W1131" s="1">
        <f t="array" ref="W1131">SUM(IF(Town!$AR$695:$AR$1045=$BE1131,IF(Town!$AK$695:$AK$1045=$BA1131,Town!P$695:P$1045,0),0))+SUM(IF($BE$1869:$BE$1888=$BE1131,IF($BA$1869:$BA$1888=$BA1131,W$1869:W$1888,0),0))</f>
        <v>0</v>
      </c>
      <c r="X1131" s="1">
        <f t="array" ref="X1131">SUM(IF(Town!$AR$695:$AR$1045=$BE1131,IF(Town!$AK$695:$AK$1045=$BA1131,Town!Q$695:Q$1045,0),0))+SUM(IF($BE$1869:$BE$1888=$BE1131,IF($BA$1869:$BA$1888=$BA1131,X$1869:X$1888,0),0))</f>
        <v>6</v>
      </c>
      <c r="Y1131" s="1">
        <f t="array" ref="Y1131">SUM(IF(Town!$AR$695:$AR$1045=$BE1131,IF(Town!$AK$695:$AK$1045=$BA1131,Town!R$695:R$1045,0),0))+SUM(IF($BE$1869:$BE$1888=$BE1131,IF($BA$1869:$BA$1888=$BA1131,Y$1869:Y$1888,0),0))</f>
        <v>150</v>
      </c>
      <c r="Z1131" s="1">
        <f t="array" ref="Z1131">SUM(IF(Town!$AR$695:$AR$1045=$BE1131,IF(Town!$AK$695:$AK$1045=$BA1131,Town!S$695:S$1045,0),0))+SUM(IF($BE$1869:$BE$1888=$BE1131,IF($BA$1869:$BA$1888=$BA1131,Z$1869:Z$1888,0),0))</f>
        <v>14</v>
      </c>
      <c r="AA1131" s="1">
        <f t="array" ref="AA1131">SUM(IF(Town!$AR$695:$AR$1045=$BE1131,IF(Town!$AK$695:$AK$1045=$BA1131,Town!T$695:T$1045,0),0))+SUM(IF($BE$1869:$BE$1888=$BE1131,IF($BA$1869:$BA$1888=$BA1131,AA$1869:AA$1888,0),0))</f>
        <v>38</v>
      </c>
      <c r="AB1131" s="1">
        <f t="array" ref="AB1131">SUM(IF(Town!$AR$695:$AR$1045=$BE1131,IF(Town!$AK$695:$AK$1045=$BA1131,Town!U$695:U$1045,0),0))+SUM(IF($BE$1869:$BE$1888=$BE1131,IF($BA$1869:$BA$1888=$BA1131,AB$1869:AB$1888,0),0))</f>
        <v>1</v>
      </c>
      <c r="AC1131" s="1">
        <f t="array" ref="AC1131">SUM(IF(Town!$AR$695:$AR$1045=$BE1131,IF(Town!$AK$695:$AK$1045=$BA1131,Town!V$695:V$1045,0),0))+SUM(IF($BE$1869:$BE$1888=$BE1131,IF($BA$1869:$BA$1888=$BA1131,AC$1869:AC$1888,0),0))</f>
        <v>0</v>
      </c>
      <c r="AD1131" s="1">
        <f t="array" ref="AD1131">SUM(IF(Town!$AR$695:$AR$1045=$BE1131,IF(Town!$AK$695:$AK$1045=$BA1131,Town!W$695:W$1045,0),0))+SUM(IF($BE$1869:$BE$1888=$BE1131,IF($BA$1869:$BA$1888=$BA1131,AD$1869:AD$1888,0),0))</f>
        <v>0</v>
      </c>
      <c r="AE1131" s="1">
        <f t="array" ref="AE1131">SUM(IF(Town!$AR$695:$AR$1045=$BE1131,IF(Town!$AK$695:$AK$1045=$BA1131,Town!X$695:X$1045,0),0))+SUM(IF($BE$1869:$BE$1888=$BE1131,IF($BA$1869:$BA$1888=$BA1131,AE$1869:AE$1888,0),0))</f>
        <v>0</v>
      </c>
      <c r="AF1131" s="1">
        <f t="array" ref="AF1131">SUM(IF(Town!$AR$695:$AR$1045=$BE1131,IF(Town!$AK$695:$AK$1045=$BA1131,Town!Y$695:Y$1045,0),0))+SUM(IF($BE$1869:$BE$1888=$BE1131,IF($BA$1869:$BA$1888=$BA1131,AF$1869:AF$1888,0),0))</f>
        <v>0</v>
      </c>
      <c r="AG1131" s="1">
        <f t="array" ref="AG1131">SUM(IF(Town!$AR$695:$AR$1045=$BE1131,IF(Town!$AK$695:$AK$1045=$BA1131,Town!Z$695:Z$1045,0),0))+SUM(IF($BE$1869:$BE$1888=$BE1131,IF($BA$1869:$BA$1888=$BA1131,AG$1869:AG$1888,0),0))</f>
        <v>0</v>
      </c>
      <c r="AH1131" s="1">
        <f t="array" ref="AH1131">SUM(IF(Town!$AR$695:$AR$1045=$BE1131,IF(Town!$AK$695:$AK$1045=$BA1131,Town!AA$695:AA$1045,0),0))+SUM(IF($BE$1869:$BE$1888=$BE1131,IF($BA$1869:$BA$1888=$BA1131,AH$1869:AH$1888,0),0))</f>
        <v>0</v>
      </c>
      <c r="AI1131" s="1"/>
      <c r="AJ1131" s="1">
        <f t="array" ref="AJ1131">SUM(IF(Town!$AR$695:$AR$1045=$BE1131,IF(Town!$AK$695:$AK$1045=$BA1131,Town!AC$695:AC$1045,0),0))+SUM(IF($BE$1869:$BE$1888=$BE1131,IF($BA$1869:$BA$1888=$BA1131,AJ$1869:AJ$1888,0),0))</f>
        <v>0</v>
      </c>
      <c r="AK1131" s="1"/>
      <c r="AL1131" s="1"/>
      <c r="AM1131" s="1"/>
      <c r="AY1131" s="153" t="str">
        <f>A1131&amp;" "&amp;"CD"&amp;BA1131</f>
        <v>Norfolk CD2</v>
      </c>
      <c r="BA1131" s="153">
        <v>2</v>
      </c>
      <c r="BC1131" s="91">
        <v>25</v>
      </c>
      <c r="BD1131" s="93"/>
      <c r="BE1131" s="153">
        <v>25021</v>
      </c>
      <c r="BF1131" s="153">
        <f>BE1131*100+BA1131</f>
        <v>2502102</v>
      </c>
      <c r="BH1131" s="153" t="s">
        <v>3387</v>
      </c>
    </row>
    <row r="1132" spans="1:60">
      <c r="A1132" t="s">
        <v>505</v>
      </c>
      <c r="B1132" t="s">
        <v>2377</v>
      </c>
      <c r="C1132" s="1">
        <f t="shared" si="701"/>
        <v>19622</v>
      </c>
      <c r="D1132" s="1"/>
      <c r="E1132" s="1"/>
      <c r="F1132" s="1"/>
      <c r="G1132" s="1"/>
      <c r="H1132" s="1"/>
      <c r="I1132" s="1"/>
      <c r="J1132" s="1"/>
      <c r="K1132" s="7">
        <f>RANK(W1132,(W1132:Y1132,Z1132:AN1132))</f>
        <v>5</v>
      </c>
      <c r="L1132" s="7">
        <f>RANK(X1132,(W1132:Y1132,Z1132:AN1132))</f>
        <v>4</v>
      </c>
      <c r="M1132" s="7">
        <f>IF(Y1132&gt;0,RANK(Y1132,(W1132:Y1132,Z1132:AN1132)),0)</f>
        <v>1</v>
      </c>
      <c r="N1132" s="7"/>
      <c r="O1132" s="1">
        <f t="shared" si="702"/>
        <v>13431</v>
      </c>
      <c r="P1132" s="2">
        <f t="shared" si="703"/>
        <v>0.68448680053001731</v>
      </c>
      <c r="Q1132" s="2"/>
      <c r="R1132" s="2">
        <f t="shared" si="704"/>
        <v>9.0714504128019575E-3</v>
      </c>
      <c r="S1132" s="2">
        <f t="shared" si="705"/>
        <v>3.8630109061257772E-2</v>
      </c>
      <c r="T1132" s="2">
        <f t="shared" si="706"/>
        <v>0.77316277647538478</v>
      </c>
      <c r="U1132" s="2">
        <f t="shared" si="707"/>
        <v>8.1031495260421971E-2</v>
      </c>
      <c r="V1132" s="2">
        <f t="shared" si="708"/>
        <v>9.8104168790133506E-2</v>
      </c>
      <c r="W1132" s="1">
        <f t="array" ref="W1132">SUM(IF(Town!$AR$695:$AR$1045=$BE1132,IF(Town!$AK$695:$AK$1045=$BA1132,Town!P$695:P$1045,0),0))+SUM(IF($BE$1869:$BE$1888=$BE1132,IF($BA$1869:$BA$1888=$BA1132,W$1869:W$1888,0),0))</f>
        <v>178</v>
      </c>
      <c r="X1132" s="1">
        <f t="array" ref="X1132">SUM(IF(Town!$AR$695:$AR$1045=$BE1132,IF(Town!$AK$695:$AK$1045=$BA1132,Town!Q$695:Q$1045,0),0))+SUM(IF($BE$1869:$BE$1888=$BE1132,IF($BA$1869:$BA$1888=$BA1132,X$1869:X$1888,0),0))</f>
        <v>758</v>
      </c>
      <c r="Y1132" s="1">
        <f t="array" ref="Y1132">SUM(IF(Town!$AR$695:$AR$1045=$BE1132,IF(Town!$AK$695:$AK$1045=$BA1132,Town!R$695:R$1045,0),0))+SUM(IF($BE$1869:$BE$1888=$BE1132,IF($BA$1869:$BA$1888=$BA1132,Y$1869:Y$1888,0),0))</f>
        <v>15171</v>
      </c>
      <c r="Z1132" s="1">
        <f t="array" ref="Z1132">SUM(IF(Town!$AR$695:$AR$1045=$BE1132,IF(Town!$AK$695:$AK$1045=$BA1132,Town!S$695:S$1045,0),0))+SUM(IF($BE$1869:$BE$1888=$BE1132,IF($BA$1869:$BA$1888=$BA1132,Z$1869:Z$1888,0),0))</f>
        <v>1590</v>
      </c>
      <c r="AA1132" s="1">
        <f t="array" ref="AA1132">SUM(IF(Town!$AR$695:$AR$1045=$BE1132,IF(Town!$AK$695:$AK$1045=$BA1132,Town!T$695:T$1045,0),0))+SUM(IF($BE$1869:$BE$1888=$BE1132,IF($BA$1869:$BA$1888=$BA1132,AA$1869:AA$1888,0),0))</f>
        <v>1740</v>
      </c>
      <c r="AB1132" s="1">
        <f t="array" ref="AB1132">SUM(IF(Town!$AR$695:$AR$1045=$BE1132,IF(Town!$AK$695:$AK$1045=$BA1132,Town!U$695:U$1045,0),0))+SUM(IF($BE$1869:$BE$1888=$BE1132,IF($BA$1869:$BA$1888=$BA1132,AB$1869:AB$1888,0),0))</f>
        <v>31</v>
      </c>
      <c r="AC1132" s="1">
        <f t="array" ref="AC1132">SUM(IF(Town!$AR$695:$AR$1045=$BE1132,IF(Town!$AK$695:$AK$1045=$BA1132,Town!V$695:V$1045,0),0))+SUM(IF($BE$1869:$BE$1888=$BE1132,IF($BA$1869:$BA$1888=$BA1132,AC$1869:AC$1888,0),0))</f>
        <v>35</v>
      </c>
      <c r="AD1132" s="1">
        <f t="array" ref="AD1132">SUM(IF(Town!$AR$695:$AR$1045=$BE1132,IF(Town!$AK$695:$AK$1045=$BA1132,Town!W$695:W$1045,0),0))+SUM(IF($BE$1869:$BE$1888=$BE1132,IF($BA$1869:$BA$1888=$BA1132,AD$1869:AD$1888,0),0))</f>
        <v>0</v>
      </c>
      <c r="AE1132" s="1">
        <f t="array" ref="AE1132">SUM(IF(Town!$AR$695:$AR$1045=$BE1132,IF(Town!$AK$695:$AK$1045=$BA1132,Town!X$695:X$1045,0),0))+SUM(IF($BE$1869:$BE$1888=$BE1132,IF($BA$1869:$BA$1888=$BA1132,AE$1869:AE$1888,0),0))</f>
        <v>0</v>
      </c>
      <c r="AF1132" s="1">
        <f t="array" ref="AF1132">SUM(IF(Town!$AR$695:$AR$1045=$BE1132,IF(Town!$AK$695:$AK$1045=$BA1132,Town!Y$695:Y$1045,0),0))+SUM(IF($BE$1869:$BE$1888=$BE1132,IF($BA$1869:$BA$1888=$BA1132,AF$1869:AF$1888,0),0))</f>
        <v>80</v>
      </c>
      <c r="AG1132" s="1">
        <f t="array" ref="AG1132">SUM(IF(Town!$AR$695:$AR$1045=$BE1132,IF(Town!$AK$695:$AK$1045=$BA1132,Town!Z$695:Z$1045,0),0))+SUM(IF($BE$1869:$BE$1888=$BE1132,IF($BA$1869:$BA$1888=$BA1132,AG$1869:AG$1888,0),0))</f>
        <v>0</v>
      </c>
      <c r="AH1132" s="1">
        <f t="array" ref="AH1132">SUM(IF(Town!$AR$695:$AR$1045=$BE1132,IF(Town!$AK$695:$AK$1045=$BA1132,Town!AA$695:AA$1045,0),0))+SUM(IF($BE$1869:$BE$1888=$BE1132,IF($BA$1869:$BA$1888=$BA1132,AH$1869:AH$1888,0),0))</f>
        <v>39</v>
      </c>
      <c r="AI1132" s="1"/>
      <c r="AJ1132" s="1">
        <f t="array" ref="AJ1132">SUM(IF(Town!$AR$695:$AR$1045=$BE1132,IF(Town!$AK$695:$AK$1045=$BA1132,Town!AC$695:AC$1045,0),0))+SUM(IF($BE$1869:$BE$1888=$BE1132,IF($BA$1869:$BA$1888=$BA1132,AJ$1869:AJ$1888,0),0))</f>
        <v>0</v>
      </c>
      <c r="AK1132" s="1"/>
      <c r="AL1132" s="1"/>
      <c r="AM1132" s="1"/>
      <c r="AY1132" t="str">
        <f t="shared" si="709"/>
        <v>Norfolk CD4</v>
      </c>
      <c r="BA1132">
        <v>4</v>
      </c>
      <c r="BC1132" s="91">
        <v>25</v>
      </c>
      <c r="BD1132" s="93"/>
      <c r="BE1132">
        <v>25021</v>
      </c>
      <c r="BF1132">
        <f t="shared" si="700"/>
        <v>2502104</v>
      </c>
      <c r="BH1132" t="s">
        <v>3387</v>
      </c>
    </row>
    <row r="1133" spans="1:60">
      <c r="A1133" t="s">
        <v>505</v>
      </c>
      <c r="B1133" t="s">
        <v>2377</v>
      </c>
      <c r="C1133" s="1">
        <f t="shared" si="701"/>
        <v>1627</v>
      </c>
      <c r="D1133" s="1"/>
      <c r="E1133" s="1"/>
      <c r="F1133" s="1"/>
      <c r="G1133" s="1"/>
      <c r="H1133" s="1"/>
      <c r="I1133" s="1"/>
      <c r="J1133" s="1"/>
      <c r="K1133" s="7">
        <f>RANK(W1133,(W1133:Y1133,Z1133:AN1133))</f>
        <v>6</v>
      </c>
      <c r="L1133" s="7">
        <f>RANK(X1133,(W1133:Y1133,Z1133:AN1133))</f>
        <v>4</v>
      </c>
      <c r="M1133" s="7">
        <f>IF(Y1133&gt;0,RANK(Y1133,(W1133:Y1133,Z1133:AN1133)),0)</f>
        <v>1</v>
      </c>
      <c r="N1133" s="7"/>
      <c r="O1133" s="1">
        <f t="shared" si="702"/>
        <v>976</v>
      </c>
      <c r="P1133" s="2">
        <f t="shared" si="703"/>
        <v>0.59987707437000615</v>
      </c>
      <c r="Q1133" s="2"/>
      <c r="R1133" s="2">
        <f t="shared" si="704"/>
        <v>5.531653349723417E-3</v>
      </c>
      <c r="S1133" s="2">
        <f t="shared" si="705"/>
        <v>4.3023970497848799E-2</v>
      </c>
      <c r="T1133" s="2">
        <f t="shared" si="706"/>
        <v>0.72280270436385985</v>
      </c>
      <c r="U1133" s="2">
        <f t="shared" si="707"/>
        <v>8.9121081745543951E-2</v>
      </c>
      <c r="V1133" s="2">
        <f t="shared" si="708"/>
        <v>0.13952059004302403</v>
      </c>
      <c r="W1133" s="1">
        <f t="array" ref="W1133">SUM(IF(Town!$AR$695:$AR$1045=$BE1133,IF(Town!$AK$695:$AK$1045=$BA1133,Town!P$695:P$1045,0),0))+SUM(IF($BE$1869:$BE$1888=$BE1133,IF($BA$1869:$BA$1888=$BA1133,W$1869:W$1888,0),0))</f>
        <v>9</v>
      </c>
      <c r="X1133" s="1">
        <f t="array" ref="X1133">SUM(IF(Town!$AR$695:$AR$1045=$BE1133,IF(Town!$AK$695:$AK$1045=$BA1133,Town!Q$695:Q$1045,0),0))+SUM(IF($BE$1869:$BE$1888=$BE1133,IF($BA$1869:$BA$1888=$BA1133,X$1869:X$1888,0),0))</f>
        <v>70</v>
      </c>
      <c r="Y1133" s="1">
        <f t="array" ref="Y1133">SUM(IF(Town!$AR$695:$AR$1045=$BE1133,IF(Town!$AK$695:$AK$1045=$BA1133,Town!R$695:R$1045,0),0))+SUM(IF($BE$1869:$BE$1888=$BE1133,IF($BA$1869:$BA$1888=$BA1133,Y$1869:Y$1888,0),0))</f>
        <v>1176</v>
      </c>
      <c r="Z1133" s="1">
        <f t="array" ref="Z1133">SUM(IF(Town!$AR$695:$AR$1045=$BE1133,IF(Town!$AK$695:$AK$1045=$BA1133,Town!S$695:S$1045,0),0))+SUM(IF($BE$1869:$BE$1888=$BE1133,IF($BA$1869:$BA$1888=$BA1133,Z$1869:Z$1888,0),0))</f>
        <v>145</v>
      </c>
      <c r="AA1133" s="1">
        <f t="array" ref="AA1133">SUM(IF(Town!$AR$695:$AR$1045=$BE1133,IF(Town!$AK$695:$AK$1045=$BA1133,Town!T$695:T$1045,0),0))+SUM(IF($BE$1869:$BE$1888=$BE1133,IF($BA$1869:$BA$1888=$BA1133,AA$1869:AA$1888,0),0))</f>
        <v>200</v>
      </c>
      <c r="AB1133" s="1">
        <f t="array" ref="AB1133">SUM(IF(Town!$AR$695:$AR$1045=$BE1133,IF(Town!$AK$695:$AK$1045=$BA1133,Town!U$695:U$1045,0),0))+SUM(IF($BE$1869:$BE$1888=$BE1133,IF($BA$1869:$BA$1888=$BA1133,AB$1869:AB$1888,0),0))</f>
        <v>4</v>
      </c>
      <c r="AC1133" s="1">
        <f t="array" ref="AC1133">SUM(IF(Town!$AR$695:$AR$1045=$BE1133,IF(Town!$AK$695:$AK$1045=$BA1133,Town!V$695:V$1045,0),0))+SUM(IF($BE$1869:$BE$1888=$BE1133,IF($BA$1869:$BA$1888=$BA1133,AC$1869:AC$1888,0),0))</f>
        <v>5</v>
      </c>
      <c r="AD1133" s="1">
        <f t="array" ref="AD1133">SUM(IF(Town!$AR$695:$AR$1045=$BE1133,IF(Town!$AK$695:$AK$1045=$BA1133,Town!W$695:W$1045,0),0))+SUM(IF($BE$1869:$BE$1888=$BE1133,IF($BA$1869:$BA$1888=$BA1133,AD$1869:AD$1888,0),0))</f>
        <v>0</v>
      </c>
      <c r="AE1133" s="1">
        <f t="array" ref="AE1133">SUM(IF(Town!$AR$695:$AR$1045=$BE1133,IF(Town!$AK$695:$AK$1045=$BA1133,Town!X$695:X$1045,0),0))+SUM(IF($BE$1869:$BE$1888=$BE1133,IF($BA$1869:$BA$1888=$BA1133,AE$1869:AE$1888,0),0))</f>
        <v>0</v>
      </c>
      <c r="AF1133" s="1">
        <f t="array" ref="AF1133">SUM(IF(Town!$AR$695:$AR$1045=$BE1133,IF(Town!$AK$695:$AK$1045=$BA1133,Town!Y$695:Y$1045,0),0))+SUM(IF($BE$1869:$BE$1888=$BE1133,IF($BA$1869:$BA$1888=$BA1133,AF$1869:AF$1888,0),0))</f>
        <v>16</v>
      </c>
      <c r="AG1133" s="1">
        <f t="array" ref="AG1133">SUM(IF(Town!$AR$695:$AR$1045=$BE1133,IF(Town!$AK$695:$AK$1045=$BA1133,Town!Z$695:Z$1045,0),0))+SUM(IF($BE$1869:$BE$1888=$BE1133,IF($BA$1869:$BA$1888=$BA1133,AG$1869:AG$1888,0),0))</f>
        <v>0</v>
      </c>
      <c r="AH1133" s="1">
        <f t="array" ref="AH1133">SUM(IF(Town!$AR$695:$AR$1045=$BE1133,IF(Town!$AK$695:$AK$1045=$BA1133,Town!AA$695:AA$1045,0),0))+SUM(IF($BE$1869:$BE$1888=$BE1133,IF($BA$1869:$BA$1888=$BA1133,AH$1869:AH$1888,0),0))</f>
        <v>2</v>
      </c>
      <c r="AI1133" s="1"/>
      <c r="AJ1133" s="1">
        <f t="array" ref="AJ1133">SUM(IF(Town!$AR$695:$AR$1045=$BE1133,IF(Town!$AK$695:$AK$1045=$BA1133,Town!AC$695:AC$1045,0),0))+SUM(IF($BE$1869:$BE$1888=$BE1133,IF($BA$1869:$BA$1888=$BA1133,AJ$1869:AJ$1888,0),0))</f>
        <v>0</v>
      </c>
      <c r="AK1133" s="1"/>
      <c r="AL1133" s="1"/>
      <c r="AM1133" s="1"/>
      <c r="AY1133" t="str">
        <f t="shared" si="709"/>
        <v>Norfolk CD7</v>
      </c>
      <c r="BA1133">
        <v>7</v>
      </c>
      <c r="BC1133" s="91">
        <v>25</v>
      </c>
      <c r="BD1133" s="93"/>
      <c r="BE1133">
        <v>25021</v>
      </c>
      <c r="BF1133">
        <f t="shared" si="700"/>
        <v>2502107</v>
      </c>
      <c r="BH1133" t="s">
        <v>3387</v>
      </c>
    </row>
    <row r="1134" spans="1:60">
      <c r="A1134" t="s">
        <v>505</v>
      </c>
      <c r="B1134" t="s">
        <v>2377</v>
      </c>
      <c r="C1134" s="1">
        <f t="shared" si="701"/>
        <v>26190</v>
      </c>
      <c r="D1134" s="1"/>
      <c r="E1134" s="1"/>
      <c r="F1134" s="1"/>
      <c r="G1134" s="1"/>
      <c r="H1134" s="1"/>
      <c r="I1134" s="1"/>
      <c r="J1134" s="1"/>
      <c r="K1134" s="7">
        <f>RANK(W1134,(W1134:Y1134,Z1134:AN1134))</f>
        <v>6</v>
      </c>
      <c r="L1134" s="7">
        <f>RANK(X1134,(W1134:Y1134,Z1134:AN1134))</f>
        <v>4</v>
      </c>
      <c r="M1134" s="7">
        <f>IF(Y1134&gt;0,RANK(Y1134,(W1134:Y1134,Z1134:AN1134)),0)</f>
        <v>1</v>
      </c>
      <c r="N1134" s="7"/>
      <c r="O1134" s="1">
        <f t="shared" si="702"/>
        <v>17283</v>
      </c>
      <c r="P1134" s="2">
        <f t="shared" si="703"/>
        <v>0.65990836197021763</v>
      </c>
      <c r="Q1134" s="2"/>
      <c r="R1134" s="2">
        <f t="shared" si="704"/>
        <v>4.5819014891179842E-3</v>
      </c>
      <c r="S1134" s="2">
        <f t="shared" si="705"/>
        <v>4.0855288277968693E-2</v>
      </c>
      <c r="T1134" s="2">
        <f t="shared" si="706"/>
        <v>0.76292478045055367</v>
      </c>
      <c r="U1134" s="2">
        <f t="shared" si="707"/>
        <v>7.6326842306223747E-2</v>
      </c>
      <c r="V1134" s="2">
        <f t="shared" si="708"/>
        <v>0.11531118747613592</v>
      </c>
      <c r="W1134" s="1">
        <f t="array" ref="W1134">SUM(IF(Town!$AR$695:$AR$1045=$BE1134,IF(Town!$AK$695:$AK$1045=$BA1134,Town!P$695:P$1045,0),0))+SUM(IF($BE$1869:$BE$1888=$BE1134,IF($BA$1869:$BA$1888=$BA1134,W$1869:W$1888,0),0))</f>
        <v>120</v>
      </c>
      <c r="X1134" s="1">
        <f t="array" ref="X1134">SUM(IF(Town!$AR$695:$AR$1045=$BE1134,IF(Town!$AK$695:$AK$1045=$BA1134,Town!Q$695:Q$1045,0),0))+SUM(IF($BE$1869:$BE$1888=$BE1134,IF($BA$1869:$BA$1888=$BA1134,X$1869:X$1888,0),0))</f>
        <v>1070</v>
      </c>
      <c r="Y1134" s="1">
        <f t="array" ref="Y1134">SUM(IF(Town!$AR$695:$AR$1045=$BE1134,IF(Town!$AK$695:$AK$1045=$BA1134,Town!R$695:R$1045,0),0))+SUM(IF($BE$1869:$BE$1888=$BE1134,IF($BA$1869:$BA$1888=$BA1134,Y$1869:Y$1888,0),0))</f>
        <v>19981</v>
      </c>
      <c r="Z1134" s="1">
        <f t="array" ref="Z1134">SUM(IF(Town!$AR$695:$AR$1045=$BE1134,IF(Town!$AK$695:$AK$1045=$BA1134,Town!S$695:S$1045,0),0))+SUM(IF($BE$1869:$BE$1888=$BE1134,IF($BA$1869:$BA$1888=$BA1134,Z$1869:Z$1888,0),0))</f>
        <v>1999</v>
      </c>
      <c r="AA1134" s="1">
        <f t="array" ref="AA1134">SUM(IF(Town!$AR$695:$AR$1045=$BE1134,IF(Town!$AK$695:$AK$1045=$BA1134,Town!T$695:T$1045,0),0))+SUM(IF($BE$1869:$BE$1888=$BE1134,IF($BA$1869:$BA$1888=$BA1134,AA$1869:AA$1888,0),0))</f>
        <v>2698</v>
      </c>
      <c r="AB1134" s="1">
        <f t="array" ref="AB1134">SUM(IF(Town!$AR$695:$AR$1045=$BE1134,IF(Town!$AK$695:$AK$1045=$BA1134,Town!U$695:U$1045,0),0))+SUM(IF($BE$1869:$BE$1888=$BE1134,IF($BA$1869:$BA$1888=$BA1134,AB$1869:AB$1888,0),0))</f>
        <v>62</v>
      </c>
      <c r="AC1134" s="1">
        <f t="array" ref="AC1134">SUM(IF(Town!$AR$695:$AR$1045=$BE1134,IF(Town!$AK$695:$AK$1045=$BA1134,Town!V$695:V$1045,0),0))+SUM(IF($BE$1869:$BE$1888=$BE1134,IF($BA$1869:$BA$1888=$BA1134,AC$1869:AC$1888,0),0))</f>
        <v>74</v>
      </c>
      <c r="AD1134" s="1">
        <f t="array" ref="AD1134">SUM(IF(Town!$AR$695:$AR$1045=$BE1134,IF(Town!$AK$695:$AK$1045=$BA1134,Town!W$695:W$1045,0),0))+SUM(IF($BE$1869:$BE$1888=$BE1134,IF($BA$1869:$BA$1888=$BA1134,AD$1869:AD$1888,0),0))</f>
        <v>0</v>
      </c>
      <c r="AE1134" s="1">
        <f t="array" ref="AE1134">SUM(IF(Town!$AR$695:$AR$1045=$BE1134,IF(Town!$AK$695:$AK$1045=$BA1134,Town!X$695:X$1045,0),0))+SUM(IF($BE$1869:$BE$1888=$BE1134,IF($BA$1869:$BA$1888=$BA1134,AE$1869:AE$1888,0),0))</f>
        <v>0</v>
      </c>
      <c r="AF1134" s="1">
        <f t="array" ref="AF1134">SUM(IF(Town!$AR$695:$AR$1045=$BE1134,IF(Town!$AK$695:$AK$1045=$BA1134,Town!Y$695:Y$1045,0),0))+SUM(IF($BE$1869:$BE$1888=$BE1134,IF($BA$1869:$BA$1888=$BA1134,AF$1869:AF$1888,0),0))</f>
        <v>124</v>
      </c>
      <c r="AG1134" s="1">
        <f t="array" ref="AG1134">SUM(IF(Town!$AR$695:$AR$1045=$BE1134,IF(Town!$AK$695:$AK$1045=$BA1134,Town!Z$695:Z$1045,0),0))+SUM(IF($BE$1869:$BE$1888=$BE1134,IF($BA$1869:$BA$1888=$BA1134,AG$1869:AG$1888,0),0))</f>
        <v>0</v>
      </c>
      <c r="AH1134" s="1">
        <f t="array" ref="AH1134">SUM(IF(Town!$AR$695:$AR$1045=$BE1134,IF(Town!$AK$695:$AK$1045=$BA1134,Town!AA$695:AA$1045,0),0))+SUM(IF($BE$1869:$BE$1888=$BE1134,IF($BA$1869:$BA$1888=$BA1134,AH$1869:AH$1888,0),0))</f>
        <v>62</v>
      </c>
      <c r="AI1134" s="1"/>
      <c r="AJ1134" s="1">
        <f t="array" ref="AJ1134">SUM(IF(Town!$AR$695:$AR$1045=$BE1134,IF(Town!$AK$695:$AK$1045=$BA1134,Town!AC$695:AC$1045,0),0))+SUM(IF($BE$1869:$BE$1888=$BE1134,IF($BA$1869:$BA$1888=$BA1134,AJ$1869:AJ$1888,0),0))</f>
        <v>0</v>
      </c>
      <c r="AK1134" s="1"/>
      <c r="AL1134" s="1"/>
      <c r="AM1134" s="1"/>
      <c r="AY1134" t="str">
        <f t="shared" si="709"/>
        <v>Norfolk CD8</v>
      </c>
      <c r="BA1134">
        <v>8</v>
      </c>
      <c r="BC1134" s="91">
        <v>25</v>
      </c>
      <c r="BD1134" s="93"/>
      <c r="BE1134">
        <v>25021</v>
      </c>
      <c r="BF1134">
        <f t="shared" si="700"/>
        <v>2502108</v>
      </c>
      <c r="BH1134" t="s">
        <v>3387</v>
      </c>
    </row>
    <row r="1135" spans="1:60">
      <c r="A1135" t="s">
        <v>1834</v>
      </c>
      <c r="B1135" t="s">
        <v>2377</v>
      </c>
      <c r="C1135" s="1">
        <f t="shared" si="701"/>
        <v>962</v>
      </c>
      <c r="D1135" s="1"/>
      <c r="E1135" s="1"/>
      <c r="F1135" s="1"/>
      <c r="G1135" s="1"/>
      <c r="H1135" s="1"/>
      <c r="I1135" s="1"/>
      <c r="J1135" s="1"/>
      <c r="K1135" s="7">
        <f>RANK(W1135,(W1135:Y1135,Z1135:AN1135))</f>
        <v>5</v>
      </c>
      <c r="L1135" s="7">
        <f>RANK(X1135,(W1135:Y1135,Z1135:AN1135))</f>
        <v>4</v>
      </c>
      <c r="M1135" s="7">
        <f>IF(Y1135&gt;0,RANK(Y1135,(W1135:Y1135,Z1135:AN1135)),0)</f>
        <v>1</v>
      </c>
      <c r="N1135" s="7"/>
      <c r="O1135" s="1">
        <f t="shared" si="702"/>
        <v>546</v>
      </c>
      <c r="P1135" s="2">
        <f t="shared" si="703"/>
        <v>0.56756756756756754</v>
      </c>
      <c r="Q1135" s="2"/>
      <c r="R1135" s="2">
        <f t="shared" si="704"/>
        <v>5.1975051975051978E-3</v>
      </c>
      <c r="S1135" s="2">
        <f t="shared" si="705"/>
        <v>5.5093555093555097E-2</v>
      </c>
      <c r="T1135" s="2">
        <f t="shared" si="706"/>
        <v>0.70997920997920994</v>
      </c>
      <c r="U1135" s="2">
        <f t="shared" si="707"/>
        <v>7.5883575883575888E-2</v>
      </c>
      <c r="V1135" s="2">
        <f t="shared" si="708"/>
        <v>0.15384615384615394</v>
      </c>
      <c r="W1135" s="1">
        <f t="array" ref="W1135">SUM(IF(Town!$AR$695:$AR$1045=$BE1135,IF(Town!$AK$695:$AK$1045=$BA1135,Town!P$695:P$1045,0),0))+SUM(IF($BE$1869:$BE$1888=$BE1135,IF($BA$1869:$BA$1888=$BA1135,W$1869:W$1888,0),0))</f>
        <v>5</v>
      </c>
      <c r="X1135" s="1">
        <f t="array" ref="X1135">SUM(IF(Town!$AR$695:$AR$1045=$BE1135,IF(Town!$AK$695:$AK$1045=$BA1135,Town!Q$695:Q$1045,0),0))+SUM(IF($BE$1869:$BE$1888=$BE1135,IF($BA$1869:$BA$1888=$BA1135,X$1869:X$1888,0),0))</f>
        <v>53</v>
      </c>
      <c r="Y1135" s="1">
        <f t="array" ref="Y1135">SUM(IF(Town!$AR$695:$AR$1045=$BE1135,IF(Town!$AK$695:$AK$1045=$BA1135,Town!R$695:R$1045,0),0))+SUM(IF($BE$1869:$BE$1888=$BE1135,IF($BA$1869:$BA$1888=$BA1135,Y$1869:Y$1888,0),0))</f>
        <v>683</v>
      </c>
      <c r="Z1135" s="1">
        <f t="array" ref="Z1135">SUM(IF(Town!$AR$695:$AR$1045=$BE1135,IF(Town!$AK$695:$AK$1045=$BA1135,Town!S$695:S$1045,0),0))+SUM(IF($BE$1869:$BE$1888=$BE1135,IF($BA$1869:$BA$1888=$BA1135,Z$1869:Z$1888,0),0))</f>
        <v>73</v>
      </c>
      <c r="AA1135" s="1">
        <f t="array" ref="AA1135">SUM(IF(Town!$AR$695:$AR$1045=$BE1135,IF(Town!$AK$695:$AK$1045=$BA1135,Town!T$695:T$1045,0),0))+SUM(IF($BE$1869:$BE$1888=$BE1135,IF($BA$1869:$BA$1888=$BA1135,AA$1869:AA$1888,0),0))</f>
        <v>137</v>
      </c>
      <c r="AB1135" s="1">
        <f t="array" ref="AB1135">SUM(IF(Town!$AR$695:$AR$1045=$BE1135,IF(Town!$AK$695:$AK$1045=$BA1135,Town!U$695:U$1045,0),0))+SUM(IF($BE$1869:$BE$1888=$BE1135,IF($BA$1869:$BA$1888=$BA1135,AB$1869:AB$1888,0),0))</f>
        <v>3</v>
      </c>
      <c r="AC1135" s="1">
        <f t="array" ref="AC1135">SUM(IF(Town!$AR$695:$AR$1045=$BE1135,IF(Town!$AK$695:$AK$1045=$BA1135,Town!V$695:V$1045,0),0))+SUM(IF($BE$1869:$BE$1888=$BE1135,IF($BA$1869:$BA$1888=$BA1135,AC$1869:AC$1888,0),0))</f>
        <v>4</v>
      </c>
      <c r="AD1135" s="1">
        <f t="array" ref="AD1135">SUM(IF(Town!$AR$695:$AR$1045=$BE1135,IF(Town!$AK$695:$AK$1045=$BA1135,Town!W$695:W$1045,0),0))+SUM(IF($BE$1869:$BE$1888=$BE1135,IF($BA$1869:$BA$1888=$BA1135,AD$1869:AD$1888,0),0))</f>
        <v>0</v>
      </c>
      <c r="AE1135" s="1">
        <f t="array" ref="AE1135">SUM(IF(Town!$AR$695:$AR$1045=$BE1135,IF(Town!$AK$695:$AK$1045=$BA1135,Town!X$695:X$1045,0),0))+SUM(IF($BE$1869:$BE$1888=$BE1135,IF($BA$1869:$BA$1888=$BA1135,AE$1869:AE$1888,0),0))</f>
        <v>0</v>
      </c>
      <c r="AF1135" s="1">
        <f t="array" ref="AF1135">SUM(IF(Town!$AR$695:$AR$1045=$BE1135,IF(Town!$AK$695:$AK$1045=$BA1135,Town!Y$695:Y$1045,0),0))+SUM(IF($BE$1869:$BE$1888=$BE1135,IF($BA$1869:$BA$1888=$BA1135,AF$1869:AF$1888,0),0))</f>
        <v>4</v>
      </c>
      <c r="AG1135" s="1">
        <f t="array" ref="AG1135">SUM(IF(Town!$AR$695:$AR$1045=$BE1135,IF(Town!$AK$695:$AK$1045=$BA1135,Town!Z$695:Z$1045,0),0))+SUM(IF($BE$1869:$BE$1888=$BE1135,IF($BA$1869:$BA$1888=$BA1135,AG$1869:AG$1888,0),0))</f>
        <v>0</v>
      </c>
      <c r="AH1135" s="1">
        <f t="array" ref="AH1135">SUM(IF(Town!$AR$695:$AR$1045=$BE1135,IF(Town!$AK$695:$AK$1045=$BA1135,Town!AA$695:AA$1045,0),0))+SUM(IF($BE$1869:$BE$1888=$BE1135,IF($BA$1869:$BA$1888=$BA1135,AH$1869:AH$1888,0),0))</f>
        <v>0</v>
      </c>
      <c r="AI1135" s="1"/>
      <c r="AJ1135" s="1">
        <f t="array" ref="AJ1135">SUM(IF(Town!$AR$695:$AR$1045=$BE1135,IF(Town!$AK$695:$AK$1045=$BA1135,Town!AC$695:AC$1045,0),0))+SUM(IF($BE$1869:$BE$1888=$BE1135,IF($BA$1869:$BA$1888=$BA1135,AJ$1869:AJ$1888,0),0))</f>
        <v>0</v>
      </c>
      <c r="AK1135" s="1"/>
      <c r="AL1135" s="1"/>
      <c r="AM1135" s="1"/>
      <c r="AY1135" t="str">
        <f t="shared" si="709"/>
        <v>Plymouth CD4</v>
      </c>
      <c r="BA1135">
        <v>4</v>
      </c>
      <c r="BC1135" s="91">
        <v>25</v>
      </c>
      <c r="BD1135" s="93"/>
      <c r="BE1135">
        <v>25023</v>
      </c>
      <c r="BF1135">
        <f t="shared" si="700"/>
        <v>2502304</v>
      </c>
      <c r="BH1135" t="s">
        <v>3387</v>
      </c>
    </row>
    <row r="1136" spans="1:60">
      <c r="A1136" t="s">
        <v>1834</v>
      </c>
      <c r="B1136" t="s">
        <v>2377</v>
      </c>
      <c r="C1136" s="1">
        <f t="shared" si="701"/>
        <v>12670</v>
      </c>
      <c r="D1136" s="1"/>
      <c r="E1136" s="1"/>
      <c r="F1136" s="1"/>
      <c r="G1136" s="1"/>
      <c r="H1136" s="1"/>
      <c r="I1136" s="1"/>
      <c r="J1136" s="1"/>
      <c r="K1136" s="7">
        <f>RANK(W1136,(W1136:Y1136,Z1136:AN1136))</f>
        <v>6</v>
      </c>
      <c r="L1136" s="7">
        <f>RANK(X1136,(W1136:Y1136,Z1136:AN1136))</f>
        <v>4</v>
      </c>
      <c r="M1136" s="7">
        <f>IF(Y1136&gt;0,RANK(Y1136,(W1136:Y1136,Z1136:AN1136)),0)</f>
        <v>1</v>
      </c>
      <c r="N1136" s="7"/>
      <c r="O1136" s="1">
        <f t="shared" si="702"/>
        <v>8207</v>
      </c>
      <c r="P1136" s="2">
        <f t="shared" si="703"/>
        <v>0.64775059194948703</v>
      </c>
      <c r="Q1136" s="2"/>
      <c r="R1136" s="2">
        <f t="shared" si="704"/>
        <v>4.577742699289661E-3</v>
      </c>
      <c r="S1136" s="2">
        <f t="shared" si="705"/>
        <v>4.6329913180741908E-2</v>
      </c>
      <c r="T1136" s="2">
        <f t="shared" si="706"/>
        <v>0.75572217837411204</v>
      </c>
      <c r="U1136" s="2">
        <f t="shared" si="707"/>
        <v>7.2691397000789262E-2</v>
      </c>
      <c r="V1136" s="2">
        <f t="shared" si="708"/>
        <v>0.12067876874506715</v>
      </c>
      <c r="W1136" s="1">
        <f t="array" ref="W1136">SUM(IF(Town!$AR$695:$AR$1045=$BE1136,IF(Town!$AK$695:$AK$1045=$BA1136,Town!P$695:P$1045,0),0))+SUM(IF($BE$1869:$BE$1888=$BE1136,IF($BA$1869:$BA$1888=$BA1136,W$1869:W$1888,0),0))</f>
        <v>58</v>
      </c>
      <c r="X1136" s="1">
        <f t="array" ref="X1136">SUM(IF(Town!$AR$695:$AR$1045=$BE1136,IF(Town!$AK$695:$AK$1045=$BA1136,Town!Q$695:Q$1045,0),0))+SUM(IF($BE$1869:$BE$1888=$BE1136,IF($BA$1869:$BA$1888=$BA1136,X$1869:X$1888,0),0))</f>
        <v>587</v>
      </c>
      <c r="Y1136" s="1">
        <f t="array" ref="Y1136">SUM(IF(Town!$AR$695:$AR$1045=$BE1136,IF(Town!$AK$695:$AK$1045=$BA1136,Town!R$695:R$1045,0),0))+SUM(IF($BE$1869:$BE$1888=$BE1136,IF($BA$1869:$BA$1888=$BA1136,Y$1869:Y$1888,0),0))</f>
        <v>9575</v>
      </c>
      <c r="Z1136" s="1">
        <f t="array" ref="Z1136">SUM(IF(Town!$AR$695:$AR$1045=$BE1136,IF(Town!$AK$695:$AK$1045=$BA1136,Town!S$695:S$1045,0),0))+SUM(IF($BE$1869:$BE$1888=$BE1136,IF($BA$1869:$BA$1888=$BA1136,Z$1869:Z$1888,0),0))</f>
        <v>921</v>
      </c>
      <c r="AA1136" s="1">
        <f t="array" ref="AA1136">SUM(IF(Town!$AR$695:$AR$1045=$BE1136,IF(Town!$AK$695:$AK$1045=$BA1136,Town!T$695:T$1045,0),0))+SUM(IF($BE$1869:$BE$1888=$BE1136,IF($BA$1869:$BA$1888=$BA1136,AA$1869:AA$1888,0),0))</f>
        <v>1368</v>
      </c>
      <c r="AB1136" s="1">
        <f t="array" ref="AB1136">SUM(IF(Town!$AR$695:$AR$1045=$BE1136,IF(Town!$AK$695:$AK$1045=$BA1136,Town!U$695:U$1045,0),0))+SUM(IF($BE$1869:$BE$1888=$BE1136,IF($BA$1869:$BA$1888=$BA1136,AB$1869:AB$1888,0),0))</f>
        <v>42</v>
      </c>
      <c r="AC1136" s="1">
        <f t="array" ref="AC1136">SUM(IF(Town!$AR$695:$AR$1045=$BE1136,IF(Town!$AK$695:$AK$1045=$BA1136,Town!V$695:V$1045,0),0))+SUM(IF($BE$1869:$BE$1888=$BE1136,IF($BA$1869:$BA$1888=$BA1136,AC$1869:AC$1888,0),0))</f>
        <v>33</v>
      </c>
      <c r="AD1136" s="1">
        <f t="array" ref="AD1136">SUM(IF(Town!$AR$695:$AR$1045=$BE1136,IF(Town!$AK$695:$AK$1045=$BA1136,Town!W$695:W$1045,0),0))+SUM(IF($BE$1869:$BE$1888=$BE1136,IF($BA$1869:$BA$1888=$BA1136,AD$1869:AD$1888,0),0))</f>
        <v>0</v>
      </c>
      <c r="AE1136" s="1">
        <f t="array" ref="AE1136">SUM(IF(Town!$AR$695:$AR$1045=$BE1136,IF(Town!$AK$695:$AK$1045=$BA1136,Town!X$695:X$1045,0),0))+SUM(IF($BE$1869:$BE$1888=$BE1136,IF($BA$1869:$BA$1888=$BA1136,AE$1869:AE$1888,0),0))</f>
        <v>0</v>
      </c>
      <c r="AF1136" s="1">
        <f t="array" ref="AF1136">SUM(IF(Town!$AR$695:$AR$1045=$BE1136,IF(Town!$AK$695:$AK$1045=$BA1136,Town!Y$695:Y$1045,0),0))+SUM(IF($BE$1869:$BE$1888=$BE1136,IF($BA$1869:$BA$1888=$BA1136,AF$1869:AF$1888,0),0))</f>
        <v>70</v>
      </c>
      <c r="AG1136" s="1">
        <f t="array" ref="AG1136">SUM(IF(Town!$AR$695:$AR$1045=$BE1136,IF(Town!$AK$695:$AK$1045=$BA1136,Town!Z$695:Z$1045,0),0))+SUM(IF($BE$1869:$BE$1888=$BE1136,IF($BA$1869:$BA$1888=$BA1136,AG$1869:AG$1888,0),0))</f>
        <v>0</v>
      </c>
      <c r="AH1136" s="1">
        <f t="array" ref="AH1136">SUM(IF(Town!$AR$695:$AR$1045=$BE1136,IF(Town!$AK$695:$AK$1045=$BA1136,Town!AA$695:AA$1045,0),0))+SUM(IF($BE$1869:$BE$1888=$BE1136,IF($BA$1869:$BA$1888=$BA1136,AH$1869:AH$1888,0),0))</f>
        <v>16</v>
      </c>
      <c r="AI1136" s="1"/>
      <c r="AJ1136" s="1">
        <f t="array" ref="AJ1136">SUM(IF(Town!$AR$695:$AR$1045=$BE1136,IF(Town!$AK$695:$AK$1045=$BA1136,Town!AC$695:AC$1045,0),0))+SUM(IF($BE$1869:$BE$1888=$BE1136,IF($BA$1869:$BA$1888=$BA1136,AJ$1869:AJ$1888,0),0))</f>
        <v>0</v>
      </c>
      <c r="AK1136" s="1"/>
      <c r="AL1136" s="1"/>
      <c r="AM1136" s="1"/>
      <c r="AY1136" t="str">
        <f t="shared" si="709"/>
        <v>Plymouth CD8</v>
      </c>
      <c r="BA1136">
        <v>8</v>
      </c>
      <c r="BC1136" s="91">
        <v>25</v>
      </c>
      <c r="BD1136" s="93"/>
      <c r="BE1136">
        <v>25023</v>
      </c>
      <c r="BF1136">
        <f t="shared" si="700"/>
        <v>2502308</v>
      </c>
      <c r="BH1136" t="s">
        <v>3387</v>
      </c>
    </row>
    <row r="1137" spans="1:60">
      <c r="A1137" t="s">
        <v>1834</v>
      </c>
      <c r="B1137" t="s">
        <v>2377</v>
      </c>
      <c r="C1137" s="1">
        <f t="shared" si="701"/>
        <v>22474</v>
      </c>
      <c r="D1137" s="1"/>
      <c r="E1137" s="1"/>
      <c r="F1137" s="1"/>
      <c r="G1137" s="1"/>
      <c r="H1137" s="1"/>
      <c r="I1137" s="1"/>
      <c r="J1137" s="1"/>
      <c r="K1137" s="7">
        <f>RANK(W1137,(W1137:Y1137,Z1137:AN1137))</f>
        <v>6</v>
      </c>
      <c r="L1137" s="7">
        <f>RANK(X1137,(W1137:Y1137,Z1137:AN1137))</f>
        <v>4</v>
      </c>
      <c r="M1137" s="7">
        <f>IF(Y1137&gt;0,RANK(Y1137,(W1137:Y1137,Z1137:AN1137)),0)</f>
        <v>1</v>
      </c>
      <c r="N1137" s="7"/>
      <c r="O1137" s="1">
        <f t="shared" si="702"/>
        <v>14205</v>
      </c>
      <c r="P1137" s="2">
        <f t="shared" si="703"/>
        <v>0.63206371807421913</v>
      </c>
      <c r="Q1137" s="2"/>
      <c r="R1137" s="2">
        <f t="shared" si="704"/>
        <v>4.0491234315208685E-3</v>
      </c>
      <c r="S1137" s="2">
        <f t="shared" si="705"/>
        <v>4.5964225327044583E-2</v>
      </c>
      <c r="T1137" s="2">
        <f t="shared" si="706"/>
        <v>0.74784195069858506</v>
      </c>
      <c r="U1137" s="2">
        <f t="shared" si="707"/>
        <v>7.564296520423601E-2</v>
      </c>
      <c r="V1137" s="2">
        <f t="shared" si="708"/>
        <v>0.12650173533861347</v>
      </c>
      <c r="W1137" s="1">
        <f t="array" ref="W1137">SUM(IF(Town!$AR$695:$AR$1045=$BE1137,IF(Town!$AK$695:$AK$1045=$BA1137,Town!P$695:P$1045,0),0))+SUM(IF($BE$1869:$BE$1888=$BE1137,IF($BA$1869:$BA$1888=$BA1137,W$1869:W$1888,0),0))</f>
        <v>91</v>
      </c>
      <c r="X1137" s="1">
        <f t="array" ref="X1137">SUM(IF(Town!$AR$695:$AR$1045=$BE1137,IF(Town!$AK$695:$AK$1045=$BA1137,Town!Q$695:Q$1045,0),0))+SUM(IF($BE$1869:$BE$1888=$BE1137,IF($BA$1869:$BA$1888=$BA1137,X$1869:X$1888,0),0))</f>
        <v>1033</v>
      </c>
      <c r="Y1137" s="1">
        <f t="array" ref="Y1137">SUM(IF(Town!$AR$695:$AR$1045=$BE1137,IF(Town!$AK$695:$AK$1045=$BA1137,Town!R$695:R$1045,0),0))+SUM(IF($BE$1869:$BE$1888=$BE1137,IF($BA$1869:$BA$1888=$BA1137,Y$1869:Y$1888,0),0))</f>
        <v>16807</v>
      </c>
      <c r="Z1137" s="1">
        <f t="array" ref="Z1137">SUM(IF(Town!$AR$695:$AR$1045=$BE1137,IF(Town!$AK$695:$AK$1045=$BA1137,Town!S$695:S$1045,0),0))+SUM(IF($BE$1869:$BE$1888=$BE1137,IF($BA$1869:$BA$1888=$BA1137,Z$1869:Z$1888,0),0))</f>
        <v>1700</v>
      </c>
      <c r="AA1137" s="1">
        <f t="array" ref="AA1137">SUM(IF(Town!$AR$695:$AR$1045=$BE1137,IF(Town!$AK$695:$AK$1045=$BA1137,Town!T$695:T$1045,0),0))+SUM(IF($BE$1869:$BE$1888=$BE1137,IF($BA$1869:$BA$1888=$BA1137,AA$1869:AA$1888,0),0))</f>
        <v>2602</v>
      </c>
      <c r="AB1137" s="1">
        <f t="array" ref="AB1137">SUM(IF(Town!$AR$695:$AR$1045=$BE1137,IF(Town!$AK$695:$AK$1045=$BA1137,Town!U$695:U$1045,0),0))+SUM(IF($BE$1869:$BE$1888=$BE1137,IF($BA$1869:$BA$1888=$BA1137,AB$1869:AB$1888,0),0))</f>
        <v>60</v>
      </c>
      <c r="AC1137" s="1">
        <f t="array" ref="AC1137">SUM(IF(Town!$AR$695:$AR$1045=$BE1137,IF(Town!$AK$695:$AK$1045=$BA1137,Town!V$695:V$1045,0),0))+SUM(IF($BE$1869:$BE$1888=$BE1137,IF($BA$1869:$BA$1888=$BA1137,AC$1869:AC$1888,0),0))</f>
        <v>49</v>
      </c>
      <c r="AD1137" s="1">
        <f t="array" ref="AD1137">SUM(IF(Town!$AR$695:$AR$1045=$BE1137,IF(Town!$AK$695:$AK$1045=$BA1137,Town!W$695:W$1045,0),0))+SUM(IF($BE$1869:$BE$1888=$BE1137,IF($BA$1869:$BA$1888=$BA1137,AD$1869:AD$1888,0),0))</f>
        <v>0</v>
      </c>
      <c r="AE1137" s="1">
        <f t="array" ref="AE1137">SUM(IF(Town!$AR$695:$AR$1045=$BE1137,IF(Town!$AK$695:$AK$1045=$BA1137,Town!X$695:X$1045,0),0))+SUM(IF($BE$1869:$BE$1888=$BE1137,IF($BA$1869:$BA$1888=$BA1137,AE$1869:AE$1888,0),0))</f>
        <v>0</v>
      </c>
      <c r="AF1137" s="1">
        <f t="array" ref="AF1137">SUM(IF(Town!$AR$695:$AR$1045=$BE1137,IF(Town!$AK$695:$AK$1045=$BA1137,Town!Y$695:Y$1045,0),0))+SUM(IF($BE$1869:$BE$1888=$BE1137,IF($BA$1869:$BA$1888=$BA1137,AF$1869:AF$1888,0),0))</f>
        <v>92</v>
      </c>
      <c r="AG1137" s="1">
        <f t="array" ref="AG1137">SUM(IF(Town!$AR$695:$AR$1045=$BE1137,IF(Town!$AK$695:$AK$1045=$BA1137,Town!Z$695:Z$1045,0),0))+SUM(IF($BE$1869:$BE$1888=$BE1137,IF($BA$1869:$BA$1888=$BA1137,AG$1869:AG$1888,0),0))</f>
        <v>0</v>
      </c>
      <c r="AH1137" s="1">
        <f t="array" ref="AH1137">SUM(IF(Town!$AR$695:$AR$1045=$BE1137,IF(Town!$AK$695:$AK$1045=$BA1137,Town!AA$695:AA$1045,0),0))+SUM(IF($BE$1869:$BE$1888=$BE1137,IF($BA$1869:$BA$1888=$BA1137,AH$1869:AH$1888,0),0))</f>
        <v>40</v>
      </c>
      <c r="AI1137" s="1"/>
      <c r="AJ1137" s="1">
        <f t="array" ref="AJ1137">SUM(IF(Town!$AR$695:$AR$1045=$BE1137,IF(Town!$AK$695:$AK$1045=$BA1137,Town!AC$695:AC$1045,0),0))+SUM(IF($BE$1869:$BE$1888=$BE1137,IF($BA$1869:$BA$1888=$BA1137,AJ$1869:AJ$1888,0),0))</f>
        <v>0</v>
      </c>
      <c r="AK1137" s="1"/>
      <c r="AL1137" s="1"/>
      <c r="AM1137" s="1"/>
      <c r="AY1137" t="str">
        <f t="shared" si="709"/>
        <v>Plymouth CD9</v>
      </c>
      <c r="BA1137">
        <v>9</v>
      </c>
      <c r="BC1137" s="91">
        <v>25</v>
      </c>
      <c r="BD1137" s="93"/>
      <c r="BE1137">
        <v>25023</v>
      </c>
      <c r="BF1137">
        <f t="shared" si="700"/>
        <v>2502309</v>
      </c>
      <c r="BH1137" t="s">
        <v>3387</v>
      </c>
    </row>
    <row r="1138" spans="1:60">
      <c r="A1138" t="s">
        <v>2137</v>
      </c>
      <c r="B1138" t="s">
        <v>2377</v>
      </c>
      <c r="C1138" s="1">
        <f t="shared" si="701"/>
        <v>2689</v>
      </c>
      <c r="D1138" s="1"/>
      <c r="E1138" s="1"/>
      <c r="F1138" s="1"/>
      <c r="G1138" s="1"/>
      <c r="H1138" s="1"/>
      <c r="I1138" s="1"/>
      <c r="J1138" s="1"/>
      <c r="K1138" s="7">
        <f>RANK(W1138,(W1138:Y1138,Z1138:AN1138))</f>
        <v>6</v>
      </c>
      <c r="L1138" s="7">
        <f>RANK(X1138,(W1138:Y1138,Z1138:AN1138))</f>
        <v>4</v>
      </c>
      <c r="M1138" s="7">
        <f>IF(Y1138&gt;0,RANK(Y1138,(W1138:Y1138,Z1138:AN1138)),0)</f>
        <v>1</v>
      </c>
      <c r="N1138" s="7"/>
      <c r="O1138" s="1">
        <f t="shared" si="702"/>
        <v>1694</v>
      </c>
      <c r="P1138" s="2">
        <f t="shared" si="703"/>
        <v>0.62997396801785055</v>
      </c>
      <c r="Q1138" s="2"/>
      <c r="R1138" s="2">
        <f t="shared" si="704"/>
        <v>4.834510970621049E-3</v>
      </c>
      <c r="S1138" s="2">
        <f t="shared" si="705"/>
        <v>4.9088880624767572E-2</v>
      </c>
      <c r="T1138" s="2">
        <f t="shared" si="706"/>
        <v>0.7415396058014132</v>
      </c>
      <c r="U1138" s="2">
        <f t="shared" si="707"/>
        <v>7.9955373744886579E-2</v>
      </c>
      <c r="V1138" s="2">
        <f t="shared" si="708"/>
        <v>0.1245816288583116</v>
      </c>
      <c r="W1138" s="1">
        <f t="array" ref="W1138">SUM(IF(Town!$AR$695:$AR$1045=$BE1138,IF(Town!$AK$695:$AK$1045=$BA1138,Town!P$695:P$1045,0),0))+SUM(IF($BE$1869:$BE$1888=$BE1138,IF($BA$1869:$BA$1888=$BA1138,W$1869:W$1888,0),0))</f>
        <v>13</v>
      </c>
      <c r="X1138" s="1">
        <f t="array" ref="X1138">SUM(IF(Town!$AR$695:$AR$1045=$BE1138,IF(Town!$AK$695:$AK$1045=$BA1138,Town!Q$695:Q$1045,0),0))+SUM(IF($BE$1869:$BE$1888=$BE1138,IF($BA$1869:$BA$1888=$BA1138,X$1869:X$1888,0),0))</f>
        <v>132</v>
      </c>
      <c r="Y1138" s="1">
        <f t="array" ref="Y1138">SUM(IF(Town!$AR$695:$AR$1045=$BE1138,IF(Town!$AK$695:$AK$1045=$BA1138,Town!R$695:R$1045,0),0))+SUM(IF($BE$1869:$BE$1888=$BE1138,IF($BA$1869:$BA$1888=$BA1138,Y$1869:Y$1888,0),0))</f>
        <v>1994</v>
      </c>
      <c r="Z1138" s="1">
        <f t="array" ref="Z1138">SUM(IF(Town!$AR$695:$AR$1045=$BE1138,IF(Town!$AK$695:$AK$1045=$BA1138,Town!S$695:S$1045,0),0))+SUM(IF($BE$1869:$BE$1888=$BE1138,IF($BA$1869:$BA$1888=$BA1138,Z$1869:Z$1888,0),0))</f>
        <v>215</v>
      </c>
      <c r="AA1138" s="1">
        <f t="array" ref="AA1138">SUM(IF(Town!$AR$695:$AR$1045=$BE1138,IF(Town!$AK$695:$AK$1045=$BA1138,Town!T$695:T$1045,0),0))+SUM(IF($BE$1869:$BE$1888=$BE1138,IF($BA$1869:$BA$1888=$BA1138,AA$1869:AA$1888,0),0))</f>
        <v>300</v>
      </c>
      <c r="AB1138" s="1">
        <f t="array" ref="AB1138">SUM(IF(Town!$AR$695:$AR$1045=$BE1138,IF(Town!$AK$695:$AK$1045=$BA1138,Town!U$695:U$1045,0),0))+SUM(IF($BE$1869:$BE$1888=$BE1138,IF($BA$1869:$BA$1888=$BA1138,AB$1869:AB$1888,0),0))</f>
        <v>2</v>
      </c>
      <c r="AC1138" s="1">
        <f t="array" ref="AC1138">SUM(IF(Town!$AR$695:$AR$1045=$BE1138,IF(Town!$AK$695:$AK$1045=$BA1138,Town!V$695:V$1045,0),0))+SUM(IF($BE$1869:$BE$1888=$BE1138,IF($BA$1869:$BA$1888=$BA1138,AC$1869:AC$1888,0),0))</f>
        <v>7</v>
      </c>
      <c r="AD1138" s="1">
        <f t="array" ref="AD1138">SUM(IF(Town!$AR$695:$AR$1045=$BE1138,IF(Town!$AK$695:$AK$1045=$BA1138,Town!W$695:W$1045,0),0))+SUM(IF($BE$1869:$BE$1888=$BE1138,IF($BA$1869:$BA$1888=$BA1138,AD$1869:AD$1888,0),0))</f>
        <v>0</v>
      </c>
      <c r="AE1138" s="1">
        <f t="array" ref="AE1138">SUM(IF(Town!$AR$695:$AR$1045=$BE1138,IF(Town!$AK$695:$AK$1045=$BA1138,Town!X$695:X$1045,0),0))+SUM(IF($BE$1869:$BE$1888=$BE1138,IF($BA$1869:$BA$1888=$BA1138,AE$1869:AE$1888,0),0))</f>
        <v>0</v>
      </c>
      <c r="AF1138" s="1">
        <f t="array" ref="AF1138">SUM(IF(Town!$AR$695:$AR$1045=$BE1138,IF(Town!$AK$695:$AK$1045=$BA1138,Town!Y$695:Y$1045,0),0))+SUM(IF($BE$1869:$BE$1888=$BE1138,IF($BA$1869:$BA$1888=$BA1138,AF$1869:AF$1888,0),0))</f>
        <v>19</v>
      </c>
      <c r="AG1138" s="1">
        <f t="array" ref="AG1138">SUM(IF(Town!$AR$695:$AR$1045=$BE1138,IF(Town!$AK$695:$AK$1045=$BA1138,Town!Z$695:Z$1045,0),0))+SUM(IF($BE$1869:$BE$1888=$BE1138,IF($BA$1869:$BA$1888=$BA1138,AG$1869:AG$1888,0),0))</f>
        <v>0</v>
      </c>
      <c r="AH1138" s="1">
        <f t="array" ref="AH1138">SUM(IF(Town!$AR$695:$AR$1045=$BE1138,IF(Town!$AK$695:$AK$1045=$BA1138,Town!AA$695:AA$1045,0),0))+SUM(IF($BE$1869:$BE$1888=$BE1138,IF($BA$1869:$BA$1888=$BA1138,AH$1869:AH$1888,0),0))</f>
        <v>7</v>
      </c>
      <c r="AI1138" s="1"/>
      <c r="AJ1138" s="1">
        <f t="array" ref="AJ1138">SUM(IF(Town!$AR$695:$AR$1045=$BE1138,IF(Town!$AK$695:$AK$1045=$BA1138,Town!AC$695:AC$1045,0),0))+SUM(IF($BE$1869:$BE$1888=$BE1138,IF($BA$1869:$BA$1888=$BA1138,AJ$1869:AJ$1888,0),0))</f>
        <v>0</v>
      </c>
      <c r="AK1138" s="1"/>
      <c r="AL1138" s="1"/>
      <c r="AM1138" s="1"/>
      <c r="AY1138" t="str">
        <f t="shared" si="709"/>
        <v>Suffolk CD5</v>
      </c>
      <c r="BA1138">
        <v>5</v>
      </c>
      <c r="BC1138" s="91">
        <v>25</v>
      </c>
      <c r="BD1138" s="93"/>
      <c r="BE1138">
        <v>25025</v>
      </c>
      <c r="BF1138">
        <f t="shared" si="700"/>
        <v>2502505</v>
      </c>
      <c r="BH1138" t="s">
        <v>3387</v>
      </c>
    </row>
    <row r="1139" spans="1:60">
      <c r="A1139" t="s">
        <v>2137</v>
      </c>
      <c r="B1139" t="s">
        <v>2377</v>
      </c>
      <c r="C1139" s="1">
        <f t="shared" si="701"/>
        <v>6307</v>
      </c>
      <c r="D1139" s="1"/>
      <c r="E1139" s="1"/>
      <c r="F1139" s="1"/>
      <c r="G1139" s="1"/>
      <c r="H1139" s="1"/>
      <c r="I1139" s="1"/>
      <c r="J1139" s="1"/>
      <c r="K1139" s="7">
        <f>RANK(W1139,(W1139:Y1139,Z1139:AN1139))</f>
        <v>5</v>
      </c>
      <c r="L1139" s="7">
        <f>RANK(X1139,(W1139:Y1139,Z1139:AN1139))</f>
        <v>4</v>
      </c>
      <c r="M1139" s="7">
        <f>IF(Y1139&gt;0,RANK(Y1139,(W1139:Y1139,Z1139:AN1139)),0)</f>
        <v>1</v>
      </c>
      <c r="N1139" s="7"/>
      <c r="O1139" s="1">
        <f t="shared" si="702"/>
        <v>3296</v>
      </c>
      <c r="P1139" s="2">
        <f t="shared" si="703"/>
        <v>0.52259394323767239</v>
      </c>
      <c r="Q1139" s="2"/>
      <c r="R1139" s="2">
        <f t="shared" si="704"/>
        <v>1.062311717139686E-2</v>
      </c>
      <c r="S1139" s="2">
        <f t="shared" si="705"/>
        <v>3.9797050895830029E-2</v>
      </c>
      <c r="T1139" s="2">
        <f t="shared" si="706"/>
        <v>0.67226890756302526</v>
      </c>
      <c r="U1139" s="2">
        <f t="shared" si="707"/>
        <v>0.14967496432535279</v>
      </c>
      <c r="V1139" s="2">
        <f t="shared" si="708"/>
        <v>0.12763596004439501</v>
      </c>
      <c r="W1139" s="1">
        <f t="array" ref="W1139">SUM(IF(Town!$AR$695:$AR$1045=$BE1139,IF(Town!$AK$695:$AK$1045=$BA1139,Town!P$695:P$1045,0),0))+SUM(IF($BE$1869:$BE$1888=$BE1139,IF($BA$1869:$BA$1888=$BA1139,W$1869:W$1888,0),0))</f>
        <v>67</v>
      </c>
      <c r="X1139" s="1">
        <f t="array" ref="X1139">SUM(IF(Town!$AR$695:$AR$1045=$BE1139,IF(Town!$AK$695:$AK$1045=$BA1139,Town!Q$695:Q$1045,0),0))+SUM(IF($BE$1869:$BE$1888=$BE1139,IF($BA$1869:$BA$1888=$BA1139,X$1869:X$1888,0),0))</f>
        <v>251</v>
      </c>
      <c r="Y1139" s="1">
        <f t="array" ref="Y1139">SUM(IF(Town!$AR$695:$AR$1045=$BE1139,IF(Town!$AK$695:$AK$1045=$BA1139,Town!R$695:R$1045,0),0))+SUM(IF($BE$1869:$BE$1888=$BE1139,IF($BA$1869:$BA$1888=$BA1139,Y$1869:Y$1888,0),0))</f>
        <v>4240</v>
      </c>
      <c r="Z1139" s="1">
        <f t="array" ref="Z1139">SUM(IF(Town!$AR$695:$AR$1045=$BE1139,IF(Town!$AK$695:$AK$1045=$BA1139,Town!S$695:S$1045,0),0))+SUM(IF($BE$1869:$BE$1888=$BE1139,IF($BA$1869:$BA$1888=$BA1139,Z$1869:Z$1888,0),0))</f>
        <v>944</v>
      </c>
      <c r="AA1139" s="1">
        <f t="array" ref="AA1139">SUM(IF(Town!$AR$695:$AR$1045=$BE1139,IF(Town!$AK$695:$AK$1045=$BA1139,Town!T$695:T$1045,0),0))+SUM(IF($BE$1869:$BE$1888=$BE1139,IF($BA$1869:$BA$1888=$BA1139,AA$1869:AA$1888,0),0))</f>
        <v>705</v>
      </c>
      <c r="AB1139" s="1">
        <f t="array" ref="AB1139">SUM(IF(Town!$AR$695:$AR$1045=$BE1139,IF(Town!$AK$695:$AK$1045=$BA1139,Town!U$695:U$1045,0),0))+SUM(IF($BE$1869:$BE$1888=$BE1139,IF($BA$1869:$BA$1888=$BA1139,AB$1869:AB$1888,0),0))</f>
        <v>22</v>
      </c>
      <c r="AC1139" s="1">
        <f t="array" ref="AC1139">SUM(IF(Town!$AR$695:$AR$1045=$BE1139,IF(Town!$AK$695:$AK$1045=$BA1139,Town!V$695:V$1045,0),0))+SUM(IF($BE$1869:$BE$1888=$BE1139,IF($BA$1869:$BA$1888=$BA1139,AC$1869:AC$1888,0),0))</f>
        <v>19</v>
      </c>
      <c r="AD1139" s="1">
        <f t="array" ref="AD1139">SUM(IF(Town!$AR$695:$AR$1045=$BE1139,IF(Town!$AK$695:$AK$1045=$BA1139,Town!W$695:W$1045,0),0))+SUM(IF($BE$1869:$BE$1888=$BE1139,IF($BA$1869:$BA$1888=$BA1139,AD$1869:AD$1888,0),0))</f>
        <v>0</v>
      </c>
      <c r="AE1139" s="1">
        <f t="array" ref="AE1139">SUM(IF(Town!$AR$695:$AR$1045=$BE1139,IF(Town!$AK$695:$AK$1045=$BA1139,Town!X$695:X$1045,0),0))+SUM(IF($BE$1869:$BE$1888=$BE1139,IF($BA$1869:$BA$1888=$BA1139,AE$1869:AE$1888,0),0))</f>
        <v>0</v>
      </c>
      <c r="AF1139" s="1">
        <f t="array" ref="AF1139">SUM(IF(Town!$AR$695:$AR$1045=$BE1139,IF(Town!$AK$695:$AK$1045=$BA1139,Town!Y$695:Y$1045,0),0))+SUM(IF($BE$1869:$BE$1888=$BE1139,IF($BA$1869:$BA$1888=$BA1139,AF$1869:AF$1888,0),0))</f>
        <v>28</v>
      </c>
      <c r="AG1139" s="1">
        <f t="array" ref="AG1139">SUM(IF(Town!$AR$695:$AR$1045=$BE1139,IF(Town!$AK$695:$AK$1045=$BA1139,Town!Z$695:Z$1045,0),0))+SUM(IF($BE$1869:$BE$1888=$BE1139,IF($BA$1869:$BA$1888=$BA1139,AG$1869:AG$1888,0),0))</f>
        <v>0</v>
      </c>
      <c r="AH1139" s="1">
        <f t="array" ref="AH1139">SUM(IF(Town!$AR$695:$AR$1045=$BE1139,IF(Town!$AK$695:$AK$1045=$BA1139,Town!AA$695:AA$1045,0),0))+SUM(IF($BE$1869:$BE$1888=$BE1139,IF($BA$1869:$BA$1888=$BA1139,AH$1869:AH$1888,0),0))</f>
        <v>31</v>
      </c>
      <c r="AI1139" s="1"/>
      <c r="AJ1139" s="1">
        <f t="array" ref="AJ1139">SUM(IF(Town!$AR$695:$AR$1045=$BE1139,IF(Town!$AK$695:$AK$1045=$BA1139,Town!AC$695:AC$1045,0),0))+SUM(IF($BE$1869:$BE$1888=$BE1139,IF($BA$1869:$BA$1888=$BA1139,AJ$1869:AJ$1888,0),0))</f>
        <v>0</v>
      </c>
      <c r="AK1139" s="1"/>
      <c r="AL1139" s="1"/>
      <c r="AM1139" s="1"/>
      <c r="AY1139" t="str">
        <f t="shared" si="709"/>
        <v>Suffolk CD7</v>
      </c>
      <c r="BA1139">
        <v>7</v>
      </c>
      <c r="BC1139" s="91">
        <v>25</v>
      </c>
      <c r="BD1139" s="93"/>
      <c r="BE1139">
        <v>25025</v>
      </c>
      <c r="BF1139">
        <f t="shared" si="700"/>
        <v>2502507</v>
      </c>
      <c r="BH1139" t="s">
        <v>3387</v>
      </c>
    </row>
    <row r="1140" spans="1:60">
      <c r="A1140" t="s">
        <v>2137</v>
      </c>
      <c r="B1140" t="s">
        <v>2377</v>
      </c>
      <c r="C1140" s="1">
        <f t="shared" si="701"/>
        <v>5021</v>
      </c>
      <c r="D1140" s="1"/>
      <c r="E1140" s="1"/>
      <c r="F1140" s="1"/>
      <c r="G1140" s="1"/>
      <c r="H1140" s="1"/>
      <c r="I1140" s="1"/>
      <c r="J1140" s="1"/>
      <c r="K1140" s="7">
        <f>RANK(W1140,(W1140:Y1140,Z1140:AN1140))</f>
        <v>5</v>
      </c>
      <c r="L1140" s="7">
        <f>RANK(X1140,(W1140:Y1140,Z1140:AN1140))</f>
        <v>4</v>
      </c>
      <c r="M1140" s="7">
        <f>IF(Y1140&gt;0,RANK(Y1140,(W1140:Y1140,Z1140:AN1140)),0)</f>
        <v>1</v>
      </c>
      <c r="N1140" s="7"/>
      <c r="O1140" s="1">
        <f t="shared" si="702"/>
        <v>3040</v>
      </c>
      <c r="P1140" s="2">
        <f t="shared" si="703"/>
        <v>0.6054570802628958</v>
      </c>
      <c r="Q1140" s="2"/>
      <c r="R1140" s="2">
        <f t="shared" si="704"/>
        <v>9.9581756622186823E-3</v>
      </c>
      <c r="S1140" s="2">
        <f t="shared" si="705"/>
        <v>4.0031866162119102E-2</v>
      </c>
      <c r="T1140" s="2">
        <f t="shared" si="706"/>
        <v>0.71758613821947814</v>
      </c>
      <c r="U1140" s="2">
        <f t="shared" si="707"/>
        <v>0.11212905795658236</v>
      </c>
      <c r="V1140" s="2">
        <f t="shared" si="708"/>
        <v>0.12029476199960175</v>
      </c>
      <c r="W1140" s="1">
        <f t="array" ref="W1140">SUM(IF(Town!$AR$695:$AR$1045=$BE1140,IF(Town!$AK$695:$AK$1045=$BA1140,Town!P$695:P$1045,0),0))+SUM(IF($BE$1869:$BE$1888=$BE1140,IF($BA$1869:$BA$1888=$BA1140,W$1869:W$1888,0),0))</f>
        <v>50</v>
      </c>
      <c r="X1140" s="1">
        <f t="array" ref="X1140">SUM(IF(Town!$AR$695:$AR$1045=$BE1140,IF(Town!$AK$695:$AK$1045=$BA1140,Town!Q$695:Q$1045,0),0))+SUM(IF($BE$1869:$BE$1888=$BE1140,IF($BA$1869:$BA$1888=$BA1140,X$1869:X$1888,0),0))</f>
        <v>201</v>
      </c>
      <c r="Y1140" s="1">
        <f t="array" ref="Y1140">SUM(IF(Town!$AR$695:$AR$1045=$BE1140,IF(Town!$AK$695:$AK$1045=$BA1140,Town!R$695:R$1045,0),0))+SUM(IF($BE$1869:$BE$1888=$BE1140,IF($BA$1869:$BA$1888=$BA1140,Y$1869:Y$1888,0),0))</f>
        <v>3603</v>
      </c>
      <c r="Z1140" s="1">
        <f t="array" ref="Z1140">SUM(IF(Town!$AR$695:$AR$1045=$BE1140,IF(Town!$AK$695:$AK$1045=$BA1140,Town!S$695:S$1045,0),0))+SUM(IF($BE$1869:$BE$1888=$BE1140,IF($BA$1869:$BA$1888=$BA1140,Z$1869:Z$1888,0),0))</f>
        <v>563</v>
      </c>
      <c r="AA1140" s="1">
        <f t="array" ref="AA1140">SUM(IF(Town!$AR$695:$AR$1045=$BE1140,IF(Town!$AK$695:$AK$1045=$BA1140,Town!T$695:T$1045,0),0))+SUM(IF($BE$1869:$BE$1888=$BE1140,IF($BA$1869:$BA$1888=$BA1140,AA$1869:AA$1888,0),0))</f>
        <v>548</v>
      </c>
      <c r="AB1140" s="1">
        <f t="array" ref="AB1140">SUM(IF(Town!$AR$695:$AR$1045=$BE1140,IF(Town!$AK$695:$AK$1045=$BA1140,Town!U$695:U$1045,0),0))+SUM(IF($BE$1869:$BE$1888=$BE1140,IF($BA$1869:$BA$1888=$BA1140,AB$1869:AB$1888,0),0))</f>
        <v>11</v>
      </c>
      <c r="AC1140" s="1">
        <f t="array" ref="AC1140">SUM(IF(Town!$AR$695:$AR$1045=$BE1140,IF(Town!$AK$695:$AK$1045=$BA1140,Town!V$695:V$1045,0),0))+SUM(IF($BE$1869:$BE$1888=$BE1140,IF($BA$1869:$BA$1888=$BA1140,AC$1869:AC$1888,0),0))</f>
        <v>8</v>
      </c>
      <c r="AD1140" s="1">
        <f t="array" ref="AD1140">SUM(IF(Town!$AR$695:$AR$1045=$BE1140,IF(Town!$AK$695:$AK$1045=$BA1140,Town!W$695:W$1045,0),0))+SUM(IF($BE$1869:$BE$1888=$BE1140,IF($BA$1869:$BA$1888=$BA1140,AD$1869:AD$1888,0),0))</f>
        <v>0</v>
      </c>
      <c r="AE1140" s="1">
        <f t="array" ref="AE1140">SUM(IF(Town!$AR$695:$AR$1045=$BE1140,IF(Town!$AK$695:$AK$1045=$BA1140,Town!X$695:X$1045,0),0))+SUM(IF($BE$1869:$BE$1888=$BE1140,IF($BA$1869:$BA$1888=$BA1140,AE$1869:AE$1888,0),0))</f>
        <v>0</v>
      </c>
      <c r="AF1140" s="1">
        <f t="array" ref="AF1140">SUM(IF(Town!$AR$695:$AR$1045=$BE1140,IF(Town!$AK$695:$AK$1045=$BA1140,Town!Y$695:Y$1045,0),0))+SUM(IF($BE$1869:$BE$1888=$BE1140,IF($BA$1869:$BA$1888=$BA1140,AF$1869:AF$1888,0),0))</f>
        <v>23</v>
      </c>
      <c r="AG1140" s="1">
        <f t="array" ref="AG1140">SUM(IF(Town!$AR$695:$AR$1045=$BE1140,IF(Town!$AK$695:$AK$1045=$BA1140,Town!Z$695:Z$1045,0),0))+SUM(IF($BE$1869:$BE$1888=$BE1140,IF($BA$1869:$BA$1888=$BA1140,AG$1869:AG$1888,0),0))</f>
        <v>0</v>
      </c>
      <c r="AH1140" s="1">
        <f t="array" ref="AH1140">SUM(IF(Town!$AR$695:$AR$1045=$BE1140,IF(Town!$AK$695:$AK$1045=$BA1140,Town!AA$695:AA$1045,0),0))+SUM(IF($BE$1869:$BE$1888=$BE1140,IF($BA$1869:$BA$1888=$BA1140,AH$1869:AH$1888,0),0))</f>
        <v>14</v>
      </c>
      <c r="AI1140" s="1"/>
      <c r="AJ1140" s="1">
        <f t="array" ref="AJ1140">SUM(IF(Town!$AR$695:$AR$1045=$BE1140,IF(Town!$AK$695:$AK$1045=$BA1140,Town!AC$695:AC$1045,0),0))+SUM(IF($BE$1869:$BE$1888=$BE1140,IF($BA$1869:$BA$1888=$BA1140,AJ$1869:AJ$1888,0),0))</f>
        <v>0</v>
      </c>
      <c r="AK1140" s="1"/>
      <c r="AL1140" s="1"/>
      <c r="AM1140" s="1"/>
      <c r="AY1140" t="str">
        <f t="shared" si="709"/>
        <v>Suffolk CD8</v>
      </c>
      <c r="BA1140">
        <v>8</v>
      </c>
      <c r="BC1140" s="91">
        <v>25</v>
      </c>
      <c r="BD1140" s="93"/>
      <c r="BE1140">
        <v>25025</v>
      </c>
      <c r="BF1140">
        <f t="shared" si="700"/>
        <v>2502508</v>
      </c>
      <c r="BH1140" t="s">
        <v>3387</v>
      </c>
    </row>
    <row r="1141" spans="1:60">
      <c r="A1141" t="s">
        <v>1812</v>
      </c>
      <c r="B1141" t="s">
        <v>2377</v>
      </c>
      <c r="C1141" s="1">
        <f t="shared" si="701"/>
        <v>3692</v>
      </c>
      <c r="D1141" s="1"/>
      <c r="E1141" s="1"/>
      <c r="F1141" s="1"/>
      <c r="G1141" s="1"/>
      <c r="H1141" s="1"/>
      <c r="I1141" s="1"/>
      <c r="J1141" s="1"/>
      <c r="K1141" s="7">
        <f>RANK(W1141,(W1141:Y1141,Z1141:AN1141))</f>
        <v>6</v>
      </c>
      <c r="L1141" s="7">
        <f>RANK(X1141,(W1141:Y1141,Z1141:AN1141))</f>
        <v>4</v>
      </c>
      <c r="M1141" s="7">
        <f>IF(Y1141&gt;0,RANK(Y1141,(W1141:Y1141,Z1141:AN1141)),0)</f>
        <v>1</v>
      </c>
      <c r="N1141" s="7"/>
      <c r="O1141" s="1">
        <f t="shared" si="702"/>
        <v>1721</v>
      </c>
      <c r="P1141" s="2">
        <f t="shared" si="703"/>
        <v>0.46614301191765978</v>
      </c>
      <c r="Q1141" s="2"/>
      <c r="R1141" s="2">
        <f t="shared" si="704"/>
        <v>2.7085590465872156E-3</v>
      </c>
      <c r="S1141" s="2">
        <f t="shared" si="705"/>
        <v>5.3087757313109427E-2</v>
      </c>
      <c r="T1141" s="2">
        <f t="shared" si="706"/>
        <v>0.6462621885157096</v>
      </c>
      <c r="U1141" s="2">
        <f t="shared" si="707"/>
        <v>0.10590465872156013</v>
      </c>
      <c r="V1141" s="2">
        <f t="shared" si="708"/>
        <v>0.19203683640303365</v>
      </c>
      <c r="W1141" s="1">
        <f t="array" ref="W1141">SUM(IF(Town!$AR$695:$AR$1045=$BE1141,IF(Town!$AK$695:$AK$1045=$BA1141,Town!P$695:P$1045,0),0))+SUM(IF($BE$1869:$BE$1888=$BE1141,IF($BA$1869:$BA$1888=$BA1141,W$1869:W$1888,0),0))</f>
        <v>10</v>
      </c>
      <c r="X1141" s="1">
        <f t="array" ref="X1141">SUM(IF(Town!$AR$695:$AR$1045=$BE1141,IF(Town!$AK$695:$AK$1045=$BA1141,Town!Q$695:Q$1045,0),0))+SUM(IF($BE$1869:$BE$1888=$BE1141,IF($BA$1869:$BA$1888=$BA1141,X$1869:X$1888,0),0))</f>
        <v>196</v>
      </c>
      <c r="Y1141" s="1">
        <f t="array" ref="Y1141">SUM(IF(Town!$AR$695:$AR$1045=$BE1141,IF(Town!$AK$695:$AK$1045=$BA1141,Town!R$695:R$1045,0),0))+SUM(IF($BE$1869:$BE$1888=$BE1141,IF($BA$1869:$BA$1888=$BA1141,Y$1869:Y$1888,0),0))</f>
        <v>2386</v>
      </c>
      <c r="Z1141" s="1">
        <f t="array" ref="Z1141">SUM(IF(Town!$AR$695:$AR$1045=$BE1141,IF(Town!$AK$695:$AK$1045=$BA1141,Town!S$695:S$1045,0),0))+SUM(IF($BE$1869:$BE$1888=$BE1141,IF($BA$1869:$BA$1888=$BA1141,Z$1869:Z$1888,0),0))</f>
        <v>391</v>
      </c>
      <c r="AA1141" s="1">
        <f t="array" ref="AA1141">SUM(IF(Town!$AR$695:$AR$1045=$BE1141,IF(Town!$AK$695:$AK$1045=$BA1141,Town!T$695:T$1045,0),0))+SUM(IF($BE$1869:$BE$1888=$BE1141,IF($BA$1869:$BA$1888=$BA1141,AA$1869:AA$1888,0),0))</f>
        <v>665</v>
      </c>
      <c r="AB1141" s="1">
        <f t="array" ref="AB1141">SUM(IF(Town!$AR$695:$AR$1045=$BE1141,IF(Town!$AK$695:$AK$1045=$BA1141,Town!U$695:U$1045,0),0))+SUM(IF($BE$1869:$BE$1888=$BE1141,IF($BA$1869:$BA$1888=$BA1141,AB$1869:AB$1888,0),0))</f>
        <v>9</v>
      </c>
      <c r="AC1141" s="1">
        <f t="array" ref="AC1141">SUM(IF(Town!$AR$695:$AR$1045=$BE1141,IF(Town!$AK$695:$AK$1045=$BA1141,Town!V$695:V$1045,0),0))+SUM(IF($BE$1869:$BE$1888=$BE1141,IF($BA$1869:$BA$1888=$BA1141,AC$1869:AC$1888,0),0))</f>
        <v>10</v>
      </c>
      <c r="AD1141" s="1">
        <f t="array" ref="AD1141">SUM(IF(Town!$AR$695:$AR$1045=$BE1141,IF(Town!$AK$695:$AK$1045=$BA1141,Town!W$695:W$1045,0),0))+SUM(IF($BE$1869:$BE$1888=$BE1141,IF($BA$1869:$BA$1888=$BA1141,AD$1869:AD$1888,0),0))</f>
        <v>0</v>
      </c>
      <c r="AE1141" s="1">
        <f t="array" ref="AE1141">SUM(IF(Town!$AR$695:$AR$1045=$BE1141,IF(Town!$AK$695:$AK$1045=$BA1141,Town!X$695:X$1045,0),0))+SUM(IF($BE$1869:$BE$1888=$BE1141,IF($BA$1869:$BA$1888=$BA1141,AE$1869:AE$1888,0),0))</f>
        <v>0</v>
      </c>
      <c r="AF1141" s="1">
        <f t="array" ref="AF1141">SUM(IF(Town!$AR$695:$AR$1045=$BE1141,IF(Town!$AK$695:$AK$1045=$BA1141,Town!Y$695:Y$1045,0),0))+SUM(IF($BE$1869:$BE$1888=$BE1141,IF($BA$1869:$BA$1888=$BA1141,AF$1869:AF$1888,0),0))</f>
        <v>22</v>
      </c>
      <c r="AG1141" s="1">
        <f t="array" ref="AG1141">SUM(IF(Town!$AR$695:$AR$1045=$BE1141,IF(Town!$AK$695:$AK$1045=$BA1141,Town!Z$695:Z$1045,0),0))+SUM(IF($BE$1869:$BE$1888=$BE1141,IF($BA$1869:$BA$1888=$BA1141,AG$1869:AG$1888,0),0))</f>
        <v>0</v>
      </c>
      <c r="AH1141" s="1">
        <f t="array" ref="AH1141">SUM(IF(Town!$AR$695:$AR$1045=$BE1141,IF(Town!$AK$695:$AK$1045=$BA1141,Town!AA$695:AA$1045,0),0))+SUM(IF($BE$1869:$BE$1888=$BE1141,IF($BA$1869:$BA$1888=$BA1141,AH$1869:AH$1888,0),0))</f>
        <v>3</v>
      </c>
      <c r="AI1141" s="1"/>
      <c r="AJ1141" s="1">
        <f t="array" ref="AJ1141">SUM(IF(Town!$AR$695:$AR$1045=$BE1141,IF(Town!$AK$695:$AK$1045=$BA1141,Town!AC$695:AC$1045,0),0))+SUM(IF($BE$1869:$BE$1888=$BE1141,IF($BA$1869:$BA$1888=$BA1141,AJ$1869:AJ$1888,0),0))</f>
        <v>0</v>
      </c>
      <c r="AK1141" s="1"/>
      <c r="AL1141" s="1"/>
      <c r="AM1141" s="1"/>
      <c r="AY1141" t="str">
        <f t="shared" si="709"/>
        <v>Worcester CD1</v>
      </c>
      <c r="BA1141">
        <v>1</v>
      </c>
      <c r="BC1141" s="91">
        <v>25</v>
      </c>
      <c r="BD1141" s="93"/>
      <c r="BE1141">
        <v>25027</v>
      </c>
      <c r="BF1141">
        <f t="shared" si="700"/>
        <v>2502701</v>
      </c>
      <c r="BH1141" t="s">
        <v>3387</v>
      </c>
    </row>
    <row r="1142" spans="1:60">
      <c r="A1142" t="s">
        <v>1812</v>
      </c>
      <c r="B1142" t="s">
        <v>2377</v>
      </c>
      <c r="C1142" s="1">
        <f t="shared" si="701"/>
        <v>33957</v>
      </c>
      <c r="D1142" s="1"/>
      <c r="E1142" s="1"/>
      <c r="F1142" s="1"/>
      <c r="G1142" s="1"/>
      <c r="H1142" s="1"/>
      <c r="I1142" s="1"/>
      <c r="J1142" s="1"/>
      <c r="K1142" s="7">
        <f>RANK(W1142,(W1142:Y1142,Z1142:AN1142))</f>
        <v>5</v>
      </c>
      <c r="L1142" s="7">
        <f>RANK(X1142,(W1142:Y1142,Z1142:AN1142))</f>
        <v>4</v>
      </c>
      <c r="M1142" s="7">
        <f>IF(Y1142&gt;0,RANK(Y1142,(W1142:Y1142,Z1142:AN1142)),0)</f>
        <v>1</v>
      </c>
      <c r="N1142" s="7"/>
      <c r="O1142" s="1">
        <f t="shared" si="702"/>
        <v>18449</v>
      </c>
      <c r="P1142" s="2">
        <f t="shared" si="703"/>
        <v>0.54330476779456371</v>
      </c>
      <c r="Q1142" s="2"/>
      <c r="R1142" s="2">
        <f t="shared" si="704"/>
        <v>5.5364136996790062E-3</v>
      </c>
      <c r="S1142" s="2">
        <f t="shared" si="705"/>
        <v>4.6706128338781398E-2</v>
      </c>
      <c r="T1142" s="2">
        <f t="shared" si="706"/>
        <v>0.6859263185793798</v>
      </c>
      <c r="U1142" s="2">
        <f t="shared" si="707"/>
        <v>0.10742998498100539</v>
      </c>
      <c r="V1142" s="2">
        <f t="shared" si="708"/>
        <v>0.15440115440115434</v>
      </c>
      <c r="W1142" s="1">
        <f t="array" ref="W1142">SUM(IF(Town!$AR$695:$AR$1045=$BE1142,IF(Town!$AK$695:$AK$1045=$BA1142,Town!P$695:P$1045,0),0))+SUM(IF($BE$1869:$BE$1888=$BE1142,IF($BA$1869:$BA$1888=$BA1142,W$1869:W$1888,0),0))</f>
        <v>188</v>
      </c>
      <c r="X1142" s="1">
        <f t="array" ref="X1142">SUM(IF(Town!$AR$695:$AR$1045=$BE1142,IF(Town!$AK$695:$AK$1045=$BA1142,Town!Q$695:Q$1045,0),0))+SUM(IF($BE$1869:$BE$1888=$BE1142,IF($BA$1869:$BA$1888=$BA1142,X$1869:X$1888,0),0))</f>
        <v>1586</v>
      </c>
      <c r="Y1142" s="1">
        <f t="array" ref="Y1142">SUM(IF(Town!$AR$695:$AR$1045=$BE1142,IF(Town!$AK$695:$AK$1045=$BA1142,Town!R$695:R$1045,0),0))+SUM(IF($BE$1869:$BE$1888=$BE1142,IF($BA$1869:$BA$1888=$BA1142,Y$1869:Y$1888,0),0))</f>
        <v>23292</v>
      </c>
      <c r="Z1142" s="1">
        <f t="array" ref="Z1142">SUM(IF(Town!$AR$695:$AR$1045=$BE1142,IF(Town!$AK$695:$AK$1045=$BA1142,Town!S$695:S$1045,0),0))+SUM(IF($BE$1869:$BE$1888=$BE1142,IF($BA$1869:$BA$1888=$BA1142,Z$1869:Z$1888,0),0))</f>
        <v>3648</v>
      </c>
      <c r="AA1142" s="1">
        <f t="array" ref="AA1142">SUM(IF(Town!$AR$695:$AR$1045=$BE1142,IF(Town!$AK$695:$AK$1045=$BA1142,Town!T$695:T$1045,0),0))+SUM(IF($BE$1869:$BE$1888=$BE1142,IF($BA$1869:$BA$1888=$BA1142,AA$1869:AA$1888,0),0))</f>
        <v>4843</v>
      </c>
      <c r="AB1142" s="1">
        <f t="array" ref="AB1142">SUM(IF(Town!$AR$695:$AR$1045=$BE1142,IF(Town!$AK$695:$AK$1045=$BA1142,Town!U$695:U$1045,0),0))+SUM(IF($BE$1869:$BE$1888=$BE1142,IF($BA$1869:$BA$1888=$BA1142,AB$1869:AB$1888,0),0))</f>
        <v>86</v>
      </c>
      <c r="AC1142" s="1">
        <f t="array" ref="AC1142">SUM(IF(Town!$AR$695:$AR$1045=$BE1142,IF(Town!$AK$695:$AK$1045=$BA1142,Town!V$695:V$1045,0),0))+SUM(IF($BE$1869:$BE$1888=$BE1142,IF($BA$1869:$BA$1888=$BA1142,AC$1869:AC$1888,0),0))</f>
        <v>87</v>
      </c>
      <c r="AD1142" s="1">
        <f t="array" ref="AD1142">SUM(IF(Town!$AR$695:$AR$1045=$BE1142,IF(Town!$AK$695:$AK$1045=$BA1142,Town!W$695:W$1045,0),0))+SUM(IF($BE$1869:$BE$1888=$BE1142,IF($BA$1869:$BA$1888=$BA1142,AD$1869:AD$1888,0),0))</f>
        <v>0</v>
      </c>
      <c r="AE1142" s="1">
        <f t="array" ref="AE1142">SUM(IF(Town!$AR$695:$AR$1045=$BE1142,IF(Town!$AK$695:$AK$1045=$BA1142,Town!X$695:X$1045,0),0))+SUM(IF($BE$1869:$BE$1888=$BE1142,IF($BA$1869:$BA$1888=$BA1142,AE$1869:AE$1888,0),0))</f>
        <v>0</v>
      </c>
      <c r="AF1142" s="1">
        <f t="array" ref="AF1142">SUM(IF(Town!$AR$695:$AR$1045=$BE1142,IF(Town!$AK$695:$AK$1045=$BA1142,Town!Y$695:Y$1045,0),0))+SUM(IF($BE$1869:$BE$1888=$BE1142,IF($BA$1869:$BA$1888=$BA1142,AF$1869:AF$1888,0),0))</f>
        <v>170</v>
      </c>
      <c r="AG1142" s="1">
        <f t="array" ref="AG1142">SUM(IF(Town!$AR$695:$AR$1045=$BE1142,IF(Town!$AK$695:$AK$1045=$BA1142,Town!Z$695:Z$1045,0),0))+SUM(IF($BE$1869:$BE$1888=$BE1142,IF($BA$1869:$BA$1888=$BA1142,AG$1869:AG$1888,0),0))</f>
        <v>0</v>
      </c>
      <c r="AH1142" s="1">
        <f t="array" ref="AH1142">SUM(IF(Town!$AR$695:$AR$1045=$BE1142,IF(Town!$AK$695:$AK$1045=$BA1142,Town!AA$695:AA$1045,0),0))+SUM(IF($BE$1869:$BE$1888=$BE1142,IF($BA$1869:$BA$1888=$BA1142,AH$1869:AH$1888,0),0))</f>
        <v>57</v>
      </c>
      <c r="AI1142" s="1"/>
      <c r="AJ1142" s="1">
        <f t="array" ref="AJ1142">SUM(IF(Town!$AR$695:$AR$1045=$BE1142,IF(Town!$AK$695:$AK$1045=$BA1142,Town!AC$695:AC$1045,0),0))+SUM(IF($BE$1869:$BE$1888=$BE1142,IF($BA$1869:$BA$1888=$BA1142,AJ$1869:AJ$1888,0),0))</f>
        <v>0</v>
      </c>
      <c r="AK1142" s="1"/>
      <c r="AL1142" s="1"/>
      <c r="AM1142" s="1"/>
      <c r="AY1142" t="str">
        <f t="shared" si="709"/>
        <v>Worcester CD2</v>
      </c>
      <c r="BA1142">
        <v>2</v>
      </c>
      <c r="BC1142" s="91">
        <v>25</v>
      </c>
      <c r="BD1142" s="93"/>
      <c r="BE1142">
        <v>25027</v>
      </c>
      <c r="BF1142">
        <f t="shared" si="700"/>
        <v>2502702</v>
      </c>
      <c r="BH1142" t="s">
        <v>3387</v>
      </c>
    </row>
    <row r="1143" spans="1:60">
      <c r="A1143" t="s">
        <v>1812</v>
      </c>
      <c r="B1143" t="s">
        <v>2377</v>
      </c>
      <c r="C1143" s="1">
        <f t="shared" si="701"/>
        <v>7776</v>
      </c>
      <c r="D1143" s="1"/>
      <c r="E1143" s="1"/>
      <c r="F1143" s="1"/>
      <c r="G1143" s="1"/>
      <c r="H1143" s="1"/>
      <c r="I1143" s="1"/>
      <c r="J1143" s="1"/>
      <c r="K1143" s="7">
        <f>RANK(W1143,(W1143:Y1143,Z1143:AN1143))</f>
        <v>5</v>
      </c>
      <c r="L1143" s="7">
        <f>RANK(X1143,(W1143:Y1143,Z1143:AN1143))</f>
        <v>4</v>
      </c>
      <c r="M1143" s="7">
        <f>IF(Y1143&gt;0,RANK(Y1143,(W1143:Y1143,Z1143:AN1143)),0)</f>
        <v>1</v>
      </c>
      <c r="N1143" s="7"/>
      <c r="O1143" s="1">
        <f t="shared" si="702"/>
        <v>4083</v>
      </c>
      <c r="P1143" s="2">
        <f t="shared" si="703"/>
        <v>0.52507716049382713</v>
      </c>
      <c r="Q1143" s="2"/>
      <c r="R1143" s="2">
        <f t="shared" si="704"/>
        <v>5.4012345679012343E-3</v>
      </c>
      <c r="S1143" s="2">
        <f t="shared" si="705"/>
        <v>3.6522633744855967E-2</v>
      </c>
      <c r="T1143" s="2">
        <f t="shared" si="706"/>
        <v>0.67399691358024694</v>
      </c>
      <c r="U1143" s="2">
        <f t="shared" si="707"/>
        <v>0.12564300411522633</v>
      </c>
      <c r="V1143" s="2">
        <f t="shared" si="708"/>
        <v>0.15843621399176955</v>
      </c>
      <c r="W1143" s="1">
        <f t="array" ref="W1143">SUM(IF(Town!$AR$695:$AR$1045=$BE1143,IF(Town!$AK$695:$AK$1045=$BA1143,Town!P$695:P$1045,0),0))+SUM(IF($BE$1869:$BE$1888=$BE1143,IF($BA$1869:$BA$1888=$BA1143,W$1869:W$1888,0),0))</f>
        <v>42</v>
      </c>
      <c r="X1143" s="1">
        <f t="array" ref="X1143">SUM(IF(Town!$AR$695:$AR$1045=$BE1143,IF(Town!$AK$695:$AK$1045=$BA1143,Town!Q$695:Q$1045,0),0))+SUM(IF($BE$1869:$BE$1888=$BE1143,IF($BA$1869:$BA$1888=$BA1143,X$1869:X$1888,0),0))</f>
        <v>284</v>
      </c>
      <c r="Y1143" s="1">
        <f t="array" ref="Y1143">SUM(IF(Town!$AR$695:$AR$1045=$BE1143,IF(Town!$AK$695:$AK$1045=$BA1143,Town!R$695:R$1045,0),0))+SUM(IF($BE$1869:$BE$1888=$BE1143,IF($BA$1869:$BA$1888=$BA1143,Y$1869:Y$1888,0),0))</f>
        <v>5241</v>
      </c>
      <c r="Z1143" s="1">
        <f t="array" ref="Z1143">SUM(IF(Town!$AR$695:$AR$1045=$BE1143,IF(Town!$AK$695:$AK$1045=$BA1143,Town!S$695:S$1045,0),0))+SUM(IF($BE$1869:$BE$1888=$BE1143,IF($BA$1869:$BA$1888=$BA1143,Z$1869:Z$1888,0),0))</f>
        <v>977</v>
      </c>
      <c r="AA1143" s="1">
        <f t="array" ref="AA1143">SUM(IF(Town!$AR$695:$AR$1045=$BE1143,IF(Town!$AK$695:$AK$1045=$BA1143,Town!T$695:T$1045,0),0))+SUM(IF($BE$1869:$BE$1888=$BE1143,IF($BA$1869:$BA$1888=$BA1143,AA$1869:AA$1888,0),0))</f>
        <v>1158</v>
      </c>
      <c r="AB1143" s="1">
        <f t="array" ref="AB1143">SUM(IF(Town!$AR$695:$AR$1045=$BE1143,IF(Town!$AK$695:$AK$1045=$BA1143,Town!U$695:U$1045,0),0))+SUM(IF($BE$1869:$BE$1888=$BE1143,IF($BA$1869:$BA$1888=$BA1143,AB$1869:AB$1888,0),0))</f>
        <v>27</v>
      </c>
      <c r="AC1143" s="1">
        <f t="array" ref="AC1143">SUM(IF(Town!$AR$695:$AR$1045=$BE1143,IF(Town!$AK$695:$AK$1045=$BA1143,Town!V$695:V$1045,0),0))+SUM(IF($BE$1869:$BE$1888=$BE1143,IF($BA$1869:$BA$1888=$BA1143,AC$1869:AC$1888,0),0))</f>
        <v>18</v>
      </c>
      <c r="AD1143" s="1">
        <f t="array" ref="AD1143">SUM(IF(Town!$AR$695:$AR$1045=$BE1143,IF(Town!$AK$695:$AK$1045=$BA1143,Town!W$695:W$1045,0),0))+SUM(IF($BE$1869:$BE$1888=$BE1143,IF($BA$1869:$BA$1888=$BA1143,AD$1869:AD$1888,0),0))</f>
        <v>0</v>
      </c>
      <c r="AE1143" s="1">
        <f t="array" ref="AE1143">SUM(IF(Town!$AR$695:$AR$1045=$BE1143,IF(Town!$AK$695:$AK$1045=$BA1143,Town!X$695:X$1045,0),0))+SUM(IF($BE$1869:$BE$1888=$BE1143,IF($BA$1869:$BA$1888=$BA1143,AE$1869:AE$1888,0),0))</f>
        <v>0</v>
      </c>
      <c r="AF1143" s="1">
        <f t="array" ref="AF1143">SUM(IF(Town!$AR$695:$AR$1045=$BE1143,IF(Town!$AK$695:$AK$1045=$BA1143,Town!Y$695:Y$1045,0),0))+SUM(IF($BE$1869:$BE$1888=$BE1143,IF($BA$1869:$BA$1888=$BA1143,AF$1869:AF$1888,0),0))</f>
        <v>20</v>
      </c>
      <c r="AG1143" s="1">
        <f t="array" ref="AG1143">SUM(IF(Town!$AR$695:$AR$1045=$BE1143,IF(Town!$AK$695:$AK$1045=$BA1143,Town!Z$695:Z$1045,0),0))+SUM(IF($BE$1869:$BE$1888=$BE1143,IF($BA$1869:$BA$1888=$BA1143,AG$1869:AG$1888,0),0))</f>
        <v>0</v>
      </c>
      <c r="AH1143" s="1">
        <f t="array" ref="AH1143">SUM(IF(Town!$AR$695:$AR$1045=$BE1143,IF(Town!$AK$695:$AK$1045=$BA1143,Town!AA$695:AA$1045,0),0))+SUM(IF($BE$1869:$BE$1888=$BE1143,IF($BA$1869:$BA$1888=$BA1143,AH$1869:AH$1888,0),0))</f>
        <v>9</v>
      </c>
      <c r="AI1143" s="1"/>
      <c r="AJ1143" s="1">
        <f t="array" ref="AJ1143">SUM(IF(Town!$AR$695:$AR$1045=$BE1143,IF(Town!$AK$695:$AK$1045=$BA1143,Town!AC$695:AC$1045,0),0))+SUM(IF($BE$1869:$BE$1888=$BE1143,IF($BA$1869:$BA$1888=$BA1143,AJ$1869:AJ$1888,0),0))</f>
        <v>0</v>
      </c>
      <c r="AK1143" s="1"/>
      <c r="AL1143" s="1"/>
      <c r="AM1143" s="1"/>
      <c r="AY1143" t="str">
        <f t="shared" si="709"/>
        <v>Worcester CD3</v>
      </c>
      <c r="BA1143">
        <v>3</v>
      </c>
      <c r="BC1143" s="91">
        <v>25</v>
      </c>
      <c r="BD1143" s="93"/>
      <c r="BE1143">
        <v>25027</v>
      </c>
      <c r="BF1143">
        <f t="shared" si="700"/>
        <v>2502703</v>
      </c>
      <c r="BH1143" t="s">
        <v>3387</v>
      </c>
    </row>
    <row r="1144" spans="1:60" s="150" customFormat="1">
      <c r="A1144" s="150" t="s">
        <v>1812</v>
      </c>
      <c r="B1144" s="150" t="s">
        <v>2377</v>
      </c>
      <c r="C1144" s="1">
        <f>SUM(W1144:AN1144)</f>
        <v>1996</v>
      </c>
      <c r="D1144" s="1"/>
      <c r="E1144" s="1"/>
      <c r="F1144" s="1"/>
      <c r="G1144" s="1"/>
      <c r="H1144" s="1"/>
      <c r="I1144" s="1"/>
      <c r="J1144" s="1"/>
      <c r="K1144" s="7">
        <f>RANK(W1144,(W1144:Y1144,Z1144:AN1144))</f>
        <v>6</v>
      </c>
      <c r="L1144" s="7">
        <f>RANK(X1144,(W1144:Y1144,Z1144:AN1144))</f>
        <v>4</v>
      </c>
      <c r="M1144" s="7">
        <f>IF(Y1144&gt;0,RANK(Y1144,(W1144:Y1144,Z1144:AN1144)),0)</f>
        <v>1</v>
      </c>
      <c r="N1144" s="7"/>
      <c r="O1144" s="1">
        <f>MAX(W1144:AD1144)-LARGE(W1144:AD1144,2)</f>
        <v>1167</v>
      </c>
      <c r="P1144" s="2">
        <f>O1144/C1144</f>
        <v>0.58466933867735471</v>
      </c>
      <c r="Q1144" s="2"/>
      <c r="R1144" s="2">
        <f>IF($C1144=0,"-",W1144/$C1144)</f>
        <v>2.5050100200400801E-3</v>
      </c>
      <c r="S1144" s="2">
        <f>IF($C1144=0,"-",X1144/$C1144)</f>
        <v>5.1603206412825654E-2</v>
      </c>
      <c r="T1144" s="2">
        <f>IF($C1144=0,"-",Y1144/$C1144)</f>
        <v>0.71042084168336672</v>
      </c>
      <c r="U1144" s="2">
        <f>IF($C1144=0,"-",Z1144/$C1144)</f>
        <v>0.10220440881763528</v>
      </c>
      <c r="V1144" s="2">
        <f>IF(C1144=0,"-",(1-R1144-S1144-T1144-U1144))</f>
        <v>0.13326653306613223</v>
      </c>
      <c r="W1144" s="1">
        <f t="array" ref="W1144">SUM(IF(Town!$AR$695:$AR$1045=$BE1144,IF(Town!$AK$695:$AK$1045=$BA1144,Town!P$695:P$1045,0),0))+SUM(IF($BE$1869:$BE$1888=$BE1144,IF($BA$1869:$BA$1888=$BA1144,W$1869:W$1888,0),0))</f>
        <v>5</v>
      </c>
      <c r="X1144" s="1">
        <f t="array" ref="X1144">SUM(IF(Town!$AR$695:$AR$1045=$BE1144,IF(Town!$AK$695:$AK$1045=$BA1144,Town!Q$695:Q$1045,0),0))+SUM(IF($BE$1869:$BE$1888=$BE1144,IF($BA$1869:$BA$1888=$BA1144,X$1869:X$1888,0),0))</f>
        <v>103</v>
      </c>
      <c r="Y1144" s="1">
        <f t="array" ref="Y1144">SUM(IF(Town!$AR$695:$AR$1045=$BE1144,IF(Town!$AK$695:$AK$1045=$BA1144,Town!R$695:R$1045,0),0))+SUM(IF($BE$1869:$BE$1888=$BE1144,IF($BA$1869:$BA$1888=$BA1144,Y$1869:Y$1888,0),0))</f>
        <v>1418</v>
      </c>
      <c r="Z1144" s="1">
        <f t="array" ref="Z1144">SUM(IF(Town!$AR$695:$AR$1045=$BE1144,IF(Town!$AK$695:$AK$1045=$BA1144,Town!S$695:S$1045,0),0))+SUM(IF($BE$1869:$BE$1888=$BE1144,IF($BA$1869:$BA$1888=$BA1144,Z$1869:Z$1888,0),0))</f>
        <v>204</v>
      </c>
      <c r="AA1144" s="1">
        <f t="array" ref="AA1144">SUM(IF(Town!$AR$695:$AR$1045=$BE1144,IF(Town!$AK$695:$AK$1045=$BA1144,Town!T$695:T$1045,0),0))+SUM(IF($BE$1869:$BE$1888=$BE1144,IF($BA$1869:$BA$1888=$BA1144,AA$1869:AA$1888,0),0))</f>
        <v>251</v>
      </c>
      <c r="AB1144" s="1">
        <f t="array" ref="AB1144">SUM(IF(Town!$AR$695:$AR$1045=$BE1144,IF(Town!$AK$695:$AK$1045=$BA1144,Town!U$695:U$1045,0),0))+SUM(IF($BE$1869:$BE$1888=$BE1144,IF($BA$1869:$BA$1888=$BA1144,AB$1869:AB$1888,0),0))</f>
        <v>3</v>
      </c>
      <c r="AC1144" s="1">
        <f t="array" ref="AC1144">SUM(IF(Town!$AR$695:$AR$1045=$BE1144,IF(Town!$AK$695:$AK$1045=$BA1144,Town!V$695:V$1045,0),0))+SUM(IF($BE$1869:$BE$1888=$BE1144,IF($BA$1869:$BA$1888=$BA1144,AC$1869:AC$1888,0),0))</f>
        <v>2</v>
      </c>
      <c r="AD1144" s="1">
        <f t="array" ref="AD1144">SUM(IF(Town!$AR$695:$AR$1045=$BE1144,IF(Town!$AK$695:$AK$1045=$BA1144,Town!W$695:W$1045,0),0))+SUM(IF($BE$1869:$BE$1888=$BE1144,IF($BA$1869:$BA$1888=$BA1144,AD$1869:AD$1888,0),0))</f>
        <v>0</v>
      </c>
      <c r="AE1144" s="1">
        <f t="array" ref="AE1144">SUM(IF(Town!$AR$695:$AR$1045=$BE1144,IF(Town!$AK$695:$AK$1045=$BA1144,Town!X$695:X$1045,0),0))+SUM(IF($BE$1869:$BE$1888=$BE1144,IF($BA$1869:$BA$1888=$BA1144,AE$1869:AE$1888,0),0))</f>
        <v>0</v>
      </c>
      <c r="AF1144" s="1">
        <f t="array" ref="AF1144">SUM(IF(Town!$AR$695:$AR$1045=$BE1144,IF(Town!$AK$695:$AK$1045=$BA1144,Town!Y$695:Y$1045,0),0))+SUM(IF($BE$1869:$BE$1888=$BE1144,IF($BA$1869:$BA$1888=$BA1144,AF$1869:AF$1888,0),0))</f>
        <v>8</v>
      </c>
      <c r="AG1144" s="1">
        <f t="array" ref="AG1144">SUM(IF(Town!$AR$695:$AR$1045=$BE1144,IF(Town!$AK$695:$AK$1045=$BA1144,Town!Z$695:Z$1045,0),0))+SUM(IF($BE$1869:$BE$1888=$BE1144,IF($BA$1869:$BA$1888=$BA1144,AG$1869:AG$1888,0),0))</f>
        <v>0</v>
      </c>
      <c r="AH1144" s="1">
        <f t="array" ref="AH1144">SUM(IF(Town!$AR$695:$AR$1045=$BE1144,IF(Town!$AK$695:$AK$1045=$BA1144,Town!AA$695:AA$1045,0),0))+SUM(IF($BE$1869:$BE$1888=$BE1144,IF($BA$1869:$BA$1888=$BA1144,AH$1869:AH$1888,0),0))</f>
        <v>2</v>
      </c>
      <c r="AI1144" s="1"/>
      <c r="AJ1144" s="1">
        <f t="array" ref="AJ1144">SUM(IF(Town!$AR$695:$AR$1045=$BE1144,IF(Town!$AK$695:$AK$1045=$BA1144,Town!AC$695:AC$1045,0),0))+SUM(IF($BE$1869:$BE$1888=$BE1144,IF($BA$1869:$BA$1888=$BA1144,AJ$1869:AJ$1888,0),0))</f>
        <v>0</v>
      </c>
      <c r="AK1144" s="1"/>
      <c r="AL1144" s="1"/>
      <c r="AM1144" s="1"/>
      <c r="AY1144" s="150" t="str">
        <f>A1144&amp;" "&amp;"CD"&amp;BA1144</f>
        <v>Worcester CD4</v>
      </c>
      <c r="BA1144" s="150">
        <v>4</v>
      </c>
      <c r="BC1144" s="91">
        <v>25</v>
      </c>
      <c r="BD1144" s="93"/>
      <c r="BE1144" s="150">
        <v>25027</v>
      </c>
      <c r="BF1144" s="150">
        <f>BE1144*100+BA1144</f>
        <v>2502704</v>
      </c>
      <c r="BH1144" s="150" t="s">
        <v>3387</v>
      </c>
    </row>
    <row r="1145" spans="1:60">
      <c r="A1145" t="s">
        <v>1812</v>
      </c>
      <c r="B1145" t="s">
        <v>2377</v>
      </c>
      <c r="C1145" s="1">
        <f t="shared" si="701"/>
        <v>976</v>
      </c>
      <c r="D1145" s="1"/>
      <c r="E1145" s="1"/>
      <c r="F1145" s="1"/>
      <c r="G1145" s="1"/>
      <c r="H1145" s="1"/>
      <c r="I1145" s="1"/>
      <c r="J1145" s="1"/>
      <c r="K1145" s="7">
        <f>RANK(W1145,(W1145:Y1145,Z1145:AN1145))</f>
        <v>5</v>
      </c>
      <c r="L1145" s="7">
        <f>RANK(X1145,(W1145:Y1145,Z1145:AN1145))</f>
        <v>4</v>
      </c>
      <c r="M1145" s="7">
        <f>IF(Y1145&gt;0,RANK(Y1145,(W1145:Y1145,Z1145:AN1145)),0)</f>
        <v>1</v>
      </c>
      <c r="N1145" s="7"/>
      <c r="O1145" s="1">
        <f t="shared" si="702"/>
        <v>683</v>
      </c>
      <c r="P1145" s="2">
        <f t="shared" si="703"/>
        <v>0.69979508196721307</v>
      </c>
      <c r="Q1145" s="2"/>
      <c r="R1145" s="2">
        <f t="shared" si="704"/>
        <v>8.1967213114754103E-3</v>
      </c>
      <c r="S1145" s="2">
        <f t="shared" si="705"/>
        <v>2.8688524590163935E-2</v>
      </c>
      <c r="T1145" s="2">
        <f t="shared" si="706"/>
        <v>0.79303278688524592</v>
      </c>
      <c r="U1145" s="2">
        <f t="shared" si="707"/>
        <v>9.3237704918032793E-2</v>
      </c>
      <c r="V1145" s="2">
        <f t="shared" si="708"/>
        <v>7.6844262295081955E-2</v>
      </c>
      <c r="W1145" s="1">
        <f t="array" ref="W1145">SUM(IF(Town!$AR$695:$AR$1045=$BE1145,IF(Town!$AK$695:$AK$1045=$BA1145,Town!P$695:P$1045,0),0))+SUM(IF($BE$1869:$BE$1888=$BE1145,IF($BA$1869:$BA$1888=$BA1145,W$1869:W$1888,0),0))</f>
        <v>8</v>
      </c>
      <c r="X1145" s="1">
        <f t="array" ref="X1145">SUM(IF(Town!$AR$695:$AR$1045=$BE1145,IF(Town!$AK$695:$AK$1045=$BA1145,Town!Q$695:Q$1045,0),0))+SUM(IF($BE$1869:$BE$1888=$BE1145,IF($BA$1869:$BA$1888=$BA1145,X$1869:X$1888,0),0))</f>
        <v>28</v>
      </c>
      <c r="Y1145" s="1">
        <f t="array" ref="Y1145">SUM(IF(Town!$AR$695:$AR$1045=$BE1145,IF(Town!$AK$695:$AK$1045=$BA1145,Town!R$695:R$1045,0),0))+SUM(IF($BE$1869:$BE$1888=$BE1145,IF($BA$1869:$BA$1888=$BA1145,Y$1869:Y$1888,0),0))</f>
        <v>774</v>
      </c>
      <c r="Z1145" s="1">
        <f t="array" ref="Z1145">SUM(IF(Town!$AR$695:$AR$1045=$BE1145,IF(Town!$AK$695:$AK$1045=$BA1145,Town!S$695:S$1045,0),0))+SUM(IF($BE$1869:$BE$1888=$BE1145,IF($BA$1869:$BA$1888=$BA1145,Z$1869:Z$1888,0),0))</f>
        <v>91</v>
      </c>
      <c r="AA1145" s="1">
        <f t="array" ref="AA1145">SUM(IF(Town!$AR$695:$AR$1045=$BE1145,IF(Town!$AK$695:$AK$1045=$BA1145,Town!T$695:T$1045,0),0))+SUM(IF($BE$1869:$BE$1888=$BE1145,IF($BA$1869:$BA$1888=$BA1145,AA$1869:AA$1888,0),0))</f>
        <v>71</v>
      </c>
      <c r="AB1145" s="1">
        <f t="array" ref="AB1145">SUM(IF(Town!$AR$695:$AR$1045=$BE1145,IF(Town!$AK$695:$AK$1045=$BA1145,Town!U$695:U$1045,0),0))+SUM(IF($BE$1869:$BE$1888=$BE1145,IF($BA$1869:$BA$1888=$BA1145,AB$1869:AB$1888,0),0))</f>
        <v>0</v>
      </c>
      <c r="AC1145" s="1">
        <f t="array" ref="AC1145">SUM(IF(Town!$AR$695:$AR$1045=$BE1145,IF(Town!$AK$695:$AK$1045=$BA1145,Town!V$695:V$1045,0),0))+SUM(IF($BE$1869:$BE$1888=$BE1145,IF($BA$1869:$BA$1888=$BA1145,AC$1869:AC$1888,0),0))</f>
        <v>1</v>
      </c>
      <c r="AD1145" s="1">
        <f t="array" ref="AD1145">SUM(IF(Town!$AR$695:$AR$1045=$BE1145,IF(Town!$AK$695:$AK$1045=$BA1145,Town!W$695:W$1045,0),0))+SUM(IF($BE$1869:$BE$1888=$BE1145,IF($BA$1869:$BA$1888=$BA1145,AD$1869:AD$1888,0),0))</f>
        <v>0</v>
      </c>
      <c r="AE1145" s="1">
        <f t="array" ref="AE1145">SUM(IF(Town!$AR$695:$AR$1045=$BE1145,IF(Town!$AK$695:$AK$1045=$BA1145,Town!X$695:X$1045,0),0))+SUM(IF($BE$1869:$BE$1888=$BE1145,IF($BA$1869:$BA$1888=$BA1145,AE$1869:AE$1888,0),0))</f>
        <v>0</v>
      </c>
      <c r="AF1145" s="1">
        <f t="array" ref="AF1145">SUM(IF(Town!$AR$695:$AR$1045=$BE1145,IF(Town!$AK$695:$AK$1045=$BA1145,Town!Y$695:Y$1045,0),0))+SUM(IF($BE$1869:$BE$1888=$BE1145,IF($BA$1869:$BA$1888=$BA1145,AF$1869:AF$1888,0),0))</f>
        <v>2</v>
      </c>
      <c r="AG1145" s="1">
        <f t="array" ref="AG1145">SUM(IF(Town!$AR$695:$AR$1045=$BE1145,IF(Town!$AK$695:$AK$1045=$BA1145,Town!Z$695:Z$1045,0),0))+SUM(IF($BE$1869:$BE$1888=$BE1145,IF($BA$1869:$BA$1888=$BA1145,AG$1869:AG$1888,0),0))</f>
        <v>0</v>
      </c>
      <c r="AH1145" s="1">
        <f t="array" ref="AH1145">SUM(IF(Town!$AR$695:$AR$1045=$BE1145,IF(Town!$AK$695:$AK$1045=$BA1145,Town!AA$695:AA$1045,0),0))+SUM(IF($BE$1869:$BE$1888=$BE1145,IF($BA$1869:$BA$1888=$BA1145,AH$1869:AH$1888,0),0))</f>
        <v>1</v>
      </c>
      <c r="AI1145" s="1"/>
      <c r="AJ1145" s="1">
        <f t="array" ref="AJ1145">SUM(IF(Town!$AR$695:$AR$1045=$BE1145,IF(Town!$AK$695:$AK$1045=$BA1145,Town!AC$695:AC$1045,0),0))+SUM(IF($BE$1869:$BE$1888=$BE1145,IF($BA$1869:$BA$1888=$BA1145,AJ$1869:AJ$1888,0),0))</f>
        <v>0</v>
      </c>
      <c r="AK1145" s="1"/>
      <c r="AL1145" s="1"/>
      <c r="AM1145" s="1"/>
      <c r="AY1145" t="str">
        <f t="shared" si="709"/>
        <v>Worcester CD5</v>
      </c>
      <c r="BA1145">
        <v>5</v>
      </c>
      <c r="BC1145" s="91">
        <v>25</v>
      </c>
      <c r="BD1145" s="93"/>
      <c r="BE1145">
        <v>25027</v>
      </c>
      <c r="BF1145">
        <f t="shared" si="700"/>
        <v>2502705</v>
      </c>
      <c r="BH1145" t="s">
        <v>3387</v>
      </c>
    </row>
    <row r="1146" spans="1:60">
      <c r="AH1146" s="1"/>
      <c r="BD1146" s="93"/>
      <c r="BE1146"/>
    </row>
    <row r="1147" spans="1:60">
      <c r="A1147" s="47" t="s">
        <v>2520</v>
      </c>
      <c r="AH1147" s="1"/>
      <c r="BD1147" s="93"/>
      <c r="BE1147"/>
    </row>
    <row r="1148" spans="1:60">
      <c r="A1148" s="9" t="s">
        <v>1408</v>
      </c>
      <c r="B1148" t="s">
        <v>2669</v>
      </c>
      <c r="C1148" s="1">
        <f>SUM(W1148:AN1148)</f>
        <v>2224</v>
      </c>
      <c r="D1148" s="1"/>
      <c r="E1148" s="1"/>
      <c r="F1148" s="1"/>
      <c r="G1148" s="1"/>
      <c r="H1148" s="1"/>
      <c r="I1148" s="1"/>
      <c r="J1148" s="1"/>
      <c r="K1148" s="7">
        <f>RANK(W1148,(W1148:Y1148,Z1148:AN1148))</f>
        <v>5</v>
      </c>
      <c r="L1148" s="7">
        <f>RANK(X1148,(W1148:Y1148,Z1148:AN1148))</f>
        <v>4</v>
      </c>
      <c r="M1148" s="7">
        <f>IF(Y1148&gt;0,RANK(Y1148,(W1148:Y1148,Z1148:AN1148)),0)</f>
        <v>1</v>
      </c>
      <c r="N1148" s="7"/>
      <c r="O1148" s="1">
        <f t="shared" ref="O1148:O1172" si="711">MAX(W1148:AD1148)-LARGE(W1148:AD1148,2)</f>
        <v>378</v>
      </c>
      <c r="P1148" s="2">
        <f>O1148/C1148</f>
        <v>0.16996402877697842</v>
      </c>
      <c r="Q1148" s="2"/>
      <c r="R1148" s="2">
        <f>IF($C1148=0,"-",W1148/$C1148)</f>
        <v>6.7446043165467623E-3</v>
      </c>
      <c r="S1148" s="2">
        <f>IF($C1148=0,"-",X1148/$C1148)</f>
        <v>0.10746402877697842</v>
      </c>
      <c r="T1148" s="2">
        <f>IF($C1148=0,"-",Y1148/$C1148)</f>
        <v>0.46897482014388492</v>
      </c>
      <c r="U1148" s="2">
        <f t="shared" ref="U1148:U1172" si="712">IF($C1148=0,"-",Z1148/$C1148)</f>
        <v>0.10836330935251799</v>
      </c>
      <c r="V1148" s="2">
        <f t="shared" ref="V1148:V1172" si="713">IF(C1148=0,"-",(1-R1148-S1148-T1148-U1148))</f>
        <v>0.30845323741007186</v>
      </c>
      <c r="W1148" s="1">
        <v>15</v>
      </c>
      <c r="X1148" s="1">
        <v>239</v>
      </c>
      <c r="Y1148" s="1">
        <v>1043</v>
      </c>
      <c r="Z1148" s="1">
        <v>241</v>
      </c>
      <c r="AA1148" s="1">
        <v>665</v>
      </c>
      <c r="AB1148" s="1">
        <v>8</v>
      </c>
      <c r="AJ1148" s="1">
        <v>8</v>
      </c>
      <c r="AK1148">
        <v>5</v>
      </c>
      <c r="AY1148" t="s">
        <v>1211</v>
      </c>
      <c r="BA1148">
        <v>2</v>
      </c>
      <c r="BC1148" s="91">
        <v>24</v>
      </c>
      <c r="BD1148" s="93"/>
      <c r="BE1148">
        <v>24003</v>
      </c>
      <c r="BF1148">
        <f t="shared" si="700"/>
        <v>2400302</v>
      </c>
      <c r="BH1148" t="s">
        <v>3387</v>
      </c>
    </row>
    <row r="1149" spans="1:60">
      <c r="A1149" s="9" t="s">
        <v>1408</v>
      </c>
      <c r="B1149" t="s">
        <v>2669</v>
      </c>
      <c r="C1149" s="1">
        <f>SUM(W1149:AN1149)</f>
        <v>10917</v>
      </c>
      <c r="D1149" s="1"/>
      <c r="E1149" s="1"/>
      <c r="F1149" s="1"/>
      <c r="G1149" s="1"/>
      <c r="H1149" s="1"/>
      <c r="I1149" s="1"/>
      <c r="J1149" s="1"/>
      <c r="K1149" s="7">
        <f>RANK(W1149,(W1149:Y1149,Z1149:AN1149))</f>
        <v>5</v>
      </c>
      <c r="L1149" s="7">
        <f>RANK(X1149,(W1149:Y1149,Z1149:AN1149))</f>
        <v>3</v>
      </c>
      <c r="M1149" s="7">
        <f>IF(Y1149&gt;0,RANK(Y1149,(W1149:Y1149,Z1149:AN1149)),0)</f>
        <v>1</v>
      </c>
      <c r="N1149" s="7"/>
      <c r="O1149" s="1">
        <f t="shared" si="711"/>
        <v>3075</v>
      </c>
      <c r="P1149" s="2">
        <f>O1149/C1149</f>
        <v>0.28167078867820827</v>
      </c>
      <c r="Q1149" s="2"/>
      <c r="R1149" s="2">
        <f t="shared" ref="R1149:U1151" si="714">IF($C1149=0,"-",W1149/$C1149)</f>
        <v>6.3204176971695522E-3</v>
      </c>
      <c r="S1149" s="2">
        <f t="shared" si="714"/>
        <v>0.11550792342218558</v>
      </c>
      <c r="T1149" s="2">
        <f t="shared" si="714"/>
        <v>0.52670147476412932</v>
      </c>
      <c r="U1149" s="2">
        <f t="shared" si="714"/>
        <v>9.59054685353119E-2</v>
      </c>
      <c r="V1149" s="2">
        <f>IF(C1149=0,"-",(1-R1149-S1149-T1149-U1149))</f>
        <v>0.25556471558120375</v>
      </c>
      <c r="W1149" s="1">
        <v>69</v>
      </c>
      <c r="X1149" s="1">
        <v>1261</v>
      </c>
      <c r="Y1149" s="1">
        <v>5750</v>
      </c>
      <c r="Z1149" s="1">
        <v>1047</v>
      </c>
      <c r="AA1149" s="1">
        <v>2675</v>
      </c>
      <c r="AB1149" s="1">
        <v>58</v>
      </c>
      <c r="AJ1149" s="1">
        <v>39</v>
      </c>
      <c r="AK1149">
        <v>18</v>
      </c>
      <c r="AY1149" t="s">
        <v>111</v>
      </c>
      <c r="BA1149">
        <v>3</v>
      </c>
      <c r="BC1149" s="91">
        <v>24</v>
      </c>
      <c r="BD1149" s="93"/>
      <c r="BE1149">
        <v>24003</v>
      </c>
      <c r="BF1149">
        <f t="shared" si="700"/>
        <v>2400303</v>
      </c>
      <c r="BH1149" t="s">
        <v>3387</v>
      </c>
    </row>
    <row r="1150" spans="1:60">
      <c r="A1150" s="9" t="s">
        <v>1408</v>
      </c>
      <c r="B1150" t="s">
        <v>2669</v>
      </c>
      <c r="C1150" s="1">
        <f>SUM(W1150:AN1150)</f>
        <v>14721</v>
      </c>
      <c r="D1150" s="1"/>
      <c r="E1150" s="1"/>
      <c r="F1150" s="1"/>
      <c r="G1150" s="1"/>
      <c r="H1150" s="1"/>
      <c r="I1150" s="1"/>
      <c r="J1150" s="1"/>
      <c r="K1150" s="7">
        <f>RANK(W1150,(W1150:Y1150,Z1150:AN1150))</f>
        <v>5</v>
      </c>
      <c r="L1150" s="7">
        <f>RANK(X1150,(W1150:Y1150,Z1150:AN1150))</f>
        <v>3</v>
      </c>
      <c r="M1150" s="7">
        <f>IF(Y1150&gt;0,RANK(Y1150,(W1150:Y1150,Z1150:AN1150)),0)</f>
        <v>1</v>
      </c>
      <c r="N1150" s="7"/>
      <c r="O1150" s="1">
        <f t="shared" si="711"/>
        <v>4803</v>
      </c>
      <c r="P1150" s="2">
        <f>O1150/C1150</f>
        <v>0.32626859588343182</v>
      </c>
      <c r="Q1150" s="2"/>
      <c r="R1150" s="2">
        <f t="shared" si="714"/>
        <v>4.6192514095509812E-3</v>
      </c>
      <c r="S1150" s="2">
        <f t="shared" si="714"/>
        <v>0.11092996399701108</v>
      </c>
      <c r="T1150" s="2">
        <f t="shared" si="714"/>
        <v>0.56076353508593169</v>
      </c>
      <c r="U1150" s="2">
        <f t="shared" si="714"/>
        <v>8.104069017050472E-2</v>
      </c>
      <c r="V1150" s="2">
        <f>IF(C1150=0,"-",(1-R1150-S1150-T1150-U1150))</f>
        <v>0.24264655933700155</v>
      </c>
      <c r="W1150" s="1">
        <v>68</v>
      </c>
      <c r="X1150" s="1">
        <v>1633</v>
      </c>
      <c r="Y1150" s="1">
        <v>8255</v>
      </c>
      <c r="Z1150" s="1">
        <v>1193</v>
      </c>
      <c r="AA1150" s="1">
        <v>3452</v>
      </c>
      <c r="AB1150" s="1">
        <v>44</v>
      </c>
      <c r="AJ1150" s="1">
        <v>55</v>
      </c>
      <c r="AK1150">
        <v>21</v>
      </c>
      <c r="AY1150" t="s">
        <v>3536</v>
      </c>
      <c r="BA1150">
        <v>4</v>
      </c>
      <c r="BC1150" s="91">
        <v>24</v>
      </c>
      <c r="BD1150" s="93"/>
      <c r="BE1150">
        <v>24003</v>
      </c>
      <c r="BF1150">
        <f t="shared" si="700"/>
        <v>2400304</v>
      </c>
      <c r="BH1150" t="s">
        <v>3387</v>
      </c>
    </row>
    <row r="1151" spans="1:60">
      <c r="A1151" s="9" t="s">
        <v>1408</v>
      </c>
      <c r="B1151" t="s">
        <v>2669</v>
      </c>
      <c r="C1151" s="1">
        <f>SUM(W1151:AN1151)</f>
        <v>4017</v>
      </c>
      <c r="D1151" s="1"/>
      <c r="E1151" s="1"/>
      <c r="F1151" s="1"/>
      <c r="G1151" s="1"/>
      <c r="H1151" s="1"/>
      <c r="I1151" s="1"/>
      <c r="J1151" s="1"/>
      <c r="K1151" s="7">
        <f>RANK(W1151,(W1151:Y1151,Z1151:AN1151))</f>
        <v>5</v>
      </c>
      <c r="L1151" s="7">
        <f>RANK(X1151,(W1151:Y1151,Z1151:AN1151))</f>
        <v>3</v>
      </c>
      <c r="M1151" s="7">
        <f>IF(Y1151&gt;0,RANK(Y1151,(W1151:Y1151,Z1151:AN1151)),0)</f>
        <v>1</v>
      </c>
      <c r="N1151" s="7"/>
      <c r="O1151" s="1">
        <f t="shared" si="711"/>
        <v>1137</v>
      </c>
      <c r="P1151" s="2">
        <f>O1151/C1151</f>
        <v>0.28304705003734132</v>
      </c>
      <c r="Q1151" s="2"/>
      <c r="R1151" s="2">
        <f t="shared" si="714"/>
        <v>4.9788399302962407E-3</v>
      </c>
      <c r="S1151" s="2">
        <f t="shared" si="714"/>
        <v>0.11053024645257654</v>
      </c>
      <c r="T1151" s="2">
        <f t="shared" si="714"/>
        <v>0.53895942245456807</v>
      </c>
      <c r="U1151" s="2">
        <f t="shared" si="714"/>
        <v>8.2897684839432412E-2</v>
      </c>
      <c r="V1151" s="2">
        <f>IF(C1151=0,"-",(1-R1151-S1151-T1151-U1151))</f>
        <v>0.26263380632312672</v>
      </c>
      <c r="W1151" s="1">
        <v>20</v>
      </c>
      <c r="X1151" s="1">
        <v>444</v>
      </c>
      <c r="Y1151" s="1">
        <v>2165</v>
      </c>
      <c r="Z1151" s="1">
        <v>333</v>
      </c>
      <c r="AA1151" s="1">
        <v>1028</v>
      </c>
      <c r="AB1151" s="1">
        <v>9</v>
      </c>
      <c r="AJ1151" s="1">
        <v>13</v>
      </c>
      <c r="AK1151">
        <v>5</v>
      </c>
      <c r="AY1151" t="s">
        <v>2069</v>
      </c>
      <c r="BA1151">
        <v>5</v>
      </c>
      <c r="BC1151" s="91">
        <v>24</v>
      </c>
      <c r="BD1151" s="93"/>
      <c r="BE1151">
        <v>24003</v>
      </c>
      <c r="BF1151">
        <f t="shared" si="700"/>
        <v>2400305</v>
      </c>
      <c r="BH1151" t="s">
        <v>3387</v>
      </c>
    </row>
    <row r="1152" spans="1:60">
      <c r="A1152" s="9" t="s">
        <v>2977</v>
      </c>
      <c r="B1152" t="s">
        <v>2669</v>
      </c>
      <c r="C1152" s="1">
        <f t="shared" ref="C1152:C1157" si="715">SUM(W1152:AN1152)</f>
        <v>461</v>
      </c>
      <c r="D1152" s="1"/>
      <c r="E1152" s="1"/>
      <c r="F1152" s="1"/>
      <c r="G1152" s="1"/>
      <c r="H1152" s="1"/>
      <c r="I1152" s="1"/>
      <c r="J1152" s="1"/>
      <c r="K1152" s="7">
        <f>RANK(W1152,(W1152:Y1152,Z1152:AN1152))</f>
        <v>7</v>
      </c>
      <c r="L1152" s="7">
        <f>RANK(X1152,(W1152:Y1152,Z1152:AN1152))</f>
        <v>3</v>
      </c>
      <c r="M1152" s="7">
        <f>IF(Y1152&gt;0,RANK(Y1152,(W1152:Y1152,Z1152:AN1152)),0)</f>
        <v>2</v>
      </c>
      <c r="N1152" s="7"/>
      <c r="O1152" s="1">
        <f t="shared" si="711"/>
        <v>21</v>
      </c>
      <c r="P1152" s="2">
        <f t="shared" ref="P1152:P1157" si="716">O1152/C1152</f>
        <v>4.5553145336225599E-2</v>
      </c>
      <c r="Q1152" s="2"/>
      <c r="R1152" s="2">
        <f t="shared" ref="R1152:R1157" si="717">IF($C1152=0,"-",W1152/$C1152)</f>
        <v>4.3383947939262474E-3</v>
      </c>
      <c r="S1152" s="2">
        <f t="shared" ref="S1152:S1157" si="718">IF($C1152=0,"-",X1152/$C1152)</f>
        <v>0.14533622559652928</v>
      </c>
      <c r="T1152" s="2">
        <f t="shared" ref="T1152:T1157" si="719">IF($C1152=0,"-",Y1152/$C1152)</f>
        <v>0.32104121475054231</v>
      </c>
      <c r="U1152" s="2">
        <f t="shared" si="712"/>
        <v>0.13449023861171366</v>
      </c>
      <c r="V1152" s="2">
        <f t="shared" si="713"/>
        <v>0.39479392624728843</v>
      </c>
      <c r="W1152" s="1">
        <v>2</v>
      </c>
      <c r="X1152" s="1">
        <v>67</v>
      </c>
      <c r="Y1152" s="1">
        <v>148</v>
      </c>
      <c r="Z1152" s="1">
        <v>62</v>
      </c>
      <c r="AA1152" s="1">
        <v>169</v>
      </c>
      <c r="AB1152" s="1">
        <v>7</v>
      </c>
      <c r="AJ1152" s="1">
        <v>4</v>
      </c>
      <c r="AK1152">
        <v>2</v>
      </c>
      <c r="AY1152" t="s">
        <v>358</v>
      </c>
      <c r="BA1152">
        <v>2</v>
      </c>
      <c r="BC1152" s="91">
        <v>24</v>
      </c>
      <c r="BD1152" s="93"/>
      <c r="BE1152">
        <v>24510</v>
      </c>
      <c r="BF1152">
        <f t="shared" si="700"/>
        <v>2451002</v>
      </c>
      <c r="BH1152" t="s">
        <v>3387</v>
      </c>
    </row>
    <row r="1153" spans="1:60">
      <c r="A1153" s="9" t="s">
        <v>2977</v>
      </c>
      <c r="B1153" t="s">
        <v>2669</v>
      </c>
      <c r="C1153" s="1">
        <f t="shared" si="715"/>
        <v>2685</v>
      </c>
      <c r="D1153" s="1"/>
      <c r="E1153" s="1"/>
      <c r="F1153" s="1"/>
      <c r="G1153" s="1"/>
      <c r="H1153" s="1"/>
      <c r="I1153" s="1"/>
      <c r="J1153" s="1"/>
      <c r="K1153" s="7">
        <f>RANK(W1153,(W1153:Y1153,Z1153:AN1153))</f>
        <v>5</v>
      </c>
      <c r="L1153" s="7">
        <f>RANK(X1153,(W1153:Y1153,Z1153:AN1153))</f>
        <v>4</v>
      </c>
      <c r="M1153" s="7">
        <f>IF(Y1153&gt;0,RANK(Y1153,(W1153:Y1153,Z1153:AN1153)),0)</f>
        <v>1</v>
      </c>
      <c r="N1153" s="7"/>
      <c r="O1153" s="1">
        <f t="shared" si="711"/>
        <v>724</v>
      </c>
      <c r="P1153" s="2">
        <f t="shared" si="716"/>
        <v>0.2696461824953445</v>
      </c>
      <c r="Q1153" s="2"/>
      <c r="R1153" s="2">
        <f t="shared" si="717"/>
        <v>5.9590316573556795E-3</v>
      </c>
      <c r="S1153" s="2">
        <f t="shared" si="718"/>
        <v>9.720670391061452E-2</v>
      </c>
      <c r="T1153" s="2">
        <f t="shared" si="719"/>
        <v>0.50912476722532585</v>
      </c>
      <c r="U1153" s="2">
        <f t="shared" si="712"/>
        <v>0.13631284916201117</v>
      </c>
      <c r="V1153" s="2">
        <f t="shared" si="713"/>
        <v>0.25139664804469286</v>
      </c>
      <c r="W1153" s="1">
        <v>16</v>
      </c>
      <c r="X1153" s="1">
        <v>261</v>
      </c>
      <c r="Y1153" s="1">
        <v>1367</v>
      </c>
      <c r="Z1153" s="1">
        <v>366</v>
      </c>
      <c r="AA1153" s="1">
        <v>643</v>
      </c>
      <c r="AB1153" s="1">
        <v>12</v>
      </c>
      <c r="AJ1153" s="1">
        <v>16</v>
      </c>
      <c r="AK1153">
        <v>4</v>
      </c>
      <c r="AY1153" t="s">
        <v>1184</v>
      </c>
      <c r="BA1153">
        <v>3</v>
      </c>
      <c r="BC1153" s="91">
        <v>24</v>
      </c>
      <c r="BD1153" s="93"/>
      <c r="BE1153">
        <v>24510</v>
      </c>
      <c r="BF1153">
        <f t="shared" si="700"/>
        <v>2451003</v>
      </c>
      <c r="BH1153" t="s">
        <v>3387</v>
      </c>
    </row>
    <row r="1154" spans="1:60">
      <c r="A1154" s="9" t="s">
        <v>2977</v>
      </c>
      <c r="B1154" t="s">
        <v>2669</v>
      </c>
      <c r="C1154" s="1">
        <f t="shared" si="715"/>
        <v>1212</v>
      </c>
      <c r="D1154" s="1"/>
      <c r="E1154" s="1"/>
      <c r="F1154" s="1"/>
      <c r="G1154" s="1"/>
      <c r="H1154" s="1"/>
      <c r="I1154" s="1"/>
      <c r="J1154" s="1"/>
      <c r="K1154" s="7">
        <f>RANK(W1154,(W1154:Y1154,Z1154:AN1154))</f>
        <v>5</v>
      </c>
      <c r="L1154" s="7">
        <f>RANK(X1154,(W1154:Y1154,Z1154:AN1154))</f>
        <v>4</v>
      </c>
      <c r="M1154" s="7">
        <f>IF(Y1154&gt;0,RANK(Y1154,(W1154:Y1154,Z1154:AN1154)),0)</f>
        <v>1</v>
      </c>
      <c r="N1154" s="7"/>
      <c r="O1154" s="1">
        <f t="shared" si="711"/>
        <v>84</v>
      </c>
      <c r="P1154" s="2">
        <f t="shared" si="716"/>
        <v>6.9306930693069313E-2</v>
      </c>
      <c r="Q1154" s="2"/>
      <c r="R1154" s="2">
        <f t="shared" si="717"/>
        <v>2.5577557755775578E-2</v>
      </c>
      <c r="S1154" s="2">
        <f t="shared" si="718"/>
        <v>0.12953795379537955</v>
      </c>
      <c r="T1154" s="2">
        <f t="shared" si="719"/>
        <v>0.34818481848184818</v>
      </c>
      <c r="U1154" s="2">
        <f t="shared" si="712"/>
        <v>0.18646864686468648</v>
      </c>
      <c r="V1154" s="2">
        <f t="shared" si="713"/>
        <v>0.31023102310231021</v>
      </c>
      <c r="W1154" s="1">
        <v>31</v>
      </c>
      <c r="X1154" s="1">
        <v>157</v>
      </c>
      <c r="Y1154" s="1">
        <v>422</v>
      </c>
      <c r="Z1154" s="1">
        <v>226</v>
      </c>
      <c r="AA1154" s="1">
        <v>338</v>
      </c>
      <c r="AB1154" s="1">
        <v>12</v>
      </c>
      <c r="AJ1154" s="1">
        <v>10</v>
      </c>
      <c r="AK1154">
        <v>16</v>
      </c>
      <c r="AY1154" t="s">
        <v>948</v>
      </c>
      <c r="BA1154">
        <v>7</v>
      </c>
      <c r="BC1154" s="91">
        <v>24</v>
      </c>
      <c r="BD1154" s="93"/>
      <c r="BE1154">
        <v>24510</v>
      </c>
      <c r="BF1154">
        <f t="shared" si="700"/>
        <v>2451007</v>
      </c>
      <c r="BH1154" t="s">
        <v>3387</v>
      </c>
    </row>
    <row r="1155" spans="1:60">
      <c r="A1155" s="9" t="s">
        <v>1347</v>
      </c>
      <c r="B1155" t="s">
        <v>2669</v>
      </c>
      <c r="C1155" s="1">
        <f t="shared" si="715"/>
        <v>4435</v>
      </c>
      <c r="D1155" s="1"/>
      <c r="E1155" s="1"/>
      <c r="F1155" s="1"/>
      <c r="G1155" s="1"/>
      <c r="H1155" s="1"/>
      <c r="I1155" s="1"/>
      <c r="J1155" s="1"/>
      <c r="K1155" s="7">
        <f>RANK(W1155,(W1155:Y1155,Z1155:AN1155))</f>
        <v>5</v>
      </c>
      <c r="L1155" s="7">
        <f>RANK(X1155,(W1155:Y1155,Z1155:AN1155))</f>
        <v>4</v>
      </c>
      <c r="M1155" s="7">
        <f>IF(Y1155&gt;0,RANK(Y1155,(W1155:Y1155,Z1155:AN1155)),0)</f>
        <v>1</v>
      </c>
      <c r="N1155" s="7"/>
      <c r="O1155" s="1">
        <f t="shared" si="711"/>
        <v>978</v>
      </c>
      <c r="P1155" s="2">
        <f t="shared" si="716"/>
        <v>0.22051860202931228</v>
      </c>
      <c r="Q1155" s="2"/>
      <c r="R1155" s="2">
        <f t="shared" si="717"/>
        <v>4.0586245772266062E-3</v>
      </c>
      <c r="S1155" s="2">
        <f t="shared" si="718"/>
        <v>0.10822998872604284</v>
      </c>
      <c r="T1155" s="2">
        <f t="shared" si="719"/>
        <v>0.4809470124013529</v>
      </c>
      <c r="U1155" s="2">
        <f t="shared" si="712"/>
        <v>0.14114994363021421</v>
      </c>
      <c r="V1155" s="2">
        <f t="shared" si="713"/>
        <v>0.26561443066516344</v>
      </c>
      <c r="W1155" s="1">
        <v>18</v>
      </c>
      <c r="X1155" s="1">
        <v>480</v>
      </c>
      <c r="Y1155" s="1">
        <v>2133</v>
      </c>
      <c r="Z1155" s="1">
        <v>626</v>
      </c>
      <c r="AA1155" s="1">
        <v>1155</v>
      </c>
      <c r="AB1155" s="1">
        <v>9</v>
      </c>
      <c r="AJ1155" s="1">
        <v>11</v>
      </c>
      <c r="AK1155">
        <v>3</v>
      </c>
      <c r="AY1155" t="s">
        <v>239</v>
      </c>
      <c r="BA1155">
        <v>1</v>
      </c>
      <c r="BC1155" s="91">
        <v>24</v>
      </c>
      <c r="BD1155" s="93"/>
      <c r="BE1155">
        <v>24005</v>
      </c>
      <c r="BF1155">
        <f t="shared" si="700"/>
        <v>2400501</v>
      </c>
      <c r="BH1155" t="s">
        <v>3387</v>
      </c>
    </row>
    <row r="1156" spans="1:60">
      <c r="A1156" s="9" t="s">
        <v>1347</v>
      </c>
      <c r="B1156" t="s">
        <v>2669</v>
      </c>
      <c r="C1156" s="1">
        <f t="shared" si="715"/>
        <v>14646</v>
      </c>
      <c r="D1156" s="1"/>
      <c r="E1156" s="1"/>
      <c r="F1156" s="1"/>
      <c r="G1156" s="1"/>
      <c r="H1156" s="1"/>
      <c r="I1156" s="1"/>
      <c r="J1156" s="1"/>
      <c r="K1156" s="7">
        <f>RANK(W1156,(W1156:Y1156,Z1156:AN1156))</f>
        <v>6</v>
      </c>
      <c r="L1156" s="7">
        <f>RANK(X1156,(W1156:Y1156,Z1156:AN1156))</f>
        <v>4</v>
      </c>
      <c r="M1156" s="7">
        <f>IF(Y1156&gt;0,RANK(Y1156,(W1156:Y1156,Z1156:AN1156)),0)</f>
        <v>1</v>
      </c>
      <c r="N1156" s="7"/>
      <c r="O1156" s="1">
        <f t="shared" si="711"/>
        <v>3339</v>
      </c>
      <c r="P1156" s="2">
        <f t="shared" si="716"/>
        <v>0.2279803359278984</v>
      </c>
      <c r="Q1156" s="2"/>
      <c r="R1156" s="2">
        <f t="shared" si="717"/>
        <v>4.3697938003550455E-3</v>
      </c>
      <c r="S1156" s="2">
        <f t="shared" si="718"/>
        <v>0.10931312303700669</v>
      </c>
      <c r="T1156" s="2">
        <f t="shared" si="719"/>
        <v>0.48811962310528473</v>
      </c>
      <c r="U1156" s="2">
        <f t="shared" si="712"/>
        <v>0.12802130274477674</v>
      </c>
      <c r="V1156" s="2">
        <f t="shared" si="713"/>
        <v>0.27017615731257677</v>
      </c>
      <c r="W1156" s="1">
        <v>64</v>
      </c>
      <c r="X1156" s="1">
        <v>1601</v>
      </c>
      <c r="Y1156" s="1">
        <v>7149</v>
      </c>
      <c r="Z1156" s="1">
        <v>1875</v>
      </c>
      <c r="AA1156" s="1">
        <v>3810</v>
      </c>
      <c r="AB1156" s="1">
        <v>84</v>
      </c>
      <c r="AJ1156" s="1">
        <v>48</v>
      </c>
      <c r="AK1156">
        <v>15</v>
      </c>
      <c r="AY1156" t="s">
        <v>136</v>
      </c>
      <c r="BA1156">
        <v>2</v>
      </c>
      <c r="BC1156" s="91">
        <v>24</v>
      </c>
      <c r="BD1156" s="93"/>
      <c r="BE1156">
        <v>24005</v>
      </c>
      <c r="BF1156">
        <f t="shared" si="700"/>
        <v>2400502</v>
      </c>
      <c r="BH1156" t="s">
        <v>3387</v>
      </c>
    </row>
    <row r="1157" spans="1:60">
      <c r="A1157" s="9" t="s">
        <v>1347</v>
      </c>
      <c r="B1157" t="s">
        <v>2669</v>
      </c>
      <c r="C1157" s="1">
        <f t="shared" si="715"/>
        <v>5668</v>
      </c>
      <c r="D1157" s="1"/>
      <c r="E1157" s="1"/>
      <c r="F1157" s="1"/>
      <c r="G1157" s="1"/>
      <c r="H1157" s="1"/>
      <c r="I1157" s="1"/>
      <c r="J1157" s="1"/>
      <c r="K1157" s="7">
        <f>RANK(W1157,(W1157:Y1157,Z1157:AN1157))</f>
        <v>5</v>
      </c>
      <c r="L1157" s="7">
        <f>RANK(X1157,(W1157:Y1157,Z1157:AN1157))</f>
        <v>4</v>
      </c>
      <c r="M1157" s="7">
        <f>IF(Y1157&gt;0,RANK(Y1157,(W1157:Y1157,Z1157:AN1157)),0)</f>
        <v>1</v>
      </c>
      <c r="N1157" s="7"/>
      <c r="O1157" s="1">
        <f t="shared" si="711"/>
        <v>1693</v>
      </c>
      <c r="P1157" s="2">
        <f t="shared" si="716"/>
        <v>0.29869442484121383</v>
      </c>
      <c r="Q1157" s="2"/>
      <c r="R1157" s="2">
        <f t="shared" si="717"/>
        <v>5.1164431898376855E-3</v>
      </c>
      <c r="S1157" s="2">
        <f t="shared" si="718"/>
        <v>0.10003528581510233</v>
      </c>
      <c r="T1157" s="2">
        <f t="shared" si="719"/>
        <v>0.54216654904728301</v>
      </c>
      <c r="U1157" s="2">
        <f t="shared" si="712"/>
        <v>0.1010938602681722</v>
      </c>
      <c r="V1157" s="2">
        <f t="shared" si="713"/>
        <v>0.25158786167960473</v>
      </c>
      <c r="W1157" s="1">
        <v>29</v>
      </c>
      <c r="X1157" s="1">
        <v>567</v>
      </c>
      <c r="Y1157" s="1">
        <v>3073</v>
      </c>
      <c r="Z1157" s="1">
        <v>573</v>
      </c>
      <c r="AA1157" s="1">
        <v>1380</v>
      </c>
      <c r="AB1157" s="1">
        <v>21</v>
      </c>
      <c r="AJ1157" s="1">
        <v>19</v>
      </c>
      <c r="AK1157">
        <v>6</v>
      </c>
      <c r="AY1157" t="s">
        <v>158</v>
      </c>
      <c r="BA1157">
        <v>3</v>
      </c>
      <c r="BC1157" s="91">
        <v>24</v>
      </c>
      <c r="BD1157" s="93"/>
      <c r="BE1157">
        <v>24005</v>
      </c>
      <c r="BF1157">
        <f t="shared" si="700"/>
        <v>2400503</v>
      </c>
      <c r="BH1157" t="s">
        <v>3387</v>
      </c>
    </row>
    <row r="1158" spans="1:60">
      <c r="A1158" s="9" t="s">
        <v>1347</v>
      </c>
      <c r="B1158" t="s">
        <v>2669</v>
      </c>
      <c r="C1158" s="1">
        <f t="shared" ref="C1158:C1172" si="720">SUM(W1158:AN1158)</f>
        <v>8470</v>
      </c>
      <c r="D1158" s="1"/>
      <c r="E1158" s="1"/>
      <c r="F1158" s="1"/>
      <c r="G1158" s="1"/>
      <c r="H1158" s="1"/>
      <c r="I1158" s="1"/>
      <c r="J1158" s="1"/>
      <c r="K1158" s="7">
        <f>RANK(W1158,(W1158:Y1158,Z1158:AN1158))</f>
        <v>5</v>
      </c>
      <c r="L1158" s="7">
        <f>RANK(X1158,(W1158:Y1158,Z1158:AN1158))</f>
        <v>4</v>
      </c>
      <c r="M1158" s="7">
        <f>IF(Y1158&gt;0,RANK(Y1158,(W1158:Y1158,Z1158:AN1158)),0)</f>
        <v>1</v>
      </c>
      <c r="N1158" s="7"/>
      <c r="O1158" s="1">
        <f t="shared" si="711"/>
        <v>2375</v>
      </c>
      <c r="P1158" s="2">
        <f t="shared" ref="P1158:P1172" si="721">O1158/C1158</f>
        <v>0.28040141676505315</v>
      </c>
      <c r="Q1158" s="2"/>
      <c r="R1158" s="2">
        <f t="shared" ref="R1158:R1172" si="722">IF($C1158=0,"-",W1158/$C1158)</f>
        <v>4.9586776859504135E-3</v>
      </c>
      <c r="S1158" s="2">
        <f t="shared" ref="S1158:S1172" si="723">IF($C1158=0,"-",X1158/$C1158)</f>
        <v>0.10779220779220779</v>
      </c>
      <c r="T1158" s="2">
        <f t="shared" ref="T1158:T1172" si="724">IF($C1158=0,"-",Y1158/$C1158)</f>
        <v>0.51936245572609208</v>
      </c>
      <c r="U1158" s="2">
        <f t="shared" si="712"/>
        <v>0.12125147579693034</v>
      </c>
      <c r="V1158" s="2">
        <f t="shared" si="713"/>
        <v>0.24663518299881942</v>
      </c>
      <c r="W1158" s="1">
        <v>42</v>
      </c>
      <c r="X1158" s="1">
        <v>913</v>
      </c>
      <c r="Y1158" s="1">
        <v>4399</v>
      </c>
      <c r="Z1158" s="1">
        <v>1027</v>
      </c>
      <c r="AA1158" s="1">
        <v>2024</v>
      </c>
      <c r="AB1158" s="1">
        <v>26</v>
      </c>
      <c r="AJ1158" s="1">
        <v>25</v>
      </c>
      <c r="AK1158">
        <v>14</v>
      </c>
      <c r="AY1158" t="s">
        <v>1817</v>
      </c>
      <c r="BA1158">
        <v>7</v>
      </c>
      <c r="BC1158" s="91">
        <v>24</v>
      </c>
      <c r="BD1158" s="93"/>
      <c r="BE1158">
        <v>24005</v>
      </c>
      <c r="BF1158">
        <f t="shared" si="700"/>
        <v>2400507</v>
      </c>
      <c r="BH1158" t="s">
        <v>3387</v>
      </c>
    </row>
    <row r="1159" spans="1:60" s="153" customFormat="1">
      <c r="A1159" s="137" t="s">
        <v>1837</v>
      </c>
      <c r="B1159" s="153" t="s">
        <v>2669</v>
      </c>
      <c r="C1159" s="1">
        <f t="shared" si="720"/>
        <v>5547</v>
      </c>
      <c r="D1159" s="1"/>
      <c r="E1159" s="1"/>
      <c r="F1159" s="1"/>
      <c r="G1159" s="1"/>
      <c r="H1159" s="1"/>
      <c r="I1159" s="1"/>
      <c r="J1159" s="1"/>
      <c r="K1159" s="7">
        <f>RANK(W1159,(W1159:Y1159,Z1159:AN1159))</f>
        <v>5</v>
      </c>
      <c r="L1159" s="7">
        <f>RANK(X1159,(W1159:Y1159,Z1159:AN1159))</f>
        <v>4</v>
      </c>
      <c r="M1159" s="7">
        <f>IF(Y1159&gt;0,RANK(Y1159,(W1159:Y1159,Z1159:AN1159)),0)</f>
        <v>1</v>
      </c>
      <c r="N1159" s="7"/>
      <c r="O1159" s="1">
        <f>MAX(W1159:AD1159)-LARGE(W1159:AD1159,2)</f>
        <v>184</v>
      </c>
      <c r="P1159" s="2">
        <f t="shared" si="721"/>
        <v>3.3171083468541557E-2</v>
      </c>
      <c r="Q1159" s="2"/>
      <c r="R1159" s="2">
        <f t="shared" si="722"/>
        <v>3.0647196682891654E-3</v>
      </c>
      <c r="S1159" s="2">
        <f t="shared" si="723"/>
        <v>0.1031188029565531</v>
      </c>
      <c r="T1159" s="2">
        <f t="shared" si="724"/>
        <v>0.3967910582296737</v>
      </c>
      <c r="U1159" s="2">
        <f>IF($C1159=0,"-",Z1159/$C1159)</f>
        <v>0.12871822606814495</v>
      </c>
      <c r="V1159" s="2">
        <f>IF(C1159=0,"-",(1-R1159-S1159-T1159-U1159))</f>
        <v>0.36830719307733917</v>
      </c>
      <c r="W1159" s="1">
        <v>17</v>
      </c>
      <c r="X1159" s="1">
        <v>572</v>
      </c>
      <c r="Y1159" s="1">
        <v>2201</v>
      </c>
      <c r="Z1159" s="1">
        <v>714</v>
      </c>
      <c r="AA1159" s="1">
        <v>2017</v>
      </c>
      <c r="AB1159" s="1">
        <v>10</v>
      </c>
      <c r="AC1159" s="1"/>
      <c r="AD1159" s="1"/>
      <c r="AE1159" s="1"/>
      <c r="AF1159" s="1"/>
      <c r="AG1159" s="1"/>
      <c r="AJ1159" s="1">
        <v>12</v>
      </c>
      <c r="AK1159" s="153">
        <v>4</v>
      </c>
      <c r="AY1159" s="153" t="s">
        <v>3539</v>
      </c>
      <c r="BA1159" s="153">
        <v>1</v>
      </c>
      <c r="BC1159" s="91">
        <v>24</v>
      </c>
      <c r="BD1159" s="93"/>
      <c r="BE1159" s="99">
        <v>24013</v>
      </c>
      <c r="BF1159" s="153">
        <f>BE1159*100+BA1159</f>
        <v>2401301</v>
      </c>
      <c r="BH1159" s="153" t="s">
        <v>3387</v>
      </c>
    </row>
    <row r="1160" spans="1:60" s="153" customFormat="1">
      <c r="A1160" s="137" t="s">
        <v>1837</v>
      </c>
      <c r="B1160" s="153" t="s">
        <v>2669</v>
      </c>
      <c r="C1160" s="1">
        <f t="shared" si="720"/>
        <v>8786</v>
      </c>
      <c r="D1160" s="1"/>
      <c r="E1160" s="1"/>
      <c r="F1160" s="1"/>
      <c r="G1160" s="1"/>
      <c r="H1160" s="1"/>
      <c r="I1160" s="1"/>
      <c r="J1160" s="1"/>
      <c r="K1160" s="7">
        <f>RANK(W1160,(W1160:Y1160,Z1160:AN1160))</f>
        <v>5</v>
      </c>
      <c r="L1160" s="7">
        <f>RANK(X1160,(W1160:Y1160,Z1160:AN1160))</f>
        <v>4</v>
      </c>
      <c r="M1160" s="7">
        <f>IF(Y1160&gt;0,RANK(Y1160,(W1160:Y1160,Z1160:AN1160)),0)</f>
        <v>1</v>
      </c>
      <c r="N1160" s="7"/>
      <c r="O1160" s="1">
        <f>MAX(W1160:AD1160)-LARGE(W1160:AD1160,2)</f>
        <v>913</v>
      </c>
      <c r="P1160" s="2">
        <f t="shared" si="721"/>
        <v>0.10391531982699749</v>
      </c>
      <c r="Q1160" s="2"/>
      <c r="R1160" s="2">
        <f t="shared" si="722"/>
        <v>4.325062599590257E-3</v>
      </c>
      <c r="S1160" s="2">
        <f t="shared" si="723"/>
        <v>0.10710220805827453</v>
      </c>
      <c r="T1160" s="2">
        <f t="shared" si="724"/>
        <v>0.43262007739585706</v>
      </c>
      <c r="U1160" s="2">
        <f>IF($C1160=0,"-",Z1160/$C1160)</f>
        <v>0.12030503073070795</v>
      </c>
      <c r="V1160" s="2">
        <f>IF(C1160=0,"-",(1-R1160-S1160-T1160-U1160))</f>
        <v>0.33564762121557012</v>
      </c>
      <c r="W1160" s="1">
        <v>38</v>
      </c>
      <c r="X1160" s="1">
        <v>941</v>
      </c>
      <c r="Y1160" s="1">
        <v>3801</v>
      </c>
      <c r="Z1160" s="1">
        <v>1057</v>
      </c>
      <c r="AA1160" s="1">
        <v>2888</v>
      </c>
      <c r="AB1160" s="1">
        <v>30</v>
      </c>
      <c r="AC1160" s="1"/>
      <c r="AD1160" s="1"/>
      <c r="AE1160" s="1"/>
      <c r="AF1160" s="1"/>
      <c r="AG1160" s="1"/>
      <c r="AJ1160" s="1">
        <v>16</v>
      </c>
      <c r="AK1160" s="153">
        <v>15</v>
      </c>
      <c r="AY1160" s="153" t="s">
        <v>3540</v>
      </c>
      <c r="BA1160" s="153">
        <v>8</v>
      </c>
      <c r="BC1160" s="91">
        <v>24</v>
      </c>
      <c r="BD1160" s="93"/>
      <c r="BE1160" s="99">
        <v>24013</v>
      </c>
      <c r="BF1160" s="153">
        <f>BE1160*100+BA1160</f>
        <v>2401308</v>
      </c>
      <c r="BH1160" s="153" t="s">
        <v>3387</v>
      </c>
    </row>
    <row r="1161" spans="1:60" s="153" customFormat="1">
      <c r="A1161" s="137" t="s">
        <v>3149</v>
      </c>
      <c r="B1161" s="153" t="s">
        <v>2669</v>
      </c>
      <c r="C1161" s="1">
        <f t="shared" si="720"/>
        <v>7304</v>
      </c>
      <c r="D1161" s="1"/>
      <c r="E1161" s="1"/>
      <c r="F1161" s="1"/>
      <c r="G1161" s="1"/>
      <c r="H1161" s="1"/>
      <c r="I1161" s="1"/>
      <c r="J1161" s="1"/>
      <c r="K1161" s="7">
        <f>RANK(W1161,(W1161:Y1161,Z1161:AN1161))</f>
        <v>5</v>
      </c>
      <c r="L1161" s="7">
        <f>RANK(X1161,(W1161:Y1161,Z1161:AN1161))</f>
        <v>3</v>
      </c>
      <c r="M1161" s="7">
        <f>IF(Y1161&gt;0,RANK(Y1161,(W1161:Y1161,Z1161:AN1161)),0)</f>
        <v>1</v>
      </c>
      <c r="N1161" s="7"/>
      <c r="O1161" s="1">
        <f>MAX(W1161:AD1161)-LARGE(W1161:AD1161,2)</f>
        <v>1024</v>
      </c>
      <c r="P1161" s="2">
        <f t="shared" si="721"/>
        <v>0.14019715224534501</v>
      </c>
      <c r="Q1161" s="2"/>
      <c r="R1161" s="2">
        <f t="shared" si="722"/>
        <v>6.4348302300109529E-3</v>
      </c>
      <c r="S1161" s="2">
        <f t="shared" si="723"/>
        <v>0.12267250821467689</v>
      </c>
      <c r="T1161" s="2">
        <f t="shared" si="724"/>
        <v>0.4508488499452355</v>
      </c>
      <c r="U1161" s="2">
        <f>IF($C1161=0,"-",Z1161/$C1161)</f>
        <v>9.9945235487404166E-2</v>
      </c>
      <c r="V1161" s="2">
        <f>IF(C1161=0,"-",(1-R1161-S1161-T1161-U1161))</f>
        <v>0.32009857612267256</v>
      </c>
      <c r="W1161" s="1">
        <v>47</v>
      </c>
      <c r="X1161" s="1">
        <v>896</v>
      </c>
      <c r="Y1161" s="1">
        <v>3293</v>
      </c>
      <c r="Z1161" s="1">
        <v>730</v>
      </c>
      <c r="AA1161" s="1">
        <v>2269</v>
      </c>
      <c r="AB1161" s="1">
        <v>32</v>
      </c>
      <c r="AC1161" s="1"/>
      <c r="AD1161" s="1"/>
      <c r="AE1161" s="1"/>
      <c r="AF1161" s="1"/>
      <c r="AG1161" s="1"/>
      <c r="AJ1161" s="1">
        <v>19</v>
      </c>
      <c r="AK1161" s="153">
        <v>18</v>
      </c>
      <c r="AY1161" s="153" t="s">
        <v>3542</v>
      </c>
      <c r="BA1161" s="153">
        <v>6</v>
      </c>
      <c r="BC1161" s="91">
        <v>24</v>
      </c>
      <c r="BD1161" s="93"/>
      <c r="BE1161" s="153">
        <v>24021</v>
      </c>
      <c r="BF1161" s="153">
        <f>BE1161*100+BA1161</f>
        <v>2402106</v>
      </c>
      <c r="BH1161" s="153" t="s">
        <v>3387</v>
      </c>
    </row>
    <row r="1162" spans="1:60" s="153" customFormat="1">
      <c r="A1162" s="137" t="s">
        <v>3149</v>
      </c>
      <c r="B1162" s="153" t="s">
        <v>2669</v>
      </c>
      <c r="C1162" s="1">
        <f t="shared" si="720"/>
        <v>11623</v>
      </c>
      <c r="D1162" s="1"/>
      <c r="E1162" s="1"/>
      <c r="F1162" s="1"/>
      <c r="G1162" s="1"/>
      <c r="H1162" s="1"/>
      <c r="I1162" s="1"/>
      <c r="J1162" s="1"/>
      <c r="K1162" s="7">
        <f>RANK(W1162,(W1162:Y1162,Z1162:AN1162))</f>
        <v>5</v>
      </c>
      <c r="L1162" s="7">
        <f>RANK(X1162,(W1162:Y1162,Z1162:AN1162))</f>
        <v>3</v>
      </c>
      <c r="M1162" s="7">
        <f>IF(Y1162&gt;0,RANK(Y1162,(W1162:Y1162,Z1162:AN1162)),0)</f>
        <v>1</v>
      </c>
      <c r="N1162" s="7"/>
      <c r="O1162" s="1">
        <f>MAX(W1162:AD1162)-LARGE(W1162:AD1162,2)</f>
        <v>1322</v>
      </c>
      <c r="P1162" s="2">
        <f t="shared" si="721"/>
        <v>0.11373999827927385</v>
      </c>
      <c r="Q1162" s="2"/>
      <c r="R1162" s="2">
        <f t="shared" si="722"/>
        <v>5.7644325905532139E-3</v>
      </c>
      <c r="S1162" s="2">
        <f t="shared" si="723"/>
        <v>0.12922653359717801</v>
      </c>
      <c r="T1162" s="2">
        <f t="shared" si="724"/>
        <v>0.44059192979437323</v>
      </c>
      <c r="U1162" s="2">
        <f>IF($C1162=0,"-",Z1162/$C1162)</f>
        <v>8.7498924546158485E-2</v>
      </c>
      <c r="V1162" s="2">
        <f>IF(C1162=0,"-",(1-R1162-S1162-T1162-U1162))</f>
        <v>0.33691817947173697</v>
      </c>
      <c r="W1162" s="1">
        <v>67</v>
      </c>
      <c r="X1162" s="1">
        <v>1502</v>
      </c>
      <c r="Y1162" s="1">
        <v>5121</v>
      </c>
      <c r="Z1162" s="1">
        <v>1017</v>
      </c>
      <c r="AA1162" s="1">
        <v>3799</v>
      </c>
      <c r="AB1162" s="1">
        <v>57</v>
      </c>
      <c r="AC1162" s="1"/>
      <c r="AD1162" s="1"/>
      <c r="AE1162" s="1"/>
      <c r="AF1162" s="1"/>
      <c r="AG1162" s="1"/>
      <c r="AJ1162" s="1">
        <v>47</v>
      </c>
      <c r="AK1162" s="153">
        <v>13</v>
      </c>
      <c r="AY1162" s="153" t="s">
        <v>3541</v>
      </c>
      <c r="BA1162" s="153">
        <v>8</v>
      </c>
      <c r="BC1162" s="91">
        <v>24</v>
      </c>
      <c r="BD1162" s="93"/>
      <c r="BE1162" s="153">
        <v>24021</v>
      </c>
      <c r="BF1162" s="153">
        <f>BE1162*100+BA1162</f>
        <v>2402108</v>
      </c>
      <c r="BH1162" s="153" t="s">
        <v>3387</v>
      </c>
    </row>
    <row r="1163" spans="1:60">
      <c r="A1163" s="9" t="s">
        <v>3100</v>
      </c>
      <c r="B1163" t="s">
        <v>2669</v>
      </c>
      <c r="C1163" s="1">
        <f t="shared" si="720"/>
        <v>14570</v>
      </c>
      <c r="D1163" s="1"/>
      <c r="E1163" s="1"/>
      <c r="F1163" s="1"/>
      <c r="G1163" s="1"/>
      <c r="H1163" s="1"/>
      <c r="I1163" s="1"/>
      <c r="J1163" s="1"/>
      <c r="K1163" s="7">
        <f>RANK(W1163,(W1163:Y1163,Z1163:AN1163))</f>
        <v>6</v>
      </c>
      <c r="L1163" s="7">
        <f>RANK(X1163,(W1163:Y1163,Z1163:AN1163))</f>
        <v>4</v>
      </c>
      <c r="M1163" s="7">
        <f>IF(Y1163&gt;0,RANK(Y1163,(W1163:Y1163,Z1163:AN1163)),0)</f>
        <v>1</v>
      </c>
      <c r="N1163" s="7"/>
      <c r="O1163" s="1">
        <f t="shared" si="711"/>
        <v>2551</v>
      </c>
      <c r="P1163" s="2">
        <f t="shared" si="721"/>
        <v>0.17508579272477695</v>
      </c>
      <c r="Q1163" s="2"/>
      <c r="R1163" s="2">
        <f t="shared" si="722"/>
        <v>4.0494166094715168E-3</v>
      </c>
      <c r="S1163" s="2">
        <f t="shared" si="723"/>
        <v>0.10219629375428964</v>
      </c>
      <c r="T1163" s="2">
        <f t="shared" si="724"/>
        <v>0.46623198352779682</v>
      </c>
      <c r="U1163" s="2">
        <f t="shared" si="712"/>
        <v>0.12834591626630062</v>
      </c>
      <c r="V1163" s="2">
        <f t="shared" si="713"/>
        <v>0.29917638984214134</v>
      </c>
      <c r="W1163" s="1">
        <v>59</v>
      </c>
      <c r="X1163" s="1">
        <v>1489</v>
      </c>
      <c r="Y1163" s="1">
        <v>6793</v>
      </c>
      <c r="Z1163" s="1">
        <v>1870</v>
      </c>
      <c r="AA1163" s="1">
        <v>4242</v>
      </c>
      <c r="AB1163" s="1">
        <v>63</v>
      </c>
      <c r="AJ1163" s="1">
        <v>44</v>
      </c>
      <c r="AK1163">
        <v>10</v>
      </c>
      <c r="AY1163" t="s">
        <v>974</v>
      </c>
      <c r="BA1163">
        <v>1</v>
      </c>
      <c r="BC1163" s="91">
        <v>24</v>
      </c>
      <c r="BD1163" s="93"/>
      <c r="BE1163">
        <v>24025</v>
      </c>
      <c r="BF1163">
        <f t="shared" si="700"/>
        <v>2402501</v>
      </c>
      <c r="BH1163" t="s">
        <v>3387</v>
      </c>
    </row>
    <row r="1164" spans="1:60">
      <c r="A1164" s="9" t="s">
        <v>3100</v>
      </c>
      <c r="B1164" t="s">
        <v>2669</v>
      </c>
      <c r="C1164" s="1">
        <f t="shared" si="720"/>
        <v>4105</v>
      </c>
      <c r="D1164" s="1"/>
      <c r="E1164" s="1"/>
      <c r="F1164" s="1"/>
      <c r="G1164" s="1"/>
      <c r="H1164" s="1"/>
      <c r="I1164" s="1"/>
      <c r="J1164" s="1"/>
      <c r="K1164" s="7">
        <f>RANK(W1164,(W1164:Y1164,Z1164:AN1164))</f>
        <v>6</v>
      </c>
      <c r="L1164" s="7">
        <f>RANK(X1164,(W1164:Y1164,Z1164:AN1164))</f>
        <v>4</v>
      </c>
      <c r="M1164" s="7">
        <f>IF(Y1164&gt;0,RANK(Y1164,(W1164:Y1164,Z1164:AN1164)),0)</f>
        <v>1</v>
      </c>
      <c r="N1164" s="7"/>
      <c r="O1164" s="1">
        <f t="shared" si="711"/>
        <v>765</v>
      </c>
      <c r="P1164" s="2">
        <f t="shared" si="721"/>
        <v>0.18635809987819732</v>
      </c>
      <c r="Q1164" s="2"/>
      <c r="R1164" s="2">
        <f t="shared" si="722"/>
        <v>4.8721071863580996E-3</v>
      </c>
      <c r="S1164" s="2">
        <f t="shared" si="723"/>
        <v>0.10986601705237516</v>
      </c>
      <c r="T1164" s="2">
        <f t="shared" si="724"/>
        <v>0.45602923264311812</v>
      </c>
      <c r="U1164" s="2">
        <f t="shared" si="712"/>
        <v>0.1466504263093788</v>
      </c>
      <c r="V1164" s="2">
        <f t="shared" si="713"/>
        <v>0.28258221680876977</v>
      </c>
      <c r="W1164" s="1">
        <v>20</v>
      </c>
      <c r="X1164" s="1">
        <v>451</v>
      </c>
      <c r="Y1164" s="1">
        <v>1872</v>
      </c>
      <c r="Z1164" s="1">
        <v>602</v>
      </c>
      <c r="AA1164" s="1">
        <v>1107</v>
      </c>
      <c r="AB1164" s="1">
        <v>23</v>
      </c>
      <c r="AJ1164" s="1">
        <v>16</v>
      </c>
      <c r="AK1164">
        <v>14</v>
      </c>
      <c r="AY1164" t="s">
        <v>725</v>
      </c>
      <c r="BA1164">
        <v>2</v>
      </c>
      <c r="BC1164" s="91">
        <v>24</v>
      </c>
      <c r="BD1164" s="93"/>
      <c r="BE1164">
        <v>24025</v>
      </c>
      <c r="BF1164">
        <f t="shared" ref="BF1164:BF1225" si="725">BE1164*100+BA1164</f>
        <v>2402502</v>
      </c>
      <c r="BH1164" t="s">
        <v>3387</v>
      </c>
    </row>
    <row r="1165" spans="1:60">
      <c r="A1165" s="9" t="s">
        <v>1164</v>
      </c>
      <c r="B1165" t="s">
        <v>2669</v>
      </c>
      <c r="C1165" s="1">
        <f t="shared" si="720"/>
        <v>1294</v>
      </c>
      <c r="D1165" s="1"/>
      <c r="E1165" s="1"/>
      <c r="F1165" s="1"/>
      <c r="G1165" s="1"/>
      <c r="H1165" s="1"/>
      <c r="I1165" s="1"/>
      <c r="J1165" s="1"/>
      <c r="K1165" s="7">
        <f>RANK(W1165,(W1165:Y1165,Z1165:AN1165))</f>
        <v>5</v>
      </c>
      <c r="L1165" s="7">
        <f>RANK(X1165,(W1165:Y1165,Z1165:AN1165))</f>
        <v>4</v>
      </c>
      <c r="M1165" s="7">
        <f>IF(Y1165&gt;0,RANK(Y1165,(W1165:Y1165,Z1165:AN1165)),0)</f>
        <v>1</v>
      </c>
      <c r="N1165" s="7"/>
      <c r="O1165" s="1">
        <f t="shared" si="711"/>
        <v>163</v>
      </c>
      <c r="P1165" s="2">
        <f t="shared" si="721"/>
        <v>0.12596599690880989</v>
      </c>
      <c r="Q1165" s="2"/>
      <c r="R1165" s="2">
        <f t="shared" si="722"/>
        <v>1.1591962905718702E-2</v>
      </c>
      <c r="S1165" s="2">
        <f t="shared" si="723"/>
        <v>8.8098918083462138E-2</v>
      </c>
      <c r="T1165" s="2">
        <f t="shared" si="724"/>
        <v>0.44435857805255025</v>
      </c>
      <c r="U1165" s="2">
        <f t="shared" si="712"/>
        <v>0.12596599690880989</v>
      </c>
      <c r="V1165" s="2">
        <f t="shared" si="713"/>
        <v>0.32998454404945898</v>
      </c>
      <c r="W1165" s="1">
        <v>15</v>
      </c>
      <c r="X1165" s="1">
        <v>114</v>
      </c>
      <c r="Y1165" s="1">
        <v>575</v>
      </c>
      <c r="Z1165" s="1">
        <v>163</v>
      </c>
      <c r="AA1165" s="1">
        <v>412</v>
      </c>
      <c r="AB1165" s="1">
        <v>5</v>
      </c>
      <c r="AJ1165" s="1">
        <v>4</v>
      </c>
      <c r="AK1165">
        <v>6</v>
      </c>
      <c r="AY1165" t="s">
        <v>3537</v>
      </c>
      <c r="BA1165">
        <v>2</v>
      </c>
      <c r="BC1165" s="91">
        <v>24</v>
      </c>
      <c r="BD1165" s="93"/>
      <c r="BE1165">
        <v>24027</v>
      </c>
      <c r="BF1165">
        <f t="shared" si="725"/>
        <v>2402702</v>
      </c>
      <c r="BH1165" t="s">
        <v>3387</v>
      </c>
    </row>
    <row r="1166" spans="1:60" s="153" customFormat="1">
      <c r="A1166" s="9" t="s">
        <v>1164</v>
      </c>
      <c r="B1166" s="153" t="s">
        <v>2669</v>
      </c>
      <c r="C1166" s="1">
        <f t="shared" si="720"/>
        <v>4081</v>
      </c>
      <c r="D1166" s="1"/>
      <c r="E1166" s="1"/>
      <c r="F1166" s="1"/>
      <c r="G1166" s="1"/>
      <c r="H1166" s="1"/>
      <c r="I1166" s="1"/>
      <c r="J1166" s="1"/>
      <c r="K1166" s="7">
        <f>RANK(W1166,(W1166:Y1166,Z1166:AN1166))</f>
        <v>5</v>
      </c>
      <c r="L1166" s="7">
        <f>RANK(X1166,(W1166:Y1166,Z1166:AN1166))</f>
        <v>4</v>
      </c>
      <c r="M1166" s="7">
        <f>IF(Y1166&gt;0,RANK(Y1166,(W1166:Y1166,Z1166:AN1166)),0)</f>
        <v>1</v>
      </c>
      <c r="N1166" s="7"/>
      <c r="O1166" s="1">
        <f>MAX(W1166:AD1166)-LARGE(W1166:AD1166,2)</f>
        <v>1239</v>
      </c>
      <c r="P1166" s="2">
        <f t="shared" si="721"/>
        <v>0.30360205831903947</v>
      </c>
      <c r="Q1166" s="2"/>
      <c r="R1166" s="2">
        <f t="shared" si="722"/>
        <v>1.0046557216368537E-2</v>
      </c>
      <c r="S1166" s="2">
        <f t="shared" si="723"/>
        <v>9.1399166870864981E-2</v>
      </c>
      <c r="T1166" s="2">
        <f t="shared" si="724"/>
        <v>0.54275912766478807</v>
      </c>
      <c r="U1166" s="2">
        <f>IF($C1166=0,"-",Z1166/$C1166)</f>
        <v>0.10683655966674835</v>
      </c>
      <c r="V1166" s="2">
        <f>IF(C1166=0,"-",(1-R1166-S1166-T1166-U1166))</f>
        <v>0.24895858858123007</v>
      </c>
      <c r="W1166" s="1">
        <v>41</v>
      </c>
      <c r="X1166" s="1">
        <v>373</v>
      </c>
      <c r="Y1166" s="1">
        <v>2215</v>
      </c>
      <c r="Z1166" s="1">
        <v>436</v>
      </c>
      <c r="AA1166" s="1">
        <v>976</v>
      </c>
      <c r="AB1166" s="1">
        <v>18</v>
      </c>
      <c r="AC1166" s="1"/>
      <c r="AD1166" s="1"/>
      <c r="AE1166" s="1"/>
      <c r="AF1166" s="1"/>
      <c r="AG1166" s="1"/>
      <c r="AJ1166" s="1">
        <v>14</v>
      </c>
      <c r="AK1166" s="153">
        <v>8</v>
      </c>
      <c r="AY1166" s="153" t="s">
        <v>1189</v>
      </c>
      <c r="BA1166" s="153">
        <v>3</v>
      </c>
      <c r="BC1166" s="91">
        <v>24</v>
      </c>
      <c r="BD1166" s="93"/>
      <c r="BE1166" s="153">
        <v>24027</v>
      </c>
      <c r="BF1166" s="153">
        <f>BE1166*100+BA1166</f>
        <v>2402703</v>
      </c>
      <c r="BH1166" s="153" t="s">
        <v>3387</v>
      </c>
    </row>
    <row r="1167" spans="1:60">
      <c r="A1167" s="9" t="s">
        <v>1164</v>
      </c>
      <c r="B1167" t="s">
        <v>2669</v>
      </c>
      <c r="C1167" s="1">
        <f t="shared" si="720"/>
        <v>10130</v>
      </c>
      <c r="D1167" s="1"/>
      <c r="E1167" s="1"/>
      <c r="F1167" s="1"/>
      <c r="G1167" s="1"/>
      <c r="H1167" s="1"/>
      <c r="I1167" s="1"/>
      <c r="J1167" s="1"/>
      <c r="K1167" s="7">
        <f>RANK(W1167,(W1167:Y1167,Z1167:AN1167))</f>
        <v>5</v>
      </c>
      <c r="L1167" s="7">
        <f>RANK(X1167,(W1167:Y1167,Z1167:AN1167))</f>
        <v>3</v>
      </c>
      <c r="M1167" s="7">
        <f>IF(Y1167&gt;0,RANK(Y1167,(W1167:Y1167,Z1167:AN1167)),0)</f>
        <v>1</v>
      </c>
      <c r="N1167" s="7"/>
      <c r="O1167" s="1">
        <f t="shared" si="711"/>
        <v>3332</v>
      </c>
      <c r="P1167" s="2">
        <f t="shared" si="721"/>
        <v>0.32892398815399804</v>
      </c>
      <c r="Q1167" s="2"/>
      <c r="R1167" s="2">
        <f t="shared" si="722"/>
        <v>8.3909180651530104E-3</v>
      </c>
      <c r="S1167" s="2">
        <f t="shared" si="723"/>
        <v>0.10078973346495558</v>
      </c>
      <c r="T1167" s="2">
        <f t="shared" si="724"/>
        <v>0.55982230997038496</v>
      </c>
      <c r="U1167" s="2">
        <f t="shared" si="712"/>
        <v>9.2102665350444229E-2</v>
      </c>
      <c r="V1167" s="2">
        <f t="shared" si="713"/>
        <v>0.23889437314906223</v>
      </c>
      <c r="W1167" s="1">
        <v>85</v>
      </c>
      <c r="X1167" s="1">
        <v>1021</v>
      </c>
      <c r="Y1167" s="1">
        <v>5671</v>
      </c>
      <c r="Z1167" s="1">
        <v>933</v>
      </c>
      <c r="AA1167" s="1">
        <v>2339</v>
      </c>
      <c r="AB1167" s="1">
        <v>37</v>
      </c>
      <c r="AJ1167" s="1">
        <v>35</v>
      </c>
      <c r="AK1167">
        <v>9</v>
      </c>
      <c r="AY1167" t="s">
        <v>1090</v>
      </c>
      <c r="BA1167">
        <v>7</v>
      </c>
      <c r="BC1167" s="91">
        <v>24</v>
      </c>
      <c r="BD1167" s="93"/>
      <c r="BE1167">
        <v>24027</v>
      </c>
      <c r="BF1167">
        <f t="shared" si="725"/>
        <v>2402707</v>
      </c>
      <c r="BH1167" t="s">
        <v>3387</v>
      </c>
    </row>
    <row r="1168" spans="1:60">
      <c r="A1168" s="9" t="s">
        <v>402</v>
      </c>
      <c r="B1168" t="s">
        <v>2669</v>
      </c>
      <c r="C1168" s="1">
        <f t="shared" si="720"/>
        <v>3249</v>
      </c>
      <c r="D1168" s="1"/>
      <c r="E1168" s="1"/>
      <c r="F1168" s="1"/>
      <c r="G1168" s="1"/>
      <c r="H1168" s="1"/>
      <c r="I1168" s="1"/>
      <c r="J1168" s="1"/>
      <c r="K1168" s="7">
        <f>RANK(W1168,(W1168:Y1168,Z1168:AN1168))</f>
        <v>5</v>
      </c>
      <c r="L1168" s="7">
        <f>RANK(X1168,(W1168:Y1168,Z1168:AN1168))</f>
        <v>3</v>
      </c>
      <c r="M1168" s="7">
        <f>IF(Y1168&gt;0,RANK(Y1168,(W1168:Y1168,Z1168:AN1168)),0)</f>
        <v>1</v>
      </c>
      <c r="N1168" s="7"/>
      <c r="O1168" s="1">
        <f t="shared" si="711"/>
        <v>970</v>
      </c>
      <c r="P1168" s="2">
        <f t="shared" si="721"/>
        <v>0.29855340104647582</v>
      </c>
      <c r="Q1168" s="2"/>
      <c r="R1168" s="2">
        <f t="shared" si="722"/>
        <v>8.925823330255463E-3</v>
      </c>
      <c r="S1168" s="2">
        <f t="shared" si="723"/>
        <v>9.7876269621421971E-2</v>
      </c>
      <c r="T1168" s="2">
        <f t="shared" si="724"/>
        <v>0.55678670360110805</v>
      </c>
      <c r="U1168" s="2">
        <f t="shared" si="712"/>
        <v>7.1098799630655588E-2</v>
      </c>
      <c r="V1168" s="2">
        <f t="shared" si="713"/>
        <v>0.26531240381655896</v>
      </c>
      <c r="W1168" s="1">
        <v>29</v>
      </c>
      <c r="X1168" s="1">
        <v>318</v>
      </c>
      <c r="Y1168" s="1">
        <v>1809</v>
      </c>
      <c r="Z1168" s="1">
        <v>231</v>
      </c>
      <c r="AA1168" s="1">
        <v>839</v>
      </c>
      <c r="AB1168" s="1">
        <v>10</v>
      </c>
      <c r="AJ1168" s="1">
        <v>10</v>
      </c>
      <c r="AK1168">
        <v>3</v>
      </c>
      <c r="AY1168" t="s">
        <v>3538</v>
      </c>
      <c r="BA1168">
        <v>3</v>
      </c>
      <c r="BC1168" s="91">
        <v>24</v>
      </c>
      <c r="BD1168" s="93"/>
      <c r="BE1168">
        <v>24031</v>
      </c>
      <c r="BF1168">
        <f t="shared" si="725"/>
        <v>2403103</v>
      </c>
      <c r="BH1168" t="s">
        <v>3387</v>
      </c>
    </row>
    <row r="1169" spans="1:60">
      <c r="A1169" s="9" t="s">
        <v>402</v>
      </c>
      <c r="B1169" t="s">
        <v>2669</v>
      </c>
      <c r="C1169" s="1">
        <f t="shared" si="720"/>
        <v>11911</v>
      </c>
      <c r="D1169" s="1"/>
      <c r="E1169" s="1"/>
      <c r="F1169" s="1"/>
      <c r="G1169" s="1"/>
      <c r="H1169" s="1"/>
      <c r="I1169" s="1"/>
      <c r="J1169" s="1"/>
      <c r="K1169" s="7">
        <f>RANK(W1169,(W1169:Y1169,Z1169:AN1169))</f>
        <v>5</v>
      </c>
      <c r="L1169" s="7">
        <f>RANK(X1169,(W1169:Y1169,Z1169:AN1169))</f>
        <v>3</v>
      </c>
      <c r="M1169" s="7">
        <f>IF(Y1169&gt;0,RANK(Y1169,(W1169:Y1169,Z1169:AN1169)),0)</f>
        <v>1</v>
      </c>
      <c r="N1169" s="7"/>
      <c r="O1169" s="1">
        <f t="shared" si="711"/>
        <v>3933</v>
      </c>
      <c r="P1169" s="2">
        <f t="shared" si="721"/>
        <v>0.33019897573671397</v>
      </c>
      <c r="Q1169" s="2"/>
      <c r="R1169" s="2">
        <f t="shared" si="722"/>
        <v>9.0672487616488967E-3</v>
      </c>
      <c r="S1169" s="2">
        <f t="shared" si="723"/>
        <v>8.3872051045252291E-2</v>
      </c>
      <c r="T1169" s="2">
        <f t="shared" si="724"/>
        <v>0.57761732851985559</v>
      </c>
      <c r="U1169" s="2">
        <f t="shared" si="712"/>
        <v>7.2705902107295772E-2</v>
      </c>
      <c r="V1169" s="2">
        <f t="shared" si="713"/>
        <v>0.25673746956594745</v>
      </c>
      <c r="W1169" s="1">
        <v>108</v>
      </c>
      <c r="X1169" s="1">
        <v>999</v>
      </c>
      <c r="Y1169" s="1">
        <v>6880</v>
      </c>
      <c r="Z1169" s="1">
        <v>866</v>
      </c>
      <c r="AA1169" s="1">
        <v>2947</v>
      </c>
      <c r="AB1169" s="1">
        <v>43</v>
      </c>
      <c r="AJ1169" s="1">
        <v>46</v>
      </c>
      <c r="AK1169">
        <v>22</v>
      </c>
      <c r="AY1169" t="s">
        <v>1091</v>
      </c>
      <c r="BA1169">
        <v>6</v>
      </c>
      <c r="BC1169" s="91">
        <v>24</v>
      </c>
      <c r="BD1169" s="93"/>
      <c r="BE1169">
        <v>24031</v>
      </c>
      <c r="BF1169">
        <f t="shared" si="725"/>
        <v>2403106</v>
      </c>
      <c r="BH1169" t="s">
        <v>3387</v>
      </c>
    </row>
    <row r="1170" spans="1:60">
      <c r="A1170" s="9" t="s">
        <v>402</v>
      </c>
      <c r="B1170" t="s">
        <v>2669</v>
      </c>
      <c r="C1170" s="1">
        <f t="shared" si="720"/>
        <v>13960</v>
      </c>
      <c r="D1170" s="1"/>
      <c r="E1170" s="1"/>
      <c r="F1170" s="1"/>
      <c r="G1170" s="1"/>
      <c r="H1170" s="1"/>
      <c r="I1170" s="1"/>
      <c r="J1170" s="1"/>
      <c r="K1170" s="7">
        <f>RANK(W1170,(W1170:Y1170,Z1170:AN1170))</f>
        <v>5</v>
      </c>
      <c r="L1170" s="7">
        <f>RANK(X1170,(W1170:Y1170,Z1170:AN1170))</f>
        <v>3</v>
      </c>
      <c r="M1170" s="7">
        <f>IF(Y1170&gt;0,RANK(Y1170,(W1170:Y1170,Z1170:AN1170)),0)</f>
        <v>1</v>
      </c>
      <c r="N1170" s="7"/>
      <c r="O1170" s="1">
        <f t="shared" si="711"/>
        <v>5947</v>
      </c>
      <c r="P1170" s="2">
        <f t="shared" si="721"/>
        <v>0.42600286532951287</v>
      </c>
      <c r="Q1170" s="2"/>
      <c r="R1170" s="2">
        <f t="shared" si="722"/>
        <v>1.2535816618911174E-2</v>
      </c>
      <c r="S1170" s="2">
        <f t="shared" si="723"/>
        <v>7.7578796561604588E-2</v>
      </c>
      <c r="T1170" s="2">
        <f t="shared" si="724"/>
        <v>0.6291547277936963</v>
      </c>
      <c r="U1170" s="2">
        <f t="shared" si="712"/>
        <v>6.8123209169054441E-2</v>
      </c>
      <c r="V1170" s="2">
        <f t="shared" si="713"/>
        <v>0.21260744985673352</v>
      </c>
      <c r="W1170" s="1">
        <v>175</v>
      </c>
      <c r="X1170" s="1">
        <v>1083</v>
      </c>
      <c r="Y1170" s="1">
        <v>8783</v>
      </c>
      <c r="Z1170" s="1">
        <v>951</v>
      </c>
      <c r="AA1170" s="1">
        <v>2836</v>
      </c>
      <c r="AB1170" s="1">
        <v>46</v>
      </c>
      <c r="AJ1170" s="1">
        <v>54</v>
      </c>
      <c r="AK1170">
        <v>32</v>
      </c>
      <c r="AY1170" t="s">
        <v>1436</v>
      </c>
      <c r="BA1170">
        <v>8</v>
      </c>
      <c r="BC1170" s="91">
        <v>24</v>
      </c>
      <c r="BD1170" s="93"/>
      <c r="BE1170">
        <v>24031</v>
      </c>
      <c r="BF1170">
        <f t="shared" si="725"/>
        <v>2403108</v>
      </c>
      <c r="BH1170" t="s">
        <v>3387</v>
      </c>
    </row>
    <row r="1171" spans="1:60">
      <c r="A1171" s="9" t="s">
        <v>1316</v>
      </c>
      <c r="B1171" t="s">
        <v>2669</v>
      </c>
      <c r="C1171" s="1">
        <f t="shared" si="720"/>
        <v>3237</v>
      </c>
      <c r="D1171" s="1"/>
      <c r="E1171" s="1"/>
      <c r="F1171" s="1"/>
      <c r="G1171" s="1"/>
      <c r="H1171" s="1"/>
      <c r="I1171" s="1"/>
      <c r="J1171" s="1"/>
      <c r="K1171" s="7">
        <f>RANK(W1171,(W1171:Y1171,Z1171:AN1171))</f>
        <v>5</v>
      </c>
      <c r="L1171" s="7">
        <f>RANK(X1171,(W1171:Y1171,Z1171:AN1171))</f>
        <v>3</v>
      </c>
      <c r="M1171" s="7">
        <f>IF(Y1171&gt;0,RANK(Y1171,(W1171:Y1171,Z1171:AN1171)),0)</f>
        <v>1</v>
      </c>
      <c r="N1171" s="7"/>
      <c r="O1171" s="1">
        <f t="shared" si="711"/>
        <v>578</v>
      </c>
      <c r="P1171" s="2">
        <f t="shared" si="721"/>
        <v>0.17856039542786531</v>
      </c>
      <c r="Q1171" s="2"/>
      <c r="R1171" s="2">
        <f t="shared" si="722"/>
        <v>1.0194624652455977E-2</v>
      </c>
      <c r="S1171" s="2">
        <f t="shared" si="723"/>
        <v>0.12388013592832869</v>
      </c>
      <c r="T1171" s="2">
        <f t="shared" si="724"/>
        <v>0.4643188137164041</v>
      </c>
      <c r="U1171" s="2">
        <f t="shared" si="712"/>
        <v>9.6076614148903311E-2</v>
      </c>
      <c r="V1171" s="2">
        <f t="shared" si="713"/>
        <v>0.3055298115539079</v>
      </c>
      <c r="W1171" s="1">
        <v>33</v>
      </c>
      <c r="X1171" s="1">
        <v>401</v>
      </c>
      <c r="Y1171" s="1">
        <v>1503</v>
      </c>
      <c r="Z1171" s="1">
        <v>311</v>
      </c>
      <c r="AA1171" s="1">
        <v>925</v>
      </c>
      <c r="AB1171" s="1">
        <v>20</v>
      </c>
      <c r="AJ1171" s="1">
        <v>27</v>
      </c>
      <c r="AK1171">
        <v>17</v>
      </c>
      <c r="AY1171" t="s">
        <v>1437</v>
      </c>
      <c r="BA1171">
        <v>4</v>
      </c>
      <c r="BC1171" s="91">
        <v>24</v>
      </c>
      <c r="BD1171" s="93"/>
      <c r="BE1171">
        <v>24033</v>
      </c>
      <c r="BF1171">
        <f t="shared" si="725"/>
        <v>2403304</v>
      </c>
      <c r="BH1171" t="s">
        <v>3387</v>
      </c>
    </row>
    <row r="1172" spans="1:60">
      <c r="A1172" s="9" t="s">
        <v>1316</v>
      </c>
      <c r="B1172" t="s">
        <v>2669</v>
      </c>
      <c r="C1172" s="1">
        <f t="shared" si="720"/>
        <v>5247</v>
      </c>
      <c r="D1172" s="1"/>
      <c r="E1172" s="1"/>
      <c r="F1172" s="1"/>
      <c r="G1172" s="1"/>
      <c r="H1172" s="1"/>
      <c r="I1172" s="1"/>
      <c r="J1172" s="1"/>
      <c r="K1172" s="7">
        <f>RANK(W1172,(W1172:Y1172,Z1172:AN1172))</f>
        <v>5</v>
      </c>
      <c r="L1172" s="7">
        <f>RANK(X1172,(W1172:Y1172,Z1172:AN1172))</f>
        <v>3</v>
      </c>
      <c r="M1172" s="7">
        <f>IF(Y1172&gt;0,RANK(Y1172,(W1172:Y1172,Z1172:AN1172)),0)</f>
        <v>1</v>
      </c>
      <c r="N1172" s="7"/>
      <c r="O1172" s="1">
        <f t="shared" si="711"/>
        <v>648</v>
      </c>
      <c r="P1172" s="2">
        <f t="shared" si="721"/>
        <v>0.1234991423670669</v>
      </c>
      <c r="Q1172" s="2"/>
      <c r="R1172" s="2">
        <f t="shared" si="722"/>
        <v>7.0516485610825231E-3</v>
      </c>
      <c r="S1172" s="2">
        <f t="shared" si="723"/>
        <v>0.11015818562988375</v>
      </c>
      <c r="T1172" s="2">
        <f t="shared" si="724"/>
        <v>0.44939965694682676</v>
      </c>
      <c r="U1172" s="2">
        <f t="shared" si="712"/>
        <v>9.0146750524109018E-2</v>
      </c>
      <c r="V1172" s="2">
        <f t="shared" si="713"/>
        <v>0.34324375833809789</v>
      </c>
      <c r="W1172" s="1">
        <v>37</v>
      </c>
      <c r="X1172" s="1">
        <v>578</v>
      </c>
      <c r="Y1172" s="1">
        <v>2358</v>
      </c>
      <c r="Z1172" s="1">
        <v>473</v>
      </c>
      <c r="AA1172" s="1">
        <v>1710</v>
      </c>
      <c r="AB1172" s="1">
        <v>36</v>
      </c>
      <c r="AJ1172" s="1">
        <v>37</v>
      </c>
      <c r="AK1172">
        <v>18</v>
      </c>
      <c r="AY1172" t="s">
        <v>2443</v>
      </c>
      <c r="BA1172">
        <v>5</v>
      </c>
      <c r="BC1172" s="91">
        <v>24</v>
      </c>
      <c r="BD1172" s="93"/>
      <c r="BE1172">
        <v>24033</v>
      </c>
      <c r="BF1172">
        <f t="shared" si="725"/>
        <v>2403305</v>
      </c>
      <c r="BH1172" t="s">
        <v>3387</v>
      </c>
    </row>
    <row r="1173" spans="1:60">
      <c r="A1173" s="9"/>
      <c r="C1173" s="1"/>
      <c r="D1173" s="1"/>
      <c r="E1173" s="1"/>
      <c r="F1173" s="1"/>
      <c r="G1173" s="1"/>
      <c r="H1173" s="1"/>
      <c r="I1173" s="1"/>
      <c r="J1173" s="1"/>
      <c r="K1173" s="7"/>
      <c r="L1173" s="7"/>
      <c r="M1173" s="7"/>
      <c r="N1173" s="7"/>
      <c r="Q1173" s="2"/>
      <c r="R1173" s="2"/>
      <c r="S1173" s="2"/>
      <c r="T1173" s="2"/>
      <c r="U1173" s="2"/>
      <c r="V1173" s="2"/>
      <c r="BD1173" s="93"/>
      <c r="BE1173"/>
    </row>
    <row r="1174" spans="1:60">
      <c r="A1174" s="47" t="s">
        <v>745</v>
      </c>
      <c r="C1174" s="1"/>
      <c r="D1174" s="1"/>
      <c r="E1174" s="1"/>
      <c r="F1174" s="1"/>
      <c r="G1174" s="1"/>
      <c r="H1174" s="1"/>
      <c r="I1174" s="1"/>
      <c r="J1174" s="1"/>
      <c r="K1174" s="7"/>
      <c r="L1174" s="7"/>
      <c r="M1174" s="7"/>
      <c r="N1174" s="7"/>
      <c r="Q1174" s="2"/>
      <c r="R1174" s="2"/>
      <c r="S1174" s="2"/>
      <c r="T1174" s="2"/>
      <c r="U1174" s="2"/>
      <c r="V1174" s="2"/>
      <c r="BD1174" s="93"/>
      <c r="BE1174"/>
    </row>
    <row r="1175" spans="1:60">
      <c r="A1175" t="s">
        <v>931</v>
      </c>
      <c r="B1175" t="s">
        <v>3352</v>
      </c>
      <c r="C1175" s="1">
        <f t="shared" ref="C1175:C1198" si="726">SUM(W1175:AN1175)</f>
        <v>571</v>
      </c>
      <c r="D1175" s="1"/>
      <c r="E1175" s="1"/>
      <c r="F1175" s="1"/>
      <c r="G1175" s="1"/>
      <c r="H1175" s="1"/>
      <c r="I1175" s="1"/>
      <c r="J1175" s="1"/>
      <c r="K1175" s="7">
        <f>RANK(W1175,(W1175:Y1175,Z1175:AN1175))</f>
        <v>7</v>
      </c>
      <c r="L1175" s="7">
        <f>RANK(X1175,(W1175:Y1175,Z1175:AN1175))</f>
        <v>4</v>
      </c>
      <c r="M1175" s="7">
        <f>IF(Y1175&gt;0,RANK(Y1175,(W1175:Y1175,Z1175:AN1175)),0)</f>
        <v>2</v>
      </c>
      <c r="N1175" s="7"/>
      <c r="O1175" s="1">
        <f t="shared" ref="O1175:O1198" si="727">MAX(W1175:AD1175)-LARGE(W1175:AD1175,2)</f>
        <v>62</v>
      </c>
      <c r="P1175" s="2">
        <f t="shared" ref="P1175:P1198" si="728">O1175/C1175</f>
        <v>0.10858143607705779</v>
      </c>
      <c r="Q1175" s="2"/>
      <c r="R1175" s="2">
        <f t="shared" ref="R1175:R1198" si="729">IF($C1175=0,"-",W1175/$C1175)</f>
        <v>1.7513134851138354E-3</v>
      </c>
      <c r="S1175" s="2">
        <f t="shared" ref="S1175:S1198" si="730">IF($C1175=0,"-",X1175/$C1175)</f>
        <v>1.0507880910683012E-2</v>
      </c>
      <c r="T1175" s="2">
        <f t="shared" ref="T1175:U1198" si="731">IF($C1175=0,"-",Y1175/$C1175)</f>
        <v>0.39229422066549913</v>
      </c>
      <c r="U1175" s="2">
        <f t="shared" si="731"/>
        <v>8.2311733800350256E-2</v>
      </c>
      <c r="V1175" s="2">
        <f t="shared" ref="V1175:V1198" si="732">IF(C1175=0,"-",(1-R1175-S1175-T1175))</f>
        <v>0.59544658493870406</v>
      </c>
      <c r="W1175" s="1">
        <v>1</v>
      </c>
      <c r="X1175" s="1">
        <v>6</v>
      </c>
      <c r="Y1175" s="1">
        <v>224</v>
      </c>
      <c r="Z1175" s="1">
        <v>47</v>
      </c>
      <c r="AA1175" s="1">
        <v>286</v>
      </c>
      <c r="AB1175" s="1">
        <v>2</v>
      </c>
      <c r="AC1175" s="1">
        <v>1</v>
      </c>
      <c r="AF1175" s="146">
        <v>2</v>
      </c>
      <c r="AJ1175" s="1">
        <v>1</v>
      </c>
      <c r="AK1175">
        <v>0</v>
      </c>
      <c r="AL1175">
        <v>0</v>
      </c>
      <c r="AM1175">
        <v>1</v>
      </c>
      <c r="AY1175" t="str">
        <f t="shared" ref="AY1175:AY1205" si="733">A1175&amp;" "&amp;"CD"&amp;BA1175</f>
        <v>Allegan CD2</v>
      </c>
      <c r="BA1175" s="9">
        <v>2</v>
      </c>
      <c r="BC1175" s="91">
        <v>26</v>
      </c>
      <c r="BD1175" s="93"/>
      <c r="BE1175">
        <v>26005</v>
      </c>
      <c r="BF1175">
        <f t="shared" si="725"/>
        <v>2600502</v>
      </c>
      <c r="BH1175" t="s">
        <v>3387</v>
      </c>
    </row>
    <row r="1176" spans="1:60" s="146" customFormat="1">
      <c r="A1176" s="146" t="s">
        <v>931</v>
      </c>
      <c r="B1176" s="146" t="s">
        <v>3352</v>
      </c>
      <c r="C1176" s="1">
        <f>SUM(W1176:AN1176)</f>
        <v>12951</v>
      </c>
      <c r="D1176" s="1"/>
      <c r="E1176" s="1"/>
      <c r="F1176" s="1"/>
      <c r="G1176" s="1"/>
      <c r="H1176" s="1"/>
      <c r="I1176" s="1"/>
      <c r="J1176" s="1"/>
      <c r="K1176" s="7">
        <f>RANK(W1176,(W1176:Y1176,Z1176:AN1176))</f>
        <v>9</v>
      </c>
      <c r="L1176" s="7">
        <f>RANK(X1176,(W1176:Y1176,Z1176:AN1176))</f>
        <v>4</v>
      </c>
      <c r="M1176" s="7">
        <f>IF(Y1176&gt;0,RANK(Y1176,(W1176:Y1176,Z1176:AN1176)),0)</f>
        <v>2</v>
      </c>
      <c r="N1176" s="7"/>
      <c r="O1176" s="1">
        <f>MAX(W1176:AD1176)-LARGE(W1176:AD1176,2)</f>
        <v>2416</v>
      </c>
      <c r="P1176" s="2">
        <f>O1176/C1176</f>
        <v>0.1865493012122616</v>
      </c>
      <c r="Q1176" s="2"/>
      <c r="R1176" s="2">
        <f>IF($C1176=0,"-",W1176/$C1176)</f>
        <v>1.235425835842792E-3</v>
      </c>
      <c r="S1176" s="2">
        <f>IF($C1176=0,"-",X1176/$C1176)</f>
        <v>4.9957532236892907E-2</v>
      </c>
      <c r="T1176" s="2">
        <f>IF($C1176=0,"-",Y1176/$C1176)</f>
        <v>0.31850822330321982</v>
      </c>
      <c r="U1176" s="2">
        <f>IF($C1176=0,"-",Z1176/$C1176)</f>
        <v>0.10230870203073122</v>
      </c>
      <c r="V1176" s="2">
        <f>IF(C1176=0,"-",(1-R1176-S1176-T1176))</f>
        <v>0.63029881862404447</v>
      </c>
      <c r="W1176" s="1">
        <v>16</v>
      </c>
      <c r="X1176" s="1">
        <v>647</v>
      </c>
      <c r="Y1176" s="1">
        <v>4125</v>
      </c>
      <c r="Z1176" s="1">
        <v>1325</v>
      </c>
      <c r="AA1176" s="1">
        <v>6541</v>
      </c>
      <c r="AB1176" s="1">
        <v>24</v>
      </c>
      <c r="AC1176" s="1">
        <v>19</v>
      </c>
      <c r="AD1176" s="1"/>
      <c r="AE1176" s="1"/>
      <c r="AF1176" s="146">
        <v>211</v>
      </c>
      <c r="AG1176" s="1"/>
      <c r="AJ1176" s="1">
        <v>15</v>
      </c>
      <c r="AK1176" s="146">
        <v>18</v>
      </c>
      <c r="AL1176" s="146">
        <v>7</v>
      </c>
      <c r="AM1176" s="146">
        <v>3</v>
      </c>
      <c r="AY1176" s="146" t="str">
        <f>A1176&amp;" "&amp;"CD"&amp;BA1176</f>
        <v>Allegan CD6</v>
      </c>
      <c r="BA1176" s="9">
        <v>6</v>
      </c>
      <c r="BC1176" s="91">
        <v>26</v>
      </c>
      <c r="BD1176" s="93"/>
      <c r="BE1176" s="146">
        <v>26005</v>
      </c>
      <c r="BF1176" s="146">
        <f>BE1176*100+BA1176</f>
        <v>2600506</v>
      </c>
      <c r="BH1176" s="146" t="s">
        <v>3387</v>
      </c>
    </row>
    <row r="1177" spans="1:60">
      <c r="A1177" t="s">
        <v>931</v>
      </c>
      <c r="B1177" t="s">
        <v>3352</v>
      </c>
      <c r="C1177" s="1">
        <f t="shared" si="726"/>
        <v>234</v>
      </c>
      <c r="D1177" s="1"/>
      <c r="E1177" s="1"/>
      <c r="F1177" s="1"/>
      <c r="G1177" s="1"/>
      <c r="H1177" s="1"/>
      <c r="I1177" s="1"/>
      <c r="J1177" s="1"/>
      <c r="K1177" s="7">
        <f>RANK(W1177,(W1177:Y1177,Z1177:AN1177))</f>
        <v>6</v>
      </c>
      <c r="L1177" s="7">
        <f>RANK(X1177,(W1177:Y1177,Z1177:AN1177))</f>
        <v>4</v>
      </c>
      <c r="M1177" s="7">
        <f>IF(Y1177&gt;0,RANK(Y1177,(W1177:Y1177,Z1177:AN1177)),0)</f>
        <v>2</v>
      </c>
      <c r="N1177" s="7"/>
      <c r="O1177" s="1">
        <f t="shared" si="727"/>
        <v>10</v>
      </c>
      <c r="P1177" s="2">
        <f t="shared" si="728"/>
        <v>4.2735042735042736E-2</v>
      </c>
      <c r="Q1177" s="2"/>
      <c r="R1177" s="2">
        <f t="shared" si="729"/>
        <v>0</v>
      </c>
      <c r="S1177" s="2">
        <f t="shared" si="730"/>
        <v>2.9914529914529916E-2</v>
      </c>
      <c r="T1177" s="2">
        <f t="shared" si="731"/>
        <v>0.39743589743589741</v>
      </c>
      <c r="U1177" s="2">
        <f t="shared" si="731"/>
        <v>0.12820512820512819</v>
      </c>
      <c r="V1177" s="2">
        <f t="shared" si="732"/>
        <v>0.57264957264957261</v>
      </c>
      <c r="W1177" s="1">
        <v>0</v>
      </c>
      <c r="X1177" s="1">
        <v>7</v>
      </c>
      <c r="Y1177" s="1">
        <v>93</v>
      </c>
      <c r="Z1177" s="1">
        <v>30</v>
      </c>
      <c r="AA1177" s="1">
        <v>103</v>
      </c>
      <c r="AB1177" s="1">
        <v>0</v>
      </c>
      <c r="AC1177" s="1">
        <v>0</v>
      </c>
      <c r="AF1177" s="146">
        <v>1</v>
      </c>
      <c r="AJ1177" s="1">
        <v>0</v>
      </c>
      <c r="AK1177">
        <v>0</v>
      </c>
      <c r="AL1177">
        <v>0</v>
      </c>
      <c r="AM1177">
        <v>0</v>
      </c>
      <c r="AY1177" t="str">
        <f t="shared" si="733"/>
        <v>Allegan CD0</v>
      </c>
      <c r="BA1177" s="9">
        <v>0</v>
      </c>
      <c r="BC1177" s="91">
        <v>26</v>
      </c>
      <c r="BD1177" s="93"/>
      <c r="BE1177" s="145">
        <v>26005</v>
      </c>
      <c r="BF1177">
        <f t="shared" si="725"/>
        <v>2600500</v>
      </c>
      <c r="BH1177" t="s">
        <v>3387</v>
      </c>
    </row>
    <row r="1178" spans="1:60">
      <c r="A1178" t="s">
        <v>1877</v>
      </c>
      <c r="B1178" t="s">
        <v>3352</v>
      </c>
      <c r="C1178" s="1">
        <f t="shared" si="726"/>
        <v>16901</v>
      </c>
      <c r="D1178" s="1"/>
      <c r="E1178" s="1"/>
      <c r="F1178" s="1"/>
      <c r="G1178" s="1"/>
      <c r="H1178" s="1"/>
      <c r="I1178" s="1"/>
      <c r="J1178" s="1"/>
      <c r="K1178" s="7">
        <f>RANK(W1178,(W1178:Y1178,Z1178:AN1178))</f>
        <v>8</v>
      </c>
      <c r="L1178" s="7">
        <f>RANK(X1178,(W1178:Y1178,Z1178:AN1178))</f>
        <v>4</v>
      </c>
      <c r="M1178" s="7">
        <f>IF(Y1178&gt;0,RANK(Y1178,(W1178:Y1178,Z1178:AN1178)),0)</f>
        <v>2</v>
      </c>
      <c r="N1178" s="7"/>
      <c r="O1178" s="1">
        <f t="shared" si="727"/>
        <v>1094</v>
      </c>
      <c r="P1178" s="2">
        <f t="shared" si="728"/>
        <v>6.4729897639192943E-2</v>
      </c>
      <c r="Q1178" s="2"/>
      <c r="R1178" s="2">
        <f t="shared" si="729"/>
        <v>1.2425300278090055E-3</v>
      </c>
      <c r="S1178" s="2">
        <f t="shared" si="730"/>
        <v>5.1890420685166555E-2</v>
      </c>
      <c r="T1178" s="2">
        <f t="shared" si="731"/>
        <v>0.37843914561268566</v>
      </c>
      <c r="U1178" s="2">
        <f t="shared" si="731"/>
        <v>0.10099994083190343</v>
      </c>
      <c r="V1178" s="2">
        <f t="shared" si="732"/>
        <v>0.56842790367433871</v>
      </c>
      <c r="W1178" s="1">
        <v>21</v>
      </c>
      <c r="X1178" s="1">
        <v>877</v>
      </c>
      <c r="Y1178" s="1">
        <v>6396</v>
      </c>
      <c r="Z1178" s="1">
        <v>1707</v>
      </c>
      <c r="AA1178" s="1">
        <v>7490</v>
      </c>
      <c r="AB1178" s="1">
        <v>27</v>
      </c>
      <c r="AC1178" s="1">
        <v>24</v>
      </c>
      <c r="AF1178" s="1">
        <v>310</v>
      </c>
      <c r="AJ1178" s="1">
        <v>20</v>
      </c>
      <c r="AK1178">
        <v>8</v>
      </c>
      <c r="AL1178">
        <v>17</v>
      </c>
      <c r="AM1178">
        <v>4</v>
      </c>
      <c r="AY1178" t="str">
        <f t="shared" si="733"/>
        <v>Kent CD2</v>
      </c>
      <c r="BA1178" s="9">
        <v>2</v>
      </c>
      <c r="BC1178" s="91">
        <v>26</v>
      </c>
      <c r="BD1178" s="93"/>
      <c r="BE1178" s="145">
        <v>26081</v>
      </c>
      <c r="BF1178">
        <f t="shared" si="725"/>
        <v>2608102</v>
      </c>
      <c r="BH1178" t="s">
        <v>3387</v>
      </c>
    </row>
    <row r="1179" spans="1:60" s="146" customFormat="1">
      <c r="A1179" s="146" t="s">
        <v>1877</v>
      </c>
      <c r="B1179" s="146" t="s">
        <v>3352</v>
      </c>
      <c r="C1179" s="1">
        <f>SUM(W1179:AN1179)</f>
        <v>54971</v>
      </c>
      <c r="D1179" s="1"/>
      <c r="E1179" s="1"/>
      <c r="F1179" s="1"/>
      <c r="G1179" s="1"/>
      <c r="H1179" s="1"/>
      <c r="I1179" s="1"/>
      <c r="J1179" s="1"/>
      <c r="K1179" s="7">
        <f>RANK(W1179,(W1179:Y1179,Z1179:AN1179))</f>
        <v>6</v>
      </c>
      <c r="L1179" s="7">
        <f>RANK(X1179,(W1179:Y1179,Z1179:AN1179))</f>
        <v>4</v>
      </c>
      <c r="M1179" s="7">
        <f>IF(Y1179&gt;0,RANK(Y1179,(W1179:Y1179,Z1179:AN1179)),0)</f>
        <v>2</v>
      </c>
      <c r="N1179" s="7"/>
      <c r="O1179" s="1">
        <f>MAX(W1179:AD1179)-LARGE(W1179:AD1179,2)</f>
        <v>301</v>
      </c>
      <c r="P1179" s="2">
        <f>O1179/C1179</f>
        <v>5.4756144148732965E-3</v>
      </c>
      <c r="Q1179" s="2"/>
      <c r="R1179" s="2">
        <f>IF($C1179=0,"-",W1179/$C1179)</f>
        <v>2.001055101780939E-3</v>
      </c>
      <c r="S1179" s="2">
        <f>IF($C1179=0,"-",X1179/$C1179)</f>
        <v>4.9498826654053953E-2</v>
      </c>
      <c r="T1179" s="2">
        <f>IF($C1179=0,"-",Y1179/$C1179)</f>
        <v>0.41128958905604773</v>
      </c>
      <c r="U1179" s="2">
        <f>IF($C1179=0,"-",Z1179/$C1179)</f>
        <v>9.877935638791363E-2</v>
      </c>
      <c r="V1179" s="2">
        <f>IF(C1179=0,"-",(1-R1179-S1179-T1179))</f>
        <v>0.5372105291881174</v>
      </c>
      <c r="W1179" s="1">
        <v>110</v>
      </c>
      <c r="X1179" s="1">
        <v>2721</v>
      </c>
      <c r="Y1179" s="1">
        <v>22609</v>
      </c>
      <c r="Z1179" s="1">
        <v>5430</v>
      </c>
      <c r="AA1179" s="1">
        <v>22910</v>
      </c>
      <c r="AB1179" s="1">
        <v>78</v>
      </c>
      <c r="AC1179" s="1">
        <v>71</v>
      </c>
      <c r="AD1179" s="1"/>
      <c r="AE1179" s="1"/>
      <c r="AF1179" s="1">
        <v>823</v>
      </c>
      <c r="AG1179" s="1"/>
      <c r="AJ1179" s="1">
        <v>86</v>
      </c>
      <c r="AK1179" s="146">
        <v>54</v>
      </c>
      <c r="AL1179" s="146">
        <v>58</v>
      </c>
      <c r="AM1179" s="146">
        <v>21</v>
      </c>
      <c r="AY1179" s="146" t="str">
        <f>A1179&amp;" "&amp;"CD"&amp;BA1179</f>
        <v>Kent CD3</v>
      </c>
      <c r="BA1179" s="9">
        <v>3</v>
      </c>
      <c r="BC1179" s="91">
        <v>26</v>
      </c>
      <c r="BD1179" s="93"/>
      <c r="BE1179" s="146">
        <v>26081</v>
      </c>
      <c r="BF1179" s="146">
        <f>BE1179*100+BA1179</f>
        <v>2608103</v>
      </c>
      <c r="BH1179" s="146" t="s">
        <v>3387</v>
      </c>
    </row>
    <row r="1180" spans="1:60">
      <c r="A1180" t="s">
        <v>1877</v>
      </c>
      <c r="B1180" t="s">
        <v>3352</v>
      </c>
      <c r="C1180" s="1">
        <f t="shared" si="726"/>
        <v>714</v>
      </c>
      <c r="D1180" s="1"/>
      <c r="E1180" s="1"/>
      <c r="F1180" s="1"/>
      <c r="G1180" s="1"/>
      <c r="H1180" s="1"/>
      <c r="I1180" s="1"/>
      <c r="J1180" s="1"/>
      <c r="K1180" s="7">
        <f>RANK(W1180,(W1180:Y1180,Z1180:AN1180))</f>
        <v>7</v>
      </c>
      <c r="L1180" s="7">
        <f>RANK(X1180,(W1180:Y1180,Z1180:AN1180))</f>
        <v>4</v>
      </c>
      <c r="M1180" s="7">
        <f>IF(Y1180&gt;0,RANK(Y1180,(W1180:Y1180,Z1180:AN1180)),0)</f>
        <v>2</v>
      </c>
      <c r="N1180" s="7"/>
      <c r="O1180" s="1">
        <f t="shared" si="727"/>
        <v>149</v>
      </c>
      <c r="P1180" s="2">
        <f t="shared" si="728"/>
        <v>0.20868347338935575</v>
      </c>
      <c r="Q1180" s="2"/>
      <c r="R1180" s="2">
        <f t="shared" si="729"/>
        <v>1.4005602240896359E-3</v>
      </c>
      <c r="S1180" s="2">
        <f t="shared" si="730"/>
        <v>5.182072829131653E-2</v>
      </c>
      <c r="T1180" s="2">
        <f t="shared" si="731"/>
        <v>0.32633053221288516</v>
      </c>
      <c r="U1180" s="2">
        <f t="shared" si="731"/>
        <v>6.7226890756302518E-2</v>
      </c>
      <c r="V1180" s="2">
        <f t="shared" si="732"/>
        <v>0.6204481792717087</v>
      </c>
      <c r="W1180" s="1">
        <v>1</v>
      </c>
      <c r="X1180" s="1">
        <v>37</v>
      </c>
      <c r="Y1180" s="1">
        <v>233</v>
      </c>
      <c r="Z1180" s="1">
        <v>48</v>
      </c>
      <c r="AA1180" s="1">
        <v>382</v>
      </c>
      <c r="AB1180" s="1">
        <v>2</v>
      </c>
      <c r="AC1180" s="1">
        <v>0</v>
      </c>
      <c r="AF1180" s="1">
        <v>10</v>
      </c>
      <c r="AJ1180" s="1">
        <v>0</v>
      </c>
      <c r="AK1180">
        <v>0</v>
      </c>
      <c r="AL1180">
        <v>1</v>
      </c>
      <c r="AM1180">
        <v>0</v>
      </c>
      <c r="AY1180" t="str">
        <f t="shared" si="733"/>
        <v>Kent CD0</v>
      </c>
      <c r="BA1180" s="9">
        <v>0</v>
      </c>
      <c r="BC1180" s="91">
        <v>26</v>
      </c>
      <c r="BD1180" s="93"/>
      <c r="BE1180" s="145">
        <v>26081</v>
      </c>
      <c r="BF1180">
        <f t="shared" si="725"/>
        <v>2608100</v>
      </c>
      <c r="BH1180" t="s">
        <v>3387</v>
      </c>
    </row>
    <row r="1181" spans="1:60">
      <c r="A1181" t="s">
        <v>2304</v>
      </c>
      <c r="B1181" t="s">
        <v>3352</v>
      </c>
      <c r="C1181" s="1">
        <f t="shared" si="726"/>
        <v>44055</v>
      </c>
      <c r="D1181" s="1"/>
      <c r="E1181" s="1"/>
      <c r="F1181" s="1"/>
      <c r="G1181" s="1"/>
      <c r="H1181" s="1"/>
      <c r="I1181" s="1"/>
      <c r="J1181" s="1"/>
      <c r="K1181" s="7">
        <f>RANK(W1181,(W1181:Y1181,Z1181:AN1181))</f>
        <v>8</v>
      </c>
      <c r="L1181" s="7">
        <f>RANK(X1181,(W1181:Y1181,Z1181:AN1181))</f>
        <v>4</v>
      </c>
      <c r="M1181" s="7">
        <f>IF(Y1181&gt;0,RANK(Y1181,(W1181:Y1181,Z1181:AN1181)),0)</f>
        <v>1</v>
      </c>
      <c r="N1181" s="7"/>
      <c r="O1181" s="1">
        <f t="shared" si="727"/>
        <v>3123</v>
      </c>
      <c r="P1181" s="2">
        <f t="shared" si="728"/>
        <v>7.0888661899897856E-2</v>
      </c>
      <c r="Q1181" s="2"/>
      <c r="R1181" s="2">
        <f t="shared" si="729"/>
        <v>1.3165361479968221E-3</v>
      </c>
      <c r="S1181" s="2">
        <f t="shared" si="730"/>
        <v>7.1456134377482688E-2</v>
      </c>
      <c r="T1181" s="2">
        <f t="shared" si="731"/>
        <v>0.42040631029395076</v>
      </c>
      <c r="U1181" s="2">
        <f t="shared" si="731"/>
        <v>0.12257405515832483</v>
      </c>
      <c r="V1181" s="2">
        <f t="shared" si="732"/>
        <v>0.50682101918056977</v>
      </c>
      <c r="W1181" s="1">
        <v>58</v>
      </c>
      <c r="X1181" s="1">
        <v>3148</v>
      </c>
      <c r="Y1181" s="1">
        <v>18521</v>
      </c>
      <c r="Z1181" s="1">
        <v>5400</v>
      </c>
      <c r="AA1181" s="1">
        <v>15398</v>
      </c>
      <c r="AB1181" s="1">
        <v>66</v>
      </c>
      <c r="AC1181" s="1">
        <v>90</v>
      </c>
      <c r="AF1181" s="1">
        <v>1225</v>
      </c>
      <c r="AJ1181" s="1">
        <v>53</v>
      </c>
      <c r="AK1181">
        <v>32</v>
      </c>
      <c r="AL1181">
        <v>48</v>
      </c>
      <c r="AM1181">
        <v>16</v>
      </c>
      <c r="AY1181" t="str">
        <f t="shared" si="733"/>
        <v>Macomb CD9</v>
      </c>
      <c r="BA1181" s="9">
        <v>9</v>
      </c>
      <c r="BC1181" s="91">
        <v>26</v>
      </c>
      <c r="BD1181" s="93"/>
      <c r="BE1181" s="145">
        <v>26099</v>
      </c>
      <c r="BF1181">
        <f t="shared" si="725"/>
        <v>2609909</v>
      </c>
      <c r="BH1181" t="s">
        <v>3387</v>
      </c>
    </row>
    <row r="1182" spans="1:60" s="146" customFormat="1">
      <c r="A1182" s="146" t="s">
        <v>2304</v>
      </c>
      <c r="B1182" s="146" t="s">
        <v>3352</v>
      </c>
      <c r="C1182" s="1">
        <f>SUM(W1182:AN1182)</f>
        <v>41412</v>
      </c>
      <c r="D1182" s="1"/>
      <c r="E1182" s="1"/>
      <c r="F1182" s="1"/>
      <c r="G1182" s="1"/>
      <c r="H1182" s="1"/>
      <c r="I1182" s="1"/>
      <c r="J1182" s="1"/>
      <c r="K1182" s="7">
        <f>RANK(W1182,(W1182:Y1182,Z1182:AN1182))</f>
        <v>9</v>
      </c>
      <c r="L1182" s="7">
        <f>RANK(X1182,(W1182:Y1182,Z1182:AN1182))</f>
        <v>4</v>
      </c>
      <c r="M1182" s="7">
        <f>IF(Y1182&gt;0,RANK(Y1182,(W1182:Y1182,Z1182:AN1182)),0)</f>
        <v>1</v>
      </c>
      <c r="N1182" s="7"/>
      <c r="O1182" s="1">
        <f>MAX(W1182:AD1182)-LARGE(W1182:AD1182,2)</f>
        <v>4424</v>
      </c>
      <c r="P1182" s="2">
        <f>O1182/C1182</f>
        <v>0.1068289384719405</v>
      </c>
      <c r="Q1182" s="2"/>
      <c r="R1182" s="2">
        <f>IF($C1182=0,"-",W1182/$C1182)</f>
        <v>1.1590843233845263E-3</v>
      </c>
      <c r="S1182" s="2">
        <f>IF($C1182=0,"-",X1182/$C1182)</f>
        <v>7.3263788273930264E-2</v>
      </c>
      <c r="T1182" s="2">
        <f>IF($C1182=0,"-",Y1182/$C1182)</f>
        <v>0.44750313918670914</v>
      </c>
      <c r="U1182" s="2">
        <f>IF($C1182=0,"-",Z1182/$C1182)</f>
        <v>0.11076499565343378</v>
      </c>
      <c r="V1182" s="2">
        <f>IF(C1182=0,"-",(1-R1182-S1182-T1182))</f>
        <v>0.47807398821597602</v>
      </c>
      <c r="W1182" s="1">
        <v>48</v>
      </c>
      <c r="X1182" s="1">
        <v>3034</v>
      </c>
      <c r="Y1182" s="1">
        <v>18532</v>
      </c>
      <c r="Z1182" s="1">
        <v>4587</v>
      </c>
      <c r="AA1182" s="1">
        <v>14108</v>
      </c>
      <c r="AB1182" s="1">
        <v>58</v>
      </c>
      <c r="AC1182" s="1">
        <v>54</v>
      </c>
      <c r="AD1182" s="1"/>
      <c r="AE1182" s="1"/>
      <c r="AF1182" s="1">
        <v>881</v>
      </c>
      <c r="AG1182" s="1"/>
      <c r="AJ1182" s="1">
        <v>54</v>
      </c>
      <c r="AK1182" s="146">
        <v>16</v>
      </c>
      <c r="AL1182" s="146">
        <v>30</v>
      </c>
      <c r="AM1182" s="146">
        <v>10</v>
      </c>
      <c r="AY1182" s="146" t="str">
        <f>A1182&amp;" "&amp;"CD"&amp;BA1182</f>
        <v>Macomb CD10</v>
      </c>
      <c r="BA1182" s="9">
        <v>10</v>
      </c>
      <c r="BC1182" s="91">
        <v>26</v>
      </c>
      <c r="BD1182" s="93"/>
      <c r="BE1182" s="146">
        <v>26099</v>
      </c>
      <c r="BF1182" s="146">
        <f>BE1182*100+BA1182</f>
        <v>2609910</v>
      </c>
      <c r="BH1182" s="146" t="s">
        <v>3387</v>
      </c>
    </row>
    <row r="1183" spans="1:60">
      <c r="A1183" t="s">
        <v>2304</v>
      </c>
      <c r="B1183" t="s">
        <v>3352</v>
      </c>
      <c r="C1183" s="1">
        <f t="shared" si="726"/>
        <v>1945</v>
      </c>
      <c r="D1183" s="1"/>
      <c r="E1183" s="1"/>
      <c r="F1183" s="1"/>
      <c r="G1183" s="1"/>
      <c r="H1183" s="1"/>
      <c r="I1183" s="1"/>
      <c r="J1183" s="1"/>
      <c r="K1183" s="7">
        <f>RANK(W1183,(W1183:Y1183,Z1183:AN1183))</f>
        <v>6</v>
      </c>
      <c r="L1183" s="7">
        <f>RANK(X1183,(W1183:Y1183,Z1183:AN1183))</f>
        <v>4</v>
      </c>
      <c r="M1183" s="7">
        <f>IF(Y1183&gt;0,RANK(Y1183,(W1183:Y1183,Z1183:AN1183)),0)</f>
        <v>1</v>
      </c>
      <c r="N1183" s="7"/>
      <c r="O1183" s="1">
        <f t="shared" si="727"/>
        <v>63</v>
      </c>
      <c r="P1183" s="2">
        <f t="shared" si="728"/>
        <v>3.2390745501285345E-2</v>
      </c>
      <c r="Q1183" s="2"/>
      <c r="R1183" s="2">
        <f t="shared" si="729"/>
        <v>3.084832904884319E-3</v>
      </c>
      <c r="S1183" s="2">
        <f t="shared" si="730"/>
        <v>8.0205655526992284E-2</v>
      </c>
      <c r="T1183" s="2">
        <f t="shared" si="731"/>
        <v>0.39691516709511571</v>
      </c>
      <c r="U1183" s="2">
        <f t="shared" si="731"/>
        <v>0.13059125964010282</v>
      </c>
      <c r="V1183" s="2">
        <f t="shared" si="732"/>
        <v>0.51979434447300754</v>
      </c>
      <c r="W1183" s="1">
        <v>6</v>
      </c>
      <c r="X1183" s="1">
        <v>156</v>
      </c>
      <c r="Y1183" s="1">
        <v>772</v>
      </c>
      <c r="Z1183" s="1">
        <v>254</v>
      </c>
      <c r="AA1183" s="1">
        <v>709</v>
      </c>
      <c r="AB1183" s="1">
        <v>2</v>
      </c>
      <c r="AC1183" s="1">
        <v>3</v>
      </c>
      <c r="AF1183" s="1">
        <v>40</v>
      </c>
      <c r="AJ1183" s="1">
        <v>2</v>
      </c>
      <c r="AK1183">
        <v>0</v>
      </c>
      <c r="AL1183">
        <v>1</v>
      </c>
      <c r="AM1183">
        <v>0</v>
      </c>
      <c r="AY1183" t="str">
        <f t="shared" si="733"/>
        <v>Macomb CD0</v>
      </c>
      <c r="BA1183" s="9">
        <v>0</v>
      </c>
      <c r="BC1183" s="91">
        <v>26</v>
      </c>
      <c r="BD1183" s="93"/>
      <c r="BE1183" s="145">
        <v>26099</v>
      </c>
      <c r="BF1183">
        <f t="shared" si="725"/>
        <v>2609900</v>
      </c>
      <c r="BH1183" t="s">
        <v>3387</v>
      </c>
    </row>
    <row r="1184" spans="1:60">
      <c r="A1184" t="s">
        <v>1551</v>
      </c>
      <c r="B1184" t="s">
        <v>3352</v>
      </c>
      <c r="C1184" s="1">
        <f t="shared" si="726"/>
        <v>0</v>
      </c>
      <c r="D1184" s="1"/>
      <c r="E1184" s="1"/>
      <c r="F1184" s="1"/>
      <c r="G1184" s="1"/>
      <c r="H1184" s="1"/>
      <c r="I1184" s="1"/>
      <c r="J1184" s="1"/>
      <c r="K1184" s="7" t="e">
        <f>RANK(W1184,(W1184:Y1184,Z1184:AN1184))</f>
        <v>#N/A</v>
      </c>
      <c r="L1184" s="7" t="e">
        <f>RANK(X1184,(W1184:Y1184,Z1184:AN1184))</f>
        <v>#N/A</v>
      </c>
      <c r="M1184" s="7">
        <f>IF(Y1184&gt;0,RANK(Y1184,(W1184:Y1184,Z1184:AN1184)),0)</f>
        <v>0</v>
      </c>
      <c r="N1184" s="7"/>
      <c r="O1184" s="1" t="e">
        <f t="shared" si="727"/>
        <v>#NUM!</v>
      </c>
      <c r="P1184" s="2" t="e">
        <f t="shared" si="728"/>
        <v>#NUM!</v>
      </c>
      <c r="Q1184" s="2"/>
      <c r="R1184" s="2" t="str">
        <f t="shared" si="729"/>
        <v>-</v>
      </c>
      <c r="S1184" s="2" t="str">
        <f t="shared" si="730"/>
        <v>-</v>
      </c>
      <c r="T1184" s="2" t="str">
        <f t="shared" si="731"/>
        <v>-</v>
      </c>
      <c r="U1184" s="2" t="str">
        <f t="shared" si="731"/>
        <v>-</v>
      </c>
      <c r="V1184" s="2" t="str">
        <f t="shared" si="732"/>
        <v>-</v>
      </c>
      <c r="AY1184" t="str">
        <f t="shared" si="733"/>
        <v>Mason CD1</v>
      </c>
      <c r="BA1184" s="9">
        <v>1</v>
      </c>
      <c r="BC1184" s="91">
        <v>26</v>
      </c>
      <c r="BD1184" s="93"/>
      <c r="BE1184" s="145">
        <v>26105</v>
      </c>
      <c r="BF1184">
        <f t="shared" si="725"/>
        <v>2610501</v>
      </c>
      <c r="BH1184" t="s">
        <v>3387</v>
      </c>
    </row>
    <row r="1185" spans="1:60">
      <c r="A1185" t="s">
        <v>1551</v>
      </c>
      <c r="B1185" t="s">
        <v>3352</v>
      </c>
      <c r="C1185" s="1">
        <f t="shared" si="726"/>
        <v>0</v>
      </c>
      <c r="D1185" s="1"/>
      <c r="E1185" s="1"/>
      <c r="F1185" s="1"/>
      <c r="G1185" s="1"/>
      <c r="H1185" s="1"/>
      <c r="I1185" s="1"/>
      <c r="J1185" s="1"/>
      <c r="K1185" s="7" t="e">
        <f>RANK(W1185,(W1185:Y1185,Z1185:AN1185))</f>
        <v>#N/A</v>
      </c>
      <c r="L1185" s="7" t="e">
        <f>RANK(X1185,(W1185:Y1185,Z1185:AN1185))</f>
        <v>#N/A</v>
      </c>
      <c r="M1185" s="7">
        <f>IF(Y1185&gt;0,RANK(Y1185,(W1185:Y1185,Z1185:AN1185)),0)</f>
        <v>0</v>
      </c>
      <c r="N1185" s="7"/>
      <c r="O1185" s="1" t="e">
        <f t="shared" si="727"/>
        <v>#NUM!</v>
      </c>
      <c r="P1185" s="2" t="e">
        <f t="shared" si="728"/>
        <v>#NUM!</v>
      </c>
      <c r="Q1185" s="2"/>
      <c r="R1185" s="2" t="str">
        <f t="shared" si="729"/>
        <v>-</v>
      </c>
      <c r="S1185" s="2" t="str">
        <f t="shared" si="730"/>
        <v>-</v>
      </c>
      <c r="T1185" s="2" t="str">
        <f t="shared" si="731"/>
        <v>-</v>
      </c>
      <c r="U1185" s="2" t="str">
        <f t="shared" si="731"/>
        <v>-</v>
      </c>
      <c r="V1185" s="2" t="str">
        <f t="shared" si="732"/>
        <v>-</v>
      </c>
      <c r="AY1185" t="str">
        <f t="shared" si="733"/>
        <v>Mason CD2</v>
      </c>
      <c r="BA1185" s="9">
        <v>2</v>
      </c>
      <c r="BC1185" s="91">
        <v>26</v>
      </c>
      <c r="BD1185" s="93"/>
      <c r="BE1185" s="145">
        <v>26105</v>
      </c>
      <c r="BF1185">
        <f t="shared" si="725"/>
        <v>2610502</v>
      </c>
      <c r="BH1185" t="s">
        <v>3387</v>
      </c>
    </row>
    <row r="1186" spans="1:60">
      <c r="A1186" t="s">
        <v>2818</v>
      </c>
      <c r="B1186" t="s">
        <v>3352</v>
      </c>
      <c r="C1186" s="1">
        <f t="shared" si="726"/>
        <v>533</v>
      </c>
      <c r="D1186" s="1"/>
      <c r="E1186" s="1"/>
      <c r="F1186" s="1"/>
      <c r="G1186" s="1"/>
      <c r="H1186" s="1"/>
      <c r="I1186" s="1"/>
      <c r="J1186" s="1"/>
      <c r="K1186" s="7">
        <f>RANK(W1186,(W1186:Y1186,Z1186:AN1186))</f>
        <v>10</v>
      </c>
      <c r="L1186" s="7">
        <f>RANK(X1186,(W1186:Y1186,Z1186:AN1186))</f>
        <v>4</v>
      </c>
      <c r="M1186" s="7">
        <f>IF(Y1186&gt;0,RANK(Y1186,(W1186:Y1186,Z1186:AN1186)),0)</f>
        <v>2</v>
      </c>
      <c r="N1186" s="7"/>
      <c r="O1186" s="1">
        <f t="shared" si="727"/>
        <v>40</v>
      </c>
      <c r="P1186" s="2">
        <f t="shared" si="728"/>
        <v>7.5046904315197005E-2</v>
      </c>
      <c r="Q1186" s="2"/>
      <c r="R1186" s="2">
        <f t="shared" si="729"/>
        <v>1.876172607879925E-3</v>
      </c>
      <c r="S1186" s="2">
        <f t="shared" si="730"/>
        <v>5.8161350844277676E-2</v>
      </c>
      <c r="T1186" s="2">
        <f t="shared" si="731"/>
        <v>0.34146341463414637</v>
      </c>
      <c r="U1186" s="2">
        <f t="shared" si="731"/>
        <v>0.10881801125703565</v>
      </c>
      <c r="V1186" s="2">
        <f t="shared" si="732"/>
        <v>0.59849906191369606</v>
      </c>
      <c r="W1186" s="1">
        <v>1</v>
      </c>
      <c r="X1186" s="1">
        <v>31</v>
      </c>
      <c r="Y1186" s="1">
        <v>182</v>
      </c>
      <c r="Z1186" s="1">
        <v>58</v>
      </c>
      <c r="AA1186" s="1">
        <v>222</v>
      </c>
      <c r="AB1186" s="1">
        <v>2</v>
      </c>
      <c r="AC1186" s="1">
        <v>2</v>
      </c>
      <c r="AF1186" s="1">
        <v>30</v>
      </c>
      <c r="AJ1186" s="1">
        <v>3</v>
      </c>
      <c r="AK1186">
        <v>0</v>
      </c>
      <c r="AL1186">
        <v>2</v>
      </c>
      <c r="AM1186">
        <v>0</v>
      </c>
      <c r="AY1186" t="str">
        <f t="shared" si="733"/>
        <v>Montcalm CD3</v>
      </c>
      <c r="BA1186" s="9">
        <v>3</v>
      </c>
      <c r="BC1186" s="91">
        <v>26</v>
      </c>
      <c r="BD1186" s="93"/>
      <c r="BE1186" s="145">
        <v>26117</v>
      </c>
      <c r="BF1186">
        <f t="shared" si="725"/>
        <v>2611703</v>
      </c>
      <c r="BH1186" t="s">
        <v>3387</v>
      </c>
    </row>
    <row r="1187" spans="1:60" s="146" customFormat="1">
      <c r="A1187" s="146" t="s">
        <v>2818</v>
      </c>
      <c r="B1187" s="146" t="s">
        <v>3352</v>
      </c>
      <c r="C1187" s="1">
        <f>SUM(W1187:AN1187)</f>
        <v>5475</v>
      </c>
      <c r="D1187" s="1"/>
      <c r="E1187" s="1"/>
      <c r="F1187" s="1"/>
      <c r="G1187" s="1"/>
      <c r="H1187" s="1"/>
      <c r="I1187" s="1"/>
      <c r="J1187" s="1"/>
      <c r="K1187" s="7">
        <f>RANK(W1187,(W1187:Y1187,Z1187:AN1187))</f>
        <v>9</v>
      </c>
      <c r="L1187" s="7">
        <f>RANK(X1187,(W1187:Y1187,Z1187:AN1187))</f>
        <v>4</v>
      </c>
      <c r="M1187" s="7">
        <f>IF(Y1187&gt;0,RANK(Y1187,(W1187:Y1187,Z1187:AN1187)),0)</f>
        <v>2</v>
      </c>
      <c r="N1187" s="7"/>
      <c r="O1187" s="1">
        <f>MAX(W1187:AD1187)-LARGE(W1187:AD1187,2)</f>
        <v>756</v>
      </c>
      <c r="P1187" s="2">
        <f>O1187/C1187</f>
        <v>0.13808219178082193</v>
      </c>
      <c r="Q1187" s="2"/>
      <c r="R1187" s="2">
        <f>IF($C1187=0,"-",W1187/$C1187)</f>
        <v>1.4611872146118722E-3</v>
      </c>
      <c r="S1187" s="2">
        <f>IF($C1187=0,"-",X1187/$C1187)</f>
        <v>5.3150684931506847E-2</v>
      </c>
      <c r="T1187" s="2">
        <f>IF($C1187=0,"-",Y1187/$C1187)</f>
        <v>0.31981735159817354</v>
      </c>
      <c r="U1187" s="2">
        <f>IF($C1187=0,"-",Z1187/$C1187)</f>
        <v>0.13333333333333333</v>
      </c>
      <c r="V1187" s="2">
        <f>IF(C1187=0,"-",(1-R1187-S1187-T1187))</f>
        <v>0.62557077625570767</v>
      </c>
      <c r="W1187" s="48">
        <v>8</v>
      </c>
      <c r="X1187" s="48">
        <v>291</v>
      </c>
      <c r="Y1187" s="48">
        <v>1751</v>
      </c>
      <c r="Z1187" s="48">
        <v>730</v>
      </c>
      <c r="AA1187" s="48">
        <v>2507</v>
      </c>
      <c r="AB1187" s="48">
        <v>9</v>
      </c>
      <c r="AC1187" s="48">
        <v>16</v>
      </c>
      <c r="AD1187" s="1"/>
      <c r="AE1187" s="1"/>
      <c r="AF1187" s="1">
        <v>134</v>
      </c>
      <c r="AG1187" s="1"/>
      <c r="AJ1187" s="1">
        <v>13</v>
      </c>
      <c r="AK1187" s="146">
        <v>8</v>
      </c>
      <c r="AL1187" s="146">
        <v>6</v>
      </c>
      <c r="AM1187" s="146">
        <v>2</v>
      </c>
      <c r="AY1187" s="146" t="str">
        <f>A1187&amp;" "&amp;"CD"&amp;BA1187</f>
        <v>Montcalm CD4</v>
      </c>
      <c r="BA1187" s="9">
        <v>4</v>
      </c>
      <c r="BC1187" s="91">
        <v>26</v>
      </c>
      <c r="BD1187" s="93"/>
      <c r="BE1187" s="146">
        <v>26117</v>
      </c>
      <c r="BF1187" s="146">
        <f>BE1187*100+BA1187</f>
        <v>2611704</v>
      </c>
      <c r="BH1187" s="146" t="s">
        <v>3387</v>
      </c>
    </row>
    <row r="1188" spans="1:60">
      <c r="A1188" t="s">
        <v>2818</v>
      </c>
      <c r="B1188" t="s">
        <v>3352</v>
      </c>
      <c r="C1188" s="1">
        <f t="shared" si="726"/>
        <v>676</v>
      </c>
      <c r="D1188" s="1"/>
      <c r="E1188" s="1"/>
      <c r="F1188" s="1"/>
      <c r="G1188" s="1"/>
      <c r="H1188" s="1"/>
      <c r="I1188" s="1"/>
      <c r="J1188" s="1"/>
      <c r="K1188" s="7">
        <f>RANK(W1188,(W1188:Y1188,Z1188:AN1188))</f>
        <v>11</v>
      </c>
      <c r="L1188" s="7">
        <f>RANK(X1188,(W1188:Y1188,Z1188:AN1188))</f>
        <v>4</v>
      </c>
      <c r="M1188" s="7">
        <f>IF(Y1188&gt;0,RANK(Y1188,(W1188:Y1188,Z1188:AN1188)),0)</f>
        <v>1</v>
      </c>
      <c r="N1188" s="7"/>
      <c r="O1188" s="1">
        <f t="shared" si="727"/>
        <v>24</v>
      </c>
      <c r="P1188" s="2">
        <f t="shared" si="728"/>
        <v>3.5502958579881658E-2</v>
      </c>
      <c r="Q1188" s="2"/>
      <c r="R1188" s="2">
        <f t="shared" si="729"/>
        <v>0</v>
      </c>
      <c r="S1188" s="2">
        <f t="shared" si="730"/>
        <v>5.473372781065089E-2</v>
      </c>
      <c r="T1188" s="2">
        <f t="shared" si="731"/>
        <v>0.40828402366863903</v>
      </c>
      <c r="U1188" s="2">
        <f t="shared" si="731"/>
        <v>0.11686390532544379</v>
      </c>
      <c r="V1188" s="2">
        <f t="shared" si="732"/>
        <v>0.53698224852071008</v>
      </c>
      <c r="W1188" s="48">
        <v>0</v>
      </c>
      <c r="X1188" s="48">
        <v>37</v>
      </c>
      <c r="Y1188" s="48">
        <v>276</v>
      </c>
      <c r="Z1188" s="48">
        <v>79</v>
      </c>
      <c r="AA1188" s="48">
        <v>252</v>
      </c>
      <c r="AB1188" s="48">
        <v>6</v>
      </c>
      <c r="AC1188" s="48">
        <v>2</v>
      </c>
      <c r="AF1188" s="1">
        <v>18</v>
      </c>
      <c r="AJ1188" s="1">
        <v>4</v>
      </c>
      <c r="AK1188">
        <v>1</v>
      </c>
      <c r="AL1188">
        <v>0</v>
      </c>
      <c r="AM1188">
        <v>1</v>
      </c>
      <c r="AY1188" t="str">
        <f t="shared" si="733"/>
        <v>Montcalm CD0</v>
      </c>
      <c r="BA1188" s="9">
        <v>0</v>
      </c>
      <c r="BC1188" s="91">
        <v>26</v>
      </c>
      <c r="BD1188" s="93"/>
      <c r="BE1188" s="145">
        <v>26117</v>
      </c>
      <c r="BF1188">
        <f t="shared" si="725"/>
        <v>2611700</v>
      </c>
      <c r="BH1188" t="s">
        <v>3387</v>
      </c>
    </row>
    <row r="1189" spans="1:60">
      <c r="A1189" t="s">
        <v>1798</v>
      </c>
      <c r="B1189" t="s">
        <v>3352</v>
      </c>
      <c r="C1189" s="1">
        <f t="shared" si="726"/>
        <v>36227</v>
      </c>
      <c r="D1189" s="1"/>
      <c r="E1189" s="1"/>
      <c r="F1189" s="1"/>
      <c r="G1189" s="1"/>
      <c r="H1189" s="1"/>
      <c r="I1189" s="1"/>
      <c r="J1189" s="1"/>
      <c r="K1189" s="7">
        <f>RANK(W1189,(W1189:Y1189,Z1189:AN1189))</f>
        <v>6</v>
      </c>
      <c r="L1189" s="7">
        <f>RANK(X1189,(W1189:Y1189,Z1189:AN1189))</f>
        <v>4</v>
      </c>
      <c r="M1189" s="7">
        <f>IF(Y1189&gt;0,RANK(Y1189,(W1189:Y1189,Z1189:AN1189)),0)</f>
        <v>1</v>
      </c>
      <c r="N1189" s="7"/>
      <c r="O1189" s="1">
        <f t="shared" si="727"/>
        <v>6238</v>
      </c>
      <c r="P1189" s="2">
        <f t="shared" si="728"/>
        <v>0.17219201148314792</v>
      </c>
      <c r="Q1189" s="2"/>
      <c r="R1189" s="2">
        <f t="shared" si="729"/>
        <v>1.6562232588952991E-3</v>
      </c>
      <c r="S1189" s="2">
        <f t="shared" si="730"/>
        <v>7.2652993623540454E-2</v>
      </c>
      <c r="T1189" s="2">
        <f t="shared" si="731"/>
        <v>0.48096723438319483</v>
      </c>
      <c r="U1189" s="2">
        <f t="shared" si="731"/>
        <v>0.11047009136831645</v>
      </c>
      <c r="V1189" s="2">
        <f t="shared" si="732"/>
        <v>0.44472354873436942</v>
      </c>
      <c r="W1189" s="48">
        <v>60</v>
      </c>
      <c r="X1189" s="48">
        <v>2632</v>
      </c>
      <c r="Y1189" s="48">
        <v>17424</v>
      </c>
      <c r="Z1189" s="48">
        <v>4002</v>
      </c>
      <c r="AA1189" s="48">
        <v>11186</v>
      </c>
      <c r="AB1189" s="48">
        <v>45</v>
      </c>
      <c r="AC1189" s="48">
        <v>38</v>
      </c>
      <c r="AF1189" s="1">
        <v>708</v>
      </c>
      <c r="AJ1189" s="1">
        <v>57</v>
      </c>
      <c r="AK1189">
        <v>30</v>
      </c>
      <c r="AL1189">
        <v>30</v>
      </c>
      <c r="AM1189">
        <v>15</v>
      </c>
      <c r="AY1189" t="str">
        <f t="shared" si="733"/>
        <v>Oakland CD8</v>
      </c>
      <c r="BA1189" s="9">
        <v>8</v>
      </c>
      <c r="BC1189" s="91">
        <v>26</v>
      </c>
      <c r="BD1189" s="93"/>
      <c r="BE1189" s="145">
        <v>26125</v>
      </c>
      <c r="BF1189">
        <f t="shared" si="725"/>
        <v>2612508</v>
      </c>
      <c r="BH1189" t="s">
        <v>3387</v>
      </c>
    </row>
    <row r="1190" spans="1:60">
      <c r="A1190" t="s">
        <v>1798</v>
      </c>
      <c r="B1190" t="s">
        <v>3352</v>
      </c>
      <c r="C1190" s="1">
        <f t="shared" si="726"/>
        <v>27958</v>
      </c>
      <c r="D1190" s="1"/>
      <c r="E1190" s="1"/>
      <c r="F1190" s="1"/>
      <c r="G1190" s="1"/>
      <c r="H1190" s="1"/>
      <c r="I1190" s="1"/>
      <c r="J1190" s="1"/>
      <c r="K1190" s="7">
        <f>RANK(W1190,(W1190:Y1190,Z1190:AN1190))</f>
        <v>6</v>
      </c>
      <c r="L1190" s="7">
        <f>RANK(X1190,(W1190:Y1190,Z1190:AN1190))</f>
        <v>4</v>
      </c>
      <c r="M1190" s="7">
        <f>IF(Y1190&gt;0,RANK(Y1190,(W1190:Y1190,Z1190:AN1190)),0)</f>
        <v>1</v>
      </c>
      <c r="N1190" s="7"/>
      <c r="O1190" s="1">
        <f t="shared" si="727"/>
        <v>8216</v>
      </c>
      <c r="P1190" s="2">
        <f t="shared" si="728"/>
        <v>0.29386937549180914</v>
      </c>
      <c r="Q1190" s="2"/>
      <c r="R1190" s="2">
        <f t="shared" si="729"/>
        <v>2.8256670720366263E-3</v>
      </c>
      <c r="S1190" s="2">
        <f t="shared" si="730"/>
        <v>5.6477573503111812E-2</v>
      </c>
      <c r="T1190" s="2">
        <f t="shared" si="731"/>
        <v>0.54488876171399958</v>
      </c>
      <c r="U1190" s="2">
        <f t="shared" si="731"/>
        <v>0.11871378496315903</v>
      </c>
      <c r="V1190" s="2">
        <f t="shared" si="732"/>
        <v>0.39580799771085207</v>
      </c>
      <c r="W1190" s="1">
        <v>79</v>
      </c>
      <c r="X1190" s="1">
        <v>1579</v>
      </c>
      <c r="Y1190" s="1">
        <v>15234</v>
      </c>
      <c r="Z1190" s="1">
        <v>3319</v>
      </c>
      <c r="AA1190" s="1">
        <v>7018</v>
      </c>
      <c r="AB1190" s="1">
        <v>36</v>
      </c>
      <c r="AC1190" s="1">
        <v>32</v>
      </c>
      <c r="AF1190" s="1">
        <v>511</v>
      </c>
      <c r="AJ1190" s="1">
        <v>57</v>
      </c>
      <c r="AK1190">
        <v>59</v>
      </c>
      <c r="AL1190">
        <v>24</v>
      </c>
      <c r="AM1190">
        <v>10</v>
      </c>
      <c r="AY1190" t="str">
        <f t="shared" si="733"/>
        <v>Oakland CD9</v>
      </c>
      <c r="BA1190" s="9">
        <v>9</v>
      </c>
      <c r="BC1190" s="91">
        <v>26</v>
      </c>
      <c r="BD1190" s="93"/>
      <c r="BE1190" s="145">
        <v>26125</v>
      </c>
      <c r="BF1190">
        <f t="shared" si="725"/>
        <v>2612509</v>
      </c>
      <c r="BH1190" t="s">
        <v>3387</v>
      </c>
    </row>
    <row r="1191" spans="1:60">
      <c r="A1191" t="s">
        <v>1798</v>
      </c>
      <c r="B1191" t="s">
        <v>3352</v>
      </c>
      <c r="C1191" s="1">
        <f t="shared" si="726"/>
        <v>58708</v>
      </c>
      <c r="D1191" s="1"/>
      <c r="E1191" s="1"/>
      <c r="F1191" s="1"/>
      <c r="G1191" s="1"/>
      <c r="H1191" s="1"/>
      <c r="I1191" s="1"/>
      <c r="J1191" s="1"/>
      <c r="K1191" s="7">
        <f>RANK(W1191,(W1191:Y1191,Z1191:AN1191))</f>
        <v>6</v>
      </c>
      <c r="L1191" s="7">
        <f>RANK(X1191,(W1191:Y1191,Z1191:AN1191))</f>
        <v>4</v>
      </c>
      <c r="M1191" s="7">
        <f>IF(Y1191&gt;0,RANK(Y1191,(W1191:Y1191,Z1191:AN1191)),0)</f>
        <v>1</v>
      </c>
      <c r="N1191" s="7"/>
      <c r="O1191" s="1">
        <f t="shared" si="727"/>
        <v>12373</v>
      </c>
      <c r="P1191" s="2">
        <f t="shared" si="728"/>
        <v>0.21075492266812018</v>
      </c>
      <c r="Q1191" s="2"/>
      <c r="R1191" s="2">
        <f t="shared" si="729"/>
        <v>2.2484158888056143E-3</v>
      </c>
      <c r="S1191" s="2">
        <f t="shared" si="730"/>
        <v>6.5357361858690469E-2</v>
      </c>
      <c r="T1191" s="2">
        <f t="shared" si="731"/>
        <v>0.50616611024051239</v>
      </c>
      <c r="U1191" s="2">
        <f t="shared" si="731"/>
        <v>0.10008857395925598</v>
      </c>
      <c r="V1191" s="2">
        <f t="shared" si="732"/>
        <v>0.42622811201199151</v>
      </c>
      <c r="W1191" s="1">
        <v>132</v>
      </c>
      <c r="X1191" s="1">
        <v>3837</v>
      </c>
      <c r="Y1191" s="1">
        <v>29716</v>
      </c>
      <c r="Z1191" s="1">
        <v>5876</v>
      </c>
      <c r="AA1191" s="1">
        <v>17343</v>
      </c>
      <c r="AB1191" s="1">
        <v>121</v>
      </c>
      <c r="AC1191" s="1">
        <v>110</v>
      </c>
      <c r="AF1191" s="1">
        <v>1209</v>
      </c>
      <c r="AJ1191" s="1">
        <v>124</v>
      </c>
      <c r="AK1191">
        <v>96</v>
      </c>
      <c r="AL1191">
        <v>75</v>
      </c>
      <c r="AM1191">
        <v>69</v>
      </c>
      <c r="AY1191" t="str">
        <f t="shared" si="733"/>
        <v>Oakland CD11</v>
      </c>
      <c r="BA1191" s="9">
        <v>11</v>
      </c>
      <c r="BC1191" s="91">
        <v>26</v>
      </c>
      <c r="BD1191" s="93"/>
      <c r="BE1191" s="145">
        <v>26125</v>
      </c>
      <c r="BF1191">
        <f t="shared" si="725"/>
        <v>2612511</v>
      </c>
      <c r="BH1191" t="s">
        <v>3387</v>
      </c>
    </row>
    <row r="1192" spans="1:60">
      <c r="A1192" t="s">
        <v>1798</v>
      </c>
      <c r="B1192" t="s">
        <v>3352</v>
      </c>
      <c r="C1192" s="1">
        <f t="shared" si="726"/>
        <v>23919</v>
      </c>
      <c r="D1192" s="1"/>
      <c r="E1192" s="1"/>
      <c r="F1192" s="1"/>
      <c r="G1192" s="1"/>
      <c r="H1192" s="1"/>
      <c r="I1192" s="1"/>
      <c r="J1192" s="1"/>
      <c r="K1192" s="7">
        <f>RANK(W1192,(W1192:Y1192,Z1192:AN1192))</f>
        <v>6</v>
      </c>
      <c r="L1192" s="7">
        <f>RANK(X1192,(W1192:Y1192,Z1192:AN1192))</f>
        <v>4</v>
      </c>
      <c r="M1192" s="7">
        <f>IF(Y1192&gt;0,RANK(Y1192,(W1192:Y1192,Z1192:AN1192)),0)</f>
        <v>1</v>
      </c>
      <c r="N1192" s="7"/>
      <c r="O1192" s="1">
        <f t="shared" si="727"/>
        <v>4745</v>
      </c>
      <c r="P1192" s="2">
        <f t="shared" si="728"/>
        <v>0.19837785860612903</v>
      </c>
      <c r="Q1192" s="2"/>
      <c r="R1192" s="2">
        <f t="shared" si="729"/>
        <v>3.0937748233621806E-3</v>
      </c>
      <c r="S1192" s="2">
        <f t="shared" si="730"/>
        <v>6.5220117897905425E-2</v>
      </c>
      <c r="T1192" s="2">
        <f t="shared" si="731"/>
        <v>0.48225260253355073</v>
      </c>
      <c r="U1192" s="2">
        <f t="shared" si="731"/>
        <v>0.13570801454910322</v>
      </c>
      <c r="V1192" s="2">
        <f t="shared" si="732"/>
        <v>0.44943350474518173</v>
      </c>
      <c r="W1192" s="1">
        <v>74</v>
      </c>
      <c r="X1192" s="1">
        <v>1560</v>
      </c>
      <c r="Y1192" s="1">
        <v>11535</v>
      </c>
      <c r="Z1192" s="1">
        <v>3246</v>
      </c>
      <c r="AA1192" s="1">
        <v>6790</v>
      </c>
      <c r="AB1192" s="1">
        <v>40</v>
      </c>
      <c r="AC1192" s="1">
        <v>42</v>
      </c>
      <c r="AF1192" s="1">
        <v>498</v>
      </c>
      <c r="AJ1192" s="1">
        <v>42</v>
      </c>
      <c r="AK1192">
        <v>44</v>
      </c>
      <c r="AL1192">
        <v>30</v>
      </c>
      <c r="AM1192">
        <v>18</v>
      </c>
      <c r="AY1192" t="str">
        <f t="shared" si="733"/>
        <v>Oakland CD14</v>
      </c>
      <c r="BA1192" s="9">
        <v>14</v>
      </c>
      <c r="BC1192" s="91">
        <v>26</v>
      </c>
      <c r="BD1192" s="93"/>
      <c r="BE1192" s="145">
        <v>26125</v>
      </c>
      <c r="BF1192">
        <f t="shared" si="725"/>
        <v>2612514</v>
      </c>
      <c r="BH1192" t="s">
        <v>3387</v>
      </c>
    </row>
    <row r="1193" spans="1:60" s="146" customFormat="1">
      <c r="A1193" s="146" t="s">
        <v>1798</v>
      </c>
      <c r="B1193" s="146" t="s">
        <v>3352</v>
      </c>
      <c r="C1193" s="1">
        <f>SUM(W1193:AN1193)</f>
        <v>333</v>
      </c>
      <c r="D1193" s="1"/>
      <c r="E1193" s="1"/>
      <c r="F1193" s="1"/>
      <c r="G1193" s="1"/>
      <c r="H1193" s="1"/>
      <c r="I1193" s="1"/>
      <c r="J1193" s="1"/>
      <c r="K1193" s="7">
        <f>RANK(W1193,(W1193:Y1193,Z1193:AN1193))</f>
        <v>9</v>
      </c>
      <c r="L1193" s="7">
        <f>RANK(X1193,(W1193:Y1193,Z1193:AN1193))</f>
        <v>4</v>
      </c>
      <c r="M1193" s="7">
        <f>IF(Y1193&gt;0,RANK(Y1193,(W1193:Y1193,Z1193:AN1193)),0)</f>
        <v>2</v>
      </c>
      <c r="N1193" s="7"/>
      <c r="O1193" s="1">
        <f>MAX(W1193:AD1193)-LARGE(W1193:AD1193,2)</f>
        <v>7</v>
      </c>
      <c r="P1193" s="2">
        <f>O1193/C1193</f>
        <v>2.1021021021021023E-2</v>
      </c>
      <c r="Q1193" s="2"/>
      <c r="R1193" s="2">
        <f>IF($C1193=0,"-",W1193/$C1193)</f>
        <v>0</v>
      </c>
      <c r="S1193" s="2">
        <f>IF($C1193=0,"-",X1193/$C1193)</f>
        <v>7.2072072072072071E-2</v>
      </c>
      <c r="T1193" s="2">
        <f>IF($C1193=0,"-",Y1193/$C1193)</f>
        <v>0.36336336336336339</v>
      </c>
      <c r="U1193" s="2">
        <f>IF($C1193=0,"-",Z1193/$C1193)</f>
        <v>0.16516516516516516</v>
      </c>
      <c r="V1193" s="2">
        <f>IF(C1193=0,"-",(1-R1193-S1193-T1193))</f>
        <v>0.5645645645645645</v>
      </c>
      <c r="W1193" s="1">
        <v>0</v>
      </c>
      <c r="X1193" s="1">
        <v>24</v>
      </c>
      <c r="Y1193" s="1">
        <v>121</v>
      </c>
      <c r="Z1193" s="1">
        <v>55</v>
      </c>
      <c r="AA1193" s="1">
        <v>128</v>
      </c>
      <c r="AB1193" s="1">
        <v>0</v>
      </c>
      <c r="AC1193" s="1">
        <v>0</v>
      </c>
      <c r="AD1193" s="1"/>
      <c r="AE1193" s="1"/>
      <c r="AF1193" s="1">
        <v>2</v>
      </c>
      <c r="AG1193" s="1"/>
      <c r="AJ1193" s="1">
        <v>1</v>
      </c>
      <c r="AK1193" s="146">
        <v>1</v>
      </c>
      <c r="AL1193" s="146">
        <v>0</v>
      </c>
      <c r="AM1193" s="146">
        <v>1</v>
      </c>
      <c r="AY1193" s="146" t="str">
        <f>A1193&amp;" "&amp;"CD"&amp;BA1193</f>
        <v>Oakland CD0</v>
      </c>
      <c r="BA1193" s="9">
        <v>0</v>
      </c>
      <c r="BC1193" s="91">
        <v>26</v>
      </c>
      <c r="BD1193" s="93"/>
      <c r="BE1193" s="146">
        <v>26125</v>
      </c>
      <c r="BF1193" s="146">
        <f>BE1193*100+BA1193</f>
        <v>2612500</v>
      </c>
      <c r="BH1193" s="146" t="s">
        <v>3387</v>
      </c>
    </row>
    <row r="1194" spans="1:60">
      <c r="A1194" t="s">
        <v>2018</v>
      </c>
      <c r="B1194" t="s">
        <v>3352</v>
      </c>
      <c r="C1194" s="1">
        <f t="shared" si="726"/>
        <v>9392</v>
      </c>
      <c r="D1194" s="1"/>
      <c r="E1194" s="1"/>
      <c r="F1194" s="1"/>
      <c r="G1194" s="1"/>
      <c r="H1194" s="1"/>
      <c r="I1194" s="1"/>
      <c r="J1194" s="1"/>
      <c r="K1194" s="7">
        <f>RANK(W1194,(W1194:Y1194,Z1194:AN1194))</f>
        <v>7</v>
      </c>
      <c r="L1194" s="7">
        <f>RANK(X1194,(W1194:Y1194,Z1194:AN1194))</f>
        <v>4</v>
      </c>
      <c r="M1194" s="7">
        <f>IF(Y1194&gt;0,RANK(Y1194,(W1194:Y1194,Z1194:AN1194)),0)</f>
        <v>2</v>
      </c>
      <c r="N1194" s="7"/>
      <c r="O1194" s="1">
        <f t="shared" si="727"/>
        <v>121</v>
      </c>
      <c r="P1194" s="2">
        <f t="shared" si="728"/>
        <v>1.2883304940374787E-2</v>
      </c>
      <c r="Q1194" s="2"/>
      <c r="R1194" s="2">
        <f t="shared" si="729"/>
        <v>1.5971039182282793E-3</v>
      </c>
      <c r="S1194" s="2">
        <f t="shared" si="730"/>
        <v>6.7397785349233394E-2</v>
      </c>
      <c r="T1194" s="2">
        <f t="shared" si="731"/>
        <v>0.40449318568994891</v>
      </c>
      <c r="U1194" s="2">
        <f t="shared" si="731"/>
        <v>9.0396081771720607E-2</v>
      </c>
      <c r="V1194" s="2">
        <f t="shared" si="732"/>
        <v>0.52651192504258937</v>
      </c>
      <c r="W1194" s="1">
        <v>15</v>
      </c>
      <c r="X1194" s="1">
        <v>633</v>
      </c>
      <c r="Y1194" s="1">
        <v>3799</v>
      </c>
      <c r="Z1194" s="1">
        <v>849</v>
      </c>
      <c r="AA1194" s="1">
        <v>3920</v>
      </c>
      <c r="AB1194" s="1">
        <v>15</v>
      </c>
      <c r="AC1194" s="1">
        <v>7</v>
      </c>
      <c r="AF1194" s="1">
        <v>121</v>
      </c>
      <c r="AJ1194" s="1">
        <v>18</v>
      </c>
      <c r="AK1194">
        <v>3</v>
      </c>
      <c r="AL1194">
        <v>10</v>
      </c>
      <c r="AM1194">
        <v>2</v>
      </c>
      <c r="AY1194" t="str">
        <f t="shared" si="733"/>
        <v>Saginaw CD4</v>
      </c>
      <c r="BA1194" s="9">
        <v>4</v>
      </c>
      <c r="BC1194" s="91">
        <v>26</v>
      </c>
      <c r="BD1194" s="93"/>
      <c r="BE1194" s="145">
        <v>26145</v>
      </c>
      <c r="BF1194">
        <f t="shared" si="725"/>
        <v>2614504</v>
      </c>
      <c r="BH1194" t="s">
        <v>3387</v>
      </c>
    </row>
    <row r="1195" spans="1:60" s="146" customFormat="1">
      <c r="A1195" s="146" t="s">
        <v>2018</v>
      </c>
      <c r="B1195" s="146" t="s">
        <v>3352</v>
      </c>
      <c r="C1195" s="1">
        <f>SUM(W1195:AN1195)</f>
        <v>6217</v>
      </c>
      <c r="D1195" s="1"/>
      <c r="E1195" s="1"/>
      <c r="F1195" s="1"/>
      <c r="G1195" s="1"/>
      <c r="H1195" s="1"/>
      <c r="I1195" s="1"/>
      <c r="J1195" s="1"/>
      <c r="K1195" s="7">
        <f>RANK(W1195,(W1195:Y1195,Z1195:AN1195))</f>
        <v>11</v>
      </c>
      <c r="L1195" s="7">
        <f>RANK(X1195,(W1195:Y1195,Z1195:AN1195))</f>
        <v>4</v>
      </c>
      <c r="M1195" s="7">
        <f>IF(Y1195&gt;0,RANK(Y1195,(W1195:Y1195,Z1195:AN1195)),0)</f>
        <v>2</v>
      </c>
      <c r="N1195" s="7"/>
      <c r="O1195" s="1">
        <f>MAX(W1195:AD1195)-LARGE(W1195:AD1195,2)</f>
        <v>71</v>
      </c>
      <c r="P1195" s="2">
        <f>O1195/C1195</f>
        <v>1.142029917966865E-2</v>
      </c>
      <c r="Q1195" s="2"/>
      <c r="R1195" s="2">
        <f>IF($C1195=0,"-",W1195/$C1195)</f>
        <v>8.0424642110342611E-4</v>
      </c>
      <c r="S1195" s="2">
        <f>IF($C1195=0,"-",X1195/$C1195)</f>
        <v>5.0345825961074474E-2</v>
      </c>
      <c r="T1195" s="2">
        <f>IF($C1195=0,"-",Y1195/$C1195)</f>
        <v>0.41177416760495417</v>
      </c>
      <c r="U1195" s="2">
        <f>IF($C1195=0,"-",Z1195/$C1195)</f>
        <v>9.5705324111307707E-2</v>
      </c>
      <c r="V1195" s="2">
        <f>IF(C1195=0,"-",(1-R1195-S1195-T1195))</f>
        <v>0.53707576001286794</v>
      </c>
      <c r="W1195" s="1">
        <v>5</v>
      </c>
      <c r="X1195" s="1">
        <v>313</v>
      </c>
      <c r="Y1195" s="1">
        <v>2560</v>
      </c>
      <c r="Z1195" s="1">
        <v>595</v>
      </c>
      <c r="AA1195" s="1">
        <v>2631</v>
      </c>
      <c r="AB1195" s="1">
        <v>11</v>
      </c>
      <c r="AC1195" s="1">
        <v>9</v>
      </c>
      <c r="AD1195" s="1"/>
      <c r="AE1195" s="1"/>
      <c r="AF1195" s="1">
        <v>67</v>
      </c>
      <c r="AG1195" s="1"/>
      <c r="AJ1195" s="1">
        <v>9</v>
      </c>
      <c r="AK1195" s="146">
        <v>9</v>
      </c>
      <c r="AL1195" s="146">
        <v>7</v>
      </c>
      <c r="AM1195" s="146">
        <v>1</v>
      </c>
      <c r="AY1195" s="146" t="str">
        <f>A1195&amp;" "&amp;"CD"&amp;BA1195</f>
        <v>Saginaw CD5</v>
      </c>
      <c r="BA1195" s="9">
        <v>5</v>
      </c>
      <c r="BC1195" s="91">
        <v>26</v>
      </c>
      <c r="BD1195" s="93"/>
      <c r="BE1195" s="146">
        <v>26145</v>
      </c>
      <c r="BF1195" s="146">
        <f>BE1195*100+BA1195</f>
        <v>2614505</v>
      </c>
      <c r="BH1195" s="146" t="s">
        <v>3387</v>
      </c>
    </row>
    <row r="1196" spans="1:60">
      <c r="A1196" t="s">
        <v>2018</v>
      </c>
      <c r="B1196" t="s">
        <v>3352</v>
      </c>
      <c r="C1196" s="1">
        <f t="shared" si="726"/>
        <v>935</v>
      </c>
      <c r="D1196" s="1"/>
      <c r="E1196" s="1"/>
      <c r="F1196" s="1"/>
      <c r="G1196" s="1"/>
      <c r="H1196" s="1"/>
      <c r="I1196" s="1"/>
      <c r="J1196" s="1"/>
      <c r="K1196" s="7">
        <f>RANK(W1196,(W1196:Y1196,Z1196:AN1196))</f>
        <v>7</v>
      </c>
      <c r="L1196" s="7">
        <f>RANK(X1196,(W1196:Y1196,Z1196:AN1196))</f>
        <v>3</v>
      </c>
      <c r="M1196" s="7">
        <f>IF(Y1196&gt;0,RANK(Y1196,(W1196:Y1196,Z1196:AN1196)),0)</f>
        <v>1</v>
      </c>
      <c r="N1196" s="7"/>
      <c r="O1196" s="1">
        <f t="shared" si="727"/>
        <v>197</v>
      </c>
      <c r="P1196" s="2">
        <f t="shared" si="728"/>
        <v>0.2106951871657754</v>
      </c>
      <c r="Q1196" s="2"/>
      <c r="R1196" s="2">
        <f t="shared" si="729"/>
        <v>1.0695187165775401E-3</v>
      </c>
      <c r="S1196" s="2">
        <f t="shared" si="730"/>
        <v>6.737967914438503E-2</v>
      </c>
      <c r="T1196" s="2">
        <f t="shared" si="731"/>
        <v>0.52620320855614977</v>
      </c>
      <c r="U1196" s="2">
        <f t="shared" si="731"/>
        <v>5.4545454545454543E-2</v>
      </c>
      <c r="V1196" s="2">
        <f t="shared" si="732"/>
        <v>0.40534759358288763</v>
      </c>
      <c r="W1196" s="1">
        <v>1</v>
      </c>
      <c r="X1196" s="1">
        <v>63</v>
      </c>
      <c r="Y1196" s="1">
        <v>492</v>
      </c>
      <c r="Z1196" s="1">
        <v>51</v>
      </c>
      <c r="AA1196" s="1">
        <v>295</v>
      </c>
      <c r="AB1196" s="1">
        <v>2</v>
      </c>
      <c r="AC1196" s="1">
        <v>0</v>
      </c>
      <c r="AF1196" s="1">
        <v>30</v>
      </c>
      <c r="AJ1196" s="1">
        <v>0</v>
      </c>
      <c r="AK1196">
        <v>0</v>
      </c>
      <c r="AL1196">
        <v>0</v>
      </c>
      <c r="AM1196">
        <v>1</v>
      </c>
      <c r="AY1196" t="str">
        <f t="shared" si="733"/>
        <v>Saginaw CD0</v>
      </c>
      <c r="BA1196" s="9">
        <v>0</v>
      </c>
      <c r="BC1196" s="91">
        <v>26</v>
      </c>
      <c r="BD1196" s="93"/>
      <c r="BE1196" s="145">
        <v>26145</v>
      </c>
      <c r="BF1196">
        <f t="shared" si="725"/>
        <v>2614500</v>
      </c>
      <c r="BH1196" t="s">
        <v>3387</v>
      </c>
    </row>
    <row r="1197" spans="1:60">
      <c r="A1197" t="s">
        <v>3288</v>
      </c>
      <c r="B1197" t="s">
        <v>3352</v>
      </c>
      <c r="C1197" s="1">
        <f t="shared" si="726"/>
        <v>0</v>
      </c>
      <c r="D1197" s="1"/>
      <c r="E1197" s="1"/>
      <c r="F1197" s="1"/>
      <c r="G1197" s="1"/>
      <c r="H1197" s="1"/>
      <c r="I1197" s="1"/>
      <c r="J1197" s="1"/>
      <c r="K1197" s="7" t="e">
        <f>RANK(W1197,(W1197:Y1197,Z1197:AN1197))</f>
        <v>#N/A</v>
      </c>
      <c r="L1197" s="7" t="e">
        <f>RANK(X1197,(W1197:Y1197,Z1197:AN1197))</f>
        <v>#N/A</v>
      </c>
      <c r="M1197" s="7">
        <f>IF(Y1197&gt;0,RANK(Y1197,(W1197:Y1197,Z1197:AN1197)),0)</f>
        <v>0</v>
      </c>
      <c r="N1197" s="7"/>
      <c r="O1197" s="1" t="e">
        <f t="shared" si="727"/>
        <v>#NUM!</v>
      </c>
      <c r="P1197" s="2" t="e">
        <f t="shared" si="728"/>
        <v>#NUM!</v>
      </c>
      <c r="Q1197" s="2"/>
      <c r="R1197" s="2" t="str">
        <f t="shared" si="729"/>
        <v>-</v>
      </c>
      <c r="S1197" s="2" t="str">
        <f t="shared" si="730"/>
        <v>-</v>
      </c>
      <c r="T1197" s="2" t="str">
        <f t="shared" si="731"/>
        <v>-</v>
      </c>
      <c r="U1197" s="2" t="str">
        <f t="shared" si="731"/>
        <v>-</v>
      </c>
      <c r="V1197" s="2" t="str">
        <f t="shared" si="732"/>
        <v>-</v>
      </c>
      <c r="AY1197" t="str">
        <f t="shared" si="733"/>
        <v>Tuscola CD5</v>
      </c>
      <c r="BA1197" s="9">
        <v>5</v>
      </c>
      <c r="BC1197" s="91">
        <v>26</v>
      </c>
      <c r="BD1197" s="93"/>
      <c r="BE1197" s="145">
        <v>26157</v>
      </c>
      <c r="BF1197">
        <f t="shared" si="725"/>
        <v>2615705</v>
      </c>
      <c r="BH1197" t="s">
        <v>3387</v>
      </c>
    </row>
    <row r="1198" spans="1:60">
      <c r="A1198" t="s">
        <v>3288</v>
      </c>
      <c r="B1198" t="s">
        <v>3352</v>
      </c>
      <c r="C1198" s="1">
        <f t="shared" si="726"/>
        <v>0</v>
      </c>
      <c r="D1198" s="1"/>
      <c r="E1198" s="1"/>
      <c r="F1198" s="1"/>
      <c r="G1198" s="1"/>
      <c r="H1198" s="1"/>
      <c r="I1198" s="1"/>
      <c r="J1198" s="1"/>
      <c r="K1198" s="7" t="e">
        <f>RANK(W1198,(W1198:Y1198,Z1198:AN1198))</f>
        <v>#N/A</v>
      </c>
      <c r="L1198" s="7" t="e">
        <f>RANK(X1198,(W1198:Y1198,Z1198:AN1198))</f>
        <v>#N/A</v>
      </c>
      <c r="M1198" s="7">
        <f>IF(Y1198&gt;0,RANK(Y1198,(W1198:Y1198,Z1198:AN1198)),0)</f>
        <v>0</v>
      </c>
      <c r="N1198" s="7"/>
      <c r="O1198" s="1" t="e">
        <f t="shared" si="727"/>
        <v>#NUM!</v>
      </c>
      <c r="P1198" s="2" t="e">
        <f t="shared" si="728"/>
        <v>#NUM!</v>
      </c>
      <c r="Q1198" s="2"/>
      <c r="R1198" s="2" t="str">
        <f t="shared" si="729"/>
        <v>-</v>
      </c>
      <c r="S1198" s="2" t="str">
        <f t="shared" si="730"/>
        <v>-</v>
      </c>
      <c r="T1198" s="2" t="str">
        <f t="shared" si="731"/>
        <v>-</v>
      </c>
      <c r="U1198" s="2" t="str">
        <f t="shared" si="731"/>
        <v>-</v>
      </c>
      <c r="V1198" s="2" t="str">
        <f t="shared" si="732"/>
        <v>-</v>
      </c>
      <c r="AY1198" t="str">
        <f t="shared" si="733"/>
        <v>Tuscola CD10</v>
      </c>
      <c r="BA1198" s="9">
        <v>10</v>
      </c>
      <c r="BC1198" s="91">
        <v>26</v>
      </c>
      <c r="BD1198" s="93"/>
      <c r="BE1198" s="145">
        <v>26157</v>
      </c>
      <c r="BF1198">
        <f t="shared" si="725"/>
        <v>2615710</v>
      </c>
      <c r="BH1198" t="s">
        <v>3387</v>
      </c>
    </row>
    <row r="1199" spans="1:60">
      <c r="A1199" t="s">
        <v>2951</v>
      </c>
      <c r="B1199" t="s">
        <v>3352</v>
      </c>
      <c r="C1199" s="1">
        <f t="shared" ref="C1199:C1205" si="734">SUM(W1199:AN1199)</f>
        <v>12826</v>
      </c>
      <c r="D1199" s="1"/>
      <c r="E1199" s="1"/>
      <c r="F1199" s="1"/>
      <c r="G1199" s="1"/>
      <c r="H1199" s="1"/>
      <c r="I1199" s="1"/>
      <c r="J1199" s="1"/>
      <c r="K1199" s="7">
        <f>RANK(W1199,(W1199:Y1199,Z1199:AN1199))</f>
        <v>6</v>
      </c>
      <c r="L1199" s="7">
        <f>RANK(X1199,(W1199:Y1199,Z1199:AN1199))</f>
        <v>4</v>
      </c>
      <c r="M1199" s="7">
        <f>IF(Y1199&gt;0,RANK(Y1199,(W1199:Y1199,Z1199:AN1199)),0)</f>
        <v>1</v>
      </c>
      <c r="N1199" s="7"/>
      <c r="O1199" s="1">
        <f t="shared" ref="O1199:O1205" si="735">MAX(W1199:AD1199)-LARGE(W1199:AD1199,2)</f>
        <v>892</v>
      </c>
      <c r="P1199" s="2">
        <f t="shared" ref="P1199:P1205" si="736">O1199/C1199</f>
        <v>6.9546234211757374E-2</v>
      </c>
      <c r="Q1199" s="2"/>
      <c r="R1199" s="2">
        <f t="shared" ref="R1199:R1205" si="737">IF($C1199=0,"-",W1199/$C1199)</f>
        <v>2.3389989084671762E-3</v>
      </c>
      <c r="S1199" s="2">
        <f t="shared" ref="S1199:S1205" si="738">IF($C1199=0,"-",X1199/$C1199)</f>
        <v>6.3152970528613753E-2</v>
      </c>
      <c r="T1199" s="2">
        <f t="shared" ref="T1199:U1205" si="739">IF($C1199=0,"-",Y1199/$C1199)</f>
        <v>0.43840636207703104</v>
      </c>
      <c r="U1199" s="2">
        <f t="shared" si="739"/>
        <v>0.1036176516450959</v>
      </c>
      <c r="V1199" s="2">
        <f t="shared" ref="V1199:V1205" si="740">IF(C1199=0,"-",(1-R1199-S1199-T1199))</f>
        <v>0.49610166848588794</v>
      </c>
      <c r="W1199" s="1">
        <v>30</v>
      </c>
      <c r="X1199" s="1">
        <v>810</v>
      </c>
      <c r="Y1199" s="1">
        <v>5623</v>
      </c>
      <c r="Z1199" s="1">
        <v>1329</v>
      </c>
      <c r="AA1199" s="1">
        <v>4731</v>
      </c>
      <c r="AB1199" s="1">
        <v>17</v>
      </c>
      <c r="AC1199" s="1">
        <v>26</v>
      </c>
      <c r="AF1199" s="1">
        <v>202</v>
      </c>
      <c r="AJ1199" s="1">
        <v>24</v>
      </c>
      <c r="AK1199">
        <v>18</v>
      </c>
      <c r="AL1199">
        <v>12</v>
      </c>
      <c r="AM1199">
        <v>4</v>
      </c>
      <c r="AY1199" t="str">
        <f t="shared" si="733"/>
        <v>Washtenaw CD7</v>
      </c>
      <c r="BA1199" s="9">
        <v>7</v>
      </c>
      <c r="BC1199" s="91">
        <v>26</v>
      </c>
      <c r="BD1199" s="93"/>
      <c r="BE1199" s="145">
        <v>26161</v>
      </c>
      <c r="BF1199">
        <f t="shared" ref="BF1199:BF1205" si="741">BE1199*100+BA1199</f>
        <v>2616107</v>
      </c>
      <c r="BH1199" t="s">
        <v>3387</v>
      </c>
    </row>
    <row r="1200" spans="1:60" s="146" customFormat="1">
      <c r="A1200" s="146" t="s">
        <v>2951</v>
      </c>
      <c r="B1200" s="146" t="s">
        <v>3352</v>
      </c>
      <c r="C1200" s="1">
        <f>SUM(W1200:AN1200)</f>
        <v>16150</v>
      </c>
      <c r="D1200" s="1"/>
      <c r="E1200" s="1"/>
      <c r="F1200" s="1"/>
      <c r="G1200" s="1"/>
      <c r="H1200" s="1"/>
      <c r="I1200" s="1"/>
      <c r="J1200" s="1"/>
      <c r="K1200" s="7">
        <f>RANK(W1200,(W1200:Y1200,Z1200:AN1200))</f>
        <v>7</v>
      </c>
      <c r="L1200" s="7">
        <f>RANK(X1200,(W1200:Y1200,Z1200:AN1200))</f>
        <v>4</v>
      </c>
      <c r="M1200" s="7">
        <f>IF(Y1200&gt;0,RANK(Y1200,(W1200:Y1200,Z1200:AN1200)),0)</f>
        <v>1</v>
      </c>
      <c r="N1200" s="7"/>
      <c r="O1200" s="1">
        <f>MAX(W1200:AD1200)-LARGE(W1200:AD1200,2)</f>
        <v>456</v>
      </c>
      <c r="P1200" s="2">
        <f>O1200/C1200</f>
        <v>2.823529411764706E-2</v>
      </c>
      <c r="Q1200" s="2"/>
      <c r="R1200" s="2">
        <f>IF($C1200=0,"-",W1200/$C1200)</f>
        <v>3.6532507739938081E-3</v>
      </c>
      <c r="S1200" s="2">
        <f>IF($C1200=0,"-",X1200/$C1200)</f>
        <v>4.5758513931888546E-2</v>
      </c>
      <c r="T1200" s="2">
        <f>IF($C1200=0,"-",Y1200/$C1200)</f>
        <v>0.40557275541795668</v>
      </c>
      <c r="U1200" s="2">
        <f>IF($C1200=0,"-",Z1200/$C1200)</f>
        <v>0.1458204334365325</v>
      </c>
      <c r="V1200" s="2">
        <f>IF(C1200=0,"-",(1-R1200-S1200-T1200))</f>
        <v>0.54501547987616095</v>
      </c>
      <c r="W1200" s="1">
        <v>59</v>
      </c>
      <c r="X1200" s="1">
        <v>739</v>
      </c>
      <c r="Y1200" s="1">
        <v>6550</v>
      </c>
      <c r="Z1200" s="1">
        <v>2355</v>
      </c>
      <c r="AA1200" s="1">
        <v>6094</v>
      </c>
      <c r="AB1200" s="1">
        <v>18</v>
      </c>
      <c r="AC1200" s="1">
        <v>19</v>
      </c>
      <c r="AD1200" s="1"/>
      <c r="AE1200" s="1"/>
      <c r="AF1200" s="1">
        <v>171</v>
      </c>
      <c r="AG1200" s="1"/>
      <c r="AJ1200" s="1">
        <v>41</v>
      </c>
      <c r="AK1200" s="146">
        <v>66</v>
      </c>
      <c r="AL1200" s="146">
        <v>28</v>
      </c>
      <c r="AM1200" s="146">
        <v>10</v>
      </c>
      <c r="AY1200" s="146" t="str">
        <f>A1200&amp;" "&amp;"CD"&amp;BA1200</f>
        <v>Washtenaw CD12</v>
      </c>
      <c r="BA1200" s="9">
        <v>12</v>
      </c>
      <c r="BC1200" s="91">
        <v>26</v>
      </c>
      <c r="BD1200" s="93"/>
      <c r="BE1200" s="146">
        <v>26161</v>
      </c>
      <c r="BF1200" s="146">
        <f>BE1200*100+BA1200</f>
        <v>2616112</v>
      </c>
      <c r="BH1200" s="146" t="s">
        <v>3387</v>
      </c>
    </row>
    <row r="1201" spans="1:60">
      <c r="A1201" t="s">
        <v>2951</v>
      </c>
      <c r="B1201" t="s">
        <v>3352</v>
      </c>
      <c r="C1201" s="1">
        <f t="shared" si="734"/>
        <v>887</v>
      </c>
      <c r="D1201" s="1"/>
      <c r="E1201" s="1"/>
      <c r="F1201" s="1"/>
      <c r="G1201" s="1"/>
      <c r="H1201" s="1"/>
      <c r="I1201" s="1"/>
      <c r="J1201" s="1"/>
      <c r="K1201" s="7">
        <f>RANK(W1201,(W1201:Y1201,Z1201:AN1201))</f>
        <v>10</v>
      </c>
      <c r="L1201" s="7">
        <f>RANK(X1201,(W1201:Y1201,Z1201:AN1201))</f>
        <v>4</v>
      </c>
      <c r="M1201" s="7">
        <f>IF(Y1201&gt;0,RANK(Y1201,(W1201:Y1201,Z1201:AN1201)),0)</f>
        <v>1</v>
      </c>
      <c r="N1201" s="7"/>
      <c r="O1201" s="1">
        <f t="shared" si="735"/>
        <v>166</v>
      </c>
      <c r="P1201" s="2">
        <f t="shared" si="736"/>
        <v>0.18714768883878241</v>
      </c>
      <c r="Q1201" s="2"/>
      <c r="R1201" s="2">
        <f t="shared" si="737"/>
        <v>0</v>
      </c>
      <c r="S1201" s="2">
        <f t="shared" si="738"/>
        <v>6.8771138669673049E-2</v>
      </c>
      <c r="T1201" s="2">
        <f t="shared" si="739"/>
        <v>0.49379932356257045</v>
      </c>
      <c r="U1201" s="2">
        <f t="shared" si="739"/>
        <v>0.10259301014656144</v>
      </c>
      <c r="V1201" s="2">
        <f t="shared" si="740"/>
        <v>0.43742953776775656</v>
      </c>
      <c r="W1201" s="1">
        <v>0</v>
      </c>
      <c r="X1201" s="1">
        <v>61</v>
      </c>
      <c r="Y1201" s="1">
        <v>438</v>
      </c>
      <c r="Z1201" s="1">
        <v>91</v>
      </c>
      <c r="AA1201" s="1">
        <v>272</v>
      </c>
      <c r="AB1201" s="1">
        <v>1</v>
      </c>
      <c r="AC1201" s="1">
        <v>1</v>
      </c>
      <c r="AF1201" s="1">
        <v>17</v>
      </c>
      <c r="AJ1201" s="1">
        <v>3</v>
      </c>
      <c r="AK1201">
        <v>0</v>
      </c>
      <c r="AL1201">
        <v>3</v>
      </c>
      <c r="AM1201">
        <v>0</v>
      </c>
      <c r="AY1201" t="str">
        <f t="shared" si="733"/>
        <v>Washtenaw CD0</v>
      </c>
      <c r="BA1201" s="9">
        <v>0</v>
      </c>
      <c r="BC1201" s="91">
        <v>26</v>
      </c>
      <c r="BD1201" s="93"/>
      <c r="BE1201" s="145">
        <v>26161</v>
      </c>
      <c r="BF1201">
        <f t="shared" si="741"/>
        <v>2616100</v>
      </c>
      <c r="BH1201" t="s">
        <v>3387</v>
      </c>
    </row>
    <row r="1202" spans="1:60">
      <c r="A1202" t="s">
        <v>2200</v>
      </c>
      <c r="B1202" t="s">
        <v>3352</v>
      </c>
      <c r="C1202" s="1">
        <f t="shared" si="734"/>
        <v>0</v>
      </c>
      <c r="D1202" s="1"/>
      <c r="E1202" s="1"/>
      <c r="F1202" s="1"/>
      <c r="G1202" s="1"/>
      <c r="H1202" s="1"/>
      <c r="I1202" s="1"/>
      <c r="J1202" s="1"/>
      <c r="K1202" s="7" t="e">
        <f>RANK(W1202,(W1202:Y1202,Z1202:AN1202))</f>
        <v>#N/A</v>
      </c>
      <c r="L1202" s="7" t="e">
        <f>RANK(X1202,(W1202:Y1202,Z1202:AN1202))</f>
        <v>#N/A</v>
      </c>
      <c r="M1202" s="7">
        <f>IF(Y1202&gt;0,RANK(Y1202,(W1202:Y1202,Z1202:AN1202)),0)</f>
        <v>0</v>
      </c>
      <c r="N1202" s="7"/>
      <c r="O1202" s="1" t="e">
        <f t="shared" si="735"/>
        <v>#NUM!</v>
      </c>
      <c r="P1202" s="2" t="e">
        <f t="shared" si="736"/>
        <v>#NUM!</v>
      </c>
      <c r="Q1202" s="2"/>
      <c r="R1202" s="2" t="str">
        <f t="shared" si="737"/>
        <v>-</v>
      </c>
      <c r="S1202" s="2" t="str">
        <f t="shared" si="738"/>
        <v>-</v>
      </c>
      <c r="T1202" s="2" t="str">
        <f t="shared" si="739"/>
        <v>-</v>
      </c>
      <c r="U1202" s="2" t="str">
        <f t="shared" si="739"/>
        <v>-</v>
      </c>
      <c r="V1202" s="2" t="str">
        <f t="shared" si="740"/>
        <v>-</v>
      </c>
      <c r="AY1202" t="str">
        <f t="shared" si="733"/>
        <v>Wayne CD11</v>
      </c>
      <c r="BA1202" s="9">
        <v>11</v>
      </c>
      <c r="BC1202" s="91">
        <v>26</v>
      </c>
      <c r="BD1202" s="93"/>
      <c r="BE1202" s="145">
        <v>26163</v>
      </c>
      <c r="BF1202">
        <f t="shared" si="741"/>
        <v>2616311</v>
      </c>
      <c r="BH1202" t="s">
        <v>3387</v>
      </c>
    </row>
    <row r="1203" spans="1:60">
      <c r="A1203" t="s">
        <v>2200</v>
      </c>
      <c r="B1203" t="s">
        <v>3352</v>
      </c>
      <c r="C1203" s="1">
        <f t="shared" si="734"/>
        <v>0</v>
      </c>
      <c r="D1203" s="1"/>
      <c r="E1203" s="1"/>
      <c r="F1203" s="1"/>
      <c r="G1203" s="1"/>
      <c r="H1203" s="1"/>
      <c r="I1203" s="1"/>
      <c r="J1203" s="1"/>
      <c r="K1203" s="7" t="e">
        <f>RANK(W1203,(W1203:Y1203,Z1203:AN1203))</f>
        <v>#N/A</v>
      </c>
      <c r="L1203" s="7" t="e">
        <f>RANK(X1203,(W1203:Y1203,Z1203:AN1203))</f>
        <v>#N/A</v>
      </c>
      <c r="M1203" s="7">
        <f>IF(Y1203&gt;0,RANK(Y1203,(W1203:Y1203,Z1203:AN1203)),0)</f>
        <v>0</v>
      </c>
      <c r="N1203" s="7"/>
      <c r="O1203" s="1" t="e">
        <f t="shared" si="735"/>
        <v>#NUM!</v>
      </c>
      <c r="P1203" s="2" t="e">
        <f t="shared" si="736"/>
        <v>#NUM!</v>
      </c>
      <c r="Q1203" s="2"/>
      <c r="R1203" s="2" t="str">
        <f t="shared" si="737"/>
        <v>-</v>
      </c>
      <c r="S1203" s="2" t="str">
        <f t="shared" si="738"/>
        <v>-</v>
      </c>
      <c r="T1203" s="2" t="str">
        <f t="shared" si="739"/>
        <v>-</v>
      </c>
      <c r="U1203" s="2" t="str">
        <f t="shared" si="739"/>
        <v>-</v>
      </c>
      <c r="V1203" s="2" t="str">
        <f t="shared" si="740"/>
        <v>-</v>
      </c>
      <c r="AY1203" t="str">
        <f t="shared" si="733"/>
        <v>Wayne CD12</v>
      </c>
      <c r="BA1203" s="9">
        <v>12</v>
      </c>
      <c r="BC1203" s="91">
        <v>26</v>
      </c>
      <c r="BD1203" s="93"/>
      <c r="BE1203" s="145">
        <v>26163</v>
      </c>
      <c r="BF1203">
        <f t="shared" si="741"/>
        <v>2616312</v>
      </c>
      <c r="BH1203" t="s">
        <v>3387</v>
      </c>
    </row>
    <row r="1204" spans="1:60">
      <c r="A1204" t="s">
        <v>2200</v>
      </c>
      <c r="B1204" t="s">
        <v>3352</v>
      </c>
      <c r="C1204" s="1">
        <f t="shared" si="734"/>
        <v>0</v>
      </c>
      <c r="D1204" s="1"/>
      <c r="E1204" s="1"/>
      <c r="F1204" s="1"/>
      <c r="G1204" s="1"/>
      <c r="H1204" s="1"/>
      <c r="I1204" s="1"/>
      <c r="J1204" s="1"/>
      <c r="K1204" s="7" t="e">
        <f>RANK(W1204,(W1204:Y1204,Z1204:AN1204))</f>
        <v>#N/A</v>
      </c>
      <c r="L1204" s="7" t="e">
        <f>RANK(X1204,(W1204:Y1204,Z1204:AN1204))</f>
        <v>#N/A</v>
      </c>
      <c r="M1204" s="7">
        <f>IF(Y1204&gt;0,RANK(Y1204,(W1204:Y1204,Z1204:AN1204)),0)</f>
        <v>0</v>
      </c>
      <c r="N1204" s="7"/>
      <c r="O1204" s="1" t="e">
        <f t="shared" si="735"/>
        <v>#NUM!</v>
      </c>
      <c r="P1204" s="2" t="e">
        <f t="shared" si="736"/>
        <v>#NUM!</v>
      </c>
      <c r="Q1204" s="2"/>
      <c r="R1204" s="2" t="str">
        <f t="shared" si="737"/>
        <v>-</v>
      </c>
      <c r="S1204" s="2" t="str">
        <f t="shared" si="738"/>
        <v>-</v>
      </c>
      <c r="T1204" s="2" t="str">
        <f t="shared" si="739"/>
        <v>-</v>
      </c>
      <c r="U1204" s="2" t="str">
        <f t="shared" si="739"/>
        <v>-</v>
      </c>
      <c r="V1204" s="2" t="str">
        <f t="shared" si="740"/>
        <v>-</v>
      </c>
      <c r="AY1204" t="str">
        <f t="shared" si="733"/>
        <v>Wayne CD13</v>
      </c>
      <c r="BA1204" s="9">
        <v>13</v>
      </c>
      <c r="BC1204" s="91">
        <v>26</v>
      </c>
      <c r="BD1204" s="93"/>
      <c r="BE1204" s="145">
        <v>26163</v>
      </c>
      <c r="BF1204">
        <f t="shared" si="741"/>
        <v>2616313</v>
      </c>
      <c r="BH1204" t="s">
        <v>3387</v>
      </c>
    </row>
    <row r="1205" spans="1:60">
      <c r="A1205" t="s">
        <v>2200</v>
      </c>
      <c r="B1205" t="s">
        <v>3352</v>
      </c>
      <c r="C1205" s="1">
        <f t="shared" si="734"/>
        <v>0</v>
      </c>
      <c r="D1205" s="1"/>
      <c r="E1205" s="1"/>
      <c r="F1205" s="1"/>
      <c r="G1205" s="1"/>
      <c r="H1205" s="1"/>
      <c r="I1205" s="1"/>
      <c r="J1205" s="1"/>
      <c r="K1205" s="7" t="e">
        <f>RANK(W1205,(W1205:Y1205,Z1205:AN1205))</f>
        <v>#N/A</v>
      </c>
      <c r="L1205" s="7" t="e">
        <f>RANK(X1205,(W1205:Y1205,Z1205:AN1205))</f>
        <v>#N/A</v>
      </c>
      <c r="M1205" s="7">
        <f>IF(Y1205&gt;0,RANK(Y1205,(W1205:Y1205,Z1205:AN1205)),0)</f>
        <v>0</v>
      </c>
      <c r="N1205" s="7"/>
      <c r="O1205" s="1" t="e">
        <f t="shared" si="735"/>
        <v>#NUM!</v>
      </c>
      <c r="P1205" s="2" t="e">
        <f t="shared" si="736"/>
        <v>#NUM!</v>
      </c>
      <c r="Q1205" s="2"/>
      <c r="R1205" s="2" t="str">
        <f t="shared" si="737"/>
        <v>-</v>
      </c>
      <c r="S1205" s="2" t="str">
        <f t="shared" si="738"/>
        <v>-</v>
      </c>
      <c r="T1205" s="2" t="str">
        <f t="shared" si="739"/>
        <v>-</v>
      </c>
      <c r="U1205" s="2" t="str">
        <f t="shared" si="739"/>
        <v>-</v>
      </c>
      <c r="V1205" s="2" t="str">
        <f t="shared" si="740"/>
        <v>-</v>
      </c>
      <c r="AY1205" t="str">
        <f t="shared" si="733"/>
        <v>Wayne CD14</v>
      </c>
      <c r="BA1205" s="9">
        <v>14</v>
      </c>
      <c r="BC1205" s="91">
        <v>26</v>
      </c>
      <c r="BD1205" s="93"/>
      <c r="BE1205" s="145">
        <v>26163</v>
      </c>
      <c r="BF1205">
        <f t="shared" si="741"/>
        <v>2616314</v>
      </c>
      <c r="BH1205" t="s">
        <v>3387</v>
      </c>
    </row>
    <row r="1206" spans="1:60">
      <c r="A1206" s="9"/>
      <c r="C1206" s="1"/>
      <c r="D1206" s="1"/>
      <c r="E1206" s="1"/>
      <c r="F1206" s="1"/>
      <c r="G1206" s="1"/>
      <c r="H1206" s="1"/>
      <c r="I1206" s="1"/>
      <c r="J1206" s="1"/>
      <c r="K1206" s="7"/>
      <c r="L1206" s="7"/>
      <c r="M1206" s="7"/>
      <c r="N1206" s="7"/>
      <c r="Q1206" s="2"/>
      <c r="R1206" s="2"/>
      <c r="S1206" s="2"/>
      <c r="T1206" s="2"/>
      <c r="U1206" s="2"/>
      <c r="V1206" s="2"/>
      <c r="BD1206" s="93"/>
      <c r="BE1206"/>
    </row>
    <row r="1207" spans="1:60">
      <c r="A1207" s="47" t="s">
        <v>2947</v>
      </c>
      <c r="C1207" s="1"/>
      <c r="D1207" s="1"/>
      <c r="E1207" s="1"/>
      <c r="F1207" s="1"/>
      <c r="G1207" s="1"/>
      <c r="H1207" s="1"/>
      <c r="I1207" s="1"/>
      <c r="J1207" s="1"/>
      <c r="K1207" s="7"/>
      <c r="L1207" s="7"/>
      <c r="M1207" s="7"/>
      <c r="N1207" s="7"/>
      <c r="Q1207" s="2"/>
      <c r="R1207" s="2"/>
      <c r="S1207" s="2"/>
      <c r="T1207" s="2"/>
      <c r="U1207" s="2"/>
      <c r="V1207" s="2"/>
      <c r="BD1207" s="93"/>
      <c r="BE1207"/>
    </row>
    <row r="1208" spans="1:60">
      <c r="A1208" s="9" t="s">
        <v>571</v>
      </c>
      <c r="B1208" t="s">
        <v>2918</v>
      </c>
      <c r="C1208" s="1">
        <f t="shared" ref="C1208:C1225" si="742">SUM(W1208:AN1208)</f>
        <v>0</v>
      </c>
      <c r="D1208" s="1"/>
      <c r="E1208" s="1"/>
      <c r="F1208" s="1"/>
      <c r="G1208" s="1"/>
      <c r="H1208" s="1"/>
      <c r="I1208" s="1"/>
      <c r="J1208" s="1"/>
      <c r="K1208" s="7" t="e">
        <f>RANK(W1208,(W1208:Y1208,Z1208:AN1208))</f>
        <v>#N/A</v>
      </c>
      <c r="L1208" s="7" t="e">
        <f>RANK(X1208,(W1208:Y1208,Z1208:AN1208))</f>
        <v>#N/A</v>
      </c>
      <c r="M1208" s="7">
        <f>IF(Y1208&gt;0,RANK(Y1208,(W1208:Y1208,Z1208:AN1208)),0)</f>
        <v>0</v>
      </c>
      <c r="N1208" s="7"/>
      <c r="O1208" s="1" t="e">
        <f t="shared" ref="O1208:O1225" si="743">MAX(W1208:AD1208)-LARGE(W1208:AD1208,2)</f>
        <v>#NUM!</v>
      </c>
      <c r="P1208" s="2" t="e">
        <f t="shared" ref="P1208:P1225" si="744">O1208/C1208</f>
        <v>#NUM!</v>
      </c>
      <c r="Q1208" s="2"/>
      <c r="R1208" s="2" t="str">
        <f t="shared" ref="R1208:R1225" si="745">IF($C1208=0,"-",W1208/$C1208)</f>
        <v>-</v>
      </c>
      <c r="S1208" s="2" t="str">
        <f t="shared" ref="S1208:S1225" si="746">IF($C1208=0,"-",X1208/$C1208)</f>
        <v>-</v>
      </c>
      <c r="T1208" s="2" t="str">
        <f t="shared" ref="T1208:T1225" si="747">IF($C1208=0,"-",Y1208/$C1208)</f>
        <v>-</v>
      </c>
      <c r="U1208" s="2"/>
      <c r="V1208" s="2" t="str">
        <f t="shared" ref="V1208:V1225" si="748">IF(C1208=0,"-",(1-R1208-S1208-T1208))</f>
        <v>-</v>
      </c>
      <c r="AY1208" t="s">
        <v>2060</v>
      </c>
      <c r="BA1208">
        <v>3</v>
      </c>
      <c r="BC1208" s="91">
        <v>27</v>
      </c>
      <c r="BD1208" s="93"/>
      <c r="BE1208">
        <v>27003</v>
      </c>
      <c r="BF1208">
        <f t="shared" si="725"/>
        <v>2700303</v>
      </c>
      <c r="BH1208" t="s">
        <v>3387</v>
      </c>
    </row>
    <row r="1209" spans="1:60">
      <c r="A1209" s="9" t="s">
        <v>571</v>
      </c>
      <c r="B1209" t="s">
        <v>2918</v>
      </c>
      <c r="C1209" s="1">
        <f t="shared" si="742"/>
        <v>0</v>
      </c>
      <c r="D1209" s="1"/>
      <c r="E1209" s="1"/>
      <c r="F1209" s="1"/>
      <c r="G1209" s="1"/>
      <c r="H1209" s="1"/>
      <c r="I1209" s="1"/>
      <c r="J1209" s="1"/>
      <c r="K1209" s="7" t="e">
        <f>RANK(W1209,(W1209:Y1209,Z1209:AN1209))</f>
        <v>#N/A</v>
      </c>
      <c r="L1209" s="7" t="e">
        <f>RANK(X1209,(W1209:Y1209,Z1209:AN1209))</f>
        <v>#N/A</v>
      </c>
      <c r="M1209" s="7">
        <f>IF(Y1209&gt;0,RANK(Y1209,(W1209:Y1209,Z1209:AN1209)),0)</f>
        <v>0</v>
      </c>
      <c r="N1209" s="7"/>
      <c r="O1209" s="1" t="e">
        <f t="shared" si="743"/>
        <v>#NUM!</v>
      </c>
      <c r="P1209" s="2" t="e">
        <f t="shared" si="744"/>
        <v>#NUM!</v>
      </c>
      <c r="Q1209" s="2"/>
      <c r="R1209" s="2" t="str">
        <f t="shared" si="745"/>
        <v>-</v>
      </c>
      <c r="S1209" s="2" t="str">
        <f t="shared" si="746"/>
        <v>-</v>
      </c>
      <c r="T1209" s="2" t="str">
        <f t="shared" si="747"/>
        <v>-</v>
      </c>
      <c r="U1209" s="2"/>
      <c r="V1209" s="2" t="str">
        <f t="shared" si="748"/>
        <v>-</v>
      </c>
      <c r="AY1209" t="s">
        <v>3229</v>
      </c>
      <c r="BA1209">
        <v>5</v>
      </c>
      <c r="BC1209" s="91">
        <v>27</v>
      </c>
      <c r="BD1209" s="93"/>
      <c r="BE1209">
        <v>27003</v>
      </c>
      <c r="BF1209">
        <f t="shared" si="725"/>
        <v>2700305</v>
      </c>
      <c r="BH1209" t="s">
        <v>3387</v>
      </c>
    </row>
    <row r="1210" spans="1:60">
      <c r="A1210" s="9" t="s">
        <v>571</v>
      </c>
      <c r="B1210" t="s">
        <v>2918</v>
      </c>
      <c r="C1210" s="1">
        <f t="shared" si="742"/>
        <v>0</v>
      </c>
      <c r="D1210" s="1"/>
      <c r="E1210" s="1"/>
      <c r="F1210" s="1"/>
      <c r="G1210" s="1"/>
      <c r="H1210" s="1"/>
      <c r="I1210" s="1"/>
      <c r="J1210" s="1"/>
      <c r="K1210" s="7" t="e">
        <f>RANK(W1210,(W1210:Y1210,Z1210:AN1210))</f>
        <v>#N/A</v>
      </c>
      <c r="L1210" s="7" t="e">
        <f>RANK(X1210,(W1210:Y1210,Z1210:AN1210))</f>
        <v>#N/A</v>
      </c>
      <c r="M1210" s="7">
        <f>IF(Y1210&gt;0,RANK(Y1210,(W1210:Y1210,Z1210:AN1210)),0)</f>
        <v>0</v>
      </c>
      <c r="N1210" s="7"/>
      <c r="O1210" s="1" t="e">
        <f t="shared" si="743"/>
        <v>#NUM!</v>
      </c>
      <c r="P1210" s="2" t="e">
        <f t="shared" si="744"/>
        <v>#NUM!</v>
      </c>
      <c r="Q1210" s="2"/>
      <c r="R1210" s="2" t="str">
        <f t="shared" si="745"/>
        <v>-</v>
      </c>
      <c r="S1210" s="2" t="str">
        <f t="shared" si="746"/>
        <v>-</v>
      </c>
      <c r="T1210" s="2" t="str">
        <f t="shared" si="747"/>
        <v>-</v>
      </c>
      <c r="U1210" s="2"/>
      <c r="V1210" s="2" t="str">
        <f t="shared" si="748"/>
        <v>-</v>
      </c>
      <c r="AY1210" t="s">
        <v>3230</v>
      </c>
      <c r="BA1210">
        <v>6</v>
      </c>
      <c r="BC1210" s="91">
        <v>27</v>
      </c>
      <c r="BD1210" s="93"/>
      <c r="BE1210">
        <v>27003</v>
      </c>
      <c r="BF1210">
        <f t="shared" si="725"/>
        <v>2700306</v>
      </c>
      <c r="BH1210" t="s">
        <v>3387</v>
      </c>
    </row>
    <row r="1211" spans="1:60">
      <c r="A1211" s="9" t="s">
        <v>1958</v>
      </c>
      <c r="B1211" t="s">
        <v>2918</v>
      </c>
      <c r="C1211" s="1">
        <f t="shared" si="742"/>
        <v>0</v>
      </c>
      <c r="D1211" s="1"/>
      <c r="E1211" s="1"/>
      <c r="F1211" s="1"/>
      <c r="G1211" s="1"/>
      <c r="H1211" s="1"/>
      <c r="I1211" s="1"/>
      <c r="J1211" s="1"/>
      <c r="K1211" s="7" t="e">
        <f>RANK(W1211,(W1211:Y1211,Z1211:AN1211))</f>
        <v>#N/A</v>
      </c>
      <c r="L1211" s="7" t="e">
        <f>RANK(X1211,(W1211:Y1211,Z1211:AN1211))</f>
        <v>#N/A</v>
      </c>
      <c r="M1211" s="7">
        <f>IF(Y1211&gt;0,RANK(Y1211,(W1211:Y1211,Z1211:AN1211)),0)</f>
        <v>0</v>
      </c>
      <c r="N1211" s="7"/>
      <c r="O1211" s="1" t="e">
        <f t="shared" si="743"/>
        <v>#NUM!</v>
      </c>
      <c r="P1211" s="2" t="e">
        <f t="shared" si="744"/>
        <v>#NUM!</v>
      </c>
      <c r="Q1211" s="2"/>
      <c r="R1211" s="2" t="str">
        <f t="shared" si="745"/>
        <v>-</v>
      </c>
      <c r="S1211" s="2" t="str">
        <f t="shared" si="746"/>
        <v>-</v>
      </c>
      <c r="T1211" s="2" t="str">
        <f t="shared" si="747"/>
        <v>-</v>
      </c>
      <c r="U1211" s="2"/>
      <c r="V1211" s="2" t="str">
        <f t="shared" si="748"/>
        <v>-</v>
      </c>
      <c r="AY1211" t="s">
        <v>3231</v>
      </c>
      <c r="BA1211">
        <v>8</v>
      </c>
      <c r="BC1211" s="91">
        <v>27</v>
      </c>
      <c r="BD1211" s="93"/>
      <c r="BE1211">
        <v>27007</v>
      </c>
      <c r="BF1211">
        <f t="shared" si="725"/>
        <v>2700708</v>
      </c>
      <c r="BH1211" t="s">
        <v>3387</v>
      </c>
    </row>
    <row r="1212" spans="1:60">
      <c r="A1212" s="9" t="s">
        <v>1958</v>
      </c>
      <c r="B1212" t="s">
        <v>2918</v>
      </c>
      <c r="C1212" s="1">
        <f t="shared" si="742"/>
        <v>0</v>
      </c>
      <c r="D1212" s="1"/>
      <c r="E1212" s="1"/>
      <c r="F1212" s="1"/>
      <c r="G1212" s="1"/>
      <c r="H1212" s="1"/>
      <c r="I1212" s="1"/>
      <c r="J1212" s="1"/>
      <c r="K1212" s="7" t="e">
        <f>RANK(W1212,(W1212:Y1212,Z1212:AN1212))</f>
        <v>#N/A</v>
      </c>
      <c r="L1212" s="7" t="e">
        <f>RANK(X1212,(W1212:Y1212,Z1212:AN1212))</f>
        <v>#N/A</v>
      </c>
      <c r="M1212" s="7">
        <f>IF(Y1212&gt;0,RANK(Y1212,(W1212:Y1212,Z1212:AN1212)),0)</f>
        <v>0</v>
      </c>
      <c r="N1212" s="7"/>
      <c r="O1212" s="1" t="e">
        <f t="shared" si="743"/>
        <v>#NUM!</v>
      </c>
      <c r="P1212" s="2" t="e">
        <f t="shared" si="744"/>
        <v>#NUM!</v>
      </c>
      <c r="Q1212" s="2"/>
      <c r="R1212" s="2" t="str">
        <f t="shared" si="745"/>
        <v>-</v>
      </c>
      <c r="S1212" s="2" t="str">
        <f t="shared" si="746"/>
        <v>-</v>
      </c>
      <c r="T1212" s="2" t="str">
        <f t="shared" si="747"/>
        <v>-</v>
      </c>
      <c r="U1212" s="2"/>
      <c r="V1212" s="2" t="str">
        <f t="shared" si="748"/>
        <v>-</v>
      </c>
      <c r="AY1212" t="s">
        <v>3232</v>
      </c>
      <c r="BA1212">
        <v>7</v>
      </c>
      <c r="BC1212" s="91">
        <v>27</v>
      </c>
      <c r="BD1212" s="93"/>
      <c r="BE1212">
        <v>27007</v>
      </c>
      <c r="BF1212">
        <f t="shared" si="725"/>
        <v>2700707</v>
      </c>
      <c r="BH1212" t="s">
        <v>3387</v>
      </c>
    </row>
    <row r="1213" spans="1:60">
      <c r="A1213" s="9" t="s">
        <v>2560</v>
      </c>
      <c r="B1213" t="s">
        <v>2918</v>
      </c>
      <c r="C1213" s="1">
        <f t="shared" si="742"/>
        <v>0</v>
      </c>
      <c r="D1213" s="1"/>
      <c r="E1213" s="1"/>
      <c r="F1213" s="1"/>
      <c r="G1213" s="1"/>
      <c r="H1213" s="1"/>
      <c r="I1213" s="1"/>
      <c r="J1213" s="1"/>
      <c r="K1213" s="7" t="e">
        <f>RANK(W1213,(W1213:Y1213,Z1213:AN1213))</f>
        <v>#N/A</v>
      </c>
      <c r="L1213" s="7" t="e">
        <f>RANK(X1213,(W1213:Y1213,Z1213:AN1213))</f>
        <v>#N/A</v>
      </c>
      <c r="M1213" s="7">
        <f>IF(Y1213&gt;0,RANK(Y1213,(W1213:Y1213,Z1213:AN1213)),0)</f>
        <v>0</v>
      </c>
      <c r="N1213" s="7"/>
      <c r="O1213" s="1" t="e">
        <f t="shared" si="743"/>
        <v>#NUM!</v>
      </c>
      <c r="P1213" s="2" t="e">
        <f t="shared" si="744"/>
        <v>#NUM!</v>
      </c>
      <c r="Q1213" s="2"/>
      <c r="R1213" s="2" t="str">
        <f t="shared" si="745"/>
        <v>-</v>
      </c>
      <c r="S1213" s="2" t="str">
        <f t="shared" si="746"/>
        <v>-</v>
      </c>
      <c r="T1213" s="2" t="str">
        <f t="shared" si="747"/>
        <v>-</v>
      </c>
      <c r="U1213" s="2"/>
      <c r="V1213" s="2" t="str">
        <f t="shared" si="748"/>
        <v>-</v>
      </c>
      <c r="AY1213" t="s">
        <v>2329</v>
      </c>
      <c r="BA1213">
        <v>2</v>
      </c>
      <c r="BC1213" s="91">
        <v>27</v>
      </c>
      <c r="BD1213" s="93"/>
      <c r="BE1213">
        <v>27037</v>
      </c>
      <c r="BF1213">
        <f t="shared" si="725"/>
        <v>2703702</v>
      </c>
      <c r="BH1213" t="s">
        <v>3387</v>
      </c>
    </row>
    <row r="1214" spans="1:60">
      <c r="A1214" s="9" t="s">
        <v>2560</v>
      </c>
      <c r="B1214" t="s">
        <v>2918</v>
      </c>
      <c r="C1214" s="1">
        <f t="shared" si="742"/>
        <v>0</v>
      </c>
      <c r="D1214" s="1"/>
      <c r="E1214" s="1"/>
      <c r="F1214" s="1"/>
      <c r="G1214" s="1"/>
      <c r="H1214" s="1"/>
      <c r="I1214" s="1"/>
      <c r="J1214" s="1"/>
      <c r="K1214" s="7" t="e">
        <f>RANK(W1214,(W1214:Y1214,Z1214:AN1214))</f>
        <v>#N/A</v>
      </c>
      <c r="L1214" s="7" t="e">
        <f>RANK(X1214,(W1214:Y1214,Z1214:AN1214))</f>
        <v>#N/A</v>
      </c>
      <c r="M1214" s="7">
        <f>IF(Y1214&gt;0,RANK(Y1214,(W1214:Y1214,Z1214:AN1214)),0)</f>
        <v>0</v>
      </c>
      <c r="N1214" s="7"/>
      <c r="O1214" s="1" t="e">
        <f t="shared" si="743"/>
        <v>#NUM!</v>
      </c>
      <c r="P1214" s="2" t="e">
        <f t="shared" si="744"/>
        <v>#NUM!</v>
      </c>
      <c r="Q1214" s="2"/>
      <c r="R1214" s="2" t="str">
        <f t="shared" si="745"/>
        <v>-</v>
      </c>
      <c r="S1214" s="2" t="str">
        <f t="shared" si="746"/>
        <v>-</v>
      </c>
      <c r="T1214" s="2" t="str">
        <f t="shared" si="747"/>
        <v>-</v>
      </c>
      <c r="U1214" s="2"/>
      <c r="V1214" s="2" t="str">
        <f t="shared" si="748"/>
        <v>-</v>
      </c>
      <c r="AY1214" t="s">
        <v>159</v>
      </c>
      <c r="BA1214">
        <v>4</v>
      </c>
      <c r="BC1214" s="91">
        <v>27</v>
      </c>
      <c r="BD1214" s="93"/>
      <c r="BE1214">
        <v>27037</v>
      </c>
      <c r="BF1214">
        <f t="shared" si="725"/>
        <v>2703704</v>
      </c>
      <c r="BH1214" t="s">
        <v>3387</v>
      </c>
    </row>
    <row r="1215" spans="1:60">
      <c r="A1215" s="9" t="s">
        <v>611</v>
      </c>
      <c r="B1215" t="s">
        <v>2918</v>
      </c>
      <c r="C1215" s="1">
        <f t="shared" si="742"/>
        <v>0</v>
      </c>
      <c r="D1215" s="1"/>
      <c r="E1215" s="1"/>
      <c r="F1215" s="1"/>
      <c r="G1215" s="1"/>
      <c r="H1215" s="1"/>
      <c r="I1215" s="1"/>
      <c r="J1215" s="1"/>
      <c r="K1215" s="7" t="e">
        <f>RANK(W1215,(W1215:Y1215,Z1215:AN1215))</f>
        <v>#N/A</v>
      </c>
      <c r="L1215" s="7" t="e">
        <f>RANK(X1215,(W1215:Y1215,Z1215:AN1215))</f>
        <v>#N/A</v>
      </c>
      <c r="M1215" s="7">
        <f>IF(Y1215&gt;0,RANK(Y1215,(W1215:Y1215,Z1215:AN1215)),0)</f>
        <v>0</v>
      </c>
      <c r="N1215" s="7"/>
      <c r="O1215" s="1" t="e">
        <f t="shared" si="743"/>
        <v>#NUM!</v>
      </c>
      <c r="P1215" s="2" t="e">
        <f t="shared" si="744"/>
        <v>#NUM!</v>
      </c>
      <c r="Q1215" s="2"/>
      <c r="R1215" s="2" t="str">
        <f t="shared" si="745"/>
        <v>-</v>
      </c>
      <c r="S1215" s="2" t="str">
        <f t="shared" si="746"/>
        <v>-</v>
      </c>
      <c r="T1215" s="2" t="str">
        <f t="shared" si="747"/>
        <v>-</v>
      </c>
      <c r="U1215" s="2"/>
      <c r="V1215" s="2" t="str">
        <f t="shared" si="748"/>
        <v>-</v>
      </c>
      <c r="AY1215" t="s">
        <v>927</v>
      </c>
      <c r="BA1215">
        <v>2</v>
      </c>
      <c r="BC1215" s="91">
        <v>27</v>
      </c>
      <c r="BD1215" s="93"/>
      <c r="BE1215">
        <v>27053</v>
      </c>
      <c r="BF1215">
        <f t="shared" si="725"/>
        <v>2705302</v>
      </c>
      <c r="BH1215" t="s">
        <v>3387</v>
      </c>
    </row>
    <row r="1216" spans="1:60">
      <c r="A1216" s="9" t="s">
        <v>611</v>
      </c>
      <c r="B1216" t="s">
        <v>2918</v>
      </c>
      <c r="C1216" s="1">
        <f t="shared" si="742"/>
        <v>0</v>
      </c>
      <c r="D1216" s="1"/>
      <c r="E1216" s="1"/>
      <c r="F1216" s="1"/>
      <c r="G1216" s="1"/>
      <c r="H1216" s="1"/>
      <c r="I1216" s="1"/>
      <c r="J1216" s="1"/>
      <c r="K1216" s="7" t="e">
        <f>RANK(W1216,(W1216:Y1216,Z1216:AN1216))</f>
        <v>#N/A</v>
      </c>
      <c r="L1216" s="7" t="e">
        <f>RANK(X1216,(W1216:Y1216,Z1216:AN1216))</f>
        <v>#N/A</v>
      </c>
      <c r="M1216" s="7">
        <f>IF(Y1216&gt;0,RANK(Y1216,(W1216:Y1216,Z1216:AN1216)),0)</f>
        <v>0</v>
      </c>
      <c r="N1216" s="7"/>
      <c r="O1216" s="1" t="e">
        <f t="shared" si="743"/>
        <v>#NUM!</v>
      </c>
      <c r="P1216" s="2" t="e">
        <f t="shared" si="744"/>
        <v>#NUM!</v>
      </c>
      <c r="Q1216" s="2"/>
      <c r="R1216" s="2" t="str">
        <f t="shared" si="745"/>
        <v>-</v>
      </c>
      <c r="S1216" s="2" t="str">
        <f t="shared" si="746"/>
        <v>-</v>
      </c>
      <c r="T1216" s="2" t="str">
        <f t="shared" si="747"/>
        <v>-</v>
      </c>
      <c r="U1216" s="2"/>
      <c r="V1216" s="2" t="str">
        <f t="shared" si="748"/>
        <v>-</v>
      </c>
      <c r="AY1216" t="s">
        <v>209</v>
      </c>
      <c r="BA1216">
        <v>3</v>
      </c>
      <c r="BC1216" s="91">
        <v>27</v>
      </c>
      <c r="BD1216" s="93"/>
      <c r="BE1216">
        <v>27053</v>
      </c>
      <c r="BF1216">
        <f t="shared" si="725"/>
        <v>2705303</v>
      </c>
      <c r="BH1216" t="s">
        <v>3387</v>
      </c>
    </row>
    <row r="1217" spans="1:60">
      <c r="A1217" s="9" t="s">
        <v>611</v>
      </c>
      <c r="B1217" t="s">
        <v>2918</v>
      </c>
      <c r="C1217" s="1">
        <f t="shared" si="742"/>
        <v>0</v>
      </c>
      <c r="D1217" s="1"/>
      <c r="E1217" s="1"/>
      <c r="F1217" s="1"/>
      <c r="G1217" s="1"/>
      <c r="H1217" s="1"/>
      <c r="I1217" s="1"/>
      <c r="J1217" s="1"/>
      <c r="K1217" s="7" t="e">
        <f>RANK(W1217,(W1217:Y1217,Z1217:AN1217))</f>
        <v>#N/A</v>
      </c>
      <c r="L1217" s="7" t="e">
        <f>RANK(X1217,(W1217:Y1217,Z1217:AN1217))</f>
        <v>#N/A</v>
      </c>
      <c r="M1217" s="7">
        <f>IF(Y1217&gt;0,RANK(Y1217,(W1217:Y1217,Z1217:AN1217)),0)</f>
        <v>0</v>
      </c>
      <c r="N1217" s="7"/>
      <c r="O1217" s="1" t="e">
        <f t="shared" si="743"/>
        <v>#NUM!</v>
      </c>
      <c r="P1217" s="2" t="e">
        <f t="shared" si="744"/>
        <v>#NUM!</v>
      </c>
      <c r="Q1217" s="2"/>
      <c r="R1217" s="2" t="str">
        <f t="shared" si="745"/>
        <v>-</v>
      </c>
      <c r="S1217" s="2" t="str">
        <f t="shared" si="746"/>
        <v>-</v>
      </c>
      <c r="T1217" s="2" t="str">
        <f t="shared" si="747"/>
        <v>-</v>
      </c>
      <c r="U1217" s="2"/>
      <c r="V1217" s="2" t="str">
        <f t="shared" si="748"/>
        <v>-</v>
      </c>
      <c r="AY1217" t="s">
        <v>1065</v>
      </c>
      <c r="BA1217">
        <v>5</v>
      </c>
      <c r="BC1217" s="91">
        <v>27</v>
      </c>
      <c r="BD1217" s="93"/>
      <c r="BE1217">
        <v>27053</v>
      </c>
      <c r="BF1217">
        <f t="shared" si="725"/>
        <v>2705305</v>
      </c>
      <c r="BH1217" t="s">
        <v>3387</v>
      </c>
    </row>
    <row r="1218" spans="1:60">
      <c r="A1218" s="9" t="s">
        <v>611</v>
      </c>
      <c r="B1218" t="s">
        <v>2918</v>
      </c>
      <c r="C1218" s="1">
        <f t="shared" si="742"/>
        <v>0</v>
      </c>
      <c r="D1218" s="1"/>
      <c r="E1218" s="1"/>
      <c r="F1218" s="1"/>
      <c r="G1218" s="1"/>
      <c r="H1218" s="1"/>
      <c r="I1218" s="1"/>
      <c r="J1218" s="1"/>
      <c r="K1218" s="7" t="e">
        <f>RANK(W1218,(W1218:Y1218,Z1218:AN1218))</f>
        <v>#N/A</v>
      </c>
      <c r="L1218" s="7" t="e">
        <f>RANK(X1218,(W1218:Y1218,Z1218:AN1218))</f>
        <v>#N/A</v>
      </c>
      <c r="M1218" s="7">
        <f>IF(Y1218&gt;0,RANK(Y1218,(W1218:Y1218,Z1218:AN1218)),0)</f>
        <v>0</v>
      </c>
      <c r="N1218" s="7"/>
      <c r="O1218" s="1" t="e">
        <f t="shared" si="743"/>
        <v>#NUM!</v>
      </c>
      <c r="P1218" s="2" t="e">
        <f t="shared" si="744"/>
        <v>#NUM!</v>
      </c>
      <c r="Q1218" s="2"/>
      <c r="R1218" s="2" t="str">
        <f t="shared" si="745"/>
        <v>-</v>
      </c>
      <c r="S1218" s="2" t="str">
        <f t="shared" si="746"/>
        <v>-</v>
      </c>
      <c r="T1218" s="2" t="str">
        <f t="shared" si="747"/>
        <v>-</v>
      </c>
      <c r="U1218" s="2"/>
      <c r="V1218" s="2" t="str">
        <f t="shared" si="748"/>
        <v>-</v>
      </c>
      <c r="AY1218" t="s">
        <v>963</v>
      </c>
      <c r="BA1218">
        <v>6</v>
      </c>
      <c r="BC1218" s="91">
        <v>27</v>
      </c>
      <c r="BD1218" s="93"/>
      <c r="BE1218">
        <v>27053</v>
      </c>
      <c r="BF1218">
        <f t="shared" si="725"/>
        <v>2705306</v>
      </c>
      <c r="BH1218" t="s">
        <v>3387</v>
      </c>
    </row>
    <row r="1219" spans="1:60">
      <c r="A1219" s="9" t="s">
        <v>1954</v>
      </c>
      <c r="B1219" t="s">
        <v>2918</v>
      </c>
      <c r="C1219" s="1">
        <f t="shared" si="742"/>
        <v>0</v>
      </c>
      <c r="D1219" s="1"/>
      <c r="E1219" s="1"/>
      <c r="F1219" s="1"/>
      <c r="G1219" s="1"/>
      <c r="H1219" s="1"/>
      <c r="I1219" s="1"/>
      <c r="J1219" s="1"/>
      <c r="K1219" s="7" t="e">
        <f>RANK(W1219,(W1219:Y1219,Z1219:AN1219))</f>
        <v>#N/A</v>
      </c>
      <c r="L1219" s="7" t="e">
        <f>RANK(X1219,(W1219:Y1219,Z1219:AN1219))</f>
        <v>#N/A</v>
      </c>
      <c r="M1219" s="7">
        <f>IF(Y1219&gt;0,RANK(Y1219,(W1219:Y1219,Z1219:AN1219)),0)</f>
        <v>0</v>
      </c>
      <c r="N1219" s="7"/>
      <c r="O1219" s="1" t="e">
        <f t="shared" si="743"/>
        <v>#NUM!</v>
      </c>
      <c r="P1219" s="2" t="e">
        <f t="shared" si="744"/>
        <v>#NUM!</v>
      </c>
      <c r="Q1219" s="2"/>
      <c r="R1219" s="2" t="str">
        <f t="shared" si="745"/>
        <v>-</v>
      </c>
      <c r="S1219" s="2" t="str">
        <f t="shared" si="746"/>
        <v>-</v>
      </c>
      <c r="T1219" s="2" t="str">
        <f t="shared" si="747"/>
        <v>-</v>
      </c>
      <c r="U1219" s="2"/>
      <c r="V1219" s="2" t="str">
        <f t="shared" si="748"/>
        <v>-</v>
      </c>
      <c r="AY1219" t="s">
        <v>222</v>
      </c>
      <c r="BA1219">
        <v>1</v>
      </c>
      <c r="BC1219" s="91">
        <v>27</v>
      </c>
      <c r="BD1219" s="93"/>
      <c r="BE1219">
        <v>27079</v>
      </c>
      <c r="BF1219">
        <f t="shared" si="725"/>
        <v>2707901</v>
      </c>
      <c r="BH1219" t="s">
        <v>3387</v>
      </c>
    </row>
    <row r="1220" spans="1:60">
      <c r="A1220" s="9" t="s">
        <v>1954</v>
      </c>
      <c r="B1220" t="s">
        <v>2918</v>
      </c>
      <c r="C1220" s="1">
        <f t="shared" si="742"/>
        <v>0</v>
      </c>
      <c r="D1220" s="1"/>
      <c r="E1220" s="1"/>
      <c r="F1220" s="1"/>
      <c r="G1220" s="1"/>
      <c r="H1220" s="1"/>
      <c r="I1220" s="1"/>
      <c r="J1220" s="1"/>
      <c r="K1220" s="7" t="e">
        <f>RANK(W1220,(W1220:Y1220,Z1220:AN1220))</f>
        <v>#N/A</v>
      </c>
      <c r="L1220" s="7" t="e">
        <f>RANK(X1220,(W1220:Y1220,Z1220:AN1220))</f>
        <v>#N/A</v>
      </c>
      <c r="M1220" s="7">
        <f>IF(Y1220&gt;0,RANK(Y1220,(W1220:Y1220,Z1220:AN1220)),0)</f>
        <v>0</v>
      </c>
      <c r="N1220" s="7"/>
      <c r="O1220" s="1" t="e">
        <f t="shared" si="743"/>
        <v>#NUM!</v>
      </c>
      <c r="P1220" s="2" t="e">
        <f t="shared" si="744"/>
        <v>#NUM!</v>
      </c>
      <c r="Q1220" s="2"/>
      <c r="R1220" s="2" t="str">
        <f t="shared" si="745"/>
        <v>-</v>
      </c>
      <c r="S1220" s="2" t="str">
        <f t="shared" si="746"/>
        <v>-</v>
      </c>
      <c r="T1220" s="2" t="str">
        <f t="shared" si="747"/>
        <v>-</v>
      </c>
      <c r="U1220" s="2"/>
      <c r="V1220" s="2" t="str">
        <f t="shared" si="748"/>
        <v>-</v>
      </c>
      <c r="AY1220" t="s">
        <v>225</v>
      </c>
      <c r="BA1220">
        <v>2</v>
      </c>
      <c r="BC1220" s="91">
        <v>27</v>
      </c>
      <c r="BD1220" s="93"/>
      <c r="BE1220">
        <v>27079</v>
      </c>
      <c r="BF1220">
        <f t="shared" si="725"/>
        <v>2707902</v>
      </c>
      <c r="BH1220" t="s">
        <v>3387</v>
      </c>
    </row>
    <row r="1221" spans="1:60">
      <c r="A1221" s="9" t="s">
        <v>2057</v>
      </c>
      <c r="B1221" t="s">
        <v>2918</v>
      </c>
      <c r="C1221" s="1">
        <f t="shared" si="742"/>
        <v>0</v>
      </c>
      <c r="D1221" s="1"/>
      <c r="E1221" s="1"/>
      <c r="F1221" s="1"/>
      <c r="G1221" s="1"/>
      <c r="H1221" s="1"/>
      <c r="I1221" s="1"/>
      <c r="J1221" s="1"/>
      <c r="K1221" s="7" t="e">
        <f>RANK(W1221,(W1221:Y1221,Z1221:AN1221))</f>
        <v>#N/A</v>
      </c>
      <c r="L1221" s="7" t="e">
        <f>RANK(X1221,(W1221:Y1221,Z1221:AN1221))</f>
        <v>#N/A</v>
      </c>
      <c r="M1221" s="7">
        <f>IF(Y1221&gt;0,RANK(Y1221,(W1221:Y1221,Z1221:AN1221)),0)</f>
        <v>0</v>
      </c>
      <c r="N1221" s="7"/>
      <c r="O1221" s="1" t="e">
        <f t="shared" si="743"/>
        <v>#NUM!</v>
      </c>
      <c r="P1221" s="2" t="e">
        <f t="shared" si="744"/>
        <v>#NUM!</v>
      </c>
      <c r="Q1221" s="2"/>
      <c r="R1221" s="2" t="str">
        <f t="shared" si="745"/>
        <v>-</v>
      </c>
      <c r="S1221" s="2" t="str">
        <f t="shared" si="746"/>
        <v>-</v>
      </c>
      <c r="T1221" s="2" t="str">
        <f t="shared" si="747"/>
        <v>-</v>
      </c>
      <c r="U1221" s="2"/>
      <c r="V1221" s="2" t="str">
        <f t="shared" si="748"/>
        <v>-</v>
      </c>
      <c r="AY1221" t="s">
        <v>226</v>
      </c>
      <c r="BA1221">
        <v>4</v>
      </c>
      <c r="BC1221" s="91">
        <v>27</v>
      </c>
      <c r="BD1221" s="93"/>
      <c r="BE1221">
        <v>27123</v>
      </c>
      <c r="BF1221">
        <f t="shared" si="725"/>
        <v>2712304</v>
      </c>
      <c r="BH1221" t="s">
        <v>3387</v>
      </c>
    </row>
    <row r="1222" spans="1:60">
      <c r="A1222" s="9" t="s">
        <v>2057</v>
      </c>
      <c r="B1222" t="s">
        <v>2918</v>
      </c>
      <c r="C1222" s="1">
        <f t="shared" si="742"/>
        <v>0</v>
      </c>
      <c r="D1222" s="1"/>
      <c r="E1222" s="1"/>
      <c r="F1222" s="1"/>
      <c r="G1222" s="1"/>
      <c r="H1222" s="1"/>
      <c r="I1222" s="1"/>
      <c r="J1222" s="1"/>
      <c r="K1222" s="7" t="e">
        <f>RANK(W1222,(W1222:Y1222,Z1222:AN1222))</f>
        <v>#N/A</v>
      </c>
      <c r="L1222" s="7" t="e">
        <f>RANK(X1222,(W1222:Y1222,Z1222:AN1222))</f>
        <v>#N/A</v>
      </c>
      <c r="M1222" s="7">
        <f>IF(Y1222&gt;0,RANK(Y1222,(W1222:Y1222,Z1222:AN1222)),0)</f>
        <v>0</v>
      </c>
      <c r="N1222" s="7"/>
      <c r="O1222" s="1" t="e">
        <f t="shared" si="743"/>
        <v>#NUM!</v>
      </c>
      <c r="P1222" s="2" t="e">
        <f t="shared" si="744"/>
        <v>#NUM!</v>
      </c>
      <c r="Q1222" s="2"/>
      <c r="R1222" s="2" t="str">
        <f t="shared" si="745"/>
        <v>-</v>
      </c>
      <c r="S1222" s="2" t="str">
        <f t="shared" si="746"/>
        <v>-</v>
      </c>
      <c r="T1222" s="2" t="str">
        <f t="shared" si="747"/>
        <v>-</v>
      </c>
      <c r="U1222" s="2"/>
      <c r="V1222" s="2" t="str">
        <f t="shared" si="748"/>
        <v>-</v>
      </c>
      <c r="AY1222" t="s">
        <v>486</v>
      </c>
      <c r="BA1222">
        <v>5</v>
      </c>
      <c r="BC1222" s="91">
        <v>27</v>
      </c>
      <c r="BD1222" s="93"/>
      <c r="BE1222">
        <v>27123</v>
      </c>
      <c r="BF1222">
        <f t="shared" si="725"/>
        <v>2712305</v>
      </c>
      <c r="BH1222" t="s">
        <v>3387</v>
      </c>
    </row>
    <row r="1223" spans="1:60">
      <c r="A1223" s="9" t="s">
        <v>2057</v>
      </c>
      <c r="B1223" t="s">
        <v>2918</v>
      </c>
      <c r="C1223" s="1">
        <f t="shared" si="742"/>
        <v>0</v>
      </c>
      <c r="D1223" s="1"/>
      <c r="E1223" s="1"/>
      <c r="F1223" s="1"/>
      <c r="G1223" s="1"/>
      <c r="H1223" s="1"/>
      <c r="I1223" s="1"/>
      <c r="J1223" s="1"/>
      <c r="K1223" s="7" t="e">
        <f>RANK(W1223,(W1223:Y1223,Z1223:AN1223))</f>
        <v>#N/A</v>
      </c>
      <c r="L1223" s="7" t="e">
        <f>RANK(X1223,(W1223:Y1223,Z1223:AN1223))</f>
        <v>#N/A</v>
      </c>
      <c r="M1223" s="7">
        <f>IF(Y1223&gt;0,RANK(Y1223,(W1223:Y1223,Z1223:AN1223)),0)</f>
        <v>0</v>
      </c>
      <c r="N1223" s="7"/>
      <c r="O1223" s="1" t="e">
        <f t="shared" si="743"/>
        <v>#NUM!</v>
      </c>
      <c r="P1223" s="2" t="e">
        <f t="shared" si="744"/>
        <v>#NUM!</v>
      </c>
      <c r="Q1223" s="2"/>
      <c r="R1223" s="2" t="str">
        <f t="shared" si="745"/>
        <v>-</v>
      </c>
      <c r="S1223" s="2" t="str">
        <f t="shared" si="746"/>
        <v>-</v>
      </c>
      <c r="T1223" s="2" t="str">
        <f t="shared" si="747"/>
        <v>-</v>
      </c>
      <c r="U1223" s="2"/>
      <c r="V1223" s="2" t="str">
        <f t="shared" si="748"/>
        <v>-</v>
      </c>
      <c r="AY1223" t="s">
        <v>1962</v>
      </c>
      <c r="BA1223">
        <v>6</v>
      </c>
      <c r="BC1223" s="91">
        <v>27</v>
      </c>
      <c r="BD1223" s="93"/>
      <c r="BE1223">
        <v>27123</v>
      </c>
      <c r="BF1223">
        <f t="shared" si="725"/>
        <v>2712306</v>
      </c>
      <c r="BH1223" t="s">
        <v>3387</v>
      </c>
    </row>
    <row r="1224" spans="1:60">
      <c r="A1224" s="9" t="s">
        <v>22</v>
      </c>
      <c r="B1224" t="s">
        <v>2918</v>
      </c>
      <c r="C1224" s="1">
        <f t="shared" si="742"/>
        <v>0</v>
      </c>
      <c r="D1224" s="1"/>
      <c r="E1224" s="1"/>
      <c r="F1224" s="1"/>
      <c r="G1224" s="1"/>
      <c r="H1224" s="1"/>
      <c r="I1224" s="1"/>
      <c r="J1224" s="1"/>
      <c r="K1224" s="7" t="e">
        <f>RANK(W1224,(W1224:Y1224,Z1224:AN1224))</f>
        <v>#N/A</v>
      </c>
      <c r="L1224" s="7" t="e">
        <f>RANK(X1224,(W1224:Y1224,Z1224:AN1224))</f>
        <v>#N/A</v>
      </c>
      <c r="M1224" s="7">
        <f>IF(Y1224&gt;0,RANK(Y1224,(W1224:Y1224,Z1224:AN1224)),0)</f>
        <v>0</v>
      </c>
      <c r="N1224" s="7"/>
      <c r="O1224" s="1" t="e">
        <f t="shared" si="743"/>
        <v>#NUM!</v>
      </c>
      <c r="P1224" s="2" t="e">
        <f t="shared" si="744"/>
        <v>#NUM!</v>
      </c>
      <c r="Q1224" s="2"/>
      <c r="R1224" s="2" t="str">
        <f t="shared" si="745"/>
        <v>-</v>
      </c>
      <c r="S1224" s="2" t="str">
        <f t="shared" si="746"/>
        <v>-</v>
      </c>
      <c r="T1224" s="2" t="str">
        <f t="shared" si="747"/>
        <v>-</v>
      </c>
      <c r="U1224" s="2"/>
      <c r="V1224" s="2" t="str">
        <f t="shared" si="748"/>
        <v>-</v>
      </c>
      <c r="AY1224" t="s">
        <v>1735</v>
      </c>
      <c r="BA1224">
        <v>6</v>
      </c>
      <c r="BC1224" s="91">
        <v>27</v>
      </c>
      <c r="BD1224" s="93"/>
      <c r="BE1224">
        <v>27145</v>
      </c>
      <c r="BF1224">
        <f t="shared" si="725"/>
        <v>2714506</v>
      </c>
      <c r="BH1224" t="s">
        <v>3387</v>
      </c>
    </row>
    <row r="1225" spans="1:60">
      <c r="A1225" s="9" t="s">
        <v>22</v>
      </c>
      <c r="B1225" t="s">
        <v>2918</v>
      </c>
      <c r="C1225" s="1">
        <f t="shared" si="742"/>
        <v>0</v>
      </c>
      <c r="D1225" s="1"/>
      <c r="E1225" s="1"/>
      <c r="F1225" s="1"/>
      <c r="G1225" s="1"/>
      <c r="H1225" s="1"/>
      <c r="I1225" s="1"/>
      <c r="J1225" s="1"/>
      <c r="K1225" s="7" t="e">
        <f>RANK(W1225,(W1225:Y1225,Z1225:AN1225))</f>
        <v>#N/A</v>
      </c>
      <c r="L1225" s="7" t="e">
        <f>RANK(X1225,(W1225:Y1225,Z1225:AN1225))</f>
        <v>#N/A</v>
      </c>
      <c r="M1225" s="7">
        <f>IF(Y1225&gt;0,RANK(Y1225,(W1225:Y1225,Z1225:AN1225)),0)</f>
        <v>0</v>
      </c>
      <c r="N1225" s="7"/>
      <c r="O1225" s="1" t="e">
        <f t="shared" si="743"/>
        <v>#NUM!</v>
      </c>
      <c r="P1225" s="2" t="e">
        <f t="shared" si="744"/>
        <v>#NUM!</v>
      </c>
      <c r="Q1225" s="2"/>
      <c r="R1225" s="2" t="str">
        <f t="shared" si="745"/>
        <v>-</v>
      </c>
      <c r="S1225" s="2" t="str">
        <f t="shared" si="746"/>
        <v>-</v>
      </c>
      <c r="T1225" s="2" t="str">
        <f t="shared" si="747"/>
        <v>-</v>
      </c>
      <c r="U1225" s="2"/>
      <c r="V1225" s="2" t="str">
        <f t="shared" si="748"/>
        <v>-</v>
      </c>
      <c r="AY1225" t="s">
        <v>2222</v>
      </c>
      <c r="BA1225">
        <v>7</v>
      </c>
      <c r="BC1225" s="91">
        <v>27</v>
      </c>
      <c r="BD1225" s="93"/>
      <c r="BE1225">
        <v>27145</v>
      </c>
      <c r="BF1225">
        <f t="shared" si="725"/>
        <v>2714507</v>
      </c>
      <c r="BH1225" t="s">
        <v>3387</v>
      </c>
    </row>
    <row r="1226" spans="1:60">
      <c r="A1226" s="9"/>
      <c r="C1226" s="1"/>
      <c r="D1226" s="1"/>
      <c r="E1226" s="1"/>
      <c r="F1226" s="1"/>
      <c r="G1226" s="1"/>
      <c r="H1226" s="1"/>
      <c r="I1226" s="1"/>
      <c r="J1226" s="1"/>
      <c r="K1226" s="7"/>
      <c r="L1226" s="7"/>
      <c r="M1226" s="7"/>
      <c r="N1226" s="7"/>
      <c r="Q1226" s="2"/>
      <c r="R1226" s="2"/>
      <c r="S1226" s="2"/>
      <c r="T1226" s="2"/>
      <c r="U1226" s="2"/>
      <c r="V1226" s="2"/>
      <c r="BD1226" s="93"/>
      <c r="BE1226"/>
    </row>
    <row r="1227" spans="1:60">
      <c r="A1227" s="47" t="s">
        <v>3191</v>
      </c>
      <c r="C1227" s="2"/>
      <c r="D1227" s="2"/>
      <c r="E1227" s="2"/>
      <c r="F1227" s="2"/>
      <c r="G1227" s="2"/>
      <c r="H1227" s="2"/>
      <c r="I1227" s="2"/>
      <c r="J1227" s="2"/>
      <c r="K1227" s="7"/>
      <c r="L1227" s="2"/>
      <c r="M1227" s="2"/>
      <c r="N1227" s="2"/>
      <c r="R1227" s="2"/>
      <c r="S1227" s="2"/>
      <c r="T1227" s="2"/>
      <c r="U1227" s="2"/>
      <c r="V1227" s="2"/>
      <c r="AH1227" s="1"/>
      <c r="AI1227" s="1"/>
      <c r="AK1227" s="1"/>
      <c r="AL1227" s="1"/>
      <c r="AM1227" s="1"/>
      <c r="AN1227" s="1"/>
      <c r="AO1227" s="1"/>
      <c r="AP1227" s="8"/>
      <c r="AQ1227" s="8"/>
      <c r="AR1227" s="8"/>
      <c r="AS1227" s="8"/>
      <c r="AT1227" s="2"/>
      <c r="AU1227" s="2"/>
      <c r="AV1227" s="2"/>
      <c r="AW1227" s="2"/>
      <c r="AX1227" s="2"/>
      <c r="BD1227" s="93"/>
      <c r="BE1227"/>
    </row>
    <row r="1228" spans="1:60" s="162" customFormat="1">
      <c r="A1228" s="137" t="s">
        <v>754</v>
      </c>
      <c r="B1228" s="162" t="s">
        <v>1538</v>
      </c>
      <c r="C1228" s="1">
        <f t="shared" ref="C1228:C1236" si="749">SUM(W1228:AN1228)</f>
        <v>1991</v>
      </c>
      <c r="D1228" s="1"/>
      <c r="E1228" s="1"/>
      <c r="F1228" s="1"/>
      <c r="G1228" s="1"/>
      <c r="H1228" s="1"/>
      <c r="I1228" s="1"/>
      <c r="J1228" s="1"/>
      <c r="K1228" s="7">
        <f>RANK(W1228,(W1228:Y1228,Z1228:AN1228))</f>
        <v>8</v>
      </c>
      <c r="L1228" s="7">
        <f>RANK(X1228,(W1228:Y1228,Z1228:AN1228))</f>
        <v>2</v>
      </c>
      <c r="M1228" s="7">
        <f>IF(Y1228&gt;0,RANK(Y1228,(W1228:Y1228,Z1228:AN1228)),0)</f>
        <v>3</v>
      </c>
      <c r="N1228" s="7"/>
      <c r="O1228" s="1">
        <f t="shared" ref="O1228:O1236" si="750">MAX(W1228:AD1228)-LARGE(W1228:AD1228,2)</f>
        <v>74</v>
      </c>
      <c r="P1228" s="2">
        <f t="shared" ref="P1228:P1236" si="751">O1228/C1228</f>
        <v>3.7167252636865898E-2</v>
      </c>
      <c r="Q1228" s="2"/>
      <c r="R1228" s="2">
        <f t="shared" ref="R1228:U1229" si="752">IF($C1228=0,"-",W1228/$C1228)</f>
        <v>1.0045203415369162E-3</v>
      </c>
      <c r="S1228" s="2">
        <f t="shared" si="752"/>
        <v>0.34957307885484679</v>
      </c>
      <c r="T1228" s="2">
        <f t="shared" si="752"/>
        <v>0.22099447513812154</v>
      </c>
      <c r="U1228" s="2">
        <f t="shared" si="752"/>
        <v>3.0637870416875941E-2</v>
      </c>
      <c r="V1228" s="2">
        <f t="shared" ref="V1228:V1236" si="753">IF(C1228=0,"-",(1-R1228-S1228-T1228-U1228))</f>
        <v>0.39779005524861888</v>
      </c>
      <c r="W1228" s="1">
        <v>2</v>
      </c>
      <c r="X1228" s="1">
        <v>696</v>
      </c>
      <c r="Y1228" s="1">
        <v>440</v>
      </c>
      <c r="Z1228" s="1">
        <v>61</v>
      </c>
      <c r="AA1228" s="1">
        <v>770</v>
      </c>
      <c r="AB1228" s="1">
        <v>12</v>
      </c>
      <c r="AC1228" s="1">
        <v>6</v>
      </c>
      <c r="AD1228" s="1"/>
      <c r="AE1228" s="1"/>
      <c r="AF1228" s="1"/>
      <c r="AG1228" s="1"/>
      <c r="AH1228" s="1"/>
      <c r="AI1228" s="1"/>
      <c r="AJ1228" s="1"/>
      <c r="AK1228" s="1"/>
      <c r="AL1228" s="1"/>
      <c r="AM1228" s="1">
        <v>4</v>
      </c>
      <c r="AN1228" s="1"/>
      <c r="AO1228" s="1"/>
      <c r="AP1228" s="8"/>
      <c r="AQ1228" s="8"/>
      <c r="AR1228" s="8"/>
      <c r="AS1228" s="8"/>
      <c r="AT1228" s="2"/>
      <c r="AU1228" s="2"/>
      <c r="AV1228" s="2"/>
      <c r="AW1228" s="2"/>
      <c r="AX1228" s="2"/>
      <c r="AY1228" s="137" t="s">
        <v>3593</v>
      </c>
      <c r="BA1228" s="162">
        <v>3</v>
      </c>
      <c r="BC1228" s="91">
        <v>28</v>
      </c>
      <c r="BD1228" s="93"/>
      <c r="BE1228" s="162">
        <v>28023</v>
      </c>
      <c r="BF1228" s="162">
        <f>BE1228*100+BA1228</f>
        <v>2802303</v>
      </c>
      <c r="BH1228" s="162" t="s">
        <v>3387</v>
      </c>
    </row>
    <row r="1229" spans="1:60" s="162" customFormat="1">
      <c r="A1229" s="137" t="s">
        <v>754</v>
      </c>
      <c r="B1229" s="162" t="s">
        <v>1538</v>
      </c>
      <c r="C1229" s="1">
        <f t="shared" si="749"/>
        <v>218</v>
      </c>
      <c r="D1229" s="1"/>
      <c r="E1229" s="1"/>
      <c r="F1229" s="1"/>
      <c r="G1229" s="1"/>
      <c r="H1229" s="1"/>
      <c r="I1229" s="1"/>
      <c r="J1229" s="1"/>
      <c r="K1229" s="7">
        <f>RANK(W1229,(W1229:Y1229,Z1229:AN1229))</f>
        <v>5</v>
      </c>
      <c r="L1229" s="7">
        <f>RANK(X1229,(W1229:Y1229,Z1229:AN1229))</f>
        <v>1</v>
      </c>
      <c r="M1229" s="7">
        <f>IF(Y1229&gt;0,RANK(Y1229,(W1229:Y1229,Z1229:AN1229)),0)</f>
        <v>3</v>
      </c>
      <c r="N1229" s="7"/>
      <c r="O1229" s="1">
        <f t="shared" si="750"/>
        <v>6</v>
      </c>
      <c r="P1229" s="2">
        <f t="shared" si="751"/>
        <v>2.7522935779816515E-2</v>
      </c>
      <c r="Q1229" s="2"/>
      <c r="R1229" s="2">
        <f t="shared" si="752"/>
        <v>9.1743119266055051E-3</v>
      </c>
      <c r="S1229" s="2">
        <f t="shared" si="752"/>
        <v>0.40366972477064222</v>
      </c>
      <c r="T1229" s="2">
        <f t="shared" si="752"/>
        <v>0.14678899082568808</v>
      </c>
      <c r="U1229" s="2">
        <f t="shared" si="752"/>
        <v>4.5871559633027525E-2</v>
      </c>
      <c r="V1229" s="2">
        <f t="shared" si="753"/>
        <v>0.39449541284403672</v>
      </c>
      <c r="W1229" s="1">
        <v>2</v>
      </c>
      <c r="X1229" s="1">
        <v>88</v>
      </c>
      <c r="Y1229" s="1">
        <v>32</v>
      </c>
      <c r="Z1229" s="1">
        <v>10</v>
      </c>
      <c r="AA1229" s="1">
        <v>82</v>
      </c>
      <c r="AB1229" s="1">
        <v>2</v>
      </c>
      <c r="AC1229" s="1">
        <v>2</v>
      </c>
      <c r="AD1229" s="1"/>
      <c r="AE1229" s="1"/>
      <c r="AF1229" s="1"/>
      <c r="AG1229" s="1"/>
      <c r="AH1229" s="1"/>
      <c r="AI1229" s="1"/>
      <c r="AJ1229" s="1"/>
      <c r="AK1229" s="1"/>
      <c r="AL1229" s="1"/>
      <c r="AM1229" s="1">
        <v>0</v>
      </c>
      <c r="AN1229" s="1"/>
      <c r="AO1229" s="1"/>
      <c r="AP1229" s="8"/>
      <c r="AQ1229" s="8"/>
      <c r="AR1229" s="8"/>
      <c r="AS1229" s="8"/>
      <c r="AT1229" s="2"/>
      <c r="AU1229" s="2"/>
      <c r="AV1229" s="2"/>
      <c r="AW1229" s="2"/>
      <c r="AX1229" s="2"/>
      <c r="AY1229" s="137" t="s">
        <v>3594</v>
      </c>
      <c r="BA1229" s="162">
        <v>4</v>
      </c>
      <c r="BC1229" s="91">
        <v>28</v>
      </c>
      <c r="BD1229" s="93"/>
      <c r="BE1229" s="162">
        <v>28023</v>
      </c>
      <c r="BF1229" s="162">
        <f>BE1229*100+BA1229</f>
        <v>2802304</v>
      </c>
      <c r="BH1229" s="162" t="s">
        <v>3387</v>
      </c>
    </row>
    <row r="1230" spans="1:60">
      <c r="A1230" s="9" t="s">
        <v>2664</v>
      </c>
      <c r="B1230" t="s">
        <v>1538</v>
      </c>
      <c r="C1230" s="1">
        <f t="shared" si="749"/>
        <v>11338</v>
      </c>
      <c r="D1230" s="1"/>
      <c r="E1230" s="1"/>
      <c r="F1230" s="1"/>
      <c r="G1230" s="1"/>
      <c r="H1230" s="1"/>
      <c r="I1230" s="1"/>
      <c r="J1230" s="1"/>
      <c r="K1230" s="7">
        <f>RANK(W1230,(W1230:Y1230,Z1230:AN1230))</f>
        <v>7</v>
      </c>
      <c r="L1230" s="7">
        <f>RANK(X1230,(W1230:Y1230,Z1230:AN1230))</f>
        <v>3</v>
      </c>
      <c r="M1230" s="7">
        <f>IF(Y1230&gt;0,RANK(Y1230,(W1230:Y1230,Z1230:AN1230)),0)</f>
        <v>1</v>
      </c>
      <c r="N1230" s="7"/>
      <c r="O1230" s="1">
        <f t="shared" si="750"/>
        <v>704</v>
      </c>
      <c r="P1230" s="2">
        <f t="shared" si="751"/>
        <v>6.2092079731875111E-2</v>
      </c>
      <c r="Q1230" s="2"/>
      <c r="R1230" s="2">
        <f t="shared" ref="R1230:U1231" si="754">IF($C1230=0,"-",W1230/$C1230)</f>
        <v>9.701887458105486E-4</v>
      </c>
      <c r="S1230" s="2">
        <f t="shared" si="754"/>
        <v>0.29731875110248723</v>
      </c>
      <c r="T1230" s="2">
        <f t="shared" si="754"/>
        <v>0.36064561651084848</v>
      </c>
      <c r="U1230" s="2">
        <f t="shared" si="754"/>
        <v>3.6778973363908979E-2</v>
      </c>
      <c r="V1230" s="2">
        <f t="shared" si="753"/>
        <v>0.30428647027694478</v>
      </c>
      <c r="W1230" s="1">
        <v>11</v>
      </c>
      <c r="X1230" s="1">
        <v>3371</v>
      </c>
      <c r="Y1230" s="1">
        <v>4089</v>
      </c>
      <c r="Z1230" s="1">
        <v>417</v>
      </c>
      <c r="AA1230" s="1">
        <v>3385</v>
      </c>
      <c r="AB1230" s="1">
        <v>29</v>
      </c>
      <c r="AC1230" s="1">
        <v>28</v>
      </c>
      <c r="AH1230" s="1"/>
      <c r="AI1230" s="1"/>
      <c r="AK1230" s="1"/>
      <c r="AL1230" s="1"/>
      <c r="AM1230" s="1">
        <v>8</v>
      </c>
      <c r="AN1230" s="1"/>
      <c r="AO1230" s="1"/>
      <c r="AP1230" s="8"/>
      <c r="AQ1230" s="8"/>
      <c r="AR1230" s="8"/>
      <c r="AS1230" s="8"/>
      <c r="AT1230" s="2"/>
      <c r="AU1230" s="2"/>
      <c r="AV1230" s="2"/>
      <c r="AW1230" s="2"/>
      <c r="AX1230" s="2"/>
      <c r="AY1230" s="9" t="s">
        <v>2395</v>
      </c>
      <c r="BA1230">
        <v>2</v>
      </c>
      <c r="BC1230" s="91">
        <v>28</v>
      </c>
      <c r="BD1230" s="93"/>
      <c r="BE1230">
        <v>28049</v>
      </c>
      <c r="BF1230">
        <f>BE1230*100+BA1230</f>
        <v>2804902</v>
      </c>
      <c r="BH1230" t="s">
        <v>3387</v>
      </c>
    </row>
    <row r="1231" spans="1:60">
      <c r="A1231" s="9" t="s">
        <v>2664</v>
      </c>
      <c r="B1231" t="s">
        <v>1538</v>
      </c>
      <c r="C1231" s="1">
        <f t="shared" si="749"/>
        <v>4147</v>
      </c>
      <c r="D1231" s="1"/>
      <c r="E1231" s="1"/>
      <c r="F1231" s="1"/>
      <c r="G1231" s="1"/>
      <c r="H1231" s="1"/>
      <c r="I1231" s="1"/>
      <c r="J1231" s="1"/>
      <c r="K1231" s="7">
        <f>RANK(W1231,(W1231:Y1231,Z1231:AN1231))</f>
        <v>6</v>
      </c>
      <c r="L1231" s="7">
        <f>RANK(X1231,(W1231:Y1231,Z1231:AN1231))</f>
        <v>2</v>
      </c>
      <c r="M1231" s="7">
        <f>IF(Y1231&gt;0,RANK(Y1231,(W1231:Y1231,Z1231:AN1231)),0)</f>
        <v>1</v>
      </c>
      <c r="N1231" s="7"/>
      <c r="O1231" s="1">
        <f t="shared" si="750"/>
        <v>1321</v>
      </c>
      <c r="P1231" s="2">
        <f t="shared" si="751"/>
        <v>0.31854352544007719</v>
      </c>
      <c r="Q1231" s="2"/>
      <c r="R1231" s="2">
        <f t="shared" si="754"/>
        <v>1.6879672052085846E-3</v>
      </c>
      <c r="S1231" s="2">
        <f t="shared" si="754"/>
        <v>0.20689655172413793</v>
      </c>
      <c r="T1231" s="2">
        <f t="shared" si="754"/>
        <v>0.52544007716421515</v>
      </c>
      <c r="U1231" s="2">
        <f t="shared" si="754"/>
        <v>5.7873161321437182E-2</v>
      </c>
      <c r="V1231" s="2">
        <f t="shared" si="753"/>
        <v>0.20810224258500118</v>
      </c>
      <c r="W1231" s="1">
        <v>7</v>
      </c>
      <c r="X1231" s="1">
        <v>858</v>
      </c>
      <c r="Y1231" s="1">
        <v>2179</v>
      </c>
      <c r="Z1231" s="1">
        <v>240</v>
      </c>
      <c r="AA1231" s="1">
        <v>847</v>
      </c>
      <c r="AB1231" s="1">
        <v>9</v>
      </c>
      <c r="AC1231" s="1">
        <v>5</v>
      </c>
      <c r="AH1231" s="1"/>
      <c r="AI1231" s="1"/>
      <c r="AK1231" s="1"/>
      <c r="AL1231" s="1"/>
      <c r="AM1231" s="1">
        <v>2</v>
      </c>
      <c r="AN1231" s="1"/>
      <c r="AO1231" s="1"/>
      <c r="AP1231" s="8"/>
      <c r="AQ1231" s="8"/>
      <c r="AR1231" s="8"/>
      <c r="AS1231" s="8"/>
      <c r="AT1231" s="2"/>
      <c r="AU1231" s="2"/>
      <c r="AV1231" s="2"/>
      <c r="AW1231" s="2"/>
      <c r="AX1231" s="2"/>
      <c r="AY1231" s="9" t="s">
        <v>474</v>
      </c>
      <c r="BA1231">
        <v>3</v>
      </c>
      <c r="BC1231" s="91">
        <v>28</v>
      </c>
      <c r="BD1231" s="93"/>
      <c r="BE1231">
        <v>28049</v>
      </c>
      <c r="BF1231">
        <f>BE1231*100+BA1231</f>
        <v>2804903</v>
      </c>
      <c r="BH1231" t="s">
        <v>3387</v>
      </c>
    </row>
    <row r="1232" spans="1:60">
      <c r="A1232" s="9" t="s">
        <v>1421</v>
      </c>
      <c r="B1232" t="s">
        <v>1538</v>
      </c>
      <c r="C1232" s="1">
        <f t="shared" si="749"/>
        <v>1249</v>
      </c>
      <c r="D1232" s="1"/>
      <c r="E1232" s="1"/>
      <c r="F1232" s="1"/>
      <c r="G1232" s="1"/>
      <c r="H1232" s="1"/>
      <c r="I1232" s="1"/>
      <c r="J1232" s="1"/>
      <c r="K1232" s="7">
        <f>RANK(W1232,(W1232:Y1232,Z1232:AN1232))</f>
        <v>7</v>
      </c>
      <c r="L1232" s="7">
        <f>RANK(X1232,(W1232:Y1232,Z1232:AN1232))</f>
        <v>2</v>
      </c>
      <c r="M1232" s="7">
        <f>IF(Y1232&gt;0,RANK(Y1232,(W1232:Y1232,Z1232:AN1232)),0)</f>
        <v>1</v>
      </c>
      <c r="N1232" s="7"/>
      <c r="O1232" s="1">
        <f t="shared" si="750"/>
        <v>97</v>
      </c>
      <c r="P1232" s="2">
        <f t="shared" si="751"/>
        <v>7.7662129703763016E-2</v>
      </c>
      <c r="Q1232" s="2"/>
      <c r="R1232" s="2">
        <f t="shared" ref="R1232:U1234" si="755">IF($C1232=0,"-",W1232/$C1232)</f>
        <v>8.0064051240992789E-4</v>
      </c>
      <c r="S1232" s="2">
        <f t="shared" si="755"/>
        <v>0.32506004803843075</v>
      </c>
      <c r="T1232" s="2">
        <f t="shared" si="755"/>
        <v>0.40272217774219377</v>
      </c>
      <c r="U1232" s="2">
        <f t="shared" si="755"/>
        <v>3.0424339471577262E-2</v>
      </c>
      <c r="V1232" s="2">
        <f t="shared" si="753"/>
        <v>0.24099279423538836</v>
      </c>
      <c r="W1232" s="1">
        <v>1</v>
      </c>
      <c r="X1232" s="1">
        <v>406</v>
      </c>
      <c r="Y1232" s="1">
        <v>503</v>
      </c>
      <c r="Z1232" s="1">
        <v>38</v>
      </c>
      <c r="AA1232" s="1">
        <v>293</v>
      </c>
      <c r="AB1232" s="1">
        <v>4</v>
      </c>
      <c r="AC1232" s="1">
        <v>4</v>
      </c>
      <c r="AH1232" s="1"/>
      <c r="AI1232" s="1"/>
      <c r="AK1232" s="1"/>
      <c r="AL1232" s="1"/>
      <c r="AM1232" s="1">
        <v>0</v>
      </c>
      <c r="AN1232" s="1"/>
      <c r="AO1232" s="1"/>
      <c r="AP1232" s="8"/>
      <c r="AQ1232" s="8"/>
      <c r="AR1232" s="8"/>
      <c r="AS1232" s="8"/>
      <c r="AT1232" s="2"/>
      <c r="AU1232" s="2"/>
      <c r="AV1232" s="2"/>
      <c r="AW1232" s="2"/>
      <c r="AX1232" s="2"/>
      <c r="AY1232" s="9" t="s">
        <v>2639</v>
      </c>
      <c r="BA1232">
        <v>2</v>
      </c>
      <c r="BC1232" s="91">
        <v>28</v>
      </c>
      <c r="BD1232" s="93"/>
      <c r="BE1232">
        <v>28089</v>
      </c>
      <c r="BF1232">
        <f t="shared" ref="BF1232:BF1290" si="756">BE1232*100+BA1232</f>
        <v>2808902</v>
      </c>
      <c r="BH1232" t="s">
        <v>3387</v>
      </c>
    </row>
    <row r="1233" spans="1:60">
      <c r="A1233" s="9" t="s">
        <v>1421</v>
      </c>
      <c r="B1233" t="s">
        <v>1538</v>
      </c>
      <c r="C1233" s="1">
        <f t="shared" si="749"/>
        <v>11723</v>
      </c>
      <c r="D1233" s="1"/>
      <c r="E1233" s="1"/>
      <c r="F1233" s="1"/>
      <c r="G1233" s="1"/>
      <c r="H1233" s="1"/>
      <c r="I1233" s="1"/>
      <c r="J1233" s="1"/>
      <c r="K1233" s="7">
        <f>RANK(W1233,(W1233:Y1233,Z1233:AN1233))</f>
        <v>6</v>
      </c>
      <c r="L1233" s="7">
        <f>RANK(X1233,(W1233:Y1233,Z1233:AN1233))</f>
        <v>3</v>
      </c>
      <c r="M1233" s="7">
        <f>IF(Y1233&gt;0,RANK(Y1233,(W1233:Y1233,Z1233:AN1233)),0)</f>
        <v>1</v>
      </c>
      <c r="N1233" s="7"/>
      <c r="O1233" s="1">
        <f t="shared" si="750"/>
        <v>1979</v>
      </c>
      <c r="P1233" s="2">
        <f t="shared" si="751"/>
        <v>0.16881344365776679</v>
      </c>
      <c r="Q1233" s="2"/>
      <c r="R1233" s="2">
        <f t="shared" si="755"/>
        <v>1.4501407489550457E-3</v>
      </c>
      <c r="S1233" s="2">
        <f t="shared" si="755"/>
        <v>0.2599164036509426</v>
      </c>
      <c r="T1233" s="2">
        <f t="shared" si="755"/>
        <v>0.43214194318860361</v>
      </c>
      <c r="U1233" s="2">
        <f t="shared" si="755"/>
        <v>3.9239102618783585E-2</v>
      </c>
      <c r="V1233" s="2">
        <f t="shared" si="753"/>
        <v>0.2672524097927152</v>
      </c>
      <c r="W1233" s="1">
        <v>17</v>
      </c>
      <c r="X1233" s="1">
        <v>3047</v>
      </c>
      <c r="Y1233" s="1">
        <v>5066</v>
      </c>
      <c r="Z1233" s="1">
        <v>460</v>
      </c>
      <c r="AA1233" s="1">
        <v>3087</v>
      </c>
      <c r="AB1233" s="1">
        <v>27</v>
      </c>
      <c r="AC1233" s="1">
        <v>14</v>
      </c>
      <c r="AH1233" s="1"/>
      <c r="AI1233" s="1"/>
      <c r="AK1233" s="1"/>
      <c r="AL1233" s="1"/>
      <c r="AM1233" s="1">
        <v>5</v>
      </c>
      <c r="AN1233" s="1"/>
      <c r="AO1233" s="1"/>
      <c r="AP1233" s="8"/>
      <c r="AQ1233" s="8"/>
      <c r="AR1233" s="8"/>
      <c r="AS1233" s="8"/>
      <c r="AT1233" s="2"/>
      <c r="AU1233" s="2"/>
      <c r="AV1233" s="2"/>
      <c r="AW1233" s="2"/>
      <c r="AX1233" s="2"/>
      <c r="AY1233" s="9" t="s">
        <v>2526</v>
      </c>
      <c r="BA1233">
        <v>3</v>
      </c>
      <c r="BC1233" s="91">
        <v>28</v>
      </c>
      <c r="BD1233" s="93"/>
      <c r="BE1233">
        <v>28089</v>
      </c>
      <c r="BF1233">
        <f t="shared" si="756"/>
        <v>2808903</v>
      </c>
      <c r="BH1233" t="s">
        <v>3387</v>
      </c>
    </row>
    <row r="1234" spans="1:60">
      <c r="A1234" s="137" t="s">
        <v>3355</v>
      </c>
      <c r="B1234" t="s">
        <v>1538</v>
      </c>
      <c r="C1234" s="1">
        <f t="shared" si="749"/>
        <v>346</v>
      </c>
      <c r="D1234" s="1"/>
      <c r="E1234" s="1"/>
      <c r="F1234" s="1"/>
      <c r="G1234" s="1"/>
      <c r="H1234" s="1"/>
      <c r="I1234" s="1"/>
      <c r="J1234" s="1"/>
      <c r="K1234" s="7">
        <f>RANK(W1234,(W1234:Y1234,Z1234:AN1234))</f>
        <v>8</v>
      </c>
      <c r="L1234" s="7">
        <f>RANK(X1234,(W1234:Y1234,Z1234:AN1234))</f>
        <v>2</v>
      </c>
      <c r="M1234" s="7">
        <f>IF(Y1234&gt;0,RANK(Y1234,(W1234:Y1234,Z1234:AN1234)),0)</f>
        <v>3</v>
      </c>
      <c r="N1234" s="7"/>
      <c r="O1234" s="1">
        <f t="shared" si="750"/>
        <v>2</v>
      </c>
      <c r="P1234" s="2">
        <f t="shared" si="751"/>
        <v>5.7803468208092483E-3</v>
      </c>
      <c r="Q1234" s="2"/>
      <c r="R1234" s="2">
        <f t="shared" si="755"/>
        <v>0</v>
      </c>
      <c r="S1234" s="2">
        <f t="shared" si="755"/>
        <v>0.32947976878612717</v>
      </c>
      <c r="T1234" s="2">
        <f t="shared" si="755"/>
        <v>0.25722543352601157</v>
      </c>
      <c r="U1234" s="2">
        <f t="shared" si="755"/>
        <v>6.358381502890173E-2</v>
      </c>
      <c r="V1234" s="2">
        <f t="shared" si="753"/>
        <v>0.3497109826589595</v>
      </c>
      <c r="W1234" s="1">
        <v>0</v>
      </c>
      <c r="X1234" s="1">
        <v>114</v>
      </c>
      <c r="Y1234" s="1">
        <v>89</v>
      </c>
      <c r="Z1234" s="1">
        <v>22</v>
      </c>
      <c r="AA1234" s="1">
        <v>116</v>
      </c>
      <c r="AB1234" s="1">
        <v>1</v>
      </c>
      <c r="AC1234" s="1">
        <v>3</v>
      </c>
      <c r="AH1234" s="1"/>
      <c r="AI1234" s="1"/>
      <c r="AK1234" s="1"/>
      <c r="AL1234" s="1"/>
      <c r="AM1234" s="1">
        <v>1</v>
      </c>
      <c r="AN1234" s="1"/>
      <c r="AO1234" s="1"/>
      <c r="AP1234" s="8"/>
      <c r="AQ1234" s="8"/>
      <c r="AR1234" s="8"/>
      <c r="AS1234" s="8"/>
      <c r="AT1234" s="2"/>
      <c r="AU1234" s="2"/>
      <c r="AV1234" s="2"/>
      <c r="AW1234" s="2"/>
      <c r="AX1234" s="2"/>
      <c r="AY1234" s="137" t="s">
        <v>3595</v>
      </c>
      <c r="BA1234">
        <v>1</v>
      </c>
      <c r="BC1234" s="91">
        <v>28</v>
      </c>
      <c r="BD1234" s="93"/>
      <c r="BE1234">
        <v>28105</v>
      </c>
      <c r="BF1234">
        <f t="shared" si="756"/>
        <v>2810501</v>
      </c>
      <c r="BH1234" t="s">
        <v>3387</v>
      </c>
    </row>
    <row r="1235" spans="1:60">
      <c r="A1235" s="9" t="s">
        <v>3355</v>
      </c>
      <c r="B1235" t="s">
        <v>1538</v>
      </c>
      <c r="C1235" s="1">
        <f t="shared" si="749"/>
        <v>3147</v>
      </c>
      <c r="D1235" s="1"/>
      <c r="E1235" s="1"/>
      <c r="F1235" s="1"/>
      <c r="G1235" s="1"/>
      <c r="H1235" s="1"/>
      <c r="I1235" s="1"/>
      <c r="J1235" s="1"/>
      <c r="K1235" s="7">
        <f>RANK(W1235,(W1235:Y1235,Z1235:AN1235))</f>
        <v>8</v>
      </c>
      <c r="L1235" s="7">
        <f>RANK(X1235,(W1235:Y1235,Z1235:AN1235))</f>
        <v>3</v>
      </c>
      <c r="M1235" s="7">
        <f>IF(Y1235&gt;0,RANK(Y1235,(W1235:Y1235,Z1235:AN1235)),0)</f>
        <v>1</v>
      </c>
      <c r="N1235" s="7"/>
      <c r="O1235" s="1">
        <f t="shared" si="750"/>
        <v>253</v>
      </c>
      <c r="P1235" s="2">
        <f t="shared" si="751"/>
        <v>8.0394026056561804E-2</v>
      </c>
      <c r="Q1235" s="2"/>
      <c r="R1235" s="2">
        <f t="shared" ref="R1235:U1236" si="757">IF($C1235=0,"-",W1235/$C1235)</f>
        <v>6.3552589768033053E-4</v>
      </c>
      <c r="S1235" s="2">
        <f t="shared" si="757"/>
        <v>0.26437877343501748</v>
      </c>
      <c r="T1235" s="2">
        <f t="shared" si="757"/>
        <v>0.37559580552907529</v>
      </c>
      <c r="U1235" s="2">
        <f t="shared" si="757"/>
        <v>5.8468382586590401E-2</v>
      </c>
      <c r="V1235" s="2">
        <f t="shared" si="753"/>
        <v>0.30092151255163646</v>
      </c>
      <c r="W1235" s="1">
        <v>2</v>
      </c>
      <c r="X1235" s="1">
        <v>832</v>
      </c>
      <c r="Y1235" s="1">
        <v>1182</v>
      </c>
      <c r="Z1235" s="1">
        <v>184</v>
      </c>
      <c r="AA1235" s="1">
        <v>929</v>
      </c>
      <c r="AB1235" s="1">
        <v>5</v>
      </c>
      <c r="AC1235" s="1">
        <v>9</v>
      </c>
      <c r="AH1235" s="1"/>
      <c r="AI1235" s="1"/>
      <c r="AK1235" s="1"/>
      <c r="AL1235" s="1"/>
      <c r="AM1235" s="1">
        <v>4</v>
      </c>
      <c r="AN1235" s="1"/>
      <c r="AO1235" s="1"/>
      <c r="AP1235" s="8"/>
      <c r="AQ1235" s="8"/>
      <c r="AR1235" s="8"/>
      <c r="AS1235" s="8"/>
      <c r="AT1235" s="2"/>
      <c r="AU1235" s="2"/>
      <c r="AV1235" s="2"/>
      <c r="AW1235" s="2"/>
      <c r="AX1235" s="2"/>
      <c r="AY1235" s="137" t="s">
        <v>3596</v>
      </c>
      <c r="BA1235">
        <v>3</v>
      </c>
      <c r="BC1235" s="91">
        <v>28</v>
      </c>
      <c r="BD1235" s="93"/>
      <c r="BE1235" s="162">
        <v>28105</v>
      </c>
      <c r="BF1235">
        <f>BE1235*100+BA1235</f>
        <v>2810503</v>
      </c>
      <c r="BH1235" t="s">
        <v>3387</v>
      </c>
    </row>
    <row r="1236" spans="1:60">
      <c r="A1236" s="9" t="s">
        <v>3355</v>
      </c>
      <c r="B1236" s="162" t="s">
        <v>1538</v>
      </c>
      <c r="C1236" s="1">
        <f t="shared" si="749"/>
        <v>200</v>
      </c>
      <c r="D1236" s="1"/>
      <c r="E1236" s="1"/>
      <c r="F1236" s="1"/>
      <c r="G1236" s="1"/>
      <c r="H1236" s="1"/>
      <c r="I1236" s="1"/>
      <c r="J1236" s="1"/>
      <c r="K1236" s="7">
        <f>RANK(W1236,(W1236:Y1236,Z1236:AN1236))</f>
        <v>7</v>
      </c>
      <c r="L1236" s="7">
        <f>RANK(X1236,(W1236:Y1236,Z1236:AN1236))</f>
        <v>2</v>
      </c>
      <c r="M1236" s="7">
        <f>IF(Y1236&gt;0,RANK(Y1236,(W1236:Y1236,Z1236:AN1236)),0)</f>
        <v>3</v>
      </c>
      <c r="N1236" s="7"/>
      <c r="O1236" s="1">
        <f t="shared" si="750"/>
        <v>13</v>
      </c>
      <c r="P1236" s="2">
        <f t="shared" si="751"/>
        <v>6.5000000000000002E-2</v>
      </c>
      <c r="Q1236" s="2"/>
      <c r="R1236" s="2">
        <f t="shared" si="757"/>
        <v>0</v>
      </c>
      <c r="S1236" s="2">
        <f t="shared" si="757"/>
        <v>0.32500000000000001</v>
      </c>
      <c r="T1236" s="2">
        <f t="shared" si="757"/>
        <v>0.23</v>
      </c>
      <c r="U1236" s="2">
        <f t="shared" si="757"/>
        <v>4.4999999999999998E-2</v>
      </c>
      <c r="V1236" s="2">
        <f t="shared" si="753"/>
        <v>0.40000000000000008</v>
      </c>
      <c r="W1236" s="1">
        <v>0</v>
      </c>
      <c r="X1236" s="1">
        <v>65</v>
      </c>
      <c r="Y1236" s="1">
        <v>46</v>
      </c>
      <c r="Z1236" s="1">
        <v>9</v>
      </c>
      <c r="AA1236" s="1">
        <v>78</v>
      </c>
      <c r="AB1236" s="1">
        <v>0</v>
      </c>
      <c r="AC1236" s="1">
        <v>1</v>
      </c>
      <c r="AH1236" s="1"/>
      <c r="AI1236" s="1"/>
      <c r="AK1236" s="1"/>
      <c r="AL1236" s="1"/>
      <c r="AM1236" s="1">
        <v>1</v>
      </c>
      <c r="AN1236" s="1"/>
      <c r="AO1236" s="1"/>
      <c r="AP1236" s="8"/>
      <c r="AQ1236" s="8"/>
      <c r="AR1236" s="8"/>
      <c r="AS1236" s="8"/>
      <c r="AT1236" s="2"/>
      <c r="AU1236" s="2"/>
      <c r="AV1236" s="2"/>
      <c r="AW1236" s="2"/>
      <c r="AX1236" s="2"/>
      <c r="AY1236" s="137" t="s">
        <v>3597</v>
      </c>
      <c r="BA1236">
        <v>0</v>
      </c>
      <c r="BD1236" s="93"/>
      <c r="BE1236"/>
    </row>
    <row r="1237" spans="1:60" s="162" customFormat="1">
      <c r="A1237" s="9"/>
      <c r="C1237" s="2"/>
      <c r="D1237" s="2"/>
      <c r="E1237" s="2"/>
      <c r="F1237" s="2"/>
      <c r="G1237" s="2"/>
      <c r="H1237" s="2"/>
      <c r="I1237" s="2"/>
      <c r="J1237" s="2"/>
      <c r="K1237" s="7"/>
      <c r="L1237" s="2"/>
      <c r="M1237" s="2"/>
      <c r="N1237" s="2"/>
      <c r="O1237" s="1"/>
      <c r="P1237" s="2"/>
      <c r="Q1237" s="1"/>
      <c r="R1237" s="2"/>
      <c r="S1237" s="2"/>
      <c r="T1237" s="2"/>
      <c r="U1237" s="2"/>
      <c r="V1237" s="2"/>
      <c r="W1237" s="1"/>
      <c r="X1237" s="1"/>
      <c r="Y1237" s="1"/>
      <c r="Z1237" s="1"/>
      <c r="AA1237" s="1"/>
      <c r="AB1237" s="1"/>
      <c r="AC1237" s="1"/>
      <c r="AD1237" s="1"/>
      <c r="AE1237" s="1"/>
      <c r="AF1237" s="1"/>
      <c r="AG1237" s="1"/>
      <c r="AH1237" s="1"/>
      <c r="AI1237" s="1"/>
      <c r="AJ1237" s="1"/>
      <c r="AK1237" s="1"/>
      <c r="AL1237" s="1"/>
      <c r="AM1237" s="1"/>
      <c r="AN1237" s="1"/>
      <c r="AO1237" s="1"/>
      <c r="AP1237" s="8"/>
      <c r="AQ1237" s="8"/>
      <c r="AR1237" s="8"/>
      <c r="AS1237" s="8"/>
      <c r="AT1237" s="2"/>
      <c r="AU1237" s="2"/>
      <c r="AV1237" s="2"/>
      <c r="AW1237" s="2"/>
      <c r="AX1237" s="2"/>
      <c r="BC1237" s="91"/>
      <c r="BD1237" s="93"/>
    </row>
    <row r="1238" spans="1:60">
      <c r="A1238" s="47" t="s">
        <v>3051</v>
      </c>
      <c r="C1238" s="2"/>
      <c r="D1238" s="2"/>
      <c r="E1238" s="2"/>
      <c r="F1238" s="2"/>
      <c r="G1238" s="2"/>
      <c r="H1238" s="2"/>
      <c r="I1238" s="2"/>
      <c r="J1238" s="2"/>
      <c r="K1238" s="7"/>
      <c r="L1238" s="2"/>
      <c r="M1238" s="2"/>
      <c r="N1238" s="2"/>
      <c r="R1238" s="2"/>
      <c r="S1238" s="2"/>
      <c r="T1238" s="2"/>
      <c r="U1238" s="2"/>
      <c r="V1238" s="2"/>
      <c r="AH1238" s="1"/>
      <c r="AI1238" s="1"/>
      <c r="AK1238" s="1"/>
      <c r="AL1238" s="1"/>
      <c r="AM1238" s="1"/>
      <c r="AN1238" s="1"/>
      <c r="AO1238" s="1"/>
      <c r="AP1238" s="8"/>
      <c r="AQ1238" s="8"/>
      <c r="AR1238" s="8"/>
      <c r="AS1238" s="8"/>
      <c r="AT1238" s="2"/>
      <c r="AU1238" s="2"/>
      <c r="AV1238" s="2"/>
      <c r="AW1238" s="2"/>
      <c r="AX1238" s="2"/>
      <c r="BD1238" s="93"/>
      <c r="BE1238"/>
    </row>
    <row r="1239" spans="1:60">
      <c r="A1239" t="s">
        <v>1588</v>
      </c>
      <c r="B1239" t="s">
        <v>2284</v>
      </c>
      <c r="C1239" s="1">
        <f t="shared" ref="C1239:C1258" si="758">SUM(W1239:AN1239)</f>
        <v>0</v>
      </c>
      <c r="D1239" s="1"/>
      <c r="E1239" s="1"/>
      <c r="F1239" s="1"/>
      <c r="G1239" s="1"/>
      <c r="H1239" s="1"/>
      <c r="I1239" s="1"/>
      <c r="J1239" s="1"/>
      <c r="K1239" s="7" t="e">
        <f>RANK(W1239,(W1239:Y1239,Z1239:AN1239))</f>
        <v>#N/A</v>
      </c>
      <c r="L1239" s="7" t="e">
        <f>RANK(X1239,(W1239:Y1239,Z1239:AN1239))</f>
        <v>#N/A</v>
      </c>
      <c r="M1239" s="7">
        <f>IF(Y1239&gt;0,RANK(Y1239,(W1239:Y1239,Z1239:AN1239)),0)</f>
        <v>0</v>
      </c>
      <c r="N1239" s="7"/>
      <c r="O1239" s="1" t="e">
        <f t="shared" ref="O1239:O1258" si="759">MAX(W1239:AD1239)-LARGE(W1239:AD1239,2)</f>
        <v>#NUM!</v>
      </c>
      <c r="P1239" s="2" t="e">
        <f t="shared" ref="P1239:P1258" si="760">O1239/C1239</f>
        <v>#NUM!</v>
      </c>
      <c r="Q1239" s="2"/>
      <c r="R1239" s="2" t="str">
        <f t="shared" ref="R1239:R1258" si="761">IF($C1239=0,"-",W1239/$C1239)</f>
        <v>-</v>
      </c>
      <c r="S1239" s="2" t="str">
        <f t="shared" ref="S1239:S1258" si="762">IF($C1239=0,"-",X1239/$C1239)</f>
        <v>-</v>
      </c>
      <c r="T1239" s="2" t="str">
        <f t="shared" ref="T1239:T1258" si="763">IF($C1239=0,"-",Y1239/$C1239)</f>
        <v>-</v>
      </c>
      <c r="U1239" s="2" t="str">
        <f t="shared" ref="U1239:U1258" si="764">IF($C1239=0,"-",Z1239/$C1239)</f>
        <v>-</v>
      </c>
      <c r="V1239" s="2" t="str">
        <f t="shared" ref="V1239:V1258" si="765">IF(C1239=0,"-",(1-R1239-S1239-T1239-U1239))</f>
        <v>-</v>
      </c>
      <c r="AH1239" s="1"/>
      <c r="AI1239" s="1"/>
      <c r="AK1239" s="1"/>
      <c r="AL1239" s="1"/>
      <c r="AM1239" s="1"/>
      <c r="AN1239" s="7"/>
      <c r="AO1239" s="7"/>
      <c r="AP1239" s="7"/>
      <c r="AQ1239" s="2"/>
      <c r="AR1239" s="2"/>
      <c r="AS1239" s="7"/>
      <c r="AT1239" s="2"/>
      <c r="AV1239" s="2"/>
      <c r="AW1239" s="2"/>
      <c r="AY1239" t="s">
        <v>2054</v>
      </c>
      <c r="BA1239">
        <v>4</v>
      </c>
      <c r="BC1239" s="91">
        <v>29</v>
      </c>
      <c r="BD1239" s="93"/>
      <c r="BE1239">
        <v>29029</v>
      </c>
      <c r="BF1239">
        <f t="shared" si="756"/>
        <v>2902904</v>
      </c>
      <c r="BH1239" t="s">
        <v>3387</v>
      </c>
    </row>
    <row r="1240" spans="1:60">
      <c r="A1240" t="s">
        <v>1588</v>
      </c>
      <c r="B1240" t="s">
        <v>2284</v>
      </c>
      <c r="C1240" s="1">
        <f t="shared" si="758"/>
        <v>0</v>
      </c>
      <c r="D1240" s="1"/>
      <c r="E1240" s="1"/>
      <c r="F1240" s="1"/>
      <c r="G1240" s="1"/>
      <c r="H1240" s="1"/>
      <c r="I1240" s="1"/>
      <c r="J1240" s="1"/>
      <c r="K1240" s="7" t="e">
        <f>RANK(W1240,(W1240:Y1240,Z1240:AN1240))</f>
        <v>#N/A</v>
      </c>
      <c r="L1240" s="7" t="e">
        <f>RANK(X1240,(W1240:Y1240,Z1240:AN1240))</f>
        <v>#N/A</v>
      </c>
      <c r="M1240" s="7">
        <f>IF(Y1240&gt;0,RANK(Y1240,(W1240:Y1240,Z1240:AN1240)),0)</f>
        <v>0</v>
      </c>
      <c r="N1240" s="7"/>
      <c r="O1240" s="1" t="e">
        <f t="shared" si="759"/>
        <v>#NUM!</v>
      </c>
      <c r="P1240" s="2" t="e">
        <f t="shared" si="760"/>
        <v>#NUM!</v>
      </c>
      <c r="Q1240" s="2"/>
      <c r="R1240" s="2" t="str">
        <f t="shared" si="761"/>
        <v>-</v>
      </c>
      <c r="S1240" s="2" t="str">
        <f t="shared" si="762"/>
        <v>-</v>
      </c>
      <c r="T1240" s="2" t="str">
        <f t="shared" si="763"/>
        <v>-</v>
      </c>
      <c r="U1240" s="2" t="str">
        <f t="shared" si="764"/>
        <v>-</v>
      </c>
      <c r="V1240" s="2" t="str">
        <f t="shared" si="765"/>
        <v>-</v>
      </c>
      <c r="AH1240" s="1"/>
      <c r="AI1240" s="1"/>
      <c r="AK1240" s="1"/>
      <c r="AL1240" s="1"/>
      <c r="AM1240" s="1"/>
      <c r="AN1240" s="7"/>
      <c r="AO1240" s="7"/>
      <c r="AP1240" s="7"/>
      <c r="AQ1240" s="2"/>
      <c r="AR1240" s="2"/>
      <c r="AS1240" s="7"/>
      <c r="AT1240" s="2"/>
      <c r="AV1240" s="2"/>
      <c r="AW1240" s="2"/>
      <c r="AY1240" t="s">
        <v>2288</v>
      </c>
      <c r="BA1240">
        <v>9</v>
      </c>
      <c r="BC1240" s="91">
        <v>29</v>
      </c>
      <c r="BD1240" s="93"/>
      <c r="BE1240">
        <v>29029</v>
      </c>
      <c r="BF1240">
        <f t="shared" si="756"/>
        <v>2902909</v>
      </c>
      <c r="BH1240" t="s">
        <v>3387</v>
      </c>
    </row>
    <row r="1241" spans="1:60">
      <c r="A1241" t="s">
        <v>1447</v>
      </c>
      <c r="B1241" t="s">
        <v>2284</v>
      </c>
      <c r="C1241" s="1">
        <f t="shared" si="758"/>
        <v>0</v>
      </c>
      <c r="D1241" s="1"/>
      <c r="E1241" s="1"/>
      <c r="F1241" s="1"/>
      <c r="G1241" s="1"/>
      <c r="H1241" s="1"/>
      <c r="I1241" s="1"/>
      <c r="J1241" s="1"/>
      <c r="K1241" s="7" t="e">
        <f>RANK(W1241,(W1241:Y1241,Z1241:AN1241))</f>
        <v>#N/A</v>
      </c>
      <c r="L1241" s="7" t="e">
        <f>RANK(X1241,(W1241:Y1241,Z1241:AN1241))</f>
        <v>#N/A</v>
      </c>
      <c r="M1241" s="7">
        <f>IF(Y1241&gt;0,RANK(Y1241,(W1241:Y1241,Z1241:AN1241)),0)</f>
        <v>0</v>
      </c>
      <c r="N1241" s="7"/>
      <c r="O1241" s="1" t="e">
        <f t="shared" si="759"/>
        <v>#NUM!</v>
      </c>
      <c r="P1241" s="2" t="e">
        <f t="shared" si="760"/>
        <v>#NUM!</v>
      </c>
      <c r="Q1241" s="2"/>
      <c r="R1241" s="2" t="str">
        <f t="shared" si="761"/>
        <v>-</v>
      </c>
      <c r="S1241" s="2" t="str">
        <f t="shared" si="762"/>
        <v>-</v>
      </c>
      <c r="T1241" s="2" t="str">
        <f t="shared" si="763"/>
        <v>-</v>
      </c>
      <c r="U1241" s="2" t="str">
        <f t="shared" si="764"/>
        <v>-</v>
      </c>
      <c r="V1241" s="2" t="str">
        <f t="shared" si="765"/>
        <v>-</v>
      </c>
      <c r="AH1241" s="1"/>
      <c r="AI1241" s="1"/>
      <c r="AK1241" s="1"/>
      <c r="AL1241" s="1"/>
      <c r="AM1241" s="1"/>
      <c r="AN1241" s="7"/>
      <c r="AO1241" s="7"/>
      <c r="AP1241" s="7"/>
      <c r="AQ1241" s="2"/>
      <c r="AR1241" s="2"/>
      <c r="AS1241" s="7"/>
      <c r="AT1241" s="2"/>
      <c r="AV1241" s="2"/>
      <c r="AW1241" s="2"/>
      <c r="AY1241" t="s">
        <v>3293</v>
      </c>
      <c r="BA1241">
        <v>4</v>
      </c>
      <c r="BC1241" s="91">
        <v>29</v>
      </c>
      <c r="BD1241" s="93"/>
      <c r="BE1241">
        <v>29037</v>
      </c>
      <c r="BF1241">
        <f t="shared" si="756"/>
        <v>2903704</v>
      </c>
      <c r="BH1241" t="s">
        <v>3387</v>
      </c>
    </row>
    <row r="1242" spans="1:60">
      <c r="A1242" t="s">
        <v>1447</v>
      </c>
      <c r="B1242" t="s">
        <v>2284</v>
      </c>
      <c r="C1242" s="1">
        <f t="shared" si="758"/>
        <v>0</v>
      </c>
      <c r="D1242" s="1"/>
      <c r="E1242" s="1"/>
      <c r="F1242" s="1"/>
      <c r="G1242" s="1"/>
      <c r="H1242" s="1"/>
      <c r="I1242" s="1"/>
      <c r="J1242" s="1"/>
      <c r="K1242" s="7" t="e">
        <f>RANK(W1242,(W1242:Y1242,Z1242:AN1242))</f>
        <v>#N/A</v>
      </c>
      <c r="L1242" s="7" t="e">
        <f>RANK(X1242,(W1242:Y1242,Z1242:AN1242))</f>
        <v>#N/A</v>
      </c>
      <c r="M1242" s="7">
        <f>IF(Y1242&gt;0,RANK(Y1242,(W1242:Y1242,Z1242:AN1242)),0)</f>
        <v>0</v>
      </c>
      <c r="N1242" s="7"/>
      <c r="O1242" s="1" t="e">
        <f t="shared" si="759"/>
        <v>#NUM!</v>
      </c>
      <c r="P1242" s="2" t="e">
        <f t="shared" si="760"/>
        <v>#NUM!</v>
      </c>
      <c r="Q1242" s="2"/>
      <c r="R1242" s="2" t="str">
        <f t="shared" si="761"/>
        <v>-</v>
      </c>
      <c r="S1242" s="2" t="str">
        <f t="shared" si="762"/>
        <v>-</v>
      </c>
      <c r="T1242" s="2" t="str">
        <f t="shared" si="763"/>
        <v>-</v>
      </c>
      <c r="U1242" s="2" t="str">
        <f t="shared" si="764"/>
        <v>-</v>
      </c>
      <c r="V1242" s="2" t="str">
        <f t="shared" si="765"/>
        <v>-</v>
      </c>
      <c r="AH1242" s="1"/>
      <c r="AI1242" s="1"/>
      <c r="AK1242" s="1"/>
      <c r="AL1242" s="1"/>
      <c r="AM1242" s="1"/>
      <c r="AN1242" s="7"/>
      <c r="AO1242" s="7"/>
      <c r="AP1242" s="7"/>
      <c r="AQ1242" s="2"/>
      <c r="AR1242" s="2"/>
      <c r="AS1242" s="7"/>
      <c r="AT1242" s="2"/>
      <c r="AV1242" s="2"/>
      <c r="AW1242" s="2"/>
      <c r="AY1242" t="s">
        <v>1243</v>
      </c>
      <c r="BA1242">
        <v>5</v>
      </c>
      <c r="BC1242" s="91">
        <v>29</v>
      </c>
      <c r="BD1242" s="93"/>
      <c r="BE1242">
        <v>29037</v>
      </c>
      <c r="BF1242">
        <f t="shared" si="756"/>
        <v>2903705</v>
      </c>
      <c r="BH1242" t="s">
        <v>3387</v>
      </c>
    </row>
    <row r="1243" spans="1:60">
      <c r="A1243" t="s">
        <v>1447</v>
      </c>
      <c r="B1243" t="s">
        <v>2284</v>
      </c>
      <c r="C1243" s="1">
        <f>SUM(W1243:AN1243)</f>
        <v>0</v>
      </c>
      <c r="D1243" s="1"/>
      <c r="E1243" s="1"/>
      <c r="F1243" s="1"/>
      <c r="G1243" s="1"/>
      <c r="H1243" s="1"/>
      <c r="I1243" s="1"/>
      <c r="J1243" s="1"/>
      <c r="K1243" s="7" t="e">
        <f>RANK(W1243,(W1243:Y1243,Z1243:AN1243))</f>
        <v>#N/A</v>
      </c>
      <c r="L1243" s="7" t="e">
        <f>RANK(X1243,(W1243:Y1243,Z1243:AN1243))</f>
        <v>#N/A</v>
      </c>
      <c r="M1243" s="7">
        <f>IF(Y1243&gt;0,RANK(Y1243,(W1243:Y1243,Z1243:AN1243)),0)</f>
        <v>0</v>
      </c>
      <c r="N1243" s="7"/>
      <c r="O1243" s="1" t="e">
        <f>MAX(W1243:AD1243)-LARGE(W1243:AD1243,2)</f>
        <v>#NUM!</v>
      </c>
      <c r="P1243" s="2" t="e">
        <f>O1243/C1243</f>
        <v>#NUM!</v>
      </c>
      <c r="Q1243" s="2"/>
      <c r="R1243" s="2" t="str">
        <f>IF($C1243=0,"-",W1243/$C1243)</f>
        <v>-</v>
      </c>
      <c r="S1243" s="2" t="str">
        <f>IF($C1243=0,"-",X1243/$C1243)</f>
        <v>-</v>
      </c>
      <c r="T1243" s="2" t="str">
        <f>IF($C1243=0,"-",Y1243/$C1243)</f>
        <v>-</v>
      </c>
      <c r="U1243" s="2" t="str">
        <f>IF($C1243=0,"-",Z1243/$C1243)</f>
        <v>-</v>
      </c>
      <c r="V1243" s="2" t="str">
        <f>IF(C1243=0,"-",(1-R1243-S1243-T1243-U1243))</f>
        <v>-</v>
      </c>
      <c r="AH1243" s="1"/>
      <c r="AI1243" s="1"/>
      <c r="AK1243" s="1"/>
      <c r="AL1243" s="1"/>
      <c r="AM1243" s="1"/>
      <c r="AN1243" s="7"/>
      <c r="AO1243" s="7"/>
      <c r="AP1243" s="7"/>
      <c r="AQ1243" s="2"/>
      <c r="AR1243" s="2"/>
      <c r="AS1243" s="7"/>
      <c r="AT1243" s="2"/>
      <c r="AV1243" s="2"/>
      <c r="AW1243" s="2"/>
      <c r="AY1243" t="s">
        <v>2397</v>
      </c>
      <c r="BA1243">
        <v>0</v>
      </c>
      <c r="BC1243" s="91">
        <v>29</v>
      </c>
      <c r="BD1243" s="93"/>
      <c r="BE1243">
        <v>29037</v>
      </c>
      <c r="BF1243">
        <f t="shared" si="756"/>
        <v>2903700</v>
      </c>
      <c r="BH1243" t="s">
        <v>3387</v>
      </c>
    </row>
    <row r="1244" spans="1:60">
      <c r="A1244" t="s">
        <v>3116</v>
      </c>
      <c r="B1244" t="s">
        <v>2284</v>
      </c>
      <c r="C1244" s="1">
        <f t="shared" si="758"/>
        <v>0</v>
      </c>
      <c r="D1244" s="1"/>
      <c r="E1244" s="1"/>
      <c r="F1244" s="1"/>
      <c r="G1244" s="1"/>
      <c r="H1244" s="1"/>
      <c r="I1244" s="1"/>
      <c r="J1244" s="1"/>
      <c r="K1244" s="7" t="e">
        <f>RANK(W1244,(W1244:Y1244,Z1244:AN1244))</f>
        <v>#N/A</v>
      </c>
      <c r="L1244" s="7" t="e">
        <f>RANK(X1244,(W1244:Y1244,Z1244:AN1244))</f>
        <v>#N/A</v>
      </c>
      <c r="M1244" s="7">
        <f>IF(Y1244&gt;0,RANK(Y1244,(W1244:Y1244,Z1244:AN1244)),0)</f>
        <v>0</v>
      </c>
      <c r="N1244" s="7"/>
      <c r="O1244" s="1" t="e">
        <f t="shared" si="759"/>
        <v>#NUM!</v>
      </c>
      <c r="P1244" s="2" t="e">
        <f t="shared" si="760"/>
        <v>#NUM!</v>
      </c>
      <c r="Q1244" s="2"/>
      <c r="R1244" s="2" t="str">
        <f t="shared" si="761"/>
        <v>-</v>
      </c>
      <c r="S1244" s="2" t="str">
        <f t="shared" si="762"/>
        <v>-</v>
      </c>
      <c r="T1244" s="2" t="str">
        <f t="shared" si="763"/>
        <v>-</v>
      </c>
      <c r="U1244" s="2" t="str">
        <f t="shared" si="764"/>
        <v>-</v>
      </c>
      <c r="V1244" s="2" t="str">
        <f t="shared" si="765"/>
        <v>-</v>
      </c>
      <c r="AH1244" s="1"/>
      <c r="AI1244" s="1"/>
      <c r="AK1244" s="1"/>
      <c r="AL1244" s="1"/>
      <c r="AM1244" s="1"/>
      <c r="AN1244" s="7"/>
      <c r="AO1244" s="7"/>
      <c r="AP1244" s="7"/>
      <c r="AQ1244" s="2"/>
      <c r="AR1244" s="2"/>
      <c r="AS1244" s="7"/>
      <c r="AT1244" s="2"/>
      <c r="AV1244" s="2"/>
      <c r="AW1244" s="2"/>
      <c r="AY1244" t="s">
        <v>1617</v>
      </c>
      <c r="BA1244">
        <v>4</v>
      </c>
      <c r="BC1244" s="91">
        <v>29</v>
      </c>
      <c r="BD1244" s="93"/>
      <c r="BE1244">
        <v>29095</v>
      </c>
      <c r="BF1244">
        <f t="shared" si="756"/>
        <v>2909504</v>
      </c>
      <c r="BH1244" t="s">
        <v>3387</v>
      </c>
    </row>
    <row r="1245" spans="1:60">
      <c r="A1245" t="s">
        <v>3116</v>
      </c>
      <c r="B1245" t="s">
        <v>2284</v>
      </c>
      <c r="C1245" s="1">
        <f t="shared" si="758"/>
        <v>0</v>
      </c>
      <c r="D1245" s="1"/>
      <c r="E1245" s="1"/>
      <c r="F1245" s="1"/>
      <c r="G1245" s="1"/>
      <c r="H1245" s="1"/>
      <c r="I1245" s="1"/>
      <c r="J1245" s="1"/>
      <c r="K1245" s="7" t="e">
        <f>RANK(W1245,(W1245:Y1245,Z1245:AN1245))</f>
        <v>#N/A</v>
      </c>
      <c r="L1245" s="7" t="e">
        <f>RANK(X1245,(W1245:Y1245,Z1245:AN1245))</f>
        <v>#N/A</v>
      </c>
      <c r="M1245" s="7">
        <f>IF(Y1245&gt;0,RANK(Y1245,(W1245:Y1245,Z1245:AN1245)),0)</f>
        <v>0</v>
      </c>
      <c r="N1245" s="7"/>
      <c r="O1245" s="1" t="e">
        <f t="shared" si="759"/>
        <v>#NUM!</v>
      </c>
      <c r="P1245" s="2" t="e">
        <f t="shared" si="760"/>
        <v>#NUM!</v>
      </c>
      <c r="Q1245" s="2"/>
      <c r="R1245" s="2" t="str">
        <f t="shared" si="761"/>
        <v>-</v>
      </c>
      <c r="S1245" s="2" t="str">
        <f t="shared" si="762"/>
        <v>-</v>
      </c>
      <c r="T1245" s="2" t="str">
        <f t="shared" si="763"/>
        <v>-</v>
      </c>
      <c r="U1245" s="2" t="str">
        <f t="shared" si="764"/>
        <v>-</v>
      </c>
      <c r="V1245" s="2" t="str">
        <f t="shared" si="765"/>
        <v>-</v>
      </c>
      <c r="AH1245" s="1"/>
      <c r="AI1245" s="1"/>
      <c r="AK1245" s="1"/>
      <c r="AL1245" s="1"/>
      <c r="AM1245" s="1"/>
      <c r="AN1245" s="7"/>
      <c r="AO1245" s="7"/>
      <c r="AP1245" s="7"/>
      <c r="AQ1245" s="2"/>
      <c r="AR1245" s="2"/>
      <c r="AS1245" s="7"/>
      <c r="AT1245" s="2"/>
      <c r="AV1245" s="2"/>
      <c r="AW1245" s="2"/>
      <c r="AY1245" t="s">
        <v>2695</v>
      </c>
      <c r="BA1245">
        <v>5</v>
      </c>
      <c r="BC1245" s="91">
        <v>29</v>
      </c>
      <c r="BD1245" s="93"/>
      <c r="BE1245">
        <v>29095</v>
      </c>
      <c r="BF1245">
        <f t="shared" si="756"/>
        <v>2909505</v>
      </c>
      <c r="BH1245" t="s">
        <v>3387</v>
      </c>
    </row>
    <row r="1246" spans="1:60">
      <c r="A1246" t="s">
        <v>3116</v>
      </c>
      <c r="B1246" t="s">
        <v>2284</v>
      </c>
      <c r="C1246" s="1">
        <f t="shared" si="758"/>
        <v>0</v>
      </c>
      <c r="D1246" s="1"/>
      <c r="E1246" s="1"/>
      <c r="F1246" s="1"/>
      <c r="G1246" s="1"/>
      <c r="H1246" s="1"/>
      <c r="I1246" s="1"/>
      <c r="J1246" s="1"/>
      <c r="K1246" s="7" t="e">
        <f>RANK(W1246,(W1246:Y1246,Z1246:AN1246))</f>
        <v>#N/A</v>
      </c>
      <c r="L1246" s="7" t="e">
        <f>RANK(X1246,(W1246:Y1246,Z1246:AN1246))</f>
        <v>#N/A</v>
      </c>
      <c r="M1246" s="7">
        <f>IF(Y1246&gt;0,RANK(Y1246,(W1246:Y1246,Z1246:AN1246)),0)</f>
        <v>0</v>
      </c>
      <c r="N1246" s="7"/>
      <c r="O1246" s="1" t="e">
        <f t="shared" si="759"/>
        <v>#NUM!</v>
      </c>
      <c r="P1246" s="2" t="e">
        <f t="shared" si="760"/>
        <v>#NUM!</v>
      </c>
      <c r="Q1246" s="2"/>
      <c r="R1246" s="2" t="str">
        <f t="shared" si="761"/>
        <v>-</v>
      </c>
      <c r="S1246" s="2" t="str">
        <f t="shared" si="762"/>
        <v>-</v>
      </c>
      <c r="T1246" s="2" t="str">
        <f t="shared" si="763"/>
        <v>-</v>
      </c>
      <c r="U1246" s="2" t="str">
        <f t="shared" si="764"/>
        <v>-</v>
      </c>
      <c r="V1246" s="2" t="str">
        <f t="shared" si="765"/>
        <v>-</v>
      </c>
      <c r="AH1246" s="1"/>
      <c r="AI1246" s="1"/>
      <c r="AK1246" s="1"/>
      <c r="AL1246" s="1"/>
      <c r="AM1246" s="1"/>
      <c r="AN1246" s="7"/>
      <c r="AO1246" s="7"/>
      <c r="AP1246" s="7"/>
      <c r="AQ1246" s="2"/>
      <c r="AR1246" s="2"/>
      <c r="AS1246" s="7"/>
      <c r="AT1246" s="2"/>
      <c r="AV1246" s="2"/>
      <c r="AW1246" s="2"/>
      <c r="AY1246" t="s">
        <v>2817</v>
      </c>
      <c r="BA1246">
        <v>6</v>
      </c>
      <c r="BC1246" s="91">
        <v>29</v>
      </c>
      <c r="BD1246" s="93"/>
      <c r="BE1246">
        <v>29095</v>
      </c>
      <c r="BF1246">
        <f t="shared" si="756"/>
        <v>2909506</v>
      </c>
      <c r="BH1246" t="s">
        <v>3387</v>
      </c>
    </row>
    <row r="1247" spans="1:60">
      <c r="A1247" t="s">
        <v>3109</v>
      </c>
      <c r="B1247" t="s">
        <v>2284</v>
      </c>
      <c r="C1247" s="1">
        <f t="shared" si="758"/>
        <v>0</v>
      </c>
      <c r="D1247" s="1"/>
      <c r="E1247" s="1"/>
      <c r="F1247" s="1"/>
      <c r="G1247" s="1"/>
      <c r="H1247" s="1"/>
      <c r="I1247" s="1"/>
      <c r="J1247" s="1"/>
      <c r="K1247" s="7" t="e">
        <f>RANK(W1247,(W1247:Y1247,Z1247:AN1247))</f>
        <v>#N/A</v>
      </c>
      <c r="L1247" s="7" t="e">
        <f>RANK(X1247,(W1247:Y1247,Z1247:AN1247))</f>
        <v>#N/A</v>
      </c>
      <c r="M1247" s="7">
        <f>IF(Y1247&gt;0,RANK(Y1247,(W1247:Y1247,Z1247:AN1247)),0)</f>
        <v>0</v>
      </c>
      <c r="N1247" s="7"/>
      <c r="O1247" s="1" t="e">
        <f t="shared" si="759"/>
        <v>#NUM!</v>
      </c>
      <c r="P1247" s="2" t="e">
        <f t="shared" si="760"/>
        <v>#NUM!</v>
      </c>
      <c r="Q1247" s="2"/>
      <c r="R1247" s="2" t="str">
        <f t="shared" si="761"/>
        <v>-</v>
      </c>
      <c r="S1247" s="2" t="str">
        <f t="shared" si="762"/>
        <v>-</v>
      </c>
      <c r="T1247" s="2" t="str">
        <f t="shared" si="763"/>
        <v>-</v>
      </c>
      <c r="U1247" s="2" t="str">
        <f t="shared" si="764"/>
        <v>-</v>
      </c>
      <c r="V1247" s="2" t="str">
        <f t="shared" si="765"/>
        <v>-</v>
      </c>
      <c r="AH1247" s="1"/>
      <c r="AI1247" s="1"/>
      <c r="AK1247" s="1"/>
      <c r="AL1247" s="1"/>
      <c r="AM1247" s="1"/>
      <c r="AN1247" s="7"/>
      <c r="AO1247" s="7"/>
      <c r="AP1247" s="7"/>
      <c r="AQ1247" s="2"/>
      <c r="AR1247" s="2"/>
      <c r="AS1247" s="7"/>
      <c r="AT1247" s="2"/>
      <c r="AV1247" s="2"/>
      <c r="AW1247" s="2"/>
      <c r="AY1247" t="s">
        <v>3109</v>
      </c>
      <c r="BA1247">
        <v>5</v>
      </c>
      <c r="BC1247" s="91">
        <v>29</v>
      </c>
      <c r="BD1247" s="93"/>
      <c r="BE1247">
        <v>29095</v>
      </c>
      <c r="BF1247">
        <f t="shared" si="756"/>
        <v>2909505</v>
      </c>
      <c r="BH1247" t="s">
        <v>3387</v>
      </c>
    </row>
    <row r="1248" spans="1:60">
      <c r="A1248" t="s">
        <v>3027</v>
      </c>
      <c r="B1248" t="s">
        <v>2284</v>
      </c>
      <c r="C1248" s="1">
        <f t="shared" si="758"/>
        <v>0</v>
      </c>
      <c r="D1248" s="1"/>
      <c r="E1248" s="1"/>
      <c r="F1248" s="1"/>
      <c r="G1248" s="1"/>
      <c r="H1248" s="1"/>
      <c r="I1248" s="1"/>
      <c r="J1248" s="1"/>
      <c r="K1248" s="7" t="e">
        <f>RANK(W1248,(W1248:Y1248,Z1248:AN1248))</f>
        <v>#N/A</v>
      </c>
      <c r="L1248" s="7" t="e">
        <f>RANK(X1248,(W1248:Y1248,Z1248:AN1248))</f>
        <v>#N/A</v>
      </c>
      <c r="M1248" s="7">
        <f>IF(Y1248&gt;0,RANK(Y1248,(W1248:Y1248,Z1248:AN1248)),0)</f>
        <v>0</v>
      </c>
      <c r="N1248" s="7"/>
      <c r="O1248" s="1" t="e">
        <f t="shared" si="759"/>
        <v>#NUM!</v>
      </c>
      <c r="P1248" s="2" t="e">
        <f t="shared" si="760"/>
        <v>#NUM!</v>
      </c>
      <c r="Q1248" s="2"/>
      <c r="R1248" s="2" t="str">
        <f t="shared" si="761"/>
        <v>-</v>
      </c>
      <c r="S1248" s="2" t="str">
        <f t="shared" si="762"/>
        <v>-</v>
      </c>
      <c r="T1248" s="2" t="str">
        <f t="shared" si="763"/>
        <v>-</v>
      </c>
      <c r="U1248" s="2" t="str">
        <f t="shared" si="764"/>
        <v>-</v>
      </c>
      <c r="V1248" s="2" t="str">
        <f t="shared" si="765"/>
        <v>-</v>
      </c>
      <c r="AH1248" s="1"/>
      <c r="AI1248" s="1"/>
      <c r="AK1248" s="1"/>
      <c r="AL1248" s="1"/>
      <c r="AM1248" s="1"/>
      <c r="AN1248" s="8"/>
      <c r="AO1248" s="8"/>
      <c r="AP1248" s="8"/>
      <c r="AQ1248" s="2"/>
      <c r="AR1248" s="2"/>
      <c r="AS1248" s="8"/>
      <c r="AT1248" s="2"/>
      <c r="AV1248" s="2"/>
      <c r="AW1248" s="2"/>
      <c r="AY1248" t="s">
        <v>3182</v>
      </c>
      <c r="BA1248">
        <v>4</v>
      </c>
      <c r="BC1248" s="91">
        <v>29</v>
      </c>
      <c r="BD1248" s="93"/>
      <c r="BE1248">
        <v>29167</v>
      </c>
      <c r="BF1248">
        <f t="shared" si="756"/>
        <v>2916704</v>
      </c>
      <c r="BH1248" t="s">
        <v>3387</v>
      </c>
    </row>
    <row r="1249" spans="1:60">
      <c r="A1249" t="s">
        <v>3027</v>
      </c>
      <c r="B1249" t="s">
        <v>2284</v>
      </c>
      <c r="C1249" s="1">
        <f t="shared" si="758"/>
        <v>0</v>
      </c>
      <c r="D1249" s="1"/>
      <c r="E1249" s="1"/>
      <c r="F1249" s="1"/>
      <c r="G1249" s="1"/>
      <c r="H1249" s="1"/>
      <c r="I1249" s="1"/>
      <c r="J1249" s="1"/>
      <c r="K1249" s="7" t="e">
        <f>RANK(W1249,(W1249:Y1249,Z1249:AN1249))</f>
        <v>#N/A</v>
      </c>
      <c r="L1249" s="7" t="e">
        <f>RANK(X1249,(W1249:Y1249,Z1249:AN1249))</f>
        <v>#N/A</v>
      </c>
      <c r="M1249" s="7">
        <f>IF(Y1249&gt;0,RANK(Y1249,(W1249:Y1249,Z1249:AN1249)),0)</f>
        <v>0</v>
      </c>
      <c r="N1249" s="7"/>
      <c r="O1249" s="1" t="e">
        <f t="shared" si="759"/>
        <v>#NUM!</v>
      </c>
      <c r="P1249" s="2" t="e">
        <f t="shared" si="760"/>
        <v>#NUM!</v>
      </c>
      <c r="Q1249" s="2"/>
      <c r="R1249" s="2" t="str">
        <f t="shared" si="761"/>
        <v>-</v>
      </c>
      <c r="S1249" s="2" t="str">
        <f t="shared" si="762"/>
        <v>-</v>
      </c>
      <c r="T1249" s="2" t="str">
        <f t="shared" si="763"/>
        <v>-</v>
      </c>
      <c r="U1249" s="2" t="str">
        <f t="shared" si="764"/>
        <v>-</v>
      </c>
      <c r="V1249" s="2" t="str">
        <f t="shared" si="765"/>
        <v>-</v>
      </c>
      <c r="AH1249" s="1"/>
      <c r="AI1249" s="1"/>
      <c r="AK1249" s="1"/>
      <c r="AL1249" s="1"/>
      <c r="AM1249" s="1"/>
      <c r="AN1249" s="8"/>
      <c r="AO1249" s="8"/>
      <c r="AP1249" s="8"/>
      <c r="AQ1249" s="2"/>
      <c r="AR1249" s="2"/>
      <c r="AS1249" s="8"/>
      <c r="AT1249" s="2"/>
      <c r="AV1249" s="2"/>
      <c r="AW1249" s="2"/>
      <c r="AY1249" t="s">
        <v>2735</v>
      </c>
      <c r="BA1249">
        <v>7</v>
      </c>
      <c r="BC1249" s="91">
        <v>29</v>
      </c>
      <c r="BD1249" s="93"/>
      <c r="BE1249">
        <v>29167</v>
      </c>
      <c r="BF1249">
        <f t="shared" si="756"/>
        <v>2916707</v>
      </c>
      <c r="BH1249" t="s">
        <v>3387</v>
      </c>
    </row>
    <row r="1250" spans="1:60">
      <c r="A1250" t="s">
        <v>2013</v>
      </c>
      <c r="B1250" t="s">
        <v>2284</v>
      </c>
      <c r="C1250" s="1">
        <f t="shared" si="758"/>
        <v>0</v>
      </c>
      <c r="D1250" s="1"/>
      <c r="E1250" s="1"/>
      <c r="F1250" s="1"/>
      <c r="G1250" s="1"/>
      <c r="H1250" s="1"/>
      <c r="I1250" s="1"/>
      <c r="J1250" s="1"/>
      <c r="K1250" s="7" t="e">
        <f>RANK(W1250,(W1250:Y1250,Z1250:AN1250))</f>
        <v>#N/A</v>
      </c>
      <c r="L1250" s="7" t="e">
        <f>RANK(X1250,(W1250:Y1250,Z1250:AN1250))</f>
        <v>#N/A</v>
      </c>
      <c r="M1250" s="7">
        <f>IF(Y1250&gt;0,RANK(Y1250,(W1250:Y1250,Z1250:AN1250)),0)</f>
        <v>0</v>
      </c>
      <c r="N1250" s="7"/>
      <c r="O1250" s="1" t="e">
        <f t="shared" si="759"/>
        <v>#NUM!</v>
      </c>
      <c r="P1250" s="2" t="e">
        <f t="shared" si="760"/>
        <v>#NUM!</v>
      </c>
      <c r="Q1250" s="2"/>
      <c r="R1250" s="2" t="str">
        <f t="shared" si="761"/>
        <v>-</v>
      </c>
      <c r="S1250" s="2" t="str">
        <f t="shared" si="762"/>
        <v>-</v>
      </c>
      <c r="T1250" s="2" t="str">
        <f t="shared" si="763"/>
        <v>-</v>
      </c>
      <c r="U1250" s="2" t="str">
        <f t="shared" si="764"/>
        <v>-</v>
      </c>
      <c r="V1250" s="2" t="str">
        <f t="shared" si="765"/>
        <v>-</v>
      </c>
      <c r="AH1250" s="1"/>
      <c r="AI1250" s="1"/>
      <c r="AK1250" s="1"/>
      <c r="AL1250" s="1"/>
      <c r="AM1250" s="1"/>
      <c r="AN1250" s="7"/>
      <c r="AO1250" s="7"/>
      <c r="AP1250" s="7"/>
      <c r="AQ1250" s="2"/>
      <c r="AR1250" s="2"/>
      <c r="AS1250" s="7"/>
      <c r="AT1250" s="2"/>
      <c r="AV1250" s="2"/>
      <c r="AW1250" s="2"/>
      <c r="AY1250" t="s">
        <v>2716</v>
      </c>
      <c r="BA1250">
        <v>2</v>
      </c>
      <c r="BC1250" s="91">
        <v>29</v>
      </c>
      <c r="BD1250" s="93"/>
      <c r="BE1250">
        <v>29183</v>
      </c>
      <c r="BF1250">
        <f t="shared" si="756"/>
        <v>2918302</v>
      </c>
      <c r="BH1250" t="s">
        <v>3387</v>
      </c>
    </row>
    <row r="1251" spans="1:60">
      <c r="A1251" t="s">
        <v>2013</v>
      </c>
      <c r="B1251" t="s">
        <v>2284</v>
      </c>
      <c r="C1251" s="1">
        <f t="shared" si="758"/>
        <v>0</v>
      </c>
      <c r="D1251" s="1"/>
      <c r="E1251" s="1"/>
      <c r="F1251" s="1"/>
      <c r="G1251" s="1"/>
      <c r="H1251" s="1"/>
      <c r="I1251" s="1"/>
      <c r="J1251" s="1"/>
      <c r="K1251" s="7" t="e">
        <f>RANK(W1251,(W1251:Y1251,Z1251:AN1251))</f>
        <v>#N/A</v>
      </c>
      <c r="L1251" s="7" t="e">
        <f>RANK(X1251,(W1251:Y1251,Z1251:AN1251))</f>
        <v>#N/A</v>
      </c>
      <c r="M1251" s="7">
        <f>IF(Y1251&gt;0,RANK(Y1251,(W1251:Y1251,Z1251:AN1251)),0)</f>
        <v>0</v>
      </c>
      <c r="N1251" s="7"/>
      <c r="O1251" s="1" t="e">
        <f t="shared" si="759"/>
        <v>#NUM!</v>
      </c>
      <c r="P1251" s="2" t="e">
        <f t="shared" si="760"/>
        <v>#NUM!</v>
      </c>
      <c r="Q1251" s="2"/>
      <c r="R1251" s="2" t="str">
        <f t="shared" si="761"/>
        <v>-</v>
      </c>
      <c r="S1251" s="2" t="str">
        <f t="shared" si="762"/>
        <v>-</v>
      </c>
      <c r="T1251" s="2" t="str">
        <f t="shared" si="763"/>
        <v>-</v>
      </c>
      <c r="U1251" s="2" t="str">
        <f t="shared" si="764"/>
        <v>-</v>
      </c>
      <c r="V1251" s="2" t="str">
        <f t="shared" si="765"/>
        <v>-</v>
      </c>
      <c r="AH1251" s="1"/>
      <c r="AI1251" s="1"/>
      <c r="AK1251" s="1"/>
      <c r="AL1251" s="1"/>
      <c r="AM1251" s="1"/>
      <c r="AN1251" s="7"/>
      <c r="AO1251" s="7"/>
      <c r="AP1251" s="7"/>
      <c r="AQ1251" s="2"/>
      <c r="AR1251" s="2"/>
      <c r="AS1251" s="7"/>
      <c r="AT1251" s="2"/>
      <c r="AV1251" s="2"/>
      <c r="AW1251" s="2"/>
      <c r="AY1251" t="s">
        <v>2864</v>
      </c>
      <c r="BA1251">
        <v>9</v>
      </c>
      <c r="BC1251" s="91">
        <v>29</v>
      </c>
      <c r="BD1251" s="93"/>
      <c r="BE1251">
        <v>29183</v>
      </c>
      <c r="BF1251">
        <f t="shared" si="756"/>
        <v>2918309</v>
      </c>
      <c r="BH1251" t="s">
        <v>3387</v>
      </c>
    </row>
    <row r="1252" spans="1:60">
      <c r="A1252" t="s">
        <v>1448</v>
      </c>
      <c r="B1252" t="s">
        <v>2284</v>
      </c>
      <c r="C1252" s="1">
        <f t="shared" si="758"/>
        <v>0</v>
      </c>
      <c r="D1252" s="1"/>
      <c r="E1252" s="1"/>
      <c r="F1252" s="1"/>
      <c r="G1252" s="1"/>
      <c r="H1252" s="1"/>
      <c r="I1252" s="1"/>
      <c r="J1252" s="1"/>
      <c r="K1252" s="7" t="e">
        <f>RANK(W1252,(W1252:Y1252,Z1252:AN1252))</f>
        <v>#N/A</v>
      </c>
      <c r="L1252" s="7" t="e">
        <f>RANK(X1252,(W1252:Y1252,Z1252:AN1252))</f>
        <v>#N/A</v>
      </c>
      <c r="M1252" s="7">
        <f>IF(Y1252&gt;0,RANK(Y1252,(W1252:Y1252,Z1252:AN1252)),0)</f>
        <v>0</v>
      </c>
      <c r="N1252" s="7"/>
      <c r="O1252" s="1" t="e">
        <f t="shared" si="759"/>
        <v>#NUM!</v>
      </c>
      <c r="P1252" s="2" t="e">
        <f t="shared" si="760"/>
        <v>#NUM!</v>
      </c>
      <c r="Q1252" s="2"/>
      <c r="R1252" s="2" t="str">
        <f t="shared" si="761"/>
        <v>-</v>
      </c>
      <c r="S1252" s="2" t="str">
        <f t="shared" si="762"/>
        <v>-</v>
      </c>
      <c r="T1252" s="2" t="str">
        <f t="shared" si="763"/>
        <v>-</v>
      </c>
      <c r="U1252" s="2" t="str">
        <f t="shared" si="764"/>
        <v>-</v>
      </c>
      <c r="V1252" s="2" t="str">
        <f t="shared" si="765"/>
        <v>-</v>
      </c>
      <c r="AH1252" s="1"/>
      <c r="AI1252" s="1"/>
      <c r="AK1252" s="1"/>
      <c r="AL1252" s="1"/>
      <c r="AM1252" s="1"/>
      <c r="AN1252" s="7"/>
      <c r="AO1252" s="7"/>
      <c r="AP1252" s="7"/>
      <c r="AQ1252" s="2"/>
      <c r="AR1252" s="2"/>
      <c r="AS1252" s="7"/>
      <c r="AT1252" s="2"/>
      <c r="AV1252" s="2"/>
      <c r="AW1252" s="2"/>
      <c r="AY1252" t="s">
        <v>2112</v>
      </c>
      <c r="BA1252">
        <v>1</v>
      </c>
      <c r="BC1252" s="91">
        <v>29</v>
      </c>
      <c r="BD1252" s="93"/>
      <c r="BE1252">
        <v>29189</v>
      </c>
      <c r="BF1252">
        <f t="shared" si="756"/>
        <v>2918901</v>
      </c>
      <c r="BH1252" t="s">
        <v>3387</v>
      </c>
    </row>
    <row r="1253" spans="1:60">
      <c r="A1253" t="s">
        <v>1448</v>
      </c>
      <c r="B1253" t="s">
        <v>2284</v>
      </c>
      <c r="C1253" s="1">
        <f t="shared" si="758"/>
        <v>0</v>
      </c>
      <c r="D1253" s="1"/>
      <c r="E1253" s="1"/>
      <c r="F1253" s="1"/>
      <c r="G1253" s="1"/>
      <c r="H1253" s="1"/>
      <c r="I1253" s="1"/>
      <c r="J1253" s="1"/>
      <c r="K1253" s="7" t="e">
        <f>RANK(W1253,(W1253:Y1253,Z1253:AN1253))</f>
        <v>#N/A</v>
      </c>
      <c r="L1253" s="7" t="e">
        <f>RANK(X1253,(W1253:Y1253,Z1253:AN1253))</f>
        <v>#N/A</v>
      </c>
      <c r="M1253" s="7">
        <f>IF(Y1253&gt;0,RANK(Y1253,(W1253:Y1253,Z1253:AN1253)),0)</f>
        <v>0</v>
      </c>
      <c r="N1253" s="7"/>
      <c r="O1253" s="1" t="e">
        <f t="shared" si="759"/>
        <v>#NUM!</v>
      </c>
      <c r="P1253" s="2" t="e">
        <f t="shared" si="760"/>
        <v>#NUM!</v>
      </c>
      <c r="Q1253" s="2"/>
      <c r="R1253" s="2" t="str">
        <f t="shared" si="761"/>
        <v>-</v>
      </c>
      <c r="S1253" s="2" t="str">
        <f t="shared" si="762"/>
        <v>-</v>
      </c>
      <c r="T1253" s="2" t="str">
        <f t="shared" si="763"/>
        <v>-</v>
      </c>
      <c r="U1253" s="2" t="str">
        <f t="shared" si="764"/>
        <v>-</v>
      </c>
      <c r="V1253" s="2" t="str">
        <f t="shared" si="765"/>
        <v>-</v>
      </c>
      <c r="AH1253" s="1"/>
      <c r="AI1253" s="1"/>
      <c r="AK1253" s="1"/>
      <c r="AL1253" s="1"/>
      <c r="AM1253" s="1"/>
      <c r="AN1253" s="7"/>
      <c r="AO1253" s="7"/>
      <c r="AP1253" s="7"/>
      <c r="AQ1253" s="2"/>
      <c r="AR1253" s="2"/>
      <c r="AS1253" s="7"/>
      <c r="AT1253" s="2"/>
      <c r="AV1253" s="2"/>
      <c r="AW1253" s="2"/>
      <c r="AY1253" t="s">
        <v>2685</v>
      </c>
      <c r="BA1253">
        <v>2</v>
      </c>
      <c r="BC1253" s="91">
        <v>29</v>
      </c>
      <c r="BD1253" s="93"/>
      <c r="BE1253">
        <v>29189</v>
      </c>
      <c r="BF1253">
        <f t="shared" si="756"/>
        <v>2918902</v>
      </c>
      <c r="BH1253" t="s">
        <v>3387</v>
      </c>
    </row>
    <row r="1254" spans="1:60">
      <c r="A1254" t="s">
        <v>1448</v>
      </c>
      <c r="B1254" t="s">
        <v>2284</v>
      </c>
      <c r="C1254" s="1">
        <f t="shared" si="758"/>
        <v>0</v>
      </c>
      <c r="D1254" s="1"/>
      <c r="E1254" s="1"/>
      <c r="F1254" s="1"/>
      <c r="G1254" s="1"/>
      <c r="H1254" s="1"/>
      <c r="I1254" s="1"/>
      <c r="J1254" s="1"/>
      <c r="K1254" s="7" t="e">
        <f>RANK(W1254,(W1254:Y1254,Z1254:AN1254))</f>
        <v>#N/A</v>
      </c>
      <c r="L1254" s="7" t="e">
        <f>RANK(X1254,(W1254:Y1254,Z1254:AN1254))</f>
        <v>#N/A</v>
      </c>
      <c r="M1254" s="7">
        <f>IF(Y1254&gt;0,RANK(Y1254,(W1254:Y1254,Z1254:AN1254)),0)</f>
        <v>0</v>
      </c>
      <c r="N1254" s="7"/>
      <c r="O1254" s="1" t="e">
        <f t="shared" si="759"/>
        <v>#NUM!</v>
      </c>
      <c r="P1254" s="2" t="e">
        <f t="shared" si="760"/>
        <v>#NUM!</v>
      </c>
      <c r="Q1254" s="2"/>
      <c r="R1254" s="2" t="str">
        <f t="shared" si="761"/>
        <v>-</v>
      </c>
      <c r="S1254" s="2" t="str">
        <f t="shared" si="762"/>
        <v>-</v>
      </c>
      <c r="T1254" s="2" t="str">
        <f t="shared" si="763"/>
        <v>-</v>
      </c>
      <c r="U1254" s="2" t="str">
        <f t="shared" si="764"/>
        <v>-</v>
      </c>
      <c r="V1254" s="2" t="str">
        <f t="shared" si="765"/>
        <v>-</v>
      </c>
      <c r="AH1254" s="1"/>
      <c r="AI1254" s="1"/>
      <c r="AK1254" s="1"/>
      <c r="AL1254" s="1"/>
      <c r="AM1254" s="1"/>
      <c r="AN1254" s="7"/>
      <c r="AO1254" s="7"/>
      <c r="AP1254" s="7"/>
      <c r="AQ1254" s="2"/>
      <c r="AR1254" s="2"/>
      <c r="AS1254" s="7"/>
      <c r="AT1254" s="2"/>
      <c r="AV1254" s="2"/>
      <c r="AW1254" s="2"/>
      <c r="AY1254" t="s">
        <v>925</v>
      </c>
      <c r="BA1254">
        <v>3</v>
      </c>
      <c r="BC1254" s="91">
        <v>29</v>
      </c>
      <c r="BD1254" s="93"/>
      <c r="BE1254">
        <v>29189</v>
      </c>
      <c r="BF1254">
        <f t="shared" si="756"/>
        <v>2918903</v>
      </c>
      <c r="BH1254" t="s">
        <v>3387</v>
      </c>
    </row>
    <row r="1255" spans="1:60">
      <c r="A1255" t="s">
        <v>936</v>
      </c>
      <c r="B1255" t="s">
        <v>2284</v>
      </c>
      <c r="C1255" s="1">
        <f t="shared" si="758"/>
        <v>0</v>
      </c>
      <c r="D1255" s="1"/>
      <c r="E1255" s="1"/>
      <c r="F1255" s="1"/>
      <c r="G1255" s="1"/>
      <c r="H1255" s="1"/>
      <c r="I1255" s="1"/>
      <c r="J1255" s="1"/>
      <c r="K1255" s="7" t="e">
        <f>RANK(W1255,(W1255:Y1255,Z1255:AN1255))</f>
        <v>#N/A</v>
      </c>
      <c r="L1255" s="7" t="e">
        <f>RANK(X1255,(W1255:Y1255,Z1255:AN1255))</f>
        <v>#N/A</v>
      </c>
      <c r="M1255" s="7">
        <f>IF(Y1255&gt;0,RANK(Y1255,(W1255:Y1255,Z1255:AN1255)),0)</f>
        <v>0</v>
      </c>
      <c r="N1255" s="7"/>
      <c r="O1255" s="1" t="e">
        <f t="shared" si="759"/>
        <v>#NUM!</v>
      </c>
      <c r="P1255" s="2" t="e">
        <f t="shared" si="760"/>
        <v>#NUM!</v>
      </c>
      <c r="Q1255" s="2"/>
      <c r="R1255" s="2" t="str">
        <f t="shared" si="761"/>
        <v>-</v>
      </c>
      <c r="S1255" s="2" t="str">
        <f t="shared" si="762"/>
        <v>-</v>
      </c>
      <c r="T1255" s="2" t="str">
        <f t="shared" si="763"/>
        <v>-</v>
      </c>
      <c r="U1255" s="2" t="str">
        <f t="shared" si="764"/>
        <v>-</v>
      </c>
      <c r="V1255" s="2" t="str">
        <f t="shared" si="765"/>
        <v>-</v>
      </c>
      <c r="AH1255" s="1"/>
      <c r="AI1255" s="1"/>
      <c r="AK1255" s="1"/>
      <c r="AL1255" s="1"/>
      <c r="AM1255" s="1"/>
      <c r="AN1255" s="7"/>
      <c r="AO1255" s="7"/>
      <c r="AP1255" s="7"/>
      <c r="AQ1255" s="2"/>
      <c r="AR1255" s="2"/>
      <c r="AS1255" s="7"/>
      <c r="AT1255" s="2"/>
      <c r="AV1255" s="2"/>
      <c r="AW1255" s="2"/>
      <c r="AY1255" t="s">
        <v>2803</v>
      </c>
      <c r="BA1255">
        <v>1</v>
      </c>
      <c r="BC1255" s="91">
        <v>29</v>
      </c>
      <c r="BD1255" s="93"/>
      <c r="BE1255">
        <v>29510</v>
      </c>
      <c r="BF1255">
        <f t="shared" si="756"/>
        <v>2951001</v>
      </c>
      <c r="BH1255" t="s">
        <v>3387</v>
      </c>
    </row>
    <row r="1256" spans="1:60">
      <c r="A1256" t="s">
        <v>936</v>
      </c>
      <c r="B1256" t="s">
        <v>2284</v>
      </c>
      <c r="C1256" s="1">
        <f t="shared" si="758"/>
        <v>0</v>
      </c>
      <c r="D1256" s="1"/>
      <c r="E1256" s="1"/>
      <c r="F1256" s="1"/>
      <c r="G1256" s="1"/>
      <c r="H1256" s="1"/>
      <c r="I1256" s="1"/>
      <c r="J1256" s="1"/>
      <c r="K1256" s="7" t="e">
        <f>RANK(W1256,(W1256:Y1256,Z1256:AN1256))</f>
        <v>#N/A</v>
      </c>
      <c r="L1256" s="7" t="e">
        <f>RANK(X1256,(W1256:Y1256,Z1256:AN1256))</f>
        <v>#N/A</v>
      </c>
      <c r="M1256" s="7">
        <f>IF(Y1256&gt;0,RANK(Y1256,(W1256:Y1256,Z1256:AN1256)),0)</f>
        <v>0</v>
      </c>
      <c r="N1256" s="7"/>
      <c r="O1256" s="1" t="e">
        <f t="shared" si="759"/>
        <v>#NUM!</v>
      </c>
      <c r="P1256" s="2" t="e">
        <f t="shared" si="760"/>
        <v>#NUM!</v>
      </c>
      <c r="Q1256" s="2"/>
      <c r="R1256" s="2" t="str">
        <f t="shared" si="761"/>
        <v>-</v>
      </c>
      <c r="S1256" s="2" t="str">
        <f t="shared" si="762"/>
        <v>-</v>
      </c>
      <c r="T1256" s="2" t="str">
        <f t="shared" si="763"/>
        <v>-</v>
      </c>
      <c r="U1256" s="2" t="str">
        <f t="shared" si="764"/>
        <v>-</v>
      </c>
      <c r="V1256" s="2" t="str">
        <f t="shared" si="765"/>
        <v>-</v>
      </c>
      <c r="AH1256" s="1"/>
      <c r="AI1256" s="1"/>
      <c r="AK1256" s="1"/>
      <c r="AL1256" s="1"/>
      <c r="AM1256" s="1"/>
      <c r="AN1256" s="7"/>
      <c r="AO1256" s="7"/>
      <c r="AP1256" s="7"/>
      <c r="AQ1256" s="2"/>
      <c r="AR1256" s="2"/>
      <c r="AS1256" s="7"/>
      <c r="AT1256" s="2"/>
      <c r="AV1256" s="2"/>
      <c r="AW1256" s="2"/>
      <c r="AY1256" t="s">
        <v>868</v>
      </c>
      <c r="BA1256">
        <v>3</v>
      </c>
      <c r="BC1256" s="91">
        <v>29</v>
      </c>
      <c r="BD1256" s="93"/>
      <c r="BE1256">
        <v>29510</v>
      </c>
      <c r="BF1256">
        <f t="shared" si="756"/>
        <v>2951003</v>
      </c>
      <c r="BH1256" t="s">
        <v>3387</v>
      </c>
    </row>
    <row r="1257" spans="1:60">
      <c r="A1257" t="s">
        <v>240</v>
      </c>
      <c r="B1257" t="s">
        <v>2284</v>
      </c>
      <c r="C1257" s="1">
        <f t="shared" si="758"/>
        <v>0</v>
      </c>
      <c r="D1257" s="1"/>
      <c r="E1257" s="1"/>
      <c r="F1257" s="1"/>
      <c r="G1257" s="1"/>
      <c r="H1257" s="1"/>
      <c r="I1257" s="1"/>
      <c r="J1257" s="1"/>
      <c r="K1257" s="7" t="e">
        <f>RANK(W1257,(W1257:Y1257,Z1257:AN1257))</f>
        <v>#N/A</v>
      </c>
      <c r="L1257" s="7" t="e">
        <f>RANK(X1257,(W1257:Y1257,Z1257:AN1257))</f>
        <v>#N/A</v>
      </c>
      <c r="M1257" s="7">
        <f>IF(Y1257&gt;0,RANK(Y1257,(W1257:Y1257,Z1257:AN1257)),0)</f>
        <v>0</v>
      </c>
      <c r="N1257" s="7"/>
      <c r="O1257" s="1" t="e">
        <f t="shared" si="759"/>
        <v>#NUM!</v>
      </c>
      <c r="P1257" s="2" t="e">
        <f t="shared" si="760"/>
        <v>#NUM!</v>
      </c>
      <c r="Q1257" s="2"/>
      <c r="R1257" s="2" t="str">
        <f t="shared" si="761"/>
        <v>-</v>
      </c>
      <c r="S1257" s="2" t="str">
        <f t="shared" si="762"/>
        <v>-</v>
      </c>
      <c r="T1257" s="2" t="str">
        <f t="shared" si="763"/>
        <v>-</v>
      </c>
      <c r="U1257" s="2" t="str">
        <f t="shared" si="764"/>
        <v>-</v>
      </c>
      <c r="V1257" s="2" t="str">
        <f t="shared" si="765"/>
        <v>-</v>
      </c>
      <c r="AH1257" s="1"/>
      <c r="AI1257" s="1"/>
      <c r="AK1257" s="1"/>
      <c r="AL1257" s="1"/>
      <c r="AM1257" s="1"/>
      <c r="AN1257" s="7"/>
      <c r="AO1257" s="7"/>
      <c r="AP1257" s="7"/>
      <c r="AQ1257" s="2"/>
      <c r="AR1257" s="2"/>
      <c r="AS1257" s="7"/>
      <c r="AT1257" s="2"/>
      <c r="AV1257" s="2"/>
      <c r="AW1257" s="2"/>
      <c r="AY1257" t="s">
        <v>2736</v>
      </c>
      <c r="BA1257">
        <v>7</v>
      </c>
      <c r="BC1257" s="91">
        <v>29</v>
      </c>
      <c r="BD1257" s="93"/>
      <c r="BE1257">
        <v>29213</v>
      </c>
      <c r="BF1257">
        <f t="shared" si="756"/>
        <v>2921307</v>
      </c>
      <c r="BH1257" t="s">
        <v>3387</v>
      </c>
    </row>
    <row r="1258" spans="1:60">
      <c r="A1258" t="s">
        <v>240</v>
      </c>
      <c r="B1258" t="s">
        <v>2284</v>
      </c>
      <c r="C1258" s="1">
        <f t="shared" si="758"/>
        <v>0</v>
      </c>
      <c r="D1258" s="1"/>
      <c r="E1258" s="1"/>
      <c r="F1258" s="1"/>
      <c r="G1258" s="1"/>
      <c r="H1258" s="1"/>
      <c r="I1258" s="1"/>
      <c r="J1258" s="1"/>
      <c r="K1258" s="7" t="e">
        <f>RANK(W1258,(W1258:Y1258,Z1258:AN1258))</f>
        <v>#N/A</v>
      </c>
      <c r="L1258" s="7" t="e">
        <f>RANK(X1258,(W1258:Y1258,Z1258:AN1258))</f>
        <v>#N/A</v>
      </c>
      <c r="M1258" s="7">
        <f>IF(Y1258&gt;0,RANK(Y1258,(W1258:Y1258,Z1258:AN1258)),0)</f>
        <v>0</v>
      </c>
      <c r="N1258" s="7"/>
      <c r="O1258" s="1" t="e">
        <f t="shared" si="759"/>
        <v>#NUM!</v>
      </c>
      <c r="P1258" s="2" t="e">
        <f t="shared" si="760"/>
        <v>#NUM!</v>
      </c>
      <c r="Q1258" s="2"/>
      <c r="R1258" s="2" t="str">
        <f t="shared" si="761"/>
        <v>-</v>
      </c>
      <c r="S1258" s="2" t="str">
        <f t="shared" si="762"/>
        <v>-</v>
      </c>
      <c r="T1258" s="2" t="str">
        <f t="shared" si="763"/>
        <v>-</v>
      </c>
      <c r="U1258" s="2" t="str">
        <f t="shared" si="764"/>
        <v>-</v>
      </c>
      <c r="V1258" s="2" t="str">
        <f t="shared" si="765"/>
        <v>-</v>
      </c>
      <c r="AH1258" s="1"/>
      <c r="AI1258" s="1"/>
      <c r="AK1258" s="1"/>
      <c r="AL1258" s="1"/>
      <c r="AM1258" s="1"/>
      <c r="AN1258" s="7"/>
      <c r="AO1258" s="7"/>
      <c r="AP1258" s="7"/>
      <c r="AQ1258" s="2"/>
      <c r="AR1258" s="2"/>
      <c r="AS1258" s="7"/>
      <c r="AT1258" s="2"/>
      <c r="AV1258" s="2"/>
      <c r="AW1258" s="2"/>
      <c r="AY1258" t="s">
        <v>2717</v>
      </c>
      <c r="BA1258">
        <v>8</v>
      </c>
      <c r="BC1258" s="91">
        <v>29</v>
      </c>
      <c r="BD1258" s="93"/>
      <c r="BE1258">
        <v>29213</v>
      </c>
      <c r="BF1258">
        <f t="shared" si="756"/>
        <v>2921308</v>
      </c>
      <c r="BH1258" t="s">
        <v>3387</v>
      </c>
    </row>
    <row r="1259" spans="1:60">
      <c r="C1259" s="2"/>
      <c r="D1259" s="2"/>
      <c r="E1259" s="2"/>
      <c r="F1259" s="2"/>
      <c r="G1259" s="2"/>
      <c r="H1259" s="2"/>
      <c r="I1259" s="2"/>
      <c r="J1259" s="2"/>
      <c r="K1259" s="7"/>
      <c r="L1259" s="2"/>
      <c r="M1259" s="2"/>
      <c r="N1259" s="2"/>
      <c r="R1259" s="2"/>
      <c r="S1259" s="2"/>
      <c r="T1259" s="2"/>
      <c r="U1259" s="2"/>
      <c r="V1259" s="2"/>
      <c r="AH1259" s="1"/>
      <c r="AI1259" s="1"/>
      <c r="AK1259" s="1"/>
      <c r="AL1259" s="1"/>
      <c r="AM1259" s="1"/>
      <c r="AN1259" s="1"/>
      <c r="AO1259" s="1"/>
      <c r="AP1259" s="8"/>
      <c r="AQ1259" s="8"/>
      <c r="AR1259" s="8"/>
      <c r="AS1259" s="8"/>
      <c r="AT1259" s="2"/>
      <c r="AU1259" s="2"/>
      <c r="AV1259" s="2"/>
      <c r="AW1259" s="2"/>
      <c r="AX1259" s="2"/>
      <c r="BD1259" s="93"/>
      <c r="BE1259"/>
    </row>
    <row r="1260" spans="1:60">
      <c r="A1260" s="47" t="s">
        <v>345</v>
      </c>
      <c r="C1260" s="1"/>
      <c r="D1260" s="1"/>
      <c r="E1260" s="1"/>
      <c r="F1260" s="1"/>
      <c r="G1260" s="1"/>
      <c r="H1260" s="1"/>
      <c r="I1260" s="1"/>
      <c r="J1260" s="1"/>
      <c r="K1260" s="7"/>
      <c r="L1260" s="7"/>
      <c r="M1260" s="7"/>
      <c r="N1260" s="7"/>
      <c r="Q1260" s="2"/>
      <c r="R1260" s="2"/>
      <c r="S1260" s="2"/>
      <c r="T1260" s="2"/>
      <c r="U1260" s="2"/>
      <c r="V1260" s="2"/>
      <c r="BD1260" s="93"/>
      <c r="BE1260"/>
    </row>
    <row r="1261" spans="1:60">
      <c r="A1261" s="137" t="s">
        <v>811</v>
      </c>
      <c r="B1261" t="s">
        <v>346</v>
      </c>
      <c r="C1261" s="1">
        <f>SUM(W1261:AN1261)</f>
        <v>0</v>
      </c>
      <c r="D1261" s="1"/>
      <c r="E1261" s="1"/>
      <c r="F1261" s="1"/>
      <c r="G1261" s="1"/>
      <c r="H1261" s="1"/>
      <c r="I1261" s="1"/>
      <c r="J1261" s="1"/>
      <c r="K1261" s="7" t="e">
        <f>RANK(W1261,(W1261:Y1261,Z1261:AN1261))</f>
        <v>#N/A</v>
      </c>
      <c r="L1261" s="7" t="e">
        <f>RANK(X1261,(W1261:Y1261,Z1261:AN1261))</f>
        <v>#N/A</v>
      </c>
      <c r="M1261" s="7">
        <f>IF(Y1261&gt;0,RANK(Y1261,(W1261:Y1261,Z1261:AN1261)),0)</f>
        <v>0</v>
      </c>
      <c r="N1261" s="7"/>
      <c r="O1261" s="1" t="e">
        <f>MAX(W1261:AD1261)-LARGE(W1261:AD1261,2)</f>
        <v>#NUM!</v>
      </c>
      <c r="P1261" s="2" t="e">
        <f>O1261/C1261</f>
        <v>#NUM!</v>
      </c>
      <c r="Q1261" s="2"/>
      <c r="R1261" s="2" t="str">
        <f t="shared" ref="R1261:U1265" si="766">IF($C1261=0,"-",W1261/$C1261)</f>
        <v>-</v>
      </c>
      <c r="S1261" s="2" t="str">
        <f t="shared" si="766"/>
        <v>-</v>
      </c>
      <c r="T1261" s="2" t="str">
        <f t="shared" si="766"/>
        <v>-</v>
      </c>
      <c r="U1261" s="2" t="str">
        <f t="shared" si="766"/>
        <v>-</v>
      </c>
      <c r="V1261" s="2" t="str">
        <f>IF(C1261=0,"-",(1-R1261-S1261-T1261-U1261))</f>
        <v>-</v>
      </c>
      <c r="AY1261" t="s">
        <v>1048</v>
      </c>
      <c r="BA1261">
        <v>1</v>
      </c>
      <c r="BC1261" s="91">
        <v>31</v>
      </c>
      <c r="BD1261" s="93"/>
      <c r="BE1261">
        <v>31051</v>
      </c>
      <c r="BF1261">
        <f t="shared" si="756"/>
        <v>3105101</v>
      </c>
      <c r="BH1261" t="s">
        <v>3387</v>
      </c>
    </row>
    <row r="1262" spans="1:60">
      <c r="A1262" s="137" t="s">
        <v>811</v>
      </c>
      <c r="B1262" t="s">
        <v>346</v>
      </c>
      <c r="C1262" s="1">
        <f>SUM(W1262:AN1262)</f>
        <v>0</v>
      </c>
      <c r="D1262" s="1"/>
      <c r="E1262" s="1"/>
      <c r="F1262" s="1"/>
      <c r="G1262" s="1"/>
      <c r="H1262" s="1"/>
      <c r="I1262" s="1"/>
      <c r="J1262" s="1"/>
      <c r="K1262" s="7" t="e">
        <f>RANK(W1262,(W1262:Y1262,Z1262:AN1262))</f>
        <v>#N/A</v>
      </c>
      <c r="L1262" s="7" t="e">
        <f>RANK(X1262,(W1262:Y1262,Z1262:AN1262))</f>
        <v>#N/A</v>
      </c>
      <c r="M1262" s="7">
        <f>IF(Y1262&gt;0,RANK(Y1262,(W1262:Y1262,Z1262:AN1262)),0)</f>
        <v>0</v>
      </c>
      <c r="N1262" s="7"/>
      <c r="O1262" s="1" t="e">
        <f>MAX(W1262:AD1262)-LARGE(W1262:AD1262,2)</f>
        <v>#NUM!</v>
      </c>
      <c r="P1262" s="2" t="e">
        <f>O1262/C1262</f>
        <v>#NUM!</v>
      </c>
      <c r="Q1262" s="2"/>
      <c r="R1262" s="2" t="str">
        <f t="shared" si="766"/>
        <v>-</v>
      </c>
      <c r="S1262" s="2" t="str">
        <f t="shared" si="766"/>
        <v>-</v>
      </c>
      <c r="T1262" s="2" t="str">
        <f t="shared" si="766"/>
        <v>-</v>
      </c>
      <c r="U1262" s="2" t="str">
        <f t="shared" si="766"/>
        <v>-</v>
      </c>
      <c r="V1262" s="2" t="str">
        <f>IF(C1262=0,"-",(1-R1262-S1262-T1262-U1262))</f>
        <v>-</v>
      </c>
      <c r="AY1262" t="s">
        <v>1056</v>
      </c>
      <c r="BA1262">
        <v>3</v>
      </c>
      <c r="BC1262" s="91">
        <v>31</v>
      </c>
      <c r="BD1262" s="93"/>
      <c r="BE1262" s="162">
        <v>31051</v>
      </c>
      <c r="BF1262">
        <f t="shared" si="756"/>
        <v>3105103</v>
      </c>
      <c r="BH1262" t="s">
        <v>3387</v>
      </c>
    </row>
    <row r="1263" spans="1:60">
      <c r="A1263" s="9" t="s">
        <v>2312</v>
      </c>
      <c r="B1263" t="s">
        <v>346</v>
      </c>
      <c r="C1263" s="1">
        <f>SUM(W1263:AN1263)</f>
        <v>4888</v>
      </c>
      <c r="D1263" s="1"/>
      <c r="E1263" s="1"/>
      <c r="F1263" s="1"/>
      <c r="G1263" s="1"/>
      <c r="H1263" s="1"/>
      <c r="I1263" s="1"/>
      <c r="J1263" s="1"/>
      <c r="K1263" s="7" t="e">
        <f>RANK(W1263,(W1263:Y1263,Z1263:AN1263))</f>
        <v>#N/A</v>
      </c>
      <c r="L1263" s="7">
        <f>RANK(X1263,(W1263:Y1263,Z1263:AN1263))</f>
        <v>4</v>
      </c>
      <c r="M1263" s="7">
        <f>IF(Y1263&gt;0,RANK(Y1263,(W1263:Y1263,Z1263:AN1263)),0)</f>
        <v>1</v>
      </c>
      <c r="N1263" s="7"/>
      <c r="O1263" s="1">
        <f>MAX(W1263:AD1263)-LARGE(W1263:AD1263,2)</f>
        <v>3081</v>
      </c>
      <c r="P1263" s="2">
        <f>O1263/C1263</f>
        <v>0.63031914893617025</v>
      </c>
      <c r="Q1263" s="2"/>
      <c r="R1263" s="2">
        <f t="shared" si="766"/>
        <v>0</v>
      </c>
      <c r="S1263" s="2">
        <f t="shared" si="766"/>
        <v>4.2348608837970543E-2</v>
      </c>
      <c r="T1263" s="2">
        <f t="shared" si="766"/>
        <v>0.74120294599018</v>
      </c>
      <c r="U1263" s="2">
        <f t="shared" si="766"/>
        <v>9.6767594108019633E-2</v>
      </c>
      <c r="V1263" s="2">
        <f>IF(C1263=0,"-",(1-R1263-S1263-T1263-U1263))</f>
        <v>0.11968085106382984</v>
      </c>
      <c r="X1263" s="1">
        <v>207</v>
      </c>
      <c r="Y1263" s="1">
        <v>3623</v>
      </c>
      <c r="Z1263" s="1">
        <v>473</v>
      </c>
      <c r="AA1263" s="1">
        <v>542</v>
      </c>
      <c r="AH1263" s="1">
        <v>43</v>
      </c>
      <c r="AY1263" t="s">
        <v>443</v>
      </c>
      <c r="BA1263">
        <v>1</v>
      </c>
      <c r="BC1263" s="91">
        <v>31</v>
      </c>
      <c r="BD1263" s="93"/>
      <c r="BE1263">
        <v>31153</v>
      </c>
      <c r="BF1263">
        <f t="shared" si="756"/>
        <v>3115301</v>
      </c>
      <c r="BH1263" t="s">
        <v>3387</v>
      </c>
    </row>
    <row r="1264" spans="1:60" s="162" customFormat="1">
      <c r="A1264" s="9" t="s">
        <v>2312</v>
      </c>
      <c r="B1264" s="162" t="s">
        <v>346</v>
      </c>
      <c r="C1264" s="1">
        <f>SUM(W1264:AN1264)</f>
        <v>7366</v>
      </c>
      <c r="D1264" s="1"/>
      <c r="E1264" s="1"/>
      <c r="F1264" s="1"/>
      <c r="G1264" s="1"/>
      <c r="H1264" s="1"/>
      <c r="I1264" s="1"/>
      <c r="J1264" s="1"/>
      <c r="K1264" s="7" t="e">
        <f>RANK(W1264,(W1264:Y1264,Z1264:AN1264))</f>
        <v>#N/A</v>
      </c>
      <c r="L1264" s="7">
        <f>RANK(X1264,(W1264:Y1264,Z1264:AN1264))</f>
        <v>4</v>
      </c>
      <c r="M1264" s="7">
        <f>IF(Y1264&gt;0,RANK(Y1264,(W1264:Y1264,Z1264:AN1264)),0)</f>
        <v>1</v>
      </c>
      <c r="N1264" s="7"/>
      <c r="O1264" s="1">
        <f>MAX(W1264:AD1264)-LARGE(W1264:AD1264,2)</f>
        <v>4482</v>
      </c>
      <c r="P1264" s="2">
        <f>O1264/C1264</f>
        <v>0.60847135487374426</v>
      </c>
      <c r="Q1264" s="2"/>
      <c r="R1264" s="2">
        <f>IF($C1264=0,"-",W1264/$C1264)</f>
        <v>0</v>
      </c>
      <c r="S1264" s="2">
        <f>IF($C1264=0,"-",X1264/$C1264)</f>
        <v>3.8962802063535161E-2</v>
      </c>
      <c r="T1264" s="2">
        <f>IF($C1264=0,"-",Y1264/$C1264)</f>
        <v>0.73472712462666301</v>
      </c>
      <c r="U1264" s="2">
        <f>IF($C1264=0,"-",Z1264/$C1264)</f>
        <v>9.177301113222916E-2</v>
      </c>
      <c r="V1264" s="2">
        <f>IF(C1264=0,"-",(1-R1264-S1264-T1264-U1264))</f>
        <v>0.13453706217757264</v>
      </c>
      <c r="W1264" s="1"/>
      <c r="X1264" s="1">
        <v>287</v>
      </c>
      <c r="Y1264" s="1">
        <v>5412</v>
      </c>
      <c r="Z1264" s="1">
        <v>676</v>
      </c>
      <c r="AA1264" s="1">
        <v>930</v>
      </c>
      <c r="AB1264" s="1"/>
      <c r="AC1264" s="1"/>
      <c r="AD1264" s="1"/>
      <c r="AE1264" s="1"/>
      <c r="AF1264" s="1"/>
      <c r="AG1264" s="1"/>
      <c r="AH1264" s="1">
        <v>61</v>
      </c>
      <c r="AJ1264" s="1"/>
      <c r="AY1264" s="162" t="s">
        <v>450</v>
      </c>
      <c r="BA1264" s="162">
        <v>2</v>
      </c>
      <c r="BC1264" s="91">
        <v>31</v>
      </c>
      <c r="BD1264" s="93"/>
      <c r="BE1264" s="162">
        <v>31153</v>
      </c>
      <c r="BF1264" s="162">
        <f>BE1264*100+BA1264</f>
        <v>3115302</v>
      </c>
      <c r="BH1264" s="162" t="s">
        <v>3387</v>
      </c>
    </row>
    <row r="1265" spans="1:60">
      <c r="A1265" s="9" t="s">
        <v>2312</v>
      </c>
      <c r="B1265" t="s">
        <v>346</v>
      </c>
      <c r="C1265" s="1">
        <f>SUM(W1265:AN1265)</f>
        <v>891</v>
      </c>
      <c r="D1265" s="1"/>
      <c r="E1265" s="1"/>
      <c r="F1265" s="1"/>
      <c r="G1265" s="1"/>
      <c r="H1265" s="1"/>
      <c r="I1265" s="1"/>
      <c r="J1265" s="1"/>
      <c r="K1265" s="7" t="e">
        <f>RANK(W1265,(W1265:Y1265,Z1265:AN1265))</f>
        <v>#N/A</v>
      </c>
      <c r="L1265" s="7">
        <f>RANK(X1265,(W1265:Y1265,Z1265:AN1265))</f>
        <v>4</v>
      </c>
      <c r="M1265" s="7">
        <f>IF(Y1265&gt;0,RANK(Y1265,(W1265:Y1265,Z1265:AN1265)),0)</f>
        <v>1</v>
      </c>
      <c r="N1265" s="7"/>
      <c r="O1265" s="1">
        <f>MAX(W1265:AD1265)-LARGE(W1265:AD1265,2)</f>
        <v>630</v>
      </c>
      <c r="P1265" s="2">
        <f>O1265/C1265</f>
        <v>0.70707070707070707</v>
      </c>
      <c r="Q1265" s="2"/>
      <c r="R1265" s="2">
        <f t="shared" si="766"/>
        <v>0</v>
      </c>
      <c r="S1265" s="2">
        <f t="shared" si="766"/>
        <v>2.6936026936026935E-2</v>
      </c>
      <c r="T1265" s="2">
        <f t="shared" si="766"/>
        <v>0.80134680134680136</v>
      </c>
      <c r="U1265" s="2">
        <f t="shared" si="766"/>
        <v>6.9584736251402921E-2</v>
      </c>
      <c r="V1265" s="2">
        <f>IF(C1265=0,"-",(1-R1265-S1265-T1265-U1265))</f>
        <v>0.10213243546576879</v>
      </c>
      <c r="X1265" s="1">
        <v>24</v>
      </c>
      <c r="Y1265" s="1">
        <v>714</v>
      </c>
      <c r="Z1265" s="1">
        <v>62</v>
      </c>
      <c r="AA1265" s="1">
        <v>84</v>
      </c>
      <c r="AH1265" s="1">
        <v>7</v>
      </c>
      <c r="AY1265" t="s">
        <v>3607</v>
      </c>
      <c r="BA1265">
        <v>0</v>
      </c>
      <c r="BC1265" s="91">
        <v>31</v>
      </c>
      <c r="BD1265" s="93"/>
      <c r="BE1265">
        <v>31153</v>
      </c>
      <c r="BF1265">
        <f t="shared" si="756"/>
        <v>3115300</v>
      </c>
      <c r="BH1265" t="s">
        <v>3387</v>
      </c>
    </row>
    <row r="1266" spans="1:60">
      <c r="A1266" s="9"/>
      <c r="C1266" s="1"/>
      <c r="D1266" s="1"/>
      <c r="E1266" s="1"/>
      <c r="F1266" s="1"/>
      <c r="G1266" s="1"/>
      <c r="H1266" s="1"/>
      <c r="I1266" s="1"/>
      <c r="J1266" s="1"/>
      <c r="K1266" s="7"/>
      <c r="L1266" s="7"/>
      <c r="M1266" s="7"/>
      <c r="N1266" s="7"/>
      <c r="Q1266" s="2"/>
      <c r="R1266" s="2"/>
      <c r="S1266" s="2"/>
      <c r="T1266" s="2"/>
      <c r="U1266" s="2"/>
      <c r="V1266" s="2"/>
      <c r="AH1266" s="1"/>
      <c r="AI1266" s="1"/>
      <c r="AK1266" s="1"/>
      <c r="BD1266" s="93"/>
      <c r="BE1266"/>
    </row>
    <row r="1267" spans="1:60">
      <c r="A1267" s="47" t="s">
        <v>1444</v>
      </c>
      <c r="BD1267" s="93"/>
      <c r="BE1267"/>
    </row>
    <row r="1268" spans="1:60">
      <c r="A1268" t="s">
        <v>97</v>
      </c>
      <c r="B1268" t="s">
        <v>394</v>
      </c>
      <c r="C1268" s="1">
        <f>SUM(W1268:AN1268)</f>
        <v>0</v>
      </c>
      <c r="D1268" s="1"/>
      <c r="E1268" s="1"/>
      <c r="F1268" s="1"/>
      <c r="G1268" s="1"/>
      <c r="H1268" s="1"/>
      <c r="I1268" s="1"/>
      <c r="J1268" s="1"/>
      <c r="K1268" s="7" t="e">
        <f>RANK(W1268,(W1268:Y1268,Z1268:AN1268))</f>
        <v>#N/A</v>
      </c>
      <c r="L1268" s="7" t="e">
        <f>RANK(X1268,(W1268:Y1268,Z1268:AN1268))</f>
        <v>#N/A</v>
      </c>
      <c r="M1268" s="7">
        <f>IF(Y1268&gt;0,RANK(Y1268,(W1268:Y1268,Z1268:AN1268)),0)</f>
        <v>0</v>
      </c>
      <c r="N1268" s="7"/>
      <c r="O1268" s="1" t="e">
        <f>MAX(W1268:AD1268)-LARGE(W1268:AD1268,2)</f>
        <v>#NUM!</v>
      </c>
      <c r="P1268" s="2" t="e">
        <f>O1268/C1268</f>
        <v>#NUM!</v>
      </c>
      <c r="Q1268" s="2"/>
      <c r="R1268" s="2" t="str">
        <f t="shared" ref="R1268:U1271" si="767">IF($C1268=0,"-",W1268/$C1268)</f>
        <v>-</v>
      </c>
      <c r="S1268" s="2" t="str">
        <f t="shared" si="767"/>
        <v>-</v>
      </c>
      <c r="T1268" s="2" t="str">
        <f t="shared" si="767"/>
        <v>-</v>
      </c>
      <c r="U1268" s="2" t="str">
        <f t="shared" si="767"/>
        <v>-</v>
      </c>
      <c r="V1268" s="2" t="str">
        <f>IF(C1268=0,"-",(1-R1268-S1268-T1268-U1268))</f>
        <v>-</v>
      </c>
      <c r="AY1268" t="s">
        <v>2731</v>
      </c>
      <c r="BA1268">
        <v>1</v>
      </c>
      <c r="BC1268" s="91">
        <v>32</v>
      </c>
      <c r="BD1268" s="93"/>
      <c r="BE1268">
        <v>32003</v>
      </c>
      <c r="BF1268">
        <f t="shared" si="756"/>
        <v>3200301</v>
      </c>
      <c r="BH1268" t="s">
        <v>3387</v>
      </c>
    </row>
    <row r="1269" spans="1:60">
      <c r="A1269" t="s">
        <v>97</v>
      </c>
      <c r="B1269" t="s">
        <v>394</v>
      </c>
      <c r="C1269" s="1">
        <f>SUM(W1269:AN1269)</f>
        <v>0</v>
      </c>
      <c r="D1269" s="1"/>
      <c r="E1269" s="1"/>
      <c r="F1269" s="1"/>
      <c r="G1269" s="1"/>
      <c r="H1269" s="1"/>
      <c r="I1269" s="1"/>
      <c r="J1269" s="1"/>
      <c r="K1269" s="7" t="e">
        <f>RANK(W1269,(W1269:Y1269,Z1269:AN1269))</f>
        <v>#N/A</v>
      </c>
      <c r="L1269" s="7" t="e">
        <f>RANK(X1269,(W1269:Y1269,Z1269:AN1269))</f>
        <v>#N/A</v>
      </c>
      <c r="M1269" s="7">
        <f>IF(Y1269&gt;0,RANK(Y1269,(W1269:Y1269,Z1269:AN1269)),0)</f>
        <v>0</v>
      </c>
      <c r="N1269" s="7"/>
      <c r="O1269" s="1" t="e">
        <f>MAX(W1269:AD1269)-LARGE(W1269:AD1269,2)</f>
        <v>#NUM!</v>
      </c>
      <c r="P1269" s="2" t="e">
        <f>O1269/C1269</f>
        <v>#NUM!</v>
      </c>
      <c r="Q1269" s="2"/>
      <c r="R1269" s="2" t="str">
        <f t="shared" si="767"/>
        <v>-</v>
      </c>
      <c r="S1269" s="2" t="str">
        <f t="shared" si="767"/>
        <v>-</v>
      </c>
      <c r="T1269" s="2" t="str">
        <f t="shared" si="767"/>
        <v>-</v>
      </c>
      <c r="U1269" s="2" t="str">
        <f t="shared" si="767"/>
        <v>-</v>
      </c>
      <c r="V1269" s="2" t="str">
        <f>IF(C1269=0,"-",(1-R1269-S1269-T1269-U1269))</f>
        <v>-</v>
      </c>
      <c r="AY1269" t="s">
        <v>1997</v>
      </c>
      <c r="BA1269">
        <v>2</v>
      </c>
      <c r="BC1269" s="91">
        <v>32</v>
      </c>
      <c r="BD1269" s="93"/>
      <c r="BE1269">
        <v>32003</v>
      </c>
      <c r="BF1269">
        <f t="shared" si="756"/>
        <v>3200302</v>
      </c>
      <c r="BH1269" t="s">
        <v>3387</v>
      </c>
    </row>
    <row r="1270" spans="1:60">
      <c r="A1270" t="s">
        <v>97</v>
      </c>
      <c r="B1270" t="s">
        <v>394</v>
      </c>
      <c r="C1270" s="1">
        <f>SUM(W1270:AN1270)</f>
        <v>0</v>
      </c>
      <c r="D1270" s="1"/>
      <c r="E1270" s="1"/>
      <c r="F1270" s="1"/>
      <c r="G1270" s="1"/>
      <c r="H1270" s="1"/>
      <c r="I1270" s="1"/>
      <c r="J1270" s="1"/>
      <c r="K1270" s="7" t="e">
        <f>RANK(W1270,(W1270:Y1270,Z1270:AN1270))</f>
        <v>#N/A</v>
      </c>
      <c r="L1270" s="7" t="e">
        <f>RANK(X1270,(W1270:Y1270,Z1270:AN1270))</f>
        <v>#N/A</v>
      </c>
      <c r="M1270" s="7">
        <f>IF(Y1270&gt;0,RANK(Y1270,(W1270:Y1270,Z1270:AN1270)),0)</f>
        <v>0</v>
      </c>
      <c r="N1270" s="7"/>
      <c r="O1270" s="1" t="e">
        <f>MAX(W1270:AD1270)-LARGE(W1270:AD1270,2)</f>
        <v>#NUM!</v>
      </c>
      <c r="P1270" s="2" t="e">
        <f>O1270/C1270</f>
        <v>#NUM!</v>
      </c>
      <c r="Q1270" s="2"/>
      <c r="R1270" s="2" t="str">
        <f t="shared" si="767"/>
        <v>-</v>
      </c>
      <c r="S1270" s="2" t="str">
        <f t="shared" si="767"/>
        <v>-</v>
      </c>
      <c r="T1270" s="2" t="str">
        <f t="shared" si="767"/>
        <v>-</v>
      </c>
      <c r="U1270" s="2" t="str">
        <f t="shared" si="767"/>
        <v>-</v>
      </c>
      <c r="V1270" s="2" t="str">
        <f>IF(C1270=0,"-",(1-R1270-S1270-T1270-U1270))</f>
        <v>-</v>
      </c>
      <c r="AY1270" t="s">
        <v>572</v>
      </c>
      <c r="BA1270">
        <v>3</v>
      </c>
      <c r="BC1270" s="91">
        <v>32</v>
      </c>
      <c r="BD1270" s="93"/>
      <c r="BE1270">
        <v>32003</v>
      </c>
      <c r="BF1270">
        <f t="shared" si="756"/>
        <v>3200303</v>
      </c>
      <c r="BH1270" t="s">
        <v>3387</v>
      </c>
    </row>
    <row r="1271" spans="1:60">
      <c r="A1271" t="s">
        <v>97</v>
      </c>
      <c r="B1271" t="s">
        <v>394</v>
      </c>
      <c r="C1271" s="1">
        <f>SUM(W1271:AN1271)</f>
        <v>0</v>
      </c>
      <c r="D1271" s="1"/>
      <c r="E1271" s="1"/>
      <c r="F1271" s="1"/>
      <c r="G1271" s="1"/>
      <c r="H1271" s="1"/>
      <c r="I1271" s="1"/>
      <c r="J1271" s="1"/>
      <c r="K1271" s="7" t="e">
        <f>RANK(W1271,(W1271:Y1271,Z1271:AN1271))</f>
        <v>#N/A</v>
      </c>
      <c r="L1271" s="7" t="e">
        <f>RANK(X1271,(W1271:Y1271,Z1271:AN1271))</f>
        <v>#N/A</v>
      </c>
      <c r="M1271" s="7">
        <f>IF(Y1271&gt;0,RANK(Y1271,(W1271:Y1271,Z1271:AN1271)),0)</f>
        <v>0</v>
      </c>
      <c r="N1271" s="7"/>
      <c r="O1271" s="1" t="e">
        <f>MAX(W1271:AD1271)-LARGE(W1271:AD1271,2)</f>
        <v>#NUM!</v>
      </c>
      <c r="P1271" s="2" t="e">
        <f>O1271/C1271</f>
        <v>#NUM!</v>
      </c>
      <c r="Q1271" s="2"/>
      <c r="R1271" s="2" t="str">
        <f t="shared" si="767"/>
        <v>-</v>
      </c>
      <c r="S1271" s="2" t="str">
        <f t="shared" si="767"/>
        <v>-</v>
      </c>
      <c r="T1271" s="2" t="str">
        <f t="shared" si="767"/>
        <v>-</v>
      </c>
      <c r="U1271" s="2" t="str">
        <f t="shared" si="767"/>
        <v>-</v>
      </c>
      <c r="V1271" s="2" t="str">
        <f>IF(C1271=0,"-",(1-R1271-S1271-T1271-U1271))</f>
        <v>-</v>
      </c>
      <c r="AY1271" t="s">
        <v>2481</v>
      </c>
      <c r="BA1271">
        <v>0</v>
      </c>
      <c r="BC1271" s="91">
        <v>32</v>
      </c>
      <c r="BD1271" s="93"/>
      <c r="BE1271">
        <v>32003</v>
      </c>
      <c r="BF1271">
        <f t="shared" si="756"/>
        <v>3200300</v>
      </c>
      <c r="BH1271" t="s">
        <v>3387</v>
      </c>
    </row>
    <row r="1272" spans="1:60">
      <c r="BD1272" s="93"/>
      <c r="BE1272"/>
    </row>
    <row r="1273" spans="1:60">
      <c r="A1273" s="47" t="s">
        <v>2605</v>
      </c>
      <c r="BD1273" s="93"/>
      <c r="BE1273"/>
    </row>
    <row r="1274" spans="1:60">
      <c r="A1274" t="s">
        <v>1404</v>
      </c>
      <c r="B1274" t="s">
        <v>3222</v>
      </c>
      <c r="C1274" s="1">
        <f t="shared" ref="C1274:C1283" si="768">SUM(W1274:AN1274)</f>
        <v>13035</v>
      </c>
      <c r="D1274" s="1"/>
      <c r="E1274" s="1"/>
      <c r="F1274" s="1"/>
      <c r="G1274" s="1"/>
      <c r="H1274" s="1"/>
      <c r="I1274" s="1"/>
      <c r="J1274" s="1"/>
      <c r="K1274" s="7">
        <f>RANK(W1274,(W1274:Y1274,Z1274:AN1274))</f>
        <v>3</v>
      </c>
      <c r="L1274" s="7">
        <f>RANK(X1274,(W1274:Y1274,Z1274:AN1274))</f>
        <v>5</v>
      </c>
      <c r="M1274" s="7">
        <f>IF(Y1274&gt;0,RANK(Y1274,(W1274:Y1274,Z1274:AN1274)),0)</f>
        <v>1</v>
      </c>
      <c r="N1274" s="7"/>
      <c r="O1274" s="1">
        <f t="shared" ref="O1274:O1282" si="769">MAX(W1274:AD1274)-LARGE(W1274:AD1274,2)</f>
        <v>2028</v>
      </c>
      <c r="P1274" s="2">
        <f t="shared" ref="P1274:P1282" si="770">O1274/C1274</f>
        <v>0.15558112773302646</v>
      </c>
      <c r="Q1274" s="2"/>
      <c r="R1274" s="2">
        <f t="shared" ref="R1274:R1283" si="771">IF($C1274=0,"-",W1274/$C1274)</f>
        <v>0.14568469505178366</v>
      </c>
      <c r="S1274" s="2">
        <f t="shared" ref="S1274:S1283" si="772">IF($C1274=0,"-",X1274/$C1274)</f>
        <v>9.4668200997314919E-2</v>
      </c>
      <c r="T1274" s="2">
        <f>IF($C1274=0,"-",Y1274/$C1274)</f>
        <v>0.39708477176831608</v>
      </c>
      <c r="U1274" s="2">
        <f>IF($C1274=0,"-",Z1274/$C1274)</f>
        <v>0.24150364403528959</v>
      </c>
      <c r="V1274" s="2">
        <f>IF(C1274=0,"-",(1-R1274-S1274-T1274-U1274))</f>
        <v>0.12105868814729584</v>
      </c>
      <c r="W1274" s="1">
        <f t="array" ref="W1274">SUM(IF(Town!$AJ$1048:$AJ$1286=$A1274,IF(Town!$AK$1048:$AK$1286=$BA1274,Town!P$1048:P$1286,0),0))</f>
        <v>1899</v>
      </c>
      <c r="X1274" s="1">
        <f t="array" ref="X1274">SUM(IF(Town!$AJ$1048:$AJ$1286=$A1274,IF(Town!$AK$1048:$AK$1286=$BA1274,Town!Q$1048:Q$1286,0),0))</f>
        <v>1234</v>
      </c>
      <c r="Y1274" s="1">
        <f t="array" ref="Y1274">SUM(IF(Town!$AJ$1048:$AJ$1286=$A1274,IF(Town!$AK$1048:$AK$1286=$BA1274,Town!R$1048:R$1286,0),0))</f>
        <v>5176</v>
      </c>
      <c r="Z1274" s="1">
        <f t="array" ref="Z1274">SUM(IF(Town!$AJ$1048:$AJ$1286=$A1274,IF(Town!$AK$1048:$AK$1286=$BA1274,Town!S$1048:S$1286,0),0))</f>
        <v>3148</v>
      </c>
      <c r="AA1274" s="1">
        <f t="array" ref="AA1274">SUM(IF(Town!$AJ$1048:$AJ$1286=$A1274,IF(Town!$AK$1048:$AK$1286=$BA1274,Town!T$1048:T$1286,0),0))</f>
        <v>1286</v>
      </c>
      <c r="AB1274" s="1">
        <f t="array" ref="AB1274">SUM(IF(Town!$AJ$1048:$AJ$1286=$A1274,IF(Town!$AK$1048:$AK$1286=$BA1274,Town!U$1048:U$1286,0),0))</f>
        <v>124</v>
      </c>
      <c r="AC1274" s="1">
        <f t="array" ref="AC1274">SUM(IF(Town!$AJ$1048:$AJ$1286=$A1274,IF(Town!$AK$1048:$AK$1286=$BA1274,Town!V$1048:V$1286,0),0))</f>
        <v>26</v>
      </c>
      <c r="AG1274" s="1">
        <f t="array" ref="AG1274">SUM(IF(Town!$AJ$1048:$AJ$1286=$A1274,IF(Town!$AK$1048:$AK$1286=$BA1274,Town!Z$1048:Z$1286,0),0))</f>
        <v>44</v>
      </c>
      <c r="AH1274" s="1">
        <f t="array" ref="AH1274">SUM(IF(Town!$AJ$1048:$AJ$1286=$A1274,IF(Town!$AK$1048:$AK$1286=$BA1274,Town!AA$1048:AA$1286,0),0))</f>
        <v>29</v>
      </c>
      <c r="AI1274" s="1"/>
      <c r="AJ1274" s="1">
        <f t="array" ref="AJ1274">SUM(IF(Town!$AJ$1048:$AJ$1286=$A1274,IF(Town!$AK$1048:$AK$1286=$BA1274,Town!AC$1048:AC$1286,0),0))</f>
        <v>47</v>
      </c>
      <c r="AK1274" s="1">
        <f t="array" ref="AK1274">SUM(IF(Town!$AJ$1048:$AJ$1286=$A1274,IF(Town!$AK$1048:$AK$1286=$BA1274,Town!AD$1048:AD$1286,0),0))</f>
        <v>6</v>
      </c>
      <c r="AL1274" s="1">
        <f t="array" ref="AL1274">SUM(IF(Town!$AJ$1048:$AJ$1286=$A1274,IF(Town!$AK$1048:$AK$1286=$BA1274,Town!AE$1048:AE$1286,0),0))</f>
        <v>10</v>
      </c>
      <c r="AM1274" s="1">
        <f t="array" ref="AM1274">SUM(IF(Town!$AJ$1048:$AJ$1286=$A1274,IF(Town!$AK$1048:$AK$1286=$BA1274,Town!AF$1048:AF$1286,0),0))</f>
        <v>6</v>
      </c>
      <c r="AY1274" t="str">
        <f t="shared" ref="AY1274:AY1283" si="773">A1274&amp;" "&amp;"CD"&amp;BA1274</f>
        <v>Belknap CD1</v>
      </c>
      <c r="BA1274">
        <v>1</v>
      </c>
      <c r="BC1274" s="91">
        <v>33</v>
      </c>
      <c r="BD1274" s="93"/>
      <c r="BE1274">
        <v>33001</v>
      </c>
      <c r="BF1274">
        <f t="shared" si="756"/>
        <v>3300101</v>
      </c>
      <c r="BH1274" t="s">
        <v>3387</v>
      </c>
    </row>
    <row r="1275" spans="1:60">
      <c r="A1275" t="s">
        <v>1404</v>
      </c>
      <c r="B1275" t="s">
        <v>3222</v>
      </c>
      <c r="C1275" s="1">
        <f t="shared" si="768"/>
        <v>328</v>
      </c>
      <c r="D1275" s="1"/>
      <c r="E1275" s="1"/>
      <c r="F1275" s="1"/>
      <c r="G1275" s="1"/>
      <c r="H1275" s="1"/>
      <c r="I1275" s="1"/>
      <c r="J1275" s="1"/>
      <c r="K1275" s="7">
        <f>RANK(W1275,(W1275:Y1275,Z1275:AN1275))</f>
        <v>3</v>
      </c>
      <c r="L1275" s="7">
        <f>RANK(X1275,(W1275:Y1275,Z1275:AN1275))</f>
        <v>4</v>
      </c>
      <c r="M1275" s="7">
        <f>IF(Y1275&gt;0,RANK(Y1275,(W1275:Y1275,Z1275:AN1275)),0)</f>
        <v>1</v>
      </c>
      <c r="N1275" s="7"/>
      <c r="O1275" s="1">
        <f t="shared" si="769"/>
        <v>51</v>
      </c>
      <c r="P1275" s="2">
        <f t="shared" si="770"/>
        <v>0.15548780487804878</v>
      </c>
      <c r="Q1275" s="2"/>
      <c r="R1275" s="2">
        <f t="shared" si="771"/>
        <v>0.19817073170731708</v>
      </c>
      <c r="S1275" s="2">
        <f t="shared" si="772"/>
        <v>0.13109756097560976</v>
      </c>
      <c r="T1275" s="2">
        <f t="shared" ref="T1275:T1283" si="774">IF($C1275=0,"-",Y1275/$C1275)</f>
        <v>0.37804878048780488</v>
      </c>
      <c r="U1275" s="2">
        <f t="shared" ref="U1275:U1283" si="775">IF($C1275=0,"-",Z1275/$C1275)</f>
        <v>0.2225609756097561</v>
      </c>
      <c r="V1275" s="2">
        <f t="shared" ref="V1275:V1283" si="776">IF(C1275=0,"-",(1-R1275-S1275-T1275-U1275))</f>
        <v>7.0121951219512119E-2</v>
      </c>
      <c r="W1275" s="1">
        <f t="array" ref="W1275">SUM(IF(Town!$AJ$1048:$AJ$1286=$A1275,IF(Town!$AK$1048:$AK$1286=$BA1275,Town!P$1048:P$1286,0),0))</f>
        <v>65</v>
      </c>
      <c r="X1275" s="1">
        <f t="array" ref="X1275">SUM(IF(Town!$AJ$1048:$AJ$1286=$A1275,IF(Town!$AK$1048:$AK$1286=$BA1275,Town!Q$1048:Q$1286,0),0))</f>
        <v>43</v>
      </c>
      <c r="Y1275" s="1">
        <f t="array" ref="Y1275">SUM(IF(Town!$AJ$1048:$AJ$1286=$A1275,IF(Town!$AK$1048:$AK$1286=$BA1275,Town!R$1048:R$1286,0),0))</f>
        <v>124</v>
      </c>
      <c r="Z1275" s="1">
        <f t="array" ref="Z1275">SUM(IF(Town!$AJ$1048:$AJ$1286=$A1275,IF(Town!$AK$1048:$AK$1286=$BA1275,Town!S$1048:S$1286,0),0))</f>
        <v>73</v>
      </c>
      <c r="AA1275" s="1">
        <f t="array" ref="AA1275">SUM(IF(Town!$AJ$1048:$AJ$1286=$A1275,IF(Town!$AK$1048:$AK$1286=$BA1275,Town!T$1048:T$1286,0),0))</f>
        <v>20</v>
      </c>
      <c r="AB1275" s="1">
        <f t="array" ref="AB1275">SUM(IF(Town!$AJ$1048:$AJ$1286=$A1275,IF(Town!$AK$1048:$AK$1286=$BA1275,Town!U$1048:U$1286,0),0))</f>
        <v>0</v>
      </c>
      <c r="AC1275" s="1">
        <f t="array" ref="AC1275">SUM(IF(Town!$AJ$1048:$AJ$1286=$A1275,IF(Town!$AK$1048:$AK$1286=$BA1275,Town!V$1048:V$1286,0),0))</f>
        <v>0</v>
      </c>
      <c r="AG1275" s="1">
        <f t="array" ref="AG1275">SUM(IF(Town!$AJ$1048:$AJ$1286=$A1275,IF(Town!$AK$1048:$AK$1286=$BA1275,Town!Z$1048:Z$1286,0),0))</f>
        <v>0</v>
      </c>
      <c r="AH1275" s="1">
        <f t="array" ref="AH1275">SUM(IF(Town!$AJ$1048:$AJ$1286=$A1275,IF(Town!$AK$1048:$AK$1286=$BA1275,Town!AA$1048:AA$1286,0),0))</f>
        <v>2</v>
      </c>
      <c r="AI1275" s="1"/>
      <c r="AJ1275" s="1">
        <f t="array" ref="AJ1275">SUM(IF(Town!$AJ$1048:$AJ$1286=$A1275,IF(Town!$AK$1048:$AK$1286=$BA1275,Town!AC$1048:AC$1286,0),0))</f>
        <v>0</v>
      </c>
      <c r="AK1275" s="1">
        <f t="array" ref="AK1275">SUM(IF(Town!$AJ$1048:$AJ$1286=$A1275,IF(Town!$AK$1048:$AK$1286=$BA1275,Town!AD$1048:AD$1286,0),0))</f>
        <v>0</v>
      </c>
      <c r="AL1275" s="1">
        <f t="array" ref="AL1275">SUM(IF(Town!$AJ$1048:$AJ$1286=$A1275,IF(Town!$AK$1048:$AK$1286=$BA1275,Town!AE$1048:AE$1286,0),0))</f>
        <v>1</v>
      </c>
      <c r="AM1275" s="1">
        <f t="array" ref="AM1275">SUM(IF(Town!$AJ$1048:$AJ$1286=$A1275,IF(Town!$AK$1048:$AK$1286=$BA1275,Town!AF$1048:AF$1286,0),0))</f>
        <v>0</v>
      </c>
      <c r="AY1275" t="str">
        <f t="shared" si="773"/>
        <v>Belknap CD2</v>
      </c>
      <c r="BA1275">
        <v>2</v>
      </c>
      <c r="BC1275" s="91">
        <v>33</v>
      </c>
      <c r="BD1275" s="93"/>
      <c r="BE1275">
        <v>33001</v>
      </c>
      <c r="BF1275">
        <f t="shared" si="756"/>
        <v>3300102</v>
      </c>
      <c r="BH1275" t="s">
        <v>3387</v>
      </c>
    </row>
    <row r="1276" spans="1:60" s="159" customFormat="1">
      <c r="A1276" s="159" t="s">
        <v>945</v>
      </c>
      <c r="B1276" s="159" t="s">
        <v>3222</v>
      </c>
      <c r="C1276" s="1">
        <f>SUM(W1276:AN1276)</f>
        <v>598</v>
      </c>
      <c r="D1276" s="1"/>
      <c r="E1276" s="1"/>
      <c r="F1276" s="1"/>
      <c r="G1276" s="1"/>
      <c r="H1276" s="1"/>
      <c r="I1276" s="1"/>
      <c r="J1276" s="1"/>
      <c r="K1276" s="7">
        <f>RANK(W1276,(W1276:Y1276,Z1276:AN1276))</f>
        <v>3</v>
      </c>
      <c r="L1276" s="7">
        <f>RANK(X1276,(W1276:Y1276,Z1276:AN1276))</f>
        <v>4</v>
      </c>
      <c r="M1276" s="7">
        <f>IF(Y1276&gt;0,RANK(Y1276,(W1276:Y1276,Z1276:AN1276)),0)</f>
        <v>1</v>
      </c>
      <c r="N1276" s="7"/>
      <c r="O1276" s="1">
        <f>MAX(W1276:AD1276)-LARGE(W1276:AD1276,2)</f>
        <v>12</v>
      </c>
      <c r="P1276" s="2">
        <f>O1276/C1276</f>
        <v>2.0066889632107024E-2</v>
      </c>
      <c r="Q1276" s="2"/>
      <c r="R1276" s="2">
        <f t="shared" ref="R1276:U1277" si="777">IF($C1276=0,"-",W1276/$C1276)</f>
        <v>0.18227424749163879</v>
      </c>
      <c r="S1276" s="2">
        <f t="shared" si="777"/>
        <v>0.14046822742474915</v>
      </c>
      <c r="T1276" s="2">
        <f t="shared" si="777"/>
        <v>0.28929765886287623</v>
      </c>
      <c r="U1276" s="2">
        <f t="shared" si="777"/>
        <v>0.26923076923076922</v>
      </c>
      <c r="V1276" s="2">
        <f>IF(C1276=0,"-",(1-R1276-S1276-T1276-U1276))</f>
        <v>0.11872909698996659</v>
      </c>
      <c r="W1276" s="1">
        <f t="array" ref="W1276">SUM(IF(Town!$AJ$1048:$AJ$1286=$A1276,IF(Town!$AK$1048:$AK$1286=$BA1276,Town!P$1048:P$1286,0),0))</f>
        <v>109</v>
      </c>
      <c r="X1276" s="1">
        <f t="array" ref="X1276">SUM(IF(Town!$AJ$1048:$AJ$1286=$A1276,IF(Town!$AK$1048:$AK$1286=$BA1276,Town!Q$1048:Q$1286,0),0))</f>
        <v>84</v>
      </c>
      <c r="Y1276" s="1">
        <f t="array" ref="Y1276">SUM(IF(Town!$AJ$1048:$AJ$1286=$A1276,IF(Town!$AK$1048:$AK$1286=$BA1276,Town!R$1048:R$1286,0),0))</f>
        <v>173</v>
      </c>
      <c r="Z1276" s="1">
        <f t="array" ref="Z1276">SUM(IF(Town!$AJ$1048:$AJ$1286=$A1276,IF(Town!$AK$1048:$AK$1286=$BA1276,Town!S$1048:S$1286,0),0))</f>
        <v>161</v>
      </c>
      <c r="AA1276" s="1">
        <f t="array" ref="AA1276">SUM(IF(Town!$AJ$1048:$AJ$1286=$A1276,IF(Town!$AK$1048:$AK$1286=$BA1276,Town!T$1048:T$1286,0),0))</f>
        <v>59</v>
      </c>
      <c r="AB1276" s="1">
        <f t="array" ref="AB1276">SUM(IF(Town!$AJ$1048:$AJ$1286=$A1276,IF(Town!$AK$1048:$AK$1286=$BA1276,Town!U$1048:U$1286,0),0))</f>
        <v>5</v>
      </c>
      <c r="AC1276" s="1">
        <f t="array" ref="AC1276">SUM(IF(Town!$AJ$1048:$AJ$1286=$A1276,IF(Town!$AK$1048:$AK$1286=$BA1276,Town!V$1048:V$1286,0),0))</f>
        <v>2</v>
      </c>
      <c r="AD1276" s="1"/>
      <c r="AE1276" s="1"/>
      <c r="AF1276" s="1"/>
      <c r="AG1276" s="1">
        <f t="array" ref="AG1276">SUM(IF(Town!$AJ$1048:$AJ$1286=$A1276,IF(Town!$AK$1048:$AK$1286=$BA1276,Town!Z$1048:Z$1286,0),0))</f>
        <v>4</v>
      </c>
      <c r="AH1276" s="1">
        <f t="array" ref="AH1276">SUM(IF(Town!$AJ$1048:$AJ$1286=$A1276,IF(Town!$AK$1048:$AK$1286=$BA1276,Town!AA$1048:AA$1286,0),0))</f>
        <v>1</v>
      </c>
      <c r="AI1276" s="1"/>
      <c r="AJ1276" s="1">
        <f t="array" ref="AJ1276">SUM(IF(Town!$AJ$1048:$AJ$1286=$A1276,IF(Town!$AK$1048:$AK$1286=$BA1276,Town!AC$1048:AC$1286,0),0))</f>
        <v>0</v>
      </c>
      <c r="AK1276" s="1">
        <f t="array" ref="AK1276">SUM(IF(Town!$AJ$1048:$AJ$1286=$A1276,IF(Town!$AK$1048:$AK$1286=$BA1276,Town!AD$1048:AD$1286,0),0))</f>
        <v>0</v>
      </c>
      <c r="AL1276" s="1">
        <f t="array" ref="AL1276">SUM(IF(Town!$AJ$1048:$AJ$1286=$A1276,IF(Town!$AK$1048:$AK$1286=$BA1276,Town!AE$1048:AE$1286,0),0))</f>
        <v>0</v>
      </c>
      <c r="AM1276" s="1">
        <f t="array" ref="AM1276">SUM(IF(Town!$AJ$1048:$AJ$1286=$A1276,IF(Town!$AK$1048:$AK$1286=$BA1276,Town!AF$1048:AF$1286,0),0))</f>
        <v>0</v>
      </c>
      <c r="AY1276" s="159" t="str">
        <f>A1276&amp;" "&amp;"CD"&amp;BA1276</f>
        <v>Grafton CD1</v>
      </c>
      <c r="BA1276" s="159">
        <v>1</v>
      </c>
      <c r="BC1276" s="91">
        <v>33</v>
      </c>
      <c r="BD1276" s="93"/>
      <c r="BE1276" s="159">
        <v>33009</v>
      </c>
      <c r="BF1276" s="159">
        <f>BE1276*100+BA1276</f>
        <v>3300901</v>
      </c>
      <c r="BH1276" s="159" t="s">
        <v>3387</v>
      </c>
    </row>
    <row r="1277" spans="1:60" s="159" customFormat="1">
      <c r="A1277" s="159" t="s">
        <v>945</v>
      </c>
      <c r="B1277" s="159" t="s">
        <v>3222</v>
      </c>
      <c r="C1277" s="1">
        <f>SUM(W1277:AN1277)</f>
        <v>13799</v>
      </c>
      <c r="D1277" s="1"/>
      <c r="E1277" s="1"/>
      <c r="F1277" s="1"/>
      <c r="G1277" s="1"/>
      <c r="H1277" s="1"/>
      <c r="I1277" s="1"/>
      <c r="J1277" s="1"/>
      <c r="K1277" s="7">
        <f>RANK(W1277,(W1277:Y1277,Z1277:AN1277))</f>
        <v>3</v>
      </c>
      <c r="L1277" s="7">
        <f>RANK(X1277,(W1277:Y1277,Z1277:AN1277))</f>
        <v>4</v>
      </c>
      <c r="M1277" s="7">
        <f>IF(Y1277&gt;0,RANK(Y1277,(W1277:Y1277,Z1277:AN1277)),0)</f>
        <v>1</v>
      </c>
      <c r="N1277" s="7"/>
      <c r="O1277" s="1">
        <f>MAX(W1277:AD1277)-LARGE(W1277:AD1277,2)</f>
        <v>772</v>
      </c>
      <c r="P1277" s="2">
        <f>O1277/C1277</f>
        <v>5.5946083049496338E-2</v>
      </c>
      <c r="Q1277" s="2"/>
      <c r="R1277" s="2">
        <f t="shared" si="777"/>
        <v>0.22262482788607871</v>
      </c>
      <c r="S1277" s="2">
        <f t="shared" si="777"/>
        <v>0.10573229944198854</v>
      </c>
      <c r="T1277" s="2">
        <f t="shared" si="777"/>
        <v>0.30538444814841653</v>
      </c>
      <c r="U1277" s="2">
        <f t="shared" si="777"/>
        <v>0.2494383650989202</v>
      </c>
      <c r="V1277" s="2">
        <f>IF(C1277=0,"-",(1-R1277-S1277-T1277-U1277))</f>
        <v>0.11682005942459595</v>
      </c>
      <c r="W1277" s="1">
        <f t="array" ref="W1277">SUM(IF(Town!$AJ$1048:$AJ$1286=$A1277,IF(Town!$AK$1048:$AK$1286=$BA1277,Town!P$1048:P$1286,0),0))</f>
        <v>3072</v>
      </c>
      <c r="X1277" s="1">
        <f t="array" ref="X1277">SUM(IF(Town!$AJ$1048:$AJ$1286=$A1277,IF(Town!$AK$1048:$AK$1286=$BA1277,Town!Q$1048:Q$1286,0),0))</f>
        <v>1459</v>
      </c>
      <c r="Y1277" s="1">
        <f t="array" ref="Y1277">SUM(IF(Town!$AJ$1048:$AJ$1286=$A1277,IF(Town!$AK$1048:$AK$1286=$BA1277,Town!R$1048:R$1286,0),0))</f>
        <v>4214</v>
      </c>
      <c r="Z1277" s="1">
        <f t="array" ref="Z1277">SUM(IF(Town!$AJ$1048:$AJ$1286=$A1277,IF(Town!$AK$1048:$AK$1286=$BA1277,Town!S$1048:S$1286,0),0))</f>
        <v>3442</v>
      </c>
      <c r="AA1277" s="1">
        <f t="array" ref="AA1277">SUM(IF(Town!$AJ$1048:$AJ$1286=$A1277,IF(Town!$AK$1048:$AK$1286=$BA1277,Town!T$1048:T$1286,0),0))</f>
        <v>1230</v>
      </c>
      <c r="AB1277" s="1">
        <f t="array" ref="AB1277">SUM(IF(Town!$AJ$1048:$AJ$1286=$A1277,IF(Town!$AK$1048:$AK$1286=$BA1277,Town!U$1048:U$1286,0),0))</f>
        <v>118</v>
      </c>
      <c r="AC1277" s="1">
        <f t="array" ref="AC1277">SUM(IF(Town!$AJ$1048:$AJ$1286=$A1277,IF(Town!$AK$1048:$AK$1286=$BA1277,Town!V$1048:V$1286,0),0))</f>
        <v>32</v>
      </c>
      <c r="AD1277" s="1"/>
      <c r="AE1277" s="1"/>
      <c r="AF1277" s="1"/>
      <c r="AG1277" s="1">
        <f t="array" ref="AG1277">SUM(IF(Town!$AJ$1048:$AJ$1286=$A1277,IF(Town!$AK$1048:$AK$1286=$BA1277,Town!Z$1048:Z$1286,0),0))</f>
        <v>64</v>
      </c>
      <c r="AH1277" s="1">
        <f t="array" ref="AH1277">SUM(IF(Town!$AJ$1048:$AJ$1286=$A1277,IF(Town!$AK$1048:$AK$1286=$BA1277,Town!AA$1048:AA$1286,0),0))</f>
        <v>35</v>
      </c>
      <c r="AI1277" s="1"/>
      <c r="AJ1277" s="1">
        <f t="array" ref="AJ1277">SUM(IF(Town!$AJ$1048:$AJ$1286=$A1277,IF(Town!$AK$1048:$AK$1286=$BA1277,Town!AC$1048:AC$1286,0),0))</f>
        <v>73</v>
      </c>
      <c r="AK1277" s="1">
        <f t="array" ref="AK1277">SUM(IF(Town!$AJ$1048:$AJ$1286=$A1277,IF(Town!$AK$1048:$AK$1286=$BA1277,Town!AD$1048:AD$1286,0),0))</f>
        <v>27</v>
      </c>
      <c r="AL1277" s="1">
        <f t="array" ref="AL1277">SUM(IF(Town!$AJ$1048:$AJ$1286=$A1277,IF(Town!$AK$1048:$AK$1286=$BA1277,Town!AE$1048:AE$1286,0),0))</f>
        <v>14</v>
      </c>
      <c r="AM1277" s="1">
        <f t="array" ref="AM1277">SUM(IF(Town!$AJ$1048:$AJ$1286=$A1277,IF(Town!$AK$1048:$AK$1286=$BA1277,Town!AF$1048:AF$1286,0),0))</f>
        <v>19</v>
      </c>
      <c r="AY1277" s="159" t="str">
        <f>A1277&amp;" "&amp;"CD"&amp;BA1277</f>
        <v>Grafton CD2</v>
      </c>
      <c r="BA1277" s="159">
        <v>2</v>
      </c>
      <c r="BC1277" s="91">
        <v>33</v>
      </c>
      <c r="BD1277" s="93"/>
      <c r="BE1277" s="159">
        <v>33009</v>
      </c>
      <c r="BF1277" s="159">
        <f>BE1277*100+BA1277</f>
        <v>3300902</v>
      </c>
      <c r="BH1277" s="159" t="s">
        <v>3387</v>
      </c>
    </row>
    <row r="1278" spans="1:60">
      <c r="A1278" t="s">
        <v>119</v>
      </c>
      <c r="B1278" t="s">
        <v>3222</v>
      </c>
      <c r="C1278" s="1">
        <f t="shared" si="768"/>
        <v>31506</v>
      </c>
      <c r="D1278" s="1"/>
      <c r="E1278" s="1"/>
      <c r="F1278" s="1"/>
      <c r="G1278" s="1"/>
      <c r="H1278" s="1"/>
      <c r="I1278" s="1"/>
      <c r="J1278" s="1"/>
      <c r="K1278" s="7">
        <f>RANK(W1278,(W1278:Y1278,Z1278:AN1278))</f>
        <v>3</v>
      </c>
      <c r="L1278" s="7">
        <f>RANK(X1278,(W1278:Y1278,Z1278:AN1278))</f>
        <v>4</v>
      </c>
      <c r="M1278" s="7">
        <f>IF(Y1278&gt;0,RANK(Y1278,(W1278:Y1278,Z1278:AN1278)),0)</f>
        <v>1</v>
      </c>
      <c r="N1278" s="7"/>
      <c r="O1278" s="1">
        <f t="shared" si="769"/>
        <v>5854</v>
      </c>
      <c r="P1278" s="2">
        <f t="shared" si="770"/>
        <v>0.18580587824541356</v>
      </c>
      <c r="Q1278" s="2"/>
      <c r="R1278" s="2">
        <f t="shared" si="771"/>
        <v>0.14517869612137371</v>
      </c>
      <c r="S1278" s="2">
        <f t="shared" si="772"/>
        <v>0.11343871008696756</v>
      </c>
      <c r="T1278" s="2">
        <f t="shared" si="774"/>
        <v>0.40544658160350411</v>
      </c>
      <c r="U1278" s="2">
        <f t="shared" si="775"/>
        <v>0.21964070335809052</v>
      </c>
      <c r="V1278" s="2">
        <f t="shared" si="776"/>
        <v>0.11629530883006409</v>
      </c>
      <c r="W1278" s="1">
        <f t="array" ref="W1278">SUM(IF(Town!$AJ$1048:$AJ$1286=$A1278,IF(Town!$AK$1048:$AK$1286=$BA1278,Town!P$1048:P$1286,0),0))</f>
        <v>4574</v>
      </c>
      <c r="X1278" s="1">
        <f t="array" ref="X1278">SUM(IF(Town!$AJ$1048:$AJ$1286=$A1278,IF(Town!$AK$1048:$AK$1286=$BA1278,Town!Q$1048:Q$1286,0),0))</f>
        <v>3574</v>
      </c>
      <c r="Y1278" s="1">
        <f t="array" ref="Y1278">SUM(IF(Town!$AJ$1048:$AJ$1286=$A1278,IF(Town!$AK$1048:$AK$1286=$BA1278,Town!R$1048:R$1286,0),0))</f>
        <v>12774</v>
      </c>
      <c r="Z1278" s="1">
        <f t="array" ref="Z1278">SUM(IF(Town!$AJ$1048:$AJ$1286=$A1278,IF(Town!$AK$1048:$AK$1286=$BA1278,Town!S$1048:S$1286,0),0))</f>
        <v>6920</v>
      </c>
      <c r="AA1278" s="1">
        <f t="array" ref="AA1278">SUM(IF(Town!$AJ$1048:$AJ$1286=$A1278,IF(Town!$AK$1048:$AK$1286=$BA1278,Town!T$1048:T$1286,0),0))</f>
        <v>3003</v>
      </c>
      <c r="AB1278" s="1">
        <f t="array" ref="AB1278">SUM(IF(Town!$AJ$1048:$AJ$1286=$A1278,IF(Town!$AK$1048:$AK$1286=$BA1278,Town!U$1048:U$1286,0),0))</f>
        <v>210</v>
      </c>
      <c r="AC1278" s="1">
        <f t="array" ref="AC1278">SUM(IF(Town!$AJ$1048:$AJ$1286=$A1278,IF(Town!$AK$1048:$AK$1286=$BA1278,Town!V$1048:V$1286,0),0))</f>
        <v>30</v>
      </c>
      <c r="AG1278" s="1">
        <f t="array" ref="AG1278">SUM(IF(Town!$AJ$1048:$AJ$1286=$A1278,IF(Town!$AK$1048:$AK$1286=$BA1278,Town!Z$1048:Z$1286,0),0))</f>
        <v>132</v>
      </c>
      <c r="AH1278" s="1">
        <f t="array" ref="AH1278">SUM(IF(Town!$AJ$1048:$AJ$1286=$A1278,IF(Town!$AK$1048:$AK$1286=$BA1278,Town!AA$1048:AA$1286,0),0))</f>
        <v>89</v>
      </c>
      <c r="AI1278" s="1"/>
      <c r="AJ1278" s="1">
        <f t="array" ref="AJ1278">SUM(IF(Town!$AJ$1048:$AJ$1286=$A1278,IF(Town!$AK$1048:$AK$1286=$BA1278,Town!AC$1048:AC$1286,0),0))</f>
        <v>113</v>
      </c>
      <c r="AK1278" s="1">
        <f t="array" ref="AK1278">SUM(IF(Town!$AJ$1048:$AJ$1286=$A1278,IF(Town!$AK$1048:$AK$1286=$BA1278,Town!AD$1048:AD$1286,0),0))</f>
        <v>53</v>
      </c>
      <c r="AL1278" s="1">
        <f t="array" ref="AL1278">SUM(IF(Town!$AJ$1048:$AJ$1286=$A1278,IF(Town!$AK$1048:$AK$1286=$BA1278,Town!AE$1048:AE$1286,0),0))</f>
        <v>20</v>
      </c>
      <c r="AM1278" s="1">
        <f t="array" ref="AM1278">SUM(IF(Town!$AJ$1048:$AJ$1286=$A1278,IF(Town!$AK$1048:$AK$1286=$BA1278,Town!AF$1048:AF$1286,0),0))</f>
        <v>14</v>
      </c>
      <c r="AY1278" t="str">
        <f t="shared" si="773"/>
        <v>Hillsborough CD1</v>
      </c>
      <c r="BA1278">
        <v>1</v>
      </c>
      <c r="BC1278" s="91">
        <v>33</v>
      </c>
      <c r="BD1278" s="93"/>
      <c r="BE1278">
        <v>33011</v>
      </c>
      <c r="BF1278">
        <f t="shared" si="756"/>
        <v>3301101</v>
      </c>
      <c r="BH1278" t="s">
        <v>3387</v>
      </c>
    </row>
    <row r="1279" spans="1:60">
      <c r="A1279" t="s">
        <v>119</v>
      </c>
      <c r="B1279" t="s">
        <v>3222</v>
      </c>
      <c r="C1279" s="1">
        <f t="shared" si="768"/>
        <v>43988</v>
      </c>
      <c r="D1279" s="1"/>
      <c r="E1279" s="1"/>
      <c r="F1279" s="1"/>
      <c r="G1279" s="1"/>
      <c r="H1279" s="1"/>
      <c r="I1279" s="1"/>
      <c r="J1279" s="1"/>
      <c r="K1279" s="7">
        <f>RANK(W1279,(W1279:Y1279,Z1279:AN1279))</f>
        <v>3</v>
      </c>
      <c r="L1279" s="7">
        <f>RANK(X1279,(W1279:Y1279,Z1279:AN1279))</f>
        <v>5</v>
      </c>
      <c r="M1279" s="7">
        <f>IF(Y1279&gt;0,RANK(Y1279,(W1279:Y1279,Z1279:AN1279)),0)</f>
        <v>1</v>
      </c>
      <c r="N1279" s="7"/>
      <c r="O1279" s="1">
        <f t="shared" si="769"/>
        <v>7985</v>
      </c>
      <c r="P1279" s="2">
        <f t="shared" si="770"/>
        <v>0.18152678003091752</v>
      </c>
      <c r="Q1279" s="2"/>
      <c r="R1279" s="2">
        <f t="shared" si="771"/>
        <v>0.1653405474220242</v>
      </c>
      <c r="S1279" s="2">
        <f t="shared" si="772"/>
        <v>7.8998817859416204E-2</v>
      </c>
      <c r="T1279" s="2">
        <f t="shared" si="774"/>
        <v>0.41308993361825952</v>
      </c>
      <c r="U1279" s="2">
        <f t="shared" si="775"/>
        <v>0.231563153587342</v>
      </c>
      <c r="V1279" s="2">
        <f t="shared" si="776"/>
        <v>0.11100754751295808</v>
      </c>
      <c r="W1279" s="1">
        <f t="array" ref="W1279">SUM(IF(Town!$AJ$1048:$AJ$1286=$A1279,IF(Town!$AK$1048:$AK$1286=$BA1279,Town!P$1048:P$1286,0),0))</f>
        <v>7273</v>
      </c>
      <c r="X1279" s="1">
        <f t="array" ref="X1279">SUM(IF(Town!$AJ$1048:$AJ$1286=$A1279,IF(Town!$AK$1048:$AK$1286=$BA1279,Town!Q$1048:Q$1286,0),0))</f>
        <v>3475</v>
      </c>
      <c r="Y1279" s="1">
        <f t="array" ref="Y1279">SUM(IF(Town!$AJ$1048:$AJ$1286=$A1279,IF(Town!$AK$1048:$AK$1286=$BA1279,Town!R$1048:R$1286,0),0))</f>
        <v>18171</v>
      </c>
      <c r="Z1279" s="1">
        <f t="array" ref="Z1279">SUM(IF(Town!$AJ$1048:$AJ$1286=$A1279,IF(Town!$AK$1048:$AK$1286=$BA1279,Town!S$1048:S$1286,0),0))</f>
        <v>10186</v>
      </c>
      <c r="AA1279" s="1">
        <f t="array" ref="AA1279">SUM(IF(Town!$AJ$1048:$AJ$1286=$A1279,IF(Town!$AK$1048:$AK$1286=$BA1279,Town!T$1048:T$1286,0),0))</f>
        <v>4042</v>
      </c>
      <c r="AB1279" s="1">
        <f t="array" ref="AB1279">SUM(IF(Town!$AJ$1048:$AJ$1286=$A1279,IF(Town!$AK$1048:$AK$1286=$BA1279,Town!U$1048:U$1286,0),0))</f>
        <v>305</v>
      </c>
      <c r="AC1279" s="1">
        <f t="array" ref="AC1279">SUM(IF(Town!$AJ$1048:$AJ$1286=$A1279,IF(Town!$AK$1048:$AK$1286=$BA1279,Town!V$1048:V$1286,0),0))</f>
        <v>50</v>
      </c>
      <c r="AG1279" s="1">
        <f t="array" ref="AG1279">SUM(IF(Town!$AJ$1048:$AJ$1286=$A1279,IF(Town!$AK$1048:$AK$1286=$BA1279,Town!Z$1048:Z$1286,0),0))</f>
        <v>144</v>
      </c>
      <c r="AH1279" s="1">
        <f t="array" ref="AH1279">SUM(IF(Town!$AJ$1048:$AJ$1286=$A1279,IF(Town!$AK$1048:$AK$1286=$BA1279,Town!AA$1048:AA$1286,0),0))</f>
        <v>96</v>
      </c>
      <c r="AI1279" s="1"/>
      <c r="AJ1279" s="1">
        <f t="array" ref="AJ1279">SUM(IF(Town!$AJ$1048:$AJ$1286=$A1279,IF(Town!$AK$1048:$AK$1286=$BA1279,Town!AC$1048:AC$1286,0),0))</f>
        <v>134</v>
      </c>
      <c r="AK1279" s="1">
        <f t="array" ref="AK1279">SUM(IF(Town!$AJ$1048:$AJ$1286=$A1279,IF(Town!$AK$1048:$AK$1286=$BA1279,Town!AD$1048:AD$1286,0),0))</f>
        <v>59</v>
      </c>
      <c r="AL1279" s="1">
        <f t="array" ref="AL1279">SUM(IF(Town!$AJ$1048:$AJ$1286=$A1279,IF(Town!$AK$1048:$AK$1286=$BA1279,Town!AE$1048:AE$1286,0),0))</f>
        <v>25</v>
      </c>
      <c r="AM1279" s="1">
        <f t="array" ref="AM1279">SUM(IF(Town!$AJ$1048:$AJ$1286=$A1279,IF(Town!$AK$1048:$AK$1286=$BA1279,Town!AF$1048:AF$1286,0),0))</f>
        <v>28</v>
      </c>
      <c r="AY1279" t="str">
        <f t="shared" si="773"/>
        <v>Hillsborough CD2</v>
      </c>
      <c r="BA1279">
        <v>2</v>
      </c>
      <c r="BC1279" s="91">
        <v>33</v>
      </c>
      <c r="BD1279" s="93"/>
      <c r="BE1279">
        <v>33011</v>
      </c>
      <c r="BF1279">
        <f t="shared" si="756"/>
        <v>3301102</v>
      </c>
      <c r="BH1279" t="s">
        <v>3387</v>
      </c>
    </row>
    <row r="1280" spans="1:60">
      <c r="A1280" t="s">
        <v>1686</v>
      </c>
      <c r="B1280" t="s">
        <v>3222</v>
      </c>
      <c r="C1280" s="1">
        <f t="shared" si="768"/>
        <v>2902</v>
      </c>
      <c r="D1280" s="1"/>
      <c r="E1280" s="1"/>
      <c r="F1280" s="1"/>
      <c r="G1280" s="1"/>
      <c r="H1280" s="1"/>
      <c r="I1280" s="1"/>
      <c r="J1280" s="1"/>
      <c r="K1280" s="7">
        <f>RANK(W1280,(W1280:Y1280,Z1280:AN1280))</f>
        <v>3</v>
      </c>
      <c r="L1280" s="7">
        <f>RANK(X1280,(W1280:Y1280,Z1280:AN1280))</f>
        <v>4</v>
      </c>
      <c r="M1280" s="7">
        <f>IF(Y1280&gt;0,RANK(Y1280,(W1280:Y1280,Z1280:AN1280)),0)</f>
        <v>1</v>
      </c>
      <c r="N1280" s="7"/>
      <c r="O1280" s="1">
        <f t="shared" si="769"/>
        <v>703</v>
      </c>
      <c r="P1280" s="2">
        <f t="shared" si="770"/>
        <v>0.24224672639558925</v>
      </c>
      <c r="Q1280" s="2"/>
      <c r="R1280" s="2">
        <f t="shared" si="771"/>
        <v>0.14851826326671261</v>
      </c>
      <c r="S1280" s="2">
        <f t="shared" si="772"/>
        <v>0.12577532736044109</v>
      </c>
      <c r="T1280" s="2">
        <f t="shared" si="774"/>
        <v>0.41833218470020678</v>
      </c>
      <c r="U1280" s="2">
        <f t="shared" si="775"/>
        <v>0.1760854583046175</v>
      </c>
      <c r="V1280" s="2">
        <f t="shared" si="776"/>
        <v>0.13128876636802209</v>
      </c>
      <c r="W1280" s="1">
        <f t="array" ref="W1280">SUM(IF(Town!$AJ$1048:$AJ$1286=$A1280,IF(Town!$AK$1048:$AK$1286=$BA1280,Town!P$1048:P$1286,0),0))</f>
        <v>431</v>
      </c>
      <c r="X1280" s="1">
        <f t="array" ref="X1280">SUM(IF(Town!$AJ$1048:$AJ$1286=$A1280,IF(Town!$AK$1048:$AK$1286=$BA1280,Town!Q$1048:Q$1286,0),0))</f>
        <v>365</v>
      </c>
      <c r="Y1280" s="1">
        <f t="array" ref="Y1280">SUM(IF(Town!$AJ$1048:$AJ$1286=$A1280,IF(Town!$AK$1048:$AK$1286=$BA1280,Town!R$1048:R$1286,0),0))</f>
        <v>1214</v>
      </c>
      <c r="Z1280" s="1">
        <f t="array" ref="Z1280">SUM(IF(Town!$AJ$1048:$AJ$1286=$A1280,IF(Town!$AK$1048:$AK$1286=$BA1280,Town!S$1048:S$1286,0),0))</f>
        <v>511</v>
      </c>
      <c r="AA1280" s="1">
        <f t="array" ref="AA1280">SUM(IF(Town!$AJ$1048:$AJ$1286=$A1280,IF(Town!$AK$1048:$AK$1286=$BA1280,Town!T$1048:T$1286,0),0))</f>
        <v>334</v>
      </c>
      <c r="AB1280" s="1">
        <f t="array" ref="AB1280">SUM(IF(Town!$AJ$1048:$AJ$1286=$A1280,IF(Town!$AK$1048:$AK$1286=$BA1280,Town!U$1048:U$1286,0),0))</f>
        <v>21</v>
      </c>
      <c r="AC1280" s="1">
        <f t="array" ref="AC1280">SUM(IF(Town!$AJ$1048:$AJ$1286=$A1280,IF(Town!$AK$1048:$AK$1286=$BA1280,Town!V$1048:V$1286,0),0))</f>
        <v>1</v>
      </c>
      <c r="AG1280" s="1">
        <f t="array" ref="AG1280">SUM(IF(Town!$AJ$1048:$AJ$1286=$A1280,IF(Town!$AK$1048:$AK$1286=$BA1280,Town!Z$1048:Z$1286,0),0))</f>
        <v>7</v>
      </c>
      <c r="AH1280" s="1">
        <f t="array" ref="AH1280">SUM(IF(Town!$AJ$1048:$AJ$1286=$A1280,IF(Town!$AK$1048:$AK$1286=$BA1280,Town!AA$1048:AA$1286,0),0))</f>
        <v>5</v>
      </c>
      <c r="AI1280" s="1"/>
      <c r="AJ1280" s="1">
        <f t="array" ref="AJ1280">SUM(IF(Town!$AJ$1048:$AJ$1286=$A1280,IF(Town!$AK$1048:$AK$1286=$BA1280,Town!AC$1048:AC$1286,0),0))</f>
        <v>6</v>
      </c>
      <c r="AK1280" s="1">
        <f t="array" ref="AK1280">SUM(IF(Town!$AJ$1048:$AJ$1286=$A1280,IF(Town!$AK$1048:$AK$1286=$BA1280,Town!AD$1048:AD$1286,0),0))</f>
        <v>5</v>
      </c>
      <c r="AL1280" s="1">
        <f t="array" ref="AL1280">SUM(IF(Town!$AJ$1048:$AJ$1286=$A1280,IF(Town!$AK$1048:$AK$1286=$BA1280,Town!AE$1048:AE$1286,0),0))</f>
        <v>0</v>
      </c>
      <c r="AM1280" s="1">
        <f t="array" ref="AM1280">SUM(IF(Town!$AJ$1048:$AJ$1286=$A1280,IF(Town!$AK$1048:$AK$1286=$BA1280,Town!AF$1048:AF$1286,0),0))</f>
        <v>2</v>
      </c>
      <c r="AY1280" t="str">
        <f t="shared" si="773"/>
        <v>Merrimack CD1</v>
      </c>
      <c r="BA1280">
        <v>1</v>
      </c>
      <c r="BC1280" s="91">
        <v>33</v>
      </c>
      <c r="BD1280" s="93"/>
      <c r="BE1280">
        <v>33013</v>
      </c>
      <c r="BF1280">
        <f t="shared" si="756"/>
        <v>3301301</v>
      </c>
      <c r="BH1280" t="s">
        <v>3387</v>
      </c>
    </row>
    <row r="1281" spans="1:60">
      <c r="A1281" t="s">
        <v>1686</v>
      </c>
      <c r="B1281" t="s">
        <v>3222</v>
      </c>
      <c r="C1281" s="1">
        <f t="shared" si="768"/>
        <v>26762</v>
      </c>
      <c r="D1281" s="1"/>
      <c r="E1281" s="1"/>
      <c r="F1281" s="1"/>
      <c r="G1281" s="1"/>
      <c r="H1281" s="1"/>
      <c r="I1281" s="1"/>
      <c r="J1281" s="1"/>
      <c r="K1281" s="7">
        <f>RANK(W1281,(W1281:Y1281,Z1281:AN1281))</f>
        <v>3</v>
      </c>
      <c r="L1281" s="7">
        <f>RANK(X1281,(W1281:Y1281,Z1281:AN1281))</f>
        <v>5</v>
      </c>
      <c r="M1281" s="7">
        <f>IF(Y1281&gt;0,RANK(Y1281,(W1281:Y1281,Z1281:AN1281)),0)</f>
        <v>1</v>
      </c>
      <c r="N1281" s="7"/>
      <c r="O1281" s="1">
        <f t="shared" si="769"/>
        <v>1911</v>
      </c>
      <c r="P1281" s="2">
        <f t="shared" si="770"/>
        <v>7.1407219191390772E-2</v>
      </c>
      <c r="Q1281" s="2"/>
      <c r="R1281" s="2">
        <f t="shared" si="771"/>
        <v>0.21112024512368283</v>
      </c>
      <c r="S1281" s="2">
        <f t="shared" si="772"/>
        <v>9.5583289739182425E-2</v>
      </c>
      <c r="T1281" s="2">
        <f t="shared" si="774"/>
        <v>0.32064120768253496</v>
      </c>
      <c r="U1281" s="2">
        <f t="shared" si="775"/>
        <v>0.24923398849114417</v>
      </c>
      <c r="V1281" s="2">
        <f t="shared" si="776"/>
        <v>0.12342126896345559</v>
      </c>
      <c r="W1281" s="1">
        <f t="array" ref="W1281">SUM(IF(Town!$AJ$1048:$AJ$1286=$A1281,IF(Town!$AK$1048:$AK$1286=$BA1281,Town!P$1048:P$1286,0),0))</f>
        <v>5650</v>
      </c>
      <c r="X1281" s="1">
        <f t="array" ref="X1281">SUM(IF(Town!$AJ$1048:$AJ$1286=$A1281,IF(Town!$AK$1048:$AK$1286=$BA1281,Town!Q$1048:Q$1286,0),0))</f>
        <v>2558</v>
      </c>
      <c r="Y1281" s="1">
        <f t="array" ref="Y1281">SUM(IF(Town!$AJ$1048:$AJ$1286=$A1281,IF(Town!$AK$1048:$AK$1286=$BA1281,Town!R$1048:R$1286,0),0))</f>
        <v>8581</v>
      </c>
      <c r="Z1281" s="1">
        <f t="array" ref="Z1281">SUM(IF(Town!$AJ$1048:$AJ$1286=$A1281,IF(Town!$AK$1048:$AK$1286=$BA1281,Town!S$1048:S$1286,0),0))</f>
        <v>6670</v>
      </c>
      <c r="AA1281" s="1">
        <f t="array" ref="AA1281">SUM(IF(Town!$AJ$1048:$AJ$1286=$A1281,IF(Town!$AK$1048:$AK$1286=$BA1281,Town!T$1048:T$1286,0),0))</f>
        <v>2673</v>
      </c>
      <c r="AB1281" s="1">
        <f t="array" ref="AB1281">SUM(IF(Town!$AJ$1048:$AJ$1286=$A1281,IF(Town!$AK$1048:$AK$1286=$BA1281,Town!U$1048:U$1286,0),0))</f>
        <v>231</v>
      </c>
      <c r="AC1281" s="1">
        <f t="array" ref="AC1281">SUM(IF(Town!$AJ$1048:$AJ$1286=$A1281,IF(Town!$AK$1048:$AK$1286=$BA1281,Town!V$1048:V$1286,0),0))</f>
        <v>33</v>
      </c>
      <c r="AG1281" s="1">
        <f t="array" ref="AG1281">SUM(IF(Town!$AJ$1048:$AJ$1286=$A1281,IF(Town!$AK$1048:$AK$1286=$BA1281,Town!Z$1048:Z$1286,0),0))</f>
        <v>99</v>
      </c>
      <c r="AH1281" s="1">
        <f t="array" ref="AH1281">SUM(IF(Town!$AJ$1048:$AJ$1286=$A1281,IF(Town!$AK$1048:$AK$1286=$BA1281,Town!AA$1048:AA$1286,0),0))</f>
        <v>61</v>
      </c>
      <c r="AI1281" s="1"/>
      <c r="AJ1281" s="1">
        <f t="array" ref="AJ1281">SUM(IF(Town!$AJ$1048:$AJ$1286=$A1281,IF(Town!$AK$1048:$AK$1286=$BA1281,Town!AC$1048:AC$1286,0),0))</f>
        <v>117</v>
      </c>
      <c r="AK1281" s="1">
        <f t="array" ref="AK1281">SUM(IF(Town!$AJ$1048:$AJ$1286=$A1281,IF(Town!$AK$1048:$AK$1286=$BA1281,Town!AD$1048:AD$1286,0),0))</f>
        <v>47</v>
      </c>
      <c r="AL1281" s="1">
        <f t="array" ref="AL1281">SUM(IF(Town!$AJ$1048:$AJ$1286=$A1281,IF(Town!$AK$1048:$AK$1286=$BA1281,Town!AE$1048:AE$1286,0),0))</f>
        <v>19</v>
      </c>
      <c r="AM1281" s="1">
        <f t="array" ref="AM1281">SUM(IF(Town!$AJ$1048:$AJ$1286=$A1281,IF(Town!$AK$1048:$AK$1286=$BA1281,Town!AF$1048:AF$1286,0),0))</f>
        <v>23</v>
      </c>
      <c r="AY1281" t="str">
        <f t="shared" si="773"/>
        <v>Merrimack CD2</v>
      </c>
      <c r="BA1281">
        <v>2</v>
      </c>
      <c r="BC1281" s="91">
        <v>33</v>
      </c>
      <c r="BD1281" s="93"/>
      <c r="BE1281">
        <v>33013</v>
      </c>
      <c r="BF1281">
        <f t="shared" si="756"/>
        <v>3301302</v>
      </c>
      <c r="BH1281" t="s">
        <v>3387</v>
      </c>
    </row>
    <row r="1282" spans="1:60">
      <c r="A1282" t="s">
        <v>3115</v>
      </c>
      <c r="B1282" t="s">
        <v>3222</v>
      </c>
      <c r="C1282" s="1">
        <f t="shared" si="768"/>
        <v>49840</v>
      </c>
      <c r="D1282" s="1"/>
      <c r="E1282" s="1"/>
      <c r="F1282" s="1"/>
      <c r="G1282" s="1"/>
      <c r="H1282" s="1"/>
      <c r="I1282" s="1"/>
      <c r="J1282" s="1"/>
      <c r="K1282" s="7">
        <f>RANK(W1282,(W1282:Y1282,Z1282:AN1282))</f>
        <v>3</v>
      </c>
      <c r="L1282" s="7">
        <f>RANK(X1282,(W1282:Y1282,Z1282:AN1282))</f>
        <v>4</v>
      </c>
      <c r="M1282" s="7">
        <f>IF(Y1282&gt;0,RANK(Y1282,(W1282:Y1282,Z1282:AN1282)),0)</f>
        <v>1</v>
      </c>
      <c r="N1282" s="7"/>
      <c r="O1282" s="1">
        <f t="shared" si="769"/>
        <v>12113</v>
      </c>
      <c r="P1282" s="2">
        <f t="shared" si="770"/>
        <v>0.24303772070626004</v>
      </c>
      <c r="Q1282" s="2"/>
      <c r="R1282" s="2">
        <f t="shared" si="771"/>
        <v>0.15965088282504014</v>
      </c>
      <c r="S1282" s="2">
        <f t="shared" si="772"/>
        <v>8.8162118780096305E-2</v>
      </c>
      <c r="T1282" s="2">
        <f t="shared" si="774"/>
        <v>0.44809390048154091</v>
      </c>
      <c r="U1282" s="2">
        <f t="shared" si="775"/>
        <v>0.2050561797752809</v>
      </c>
      <c r="V1282" s="2">
        <f t="shared" si="776"/>
        <v>9.9036918138041774E-2</v>
      </c>
      <c r="W1282" s="1">
        <f t="array" ref="W1282">SUM(IF(Town!$AJ$1048:$AJ$1286=$A1282,IF(Town!$AK$1048:$AK$1286=$BA1282,Town!P$1048:P$1286,0),0))</f>
        <v>7957</v>
      </c>
      <c r="X1282" s="1">
        <f t="array" ref="X1282">SUM(IF(Town!$AJ$1048:$AJ$1286=$A1282,IF(Town!$AK$1048:$AK$1286=$BA1282,Town!Q$1048:Q$1286,0),0))</f>
        <v>4394</v>
      </c>
      <c r="Y1282" s="1">
        <f t="array" ref="Y1282">SUM(IF(Town!$AJ$1048:$AJ$1286=$A1282,IF(Town!$AK$1048:$AK$1286=$BA1282,Town!R$1048:R$1286,0),0))</f>
        <v>22333</v>
      </c>
      <c r="Z1282" s="1">
        <f t="array" ref="Z1282">SUM(IF(Town!$AJ$1048:$AJ$1286=$A1282,IF(Town!$AK$1048:$AK$1286=$BA1282,Town!S$1048:S$1286,0),0))</f>
        <v>10220</v>
      </c>
      <c r="AA1282" s="1">
        <f t="array" ref="AA1282">SUM(IF(Town!$AJ$1048:$AJ$1286=$A1282,IF(Town!$AK$1048:$AK$1286=$BA1282,Town!T$1048:T$1286,0),0))</f>
        <v>4034</v>
      </c>
      <c r="AB1282" s="1">
        <f t="array" ref="AB1282">SUM(IF(Town!$AJ$1048:$AJ$1286=$A1282,IF(Town!$AK$1048:$AK$1286=$BA1282,Town!U$1048:U$1286,0),0))</f>
        <v>307</v>
      </c>
      <c r="AC1282" s="1">
        <f t="array" ref="AC1282">SUM(IF(Town!$AJ$1048:$AJ$1286=$A1282,IF(Town!$AK$1048:$AK$1286=$BA1282,Town!V$1048:V$1286,0),0))</f>
        <v>66</v>
      </c>
      <c r="AG1282" s="1">
        <f t="array" ref="AG1282">SUM(IF(Town!$AJ$1048:$AJ$1286=$A1282,IF(Town!$AK$1048:$AK$1286=$BA1282,Town!Z$1048:Z$1286,0),0))</f>
        <v>160</v>
      </c>
      <c r="AH1282" s="1">
        <f t="array" ref="AH1282">SUM(IF(Town!$AJ$1048:$AJ$1286=$A1282,IF(Town!$AK$1048:$AK$1286=$BA1282,Town!AA$1048:AA$1286,0),0))</f>
        <v>78</v>
      </c>
      <c r="AI1282" s="1"/>
      <c r="AJ1282" s="1">
        <f t="array" ref="AJ1282">SUM(IF(Town!$AJ$1048:$AJ$1286=$A1282,IF(Town!$AK$1048:$AK$1286=$BA1282,Town!AC$1048:AC$1286,0),0))</f>
        <v>174</v>
      </c>
      <c r="AK1282" s="1">
        <f t="array" ref="AK1282">SUM(IF(Town!$AJ$1048:$AJ$1286=$A1282,IF(Town!$AK$1048:$AK$1286=$BA1282,Town!AD$1048:AD$1286,0),0))</f>
        <v>51</v>
      </c>
      <c r="AL1282" s="1">
        <f t="array" ref="AL1282">SUM(IF(Town!$AJ$1048:$AJ$1286=$A1282,IF(Town!$AK$1048:$AK$1286=$BA1282,Town!AE$1048:AE$1286,0),0))</f>
        <v>32</v>
      </c>
      <c r="AM1282" s="1">
        <f t="array" ref="AM1282">SUM(IF(Town!$AJ$1048:$AJ$1286=$A1282,IF(Town!$AK$1048:$AK$1286=$BA1282,Town!AF$1048:AF$1286,0),0))</f>
        <v>34</v>
      </c>
      <c r="AY1282" t="str">
        <f t="shared" si="773"/>
        <v>Rockingham CD1</v>
      </c>
      <c r="BA1282">
        <v>1</v>
      </c>
      <c r="BC1282" s="91">
        <v>33</v>
      </c>
      <c r="BD1282" s="93"/>
      <c r="BE1282">
        <v>33015</v>
      </c>
      <c r="BF1282">
        <f t="shared" si="756"/>
        <v>3301501</v>
      </c>
      <c r="BH1282" t="s">
        <v>3387</v>
      </c>
    </row>
    <row r="1283" spans="1:60">
      <c r="A1283" t="s">
        <v>3115</v>
      </c>
      <c r="B1283" t="s">
        <v>3222</v>
      </c>
      <c r="C1283" s="1">
        <f t="shared" si="768"/>
        <v>12756</v>
      </c>
      <c r="D1283" s="1"/>
      <c r="E1283" s="1"/>
      <c r="F1283" s="1"/>
      <c r="G1283" s="1"/>
      <c r="H1283" s="1"/>
      <c r="I1283" s="1"/>
      <c r="J1283" s="1"/>
      <c r="K1283" s="7">
        <f>RANK(W1283,(W1283:Y1283,Z1283:AN1283))</f>
        <v>3</v>
      </c>
      <c r="L1283" s="7">
        <f>RANK(X1283,(W1283:Y1283,Z1283:AN1283))</f>
        <v>4</v>
      </c>
      <c r="M1283" s="7">
        <f>IF(Y1283&gt;0,RANK(Y1283,(W1283:Y1283,Z1283:AN1283)),0)</f>
        <v>1</v>
      </c>
      <c r="N1283" s="7"/>
      <c r="O1283" s="1">
        <f>MAX(W1283:AD1283)-LARGE(W1283:AD1283,2)</f>
        <v>4393</v>
      </c>
      <c r="P1283" s="2">
        <f>O1283/C1283</f>
        <v>0.34438695515835688</v>
      </c>
      <c r="Q1283" s="2"/>
      <c r="R1283" s="2">
        <f t="shared" si="771"/>
        <v>0.1180620884289746</v>
      </c>
      <c r="S1283" s="2">
        <f t="shared" si="772"/>
        <v>8.0981498902477272E-2</v>
      </c>
      <c r="T1283" s="2">
        <f t="shared" si="774"/>
        <v>0.52688930699278769</v>
      </c>
      <c r="U1283" s="2">
        <f t="shared" si="775"/>
        <v>0.18250235183443086</v>
      </c>
      <c r="V1283" s="2">
        <f t="shared" si="776"/>
        <v>9.156475384132956E-2</v>
      </c>
      <c r="W1283" s="1">
        <f t="array" ref="W1283">SUM(IF(Town!$AJ$1048:$AJ$1286=$A1283,IF(Town!$AK$1048:$AK$1286=$BA1283,Town!P$1048:P$1286,0),0))</f>
        <v>1506</v>
      </c>
      <c r="X1283" s="1">
        <f t="array" ref="X1283">SUM(IF(Town!$AJ$1048:$AJ$1286=$A1283,IF(Town!$AK$1048:$AK$1286=$BA1283,Town!Q$1048:Q$1286,0),0))</f>
        <v>1033</v>
      </c>
      <c r="Y1283" s="1">
        <f t="array" ref="Y1283">SUM(IF(Town!$AJ$1048:$AJ$1286=$A1283,IF(Town!$AK$1048:$AK$1286=$BA1283,Town!R$1048:R$1286,0),0))</f>
        <v>6721</v>
      </c>
      <c r="Z1283" s="1">
        <f t="array" ref="Z1283">SUM(IF(Town!$AJ$1048:$AJ$1286=$A1283,IF(Town!$AK$1048:$AK$1286=$BA1283,Town!S$1048:S$1286,0),0))</f>
        <v>2328</v>
      </c>
      <c r="AA1283" s="1">
        <f t="array" ref="AA1283">SUM(IF(Town!$AJ$1048:$AJ$1286=$A1283,IF(Town!$AK$1048:$AK$1286=$BA1283,Town!T$1048:T$1286,0),0))</f>
        <v>977</v>
      </c>
      <c r="AB1283" s="1">
        <f t="array" ref="AB1283">SUM(IF(Town!$AJ$1048:$AJ$1286=$A1283,IF(Town!$AK$1048:$AK$1286=$BA1283,Town!U$1048:U$1286,0),0))</f>
        <v>55</v>
      </c>
      <c r="AC1283" s="1">
        <f t="array" ref="AC1283">SUM(IF(Town!$AJ$1048:$AJ$1286=$A1283,IF(Town!$AK$1048:$AK$1286=$BA1283,Town!V$1048:V$1286,0),0))</f>
        <v>16</v>
      </c>
      <c r="AG1283" s="1">
        <f t="array" ref="AG1283">SUM(IF(Town!$AJ$1048:$AJ$1286=$A1283,IF(Town!$AK$1048:$AK$1286=$BA1283,Town!Z$1048:Z$1286,0),0))</f>
        <v>37</v>
      </c>
      <c r="AH1283" s="1">
        <f t="array" ref="AH1283">SUM(IF(Town!$AJ$1048:$AJ$1286=$A1283,IF(Town!$AK$1048:$AK$1286=$BA1283,Town!AA$1048:AA$1286,0),0))</f>
        <v>12</v>
      </c>
      <c r="AI1283" s="1"/>
      <c r="AJ1283" s="1">
        <f t="array" ref="AJ1283">SUM(IF(Town!$AJ$1048:$AJ$1286=$A1283,IF(Town!$AK$1048:$AK$1286=$BA1283,Town!AC$1048:AC$1286,0),0))</f>
        <v>32</v>
      </c>
      <c r="AK1283" s="1">
        <f t="array" ref="AK1283">SUM(IF(Town!$AJ$1048:$AJ$1286=$A1283,IF(Town!$AK$1048:$AK$1286=$BA1283,Town!AD$1048:AD$1286,0),0))</f>
        <v>21</v>
      </c>
      <c r="AL1283" s="1">
        <f t="array" ref="AL1283">SUM(IF(Town!$AJ$1048:$AJ$1286=$A1283,IF(Town!$AK$1048:$AK$1286=$BA1283,Town!AE$1048:AE$1286,0),0))</f>
        <v>7</v>
      </c>
      <c r="AM1283" s="1">
        <f t="array" ref="AM1283">SUM(IF(Town!$AJ$1048:$AJ$1286=$A1283,IF(Town!$AK$1048:$AK$1286=$BA1283,Town!AF$1048:AF$1286,0),0))</f>
        <v>11</v>
      </c>
      <c r="AY1283" t="str">
        <f t="shared" si="773"/>
        <v>Rockingham CD2</v>
      </c>
      <c r="BA1283">
        <v>2</v>
      </c>
      <c r="BC1283" s="91">
        <v>33</v>
      </c>
      <c r="BD1283" s="93"/>
      <c r="BE1283">
        <v>33015</v>
      </c>
      <c r="BF1283">
        <f t="shared" si="756"/>
        <v>3301502</v>
      </c>
      <c r="BH1283" t="s">
        <v>3387</v>
      </c>
    </row>
    <row r="1284" spans="1:60">
      <c r="BD1284" s="93"/>
      <c r="BE1284"/>
    </row>
    <row r="1285" spans="1:60">
      <c r="A1285" s="47" t="s">
        <v>1429</v>
      </c>
      <c r="BD1285" s="93"/>
      <c r="BE1285"/>
    </row>
    <row r="1286" spans="1:60">
      <c r="A1286" t="s">
        <v>1400</v>
      </c>
      <c r="B1286" t="s">
        <v>3174</v>
      </c>
      <c r="AY1286" t="str">
        <f t="shared" ref="AY1286:AY1326" si="778">A1286&amp;" "&amp;"CD"&amp;BA1286</f>
        <v>Bergen CD5</v>
      </c>
      <c r="BA1286">
        <v>5</v>
      </c>
      <c r="BC1286" s="91">
        <v>34</v>
      </c>
      <c r="BD1286" s="93"/>
      <c r="BE1286">
        <v>34003</v>
      </c>
      <c r="BF1286">
        <f t="shared" si="756"/>
        <v>3400305</v>
      </c>
      <c r="BH1286" t="s">
        <v>3387</v>
      </c>
    </row>
    <row r="1287" spans="1:60" s="162" customFormat="1">
      <c r="A1287" s="162" t="s">
        <v>1400</v>
      </c>
      <c r="B1287" s="162" t="s">
        <v>3174</v>
      </c>
      <c r="O1287" s="1"/>
      <c r="P1287" s="2"/>
      <c r="Q1287" s="1"/>
      <c r="W1287" s="1"/>
      <c r="X1287" s="1"/>
      <c r="Y1287" s="1"/>
      <c r="Z1287" s="1"/>
      <c r="AA1287" s="1"/>
      <c r="AB1287" s="1"/>
      <c r="AC1287" s="1"/>
      <c r="AD1287" s="1"/>
      <c r="AE1287" s="1"/>
      <c r="AF1287" s="1"/>
      <c r="AG1287" s="1"/>
      <c r="AJ1287" s="1"/>
      <c r="AY1287" s="162" t="str">
        <f>A1287&amp;" "&amp;"CD"&amp;BA1287</f>
        <v>Bergen CD8</v>
      </c>
      <c r="BA1287" s="162">
        <v>8</v>
      </c>
      <c r="BC1287" s="91">
        <v>34</v>
      </c>
      <c r="BD1287" s="93"/>
      <c r="BE1287" s="162">
        <v>34003</v>
      </c>
      <c r="BF1287" s="162">
        <f>BE1287*100+BA1287</f>
        <v>3400308</v>
      </c>
      <c r="BH1287" s="162" t="s">
        <v>3387</v>
      </c>
    </row>
    <row r="1288" spans="1:60">
      <c r="A1288" t="s">
        <v>1400</v>
      </c>
      <c r="B1288" t="s">
        <v>3174</v>
      </c>
      <c r="AY1288" t="str">
        <f t="shared" si="778"/>
        <v>Bergen CD9</v>
      </c>
      <c r="BA1288">
        <v>9</v>
      </c>
      <c r="BC1288" s="91">
        <v>34</v>
      </c>
      <c r="BD1288" s="93"/>
      <c r="BE1288">
        <v>34003</v>
      </c>
      <c r="BF1288">
        <f t="shared" si="756"/>
        <v>3400309</v>
      </c>
      <c r="BH1288" t="s">
        <v>3387</v>
      </c>
    </row>
    <row r="1289" spans="1:60">
      <c r="A1289" t="s">
        <v>2227</v>
      </c>
      <c r="B1289" t="s">
        <v>3174</v>
      </c>
      <c r="AY1289" t="str">
        <f t="shared" si="778"/>
        <v>Burlington CD1</v>
      </c>
      <c r="BA1289">
        <v>1</v>
      </c>
      <c r="BC1289" s="91">
        <v>34</v>
      </c>
      <c r="BD1289" s="93"/>
      <c r="BE1289">
        <v>34005</v>
      </c>
      <c r="BF1289">
        <f t="shared" si="756"/>
        <v>3400501</v>
      </c>
      <c r="BH1289" t="s">
        <v>3387</v>
      </c>
    </row>
    <row r="1290" spans="1:60">
      <c r="A1290" t="s">
        <v>2227</v>
      </c>
      <c r="B1290" t="s">
        <v>3174</v>
      </c>
      <c r="AY1290" t="str">
        <f t="shared" si="778"/>
        <v>Burlington CD2</v>
      </c>
      <c r="BA1290">
        <v>2</v>
      </c>
      <c r="BC1290" s="91">
        <v>34</v>
      </c>
      <c r="BD1290" s="93"/>
      <c r="BE1290">
        <v>34005</v>
      </c>
      <c r="BF1290">
        <f t="shared" si="756"/>
        <v>3400502</v>
      </c>
      <c r="BH1290" t="s">
        <v>3387</v>
      </c>
    </row>
    <row r="1291" spans="1:60">
      <c r="A1291" t="s">
        <v>2227</v>
      </c>
      <c r="B1291" t="s">
        <v>3174</v>
      </c>
      <c r="AY1291" t="str">
        <f t="shared" si="778"/>
        <v>Burlington CD3</v>
      </c>
      <c r="BA1291">
        <v>3</v>
      </c>
      <c r="BC1291" s="91">
        <v>34</v>
      </c>
      <c r="BD1291" s="93"/>
      <c r="BE1291">
        <v>34005</v>
      </c>
      <c r="BF1291">
        <f t="shared" ref="BF1291:BF1355" si="779">BE1291*100+BA1291</f>
        <v>3400503</v>
      </c>
      <c r="BH1291" t="s">
        <v>3387</v>
      </c>
    </row>
    <row r="1292" spans="1:60">
      <c r="A1292" t="s">
        <v>1588</v>
      </c>
      <c r="B1292" t="s">
        <v>3174</v>
      </c>
      <c r="AY1292" t="str">
        <f t="shared" si="778"/>
        <v>Camden CD1</v>
      </c>
      <c r="BA1292">
        <v>1</v>
      </c>
      <c r="BC1292" s="91">
        <v>34</v>
      </c>
      <c r="BD1292" s="93"/>
      <c r="BE1292">
        <v>34007</v>
      </c>
      <c r="BF1292">
        <f t="shared" si="779"/>
        <v>3400701</v>
      </c>
      <c r="BH1292" t="s">
        <v>3387</v>
      </c>
    </row>
    <row r="1293" spans="1:60">
      <c r="A1293" t="s">
        <v>1588</v>
      </c>
      <c r="B1293" t="s">
        <v>3174</v>
      </c>
      <c r="AY1293" t="str">
        <f t="shared" si="778"/>
        <v>Camden CD2</v>
      </c>
      <c r="BA1293">
        <v>2</v>
      </c>
      <c r="BC1293" s="91">
        <v>34</v>
      </c>
      <c r="BD1293" s="93"/>
      <c r="BE1293">
        <v>34007</v>
      </c>
      <c r="BF1293">
        <f t="shared" si="779"/>
        <v>3400702</v>
      </c>
      <c r="BH1293" t="s">
        <v>3387</v>
      </c>
    </row>
    <row r="1294" spans="1:60">
      <c r="A1294" t="s">
        <v>827</v>
      </c>
      <c r="B1294" t="s">
        <v>3174</v>
      </c>
      <c r="AY1294" t="str">
        <f t="shared" si="778"/>
        <v>Essex CD7</v>
      </c>
      <c r="BA1294">
        <v>7</v>
      </c>
      <c r="BC1294" s="91">
        <v>34</v>
      </c>
      <c r="BD1294" s="93"/>
      <c r="BE1294">
        <v>34013</v>
      </c>
      <c r="BF1294">
        <f t="shared" si="779"/>
        <v>3401307</v>
      </c>
      <c r="BH1294" t="s">
        <v>3387</v>
      </c>
    </row>
    <row r="1295" spans="1:60">
      <c r="A1295" t="s">
        <v>827</v>
      </c>
      <c r="B1295" t="s">
        <v>3174</v>
      </c>
      <c r="AY1295" t="str">
        <f t="shared" si="778"/>
        <v>Essex CD8</v>
      </c>
      <c r="BA1295">
        <v>8</v>
      </c>
      <c r="BC1295" s="91">
        <v>34</v>
      </c>
      <c r="BD1295" s="93"/>
      <c r="BE1295">
        <v>34013</v>
      </c>
      <c r="BF1295">
        <f t="shared" si="779"/>
        <v>3401308</v>
      </c>
      <c r="BH1295" t="s">
        <v>3387</v>
      </c>
    </row>
    <row r="1296" spans="1:60" s="162" customFormat="1">
      <c r="A1296" s="162" t="s">
        <v>827</v>
      </c>
      <c r="B1296" s="162" t="s">
        <v>3174</v>
      </c>
      <c r="O1296" s="1"/>
      <c r="P1296" s="2"/>
      <c r="Q1296" s="1"/>
      <c r="W1296" s="1"/>
      <c r="X1296" s="1"/>
      <c r="Y1296" s="1"/>
      <c r="Z1296" s="1"/>
      <c r="AA1296" s="1"/>
      <c r="AB1296" s="1"/>
      <c r="AC1296" s="1"/>
      <c r="AD1296" s="1"/>
      <c r="AE1296" s="1"/>
      <c r="AF1296" s="1"/>
      <c r="AG1296" s="1"/>
      <c r="AJ1296" s="1"/>
      <c r="AY1296" s="162" t="str">
        <f>A1296&amp;" "&amp;"CD"&amp;BA1296</f>
        <v>Essex CD10</v>
      </c>
      <c r="BA1296" s="162">
        <v>10</v>
      </c>
      <c r="BC1296" s="91">
        <v>34</v>
      </c>
      <c r="BD1296" s="93"/>
      <c r="BE1296" s="162">
        <v>34013</v>
      </c>
      <c r="BF1296" s="162">
        <f>BE1296*100+BA1296</f>
        <v>3401310</v>
      </c>
      <c r="BH1296" s="162" t="s">
        <v>3387</v>
      </c>
    </row>
    <row r="1297" spans="1:60">
      <c r="A1297" t="s">
        <v>827</v>
      </c>
      <c r="B1297" t="s">
        <v>3174</v>
      </c>
      <c r="AY1297" t="str">
        <f t="shared" si="778"/>
        <v>Essex CD11</v>
      </c>
      <c r="BA1297">
        <v>11</v>
      </c>
      <c r="BC1297" s="91">
        <v>34</v>
      </c>
      <c r="BD1297" s="93"/>
      <c r="BE1297">
        <v>34013</v>
      </c>
      <c r="BF1297">
        <f t="shared" si="779"/>
        <v>3401311</v>
      </c>
      <c r="BH1297" t="s">
        <v>3387</v>
      </c>
    </row>
    <row r="1298" spans="1:60">
      <c r="A1298" t="s">
        <v>1418</v>
      </c>
      <c r="B1298" t="s">
        <v>3174</v>
      </c>
      <c r="AY1298" t="str">
        <f t="shared" si="778"/>
        <v>Gloucester CD1</v>
      </c>
      <c r="BA1298">
        <v>1</v>
      </c>
      <c r="BC1298" s="91">
        <v>34</v>
      </c>
      <c r="BD1298" s="93"/>
      <c r="BE1298">
        <v>34015</v>
      </c>
      <c r="BF1298">
        <f t="shared" si="779"/>
        <v>3401501</v>
      </c>
      <c r="BH1298" t="s">
        <v>3387</v>
      </c>
    </row>
    <row r="1299" spans="1:60">
      <c r="A1299" t="s">
        <v>1418</v>
      </c>
      <c r="B1299" t="s">
        <v>3174</v>
      </c>
      <c r="AY1299" t="str">
        <f t="shared" si="778"/>
        <v>Gloucester CD2</v>
      </c>
      <c r="BA1299">
        <v>2</v>
      </c>
      <c r="BC1299" s="91">
        <v>34</v>
      </c>
      <c r="BD1299" s="93"/>
      <c r="BE1299">
        <v>34015</v>
      </c>
      <c r="BF1299">
        <f t="shared" si="779"/>
        <v>3401502</v>
      </c>
      <c r="BH1299" t="s">
        <v>3387</v>
      </c>
    </row>
    <row r="1300" spans="1:60">
      <c r="A1300" t="s">
        <v>1419</v>
      </c>
      <c r="B1300" t="s">
        <v>3174</v>
      </c>
      <c r="AY1300" t="str">
        <f t="shared" si="778"/>
        <v>Hudson CD8</v>
      </c>
      <c r="BA1300">
        <v>8</v>
      </c>
      <c r="BC1300" s="91">
        <v>34</v>
      </c>
      <c r="BD1300" s="93"/>
      <c r="BE1300">
        <v>34017</v>
      </c>
      <c r="BF1300">
        <f t="shared" si="779"/>
        <v>3401708</v>
      </c>
      <c r="BH1300" t="s">
        <v>3387</v>
      </c>
    </row>
    <row r="1301" spans="1:60" s="162" customFormat="1">
      <c r="A1301" s="162" t="s">
        <v>1419</v>
      </c>
      <c r="B1301" s="162" t="s">
        <v>3174</v>
      </c>
      <c r="O1301" s="1"/>
      <c r="P1301" s="2"/>
      <c r="Q1301" s="1"/>
      <c r="W1301" s="1"/>
      <c r="X1301" s="1"/>
      <c r="Y1301" s="1"/>
      <c r="Z1301" s="1"/>
      <c r="AA1301" s="1"/>
      <c r="AB1301" s="1"/>
      <c r="AC1301" s="1"/>
      <c r="AD1301" s="1"/>
      <c r="AE1301" s="1"/>
      <c r="AF1301" s="1"/>
      <c r="AG1301" s="1"/>
      <c r="AJ1301" s="1"/>
      <c r="AY1301" s="162" t="str">
        <f>A1301&amp;" "&amp;"CD"&amp;BA1301</f>
        <v>Hudson CD9</v>
      </c>
      <c r="BA1301" s="162">
        <v>9</v>
      </c>
      <c r="BC1301" s="91">
        <v>34</v>
      </c>
      <c r="BD1301" s="93"/>
      <c r="BE1301" s="162">
        <v>34017</v>
      </c>
      <c r="BF1301" s="162">
        <f>BE1301*100+BA1301</f>
        <v>3401709</v>
      </c>
      <c r="BH1301" s="162" t="s">
        <v>3387</v>
      </c>
    </row>
    <row r="1302" spans="1:60">
      <c r="A1302" t="s">
        <v>1419</v>
      </c>
      <c r="B1302" t="s">
        <v>3174</v>
      </c>
      <c r="AY1302" t="str">
        <f t="shared" si="778"/>
        <v>Hudson CD10</v>
      </c>
      <c r="BA1302">
        <v>10</v>
      </c>
      <c r="BC1302" s="91">
        <v>34</v>
      </c>
      <c r="BD1302" s="93"/>
      <c r="BE1302">
        <v>34017</v>
      </c>
      <c r="BF1302">
        <f t="shared" si="779"/>
        <v>3401710</v>
      </c>
      <c r="BH1302" t="s">
        <v>3387</v>
      </c>
    </row>
    <row r="1303" spans="1:60">
      <c r="A1303" t="s">
        <v>672</v>
      </c>
      <c r="B1303" t="s">
        <v>3174</v>
      </c>
      <c r="AY1303" t="str">
        <f t="shared" si="778"/>
        <v>Mercer CD4</v>
      </c>
      <c r="BA1303">
        <v>4</v>
      </c>
      <c r="BC1303" s="91">
        <v>34</v>
      </c>
      <c r="BD1303" s="93"/>
      <c r="BE1303">
        <v>34021</v>
      </c>
      <c r="BF1303">
        <f t="shared" si="779"/>
        <v>3402104</v>
      </c>
      <c r="BH1303" t="s">
        <v>3387</v>
      </c>
    </row>
    <row r="1304" spans="1:60">
      <c r="A1304" t="s">
        <v>672</v>
      </c>
      <c r="B1304" t="s">
        <v>3174</v>
      </c>
      <c r="AY1304" t="str">
        <f t="shared" si="778"/>
        <v>Mercer CD12</v>
      </c>
      <c r="BA1304">
        <v>12</v>
      </c>
      <c r="BC1304" s="91">
        <v>34</v>
      </c>
      <c r="BD1304" s="93"/>
      <c r="BE1304">
        <v>34021</v>
      </c>
      <c r="BF1304">
        <f t="shared" si="779"/>
        <v>3402112</v>
      </c>
      <c r="BH1304" t="s">
        <v>3387</v>
      </c>
    </row>
    <row r="1305" spans="1:60">
      <c r="A1305" t="s">
        <v>2292</v>
      </c>
      <c r="B1305" t="s">
        <v>3174</v>
      </c>
      <c r="AY1305" t="str">
        <f t="shared" si="778"/>
        <v>Middlesex CD6</v>
      </c>
      <c r="BA1305">
        <v>6</v>
      </c>
      <c r="BC1305" s="91">
        <v>34</v>
      </c>
      <c r="BD1305" s="93"/>
      <c r="BE1305">
        <v>34023</v>
      </c>
      <c r="BF1305">
        <f t="shared" si="779"/>
        <v>3402306</v>
      </c>
      <c r="BH1305" t="s">
        <v>3387</v>
      </c>
    </row>
    <row r="1306" spans="1:60">
      <c r="A1306" t="s">
        <v>2292</v>
      </c>
      <c r="B1306" t="s">
        <v>3174</v>
      </c>
      <c r="AY1306" t="str">
        <f t="shared" si="778"/>
        <v>Middlesex CD12</v>
      </c>
      <c r="BA1306">
        <v>12</v>
      </c>
      <c r="BC1306" s="91">
        <v>34</v>
      </c>
      <c r="BD1306" s="93"/>
      <c r="BE1306">
        <v>34023</v>
      </c>
      <c r="BF1306">
        <f t="shared" si="779"/>
        <v>3402312</v>
      </c>
      <c r="BH1306" t="s">
        <v>3387</v>
      </c>
    </row>
    <row r="1307" spans="1:60">
      <c r="A1307" t="s">
        <v>2721</v>
      </c>
      <c r="B1307" t="s">
        <v>3174</v>
      </c>
      <c r="AY1307" t="str">
        <f t="shared" si="778"/>
        <v>Monmouth CD4</v>
      </c>
      <c r="BA1307">
        <v>4</v>
      </c>
      <c r="BC1307" s="91">
        <v>34</v>
      </c>
      <c r="BD1307" s="93"/>
      <c r="BE1307">
        <v>34025</v>
      </c>
      <c r="BF1307">
        <f t="shared" si="779"/>
        <v>3402504</v>
      </c>
      <c r="BH1307" t="s">
        <v>3387</v>
      </c>
    </row>
    <row r="1308" spans="1:60">
      <c r="A1308" t="s">
        <v>2721</v>
      </c>
      <c r="B1308" t="s">
        <v>3174</v>
      </c>
      <c r="AY1308" t="str">
        <f t="shared" si="778"/>
        <v>Monmouth CD6</v>
      </c>
      <c r="BA1308">
        <v>6</v>
      </c>
      <c r="BC1308" s="91">
        <v>34</v>
      </c>
      <c r="BD1308" s="93"/>
      <c r="BE1308">
        <v>34025</v>
      </c>
      <c r="BF1308">
        <f t="shared" si="779"/>
        <v>3402506</v>
      </c>
      <c r="BH1308" t="s">
        <v>3387</v>
      </c>
    </row>
    <row r="1309" spans="1:60" s="162" customFormat="1">
      <c r="A1309" s="162" t="s">
        <v>3304</v>
      </c>
      <c r="B1309" s="162" t="s">
        <v>3174</v>
      </c>
      <c r="O1309" s="1"/>
      <c r="P1309" s="2"/>
      <c r="Q1309" s="1"/>
      <c r="W1309" s="1"/>
      <c r="X1309" s="1"/>
      <c r="Y1309" s="1"/>
      <c r="Z1309" s="1"/>
      <c r="AA1309" s="1"/>
      <c r="AB1309" s="1"/>
      <c r="AC1309" s="1"/>
      <c r="AD1309" s="1"/>
      <c r="AE1309" s="1"/>
      <c r="AF1309" s="1"/>
      <c r="AG1309" s="1"/>
      <c r="AJ1309" s="1"/>
      <c r="AY1309" s="162" t="str">
        <f t="shared" si="778"/>
        <v>Morris CD7</v>
      </c>
      <c r="BA1309" s="162">
        <v>7</v>
      </c>
      <c r="BC1309" s="91">
        <v>34</v>
      </c>
      <c r="BD1309" s="93"/>
      <c r="BE1309" s="162">
        <v>34027</v>
      </c>
    </row>
    <row r="1310" spans="1:60" s="162" customFormat="1">
      <c r="A1310" s="162" t="s">
        <v>3304</v>
      </c>
      <c r="B1310" s="162" t="s">
        <v>3174</v>
      </c>
      <c r="O1310" s="1"/>
      <c r="P1310" s="2"/>
      <c r="Q1310" s="1"/>
      <c r="W1310" s="1"/>
      <c r="X1310" s="1"/>
      <c r="Y1310" s="1"/>
      <c r="Z1310" s="1"/>
      <c r="AA1310" s="1"/>
      <c r="AB1310" s="1"/>
      <c r="AC1310" s="1"/>
      <c r="AD1310" s="1"/>
      <c r="AE1310" s="1"/>
      <c r="AF1310" s="1"/>
      <c r="AG1310" s="1"/>
      <c r="AJ1310" s="1"/>
      <c r="AY1310" s="162" t="str">
        <f t="shared" si="778"/>
        <v>Morris CD11</v>
      </c>
      <c r="BA1310" s="162">
        <v>11</v>
      </c>
      <c r="BC1310" s="91">
        <v>34</v>
      </c>
      <c r="BD1310" s="93"/>
      <c r="BE1310" s="162">
        <v>34027</v>
      </c>
    </row>
    <row r="1311" spans="1:60">
      <c r="A1311" t="s">
        <v>146</v>
      </c>
      <c r="B1311" t="s">
        <v>3174</v>
      </c>
      <c r="AY1311" t="str">
        <f t="shared" si="778"/>
        <v>Ocean CD2</v>
      </c>
      <c r="BA1311">
        <v>2</v>
      </c>
      <c r="BC1311" s="91">
        <v>34</v>
      </c>
      <c r="BD1311" s="93"/>
      <c r="BE1311">
        <v>34029</v>
      </c>
      <c r="BF1311">
        <f t="shared" si="779"/>
        <v>3402902</v>
      </c>
      <c r="BH1311" t="s">
        <v>3387</v>
      </c>
    </row>
    <row r="1312" spans="1:60" s="162" customFormat="1">
      <c r="A1312" s="162" t="s">
        <v>146</v>
      </c>
      <c r="B1312" s="162" t="s">
        <v>3174</v>
      </c>
      <c r="O1312" s="1"/>
      <c r="P1312" s="2"/>
      <c r="Q1312" s="1"/>
      <c r="W1312" s="1"/>
      <c r="X1312" s="1"/>
      <c r="Y1312" s="1"/>
      <c r="Z1312" s="1"/>
      <c r="AA1312" s="1"/>
      <c r="AB1312" s="1"/>
      <c r="AC1312" s="1"/>
      <c r="AD1312" s="1"/>
      <c r="AE1312" s="1"/>
      <c r="AF1312" s="1"/>
      <c r="AG1312" s="1"/>
      <c r="AJ1312" s="1"/>
      <c r="AY1312" s="162" t="str">
        <f>A1312&amp;" "&amp;"CD"&amp;BA1312</f>
        <v>Ocean CD3</v>
      </c>
      <c r="BA1312" s="162">
        <v>3</v>
      </c>
      <c r="BC1312" s="91">
        <v>34</v>
      </c>
      <c r="BD1312" s="93"/>
      <c r="BE1312" s="162">
        <v>34029</v>
      </c>
      <c r="BF1312" s="162">
        <f>BE1312*100+BA1312</f>
        <v>3402903</v>
      </c>
      <c r="BH1312" s="162" t="s">
        <v>3387</v>
      </c>
    </row>
    <row r="1313" spans="1:60">
      <c r="A1313" t="s">
        <v>146</v>
      </c>
      <c r="B1313" t="s">
        <v>3174</v>
      </c>
      <c r="AY1313" t="str">
        <f t="shared" si="778"/>
        <v>Ocean CD4</v>
      </c>
      <c r="BA1313">
        <v>4</v>
      </c>
      <c r="BC1313" s="91">
        <v>34</v>
      </c>
      <c r="BD1313" s="93"/>
      <c r="BE1313">
        <v>34029</v>
      </c>
      <c r="BF1313">
        <f t="shared" si="779"/>
        <v>3402904</v>
      </c>
      <c r="BH1313" t="s">
        <v>3387</v>
      </c>
    </row>
    <row r="1314" spans="1:60">
      <c r="A1314" t="s">
        <v>273</v>
      </c>
      <c r="B1314" t="s">
        <v>3174</v>
      </c>
      <c r="AY1314" t="str">
        <f t="shared" si="778"/>
        <v>Passaic CD5</v>
      </c>
      <c r="BA1314">
        <v>5</v>
      </c>
      <c r="BC1314" s="91">
        <v>34</v>
      </c>
      <c r="BD1314" s="93"/>
      <c r="BE1314">
        <v>34031</v>
      </c>
      <c r="BF1314">
        <f t="shared" si="779"/>
        <v>3403105</v>
      </c>
      <c r="BH1314" t="s">
        <v>3387</v>
      </c>
    </row>
    <row r="1315" spans="1:60">
      <c r="A1315" t="s">
        <v>273</v>
      </c>
      <c r="B1315" t="s">
        <v>3174</v>
      </c>
      <c r="AY1315" t="str">
        <f t="shared" si="778"/>
        <v>Passaic CD9</v>
      </c>
      <c r="BA1315">
        <v>9</v>
      </c>
      <c r="BC1315" s="91">
        <v>34</v>
      </c>
      <c r="BD1315" s="93"/>
      <c r="BE1315">
        <v>34031</v>
      </c>
      <c r="BF1315">
        <f t="shared" si="779"/>
        <v>3403109</v>
      </c>
      <c r="BH1315" t="s">
        <v>3387</v>
      </c>
    </row>
    <row r="1316" spans="1:60">
      <c r="A1316" t="s">
        <v>273</v>
      </c>
      <c r="B1316" t="s">
        <v>3174</v>
      </c>
      <c r="AY1316" t="str">
        <f t="shared" si="778"/>
        <v>Passaic CD11</v>
      </c>
      <c r="BA1316">
        <v>11</v>
      </c>
      <c r="BC1316" s="91">
        <v>34</v>
      </c>
      <c r="BD1316" s="93"/>
      <c r="BE1316">
        <v>34031</v>
      </c>
      <c r="BF1316">
        <f t="shared" si="779"/>
        <v>3403111</v>
      </c>
      <c r="BH1316" t="s">
        <v>3387</v>
      </c>
    </row>
    <row r="1317" spans="1:60">
      <c r="A1317" t="s">
        <v>419</v>
      </c>
      <c r="B1317" t="s">
        <v>3174</v>
      </c>
      <c r="AY1317" t="str">
        <f t="shared" si="778"/>
        <v>Somerset CD7</v>
      </c>
      <c r="BA1317">
        <v>7</v>
      </c>
      <c r="BC1317" s="91">
        <v>34</v>
      </c>
      <c r="BD1317" s="93"/>
      <c r="BE1317">
        <v>34035</v>
      </c>
      <c r="BF1317">
        <f t="shared" si="779"/>
        <v>3403507</v>
      </c>
      <c r="BH1317" t="s">
        <v>3387</v>
      </c>
    </row>
    <row r="1318" spans="1:60">
      <c r="A1318" t="s">
        <v>419</v>
      </c>
      <c r="B1318" t="s">
        <v>3174</v>
      </c>
      <c r="AY1318" t="str">
        <f t="shared" si="778"/>
        <v>Somerset CD12</v>
      </c>
      <c r="BA1318">
        <v>12</v>
      </c>
      <c r="BC1318" s="91">
        <v>34</v>
      </c>
      <c r="BD1318" s="93"/>
      <c r="BE1318">
        <v>34035</v>
      </c>
      <c r="BF1318">
        <f t="shared" si="779"/>
        <v>3403512</v>
      </c>
      <c r="BH1318" t="s">
        <v>3387</v>
      </c>
    </row>
    <row r="1319" spans="1:60">
      <c r="A1319" t="s">
        <v>1166</v>
      </c>
      <c r="B1319" t="s">
        <v>3174</v>
      </c>
      <c r="AY1319" t="str">
        <f t="shared" si="778"/>
        <v>Sussex CD5</v>
      </c>
      <c r="BA1319">
        <v>5</v>
      </c>
      <c r="BC1319" s="91">
        <v>34</v>
      </c>
      <c r="BD1319" s="93"/>
      <c r="BE1319">
        <v>34037</v>
      </c>
      <c r="BF1319">
        <f t="shared" si="779"/>
        <v>3403705</v>
      </c>
      <c r="BH1319" t="s">
        <v>3387</v>
      </c>
    </row>
    <row r="1320" spans="1:60">
      <c r="A1320" t="s">
        <v>1166</v>
      </c>
      <c r="B1320" t="s">
        <v>3174</v>
      </c>
      <c r="AY1320" t="str">
        <f t="shared" si="778"/>
        <v>Sussex CD11</v>
      </c>
      <c r="BA1320">
        <v>11</v>
      </c>
      <c r="BC1320" s="91">
        <v>34</v>
      </c>
      <c r="BD1320" s="93"/>
      <c r="BE1320">
        <v>34037</v>
      </c>
      <c r="BF1320">
        <f t="shared" si="779"/>
        <v>3403711</v>
      </c>
      <c r="BH1320" t="s">
        <v>3387</v>
      </c>
    </row>
    <row r="1321" spans="1:60">
      <c r="A1321" t="s">
        <v>3341</v>
      </c>
      <c r="B1321" t="s">
        <v>3174</v>
      </c>
      <c r="AY1321" t="str">
        <f t="shared" si="778"/>
        <v>Union CD7</v>
      </c>
      <c r="BA1321">
        <v>7</v>
      </c>
      <c r="BC1321" s="91">
        <v>34</v>
      </c>
      <c r="BD1321" s="93"/>
      <c r="BE1321">
        <v>34039</v>
      </c>
      <c r="BF1321">
        <f t="shared" si="779"/>
        <v>3403907</v>
      </c>
      <c r="BH1321" t="s">
        <v>3387</v>
      </c>
    </row>
    <row r="1322" spans="1:60" s="162" customFormat="1">
      <c r="A1322" s="162" t="s">
        <v>3341</v>
      </c>
      <c r="B1322" s="162" t="s">
        <v>3174</v>
      </c>
      <c r="O1322" s="1"/>
      <c r="P1322" s="2"/>
      <c r="Q1322" s="1"/>
      <c r="W1322" s="1"/>
      <c r="X1322" s="1"/>
      <c r="Y1322" s="1"/>
      <c r="Z1322" s="1"/>
      <c r="AA1322" s="1"/>
      <c r="AB1322" s="1"/>
      <c r="AC1322" s="1"/>
      <c r="AD1322" s="1"/>
      <c r="AE1322" s="1"/>
      <c r="AF1322" s="1"/>
      <c r="AG1322" s="1"/>
      <c r="AJ1322" s="1"/>
      <c r="AY1322" s="162" t="str">
        <f t="shared" si="778"/>
        <v>Union CD8</v>
      </c>
      <c r="BA1322" s="162">
        <v>8</v>
      </c>
      <c r="BC1322" s="91">
        <v>34</v>
      </c>
      <c r="BD1322" s="93"/>
      <c r="BE1322" s="162">
        <v>34039</v>
      </c>
      <c r="BF1322" s="162">
        <f t="shared" si="779"/>
        <v>3403908</v>
      </c>
      <c r="BH1322" s="162" t="s">
        <v>3387</v>
      </c>
    </row>
    <row r="1323" spans="1:60" s="162" customFormat="1">
      <c r="A1323" s="162" t="s">
        <v>3341</v>
      </c>
      <c r="B1323" s="162" t="s">
        <v>3174</v>
      </c>
      <c r="O1323" s="1"/>
      <c r="P1323" s="2"/>
      <c r="Q1323" s="1"/>
      <c r="W1323" s="1"/>
      <c r="X1323" s="1"/>
      <c r="Y1323" s="1"/>
      <c r="Z1323" s="1"/>
      <c r="AA1323" s="1"/>
      <c r="AB1323" s="1"/>
      <c r="AC1323" s="1"/>
      <c r="AD1323" s="1"/>
      <c r="AE1323" s="1"/>
      <c r="AF1323" s="1"/>
      <c r="AG1323" s="1"/>
      <c r="AJ1323" s="1"/>
      <c r="AY1323" s="162" t="str">
        <f t="shared" si="778"/>
        <v>Union CD10</v>
      </c>
      <c r="BA1323" s="162">
        <v>10</v>
      </c>
      <c r="BC1323" s="91">
        <v>34</v>
      </c>
      <c r="BD1323" s="93"/>
      <c r="BE1323" s="162">
        <v>34039</v>
      </c>
      <c r="BF1323" s="162">
        <f t="shared" si="779"/>
        <v>3403910</v>
      </c>
      <c r="BH1323" s="162" t="s">
        <v>3387</v>
      </c>
    </row>
    <row r="1324" spans="1:60" s="162" customFormat="1">
      <c r="A1324" s="162" t="s">
        <v>3341</v>
      </c>
      <c r="B1324" s="162" t="s">
        <v>3174</v>
      </c>
      <c r="O1324" s="1"/>
      <c r="P1324" s="2"/>
      <c r="Q1324" s="1"/>
      <c r="W1324" s="1"/>
      <c r="X1324" s="1"/>
      <c r="Y1324" s="1"/>
      <c r="Z1324" s="1"/>
      <c r="AA1324" s="1"/>
      <c r="AB1324" s="1"/>
      <c r="AC1324" s="1"/>
      <c r="AD1324" s="1"/>
      <c r="AE1324" s="1"/>
      <c r="AF1324" s="1"/>
      <c r="AG1324" s="1"/>
      <c r="AJ1324" s="1"/>
      <c r="AY1324" s="162" t="str">
        <f>A1324&amp;" "&amp;"CD"&amp;BA1324</f>
        <v>Union CD12</v>
      </c>
      <c r="BA1324" s="162">
        <v>12</v>
      </c>
      <c r="BC1324" s="91">
        <v>34</v>
      </c>
      <c r="BD1324" s="93"/>
      <c r="BE1324" s="162">
        <v>34039</v>
      </c>
      <c r="BF1324" s="162">
        <f>BE1324*100+BA1324</f>
        <v>3403912</v>
      </c>
      <c r="BH1324" s="162" t="s">
        <v>3387</v>
      </c>
    </row>
    <row r="1325" spans="1:60" s="162" customFormat="1">
      <c r="A1325" s="162" t="s">
        <v>1171</v>
      </c>
      <c r="B1325" s="162" t="s">
        <v>3174</v>
      </c>
      <c r="O1325" s="1"/>
      <c r="P1325" s="2"/>
      <c r="Q1325" s="1"/>
      <c r="W1325" s="1"/>
      <c r="X1325" s="1"/>
      <c r="Y1325" s="1"/>
      <c r="Z1325" s="1"/>
      <c r="AA1325" s="1"/>
      <c r="AB1325" s="1"/>
      <c r="AC1325" s="1"/>
      <c r="AD1325" s="1"/>
      <c r="AE1325" s="1"/>
      <c r="AF1325" s="1"/>
      <c r="AG1325" s="1"/>
      <c r="AJ1325" s="1"/>
      <c r="AY1325" s="162" t="str">
        <f>A1325&amp;" "&amp;"CD"&amp;BA1325</f>
        <v>Warren CD5</v>
      </c>
      <c r="BA1325" s="162">
        <v>5</v>
      </c>
      <c r="BC1325" s="91">
        <v>34</v>
      </c>
      <c r="BD1325" s="93"/>
      <c r="BE1325" s="162">
        <v>34041</v>
      </c>
      <c r="BF1325" s="162">
        <f>BE1325*100+BA1325</f>
        <v>3404105</v>
      </c>
      <c r="BH1325" s="162" t="s">
        <v>3387</v>
      </c>
    </row>
    <row r="1326" spans="1:60">
      <c r="A1326" t="s">
        <v>1171</v>
      </c>
      <c r="B1326" t="s">
        <v>3174</v>
      </c>
      <c r="AY1326" t="str">
        <f t="shared" si="778"/>
        <v>Warren CD7</v>
      </c>
      <c r="BA1326">
        <v>7</v>
      </c>
      <c r="BC1326" s="91">
        <v>34</v>
      </c>
      <c r="BD1326" s="93"/>
      <c r="BE1326">
        <v>34041</v>
      </c>
      <c r="BF1326">
        <f t="shared" si="779"/>
        <v>3404107</v>
      </c>
      <c r="BH1326" t="s">
        <v>3387</v>
      </c>
    </row>
    <row r="1327" spans="1:60">
      <c r="BD1327" s="93"/>
      <c r="BE1327"/>
    </row>
    <row r="1328" spans="1:60">
      <c r="A1328" s="47" t="s">
        <v>1667</v>
      </c>
      <c r="C1328" s="2"/>
      <c r="D1328" s="2"/>
      <c r="E1328" s="2"/>
      <c r="F1328" s="2"/>
      <c r="G1328" s="2"/>
      <c r="H1328" s="2"/>
      <c r="I1328" s="2"/>
      <c r="J1328" s="2"/>
      <c r="K1328" s="7"/>
      <c r="L1328" s="2"/>
      <c r="M1328" s="2"/>
      <c r="N1328" s="2"/>
      <c r="R1328" s="2"/>
      <c r="S1328" s="2"/>
      <c r="T1328" s="2"/>
      <c r="U1328" s="2"/>
      <c r="V1328" s="2"/>
      <c r="AH1328" s="1"/>
      <c r="AI1328" s="1"/>
      <c r="AK1328" s="1"/>
      <c r="AL1328" s="1"/>
      <c r="AM1328" s="1"/>
      <c r="AN1328" s="1"/>
      <c r="AO1328" s="1"/>
      <c r="AP1328" s="8"/>
      <c r="AQ1328" s="8"/>
      <c r="AR1328" s="8"/>
      <c r="AS1328" s="8"/>
      <c r="AT1328" s="2"/>
      <c r="AU1328" s="2"/>
      <c r="AV1328" s="2"/>
      <c r="AW1328" s="2"/>
      <c r="AX1328" s="2"/>
      <c r="BD1328" s="93"/>
      <c r="BE1328"/>
    </row>
    <row r="1329" spans="1:60">
      <c r="A1329" t="s">
        <v>2878</v>
      </c>
      <c r="B1329" t="s">
        <v>886</v>
      </c>
      <c r="C1329" s="1">
        <f t="shared" ref="C1329:C1341" si="780">SUM(W1329:AN1329)</f>
        <v>0</v>
      </c>
      <c r="D1329" s="1"/>
      <c r="E1329" s="1"/>
      <c r="F1329" s="1"/>
      <c r="G1329" s="1"/>
      <c r="H1329" s="1"/>
      <c r="I1329" s="1"/>
      <c r="J1329" s="1"/>
      <c r="K1329" s="7" t="e">
        <f>RANK(W1329,(W1329:Y1329,Z1329:AN1329))</f>
        <v>#N/A</v>
      </c>
      <c r="L1329" s="7" t="e">
        <f>RANK(X1329,(W1329:Y1329,Z1329:AN1329))</f>
        <v>#N/A</v>
      </c>
      <c r="M1329" s="7">
        <f>IF(Y1329&gt;0,RANK(Y1329,(W1329:Y1329,Z1329:AN1329)),0)</f>
        <v>0</v>
      </c>
      <c r="N1329" s="7"/>
      <c r="O1329" s="1" t="e">
        <f t="shared" ref="O1329:O1341" si="781">MAX(W1329:AD1329)-LARGE(W1329:AD1329,2)</f>
        <v>#NUM!</v>
      </c>
      <c r="P1329" s="2" t="e">
        <f t="shared" ref="P1329:P1341" si="782">O1329/C1329</f>
        <v>#NUM!</v>
      </c>
      <c r="Q1329" s="2"/>
      <c r="R1329" s="2" t="str">
        <f t="shared" ref="R1329:R1341" si="783">IF($C1329=0,"-",W1329/$C1329)</f>
        <v>-</v>
      </c>
      <c r="S1329" s="2" t="str">
        <f t="shared" ref="S1329:S1341" si="784">IF($C1329=0,"-",X1329/$C1329)</f>
        <v>-</v>
      </c>
      <c r="T1329" s="2" t="str">
        <f t="shared" ref="T1329:T1341" si="785">IF($C1329=0,"-",Y1329/$C1329)</f>
        <v>-</v>
      </c>
      <c r="U1329" s="2" t="str">
        <f t="shared" ref="U1329:U1341" si="786">IF($C1329=0,"-",Z1329/$C1329)</f>
        <v>-</v>
      </c>
      <c r="V1329" s="2" t="str">
        <f t="shared" ref="V1329:V1341" si="787">IF(C1329=0,"-",(1-R1329-S1329-T1329-U1329))</f>
        <v>-</v>
      </c>
      <c r="AH1329" s="1"/>
      <c r="AI1329" s="1"/>
      <c r="AK1329" s="1"/>
      <c r="AL1329" s="1"/>
      <c r="AM1329" s="1"/>
      <c r="AN1329" s="1"/>
      <c r="AO1329" s="1"/>
      <c r="AP1329" s="8"/>
      <c r="AQ1329" s="8"/>
      <c r="AR1329" s="8"/>
      <c r="AS1329" s="8"/>
      <c r="AT1329" s="2"/>
      <c r="AU1329" s="2"/>
      <c r="AV1329" s="2"/>
      <c r="AW1329" s="2"/>
      <c r="AX1329" s="2"/>
      <c r="AY1329" t="s">
        <v>2162</v>
      </c>
      <c r="BA1329">
        <v>1</v>
      </c>
      <c r="BC1329" s="91">
        <v>35</v>
      </c>
      <c r="BD1329" s="93"/>
      <c r="BE1329">
        <v>35001</v>
      </c>
      <c r="BF1329">
        <f t="shared" si="779"/>
        <v>3500101</v>
      </c>
      <c r="BH1329" t="s">
        <v>3387</v>
      </c>
    </row>
    <row r="1330" spans="1:60">
      <c r="A1330" t="s">
        <v>2878</v>
      </c>
      <c r="B1330" t="s">
        <v>886</v>
      </c>
      <c r="C1330" s="1">
        <f t="shared" si="780"/>
        <v>0</v>
      </c>
      <c r="D1330" s="1"/>
      <c r="E1330" s="1"/>
      <c r="F1330" s="1"/>
      <c r="G1330" s="1"/>
      <c r="H1330" s="1"/>
      <c r="I1330" s="1"/>
      <c r="J1330" s="1"/>
      <c r="K1330" s="7" t="e">
        <f>RANK(W1330,(W1330:Y1330,Z1330:AN1330))</f>
        <v>#N/A</v>
      </c>
      <c r="L1330" s="7" t="e">
        <f>RANK(X1330,(W1330:Y1330,Z1330:AN1330))</f>
        <v>#N/A</v>
      </c>
      <c r="M1330" s="7">
        <f>IF(Y1330&gt;0,RANK(Y1330,(W1330:Y1330,Z1330:AN1330)),0)</f>
        <v>0</v>
      </c>
      <c r="N1330" s="7"/>
      <c r="O1330" s="1" t="e">
        <f t="shared" si="781"/>
        <v>#NUM!</v>
      </c>
      <c r="P1330" s="2" t="e">
        <f t="shared" si="782"/>
        <v>#NUM!</v>
      </c>
      <c r="Q1330" s="2"/>
      <c r="R1330" s="2" t="str">
        <f t="shared" si="783"/>
        <v>-</v>
      </c>
      <c r="S1330" s="2" t="str">
        <f t="shared" si="784"/>
        <v>-</v>
      </c>
      <c r="T1330" s="2" t="str">
        <f t="shared" si="785"/>
        <v>-</v>
      </c>
      <c r="U1330" s="2" t="str">
        <f t="shared" si="786"/>
        <v>-</v>
      </c>
      <c r="V1330" s="2" t="str">
        <f t="shared" si="787"/>
        <v>-</v>
      </c>
      <c r="AH1330" s="1"/>
      <c r="AI1330" s="1"/>
      <c r="AK1330" s="1"/>
      <c r="AL1330" s="1"/>
      <c r="AM1330" s="1"/>
      <c r="AN1330" s="1"/>
      <c r="AO1330" s="1"/>
      <c r="AP1330" s="8"/>
      <c r="AQ1330" s="8"/>
      <c r="AR1330" s="8"/>
      <c r="AS1330" s="8"/>
      <c r="AT1330" s="2"/>
      <c r="AU1330" s="2"/>
      <c r="AV1330" s="2"/>
      <c r="AW1330" s="2"/>
      <c r="AX1330" s="2"/>
      <c r="AY1330" t="s">
        <v>3154</v>
      </c>
      <c r="BA1330">
        <v>2</v>
      </c>
      <c r="BC1330" s="91">
        <v>35</v>
      </c>
      <c r="BD1330" s="93"/>
      <c r="BE1330">
        <v>35001</v>
      </c>
      <c r="BF1330">
        <f t="shared" si="779"/>
        <v>3500102</v>
      </c>
      <c r="BH1330" t="s">
        <v>3387</v>
      </c>
    </row>
    <row r="1331" spans="1:60">
      <c r="A1331" t="s">
        <v>2878</v>
      </c>
      <c r="B1331" t="s">
        <v>886</v>
      </c>
      <c r="C1331" s="1">
        <f t="shared" si="780"/>
        <v>0</v>
      </c>
      <c r="D1331" s="1"/>
      <c r="E1331" s="1"/>
      <c r="F1331" s="1"/>
      <c r="G1331" s="1"/>
      <c r="H1331" s="1"/>
      <c r="I1331" s="1"/>
      <c r="J1331" s="1"/>
      <c r="K1331" s="7" t="e">
        <f>RANK(W1331,(W1331:Y1331,Z1331:AN1331))</f>
        <v>#N/A</v>
      </c>
      <c r="L1331" s="7" t="e">
        <f>RANK(X1331,(W1331:Y1331,Z1331:AN1331))</f>
        <v>#N/A</v>
      </c>
      <c r="M1331" s="7">
        <f>IF(Y1331&gt;0,RANK(Y1331,(W1331:Y1331,Z1331:AN1331)),0)</f>
        <v>0</v>
      </c>
      <c r="N1331" s="7"/>
      <c r="O1331" s="1" t="e">
        <f t="shared" si="781"/>
        <v>#NUM!</v>
      </c>
      <c r="P1331" s="2" t="e">
        <f t="shared" si="782"/>
        <v>#NUM!</v>
      </c>
      <c r="Q1331" s="2"/>
      <c r="R1331" s="2" t="str">
        <f t="shared" si="783"/>
        <v>-</v>
      </c>
      <c r="S1331" s="2" t="str">
        <f t="shared" si="784"/>
        <v>-</v>
      </c>
      <c r="T1331" s="2" t="str">
        <f t="shared" si="785"/>
        <v>-</v>
      </c>
      <c r="U1331" s="2" t="str">
        <f t="shared" si="786"/>
        <v>-</v>
      </c>
      <c r="V1331" s="2" t="str">
        <f t="shared" si="787"/>
        <v>-</v>
      </c>
      <c r="AH1331" s="1"/>
      <c r="AI1331" s="1"/>
      <c r="AK1331" s="1"/>
      <c r="AL1331" s="1"/>
      <c r="AM1331" s="1"/>
      <c r="AN1331" s="1"/>
      <c r="AO1331" s="1"/>
      <c r="AP1331" s="8"/>
      <c r="AQ1331" s="8"/>
      <c r="AR1331" s="8"/>
      <c r="AS1331" s="8"/>
      <c r="AT1331" s="2"/>
      <c r="AU1331" s="2"/>
      <c r="AV1331" s="2"/>
      <c r="AW1331" s="2"/>
      <c r="AX1331" s="2"/>
      <c r="AY1331" t="s">
        <v>2723</v>
      </c>
      <c r="BA1331">
        <v>3</v>
      </c>
      <c r="BC1331" s="91">
        <v>35</v>
      </c>
      <c r="BD1331" s="93"/>
      <c r="BE1331">
        <v>35001</v>
      </c>
      <c r="BF1331">
        <f t="shared" si="779"/>
        <v>3500103</v>
      </c>
      <c r="BH1331" t="s">
        <v>3387</v>
      </c>
    </row>
    <row r="1332" spans="1:60">
      <c r="A1332" t="s">
        <v>746</v>
      </c>
      <c r="B1332" t="s">
        <v>886</v>
      </c>
      <c r="C1332" s="1">
        <f t="shared" si="780"/>
        <v>0</v>
      </c>
      <c r="D1332" s="1"/>
      <c r="E1332" s="1"/>
      <c r="F1332" s="1"/>
      <c r="G1332" s="1"/>
      <c r="H1332" s="1"/>
      <c r="I1332" s="1"/>
      <c r="J1332" s="1"/>
      <c r="K1332" s="7" t="e">
        <f>RANK(W1332,(W1332:Y1332,Z1332:AN1332))</f>
        <v>#N/A</v>
      </c>
      <c r="L1332" s="7" t="e">
        <f>RANK(X1332,(W1332:Y1332,Z1332:AN1332))</f>
        <v>#N/A</v>
      </c>
      <c r="M1332" s="7">
        <f>IF(Y1332&gt;0,RANK(Y1332,(W1332:Y1332,Z1332:AN1332)),0)</f>
        <v>0</v>
      </c>
      <c r="N1332" s="7"/>
      <c r="O1332" s="1" t="e">
        <f t="shared" si="781"/>
        <v>#NUM!</v>
      </c>
      <c r="P1332" s="2" t="e">
        <f t="shared" si="782"/>
        <v>#NUM!</v>
      </c>
      <c r="Q1332" s="2"/>
      <c r="R1332" s="2" t="str">
        <f t="shared" si="783"/>
        <v>-</v>
      </c>
      <c r="S1332" s="2" t="str">
        <f t="shared" si="784"/>
        <v>-</v>
      </c>
      <c r="T1332" s="2" t="str">
        <f t="shared" si="785"/>
        <v>-</v>
      </c>
      <c r="U1332" s="2" t="str">
        <f t="shared" si="786"/>
        <v>-</v>
      </c>
      <c r="V1332" s="2" t="str">
        <f t="shared" si="787"/>
        <v>-</v>
      </c>
      <c r="AH1332" s="1"/>
      <c r="AI1332" s="1"/>
      <c r="AK1332" s="1"/>
      <c r="AL1332" s="1"/>
      <c r="AM1332" s="1"/>
      <c r="AN1332" s="1"/>
      <c r="AO1332" s="1"/>
      <c r="AP1332" s="8"/>
      <c r="AQ1332" s="8"/>
      <c r="AR1332" s="8"/>
      <c r="AS1332" s="8"/>
      <c r="AT1332" s="2"/>
      <c r="AU1332" s="2"/>
      <c r="AV1332" s="2"/>
      <c r="AW1332" s="2"/>
      <c r="AX1332" s="2"/>
      <c r="AY1332" t="s">
        <v>3206</v>
      </c>
      <c r="BA1332">
        <v>2</v>
      </c>
      <c r="BC1332" s="91">
        <v>35</v>
      </c>
      <c r="BD1332" s="93"/>
      <c r="BE1332">
        <v>35031</v>
      </c>
      <c r="BF1332">
        <f t="shared" si="779"/>
        <v>3503102</v>
      </c>
      <c r="BH1332" t="s">
        <v>3387</v>
      </c>
    </row>
    <row r="1333" spans="1:60">
      <c r="A1333" t="s">
        <v>746</v>
      </c>
      <c r="B1333" t="s">
        <v>886</v>
      </c>
      <c r="C1333" s="1">
        <f t="shared" si="780"/>
        <v>0</v>
      </c>
      <c r="D1333" s="1"/>
      <c r="E1333" s="1"/>
      <c r="F1333" s="1"/>
      <c r="G1333" s="1"/>
      <c r="H1333" s="1"/>
      <c r="I1333" s="1"/>
      <c r="J1333" s="1"/>
      <c r="K1333" s="7" t="e">
        <f>RANK(W1333,(W1333:Y1333,Z1333:AN1333))</f>
        <v>#N/A</v>
      </c>
      <c r="L1333" s="7" t="e">
        <f>RANK(X1333,(W1333:Y1333,Z1333:AN1333))</f>
        <v>#N/A</v>
      </c>
      <c r="M1333" s="7">
        <f>IF(Y1333&gt;0,RANK(Y1333,(W1333:Y1333,Z1333:AN1333)),0)</f>
        <v>0</v>
      </c>
      <c r="N1333" s="7"/>
      <c r="O1333" s="1" t="e">
        <f t="shared" si="781"/>
        <v>#NUM!</v>
      </c>
      <c r="P1333" s="2" t="e">
        <f t="shared" si="782"/>
        <v>#NUM!</v>
      </c>
      <c r="Q1333" s="2"/>
      <c r="R1333" s="2" t="str">
        <f t="shared" si="783"/>
        <v>-</v>
      </c>
      <c r="S1333" s="2" t="str">
        <f t="shared" si="784"/>
        <v>-</v>
      </c>
      <c r="T1333" s="2" t="str">
        <f t="shared" si="785"/>
        <v>-</v>
      </c>
      <c r="U1333" s="2" t="str">
        <f t="shared" si="786"/>
        <v>-</v>
      </c>
      <c r="V1333" s="2" t="str">
        <f t="shared" si="787"/>
        <v>-</v>
      </c>
      <c r="AH1333" s="1"/>
      <c r="AI1333" s="1"/>
      <c r="AK1333" s="1"/>
      <c r="AL1333" s="1"/>
      <c r="AM1333" s="1"/>
      <c r="AN1333" s="1"/>
      <c r="AO1333" s="1"/>
      <c r="AP1333" s="8"/>
      <c r="AQ1333" s="8"/>
      <c r="AR1333" s="8"/>
      <c r="AS1333" s="8"/>
      <c r="AT1333" s="2"/>
      <c r="AU1333" s="2"/>
      <c r="AV1333" s="2"/>
      <c r="AW1333" s="2"/>
      <c r="AX1333" s="2"/>
      <c r="AY1333" t="s">
        <v>3207</v>
      </c>
      <c r="BA1333">
        <v>3</v>
      </c>
      <c r="BC1333" s="91">
        <v>35</v>
      </c>
      <c r="BD1333" s="93"/>
      <c r="BE1333">
        <v>35031</v>
      </c>
      <c r="BF1333">
        <f t="shared" si="779"/>
        <v>3503103</v>
      </c>
      <c r="BH1333" t="s">
        <v>3387</v>
      </c>
    </row>
    <row r="1334" spans="1:60" s="162" customFormat="1">
      <c r="A1334" s="162" t="s">
        <v>1866</v>
      </c>
      <c r="B1334" s="162" t="s">
        <v>886</v>
      </c>
      <c r="C1334" s="1">
        <f>SUM(W1334:AN1334)</f>
        <v>0</v>
      </c>
      <c r="D1334" s="1"/>
      <c r="E1334" s="1"/>
      <c r="F1334" s="1"/>
      <c r="G1334" s="1"/>
      <c r="H1334" s="1"/>
      <c r="I1334" s="1"/>
      <c r="J1334" s="1"/>
      <c r="K1334" s="7" t="e">
        <f>RANK(W1334,(W1334:Y1334,Z1334:AN1334))</f>
        <v>#N/A</v>
      </c>
      <c r="L1334" s="7" t="e">
        <f>RANK(X1334,(W1334:Y1334,Z1334:AN1334))</f>
        <v>#N/A</v>
      </c>
      <c r="M1334" s="7">
        <f>IF(Y1334&gt;0,RANK(Y1334,(W1334:Y1334,Z1334:AN1334)),0)</f>
        <v>0</v>
      </c>
      <c r="N1334" s="7"/>
      <c r="O1334" s="1" t="e">
        <f>MAX(W1334:AD1334)-LARGE(W1334:AD1334,2)</f>
        <v>#NUM!</v>
      </c>
      <c r="P1334" s="2" t="e">
        <f>O1334/C1334</f>
        <v>#NUM!</v>
      </c>
      <c r="Q1334" s="2"/>
      <c r="R1334" s="2" t="str">
        <f t="shared" ref="R1334:U1335" si="788">IF($C1334=0,"-",W1334/$C1334)</f>
        <v>-</v>
      </c>
      <c r="S1334" s="2" t="str">
        <f t="shared" si="788"/>
        <v>-</v>
      </c>
      <c r="T1334" s="2" t="str">
        <f t="shared" si="788"/>
        <v>-</v>
      </c>
      <c r="U1334" s="2" t="str">
        <f t="shared" si="788"/>
        <v>-</v>
      </c>
      <c r="V1334" s="2" t="str">
        <f>IF(C1334=0,"-",(1-R1334-S1334-T1334-U1334))</f>
        <v>-</v>
      </c>
      <c r="W1334" s="1"/>
      <c r="X1334" s="1"/>
      <c r="Y1334" s="1"/>
      <c r="Z1334" s="1"/>
      <c r="AA1334" s="1"/>
      <c r="AB1334" s="1"/>
      <c r="AC1334" s="1"/>
      <c r="AD1334" s="1"/>
      <c r="AE1334" s="1"/>
      <c r="AF1334" s="1"/>
      <c r="AG1334" s="1"/>
      <c r="AH1334" s="1"/>
      <c r="AI1334" s="1"/>
      <c r="AJ1334" s="1"/>
      <c r="AK1334" s="1"/>
      <c r="AL1334" s="1"/>
      <c r="AM1334" s="1"/>
      <c r="AN1334" s="1"/>
      <c r="AO1334" s="1"/>
      <c r="AP1334" s="8"/>
      <c r="AQ1334" s="8"/>
      <c r="AR1334" s="8"/>
      <c r="AS1334" s="8"/>
      <c r="AT1334" s="2"/>
      <c r="AU1334" s="2"/>
      <c r="AV1334" s="2"/>
      <c r="AW1334" s="2"/>
      <c r="AX1334" s="2"/>
      <c r="AY1334" s="162" t="s">
        <v>3608</v>
      </c>
      <c r="BA1334" s="162">
        <v>2</v>
      </c>
      <c r="BC1334" s="91">
        <v>35</v>
      </c>
      <c r="BD1334" s="93"/>
      <c r="BE1334" s="162">
        <v>35041</v>
      </c>
      <c r="BF1334" s="162">
        <f>BE1334*100+BA1334</f>
        <v>3504102</v>
      </c>
      <c r="BH1334" s="162" t="s">
        <v>3387</v>
      </c>
    </row>
    <row r="1335" spans="1:60" s="162" customFormat="1">
      <c r="A1335" s="162" t="s">
        <v>1866</v>
      </c>
      <c r="B1335" s="162" t="s">
        <v>886</v>
      </c>
      <c r="C1335" s="1">
        <f>SUM(W1335:AN1335)</f>
        <v>0</v>
      </c>
      <c r="D1335" s="1"/>
      <c r="E1335" s="1"/>
      <c r="F1335" s="1"/>
      <c r="G1335" s="1"/>
      <c r="H1335" s="1"/>
      <c r="I1335" s="1"/>
      <c r="J1335" s="1"/>
      <c r="K1335" s="7" t="e">
        <f>RANK(W1335,(W1335:Y1335,Z1335:AN1335))</f>
        <v>#N/A</v>
      </c>
      <c r="L1335" s="7" t="e">
        <f>RANK(X1335,(W1335:Y1335,Z1335:AN1335))</f>
        <v>#N/A</v>
      </c>
      <c r="M1335" s="7">
        <f>IF(Y1335&gt;0,RANK(Y1335,(W1335:Y1335,Z1335:AN1335)),0)</f>
        <v>0</v>
      </c>
      <c r="N1335" s="7"/>
      <c r="O1335" s="1" t="e">
        <f>MAX(W1335:AD1335)-LARGE(W1335:AD1335,2)</f>
        <v>#NUM!</v>
      </c>
      <c r="P1335" s="2" t="e">
        <f>O1335/C1335</f>
        <v>#NUM!</v>
      </c>
      <c r="Q1335" s="2"/>
      <c r="R1335" s="2" t="str">
        <f t="shared" si="788"/>
        <v>-</v>
      </c>
      <c r="S1335" s="2" t="str">
        <f t="shared" si="788"/>
        <v>-</v>
      </c>
      <c r="T1335" s="2" t="str">
        <f t="shared" si="788"/>
        <v>-</v>
      </c>
      <c r="U1335" s="2" t="str">
        <f t="shared" si="788"/>
        <v>-</v>
      </c>
      <c r="V1335" s="2" t="str">
        <f>IF(C1335=0,"-",(1-R1335-S1335-T1335-U1335))</f>
        <v>-</v>
      </c>
      <c r="W1335" s="1"/>
      <c r="X1335" s="1"/>
      <c r="Y1335" s="1"/>
      <c r="Z1335" s="1"/>
      <c r="AA1335" s="1"/>
      <c r="AB1335" s="1"/>
      <c r="AC1335" s="1"/>
      <c r="AD1335" s="1"/>
      <c r="AE1335" s="1"/>
      <c r="AF1335" s="1"/>
      <c r="AG1335" s="1"/>
      <c r="AH1335" s="1"/>
      <c r="AI1335" s="1"/>
      <c r="AJ1335" s="1"/>
      <c r="AK1335" s="1"/>
      <c r="AL1335" s="1"/>
      <c r="AM1335" s="1"/>
      <c r="AN1335" s="1"/>
      <c r="AO1335" s="1"/>
      <c r="AP1335" s="8"/>
      <c r="AQ1335" s="8"/>
      <c r="AR1335" s="8"/>
      <c r="AS1335" s="8"/>
      <c r="AT1335" s="2"/>
      <c r="AU1335" s="2"/>
      <c r="AV1335" s="2"/>
      <c r="AW1335" s="2"/>
      <c r="AX1335" s="2"/>
      <c r="AY1335" s="162" t="s">
        <v>3609</v>
      </c>
      <c r="BA1335" s="162">
        <v>3</v>
      </c>
      <c r="BC1335" s="91">
        <v>35</v>
      </c>
      <c r="BD1335" s="93"/>
      <c r="BE1335" s="162">
        <v>35041</v>
      </c>
      <c r="BF1335" s="162">
        <f>BE1335*100+BA1335</f>
        <v>3504103</v>
      </c>
      <c r="BH1335" s="162" t="s">
        <v>3387</v>
      </c>
    </row>
    <row r="1336" spans="1:60">
      <c r="A1336" t="s">
        <v>752</v>
      </c>
      <c r="B1336" t="s">
        <v>886</v>
      </c>
      <c r="C1336" s="1">
        <f t="shared" si="780"/>
        <v>0</v>
      </c>
      <c r="D1336" s="1"/>
      <c r="E1336" s="1"/>
      <c r="F1336" s="1"/>
      <c r="G1336" s="1"/>
      <c r="H1336" s="1"/>
      <c r="I1336" s="1"/>
      <c r="J1336" s="1"/>
      <c r="K1336" s="7" t="e">
        <f>RANK(W1336,(W1336:Y1336,Z1336:AN1336))</f>
        <v>#N/A</v>
      </c>
      <c r="L1336" s="7" t="e">
        <f>RANK(X1336,(W1336:Y1336,Z1336:AN1336))</f>
        <v>#N/A</v>
      </c>
      <c r="M1336" s="7">
        <f>IF(Y1336&gt;0,RANK(Y1336,(W1336:Y1336,Z1336:AN1336)),0)</f>
        <v>0</v>
      </c>
      <c r="N1336" s="7"/>
      <c r="O1336" s="1" t="e">
        <f t="shared" si="781"/>
        <v>#NUM!</v>
      </c>
      <c r="P1336" s="2" t="e">
        <f t="shared" si="782"/>
        <v>#NUM!</v>
      </c>
      <c r="Q1336" s="2"/>
      <c r="R1336" s="2" t="str">
        <f t="shared" si="783"/>
        <v>-</v>
      </c>
      <c r="S1336" s="2" t="str">
        <f t="shared" si="784"/>
        <v>-</v>
      </c>
      <c r="T1336" s="2" t="str">
        <f t="shared" si="785"/>
        <v>-</v>
      </c>
      <c r="U1336" s="2" t="str">
        <f t="shared" si="786"/>
        <v>-</v>
      </c>
      <c r="V1336" s="2" t="str">
        <f t="shared" si="787"/>
        <v>-</v>
      </c>
      <c r="AH1336" s="1"/>
      <c r="AI1336" s="1"/>
      <c r="AK1336" s="1"/>
      <c r="AL1336" s="1"/>
      <c r="AM1336" s="1"/>
      <c r="AN1336" s="1"/>
      <c r="AO1336" s="1"/>
      <c r="AP1336" s="8"/>
      <c r="AQ1336" s="8"/>
      <c r="AR1336" s="8"/>
      <c r="AS1336" s="8"/>
      <c r="AT1336" s="2"/>
      <c r="AU1336" s="2"/>
      <c r="AV1336" s="2"/>
      <c r="AW1336" s="2"/>
      <c r="AX1336" s="2"/>
      <c r="AY1336" t="s">
        <v>1790</v>
      </c>
      <c r="BA1336">
        <v>1</v>
      </c>
      <c r="BC1336" s="91">
        <v>35</v>
      </c>
      <c r="BD1336" s="93"/>
      <c r="BE1336">
        <v>35043</v>
      </c>
      <c r="BF1336">
        <f t="shared" si="779"/>
        <v>3504301</v>
      </c>
      <c r="BH1336" t="s">
        <v>3387</v>
      </c>
    </row>
    <row r="1337" spans="1:60">
      <c r="A1337" t="s">
        <v>752</v>
      </c>
      <c r="B1337" t="s">
        <v>886</v>
      </c>
      <c r="C1337" s="1">
        <f t="shared" si="780"/>
        <v>0</v>
      </c>
      <c r="D1337" s="1"/>
      <c r="E1337" s="1"/>
      <c r="F1337" s="1"/>
      <c r="G1337" s="1"/>
      <c r="H1337" s="1"/>
      <c r="I1337" s="1"/>
      <c r="J1337" s="1"/>
      <c r="K1337" s="7" t="e">
        <f>RANK(W1337,(W1337:Y1337,Z1337:AN1337))</f>
        <v>#N/A</v>
      </c>
      <c r="L1337" s="7" t="e">
        <f>RANK(X1337,(W1337:Y1337,Z1337:AN1337))</f>
        <v>#N/A</v>
      </c>
      <c r="M1337" s="7">
        <f>IF(Y1337&gt;0,RANK(Y1337,(W1337:Y1337,Z1337:AN1337)),0)</f>
        <v>0</v>
      </c>
      <c r="N1337" s="7"/>
      <c r="O1337" s="1" t="e">
        <f t="shared" si="781"/>
        <v>#NUM!</v>
      </c>
      <c r="P1337" s="2" t="e">
        <f t="shared" si="782"/>
        <v>#NUM!</v>
      </c>
      <c r="Q1337" s="2"/>
      <c r="R1337" s="2" t="str">
        <f t="shared" si="783"/>
        <v>-</v>
      </c>
      <c r="S1337" s="2" t="str">
        <f t="shared" si="784"/>
        <v>-</v>
      </c>
      <c r="T1337" s="2" t="str">
        <f t="shared" si="785"/>
        <v>-</v>
      </c>
      <c r="U1337" s="2" t="str">
        <f t="shared" si="786"/>
        <v>-</v>
      </c>
      <c r="V1337" s="2" t="str">
        <f t="shared" si="787"/>
        <v>-</v>
      </c>
      <c r="AH1337" s="1"/>
      <c r="AI1337" s="1"/>
      <c r="AK1337" s="1"/>
      <c r="AL1337" s="1"/>
      <c r="AM1337" s="1"/>
      <c r="AN1337" s="1"/>
      <c r="AO1337" s="1"/>
      <c r="AP1337" s="8"/>
      <c r="AQ1337" s="8"/>
      <c r="AR1337" s="8"/>
      <c r="AS1337" s="8"/>
      <c r="AT1337" s="2"/>
      <c r="AU1337" s="2"/>
      <c r="AV1337" s="2"/>
      <c r="AW1337" s="2"/>
      <c r="AX1337" s="2"/>
      <c r="AY1337" t="s">
        <v>2780</v>
      </c>
      <c r="BA1337">
        <v>3</v>
      </c>
      <c r="BC1337" s="91">
        <v>35</v>
      </c>
      <c r="BD1337" s="93"/>
      <c r="BE1337">
        <v>35043</v>
      </c>
      <c r="BF1337">
        <f t="shared" si="779"/>
        <v>3504303</v>
      </c>
      <c r="BH1337" t="s">
        <v>3387</v>
      </c>
    </row>
    <row r="1338" spans="1:60">
      <c r="A1338" t="s">
        <v>632</v>
      </c>
      <c r="B1338" t="s">
        <v>886</v>
      </c>
      <c r="C1338" s="1">
        <f t="shared" si="780"/>
        <v>0</v>
      </c>
      <c r="D1338" s="1"/>
      <c r="E1338" s="1"/>
      <c r="F1338" s="1"/>
      <c r="G1338" s="1"/>
      <c r="H1338" s="1"/>
      <c r="I1338" s="1"/>
      <c r="J1338" s="1"/>
      <c r="K1338" s="7" t="e">
        <f>RANK(W1338,(W1338:Y1338,Z1338:AN1338))</f>
        <v>#N/A</v>
      </c>
      <c r="L1338" s="7" t="e">
        <f>RANK(X1338,(W1338:Y1338,Z1338:AN1338))</f>
        <v>#N/A</v>
      </c>
      <c r="M1338" s="7">
        <f>IF(Y1338&gt;0,RANK(Y1338,(W1338:Y1338,Z1338:AN1338)),0)</f>
        <v>0</v>
      </c>
      <c r="N1338" s="7"/>
      <c r="O1338" s="1" t="e">
        <f t="shared" si="781"/>
        <v>#NUM!</v>
      </c>
      <c r="P1338" s="2" t="e">
        <f t="shared" si="782"/>
        <v>#NUM!</v>
      </c>
      <c r="Q1338" s="2"/>
      <c r="R1338" s="2" t="str">
        <f t="shared" si="783"/>
        <v>-</v>
      </c>
      <c r="S1338" s="2" t="str">
        <f t="shared" si="784"/>
        <v>-</v>
      </c>
      <c r="T1338" s="2" t="str">
        <f t="shared" si="785"/>
        <v>-</v>
      </c>
      <c r="U1338" s="2" t="str">
        <f t="shared" si="786"/>
        <v>-</v>
      </c>
      <c r="V1338" s="2" t="str">
        <f t="shared" si="787"/>
        <v>-</v>
      </c>
      <c r="AH1338" s="1"/>
      <c r="AI1338" s="1"/>
      <c r="AK1338" s="1"/>
      <c r="AL1338" s="1"/>
      <c r="AM1338" s="1"/>
      <c r="AN1338" s="1"/>
      <c r="AO1338" s="1"/>
      <c r="AP1338" s="8"/>
      <c r="AQ1338" s="8"/>
      <c r="AR1338" s="8"/>
      <c r="AS1338" s="8"/>
      <c r="AT1338" s="2"/>
      <c r="AU1338" s="2"/>
      <c r="AV1338" s="2"/>
      <c r="AW1338" s="2"/>
      <c r="AX1338" s="2"/>
      <c r="AY1338" t="s">
        <v>2699</v>
      </c>
      <c r="BA1338">
        <v>1</v>
      </c>
      <c r="BC1338" s="91">
        <v>35</v>
      </c>
      <c r="BD1338" s="93"/>
      <c r="BE1338">
        <v>35049</v>
      </c>
      <c r="BF1338">
        <f t="shared" si="779"/>
        <v>3504901</v>
      </c>
      <c r="BH1338" t="s">
        <v>3387</v>
      </c>
    </row>
    <row r="1339" spans="1:60">
      <c r="A1339" t="s">
        <v>632</v>
      </c>
      <c r="B1339" t="s">
        <v>886</v>
      </c>
      <c r="C1339" s="1">
        <f t="shared" si="780"/>
        <v>0</v>
      </c>
      <c r="D1339" s="1"/>
      <c r="E1339" s="1"/>
      <c r="F1339" s="1"/>
      <c r="G1339" s="1"/>
      <c r="H1339" s="1"/>
      <c r="I1339" s="1"/>
      <c r="J1339" s="1"/>
      <c r="K1339" s="7" t="e">
        <f>RANK(W1339,(W1339:Y1339,Z1339:AN1339))</f>
        <v>#N/A</v>
      </c>
      <c r="L1339" s="7" t="e">
        <f>RANK(X1339,(W1339:Y1339,Z1339:AN1339))</f>
        <v>#N/A</v>
      </c>
      <c r="M1339" s="7">
        <f>IF(Y1339&gt;0,RANK(Y1339,(W1339:Y1339,Z1339:AN1339)),0)</f>
        <v>0</v>
      </c>
      <c r="N1339" s="7"/>
      <c r="O1339" s="1" t="e">
        <f t="shared" si="781"/>
        <v>#NUM!</v>
      </c>
      <c r="P1339" s="2" t="e">
        <f t="shared" si="782"/>
        <v>#NUM!</v>
      </c>
      <c r="Q1339" s="2"/>
      <c r="R1339" s="2" t="str">
        <f t="shared" si="783"/>
        <v>-</v>
      </c>
      <c r="S1339" s="2" t="str">
        <f t="shared" si="784"/>
        <v>-</v>
      </c>
      <c r="T1339" s="2" t="str">
        <f t="shared" si="785"/>
        <v>-</v>
      </c>
      <c r="U1339" s="2" t="str">
        <f t="shared" si="786"/>
        <v>-</v>
      </c>
      <c r="V1339" s="2" t="str">
        <f t="shared" si="787"/>
        <v>-</v>
      </c>
      <c r="AH1339" s="1"/>
      <c r="AI1339" s="1"/>
      <c r="AK1339" s="1"/>
      <c r="AL1339" s="1"/>
      <c r="AM1339" s="1"/>
      <c r="AN1339" s="1"/>
      <c r="AO1339" s="1"/>
      <c r="AP1339" s="8"/>
      <c r="AQ1339" s="8"/>
      <c r="AR1339" s="8"/>
      <c r="AS1339" s="8"/>
      <c r="AT1339" s="2"/>
      <c r="AU1339" s="2"/>
      <c r="AV1339" s="2"/>
      <c r="AW1339" s="2"/>
      <c r="AX1339" s="2"/>
      <c r="AY1339" t="s">
        <v>2779</v>
      </c>
      <c r="BA1339">
        <v>3</v>
      </c>
      <c r="BC1339" s="91">
        <v>35</v>
      </c>
      <c r="BD1339" s="93"/>
      <c r="BE1339">
        <v>35049</v>
      </c>
      <c r="BF1339">
        <f t="shared" si="779"/>
        <v>3504903</v>
      </c>
      <c r="BH1339" t="s">
        <v>3387</v>
      </c>
    </row>
    <row r="1340" spans="1:60">
      <c r="A1340" t="s">
        <v>417</v>
      </c>
      <c r="B1340" t="s">
        <v>886</v>
      </c>
      <c r="C1340" s="1">
        <f t="shared" si="780"/>
        <v>0</v>
      </c>
      <c r="D1340" s="1"/>
      <c r="E1340" s="1"/>
      <c r="F1340" s="1"/>
      <c r="G1340" s="1"/>
      <c r="H1340" s="1"/>
      <c r="I1340" s="1"/>
      <c r="J1340" s="1"/>
      <c r="K1340" s="7" t="e">
        <f>RANK(W1340,(W1340:Y1340,Z1340:AN1340))</f>
        <v>#N/A</v>
      </c>
      <c r="L1340" s="7" t="e">
        <f>RANK(X1340,(W1340:Y1340,Z1340:AN1340))</f>
        <v>#N/A</v>
      </c>
      <c r="M1340" s="7">
        <f>IF(Y1340&gt;0,RANK(Y1340,(W1340:Y1340,Z1340:AN1340)),0)</f>
        <v>0</v>
      </c>
      <c r="N1340" s="7"/>
      <c r="O1340" s="1" t="e">
        <f t="shared" si="781"/>
        <v>#NUM!</v>
      </c>
      <c r="P1340" s="2" t="e">
        <f t="shared" si="782"/>
        <v>#NUM!</v>
      </c>
      <c r="Q1340" s="2"/>
      <c r="R1340" s="2" t="str">
        <f t="shared" si="783"/>
        <v>-</v>
      </c>
      <c r="S1340" s="2" t="str">
        <f t="shared" si="784"/>
        <v>-</v>
      </c>
      <c r="T1340" s="2" t="str">
        <f t="shared" si="785"/>
        <v>-</v>
      </c>
      <c r="U1340" s="2" t="str">
        <f t="shared" si="786"/>
        <v>-</v>
      </c>
      <c r="V1340" s="2" t="str">
        <f t="shared" si="787"/>
        <v>-</v>
      </c>
      <c r="AH1340" s="1"/>
      <c r="AI1340" s="1"/>
      <c r="AK1340" s="1"/>
      <c r="AL1340" s="1"/>
      <c r="AM1340" s="1"/>
      <c r="AN1340" s="1"/>
      <c r="AO1340" s="1"/>
      <c r="AP1340" s="7"/>
      <c r="AQ1340" s="7"/>
      <c r="AR1340" s="7"/>
      <c r="AS1340" s="7"/>
      <c r="AT1340" s="2"/>
      <c r="AU1340" s="2"/>
      <c r="AV1340" s="2"/>
      <c r="AW1340" s="2"/>
      <c r="AX1340" s="2"/>
      <c r="AY1340" t="s">
        <v>1015</v>
      </c>
      <c r="BA1340">
        <v>1</v>
      </c>
      <c r="BC1340" s="91">
        <v>35</v>
      </c>
      <c r="BD1340" s="93"/>
      <c r="BE1340">
        <v>35061</v>
      </c>
      <c r="BF1340">
        <f t="shared" si="779"/>
        <v>3506101</v>
      </c>
      <c r="BH1340" t="s">
        <v>3387</v>
      </c>
    </row>
    <row r="1341" spans="1:60">
      <c r="A1341" t="s">
        <v>417</v>
      </c>
      <c r="B1341" t="s">
        <v>886</v>
      </c>
      <c r="C1341" s="1">
        <f t="shared" si="780"/>
        <v>0</v>
      </c>
      <c r="D1341" s="1"/>
      <c r="E1341" s="1"/>
      <c r="F1341" s="1"/>
      <c r="G1341" s="1"/>
      <c r="H1341" s="1"/>
      <c r="I1341" s="1"/>
      <c r="J1341" s="1"/>
      <c r="K1341" s="7" t="e">
        <f>RANK(W1341,(W1341:Y1341,Z1341:AN1341))</f>
        <v>#N/A</v>
      </c>
      <c r="L1341" s="7" t="e">
        <f>RANK(X1341,(W1341:Y1341,Z1341:AN1341))</f>
        <v>#N/A</v>
      </c>
      <c r="M1341" s="7">
        <f>IF(Y1341&gt;0,RANK(Y1341,(W1341:Y1341,Z1341:AN1341)),0)</f>
        <v>0</v>
      </c>
      <c r="N1341" s="7"/>
      <c r="O1341" s="1" t="e">
        <f t="shared" si="781"/>
        <v>#NUM!</v>
      </c>
      <c r="P1341" s="2" t="e">
        <f t="shared" si="782"/>
        <v>#NUM!</v>
      </c>
      <c r="Q1341" s="2"/>
      <c r="R1341" s="2" t="str">
        <f t="shared" si="783"/>
        <v>-</v>
      </c>
      <c r="S1341" s="2" t="str">
        <f t="shared" si="784"/>
        <v>-</v>
      </c>
      <c r="T1341" s="2" t="str">
        <f t="shared" si="785"/>
        <v>-</v>
      </c>
      <c r="U1341" s="2" t="str">
        <f t="shared" si="786"/>
        <v>-</v>
      </c>
      <c r="V1341" s="2" t="str">
        <f t="shared" si="787"/>
        <v>-</v>
      </c>
      <c r="AH1341" s="1"/>
      <c r="AI1341" s="1"/>
      <c r="AK1341" s="1"/>
      <c r="AL1341" s="1"/>
      <c r="AM1341" s="1"/>
      <c r="AN1341" s="1"/>
      <c r="AO1341" s="1"/>
      <c r="AP1341" s="7"/>
      <c r="AQ1341" s="7"/>
      <c r="AR1341" s="7"/>
      <c r="AS1341" s="7"/>
      <c r="AT1341" s="2"/>
      <c r="AU1341" s="2"/>
      <c r="AV1341" s="2"/>
      <c r="AW1341" s="2"/>
      <c r="AX1341" s="2"/>
      <c r="AY1341" t="s">
        <v>2372</v>
      </c>
      <c r="BA1341">
        <v>2</v>
      </c>
      <c r="BC1341" s="91">
        <v>35</v>
      </c>
      <c r="BD1341" s="93"/>
      <c r="BE1341">
        <v>35061</v>
      </c>
      <c r="BF1341">
        <f t="shared" si="779"/>
        <v>3506102</v>
      </c>
      <c r="BH1341" t="s">
        <v>3387</v>
      </c>
    </row>
    <row r="1342" spans="1:60">
      <c r="C1342" s="1"/>
      <c r="D1342" s="1"/>
      <c r="E1342" s="1"/>
      <c r="F1342" s="1"/>
      <c r="G1342" s="1"/>
      <c r="H1342" s="1"/>
      <c r="I1342" s="1"/>
      <c r="J1342" s="1"/>
      <c r="K1342" s="7"/>
      <c r="L1342" s="7"/>
      <c r="M1342" s="7"/>
      <c r="N1342" s="7"/>
      <c r="Q1342" s="2"/>
      <c r="R1342" s="2"/>
      <c r="S1342" s="2"/>
      <c r="T1342" s="2"/>
      <c r="U1342" s="2"/>
      <c r="V1342" s="2"/>
      <c r="AH1342" s="1"/>
      <c r="AI1342" s="1"/>
      <c r="AK1342" s="1"/>
      <c r="AL1342" s="1"/>
      <c r="AM1342" s="1"/>
      <c r="AN1342" s="1"/>
      <c r="AO1342" s="1"/>
      <c r="AP1342" s="7"/>
      <c r="AQ1342" s="7"/>
      <c r="AR1342" s="7"/>
      <c r="AS1342" s="7"/>
      <c r="AT1342" s="2"/>
      <c r="AU1342" s="2"/>
      <c r="AV1342" s="2"/>
      <c r="AW1342" s="2"/>
      <c r="AX1342" s="2"/>
      <c r="BD1342" s="93"/>
      <c r="BE1342"/>
    </row>
    <row r="1343" spans="1:60">
      <c r="A1343" s="47" t="s">
        <v>1975</v>
      </c>
      <c r="C1343" s="1"/>
      <c r="D1343" s="1"/>
      <c r="E1343" s="1"/>
      <c r="F1343" s="1"/>
      <c r="G1343" s="1"/>
      <c r="H1343" s="1"/>
      <c r="I1343" s="1"/>
      <c r="J1343" s="1"/>
      <c r="K1343" s="7"/>
      <c r="L1343" s="7"/>
      <c r="M1343" s="7"/>
      <c r="N1343" s="7"/>
      <c r="Q1343" s="2"/>
      <c r="R1343" s="2"/>
      <c r="S1343" s="2"/>
      <c r="T1343" s="2"/>
      <c r="U1343" s="2"/>
      <c r="V1343" s="2"/>
      <c r="AH1343" s="1"/>
      <c r="AI1343" s="1"/>
      <c r="AK1343" s="1"/>
      <c r="AL1343" s="1"/>
      <c r="AM1343" s="1"/>
      <c r="AN1343" s="1"/>
      <c r="AO1343" s="1"/>
      <c r="AP1343" s="7"/>
      <c r="AQ1343" s="7"/>
      <c r="AR1343" s="7"/>
      <c r="AS1343" s="7"/>
      <c r="AT1343" s="2"/>
      <c r="AU1343" s="2"/>
      <c r="AV1343" s="2"/>
      <c r="AW1343" s="2"/>
      <c r="AX1343" s="2"/>
      <c r="BD1343" s="93"/>
      <c r="BE1343"/>
    </row>
    <row r="1344" spans="1:60">
      <c r="A1344" t="s">
        <v>3356</v>
      </c>
      <c r="B1344" t="s">
        <v>1976</v>
      </c>
      <c r="C1344" s="1">
        <f>SUM(W1344:AN1344)</f>
        <v>0</v>
      </c>
      <c r="D1344" s="1"/>
      <c r="E1344" s="1"/>
      <c r="F1344" s="1"/>
      <c r="G1344" s="1"/>
      <c r="H1344" s="1"/>
      <c r="I1344" s="1"/>
      <c r="J1344" s="1"/>
      <c r="K1344" s="7" t="e">
        <f>RANK(W1344,(W1344:Y1344,Z1344:AN1344))</f>
        <v>#N/A</v>
      </c>
      <c r="L1344" s="7" t="e">
        <f>RANK(X1344,(W1344:Y1344,Z1344:AN1344))</f>
        <v>#N/A</v>
      </c>
      <c r="M1344" s="7">
        <f>IF(Y1344&gt;0,RANK(Y1344,(W1344:Y1344,Z1344:AN1344)),0)</f>
        <v>0</v>
      </c>
      <c r="N1344" s="7"/>
      <c r="O1344" s="1" t="e">
        <f t="shared" ref="O1344:O1375" si="789">MAX(W1344:AD1344)-LARGE(W1344:AD1344,2)</f>
        <v>#NUM!</v>
      </c>
      <c r="P1344" s="2" t="e">
        <f>O1344/C1344</f>
        <v>#NUM!</v>
      </c>
      <c r="Q1344" s="2"/>
      <c r="R1344" s="2" t="str">
        <f>IF($C1344=0,"-",W1344/$C1344)</f>
        <v>-</v>
      </c>
      <c r="S1344" s="2" t="str">
        <f>IF($C1344=0,"-",X1344/$C1344)</f>
        <v>-</v>
      </c>
      <c r="T1344" s="2" t="str">
        <f>IF($C1344=0,"-",Y1344/$C1344)</f>
        <v>-</v>
      </c>
      <c r="U1344" s="2" t="str">
        <f t="shared" ref="U1344:U1407" si="790">IF($C1344=0,"-",Z1344/$C1344)</f>
        <v>-</v>
      </c>
      <c r="V1344" s="2" t="str">
        <f t="shared" ref="V1344:V1407" si="791">IF(C1344=0,"-",(1-R1344-S1344-T1344-U1344))</f>
        <v>-</v>
      </c>
      <c r="AH1344" s="1"/>
      <c r="AI1344" s="1"/>
      <c r="AK1344" s="1"/>
      <c r="AL1344" s="1"/>
      <c r="AM1344" s="1"/>
      <c r="AN1344" s="1"/>
      <c r="AO1344" s="1"/>
      <c r="AP1344" s="7"/>
      <c r="AQ1344" s="7"/>
      <c r="AR1344" s="7"/>
      <c r="AS1344" s="7"/>
      <c r="AT1344" s="2"/>
      <c r="AU1344" s="2"/>
      <c r="AV1344" s="2"/>
      <c r="AW1344" s="2"/>
      <c r="AX1344" s="2"/>
      <c r="AY1344" t="str">
        <f t="shared" ref="AY1344:AY1375" si="792">A1344&amp;" "&amp;"CD"&amp;BA1344</f>
        <v>Broome CD22</v>
      </c>
      <c r="BA1344">
        <v>22</v>
      </c>
      <c r="BC1344" s="91">
        <v>36</v>
      </c>
      <c r="BD1344" s="93"/>
      <c r="BE1344">
        <v>36007</v>
      </c>
      <c r="BF1344">
        <f t="shared" si="779"/>
        <v>3600722</v>
      </c>
      <c r="BH1344" t="s">
        <v>3387</v>
      </c>
    </row>
    <row r="1345" spans="1:60">
      <c r="A1345" t="s">
        <v>3356</v>
      </c>
      <c r="B1345" t="s">
        <v>1976</v>
      </c>
      <c r="C1345" s="1">
        <f t="shared" ref="C1345:C1408" si="793">SUM(W1345:AN1345)</f>
        <v>0</v>
      </c>
      <c r="D1345" s="1"/>
      <c r="E1345" s="1"/>
      <c r="F1345" s="1"/>
      <c r="G1345" s="1"/>
      <c r="H1345" s="1"/>
      <c r="I1345" s="1"/>
      <c r="J1345" s="1"/>
      <c r="K1345" s="7" t="e">
        <f>RANK(W1345,(W1345:Y1345,Z1345:AN1345))</f>
        <v>#N/A</v>
      </c>
      <c r="L1345" s="7" t="e">
        <f>RANK(X1345,(W1345:Y1345,Z1345:AN1345))</f>
        <v>#N/A</v>
      </c>
      <c r="M1345" s="7">
        <f>IF(Y1345&gt;0,RANK(Y1345,(W1345:Y1345,Z1345:AN1345)),0)</f>
        <v>0</v>
      </c>
      <c r="N1345" s="7"/>
      <c r="O1345" s="1" t="e">
        <f t="shared" si="789"/>
        <v>#NUM!</v>
      </c>
      <c r="P1345" s="2" t="e">
        <f t="shared" ref="P1345:P1408" si="794">O1345/C1345</f>
        <v>#NUM!</v>
      </c>
      <c r="Q1345" s="2"/>
      <c r="R1345" s="2" t="str">
        <f t="shared" ref="R1345:R1408" si="795">IF($C1345=0,"-",W1345/$C1345)</f>
        <v>-</v>
      </c>
      <c r="S1345" s="2" t="str">
        <f t="shared" ref="S1345:S1408" si="796">IF($C1345=0,"-",X1345/$C1345)</f>
        <v>-</v>
      </c>
      <c r="T1345" s="2" t="str">
        <f t="shared" ref="T1345:T1408" si="797">IF($C1345=0,"-",Y1345/$C1345)</f>
        <v>-</v>
      </c>
      <c r="U1345" s="2" t="str">
        <f t="shared" si="790"/>
        <v>-</v>
      </c>
      <c r="V1345" s="2" t="str">
        <f t="shared" si="791"/>
        <v>-</v>
      </c>
      <c r="AH1345" s="1"/>
      <c r="AI1345" s="1"/>
      <c r="AK1345" s="1"/>
      <c r="AL1345" s="1"/>
      <c r="AM1345" s="1"/>
      <c r="AN1345" s="1"/>
      <c r="AO1345" s="1"/>
      <c r="AP1345" s="7"/>
      <c r="AQ1345" s="7"/>
      <c r="AR1345" s="7"/>
      <c r="AS1345" s="7"/>
      <c r="AT1345" s="2"/>
      <c r="AU1345" s="2"/>
      <c r="AV1345" s="2"/>
      <c r="AW1345" s="2"/>
      <c r="AX1345" s="2"/>
      <c r="AY1345" t="str">
        <f t="shared" si="792"/>
        <v>Broome CD24</v>
      </c>
      <c r="BA1345">
        <v>24</v>
      </c>
      <c r="BC1345" s="91">
        <v>36</v>
      </c>
      <c r="BD1345" s="93"/>
      <c r="BE1345">
        <v>36007</v>
      </c>
      <c r="BF1345">
        <f t="shared" si="779"/>
        <v>3600724</v>
      </c>
      <c r="BH1345" t="s">
        <v>3387</v>
      </c>
    </row>
    <row r="1346" spans="1:60">
      <c r="A1346" t="s">
        <v>2250</v>
      </c>
      <c r="B1346" t="s">
        <v>1976</v>
      </c>
      <c r="C1346" s="1">
        <f t="shared" si="793"/>
        <v>0</v>
      </c>
      <c r="D1346" s="1"/>
      <c r="E1346" s="1"/>
      <c r="F1346" s="1"/>
      <c r="G1346" s="1"/>
      <c r="H1346" s="1"/>
      <c r="I1346" s="1"/>
      <c r="J1346" s="1"/>
      <c r="K1346" s="7" t="e">
        <f>RANK(W1346,(W1346:Y1346,Z1346:AN1346))</f>
        <v>#N/A</v>
      </c>
      <c r="L1346" s="7" t="e">
        <f>RANK(X1346,(W1346:Y1346,Z1346:AN1346))</f>
        <v>#N/A</v>
      </c>
      <c r="M1346" s="7">
        <f>IF(Y1346&gt;0,RANK(Y1346,(W1346:Y1346,Z1346:AN1346)),0)</f>
        <v>0</v>
      </c>
      <c r="N1346" s="7"/>
      <c r="O1346" s="1" t="e">
        <f t="shared" si="789"/>
        <v>#NUM!</v>
      </c>
      <c r="P1346" s="2" t="e">
        <f t="shared" si="794"/>
        <v>#NUM!</v>
      </c>
      <c r="Q1346" s="2"/>
      <c r="R1346" s="2" t="str">
        <f t="shared" si="795"/>
        <v>-</v>
      </c>
      <c r="S1346" s="2" t="str">
        <f t="shared" si="796"/>
        <v>-</v>
      </c>
      <c r="T1346" s="2" t="str">
        <f t="shared" si="797"/>
        <v>-</v>
      </c>
      <c r="U1346" s="2" t="str">
        <f t="shared" si="790"/>
        <v>-</v>
      </c>
      <c r="V1346" s="2" t="str">
        <f t="shared" si="791"/>
        <v>-</v>
      </c>
      <c r="AH1346" s="1"/>
      <c r="AI1346" s="1"/>
      <c r="AK1346" s="1"/>
      <c r="AL1346" s="1"/>
      <c r="AM1346" s="1"/>
      <c r="AN1346" s="1"/>
      <c r="AO1346" s="1"/>
      <c r="AP1346" s="7"/>
      <c r="AQ1346" s="7"/>
      <c r="AR1346" s="7"/>
      <c r="AS1346" s="7"/>
      <c r="AT1346" s="2"/>
      <c r="AU1346" s="2"/>
      <c r="AV1346" s="2"/>
      <c r="AW1346" s="2"/>
      <c r="AX1346" s="2"/>
      <c r="AY1346" t="str">
        <f t="shared" si="792"/>
        <v>Cayuga CD24</v>
      </c>
      <c r="BA1346">
        <v>24</v>
      </c>
      <c r="BC1346" s="91">
        <v>36</v>
      </c>
      <c r="BD1346" s="93"/>
      <c r="BE1346">
        <v>36011</v>
      </c>
      <c r="BF1346">
        <f t="shared" si="779"/>
        <v>3601124</v>
      </c>
      <c r="BH1346" t="s">
        <v>3387</v>
      </c>
    </row>
    <row r="1347" spans="1:60">
      <c r="A1347" t="s">
        <v>2250</v>
      </c>
      <c r="B1347" t="s">
        <v>1976</v>
      </c>
      <c r="C1347" s="1">
        <f t="shared" si="793"/>
        <v>0</v>
      </c>
      <c r="D1347" s="1"/>
      <c r="E1347" s="1"/>
      <c r="F1347" s="1"/>
      <c r="G1347" s="1"/>
      <c r="H1347" s="1"/>
      <c r="I1347" s="1"/>
      <c r="J1347" s="1"/>
      <c r="K1347" s="7" t="e">
        <f>RANK(W1347,(W1347:Y1347,Z1347:AN1347))</f>
        <v>#N/A</v>
      </c>
      <c r="L1347" s="7" t="e">
        <f>RANK(X1347,(W1347:Y1347,Z1347:AN1347))</f>
        <v>#N/A</v>
      </c>
      <c r="M1347" s="7">
        <f>IF(Y1347&gt;0,RANK(Y1347,(W1347:Y1347,Z1347:AN1347)),0)</f>
        <v>0</v>
      </c>
      <c r="N1347" s="7"/>
      <c r="O1347" s="1" t="e">
        <f t="shared" si="789"/>
        <v>#NUM!</v>
      </c>
      <c r="P1347" s="2" t="e">
        <f t="shared" si="794"/>
        <v>#NUM!</v>
      </c>
      <c r="Q1347" s="2"/>
      <c r="R1347" s="2" t="str">
        <f t="shared" si="795"/>
        <v>-</v>
      </c>
      <c r="S1347" s="2" t="str">
        <f t="shared" si="796"/>
        <v>-</v>
      </c>
      <c r="T1347" s="2" t="str">
        <f t="shared" si="797"/>
        <v>-</v>
      </c>
      <c r="U1347" s="2" t="str">
        <f t="shared" si="790"/>
        <v>-</v>
      </c>
      <c r="V1347" s="2" t="str">
        <f t="shared" si="791"/>
        <v>-</v>
      </c>
      <c r="AD1347"/>
      <c r="AH1347" s="1"/>
      <c r="AI1347" s="1"/>
      <c r="AK1347" s="1"/>
      <c r="AL1347" s="1"/>
      <c r="AM1347" s="1"/>
      <c r="AN1347" s="1"/>
      <c r="AO1347" s="1"/>
      <c r="AP1347" s="7"/>
      <c r="AQ1347" s="7"/>
      <c r="AR1347" s="7"/>
      <c r="AS1347" s="7"/>
      <c r="AT1347" s="2"/>
      <c r="AU1347" s="2"/>
      <c r="AV1347" s="2"/>
      <c r="AW1347" s="2"/>
      <c r="AX1347" s="2"/>
      <c r="AY1347" t="str">
        <f t="shared" si="792"/>
        <v>Cayuga CD25</v>
      </c>
      <c r="BA1347">
        <v>25</v>
      </c>
      <c r="BC1347" s="91">
        <v>36</v>
      </c>
      <c r="BD1347" s="93"/>
      <c r="BE1347">
        <v>36011</v>
      </c>
      <c r="BF1347">
        <f t="shared" si="779"/>
        <v>3601125</v>
      </c>
      <c r="BH1347" t="s">
        <v>3387</v>
      </c>
    </row>
    <row r="1348" spans="1:60">
      <c r="A1348" t="s">
        <v>1745</v>
      </c>
      <c r="B1348" t="s">
        <v>1976</v>
      </c>
      <c r="C1348" s="1">
        <f t="shared" si="793"/>
        <v>0</v>
      </c>
      <c r="D1348" s="1"/>
      <c r="E1348" s="1"/>
      <c r="F1348" s="1"/>
      <c r="G1348" s="1"/>
      <c r="H1348" s="1"/>
      <c r="I1348" s="1"/>
      <c r="J1348" s="1"/>
      <c r="K1348" s="7" t="e">
        <f>RANK(W1348,(W1348:Y1348,Z1348:AN1348))</f>
        <v>#N/A</v>
      </c>
      <c r="L1348" s="7" t="e">
        <f>RANK(X1348,(W1348:Y1348,Z1348:AN1348))</f>
        <v>#N/A</v>
      </c>
      <c r="M1348" s="7">
        <f>IF(Y1348&gt;0,RANK(Y1348,(W1348:Y1348,Z1348:AN1348)),0)</f>
        <v>0</v>
      </c>
      <c r="N1348" s="7"/>
      <c r="O1348" s="1" t="e">
        <f t="shared" si="789"/>
        <v>#NUM!</v>
      </c>
      <c r="P1348" s="2" t="e">
        <f t="shared" si="794"/>
        <v>#NUM!</v>
      </c>
      <c r="Q1348" s="2"/>
      <c r="R1348" s="2" t="str">
        <f t="shared" si="795"/>
        <v>-</v>
      </c>
      <c r="S1348" s="2" t="str">
        <f t="shared" si="796"/>
        <v>-</v>
      </c>
      <c r="T1348" s="2" t="str">
        <f t="shared" si="797"/>
        <v>-</v>
      </c>
      <c r="U1348" s="2" t="str">
        <f t="shared" si="790"/>
        <v>-</v>
      </c>
      <c r="V1348" s="2" t="str">
        <f t="shared" si="791"/>
        <v>-</v>
      </c>
      <c r="AD1348"/>
      <c r="AH1348" s="1"/>
      <c r="AI1348" s="1"/>
      <c r="AK1348" s="1"/>
      <c r="AL1348" s="1"/>
      <c r="AM1348" s="1"/>
      <c r="AN1348" s="1"/>
      <c r="AO1348" s="1"/>
      <c r="AP1348" s="7"/>
      <c r="AQ1348" s="7"/>
      <c r="AR1348" s="7"/>
      <c r="AS1348" s="7"/>
      <c r="AT1348" s="2"/>
      <c r="AU1348" s="2"/>
      <c r="AV1348" s="2"/>
      <c r="AW1348" s="2"/>
      <c r="AX1348" s="2"/>
      <c r="AY1348" t="str">
        <f t="shared" si="792"/>
        <v>Delaware CD20</v>
      </c>
      <c r="BA1348">
        <v>20</v>
      </c>
      <c r="BC1348" s="91">
        <v>36</v>
      </c>
      <c r="BD1348" s="93"/>
      <c r="BE1348">
        <v>36025</v>
      </c>
      <c r="BF1348">
        <f t="shared" si="779"/>
        <v>3602520</v>
      </c>
      <c r="BH1348" t="s">
        <v>3387</v>
      </c>
    </row>
    <row r="1349" spans="1:60">
      <c r="A1349" t="s">
        <v>1745</v>
      </c>
      <c r="B1349" t="s">
        <v>1976</v>
      </c>
      <c r="C1349" s="1">
        <f t="shared" si="793"/>
        <v>0</v>
      </c>
      <c r="D1349" s="1"/>
      <c r="E1349" s="1"/>
      <c r="F1349" s="1"/>
      <c r="G1349" s="1"/>
      <c r="H1349" s="1"/>
      <c r="I1349" s="1"/>
      <c r="J1349" s="1"/>
      <c r="K1349" s="7" t="e">
        <f>RANK(W1349,(W1349:Y1349,Z1349:AN1349))</f>
        <v>#N/A</v>
      </c>
      <c r="L1349" s="7" t="e">
        <f>RANK(X1349,(W1349:Y1349,Z1349:AN1349))</f>
        <v>#N/A</v>
      </c>
      <c r="M1349" s="7">
        <f>IF(Y1349&gt;0,RANK(Y1349,(W1349:Y1349,Z1349:AN1349)),0)</f>
        <v>0</v>
      </c>
      <c r="N1349" s="7"/>
      <c r="O1349" s="1" t="e">
        <f t="shared" si="789"/>
        <v>#NUM!</v>
      </c>
      <c r="P1349" s="2" t="e">
        <f t="shared" si="794"/>
        <v>#NUM!</v>
      </c>
      <c r="Q1349" s="2"/>
      <c r="R1349" s="2" t="str">
        <f t="shared" si="795"/>
        <v>-</v>
      </c>
      <c r="S1349" s="2" t="str">
        <f t="shared" si="796"/>
        <v>-</v>
      </c>
      <c r="T1349" s="2" t="str">
        <f t="shared" si="797"/>
        <v>-</v>
      </c>
      <c r="U1349" s="2" t="str">
        <f t="shared" si="790"/>
        <v>-</v>
      </c>
      <c r="V1349" s="2" t="str">
        <f t="shared" si="791"/>
        <v>-</v>
      </c>
      <c r="AD1349"/>
      <c r="AH1349" s="1"/>
      <c r="AI1349" s="1"/>
      <c r="AK1349" s="1"/>
      <c r="AL1349" s="1"/>
      <c r="AM1349" s="1"/>
      <c r="AN1349" s="1"/>
      <c r="AO1349" s="1"/>
      <c r="AP1349" s="7"/>
      <c r="AQ1349" s="7"/>
      <c r="AR1349" s="7"/>
      <c r="AS1349" s="7"/>
      <c r="AT1349" s="2"/>
      <c r="AU1349" s="2"/>
      <c r="AV1349" s="2"/>
      <c r="AW1349" s="2"/>
      <c r="AX1349" s="2"/>
      <c r="AY1349" t="str">
        <f t="shared" si="792"/>
        <v>Delaware CD22</v>
      </c>
      <c r="BA1349">
        <v>22</v>
      </c>
      <c r="BC1349" s="91">
        <v>36</v>
      </c>
      <c r="BD1349" s="93"/>
      <c r="BE1349">
        <v>36025</v>
      </c>
      <c r="BF1349">
        <f t="shared" si="779"/>
        <v>3602522</v>
      </c>
      <c r="BH1349" t="s">
        <v>3387</v>
      </c>
    </row>
    <row r="1350" spans="1:60">
      <c r="A1350" t="s">
        <v>1859</v>
      </c>
      <c r="B1350" t="s">
        <v>1976</v>
      </c>
      <c r="C1350" s="1">
        <f t="shared" si="793"/>
        <v>0</v>
      </c>
      <c r="D1350" s="1"/>
      <c r="E1350" s="1"/>
      <c r="F1350" s="1"/>
      <c r="G1350" s="1"/>
      <c r="H1350" s="1"/>
      <c r="I1350" s="1"/>
      <c r="J1350" s="1"/>
      <c r="K1350" s="7" t="e">
        <f>RANK(W1350,(W1350:Y1350,Z1350:AN1350))</f>
        <v>#N/A</v>
      </c>
      <c r="L1350" s="7" t="e">
        <f>RANK(X1350,(W1350:Y1350,Z1350:AN1350))</f>
        <v>#N/A</v>
      </c>
      <c r="M1350" s="7">
        <f>IF(Y1350&gt;0,RANK(Y1350,(W1350:Y1350,Z1350:AN1350)),0)</f>
        <v>0</v>
      </c>
      <c r="N1350" s="7"/>
      <c r="O1350" s="1" t="e">
        <f t="shared" si="789"/>
        <v>#NUM!</v>
      </c>
      <c r="P1350" s="2" t="e">
        <f t="shared" si="794"/>
        <v>#NUM!</v>
      </c>
      <c r="Q1350" s="2"/>
      <c r="R1350" s="2" t="str">
        <f t="shared" si="795"/>
        <v>-</v>
      </c>
      <c r="S1350" s="2" t="str">
        <f t="shared" si="796"/>
        <v>-</v>
      </c>
      <c r="T1350" s="2" t="str">
        <f t="shared" si="797"/>
        <v>-</v>
      </c>
      <c r="U1350" s="2" t="str">
        <f t="shared" si="790"/>
        <v>-</v>
      </c>
      <c r="V1350" s="2" t="str">
        <f t="shared" si="791"/>
        <v>-</v>
      </c>
      <c r="AH1350" s="1"/>
      <c r="AI1350" s="1"/>
      <c r="AK1350" s="1"/>
      <c r="AL1350" s="1"/>
      <c r="AM1350" s="1"/>
      <c r="AN1350" s="1"/>
      <c r="AO1350" s="1"/>
      <c r="AP1350" s="7"/>
      <c r="AQ1350" s="7"/>
      <c r="AR1350" s="7"/>
      <c r="AS1350" s="7"/>
      <c r="AT1350" s="2"/>
      <c r="AU1350" s="2"/>
      <c r="AV1350" s="2"/>
      <c r="AW1350" s="2"/>
      <c r="AX1350" s="2"/>
      <c r="AY1350" t="str">
        <f t="shared" si="792"/>
        <v>Dutchess CD19</v>
      </c>
      <c r="BA1350">
        <v>19</v>
      </c>
      <c r="BC1350" s="91">
        <v>36</v>
      </c>
      <c r="BD1350" s="93"/>
      <c r="BE1350">
        <v>36027</v>
      </c>
      <c r="BF1350">
        <f t="shared" si="779"/>
        <v>3602719</v>
      </c>
      <c r="BH1350" t="s">
        <v>3387</v>
      </c>
    </row>
    <row r="1351" spans="1:60">
      <c r="A1351" t="s">
        <v>1859</v>
      </c>
      <c r="B1351" t="s">
        <v>1976</v>
      </c>
      <c r="C1351" s="1">
        <f t="shared" si="793"/>
        <v>0</v>
      </c>
      <c r="D1351" s="1"/>
      <c r="E1351" s="1"/>
      <c r="F1351" s="1"/>
      <c r="G1351" s="1"/>
      <c r="H1351" s="1"/>
      <c r="I1351" s="1"/>
      <c r="J1351" s="1"/>
      <c r="K1351" s="7" t="e">
        <f>RANK(W1351,(W1351:Y1351,Z1351:AN1351))</f>
        <v>#N/A</v>
      </c>
      <c r="L1351" s="7" t="e">
        <f>RANK(X1351,(W1351:Y1351,Z1351:AN1351))</f>
        <v>#N/A</v>
      </c>
      <c r="M1351" s="7">
        <f>IF(Y1351&gt;0,RANK(Y1351,(W1351:Y1351,Z1351:AN1351)),0)</f>
        <v>0</v>
      </c>
      <c r="N1351" s="7"/>
      <c r="O1351" s="1" t="e">
        <f t="shared" si="789"/>
        <v>#NUM!</v>
      </c>
      <c r="P1351" s="2" t="e">
        <f t="shared" si="794"/>
        <v>#NUM!</v>
      </c>
      <c r="Q1351" s="2"/>
      <c r="R1351" s="2" t="str">
        <f t="shared" si="795"/>
        <v>-</v>
      </c>
      <c r="S1351" s="2" t="str">
        <f t="shared" si="796"/>
        <v>-</v>
      </c>
      <c r="T1351" s="2" t="str">
        <f t="shared" si="797"/>
        <v>-</v>
      </c>
      <c r="U1351" s="2" t="str">
        <f t="shared" si="790"/>
        <v>-</v>
      </c>
      <c r="V1351" s="2" t="str">
        <f t="shared" si="791"/>
        <v>-</v>
      </c>
      <c r="AH1351" s="1"/>
      <c r="AI1351" s="1"/>
      <c r="AK1351" s="1"/>
      <c r="AL1351" s="1"/>
      <c r="AM1351" s="1"/>
      <c r="AN1351" s="1"/>
      <c r="AO1351" s="1"/>
      <c r="AP1351" s="7"/>
      <c r="AQ1351" s="7"/>
      <c r="AR1351" s="7"/>
      <c r="AS1351" s="7"/>
      <c r="AT1351" s="2"/>
      <c r="AU1351" s="2"/>
      <c r="AV1351" s="2"/>
      <c r="AW1351" s="2"/>
      <c r="AX1351" s="2"/>
      <c r="AY1351" t="str">
        <f t="shared" si="792"/>
        <v>Dutchess CD20</v>
      </c>
      <c r="BA1351">
        <v>20</v>
      </c>
      <c r="BC1351" s="91">
        <v>36</v>
      </c>
      <c r="BD1351" s="93"/>
      <c r="BE1351">
        <v>36027</v>
      </c>
      <c r="BF1351">
        <f t="shared" si="779"/>
        <v>3602720</v>
      </c>
      <c r="BH1351" t="s">
        <v>3387</v>
      </c>
    </row>
    <row r="1352" spans="1:60">
      <c r="A1352" t="s">
        <v>1859</v>
      </c>
      <c r="B1352" t="s">
        <v>1976</v>
      </c>
      <c r="C1352" s="1">
        <f t="shared" si="793"/>
        <v>0</v>
      </c>
      <c r="D1352" s="1"/>
      <c r="E1352" s="1"/>
      <c r="F1352" s="1"/>
      <c r="G1352" s="1"/>
      <c r="H1352" s="1"/>
      <c r="I1352" s="1"/>
      <c r="J1352" s="1"/>
      <c r="K1352" s="7" t="e">
        <f>RANK(W1352,(W1352:Y1352,Z1352:AN1352))</f>
        <v>#N/A</v>
      </c>
      <c r="L1352" s="7" t="e">
        <f>RANK(X1352,(W1352:Y1352,Z1352:AN1352))</f>
        <v>#N/A</v>
      </c>
      <c r="M1352" s="7">
        <f>IF(Y1352&gt;0,RANK(Y1352,(W1352:Y1352,Z1352:AN1352)),0)</f>
        <v>0</v>
      </c>
      <c r="N1352" s="7"/>
      <c r="O1352" s="1" t="e">
        <f t="shared" si="789"/>
        <v>#NUM!</v>
      </c>
      <c r="P1352" s="2" t="e">
        <f t="shared" si="794"/>
        <v>#NUM!</v>
      </c>
      <c r="Q1352" s="2"/>
      <c r="R1352" s="2" t="str">
        <f t="shared" si="795"/>
        <v>-</v>
      </c>
      <c r="S1352" s="2" t="str">
        <f t="shared" si="796"/>
        <v>-</v>
      </c>
      <c r="T1352" s="2" t="str">
        <f t="shared" si="797"/>
        <v>-</v>
      </c>
      <c r="U1352" s="2" t="str">
        <f t="shared" si="790"/>
        <v>-</v>
      </c>
      <c r="V1352" s="2" t="str">
        <f t="shared" si="791"/>
        <v>-</v>
      </c>
      <c r="AH1352" s="1"/>
      <c r="AI1352" s="1"/>
      <c r="AK1352" s="1"/>
      <c r="AL1352" s="1"/>
      <c r="AM1352" s="1"/>
      <c r="AN1352" s="1"/>
      <c r="AO1352" s="1"/>
      <c r="AP1352" s="7"/>
      <c r="AQ1352" s="7"/>
      <c r="AR1352" s="7"/>
      <c r="AS1352" s="7"/>
      <c r="AT1352" s="2"/>
      <c r="AU1352" s="2"/>
      <c r="AV1352" s="2"/>
      <c r="AW1352" s="2"/>
      <c r="AX1352" s="2"/>
      <c r="AY1352" t="str">
        <f t="shared" si="792"/>
        <v>Dutchess CD22</v>
      </c>
      <c r="BA1352">
        <v>22</v>
      </c>
      <c r="BC1352" s="91">
        <v>36</v>
      </c>
      <c r="BD1352" s="93"/>
      <c r="BE1352">
        <v>36027</v>
      </c>
      <c r="BF1352">
        <f t="shared" si="779"/>
        <v>3602722</v>
      </c>
      <c r="BH1352" t="s">
        <v>3387</v>
      </c>
    </row>
    <row r="1353" spans="1:60">
      <c r="A1353" t="s">
        <v>182</v>
      </c>
      <c r="B1353" t="s">
        <v>1976</v>
      </c>
      <c r="C1353" s="1">
        <f t="shared" si="793"/>
        <v>0</v>
      </c>
      <c r="D1353" s="1"/>
      <c r="E1353" s="1"/>
      <c r="F1353" s="1"/>
      <c r="G1353" s="1"/>
      <c r="H1353" s="1"/>
      <c r="I1353" s="1"/>
      <c r="J1353" s="1"/>
      <c r="K1353" s="7" t="e">
        <f>RANK(W1353,(W1353:Y1353,Z1353:AN1353))</f>
        <v>#N/A</v>
      </c>
      <c r="L1353" s="7" t="e">
        <f>RANK(X1353,(W1353:Y1353,Z1353:AN1353))</f>
        <v>#N/A</v>
      </c>
      <c r="M1353" s="7">
        <f>IF(Y1353&gt;0,RANK(Y1353,(W1353:Y1353,Z1353:AN1353)),0)</f>
        <v>0</v>
      </c>
      <c r="N1353" s="7"/>
      <c r="O1353" s="1" t="e">
        <f t="shared" si="789"/>
        <v>#NUM!</v>
      </c>
      <c r="P1353" s="2" t="e">
        <f t="shared" si="794"/>
        <v>#NUM!</v>
      </c>
      <c r="Q1353" s="2"/>
      <c r="R1353" s="2" t="str">
        <f t="shared" si="795"/>
        <v>-</v>
      </c>
      <c r="S1353" s="2" t="str">
        <f t="shared" si="796"/>
        <v>-</v>
      </c>
      <c r="T1353" s="2" t="str">
        <f t="shared" si="797"/>
        <v>-</v>
      </c>
      <c r="U1353" s="2" t="str">
        <f t="shared" si="790"/>
        <v>-</v>
      </c>
      <c r="V1353" s="2" t="str">
        <f t="shared" si="791"/>
        <v>-</v>
      </c>
      <c r="AH1353" s="1"/>
      <c r="AI1353" s="1"/>
      <c r="AK1353" s="1"/>
      <c r="AL1353" s="1"/>
      <c r="AM1353" s="1"/>
      <c r="AN1353" s="1"/>
      <c r="AO1353" s="1"/>
      <c r="AP1353" s="7"/>
      <c r="AQ1353" s="7"/>
      <c r="AR1353" s="7"/>
      <c r="AS1353" s="7"/>
      <c r="AT1353" s="2"/>
      <c r="AU1353" s="2"/>
      <c r="AV1353" s="2"/>
      <c r="AW1353" s="2"/>
      <c r="AX1353" s="2"/>
      <c r="AY1353" t="str">
        <f t="shared" si="792"/>
        <v>Erie CD26</v>
      </c>
      <c r="BA1353">
        <v>26</v>
      </c>
      <c r="BC1353" s="91">
        <v>36</v>
      </c>
      <c r="BD1353" s="93"/>
      <c r="BE1353">
        <v>36029</v>
      </c>
      <c r="BF1353">
        <f t="shared" si="779"/>
        <v>3602926</v>
      </c>
      <c r="BH1353" t="s">
        <v>3387</v>
      </c>
    </row>
    <row r="1354" spans="1:60">
      <c r="A1354" t="s">
        <v>182</v>
      </c>
      <c r="B1354" t="s">
        <v>1976</v>
      </c>
      <c r="C1354" s="1">
        <f t="shared" si="793"/>
        <v>0</v>
      </c>
      <c r="D1354" s="1"/>
      <c r="E1354" s="1"/>
      <c r="F1354" s="1"/>
      <c r="G1354" s="1"/>
      <c r="H1354" s="1"/>
      <c r="I1354" s="1"/>
      <c r="J1354" s="1"/>
      <c r="K1354" s="7" t="e">
        <f>RANK(W1354,(W1354:Y1354,Z1354:AN1354))</f>
        <v>#N/A</v>
      </c>
      <c r="L1354" s="7" t="e">
        <f>RANK(X1354,(W1354:Y1354,Z1354:AN1354))</f>
        <v>#N/A</v>
      </c>
      <c r="M1354" s="7">
        <f>IF(Y1354&gt;0,RANK(Y1354,(W1354:Y1354,Z1354:AN1354)),0)</f>
        <v>0</v>
      </c>
      <c r="N1354" s="7"/>
      <c r="O1354" s="1" t="e">
        <f t="shared" si="789"/>
        <v>#NUM!</v>
      </c>
      <c r="P1354" s="2" t="e">
        <f t="shared" si="794"/>
        <v>#NUM!</v>
      </c>
      <c r="Q1354" s="2"/>
      <c r="R1354" s="2" t="str">
        <f t="shared" si="795"/>
        <v>-</v>
      </c>
      <c r="S1354" s="2" t="str">
        <f t="shared" si="796"/>
        <v>-</v>
      </c>
      <c r="T1354" s="2" t="str">
        <f t="shared" si="797"/>
        <v>-</v>
      </c>
      <c r="U1354" s="2" t="str">
        <f t="shared" si="790"/>
        <v>-</v>
      </c>
      <c r="V1354" s="2" t="str">
        <f t="shared" si="791"/>
        <v>-</v>
      </c>
      <c r="AH1354" s="1"/>
      <c r="AI1354" s="1"/>
      <c r="AK1354" s="1"/>
      <c r="AL1354" s="1"/>
      <c r="AM1354" s="1"/>
      <c r="AN1354" s="1"/>
      <c r="AO1354" s="1"/>
      <c r="AP1354" s="7"/>
      <c r="AQ1354" s="7"/>
      <c r="AR1354" s="7"/>
      <c r="AS1354" s="7"/>
      <c r="AT1354" s="2"/>
      <c r="AU1354" s="2"/>
      <c r="AV1354" s="2"/>
      <c r="AW1354" s="2"/>
      <c r="AX1354" s="2"/>
      <c r="AY1354" t="str">
        <f t="shared" si="792"/>
        <v>Erie CD27</v>
      </c>
      <c r="BA1354">
        <v>27</v>
      </c>
      <c r="BC1354" s="91">
        <v>36</v>
      </c>
      <c r="BD1354" s="93"/>
      <c r="BE1354">
        <v>36029</v>
      </c>
      <c r="BF1354">
        <f t="shared" si="779"/>
        <v>3602927</v>
      </c>
      <c r="BH1354" t="s">
        <v>3387</v>
      </c>
    </row>
    <row r="1355" spans="1:60">
      <c r="A1355" t="s">
        <v>182</v>
      </c>
      <c r="B1355" t="s">
        <v>1976</v>
      </c>
      <c r="C1355" s="1">
        <f t="shared" si="793"/>
        <v>0</v>
      </c>
      <c r="D1355" s="1"/>
      <c r="E1355" s="1"/>
      <c r="F1355" s="1"/>
      <c r="G1355" s="1"/>
      <c r="H1355" s="1"/>
      <c r="I1355" s="1"/>
      <c r="J1355" s="1"/>
      <c r="K1355" s="7" t="e">
        <f>RANK(W1355,(W1355:Y1355,Z1355:AN1355))</f>
        <v>#N/A</v>
      </c>
      <c r="L1355" s="7" t="e">
        <f>RANK(X1355,(W1355:Y1355,Z1355:AN1355))</f>
        <v>#N/A</v>
      </c>
      <c r="M1355" s="7">
        <f>IF(Y1355&gt;0,RANK(Y1355,(W1355:Y1355,Z1355:AN1355)),0)</f>
        <v>0</v>
      </c>
      <c r="N1355" s="7"/>
      <c r="O1355" s="1" t="e">
        <f t="shared" si="789"/>
        <v>#NUM!</v>
      </c>
      <c r="P1355" s="2" t="e">
        <f t="shared" si="794"/>
        <v>#NUM!</v>
      </c>
      <c r="Q1355" s="2"/>
      <c r="R1355" s="2" t="str">
        <f t="shared" si="795"/>
        <v>-</v>
      </c>
      <c r="S1355" s="2" t="str">
        <f t="shared" si="796"/>
        <v>-</v>
      </c>
      <c r="T1355" s="2" t="str">
        <f t="shared" si="797"/>
        <v>-</v>
      </c>
      <c r="U1355" s="2" t="str">
        <f t="shared" si="790"/>
        <v>-</v>
      </c>
      <c r="V1355" s="2" t="str">
        <f t="shared" si="791"/>
        <v>-</v>
      </c>
      <c r="AH1355" s="1"/>
      <c r="AI1355" s="1"/>
      <c r="AK1355" s="1"/>
      <c r="AL1355" s="1"/>
      <c r="AM1355" s="1"/>
      <c r="AN1355" s="1"/>
      <c r="AO1355" s="1"/>
      <c r="AP1355" s="7"/>
      <c r="AQ1355" s="7"/>
      <c r="AR1355" s="7"/>
      <c r="AS1355" s="7"/>
      <c r="AT1355" s="2"/>
      <c r="AU1355" s="2"/>
      <c r="AV1355" s="2"/>
      <c r="AW1355" s="2"/>
      <c r="AX1355" s="2"/>
      <c r="AY1355" t="str">
        <f t="shared" si="792"/>
        <v>Erie CD28</v>
      </c>
      <c r="BA1355">
        <v>28</v>
      </c>
      <c r="BC1355" s="91">
        <v>36</v>
      </c>
      <c r="BD1355" s="93"/>
      <c r="BE1355">
        <v>36029</v>
      </c>
      <c r="BF1355">
        <f t="shared" si="779"/>
        <v>3602928</v>
      </c>
      <c r="BH1355" t="s">
        <v>3387</v>
      </c>
    </row>
    <row r="1356" spans="1:60">
      <c r="A1356" t="s">
        <v>827</v>
      </c>
      <c r="B1356" t="s">
        <v>1976</v>
      </c>
      <c r="C1356" s="1">
        <f t="shared" si="793"/>
        <v>0</v>
      </c>
      <c r="D1356" s="1"/>
      <c r="E1356" s="1"/>
      <c r="F1356" s="1"/>
      <c r="G1356" s="1"/>
      <c r="H1356" s="1"/>
      <c r="I1356" s="1"/>
      <c r="J1356" s="1"/>
      <c r="K1356" s="7" t="e">
        <f>RANK(W1356,(W1356:Y1356,Z1356:AN1356))</f>
        <v>#N/A</v>
      </c>
      <c r="L1356" s="7" t="e">
        <f>RANK(X1356,(W1356:Y1356,Z1356:AN1356))</f>
        <v>#N/A</v>
      </c>
      <c r="M1356" s="7">
        <f>IF(Y1356&gt;0,RANK(Y1356,(W1356:Y1356,Z1356:AN1356)),0)</f>
        <v>0</v>
      </c>
      <c r="N1356" s="7"/>
      <c r="O1356" s="1" t="e">
        <f t="shared" si="789"/>
        <v>#NUM!</v>
      </c>
      <c r="P1356" s="2" t="e">
        <f t="shared" si="794"/>
        <v>#NUM!</v>
      </c>
      <c r="Q1356" s="2"/>
      <c r="R1356" s="2" t="str">
        <f t="shared" si="795"/>
        <v>-</v>
      </c>
      <c r="S1356" s="2" t="str">
        <f t="shared" si="796"/>
        <v>-</v>
      </c>
      <c r="T1356" s="2" t="str">
        <f t="shared" si="797"/>
        <v>-</v>
      </c>
      <c r="U1356" s="2" t="str">
        <f t="shared" si="790"/>
        <v>-</v>
      </c>
      <c r="V1356" s="2" t="str">
        <f t="shared" si="791"/>
        <v>-</v>
      </c>
      <c r="AH1356" s="1"/>
      <c r="AI1356" s="1"/>
      <c r="AK1356" s="1"/>
      <c r="AL1356" s="1"/>
      <c r="AM1356" s="1"/>
      <c r="AN1356" s="1"/>
      <c r="AO1356" s="1"/>
      <c r="AP1356" s="7"/>
      <c r="AQ1356" s="7"/>
      <c r="AR1356" s="7"/>
      <c r="AS1356" s="7"/>
      <c r="AT1356" s="2"/>
      <c r="AU1356" s="2"/>
      <c r="AV1356" s="2"/>
      <c r="AW1356" s="2"/>
      <c r="AX1356" s="2"/>
      <c r="AY1356" t="str">
        <f t="shared" si="792"/>
        <v>Essex CD20</v>
      </c>
      <c r="BA1356">
        <v>20</v>
      </c>
      <c r="BC1356" s="91">
        <v>36</v>
      </c>
      <c r="BD1356" s="93"/>
      <c r="BE1356">
        <v>36031</v>
      </c>
      <c r="BF1356">
        <f t="shared" ref="BF1356:BF1417" si="798">BE1356*100+BA1356</f>
        <v>3603120</v>
      </c>
      <c r="BH1356" t="s">
        <v>3387</v>
      </c>
    </row>
    <row r="1357" spans="1:60">
      <c r="A1357" t="s">
        <v>827</v>
      </c>
      <c r="B1357" t="s">
        <v>1976</v>
      </c>
      <c r="C1357" s="1">
        <f t="shared" si="793"/>
        <v>0</v>
      </c>
      <c r="D1357" s="1"/>
      <c r="E1357" s="1"/>
      <c r="F1357" s="1"/>
      <c r="G1357" s="1"/>
      <c r="H1357" s="1"/>
      <c r="I1357" s="1"/>
      <c r="J1357" s="1"/>
      <c r="K1357" s="7" t="e">
        <f>RANK(W1357,(W1357:Y1357,Z1357:AN1357))</f>
        <v>#N/A</v>
      </c>
      <c r="L1357" s="7" t="e">
        <f>RANK(X1357,(W1357:Y1357,Z1357:AN1357))</f>
        <v>#N/A</v>
      </c>
      <c r="M1357" s="7">
        <f>IF(Y1357&gt;0,RANK(Y1357,(W1357:Y1357,Z1357:AN1357)),0)</f>
        <v>0</v>
      </c>
      <c r="N1357" s="7"/>
      <c r="O1357" s="1" t="e">
        <f t="shared" si="789"/>
        <v>#NUM!</v>
      </c>
      <c r="P1357" s="2" t="e">
        <f t="shared" si="794"/>
        <v>#NUM!</v>
      </c>
      <c r="Q1357" s="2"/>
      <c r="R1357" s="2" t="str">
        <f t="shared" si="795"/>
        <v>-</v>
      </c>
      <c r="S1357" s="2" t="str">
        <f t="shared" si="796"/>
        <v>-</v>
      </c>
      <c r="T1357" s="2" t="str">
        <f t="shared" si="797"/>
        <v>-</v>
      </c>
      <c r="U1357" s="2" t="str">
        <f t="shared" si="790"/>
        <v>-</v>
      </c>
      <c r="V1357" s="2" t="str">
        <f t="shared" si="791"/>
        <v>-</v>
      </c>
      <c r="AH1357" s="1"/>
      <c r="AI1357" s="1"/>
      <c r="AK1357" s="1"/>
      <c r="AL1357" s="1"/>
      <c r="AM1357" s="1"/>
      <c r="AN1357" s="1"/>
      <c r="AO1357" s="1"/>
      <c r="AP1357" s="7"/>
      <c r="AQ1357" s="7"/>
      <c r="AR1357" s="7"/>
      <c r="AS1357" s="7"/>
      <c r="AT1357" s="2"/>
      <c r="AU1357" s="2"/>
      <c r="AV1357" s="2"/>
      <c r="AW1357" s="2"/>
      <c r="AX1357" s="2"/>
      <c r="AY1357" t="str">
        <f t="shared" si="792"/>
        <v>Essex CD23</v>
      </c>
      <c r="BA1357">
        <v>23</v>
      </c>
      <c r="BC1357" s="91">
        <v>36</v>
      </c>
      <c r="BD1357" s="93"/>
      <c r="BE1357">
        <v>36031</v>
      </c>
      <c r="BF1357">
        <f t="shared" si="798"/>
        <v>3603123</v>
      </c>
      <c r="BH1357" t="s">
        <v>3387</v>
      </c>
    </row>
    <row r="1358" spans="1:60">
      <c r="A1358" t="s">
        <v>3325</v>
      </c>
      <c r="B1358" t="s">
        <v>1976</v>
      </c>
      <c r="C1358" s="1">
        <f t="shared" si="793"/>
        <v>0</v>
      </c>
      <c r="D1358" s="1"/>
      <c r="E1358" s="1"/>
      <c r="F1358" s="1"/>
      <c r="G1358" s="1"/>
      <c r="H1358" s="1"/>
      <c r="I1358" s="1"/>
      <c r="J1358" s="1"/>
      <c r="K1358" s="7" t="e">
        <f>RANK(W1358,(W1358:Y1358,Z1358:AN1358))</f>
        <v>#N/A</v>
      </c>
      <c r="L1358" s="7" t="e">
        <f>RANK(X1358,(W1358:Y1358,Z1358:AN1358))</f>
        <v>#N/A</v>
      </c>
      <c r="M1358" s="7">
        <f>IF(Y1358&gt;0,RANK(Y1358,(W1358:Y1358,Z1358:AN1358)),0)</f>
        <v>0</v>
      </c>
      <c r="N1358" s="7"/>
      <c r="O1358" s="1" t="e">
        <f t="shared" si="789"/>
        <v>#NUM!</v>
      </c>
      <c r="P1358" s="2" t="e">
        <f t="shared" si="794"/>
        <v>#NUM!</v>
      </c>
      <c r="Q1358" s="2"/>
      <c r="R1358" s="2" t="str">
        <f t="shared" si="795"/>
        <v>-</v>
      </c>
      <c r="S1358" s="2" t="str">
        <f t="shared" si="796"/>
        <v>-</v>
      </c>
      <c r="T1358" s="2" t="str">
        <f t="shared" si="797"/>
        <v>-</v>
      </c>
      <c r="U1358" s="2" t="str">
        <f t="shared" si="790"/>
        <v>-</v>
      </c>
      <c r="V1358" s="2" t="str">
        <f t="shared" si="791"/>
        <v>-</v>
      </c>
      <c r="AH1358" s="1"/>
      <c r="AI1358" s="1"/>
      <c r="AK1358" s="1"/>
      <c r="AL1358" s="1"/>
      <c r="AM1358" s="1"/>
      <c r="AN1358" s="1"/>
      <c r="AO1358" s="1"/>
      <c r="AP1358" s="7"/>
      <c r="AQ1358" s="7"/>
      <c r="AR1358" s="7"/>
      <c r="AS1358" s="7"/>
      <c r="AT1358" s="2"/>
      <c r="AU1358" s="2"/>
      <c r="AV1358" s="2"/>
      <c r="AW1358" s="2"/>
      <c r="AX1358" s="2"/>
      <c r="AY1358" t="str">
        <f t="shared" si="792"/>
        <v>Fulton CD21</v>
      </c>
      <c r="BA1358">
        <v>21</v>
      </c>
      <c r="BC1358" s="91">
        <v>36</v>
      </c>
      <c r="BD1358" s="93"/>
      <c r="BE1358">
        <v>36035</v>
      </c>
      <c r="BF1358">
        <f t="shared" si="798"/>
        <v>3603521</v>
      </c>
      <c r="BH1358" t="s">
        <v>3387</v>
      </c>
    </row>
    <row r="1359" spans="1:60">
      <c r="A1359" t="s">
        <v>3325</v>
      </c>
      <c r="B1359" t="s">
        <v>1976</v>
      </c>
      <c r="C1359" s="1">
        <f t="shared" si="793"/>
        <v>0</v>
      </c>
      <c r="D1359" s="1"/>
      <c r="E1359" s="1"/>
      <c r="F1359" s="1"/>
      <c r="G1359" s="1"/>
      <c r="H1359" s="1"/>
      <c r="I1359" s="1"/>
      <c r="J1359" s="1"/>
      <c r="K1359" s="7" t="e">
        <f>RANK(W1359,(W1359:Y1359,Z1359:AN1359))</f>
        <v>#N/A</v>
      </c>
      <c r="L1359" s="7" t="e">
        <f>RANK(X1359,(W1359:Y1359,Z1359:AN1359))</f>
        <v>#N/A</v>
      </c>
      <c r="M1359" s="7">
        <f>IF(Y1359&gt;0,RANK(Y1359,(W1359:Y1359,Z1359:AN1359)),0)</f>
        <v>0</v>
      </c>
      <c r="N1359" s="7"/>
      <c r="O1359" s="1" t="e">
        <f t="shared" si="789"/>
        <v>#NUM!</v>
      </c>
      <c r="P1359" s="2" t="e">
        <f t="shared" si="794"/>
        <v>#NUM!</v>
      </c>
      <c r="Q1359" s="2"/>
      <c r="R1359" s="2" t="str">
        <f t="shared" si="795"/>
        <v>-</v>
      </c>
      <c r="S1359" s="2" t="str">
        <f t="shared" si="796"/>
        <v>-</v>
      </c>
      <c r="T1359" s="2" t="str">
        <f t="shared" si="797"/>
        <v>-</v>
      </c>
      <c r="U1359" s="2" t="str">
        <f t="shared" si="790"/>
        <v>-</v>
      </c>
      <c r="V1359" s="2" t="str">
        <f t="shared" si="791"/>
        <v>-</v>
      </c>
      <c r="AH1359" s="1"/>
      <c r="AI1359" s="1"/>
      <c r="AK1359" s="1"/>
      <c r="AL1359" s="1"/>
      <c r="AM1359" s="1"/>
      <c r="AN1359" s="1"/>
      <c r="AO1359" s="1"/>
      <c r="AP1359" s="7"/>
      <c r="AQ1359" s="7"/>
      <c r="AR1359" s="7"/>
      <c r="AS1359" s="7"/>
      <c r="AT1359" s="2"/>
      <c r="AU1359" s="2"/>
      <c r="AV1359" s="2"/>
      <c r="AW1359" s="2"/>
      <c r="AX1359" s="2"/>
      <c r="AY1359" t="str">
        <f t="shared" si="792"/>
        <v>Fulton CD23</v>
      </c>
      <c r="BA1359">
        <v>23</v>
      </c>
      <c r="BC1359" s="91">
        <v>36</v>
      </c>
      <c r="BD1359" s="93"/>
      <c r="BE1359">
        <v>36035</v>
      </c>
      <c r="BF1359">
        <f t="shared" si="798"/>
        <v>3603523</v>
      </c>
      <c r="BH1359" t="s">
        <v>3387</v>
      </c>
    </row>
    <row r="1360" spans="1:60">
      <c r="A1360" t="s">
        <v>350</v>
      </c>
      <c r="B1360" t="s">
        <v>1976</v>
      </c>
      <c r="C1360" s="1">
        <f t="shared" si="793"/>
        <v>0</v>
      </c>
      <c r="D1360" s="1"/>
      <c r="E1360" s="1"/>
      <c r="F1360" s="1"/>
      <c r="G1360" s="1"/>
      <c r="H1360" s="1"/>
      <c r="I1360" s="1"/>
      <c r="J1360" s="1"/>
      <c r="K1360" s="7" t="e">
        <f>RANK(W1360,(W1360:Y1360,Z1360:AN1360))</f>
        <v>#N/A</v>
      </c>
      <c r="L1360" s="7" t="e">
        <f>RANK(X1360,(W1360:Y1360,Z1360:AN1360))</f>
        <v>#N/A</v>
      </c>
      <c r="M1360" s="7">
        <f>IF(Y1360&gt;0,RANK(Y1360,(W1360:Y1360,Z1360:AN1360)),0)</f>
        <v>0</v>
      </c>
      <c r="N1360" s="7"/>
      <c r="O1360" s="1" t="e">
        <f t="shared" si="789"/>
        <v>#NUM!</v>
      </c>
      <c r="P1360" s="2" t="e">
        <f t="shared" si="794"/>
        <v>#NUM!</v>
      </c>
      <c r="Q1360" s="2"/>
      <c r="R1360" s="2" t="str">
        <f t="shared" si="795"/>
        <v>-</v>
      </c>
      <c r="S1360" s="2" t="str">
        <f t="shared" si="796"/>
        <v>-</v>
      </c>
      <c r="T1360" s="2" t="str">
        <f t="shared" si="797"/>
        <v>-</v>
      </c>
      <c r="U1360" s="2" t="str">
        <f t="shared" si="790"/>
        <v>-</v>
      </c>
      <c r="V1360" s="2" t="str">
        <f t="shared" si="791"/>
        <v>-</v>
      </c>
      <c r="AH1360" s="1"/>
      <c r="AI1360" s="1"/>
      <c r="AK1360" s="1"/>
      <c r="AL1360" s="1"/>
      <c r="AM1360" s="1"/>
      <c r="AN1360" s="1"/>
      <c r="AO1360" s="1"/>
      <c r="AP1360" s="7"/>
      <c r="AQ1360" s="7"/>
      <c r="AR1360" s="7"/>
      <c r="AS1360" s="7"/>
      <c r="AT1360" s="2"/>
      <c r="AU1360" s="2"/>
      <c r="AV1360" s="2"/>
      <c r="AW1360" s="2"/>
      <c r="AX1360" s="2"/>
      <c r="AY1360" t="str">
        <f t="shared" si="792"/>
        <v>Monroe CD25</v>
      </c>
      <c r="BA1360">
        <v>25</v>
      </c>
      <c r="BC1360" s="91">
        <v>36</v>
      </c>
      <c r="BD1360" s="93"/>
      <c r="BE1360">
        <v>36055</v>
      </c>
      <c r="BF1360">
        <f t="shared" si="798"/>
        <v>3605525</v>
      </c>
      <c r="BH1360" t="s">
        <v>3387</v>
      </c>
    </row>
    <row r="1361" spans="1:60">
      <c r="A1361" t="s">
        <v>350</v>
      </c>
      <c r="B1361" t="s">
        <v>1976</v>
      </c>
      <c r="C1361" s="1">
        <f t="shared" si="793"/>
        <v>0</v>
      </c>
      <c r="D1361" s="1"/>
      <c r="E1361" s="1"/>
      <c r="F1361" s="1"/>
      <c r="G1361" s="1"/>
      <c r="H1361" s="1"/>
      <c r="I1361" s="1"/>
      <c r="J1361" s="1"/>
      <c r="K1361" s="7" t="e">
        <f>RANK(W1361,(W1361:Y1361,Z1361:AN1361))</f>
        <v>#N/A</v>
      </c>
      <c r="L1361" s="7" t="e">
        <f>RANK(X1361,(W1361:Y1361,Z1361:AN1361))</f>
        <v>#N/A</v>
      </c>
      <c r="M1361" s="7">
        <f>IF(Y1361&gt;0,RANK(Y1361,(W1361:Y1361,Z1361:AN1361)),0)</f>
        <v>0</v>
      </c>
      <c r="N1361" s="7"/>
      <c r="O1361" s="1" t="e">
        <f t="shared" si="789"/>
        <v>#NUM!</v>
      </c>
      <c r="P1361" s="2" t="e">
        <f t="shared" si="794"/>
        <v>#NUM!</v>
      </c>
      <c r="Q1361" s="2"/>
      <c r="R1361" s="2" t="str">
        <f t="shared" si="795"/>
        <v>-</v>
      </c>
      <c r="S1361" s="2" t="str">
        <f t="shared" si="796"/>
        <v>-</v>
      </c>
      <c r="T1361" s="2" t="str">
        <f t="shared" si="797"/>
        <v>-</v>
      </c>
      <c r="U1361" s="2" t="str">
        <f t="shared" si="790"/>
        <v>-</v>
      </c>
      <c r="V1361" s="2" t="str">
        <f t="shared" si="791"/>
        <v>-</v>
      </c>
      <c r="AH1361" s="1"/>
      <c r="AI1361" s="1"/>
      <c r="AK1361" s="1"/>
      <c r="AL1361" s="1"/>
      <c r="AM1361" s="1"/>
      <c r="AN1361" s="1"/>
      <c r="AO1361" s="1"/>
      <c r="AP1361" s="7"/>
      <c r="AQ1361" s="7"/>
      <c r="AR1361" s="7"/>
      <c r="AS1361" s="7"/>
      <c r="AT1361" s="2"/>
      <c r="AU1361" s="2"/>
      <c r="AV1361" s="2"/>
      <c r="AW1361" s="2"/>
      <c r="AX1361" s="2"/>
      <c r="AY1361" t="str">
        <f t="shared" si="792"/>
        <v>Monroe CD26</v>
      </c>
      <c r="BA1361">
        <v>26</v>
      </c>
      <c r="BC1361" s="91">
        <v>36</v>
      </c>
      <c r="BD1361" s="93"/>
      <c r="BE1361">
        <v>36055</v>
      </c>
      <c r="BF1361">
        <f t="shared" si="798"/>
        <v>3605526</v>
      </c>
      <c r="BH1361" t="s">
        <v>3387</v>
      </c>
    </row>
    <row r="1362" spans="1:60">
      <c r="A1362" t="s">
        <v>350</v>
      </c>
      <c r="B1362" t="s">
        <v>1976</v>
      </c>
      <c r="C1362" s="1">
        <f t="shared" si="793"/>
        <v>0</v>
      </c>
      <c r="D1362" s="1"/>
      <c r="E1362" s="1"/>
      <c r="F1362" s="1"/>
      <c r="G1362" s="1"/>
      <c r="H1362" s="1"/>
      <c r="I1362" s="1"/>
      <c r="J1362" s="1"/>
      <c r="K1362" s="7" t="e">
        <f>RANK(W1362,(W1362:Y1362,Z1362:AN1362))</f>
        <v>#N/A</v>
      </c>
      <c r="L1362" s="7" t="e">
        <f>RANK(X1362,(W1362:Y1362,Z1362:AN1362))</f>
        <v>#N/A</v>
      </c>
      <c r="M1362" s="7">
        <f>IF(Y1362&gt;0,RANK(Y1362,(W1362:Y1362,Z1362:AN1362)),0)</f>
        <v>0</v>
      </c>
      <c r="N1362" s="7"/>
      <c r="O1362" s="1" t="e">
        <f t="shared" si="789"/>
        <v>#NUM!</v>
      </c>
      <c r="P1362" s="2" t="e">
        <f t="shared" si="794"/>
        <v>#NUM!</v>
      </c>
      <c r="Q1362" s="2"/>
      <c r="R1362" s="2" t="str">
        <f t="shared" si="795"/>
        <v>-</v>
      </c>
      <c r="S1362" s="2" t="str">
        <f t="shared" si="796"/>
        <v>-</v>
      </c>
      <c r="T1362" s="2" t="str">
        <f t="shared" si="797"/>
        <v>-</v>
      </c>
      <c r="U1362" s="2" t="str">
        <f t="shared" si="790"/>
        <v>-</v>
      </c>
      <c r="V1362" s="2" t="str">
        <f t="shared" si="791"/>
        <v>-</v>
      </c>
      <c r="AH1362" s="1"/>
      <c r="AI1362" s="1"/>
      <c r="AK1362" s="1"/>
      <c r="AL1362" s="1"/>
      <c r="AM1362" s="1"/>
      <c r="AN1362" s="1"/>
      <c r="AO1362" s="1"/>
      <c r="AP1362" s="7"/>
      <c r="AQ1362" s="7"/>
      <c r="AR1362" s="7"/>
      <c r="AS1362" s="7"/>
      <c r="AT1362" s="2"/>
      <c r="AU1362" s="2"/>
      <c r="AV1362" s="2"/>
      <c r="AW1362" s="2"/>
      <c r="AX1362" s="2"/>
      <c r="AY1362" t="str">
        <f t="shared" si="792"/>
        <v>Monroe CD28</v>
      </c>
      <c r="BA1362">
        <v>28</v>
      </c>
      <c r="BC1362" s="91">
        <v>36</v>
      </c>
      <c r="BD1362" s="93"/>
      <c r="BE1362">
        <v>36055</v>
      </c>
      <c r="BF1362">
        <f t="shared" si="798"/>
        <v>3605528</v>
      </c>
      <c r="BH1362" t="s">
        <v>3387</v>
      </c>
    </row>
    <row r="1363" spans="1:60">
      <c r="A1363" t="s">
        <v>350</v>
      </c>
      <c r="B1363" t="s">
        <v>1976</v>
      </c>
      <c r="C1363" s="1">
        <f t="shared" si="793"/>
        <v>0</v>
      </c>
      <c r="D1363" s="1"/>
      <c r="E1363" s="1"/>
      <c r="F1363" s="1"/>
      <c r="G1363" s="1"/>
      <c r="H1363" s="1"/>
      <c r="I1363" s="1"/>
      <c r="J1363" s="1"/>
      <c r="K1363" s="7" t="e">
        <f>RANK(W1363,(W1363:Y1363,Z1363:AN1363))</f>
        <v>#N/A</v>
      </c>
      <c r="L1363" s="7" t="e">
        <f>RANK(X1363,(W1363:Y1363,Z1363:AN1363))</f>
        <v>#N/A</v>
      </c>
      <c r="M1363" s="7">
        <f>IF(Y1363&gt;0,RANK(Y1363,(W1363:Y1363,Z1363:AN1363)),0)</f>
        <v>0</v>
      </c>
      <c r="N1363" s="7"/>
      <c r="O1363" s="1" t="e">
        <f t="shared" si="789"/>
        <v>#NUM!</v>
      </c>
      <c r="P1363" s="2" t="e">
        <f t="shared" si="794"/>
        <v>#NUM!</v>
      </c>
      <c r="Q1363" s="2"/>
      <c r="R1363" s="2" t="str">
        <f t="shared" si="795"/>
        <v>-</v>
      </c>
      <c r="S1363" s="2" t="str">
        <f t="shared" si="796"/>
        <v>-</v>
      </c>
      <c r="T1363" s="2" t="str">
        <f t="shared" si="797"/>
        <v>-</v>
      </c>
      <c r="U1363" s="2" t="str">
        <f t="shared" si="790"/>
        <v>-</v>
      </c>
      <c r="V1363" s="2" t="str">
        <f t="shared" si="791"/>
        <v>-</v>
      </c>
      <c r="AH1363" s="1"/>
      <c r="AI1363" s="1"/>
      <c r="AK1363" s="1"/>
      <c r="AL1363" s="1"/>
      <c r="AM1363" s="1"/>
      <c r="AN1363" s="1"/>
      <c r="AO1363" s="1"/>
      <c r="AP1363" s="7"/>
      <c r="AQ1363" s="7"/>
      <c r="AR1363" s="7"/>
      <c r="AS1363" s="7"/>
      <c r="AT1363" s="2"/>
      <c r="AU1363" s="2"/>
      <c r="AV1363" s="2"/>
      <c r="AW1363" s="2"/>
      <c r="AX1363" s="2"/>
      <c r="AY1363" t="str">
        <f t="shared" si="792"/>
        <v>Monroe CD29</v>
      </c>
      <c r="BA1363">
        <v>29</v>
      </c>
      <c r="BC1363" s="91">
        <v>36</v>
      </c>
      <c r="BD1363" s="93"/>
      <c r="BE1363">
        <v>36055</v>
      </c>
      <c r="BF1363">
        <f t="shared" si="798"/>
        <v>3605529</v>
      </c>
      <c r="BH1363" t="s">
        <v>3387</v>
      </c>
    </row>
    <row r="1364" spans="1:60">
      <c r="A1364" t="s">
        <v>515</v>
      </c>
      <c r="B1364" t="s">
        <v>1976</v>
      </c>
      <c r="C1364" s="1">
        <f t="shared" si="793"/>
        <v>0</v>
      </c>
      <c r="D1364" s="1"/>
      <c r="E1364" s="1"/>
      <c r="F1364" s="1"/>
      <c r="G1364" s="1"/>
      <c r="H1364" s="1"/>
      <c r="I1364" s="1"/>
      <c r="J1364" s="1"/>
      <c r="K1364" s="7" t="e">
        <f>RANK(W1364,(W1364:Y1364,Z1364:AN1364))</f>
        <v>#N/A</v>
      </c>
      <c r="L1364" s="7" t="e">
        <f>RANK(X1364,(W1364:Y1364,Z1364:AN1364))</f>
        <v>#N/A</v>
      </c>
      <c r="M1364" s="7">
        <f>IF(Y1364&gt;0,RANK(Y1364,(W1364:Y1364,Z1364:AN1364)),0)</f>
        <v>0</v>
      </c>
      <c r="N1364" s="7"/>
      <c r="O1364" s="1" t="e">
        <f t="shared" si="789"/>
        <v>#NUM!</v>
      </c>
      <c r="P1364" s="2" t="e">
        <f t="shared" si="794"/>
        <v>#NUM!</v>
      </c>
      <c r="Q1364" s="2"/>
      <c r="R1364" s="2" t="str">
        <f t="shared" si="795"/>
        <v>-</v>
      </c>
      <c r="S1364" s="2" t="str">
        <f t="shared" si="796"/>
        <v>-</v>
      </c>
      <c r="T1364" s="2" t="str">
        <f t="shared" si="797"/>
        <v>-</v>
      </c>
      <c r="U1364" s="2" t="str">
        <f t="shared" si="790"/>
        <v>-</v>
      </c>
      <c r="V1364" s="2" t="str">
        <f t="shared" si="791"/>
        <v>-</v>
      </c>
      <c r="AH1364" s="1"/>
      <c r="AI1364" s="1"/>
      <c r="AK1364" s="1"/>
      <c r="AL1364" s="1"/>
      <c r="AM1364" s="1"/>
      <c r="AN1364" s="1"/>
      <c r="AO1364" s="1"/>
      <c r="AP1364" s="7"/>
      <c r="AQ1364" s="7"/>
      <c r="AR1364" s="7"/>
      <c r="AS1364" s="7"/>
      <c r="AT1364" s="2"/>
      <c r="AU1364" s="2"/>
      <c r="AV1364" s="2"/>
      <c r="AW1364" s="2"/>
      <c r="AX1364" s="2"/>
      <c r="AY1364" t="str">
        <f t="shared" si="792"/>
        <v>Nassau CD2</v>
      </c>
      <c r="BA1364">
        <v>2</v>
      </c>
      <c r="BC1364" s="91">
        <v>36</v>
      </c>
      <c r="BD1364" s="93"/>
      <c r="BE1364">
        <v>36059</v>
      </c>
      <c r="BF1364">
        <f t="shared" si="798"/>
        <v>3605902</v>
      </c>
      <c r="BH1364" t="s">
        <v>3387</v>
      </c>
    </row>
    <row r="1365" spans="1:60">
      <c r="A1365" t="s">
        <v>515</v>
      </c>
      <c r="B1365" t="s">
        <v>1976</v>
      </c>
      <c r="C1365" s="1">
        <f t="shared" si="793"/>
        <v>0</v>
      </c>
      <c r="D1365" s="1"/>
      <c r="E1365" s="1"/>
      <c r="F1365" s="1"/>
      <c r="G1365" s="1"/>
      <c r="H1365" s="1"/>
      <c r="I1365" s="1"/>
      <c r="J1365" s="1"/>
      <c r="K1365" s="7" t="e">
        <f>RANK(W1365,(W1365:Y1365,Z1365:AN1365))</f>
        <v>#N/A</v>
      </c>
      <c r="L1365" s="7" t="e">
        <f>RANK(X1365,(W1365:Y1365,Z1365:AN1365))</f>
        <v>#N/A</v>
      </c>
      <c r="M1365" s="7">
        <f>IF(Y1365&gt;0,RANK(Y1365,(W1365:Y1365,Z1365:AN1365)),0)</f>
        <v>0</v>
      </c>
      <c r="N1365" s="7"/>
      <c r="O1365" s="1" t="e">
        <f t="shared" si="789"/>
        <v>#NUM!</v>
      </c>
      <c r="P1365" s="2" t="e">
        <f t="shared" si="794"/>
        <v>#NUM!</v>
      </c>
      <c r="Q1365" s="2"/>
      <c r="R1365" s="2" t="str">
        <f t="shared" si="795"/>
        <v>-</v>
      </c>
      <c r="S1365" s="2" t="str">
        <f t="shared" si="796"/>
        <v>-</v>
      </c>
      <c r="T1365" s="2" t="str">
        <f t="shared" si="797"/>
        <v>-</v>
      </c>
      <c r="U1365" s="2" t="str">
        <f t="shared" si="790"/>
        <v>-</v>
      </c>
      <c r="V1365" s="2" t="str">
        <f t="shared" si="791"/>
        <v>-</v>
      </c>
      <c r="AH1365" s="1"/>
      <c r="AI1365" s="1"/>
      <c r="AK1365" s="1"/>
      <c r="AL1365" s="1"/>
      <c r="AM1365" s="1"/>
      <c r="AN1365" s="1"/>
      <c r="AO1365" s="1"/>
      <c r="AP1365" s="7"/>
      <c r="AQ1365" s="7"/>
      <c r="AR1365" s="7"/>
      <c r="AS1365" s="7"/>
      <c r="AT1365" s="2"/>
      <c r="AU1365" s="2"/>
      <c r="AV1365" s="2"/>
      <c r="AW1365" s="2"/>
      <c r="AX1365" s="2"/>
      <c r="AY1365" t="str">
        <f t="shared" si="792"/>
        <v>Nassau CD3</v>
      </c>
      <c r="BA1365">
        <v>3</v>
      </c>
      <c r="BC1365" s="91">
        <v>36</v>
      </c>
      <c r="BD1365" s="93"/>
      <c r="BE1365">
        <v>36059</v>
      </c>
      <c r="BF1365">
        <f t="shared" si="798"/>
        <v>3605903</v>
      </c>
      <c r="BH1365" t="s">
        <v>3387</v>
      </c>
    </row>
    <row r="1366" spans="1:60">
      <c r="A1366" t="s">
        <v>515</v>
      </c>
      <c r="B1366" t="s">
        <v>1976</v>
      </c>
      <c r="C1366" s="1">
        <f t="shared" si="793"/>
        <v>0</v>
      </c>
      <c r="D1366" s="1"/>
      <c r="E1366" s="1"/>
      <c r="F1366" s="1"/>
      <c r="G1366" s="1"/>
      <c r="H1366" s="1"/>
      <c r="I1366" s="1"/>
      <c r="J1366" s="1"/>
      <c r="K1366" s="7" t="e">
        <f>RANK(W1366,(W1366:Y1366,Z1366:AN1366))</f>
        <v>#N/A</v>
      </c>
      <c r="L1366" s="7" t="e">
        <f>RANK(X1366,(W1366:Y1366,Z1366:AN1366))</f>
        <v>#N/A</v>
      </c>
      <c r="M1366" s="7">
        <f>IF(Y1366&gt;0,RANK(Y1366,(W1366:Y1366,Z1366:AN1366)),0)</f>
        <v>0</v>
      </c>
      <c r="N1366" s="7"/>
      <c r="O1366" s="1" t="e">
        <f t="shared" si="789"/>
        <v>#NUM!</v>
      </c>
      <c r="P1366" s="2" t="e">
        <f t="shared" si="794"/>
        <v>#NUM!</v>
      </c>
      <c r="Q1366" s="2"/>
      <c r="R1366" s="2" t="str">
        <f t="shared" si="795"/>
        <v>-</v>
      </c>
      <c r="S1366" s="2" t="str">
        <f t="shared" si="796"/>
        <v>-</v>
      </c>
      <c r="T1366" s="2" t="str">
        <f t="shared" si="797"/>
        <v>-</v>
      </c>
      <c r="U1366" s="2" t="str">
        <f t="shared" si="790"/>
        <v>-</v>
      </c>
      <c r="V1366" s="2" t="str">
        <f t="shared" si="791"/>
        <v>-</v>
      </c>
      <c r="AH1366" s="1"/>
      <c r="AI1366" s="1"/>
      <c r="AK1366" s="1"/>
      <c r="AL1366" s="1"/>
      <c r="AM1366" s="1"/>
      <c r="AN1366" s="1"/>
      <c r="AO1366" s="1"/>
      <c r="AP1366" s="7"/>
      <c r="AQ1366" s="7"/>
      <c r="AR1366" s="7"/>
      <c r="AS1366" s="7"/>
      <c r="AT1366" s="2"/>
      <c r="AU1366" s="2"/>
      <c r="AV1366" s="2"/>
      <c r="AW1366" s="2"/>
      <c r="AX1366" s="2"/>
      <c r="AY1366" t="str">
        <f t="shared" si="792"/>
        <v>Nassau CD4</v>
      </c>
      <c r="BA1366">
        <v>4</v>
      </c>
      <c r="BC1366" s="91">
        <v>36</v>
      </c>
      <c r="BD1366" s="93"/>
      <c r="BE1366">
        <v>36059</v>
      </c>
      <c r="BF1366">
        <f t="shared" si="798"/>
        <v>3605904</v>
      </c>
      <c r="BH1366" t="s">
        <v>3387</v>
      </c>
    </row>
    <row r="1367" spans="1:60">
      <c r="A1367" t="s">
        <v>515</v>
      </c>
      <c r="B1367" t="s">
        <v>1976</v>
      </c>
      <c r="C1367" s="1">
        <f t="shared" si="793"/>
        <v>0</v>
      </c>
      <c r="D1367" s="1"/>
      <c r="E1367" s="1"/>
      <c r="F1367" s="1"/>
      <c r="G1367" s="1"/>
      <c r="H1367" s="1"/>
      <c r="I1367" s="1"/>
      <c r="J1367" s="1"/>
      <c r="K1367" s="7" t="e">
        <f>RANK(W1367,(W1367:Y1367,Z1367:AN1367))</f>
        <v>#N/A</v>
      </c>
      <c r="L1367" s="7" t="e">
        <f>RANK(X1367,(W1367:Y1367,Z1367:AN1367))</f>
        <v>#N/A</v>
      </c>
      <c r="M1367" s="7">
        <f>IF(Y1367&gt;0,RANK(Y1367,(W1367:Y1367,Z1367:AN1367)),0)</f>
        <v>0</v>
      </c>
      <c r="N1367" s="7"/>
      <c r="O1367" s="1" t="e">
        <f t="shared" si="789"/>
        <v>#NUM!</v>
      </c>
      <c r="P1367" s="2" t="e">
        <f t="shared" si="794"/>
        <v>#NUM!</v>
      </c>
      <c r="Q1367" s="2"/>
      <c r="R1367" s="2" t="str">
        <f t="shared" si="795"/>
        <v>-</v>
      </c>
      <c r="S1367" s="2" t="str">
        <f t="shared" si="796"/>
        <v>-</v>
      </c>
      <c r="T1367" s="2" t="str">
        <f t="shared" si="797"/>
        <v>-</v>
      </c>
      <c r="U1367" s="2" t="str">
        <f t="shared" si="790"/>
        <v>-</v>
      </c>
      <c r="V1367" s="2" t="str">
        <f t="shared" si="791"/>
        <v>-</v>
      </c>
      <c r="AH1367" s="1"/>
      <c r="AI1367" s="1"/>
      <c r="AK1367" s="1"/>
      <c r="AL1367" s="1"/>
      <c r="AM1367" s="1"/>
      <c r="AN1367" s="1"/>
      <c r="AO1367" s="1"/>
      <c r="AP1367" s="7"/>
      <c r="AQ1367" s="7"/>
      <c r="AR1367" s="7"/>
      <c r="AS1367" s="7"/>
      <c r="AT1367" s="2"/>
      <c r="AU1367" s="2"/>
      <c r="AV1367" s="2"/>
      <c r="AW1367" s="2"/>
      <c r="AX1367" s="2"/>
      <c r="AY1367" t="str">
        <f t="shared" si="792"/>
        <v>Nassau CD5</v>
      </c>
      <c r="BA1367">
        <v>5</v>
      </c>
      <c r="BC1367" s="91">
        <v>36</v>
      </c>
      <c r="BD1367" s="93"/>
      <c r="BE1367">
        <v>36059</v>
      </c>
      <c r="BF1367">
        <f t="shared" si="798"/>
        <v>3605905</v>
      </c>
      <c r="BH1367" t="s">
        <v>3387</v>
      </c>
    </row>
    <row r="1368" spans="1:60">
      <c r="A1368" t="s">
        <v>724</v>
      </c>
      <c r="B1368" t="s">
        <v>1976</v>
      </c>
      <c r="C1368" s="1">
        <f t="shared" si="793"/>
        <v>0</v>
      </c>
      <c r="D1368" s="1"/>
      <c r="E1368" s="1"/>
      <c r="F1368" s="1"/>
      <c r="G1368" s="1"/>
      <c r="H1368" s="1"/>
      <c r="I1368" s="1"/>
      <c r="J1368" s="1"/>
      <c r="K1368" s="7" t="e">
        <f>RANK(W1368,(W1368:Y1368,Z1368:AN1368))</f>
        <v>#N/A</v>
      </c>
      <c r="L1368" s="7" t="e">
        <f>RANK(X1368,(W1368:Y1368,Z1368:AN1368))</f>
        <v>#N/A</v>
      </c>
      <c r="M1368" s="7">
        <f>IF(Y1368&gt;0,RANK(Y1368,(W1368:Y1368,Z1368:AN1368)),0)</f>
        <v>0</v>
      </c>
      <c r="N1368" s="7"/>
      <c r="O1368" s="1" t="e">
        <f t="shared" si="789"/>
        <v>#NUM!</v>
      </c>
      <c r="P1368" s="2" t="e">
        <f t="shared" si="794"/>
        <v>#NUM!</v>
      </c>
      <c r="Q1368" s="2"/>
      <c r="R1368" s="2" t="str">
        <f t="shared" si="795"/>
        <v>-</v>
      </c>
      <c r="S1368" s="2" t="str">
        <f t="shared" si="796"/>
        <v>-</v>
      </c>
      <c r="T1368" s="2" t="str">
        <f t="shared" si="797"/>
        <v>-</v>
      </c>
      <c r="U1368" s="2" t="str">
        <f t="shared" si="790"/>
        <v>-</v>
      </c>
      <c r="V1368" s="2" t="str">
        <f t="shared" si="791"/>
        <v>-</v>
      </c>
      <c r="AH1368" s="1"/>
      <c r="AI1368" s="1"/>
      <c r="AK1368" s="1"/>
      <c r="AL1368" s="1"/>
      <c r="AM1368" s="1"/>
      <c r="AN1368" s="1"/>
      <c r="AO1368" s="1"/>
      <c r="AP1368" s="7"/>
      <c r="AQ1368" s="7"/>
      <c r="AR1368" s="7"/>
      <c r="AS1368" s="7"/>
      <c r="AT1368" s="2"/>
      <c r="AU1368" s="2"/>
      <c r="AV1368" s="2"/>
      <c r="AW1368" s="2"/>
      <c r="AX1368" s="2"/>
      <c r="AY1368" t="str">
        <f t="shared" si="792"/>
        <v>Niagara CD26</v>
      </c>
      <c r="BA1368">
        <v>26</v>
      </c>
      <c r="BC1368" s="91">
        <v>36</v>
      </c>
      <c r="BD1368" s="93"/>
      <c r="BE1368">
        <v>36063</v>
      </c>
      <c r="BF1368">
        <f t="shared" si="798"/>
        <v>3606326</v>
      </c>
      <c r="BH1368" t="s">
        <v>3387</v>
      </c>
    </row>
    <row r="1369" spans="1:60">
      <c r="A1369" t="s">
        <v>724</v>
      </c>
      <c r="B1369" t="s">
        <v>1976</v>
      </c>
      <c r="C1369" s="1">
        <f t="shared" si="793"/>
        <v>0</v>
      </c>
      <c r="D1369" s="1"/>
      <c r="E1369" s="1"/>
      <c r="F1369" s="1"/>
      <c r="G1369" s="1"/>
      <c r="H1369" s="1"/>
      <c r="I1369" s="1"/>
      <c r="J1369" s="1"/>
      <c r="K1369" s="7" t="e">
        <f>RANK(W1369,(W1369:Y1369,Z1369:AN1369))</f>
        <v>#N/A</v>
      </c>
      <c r="L1369" s="7" t="e">
        <f>RANK(X1369,(W1369:Y1369,Z1369:AN1369))</f>
        <v>#N/A</v>
      </c>
      <c r="M1369" s="7">
        <f>IF(Y1369&gt;0,RANK(Y1369,(W1369:Y1369,Z1369:AN1369)),0)</f>
        <v>0</v>
      </c>
      <c r="N1369" s="7"/>
      <c r="O1369" s="1" t="e">
        <f t="shared" si="789"/>
        <v>#NUM!</v>
      </c>
      <c r="P1369" s="2" t="e">
        <f t="shared" si="794"/>
        <v>#NUM!</v>
      </c>
      <c r="Q1369" s="2"/>
      <c r="R1369" s="2" t="str">
        <f t="shared" si="795"/>
        <v>-</v>
      </c>
      <c r="S1369" s="2" t="str">
        <f t="shared" si="796"/>
        <v>-</v>
      </c>
      <c r="T1369" s="2" t="str">
        <f t="shared" si="797"/>
        <v>-</v>
      </c>
      <c r="U1369" s="2" t="str">
        <f t="shared" si="790"/>
        <v>-</v>
      </c>
      <c r="V1369" s="2" t="str">
        <f t="shared" si="791"/>
        <v>-</v>
      </c>
      <c r="AH1369" s="1"/>
      <c r="AI1369" s="1"/>
      <c r="AK1369" s="1"/>
      <c r="AL1369" s="1"/>
      <c r="AM1369" s="1"/>
      <c r="AN1369" s="1"/>
      <c r="AO1369" s="1"/>
      <c r="AP1369" s="7"/>
      <c r="AQ1369" s="7"/>
      <c r="AR1369" s="7"/>
      <c r="AS1369" s="7"/>
      <c r="AT1369" s="2"/>
      <c r="AU1369" s="2"/>
      <c r="AV1369" s="2"/>
      <c r="AW1369" s="2"/>
      <c r="AX1369" s="2"/>
      <c r="AY1369" t="str">
        <f t="shared" si="792"/>
        <v>Niagara CD28</v>
      </c>
      <c r="BA1369">
        <v>28</v>
      </c>
      <c r="BC1369" s="91">
        <v>36</v>
      </c>
      <c r="BD1369" s="93"/>
      <c r="BE1369">
        <v>36063</v>
      </c>
      <c r="BF1369">
        <f t="shared" si="798"/>
        <v>3606328</v>
      </c>
      <c r="BH1369" t="s">
        <v>3387</v>
      </c>
    </row>
    <row r="1370" spans="1:60">
      <c r="A1370" t="s">
        <v>3201</v>
      </c>
      <c r="B1370" t="s">
        <v>1976</v>
      </c>
      <c r="C1370" s="1">
        <f t="shared" si="793"/>
        <v>0</v>
      </c>
      <c r="D1370" s="1"/>
      <c r="E1370" s="1"/>
      <c r="F1370" s="1"/>
      <c r="G1370" s="1"/>
      <c r="H1370" s="1"/>
      <c r="I1370" s="1"/>
      <c r="J1370" s="1"/>
      <c r="K1370" s="7" t="e">
        <f>RANK(W1370,(W1370:Y1370,Z1370:AN1370))</f>
        <v>#N/A</v>
      </c>
      <c r="L1370" s="7" t="e">
        <f>RANK(X1370,(W1370:Y1370,Z1370:AN1370))</f>
        <v>#N/A</v>
      </c>
      <c r="M1370" s="7">
        <f>IF(Y1370&gt;0,RANK(Y1370,(W1370:Y1370,Z1370:AN1370)),0)</f>
        <v>0</v>
      </c>
      <c r="N1370" s="7"/>
      <c r="O1370" s="1" t="e">
        <f t="shared" si="789"/>
        <v>#NUM!</v>
      </c>
      <c r="P1370" s="2" t="e">
        <f t="shared" si="794"/>
        <v>#NUM!</v>
      </c>
      <c r="Q1370" s="2"/>
      <c r="R1370" s="2" t="str">
        <f t="shared" si="795"/>
        <v>-</v>
      </c>
      <c r="S1370" s="2" t="str">
        <f t="shared" si="796"/>
        <v>-</v>
      </c>
      <c r="T1370" s="2" t="str">
        <f t="shared" si="797"/>
        <v>-</v>
      </c>
      <c r="U1370" s="2" t="str">
        <f t="shared" si="790"/>
        <v>-</v>
      </c>
      <c r="V1370" s="2" t="str">
        <f t="shared" si="791"/>
        <v>-</v>
      </c>
      <c r="AH1370" s="1"/>
      <c r="AI1370" s="1"/>
      <c r="AK1370" s="1"/>
      <c r="AL1370" s="1"/>
      <c r="AM1370" s="1"/>
      <c r="AN1370" s="1"/>
      <c r="AO1370" s="1"/>
      <c r="AP1370" s="7"/>
      <c r="AQ1370" s="7"/>
      <c r="AR1370" s="7"/>
      <c r="AS1370" s="7"/>
      <c r="AT1370" s="2"/>
      <c r="AU1370" s="2"/>
      <c r="AV1370" s="2"/>
      <c r="AW1370" s="2"/>
      <c r="AX1370" s="2"/>
      <c r="AY1370" t="str">
        <f t="shared" si="792"/>
        <v>Oneida CD23</v>
      </c>
      <c r="BA1370">
        <v>23</v>
      </c>
      <c r="BC1370" s="91">
        <v>36</v>
      </c>
      <c r="BD1370" s="93"/>
      <c r="BE1370">
        <v>36065</v>
      </c>
      <c r="BF1370">
        <f t="shared" si="798"/>
        <v>3606523</v>
      </c>
      <c r="BH1370" t="s">
        <v>3387</v>
      </c>
    </row>
    <row r="1371" spans="1:60">
      <c r="A1371" t="s">
        <v>3201</v>
      </c>
      <c r="B1371" t="s">
        <v>1976</v>
      </c>
      <c r="C1371" s="1">
        <f t="shared" si="793"/>
        <v>0</v>
      </c>
      <c r="D1371" s="1"/>
      <c r="E1371" s="1"/>
      <c r="F1371" s="1"/>
      <c r="G1371" s="1"/>
      <c r="H1371" s="1"/>
      <c r="I1371" s="1"/>
      <c r="J1371" s="1"/>
      <c r="K1371" s="7" t="e">
        <f>RANK(W1371,(W1371:Y1371,Z1371:AN1371))</f>
        <v>#N/A</v>
      </c>
      <c r="L1371" s="7" t="e">
        <f>RANK(X1371,(W1371:Y1371,Z1371:AN1371))</f>
        <v>#N/A</v>
      </c>
      <c r="M1371" s="7">
        <f>IF(Y1371&gt;0,RANK(Y1371,(W1371:Y1371,Z1371:AN1371)),0)</f>
        <v>0</v>
      </c>
      <c r="N1371" s="7"/>
      <c r="O1371" s="1" t="e">
        <f t="shared" si="789"/>
        <v>#NUM!</v>
      </c>
      <c r="P1371" s="2" t="e">
        <f t="shared" si="794"/>
        <v>#NUM!</v>
      </c>
      <c r="Q1371" s="2"/>
      <c r="R1371" s="2" t="str">
        <f t="shared" si="795"/>
        <v>-</v>
      </c>
      <c r="S1371" s="2" t="str">
        <f t="shared" si="796"/>
        <v>-</v>
      </c>
      <c r="T1371" s="2" t="str">
        <f t="shared" si="797"/>
        <v>-</v>
      </c>
      <c r="U1371" s="2" t="str">
        <f t="shared" si="790"/>
        <v>-</v>
      </c>
      <c r="V1371" s="2" t="str">
        <f t="shared" si="791"/>
        <v>-</v>
      </c>
      <c r="AH1371" s="1"/>
      <c r="AI1371" s="1"/>
      <c r="AK1371" s="1"/>
      <c r="AL1371" s="1"/>
      <c r="AM1371" s="1"/>
      <c r="AN1371" s="1"/>
      <c r="AO1371" s="1"/>
      <c r="AP1371" s="7"/>
      <c r="AQ1371" s="7"/>
      <c r="AR1371" s="7"/>
      <c r="AS1371" s="7"/>
      <c r="AT1371" s="2"/>
      <c r="AU1371" s="2"/>
      <c r="AV1371" s="2"/>
      <c r="AW1371" s="2"/>
      <c r="AX1371" s="2"/>
      <c r="AY1371" t="str">
        <f t="shared" si="792"/>
        <v>Oneida CD24</v>
      </c>
      <c r="BA1371">
        <v>24</v>
      </c>
      <c r="BC1371" s="91">
        <v>36</v>
      </c>
      <c r="BD1371" s="93"/>
      <c r="BE1371">
        <v>36065</v>
      </c>
      <c r="BF1371">
        <f t="shared" si="798"/>
        <v>3606524</v>
      </c>
      <c r="BH1371" t="s">
        <v>3387</v>
      </c>
    </row>
    <row r="1372" spans="1:60">
      <c r="A1372" t="s">
        <v>1714</v>
      </c>
      <c r="B1372" t="s">
        <v>1976</v>
      </c>
      <c r="C1372" s="1">
        <f t="shared" si="793"/>
        <v>0</v>
      </c>
      <c r="D1372" s="1"/>
      <c r="E1372" s="1"/>
      <c r="F1372" s="1"/>
      <c r="G1372" s="1"/>
      <c r="H1372" s="1"/>
      <c r="I1372" s="1"/>
      <c r="J1372" s="1"/>
      <c r="K1372" s="7" t="e">
        <f>RANK(W1372,(W1372:Y1372,Z1372:AN1372))</f>
        <v>#N/A</v>
      </c>
      <c r="L1372" s="7" t="e">
        <f>RANK(X1372,(W1372:Y1372,Z1372:AN1372))</f>
        <v>#N/A</v>
      </c>
      <c r="M1372" s="7">
        <f>IF(Y1372&gt;0,RANK(Y1372,(W1372:Y1372,Z1372:AN1372)),0)</f>
        <v>0</v>
      </c>
      <c r="N1372" s="7"/>
      <c r="O1372" s="1" t="e">
        <f t="shared" si="789"/>
        <v>#NUM!</v>
      </c>
      <c r="P1372" s="2" t="e">
        <f t="shared" si="794"/>
        <v>#NUM!</v>
      </c>
      <c r="Q1372" s="2"/>
      <c r="R1372" s="2" t="str">
        <f t="shared" si="795"/>
        <v>-</v>
      </c>
      <c r="S1372" s="2" t="str">
        <f t="shared" si="796"/>
        <v>-</v>
      </c>
      <c r="T1372" s="2" t="str">
        <f t="shared" si="797"/>
        <v>-</v>
      </c>
      <c r="U1372" s="2" t="str">
        <f t="shared" si="790"/>
        <v>-</v>
      </c>
      <c r="V1372" s="2" t="str">
        <f t="shared" si="791"/>
        <v>-</v>
      </c>
      <c r="AH1372" s="1"/>
      <c r="AI1372" s="1"/>
      <c r="AK1372" s="1"/>
      <c r="AL1372" s="1"/>
      <c r="AM1372" s="1"/>
      <c r="AN1372" s="1"/>
      <c r="AO1372" s="1"/>
      <c r="AP1372" s="7"/>
      <c r="AQ1372" s="7"/>
      <c r="AR1372" s="7"/>
      <c r="AS1372" s="7"/>
      <c r="AT1372" s="2"/>
      <c r="AU1372" s="2"/>
      <c r="AV1372" s="2"/>
      <c r="AW1372" s="2"/>
      <c r="AX1372" s="2"/>
      <c r="AY1372" t="str">
        <f t="shared" si="792"/>
        <v>Ontario CD24</v>
      </c>
      <c r="BA1372">
        <v>24</v>
      </c>
      <c r="BC1372" s="91">
        <v>36</v>
      </c>
      <c r="BD1372" s="93"/>
      <c r="BE1372">
        <v>36069</v>
      </c>
      <c r="BF1372">
        <f t="shared" si="798"/>
        <v>3606924</v>
      </c>
      <c r="BH1372" t="s">
        <v>3387</v>
      </c>
    </row>
    <row r="1373" spans="1:60">
      <c r="A1373" t="s">
        <v>1714</v>
      </c>
      <c r="B1373" t="s">
        <v>1976</v>
      </c>
      <c r="C1373" s="1">
        <f t="shared" si="793"/>
        <v>0</v>
      </c>
      <c r="D1373" s="1"/>
      <c r="E1373" s="1"/>
      <c r="F1373" s="1"/>
      <c r="G1373" s="1"/>
      <c r="H1373" s="1"/>
      <c r="I1373" s="1"/>
      <c r="J1373" s="1"/>
      <c r="K1373" s="7" t="e">
        <f>RANK(W1373,(W1373:Y1373,Z1373:AN1373))</f>
        <v>#N/A</v>
      </c>
      <c r="L1373" s="7" t="e">
        <f>RANK(X1373,(W1373:Y1373,Z1373:AN1373))</f>
        <v>#N/A</v>
      </c>
      <c r="M1373" s="7">
        <f>IF(Y1373&gt;0,RANK(Y1373,(W1373:Y1373,Z1373:AN1373)),0)</f>
        <v>0</v>
      </c>
      <c r="N1373" s="7"/>
      <c r="O1373" s="1" t="e">
        <f t="shared" si="789"/>
        <v>#NUM!</v>
      </c>
      <c r="P1373" s="2" t="e">
        <f t="shared" si="794"/>
        <v>#NUM!</v>
      </c>
      <c r="Q1373" s="2"/>
      <c r="R1373" s="2" t="str">
        <f t="shared" si="795"/>
        <v>-</v>
      </c>
      <c r="S1373" s="2" t="str">
        <f t="shared" si="796"/>
        <v>-</v>
      </c>
      <c r="T1373" s="2" t="str">
        <f t="shared" si="797"/>
        <v>-</v>
      </c>
      <c r="U1373" s="2" t="str">
        <f t="shared" si="790"/>
        <v>-</v>
      </c>
      <c r="V1373" s="2" t="str">
        <f t="shared" si="791"/>
        <v>-</v>
      </c>
      <c r="AH1373" s="1"/>
      <c r="AI1373" s="1"/>
      <c r="AK1373" s="1"/>
      <c r="AL1373" s="1"/>
      <c r="AM1373" s="1"/>
      <c r="AN1373" s="1"/>
      <c r="AO1373" s="1"/>
      <c r="AP1373" s="7"/>
      <c r="AQ1373" s="7"/>
      <c r="AR1373" s="7"/>
      <c r="AS1373" s="7"/>
      <c r="AT1373" s="2"/>
      <c r="AU1373" s="2"/>
      <c r="AV1373" s="2"/>
      <c r="AW1373" s="2"/>
      <c r="AX1373" s="2"/>
      <c r="AY1373" t="str">
        <f t="shared" si="792"/>
        <v>Ontario CD29</v>
      </c>
      <c r="BA1373">
        <v>29</v>
      </c>
      <c r="BC1373" s="91">
        <v>36</v>
      </c>
      <c r="BD1373" s="93"/>
      <c r="BE1373">
        <v>36069</v>
      </c>
      <c r="BF1373">
        <f t="shared" si="798"/>
        <v>3606929</v>
      </c>
      <c r="BH1373" t="s">
        <v>3387</v>
      </c>
    </row>
    <row r="1374" spans="1:60">
      <c r="A1374" t="s">
        <v>1445</v>
      </c>
      <c r="B1374" t="s">
        <v>1976</v>
      </c>
      <c r="C1374" s="1">
        <f t="shared" si="793"/>
        <v>0</v>
      </c>
      <c r="D1374" s="1"/>
      <c r="E1374" s="1"/>
      <c r="F1374" s="1"/>
      <c r="G1374" s="1"/>
      <c r="H1374" s="1"/>
      <c r="I1374" s="1"/>
      <c r="J1374" s="1"/>
      <c r="K1374" s="7" t="e">
        <f>RANK(W1374,(W1374:Y1374,Z1374:AN1374))</f>
        <v>#N/A</v>
      </c>
      <c r="L1374" s="7" t="e">
        <f>RANK(X1374,(W1374:Y1374,Z1374:AN1374))</f>
        <v>#N/A</v>
      </c>
      <c r="M1374" s="7">
        <f>IF(Y1374&gt;0,RANK(Y1374,(W1374:Y1374,Z1374:AN1374)),0)</f>
        <v>0</v>
      </c>
      <c r="N1374" s="7"/>
      <c r="O1374" s="1" t="e">
        <f t="shared" si="789"/>
        <v>#NUM!</v>
      </c>
      <c r="P1374" s="2" t="e">
        <f t="shared" si="794"/>
        <v>#NUM!</v>
      </c>
      <c r="Q1374" s="2"/>
      <c r="R1374" s="2" t="str">
        <f t="shared" si="795"/>
        <v>-</v>
      </c>
      <c r="S1374" s="2" t="str">
        <f t="shared" si="796"/>
        <v>-</v>
      </c>
      <c r="T1374" s="2" t="str">
        <f t="shared" si="797"/>
        <v>-</v>
      </c>
      <c r="U1374" s="2" t="str">
        <f t="shared" si="790"/>
        <v>-</v>
      </c>
      <c r="V1374" s="2" t="str">
        <f t="shared" si="791"/>
        <v>-</v>
      </c>
      <c r="AH1374" s="1"/>
      <c r="AI1374" s="1"/>
      <c r="AK1374" s="1"/>
      <c r="AL1374" s="1"/>
      <c r="AM1374" s="1"/>
      <c r="AN1374" s="1"/>
      <c r="AO1374" s="1"/>
      <c r="AP1374" s="7"/>
      <c r="AQ1374" s="7"/>
      <c r="AR1374" s="7"/>
      <c r="AS1374" s="7"/>
      <c r="AT1374" s="2"/>
      <c r="AU1374" s="2"/>
      <c r="AV1374" s="2"/>
      <c r="AW1374" s="2"/>
      <c r="AX1374" s="2"/>
      <c r="AY1374" t="str">
        <f t="shared" si="792"/>
        <v>Orange CD19</v>
      </c>
      <c r="BA1374">
        <v>19</v>
      </c>
      <c r="BC1374" s="91">
        <v>36</v>
      </c>
      <c r="BD1374" s="93"/>
      <c r="BE1374">
        <v>36071</v>
      </c>
      <c r="BF1374">
        <f t="shared" si="798"/>
        <v>3607119</v>
      </c>
      <c r="BH1374" t="s">
        <v>3387</v>
      </c>
    </row>
    <row r="1375" spans="1:60">
      <c r="A1375" t="s">
        <v>1445</v>
      </c>
      <c r="B1375" t="s">
        <v>1976</v>
      </c>
      <c r="C1375" s="1">
        <f t="shared" si="793"/>
        <v>0</v>
      </c>
      <c r="D1375" s="1"/>
      <c r="E1375" s="1"/>
      <c r="F1375" s="1"/>
      <c r="G1375" s="1"/>
      <c r="H1375" s="1"/>
      <c r="I1375" s="1"/>
      <c r="J1375" s="1"/>
      <c r="K1375" s="7" t="e">
        <f>RANK(W1375,(W1375:Y1375,Z1375:AN1375))</f>
        <v>#N/A</v>
      </c>
      <c r="L1375" s="7" t="e">
        <f>RANK(X1375,(W1375:Y1375,Z1375:AN1375))</f>
        <v>#N/A</v>
      </c>
      <c r="M1375" s="7">
        <f>IF(Y1375&gt;0,RANK(Y1375,(W1375:Y1375,Z1375:AN1375)),0)</f>
        <v>0</v>
      </c>
      <c r="N1375" s="7"/>
      <c r="O1375" s="1" t="e">
        <f t="shared" si="789"/>
        <v>#NUM!</v>
      </c>
      <c r="P1375" s="2" t="e">
        <f t="shared" si="794"/>
        <v>#NUM!</v>
      </c>
      <c r="Q1375" s="2"/>
      <c r="R1375" s="2" t="str">
        <f t="shared" si="795"/>
        <v>-</v>
      </c>
      <c r="S1375" s="2" t="str">
        <f t="shared" si="796"/>
        <v>-</v>
      </c>
      <c r="T1375" s="2" t="str">
        <f t="shared" si="797"/>
        <v>-</v>
      </c>
      <c r="U1375" s="2" t="str">
        <f t="shared" si="790"/>
        <v>-</v>
      </c>
      <c r="V1375" s="2" t="str">
        <f t="shared" si="791"/>
        <v>-</v>
      </c>
      <c r="AH1375" s="1"/>
      <c r="AI1375" s="1"/>
      <c r="AK1375" s="1"/>
      <c r="AL1375" s="1"/>
      <c r="AM1375" s="1"/>
      <c r="AN1375" s="1"/>
      <c r="AO1375" s="1"/>
      <c r="AP1375" s="7"/>
      <c r="AQ1375" s="7"/>
      <c r="AR1375" s="7"/>
      <c r="AS1375" s="7"/>
      <c r="AT1375" s="2"/>
      <c r="AU1375" s="2"/>
      <c r="AV1375" s="2"/>
      <c r="AW1375" s="2"/>
      <c r="AX1375" s="2"/>
      <c r="AY1375" t="str">
        <f t="shared" si="792"/>
        <v>Orange CD22</v>
      </c>
      <c r="BA1375">
        <v>22</v>
      </c>
      <c r="BC1375" s="91">
        <v>36</v>
      </c>
      <c r="BD1375" s="93"/>
      <c r="BE1375">
        <v>36071</v>
      </c>
      <c r="BF1375">
        <f t="shared" si="798"/>
        <v>3607122</v>
      </c>
      <c r="BH1375" t="s">
        <v>3387</v>
      </c>
    </row>
    <row r="1376" spans="1:60">
      <c r="A1376" t="s">
        <v>2223</v>
      </c>
      <c r="B1376" t="s">
        <v>1976</v>
      </c>
      <c r="C1376" s="1">
        <f t="shared" si="793"/>
        <v>0</v>
      </c>
      <c r="D1376" s="1"/>
      <c r="E1376" s="1"/>
      <c r="F1376" s="1"/>
      <c r="G1376" s="1"/>
      <c r="H1376" s="1"/>
      <c r="I1376" s="1"/>
      <c r="J1376" s="1"/>
      <c r="K1376" s="7" t="e">
        <f>RANK(W1376,(W1376:Y1376,Z1376:AN1376))</f>
        <v>#N/A</v>
      </c>
      <c r="L1376" s="7" t="e">
        <f>RANK(X1376,(W1376:Y1376,Z1376:AN1376))</f>
        <v>#N/A</v>
      </c>
      <c r="M1376" s="7">
        <f>IF(Y1376&gt;0,RANK(Y1376,(W1376:Y1376,Z1376:AN1376)),0)</f>
        <v>0</v>
      </c>
      <c r="N1376" s="7"/>
      <c r="O1376" s="1" t="e">
        <f t="shared" ref="O1376:O1407" si="799">MAX(W1376:AD1376)-LARGE(W1376:AD1376,2)</f>
        <v>#NUM!</v>
      </c>
      <c r="P1376" s="2" t="e">
        <f t="shared" si="794"/>
        <v>#NUM!</v>
      </c>
      <c r="Q1376" s="2"/>
      <c r="R1376" s="2" t="str">
        <f t="shared" si="795"/>
        <v>-</v>
      </c>
      <c r="S1376" s="2" t="str">
        <f t="shared" si="796"/>
        <v>-</v>
      </c>
      <c r="T1376" s="2" t="str">
        <f t="shared" si="797"/>
        <v>-</v>
      </c>
      <c r="U1376" s="2" t="str">
        <f t="shared" si="790"/>
        <v>-</v>
      </c>
      <c r="V1376" s="2" t="str">
        <f t="shared" si="791"/>
        <v>-</v>
      </c>
      <c r="AH1376" s="1"/>
      <c r="AI1376" s="1"/>
      <c r="AK1376" s="1"/>
      <c r="AL1376" s="1"/>
      <c r="AM1376" s="1"/>
      <c r="AN1376" s="1"/>
      <c r="AO1376" s="1"/>
      <c r="AP1376" s="7"/>
      <c r="AQ1376" s="7"/>
      <c r="AR1376" s="7"/>
      <c r="AS1376" s="7"/>
      <c r="AT1376" s="2"/>
      <c r="AU1376" s="2"/>
      <c r="AV1376" s="2"/>
      <c r="AW1376" s="2"/>
      <c r="AX1376" s="2"/>
      <c r="AY1376" t="str">
        <f t="shared" ref="AY1376:AY1407" si="800">A1376&amp;" "&amp;"CD"&amp;BA1376</f>
        <v>Orleans CD26</v>
      </c>
      <c r="BA1376">
        <v>26</v>
      </c>
      <c r="BC1376" s="91">
        <v>36</v>
      </c>
      <c r="BD1376" s="93"/>
      <c r="BE1376">
        <v>36073</v>
      </c>
      <c r="BF1376">
        <f t="shared" si="798"/>
        <v>3607326</v>
      </c>
      <c r="BH1376" t="s">
        <v>3387</v>
      </c>
    </row>
    <row r="1377" spans="1:60">
      <c r="A1377" t="s">
        <v>2223</v>
      </c>
      <c r="B1377" t="s">
        <v>1976</v>
      </c>
      <c r="C1377" s="1">
        <f t="shared" si="793"/>
        <v>0</v>
      </c>
      <c r="D1377" s="1"/>
      <c r="E1377" s="1"/>
      <c r="F1377" s="1"/>
      <c r="G1377" s="1"/>
      <c r="H1377" s="1"/>
      <c r="I1377" s="1"/>
      <c r="J1377" s="1"/>
      <c r="K1377" s="7" t="e">
        <f>RANK(W1377,(W1377:Y1377,Z1377:AN1377))</f>
        <v>#N/A</v>
      </c>
      <c r="L1377" s="7" t="e">
        <f>RANK(X1377,(W1377:Y1377,Z1377:AN1377))</f>
        <v>#N/A</v>
      </c>
      <c r="M1377" s="7">
        <f>IF(Y1377&gt;0,RANK(Y1377,(W1377:Y1377,Z1377:AN1377)),0)</f>
        <v>0</v>
      </c>
      <c r="N1377" s="7"/>
      <c r="O1377" s="1" t="e">
        <f t="shared" si="799"/>
        <v>#NUM!</v>
      </c>
      <c r="P1377" s="2" t="e">
        <f t="shared" si="794"/>
        <v>#NUM!</v>
      </c>
      <c r="Q1377" s="2"/>
      <c r="R1377" s="2" t="str">
        <f t="shared" si="795"/>
        <v>-</v>
      </c>
      <c r="S1377" s="2" t="str">
        <f t="shared" si="796"/>
        <v>-</v>
      </c>
      <c r="T1377" s="2" t="str">
        <f t="shared" si="797"/>
        <v>-</v>
      </c>
      <c r="U1377" s="2" t="str">
        <f t="shared" si="790"/>
        <v>-</v>
      </c>
      <c r="V1377" s="2" t="str">
        <f t="shared" si="791"/>
        <v>-</v>
      </c>
      <c r="AH1377" s="1"/>
      <c r="AI1377" s="1"/>
      <c r="AK1377" s="1"/>
      <c r="AL1377" s="1"/>
      <c r="AM1377" s="1"/>
      <c r="AN1377" s="1"/>
      <c r="AO1377" s="1"/>
      <c r="AP1377" s="7"/>
      <c r="AQ1377" s="7"/>
      <c r="AR1377" s="7"/>
      <c r="AS1377" s="7"/>
      <c r="AT1377" s="2"/>
      <c r="AU1377" s="2"/>
      <c r="AV1377" s="2"/>
      <c r="AW1377" s="2"/>
      <c r="AX1377" s="2"/>
      <c r="AY1377" t="str">
        <f t="shared" si="800"/>
        <v>Orleans CD28</v>
      </c>
      <c r="BA1377">
        <v>28</v>
      </c>
      <c r="BC1377" s="91">
        <v>36</v>
      </c>
      <c r="BD1377" s="93"/>
      <c r="BE1377">
        <v>36073</v>
      </c>
      <c r="BF1377">
        <f t="shared" si="798"/>
        <v>3607328</v>
      </c>
      <c r="BH1377" t="s">
        <v>3387</v>
      </c>
    </row>
    <row r="1378" spans="1:60">
      <c r="A1378" t="s">
        <v>1771</v>
      </c>
      <c r="B1378" t="s">
        <v>1976</v>
      </c>
      <c r="C1378" s="1">
        <f t="shared" si="793"/>
        <v>0</v>
      </c>
      <c r="D1378" s="1"/>
      <c r="E1378" s="1"/>
      <c r="F1378" s="1"/>
      <c r="G1378" s="1"/>
      <c r="H1378" s="1"/>
      <c r="I1378" s="1"/>
      <c r="J1378" s="1"/>
      <c r="K1378" s="7" t="e">
        <f>RANK(W1378,(W1378:Y1378,Z1378:AN1378))</f>
        <v>#N/A</v>
      </c>
      <c r="L1378" s="7" t="e">
        <f>RANK(X1378,(W1378:Y1378,Z1378:AN1378))</f>
        <v>#N/A</v>
      </c>
      <c r="M1378" s="7">
        <f>IF(Y1378&gt;0,RANK(Y1378,(W1378:Y1378,Z1378:AN1378)),0)</f>
        <v>0</v>
      </c>
      <c r="N1378" s="7"/>
      <c r="O1378" s="1" t="e">
        <f t="shared" si="799"/>
        <v>#NUM!</v>
      </c>
      <c r="P1378" s="2" t="e">
        <f t="shared" si="794"/>
        <v>#NUM!</v>
      </c>
      <c r="Q1378" s="2"/>
      <c r="R1378" s="2" t="str">
        <f t="shared" si="795"/>
        <v>-</v>
      </c>
      <c r="S1378" s="2" t="str">
        <f t="shared" si="796"/>
        <v>-</v>
      </c>
      <c r="T1378" s="2" t="str">
        <f t="shared" si="797"/>
        <v>-</v>
      </c>
      <c r="U1378" s="2" t="str">
        <f t="shared" si="790"/>
        <v>-</v>
      </c>
      <c r="V1378" s="2" t="str">
        <f t="shared" si="791"/>
        <v>-</v>
      </c>
      <c r="AH1378" s="1"/>
      <c r="AI1378" s="1"/>
      <c r="AK1378" s="1"/>
      <c r="AL1378" s="1"/>
      <c r="AM1378" s="1"/>
      <c r="AN1378" s="1"/>
      <c r="AO1378" s="1"/>
      <c r="AP1378" s="7"/>
      <c r="AQ1378" s="7"/>
      <c r="AR1378" s="7"/>
      <c r="AS1378" s="7"/>
      <c r="AT1378" s="2"/>
      <c r="AU1378" s="2"/>
      <c r="AV1378" s="2"/>
      <c r="AW1378" s="2"/>
      <c r="AX1378" s="2"/>
      <c r="AY1378" t="str">
        <f t="shared" si="800"/>
        <v>Otsego CD20</v>
      </c>
      <c r="BA1378">
        <v>20</v>
      </c>
      <c r="BC1378" s="91">
        <v>36</v>
      </c>
      <c r="BD1378" s="93"/>
      <c r="BE1378">
        <v>36077</v>
      </c>
      <c r="BF1378">
        <f t="shared" si="798"/>
        <v>3607720</v>
      </c>
      <c r="BH1378" t="s">
        <v>3387</v>
      </c>
    </row>
    <row r="1379" spans="1:60">
      <c r="A1379" t="s">
        <v>1771</v>
      </c>
      <c r="B1379" t="s">
        <v>1976</v>
      </c>
      <c r="C1379" s="1">
        <f t="shared" si="793"/>
        <v>0</v>
      </c>
      <c r="D1379" s="1"/>
      <c r="E1379" s="1"/>
      <c r="F1379" s="1"/>
      <c r="G1379" s="1"/>
      <c r="H1379" s="1"/>
      <c r="I1379" s="1"/>
      <c r="J1379" s="1"/>
      <c r="K1379" s="7" t="e">
        <f>RANK(W1379,(W1379:Y1379,Z1379:AN1379))</f>
        <v>#N/A</v>
      </c>
      <c r="L1379" s="7" t="e">
        <f>RANK(X1379,(W1379:Y1379,Z1379:AN1379))</f>
        <v>#N/A</v>
      </c>
      <c r="M1379" s="7">
        <f>IF(Y1379&gt;0,RANK(Y1379,(W1379:Y1379,Z1379:AN1379)),0)</f>
        <v>0</v>
      </c>
      <c r="N1379" s="7"/>
      <c r="O1379" s="1" t="e">
        <f t="shared" si="799"/>
        <v>#NUM!</v>
      </c>
      <c r="P1379" s="2" t="e">
        <f t="shared" si="794"/>
        <v>#NUM!</v>
      </c>
      <c r="Q1379" s="2"/>
      <c r="R1379" s="2" t="str">
        <f t="shared" si="795"/>
        <v>-</v>
      </c>
      <c r="S1379" s="2" t="str">
        <f t="shared" si="796"/>
        <v>-</v>
      </c>
      <c r="T1379" s="2" t="str">
        <f t="shared" si="797"/>
        <v>-</v>
      </c>
      <c r="U1379" s="2" t="str">
        <f t="shared" si="790"/>
        <v>-</v>
      </c>
      <c r="V1379" s="2" t="str">
        <f t="shared" si="791"/>
        <v>-</v>
      </c>
      <c r="AH1379" s="1"/>
      <c r="AI1379" s="1"/>
      <c r="AK1379" s="1"/>
      <c r="AL1379" s="1"/>
      <c r="AM1379" s="1"/>
      <c r="AN1379" s="1"/>
      <c r="AO1379" s="1"/>
      <c r="AP1379" s="7"/>
      <c r="AQ1379" s="7"/>
      <c r="AR1379" s="7"/>
      <c r="AS1379" s="7"/>
      <c r="AT1379" s="2"/>
      <c r="AU1379" s="2"/>
      <c r="AV1379" s="2"/>
      <c r="AW1379" s="2"/>
      <c r="AX1379" s="2"/>
      <c r="AY1379" t="str">
        <f t="shared" si="800"/>
        <v>Otsego CD24</v>
      </c>
      <c r="BA1379">
        <v>24</v>
      </c>
      <c r="BC1379" s="91">
        <v>36</v>
      </c>
      <c r="BD1379" s="93"/>
      <c r="BE1379">
        <v>36077</v>
      </c>
      <c r="BF1379">
        <f t="shared" si="798"/>
        <v>3607724</v>
      </c>
      <c r="BH1379" t="s">
        <v>3387</v>
      </c>
    </row>
    <row r="1380" spans="1:60">
      <c r="A1380" t="s">
        <v>1120</v>
      </c>
      <c r="B1380" t="s">
        <v>1976</v>
      </c>
      <c r="C1380" s="1">
        <f t="shared" si="793"/>
        <v>0</v>
      </c>
      <c r="D1380" s="1"/>
      <c r="E1380" s="1"/>
      <c r="F1380" s="1"/>
      <c r="G1380" s="1"/>
      <c r="H1380" s="1"/>
      <c r="I1380" s="1"/>
      <c r="J1380" s="1"/>
      <c r="K1380" s="7" t="e">
        <f>RANK(W1380,(W1380:Y1380,Z1380:AN1380))</f>
        <v>#N/A</v>
      </c>
      <c r="L1380" s="7" t="e">
        <f>RANK(X1380,(W1380:Y1380,Z1380:AN1380))</f>
        <v>#N/A</v>
      </c>
      <c r="M1380" s="7">
        <f>IF(Y1380&gt;0,RANK(Y1380,(W1380:Y1380,Z1380:AN1380)),0)</f>
        <v>0</v>
      </c>
      <c r="N1380" s="7"/>
      <c r="O1380" s="1" t="e">
        <f t="shared" si="799"/>
        <v>#NUM!</v>
      </c>
      <c r="P1380" s="2" t="e">
        <f t="shared" si="794"/>
        <v>#NUM!</v>
      </c>
      <c r="Q1380" s="2"/>
      <c r="R1380" s="2" t="str">
        <f t="shared" si="795"/>
        <v>-</v>
      </c>
      <c r="S1380" s="2" t="str">
        <f t="shared" si="796"/>
        <v>-</v>
      </c>
      <c r="T1380" s="2" t="str">
        <f t="shared" si="797"/>
        <v>-</v>
      </c>
      <c r="U1380" s="2" t="str">
        <f t="shared" si="790"/>
        <v>-</v>
      </c>
      <c r="V1380" s="2" t="str">
        <f t="shared" si="791"/>
        <v>-</v>
      </c>
      <c r="AH1380" s="1"/>
      <c r="AI1380" s="1"/>
      <c r="AK1380" s="1"/>
      <c r="AL1380" s="1"/>
      <c r="AM1380" s="1"/>
      <c r="AN1380" s="1"/>
      <c r="AO1380" s="1"/>
      <c r="AP1380" s="7"/>
      <c r="AQ1380" s="7"/>
      <c r="AR1380" s="7"/>
      <c r="AS1380" s="7"/>
      <c r="AT1380" s="2"/>
      <c r="AU1380" s="2"/>
      <c r="AV1380" s="2"/>
      <c r="AW1380" s="2"/>
      <c r="AX1380" s="2"/>
      <c r="AY1380" t="str">
        <f t="shared" si="800"/>
        <v>Rensselaer CD20</v>
      </c>
      <c r="BA1380">
        <v>20</v>
      </c>
      <c r="BC1380" s="91">
        <v>36</v>
      </c>
      <c r="BD1380" s="93"/>
      <c r="BE1380">
        <v>36083</v>
      </c>
      <c r="BF1380">
        <f t="shared" si="798"/>
        <v>3608320</v>
      </c>
      <c r="BH1380" t="s">
        <v>3387</v>
      </c>
    </row>
    <row r="1381" spans="1:60">
      <c r="A1381" t="s">
        <v>1120</v>
      </c>
      <c r="B1381" t="s">
        <v>1976</v>
      </c>
      <c r="C1381" s="1">
        <f t="shared" si="793"/>
        <v>0</v>
      </c>
      <c r="D1381" s="1"/>
      <c r="E1381" s="1"/>
      <c r="F1381" s="1"/>
      <c r="G1381" s="1"/>
      <c r="H1381" s="1"/>
      <c r="I1381" s="1"/>
      <c r="J1381" s="1"/>
      <c r="K1381" s="7" t="e">
        <f>RANK(W1381,(W1381:Y1381,Z1381:AN1381))</f>
        <v>#N/A</v>
      </c>
      <c r="L1381" s="7" t="e">
        <f>RANK(X1381,(W1381:Y1381,Z1381:AN1381))</f>
        <v>#N/A</v>
      </c>
      <c r="M1381" s="7">
        <f>IF(Y1381&gt;0,RANK(Y1381,(W1381:Y1381,Z1381:AN1381)),0)</f>
        <v>0</v>
      </c>
      <c r="N1381" s="7"/>
      <c r="O1381" s="1" t="e">
        <f t="shared" si="799"/>
        <v>#NUM!</v>
      </c>
      <c r="P1381" s="2" t="e">
        <f t="shared" si="794"/>
        <v>#NUM!</v>
      </c>
      <c r="Q1381" s="2"/>
      <c r="R1381" s="2" t="str">
        <f t="shared" si="795"/>
        <v>-</v>
      </c>
      <c r="S1381" s="2" t="str">
        <f t="shared" si="796"/>
        <v>-</v>
      </c>
      <c r="T1381" s="2" t="str">
        <f t="shared" si="797"/>
        <v>-</v>
      </c>
      <c r="U1381" s="2" t="str">
        <f t="shared" si="790"/>
        <v>-</v>
      </c>
      <c r="V1381" s="2" t="str">
        <f t="shared" si="791"/>
        <v>-</v>
      </c>
      <c r="AH1381" s="1"/>
      <c r="AI1381" s="1"/>
      <c r="AK1381" s="1"/>
      <c r="AL1381" s="1"/>
      <c r="AM1381" s="1"/>
      <c r="AN1381" s="1"/>
      <c r="AO1381" s="1"/>
      <c r="AP1381" s="7"/>
      <c r="AQ1381" s="7"/>
      <c r="AR1381" s="7"/>
      <c r="AS1381" s="7"/>
      <c r="AT1381" s="2"/>
      <c r="AU1381" s="2"/>
      <c r="AV1381" s="2"/>
      <c r="AW1381" s="2"/>
      <c r="AX1381" s="2"/>
      <c r="AY1381" t="str">
        <f t="shared" si="800"/>
        <v>Rensselaer CD21</v>
      </c>
      <c r="BA1381">
        <v>21</v>
      </c>
      <c r="BC1381" s="91">
        <v>36</v>
      </c>
      <c r="BD1381" s="93"/>
      <c r="BE1381">
        <v>36083</v>
      </c>
      <c r="BF1381">
        <f t="shared" si="798"/>
        <v>3608321</v>
      </c>
      <c r="BH1381" t="s">
        <v>3387</v>
      </c>
    </row>
    <row r="1382" spans="1:60">
      <c r="A1382" t="s">
        <v>373</v>
      </c>
      <c r="B1382" t="s">
        <v>1976</v>
      </c>
      <c r="C1382" s="1">
        <f t="shared" si="793"/>
        <v>0</v>
      </c>
      <c r="D1382" s="1"/>
      <c r="E1382" s="1"/>
      <c r="F1382" s="1"/>
      <c r="G1382" s="1"/>
      <c r="H1382" s="1"/>
      <c r="I1382" s="1"/>
      <c r="J1382" s="1"/>
      <c r="K1382" s="7" t="e">
        <f>RANK(W1382,(W1382:Y1382,Z1382:AN1382))</f>
        <v>#N/A</v>
      </c>
      <c r="L1382" s="7" t="e">
        <f>RANK(X1382,(W1382:Y1382,Z1382:AN1382))</f>
        <v>#N/A</v>
      </c>
      <c r="M1382" s="7">
        <f>IF(Y1382&gt;0,RANK(Y1382,(W1382:Y1382,Z1382:AN1382)),0)</f>
        <v>0</v>
      </c>
      <c r="N1382" s="7"/>
      <c r="O1382" s="1" t="e">
        <f t="shared" si="799"/>
        <v>#NUM!</v>
      </c>
      <c r="P1382" s="2" t="e">
        <f t="shared" si="794"/>
        <v>#NUM!</v>
      </c>
      <c r="Q1382" s="2"/>
      <c r="R1382" s="2" t="str">
        <f t="shared" si="795"/>
        <v>-</v>
      </c>
      <c r="S1382" s="2" t="str">
        <f t="shared" si="796"/>
        <v>-</v>
      </c>
      <c r="T1382" s="2" t="str">
        <f t="shared" si="797"/>
        <v>-</v>
      </c>
      <c r="U1382" s="2" t="str">
        <f t="shared" si="790"/>
        <v>-</v>
      </c>
      <c r="V1382" s="2" t="str">
        <f t="shared" si="791"/>
        <v>-</v>
      </c>
      <c r="AH1382" s="1"/>
      <c r="AI1382" s="1"/>
      <c r="AK1382" s="1"/>
      <c r="AL1382" s="1"/>
      <c r="AM1382" s="1"/>
      <c r="AN1382" s="1"/>
      <c r="AO1382" s="1"/>
      <c r="AP1382" s="7"/>
      <c r="AQ1382" s="7"/>
      <c r="AR1382" s="7"/>
      <c r="AS1382" s="7"/>
      <c r="AT1382" s="2"/>
      <c r="AU1382" s="2"/>
      <c r="AV1382" s="2"/>
      <c r="AW1382" s="2"/>
      <c r="AX1382" s="2"/>
      <c r="AY1382" t="str">
        <f t="shared" si="800"/>
        <v>Rockland CD17</v>
      </c>
      <c r="BA1382">
        <v>17</v>
      </c>
      <c r="BC1382" s="91">
        <v>36</v>
      </c>
      <c r="BD1382" s="93"/>
      <c r="BE1382">
        <v>36087</v>
      </c>
      <c r="BF1382">
        <f t="shared" si="798"/>
        <v>3608717</v>
      </c>
      <c r="BH1382" t="s">
        <v>3387</v>
      </c>
    </row>
    <row r="1383" spans="1:60">
      <c r="A1383" t="s">
        <v>373</v>
      </c>
      <c r="B1383" t="s">
        <v>1976</v>
      </c>
      <c r="C1383" s="1">
        <f t="shared" si="793"/>
        <v>0</v>
      </c>
      <c r="D1383" s="1"/>
      <c r="E1383" s="1"/>
      <c r="F1383" s="1"/>
      <c r="G1383" s="1"/>
      <c r="H1383" s="1"/>
      <c r="I1383" s="1"/>
      <c r="J1383" s="1"/>
      <c r="K1383" s="7" t="e">
        <f>RANK(W1383,(W1383:Y1383,Z1383:AN1383))</f>
        <v>#N/A</v>
      </c>
      <c r="L1383" s="7" t="e">
        <f>RANK(X1383,(W1383:Y1383,Z1383:AN1383))</f>
        <v>#N/A</v>
      </c>
      <c r="M1383" s="7">
        <f>IF(Y1383&gt;0,RANK(Y1383,(W1383:Y1383,Z1383:AN1383)),0)</f>
        <v>0</v>
      </c>
      <c r="N1383" s="7"/>
      <c r="O1383" s="1" t="e">
        <f t="shared" si="799"/>
        <v>#NUM!</v>
      </c>
      <c r="P1383" s="2" t="e">
        <f t="shared" si="794"/>
        <v>#NUM!</v>
      </c>
      <c r="Q1383" s="2"/>
      <c r="R1383" s="2" t="str">
        <f t="shared" si="795"/>
        <v>-</v>
      </c>
      <c r="S1383" s="2" t="str">
        <f t="shared" si="796"/>
        <v>-</v>
      </c>
      <c r="T1383" s="2" t="str">
        <f t="shared" si="797"/>
        <v>-</v>
      </c>
      <c r="U1383" s="2" t="str">
        <f t="shared" si="790"/>
        <v>-</v>
      </c>
      <c r="V1383" s="2" t="str">
        <f t="shared" si="791"/>
        <v>-</v>
      </c>
      <c r="AH1383" s="1"/>
      <c r="AI1383" s="1"/>
      <c r="AK1383" s="1"/>
      <c r="AL1383" s="1"/>
      <c r="AM1383" s="1"/>
      <c r="AN1383" s="1"/>
      <c r="AO1383" s="1"/>
      <c r="AP1383" s="7"/>
      <c r="AQ1383" s="7"/>
      <c r="AR1383" s="7"/>
      <c r="AS1383" s="7"/>
      <c r="AT1383" s="2"/>
      <c r="AU1383" s="2"/>
      <c r="AV1383" s="2"/>
      <c r="AW1383" s="2"/>
      <c r="AX1383" s="2"/>
      <c r="AY1383" t="str">
        <f t="shared" si="800"/>
        <v>Rockland CD18</v>
      </c>
      <c r="BA1383">
        <v>18</v>
      </c>
      <c r="BC1383" s="91">
        <v>36</v>
      </c>
      <c r="BD1383" s="93"/>
      <c r="BE1383">
        <v>36087</v>
      </c>
      <c r="BF1383">
        <f t="shared" si="798"/>
        <v>3608718</v>
      </c>
      <c r="BH1383" t="s">
        <v>3387</v>
      </c>
    </row>
    <row r="1384" spans="1:60">
      <c r="A1384" t="s">
        <v>373</v>
      </c>
      <c r="B1384" t="s">
        <v>1976</v>
      </c>
      <c r="C1384" s="1">
        <f t="shared" si="793"/>
        <v>0</v>
      </c>
      <c r="D1384" s="1"/>
      <c r="E1384" s="1"/>
      <c r="F1384" s="1"/>
      <c r="G1384" s="1"/>
      <c r="H1384" s="1"/>
      <c r="I1384" s="1"/>
      <c r="J1384" s="1"/>
      <c r="K1384" s="7" t="e">
        <f>RANK(W1384,(W1384:Y1384,Z1384:AN1384))</f>
        <v>#N/A</v>
      </c>
      <c r="L1384" s="7" t="e">
        <f>RANK(X1384,(W1384:Y1384,Z1384:AN1384))</f>
        <v>#N/A</v>
      </c>
      <c r="M1384" s="7">
        <f>IF(Y1384&gt;0,RANK(Y1384,(W1384:Y1384,Z1384:AN1384)),0)</f>
        <v>0</v>
      </c>
      <c r="N1384" s="7"/>
      <c r="O1384" s="1" t="e">
        <f t="shared" si="799"/>
        <v>#NUM!</v>
      </c>
      <c r="P1384" s="2" t="e">
        <f t="shared" si="794"/>
        <v>#NUM!</v>
      </c>
      <c r="Q1384" s="2"/>
      <c r="R1384" s="2" t="str">
        <f t="shared" si="795"/>
        <v>-</v>
      </c>
      <c r="S1384" s="2" t="str">
        <f t="shared" si="796"/>
        <v>-</v>
      </c>
      <c r="T1384" s="2" t="str">
        <f t="shared" si="797"/>
        <v>-</v>
      </c>
      <c r="U1384" s="2" t="str">
        <f t="shared" si="790"/>
        <v>-</v>
      </c>
      <c r="V1384" s="2" t="str">
        <f t="shared" si="791"/>
        <v>-</v>
      </c>
      <c r="AH1384" s="1"/>
      <c r="AI1384" s="1"/>
      <c r="AK1384" s="1"/>
      <c r="AL1384" s="1"/>
      <c r="AM1384" s="1"/>
      <c r="AN1384" s="1"/>
      <c r="AO1384" s="1"/>
      <c r="AP1384" s="7"/>
      <c r="AQ1384" s="7"/>
      <c r="AR1384" s="7"/>
      <c r="AS1384" s="7"/>
      <c r="AT1384" s="2"/>
      <c r="AU1384" s="2"/>
      <c r="AV1384" s="2"/>
      <c r="AW1384" s="2"/>
      <c r="AX1384" s="2"/>
      <c r="AY1384" t="str">
        <f t="shared" si="800"/>
        <v>Rockland CD19</v>
      </c>
      <c r="BA1384">
        <v>19</v>
      </c>
      <c r="BC1384" s="91">
        <v>36</v>
      </c>
      <c r="BD1384" s="93"/>
      <c r="BE1384">
        <v>36087</v>
      </c>
      <c r="BF1384">
        <f t="shared" si="798"/>
        <v>3608719</v>
      </c>
      <c r="BH1384" t="s">
        <v>3387</v>
      </c>
    </row>
    <row r="1385" spans="1:60">
      <c r="A1385" t="s">
        <v>1629</v>
      </c>
      <c r="B1385" t="s">
        <v>1976</v>
      </c>
      <c r="C1385" s="1">
        <f t="shared" si="793"/>
        <v>0</v>
      </c>
      <c r="D1385" s="1"/>
      <c r="E1385" s="1"/>
      <c r="F1385" s="1"/>
      <c r="G1385" s="1"/>
      <c r="H1385" s="1"/>
      <c r="I1385" s="1"/>
      <c r="J1385" s="1"/>
      <c r="K1385" s="7" t="e">
        <f>RANK(W1385,(W1385:Y1385,Z1385:AN1385))</f>
        <v>#N/A</v>
      </c>
      <c r="L1385" s="7" t="e">
        <f>RANK(X1385,(W1385:Y1385,Z1385:AN1385))</f>
        <v>#N/A</v>
      </c>
      <c r="M1385" s="7">
        <f>IF(Y1385&gt;0,RANK(Y1385,(W1385:Y1385,Z1385:AN1385)),0)</f>
        <v>0</v>
      </c>
      <c r="N1385" s="7"/>
      <c r="O1385" s="1" t="e">
        <f t="shared" si="799"/>
        <v>#NUM!</v>
      </c>
      <c r="P1385" s="2" t="e">
        <f t="shared" si="794"/>
        <v>#NUM!</v>
      </c>
      <c r="Q1385" s="2"/>
      <c r="R1385" s="2" t="str">
        <f t="shared" si="795"/>
        <v>-</v>
      </c>
      <c r="S1385" s="2" t="str">
        <f t="shared" si="796"/>
        <v>-</v>
      </c>
      <c r="T1385" s="2" t="str">
        <f t="shared" si="797"/>
        <v>-</v>
      </c>
      <c r="U1385" s="2" t="str">
        <f t="shared" si="790"/>
        <v>-</v>
      </c>
      <c r="V1385" s="2" t="str">
        <f t="shared" si="791"/>
        <v>-</v>
      </c>
      <c r="AH1385" s="1"/>
      <c r="AI1385" s="1"/>
      <c r="AK1385" s="1"/>
      <c r="AL1385" s="1"/>
      <c r="AM1385" s="1"/>
      <c r="AN1385" s="1"/>
      <c r="AO1385" s="1"/>
      <c r="AP1385" s="7"/>
      <c r="AQ1385" s="7"/>
      <c r="AR1385" s="7"/>
      <c r="AS1385" s="7"/>
      <c r="AT1385" s="2"/>
      <c r="AU1385" s="2"/>
      <c r="AV1385" s="2"/>
      <c r="AW1385" s="2"/>
      <c r="AX1385" s="2"/>
      <c r="AY1385" t="str">
        <f t="shared" si="800"/>
        <v>Saratoga CD20</v>
      </c>
      <c r="BA1385">
        <v>20</v>
      </c>
      <c r="BC1385" s="91">
        <v>36</v>
      </c>
      <c r="BD1385" s="93"/>
      <c r="BE1385">
        <v>36091</v>
      </c>
      <c r="BF1385">
        <f t="shared" si="798"/>
        <v>3609120</v>
      </c>
      <c r="BH1385" t="s">
        <v>3387</v>
      </c>
    </row>
    <row r="1386" spans="1:60">
      <c r="A1386" t="s">
        <v>1629</v>
      </c>
      <c r="B1386" t="s">
        <v>1976</v>
      </c>
      <c r="C1386" s="1">
        <f t="shared" si="793"/>
        <v>0</v>
      </c>
      <c r="D1386" s="1"/>
      <c r="E1386" s="1"/>
      <c r="F1386" s="1"/>
      <c r="G1386" s="1"/>
      <c r="H1386" s="1"/>
      <c r="I1386" s="1"/>
      <c r="J1386" s="1"/>
      <c r="K1386" s="7" t="e">
        <f>RANK(W1386,(W1386:Y1386,Z1386:AN1386))</f>
        <v>#N/A</v>
      </c>
      <c r="L1386" s="7" t="e">
        <f>RANK(X1386,(W1386:Y1386,Z1386:AN1386))</f>
        <v>#N/A</v>
      </c>
      <c r="M1386" s="7">
        <f>IF(Y1386&gt;0,RANK(Y1386,(W1386:Y1386,Z1386:AN1386)),0)</f>
        <v>0</v>
      </c>
      <c r="N1386" s="7"/>
      <c r="O1386" s="1" t="e">
        <f t="shared" si="799"/>
        <v>#NUM!</v>
      </c>
      <c r="P1386" s="2" t="e">
        <f t="shared" si="794"/>
        <v>#NUM!</v>
      </c>
      <c r="Q1386" s="2"/>
      <c r="R1386" s="2" t="str">
        <f t="shared" si="795"/>
        <v>-</v>
      </c>
      <c r="S1386" s="2" t="str">
        <f t="shared" si="796"/>
        <v>-</v>
      </c>
      <c r="T1386" s="2" t="str">
        <f t="shared" si="797"/>
        <v>-</v>
      </c>
      <c r="U1386" s="2" t="str">
        <f t="shared" si="790"/>
        <v>-</v>
      </c>
      <c r="V1386" s="2" t="str">
        <f t="shared" si="791"/>
        <v>-</v>
      </c>
      <c r="AH1386" s="1"/>
      <c r="AI1386" s="1"/>
      <c r="AK1386" s="1"/>
      <c r="AL1386" s="1"/>
      <c r="AM1386" s="1"/>
      <c r="AN1386" s="1"/>
      <c r="AO1386" s="1"/>
      <c r="AP1386" s="7"/>
      <c r="AQ1386" s="7"/>
      <c r="AR1386" s="7"/>
      <c r="AS1386" s="7"/>
      <c r="AT1386" s="2"/>
      <c r="AU1386" s="2"/>
      <c r="AV1386" s="2"/>
      <c r="AW1386" s="2"/>
      <c r="AX1386" s="2"/>
      <c r="AY1386" t="str">
        <f t="shared" si="800"/>
        <v>Saratoga CD21</v>
      </c>
      <c r="BA1386">
        <v>21</v>
      </c>
      <c r="BC1386" s="91">
        <v>36</v>
      </c>
      <c r="BD1386" s="93"/>
      <c r="BE1386">
        <v>36091</v>
      </c>
      <c r="BF1386">
        <f t="shared" si="798"/>
        <v>3609121</v>
      </c>
      <c r="BH1386" t="s">
        <v>3387</v>
      </c>
    </row>
    <row r="1387" spans="1:60">
      <c r="A1387" t="s">
        <v>2137</v>
      </c>
      <c r="B1387" t="s">
        <v>1976</v>
      </c>
      <c r="C1387" s="1">
        <f t="shared" si="793"/>
        <v>0</v>
      </c>
      <c r="D1387" s="1"/>
      <c r="E1387" s="1"/>
      <c r="F1387" s="1"/>
      <c r="G1387" s="1"/>
      <c r="H1387" s="1"/>
      <c r="I1387" s="1"/>
      <c r="J1387" s="1"/>
      <c r="K1387" s="7" t="e">
        <f>RANK(W1387,(W1387:Y1387,Z1387:AN1387))</f>
        <v>#N/A</v>
      </c>
      <c r="L1387" s="7" t="e">
        <f>RANK(X1387,(W1387:Y1387,Z1387:AN1387))</f>
        <v>#N/A</v>
      </c>
      <c r="M1387" s="7">
        <f>IF(Y1387&gt;0,RANK(Y1387,(W1387:Y1387,Z1387:AN1387)),0)</f>
        <v>0</v>
      </c>
      <c r="N1387" s="7"/>
      <c r="O1387" s="1" t="e">
        <f t="shared" si="799"/>
        <v>#NUM!</v>
      </c>
      <c r="P1387" s="2" t="e">
        <f t="shared" si="794"/>
        <v>#NUM!</v>
      </c>
      <c r="Q1387" s="2"/>
      <c r="R1387" s="2" t="str">
        <f t="shared" si="795"/>
        <v>-</v>
      </c>
      <c r="S1387" s="2" t="str">
        <f t="shared" si="796"/>
        <v>-</v>
      </c>
      <c r="T1387" s="2" t="str">
        <f t="shared" si="797"/>
        <v>-</v>
      </c>
      <c r="U1387" s="2" t="str">
        <f t="shared" si="790"/>
        <v>-</v>
      </c>
      <c r="V1387" s="2" t="str">
        <f t="shared" si="791"/>
        <v>-</v>
      </c>
      <c r="AH1387" s="1"/>
      <c r="AI1387" s="1"/>
      <c r="AK1387" s="1"/>
      <c r="AL1387" s="1"/>
      <c r="AM1387" s="1"/>
      <c r="AN1387" s="1"/>
      <c r="AO1387" s="1"/>
      <c r="AP1387" s="7"/>
      <c r="AQ1387" s="7"/>
      <c r="AR1387" s="7"/>
      <c r="AS1387" s="7"/>
      <c r="AT1387" s="2"/>
      <c r="AU1387" s="2"/>
      <c r="AV1387" s="2"/>
      <c r="AW1387" s="2"/>
      <c r="AX1387" s="2"/>
      <c r="AY1387" t="str">
        <f t="shared" si="800"/>
        <v>Suffolk CD1</v>
      </c>
      <c r="BA1387">
        <v>1</v>
      </c>
      <c r="BC1387" s="91">
        <v>36</v>
      </c>
      <c r="BD1387" s="93"/>
      <c r="BE1387">
        <v>36103</v>
      </c>
      <c r="BF1387">
        <f t="shared" si="798"/>
        <v>3610301</v>
      </c>
      <c r="BH1387" t="s">
        <v>3387</v>
      </c>
    </row>
    <row r="1388" spans="1:60">
      <c r="A1388" t="s">
        <v>2137</v>
      </c>
      <c r="B1388" t="s">
        <v>1976</v>
      </c>
      <c r="C1388" s="1">
        <f t="shared" si="793"/>
        <v>0</v>
      </c>
      <c r="D1388" s="1"/>
      <c r="E1388" s="1"/>
      <c r="F1388" s="1"/>
      <c r="G1388" s="1"/>
      <c r="H1388" s="1"/>
      <c r="I1388" s="1"/>
      <c r="J1388" s="1"/>
      <c r="K1388" s="7" t="e">
        <f>RANK(W1388,(W1388:Y1388,Z1388:AN1388))</f>
        <v>#N/A</v>
      </c>
      <c r="L1388" s="7" t="e">
        <f>RANK(X1388,(W1388:Y1388,Z1388:AN1388))</f>
        <v>#N/A</v>
      </c>
      <c r="M1388" s="7">
        <f>IF(Y1388&gt;0,RANK(Y1388,(W1388:Y1388,Z1388:AN1388)),0)</f>
        <v>0</v>
      </c>
      <c r="N1388" s="7"/>
      <c r="O1388" s="1" t="e">
        <f t="shared" si="799"/>
        <v>#NUM!</v>
      </c>
      <c r="P1388" s="2" t="e">
        <f t="shared" si="794"/>
        <v>#NUM!</v>
      </c>
      <c r="Q1388" s="2"/>
      <c r="R1388" s="2" t="str">
        <f t="shared" si="795"/>
        <v>-</v>
      </c>
      <c r="S1388" s="2" t="str">
        <f t="shared" si="796"/>
        <v>-</v>
      </c>
      <c r="T1388" s="2" t="str">
        <f t="shared" si="797"/>
        <v>-</v>
      </c>
      <c r="U1388" s="2" t="str">
        <f t="shared" si="790"/>
        <v>-</v>
      </c>
      <c r="V1388" s="2" t="str">
        <f t="shared" si="791"/>
        <v>-</v>
      </c>
      <c r="AH1388" s="1"/>
      <c r="AI1388" s="1"/>
      <c r="AK1388" s="1"/>
      <c r="AL1388" s="1"/>
      <c r="AM1388" s="1"/>
      <c r="AN1388" s="1"/>
      <c r="AO1388" s="1"/>
      <c r="AP1388" s="7"/>
      <c r="AQ1388" s="7"/>
      <c r="AR1388" s="7"/>
      <c r="AS1388" s="7"/>
      <c r="AT1388" s="2"/>
      <c r="AU1388" s="2"/>
      <c r="AV1388" s="2"/>
      <c r="AW1388" s="2"/>
      <c r="AX1388" s="2"/>
      <c r="AY1388" t="str">
        <f t="shared" si="800"/>
        <v>Suffolk CD2</v>
      </c>
      <c r="BA1388">
        <v>2</v>
      </c>
      <c r="BC1388" s="91">
        <v>36</v>
      </c>
      <c r="BD1388" s="93"/>
      <c r="BE1388">
        <v>36103</v>
      </c>
      <c r="BF1388">
        <f t="shared" si="798"/>
        <v>3610302</v>
      </c>
      <c r="BH1388" t="s">
        <v>3387</v>
      </c>
    </row>
    <row r="1389" spans="1:60">
      <c r="A1389" t="s">
        <v>2137</v>
      </c>
      <c r="B1389" t="s">
        <v>1976</v>
      </c>
      <c r="C1389" s="1">
        <f t="shared" si="793"/>
        <v>0</v>
      </c>
      <c r="D1389" s="1"/>
      <c r="E1389" s="1"/>
      <c r="F1389" s="1"/>
      <c r="G1389" s="1"/>
      <c r="H1389" s="1"/>
      <c r="I1389" s="1"/>
      <c r="J1389" s="1"/>
      <c r="K1389" s="7" t="e">
        <f>RANK(W1389,(W1389:Y1389,Z1389:AN1389))</f>
        <v>#N/A</v>
      </c>
      <c r="L1389" s="7" t="e">
        <f>RANK(X1389,(W1389:Y1389,Z1389:AN1389))</f>
        <v>#N/A</v>
      </c>
      <c r="M1389" s="7">
        <f>IF(Y1389&gt;0,RANK(Y1389,(W1389:Y1389,Z1389:AN1389)),0)</f>
        <v>0</v>
      </c>
      <c r="N1389" s="7"/>
      <c r="O1389" s="1" t="e">
        <f t="shared" si="799"/>
        <v>#NUM!</v>
      </c>
      <c r="P1389" s="2" t="e">
        <f t="shared" si="794"/>
        <v>#NUM!</v>
      </c>
      <c r="Q1389" s="2"/>
      <c r="R1389" s="2" t="str">
        <f t="shared" si="795"/>
        <v>-</v>
      </c>
      <c r="S1389" s="2" t="str">
        <f t="shared" si="796"/>
        <v>-</v>
      </c>
      <c r="T1389" s="2" t="str">
        <f t="shared" si="797"/>
        <v>-</v>
      </c>
      <c r="U1389" s="2" t="str">
        <f t="shared" si="790"/>
        <v>-</v>
      </c>
      <c r="V1389" s="2" t="str">
        <f t="shared" si="791"/>
        <v>-</v>
      </c>
      <c r="AH1389" s="1"/>
      <c r="AI1389" s="1"/>
      <c r="AK1389" s="1"/>
      <c r="AL1389" s="1"/>
      <c r="AM1389" s="1"/>
      <c r="AN1389" s="1"/>
      <c r="AO1389" s="1"/>
      <c r="AP1389" s="7"/>
      <c r="AQ1389" s="7"/>
      <c r="AR1389" s="7"/>
      <c r="AS1389" s="7"/>
      <c r="AT1389" s="2"/>
      <c r="AU1389" s="2"/>
      <c r="AV1389" s="2"/>
      <c r="AW1389" s="2"/>
      <c r="AX1389" s="2"/>
      <c r="AY1389" t="str">
        <f t="shared" si="800"/>
        <v>Suffolk CD3</v>
      </c>
      <c r="BA1389">
        <v>3</v>
      </c>
      <c r="BC1389" s="91">
        <v>36</v>
      </c>
      <c r="BD1389" s="93"/>
      <c r="BE1389">
        <v>36103</v>
      </c>
      <c r="BF1389">
        <f t="shared" si="798"/>
        <v>3610303</v>
      </c>
      <c r="BH1389" t="s">
        <v>3387</v>
      </c>
    </row>
    <row r="1390" spans="1:60">
      <c r="A1390" t="s">
        <v>2482</v>
      </c>
      <c r="B1390" t="s">
        <v>1976</v>
      </c>
      <c r="C1390" s="1">
        <f t="shared" si="793"/>
        <v>0</v>
      </c>
      <c r="D1390" s="1"/>
      <c r="E1390" s="1"/>
      <c r="F1390" s="1"/>
      <c r="G1390" s="1"/>
      <c r="H1390" s="1"/>
      <c r="I1390" s="1"/>
      <c r="J1390" s="1"/>
      <c r="K1390" s="7" t="e">
        <f>RANK(W1390,(W1390:Y1390,Z1390:AN1390))</f>
        <v>#N/A</v>
      </c>
      <c r="L1390" s="7" t="e">
        <f>RANK(X1390,(W1390:Y1390,Z1390:AN1390))</f>
        <v>#N/A</v>
      </c>
      <c r="M1390" s="7">
        <f>IF(Y1390&gt;0,RANK(Y1390,(W1390:Y1390,Z1390:AN1390)),0)</f>
        <v>0</v>
      </c>
      <c r="N1390" s="7"/>
      <c r="O1390" s="1" t="e">
        <f t="shared" si="799"/>
        <v>#NUM!</v>
      </c>
      <c r="P1390" s="2" t="e">
        <f t="shared" si="794"/>
        <v>#NUM!</v>
      </c>
      <c r="Q1390" s="2"/>
      <c r="R1390" s="2" t="str">
        <f t="shared" si="795"/>
        <v>-</v>
      </c>
      <c r="S1390" s="2" t="str">
        <f t="shared" si="796"/>
        <v>-</v>
      </c>
      <c r="T1390" s="2" t="str">
        <f t="shared" si="797"/>
        <v>-</v>
      </c>
      <c r="U1390" s="2" t="str">
        <f t="shared" si="790"/>
        <v>-</v>
      </c>
      <c r="V1390" s="2" t="str">
        <f t="shared" si="791"/>
        <v>-</v>
      </c>
      <c r="AH1390" s="1"/>
      <c r="AI1390" s="1"/>
      <c r="AK1390" s="1"/>
      <c r="AL1390" s="1"/>
      <c r="AM1390" s="1"/>
      <c r="AN1390" s="1"/>
      <c r="AO1390" s="1"/>
      <c r="AP1390" s="7"/>
      <c r="AQ1390" s="7"/>
      <c r="AR1390" s="7"/>
      <c r="AS1390" s="7"/>
      <c r="AT1390" s="2"/>
      <c r="AU1390" s="2"/>
      <c r="AV1390" s="2"/>
      <c r="AW1390" s="2"/>
      <c r="AX1390" s="2"/>
      <c r="AY1390" t="str">
        <f t="shared" si="800"/>
        <v>Tioga CD22</v>
      </c>
      <c r="BA1390">
        <v>22</v>
      </c>
      <c r="BC1390" s="91">
        <v>36</v>
      </c>
      <c r="BD1390" s="93"/>
      <c r="BE1390">
        <v>36107</v>
      </c>
      <c r="BF1390">
        <f t="shared" si="798"/>
        <v>3610722</v>
      </c>
      <c r="BH1390" t="s">
        <v>3387</v>
      </c>
    </row>
    <row r="1391" spans="1:60">
      <c r="A1391" t="s">
        <v>2482</v>
      </c>
      <c r="B1391" t="s">
        <v>1976</v>
      </c>
      <c r="C1391" s="1">
        <f t="shared" si="793"/>
        <v>0</v>
      </c>
      <c r="D1391" s="1"/>
      <c r="E1391" s="1"/>
      <c r="F1391" s="1"/>
      <c r="G1391" s="1"/>
      <c r="H1391" s="1"/>
      <c r="I1391" s="1"/>
      <c r="J1391" s="1"/>
      <c r="K1391" s="7" t="e">
        <f>RANK(W1391,(W1391:Y1391,Z1391:AN1391))</f>
        <v>#N/A</v>
      </c>
      <c r="L1391" s="7" t="e">
        <f>RANK(X1391,(W1391:Y1391,Z1391:AN1391))</f>
        <v>#N/A</v>
      </c>
      <c r="M1391" s="7">
        <f>IF(Y1391&gt;0,RANK(Y1391,(W1391:Y1391,Z1391:AN1391)),0)</f>
        <v>0</v>
      </c>
      <c r="N1391" s="7"/>
      <c r="O1391" s="1" t="e">
        <f t="shared" si="799"/>
        <v>#NUM!</v>
      </c>
      <c r="P1391" s="2" t="e">
        <f t="shared" si="794"/>
        <v>#NUM!</v>
      </c>
      <c r="Q1391" s="2"/>
      <c r="R1391" s="2" t="str">
        <f t="shared" si="795"/>
        <v>-</v>
      </c>
      <c r="S1391" s="2" t="str">
        <f t="shared" si="796"/>
        <v>-</v>
      </c>
      <c r="T1391" s="2" t="str">
        <f t="shared" si="797"/>
        <v>-</v>
      </c>
      <c r="U1391" s="2" t="str">
        <f t="shared" si="790"/>
        <v>-</v>
      </c>
      <c r="V1391" s="2" t="str">
        <f t="shared" si="791"/>
        <v>-</v>
      </c>
      <c r="AH1391" s="1"/>
      <c r="AI1391" s="1"/>
      <c r="AK1391" s="1"/>
      <c r="AL1391" s="1"/>
      <c r="AM1391" s="1"/>
      <c r="AN1391" s="1"/>
      <c r="AO1391" s="1"/>
      <c r="AP1391" s="7"/>
      <c r="AQ1391" s="7"/>
      <c r="AR1391" s="7"/>
      <c r="AS1391" s="7"/>
      <c r="AT1391" s="2"/>
      <c r="AU1391" s="2"/>
      <c r="AV1391" s="2"/>
      <c r="AW1391" s="2"/>
      <c r="AX1391" s="2"/>
      <c r="AY1391" t="str">
        <f t="shared" si="800"/>
        <v>Tioga CD24</v>
      </c>
      <c r="BA1391">
        <v>24</v>
      </c>
      <c r="BC1391" s="91">
        <v>36</v>
      </c>
      <c r="BD1391" s="93"/>
      <c r="BE1391">
        <v>36107</v>
      </c>
      <c r="BF1391">
        <f t="shared" si="798"/>
        <v>3610724</v>
      </c>
      <c r="BH1391" t="s">
        <v>3387</v>
      </c>
    </row>
    <row r="1392" spans="1:60">
      <c r="A1392" t="s">
        <v>1560</v>
      </c>
      <c r="B1392" t="s">
        <v>1976</v>
      </c>
      <c r="C1392" s="1">
        <f t="shared" si="793"/>
        <v>0</v>
      </c>
      <c r="D1392" s="1"/>
      <c r="E1392" s="1"/>
      <c r="F1392" s="1"/>
      <c r="G1392" s="1"/>
      <c r="H1392" s="1"/>
      <c r="I1392" s="1"/>
      <c r="J1392" s="1"/>
      <c r="K1392" s="7" t="e">
        <f>RANK(W1392,(W1392:Y1392,Z1392:AN1392))</f>
        <v>#N/A</v>
      </c>
      <c r="L1392" s="7" t="e">
        <f>RANK(X1392,(W1392:Y1392,Z1392:AN1392))</f>
        <v>#N/A</v>
      </c>
      <c r="M1392" s="7">
        <f>IF(Y1392&gt;0,RANK(Y1392,(W1392:Y1392,Z1392:AN1392)),0)</f>
        <v>0</v>
      </c>
      <c r="N1392" s="7"/>
      <c r="O1392" s="1" t="e">
        <f t="shared" si="799"/>
        <v>#NUM!</v>
      </c>
      <c r="P1392" s="2" t="e">
        <f t="shared" si="794"/>
        <v>#NUM!</v>
      </c>
      <c r="Q1392" s="2"/>
      <c r="R1392" s="2" t="str">
        <f t="shared" si="795"/>
        <v>-</v>
      </c>
      <c r="S1392" s="2" t="str">
        <f t="shared" si="796"/>
        <v>-</v>
      </c>
      <c r="T1392" s="2" t="str">
        <f t="shared" si="797"/>
        <v>-</v>
      </c>
      <c r="U1392" s="2" t="str">
        <f t="shared" si="790"/>
        <v>-</v>
      </c>
      <c r="V1392" s="2" t="str">
        <f t="shared" si="791"/>
        <v>-</v>
      </c>
      <c r="AH1392" s="1"/>
      <c r="AI1392" s="1"/>
      <c r="AK1392" s="1"/>
      <c r="AL1392" s="1"/>
      <c r="AM1392" s="1"/>
      <c r="AN1392" s="1"/>
      <c r="AO1392" s="1"/>
      <c r="AP1392" s="7"/>
      <c r="AQ1392" s="7"/>
      <c r="AR1392" s="7"/>
      <c r="AS1392" s="7"/>
      <c r="AT1392" s="2"/>
      <c r="AU1392" s="2"/>
      <c r="AV1392" s="2"/>
      <c r="AW1392" s="2"/>
      <c r="AX1392" s="2"/>
      <c r="AY1392" t="str">
        <f t="shared" si="800"/>
        <v>Tompkins CD22</v>
      </c>
      <c r="BA1392">
        <v>22</v>
      </c>
      <c r="BC1392" s="91">
        <v>36</v>
      </c>
      <c r="BD1392" s="93"/>
      <c r="BE1392">
        <v>36109</v>
      </c>
      <c r="BF1392">
        <f t="shared" si="798"/>
        <v>3610922</v>
      </c>
      <c r="BH1392" t="s">
        <v>3387</v>
      </c>
    </row>
    <row r="1393" spans="1:60">
      <c r="A1393" t="s">
        <v>1560</v>
      </c>
      <c r="B1393" t="s">
        <v>1976</v>
      </c>
      <c r="C1393" s="1">
        <f t="shared" si="793"/>
        <v>0</v>
      </c>
      <c r="D1393" s="1"/>
      <c r="E1393" s="1"/>
      <c r="F1393" s="1"/>
      <c r="G1393" s="1"/>
      <c r="H1393" s="1"/>
      <c r="I1393" s="1"/>
      <c r="J1393" s="1"/>
      <c r="K1393" s="7" t="e">
        <f>RANK(W1393,(W1393:Y1393,Z1393:AN1393))</f>
        <v>#N/A</v>
      </c>
      <c r="L1393" s="7" t="e">
        <f>RANK(X1393,(W1393:Y1393,Z1393:AN1393))</f>
        <v>#N/A</v>
      </c>
      <c r="M1393" s="7">
        <f>IF(Y1393&gt;0,RANK(Y1393,(W1393:Y1393,Z1393:AN1393)),0)</f>
        <v>0</v>
      </c>
      <c r="N1393" s="7"/>
      <c r="O1393" s="1" t="e">
        <f t="shared" si="799"/>
        <v>#NUM!</v>
      </c>
      <c r="P1393" s="2" t="e">
        <f t="shared" si="794"/>
        <v>#NUM!</v>
      </c>
      <c r="Q1393" s="2"/>
      <c r="R1393" s="2" t="str">
        <f t="shared" si="795"/>
        <v>-</v>
      </c>
      <c r="S1393" s="2" t="str">
        <f t="shared" si="796"/>
        <v>-</v>
      </c>
      <c r="T1393" s="2" t="str">
        <f t="shared" si="797"/>
        <v>-</v>
      </c>
      <c r="U1393" s="2" t="str">
        <f t="shared" si="790"/>
        <v>-</v>
      </c>
      <c r="V1393" s="2" t="str">
        <f t="shared" si="791"/>
        <v>-</v>
      </c>
      <c r="AH1393" s="1"/>
      <c r="AI1393" s="1"/>
      <c r="AK1393" s="1"/>
      <c r="AL1393" s="1"/>
      <c r="AM1393" s="1"/>
      <c r="AN1393" s="1"/>
      <c r="AO1393" s="1"/>
      <c r="AP1393" s="7"/>
      <c r="AQ1393" s="7"/>
      <c r="AR1393" s="7"/>
      <c r="AS1393" s="7"/>
      <c r="AT1393" s="2"/>
      <c r="AU1393" s="2"/>
      <c r="AV1393" s="2"/>
      <c r="AW1393" s="2"/>
      <c r="AX1393" s="2"/>
      <c r="AY1393" t="str">
        <f t="shared" si="800"/>
        <v>Tompkins CD24</v>
      </c>
      <c r="BA1393">
        <v>24</v>
      </c>
      <c r="BC1393" s="91">
        <v>36</v>
      </c>
      <c r="BD1393" s="93"/>
      <c r="BE1393">
        <v>36109</v>
      </c>
      <c r="BF1393">
        <f t="shared" si="798"/>
        <v>3610924</v>
      </c>
      <c r="BH1393" t="s">
        <v>3387</v>
      </c>
    </row>
    <row r="1394" spans="1:60">
      <c r="A1394" t="s">
        <v>781</v>
      </c>
      <c r="B1394" t="s">
        <v>1976</v>
      </c>
      <c r="C1394" s="1">
        <f t="shared" si="793"/>
        <v>0</v>
      </c>
      <c r="D1394" s="1"/>
      <c r="E1394" s="1"/>
      <c r="F1394" s="1"/>
      <c r="G1394" s="1"/>
      <c r="H1394" s="1"/>
      <c r="I1394" s="1"/>
      <c r="J1394" s="1"/>
      <c r="K1394" s="7" t="e">
        <f>RANK(W1394,(W1394:Y1394,Z1394:AN1394))</f>
        <v>#N/A</v>
      </c>
      <c r="L1394" s="7" t="e">
        <f>RANK(X1394,(W1394:Y1394,Z1394:AN1394))</f>
        <v>#N/A</v>
      </c>
      <c r="M1394" s="7">
        <f>IF(Y1394&gt;0,RANK(Y1394,(W1394:Y1394,Z1394:AN1394)),0)</f>
        <v>0</v>
      </c>
      <c r="N1394" s="7"/>
      <c r="O1394" s="1" t="e">
        <f t="shared" si="799"/>
        <v>#NUM!</v>
      </c>
      <c r="P1394" s="2" t="e">
        <f t="shared" si="794"/>
        <v>#NUM!</v>
      </c>
      <c r="Q1394" s="2"/>
      <c r="R1394" s="2" t="str">
        <f t="shared" si="795"/>
        <v>-</v>
      </c>
      <c r="S1394" s="2" t="str">
        <f t="shared" si="796"/>
        <v>-</v>
      </c>
      <c r="T1394" s="2" t="str">
        <f t="shared" si="797"/>
        <v>-</v>
      </c>
      <c r="U1394" s="2" t="str">
        <f t="shared" si="790"/>
        <v>-</v>
      </c>
      <c r="V1394" s="2" t="str">
        <f t="shared" si="791"/>
        <v>-</v>
      </c>
      <c r="AH1394" s="1"/>
      <c r="AI1394" s="1"/>
      <c r="AK1394" s="1"/>
      <c r="AL1394" s="1"/>
      <c r="AM1394" s="1"/>
      <c r="AN1394" s="1"/>
      <c r="AO1394" s="1"/>
      <c r="AP1394" s="7"/>
      <c r="AQ1394" s="7"/>
      <c r="AR1394" s="7"/>
      <c r="AS1394" s="7"/>
      <c r="AT1394" s="2"/>
      <c r="AU1394" s="2"/>
      <c r="AV1394" s="2"/>
      <c r="AW1394" s="2"/>
      <c r="AX1394" s="2"/>
      <c r="AY1394" t="str">
        <f t="shared" si="800"/>
        <v>Westchester CD17</v>
      </c>
      <c r="BA1394">
        <v>17</v>
      </c>
      <c r="BC1394" s="91">
        <v>36</v>
      </c>
      <c r="BD1394" s="93"/>
      <c r="BE1394">
        <v>36119</v>
      </c>
      <c r="BF1394">
        <f t="shared" si="798"/>
        <v>3611917</v>
      </c>
      <c r="BH1394" t="s">
        <v>3387</v>
      </c>
    </row>
    <row r="1395" spans="1:60">
      <c r="A1395" t="s">
        <v>781</v>
      </c>
      <c r="B1395" t="s">
        <v>1976</v>
      </c>
      <c r="C1395" s="1">
        <f t="shared" si="793"/>
        <v>0</v>
      </c>
      <c r="D1395" s="1"/>
      <c r="E1395" s="1"/>
      <c r="F1395" s="1"/>
      <c r="G1395" s="1"/>
      <c r="H1395" s="1"/>
      <c r="I1395" s="1"/>
      <c r="J1395" s="1"/>
      <c r="K1395" s="7" t="e">
        <f>RANK(W1395,(W1395:Y1395,Z1395:AN1395))</f>
        <v>#N/A</v>
      </c>
      <c r="L1395" s="7" t="e">
        <f>RANK(X1395,(W1395:Y1395,Z1395:AN1395))</f>
        <v>#N/A</v>
      </c>
      <c r="M1395" s="7">
        <f>IF(Y1395&gt;0,RANK(Y1395,(W1395:Y1395,Z1395:AN1395)),0)</f>
        <v>0</v>
      </c>
      <c r="N1395" s="7"/>
      <c r="O1395" s="1" t="e">
        <f t="shared" si="799"/>
        <v>#NUM!</v>
      </c>
      <c r="P1395" s="2" t="e">
        <f t="shared" si="794"/>
        <v>#NUM!</v>
      </c>
      <c r="Q1395" s="2"/>
      <c r="R1395" s="2" t="str">
        <f t="shared" si="795"/>
        <v>-</v>
      </c>
      <c r="S1395" s="2" t="str">
        <f t="shared" si="796"/>
        <v>-</v>
      </c>
      <c r="T1395" s="2" t="str">
        <f t="shared" si="797"/>
        <v>-</v>
      </c>
      <c r="U1395" s="2" t="str">
        <f t="shared" si="790"/>
        <v>-</v>
      </c>
      <c r="V1395" s="2" t="str">
        <f t="shared" si="791"/>
        <v>-</v>
      </c>
      <c r="AH1395" s="1"/>
      <c r="AI1395" s="1"/>
      <c r="AK1395" s="1"/>
      <c r="AL1395" s="1"/>
      <c r="AM1395" s="1"/>
      <c r="AN1395" s="1"/>
      <c r="AO1395" s="1"/>
      <c r="AP1395" s="7"/>
      <c r="AQ1395" s="7"/>
      <c r="AR1395" s="7"/>
      <c r="AS1395" s="7"/>
      <c r="AT1395" s="2"/>
      <c r="AU1395" s="2"/>
      <c r="AV1395" s="2"/>
      <c r="AW1395" s="2"/>
      <c r="AX1395" s="2"/>
      <c r="AY1395" t="str">
        <f t="shared" si="800"/>
        <v>Westchester CD18</v>
      </c>
      <c r="BA1395">
        <v>18</v>
      </c>
      <c r="BC1395" s="91">
        <v>36</v>
      </c>
      <c r="BD1395" s="93"/>
      <c r="BE1395">
        <v>36119</v>
      </c>
      <c r="BF1395">
        <f t="shared" si="798"/>
        <v>3611918</v>
      </c>
      <c r="BH1395" t="s">
        <v>3387</v>
      </c>
    </row>
    <row r="1396" spans="1:60">
      <c r="A1396" t="s">
        <v>781</v>
      </c>
      <c r="B1396" t="s">
        <v>1976</v>
      </c>
      <c r="C1396" s="1">
        <f t="shared" si="793"/>
        <v>0</v>
      </c>
      <c r="D1396" s="1"/>
      <c r="E1396" s="1"/>
      <c r="F1396" s="1"/>
      <c r="G1396" s="1"/>
      <c r="H1396" s="1"/>
      <c r="I1396" s="1"/>
      <c r="J1396" s="1"/>
      <c r="K1396" s="7" t="e">
        <f>RANK(W1396,(W1396:Y1396,Z1396:AN1396))</f>
        <v>#N/A</v>
      </c>
      <c r="L1396" s="7" t="e">
        <f>RANK(X1396,(W1396:Y1396,Z1396:AN1396))</f>
        <v>#N/A</v>
      </c>
      <c r="M1396" s="7">
        <f>IF(Y1396&gt;0,RANK(Y1396,(W1396:Y1396,Z1396:AN1396)),0)</f>
        <v>0</v>
      </c>
      <c r="N1396" s="7"/>
      <c r="O1396" s="1" t="e">
        <f t="shared" si="799"/>
        <v>#NUM!</v>
      </c>
      <c r="P1396" s="2" t="e">
        <f t="shared" si="794"/>
        <v>#NUM!</v>
      </c>
      <c r="Q1396" s="2"/>
      <c r="R1396" s="2" t="str">
        <f t="shared" si="795"/>
        <v>-</v>
      </c>
      <c r="S1396" s="2" t="str">
        <f t="shared" si="796"/>
        <v>-</v>
      </c>
      <c r="T1396" s="2" t="str">
        <f t="shared" si="797"/>
        <v>-</v>
      </c>
      <c r="U1396" s="2" t="str">
        <f t="shared" si="790"/>
        <v>-</v>
      </c>
      <c r="V1396" s="2" t="str">
        <f t="shared" si="791"/>
        <v>-</v>
      </c>
      <c r="AH1396" s="1"/>
      <c r="AI1396" s="1"/>
      <c r="AK1396" s="1"/>
      <c r="AL1396" s="1"/>
      <c r="AM1396" s="1"/>
      <c r="AN1396" s="1"/>
      <c r="AO1396" s="1"/>
      <c r="AP1396" s="7"/>
      <c r="AQ1396" s="7"/>
      <c r="AR1396" s="7"/>
      <c r="AS1396" s="7"/>
      <c r="AT1396" s="2"/>
      <c r="AU1396" s="2"/>
      <c r="AV1396" s="2"/>
      <c r="AW1396" s="2"/>
      <c r="AX1396" s="2"/>
      <c r="AY1396" t="str">
        <f t="shared" si="800"/>
        <v>Westchester CD19</v>
      </c>
      <c r="BA1396">
        <v>19</v>
      </c>
      <c r="BC1396" s="91">
        <v>36</v>
      </c>
      <c r="BD1396" s="93"/>
      <c r="BE1396">
        <v>36119</v>
      </c>
      <c r="BF1396">
        <f t="shared" si="798"/>
        <v>3611919</v>
      </c>
      <c r="BH1396" t="s">
        <v>3387</v>
      </c>
    </row>
    <row r="1397" spans="1:60">
      <c r="A1397" t="s">
        <v>514</v>
      </c>
      <c r="B1397" t="s">
        <v>1976</v>
      </c>
      <c r="C1397" s="1">
        <f t="shared" si="793"/>
        <v>0</v>
      </c>
      <c r="D1397" s="1"/>
      <c r="E1397" s="1"/>
      <c r="F1397" s="1"/>
      <c r="G1397" s="1"/>
      <c r="H1397" s="1"/>
      <c r="I1397" s="1"/>
      <c r="J1397" s="1"/>
      <c r="K1397" s="7" t="e">
        <f>RANK(W1397,(W1397:Y1397,Z1397:AN1397))</f>
        <v>#N/A</v>
      </c>
      <c r="L1397" s="7" t="e">
        <f>RANK(X1397,(W1397:Y1397,Z1397:AN1397))</f>
        <v>#N/A</v>
      </c>
      <c r="M1397" s="7">
        <f>IF(Y1397&gt;0,RANK(Y1397,(W1397:Y1397,Z1397:AN1397)),0)</f>
        <v>0</v>
      </c>
      <c r="N1397" s="7"/>
      <c r="O1397" s="1" t="e">
        <f t="shared" si="799"/>
        <v>#NUM!</v>
      </c>
      <c r="P1397" s="2" t="e">
        <f t="shared" si="794"/>
        <v>#NUM!</v>
      </c>
      <c r="Q1397" s="2"/>
      <c r="R1397" s="2" t="str">
        <f t="shared" si="795"/>
        <v>-</v>
      </c>
      <c r="S1397" s="2" t="str">
        <f t="shared" si="796"/>
        <v>-</v>
      </c>
      <c r="T1397" s="2" t="str">
        <f t="shared" si="797"/>
        <v>-</v>
      </c>
      <c r="U1397" s="2" t="str">
        <f t="shared" si="790"/>
        <v>-</v>
      </c>
      <c r="V1397" s="2" t="str">
        <f t="shared" si="791"/>
        <v>-</v>
      </c>
      <c r="AH1397" s="1"/>
      <c r="AI1397" s="1"/>
      <c r="AK1397" s="1"/>
      <c r="AL1397" s="1"/>
      <c r="AM1397" s="1"/>
      <c r="AN1397" s="1"/>
      <c r="AO1397" s="1"/>
      <c r="AP1397" s="7"/>
      <c r="AQ1397" s="7"/>
      <c r="AR1397" s="7"/>
      <c r="AS1397" s="7"/>
      <c r="AT1397" s="2"/>
      <c r="AU1397" s="2"/>
      <c r="AV1397" s="2"/>
      <c r="AW1397" s="2"/>
      <c r="AX1397" s="2"/>
      <c r="AY1397" t="str">
        <f t="shared" si="800"/>
        <v>Bronx CD7</v>
      </c>
      <c r="BA1397">
        <v>7</v>
      </c>
      <c r="BC1397" s="91">
        <v>36</v>
      </c>
      <c r="BD1397" s="93"/>
      <c r="BE1397">
        <v>36005</v>
      </c>
      <c r="BF1397">
        <f t="shared" si="798"/>
        <v>3600507</v>
      </c>
      <c r="BH1397" t="s">
        <v>3387</v>
      </c>
    </row>
    <row r="1398" spans="1:60">
      <c r="A1398" t="s">
        <v>514</v>
      </c>
      <c r="B1398" t="s">
        <v>1976</v>
      </c>
      <c r="C1398" s="1">
        <f t="shared" si="793"/>
        <v>0</v>
      </c>
      <c r="D1398" s="1"/>
      <c r="E1398" s="1"/>
      <c r="F1398" s="1"/>
      <c r="G1398" s="1"/>
      <c r="H1398" s="1"/>
      <c r="I1398" s="1"/>
      <c r="J1398" s="1"/>
      <c r="K1398" s="7" t="e">
        <f>RANK(W1398,(W1398:Y1398,Z1398:AN1398))</f>
        <v>#N/A</v>
      </c>
      <c r="L1398" s="7" t="e">
        <f>RANK(X1398,(W1398:Y1398,Z1398:AN1398))</f>
        <v>#N/A</v>
      </c>
      <c r="M1398" s="7">
        <f>IF(Y1398&gt;0,RANK(Y1398,(W1398:Y1398,Z1398:AN1398)),0)</f>
        <v>0</v>
      </c>
      <c r="N1398" s="7"/>
      <c r="O1398" s="1" t="e">
        <f t="shared" si="799"/>
        <v>#NUM!</v>
      </c>
      <c r="P1398" s="2" t="e">
        <f t="shared" si="794"/>
        <v>#NUM!</v>
      </c>
      <c r="Q1398" s="2"/>
      <c r="R1398" s="2" t="str">
        <f t="shared" si="795"/>
        <v>-</v>
      </c>
      <c r="S1398" s="2" t="str">
        <f t="shared" si="796"/>
        <v>-</v>
      </c>
      <c r="T1398" s="2" t="str">
        <f t="shared" si="797"/>
        <v>-</v>
      </c>
      <c r="U1398" s="2" t="str">
        <f t="shared" si="790"/>
        <v>-</v>
      </c>
      <c r="V1398" s="2" t="str">
        <f t="shared" si="791"/>
        <v>-</v>
      </c>
      <c r="AH1398" s="1"/>
      <c r="AI1398" s="1"/>
      <c r="AK1398" s="1"/>
      <c r="AL1398" s="1"/>
      <c r="AM1398" s="1"/>
      <c r="AN1398" s="1"/>
      <c r="AO1398" s="1"/>
      <c r="AP1398" s="7"/>
      <c r="AQ1398" s="7"/>
      <c r="AR1398" s="7"/>
      <c r="AS1398" s="7"/>
      <c r="AT1398" s="2"/>
      <c r="AU1398" s="2"/>
      <c r="AV1398" s="2"/>
      <c r="AW1398" s="2"/>
      <c r="AX1398" s="2"/>
      <c r="AY1398" t="str">
        <f t="shared" si="800"/>
        <v>Bronx CD15</v>
      </c>
      <c r="BA1398">
        <v>15</v>
      </c>
      <c r="BC1398" s="91">
        <v>36</v>
      </c>
      <c r="BD1398" s="93"/>
      <c r="BE1398">
        <v>36005</v>
      </c>
      <c r="BF1398">
        <f t="shared" si="798"/>
        <v>3600515</v>
      </c>
      <c r="BH1398" t="s">
        <v>3387</v>
      </c>
    </row>
    <row r="1399" spans="1:60">
      <c r="A1399" t="s">
        <v>514</v>
      </c>
      <c r="B1399" t="s">
        <v>1976</v>
      </c>
      <c r="C1399" s="1">
        <f t="shared" si="793"/>
        <v>0</v>
      </c>
      <c r="D1399" s="1"/>
      <c r="E1399" s="1"/>
      <c r="F1399" s="1"/>
      <c r="G1399" s="1"/>
      <c r="H1399" s="1"/>
      <c r="I1399" s="1"/>
      <c r="J1399" s="1"/>
      <c r="K1399" s="7" t="e">
        <f>RANK(W1399,(W1399:Y1399,Z1399:AN1399))</f>
        <v>#N/A</v>
      </c>
      <c r="L1399" s="7" t="e">
        <f>RANK(X1399,(W1399:Y1399,Z1399:AN1399))</f>
        <v>#N/A</v>
      </c>
      <c r="M1399" s="7">
        <f>IF(Y1399&gt;0,RANK(Y1399,(W1399:Y1399,Z1399:AN1399)),0)</f>
        <v>0</v>
      </c>
      <c r="N1399" s="7"/>
      <c r="O1399" s="1" t="e">
        <f t="shared" si="799"/>
        <v>#NUM!</v>
      </c>
      <c r="P1399" s="2" t="e">
        <f t="shared" si="794"/>
        <v>#NUM!</v>
      </c>
      <c r="Q1399" s="2"/>
      <c r="R1399" s="2" t="str">
        <f t="shared" si="795"/>
        <v>-</v>
      </c>
      <c r="S1399" s="2" t="str">
        <f t="shared" si="796"/>
        <v>-</v>
      </c>
      <c r="T1399" s="2" t="str">
        <f t="shared" si="797"/>
        <v>-</v>
      </c>
      <c r="U1399" s="2" t="str">
        <f t="shared" si="790"/>
        <v>-</v>
      </c>
      <c r="V1399" s="2" t="str">
        <f t="shared" si="791"/>
        <v>-</v>
      </c>
      <c r="AH1399" s="1"/>
      <c r="AI1399" s="1"/>
      <c r="AK1399" s="1"/>
      <c r="AL1399" s="1"/>
      <c r="AM1399" s="1"/>
      <c r="AN1399" s="1"/>
      <c r="AO1399" s="1"/>
      <c r="AP1399" s="7"/>
      <c r="AQ1399" s="7"/>
      <c r="AR1399" s="7"/>
      <c r="AS1399" s="7"/>
      <c r="AT1399" s="2"/>
      <c r="AU1399" s="2"/>
      <c r="AV1399" s="2"/>
      <c r="AW1399" s="2"/>
      <c r="AX1399" s="2"/>
      <c r="AY1399" t="str">
        <f t="shared" si="800"/>
        <v>Bronx CD16</v>
      </c>
      <c r="BA1399">
        <v>16</v>
      </c>
      <c r="BC1399" s="91">
        <v>36</v>
      </c>
      <c r="BD1399" s="93"/>
      <c r="BE1399">
        <v>36005</v>
      </c>
      <c r="BF1399">
        <f t="shared" si="798"/>
        <v>3600516</v>
      </c>
      <c r="BH1399" t="s">
        <v>3387</v>
      </c>
    </row>
    <row r="1400" spans="1:60">
      <c r="A1400" t="s">
        <v>514</v>
      </c>
      <c r="B1400" t="s">
        <v>1976</v>
      </c>
      <c r="C1400" s="1">
        <f t="shared" si="793"/>
        <v>0</v>
      </c>
      <c r="D1400" s="1"/>
      <c r="E1400" s="1"/>
      <c r="F1400" s="1"/>
      <c r="G1400" s="1"/>
      <c r="H1400" s="1"/>
      <c r="I1400" s="1"/>
      <c r="J1400" s="1"/>
      <c r="K1400" s="7" t="e">
        <f>RANK(W1400,(W1400:Y1400,Z1400:AN1400))</f>
        <v>#N/A</v>
      </c>
      <c r="L1400" s="7" t="e">
        <f>RANK(X1400,(W1400:Y1400,Z1400:AN1400))</f>
        <v>#N/A</v>
      </c>
      <c r="M1400" s="7">
        <f>IF(Y1400&gt;0,RANK(Y1400,(W1400:Y1400,Z1400:AN1400)),0)</f>
        <v>0</v>
      </c>
      <c r="N1400" s="7"/>
      <c r="O1400" s="1" t="e">
        <f t="shared" si="799"/>
        <v>#NUM!</v>
      </c>
      <c r="P1400" s="2" t="e">
        <f t="shared" si="794"/>
        <v>#NUM!</v>
      </c>
      <c r="Q1400" s="2"/>
      <c r="R1400" s="2" t="str">
        <f t="shared" si="795"/>
        <v>-</v>
      </c>
      <c r="S1400" s="2" t="str">
        <f t="shared" si="796"/>
        <v>-</v>
      </c>
      <c r="T1400" s="2" t="str">
        <f t="shared" si="797"/>
        <v>-</v>
      </c>
      <c r="U1400" s="2" t="str">
        <f t="shared" si="790"/>
        <v>-</v>
      </c>
      <c r="V1400" s="2" t="str">
        <f t="shared" si="791"/>
        <v>-</v>
      </c>
      <c r="AH1400" s="1"/>
      <c r="AI1400" s="1"/>
      <c r="AK1400" s="1"/>
      <c r="AL1400" s="1"/>
      <c r="AM1400" s="1"/>
      <c r="AN1400" s="1"/>
      <c r="AO1400" s="1"/>
      <c r="AP1400" s="7"/>
      <c r="AQ1400" s="7"/>
      <c r="AR1400" s="7"/>
      <c r="AS1400" s="7"/>
      <c r="AT1400" s="2"/>
      <c r="AU1400" s="2"/>
      <c r="AV1400" s="2"/>
      <c r="AW1400" s="2"/>
      <c r="AX1400" s="2"/>
      <c r="AY1400" t="str">
        <f t="shared" si="800"/>
        <v>Bronx CD17</v>
      </c>
      <c r="BA1400">
        <v>17</v>
      </c>
      <c r="BC1400" s="91">
        <v>36</v>
      </c>
      <c r="BD1400" s="93"/>
      <c r="BE1400">
        <v>36005</v>
      </c>
      <c r="BF1400">
        <f t="shared" si="798"/>
        <v>3600517</v>
      </c>
      <c r="BH1400" t="s">
        <v>3387</v>
      </c>
    </row>
    <row r="1401" spans="1:60">
      <c r="A1401" t="s">
        <v>2689</v>
      </c>
      <c r="B1401" t="s">
        <v>1976</v>
      </c>
      <c r="C1401" s="1">
        <f t="shared" si="793"/>
        <v>0</v>
      </c>
      <c r="D1401" s="1"/>
      <c r="E1401" s="1"/>
      <c r="F1401" s="1"/>
      <c r="G1401" s="1"/>
      <c r="H1401" s="1"/>
      <c r="I1401" s="1"/>
      <c r="J1401" s="1"/>
      <c r="K1401" s="7" t="e">
        <f>RANK(W1401,(W1401:Y1401,Z1401:AN1401))</f>
        <v>#N/A</v>
      </c>
      <c r="L1401" s="7" t="e">
        <f>RANK(X1401,(W1401:Y1401,Z1401:AN1401))</f>
        <v>#N/A</v>
      </c>
      <c r="M1401" s="7">
        <f>IF(Y1401&gt;0,RANK(Y1401,(W1401:Y1401,Z1401:AN1401)),0)</f>
        <v>0</v>
      </c>
      <c r="N1401" s="7"/>
      <c r="O1401" s="1" t="e">
        <f t="shared" si="799"/>
        <v>#NUM!</v>
      </c>
      <c r="P1401" s="2" t="e">
        <f t="shared" si="794"/>
        <v>#NUM!</v>
      </c>
      <c r="Q1401" s="2"/>
      <c r="R1401" s="2" t="str">
        <f t="shared" si="795"/>
        <v>-</v>
      </c>
      <c r="S1401" s="2" t="str">
        <f t="shared" si="796"/>
        <v>-</v>
      </c>
      <c r="T1401" s="2" t="str">
        <f t="shared" si="797"/>
        <v>-</v>
      </c>
      <c r="U1401" s="2" t="str">
        <f t="shared" si="790"/>
        <v>-</v>
      </c>
      <c r="V1401" s="2" t="str">
        <f t="shared" si="791"/>
        <v>-</v>
      </c>
      <c r="AH1401" s="1"/>
      <c r="AI1401" s="1"/>
      <c r="AK1401" s="1"/>
      <c r="AL1401" s="1"/>
      <c r="AM1401" s="1"/>
      <c r="AN1401" s="1"/>
      <c r="AO1401" s="1"/>
      <c r="AP1401" s="7"/>
      <c r="AQ1401" s="7"/>
      <c r="AR1401" s="7"/>
      <c r="AS1401" s="7"/>
      <c r="AT1401" s="2"/>
      <c r="AU1401" s="2"/>
      <c r="AV1401" s="2"/>
      <c r="AW1401" s="2"/>
      <c r="AX1401" s="2"/>
      <c r="AY1401" t="str">
        <f t="shared" si="800"/>
        <v>Kings CD8</v>
      </c>
      <c r="BA1401">
        <v>8</v>
      </c>
      <c r="BC1401" s="91">
        <v>36</v>
      </c>
      <c r="BD1401" s="93"/>
      <c r="BE1401">
        <v>36047</v>
      </c>
      <c r="BF1401">
        <f t="shared" si="798"/>
        <v>3604708</v>
      </c>
      <c r="BH1401" t="s">
        <v>3387</v>
      </c>
    </row>
    <row r="1402" spans="1:60">
      <c r="A1402" t="s">
        <v>2689</v>
      </c>
      <c r="B1402" t="s">
        <v>1976</v>
      </c>
      <c r="C1402" s="1">
        <f t="shared" si="793"/>
        <v>0</v>
      </c>
      <c r="D1402" s="1"/>
      <c r="E1402" s="1"/>
      <c r="F1402" s="1"/>
      <c r="G1402" s="1"/>
      <c r="H1402" s="1"/>
      <c r="I1402" s="1"/>
      <c r="J1402" s="1"/>
      <c r="K1402" s="7" t="e">
        <f>RANK(W1402,(W1402:Y1402,Z1402:AN1402))</f>
        <v>#N/A</v>
      </c>
      <c r="L1402" s="7" t="e">
        <f>RANK(X1402,(W1402:Y1402,Z1402:AN1402))</f>
        <v>#N/A</v>
      </c>
      <c r="M1402" s="7">
        <f>IF(Y1402&gt;0,RANK(Y1402,(W1402:Y1402,Z1402:AN1402)),0)</f>
        <v>0</v>
      </c>
      <c r="N1402" s="7"/>
      <c r="O1402" s="1" t="e">
        <f t="shared" si="799"/>
        <v>#NUM!</v>
      </c>
      <c r="P1402" s="2" t="e">
        <f t="shared" si="794"/>
        <v>#NUM!</v>
      </c>
      <c r="Q1402" s="2"/>
      <c r="R1402" s="2" t="str">
        <f t="shared" si="795"/>
        <v>-</v>
      </c>
      <c r="S1402" s="2" t="str">
        <f t="shared" si="796"/>
        <v>-</v>
      </c>
      <c r="T1402" s="2" t="str">
        <f t="shared" si="797"/>
        <v>-</v>
      </c>
      <c r="U1402" s="2" t="str">
        <f t="shared" si="790"/>
        <v>-</v>
      </c>
      <c r="V1402" s="2" t="str">
        <f t="shared" si="791"/>
        <v>-</v>
      </c>
      <c r="AH1402" s="1"/>
      <c r="AI1402" s="1"/>
      <c r="AK1402" s="1"/>
      <c r="AL1402" s="1"/>
      <c r="AM1402" s="1"/>
      <c r="AN1402" s="1"/>
      <c r="AO1402" s="1"/>
      <c r="AP1402" s="7"/>
      <c r="AQ1402" s="7"/>
      <c r="AR1402" s="7"/>
      <c r="AS1402" s="7"/>
      <c r="AT1402" s="2"/>
      <c r="AU1402" s="2"/>
      <c r="AV1402" s="2"/>
      <c r="AW1402" s="2"/>
      <c r="AX1402" s="2"/>
      <c r="AY1402" t="str">
        <f t="shared" si="800"/>
        <v>Kings CD9</v>
      </c>
      <c r="BA1402">
        <v>9</v>
      </c>
      <c r="BC1402" s="91">
        <v>36</v>
      </c>
      <c r="BD1402" s="93"/>
      <c r="BE1402">
        <v>36047</v>
      </c>
      <c r="BF1402">
        <f t="shared" si="798"/>
        <v>3604709</v>
      </c>
      <c r="BH1402" t="s">
        <v>3387</v>
      </c>
    </row>
    <row r="1403" spans="1:60">
      <c r="A1403" t="s">
        <v>2689</v>
      </c>
      <c r="B1403" t="s">
        <v>1976</v>
      </c>
      <c r="C1403" s="1">
        <f t="shared" si="793"/>
        <v>0</v>
      </c>
      <c r="D1403" s="1"/>
      <c r="E1403" s="1"/>
      <c r="F1403" s="1"/>
      <c r="G1403" s="1"/>
      <c r="H1403" s="1"/>
      <c r="I1403" s="1"/>
      <c r="J1403" s="1"/>
      <c r="K1403" s="7" t="e">
        <f>RANK(W1403,(W1403:Y1403,Z1403:AN1403))</f>
        <v>#N/A</v>
      </c>
      <c r="L1403" s="7" t="e">
        <f>RANK(X1403,(W1403:Y1403,Z1403:AN1403))</f>
        <v>#N/A</v>
      </c>
      <c r="M1403" s="7">
        <f>IF(Y1403&gt;0,RANK(Y1403,(W1403:Y1403,Z1403:AN1403)),0)</f>
        <v>0</v>
      </c>
      <c r="N1403" s="7"/>
      <c r="O1403" s="1" t="e">
        <f t="shared" si="799"/>
        <v>#NUM!</v>
      </c>
      <c r="P1403" s="2" t="e">
        <f t="shared" si="794"/>
        <v>#NUM!</v>
      </c>
      <c r="Q1403" s="2"/>
      <c r="R1403" s="2" t="str">
        <f t="shared" si="795"/>
        <v>-</v>
      </c>
      <c r="S1403" s="2" t="str">
        <f t="shared" si="796"/>
        <v>-</v>
      </c>
      <c r="T1403" s="2" t="str">
        <f t="shared" si="797"/>
        <v>-</v>
      </c>
      <c r="U1403" s="2" t="str">
        <f t="shared" si="790"/>
        <v>-</v>
      </c>
      <c r="V1403" s="2" t="str">
        <f t="shared" si="791"/>
        <v>-</v>
      </c>
      <c r="AH1403" s="1"/>
      <c r="AI1403" s="1"/>
      <c r="AK1403" s="1"/>
      <c r="AL1403" s="1"/>
      <c r="AM1403" s="1"/>
      <c r="AN1403" s="1"/>
      <c r="AO1403" s="1"/>
      <c r="AP1403" s="7"/>
      <c r="AQ1403" s="7"/>
      <c r="AR1403" s="7"/>
      <c r="AS1403" s="7"/>
      <c r="AT1403" s="2"/>
      <c r="AU1403" s="2"/>
      <c r="AV1403" s="2"/>
      <c r="AW1403" s="2"/>
      <c r="AX1403" s="2"/>
      <c r="AY1403" t="str">
        <f t="shared" si="800"/>
        <v>Kings CD10</v>
      </c>
      <c r="BA1403">
        <v>10</v>
      </c>
      <c r="BC1403" s="91">
        <v>36</v>
      </c>
      <c r="BD1403" s="93"/>
      <c r="BE1403">
        <v>36047</v>
      </c>
      <c r="BF1403">
        <f t="shared" si="798"/>
        <v>3604710</v>
      </c>
      <c r="BH1403" t="s">
        <v>3387</v>
      </c>
    </row>
    <row r="1404" spans="1:60">
      <c r="A1404" t="s">
        <v>2689</v>
      </c>
      <c r="B1404" t="s">
        <v>1976</v>
      </c>
      <c r="C1404" s="1">
        <f t="shared" si="793"/>
        <v>0</v>
      </c>
      <c r="D1404" s="1"/>
      <c r="E1404" s="1"/>
      <c r="F1404" s="1"/>
      <c r="G1404" s="1"/>
      <c r="H1404" s="1"/>
      <c r="I1404" s="1"/>
      <c r="J1404" s="1"/>
      <c r="K1404" s="7" t="e">
        <f>RANK(W1404,(W1404:Y1404,Z1404:AN1404))</f>
        <v>#N/A</v>
      </c>
      <c r="L1404" s="7" t="e">
        <f>RANK(X1404,(W1404:Y1404,Z1404:AN1404))</f>
        <v>#N/A</v>
      </c>
      <c r="M1404" s="7">
        <f>IF(Y1404&gt;0,RANK(Y1404,(W1404:Y1404,Z1404:AN1404)),0)</f>
        <v>0</v>
      </c>
      <c r="N1404" s="7"/>
      <c r="O1404" s="1" t="e">
        <f t="shared" si="799"/>
        <v>#NUM!</v>
      </c>
      <c r="P1404" s="2" t="e">
        <f t="shared" si="794"/>
        <v>#NUM!</v>
      </c>
      <c r="Q1404" s="2"/>
      <c r="R1404" s="2" t="str">
        <f t="shared" si="795"/>
        <v>-</v>
      </c>
      <c r="S1404" s="2" t="str">
        <f t="shared" si="796"/>
        <v>-</v>
      </c>
      <c r="T1404" s="2" t="str">
        <f t="shared" si="797"/>
        <v>-</v>
      </c>
      <c r="U1404" s="2" t="str">
        <f t="shared" si="790"/>
        <v>-</v>
      </c>
      <c r="V1404" s="2" t="str">
        <f t="shared" si="791"/>
        <v>-</v>
      </c>
      <c r="AH1404" s="1"/>
      <c r="AI1404" s="1"/>
      <c r="AK1404" s="1"/>
      <c r="AL1404" s="1"/>
      <c r="AM1404" s="1"/>
      <c r="AN1404" s="1"/>
      <c r="AO1404" s="1"/>
      <c r="AP1404" s="7"/>
      <c r="AQ1404" s="7"/>
      <c r="AR1404" s="7"/>
      <c r="AS1404" s="7"/>
      <c r="AT1404" s="2"/>
      <c r="AU1404" s="2"/>
      <c r="AV1404" s="2"/>
      <c r="AW1404" s="2"/>
      <c r="AX1404" s="2"/>
      <c r="AY1404" t="str">
        <f t="shared" si="800"/>
        <v>Kings CD11</v>
      </c>
      <c r="BA1404">
        <v>11</v>
      </c>
      <c r="BC1404" s="91">
        <v>36</v>
      </c>
      <c r="BD1404" s="93"/>
      <c r="BE1404">
        <v>36047</v>
      </c>
      <c r="BF1404">
        <f t="shared" si="798"/>
        <v>3604711</v>
      </c>
      <c r="BH1404" t="s">
        <v>3387</v>
      </c>
    </row>
    <row r="1405" spans="1:60">
      <c r="A1405" t="s">
        <v>2689</v>
      </c>
      <c r="B1405" t="s">
        <v>1976</v>
      </c>
      <c r="C1405" s="1">
        <f t="shared" si="793"/>
        <v>0</v>
      </c>
      <c r="D1405" s="1"/>
      <c r="E1405" s="1"/>
      <c r="F1405" s="1"/>
      <c r="G1405" s="1"/>
      <c r="H1405" s="1"/>
      <c r="I1405" s="1"/>
      <c r="J1405" s="1"/>
      <c r="K1405" s="7" t="e">
        <f>RANK(W1405,(W1405:Y1405,Z1405:AN1405))</f>
        <v>#N/A</v>
      </c>
      <c r="L1405" s="7" t="e">
        <f>RANK(X1405,(W1405:Y1405,Z1405:AN1405))</f>
        <v>#N/A</v>
      </c>
      <c r="M1405" s="7">
        <f>IF(Y1405&gt;0,RANK(Y1405,(W1405:Y1405,Z1405:AN1405)),0)</f>
        <v>0</v>
      </c>
      <c r="N1405" s="7"/>
      <c r="O1405" s="1" t="e">
        <f t="shared" si="799"/>
        <v>#NUM!</v>
      </c>
      <c r="P1405" s="2" t="e">
        <f t="shared" si="794"/>
        <v>#NUM!</v>
      </c>
      <c r="Q1405" s="2"/>
      <c r="R1405" s="2" t="str">
        <f t="shared" si="795"/>
        <v>-</v>
      </c>
      <c r="S1405" s="2" t="str">
        <f t="shared" si="796"/>
        <v>-</v>
      </c>
      <c r="T1405" s="2" t="str">
        <f t="shared" si="797"/>
        <v>-</v>
      </c>
      <c r="U1405" s="2" t="str">
        <f t="shared" si="790"/>
        <v>-</v>
      </c>
      <c r="V1405" s="2" t="str">
        <f t="shared" si="791"/>
        <v>-</v>
      </c>
      <c r="AH1405" s="1"/>
      <c r="AI1405" s="1"/>
      <c r="AK1405" s="1"/>
      <c r="AL1405" s="1"/>
      <c r="AM1405" s="1"/>
      <c r="AN1405" s="1"/>
      <c r="AO1405" s="1"/>
      <c r="AP1405" s="7"/>
      <c r="AQ1405" s="7"/>
      <c r="AR1405" s="7"/>
      <c r="AS1405" s="7"/>
      <c r="AT1405" s="2"/>
      <c r="AU1405" s="2"/>
      <c r="AV1405" s="2"/>
      <c r="AW1405" s="2"/>
      <c r="AX1405" s="2"/>
      <c r="AY1405" t="str">
        <f t="shared" si="800"/>
        <v>Kings CD12</v>
      </c>
      <c r="BA1405">
        <v>12</v>
      </c>
      <c r="BC1405" s="91">
        <v>36</v>
      </c>
      <c r="BD1405" s="93"/>
      <c r="BE1405">
        <v>36047</v>
      </c>
      <c r="BF1405">
        <f t="shared" si="798"/>
        <v>3604712</v>
      </c>
      <c r="BH1405" t="s">
        <v>3387</v>
      </c>
    </row>
    <row r="1406" spans="1:60">
      <c r="A1406" t="s">
        <v>2689</v>
      </c>
      <c r="B1406" t="s">
        <v>1976</v>
      </c>
      <c r="C1406" s="1">
        <f t="shared" si="793"/>
        <v>0</v>
      </c>
      <c r="D1406" s="1"/>
      <c r="E1406" s="1"/>
      <c r="F1406" s="1"/>
      <c r="G1406" s="1"/>
      <c r="H1406" s="1"/>
      <c r="I1406" s="1"/>
      <c r="J1406" s="1"/>
      <c r="K1406" s="7" t="e">
        <f>RANK(W1406,(W1406:Y1406,Z1406:AN1406))</f>
        <v>#N/A</v>
      </c>
      <c r="L1406" s="7" t="e">
        <f>RANK(X1406,(W1406:Y1406,Z1406:AN1406))</f>
        <v>#N/A</v>
      </c>
      <c r="M1406" s="7">
        <f>IF(Y1406&gt;0,RANK(Y1406,(W1406:Y1406,Z1406:AN1406)),0)</f>
        <v>0</v>
      </c>
      <c r="N1406" s="7"/>
      <c r="O1406" s="1" t="e">
        <f t="shared" si="799"/>
        <v>#NUM!</v>
      </c>
      <c r="P1406" s="2" t="e">
        <f t="shared" si="794"/>
        <v>#NUM!</v>
      </c>
      <c r="Q1406" s="2"/>
      <c r="R1406" s="2" t="str">
        <f t="shared" si="795"/>
        <v>-</v>
      </c>
      <c r="S1406" s="2" t="str">
        <f t="shared" si="796"/>
        <v>-</v>
      </c>
      <c r="T1406" s="2" t="str">
        <f t="shared" si="797"/>
        <v>-</v>
      </c>
      <c r="U1406" s="2" t="str">
        <f t="shared" si="790"/>
        <v>-</v>
      </c>
      <c r="V1406" s="2" t="str">
        <f t="shared" si="791"/>
        <v>-</v>
      </c>
      <c r="AH1406" s="1"/>
      <c r="AI1406" s="1"/>
      <c r="AK1406" s="1"/>
      <c r="AL1406" s="1"/>
      <c r="AM1406" s="1"/>
      <c r="AN1406" s="1"/>
      <c r="AO1406" s="1"/>
      <c r="AP1406" s="7"/>
      <c r="AQ1406" s="7"/>
      <c r="AR1406" s="7"/>
      <c r="AS1406" s="7"/>
      <c r="AT1406" s="2"/>
      <c r="AU1406" s="2"/>
      <c r="AV1406" s="2"/>
      <c r="AW1406" s="2"/>
      <c r="AX1406" s="2"/>
      <c r="AY1406" t="str">
        <f t="shared" si="800"/>
        <v>Kings CD13</v>
      </c>
      <c r="BA1406">
        <v>13</v>
      </c>
      <c r="BC1406" s="91">
        <v>36</v>
      </c>
      <c r="BD1406" s="93"/>
      <c r="BE1406">
        <v>36047</v>
      </c>
      <c r="BF1406">
        <f t="shared" si="798"/>
        <v>3604713</v>
      </c>
      <c r="BH1406" t="s">
        <v>3387</v>
      </c>
    </row>
    <row r="1407" spans="1:60">
      <c r="A1407" t="s">
        <v>1975</v>
      </c>
      <c r="B1407" t="s">
        <v>1976</v>
      </c>
      <c r="C1407" s="1">
        <f t="shared" si="793"/>
        <v>0</v>
      </c>
      <c r="D1407" s="1"/>
      <c r="E1407" s="1"/>
      <c r="F1407" s="1"/>
      <c r="G1407" s="1"/>
      <c r="H1407" s="1"/>
      <c r="I1407" s="1"/>
      <c r="J1407" s="1"/>
      <c r="K1407" s="7" t="e">
        <f>RANK(W1407,(W1407:Y1407,Z1407:AN1407))</f>
        <v>#N/A</v>
      </c>
      <c r="L1407" s="7" t="e">
        <f>RANK(X1407,(W1407:Y1407,Z1407:AN1407))</f>
        <v>#N/A</v>
      </c>
      <c r="M1407" s="7">
        <f>IF(Y1407&gt;0,RANK(Y1407,(W1407:Y1407,Z1407:AN1407)),0)</f>
        <v>0</v>
      </c>
      <c r="N1407" s="7"/>
      <c r="O1407" s="1" t="e">
        <f t="shared" si="799"/>
        <v>#NUM!</v>
      </c>
      <c r="P1407" s="2" t="e">
        <f t="shared" si="794"/>
        <v>#NUM!</v>
      </c>
      <c r="Q1407" s="2"/>
      <c r="R1407" s="2" t="str">
        <f t="shared" si="795"/>
        <v>-</v>
      </c>
      <c r="S1407" s="2" t="str">
        <f t="shared" si="796"/>
        <v>-</v>
      </c>
      <c r="T1407" s="2" t="str">
        <f t="shared" si="797"/>
        <v>-</v>
      </c>
      <c r="U1407" s="2" t="str">
        <f t="shared" si="790"/>
        <v>-</v>
      </c>
      <c r="V1407" s="2" t="str">
        <f t="shared" si="791"/>
        <v>-</v>
      </c>
      <c r="AH1407" s="1"/>
      <c r="AI1407" s="1"/>
      <c r="AK1407" s="1"/>
      <c r="AL1407" s="1"/>
      <c r="AM1407" s="1"/>
      <c r="AN1407" s="1"/>
      <c r="AO1407" s="1"/>
      <c r="AP1407" s="7"/>
      <c r="AQ1407" s="7"/>
      <c r="AR1407" s="7"/>
      <c r="AS1407" s="7"/>
      <c r="AT1407" s="2"/>
      <c r="AU1407" s="2"/>
      <c r="AV1407" s="2"/>
      <c r="AW1407" s="2"/>
      <c r="AX1407" s="2"/>
      <c r="AY1407" t="str">
        <f t="shared" si="800"/>
        <v>New York CD8</v>
      </c>
      <c r="BA1407">
        <v>8</v>
      </c>
      <c r="BC1407" s="91">
        <v>36</v>
      </c>
      <c r="BD1407" s="93"/>
      <c r="BE1407">
        <v>36061</v>
      </c>
      <c r="BF1407">
        <f t="shared" si="798"/>
        <v>3606108</v>
      </c>
      <c r="BH1407" t="s">
        <v>3387</v>
      </c>
    </row>
    <row r="1408" spans="1:60">
      <c r="A1408" t="s">
        <v>1975</v>
      </c>
      <c r="B1408" t="s">
        <v>1976</v>
      </c>
      <c r="C1408" s="1">
        <f t="shared" si="793"/>
        <v>0</v>
      </c>
      <c r="D1408" s="1"/>
      <c r="E1408" s="1"/>
      <c r="F1408" s="1"/>
      <c r="G1408" s="1"/>
      <c r="H1408" s="1"/>
      <c r="I1408" s="1"/>
      <c r="J1408" s="1"/>
      <c r="K1408" s="7" t="e">
        <f>RANK(W1408,(W1408:Y1408,Z1408:AN1408))</f>
        <v>#N/A</v>
      </c>
      <c r="L1408" s="7" t="e">
        <f>RANK(X1408,(W1408:Y1408,Z1408:AN1408))</f>
        <v>#N/A</v>
      </c>
      <c r="M1408" s="7">
        <f>IF(Y1408&gt;0,RANK(Y1408,(W1408:Y1408,Z1408:AN1408)),0)</f>
        <v>0</v>
      </c>
      <c r="N1408" s="7"/>
      <c r="O1408" s="1" t="e">
        <f t="shared" ref="O1408:O1417" si="801">MAX(W1408:AD1408)-LARGE(W1408:AD1408,2)</f>
        <v>#NUM!</v>
      </c>
      <c r="P1408" s="2" t="e">
        <f t="shared" si="794"/>
        <v>#NUM!</v>
      </c>
      <c r="Q1408" s="2"/>
      <c r="R1408" s="2" t="str">
        <f t="shared" si="795"/>
        <v>-</v>
      </c>
      <c r="S1408" s="2" t="str">
        <f t="shared" si="796"/>
        <v>-</v>
      </c>
      <c r="T1408" s="2" t="str">
        <f t="shared" si="797"/>
        <v>-</v>
      </c>
      <c r="U1408" s="2" t="str">
        <f t="shared" ref="U1408:U1417" si="802">IF($C1408=0,"-",Z1408/$C1408)</f>
        <v>-</v>
      </c>
      <c r="V1408" s="2" t="str">
        <f t="shared" ref="V1408:V1417" si="803">IF(C1408=0,"-",(1-R1408-S1408-T1408-U1408))</f>
        <v>-</v>
      </c>
      <c r="AH1408" s="1"/>
      <c r="AI1408" s="1"/>
      <c r="AK1408" s="1"/>
      <c r="AL1408" s="1"/>
      <c r="AM1408" s="1"/>
      <c r="AN1408" s="1"/>
      <c r="AO1408" s="1"/>
      <c r="AP1408" s="7"/>
      <c r="AQ1408" s="7"/>
      <c r="AR1408" s="7"/>
      <c r="AS1408" s="7"/>
      <c r="AT1408" s="2"/>
      <c r="AU1408" s="2"/>
      <c r="AV1408" s="2"/>
      <c r="AW1408" s="2"/>
      <c r="AX1408" s="2"/>
      <c r="AY1408" t="str">
        <f t="shared" ref="AY1408:AY1417" si="804">A1408&amp;" "&amp;"CD"&amp;BA1408</f>
        <v>New York CD12</v>
      </c>
      <c r="BA1408">
        <v>12</v>
      </c>
      <c r="BC1408" s="91">
        <v>36</v>
      </c>
      <c r="BD1408" s="93"/>
      <c r="BE1408">
        <v>36061</v>
      </c>
      <c r="BF1408">
        <f t="shared" si="798"/>
        <v>3606112</v>
      </c>
      <c r="BH1408" t="s">
        <v>3387</v>
      </c>
    </row>
    <row r="1409" spans="1:60">
      <c r="A1409" t="s">
        <v>1975</v>
      </c>
      <c r="B1409" t="s">
        <v>1976</v>
      </c>
      <c r="C1409" s="1">
        <f t="shared" ref="C1409:C1417" si="805">SUM(W1409:AN1409)</f>
        <v>0</v>
      </c>
      <c r="D1409" s="1"/>
      <c r="E1409" s="1"/>
      <c r="F1409" s="1"/>
      <c r="G1409" s="1"/>
      <c r="H1409" s="1"/>
      <c r="I1409" s="1"/>
      <c r="J1409" s="1"/>
      <c r="K1409" s="7" t="e">
        <f>RANK(W1409,(W1409:Y1409,Z1409:AN1409))</f>
        <v>#N/A</v>
      </c>
      <c r="L1409" s="7" t="e">
        <f>RANK(X1409,(W1409:Y1409,Z1409:AN1409))</f>
        <v>#N/A</v>
      </c>
      <c r="M1409" s="7">
        <f>IF(Y1409&gt;0,RANK(Y1409,(W1409:Y1409,Z1409:AN1409)),0)</f>
        <v>0</v>
      </c>
      <c r="N1409" s="7"/>
      <c r="O1409" s="1" t="e">
        <f t="shared" si="801"/>
        <v>#NUM!</v>
      </c>
      <c r="P1409" s="2" t="e">
        <f t="shared" ref="P1409:P1417" si="806">O1409/C1409</f>
        <v>#NUM!</v>
      </c>
      <c r="Q1409" s="2"/>
      <c r="R1409" s="2" t="str">
        <f t="shared" ref="R1409:R1417" si="807">IF($C1409=0,"-",W1409/$C1409)</f>
        <v>-</v>
      </c>
      <c r="S1409" s="2" t="str">
        <f t="shared" ref="S1409:S1417" si="808">IF($C1409=0,"-",X1409/$C1409)</f>
        <v>-</v>
      </c>
      <c r="T1409" s="2" t="str">
        <f t="shared" ref="T1409:T1417" si="809">IF($C1409=0,"-",Y1409/$C1409)</f>
        <v>-</v>
      </c>
      <c r="U1409" s="2" t="str">
        <f t="shared" si="802"/>
        <v>-</v>
      </c>
      <c r="V1409" s="2" t="str">
        <f t="shared" si="803"/>
        <v>-</v>
      </c>
      <c r="AH1409" s="1"/>
      <c r="AI1409" s="1"/>
      <c r="AK1409" s="1"/>
      <c r="AL1409" s="1"/>
      <c r="AM1409" s="1"/>
      <c r="AN1409" s="1"/>
      <c r="AO1409" s="1"/>
      <c r="AP1409" s="7"/>
      <c r="AQ1409" s="7"/>
      <c r="AR1409" s="7"/>
      <c r="AS1409" s="7"/>
      <c r="AT1409" s="2"/>
      <c r="AU1409" s="2"/>
      <c r="AV1409" s="2"/>
      <c r="AW1409" s="2"/>
      <c r="AX1409" s="2"/>
      <c r="AY1409" t="str">
        <f t="shared" si="804"/>
        <v>New York CD14</v>
      </c>
      <c r="BA1409">
        <v>14</v>
      </c>
      <c r="BC1409" s="91">
        <v>36</v>
      </c>
      <c r="BD1409" s="93"/>
      <c r="BE1409">
        <v>36061</v>
      </c>
      <c r="BF1409">
        <f t="shared" si="798"/>
        <v>3606114</v>
      </c>
      <c r="BH1409" t="s">
        <v>3387</v>
      </c>
    </row>
    <row r="1410" spans="1:60">
      <c r="A1410" t="s">
        <v>1975</v>
      </c>
      <c r="B1410" t="s">
        <v>1976</v>
      </c>
      <c r="C1410" s="1">
        <f t="shared" si="805"/>
        <v>0</v>
      </c>
      <c r="D1410" s="1"/>
      <c r="E1410" s="1"/>
      <c r="F1410" s="1"/>
      <c r="G1410" s="1"/>
      <c r="H1410" s="1"/>
      <c r="I1410" s="1"/>
      <c r="J1410" s="1"/>
      <c r="K1410" s="7" t="e">
        <f>RANK(W1410,(W1410:Y1410,Z1410:AN1410))</f>
        <v>#N/A</v>
      </c>
      <c r="L1410" s="7" t="e">
        <f>RANK(X1410,(W1410:Y1410,Z1410:AN1410))</f>
        <v>#N/A</v>
      </c>
      <c r="M1410" s="7">
        <f>IF(Y1410&gt;0,RANK(Y1410,(W1410:Y1410,Z1410:AN1410)),0)</f>
        <v>0</v>
      </c>
      <c r="N1410" s="7"/>
      <c r="O1410" s="1" t="e">
        <f t="shared" si="801"/>
        <v>#NUM!</v>
      </c>
      <c r="P1410" s="2" t="e">
        <f t="shared" si="806"/>
        <v>#NUM!</v>
      </c>
      <c r="Q1410" s="2"/>
      <c r="R1410" s="2" t="str">
        <f t="shared" si="807"/>
        <v>-</v>
      </c>
      <c r="S1410" s="2" t="str">
        <f t="shared" si="808"/>
        <v>-</v>
      </c>
      <c r="T1410" s="2" t="str">
        <f t="shared" si="809"/>
        <v>-</v>
      </c>
      <c r="U1410" s="2" t="str">
        <f t="shared" si="802"/>
        <v>-</v>
      </c>
      <c r="V1410" s="2" t="str">
        <f t="shared" si="803"/>
        <v>-</v>
      </c>
      <c r="AH1410" s="1"/>
      <c r="AI1410" s="1"/>
      <c r="AK1410" s="1"/>
      <c r="AL1410" s="1"/>
      <c r="AM1410" s="1"/>
      <c r="AN1410" s="1"/>
      <c r="AO1410" s="1"/>
      <c r="AP1410" s="7"/>
      <c r="AQ1410" s="7"/>
      <c r="AR1410" s="7"/>
      <c r="AS1410" s="7"/>
      <c r="AT1410" s="2"/>
      <c r="AU1410" s="2"/>
      <c r="AV1410" s="2"/>
      <c r="AW1410" s="2"/>
      <c r="AX1410" s="2"/>
      <c r="AY1410" t="str">
        <f t="shared" si="804"/>
        <v>New York CD15</v>
      </c>
      <c r="BA1410">
        <v>15</v>
      </c>
      <c r="BC1410" s="91">
        <v>36</v>
      </c>
      <c r="BD1410" s="93"/>
      <c r="BE1410">
        <v>36061</v>
      </c>
      <c r="BF1410">
        <f t="shared" si="798"/>
        <v>3606115</v>
      </c>
      <c r="BH1410" t="s">
        <v>3387</v>
      </c>
    </row>
    <row r="1411" spans="1:60">
      <c r="A1411" t="s">
        <v>1292</v>
      </c>
      <c r="B1411" t="s">
        <v>1976</v>
      </c>
      <c r="C1411" s="1">
        <f t="shared" si="805"/>
        <v>0</v>
      </c>
      <c r="D1411" s="1"/>
      <c r="E1411" s="1"/>
      <c r="F1411" s="1"/>
      <c r="G1411" s="1"/>
      <c r="H1411" s="1"/>
      <c r="I1411" s="1"/>
      <c r="J1411" s="1"/>
      <c r="K1411" s="7" t="e">
        <f>RANK(W1411,(W1411:Y1411,Z1411:AN1411))</f>
        <v>#N/A</v>
      </c>
      <c r="L1411" s="7" t="e">
        <f>RANK(X1411,(W1411:Y1411,Z1411:AN1411))</f>
        <v>#N/A</v>
      </c>
      <c r="M1411" s="7">
        <f>IF(Y1411&gt;0,RANK(Y1411,(W1411:Y1411,Z1411:AN1411)),0)</f>
        <v>0</v>
      </c>
      <c r="N1411" s="7"/>
      <c r="O1411" s="1" t="e">
        <f t="shared" si="801"/>
        <v>#NUM!</v>
      </c>
      <c r="P1411" s="2" t="e">
        <f t="shared" si="806"/>
        <v>#NUM!</v>
      </c>
      <c r="Q1411" s="2"/>
      <c r="R1411" s="2" t="str">
        <f t="shared" si="807"/>
        <v>-</v>
      </c>
      <c r="S1411" s="2" t="str">
        <f t="shared" si="808"/>
        <v>-</v>
      </c>
      <c r="T1411" s="2" t="str">
        <f t="shared" si="809"/>
        <v>-</v>
      </c>
      <c r="U1411" s="2" t="str">
        <f t="shared" si="802"/>
        <v>-</v>
      </c>
      <c r="V1411" s="2" t="str">
        <f t="shared" si="803"/>
        <v>-</v>
      </c>
      <c r="AH1411" s="1"/>
      <c r="AI1411" s="1"/>
      <c r="AK1411" s="1"/>
      <c r="AL1411" s="1"/>
      <c r="AM1411" s="1"/>
      <c r="AN1411" s="1"/>
      <c r="AO1411" s="1"/>
      <c r="AP1411" s="7"/>
      <c r="AQ1411" s="7"/>
      <c r="AR1411" s="7"/>
      <c r="AS1411" s="7"/>
      <c r="AT1411" s="2"/>
      <c r="AU1411" s="2"/>
      <c r="AV1411" s="2"/>
      <c r="AW1411" s="2"/>
      <c r="AX1411" s="2"/>
      <c r="AY1411" t="str">
        <f t="shared" si="804"/>
        <v>Queens CD5</v>
      </c>
      <c r="BA1411">
        <v>5</v>
      </c>
      <c r="BC1411" s="91">
        <v>36</v>
      </c>
      <c r="BD1411" s="93"/>
      <c r="BE1411">
        <v>36081</v>
      </c>
      <c r="BF1411">
        <f t="shared" si="798"/>
        <v>3608105</v>
      </c>
      <c r="BH1411" t="s">
        <v>3387</v>
      </c>
    </row>
    <row r="1412" spans="1:60">
      <c r="A1412" t="s">
        <v>1292</v>
      </c>
      <c r="B1412" t="s">
        <v>1976</v>
      </c>
      <c r="C1412" s="1">
        <f t="shared" si="805"/>
        <v>0</v>
      </c>
      <c r="D1412" s="1"/>
      <c r="E1412" s="1"/>
      <c r="F1412" s="1"/>
      <c r="G1412" s="1"/>
      <c r="H1412" s="1"/>
      <c r="I1412" s="1"/>
      <c r="J1412" s="1"/>
      <c r="K1412" s="7" t="e">
        <f>RANK(W1412,(W1412:Y1412,Z1412:AN1412))</f>
        <v>#N/A</v>
      </c>
      <c r="L1412" s="7" t="e">
        <f>RANK(X1412,(W1412:Y1412,Z1412:AN1412))</f>
        <v>#N/A</v>
      </c>
      <c r="M1412" s="7">
        <f>IF(Y1412&gt;0,RANK(Y1412,(W1412:Y1412,Z1412:AN1412)),0)</f>
        <v>0</v>
      </c>
      <c r="N1412" s="7"/>
      <c r="O1412" s="1" t="e">
        <f t="shared" si="801"/>
        <v>#NUM!</v>
      </c>
      <c r="P1412" s="2" t="e">
        <f t="shared" si="806"/>
        <v>#NUM!</v>
      </c>
      <c r="Q1412" s="2"/>
      <c r="R1412" s="2" t="str">
        <f t="shared" si="807"/>
        <v>-</v>
      </c>
      <c r="S1412" s="2" t="str">
        <f t="shared" si="808"/>
        <v>-</v>
      </c>
      <c r="T1412" s="2" t="str">
        <f t="shared" si="809"/>
        <v>-</v>
      </c>
      <c r="U1412" s="2" t="str">
        <f t="shared" si="802"/>
        <v>-</v>
      </c>
      <c r="V1412" s="2" t="str">
        <f t="shared" si="803"/>
        <v>-</v>
      </c>
      <c r="AH1412" s="1"/>
      <c r="AI1412" s="1"/>
      <c r="AK1412" s="1"/>
      <c r="AL1412" s="1"/>
      <c r="AM1412" s="1"/>
      <c r="AN1412" s="1"/>
      <c r="AO1412" s="1"/>
      <c r="AP1412" s="7"/>
      <c r="AQ1412" s="7"/>
      <c r="AR1412" s="7"/>
      <c r="AS1412" s="7"/>
      <c r="AT1412" s="2"/>
      <c r="AU1412" s="2"/>
      <c r="AV1412" s="2"/>
      <c r="AW1412" s="2"/>
      <c r="AX1412" s="2"/>
      <c r="AY1412" t="str">
        <f t="shared" si="804"/>
        <v>Queens CD6</v>
      </c>
      <c r="BA1412">
        <v>6</v>
      </c>
      <c r="BC1412" s="91">
        <v>36</v>
      </c>
      <c r="BD1412" s="93"/>
      <c r="BE1412">
        <v>36081</v>
      </c>
      <c r="BF1412">
        <f t="shared" si="798"/>
        <v>3608106</v>
      </c>
      <c r="BH1412" t="s">
        <v>3387</v>
      </c>
    </row>
    <row r="1413" spans="1:60">
      <c r="A1413" t="s">
        <v>1292</v>
      </c>
      <c r="B1413" t="s">
        <v>1976</v>
      </c>
      <c r="C1413" s="1">
        <f t="shared" si="805"/>
        <v>0</v>
      </c>
      <c r="D1413" s="1"/>
      <c r="E1413" s="1"/>
      <c r="F1413" s="1"/>
      <c r="G1413" s="1"/>
      <c r="H1413" s="1"/>
      <c r="I1413" s="1"/>
      <c r="J1413" s="1"/>
      <c r="K1413" s="7" t="e">
        <f>RANK(W1413,(W1413:Y1413,Z1413:AN1413))</f>
        <v>#N/A</v>
      </c>
      <c r="L1413" s="7" t="e">
        <f>RANK(X1413,(W1413:Y1413,Z1413:AN1413))</f>
        <v>#N/A</v>
      </c>
      <c r="M1413" s="7">
        <f>IF(Y1413&gt;0,RANK(Y1413,(W1413:Y1413,Z1413:AN1413)),0)</f>
        <v>0</v>
      </c>
      <c r="N1413" s="7"/>
      <c r="O1413" s="1" t="e">
        <f t="shared" si="801"/>
        <v>#NUM!</v>
      </c>
      <c r="P1413" s="2" t="e">
        <f t="shared" si="806"/>
        <v>#NUM!</v>
      </c>
      <c r="Q1413" s="2"/>
      <c r="R1413" s="2" t="str">
        <f t="shared" si="807"/>
        <v>-</v>
      </c>
      <c r="S1413" s="2" t="str">
        <f t="shared" si="808"/>
        <v>-</v>
      </c>
      <c r="T1413" s="2" t="str">
        <f t="shared" si="809"/>
        <v>-</v>
      </c>
      <c r="U1413" s="2" t="str">
        <f t="shared" si="802"/>
        <v>-</v>
      </c>
      <c r="V1413" s="2" t="str">
        <f t="shared" si="803"/>
        <v>-</v>
      </c>
      <c r="AH1413" s="1"/>
      <c r="AI1413" s="1"/>
      <c r="AK1413" s="1"/>
      <c r="AL1413" s="1"/>
      <c r="AM1413" s="1"/>
      <c r="AN1413" s="1"/>
      <c r="AO1413" s="1"/>
      <c r="AP1413" s="7"/>
      <c r="AQ1413" s="7"/>
      <c r="AR1413" s="7"/>
      <c r="AS1413" s="7"/>
      <c r="AT1413" s="2"/>
      <c r="AU1413" s="2"/>
      <c r="AV1413" s="2"/>
      <c r="AW1413" s="2"/>
      <c r="AX1413" s="2"/>
      <c r="AY1413" t="str">
        <f t="shared" si="804"/>
        <v>Queens CD7</v>
      </c>
      <c r="BA1413">
        <v>7</v>
      </c>
      <c r="BC1413" s="91">
        <v>36</v>
      </c>
      <c r="BD1413" s="93"/>
      <c r="BE1413">
        <v>36081</v>
      </c>
      <c r="BF1413">
        <f t="shared" si="798"/>
        <v>3608107</v>
      </c>
      <c r="BH1413" t="s">
        <v>3387</v>
      </c>
    </row>
    <row r="1414" spans="1:60">
      <c r="A1414" t="s">
        <v>1292</v>
      </c>
      <c r="B1414" t="s">
        <v>1976</v>
      </c>
      <c r="C1414" s="1">
        <f t="shared" si="805"/>
        <v>0</v>
      </c>
      <c r="D1414" s="1"/>
      <c r="E1414" s="1"/>
      <c r="F1414" s="1"/>
      <c r="G1414" s="1"/>
      <c r="H1414" s="1"/>
      <c r="I1414" s="1"/>
      <c r="J1414" s="1"/>
      <c r="K1414" s="7" t="e">
        <f>RANK(W1414,(W1414:Y1414,Z1414:AN1414))</f>
        <v>#N/A</v>
      </c>
      <c r="L1414" s="7" t="e">
        <f>RANK(X1414,(W1414:Y1414,Z1414:AN1414))</f>
        <v>#N/A</v>
      </c>
      <c r="M1414" s="7">
        <f>IF(Y1414&gt;0,RANK(Y1414,(W1414:Y1414,Z1414:AN1414)),0)</f>
        <v>0</v>
      </c>
      <c r="N1414" s="7"/>
      <c r="O1414" s="1" t="e">
        <f t="shared" si="801"/>
        <v>#NUM!</v>
      </c>
      <c r="P1414" s="2" t="e">
        <f t="shared" si="806"/>
        <v>#NUM!</v>
      </c>
      <c r="Q1414" s="2"/>
      <c r="R1414" s="2" t="str">
        <f t="shared" si="807"/>
        <v>-</v>
      </c>
      <c r="S1414" s="2" t="str">
        <f t="shared" si="808"/>
        <v>-</v>
      </c>
      <c r="T1414" s="2" t="str">
        <f t="shared" si="809"/>
        <v>-</v>
      </c>
      <c r="U1414" s="2" t="str">
        <f t="shared" si="802"/>
        <v>-</v>
      </c>
      <c r="V1414" s="2" t="str">
        <f t="shared" si="803"/>
        <v>-</v>
      </c>
      <c r="AH1414" s="1"/>
      <c r="AI1414" s="1"/>
      <c r="AK1414" s="1"/>
      <c r="AL1414" s="1"/>
      <c r="AM1414" s="1"/>
      <c r="AN1414" s="1"/>
      <c r="AO1414" s="1"/>
      <c r="AP1414" s="7"/>
      <c r="AQ1414" s="7"/>
      <c r="AR1414" s="7"/>
      <c r="AS1414" s="7"/>
      <c r="AT1414" s="2"/>
      <c r="AU1414" s="2"/>
      <c r="AV1414" s="2"/>
      <c r="AW1414" s="2"/>
      <c r="AX1414" s="2"/>
      <c r="AY1414" t="str">
        <f t="shared" si="804"/>
        <v>Queens CD9</v>
      </c>
      <c r="BA1414">
        <v>9</v>
      </c>
      <c r="BC1414" s="91">
        <v>36</v>
      </c>
      <c r="BD1414" s="93"/>
      <c r="BE1414">
        <v>36081</v>
      </c>
      <c r="BF1414">
        <f t="shared" si="798"/>
        <v>3608109</v>
      </c>
      <c r="BH1414" t="s">
        <v>3387</v>
      </c>
    </row>
    <row r="1415" spans="1:60">
      <c r="A1415" t="s">
        <v>1292</v>
      </c>
      <c r="B1415" t="s">
        <v>1976</v>
      </c>
      <c r="C1415" s="1">
        <f t="shared" si="805"/>
        <v>0</v>
      </c>
      <c r="D1415" s="1"/>
      <c r="E1415" s="1"/>
      <c r="F1415" s="1"/>
      <c r="G1415" s="1"/>
      <c r="H1415" s="1"/>
      <c r="I1415" s="1"/>
      <c r="J1415" s="1"/>
      <c r="K1415" s="7" t="e">
        <f>RANK(W1415,(W1415:Y1415,Z1415:AN1415))</f>
        <v>#N/A</v>
      </c>
      <c r="L1415" s="7" t="e">
        <f>RANK(X1415,(W1415:Y1415,Z1415:AN1415))</f>
        <v>#N/A</v>
      </c>
      <c r="M1415" s="7">
        <f>IF(Y1415&gt;0,RANK(Y1415,(W1415:Y1415,Z1415:AN1415)),0)</f>
        <v>0</v>
      </c>
      <c r="N1415" s="7"/>
      <c r="O1415" s="1" t="e">
        <f t="shared" si="801"/>
        <v>#NUM!</v>
      </c>
      <c r="P1415" s="2" t="e">
        <f t="shared" si="806"/>
        <v>#NUM!</v>
      </c>
      <c r="Q1415" s="2"/>
      <c r="R1415" s="2" t="str">
        <f t="shared" si="807"/>
        <v>-</v>
      </c>
      <c r="S1415" s="2" t="str">
        <f t="shared" si="808"/>
        <v>-</v>
      </c>
      <c r="T1415" s="2" t="str">
        <f t="shared" si="809"/>
        <v>-</v>
      </c>
      <c r="U1415" s="2" t="str">
        <f t="shared" si="802"/>
        <v>-</v>
      </c>
      <c r="V1415" s="2" t="str">
        <f t="shared" si="803"/>
        <v>-</v>
      </c>
      <c r="AH1415" s="1"/>
      <c r="AI1415" s="1"/>
      <c r="AK1415" s="1"/>
      <c r="AL1415" s="1"/>
      <c r="AM1415" s="1"/>
      <c r="AN1415" s="1"/>
      <c r="AO1415" s="1"/>
      <c r="AP1415" s="7"/>
      <c r="AQ1415" s="7"/>
      <c r="AR1415" s="7"/>
      <c r="AS1415" s="7"/>
      <c r="AT1415" s="2"/>
      <c r="AU1415" s="2"/>
      <c r="AV1415" s="2"/>
      <c r="AW1415" s="2"/>
      <c r="AX1415" s="2"/>
      <c r="AY1415" t="str">
        <f t="shared" si="804"/>
        <v>Queens CD12</v>
      </c>
      <c r="BA1415">
        <v>12</v>
      </c>
      <c r="BC1415" s="91">
        <v>36</v>
      </c>
      <c r="BD1415" s="93"/>
      <c r="BE1415">
        <v>36081</v>
      </c>
      <c r="BF1415">
        <f t="shared" si="798"/>
        <v>3608112</v>
      </c>
      <c r="BH1415" t="s">
        <v>3387</v>
      </c>
    </row>
    <row r="1416" spans="1:60">
      <c r="A1416" t="s">
        <v>1292</v>
      </c>
      <c r="B1416" t="s">
        <v>1976</v>
      </c>
      <c r="C1416" s="1">
        <f t="shared" si="805"/>
        <v>0</v>
      </c>
      <c r="D1416" s="1"/>
      <c r="E1416" s="1"/>
      <c r="F1416" s="1"/>
      <c r="G1416" s="1"/>
      <c r="H1416" s="1"/>
      <c r="I1416" s="1"/>
      <c r="J1416" s="1"/>
      <c r="K1416" s="7" t="e">
        <f>RANK(W1416,(W1416:Y1416,Z1416:AN1416))</f>
        <v>#N/A</v>
      </c>
      <c r="L1416" s="7" t="e">
        <f>RANK(X1416,(W1416:Y1416,Z1416:AN1416))</f>
        <v>#N/A</v>
      </c>
      <c r="M1416" s="7">
        <f>IF(Y1416&gt;0,RANK(Y1416,(W1416:Y1416,Z1416:AN1416)),0)</f>
        <v>0</v>
      </c>
      <c r="N1416" s="7"/>
      <c r="O1416" s="1" t="e">
        <f t="shared" si="801"/>
        <v>#NUM!</v>
      </c>
      <c r="P1416" s="2" t="e">
        <f t="shared" si="806"/>
        <v>#NUM!</v>
      </c>
      <c r="Q1416" s="2"/>
      <c r="R1416" s="2" t="str">
        <f t="shared" si="807"/>
        <v>-</v>
      </c>
      <c r="S1416" s="2" t="str">
        <f t="shared" si="808"/>
        <v>-</v>
      </c>
      <c r="T1416" s="2" t="str">
        <f t="shared" si="809"/>
        <v>-</v>
      </c>
      <c r="U1416" s="2" t="str">
        <f t="shared" si="802"/>
        <v>-</v>
      </c>
      <c r="V1416" s="2" t="str">
        <f t="shared" si="803"/>
        <v>-</v>
      </c>
      <c r="AH1416" s="1"/>
      <c r="AI1416" s="1"/>
      <c r="AK1416" s="1"/>
      <c r="AL1416" s="1"/>
      <c r="AM1416" s="1"/>
      <c r="AN1416" s="1"/>
      <c r="AO1416" s="1"/>
      <c r="AP1416" s="7"/>
      <c r="AQ1416" s="7"/>
      <c r="AR1416" s="7"/>
      <c r="AS1416" s="7"/>
      <c r="AT1416" s="2"/>
      <c r="AU1416" s="2"/>
      <c r="AV1416" s="2"/>
      <c r="AW1416" s="2"/>
      <c r="AX1416" s="2"/>
      <c r="AY1416" t="str">
        <f t="shared" si="804"/>
        <v>Queens CD14</v>
      </c>
      <c r="BA1416">
        <v>14</v>
      </c>
      <c r="BC1416" s="91">
        <v>36</v>
      </c>
      <c r="BD1416" s="93"/>
      <c r="BE1416">
        <v>36081</v>
      </c>
      <c r="BF1416">
        <f t="shared" si="798"/>
        <v>3608114</v>
      </c>
      <c r="BH1416" t="s">
        <v>3387</v>
      </c>
    </row>
    <row r="1417" spans="1:60">
      <c r="A1417" t="s">
        <v>1292</v>
      </c>
      <c r="B1417" t="s">
        <v>1976</v>
      </c>
      <c r="C1417" s="1">
        <f t="shared" si="805"/>
        <v>0</v>
      </c>
      <c r="D1417" s="1"/>
      <c r="E1417" s="1"/>
      <c r="F1417" s="1"/>
      <c r="G1417" s="1"/>
      <c r="H1417" s="1"/>
      <c r="I1417" s="1"/>
      <c r="J1417" s="1"/>
      <c r="K1417" s="7" t="e">
        <f>RANK(W1417,(W1417:Y1417,Z1417:AN1417))</f>
        <v>#N/A</v>
      </c>
      <c r="L1417" s="7" t="e">
        <f>RANK(X1417,(W1417:Y1417,Z1417:AN1417))</f>
        <v>#N/A</v>
      </c>
      <c r="M1417" s="7">
        <f>IF(Y1417&gt;0,RANK(Y1417,(W1417:Y1417,Z1417:AN1417)),0)</f>
        <v>0</v>
      </c>
      <c r="N1417" s="7"/>
      <c r="O1417" s="1" t="e">
        <f t="shared" si="801"/>
        <v>#NUM!</v>
      </c>
      <c r="P1417" s="2" t="e">
        <f t="shared" si="806"/>
        <v>#NUM!</v>
      </c>
      <c r="Q1417" s="2"/>
      <c r="R1417" s="2" t="str">
        <f t="shared" si="807"/>
        <v>-</v>
      </c>
      <c r="S1417" s="2" t="str">
        <f t="shared" si="808"/>
        <v>-</v>
      </c>
      <c r="T1417" s="2" t="str">
        <f t="shared" si="809"/>
        <v>-</v>
      </c>
      <c r="U1417" s="2" t="str">
        <f t="shared" si="802"/>
        <v>-</v>
      </c>
      <c r="V1417" s="2" t="str">
        <f t="shared" si="803"/>
        <v>-</v>
      </c>
      <c r="AH1417" s="1"/>
      <c r="AI1417" s="1"/>
      <c r="AK1417" s="1"/>
      <c r="AL1417" s="1"/>
      <c r="AM1417" s="1"/>
      <c r="AN1417" s="1"/>
      <c r="AO1417" s="1"/>
      <c r="AP1417" s="7"/>
      <c r="AQ1417" s="7"/>
      <c r="AR1417" s="7"/>
      <c r="AS1417" s="7"/>
      <c r="AT1417" s="2"/>
      <c r="AU1417" s="2"/>
      <c r="AV1417" s="2"/>
      <c r="AW1417" s="2"/>
      <c r="AX1417" s="2"/>
      <c r="AY1417" t="str">
        <f t="shared" si="804"/>
        <v>Queens CD15</v>
      </c>
      <c r="BA1417">
        <v>15</v>
      </c>
      <c r="BC1417" s="91">
        <v>36</v>
      </c>
      <c r="BD1417" s="93"/>
      <c r="BE1417">
        <v>36081</v>
      </c>
      <c r="BF1417">
        <f t="shared" si="798"/>
        <v>3608115</v>
      </c>
      <c r="BH1417" t="s">
        <v>3387</v>
      </c>
    </row>
    <row r="1418" spans="1:60" ht="14" customHeight="1">
      <c r="C1418" s="2"/>
      <c r="D1418" s="2"/>
      <c r="E1418" s="2"/>
      <c r="F1418" s="2"/>
      <c r="G1418" s="2"/>
      <c r="H1418" s="2"/>
      <c r="I1418" s="2"/>
      <c r="J1418" s="2"/>
      <c r="K1418" s="7"/>
      <c r="L1418" s="2"/>
      <c r="M1418" s="2"/>
      <c r="N1418" s="2"/>
      <c r="R1418" s="2"/>
      <c r="S1418" s="2"/>
      <c r="T1418" s="2"/>
      <c r="U1418" s="2"/>
      <c r="V1418" s="2"/>
      <c r="W1418" s="1">
        <f>W1411+W1412+W1413+W1414+W1415+W1416-County!P1470</f>
        <v>0</v>
      </c>
      <c r="X1418" s="1">
        <f>X1411+X1412+X1413+X1414+X1415+X1416-County!Q1470</f>
        <v>-769</v>
      </c>
      <c r="Y1418" s="1">
        <f>Y1411+Y1412+Y1413+Y1414+Y1415+Y1416-County!R1470</f>
        <v>-4835</v>
      </c>
      <c r="Z1418" s="1">
        <f>Z1411+Z1412+Z1413+Z1414+Z1415+Z1416-County!S1470</f>
        <v>-959</v>
      </c>
      <c r="AA1418" s="1">
        <f>AA1411+AA1412+AA1413+AA1414+AA1415+AA1416-County!T1470</f>
        <v>-603</v>
      </c>
      <c r="AB1418" s="1">
        <f>AB1411+AB1412+AB1413+AB1414+AB1415+AB1416-County!U1470</f>
        <v>0</v>
      </c>
      <c r="AC1418" s="1">
        <f>AC1411+AC1412+AC1413+AC1414+AC1415+AC1416-County!V1470</f>
        <v>0</v>
      </c>
      <c r="AD1418" s="1">
        <f>AD1411+AD1412+AD1413+AD1414+AD1415+AD1416-County!W1470</f>
        <v>0</v>
      </c>
      <c r="AH1418" s="1"/>
      <c r="AI1418" s="1"/>
      <c r="AK1418" s="1"/>
      <c r="AL1418" s="1"/>
      <c r="AM1418" s="1"/>
      <c r="AN1418" s="1"/>
      <c r="AO1418" s="1"/>
      <c r="AP1418" s="8"/>
      <c r="AQ1418" s="8"/>
      <c r="AR1418" s="8"/>
      <c r="AS1418" s="8"/>
      <c r="AT1418" s="2"/>
      <c r="AU1418" s="2"/>
      <c r="AV1418" s="2"/>
      <c r="AW1418" s="2"/>
      <c r="AX1418" s="2"/>
      <c r="BD1418" s="93"/>
      <c r="BE1418"/>
    </row>
    <row r="1419" spans="1:60">
      <c r="A1419" s="47" t="s">
        <v>2172</v>
      </c>
      <c r="C1419" s="2"/>
      <c r="D1419" s="2"/>
      <c r="E1419" s="2"/>
      <c r="F1419" s="2"/>
      <c r="G1419" s="2"/>
      <c r="H1419" s="2"/>
      <c r="I1419" s="2"/>
      <c r="J1419" s="2"/>
      <c r="K1419" s="7"/>
      <c r="L1419" s="2"/>
      <c r="M1419" s="2"/>
      <c r="N1419" s="2"/>
      <c r="R1419" s="2"/>
      <c r="S1419" s="2"/>
      <c r="T1419" s="2"/>
      <c r="U1419" s="2"/>
      <c r="V1419" s="2"/>
      <c r="AH1419" s="1"/>
      <c r="AI1419" s="1"/>
      <c r="AK1419" s="1"/>
      <c r="AL1419" s="1"/>
      <c r="AM1419" s="1"/>
      <c r="AN1419" s="1"/>
      <c r="AO1419" s="1"/>
      <c r="AP1419" s="8"/>
      <c r="AQ1419" s="8"/>
      <c r="AR1419" s="8"/>
      <c r="AS1419" s="8"/>
      <c r="AT1419" s="2"/>
      <c r="AU1419" s="2"/>
      <c r="AV1419" s="2"/>
      <c r="AW1419" s="2"/>
      <c r="AX1419" s="2"/>
      <c r="BD1419" s="93"/>
      <c r="BE1419"/>
    </row>
    <row r="1420" spans="1:60" outlineLevel="1">
      <c r="A1420" t="s">
        <v>2065</v>
      </c>
      <c r="B1420" t="s">
        <v>878</v>
      </c>
      <c r="C1420" s="1">
        <f t="shared" ref="C1420:C1479" si="810">SUM(W1420:AN1420)</f>
        <v>0</v>
      </c>
      <c r="D1420" s="1"/>
      <c r="E1420" s="1"/>
      <c r="F1420" s="1"/>
      <c r="G1420" s="1"/>
      <c r="H1420" s="1"/>
      <c r="I1420" s="1"/>
      <c r="J1420" s="1"/>
      <c r="K1420" s="7" t="e">
        <f>RANK(W1420,(W1420:Y1420,Z1420:AN1420))</f>
        <v>#N/A</v>
      </c>
      <c r="L1420" s="7" t="e">
        <f>RANK(X1420,(W1420:Y1420,Z1420:AN1420))</f>
        <v>#N/A</v>
      </c>
      <c r="M1420" s="7">
        <f>IF(Y1420&gt;0,RANK(Y1420,(W1420:Y1420,Z1420:AN1420)),0)</f>
        <v>0</v>
      </c>
      <c r="N1420" s="7"/>
      <c r="O1420" s="1" t="e">
        <f t="shared" ref="O1420:O1479" si="811">MAX(W1420:AD1420)-LARGE(W1420:AD1420,2)</f>
        <v>#NUM!</v>
      </c>
      <c r="P1420" s="2" t="e">
        <f t="shared" ref="P1420:P1479" si="812">O1420/C1420</f>
        <v>#NUM!</v>
      </c>
      <c r="Q1420" s="2"/>
      <c r="R1420" s="2" t="str">
        <f t="shared" ref="R1420:R1479" si="813">IF($C1420=0,"-",W1420/$C1420)</f>
        <v>-</v>
      </c>
      <c r="S1420" s="2" t="str">
        <f t="shared" ref="S1420:S1479" si="814">IF($C1420=0,"-",X1420/$C1420)</f>
        <v>-</v>
      </c>
      <c r="T1420" s="2" t="str">
        <f t="shared" ref="T1420:T1479" si="815">IF($C1420=0,"-",Y1420/$C1420)</f>
        <v>-</v>
      </c>
      <c r="U1420" s="2" t="str">
        <f t="shared" ref="U1420:U1479" si="816">IF($C1420=0,"-",Z1420/$C1420)</f>
        <v>-</v>
      </c>
      <c r="V1420" s="2" t="str">
        <f t="shared" ref="V1420:V1479" si="817">IF(C1420=0,"-",(1-R1420-S1420-T1420-U1420))</f>
        <v>-</v>
      </c>
      <c r="AH1420" s="1"/>
      <c r="AI1420" s="1"/>
      <c r="AK1420" s="1"/>
      <c r="AL1420" s="1"/>
      <c r="AM1420" s="1"/>
      <c r="AN1420" s="1"/>
      <c r="AO1420" s="1"/>
      <c r="AP1420" s="8"/>
      <c r="AQ1420" s="8"/>
      <c r="AR1420" s="8"/>
      <c r="AS1420" s="8"/>
      <c r="AT1420" s="2"/>
      <c r="AU1420" s="2"/>
      <c r="AV1420" s="2"/>
      <c r="AW1420" s="2"/>
      <c r="AX1420" s="2"/>
      <c r="AY1420" t="str">
        <f>A1420&amp;" "&amp;"CD"&amp;BA1420</f>
        <v>Alamance CD2</v>
      </c>
      <c r="BA1420">
        <v>2</v>
      </c>
      <c r="BC1420">
        <v>37</v>
      </c>
      <c r="BD1420"/>
      <c r="BE1420">
        <v>37001</v>
      </c>
      <c r="BF1420">
        <f t="shared" ref="BF1420:BF1479" si="818">BE1420*100+BA1420</f>
        <v>3700102</v>
      </c>
      <c r="BH1420" t="s">
        <v>3387</v>
      </c>
    </row>
    <row r="1421" spans="1:60" outlineLevel="1">
      <c r="A1421" t="s">
        <v>2065</v>
      </c>
      <c r="B1421" t="s">
        <v>878</v>
      </c>
      <c r="C1421" s="1">
        <f t="shared" si="810"/>
        <v>0</v>
      </c>
      <c r="D1421" s="1"/>
      <c r="E1421" s="1"/>
      <c r="F1421" s="1"/>
      <c r="G1421" s="1"/>
      <c r="H1421" s="1"/>
      <c r="I1421" s="1"/>
      <c r="J1421" s="1"/>
      <c r="K1421" s="7" t="e">
        <f>RANK(W1421,(W1421:Y1421,Z1421:AN1421))</f>
        <v>#N/A</v>
      </c>
      <c r="L1421" s="7" t="e">
        <f>RANK(X1421,(W1421:Y1421,Z1421:AN1421))</f>
        <v>#N/A</v>
      </c>
      <c r="M1421" s="7">
        <f>IF(Y1421&gt;0,RANK(Y1421,(W1421:Y1421,Z1421:AN1421)),0)</f>
        <v>0</v>
      </c>
      <c r="N1421" s="7"/>
      <c r="O1421" s="1" t="e">
        <f t="shared" si="811"/>
        <v>#NUM!</v>
      </c>
      <c r="P1421" s="2" t="e">
        <f t="shared" si="812"/>
        <v>#NUM!</v>
      </c>
      <c r="Q1421" s="2"/>
      <c r="R1421" s="2" t="str">
        <f t="shared" si="813"/>
        <v>-</v>
      </c>
      <c r="S1421" s="2" t="str">
        <f t="shared" si="814"/>
        <v>-</v>
      </c>
      <c r="T1421" s="2" t="str">
        <f t="shared" si="815"/>
        <v>-</v>
      </c>
      <c r="U1421" s="2" t="str">
        <f t="shared" si="816"/>
        <v>-</v>
      </c>
      <c r="V1421" s="2" t="str">
        <f t="shared" si="817"/>
        <v>-</v>
      </c>
      <c r="AH1421" s="1"/>
      <c r="AI1421" s="1"/>
      <c r="AK1421" s="1"/>
      <c r="AL1421" s="1"/>
      <c r="AM1421" s="1"/>
      <c r="AN1421" s="1"/>
      <c r="AO1421" s="1"/>
      <c r="AP1421" s="8"/>
      <c r="AQ1421" s="8"/>
      <c r="AR1421" s="8"/>
      <c r="AS1421" s="8"/>
      <c r="AT1421" s="2"/>
      <c r="AU1421" s="2"/>
      <c r="AV1421" s="2"/>
      <c r="AW1421" s="2"/>
      <c r="AX1421" s="2"/>
      <c r="AY1421" t="str">
        <f t="shared" ref="AY1421:AY1479" si="819">A1421&amp;" "&amp;"CD"&amp;BA1421</f>
        <v>Alamance CD4</v>
      </c>
      <c r="BA1421">
        <v>4</v>
      </c>
      <c r="BC1421">
        <v>37</v>
      </c>
      <c r="BD1421"/>
      <c r="BE1421" s="165">
        <v>37001</v>
      </c>
      <c r="BF1421">
        <f t="shared" si="818"/>
        <v>3700104</v>
      </c>
      <c r="BH1421" t="s">
        <v>3387</v>
      </c>
    </row>
    <row r="1422" spans="1:60" outlineLevel="1">
      <c r="A1422" s="9" t="s">
        <v>2065</v>
      </c>
      <c r="B1422" t="s">
        <v>878</v>
      </c>
      <c r="C1422" s="1">
        <f t="shared" si="810"/>
        <v>0</v>
      </c>
      <c r="D1422" s="1"/>
      <c r="E1422" s="1"/>
      <c r="F1422" s="1"/>
      <c r="G1422" s="1"/>
      <c r="H1422" s="1"/>
      <c r="I1422" s="1"/>
      <c r="J1422" s="1"/>
      <c r="K1422" s="7" t="e">
        <f>RANK(W1422,(W1422:Y1422,Z1422:AN1422))</f>
        <v>#N/A</v>
      </c>
      <c r="L1422" s="7" t="e">
        <f>RANK(X1422,(W1422:Y1422,Z1422:AN1422))</f>
        <v>#N/A</v>
      </c>
      <c r="M1422" s="7">
        <f>IF(Y1422&gt;0,RANK(Y1422,(W1422:Y1422,Z1422:AN1422)),0)</f>
        <v>0</v>
      </c>
      <c r="N1422" s="7"/>
      <c r="O1422" s="1" t="e">
        <f t="shared" si="811"/>
        <v>#NUM!</v>
      </c>
      <c r="P1422" s="2" t="e">
        <f t="shared" si="812"/>
        <v>#NUM!</v>
      </c>
      <c r="Q1422" s="2"/>
      <c r="R1422" s="2" t="str">
        <f t="shared" si="813"/>
        <v>-</v>
      </c>
      <c r="S1422" s="2" t="str">
        <f t="shared" si="814"/>
        <v>-</v>
      </c>
      <c r="T1422" s="2" t="str">
        <f t="shared" si="815"/>
        <v>-</v>
      </c>
      <c r="U1422" s="2" t="str">
        <f t="shared" si="816"/>
        <v>-</v>
      </c>
      <c r="V1422" s="2" t="str">
        <f t="shared" si="817"/>
        <v>-</v>
      </c>
      <c r="AH1422" s="1"/>
      <c r="AI1422" s="1"/>
      <c r="AK1422" s="1"/>
      <c r="AL1422" s="1"/>
      <c r="AM1422" s="1"/>
      <c r="AN1422" s="1"/>
      <c r="AO1422" s="1"/>
      <c r="AP1422" s="8"/>
      <c r="AQ1422" s="8"/>
      <c r="AR1422" s="8"/>
      <c r="AS1422" s="8"/>
      <c r="AT1422" s="2"/>
      <c r="AU1422" s="2"/>
      <c r="AV1422" s="2"/>
      <c r="AW1422" s="2"/>
      <c r="AX1422" s="2"/>
      <c r="AY1422" t="str">
        <f t="shared" si="819"/>
        <v>Alamance CD6</v>
      </c>
      <c r="BA1422">
        <v>6</v>
      </c>
      <c r="BC1422">
        <v>37</v>
      </c>
      <c r="BD1422"/>
      <c r="BE1422" s="165">
        <v>37001</v>
      </c>
      <c r="BF1422">
        <f t="shared" si="818"/>
        <v>3700106</v>
      </c>
      <c r="BH1422" t="s">
        <v>3387</v>
      </c>
    </row>
    <row r="1423" spans="1:60" outlineLevel="1">
      <c r="A1423" s="9" t="s">
        <v>2973</v>
      </c>
      <c r="B1423" t="s">
        <v>878</v>
      </c>
      <c r="C1423" s="1">
        <f t="shared" si="810"/>
        <v>0</v>
      </c>
      <c r="D1423" s="1"/>
      <c r="E1423" s="1"/>
      <c r="F1423" s="1"/>
      <c r="G1423" s="1"/>
      <c r="H1423" s="1"/>
      <c r="I1423" s="1"/>
      <c r="J1423" s="1"/>
      <c r="K1423" s="7" t="e">
        <f>RANK(W1423,(W1423:Y1423,Z1423:AN1423))</f>
        <v>#N/A</v>
      </c>
      <c r="L1423" s="7" t="e">
        <f>RANK(X1423,(W1423:Y1423,Z1423:AN1423))</f>
        <v>#N/A</v>
      </c>
      <c r="M1423" s="7">
        <f>IF(Y1423&gt;0,RANK(Y1423,(W1423:Y1423,Z1423:AN1423)),0)</f>
        <v>0</v>
      </c>
      <c r="N1423" s="7"/>
      <c r="O1423" s="1" t="e">
        <f t="shared" si="811"/>
        <v>#NUM!</v>
      </c>
      <c r="P1423" s="2" t="e">
        <f t="shared" si="812"/>
        <v>#NUM!</v>
      </c>
      <c r="Q1423" s="2"/>
      <c r="R1423" s="2" t="str">
        <f t="shared" si="813"/>
        <v>-</v>
      </c>
      <c r="S1423" s="2" t="str">
        <f t="shared" si="814"/>
        <v>-</v>
      </c>
      <c r="T1423" s="2" t="str">
        <f t="shared" si="815"/>
        <v>-</v>
      </c>
      <c r="U1423" s="2" t="str">
        <f t="shared" si="816"/>
        <v>-</v>
      </c>
      <c r="V1423" s="2" t="str">
        <f t="shared" si="817"/>
        <v>-</v>
      </c>
      <c r="AH1423" s="1"/>
      <c r="AI1423" s="1"/>
      <c r="AK1423" s="1"/>
      <c r="AL1423" s="1"/>
      <c r="AM1423" s="1"/>
      <c r="AN1423" s="1"/>
      <c r="AO1423" s="1"/>
      <c r="AP1423" s="8"/>
      <c r="AQ1423" s="8"/>
      <c r="AR1423" s="8"/>
      <c r="AS1423" s="8"/>
      <c r="AT1423" s="2"/>
      <c r="AU1423" s="2"/>
      <c r="AV1423" s="2"/>
      <c r="AW1423" s="2"/>
      <c r="AX1423" s="2"/>
      <c r="AY1423" t="str">
        <f t="shared" si="819"/>
        <v>Buncombe CD10</v>
      </c>
      <c r="BA1423">
        <v>10</v>
      </c>
      <c r="BC1423">
        <v>37</v>
      </c>
      <c r="BD1423"/>
      <c r="BE1423" s="165">
        <v>37021</v>
      </c>
      <c r="BF1423">
        <f t="shared" si="818"/>
        <v>3702110</v>
      </c>
      <c r="BH1423" t="s">
        <v>3387</v>
      </c>
    </row>
    <row r="1424" spans="1:60" outlineLevel="1">
      <c r="A1424" s="9" t="s">
        <v>2973</v>
      </c>
      <c r="B1424" t="s">
        <v>878</v>
      </c>
      <c r="C1424" s="1">
        <f t="shared" si="810"/>
        <v>0</v>
      </c>
      <c r="D1424" s="1"/>
      <c r="E1424" s="1"/>
      <c r="F1424" s="1"/>
      <c r="G1424" s="1"/>
      <c r="H1424" s="1"/>
      <c r="I1424" s="1"/>
      <c r="J1424" s="1"/>
      <c r="K1424" s="7" t="e">
        <f>RANK(W1424,(W1424:Y1424,Z1424:AN1424))</f>
        <v>#N/A</v>
      </c>
      <c r="L1424" s="7" t="e">
        <f>RANK(X1424,(W1424:Y1424,Z1424:AN1424))</f>
        <v>#N/A</v>
      </c>
      <c r="M1424" s="7">
        <f>IF(Y1424&gt;0,RANK(Y1424,(W1424:Y1424,Z1424:AN1424)),0)</f>
        <v>0</v>
      </c>
      <c r="N1424" s="7"/>
      <c r="O1424" s="1" t="e">
        <f t="shared" si="811"/>
        <v>#NUM!</v>
      </c>
      <c r="P1424" s="2" t="e">
        <f t="shared" si="812"/>
        <v>#NUM!</v>
      </c>
      <c r="Q1424" s="2"/>
      <c r="R1424" s="2" t="str">
        <f t="shared" si="813"/>
        <v>-</v>
      </c>
      <c r="S1424" s="2" t="str">
        <f t="shared" si="814"/>
        <v>-</v>
      </c>
      <c r="T1424" s="2" t="str">
        <f t="shared" si="815"/>
        <v>-</v>
      </c>
      <c r="U1424" s="2" t="str">
        <f t="shared" si="816"/>
        <v>-</v>
      </c>
      <c r="V1424" s="2" t="str">
        <f t="shared" si="817"/>
        <v>-</v>
      </c>
      <c r="AH1424" s="1"/>
      <c r="AI1424" s="1"/>
      <c r="AK1424" s="1"/>
      <c r="AL1424" s="1"/>
      <c r="AM1424" s="1"/>
      <c r="AN1424" s="1"/>
      <c r="AO1424" s="1"/>
      <c r="AP1424" s="8"/>
      <c r="AQ1424" s="8"/>
      <c r="AR1424" s="8"/>
      <c r="AS1424" s="8"/>
      <c r="AT1424" s="2"/>
      <c r="AU1424" s="2"/>
      <c r="AV1424" s="2"/>
      <c r="AW1424" s="2"/>
      <c r="AX1424" s="2"/>
      <c r="AY1424" t="str">
        <f t="shared" si="819"/>
        <v>Buncombe CD11</v>
      </c>
      <c r="BA1424">
        <v>11</v>
      </c>
      <c r="BC1424">
        <v>37</v>
      </c>
      <c r="BD1424"/>
      <c r="BE1424" s="165">
        <v>37021</v>
      </c>
      <c r="BF1424">
        <f t="shared" si="818"/>
        <v>3702111</v>
      </c>
      <c r="BH1424" t="s">
        <v>3387</v>
      </c>
    </row>
    <row r="1425" spans="1:60" outlineLevel="1">
      <c r="A1425" s="9" t="s">
        <v>2016</v>
      </c>
      <c r="B1425" t="s">
        <v>878</v>
      </c>
      <c r="C1425" s="1">
        <f t="shared" si="810"/>
        <v>0</v>
      </c>
      <c r="D1425" s="1"/>
      <c r="E1425" s="1"/>
      <c r="F1425" s="1"/>
      <c r="G1425" s="1"/>
      <c r="H1425" s="1"/>
      <c r="I1425" s="1"/>
      <c r="J1425" s="1"/>
      <c r="K1425" s="7" t="e">
        <f>RANK(W1425,(W1425:Y1425,Z1425:AN1425))</f>
        <v>#N/A</v>
      </c>
      <c r="L1425" s="7" t="e">
        <f>RANK(X1425,(W1425:Y1425,Z1425:AN1425))</f>
        <v>#N/A</v>
      </c>
      <c r="M1425" s="7">
        <f>IF(Y1425&gt;0,RANK(Y1425,(W1425:Y1425,Z1425:AN1425)),0)</f>
        <v>0</v>
      </c>
      <c r="N1425" s="7"/>
      <c r="O1425" s="1" t="e">
        <f t="shared" si="811"/>
        <v>#NUM!</v>
      </c>
      <c r="P1425" s="2" t="e">
        <f t="shared" si="812"/>
        <v>#NUM!</v>
      </c>
      <c r="Q1425" s="2"/>
      <c r="R1425" s="2" t="str">
        <f t="shared" si="813"/>
        <v>-</v>
      </c>
      <c r="S1425" s="2" t="str">
        <f t="shared" si="814"/>
        <v>-</v>
      </c>
      <c r="T1425" s="2" t="str">
        <f t="shared" si="815"/>
        <v>-</v>
      </c>
      <c r="U1425" s="2" t="str">
        <f t="shared" si="816"/>
        <v>-</v>
      </c>
      <c r="V1425" s="2" t="str">
        <f t="shared" si="817"/>
        <v>-</v>
      </c>
      <c r="AH1425" s="1"/>
      <c r="AI1425" s="1"/>
      <c r="AK1425" s="1"/>
      <c r="AL1425" s="1"/>
      <c r="AM1425" s="1"/>
      <c r="AN1425" s="1"/>
      <c r="AO1425" s="1"/>
      <c r="AP1425" s="8"/>
      <c r="AQ1425" s="8"/>
      <c r="AR1425" s="8"/>
      <c r="AS1425" s="8"/>
      <c r="AT1425" s="2"/>
      <c r="AU1425" s="2"/>
      <c r="AV1425" s="2"/>
      <c r="AW1425" s="2"/>
      <c r="AX1425" s="2"/>
      <c r="AY1425" t="str">
        <f t="shared" si="819"/>
        <v>Cabarrus CD8</v>
      </c>
      <c r="BA1425">
        <v>8</v>
      </c>
      <c r="BC1425">
        <v>37</v>
      </c>
      <c r="BD1425"/>
      <c r="BE1425" s="165">
        <v>37025</v>
      </c>
      <c r="BF1425">
        <f t="shared" si="818"/>
        <v>3702508</v>
      </c>
      <c r="BH1425" t="s">
        <v>3387</v>
      </c>
    </row>
    <row r="1426" spans="1:60" outlineLevel="1">
      <c r="A1426" s="9" t="s">
        <v>2016</v>
      </c>
      <c r="B1426" t="s">
        <v>878</v>
      </c>
      <c r="C1426" s="1">
        <f t="shared" si="810"/>
        <v>0</v>
      </c>
      <c r="D1426" s="1"/>
      <c r="E1426" s="1"/>
      <c r="F1426" s="1"/>
      <c r="G1426" s="1"/>
      <c r="H1426" s="1"/>
      <c r="I1426" s="1"/>
      <c r="J1426" s="1"/>
      <c r="K1426" s="7" t="e">
        <f>RANK(W1426,(W1426:Y1426,Z1426:AN1426))</f>
        <v>#N/A</v>
      </c>
      <c r="L1426" s="7" t="e">
        <f>RANK(X1426,(W1426:Y1426,Z1426:AN1426))</f>
        <v>#N/A</v>
      </c>
      <c r="M1426" s="7">
        <f>IF(Y1426&gt;0,RANK(Y1426,(W1426:Y1426,Z1426:AN1426)),0)</f>
        <v>0</v>
      </c>
      <c r="N1426" s="7"/>
      <c r="O1426" s="1" t="e">
        <f t="shared" si="811"/>
        <v>#NUM!</v>
      </c>
      <c r="P1426" s="2" t="e">
        <f t="shared" si="812"/>
        <v>#NUM!</v>
      </c>
      <c r="Q1426" s="2"/>
      <c r="R1426" s="2" t="str">
        <f t="shared" si="813"/>
        <v>-</v>
      </c>
      <c r="S1426" s="2" t="str">
        <f t="shared" si="814"/>
        <v>-</v>
      </c>
      <c r="T1426" s="2" t="str">
        <f t="shared" si="815"/>
        <v>-</v>
      </c>
      <c r="U1426" s="2" t="str">
        <f t="shared" si="816"/>
        <v>-</v>
      </c>
      <c r="V1426" s="2" t="str">
        <f t="shared" si="817"/>
        <v>-</v>
      </c>
      <c r="AH1426" s="1"/>
      <c r="AI1426" s="1"/>
      <c r="AK1426" s="1"/>
      <c r="AL1426" s="1"/>
      <c r="AM1426" s="1"/>
      <c r="AN1426" s="1"/>
      <c r="AO1426" s="1"/>
      <c r="AP1426" s="8"/>
      <c r="AQ1426" s="8"/>
      <c r="AR1426" s="8"/>
      <c r="AS1426" s="8"/>
      <c r="AT1426" s="2"/>
      <c r="AU1426" s="2"/>
      <c r="AV1426" s="2"/>
      <c r="AW1426" s="2"/>
      <c r="AX1426" s="2"/>
      <c r="AY1426" t="str">
        <f t="shared" si="819"/>
        <v>Cabarrus CD12</v>
      </c>
      <c r="BA1426">
        <v>12</v>
      </c>
      <c r="BC1426">
        <v>37</v>
      </c>
      <c r="BD1426"/>
      <c r="BE1426" s="165">
        <v>37025</v>
      </c>
      <c r="BF1426">
        <f t="shared" si="818"/>
        <v>3702512</v>
      </c>
      <c r="BH1426" t="s">
        <v>3387</v>
      </c>
    </row>
    <row r="1427" spans="1:60" outlineLevel="1">
      <c r="A1427" s="9" t="s">
        <v>1966</v>
      </c>
      <c r="B1427" t="s">
        <v>878</v>
      </c>
      <c r="C1427" s="1">
        <f t="shared" si="810"/>
        <v>0</v>
      </c>
      <c r="D1427" s="1"/>
      <c r="E1427" s="1"/>
      <c r="F1427" s="1"/>
      <c r="G1427" s="1"/>
      <c r="H1427" s="1"/>
      <c r="I1427" s="1"/>
      <c r="J1427" s="1"/>
      <c r="K1427" s="7" t="e">
        <f>RANK(W1427,(W1427:Y1427,Z1427:AN1427))</f>
        <v>#N/A</v>
      </c>
      <c r="L1427" s="7" t="e">
        <f>RANK(X1427,(W1427:Y1427,Z1427:AN1427))</f>
        <v>#N/A</v>
      </c>
      <c r="M1427" s="7">
        <f>IF(Y1427&gt;0,RANK(Y1427,(W1427:Y1427,Z1427:AN1427)),0)</f>
        <v>0</v>
      </c>
      <c r="N1427" s="7"/>
      <c r="O1427" s="1" t="e">
        <f t="shared" si="811"/>
        <v>#NUM!</v>
      </c>
      <c r="P1427" s="2" t="e">
        <f t="shared" si="812"/>
        <v>#NUM!</v>
      </c>
      <c r="Q1427" s="2"/>
      <c r="R1427" s="2" t="str">
        <f t="shared" si="813"/>
        <v>-</v>
      </c>
      <c r="S1427" s="2" t="str">
        <f t="shared" si="814"/>
        <v>-</v>
      </c>
      <c r="T1427" s="2" t="str">
        <f t="shared" si="815"/>
        <v>-</v>
      </c>
      <c r="U1427" s="2" t="str">
        <f t="shared" si="816"/>
        <v>-</v>
      </c>
      <c r="V1427" s="2" t="str">
        <f t="shared" si="817"/>
        <v>-</v>
      </c>
      <c r="AH1427" s="1"/>
      <c r="AI1427" s="1"/>
      <c r="AK1427" s="1"/>
      <c r="AL1427" s="1"/>
      <c r="AM1427" s="1"/>
      <c r="AN1427" s="1"/>
      <c r="AO1427" s="1"/>
      <c r="AP1427" s="8"/>
      <c r="AQ1427" s="8"/>
      <c r="AR1427" s="8"/>
      <c r="AS1427" s="8"/>
      <c r="AT1427" s="2"/>
      <c r="AU1427" s="2"/>
      <c r="AV1427" s="2"/>
      <c r="AW1427" s="2"/>
      <c r="AX1427" s="2"/>
      <c r="AY1427" t="str">
        <f t="shared" si="819"/>
        <v>Catawba CD5</v>
      </c>
      <c r="BA1427">
        <v>5</v>
      </c>
      <c r="BC1427">
        <v>37</v>
      </c>
      <c r="BD1427"/>
      <c r="BE1427" s="165">
        <v>37035</v>
      </c>
      <c r="BF1427">
        <f t="shared" si="818"/>
        <v>3703505</v>
      </c>
      <c r="BH1427" t="s">
        <v>3387</v>
      </c>
    </row>
    <row r="1428" spans="1:60" outlineLevel="1">
      <c r="A1428" s="9" t="s">
        <v>1966</v>
      </c>
      <c r="B1428" t="s">
        <v>878</v>
      </c>
      <c r="C1428" s="1">
        <f t="shared" si="810"/>
        <v>0</v>
      </c>
      <c r="D1428" s="1"/>
      <c r="E1428" s="1"/>
      <c r="F1428" s="1"/>
      <c r="G1428" s="1"/>
      <c r="H1428" s="1"/>
      <c r="I1428" s="1"/>
      <c r="J1428" s="1"/>
      <c r="K1428" s="7" t="e">
        <f>RANK(W1428,(W1428:Y1428,Z1428:AN1428))</f>
        <v>#N/A</v>
      </c>
      <c r="L1428" s="7" t="e">
        <f>RANK(X1428,(W1428:Y1428,Z1428:AN1428))</f>
        <v>#N/A</v>
      </c>
      <c r="M1428" s="7">
        <f>IF(Y1428&gt;0,RANK(Y1428,(W1428:Y1428,Z1428:AN1428)),0)</f>
        <v>0</v>
      </c>
      <c r="N1428" s="7"/>
      <c r="O1428" s="1" t="e">
        <f t="shared" si="811"/>
        <v>#NUM!</v>
      </c>
      <c r="P1428" s="2" t="e">
        <f t="shared" si="812"/>
        <v>#NUM!</v>
      </c>
      <c r="Q1428" s="2"/>
      <c r="R1428" s="2" t="str">
        <f t="shared" si="813"/>
        <v>-</v>
      </c>
      <c r="S1428" s="2" t="str">
        <f t="shared" si="814"/>
        <v>-</v>
      </c>
      <c r="T1428" s="2" t="str">
        <f t="shared" si="815"/>
        <v>-</v>
      </c>
      <c r="U1428" s="2" t="str">
        <f t="shared" si="816"/>
        <v>-</v>
      </c>
      <c r="V1428" s="2" t="str">
        <f t="shared" si="817"/>
        <v>-</v>
      </c>
      <c r="AH1428" s="1"/>
      <c r="AI1428" s="1"/>
      <c r="AK1428" s="1"/>
      <c r="AL1428" s="1"/>
      <c r="AM1428" s="1"/>
      <c r="AN1428" s="1"/>
      <c r="AO1428" s="1"/>
      <c r="AP1428" s="8"/>
      <c r="AQ1428" s="8"/>
      <c r="AR1428" s="8"/>
      <c r="AS1428" s="8"/>
      <c r="AT1428" s="2"/>
      <c r="AU1428" s="2"/>
      <c r="AV1428" s="2"/>
      <c r="AW1428" s="2"/>
      <c r="AX1428" s="2"/>
      <c r="AY1428" t="str">
        <f t="shared" si="819"/>
        <v>Catawba CD10</v>
      </c>
      <c r="BA1428">
        <v>10</v>
      </c>
      <c r="BC1428">
        <v>37</v>
      </c>
      <c r="BD1428"/>
      <c r="BE1428" s="165">
        <v>37035</v>
      </c>
      <c r="BF1428">
        <f t="shared" si="818"/>
        <v>3703510</v>
      </c>
      <c r="BH1428" t="s">
        <v>3387</v>
      </c>
    </row>
    <row r="1429" spans="1:60" outlineLevel="1">
      <c r="A1429" s="9" t="s">
        <v>1309</v>
      </c>
      <c r="B1429" t="s">
        <v>878</v>
      </c>
      <c r="C1429" s="1">
        <f t="shared" si="810"/>
        <v>0</v>
      </c>
      <c r="D1429" s="1"/>
      <c r="E1429" s="1"/>
      <c r="F1429" s="1"/>
      <c r="G1429" s="1"/>
      <c r="H1429" s="1"/>
      <c r="I1429" s="1"/>
      <c r="J1429" s="1"/>
      <c r="K1429" s="7" t="e">
        <f>RANK(W1429,(W1429:Y1429,Z1429:AN1429))</f>
        <v>#N/A</v>
      </c>
      <c r="L1429" s="7" t="e">
        <f>RANK(X1429,(W1429:Y1429,Z1429:AN1429))</f>
        <v>#N/A</v>
      </c>
      <c r="M1429" s="7">
        <f>IF(Y1429&gt;0,RANK(Y1429,(W1429:Y1429,Z1429:AN1429)),0)</f>
        <v>0</v>
      </c>
      <c r="N1429" s="7"/>
      <c r="O1429" s="1" t="e">
        <f t="shared" si="811"/>
        <v>#NUM!</v>
      </c>
      <c r="P1429" s="2" t="e">
        <f t="shared" si="812"/>
        <v>#NUM!</v>
      </c>
      <c r="Q1429" s="2"/>
      <c r="R1429" s="2" t="str">
        <f t="shared" si="813"/>
        <v>-</v>
      </c>
      <c r="S1429" s="2" t="str">
        <f t="shared" si="814"/>
        <v>-</v>
      </c>
      <c r="T1429" s="2" t="str">
        <f t="shared" si="815"/>
        <v>-</v>
      </c>
      <c r="U1429" s="2" t="str">
        <f t="shared" si="816"/>
        <v>-</v>
      </c>
      <c r="V1429" s="2" t="str">
        <f t="shared" si="817"/>
        <v>-</v>
      </c>
      <c r="AH1429" s="1"/>
      <c r="AI1429" s="1"/>
      <c r="AK1429" s="1"/>
      <c r="AL1429" s="1"/>
      <c r="AM1429" s="1"/>
      <c r="AN1429" s="1"/>
      <c r="AO1429" s="1"/>
      <c r="AP1429" s="8"/>
      <c r="AQ1429" s="8"/>
      <c r="AR1429" s="8"/>
      <c r="AS1429" s="8"/>
      <c r="AT1429" s="2"/>
      <c r="AU1429" s="2"/>
      <c r="AV1429" s="2"/>
      <c r="AW1429" s="2"/>
      <c r="AX1429" s="2"/>
      <c r="AY1429" t="str">
        <f t="shared" si="819"/>
        <v>Chatham CD2</v>
      </c>
      <c r="BA1429">
        <v>2</v>
      </c>
      <c r="BC1429">
        <v>37</v>
      </c>
      <c r="BD1429"/>
      <c r="BE1429" s="165">
        <v>37037</v>
      </c>
      <c r="BF1429">
        <f t="shared" si="818"/>
        <v>3703702</v>
      </c>
      <c r="BH1429" t="s">
        <v>3387</v>
      </c>
    </row>
    <row r="1430" spans="1:60" outlineLevel="1">
      <c r="A1430" s="9" t="s">
        <v>1309</v>
      </c>
      <c r="B1430" t="s">
        <v>878</v>
      </c>
      <c r="C1430" s="1">
        <f t="shared" si="810"/>
        <v>0</v>
      </c>
      <c r="D1430" s="1"/>
      <c r="E1430" s="1"/>
      <c r="F1430" s="1"/>
      <c r="G1430" s="1"/>
      <c r="H1430" s="1"/>
      <c r="I1430" s="1"/>
      <c r="J1430" s="1"/>
      <c r="K1430" s="7" t="e">
        <f>RANK(W1430,(W1430:Y1430,Z1430:AN1430))</f>
        <v>#N/A</v>
      </c>
      <c r="L1430" s="7" t="e">
        <f>RANK(X1430,(W1430:Y1430,Z1430:AN1430))</f>
        <v>#N/A</v>
      </c>
      <c r="M1430" s="7">
        <f>IF(Y1430&gt;0,RANK(Y1430,(W1430:Y1430,Z1430:AN1430)),0)</f>
        <v>0</v>
      </c>
      <c r="N1430" s="7"/>
      <c r="O1430" s="1" t="e">
        <f t="shared" si="811"/>
        <v>#NUM!</v>
      </c>
      <c r="P1430" s="2" t="e">
        <f t="shared" si="812"/>
        <v>#NUM!</v>
      </c>
      <c r="Q1430" s="2"/>
      <c r="R1430" s="2" t="str">
        <f t="shared" si="813"/>
        <v>-</v>
      </c>
      <c r="S1430" s="2" t="str">
        <f t="shared" si="814"/>
        <v>-</v>
      </c>
      <c r="T1430" s="2" t="str">
        <f t="shared" si="815"/>
        <v>-</v>
      </c>
      <c r="U1430" s="2" t="str">
        <f t="shared" si="816"/>
        <v>-</v>
      </c>
      <c r="V1430" s="2" t="str">
        <f t="shared" si="817"/>
        <v>-</v>
      </c>
      <c r="AH1430" s="1"/>
      <c r="AI1430" s="1"/>
      <c r="AK1430" s="1"/>
      <c r="AL1430" s="1"/>
      <c r="AM1430" s="1"/>
      <c r="AN1430" s="1"/>
      <c r="AO1430" s="1"/>
      <c r="AP1430" s="8"/>
      <c r="AQ1430" s="8"/>
      <c r="AR1430" s="8"/>
      <c r="AS1430" s="8"/>
      <c r="AT1430" s="2"/>
      <c r="AU1430" s="2"/>
      <c r="AV1430" s="2"/>
      <c r="AW1430" s="2"/>
      <c r="AX1430" s="2"/>
      <c r="AY1430" t="str">
        <f t="shared" si="819"/>
        <v>Chatham CD4</v>
      </c>
      <c r="BA1430">
        <v>4</v>
      </c>
      <c r="BC1430">
        <v>37</v>
      </c>
      <c r="BD1430"/>
      <c r="BE1430" s="165">
        <v>37037</v>
      </c>
      <c r="BF1430">
        <f t="shared" si="818"/>
        <v>3703704</v>
      </c>
      <c r="BH1430" t="s">
        <v>3387</v>
      </c>
    </row>
    <row r="1431" spans="1:60" outlineLevel="1">
      <c r="A1431" s="9" t="s">
        <v>2243</v>
      </c>
      <c r="B1431" t="s">
        <v>878</v>
      </c>
      <c r="C1431" s="1">
        <f t="shared" si="810"/>
        <v>0</v>
      </c>
      <c r="D1431" s="1"/>
      <c r="E1431" s="1"/>
      <c r="F1431" s="1"/>
      <c r="G1431" s="1"/>
      <c r="H1431" s="1"/>
      <c r="I1431" s="1"/>
      <c r="J1431" s="1"/>
      <c r="K1431" s="7" t="e">
        <f>RANK(W1431,(W1431:Y1431,Z1431:AN1431))</f>
        <v>#N/A</v>
      </c>
      <c r="L1431" s="7" t="e">
        <f>RANK(X1431,(W1431:Y1431,Z1431:AN1431))</f>
        <v>#N/A</v>
      </c>
      <c r="M1431" s="7">
        <f>IF(Y1431&gt;0,RANK(Y1431,(W1431:Y1431,Z1431:AN1431)),0)</f>
        <v>0</v>
      </c>
      <c r="N1431" s="7"/>
      <c r="O1431" s="1" t="e">
        <f t="shared" si="811"/>
        <v>#NUM!</v>
      </c>
      <c r="P1431" s="2" t="e">
        <f t="shared" si="812"/>
        <v>#NUM!</v>
      </c>
      <c r="Q1431" s="2"/>
      <c r="R1431" s="2" t="str">
        <f t="shared" si="813"/>
        <v>-</v>
      </c>
      <c r="S1431" s="2" t="str">
        <f t="shared" si="814"/>
        <v>-</v>
      </c>
      <c r="T1431" s="2" t="str">
        <f t="shared" si="815"/>
        <v>-</v>
      </c>
      <c r="U1431" s="2" t="str">
        <f t="shared" si="816"/>
        <v>-</v>
      </c>
      <c r="V1431" s="2" t="str">
        <f t="shared" si="817"/>
        <v>-</v>
      </c>
      <c r="AH1431" s="1"/>
      <c r="AI1431" s="1"/>
      <c r="AK1431" s="1"/>
      <c r="AL1431" s="1"/>
      <c r="AM1431" s="1"/>
      <c r="AN1431" s="1"/>
      <c r="AO1431" s="1"/>
      <c r="AP1431" s="8"/>
      <c r="AQ1431" s="8"/>
      <c r="AR1431" s="8"/>
      <c r="AS1431" s="8"/>
      <c r="AT1431" s="2"/>
      <c r="AU1431" s="2"/>
      <c r="AV1431" s="2"/>
      <c r="AW1431" s="2"/>
      <c r="AX1431" s="2"/>
      <c r="AY1431" t="str">
        <f t="shared" si="819"/>
        <v>Cumberland CD2</v>
      </c>
      <c r="BA1431">
        <v>2</v>
      </c>
      <c r="BC1431">
        <v>37</v>
      </c>
      <c r="BD1431"/>
      <c r="BE1431" s="165">
        <v>37051</v>
      </c>
      <c r="BF1431">
        <f t="shared" si="818"/>
        <v>3705102</v>
      </c>
      <c r="BH1431" t="s">
        <v>3387</v>
      </c>
    </row>
    <row r="1432" spans="1:60" outlineLevel="1">
      <c r="A1432" s="9" t="s">
        <v>2243</v>
      </c>
      <c r="B1432" t="s">
        <v>878</v>
      </c>
      <c r="C1432" s="1">
        <f t="shared" si="810"/>
        <v>0</v>
      </c>
      <c r="D1432" s="1"/>
      <c r="E1432" s="1"/>
      <c r="F1432" s="1"/>
      <c r="G1432" s="1"/>
      <c r="H1432" s="1"/>
      <c r="I1432" s="1"/>
      <c r="J1432" s="1"/>
      <c r="K1432" s="7" t="e">
        <f>RANK(W1432,(W1432:Y1432,Z1432:AN1432))</f>
        <v>#N/A</v>
      </c>
      <c r="L1432" s="7" t="e">
        <f>RANK(X1432,(W1432:Y1432,Z1432:AN1432))</f>
        <v>#N/A</v>
      </c>
      <c r="M1432" s="7">
        <f>IF(Y1432&gt;0,RANK(Y1432,(W1432:Y1432,Z1432:AN1432)),0)</f>
        <v>0</v>
      </c>
      <c r="N1432" s="7"/>
      <c r="O1432" s="1" t="e">
        <f t="shared" si="811"/>
        <v>#NUM!</v>
      </c>
      <c r="P1432" s="2" t="e">
        <f t="shared" si="812"/>
        <v>#NUM!</v>
      </c>
      <c r="Q1432" s="2"/>
      <c r="R1432" s="2" t="str">
        <f t="shared" si="813"/>
        <v>-</v>
      </c>
      <c r="S1432" s="2" t="str">
        <f t="shared" si="814"/>
        <v>-</v>
      </c>
      <c r="T1432" s="2" t="str">
        <f t="shared" si="815"/>
        <v>-</v>
      </c>
      <c r="U1432" s="2" t="str">
        <f t="shared" si="816"/>
        <v>-</v>
      </c>
      <c r="V1432" s="2" t="str">
        <f t="shared" si="817"/>
        <v>-</v>
      </c>
      <c r="AH1432" s="1"/>
      <c r="AI1432" s="1"/>
      <c r="AK1432" s="1"/>
      <c r="AL1432" s="1"/>
      <c r="AM1432" s="1"/>
      <c r="AN1432" s="1"/>
      <c r="AO1432" s="1"/>
      <c r="AP1432" s="8"/>
      <c r="AQ1432" s="8"/>
      <c r="AR1432" s="8"/>
      <c r="AS1432" s="8"/>
      <c r="AT1432" s="2"/>
      <c r="AU1432" s="2"/>
      <c r="AV1432" s="2"/>
      <c r="AW1432" s="2"/>
      <c r="AX1432" s="2"/>
      <c r="AY1432" t="str">
        <f t="shared" si="819"/>
        <v>Cumberland CD4</v>
      </c>
      <c r="BA1432">
        <v>4</v>
      </c>
      <c r="BC1432">
        <v>37</v>
      </c>
      <c r="BD1432"/>
      <c r="BE1432" s="165">
        <v>37051</v>
      </c>
      <c r="BF1432">
        <f t="shared" si="818"/>
        <v>3705104</v>
      </c>
      <c r="BH1432" t="s">
        <v>3387</v>
      </c>
    </row>
    <row r="1433" spans="1:60" outlineLevel="1">
      <c r="A1433" s="9" t="s">
        <v>2243</v>
      </c>
      <c r="B1433" t="s">
        <v>878</v>
      </c>
      <c r="C1433" s="1">
        <f t="shared" si="810"/>
        <v>0</v>
      </c>
      <c r="D1433" s="1"/>
      <c r="E1433" s="1"/>
      <c r="F1433" s="1"/>
      <c r="G1433" s="1"/>
      <c r="H1433" s="1"/>
      <c r="I1433" s="1"/>
      <c r="J1433" s="1"/>
      <c r="K1433" s="7" t="e">
        <f>RANK(W1433,(W1433:Y1433,Z1433:AN1433))</f>
        <v>#N/A</v>
      </c>
      <c r="L1433" s="7" t="e">
        <f>RANK(X1433,(W1433:Y1433,Z1433:AN1433))</f>
        <v>#N/A</v>
      </c>
      <c r="M1433" s="7">
        <f>IF(Y1433&gt;0,RANK(Y1433,(W1433:Y1433,Z1433:AN1433)),0)</f>
        <v>0</v>
      </c>
      <c r="N1433" s="7"/>
      <c r="O1433" s="1" t="e">
        <f t="shared" si="811"/>
        <v>#NUM!</v>
      </c>
      <c r="P1433" s="2" t="e">
        <f t="shared" si="812"/>
        <v>#NUM!</v>
      </c>
      <c r="Q1433" s="2"/>
      <c r="R1433" s="2" t="str">
        <f t="shared" si="813"/>
        <v>-</v>
      </c>
      <c r="S1433" s="2" t="str">
        <f t="shared" si="814"/>
        <v>-</v>
      </c>
      <c r="T1433" s="2" t="str">
        <f t="shared" si="815"/>
        <v>-</v>
      </c>
      <c r="U1433" s="2" t="str">
        <f t="shared" si="816"/>
        <v>-</v>
      </c>
      <c r="V1433" s="2" t="str">
        <f t="shared" si="817"/>
        <v>-</v>
      </c>
      <c r="AH1433" s="1"/>
      <c r="AI1433" s="1"/>
      <c r="AK1433" s="1"/>
      <c r="AL1433" s="1"/>
      <c r="AM1433" s="1"/>
      <c r="AN1433" s="1"/>
      <c r="AO1433" s="1"/>
      <c r="AP1433" s="8"/>
      <c r="AQ1433" s="8"/>
      <c r="AR1433" s="8"/>
      <c r="AS1433" s="8"/>
      <c r="AT1433" s="2"/>
      <c r="AU1433" s="2"/>
      <c r="AV1433" s="2"/>
      <c r="AW1433" s="2"/>
      <c r="AX1433" s="2"/>
      <c r="AY1433" t="str">
        <f t="shared" si="819"/>
        <v>Cumberland CD7</v>
      </c>
      <c r="BA1433">
        <v>7</v>
      </c>
      <c r="BC1433">
        <v>37</v>
      </c>
      <c r="BD1433"/>
      <c r="BE1433" s="165">
        <v>37051</v>
      </c>
      <c r="BF1433">
        <f t="shared" ref="BF1433:BF1467" si="820">BE1433*100+BA1433</f>
        <v>3705107</v>
      </c>
      <c r="BH1433" t="s">
        <v>3387</v>
      </c>
    </row>
    <row r="1434" spans="1:60" outlineLevel="1">
      <c r="A1434" s="9" t="s">
        <v>109</v>
      </c>
      <c r="B1434" t="s">
        <v>878</v>
      </c>
      <c r="C1434" s="1">
        <f t="shared" si="810"/>
        <v>0</v>
      </c>
      <c r="D1434" s="1"/>
      <c r="E1434" s="1"/>
      <c r="F1434" s="1"/>
      <c r="G1434" s="1"/>
      <c r="H1434" s="1"/>
      <c r="I1434" s="1"/>
      <c r="J1434" s="1"/>
      <c r="K1434" s="7" t="e">
        <f>RANK(W1434,(W1434:Y1434,Z1434:AN1434))</f>
        <v>#N/A</v>
      </c>
      <c r="L1434" s="7" t="e">
        <f>RANK(X1434,(W1434:Y1434,Z1434:AN1434))</f>
        <v>#N/A</v>
      </c>
      <c r="M1434" s="7">
        <f>IF(Y1434&gt;0,RANK(Y1434,(W1434:Y1434,Z1434:AN1434)),0)</f>
        <v>0</v>
      </c>
      <c r="N1434" s="7"/>
      <c r="O1434" s="1" t="e">
        <f t="shared" si="811"/>
        <v>#NUM!</v>
      </c>
      <c r="P1434" s="2" t="e">
        <f t="shared" si="812"/>
        <v>#NUM!</v>
      </c>
      <c r="Q1434" s="2"/>
      <c r="R1434" s="2" t="str">
        <f t="shared" si="813"/>
        <v>-</v>
      </c>
      <c r="S1434" s="2" t="str">
        <f t="shared" si="814"/>
        <v>-</v>
      </c>
      <c r="T1434" s="2" t="str">
        <f t="shared" si="815"/>
        <v>-</v>
      </c>
      <c r="U1434" s="2" t="str">
        <f t="shared" si="816"/>
        <v>-</v>
      </c>
      <c r="V1434" s="2" t="str">
        <f t="shared" si="817"/>
        <v>-</v>
      </c>
      <c r="AH1434" s="1"/>
      <c r="AI1434" s="1"/>
      <c r="AK1434" s="1"/>
      <c r="AL1434" s="1"/>
      <c r="AM1434" s="1"/>
      <c r="AN1434" s="1"/>
      <c r="AO1434" s="1"/>
      <c r="AP1434" s="8"/>
      <c r="AQ1434" s="8"/>
      <c r="AR1434" s="8"/>
      <c r="AS1434" s="8"/>
      <c r="AT1434" s="2"/>
      <c r="AU1434" s="2"/>
      <c r="AV1434" s="2"/>
      <c r="AW1434" s="2"/>
      <c r="AX1434" s="2"/>
      <c r="AY1434" t="str">
        <f t="shared" si="819"/>
        <v>Davidson CD5</v>
      </c>
      <c r="BA1434">
        <v>5</v>
      </c>
      <c r="BC1434">
        <v>37</v>
      </c>
      <c r="BD1434"/>
      <c r="BE1434" s="165">
        <v>37057</v>
      </c>
      <c r="BF1434">
        <f t="shared" si="820"/>
        <v>3705705</v>
      </c>
      <c r="BH1434" t="s">
        <v>3387</v>
      </c>
    </row>
    <row r="1435" spans="1:60" outlineLevel="1">
      <c r="A1435" s="9" t="s">
        <v>109</v>
      </c>
      <c r="B1435" t="s">
        <v>878</v>
      </c>
      <c r="C1435" s="1">
        <f t="shared" si="810"/>
        <v>0</v>
      </c>
      <c r="D1435" s="1"/>
      <c r="E1435" s="1"/>
      <c r="F1435" s="1"/>
      <c r="G1435" s="1"/>
      <c r="H1435" s="1"/>
      <c r="I1435" s="1"/>
      <c r="J1435" s="1"/>
      <c r="K1435" s="7" t="e">
        <f>RANK(W1435,(W1435:Y1435,Z1435:AN1435))</f>
        <v>#N/A</v>
      </c>
      <c r="L1435" s="7" t="e">
        <f>RANK(X1435,(W1435:Y1435,Z1435:AN1435))</f>
        <v>#N/A</v>
      </c>
      <c r="M1435" s="7">
        <f>IF(Y1435&gt;0,RANK(Y1435,(W1435:Y1435,Z1435:AN1435)),0)</f>
        <v>0</v>
      </c>
      <c r="N1435" s="7"/>
      <c r="O1435" s="1" t="e">
        <f t="shared" si="811"/>
        <v>#NUM!</v>
      </c>
      <c r="P1435" s="2" t="e">
        <f t="shared" si="812"/>
        <v>#NUM!</v>
      </c>
      <c r="Q1435" s="2"/>
      <c r="R1435" s="2" t="str">
        <f t="shared" si="813"/>
        <v>-</v>
      </c>
      <c r="S1435" s="2" t="str">
        <f t="shared" si="814"/>
        <v>-</v>
      </c>
      <c r="T1435" s="2" t="str">
        <f t="shared" si="815"/>
        <v>-</v>
      </c>
      <c r="U1435" s="2" t="str">
        <f t="shared" si="816"/>
        <v>-</v>
      </c>
      <c r="V1435" s="2" t="str">
        <f t="shared" si="817"/>
        <v>-</v>
      </c>
      <c r="AH1435" s="1"/>
      <c r="AI1435" s="1"/>
      <c r="AK1435" s="1"/>
      <c r="AL1435" s="1"/>
      <c r="AM1435" s="1"/>
      <c r="AN1435" s="1"/>
      <c r="AO1435" s="1"/>
      <c r="AP1435" s="8"/>
      <c r="AQ1435" s="8"/>
      <c r="AR1435" s="8"/>
      <c r="AS1435" s="8"/>
      <c r="AT1435" s="2"/>
      <c r="AU1435" s="2"/>
      <c r="AV1435" s="2"/>
      <c r="AW1435" s="2"/>
      <c r="AX1435" s="2"/>
      <c r="AY1435" t="str">
        <f t="shared" si="819"/>
        <v>Davidson CD8</v>
      </c>
      <c r="BA1435">
        <v>8</v>
      </c>
      <c r="BC1435">
        <v>37</v>
      </c>
      <c r="BD1435"/>
      <c r="BE1435" s="165">
        <v>37057</v>
      </c>
      <c r="BF1435">
        <f t="shared" si="820"/>
        <v>3705708</v>
      </c>
      <c r="BH1435" t="s">
        <v>3387</v>
      </c>
    </row>
    <row r="1436" spans="1:60" outlineLevel="1">
      <c r="A1436" s="9" t="s">
        <v>109</v>
      </c>
      <c r="B1436" t="s">
        <v>878</v>
      </c>
      <c r="C1436" s="1">
        <f t="shared" si="810"/>
        <v>0</v>
      </c>
      <c r="D1436" s="1"/>
      <c r="E1436" s="1"/>
      <c r="F1436" s="1"/>
      <c r="G1436" s="1"/>
      <c r="H1436" s="1"/>
      <c r="I1436" s="1"/>
      <c r="J1436" s="1"/>
      <c r="K1436" s="7" t="e">
        <f>RANK(W1436,(W1436:Y1436,Z1436:AN1436))</f>
        <v>#N/A</v>
      </c>
      <c r="L1436" s="7" t="e">
        <f>RANK(X1436,(W1436:Y1436,Z1436:AN1436))</f>
        <v>#N/A</v>
      </c>
      <c r="M1436" s="7">
        <f>IF(Y1436&gt;0,RANK(Y1436,(W1436:Y1436,Z1436:AN1436)),0)</f>
        <v>0</v>
      </c>
      <c r="N1436" s="7"/>
      <c r="O1436" s="1" t="e">
        <f t="shared" si="811"/>
        <v>#NUM!</v>
      </c>
      <c r="P1436" s="2" t="e">
        <f t="shared" si="812"/>
        <v>#NUM!</v>
      </c>
      <c r="Q1436" s="2"/>
      <c r="R1436" s="2" t="str">
        <f t="shared" si="813"/>
        <v>-</v>
      </c>
      <c r="S1436" s="2" t="str">
        <f t="shared" si="814"/>
        <v>-</v>
      </c>
      <c r="T1436" s="2" t="str">
        <f t="shared" si="815"/>
        <v>-</v>
      </c>
      <c r="U1436" s="2" t="str">
        <f t="shared" si="816"/>
        <v>-</v>
      </c>
      <c r="V1436" s="2" t="str">
        <f t="shared" si="817"/>
        <v>-</v>
      </c>
      <c r="AH1436" s="1"/>
      <c r="AI1436" s="1"/>
      <c r="AK1436" s="1"/>
      <c r="AL1436" s="1"/>
      <c r="AM1436" s="1"/>
      <c r="AN1436" s="1"/>
      <c r="AO1436" s="1"/>
      <c r="AP1436" s="8"/>
      <c r="AQ1436" s="8"/>
      <c r="AR1436" s="8"/>
      <c r="AS1436" s="8"/>
      <c r="AT1436" s="2"/>
      <c r="AU1436" s="2"/>
      <c r="AV1436" s="2"/>
      <c r="AW1436" s="2"/>
      <c r="AX1436" s="2"/>
      <c r="AY1436" t="str">
        <f t="shared" si="819"/>
        <v>Davidson CD12</v>
      </c>
      <c r="BA1436">
        <v>12</v>
      </c>
      <c r="BC1436">
        <v>37</v>
      </c>
      <c r="BD1436"/>
      <c r="BE1436" s="165">
        <v>37057</v>
      </c>
      <c r="BF1436">
        <f t="shared" si="820"/>
        <v>3705712</v>
      </c>
      <c r="BH1436" t="s">
        <v>3387</v>
      </c>
    </row>
    <row r="1437" spans="1:60" outlineLevel="1">
      <c r="A1437" s="9" t="s">
        <v>495</v>
      </c>
      <c r="B1437" t="s">
        <v>878</v>
      </c>
      <c r="C1437" s="1">
        <f t="shared" si="810"/>
        <v>0</v>
      </c>
      <c r="D1437" s="1"/>
      <c r="E1437" s="1"/>
      <c r="F1437" s="1"/>
      <c r="G1437" s="1"/>
      <c r="H1437" s="1"/>
      <c r="I1437" s="1"/>
      <c r="J1437" s="1"/>
      <c r="K1437" s="7" t="e">
        <f>RANK(W1437,(W1437:Y1437,Z1437:AN1437))</f>
        <v>#N/A</v>
      </c>
      <c r="L1437" s="7" t="e">
        <f>RANK(X1437,(W1437:Y1437,Z1437:AN1437))</f>
        <v>#N/A</v>
      </c>
      <c r="M1437" s="7">
        <f>IF(Y1437&gt;0,RANK(Y1437,(W1437:Y1437,Z1437:AN1437)),0)</f>
        <v>0</v>
      </c>
      <c r="N1437" s="7"/>
      <c r="O1437" s="1" t="e">
        <f t="shared" si="811"/>
        <v>#NUM!</v>
      </c>
      <c r="P1437" s="2" t="e">
        <f t="shared" si="812"/>
        <v>#NUM!</v>
      </c>
      <c r="Q1437" s="2"/>
      <c r="R1437" s="2" t="str">
        <f t="shared" si="813"/>
        <v>-</v>
      </c>
      <c r="S1437" s="2" t="str">
        <f t="shared" si="814"/>
        <v>-</v>
      </c>
      <c r="T1437" s="2" t="str">
        <f t="shared" si="815"/>
        <v>-</v>
      </c>
      <c r="U1437" s="2" t="str">
        <f t="shared" si="816"/>
        <v>-</v>
      </c>
      <c r="V1437" s="2" t="str">
        <f t="shared" si="817"/>
        <v>-</v>
      </c>
      <c r="AH1437" s="1"/>
      <c r="AI1437" s="1"/>
      <c r="AK1437" s="1"/>
      <c r="AL1437" s="1"/>
      <c r="AM1437" s="1"/>
      <c r="AN1437" s="1"/>
      <c r="AO1437" s="1"/>
      <c r="AP1437" s="8"/>
      <c r="AQ1437" s="8"/>
      <c r="AR1437" s="8"/>
      <c r="AS1437" s="8"/>
      <c r="AT1437" s="2"/>
      <c r="AU1437" s="2"/>
      <c r="AV1437" s="2"/>
      <c r="AW1437" s="2"/>
      <c r="AX1437" s="2"/>
      <c r="AY1437" t="str">
        <f t="shared" si="819"/>
        <v>Durham CD1</v>
      </c>
      <c r="BA1437">
        <v>1</v>
      </c>
      <c r="BC1437">
        <v>37</v>
      </c>
      <c r="BD1437"/>
      <c r="BE1437" s="165">
        <v>37063</v>
      </c>
      <c r="BF1437">
        <f t="shared" si="820"/>
        <v>3706301</v>
      </c>
      <c r="BH1437" t="s">
        <v>3387</v>
      </c>
    </row>
    <row r="1438" spans="1:60" outlineLevel="1">
      <c r="A1438" s="9" t="s">
        <v>495</v>
      </c>
      <c r="B1438" t="s">
        <v>878</v>
      </c>
      <c r="C1438" s="1">
        <f t="shared" si="810"/>
        <v>0</v>
      </c>
      <c r="D1438" s="1"/>
      <c r="E1438" s="1"/>
      <c r="F1438" s="1"/>
      <c r="G1438" s="1"/>
      <c r="H1438" s="1"/>
      <c r="I1438" s="1"/>
      <c r="J1438" s="1"/>
      <c r="K1438" s="7" t="e">
        <f>RANK(W1438,(W1438:Y1438,Z1438:AN1438))</f>
        <v>#N/A</v>
      </c>
      <c r="L1438" s="7" t="e">
        <f>RANK(X1438,(W1438:Y1438,Z1438:AN1438))</f>
        <v>#N/A</v>
      </c>
      <c r="M1438" s="7">
        <f>IF(Y1438&gt;0,RANK(Y1438,(W1438:Y1438,Z1438:AN1438)),0)</f>
        <v>0</v>
      </c>
      <c r="N1438" s="7"/>
      <c r="O1438" s="1" t="e">
        <f t="shared" si="811"/>
        <v>#NUM!</v>
      </c>
      <c r="P1438" s="2" t="e">
        <f t="shared" si="812"/>
        <v>#NUM!</v>
      </c>
      <c r="Q1438" s="2"/>
      <c r="R1438" s="2" t="str">
        <f t="shared" si="813"/>
        <v>-</v>
      </c>
      <c r="S1438" s="2" t="str">
        <f t="shared" si="814"/>
        <v>-</v>
      </c>
      <c r="T1438" s="2" t="str">
        <f t="shared" si="815"/>
        <v>-</v>
      </c>
      <c r="U1438" s="2" t="str">
        <f t="shared" si="816"/>
        <v>-</v>
      </c>
      <c r="V1438" s="2" t="str">
        <f t="shared" si="817"/>
        <v>-</v>
      </c>
      <c r="AH1438" s="1"/>
      <c r="AI1438" s="1"/>
      <c r="AK1438" s="1"/>
      <c r="AL1438" s="1"/>
      <c r="AM1438" s="1"/>
      <c r="AN1438" s="1"/>
      <c r="AO1438" s="1"/>
      <c r="AP1438" s="8"/>
      <c r="AQ1438" s="8"/>
      <c r="AR1438" s="8"/>
      <c r="AS1438" s="8"/>
      <c r="AT1438" s="2"/>
      <c r="AU1438" s="2"/>
      <c r="AV1438" s="2"/>
      <c r="AW1438" s="2"/>
      <c r="AX1438" s="2"/>
      <c r="AY1438" t="str">
        <f t="shared" si="819"/>
        <v>Durham CD4</v>
      </c>
      <c r="BA1438">
        <v>4</v>
      </c>
      <c r="BC1438">
        <v>37</v>
      </c>
      <c r="BD1438"/>
      <c r="BE1438" s="165">
        <v>37063</v>
      </c>
      <c r="BF1438">
        <f t="shared" si="820"/>
        <v>3706304</v>
      </c>
      <c r="BH1438" t="s">
        <v>3387</v>
      </c>
    </row>
    <row r="1439" spans="1:60" outlineLevel="1">
      <c r="A1439" s="9" t="s">
        <v>495</v>
      </c>
      <c r="B1439" t="s">
        <v>878</v>
      </c>
      <c r="C1439" s="1">
        <f t="shared" si="810"/>
        <v>0</v>
      </c>
      <c r="D1439" s="1"/>
      <c r="E1439" s="1"/>
      <c r="F1439" s="1"/>
      <c r="G1439" s="1"/>
      <c r="H1439" s="1"/>
      <c r="I1439" s="1"/>
      <c r="J1439" s="1"/>
      <c r="K1439" s="7" t="e">
        <f>RANK(W1439,(W1439:Y1439,Z1439:AN1439))</f>
        <v>#N/A</v>
      </c>
      <c r="L1439" s="7" t="e">
        <f>RANK(X1439,(W1439:Y1439,Z1439:AN1439))</f>
        <v>#N/A</v>
      </c>
      <c r="M1439" s="7">
        <f>IF(Y1439&gt;0,RANK(Y1439,(W1439:Y1439,Z1439:AN1439)),0)</f>
        <v>0</v>
      </c>
      <c r="N1439" s="7"/>
      <c r="O1439" s="1" t="e">
        <f t="shared" si="811"/>
        <v>#NUM!</v>
      </c>
      <c r="P1439" s="2" t="e">
        <f t="shared" si="812"/>
        <v>#NUM!</v>
      </c>
      <c r="Q1439" s="2"/>
      <c r="R1439" s="2" t="str">
        <f t="shared" si="813"/>
        <v>-</v>
      </c>
      <c r="S1439" s="2" t="str">
        <f t="shared" si="814"/>
        <v>-</v>
      </c>
      <c r="T1439" s="2" t="str">
        <f t="shared" si="815"/>
        <v>-</v>
      </c>
      <c r="U1439" s="2" t="str">
        <f t="shared" si="816"/>
        <v>-</v>
      </c>
      <c r="V1439" s="2" t="str">
        <f t="shared" si="817"/>
        <v>-</v>
      </c>
      <c r="AH1439" s="1"/>
      <c r="AI1439" s="1"/>
      <c r="AK1439" s="1"/>
      <c r="AL1439" s="1"/>
      <c r="AM1439" s="1"/>
      <c r="AN1439" s="1"/>
      <c r="AO1439" s="1"/>
      <c r="AP1439" s="8"/>
      <c r="AQ1439" s="8"/>
      <c r="AR1439" s="8"/>
      <c r="AS1439" s="8"/>
      <c r="AT1439" s="2"/>
      <c r="AU1439" s="2"/>
      <c r="AV1439" s="2"/>
      <c r="AW1439" s="2"/>
      <c r="AX1439" s="2"/>
      <c r="AY1439" t="str">
        <f t="shared" si="819"/>
        <v>Durham CD6</v>
      </c>
      <c r="BA1439">
        <v>6</v>
      </c>
      <c r="BC1439">
        <v>37</v>
      </c>
      <c r="BD1439"/>
      <c r="BE1439" s="165">
        <v>37063</v>
      </c>
      <c r="BF1439">
        <f t="shared" si="820"/>
        <v>3706306</v>
      </c>
      <c r="BH1439" t="s">
        <v>3387</v>
      </c>
    </row>
    <row r="1440" spans="1:60" outlineLevel="1">
      <c r="A1440" s="9" t="s">
        <v>495</v>
      </c>
      <c r="B1440" t="s">
        <v>878</v>
      </c>
      <c r="C1440" s="1">
        <f t="shared" si="810"/>
        <v>0</v>
      </c>
      <c r="D1440" s="1"/>
      <c r="E1440" s="1"/>
      <c r="F1440" s="1"/>
      <c r="G1440" s="1"/>
      <c r="H1440" s="1"/>
      <c r="I1440" s="1"/>
      <c r="J1440" s="1"/>
      <c r="K1440" s="7" t="e">
        <f>RANK(W1440,(W1440:Y1440,Z1440:AN1440))</f>
        <v>#N/A</v>
      </c>
      <c r="L1440" s="7" t="e">
        <f>RANK(X1440,(W1440:Y1440,Z1440:AN1440))</f>
        <v>#N/A</v>
      </c>
      <c r="M1440" s="7">
        <f>IF(Y1440&gt;0,RANK(Y1440,(W1440:Y1440,Z1440:AN1440)),0)</f>
        <v>0</v>
      </c>
      <c r="N1440" s="7"/>
      <c r="O1440" s="1" t="e">
        <f t="shared" si="811"/>
        <v>#NUM!</v>
      </c>
      <c r="P1440" s="2" t="e">
        <f t="shared" si="812"/>
        <v>#NUM!</v>
      </c>
      <c r="Q1440" s="2"/>
      <c r="R1440" s="2" t="str">
        <f t="shared" si="813"/>
        <v>-</v>
      </c>
      <c r="S1440" s="2" t="str">
        <f t="shared" si="814"/>
        <v>-</v>
      </c>
      <c r="T1440" s="2" t="str">
        <f t="shared" si="815"/>
        <v>-</v>
      </c>
      <c r="U1440" s="2" t="str">
        <f t="shared" si="816"/>
        <v>-</v>
      </c>
      <c r="V1440" s="2" t="str">
        <f t="shared" si="817"/>
        <v>-</v>
      </c>
      <c r="AH1440" s="1"/>
      <c r="AI1440" s="1"/>
      <c r="AK1440" s="1"/>
      <c r="AL1440" s="1"/>
      <c r="AM1440" s="1"/>
      <c r="AN1440" s="1"/>
      <c r="AO1440" s="1"/>
      <c r="AP1440" s="8"/>
      <c r="AQ1440" s="8"/>
      <c r="AR1440" s="8"/>
      <c r="AS1440" s="8"/>
      <c r="AT1440" s="2"/>
      <c r="AU1440" s="2"/>
      <c r="AV1440" s="2"/>
      <c r="AW1440" s="2"/>
      <c r="AX1440" s="2"/>
      <c r="AY1440" t="str">
        <f t="shared" si="819"/>
        <v>Durham CD13</v>
      </c>
      <c r="BA1440">
        <v>13</v>
      </c>
      <c r="BC1440">
        <v>37</v>
      </c>
      <c r="BD1440"/>
      <c r="BE1440" s="165">
        <v>37063</v>
      </c>
      <c r="BF1440">
        <f t="shared" si="820"/>
        <v>3706313</v>
      </c>
      <c r="BH1440" t="s">
        <v>3387</v>
      </c>
    </row>
    <row r="1441" spans="1:60" outlineLevel="1">
      <c r="A1441" s="9" t="s">
        <v>2981</v>
      </c>
      <c r="B1441" t="s">
        <v>878</v>
      </c>
      <c r="C1441" s="1">
        <f t="shared" si="810"/>
        <v>0</v>
      </c>
      <c r="D1441" s="1"/>
      <c r="E1441" s="1"/>
      <c r="F1441" s="1"/>
      <c r="G1441" s="1"/>
      <c r="H1441" s="1"/>
      <c r="I1441" s="1"/>
      <c r="J1441" s="1"/>
      <c r="K1441" s="7" t="e">
        <f>RANK(W1441,(W1441:Y1441,Z1441:AN1441))</f>
        <v>#N/A</v>
      </c>
      <c r="L1441" s="7" t="e">
        <f>RANK(X1441,(W1441:Y1441,Z1441:AN1441))</f>
        <v>#N/A</v>
      </c>
      <c r="M1441" s="7">
        <f>IF(Y1441&gt;0,RANK(Y1441,(W1441:Y1441,Z1441:AN1441)),0)</f>
        <v>0</v>
      </c>
      <c r="N1441" s="7"/>
      <c r="O1441" s="1" t="e">
        <f t="shared" si="811"/>
        <v>#NUM!</v>
      </c>
      <c r="P1441" s="2" t="e">
        <f t="shared" si="812"/>
        <v>#NUM!</v>
      </c>
      <c r="Q1441" s="2"/>
      <c r="R1441" s="2" t="str">
        <f t="shared" si="813"/>
        <v>-</v>
      </c>
      <c r="S1441" s="2" t="str">
        <f t="shared" si="814"/>
        <v>-</v>
      </c>
      <c r="T1441" s="2" t="str">
        <f t="shared" si="815"/>
        <v>-</v>
      </c>
      <c r="U1441" s="2" t="str">
        <f t="shared" si="816"/>
        <v>-</v>
      </c>
      <c r="V1441" s="2" t="str">
        <f t="shared" si="817"/>
        <v>-</v>
      </c>
      <c r="AH1441" s="1"/>
      <c r="AI1441" s="1"/>
      <c r="AK1441" s="1"/>
      <c r="AL1441" s="1"/>
      <c r="AM1441" s="1"/>
      <c r="AN1441" s="1"/>
      <c r="AO1441" s="1"/>
      <c r="AP1441" s="8"/>
      <c r="AQ1441" s="8"/>
      <c r="AR1441" s="8"/>
      <c r="AS1441" s="8"/>
      <c r="AT1441" s="2"/>
      <c r="AU1441" s="2"/>
      <c r="AV1441" s="2"/>
      <c r="AW1441" s="2"/>
      <c r="AX1441" s="2"/>
      <c r="AY1441" t="str">
        <f t="shared" si="819"/>
        <v>Edgecombe CD1</v>
      </c>
      <c r="BA1441">
        <v>1</v>
      </c>
      <c r="BC1441">
        <v>37</v>
      </c>
      <c r="BD1441"/>
      <c r="BE1441" s="165">
        <v>37065</v>
      </c>
      <c r="BF1441">
        <f t="shared" si="820"/>
        <v>3706501</v>
      </c>
      <c r="BH1441" t="s">
        <v>3387</v>
      </c>
    </row>
    <row r="1442" spans="1:60" outlineLevel="1">
      <c r="A1442" s="9" t="s">
        <v>2981</v>
      </c>
      <c r="B1442" t="s">
        <v>878</v>
      </c>
      <c r="C1442" s="1">
        <f t="shared" si="810"/>
        <v>0</v>
      </c>
      <c r="D1442" s="1"/>
      <c r="E1442" s="1"/>
      <c r="F1442" s="1"/>
      <c r="G1442" s="1"/>
      <c r="H1442" s="1"/>
      <c r="I1442" s="1"/>
      <c r="J1442" s="1"/>
      <c r="K1442" s="7" t="e">
        <f>RANK(W1442,(W1442:Y1442,Z1442:AN1442))</f>
        <v>#N/A</v>
      </c>
      <c r="L1442" s="7" t="e">
        <f>RANK(X1442,(W1442:Y1442,Z1442:AN1442))</f>
        <v>#N/A</v>
      </c>
      <c r="M1442" s="7">
        <f>IF(Y1442&gt;0,RANK(Y1442,(W1442:Y1442,Z1442:AN1442)),0)</f>
        <v>0</v>
      </c>
      <c r="N1442" s="7"/>
      <c r="O1442" s="1" t="e">
        <f t="shared" si="811"/>
        <v>#NUM!</v>
      </c>
      <c r="P1442" s="2" t="e">
        <f t="shared" si="812"/>
        <v>#NUM!</v>
      </c>
      <c r="Q1442" s="2"/>
      <c r="R1442" s="2" t="str">
        <f t="shared" si="813"/>
        <v>-</v>
      </c>
      <c r="S1442" s="2" t="str">
        <f t="shared" si="814"/>
        <v>-</v>
      </c>
      <c r="T1442" s="2" t="str">
        <f t="shared" si="815"/>
        <v>-</v>
      </c>
      <c r="U1442" s="2" t="str">
        <f t="shared" si="816"/>
        <v>-</v>
      </c>
      <c r="V1442" s="2" t="str">
        <f t="shared" si="817"/>
        <v>-</v>
      </c>
      <c r="AH1442" s="1"/>
      <c r="AI1442" s="1"/>
      <c r="AK1442" s="1"/>
      <c r="AL1442" s="1"/>
      <c r="AM1442" s="1"/>
      <c r="AN1442" s="1"/>
      <c r="AO1442" s="1"/>
      <c r="AP1442" s="8"/>
      <c r="AQ1442" s="8"/>
      <c r="AR1442" s="8"/>
      <c r="AS1442" s="8"/>
      <c r="AT1442" s="2"/>
      <c r="AU1442" s="2"/>
      <c r="AV1442" s="2"/>
      <c r="AW1442" s="2"/>
      <c r="AX1442" s="2"/>
      <c r="AY1442" t="str">
        <f t="shared" si="819"/>
        <v>Edgecombe CD13</v>
      </c>
      <c r="BA1442">
        <v>13</v>
      </c>
      <c r="BC1442">
        <v>37</v>
      </c>
      <c r="BD1442"/>
      <c r="BE1442" s="165">
        <v>37065</v>
      </c>
      <c r="BF1442">
        <f t="shared" si="820"/>
        <v>3706513</v>
      </c>
      <c r="BH1442" t="s">
        <v>3387</v>
      </c>
    </row>
    <row r="1443" spans="1:60" outlineLevel="1">
      <c r="A1443" s="9" t="s">
        <v>3138</v>
      </c>
      <c r="B1443" t="s">
        <v>878</v>
      </c>
      <c r="C1443" s="1">
        <f t="shared" si="810"/>
        <v>0</v>
      </c>
      <c r="D1443" s="1"/>
      <c r="E1443" s="1"/>
      <c r="F1443" s="1"/>
      <c r="G1443" s="1"/>
      <c r="H1443" s="1"/>
      <c r="I1443" s="1"/>
      <c r="J1443" s="1"/>
      <c r="K1443" s="7" t="e">
        <f>RANK(W1443,(W1443:Y1443,Z1443:AN1443))</f>
        <v>#N/A</v>
      </c>
      <c r="L1443" s="7" t="e">
        <f>RANK(X1443,(W1443:Y1443,Z1443:AN1443))</f>
        <v>#N/A</v>
      </c>
      <c r="M1443" s="7">
        <f>IF(Y1443&gt;0,RANK(Y1443,(W1443:Y1443,Z1443:AN1443)),0)</f>
        <v>0</v>
      </c>
      <c r="N1443" s="7"/>
      <c r="O1443" s="1" t="e">
        <f t="shared" si="811"/>
        <v>#NUM!</v>
      </c>
      <c r="P1443" s="2" t="e">
        <f t="shared" si="812"/>
        <v>#NUM!</v>
      </c>
      <c r="Q1443" s="2"/>
      <c r="R1443" s="2" t="str">
        <f t="shared" si="813"/>
        <v>-</v>
      </c>
      <c r="S1443" s="2" t="str">
        <f t="shared" si="814"/>
        <v>-</v>
      </c>
      <c r="T1443" s="2" t="str">
        <f t="shared" si="815"/>
        <v>-</v>
      </c>
      <c r="U1443" s="2" t="str">
        <f t="shared" si="816"/>
        <v>-</v>
      </c>
      <c r="V1443" s="2" t="str">
        <f t="shared" si="817"/>
        <v>-</v>
      </c>
      <c r="AH1443" s="1"/>
      <c r="AI1443" s="1"/>
      <c r="AK1443" s="1"/>
      <c r="AL1443" s="1"/>
      <c r="AM1443" s="1"/>
      <c r="AN1443" s="1"/>
      <c r="AO1443" s="1"/>
      <c r="AP1443" s="8"/>
      <c r="AQ1443" s="8"/>
      <c r="AR1443" s="8"/>
      <c r="AS1443" s="8"/>
      <c r="AT1443" s="2"/>
      <c r="AU1443" s="2"/>
      <c r="AV1443" s="2"/>
      <c r="AW1443" s="2"/>
      <c r="AX1443" s="2"/>
      <c r="AY1443" t="str">
        <f t="shared" si="819"/>
        <v>Forsyth CD5</v>
      </c>
      <c r="BA1443">
        <v>5</v>
      </c>
      <c r="BC1443">
        <v>37</v>
      </c>
      <c r="BD1443"/>
      <c r="BE1443" s="165">
        <v>37067</v>
      </c>
      <c r="BF1443">
        <f t="shared" si="820"/>
        <v>3706705</v>
      </c>
      <c r="BH1443" t="s">
        <v>3387</v>
      </c>
    </row>
    <row r="1444" spans="1:60" outlineLevel="1">
      <c r="A1444" s="9" t="s">
        <v>3138</v>
      </c>
      <c r="B1444" t="s">
        <v>878</v>
      </c>
      <c r="C1444" s="1">
        <f t="shared" si="810"/>
        <v>0</v>
      </c>
      <c r="D1444" s="1"/>
      <c r="E1444" s="1"/>
      <c r="F1444" s="1"/>
      <c r="G1444" s="1"/>
      <c r="H1444" s="1"/>
      <c r="I1444" s="1"/>
      <c r="J1444" s="1"/>
      <c r="K1444" s="7" t="e">
        <f>RANK(W1444,(W1444:Y1444,Z1444:AN1444))</f>
        <v>#N/A</v>
      </c>
      <c r="L1444" s="7" t="e">
        <f>RANK(X1444,(W1444:Y1444,Z1444:AN1444))</f>
        <v>#N/A</v>
      </c>
      <c r="M1444" s="7">
        <f>IF(Y1444&gt;0,RANK(Y1444,(W1444:Y1444,Z1444:AN1444)),0)</f>
        <v>0</v>
      </c>
      <c r="N1444" s="7"/>
      <c r="O1444" s="1" t="e">
        <f t="shared" si="811"/>
        <v>#NUM!</v>
      </c>
      <c r="P1444" s="2" t="e">
        <f t="shared" si="812"/>
        <v>#NUM!</v>
      </c>
      <c r="Q1444" s="2"/>
      <c r="R1444" s="2" t="str">
        <f t="shared" si="813"/>
        <v>-</v>
      </c>
      <c r="S1444" s="2" t="str">
        <f t="shared" si="814"/>
        <v>-</v>
      </c>
      <c r="T1444" s="2" t="str">
        <f t="shared" si="815"/>
        <v>-</v>
      </c>
      <c r="U1444" s="2" t="str">
        <f t="shared" si="816"/>
        <v>-</v>
      </c>
      <c r="V1444" s="2" t="str">
        <f t="shared" si="817"/>
        <v>-</v>
      </c>
      <c r="AH1444" s="1"/>
      <c r="AI1444" s="1"/>
      <c r="AK1444" s="1"/>
      <c r="AL1444" s="1"/>
      <c r="AM1444" s="1"/>
      <c r="AN1444" s="1"/>
      <c r="AO1444" s="1"/>
      <c r="AP1444" s="8"/>
      <c r="AQ1444" s="8"/>
      <c r="AR1444" s="8"/>
      <c r="AS1444" s="8"/>
      <c r="AT1444" s="2"/>
      <c r="AU1444" s="2"/>
      <c r="AV1444" s="2"/>
      <c r="AW1444" s="2"/>
      <c r="AX1444" s="2"/>
      <c r="AY1444" t="str">
        <f t="shared" si="819"/>
        <v>Forsyth CD12</v>
      </c>
      <c r="BA1444">
        <v>12</v>
      </c>
      <c r="BC1444">
        <v>37</v>
      </c>
      <c r="BD1444"/>
      <c r="BE1444" s="165">
        <v>37067</v>
      </c>
      <c r="BF1444">
        <f t="shared" si="820"/>
        <v>3706712</v>
      </c>
      <c r="BH1444" t="s">
        <v>3387</v>
      </c>
    </row>
    <row r="1445" spans="1:60" outlineLevel="1">
      <c r="A1445" s="9" t="s">
        <v>2477</v>
      </c>
      <c r="B1445" t="s">
        <v>878</v>
      </c>
      <c r="C1445" s="1">
        <f t="shared" si="810"/>
        <v>0</v>
      </c>
      <c r="D1445" s="1"/>
      <c r="E1445" s="1"/>
      <c r="F1445" s="1"/>
      <c r="G1445" s="1"/>
      <c r="H1445" s="1"/>
      <c r="I1445" s="1"/>
      <c r="J1445" s="1"/>
      <c r="K1445" s="7" t="e">
        <f>RANK(W1445,(W1445:Y1445,Z1445:AN1445))</f>
        <v>#N/A</v>
      </c>
      <c r="L1445" s="7" t="e">
        <f>RANK(X1445,(W1445:Y1445,Z1445:AN1445))</f>
        <v>#N/A</v>
      </c>
      <c r="M1445" s="7">
        <f>IF(Y1445&gt;0,RANK(Y1445,(W1445:Y1445,Z1445:AN1445)),0)</f>
        <v>0</v>
      </c>
      <c r="N1445" s="7"/>
      <c r="O1445" s="1" t="e">
        <f t="shared" si="811"/>
        <v>#NUM!</v>
      </c>
      <c r="P1445" s="2" t="e">
        <f t="shared" si="812"/>
        <v>#NUM!</v>
      </c>
      <c r="Q1445" s="2"/>
      <c r="R1445" s="2" t="str">
        <f t="shared" si="813"/>
        <v>-</v>
      </c>
      <c r="S1445" s="2" t="str">
        <f t="shared" si="814"/>
        <v>-</v>
      </c>
      <c r="T1445" s="2" t="str">
        <f t="shared" si="815"/>
        <v>-</v>
      </c>
      <c r="U1445" s="2" t="str">
        <f t="shared" si="816"/>
        <v>-</v>
      </c>
      <c r="V1445" s="2" t="str">
        <f t="shared" si="817"/>
        <v>-</v>
      </c>
      <c r="AH1445" s="1"/>
      <c r="AI1445" s="1"/>
      <c r="AK1445" s="1"/>
      <c r="AL1445" s="1"/>
      <c r="AM1445" s="1"/>
      <c r="AN1445" s="1"/>
      <c r="AO1445" s="1"/>
      <c r="AP1445" s="8"/>
      <c r="AQ1445" s="8"/>
      <c r="AR1445" s="8"/>
      <c r="AS1445" s="8"/>
      <c r="AT1445" s="2"/>
      <c r="AU1445" s="2"/>
      <c r="AV1445" s="2"/>
      <c r="AW1445" s="2"/>
      <c r="AX1445" s="2"/>
      <c r="AY1445" t="str">
        <f t="shared" si="819"/>
        <v>Franklin CD1</v>
      </c>
      <c r="BA1445">
        <v>1</v>
      </c>
      <c r="BC1445">
        <v>37</v>
      </c>
      <c r="BD1445"/>
      <c r="BE1445" s="165">
        <v>37069</v>
      </c>
      <c r="BF1445">
        <f t="shared" si="820"/>
        <v>3706901</v>
      </c>
      <c r="BH1445" t="s">
        <v>3387</v>
      </c>
    </row>
    <row r="1446" spans="1:60" outlineLevel="1">
      <c r="A1446" s="9" t="s">
        <v>2477</v>
      </c>
      <c r="B1446" t="s">
        <v>878</v>
      </c>
      <c r="C1446" s="1">
        <f t="shared" si="810"/>
        <v>0</v>
      </c>
      <c r="D1446" s="1"/>
      <c r="E1446" s="1"/>
      <c r="F1446" s="1"/>
      <c r="G1446" s="1"/>
      <c r="H1446" s="1"/>
      <c r="I1446" s="1"/>
      <c r="J1446" s="1"/>
      <c r="K1446" s="7" t="e">
        <f>RANK(W1446,(W1446:Y1446,Z1446:AN1446))</f>
        <v>#N/A</v>
      </c>
      <c r="L1446" s="7" t="e">
        <f>RANK(X1446,(W1446:Y1446,Z1446:AN1446))</f>
        <v>#N/A</v>
      </c>
      <c r="M1446" s="7">
        <f>IF(Y1446&gt;0,RANK(Y1446,(W1446:Y1446,Z1446:AN1446)),0)</f>
        <v>0</v>
      </c>
      <c r="N1446" s="7"/>
      <c r="O1446" s="1" t="e">
        <f t="shared" si="811"/>
        <v>#NUM!</v>
      </c>
      <c r="P1446" s="2" t="e">
        <f t="shared" si="812"/>
        <v>#NUM!</v>
      </c>
      <c r="Q1446" s="2"/>
      <c r="R1446" s="2" t="str">
        <f t="shared" si="813"/>
        <v>-</v>
      </c>
      <c r="S1446" s="2" t="str">
        <f t="shared" si="814"/>
        <v>-</v>
      </c>
      <c r="T1446" s="2" t="str">
        <f t="shared" si="815"/>
        <v>-</v>
      </c>
      <c r="U1446" s="2" t="str">
        <f t="shared" si="816"/>
        <v>-</v>
      </c>
      <c r="V1446" s="2" t="str">
        <f t="shared" si="817"/>
        <v>-</v>
      </c>
      <c r="AH1446" s="1"/>
      <c r="AI1446" s="1"/>
      <c r="AK1446" s="1"/>
      <c r="AL1446" s="1"/>
      <c r="AM1446" s="1"/>
      <c r="AN1446" s="1"/>
      <c r="AO1446" s="1"/>
      <c r="AP1446" s="8"/>
      <c r="AQ1446" s="8"/>
      <c r="AR1446" s="8"/>
      <c r="AS1446" s="8"/>
      <c r="AT1446" s="2"/>
      <c r="AU1446" s="2"/>
      <c r="AV1446" s="2"/>
      <c r="AW1446" s="2"/>
      <c r="AX1446" s="2"/>
      <c r="AY1446" t="str">
        <f t="shared" si="819"/>
        <v>Franklin CD13</v>
      </c>
      <c r="BA1446">
        <v>13</v>
      </c>
      <c r="BC1446">
        <v>37</v>
      </c>
      <c r="BD1446"/>
      <c r="BE1446" s="165">
        <v>37069</v>
      </c>
      <c r="BF1446">
        <f t="shared" si="820"/>
        <v>3706913</v>
      </c>
      <c r="BH1446" t="s">
        <v>3387</v>
      </c>
    </row>
    <row r="1447" spans="1:60" outlineLevel="1">
      <c r="A1447" s="9" t="s">
        <v>595</v>
      </c>
      <c r="B1447" t="s">
        <v>878</v>
      </c>
      <c r="C1447" s="1">
        <f t="shared" si="810"/>
        <v>0</v>
      </c>
      <c r="D1447" s="1"/>
      <c r="E1447" s="1"/>
      <c r="F1447" s="1"/>
      <c r="G1447" s="1"/>
      <c r="H1447" s="1"/>
      <c r="I1447" s="1"/>
      <c r="J1447" s="1"/>
      <c r="K1447" s="7" t="e">
        <f>RANK(W1447,(W1447:Y1447,Z1447:AN1447))</f>
        <v>#N/A</v>
      </c>
      <c r="L1447" s="7" t="e">
        <f>RANK(X1447,(W1447:Y1447,Z1447:AN1447))</f>
        <v>#N/A</v>
      </c>
      <c r="M1447" s="7">
        <f>IF(Y1447&gt;0,RANK(Y1447,(W1447:Y1447,Z1447:AN1447)),0)</f>
        <v>0</v>
      </c>
      <c r="N1447" s="7"/>
      <c r="O1447" s="1" t="e">
        <f t="shared" si="811"/>
        <v>#NUM!</v>
      </c>
      <c r="P1447" s="2" t="e">
        <f t="shared" si="812"/>
        <v>#NUM!</v>
      </c>
      <c r="Q1447" s="2"/>
      <c r="R1447" s="2" t="str">
        <f t="shared" si="813"/>
        <v>-</v>
      </c>
      <c r="S1447" s="2" t="str">
        <f t="shared" si="814"/>
        <v>-</v>
      </c>
      <c r="T1447" s="2" t="str">
        <f t="shared" si="815"/>
        <v>-</v>
      </c>
      <c r="U1447" s="2" t="str">
        <f t="shared" si="816"/>
        <v>-</v>
      </c>
      <c r="V1447" s="2" t="str">
        <f t="shared" si="817"/>
        <v>-</v>
      </c>
      <c r="AH1447" s="1"/>
      <c r="AI1447" s="1"/>
      <c r="AK1447" s="1"/>
      <c r="AL1447" s="1"/>
      <c r="AM1447" s="1"/>
      <c r="AN1447" s="1"/>
      <c r="AO1447" s="1"/>
      <c r="AP1447" s="8"/>
      <c r="AQ1447" s="8"/>
      <c r="AR1447" s="8"/>
      <c r="AS1447" s="8"/>
      <c r="AT1447" s="2"/>
      <c r="AU1447" s="2"/>
      <c r="AV1447" s="2"/>
      <c r="AW1447" s="2"/>
      <c r="AX1447" s="2"/>
      <c r="AY1447" t="str">
        <f t="shared" si="819"/>
        <v>Granville CD1</v>
      </c>
      <c r="BA1447">
        <v>1</v>
      </c>
      <c r="BC1447">
        <v>37</v>
      </c>
      <c r="BD1447"/>
      <c r="BE1447" s="165">
        <v>37077</v>
      </c>
      <c r="BF1447">
        <f t="shared" si="820"/>
        <v>3707701</v>
      </c>
      <c r="BH1447" t="s">
        <v>3387</v>
      </c>
    </row>
    <row r="1448" spans="1:60" outlineLevel="1">
      <c r="A1448" s="9" t="s">
        <v>595</v>
      </c>
      <c r="B1448" t="s">
        <v>878</v>
      </c>
      <c r="C1448" s="1">
        <f t="shared" si="810"/>
        <v>0</v>
      </c>
      <c r="D1448" s="1"/>
      <c r="E1448" s="1"/>
      <c r="F1448" s="1"/>
      <c r="G1448" s="1"/>
      <c r="H1448" s="1"/>
      <c r="I1448" s="1"/>
      <c r="J1448" s="1"/>
      <c r="K1448" s="7" t="e">
        <f>RANK(W1448,(W1448:Y1448,Z1448:AN1448))</f>
        <v>#N/A</v>
      </c>
      <c r="L1448" s="7" t="e">
        <f>RANK(X1448,(W1448:Y1448,Z1448:AN1448))</f>
        <v>#N/A</v>
      </c>
      <c r="M1448" s="7">
        <f>IF(Y1448&gt;0,RANK(Y1448,(W1448:Y1448,Z1448:AN1448)),0)</f>
        <v>0</v>
      </c>
      <c r="N1448" s="7"/>
      <c r="O1448" s="1" t="e">
        <f t="shared" si="811"/>
        <v>#NUM!</v>
      </c>
      <c r="P1448" s="2" t="e">
        <f t="shared" si="812"/>
        <v>#NUM!</v>
      </c>
      <c r="Q1448" s="2"/>
      <c r="R1448" s="2" t="str">
        <f t="shared" si="813"/>
        <v>-</v>
      </c>
      <c r="S1448" s="2" t="str">
        <f t="shared" si="814"/>
        <v>-</v>
      </c>
      <c r="T1448" s="2" t="str">
        <f t="shared" si="815"/>
        <v>-</v>
      </c>
      <c r="U1448" s="2" t="str">
        <f t="shared" si="816"/>
        <v>-</v>
      </c>
      <c r="V1448" s="2" t="str">
        <f t="shared" si="817"/>
        <v>-</v>
      </c>
      <c r="AH1448" s="1"/>
      <c r="AI1448" s="1"/>
      <c r="AK1448" s="1"/>
      <c r="AL1448" s="1"/>
      <c r="AM1448" s="1"/>
      <c r="AN1448" s="1"/>
      <c r="AO1448" s="1"/>
      <c r="AP1448" s="8"/>
      <c r="AQ1448" s="8"/>
      <c r="AR1448" s="8"/>
      <c r="AS1448" s="8"/>
      <c r="AT1448" s="2"/>
      <c r="AU1448" s="2"/>
      <c r="AV1448" s="2"/>
      <c r="AW1448" s="2"/>
      <c r="AX1448" s="2"/>
      <c r="AY1448" t="str">
        <f t="shared" si="819"/>
        <v>Granville CD6</v>
      </c>
      <c r="BA1448">
        <v>6</v>
      </c>
      <c r="BC1448">
        <v>37</v>
      </c>
      <c r="BD1448"/>
      <c r="BE1448" s="165">
        <v>37077</v>
      </c>
      <c r="BF1448">
        <f t="shared" si="820"/>
        <v>3707706</v>
      </c>
      <c r="BH1448" t="s">
        <v>3387</v>
      </c>
    </row>
    <row r="1449" spans="1:60" outlineLevel="1">
      <c r="A1449" s="9" t="s">
        <v>595</v>
      </c>
      <c r="B1449" t="s">
        <v>878</v>
      </c>
      <c r="C1449" s="1">
        <f t="shared" si="810"/>
        <v>0</v>
      </c>
      <c r="D1449" s="1"/>
      <c r="E1449" s="1"/>
      <c r="F1449" s="1"/>
      <c r="G1449" s="1"/>
      <c r="H1449" s="1"/>
      <c r="I1449" s="1"/>
      <c r="J1449" s="1"/>
      <c r="K1449" s="7" t="e">
        <f>RANK(W1449,(W1449:Y1449,Z1449:AN1449))</f>
        <v>#N/A</v>
      </c>
      <c r="L1449" s="7" t="e">
        <f>RANK(X1449,(W1449:Y1449,Z1449:AN1449))</f>
        <v>#N/A</v>
      </c>
      <c r="M1449" s="7">
        <f>IF(Y1449&gt;0,RANK(Y1449,(W1449:Y1449,Z1449:AN1449)),0)</f>
        <v>0</v>
      </c>
      <c r="N1449" s="7"/>
      <c r="O1449" s="1" t="e">
        <f t="shared" si="811"/>
        <v>#NUM!</v>
      </c>
      <c r="P1449" s="2" t="e">
        <f t="shared" si="812"/>
        <v>#NUM!</v>
      </c>
      <c r="Q1449" s="2"/>
      <c r="R1449" s="2" t="str">
        <f t="shared" si="813"/>
        <v>-</v>
      </c>
      <c r="S1449" s="2" t="str">
        <f t="shared" si="814"/>
        <v>-</v>
      </c>
      <c r="T1449" s="2" t="str">
        <f t="shared" si="815"/>
        <v>-</v>
      </c>
      <c r="U1449" s="2" t="str">
        <f t="shared" si="816"/>
        <v>-</v>
      </c>
      <c r="V1449" s="2" t="str">
        <f t="shared" si="817"/>
        <v>-</v>
      </c>
      <c r="AH1449" s="1"/>
      <c r="AI1449" s="1"/>
      <c r="AK1449" s="1"/>
      <c r="AL1449" s="1"/>
      <c r="AM1449" s="1"/>
      <c r="AN1449" s="1"/>
      <c r="AO1449" s="1"/>
      <c r="AP1449" s="8"/>
      <c r="AQ1449" s="8"/>
      <c r="AR1449" s="8"/>
      <c r="AS1449" s="8"/>
      <c r="AT1449" s="2"/>
      <c r="AU1449" s="2"/>
      <c r="AV1449" s="2"/>
      <c r="AW1449" s="2"/>
      <c r="AX1449" s="2"/>
      <c r="AY1449" t="str">
        <f t="shared" si="819"/>
        <v>Granville CD13</v>
      </c>
      <c r="BA1449">
        <v>13</v>
      </c>
      <c r="BC1449">
        <v>37</v>
      </c>
      <c r="BD1449"/>
      <c r="BE1449" s="165">
        <v>37077</v>
      </c>
      <c r="BF1449">
        <f t="shared" si="820"/>
        <v>3707713</v>
      </c>
      <c r="BH1449" t="s">
        <v>3387</v>
      </c>
    </row>
    <row r="1450" spans="1:60" outlineLevel="1">
      <c r="A1450" s="9" t="s">
        <v>342</v>
      </c>
      <c r="B1450" t="s">
        <v>878</v>
      </c>
      <c r="C1450" s="1">
        <f t="shared" si="810"/>
        <v>0</v>
      </c>
      <c r="D1450" s="1"/>
      <c r="E1450" s="1"/>
      <c r="F1450" s="1"/>
      <c r="G1450" s="1"/>
      <c r="H1450" s="1"/>
      <c r="I1450" s="1"/>
      <c r="J1450" s="1"/>
      <c r="K1450" s="7" t="e">
        <f>RANK(W1450,(W1450:Y1450,Z1450:AN1450))</f>
        <v>#N/A</v>
      </c>
      <c r="L1450" s="7" t="e">
        <f>RANK(X1450,(W1450:Y1450,Z1450:AN1450))</f>
        <v>#N/A</v>
      </c>
      <c r="M1450" s="7">
        <f>IF(Y1450&gt;0,RANK(Y1450,(W1450:Y1450,Z1450:AN1450)),0)</f>
        <v>0</v>
      </c>
      <c r="N1450" s="7"/>
      <c r="O1450" s="1" t="e">
        <f t="shared" si="811"/>
        <v>#NUM!</v>
      </c>
      <c r="P1450" s="2" t="e">
        <f t="shared" si="812"/>
        <v>#NUM!</v>
      </c>
      <c r="Q1450" s="2"/>
      <c r="R1450" s="2" t="str">
        <f t="shared" si="813"/>
        <v>-</v>
      </c>
      <c r="S1450" s="2" t="str">
        <f t="shared" si="814"/>
        <v>-</v>
      </c>
      <c r="T1450" s="2" t="str">
        <f t="shared" si="815"/>
        <v>-</v>
      </c>
      <c r="U1450" s="2" t="str">
        <f t="shared" si="816"/>
        <v>-</v>
      </c>
      <c r="V1450" s="2" t="str">
        <f t="shared" si="817"/>
        <v>-</v>
      </c>
      <c r="AH1450" s="1"/>
      <c r="AI1450" s="1"/>
      <c r="AK1450" s="1"/>
      <c r="AL1450" s="1"/>
      <c r="AM1450" s="1"/>
      <c r="AN1450" s="1"/>
      <c r="AO1450" s="1"/>
      <c r="AP1450" s="8"/>
      <c r="AQ1450" s="8"/>
      <c r="AR1450" s="8"/>
      <c r="AS1450" s="8"/>
      <c r="AT1450" s="2"/>
      <c r="AU1450" s="2"/>
      <c r="AV1450" s="2"/>
      <c r="AW1450" s="2"/>
      <c r="AX1450" s="2"/>
      <c r="AY1450" t="str">
        <f t="shared" si="819"/>
        <v>Guilford CD6</v>
      </c>
      <c r="BA1450">
        <v>6</v>
      </c>
      <c r="BC1450">
        <v>37</v>
      </c>
      <c r="BD1450"/>
      <c r="BE1450" s="165">
        <v>37081</v>
      </c>
      <c r="BF1450">
        <f t="shared" si="820"/>
        <v>3708106</v>
      </c>
      <c r="BH1450" t="s">
        <v>3387</v>
      </c>
    </row>
    <row r="1451" spans="1:60" outlineLevel="1">
      <c r="A1451" s="9" t="s">
        <v>342</v>
      </c>
      <c r="B1451" t="s">
        <v>878</v>
      </c>
      <c r="C1451" s="1">
        <f t="shared" si="810"/>
        <v>0</v>
      </c>
      <c r="D1451" s="1"/>
      <c r="E1451" s="1"/>
      <c r="F1451" s="1"/>
      <c r="G1451" s="1"/>
      <c r="H1451" s="1"/>
      <c r="I1451" s="1"/>
      <c r="J1451" s="1"/>
      <c r="K1451" s="7" t="e">
        <f>RANK(W1451,(W1451:Y1451,Z1451:AN1451))</f>
        <v>#N/A</v>
      </c>
      <c r="L1451" s="7" t="e">
        <f>RANK(X1451,(W1451:Y1451,Z1451:AN1451))</f>
        <v>#N/A</v>
      </c>
      <c r="M1451" s="7">
        <f>IF(Y1451&gt;0,RANK(Y1451,(W1451:Y1451,Z1451:AN1451)),0)</f>
        <v>0</v>
      </c>
      <c r="N1451" s="7"/>
      <c r="O1451" s="1" t="e">
        <f t="shared" si="811"/>
        <v>#NUM!</v>
      </c>
      <c r="P1451" s="2" t="e">
        <f t="shared" si="812"/>
        <v>#NUM!</v>
      </c>
      <c r="Q1451" s="2"/>
      <c r="R1451" s="2" t="str">
        <f t="shared" si="813"/>
        <v>-</v>
      </c>
      <c r="S1451" s="2" t="str">
        <f t="shared" si="814"/>
        <v>-</v>
      </c>
      <c r="T1451" s="2" t="str">
        <f t="shared" si="815"/>
        <v>-</v>
      </c>
      <c r="U1451" s="2" t="str">
        <f t="shared" si="816"/>
        <v>-</v>
      </c>
      <c r="V1451" s="2" t="str">
        <f t="shared" si="817"/>
        <v>-</v>
      </c>
      <c r="AH1451" s="1"/>
      <c r="AI1451" s="1"/>
      <c r="AK1451" s="1"/>
      <c r="AL1451" s="1"/>
      <c r="AM1451" s="1"/>
      <c r="AN1451" s="1"/>
      <c r="AO1451" s="1"/>
      <c r="AP1451" s="8"/>
      <c r="AQ1451" s="8"/>
      <c r="AR1451" s="8"/>
      <c r="AS1451" s="8"/>
      <c r="AT1451" s="2"/>
      <c r="AU1451" s="2"/>
      <c r="AV1451" s="2"/>
      <c r="AW1451" s="2"/>
      <c r="AX1451" s="2"/>
      <c r="AY1451" t="str">
        <f t="shared" si="819"/>
        <v>Guilford CD12</v>
      </c>
      <c r="BA1451">
        <v>12</v>
      </c>
      <c r="BC1451">
        <v>37</v>
      </c>
      <c r="BD1451"/>
      <c r="BE1451" s="165">
        <v>37081</v>
      </c>
      <c r="BF1451">
        <f t="shared" si="820"/>
        <v>3708112</v>
      </c>
      <c r="BH1451" t="s">
        <v>3387</v>
      </c>
    </row>
    <row r="1452" spans="1:60" outlineLevel="1">
      <c r="A1452" s="9" t="s">
        <v>1858</v>
      </c>
      <c r="B1452" t="s">
        <v>878</v>
      </c>
      <c r="C1452" s="1">
        <f t="shared" si="810"/>
        <v>0</v>
      </c>
      <c r="D1452" s="1"/>
      <c r="E1452" s="1"/>
      <c r="F1452" s="1"/>
      <c r="G1452" s="1"/>
      <c r="H1452" s="1"/>
      <c r="I1452" s="1"/>
      <c r="J1452" s="1"/>
      <c r="K1452" s="7" t="e">
        <f>RANK(W1452,(W1452:Y1452,Z1452:AN1452))</f>
        <v>#N/A</v>
      </c>
      <c r="L1452" s="7" t="e">
        <f>RANK(X1452,(W1452:Y1452,Z1452:AN1452))</f>
        <v>#N/A</v>
      </c>
      <c r="M1452" s="7">
        <f>IF(Y1452&gt;0,RANK(Y1452,(W1452:Y1452,Z1452:AN1452)),0)</f>
        <v>0</v>
      </c>
      <c r="N1452" s="7"/>
      <c r="O1452" s="1" t="e">
        <f t="shared" si="811"/>
        <v>#NUM!</v>
      </c>
      <c r="P1452" s="2" t="e">
        <f t="shared" si="812"/>
        <v>#NUM!</v>
      </c>
      <c r="Q1452" s="2"/>
      <c r="R1452" s="2" t="str">
        <f t="shared" si="813"/>
        <v>-</v>
      </c>
      <c r="S1452" s="2" t="str">
        <f t="shared" si="814"/>
        <v>-</v>
      </c>
      <c r="T1452" s="2" t="str">
        <f t="shared" si="815"/>
        <v>-</v>
      </c>
      <c r="U1452" s="2" t="str">
        <f t="shared" si="816"/>
        <v>-</v>
      </c>
      <c r="V1452" s="2" t="str">
        <f t="shared" si="817"/>
        <v>-</v>
      </c>
      <c r="AH1452" s="1"/>
      <c r="AI1452" s="1"/>
      <c r="AK1452" s="1"/>
      <c r="AL1452" s="1"/>
      <c r="AM1452" s="1"/>
      <c r="AN1452" s="1"/>
      <c r="AO1452" s="1"/>
      <c r="AP1452" s="8"/>
      <c r="AQ1452" s="8"/>
      <c r="AR1452" s="8"/>
      <c r="AS1452" s="8"/>
      <c r="AT1452" s="2"/>
      <c r="AU1452" s="2"/>
      <c r="AV1452" s="2"/>
      <c r="AW1452" s="2"/>
      <c r="AX1452" s="2"/>
      <c r="AY1452" t="str">
        <f t="shared" si="819"/>
        <v>Harnett CD2</v>
      </c>
      <c r="BA1452">
        <v>2</v>
      </c>
      <c r="BC1452">
        <v>37</v>
      </c>
      <c r="BD1452"/>
      <c r="BE1452" s="165">
        <v>37085</v>
      </c>
      <c r="BF1452">
        <f t="shared" si="820"/>
        <v>3708502</v>
      </c>
      <c r="BH1452" t="s">
        <v>3387</v>
      </c>
    </row>
    <row r="1453" spans="1:60" outlineLevel="1">
      <c r="A1453" s="9" t="s">
        <v>1858</v>
      </c>
      <c r="B1453" t="s">
        <v>878</v>
      </c>
      <c r="C1453" s="1">
        <f t="shared" si="810"/>
        <v>0</v>
      </c>
      <c r="D1453" s="1"/>
      <c r="E1453" s="1"/>
      <c r="F1453" s="1"/>
      <c r="G1453" s="1"/>
      <c r="H1453" s="1"/>
      <c r="I1453" s="1"/>
      <c r="J1453" s="1"/>
      <c r="K1453" s="7" t="e">
        <f>RANK(W1453,(W1453:Y1453,Z1453:AN1453))</f>
        <v>#N/A</v>
      </c>
      <c r="L1453" s="7" t="e">
        <f>RANK(X1453,(W1453:Y1453,Z1453:AN1453))</f>
        <v>#N/A</v>
      </c>
      <c r="M1453" s="7">
        <f>IF(Y1453&gt;0,RANK(Y1453,(W1453:Y1453,Z1453:AN1453)),0)</f>
        <v>0</v>
      </c>
      <c r="N1453" s="7"/>
      <c r="O1453" s="1" t="e">
        <f t="shared" si="811"/>
        <v>#NUM!</v>
      </c>
      <c r="P1453" s="2" t="e">
        <f t="shared" si="812"/>
        <v>#NUM!</v>
      </c>
      <c r="Q1453" s="2"/>
      <c r="R1453" s="2" t="str">
        <f t="shared" si="813"/>
        <v>-</v>
      </c>
      <c r="S1453" s="2" t="str">
        <f t="shared" si="814"/>
        <v>-</v>
      </c>
      <c r="T1453" s="2" t="str">
        <f t="shared" si="815"/>
        <v>-</v>
      </c>
      <c r="U1453" s="2" t="str">
        <f t="shared" si="816"/>
        <v>-</v>
      </c>
      <c r="V1453" s="2" t="str">
        <f t="shared" si="817"/>
        <v>-</v>
      </c>
      <c r="AH1453" s="1"/>
      <c r="AI1453" s="1"/>
      <c r="AK1453" s="1"/>
      <c r="AL1453" s="1"/>
      <c r="AM1453" s="1"/>
      <c r="AN1453" s="1"/>
      <c r="AO1453" s="1"/>
      <c r="AP1453" s="8"/>
      <c r="AQ1453" s="8"/>
      <c r="AR1453" s="8"/>
      <c r="AS1453" s="8"/>
      <c r="AT1453" s="2"/>
      <c r="AU1453" s="2"/>
      <c r="AV1453" s="2"/>
      <c r="AW1453" s="2"/>
      <c r="AX1453" s="2"/>
      <c r="AY1453" t="str">
        <f t="shared" si="819"/>
        <v>Harnett CD4</v>
      </c>
      <c r="BA1453">
        <v>4</v>
      </c>
      <c r="BC1453">
        <v>37</v>
      </c>
      <c r="BD1453"/>
      <c r="BE1453" s="165">
        <v>37085</v>
      </c>
      <c r="BF1453">
        <f t="shared" si="820"/>
        <v>3708504</v>
      </c>
      <c r="BH1453" t="s">
        <v>3387</v>
      </c>
    </row>
    <row r="1454" spans="1:60" outlineLevel="1">
      <c r="A1454" s="9" t="s">
        <v>901</v>
      </c>
      <c r="B1454" t="s">
        <v>878</v>
      </c>
      <c r="C1454" s="1">
        <f t="shared" si="810"/>
        <v>0</v>
      </c>
      <c r="D1454" s="1"/>
      <c r="E1454" s="1"/>
      <c r="F1454" s="1"/>
      <c r="G1454" s="1"/>
      <c r="H1454" s="1"/>
      <c r="I1454" s="1"/>
      <c r="J1454" s="1"/>
      <c r="K1454" s="7" t="e">
        <f>RANK(W1454,(W1454:Y1454,Z1454:AN1454))</f>
        <v>#N/A</v>
      </c>
      <c r="L1454" s="7" t="e">
        <f>RANK(X1454,(W1454:Y1454,Z1454:AN1454))</f>
        <v>#N/A</v>
      </c>
      <c r="M1454" s="7">
        <f>IF(Y1454&gt;0,RANK(Y1454,(W1454:Y1454,Z1454:AN1454)),0)</f>
        <v>0</v>
      </c>
      <c r="N1454" s="7"/>
      <c r="O1454" s="1" t="e">
        <f t="shared" si="811"/>
        <v>#NUM!</v>
      </c>
      <c r="P1454" s="2" t="e">
        <f t="shared" si="812"/>
        <v>#NUM!</v>
      </c>
      <c r="Q1454" s="2"/>
      <c r="R1454" s="2" t="str">
        <f t="shared" si="813"/>
        <v>-</v>
      </c>
      <c r="S1454" s="2" t="str">
        <f t="shared" si="814"/>
        <v>-</v>
      </c>
      <c r="T1454" s="2" t="str">
        <f t="shared" si="815"/>
        <v>-</v>
      </c>
      <c r="U1454" s="2" t="str">
        <f t="shared" si="816"/>
        <v>-</v>
      </c>
      <c r="V1454" s="2" t="str">
        <f t="shared" si="817"/>
        <v>-</v>
      </c>
      <c r="AH1454" s="1"/>
      <c r="AI1454" s="1"/>
      <c r="AK1454" s="1"/>
      <c r="AL1454" s="1"/>
      <c r="AM1454" s="1"/>
      <c r="AN1454" s="1"/>
      <c r="AO1454" s="1"/>
      <c r="AP1454" s="8"/>
      <c r="AQ1454" s="8"/>
      <c r="AR1454" s="8"/>
      <c r="AS1454" s="8"/>
      <c r="AT1454" s="2"/>
      <c r="AU1454" s="2"/>
      <c r="AV1454" s="2"/>
      <c r="AW1454" s="2"/>
      <c r="AX1454" s="2"/>
      <c r="AY1454" t="str">
        <f t="shared" si="819"/>
        <v>Hoke CD2</v>
      </c>
      <c r="BA1454">
        <v>2</v>
      </c>
      <c r="BC1454">
        <v>37</v>
      </c>
      <c r="BD1454"/>
      <c r="BE1454" s="165">
        <v>37093</v>
      </c>
      <c r="BF1454">
        <f t="shared" si="820"/>
        <v>3709302</v>
      </c>
      <c r="BH1454" t="s">
        <v>3387</v>
      </c>
    </row>
    <row r="1455" spans="1:60" outlineLevel="1">
      <c r="A1455" s="9" t="s">
        <v>901</v>
      </c>
      <c r="B1455" t="s">
        <v>878</v>
      </c>
      <c r="C1455" s="1">
        <f t="shared" si="810"/>
        <v>0</v>
      </c>
      <c r="D1455" s="1"/>
      <c r="E1455" s="1"/>
      <c r="F1455" s="1"/>
      <c r="G1455" s="1"/>
      <c r="H1455" s="1"/>
      <c r="I1455" s="1"/>
      <c r="J1455" s="1"/>
      <c r="K1455" s="7" t="e">
        <f>RANK(W1455,(W1455:Y1455,Z1455:AN1455))</f>
        <v>#N/A</v>
      </c>
      <c r="L1455" s="7" t="e">
        <f>RANK(X1455,(W1455:Y1455,Z1455:AN1455))</f>
        <v>#N/A</v>
      </c>
      <c r="M1455" s="7">
        <f>IF(Y1455&gt;0,RANK(Y1455,(W1455:Y1455,Z1455:AN1455)),0)</f>
        <v>0</v>
      </c>
      <c r="N1455" s="7"/>
      <c r="O1455" s="1" t="e">
        <f t="shared" si="811"/>
        <v>#NUM!</v>
      </c>
      <c r="P1455" s="2" t="e">
        <f t="shared" si="812"/>
        <v>#NUM!</v>
      </c>
      <c r="Q1455" s="2"/>
      <c r="R1455" s="2" t="str">
        <f t="shared" si="813"/>
        <v>-</v>
      </c>
      <c r="S1455" s="2" t="str">
        <f t="shared" si="814"/>
        <v>-</v>
      </c>
      <c r="T1455" s="2" t="str">
        <f t="shared" si="815"/>
        <v>-</v>
      </c>
      <c r="U1455" s="2" t="str">
        <f t="shared" si="816"/>
        <v>-</v>
      </c>
      <c r="V1455" s="2" t="str">
        <f t="shared" si="817"/>
        <v>-</v>
      </c>
      <c r="AH1455" s="1"/>
      <c r="AI1455" s="1"/>
      <c r="AK1455" s="1"/>
      <c r="AL1455" s="1"/>
      <c r="AM1455" s="1"/>
      <c r="AN1455" s="1"/>
      <c r="AO1455" s="1"/>
      <c r="AP1455" s="8"/>
      <c r="AQ1455" s="8"/>
      <c r="AR1455" s="8"/>
      <c r="AS1455" s="8"/>
      <c r="AT1455" s="2"/>
      <c r="AU1455" s="2"/>
      <c r="AV1455" s="2"/>
      <c r="AW1455" s="2"/>
      <c r="AX1455" s="2"/>
      <c r="AY1455" t="str">
        <f t="shared" si="819"/>
        <v>Hoke CD7</v>
      </c>
      <c r="BA1455">
        <v>7</v>
      </c>
      <c r="BC1455">
        <v>37</v>
      </c>
      <c r="BD1455"/>
      <c r="BE1455" s="165">
        <v>37093</v>
      </c>
      <c r="BF1455">
        <f t="shared" si="820"/>
        <v>3709307</v>
      </c>
      <c r="BH1455" t="s">
        <v>3387</v>
      </c>
    </row>
    <row r="1456" spans="1:60" outlineLevel="1">
      <c r="A1456" s="9" t="s">
        <v>1643</v>
      </c>
      <c r="B1456" t="s">
        <v>878</v>
      </c>
      <c r="C1456" s="1">
        <f t="shared" si="810"/>
        <v>0</v>
      </c>
      <c r="D1456" s="1"/>
      <c r="E1456" s="1"/>
      <c r="F1456" s="1"/>
      <c r="G1456" s="1"/>
      <c r="H1456" s="1"/>
      <c r="I1456" s="1"/>
      <c r="J1456" s="1"/>
      <c r="K1456" s="7" t="e">
        <f>RANK(W1456,(W1456:Y1456,Z1456:AN1456))</f>
        <v>#N/A</v>
      </c>
      <c r="L1456" s="7" t="e">
        <f>RANK(X1456,(W1456:Y1456,Z1456:AN1456))</f>
        <v>#N/A</v>
      </c>
      <c r="M1456" s="7">
        <f>IF(Y1456&gt;0,RANK(Y1456,(W1456:Y1456,Z1456:AN1456)),0)</f>
        <v>0</v>
      </c>
      <c r="N1456" s="7"/>
      <c r="O1456" s="1" t="e">
        <f t="shared" si="811"/>
        <v>#NUM!</v>
      </c>
      <c r="P1456" s="2" t="e">
        <f t="shared" si="812"/>
        <v>#NUM!</v>
      </c>
      <c r="Q1456" s="2"/>
      <c r="R1456" s="2" t="str">
        <f t="shared" si="813"/>
        <v>-</v>
      </c>
      <c r="S1456" s="2" t="str">
        <f t="shared" si="814"/>
        <v>-</v>
      </c>
      <c r="T1456" s="2" t="str">
        <f t="shared" si="815"/>
        <v>-</v>
      </c>
      <c r="U1456" s="2" t="str">
        <f t="shared" si="816"/>
        <v>-</v>
      </c>
      <c r="V1456" s="2" t="str">
        <f t="shared" si="817"/>
        <v>-</v>
      </c>
      <c r="AH1456" s="1"/>
      <c r="AI1456" s="1"/>
      <c r="AK1456" s="1"/>
      <c r="AL1456" s="1"/>
      <c r="AM1456" s="1"/>
      <c r="AN1456" s="1"/>
      <c r="AO1456" s="1"/>
      <c r="AP1456" s="8"/>
      <c r="AQ1456" s="8"/>
      <c r="AR1456" s="8"/>
      <c r="AS1456" s="8"/>
      <c r="AT1456" s="2"/>
      <c r="AU1456" s="2"/>
      <c r="AV1456" s="2"/>
      <c r="AW1456" s="2"/>
      <c r="AX1456" s="2"/>
      <c r="AY1456" t="str">
        <f t="shared" si="819"/>
        <v>Lenoir CD1</v>
      </c>
      <c r="BA1456">
        <v>1</v>
      </c>
      <c r="BC1456">
        <v>37</v>
      </c>
      <c r="BD1456"/>
      <c r="BE1456" s="165">
        <v>37107</v>
      </c>
      <c r="BF1456">
        <f t="shared" si="820"/>
        <v>3710701</v>
      </c>
      <c r="BH1456" t="s">
        <v>3387</v>
      </c>
    </row>
    <row r="1457" spans="1:60" outlineLevel="1">
      <c r="A1457" s="9" t="s">
        <v>1643</v>
      </c>
      <c r="B1457" t="s">
        <v>878</v>
      </c>
      <c r="C1457" s="1">
        <f t="shared" si="810"/>
        <v>0</v>
      </c>
      <c r="D1457" s="1"/>
      <c r="E1457" s="1"/>
      <c r="F1457" s="1"/>
      <c r="G1457" s="1"/>
      <c r="H1457" s="1"/>
      <c r="I1457" s="1"/>
      <c r="J1457" s="1"/>
      <c r="K1457" s="7" t="e">
        <f>RANK(W1457,(W1457:Y1457,Z1457:AN1457))</f>
        <v>#N/A</v>
      </c>
      <c r="L1457" s="7" t="e">
        <f>RANK(X1457,(W1457:Y1457,Z1457:AN1457))</f>
        <v>#N/A</v>
      </c>
      <c r="M1457" s="7">
        <f>IF(Y1457&gt;0,RANK(Y1457,(W1457:Y1457,Z1457:AN1457)),0)</f>
        <v>0</v>
      </c>
      <c r="N1457" s="7"/>
      <c r="O1457" s="1" t="e">
        <f t="shared" si="811"/>
        <v>#NUM!</v>
      </c>
      <c r="P1457" s="2" t="e">
        <f t="shared" si="812"/>
        <v>#NUM!</v>
      </c>
      <c r="Q1457" s="2"/>
      <c r="R1457" s="2" t="str">
        <f t="shared" si="813"/>
        <v>-</v>
      </c>
      <c r="S1457" s="2" t="str">
        <f t="shared" si="814"/>
        <v>-</v>
      </c>
      <c r="T1457" s="2" t="str">
        <f t="shared" si="815"/>
        <v>-</v>
      </c>
      <c r="U1457" s="2" t="str">
        <f t="shared" si="816"/>
        <v>-</v>
      </c>
      <c r="V1457" s="2" t="str">
        <f t="shared" si="817"/>
        <v>-</v>
      </c>
      <c r="AH1457" s="1"/>
      <c r="AI1457" s="1"/>
      <c r="AK1457" s="1"/>
      <c r="AL1457" s="1"/>
      <c r="AM1457" s="1"/>
      <c r="AN1457" s="1"/>
      <c r="AO1457" s="1"/>
      <c r="AP1457" s="8"/>
      <c r="AQ1457" s="8"/>
      <c r="AR1457" s="8"/>
      <c r="AS1457" s="8"/>
      <c r="AT1457" s="2"/>
      <c r="AU1457" s="2"/>
      <c r="AV1457" s="2"/>
      <c r="AW1457" s="2"/>
      <c r="AX1457" s="2"/>
      <c r="AY1457" t="str">
        <f t="shared" si="819"/>
        <v>Lenoir CD7</v>
      </c>
      <c r="BA1457">
        <v>7</v>
      </c>
      <c r="BC1457">
        <v>37</v>
      </c>
      <c r="BD1457"/>
      <c r="BE1457" s="165">
        <v>37107</v>
      </c>
      <c r="BF1457">
        <f t="shared" si="820"/>
        <v>3710707</v>
      </c>
      <c r="BH1457" t="s">
        <v>3387</v>
      </c>
    </row>
    <row r="1458" spans="1:60" outlineLevel="1">
      <c r="A1458" s="9" t="s">
        <v>262</v>
      </c>
      <c r="B1458" t="s">
        <v>878</v>
      </c>
      <c r="C1458" s="1">
        <f t="shared" si="810"/>
        <v>0</v>
      </c>
      <c r="D1458" s="1"/>
      <c r="E1458" s="1"/>
      <c r="F1458" s="1"/>
      <c r="G1458" s="1"/>
      <c r="H1458" s="1"/>
      <c r="I1458" s="1"/>
      <c r="J1458" s="1"/>
      <c r="K1458" s="7" t="e">
        <f>RANK(W1458,(W1458:Y1458,Z1458:AN1458))</f>
        <v>#N/A</v>
      </c>
      <c r="L1458" s="7" t="e">
        <f>RANK(X1458,(W1458:Y1458,Z1458:AN1458))</f>
        <v>#N/A</v>
      </c>
      <c r="M1458" s="7">
        <f>IF(Y1458&gt;0,RANK(Y1458,(W1458:Y1458,Z1458:AN1458)),0)</f>
        <v>0</v>
      </c>
      <c r="N1458" s="7"/>
      <c r="O1458" s="1" t="e">
        <f t="shared" si="811"/>
        <v>#NUM!</v>
      </c>
      <c r="P1458" s="2" t="e">
        <f t="shared" si="812"/>
        <v>#NUM!</v>
      </c>
      <c r="Q1458" s="2"/>
      <c r="R1458" s="2" t="str">
        <f t="shared" si="813"/>
        <v>-</v>
      </c>
      <c r="S1458" s="2" t="str">
        <f t="shared" si="814"/>
        <v>-</v>
      </c>
      <c r="T1458" s="2" t="str">
        <f t="shared" si="815"/>
        <v>-</v>
      </c>
      <c r="U1458" s="2" t="str">
        <f t="shared" si="816"/>
        <v>-</v>
      </c>
      <c r="V1458" s="2" t="str">
        <f t="shared" si="817"/>
        <v>-</v>
      </c>
      <c r="AH1458" s="1"/>
      <c r="AI1458" s="1"/>
      <c r="AK1458" s="1"/>
      <c r="AL1458" s="1"/>
      <c r="AM1458" s="1"/>
      <c r="AN1458" s="1"/>
      <c r="AO1458" s="1"/>
      <c r="AP1458" s="8"/>
      <c r="AQ1458" s="8"/>
      <c r="AR1458" s="8"/>
      <c r="AS1458" s="8"/>
      <c r="AT1458" s="2"/>
      <c r="AU1458" s="2"/>
      <c r="AV1458" s="2"/>
      <c r="AW1458" s="2"/>
      <c r="AX1458" s="2"/>
      <c r="AY1458" t="str">
        <f t="shared" si="819"/>
        <v>Mecklenburg CD8</v>
      </c>
      <c r="BA1458">
        <v>8</v>
      </c>
      <c r="BC1458">
        <v>37</v>
      </c>
      <c r="BD1458"/>
      <c r="BE1458" s="165">
        <v>37119</v>
      </c>
      <c r="BF1458">
        <f t="shared" si="820"/>
        <v>3711908</v>
      </c>
      <c r="BH1458" t="s">
        <v>3387</v>
      </c>
    </row>
    <row r="1459" spans="1:60" outlineLevel="1">
      <c r="A1459" s="9" t="s">
        <v>262</v>
      </c>
      <c r="B1459" t="s">
        <v>878</v>
      </c>
      <c r="C1459" s="1">
        <f t="shared" si="810"/>
        <v>0</v>
      </c>
      <c r="D1459" s="1"/>
      <c r="E1459" s="1"/>
      <c r="F1459" s="1"/>
      <c r="G1459" s="1"/>
      <c r="H1459" s="1"/>
      <c r="I1459" s="1"/>
      <c r="J1459" s="1"/>
      <c r="K1459" s="7" t="e">
        <f>RANK(W1459,(W1459:Y1459,Z1459:AN1459))</f>
        <v>#N/A</v>
      </c>
      <c r="L1459" s="7" t="e">
        <f>RANK(X1459,(W1459:Y1459,Z1459:AN1459))</f>
        <v>#N/A</v>
      </c>
      <c r="M1459" s="7">
        <f>IF(Y1459&gt;0,RANK(Y1459,(W1459:Y1459,Z1459:AN1459)),0)</f>
        <v>0</v>
      </c>
      <c r="N1459" s="7"/>
      <c r="O1459" s="1" t="e">
        <f t="shared" si="811"/>
        <v>#NUM!</v>
      </c>
      <c r="P1459" s="2" t="e">
        <f t="shared" si="812"/>
        <v>#NUM!</v>
      </c>
      <c r="Q1459" s="2"/>
      <c r="R1459" s="2" t="str">
        <f t="shared" si="813"/>
        <v>-</v>
      </c>
      <c r="S1459" s="2" t="str">
        <f t="shared" si="814"/>
        <v>-</v>
      </c>
      <c r="T1459" s="2" t="str">
        <f t="shared" si="815"/>
        <v>-</v>
      </c>
      <c r="U1459" s="2" t="str">
        <f t="shared" si="816"/>
        <v>-</v>
      </c>
      <c r="V1459" s="2" t="str">
        <f t="shared" si="817"/>
        <v>-</v>
      </c>
      <c r="AH1459" s="1"/>
      <c r="AI1459" s="1"/>
      <c r="AK1459" s="1"/>
      <c r="AL1459" s="1"/>
      <c r="AM1459" s="1"/>
      <c r="AN1459" s="1"/>
      <c r="AO1459" s="1"/>
      <c r="AP1459" s="8"/>
      <c r="AQ1459" s="8"/>
      <c r="AR1459" s="8"/>
      <c r="AS1459" s="8"/>
      <c r="AT1459" s="2"/>
      <c r="AU1459" s="2"/>
      <c r="AV1459" s="2"/>
      <c r="AW1459" s="2"/>
      <c r="AX1459" s="2"/>
      <c r="AY1459" t="str">
        <f t="shared" si="819"/>
        <v>Mecklenburg CD12</v>
      </c>
      <c r="BA1459">
        <v>12</v>
      </c>
      <c r="BC1459">
        <v>37</v>
      </c>
      <c r="BD1459"/>
      <c r="BE1459" s="165">
        <v>37119</v>
      </c>
      <c r="BF1459">
        <f t="shared" si="820"/>
        <v>3711912</v>
      </c>
      <c r="BH1459" t="s">
        <v>3387</v>
      </c>
    </row>
    <row r="1460" spans="1:60" outlineLevel="1">
      <c r="A1460" s="9" t="s">
        <v>2407</v>
      </c>
      <c r="B1460" t="s">
        <v>878</v>
      </c>
      <c r="C1460" s="1">
        <f t="shared" si="810"/>
        <v>0</v>
      </c>
      <c r="D1460" s="1"/>
      <c r="E1460" s="1"/>
      <c r="F1460" s="1"/>
      <c r="G1460" s="1"/>
      <c r="H1460" s="1"/>
      <c r="I1460" s="1"/>
      <c r="J1460" s="1"/>
      <c r="K1460" s="7" t="e">
        <f>RANK(W1460,(W1460:Y1460,Z1460:AN1460))</f>
        <v>#N/A</v>
      </c>
      <c r="L1460" s="7" t="e">
        <f>RANK(X1460,(W1460:Y1460,Z1460:AN1460))</f>
        <v>#N/A</v>
      </c>
      <c r="M1460" s="7">
        <f>IF(Y1460&gt;0,RANK(Y1460,(W1460:Y1460,Z1460:AN1460)),0)</f>
        <v>0</v>
      </c>
      <c r="N1460" s="7"/>
      <c r="O1460" s="1" t="e">
        <f t="shared" si="811"/>
        <v>#NUM!</v>
      </c>
      <c r="P1460" s="2" t="e">
        <f t="shared" si="812"/>
        <v>#NUM!</v>
      </c>
      <c r="Q1460" s="2"/>
      <c r="R1460" s="2" t="str">
        <f t="shared" si="813"/>
        <v>-</v>
      </c>
      <c r="S1460" s="2" t="str">
        <f t="shared" si="814"/>
        <v>-</v>
      </c>
      <c r="T1460" s="2" t="str">
        <f t="shared" si="815"/>
        <v>-</v>
      </c>
      <c r="U1460" s="2" t="str">
        <f t="shared" si="816"/>
        <v>-</v>
      </c>
      <c r="V1460" s="2" t="str">
        <f t="shared" si="817"/>
        <v>-</v>
      </c>
      <c r="AH1460" s="1"/>
      <c r="AI1460" s="1"/>
      <c r="AK1460" s="1"/>
      <c r="AL1460" s="1"/>
      <c r="AM1460" s="1"/>
      <c r="AN1460" s="1"/>
      <c r="AO1460" s="1"/>
      <c r="AP1460" s="8"/>
      <c r="AQ1460" s="8"/>
      <c r="AR1460" s="8"/>
      <c r="AS1460" s="8"/>
      <c r="AT1460" s="2"/>
      <c r="AU1460" s="2"/>
      <c r="AV1460" s="2"/>
      <c r="AW1460" s="2"/>
      <c r="AX1460" s="2"/>
      <c r="AY1460" t="str">
        <f t="shared" si="819"/>
        <v>Nash CD1</v>
      </c>
      <c r="BA1460">
        <v>1</v>
      </c>
      <c r="BC1460">
        <v>37</v>
      </c>
      <c r="BD1460"/>
      <c r="BE1460" s="165">
        <v>37127</v>
      </c>
      <c r="BF1460">
        <f t="shared" si="820"/>
        <v>3712701</v>
      </c>
      <c r="BH1460" t="s">
        <v>3387</v>
      </c>
    </row>
    <row r="1461" spans="1:60" outlineLevel="1">
      <c r="A1461" s="9" t="s">
        <v>2407</v>
      </c>
      <c r="B1461" t="s">
        <v>878</v>
      </c>
      <c r="C1461" s="1">
        <f t="shared" si="810"/>
        <v>0</v>
      </c>
      <c r="D1461" s="1"/>
      <c r="E1461" s="1"/>
      <c r="F1461" s="1"/>
      <c r="G1461" s="1"/>
      <c r="H1461" s="1"/>
      <c r="I1461" s="1"/>
      <c r="J1461" s="1"/>
      <c r="K1461" s="7" t="e">
        <f>RANK(W1461,(W1461:Y1461,Z1461:AN1461))</f>
        <v>#N/A</v>
      </c>
      <c r="L1461" s="7" t="e">
        <f>RANK(X1461,(W1461:Y1461,Z1461:AN1461))</f>
        <v>#N/A</v>
      </c>
      <c r="M1461" s="7">
        <f>IF(Y1461&gt;0,RANK(Y1461,(W1461:Y1461,Z1461:AN1461)),0)</f>
        <v>0</v>
      </c>
      <c r="N1461" s="7"/>
      <c r="O1461" s="1" t="e">
        <f t="shared" si="811"/>
        <v>#NUM!</v>
      </c>
      <c r="P1461" s="2" t="e">
        <f t="shared" si="812"/>
        <v>#NUM!</v>
      </c>
      <c r="Q1461" s="2"/>
      <c r="R1461" s="2" t="str">
        <f t="shared" si="813"/>
        <v>-</v>
      </c>
      <c r="S1461" s="2" t="str">
        <f t="shared" si="814"/>
        <v>-</v>
      </c>
      <c r="T1461" s="2" t="str">
        <f t="shared" si="815"/>
        <v>-</v>
      </c>
      <c r="U1461" s="2" t="str">
        <f t="shared" si="816"/>
        <v>-</v>
      </c>
      <c r="V1461" s="2" t="str">
        <f t="shared" si="817"/>
        <v>-</v>
      </c>
      <c r="AH1461" s="1"/>
      <c r="AI1461" s="1"/>
      <c r="AK1461" s="1"/>
      <c r="AL1461" s="1"/>
      <c r="AM1461" s="1"/>
      <c r="AN1461" s="1"/>
      <c r="AO1461" s="1"/>
      <c r="AP1461" s="8"/>
      <c r="AQ1461" s="8"/>
      <c r="AR1461" s="8"/>
      <c r="AS1461" s="8"/>
      <c r="AT1461" s="2"/>
      <c r="AU1461" s="2"/>
      <c r="AV1461" s="2"/>
      <c r="AW1461" s="2"/>
      <c r="AX1461" s="2"/>
      <c r="AY1461" t="str">
        <f t="shared" si="819"/>
        <v>Nash CD13</v>
      </c>
      <c r="BA1461">
        <v>13</v>
      </c>
      <c r="BC1461">
        <v>37</v>
      </c>
      <c r="BD1461"/>
      <c r="BE1461" s="165">
        <v>37127</v>
      </c>
      <c r="BF1461">
        <f t="shared" si="820"/>
        <v>3712713</v>
      </c>
      <c r="BH1461" t="s">
        <v>3387</v>
      </c>
    </row>
    <row r="1462" spans="1:60" outlineLevel="1">
      <c r="A1462" s="9" t="s">
        <v>1445</v>
      </c>
      <c r="B1462" t="s">
        <v>878</v>
      </c>
      <c r="C1462" s="1">
        <f t="shared" si="810"/>
        <v>0</v>
      </c>
      <c r="D1462" s="1"/>
      <c r="E1462" s="1"/>
      <c r="F1462" s="1"/>
      <c r="G1462" s="1"/>
      <c r="H1462" s="1"/>
      <c r="I1462" s="1"/>
      <c r="J1462" s="1"/>
      <c r="K1462" s="7" t="e">
        <f>RANK(W1462,(W1462:Y1462,Z1462:AN1462))</f>
        <v>#N/A</v>
      </c>
      <c r="L1462" s="7" t="e">
        <f>RANK(X1462,(W1462:Y1462,Z1462:AN1462))</f>
        <v>#N/A</v>
      </c>
      <c r="M1462" s="7">
        <f>IF(Y1462&gt;0,RANK(Y1462,(W1462:Y1462,Z1462:AN1462)),0)</f>
        <v>0</v>
      </c>
      <c r="N1462" s="7"/>
      <c r="O1462" s="1" t="e">
        <f t="shared" si="811"/>
        <v>#NUM!</v>
      </c>
      <c r="P1462" s="2" t="e">
        <f t="shared" si="812"/>
        <v>#NUM!</v>
      </c>
      <c r="Q1462" s="2"/>
      <c r="R1462" s="2" t="str">
        <f t="shared" si="813"/>
        <v>-</v>
      </c>
      <c r="S1462" s="2" t="str">
        <f t="shared" si="814"/>
        <v>-</v>
      </c>
      <c r="T1462" s="2" t="str">
        <f t="shared" si="815"/>
        <v>-</v>
      </c>
      <c r="U1462" s="2" t="str">
        <f t="shared" si="816"/>
        <v>-</v>
      </c>
      <c r="V1462" s="2" t="str">
        <f t="shared" si="817"/>
        <v>-</v>
      </c>
      <c r="AH1462" s="1"/>
      <c r="AI1462" s="1"/>
      <c r="AK1462" s="1"/>
      <c r="AL1462" s="1"/>
      <c r="AM1462" s="1"/>
      <c r="AN1462" s="1"/>
      <c r="AO1462" s="1"/>
      <c r="AP1462" s="8"/>
      <c r="AQ1462" s="8"/>
      <c r="AR1462" s="8"/>
      <c r="AS1462" s="8"/>
      <c r="AT1462" s="2"/>
      <c r="AU1462" s="2"/>
      <c r="AV1462" s="2"/>
      <c r="AW1462" s="2"/>
      <c r="AX1462" s="2"/>
      <c r="AY1462" t="str">
        <f t="shared" si="819"/>
        <v>Orange CD4</v>
      </c>
      <c r="BA1462">
        <v>4</v>
      </c>
      <c r="BC1462">
        <v>37</v>
      </c>
      <c r="BD1462"/>
      <c r="BE1462" s="165">
        <v>37135</v>
      </c>
      <c r="BF1462">
        <f t="shared" si="820"/>
        <v>3713504</v>
      </c>
      <c r="BH1462" t="s">
        <v>3387</v>
      </c>
    </row>
    <row r="1463" spans="1:60" outlineLevel="1">
      <c r="A1463" s="9" t="s">
        <v>1445</v>
      </c>
      <c r="B1463" t="s">
        <v>878</v>
      </c>
      <c r="C1463" s="1">
        <f t="shared" si="810"/>
        <v>0</v>
      </c>
      <c r="D1463" s="1"/>
      <c r="E1463" s="1"/>
      <c r="F1463" s="1"/>
      <c r="G1463" s="1"/>
      <c r="H1463" s="1"/>
      <c r="I1463" s="1"/>
      <c r="J1463" s="1"/>
      <c r="K1463" s="7" t="e">
        <f>RANK(W1463,(W1463:Y1463,Z1463:AN1463))</f>
        <v>#N/A</v>
      </c>
      <c r="L1463" s="7" t="e">
        <f>RANK(X1463,(W1463:Y1463,Z1463:AN1463))</f>
        <v>#N/A</v>
      </c>
      <c r="M1463" s="7">
        <f>IF(Y1463&gt;0,RANK(Y1463,(W1463:Y1463,Z1463:AN1463)),0)</f>
        <v>0</v>
      </c>
      <c r="N1463" s="7"/>
      <c r="O1463" s="1" t="e">
        <f t="shared" si="811"/>
        <v>#NUM!</v>
      </c>
      <c r="P1463" s="2" t="e">
        <f t="shared" si="812"/>
        <v>#NUM!</v>
      </c>
      <c r="Q1463" s="2"/>
      <c r="R1463" s="2" t="str">
        <f t="shared" si="813"/>
        <v>-</v>
      </c>
      <c r="S1463" s="2" t="str">
        <f t="shared" si="814"/>
        <v>-</v>
      </c>
      <c r="T1463" s="2" t="str">
        <f t="shared" si="815"/>
        <v>-</v>
      </c>
      <c r="U1463" s="2" t="str">
        <f t="shared" si="816"/>
        <v>-</v>
      </c>
      <c r="V1463" s="2" t="str">
        <f t="shared" si="817"/>
        <v>-</v>
      </c>
      <c r="AH1463" s="1"/>
      <c r="AI1463" s="1"/>
      <c r="AK1463" s="1"/>
      <c r="AL1463" s="1"/>
      <c r="AM1463" s="1"/>
      <c r="AN1463" s="1"/>
      <c r="AO1463" s="1"/>
      <c r="AP1463" s="8"/>
      <c r="AQ1463" s="8"/>
      <c r="AR1463" s="8"/>
      <c r="AS1463" s="8"/>
      <c r="AT1463" s="2"/>
      <c r="AU1463" s="2"/>
      <c r="AV1463" s="2"/>
      <c r="AW1463" s="2"/>
      <c r="AX1463" s="2"/>
      <c r="AY1463" t="str">
        <f t="shared" si="819"/>
        <v>Orange CD6</v>
      </c>
      <c r="BA1463">
        <v>6</v>
      </c>
      <c r="BC1463">
        <v>37</v>
      </c>
      <c r="BD1463"/>
      <c r="BE1463" s="165">
        <v>37135</v>
      </c>
      <c r="BF1463">
        <f t="shared" si="820"/>
        <v>3713506</v>
      </c>
      <c r="BH1463" t="s">
        <v>3387</v>
      </c>
    </row>
    <row r="1464" spans="1:60" outlineLevel="1">
      <c r="A1464" s="9" t="s">
        <v>995</v>
      </c>
      <c r="B1464" t="s">
        <v>878</v>
      </c>
      <c r="C1464" s="1">
        <f t="shared" si="810"/>
        <v>0</v>
      </c>
      <c r="D1464" s="1"/>
      <c r="E1464" s="1"/>
      <c r="F1464" s="1"/>
      <c r="G1464" s="1"/>
      <c r="H1464" s="1"/>
      <c r="I1464" s="1"/>
      <c r="J1464" s="1"/>
      <c r="K1464" s="7" t="e">
        <f>RANK(W1464,(W1464:Y1464,Z1464:AN1464))</f>
        <v>#N/A</v>
      </c>
      <c r="L1464" s="7" t="e">
        <f>RANK(X1464,(W1464:Y1464,Z1464:AN1464))</f>
        <v>#N/A</v>
      </c>
      <c r="M1464" s="7">
        <f>IF(Y1464&gt;0,RANK(Y1464,(W1464:Y1464,Z1464:AN1464)),0)</f>
        <v>0</v>
      </c>
      <c r="N1464" s="7"/>
      <c r="O1464" s="1" t="e">
        <f t="shared" si="811"/>
        <v>#NUM!</v>
      </c>
      <c r="P1464" s="2" t="e">
        <f t="shared" si="812"/>
        <v>#NUM!</v>
      </c>
      <c r="Q1464" s="2"/>
      <c r="R1464" s="2" t="str">
        <f t="shared" si="813"/>
        <v>-</v>
      </c>
      <c r="S1464" s="2" t="str">
        <f t="shared" si="814"/>
        <v>-</v>
      </c>
      <c r="T1464" s="2" t="str">
        <f t="shared" si="815"/>
        <v>-</v>
      </c>
      <c r="U1464" s="2" t="str">
        <f t="shared" si="816"/>
        <v>-</v>
      </c>
      <c r="V1464" s="2" t="str">
        <f t="shared" si="817"/>
        <v>-</v>
      </c>
      <c r="AH1464" s="1"/>
      <c r="AI1464" s="1"/>
      <c r="AK1464" s="1"/>
      <c r="AL1464" s="1"/>
      <c r="AM1464" s="1"/>
      <c r="AN1464" s="1"/>
      <c r="AO1464" s="1"/>
      <c r="AP1464" s="8"/>
      <c r="AQ1464" s="8"/>
      <c r="AR1464" s="8"/>
      <c r="AS1464" s="8"/>
      <c r="AT1464" s="2"/>
      <c r="AU1464" s="2"/>
      <c r="AV1464" s="2"/>
      <c r="AW1464" s="2"/>
      <c r="AX1464" s="2"/>
      <c r="AY1464" t="str">
        <f t="shared" si="819"/>
        <v>Randolph CD2</v>
      </c>
      <c r="BA1464">
        <v>2</v>
      </c>
      <c r="BC1464">
        <v>37</v>
      </c>
      <c r="BD1464"/>
      <c r="BE1464" s="165">
        <v>37151</v>
      </c>
      <c r="BF1464">
        <f t="shared" si="820"/>
        <v>3715102</v>
      </c>
      <c r="BH1464" t="s">
        <v>3387</v>
      </c>
    </row>
    <row r="1465" spans="1:60" outlineLevel="1">
      <c r="A1465" s="9" t="s">
        <v>995</v>
      </c>
      <c r="B1465" t="s">
        <v>878</v>
      </c>
      <c r="C1465" s="1">
        <f t="shared" si="810"/>
        <v>0</v>
      </c>
      <c r="D1465" s="1"/>
      <c r="E1465" s="1"/>
      <c r="F1465" s="1"/>
      <c r="G1465" s="1"/>
      <c r="H1465" s="1"/>
      <c r="I1465" s="1"/>
      <c r="J1465" s="1"/>
      <c r="K1465" s="7" t="e">
        <f>RANK(W1465,(W1465:Y1465,Z1465:AN1465))</f>
        <v>#N/A</v>
      </c>
      <c r="L1465" s="7" t="e">
        <f>RANK(X1465,(W1465:Y1465,Z1465:AN1465))</f>
        <v>#N/A</v>
      </c>
      <c r="M1465" s="7">
        <f>IF(Y1465&gt;0,RANK(Y1465,(W1465:Y1465,Z1465:AN1465)),0)</f>
        <v>0</v>
      </c>
      <c r="N1465" s="7"/>
      <c r="O1465" s="1" t="e">
        <f t="shared" si="811"/>
        <v>#NUM!</v>
      </c>
      <c r="P1465" s="2" t="e">
        <f t="shared" si="812"/>
        <v>#NUM!</v>
      </c>
      <c r="Q1465" s="2"/>
      <c r="R1465" s="2" t="str">
        <f t="shared" si="813"/>
        <v>-</v>
      </c>
      <c r="S1465" s="2" t="str">
        <f t="shared" si="814"/>
        <v>-</v>
      </c>
      <c r="T1465" s="2" t="str">
        <f t="shared" si="815"/>
        <v>-</v>
      </c>
      <c r="U1465" s="2" t="str">
        <f t="shared" si="816"/>
        <v>-</v>
      </c>
      <c r="V1465" s="2" t="str">
        <f t="shared" si="817"/>
        <v>-</v>
      </c>
      <c r="AH1465" s="1"/>
      <c r="AI1465" s="1"/>
      <c r="AK1465" s="1"/>
      <c r="AL1465" s="1"/>
      <c r="AM1465" s="1"/>
      <c r="AN1465" s="1"/>
      <c r="AO1465" s="1"/>
      <c r="AP1465" s="8"/>
      <c r="AQ1465" s="8"/>
      <c r="AR1465" s="8"/>
      <c r="AS1465" s="8"/>
      <c r="AT1465" s="2"/>
      <c r="AU1465" s="2"/>
      <c r="AV1465" s="2"/>
      <c r="AW1465" s="2"/>
      <c r="AX1465" s="2"/>
      <c r="AY1465" t="str">
        <f t="shared" si="819"/>
        <v>Randolph CD8</v>
      </c>
      <c r="BA1465">
        <v>8</v>
      </c>
      <c r="BC1465">
        <v>37</v>
      </c>
      <c r="BD1465"/>
      <c r="BE1465" s="165">
        <v>37151</v>
      </c>
      <c r="BF1465">
        <f t="shared" si="820"/>
        <v>3715108</v>
      </c>
      <c r="BH1465" t="s">
        <v>3387</v>
      </c>
    </row>
    <row r="1466" spans="1:60" outlineLevel="1">
      <c r="A1466" s="9" t="s">
        <v>942</v>
      </c>
      <c r="B1466" t="s">
        <v>878</v>
      </c>
      <c r="C1466" s="1">
        <f t="shared" si="810"/>
        <v>0</v>
      </c>
      <c r="D1466" s="1"/>
      <c r="E1466" s="1"/>
      <c r="F1466" s="1"/>
      <c r="G1466" s="1"/>
      <c r="H1466" s="1"/>
      <c r="I1466" s="1"/>
      <c r="J1466" s="1"/>
      <c r="K1466" s="7" t="e">
        <f>RANK(W1466,(W1466:Y1466,Z1466:AN1466))</f>
        <v>#N/A</v>
      </c>
      <c r="L1466" s="7" t="e">
        <f>RANK(X1466,(W1466:Y1466,Z1466:AN1466))</f>
        <v>#N/A</v>
      </c>
      <c r="M1466" s="7">
        <f>IF(Y1466&gt;0,RANK(Y1466,(W1466:Y1466,Z1466:AN1466)),0)</f>
        <v>0</v>
      </c>
      <c r="N1466" s="7"/>
      <c r="O1466" s="1" t="e">
        <f t="shared" si="811"/>
        <v>#NUM!</v>
      </c>
      <c r="P1466" s="2" t="e">
        <f t="shared" si="812"/>
        <v>#NUM!</v>
      </c>
      <c r="Q1466" s="2"/>
      <c r="R1466" s="2" t="str">
        <f t="shared" si="813"/>
        <v>-</v>
      </c>
      <c r="S1466" s="2" t="str">
        <f t="shared" si="814"/>
        <v>-</v>
      </c>
      <c r="T1466" s="2" t="str">
        <f t="shared" si="815"/>
        <v>-</v>
      </c>
      <c r="U1466" s="2" t="str">
        <f t="shared" si="816"/>
        <v>-</v>
      </c>
      <c r="V1466" s="2" t="str">
        <f t="shared" si="817"/>
        <v>-</v>
      </c>
      <c r="AH1466" s="1"/>
      <c r="AI1466" s="1"/>
      <c r="AK1466" s="1"/>
      <c r="AL1466" s="1"/>
      <c r="AM1466" s="1"/>
      <c r="AN1466" s="1"/>
      <c r="AO1466" s="1"/>
      <c r="AP1466" s="8"/>
      <c r="AQ1466" s="8"/>
      <c r="AR1466" s="8"/>
      <c r="AS1466" s="8"/>
      <c r="AT1466" s="2"/>
      <c r="AU1466" s="2"/>
      <c r="AV1466" s="2"/>
      <c r="AW1466" s="2"/>
      <c r="AX1466" s="2"/>
      <c r="AY1466" t="str">
        <f t="shared" si="819"/>
        <v>Robeson CD7</v>
      </c>
      <c r="BA1466">
        <v>7</v>
      </c>
      <c r="BC1466">
        <v>37</v>
      </c>
      <c r="BD1466"/>
      <c r="BE1466" s="165">
        <v>37155</v>
      </c>
      <c r="BF1466">
        <f t="shared" si="820"/>
        <v>3715507</v>
      </c>
      <c r="BH1466" t="s">
        <v>3387</v>
      </c>
    </row>
    <row r="1467" spans="1:60" outlineLevel="1">
      <c r="A1467" s="9" t="s">
        <v>942</v>
      </c>
      <c r="B1467" t="s">
        <v>878</v>
      </c>
      <c r="C1467" s="1">
        <f t="shared" si="810"/>
        <v>0</v>
      </c>
      <c r="D1467" s="1"/>
      <c r="E1467" s="1"/>
      <c r="F1467" s="1"/>
      <c r="G1467" s="1"/>
      <c r="H1467" s="1"/>
      <c r="I1467" s="1"/>
      <c r="J1467" s="1"/>
      <c r="K1467" s="7" t="e">
        <f>RANK(W1467,(W1467:Y1467,Z1467:AN1467))</f>
        <v>#N/A</v>
      </c>
      <c r="L1467" s="7" t="e">
        <f>RANK(X1467,(W1467:Y1467,Z1467:AN1467))</f>
        <v>#N/A</v>
      </c>
      <c r="M1467" s="7">
        <f>IF(Y1467&gt;0,RANK(Y1467,(W1467:Y1467,Z1467:AN1467)),0)</f>
        <v>0</v>
      </c>
      <c r="N1467" s="7"/>
      <c r="O1467" s="1" t="e">
        <f t="shared" si="811"/>
        <v>#NUM!</v>
      </c>
      <c r="P1467" s="2" t="e">
        <f t="shared" si="812"/>
        <v>#NUM!</v>
      </c>
      <c r="Q1467" s="2"/>
      <c r="R1467" s="2" t="str">
        <f t="shared" si="813"/>
        <v>-</v>
      </c>
      <c r="S1467" s="2" t="str">
        <f t="shared" si="814"/>
        <v>-</v>
      </c>
      <c r="T1467" s="2" t="str">
        <f t="shared" si="815"/>
        <v>-</v>
      </c>
      <c r="U1467" s="2" t="str">
        <f t="shared" si="816"/>
        <v>-</v>
      </c>
      <c r="V1467" s="2" t="str">
        <f t="shared" si="817"/>
        <v>-</v>
      </c>
      <c r="AH1467" s="1"/>
      <c r="AI1467" s="1"/>
      <c r="AK1467" s="1"/>
      <c r="AL1467" s="1"/>
      <c r="AM1467" s="1"/>
      <c r="AN1467" s="1"/>
      <c r="AO1467" s="1"/>
      <c r="AP1467" s="8"/>
      <c r="AQ1467" s="8"/>
      <c r="AR1467" s="8"/>
      <c r="AS1467" s="8"/>
      <c r="AT1467" s="2"/>
      <c r="AU1467" s="2"/>
      <c r="AV1467" s="2"/>
      <c r="AW1467" s="2"/>
      <c r="AX1467" s="2"/>
      <c r="AY1467" t="str">
        <f t="shared" si="819"/>
        <v>Robeson CD8</v>
      </c>
      <c r="BA1467">
        <v>8</v>
      </c>
      <c r="BC1467">
        <v>37</v>
      </c>
      <c r="BD1467"/>
      <c r="BE1467" s="165">
        <v>37155</v>
      </c>
      <c r="BF1467">
        <f t="shared" si="820"/>
        <v>3715508</v>
      </c>
      <c r="BH1467" t="s">
        <v>3387</v>
      </c>
    </row>
    <row r="1468" spans="1:60" outlineLevel="1">
      <c r="A1468" s="9" t="s">
        <v>1328</v>
      </c>
      <c r="B1468" t="s">
        <v>878</v>
      </c>
      <c r="C1468" s="1">
        <f t="shared" si="810"/>
        <v>0</v>
      </c>
      <c r="D1468" s="1"/>
      <c r="E1468" s="1"/>
      <c r="F1468" s="1"/>
      <c r="G1468" s="1"/>
      <c r="H1468" s="1"/>
      <c r="I1468" s="1"/>
      <c r="J1468" s="1"/>
      <c r="K1468" s="7" t="e">
        <f>RANK(W1468,(W1468:Y1468,Z1468:AN1468))</f>
        <v>#N/A</v>
      </c>
      <c r="L1468" s="7" t="e">
        <f>RANK(X1468,(W1468:Y1468,Z1468:AN1468))</f>
        <v>#N/A</v>
      </c>
      <c r="M1468" s="7">
        <f>IF(Y1468&gt;0,RANK(Y1468,(W1468:Y1468,Z1468:AN1468)),0)</f>
        <v>0</v>
      </c>
      <c r="N1468" s="7"/>
      <c r="O1468" s="1" t="e">
        <f t="shared" si="811"/>
        <v>#NUM!</v>
      </c>
      <c r="P1468" s="2" t="e">
        <f t="shared" si="812"/>
        <v>#NUM!</v>
      </c>
      <c r="Q1468" s="2"/>
      <c r="R1468" s="2" t="str">
        <f t="shared" si="813"/>
        <v>-</v>
      </c>
      <c r="S1468" s="2" t="str">
        <f t="shared" si="814"/>
        <v>-</v>
      </c>
      <c r="T1468" s="2" t="str">
        <f t="shared" si="815"/>
        <v>-</v>
      </c>
      <c r="U1468" s="2" t="str">
        <f t="shared" si="816"/>
        <v>-</v>
      </c>
      <c r="V1468" s="2" t="str">
        <f t="shared" si="817"/>
        <v>-</v>
      </c>
      <c r="AH1468" s="1"/>
      <c r="AI1468" s="1"/>
      <c r="AK1468" s="1"/>
      <c r="AL1468" s="1"/>
      <c r="AM1468" s="1"/>
      <c r="AN1468" s="1"/>
      <c r="AO1468" s="1"/>
      <c r="AP1468" s="8"/>
      <c r="AQ1468" s="8"/>
      <c r="AR1468" s="8"/>
      <c r="AS1468" s="8"/>
      <c r="AT1468" s="2"/>
      <c r="AU1468" s="2"/>
      <c r="AV1468" s="2"/>
      <c r="AW1468" s="2"/>
      <c r="AX1468" s="2"/>
      <c r="AY1468" t="str">
        <f t="shared" si="819"/>
        <v>Rowan CD5</v>
      </c>
      <c r="BA1468">
        <v>5</v>
      </c>
      <c r="BC1468">
        <v>37</v>
      </c>
      <c r="BD1468"/>
      <c r="BE1468" s="165">
        <v>37159</v>
      </c>
      <c r="BF1468">
        <f t="shared" si="818"/>
        <v>3715905</v>
      </c>
      <c r="BH1468" t="s">
        <v>3387</v>
      </c>
    </row>
    <row r="1469" spans="1:60" outlineLevel="1">
      <c r="A1469" s="9" t="s">
        <v>1328</v>
      </c>
      <c r="B1469" t="s">
        <v>878</v>
      </c>
      <c r="C1469" s="1">
        <f t="shared" si="810"/>
        <v>0</v>
      </c>
      <c r="D1469" s="1"/>
      <c r="E1469" s="1"/>
      <c r="F1469" s="1"/>
      <c r="G1469" s="1"/>
      <c r="H1469" s="1"/>
      <c r="I1469" s="1"/>
      <c r="J1469" s="1"/>
      <c r="K1469" s="7" t="e">
        <f>RANK(W1469,(W1469:Y1469,Z1469:AN1469))</f>
        <v>#N/A</v>
      </c>
      <c r="L1469" s="7" t="e">
        <f>RANK(X1469,(W1469:Y1469,Z1469:AN1469))</f>
        <v>#N/A</v>
      </c>
      <c r="M1469" s="7">
        <f>IF(Y1469&gt;0,RANK(Y1469,(W1469:Y1469,Z1469:AN1469)),0)</f>
        <v>0</v>
      </c>
      <c r="N1469" s="7"/>
      <c r="O1469" s="1" t="e">
        <f t="shared" si="811"/>
        <v>#NUM!</v>
      </c>
      <c r="P1469" s="2" t="e">
        <f t="shared" si="812"/>
        <v>#NUM!</v>
      </c>
      <c r="Q1469" s="2"/>
      <c r="R1469" s="2" t="str">
        <f t="shared" si="813"/>
        <v>-</v>
      </c>
      <c r="S1469" s="2" t="str">
        <f t="shared" si="814"/>
        <v>-</v>
      </c>
      <c r="T1469" s="2" t="str">
        <f t="shared" si="815"/>
        <v>-</v>
      </c>
      <c r="U1469" s="2" t="str">
        <f t="shared" si="816"/>
        <v>-</v>
      </c>
      <c r="V1469" s="2" t="str">
        <f t="shared" si="817"/>
        <v>-</v>
      </c>
      <c r="AH1469" s="1"/>
      <c r="AI1469" s="1"/>
      <c r="AK1469" s="1"/>
      <c r="AL1469" s="1"/>
      <c r="AM1469" s="1"/>
      <c r="AN1469" s="1"/>
      <c r="AO1469" s="1"/>
      <c r="AP1469" s="8"/>
      <c r="AQ1469" s="8"/>
      <c r="AR1469" s="8"/>
      <c r="AS1469" s="8"/>
      <c r="AT1469" s="2"/>
      <c r="AU1469" s="2"/>
      <c r="AV1469" s="2"/>
      <c r="AW1469" s="2"/>
      <c r="AX1469" s="2"/>
      <c r="AY1469" t="str">
        <f t="shared" si="819"/>
        <v>Rowan CD8</v>
      </c>
      <c r="BA1469">
        <v>8</v>
      </c>
      <c r="BC1469">
        <v>37</v>
      </c>
      <c r="BD1469"/>
      <c r="BE1469" s="165">
        <v>37159</v>
      </c>
      <c r="BF1469">
        <f t="shared" si="818"/>
        <v>3715908</v>
      </c>
      <c r="BH1469" t="s">
        <v>3387</v>
      </c>
    </row>
    <row r="1470" spans="1:60" outlineLevel="1">
      <c r="A1470" s="9" t="s">
        <v>1328</v>
      </c>
      <c r="B1470" t="s">
        <v>878</v>
      </c>
      <c r="C1470" s="1">
        <f t="shared" si="810"/>
        <v>0</v>
      </c>
      <c r="D1470" s="1"/>
      <c r="E1470" s="1"/>
      <c r="F1470" s="1"/>
      <c r="G1470" s="1"/>
      <c r="H1470" s="1"/>
      <c r="I1470" s="1"/>
      <c r="J1470" s="1"/>
      <c r="K1470" s="7" t="e">
        <f>RANK(W1470,(W1470:Y1470,Z1470:AN1470))</f>
        <v>#N/A</v>
      </c>
      <c r="L1470" s="7" t="e">
        <f>RANK(X1470,(W1470:Y1470,Z1470:AN1470))</f>
        <v>#N/A</v>
      </c>
      <c r="M1470" s="7">
        <f>IF(Y1470&gt;0,RANK(Y1470,(W1470:Y1470,Z1470:AN1470)),0)</f>
        <v>0</v>
      </c>
      <c r="N1470" s="7"/>
      <c r="O1470" s="1" t="e">
        <f t="shared" si="811"/>
        <v>#NUM!</v>
      </c>
      <c r="P1470" s="2" t="e">
        <f t="shared" si="812"/>
        <v>#NUM!</v>
      </c>
      <c r="Q1470" s="2"/>
      <c r="R1470" s="2" t="str">
        <f t="shared" si="813"/>
        <v>-</v>
      </c>
      <c r="S1470" s="2" t="str">
        <f t="shared" si="814"/>
        <v>-</v>
      </c>
      <c r="T1470" s="2" t="str">
        <f t="shared" si="815"/>
        <v>-</v>
      </c>
      <c r="U1470" s="2" t="str">
        <f t="shared" si="816"/>
        <v>-</v>
      </c>
      <c r="V1470" s="2" t="str">
        <f t="shared" si="817"/>
        <v>-</v>
      </c>
      <c r="AH1470" s="1"/>
      <c r="AI1470" s="1"/>
      <c r="AK1470" s="1"/>
      <c r="AL1470" s="1"/>
      <c r="AM1470" s="1"/>
      <c r="AN1470" s="1"/>
      <c r="AO1470" s="1"/>
      <c r="AP1470" s="8"/>
      <c r="AQ1470" s="8"/>
      <c r="AR1470" s="8"/>
      <c r="AS1470" s="8"/>
      <c r="AT1470" s="2"/>
      <c r="AU1470" s="2"/>
      <c r="AV1470" s="2"/>
      <c r="AW1470" s="2"/>
      <c r="AX1470" s="2"/>
      <c r="AY1470" t="str">
        <f t="shared" si="819"/>
        <v>Rowan CD12</v>
      </c>
      <c r="BA1470">
        <v>12</v>
      </c>
      <c r="BC1470">
        <v>37</v>
      </c>
      <c r="BD1470"/>
      <c r="BE1470" s="165">
        <v>37159</v>
      </c>
      <c r="BF1470">
        <f t="shared" si="818"/>
        <v>3715912</v>
      </c>
      <c r="BH1470" t="s">
        <v>3387</v>
      </c>
    </row>
    <row r="1471" spans="1:60" outlineLevel="1">
      <c r="A1471" s="9" t="s">
        <v>3140</v>
      </c>
      <c r="B1471" t="s">
        <v>878</v>
      </c>
      <c r="C1471" s="1">
        <f t="shared" si="810"/>
        <v>0</v>
      </c>
      <c r="D1471" s="1"/>
      <c r="E1471" s="1"/>
      <c r="F1471" s="1"/>
      <c r="G1471" s="1"/>
      <c r="H1471" s="1"/>
      <c r="I1471" s="1"/>
      <c r="J1471" s="1"/>
      <c r="K1471" s="7" t="e">
        <f>RANK(W1471,(W1471:Y1471,Z1471:AN1471))</f>
        <v>#N/A</v>
      </c>
      <c r="L1471" s="7" t="e">
        <f>RANK(X1471,(W1471:Y1471,Z1471:AN1471))</f>
        <v>#N/A</v>
      </c>
      <c r="M1471" s="7">
        <f>IF(Y1471&gt;0,RANK(Y1471,(W1471:Y1471,Z1471:AN1471)),0)</f>
        <v>0</v>
      </c>
      <c r="N1471" s="7"/>
      <c r="O1471" s="1" t="e">
        <f t="shared" si="811"/>
        <v>#NUM!</v>
      </c>
      <c r="P1471" s="2" t="e">
        <f t="shared" si="812"/>
        <v>#NUM!</v>
      </c>
      <c r="Q1471" s="2"/>
      <c r="R1471" s="2" t="str">
        <f t="shared" si="813"/>
        <v>-</v>
      </c>
      <c r="S1471" s="2" t="str">
        <f t="shared" si="814"/>
        <v>-</v>
      </c>
      <c r="T1471" s="2" t="str">
        <f t="shared" si="815"/>
        <v>-</v>
      </c>
      <c r="U1471" s="2" t="str">
        <f t="shared" si="816"/>
        <v>-</v>
      </c>
      <c r="V1471" s="2" t="str">
        <f t="shared" si="817"/>
        <v>-</v>
      </c>
      <c r="AH1471" s="1"/>
      <c r="AI1471" s="1"/>
      <c r="AK1471" s="1"/>
      <c r="AL1471" s="1"/>
      <c r="AM1471" s="1"/>
      <c r="AN1471" s="1"/>
      <c r="AO1471" s="1"/>
      <c r="AP1471" s="8"/>
      <c r="AQ1471" s="8"/>
      <c r="AR1471" s="8"/>
      <c r="AS1471" s="8"/>
      <c r="AT1471" s="2"/>
      <c r="AU1471" s="2"/>
      <c r="AV1471" s="2"/>
      <c r="AW1471" s="2"/>
      <c r="AX1471" s="2"/>
      <c r="AY1471" t="str">
        <f t="shared" si="819"/>
        <v>Vance CD1</v>
      </c>
      <c r="BA1471">
        <v>1</v>
      </c>
      <c r="BC1471">
        <v>37</v>
      </c>
      <c r="BD1471"/>
      <c r="BE1471" s="165">
        <v>37181</v>
      </c>
      <c r="BF1471">
        <f t="shared" si="818"/>
        <v>3718101</v>
      </c>
      <c r="BH1471" t="s">
        <v>3387</v>
      </c>
    </row>
    <row r="1472" spans="1:60" outlineLevel="1">
      <c r="A1472" s="9" t="s">
        <v>3140</v>
      </c>
      <c r="B1472" t="s">
        <v>878</v>
      </c>
      <c r="C1472" s="1">
        <f t="shared" si="810"/>
        <v>0</v>
      </c>
      <c r="D1472" s="1"/>
      <c r="E1472" s="1"/>
      <c r="F1472" s="1"/>
      <c r="G1472" s="1"/>
      <c r="H1472" s="1"/>
      <c r="I1472" s="1"/>
      <c r="J1472" s="1"/>
      <c r="K1472" s="7" t="e">
        <f>RANK(W1472,(W1472:Y1472,Z1472:AN1472))</f>
        <v>#N/A</v>
      </c>
      <c r="L1472" s="7" t="e">
        <f>RANK(X1472,(W1472:Y1472,Z1472:AN1472))</f>
        <v>#N/A</v>
      </c>
      <c r="M1472" s="7">
        <f>IF(Y1472&gt;0,RANK(Y1472,(W1472:Y1472,Z1472:AN1472)),0)</f>
        <v>0</v>
      </c>
      <c r="N1472" s="7"/>
      <c r="O1472" s="1" t="e">
        <f t="shared" si="811"/>
        <v>#NUM!</v>
      </c>
      <c r="P1472" s="2" t="e">
        <f t="shared" si="812"/>
        <v>#NUM!</v>
      </c>
      <c r="Q1472" s="2"/>
      <c r="R1472" s="2" t="str">
        <f t="shared" si="813"/>
        <v>-</v>
      </c>
      <c r="S1472" s="2" t="str">
        <f t="shared" si="814"/>
        <v>-</v>
      </c>
      <c r="T1472" s="2" t="str">
        <f t="shared" si="815"/>
        <v>-</v>
      </c>
      <c r="U1472" s="2" t="str">
        <f t="shared" si="816"/>
        <v>-</v>
      </c>
      <c r="V1472" s="2" t="str">
        <f t="shared" si="817"/>
        <v>-</v>
      </c>
      <c r="AH1472" s="1"/>
      <c r="AI1472" s="1"/>
      <c r="AK1472" s="1"/>
      <c r="AL1472" s="1"/>
      <c r="AM1472" s="1"/>
      <c r="AN1472" s="1"/>
      <c r="AO1472" s="1"/>
      <c r="AP1472" s="8"/>
      <c r="AQ1472" s="8"/>
      <c r="AR1472" s="8"/>
      <c r="AS1472" s="8"/>
      <c r="AT1472" s="2"/>
      <c r="AU1472" s="2"/>
      <c r="AV1472" s="2"/>
      <c r="AW1472" s="2"/>
      <c r="AX1472" s="2"/>
      <c r="AY1472" t="str">
        <f t="shared" si="819"/>
        <v>Vance CD13</v>
      </c>
      <c r="BA1472">
        <v>13</v>
      </c>
      <c r="BC1472">
        <v>37</v>
      </c>
      <c r="BD1472"/>
      <c r="BE1472" s="165">
        <v>37181</v>
      </c>
      <c r="BF1472">
        <f t="shared" si="818"/>
        <v>3718113</v>
      </c>
      <c r="BH1472" t="s">
        <v>3387</v>
      </c>
    </row>
    <row r="1473" spans="1:60" outlineLevel="1">
      <c r="A1473" s="9" t="s">
        <v>2515</v>
      </c>
      <c r="B1473" t="s">
        <v>878</v>
      </c>
      <c r="C1473" s="1">
        <f t="shared" si="810"/>
        <v>0</v>
      </c>
      <c r="D1473" s="1"/>
      <c r="E1473" s="1"/>
      <c r="F1473" s="1"/>
      <c r="G1473" s="1"/>
      <c r="H1473" s="1"/>
      <c r="I1473" s="1"/>
      <c r="J1473" s="1"/>
      <c r="K1473" s="7" t="e">
        <f>RANK(W1473,(W1473:Y1473,Z1473:AN1473))</f>
        <v>#N/A</v>
      </c>
      <c r="L1473" s="7" t="e">
        <f>RANK(X1473,(W1473:Y1473,Z1473:AN1473))</f>
        <v>#N/A</v>
      </c>
      <c r="M1473" s="7">
        <f>IF(Y1473&gt;0,RANK(Y1473,(W1473:Y1473,Z1473:AN1473)),0)</f>
        <v>0</v>
      </c>
      <c r="N1473" s="7"/>
      <c r="O1473" s="1" t="e">
        <f t="shared" si="811"/>
        <v>#NUM!</v>
      </c>
      <c r="P1473" s="2" t="e">
        <f t="shared" si="812"/>
        <v>#NUM!</v>
      </c>
      <c r="Q1473" s="2"/>
      <c r="R1473" s="2" t="str">
        <f t="shared" si="813"/>
        <v>-</v>
      </c>
      <c r="S1473" s="2" t="str">
        <f t="shared" si="814"/>
        <v>-</v>
      </c>
      <c r="T1473" s="2" t="str">
        <f t="shared" si="815"/>
        <v>-</v>
      </c>
      <c r="U1473" s="2" t="str">
        <f t="shared" si="816"/>
        <v>-</v>
      </c>
      <c r="V1473" s="2" t="str">
        <f t="shared" si="817"/>
        <v>-</v>
      </c>
      <c r="AH1473" s="1"/>
      <c r="AI1473" s="1"/>
      <c r="AK1473" s="1"/>
      <c r="AL1473" s="1"/>
      <c r="AM1473" s="1"/>
      <c r="AN1473" s="1"/>
      <c r="AO1473" s="1"/>
      <c r="AP1473" s="8"/>
      <c r="AQ1473" s="8"/>
      <c r="AR1473" s="8"/>
      <c r="AS1473" s="8"/>
      <c r="AT1473" s="2"/>
      <c r="AU1473" s="2"/>
      <c r="AV1473" s="2"/>
      <c r="AW1473" s="2"/>
      <c r="AX1473" s="2"/>
      <c r="AY1473" t="str">
        <f t="shared" si="819"/>
        <v>Wake CD2</v>
      </c>
      <c r="BA1473">
        <v>2</v>
      </c>
      <c r="BC1473">
        <v>37</v>
      </c>
      <c r="BD1473"/>
      <c r="BE1473" s="165">
        <v>37183</v>
      </c>
      <c r="BF1473">
        <f t="shared" si="818"/>
        <v>3718302</v>
      </c>
      <c r="BH1473" t="s">
        <v>3387</v>
      </c>
    </row>
    <row r="1474" spans="1:60" outlineLevel="1">
      <c r="A1474" s="9" t="s">
        <v>2515</v>
      </c>
      <c r="B1474" t="s">
        <v>878</v>
      </c>
      <c r="C1474" s="1">
        <f t="shared" si="810"/>
        <v>0</v>
      </c>
      <c r="D1474" s="1"/>
      <c r="E1474" s="1"/>
      <c r="F1474" s="1"/>
      <c r="G1474" s="1"/>
      <c r="H1474" s="1"/>
      <c r="I1474" s="1"/>
      <c r="J1474" s="1"/>
      <c r="K1474" s="7" t="e">
        <f>RANK(W1474,(W1474:Y1474,Z1474:AN1474))</f>
        <v>#N/A</v>
      </c>
      <c r="L1474" s="7" t="e">
        <f>RANK(X1474,(W1474:Y1474,Z1474:AN1474))</f>
        <v>#N/A</v>
      </c>
      <c r="M1474" s="7">
        <f>IF(Y1474&gt;0,RANK(Y1474,(W1474:Y1474,Z1474:AN1474)),0)</f>
        <v>0</v>
      </c>
      <c r="N1474" s="7"/>
      <c r="O1474" s="1" t="e">
        <f t="shared" si="811"/>
        <v>#NUM!</v>
      </c>
      <c r="P1474" s="2" t="e">
        <f t="shared" si="812"/>
        <v>#NUM!</v>
      </c>
      <c r="Q1474" s="2"/>
      <c r="R1474" s="2" t="str">
        <f t="shared" si="813"/>
        <v>-</v>
      </c>
      <c r="S1474" s="2" t="str">
        <f t="shared" si="814"/>
        <v>-</v>
      </c>
      <c r="T1474" s="2" t="str">
        <f t="shared" si="815"/>
        <v>-</v>
      </c>
      <c r="U1474" s="2" t="str">
        <f t="shared" si="816"/>
        <v>-</v>
      </c>
      <c r="V1474" s="2" t="str">
        <f t="shared" si="817"/>
        <v>-</v>
      </c>
      <c r="AH1474" s="1"/>
      <c r="AI1474" s="1"/>
      <c r="AK1474" s="1"/>
      <c r="AL1474" s="1"/>
      <c r="AM1474" s="1"/>
      <c r="AN1474" s="1"/>
      <c r="AO1474" s="1"/>
      <c r="AP1474" s="8"/>
      <c r="AQ1474" s="8"/>
      <c r="AR1474" s="8"/>
      <c r="AS1474" s="8"/>
      <c r="AT1474" s="2"/>
      <c r="AU1474" s="2"/>
      <c r="AV1474" s="2"/>
      <c r="AW1474" s="2"/>
      <c r="AX1474" s="2"/>
      <c r="AY1474" t="str">
        <f t="shared" si="819"/>
        <v>Wake CD4</v>
      </c>
      <c r="BA1474">
        <v>4</v>
      </c>
      <c r="BC1474">
        <v>37</v>
      </c>
      <c r="BD1474"/>
      <c r="BE1474" s="165">
        <v>37183</v>
      </c>
      <c r="BF1474">
        <f t="shared" si="818"/>
        <v>3718304</v>
      </c>
      <c r="BH1474" t="s">
        <v>3387</v>
      </c>
    </row>
    <row r="1475" spans="1:60" outlineLevel="1">
      <c r="A1475" s="9" t="s">
        <v>2515</v>
      </c>
      <c r="B1475" t="s">
        <v>878</v>
      </c>
      <c r="C1475" s="1">
        <f t="shared" si="810"/>
        <v>0</v>
      </c>
      <c r="D1475" s="1"/>
      <c r="E1475" s="1"/>
      <c r="F1475" s="1"/>
      <c r="G1475" s="1"/>
      <c r="H1475" s="1"/>
      <c r="I1475" s="1"/>
      <c r="J1475" s="1"/>
      <c r="K1475" s="7" t="e">
        <f>RANK(W1475,(W1475:Y1475,Z1475:AN1475))</f>
        <v>#N/A</v>
      </c>
      <c r="L1475" s="7" t="e">
        <f>RANK(X1475,(W1475:Y1475,Z1475:AN1475))</f>
        <v>#N/A</v>
      </c>
      <c r="M1475" s="7">
        <f>IF(Y1475&gt;0,RANK(Y1475,(W1475:Y1475,Z1475:AN1475)),0)</f>
        <v>0</v>
      </c>
      <c r="N1475" s="7"/>
      <c r="O1475" s="1" t="e">
        <f t="shared" si="811"/>
        <v>#NUM!</v>
      </c>
      <c r="P1475" s="2" t="e">
        <f t="shared" si="812"/>
        <v>#NUM!</v>
      </c>
      <c r="Q1475" s="2"/>
      <c r="R1475" s="2" t="str">
        <f t="shared" si="813"/>
        <v>-</v>
      </c>
      <c r="S1475" s="2" t="str">
        <f t="shared" si="814"/>
        <v>-</v>
      </c>
      <c r="T1475" s="2" t="str">
        <f t="shared" si="815"/>
        <v>-</v>
      </c>
      <c r="U1475" s="2" t="str">
        <f t="shared" si="816"/>
        <v>-</v>
      </c>
      <c r="V1475" s="2" t="str">
        <f t="shared" si="817"/>
        <v>-</v>
      </c>
      <c r="AH1475" s="1"/>
      <c r="AI1475" s="1"/>
      <c r="AK1475" s="1"/>
      <c r="AL1475" s="1"/>
      <c r="AM1475" s="1"/>
      <c r="AN1475" s="1"/>
      <c r="AO1475" s="1"/>
      <c r="AP1475" s="8"/>
      <c r="AQ1475" s="8"/>
      <c r="AR1475" s="8"/>
      <c r="AS1475" s="8"/>
      <c r="AT1475" s="2"/>
      <c r="AU1475" s="2"/>
      <c r="AV1475" s="2"/>
      <c r="AW1475" s="2"/>
      <c r="AX1475" s="2"/>
      <c r="AY1475" t="str">
        <f t="shared" si="819"/>
        <v>Wake CD13</v>
      </c>
      <c r="BA1475">
        <v>13</v>
      </c>
      <c r="BC1475">
        <v>37</v>
      </c>
      <c r="BD1475"/>
      <c r="BE1475" s="165">
        <v>37183</v>
      </c>
      <c r="BF1475">
        <f t="shared" si="818"/>
        <v>3718313</v>
      </c>
      <c r="BH1475" t="s">
        <v>3387</v>
      </c>
    </row>
    <row r="1476" spans="1:60" outlineLevel="1">
      <c r="A1476" s="9" t="s">
        <v>2200</v>
      </c>
      <c r="B1476" t="s">
        <v>878</v>
      </c>
      <c r="C1476" s="1">
        <f t="shared" si="810"/>
        <v>0</v>
      </c>
      <c r="D1476" s="1"/>
      <c r="E1476" s="1"/>
      <c r="F1476" s="1"/>
      <c r="G1476" s="1"/>
      <c r="H1476" s="1"/>
      <c r="I1476" s="1"/>
      <c r="J1476" s="1"/>
      <c r="K1476" s="7" t="e">
        <f>RANK(W1476,(W1476:Y1476,Z1476:AN1476))</f>
        <v>#N/A</v>
      </c>
      <c r="L1476" s="7" t="e">
        <f>RANK(X1476,(W1476:Y1476,Z1476:AN1476))</f>
        <v>#N/A</v>
      </c>
      <c r="M1476" s="7">
        <f>IF(Y1476&gt;0,RANK(Y1476,(W1476:Y1476,Z1476:AN1476)),0)</f>
        <v>0</v>
      </c>
      <c r="N1476" s="7"/>
      <c r="O1476" s="1" t="e">
        <f t="shared" si="811"/>
        <v>#NUM!</v>
      </c>
      <c r="P1476" s="2" t="e">
        <f t="shared" si="812"/>
        <v>#NUM!</v>
      </c>
      <c r="Q1476" s="2"/>
      <c r="R1476" s="2" t="str">
        <f t="shared" si="813"/>
        <v>-</v>
      </c>
      <c r="S1476" s="2" t="str">
        <f t="shared" si="814"/>
        <v>-</v>
      </c>
      <c r="T1476" s="2" t="str">
        <f t="shared" si="815"/>
        <v>-</v>
      </c>
      <c r="U1476" s="2" t="str">
        <f t="shared" si="816"/>
        <v>-</v>
      </c>
      <c r="V1476" s="2" t="str">
        <f t="shared" si="817"/>
        <v>-</v>
      </c>
      <c r="AH1476" s="1"/>
      <c r="AI1476" s="1"/>
      <c r="AK1476" s="1"/>
      <c r="AL1476" s="1"/>
      <c r="AM1476" s="1"/>
      <c r="AN1476" s="1"/>
      <c r="AO1476" s="1"/>
      <c r="AP1476" s="8"/>
      <c r="AQ1476" s="8"/>
      <c r="AR1476" s="8"/>
      <c r="AS1476" s="8"/>
      <c r="AT1476" s="2"/>
      <c r="AU1476" s="2"/>
      <c r="AV1476" s="2"/>
      <c r="AW1476" s="2"/>
      <c r="AX1476" s="2"/>
      <c r="AY1476" t="str">
        <f t="shared" si="819"/>
        <v>Wayne CD1</v>
      </c>
      <c r="BA1476">
        <v>1</v>
      </c>
      <c r="BC1476">
        <v>37</v>
      </c>
      <c r="BD1476"/>
      <c r="BE1476" s="165">
        <v>37191</v>
      </c>
      <c r="BF1476">
        <f t="shared" si="818"/>
        <v>3719101</v>
      </c>
      <c r="BH1476" t="s">
        <v>3387</v>
      </c>
    </row>
    <row r="1477" spans="1:60" outlineLevel="1">
      <c r="A1477" s="9" t="s">
        <v>2200</v>
      </c>
      <c r="B1477" t="s">
        <v>878</v>
      </c>
      <c r="C1477" s="1">
        <f t="shared" si="810"/>
        <v>0</v>
      </c>
      <c r="D1477" s="1"/>
      <c r="E1477" s="1"/>
      <c r="F1477" s="1"/>
      <c r="G1477" s="1"/>
      <c r="H1477" s="1"/>
      <c r="I1477" s="1"/>
      <c r="J1477" s="1"/>
      <c r="K1477" s="7" t="e">
        <f>RANK(W1477,(W1477:Y1477,Z1477:AN1477))</f>
        <v>#N/A</v>
      </c>
      <c r="L1477" s="7" t="e">
        <f>RANK(X1477,(W1477:Y1477,Z1477:AN1477))</f>
        <v>#N/A</v>
      </c>
      <c r="M1477" s="7">
        <f>IF(Y1477&gt;0,RANK(Y1477,(W1477:Y1477,Z1477:AN1477)),0)</f>
        <v>0</v>
      </c>
      <c r="N1477" s="7"/>
      <c r="O1477" s="1" t="e">
        <f t="shared" si="811"/>
        <v>#NUM!</v>
      </c>
      <c r="P1477" s="2" t="e">
        <f t="shared" si="812"/>
        <v>#NUM!</v>
      </c>
      <c r="Q1477" s="2"/>
      <c r="R1477" s="2" t="str">
        <f t="shared" si="813"/>
        <v>-</v>
      </c>
      <c r="S1477" s="2" t="str">
        <f t="shared" si="814"/>
        <v>-</v>
      </c>
      <c r="T1477" s="2" t="str">
        <f t="shared" si="815"/>
        <v>-</v>
      </c>
      <c r="U1477" s="2" t="str">
        <f t="shared" si="816"/>
        <v>-</v>
      </c>
      <c r="V1477" s="2" t="str">
        <f t="shared" si="817"/>
        <v>-</v>
      </c>
      <c r="AH1477" s="1"/>
      <c r="AI1477" s="1"/>
      <c r="AK1477" s="1"/>
      <c r="AL1477" s="1"/>
      <c r="AM1477" s="1"/>
      <c r="AN1477" s="1"/>
      <c r="AO1477" s="1"/>
      <c r="AP1477" s="8"/>
      <c r="AQ1477" s="8"/>
      <c r="AR1477" s="8"/>
      <c r="AS1477" s="8"/>
      <c r="AT1477" s="2"/>
      <c r="AU1477" s="2"/>
      <c r="AV1477" s="2"/>
      <c r="AW1477" s="2"/>
      <c r="AX1477" s="2"/>
      <c r="AY1477" t="str">
        <f t="shared" si="819"/>
        <v>Wayne CD13</v>
      </c>
      <c r="BA1477">
        <v>13</v>
      </c>
      <c r="BC1477">
        <v>37</v>
      </c>
      <c r="BD1477"/>
      <c r="BE1477" s="165">
        <v>37191</v>
      </c>
      <c r="BF1477">
        <f t="shared" si="818"/>
        <v>3719113</v>
      </c>
      <c r="BH1477" t="s">
        <v>3387</v>
      </c>
    </row>
    <row r="1478" spans="1:60" outlineLevel="1">
      <c r="A1478" s="9" t="s">
        <v>268</v>
      </c>
      <c r="B1478" t="s">
        <v>878</v>
      </c>
      <c r="C1478" s="1">
        <f t="shared" si="810"/>
        <v>0</v>
      </c>
      <c r="D1478" s="1"/>
      <c r="E1478" s="1"/>
      <c r="F1478" s="1"/>
      <c r="G1478" s="1"/>
      <c r="H1478" s="1"/>
      <c r="I1478" s="1"/>
      <c r="J1478" s="1"/>
      <c r="K1478" s="7" t="e">
        <f>RANK(W1478,(W1478:Y1478,Z1478:AN1478))</f>
        <v>#N/A</v>
      </c>
      <c r="L1478" s="7" t="e">
        <f>RANK(X1478,(W1478:Y1478,Z1478:AN1478))</f>
        <v>#N/A</v>
      </c>
      <c r="M1478" s="7">
        <f>IF(Y1478&gt;0,RANK(Y1478,(W1478:Y1478,Z1478:AN1478)),0)</f>
        <v>0</v>
      </c>
      <c r="N1478" s="7"/>
      <c r="O1478" s="1" t="e">
        <f t="shared" si="811"/>
        <v>#NUM!</v>
      </c>
      <c r="P1478" s="2" t="e">
        <f t="shared" si="812"/>
        <v>#NUM!</v>
      </c>
      <c r="Q1478" s="2"/>
      <c r="R1478" s="2" t="str">
        <f t="shared" si="813"/>
        <v>-</v>
      </c>
      <c r="S1478" s="2" t="str">
        <f t="shared" si="814"/>
        <v>-</v>
      </c>
      <c r="T1478" s="2" t="str">
        <f t="shared" si="815"/>
        <v>-</v>
      </c>
      <c r="U1478" s="2" t="str">
        <f t="shared" si="816"/>
        <v>-</v>
      </c>
      <c r="V1478" s="2" t="str">
        <f t="shared" si="817"/>
        <v>-</v>
      </c>
      <c r="AH1478" s="1"/>
      <c r="AI1478" s="1"/>
      <c r="AK1478" s="1"/>
      <c r="AL1478" s="1"/>
      <c r="AM1478" s="1"/>
      <c r="AN1478" s="1"/>
      <c r="AO1478" s="1"/>
      <c r="AP1478" s="8"/>
      <c r="AQ1478" s="8"/>
      <c r="AR1478" s="8"/>
      <c r="AS1478" s="8"/>
      <c r="AT1478" s="2"/>
      <c r="AU1478" s="2"/>
      <c r="AV1478" s="2"/>
      <c r="AW1478" s="2"/>
      <c r="AX1478" s="2"/>
      <c r="AY1478" t="str">
        <f t="shared" si="819"/>
        <v>Wilson CD1</v>
      </c>
      <c r="BA1478">
        <v>1</v>
      </c>
      <c r="BC1478">
        <v>37</v>
      </c>
      <c r="BD1478"/>
      <c r="BE1478" s="165">
        <v>37195</v>
      </c>
      <c r="BF1478">
        <f t="shared" si="818"/>
        <v>3719501</v>
      </c>
      <c r="BH1478" t="s">
        <v>3387</v>
      </c>
    </row>
    <row r="1479" spans="1:60" outlineLevel="1">
      <c r="A1479" s="9" t="s">
        <v>268</v>
      </c>
      <c r="B1479" t="s">
        <v>878</v>
      </c>
      <c r="C1479" s="1">
        <f t="shared" si="810"/>
        <v>0</v>
      </c>
      <c r="D1479" s="1"/>
      <c r="E1479" s="1"/>
      <c r="F1479" s="1"/>
      <c r="G1479" s="1"/>
      <c r="H1479" s="1"/>
      <c r="I1479" s="1"/>
      <c r="J1479" s="1"/>
      <c r="K1479" s="7" t="e">
        <f>RANK(W1479,(W1479:Y1479,Z1479:AN1479))</f>
        <v>#N/A</v>
      </c>
      <c r="L1479" s="7" t="e">
        <f>RANK(X1479,(W1479:Y1479,Z1479:AN1479))</f>
        <v>#N/A</v>
      </c>
      <c r="M1479" s="7">
        <f>IF(Y1479&gt;0,RANK(Y1479,(W1479:Y1479,Z1479:AN1479)),0)</f>
        <v>0</v>
      </c>
      <c r="N1479" s="7"/>
      <c r="O1479" s="1" t="e">
        <f t="shared" si="811"/>
        <v>#NUM!</v>
      </c>
      <c r="P1479" s="2" t="e">
        <f t="shared" si="812"/>
        <v>#NUM!</v>
      </c>
      <c r="Q1479" s="2"/>
      <c r="R1479" s="2" t="str">
        <f t="shared" si="813"/>
        <v>-</v>
      </c>
      <c r="S1479" s="2" t="str">
        <f t="shared" si="814"/>
        <v>-</v>
      </c>
      <c r="T1479" s="2" t="str">
        <f t="shared" si="815"/>
        <v>-</v>
      </c>
      <c r="U1479" s="2" t="str">
        <f t="shared" si="816"/>
        <v>-</v>
      </c>
      <c r="V1479" s="2" t="str">
        <f t="shared" si="817"/>
        <v>-</v>
      </c>
      <c r="AH1479" s="1"/>
      <c r="AI1479" s="1"/>
      <c r="AK1479" s="1"/>
      <c r="AL1479" s="1"/>
      <c r="AM1479" s="1"/>
      <c r="AN1479" s="1"/>
      <c r="AO1479" s="1"/>
      <c r="AP1479" s="8"/>
      <c r="AQ1479" s="8"/>
      <c r="AR1479" s="8"/>
      <c r="AS1479" s="8"/>
      <c r="AT1479" s="2"/>
      <c r="AU1479" s="2"/>
      <c r="AV1479" s="2"/>
      <c r="AW1479" s="2"/>
      <c r="AX1479" s="2"/>
      <c r="AY1479" t="str">
        <f t="shared" si="819"/>
        <v>Wilson CD13</v>
      </c>
      <c r="BA1479">
        <v>13</v>
      </c>
      <c r="BC1479">
        <v>37</v>
      </c>
      <c r="BD1479"/>
      <c r="BE1479" s="165">
        <v>37195</v>
      </c>
      <c r="BF1479">
        <f t="shared" si="818"/>
        <v>3719513</v>
      </c>
      <c r="BH1479" t="s">
        <v>3387</v>
      </c>
    </row>
    <row r="1480" spans="1:60">
      <c r="A1480" s="9"/>
      <c r="C1480" s="2"/>
      <c r="D1480" s="2"/>
      <c r="E1480" s="2"/>
      <c r="F1480" s="2"/>
      <c r="G1480" s="2"/>
      <c r="H1480" s="2"/>
      <c r="I1480" s="2"/>
      <c r="J1480" s="2"/>
      <c r="K1480" s="7"/>
      <c r="L1480" s="2"/>
      <c r="M1480" s="2"/>
      <c r="N1480" s="2"/>
      <c r="R1480" s="2"/>
      <c r="S1480" s="2"/>
      <c r="T1480" s="2"/>
      <c r="U1480" s="2"/>
      <c r="V1480" s="2"/>
      <c r="AH1480" s="1"/>
      <c r="AI1480" s="1"/>
      <c r="AK1480" s="1"/>
      <c r="AL1480" s="1"/>
      <c r="AM1480" s="1"/>
      <c r="AN1480" s="1"/>
      <c r="AO1480" s="1"/>
      <c r="AP1480" s="8"/>
      <c r="AQ1480" s="8"/>
      <c r="AR1480" s="8"/>
      <c r="AS1480" s="8"/>
      <c r="AT1480" s="2"/>
      <c r="AU1480" s="2"/>
      <c r="AV1480" s="2"/>
      <c r="AW1480" s="2"/>
      <c r="AX1480" s="2"/>
      <c r="BD1480" s="93"/>
      <c r="BE1480"/>
    </row>
    <row r="1481" spans="1:60">
      <c r="A1481" s="47" t="s">
        <v>740</v>
      </c>
      <c r="C1481" s="2"/>
      <c r="D1481" s="2"/>
      <c r="E1481" s="2"/>
      <c r="F1481" s="2"/>
      <c r="G1481" s="2"/>
      <c r="H1481" s="2"/>
      <c r="I1481" s="2"/>
      <c r="J1481" s="2"/>
      <c r="K1481" s="7"/>
      <c r="L1481" s="2"/>
      <c r="M1481" s="2"/>
      <c r="N1481" s="2"/>
      <c r="R1481" s="2"/>
      <c r="S1481" s="2"/>
      <c r="T1481" s="2"/>
      <c r="U1481" s="2"/>
      <c r="V1481" s="2"/>
      <c r="AH1481" s="1"/>
      <c r="AI1481" s="1"/>
      <c r="AK1481" s="1"/>
      <c r="AL1481" s="1"/>
      <c r="AM1481" s="1"/>
      <c r="AN1481" s="1"/>
      <c r="AO1481" s="1"/>
      <c r="AP1481" s="8"/>
      <c r="AQ1481" s="8"/>
      <c r="AR1481" s="8"/>
      <c r="AS1481" s="8"/>
      <c r="AT1481" s="2"/>
      <c r="AU1481" s="2"/>
      <c r="AV1481" s="2"/>
      <c r="AW1481" s="2"/>
      <c r="AX1481" s="2"/>
      <c r="BD1481" s="93"/>
      <c r="BE1481"/>
    </row>
    <row r="1482" spans="1:60">
      <c r="A1482" s="9" t="s">
        <v>2342</v>
      </c>
      <c r="B1482" t="s">
        <v>2566</v>
      </c>
      <c r="C1482" s="1">
        <f t="shared" ref="C1482:C1526" si="821">SUM(W1482:AN1482)</f>
        <v>0</v>
      </c>
      <c r="D1482" s="1"/>
      <c r="E1482" s="1"/>
      <c r="F1482" s="1"/>
      <c r="G1482" s="1"/>
      <c r="H1482" s="1"/>
      <c r="I1482" s="1"/>
      <c r="J1482" s="1"/>
      <c r="K1482" s="7" t="e">
        <f>RANK(W1482,(W1482:Y1482,Z1482:AN1482))</f>
        <v>#N/A</v>
      </c>
      <c r="L1482" s="7" t="e">
        <f>RANK(X1482,(W1482:Y1482,Z1482:AN1482))</f>
        <v>#N/A</v>
      </c>
      <c r="M1482" s="7">
        <f>IF(Y1482&gt;0,RANK(Y1482,(W1482:Y1482,Z1482:AN1482)),0)</f>
        <v>0</v>
      </c>
      <c r="N1482" s="7">
        <f t="shared" ref="N1482:N1526" si="822">IF(Z1482&gt;0,RANK(Z1482,(W1482:AN1482)),0)</f>
        <v>0</v>
      </c>
      <c r="O1482" s="1" t="e">
        <f t="shared" ref="O1482:O1526" si="823">MAX(W1482:AD1482)-LARGE(W1482:AD1482,2)</f>
        <v>#NUM!</v>
      </c>
      <c r="P1482" s="2" t="e">
        <f t="shared" ref="P1482:P1526" si="824">O1482/C1482</f>
        <v>#NUM!</v>
      </c>
      <c r="Q1482" s="2"/>
      <c r="R1482" s="2" t="str">
        <f t="shared" ref="R1482:R1526" si="825">IF($C1482=0,"-",W1482/$C1482)</f>
        <v>-</v>
      </c>
      <c r="S1482" s="2" t="str">
        <f t="shared" ref="S1482:S1526" si="826">IF($C1482=0,"-",X1482/$C1482)</f>
        <v>-</v>
      </c>
      <c r="T1482" s="2" t="str">
        <f t="shared" ref="T1482:T1526" si="827">IF($C1482=0,"-",Y1482/$C1482)</f>
        <v>-</v>
      </c>
      <c r="U1482" s="2" t="str">
        <f t="shared" ref="U1482:U1526" si="828">IF($C1482=0,"-",Z1482/$C1482)</f>
        <v>-</v>
      </c>
      <c r="V1482" s="2" t="str">
        <f t="shared" ref="V1482:V1526" si="829">IF(C1482=0,"-",(1-R1482-S1482-T1482-U1482))</f>
        <v>-</v>
      </c>
      <c r="AH1482" s="1"/>
      <c r="AI1482" s="1"/>
      <c r="AK1482" s="1"/>
      <c r="AL1482" s="1"/>
      <c r="AM1482" s="1"/>
      <c r="AN1482" s="1"/>
      <c r="AO1482" s="1"/>
      <c r="AP1482" s="8"/>
      <c r="AQ1482" s="8"/>
      <c r="AR1482" s="8"/>
      <c r="AS1482" s="8"/>
      <c r="AT1482" s="2"/>
      <c r="AU1482" s="2"/>
      <c r="AV1482" s="2"/>
      <c r="AW1482" s="2"/>
      <c r="AX1482" s="2"/>
      <c r="AY1482" t="str">
        <f t="shared" ref="AY1482:AY1536" si="830">A1482&amp;" "&amp;"CD"&amp;BA1482</f>
        <v>Athens CD6</v>
      </c>
      <c r="BA1482" s="1">
        <v>6</v>
      </c>
      <c r="BC1482" s="91">
        <v>39</v>
      </c>
      <c r="BD1482" s="93"/>
      <c r="BE1482">
        <v>39009</v>
      </c>
      <c r="BF1482">
        <f t="shared" ref="BF1482:BF1549" si="831">BE1482*100+BA1482</f>
        <v>3900906</v>
      </c>
      <c r="BH1482" t="s">
        <v>3387</v>
      </c>
    </row>
    <row r="1483" spans="1:60">
      <c r="A1483" s="9" t="s">
        <v>2342</v>
      </c>
      <c r="B1483" t="s">
        <v>2566</v>
      </c>
      <c r="C1483" s="1">
        <f t="shared" si="821"/>
        <v>0</v>
      </c>
      <c r="D1483" s="1"/>
      <c r="E1483" s="1"/>
      <c r="F1483" s="1"/>
      <c r="G1483" s="1"/>
      <c r="H1483" s="1"/>
      <c r="I1483" s="1"/>
      <c r="J1483" s="1"/>
      <c r="K1483" s="7" t="e">
        <f>RANK(W1483,(W1483:Y1483,Z1483:AN1483))</f>
        <v>#N/A</v>
      </c>
      <c r="L1483" s="7" t="e">
        <f>RANK(X1483,(W1483:Y1483,Z1483:AN1483))</f>
        <v>#N/A</v>
      </c>
      <c r="M1483" s="7">
        <f>IF(Y1483&gt;0,RANK(Y1483,(W1483:Y1483,Z1483:AN1483)),0)</f>
        <v>0</v>
      </c>
      <c r="N1483" s="7">
        <f t="shared" si="822"/>
        <v>0</v>
      </c>
      <c r="O1483" s="1" t="e">
        <f t="shared" si="823"/>
        <v>#NUM!</v>
      </c>
      <c r="P1483" s="2" t="e">
        <f t="shared" si="824"/>
        <v>#NUM!</v>
      </c>
      <c r="Q1483" s="2"/>
      <c r="R1483" s="2" t="str">
        <f t="shared" si="825"/>
        <v>-</v>
      </c>
      <c r="S1483" s="2" t="str">
        <f t="shared" si="826"/>
        <v>-</v>
      </c>
      <c r="T1483" s="2" t="str">
        <f t="shared" si="827"/>
        <v>-</v>
      </c>
      <c r="U1483" s="2" t="str">
        <f t="shared" si="828"/>
        <v>-</v>
      </c>
      <c r="V1483" s="2" t="str">
        <f t="shared" si="829"/>
        <v>-</v>
      </c>
      <c r="AH1483" s="1"/>
      <c r="AI1483" s="1"/>
      <c r="AK1483" s="1"/>
      <c r="AL1483" s="1"/>
      <c r="AM1483" s="1"/>
      <c r="AN1483" s="1"/>
      <c r="AO1483" s="1"/>
      <c r="AP1483" s="8"/>
      <c r="AQ1483" s="8"/>
      <c r="AR1483" s="8"/>
      <c r="AS1483" s="8"/>
      <c r="AT1483" s="2"/>
      <c r="AU1483" s="2"/>
      <c r="AV1483" s="2"/>
      <c r="AW1483" s="2"/>
      <c r="AX1483" s="2"/>
      <c r="AY1483" s="162" t="str">
        <f t="shared" si="830"/>
        <v>Athens CD15</v>
      </c>
      <c r="BA1483" s="1">
        <v>15</v>
      </c>
      <c r="BC1483" s="91">
        <v>39</v>
      </c>
      <c r="BD1483" s="93"/>
      <c r="BE1483" s="162">
        <v>39009</v>
      </c>
      <c r="BF1483">
        <f t="shared" si="831"/>
        <v>3900915</v>
      </c>
      <c r="BH1483" t="s">
        <v>3387</v>
      </c>
    </row>
    <row r="1484" spans="1:60">
      <c r="A1484" s="9" t="s">
        <v>336</v>
      </c>
      <c r="B1484" t="s">
        <v>2566</v>
      </c>
      <c r="C1484" s="1">
        <f t="shared" si="821"/>
        <v>0</v>
      </c>
      <c r="D1484" s="1"/>
      <c r="E1484" s="1"/>
      <c r="F1484" s="1"/>
      <c r="G1484" s="1"/>
      <c r="H1484" s="1"/>
      <c r="I1484" s="1"/>
      <c r="J1484" s="1"/>
      <c r="K1484" s="7" t="e">
        <f>RANK(W1484,(W1484:Y1484,Z1484:AN1484))</f>
        <v>#N/A</v>
      </c>
      <c r="L1484" s="7" t="e">
        <f>RANK(X1484,(W1484:Y1484,Z1484:AN1484))</f>
        <v>#N/A</v>
      </c>
      <c r="M1484" s="7">
        <f>IF(Y1484&gt;0,RANK(Y1484,(W1484:Y1484,Z1484:AN1484)),0)</f>
        <v>0</v>
      </c>
      <c r="N1484" s="7">
        <f t="shared" si="822"/>
        <v>0</v>
      </c>
      <c r="O1484" s="1" t="e">
        <f t="shared" si="823"/>
        <v>#NUM!</v>
      </c>
      <c r="P1484" s="2" t="e">
        <f t="shared" si="824"/>
        <v>#NUM!</v>
      </c>
      <c r="Q1484" s="2"/>
      <c r="R1484" s="2" t="str">
        <f t="shared" si="825"/>
        <v>-</v>
      </c>
      <c r="S1484" s="2" t="str">
        <f t="shared" si="826"/>
        <v>-</v>
      </c>
      <c r="T1484" s="2" t="str">
        <f t="shared" si="827"/>
        <v>-</v>
      </c>
      <c r="U1484" s="2" t="str">
        <f t="shared" si="828"/>
        <v>-</v>
      </c>
      <c r="V1484" s="2" t="str">
        <f t="shared" si="829"/>
        <v>-</v>
      </c>
      <c r="AH1484" s="1"/>
      <c r="AI1484" s="1"/>
      <c r="AK1484" s="1"/>
      <c r="AL1484" s="1"/>
      <c r="AM1484" s="1"/>
      <c r="AN1484" s="1"/>
      <c r="AO1484" s="1"/>
      <c r="AP1484" s="8"/>
      <c r="AQ1484" s="8"/>
      <c r="AR1484" s="8"/>
      <c r="AS1484" s="8"/>
      <c r="AT1484" s="2"/>
      <c r="AU1484" s="2"/>
      <c r="AV1484" s="2"/>
      <c r="AW1484" s="2"/>
      <c r="AX1484" s="2"/>
      <c r="AY1484" s="162" t="str">
        <f t="shared" si="830"/>
        <v>Cuyahoga CD9</v>
      </c>
      <c r="BA1484" s="1">
        <v>9</v>
      </c>
      <c r="BC1484" s="91">
        <v>39</v>
      </c>
      <c r="BD1484" s="93"/>
      <c r="BE1484" s="162">
        <v>39035</v>
      </c>
      <c r="BF1484">
        <f t="shared" si="831"/>
        <v>3903509</v>
      </c>
      <c r="BH1484" t="s">
        <v>3387</v>
      </c>
    </row>
    <row r="1485" spans="1:60">
      <c r="A1485" s="9" t="s">
        <v>336</v>
      </c>
      <c r="B1485" t="s">
        <v>2566</v>
      </c>
      <c r="C1485" s="1">
        <f t="shared" si="821"/>
        <v>0</v>
      </c>
      <c r="D1485" s="1"/>
      <c r="E1485" s="1"/>
      <c r="F1485" s="1"/>
      <c r="G1485" s="1"/>
      <c r="H1485" s="1"/>
      <c r="I1485" s="1"/>
      <c r="J1485" s="1"/>
      <c r="K1485" s="7" t="e">
        <f>RANK(W1485,(W1485:Y1485,Z1485:AN1485))</f>
        <v>#N/A</v>
      </c>
      <c r="L1485" s="7" t="e">
        <f>RANK(X1485,(W1485:Y1485,Z1485:AN1485))</f>
        <v>#N/A</v>
      </c>
      <c r="M1485" s="7">
        <f>IF(Y1485&gt;0,RANK(Y1485,(W1485:Y1485,Z1485:AN1485)),0)</f>
        <v>0</v>
      </c>
      <c r="N1485" s="7">
        <f t="shared" si="822"/>
        <v>0</v>
      </c>
      <c r="O1485" s="1" t="e">
        <f t="shared" si="823"/>
        <v>#NUM!</v>
      </c>
      <c r="P1485" s="2" t="e">
        <f t="shared" si="824"/>
        <v>#NUM!</v>
      </c>
      <c r="Q1485" s="2"/>
      <c r="R1485" s="2" t="str">
        <f t="shared" si="825"/>
        <v>-</v>
      </c>
      <c r="S1485" s="2" t="str">
        <f t="shared" si="826"/>
        <v>-</v>
      </c>
      <c r="T1485" s="2" t="str">
        <f t="shared" si="827"/>
        <v>-</v>
      </c>
      <c r="U1485" s="2" t="str">
        <f t="shared" si="828"/>
        <v>-</v>
      </c>
      <c r="V1485" s="2" t="str">
        <f t="shared" si="829"/>
        <v>-</v>
      </c>
      <c r="AH1485" s="1"/>
      <c r="AI1485" s="1"/>
      <c r="AK1485" s="1"/>
      <c r="AL1485" s="1"/>
      <c r="AM1485" s="1"/>
      <c r="AN1485" s="1"/>
      <c r="AO1485" s="1"/>
      <c r="AP1485" s="8"/>
      <c r="AQ1485" s="8"/>
      <c r="AR1485" s="8"/>
      <c r="AS1485" s="8"/>
      <c r="AT1485" s="2"/>
      <c r="AU1485" s="2"/>
      <c r="AV1485" s="2"/>
      <c r="AW1485" s="2"/>
      <c r="AX1485" s="2"/>
      <c r="AY1485" s="162" t="str">
        <f t="shared" si="830"/>
        <v>Cuyahoga CD11</v>
      </c>
      <c r="BA1485" s="1">
        <v>11</v>
      </c>
      <c r="BC1485" s="91">
        <v>39</v>
      </c>
      <c r="BD1485" s="93"/>
      <c r="BE1485" s="162">
        <v>39035</v>
      </c>
      <c r="BF1485">
        <f t="shared" si="831"/>
        <v>3903511</v>
      </c>
      <c r="BH1485" t="s">
        <v>3387</v>
      </c>
    </row>
    <row r="1486" spans="1:60">
      <c r="A1486" s="9" t="s">
        <v>336</v>
      </c>
      <c r="B1486" t="s">
        <v>2566</v>
      </c>
      <c r="C1486" s="1">
        <f t="shared" si="821"/>
        <v>0</v>
      </c>
      <c r="D1486" s="1"/>
      <c r="E1486" s="1"/>
      <c r="F1486" s="1"/>
      <c r="G1486" s="1"/>
      <c r="H1486" s="1"/>
      <c r="I1486" s="1"/>
      <c r="J1486" s="1"/>
      <c r="K1486" s="7" t="e">
        <f>RANK(W1486,(W1486:Y1486,Z1486:AN1486))</f>
        <v>#N/A</v>
      </c>
      <c r="L1486" s="7" t="e">
        <f>RANK(X1486,(W1486:Y1486,Z1486:AN1486))</f>
        <v>#N/A</v>
      </c>
      <c r="M1486" s="7">
        <f>IF(Y1486&gt;0,RANK(Y1486,(W1486:Y1486,Z1486:AN1486)),0)</f>
        <v>0</v>
      </c>
      <c r="N1486" s="7">
        <f t="shared" si="822"/>
        <v>0</v>
      </c>
      <c r="O1486" s="1" t="e">
        <f t="shared" si="823"/>
        <v>#NUM!</v>
      </c>
      <c r="P1486" s="2" t="e">
        <f t="shared" si="824"/>
        <v>#NUM!</v>
      </c>
      <c r="Q1486" s="2"/>
      <c r="R1486" s="2" t="str">
        <f t="shared" si="825"/>
        <v>-</v>
      </c>
      <c r="S1486" s="2" t="str">
        <f t="shared" si="826"/>
        <v>-</v>
      </c>
      <c r="T1486" s="2" t="str">
        <f t="shared" si="827"/>
        <v>-</v>
      </c>
      <c r="U1486" s="2" t="str">
        <f t="shared" si="828"/>
        <v>-</v>
      </c>
      <c r="V1486" s="2" t="str">
        <f t="shared" si="829"/>
        <v>-</v>
      </c>
      <c r="AH1486" s="1"/>
      <c r="AI1486" s="1"/>
      <c r="AK1486" s="1"/>
      <c r="AL1486" s="1"/>
      <c r="AM1486" s="1"/>
      <c r="AN1486" s="1"/>
      <c r="AO1486" s="1"/>
      <c r="AP1486" s="8"/>
      <c r="AQ1486" s="8"/>
      <c r="AR1486" s="8"/>
      <c r="AS1486" s="8"/>
      <c r="AT1486" s="2"/>
      <c r="AU1486" s="2"/>
      <c r="AV1486" s="2"/>
      <c r="AW1486" s="2"/>
      <c r="AX1486" s="2"/>
      <c r="AY1486" s="162" t="str">
        <f t="shared" si="830"/>
        <v>Cuyahoga CD14</v>
      </c>
      <c r="BA1486" s="1">
        <v>14</v>
      </c>
      <c r="BC1486" s="91">
        <v>39</v>
      </c>
      <c r="BD1486" s="93"/>
      <c r="BE1486" s="162">
        <v>39035</v>
      </c>
      <c r="BF1486">
        <f t="shared" si="831"/>
        <v>3903514</v>
      </c>
      <c r="BH1486" t="s">
        <v>3387</v>
      </c>
    </row>
    <row r="1487" spans="1:60">
      <c r="A1487" s="9" t="s">
        <v>336</v>
      </c>
      <c r="B1487" t="s">
        <v>2566</v>
      </c>
      <c r="C1487" s="1">
        <f t="shared" si="821"/>
        <v>0</v>
      </c>
      <c r="D1487" s="1"/>
      <c r="E1487" s="1"/>
      <c r="F1487" s="1"/>
      <c r="G1487" s="1"/>
      <c r="H1487" s="1"/>
      <c r="I1487" s="1"/>
      <c r="J1487" s="1"/>
      <c r="K1487" s="7" t="e">
        <f>RANK(W1487,(W1487:Y1487,Z1487:AN1487))</f>
        <v>#N/A</v>
      </c>
      <c r="L1487" s="7" t="e">
        <f>RANK(X1487,(W1487:Y1487,Z1487:AN1487))</f>
        <v>#N/A</v>
      </c>
      <c r="M1487" s="7">
        <f>IF(Y1487&gt;0,RANK(Y1487,(W1487:Y1487,Z1487:AN1487)),0)</f>
        <v>0</v>
      </c>
      <c r="N1487" s="7">
        <f t="shared" si="822"/>
        <v>0</v>
      </c>
      <c r="O1487" s="1" t="e">
        <f t="shared" si="823"/>
        <v>#NUM!</v>
      </c>
      <c r="P1487" s="2" t="e">
        <f t="shared" si="824"/>
        <v>#NUM!</v>
      </c>
      <c r="Q1487" s="2"/>
      <c r="R1487" s="2" t="str">
        <f t="shared" si="825"/>
        <v>-</v>
      </c>
      <c r="S1487" s="2" t="str">
        <f t="shared" si="826"/>
        <v>-</v>
      </c>
      <c r="T1487" s="2" t="str">
        <f t="shared" si="827"/>
        <v>-</v>
      </c>
      <c r="U1487" s="2" t="str">
        <f t="shared" si="828"/>
        <v>-</v>
      </c>
      <c r="V1487" s="2" t="str">
        <f t="shared" si="829"/>
        <v>-</v>
      </c>
      <c r="AH1487" s="1"/>
      <c r="AI1487" s="1"/>
      <c r="AK1487" s="1"/>
      <c r="AL1487" s="1"/>
      <c r="AM1487" s="1"/>
      <c r="AN1487" s="1"/>
      <c r="AO1487" s="1"/>
      <c r="AP1487" s="8"/>
      <c r="AQ1487" s="8"/>
      <c r="AR1487" s="8"/>
      <c r="AS1487" s="8"/>
      <c r="AT1487" s="2"/>
      <c r="AU1487" s="2"/>
      <c r="AV1487" s="2"/>
      <c r="AW1487" s="2"/>
      <c r="AX1487" s="2"/>
      <c r="AY1487" s="162" t="str">
        <f t="shared" si="830"/>
        <v>Cuyahoga CD16</v>
      </c>
      <c r="BA1487" s="1">
        <v>16</v>
      </c>
      <c r="BC1487" s="91">
        <v>39</v>
      </c>
      <c r="BD1487" s="93"/>
      <c r="BE1487" s="162">
        <v>39035</v>
      </c>
      <c r="BF1487">
        <f t="shared" si="831"/>
        <v>3903516</v>
      </c>
      <c r="BH1487" t="s">
        <v>3387</v>
      </c>
    </row>
    <row r="1488" spans="1:60">
      <c r="A1488" s="9" t="s">
        <v>182</v>
      </c>
      <c r="B1488" t="s">
        <v>2566</v>
      </c>
      <c r="C1488" s="1">
        <f t="shared" si="821"/>
        <v>0</v>
      </c>
      <c r="D1488" s="1"/>
      <c r="E1488" s="1"/>
      <c r="F1488" s="1"/>
      <c r="G1488" s="1"/>
      <c r="H1488" s="1"/>
      <c r="I1488" s="1"/>
      <c r="J1488" s="1"/>
      <c r="K1488" s="7" t="e">
        <f>RANK(W1488,(W1488:Y1488,Z1488:AN1488))</f>
        <v>#N/A</v>
      </c>
      <c r="L1488" s="7" t="e">
        <f>RANK(X1488,(W1488:Y1488,Z1488:AN1488))</f>
        <v>#N/A</v>
      </c>
      <c r="M1488" s="7">
        <f>IF(Y1488&gt;0,RANK(Y1488,(W1488:Y1488,Z1488:AN1488)),0)</f>
        <v>0</v>
      </c>
      <c r="N1488" s="7">
        <f t="shared" si="822"/>
        <v>0</v>
      </c>
      <c r="O1488" s="1" t="e">
        <f t="shared" si="823"/>
        <v>#NUM!</v>
      </c>
      <c r="P1488" s="2" t="e">
        <f t="shared" si="824"/>
        <v>#NUM!</v>
      </c>
      <c r="Q1488" s="2"/>
      <c r="R1488" s="2" t="str">
        <f t="shared" si="825"/>
        <v>-</v>
      </c>
      <c r="S1488" s="2" t="str">
        <f t="shared" si="826"/>
        <v>-</v>
      </c>
      <c r="T1488" s="2" t="str">
        <f t="shared" si="827"/>
        <v>-</v>
      </c>
      <c r="U1488" s="2" t="str">
        <f t="shared" si="828"/>
        <v>-</v>
      </c>
      <c r="V1488" s="2" t="str">
        <f t="shared" si="829"/>
        <v>-</v>
      </c>
      <c r="AH1488" s="1"/>
      <c r="AI1488" s="1"/>
      <c r="AK1488" s="1"/>
      <c r="AL1488" s="1"/>
      <c r="AM1488" s="1"/>
      <c r="AN1488" s="1"/>
      <c r="AO1488" s="1"/>
      <c r="AP1488" s="8"/>
      <c r="AQ1488" s="8"/>
      <c r="AR1488" s="8"/>
      <c r="AS1488" s="8"/>
      <c r="AT1488" s="2"/>
      <c r="AU1488" s="2"/>
      <c r="AV1488" s="2"/>
      <c r="AW1488" s="2"/>
      <c r="AX1488" s="2"/>
      <c r="AY1488" s="162" t="str">
        <f t="shared" si="830"/>
        <v>Erie CD4</v>
      </c>
      <c r="BA1488" s="1">
        <v>4</v>
      </c>
      <c r="BC1488" s="91">
        <v>39</v>
      </c>
      <c r="BD1488" s="93"/>
      <c r="BE1488" s="162">
        <v>39043</v>
      </c>
      <c r="BF1488">
        <f t="shared" si="831"/>
        <v>3904304</v>
      </c>
      <c r="BH1488" t="s">
        <v>3387</v>
      </c>
    </row>
    <row r="1489" spans="1:60">
      <c r="A1489" s="9" t="s">
        <v>182</v>
      </c>
      <c r="B1489" t="s">
        <v>2566</v>
      </c>
      <c r="C1489" s="1">
        <f t="shared" si="821"/>
        <v>0</v>
      </c>
      <c r="D1489" s="1"/>
      <c r="E1489" s="1"/>
      <c r="F1489" s="1"/>
      <c r="G1489" s="1"/>
      <c r="H1489" s="1"/>
      <c r="I1489" s="1"/>
      <c r="J1489" s="1"/>
      <c r="K1489" s="7" t="e">
        <f>RANK(W1489,(W1489:Y1489,Z1489:AN1489))</f>
        <v>#N/A</v>
      </c>
      <c r="L1489" s="7" t="e">
        <f>RANK(X1489,(W1489:Y1489,Z1489:AN1489))</f>
        <v>#N/A</v>
      </c>
      <c r="M1489" s="7">
        <f>IF(Y1489&gt;0,RANK(Y1489,(W1489:Y1489,Z1489:AN1489)),0)</f>
        <v>0</v>
      </c>
      <c r="N1489" s="7">
        <f t="shared" si="822"/>
        <v>0</v>
      </c>
      <c r="O1489" s="1" t="e">
        <f t="shared" si="823"/>
        <v>#NUM!</v>
      </c>
      <c r="P1489" s="2" t="e">
        <f t="shared" si="824"/>
        <v>#NUM!</v>
      </c>
      <c r="Q1489" s="2"/>
      <c r="R1489" s="2" t="str">
        <f t="shared" si="825"/>
        <v>-</v>
      </c>
      <c r="S1489" s="2" t="str">
        <f t="shared" si="826"/>
        <v>-</v>
      </c>
      <c r="T1489" s="2" t="str">
        <f t="shared" si="827"/>
        <v>-</v>
      </c>
      <c r="U1489" s="2" t="str">
        <f t="shared" si="828"/>
        <v>-</v>
      </c>
      <c r="V1489" s="2" t="str">
        <f t="shared" si="829"/>
        <v>-</v>
      </c>
      <c r="AH1489" s="1"/>
      <c r="AI1489" s="1"/>
      <c r="AK1489" s="1"/>
      <c r="AL1489" s="1"/>
      <c r="AM1489" s="1"/>
      <c r="AN1489" s="1"/>
      <c r="AO1489" s="1"/>
      <c r="AP1489" s="8"/>
      <c r="AQ1489" s="8"/>
      <c r="AR1489" s="8"/>
      <c r="AS1489" s="8"/>
      <c r="AT1489" s="2"/>
      <c r="AU1489" s="2"/>
      <c r="AV1489" s="2"/>
      <c r="AW1489" s="2"/>
      <c r="AX1489" s="2"/>
      <c r="AY1489" s="162" t="str">
        <f t="shared" si="830"/>
        <v>Erie CD9</v>
      </c>
      <c r="BA1489" s="1">
        <v>9</v>
      </c>
      <c r="BC1489" s="91">
        <v>39</v>
      </c>
      <c r="BD1489" s="93"/>
      <c r="BE1489" s="162">
        <v>39043</v>
      </c>
      <c r="BF1489">
        <f t="shared" si="831"/>
        <v>3904309</v>
      </c>
      <c r="BH1489" t="s">
        <v>3387</v>
      </c>
    </row>
    <row r="1490" spans="1:60">
      <c r="A1490" s="9" t="s">
        <v>30</v>
      </c>
      <c r="B1490" t="s">
        <v>2566</v>
      </c>
      <c r="C1490" s="1">
        <f t="shared" si="821"/>
        <v>0</v>
      </c>
      <c r="D1490" s="1"/>
      <c r="E1490" s="1"/>
      <c r="F1490" s="1"/>
      <c r="G1490" s="1"/>
      <c r="H1490" s="1"/>
      <c r="I1490" s="1"/>
      <c r="J1490" s="1"/>
      <c r="K1490" s="7" t="e">
        <f>RANK(W1490,(W1490:Y1490,Z1490:AN1490))</f>
        <v>#N/A</v>
      </c>
      <c r="L1490" s="7" t="e">
        <f>RANK(X1490,(W1490:Y1490,Z1490:AN1490))</f>
        <v>#N/A</v>
      </c>
      <c r="M1490" s="7">
        <f>IF(Y1490&gt;0,RANK(Y1490,(W1490:Y1490,Z1490:AN1490)),0)</f>
        <v>0</v>
      </c>
      <c r="N1490" s="7">
        <f t="shared" si="822"/>
        <v>0</v>
      </c>
      <c r="O1490" s="1" t="e">
        <f t="shared" si="823"/>
        <v>#NUM!</v>
      </c>
      <c r="P1490" s="2" t="e">
        <f t="shared" si="824"/>
        <v>#NUM!</v>
      </c>
      <c r="Q1490" s="2"/>
      <c r="R1490" s="2" t="str">
        <f t="shared" si="825"/>
        <v>-</v>
      </c>
      <c r="S1490" s="2" t="str">
        <f t="shared" si="826"/>
        <v>-</v>
      </c>
      <c r="T1490" s="2" t="str">
        <f t="shared" si="827"/>
        <v>-</v>
      </c>
      <c r="U1490" s="2" t="str">
        <f t="shared" si="828"/>
        <v>-</v>
      </c>
      <c r="V1490" s="2" t="str">
        <f t="shared" si="829"/>
        <v>-</v>
      </c>
      <c r="AH1490" s="1"/>
      <c r="AI1490" s="1"/>
      <c r="AK1490" s="1"/>
      <c r="AL1490" s="1"/>
      <c r="AM1490" s="1"/>
      <c r="AN1490" s="1"/>
      <c r="AO1490" s="1"/>
      <c r="AP1490" s="8"/>
      <c r="AQ1490" s="8"/>
      <c r="AR1490" s="8"/>
      <c r="AS1490" s="8"/>
      <c r="AT1490" s="2"/>
      <c r="AU1490" s="2"/>
      <c r="AV1490" s="2"/>
      <c r="AW1490" s="2"/>
      <c r="AX1490" s="2"/>
      <c r="AY1490" s="162" t="str">
        <f t="shared" si="830"/>
        <v>Fayette CD10</v>
      </c>
      <c r="BA1490" s="1">
        <v>10</v>
      </c>
      <c r="BC1490" s="91">
        <v>39</v>
      </c>
      <c r="BD1490" s="93"/>
      <c r="BE1490" s="162">
        <v>39047</v>
      </c>
      <c r="BF1490">
        <f t="shared" si="831"/>
        <v>3904710</v>
      </c>
      <c r="BH1490" t="s">
        <v>3387</v>
      </c>
    </row>
    <row r="1491" spans="1:60">
      <c r="A1491" s="9" t="s">
        <v>30</v>
      </c>
      <c r="B1491" t="s">
        <v>2566</v>
      </c>
      <c r="C1491" s="1">
        <f t="shared" si="821"/>
        <v>0</v>
      </c>
      <c r="D1491" s="1"/>
      <c r="E1491" s="1"/>
      <c r="F1491" s="1"/>
      <c r="G1491" s="1"/>
      <c r="H1491" s="1"/>
      <c r="I1491" s="1"/>
      <c r="J1491" s="1"/>
      <c r="K1491" s="7" t="e">
        <f>RANK(W1491,(W1491:Y1491,Z1491:AN1491))</f>
        <v>#N/A</v>
      </c>
      <c r="L1491" s="7" t="e">
        <f>RANK(X1491,(W1491:Y1491,Z1491:AN1491))</f>
        <v>#N/A</v>
      </c>
      <c r="M1491" s="7">
        <f>IF(Y1491&gt;0,RANK(Y1491,(W1491:Y1491,Z1491:AN1491)),0)</f>
        <v>0</v>
      </c>
      <c r="N1491" s="7">
        <f t="shared" si="822"/>
        <v>0</v>
      </c>
      <c r="O1491" s="1" t="e">
        <f t="shared" si="823"/>
        <v>#NUM!</v>
      </c>
      <c r="P1491" s="2" t="e">
        <f t="shared" si="824"/>
        <v>#NUM!</v>
      </c>
      <c r="Q1491" s="2"/>
      <c r="R1491" s="2" t="str">
        <f t="shared" si="825"/>
        <v>-</v>
      </c>
      <c r="S1491" s="2" t="str">
        <f t="shared" si="826"/>
        <v>-</v>
      </c>
      <c r="T1491" s="2" t="str">
        <f t="shared" si="827"/>
        <v>-</v>
      </c>
      <c r="U1491" s="2" t="str">
        <f t="shared" si="828"/>
        <v>-</v>
      </c>
      <c r="V1491" s="2" t="str">
        <f t="shared" si="829"/>
        <v>-</v>
      </c>
      <c r="AH1491" s="1"/>
      <c r="AI1491" s="1"/>
      <c r="AK1491" s="1"/>
      <c r="AL1491" s="1"/>
      <c r="AM1491" s="1"/>
      <c r="AN1491" s="1"/>
      <c r="AO1491" s="1"/>
      <c r="AP1491" s="8"/>
      <c r="AQ1491" s="8"/>
      <c r="AR1491" s="8"/>
      <c r="AS1491" s="8"/>
      <c r="AT1491" s="2"/>
      <c r="AU1491" s="2"/>
      <c r="AV1491" s="2"/>
      <c r="AW1491" s="2"/>
      <c r="AX1491" s="2"/>
      <c r="AY1491" s="162" t="str">
        <f t="shared" si="830"/>
        <v>Fayette CD15</v>
      </c>
      <c r="BA1491" s="1">
        <v>15</v>
      </c>
      <c r="BC1491" s="91">
        <v>39</v>
      </c>
      <c r="BD1491" s="93"/>
      <c r="BE1491" s="162">
        <v>39047</v>
      </c>
      <c r="BF1491">
        <f t="shared" si="831"/>
        <v>3904715</v>
      </c>
      <c r="BH1491" t="s">
        <v>3387</v>
      </c>
    </row>
    <row r="1492" spans="1:60">
      <c r="A1492" s="9" t="s">
        <v>2477</v>
      </c>
      <c r="B1492" t="s">
        <v>2566</v>
      </c>
      <c r="C1492" s="1">
        <f t="shared" si="821"/>
        <v>0</v>
      </c>
      <c r="D1492" s="1"/>
      <c r="E1492" s="1"/>
      <c r="F1492" s="1"/>
      <c r="G1492" s="1"/>
      <c r="H1492" s="1"/>
      <c r="I1492" s="1"/>
      <c r="J1492" s="1"/>
      <c r="K1492" s="7" t="e">
        <f>RANK(W1492,(W1492:Y1492,Z1492:AN1492))</f>
        <v>#N/A</v>
      </c>
      <c r="L1492" s="7" t="e">
        <f>RANK(X1492,(W1492:Y1492,Z1492:AN1492))</f>
        <v>#N/A</v>
      </c>
      <c r="M1492" s="7">
        <f>IF(Y1492&gt;0,RANK(Y1492,(W1492:Y1492,Z1492:AN1492)),0)</f>
        <v>0</v>
      </c>
      <c r="N1492" s="7">
        <f t="shared" si="822"/>
        <v>0</v>
      </c>
      <c r="O1492" s="1" t="e">
        <f t="shared" si="823"/>
        <v>#NUM!</v>
      </c>
      <c r="P1492" s="2" t="e">
        <f t="shared" si="824"/>
        <v>#NUM!</v>
      </c>
      <c r="Q1492" s="2"/>
      <c r="R1492" s="2" t="str">
        <f t="shared" si="825"/>
        <v>-</v>
      </c>
      <c r="S1492" s="2" t="str">
        <f t="shared" si="826"/>
        <v>-</v>
      </c>
      <c r="T1492" s="2" t="str">
        <f t="shared" si="827"/>
        <v>-</v>
      </c>
      <c r="U1492" s="2" t="str">
        <f t="shared" si="828"/>
        <v>-</v>
      </c>
      <c r="V1492" s="2" t="str">
        <f t="shared" si="829"/>
        <v>-</v>
      </c>
      <c r="AH1492" s="1"/>
      <c r="AI1492" s="1"/>
      <c r="AK1492" s="1"/>
      <c r="AL1492" s="1"/>
      <c r="AM1492" s="1"/>
      <c r="AN1492" s="1"/>
      <c r="AO1492" s="1"/>
      <c r="AP1492" s="8"/>
      <c r="AQ1492" s="8"/>
      <c r="AR1492" s="8"/>
      <c r="AS1492" s="8"/>
      <c r="AT1492" s="2"/>
      <c r="AU1492" s="2"/>
      <c r="AV1492" s="2"/>
      <c r="AW1492" s="2"/>
      <c r="AX1492" s="2"/>
      <c r="AY1492" s="162" t="str">
        <f t="shared" si="830"/>
        <v>Franklin CD3</v>
      </c>
      <c r="BA1492" s="1">
        <v>3</v>
      </c>
      <c r="BC1492" s="91">
        <v>39</v>
      </c>
      <c r="BD1492" s="93"/>
      <c r="BE1492" s="162">
        <v>39049</v>
      </c>
      <c r="BF1492">
        <f t="shared" si="831"/>
        <v>3904903</v>
      </c>
      <c r="BH1492" t="s">
        <v>3387</v>
      </c>
    </row>
    <row r="1493" spans="1:60">
      <c r="A1493" s="9" t="s">
        <v>2477</v>
      </c>
      <c r="B1493" t="s">
        <v>2566</v>
      </c>
      <c r="C1493" s="1">
        <f t="shared" si="821"/>
        <v>0</v>
      </c>
      <c r="D1493" s="1"/>
      <c r="E1493" s="1"/>
      <c r="F1493" s="1"/>
      <c r="G1493" s="1"/>
      <c r="H1493" s="1"/>
      <c r="I1493" s="1"/>
      <c r="J1493" s="1"/>
      <c r="K1493" s="7" t="e">
        <f>RANK(W1493,(W1493:Y1493,Z1493:AN1493))</f>
        <v>#N/A</v>
      </c>
      <c r="L1493" s="7" t="e">
        <f>RANK(X1493,(W1493:Y1493,Z1493:AN1493))</f>
        <v>#N/A</v>
      </c>
      <c r="M1493" s="7">
        <f>IF(Y1493&gt;0,RANK(Y1493,(W1493:Y1493,Z1493:AN1493)),0)</f>
        <v>0</v>
      </c>
      <c r="N1493" s="7">
        <f t="shared" si="822"/>
        <v>0</v>
      </c>
      <c r="O1493" s="1" t="e">
        <f t="shared" si="823"/>
        <v>#NUM!</v>
      </c>
      <c r="P1493" s="2" t="e">
        <f t="shared" si="824"/>
        <v>#NUM!</v>
      </c>
      <c r="Q1493" s="2"/>
      <c r="R1493" s="2" t="str">
        <f t="shared" si="825"/>
        <v>-</v>
      </c>
      <c r="S1493" s="2" t="str">
        <f t="shared" si="826"/>
        <v>-</v>
      </c>
      <c r="T1493" s="2" t="str">
        <f t="shared" si="827"/>
        <v>-</v>
      </c>
      <c r="U1493" s="2" t="str">
        <f t="shared" si="828"/>
        <v>-</v>
      </c>
      <c r="V1493" s="2" t="str">
        <f t="shared" si="829"/>
        <v>-</v>
      </c>
      <c r="AH1493" s="1"/>
      <c r="AI1493" s="1"/>
      <c r="AK1493" s="1"/>
      <c r="AL1493" s="1"/>
      <c r="AM1493" s="1"/>
      <c r="AN1493" s="1"/>
      <c r="AO1493" s="1"/>
      <c r="AP1493" s="8"/>
      <c r="AQ1493" s="8"/>
      <c r="AR1493" s="8"/>
      <c r="AS1493" s="8"/>
      <c r="AT1493" s="2"/>
      <c r="AU1493" s="2"/>
      <c r="AV1493" s="2"/>
      <c r="AW1493" s="2"/>
      <c r="AX1493" s="2"/>
      <c r="AY1493" s="162" t="str">
        <f t="shared" si="830"/>
        <v>Franklin CD12</v>
      </c>
      <c r="BA1493" s="1">
        <v>12</v>
      </c>
      <c r="BC1493" s="91">
        <v>39</v>
      </c>
      <c r="BD1493" s="93"/>
      <c r="BE1493" s="162">
        <v>39049</v>
      </c>
      <c r="BF1493">
        <f t="shared" si="831"/>
        <v>3904912</v>
      </c>
      <c r="BH1493" t="s">
        <v>3387</v>
      </c>
    </row>
    <row r="1494" spans="1:60">
      <c r="A1494" s="9" t="s">
        <v>2477</v>
      </c>
      <c r="B1494" t="s">
        <v>2566</v>
      </c>
      <c r="C1494" s="1">
        <f t="shared" si="821"/>
        <v>0</v>
      </c>
      <c r="D1494" s="1"/>
      <c r="E1494" s="1"/>
      <c r="F1494" s="1"/>
      <c r="G1494" s="1"/>
      <c r="H1494" s="1"/>
      <c r="I1494" s="1"/>
      <c r="J1494" s="1"/>
      <c r="K1494" s="7" t="e">
        <f>RANK(W1494,(W1494:Y1494,Z1494:AN1494))</f>
        <v>#N/A</v>
      </c>
      <c r="L1494" s="7" t="e">
        <f>RANK(X1494,(W1494:Y1494,Z1494:AN1494))</f>
        <v>#N/A</v>
      </c>
      <c r="M1494" s="7">
        <f>IF(Y1494&gt;0,RANK(Y1494,(W1494:Y1494,Z1494:AN1494)),0)</f>
        <v>0</v>
      </c>
      <c r="N1494" s="7">
        <f t="shared" si="822"/>
        <v>0</v>
      </c>
      <c r="O1494" s="1" t="e">
        <f t="shared" si="823"/>
        <v>#NUM!</v>
      </c>
      <c r="P1494" s="2" t="e">
        <f t="shared" si="824"/>
        <v>#NUM!</v>
      </c>
      <c r="Q1494" s="2"/>
      <c r="R1494" s="2" t="str">
        <f t="shared" si="825"/>
        <v>-</v>
      </c>
      <c r="S1494" s="2" t="str">
        <f t="shared" si="826"/>
        <v>-</v>
      </c>
      <c r="T1494" s="2" t="str">
        <f t="shared" si="827"/>
        <v>-</v>
      </c>
      <c r="U1494" s="2" t="str">
        <f t="shared" si="828"/>
        <v>-</v>
      </c>
      <c r="V1494" s="2" t="str">
        <f t="shared" si="829"/>
        <v>-</v>
      </c>
      <c r="AH1494" s="1"/>
      <c r="AI1494" s="1"/>
      <c r="AK1494" s="1"/>
      <c r="AL1494" s="1"/>
      <c r="AM1494" s="1"/>
      <c r="AN1494" s="1"/>
      <c r="AO1494" s="1"/>
      <c r="AP1494" s="8"/>
      <c r="AQ1494" s="8"/>
      <c r="AR1494" s="8"/>
      <c r="AS1494" s="8"/>
      <c r="AT1494" s="2"/>
      <c r="AU1494" s="2"/>
      <c r="AV1494" s="2"/>
      <c r="AW1494" s="2"/>
      <c r="AX1494" s="2"/>
      <c r="AY1494" s="162" t="str">
        <f t="shared" si="830"/>
        <v>Franklin CD15</v>
      </c>
      <c r="BA1494" s="1">
        <v>15</v>
      </c>
      <c r="BC1494" s="91">
        <v>39</v>
      </c>
      <c r="BD1494" s="93"/>
      <c r="BE1494" s="162">
        <v>39049</v>
      </c>
      <c r="BF1494">
        <f t="shared" si="831"/>
        <v>3904915</v>
      </c>
      <c r="BH1494" t="s">
        <v>3387</v>
      </c>
    </row>
    <row r="1495" spans="1:60">
      <c r="A1495" s="9" t="s">
        <v>1110</v>
      </c>
      <c r="B1495" t="s">
        <v>2566</v>
      </c>
      <c r="C1495" s="1">
        <f t="shared" si="821"/>
        <v>0</v>
      </c>
      <c r="D1495" s="1"/>
      <c r="E1495" s="1"/>
      <c r="F1495" s="1"/>
      <c r="G1495" s="1"/>
      <c r="H1495" s="1"/>
      <c r="I1495" s="1"/>
      <c r="J1495" s="1"/>
      <c r="K1495" s="7" t="e">
        <f>RANK(W1495,(W1495:Y1495,Z1495:AN1495))</f>
        <v>#N/A</v>
      </c>
      <c r="L1495" s="7" t="e">
        <f>RANK(X1495,(W1495:Y1495,Z1495:AN1495))</f>
        <v>#N/A</v>
      </c>
      <c r="M1495" s="7">
        <f>IF(Y1495&gt;0,RANK(Y1495,(W1495:Y1495,Z1495:AN1495)),0)</f>
        <v>0</v>
      </c>
      <c r="N1495" s="7">
        <f t="shared" si="822"/>
        <v>0</v>
      </c>
      <c r="O1495" s="1" t="e">
        <f t="shared" si="823"/>
        <v>#NUM!</v>
      </c>
      <c r="P1495" s="2" t="e">
        <f t="shared" si="824"/>
        <v>#NUM!</v>
      </c>
      <c r="Q1495" s="2"/>
      <c r="R1495" s="2" t="str">
        <f t="shared" si="825"/>
        <v>-</v>
      </c>
      <c r="S1495" s="2" t="str">
        <f t="shared" si="826"/>
        <v>-</v>
      </c>
      <c r="T1495" s="2" t="str">
        <f t="shared" si="827"/>
        <v>-</v>
      </c>
      <c r="U1495" s="2" t="str">
        <f t="shared" si="828"/>
        <v>-</v>
      </c>
      <c r="V1495" s="2" t="str">
        <f t="shared" si="829"/>
        <v>-</v>
      </c>
      <c r="AH1495" s="1"/>
      <c r="AI1495" s="1"/>
      <c r="AK1495" s="1"/>
      <c r="AL1495" s="1"/>
      <c r="AM1495" s="1"/>
      <c r="AN1495" s="1"/>
      <c r="AO1495" s="1"/>
      <c r="AP1495" s="8"/>
      <c r="AQ1495" s="8"/>
      <c r="AR1495" s="8"/>
      <c r="AS1495" s="8"/>
      <c r="AT1495" s="2"/>
      <c r="AU1495" s="2"/>
      <c r="AV1495" s="2"/>
      <c r="AW1495" s="2"/>
      <c r="AX1495" s="2"/>
      <c r="AY1495" s="162" t="str">
        <f t="shared" si="830"/>
        <v>Hamilton CD1</v>
      </c>
      <c r="BA1495" s="1">
        <v>1</v>
      </c>
      <c r="BC1495" s="91">
        <v>39</v>
      </c>
      <c r="BD1495" s="93"/>
      <c r="BE1495" s="162">
        <v>39061</v>
      </c>
      <c r="BF1495">
        <f t="shared" si="831"/>
        <v>3906101</v>
      </c>
      <c r="BH1495" t="s">
        <v>3387</v>
      </c>
    </row>
    <row r="1496" spans="1:60">
      <c r="A1496" s="9" t="s">
        <v>1110</v>
      </c>
      <c r="B1496" t="s">
        <v>2566</v>
      </c>
      <c r="C1496" s="1">
        <f t="shared" si="821"/>
        <v>0</v>
      </c>
      <c r="D1496" s="1"/>
      <c r="E1496" s="1"/>
      <c r="F1496" s="1"/>
      <c r="G1496" s="1"/>
      <c r="H1496" s="1"/>
      <c r="I1496" s="1"/>
      <c r="J1496" s="1"/>
      <c r="K1496" s="7" t="e">
        <f>RANK(W1496,(W1496:Y1496,Z1496:AN1496))</f>
        <v>#N/A</v>
      </c>
      <c r="L1496" s="7" t="e">
        <f>RANK(X1496,(W1496:Y1496,Z1496:AN1496))</f>
        <v>#N/A</v>
      </c>
      <c r="M1496" s="7">
        <f>IF(Y1496&gt;0,RANK(Y1496,(W1496:Y1496,Z1496:AN1496)),0)</f>
        <v>0</v>
      </c>
      <c r="N1496" s="7">
        <f t="shared" si="822"/>
        <v>0</v>
      </c>
      <c r="O1496" s="1" t="e">
        <f t="shared" si="823"/>
        <v>#NUM!</v>
      </c>
      <c r="P1496" s="2" t="e">
        <f t="shared" si="824"/>
        <v>#NUM!</v>
      </c>
      <c r="Q1496" s="2"/>
      <c r="R1496" s="2" t="str">
        <f t="shared" si="825"/>
        <v>-</v>
      </c>
      <c r="S1496" s="2" t="str">
        <f t="shared" si="826"/>
        <v>-</v>
      </c>
      <c r="T1496" s="2" t="str">
        <f t="shared" si="827"/>
        <v>-</v>
      </c>
      <c r="U1496" s="2" t="str">
        <f t="shared" si="828"/>
        <v>-</v>
      </c>
      <c r="V1496" s="2" t="str">
        <f t="shared" si="829"/>
        <v>-</v>
      </c>
      <c r="AH1496" s="1"/>
      <c r="AI1496" s="1"/>
      <c r="AK1496" s="1"/>
      <c r="AL1496" s="1"/>
      <c r="AM1496" s="1"/>
      <c r="AN1496" s="1"/>
      <c r="AO1496" s="1"/>
      <c r="AP1496" s="8"/>
      <c r="AQ1496" s="8"/>
      <c r="AR1496" s="8"/>
      <c r="AS1496" s="8"/>
      <c r="AT1496" s="2"/>
      <c r="AU1496" s="2"/>
      <c r="AV1496" s="2"/>
      <c r="AW1496" s="2"/>
      <c r="AX1496" s="2"/>
      <c r="AY1496" s="162" t="str">
        <f t="shared" si="830"/>
        <v>Hamilton CD2</v>
      </c>
      <c r="BA1496" s="1">
        <v>2</v>
      </c>
      <c r="BC1496" s="91">
        <v>39</v>
      </c>
      <c r="BD1496" s="93"/>
      <c r="BE1496" s="162">
        <v>39061</v>
      </c>
      <c r="BF1496">
        <f t="shared" si="831"/>
        <v>3906102</v>
      </c>
      <c r="BH1496" t="s">
        <v>3387</v>
      </c>
    </row>
    <row r="1497" spans="1:60">
      <c r="A1497" s="9" t="s">
        <v>2310</v>
      </c>
      <c r="B1497" t="s">
        <v>2566</v>
      </c>
      <c r="C1497" s="1">
        <f t="shared" si="821"/>
        <v>0</v>
      </c>
      <c r="D1497" s="1"/>
      <c r="E1497" s="1"/>
      <c r="F1497" s="1"/>
      <c r="G1497" s="1"/>
      <c r="H1497" s="1"/>
      <c r="I1497" s="1"/>
      <c r="J1497" s="1"/>
      <c r="K1497" s="7" t="e">
        <f>RANK(W1497,(W1497:Y1497,Z1497:AN1497))</f>
        <v>#N/A</v>
      </c>
      <c r="L1497" s="7" t="e">
        <f>RANK(X1497,(W1497:Y1497,Z1497:AN1497))</f>
        <v>#N/A</v>
      </c>
      <c r="M1497" s="7">
        <f>IF(Y1497&gt;0,RANK(Y1497,(W1497:Y1497,Z1497:AN1497)),0)</f>
        <v>0</v>
      </c>
      <c r="N1497" s="7">
        <f t="shared" si="822"/>
        <v>0</v>
      </c>
      <c r="O1497" s="1" t="e">
        <f t="shared" si="823"/>
        <v>#NUM!</v>
      </c>
      <c r="P1497" s="2" t="e">
        <f t="shared" si="824"/>
        <v>#NUM!</v>
      </c>
      <c r="Q1497" s="2"/>
      <c r="R1497" s="2" t="str">
        <f t="shared" si="825"/>
        <v>-</v>
      </c>
      <c r="S1497" s="2" t="str">
        <f t="shared" si="826"/>
        <v>-</v>
      </c>
      <c r="T1497" s="2" t="str">
        <f t="shared" si="827"/>
        <v>-</v>
      </c>
      <c r="U1497" s="2" t="str">
        <f t="shared" si="828"/>
        <v>-</v>
      </c>
      <c r="V1497" s="2" t="str">
        <f t="shared" si="829"/>
        <v>-</v>
      </c>
      <c r="AH1497" s="1"/>
      <c r="AI1497" s="1"/>
      <c r="AK1497" s="1"/>
      <c r="AL1497" s="1"/>
      <c r="AM1497" s="1"/>
      <c r="AN1497" s="1"/>
      <c r="AO1497" s="1"/>
      <c r="AP1497" s="8"/>
      <c r="AQ1497" s="8"/>
      <c r="AR1497" s="8"/>
      <c r="AS1497" s="8"/>
      <c r="AT1497" s="2"/>
      <c r="AU1497" s="2"/>
      <c r="AV1497" s="2"/>
      <c r="AW1497" s="2"/>
      <c r="AX1497" s="2"/>
      <c r="AY1497" s="162" t="str">
        <f t="shared" si="830"/>
        <v>Huron CD4</v>
      </c>
      <c r="BA1497" s="1">
        <v>4</v>
      </c>
      <c r="BC1497" s="91">
        <v>39</v>
      </c>
      <c r="BD1497" s="93"/>
      <c r="BE1497" s="162">
        <v>39077</v>
      </c>
      <c r="BF1497">
        <f t="shared" si="831"/>
        <v>3907704</v>
      </c>
      <c r="BH1497" t="s">
        <v>3387</v>
      </c>
    </row>
    <row r="1498" spans="1:60">
      <c r="A1498" s="9" t="s">
        <v>2310</v>
      </c>
      <c r="B1498" t="s">
        <v>2566</v>
      </c>
      <c r="C1498" s="1">
        <f t="shared" si="821"/>
        <v>0</v>
      </c>
      <c r="D1498" s="1"/>
      <c r="E1498" s="1"/>
      <c r="F1498" s="1"/>
      <c r="G1498" s="1"/>
      <c r="H1498" s="1"/>
      <c r="I1498" s="1"/>
      <c r="J1498" s="1"/>
      <c r="K1498" s="7" t="e">
        <f>RANK(W1498,(W1498:Y1498,Z1498:AN1498))</f>
        <v>#N/A</v>
      </c>
      <c r="L1498" s="7" t="e">
        <f>RANK(X1498,(W1498:Y1498,Z1498:AN1498))</f>
        <v>#N/A</v>
      </c>
      <c r="M1498" s="7">
        <f>IF(Y1498&gt;0,RANK(Y1498,(W1498:Y1498,Z1498:AN1498)),0)</f>
        <v>0</v>
      </c>
      <c r="N1498" s="7">
        <f t="shared" si="822"/>
        <v>0</v>
      </c>
      <c r="O1498" s="1" t="e">
        <f t="shared" si="823"/>
        <v>#NUM!</v>
      </c>
      <c r="P1498" s="2" t="e">
        <f t="shared" si="824"/>
        <v>#NUM!</v>
      </c>
      <c r="Q1498" s="2"/>
      <c r="R1498" s="2" t="str">
        <f t="shared" si="825"/>
        <v>-</v>
      </c>
      <c r="S1498" s="2" t="str">
        <f t="shared" si="826"/>
        <v>-</v>
      </c>
      <c r="T1498" s="2" t="str">
        <f t="shared" si="827"/>
        <v>-</v>
      </c>
      <c r="U1498" s="2" t="str">
        <f t="shared" si="828"/>
        <v>-</v>
      </c>
      <c r="V1498" s="2" t="str">
        <f t="shared" si="829"/>
        <v>-</v>
      </c>
      <c r="AH1498" s="1"/>
      <c r="AI1498" s="1"/>
      <c r="AK1498" s="1"/>
      <c r="AL1498" s="1"/>
      <c r="AM1498" s="1"/>
      <c r="AN1498" s="1"/>
      <c r="AO1498" s="1"/>
      <c r="AP1498" s="8"/>
      <c r="AQ1498" s="8"/>
      <c r="AR1498" s="8"/>
      <c r="AS1498" s="8"/>
      <c r="AT1498" s="2"/>
      <c r="AU1498" s="2"/>
      <c r="AV1498" s="2"/>
      <c r="AW1498" s="2"/>
      <c r="AX1498" s="2"/>
      <c r="AY1498" s="162" t="str">
        <f t="shared" si="830"/>
        <v>Huron CD7</v>
      </c>
      <c r="BA1498" s="1">
        <v>7</v>
      </c>
      <c r="BC1498" s="91">
        <v>39</v>
      </c>
      <c r="BD1498" s="93"/>
      <c r="BE1498" s="162">
        <v>39077</v>
      </c>
      <c r="BF1498">
        <f t="shared" si="831"/>
        <v>3907707</v>
      </c>
      <c r="BH1498" t="s">
        <v>3387</v>
      </c>
    </row>
    <row r="1499" spans="1:60">
      <c r="A1499" s="9" t="s">
        <v>1707</v>
      </c>
      <c r="B1499" t="s">
        <v>2566</v>
      </c>
      <c r="C1499" s="1">
        <f t="shared" si="821"/>
        <v>0</v>
      </c>
      <c r="D1499" s="1"/>
      <c r="E1499" s="1"/>
      <c r="F1499" s="1"/>
      <c r="G1499" s="1"/>
      <c r="H1499" s="1"/>
      <c r="I1499" s="1"/>
      <c r="J1499" s="1"/>
      <c r="K1499" s="7" t="e">
        <f>RANK(W1499,(W1499:Y1499,Z1499:AN1499))</f>
        <v>#N/A</v>
      </c>
      <c r="L1499" s="7" t="e">
        <f>RANK(X1499,(W1499:Y1499,Z1499:AN1499))</f>
        <v>#N/A</v>
      </c>
      <c r="M1499" s="7">
        <f>IF(Y1499&gt;0,RANK(Y1499,(W1499:Y1499,Z1499:AN1499)),0)</f>
        <v>0</v>
      </c>
      <c r="N1499" s="7">
        <f t="shared" si="822"/>
        <v>0</v>
      </c>
      <c r="O1499" s="1" t="e">
        <f t="shared" si="823"/>
        <v>#NUM!</v>
      </c>
      <c r="P1499" s="2" t="e">
        <f t="shared" si="824"/>
        <v>#NUM!</v>
      </c>
      <c r="Q1499" s="2"/>
      <c r="R1499" s="2" t="str">
        <f t="shared" si="825"/>
        <v>-</v>
      </c>
      <c r="S1499" s="2" t="str">
        <f t="shared" si="826"/>
        <v>-</v>
      </c>
      <c r="T1499" s="2" t="str">
        <f t="shared" si="827"/>
        <v>-</v>
      </c>
      <c r="U1499" s="2" t="str">
        <f t="shared" si="828"/>
        <v>-</v>
      </c>
      <c r="V1499" s="2" t="str">
        <f t="shared" si="829"/>
        <v>-</v>
      </c>
      <c r="AH1499" s="1"/>
      <c r="AI1499" s="1"/>
      <c r="AK1499" s="1"/>
      <c r="AL1499" s="1"/>
      <c r="AM1499" s="1"/>
      <c r="AN1499" s="1"/>
      <c r="AO1499" s="1"/>
      <c r="AP1499" s="8"/>
      <c r="AQ1499" s="8"/>
      <c r="AR1499" s="8"/>
      <c r="AS1499" s="8"/>
      <c r="AT1499" s="2"/>
      <c r="AU1499" s="2"/>
      <c r="AV1499" s="2"/>
      <c r="AW1499" s="2"/>
      <c r="AX1499" s="2"/>
      <c r="AY1499" s="162" t="str">
        <f t="shared" si="830"/>
        <v>Lorain CD4</v>
      </c>
      <c r="BA1499" s="1">
        <v>4</v>
      </c>
      <c r="BC1499" s="91">
        <v>39</v>
      </c>
      <c r="BD1499" s="93"/>
      <c r="BE1499" s="162">
        <v>39093</v>
      </c>
      <c r="BF1499">
        <f t="shared" si="831"/>
        <v>3909304</v>
      </c>
      <c r="BH1499" t="s">
        <v>3387</v>
      </c>
    </row>
    <row r="1500" spans="1:60">
      <c r="A1500" s="9" t="s">
        <v>1707</v>
      </c>
      <c r="B1500" t="s">
        <v>2566</v>
      </c>
      <c r="C1500" s="1">
        <f t="shared" si="821"/>
        <v>0</v>
      </c>
      <c r="D1500" s="1"/>
      <c r="E1500" s="1"/>
      <c r="F1500" s="1"/>
      <c r="G1500" s="1"/>
      <c r="H1500" s="1"/>
      <c r="I1500" s="1"/>
      <c r="J1500" s="1"/>
      <c r="K1500" s="7" t="e">
        <f>RANK(W1500,(W1500:Y1500,Z1500:AN1500))</f>
        <v>#N/A</v>
      </c>
      <c r="L1500" s="7" t="e">
        <f>RANK(X1500,(W1500:Y1500,Z1500:AN1500))</f>
        <v>#N/A</v>
      </c>
      <c r="M1500" s="7">
        <f>IF(Y1500&gt;0,RANK(Y1500,(W1500:Y1500,Z1500:AN1500)),0)</f>
        <v>0</v>
      </c>
      <c r="N1500" s="7">
        <f t="shared" si="822"/>
        <v>0</v>
      </c>
      <c r="O1500" s="1" t="e">
        <f t="shared" si="823"/>
        <v>#NUM!</v>
      </c>
      <c r="P1500" s="2" t="e">
        <f t="shared" si="824"/>
        <v>#NUM!</v>
      </c>
      <c r="Q1500" s="2"/>
      <c r="R1500" s="2" t="str">
        <f t="shared" si="825"/>
        <v>-</v>
      </c>
      <c r="S1500" s="2" t="str">
        <f t="shared" si="826"/>
        <v>-</v>
      </c>
      <c r="T1500" s="2" t="str">
        <f t="shared" si="827"/>
        <v>-</v>
      </c>
      <c r="U1500" s="2" t="str">
        <f t="shared" si="828"/>
        <v>-</v>
      </c>
      <c r="V1500" s="2" t="str">
        <f t="shared" si="829"/>
        <v>-</v>
      </c>
      <c r="AH1500" s="1"/>
      <c r="AI1500" s="1"/>
      <c r="AK1500" s="1"/>
      <c r="AL1500" s="1"/>
      <c r="AM1500" s="1"/>
      <c r="AN1500" s="1"/>
      <c r="AO1500" s="1"/>
      <c r="AP1500" s="8"/>
      <c r="AQ1500" s="8"/>
      <c r="AR1500" s="8"/>
      <c r="AS1500" s="8"/>
      <c r="AT1500" s="2"/>
      <c r="AU1500" s="2"/>
      <c r="AV1500" s="2"/>
      <c r="AW1500" s="2"/>
      <c r="AX1500" s="2"/>
      <c r="AY1500" s="162" t="str">
        <f t="shared" si="830"/>
        <v>Lorain CD7</v>
      </c>
      <c r="BA1500" s="1">
        <v>7</v>
      </c>
      <c r="BC1500" s="91">
        <v>39</v>
      </c>
      <c r="BD1500" s="93"/>
      <c r="BE1500" s="162">
        <v>39093</v>
      </c>
      <c r="BF1500">
        <f t="shared" si="831"/>
        <v>3909307</v>
      </c>
      <c r="BH1500" t="s">
        <v>3387</v>
      </c>
    </row>
    <row r="1501" spans="1:60">
      <c r="A1501" s="9" t="s">
        <v>1707</v>
      </c>
      <c r="B1501" t="s">
        <v>2566</v>
      </c>
      <c r="C1501" s="1">
        <f t="shared" si="821"/>
        <v>0</v>
      </c>
      <c r="D1501" s="1"/>
      <c r="E1501" s="1"/>
      <c r="F1501" s="1"/>
      <c r="G1501" s="1"/>
      <c r="H1501" s="1"/>
      <c r="I1501" s="1"/>
      <c r="J1501" s="1"/>
      <c r="K1501" s="7" t="e">
        <f>RANK(W1501,(W1501:Y1501,Z1501:AN1501))</f>
        <v>#N/A</v>
      </c>
      <c r="L1501" s="7" t="e">
        <f>RANK(X1501,(W1501:Y1501,Z1501:AN1501))</f>
        <v>#N/A</v>
      </c>
      <c r="M1501" s="7">
        <f>IF(Y1501&gt;0,RANK(Y1501,(W1501:Y1501,Z1501:AN1501)),0)</f>
        <v>0</v>
      </c>
      <c r="N1501" s="7">
        <f t="shared" si="822"/>
        <v>0</v>
      </c>
      <c r="O1501" s="1" t="e">
        <f t="shared" si="823"/>
        <v>#NUM!</v>
      </c>
      <c r="P1501" s="2" t="e">
        <f t="shared" si="824"/>
        <v>#NUM!</v>
      </c>
      <c r="Q1501" s="2"/>
      <c r="R1501" s="2" t="str">
        <f t="shared" si="825"/>
        <v>-</v>
      </c>
      <c r="S1501" s="2" t="str">
        <f t="shared" si="826"/>
        <v>-</v>
      </c>
      <c r="T1501" s="2" t="str">
        <f t="shared" si="827"/>
        <v>-</v>
      </c>
      <c r="U1501" s="2" t="str">
        <f t="shared" si="828"/>
        <v>-</v>
      </c>
      <c r="V1501" s="2" t="str">
        <f t="shared" si="829"/>
        <v>-</v>
      </c>
      <c r="AH1501" s="1"/>
      <c r="AI1501" s="1"/>
      <c r="AK1501" s="1"/>
      <c r="AL1501" s="1"/>
      <c r="AM1501" s="1"/>
      <c r="AN1501" s="1"/>
      <c r="AO1501" s="1"/>
      <c r="AP1501" s="8"/>
      <c r="AQ1501" s="8"/>
      <c r="AR1501" s="8"/>
      <c r="AS1501" s="8"/>
      <c r="AT1501" s="2"/>
      <c r="AU1501" s="2"/>
      <c r="AV1501" s="2"/>
      <c r="AW1501" s="2"/>
      <c r="AX1501" s="2"/>
      <c r="AY1501" s="162" t="str">
        <f t="shared" si="830"/>
        <v>Lorain CD9</v>
      </c>
      <c r="BA1501" s="1">
        <v>9</v>
      </c>
      <c r="BC1501" s="91">
        <v>39</v>
      </c>
      <c r="BD1501" s="93"/>
      <c r="BE1501" s="162">
        <v>39093</v>
      </c>
      <c r="BF1501">
        <f t="shared" si="831"/>
        <v>3909309</v>
      </c>
      <c r="BH1501" t="s">
        <v>3387</v>
      </c>
    </row>
    <row r="1502" spans="1:60">
      <c r="A1502" s="9" t="s">
        <v>1095</v>
      </c>
      <c r="B1502" t="s">
        <v>2566</v>
      </c>
      <c r="C1502" s="1">
        <f t="shared" si="821"/>
        <v>0</v>
      </c>
      <c r="D1502" s="1"/>
      <c r="E1502" s="1"/>
      <c r="F1502" s="1"/>
      <c r="G1502" s="1"/>
      <c r="H1502" s="1"/>
      <c r="I1502" s="1"/>
      <c r="J1502" s="1"/>
      <c r="K1502" s="7" t="e">
        <f>RANK(W1502,(W1502:Y1502,Z1502:AN1502))</f>
        <v>#N/A</v>
      </c>
      <c r="L1502" s="7" t="e">
        <f>RANK(X1502,(W1502:Y1502,Z1502:AN1502))</f>
        <v>#N/A</v>
      </c>
      <c r="M1502" s="7">
        <f>IF(Y1502&gt;0,RANK(Y1502,(W1502:Y1502,Z1502:AN1502)),0)</f>
        <v>0</v>
      </c>
      <c r="N1502" s="7">
        <f t="shared" si="822"/>
        <v>0</v>
      </c>
      <c r="O1502" s="1" t="e">
        <f t="shared" si="823"/>
        <v>#NUM!</v>
      </c>
      <c r="P1502" s="2" t="e">
        <f t="shared" si="824"/>
        <v>#NUM!</v>
      </c>
      <c r="Q1502" s="2"/>
      <c r="R1502" s="2" t="str">
        <f t="shared" si="825"/>
        <v>-</v>
      </c>
      <c r="S1502" s="2" t="str">
        <f t="shared" si="826"/>
        <v>-</v>
      </c>
      <c r="T1502" s="2" t="str">
        <f t="shared" si="827"/>
        <v>-</v>
      </c>
      <c r="U1502" s="2" t="str">
        <f t="shared" si="828"/>
        <v>-</v>
      </c>
      <c r="V1502" s="2" t="str">
        <f t="shared" si="829"/>
        <v>-</v>
      </c>
      <c r="AH1502" s="1"/>
      <c r="AI1502" s="1"/>
      <c r="AK1502" s="1"/>
      <c r="AL1502" s="1"/>
      <c r="AM1502" s="1"/>
      <c r="AN1502" s="1"/>
      <c r="AO1502" s="1"/>
      <c r="AP1502" s="8"/>
      <c r="AQ1502" s="8"/>
      <c r="AR1502" s="8"/>
      <c r="AS1502" s="8"/>
      <c r="AT1502" s="2"/>
      <c r="AU1502" s="2"/>
      <c r="AV1502" s="2"/>
      <c r="AW1502" s="2"/>
      <c r="AX1502" s="2"/>
      <c r="AY1502" s="162" t="str">
        <f t="shared" si="830"/>
        <v>Lucas CD5</v>
      </c>
      <c r="BA1502" s="1">
        <v>5</v>
      </c>
      <c r="BC1502" s="91">
        <v>39</v>
      </c>
      <c r="BD1502" s="93"/>
      <c r="BE1502" s="162">
        <v>39095</v>
      </c>
      <c r="BF1502">
        <f t="shared" si="831"/>
        <v>3909505</v>
      </c>
      <c r="BH1502" t="s">
        <v>3387</v>
      </c>
    </row>
    <row r="1503" spans="1:60">
      <c r="A1503" s="9" t="s">
        <v>1095</v>
      </c>
      <c r="B1503" t="s">
        <v>2566</v>
      </c>
      <c r="C1503" s="1">
        <f t="shared" si="821"/>
        <v>0</v>
      </c>
      <c r="D1503" s="1"/>
      <c r="E1503" s="1"/>
      <c r="F1503" s="1"/>
      <c r="G1503" s="1"/>
      <c r="H1503" s="1"/>
      <c r="I1503" s="1"/>
      <c r="J1503" s="1"/>
      <c r="K1503" s="7" t="e">
        <f>RANK(W1503,(W1503:Y1503,Z1503:AN1503))</f>
        <v>#N/A</v>
      </c>
      <c r="L1503" s="7" t="e">
        <f>RANK(X1503,(W1503:Y1503,Z1503:AN1503))</f>
        <v>#N/A</v>
      </c>
      <c r="M1503" s="7">
        <f>IF(Y1503&gt;0,RANK(Y1503,(W1503:Y1503,Z1503:AN1503)),0)</f>
        <v>0</v>
      </c>
      <c r="N1503" s="7">
        <f t="shared" si="822"/>
        <v>0</v>
      </c>
      <c r="O1503" s="1" t="e">
        <f t="shared" si="823"/>
        <v>#NUM!</v>
      </c>
      <c r="P1503" s="2" t="e">
        <f t="shared" si="824"/>
        <v>#NUM!</v>
      </c>
      <c r="Q1503" s="2"/>
      <c r="R1503" s="2" t="str">
        <f t="shared" si="825"/>
        <v>-</v>
      </c>
      <c r="S1503" s="2" t="str">
        <f t="shared" si="826"/>
        <v>-</v>
      </c>
      <c r="T1503" s="2" t="str">
        <f t="shared" si="827"/>
        <v>-</v>
      </c>
      <c r="U1503" s="2" t="str">
        <f t="shared" si="828"/>
        <v>-</v>
      </c>
      <c r="V1503" s="2" t="str">
        <f t="shared" si="829"/>
        <v>-</v>
      </c>
      <c r="AH1503" s="1"/>
      <c r="AI1503" s="1"/>
      <c r="AK1503" s="1"/>
      <c r="AL1503" s="1"/>
      <c r="AM1503" s="1"/>
      <c r="AN1503" s="1"/>
      <c r="AO1503" s="1"/>
      <c r="AP1503" s="8"/>
      <c r="AQ1503" s="8"/>
      <c r="AR1503" s="8"/>
      <c r="AS1503" s="8"/>
      <c r="AT1503" s="2"/>
      <c r="AU1503" s="2"/>
      <c r="AV1503" s="2"/>
      <c r="AW1503" s="2"/>
      <c r="AX1503" s="2"/>
      <c r="AY1503" s="162" t="str">
        <f t="shared" si="830"/>
        <v>Lucas CD9</v>
      </c>
      <c r="BA1503" s="1">
        <v>9</v>
      </c>
      <c r="BC1503" s="91">
        <v>39</v>
      </c>
      <c r="BD1503" s="93"/>
      <c r="BE1503" s="162">
        <v>39095</v>
      </c>
      <c r="BF1503">
        <f t="shared" si="831"/>
        <v>3909509</v>
      </c>
      <c r="BH1503" t="s">
        <v>3387</v>
      </c>
    </row>
    <row r="1504" spans="1:60">
      <c r="A1504" s="9" t="s">
        <v>618</v>
      </c>
      <c r="B1504" t="s">
        <v>2566</v>
      </c>
      <c r="C1504" s="1">
        <f t="shared" si="821"/>
        <v>0</v>
      </c>
      <c r="D1504" s="1"/>
      <c r="E1504" s="1"/>
      <c r="F1504" s="1"/>
      <c r="G1504" s="1"/>
      <c r="H1504" s="1"/>
      <c r="I1504" s="1"/>
      <c r="J1504" s="1"/>
      <c r="K1504" s="7" t="e">
        <f>RANK(W1504,(W1504:Y1504,Z1504:AN1504))</f>
        <v>#N/A</v>
      </c>
      <c r="L1504" s="7" t="e">
        <f>RANK(X1504,(W1504:Y1504,Z1504:AN1504))</f>
        <v>#N/A</v>
      </c>
      <c r="M1504" s="7">
        <f>IF(Y1504&gt;0,RANK(Y1504,(W1504:Y1504,Z1504:AN1504)),0)</f>
        <v>0</v>
      </c>
      <c r="N1504" s="7">
        <f t="shared" si="822"/>
        <v>0</v>
      </c>
      <c r="O1504" s="1" t="e">
        <f t="shared" si="823"/>
        <v>#NUM!</v>
      </c>
      <c r="P1504" s="2" t="e">
        <f t="shared" si="824"/>
        <v>#NUM!</v>
      </c>
      <c r="Q1504" s="2"/>
      <c r="R1504" s="2" t="str">
        <f t="shared" si="825"/>
        <v>-</v>
      </c>
      <c r="S1504" s="2" t="str">
        <f t="shared" si="826"/>
        <v>-</v>
      </c>
      <c r="T1504" s="2" t="str">
        <f t="shared" si="827"/>
        <v>-</v>
      </c>
      <c r="U1504" s="2" t="str">
        <f t="shared" si="828"/>
        <v>-</v>
      </c>
      <c r="V1504" s="2" t="str">
        <f t="shared" si="829"/>
        <v>-</v>
      </c>
      <c r="AH1504" s="1"/>
      <c r="AI1504" s="1"/>
      <c r="AK1504" s="1"/>
      <c r="AL1504" s="1"/>
      <c r="AM1504" s="1"/>
      <c r="AN1504" s="1"/>
      <c r="AO1504" s="1"/>
      <c r="AP1504" s="8"/>
      <c r="AQ1504" s="8"/>
      <c r="AR1504" s="8"/>
      <c r="AS1504" s="8"/>
      <c r="AT1504" s="2"/>
      <c r="AU1504" s="2"/>
      <c r="AV1504" s="2"/>
      <c r="AW1504" s="2"/>
      <c r="AX1504" s="2"/>
      <c r="AY1504" s="162" t="str">
        <f t="shared" si="830"/>
        <v>Mahoning CD6</v>
      </c>
      <c r="BA1504" s="1">
        <v>6</v>
      </c>
      <c r="BC1504" s="91">
        <v>39</v>
      </c>
      <c r="BD1504" s="93"/>
      <c r="BE1504" s="162">
        <v>39099</v>
      </c>
      <c r="BF1504">
        <f t="shared" si="831"/>
        <v>3909906</v>
      </c>
      <c r="BH1504" t="s">
        <v>3387</v>
      </c>
    </row>
    <row r="1505" spans="1:60">
      <c r="A1505" s="9" t="s">
        <v>618</v>
      </c>
      <c r="B1505" t="s">
        <v>2566</v>
      </c>
      <c r="C1505" s="1">
        <f t="shared" si="821"/>
        <v>0</v>
      </c>
      <c r="D1505" s="1"/>
      <c r="E1505" s="1"/>
      <c r="F1505" s="1"/>
      <c r="G1505" s="1"/>
      <c r="H1505" s="1"/>
      <c r="I1505" s="1"/>
      <c r="J1505" s="1"/>
      <c r="K1505" s="7" t="e">
        <f>RANK(W1505,(W1505:Y1505,Z1505:AN1505))</f>
        <v>#N/A</v>
      </c>
      <c r="L1505" s="7" t="e">
        <f>RANK(X1505,(W1505:Y1505,Z1505:AN1505))</f>
        <v>#N/A</v>
      </c>
      <c r="M1505" s="7">
        <f>IF(Y1505&gt;0,RANK(Y1505,(W1505:Y1505,Z1505:AN1505)),0)</f>
        <v>0</v>
      </c>
      <c r="N1505" s="7">
        <f t="shared" si="822"/>
        <v>0</v>
      </c>
      <c r="O1505" s="1" t="e">
        <f t="shared" si="823"/>
        <v>#NUM!</v>
      </c>
      <c r="P1505" s="2" t="e">
        <f t="shared" si="824"/>
        <v>#NUM!</v>
      </c>
      <c r="Q1505" s="2"/>
      <c r="R1505" s="2" t="str">
        <f t="shared" si="825"/>
        <v>-</v>
      </c>
      <c r="S1505" s="2" t="str">
        <f t="shared" si="826"/>
        <v>-</v>
      </c>
      <c r="T1505" s="2" t="str">
        <f t="shared" si="827"/>
        <v>-</v>
      </c>
      <c r="U1505" s="2" t="str">
        <f t="shared" si="828"/>
        <v>-</v>
      </c>
      <c r="V1505" s="2" t="str">
        <f t="shared" si="829"/>
        <v>-</v>
      </c>
      <c r="AH1505" s="1"/>
      <c r="AI1505" s="1"/>
      <c r="AK1505" s="1"/>
      <c r="AL1505" s="1"/>
      <c r="AM1505" s="1"/>
      <c r="AN1505" s="1"/>
      <c r="AO1505" s="1"/>
      <c r="AP1505" s="8"/>
      <c r="AQ1505" s="8"/>
      <c r="AR1505" s="8"/>
      <c r="AS1505" s="8"/>
      <c r="AT1505" s="2"/>
      <c r="AU1505" s="2"/>
      <c r="AV1505" s="2"/>
      <c r="AW1505" s="2"/>
      <c r="AX1505" s="2"/>
      <c r="AY1505" s="162" t="str">
        <f t="shared" si="830"/>
        <v>Mahoning CD13</v>
      </c>
      <c r="BA1505" s="1">
        <v>13</v>
      </c>
      <c r="BC1505" s="91">
        <v>39</v>
      </c>
      <c r="BD1505" s="93"/>
      <c r="BE1505" s="162">
        <v>39099</v>
      </c>
      <c r="BF1505">
        <f t="shared" si="831"/>
        <v>3909913</v>
      </c>
      <c r="BH1505" t="s">
        <v>3387</v>
      </c>
    </row>
    <row r="1506" spans="1:60">
      <c r="A1506" s="9" t="s">
        <v>1322</v>
      </c>
      <c r="B1506" t="s">
        <v>2566</v>
      </c>
      <c r="C1506" s="1">
        <f t="shared" si="821"/>
        <v>0</v>
      </c>
      <c r="D1506" s="1"/>
      <c r="E1506" s="1"/>
      <c r="F1506" s="1"/>
      <c r="G1506" s="1"/>
      <c r="H1506" s="1"/>
      <c r="I1506" s="1"/>
      <c r="J1506" s="1"/>
      <c r="K1506" s="7" t="e">
        <f>RANK(W1506,(W1506:Y1506,Z1506:AN1506))</f>
        <v>#N/A</v>
      </c>
      <c r="L1506" s="7" t="e">
        <f>RANK(X1506,(W1506:Y1506,Z1506:AN1506))</f>
        <v>#N/A</v>
      </c>
      <c r="M1506" s="7">
        <f>IF(Y1506&gt;0,RANK(Y1506,(W1506:Y1506,Z1506:AN1506)),0)</f>
        <v>0</v>
      </c>
      <c r="N1506" s="7">
        <f t="shared" si="822"/>
        <v>0</v>
      </c>
      <c r="O1506" s="1" t="e">
        <f t="shared" si="823"/>
        <v>#NUM!</v>
      </c>
      <c r="P1506" s="2" t="e">
        <f t="shared" si="824"/>
        <v>#NUM!</v>
      </c>
      <c r="Q1506" s="2"/>
      <c r="R1506" s="2" t="str">
        <f t="shared" si="825"/>
        <v>-</v>
      </c>
      <c r="S1506" s="2" t="str">
        <f t="shared" si="826"/>
        <v>-</v>
      </c>
      <c r="T1506" s="2" t="str">
        <f t="shared" si="827"/>
        <v>-</v>
      </c>
      <c r="U1506" s="2" t="str">
        <f t="shared" si="828"/>
        <v>-</v>
      </c>
      <c r="V1506" s="2" t="str">
        <f t="shared" si="829"/>
        <v>-</v>
      </c>
      <c r="AH1506" s="1"/>
      <c r="AI1506" s="1"/>
      <c r="AK1506" s="1"/>
      <c r="AL1506" s="1"/>
      <c r="AM1506" s="1"/>
      <c r="AN1506" s="1"/>
      <c r="AO1506" s="1"/>
      <c r="AP1506" s="8"/>
      <c r="AQ1506" s="8"/>
      <c r="AR1506" s="8"/>
      <c r="AS1506" s="8"/>
      <c r="AT1506" s="2"/>
      <c r="AU1506" s="2"/>
      <c r="AV1506" s="2"/>
      <c r="AW1506" s="2"/>
      <c r="AX1506" s="2"/>
      <c r="AY1506" s="162" t="str">
        <f t="shared" si="830"/>
        <v>Marion CD4</v>
      </c>
      <c r="BA1506" s="1">
        <v>4</v>
      </c>
      <c r="BC1506" s="91">
        <v>39</v>
      </c>
      <c r="BD1506" s="93"/>
      <c r="BE1506" s="162">
        <v>39101</v>
      </c>
      <c r="BF1506">
        <f t="shared" si="831"/>
        <v>3910104</v>
      </c>
      <c r="BH1506" t="s">
        <v>3387</v>
      </c>
    </row>
    <row r="1507" spans="1:60">
      <c r="A1507" s="9" t="s">
        <v>1322</v>
      </c>
      <c r="B1507" t="s">
        <v>2566</v>
      </c>
      <c r="C1507" s="1">
        <f t="shared" si="821"/>
        <v>0</v>
      </c>
      <c r="D1507" s="1"/>
      <c r="E1507" s="1"/>
      <c r="F1507" s="1"/>
      <c r="G1507" s="1"/>
      <c r="H1507" s="1"/>
      <c r="I1507" s="1"/>
      <c r="J1507" s="1"/>
      <c r="K1507" s="7" t="e">
        <f>RANK(W1507,(W1507:Y1507,Z1507:AN1507))</f>
        <v>#N/A</v>
      </c>
      <c r="L1507" s="7" t="e">
        <f>RANK(X1507,(W1507:Y1507,Z1507:AN1507))</f>
        <v>#N/A</v>
      </c>
      <c r="M1507" s="7">
        <f>IF(Y1507&gt;0,RANK(Y1507,(W1507:Y1507,Z1507:AN1507)),0)</f>
        <v>0</v>
      </c>
      <c r="N1507" s="7">
        <f t="shared" si="822"/>
        <v>0</v>
      </c>
      <c r="O1507" s="1" t="e">
        <f t="shared" si="823"/>
        <v>#NUM!</v>
      </c>
      <c r="P1507" s="2" t="e">
        <f t="shared" si="824"/>
        <v>#NUM!</v>
      </c>
      <c r="Q1507" s="2"/>
      <c r="R1507" s="2" t="str">
        <f t="shared" si="825"/>
        <v>-</v>
      </c>
      <c r="S1507" s="2" t="str">
        <f t="shared" si="826"/>
        <v>-</v>
      </c>
      <c r="T1507" s="2" t="str">
        <f t="shared" si="827"/>
        <v>-</v>
      </c>
      <c r="U1507" s="2" t="str">
        <f t="shared" si="828"/>
        <v>-</v>
      </c>
      <c r="V1507" s="2" t="str">
        <f t="shared" si="829"/>
        <v>-</v>
      </c>
      <c r="AH1507" s="1"/>
      <c r="AI1507" s="1"/>
      <c r="AK1507" s="1"/>
      <c r="AL1507" s="1"/>
      <c r="AM1507" s="1"/>
      <c r="AN1507" s="1"/>
      <c r="AO1507" s="1"/>
      <c r="AP1507" s="8"/>
      <c r="AQ1507" s="8"/>
      <c r="AR1507" s="8"/>
      <c r="AS1507" s="8"/>
      <c r="AT1507" s="2"/>
      <c r="AU1507" s="2"/>
      <c r="AV1507" s="2"/>
      <c r="AW1507" s="2"/>
      <c r="AX1507" s="2"/>
      <c r="AY1507" s="162" t="str">
        <f t="shared" si="830"/>
        <v>Marion CD12</v>
      </c>
      <c r="BA1507" s="1">
        <v>12</v>
      </c>
      <c r="BC1507" s="91">
        <v>39</v>
      </c>
      <c r="BD1507" s="93"/>
      <c r="BE1507" s="162">
        <v>39101</v>
      </c>
      <c r="BF1507">
        <f t="shared" si="831"/>
        <v>3910112</v>
      </c>
      <c r="BH1507" t="s">
        <v>3387</v>
      </c>
    </row>
    <row r="1508" spans="1:60">
      <c r="A1508" s="9" t="s">
        <v>168</v>
      </c>
      <c r="B1508" t="s">
        <v>2566</v>
      </c>
      <c r="C1508" s="1">
        <f t="shared" si="821"/>
        <v>0</v>
      </c>
      <c r="D1508" s="1"/>
      <c r="E1508" s="1"/>
      <c r="F1508" s="1"/>
      <c r="G1508" s="1"/>
      <c r="H1508" s="1"/>
      <c r="I1508" s="1"/>
      <c r="J1508" s="1"/>
      <c r="K1508" s="7" t="e">
        <f>RANK(W1508,(W1508:Y1508,Z1508:AN1508))</f>
        <v>#N/A</v>
      </c>
      <c r="L1508" s="7" t="e">
        <f>RANK(X1508,(W1508:Y1508,Z1508:AN1508))</f>
        <v>#N/A</v>
      </c>
      <c r="M1508" s="7">
        <f>IF(Y1508&gt;0,RANK(Y1508,(W1508:Y1508,Z1508:AN1508)),0)</f>
        <v>0</v>
      </c>
      <c r="N1508" s="7">
        <f t="shared" si="822"/>
        <v>0</v>
      </c>
      <c r="O1508" s="1" t="e">
        <f t="shared" si="823"/>
        <v>#NUM!</v>
      </c>
      <c r="P1508" s="2" t="e">
        <f t="shared" si="824"/>
        <v>#NUM!</v>
      </c>
      <c r="Q1508" s="2"/>
      <c r="R1508" s="2" t="str">
        <f t="shared" si="825"/>
        <v>-</v>
      </c>
      <c r="S1508" s="2" t="str">
        <f t="shared" si="826"/>
        <v>-</v>
      </c>
      <c r="T1508" s="2" t="str">
        <f t="shared" si="827"/>
        <v>-</v>
      </c>
      <c r="U1508" s="2" t="str">
        <f t="shared" si="828"/>
        <v>-</v>
      </c>
      <c r="V1508" s="2" t="str">
        <f t="shared" si="829"/>
        <v>-</v>
      </c>
      <c r="AH1508" s="1"/>
      <c r="AI1508" s="1"/>
      <c r="AK1508" s="1"/>
      <c r="AL1508" s="1"/>
      <c r="AM1508" s="1"/>
      <c r="AN1508" s="1"/>
      <c r="AO1508" s="1"/>
      <c r="AP1508" s="8"/>
      <c r="AQ1508" s="8"/>
      <c r="AR1508" s="8"/>
      <c r="AS1508" s="8"/>
      <c r="AT1508" s="2"/>
      <c r="AU1508" s="2"/>
      <c r="AV1508" s="2"/>
      <c r="AW1508" s="2"/>
      <c r="AX1508" s="2"/>
      <c r="AY1508" s="162" t="str">
        <f t="shared" si="830"/>
        <v>Medina CD7</v>
      </c>
      <c r="BA1508" s="1">
        <v>7</v>
      </c>
      <c r="BC1508" s="91">
        <v>39</v>
      </c>
      <c r="BD1508" s="93"/>
      <c r="BE1508" s="162">
        <v>39103</v>
      </c>
      <c r="BF1508">
        <f t="shared" si="831"/>
        <v>3910307</v>
      </c>
      <c r="BH1508" t="s">
        <v>3387</v>
      </c>
    </row>
    <row r="1509" spans="1:60">
      <c r="A1509" s="9" t="s">
        <v>168</v>
      </c>
      <c r="B1509" t="s">
        <v>2566</v>
      </c>
      <c r="C1509" s="1">
        <f t="shared" si="821"/>
        <v>0</v>
      </c>
      <c r="D1509" s="1"/>
      <c r="E1509" s="1"/>
      <c r="F1509" s="1"/>
      <c r="G1509" s="1"/>
      <c r="H1509" s="1"/>
      <c r="I1509" s="1"/>
      <c r="J1509" s="1"/>
      <c r="K1509" s="7" t="e">
        <f>RANK(W1509,(W1509:Y1509,Z1509:AN1509))</f>
        <v>#N/A</v>
      </c>
      <c r="L1509" s="7" t="e">
        <f>RANK(X1509,(W1509:Y1509,Z1509:AN1509))</f>
        <v>#N/A</v>
      </c>
      <c r="M1509" s="7">
        <f>IF(Y1509&gt;0,RANK(Y1509,(W1509:Y1509,Z1509:AN1509)),0)</f>
        <v>0</v>
      </c>
      <c r="N1509" s="7">
        <f t="shared" si="822"/>
        <v>0</v>
      </c>
      <c r="O1509" s="1" t="e">
        <f t="shared" si="823"/>
        <v>#NUM!</v>
      </c>
      <c r="P1509" s="2" t="e">
        <f t="shared" si="824"/>
        <v>#NUM!</v>
      </c>
      <c r="Q1509" s="2"/>
      <c r="R1509" s="2" t="str">
        <f t="shared" si="825"/>
        <v>-</v>
      </c>
      <c r="S1509" s="2" t="str">
        <f t="shared" si="826"/>
        <v>-</v>
      </c>
      <c r="T1509" s="2" t="str">
        <f t="shared" si="827"/>
        <v>-</v>
      </c>
      <c r="U1509" s="2" t="str">
        <f t="shared" si="828"/>
        <v>-</v>
      </c>
      <c r="V1509" s="2" t="str">
        <f t="shared" si="829"/>
        <v>-</v>
      </c>
      <c r="AH1509" s="1"/>
      <c r="AI1509" s="1"/>
      <c r="AK1509" s="1"/>
      <c r="AL1509" s="1"/>
      <c r="AM1509" s="1"/>
      <c r="AN1509" s="1"/>
      <c r="AO1509" s="1"/>
      <c r="AP1509" s="8"/>
      <c r="AQ1509" s="8"/>
      <c r="AR1509" s="8"/>
      <c r="AS1509" s="8"/>
      <c r="AT1509" s="2"/>
      <c r="AU1509" s="2"/>
      <c r="AV1509" s="2"/>
      <c r="AW1509" s="2"/>
      <c r="AX1509" s="2"/>
      <c r="AY1509" s="162" t="str">
        <f t="shared" si="830"/>
        <v>Medina CD16</v>
      </c>
      <c r="BA1509" s="1">
        <v>16</v>
      </c>
      <c r="BC1509" s="91">
        <v>39</v>
      </c>
      <c r="BD1509" s="93"/>
      <c r="BE1509" s="162">
        <v>39103</v>
      </c>
      <c r="BF1509">
        <f t="shared" si="831"/>
        <v>3910316</v>
      </c>
      <c r="BH1509" t="s">
        <v>3387</v>
      </c>
    </row>
    <row r="1510" spans="1:60">
      <c r="A1510" s="9" t="s">
        <v>672</v>
      </c>
      <c r="B1510" t="s">
        <v>2566</v>
      </c>
      <c r="C1510" s="1">
        <f t="shared" si="821"/>
        <v>0</v>
      </c>
      <c r="D1510" s="1"/>
      <c r="E1510" s="1"/>
      <c r="F1510" s="1"/>
      <c r="G1510" s="1"/>
      <c r="H1510" s="1"/>
      <c r="I1510" s="1"/>
      <c r="J1510" s="1"/>
      <c r="K1510" s="7" t="e">
        <f>RANK(W1510,(W1510:Y1510,Z1510:AN1510))</f>
        <v>#N/A</v>
      </c>
      <c r="L1510" s="7" t="e">
        <f>RANK(X1510,(W1510:Y1510,Z1510:AN1510))</f>
        <v>#N/A</v>
      </c>
      <c r="M1510" s="7">
        <f>IF(Y1510&gt;0,RANK(Y1510,(W1510:Y1510,Z1510:AN1510)),0)</f>
        <v>0</v>
      </c>
      <c r="N1510" s="7">
        <f t="shared" si="822"/>
        <v>0</v>
      </c>
      <c r="O1510" s="1" t="e">
        <f t="shared" si="823"/>
        <v>#NUM!</v>
      </c>
      <c r="P1510" s="2" t="e">
        <f t="shared" si="824"/>
        <v>#NUM!</v>
      </c>
      <c r="Q1510" s="2"/>
      <c r="R1510" s="2" t="str">
        <f t="shared" si="825"/>
        <v>-</v>
      </c>
      <c r="S1510" s="2" t="str">
        <f t="shared" si="826"/>
        <v>-</v>
      </c>
      <c r="T1510" s="2" t="str">
        <f t="shared" si="827"/>
        <v>-</v>
      </c>
      <c r="U1510" s="2" t="str">
        <f t="shared" si="828"/>
        <v>-</v>
      </c>
      <c r="V1510" s="2" t="str">
        <f t="shared" si="829"/>
        <v>-</v>
      </c>
      <c r="AH1510" s="1"/>
      <c r="AI1510" s="1"/>
      <c r="AK1510" s="1"/>
      <c r="AL1510" s="1"/>
      <c r="AM1510" s="1"/>
      <c r="AN1510" s="1"/>
      <c r="AO1510" s="1"/>
      <c r="AP1510" s="8"/>
      <c r="AQ1510" s="8"/>
      <c r="AR1510" s="8"/>
      <c r="AS1510" s="8"/>
      <c r="AT1510" s="2"/>
      <c r="AU1510" s="2"/>
      <c r="AV1510" s="2"/>
      <c r="AW1510" s="2"/>
      <c r="AX1510" s="2"/>
      <c r="AY1510" s="162" t="str">
        <f t="shared" si="830"/>
        <v>Mercer CD4</v>
      </c>
      <c r="BA1510" s="1">
        <v>4</v>
      </c>
      <c r="BC1510" s="91">
        <v>39</v>
      </c>
      <c r="BD1510" s="93"/>
      <c r="BE1510" s="162">
        <v>39107</v>
      </c>
      <c r="BF1510">
        <f t="shared" si="831"/>
        <v>3910704</v>
      </c>
      <c r="BH1510" t="s">
        <v>3387</v>
      </c>
    </row>
    <row r="1511" spans="1:60">
      <c r="A1511" s="9" t="s">
        <v>672</v>
      </c>
      <c r="B1511" t="s">
        <v>2566</v>
      </c>
      <c r="C1511" s="1">
        <f t="shared" si="821"/>
        <v>0</v>
      </c>
      <c r="D1511" s="1"/>
      <c r="E1511" s="1"/>
      <c r="F1511" s="1"/>
      <c r="G1511" s="1"/>
      <c r="H1511" s="1"/>
      <c r="I1511" s="1"/>
      <c r="J1511" s="1"/>
      <c r="K1511" s="7" t="e">
        <f>RANK(W1511,(W1511:Y1511,Z1511:AN1511))</f>
        <v>#N/A</v>
      </c>
      <c r="L1511" s="7" t="e">
        <f>RANK(X1511,(W1511:Y1511,Z1511:AN1511))</f>
        <v>#N/A</v>
      </c>
      <c r="M1511" s="7">
        <f>IF(Y1511&gt;0,RANK(Y1511,(W1511:Y1511,Z1511:AN1511)),0)</f>
        <v>0</v>
      </c>
      <c r="N1511" s="7">
        <f t="shared" si="822"/>
        <v>0</v>
      </c>
      <c r="O1511" s="1" t="e">
        <f t="shared" si="823"/>
        <v>#NUM!</v>
      </c>
      <c r="P1511" s="2" t="e">
        <f t="shared" si="824"/>
        <v>#NUM!</v>
      </c>
      <c r="Q1511" s="2"/>
      <c r="R1511" s="2" t="str">
        <f t="shared" si="825"/>
        <v>-</v>
      </c>
      <c r="S1511" s="2" t="str">
        <f t="shared" si="826"/>
        <v>-</v>
      </c>
      <c r="T1511" s="2" t="str">
        <f t="shared" si="827"/>
        <v>-</v>
      </c>
      <c r="U1511" s="2" t="str">
        <f t="shared" si="828"/>
        <v>-</v>
      </c>
      <c r="V1511" s="2" t="str">
        <f t="shared" si="829"/>
        <v>-</v>
      </c>
      <c r="AH1511" s="1"/>
      <c r="AI1511" s="1"/>
      <c r="AK1511" s="1"/>
      <c r="AL1511" s="1"/>
      <c r="AM1511" s="1"/>
      <c r="AN1511" s="1"/>
      <c r="AO1511" s="1"/>
      <c r="AP1511" s="8"/>
      <c r="AQ1511" s="8"/>
      <c r="AR1511" s="8"/>
      <c r="AS1511" s="8"/>
      <c r="AT1511" s="2"/>
      <c r="AU1511" s="2"/>
      <c r="AV1511" s="2"/>
      <c r="AW1511" s="2"/>
      <c r="AX1511" s="2"/>
      <c r="AY1511" s="162" t="str">
        <f t="shared" si="830"/>
        <v>Mercer CD5</v>
      </c>
      <c r="BA1511" s="1">
        <v>5</v>
      </c>
      <c r="BC1511" s="91">
        <v>39</v>
      </c>
      <c r="BD1511" s="93"/>
      <c r="BE1511" s="162">
        <v>39107</v>
      </c>
      <c r="BF1511">
        <f t="shared" si="831"/>
        <v>3910705</v>
      </c>
      <c r="BH1511" t="s">
        <v>3387</v>
      </c>
    </row>
    <row r="1512" spans="1:60">
      <c r="A1512" s="9" t="s">
        <v>672</v>
      </c>
      <c r="B1512" t="s">
        <v>2566</v>
      </c>
      <c r="C1512" s="1">
        <f t="shared" si="821"/>
        <v>0</v>
      </c>
      <c r="D1512" s="1"/>
      <c r="E1512" s="1"/>
      <c r="F1512" s="1"/>
      <c r="G1512" s="1"/>
      <c r="H1512" s="1"/>
      <c r="I1512" s="1"/>
      <c r="J1512" s="1"/>
      <c r="K1512" s="7" t="e">
        <f>RANK(W1512,(W1512:Y1512,Z1512:AN1512))</f>
        <v>#N/A</v>
      </c>
      <c r="L1512" s="7" t="e">
        <f>RANK(X1512,(W1512:Y1512,Z1512:AN1512))</f>
        <v>#N/A</v>
      </c>
      <c r="M1512" s="7">
        <f>IF(Y1512&gt;0,RANK(Y1512,(W1512:Y1512,Z1512:AN1512)),0)</f>
        <v>0</v>
      </c>
      <c r="N1512" s="7">
        <f t="shared" si="822"/>
        <v>0</v>
      </c>
      <c r="O1512" s="1" t="e">
        <f t="shared" si="823"/>
        <v>#NUM!</v>
      </c>
      <c r="P1512" s="2" t="e">
        <f t="shared" si="824"/>
        <v>#NUM!</v>
      </c>
      <c r="Q1512" s="2"/>
      <c r="R1512" s="2" t="str">
        <f t="shared" si="825"/>
        <v>-</v>
      </c>
      <c r="S1512" s="2" t="str">
        <f t="shared" si="826"/>
        <v>-</v>
      </c>
      <c r="T1512" s="2" t="str">
        <f t="shared" si="827"/>
        <v>-</v>
      </c>
      <c r="U1512" s="2" t="str">
        <f t="shared" si="828"/>
        <v>-</v>
      </c>
      <c r="V1512" s="2" t="str">
        <f t="shared" si="829"/>
        <v>-</v>
      </c>
      <c r="AH1512" s="1"/>
      <c r="AI1512" s="1"/>
      <c r="AK1512" s="1"/>
      <c r="AL1512" s="1"/>
      <c r="AM1512" s="1"/>
      <c r="AN1512" s="1"/>
      <c r="AO1512" s="1"/>
      <c r="AP1512" s="8"/>
      <c r="AQ1512" s="8"/>
      <c r="AR1512" s="8"/>
      <c r="AS1512" s="8"/>
      <c r="AT1512" s="2"/>
      <c r="AU1512" s="2"/>
      <c r="AV1512" s="2"/>
      <c r="AW1512" s="2"/>
      <c r="AX1512" s="2"/>
      <c r="AY1512" s="162" t="str">
        <f t="shared" si="830"/>
        <v>Mercer CD8</v>
      </c>
      <c r="BA1512" s="1">
        <v>8</v>
      </c>
      <c r="BC1512" s="91">
        <v>39</v>
      </c>
      <c r="BD1512" s="93"/>
      <c r="BE1512" s="162">
        <v>39107</v>
      </c>
      <c r="BF1512">
        <f t="shared" si="831"/>
        <v>3910708</v>
      </c>
      <c r="BH1512" t="s">
        <v>3387</v>
      </c>
    </row>
    <row r="1513" spans="1:60">
      <c r="A1513" s="9" t="s">
        <v>1273</v>
      </c>
      <c r="B1513" t="s">
        <v>2566</v>
      </c>
      <c r="C1513" s="1">
        <f t="shared" si="821"/>
        <v>0</v>
      </c>
      <c r="D1513" s="1"/>
      <c r="E1513" s="1"/>
      <c r="F1513" s="1"/>
      <c r="G1513" s="1"/>
      <c r="H1513" s="1"/>
      <c r="I1513" s="1"/>
      <c r="J1513" s="1"/>
      <c r="K1513" s="7" t="e">
        <f>RANK(W1513,(W1513:Y1513,Z1513:AN1513))</f>
        <v>#N/A</v>
      </c>
      <c r="L1513" s="7" t="e">
        <f>RANK(X1513,(W1513:Y1513,Z1513:AN1513))</f>
        <v>#N/A</v>
      </c>
      <c r="M1513" s="7">
        <f>IF(Y1513&gt;0,RANK(Y1513,(W1513:Y1513,Z1513:AN1513)),0)</f>
        <v>0</v>
      </c>
      <c r="N1513" s="7">
        <f t="shared" si="822"/>
        <v>0</v>
      </c>
      <c r="O1513" s="1" t="e">
        <f t="shared" si="823"/>
        <v>#NUM!</v>
      </c>
      <c r="P1513" s="2" t="e">
        <f t="shared" si="824"/>
        <v>#NUM!</v>
      </c>
      <c r="Q1513" s="2"/>
      <c r="R1513" s="2" t="str">
        <f t="shared" si="825"/>
        <v>-</v>
      </c>
      <c r="S1513" s="2" t="str">
        <f t="shared" si="826"/>
        <v>-</v>
      </c>
      <c r="T1513" s="2" t="str">
        <f t="shared" si="827"/>
        <v>-</v>
      </c>
      <c r="U1513" s="2" t="str">
        <f t="shared" si="828"/>
        <v>-</v>
      </c>
      <c r="V1513" s="2" t="str">
        <f t="shared" si="829"/>
        <v>-</v>
      </c>
      <c r="AH1513" s="1"/>
      <c r="AI1513" s="1"/>
      <c r="AK1513" s="1"/>
      <c r="AL1513" s="1"/>
      <c r="AM1513" s="1"/>
      <c r="AN1513" s="1"/>
      <c r="AO1513" s="1"/>
      <c r="AP1513" s="8"/>
      <c r="AQ1513" s="8"/>
      <c r="AR1513" s="8"/>
      <c r="AS1513" s="8"/>
      <c r="AT1513" s="2"/>
      <c r="AU1513" s="2"/>
      <c r="AV1513" s="2"/>
      <c r="AW1513" s="2"/>
      <c r="AX1513" s="2"/>
      <c r="AY1513" s="162" t="str">
        <f t="shared" si="830"/>
        <v>Muskingum CD6</v>
      </c>
      <c r="BA1513" s="1">
        <v>6</v>
      </c>
      <c r="BC1513" s="91">
        <v>39</v>
      </c>
      <c r="BD1513" s="93"/>
      <c r="BE1513" s="162">
        <v>39119</v>
      </c>
      <c r="BF1513">
        <f t="shared" si="831"/>
        <v>3911906</v>
      </c>
      <c r="BH1513" t="s">
        <v>3387</v>
      </c>
    </row>
    <row r="1514" spans="1:60">
      <c r="A1514" s="9" t="s">
        <v>1273</v>
      </c>
      <c r="B1514" t="s">
        <v>2566</v>
      </c>
      <c r="C1514" s="1">
        <f t="shared" si="821"/>
        <v>0</v>
      </c>
      <c r="D1514" s="1"/>
      <c r="E1514" s="1"/>
      <c r="F1514" s="1"/>
      <c r="G1514" s="1"/>
      <c r="H1514" s="1"/>
      <c r="I1514" s="1"/>
      <c r="J1514" s="1"/>
      <c r="K1514" s="7" t="e">
        <f>RANK(W1514,(W1514:Y1514,Z1514:AN1514))</f>
        <v>#N/A</v>
      </c>
      <c r="L1514" s="7" t="e">
        <f>RANK(X1514,(W1514:Y1514,Z1514:AN1514))</f>
        <v>#N/A</v>
      </c>
      <c r="M1514" s="7">
        <f>IF(Y1514&gt;0,RANK(Y1514,(W1514:Y1514,Z1514:AN1514)),0)</f>
        <v>0</v>
      </c>
      <c r="N1514" s="7">
        <f t="shared" si="822"/>
        <v>0</v>
      </c>
      <c r="O1514" s="1" t="e">
        <f t="shared" si="823"/>
        <v>#NUM!</v>
      </c>
      <c r="P1514" s="2" t="e">
        <f t="shared" si="824"/>
        <v>#NUM!</v>
      </c>
      <c r="Q1514" s="2"/>
      <c r="R1514" s="2" t="str">
        <f t="shared" si="825"/>
        <v>-</v>
      </c>
      <c r="S1514" s="2" t="str">
        <f t="shared" si="826"/>
        <v>-</v>
      </c>
      <c r="T1514" s="2" t="str">
        <f t="shared" si="827"/>
        <v>-</v>
      </c>
      <c r="U1514" s="2" t="str">
        <f t="shared" si="828"/>
        <v>-</v>
      </c>
      <c r="V1514" s="2" t="str">
        <f t="shared" si="829"/>
        <v>-</v>
      </c>
      <c r="AH1514" s="1"/>
      <c r="AI1514" s="1"/>
      <c r="AK1514" s="1"/>
      <c r="AL1514" s="1"/>
      <c r="AM1514" s="1"/>
      <c r="AN1514" s="1"/>
      <c r="AO1514" s="1"/>
      <c r="AP1514" s="8"/>
      <c r="AQ1514" s="8"/>
      <c r="AR1514" s="8"/>
      <c r="AS1514" s="8"/>
      <c r="AT1514" s="2"/>
      <c r="AU1514" s="2"/>
      <c r="AV1514" s="2"/>
      <c r="AW1514" s="2"/>
      <c r="AX1514" s="2"/>
      <c r="AY1514" s="162" t="str">
        <f t="shared" si="830"/>
        <v>Muskingum CD12</v>
      </c>
      <c r="BA1514" s="1">
        <v>12</v>
      </c>
      <c r="BC1514" s="91">
        <v>39</v>
      </c>
      <c r="BD1514" s="93"/>
      <c r="BE1514" s="162">
        <v>39119</v>
      </c>
      <c r="BF1514">
        <f t="shared" si="831"/>
        <v>3911912</v>
      </c>
      <c r="BH1514" t="s">
        <v>3387</v>
      </c>
    </row>
    <row r="1515" spans="1:60">
      <c r="A1515" s="9" t="s">
        <v>1383</v>
      </c>
      <c r="B1515" t="s">
        <v>2566</v>
      </c>
      <c r="C1515" s="1">
        <f t="shared" si="821"/>
        <v>0</v>
      </c>
      <c r="D1515" s="1"/>
      <c r="E1515" s="1"/>
      <c r="F1515" s="1"/>
      <c r="G1515" s="1"/>
      <c r="H1515" s="1"/>
      <c r="I1515" s="1"/>
      <c r="J1515" s="1"/>
      <c r="K1515" s="7" t="e">
        <f>RANK(W1515,(W1515:Y1515,Z1515:AN1515))</f>
        <v>#N/A</v>
      </c>
      <c r="L1515" s="7" t="e">
        <f>RANK(X1515,(W1515:Y1515,Z1515:AN1515))</f>
        <v>#N/A</v>
      </c>
      <c r="M1515" s="7">
        <f>IF(Y1515&gt;0,RANK(Y1515,(W1515:Y1515,Z1515:AN1515)),0)</f>
        <v>0</v>
      </c>
      <c r="N1515" s="7">
        <f t="shared" si="822"/>
        <v>0</v>
      </c>
      <c r="O1515" s="1" t="e">
        <f t="shared" si="823"/>
        <v>#NUM!</v>
      </c>
      <c r="P1515" s="2" t="e">
        <f t="shared" si="824"/>
        <v>#NUM!</v>
      </c>
      <c r="Q1515" s="2"/>
      <c r="R1515" s="2" t="str">
        <f t="shared" si="825"/>
        <v>-</v>
      </c>
      <c r="S1515" s="2" t="str">
        <f t="shared" si="826"/>
        <v>-</v>
      </c>
      <c r="T1515" s="2" t="str">
        <f t="shared" si="827"/>
        <v>-</v>
      </c>
      <c r="U1515" s="2" t="str">
        <f t="shared" si="828"/>
        <v>-</v>
      </c>
      <c r="V1515" s="2" t="str">
        <f t="shared" si="829"/>
        <v>-</v>
      </c>
      <c r="AH1515" s="1"/>
      <c r="AI1515" s="1"/>
      <c r="AK1515" s="1"/>
      <c r="AL1515" s="1"/>
      <c r="AM1515" s="1"/>
      <c r="AN1515" s="1"/>
      <c r="AO1515" s="1"/>
      <c r="AP1515" s="8"/>
      <c r="AQ1515" s="8"/>
      <c r="AR1515" s="8"/>
      <c r="AS1515" s="8"/>
      <c r="AT1515" s="2"/>
      <c r="AU1515" s="2"/>
      <c r="AV1515" s="2"/>
      <c r="AW1515" s="2"/>
      <c r="AX1515" s="2"/>
      <c r="AY1515" s="162" t="str">
        <f t="shared" si="830"/>
        <v>Ottawa CD5</v>
      </c>
      <c r="BA1515" s="1">
        <v>5</v>
      </c>
      <c r="BC1515" s="91">
        <v>39</v>
      </c>
      <c r="BD1515" s="93"/>
      <c r="BE1515" s="162">
        <v>39123</v>
      </c>
      <c r="BF1515">
        <f t="shared" si="831"/>
        <v>3912305</v>
      </c>
      <c r="BH1515" t="s">
        <v>3387</v>
      </c>
    </row>
    <row r="1516" spans="1:60">
      <c r="A1516" s="9" t="s">
        <v>1383</v>
      </c>
      <c r="B1516" t="s">
        <v>2566</v>
      </c>
      <c r="C1516" s="1">
        <f t="shared" si="821"/>
        <v>0</v>
      </c>
      <c r="D1516" s="1"/>
      <c r="E1516" s="1"/>
      <c r="F1516" s="1"/>
      <c r="G1516" s="1"/>
      <c r="H1516" s="1"/>
      <c r="I1516" s="1"/>
      <c r="J1516" s="1"/>
      <c r="K1516" s="7" t="e">
        <f>RANK(W1516,(W1516:Y1516,Z1516:AN1516))</f>
        <v>#N/A</v>
      </c>
      <c r="L1516" s="7" t="e">
        <f>RANK(X1516,(W1516:Y1516,Z1516:AN1516))</f>
        <v>#N/A</v>
      </c>
      <c r="M1516" s="7">
        <f>IF(Y1516&gt;0,RANK(Y1516,(W1516:Y1516,Z1516:AN1516)),0)</f>
        <v>0</v>
      </c>
      <c r="N1516" s="7">
        <f t="shared" si="822"/>
        <v>0</v>
      </c>
      <c r="O1516" s="1" t="e">
        <f t="shared" si="823"/>
        <v>#NUM!</v>
      </c>
      <c r="P1516" s="2" t="e">
        <f t="shared" si="824"/>
        <v>#NUM!</v>
      </c>
      <c r="Q1516" s="2"/>
      <c r="R1516" s="2" t="str">
        <f t="shared" si="825"/>
        <v>-</v>
      </c>
      <c r="S1516" s="2" t="str">
        <f t="shared" si="826"/>
        <v>-</v>
      </c>
      <c r="T1516" s="2" t="str">
        <f t="shared" si="827"/>
        <v>-</v>
      </c>
      <c r="U1516" s="2" t="str">
        <f t="shared" si="828"/>
        <v>-</v>
      </c>
      <c r="V1516" s="2" t="str">
        <f t="shared" si="829"/>
        <v>-</v>
      </c>
      <c r="AH1516" s="1"/>
      <c r="AI1516" s="1"/>
      <c r="AK1516" s="1"/>
      <c r="AL1516" s="1"/>
      <c r="AM1516" s="1"/>
      <c r="AN1516" s="1"/>
      <c r="AO1516" s="1"/>
      <c r="AP1516" s="8"/>
      <c r="AQ1516" s="8"/>
      <c r="AR1516" s="8"/>
      <c r="AS1516" s="8"/>
      <c r="AT1516" s="2"/>
      <c r="AU1516" s="2"/>
      <c r="AV1516" s="2"/>
      <c r="AW1516" s="2"/>
      <c r="AX1516" s="2"/>
      <c r="AY1516" s="162" t="str">
        <f t="shared" si="830"/>
        <v>Ottawa CD9</v>
      </c>
      <c r="BA1516" s="1">
        <v>9</v>
      </c>
      <c r="BC1516" s="91">
        <v>39</v>
      </c>
      <c r="BD1516" s="93"/>
      <c r="BE1516" s="162">
        <v>39123</v>
      </c>
      <c r="BF1516">
        <f t="shared" si="831"/>
        <v>3912309</v>
      </c>
      <c r="BH1516" t="s">
        <v>3387</v>
      </c>
    </row>
    <row r="1517" spans="1:60">
      <c r="A1517" s="9" t="s">
        <v>378</v>
      </c>
      <c r="B1517" t="s">
        <v>2566</v>
      </c>
      <c r="C1517" s="1">
        <f t="shared" si="821"/>
        <v>0</v>
      </c>
      <c r="D1517" s="1"/>
      <c r="E1517" s="1"/>
      <c r="F1517" s="1"/>
      <c r="G1517" s="1"/>
      <c r="H1517" s="1"/>
      <c r="I1517" s="1"/>
      <c r="J1517" s="1"/>
      <c r="K1517" s="7" t="e">
        <f>RANK(W1517,(W1517:Y1517,Z1517:AN1517))</f>
        <v>#N/A</v>
      </c>
      <c r="L1517" s="7" t="e">
        <f>RANK(X1517,(W1517:Y1517,Z1517:AN1517))</f>
        <v>#N/A</v>
      </c>
      <c r="M1517" s="7">
        <f>IF(Y1517&gt;0,RANK(Y1517,(W1517:Y1517,Z1517:AN1517)),0)</f>
        <v>0</v>
      </c>
      <c r="N1517" s="7">
        <f t="shared" si="822"/>
        <v>0</v>
      </c>
      <c r="O1517" s="1" t="e">
        <f t="shared" si="823"/>
        <v>#NUM!</v>
      </c>
      <c r="P1517" s="2" t="e">
        <f t="shared" si="824"/>
        <v>#NUM!</v>
      </c>
      <c r="Q1517" s="2"/>
      <c r="R1517" s="2" t="str">
        <f t="shared" si="825"/>
        <v>-</v>
      </c>
      <c r="S1517" s="2" t="str">
        <f t="shared" si="826"/>
        <v>-</v>
      </c>
      <c r="T1517" s="2" t="str">
        <f t="shared" si="827"/>
        <v>-</v>
      </c>
      <c r="U1517" s="2" t="str">
        <f t="shared" si="828"/>
        <v>-</v>
      </c>
      <c r="V1517" s="2" t="str">
        <f t="shared" si="829"/>
        <v>-</v>
      </c>
      <c r="AH1517" s="1"/>
      <c r="AI1517" s="1"/>
      <c r="AK1517" s="1"/>
      <c r="AL1517" s="1"/>
      <c r="AM1517" s="1"/>
      <c r="AN1517" s="1"/>
      <c r="AO1517" s="1"/>
      <c r="AP1517" s="8"/>
      <c r="AQ1517" s="8"/>
      <c r="AR1517" s="8"/>
      <c r="AS1517" s="8"/>
      <c r="AT1517" s="2"/>
      <c r="AU1517" s="2"/>
      <c r="AV1517" s="2"/>
      <c r="AW1517" s="2"/>
      <c r="AX1517" s="2"/>
      <c r="AY1517" s="162" t="str">
        <f t="shared" si="830"/>
        <v>Portage CD13</v>
      </c>
      <c r="BA1517" s="1">
        <v>13</v>
      </c>
      <c r="BC1517" s="91">
        <v>39</v>
      </c>
      <c r="BD1517" s="93"/>
      <c r="BE1517" s="162">
        <v>39133</v>
      </c>
      <c r="BF1517">
        <f t="shared" si="831"/>
        <v>3913313</v>
      </c>
      <c r="BH1517" t="s">
        <v>3387</v>
      </c>
    </row>
    <row r="1518" spans="1:60">
      <c r="A1518" s="9" t="s">
        <v>378</v>
      </c>
      <c r="B1518" t="s">
        <v>2566</v>
      </c>
      <c r="C1518" s="1">
        <f t="shared" si="821"/>
        <v>0</v>
      </c>
      <c r="D1518" s="1"/>
      <c r="E1518" s="1"/>
      <c r="F1518" s="1"/>
      <c r="G1518" s="1"/>
      <c r="H1518" s="1"/>
      <c r="I1518" s="1"/>
      <c r="J1518" s="1"/>
      <c r="K1518" s="7" t="e">
        <f>RANK(W1518,(W1518:Y1518,Z1518:AN1518))</f>
        <v>#N/A</v>
      </c>
      <c r="L1518" s="7" t="e">
        <f>RANK(X1518,(W1518:Y1518,Z1518:AN1518))</f>
        <v>#N/A</v>
      </c>
      <c r="M1518" s="7">
        <f>IF(Y1518&gt;0,RANK(Y1518,(W1518:Y1518,Z1518:AN1518)),0)</f>
        <v>0</v>
      </c>
      <c r="N1518" s="7">
        <f t="shared" si="822"/>
        <v>0</v>
      </c>
      <c r="O1518" s="1" t="e">
        <f t="shared" si="823"/>
        <v>#NUM!</v>
      </c>
      <c r="P1518" s="2" t="e">
        <f t="shared" si="824"/>
        <v>#NUM!</v>
      </c>
      <c r="Q1518" s="2"/>
      <c r="R1518" s="2" t="str">
        <f t="shared" si="825"/>
        <v>-</v>
      </c>
      <c r="S1518" s="2" t="str">
        <f t="shared" si="826"/>
        <v>-</v>
      </c>
      <c r="T1518" s="2" t="str">
        <f t="shared" si="827"/>
        <v>-</v>
      </c>
      <c r="U1518" s="2" t="str">
        <f t="shared" si="828"/>
        <v>-</v>
      </c>
      <c r="V1518" s="2" t="str">
        <f t="shared" si="829"/>
        <v>-</v>
      </c>
      <c r="AH1518" s="1"/>
      <c r="AI1518" s="1"/>
      <c r="AK1518" s="1"/>
      <c r="AL1518" s="1"/>
      <c r="AM1518" s="1"/>
      <c r="AN1518" s="1"/>
      <c r="AO1518" s="1"/>
      <c r="AP1518" s="8"/>
      <c r="AQ1518" s="8"/>
      <c r="AR1518" s="8"/>
      <c r="AS1518" s="8"/>
      <c r="AT1518" s="2"/>
      <c r="AU1518" s="2"/>
      <c r="AV1518" s="2"/>
      <c r="AW1518" s="2"/>
      <c r="AX1518" s="2"/>
      <c r="AY1518" s="162" t="str">
        <f t="shared" si="830"/>
        <v>Portage CD14</v>
      </c>
      <c r="BA1518" s="1">
        <v>14</v>
      </c>
      <c r="BC1518" s="91">
        <v>39</v>
      </c>
      <c r="BD1518" s="93"/>
      <c r="BE1518" s="162">
        <v>39133</v>
      </c>
      <c r="BF1518">
        <f t="shared" si="831"/>
        <v>3913314</v>
      </c>
      <c r="BH1518" t="s">
        <v>3387</v>
      </c>
    </row>
    <row r="1519" spans="1:60">
      <c r="A1519" s="9" t="s">
        <v>378</v>
      </c>
      <c r="B1519" t="s">
        <v>2566</v>
      </c>
      <c r="C1519" s="1">
        <f t="shared" si="821"/>
        <v>0</v>
      </c>
      <c r="D1519" s="1"/>
      <c r="E1519" s="1"/>
      <c r="F1519" s="1"/>
      <c r="G1519" s="1"/>
      <c r="H1519" s="1"/>
      <c r="I1519" s="1"/>
      <c r="J1519" s="1"/>
      <c r="K1519" s="7" t="e">
        <f>RANK(W1519,(W1519:Y1519,Z1519:AN1519))</f>
        <v>#N/A</v>
      </c>
      <c r="L1519" s="7" t="e">
        <f>RANK(X1519,(W1519:Y1519,Z1519:AN1519))</f>
        <v>#N/A</v>
      </c>
      <c r="M1519" s="7">
        <f>IF(Y1519&gt;0,RANK(Y1519,(W1519:Y1519,Z1519:AN1519)),0)</f>
        <v>0</v>
      </c>
      <c r="N1519" s="7">
        <f t="shared" si="822"/>
        <v>0</v>
      </c>
      <c r="O1519" s="1" t="e">
        <f t="shared" si="823"/>
        <v>#NUM!</v>
      </c>
      <c r="P1519" s="2" t="e">
        <f t="shared" si="824"/>
        <v>#NUM!</v>
      </c>
      <c r="Q1519" s="2"/>
      <c r="R1519" s="2" t="str">
        <f t="shared" si="825"/>
        <v>-</v>
      </c>
      <c r="S1519" s="2" t="str">
        <f t="shared" si="826"/>
        <v>-</v>
      </c>
      <c r="T1519" s="2" t="str">
        <f t="shared" si="827"/>
        <v>-</v>
      </c>
      <c r="U1519" s="2" t="str">
        <f t="shared" si="828"/>
        <v>-</v>
      </c>
      <c r="V1519" s="2" t="str">
        <f t="shared" si="829"/>
        <v>-</v>
      </c>
      <c r="AH1519" s="1"/>
      <c r="AI1519" s="1"/>
      <c r="AK1519" s="1"/>
      <c r="AL1519" s="1"/>
      <c r="AM1519" s="1"/>
      <c r="AN1519" s="1"/>
      <c r="AO1519" s="1"/>
      <c r="AP1519" s="8"/>
      <c r="AQ1519" s="8"/>
      <c r="AR1519" s="8"/>
      <c r="AS1519" s="8"/>
      <c r="AT1519" s="2"/>
      <c r="AU1519" s="2"/>
      <c r="AV1519" s="2"/>
      <c r="AW1519" s="2"/>
      <c r="AX1519" s="2"/>
      <c r="AY1519" s="162" t="str">
        <f t="shared" si="830"/>
        <v>Portage CD16</v>
      </c>
      <c r="BA1519" s="1">
        <v>16</v>
      </c>
      <c r="BC1519" s="91">
        <v>39</v>
      </c>
      <c r="BD1519" s="93"/>
      <c r="BE1519" s="162">
        <v>39133</v>
      </c>
      <c r="BF1519">
        <f t="shared" si="831"/>
        <v>3913316</v>
      </c>
      <c r="BH1519" t="s">
        <v>3387</v>
      </c>
    </row>
    <row r="1520" spans="1:60">
      <c r="A1520" s="9" t="s">
        <v>1738</v>
      </c>
      <c r="B1520" t="s">
        <v>2566</v>
      </c>
      <c r="C1520" s="1">
        <f t="shared" si="821"/>
        <v>0</v>
      </c>
      <c r="D1520" s="1"/>
      <c r="E1520" s="1"/>
      <c r="F1520" s="1"/>
      <c r="G1520" s="1"/>
      <c r="H1520" s="1"/>
      <c r="I1520" s="1"/>
      <c r="J1520" s="1"/>
      <c r="K1520" s="7" t="e">
        <f>RANK(W1520,(W1520:Y1520,Z1520:AN1520))</f>
        <v>#N/A</v>
      </c>
      <c r="L1520" s="7" t="e">
        <f>RANK(X1520,(W1520:Y1520,Z1520:AN1520))</f>
        <v>#N/A</v>
      </c>
      <c r="M1520" s="7">
        <f>IF(Y1520&gt;0,RANK(Y1520,(W1520:Y1520,Z1520:AN1520)),0)</f>
        <v>0</v>
      </c>
      <c r="N1520" s="7">
        <f t="shared" si="822"/>
        <v>0</v>
      </c>
      <c r="O1520" s="1" t="e">
        <f t="shared" si="823"/>
        <v>#NUM!</v>
      </c>
      <c r="P1520" s="2" t="e">
        <f t="shared" si="824"/>
        <v>#NUM!</v>
      </c>
      <c r="Q1520" s="2"/>
      <c r="R1520" s="2" t="str">
        <f t="shared" si="825"/>
        <v>-</v>
      </c>
      <c r="S1520" s="2" t="str">
        <f t="shared" si="826"/>
        <v>-</v>
      </c>
      <c r="T1520" s="2" t="str">
        <f t="shared" si="827"/>
        <v>-</v>
      </c>
      <c r="U1520" s="2" t="str">
        <f t="shared" si="828"/>
        <v>-</v>
      </c>
      <c r="V1520" s="2" t="str">
        <f t="shared" si="829"/>
        <v>-</v>
      </c>
      <c r="AH1520" s="1"/>
      <c r="AI1520" s="1"/>
      <c r="AK1520" s="1"/>
      <c r="AL1520" s="1"/>
      <c r="AM1520" s="1"/>
      <c r="AN1520" s="1"/>
      <c r="AO1520" s="1"/>
      <c r="AP1520" s="8"/>
      <c r="AQ1520" s="8"/>
      <c r="AR1520" s="8"/>
      <c r="AS1520" s="8"/>
      <c r="AT1520" s="2"/>
      <c r="AU1520" s="2"/>
      <c r="AV1520" s="2"/>
      <c r="AW1520" s="2"/>
      <c r="AX1520" s="2"/>
      <c r="AY1520" s="162" t="str">
        <f t="shared" si="830"/>
        <v>Richland CD7</v>
      </c>
      <c r="BA1520" s="1">
        <v>7</v>
      </c>
      <c r="BC1520" s="91">
        <v>39</v>
      </c>
      <c r="BD1520" s="93"/>
      <c r="BE1520" s="162">
        <v>39139</v>
      </c>
      <c r="BF1520">
        <f t="shared" si="831"/>
        <v>3913907</v>
      </c>
      <c r="BH1520" t="s">
        <v>3387</v>
      </c>
    </row>
    <row r="1521" spans="1:60">
      <c r="A1521" s="9" t="s">
        <v>1738</v>
      </c>
      <c r="B1521" t="s">
        <v>2566</v>
      </c>
      <c r="C1521" s="1">
        <f t="shared" si="821"/>
        <v>0</v>
      </c>
      <c r="D1521" s="1"/>
      <c r="E1521" s="1"/>
      <c r="F1521" s="1"/>
      <c r="G1521" s="1"/>
      <c r="H1521" s="1"/>
      <c r="I1521" s="1"/>
      <c r="J1521" s="1"/>
      <c r="K1521" s="7" t="e">
        <f>RANK(W1521,(W1521:Y1521,Z1521:AN1521))</f>
        <v>#N/A</v>
      </c>
      <c r="L1521" s="7" t="e">
        <f>RANK(X1521,(W1521:Y1521,Z1521:AN1521))</f>
        <v>#N/A</v>
      </c>
      <c r="M1521" s="7">
        <f>IF(Y1521&gt;0,RANK(Y1521,(W1521:Y1521,Z1521:AN1521)),0)</f>
        <v>0</v>
      </c>
      <c r="N1521" s="7">
        <f t="shared" si="822"/>
        <v>0</v>
      </c>
      <c r="O1521" s="1" t="e">
        <f t="shared" si="823"/>
        <v>#NUM!</v>
      </c>
      <c r="P1521" s="2" t="e">
        <f t="shared" si="824"/>
        <v>#NUM!</v>
      </c>
      <c r="Q1521" s="2"/>
      <c r="R1521" s="2" t="str">
        <f t="shared" si="825"/>
        <v>-</v>
      </c>
      <c r="S1521" s="2" t="str">
        <f t="shared" si="826"/>
        <v>-</v>
      </c>
      <c r="T1521" s="2" t="str">
        <f t="shared" si="827"/>
        <v>-</v>
      </c>
      <c r="U1521" s="2" t="str">
        <f t="shared" si="828"/>
        <v>-</v>
      </c>
      <c r="V1521" s="2" t="str">
        <f t="shared" si="829"/>
        <v>-</v>
      </c>
      <c r="AH1521" s="1"/>
      <c r="AI1521" s="1"/>
      <c r="AK1521" s="1"/>
      <c r="AL1521" s="1"/>
      <c r="AM1521" s="1"/>
      <c r="AN1521" s="1"/>
      <c r="AO1521" s="1"/>
      <c r="AP1521" s="8"/>
      <c r="AQ1521" s="8"/>
      <c r="AR1521" s="8"/>
      <c r="AS1521" s="8"/>
      <c r="AT1521" s="2"/>
      <c r="AU1521" s="2"/>
      <c r="AV1521" s="2"/>
      <c r="AW1521" s="2"/>
      <c r="AX1521" s="2"/>
      <c r="AY1521" s="162" t="str">
        <f t="shared" si="830"/>
        <v>Richland CD12</v>
      </c>
      <c r="BA1521" s="1">
        <v>12</v>
      </c>
      <c r="BC1521" s="91">
        <v>39</v>
      </c>
      <c r="BD1521" s="93"/>
      <c r="BE1521" s="162">
        <v>39139</v>
      </c>
      <c r="BF1521">
        <f t="shared" si="831"/>
        <v>3913912</v>
      </c>
      <c r="BH1521" t="s">
        <v>3387</v>
      </c>
    </row>
    <row r="1522" spans="1:60">
      <c r="A1522" s="9" t="s">
        <v>2905</v>
      </c>
      <c r="B1522" t="s">
        <v>2566</v>
      </c>
      <c r="C1522" s="1">
        <f t="shared" si="821"/>
        <v>0</v>
      </c>
      <c r="D1522" s="1"/>
      <c r="E1522" s="1"/>
      <c r="F1522" s="1"/>
      <c r="G1522" s="1"/>
      <c r="H1522" s="1"/>
      <c r="I1522" s="1"/>
      <c r="J1522" s="1"/>
      <c r="K1522" s="7" t="e">
        <f>RANK(W1522,(W1522:Y1522,Z1522:AN1522))</f>
        <v>#N/A</v>
      </c>
      <c r="L1522" s="7" t="e">
        <f>RANK(X1522,(W1522:Y1522,Z1522:AN1522))</f>
        <v>#N/A</v>
      </c>
      <c r="M1522" s="7">
        <f>IF(Y1522&gt;0,RANK(Y1522,(W1522:Y1522,Z1522:AN1522)),0)</f>
        <v>0</v>
      </c>
      <c r="N1522" s="7">
        <f t="shared" si="822"/>
        <v>0</v>
      </c>
      <c r="O1522" s="1" t="e">
        <f t="shared" si="823"/>
        <v>#NUM!</v>
      </c>
      <c r="P1522" s="2" t="e">
        <f t="shared" si="824"/>
        <v>#NUM!</v>
      </c>
      <c r="Q1522" s="2"/>
      <c r="R1522" s="2" t="str">
        <f t="shared" si="825"/>
        <v>-</v>
      </c>
      <c r="S1522" s="2" t="str">
        <f t="shared" si="826"/>
        <v>-</v>
      </c>
      <c r="T1522" s="2" t="str">
        <f t="shared" si="827"/>
        <v>-</v>
      </c>
      <c r="U1522" s="2" t="str">
        <f t="shared" si="828"/>
        <v>-</v>
      </c>
      <c r="V1522" s="2" t="str">
        <f t="shared" si="829"/>
        <v>-</v>
      </c>
      <c r="AH1522" s="1"/>
      <c r="AI1522" s="1"/>
      <c r="AK1522" s="1"/>
      <c r="AL1522" s="1"/>
      <c r="AM1522" s="1"/>
      <c r="AN1522" s="1"/>
      <c r="AO1522" s="1"/>
      <c r="AP1522" s="8"/>
      <c r="AQ1522" s="8"/>
      <c r="AR1522" s="8"/>
      <c r="AS1522" s="8"/>
      <c r="AT1522" s="2"/>
      <c r="AU1522" s="2"/>
      <c r="AV1522" s="2"/>
      <c r="AW1522" s="2"/>
      <c r="AX1522" s="2"/>
      <c r="AY1522" s="162" t="str">
        <f t="shared" si="830"/>
        <v>Ross CD2</v>
      </c>
      <c r="BA1522" s="1">
        <v>2</v>
      </c>
      <c r="BC1522" s="91">
        <v>39</v>
      </c>
      <c r="BD1522" s="93"/>
      <c r="BE1522" s="162">
        <v>39141</v>
      </c>
      <c r="BF1522">
        <f t="shared" si="831"/>
        <v>3914102</v>
      </c>
      <c r="BH1522" t="s">
        <v>3387</v>
      </c>
    </row>
    <row r="1523" spans="1:60">
      <c r="A1523" s="9" t="s">
        <v>2905</v>
      </c>
      <c r="B1523" t="s">
        <v>2566</v>
      </c>
      <c r="C1523" s="1">
        <f t="shared" si="821"/>
        <v>0</v>
      </c>
      <c r="D1523" s="1"/>
      <c r="E1523" s="1"/>
      <c r="F1523" s="1"/>
      <c r="G1523" s="1"/>
      <c r="H1523" s="1"/>
      <c r="I1523" s="1"/>
      <c r="J1523" s="1"/>
      <c r="K1523" s="7" t="e">
        <f>RANK(W1523,(W1523:Y1523,Z1523:AN1523))</f>
        <v>#N/A</v>
      </c>
      <c r="L1523" s="7" t="e">
        <f>RANK(X1523,(W1523:Y1523,Z1523:AN1523))</f>
        <v>#N/A</v>
      </c>
      <c r="M1523" s="7">
        <f>IF(Y1523&gt;0,RANK(Y1523,(W1523:Y1523,Z1523:AN1523)),0)</f>
        <v>0</v>
      </c>
      <c r="N1523" s="7">
        <f t="shared" si="822"/>
        <v>0</v>
      </c>
      <c r="O1523" s="1" t="e">
        <f t="shared" si="823"/>
        <v>#NUM!</v>
      </c>
      <c r="P1523" s="2" t="e">
        <f t="shared" si="824"/>
        <v>#NUM!</v>
      </c>
      <c r="Q1523" s="2"/>
      <c r="R1523" s="2" t="str">
        <f t="shared" si="825"/>
        <v>-</v>
      </c>
      <c r="S1523" s="2" t="str">
        <f t="shared" si="826"/>
        <v>-</v>
      </c>
      <c r="T1523" s="2" t="str">
        <f t="shared" si="827"/>
        <v>-</v>
      </c>
      <c r="U1523" s="2" t="str">
        <f t="shared" si="828"/>
        <v>-</v>
      </c>
      <c r="V1523" s="2" t="str">
        <f t="shared" si="829"/>
        <v>-</v>
      </c>
      <c r="AH1523" s="1"/>
      <c r="AI1523" s="1"/>
      <c r="AK1523" s="1"/>
      <c r="AL1523" s="1"/>
      <c r="AM1523" s="1"/>
      <c r="AN1523" s="1"/>
      <c r="AO1523" s="1"/>
      <c r="AP1523" s="8"/>
      <c r="AQ1523" s="8"/>
      <c r="AR1523" s="8"/>
      <c r="AS1523" s="8"/>
      <c r="AT1523" s="2"/>
      <c r="AU1523" s="2"/>
      <c r="AV1523" s="2"/>
      <c r="AW1523" s="2"/>
      <c r="AX1523" s="2"/>
      <c r="AY1523" s="162" t="str">
        <f t="shared" si="830"/>
        <v>Ross CD15</v>
      </c>
      <c r="BA1523" s="1">
        <v>15</v>
      </c>
      <c r="BC1523" s="91">
        <v>39</v>
      </c>
      <c r="BD1523" s="93"/>
      <c r="BE1523" s="162">
        <v>39141</v>
      </c>
      <c r="BF1523">
        <f t="shared" si="831"/>
        <v>3914115</v>
      </c>
      <c r="BH1523" t="s">
        <v>3387</v>
      </c>
    </row>
    <row r="1524" spans="1:60">
      <c r="A1524" s="9" t="s">
        <v>2198</v>
      </c>
      <c r="B1524" t="s">
        <v>2566</v>
      </c>
      <c r="C1524" s="1">
        <f t="shared" si="821"/>
        <v>0</v>
      </c>
      <c r="D1524" s="1"/>
      <c r="E1524" s="1"/>
      <c r="F1524" s="1"/>
      <c r="G1524" s="1"/>
      <c r="H1524" s="1"/>
      <c r="I1524" s="1"/>
      <c r="J1524" s="1"/>
      <c r="K1524" s="7" t="e">
        <f>RANK(W1524,(W1524:Y1524,Z1524:AN1524))</f>
        <v>#N/A</v>
      </c>
      <c r="L1524" s="7" t="e">
        <f>RANK(X1524,(W1524:Y1524,Z1524:AN1524))</f>
        <v>#N/A</v>
      </c>
      <c r="M1524" s="7">
        <f>IF(Y1524&gt;0,RANK(Y1524,(W1524:Y1524,Z1524:AN1524)),0)</f>
        <v>0</v>
      </c>
      <c r="N1524" s="7">
        <f t="shared" si="822"/>
        <v>0</v>
      </c>
      <c r="O1524" s="1" t="e">
        <f t="shared" si="823"/>
        <v>#NUM!</v>
      </c>
      <c r="P1524" s="2" t="e">
        <f t="shared" si="824"/>
        <v>#NUM!</v>
      </c>
      <c r="Q1524" s="2"/>
      <c r="R1524" s="2" t="str">
        <f t="shared" si="825"/>
        <v>-</v>
      </c>
      <c r="S1524" s="2" t="str">
        <f t="shared" si="826"/>
        <v>-</v>
      </c>
      <c r="T1524" s="2" t="str">
        <f t="shared" si="827"/>
        <v>-</v>
      </c>
      <c r="U1524" s="2" t="str">
        <f t="shared" si="828"/>
        <v>-</v>
      </c>
      <c r="V1524" s="2" t="str">
        <f t="shared" si="829"/>
        <v>-</v>
      </c>
      <c r="AH1524" s="1"/>
      <c r="AI1524" s="1"/>
      <c r="AK1524" s="1"/>
      <c r="AL1524" s="1"/>
      <c r="AM1524" s="1"/>
      <c r="AN1524" s="1"/>
      <c r="AO1524" s="1"/>
      <c r="AP1524" s="8"/>
      <c r="AQ1524" s="8"/>
      <c r="AR1524" s="8"/>
      <c r="AS1524" s="8"/>
      <c r="AT1524" s="2"/>
      <c r="AU1524" s="2"/>
      <c r="AV1524" s="2"/>
      <c r="AW1524" s="2"/>
      <c r="AX1524" s="2"/>
      <c r="AY1524" s="162" t="str">
        <f t="shared" si="830"/>
        <v>Scioto CD2</v>
      </c>
      <c r="BA1524" s="1">
        <v>2</v>
      </c>
      <c r="BC1524" s="91">
        <v>39</v>
      </c>
      <c r="BD1524" s="93"/>
      <c r="BE1524" s="162">
        <v>39145</v>
      </c>
      <c r="BF1524">
        <f t="shared" si="831"/>
        <v>3914502</v>
      </c>
      <c r="BH1524" t="s">
        <v>3387</v>
      </c>
    </row>
    <row r="1525" spans="1:60">
      <c r="A1525" s="9" t="s">
        <v>2198</v>
      </c>
      <c r="B1525" t="s">
        <v>2566</v>
      </c>
      <c r="C1525" s="1">
        <f t="shared" si="821"/>
        <v>0</v>
      </c>
      <c r="D1525" s="1"/>
      <c r="E1525" s="1"/>
      <c r="F1525" s="1"/>
      <c r="G1525" s="1"/>
      <c r="H1525" s="1"/>
      <c r="I1525" s="1"/>
      <c r="J1525" s="1"/>
      <c r="K1525" s="7" t="e">
        <f>RANK(W1525,(W1525:Y1525,Z1525:AN1525))</f>
        <v>#N/A</v>
      </c>
      <c r="L1525" s="7" t="e">
        <f>RANK(X1525,(W1525:Y1525,Z1525:AN1525))</f>
        <v>#N/A</v>
      </c>
      <c r="M1525" s="7">
        <f>IF(Y1525&gt;0,RANK(Y1525,(W1525:Y1525,Z1525:AN1525)),0)</f>
        <v>0</v>
      </c>
      <c r="N1525" s="7">
        <f t="shared" si="822"/>
        <v>0</v>
      </c>
      <c r="O1525" s="1" t="e">
        <f t="shared" si="823"/>
        <v>#NUM!</v>
      </c>
      <c r="P1525" s="2" t="e">
        <f t="shared" si="824"/>
        <v>#NUM!</v>
      </c>
      <c r="Q1525" s="2"/>
      <c r="R1525" s="2" t="str">
        <f t="shared" si="825"/>
        <v>-</v>
      </c>
      <c r="S1525" s="2" t="str">
        <f t="shared" si="826"/>
        <v>-</v>
      </c>
      <c r="T1525" s="2" t="str">
        <f t="shared" si="827"/>
        <v>-</v>
      </c>
      <c r="U1525" s="2" t="str">
        <f t="shared" si="828"/>
        <v>-</v>
      </c>
      <c r="V1525" s="2" t="str">
        <f t="shared" si="829"/>
        <v>-</v>
      </c>
      <c r="AH1525" s="1"/>
      <c r="AI1525" s="1"/>
      <c r="AK1525" s="1"/>
      <c r="AL1525" s="1"/>
      <c r="AM1525" s="1"/>
      <c r="AN1525" s="1"/>
      <c r="AO1525" s="1"/>
      <c r="AP1525" s="8"/>
      <c r="AQ1525" s="8"/>
      <c r="AR1525" s="8"/>
      <c r="AS1525" s="8"/>
      <c r="AT1525" s="2"/>
      <c r="AU1525" s="2"/>
      <c r="AV1525" s="2"/>
      <c r="AW1525" s="2"/>
      <c r="AX1525" s="2"/>
      <c r="AY1525" s="162" t="str">
        <f t="shared" si="830"/>
        <v>Scioto CD6</v>
      </c>
      <c r="BA1525" s="1">
        <v>6</v>
      </c>
      <c r="BC1525" s="91">
        <v>39</v>
      </c>
      <c r="BD1525" s="93"/>
      <c r="BE1525" s="162">
        <v>39145</v>
      </c>
      <c r="BF1525">
        <f t="shared" si="831"/>
        <v>3914506</v>
      </c>
      <c r="BH1525" t="s">
        <v>3387</v>
      </c>
    </row>
    <row r="1526" spans="1:60">
      <c r="A1526" s="9" t="s">
        <v>590</v>
      </c>
      <c r="B1526" t="s">
        <v>2566</v>
      </c>
      <c r="C1526" s="1">
        <f t="shared" si="821"/>
        <v>0</v>
      </c>
      <c r="D1526" s="1"/>
      <c r="E1526" s="1"/>
      <c r="F1526" s="1"/>
      <c r="G1526" s="1"/>
      <c r="H1526" s="1"/>
      <c r="I1526" s="1"/>
      <c r="J1526" s="1"/>
      <c r="K1526" s="7" t="e">
        <f>RANK(W1526,(W1526:Y1526,Z1526:AN1526))</f>
        <v>#N/A</v>
      </c>
      <c r="L1526" s="7" t="e">
        <f>RANK(X1526,(W1526:Y1526,Z1526:AN1526))</f>
        <v>#N/A</v>
      </c>
      <c r="M1526" s="7">
        <f>IF(Y1526&gt;0,RANK(Y1526,(W1526:Y1526,Z1526:AN1526)),0)</f>
        <v>0</v>
      </c>
      <c r="N1526" s="7">
        <f t="shared" si="822"/>
        <v>0</v>
      </c>
      <c r="O1526" s="1" t="e">
        <f t="shared" si="823"/>
        <v>#NUM!</v>
      </c>
      <c r="P1526" s="2" t="e">
        <f t="shared" si="824"/>
        <v>#NUM!</v>
      </c>
      <c r="Q1526" s="2"/>
      <c r="R1526" s="2" t="str">
        <f t="shared" si="825"/>
        <v>-</v>
      </c>
      <c r="S1526" s="2" t="str">
        <f t="shared" si="826"/>
        <v>-</v>
      </c>
      <c r="T1526" s="2" t="str">
        <f t="shared" si="827"/>
        <v>-</v>
      </c>
      <c r="U1526" s="2" t="str">
        <f t="shared" si="828"/>
        <v>-</v>
      </c>
      <c r="V1526" s="2" t="str">
        <f t="shared" si="829"/>
        <v>-</v>
      </c>
      <c r="AH1526" s="1"/>
      <c r="AI1526" s="1"/>
      <c r="AK1526" s="1"/>
      <c r="AL1526" s="1"/>
      <c r="AM1526" s="1"/>
      <c r="AN1526" s="1"/>
      <c r="AO1526" s="1"/>
      <c r="AP1526" s="8"/>
      <c r="AQ1526" s="8"/>
      <c r="AR1526" s="8"/>
      <c r="AS1526" s="8"/>
      <c r="AT1526" s="2"/>
      <c r="AU1526" s="2"/>
      <c r="AV1526" s="2"/>
      <c r="AW1526" s="2"/>
      <c r="AX1526" s="2"/>
      <c r="AY1526" s="162" t="str">
        <f t="shared" si="830"/>
        <v>Stark CD7</v>
      </c>
      <c r="BA1526" s="1">
        <v>7</v>
      </c>
      <c r="BC1526" s="91">
        <v>39</v>
      </c>
      <c r="BD1526" s="93"/>
      <c r="BE1526" s="162">
        <v>39151</v>
      </c>
      <c r="BF1526">
        <f t="shared" si="831"/>
        <v>3915107</v>
      </c>
      <c r="BH1526" t="s">
        <v>3387</v>
      </c>
    </row>
    <row r="1527" spans="1:60" s="162" customFormat="1">
      <c r="A1527" s="9" t="s">
        <v>590</v>
      </c>
      <c r="B1527" s="162" t="s">
        <v>2566</v>
      </c>
      <c r="C1527" s="1">
        <f t="shared" ref="C1527:C1536" si="832">SUM(W1527:AN1527)</f>
        <v>0</v>
      </c>
      <c r="D1527" s="1"/>
      <c r="E1527" s="1"/>
      <c r="F1527" s="1"/>
      <c r="G1527" s="1"/>
      <c r="H1527" s="1"/>
      <c r="I1527" s="1"/>
      <c r="J1527" s="1"/>
      <c r="K1527" s="7" t="e">
        <f>RANK(W1527,(W1527:Y1527,Z1527:AN1527))</f>
        <v>#N/A</v>
      </c>
      <c r="L1527" s="7" t="e">
        <f>RANK(X1527,(W1527:Y1527,Z1527:AN1527))</f>
        <v>#N/A</v>
      </c>
      <c r="M1527" s="7">
        <f>IF(Y1527&gt;0,RANK(Y1527,(W1527:Y1527,Z1527:AN1527)),0)</f>
        <v>0</v>
      </c>
      <c r="N1527" s="7">
        <f t="shared" ref="N1527:N1536" si="833">IF(Z1527&gt;0,RANK(Z1527,(W1527:AN1527)),0)</f>
        <v>0</v>
      </c>
      <c r="O1527" s="1" t="e">
        <f t="shared" ref="O1527:O1536" si="834">MAX(W1527:AD1527)-LARGE(W1527:AD1527,2)</f>
        <v>#NUM!</v>
      </c>
      <c r="P1527" s="2" t="e">
        <f t="shared" ref="P1527:P1536" si="835">O1527/C1527</f>
        <v>#NUM!</v>
      </c>
      <c r="Q1527" s="2"/>
      <c r="R1527" s="2" t="str">
        <f t="shared" ref="R1527:R1536" si="836">IF($C1527=0,"-",W1527/$C1527)</f>
        <v>-</v>
      </c>
      <c r="S1527" s="2" t="str">
        <f t="shared" ref="S1527:S1536" si="837">IF($C1527=0,"-",X1527/$C1527)</f>
        <v>-</v>
      </c>
      <c r="T1527" s="2" t="str">
        <f t="shared" ref="T1527:T1536" si="838">IF($C1527=0,"-",Y1527/$C1527)</f>
        <v>-</v>
      </c>
      <c r="U1527" s="2" t="str">
        <f t="shared" ref="U1527:U1536" si="839">IF($C1527=0,"-",Z1527/$C1527)</f>
        <v>-</v>
      </c>
      <c r="V1527" s="2" t="str">
        <f t="shared" ref="V1527:V1536" si="840">IF(C1527=0,"-",(1-R1527-S1527-T1527-U1527))</f>
        <v>-</v>
      </c>
      <c r="W1527" s="1"/>
      <c r="X1527" s="1"/>
      <c r="Y1527" s="1"/>
      <c r="Z1527" s="1"/>
      <c r="AA1527" s="1"/>
      <c r="AB1527" s="1"/>
      <c r="AC1527" s="1"/>
      <c r="AD1527" s="1"/>
      <c r="AE1527" s="1"/>
      <c r="AF1527" s="1"/>
      <c r="AG1527" s="1"/>
      <c r="AH1527" s="1"/>
      <c r="AI1527" s="1"/>
      <c r="AJ1527" s="1"/>
      <c r="AK1527" s="1"/>
      <c r="AL1527" s="1"/>
      <c r="AM1527" s="1"/>
      <c r="AN1527" s="1"/>
      <c r="AO1527" s="1"/>
      <c r="AP1527" s="8"/>
      <c r="AQ1527" s="8"/>
      <c r="AR1527" s="8"/>
      <c r="AS1527" s="8"/>
      <c r="AT1527" s="2"/>
      <c r="AU1527" s="2"/>
      <c r="AV1527" s="2"/>
      <c r="AW1527" s="2"/>
      <c r="AX1527" s="2"/>
      <c r="AY1527" s="162" t="str">
        <f t="shared" si="830"/>
        <v>Stark CD13</v>
      </c>
      <c r="BA1527" s="1">
        <v>13</v>
      </c>
      <c r="BC1527" s="91">
        <v>39</v>
      </c>
      <c r="BD1527" s="93"/>
      <c r="BE1527" s="162">
        <v>39151</v>
      </c>
      <c r="BF1527" s="162">
        <f t="shared" ref="BF1527:BF1536" si="841">BE1527*100+BA1527</f>
        <v>3915113</v>
      </c>
      <c r="BH1527" s="162" t="s">
        <v>3387</v>
      </c>
    </row>
    <row r="1528" spans="1:60" s="162" customFormat="1">
      <c r="A1528" s="9" t="s">
        <v>590</v>
      </c>
      <c r="B1528" s="162" t="s">
        <v>2566</v>
      </c>
      <c r="C1528" s="1">
        <f t="shared" si="832"/>
        <v>0</v>
      </c>
      <c r="D1528" s="1"/>
      <c r="E1528" s="1"/>
      <c r="F1528" s="1"/>
      <c r="G1528" s="1"/>
      <c r="H1528" s="1"/>
      <c r="I1528" s="1"/>
      <c r="J1528" s="1"/>
      <c r="K1528" s="7" t="e">
        <f>RANK(W1528,(W1528:Y1528,Z1528:AN1528))</f>
        <v>#N/A</v>
      </c>
      <c r="L1528" s="7" t="e">
        <f>RANK(X1528,(W1528:Y1528,Z1528:AN1528))</f>
        <v>#N/A</v>
      </c>
      <c r="M1528" s="7">
        <f>IF(Y1528&gt;0,RANK(Y1528,(W1528:Y1528,Z1528:AN1528)),0)</f>
        <v>0</v>
      </c>
      <c r="N1528" s="7">
        <f t="shared" si="833"/>
        <v>0</v>
      </c>
      <c r="O1528" s="1" t="e">
        <f t="shared" si="834"/>
        <v>#NUM!</v>
      </c>
      <c r="P1528" s="2" t="e">
        <f t="shared" si="835"/>
        <v>#NUM!</v>
      </c>
      <c r="Q1528" s="2"/>
      <c r="R1528" s="2" t="str">
        <f t="shared" si="836"/>
        <v>-</v>
      </c>
      <c r="S1528" s="2" t="str">
        <f t="shared" si="837"/>
        <v>-</v>
      </c>
      <c r="T1528" s="2" t="str">
        <f t="shared" si="838"/>
        <v>-</v>
      </c>
      <c r="U1528" s="2" t="str">
        <f t="shared" si="839"/>
        <v>-</v>
      </c>
      <c r="V1528" s="2" t="str">
        <f t="shared" si="840"/>
        <v>-</v>
      </c>
      <c r="W1528" s="1"/>
      <c r="X1528" s="1"/>
      <c r="Y1528" s="1"/>
      <c r="Z1528" s="1"/>
      <c r="AA1528" s="1"/>
      <c r="AB1528" s="1"/>
      <c r="AC1528" s="1"/>
      <c r="AD1528" s="1"/>
      <c r="AE1528" s="1"/>
      <c r="AF1528" s="1"/>
      <c r="AG1528" s="1"/>
      <c r="AH1528" s="1"/>
      <c r="AI1528" s="1"/>
      <c r="AJ1528" s="1"/>
      <c r="AK1528" s="1"/>
      <c r="AL1528" s="1"/>
      <c r="AM1528" s="1"/>
      <c r="AN1528" s="1"/>
      <c r="AO1528" s="1"/>
      <c r="AP1528" s="8"/>
      <c r="AQ1528" s="8"/>
      <c r="AR1528" s="8"/>
      <c r="AS1528" s="8"/>
      <c r="AT1528" s="2"/>
      <c r="AU1528" s="2"/>
      <c r="AV1528" s="2"/>
      <c r="AW1528" s="2"/>
      <c r="AX1528" s="2"/>
      <c r="AY1528" s="162" t="str">
        <f t="shared" si="830"/>
        <v>Stark CD16</v>
      </c>
      <c r="BA1528" s="1">
        <v>16</v>
      </c>
      <c r="BC1528" s="91">
        <v>39</v>
      </c>
      <c r="BD1528" s="93"/>
      <c r="BE1528" s="162">
        <v>39151</v>
      </c>
      <c r="BF1528" s="162">
        <f t="shared" si="841"/>
        <v>3915116</v>
      </c>
      <c r="BH1528" s="162" t="s">
        <v>3387</v>
      </c>
    </row>
    <row r="1529" spans="1:60" s="162" customFormat="1">
      <c r="A1529" s="9" t="s">
        <v>876</v>
      </c>
      <c r="B1529" s="162" t="s">
        <v>2566</v>
      </c>
      <c r="C1529" s="1">
        <f t="shared" si="832"/>
        <v>0</v>
      </c>
      <c r="D1529" s="1"/>
      <c r="E1529" s="1"/>
      <c r="F1529" s="1"/>
      <c r="G1529" s="1"/>
      <c r="H1529" s="1"/>
      <c r="I1529" s="1"/>
      <c r="J1529" s="1"/>
      <c r="K1529" s="7" t="e">
        <f>RANK(W1529,(W1529:Y1529,Z1529:AN1529))</f>
        <v>#N/A</v>
      </c>
      <c r="L1529" s="7" t="e">
        <f>RANK(X1529,(W1529:Y1529,Z1529:AN1529))</f>
        <v>#N/A</v>
      </c>
      <c r="M1529" s="7">
        <f>IF(Y1529&gt;0,RANK(Y1529,(W1529:Y1529,Z1529:AN1529)),0)</f>
        <v>0</v>
      </c>
      <c r="N1529" s="7">
        <f t="shared" si="833"/>
        <v>0</v>
      </c>
      <c r="O1529" s="1" t="e">
        <f t="shared" si="834"/>
        <v>#NUM!</v>
      </c>
      <c r="P1529" s="2" t="e">
        <f t="shared" si="835"/>
        <v>#NUM!</v>
      </c>
      <c r="Q1529" s="2"/>
      <c r="R1529" s="2" t="str">
        <f t="shared" si="836"/>
        <v>-</v>
      </c>
      <c r="S1529" s="2" t="str">
        <f t="shared" si="837"/>
        <v>-</v>
      </c>
      <c r="T1529" s="2" t="str">
        <f t="shared" si="838"/>
        <v>-</v>
      </c>
      <c r="U1529" s="2" t="str">
        <f t="shared" si="839"/>
        <v>-</v>
      </c>
      <c r="V1529" s="2" t="str">
        <f t="shared" si="840"/>
        <v>-</v>
      </c>
      <c r="W1529" s="1"/>
      <c r="X1529" s="1"/>
      <c r="Y1529" s="1"/>
      <c r="Z1529" s="1"/>
      <c r="AA1529" s="1"/>
      <c r="AB1529" s="1"/>
      <c r="AC1529" s="1"/>
      <c r="AD1529" s="1"/>
      <c r="AE1529" s="1"/>
      <c r="AF1529" s="1"/>
      <c r="AG1529" s="1"/>
      <c r="AH1529" s="1"/>
      <c r="AI1529" s="1"/>
      <c r="AJ1529" s="1"/>
      <c r="AK1529" s="1"/>
      <c r="AL1529" s="1"/>
      <c r="AM1529" s="1"/>
      <c r="AN1529" s="1"/>
      <c r="AO1529" s="1"/>
      <c r="AP1529" s="8"/>
      <c r="AQ1529" s="8"/>
      <c r="AR1529" s="8"/>
      <c r="AS1529" s="8"/>
      <c r="AT1529" s="2"/>
      <c r="AU1529" s="2"/>
      <c r="AV1529" s="2"/>
      <c r="AW1529" s="2"/>
      <c r="AX1529" s="2"/>
      <c r="AY1529" s="162" t="str">
        <f t="shared" si="830"/>
        <v>Summit CD11</v>
      </c>
      <c r="BA1529" s="1">
        <v>11</v>
      </c>
      <c r="BC1529" s="91">
        <v>39</v>
      </c>
      <c r="BD1529" s="93"/>
      <c r="BE1529" s="162">
        <v>39153</v>
      </c>
      <c r="BF1529" s="162">
        <f t="shared" si="841"/>
        <v>3915311</v>
      </c>
      <c r="BH1529" s="162" t="s">
        <v>3387</v>
      </c>
    </row>
    <row r="1530" spans="1:60" s="162" customFormat="1">
      <c r="A1530" s="9" t="s">
        <v>876</v>
      </c>
      <c r="B1530" s="162" t="s">
        <v>2566</v>
      </c>
      <c r="C1530" s="1">
        <f t="shared" si="832"/>
        <v>0</v>
      </c>
      <c r="D1530" s="1"/>
      <c r="E1530" s="1"/>
      <c r="F1530" s="1"/>
      <c r="G1530" s="1"/>
      <c r="H1530" s="1"/>
      <c r="I1530" s="1"/>
      <c r="J1530" s="1"/>
      <c r="K1530" s="7" t="e">
        <f>RANK(W1530,(W1530:Y1530,Z1530:AN1530))</f>
        <v>#N/A</v>
      </c>
      <c r="L1530" s="7" t="e">
        <f>RANK(X1530,(W1530:Y1530,Z1530:AN1530))</f>
        <v>#N/A</v>
      </c>
      <c r="M1530" s="7">
        <f>IF(Y1530&gt;0,RANK(Y1530,(W1530:Y1530,Z1530:AN1530)),0)</f>
        <v>0</v>
      </c>
      <c r="N1530" s="7">
        <f t="shared" si="833"/>
        <v>0</v>
      </c>
      <c r="O1530" s="1" t="e">
        <f t="shared" si="834"/>
        <v>#NUM!</v>
      </c>
      <c r="P1530" s="2" t="e">
        <f t="shared" si="835"/>
        <v>#NUM!</v>
      </c>
      <c r="Q1530" s="2"/>
      <c r="R1530" s="2" t="str">
        <f t="shared" si="836"/>
        <v>-</v>
      </c>
      <c r="S1530" s="2" t="str">
        <f t="shared" si="837"/>
        <v>-</v>
      </c>
      <c r="T1530" s="2" t="str">
        <f t="shared" si="838"/>
        <v>-</v>
      </c>
      <c r="U1530" s="2" t="str">
        <f t="shared" si="839"/>
        <v>-</v>
      </c>
      <c r="V1530" s="2" t="str">
        <f t="shared" si="840"/>
        <v>-</v>
      </c>
      <c r="W1530" s="1"/>
      <c r="X1530" s="1"/>
      <c r="Y1530" s="1"/>
      <c r="Z1530" s="1"/>
      <c r="AA1530" s="1"/>
      <c r="AB1530" s="1"/>
      <c r="AC1530" s="1"/>
      <c r="AD1530" s="1"/>
      <c r="AE1530" s="1"/>
      <c r="AF1530" s="1"/>
      <c r="AG1530" s="1"/>
      <c r="AH1530" s="1"/>
      <c r="AI1530" s="1"/>
      <c r="AJ1530" s="1"/>
      <c r="AK1530" s="1"/>
      <c r="AL1530" s="1"/>
      <c r="AM1530" s="1"/>
      <c r="AN1530" s="1"/>
      <c r="AO1530" s="1"/>
      <c r="AP1530" s="8"/>
      <c r="AQ1530" s="8"/>
      <c r="AR1530" s="8"/>
      <c r="AS1530" s="8"/>
      <c r="AT1530" s="2"/>
      <c r="AU1530" s="2"/>
      <c r="AV1530" s="2"/>
      <c r="AW1530" s="2"/>
      <c r="AX1530" s="2"/>
      <c r="AY1530" s="162" t="str">
        <f t="shared" si="830"/>
        <v>Summit CD13</v>
      </c>
      <c r="BA1530" s="1">
        <v>13</v>
      </c>
      <c r="BC1530" s="91">
        <v>39</v>
      </c>
      <c r="BD1530" s="93"/>
      <c r="BE1530" s="162">
        <v>39153</v>
      </c>
      <c r="BF1530" s="162">
        <f t="shared" si="841"/>
        <v>3915313</v>
      </c>
      <c r="BH1530" s="162" t="s">
        <v>3387</v>
      </c>
    </row>
    <row r="1531" spans="1:60" s="162" customFormat="1">
      <c r="A1531" s="9" t="s">
        <v>876</v>
      </c>
      <c r="B1531" s="162" t="s">
        <v>2566</v>
      </c>
      <c r="C1531" s="1">
        <f t="shared" si="832"/>
        <v>0</v>
      </c>
      <c r="D1531" s="1"/>
      <c r="E1531" s="1"/>
      <c r="F1531" s="1"/>
      <c r="G1531" s="1"/>
      <c r="H1531" s="1"/>
      <c r="I1531" s="1"/>
      <c r="J1531" s="1"/>
      <c r="K1531" s="7" t="e">
        <f>RANK(W1531,(W1531:Y1531,Z1531:AN1531))</f>
        <v>#N/A</v>
      </c>
      <c r="L1531" s="7" t="e">
        <f>RANK(X1531,(W1531:Y1531,Z1531:AN1531))</f>
        <v>#N/A</v>
      </c>
      <c r="M1531" s="7">
        <f>IF(Y1531&gt;0,RANK(Y1531,(W1531:Y1531,Z1531:AN1531)),0)</f>
        <v>0</v>
      </c>
      <c r="N1531" s="7">
        <f t="shared" si="833"/>
        <v>0</v>
      </c>
      <c r="O1531" s="1" t="e">
        <f t="shared" si="834"/>
        <v>#NUM!</v>
      </c>
      <c r="P1531" s="2" t="e">
        <f t="shared" si="835"/>
        <v>#NUM!</v>
      </c>
      <c r="Q1531" s="2"/>
      <c r="R1531" s="2" t="str">
        <f t="shared" si="836"/>
        <v>-</v>
      </c>
      <c r="S1531" s="2" t="str">
        <f t="shared" si="837"/>
        <v>-</v>
      </c>
      <c r="T1531" s="2" t="str">
        <f t="shared" si="838"/>
        <v>-</v>
      </c>
      <c r="U1531" s="2" t="str">
        <f t="shared" si="839"/>
        <v>-</v>
      </c>
      <c r="V1531" s="2" t="str">
        <f t="shared" si="840"/>
        <v>-</v>
      </c>
      <c r="W1531" s="1"/>
      <c r="X1531" s="1"/>
      <c r="Y1531" s="1"/>
      <c r="Z1531" s="1"/>
      <c r="AA1531" s="1"/>
      <c r="AB1531" s="1"/>
      <c r="AC1531" s="1"/>
      <c r="AD1531" s="1"/>
      <c r="AE1531" s="1"/>
      <c r="AF1531" s="1"/>
      <c r="AG1531" s="1"/>
      <c r="AH1531" s="1"/>
      <c r="AI1531" s="1"/>
      <c r="AJ1531" s="1"/>
      <c r="AK1531" s="1"/>
      <c r="AL1531" s="1"/>
      <c r="AM1531" s="1"/>
      <c r="AN1531" s="1"/>
      <c r="AO1531" s="1"/>
      <c r="AP1531" s="8"/>
      <c r="AQ1531" s="8"/>
      <c r="AR1531" s="8"/>
      <c r="AS1531" s="8"/>
      <c r="AT1531" s="2"/>
      <c r="AU1531" s="2"/>
      <c r="AV1531" s="2"/>
      <c r="AW1531" s="2"/>
      <c r="AX1531" s="2"/>
      <c r="AY1531" s="162" t="str">
        <f t="shared" si="830"/>
        <v>Summit CD14</v>
      </c>
      <c r="BA1531" s="1">
        <v>14</v>
      </c>
      <c r="BC1531" s="91">
        <v>39</v>
      </c>
      <c r="BD1531" s="93"/>
      <c r="BE1531" s="162">
        <v>39153</v>
      </c>
      <c r="BF1531" s="162">
        <f t="shared" si="841"/>
        <v>3915314</v>
      </c>
      <c r="BH1531" s="162" t="s">
        <v>3387</v>
      </c>
    </row>
    <row r="1532" spans="1:60" s="162" customFormat="1">
      <c r="A1532" s="9" t="s">
        <v>876</v>
      </c>
      <c r="B1532" s="162" t="s">
        <v>2566</v>
      </c>
      <c r="C1532" s="1">
        <f t="shared" si="832"/>
        <v>0</v>
      </c>
      <c r="D1532" s="1"/>
      <c r="E1532" s="1"/>
      <c r="F1532" s="1"/>
      <c r="G1532" s="1"/>
      <c r="H1532" s="1"/>
      <c r="I1532" s="1"/>
      <c r="J1532" s="1"/>
      <c r="K1532" s="7" t="e">
        <f>RANK(W1532,(W1532:Y1532,Z1532:AN1532))</f>
        <v>#N/A</v>
      </c>
      <c r="L1532" s="7" t="e">
        <f>RANK(X1532,(W1532:Y1532,Z1532:AN1532))</f>
        <v>#N/A</v>
      </c>
      <c r="M1532" s="7">
        <f>IF(Y1532&gt;0,RANK(Y1532,(W1532:Y1532,Z1532:AN1532)),0)</f>
        <v>0</v>
      </c>
      <c r="N1532" s="7">
        <f t="shared" si="833"/>
        <v>0</v>
      </c>
      <c r="O1532" s="1" t="e">
        <f t="shared" si="834"/>
        <v>#NUM!</v>
      </c>
      <c r="P1532" s="2" t="e">
        <f t="shared" si="835"/>
        <v>#NUM!</v>
      </c>
      <c r="Q1532" s="2"/>
      <c r="R1532" s="2" t="str">
        <f t="shared" si="836"/>
        <v>-</v>
      </c>
      <c r="S1532" s="2" t="str">
        <f t="shared" si="837"/>
        <v>-</v>
      </c>
      <c r="T1532" s="2" t="str">
        <f t="shared" si="838"/>
        <v>-</v>
      </c>
      <c r="U1532" s="2" t="str">
        <f t="shared" si="839"/>
        <v>-</v>
      </c>
      <c r="V1532" s="2" t="str">
        <f t="shared" si="840"/>
        <v>-</v>
      </c>
      <c r="W1532" s="1"/>
      <c r="X1532" s="1"/>
      <c r="Y1532" s="1"/>
      <c r="Z1532" s="1"/>
      <c r="AA1532" s="1"/>
      <c r="AB1532" s="1"/>
      <c r="AC1532" s="1"/>
      <c r="AD1532" s="1"/>
      <c r="AE1532" s="1"/>
      <c r="AF1532" s="1"/>
      <c r="AG1532" s="1"/>
      <c r="AH1532" s="1"/>
      <c r="AI1532" s="1"/>
      <c r="AJ1532" s="1"/>
      <c r="AK1532" s="1"/>
      <c r="AL1532" s="1"/>
      <c r="AM1532" s="1"/>
      <c r="AN1532" s="1"/>
      <c r="AO1532" s="1"/>
      <c r="AP1532" s="8"/>
      <c r="AQ1532" s="8"/>
      <c r="AR1532" s="8"/>
      <c r="AS1532" s="8"/>
      <c r="AT1532" s="2"/>
      <c r="AU1532" s="2"/>
      <c r="AV1532" s="2"/>
      <c r="AW1532" s="2"/>
      <c r="AX1532" s="2"/>
      <c r="AY1532" s="162" t="str">
        <f t="shared" si="830"/>
        <v>Summit CD16</v>
      </c>
      <c r="BA1532" s="1">
        <v>16</v>
      </c>
      <c r="BC1532" s="91">
        <v>39</v>
      </c>
      <c r="BD1532" s="93"/>
      <c r="BE1532" s="162">
        <v>39153</v>
      </c>
      <c r="BF1532" s="162">
        <f t="shared" si="841"/>
        <v>3915316</v>
      </c>
      <c r="BH1532" s="162" t="s">
        <v>3387</v>
      </c>
    </row>
    <row r="1533" spans="1:60" s="162" customFormat="1">
      <c r="A1533" s="9" t="s">
        <v>2074</v>
      </c>
      <c r="B1533" s="162" t="s">
        <v>2566</v>
      </c>
      <c r="C1533" s="1">
        <f t="shared" si="832"/>
        <v>0</v>
      </c>
      <c r="D1533" s="1"/>
      <c r="E1533" s="1"/>
      <c r="F1533" s="1"/>
      <c r="G1533" s="1"/>
      <c r="H1533" s="1"/>
      <c r="I1533" s="1"/>
      <c r="J1533" s="1"/>
      <c r="K1533" s="7" t="e">
        <f>RANK(W1533,(W1533:Y1533,Z1533:AN1533))</f>
        <v>#N/A</v>
      </c>
      <c r="L1533" s="7" t="e">
        <f>RANK(X1533,(W1533:Y1533,Z1533:AN1533))</f>
        <v>#N/A</v>
      </c>
      <c r="M1533" s="7">
        <f>IF(Y1533&gt;0,RANK(Y1533,(W1533:Y1533,Z1533:AN1533)),0)</f>
        <v>0</v>
      </c>
      <c r="N1533" s="7">
        <f t="shared" si="833"/>
        <v>0</v>
      </c>
      <c r="O1533" s="1" t="e">
        <f t="shared" si="834"/>
        <v>#NUM!</v>
      </c>
      <c r="P1533" s="2" t="e">
        <f t="shared" si="835"/>
        <v>#NUM!</v>
      </c>
      <c r="Q1533" s="2"/>
      <c r="R1533" s="2" t="str">
        <f t="shared" si="836"/>
        <v>-</v>
      </c>
      <c r="S1533" s="2" t="str">
        <f t="shared" si="837"/>
        <v>-</v>
      </c>
      <c r="T1533" s="2" t="str">
        <f t="shared" si="838"/>
        <v>-</v>
      </c>
      <c r="U1533" s="2" t="str">
        <f t="shared" si="839"/>
        <v>-</v>
      </c>
      <c r="V1533" s="2" t="str">
        <f t="shared" si="840"/>
        <v>-</v>
      </c>
      <c r="W1533" s="1"/>
      <c r="X1533" s="1"/>
      <c r="Y1533" s="1"/>
      <c r="Z1533" s="1"/>
      <c r="AA1533" s="1"/>
      <c r="AB1533" s="1"/>
      <c r="AC1533" s="1"/>
      <c r="AD1533" s="1"/>
      <c r="AE1533" s="1"/>
      <c r="AF1533" s="1"/>
      <c r="AG1533" s="1"/>
      <c r="AH1533" s="1"/>
      <c r="AI1533" s="1"/>
      <c r="AJ1533" s="1"/>
      <c r="AK1533" s="1"/>
      <c r="AL1533" s="1"/>
      <c r="AM1533" s="1"/>
      <c r="AN1533" s="1"/>
      <c r="AO1533" s="1"/>
      <c r="AP1533" s="8"/>
      <c r="AQ1533" s="8"/>
      <c r="AR1533" s="8"/>
      <c r="AS1533" s="8"/>
      <c r="AT1533" s="2"/>
      <c r="AU1533" s="2"/>
      <c r="AV1533" s="2"/>
      <c r="AW1533" s="2"/>
      <c r="AX1533" s="2"/>
      <c r="AY1533" s="162" t="str">
        <f t="shared" si="830"/>
        <v>Trumbull CD13</v>
      </c>
      <c r="BA1533" s="1">
        <v>13</v>
      </c>
      <c r="BC1533" s="91">
        <v>39</v>
      </c>
      <c r="BD1533" s="93"/>
      <c r="BE1533" s="162">
        <v>39155</v>
      </c>
      <c r="BF1533" s="162">
        <f t="shared" si="841"/>
        <v>3915513</v>
      </c>
      <c r="BH1533" s="162" t="s">
        <v>3387</v>
      </c>
    </row>
    <row r="1534" spans="1:60" s="162" customFormat="1">
      <c r="A1534" s="9" t="s">
        <v>2074</v>
      </c>
      <c r="B1534" s="162" t="s">
        <v>2566</v>
      </c>
      <c r="C1534" s="1">
        <f t="shared" si="832"/>
        <v>0</v>
      </c>
      <c r="D1534" s="1"/>
      <c r="E1534" s="1"/>
      <c r="F1534" s="1"/>
      <c r="G1534" s="1"/>
      <c r="H1534" s="1"/>
      <c r="I1534" s="1"/>
      <c r="J1534" s="1"/>
      <c r="K1534" s="7" t="e">
        <f>RANK(W1534,(W1534:Y1534,Z1534:AN1534))</f>
        <v>#N/A</v>
      </c>
      <c r="L1534" s="7" t="e">
        <f>RANK(X1534,(W1534:Y1534,Z1534:AN1534))</f>
        <v>#N/A</v>
      </c>
      <c r="M1534" s="7">
        <f>IF(Y1534&gt;0,RANK(Y1534,(W1534:Y1534,Z1534:AN1534)),0)</f>
        <v>0</v>
      </c>
      <c r="N1534" s="7">
        <f t="shared" si="833"/>
        <v>0</v>
      </c>
      <c r="O1534" s="1" t="e">
        <f t="shared" si="834"/>
        <v>#NUM!</v>
      </c>
      <c r="P1534" s="2" t="e">
        <f t="shared" si="835"/>
        <v>#NUM!</v>
      </c>
      <c r="Q1534" s="2"/>
      <c r="R1534" s="2" t="str">
        <f t="shared" si="836"/>
        <v>-</v>
      </c>
      <c r="S1534" s="2" t="str">
        <f t="shared" si="837"/>
        <v>-</v>
      </c>
      <c r="T1534" s="2" t="str">
        <f t="shared" si="838"/>
        <v>-</v>
      </c>
      <c r="U1534" s="2" t="str">
        <f t="shared" si="839"/>
        <v>-</v>
      </c>
      <c r="V1534" s="2" t="str">
        <f t="shared" si="840"/>
        <v>-</v>
      </c>
      <c r="W1534" s="1"/>
      <c r="X1534" s="1"/>
      <c r="Y1534" s="1"/>
      <c r="Z1534" s="1"/>
      <c r="AA1534" s="1"/>
      <c r="AB1534" s="1"/>
      <c r="AC1534" s="1"/>
      <c r="AD1534" s="1"/>
      <c r="AE1534" s="1"/>
      <c r="AF1534" s="1"/>
      <c r="AG1534" s="1"/>
      <c r="AH1534" s="1"/>
      <c r="AI1534" s="1"/>
      <c r="AJ1534" s="1"/>
      <c r="AK1534" s="1"/>
      <c r="AL1534" s="1"/>
      <c r="AM1534" s="1"/>
      <c r="AN1534" s="1"/>
      <c r="AO1534" s="1"/>
      <c r="AP1534" s="8"/>
      <c r="AQ1534" s="8"/>
      <c r="AR1534" s="8"/>
      <c r="AS1534" s="8"/>
      <c r="AT1534" s="2"/>
      <c r="AU1534" s="2"/>
      <c r="AV1534" s="2"/>
      <c r="AW1534" s="2"/>
      <c r="AX1534" s="2"/>
      <c r="AY1534" s="162" t="str">
        <f t="shared" si="830"/>
        <v>Trumbull CD14</v>
      </c>
      <c r="BA1534" s="1">
        <v>14</v>
      </c>
      <c r="BC1534" s="91">
        <v>39</v>
      </c>
      <c r="BD1534" s="93"/>
      <c r="BE1534" s="162">
        <v>39155</v>
      </c>
      <c r="BF1534" s="162">
        <f t="shared" si="841"/>
        <v>3915514</v>
      </c>
      <c r="BH1534" s="162" t="s">
        <v>3387</v>
      </c>
    </row>
    <row r="1535" spans="1:60" s="162" customFormat="1">
      <c r="A1535" s="9" t="s">
        <v>1775</v>
      </c>
      <c r="B1535" s="162" t="s">
        <v>2566</v>
      </c>
      <c r="C1535" s="1">
        <f t="shared" si="832"/>
        <v>0</v>
      </c>
      <c r="D1535" s="1"/>
      <c r="E1535" s="1"/>
      <c r="F1535" s="1"/>
      <c r="G1535" s="1"/>
      <c r="H1535" s="1"/>
      <c r="I1535" s="1"/>
      <c r="J1535" s="1"/>
      <c r="K1535" s="7" t="e">
        <f>RANK(W1535,(W1535:Y1535,Z1535:AN1535))</f>
        <v>#N/A</v>
      </c>
      <c r="L1535" s="7" t="e">
        <f>RANK(X1535,(W1535:Y1535,Z1535:AN1535))</f>
        <v>#N/A</v>
      </c>
      <c r="M1535" s="7">
        <f>IF(Y1535&gt;0,RANK(Y1535,(W1535:Y1535,Z1535:AN1535)),0)</f>
        <v>0</v>
      </c>
      <c r="N1535" s="7">
        <f t="shared" si="833"/>
        <v>0</v>
      </c>
      <c r="O1535" s="1" t="e">
        <f t="shared" si="834"/>
        <v>#NUM!</v>
      </c>
      <c r="P1535" s="2" t="e">
        <f t="shared" si="835"/>
        <v>#NUM!</v>
      </c>
      <c r="Q1535" s="2"/>
      <c r="R1535" s="2" t="str">
        <f t="shared" si="836"/>
        <v>-</v>
      </c>
      <c r="S1535" s="2" t="str">
        <f t="shared" si="837"/>
        <v>-</v>
      </c>
      <c r="T1535" s="2" t="str">
        <f t="shared" si="838"/>
        <v>-</v>
      </c>
      <c r="U1535" s="2" t="str">
        <f t="shared" si="839"/>
        <v>-</v>
      </c>
      <c r="V1535" s="2" t="str">
        <f t="shared" si="840"/>
        <v>-</v>
      </c>
      <c r="W1535" s="1"/>
      <c r="X1535" s="1"/>
      <c r="Y1535" s="1"/>
      <c r="Z1535" s="1"/>
      <c r="AA1535" s="1"/>
      <c r="AB1535" s="1"/>
      <c r="AC1535" s="1"/>
      <c r="AD1535" s="1"/>
      <c r="AE1535" s="1"/>
      <c r="AF1535" s="1"/>
      <c r="AG1535" s="1"/>
      <c r="AH1535" s="1"/>
      <c r="AI1535" s="1"/>
      <c r="AJ1535" s="1"/>
      <c r="AK1535" s="1"/>
      <c r="AL1535" s="1"/>
      <c r="AM1535" s="1"/>
      <c r="AN1535" s="1"/>
      <c r="AO1535" s="1"/>
      <c r="AP1535" s="8"/>
      <c r="AQ1535" s="8"/>
      <c r="AR1535" s="8"/>
      <c r="AS1535" s="8"/>
      <c r="AT1535" s="2"/>
      <c r="AU1535" s="2"/>
      <c r="AV1535" s="2"/>
      <c r="AW1535" s="2"/>
      <c r="AX1535" s="2"/>
      <c r="AY1535" s="162" t="str">
        <f t="shared" si="830"/>
        <v>Tuscarawas CD6</v>
      </c>
      <c r="BA1535" s="1">
        <v>6</v>
      </c>
      <c r="BC1535" s="91">
        <v>39</v>
      </c>
      <c r="BD1535" s="93"/>
      <c r="BE1535" s="162">
        <v>39157</v>
      </c>
      <c r="BF1535" s="162">
        <f t="shared" si="841"/>
        <v>3915706</v>
      </c>
      <c r="BH1535" s="162" t="s">
        <v>3387</v>
      </c>
    </row>
    <row r="1536" spans="1:60" s="162" customFormat="1">
      <c r="A1536" s="9" t="s">
        <v>1775</v>
      </c>
      <c r="B1536" s="162" t="s">
        <v>2566</v>
      </c>
      <c r="C1536" s="1">
        <f t="shared" si="832"/>
        <v>0</v>
      </c>
      <c r="D1536" s="1"/>
      <c r="E1536" s="1"/>
      <c r="F1536" s="1"/>
      <c r="G1536" s="1"/>
      <c r="H1536" s="1"/>
      <c r="I1536" s="1"/>
      <c r="J1536" s="1"/>
      <c r="K1536" s="7" t="e">
        <f>RANK(W1536,(W1536:Y1536,Z1536:AN1536))</f>
        <v>#N/A</v>
      </c>
      <c r="L1536" s="7" t="e">
        <f>RANK(X1536,(W1536:Y1536,Z1536:AN1536))</f>
        <v>#N/A</v>
      </c>
      <c r="M1536" s="7">
        <f>IF(Y1536&gt;0,RANK(Y1536,(W1536:Y1536,Z1536:AN1536)),0)</f>
        <v>0</v>
      </c>
      <c r="N1536" s="7">
        <f t="shared" si="833"/>
        <v>0</v>
      </c>
      <c r="O1536" s="1" t="e">
        <f t="shared" si="834"/>
        <v>#NUM!</v>
      </c>
      <c r="P1536" s="2" t="e">
        <f t="shared" si="835"/>
        <v>#NUM!</v>
      </c>
      <c r="Q1536" s="2"/>
      <c r="R1536" s="2" t="str">
        <f t="shared" si="836"/>
        <v>-</v>
      </c>
      <c r="S1536" s="2" t="str">
        <f t="shared" si="837"/>
        <v>-</v>
      </c>
      <c r="T1536" s="2" t="str">
        <f t="shared" si="838"/>
        <v>-</v>
      </c>
      <c r="U1536" s="2" t="str">
        <f t="shared" si="839"/>
        <v>-</v>
      </c>
      <c r="V1536" s="2" t="str">
        <f t="shared" si="840"/>
        <v>-</v>
      </c>
      <c r="W1536" s="1"/>
      <c r="X1536" s="1"/>
      <c r="Y1536" s="1"/>
      <c r="Z1536" s="1"/>
      <c r="AA1536" s="1"/>
      <c r="AB1536" s="1"/>
      <c r="AC1536" s="1"/>
      <c r="AD1536" s="1"/>
      <c r="AE1536" s="1"/>
      <c r="AF1536" s="1"/>
      <c r="AG1536" s="1"/>
      <c r="AH1536" s="1"/>
      <c r="AI1536" s="1"/>
      <c r="AJ1536" s="1"/>
      <c r="AK1536" s="1"/>
      <c r="AL1536" s="1"/>
      <c r="AM1536" s="1"/>
      <c r="AN1536" s="1"/>
      <c r="AO1536" s="1"/>
      <c r="AP1536" s="8"/>
      <c r="AQ1536" s="8"/>
      <c r="AR1536" s="8"/>
      <c r="AS1536" s="8"/>
      <c r="AT1536" s="2"/>
      <c r="AU1536" s="2"/>
      <c r="AV1536" s="2"/>
      <c r="AW1536" s="2"/>
      <c r="AX1536" s="2"/>
      <c r="AY1536" s="162" t="str">
        <f t="shared" si="830"/>
        <v>Tuscarawas CD7</v>
      </c>
      <c r="BA1536" s="1">
        <v>7</v>
      </c>
      <c r="BC1536" s="91">
        <v>39</v>
      </c>
      <c r="BD1536" s="93"/>
      <c r="BE1536" s="162">
        <v>39157</v>
      </c>
      <c r="BF1536" s="162">
        <f t="shared" si="841"/>
        <v>3915707</v>
      </c>
      <c r="BH1536" s="162" t="s">
        <v>3387</v>
      </c>
    </row>
    <row r="1537" spans="1:60">
      <c r="A1537" s="9"/>
      <c r="C1537" s="2"/>
      <c r="D1537" s="2"/>
      <c r="E1537" s="2"/>
      <c r="F1537" s="2"/>
      <c r="G1537" s="2"/>
      <c r="H1537" s="2"/>
      <c r="I1537" s="2"/>
      <c r="J1537" s="2"/>
      <c r="K1537" s="7"/>
      <c r="L1537" s="2"/>
      <c r="M1537" s="2"/>
      <c r="N1537" s="2"/>
      <c r="R1537" s="2"/>
      <c r="S1537" s="2"/>
      <c r="T1537" s="2"/>
      <c r="U1537" s="2"/>
      <c r="V1537" s="2"/>
      <c r="AH1537" s="1"/>
      <c r="AI1537" s="1"/>
      <c r="AK1537" s="1"/>
      <c r="AL1537" s="1"/>
      <c r="AM1537" s="1"/>
      <c r="AN1537" s="1"/>
      <c r="AO1537" s="1"/>
      <c r="AP1537" s="8"/>
      <c r="AQ1537" s="8"/>
      <c r="AR1537" s="8"/>
      <c r="AS1537" s="8"/>
      <c r="AT1537" s="2"/>
      <c r="AU1537" s="2"/>
      <c r="AV1537" s="2"/>
      <c r="AW1537" s="2"/>
      <c r="AX1537" s="2"/>
      <c r="AY1537" s="162"/>
      <c r="BD1537" s="93"/>
      <c r="BE1537"/>
    </row>
    <row r="1538" spans="1:60">
      <c r="A1538" s="47" t="s">
        <v>1641</v>
      </c>
      <c r="BD1538" s="93"/>
      <c r="BE1538"/>
    </row>
    <row r="1539" spans="1:60">
      <c r="A1539" t="s">
        <v>910</v>
      </c>
      <c r="B1539" t="s">
        <v>1891</v>
      </c>
      <c r="C1539" s="1">
        <f t="shared" ref="C1539:C1546" si="842">SUM(W1539:AN1539)</f>
        <v>10552</v>
      </c>
      <c r="D1539" s="1"/>
      <c r="E1539" s="1"/>
      <c r="F1539" s="1"/>
      <c r="G1539" s="1"/>
      <c r="H1539" s="1"/>
      <c r="I1539" s="1"/>
      <c r="J1539" s="1"/>
      <c r="K1539" s="7">
        <f>RANK(W1539,(W1539:Y1539,Z1539:AN1539))</f>
        <v>7</v>
      </c>
      <c r="L1539" s="7">
        <f>RANK(X1539,(W1539:Y1539,Z1539:AN1539))</f>
        <v>3</v>
      </c>
      <c r="M1539" s="7">
        <f>IF(Y1539&gt;0,RANK(Y1539,(W1539:Y1539,Z1539:AN1539)),0)</f>
        <v>2</v>
      </c>
      <c r="N1539" s="7">
        <f t="shared" ref="N1539:N1546" si="843">IF(Z1539&gt;0,RANK(Z1539,(W1539:AN1539)),0)</f>
        <v>4</v>
      </c>
      <c r="O1539" s="1">
        <f t="shared" ref="O1539:O1546" si="844">MAX(W1539:AD1539)-LARGE(W1539:AD1539,2)</f>
        <v>622</v>
      </c>
      <c r="P1539" s="2">
        <f t="shared" ref="P1539:P1546" si="845">O1539/C1539</f>
        <v>5.8946171341925702E-2</v>
      </c>
      <c r="Q1539" s="2"/>
      <c r="R1539" s="2">
        <f t="shared" ref="R1539:R1546" si="846">IF($C1539=0,"-",W1539/$C1539)</f>
        <v>2.2744503411675512E-3</v>
      </c>
      <c r="S1539" s="2">
        <f t="shared" ref="S1539:S1546" si="847">IF($C1539=0,"-",X1539/$C1539)</f>
        <v>0.26648976497346477</v>
      </c>
      <c r="T1539" s="2">
        <f t="shared" ref="T1539:T1546" si="848">IF($C1539=0,"-",Y1539/$C1539)</f>
        <v>0.28364291129643671</v>
      </c>
      <c r="U1539" s="2">
        <f t="shared" ref="U1539:U1546" si="849">IF($C1539=0,"-",Z1539/$C1539)</f>
        <v>9.5716451857467785E-2</v>
      </c>
      <c r="V1539" s="2">
        <f t="shared" ref="V1539:V1546" si="850">IF(C1539=0,"-",(1-R1539-S1539-T1539-U1539))</f>
        <v>0.35187642153146315</v>
      </c>
      <c r="W1539" s="1">
        <v>24</v>
      </c>
      <c r="X1539" s="1">
        <v>2812</v>
      </c>
      <c r="Y1539" s="1">
        <v>2993</v>
      </c>
      <c r="Z1539" s="1">
        <v>1010</v>
      </c>
      <c r="AA1539" s="1">
        <v>3615</v>
      </c>
      <c r="AB1539" s="1">
        <v>61</v>
      </c>
      <c r="AC1539" s="1">
        <v>37</v>
      </c>
      <c r="AF1539"/>
      <c r="AG1539"/>
      <c r="AY1539" t="s">
        <v>1791</v>
      </c>
      <c r="BA1539">
        <v>3</v>
      </c>
      <c r="BC1539" s="91">
        <v>40</v>
      </c>
      <c r="BD1539" s="93"/>
      <c r="BE1539">
        <v>40017</v>
      </c>
      <c r="BF1539">
        <f t="shared" si="831"/>
        <v>4001703</v>
      </c>
      <c r="BH1539" t="s">
        <v>3387</v>
      </c>
    </row>
    <row r="1540" spans="1:60">
      <c r="A1540" t="s">
        <v>910</v>
      </c>
      <c r="B1540" t="s">
        <v>1891</v>
      </c>
      <c r="C1540" s="1">
        <f t="shared" si="842"/>
        <v>2542</v>
      </c>
      <c r="D1540" s="1"/>
      <c r="E1540" s="1"/>
      <c r="F1540" s="1"/>
      <c r="G1540" s="1"/>
      <c r="H1540" s="1"/>
      <c r="I1540" s="1"/>
      <c r="J1540" s="1"/>
      <c r="K1540" s="7">
        <f>RANK(W1540,(W1540:Y1540,Z1540:AN1540))</f>
        <v>7</v>
      </c>
      <c r="L1540" s="7">
        <f>RANK(X1540,(W1540:Y1540,Z1540:AN1540))</f>
        <v>2</v>
      </c>
      <c r="M1540" s="7">
        <f>IF(Y1540&gt;0,RANK(Y1540,(W1540:Y1540,Z1540:AN1540)),0)</f>
        <v>3</v>
      </c>
      <c r="N1540" s="7">
        <f t="shared" si="843"/>
        <v>4</v>
      </c>
      <c r="O1540" s="1">
        <f t="shared" si="844"/>
        <v>297</v>
      </c>
      <c r="P1540" s="2">
        <f t="shared" si="845"/>
        <v>0.11683713611329662</v>
      </c>
      <c r="Q1540" s="2"/>
      <c r="R1540" s="2">
        <f t="shared" si="846"/>
        <v>3.1471282454760031E-3</v>
      </c>
      <c r="S1540" s="2">
        <f t="shared" si="847"/>
        <v>0.25177025963808025</v>
      </c>
      <c r="T1540" s="2">
        <f t="shared" si="848"/>
        <v>0.25098347757671124</v>
      </c>
      <c r="U1540" s="2">
        <f t="shared" si="849"/>
        <v>0.11014948859166011</v>
      </c>
      <c r="V1540" s="2">
        <f t="shared" si="850"/>
        <v>0.3839496459480724</v>
      </c>
      <c r="W1540" s="1">
        <v>8</v>
      </c>
      <c r="X1540" s="1">
        <v>640</v>
      </c>
      <c r="Y1540" s="1">
        <v>638</v>
      </c>
      <c r="Z1540" s="1">
        <v>280</v>
      </c>
      <c r="AA1540" s="1">
        <v>937</v>
      </c>
      <c r="AB1540" s="1">
        <v>22</v>
      </c>
      <c r="AC1540" s="1">
        <v>17</v>
      </c>
      <c r="AF1540"/>
      <c r="AG1540"/>
      <c r="AY1540" t="s">
        <v>1792</v>
      </c>
      <c r="BA1540">
        <v>4</v>
      </c>
      <c r="BC1540" s="91">
        <v>40</v>
      </c>
      <c r="BD1540" s="93"/>
      <c r="BE1540">
        <v>40017</v>
      </c>
      <c r="BF1540">
        <f t="shared" si="831"/>
        <v>4001704</v>
      </c>
      <c r="BH1540" t="s">
        <v>3387</v>
      </c>
    </row>
    <row r="1541" spans="1:60">
      <c r="A1541" t="s">
        <v>2596</v>
      </c>
      <c r="B1541" t="s">
        <v>1891</v>
      </c>
      <c r="C1541" s="1">
        <f t="shared" si="842"/>
        <v>710</v>
      </c>
      <c r="D1541" s="1"/>
      <c r="E1541" s="1"/>
      <c r="F1541" s="1"/>
      <c r="G1541" s="1"/>
      <c r="H1541" s="1"/>
      <c r="I1541" s="1"/>
      <c r="J1541" s="1"/>
      <c r="K1541" s="7">
        <f>RANK(W1541,(W1541:Y1541,Z1541:AN1541))</f>
        <v>5</v>
      </c>
      <c r="L1541" s="7">
        <f>RANK(X1541,(W1541:Y1541,Z1541:AN1541))</f>
        <v>2</v>
      </c>
      <c r="M1541" s="7">
        <f>IF(Y1541&gt;0,RANK(Y1541,(W1541:Y1541,Z1541:AN1541)),0)</f>
        <v>3</v>
      </c>
      <c r="N1541" s="7">
        <f t="shared" si="843"/>
        <v>4</v>
      </c>
      <c r="O1541" s="1">
        <f t="shared" si="844"/>
        <v>92</v>
      </c>
      <c r="P1541" s="2">
        <f t="shared" si="845"/>
        <v>0.12957746478873239</v>
      </c>
      <c r="Q1541" s="2"/>
      <c r="R1541" s="2">
        <f t="shared" si="846"/>
        <v>1.4084507042253522E-3</v>
      </c>
      <c r="S1541" s="2">
        <f t="shared" si="847"/>
        <v>0.29436619718309859</v>
      </c>
      <c r="T1541" s="2">
        <f t="shared" si="848"/>
        <v>0.22112676056338029</v>
      </c>
      <c r="U1541" s="2">
        <f t="shared" si="849"/>
        <v>5.9154929577464786E-2</v>
      </c>
      <c r="V1541" s="2">
        <f t="shared" si="850"/>
        <v>0.42394366197183092</v>
      </c>
      <c r="W1541" s="1">
        <v>1</v>
      </c>
      <c r="X1541" s="1">
        <v>209</v>
      </c>
      <c r="Y1541" s="1">
        <v>157</v>
      </c>
      <c r="Z1541" s="1">
        <v>42</v>
      </c>
      <c r="AA1541" s="1">
        <v>301</v>
      </c>
      <c r="AB1541" s="1">
        <v>0</v>
      </c>
      <c r="AC1541" s="1">
        <v>0</v>
      </c>
      <c r="AF1541"/>
      <c r="AG1541"/>
      <c r="AY1541" t="s">
        <v>1793</v>
      </c>
      <c r="BA1541">
        <v>1</v>
      </c>
      <c r="BC1541" s="91">
        <v>40</v>
      </c>
      <c r="BD1541" s="93"/>
      <c r="BE1541">
        <v>40037</v>
      </c>
      <c r="BF1541">
        <f t="shared" si="831"/>
        <v>4003701</v>
      </c>
      <c r="BH1541" t="s">
        <v>3387</v>
      </c>
    </row>
    <row r="1542" spans="1:60">
      <c r="A1542" t="s">
        <v>2596</v>
      </c>
      <c r="B1542" t="s">
        <v>1891</v>
      </c>
      <c r="C1542" s="1">
        <f t="shared" si="842"/>
        <v>5726</v>
      </c>
      <c r="D1542" s="1"/>
      <c r="E1542" s="1"/>
      <c r="F1542" s="1"/>
      <c r="G1542" s="1"/>
      <c r="H1542" s="1"/>
      <c r="I1542" s="1"/>
      <c r="J1542" s="1"/>
      <c r="K1542" s="7">
        <f>RANK(W1542,(W1542:Y1542,Z1542:AN1542))</f>
        <v>7</v>
      </c>
      <c r="L1542" s="7">
        <f>RANK(X1542,(W1542:Y1542,Z1542:AN1542))</f>
        <v>2</v>
      </c>
      <c r="M1542" s="7">
        <f>IF(Y1542&gt;0,RANK(Y1542,(W1542:Y1542,Z1542:AN1542)),0)</f>
        <v>3</v>
      </c>
      <c r="N1542" s="7">
        <f t="shared" si="843"/>
        <v>4</v>
      </c>
      <c r="O1542" s="1">
        <f t="shared" si="844"/>
        <v>147</v>
      </c>
      <c r="P1542" s="2">
        <f t="shared" si="845"/>
        <v>2.567237163814181E-2</v>
      </c>
      <c r="Q1542" s="2"/>
      <c r="R1542" s="2">
        <f t="shared" si="846"/>
        <v>1.9210618232623122E-3</v>
      </c>
      <c r="S1542" s="2">
        <f t="shared" si="847"/>
        <v>0.33513796716730704</v>
      </c>
      <c r="T1542" s="2">
        <f t="shared" si="848"/>
        <v>0.21568285015717778</v>
      </c>
      <c r="U1542" s="2">
        <f t="shared" si="849"/>
        <v>7.8588892769821866E-2</v>
      </c>
      <c r="V1542" s="2">
        <f t="shared" si="850"/>
        <v>0.36866922808243097</v>
      </c>
      <c r="W1542" s="1">
        <v>11</v>
      </c>
      <c r="X1542" s="1">
        <v>1919</v>
      </c>
      <c r="Y1542" s="1">
        <v>1235</v>
      </c>
      <c r="Z1542" s="1">
        <v>450</v>
      </c>
      <c r="AA1542" s="1">
        <v>2066</v>
      </c>
      <c r="AB1542" s="1">
        <v>24</v>
      </c>
      <c r="AC1542" s="1">
        <v>21</v>
      </c>
      <c r="AF1542"/>
      <c r="AG1542"/>
      <c r="AY1542" t="s">
        <v>2865</v>
      </c>
      <c r="BA1542">
        <v>3</v>
      </c>
      <c r="BC1542" s="91">
        <v>40</v>
      </c>
      <c r="BD1542" s="93"/>
      <c r="BE1542">
        <v>40037</v>
      </c>
      <c r="BF1542">
        <f t="shared" si="831"/>
        <v>4003703</v>
      </c>
      <c r="BH1542" t="s">
        <v>3387</v>
      </c>
    </row>
    <row r="1543" spans="1:60">
      <c r="A1543" t="s">
        <v>1641</v>
      </c>
      <c r="B1543" t="s">
        <v>1891</v>
      </c>
      <c r="C1543" s="1">
        <f t="shared" si="842"/>
        <v>5082</v>
      </c>
      <c r="D1543" s="1"/>
      <c r="E1543" s="1"/>
      <c r="F1543" s="1"/>
      <c r="G1543" s="1"/>
      <c r="H1543" s="1"/>
      <c r="I1543" s="1"/>
      <c r="J1543" s="1"/>
      <c r="K1543" s="7">
        <f>RANK(W1543,(W1543:Y1543,Z1543:AN1543))</f>
        <v>7</v>
      </c>
      <c r="L1543" s="7">
        <f>RANK(X1543,(W1543:Y1543,Z1543:AN1543))</f>
        <v>3</v>
      </c>
      <c r="M1543" s="7">
        <f>IF(Y1543&gt;0,RANK(Y1543,(W1543:Y1543,Z1543:AN1543)),0)</f>
        <v>2</v>
      </c>
      <c r="N1543" s="7">
        <f t="shared" si="843"/>
        <v>4</v>
      </c>
      <c r="O1543" s="1">
        <f t="shared" si="844"/>
        <v>224</v>
      </c>
      <c r="P1543" s="2">
        <f t="shared" si="845"/>
        <v>4.4077134986225897E-2</v>
      </c>
      <c r="Q1543" s="2"/>
      <c r="R1543" s="2">
        <f t="shared" si="846"/>
        <v>1.1806375442739079E-3</v>
      </c>
      <c r="S1543" s="2">
        <f t="shared" si="847"/>
        <v>0.24695001967729241</v>
      </c>
      <c r="T1543" s="2">
        <f t="shared" si="848"/>
        <v>0.29319165682802045</v>
      </c>
      <c r="U1543" s="2">
        <f t="shared" si="849"/>
        <v>0.11511216056670602</v>
      </c>
      <c r="V1543" s="2">
        <f t="shared" si="850"/>
        <v>0.34356552538370727</v>
      </c>
      <c r="W1543" s="1">
        <v>6</v>
      </c>
      <c r="X1543" s="1">
        <v>1255</v>
      </c>
      <c r="Y1543" s="1">
        <v>1490</v>
      </c>
      <c r="Z1543" s="1">
        <v>585</v>
      </c>
      <c r="AA1543" s="1">
        <v>1714</v>
      </c>
      <c r="AB1543" s="1">
        <v>16</v>
      </c>
      <c r="AC1543" s="1">
        <v>16</v>
      </c>
      <c r="AF1543"/>
      <c r="AG1543"/>
      <c r="AY1543" t="s">
        <v>2810</v>
      </c>
      <c r="BA1543">
        <v>4</v>
      </c>
      <c r="BC1543" s="91">
        <v>40</v>
      </c>
      <c r="BD1543" s="93"/>
      <c r="BE1543">
        <v>40109</v>
      </c>
      <c r="BF1543">
        <f t="shared" si="831"/>
        <v>4010904</v>
      </c>
      <c r="BH1543" t="s">
        <v>3387</v>
      </c>
    </row>
    <row r="1544" spans="1:60">
      <c r="A1544" t="s">
        <v>1641</v>
      </c>
      <c r="B1544" t="s">
        <v>1891</v>
      </c>
      <c r="C1544" s="1">
        <f t="shared" si="842"/>
        <v>53284</v>
      </c>
      <c r="D1544" s="1"/>
      <c r="E1544" s="1"/>
      <c r="F1544" s="1"/>
      <c r="G1544" s="1"/>
      <c r="H1544" s="1"/>
      <c r="I1544" s="1"/>
      <c r="J1544" s="1"/>
      <c r="K1544" s="7">
        <f>RANK(W1544,(W1544:Y1544,Z1544:AN1544))</f>
        <v>7</v>
      </c>
      <c r="L1544" s="7">
        <f>RANK(X1544,(W1544:Y1544,Z1544:AN1544))</f>
        <v>3</v>
      </c>
      <c r="M1544" s="7">
        <f>IF(Y1544&gt;0,RANK(Y1544,(W1544:Y1544,Z1544:AN1544)),0)</f>
        <v>1</v>
      </c>
      <c r="N1544" s="7">
        <f t="shared" si="843"/>
        <v>4</v>
      </c>
      <c r="O1544" s="1">
        <f t="shared" si="844"/>
        <v>2471</v>
      </c>
      <c r="P1544" s="2">
        <f t="shared" si="845"/>
        <v>4.6374146085128742E-2</v>
      </c>
      <c r="Q1544" s="2"/>
      <c r="R1544" s="2">
        <f t="shared" si="846"/>
        <v>2.4960588544403572E-3</v>
      </c>
      <c r="S1544" s="2">
        <f t="shared" si="847"/>
        <v>0.23378500112604159</v>
      </c>
      <c r="T1544" s="2">
        <f t="shared" si="848"/>
        <v>0.34950454170107348</v>
      </c>
      <c r="U1544" s="2">
        <f t="shared" si="849"/>
        <v>0.10494707604534194</v>
      </c>
      <c r="V1544" s="2">
        <f t="shared" si="850"/>
        <v>0.30926732227310261</v>
      </c>
      <c r="W1544" s="1">
        <v>133</v>
      </c>
      <c r="X1544" s="1">
        <v>12457</v>
      </c>
      <c r="Y1544" s="1">
        <v>18623</v>
      </c>
      <c r="Z1544" s="1">
        <v>5592</v>
      </c>
      <c r="AA1544" s="1">
        <v>16152</v>
      </c>
      <c r="AB1544" s="1">
        <v>181</v>
      </c>
      <c r="AC1544" s="1">
        <v>146</v>
      </c>
      <c r="AF1544"/>
      <c r="AG1544"/>
      <c r="AY1544" t="s">
        <v>2590</v>
      </c>
      <c r="BA1544">
        <v>5</v>
      </c>
      <c r="BC1544" s="91">
        <v>40</v>
      </c>
      <c r="BD1544" s="93"/>
      <c r="BE1544">
        <v>40109</v>
      </c>
      <c r="BF1544">
        <f t="shared" si="831"/>
        <v>4010905</v>
      </c>
      <c r="BH1544" t="s">
        <v>3387</v>
      </c>
    </row>
    <row r="1545" spans="1:60">
      <c r="A1545" t="s">
        <v>2907</v>
      </c>
      <c r="B1545" t="s">
        <v>1891</v>
      </c>
      <c r="C1545" s="1">
        <f t="shared" si="842"/>
        <v>1938</v>
      </c>
      <c r="D1545" s="1"/>
      <c r="E1545" s="1"/>
      <c r="F1545" s="1"/>
      <c r="G1545" s="1"/>
      <c r="H1545" s="1"/>
      <c r="I1545" s="1"/>
      <c r="J1545" s="1"/>
      <c r="K1545" s="7">
        <f>RANK(W1545,(W1545:Y1545,Z1545:AN1545))</f>
        <v>7</v>
      </c>
      <c r="L1545" s="7">
        <f>RANK(X1545,(W1545:Y1545,Z1545:AN1545))</f>
        <v>2</v>
      </c>
      <c r="M1545" s="7">
        <f>IF(Y1545&gt;0,RANK(Y1545,(W1545:Y1545,Z1545:AN1545)),0)</f>
        <v>3</v>
      </c>
      <c r="N1545" s="7">
        <f t="shared" si="843"/>
        <v>4</v>
      </c>
      <c r="O1545" s="1">
        <f t="shared" si="844"/>
        <v>76</v>
      </c>
      <c r="P1545" s="2">
        <f t="shared" si="845"/>
        <v>3.9215686274509803E-2</v>
      </c>
      <c r="Q1545" s="2"/>
      <c r="R1545" s="2">
        <f t="shared" si="846"/>
        <v>1.0319917440660474E-3</v>
      </c>
      <c r="S1545" s="2">
        <f t="shared" si="847"/>
        <v>0.32507739938080493</v>
      </c>
      <c r="T1545" s="2">
        <f t="shared" si="848"/>
        <v>0.22239422084623323</v>
      </c>
      <c r="U1545" s="2">
        <f t="shared" si="849"/>
        <v>8.1527347781217757E-2</v>
      </c>
      <c r="V1545" s="2">
        <f t="shared" si="850"/>
        <v>0.36996904024767796</v>
      </c>
      <c r="W1545" s="1">
        <v>2</v>
      </c>
      <c r="X1545" s="1">
        <v>630</v>
      </c>
      <c r="Y1545" s="1">
        <v>431</v>
      </c>
      <c r="Z1545" s="1">
        <v>158</v>
      </c>
      <c r="AA1545" s="1">
        <v>706</v>
      </c>
      <c r="AB1545" s="1">
        <v>8</v>
      </c>
      <c r="AC1545" s="1">
        <v>3</v>
      </c>
      <c r="AF1545"/>
      <c r="AG1545"/>
      <c r="AY1545" t="s">
        <v>3267</v>
      </c>
      <c r="BA1545">
        <v>1</v>
      </c>
      <c r="BC1545" s="91">
        <v>40</v>
      </c>
      <c r="BD1545" s="93"/>
      <c r="BE1545">
        <v>40131</v>
      </c>
      <c r="BF1545">
        <f t="shared" si="831"/>
        <v>4013101</v>
      </c>
      <c r="BH1545" t="s">
        <v>3387</v>
      </c>
    </row>
    <row r="1546" spans="1:60">
      <c r="A1546" t="s">
        <v>2907</v>
      </c>
      <c r="B1546" t="s">
        <v>1891</v>
      </c>
      <c r="C1546" s="1">
        <f t="shared" si="842"/>
        <v>7263</v>
      </c>
      <c r="D1546" s="1"/>
      <c r="E1546" s="1"/>
      <c r="F1546" s="1"/>
      <c r="G1546" s="1"/>
      <c r="H1546" s="1"/>
      <c r="I1546" s="1"/>
      <c r="J1546" s="1"/>
      <c r="K1546" s="7">
        <f>RANK(W1546,(W1546:Y1546,Z1546:AN1546))</f>
        <v>7</v>
      </c>
      <c r="L1546" s="7">
        <f>RANK(X1546,(W1546:Y1546,Z1546:AN1546))</f>
        <v>2</v>
      </c>
      <c r="M1546" s="7">
        <f>IF(Y1546&gt;0,RANK(Y1546,(W1546:Y1546,Z1546:AN1546)),0)</f>
        <v>3</v>
      </c>
      <c r="N1546" s="7">
        <f t="shared" si="843"/>
        <v>4</v>
      </c>
      <c r="O1546" s="1">
        <f t="shared" si="844"/>
        <v>317</v>
      </c>
      <c r="P1546" s="2">
        <f t="shared" si="845"/>
        <v>4.3645876359631006E-2</v>
      </c>
      <c r="Q1546" s="2"/>
      <c r="R1546" s="2">
        <f t="shared" si="846"/>
        <v>9.6378906787828724E-4</v>
      </c>
      <c r="S1546" s="2">
        <f t="shared" si="847"/>
        <v>0.33292028087567122</v>
      </c>
      <c r="T1546" s="2">
        <f t="shared" si="848"/>
        <v>0.20143191518656203</v>
      </c>
      <c r="U1546" s="2">
        <f t="shared" si="849"/>
        <v>8.1371334159438244E-2</v>
      </c>
      <c r="V1546" s="2">
        <f t="shared" si="850"/>
        <v>0.38331268071045027</v>
      </c>
      <c r="W1546" s="1">
        <v>7</v>
      </c>
      <c r="X1546" s="1">
        <v>2418</v>
      </c>
      <c r="Y1546" s="1">
        <v>1463</v>
      </c>
      <c r="Z1546" s="1">
        <v>591</v>
      </c>
      <c r="AA1546" s="1">
        <v>2735</v>
      </c>
      <c r="AB1546" s="1">
        <v>28</v>
      </c>
      <c r="AC1546" s="1">
        <v>21</v>
      </c>
      <c r="AF1546"/>
      <c r="AG1546"/>
      <c r="AY1546" t="s">
        <v>2408</v>
      </c>
      <c r="BA1546">
        <v>2</v>
      </c>
      <c r="BC1546" s="91">
        <v>40</v>
      </c>
      <c r="BD1546" s="93"/>
      <c r="BE1546">
        <v>40131</v>
      </c>
      <c r="BF1546">
        <f t="shared" si="831"/>
        <v>4013102</v>
      </c>
      <c r="BH1546" t="s">
        <v>3387</v>
      </c>
    </row>
    <row r="1547" spans="1:60">
      <c r="BD1547" s="93"/>
      <c r="BE1547"/>
    </row>
    <row r="1548" spans="1:60">
      <c r="A1548" s="47" t="s">
        <v>2473</v>
      </c>
      <c r="AH1548" s="1"/>
      <c r="AI1548" s="1"/>
      <c r="AK1548" s="1"/>
      <c r="AL1548" s="1"/>
      <c r="AM1548" s="1"/>
      <c r="BD1548" s="93"/>
      <c r="BE1548"/>
    </row>
    <row r="1549" spans="1:60">
      <c r="A1549" t="s">
        <v>1187</v>
      </c>
      <c r="B1549" t="s">
        <v>1363</v>
      </c>
      <c r="C1549" s="1">
        <f t="shared" ref="C1549:C1558" si="851">SUM(W1549:AN1549)</f>
        <v>4422</v>
      </c>
      <c r="D1549" s="1"/>
      <c r="E1549" s="1"/>
      <c r="F1549" s="1"/>
      <c r="G1549" s="1"/>
      <c r="H1549" s="1"/>
      <c r="I1549" s="1"/>
      <c r="J1549" s="1"/>
      <c r="K1549" s="7" t="e">
        <f>RANK(W1549,(W1549:Y1549,Z1549:AN1549))</f>
        <v>#N/A</v>
      </c>
      <c r="L1549" s="7">
        <f>RANK(X1549,(W1549:Y1549,Z1549:AN1549))</f>
        <v>4</v>
      </c>
      <c r="M1549" s="7">
        <f>IF(Y1549&gt;0,RANK(Y1549,(W1549:Y1549,Z1549:AN1549)),0)</f>
        <v>1</v>
      </c>
      <c r="N1549" s="7"/>
      <c r="O1549" s="1">
        <f t="shared" ref="O1549:O1558" si="852">MAX(W1549:AD1549)-LARGE(W1549:AD1549,2)</f>
        <v>2155</v>
      </c>
      <c r="P1549" s="2">
        <f t="shared" ref="P1549:P1558" si="853">O1549/C1549</f>
        <v>0.48733604703753958</v>
      </c>
      <c r="Q1549" s="2"/>
      <c r="R1549" s="2">
        <f t="shared" ref="R1549:R1558" si="854">IF($C1549=0,"-",W1549/$C1549)</f>
        <v>0</v>
      </c>
      <c r="S1549" s="2">
        <f t="shared" ref="S1549:S1558" si="855">IF($C1549=0,"-",X1549/$C1549)</f>
        <v>5.2691090004522843E-2</v>
      </c>
      <c r="T1549" s="2">
        <f t="shared" ref="T1549:T1558" si="856">IF($C1549=0,"-",Y1549/$C1549)</f>
        <v>0.66847580280416097</v>
      </c>
      <c r="U1549" s="2"/>
      <c r="V1549" s="2">
        <f t="shared" ref="V1549:V1558" si="857">IF(C1549=0,"-",(1-R1549-S1549-T1549))</f>
        <v>0.27883310719131615</v>
      </c>
      <c r="X1549" s="1">
        <v>233</v>
      </c>
      <c r="Y1549" s="1">
        <v>2956</v>
      </c>
      <c r="Z1549" s="1">
        <v>801</v>
      </c>
      <c r="AA1549" s="1">
        <v>354</v>
      </c>
      <c r="AH1549" s="1">
        <v>78</v>
      </c>
      <c r="AY1549" t="s">
        <v>2347</v>
      </c>
      <c r="BA1549">
        <v>4</v>
      </c>
      <c r="BC1549" s="91">
        <v>41</v>
      </c>
      <c r="BD1549" s="93"/>
      <c r="BE1549">
        <v>41003</v>
      </c>
      <c r="BF1549">
        <f t="shared" si="831"/>
        <v>4100304</v>
      </c>
      <c r="BH1549" t="s">
        <v>3387</v>
      </c>
    </row>
    <row r="1550" spans="1:60">
      <c r="A1550" t="s">
        <v>1187</v>
      </c>
      <c r="B1550" t="s">
        <v>1363</v>
      </c>
      <c r="C1550" s="1">
        <f t="shared" si="851"/>
        <v>1335</v>
      </c>
      <c r="D1550" s="1"/>
      <c r="E1550" s="1"/>
      <c r="F1550" s="1"/>
      <c r="G1550" s="1"/>
      <c r="H1550" s="1"/>
      <c r="I1550" s="1"/>
      <c r="J1550" s="1"/>
      <c r="K1550" s="7" t="e">
        <f>RANK(W1550,(W1550:Y1550,Z1550:AN1550))</f>
        <v>#N/A</v>
      </c>
      <c r="L1550" s="7">
        <f>RANK(X1550,(W1550:Y1550,Z1550:AN1550))</f>
        <v>4</v>
      </c>
      <c r="M1550" s="7">
        <f>IF(Y1550&gt;0,RANK(Y1550,(W1550:Y1550,Z1550:AN1550)),0)</f>
        <v>1</v>
      </c>
      <c r="N1550" s="7"/>
      <c r="O1550" s="1">
        <f t="shared" si="852"/>
        <v>864</v>
      </c>
      <c r="P1550" s="2">
        <f t="shared" si="853"/>
        <v>0.64719101123595502</v>
      </c>
      <c r="Q1550" s="2"/>
      <c r="R1550" s="2">
        <f t="shared" si="854"/>
        <v>0</v>
      </c>
      <c r="S1550" s="2">
        <f t="shared" si="855"/>
        <v>4.0449438202247189E-2</v>
      </c>
      <c r="T1550" s="2">
        <f t="shared" si="856"/>
        <v>0.7528089887640449</v>
      </c>
      <c r="U1550" s="2"/>
      <c r="V1550" s="2">
        <f t="shared" si="857"/>
        <v>0.20674157303370788</v>
      </c>
      <c r="X1550" s="1">
        <v>54</v>
      </c>
      <c r="Y1550" s="1">
        <v>1005</v>
      </c>
      <c r="Z1550" s="1">
        <v>141</v>
      </c>
      <c r="AA1550" s="1">
        <v>120</v>
      </c>
      <c r="AH1550" s="1">
        <v>15</v>
      </c>
      <c r="AY1550" t="s">
        <v>2773</v>
      </c>
      <c r="BA1550">
        <v>5</v>
      </c>
      <c r="BC1550" s="91">
        <v>41</v>
      </c>
      <c r="BD1550" s="93"/>
      <c r="BE1550">
        <v>41003</v>
      </c>
      <c r="BF1550">
        <f t="shared" ref="BF1550:BF1558" si="858">BE1550*100+BA1550</f>
        <v>4100305</v>
      </c>
      <c r="BH1550" t="s">
        <v>3387</v>
      </c>
    </row>
    <row r="1551" spans="1:60">
      <c r="A1551" t="s">
        <v>2177</v>
      </c>
      <c r="B1551" t="s">
        <v>1363</v>
      </c>
      <c r="C1551" s="1">
        <f t="shared" si="851"/>
        <v>7726</v>
      </c>
      <c r="D1551" s="1"/>
      <c r="E1551" s="1"/>
      <c r="F1551" s="1"/>
      <c r="G1551" s="1"/>
      <c r="H1551" s="1"/>
      <c r="I1551" s="1"/>
      <c r="J1551" s="1"/>
      <c r="K1551" s="7" t="e">
        <f>RANK(W1551,(W1551:Y1551,Z1551:AN1551))</f>
        <v>#N/A</v>
      </c>
      <c r="L1551" s="7">
        <f>RANK(X1551,(W1551:Y1551,Z1551:AN1551))</f>
        <v>4</v>
      </c>
      <c r="M1551" s="7">
        <f>IF(Y1551&gt;0,RANK(Y1551,(W1551:Y1551,Z1551:AN1551)),0)</f>
        <v>1</v>
      </c>
      <c r="N1551" s="7"/>
      <c r="O1551" s="1">
        <f t="shared" si="852"/>
        <v>4408</v>
      </c>
      <c r="P1551" s="2">
        <f t="shared" si="853"/>
        <v>0.57054103028734149</v>
      </c>
      <c r="Q1551" s="2"/>
      <c r="R1551" s="2">
        <f t="shared" si="854"/>
        <v>0</v>
      </c>
      <c r="S1551" s="2">
        <f t="shared" si="855"/>
        <v>4.6725342997670206E-2</v>
      </c>
      <c r="T1551" s="2">
        <f t="shared" si="856"/>
        <v>0.69893864871861244</v>
      </c>
      <c r="U1551" s="2"/>
      <c r="V1551" s="2">
        <f t="shared" si="857"/>
        <v>0.25433600828371739</v>
      </c>
      <c r="X1551" s="1">
        <v>361</v>
      </c>
      <c r="Y1551" s="1">
        <v>5400</v>
      </c>
      <c r="Z1551" s="1">
        <v>992</v>
      </c>
      <c r="AA1551" s="1">
        <v>844</v>
      </c>
      <c r="AH1551" s="1">
        <v>129</v>
      </c>
      <c r="AY1551" t="s">
        <v>2724</v>
      </c>
      <c r="BA1551">
        <v>3</v>
      </c>
      <c r="BC1551" s="91">
        <v>41</v>
      </c>
      <c r="BD1551" s="93"/>
      <c r="BE1551">
        <v>41005</v>
      </c>
      <c r="BF1551">
        <f t="shared" si="858"/>
        <v>4100503</v>
      </c>
      <c r="BH1551" t="s">
        <v>3387</v>
      </c>
    </row>
    <row r="1552" spans="1:60">
      <c r="A1552" t="s">
        <v>2177</v>
      </c>
      <c r="B1552" t="s">
        <v>1363</v>
      </c>
      <c r="C1552" s="1">
        <f t="shared" si="851"/>
        <v>22501</v>
      </c>
      <c r="D1552" s="1"/>
      <c r="E1552" s="1"/>
      <c r="F1552" s="1"/>
      <c r="G1552" s="1"/>
      <c r="H1552" s="1"/>
      <c r="I1552" s="1"/>
      <c r="J1552" s="1"/>
      <c r="K1552" s="7" t="e">
        <f>RANK(W1552,(W1552:Y1552,Z1552:AN1552))</f>
        <v>#N/A</v>
      </c>
      <c r="L1552" s="7">
        <f>RANK(X1552,(W1552:Y1552,Z1552:AN1552))</f>
        <v>4</v>
      </c>
      <c r="M1552" s="7">
        <f>IF(Y1552&gt;0,RANK(Y1552,(W1552:Y1552,Z1552:AN1552)),0)</f>
        <v>1</v>
      </c>
      <c r="N1552" s="7"/>
      <c r="O1552" s="1">
        <f t="shared" si="852"/>
        <v>13810</v>
      </c>
      <c r="P1552" s="2">
        <f t="shared" si="853"/>
        <v>0.61375049997777875</v>
      </c>
      <c r="Q1552" s="2"/>
      <c r="R1552" s="2">
        <f t="shared" si="854"/>
        <v>0</v>
      </c>
      <c r="S1552" s="2">
        <f t="shared" si="855"/>
        <v>4.8086751699924449E-2</v>
      </c>
      <c r="T1552" s="2">
        <f t="shared" si="856"/>
        <v>0.72890093773610065</v>
      </c>
      <c r="U1552" s="2"/>
      <c r="V1552" s="2">
        <f t="shared" si="857"/>
        <v>0.22301231056397486</v>
      </c>
      <c r="X1552" s="1">
        <v>1082</v>
      </c>
      <c r="Y1552" s="1">
        <v>16401</v>
      </c>
      <c r="Z1552" s="1">
        <v>2591</v>
      </c>
      <c r="AA1552" s="1">
        <v>2057</v>
      </c>
      <c r="AH1552" s="1">
        <v>370</v>
      </c>
      <c r="AY1552" t="s">
        <v>1379</v>
      </c>
      <c r="BA1552">
        <v>5</v>
      </c>
      <c r="BC1552" s="91">
        <v>41</v>
      </c>
      <c r="BD1552" s="93"/>
      <c r="BE1552">
        <v>41005</v>
      </c>
      <c r="BF1552">
        <f t="shared" si="858"/>
        <v>4100505</v>
      </c>
      <c r="BH1552" t="s">
        <v>3387</v>
      </c>
    </row>
    <row r="1553" spans="1:60">
      <c r="A1553" t="s">
        <v>1570</v>
      </c>
      <c r="B1553" t="s">
        <v>1363</v>
      </c>
      <c r="C1553" s="1">
        <f t="shared" si="851"/>
        <v>0</v>
      </c>
      <c r="D1553" s="1"/>
      <c r="E1553" s="1"/>
      <c r="F1553" s="1"/>
      <c r="G1553" s="1"/>
      <c r="H1553" s="1"/>
      <c r="I1553" s="1"/>
      <c r="J1553" s="1"/>
      <c r="K1553" s="7" t="e">
        <f>RANK(W1553,(W1553:Y1553,Z1553:AN1553))</f>
        <v>#N/A</v>
      </c>
      <c r="L1553" s="7" t="e">
        <f>RANK(X1553,(W1553:Y1553,Z1553:AN1553))</f>
        <v>#N/A</v>
      </c>
      <c r="M1553" s="7">
        <f>IF(Y1553&gt;0,RANK(Y1553,(W1553:Y1553,Z1553:AN1553)),0)</f>
        <v>0</v>
      </c>
      <c r="N1553" s="7"/>
      <c r="O1553" s="1" t="e">
        <f t="shared" si="852"/>
        <v>#NUM!</v>
      </c>
      <c r="P1553" s="2" t="e">
        <f t="shared" si="853"/>
        <v>#NUM!</v>
      </c>
      <c r="Q1553" s="2"/>
      <c r="R1553" s="2" t="str">
        <f t="shared" si="854"/>
        <v>-</v>
      </c>
      <c r="S1553" s="2" t="str">
        <f t="shared" si="855"/>
        <v>-</v>
      </c>
      <c r="T1553" s="2" t="str">
        <f t="shared" si="856"/>
        <v>-</v>
      </c>
      <c r="U1553" s="2"/>
      <c r="V1553" s="2" t="str">
        <f t="shared" si="857"/>
        <v>-</v>
      </c>
      <c r="AY1553" t="s">
        <v>2846</v>
      </c>
      <c r="BA1553">
        <v>2</v>
      </c>
      <c r="BC1553" s="91">
        <v>41</v>
      </c>
      <c r="BD1553" s="93"/>
      <c r="BE1553">
        <v>41033</v>
      </c>
      <c r="BF1553">
        <f t="shared" si="858"/>
        <v>4103302</v>
      </c>
      <c r="BH1553" t="s">
        <v>3387</v>
      </c>
    </row>
    <row r="1554" spans="1:60">
      <c r="A1554" t="s">
        <v>1570</v>
      </c>
      <c r="B1554" t="s">
        <v>1363</v>
      </c>
      <c r="C1554" s="1">
        <f t="shared" si="851"/>
        <v>0</v>
      </c>
      <c r="D1554" s="1"/>
      <c r="E1554" s="1"/>
      <c r="F1554" s="1"/>
      <c r="G1554" s="1"/>
      <c r="H1554" s="1"/>
      <c r="I1554" s="1"/>
      <c r="J1554" s="1"/>
      <c r="K1554" s="7" t="e">
        <f>RANK(W1554,(W1554:Y1554,Z1554:AN1554))</f>
        <v>#N/A</v>
      </c>
      <c r="L1554" s="7" t="e">
        <f>RANK(X1554,(W1554:Y1554,Z1554:AN1554))</f>
        <v>#N/A</v>
      </c>
      <c r="M1554" s="7">
        <f>IF(Y1554&gt;0,RANK(Y1554,(W1554:Y1554,Z1554:AN1554)),0)</f>
        <v>0</v>
      </c>
      <c r="N1554" s="7"/>
      <c r="O1554" s="1" t="e">
        <f t="shared" si="852"/>
        <v>#NUM!</v>
      </c>
      <c r="P1554" s="2" t="e">
        <f t="shared" si="853"/>
        <v>#NUM!</v>
      </c>
      <c r="Q1554" s="2"/>
      <c r="R1554" s="2" t="str">
        <f t="shared" si="854"/>
        <v>-</v>
      </c>
      <c r="S1554" s="2" t="str">
        <f t="shared" si="855"/>
        <v>-</v>
      </c>
      <c r="T1554" s="2" t="str">
        <f t="shared" si="856"/>
        <v>-</v>
      </c>
      <c r="U1554" s="2"/>
      <c r="V1554" s="2" t="str">
        <f t="shared" si="857"/>
        <v>-</v>
      </c>
      <c r="AY1554" t="s">
        <v>2847</v>
      </c>
      <c r="BA1554">
        <v>4</v>
      </c>
      <c r="BC1554" s="91">
        <v>41</v>
      </c>
      <c r="BD1554" s="93"/>
      <c r="BE1554">
        <v>41033</v>
      </c>
      <c r="BF1554">
        <f t="shared" si="858"/>
        <v>4103304</v>
      </c>
      <c r="BH1554" t="s">
        <v>3387</v>
      </c>
    </row>
    <row r="1555" spans="1:60">
      <c r="A1555" t="s">
        <v>1398</v>
      </c>
      <c r="B1555" t="s">
        <v>1363</v>
      </c>
      <c r="C1555" s="1">
        <f t="shared" si="851"/>
        <v>2095</v>
      </c>
      <c r="D1555" s="1"/>
      <c r="E1555" s="1"/>
      <c r="F1555" s="1"/>
      <c r="G1555" s="1"/>
      <c r="H1555" s="1"/>
      <c r="I1555" s="1"/>
      <c r="J1555" s="1"/>
      <c r="K1555" s="7" t="e">
        <f>RANK(W1555,(W1555:Y1555,Z1555:AN1555))</f>
        <v>#N/A</v>
      </c>
      <c r="L1555" s="7">
        <f>RANK(X1555,(W1555:Y1555,Z1555:AN1555))</f>
        <v>4</v>
      </c>
      <c r="M1555" s="7">
        <f>IF(Y1555&gt;0,RANK(Y1555,(W1555:Y1555,Z1555:AN1555)),0)</f>
        <v>1</v>
      </c>
      <c r="N1555" s="7"/>
      <c r="O1555" s="1">
        <f t="shared" si="852"/>
        <v>1203</v>
      </c>
      <c r="P1555" s="2">
        <f t="shared" si="853"/>
        <v>0.57422434367541764</v>
      </c>
      <c r="Q1555" s="2"/>
      <c r="R1555" s="2">
        <f t="shared" si="854"/>
        <v>0</v>
      </c>
      <c r="S1555" s="2">
        <f t="shared" si="855"/>
        <v>3.2458233890214794E-2</v>
      </c>
      <c r="T1555" s="2">
        <f t="shared" si="856"/>
        <v>0.73890214797136033</v>
      </c>
      <c r="U1555" s="2"/>
      <c r="V1555" s="2">
        <f t="shared" si="857"/>
        <v>0.22863961813842482</v>
      </c>
      <c r="X1555" s="1">
        <v>68</v>
      </c>
      <c r="Y1555" s="1">
        <v>1548</v>
      </c>
      <c r="Z1555" s="1">
        <v>345</v>
      </c>
      <c r="AA1555" s="1">
        <v>81</v>
      </c>
      <c r="AH1555" s="1">
        <v>53</v>
      </c>
      <c r="AY1555" t="s">
        <v>3238</v>
      </c>
      <c r="BA1555">
        <v>1</v>
      </c>
      <c r="BC1555" s="91">
        <v>41</v>
      </c>
      <c r="BD1555" s="93"/>
      <c r="BE1555">
        <v>41051</v>
      </c>
      <c r="BF1555">
        <f t="shared" si="858"/>
        <v>4105101</v>
      </c>
      <c r="BH1555" t="s">
        <v>3387</v>
      </c>
    </row>
    <row r="1556" spans="1:60">
      <c r="A1556" t="s">
        <v>1398</v>
      </c>
      <c r="B1556" t="s">
        <v>1363</v>
      </c>
      <c r="C1556" s="1">
        <f t="shared" si="851"/>
        <v>23555</v>
      </c>
      <c r="D1556" s="1"/>
      <c r="E1556" s="1"/>
      <c r="F1556" s="1"/>
      <c r="G1556" s="1"/>
      <c r="H1556" s="1"/>
      <c r="I1556" s="1"/>
      <c r="J1556" s="1"/>
      <c r="K1556" s="7" t="e">
        <f>RANK(W1556,(W1556:Y1556,Z1556:AN1556))</f>
        <v>#N/A</v>
      </c>
      <c r="L1556" s="7">
        <f>RANK(X1556,(W1556:Y1556,Z1556:AN1556))</f>
        <v>4</v>
      </c>
      <c r="M1556" s="7">
        <f>IF(Y1556&gt;0,RANK(Y1556,(W1556:Y1556,Z1556:AN1556)),0)</f>
        <v>1</v>
      </c>
      <c r="N1556" s="7"/>
      <c r="O1556" s="1">
        <f t="shared" si="852"/>
        <v>12091</v>
      </c>
      <c r="P1556" s="2">
        <f t="shared" si="853"/>
        <v>0.51330927616217359</v>
      </c>
      <c r="Q1556" s="2"/>
      <c r="R1556" s="2">
        <f t="shared" si="854"/>
        <v>0</v>
      </c>
      <c r="S1556" s="2">
        <f t="shared" si="855"/>
        <v>4.8100191042241565E-2</v>
      </c>
      <c r="T1556" s="2">
        <f t="shared" si="856"/>
        <v>0.67009127573763527</v>
      </c>
      <c r="U1556" s="2"/>
      <c r="V1556" s="2">
        <f t="shared" si="857"/>
        <v>0.28180853322012311</v>
      </c>
      <c r="X1556" s="1">
        <v>1133</v>
      </c>
      <c r="Y1556" s="1">
        <v>15784</v>
      </c>
      <c r="Z1556" s="1">
        <v>3693</v>
      </c>
      <c r="AA1556" s="1">
        <v>2237</v>
      </c>
      <c r="AH1556" s="1">
        <v>708</v>
      </c>
      <c r="AY1556" t="s">
        <v>3348</v>
      </c>
      <c r="BA1556">
        <v>3</v>
      </c>
      <c r="BC1556" s="91">
        <v>41</v>
      </c>
      <c r="BD1556" s="93"/>
      <c r="BE1556">
        <v>41051</v>
      </c>
      <c r="BF1556">
        <f t="shared" si="858"/>
        <v>4105103</v>
      </c>
      <c r="BH1556" t="s">
        <v>3387</v>
      </c>
    </row>
    <row r="1557" spans="1:60" s="162" customFormat="1">
      <c r="A1557" s="162" t="s">
        <v>1398</v>
      </c>
      <c r="B1557" s="162" t="s">
        <v>1363</v>
      </c>
      <c r="C1557" s="1">
        <f>SUM(W1557:AN1557)</f>
        <v>143</v>
      </c>
      <c r="D1557" s="1"/>
      <c r="E1557" s="1"/>
      <c r="F1557" s="1"/>
      <c r="G1557" s="1"/>
      <c r="H1557" s="1"/>
      <c r="I1557" s="1"/>
      <c r="J1557" s="1"/>
      <c r="K1557" s="7" t="e">
        <f>RANK(W1557,(W1557:Y1557,Z1557:AN1557))</f>
        <v>#N/A</v>
      </c>
      <c r="L1557" s="7">
        <f>RANK(X1557,(W1557:Y1557,Z1557:AN1557))</f>
        <v>4</v>
      </c>
      <c r="M1557" s="7">
        <f>IF(Y1557&gt;0,RANK(Y1557,(W1557:Y1557,Z1557:AN1557)),0)</f>
        <v>1</v>
      </c>
      <c r="N1557" s="7"/>
      <c r="O1557" s="1">
        <f>MAX(W1557:AD1557)-LARGE(W1557:AD1557,2)</f>
        <v>88</v>
      </c>
      <c r="P1557" s="2">
        <f>O1557/C1557</f>
        <v>0.61538461538461542</v>
      </c>
      <c r="Q1557" s="2"/>
      <c r="R1557" s="2">
        <f>IF($C1557=0,"-",W1557/$C1557)</f>
        <v>0</v>
      </c>
      <c r="S1557" s="2">
        <f>IF($C1557=0,"-",X1557/$C1557)</f>
        <v>4.8951048951048952E-2</v>
      </c>
      <c r="T1557" s="2">
        <f>IF($C1557=0,"-",Y1557/$C1557)</f>
        <v>0.72027972027972031</v>
      </c>
      <c r="U1557" s="2"/>
      <c r="V1557" s="2">
        <f>IF(C1557=0,"-",(1-R1557-S1557-T1557))</f>
        <v>0.23076923076923073</v>
      </c>
      <c r="W1557" s="1"/>
      <c r="X1557" s="1">
        <v>7</v>
      </c>
      <c r="Y1557" s="1">
        <v>103</v>
      </c>
      <c r="Z1557" s="1">
        <v>15</v>
      </c>
      <c r="AA1557" s="1">
        <v>14</v>
      </c>
      <c r="AB1557" s="1"/>
      <c r="AC1557" s="1"/>
      <c r="AD1557" s="1"/>
      <c r="AE1557" s="1"/>
      <c r="AF1557" s="1"/>
      <c r="AG1557" s="1"/>
      <c r="AH1557" s="1">
        <v>4</v>
      </c>
      <c r="AJ1557" s="1"/>
      <c r="AY1557" s="162" t="s">
        <v>98</v>
      </c>
      <c r="BA1557" s="162">
        <v>5</v>
      </c>
      <c r="BC1557" s="91">
        <v>41</v>
      </c>
      <c r="BD1557" s="93"/>
      <c r="BE1557" s="162">
        <v>41051</v>
      </c>
      <c r="BF1557" s="162">
        <f>BE1557*100+BA1557</f>
        <v>4105105</v>
      </c>
      <c r="BH1557" s="162" t="s">
        <v>3387</v>
      </c>
    </row>
    <row r="1558" spans="1:60">
      <c r="A1558" t="s">
        <v>1398</v>
      </c>
      <c r="B1558" t="s">
        <v>1363</v>
      </c>
      <c r="C1558" s="1">
        <f t="shared" si="851"/>
        <v>950</v>
      </c>
      <c r="D1558" s="1"/>
      <c r="E1558" s="1"/>
      <c r="F1558" s="1"/>
      <c r="G1558" s="1"/>
      <c r="H1558" s="1"/>
      <c r="I1558" s="1"/>
      <c r="J1558" s="1"/>
      <c r="K1558" s="7" t="e">
        <f>RANK(W1558,(W1558:Y1558,Z1558:AN1558))</f>
        <v>#N/A</v>
      </c>
      <c r="L1558" s="7">
        <f>RANK(X1558,(W1558:Y1558,Z1558:AN1558))</f>
        <v>4</v>
      </c>
      <c r="M1558" s="7">
        <f>IF(Y1558&gt;0,RANK(Y1558,(W1558:Y1558,Z1558:AN1558)),0)</f>
        <v>1</v>
      </c>
      <c r="N1558" s="7"/>
      <c r="O1558" s="1">
        <f t="shared" si="852"/>
        <v>550</v>
      </c>
      <c r="P1558" s="2">
        <f t="shared" si="853"/>
        <v>0.57894736842105265</v>
      </c>
      <c r="Q1558" s="2"/>
      <c r="R1558" s="2">
        <f t="shared" si="854"/>
        <v>0</v>
      </c>
      <c r="S1558" s="2">
        <f t="shared" si="855"/>
        <v>4.8421052631578948E-2</v>
      </c>
      <c r="T1558" s="2">
        <f t="shared" si="856"/>
        <v>0.72421052631578953</v>
      </c>
      <c r="U1558" s="2"/>
      <c r="V1558" s="2">
        <f t="shared" si="857"/>
        <v>0.22736842105263155</v>
      </c>
      <c r="X1558" s="1">
        <v>46</v>
      </c>
      <c r="Y1558" s="1">
        <v>688</v>
      </c>
      <c r="Z1558" s="1">
        <v>138</v>
      </c>
      <c r="AA1558" s="1">
        <v>49</v>
      </c>
      <c r="AH1558" s="1">
        <v>29</v>
      </c>
      <c r="AY1558" t="s">
        <v>3606</v>
      </c>
      <c r="BA1558">
        <v>0</v>
      </c>
      <c r="BC1558" s="91">
        <v>41</v>
      </c>
      <c r="BD1558" s="93"/>
      <c r="BE1558">
        <v>41051</v>
      </c>
      <c r="BF1558">
        <f t="shared" si="858"/>
        <v>4105100</v>
      </c>
      <c r="BH1558" t="s">
        <v>3387</v>
      </c>
    </row>
    <row r="1559" spans="1:60">
      <c r="C1559" s="1"/>
      <c r="D1559" s="1"/>
      <c r="E1559" s="1"/>
      <c r="F1559" s="1"/>
      <c r="G1559" s="1"/>
      <c r="H1559" s="1"/>
      <c r="I1559" s="1"/>
      <c r="J1559" s="1"/>
      <c r="K1559" s="7"/>
      <c r="L1559" s="7"/>
      <c r="M1559" s="7"/>
      <c r="N1559" s="7"/>
      <c r="Q1559" s="2"/>
      <c r="R1559" s="2"/>
      <c r="S1559" s="2"/>
      <c r="T1559" s="2"/>
      <c r="U1559" s="2"/>
      <c r="V1559" s="2"/>
      <c r="AH1559" s="1"/>
      <c r="BD1559" s="93"/>
      <c r="BE1559"/>
    </row>
    <row r="1560" spans="1:60">
      <c r="A1560" s="47" t="s">
        <v>2086</v>
      </c>
      <c r="C1560" s="1"/>
      <c r="D1560" s="1"/>
      <c r="E1560" s="1"/>
      <c r="F1560" s="1"/>
      <c r="G1560" s="1"/>
      <c r="H1560" s="1"/>
      <c r="I1560" s="1"/>
      <c r="J1560" s="1"/>
      <c r="K1560" s="7"/>
      <c r="L1560" s="7"/>
      <c r="M1560" s="7"/>
      <c r="N1560" s="7"/>
      <c r="Q1560" s="2"/>
      <c r="R1560" s="2"/>
      <c r="S1560" s="2"/>
      <c r="T1560" s="2"/>
      <c r="U1560" s="2"/>
      <c r="V1560" s="2"/>
      <c r="AH1560" s="1"/>
      <c r="BD1560" s="93"/>
      <c r="BE1560"/>
    </row>
    <row r="1561" spans="1:60">
      <c r="A1561" t="s">
        <v>1310</v>
      </c>
      <c r="B1561" t="s">
        <v>2056</v>
      </c>
      <c r="C1561" s="1">
        <f t="shared" ref="C1561:C1630" si="859">SUM(W1561:AN1561)</f>
        <v>20545</v>
      </c>
      <c r="D1561" s="1"/>
      <c r="E1561" s="1"/>
      <c r="F1561" s="1"/>
      <c r="G1561" s="1"/>
      <c r="H1561" s="1"/>
      <c r="I1561" s="1"/>
      <c r="J1561" s="1"/>
      <c r="K1561" s="7" t="e">
        <f>RANK(W1561,(W1561:Y1561,Z1561:AN1561))</f>
        <v>#N/A</v>
      </c>
      <c r="L1561" s="7">
        <f>RANK(X1561,(W1561:Y1561,Z1561:AN1561))</f>
        <v>4</v>
      </c>
      <c r="M1561" s="7">
        <f>IF(Y1561&gt;0,RANK(Y1561,(W1561:Y1561,Z1561:AN1561)),0)</f>
        <v>1</v>
      </c>
      <c r="N1561" s="7"/>
      <c r="O1561" s="1">
        <f t="shared" ref="O1561:O1630" si="860">MAX(W1561:AD1561)-LARGE(W1561:AD1561,2)</f>
        <v>8898</v>
      </c>
      <c r="P1561" s="2">
        <f t="shared" ref="P1561:P1630" si="861">O1561/C1561</f>
        <v>0.43309807739109274</v>
      </c>
      <c r="Q1561" s="2"/>
      <c r="R1561" s="2">
        <f t="shared" ref="R1561:R1630" si="862">IF($C1561=0,"-",W1561/$C1561)</f>
        <v>0</v>
      </c>
      <c r="S1561" s="2">
        <f t="shared" ref="S1561:S1630" si="863">IF($C1561=0,"-",X1561/$C1561)</f>
        <v>8.444877099050864E-2</v>
      </c>
      <c r="T1561" s="2">
        <f t="shared" ref="T1561:T1630" si="864">IF($C1561=0,"-",Y1561/$C1561)</f>
        <v>0.61586760769043558</v>
      </c>
      <c r="U1561" s="2"/>
      <c r="V1561" s="2">
        <f t="shared" ref="V1561:V1630" si="865">IF(C1561=0,"-",(1-R1561-S1561-T1561))</f>
        <v>0.29968362131905579</v>
      </c>
      <c r="X1561" s="1">
        <v>1735</v>
      </c>
      <c r="Y1561" s="1">
        <v>12653</v>
      </c>
      <c r="Z1561" s="1">
        <v>2301</v>
      </c>
      <c r="AA1561" s="1">
        <v>3755</v>
      </c>
      <c r="AH1561" s="1">
        <v>101</v>
      </c>
      <c r="AY1561" t="str">
        <f>A1561&amp;" "&amp;"CD"&amp;BA1561</f>
        <v>Allegheny CD12</v>
      </c>
      <c r="BA1561">
        <v>12</v>
      </c>
      <c r="BC1561" s="65">
        <v>42</v>
      </c>
      <c r="BD1561" s="130"/>
      <c r="BE1561">
        <v>42003</v>
      </c>
      <c r="BF1561">
        <f>BE1561*100+BA1561</f>
        <v>4200312</v>
      </c>
      <c r="BH1561" t="s">
        <v>3387</v>
      </c>
    </row>
    <row r="1562" spans="1:60">
      <c r="A1562" t="s">
        <v>1310</v>
      </c>
      <c r="B1562" t="s">
        <v>2056</v>
      </c>
      <c r="C1562" s="1">
        <f t="shared" si="859"/>
        <v>19648</v>
      </c>
      <c r="D1562" s="1"/>
      <c r="E1562" s="1"/>
      <c r="F1562" s="1"/>
      <c r="G1562" s="1"/>
      <c r="H1562" s="1"/>
      <c r="I1562" s="1"/>
      <c r="J1562" s="1"/>
      <c r="K1562" s="7" t="e">
        <f>RANK(W1562,(W1562:Y1562,Z1562:AN1562))</f>
        <v>#N/A</v>
      </c>
      <c r="L1562" s="7">
        <f>RANK(X1562,(W1562:Y1562,Z1562:AN1562))</f>
        <v>4</v>
      </c>
      <c r="M1562" s="7">
        <f>IF(Y1562&gt;0,RANK(Y1562,(W1562:Y1562,Z1562:AN1562)),0)</f>
        <v>1</v>
      </c>
      <c r="N1562" s="7"/>
      <c r="O1562" s="1">
        <f t="shared" si="860"/>
        <v>6655</v>
      </c>
      <c r="P1562" s="2">
        <f t="shared" si="861"/>
        <v>0.33871131921824105</v>
      </c>
      <c r="Q1562" s="2"/>
      <c r="R1562" s="2">
        <f t="shared" si="862"/>
        <v>0</v>
      </c>
      <c r="S1562" s="2">
        <f t="shared" si="863"/>
        <v>9.705822475570032E-2</v>
      </c>
      <c r="T1562" s="2">
        <f t="shared" si="864"/>
        <v>0.53776465798045603</v>
      </c>
      <c r="U1562" s="2"/>
      <c r="V1562" s="2">
        <f t="shared" si="865"/>
        <v>0.36517711726384361</v>
      </c>
      <c r="X1562" s="1">
        <v>1907</v>
      </c>
      <c r="Y1562" s="1">
        <v>10566</v>
      </c>
      <c r="Z1562" s="1">
        <v>3089</v>
      </c>
      <c r="AA1562" s="1">
        <v>3911</v>
      </c>
      <c r="AH1562" s="1">
        <v>175</v>
      </c>
      <c r="AY1562" s="162" t="str">
        <f t="shared" ref="AY1562:AY1628" si="866">A1562&amp;" "&amp;"CD"&amp;BA1562</f>
        <v>Allegheny CD14</v>
      </c>
      <c r="BA1562">
        <v>14</v>
      </c>
      <c r="BC1562" s="65">
        <v>42</v>
      </c>
      <c r="BD1562" s="130"/>
      <c r="BE1562" s="162">
        <v>42003</v>
      </c>
      <c r="BF1562">
        <f>BE1562*100+BA1562</f>
        <v>4200314</v>
      </c>
      <c r="BH1562" t="s">
        <v>3387</v>
      </c>
    </row>
    <row r="1563" spans="1:60" s="162" customFormat="1">
      <c r="A1563" s="162" t="s">
        <v>1310</v>
      </c>
      <c r="B1563" s="162" t="s">
        <v>2056</v>
      </c>
      <c r="C1563" s="1">
        <f>SUM(W1563:AN1563)</f>
        <v>23105</v>
      </c>
      <c r="D1563" s="1"/>
      <c r="E1563" s="1"/>
      <c r="F1563" s="1"/>
      <c r="G1563" s="1"/>
      <c r="H1563" s="1"/>
      <c r="I1563" s="1"/>
      <c r="J1563" s="1"/>
      <c r="K1563" s="7" t="e">
        <f>RANK(W1563,(W1563:Y1563,Z1563:AN1563))</f>
        <v>#N/A</v>
      </c>
      <c r="L1563" s="7">
        <f>RANK(X1563,(W1563:Y1563,Z1563:AN1563))</f>
        <v>4</v>
      </c>
      <c r="M1563" s="7">
        <f>IF(Y1563&gt;0,RANK(Y1563,(W1563:Y1563,Z1563:AN1563)),0)</f>
        <v>1</v>
      </c>
      <c r="N1563" s="7"/>
      <c r="O1563" s="1">
        <f>MAX(W1563:AD1563)-LARGE(W1563:AD1563,2)</f>
        <v>10603</v>
      </c>
      <c r="P1563" s="2">
        <f>O1563/C1563</f>
        <v>0.45890499891798314</v>
      </c>
      <c r="Q1563" s="2"/>
      <c r="R1563" s="2">
        <f>IF($C1563=0,"-",W1563/$C1563)</f>
        <v>0</v>
      </c>
      <c r="S1563" s="2">
        <f>IF($C1563=0,"-",X1563/$C1563)</f>
        <v>8.6344946981172913E-2</v>
      </c>
      <c r="T1563" s="2">
        <f>IF($C1563=0,"-",Y1563/$C1563)</f>
        <v>0.62540575632979878</v>
      </c>
      <c r="U1563" s="2"/>
      <c r="V1563" s="2">
        <f>IF(C1563=0,"-",(1-R1563-S1563-T1563))</f>
        <v>0.28824929668902832</v>
      </c>
      <c r="W1563" s="1"/>
      <c r="X1563" s="1">
        <v>1995</v>
      </c>
      <c r="Y1563" s="1">
        <v>14450</v>
      </c>
      <c r="Z1563" s="1">
        <v>2692</v>
      </c>
      <c r="AA1563" s="1">
        <v>3847</v>
      </c>
      <c r="AB1563" s="1"/>
      <c r="AC1563" s="1"/>
      <c r="AD1563" s="1"/>
      <c r="AE1563" s="1"/>
      <c r="AF1563" s="1"/>
      <c r="AG1563" s="1"/>
      <c r="AH1563" s="1">
        <v>121</v>
      </c>
      <c r="AJ1563" s="1"/>
      <c r="AY1563" s="162" t="str">
        <f>A1563&amp;" "&amp;"CD"&amp;BA1563</f>
        <v>Allegheny CD18</v>
      </c>
      <c r="BA1563" s="162">
        <v>18</v>
      </c>
      <c r="BC1563" s="65">
        <v>42</v>
      </c>
      <c r="BD1563" s="130"/>
      <c r="BE1563" s="162">
        <v>42003</v>
      </c>
      <c r="BF1563" s="162">
        <f>BE1563*100+BA1563</f>
        <v>4200318</v>
      </c>
      <c r="BH1563" s="162" t="s">
        <v>3387</v>
      </c>
    </row>
    <row r="1564" spans="1:60">
      <c r="A1564" t="s">
        <v>1310</v>
      </c>
      <c r="B1564" t="s">
        <v>2056</v>
      </c>
      <c r="C1564" s="1">
        <f t="shared" si="859"/>
        <v>54</v>
      </c>
      <c r="D1564" s="1"/>
      <c r="E1564" s="1"/>
      <c r="F1564" s="1"/>
      <c r="G1564" s="1"/>
      <c r="H1564" s="1"/>
      <c r="I1564" s="1"/>
      <c r="J1564" s="1"/>
      <c r="K1564" s="7">
        <f>RANK(W1564,(W1564:Y1564,Z1564:AN1564))</f>
        <v>5</v>
      </c>
      <c r="L1564" s="7">
        <f>RANK(X1564,(W1564:Y1564,Z1564:AN1564))</f>
        <v>3</v>
      </c>
      <c r="M1564" s="7">
        <f>IF(Y1564&gt;0,RANK(Y1564,(W1564:Y1564,Z1564:AN1564)),0)</f>
        <v>1</v>
      </c>
      <c r="N1564" s="7"/>
      <c r="O1564" s="1">
        <f t="shared" si="860"/>
        <v>20</v>
      </c>
      <c r="P1564" s="2">
        <f t="shared" si="861"/>
        <v>0.37037037037037035</v>
      </c>
      <c r="Q1564" s="2"/>
      <c r="R1564" s="2">
        <f t="shared" si="862"/>
        <v>0</v>
      </c>
      <c r="S1564" s="2">
        <f t="shared" si="863"/>
        <v>0.1111111111111111</v>
      </c>
      <c r="T1564" s="2">
        <f t="shared" si="864"/>
        <v>0.57407407407407407</v>
      </c>
      <c r="U1564" s="2"/>
      <c r="V1564" s="2">
        <f t="shared" si="865"/>
        <v>0.31481481481481477</v>
      </c>
      <c r="X1564" s="1">
        <v>6</v>
      </c>
      <c r="Y1564" s="1">
        <v>31</v>
      </c>
      <c r="Z1564" s="1">
        <v>6</v>
      </c>
      <c r="AA1564" s="1">
        <v>11</v>
      </c>
      <c r="AH1564" s="1">
        <v>0</v>
      </c>
      <c r="AY1564" s="162" t="str">
        <f t="shared" si="866"/>
        <v>Allegheny CD0</v>
      </c>
      <c r="BA1564">
        <v>0</v>
      </c>
      <c r="BC1564" s="65">
        <v>42</v>
      </c>
      <c r="BD1564" s="130"/>
      <c r="BE1564" s="162">
        <v>42003</v>
      </c>
      <c r="BF1564">
        <f t="shared" ref="BF1564:BF1625" si="867">BE1564*100+BA1564</f>
        <v>4200300</v>
      </c>
      <c r="BH1564" t="s">
        <v>3387</v>
      </c>
    </row>
    <row r="1565" spans="1:60">
      <c r="A1565" t="s">
        <v>2652</v>
      </c>
      <c r="B1565" t="s">
        <v>2056</v>
      </c>
      <c r="C1565" s="1">
        <f t="shared" si="859"/>
        <v>0</v>
      </c>
      <c r="D1565" s="1"/>
      <c r="E1565" s="1"/>
      <c r="F1565" s="1"/>
      <c r="G1565" s="1"/>
      <c r="H1565" s="1"/>
      <c r="I1565" s="1"/>
      <c r="J1565" s="1"/>
      <c r="K1565" s="7" t="e">
        <f>RANK(W1565,(W1565:Y1565,Z1565:AN1565))</f>
        <v>#N/A</v>
      </c>
      <c r="L1565" s="7" t="e">
        <f>RANK(X1565,(W1565:Y1565,Z1565:AN1565))</f>
        <v>#N/A</v>
      </c>
      <c r="M1565" s="7">
        <f>IF(Y1565&gt;0,RANK(Y1565,(W1565:Y1565,Z1565:AN1565)),0)</f>
        <v>0</v>
      </c>
      <c r="N1565" s="7"/>
      <c r="O1565" s="1" t="e">
        <f t="shared" si="860"/>
        <v>#NUM!</v>
      </c>
      <c r="P1565" s="2" t="e">
        <f t="shared" si="861"/>
        <v>#NUM!</v>
      </c>
      <c r="Q1565" s="2"/>
      <c r="R1565" s="2" t="str">
        <f t="shared" si="862"/>
        <v>-</v>
      </c>
      <c r="S1565" s="2" t="str">
        <f t="shared" si="863"/>
        <v>-</v>
      </c>
      <c r="T1565" s="2" t="str">
        <f t="shared" si="864"/>
        <v>-</v>
      </c>
      <c r="U1565" s="2"/>
      <c r="V1565" s="2" t="str">
        <f t="shared" si="865"/>
        <v>-</v>
      </c>
      <c r="AH1565" s="1"/>
      <c r="AY1565" s="162" t="str">
        <f t="shared" si="866"/>
        <v>Berks CD6</v>
      </c>
      <c r="BA1565">
        <v>6</v>
      </c>
      <c r="BC1565" s="65">
        <v>42</v>
      </c>
      <c r="BD1565" s="130"/>
      <c r="BE1565" s="162">
        <v>42011</v>
      </c>
      <c r="BF1565">
        <f t="shared" si="867"/>
        <v>4201106</v>
      </c>
      <c r="BH1565" t="s">
        <v>3387</v>
      </c>
    </row>
    <row r="1566" spans="1:60">
      <c r="A1566" t="s">
        <v>2652</v>
      </c>
      <c r="B1566" t="s">
        <v>2056</v>
      </c>
      <c r="C1566" s="1">
        <f t="shared" si="859"/>
        <v>0</v>
      </c>
      <c r="D1566" s="1"/>
      <c r="E1566" s="1"/>
      <c r="F1566" s="1"/>
      <c r="G1566" s="1"/>
      <c r="H1566" s="1"/>
      <c r="I1566" s="1"/>
      <c r="J1566" s="1"/>
      <c r="K1566" s="7" t="e">
        <f>RANK(W1566,(W1566:Y1566,Z1566:AN1566))</f>
        <v>#N/A</v>
      </c>
      <c r="L1566" s="7" t="e">
        <f>RANK(X1566,(W1566:Y1566,Z1566:AN1566))</f>
        <v>#N/A</v>
      </c>
      <c r="M1566" s="7">
        <f>IF(Y1566&gt;0,RANK(Y1566,(W1566:Y1566,Z1566:AN1566)),0)</f>
        <v>0</v>
      </c>
      <c r="N1566" s="7"/>
      <c r="O1566" s="1" t="e">
        <f t="shared" si="860"/>
        <v>#NUM!</v>
      </c>
      <c r="P1566" s="2" t="e">
        <f t="shared" si="861"/>
        <v>#NUM!</v>
      </c>
      <c r="Q1566" s="2"/>
      <c r="R1566" s="2" t="str">
        <f t="shared" si="862"/>
        <v>-</v>
      </c>
      <c r="S1566" s="2" t="str">
        <f t="shared" si="863"/>
        <v>-</v>
      </c>
      <c r="T1566" s="2" t="str">
        <f t="shared" si="864"/>
        <v>-</v>
      </c>
      <c r="U1566" s="2"/>
      <c r="V1566" s="2" t="str">
        <f t="shared" si="865"/>
        <v>-</v>
      </c>
      <c r="AH1566" s="1"/>
      <c r="AY1566" s="162" t="str">
        <f t="shared" si="866"/>
        <v>Berks CD7</v>
      </c>
      <c r="BA1566">
        <v>7</v>
      </c>
      <c r="BC1566" s="65">
        <v>42</v>
      </c>
      <c r="BD1566" s="130"/>
      <c r="BE1566" s="162">
        <v>42011</v>
      </c>
      <c r="BF1566">
        <f t="shared" si="867"/>
        <v>4201107</v>
      </c>
      <c r="BH1566" t="s">
        <v>3387</v>
      </c>
    </row>
    <row r="1567" spans="1:60">
      <c r="A1567" t="s">
        <v>2652</v>
      </c>
      <c r="B1567" t="s">
        <v>2056</v>
      </c>
      <c r="C1567" s="1">
        <f t="shared" si="859"/>
        <v>0</v>
      </c>
      <c r="D1567" s="1"/>
      <c r="E1567" s="1"/>
      <c r="F1567" s="1"/>
      <c r="G1567" s="1"/>
      <c r="H1567" s="1"/>
      <c r="I1567" s="1"/>
      <c r="J1567" s="1"/>
      <c r="K1567" s="7" t="e">
        <f>RANK(W1567,(W1567:Y1567,Z1567:AN1567))</f>
        <v>#N/A</v>
      </c>
      <c r="L1567" s="7" t="e">
        <f>RANK(X1567,(W1567:Y1567,Z1567:AN1567))</f>
        <v>#N/A</v>
      </c>
      <c r="M1567" s="7">
        <f>IF(Y1567&gt;0,RANK(Y1567,(W1567:Y1567,Z1567:AN1567)),0)</f>
        <v>0</v>
      </c>
      <c r="N1567" s="7"/>
      <c r="O1567" s="1" t="e">
        <f t="shared" si="860"/>
        <v>#NUM!</v>
      </c>
      <c r="P1567" s="2" t="e">
        <f t="shared" si="861"/>
        <v>#NUM!</v>
      </c>
      <c r="Q1567" s="2"/>
      <c r="R1567" s="2" t="str">
        <f t="shared" si="862"/>
        <v>-</v>
      </c>
      <c r="S1567" s="2" t="str">
        <f t="shared" si="863"/>
        <v>-</v>
      </c>
      <c r="T1567" s="2" t="str">
        <f t="shared" si="864"/>
        <v>-</v>
      </c>
      <c r="U1567" s="2"/>
      <c r="V1567" s="2" t="str">
        <f t="shared" si="865"/>
        <v>-</v>
      </c>
      <c r="AY1567" s="162" t="str">
        <f t="shared" si="866"/>
        <v>Berks CD15</v>
      </c>
      <c r="BA1567">
        <v>15</v>
      </c>
      <c r="BC1567" s="65">
        <v>42</v>
      </c>
      <c r="BD1567" s="130"/>
      <c r="BE1567" s="162">
        <v>42011</v>
      </c>
      <c r="BF1567">
        <f t="shared" si="867"/>
        <v>4201115</v>
      </c>
      <c r="BH1567" t="s">
        <v>3387</v>
      </c>
    </row>
    <row r="1568" spans="1:60">
      <c r="A1568" t="s">
        <v>2652</v>
      </c>
      <c r="B1568" t="s">
        <v>2056</v>
      </c>
      <c r="C1568" s="1">
        <f t="shared" si="859"/>
        <v>0</v>
      </c>
      <c r="D1568" s="1"/>
      <c r="E1568" s="1"/>
      <c r="F1568" s="1"/>
      <c r="G1568" s="1"/>
      <c r="H1568" s="1"/>
      <c r="I1568" s="1"/>
      <c r="J1568" s="1"/>
      <c r="K1568" s="7" t="e">
        <f>RANK(W1568,(W1568:Y1568,Z1568:AN1568))</f>
        <v>#N/A</v>
      </c>
      <c r="L1568" s="7" t="e">
        <f>RANK(X1568,(W1568:Y1568,Z1568:AN1568))</f>
        <v>#N/A</v>
      </c>
      <c r="M1568" s="7">
        <f>IF(Y1568&gt;0,RANK(Y1568,(W1568:Y1568,Z1568:AN1568)),0)</f>
        <v>0</v>
      </c>
      <c r="N1568" s="7"/>
      <c r="O1568" s="1" t="e">
        <f t="shared" si="860"/>
        <v>#NUM!</v>
      </c>
      <c r="P1568" s="2" t="e">
        <f t="shared" si="861"/>
        <v>#NUM!</v>
      </c>
      <c r="Q1568" s="2"/>
      <c r="R1568" s="2" t="str">
        <f t="shared" si="862"/>
        <v>-</v>
      </c>
      <c r="S1568" s="2" t="str">
        <f t="shared" si="863"/>
        <v>-</v>
      </c>
      <c r="T1568" s="2" t="str">
        <f t="shared" si="864"/>
        <v>-</v>
      </c>
      <c r="U1568" s="2"/>
      <c r="V1568" s="2" t="str">
        <f t="shared" si="865"/>
        <v>-</v>
      </c>
      <c r="AY1568" s="162" t="str">
        <f t="shared" si="866"/>
        <v>Berks CD16</v>
      </c>
      <c r="BA1568">
        <v>16</v>
      </c>
      <c r="BC1568" s="65">
        <v>42</v>
      </c>
      <c r="BD1568" s="130"/>
      <c r="BE1568" s="162">
        <v>42011</v>
      </c>
      <c r="BF1568">
        <f t="shared" si="867"/>
        <v>4201116</v>
      </c>
      <c r="BH1568" t="s">
        <v>3387</v>
      </c>
    </row>
    <row r="1569" spans="1:60">
      <c r="A1569" t="s">
        <v>2453</v>
      </c>
      <c r="B1569" t="s">
        <v>2056</v>
      </c>
      <c r="C1569" s="1">
        <f t="shared" si="859"/>
        <v>0</v>
      </c>
      <c r="D1569" s="1"/>
      <c r="E1569" s="1"/>
      <c r="F1569" s="1"/>
      <c r="G1569" s="1"/>
      <c r="H1569" s="1"/>
      <c r="I1569" s="1"/>
      <c r="J1569" s="1"/>
      <c r="K1569" s="7" t="e">
        <f>RANK(W1569,(W1569:Y1569,Z1569:AN1569))</f>
        <v>#N/A</v>
      </c>
      <c r="L1569" s="7" t="e">
        <f>RANK(X1569,(W1569:Y1569,Z1569:AN1569))</f>
        <v>#N/A</v>
      </c>
      <c r="M1569" s="7">
        <f>IF(Y1569&gt;0,RANK(Y1569,(W1569:Y1569,Z1569:AN1569)),0)</f>
        <v>0</v>
      </c>
      <c r="N1569" s="7"/>
      <c r="O1569" s="1" t="e">
        <f t="shared" si="860"/>
        <v>#NUM!</v>
      </c>
      <c r="P1569" s="2" t="e">
        <f t="shared" si="861"/>
        <v>#NUM!</v>
      </c>
      <c r="Q1569" s="2"/>
      <c r="R1569" s="2" t="str">
        <f t="shared" si="862"/>
        <v>-</v>
      </c>
      <c r="S1569" s="2" t="str">
        <f t="shared" si="863"/>
        <v>-</v>
      </c>
      <c r="T1569" s="2" t="str">
        <f t="shared" si="864"/>
        <v>-</v>
      </c>
      <c r="U1569" s="2"/>
      <c r="V1569" s="2" t="str">
        <f t="shared" si="865"/>
        <v>-</v>
      </c>
      <c r="AY1569" s="162" t="str">
        <f t="shared" si="866"/>
        <v>Cambria CD9</v>
      </c>
      <c r="BA1569">
        <v>9</v>
      </c>
      <c r="BC1569" s="65">
        <v>42</v>
      </c>
      <c r="BD1569" s="130"/>
      <c r="BE1569" s="162">
        <v>42021</v>
      </c>
      <c r="BF1569">
        <f t="shared" si="867"/>
        <v>4202109</v>
      </c>
      <c r="BH1569" t="s">
        <v>3387</v>
      </c>
    </row>
    <row r="1570" spans="1:60">
      <c r="A1570" t="s">
        <v>2453</v>
      </c>
      <c r="B1570" t="s">
        <v>2056</v>
      </c>
      <c r="C1570" s="1">
        <f t="shared" si="859"/>
        <v>0</v>
      </c>
      <c r="D1570" s="1"/>
      <c r="E1570" s="1"/>
      <c r="F1570" s="1"/>
      <c r="G1570" s="1"/>
      <c r="H1570" s="1"/>
      <c r="I1570" s="1"/>
      <c r="J1570" s="1"/>
      <c r="K1570" s="7" t="e">
        <f>RANK(W1570,(W1570:Y1570,Z1570:AN1570))</f>
        <v>#N/A</v>
      </c>
      <c r="L1570" s="7" t="e">
        <f>RANK(X1570,(W1570:Y1570,Z1570:AN1570))</f>
        <v>#N/A</v>
      </c>
      <c r="M1570" s="7">
        <f>IF(Y1570&gt;0,RANK(Y1570,(W1570:Y1570,Z1570:AN1570)),0)</f>
        <v>0</v>
      </c>
      <c r="N1570" s="7"/>
      <c r="O1570" s="1" t="e">
        <f t="shared" si="860"/>
        <v>#NUM!</v>
      </c>
      <c r="P1570" s="2" t="e">
        <f t="shared" si="861"/>
        <v>#NUM!</v>
      </c>
      <c r="Q1570" s="2"/>
      <c r="R1570" s="2" t="str">
        <f t="shared" si="862"/>
        <v>-</v>
      </c>
      <c r="S1570" s="2" t="str">
        <f t="shared" si="863"/>
        <v>-</v>
      </c>
      <c r="T1570" s="2" t="str">
        <f t="shared" si="864"/>
        <v>-</v>
      </c>
      <c r="U1570" s="2"/>
      <c r="V1570" s="2" t="str">
        <f t="shared" si="865"/>
        <v>-</v>
      </c>
      <c r="AY1570" s="162" t="str">
        <f t="shared" si="866"/>
        <v>Cambria CD12</v>
      </c>
      <c r="BA1570">
        <v>12</v>
      </c>
      <c r="BC1570" s="65">
        <v>42</v>
      </c>
      <c r="BD1570" s="130"/>
      <c r="BE1570" s="162">
        <v>42021</v>
      </c>
      <c r="BF1570">
        <f t="shared" si="867"/>
        <v>4202112</v>
      </c>
      <c r="BH1570" t="s">
        <v>3387</v>
      </c>
    </row>
    <row r="1571" spans="1:60">
      <c r="A1571" t="s">
        <v>1703</v>
      </c>
      <c r="B1571" t="s">
        <v>2056</v>
      </c>
      <c r="C1571" s="1">
        <f t="shared" si="859"/>
        <v>0</v>
      </c>
      <c r="D1571" s="1"/>
      <c r="E1571" s="1"/>
      <c r="F1571" s="1"/>
      <c r="G1571" s="1"/>
      <c r="H1571" s="1"/>
      <c r="I1571" s="1"/>
      <c r="J1571" s="1"/>
      <c r="K1571" s="7" t="e">
        <f>RANK(W1571,(W1571:Y1571,Z1571:AN1571))</f>
        <v>#N/A</v>
      </c>
      <c r="L1571" s="7" t="e">
        <f>RANK(X1571,(W1571:Y1571,Z1571:AN1571))</f>
        <v>#N/A</v>
      </c>
      <c r="M1571" s="7">
        <f>IF(Y1571&gt;0,RANK(Y1571,(W1571:Y1571,Z1571:AN1571)),0)</f>
        <v>0</v>
      </c>
      <c r="N1571" s="7"/>
      <c r="O1571" s="1" t="e">
        <f t="shared" si="860"/>
        <v>#NUM!</v>
      </c>
      <c r="P1571" s="2" t="e">
        <f t="shared" si="861"/>
        <v>#NUM!</v>
      </c>
      <c r="Q1571" s="2"/>
      <c r="R1571" s="2" t="str">
        <f t="shared" si="862"/>
        <v>-</v>
      </c>
      <c r="S1571" s="2" t="str">
        <f t="shared" si="863"/>
        <v>-</v>
      </c>
      <c r="T1571" s="2" t="str">
        <f t="shared" si="864"/>
        <v>-</v>
      </c>
      <c r="U1571" s="2"/>
      <c r="V1571" s="2" t="str">
        <f t="shared" si="865"/>
        <v>-</v>
      </c>
      <c r="AY1571" s="162" t="str">
        <f t="shared" si="866"/>
        <v>Carbon CD11</v>
      </c>
      <c r="BA1571">
        <v>11</v>
      </c>
      <c r="BC1571" s="65">
        <v>42</v>
      </c>
      <c r="BD1571" s="130"/>
      <c r="BE1571" s="162">
        <v>42025</v>
      </c>
      <c r="BF1571">
        <f t="shared" si="867"/>
        <v>4202511</v>
      </c>
      <c r="BH1571" t="s">
        <v>3387</v>
      </c>
    </row>
    <row r="1572" spans="1:60">
      <c r="A1572" t="s">
        <v>1703</v>
      </c>
      <c r="B1572" t="s">
        <v>2056</v>
      </c>
      <c r="C1572" s="1">
        <f t="shared" si="859"/>
        <v>0</v>
      </c>
      <c r="D1572" s="1"/>
      <c r="E1572" s="1"/>
      <c r="F1572" s="1"/>
      <c r="G1572" s="1"/>
      <c r="H1572" s="1"/>
      <c r="I1572" s="1"/>
      <c r="J1572" s="1"/>
      <c r="K1572" s="7" t="e">
        <f>RANK(W1572,(W1572:Y1572,Z1572:AN1572))</f>
        <v>#N/A</v>
      </c>
      <c r="L1572" s="7" t="e">
        <f>RANK(X1572,(W1572:Y1572,Z1572:AN1572))</f>
        <v>#N/A</v>
      </c>
      <c r="M1572" s="7">
        <f>IF(Y1572&gt;0,RANK(Y1572,(W1572:Y1572,Z1572:AN1572)),0)</f>
        <v>0</v>
      </c>
      <c r="N1572" s="7"/>
      <c r="O1572" s="1" t="e">
        <f t="shared" si="860"/>
        <v>#NUM!</v>
      </c>
      <c r="P1572" s="2" t="e">
        <f t="shared" si="861"/>
        <v>#NUM!</v>
      </c>
      <c r="Q1572" s="2"/>
      <c r="R1572" s="2" t="str">
        <f t="shared" si="862"/>
        <v>-</v>
      </c>
      <c r="S1572" s="2" t="str">
        <f t="shared" si="863"/>
        <v>-</v>
      </c>
      <c r="T1572" s="2" t="str">
        <f t="shared" si="864"/>
        <v>-</v>
      </c>
      <c r="U1572" s="2"/>
      <c r="V1572" s="2" t="str">
        <f t="shared" si="865"/>
        <v>-</v>
      </c>
      <c r="AY1572" s="162" t="str">
        <f t="shared" si="866"/>
        <v>Carbon CD17</v>
      </c>
      <c r="BA1572">
        <v>17</v>
      </c>
      <c r="BC1572" s="65">
        <v>42</v>
      </c>
      <c r="BD1572" s="130"/>
      <c r="BE1572" s="162">
        <v>42025</v>
      </c>
      <c r="BF1572">
        <f t="shared" si="867"/>
        <v>4202517</v>
      </c>
      <c r="BH1572" t="s">
        <v>3387</v>
      </c>
    </row>
    <row r="1573" spans="1:60">
      <c r="A1573" t="s">
        <v>2218</v>
      </c>
      <c r="B1573" t="s">
        <v>2056</v>
      </c>
      <c r="C1573" s="1">
        <f t="shared" si="859"/>
        <v>0</v>
      </c>
      <c r="D1573" s="1"/>
      <c r="E1573" s="1"/>
      <c r="F1573" s="1"/>
      <c r="G1573" s="1"/>
      <c r="H1573" s="1"/>
      <c r="I1573" s="1"/>
      <c r="J1573" s="1"/>
      <c r="K1573" s="7" t="e">
        <f>RANK(W1573,(W1573:Y1573,Z1573:AN1573))</f>
        <v>#N/A</v>
      </c>
      <c r="L1573" s="7" t="e">
        <f>RANK(X1573,(W1573:Y1573,Z1573:AN1573))</f>
        <v>#N/A</v>
      </c>
      <c r="M1573" s="7">
        <f>IF(Y1573&gt;0,RANK(Y1573,(W1573:Y1573,Z1573:AN1573)),0)</f>
        <v>0</v>
      </c>
      <c r="N1573" s="7"/>
      <c r="O1573" s="1" t="e">
        <f t="shared" si="860"/>
        <v>#NUM!</v>
      </c>
      <c r="P1573" s="2" t="e">
        <f t="shared" si="861"/>
        <v>#NUM!</v>
      </c>
      <c r="Q1573" s="2"/>
      <c r="R1573" s="2" t="str">
        <f t="shared" si="862"/>
        <v>-</v>
      </c>
      <c r="S1573" s="2" t="str">
        <f t="shared" si="863"/>
        <v>-</v>
      </c>
      <c r="T1573" s="2" t="str">
        <f t="shared" si="864"/>
        <v>-</v>
      </c>
      <c r="U1573" s="2"/>
      <c r="V1573" s="2" t="str">
        <f t="shared" si="865"/>
        <v>-</v>
      </c>
      <c r="AY1573" s="162" t="str">
        <f t="shared" si="866"/>
        <v>Chester CD6</v>
      </c>
      <c r="BA1573">
        <v>6</v>
      </c>
      <c r="BC1573" s="65">
        <v>42</v>
      </c>
      <c r="BD1573" s="130"/>
      <c r="BE1573" s="162">
        <v>42029</v>
      </c>
      <c r="BF1573">
        <f t="shared" si="867"/>
        <v>4202906</v>
      </c>
      <c r="BH1573" t="s">
        <v>3387</v>
      </c>
    </row>
    <row r="1574" spans="1:60">
      <c r="A1574" t="s">
        <v>2218</v>
      </c>
      <c r="B1574" t="s">
        <v>2056</v>
      </c>
      <c r="C1574" s="1">
        <f t="shared" si="859"/>
        <v>0</v>
      </c>
      <c r="D1574" s="1"/>
      <c r="E1574" s="1"/>
      <c r="F1574" s="1"/>
      <c r="G1574" s="1"/>
      <c r="H1574" s="1"/>
      <c r="I1574" s="1"/>
      <c r="J1574" s="1"/>
      <c r="K1574" s="7" t="e">
        <f>RANK(W1574,(W1574:Y1574,Z1574:AN1574))</f>
        <v>#N/A</v>
      </c>
      <c r="L1574" s="7" t="e">
        <f>RANK(X1574,(W1574:Y1574,Z1574:AN1574))</f>
        <v>#N/A</v>
      </c>
      <c r="M1574" s="7">
        <f>IF(Y1574&gt;0,RANK(Y1574,(W1574:Y1574,Z1574:AN1574)),0)</f>
        <v>0</v>
      </c>
      <c r="N1574" s="7"/>
      <c r="O1574" s="1" t="e">
        <f t="shared" si="860"/>
        <v>#NUM!</v>
      </c>
      <c r="P1574" s="2" t="e">
        <f t="shared" si="861"/>
        <v>#NUM!</v>
      </c>
      <c r="Q1574" s="2"/>
      <c r="R1574" s="2" t="str">
        <f t="shared" si="862"/>
        <v>-</v>
      </c>
      <c r="S1574" s="2" t="str">
        <f t="shared" si="863"/>
        <v>-</v>
      </c>
      <c r="T1574" s="2" t="str">
        <f t="shared" si="864"/>
        <v>-</v>
      </c>
      <c r="U1574" s="2"/>
      <c r="V1574" s="2" t="str">
        <f t="shared" si="865"/>
        <v>-</v>
      </c>
      <c r="AY1574" s="162" t="str">
        <f t="shared" si="866"/>
        <v>Chester CD7</v>
      </c>
      <c r="BA1574">
        <v>7</v>
      </c>
      <c r="BC1574" s="65">
        <v>42</v>
      </c>
      <c r="BD1574" s="130"/>
      <c r="BE1574" s="162">
        <v>42029</v>
      </c>
      <c r="BF1574">
        <f t="shared" si="867"/>
        <v>4202907</v>
      </c>
      <c r="BH1574" t="s">
        <v>3387</v>
      </c>
    </row>
    <row r="1575" spans="1:60">
      <c r="A1575" t="s">
        <v>2218</v>
      </c>
      <c r="B1575" t="s">
        <v>2056</v>
      </c>
      <c r="C1575" s="1">
        <f t="shared" si="859"/>
        <v>0</v>
      </c>
      <c r="D1575" s="1"/>
      <c r="E1575" s="1"/>
      <c r="F1575" s="1"/>
      <c r="G1575" s="1"/>
      <c r="H1575" s="1"/>
      <c r="I1575" s="1"/>
      <c r="J1575" s="1"/>
      <c r="K1575" s="7" t="e">
        <f>RANK(W1575,(W1575:Y1575,Z1575:AN1575))</f>
        <v>#N/A</v>
      </c>
      <c r="L1575" s="7" t="e">
        <f>RANK(X1575,(W1575:Y1575,Z1575:AN1575))</f>
        <v>#N/A</v>
      </c>
      <c r="M1575" s="7">
        <f>IF(Y1575&gt;0,RANK(Y1575,(W1575:Y1575,Z1575:AN1575)),0)</f>
        <v>0</v>
      </c>
      <c r="N1575" s="7"/>
      <c r="O1575" s="1" t="e">
        <f t="shared" si="860"/>
        <v>#NUM!</v>
      </c>
      <c r="P1575" s="2" t="e">
        <f t="shared" si="861"/>
        <v>#NUM!</v>
      </c>
      <c r="Q1575" s="2"/>
      <c r="R1575" s="2" t="str">
        <f t="shared" si="862"/>
        <v>-</v>
      </c>
      <c r="S1575" s="2" t="str">
        <f t="shared" si="863"/>
        <v>-</v>
      </c>
      <c r="T1575" s="2" t="str">
        <f t="shared" si="864"/>
        <v>-</v>
      </c>
      <c r="U1575" s="2"/>
      <c r="V1575" s="2" t="str">
        <f t="shared" si="865"/>
        <v>-</v>
      </c>
      <c r="AY1575" s="162" t="str">
        <f t="shared" si="866"/>
        <v>Chester CD16</v>
      </c>
      <c r="BA1575">
        <v>16</v>
      </c>
      <c r="BC1575" s="65">
        <v>42</v>
      </c>
      <c r="BD1575" s="130"/>
      <c r="BE1575" s="162">
        <v>42029</v>
      </c>
      <c r="BF1575">
        <f t="shared" si="867"/>
        <v>4202916</v>
      </c>
      <c r="BH1575" t="s">
        <v>3387</v>
      </c>
    </row>
    <row r="1576" spans="1:60">
      <c r="A1576" t="s">
        <v>1717</v>
      </c>
      <c r="B1576" t="s">
        <v>2056</v>
      </c>
      <c r="C1576" s="1">
        <f t="shared" si="859"/>
        <v>0</v>
      </c>
      <c r="D1576" s="1"/>
      <c r="E1576" s="1"/>
      <c r="F1576" s="1"/>
      <c r="G1576" s="1"/>
      <c r="H1576" s="1"/>
      <c r="I1576" s="1"/>
      <c r="J1576" s="1"/>
      <c r="K1576" s="7" t="e">
        <f>RANK(W1576,(W1576:Y1576,Z1576:AN1576))</f>
        <v>#N/A</v>
      </c>
      <c r="L1576" s="7" t="e">
        <f>RANK(X1576,(W1576:Y1576,Z1576:AN1576))</f>
        <v>#N/A</v>
      </c>
      <c r="M1576" s="7">
        <f>IF(Y1576&gt;0,RANK(Y1576,(W1576:Y1576,Z1576:AN1576)),0)</f>
        <v>0</v>
      </c>
      <c r="N1576" s="7"/>
      <c r="O1576" s="1" t="e">
        <f t="shared" si="860"/>
        <v>#NUM!</v>
      </c>
      <c r="P1576" s="2" t="e">
        <f t="shared" si="861"/>
        <v>#NUM!</v>
      </c>
      <c r="Q1576" s="2"/>
      <c r="R1576" s="2" t="str">
        <f t="shared" si="862"/>
        <v>-</v>
      </c>
      <c r="S1576" s="2" t="str">
        <f t="shared" si="863"/>
        <v>-</v>
      </c>
      <c r="T1576" s="2" t="str">
        <f t="shared" si="864"/>
        <v>-</v>
      </c>
      <c r="U1576" s="2"/>
      <c r="V1576" s="2" t="str">
        <f t="shared" si="865"/>
        <v>-</v>
      </c>
      <c r="AY1576" s="162" t="str">
        <f t="shared" si="866"/>
        <v>Clarion CD3</v>
      </c>
      <c r="BA1576">
        <v>3</v>
      </c>
      <c r="BC1576" s="65">
        <v>42</v>
      </c>
      <c r="BD1576" s="130"/>
      <c r="BE1576" s="162">
        <v>42031</v>
      </c>
      <c r="BF1576">
        <f t="shared" si="867"/>
        <v>4203103</v>
      </c>
      <c r="BH1576" t="s">
        <v>3387</v>
      </c>
    </row>
    <row r="1577" spans="1:60">
      <c r="A1577" t="s">
        <v>1717</v>
      </c>
      <c r="B1577" t="s">
        <v>2056</v>
      </c>
      <c r="C1577" s="1">
        <f t="shared" si="859"/>
        <v>0</v>
      </c>
      <c r="D1577" s="1"/>
      <c r="E1577" s="1"/>
      <c r="F1577" s="1"/>
      <c r="G1577" s="1"/>
      <c r="H1577" s="1"/>
      <c r="I1577" s="1"/>
      <c r="J1577" s="1"/>
      <c r="K1577" s="7" t="e">
        <f>RANK(W1577,(W1577:Y1577,Z1577:AN1577))</f>
        <v>#N/A</v>
      </c>
      <c r="L1577" s="7" t="e">
        <f>RANK(X1577,(W1577:Y1577,Z1577:AN1577))</f>
        <v>#N/A</v>
      </c>
      <c r="M1577" s="7">
        <f>IF(Y1577&gt;0,RANK(Y1577,(W1577:Y1577,Z1577:AN1577)),0)</f>
        <v>0</v>
      </c>
      <c r="N1577" s="7"/>
      <c r="O1577" s="1" t="e">
        <f t="shared" si="860"/>
        <v>#NUM!</v>
      </c>
      <c r="P1577" s="2" t="e">
        <f t="shared" si="861"/>
        <v>#NUM!</v>
      </c>
      <c r="Q1577" s="2"/>
      <c r="R1577" s="2" t="str">
        <f t="shared" si="862"/>
        <v>-</v>
      </c>
      <c r="S1577" s="2" t="str">
        <f t="shared" si="863"/>
        <v>-</v>
      </c>
      <c r="T1577" s="2" t="str">
        <f t="shared" si="864"/>
        <v>-</v>
      </c>
      <c r="U1577" s="2"/>
      <c r="V1577" s="2" t="str">
        <f t="shared" si="865"/>
        <v>-</v>
      </c>
      <c r="AY1577" s="162" t="str">
        <f t="shared" si="866"/>
        <v>Clarion CD5</v>
      </c>
      <c r="BA1577">
        <v>5</v>
      </c>
      <c r="BC1577" s="65">
        <v>42</v>
      </c>
      <c r="BD1577" s="130"/>
      <c r="BE1577" s="162">
        <v>42031</v>
      </c>
      <c r="BF1577">
        <f t="shared" si="867"/>
        <v>4203105</v>
      </c>
      <c r="BH1577" t="s">
        <v>3387</v>
      </c>
    </row>
    <row r="1578" spans="1:60">
      <c r="A1578" t="s">
        <v>2771</v>
      </c>
      <c r="B1578" t="s">
        <v>2056</v>
      </c>
      <c r="C1578" s="1">
        <f t="shared" si="859"/>
        <v>0</v>
      </c>
      <c r="D1578" s="1"/>
      <c r="E1578" s="1"/>
      <c r="F1578" s="1"/>
      <c r="G1578" s="1"/>
      <c r="H1578" s="1"/>
      <c r="I1578" s="1"/>
      <c r="J1578" s="1"/>
      <c r="K1578" s="7" t="e">
        <f>RANK(W1578,(W1578:Y1578,Z1578:AN1578))</f>
        <v>#N/A</v>
      </c>
      <c r="L1578" s="7" t="e">
        <f>RANK(X1578,(W1578:Y1578,Z1578:AN1578))</f>
        <v>#N/A</v>
      </c>
      <c r="M1578" s="7">
        <f>IF(Y1578&gt;0,RANK(Y1578,(W1578:Y1578,Z1578:AN1578)),0)</f>
        <v>0</v>
      </c>
      <c r="N1578" s="7"/>
      <c r="O1578" s="1" t="e">
        <f t="shared" si="860"/>
        <v>#NUM!</v>
      </c>
      <c r="P1578" s="2" t="e">
        <f t="shared" si="861"/>
        <v>#NUM!</v>
      </c>
      <c r="Q1578" s="2"/>
      <c r="R1578" s="2" t="str">
        <f t="shared" si="862"/>
        <v>-</v>
      </c>
      <c r="S1578" s="2" t="str">
        <f t="shared" si="863"/>
        <v>-</v>
      </c>
      <c r="T1578" s="2" t="str">
        <f t="shared" si="864"/>
        <v>-</v>
      </c>
      <c r="U1578" s="2"/>
      <c r="V1578" s="2" t="str">
        <f t="shared" si="865"/>
        <v>-</v>
      </c>
      <c r="AY1578" s="162" t="str">
        <f t="shared" si="866"/>
        <v>Crawford CD3</v>
      </c>
      <c r="BA1578">
        <v>3</v>
      </c>
      <c r="BC1578" s="65">
        <v>42</v>
      </c>
      <c r="BD1578" s="130"/>
      <c r="BE1578" s="162">
        <v>42039</v>
      </c>
      <c r="BF1578">
        <f t="shared" si="867"/>
        <v>4203903</v>
      </c>
      <c r="BH1578" t="s">
        <v>3387</v>
      </c>
    </row>
    <row r="1579" spans="1:60">
      <c r="A1579" t="s">
        <v>2771</v>
      </c>
      <c r="B1579" t="s">
        <v>2056</v>
      </c>
      <c r="C1579" s="1">
        <f t="shared" si="859"/>
        <v>0</v>
      </c>
      <c r="D1579" s="1"/>
      <c r="E1579" s="1"/>
      <c r="F1579" s="1"/>
      <c r="G1579" s="1"/>
      <c r="H1579" s="1"/>
      <c r="I1579" s="1"/>
      <c r="J1579" s="1"/>
      <c r="K1579" s="7" t="e">
        <f>RANK(W1579,(W1579:Y1579,Z1579:AN1579))</f>
        <v>#N/A</v>
      </c>
      <c r="L1579" s="7" t="e">
        <f>RANK(X1579,(W1579:Y1579,Z1579:AN1579))</f>
        <v>#N/A</v>
      </c>
      <c r="M1579" s="7">
        <f>IF(Y1579&gt;0,RANK(Y1579,(W1579:Y1579,Z1579:AN1579)),0)</f>
        <v>0</v>
      </c>
      <c r="N1579" s="7"/>
      <c r="O1579" s="1" t="e">
        <f t="shared" si="860"/>
        <v>#NUM!</v>
      </c>
      <c r="P1579" s="2" t="e">
        <f t="shared" si="861"/>
        <v>#NUM!</v>
      </c>
      <c r="Q1579" s="2"/>
      <c r="R1579" s="2" t="str">
        <f t="shared" si="862"/>
        <v>-</v>
      </c>
      <c r="S1579" s="2" t="str">
        <f t="shared" si="863"/>
        <v>-</v>
      </c>
      <c r="T1579" s="2" t="str">
        <f t="shared" si="864"/>
        <v>-</v>
      </c>
      <c r="U1579" s="2"/>
      <c r="V1579" s="2" t="str">
        <f t="shared" si="865"/>
        <v>-</v>
      </c>
      <c r="AY1579" s="162" t="str">
        <f t="shared" si="866"/>
        <v>Crawford CD5</v>
      </c>
      <c r="BA1579">
        <v>5</v>
      </c>
      <c r="BC1579" s="65">
        <v>42</v>
      </c>
      <c r="BD1579" s="130"/>
      <c r="BE1579" s="162">
        <v>42039</v>
      </c>
      <c r="BF1579">
        <f t="shared" si="867"/>
        <v>4203905</v>
      </c>
      <c r="BH1579" t="s">
        <v>3387</v>
      </c>
    </row>
    <row r="1580" spans="1:60">
      <c r="A1580" t="s">
        <v>2243</v>
      </c>
      <c r="B1580" t="s">
        <v>2056</v>
      </c>
      <c r="C1580" s="1">
        <f t="shared" si="859"/>
        <v>0</v>
      </c>
      <c r="D1580" s="1"/>
      <c r="E1580" s="1"/>
      <c r="F1580" s="1"/>
      <c r="G1580" s="1"/>
      <c r="H1580" s="1"/>
      <c r="I1580" s="1"/>
      <c r="J1580" s="1"/>
      <c r="K1580" s="7" t="e">
        <f>RANK(W1580,(W1580:Y1580,Z1580:AN1580))</f>
        <v>#N/A</v>
      </c>
      <c r="L1580" s="7" t="e">
        <f>RANK(X1580,(W1580:Y1580,Z1580:AN1580))</f>
        <v>#N/A</v>
      </c>
      <c r="M1580" s="7">
        <f>IF(Y1580&gt;0,RANK(Y1580,(W1580:Y1580,Z1580:AN1580)),0)</f>
        <v>0</v>
      </c>
      <c r="N1580" s="7"/>
      <c r="O1580" s="1" t="e">
        <f t="shared" si="860"/>
        <v>#NUM!</v>
      </c>
      <c r="P1580" s="2" t="e">
        <f t="shared" si="861"/>
        <v>#NUM!</v>
      </c>
      <c r="Q1580" s="2"/>
      <c r="R1580" s="2" t="str">
        <f t="shared" si="862"/>
        <v>-</v>
      </c>
      <c r="S1580" s="2" t="str">
        <f t="shared" si="863"/>
        <v>-</v>
      </c>
      <c r="T1580" s="2" t="str">
        <f t="shared" si="864"/>
        <v>-</v>
      </c>
      <c r="U1580" s="2"/>
      <c r="V1580" s="2" t="str">
        <f t="shared" si="865"/>
        <v>-</v>
      </c>
      <c r="AY1580" s="162" t="str">
        <f t="shared" si="866"/>
        <v>Cumberland CD4</v>
      </c>
      <c r="BA1580">
        <v>4</v>
      </c>
      <c r="BC1580" s="65">
        <v>42</v>
      </c>
      <c r="BD1580" s="130"/>
      <c r="BE1580" s="162">
        <v>42041</v>
      </c>
      <c r="BF1580">
        <f t="shared" si="867"/>
        <v>4204104</v>
      </c>
      <c r="BH1580" t="s">
        <v>3387</v>
      </c>
    </row>
    <row r="1581" spans="1:60">
      <c r="A1581" t="s">
        <v>2243</v>
      </c>
      <c r="B1581" t="s">
        <v>2056</v>
      </c>
      <c r="C1581" s="1">
        <f t="shared" si="859"/>
        <v>0</v>
      </c>
      <c r="D1581" s="1"/>
      <c r="E1581" s="1"/>
      <c r="F1581" s="1"/>
      <c r="G1581" s="1"/>
      <c r="H1581" s="1"/>
      <c r="I1581" s="1"/>
      <c r="J1581" s="1"/>
      <c r="K1581" s="7" t="e">
        <f>RANK(W1581,(W1581:Y1581,Z1581:AN1581))</f>
        <v>#N/A</v>
      </c>
      <c r="L1581" s="7" t="e">
        <f>RANK(X1581,(W1581:Y1581,Z1581:AN1581))</f>
        <v>#N/A</v>
      </c>
      <c r="M1581" s="7">
        <f>IF(Y1581&gt;0,RANK(Y1581,(W1581:Y1581,Z1581:AN1581)),0)</f>
        <v>0</v>
      </c>
      <c r="N1581" s="7"/>
      <c r="O1581" s="1" t="e">
        <f t="shared" si="860"/>
        <v>#NUM!</v>
      </c>
      <c r="P1581" s="2" t="e">
        <f t="shared" si="861"/>
        <v>#NUM!</v>
      </c>
      <c r="Q1581" s="2"/>
      <c r="R1581" s="2" t="str">
        <f t="shared" si="862"/>
        <v>-</v>
      </c>
      <c r="S1581" s="2" t="str">
        <f t="shared" si="863"/>
        <v>-</v>
      </c>
      <c r="T1581" s="2" t="str">
        <f t="shared" si="864"/>
        <v>-</v>
      </c>
      <c r="U1581" s="2"/>
      <c r="V1581" s="2" t="str">
        <f t="shared" si="865"/>
        <v>-</v>
      </c>
      <c r="AY1581" s="162" t="str">
        <f t="shared" si="866"/>
        <v>Cumberland CD11</v>
      </c>
      <c r="BA1581">
        <v>11</v>
      </c>
      <c r="BC1581" s="65">
        <v>42</v>
      </c>
      <c r="BD1581" s="130"/>
      <c r="BE1581" s="162">
        <v>42041</v>
      </c>
      <c r="BF1581">
        <f t="shared" si="867"/>
        <v>4204111</v>
      </c>
      <c r="BH1581" t="s">
        <v>3387</v>
      </c>
    </row>
    <row r="1582" spans="1:60">
      <c r="A1582" t="s">
        <v>1765</v>
      </c>
      <c r="B1582" t="s">
        <v>2056</v>
      </c>
      <c r="C1582" s="1">
        <f t="shared" si="859"/>
        <v>0</v>
      </c>
      <c r="D1582" s="1"/>
      <c r="E1582" s="1"/>
      <c r="F1582" s="1"/>
      <c r="G1582" s="1"/>
      <c r="H1582" s="1"/>
      <c r="I1582" s="1"/>
      <c r="J1582" s="1"/>
      <c r="K1582" s="7" t="e">
        <f>RANK(W1582,(W1582:Y1582,Z1582:AN1582))</f>
        <v>#N/A</v>
      </c>
      <c r="L1582" s="7" t="e">
        <f>RANK(X1582,(W1582:Y1582,Z1582:AN1582))</f>
        <v>#N/A</v>
      </c>
      <c r="M1582" s="7">
        <f>IF(Y1582&gt;0,RANK(Y1582,(W1582:Y1582,Z1582:AN1582)),0)</f>
        <v>0</v>
      </c>
      <c r="N1582" s="7"/>
      <c r="O1582" s="1" t="e">
        <f t="shared" si="860"/>
        <v>#NUM!</v>
      </c>
      <c r="P1582" s="2" t="e">
        <f t="shared" si="861"/>
        <v>#NUM!</v>
      </c>
      <c r="Q1582" s="2"/>
      <c r="R1582" s="2" t="str">
        <f t="shared" si="862"/>
        <v>-</v>
      </c>
      <c r="S1582" s="2" t="str">
        <f t="shared" si="863"/>
        <v>-</v>
      </c>
      <c r="T1582" s="2" t="str">
        <f t="shared" si="864"/>
        <v>-</v>
      </c>
      <c r="U1582" s="2"/>
      <c r="V1582" s="2" t="str">
        <f t="shared" si="865"/>
        <v>-</v>
      </c>
      <c r="AY1582" s="162" t="str">
        <f t="shared" si="866"/>
        <v>Dauphin CD4</v>
      </c>
      <c r="BA1582">
        <v>4</v>
      </c>
      <c r="BC1582" s="65">
        <v>42</v>
      </c>
      <c r="BD1582" s="130"/>
      <c r="BE1582" s="162">
        <v>42043</v>
      </c>
      <c r="BF1582">
        <f t="shared" si="867"/>
        <v>4204304</v>
      </c>
      <c r="BH1582" t="s">
        <v>3387</v>
      </c>
    </row>
    <row r="1583" spans="1:60">
      <c r="A1583" t="s">
        <v>1765</v>
      </c>
      <c r="B1583" t="s">
        <v>2056</v>
      </c>
      <c r="C1583" s="1">
        <f t="shared" si="859"/>
        <v>0</v>
      </c>
      <c r="D1583" s="1"/>
      <c r="E1583" s="1"/>
      <c r="F1583" s="1"/>
      <c r="G1583" s="1"/>
      <c r="H1583" s="1"/>
      <c r="I1583" s="1"/>
      <c r="J1583" s="1"/>
      <c r="K1583" s="7" t="e">
        <f>RANK(W1583,(W1583:Y1583,Z1583:AN1583))</f>
        <v>#N/A</v>
      </c>
      <c r="L1583" s="7" t="e">
        <f>RANK(X1583,(W1583:Y1583,Z1583:AN1583))</f>
        <v>#N/A</v>
      </c>
      <c r="M1583" s="7">
        <f>IF(Y1583&gt;0,RANK(Y1583,(W1583:Y1583,Z1583:AN1583)),0)</f>
        <v>0</v>
      </c>
      <c r="N1583" s="7"/>
      <c r="O1583" s="1" t="e">
        <f t="shared" si="860"/>
        <v>#NUM!</v>
      </c>
      <c r="P1583" s="2" t="e">
        <f t="shared" si="861"/>
        <v>#NUM!</v>
      </c>
      <c r="Q1583" s="2"/>
      <c r="R1583" s="2" t="str">
        <f t="shared" si="862"/>
        <v>-</v>
      </c>
      <c r="S1583" s="2" t="str">
        <f t="shared" si="863"/>
        <v>-</v>
      </c>
      <c r="T1583" s="2" t="str">
        <f t="shared" si="864"/>
        <v>-</v>
      </c>
      <c r="U1583" s="2"/>
      <c r="V1583" s="2" t="str">
        <f t="shared" si="865"/>
        <v>-</v>
      </c>
      <c r="AY1583" s="162" t="str">
        <f t="shared" si="866"/>
        <v>Dauphin CD11</v>
      </c>
      <c r="BA1583">
        <v>11</v>
      </c>
      <c r="BC1583" s="65">
        <v>42</v>
      </c>
      <c r="BD1583" s="130"/>
      <c r="BE1583" s="162">
        <v>42043</v>
      </c>
      <c r="BF1583">
        <f t="shared" si="867"/>
        <v>4204311</v>
      </c>
      <c r="BH1583" t="s">
        <v>3387</v>
      </c>
    </row>
    <row r="1584" spans="1:60">
      <c r="A1584" t="s">
        <v>1765</v>
      </c>
      <c r="B1584" t="s">
        <v>2056</v>
      </c>
      <c r="C1584" s="1">
        <f t="shared" si="859"/>
        <v>0</v>
      </c>
      <c r="D1584" s="1"/>
      <c r="E1584" s="1"/>
      <c r="F1584" s="1"/>
      <c r="G1584" s="1"/>
      <c r="H1584" s="1"/>
      <c r="I1584" s="1"/>
      <c r="J1584" s="1"/>
      <c r="K1584" s="7" t="e">
        <f>RANK(W1584,(W1584:Y1584,Z1584:AN1584))</f>
        <v>#N/A</v>
      </c>
      <c r="L1584" s="7" t="e">
        <f>RANK(X1584,(W1584:Y1584,Z1584:AN1584))</f>
        <v>#N/A</v>
      </c>
      <c r="M1584" s="7">
        <f>IF(Y1584&gt;0,RANK(Y1584,(W1584:Y1584,Z1584:AN1584)),0)</f>
        <v>0</v>
      </c>
      <c r="N1584" s="7"/>
      <c r="O1584" s="1" t="e">
        <f t="shared" si="860"/>
        <v>#NUM!</v>
      </c>
      <c r="P1584" s="2" t="e">
        <f t="shared" si="861"/>
        <v>#NUM!</v>
      </c>
      <c r="Q1584" s="2"/>
      <c r="R1584" s="2" t="str">
        <f t="shared" si="862"/>
        <v>-</v>
      </c>
      <c r="S1584" s="2" t="str">
        <f t="shared" si="863"/>
        <v>-</v>
      </c>
      <c r="T1584" s="2" t="str">
        <f t="shared" si="864"/>
        <v>-</v>
      </c>
      <c r="U1584" s="2"/>
      <c r="V1584" s="2" t="str">
        <f t="shared" si="865"/>
        <v>-</v>
      </c>
      <c r="AY1584" s="162" t="str">
        <f t="shared" si="866"/>
        <v>Dauphin CD15</v>
      </c>
      <c r="BA1584">
        <v>15</v>
      </c>
      <c r="BC1584" s="65">
        <v>42</v>
      </c>
      <c r="BD1584" s="130"/>
      <c r="BE1584" s="162">
        <v>42043</v>
      </c>
      <c r="BF1584">
        <f t="shared" si="867"/>
        <v>4204315</v>
      </c>
      <c r="BH1584" t="s">
        <v>3387</v>
      </c>
    </row>
    <row r="1585" spans="1:60">
      <c r="A1585" t="s">
        <v>1745</v>
      </c>
      <c r="B1585" t="s">
        <v>2056</v>
      </c>
      <c r="C1585" s="1">
        <f t="shared" si="859"/>
        <v>0</v>
      </c>
      <c r="D1585" s="1"/>
      <c r="E1585" s="1"/>
      <c r="F1585" s="1"/>
      <c r="G1585" s="1"/>
      <c r="H1585" s="1"/>
      <c r="I1585" s="1"/>
      <c r="J1585" s="1"/>
      <c r="K1585" s="7" t="e">
        <f>RANK(W1585,(W1585:Y1585,Z1585:AN1585))</f>
        <v>#N/A</v>
      </c>
      <c r="L1585" s="7" t="e">
        <f>RANK(X1585,(W1585:Y1585,Z1585:AN1585))</f>
        <v>#N/A</v>
      </c>
      <c r="M1585" s="7">
        <f>IF(Y1585&gt;0,RANK(Y1585,(W1585:Y1585,Z1585:AN1585)),0)</f>
        <v>0</v>
      </c>
      <c r="N1585" s="7"/>
      <c r="O1585" s="1" t="e">
        <f t="shared" si="860"/>
        <v>#NUM!</v>
      </c>
      <c r="P1585" s="2" t="e">
        <f t="shared" si="861"/>
        <v>#NUM!</v>
      </c>
      <c r="Q1585" s="2"/>
      <c r="R1585" s="2" t="str">
        <f t="shared" si="862"/>
        <v>-</v>
      </c>
      <c r="S1585" s="2" t="str">
        <f t="shared" si="863"/>
        <v>-</v>
      </c>
      <c r="T1585" s="2" t="str">
        <f t="shared" si="864"/>
        <v>-</v>
      </c>
      <c r="U1585" s="2"/>
      <c r="V1585" s="2" t="str">
        <f t="shared" si="865"/>
        <v>-</v>
      </c>
      <c r="AY1585" s="162" t="str">
        <f t="shared" si="866"/>
        <v>Delaware CD1</v>
      </c>
      <c r="BA1585">
        <v>1</v>
      </c>
      <c r="BC1585" s="65">
        <v>42</v>
      </c>
      <c r="BD1585" s="130"/>
      <c r="BE1585" s="162">
        <v>42045</v>
      </c>
      <c r="BF1585">
        <f t="shared" si="867"/>
        <v>4204501</v>
      </c>
      <c r="BH1585" t="s">
        <v>3387</v>
      </c>
    </row>
    <row r="1586" spans="1:60">
      <c r="A1586" t="s">
        <v>1745</v>
      </c>
      <c r="B1586" t="s">
        <v>2056</v>
      </c>
      <c r="C1586" s="1">
        <f t="shared" si="859"/>
        <v>0</v>
      </c>
      <c r="D1586" s="1"/>
      <c r="E1586" s="1"/>
      <c r="F1586" s="1"/>
      <c r="G1586" s="1"/>
      <c r="H1586" s="1"/>
      <c r="I1586" s="1"/>
      <c r="J1586" s="1"/>
      <c r="K1586" s="7" t="e">
        <f>RANK(W1586,(W1586:Y1586,Z1586:AN1586))</f>
        <v>#N/A</v>
      </c>
      <c r="L1586" s="7" t="e">
        <f>RANK(X1586,(W1586:Y1586,Z1586:AN1586))</f>
        <v>#N/A</v>
      </c>
      <c r="M1586" s="7">
        <f>IF(Y1586&gt;0,RANK(Y1586,(W1586:Y1586,Z1586:AN1586)),0)</f>
        <v>0</v>
      </c>
      <c r="N1586" s="7"/>
      <c r="O1586" s="1" t="e">
        <f t="shared" si="860"/>
        <v>#NUM!</v>
      </c>
      <c r="P1586" s="2" t="e">
        <f t="shared" si="861"/>
        <v>#NUM!</v>
      </c>
      <c r="Q1586" s="2"/>
      <c r="R1586" s="2" t="str">
        <f t="shared" si="862"/>
        <v>-</v>
      </c>
      <c r="S1586" s="2" t="str">
        <f t="shared" si="863"/>
        <v>-</v>
      </c>
      <c r="T1586" s="2" t="str">
        <f t="shared" si="864"/>
        <v>-</v>
      </c>
      <c r="U1586" s="2"/>
      <c r="V1586" s="2" t="str">
        <f t="shared" si="865"/>
        <v>-</v>
      </c>
      <c r="AY1586" s="162" t="str">
        <f t="shared" si="866"/>
        <v>Delaware CD7</v>
      </c>
      <c r="BA1586">
        <v>7</v>
      </c>
      <c r="BC1586" s="65">
        <v>42</v>
      </c>
      <c r="BD1586" s="130"/>
      <c r="BE1586" s="162">
        <v>42045</v>
      </c>
      <c r="BF1586">
        <f t="shared" si="867"/>
        <v>4204507</v>
      </c>
      <c r="BH1586" t="s">
        <v>3387</v>
      </c>
    </row>
    <row r="1587" spans="1:60">
      <c r="A1587" t="s">
        <v>182</v>
      </c>
      <c r="B1587" t="s">
        <v>2056</v>
      </c>
      <c r="C1587" s="1">
        <f t="shared" si="859"/>
        <v>0</v>
      </c>
      <c r="D1587" s="1"/>
      <c r="E1587" s="1"/>
      <c r="F1587" s="1"/>
      <c r="G1587" s="1"/>
      <c r="H1587" s="1"/>
      <c r="I1587" s="1"/>
      <c r="J1587" s="1"/>
      <c r="K1587" s="7" t="e">
        <f>RANK(W1587,(W1587:Y1587,Z1587:AN1587))</f>
        <v>#N/A</v>
      </c>
      <c r="L1587" s="7" t="e">
        <f>RANK(X1587,(W1587:Y1587,Z1587:AN1587))</f>
        <v>#N/A</v>
      </c>
      <c r="M1587" s="7">
        <f>IF(Y1587&gt;0,RANK(Y1587,(W1587:Y1587,Z1587:AN1587)),0)</f>
        <v>0</v>
      </c>
      <c r="N1587" s="7"/>
      <c r="O1587" s="1" t="e">
        <f t="shared" si="860"/>
        <v>#NUM!</v>
      </c>
      <c r="P1587" s="2" t="e">
        <f t="shared" si="861"/>
        <v>#NUM!</v>
      </c>
      <c r="Q1587" s="2"/>
      <c r="R1587" s="2" t="str">
        <f t="shared" si="862"/>
        <v>-</v>
      </c>
      <c r="S1587" s="2" t="str">
        <f t="shared" si="863"/>
        <v>-</v>
      </c>
      <c r="T1587" s="2" t="str">
        <f t="shared" si="864"/>
        <v>-</v>
      </c>
      <c r="U1587" s="2"/>
      <c r="V1587" s="2" t="str">
        <f t="shared" si="865"/>
        <v>-</v>
      </c>
      <c r="AY1587" s="162" t="str">
        <f t="shared" si="866"/>
        <v>Erie CD3</v>
      </c>
      <c r="BA1587">
        <v>3</v>
      </c>
      <c r="BC1587" s="65">
        <v>42</v>
      </c>
      <c r="BD1587" s="130"/>
      <c r="BE1587" s="162">
        <v>42049</v>
      </c>
      <c r="BF1587">
        <f t="shared" si="867"/>
        <v>4204903</v>
      </c>
      <c r="BH1587" t="s">
        <v>3387</v>
      </c>
    </row>
    <row r="1588" spans="1:60">
      <c r="A1588" t="s">
        <v>182</v>
      </c>
      <c r="B1588" t="s">
        <v>2056</v>
      </c>
      <c r="C1588" s="1">
        <f t="shared" si="859"/>
        <v>0</v>
      </c>
      <c r="D1588" s="1"/>
      <c r="E1588" s="1"/>
      <c r="F1588" s="1"/>
      <c r="G1588" s="1"/>
      <c r="H1588" s="1"/>
      <c r="I1588" s="1"/>
      <c r="J1588" s="1"/>
      <c r="K1588" s="7" t="e">
        <f>RANK(W1588,(W1588:Y1588,Z1588:AN1588))</f>
        <v>#N/A</v>
      </c>
      <c r="L1588" s="7" t="e">
        <f>RANK(X1588,(W1588:Y1588,Z1588:AN1588))</f>
        <v>#N/A</v>
      </c>
      <c r="M1588" s="7">
        <f>IF(Y1588&gt;0,RANK(Y1588,(W1588:Y1588,Z1588:AN1588)),0)</f>
        <v>0</v>
      </c>
      <c r="N1588" s="7"/>
      <c r="O1588" s="1" t="e">
        <f t="shared" si="860"/>
        <v>#NUM!</v>
      </c>
      <c r="P1588" s="2" t="e">
        <f t="shared" si="861"/>
        <v>#NUM!</v>
      </c>
      <c r="Q1588" s="2"/>
      <c r="R1588" s="2" t="str">
        <f t="shared" si="862"/>
        <v>-</v>
      </c>
      <c r="S1588" s="2" t="str">
        <f t="shared" si="863"/>
        <v>-</v>
      </c>
      <c r="T1588" s="2" t="str">
        <f t="shared" si="864"/>
        <v>-</v>
      </c>
      <c r="U1588" s="2"/>
      <c r="V1588" s="2" t="str">
        <f t="shared" si="865"/>
        <v>-</v>
      </c>
      <c r="AY1588" s="162" t="str">
        <f t="shared" si="866"/>
        <v>Erie CD5</v>
      </c>
      <c r="BA1588">
        <v>5</v>
      </c>
      <c r="BC1588" s="65">
        <v>42</v>
      </c>
      <c r="BD1588" s="130"/>
      <c r="BE1588" s="162">
        <v>42049</v>
      </c>
      <c r="BF1588">
        <f t="shared" si="867"/>
        <v>4204905</v>
      </c>
      <c r="BH1588" t="s">
        <v>3387</v>
      </c>
    </row>
    <row r="1589" spans="1:60">
      <c r="A1589" t="s">
        <v>1339</v>
      </c>
      <c r="B1589" t="s">
        <v>2056</v>
      </c>
      <c r="C1589" s="1">
        <f t="shared" si="859"/>
        <v>0</v>
      </c>
      <c r="D1589" s="1"/>
      <c r="E1589" s="1"/>
      <c r="F1589" s="1"/>
      <c r="G1589" s="1"/>
      <c r="H1589" s="1"/>
      <c r="I1589" s="1"/>
      <c r="J1589" s="1"/>
      <c r="K1589" s="7" t="e">
        <f>RANK(W1589,(W1589:Y1589,Z1589:AN1589))</f>
        <v>#N/A</v>
      </c>
      <c r="L1589" s="7" t="e">
        <f>RANK(X1589,(W1589:Y1589,Z1589:AN1589))</f>
        <v>#N/A</v>
      </c>
      <c r="M1589" s="7">
        <f>IF(Y1589&gt;0,RANK(Y1589,(W1589:Y1589,Z1589:AN1589)),0)</f>
        <v>0</v>
      </c>
      <c r="N1589" s="7"/>
      <c r="O1589" s="1" t="e">
        <f t="shared" si="860"/>
        <v>#NUM!</v>
      </c>
      <c r="P1589" s="2" t="e">
        <f t="shared" si="861"/>
        <v>#NUM!</v>
      </c>
      <c r="Q1589" s="2"/>
      <c r="R1589" s="2" t="str">
        <f t="shared" si="862"/>
        <v>-</v>
      </c>
      <c r="S1589" s="2" t="str">
        <f t="shared" si="863"/>
        <v>-</v>
      </c>
      <c r="T1589" s="2" t="str">
        <f t="shared" si="864"/>
        <v>-</v>
      </c>
      <c r="U1589" s="2"/>
      <c r="V1589" s="2" t="str">
        <f t="shared" si="865"/>
        <v>-</v>
      </c>
      <c r="AH1589" s="14"/>
      <c r="AY1589" s="162" t="str">
        <f t="shared" si="866"/>
        <v>Greene CD9</v>
      </c>
      <c r="BA1589">
        <v>9</v>
      </c>
      <c r="BC1589" s="65">
        <v>42</v>
      </c>
      <c r="BD1589" s="130"/>
      <c r="BE1589" s="162">
        <v>42059</v>
      </c>
      <c r="BF1589">
        <f t="shared" si="867"/>
        <v>4205909</v>
      </c>
      <c r="BH1589" t="s">
        <v>3387</v>
      </c>
    </row>
    <row r="1590" spans="1:60">
      <c r="A1590" t="s">
        <v>1339</v>
      </c>
      <c r="B1590" t="s">
        <v>2056</v>
      </c>
      <c r="C1590" s="1">
        <f t="shared" si="859"/>
        <v>0</v>
      </c>
      <c r="D1590" s="1"/>
      <c r="E1590" s="1"/>
      <c r="F1590" s="1"/>
      <c r="G1590" s="1"/>
      <c r="H1590" s="1"/>
      <c r="I1590" s="1"/>
      <c r="J1590" s="1"/>
      <c r="K1590" s="7" t="e">
        <f>RANK(W1590,(W1590:Y1590,Z1590:AN1590))</f>
        <v>#N/A</v>
      </c>
      <c r="L1590" s="7" t="e">
        <f>RANK(X1590,(W1590:Y1590,Z1590:AN1590))</f>
        <v>#N/A</v>
      </c>
      <c r="M1590" s="7">
        <f>IF(Y1590&gt;0,RANK(Y1590,(W1590:Y1590,Z1590:AN1590)),0)</f>
        <v>0</v>
      </c>
      <c r="N1590" s="7"/>
      <c r="O1590" s="1" t="e">
        <f t="shared" si="860"/>
        <v>#NUM!</v>
      </c>
      <c r="P1590" s="2" t="e">
        <f t="shared" si="861"/>
        <v>#NUM!</v>
      </c>
      <c r="Q1590" s="2"/>
      <c r="R1590" s="2" t="str">
        <f t="shared" si="862"/>
        <v>-</v>
      </c>
      <c r="S1590" s="2" t="str">
        <f t="shared" si="863"/>
        <v>-</v>
      </c>
      <c r="T1590" s="2" t="str">
        <f t="shared" si="864"/>
        <v>-</v>
      </c>
      <c r="U1590" s="2"/>
      <c r="V1590" s="2" t="str">
        <f t="shared" si="865"/>
        <v>-</v>
      </c>
      <c r="AH1590" s="14"/>
      <c r="AY1590" s="162" t="str">
        <f t="shared" si="866"/>
        <v>Greene CD18</v>
      </c>
      <c r="BA1590">
        <v>18</v>
      </c>
      <c r="BC1590" s="65">
        <v>42</v>
      </c>
      <c r="BD1590" s="130"/>
      <c r="BE1590" s="162">
        <v>42059</v>
      </c>
      <c r="BF1590">
        <f t="shared" si="867"/>
        <v>4205918</v>
      </c>
      <c r="BH1590" t="s">
        <v>3387</v>
      </c>
    </row>
    <row r="1591" spans="1:60">
      <c r="A1591" s="162" t="s">
        <v>271</v>
      </c>
      <c r="B1591" t="s">
        <v>2056</v>
      </c>
      <c r="C1591" s="1">
        <f t="shared" si="859"/>
        <v>2773</v>
      </c>
      <c r="D1591" s="1"/>
      <c r="E1591" s="1"/>
      <c r="F1591" s="1"/>
      <c r="G1591" s="1"/>
      <c r="H1591" s="1"/>
      <c r="I1591" s="1"/>
      <c r="J1591" s="1"/>
      <c r="K1591" s="7" t="e">
        <f>RANK(W1591,(W1591:Y1591,Z1591:AN1591))</f>
        <v>#N/A</v>
      </c>
      <c r="L1591" s="7">
        <f>RANK(X1591,(W1591:Y1591,Z1591:AN1591))</f>
        <v>3</v>
      </c>
      <c r="M1591" s="7">
        <f>IF(Y1591&gt;0,RANK(Y1591,(W1591:Y1591,Z1591:AN1591)),0)</f>
        <v>1</v>
      </c>
      <c r="N1591" s="7"/>
      <c r="O1591" s="1">
        <f t="shared" si="860"/>
        <v>1016</v>
      </c>
      <c r="P1591" s="2">
        <f t="shared" si="861"/>
        <v>0.36639019112874144</v>
      </c>
      <c r="Q1591" s="2"/>
      <c r="R1591" s="2">
        <f t="shared" si="862"/>
        <v>0</v>
      </c>
      <c r="S1591" s="2">
        <f t="shared" si="863"/>
        <v>0.12333213126577713</v>
      </c>
      <c r="T1591" s="2">
        <f t="shared" si="864"/>
        <v>0.57302560403894698</v>
      </c>
      <c r="U1591" s="2"/>
      <c r="V1591" s="2">
        <f t="shared" si="865"/>
        <v>0.30364226469527589</v>
      </c>
      <c r="X1591" s="1">
        <v>342</v>
      </c>
      <c r="Y1591" s="1">
        <v>1589</v>
      </c>
      <c r="Z1591" s="1">
        <v>244</v>
      </c>
      <c r="AA1591" s="1">
        <v>573</v>
      </c>
      <c r="AH1591" s="1">
        <v>25</v>
      </c>
      <c r="AY1591" s="162" t="str">
        <f t="shared" si="866"/>
        <v>Huntingdon CD5</v>
      </c>
      <c r="BA1591">
        <v>5</v>
      </c>
      <c r="BC1591" s="65">
        <v>42</v>
      </c>
      <c r="BD1591" s="130"/>
      <c r="BE1591" s="162">
        <v>42061</v>
      </c>
      <c r="BF1591">
        <f t="shared" si="867"/>
        <v>4206105</v>
      </c>
      <c r="BH1591" t="s">
        <v>3387</v>
      </c>
    </row>
    <row r="1592" spans="1:60" s="162" customFormat="1">
      <c r="A1592" s="162" t="s">
        <v>271</v>
      </c>
      <c r="B1592" s="162" t="s">
        <v>2056</v>
      </c>
      <c r="C1592" s="1">
        <f>SUM(W1592:AN1592)</f>
        <v>988</v>
      </c>
      <c r="D1592" s="1"/>
      <c r="E1592" s="1"/>
      <c r="F1592" s="1"/>
      <c r="G1592" s="1"/>
      <c r="H1592" s="1"/>
      <c r="I1592" s="1"/>
      <c r="J1592" s="1"/>
      <c r="K1592" s="7" t="e">
        <f>RANK(W1592,(W1592:Y1592,Z1592:AN1592))</f>
        <v>#N/A</v>
      </c>
      <c r="L1592" s="7">
        <f>RANK(X1592,(W1592:Y1592,Z1592:AN1592))</f>
        <v>3</v>
      </c>
      <c r="M1592" s="7">
        <f>IF(Y1592&gt;0,RANK(Y1592,(W1592:Y1592,Z1592:AN1592)),0)</f>
        <v>1</v>
      </c>
      <c r="N1592" s="7"/>
      <c r="O1592" s="1">
        <f>MAX(W1592:AD1592)-LARGE(W1592:AD1592,2)</f>
        <v>246</v>
      </c>
      <c r="P1592" s="2">
        <f>O1592/C1592</f>
        <v>0.24898785425101214</v>
      </c>
      <c r="Q1592" s="2"/>
      <c r="R1592" s="2">
        <f>IF($C1592=0,"-",W1592/$C1592)</f>
        <v>0</v>
      </c>
      <c r="S1592" s="2">
        <f>IF($C1592=0,"-",X1592/$C1592)</f>
        <v>0.14979757085020243</v>
      </c>
      <c r="T1592" s="2">
        <f>IF($C1592=0,"-",Y1592/$C1592)</f>
        <v>0.49493927125506071</v>
      </c>
      <c r="U1592" s="2"/>
      <c r="V1592" s="2">
        <f>IF(C1592=0,"-",(1-R1592-S1592-T1592))</f>
        <v>0.35526315789473689</v>
      </c>
      <c r="W1592" s="1"/>
      <c r="X1592" s="1">
        <v>148</v>
      </c>
      <c r="Y1592" s="1">
        <v>489</v>
      </c>
      <c r="Z1592" s="1">
        <v>104</v>
      </c>
      <c r="AA1592" s="1">
        <v>243</v>
      </c>
      <c r="AB1592" s="1"/>
      <c r="AC1592" s="1"/>
      <c r="AD1592" s="1"/>
      <c r="AE1592" s="1"/>
      <c r="AF1592" s="1"/>
      <c r="AG1592" s="1"/>
      <c r="AH1592" s="1">
        <v>4</v>
      </c>
      <c r="AJ1592" s="1"/>
      <c r="AY1592" s="162" t="str">
        <f>A1592&amp;" "&amp;"CD"&amp;BA1592</f>
        <v>Huntingdon CD9</v>
      </c>
      <c r="BA1592" s="162">
        <v>9</v>
      </c>
      <c r="BC1592" s="65">
        <v>42</v>
      </c>
      <c r="BD1592" s="130"/>
      <c r="BE1592" s="162">
        <v>42061</v>
      </c>
      <c r="BF1592" s="162">
        <f>BE1592*100+BA1592</f>
        <v>4206109</v>
      </c>
      <c r="BH1592" s="162" t="s">
        <v>3387</v>
      </c>
    </row>
    <row r="1593" spans="1:60">
      <c r="A1593" s="162" t="s">
        <v>271</v>
      </c>
      <c r="B1593" t="s">
        <v>2056</v>
      </c>
      <c r="C1593" s="1">
        <f t="shared" si="859"/>
        <v>156</v>
      </c>
      <c r="D1593" s="1"/>
      <c r="E1593" s="1"/>
      <c r="F1593" s="1"/>
      <c r="G1593" s="1"/>
      <c r="H1593" s="1"/>
      <c r="I1593" s="1"/>
      <c r="J1593" s="1"/>
      <c r="K1593" s="7" t="e">
        <f>RANK(W1593,(W1593:Y1593,Z1593:AN1593))</f>
        <v>#N/A</v>
      </c>
      <c r="L1593" s="7">
        <f>RANK(X1593,(W1593:Y1593,Z1593:AN1593))</f>
        <v>3</v>
      </c>
      <c r="M1593" s="7">
        <f>IF(Y1593&gt;0,RANK(Y1593,(W1593:Y1593,Z1593:AN1593)),0)</f>
        <v>1</v>
      </c>
      <c r="N1593" s="7"/>
      <c r="O1593" s="1">
        <f t="shared" si="860"/>
        <v>73</v>
      </c>
      <c r="P1593" s="2">
        <f t="shared" si="861"/>
        <v>0.46794871794871795</v>
      </c>
      <c r="Q1593" s="2"/>
      <c r="R1593" s="2">
        <f t="shared" si="862"/>
        <v>0</v>
      </c>
      <c r="S1593" s="2">
        <f t="shared" si="863"/>
        <v>7.0512820512820512E-2</v>
      </c>
      <c r="T1593" s="2">
        <f t="shared" si="864"/>
        <v>0.65384615384615385</v>
      </c>
      <c r="U1593" s="2"/>
      <c r="V1593" s="2">
        <f t="shared" si="865"/>
        <v>0.27564102564102566</v>
      </c>
      <c r="X1593" s="1">
        <v>11</v>
      </c>
      <c r="Y1593" s="1">
        <v>102</v>
      </c>
      <c r="Z1593" s="1">
        <v>11</v>
      </c>
      <c r="AA1593" s="1">
        <v>29</v>
      </c>
      <c r="AH1593" s="1">
        <v>3</v>
      </c>
      <c r="AY1593" s="162" t="str">
        <f t="shared" si="866"/>
        <v>Huntingdon CD0</v>
      </c>
      <c r="BA1593">
        <v>0</v>
      </c>
      <c r="BC1593" s="65">
        <v>42</v>
      </c>
      <c r="BD1593" s="130"/>
      <c r="BE1593" s="162">
        <v>42061</v>
      </c>
      <c r="BF1593">
        <f t="shared" si="867"/>
        <v>4206100</v>
      </c>
      <c r="BH1593" t="s">
        <v>3387</v>
      </c>
    </row>
    <row r="1594" spans="1:60">
      <c r="A1594" t="s">
        <v>2429</v>
      </c>
      <c r="B1594" t="s">
        <v>2056</v>
      </c>
      <c r="C1594" s="1">
        <f t="shared" si="859"/>
        <v>4110</v>
      </c>
      <c r="D1594" s="1"/>
      <c r="E1594" s="1"/>
      <c r="F1594" s="1"/>
      <c r="G1594" s="1"/>
      <c r="H1594" s="1"/>
      <c r="I1594" s="1"/>
      <c r="J1594" s="1"/>
      <c r="K1594" s="7" t="e">
        <f>RANK(W1594,(W1594:Y1594,Z1594:AN1594))</f>
        <v>#N/A</v>
      </c>
      <c r="L1594" s="7">
        <f>RANK(X1594,(W1594:Y1594,Z1594:AN1594))</f>
        <v>4</v>
      </c>
      <c r="M1594" s="7">
        <f>IF(Y1594&gt;0,RANK(Y1594,(W1594:Y1594,Z1594:AN1594)),0)</f>
        <v>1</v>
      </c>
      <c r="N1594" s="7"/>
      <c r="O1594" s="1">
        <f t="shared" si="860"/>
        <v>1573</v>
      </c>
      <c r="P1594" s="2">
        <f t="shared" si="861"/>
        <v>0.38272506082725061</v>
      </c>
      <c r="Q1594" s="2"/>
      <c r="R1594" s="2">
        <f t="shared" si="862"/>
        <v>0</v>
      </c>
      <c r="S1594" s="2">
        <f t="shared" si="863"/>
        <v>8.4428223844282238E-2</v>
      </c>
      <c r="T1594" s="2">
        <f t="shared" si="864"/>
        <v>0.57737226277372267</v>
      </c>
      <c r="U1594" s="2"/>
      <c r="V1594" s="2">
        <f t="shared" si="865"/>
        <v>0.33819951338199505</v>
      </c>
      <c r="X1594" s="1">
        <v>347</v>
      </c>
      <c r="Y1594" s="1">
        <v>2373</v>
      </c>
      <c r="Z1594" s="1">
        <v>548</v>
      </c>
      <c r="AA1594" s="1">
        <v>800</v>
      </c>
      <c r="AH1594" s="1">
        <v>42</v>
      </c>
      <c r="AY1594" s="162" t="str">
        <f t="shared" si="866"/>
        <v>Lackawanna CD10</v>
      </c>
      <c r="BA1594">
        <v>10</v>
      </c>
      <c r="BC1594" s="65">
        <v>42</v>
      </c>
      <c r="BD1594" s="130"/>
      <c r="BE1594" s="162">
        <v>42069</v>
      </c>
      <c r="BF1594">
        <f t="shared" si="867"/>
        <v>4206910</v>
      </c>
      <c r="BH1594" t="s">
        <v>3387</v>
      </c>
    </row>
    <row r="1595" spans="1:60" s="162" customFormat="1">
      <c r="A1595" s="162" t="s">
        <v>2429</v>
      </c>
      <c r="B1595" s="162" t="s">
        <v>2056</v>
      </c>
      <c r="C1595" s="1">
        <f>SUM(W1595:AN1595)</f>
        <v>4762</v>
      </c>
      <c r="D1595" s="1"/>
      <c r="E1595" s="1"/>
      <c r="F1595" s="1"/>
      <c r="G1595" s="1"/>
      <c r="H1595" s="1"/>
      <c r="I1595" s="1"/>
      <c r="J1595" s="1"/>
      <c r="K1595" s="7" t="e">
        <f>RANK(W1595,(W1595:Y1595,Z1595:AN1595))</f>
        <v>#N/A</v>
      </c>
      <c r="L1595" s="7">
        <f>RANK(X1595,(W1595:Y1595,Z1595:AN1595))</f>
        <v>4</v>
      </c>
      <c r="M1595" s="7">
        <f>IF(Y1595&gt;0,RANK(Y1595,(W1595:Y1595,Z1595:AN1595)),0)</f>
        <v>1</v>
      </c>
      <c r="N1595" s="7"/>
      <c r="O1595" s="1">
        <f>MAX(W1595:AD1595)-LARGE(W1595:AD1595,2)</f>
        <v>1550</v>
      </c>
      <c r="P1595" s="2">
        <f>O1595/C1595</f>
        <v>0.3254934901301974</v>
      </c>
      <c r="Q1595" s="2"/>
      <c r="R1595" s="2">
        <f>IF($C1595=0,"-",W1595/$C1595)</f>
        <v>0</v>
      </c>
      <c r="S1595" s="2">
        <f>IF($C1595=0,"-",X1595/$C1595)</f>
        <v>8.2948341033179343E-2</v>
      </c>
      <c r="T1595" s="2">
        <f>IF($C1595=0,"-",Y1595/$C1595)</f>
        <v>0.55333893322133554</v>
      </c>
      <c r="U1595" s="2"/>
      <c r="V1595" s="2">
        <f>IF(C1595=0,"-",(1-R1595-S1595-T1595))</f>
        <v>0.36371272574548508</v>
      </c>
      <c r="W1595" s="1"/>
      <c r="X1595" s="1">
        <v>395</v>
      </c>
      <c r="Y1595" s="1">
        <v>2635</v>
      </c>
      <c r="Z1595" s="1">
        <v>587</v>
      </c>
      <c r="AA1595" s="1">
        <v>1085</v>
      </c>
      <c r="AB1595" s="1"/>
      <c r="AC1595" s="1"/>
      <c r="AD1595" s="1"/>
      <c r="AE1595" s="1"/>
      <c r="AF1595" s="1"/>
      <c r="AG1595" s="1"/>
      <c r="AH1595" s="1">
        <v>60</v>
      </c>
      <c r="AJ1595" s="1"/>
      <c r="AY1595" s="162" t="str">
        <f>A1595&amp;" "&amp;"CD"&amp;BA1595</f>
        <v>Lackawanna CD17</v>
      </c>
      <c r="BA1595" s="162">
        <v>17</v>
      </c>
      <c r="BC1595" s="65">
        <v>42</v>
      </c>
      <c r="BD1595" s="130"/>
      <c r="BE1595" s="162">
        <v>42069</v>
      </c>
      <c r="BF1595" s="162">
        <f>BE1595*100+BA1595</f>
        <v>4206917</v>
      </c>
      <c r="BH1595" s="162" t="s">
        <v>3387</v>
      </c>
    </row>
    <row r="1596" spans="1:60">
      <c r="A1596" t="s">
        <v>2429</v>
      </c>
      <c r="B1596" t="s">
        <v>2056</v>
      </c>
      <c r="C1596" s="1">
        <f t="shared" si="859"/>
        <v>20</v>
      </c>
      <c r="D1596" s="1"/>
      <c r="E1596" s="1"/>
      <c r="F1596" s="1"/>
      <c r="G1596" s="1"/>
      <c r="H1596" s="1"/>
      <c r="I1596" s="1"/>
      <c r="J1596" s="1"/>
      <c r="K1596" s="7">
        <f>RANK(W1596,(W1596:Y1596,Z1596:AN1596))</f>
        <v>4</v>
      </c>
      <c r="L1596" s="7">
        <f>RANK(X1596,(W1596:Y1596,Z1596:AN1596))</f>
        <v>4</v>
      </c>
      <c r="M1596" s="7">
        <f>IF(Y1596&gt;0,RANK(Y1596,(W1596:Y1596,Z1596:AN1596)),0)</f>
        <v>1</v>
      </c>
      <c r="N1596" s="7"/>
      <c r="O1596" s="1">
        <f t="shared" si="860"/>
        <v>1</v>
      </c>
      <c r="P1596" s="2">
        <f t="shared" si="861"/>
        <v>0.05</v>
      </c>
      <c r="Q1596" s="2"/>
      <c r="R1596" s="2">
        <f t="shared" si="862"/>
        <v>0</v>
      </c>
      <c r="S1596" s="2">
        <f t="shared" si="863"/>
        <v>0</v>
      </c>
      <c r="T1596" s="2">
        <f t="shared" si="864"/>
        <v>0.5</v>
      </c>
      <c r="U1596" s="2"/>
      <c r="V1596" s="2">
        <f t="shared" si="865"/>
        <v>0.5</v>
      </c>
      <c r="X1596" s="1">
        <v>0</v>
      </c>
      <c r="Y1596" s="1">
        <v>10</v>
      </c>
      <c r="Z1596" s="1">
        <v>1</v>
      </c>
      <c r="AA1596" s="1">
        <v>9</v>
      </c>
      <c r="AH1596" s="1">
        <v>0</v>
      </c>
      <c r="AY1596" s="162" t="str">
        <f t="shared" si="866"/>
        <v>Lackawanna CD0</v>
      </c>
      <c r="BA1596">
        <v>0</v>
      </c>
      <c r="BC1596" s="65">
        <v>42</v>
      </c>
      <c r="BD1596" s="130"/>
      <c r="BE1596" s="162">
        <v>42069</v>
      </c>
      <c r="BF1596">
        <f t="shared" si="867"/>
        <v>4206900</v>
      </c>
      <c r="BH1596" t="s">
        <v>3387</v>
      </c>
    </row>
    <row r="1597" spans="1:60">
      <c r="A1597" t="s">
        <v>1844</v>
      </c>
      <c r="B1597" t="s">
        <v>2056</v>
      </c>
      <c r="C1597" s="1">
        <f t="shared" si="859"/>
        <v>1841</v>
      </c>
      <c r="D1597" s="1"/>
      <c r="E1597" s="1"/>
      <c r="F1597" s="1"/>
      <c r="G1597" s="1"/>
      <c r="H1597" s="1"/>
      <c r="I1597" s="1"/>
      <c r="J1597" s="1"/>
      <c r="K1597" s="7" t="e">
        <f>RANK(W1597,(W1597:Y1597,Z1597:AN1597))</f>
        <v>#N/A</v>
      </c>
      <c r="L1597" s="7">
        <f>RANK(X1597,(W1597:Y1597,Z1597:AN1597))</f>
        <v>4</v>
      </c>
      <c r="M1597" s="7">
        <f>IF(Y1597&gt;0,RANK(Y1597,(W1597:Y1597,Z1597:AN1597)),0)</f>
        <v>1</v>
      </c>
      <c r="N1597" s="7"/>
      <c r="O1597" s="1">
        <f t="shared" si="860"/>
        <v>580</v>
      </c>
      <c r="P1597" s="2">
        <f t="shared" si="861"/>
        <v>0.31504617055947853</v>
      </c>
      <c r="Q1597" s="2"/>
      <c r="R1597" s="2">
        <f t="shared" si="862"/>
        <v>0</v>
      </c>
      <c r="S1597" s="2">
        <f t="shared" si="863"/>
        <v>0.1287343834872352</v>
      </c>
      <c r="T1597" s="2">
        <f t="shared" si="864"/>
        <v>0.51167843563280824</v>
      </c>
      <c r="U1597" s="2"/>
      <c r="V1597" s="2">
        <f t="shared" si="865"/>
        <v>0.35958718087995656</v>
      </c>
      <c r="X1597" s="1">
        <v>237</v>
      </c>
      <c r="Y1597" s="1">
        <v>942</v>
      </c>
      <c r="Z1597" s="1">
        <v>293</v>
      </c>
      <c r="AA1597" s="1">
        <v>362</v>
      </c>
      <c r="AH1597" s="1">
        <v>7</v>
      </c>
      <c r="AY1597" s="162" t="str">
        <f t="shared" si="866"/>
        <v>Lancaster CD7</v>
      </c>
      <c r="BA1597">
        <v>7</v>
      </c>
      <c r="BC1597" s="65">
        <v>42</v>
      </c>
      <c r="BD1597" s="130"/>
      <c r="BE1597" s="162">
        <v>42071</v>
      </c>
      <c r="BF1597">
        <f t="shared" si="867"/>
        <v>4207107</v>
      </c>
      <c r="BH1597" t="s">
        <v>3387</v>
      </c>
    </row>
    <row r="1598" spans="1:60">
      <c r="A1598" t="s">
        <v>1844</v>
      </c>
      <c r="B1598" t="s">
        <v>2056</v>
      </c>
      <c r="C1598" s="1">
        <f t="shared" si="859"/>
        <v>41473</v>
      </c>
      <c r="D1598" s="1"/>
      <c r="E1598" s="1"/>
      <c r="F1598" s="1"/>
      <c r="G1598" s="1"/>
      <c r="H1598" s="1"/>
      <c r="I1598" s="1"/>
      <c r="J1598" s="1"/>
      <c r="K1598" s="7" t="e">
        <f>RANK(W1598,(W1598:Y1598,Z1598:AN1598))</f>
        <v>#N/A</v>
      </c>
      <c r="L1598" s="7">
        <f>RANK(X1598,(W1598:Y1598,Z1598:AN1598))</f>
        <v>4</v>
      </c>
      <c r="M1598" s="7">
        <f>IF(Y1598&gt;0,RANK(Y1598,(W1598:Y1598,Z1598:AN1598)),0)</f>
        <v>1</v>
      </c>
      <c r="N1598" s="7"/>
      <c r="O1598" s="1">
        <f t="shared" si="860"/>
        <v>15825</v>
      </c>
      <c r="P1598" s="2">
        <f t="shared" si="861"/>
        <v>0.38157355387842695</v>
      </c>
      <c r="Q1598" s="2"/>
      <c r="R1598" s="2">
        <f t="shared" si="862"/>
        <v>0</v>
      </c>
      <c r="S1598" s="2">
        <f t="shared" si="863"/>
        <v>0.12504521013671546</v>
      </c>
      <c r="T1598" s="2">
        <f t="shared" si="864"/>
        <v>0.55305861644925614</v>
      </c>
      <c r="U1598" s="2"/>
      <c r="V1598" s="2">
        <f t="shared" si="865"/>
        <v>0.32189617341402843</v>
      </c>
      <c r="X1598" s="1">
        <v>5186</v>
      </c>
      <c r="Y1598" s="1">
        <v>22937</v>
      </c>
      <c r="Z1598" s="1">
        <v>6105</v>
      </c>
      <c r="AA1598" s="1">
        <v>7112</v>
      </c>
      <c r="AH1598" s="1">
        <v>133</v>
      </c>
      <c r="AY1598" s="162" t="str">
        <f t="shared" si="866"/>
        <v>Lancaster CD16</v>
      </c>
      <c r="BA1598">
        <v>16</v>
      </c>
      <c r="BC1598" s="65">
        <v>42</v>
      </c>
      <c r="BD1598" s="130"/>
      <c r="BE1598" s="162">
        <v>42071</v>
      </c>
      <c r="BF1598">
        <f t="shared" si="867"/>
        <v>4207116</v>
      </c>
      <c r="BH1598" t="s">
        <v>3387</v>
      </c>
    </row>
    <row r="1599" spans="1:60">
      <c r="A1599" t="s">
        <v>646</v>
      </c>
      <c r="B1599" t="s">
        <v>2056</v>
      </c>
      <c r="C1599" s="1">
        <f t="shared" si="859"/>
        <v>0</v>
      </c>
      <c r="D1599" s="1"/>
      <c r="E1599" s="1"/>
      <c r="F1599" s="1"/>
      <c r="G1599" s="1"/>
      <c r="H1599" s="1"/>
      <c r="I1599" s="1"/>
      <c r="J1599" s="1"/>
      <c r="K1599" s="7" t="e">
        <f>RANK(W1599,(W1599:Y1599,Z1599:AN1599))</f>
        <v>#N/A</v>
      </c>
      <c r="L1599" s="7" t="e">
        <f>RANK(X1599,(W1599:Y1599,Z1599:AN1599))</f>
        <v>#N/A</v>
      </c>
      <c r="M1599" s="7">
        <f>IF(Y1599&gt;0,RANK(Y1599,(W1599:Y1599,Z1599:AN1599)),0)</f>
        <v>0</v>
      </c>
      <c r="N1599" s="7"/>
      <c r="O1599" s="1" t="e">
        <f t="shared" si="860"/>
        <v>#NUM!</v>
      </c>
      <c r="P1599" s="2" t="e">
        <f t="shared" si="861"/>
        <v>#NUM!</v>
      </c>
      <c r="Q1599" s="2"/>
      <c r="R1599" s="2" t="str">
        <f t="shared" si="862"/>
        <v>-</v>
      </c>
      <c r="S1599" s="2" t="str">
        <f t="shared" si="863"/>
        <v>-</v>
      </c>
      <c r="T1599" s="2" t="str">
        <f t="shared" si="864"/>
        <v>-</v>
      </c>
      <c r="U1599" s="2"/>
      <c r="V1599" s="2" t="str">
        <f t="shared" si="865"/>
        <v>-</v>
      </c>
      <c r="AY1599" s="162" t="str">
        <f t="shared" si="866"/>
        <v>Lawrence CD3</v>
      </c>
      <c r="BA1599">
        <v>3</v>
      </c>
      <c r="BC1599" s="65">
        <v>42</v>
      </c>
      <c r="BD1599" s="130"/>
      <c r="BE1599" s="162">
        <v>42073</v>
      </c>
      <c r="BF1599">
        <f t="shared" si="867"/>
        <v>4207303</v>
      </c>
      <c r="BH1599" t="s">
        <v>3387</v>
      </c>
    </row>
    <row r="1600" spans="1:60">
      <c r="A1600" t="s">
        <v>646</v>
      </c>
      <c r="B1600" t="s">
        <v>2056</v>
      </c>
      <c r="C1600" s="1">
        <f t="shared" si="859"/>
        <v>0</v>
      </c>
      <c r="D1600" s="1"/>
      <c r="E1600" s="1"/>
      <c r="F1600" s="1"/>
      <c r="G1600" s="1"/>
      <c r="H1600" s="1"/>
      <c r="I1600" s="1"/>
      <c r="J1600" s="1"/>
      <c r="K1600" s="7" t="e">
        <f>RANK(W1600,(W1600:Y1600,Z1600:AN1600))</f>
        <v>#N/A</v>
      </c>
      <c r="L1600" s="7" t="e">
        <f>RANK(X1600,(W1600:Y1600,Z1600:AN1600))</f>
        <v>#N/A</v>
      </c>
      <c r="M1600" s="7">
        <f>IF(Y1600&gt;0,RANK(Y1600,(W1600:Y1600,Z1600:AN1600)),0)</f>
        <v>0</v>
      </c>
      <c r="N1600" s="7"/>
      <c r="O1600" s="1" t="e">
        <f t="shared" si="860"/>
        <v>#NUM!</v>
      </c>
      <c r="P1600" s="2" t="e">
        <f t="shared" si="861"/>
        <v>#NUM!</v>
      </c>
      <c r="Q1600" s="2"/>
      <c r="R1600" s="2" t="str">
        <f t="shared" si="862"/>
        <v>-</v>
      </c>
      <c r="S1600" s="2" t="str">
        <f t="shared" si="863"/>
        <v>-</v>
      </c>
      <c r="T1600" s="2" t="str">
        <f t="shared" si="864"/>
        <v>-</v>
      </c>
      <c r="U1600" s="2"/>
      <c r="V1600" s="2" t="str">
        <f t="shared" si="865"/>
        <v>-</v>
      </c>
      <c r="AY1600" s="162" t="str">
        <f t="shared" si="866"/>
        <v>Lawrence CD12</v>
      </c>
      <c r="BA1600">
        <v>12</v>
      </c>
      <c r="BC1600" s="65">
        <v>42</v>
      </c>
      <c r="BD1600" s="130"/>
      <c r="BE1600" s="162">
        <v>42073</v>
      </c>
      <c r="BF1600">
        <f t="shared" si="867"/>
        <v>4207312</v>
      </c>
      <c r="BH1600" t="s">
        <v>3387</v>
      </c>
    </row>
    <row r="1601" spans="1:60">
      <c r="A1601" t="s">
        <v>2430</v>
      </c>
      <c r="B1601" t="s">
        <v>2056</v>
      </c>
      <c r="C1601" s="1">
        <f t="shared" si="859"/>
        <v>0</v>
      </c>
      <c r="D1601" s="1"/>
      <c r="E1601" s="1"/>
      <c r="F1601" s="1"/>
      <c r="G1601" s="1"/>
      <c r="H1601" s="1"/>
      <c r="I1601" s="1"/>
      <c r="J1601" s="1"/>
      <c r="K1601" s="7" t="e">
        <f>RANK(W1601,(W1601:Y1601,Z1601:AN1601))</f>
        <v>#N/A</v>
      </c>
      <c r="L1601" s="7" t="e">
        <f>RANK(X1601,(W1601:Y1601,Z1601:AN1601))</f>
        <v>#N/A</v>
      </c>
      <c r="M1601" s="7">
        <f>IF(Y1601&gt;0,RANK(Y1601,(W1601:Y1601,Z1601:AN1601)),0)</f>
        <v>0</v>
      </c>
      <c r="N1601" s="7"/>
      <c r="O1601" s="1" t="e">
        <f t="shared" si="860"/>
        <v>#NUM!</v>
      </c>
      <c r="P1601" s="2" t="e">
        <f t="shared" si="861"/>
        <v>#NUM!</v>
      </c>
      <c r="Q1601" s="2"/>
      <c r="R1601" s="2" t="str">
        <f t="shared" si="862"/>
        <v>-</v>
      </c>
      <c r="S1601" s="2" t="str">
        <f t="shared" si="863"/>
        <v>-</v>
      </c>
      <c r="T1601" s="2" t="str">
        <f t="shared" si="864"/>
        <v>-</v>
      </c>
      <c r="U1601" s="2"/>
      <c r="V1601" s="2" t="str">
        <f t="shared" si="865"/>
        <v>-</v>
      </c>
      <c r="AY1601" s="162" t="str">
        <f t="shared" si="866"/>
        <v>Lebanon CD6</v>
      </c>
      <c r="BA1601">
        <v>6</v>
      </c>
      <c r="BC1601" s="65">
        <v>42</v>
      </c>
      <c r="BD1601" s="130"/>
      <c r="BE1601" s="162">
        <v>42075</v>
      </c>
      <c r="BF1601">
        <f t="shared" si="867"/>
        <v>4207506</v>
      </c>
      <c r="BH1601" t="s">
        <v>3387</v>
      </c>
    </row>
    <row r="1602" spans="1:60">
      <c r="A1602" t="s">
        <v>2430</v>
      </c>
      <c r="B1602" t="s">
        <v>2056</v>
      </c>
      <c r="C1602" s="1">
        <f t="shared" si="859"/>
        <v>0</v>
      </c>
      <c r="D1602" s="1"/>
      <c r="E1602" s="1"/>
      <c r="F1602" s="1"/>
      <c r="G1602" s="1"/>
      <c r="H1602" s="1"/>
      <c r="I1602" s="1"/>
      <c r="J1602" s="1"/>
      <c r="K1602" s="7" t="e">
        <f>RANK(W1602,(W1602:Y1602,Z1602:AN1602))</f>
        <v>#N/A</v>
      </c>
      <c r="L1602" s="7" t="e">
        <f>RANK(X1602,(W1602:Y1602,Z1602:AN1602))</f>
        <v>#N/A</v>
      </c>
      <c r="M1602" s="7">
        <f>IF(Y1602&gt;0,RANK(Y1602,(W1602:Y1602,Z1602:AN1602)),0)</f>
        <v>0</v>
      </c>
      <c r="N1602" s="7"/>
      <c r="O1602" s="1" t="e">
        <f t="shared" si="860"/>
        <v>#NUM!</v>
      </c>
      <c r="P1602" s="2" t="e">
        <f t="shared" si="861"/>
        <v>#NUM!</v>
      </c>
      <c r="Q1602" s="2"/>
      <c r="R1602" s="2" t="str">
        <f t="shared" si="862"/>
        <v>-</v>
      </c>
      <c r="S1602" s="2" t="str">
        <f t="shared" si="863"/>
        <v>-</v>
      </c>
      <c r="T1602" s="2" t="str">
        <f t="shared" si="864"/>
        <v>-</v>
      </c>
      <c r="U1602" s="2"/>
      <c r="V1602" s="2" t="str">
        <f t="shared" si="865"/>
        <v>-</v>
      </c>
      <c r="AH1602" s="1"/>
      <c r="AY1602" s="162" t="str">
        <f t="shared" si="866"/>
        <v>Lebanon CD15</v>
      </c>
      <c r="BA1602">
        <v>15</v>
      </c>
      <c r="BC1602" s="65">
        <v>42</v>
      </c>
      <c r="BD1602" s="130"/>
      <c r="BE1602" s="162">
        <v>42075</v>
      </c>
      <c r="BF1602">
        <f t="shared" si="867"/>
        <v>4207515</v>
      </c>
      <c r="BH1602" t="s">
        <v>3387</v>
      </c>
    </row>
    <row r="1603" spans="1:60">
      <c r="A1603" t="s">
        <v>2295</v>
      </c>
      <c r="B1603" t="s">
        <v>2056</v>
      </c>
      <c r="C1603" s="1">
        <f t="shared" si="859"/>
        <v>0</v>
      </c>
      <c r="D1603" s="1"/>
      <c r="E1603" s="1"/>
      <c r="F1603" s="1"/>
      <c r="G1603" s="1"/>
      <c r="H1603" s="1"/>
      <c r="I1603" s="1"/>
      <c r="J1603" s="1"/>
      <c r="K1603" s="7" t="e">
        <f>RANK(W1603,(W1603:Y1603,Z1603:AN1603))</f>
        <v>#N/A</v>
      </c>
      <c r="L1603" s="7" t="e">
        <f>RANK(X1603,(W1603:Y1603,Z1603:AN1603))</f>
        <v>#N/A</v>
      </c>
      <c r="M1603" s="7">
        <f>IF(Y1603&gt;0,RANK(Y1603,(W1603:Y1603,Z1603:AN1603)),0)</f>
        <v>0</v>
      </c>
      <c r="N1603" s="7"/>
      <c r="O1603" s="1" t="e">
        <f t="shared" si="860"/>
        <v>#NUM!</v>
      </c>
      <c r="P1603" s="2" t="e">
        <f t="shared" si="861"/>
        <v>#NUM!</v>
      </c>
      <c r="Q1603" s="2"/>
      <c r="R1603" s="2" t="str">
        <f t="shared" si="862"/>
        <v>-</v>
      </c>
      <c r="S1603" s="2" t="str">
        <f t="shared" si="863"/>
        <v>-</v>
      </c>
      <c r="T1603" s="2" t="str">
        <f t="shared" si="864"/>
        <v>-</v>
      </c>
      <c r="U1603" s="2"/>
      <c r="V1603" s="2" t="str">
        <f t="shared" si="865"/>
        <v>-</v>
      </c>
      <c r="AY1603" s="162" t="str">
        <f t="shared" si="866"/>
        <v>Luzerne CD11</v>
      </c>
      <c r="BA1603">
        <v>11</v>
      </c>
      <c r="BC1603" s="65">
        <v>42</v>
      </c>
      <c r="BD1603" s="130"/>
      <c r="BE1603" s="162">
        <v>42079</v>
      </c>
      <c r="BF1603">
        <f t="shared" si="867"/>
        <v>4207911</v>
      </c>
      <c r="BH1603" t="s">
        <v>3387</v>
      </c>
    </row>
    <row r="1604" spans="1:60">
      <c r="A1604" t="s">
        <v>2295</v>
      </c>
      <c r="B1604" t="s">
        <v>2056</v>
      </c>
      <c r="C1604" s="1">
        <f t="shared" si="859"/>
        <v>0</v>
      </c>
      <c r="D1604" s="1"/>
      <c r="E1604" s="1"/>
      <c r="F1604" s="1"/>
      <c r="G1604" s="1"/>
      <c r="H1604" s="1"/>
      <c r="I1604" s="1"/>
      <c r="J1604" s="1"/>
      <c r="K1604" s="7" t="e">
        <f>RANK(W1604,(W1604:Y1604,Z1604:AN1604))</f>
        <v>#N/A</v>
      </c>
      <c r="L1604" s="7" t="e">
        <f>RANK(X1604,(W1604:Y1604,Z1604:AN1604))</f>
        <v>#N/A</v>
      </c>
      <c r="M1604" s="7">
        <f>IF(Y1604&gt;0,RANK(Y1604,(W1604:Y1604,Z1604:AN1604)),0)</f>
        <v>0</v>
      </c>
      <c r="N1604" s="7"/>
      <c r="O1604" s="1" t="e">
        <f t="shared" si="860"/>
        <v>#NUM!</v>
      </c>
      <c r="P1604" s="2" t="e">
        <f t="shared" si="861"/>
        <v>#NUM!</v>
      </c>
      <c r="Q1604" s="2"/>
      <c r="R1604" s="2" t="str">
        <f t="shared" si="862"/>
        <v>-</v>
      </c>
      <c r="S1604" s="2" t="str">
        <f t="shared" si="863"/>
        <v>-</v>
      </c>
      <c r="T1604" s="2" t="str">
        <f t="shared" si="864"/>
        <v>-</v>
      </c>
      <c r="U1604" s="2"/>
      <c r="V1604" s="2" t="str">
        <f t="shared" si="865"/>
        <v>-</v>
      </c>
      <c r="AY1604" s="162" t="str">
        <f t="shared" si="866"/>
        <v>Luzerne CD17</v>
      </c>
      <c r="BA1604">
        <v>17</v>
      </c>
      <c r="BC1604" s="65">
        <v>42</v>
      </c>
      <c r="BD1604" s="130"/>
      <c r="BE1604" s="162">
        <v>42079</v>
      </c>
      <c r="BF1604">
        <f t="shared" si="867"/>
        <v>4207917</v>
      </c>
      <c r="BH1604" t="s">
        <v>3387</v>
      </c>
    </row>
    <row r="1605" spans="1:60">
      <c r="A1605" t="s">
        <v>350</v>
      </c>
      <c r="B1605" t="s">
        <v>2056</v>
      </c>
      <c r="C1605" s="1">
        <f t="shared" si="859"/>
        <v>0</v>
      </c>
      <c r="D1605" s="1"/>
      <c r="E1605" s="1"/>
      <c r="F1605" s="1"/>
      <c r="G1605" s="1"/>
      <c r="H1605" s="1"/>
      <c r="I1605" s="1"/>
      <c r="J1605" s="1"/>
      <c r="K1605" s="7" t="e">
        <f>RANK(W1605,(W1605:Y1605,Z1605:AN1605))</f>
        <v>#N/A</v>
      </c>
      <c r="L1605" s="7" t="e">
        <f>RANK(X1605,(W1605:Y1605,Z1605:AN1605))</f>
        <v>#N/A</v>
      </c>
      <c r="M1605" s="7">
        <f>IF(Y1605&gt;0,RANK(Y1605,(W1605:Y1605,Z1605:AN1605)),0)</f>
        <v>0</v>
      </c>
      <c r="N1605" s="7"/>
      <c r="O1605" s="1" t="e">
        <f t="shared" si="860"/>
        <v>#NUM!</v>
      </c>
      <c r="P1605" s="2" t="e">
        <f t="shared" si="861"/>
        <v>#NUM!</v>
      </c>
      <c r="Q1605" s="2"/>
      <c r="R1605" s="2" t="str">
        <f t="shared" si="862"/>
        <v>-</v>
      </c>
      <c r="S1605" s="2" t="str">
        <f t="shared" si="863"/>
        <v>-</v>
      </c>
      <c r="T1605" s="2" t="str">
        <f t="shared" si="864"/>
        <v>-</v>
      </c>
      <c r="U1605" s="2"/>
      <c r="V1605" s="2" t="str">
        <f t="shared" si="865"/>
        <v>-</v>
      </c>
      <c r="AY1605" s="162" t="str">
        <f t="shared" si="866"/>
        <v>Monroe CD10</v>
      </c>
      <c r="BA1605">
        <v>10</v>
      </c>
      <c r="BC1605" s="65">
        <v>42</v>
      </c>
      <c r="BD1605" s="130"/>
      <c r="BE1605" s="162">
        <v>42089</v>
      </c>
      <c r="BF1605">
        <f t="shared" si="867"/>
        <v>4208910</v>
      </c>
      <c r="BH1605" t="s">
        <v>3387</v>
      </c>
    </row>
    <row r="1606" spans="1:60">
      <c r="A1606" t="s">
        <v>350</v>
      </c>
      <c r="B1606" t="s">
        <v>2056</v>
      </c>
      <c r="C1606" s="1">
        <f t="shared" si="859"/>
        <v>0</v>
      </c>
      <c r="D1606" s="1"/>
      <c r="E1606" s="1"/>
      <c r="F1606" s="1"/>
      <c r="G1606" s="1"/>
      <c r="H1606" s="1"/>
      <c r="I1606" s="1"/>
      <c r="J1606" s="1"/>
      <c r="K1606" s="7" t="e">
        <f>RANK(W1606,(W1606:Y1606,Z1606:AN1606))</f>
        <v>#N/A</v>
      </c>
      <c r="L1606" s="7" t="e">
        <f>RANK(X1606,(W1606:Y1606,Z1606:AN1606))</f>
        <v>#N/A</v>
      </c>
      <c r="M1606" s="7">
        <f>IF(Y1606&gt;0,RANK(Y1606,(W1606:Y1606,Z1606:AN1606)),0)</f>
        <v>0</v>
      </c>
      <c r="N1606" s="7"/>
      <c r="O1606" s="1" t="e">
        <f t="shared" si="860"/>
        <v>#NUM!</v>
      </c>
      <c r="P1606" s="2" t="e">
        <f t="shared" si="861"/>
        <v>#NUM!</v>
      </c>
      <c r="Q1606" s="2"/>
      <c r="R1606" s="2" t="str">
        <f t="shared" si="862"/>
        <v>-</v>
      </c>
      <c r="S1606" s="2" t="str">
        <f t="shared" si="863"/>
        <v>-</v>
      </c>
      <c r="T1606" s="2" t="str">
        <f t="shared" si="864"/>
        <v>-</v>
      </c>
      <c r="U1606" s="2"/>
      <c r="V1606" s="2" t="str">
        <f t="shared" si="865"/>
        <v>-</v>
      </c>
      <c r="AY1606" s="162" t="str">
        <f t="shared" si="866"/>
        <v>Monroe CD17</v>
      </c>
      <c r="BA1606">
        <v>17</v>
      </c>
      <c r="BC1606" s="65">
        <v>42</v>
      </c>
      <c r="BD1606" s="130"/>
      <c r="BE1606" s="162">
        <v>42089</v>
      </c>
      <c r="BF1606">
        <f t="shared" si="867"/>
        <v>4208917</v>
      </c>
      <c r="BH1606" t="s">
        <v>3387</v>
      </c>
    </row>
    <row r="1607" spans="1:60">
      <c r="A1607" t="s">
        <v>402</v>
      </c>
      <c r="B1607" t="s">
        <v>2056</v>
      </c>
      <c r="C1607" s="1">
        <f t="shared" si="859"/>
        <v>0</v>
      </c>
      <c r="D1607" s="1"/>
      <c r="E1607" s="1"/>
      <c r="F1607" s="1"/>
      <c r="G1607" s="1"/>
      <c r="H1607" s="1"/>
      <c r="I1607" s="1"/>
      <c r="J1607" s="1"/>
      <c r="K1607" s="7" t="e">
        <f>RANK(W1607,(W1607:Y1607,Z1607:AN1607))</f>
        <v>#N/A</v>
      </c>
      <c r="L1607" s="7" t="e">
        <f>RANK(X1607,(W1607:Y1607,Z1607:AN1607))</f>
        <v>#N/A</v>
      </c>
      <c r="M1607" s="7">
        <f>IF(Y1607&gt;0,RANK(Y1607,(W1607:Y1607,Z1607:AN1607)),0)</f>
        <v>0</v>
      </c>
      <c r="N1607" s="7"/>
      <c r="O1607" s="1" t="e">
        <f t="shared" si="860"/>
        <v>#NUM!</v>
      </c>
      <c r="P1607" s="2" t="e">
        <f t="shared" si="861"/>
        <v>#NUM!</v>
      </c>
      <c r="Q1607" s="2"/>
      <c r="R1607" s="2" t="str">
        <f t="shared" si="862"/>
        <v>-</v>
      </c>
      <c r="S1607" s="2" t="str">
        <f t="shared" si="863"/>
        <v>-</v>
      </c>
      <c r="T1607" s="2" t="str">
        <f t="shared" si="864"/>
        <v>-</v>
      </c>
      <c r="U1607" s="2"/>
      <c r="V1607" s="2" t="str">
        <f t="shared" si="865"/>
        <v>-</v>
      </c>
      <c r="AY1607" s="162" t="str">
        <f t="shared" si="866"/>
        <v>Montgomery CD2</v>
      </c>
      <c r="BA1607">
        <v>2</v>
      </c>
      <c r="BC1607" s="65">
        <v>42</v>
      </c>
      <c r="BD1607" s="130"/>
      <c r="BE1607" s="162">
        <v>42091</v>
      </c>
      <c r="BF1607">
        <f t="shared" si="867"/>
        <v>4209102</v>
      </c>
      <c r="BH1607" t="s">
        <v>3387</v>
      </c>
    </row>
    <row r="1608" spans="1:60">
      <c r="A1608" t="s">
        <v>402</v>
      </c>
      <c r="B1608" t="s">
        <v>2056</v>
      </c>
      <c r="C1608" s="1">
        <f t="shared" si="859"/>
        <v>0</v>
      </c>
      <c r="D1608" s="1"/>
      <c r="E1608" s="1"/>
      <c r="F1608" s="1"/>
      <c r="G1608" s="1"/>
      <c r="H1608" s="1"/>
      <c r="I1608" s="1"/>
      <c r="J1608" s="1"/>
      <c r="K1608" s="7" t="e">
        <f>RANK(W1608,(W1608:Y1608,Z1608:AN1608))</f>
        <v>#N/A</v>
      </c>
      <c r="L1608" s="7" t="e">
        <f>RANK(X1608,(W1608:Y1608,Z1608:AN1608))</f>
        <v>#N/A</v>
      </c>
      <c r="M1608" s="7">
        <f>IF(Y1608&gt;0,RANK(Y1608,(W1608:Y1608,Z1608:AN1608)),0)</f>
        <v>0</v>
      </c>
      <c r="N1608" s="7"/>
      <c r="O1608" s="1" t="e">
        <f t="shared" si="860"/>
        <v>#NUM!</v>
      </c>
      <c r="P1608" s="2" t="e">
        <f t="shared" si="861"/>
        <v>#NUM!</v>
      </c>
      <c r="Q1608" s="2"/>
      <c r="R1608" s="2" t="str">
        <f t="shared" si="862"/>
        <v>-</v>
      </c>
      <c r="S1608" s="2" t="str">
        <f t="shared" si="863"/>
        <v>-</v>
      </c>
      <c r="T1608" s="2" t="str">
        <f t="shared" si="864"/>
        <v>-</v>
      </c>
      <c r="U1608" s="2"/>
      <c r="V1608" s="2" t="str">
        <f t="shared" si="865"/>
        <v>-</v>
      </c>
      <c r="AY1608" s="162" t="str">
        <f t="shared" si="866"/>
        <v>Montgomery CD6</v>
      </c>
      <c r="BA1608">
        <v>6</v>
      </c>
      <c r="BC1608" s="65">
        <v>42</v>
      </c>
      <c r="BD1608" s="130"/>
      <c r="BE1608" s="162">
        <v>42091</v>
      </c>
      <c r="BF1608">
        <f t="shared" si="867"/>
        <v>4209106</v>
      </c>
      <c r="BH1608" t="s">
        <v>3387</v>
      </c>
    </row>
    <row r="1609" spans="1:60">
      <c r="A1609" t="s">
        <v>402</v>
      </c>
      <c r="B1609" t="s">
        <v>2056</v>
      </c>
      <c r="C1609" s="1">
        <f t="shared" si="859"/>
        <v>0</v>
      </c>
      <c r="D1609" s="1"/>
      <c r="E1609" s="1"/>
      <c r="F1609" s="1"/>
      <c r="G1609" s="1"/>
      <c r="H1609" s="1"/>
      <c r="I1609" s="1"/>
      <c r="J1609" s="1"/>
      <c r="K1609" s="7" t="e">
        <f>RANK(W1609,(W1609:Y1609,Z1609:AN1609))</f>
        <v>#N/A</v>
      </c>
      <c r="L1609" s="7" t="e">
        <f>RANK(X1609,(W1609:Y1609,Z1609:AN1609))</f>
        <v>#N/A</v>
      </c>
      <c r="M1609" s="7">
        <f>IF(Y1609&gt;0,RANK(Y1609,(W1609:Y1609,Z1609:AN1609)),0)</f>
        <v>0</v>
      </c>
      <c r="N1609" s="7"/>
      <c r="O1609" s="1" t="e">
        <f t="shared" si="860"/>
        <v>#NUM!</v>
      </c>
      <c r="P1609" s="2" t="e">
        <f t="shared" si="861"/>
        <v>#NUM!</v>
      </c>
      <c r="Q1609" s="2"/>
      <c r="R1609" s="2" t="str">
        <f t="shared" si="862"/>
        <v>-</v>
      </c>
      <c r="S1609" s="2" t="str">
        <f t="shared" si="863"/>
        <v>-</v>
      </c>
      <c r="T1609" s="2" t="str">
        <f t="shared" si="864"/>
        <v>-</v>
      </c>
      <c r="U1609" s="2"/>
      <c r="V1609" s="2" t="str">
        <f t="shared" si="865"/>
        <v>-</v>
      </c>
      <c r="AY1609" s="162" t="str">
        <f t="shared" si="866"/>
        <v>Montgomery CD7</v>
      </c>
      <c r="BA1609">
        <v>7</v>
      </c>
      <c r="BC1609" s="65">
        <v>42</v>
      </c>
      <c r="BD1609" s="130"/>
      <c r="BE1609" s="162">
        <v>42091</v>
      </c>
      <c r="BF1609">
        <f t="shared" si="867"/>
        <v>4209107</v>
      </c>
      <c r="BH1609" t="s">
        <v>3387</v>
      </c>
    </row>
    <row r="1610" spans="1:60">
      <c r="A1610" t="s">
        <v>402</v>
      </c>
      <c r="B1610" t="s">
        <v>2056</v>
      </c>
      <c r="C1610" s="1">
        <f t="shared" si="859"/>
        <v>0</v>
      </c>
      <c r="D1610" s="1"/>
      <c r="E1610" s="1"/>
      <c r="F1610" s="1"/>
      <c r="G1610" s="1"/>
      <c r="H1610" s="1"/>
      <c r="I1610" s="1"/>
      <c r="J1610" s="1"/>
      <c r="K1610" s="7" t="e">
        <f>RANK(W1610,(W1610:Y1610,Z1610:AN1610))</f>
        <v>#N/A</v>
      </c>
      <c r="L1610" s="7" t="e">
        <f>RANK(X1610,(W1610:Y1610,Z1610:AN1610))</f>
        <v>#N/A</v>
      </c>
      <c r="M1610" s="7">
        <f>IF(Y1610&gt;0,RANK(Y1610,(W1610:Y1610,Z1610:AN1610)),0)</f>
        <v>0</v>
      </c>
      <c r="N1610" s="7"/>
      <c r="O1610" s="1" t="e">
        <f t="shared" si="860"/>
        <v>#NUM!</v>
      </c>
      <c r="P1610" s="2" t="e">
        <f t="shared" si="861"/>
        <v>#NUM!</v>
      </c>
      <c r="Q1610" s="2"/>
      <c r="R1610" s="2" t="str">
        <f t="shared" si="862"/>
        <v>-</v>
      </c>
      <c r="S1610" s="2" t="str">
        <f t="shared" si="863"/>
        <v>-</v>
      </c>
      <c r="T1610" s="2" t="str">
        <f t="shared" si="864"/>
        <v>-</v>
      </c>
      <c r="U1610" s="2"/>
      <c r="V1610" s="2" t="str">
        <f t="shared" si="865"/>
        <v>-</v>
      </c>
      <c r="AY1610" s="162" t="str">
        <f t="shared" si="866"/>
        <v>Montgomery CD8</v>
      </c>
      <c r="BA1610">
        <v>8</v>
      </c>
      <c r="BC1610" s="65">
        <v>42</v>
      </c>
      <c r="BD1610" s="130"/>
      <c r="BE1610" s="162">
        <v>42091</v>
      </c>
      <c r="BF1610">
        <f t="shared" si="867"/>
        <v>4209108</v>
      </c>
      <c r="BH1610" t="s">
        <v>3387</v>
      </c>
    </row>
    <row r="1611" spans="1:60">
      <c r="A1611" t="s">
        <v>402</v>
      </c>
      <c r="B1611" t="s">
        <v>2056</v>
      </c>
      <c r="C1611" s="1">
        <f t="shared" si="859"/>
        <v>0</v>
      </c>
      <c r="D1611" s="1"/>
      <c r="E1611" s="1"/>
      <c r="F1611" s="1"/>
      <c r="G1611" s="1"/>
      <c r="H1611" s="1"/>
      <c r="I1611" s="1"/>
      <c r="J1611" s="1"/>
      <c r="K1611" s="7" t="e">
        <f>RANK(W1611,(W1611:Y1611,Z1611:AN1611))</f>
        <v>#N/A</v>
      </c>
      <c r="L1611" s="7" t="e">
        <f>RANK(X1611,(W1611:Y1611,Z1611:AN1611))</f>
        <v>#N/A</v>
      </c>
      <c r="M1611" s="7">
        <f>IF(Y1611&gt;0,RANK(Y1611,(W1611:Y1611,Z1611:AN1611)),0)</f>
        <v>0</v>
      </c>
      <c r="N1611" s="7"/>
      <c r="O1611" s="1" t="e">
        <f t="shared" si="860"/>
        <v>#NUM!</v>
      </c>
      <c r="P1611" s="2" t="e">
        <f t="shared" si="861"/>
        <v>#NUM!</v>
      </c>
      <c r="Q1611" s="2"/>
      <c r="R1611" s="2" t="str">
        <f t="shared" si="862"/>
        <v>-</v>
      </c>
      <c r="S1611" s="2" t="str">
        <f t="shared" si="863"/>
        <v>-</v>
      </c>
      <c r="T1611" s="2" t="str">
        <f t="shared" si="864"/>
        <v>-</v>
      </c>
      <c r="U1611" s="2"/>
      <c r="V1611" s="2" t="str">
        <f t="shared" si="865"/>
        <v>-</v>
      </c>
      <c r="AY1611" s="162" t="str">
        <f t="shared" si="866"/>
        <v>Montgomery CD13</v>
      </c>
      <c r="BA1611">
        <v>13</v>
      </c>
      <c r="BC1611" s="65">
        <v>42</v>
      </c>
      <c r="BD1611" s="130"/>
      <c r="BE1611" s="162">
        <v>42091</v>
      </c>
      <c r="BF1611">
        <f t="shared" si="867"/>
        <v>4209113</v>
      </c>
      <c r="BH1611" t="s">
        <v>3387</v>
      </c>
    </row>
    <row r="1612" spans="1:60">
      <c r="A1612" t="s">
        <v>2811</v>
      </c>
      <c r="B1612" t="s">
        <v>2056</v>
      </c>
      <c r="C1612" s="1">
        <f t="shared" si="859"/>
        <v>0</v>
      </c>
      <c r="D1612" s="1"/>
      <c r="E1612" s="1"/>
      <c r="F1612" s="1"/>
      <c r="G1612" s="1"/>
      <c r="H1612" s="1"/>
      <c r="I1612" s="1"/>
      <c r="J1612" s="1"/>
      <c r="K1612" s="7" t="e">
        <f>RANK(W1612,(W1612:Y1612,Z1612:AN1612))</f>
        <v>#N/A</v>
      </c>
      <c r="L1612" s="7" t="e">
        <f>RANK(X1612,(W1612:Y1612,Z1612:AN1612))</f>
        <v>#N/A</v>
      </c>
      <c r="M1612" s="7">
        <f>IF(Y1612&gt;0,RANK(Y1612,(W1612:Y1612,Z1612:AN1612)),0)</f>
        <v>0</v>
      </c>
      <c r="N1612" s="7"/>
      <c r="O1612" s="1" t="e">
        <f t="shared" si="860"/>
        <v>#NUM!</v>
      </c>
      <c r="P1612" s="2" t="e">
        <f t="shared" si="861"/>
        <v>#NUM!</v>
      </c>
      <c r="Q1612" s="2"/>
      <c r="R1612" s="2" t="str">
        <f t="shared" si="862"/>
        <v>-</v>
      </c>
      <c r="S1612" s="2" t="str">
        <f t="shared" si="863"/>
        <v>-</v>
      </c>
      <c r="T1612" s="2" t="str">
        <f t="shared" si="864"/>
        <v>-</v>
      </c>
      <c r="U1612" s="2"/>
      <c r="V1612" s="2" t="str">
        <f t="shared" si="865"/>
        <v>-</v>
      </c>
      <c r="AY1612" s="162" t="str">
        <f t="shared" si="866"/>
        <v>Northampton CD15</v>
      </c>
      <c r="BA1612">
        <v>15</v>
      </c>
      <c r="BC1612" s="65">
        <v>42</v>
      </c>
      <c r="BD1612" s="130"/>
      <c r="BE1612" s="162">
        <v>42095</v>
      </c>
      <c r="BF1612">
        <f t="shared" si="867"/>
        <v>4209515</v>
      </c>
      <c r="BH1612" t="s">
        <v>3387</v>
      </c>
    </row>
    <row r="1613" spans="1:60">
      <c r="A1613" t="s">
        <v>2811</v>
      </c>
      <c r="B1613" t="s">
        <v>2056</v>
      </c>
      <c r="C1613" s="1">
        <f t="shared" si="859"/>
        <v>0</v>
      </c>
      <c r="D1613" s="1"/>
      <c r="E1613" s="1"/>
      <c r="F1613" s="1"/>
      <c r="G1613" s="1"/>
      <c r="H1613" s="1"/>
      <c r="I1613" s="1"/>
      <c r="J1613" s="1"/>
      <c r="K1613" s="7" t="e">
        <f>RANK(W1613,(W1613:Y1613,Z1613:AN1613))</f>
        <v>#N/A</v>
      </c>
      <c r="L1613" s="7" t="e">
        <f>RANK(X1613,(W1613:Y1613,Z1613:AN1613))</f>
        <v>#N/A</v>
      </c>
      <c r="M1613" s="7">
        <f>IF(Y1613&gt;0,RANK(Y1613,(W1613:Y1613,Z1613:AN1613)),0)</f>
        <v>0</v>
      </c>
      <c r="N1613" s="7"/>
      <c r="O1613" s="1" t="e">
        <f t="shared" si="860"/>
        <v>#NUM!</v>
      </c>
      <c r="P1613" s="2" t="e">
        <f t="shared" si="861"/>
        <v>#NUM!</v>
      </c>
      <c r="Q1613" s="2"/>
      <c r="R1613" s="2" t="str">
        <f t="shared" si="862"/>
        <v>-</v>
      </c>
      <c r="S1613" s="2" t="str">
        <f t="shared" si="863"/>
        <v>-</v>
      </c>
      <c r="T1613" s="2" t="str">
        <f t="shared" si="864"/>
        <v>-</v>
      </c>
      <c r="U1613" s="2"/>
      <c r="V1613" s="2" t="str">
        <f t="shared" si="865"/>
        <v>-</v>
      </c>
      <c r="AY1613" s="162" t="str">
        <f t="shared" si="866"/>
        <v>Northampton CD17</v>
      </c>
      <c r="BA1613">
        <v>17</v>
      </c>
      <c r="BC1613" s="65">
        <v>42</v>
      </c>
      <c r="BD1613" s="130"/>
      <c r="BE1613" s="162">
        <v>42095</v>
      </c>
      <c r="BF1613">
        <f t="shared" si="867"/>
        <v>4209517</v>
      </c>
      <c r="BH1613" t="s">
        <v>3387</v>
      </c>
    </row>
    <row r="1614" spans="1:60">
      <c r="A1614" t="s">
        <v>2300</v>
      </c>
      <c r="B1614" t="s">
        <v>2056</v>
      </c>
      <c r="C1614" s="1">
        <f t="shared" si="859"/>
        <v>0</v>
      </c>
      <c r="D1614" s="1"/>
      <c r="E1614" s="1"/>
      <c r="F1614" s="1"/>
      <c r="G1614" s="1"/>
      <c r="H1614" s="1"/>
      <c r="I1614" s="1"/>
      <c r="J1614" s="1"/>
      <c r="K1614" s="7" t="e">
        <f>RANK(W1614,(W1614:Y1614,Z1614:AN1614))</f>
        <v>#N/A</v>
      </c>
      <c r="L1614" s="7" t="e">
        <f>RANK(X1614,(W1614:Y1614,Z1614:AN1614))</f>
        <v>#N/A</v>
      </c>
      <c r="M1614" s="7">
        <f>IF(Y1614&gt;0,RANK(Y1614,(W1614:Y1614,Z1614:AN1614)),0)</f>
        <v>0</v>
      </c>
      <c r="N1614" s="7"/>
      <c r="O1614" s="1" t="e">
        <f t="shared" si="860"/>
        <v>#NUM!</v>
      </c>
      <c r="P1614" s="2" t="e">
        <f t="shared" si="861"/>
        <v>#NUM!</v>
      </c>
      <c r="Q1614" s="2"/>
      <c r="R1614" s="2" t="str">
        <f t="shared" si="862"/>
        <v>-</v>
      </c>
      <c r="S1614" s="2" t="str">
        <f t="shared" si="863"/>
        <v>-</v>
      </c>
      <c r="T1614" s="2" t="str">
        <f t="shared" si="864"/>
        <v>-</v>
      </c>
      <c r="U1614" s="2"/>
      <c r="V1614" s="2" t="str">
        <f t="shared" si="865"/>
        <v>-</v>
      </c>
      <c r="AY1614" s="162" t="str">
        <f t="shared" si="866"/>
        <v>Northumberland CD10</v>
      </c>
      <c r="BA1614">
        <v>10</v>
      </c>
      <c r="BC1614" s="65">
        <v>42</v>
      </c>
      <c r="BD1614" s="130"/>
      <c r="BE1614" s="162">
        <v>42097</v>
      </c>
      <c r="BF1614">
        <f t="shared" si="867"/>
        <v>4209710</v>
      </c>
      <c r="BH1614" t="s">
        <v>3387</v>
      </c>
    </row>
    <row r="1615" spans="1:60">
      <c r="A1615" t="s">
        <v>2300</v>
      </c>
      <c r="B1615" t="s">
        <v>2056</v>
      </c>
      <c r="C1615" s="1">
        <f t="shared" si="859"/>
        <v>0</v>
      </c>
      <c r="D1615" s="1"/>
      <c r="E1615" s="1"/>
      <c r="F1615" s="1"/>
      <c r="G1615" s="1"/>
      <c r="H1615" s="1"/>
      <c r="I1615" s="1"/>
      <c r="J1615" s="1"/>
      <c r="K1615" s="7" t="e">
        <f>RANK(W1615,(W1615:Y1615,Z1615:AN1615))</f>
        <v>#N/A</v>
      </c>
      <c r="L1615" s="7" t="e">
        <f>RANK(X1615,(W1615:Y1615,Z1615:AN1615))</f>
        <v>#N/A</v>
      </c>
      <c r="M1615" s="7">
        <f>IF(Y1615&gt;0,RANK(Y1615,(W1615:Y1615,Z1615:AN1615)),0)</f>
        <v>0</v>
      </c>
      <c r="N1615" s="7"/>
      <c r="O1615" s="1" t="e">
        <f t="shared" si="860"/>
        <v>#NUM!</v>
      </c>
      <c r="P1615" s="2" t="e">
        <f t="shared" si="861"/>
        <v>#NUM!</v>
      </c>
      <c r="Q1615" s="2"/>
      <c r="R1615" s="2" t="str">
        <f t="shared" si="862"/>
        <v>-</v>
      </c>
      <c r="S1615" s="2" t="str">
        <f t="shared" si="863"/>
        <v>-</v>
      </c>
      <c r="T1615" s="2" t="str">
        <f t="shared" si="864"/>
        <v>-</v>
      </c>
      <c r="U1615" s="2"/>
      <c r="V1615" s="2" t="str">
        <f t="shared" si="865"/>
        <v>-</v>
      </c>
      <c r="AY1615" s="162" t="str">
        <f t="shared" si="866"/>
        <v>Northumberland CD11</v>
      </c>
      <c r="BA1615">
        <v>11</v>
      </c>
      <c r="BC1615" s="65">
        <v>42</v>
      </c>
      <c r="BD1615" s="130"/>
      <c r="BE1615" s="162">
        <v>42097</v>
      </c>
      <c r="BF1615">
        <f t="shared" si="867"/>
        <v>4209711</v>
      </c>
      <c r="BH1615" t="s">
        <v>3387</v>
      </c>
    </row>
    <row r="1616" spans="1:60">
      <c r="A1616" t="s">
        <v>155</v>
      </c>
      <c r="B1616" t="s">
        <v>2056</v>
      </c>
      <c r="C1616" s="1">
        <f t="shared" si="859"/>
        <v>0</v>
      </c>
      <c r="D1616" s="1"/>
      <c r="E1616" s="1"/>
      <c r="F1616" s="1"/>
      <c r="G1616" s="1"/>
      <c r="H1616" s="1"/>
      <c r="I1616" s="1"/>
      <c r="J1616" s="1"/>
      <c r="K1616" s="7" t="e">
        <f>RANK(W1616,(W1616:Y1616,Z1616:AN1616))</f>
        <v>#N/A</v>
      </c>
      <c r="L1616" s="7" t="e">
        <f>RANK(X1616,(W1616:Y1616,Z1616:AN1616))</f>
        <v>#N/A</v>
      </c>
      <c r="M1616" s="7">
        <f>IF(Y1616&gt;0,RANK(Y1616,(W1616:Y1616,Z1616:AN1616)),0)</f>
        <v>0</v>
      </c>
      <c r="N1616" s="7"/>
      <c r="O1616" s="1" t="e">
        <f t="shared" si="860"/>
        <v>#NUM!</v>
      </c>
      <c r="P1616" s="2" t="e">
        <f t="shared" si="861"/>
        <v>#NUM!</v>
      </c>
      <c r="Q1616" s="2"/>
      <c r="R1616" s="2" t="str">
        <f t="shared" si="862"/>
        <v>-</v>
      </c>
      <c r="S1616" s="2" t="str">
        <f t="shared" si="863"/>
        <v>-</v>
      </c>
      <c r="T1616" s="2" t="str">
        <f t="shared" si="864"/>
        <v>-</v>
      </c>
      <c r="U1616" s="2"/>
      <c r="V1616" s="2" t="str">
        <f t="shared" si="865"/>
        <v>-</v>
      </c>
      <c r="AY1616" s="162" t="str">
        <f t="shared" si="866"/>
        <v>Perry CD10</v>
      </c>
      <c r="BA1616">
        <v>10</v>
      </c>
      <c r="BC1616" s="65">
        <v>42</v>
      </c>
      <c r="BD1616" s="130"/>
      <c r="BE1616" s="162">
        <v>42099</v>
      </c>
      <c r="BF1616">
        <f t="shared" si="867"/>
        <v>4209910</v>
      </c>
      <c r="BH1616" t="s">
        <v>3387</v>
      </c>
    </row>
    <row r="1617" spans="1:60">
      <c r="A1617" t="s">
        <v>155</v>
      </c>
      <c r="B1617" t="s">
        <v>2056</v>
      </c>
      <c r="C1617" s="1">
        <f t="shared" si="859"/>
        <v>0</v>
      </c>
      <c r="D1617" s="1"/>
      <c r="E1617" s="1"/>
      <c r="F1617" s="1"/>
      <c r="G1617" s="1"/>
      <c r="H1617" s="1"/>
      <c r="I1617" s="1"/>
      <c r="J1617" s="1"/>
      <c r="K1617" s="7" t="e">
        <f>RANK(W1617,(W1617:Y1617,Z1617:AN1617))</f>
        <v>#N/A</v>
      </c>
      <c r="L1617" s="7" t="e">
        <f>RANK(X1617,(W1617:Y1617,Z1617:AN1617))</f>
        <v>#N/A</v>
      </c>
      <c r="M1617" s="7">
        <f>IF(Y1617&gt;0,RANK(Y1617,(W1617:Y1617,Z1617:AN1617)),0)</f>
        <v>0</v>
      </c>
      <c r="N1617" s="7"/>
      <c r="O1617" s="1" t="e">
        <f t="shared" si="860"/>
        <v>#NUM!</v>
      </c>
      <c r="P1617" s="2" t="e">
        <f t="shared" si="861"/>
        <v>#NUM!</v>
      </c>
      <c r="Q1617" s="2"/>
      <c r="R1617" s="2" t="str">
        <f t="shared" si="862"/>
        <v>-</v>
      </c>
      <c r="S1617" s="2" t="str">
        <f t="shared" si="863"/>
        <v>-</v>
      </c>
      <c r="T1617" s="2" t="str">
        <f t="shared" si="864"/>
        <v>-</v>
      </c>
      <c r="U1617" s="2"/>
      <c r="V1617" s="2" t="str">
        <f t="shared" si="865"/>
        <v>-</v>
      </c>
      <c r="AY1617" s="162" t="str">
        <f t="shared" si="866"/>
        <v>Perry CD11</v>
      </c>
      <c r="BA1617">
        <v>11</v>
      </c>
      <c r="BC1617" s="65">
        <v>42</v>
      </c>
      <c r="BD1617" s="130"/>
      <c r="BE1617" s="162">
        <v>42099</v>
      </c>
      <c r="BF1617">
        <f t="shared" si="867"/>
        <v>4209911</v>
      </c>
      <c r="BH1617" t="s">
        <v>3387</v>
      </c>
    </row>
    <row r="1618" spans="1:60">
      <c r="A1618" t="s">
        <v>1639</v>
      </c>
      <c r="B1618" t="s">
        <v>2056</v>
      </c>
      <c r="C1618" s="1">
        <f t="shared" si="859"/>
        <v>0</v>
      </c>
      <c r="D1618" s="1"/>
      <c r="E1618" s="1"/>
      <c r="F1618" s="1"/>
      <c r="G1618" s="1"/>
      <c r="H1618" s="1"/>
      <c r="I1618" s="1"/>
      <c r="J1618" s="1"/>
      <c r="K1618" s="7" t="e">
        <f>RANK(W1618,(W1618:Y1618,Z1618:AN1618))</f>
        <v>#N/A</v>
      </c>
      <c r="L1618" s="7" t="e">
        <f>RANK(X1618,(W1618:Y1618,Z1618:AN1618))</f>
        <v>#N/A</v>
      </c>
      <c r="M1618" s="7">
        <f>IF(Y1618&gt;0,RANK(Y1618,(W1618:Y1618,Z1618:AN1618)),0)</f>
        <v>0</v>
      </c>
      <c r="N1618" s="7"/>
      <c r="O1618" s="1" t="e">
        <f t="shared" si="860"/>
        <v>#NUM!</v>
      </c>
      <c r="P1618" s="2" t="e">
        <f t="shared" si="861"/>
        <v>#NUM!</v>
      </c>
      <c r="Q1618" s="2"/>
      <c r="R1618" s="2" t="str">
        <f t="shared" si="862"/>
        <v>-</v>
      </c>
      <c r="S1618" s="2" t="str">
        <f t="shared" si="863"/>
        <v>-</v>
      </c>
      <c r="T1618" s="2" t="str">
        <f t="shared" si="864"/>
        <v>-</v>
      </c>
      <c r="U1618" s="2"/>
      <c r="V1618" s="2" t="str">
        <f t="shared" si="865"/>
        <v>-</v>
      </c>
      <c r="AY1618" s="162" t="str">
        <f t="shared" si="866"/>
        <v>Philadelphia CD1</v>
      </c>
      <c r="BA1618">
        <v>1</v>
      </c>
      <c r="BC1618" s="65">
        <v>42</v>
      </c>
      <c r="BD1618" s="130"/>
      <c r="BE1618" s="162">
        <v>42101</v>
      </c>
      <c r="BF1618">
        <f t="shared" si="867"/>
        <v>4210101</v>
      </c>
      <c r="BH1618" t="s">
        <v>3387</v>
      </c>
    </row>
    <row r="1619" spans="1:60">
      <c r="A1619" t="s">
        <v>1639</v>
      </c>
      <c r="B1619" t="s">
        <v>2056</v>
      </c>
      <c r="C1619" s="1">
        <f t="shared" si="859"/>
        <v>0</v>
      </c>
      <c r="D1619" s="1"/>
      <c r="E1619" s="1"/>
      <c r="F1619" s="1"/>
      <c r="G1619" s="1"/>
      <c r="H1619" s="1"/>
      <c r="I1619" s="1"/>
      <c r="J1619" s="1"/>
      <c r="K1619" s="7" t="e">
        <f>RANK(W1619,(W1619:Y1619,Z1619:AN1619))</f>
        <v>#N/A</v>
      </c>
      <c r="L1619" s="7" t="e">
        <f>RANK(X1619,(W1619:Y1619,Z1619:AN1619))</f>
        <v>#N/A</v>
      </c>
      <c r="M1619" s="7">
        <f>IF(Y1619&gt;0,RANK(Y1619,(W1619:Y1619,Z1619:AN1619)),0)</f>
        <v>0</v>
      </c>
      <c r="N1619" s="7"/>
      <c r="O1619" s="1" t="e">
        <f t="shared" si="860"/>
        <v>#NUM!</v>
      </c>
      <c r="P1619" s="2" t="e">
        <f t="shared" si="861"/>
        <v>#NUM!</v>
      </c>
      <c r="Q1619" s="2"/>
      <c r="R1619" s="2" t="str">
        <f t="shared" si="862"/>
        <v>-</v>
      </c>
      <c r="S1619" s="2" t="str">
        <f t="shared" si="863"/>
        <v>-</v>
      </c>
      <c r="T1619" s="2" t="str">
        <f t="shared" si="864"/>
        <v>-</v>
      </c>
      <c r="U1619" s="2"/>
      <c r="V1619" s="2" t="str">
        <f t="shared" si="865"/>
        <v>-</v>
      </c>
      <c r="AY1619" s="162" t="str">
        <f t="shared" si="866"/>
        <v>Philadelphia CD2</v>
      </c>
      <c r="BA1619">
        <v>2</v>
      </c>
      <c r="BC1619" s="65">
        <v>42</v>
      </c>
      <c r="BD1619" s="130"/>
      <c r="BE1619" s="162">
        <v>42101</v>
      </c>
      <c r="BF1619">
        <f t="shared" si="867"/>
        <v>4210102</v>
      </c>
      <c r="BH1619" t="s">
        <v>3387</v>
      </c>
    </row>
    <row r="1620" spans="1:60">
      <c r="A1620" t="s">
        <v>1639</v>
      </c>
      <c r="B1620" t="s">
        <v>2056</v>
      </c>
      <c r="C1620" s="1">
        <f t="shared" si="859"/>
        <v>0</v>
      </c>
      <c r="D1620" s="1"/>
      <c r="E1620" s="1"/>
      <c r="F1620" s="1"/>
      <c r="G1620" s="1"/>
      <c r="H1620" s="1"/>
      <c r="I1620" s="1"/>
      <c r="J1620" s="1"/>
      <c r="K1620" s="7" t="e">
        <f>RANK(W1620,(W1620:Y1620,Z1620:AN1620))</f>
        <v>#N/A</v>
      </c>
      <c r="L1620" s="7" t="e">
        <f>RANK(X1620,(W1620:Y1620,Z1620:AN1620))</f>
        <v>#N/A</v>
      </c>
      <c r="M1620" s="7">
        <f>IF(Y1620&gt;0,RANK(Y1620,(W1620:Y1620,Z1620:AN1620)),0)</f>
        <v>0</v>
      </c>
      <c r="N1620" s="7"/>
      <c r="O1620" s="1" t="e">
        <f t="shared" si="860"/>
        <v>#NUM!</v>
      </c>
      <c r="P1620" s="2" t="e">
        <f t="shared" si="861"/>
        <v>#NUM!</v>
      </c>
      <c r="Q1620" s="2"/>
      <c r="R1620" s="2" t="str">
        <f t="shared" si="862"/>
        <v>-</v>
      </c>
      <c r="S1620" s="2" t="str">
        <f t="shared" si="863"/>
        <v>-</v>
      </c>
      <c r="T1620" s="2" t="str">
        <f t="shared" si="864"/>
        <v>-</v>
      </c>
      <c r="U1620" s="2"/>
      <c r="V1620" s="2" t="str">
        <f t="shared" si="865"/>
        <v>-</v>
      </c>
      <c r="AY1620" s="162" t="str">
        <f t="shared" si="866"/>
        <v>Philadelphia CD13</v>
      </c>
      <c r="BA1620">
        <v>13</v>
      </c>
      <c r="BC1620" s="65">
        <v>42</v>
      </c>
      <c r="BD1620" s="130"/>
      <c r="BE1620" s="162">
        <v>42101</v>
      </c>
      <c r="BF1620">
        <f t="shared" si="867"/>
        <v>4210113</v>
      </c>
      <c r="BH1620" t="s">
        <v>3387</v>
      </c>
    </row>
    <row r="1621" spans="1:60">
      <c r="A1621" t="s">
        <v>419</v>
      </c>
      <c r="B1621" t="s">
        <v>2056</v>
      </c>
      <c r="C1621" s="1">
        <f t="shared" si="859"/>
        <v>0</v>
      </c>
      <c r="D1621" s="1"/>
      <c r="E1621" s="1"/>
      <c r="F1621" s="1"/>
      <c r="G1621" s="1"/>
      <c r="H1621" s="1"/>
      <c r="I1621" s="1"/>
      <c r="J1621" s="1"/>
      <c r="K1621" s="7" t="e">
        <f>RANK(W1621,(W1621:Y1621,Z1621:AN1621))</f>
        <v>#N/A</v>
      </c>
      <c r="L1621" s="7" t="e">
        <f>RANK(X1621,(W1621:Y1621,Z1621:AN1621))</f>
        <v>#N/A</v>
      </c>
      <c r="M1621" s="7">
        <f>IF(Y1621&gt;0,RANK(Y1621,(W1621:Y1621,Z1621:AN1621)),0)</f>
        <v>0</v>
      </c>
      <c r="N1621" s="7"/>
      <c r="O1621" s="1" t="e">
        <f t="shared" si="860"/>
        <v>#NUM!</v>
      </c>
      <c r="P1621" s="2" t="e">
        <f t="shared" si="861"/>
        <v>#NUM!</v>
      </c>
      <c r="Q1621" s="2"/>
      <c r="R1621" s="2" t="str">
        <f t="shared" si="862"/>
        <v>-</v>
      </c>
      <c r="S1621" s="2" t="str">
        <f t="shared" si="863"/>
        <v>-</v>
      </c>
      <c r="T1621" s="2" t="str">
        <f t="shared" si="864"/>
        <v>-</v>
      </c>
      <c r="U1621" s="2"/>
      <c r="V1621" s="2" t="str">
        <f t="shared" si="865"/>
        <v>-</v>
      </c>
      <c r="AY1621" s="162" t="str">
        <f t="shared" si="866"/>
        <v>Somerset CD9</v>
      </c>
      <c r="BA1621">
        <v>9</v>
      </c>
      <c r="BC1621" s="65">
        <v>42</v>
      </c>
      <c r="BD1621" s="130"/>
      <c r="BE1621" s="162">
        <v>42111</v>
      </c>
      <c r="BF1621">
        <f t="shared" si="867"/>
        <v>4211109</v>
      </c>
      <c r="BH1621" t="s">
        <v>3387</v>
      </c>
    </row>
    <row r="1622" spans="1:60">
      <c r="A1622" t="s">
        <v>419</v>
      </c>
      <c r="B1622" t="s">
        <v>2056</v>
      </c>
      <c r="C1622" s="1">
        <f t="shared" si="859"/>
        <v>0</v>
      </c>
      <c r="D1622" s="1"/>
      <c r="E1622" s="1"/>
      <c r="F1622" s="1"/>
      <c r="G1622" s="1"/>
      <c r="H1622" s="1"/>
      <c r="I1622" s="1"/>
      <c r="J1622" s="1"/>
      <c r="K1622" s="7" t="e">
        <f>RANK(W1622,(W1622:Y1622,Z1622:AN1622))</f>
        <v>#N/A</v>
      </c>
      <c r="L1622" s="7" t="e">
        <f>RANK(X1622,(W1622:Y1622,Z1622:AN1622))</f>
        <v>#N/A</v>
      </c>
      <c r="M1622" s="7">
        <f>IF(Y1622&gt;0,RANK(Y1622,(W1622:Y1622,Z1622:AN1622)),0)</f>
        <v>0</v>
      </c>
      <c r="N1622" s="7"/>
      <c r="O1622" s="1" t="e">
        <f t="shared" si="860"/>
        <v>#NUM!</v>
      </c>
      <c r="P1622" s="2" t="e">
        <f t="shared" si="861"/>
        <v>#NUM!</v>
      </c>
      <c r="Q1622" s="2"/>
      <c r="R1622" s="2" t="str">
        <f t="shared" si="862"/>
        <v>-</v>
      </c>
      <c r="S1622" s="2" t="str">
        <f t="shared" si="863"/>
        <v>-</v>
      </c>
      <c r="T1622" s="2" t="str">
        <f t="shared" si="864"/>
        <v>-</v>
      </c>
      <c r="U1622" s="2"/>
      <c r="V1622" s="2" t="str">
        <f t="shared" si="865"/>
        <v>-</v>
      </c>
      <c r="AY1622" s="162" t="str">
        <f t="shared" si="866"/>
        <v>Somerset CD12</v>
      </c>
      <c r="BA1622">
        <v>12</v>
      </c>
      <c r="BC1622" s="65">
        <v>42</v>
      </c>
      <c r="BD1622" s="130"/>
      <c r="BE1622" s="162">
        <v>42111</v>
      </c>
      <c r="BF1622">
        <f t="shared" si="867"/>
        <v>4211112</v>
      </c>
      <c r="BH1622" t="s">
        <v>3387</v>
      </c>
    </row>
    <row r="1623" spans="1:60">
      <c r="A1623" t="s">
        <v>2482</v>
      </c>
      <c r="B1623" t="s">
        <v>2056</v>
      </c>
      <c r="C1623" s="1">
        <f t="shared" si="859"/>
        <v>0</v>
      </c>
      <c r="D1623" s="1"/>
      <c r="E1623" s="1"/>
      <c r="F1623" s="1"/>
      <c r="G1623" s="1"/>
      <c r="H1623" s="1"/>
      <c r="I1623" s="1"/>
      <c r="J1623" s="1"/>
      <c r="K1623" s="7" t="e">
        <f>RANK(W1623,(W1623:Y1623,Z1623:AN1623))</f>
        <v>#N/A</v>
      </c>
      <c r="L1623" s="7" t="e">
        <f>RANK(X1623,(W1623:Y1623,Z1623:AN1623))</f>
        <v>#N/A</v>
      </c>
      <c r="M1623" s="7">
        <f>IF(Y1623&gt;0,RANK(Y1623,(W1623:Y1623,Z1623:AN1623)),0)</f>
        <v>0</v>
      </c>
      <c r="N1623" s="7"/>
      <c r="O1623" s="1" t="e">
        <f t="shared" si="860"/>
        <v>#NUM!</v>
      </c>
      <c r="P1623" s="2" t="e">
        <f t="shared" si="861"/>
        <v>#NUM!</v>
      </c>
      <c r="Q1623" s="2"/>
      <c r="R1623" s="2" t="str">
        <f t="shared" si="862"/>
        <v>-</v>
      </c>
      <c r="S1623" s="2" t="str">
        <f t="shared" si="863"/>
        <v>-</v>
      </c>
      <c r="T1623" s="2" t="str">
        <f t="shared" si="864"/>
        <v>-</v>
      </c>
      <c r="U1623" s="2"/>
      <c r="V1623" s="2" t="str">
        <f t="shared" si="865"/>
        <v>-</v>
      </c>
      <c r="AY1623" s="162" t="str">
        <f t="shared" si="866"/>
        <v>Tioga CD5</v>
      </c>
      <c r="BA1623">
        <v>5</v>
      </c>
      <c r="BC1623" s="65">
        <v>42</v>
      </c>
      <c r="BD1623" s="130"/>
      <c r="BE1623" s="162">
        <v>42117</v>
      </c>
      <c r="BF1623">
        <f t="shared" si="867"/>
        <v>4211705</v>
      </c>
      <c r="BH1623" t="s">
        <v>3387</v>
      </c>
    </row>
    <row r="1624" spans="1:60">
      <c r="A1624" t="s">
        <v>2482</v>
      </c>
      <c r="B1624" t="s">
        <v>2056</v>
      </c>
      <c r="C1624" s="1">
        <f>SUM(W1624:AN1624)</f>
        <v>0</v>
      </c>
      <c r="D1624" s="1"/>
      <c r="E1624" s="1"/>
      <c r="F1624" s="1"/>
      <c r="G1624" s="1"/>
      <c r="H1624" s="1"/>
      <c r="I1624" s="1"/>
      <c r="J1624" s="1"/>
      <c r="K1624" s="7" t="e">
        <f>RANK(W1624,(W1624:Y1624,Z1624:AN1624))</f>
        <v>#N/A</v>
      </c>
      <c r="L1624" s="7" t="e">
        <f>RANK(X1624,(W1624:Y1624,Z1624:AN1624))</f>
        <v>#N/A</v>
      </c>
      <c r="M1624" s="7">
        <f>IF(Y1624&gt;0,RANK(Y1624,(W1624:Y1624,Z1624:AN1624)),0)</f>
        <v>0</v>
      </c>
      <c r="N1624" s="7"/>
      <c r="O1624" s="1" t="e">
        <f>MAX(W1624:AD1624)-LARGE(W1624:AD1624,2)</f>
        <v>#NUM!</v>
      </c>
      <c r="P1624" s="2" t="e">
        <f>O1624/C1624</f>
        <v>#NUM!</v>
      </c>
      <c r="Q1624" s="2"/>
      <c r="R1624" s="2" t="str">
        <f>IF($C1624=0,"-",W1624/$C1624)</f>
        <v>-</v>
      </c>
      <c r="S1624" s="2" t="str">
        <f>IF($C1624=0,"-",X1624/$C1624)</f>
        <v>-</v>
      </c>
      <c r="T1624" s="2" t="str">
        <f>IF($C1624=0,"-",Y1624/$C1624)</f>
        <v>-</v>
      </c>
      <c r="U1624" s="2"/>
      <c r="V1624" s="2" t="str">
        <f>IF(C1624=0,"-",(1-R1624-S1624-T1624))</f>
        <v>-</v>
      </c>
      <c r="AY1624" s="162" t="str">
        <f t="shared" si="866"/>
        <v>Tioga CD10</v>
      </c>
      <c r="BA1624">
        <v>10</v>
      </c>
      <c r="BC1624" s="65">
        <v>42</v>
      </c>
      <c r="BD1624" s="130"/>
      <c r="BE1624" s="162">
        <v>42117</v>
      </c>
      <c r="BF1624">
        <f>BE1624*100+BA1624</f>
        <v>4211710</v>
      </c>
      <c r="BH1624" t="s">
        <v>3387</v>
      </c>
    </row>
    <row r="1625" spans="1:60">
      <c r="A1625" t="s">
        <v>650</v>
      </c>
      <c r="B1625" t="s">
        <v>2056</v>
      </c>
      <c r="C1625" s="1">
        <f t="shared" si="859"/>
        <v>0</v>
      </c>
      <c r="D1625" s="1"/>
      <c r="E1625" s="1"/>
      <c r="F1625" s="1"/>
      <c r="G1625" s="1"/>
      <c r="H1625" s="1"/>
      <c r="I1625" s="1"/>
      <c r="J1625" s="1"/>
      <c r="K1625" s="7" t="e">
        <f>RANK(W1625,(W1625:Y1625,Z1625:AN1625))</f>
        <v>#N/A</v>
      </c>
      <c r="L1625" s="7" t="e">
        <f>RANK(X1625,(W1625:Y1625,Z1625:AN1625))</f>
        <v>#N/A</v>
      </c>
      <c r="M1625" s="7">
        <f>IF(Y1625&gt;0,RANK(Y1625,(W1625:Y1625,Z1625:AN1625)),0)</f>
        <v>0</v>
      </c>
      <c r="N1625" s="7"/>
      <c r="O1625" s="1" t="e">
        <f t="shared" si="860"/>
        <v>#NUM!</v>
      </c>
      <c r="P1625" s="2" t="e">
        <f t="shared" si="861"/>
        <v>#NUM!</v>
      </c>
      <c r="Q1625" s="2"/>
      <c r="R1625" s="2" t="str">
        <f t="shared" si="862"/>
        <v>-</v>
      </c>
      <c r="S1625" s="2" t="str">
        <f t="shared" si="863"/>
        <v>-</v>
      </c>
      <c r="T1625" s="2" t="str">
        <f t="shared" si="864"/>
        <v>-</v>
      </c>
      <c r="U1625" s="2"/>
      <c r="V1625" s="2" t="str">
        <f t="shared" si="865"/>
        <v>-</v>
      </c>
      <c r="AY1625" s="162" t="str">
        <f t="shared" si="866"/>
        <v>Washington CD9</v>
      </c>
      <c r="BA1625">
        <v>9</v>
      </c>
      <c r="BC1625" s="65">
        <v>42</v>
      </c>
      <c r="BD1625" s="130"/>
      <c r="BE1625" s="162">
        <v>42125</v>
      </c>
      <c r="BF1625">
        <f t="shared" si="867"/>
        <v>4212509</v>
      </c>
      <c r="BH1625" t="s">
        <v>3387</v>
      </c>
    </row>
    <row r="1626" spans="1:60" s="162" customFormat="1">
      <c r="A1626" s="162" t="s">
        <v>650</v>
      </c>
      <c r="B1626" s="162" t="s">
        <v>2056</v>
      </c>
      <c r="C1626" s="1">
        <f>SUM(W1626:AN1626)</f>
        <v>0</v>
      </c>
      <c r="D1626" s="1"/>
      <c r="E1626" s="1"/>
      <c r="F1626" s="1"/>
      <c r="G1626" s="1"/>
      <c r="H1626" s="1"/>
      <c r="I1626" s="1"/>
      <c r="J1626" s="1"/>
      <c r="K1626" s="7" t="e">
        <f>RANK(W1626,(W1626:Y1626,Z1626:AN1626))</f>
        <v>#N/A</v>
      </c>
      <c r="L1626" s="7" t="e">
        <f>RANK(X1626,(W1626:Y1626,Z1626:AN1626))</f>
        <v>#N/A</v>
      </c>
      <c r="M1626" s="7">
        <f>IF(Y1626&gt;0,RANK(Y1626,(W1626:Y1626,Z1626:AN1626)),0)</f>
        <v>0</v>
      </c>
      <c r="N1626" s="7"/>
      <c r="O1626" s="1" t="e">
        <f>MAX(W1626:AD1626)-LARGE(W1626:AD1626,2)</f>
        <v>#NUM!</v>
      </c>
      <c r="P1626" s="2" t="e">
        <f>O1626/C1626</f>
        <v>#NUM!</v>
      </c>
      <c r="Q1626" s="2"/>
      <c r="R1626" s="2" t="str">
        <f t="shared" ref="R1626:T1629" si="868">IF($C1626=0,"-",W1626/$C1626)</f>
        <v>-</v>
      </c>
      <c r="S1626" s="2" t="str">
        <f t="shared" si="868"/>
        <v>-</v>
      </c>
      <c r="T1626" s="2" t="str">
        <f t="shared" si="868"/>
        <v>-</v>
      </c>
      <c r="U1626" s="2"/>
      <c r="V1626" s="2" t="str">
        <f>IF(C1626=0,"-",(1-R1626-S1626-T1626))</f>
        <v>-</v>
      </c>
      <c r="W1626" s="1"/>
      <c r="X1626" s="1"/>
      <c r="Y1626" s="1"/>
      <c r="Z1626" s="1"/>
      <c r="AA1626" s="1"/>
      <c r="AB1626" s="1"/>
      <c r="AC1626" s="1"/>
      <c r="AD1626" s="1"/>
      <c r="AE1626" s="1"/>
      <c r="AF1626" s="1"/>
      <c r="AG1626" s="1"/>
      <c r="AJ1626" s="1"/>
      <c r="AY1626" s="162" t="str">
        <f t="shared" si="866"/>
        <v>Washington CD18</v>
      </c>
      <c r="BA1626" s="162">
        <v>18</v>
      </c>
      <c r="BC1626" s="65">
        <v>42</v>
      </c>
      <c r="BD1626" s="130"/>
      <c r="BE1626" s="162">
        <v>42125</v>
      </c>
      <c r="BF1626" s="162">
        <f>BE1626*100+BA1626</f>
        <v>4212518</v>
      </c>
      <c r="BH1626" s="162" t="s">
        <v>3387</v>
      </c>
    </row>
    <row r="1627" spans="1:60" s="162" customFormat="1">
      <c r="A1627" s="162" t="s">
        <v>1380</v>
      </c>
      <c r="B1627" s="162" t="s">
        <v>2056</v>
      </c>
      <c r="C1627" s="1">
        <f>SUM(W1627:AN1627)</f>
        <v>0</v>
      </c>
      <c r="D1627" s="1"/>
      <c r="E1627" s="1"/>
      <c r="F1627" s="1"/>
      <c r="G1627" s="1"/>
      <c r="H1627" s="1"/>
      <c r="I1627" s="1"/>
      <c r="J1627" s="1"/>
      <c r="K1627" s="7" t="e">
        <f>RANK(W1627,(W1627:Y1627,Z1627:AN1627))</f>
        <v>#N/A</v>
      </c>
      <c r="L1627" s="7" t="e">
        <f>RANK(X1627,(W1627:Y1627,Z1627:AN1627))</f>
        <v>#N/A</v>
      </c>
      <c r="M1627" s="7">
        <f>IF(Y1627&gt;0,RANK(Y1627,(W1627:Y1627,Z1627:AN1627)),0)</f>
        <v>0</v>
      </c>
      <c r="N1627" s="7"/>
      <c r="O1627" s="1" t="e">
        <f>MAX(W1627:AD1627)-LARGE(W1627:AD1627,2)</f>
        <v>#NUM!</v>
      </c>
      <c r="P1627" s="2" t="e">
        <f>O1627/C1627</f>
        <v>#NUM!</v>
      </c>
      <c r="Q1627" s="2"/>
      <c r="R1627" s="2" t="str">
        <f t="shared" si="868"/>
        <v>-</v>
      </c>
      <c r="S1627" s="2" t="str">
        <f t="shared" si="868"/>
        <v>-</v>
      </c>
      <c r="T1627" s="2" t="str">
        <f t="shared" si="868"/>
        <v>-</v>
      </c>
      <c r="U1627" s="2"/>
      <c r="V1627" s="2" t="str">
        <f>IF(C1627=0,"-",(1-R1627-S1627-T1627))</f>
        <v>-</v>
      </c>
      <c r="W1627" s="1"/>
      <c r="X1627" s="1"/>
      <c r="Y1627" s="1"/>
      <c r="Z1627" s="1"/>
      <c r="AA1627" s="1"/>
      <c r="AB1627" s="1"/>
      <c r="AC1627" s="1"/>
      <c r="AD1627" s="1"/>
      <c r="AE1627" s="1"/>
      <c r="AF1627" s="1"/>
      <c r="AG1627" s="1"/>
      <c r="AJ1627" s="1"/>
      <c r="AY1627" s="162" t="str">
        <f t="shared" si="866"/>
        <v>Westmoreland CD9</v>
      </c>
      <c r="BA1627" s="162">
        <v>9</v>
      </c>
      <c r="BC1627" s="65">
        <v>42</v>
      </c>
      <c r="BD1627" s="130"/>
      <c r="BE1627" s="162">
        <v>42129</v>
      </c>
      <c r="BF1627" s="162">
        <f>BE1627*100+BA1627</f>
        <v>4212909</v>
      </c>
      <c r="BH1627" s="162" t="s">
        <v>3387</v>
      </c>
    </row>
    <row r="1628" spans="1:60" s="162" customFormat="1">
      <c r="A1628" s="162" t="s">
        <v>1380</v>
      </c>
      <c r="B1628" s="162" t="s">
        <v>2056</v>
      </c>
      <c r="C1628" s="1">
        <f>SUM(W1628:AN1628)</f>
        <v>0</v>
      </c>
      <c r="D1628" s="1"/>
      <c r="E1628" s="1"/>
      <c r="F1628" s="1"/>
      <c r="G1628" s="1"/>
      <c r="H1628" s="1"/>
      <c r="I1628" s="1"/>
      <c r="J1628" s="1"/>
      <c r="K1628" s="7" t="e">
        <f>RANK(W1628,(W1628:Y1628,Z1628:AN1628))</f>
        <v>#N/A</v>
      </c>
      <c r="L1628" s="7" t="e">
        <f>RANK(X1628,(W1628:Y1628,Z1628:AN1628))</f>
        <v>#N/A</v>
      </c>
      <c r="M1628" s="7">
        <f>IF(Y1628&gt;0,RANK(Y1628,(W1628:Y1628,Z1628:AN1628)),0)</f>
        <v>0</v>
      </c>
      <c r="N1628" s="7"/>
      <c r="O1628" s="1" t="e">
        <f>MAX(W1628:AD1628)-LARGE(W1628:AD1628,2)</f>
        <v>#NUM!</v>
      </c>
      <c r="P1628" s="2" t="e">
        <f>O1628/C1628</f>
        <v>#NUM!</v>
      </c>
      <c r="Q1628" s="2"/>
      <c r="R1628" s="2" t="str">
        <f t="shared" si="868"/>
        <v>-</v>
      </c>
      <c r="S1628" s="2" t="str">
        <f t="shared" si="868"/>
        <v>-</v>
      </c>
      <c r="T1628" s="2" t="str">
        <f t="shared" si="868"/>
        <v>-</v>
      </c>
      <c r="U1628" s="2"/>
      <c r="V1628" s="2" t="str">
        <f>IF(C1628=0,"-",(1-R1628-S1628-T1628))</f>
        <v>-</v>
      </c>
      <c r="W1628" s="1"/>
      <c r="X1628" s="1"/>
      <c r="Y1628" s="1"/>
      <c r="Z1628" s="1"/>
      <c r="AA1628" s="1"/>
      <c r="AB1628" s="1"/>
      <c r="AC1628" s="1"/>
      <c r="AD1628" s="1"/>
      <c r="AE1628" s="1"/>
      <c r="AF1628" s="1"/>
      <c r="AG1628" s="1"/>
      <c r="AJ1628" s="1"/>
      <c r="AY1628" s="162" t="str">
        <f t="shared" si="866"/>
        <v>Westmoreland CD12</v>
      </c>
      <c r="BA1628" s="162">
        <v>12</v>
      </c>
      <c r="BC1628" s="65">
        <v>42</v>
      </c>
      <c r="BD1628" s="130"/>
      <c r="BE1628" s="162">
        <v>42129</v>
      </c>
      <c r="BF1628" s="162">
        <f>BE1628*100+BA1628</f>
        <v>4212912</v>
      </c>
      <c r="BH1628" s="162" t="s">
        <v>3387</v>
      </c>
    </row>
    <row r="1629" spans="1:60" s="162" customFormat="1">
      <c r="A1629" s="162" t="s">
        <v>1380</v>
      </c>
      <c r="B1629" s="162" t="s">
        <v>2056</v>
      </c>
      <c r="C1629" s="1">
        <f>SUM(W1629:AN1629)</f>
        <v>0</v>
      </c>
      <c r="D1629" s="1"/>
      <c r="E1629" s="1"/>
      <c r="F1629" s="1"/>
      <c r="G1629" s="1"/>
      <c r="H1629" s="1"/>
      <c r="I1629" s="1"/>
      <c r="J1629" s="1"/>
      <c r="K1629" s="7" t="e">
        <f>RANK(W1629,(W1629:Y1629,Z1629:AN1629))</f>
        <v>#N/A</v>
      </c>
      <c r="L1629" s="7" t="e">
        <f>RANK(X1629,(W1629:Y1629,Z1629:AN1629))</f>
        <v>#N/A</v>
      </c>
      <c r="M1629" s="7">
        <f>IF(Y1629&gt;0,RANK(Y1629,(W1629:Y1629,Z1629:AN1629)),0)</f>
        <v>0</v>
      </c>
      <c r="N1629" s="7"/>
      <c r="O1629" s="1" t="e">
        <f>MAX(W1629:AD1629)-LARGE(W1629:AD1629,2)</f>
        <v>#NUM!</v>
      </c>
      <c r="P1629" s="2" t="e">
        <f>O1629/C1629</f>
        <v>#NUM!</v>
      </c>
      <c r="Q1629" s="2"/>
      <c r="R1629" s="2" t="str">
        <f t="shared" si="868"/>
        <v>-</v>
      </c>
      <c r="S1629" s="2" t="str">
        <f t="shared" si="868"/>
        <v>-</v>
      </c>
      <c r="T1629" s="2" t="str">
        <f t="shared" si="868"/>
        <v>-</v>
      </c>
      <c r="U1629" s="2"/>
      <c r="V1629" s="2" t="str">
        <f>IF(C1629=0,"-",(1-R1629-S1629-T1629))</f>
        <v>-</v>
      </c>
      <c r="W1629" s="1"/>
      <c r="X1629" s="1"/>
      <c r="Y1629" s="1"/>
      <c r="Z1629" s="1"/>
      <c r="AA1629" s="1"/>
      <c r="AB1629" s="1"/>
      <c r="AC1629" s="1"/>
      <c r="AD1629" s="1"/>
      <c r="AE1629" s="1"/>
      <c r="AF1629" s="1"/>
      <c r="AG1629" s="1"/>
      <c r="AJ1629" s="1"/>
      <c r="AY1629" s="162" t="str">
        <f>A1629&amp;" "&amp;"CD"&amp;BA1629</f>
        <v>Westmoreland CD14</v>
      </c>
      <c r="BA1629" s="162">
        <v>14</v>
      </c>
      <c r="BC1629" s="65">
        <v>42</v>
      </c>
      <c r="BD1629" s="130"/>
      <c r="BE1629" s="162">
        <v>42129</v>
      </c>
      <c r="BF1629" s="162">
        <f>BE1629*100+BA1629</f>
        <v>4212914</v>
      </c>
      <c r="BH1629" s="162" t="s">
        <v>3387</v>
      </c>
    </row>
    <row r="1630" spans="1:60">
      <c r="A1630" t="s">
        <v>1380</v>
      </c>
      <c r="B1630" t="s">
        <v>2056</v>
      </c>
      <c r="C1630" s="1">
        <f t="shared" si="859"/>
        <v>0</v>
      </c>
      <c r="D1630" s="1"/>
      <c r="E1630" s="1"/>
      <c r="F1630" s="1"/>
      <c r="G1630" s="1"/>
      <c r="H1630" s="1"/>
      <c r="I1630" s="1"/>
      <c r="J1630" s="1"/>
      <c r="K1630" s="7" t="e">
        <f>RANK(W1630,(W1630:Y1630,Z1630:AN1630))</f>
        <v>#N/A</v>
      </c>
      <c r="L1630" s="7" t="e">
        <f>RANK(X1630,(W1630:Y1630,Z1630:AN1630))</f>
        <v>#N/A</v>
      </c>
      <c r="M1630" s="7">
        <f>IF(Y1630&gt;0,RANK(Y1630,(W1630:Y1630,Z1630:AN1630)),0)</f>
        <v>0</v>
      </c>
      <c r="N1630" s="7"/>
      <c r="O1630" s="1" t="e">
        <f t="shared" si="860"/>
        <v>#NUM!</v>
      </c>
      <c r="P1630" s="2" t="e">
        <f t="shared" si="861"/>
        <v>#NUM!</v>
      </c>
      <c r="Q1630" s="2"/>
      <c r="R1630" s="2" t="str">
        <f t="shared" si="862"/>
        <v>-</v>
      </c>
      <c r="S1630" s="2" t="str">
        <f t="shared" si="863"/>
        <v>-</v>
      </c>
      <c r="T1630" s="2" t="str">
        <f t="shared" si="864"/>
        <v>-</v>
      </c>
      <c r="U1630" s="2"/>
      <c r="V1630" s="2" t="str">
        <f t="shared" si="865"/>
        <v>-</v>
      </c>
      <c r="AY1630" s="162" t="str">
        <f>A1630&amp;" "&amp;"CD"&amp;BA1630</f>
        <v>Westmoreland CD18</v>
      </c>
      <c r="BA1630">
        <v>18</v>
      </c>
      <c r="BC1630" s="65">
        <v>42</v>
      </c>
      <c r="BD1630" s="130"/>
      <c r="BE1630" s="162">
        <v>42129</v>
      </c>
      <c r="BF1630" s="162">
        <f>BE1630*100+BA1630</f>
        <v>4212918</v>
      </c>
      <c r="BG1630" s="162"/>
      <c r="BH1630" s="162" t="s">
        <v>3387</v>
      </c>
    </row>
    <row r="1631" spans="1:60">
      <c r="C1631" s="1"/>
      <c r="D1631" s="1"/>
      <c r="E1631" s="1"/>
      <c r="F1631" s="1"/>
      <c r="G1631" s="1"/>
      <c r="H1631" s="1"/>
      <c r="I1631" s="1"/>
      <c r="J1631" s="1"/>
      <c r="K1631" s="7"/>
      <c r="L1631" s="7"/>
      <c r="M1631" s="7"/>
      <c r="N1631" s="7"/>
      <c r="Q1631" s="2"/>
      <c r="R1631" s="2"/>
      <c r="S1631" s="2"/>
      <c r="T1631" s="2"/>
      <c r="U1631" s="2"/>
      <c r="V1631" s="2"/>
      <c r="BD1631" s="93"/>
      <c r="BE1631"/>
    </row>
    <row r="1632" spans="1:60">
      <c r="A1632" s="47" t="s">
        <v>3239</v>
      </c>
      <c r="C1632" s="1"/>
      <c r="D1632" s="1"/>
      <c r="E1632" s="1"/>
      <c r="F1632" s="1"/>
      <c r="G1632" s="1"/>
      <c r="H1632" s="1"/>
      <c r="I1632" s="1"/>
      <c r="J1632" s="1"/>
      <c r="K1632" s="7"/>
      <c r="L1632" s="7"/>
      <c r="M1632" s="7"/>
      <c r="N1632" s="7"/>
      <c r="Q1632" s="2"/>
      <c r="R1632" s="2"/>
      <c r="S1632" s="2"/>
      <c r="T1632" s="2"/>
      <c r="U1632" s="2"/>
      <c r="V1632" s="2"/>
      <c r="BD1632" s="93"/>
      <c r="BE1632"/>
    </row>
    <row r="1633" spans="1:60">
      <c r="A1633" t="s">
        <v>949</v>
      </c>
      <c r="B1633" t="s">
        <v>2235</v>
      </c>
      <c r="C1633" s="1"/>
      <c r="D1633" s="1"/>
      <c r="E1633" s="1"/>
      <c r="F1633" s="1"/>
      <c r="G1633" s="1"/>
      <c r="H1633" s="1"/>
      <c r="I1633" s="1"/>
      <c r="J1633" s="1"/>
      <c r="K1633" s="7"/>
      <c r="L1633" s="7"/>
      <c r="M1633" s="7"/>
      <c r="N1633" s="7"/>
      <c r="Q1633" s="2"/>
      <c r="R1633" s="2"/>
      <c r="S1633" s="2"/>
      <c r="T1633" s="2"/>
      <c r="U1633" s="2"/>
      <c r="V1633" s="2"/>
      <c r="AY1633" t="str">
        <f>A1633&amp;" "&amp;"CD"&amp;BA1633</f>
        <v>Providence CD</v>
      </c>
      <c r="BC1633" s="91">
        <v>44</v>
      </c>
      <c r="BD1633" s="93"/>
      <c r="BE1633">
        <v>44007</v>
      </c>
      <c r="BF1633">
        <f>BE1633*100+BA1633</f>
        <v>4400700</v>
      </c>
      <c r="BH1633" t="s">
        <v>3387</v>
      </c>
    </row>
    <row r="1634" spans="1:60">
      <c r="A1634" t="s">
        <v>949</v>
      </c>
      <c r="B1634" t="s">
        <v>2235</v>
      </c>
      <c r="C1634" s="1"/>
      <c r="D1634" s="1"/>
      <c r="E1634" s="1"/>
      <c r="F1634" s="1"/>
      <c r="G1634" s="1"/>
      <c r="H1634" s="1"/>
      <c r="I1634" s="1"/>
      <c r="J1634" s="1"/>
      <c r="K1634" s="7"/>
      <c r="L1634" s="7"/>
      <c r="M1634" s="7"/>
      <c r="N1634" s="7"/>
      <c r="Q1634" s="2"/>
      <c r="R1634" s="2"/>
      <c r="S1634" s="2"/>
      <c r="T1634" s="2"/>
      <c r="U1634" s="2"/>
      <c r="V1634" s="2"/>
      <c r="AY1634" t="str">
        <f>A1634&amp;" "&amp;"CD"&amp;BA1634</f>
        <v>Providence CD</v>
      </c>
      <c r="BC1634" s="91">
        <v>44</v>
      </c>
      <c r="BD1634" s="93"/>
      <c r="BE1634">
        <v>44007</v>
      </c>
      <c r="BF1634">
        <f>BE1634*100+BA1634</f>
        <v>4400700</v>
      </c>
      <c r="BH1634" t="s">
        <v>3387</v>
      </c>
    </row>
    <row r="1635" spans="1:60">
      <c r="BD1635" s="93"/>
      <c r="BE1635"/>
    </row>
    <row r="1636" spans="1:60">
      <c r="A1636" s="47" t="s">
        <v>1654</v>
      </c>
      <c r="C1636" s="2"/>
      <c r="D1636" s="2"/>
      <c r="E1636" s="2"/>
      <c r="F1636" s="2"/>
      <c r="G1636" s="2"/>
      <c r="H1636" s="2"/>
      <c r="I1636" s="2"/>
      <c r="J1636" s="2"/>
      <c r="K1636" s="7"/>
      <c r="L1636" s="2"/>
      <c r="M1636" s="2"/>
      <c r="N1636" s="2"/>
      <c r="R1636" s="2"/>
      <c r="S1636" s="2"/>
      <c r="T1636" s="2"/>
      <c r="U1636" s="2"/>
      <c r="V1636" s="2"/>
      <c r="AH1636" s="1"/>
      <c r="AI1636" s="1"/>
      <c r="AK1636" s="1"/>
      <c r="AL1636" s="1"/>
      <c r="AM1636" s="1"/>
      <c r="AN1636" s="1"/>
      <c r="AO1636" s="1"/>
      <c r="AP1636" s="8"/>
      <c r="AQ1636" s="8"/>
      <c r="AR1636" s="8"/>
      <c r="AS1636" s="8"/>
      <c r="AT1636" s="2"/>
      <c r="AU1636" s="2"/>
      <c r="AV1636" s="2"/>
      <c r="AW1636" s="2"/>
      <c r="AX1636" s="2"/>
      <c r="BD1636" s="93"/>
      <c r="BE1636"/>
    </row>
    <row r="1637" spans="1:60" s="136" customFormat="1" outlineLevel="1">
      <c r="A1637" s="136" t="s">
        <v>17</v>
      </c>
      <c r="B1637" s="136" t="s">
        <v>1657</v>
      </c>
      <c r="C1637" s="1">
        <f t="shared" ref="C1637:C1658" si="869">SUM(W1637:AN1637)</f>
        <v>0</v>
      </c>
      <c r="D1637" s="1"/>
      <c r="E1637" s="1"/>
      <c r="F1637" s="1"/>
      <c r="G1637" s="1"/>
      <c r="H1637" s="1"/>
      <c r="I1637" s="1"/>
      <c r="J1637" s="1"/>
      <c r="K1637" s="7" t="e">
        <f>RANK(W1637,(W1637:Y1637,Z1637:AN1637))</f>
        <v>#N/A</v>
      </c>
      <c r="L1637" s="7" t="e">
        <f>RANK(X1637,(W1637:Y1637,Z1637:AN1637))</f>
        <v>#N/A</v>
      </c>
      <c r="M1637" s="7">
        <f>IF(Y1637&gt;0,RANK(Y1637,(W1637:Y1637,Z1637:AN1637)),0)</f>
        <v>0</v>
      </c>
      <c r="N1637" s="7">
        <f t="shared" ref="N1637:N1658" si="870">IF(Z1637&gt;0,RANK(Z1637,(W1637:AN1637)),0)</f>
        <v>0</v>
      </c>
      <c r="O1637" s="1" t="e">
        <f t="shared" ref="O1637:O1658" si="871">MAX(W1637:AD1637)-LARGE(W1637:AD1637,2)</f>
        <v>#NUM!</v>
      </c>
      <c r="P1637" s="2" t="e">
        <f t="shared" ref="P1637:P1658" si="872">O1637/C1637</f>
        <v>#NUM!</v>
      </c>
      <c r="Q1637" s="2"/>
      <c r="R1637" s="2" t="str">
        <f t="shared" ref="R1637:R1658" si="873">IF($C1637=0,"-",W1637/$C1637)</f>
        <v>-</v>
      </c>
      <c r="S1637" s="2" t="str">
        <f t="shared" ref="S1637:S1658" si="874">IF($C1637=0,"-",X1637/$C1637)</f>
        <v>-</v>
      </c>
      <c r="T1637" s="2" t="str">
        <f t="shared" ref="T1637:T1658" si="875">IF($C1637=0,"-",Y1637/$C1637)</f>
        <v>-</v>
      </c>
      <c r="U1637" s="2" t="str">
        <f t="shared" ref="U1637:U1658" si="876">IF($C1637=0,"-",Z1637/$C1637)</f>
        <v>-</v>
      </c>
      <c r="V1637" s="2" t="str">
        <f t="shared" ref="V1637:V1658" si="877">IF(C1637=0,"-",(1-R1637-S1637-T1637-U1637))</f>
        <v>-</v>
      </c>
      <c r="W1637" s="1"/>
      <c r="X1637" s="1"/>
      <c r="Y1637" s="1"/>
      <c r="Z1637" s="1"/>
      <c r="AA1637" s="1"/>
      <c r="AB1637" s="1"/>
      <c r="AC1637" s="1"/>
      <c r="AD1637" s="1"/>
      <c r="AE1637" s="1"/>
      <c r="AF1637" s="1"/>
      <c r="AG1637" s="1"/>
      <c r="AH1637" s="1"/>
      <c r="AI1637" s="1"/>
      <c r="AJ1637" s="1"/>
      <c r="AK1637" s="1"/>
      <c r="AL1637" s="1"/>
      <c r="AM1637" s="1"/>
      <c r="AN1637" s="1"/>
      <c r="AO1637" s="1"/>
      <c r="AP1637" s="8"/>
      <c r="AQ1637" s="8"/>
      <c r="AR1637" s="8"/>
      <c r="AS1637" s="8"/>
      <c r="AT1637" s="2"/>
      <c r="AU1637" s="2"/>
      <c r="AV1637" s="2"/>
      <c r="AW1637" s="2"/>
      <c r="AX1637" s="2"/>
      <c r="AY1637" s="136" t="str">
        <f t="shared" ref="AY1637:AY1660" si="878">A1637&amp;" CD"&amp;BA1637</f>
        <v>Beaufort CD1</v>
      </c>
      <c r="BA1637" s="136">
        <v>1</v>
      </c>
      <c r="BC1637" s="91">
        <v>45</v>
      </c>
      <c r="BD1637" s="93"/>
      <c r="BE1637" s="136">
        <v>45013</v>
      </c>
      <c r="BF1637" s="136">
        <f t="shared" ref="BF1637:BF1658" si="879">BE1637*100+BA1637</f>
        <v>4501301</v>
      </c>
      <c r="BH1637" s="136" t="s">
        <v>3387</v>
      </c>
    </row>
    <row r="1638" spans="1:60" s="136" customFormat="1" outlineLevel="1">
      <c r="A1638" s="136" t="s">
        <v>17</v>
      </c>
      <c r="B1638" s="136" t="s">
        <v>1657</v>
      </c>
      <c r="C1638" s="1">
        <f t="shared" si="869"/>
        <v>0</v>
      </c>
      <c r="D1638" s="1"/>
      <c r="E1638" s="1"/>
      <c r="F1638" s="1"/>
      <c r="G1638" s="1"/>
      <c r="H1638" s="1"/>
      <c r="I1638" s="1"/>
      <c r="J1638" s="1"/>
      <c r="K1638" s="7" t="e">
        <f>RANK(W1638,(W1638:Y1638,Z1638:AN1638))</f>
        <v>#N/A</v>
      </c>
      <c r="L1638" s="7" t="e">
        <f>RANK(X1638,(W1638:Y1638,Z1638:AN1638))</f>
        <v>#N/A</v>
      </c>
      <c r="M1638" s="7">
        <f>IF(Y1638&gt;0,RANK(Y1638,(W1638:Y1638,Z1638:AN1638)),0)</f>
        <v>0</v>
      </c>
      <c r="N1638" s="7">
        <f t="shared" si="870"/>
        <v>0</v>
      </c>
      <c r="O1638" s="1" t="e">
        <f t="shared" si="871"/>
        <v>#NUM!</v>
      </c>
      <c r="P1638" s="2" t="e">
        <f t="shared" si="872"/>
        <v>#NUM!</v>
      </c>
      <c r="Q1638" s="2"/>
      <c r="R1638" s="2" t="str">
        <f t="shared" si="873"/>
        <v>-</v>
      </c>
      <c r="S1638" s="2" t="str">
        <f t="shared" si="874"/>
        <v>-</v>
      </c>
      <c r="T1638" s="2" t="str">
        <f t="shared" si="875"/>
        <v>-</v>
      </c>
      <c r="U1638" s="2" t="str">
        <f t="shared" si="876"/>
        <v>-</v>
      </c>
      <c r="V1638" s="2" t="str">
        <f t="shared" si="877"/>
        <v>-</v>
      </c>
      <c r="W1638" s="1"/>
      <c r="X1638" s="1"/>
      <c r="Y1638" s="1"/>
      <c r="Z1638" s="1"/>
      <c r="AA1638" s="1"/>
      <c r="AB1638" s="1"/>
      <c r="AC1638" s="1"/>
      <c r="AD1638" s="1"/>
      <c r="AE1638" s="1"/>
      <c r="AF1638" s="1"/>
      <c r="AG1638" s="1"/>
      <c r="AH1638" s="1"/>
      <c r="AI1638" s="1"/>
      <c r="AJ1638" s="1"/>
      <c r="AK1638" s="1"/>
      <c r="AL1638" s="1"/>
      <c r="AM1638" s="1"/>
      <c r="AN1638" s="1"/>
      <c r="AO1638" s="1"/>
      <c r="AP1638" s="8"/>
      <c r="AQ1638" s="8"/>
      <c r="AR1638" s="8"/>
      <c r="AS1638" s="8"/>
      <c r="AT1638" s="2"/>
      <c r="AU1638" s="2"/>
      <c r="AV1638" s="2"/>
      <c r="AW1638" s="2"/>
      <c r="AX1638" s="2"/>
      <c r="AY1638" s="136" t="str">
        <f t="shared" si="878"/>
        <v>Beaufort CD6</v>
      </c>
      <c r="BA1638" s="136">
        <v>6</v>
      </c>
      <c r="BC1638" s="91">
        <v>45</v>
      </c>
      <c r="BD1638" s="93"/>
      <c r="BE1638" s="136">
        <v>45013</v>
      </c>
      <c r="BF1638" s="136">
        <f t="shared" si="879"/>
        <v>4501306</v>
      </c>
      <c r="BH1638" s="136" t="s">
        <v>3387</v>
      </c>
    </row>
    <row r="1639" spans="1:60" outlineLevel="1">
      <c r="A1639" t="s">
        <v>2286</v>
      </c>
      <c r="B1639" s="136" t="s">
        <v>1657</v>
      </c>
      <c r="C1639" s="1">
        <f t="shared" si="869"/>
        <v>0</v>
      </c>
      <c r="D1639" s="1"/>
      <c r="E1639" s="1"/>
      <c r="F1639" s="1"/>
      <c r="G1639" s="1"/>
      <c r="H1639" s="1"/>
      <c r="I1639" s="1"/>
      <c r="J1639" s="1"/>
      <c r="K1639" s="7" t="e">
        <f>RANK(W1639,(W1639:Y1639,Z1639:AN1639))</f>
        <v>#N/A</v>
      </c>
      <c r="L1639" s="7" t="e">
        <f>RANK(X1639,(W1639:Y1639,Z1639:AN1639))</f>
        <v>#N/A</v>
      </c>
      <c r="M1639" s="7">
        <f>IF(Y1639&gt;0,RANK(Y1639,(W1639:Y1639,Z1639:AN1639)),0)</f>
        <v>0</v>
      </c>
      <c r="N1639" s="7">
        <f t="shared" si="870"/>
        <v>0</v>
      </c>
      <c r="O1639" s="1" t="e">
        <f t="shared" si="871"/>
        <v>#NUM!</v>
      </c>
      <c r="P1639" s="2" t="e">
        <f t="shared" si="872"/>
        <v>#NUM!</v>
      </c>
      <c r="Q1639" s="2"/>
      <c r="R1639" s="2" t="str">
        <f t="shared" si="873"/>
        <v>-</v>
      </c>
      <c r="S1639" s="2" t="str">
        <f t="shared" si="874"/>
        <v>-</v>
      </c>
      <c r="T1639" s="2" t="str">
        <f t="shared" si="875"/>
        <v>-</v>
      </c>
      <c r="U1639" s="2" t="str">
        <f t="shared" si="876"/>
        <v>-</v>
      </c>
      <c r="V1639" s="2" t="str">
        <f t="shared" si="877"/>
        <v>-</v>
      </c>
      <c r="AH1639" s="1"/>
      <c r="AI1639" s="1"/>
      <c r="AK1639" s="1"/>
      <c r="AL1639" s="1"/>
      <c r="AM1639" s="1"/>
      <c r="AN1639" s="1"/>
      <c r="AO1639" s="1"/>
      <c r="AP1639" s="8"/>
      <c r="AQ1639" s="8"/>
      <c r="AR1639" s="8"/>
      <c r="AS1639" s="8"/>
      <c r="AT1639" s="2"/>
      <c r="AU1639" s="2"/>
      <c r="AV1639" s="2"/>
      <c r="AW1639" s="2"/>
      <c r="AX1639" s="2"/>
      <c r="AY1639" s="136" t="str">
        <f t="shared" si="878"/>
        <v>Berkeley CD1</v>
      </c>
      <c r="BA1639">
        <v>1</v>
      </c>
      <c r="BC1639" s="91">
        <v>45</v>
      </c>
      <c r="BD1639" s="93"/>
      <c r="BE1639">
        <v>45015</v>
      </c>
      <c r="BF1639" s="136">
        <f t="shared" si="879"/>
        <v>4501501</v>
      </c>
      <c r="BH1639" s="136" t="s">
        <v>3387</v>
      </c>
    </row>
    <row r="1640" spans="1:60" outlineLevel="1">
      <c r="A1640" t="s">
        <v>2286</v>
      </c>
      <c r="B1640" s="136" t="s">
        <v>1657</v>
      </c>
      <c r="C1640" s="1">
        <f t="shared" si="869"/>
        <v>0</v>
      </c>
      <c r="D1640" s="1"/>
      <c r="E1640" s="1"/>
      <c r="F1640" s="1"/>
      <c r="G1640" s="1"/>
      <c r="H1640" s="1"/>
      <c r="I1640" s="1"/>
      <c r="J1640" s="1"/>
      <c r="K1640" s="7" t="e">
        <f>RANK(W1640,(W1640:Y1640,Z1640:AN1640))</f>
        <v>#N/A</v>
      </c>
      <c r="L1640" s="7" t="e">
        <f>RANK(X1640,(W1640:Y1640,Z1640:AN1640))</f>
        <v>#N/A</v>
      </c>
      <c r="M1640" s="7">
        <f>IF(Y1640&gt;0,RANK(Y1640,(W1640:Y1640,Z1640:AN1640)),0)</f>
        <v>0</v>
      </c>
      <c r="N1640" s="7">
        <f t="shared" si="870"/>
        <v>0</v>
      </c>
      <c r="O1640" s="1" t="e">
        <f t="shared" si="871"/>
        <v>#NUM!</v>
      </c>
      <c r="P1640" s="2" t="e">
        <f t="shared" si="872"/>
        <v>#NUM!</v>
      </c>
      <c r="Q1640" s="2"/>
      <c r="R1640" s="2" t="str">
        <f t="shared" si="873"/>
        <v>-</v>
      </c>
      <c r="S1640" s="2" t="str">
        <f t="shared" si="874"/>
        <v>-</v>
      </c>
      <c r="T1640" s="2" t="str">
        <f t="shared" si="875"/>
        <v>-</v>
      </c>
      <c r="U1640" s="2" t="str">
        <f t="shared" si="876"/>
        <v>-</v>
      </c>
      <c r="V1640" s="2" t="str">
        <f t="shared" si="877"/>
        <v>-</v>
      </c>
      <c r="AH1640" s="1"/>
      <c r="AI1640" s="1"/>
      <c r="AK1640" s="1"/>
      <c r="AL1640" s="1"/>
      <c r="AM1640" s="1"/>
      <c r="AN1640" s="1"/>
      <c r="AO1640" s="1"/>
      <c r="AP1640" s="8"/>
      <c r="AQ1640" s="8"/>
      <c r="AR1640" s="8"/>
      <c r="AS1640" s="8"/>
      <c r="AT1640" s="2"/>
      <c r="AU1640" s="2"/>
      <c r="AV1640" s="2"/>
      <c r="AW1640" s="2"/>
      <c r="AX1640" s="2"/>
      <c r="AY1640" s="136" t="str">
        <f t="shared" si="878"/>
        <v>Berkeley CD6</v>
      </c>
      <c r="BA1640">
        <v>6</v>
      </c>
      <c r="BC1640" s="91">
        <v>45</v>
      </c>
      <c r="BD1640" s="93"/>
      <c r="BE1640">
        <v>45015</v>
      </c>
      <c r="BF1640" s="136">
        <f t="shared" si="879"/>
        <v>4501506</v>
      </c>
      <c r="BH1640" s="136" t="s">
        <v>3387</v>
      </c>
    </row>
    <row r="1641" spans="1:60" outlineLevel="1">
      <c r="A1641" t="s">
        <v>3130</v>
      </c>
      <c r="B1641" s="136" t="s">
        <v>1657</v>
      </c>
      <c r="C1641" s="1">
        <f t="shared" si="869"/>
        <v>0</v>
      </c>
      <c r="D1641" s="1"/>
      <c r="E1641" s="1"/>
      <c r="F1641" s="1"/>
      <c r="G1641" s="1"/>
      <c r="H1641" s="1"/>
      <c r="I1641" s="1"/>
      <c r="J1641" s="1"/>
      <c r="K1641" s="7" t="e">
        <f>RANK(W1641,(W1641:Y1641,Z1641:AN1641))</f>
        <v>#N/A</v>
      </c>
      <c r="L1641" s="7" t="e">
        <f>RANK(X1641,(W1641:Y1641,Z1641:AN1641))</f>
        <v>#N/A</v>
      </c>
      <c r="M1641" s="7">
        <f>IF(Y1641&gt;0,RANK(Y1641,(W1641:Y1641,Z1641:AN1641)),0)</f>
        <v>0</v>
      </c>
      <c r="N1641" s="7">
        <f t="shared" si="870"/>
        <v>0</v>
      </c>
      <c r="O1641" s="1" t="e">
        <f t="shared" si="871"/>
        <v>#NUM!</v>
      </c>
      <c r="P1641" s="2" t="e">
        <f t="shared" si="872"/>
        <v>#NUM!</v>
      </c>
      <c r="Q1641" s="2"/>
      <c r="R1641" s="2" t="str">
        <f t="shared" si="873"/>
        <v>-</v>
      </c>
      <c r="S1641" s="2" t="str">
        <f t="shared" si="874"/>
        <v>-</v>
      </c>
      <c r="T1641" s="2" t="str">
        <f t="shared" si="875"/>
        <v>-</v>
      </c>
      <c r="U1641" s="2" t="str">
        <f t="shared" si="876"/>
        <v>-</v>
      </c>
      <c r="V1641" s="2" t="str">
        <f t="shared" si="877"/>
        <v>-</v>
      </c>
      <c r="AH1641" s="1"/>
      <c r="AI1641" s="1"/>
      <c r="AK1641" s="1"/>
      <c r="AL1641" s="1"/>
      <c r="AM1641" s="1"/>
      <c r="AN1641" s="1"/>
      <c r="AO1641" s="1"/>
      <c r="AP1641" s="8"/>
      <c r="AQ1641" s="8"/>
      <c r="AR1641" s="8"/>
      <c r="AS1641" s="8"/>
      <c r="AT1641" s="2"/>
      <c r="AU1641" s="2"/>
      <c r="AV1641" s="2"/>
      <c r="AW1641" s="2"/>
      <c r="AX1641" s="2"/>
      <c r="AY1641" s="136" t="str">
        <f t="shared" si="878"/>
        <v>Charleston CD1</v>
      </c>
      <c r="BA1641">
        <v>1</v>
      </c>
      <c r="BC1641" s="91">
        <v>45</v>
      </c>
      <c r="BD1641" s="93"/>
      <c r="BE1641">
        <v>45019</v>
      </c>
      <c r="BF1641" s="136">
        <f t="shared" si="879"/>
        <v>4501901</v>
      </c>
      <c r="BH1641" s="136" t="s">
        <v>3387</v>
      </c>
    </row>
    <row r="1642" spans="1:60" outlineLevel="1">
      <c r="A1642" t="s">
        <v>3130</v>
      </c>
      <c r="B1642" s="136" t="s">
        <v>1657</v>
      </c>
      <c r="C1642" s="1">
        <f t="shared" si="869"/>
        <v>0</v>
      </c>
      <c r="D1642" s="1"/>
      <c r="E1642" s="1"/>
      <c r="F1642" s="1"/>
      <c r="G1642" s="1"/>
      <c r="H1642" s="1"/>
      <c r="I1642" s="1"/>
      <c r="J1642" s="1"/>
      <c r="K1642" s="7" t="e">
        <f>RANK(W1642,(W1642:Y1642,Z1642:AN1642))</f>
        <v>#N/A</v>
      </c>
      <c r="L1642" s="7" t="e">
        <f>RANK(X1642,(W1642:Y1642,Z1642:AN1642))</f>
        <v>#N/A</v>
      </c>
      <c r="M1642" s="7">
        <f>IF(Y1642&gt;0,RANK(Y1642,(W1642:Y1642,Z1642:AN1642)),0)</f>
        <v>0</v>
      </c>
      <c r="N1642" s="7">
        <f t="shared" si="870"/>
        <v>0</v>
      </c>
      <c r="O1642" s="1" t="e">
        <f t="shared" si="871"/>
        <v>#NUM!</v>
      </c>
      <c r="P1642" s="2" t="e">
        <f t="shared" si="872"/>
        <v>#NUM!</v>
      </c>
      <c r="Q1642" s="2"/>
      <c r="R1642" s="2" t="str">
        <f t="shared" si="873"/>
        <v>-</v>
      </c>
      <c r="S1642" s="2" t="str">
        <f t="shared" si="874"/>
        <v>-</v>
      </c>
      <c r="T1642" s="2" t="str">
        <f t="shared" si="875"/>
        <v>-</v>
      </c>
      <c r="U1642" s="2" t="str">
        <f t="shared" si="876"/>
        <v>-</v>
      </c>
      <c r="V1642" s="2" t="str">
        <f t="shared" si="877"/>
        <v>-</v>
      </c>
      <c r="AH1642" s="1"/>
      <c r="AI1642" s="1"/>
      <c r="AK1642" s="1"/>
      <c r="AL1642" s="1"/>
      <c r="AM1642" s="1"/>
      <c r="AN1642" s="1"/>
      <c r="AO1642" s="1"/>
      <c r="AP1642" s="8"/>
      <c r="AQ1642" s="8"/>
      <c r="AR1642" s="8"/>
      <c r="AS1642" s="8"/>
      <c r="AT1642" s="2"/>
      <c r="AU1642" s="2"/>
      <c r="AV1642" s="2"/>
      <c r="AW1642" s="2"/>
      <c r="AX1642" s="2"/>
      <c r="AY1642" s="136" t="str">
        <f t="shared" si="878"/>
        <v>Charleston CD6</v>
      </c>
      <c r="BA1642">
        <v>6</v>
      </c>
      <c r="BC1642" s="91">
        <v>45</v>
      </c>
      <c r="BD1642" s="93"/>
      <c r="BE1642">
        <v>45019</v>
      </c>
      <c r="BF1642" s="136">
        <f t="shared" si="879"/>
        <v>4501906</v>
      </c>
      <c r="BH1642" s="136" t="s">
        <v>3387</v>
      </c>
    </row>
    <row r="1643" spans="1:60" s="136" customFormat="1" outlineLevel="1">
      <c r="A1643" s="136" t="s">
        <v>1131</v>
      </c>
      <c r="B1643" s="136" t="s">
        <v>1657</v>
      </c>
      <c r="C1643" s="1">
        <f t="shared" si="869"/>
        <v>0</v>
      </c>
      <c r="D1643" s="1"/>
      <c r="E1643" s="1"/>
      <c r="F1643" s="1"/>
      <c r="G1643" s="1"/>
      <c r="H1643" s="1"/>
      <c r="I1643" s="1"/>
      <c r="J1643" s="1"/>
      <c r="K1643" s="7" t="e">
        <f>RANK(W1643,(W1643:Y1643,Z1643:AN1643))</f>
        <v>#N/A</v>
      </c>
      <c r="L1643" s="7" t="e">
        <f>RANK(X1643,(W1643:Y1643,Z1643:AN1643))</f>
        <v>#N/A</v>
      </c>
      <c r="M1643" s="7">
        <f>IF(Y1643&gt;0,RANK(Y1643,(W1643:Y1643,Z1643:AN1643)),0)</f>
        <v>0</v>
      </c>
      <c r="N1643" s="7">
        <f t="shared" si="870"/>
        <v>0</v>
      </c>
      <c r="O1643" s="1" t="e">
        <f t="shared" si="871"/>
        <v>#NUM!</v>
      </c>
      <c r="P1643" s="2" t="e">
        <f t="shared" si="872"/>
        <v>#NUM!</v>
      </c>
      <c r="Q1643" s="2"/>
      <c r="R1643" s="2" t="str">
        <f t="shared" si="873"/>
        <v>-</v>
      </c>
      <c r="S1643" s="2" t="str">
        <f t="shared" si="874"/>
        <v>-</v>
      </c>
      <c r="T1643" s="2" t="str">
        <f t="shared" si="875"/>
        <v>-</v>
      </c>
      <c r="U1643" s="2" t="str">
        <f t="shared" si="876"/>
        <v>-</v>
      </c>
      <c r="V1643" s="2" t="str">
        <f t="shared" si="877"/>
        <v>-</v>
      </c>
      <c r="W1643" s="1"/>
      <c r="X1643" s="1"/>
      <c r="Y1643" s="1"/>
      <c r="Z1643" s="1"/>
      <c r="AA1643" s="1"/>
      <c r="AB1643" s="1"/>
      <c r="AC1643" s="1"/>
      <c r="AD1643" s="1"/>
      <c r="AE1643" s="1"/>
      <c r="AF1643" s="1"/>
      <c r="AG1643" s="1"/>
      <c r="AH1643" s="1"/>
      <c r="AI1643" s="1"/>
      <c r="AJ1643" s="1"/>
      <c r="AK1643" s="1"/>
      <c r="AL1643" s="1"/>
      <c r="AM1643" s="1"/>
      <c r="AN1643" s="1"/>
      <c r="AO1643" s="1"/>
      <c r="AP1643" s="8"/>
      <c r="AQ1643" s="8"/>
      <c r="AR1643" s="8"/>
      <c r="AS1643" s="8"/>
      <c r="AT1643" s="2"/>
      <c r="AU1643" s="2"/>
      <c r="AV1643" s="2"/>
      <c r="AW1643" s="2"/>
      <c r="AX1643" s="2"/>
      <c r="AY1643" s="136" t="str">
        <f t="shared" si="878"/>
        <v>Colleton CD1</v>
      </c>
      <c r="BA1643" s="136">
        <v>1</v>
      </c>
      <c r="BC1643" s="91">
        <v>45</v>
      </c>
      <c r="BD1643" s="93"/>
      <c r="BE1643" s="136">
        <v>45029</v>
      </c>
      <c r="BF1643" s="136">
        <f t="shared" si="879"/>
        <v>4502901</v>
      </c>
      <c r="BH1643" s="136" t="s">
        <v>3387</v>
      </c>
    </row>
    <row r="1644" spans="1:60" s="136" customFormat="1" outlineLevel="1">
      <c r="A1644" s="136" t="s">
        <v>1131</v>
      </c>
      <c r="B1644" s="136" t="s">
        <v>1657</v>
      </c>
      <c r="C1644" s="1">
        <f t="shared" si="869"/>
        <v>0</v>
      </c>
      <c r="D1644" s="1"/>
      <c r="E1644" s="1"/>
      <c r="F1644" s="1"/>
      <c r="G1644" s="1"/>
      <c r="H1644" s="1"/>
      <c r="I1644" s="1"/>
      <c r="J1644" s="1"/>
      <c r="K1644" s="7" t="e">
        <f>RANK(W1644,(W1644:Y1644,Z1644:AN1644))</f>
        <v>#N/A</v>
      </c>
      <c r="L1644" s="7" t="e">
        <f>RANK(X1644,(W1644:Y1644,Z1644:AN1644))</f>
        <v>#N/A</v>
      </c>
      <c r="M1644" s="7">
        <f>IF(Y1644&gt;0,RANK(Y1644,(W1644:Y1644,Z1644:AN1644)),0)</f>
        <v>0</v>
      </c>
      <c r="N1644" s="7">
        <f t="shared" si="870"/>
        <v>0</v>
      </c>
      <c r="O1644" s="1" t="e">
        <f t="shared" si="871"/>
        <v>#NUM!</v>
      </c>
      <c r="P1644" s="2" t="e">
        <f t="shared" si="872"/>
        <v>#NUM!</v>
      </c>
      <c r="Q1644" s="2"/>
      <c r="R1644" s="2" t="str">
        <f t="shared" si="873"/>
        <v>-</v>
      </c>
      <c r="S1644" s="2" t="str">
        <f t="shared" si="874"/>
        <v>-</v>
      </c>
      <c r="T1644" s="2" t="str">
        <f t="shared" si="875"/>
        <v>-</v>
      </c>
      <c r="U1644" s="2" t="str">
        <f t="shared" si="876"/>
        <v>-</v>
      </c>
      <c r="V1644" s="2" t="str">
        <f t="shared" si="877"/>
        <v>-</v>
      </c>
      <c r="W1644" s="1"/>
      <c r="X1644" s="1"/>
      <c r="Y1644" s="1"/>
      <c r="Z1644" s="1"/>
      <c r="AA1644" s="1"/>
      <c r="AB1644" s="1"/>
      <c r="AC1644" s="1"/>
      <c r="AD1644" s="1"/>
      <c r="AE1644" s="1"/>
      <c r="AF1644" s="1"/>
      <c r="AG1644" s="1"/>
      <c r="AH1644" s="1"/>
      <c r="AI1644" s="1"/>
      <c r="AJ1644" s="1"/>
      <c r="AK1644" s="1"/>
      <c r="AL1644" s="1"/>
      <c r="AM1644" s="1"/>
      <c r="AN1644" s="1"/>
      <c r="AO1644" s="1"/>
      <c r="AP1644" s="8"/>
      <c r="AQ1644" s="8"/>
      <c r="AR1644" s="8"/>
      <c r="AS1644" s="8"/>
      <c r="AT1644" s="2"/>
      <c r="AU1644" s="2"/>
      <c r="AV1644" s="2"/>
      <c r="AW1644" s="2"/>
      <c r="AX1644" s="2"/>
      <c r="AY1644" s="136" t="str">
        <f t="shared" si="878"/>
        <v>Colleton CD6</v>
      </c>
      <c r="BA1644" s="136">
        <v>6</v>
      </c>
      <c r="BC1644" s="91">
        <v>45</v>
      </c>
      <c r="BD1644" s="93"/>
      <c r="BE1644" s="136">
        <v>45029</v>
      </c>
      <c r="BF1644" s="136">
        <f t="shared" si="879"/>
        <v>4502906</v>
      </c>
      <c r="BH1644" s="136" t="s">
        <v>3387</v>
      </c>
    </row>
    <row r="1645" spans="1:60" outlineLevel="1">
      <c r="A1645" t="s">
        <v>1821</v>
      </c>
      <c r="B1645" s="136" t="s">
        <v>1657</v>
      </c>
      <c r="C1645" s="1">
        <f t="shared" si="869"/>
        <v>0</v>
      </c>
      <c r="D1645" s="1"/>
      <c r="E1645" s="1"/>
      <c r="F1645" s="1"/>
      <c r="G1645" s="1"/>
      <c r="H1645" s="1"/>
      <c r="I1645" s="1"/>
      <c r="J1645" s="1"/>
      <c r="K1645" s="7" t="e">
        <f>RANK(W1645,(W1645:Y1645,Z1645:AN1645))</f>
        <v>#N/A</v>
      </c>
      <c r="L1645" s="7" t="e">
        <f>RANK(X1645,(W1645:Y1645,Z1645:AN1645))</f>
        <v>#N/A</v>
      </c>
      <c r="M1645" s="7">
        <f>IF(Y1645&gt;0,RANK(Y1645,(W1645:Y1645,Z1645:AN1645)),0)</f>
        <v>0</v>
      </c>
      <c r="N1645" s="7">
        <f t="shared" si="870"/>
        <v>0</v>
      </c>
      <c r="O1645" s="1" t="e">
        <f t="shared" si="871"/>
        <v>#NUM!</v>
      </c>
      <c r="P1645" s="2" t="e">
        <f t="shared" si="872"/>
        <v>#NUM!</v>
      </c>
      <c r="Q1645" s="2"/>
      <c r="R1645" s="2" t="str">
        <f t="shared" si="873"/>
        <v>-</v>
      </c>
      <c r="S1645" s="2" t="str">
        <f t="shared" si="874"/>
        <v>-</v>
      </c>
      <c r="T1645" s="2" t="str">
        <f t="shared" si="875"/>
        <v>-</v>
      </c>
      <c r="U1645" s="2" t="str">
        <f t="shared" si="876"/>
        <v>-</v>
      </c>
      <c r="V1645" s="2" t="str">
        <f t="shared" si="877"/>
        <v>-</v>
      </c>
      <c r="AH1645" s="1"/>
      <c r="AI1645" s="1"/>
      <c r="AK1645" s="1"/>
      <c r="AL1645" s="1"/>
      <c r="AM1645" s="1"/>
      <c r="AN1645" s="1"/>
      <c r="AO1645" s="1"/>
      <c r="AP1645" s="8"/>
      <c r="AQ1645" s="8"/>
      <c r="AR1645" s="8"/>
      <c r="AS1645" s="8"/>
      <c r="AT1645" s="2"/>
      <c r="AU1645" s="2"/>
      <c r="AV1645" s="2"/>
      <c r="AW1645" s="2"/>
      <c r="AX1645" s="2"/>
      <c r="AY1645" s="136" t="str">
        <f t="shared" si="878"/>
        <v>Dorchester CD1</v>
      </c>
      <c r="BA1645">
        <v>1</v>
      </c>
      <c r="BC1645" s="91">
        <v>45</v>
      </c>
      <c r="BD1645" s="93"/>
      <c r="BE1645">
        <v>45035</v>
      </c>
      <c r="BF1645" s="136">
        <f t="shared" si="879"/>
        <v>4503501</v>
      </c>
      <c r="BH1645" s="136" t="s">
        <v>3387</v>
      </c>
    </row>
    <row r="1646" spans="1:60" outlineLevel="1">
      <c r="A1646" t="s">
        <v>1821</v>
      </c>
      <c r="B1646" s="136" t="s">
        <v>1657</v>
      </c>
      <c r="C1646" s="1">
        <f t="shared" si="869"/>
        <v>0</v>
      </c>
      <c r="D1646" s="1"/>
      <c r="E1646" s="1"/>
      <c r="F1646" s="1"/>
      <c r="G1646" s="1"/>
      <c r="H1646" s="1"/>
      <c r="I1646" s="1"/>
      <c r="J1646" s="1"/>
      <c r="K1646" s="7" t="e">
        <f>RANK(W1646,(W1646:Y1646,Z1646:AN1646))</f>
        <v>#N/A</v>
      </c>
      <c r="L1646" s="7" t="e">
        <f>RANK(X1646,(W1646:Y1646,Z1646:AN1646))</f>
        <v>#N/A</v>
      </c>
      <c r="M1646" s="7">
        <f>IF(Y1646&gt;0,RANK(Y1646,(W1646:Y1646,Z1646:AN1646)),0)</f>
        <v>0</v>
      </c>
      <c r="N1646" s="7">
        <f t="shared" si="870"/>
        <v>0</v>
      </c>
      <c r="O1646" s="1" t="e">
        <f t="shared" si="871"/>
        <v>#NUM!</v>
      </c>
      <c r="P1646" s="2" t="e">
        <f t="shared" si="872"/>
        <v>#NUM!</v>
      </c>
      <c r="Q1646" s="2"/>
      <c r="R1646" s="2" t="str">
        <f t="shared" si="873"/>
        <v>-</v>
      </c>
      <c r="S1646" s="2" t="str">
        <f t="shared" si="874"/>
        <v>-</v>
      </c>
      <c r="T1646" s="2" t="str">
        <f t="shared" si="875"/>
        <v>-</v>
      </c>
      <c r="U1646" s="2" t="str">
        <f t="shared" si="876"/>
        <v>-</v>
      </c>
      <c r="V1646" s="2" t="str">
        <f t="shared" si="877"/>
        <v>-</v>
      </c>
      <c r="AH1646" s="1"/>
      <c r="AI1646" s="1"/>
      <c r="AK1646" s="1"/>
      <c r="AL1646" s="1"/>
      <c r="AM1646" s="1"/>
      <c r="AN1646" s="1"/>
      <c r="AO1646" s="1"/>
      <c r="AP1646" s="8"/>
      <c r="AQ1646" s="8"/>
      <c r="AR1646" s="8"/>
      <c r="AS1646" s="8"/>
      <c r="AT1646" s="2"/>
      <c r="AU1646" s="2"/>
      <c r="AV1646" s="2"/>
      <c r="AW1646" s="2"/>
      <c r="AX1646" s="2"/>
      <c r="AY1646" s="136" t="str">
        <f t="shared" si="878"/>
        <v>Dorchester CD6</v>
      </c>
      <c r="BA1646">
        <v>6</v>
      </c>
      <c r="BC1646" s="91">
        <v>45</v>
      </c>
      <c r="BD1646" s="93"/>
      <c r="BE1646">
        <v>45035</v>
      </c>
      <c r="BF1646" s="136">
        <f t="shared" si="879"/>
        <v>4503506</v>
      </c>
      <c r="BH1646" s="136" t="s">
        <v>3387</v>
      </c>
    </row>
    <row r="1647" spans="1:60" s="136" customFormat="1" outlineLevel="1">
      <c r="A1647" s="136" t="s">
        <v>3029</v>
      </c>
      <c r="B1647" s="136" t="s">
        <v>1657</v>
      </c>
      <c r="C1647" s="1">
        <f>SUM(W1647:AN1647)</f>
        <v>0</v>
      </c>
      <c r="D1647" s="1"/>
      <c r="E1647" s="1"/>
      <c r="F1647" s="1"/>
      <c r="G1647" s="1"/>
      <c r="H1647" s="1"/>
      <c r="I1647" s="1"/>
      <c r="J1647" s="1"/>
      <c r="K1647" s="7" t="e">
        <f>RANK(W1647,(W1647:Y1647,Z1647:AN1647))</f>
        <v>#N/A</v>
      </c>
      <c r="L1647" s="7" t="e">
        <f>RANK(X1647,(W1647:Y1647,Z1647:AN1647))</f>
        <v>#N/A</v>
      </c>
      <c r="M1647" s="7">
        <f>IF(Y1647&gt;0,RANK(Y1647,(W1647:Y1647,Z1647:AN1647)),0)</f>
        <v>0</v>
      </c>
      <c r="N1647" s="7">
        <f>IF(Z1647&gt;0,RANK(Z1647,(W1647:AN1647)),0)</f>
        <v>0</v>
      </c>
      <c r="O1647" s="1" t="e">
        <f>MAX(W1647:AD1647)-LARGE(W1647:AD1647,2)</f>
        <v>#NUM!</v>
      </c>
      <c r="P1647" s="2" t="e">
        <f>O1647/C1647</f>
        <v>#NUM!</v>
      </c>
      <c r="Q1647" s="2"/>
      <c r="R1647" s="2" t="str">
        <f t="shared" ref="R1647:U1648" si="880">IF($C1647=0,"-",W1647/$C1647)</f>
        <v>-</v>
      </c>
      <c r="S1647" s="2" t="str">
        <f t="shared" si="880"/>
        <v>-</v>
      </c>
      <c r="T1647" s="2" t="str">
        <f t="shared" si="880"/>
        <v>-</v>
      </c>
      <c r="U1647" s="2" t="str">
        <f t="shared" si="880"/>
        <v>-</v>
      </c>
      <c r="V1647" s="2" t="str">
        <f>IF(C1647=0,"-",(1-R1647-S1647-T1647-U1647))</f>
        <v>-</v>
      </c>
      <c r="W1647" s="1"/>
      <c r="X1647" s="1"/>
      <c r="Y1647" s="1"/>
      <c r="Z1647" s="1"/>
      <c r="AA1647" s="1"/>
      <c r="AB1647" s="1"/>
      <c r="AC1647" s="1"/>
      <c r="AD1647" s="1"/>
      <c r="AE1647" s="1"/>
      <c r="AF1647" s="1"/>
      <c r="AG1647" s="1"/>
      <c r="AH1647" s="1"/>
      <c r="AI1647" s="1"/>
      <c r="AJ1647" s="1"/>
      <c r="AK1647" s="1"/>
      <c r="AL1647" s="1"/>
      <c r="AM1647" s="1"/>
      <c r="AN1647" s="8"/>
      <c r="AO1647" s="8"/>
      <c r="AP1647" s="8"/>
      <c r="AQ1647" s="2"/>
      <c r="AR1647" s="2"/>
      <c r="AS1647" s="8"/>
      <c r="AT1647" s="2"/>
      <c r="AV1647" s="2"/>
      <c r="AW1647" s="2"/>
      <c r="AY1647" s="136" t="str">
        <f>A1647&amp;" CD"&amp;BA1647</f>
        <v>Florence CD6</v>
      </c>
      <c r="BA1647" s="136">
        <v>6</v>
      </c>
      <c r="BC1647" s="91">
        <v>45</v>
      </c>
      <c r="BD1647" s="93"/>
      <c r="BE1647" s="136">
        <v>45041</v>
      </c>
      <c r="BF1647" s="136">
        <f>BE1647*100+BA1647</f>
        <v>4504106</v>
      </c>
      <c r="BH1647" s="136" t="s">
        <v>3387</v>
      </c>
    </row>
    <row r="1648" spans="1:60" s="136" customFormat="1" outlineLevel="1">
      <c r="A1648" s="136" t="s">
        <v>3029</v>
      </c>
      <c r="B1648" s="136" t="s">
        <v>1657</v>
      </c>
      <c r="C1648" s="1">
        <f>SUM(W1648:AN1648)</f>
        <v>0</v>
      </c>
      <c r="D1648" s="1"/>
      <c r="E1648" s="1"/>
      <c r="F1648" s="1"/>
      <c r="G1648" s="1"/>
      <c r="H1648" s="1"/>
      <c r="I1648" s="1"/>
      <c r="J1648" s="1"/>
      <c r="K1648" s="7" t="e">
        <f>RANK(W1648,(W1648:Y1648,Z1648:AN1648))</f>
        <v>#N/A</v>
      </c>
      <c r="L1648" s="7" t="e">
        <f>RANK(X1648,(W1648:Y1648,Z1648:AN1648))</f>
        <v>#N/A</v>
      </c>
      <c r="M1648" s="7">
        <f>IF(Y1648&gt;0,RANK(Y1648,(W1648:Y1648,Z1648:AN1648)),0)</f>
        <v>0</v>
      </c>
      <c r="N1648" s="7">
        <f>IF(Z1648&gt;0,RANK(Z1648,(W1648:AN1648)),0)</f>
        <v>0</v>
      </c>
      <c r="O1648" s="1" t="e">
        <f>MAX(W1648:AD1648)-LARGE(W1648:AD1648,2)</f>
        <v>#NUM!</v>
      </c>
      <c r="P1648" s="2" t="e">
        <f>O1648/C1648</f>
        <v>#NUM!</v>
      </c>
      <c r="Q1648" s="2"/>
      <c r="R1648" s="2" t="str">
        <f t="shared" si="880"/>
        <v>-</v>
      </c>
      <c r="S1648" s="2" t="str">
        <f t="shared" si="880"/>
        <v>-</v>
      </c>
      <c r="T1648" s="2" t="str">
        <f t="shared" si="880"/>
        <v>-</v>
      </c>
      <c r="U1648" s="2" t="str">
        <f t="shared" si="880"/>
        <v>-</v>
      </c>
      <c r="V1648" s="2" t="str">
        <f>IF(C1648=0,"-",(1-R1648-S1648-T1648-U1648))</f>
        <v>-</v>
      </c>
      <c r="W1648" s="1"/>
      <c r="X1648" s="1"/>
      <c r="Y1648" s="1"/>
      <c r="Z1648" s="1"/>
      <c r="AA1648" s="1"/>
      <c r="AB1648" s="1"/>
      <c r="AC1648" s="1"/>
      <c r="AD1648" s="1"/>
      <c r="AE1648" s="1"/>
      <c r="AF1648" s="1"/>
      <c r="AG1648" s="1"/>
      <c r="AH1648" s="1"/>
      <c r="AI1648" s="1"/>
      <c r="AJ1648" s="1"/>
      <c r="AK1648" s="1"/>
      <c r="AL1648" s="1"/>
      <c r="AM1648" s="1"/>
      <c r="AN1648" s="8"/>
      <c r="AO1648" s="8"/>
      <c r="AP1648" s="8"/>
      <c r="AQ1648" s="2"/>
      <c r="AR1648" s="2"/>
      <c r="AS1648" s="8"/>
      <c r="AT1648" s="2"/>
      <c r="AV1648" s="2"/>
      <c r="AW1648" s="2"/>
      <c r="AY1648" s="136" t="str">
        <f>A1648&amp;" CD"&amp;BA1648</f>
        <v>Florence CD7</v>
      </c>
      <c r="BA1648" s="136">
        <v>7</v>
      </c>
      <c r="BC1648" s="91">
        <v>45</v>
      </c>
      <c r="BD1648" s="93"/>
      <c r="BE1648" s="136">
        <v>45041</v>
      </c>
      <c r="BF1648" s="136">
        <f>BE1648*100+BA1648</f>
        <v>4504107</v>
      </c>
      <c r="BH1648" s="136" t="s">
        <v>3387</v>
      </c>
    </row>
    <row r="1649" spans="1:64" outlineLevel="1">
      <c r="A1649" t="s">
        <v>977</v>
      </c>
      <c r="B1649" s="136" t="s">
        <v>1657</v>
      </c>
      <c r="C1649" s="1">
        <f t="shared" si="869"/>
        <v>0</v>
      </c>
      <c r="D1649" s="1"/>
      <c r="E1649" s="1"/>
      <c r="F1649" s="1"/>
      <c r="G1649" s="1"/>
      <c r="H1649" s="1"/>
      <c r="I1649" s="1"/>
      <c r="J1649" s="1"/>
      <c r="K1649" s="7" t="e">
        <f>RANK(W1649,(W1649:Y1649,Z1649:AN1649))</f>
        <v>#N/A</v>
      </c>
      <c r="L1649" s="7" t="e">
        <f>RANK(X1649,(W1649:Y1649,Z1649:AN1649))</f>
        <v>#N/A</v>
      </c>
      <c r="M1649" s="7">
        <f>IF(Y1649&gt;0,RANK(Y1649,(W1649:Y1649,Z1649:AN1649)),0)</f>
        <v>0</v>
      </c>
      <c r="N1649" s="7">
        <f t="shared" si="870"/>
        <v>0</v>
      </c>
      <c r="O1649" s="1" t="e">
        <f t="shared" si="871"/>
        <v>#NUM!</v>
      </c>
      <c r="P1649" s="2" t="e">
        <f t="shared" si="872"/>
        <v>#NUM!</v>
      </c>
      <c r="Q1649" s="2"/>
      <c r="R1649" s="2" t="str">
        <f t="shared" si="873"/>
        <v>-</v>
      </c>
      <c r="S1649" s="2" t="str">
        <f t="shared" si="874"/>
        <v>-</v>
      </c>
      <c r="T1649" s="2" t="str">
        <f t="shared" si="875"/>
        <v>-</v>
      </c>
      <c r="U1649" s="2" t="str">
        <f t="shared" si="876"/>
        <v>-</v>
      </c>
      <c r="V1649" s="2" t="str">
        <f t="shared" si="877"/>
        <v>-</v>
      </c>
      <c r="AH1649" s="1"/>
      <c r="AI1649" s="1"/>
      <c r="AK1649" s="1"/>
      <c r="AL1649" s="1"/>
      <c r="AM1649" s="1"/>
      <c r="AN1649" s="8"/>
      <c r="AO1649" s="8"/>
      <c r="AP1649" s="8"/>
      <c r="AQ1649" s="2"/>
      <c r="AR1649" s="2"/>
      <c r="AS1649" s="8"/>
      <c r="AT1649" s="2"/>
      <c r="AV1649" s="2"/>
      <c r="AW1649" s="2"/>
      <c r="AY1649" s="136" t="str">
        <f t="shared" si="878"/>
        <v>Greenville CD3</v>
      </c>
      <c r="BA1649">
        <v>3</v>
      </c>
      <c r="BC1649" s="91">
        <v>45</v>
      </c>
      <c r="BD1649" s="93"/>
      <c r="BE1649">
        <v>45045</v>
      </c>
      <c r="BF1649" s="136">
        <f t="shared" si="879"/>
        <v>4504503</v>
      </c>
      <c r="BH1649" s="136" t="s">
        <v>3387</v>
      </c>
    </row>
    <row r="1650" spans="1:64" outlineLevel="1">
      <c r="A1650" s="136" t="s">
        <v>977</v>
      </c>
      <c r="B1650" s="136" t="s">
        <v>1657</v>
      </c>
      <c r="C1650" s="1">
        <f t="shared" si="869"/>
        <v>0</v>
      </c>
      <c r="D1650" s="1"/>
      <c r="E1650" s="1"/>
      <c r="F1650" s="1"/>
      <c r="G1650" s="1"/>
      <c r="H1650" s="1"/>
      <c r="I1650" s="1"/>
      <c r="J1650" s="1"/>
      <c r="K1650" s="7" t="e">
        <f>RANK(W1650,(W1650:Y1650,Z1650:AN1650))</f>
        <v>#N/A</v>
      </c>
      <c r="L1650" s="7" t="e">
        <f>RANK(X1650,(W1650:Y1650,Z1650:AN1650))</f>
        <v>#N/A</v>
      </c>
      <c r="M1650" s="7">
        <f>IF(Y1650&gt;0,RANK(Y1650,(W1650:Y1650,Z1650:AN1650)),0)</f>
        <v>0</v>
      </c>
      <c r="N1650" s="7">
        <f t="shared" si="870"/>
        <v>0</v>
      </c>
      <c r="O1650" s="1" t="e">
        <f t="shared" si="871"/>
        <v>#NUM!</v>
      </c>
      <c r="P1650" s="2" t="e">
        <f t="shared" si="872"/>
        <v>#NUM!</v>
      </c>
      <c r="Q1650" s="2"/>
      <c r="R1650" s="2" t="str">
        <f t="shared" si="873"/>
        <v>-</v>
      </c>
      <c r="S1650" s="2" t="str">
        <f t="shared" si="874"/>
        <v>-</v>
      </c>
      <c r="T1650" s="2" t="str">
        <f t="shared" si="875"/>
        <v>-</v>
      </c>
      <c r="U1650" s="2" t="str">
        <f t="shared" si="876"/>
        <v>-</v>
      </c>
      <c r="V1650" s="2" t="str">
        <f t="shared" si="877"/>
        <v>-</v>
      </c>
      <c r="AH1650" s="1"/>
      <c r="AI1650" s="1"/>
      <c r="AK1650" s="1"/>
      <c r="AL1650" s="1"/>
      <c r="AM1650" s="1"/>
      <c r="AN1650" s="8"/>
      <c r="AO1650" s="8"/>
      <c r="AP1650" s="8"/>
      <c r="AQ1650" s="2"/>
      <c r="AR1650" s="2"/>
      <c r="AS1650" s="8"/>
      <c r="AT1650" s="2"/>
      <c r="AV1650" s="2"/>
      <c r="AW1650" s="2"/>
      <c r="AY1650" s="136" t="str">
        <f t="shared" si="878"/>
        <v>Greenville CD4</v>
      </c>
      <c r="BA1650">
        <v>4</v>
      </c>
      <c r="BC1650" s="91">
        <v>45</v>
      </c>
      <c r="BD1650" s="93"/>
      <c r="BE1650" s="136">
        <v>45045</v>
      </c>
      <c r="BF1650" s="136">
        <f t="shared" si="879"/>
        <v>4504504</v>
      </c>
      <c r="BH1650" s="136" t="s">
        <v>3387</v>
      </c>
    </row>
    <row r="1651" spans="1:64" s="136" customFormat="1" outlineLevel="1">
      <c r="A1651" s="136" t="s">
        <v>950</v>
      </c>
      <c r="B1651" s="136" t="s">
        <v>1657</v>
      </c>
      <c r="C1651" s="1">
        <f t="shared" si="869"/>
        <v>0</v>
      </c>
      <c r="D1651" s="1"/>
      <c r="E1651" s="1"/>
      <c r="F1651" s="1"/>
      <c r="G1651" s="1"/>
      <c r="H1651" s="1"/>
      <c r="I1651" s="1"/>
      <c r="J1651" s="1"/>
      <c r="K1651" s="7" t="e">
        <f>RANK(W1651,(W1651:Y1651,Z1651:AN1651))</f>
        <v>#N/A</v>
      </c>
      <c r="L1651" s="7" t="e">
        <f>RANK(X1651,(W1651:Y1651,Z1651:AN1651))</f>
        <v>#N/A</v>
      </c>
      <c r="M1651" s="7">
        <f>IF(Y1651&gt;0,RANK(Y1651,(W1651:Y1651,Z1651:AN1651)),0)</f>
        <v>0</v>
      </c>
      <c r="N1651" s="7">
        <f t="shared" si="870"/>
        <v>0</v>
      </c>
      <c r="O1651" s="1" t="e">
        <f t="shared" si="871"/>
        <v>#NUM!</v>
      </c>
      <c r="P1651" s="2" t="e">
        <f t="shared" si="872"/>
        <v>#NUM!</v>
      </c>
      <c r="Q1651" s="2"/>
      <c r="R1651" s="2" t="str">
        <f t="shared" si="873"/>
        <v>-</v>
      </c>
      <c r="S1651" s="2" t="str">
        <f t="shared" si="874"/>
        <v>-</v>
      </c>
      <c r="T1651" s="2" t="str">
        <f t="shared" si="875"/>
        <v>-</v>
      </c>
      <c r="U1651" s="2" t="str">
        <f t="shared" si="876"/>
        <v>-</v>
      </c>
      <c r="V1651" s="2" t="str">
        <f t="shared" si="877"/>
        <v>-</v>
      </c>
      <c r="W1651" s="1"/>
      <c r="X1651" s="1"/>
      <c r="Y1651" s="1"/>
      <c r="Z1651" s="1"/>
      <c r="AA1651" s="1"/>
      <c r="AB1651" s="1"/>
      <c r="AC1651" s="1"/>
      <c r="AD1651" s="1"/>
      <c r="AE1651" s="1"/>
      <c r="AF1651" s="1"/>
      <c r="AG1651" s="1"/>
      <c r="AH1651" s="1"/>
      <c r="AI1651" s="1"/>
      <c r="AJ1651" s="1"/>
      <c r="AK1651" s="1"/>
      <c r="AL1651" s="1"/>
      <c r="AM1651" s="1"/>
      <c r="AN1651" s="8"/>
      <c r="AO1651" s="8"/>
      <c r="AP1651" s="8"/>
      <c r="AQ1651" s="2"/>
      <c r="AR1651" s="2"/>
      <c r="AS1651" s="8"/>
      <c r="AT1651" s="2"/>
      <c r="AV1651" s="2"/>
      <c r="AW1651" s="2"/>
      <c r="AY1651" s="136" t="str">
        <f t="shared" si="878"/>
        <v>Newberry CD3</v>
      </c>
      <c r="BA1651" s="136">
        <v>3</v>
      </c>
      <c r="BC1651" s="91">
        <v>45</v>
      </c>
      <c r="BD1651" s="93"/>
      <c r="BE1651" s="136">
        <v>45071</v>
      </c>
      <c r="BF1651" s="136">
        <f t="shared" si="879"/>
        <v>4507103</v>
      </c>
      <c r="BH1651" s="136" t="s">
        <v>3387</v>
      </c>
    </row>
    <row r="1652" spans="1:64" s="136" customFormat="1" outlineLevel="1">
      <c r="A1652" s="136" t="s">
        <v>950</v>
      </c>
      <c r="B1652" s="136" t="s">
        <v>1657</v>
      </c>
      <c r="C1652" s="1">
        <f t="shared" si="869"/>
        <v>0</v>
      </c>
      <c r="D1652" s="1"/>
      <c r="E1652" s="1"/>
      <c r="F1652" s="1"/>
      <c r="G1652" s="1"/>
      <c r="H1652" s="1"/>
      <c r="I1652" s="1"/>
      <c r="J1652" s="1"/>
      <c r="K1652" s="7" t="e">
        <f>RANK(W1652,(W1652:Y1652,Z1652:AN1652))</f>
        <v>#N/A</v>
      </c>
      <c r="L1652" s="7" t="e">
        <f>RANK(X1652,(W1652:Y1652,Z1652:AN1652))</f>
        <v>#N/A</v>
      </c>
      <c r="M1652" s="7">
        <f>IF(Y1652&gt;0,RANK(Y1652,(W1652:Y1652,Z1652:AN1652)),0)</f>
        <v>0</v>
      </c>
      <c r="N1652" s="7">
        <f t="shared" si="870"/>
        <v>0</v>
      </c>
      <c r="O1652" s="1" t="e">
        <f t="shared" si="871"/>
        <v>#NUM!</v>
      </c>
      <c r="P1652" s="2" t="e">
        <f t="shared" si="872"/>
        <v>#NUM!</v>
      </c>
      <c r="Q1652" s="2"/>
      <c r="R1652" s="2" t="str">
        <f t="shared" si="873"/>
        <v>-</v>
      </c>
      <c r="S1652" s="2" t="str">
        <f t="shared" si="874"/>
        <v>-</v>
      </c>
      <c r="T1652" s="2" t="str">
        <f t="shared" si="875"/>
        <v>-</v>
      </c>
      <c r="U1652" s="2" t="str">
        <f t="shared" si="876"/>
        <v>-</v>
      </c>
      <c r="V1652" s="2" t="str">
        <f t="shared" si="877"/>
        <v>-</v>
      </c>
      <c r="W1652" s="1"/>
      <c r="X1652" s="1"/>
      <c r="Y1652" s="1"/>
      <c r="Z1652" s="1"/>
      <c r="AA1652" s="1"/>
      <c r="AB1652" s="1"/>
      <c r="AC1652" s="1"/>
      <c r="AD1652" s="1"/>
      <c r="AE1652" s="1"/>
      <c r="AF1652" s="1"/>
      <c r="AG1652" s="1"/>
      <c r="AH1652" s="1"/>
      <c r="AI1652" s="1"/>
      <c r="AJ1652" s="1"/>
      <c r="AK1652" s="1"/>
      <c r="AL1652" s="1"/>
      <c r="AM1652" s="1"/>
      <c r="AN1652" s="8"/>
      <c r="AO1652" s="8"/>
      <c r="AP1652" s="8"/>
      <c r="AQ1652" s="2"/>
      <c r="AR1652" s="2"/>
      <c r="AS1652" s="8"/>
      <c r="AT1652" s="2"/>
      <c r="AV1652" s="2"/>
      <c r="AW1652" s="2"/>
      <c r="AY1652" s="136" t="str">
        <f t="shared" si="878"/>
        <v>Newberry CD5</v>
      </c>
      <c r="BA1652" s="136">
        <v>5</v>
      </c>
      <c r="BC1652" s="91">
        <v>45</v>
      </c>
      <c r="BD1652" s="93"/>
      <c r="BE1652" s="136">
        <v>45071</v>
      </c>
      <c r="BF1652" s="136">
        <f t="shared" si="879"/>
        <v>4507105</v>
      </c>
      <c r="BH1652" s="136" t="s">
        <v>3387</v>
      </c>
    </row>
    <row r="1653" spans="1:64" outlineLevel="1">
      <c r="A1653" t="s">
        <v>576</v>
      </c>
      <c r="B1653" s="136" t="s">
        <v>1657</v>
      </c>
      <c r="C1653" s="1">
        <f t="shared" si="869"/>
        <v>0</v>
      </c>
      <c r="D1653" s="1"/>
      <c r="E1653" s="1"/>
      <c r="F1653" s="1"/>
      <c r="G1653" s="1"/>
      <c r="H1653" s="1"/>
      <c r="I1653" s="1"/>
      <c r="J1653" s="1"/>
      <c r="K1653" s="7" t="e">
        <f>RANK(W1653,(W1653:Y1653,Z1653:AN1653))</f>
        <v>#N/A</v>
      </c>
      <c r="L1653" s="7" t="e">
        <f>RANK(X1653,(W1653:Y1653,Z1653:AN1653))</f>
        <v>#N/A</v>
      </c>
      <c r="M1653" s="7">
        <f>IF(Y1653&gt;0,RANK(Y1653,(W1653:Y1653,Z1653:AN1653)),0)</f>
        <v>0</v>
      </c>
      <c r="N1653" s="7">
        <f t="shared" si="870"/>
        <v>0</v>
      </c>
      <c r="O1653" s="1" t="e">
        <f t="shared" si="871"/>
        <v>#NUM!</v>
      </c>
      <c r="P1653" s="2" t="e">
        <f t="shared" si="872"/>
        <v>#NUM!</v>
      </c>
      <c r="Q1653" s="2"/>
      <c r="R1653" s="2" t="str">
        <f t="shared" si="873"/>
        <v>-</v>
      </c>
      <c r="S1653" s="2" t="str">
        <f t="shared" si="874"/>
        <v>-</v>
      </c>
      <c r="T1653" s="2" t="str">
        <f t="shared" si="875"/>
        <v>-</v>
      </c>
      <c r="U1653" s="2" t="str">
        <f t="shared" si="876"/>
        <v>-</v>
      </c>
      <c r="V1653" s="2" t="str">
        <f t="shared" si="877"/>
        <v>-</v>
      </c>
      <c r="AH1653" s="1"/>
      <c r="AI1653" s="1"/>
      <c r="AK1653" s="1"/>
      <c r="AL1653" s="1"/>
      <c r="AM1653" s="1"/>
      <c r="AN1653" s="1"/>
      <c r="AO1653" s="1"/>
      <c r="AP1653" s="8"/>
      <c r="AQ1653" s="8"/>
      <c r="AR1653" s="8"/>
      <c r="AS1653" s="8"/>
      <c r="AT1653" s="2"/>
      <c r="AU1653" s="2"/>
      <c r="AV1653" s="2"/>
      <c r="AW1653" s="2"/>
      <c r="AX1653" s="2"/>
      <c r="AY1653" s="136" t="str">
        <f t="shared" si="878"/>
        <v>Orangeburg CD2</v>
      </c>
      <c r="BA1653">
        <v>2</v>
      </c>
      <c r="BC1653" s="91">
        <v>45</v>
      </c>
      <c r="BD1653" s="93"/>
      <c r="BE1653">
        <v>45075</v>
      </c>
      <c r="BF1653" s="136">
        <f t="shared" si="879"/>
        <v>4507502</v>
      </c>
      <c r="BH1653" s="136" t="s">
        <v>3387</v>
      </c>
    </row>
    <row r="1654" spans="1:64" outlineLevel="1">
      <c r="A1654" t="s">
        <v>576</v>
      </c>
      <c r="B1654" s="136" t="s">
        <v>1657</v>
      </c>
      <c r="C1654" s="1">
        <f t="shared" si="869"/>
        <v>0</v>
      </c>
      <c r="D1654" s="1"/>
      <c r="E1654" s="1"/>
      <c r="F1654" s="1"/>
      <c r="G1654" s="1"/>
      <c r="H1654" s="1"/>
      <c r="I1654" s="1"/>
      <c r="J1654" s="1"/>
      <c r="K1654" s="7" t="e">
        <f>RANK(W1654,(W1654:Y1654,Z1654:AN1654))</f>
        <v>#N/A</v>
      </c>
      <c r="L1654" s="7" t="e">
        <f>RANK(X1654,(W1654:Y1654,Z1654:AN1654))</f>
        <v>#N/A</v>
      </c>
      <c r="M1654" s="7">
        <f>IF(Y1654&gt;0,RANK(Y1654,(W1654:Y1654,Z1654:AN1654)),0)</f>
        <v>0</v>
      </c>
      <c r="N1654" s="7">
        <f t="shared" si="870"/>
        <v>0</v>
      </c>
      <c r="O1654" s="1" t="e">
        <f t="shared" si="871"/>
        <v>#NUM!</v>
      </c>
      <c r="P1654" s="2" t="e">
        <f t="shared" si="872"/>
        <v>#NUM!</v>
      </c>
      <c r="Q1654" s="2"/>
      <c r="R1654" s="2" t="str">
        <f t="shared" si="873"/>
        <v>-</v>
      </c>
      <c r="S1654" s="2" t="str">
        <f t="shared" si="874"/>
        <v>-</v>
      </c>
      <c r="T1654" s="2" t="str">
        <f t="shared" si="875"/>
        <v>-</v>
      </c>
      <c r="U1654" s="2" t="str">
        <f t="shared" si="876"/>
        <v>-</v>
      </c>
      <c r="V1654" s="2" t="str">
        <f t="shared" si="877"/>
        <v>-</v>
      </c>
      <c r="AH1654" s="1"/>
      <c r="AI1654" s="1"/>
      <c r="AK1654" s="1"/>
      <c r="AL1654" s="1"/>
      <c r="AM1654" s="1"/>
      <c r="AN1654" s="1"/>
      <c r="AO1654" s="1"/>
      <c r="AP1654" s="8"/>
      <c r="AQ1654" s="8"/>
      <c r="AR1654" s="8"/>
      <c r="AS1654" s="8"/>
      <c r="AT1654" s="2"/>
      <c r="AU1654" s="2"/>
      <c r="AV1654" s="2"/>
      <c r="AW1654" s="2"/>
      <c r="AX1654" s="2"/>
      <c r="AY1654" s="136" t="str">
        <f t="shared" si="878"/>
        <v>Orangeburg CD6</v>
      </c>
      <c r="BA1654">
        <v>6</v>
      </c>
      <c r="BC1654" s="91">
        <v>45</v>
      </c>
      <c r="BD1654" s="93"/>
      <c r="BE1654">
        <v>45075</v>
      </c>
      <c r="BF1654" s="136">
        <f t="shared" si="879"/>
        <v>4507506</v>
      </c>
      <c r="BH1654" s="136" t="s">
        <v>3387</v>
      </c>
    </row>
    <row r="1655" spans="1:64" outlineLevel="1">
      <c r="A1655" t="s">
        <v>1738</v>
      </c>
      <c r="B1655" s="136" t="s">
        <v>1657</v>
      </c>
      <c r="C1655" s="1">
        <f t="shared" si="869"/>
        <v>0</v>
      </c>
      <c r="D1655" s="1"/>
      <c r="E1655" s="1"/>
      <c r="F1655" s="1"/>
      <c r="G1655" s="1"/>
      <c r="H1655" s="1"/>
      <c r="I1655" s="1"/>
      <c r="J1655" s="1"/>
      <c r="K1655" s="7" t="e">
        <f>RANK(W1655,(W1655:Y1655,Z1655:AN1655))</f>
        <v>#N/A</v>
      </c>
      <c r="L1655" s="7" t="e">
        <f>RANK(X1655,(W1655:Y1655,Z1655:AN1655))</f>
        <v>#N/A</v>
      </c>
      <c r="M1655" s="7">
        <f>IF(Y1655&gt;0,RANK(Y1655,(W1655:Y1655,Z1655:AN1655)),0)</f>
        <v>0</v>
      </c>
      <c r="N1655" s="7">
        <f t="shared" si="870"/>
        <v>0</v>
      </c>
      <c r="O1655" s="1" t="e">
        <f t="shared" si="871"/>
        <v>#NUM!</v>
      </c>
      <c r="P1655" s="2" t="e">
        <f t="shared" si="872"/>
        <v>#NUM!</v>
      </c>
      <c r="Q1655" s="2"/>
      <c r="R1655" s="2" t="str">
        <f t="shared" si="873"/>
        <v>-</v>
      </c>
      <c r="S1655" s="2" t="str">
        <f t="shared" si="874"/>
        <v>-</v>
      </c>
      <c r="T1655" s="2" t="str">
        <f t="shared" si="875"/>
        <v>-</v>
      </c>
      <c r="U1655" s="2" t="str">
        <f t="shared" si="876"/>
        <v>-</v>
      </c>
      <c r="V1655" s="2" t="str">
        <f t="shared" si="877"/>
        <v>-</v>
      </c>
      <c r="AH1655" s="1"/>
      <c r="AI1655" s="1"/>
      <c r="AK1655" s="1"/>
      <c r="AL1655" s="1"/>
      <c r="AM1655" s="1"/>
      <c r="AN1655" s="1"/>
      <c r="AO1655" s="1"/>
      <c r="AP1655" s="8"/>
      <c r="AQ1655" s="8"/>
      <c r="AR1655" s="8"/>
      <c r="AS1655" s="8"/>
      <c r="AT1655" s="2"/>
      <c r="AU1655" s="2"/>
      <c r="AV1655" s="2"/>
      <c r="AW1655" s="2"/>
      <c r="AX1655" s="2"/>
      <c r="AY1655" s="136" t="str">
        <f t="shared" si="878"/>
        <v>Richland CD2</v>
      </c>
      <c r="BA1655">
        <v>2</v>
      </c>
      <c r="BC1655" s="91">
        <v>45</v>
      </c>
      <c r="BD1655" s="93"/>
      <c r="BE1655">
        <v>45079</v>
      </c>
      <c r="BF1655" s="136">
        <f t="shared" si="879"/>
        <v>4507902</v>
      </c>
      <c r="BH1655" s="136" t="s">
        <v>3387</v>
      </c>
    </row>
    <row r="1656" spans="1:64" outlineLevel="1">
      <c r="A1656" t="s">
        <v>1738</v>
      </c>
      <c r="B1656" s="136" t="s">
        <v>1657</v>
      </c>
      <c r="C1656" s="1">
        <f t="shared" si="869"/>
        <v>0</v>
      </c>
      <c r="D1656" s="1"/>
      <c r="E1656" s="1"/>
      <c r="F1656" s="1"/>
      <c r="G1656" s="1"/>
      <c r="H1656" s="1"/>
      <c r="I1656" s="1"/>
      <c r="J1656" s="1"/>
      <c r="K1656" s="7" t="e">
        <f>RANK(W1656,(W1656:Y1656,Z1656:AN1656))</f>
        <v>#N/A</v>
      </c>
      <c r="L1656" s="7" t="e">
        <f>RANK(X1656,(W1656:Y1656,Z1656:AN1656))</f>
        <v>#N/A</v>
      </c>
      <c r="M1656" s="7">
        <f>IF(Y1656&gt;0,RANK(Y1656,(W1656:Y1656,Z1656:AN1656)),0)</f>
        <v>0</v>
      </c>
      <c r="N1656" s="7">
        <f t="shared" si="870"/>
        <v>0</v>
      </c>
      <c r="O1656" s="1" t="e">
        <f t="shared" si="871"/>
        <v>#NUM!</v>
      </c>
      <c r="P1656" s="2" t="e">
        <f t="shared" si="872"/>
        <v>#NUM!</v>
      </c>
      <c r="Q1656" s="2"/>
      <c r="R1656" s="2" t="str">
        <f t="shared" si="873"/>
        <v>-</v>
      </c>
      <c r="S1656" s="2" t="str">
        <f t="shared" si="874"/>
        <v>-</v>
      </c>
      <c r="T1656" s="2" t="str">
        <f t="shared" si="875"/>
        <v>-</v>
      </c>
      <c r="U1656" s="2" t="str">
        <f t="shared" si="876"/>
        <v>-</v>
      </c>
      <c r="V1656" s="2" t="str">
        <f t="shared" si="877"/>
        <v>-</v>
      </c>
      <c r="AH1656" s="1"/>
      <c r="AI1656" s="1"/>
      <c r="AK1656" s="1"/>
      <c r="AL1656" s="1"/>
      <c r="AM1656" s="1"/>
      <c r="AN1656" s="1"/>
      <c r="AO1656" s="1"/>
      <c r="AP1656" s="8"/>
      <c r="AQ1656" s="8"/>
      <c r="AR1656" s="8"/>
      <c r="AS1656" s="8"/>
      <c r="AT1656" s="2"/>
      <c r="AU1656" s="2"/>
      <c r="AV1656" s="2"/>
      <c r="AW1656" s="2"/>
      <c r="AX1656" s="2"/>
      <c r="AY1656" s="136" t="str">
        <f t="shared" si="878"/>
        <v>Richland CD6</v>
      </c>
      <c r="BA1656">
        <v>6</v>
      </c>
      <c r="BC1656" s="91">
        <v>45</v>
      </c>
      <c r="BD1656" s="93"/>
      <c r="BE1656">
        <v>45079</v>
      </c>
      <c r="BF1656" s="136">
        <f t="shared" si="879"/>
        <v>4507906</v>
      </c>
      <c r="BH1656" s="136" t="s">
        <v>3387</v>
      </c>
    </row>
    <row r="1657" spans="1:64" s="136" customFormat="1" outlineLevel="1">
      <c r="A1657" s="136" t="s">
        <v>1477</v>
      </c>
      <c r="B1657" s="136" t="s">
        <v>1657</v>
      </c>
      <c r="C1657" s="1">
        <f t="shared" si="869"/>
        <v>0</v>
      </c>
      <c r="D1657" s="1"/>
      <c r="E1657" s="1"/>
      <c r="F1657" s="1"/>
      <c r="G1657" s="1"/>
      <c r="H1657" s="1"/>
      <c r="I1657" s="1"/>
      <c r="J1657" s="1"/>
      <c r="K1657" s="7" t="e">
        <f>RANK(W1657,(W1657:Y1657,Z1657:AN1657))</f>
        <v>#N/A</v>
      </c>
      <c r="L1657" s="7" t="e">
        <f>RANK(X1657,(W1657:Y1657,Z1657:AN1657))</f>
        <v>#N/A</v>
      </c>
      <c r="M1657" s="7">
        <f>IF(Y1657&gt;0,RANK(Y1657,(W1657:Y1657,Z1657:AN1657)),0)</f>
        <v>0</v>
      </c>
      <c r="N1657" s="7">
        <f t="shared" si="870"/>
        <v>0</v>
      </c>
      <c r="O1657" s="1" t="e">
        <f t="shared" si="871"/>
        <v>#NUM!</v>
      </c>
      <c r="P1657" s="2" t="e">
        <f t="shared" si="872"/>
        <v>#NUM!</v>
      </c>
      <c r="Q1657" s="2"/>
      <c r="R1657" s="2" t="str">
        <f t="shared" si="873"/>
        <v>-</v>
      </c>
      <c r="S1657" s="2" t="str">
        <f t="shared" si="874"/>
        <v>-</v>
      </c>
      <c r="T1657" s="2" t="str">
        <f t="shared" si="875"/>
        <v>-</v>
      </c>
      <c r="U1657" s="2" t="str">
        <f t="shared" si="876"/>
        <v>-</v>
      </c>
      <c r="V1657" s="2" t="str">
        <f t="shared" si="877"/>
        <v>-</v>
      </c>
      <c r="W1657" s="1"/>
      <c r="X1657" s="1"/>
      <c r="Y1657" s="1"/>
      <c r="Z1657" s="1"/>
      <c r="AA1657" s="1"/>
      <c r="AB1657" s="1"/>
      <c r="AC1657" s="1"/>
      <c r="AD1657" s="1"/>
      <c r="AE1657" s="1"/>
      <c r="AF1657" s="1"/>
      <c r="AG1657" s="1"/>
      <c r="AH1657" s="1"/>
      <c r="AI1657" s="1"/>
      <c r="AJ1657" s="1"/>
      <c r="AK1657" s="1"/>
      <c r="AL1657" s="1"/>
      <c r="AM1657" s="1"/>
      <c r="AN1657" s="1"/>
      <c r="AO1657" s="1"/>
      <c r="AP1657" s="8"/>
      <c r="AQ1657" s="8"/>
      <c r="AR1657" s="8"/>
      <c r="AS1657" s="8"/>
      <c r="AT1657" s="2"/>
      <c r="AU1657" s="2"/>
      <c r="AV1657" s="2"/>
      <c r="AW1657" s="2"/>
      <c r="AX1657" s="2"/>
      <c r="AY1657" s="136" t="str">
        <f t="shared" si="878"/>
        <v>Spartanburg CD3</v>
      </c>
      <c r="BA1657" s="136">
        <v>3</v>
      </c>
      <c r="BC1657" s="91">
        <v>45</v>
      </c>
      <c r="BD1657" s="93"/>
      <c r="BE1657" s="136">
        <v>45083</v>
      </c>
      <c r="BF1657" s="136">
        <f t="shared" si="879"/>
        <v>4508303</v>
      </c>
      <c r="BH1657" s="136" t="s">
        <v>3387</v>
      </c>
    </row>
    <row r="1658" spans="1:64" s="136" customFormat="1" outlineLevel="1">
      <c r="A1658" s="136" t="s">
        <v>1477</v>
      </c>
      <c r="B1658" s="136" t="s">
        <v>1657</v>
      </c>
      <c r="C1658" s="1">
        <f t="shared" si="869"/>
        <v>0</v>
      </c>
      <c r="D1658" s="1"/>
      <c r="E1658" s="1"/>
      <c r="F1658" s="1"/>
      <c r="G1658" s="1"/>
      <c r="H1658" s="1"/>
      <c r="I1658" s="1"/>
      <c r="J1658" s="1"/>
      <c r="K1658" s="7" t="e">
        <f>RANK(W1658,(W1658:Y1658,Z1658:AN1658))</f>
        <v>#N/A</v>
      </c>
      <c r="L1658" s="7" t="e">
        <f>RANK(X1658,(W1658:Y1658,Z1658:AN1658))</f>
        <v>#N/A</v>
      </c>
      <c r="M1658" s="7">
        <f>IF(Y1658&gt;0,RANK(Y1658,(W1658:Y1658,Z1658:AN1658)),0)</f>
        <v>0</v>
      </c>
      <c r="N1658" s="7">
        <f t="shared" si="870"/>
        <v>0</v>
      </c>
      <c r="O1658" s="1" t="e">
        <f t="shared" si="871"/>
        <v>#NUM!</v>
      </c>
      <c r="P1658" s="2" t="e">
        <f t="shared" si="872"/>
        <v>#NUM!</v>
      </c>
      <c r="Q1658" s="2"/>
      <c r="R1658" s="2" t="str">
        <f t="shared" si="873"/>
        <v>-</v>
      </c>
      <c r="S1658" s="2" t="str">
        <f t="shared" si="874"/>
        <v>-</v>
      </c>
      <c r="T1658" s="2" t="str">
        <f t="shared" si="875"/>
        <v>-</v>
      </c>
      <c r="U1658" s="2" t="str">
        <f t="shared" si="876"/>
        <v>-</v>
      </c>
      <c r="V1658" s="2" t="str">
        <f t="shared" si="877"/>
        <v>-</v>
      </c>
      <c r="W1658" s="1"/>
      <c r="X1658" s="1"/>
      <c r="Y1658" s="1"/>
      <c r="Z1658" s="1"/>
      <c r="AA1658" s="1"/>
      <c r="AB1658" s="1"/>
      <c r="AC1658" s="1"/>
      <c r="AD1658" s="1"/>
      <c r="AE1658" s="1"/>
      <c r="AF1658" s="1"/>
      <c r="AG1658" s="1"/>
      <c r="AH1658" s="1"/>
      <c r="AI1658" s="1"/>
      <c r="AJ1658" s="1"/>
      <c r="AK1658" s="1"/>
      <c r="AL1658" s="1"/>
      <c r="AM1658" s="1"/>
      <c r="AN1658" s="1"/>
      <c r="AO1658" s="1"/>
      <c r="AP1658" s="8"/>
      <c r="AQ1658" s="8"/>
      <c r="AR1658" s="8"/>
      <c r="AS1658" s="8"/>
      <c r="AT1658" s="2"/>
      <c r="AU1658" s="2"/>
      <c r="AV1658" s="2"/>
      <c r="AW1658" s="2"/>
      <c r="AX1658" s="2"/>
      <c r="AY1658" s="136" t="str">
        <f t="shared" si="878"/>
        <v>Spartanburg CD4</v>
      </c>
      <c r="BA1658" s="136">
        <v>4</v>
      </c>
      <c r="BC1658" s="91">
        <v>45</v>
      </c>
      <c r="BD1658" s="93"/>
      <c r="BE1658" s="136">
        <v>45083</v>
      </c>
      <c r="BF1658" s="136">
        <f t="shared" si="879"/>
        <v>4508304</v>
      </c>
      <c r="BH1658" s="136" t="s">
        <v>3387</v>
      </c>
    </row>
    <row r="1659" spans="1:64" outlineLevel="1">
      <c r="A1659" t="s">
        <v>1123</v>
      </c>
      <c r="B1659" t="s">
        <v>1657</v>
      </c>
      <c r="C1659" s="1">
        <f>SUM(W1659:AN1659)</f>
        <v>0</v>
      </c>
      <c r="D1659" s="1"/>
      <c r="E1659" s="1"/>
      <c r="F1659" s="1"/>
      <c r="G1659" s="1"/>
      <c r="H1659" s="1"/>
      <c r="I1659" s="1"/>
      <c r="J1659" s="1"/>
      <c r="K1659" s="7" t="e">
        <f>RANK(W1659,(W1659:Y1659,Z1659:AN1659))</f>
        <v>#N/A</v>
      </c>
      <c r="L1659" s="7" t="e">
        <f>RANK(X1659,(W1659:Y1659,Z1659:AN1659))</f>
        <v>#N/A</v>
      </c>
      <c r="M1659" s="7">
        <f>IF(Y1659&gt;0,RANK(Y1659,(W1659:Y1659,Z1659:AN1659)),0)</f>
        <v>0</v>
      </c>
      <c r="N1659" s="7">
        <f>IF(Z1659&gt;0,RANK(Z1659,(W1659:AN1659)),0)</f>
        <v>0</v>
      </c>
      <c r="O1659" s="1" t="e">
        <f>MAX(W1659:AD1659)-LARGE(W1659:AD1659,2)</f>
        <v>#NUM!</v>
      </c>
      <c r="P1659" s="2" t="e">
        <f>O1659/C1659</f>
        <v>#NUM!</v>
      </c>
      <c r="Q1659" s="2"/>
      <c r="R1659" s="2" t="str">
        <f t="shared" ref="R1659:U1660" si="881">IF($C1659=0,"-",W1659/$C1659)</f>
        <v>-</v>
      </c>
      <c r="S1659" s="2" t="str">
        <f t="shared" si="881"/>
        <v>-</v>
      </c>
      <c r="T1659" s="2" t="str">
        <f t="shared" si="881"/>
        <v>-</v>
      </c>
      <c r="U1659" s="2" t="str">
        <f t="shared" si="881"/>
        <v>-</v>
      </c>
      <c r="V1659" s="2" t="str">
        <f>IF(C1659=0,"-",(1-R1659-S1659-T1659-U1659))</f>
        <v>-</v>
      </c>
      <c r="AH1659" s="1"/>
      <c r="AI1659" s="1"/>
      <c r="AK1659" s="1"/>
      <c r="AL1659" s="1"/>
      <c r="AM1659" s="1"/>
      <c r="AN1659" s="1"/>
      <c r="AO1659" s="1"/>
      <c r="AP1659" s="8"/>
      <c r="AQ1659" s="8"/>
      <c r="AR1659" s="8"/>
      <c r="AS1659" s="8"/>
      <c r="AT1659" s="2"/>
      <c r="AU1659" s="2"/>
      <c r="AV1659" s="2"/>
      <c r="AW1659" s="2"/>
      <c r="AX1659" s="2"/>
      <c r="AY1659" s="136" t="str">
        <f t="shared" si="878"/>
        <v>Sumter CD5</v>
      </c>
      <c r="BA1659">
        <v>5</v>
      </c>
      <c r="BC1659" s="91">
        <v>45</v>
      </c>
      <c r="BD1659" s="93"/>
      <c r="BE1659">
        <v>45085</v>
      </c>
      <c r="BF1659">
        <f t="shared" ref="BF1659:BF1678" si="882">BE1659*100+BA1659</f>
        <v>4508505</v>
      </c>
      <c r="BH1659" t="s">
        <v>3387</v>
      </c>
    </row>
    <row r="1660" spans="1:64" outlineLevel="1">
      <c r="A1660" t="s">
        <v>1123</v>
      </c>
      <c r="B1660" t="s">
        <v>1657</v>
      </c>
      <c r="C1660" s="1">
        <f>SUM(W1660:AN1660)</f>
        <v>0</v>
      </c>
      <c r="D1660" s="1"/>
      <c r="E1660" s="1"/>
      <c r="F1660" s="1"/>
      <c r="G1660" s="1"/>
      <c r="H1660" s="1"/>
      <c r="I1660" s="1"/>
      <c r="J1660" s="1"/>
      <c r="K1660" s="7" t="e">
        <f>RANK(W1660,(W1660:Y1660,Z1660:AN1660))</f>
        <v>#N/A</v>
      </c>
      <c r="L1660" s="7" t="e">
        <f>RANK(X1660,(W1660:Y1660,Z1660:AN1660))</f>
        <v>#N/A</v>
      </c>
      <c r="M1660" s="7">
        <f>IF(Y1660&gt;0,RANK(Y1660,(W1660:Y1660,Z1660:AN1660)),0)</f>
        <v>0</v>
      </c>
      <c r="N1660" s="7">
        <f>IF(Z1660&gt;0,RANK(Z1660,(W1660:AN1660)),0)</f>
        <v>0</v>
      </c>
      <c r="O1660" s="1" t="e">
        <f>MAX(W1660:AD1660)-LARGE(W1660:AD1660,2)</f>
        <v>#NUM!</v>
      </c>
      <c r="P1660" s="2" t="e">
        <f>O1660/C1660</f>
        <v>#NUM!</v>
      </c>
      <c r="Q1660" s="2"/>
      <c r="R1660" s="2" t="str">
        <f t="shared" si="881"/>
        <v>-</v>
      </c>
      <c r="S1660" s="2" t="str">
        <f t="shared" si="881"/>
        <v>-</v>
      </c>
      <c r="T1660" s="2" t="str">
        <f t="shared" si="881"/>
        <v>-</v>
      </c>
      <c r="U1660" s="2" t="str">
        <f t="shared" si="881"/>
        <v>-</v>
      </c>
      <c r="V1660" s="2" t="str">
        <f>IF(C1660=0,"-",(1-R1660-S1660-T1660-U1660))</f>
        <v>-</v>
      </c>
      <c r="AH1660" s="1"/>
      <c r="AI1660" s="1"/>
      <c r="AK1660" s="1"/>
      <c r="AL1660" s="1"/>
      <c r="AM1660" s="1"/>
      <c r="AN1660" s="1"/>
      <c r="AO1660" s="1"/>
      <c r="AP1660" s="8"/>
      <c r="AQ1660" s="8"/>
      <c r="AR1660" s="8"/>
      <c r="AS1660" s="8"/>
      <c r="AT1660" s="2"/>
      <c r="AU1660" s="2"/>
      <c r="AV1660" s="2"/>
      <c r="AW1660" s="2"/>
      <c r="AX1660" s="2"/>
      <c r="AY1660" s="136" t="str">
        <f t="shared" si="878"/>
        <v>Sumter CD6</v>
      </c>
      <c r="BA1660">
        <v>6</v>
      </c>
      <c r="BC1660" s="91">
        <v>45</v>
      </c>
      <c r="BD1660" s="93"/>
      <c r="BE1660">
        <v>45085</v>
      </c>
      <c r="BF1660">
        <f t="shared" si="882"/>
        <v>4508506</v>
      </c>
      <c r="BH1660" t="s">
        <v>3387</v>
      </c>
    </row>
    <row r="1661" spans="1:64">
      <c r="C1661" s="2"/>
      <c r="D1661" s="2"/>
      <c r="E1661" s="2"/>
      <c r="F1661" s="2"/>
      <c r="G1661" s="2"/>
      <c r="H1661" s="2"/>
      <c r="I1661" s="2"/>
      <c r="J1661" s="2"/>
      <c r="K1661" s="7"/>
      <c r="L1661" s="2"/>
      <c r="M1661" s="2"/>
      <c r="N1661" s="2"/>
      <c r="R1661" s="2"/>
      <c r="S1661" s="2"/>
      <c r="T1661" s="2"/>
      <c r="U1661" s="2"/>
      <c r="V1661" s="2"/>
      <c r="AH1661" s="1"/>
      <c r="AI1661" s="1"/>
      <c r="AK1661" s="1"/>
      <c r="AL1661" s="1"/>
      <c r="AM1661" s="1"/>
      <c r="AN1661" s="1"/>
      <c r="AO1661" s="1"/>
      <c r="AP1661" s="8"/>
      <c r="AQ1661" s="8"/>
      <c r="AR1661" s="8"/>
      <c r="AS1661" s="8"/>
      <c r="AT1661" s="2"/>
      <c r="AU1661" s="2"/>
      <c r="AV1661" s="2"/>
      <c r="AW1661" s="2"/>
      <c r="AX1661" s="2"/>
      <c r="BD1661" s="93"/>
      <c r="BE1661"/>
    </row>
    <row r="1662" spans="1:64">
      <c r="A1662" s="47" t="s">
        <v>3113</v>
      </c>
      <c r="C1662" s="2"/>
      <c r="D1662" s="2"/>
      <c r="E1662" s="2"/>
      <c r="F1662" s="2"/>
      <c r="G1662" s="2"/>
      <c r="H1662" s="2"/>
      <c r="I1662" s="2"/>
      <c r="J1662" s="2"/>
      <c r="K1662" s="7"/>
      <c r="L1662" s="2"/>
      <c r="M1662" s="2"/>
      <c r="N1662" s="2"/>
      <c r="R1662" s="2"/>
      <c r="S1662" s="2"/>
      <c r="T1662" s="2"/>
      <c r="U1662" s="2"/>
      <c r="V1662" s="2"/>
      <c r="AH1662" s="1"/>
      <c r="AI1662" s="1"/>
      <c r="AK1662" s="1"/>
      <c r="AL1662" s="1"/>
      <c r="AM1662" s="1"/>
      <c r="AN1662" s="1"/>
      <c r="AO1662" s="1"/>
      <c r="AP1662" s="8"/>
      <c r="AQ1662" s="8"/>
      <c r="AR1662" s="8"/>
      <c r="AS1662" s="8"/>
      <c r="AT1662" s="2"/>
      <c r="AU1662" s="2"/>
      <c r="AV1662" s="2"/>
      <c r="AW1662" s="2"/>
      <c r="AX1662" s="2"/>
      <c r="BD1662" s="93"/>
      <c r="BE1662"/>
    </row>
    <row r="1663" spans="1:64">
      <c r="A1663" s="162" t="s">
        <v>1187</v>
      </c>
      <c r="B1663" t="s">
        <v>13</v>
      </c>
      <c r="C1663" s="1">
        <f t="shared" ref="C1663:C1678" si="883">SUM(W1663:AN1663)</f>
        <v>0</v>
      </c>
      <c r="D1663" s="1"/>
      <c r="E1663" s="1"/>
      <c r="F1663" s="1"/>
      <c r="G1663" s="1"/>
      <c r="H1663" s="1"/>
      <c r="I1663" s="1"/>
      <c r="J1663" s="1"/>
      <c r="K1663" s="7" t="e">
        <f>RANK(W1663,(W1663:Y1663,Z1663:AN1663))</f>
        <v>#N/A</v>
      </c>
      <c r="L1663" s="7" t="e">
        <f>RANK(X1663,(W1663:Y1663,Z1663:AN1663))</f>
        <v>#N/A</v>
      </c>
      <c r="M1663" s="7">
        <f>IF(Y1663&gt;0,RANK(Y1663,(W1663:Y1663,Z1663:AN1663)),0)</f>
        <v>0</v>
      </c>
      <c r="N1663" s="7">
        <f t="shared" ref="N1663:N1678" si="884">IF(Z1663&gt;0,RANK(Z1663,(W1663:AN1663)),0)</f>
        <v>0</v>
      </c>
      <c r="O1663" s="1" t="e">
        <f t="shared" ref="O1663:O1678" si="885">MAX(W1663:AD1663)-LARGE(W1663:AD1663,2)</f>
        <v>#NUM!</v>
      </c>
      <c r="P1663" s="2" t="e">
        <f t="shared" ref="P1663:P1678" si="886">O1663/C1663</f>
        <v>#NUM!</v>
      </c>
      <c r="Q1663" s="2"/>
      <c r="R1663" s="2" t="str">
        <f t="shared" ref="R1663:R1678" si="887">IF($C1663=0,"-",W1663/$C1663)</f>
        <v>-</v>
      </c>
      <c r="S1663" s="2" t="str">
        <f t="shared" ref="S1663:S1678" si="888">IF($C1663=0,"-",X1663/$C1663)</f>
        <v>-</v>
      </c>
      <c r="T1663" s="2" t="str">
        <f t="shared" ref="T1663:T1678" si="889">IF($C1663=0,"-",Y1663/$C1663)</f>
        <v>-</v>
      </c>
      <c r="U1663" s="2" t="str">
        <f t="shared" ref="U1663:U1678" si="890">IF($C1663=0,"-",Z1663/$C1663)</f>
        <v>-</v>
      </c>
      <c r="V1663" s="2" t="str">
        <f t="shared" ref="V1663:V1678" si="891">IF(C1663=0,"-",(1-R1663-S1663-T1663-U1663))</f>
        <v>-</v>
      </c>
      <c r="AH1663" s="1"/>
      <c r="AI1663" s="1"/>
      <c r="AK1663" s="1"/>
      <c r="AL1663" s="1"/>
      <c r="AM1663" s="1"/>
      <c r="AN1663" s="1"/>
      <c r="AO1663" s="1"/>
      <c r="AP1663" s="8"/>
      <c r="AQ1663" s="8"/>
      <c r="AR1663" s="8"/>
      <c r="AS1663" s="8"/>
      <c r="AT1663" s="2"/>
      <c r="AU1663" s="2"/>
      <c r="AV1663" s="2"/>
      <c r="AW1663" s="2"/>
      <c r="AX1663" s="2"/>
      <c r="AY1663" s="162" t="str">
        <f t="shared" ref="AY1663:AY1678" si="892">A1663&amp;" CD"&amp;BA1663</f>
        <v>Benton CD7</v>
      </c>
      <c r="BA1663">
        <v>7</v>
      </c>
      <c r="BC1663" s="91">
        <v>47</v>
      </c>
      <c r="BD1663" s="93"/>
      <c r="BE1663">
        <v>47005</v>
      </c>
      <c r="BF1663">
        <f t="shared" si="882"/>
        <v>4700507</v>
      </c>
      <c r="BH1663" t="s">
        <v>3387</v>
      </c>
      <c r="BI1663" s="162"/>
      <c r="BJ1663" s="162"/>
      <c r="BK1663" s="162"/>
    </row>
    <row r="1664" spans="1:64">
      <c r="A1664" s="162" t="s">
        <v>1187</v>
      </c>
      <c r="B1664" t="s">
        <v>13</v>
      </c>
      <c r="C1664" s="1">
        <f t="shared" si="883"/>
        <v>0</v>
      </c>
      <c r="D1664" s="1"/>
      <c r="E1664" s="1"/>
      <c r="F1664" s="1"/>
      <c r="G1664" s="1"/>
      <c r="H1664" s="1"/>
      <c r="I1664" s="1"/>
      <c r="J1664" s="1"/>
      <c r="K1664" s="7" t="e">
        <f>RANK(W1664,(W1664:Y1664,Z1664:AN1664))</f>
        <v>#N/A</v>
      </c>
      <c r="L1664" s="7" t="e">
        <f>RANK(X1664,(W1664:Y1664,Z1664:AN1664))</f>
        <v>#N/A</v>
      </c>
      <c r="M1664" s="7">
        <f>IF(Y1664&gt;0,RANK(Y1664,(W1664:Y1664,Z1664:AN1664)),0)</f>
        <v>0</v>
      </c>
      <c r="N1664" s="7">
        <f t="shared" si="884"/>
        <v>0</v>
      </c>
      <c r="O1664" s="1" t="e">
        <f t="shared" si="885"/>
        <v>#NUM!</v>
      </c>
      <c r="P1664" s="2" t="e">
        <f t="shared" si="886"/>
        <v>#NUM!</v>
      </c>
      <c r="Q1664" s="2"/>
      <c r="R1664" s="2" t="str">
        <f t="shared" si="887"/>
        <v>-</v>
      </c>
      <c r="S1664" s="2" t="str">
        <f t="shared" si="888"/>
        <v>-</v>
      </c>
      <c r="T1664" s="2" t="str">
        <f t="shared" si="889"/>
        <v>-</v>
      </c>
      <c r="U1664" s="2" t="str">
        <f t="shared" si="890"/>
        <v>-</v>
      </c>
      <c r="V1664" s="2" t="str">
        <f t="shared" si="891"/>
        <v>-</v>
      </c>
      <c r="AH1664" s="1"/>
      <c r="AI1664" s="1"/>
      <c r="AK1664" s="1"/>
      <c r="AL1664" s="1"/>
      <c r="AM1664" s="1"/>
      <c r="AN1664" s="1"/>
      <c r="AO1664" s="1"/>
      <c r="AP1664" s="8"/>
      <c r="AQ1664" s="8"/>
      <c r="AR1664" s="8"/>
      <c r="AS1664" s="8"/>
      <c r="AT1664" s="2"/>
      <c r="AU1664" s="2"/>
      <c r="AV1664" s="2"/>
      <c r="AW1664" s="2"/>
      <c r="AX1664" s="2"/>
      <c r="AY1664" s="162" t="str">
        <f t="shared" si="892"/>
        <v>Benton CD8</v>
      </c>
      <c r="BA1664">
        <v>8</v>
      </c>
      <c r="BC1664" s="91">
        <v>47</v>
      </c>
      <c r="BD1664" s="93"/>
      <c r="BE1664">
        <v>47005</v>
      </c>
      <c r="BF1664">
        <f t="shared" si="882"/>
        <v>4700508</v>
      </c>
      <c r="BH1664" t="s">
        <v>3387</v>
      </c>
      <c r="BI1664" s="162"/>
      <c r="BJ1664" s="162"/>
      <c r="BK1664" s="162"/>
      <c r="BL1664" s="162"/>
    </row>
    <row r="1665" spans="1:64">
      <c r="A1665" s="162" t="s">
        <v>1045</v>
      </c>
      <c r="B1665" t="s">
        <v>13</v>
      </c>
      <c r="C1665" s="1">
        <f t="shared" si="883"/>
        <v>0</v>
      </c>
      <c r="D1665" s="1"/>
      <c r="E1665" s="1"/>
      <c r="F1665" s="1"/>
      <c r="G1665" s="1"/>
      <c r="H1665" s="1"/>
      <c r="I1665" s="1"/>
      <c r="J1665" s="1"/>
      <c r="K1665" s="7" t="e">
        <f>RANK(W1665,(W1665:Y1665,Z1665:AN1665))</f>
        <v>#N/A</v>
      </c>
      <c r="L1665" s="7" t="e">
        <f>RANK(X1665,(W1665:Y1665,Z1665:AN1665))</f>
        <v>#N/A</v>
      </c>
      <c r="M1665" s="7">
        <f>IF(Y1665&gt;0,RANK(Y1665,(W1665:Y1665,Z1665:AN1665)),0)</f>
        <v>0</v>
      </c>
      <c r="N1665" s="7">
        <f t="shared" si="884"/>
        <v>0</v>
      </c>
      <c r="O1665" s="1" t="e">
        <f t="shared" si="885"/>
        <v>#NUM!</v>
      </c>
      <c r="P1665" s="2" t="e">
        <f t="shared" si="886"/>
        <v>#NUM!</v>
      </c>
      <c r="Q1665" s="2"/>
      <c r="R1665" s="2" t="str">
        <f t="shared" si="887"/>
        <v>-</v>
      </c>
      <c r="S1665" s="2" t="str">
        <f t="shared" si="888"/>
        <v>-</v>
      </c>
      <c r="T1665" s="2" t="str">
        <f t="shared" si="889"/>
        <v>-</v>
      </c>
      <c r="U1665" s="2" t="str">
        <f t="shared" si="890"/>
        <v>-</v>
      </c>
      <c r="V1665" s="2" t="str">
        <f t="shared" si="891"/>
        <v>-</v>
      </c>
      <c r="AH1665" s="1"/>
      <c r="AI1665" s="1"/>
      <c r="AK1665" s="1"/>
      <c r="AL1665" s="1"/>
      <c r="AM1665" s="1"/>
      <c r="AN1665" s="1"/>
      <c r="AO1665" s="1"/>
      <c r="AP1665" s="8"/>
      <c r="AQ1665" s="8"/>
      <c r="AR1665" s="8"/>
      <c r="AS1665" s="8"/>
      <c r="AT1665" s="2"/>
      <c r="AU1665" s="2"/>
      <c r="AV1665" s="2"/>
      <c r="AW1665" s="2"/>
      <c r="AX1665" s="2"/>
      <c r="AY1665" s="162" t="str">
        <f t="shared" si="892"/>
        <v>Bradley CD3</v>
      </c>
      <c r="BA1665">
        <v>3</v>
      </c>
      <c r="BC1665" s="91">
        <v>47</v>
      </c>
      <c r="BD1665" s="93"/>
      <c r="BE1665">
        <v>47011</v>
      </c>
      <c r="BF1665">
        <f t="shared" si="882"/>
        <v>4701103</v>
      </c>
      <c r="BH1665" t="s">
        <v>3387</v>
      </c>
      <c r="BI1665" s="162"/>
      <c r="BJ1665" s="162"/>
      <c r="BK1665" s="162"/>
      <c r="BL1665" s="162"/>
    </row>
    <row r="1666" spans="1:64">
      <c r="A1666" s="162" t="s">
        <v>1045</v>
      </c>
      <c r="B1666" t="s">
        <v>13</v>
      </c>
      <c r="C1666" s="1">
        <f t="shared" si="883"/>
        <v>0</v>
      </c>
      <c r="D1666" s="1"/>
      <c r="E1666" s="1"/>
      <c r="F1666" s="1"/>
      <c r="G1666" s="1"/>
      <c r="H1666" s="1"/>
      <c r="I1666" s="1"/>
      <c r="J1666" s="1"/>
      <c r="K1666" s="7" t="e">
        <f>RANK(W1666,(W1666:Y1666,Z1666:AN1666))</f>
        <v>#N/A</v>
      </c>
      <c r="L1666" s="7" t="e">
        <f>RANK(X1666,(W1666:Y1666,Z1666:AN1666))</f>
        <v>#N/A</v>
      </c>
      <c r="M1666" s="7">
        <f>IF(Y1666&gt;0,RANK(Y1666,(W1666:Y1666,Z1666:AN1666)),0)</f>
        <v>0</v>
      </c>
      <c r="N1666" s="7">
        <f t="shared" si="884"/>
        <v>0</v>
      </c>
      <c r="O1666" s="1" t="e">
        <f t="shared" si="885"/>
        <v>#NUM!</v>
      </c>
      <c r="P1666" s="2" t="e">
        <f t="shared" si="886"/>
        <v>#NUM!</v>
      </c>
      <c r="Q1666" s="2"/>
      <c r="R1666" s="2" t="str">
        <f t="shared" si="887"/>
        <v>-</v>
      </c>
      <c r="S1666" s="2" t="str">
        <f t="shared" si="888"/>
        <v>-</v>
      </c>
      <c r="T1666" s="2" t="str">
        <f t="shared" si="889"/>
        <v>-</v>
      </c>
      <c r="U1666" s="2" t="str">
        <f t="shared" si="890"/>
        <v>-</v>
      </c>
      <c r="V1666" s="2" t="str">
        <f t="shared" si="891"/>
        <v>-</v>
      </c>
      <c r="AH1666" s="1"/>
      <c r="AI1666" s="1"/>
      <c r="AK1666" s="1"/>
      <c r="AL1666" s="1"/>
      <c r="AM1666" s="1"/>
      <c r="AN1666" s="1"/>
      <c r="AO1666" s="1"/>
      <c r="AP1666" s="8"/>
      <c r="AQ1666" s="8"/>
      <c r="AR1666" s="8"/>
      <c r="AS1666" s="8"/>
      <c r="AT1666" s="2"/>
      <c r="AU1666" s="2"/>
      <c r="AV1666" s="2"/>
      <c r="AW1666" s="2"/>
      <c r="AX1666" s="2"/>
      <c r="AY1666" s="162" t="str">
        <f t="shared" si="892"/>
        <v>Bradley CD4</v>
      </c>
      <c r="BA1666">
        <v>4</v>
      </c>
      <c r="BC1666" s="91">
        <v>47</v>
      </c>
      <c r="BD1666" s="93"/>
      <c r="BE1666">
        <v>47011</v>
      </c>
      <c r="BF1666">
        <f t="shared" si="882"/>
        <v>4701104</v>
      </c>
      <c r="BH1666" t="s">
        <v>3387</v>
      </c>
      <c r="BI1666" s="162"/>
      <c r="BJ1666" s="162"/>
      <c r="BK1666" s="162"/>
      <c r="BL1666" s="162"/>
    </row>
    <row r="1667" spans="1:64">
      <c r="A1667" s="162" t="s">
        <v>428</v>
      </c>
      <c r="B1667" t="s">
        <v>13</v>
      </c>
      <c r="C1667" s="1">
        <f t="shared" si="883"/>
        <v>0</v>
      </c>
      <c r="D1667" s="1"/>
      <c r="E1667" s="1"/>
      <c r="F1667" s="1"/>
      <c r="G1667" s="1"/>
      <c r="H1667" s="1"/>
      <c r="I1667" s="1"/>
      <c r="J1667" s="1"/>
      <c r="K1667" s="7" t="e">
        <f>RANK(W1667,(W1667:Y1667,Z1667:AN1667))</f>
        <v>#N/A</v>
      </c>
      <c r="L1667" s="7" t="e">
        <f>RANK(X1667,(W1667:Y1667,Z1667:AN1667))</f>
        <v>#N/A</v>
      </c>
      <c r="M1667" s="7">
        <f>IF(Y1667&gt;0,RANK(Y1667,(W1667:Y1667,Z1667:AN1667)),0)</f>
        <v>0</v>
      </c>
      <c r="N1667" s="7">
        <f t="shared" si="884"/>
        <v>0</v>
      </c>
      <c r="O1667" s="1" t="e">
        <f t="shared" si="885"/>
        <v>#NUM!</v>
      </c>
      <c r="P1667" s="2" t="e">
        <f t="shared" si="886"/>
        <v>#NUM!</v>
      </c>
      <c r="Q1667" s="2"/>
      <c r="R1667" s="2" t="str">
        <f t="shared" si="887"/>
        <v>-</v>
      </c>
      <c r="S1667" s="2" t="str">
        <f t="shared" si="888"/>
        <v>-</v>
      </c>
      <c r="T1667" s="2" t="str">
        <f t="shared" si="889"/>
        <v>-</v>
      </c>
      <c r="U1667" s="2" t="str">
        <f t="shared" si="890"/>
        <v>-</v>
      </c>
      <c r="V1667" s="2" t="str">
        <f t="shared" si="891"/>
        <v>-</v>
      </c>
      <c r="AH1667" s="1"/>
      <c r="AI1667" s="1"/>
      <c r="AK1667" s="1"/>
      <c r="AL1667" s="1"/>
      <c r="AM1667" s="1"/>
      <c r="AN1667" s="1"/>
      <c r="AO1667" s="1"/>
      <c r="AP1667" s="8"/>
      <c r="AQ1667" s="8"/>
      <c r="AR1667" s="8"/>
      <c r="AS1667" s="8"/>
      <c r="AT1667" s="2"/>
      <c r="AU1667" s="2"/>
      <c r="AV1667" s="2"/>
      <c r="AW1667" s="2"/>
      <c r="AX1667" s="2"/>
      <c r="AY1667" s="162" t="str">
        <f t="shared" si="892"/>
        <v>Campbell CD2</v>
      </c>
      <c r="BA1667">
        <v>2</v>
      </c>
      <c r="BC1667" s="91">
        <v>47</v>
      </c>
      <c r="BD1667" s="93"/>
      <c r="BE1667">
        <v>47013</v>
      </c>
      <c r="BF1667">
        <f t="shared" si="882"/>
        <v>4701302</v>
      </c>
      <c r="BH1667" t="s">
        <v>3387</v>
      </c>
      <c r="BI1667" s="162"/>
      <c r="BJ1667" s="162"/>
      <c r="BK1667" s="162"/>
      <c r="BL1667" s="162"/>
    </row>
    <row r="1668" spans="1:64">
      <c r="A1668" s="162" t="s">
        <v>428</v>
      </c>
      <c r="B1668" t="s">
        <v>13</v>
      </c>
      <c r="C1668" s="1">
        <f t="shared" si="883"/>
        <v>0</v>
      </c>
      <c r="D1668" s="1"/>
      <c r="E1668" s="1"/>
      <c r="F1668" s="1"/>
      <c r="G1668" s="1"/>
      <c r="H1668" s="1"/>
      <c r="I1668" s="1"/>
      <c r="J1668" s="1"/>
      <c r="K1668" s="7" t="e">
        <f>RANK(W1668,(W1668:Y1668,Z1668:AN1668))</f>
        <v>#N/A</v>
      </c>
      <c r="L1668" s="7" t="e">
        <f>RANK(X1668,(W1668:Y1668,Z1668:AN1668))</f>
        <v>#N/A</v>
      </c>
      <c r="M1668" s="7">
        <f>IF(Y1668&gt;0,RANK(Y1668,(W1668:Y1668,Z1668:AN1668)),0)</f>
        <v>0</v>
      </c>
      <c r="N1668" s="7">
        <f t="shared" si="884"/>
        <v>0</v>
      </c>
      <c r="O1668" s="1" t="e">
        <f t="shared" si="885"/>
        <v>#NUM!</v>
      </c>
      <c r="P1668" s="2" t="e">
        <f t="shared" si="886"/>
        <v>#NUM!</v>
      </c>
      <c r="Q1668" s="2"/>
      <c r="R1668" s="2" t="str">
        <f t="shared" si="887"/>
        <v>-</v>
      </c>
      <c r="S1668" s="2" t="str">
        <f t="shared" si="888"/>
        <v>-</v>
      </c>
      <c r="T1668" s="2" t="str">
        <f t="shared" si="889"/>
        <v>-</v>
      </c>
      <c r="U1668" s="2" t="str">
        <f t="shared" si="890"/>
        <v>-</v>
      </c>
      <c r="V1668" s="2" t="str">
        <f t="shared" si="891"/>
        <v>-</v>
      </c>
      <c r="AH1668" s="1"/>
      <c r="AI1668" s="1"/>
      <c r="AK1668" s="1"/>
      <c r="AL1668" s="1"/>
      <c r="AM1668" s="1"/>
      <c r="AN1668" s="1"/>
      <c r="AO1668" s="1"/>
      <c r="AP1668" s="8"/>
      <c r="AQ1668" s="8"/>
      <c r="AR1668" s="8"/>
      <c r="AS1668" s="8"/>
      <c r="AT1668" s="2"/>
      <c r="AU1668" s="2"/>
      <c r="AV1668" s="2"/>
      <c r="AW1668" s="2"/>
      <c r="AX1668" s="2"/>
      <c r="AY1668" s="162" t="str">
        <f t="shared" si="892"/>
        <v>Campbell CD3</v>
      </c>
      <c r="BA1668">
        <v>3</v>
      </c>
      <c r="BC1668" s="91">
        <v>47</v>
      </c>
      <c r="BD1668" s="93"/>
      <c r="BE1668">
        <v>47013</v>
      </c>
      <c r="BF1668">
        <f t="shared" si="882"/>
        <v>4701303</v>
      </c>
      <c r="BH1668" t="s">
        <v>3387</v>
      </c>
      <c r="BI1668" s="162"/>
      <c r="BJ1668" s="162"/>
      <c r="BK1668" s="162"/>
      <c r="BL1668" s="162"/>
    </row>
    <row r="1669" spans="1:64">
      <c r="A1669" s="162" t="s">
        <v>819</v>
      </c>
      <c r="B1669" t="s">
        <v>13</v>
      </c>
      <c r="C1669" s="1">
        <f t="shared" si="883"/>
        <v>0</v>
      </c>
      <c r="D1669" s="1"/>
      <c r="E1669" s="1"/>
      <c r="F1669" s="1"/>
      <c r="G1669" s="1"/>
      <c r="H1669" s="1"/>
      <c r="I1669" s="1"/>
      <c r="J1669" s="1"/>
      <c r="K1669" s="7" t="e">
        <f>RANK(W1669,(W1669:Y1669,Z1669:AN1669))</f>
        <v>#N/A</v>
      </c>
      <c r="L1669" s="7" t="e">
        <f>RANK(X1669,(W1669:Y1669,Z1669:AN1669))</f>
        <v>#N/A</v>
      </c>
      <c r="M1669" s="7">
        <f>IF(Y1669&gt;0,RANK(Y1669,(W1669:Y1669,Z1669:AN1669)),0)</f>
        <v>0</v>
      </c>
      <c r="N1669" s="7">
        <f t="shared" si="884"/>
        <v>0</v>
      </c>
      <c r="O1669" s="1" t="e">
        <f t="shared" si="885"/>
        <v>#NUM!</v>
      </c>
      <c r="P1669" s="2" t="e">
        <f t="shared" si="886"/>
        <v>#NUM!</v>
      </c>
      <c r="Q1669" s="2"/>
      <c r="R1669" s="2" t="str">
        <f t="shared" si="887"/>
        <v>-</v>
      </c>
      <c r="S1669" s="2" t="str">
        <f t="shared" si="888"/>
        <v>-</v>
      </c>
      <c r="T1669" s="2" t="str">
        <f t="shared" si="889"/>
        <v>-</v>
      </c>
      <c r="U1669" s="2" t="str">
        <f t="shared" si="890"/>
        <v>-</v>
      </c>
      <c r="V1669" s="2" t="str">
        <f t="shared" si="891"/>
        <v>-</v>
      </c>
      <c r="AH1669" s="1"/>
      <c r="AI1669" s="1"/>
      <c r="AK1669" s="1"/>
      <c r="AL1669" s="1"/>
      <c r="AM1669" s="1"/>
      <c r="AN1669" s="1"/>
      <c r="AO1669" s="1"/>
      <c r="AP1669" s="8"/>
      <c r="AQ1669" s="8"/>
      <c r="AR1669" s="8"/>
      <c r="AS1669" s="8"/>
      <c r="AT1669" s="2"/>
      <c r="AU1669" s="2"/>
      <c r="AV1669" s="2"/>
      <c r="AW1669" s="2"/>
      <c r="AX1669" s="2"/>
      <c r="AY1669" s="162" t="str">
        <f t="shared" si="892"/>
        <v>Cheatham CD5</v>
      </c>
      <c r="BA1669">
        <v>5</v>
      </c>
      <c r="BC1669" s="91">
        <v>47</v>
      </c>
      <c r="BD1669" s="93"/>
      <c r="BE1669">
        <v>47021</v>
      </c>
      <c r="BF1669">
        <f t="shared" si="882"/>
        <v>4702105</v>
      </c>
      <c r="BH1669" t="s">
        <v>3387</v>
      </c>
      <c r="BI1669" s="162"/>
      <c r="BJ1669" s="162"/>
      <c r="BK1669" s="162"/>
      <c r="BL1669" s="162"/>
    </row>
    <row r="1670" spans="1:64">
      <c r="A1670" s="162" t="s">
        <v>819</v>
      </c>
      <c r="B1670" t="s">
        <v>13</v>
      </c>
      <c r="C1670" s="1">
        <f t="shared" si="883"/>
        <v>0</v>
      </c>
      <c r="D1670" s="1"/>
      <c r="E1670" s="1"/>
      <c r="F1670" s="1"/>
      <c r="G1670" s="1"/>
      <c r="H1670" s="1"/>
      <c r="I1670" s="1"/>
      <c r="J1670" s="1"/>
      <c r="K1670" s="7" t="e">
        <f>RANK(W1670,(W1670:Y1670,Z1670:AN1670))</f>
        <v>#N/A</v>
      </c>
      <c r="L1670" s="7" t="e">
        <f>RANK(X1670,(W1670:Y1670,Z1670:AN1670))</f>
        <v>#N/A</v>
      </c>
      <c r="M1670" s="7">
        <f>IF(Y1670&gt;0,RANK(Y1670,(W1670:Y1670,Z1670:AN1670)),0)</f>
        <v>0</v>
      </c>
      <c r="N1670" s="7">
        <f t="shared" si="884"/>
        <v>0</v>
      </c>
      <c r="O1670" s="1" t="e">
        <f t="shared" si="885"/>
        <v>#NUM!</v>
      </c>
      <c r="P1670" s="2" t="e">
        <f t="shared" si="886"/>
        <v>#NUM!</v>
      </c>
      <c r="Q1670" s="2"/>
      <c r="R1670" s="2" t="str">
        <f t="shared" si="887"/>
        <v>-</v>
      </c>
      <c r="S1670" s="2" t="str">
        <f t="shared" si="888"/>
        <v>-</v>
      </c>
      <c r="T1670" s="2" t="str">
        <f t="shared" si="889"/>
        <v>-</v>
      </c>
      <c r="U1670" s="2" t="str">
        <f t="shared" si="890"/>
        <v>-</v>
      </c>
      <c r="V1670" s="2" t="str">
        <f t="shared" si="891"/>
        <v>-</v>
      </c>
      <c r="AH1670" s="1"/>
      <c r="AI1670" s="1"/>
      <c r="AK1670" s="1"/>
      <c r="AL1670" s="1"/>
      <c r="AM1670" s="1"/>
      <c r="AN1670" s="1"/>
      <c r="AO1670" s="1"/>
      <c r="AP1670" s="8"/>
      <c r="AQ1670" s="8"/>
      <c r="AR1670" s="8"/>
      <c r="AS1670" s="8"/>
      <c r="AT1670" s="2"/>
      <c r="AU1670" s="2"/>
      <c r="AV1670" s="2"/>
      <c r="AW1670" s="2"/>
      <c r="AX1670" s="2"/>
      <c r="AY1670" s="162" t="str">
        <f t="shared" si="892"/>
        <v>Cheatham CD6</v>
      </c>
      <c r="BA1670">
        <v>6</v>
      </c>
      <c r="BC1670" s="91">
        <v>47</v>
      </c>
      <c r="BD1670" s="93"/>
      <c r="BE1670">
        <v>47021</v>
      </c>
      <c r="BF1670">
        <f t="shared" si="882"/>
        <v>4702106</v>
      </c>
      <c r="BH1670" t="s">
        <v>3387</v>
      </c>
      <c r="BI1670" s="162"/>
      <c r="BJ1670" s="162"/>
      <c r="BK1670" s="162"/>
      <c r="BL1670" s="162"/>
    </row>
    <row r="1671" spans="1:64">
      <c r="A1671" s="162" t="s">
        <v>2535</v>
      </c>
      <c r="B1671" t="s">
        <v>13</v>
      </c>
      <c r="C1671" s="1">
        <f t="shared" si="883"/>
        <v>0</v>
      </c>
      <c r="D1671" s="1"/>
      <c r="E1671" s="1"/>
      <c r="F1671" s="1"/>
      <c r="G1671" s="1"/>
      <c r="H1671" s="1"/>
      <c r="I1671" s="1"/>
      <c r="J1671" s="1"/>
      <c r="K1671" s="7" t="e">
        <f>RANK(W1671,(W1671:Y1671,Z1671:AN1671))</f>
        <v>#N/A</v>
      </c>
      <c r="L1671" s="7" t="e">
        <f>RANK(X1671,(W1671:Y1671,Z1671:AN1671))</f>
        <v>#N/A</v>
      </c>
      <c r="M1671" s="7">
        <f>IF(Y1671&gt;0,RANK(Y1671,(W1671:Y1671,Z1671:AN1671)),0)</f>
        <v>0</v>
      </c>
      <c r="N1671" s="7">
        <f t="shared" si="884"/>
        <v>0</v>
      </c>
      <c r="O1671" s="1" t="e">
        <f t="shared" si="885"/>
        <v>#NUM!</v>
      </c>
      <c r="P1671" s="2" t="e">
        <f t="shared" si="886"/>
        <v>#NUM!</v>
      </c>
      <c r="Q1671" s="2"/>
      <c r="R1671" s="2" t="str">
        <f t="shared" si="887"/>
        <v>-</v>
      </c>
      <c r="S1671" s="2" t="str">
        <f t="shared" si="888"/>
        <v>-</v>
      </c>
      <c r="T1671" s="2" t="str">
        <f t="shared" si="889"/>
        <v>-</v>
      </c>
      <c r="U1671" s="2" t="str">
        <f t="shared" si="890"/>
        <v>-</v>
      </c>
      <c r="V1671" s="2" t="str">
        <f t="shared" si="891"/>
        <v>-</v>
      </c>
      <c r="AH1671" s="1"/>
      <c r="AI1671" s="1"/>
      <c r="AK1671" s="1"/>
      <c r="AL1671" s="1"/>
      <c r="AM1671" s="1"/>
      <c r="AN1671" s="1"/>
      <c r="AO1671" s="1"/>
      <c r="AP1671" s="8"/>
      <c r="AQ1671" s="8"/>
      <c r="AR1671" s="8"/>
      <c r="AS1671" s="8"/>
      <c r="AT1671" s="2"/>
      <c r="AU1671" s="2"/>
      <c r="AV1671" s="2"/>
      <c r="AW1671" s="2"/>
      <c r="AX1671" s="2"/>
      <c r="AY1671" s="162" t="str">
        <f t="shared" si="892"/>
        <v>Jefferson CD1</v>
      </c>
      <c r="BA1671">
        <v>1</v>
      </c>
      <c r="BC1671" s="91">
        <v>47</v>
      </c>
      <c r="BD1671" s="93"/>
      <c r="BE1671">
        <v>47089</v>
      </c>
      <c r="BF1671">
        <f t="shared" si="882"/>
        <v>4708901</v>
      </c>
      <c r="BH1671" t="s">
        <v>3387</v>
      </c>
      <c r="BI1671" s="162"/>
      <c r="BJ1671" s="162"/>
      <c r="BK1671" s="162"/>
      <c r="BL1671" s="162"/>
    </row>
    <row r="1672" spans="1:64">
      <c r="A1672" s="162" t="s">
        <v>2535</v>
      </c>
      <c r="B1672" t="s">
        <v>13</v>
      </c>
      <c r="C1672" s="1">
        <f t="shared" si="883"/>
        <v>0</v>
      </c>
      <c r="D1672" s="1"/>
      <c r="E1672" s="1"/>
      <c r="F1672" s="1"/>
      <c r="G1672" s="1"/>
      <c r="H1672" s="1"/>
      <c r="I1672" s="1"/>
      <c r="J1672" s="1"/>
      <c r="K1672" s="7" t="e">
        <f>RANK(W1672,(W1672:Y1672,Z1672:AN1672))</f>
        <v>#N/A</v>
      </c>
      <c r="L1672" s="7" t="e">
        <f>RANK(X1672,(W1672:Y1672,Z1672:AN1672))</f>
        <v>#N/A</v>
      </c>
      <c r="M1672" s="7">
        <f>IF(Y1672&gt;0,RANK(Y1672,(W1672:Y1672,Z1672:AN1672)),0)</f>
        <v>0</v>
      </c>
      <c r="N1672" s="7">
        <f t="shared" si="884"/>
        <v>0</v>
      </c>
      <c r="O1672" s="1" t="e">
        <f t="shared" si="885"/>
        <v>#NUM!</v>
      </c>
      <c r="P1672" s="2" t="e">
        <f t="shared" si="886"/>
        <v>#NUM!</v>
      </c>
      <c r="Q1672" s="2"/>
      <c r="R1672" s="2" t="str">
        <f t="shared" si="887"/>
        <v>-</v>
      </c>
      <c r="S1672" s="2" t="str">
        <f t="shared" si="888"/>
        <v>-</v>
      </c>
      <c r="T1672" s="2" t="str">
        <f t="shared" si="889"/>
        <v>-</v>
      </c>
      <c r="U1672" s="2" t="str">
        <f t="shared" si="890"/>
        <v>-</v>
      </c>
      <c r="V1672" s="2" t="str">
        <f t="shared" si="891"/>
        <v>-</v>
      </c>
      <c r="AH1672" s="1"/>
      <c r="AI1672" s="1"/>
      <c r="AK1672" s="1"/>
      <c r="AL1672" s="1"/>
      <c r="AM1672" s="1"/>
      <c r="AN1672" s="1"/>
      <c r="AO1672" s="1"/>
      <c r="AP1672" s="8"/>
      <c r="AQ1672" s="8"/>
      <c r="AR1672" s="8"/>
      <c r="AS1672" s="8"/>
      <c r="AT1672" s="2"/>
      <c r="AU1672" s="2"/>
      <c r="AV1672" s="2"/>
      <c r="AW1672" s="2"/>
      <c r="AX1672" s="2"/>
      <c r="AY1672" s="162" t="str">
        <f t="shared" si="892"/>
        <v>Jefferson CD2</v>
      </c>
      <c r="BA1672">
        <v>2</v>
      </c>
      <c r="BC1672" s="91">
        <v>47</v>
      </c>
      <c r="BD1672" s="93"/>
      <c r="BE1672">
        <v>47089</v>
      </c>
      <c r="BF1672">
        <f t="shared" si="882"/>
        <v>4708902</v>
      </c>
      <c r="BH1672" t="s">
        <v>3387</v>
      </c>
      <c r="BI1672" s="162"/>
      <c r="BJ1672" s="162"/>
      <c r="BK1672" s="162"/>
      <c r="BL1672" s="162"/>
    </row>
    <row r="1673" spans="1:64">
      <c r="A1673" s="1" t="s">
        <v>1879</v>
      </c>
      <c r="B1673" t="s">
        <v>13</v>
      </c>
      <c r="C1673" s="1">
        <f t="shared" si="883"/>
        <v>0</v>
      </c>
      <c r="D1673" s="1"/>
      <c r="E1673" s="1"/>
      <c r="F1673" s="1"/>
      <c r="G1673" s="1"/>
      <c r="H1673" s="1"/>
      <c r="I1673" s="1"/>
      <c r="J1673" s="1"/>
      <c r="K1673" s="7" t="e">
        <f>RANK(W1673,(W1673:Y1673,Z1673:AN1673))</f>
        <v>#N/A</v>
      </c>
      <c r="L1673" s="7" t="e">
        <f>RANK(X1673,(W1673:Y1673,Z1673:AN1673))</f>
        <v>#N/A</v>
      </c>
      <c r="M1673" s="7">
        <f>IF(Y1673&gt;0,RANK(Y1673,(W1673:Y1673,Z1673:AN1673)),0)</f>
        <v>0</v>
      </c>
      <c r="N1673" s="7">
        <f t="shared" si="884"/>
        <v>0</v>
      </c>
      <c r="O1673" s="1" t="e">
        <f t="shared" si="885"/>
        <v>#NUM!</v>
      </c>
      <c r="P1673" s="2" t="e">
        <f t="shared" si="886"/>
        <v>#NUM!</v>
      </c>
      <c r="Q1673" s="2"/>
      <c r="R1673" s="2" t="str">
        <f t="shared" si="887"/>
        <v>-</v>
      </c>
      <c r="S1673" s="2" t="str">
        <f t="shared" si="888"/>
        <v>-</v>
      </c>
      <c r="T1673" s="2" t="str">
        <f t="shared" si="889"/>
        <v>-</v>
      </c>
      <c r="U1673" s="2" t="str">
        <f t="shared" si="890"/>
        <v>-</v>
      </c>
      <c r="V1673" s="2" t="str">
        <f t="shared" si="891"/>
        <v>-</v>
      </c>
      <c r="AH1673" s="1"/>
      <c r="AI1673" s="1"/>
      <c r="AK1673" s="1"/>
      <c r="AL1673" s="1"/>
      <c r="AM1673" s="1"/>
      <c r="AN1673" s="1"/>
      <c r="AO1673" s="1"/>
      <c r="AP1673" s="8"/>
      <c r="AQ1673" s="8"/>
      <c r="AR1673" s="8"/>
      <c r="AS1673" s="8"/>
      <c r="AT1673" s="2"/>
      <c r="AU1673" s="2"/>
      <c r="AV1673" s="2"/>
      <c r="AW1673" s="2"/>
      <c r="AX1673" s="2"/>
      <c r="AY1673" s="162" t="str">
        <f t="shared" si="892"/>
        <v>Maury CD4</v>
      </c>
      <c r="BA1673">
        <v>4</v>
      </c>
      <c r="BC1673" s="91">
        <v>47</v>
      </c>
      <c r="BD1673" s="93"/>
      <c r="BE1673">
        <v>47119</v>
      </c>
      <c r="BF1673">
        <f t="shared" si="882"/>
        <v>4711904</v>
      </c>
      <c r="BH1673" t="s">
        <v>3387</v>
      </c>
      <c r="BI1673" s="162"/>
      <c r="BJ1673" s="162"/>
      <c r="BK1673" s="162"/>
      <c r="BL1673" s="162"/>
    </row>
    <row r="1674" spans="1:64">
      <c r="A1674" s="1" t="s">
        <v>1879</v>
      </c>
      <c r="B1674" t="s">
        <v>13</v>
      </c>
      <c r="C1674" s="1">
        <f t="shared" si="883"/>
        <v>0</v>
      </c>
      <c r="D1674" s="1"/>
      <c r="E1674" s="1"/>
      <c r="F1674" s="1"/>
      <c r="G1674" s="1"/>
      <c r="H1674" s="1"/>
      <c r="I1674" s="1"/>
      <c r="J1674" s="1"/>
      <c r="K1674" s="7" t="e">
        <f>RANK(W1674,(W1674:Y1674,Z1674:AN1674))</f>
        <v>#N/A</v>
      </c>
      <c r="L1674" s="7" t="e">
        <f>RANK(X1674,(W1674:Y1674,Z1674:AN1674))</f>
        <v>#N/A</v>
      </c>
      <c r="M1674" s="7">
        <f>IF(Y1674&gt;0,RANK(Y1674,(W1674:Y1674,Z1674:AN1674)),0)</f>
        <v>0</v>
      </c>
      <c r="N1674" s="7">
        <f t="shared" si="884"/>
        <v>0</v>
      </c>
      <c r="O1674" s="1" t="e">
        <f t="shared" si="885"/>
        <v>#NUM!</v>
      </c>
      <c r="P1674" s="2" t="e">
        <f t="shared" si="886"/>
        <v>#NUM!</v>
      </c>
      <c r="Q1674" s="2"/>
      <c r="R1674" s="2" t="str">
        <f t="shared" si="887"/>
        <v>-</v>
      </c>
      <c r="S1674" s="2" t="str">
        <f t="shared" si="888"/>
        <v>-</v>
      </c>
      <c r="T1674" s="2" t="str">
        <f t="shared" si="889"/>
        <v>-</v>
      </c>
      <c r="U1674" s="2" t="str">
        <f t="shared" si="890"/>
        <v>-</v>
      </c>
      <c r="V1674" s="2" t="str">
        <f t="shared" si="891"/>
        <v>-</v>
      </c>
      <c r="AH1674" s="1"/>
      <c r="AI1674" s="1"/>
      <c r="AK1674" s="1"/>
      <c r="AL1674" s="1"/>
      <c r="AM1674" s="1"/>
      <c r="AN1674" s="1"/>
      <c r="AO1674" s="1"/>
      <c r="AP1674" s="8"/>
      <c r="AQ1674" s="8"/>
      <c r="AR1674" s="8"/>
      <c r="AS1674" s="8"/>
      <c r="AT1674" s="2"/>
      <c r="AU1674" s="2"/>
      <c r="AV1674" s="2"/>
      <c r="AW1674" s="2"/>
      <c r="AX1674" s="2"/>
      <c r="AY1674" s="162" t="str">
        <f t="shared" si="892"/>
        <v>Maury CD7</v>
      </c>
      <c r="BA1674">
        <v>7</v>
      </c>
      <c r="BC1674" s="91">
        <v>47</v>
      </c>
      <c r="BD1674" s="93"/>
      <c r="BE1674">
        <v>47119</v>
      </c>
      <c r="BF1674">
        <f t="shared" si="882"/>
        <v>4711907</v>
      </c>
      <c r="BH1674" t="s">
        <v>3387</v>
      </c>
      <c r="BI1674" s="162"/>
      <c r="BJ1674" s="162"/>
      <c r="BK1674" s="162"/>
      <c r="BL1674" s="162"/>
    </row>
    <row r="1675" spans="1:64">
      <c r="A1675" s="1" t="s">
        <v>1493</v>
      </c>
      <c r="B1675" t="s">
        <v>13</v>
      </c>
      <c r="C1675" s="1">
        <f t="shared" si="883"/>
        <v>0</v>
      </c>
      <c r="D1675" s="1"/>
      <c r="E1675" s="1"/>
      <c r="F1675" s="1"/>
      <c r="G1675" s="1"/>
      <c r="H1675" s="1"/>
      <c r="I1675" s="1"/>
      <c r="J1675" s="1"/>
      <c r="K1675" s="7" t="e">
        <f>RANK(W1675,(W1675:Y1675,Z1675:AN1675))</f>
        <v>#N/A</v>
      </c>
      <c r="L1675" s="7" t="e">
        <f>RANK(X1675,(W1675:Y1675,Z1675:AN1675))</f>
        <v>#N/A</v>
      </c>
      <c r="M1675" s="7">
        <f>IF(Y1675&gt;0,RANK(Y1675,(W1675:Y1675,Z1675:AN1675)),0)</f>
        <v>0</v>
      </c>
      <c r="N1675" s="7">
        <f t="shared" si="884"/>
        <v>0</v>
      </c>
      <c r="O1675" s="1" t="e">
        <f t="shared" si="885"/>
        <v>#NUM!</v>
      </c>
      <c r="P1675" s="2" t="e">
        <f t="shared" si="886"/>
        <v>#NUM!</v>
      </c>
      <c r="Q1675" s="2"/>
      <c r="R1675" s="2" t="str">
        <f t="shared" si="887"/>
        <v>-</v>
      </c>
      <c r="S1675" s="2" t="str">
        <f t="shared" si="888"/>
        <v>-</v>
      </c>
      <c r="T1675" s="2" t="str">
        <f t="shared" si="889"/>
        <v>-</v>
      </c>
      <c r="U1675" s="2" t="str">
        <f t="shared" si="890"/>
        <v>-</v>
      </c>
      <c r="V1675" s="2" t="str">
        <f t="shared" si="891"/>
        <v>-</v>
      </c>
      <c r="AH1675" s="1"/>
      <c r="AI1675" s="1"/>
      <c r="AK1675" s="1"/>
      <c r="AL1675" s="1"/>
      <c r="AM1675" s="1"/>
      <c r="AN1675" s="1"/>
      <c r="AO1675" s="1"/>
      <c r="AP1675" s="8"/>
      <c r="AQ1675" s="8"/>
      <c r="AR1675" s="8"/>
      <c r="AS1675" s="8"/>
      <c r="AT1675" s="2"/>
      <c r="AU1675" s="2"/>
      <c r="AV1675" s="2"/>
      <c r="AW1675" s="2"/>
      <c r="AX1675" s="2"/>
      <c r="AY1675" s="162" t="str">
        <f t="shared" si="892"/>
        <v>Shelby CD8</v>
      </c>
      <c r="BA1675">
        <v>8</v>
      </c>
      <c r="BC1675" s="91">
        <v>47</v>
      </c>
      <c r="BD1675" s="93"/>
      <c r="BE1675">
        <v>47157</v>
      </c>
      <c r="BF1675">
        <f t="shared" si="882"/>
        <v>4715708</v>
      </c>
      <c r="BH1675" t="s">
        <v>3387</v>
      </c>
      <c r="BI1675" s="162"/>
      <c r="BJ1675" s="162"/>
      <c r="BK1675" s="162"/>
      <c r="BL1675" s="162"/>
    </row>
    <row r="1676" spans="1:64">
      <c r="A1676" s="1" t="s">
        <v>1493</v>
      </c>
      <c r="B1676" t="s">
        <v>13</v>
      </c>
      <c r="C1676" s="1">
        <f t="shared" si="883"/>
        <v>0</v>
      </c>
      <c r="D1676" s="1"/>
      <c r="E1676" s="1"/>
      <c r="F1676" s="1"/>
      <c r="G1676" s="1"/>
      <c r="H1676" s="1"/>
      <c r="I1676" s="1"/>
      <c r="J1676" s="1"/>
      <c r="K1676" s="7" t="e">
        <f>RANK(W1676,(W1676:Y1676,Z1676:AN1676))</f>
        <v>#N/A</v>
      </c>
      <c r="L1676" s="7" t="e">
        <f>RANK(X1676,(W1676:Y1676,Z1676:AN1676))</f>
        <v>#N/A</v>
      </c>
      <c r="M1676" s="7">
        <f>IF(Y1676&gt;0,RANK(Y1676,(W1676:Y1676,Z1676:AN1676)),0)</f>
        <v>0</v>
      </c>
      <c r="N1676" s="7">
        <f t="shared" si="884"/>
        <v>0</v>
      </c>
      <c r="O1676" s="1" t="e">
        <f t="shared" si="885"/>
        <v>#NUM!</v>
      </c>
      <c r="P1676" s="2" t="e">
        <f t="shared" si="886"/>
        <v>#NUM!</v>
      </c>
      <c r="Q1676" s="2"/>
      <c r="R1676" s="2" t="str">
        <f t="shared" si="887"/>
        <v>-</v>
      </c>
      <c r="S1676" s="2" t="str">
        <f t="shared" si="888"/>
        <v>-</v>
      </c>
      <c r="T1676" s="2" t="str">
        <f t="shared" si="889"/>
        <v>-</v>
      </c>
      <c r="U1676" s="2" t="str">
        <f t="shared" si="890"/>
        <v>-</v>
      </c>
      <c r="V1676" s="2" t="str">
        <f t="shared" si="891"/>
        <v>-</v>
      </c>
      <c r="AH1676" s="1"/>
      <c r="AI1676" s="1"/>
      <c r="AK1676" s="1"/>
      <c r="AL1676" s="1"/>
      <c r="AM1676" s="1"/>
      <c r="AN1676" s="1"/>
      <c r="AO1676" s="1"/>
      <c r="AP1676" s="8"/>
      <c r="AQ1676" s="8"/>
      <c r="AR1676" s="8"/>
      <c r="AS1676" s="8"/>
      <c r="AT1676" s="2"/>
      <c r="AU1676" s="2"/>
      <c r="AV1676" s="2"/>
      <c r="AW1676" s="2"/>
      <c r="AX1676" s="2"/>
      <c r="AY1676" s="162" t="str">
        <f t="shared" si="892"/>
        <v>Shelby CD9</v>
      </c>
      <c r="BA1676">
        <v>9</v>
      </c>
      <c r="BC1676" s="91">
        <v>47</v>
      </c>
      <c r="BD1676" s="93"/>
      <c r="BE1676">
        <v>47157</v>
      </c>
      <c r="BF1676">
        <f t="shared" si="882"/>
        <v>4715709</v>
      </c>
      <c r="BH1676" t="s">
        <v>3387</v>
      </c>
      <c r="BI1676" s="162"/>
      <c r="BJ1676" s="162"/>
      <c r="BK1676" s="162"/>
      <c r="BL1676" s="162"/>
    </row>
    <row r="1677" spans="1:64">
      <c r="A1677" s="162" t="s">
        <v>620</v>
      </c>
      <c r="B1677" t="s">
        <v>13</v>
      </c>
      <c r="C1677" s="1">
        <f t="shared" si="883"/>
        <v>0</v>
      </c>
      <c r="D1677" s="1"/>
      <c r="E1677" s="1"/>
      <c r="F1677" s="1"/>
      <c r="G1677" s="1"/>
      <c r="H1677" s="1"/>
      <c r="I1677" s="1"/>
      <c r="J1677" s="1"/>
      <c r="K1677" s="7" t="e">
        <f>RANK(W1677,(W1677:Y1677,Z1677:AN1677))</f>
        <v>#N/A</v>
      </c>
      <c r="L1677" s="7" t="e">
        <f>RANK(X1677,(W1677:Y1677,Z1677:AN1677))</f>
        <v>#N/A</v>
      </c>
      <c r="M1677" s="7">
        <f>IF(Y1677&gt;0,RANK(Y1677,(W1677:Y1677,Z1677:AN1677)),0)</f>
        <v>0</v>
      </c>
      <c r="N1677" s="7">
        <f t="shared" si="884"/>
        <v>0</v>
      </c>
      <c r="O1677" s="1" t="e">
        <f t="shared" si="885"/>
        <v>#NUM!</v>
      </c>
      <c r="P1677" s="2" t="e">
        <f t="shared" si="886"/>
        <v>#NUM!</v>
      </c>
      <c r="Q1677" s="2"/>
      <c r="R1677" s="2" t="str">
        <f t="shared" si="887"/>
        <v>-</v>
      </c>
      <c r="S1677" s="2" t="str">
        <f t="shared" si="888"/>
        <v>-</v>
      </c>
      <c r="T1677" s="2" t="str">
        <f t="shared" si="889"/>
        <v>-</v>
      </c>
      <c r="U1677" s="2" t="str">
        <f t="shared" si="890"/>
        <v>-</v>
      </c>
      <c r="V1677" s="2" t="str">
        <f t="shared" si="891"/>
        <v>-</v>
      </c>
      <c r="AH1677" s="1"/>
      <c r="AI1677" s="1"/>
      <c r="AK1677" s="1"/>
      <c r="AL1677" s="1"/>
      <c r="AM1677" s="1"/>
      <c r="AN1677" s="1"/>
      <c r="AO1677" s="1"/>
      <c r="AP1677" s="8"/>
      <c r="AQ1677" s="8"/>
      <c r="AR1677" s="8"/>
      <c r="AS1677" s="8"/>
      <c r="AT1677" s="2"/>
      <c r="AU1677" s="2"/>
      <c r="AV1677" s="2"/>
      <c r="AW1677" s="2"/>
      <c r="AX1677" s="2"/>
      <c r="AY1677" s="162" t="str">
        <f t="shared" si="892"/>
        <v>Van Buren CD4</v>
      </c>
      <c r="BA1677">
        <v>4</v>
      </c>
      <c r="BC1677" s="91">
        <v>47</v>
      </c>
      <c r="BD1677" s="93"/>
      <c r="BE1677">
        <v>47175</v>
      </c>
      <c r="BF1677">
        <f t="shared" si="882"/>
        <v>4717504</v>
      </c>
      <c r="BH1677" t="s">
        <v>3387</v>
      </c>
      <c r="BI1677" s="162"/>
      <c r="BJ1677" s="162"/>
      <c r="BK1677" s="162"/>
      <c r="BL1677" s="162"/>
    </row>
    <row r="1678" spans="1:64">
      <c r="A1678" s="162" t="s">
        <v>620</v>
      </c>
      <c r="B1678" t="s">
        <v>13</v>
      </c>
      <c r="C1678" s="1">
        <f t="shared" si="883"/>
        <v>0</v>
      </c>
      <c r="D1678" s="1"/>
      <c r="E1678" s="1"/>
      <c r="F1678" s="1"/>
      <c r="G1678" s="1"/>
      <c r="H1678" s="1"/>
      <c r="I1678" s="1"/>
      <c r="J1678" s="1"/>
      <c r="K1678" s="7" t="e">
        <f>RANK(W1678,(W1678:Y1678,Z1678:AN1678))</f>
        <v>#N/A</v>
      </c>
      <c r="L1678" s="7" t="e">
        <f>RANK(X1678,(W1678:Y1678,Z1678:AN1678))</f>
        <v>#N/A</v>
      </c>
      <c r="M1678" s="7">
        <f>IF(Y1678&gt;0,RANK(Y1678,(W1678:Y1678,Z1678:AN1678)),0)</f>
        <v>0</v>
      </c>
      <c r="N1678" s="7">
        <f t="shared" si="884"/>
        <v>0</v>
      </c>
      <c r="O1678" s="1" t="e">
        <f t="shared" si="885"/>
        <v>#NUM!</v>
      </c>
      <c r="P1678" s="2" t="e">
        <f t="shared" si="886"/>
        <v>#NUM!</v>
      </c>
      <c r="Q1678" s="2"/>
      <c r="R1678" s="2" t="str">
        <f t="shared" si="887"/>
        <v>-</v>
      </c>
      <c r="S1678" s="2" t="str">
        <f t="shared" si="888"/>
        <v>-</v>
      </c>
      <c r="T1678" s="2" t="str">
        <f t="shared" si="889"/>
        <v>-</v>
      </c>
      <c r="U1678" s="2" t="str">
        <f t="shared" si="890"/>
        <v>-</v>
      </c>
      <c r="V1678" s="2" t="str">
        <f t="shared" si="891"/>
        <v>-</v>
      </c>
      <c r="AH1678" s="1"/>
      <c r="AI1678" s="1"/>
      <c r="AK1678" s="1"/>
      <c r="AL1678" s="1"/>
      <c r="AM1678" s="1"/>
      <c r="AN1678" s="1"/>
      <c r="AO1678" s="1"/>
      <c r="AP1678" s="8"/>
      <c r="AQ1678" s="8"/>
      <c r="AR1678" s="8"/>
      <c r="AS1678" s="8"/>
      <c r="AT1678" s="2"/>
      <c r="AU1678" s="2"/>
      <c r="AV1678" s="2"/>
      <c r="AW1678" s="2"/>
      <c r="AX1678" s="2"/>
      <c r="AY1678" s="162" t="str">
        <f t="shared" si="892"/>
        <v>Van Buren CD6</v>
      </c>
      <c r="BA1678">
        <v>6</v>
      </c>
      <c r="BC1678" s="91">
        <v>47</v>
      </c>
      <c r="BD1678" s="93"/>
      <c r="BE1678">
        <v>47175</v>
      </c>
      <c r="BF1678">
        <f t="shared" si="882"/>
        <v>4717506</v>
      </c>
      <c r="BH1678" t="s">
        <v>3387</v>
      </c>
      <c r="BI1678" s="162"/>
      <c r="BJ1678" s="162"/>
      <c r="BK1678" s="162"/>
      <c r="BL1678" s="162"/>
    </row>
    <row r="1679" spans="1:64">
      <c r="C1679" s="2"/>
      <c r="D1679" s="2"/>
      <c r="E1679" s="2"/>
      <c r="F1679" s="2"/>
      <c r="G1679" s="2"/>
      <c r="H1679" s="2"/>
      <c r="I1679" s="2"/>
      <c r="J1679" s="2"/>
      <c r="K1679" s="7"/>
      <c r="L1679" s="2"/>
      <c r="M1679" s="2"/>
      <c r="N1679" s="2"/>
      <c r="R1679" s="2"/>
      <c r="S1679" s="2"/>
      <c r="T1679" s="2"/>
      <c r="U1679" s="2"/>
      <c r="V1679" s="2"/>
      <c r="AH1679" s="1"/>
      <c r="AI1679" s="1"/>
      <c r="AK1679" s="1"/>
      <c r="AL1679" s="1"/>
      <c r="AM1679" s="1"/>
      <c r="AN1679" s="1"/>
      <c r="AO1679" s="1"/>
      <c r="AP1679" s="8"/>
      <c r="AQ1679" s="8"/>
      <c r="AR1679" s="8"/>
      <c r="AS1679" s="8"/>
      <c r="AT1679" s="2"/>
      <c r="AU1679" s="2"/>
      <c r="AV1679" s="2"/>
      <c r="AW1679" s="2"/>
      <c r="AX1679" s="2"/>
      <c r="BD1679" s="93"/>
      <c r="BE1679"/>
    </row>
    <row r="1680" spans="1:64">
      <c r="A1680" s="47" t="s">
        <v>434</v>
      </c>
      <c r="C1680" s="2"/>
      <c r="D1680" s="2"/>
      <c r="E1680" s="2"/>
      <c r="F1680" s="2"/>
      <c r="G1680" s="2"/>
      <c r="H1680" s="2"/>
      <c r="I1680" s="2"/>
      <c r="J1680" s="2"/>
      <c r="K1680" s="7"/>
      <c r="L1680" s="2"/>
      <c r="M1680" s="2"/>
      <c r="N1680" s="2"/>
      <c r="R1680" s="2"/>
      <c r="S1680" s="2"/>
      <c r="T1680" s="2"/>
      <c r="U1680" s="2"/>
      <c r="V1680" s="2"/>
      <c r="AH1680" s="1"/>
      <c r="AI1680" s="1"/>
      <c r="AK1680" s="1"/>
      <c r="AL1680" s="1"/>
      <c r="AM1680" s="1"/>
      <c r="AN1680" s="1"/>
      <c r="AO1680" s="1"/>
      <c r="AP1680" s="8"/>
      <c r="AQ1680" s="8"/>
      <c r="AR1680" s="8"/>
      <c r="AS1680" s="8"/>
      <c r="AT1680" s="2"/>
      <c r="AU1680" s="2"/>
      <c r="AV1680" s="2"/>
      <c r="AW1680" s="2"/>
      <c r="AX1680" s="2"/>
      <c r="BD1680" s="93"/>
      <c r="BE1680"/>
    </row>
    <row r="1681" spans="1:60">
      <c r="A1681" t="s">
        <v>421</v>
      </c>
      <c r="B1681" t="s">
        <v>2</v>
      </c>
      <c r="C1681" s="1">
        <f t="shared" ref="C1681:C1743" si="893">SUM(W1681:AN1681)</f>
        <v>2991</v>
      </c>
      <c r="D1681" s="1"/>
      <c r="E1681" s="1"/>
      <c r="F1681" s="1"/>
      <c r="G1681" s="1"/>
      <c r="H1681" s="1"/>
      <c r="I1681" s="1"/>
      <c r="J1681" s="1"/>
      <c r="K1681" s="7">
        <f>RANK(W1681,(W1681:Y1681,Z1681:AN1681))</f>
        <v>8</v>
      </c>
      <c r="L1681" s="7">
        <f>RANK(X1681,(W1681:Y1681,Z1681:AN1681))</f>
        <v>4</v>
      </c>
      <c r="M1681" s="7">
        <f>IF(Y1681&gt;0,RANK(Y1681,(W1681:Y1681,Z1681:AN1681)),0)</f>
        <v>1</v>
      </c>
      <c r="N1681" s="7">
        <f t="shared" ref="N1681:N1743" si="894">IF(Z1681&gt;0,RANK(Z1681,(W1681:AN1681)),0)</f>
        <v>2</v>
      </c>
      <c r="O1681" s="1">
        <f t="shared" ref="O1681:O1743" si="895">MAX(W1681:AD1681)-LARGE(W1681:AD1681,2)</f>
        <v>1061</v>
      </c>
      <c r="P1681" s="2">
        <f t="shared" ref="P1681:P1743" si="896">O1681/C1681</f>
        <v>0.35473085924439984</v>
      </c>
      <c r="Q1681" s="2"/>
      <c r="R1681" s="2">
        <f t="shared" ref="R1681:R1743" si="897">IF($C1681=0,"-",W1681/$C1681)</f>
        <v>3.3433634236041459E-3</v>
      </c>
      <c r="S1681" s="2">
        <f t="shared" ref="S1681:S1743" si="898">IF($C1681=0,"-",X1681/$C1681)</f>
        <v>4.2460715479772648E-2</v>
      </c>
      <c r="T1681" s="2">
        <f t="shared" ref="T1681:T1743" si="899">IF($C1681=0,"-",Y1681/$C1681)</f>
        <v>0.60013373453694419</v>
      </c>
      <c r="U1681" s="2">
        <f t="shared" ref="U1681:U1743" si="900">IF($C1681=0,"-",Z1681/$C1681)</f>
        <v>0.24540287529254429</v>
      </c>
      <c r="V1681" s="2">
        <f t="shared" ref="V1681:V1743" si="901">IF(C1681=0,"-",(1-R1681-S1681-T1681-U1681))</f>
        <v>0.10865931126713463</v>
      </c>
      <c r="W1681" s="1">
        <v>10</v>
      </c>
      <c r="X1681" s="1">
        <v>127</v>
      </c>
      <c r="Y1681" s="1">
        <v>1795</v>
      </c>
      <c r="Z1681" s="1">
        <v>734</v>
      </c>
      <c r="AA1681" s="1">
        <v>162</v>
      </c>
      <c r="AC1681" s="1">
        <v>43</v>
      </c>
      <c r="AF1681" s="1">
        <v>106</v>
      </c>
      <c r="AG1681" s="1">
        <v>2</v>
      </c>
      <c r="AH1681" s="1"/>
      <c r="AI1681" s="1"/>
      <c r="AJ1681" s="1">
        <v>12</v>
      </c>
      <c r="AK1681" s="1"/>
      <c r="AL1681" s="1"/>
      <c r="AM1681" s="1"/>
      <c r="AN1681" s="1"/>
      <c r="AO1681" s="1"/>
      <c r="AP1681" s="8"/>
      <c r="AQ1681" s="8"/>
      <c r="AR1681" s="8"/>
      <c r="AS1681" s="8"/>
      <c r="AT1681" s="2"/>
      <c r="AU1681" s="2"/>
      <c r="AV1681" s="2"/>
      <c r="AW1681" s="2"/>
      <c r="AX1681" s="2"/>
      <c r="AY1681" t="str">
        <f t="shared" ref="AY1681:AY1704" si="902">A1681&amp;" "&amp;"CD"&amp;BA1681</f>
        <v>Bastrop CD10</v>
      </c>
      <c r="BA1681">
        <v>10</v>
      </c>
      <c r="BC1681" s="91">
        <v>48</v>
      </c>
      <c r="BD1681" s="93"/>
      <c r="BE1681">
        <v>48021</v>
      </c>
      <c r="BF1681">
        <f t="shared" ref="BF1681:BF1730" si="903">BE1681*100+BA1681</f>
        <v>4802110</v>
      </c>
      <c r="BH1681" t="s">
        <v>3387</v>
      </c>
    </row>
    <row r="1682" spans="1:60">
      <c r="A1682" t="s">
        <v>421</v>
      </c>
      <c r="B1682" t="s">
        <v>2</v>
      </c>
      <c r="C1682" s="1">
        <f t="shared" si="893"/>
        <v>120</v>
      </c>
      <c r="D1682" s="1"/>
      <c r="E1682" s="1"/>
      <c r="F1682" s="1"/>
      <c r="G1682" s="1"/>
      <c r="H1682" s="1"/>
      <c r="I1682" s="1"/>
      <c r="J1682" s="1"/>
      <c r="K1682" s="7">
        <f>RANK(W1682,(W1682:Y1682,Z1682:AN1682))</f>
        <v>6</v>
      </c>
      <c r="L1682" s="7">
        <f>RANK(X1682,(W1682:Y1682,Z1682:AN1682))</f>
        <v>4</v>
      </c>
      <c r="M1682" s="7">
        <f>IF(Y1682&gt;0,RANK(Y1682,(W1682:Y1682,Z1682:AN1682)),0)</f>
        <v>1</v>
      </c>
      <c r="N1682" s="7">
        <f t="shared" si="894"/>
        <v>2</v>
      </c>
      <c r="O1682" s="1">
        <f t="shared" si="895"/>
        <v>54</v>
      </c>
      <c r="P1682" s="2">
        <f t="shared" si="896"/>
        <v>0.45</v>
      </c>
      <c r="Q1682" s="2"/>
      <c r="R1682" s="2">
        <f t="shared" si="897"/>
        <v>8.3333333333333332E-3</v>
      </c>
      <c r="S1682" s="2">
        <f t="shared" si="898"/>
        <v>1.6666666666666666E-2</v>
      </c>
      <c r="T1682" s="2">
        <f t="shared" si="899"/>
        <v>0.68333333333333335</v>
      </c>
      <c r="U1682" s="2">
        <f t="shared" si="900"/>
        <v>0.23333333333333334</v>
      </c>
      <c r="V1682" s="2">
        <f t="shared" si="901"/>
        <v>5.8333333333333293E-2</v>
      </c>
      <c r="W1682" s="1">
        <v>1</v>
      </c>
      <c r="X1682" s="1">
        <v>2</v>
      </c>
      <c r="Y1682" s="1">
        <v>82</v>
      </c>
      <c r="Z1682" s="1">
        <v>28</v>
      </c>
      <c r="AA1682" s="1">
        <v>3</v>
      </c>
      <c r="AC1682" s="1">
        <v>1</v>
      </c>
      <c r="AF1682" s="1">
        <v>1</v>
      </c>
      <c r="AG1682" s="1">
        <v>2</v>
      </c>
      <c r="AH1682" s="1"/>
      <c r="AI1682" s="1"/>
      <c r="AJ1682" s="1">
        <v>0</v>
      </c>
      <c r="AK1682" s="1"/>
      <c r="AL1682" s="1"/>
      <c r="AM1682" s="1"/>
      <c r="AN1682" s="1"/>
      <c r="AO1682" s="1"/>
      <c r="AP1682" s="8"/>
      <c r="AQ1682" s="8"/>
      <c r="AR1682" s="8"/>
      <c r="AS1682" s="8"/>
      <c r="AT1682" s="2"/>
      <c r="AU1682" s="2"/>
      <c r="AV1682" s="2"/>
      <c r="AW1682" s="2"/>
      <c r="AX1682" s="2"/>
      <c r="AY1682" t="str">
        <f t="shared" si="902"/>
        <v>Bastrop CD17</v>
      </c>
      <c r="BA1682">
        <v>17</v>
      </c>
      <c r="BC1682" s="91">
        <v>48</v>
      </c>
      <c r="BD1682" s="93"/>
      <c r="BE1682" s="162">
        <v>48021</v>
      </c>
      <c r="BF1682">
        <f t="shared" si="903"/>
        <v>4802117</v>
      </c>
      <c r="BH1682" t="s">
        <v>3387</v>
      </c>
    </row>
    <row r="1683" spans="1:60">
      <c r="A1683" t="s">
        <v>421</v>
      </c>
      <c r="B1683" t="s">
        <v>2</v>
      </c>
      <c r="C1683" s="1">
        <f t="shared" si="893"/>
        <v>1823</v>
      </c>
      <c r="D1683" s="1"/>
      <c r="E1683" s="1"/>
      <c r="F1683" s="1"/>
      <c r="G1683" s="1"/>
      <c r="H1683" s="1"/>
      <c r="I1683" s="1"/>
      <c r="J1683" s="1"/>
      <c r="K1683" s="7">
        <f>RANK(W1683,(W1683:Y1683,Z1683:AN1683))</f>
        <v>7</v>
      </c>
      <c r="L1683" s="7">
        <f>RANK(X1683,(W1683:Y1683,Z1683:AN1683))</f>
        <v>4</v>
      </c>
      <c r="M1683" s="7">
        <f>IF(Y1683&gt;0,RANK(Y1683,(W1683:Y1683,Z1683:AN1683)),0)</f>
        <v>1</v>
      </c>
      <c r="N1683" s="7">
        <f t="shared" si="894"/>
        <v>2</v>
      </c>
      <c r="O1683" s="1">
        <f t="shared" si="895"/>
        <v>791</v>
      </c>
      <c r="P1683" s="2">
        <f t="shared" si="896"/>
        <v>0.43390016456390568</v>
      </c>
      <c r="Q1683" s="2"/>
      <c r="R1683" s="2">
        <f t="shared" si="897"/>
        <v>1.6456390565002743E-3</v>
      </c>
      <c r="S1683" s="2">
        <f t="shared" si="898"/>
        <v>4.05924300603401E-2</v>
      </c>
      <c r="T1683" s="2">
        <f t="shared" si="899"/>
        <v>0.65222161272627532</v>
      </c>
      <c r="U1683" s="2">
        <f t="shared" si="900"/>
        <v>0.21832144816236973</v>
      </c>
      <c r="V1683" s="2">
        <f t="shared" si="901"/>
        <v>8.7218869994514586E-2</v>
      </c>
      <c r="W1683" s="1">
        <v>3</v>
      </c>
      <c r="X1683" s="1">
        <v>74</v>
      </c>
      <c r="Y1683" s="1">
        <v>1189</v>
      </c>
      <c r="Z1683" s="1">
        <v>398</v>
      </c>
      <c r="AA1683" s="1">
        <v>93</v>
      </c>
      <c r="AC1683" s="1">
        <v>12</v>
      </c>
      <c r="AF1683" s="1">
        <v>50</v>
      </c>
      <c r="AG1683" s="1">
        <v>3</v>
      </c>
      <c r="AH1683" s="1"/>
      <c r="AI1683" s="1"/>
      <c r="AJ1683" s="1">
        <v>1</v>
      </c>
      <c r="AK1683" s="1"/>
      <c r="AL1683" s="1"/>
      <c r="AM1683" s="1"/>
      <c r="AN1683" s="1"/>
      <c r="AO1683" s="1"/>
      <c r="AP1683" s="8"/>
      <c r="AQ1683" s="8"/>
      <c r="AR1683" s="8"/>
      <c r="AS1683" s="8"/>
      <c r="AT1683" s="2"/>
      <c r="AU1683" s="2"/>
      <c r="AV1683" s="2"/>
      <c r="AW1683" s="2"/>
      <c r="AX1683" s="2"/>
      <c r="AY1683" t="str">
        <f t="shared" si="902"/>
        <v>Bastrop CD27</v>
      </c>
      <c r="BA1683">
        <v>27</v>
      </c>
      <c r="BC1683" s="91">
        <v>48</v>
      </c>
      <c r="BD1683" s="93"/>
      <c r="BE1683" s="162">
        <v>48021</v>
      </c>
      <c r="BF1683">
        <f t="shared" si="903"/>
        <v>4802127</v>
      </c>
      <c r="BH1683" t="s">
        <v>3387</v>
      </c>
    </row>
    <row r="1684" spans="1:60">
      <c r="A1684" t="s">
        <v>2556</v>
      </c>
      <c r="B1684" t="s">
        <v>2</v>
      </c>
      <c r="C1684" s="1">
        <f t="shared" si="893"/>
        <v>257</v>
      </c>
      <c r="D1684" s="1"/>
      <c r="E1684" s="1"/>
      <c r="F1684" s="1"/>
      <c r="G1684" s="1"/>
      <c r="H1684" s="1"/>
      <c r="I1684" s="1"/>
      <c r="J1684" s="1"/>
      <c r="K1684" s="7">
        <f>RANK(W1684,(W1684:Y1684,Z1684:AN1684))</f>
        <v>8</v>
      </c>
      <c r="L1684" s="7">
        <f>RANK(X1684,(W1684:Y1684,Z1684:AN1684))</f>
        <v>5</v>
      </c>
      <c r="M1684" s="7">
        <f>IF(Y1684&gt;0,RANK(Y1684,(W1684:Y1684,Z1684:AN1684)),0)</f>
        <v>1</v>
      </c>
      <c r="N1684" s="7">
        <f t="shared" si="894"/>
        <v>2</v>
      </c>
      <c r="O1684" s="1">
        <f t="shared" si="895"/>
        <v>139</v>
      </c>
      <c r="P1684" s="2">
        <f t="shared" si="896"/>
        <v>0.54085603112840464</v>
      </c>
      <c r="Q1684" s="2"/>
      <c r="R1684" s="2">
        <f t="shared" si="897"/>
        <v>0</v>
      </c>
      <c r="S1684" s="2">
        <f t="shared" si="898"/>
        <v>1.9455252918287938E-2</v>
      </c>
      <c r="T1684" s="2">
        <f t="shared" si="899"/>
        <v>0.68871595330739299</v>
      </c>
      <c r="U1684" s="2">
        <f t="shared" si="900"/>
        <v>0.14785992217898833</v>
      </c>
      <c r="V1684" s="2">
        <f t="shared" si="901"/>
        <v>0.1439688715953307</v>
      </c>
      <c r="W1684" s="1">
        <v>0</v>
      </c>
      <c r="X1684" s="1">
        <v>5</v>
      </c>
      <c r="Y1684" s="1">
        <v>177</v>
      </c>
      <c r="Z1684" s="1">
        <v>38</v>
      </c>
      <c r="AA1684" s="1">
        <v>24</v>
      </c>
      <c r="AC1684" s="1">
        <v>1</v>
      </c>
      <c r="AF1684" s="1">
        <v>10</v>
      </c>
      <c r="AG1684" s="1">
        <v>0</v>
      </c>
      <c r="AH1684" s="1"/>
      <c r="AI1684" s="1"/>
      <c r="AJ1684" s="1">
        <v>2</v>
      </c>
      <c r="AK1684" s="1"/>
      <c r="AL1684" s="1"/>
      <c r="AM1684" s="1"/>
      <c r="AN1684" s="1"/>
      <c r="AO1684" s="1"/>
      <c r="AP1684" s="8"/>
      <c r="AQ1684" s="8"/>
      <c r="AR1684" s="8"/>
      <c r="AS1684" s="8"/>
      <c r="AT1684" s="2"/>
      <c r="AU1684" s="2"/>
      <c r="AV1684" s="2"/>
      <c r="AW1684" s="2"/>
      <c r="AX1684" s="2"/>
      <c r="AY1684" t="str">
        <f t="shared" si="902"/>
        <v>Bell CD25</v>
      </c>
      <c r="BA1684">
        <v>25</v>
      </c>
      <c r="BC1684" s="91">
        <v>48</v>
      </c>
      <c r="BD1684" s="93"/>
      <c r="BE1684" s="162">
        <v>48027</v>
      </c>
      <c r="BF1684">
        <f t="shared" si="903"/>
        <v>4802725</v>
      </c>
      <c r="BH1684" t="s">
        <v>3387</v>
      </c>
    </row>
    <row r="1685" spans="1:60">
      <c r="A1685" t="s">
        <v>2556</v>
      </c>
      <c r="B1685" t="s">
        <v>2</v>
      </c>
      <c r="C1685" s="1">
        <f t="shared" si="893"/>
        <v>16657</v>
      </c>
      <c r="D1685" s="1"/>
      <c r="E1685" s="1"/>
      <c r="F1685" s="1"/>
      <c r="G1685" s="1"/>
      <c r="H1685" s="1"/>
      <c r="I1685" s="1"/>
      <c r="J1685" s="1"/>
      <c r="K1685" s="7">
        <f>RANK(W1685,(W1685:Y1685,Z1685:AN1685))</f>
        <v>7</v>
      </c>
      <c r="L1685" s="7">
        <f>RANK(X1685,(W1685:Y1685,Z1685:AN1685))</f>
        <v>4</v>
      </c>
      <c r="M1685" s="7">
        <f>IF(Y1685&gt;0,RANK(Y1685,(W1685:Y1685,Z1685:AN1685)),0)</f>
        <v>1</v>
      </c>
      <c r="N1685" s="7">
        <f t="shared" si="894"/>
        <v>2</v>
      </c>
      <c r="O1685" s="1">
        <f t="shared" si="895"/>
        <v>10026</v>
      </c>
      <c r="P1685" s="2">
        <f t="shared" si="896"/>
        <v>0.60190910728222369</v>
      </c>
      <c r="Q1685" s="2"/>
      <c r="R1685" s="2">
        <f t="shared" si="897"/>
        <v>4.7427507954613674E-3</v>
      </c>
      <c r="S1685" s="2">
        <f t="shared" si="898"/>
        <v>5.3310920333793602E-2</v>
      </c>
      <c r="T1685" s="2">
        <f t="shared" si="899"/>
        <v>0.70739028636609236</v>
      </c>
      <c r="U1685" s="2">
        <f t="shared" si="900"/>
        <v>0.10548117908386864</v>
      </c>
      <c r="V1685" s="2">
        <f t="shared" si="901"/>
        <v>0.12907486342078403</v>
      </c>
      <c r="W1685" s="1">
        <v>79</v>
      </c>
      <c r="X1685" s="1">
        <v>888</v>
      </c>
      <c r="Y1685" s="1">
        <v>11783</v>
      </c>
      <c r="Z1685" s="1">
        <v>1757</v>
      </c>
      <c r="AA1685" s="1">
        <v>1223</v>
      </c>
      <c r="AC1685" s="1">
        <v>136</v>
      </c>
      <c r="AF1685" s="1">
        <v>727</v>
      </c>
      <c r="AG1685" s="1">
        <v>35</v>
      </c>
      <c r="AH1685" s="1"/>
      <c r="AI1685" s="1"/>
      <c r="AJ1685" s="1">
        <v>29</v>
      </c>
      <c r="AK1685" s="1"/>
      <c r="AL1685" s="1"/>
      <c r="AM1685" s="1"/>
      <c r="AN1685" s="1"/>
      <c r="AO1685" s="1"/>
      <c r="AP1685" s="8"/>
      <c r="AQ1685" s="8"/>
      <c r="AR1685" s="8"/>
      <c r="AS1685" s="8"/>
      <c r="AT1685" s="2"/>
      <c r="AU1685" s="2"/>
      <c r="AV1685" s="2"/>
      <c r="AW1685" s="2"/>
      <c r="AX1685" s="2"/>
      <c r="AY1685" t="str">
        <f t="shared" si="902"/>
        <v>Bell CD31</v>
      </c>
      <c r="BA1685">
        <v>31</v>
      </c>
      <c r="BC1685" s="91">
        <v>48</v>
      </c>
      <c r="BD1685" s="93"/>
      <c r="BE1685" s="162">
        <v>48027</v>
      </c>
      <c r="BF1685">
        <f t="shared" si="903"/>
        <v>4802731</v>
      </c>
      <c r="BH1685" t="s">
        <v>3387</v>
      </c>
    </row>
    <row r="1686" spans="1:60">
      <c r="A1686" t="s">
        <v>2908</v>
      </c>
      <c r="B1686" t="s">
        <v>2</v>
      </c>
      <c r="C1686" s="1">
        <f t="shared" si="893"/>
        <v>16545</v>
      </c>
      <c r="D1686" s="1"/>
      <c r="E1686" s="1"/>
      <c r="F1686" s="1"/>
      <c r="G1686" s="1"/>
      <c r="H1686" s="1"/>
      <c r="I1686" s="1"/>
      <c r="J1686" s="1"/>
      <c r="K1686" s="7">
        <f>RANK(W1686,(W1686:Y1686,Z1686:AN1686))</f>
        <v>7</v>
      </c>
      <c r="L1686" s="7">
        <f>RANK(X1686,(W1686:Y1686,Z1686:AN1686))</f>
        <v>4</v>
      </c>
      <c r="M1686" s="7">
        <f>IF(Y1686&gt;0,RANK(Y1686,(W1686:Y1686,Z1686:AN1686)),0)</f>
        <v>1</v>
      </c>
      <c r="N1686" s="7">
        <f t="shared" si="894"/>
        <v>2</v>
      </c>
      <c r="O1686" s="1">
        <f t="shared" si="895"/>
        <v>10131</v>
      </c>
      <c r="P1686" s="2">
        <f t="shared" si="896"/>
        <v>0.61233000906618318</v>
      </c>
      <c r="Q1686" s="2"/>
      <c r="R1686" s="2">
        <f t="shared" si="897"/>
        <v>6.6485343003928679E-3</v>
      </c>
      <c r="S1686" s="2">
        <f t="shared" si="898"/>
        <v>4.2127530976125718E-2</v>
      </c>
      <c r="T1686" s="2">
        <f t="shared" si="899"/>
        <v>0.72027802961619825</v>
      </c>
      <c r="U1686" s="2">
        <f t="shared" si="900"/>
        <v>0.10794802055001511</v>
      </c>
      <c r="V1686" s="2">
        <f t="shared" si="901"/>
        <v>0.12299788455726797</v>
      </c>
      <c r="W1686" s="1">
        <v>110</v>
      </c>
      <c r="X1686" s="1">
        <v>697</v>
      </c>
      <c r="Y1686" s="1">
        <v>11917</v>
      </c>
      <c r="Z1686" s="1">
        <v>1786</v>
      </c>
      <c r="AA1686" s="1">
        <v>1260</v>
      </c>
      <c r="AC1686" s="1">
        <v>185</v>
      </c>
      <c r="AF1686" s="1">
        <v>525</v>
      </c>
      <c r="AG1686" s="1">
        <v>25</v>
      </c>
      <c r="AH1686" s="1"/>
      <c r="AI1686" s="1"/>
      <c r="AJ1686" s="1">
        <v>40</v>
      </c>
      <c r="AK1686" s="1"/>
      <c r="AL1686" s="1"/>
      <c r="AM1686" s="1"/>
      <c r="AN1686" s="1"/>
      <c r="AO1686" s="1"/>
      <c r="AP1686" s="8"/>
      <c r="AQ1686" s="8"/>
      <c r="AR1686" s="8"/>
      <c r="AS1686" s="8"/>
      <c r="AT1686" s="2"/>
      <c r="AU1686" s="2"/>
      <c r="AV1686" s="2"/>
      <c r="AW1686" s="2"/>
      <c r="AX1686" s="2"/>
      <c r="AY1686" t="str">
        <f t="shared" si="902"/>
        <v>Bexar CD20</v>
      </c>
      <c r="BA1686">
        <v>20</v>
      </c>
      <c r="BC1686" s="91">
        <v>48</v>
      </c>
      <c r="BD1686" s="93"/>
      <c r="BE1686" s="162">
        <v>48029</v>
      </c>
      <c r="BF1686">
        <f t="shared" si="903"/>
        <v>4802920</v>
      </c>
      <c r="BH1686" t="s">
        <v>3387</v>
      </c>
    </row>
    <row r="1687" spans="1:60">
      <c r="A1687" t="s">
        <v>2908</v>
      </c>
      <c r="B1687" t="s">
        <v>2</v>
      </c>
      <c r="C1687" s="1">
        <f t="shared" si="893"/>
        <v>23302</v>
      </c>
      <c r="D1687" s="1"/>
      <c r="E1687" s="1"/>
      <c r="F1687" s="1"/>
      <c r="G1687" s="1"/>
      <c r="H1687" s="1"/>
      <c r="I1687" s="1"/>
      <c r="J1687" s="1"/>
      <c r="K1687" s="7">
        <f>RANK(W1687,(W1687:Y1687,Z1687:AN1687))</f>
        <v>6</v>
      </c>
      <c r="L1687" s="7">
        <f>RANK(X1687,(W1687:Y1687,Z1687:AN1687))</f>
        <v>4</v>
      </c>
      <c r="M1687" s="7">
        <f>IF(Y1687&gt;0,RANK(Y1687,(W1687:Y1687,Z1687:AN1687)),0)</f>
        <v>1</v>
      </c>
      <c r="N1687" s="7">
        <f t="shared" si="894"/>
        <v>2</v>
      </c>
      <c r="O1687" s="1">
        <f t="shared" si="895"/>
        <v>15610</v>
      </c>
      <c r="P1687" s="2">
        <f t="shared" si="896"/>
        <v>0.66989957943524159</v>
      </c>
      <c r="Q1687" s="2"/>
      <c r="R1687" s="2">
        <f t="shared" si="897"/>
        <v>1.4161874517208824E-2</v>
      </c>
      <c r="S1687" s="2">
        <f t="shared" si="898"/>
        <v>3.5619260149343406E-2</v>
      </c>
      <c r="T1687" s="2">
        <f t="shared" si="899"/>
        <v>0.7596343661488284</v>
      </c>
      <c r="U1687" s="2">
        <f t="shared" si="900"/>
        <v>8.9734786713586812E-2</v>
      </c>
      <c r="V1687" s="2">
        <f t="shared" si="901"/>
        <v>0.10084971247103258</v>
      </c>
      <c r="W1687" s="1">
        <v>330</v>
      </c>
      <c r="X1687" s="1">
        <v>830</v>
      </c>
      <c r="Y1687" s="1">
        <v>17701</v>
      </c>
      <c r="Z1687" s="1">
        <v>2091</v>
      </c>
      <c r="AA1687" s="1">
        <v>1411</v>
      </c>
      <c r="AC1687" s="1">
        <v>129</v>
      </c>
      <c r="AF1687" s="1">
        <v>714</v>
      </c>
      <c r="AG1687" s="1">
        <v>27</v>
      </c>
      <c r="AH1687" s="1"/>
      <c r="AI1687" s="1"/>
      <c r="AJ1687" s="1">
        <v>69</v>
      </c>
      <c r="AK1687" s="1"/>
      <c r="AL1687" s="1"/>
      <c r="AM1687" s="1"/>
      <c r="AN1687" s="1"/>
      <c r="AO1687" s="1"/>
      <c r="AP1687" s="8"/>
      <c r="AQ1687" s="8"/>
      <c r="AR1687" s="8"/>
      <c r="AS1687" s="8"/>
      <c r="AT1687" s="2"/>
      <c r="AU1687" s="2"/>
      <c r="AV1687" s="2"/>
      <c r="AW1687" s="2"/>
      <c r="AX1687" s="2"/>
      <c r="AY1687" t="str">
        <f t="shared" si="902"/>
        <v>Bexar CD21</v>
      </c>
      <c r="BA1687">
        <v>21</v>
      </c>
      <c r="BC1687" s="91">
        <v>48</v>
      </c>
      <c r="BD1687" s="93"/>
      <c r="BE1687" s="162">
        <v>48029</v>
      </c>
      <c r="BF1687">
        <f t="shared" si="903"/>
        <v>4802921</v>
      </c>
      <c r="BH1687" t="s">
        <v>3387</v>
      </c>
    </row>
    <row r="1688" spans="1:60">
      <c r="A1688" t="s">
        <v>2908</v>
      </c>
      <c r="B1688" t="s">
        <v>2</v>
      </c>
      <c r="C1688" s="1">
        <f t="shared" si="893"/>
        <v>12649</v>
      </c>
      <c r="D1688" s="1"/>
      <c r="E1688" s="1"/>
      <c r="F1688" s="1"/>
      <c r="G1688" s="1"/>
      <c r="H1688" s="1"/>
      <c r="I1688" s="1"/>
      <c r="J1688" s="1"/>
      <c r="K1688" s="7">
        <f>RANK(W1688,(W1688:Y1688,Z1688:AN1688))</f>
        <v>6</v>
      </c>
      <c r="L1688" s="7">
        <f>RANK(X1688,(W1688:Y1688,Z1688:AN1688))</f>
        <v>4</v>
      </c>
      <c r="M1688" s="7">
        <f>IF(Y1688&gt;0,RANK(Y1688,(W1688:Y1688,Z1688:AN1688)),0)</f>
        <v>1</v>
      </c>
      <c r="N1688" s="7">
        <f t="shared" si="894"/>
        <v>2</v>
      </c>
      <c r="O1688" s="1">
        <f t="shared" si="895"/>
        <v>8730</v>
      </c>
      <c r="P1688" s="2">
        <f t="shared" si="896"/>
        <v>0.69017313621630172</v>
      </c>
      <c r="Q1688" s="2"/>
      <c r="R1688" s="2">
        <f t="shared" si="897"/>
        <v>6.8780140722586765E-3</v>
      </c>
      <c r="S1688" s="2">
        <f t="shared" si="898"/>
        <v>3.952881650723377E-2</v>
      </c>
      <c r="T1688" s="2">
        <f t="shared" si="899"/>
        <v>0.77310459324847813</v>
      </c>
      <c r="U1688" s="2">
        <f t="shared" si="900"/>
        <v>8.2931457032176456E-2</v>
      </c>
      <c r="V1688" s="2">
        <f t="shared" si="901"/>
        <v>9.7557119139853057E-2</v>
      </c>
      <c r="W1688" s="1">
        <v>87</v>
      </c>
      <c r="X1688" s="1">
        <v>500</v>
      </c>
      <c r="Y1688" s="1">
        <v>9779</v>
      </c>
      <c r="Z1688" s="1">
        <v>1049</v>
      </c>
      <c r="AA1688" s="1">
        <v>847</v>
      </c>
      <c r="AC1688" s="1">
        <v>79</v>
      </c>
      <c r="AF1688" s="1">
        <v>256</v>
      </c>
      <c r="AG1688" s="1">
        <v>18</v>
      </c>
      <c r="AH1688" s="1"/>
      <c r="AI1688" s="1"/>
      <c r="AJ1688" s="1">
        <v>34</v>
      </c>
      <c r="AK1688" s="1"/>
      <c r="AL1688" s="1"/>
      <c r="AM1688" s="1"/>
      <c r="AN1688" s="1"/>
      <c r="AO1688" s="1"/>
      <c r="AP1688" s="8"/>
      <c r="AQ1688" s="8"/>
      <c r="AR1688" s="8"/>
      <c r="AS1688" s="8"/>
      <c r="AT1688" s="2"/>
      <c r="AU1688" s="2"/>
      <c r="AV1688" s="2"/>
      <c r="AW1688" s="2"/>
      <c r="AX1688" s="2"/>
      <c r="AY1688" t="str">
        <f t="shared" si="902"/>
        <v>Bexar CD23</v>
      </c>
      <c r="BA1688">
        <v>23</v>
      </c>
      <c r="BC1688" s="91">
        <v>48</v>
      </c>
      <c r="BD1688" s="93"/>
      <c r="BE1688" s="162">
        <v>48029</v>
      </c>
      <c r="BF1688">
        <f t="shared" si="903"/>
        <v>4802923</v>
      </c>
      <c r="BH1688" t="s">
        <v>3387</v>
      </c>
    </row>
    <row r="1689" spans="1:60">
      <c r="A1689" t="s">
        <v>2908</v>
      </c>
      <c r="B1689" t="s">
        <v>2</v>
      </c>
      <c r="C1689" s="1">
        <f t="shared" si="893"/>
        <v>6457</v>
      </c>
      <c r="D1689" s="1"/>
      <c r="E1689" s="1"/>
      <c r="F1689" s="1"/>
      <c r="G1689" s="1"/>
      <c r="H1689" s="1"/>
      <c r="I1689" s="1"/>
      <c r="J1689" s="1"/>
      <c r="K1689" s="7">
        <f>RANK(W1689,(W1689:Y1689,Z1689:AN1689))</f>
        <v>7</v>
      </c>
      <c r="L1689" s="7">
        <f>RANK(X1689,(W1689:Y1689,Z1689:AN1689))</f>
        <v>4</v>
      </c>
      <c r="M1689" s="7">
        <f>IF(Y1689&gt;0,RANK(Y1689,(W1689:Y1689,Z1689:AN1689)),0)</f>
        <v>1</v>
      </c>
      <c r="N1689" s="7">
        <f t="shared" si="894"/>
        <v>2</v>
      </c>
      <c r="O1689" s="1">
        <f t="shared" si="895"/>
        <v>4175</v>
      </c>
      <c r="P1689" s="2">
        <f t="shared" si="896"/>
        <v>0.64658510144029735</v>
      </c>
      <c r="Q1689" s="2"/>
      <c r="R1689" s="2">
        <f t="shared" si="897"/>
        <v>3.7168963915130866E-3</v>
      </c>
      <c r="S1689" s="2">
        <f t="shared" si="898"/>
        <v>4.4293015332197615E-2</v>
      </c>
      <c r="T1689" s="2">
        <f t="shared" si="899"/>
        <v>0.74523772649837383</v>
      </c>
      <c r="U1689" s="2">
        <f t="shared" si="900"/>
        <v>9.865262505807651E-2</v>
      </c>
      <c r="V1689" s="2">
        <f t="shared" si="901"/>
        <v>0.10809973671983894</v>
      </c>
      <c r="W1689" s="1">
        <v>24</v>
      </c>
      <c r="X1689" s="1">
        <v>286</v>
      </c>
      <c r="Y1689" s="1">
        <v>4812</v>
      </c>
      <c r="Z1689" s="1">
        <v>637</v>
      </c>
      <c r="AA1689" s="1">
        <v>449</v>
      </c>
      <c r="AC1689" s="1">
        <v>53</v>
      </c>
      <c r="AF1689" s="1">
        <v>171</v>
      </c>
      <c r="AG1689" s="1">
        <v>11</v>
      </c>
      <c r="AH1689" s="1"/>
      <c r="AI1689" s="1"/>
      <c r="AJ1689" s="1">
        <v>14</v>
      </c>
      <c r="AK1689" s="1"/>
      <c r="AL1689" s="1"/>
      <c r="AM1689" s="1"/>
      <c r="AN1689" s="1"/>
      <c r="AO1689" s="1"/>
      <c r="AP1689" s="8"/>
      <c r="AQ1689" s="8"/>
      <c r="AR1689" s="8"/>
      <c r="AS1689" s="8"/>
      <c r="AT1689" s="2"/>
      <c r="AU1689" s="2"/>
      <c r="AV1689" s="2"/>
      <c r="AW1689" s="2"/>
      <c r="AX1689" s="2"/>
      <c r="AY1689" t="str">
        <f t="shared" si="902"/>
        <v>Bexar CD28</v>
      </c>
      <c r="BA1689">
        <v>28</v>
      </c>
      <c r="BC1689" s="91">
        <v>48</v>
      </c>
      <c r="BD1689" s="93"/>
      <c r="BE1689" s="162">
        <v>48029</v>
      </c>
      <c r="BF1689">
        <f t="shared" si="903"/>
        <v>4802928</v>
      </c>
      <c r="BH1689" t="s">
        <v>3387</v>
      </c>
    </row>
    <row r="1690" spans="1:60">
      <c r="A1690" t="s">
        <v>2908</v>
      </c>
      <c r="B1690" t="s">
        <v>2</v>
      </c>
      <c r="C1690" s="1">
        <f t="shared" si="893"/>
        <v>5879</v>
      </c>
      <c r="D1690" s="1"/>
      <c r="E1690" s="1"/>
      <c r="F1690" s="1"/>
      <c r="G1690" s="1"/>
      <c r="H1690" s="1"/>
      <c r="I1690" s="1"/>
      <c r="J1690" s="1"/>
      <c r="K1690" s="7">
        <f>RANK(W1690,(W1690:Y1690,Z1690:AN1690))</f>
        <v>7</v>
      </c>
      <c r="L1690" s="7">
        <f>RANK(X1690,(W1690:Y1690,Z1690:AN1690))</f>
        <v>4</v>
      </c>
      <c r="M1690" s="7">
        <f>IF(Y1690&gt;0,RANK(Y1690,(W1690:Y1690,Z1690:AN1690)),0)</f>
        <v>1</v>
      </c>
      <c r="N1690" s="7">
        <f t="shared" si="894"/>
        <v>2</v>
      </c>
      <c r="O1690" s="1">
        <f t="shared" si="895"/>
        <v>3429</v>
      </c>
      <c r="P1690" s="2">
        <f t="shared" si="896"/>
        <v>0.58326245960197309</v>
      </c>
      <c r="Q1690" s="2"/>
      <c r="R1690" s="2">
        <f t="shared" si="897"/>
        <v>7.484266031638034E-3</v>
      </c>
      <c r="S1690" s="2">
        <f t="shared" si="898"/>
        <v>4.830753529511822E-2</v>
      </c>
      <c r="T1690" s="2">
        <f t="shared" si="899"/>
        <v>0.69756761353971763</v>
      </c>
      <c r="U1690" s="2">
        <f t="shared" si="900"/>
        <v>0.11430515393774451</v>
      </c>
      <c r="V1690" s="2">
        <f t="shared" si="901"/>
        <v>0.13233543119578164</v>
      </c>
      <c r="W1690" s="1">
        <v>44</v>
      </c>
      <c r="X1690" s="1">
        <v>284</v>
      </c>
      <c r="Y1690" s="1">
        <v>4101</v>
      </c>
      <c r="Z1690" s="1">
        <v>672</v>
      </c>
      <c r="AA1690" s="1">
        <v>470</v>
      </c>
      <c r="AC1690" s="1">
        <v>74</v>
      </c>
      <c r="AF1690" s="1">
        <v>198</v>
      </c>
      <c r="AG1690" s="1">
        <v>14</v>
      </c>
      <c r="AH1690" s="1"/>
      <c r="AI1690" s="1"/>
      <c r="AJ1690" s="1">
        <v>22</v>
      </c>
      <c r="AK1690" s="1"/>
      <c r="AL1690" s="1"/>
      <c r="AM1690" s="1"/>
      <c r="AN1690" s="1"/>
      <c r="AO1690" s="1"/>
      <c r="AP1690" s="8"/>
      <c r="AQ1690" s="8"/>
      <c r="AR1690" s="8"/>
      <c r="AS1690" s="8"/>
      <c r="AT1690" s="2"/>
      <c r="AU1690" s="2"/>
      <c r="AV1690" s="2"/>
      <c r="AW1690" s="2"/>
      <c r="AX1690" s="2"/>
      <c r="AY1690" t="str">
        <f t="shared" si="902"/>
        <v>Bexar CD35</v>
      </c>
      <c r="BA1690">
        <v>35</v>
      </c>
      <c r="BC1690" s="91">
        <v>48</v>
      </c>
      <c r="BD1690" s="93"/>
      <c r="BE1690" s="162">
        <v>48029</v>
      </c>
      <c r="BF1690">
        <f t="shared" si="903"/>
        <v>4802935</v>
      </c>
      <c r="BH1690" t="s">
        <v>3387</v>
      </c>
    </row>
    <row r="1691" spans="1:60">
      <c r="A1691" t="s">
        <v>1498</v>
      </c>
      <c r="B1691" t="s">
        <v>2</v>
      </c>
      <c r="C1691" s="1">
        <f t="shared" si="893"/>
        <v>12582</v>
      </c>
      <c r="D1691" s="1"/>
      <c r="E1691" s="1"/>
      <c r="F1691" s="1"/>
      <c r="G1691" s="1"/>
      <c r="H1691" s="1"/>
      <c r="I1691" s="1"/>
      <c r="J1691" s="1"/>
      <c r="K1691" s="7">
        <f>RANK(W1691,(W1691:Y1691,Z1691:AN1691))</f>
        <v>7</v>
      </c>
      <c r="L1691" s="7">
        <f>RANK(X1691,(W1691:Y1691,Z1691:AN1691))</f>
        <v>4</v>
      </c>
      <c r="M1691" s="7">
        <f>IF(Y1691&gt;0,RANK(Y1691,(W1691:Y1691,Z1691:AN1691)),0)</f>
        <v>1</v>
      </c>
      <c r="N1691" s="7">
        <f t="shared" si="894"/>
        <v>2</v>
      </c>
      <c r="O1691" s="1">
        <f t="shared" si="895"/>
        <v>3252</v>
      </c>
      <c r="P1691" s="2">
        <f t="shared" si="896"/>
        <v>0.25846447305674775</v>
      </c>
      <c r="Q1691" s="2"/>
      <c r="R1691" s="2">
        <f t="shared" si="897"/>
        <v>4.4508027340645368E-3</v>
      </c>
      <c r="S1691" s="2">
        <f t="shared" si="898"/>
        <v>2.9725003973931012E-2</v>
      </c>
      <c r="T1691" s="2">
        <f t="shared" si="899"/>
        <v>0.56374185344142425</v>
      </c>
      <c r="U1691" s="2">
        <f t="shared" si="900"/>
        <v>0.3052773803846765</v>
      </c>
      <c r="V1691" s="2">
        <f t="shared" si="901"/>
        <v>9.6804959465903784E-2</v>
      </c>
      <c r="W1691" s="1">
        <v>56</v>
      </c>
      <c r="X1691" s="1">
        <v>374</v>
      </c>
      <c r="Y1691" s="1">
        <v>7093</v>
      </c>
      <c r="Z1691" s="1">
        <v>3841</v>
      </c>
      <c r="AA1691" s="1">
        <v>809</v>
      </c>
      <c r="AC1691" s="1">
        <v>70</v>
      </c>
      <c r="AF1691" s="1">
        <v>306</v>
      </c>
      <c r="AG1691" s="1">
        <v>12</v>
      </c>
      <c r="AH1691" s="1"/>
      <c r="AI1691" s="1"/>
      <c r="AJ1691" s="1">
        <v>21</v>
      </c>
      <c r="AK1691" s="1"/>
      <c r="AL1691" s="1"/>
      <c r="AM1691" s="1"/>
      <c r="AN1691" s="1"/>
      <c r="AO1691" s="1"/>
      <c r="AP1691" s="8"/>
      <c r="AQ1691" s="8"/>
      <c r="AR1691" s="8"/>
      <c r="AS1691" s="8"/>
      <c r="AT1691" s="2"/>
      <c r="AU1691" s="2"/>
      <c r="AV1691" s="2"/>
      <c r="AW1691" s="2"/>
      <c r="AX1691" s="2"/>
      <c r="AY1691" t="str">
        <f t="shared" si="902"/>
        <v>Brazoria CD14</v>
      </c>
      <c r="BA1691">
        <v>14</v>
      </c>
      <c r="BC1691" s="91">
        <v>48</v>
      </c>
      <c r="BD1691" s="93"/>
      <c r="BE1691" s="162">
        <v>48039</v>
      </c>
      <c r="BF1691">
        <f t="shared" si="903"/>
        <v>4803914</v>
      </c>
      <c r="BH1691" t="s">
        <v>3387</v>
      </c>
    </row>
    <row r="1692" spans="1:60">
      <c r="A1692" t="s">
        <v>1498</v>
      </c>
      <c r="B1692" t="s">
        <v>2</v>
      </c>
      <c r="C1692" s="1">
        <f t="shared" si="893"/>
        <v>10336</v>
      </c>
      <c r="D1692" s="1"/>
      <c r="E1692" s="1"/>
      <c r="F1692" s="1"/>
      <c r="G1692" s="1"/>
      <c r="H1692" s="1"/>
      <c r="I1692" s="1"/>
      <c r="J1692" s="1"/>
      <c r="K1692" s="7">
        <f>RANK(W1692,(W1692:Y1692,Z1692:AN1692))</f>
        <v>7</v>
      </c>
      <c r="L1692" s="7">
        <f>RANK(X1692,(W1692:Y1692,Z1692:AN1692))</f>
        <v>4</v>
      </c>
      <c r="M1692" s="7">
        <f>IF(Y1692&gt;0,RANK(Y1692,(W1692:Y1692,Z1692:AN1692)),0)</f>
        <v>1</v>
      </c>
      <c r="N1692" s="7">
        <f t="shared" si="894"/>
        <v>2</v>
      </c>
      <c r="O1692" s="1">
        <f t="shared" si="895"/>
        <v>4681</v>
      </c>
      <c r="P1692" s="2">
        <f t="shared" si="896"/>
        <v>0.4528831269349845</v>
      </c>
      <c r="Q1692" s="2"/>
      <c r="R1692" s="2">
        <f t="shared" si="897"/>
        <v>4.063467492260062E-3</v>
      </c>
      <c r="S1692" s="2">
        <f t="shared" si="898"/>
        <v>4.4020897832817339E-2</v>
      </c>
      <c r="T1692" s="2">
        <f t="shared" si="899"/>
        <v>0.64057662538699689</v>
      </c>
      <c r="U1692" s="2">
        <f t="shared" si="900"/>
        <v>0.18769349845201239</v>
      </c>
      <c r="V1692" s="2">
        <f t="shared" si="901"/>
        <v>0.1236455108359133</v>
      </c>
      <c r="W1692" s="1">
        <v>42</v>
      </c>
      <c r="X1692" s="1">
        <v>455</v>
      </c>
      <c r="Y1692" s="1">
        <v>6621</v>
      </c>
      <c r="Z1692" s="1">
        <v>1940</v>
      </c>
      <c r="AA1692" s="1">
        <v>865</v>
      </c>
      <c r="AC1692" s="1">
        <v>92</v>
      </c>
      <c r="AF1692" s="1">
        <v>293</v>
      </c>
      <c r="AG1692" s="1">
        <v>16</v>
      </c>
      <c r="AH1692" s="1"/>
      <c r="AI1692" s="1"/>
      <c r="AJ1692" s="1">
        <v>12</v>
      </c>
      <c r="AK1692" s="1"/>
      <c r="AL1692" s="1"/>
      <c r="AM1692" s="1"/>
      <c r="AN1692" s="1"/>
      <c r="AO1692" s="1"/>
      <c r="AP1692" s="8"/>
      <c r="AQ1692" s="8"/>
      <c r="AR1692" s="8"/>
      <c r="AS1692" s="8"/>
      <c r="AT1692" s="2"/>
      <c r="AU1692" s="2"/>
      <c r="AV1692" s="2"/>
      <c r="AW1692" s="2"/>
      <c r="AX1692" s="2"/>
      <c r="AY1692" t="str">
        <f t="shared" si="902"/>
        <v>Brazoria CD22</v>
      </c>
      <c r="BA1692">
        <v>22</v>
      </c>
      <c r="BC1692" s="91">
        <v>48</v>
      </c>
      <c r="BD1692" s="93"/>
      <c r="BE1692" s="162">
        <v>48039</v>
      </c>
      <c r="BF1692">
        <f t="shared" si="903"/>
        <v>4803922</v>
      </c>
      <c r="BH1692" t="s">
        <v>3387</v>
      </c>
    </row>
    <row r="1693" spans="1:60">
      <c r="A1693" t="s">
        <v>471</v>
      </c>
      <c r="B1693" t="s">
        <v>2</v>
      </c>
      <c r="C1693" s="1">
        <f t="shared" si="893"/>
        <v>1053</v>
      </c>
      <c r="D1693" s="1"/>
      <c r="E1693" s="1"/>
      <c r="F1693" s="1"/>
      <c r="G1693" s="1"/>
      <c r="H1693" s="1"/>
      <c r="I1693" s="1"/>
      <c r="J1693" s="1"/>
      <c r="K1693" s="7">
        <f>RANK(W1693,(W1693:Y1693,Z1693:AN1693))</f>
        <v>8</v>
      </c>
      <c r="L1693" s="7">
        <f>RANK(X1693,(W1693:Y1693,Z1693:AN1693))</f>
        <v>4</v>
      </c>
      <c r="M1693" s="7">
        <f>IF(Y1693&gt;0,RANK(Y1693,(W1693:Y1693,Z1693:AN1693)),0)</f>
        <v>1</v>
      </c>
      <c r="N1693" s="7">
        <f t="shared" si="894"/>
        <v>2</v>
      </c>
      <c r="O1693" s="1">
        <f t="shared" si="895"/>
        <v>468</v>
      </c>
      <c r="P1693" s="2">
        <f t="shared" si="896"/>
        <v>0.44444444444444442</v>
      </c>
      <c r="Q1693" s="2"/>
      <c r="R1693" s="2">
        <f t="shared" si="897"/>
        <v>3.7986704653371322E-3</v>
      </c>
      <c r="S1693" s="2">
        <f t="shared" si="898"/>
        <v>4.4634377967711303E-2</v>
      </c>
      <c r="T1693" s="2">
        <f t="shared" si="899"/>
        <v>0.63722697056030386</v>
      </c>
      <c r="U1693" s="2">
        <f t="shared" si="900"/>
        <v>0.19278252611585944</v>
      </c>
      <c r="V1693" s="2">
        <f t="shared" si="901"/>
        <v>0.12155745489078829</v>
      </c>
      <c r="W1693" s="1">
        <v>4</v>
      </c>
      <c r="X1693" s="1">
        <v>47</v>
      </c>
      <c r="Y1693" s="1">
        <v>671</v>
      </c>
      <c r="Z1693" s="1">
        <v>203</v>
      </c>
      <c r="AA1693" s="1">
        <v>79</v>
      </c>
      <c r="AC1693" s="1">
        <v>8</v>
      </c>
      <c r="AF1693" s="1">
        <v>36</v>
      </c>
      <c r="AG1693" s="1">
        <v>0</v>
      </c>
      <c r="AH1693" s="1"/>
      <c r="AI1693" s="1"/>
      <c r="AJ1693" s="1">
        <v>5</v>
      </c>
      <c r="AK1693" s="1"/>
      <c r="AL1693" s="1"/>
      <c r="AM1693" s="1"/>
      <c r="AN1693" s="1"/>
      <c r="AO1693" s="1"/>
      <c r="AP1693" s="8"/>
      <c r="AQ1693" s="8"/>
      <c r="AR1693" s="8"/>
      <c r="AS1693" s="8"/>
      <c r="AT1693" s="2"/>
      <c r="AU1693" s="2"/>
      <c r="AV1693" s="2"/>
      <c r="AW1693" s="2"/>
      <c r="AX1693" s="2"/>
      <c r="AY1693" t="str">
        <f t="shared" si="902"/>
        <v>Caldwell CD27</v>
      </c>
      <c r="BA1693">
        <v>27</v>
      </c>
      <c r="BC1693" s="91">
        <v>48</v>
      </c>
      <c r="BD1693" s="93"/>
      <c r="BE1693" s="162">
        <v>48055</v>
      </c>
      <c r="BF1693">
        <f t="shared" si="903"/>
        <v>4805527</v>
      </c>
      <c r="BH1693" t="s">
        <v>3387</v>
      </c>
    </row>
    <row r="1694" spans="1:60">
      <c r="A1694" t="s">
        <v>471</v>
      </c>
      <c r="B1694" t="s">
        <v>2</v>
      </c>
      <c r="C1694" s="1">
        <f t="shared" si="893"/>
        <v>779</v>
      </c>
      <c r="D1694" s="1"/>
      <c r="E1694" s="1"/>
      <c r="F1694" s="1"/>
      <c r="G1694" s="1"/>
      <c r="H1694" s="1"/>
      <c r="I1694" s="1"/>
      <c r="J1694" s="1"/>
      <c r="K1694" s="7">
        <f>RANK(W1694,(W1694:Y1694,Z1694:AN1694))</f>
        <v>6</v>
      </c>
      <c r="L1694" s="7">
        <f>RANK(X1694,(W1694:Y1694,Z1694:AN1694))</f>
        <v>5</v>
      </c>
      <c r="M1694" s="7">
        <f>IF(Y1694&gt;0,RANK(Y1694,(W1694:Y1694,Z1694:AN1694)),0)</f>
        <v>1</v>
      </c>
      <c r="N1694" s="7">
        <f t="shared" si="894"/>
        <v>2</v>
      </c>
      <c r="O1694" s="1">
        <f t="shared" si="895"/>
        <v>332</v>
      </c>
      <c r="P1694" s="2">
        <f t="shared" si="896"/>
        <v>0.42618741976893454</v>
      </c>
      <c r="Q1694" s="2"/>
      <c r="R1694" s="2">
        <f t="shared" si="897"/>
        <v>1.1553273427471117E-2</v>
      </c>
      <c r="S1694" s="2">
        <f t="shared" si="898"/>
        <v>3.9794608472400517E-2</v>
      </c>
      <c r="T1694" s="2">
        <f t="shared" si="899"/>
        <v>0.63157894736842102</v>
      </c>
      <c r="U1694" s="2">
        <f t="shared" si="900"/>
        <v>0.20539152759948653</v>
      </c>
      <c r="V1694" s="2">
        <f t="shared" si="901"/>
        <v>0.11168164313222084</v>
      </c>
      <c r="W1694" s="1">
        <v>9</v>
      </c>
      <c r="X1694" s="1">
        <v>31</v>
      </c>
      <c r="Y1694" s="1">
        <v>492</v>
      </c>
      <c r="Z1694" s="1">
        <v>160</v>
      </c>
      <c r="AA1694" s="1">
        <v>43</v>
      </c>
      <c r="AC1694" s="1">
        <v>1</v>
      </c>
      <c r="AF1694" s="1">
        <v>39</v>
      </c>
      <c r="AG1694" s="1">
        <v>2</v>
      </c>
      <c r="AH1694" s="1"/>
      <c r="AI1694" s="1"/>
      <c r="AJ1694" s="1">
        <v>2</v>
      </c>
      <c r="AK1694" s="1"/>
      <c r="AL1694" s="1"/>
      <c r="AM1694" s="1"/>
      <c r="AN1694" s="1"/>
      <c r="AO1694" s="1"/>
      <c r="AP1694" s="8"/>
      <c r="AQ1694" s="8"/>
      <c r="AR1694" s="8"/>
      <c r="AS1694" s="8"/>
      <c r="AT1694" s="2"/>
      <c r="AU1694" s="2"/>
      <c r="AV1694" s="2"/>
      <c r="AW1694" s="2"/>
      <c r="AX1694" s="2"/>
      <c r="AY1694" t="str">
        <f t="shared" si="902"/>
        <v>Caldwell CD35</v>
      </c>
      <c r="BA1694">
        <v>35</v>
      </c>
      <c r="BC1694" s="91">
        <v>48</v>
      </c>
      <c r="BD1694" s="93"/>
      <c r="BE1694" s="162">
        <v>48055</v>
      </c>
      <c r="BF1694">
        <f t="shared" si="903"/>
        <v>4805535</v>
      </c>
      <c r="BH1694" t="s">
        <v>3387</v>
      </c>
    </row>
    <row r="1695" spans="1:60">
      <c r="A1695" t="s">
        <v>2440</v>
      </c>
      <c r="B1695" t="s">
        <v>2</v>
      </c>
      <c r="C1695" s="1">
        <f t="shared" si="893"/>
        <v>43940</v>
      </c>
      <c r="D1695" s="1"/>
      <c r="E1695" s="1"/>
      <c r="F1695" s="1"/>
      <c r="G1695" s="1"/>
      <c r="H1695" s="1"/>
      <c r="I1695" s="1"/>
      <c r="J1695" s="1"/>
      <c r="K1695" s="7">
        <f>RANK(W1695,(W1695:Y1695,Z1695:AN1695))</f>
        <v>7</v>
      </c>
      <c r="L1695" s="7">
        <f>RANK(X1695,(W1695:Y1695,Z1695:AN1695))</f>
        <v>4</v>
      </c>
      <c r="M1695" s="7">
        <f>IF(Y1695&gt;0,RANK(Y1695,(W1695:Y1695,Z1695:AN1695)),0)</f>
        <v>1</v>
      </c>
      <c r="N1695" s="7">
        <f t="shared" si="894"/>
        <v>2</v>
      </c>
      <c r="O1695" s="1">
        <f t="shared" si="895"/>
        <v>26868</v>
      </c>
      <c r="P1695" s="2">
        <f t="shared" si="896"/>
        <v>0.61147018661811559</v>
      </c>
      <c r="Q1695" s="2"/>
      <c r="R1695" s="2">
        <f t="shared" si="897"/>
        <v>6.5543923532089213E-3</v>
      </c>
      <c r="S1695" s="2">
        <f t="shared" si="898"/>
        <v>3.8074647246244882E-2</v>
      </c>
      <c r="T1695" s="2">
        <f t="shared" si="899"/>
        <v>0.71147018661811556</v>
      </c>
      <c r="U1695" s="2">
        <f t="shared" si="900"/>
        <v>0.1</v>
      </c>
      <c r="V1695" s="2">
        <f t="shared" si="901"/>
        <v>0.14390077378243069</v>
      </c>
      <c r="W1695" s="1">
        <v>288</v>
      </c>
      <c r="X1695" s="1">
        <v>1673</v>
      </c>
      <c r="Y1695" s="1">
        <v>31262</v>
      </c>
      <c r="Z1695" s="1">
        <v>4394</v>
      </c>
      <c r="AA1695" s="1">
        <v>4334</v>
      </c>
      <c r="AC1695" s="1">
        <v>295</v>
      </c>
      <c r="AF1695" s="1">
        <v>1463</v>
      </c>
      <c r="AG1695" s="1">
        <v>62</v>
      </c>
      <c r="AH1695" s="1"/>
      <c r="AI1695" s="1"/>
      <c r="AJ1695" s="1">
        <v>169</v>
      </c>
      <c r="AK1695" s="1"/>
      <c r="AL1695" s="1"/>
      <c r="AM1695" s="1"/>
      <c r="AN1695" s="1"/>
      <c r="AO1695" s="1"/>
      <c r="AP1695" s="8"/>
      <c r="AQ1695" s="8"/>
      <c r="AR1695" s="8"/>
      <c r="AS1695" s="8"/>
      <c r="AT1695" s="2"/>
      <c r="AU1695" s="2"/>
      <c r="AV1695" s="2"/>
      <c r="AW1695" s="2"/>
      <c r="AX1695" s="2"/>
      <c r="AY1695" t="str">
        <f t="shared" si="902"/>
        <v>Collin CD3</v>
      </c>
      <c r="BA1695">
        <v>3</v>
      </c>
      <c r="BC1695" s="91">
        <v>48</v>
      </c>
      <c r="BD1695" s="93"/>
      <c r="BE1695" s="162">
        <v>48085</v>
      </c>
      <c r="BF1695">
        <f t="shared" si="903"/>
        <v>4808503</v>
      </c>
      <c r="BH1695" t="s">
        <v>3387</v>
      </c>
    </row>
    <row r="1696" spans="1:60">
      <c r="A1696" t="s">
        <v>2440</v>
      </c>
      <c r="B1696" t="s">
        <v>2</v>
      </c>
      <c r="C1696" s="1">
        <f t="shared" si="893"/>
        <v>2682</v>
      </c>
      <c r="D1696" s="1"/>
      <c r="E1696" s="1"/>
      <c r="F1696" s="1"/>
      <c r="G1696" s="1"/>
      <c r="H1696" s="1"/>
      <c r="I1696" s="1"/>
      <c r="J1696" s="1"/>
      <c r="K1696" s="7">
        <f>RANK(W1696,(W1696:Y1696,Z1696:AN1696))</f>
        <v>9</v>
      </c>
      <c r="L1696" s="7">
        <f>RANK(X1696,(W1696:Y1696,Z1696:AN1696))</f>
        <v>4</v>
      </c>
      <c r="M1696" s="7">
        <f>IF(Y1696&gt;0,RANK(Y1696,(W1696:Y1696,Z1696:AN1696)),0)</f>
        <v>1</v>
      </c>
      <c r="N1696" s="7">
        <f t="shared" si="894"/>
        <v>3</v>
      </c>
      <c r="O1696" s="1">
        <f t="shared" si="895"/>
        <v>1488</v>
      </c>
      <c r="P1696" s="2">
        <f t="shared" si="896"/>
        <v>0.55480984340044748</v>
      </c>
      <c r="Q1696" s="2"/>
      <c r="R1696" s="2">
        <f t="shared" si="897"/>
        <v>2.2371364653243847E-3</v>
      </c>
      <c r="S1696" s="2">
        <f t="shared" si="898"/>
        <v>3.8404175988068605E-2</v>
      </c>
      <c r="T1696" s="2">
        <f t="shared" si="899"/>
        <v>0.68195376584638334</v>
      </c>
      <c r="U1696" s="2">
        <f t="shared" si="900"/>
        <v>0.10104399701715137</v>
      </c>
      <c r="V1696" s="2">
        <f t="shared" si="901"/>
        <v>0.1763609246830723</v>
      </c>
      <c r="W1696" s="1">
        <v>6</v>
      </c>
      <c r="X1696" s="1">
        <v>103</v>
      </c>
      <c r="Y1696" s="1">
        <v>1829</v>
      </c>
      <c r="Z1696" s="1">
        <v>271</v>
      </c>
      <c r="AA1696" s="1">
        <v>341</v>
      </c>
      <c r="AC1696" s="1">
        <v>13</v>
      </c>
      <c r="AF1696" s="1">
        <v>98</v>
      </c>
      <c r="AG1696" s="1">
        <v>7</v>
      </c>
      <c r="AH1696" s="1"/>
      <c r="AI1696" s="1"/>
      <c r="AJ1696" s="1">
        <v>14</v>
      </c>
      <c r="AK1696" s="1"/>
      <c r="AL1696" s="1"/>
      <c r="AM1696" s="1"/>
      <c r="AN1696" s="1"/>
      <c r="AO1696" s="1"/>
      <c r="AP1696" s="8"/>
      <c r="AQ1696" s="8"/>
      <c r="AR1696" s="8"/>
      <c r="AS1696" s="8"/>
      <c r="AT1696" s="2"/>
      <c r="AU1696" s="2"/>
      <c r="AV1696" s="2"/>
      <c r="AW1696" s="2"/>
      <c r="AX1696" s="2"/>
      <c r="AY1696" t="str">
        <f t="shared" si="902"/>
        <v>Collin CD4</v>
      </c>
      <c r="BA1696">
        <v>4</v>
      </c>
      <c r="BC1696" s="91">
        <v>48</v>
      </c>
      <c r="BD1696" s="93"/>
      <c r="BE1696" s="162">
        <v>48085</v>
      </c>
      <c r="BF1696">
        <f t="shared" si="903"/>
        <v>4808504</v>
      </c>
      <c r="BH1696" t="s">
        <v>3387</v>
      </c>
    </row>
    <row r="1697" spans="1:60">
      <c r="A1697" t="s">
        <v>2440</v>
      </c>
      <c r="B1697" t="s">
        <v>2</v>
      </c>
      <c r="C1697" s="1">
        <f t="shared" si="893"/>
        <v>1754</v>
      </c>
      <c r="D1697" s="1"/>
      <c r="E1697" s="1"/>
      <c r="F1697" s="1"/>
      <c r="G1697" s="1"/>
      <c r="H1697" s="1"/>
      <c r="I1697" s="1"/>
      <c r="J1697" s="1"/>
      <c r="K1697" s="7">
        <f>RANK(W1697,(W1697:Y1697,Z1697:AN1697))</f>
        <v>8</v>
      </c>
      <c r="L1697" s="7">
        <f>RANK(X1697,(W1697:Y1697,Z1697:AN1697))</f>
        <v>4</v>
      </c>
      <c r="M1697" s="7">
        <f>IF(Y1697&gt;0,RANK(Y1697,(W1697:Y1697,Z1697:AN1697)),0)</f>
        <v>1</v>
      </c>
      <c r="N1697" s="7">
        <f t="shared" si="894"/>
        <v>3</v>
      </c>
      <c r="O1697" s="1">
        <f t="shared" si="895"/>
        <v>929</v>
      </c>
      <c r="P1697" s="2">
        <f t="shared" si="896"/>
        <v>0.52964652223489173</v>
      </c>
      <c r="Q1697" s="2"/>
      <c r="R1697" s="2">
        <f t="shared" si="897"/>
        <v>2.2805017103762829E-3</v>
      </c>
      <c r="S1697" s="2">
        <f t="shared" si="898"/>
        <v>5.3021664766248575E-2</v>
      </c>
      <c r="T1697" s="2">
        <f t="shared" si="899"/>
        <v>0.65735461801596351</v>
      </c>
      <c r="U1697" s="2">
        <f t="shared" si="900"/>
        <v>0.11630558722919042</v>
      </c>
      <c r="V1697" s="2">
        <f t="shared" si="901"/>
        <v>0.17103762827822117</v>
      </c>
      <c r="W1697" s="1">
        <v>4</v>
      </c>
      <c r="X1697" s="1">
        <v>93</v>
      </c>
      <c r="Y1697" s="1">
        <v>1153</v>
      </c>
      <c r="Z1697" s="1">
        <v>204</v>
      </c>
      <c r="AA1697" s="1">
        <v>224</v>
      </c>
      <c r="AC1697" s="1">
        <v>21</v>
      </c>
      <c r="AF1697" s="1">
        <v>48</v>
      </c>
      <c r="AG1697" s="1">
        <v>1</v>
      </c>
      <c r="AH1697" s="1"/>
      <c r="AI1697" s="1"/>
      <c r="AJ1697" s="1">
        <v>6</v>
      </c>
      <c r="AK1697" s="1"/>
      <c r="AL1697" s="1"/>
      <c r="AM1697" s="1"/>
      <c r="AN1697" s="1"/>
      <c r="AO1697" s="1"/>
      <c r="AP1697" s="8"/>
      <c r="AQ1697" s="8"/>
      <c r="AR1697" s="8"/>
      <c r="AS1697" s="8"/>
      <c r="AT1697" s="2"/>
      <c r="AU1697" s="2"/>
      <c r="AV1697" s="2"/>
      <c r="AW1697" s="2"/>
      <c r="AX1697" s="2"/>
      <c r="AY1697" t="str">
        <f t="shared" si="902"/>
        <v>Collin CD32</v>
      </c>
      <c r="BA1697">
        <v>32</v>
      </c>
      <c r="BC1697" s="91">
        <v>48</v>
      </c>
      <c r="BD1697" s="93"/>
      <c r="BE1697" s="162">
        <v>48085</v>
      </c>
      <c r="BF1697">
        <f t="shared" si="903"/>
        <v>4808532</v>
      </c>
      <c r="BH1697" t="s">
        <v>3387</v>
      </c>
    </row>
    <row r="1698" spans="1:60">
      <c r="A1698" t="s">
        <v>1186</v>
      </c>
      <c r="B1698" t="s">
        <v>2</v>
      </c>
      <c r="C1698" s="1">
        <f t="shared" si="893"/>
        <v>12233</v>
      </c>
      <c r="D1698" s="1"/>
      <c r="E1698" s="1"/>
      <c r="F1698" s="1"/>
      <c r="G1698" s="1"/>
      <c r="H1698" s="1"/>
      <c r="I1698" s="1"/>
      <c r="J1698" s="1"/>
      <c r="K1698" s="7">
        <f>RANK(W1698,(W1698:Y1698,Z1698:AN1698))</f>
        <v>7</v>
      </c>
      <c r="L1698" s="7">
        <f>RANK(X1698,(W1698:Y1698,Z1698:AN1698))</f>
        <v>4</v>
      </c>
      <c r="M1698" s="7">
        <f>IF(Y1698&gt;0,RANK(Y1698,(W1698:Y1698,Z1698:AN1698)),0)</f>
        <v>1</v>
      </c>
      <c r="N1698" s="7">
        <f t="shared" si="894"/>
        <v>2</v>
      </c>
      <c r="O1698" s="1">
        <f t="shared" si="895"/>
        <v>7875</v>
      </c>
      <c r="P1698" s="2">
        <f t="shared" si="896"/>
        <v>0.64375051091310387</v>
      </c>
      <c r="Q1698" s="2"/>
      <c r="R1698" s="2">
        <f t="shared" si="897"/>
        <v>6.0492111501675794E-3</v>
      </c>
      <c r="S1698" s="2">
        <f t="shared" si="898"/>
        <v>4.1608763181558081E-2</v>
      </c>
      <c r="T1698" s="2">
        <f t="shared" si="899"/>
        <v>0.74192757295839129</v>
      </c>
      <c r="U1698" s="2">
        <f t="shared" si="900"/>
        <v>9.8177062045287339E-2</v>
      </c>
      <c r="V1698" s="2">
        <f t="shared" si="901"/>
        <v>0.11223739066459579</v>
      </c>
      <c r="W1698" s="1">
        <v>74</v>
      </c>
      <c r="X1698" s="1">
        <v>509</v>
      </c>
      <c r="Y1698" s="1">
        <v>9076</v>
      </c>
      <c r="Z1698" s="1">
        <v>1201</v>
      </c>
      <c r="AA1698" s="1">
        <v>945</v>
      </c>
      <c r="AC1698" s="1">
        <v>104</v>
      </c>
      <c r="AF1698" s="1">
        <v>242</v>
      </c>
      <c r="AG1698" s="1">
        <v>14</v>
      </c>
      <c r="AH1698" s="1"/>
      <c r="AI1698" s="1"/>
      <c r="AJ1698" s="1">
        <v>68</v>
      </c>
      <c r="AK1698" s="1"/>
      <c r="AL1698" s="1"/>
      <c r="AM1698" s="1"/>
      <c r="AN1698" s="1"/>
      <c r="AO1698" s="1"/>
      <c r="AP1698" s="8"/>
      <c r="AQ1698" s="8"/>
      <c r="AR1698" s="8"/>
      <c r="AS1698" s="8"/>
      <c r="AT1698" s="2"/>
      <c r="AU1698" s="2"/>
      <c r="AV1698" s="2"/>
      <c r="AW1698" s="2"/>
      <c r="AX1698" s="2"/>
      <c r="AY1698" t="str">
        <f t="shared" si="902"/>
        <v>Comal CD21</v>
      </c>
      <c r="BA1698">
        <v>21</v>
      </c>
      <c r="BC1698" s="91">
        <v>48</v>
      </c>
      <c r="BD1698" s="93"/>
      <c r="BE1698" s="162">
        <v>48091</v>
      </c>
      <c r="BF1698">
        <f t="shared" si="903"/>
        <v>4809121</v>
      </c>
      <c r="BH1698" t="s">
        <v>3387</v>
      </c>
    </row>
    <row r="1699" spans="1:60">
      <c r="A1699" t="s">
        <v>1186</v>
      </c>
      <c r="B1699" t="s">
        <v>2</v>
      </c>
      <c r="C1699" s="1">
        <f t="shared" si="893"/>
        <v>1705</v>
      </c>
      <c r="D1699" s="1"/>
      <c r="E1699" s="1"/>
      <c r="F1699" s="1"/>
      <c r="G1699" s="1"/>
      <c r="H1699" s="1"/>
      <c r="I1699" s="1"/>
      <c r="J1699" s="1"/>
      <c r="K1699" s="7">
        <f>RANK(W1699,(W1699:Y1699,Z1699:AN1699))</f>
        <v>8</v>
      </c>
      <c r="L1699" s="7">
        <f>RANK(X1699,(W1699:Y1699,Z1699:AN1699))</f>
        <v>4</v>
      </c>
      <c r="M1699" s="7">
        <f>IF(Y1699&gt;0,RANK(Y1699,(W1699:Y1699,Z1699:AN1699)),0)</f>
        <v>1</v>
      </c>
      <c r="N1699" s="7">
        <f t="shared" si="894"/>
        <v>2</v>
      </c>
      <c r="O1699" s="1">
        <f t="shared" si="895"/>
        <v>1014</v>
      </c>
      <c r="P1699" s="2">
        <f t="shared" si="896"/>
        <v>0.59472140762463344</v>
      </c>
      <c r="Q1699" s="2"/>
      <c r="R1699" s="2">
        <f t="shared" si="897"/>
        <v>4.1055718475073314E-3</v>
      </c>
      <c r="S1699" s="2">
        <f t="shared" si="898"/>
        <v>3.6363636363636362E-2</v>
      </c>
      <c r="T1699" s="2">
        <f t="shared" si="899"/>
        <v>0.71260997067448684</v>
      </c>
      <c r="U1699" s="2">
        <f t="shared" si="900"/>
        <v>0.11788856304985337</v>
      </c>
      <c r="V1699" s="2">
        <f t="shared" si="901"/>
        <v>0.12903225806451604</v>
      </c>
      <c r="W1699" s="1">
        <v>7</v>
      </c>
      <c r="X1699" s="1">
        <v>62</v>
      </c>
      <c r="Y1699" s="1">
        <v>1215</v>
      </c>
      <c r="Z1699" s="1">
        <v>201</v>
      </c>
      <c r="AA1699" s="1">
        <v>158</v>
      </c>
      <c r="AC1699" s="1">
        <v>10</v>
      </c>
      <c r="AF1699" s="1">
        <v>41</v>
      </c>
      <c r="AG1699" s="1">
        <v>2</v>
      </c>
      <c r="AH1699" s="1"/>
      <c r="AI1699" s="1"/>
      <c r="AJ1699" s="1">
        <v>9</v>
      </c>
      <c r="AK1699" s="1"/>
      <c r="AL1699" s="1"/>
      <c r="AM1699" s="1"/>
      <c r="AN1699" s="1"/>
      <c r="AO1699" s="1"/>
      <c r="AP1699" s="8"/>
      <c r="AQ1699" s="8"/>
      <c r="AR1699" s="8"/>
      <c r="AS1699" s="8"/>
      <c r="AT1699" s="2"/>
      <c r="AU1699" s="2"/>
      <c r="AV1699" s="2"/>
      <c r="AW1699" s="2"/>
      <c r="AX1699" s="2"/>
      <c r="AY1699" t="str">
        <f t="shared" si="902"/>
        <v>Comal CD35</v>
      </c>
      <c r="BA1699">
        <v>35</v>
      </c>
      <c r="BC1699" s="91">
        <v>48</v>
      </c>
      <c r="BD1699" s="93"/>
      <c r="BE1699" s="162">
        <v>48091</v>
      </c>
      <c r="BF1699">
        <f t="shared" si="903"/>
        <v>4809135</v>
      </c>
      <c r="BH1699" t="s">
        <v>3387</v>
      </c>
    </row>
    <row r="1700" spans="1:60">
      <c r="A1700" t="s">
        <v>254</v>
      </c>
      <c r="B1700" t="s">
        <v>2</v>
      </c>
      <c r="C1700" s="1">
        <f t="shared" si="893"/>
        <v>10313</v>
      </c>
      <c r="D1700" s="1"/>
      <c r="E1700" s="1"/>
      <c r="F1700" s="1"/>
      <c r="G1700" s="1"/>
      <c r="H1700" s="1"/>
      <c r="I1700" s="1"/>
      <c r="J1700" s="1"/>
      <c r="K1700" s="7">
        <f>RANK(W1700,(W1700:Y1700,Z1700:AN1700))</f>
        <v>7</v>
      </c>
      <c r="L1700" s="7">
        <f>RANK(X1700,(W1700:Y1700,Z1700:AN1700))</f>
        <v>4</v>
      </c>
      <c r="M1700" s="7">
        <f>IF(Y1700&gt;0,RANK(Y1700,(W1700:Y1700,Z1700:AN1700)),0)</f>
        <v>1</v>
      </c>
      <c r="N1700" s="7">
        <f t="shared" si="894"/>
        <v>2</v>
      </c>
      <c r="O1700" s="1">
        <f t="shared" si="895"/>
        <v>6427</v>
      </c>
      <c r="P1700" s="2">
        <f t="shared" si="896"/>
        <v>0.6231940269562688</v>
      </c>
      <c r="Q1700" s="2"/>
      <c r="R1700" s="2">
        <f t="shared" si="897"/>
        <v>5.3330747600116354E-3</v>
      </c>
      <c r="S1700" s="2">
        <f t="shared" si="898"/>
        <v>5.090662270920198E-2</v>
      </c>
      <c r="T1700" s="2">
        <f t="shared" si="899"/>
        <v>0.72229225249684859</v>
      </c>
      <c r="U1700" s="2">
        <f t="shared" si="900"/>
        <v>9.9098225540579857E-2</v>
      </c>
      <c r="V1700" s="2">
        <f t="shared" si="901"/>
        <v>0.12236982449335791</v>
      </c>
      <c r="W1700" s="1">
        <v>55</v>
      </c>
      <c r="X1700" s="1">
        <v>525</v>
      </c>
      <c r="Y1700" s="1">
        <v>7449</v>
      </c>
      <c r="Z1700" s="1">
        <v>1022</v>
      </c>
      <c r="AA1700" s="1">
        <v>840</v>
      </c>
      <c r="AC1700" s="1">
        <v>70</v>
      </c>
      <c r="AF1700" s="1">
        <v>310</v>
      </c>
      <c r="AG1700" s="1">
        <v>23</v>
      </c>
      <c r="AH1700" s="1"/>
      <c r="AI1700" s="1"/>
      <c r="AJ1700" s="1">
        <v>19</v>
      </c>
      <c r="AK1700" s="1"/>
      <c r="AL1700" s="1"/>
      <c r="AM1700" s="1"/>
      <c r="AN1700" s="1"/>
      <c r="AO1700" s="1"/>
      <c r="AP1700" s="8"/>
      <c r="AQ1700" s="8"/>
      <c r="AR1700" s="8"/>
      <c r="AS1700" s="8"/>
      <c r="AT1700" s="2"/>
      <c r="AU1700" s="2"/>
      <c r="AV1700" s="2"/>
      <c r="AW1700" s="2"/>
      <c r="AX1700" s="2"/>
      <c r="AY1700" t="str">
        <f t="shared" si="902"/>
        <v>Dallas CD5</v>
      </c>
      <c r="BA1700">
        <v>5</v>
      </c>
      <c r="BC1700" s="91">
        <v>48</v>
      </c>
      <c r="BD1700" s="93"/>
      <c r="BE1700" s="162">
        <v>48113</v>
      </c>
      <c r="BF1700">
        <f t="shared" si="903"/>
        <v>4811305</v>
      </c>
      <c r="BH1700" t="s">
        <v>3387</v>
      </c>
    </row>
    <row r="1701" spans="1:60">
      <c r="A1701" t="s">
        <v>254</v>
      </c>
      <c r="B1701" t="s">
        <v>2</v>
      </c>
      <c r="C1701" s="1">
        <f t="shared" si="893"/>
        <v>16329</v>
      </c>
      <c r="D1701" s="1"/>
      <c r="E1701" s="1"/>
      <c r="F1701" s="1"/>
      <c r="G1701" s="1"/>
      <c r="H1701" s="1"/>
      <c r="I1701" s="1"/>
      <c r="J1701" s="1"/>
      <c r="K1701" s="7">
        <f>RANK(W1701,(W1701:Y1701,Z1701:AN1701))</f>
        <v>6</v>
      </c>
      <c r="L1701" s="7">
        <f>RANK(X1701,(W1701:Y1701,Z1701:AN1701))</f>
        <v>4</v>
      </c>
      <c r="M1701" s="7">
        <f>IF(Y1701&gt;0,RANK(Y1701,(W1701:Y1701,Z1701:AN1701)),0)</f>
        <v>1</v>
      </c>
      <c r="N1701" s="7">
        <f t="shared" si="894"/>
        <v>2</v>
      </c>
      <c r="O1701" s="1">
        <f t="shared" si="895"/>
        <v>10173</v>
      </c>
      <c r="P1701" s="2">
        <f t="shared" si="896"/>
        <v>0.62300202094433221</v>
      </c>
      <c r="Q1701" s="2"/>
      <c r="R1701" s="2">
        <f t="shared" si="897"/>
        <v>7.5326106926327397E-3</v>
      </c>
      <c r="S1701" s="2">
        <f t="shared" si="898"/>
        <v>4.7155367750627716E-2</v>
      </c>
      <c r="T1701" s="2">
        <f t="shared" si="899"/>
        <v>0.72257945985669669</v>
      </c>
      <c r="U1701" s="2">
        <f t="shared" si="900"/>
        <v>9.9577438912364508E-2</v>
      </c>
      <c r="V1701" s="2">
        <f t="shared" si="901"/>
        <v>0.12315512278767834</v>
      </c>
      <c r="W1701" s="1">
        <v>123</v>
      </c>
      <c r="X1701" s="1">
        <v>770</v>
      </c>
      <c r="Y1701" s="1">
        <v>11799</v>
      </c>
      <c r="Z1701" s="1">
        <v>1626</v>
      </c>
      <c r="AA1701" s="1">
        <v>1271</v>
      </c>
      <c r="AC1701" s="1">
        <v>117</v>
      </c>
      <c r="AF1701" s="1">
        <v>560</v>
      </c>
      <c r="AG1701" s="1">
        <v>15</v>
      </c>
      <c r="AH1701" s="1"/>
      <c r="AI1701" s="1"/>
      <c r="AJ1701" s="1">
        <v>48</v>
      </c>
      <c r="AK1701" s="1"/>
      <c r="AL1701" s="1"/>
      <c r="AM1701" s="1"/>
      <c r="AN1701" s="1"/>
      <c r="AO1701" s="1"/>
      <c r="AP1701" s="8"/>
      <c r="AQ1701" s="8"/>
      <c r="AR1701" s="8"/>
      <c r="AS1701" s="8"/>
      <c r="AT1701" s="2"/>
      <c r="AU1701" s="2"/>
      <c r="AV1701" s="2"/>
      <c r="AW1701" s="2"/>
      <c r="AX1701" s="2"/>
      <c r="AY1701" t="str">
        <f t="shared" si="902"/>
        <v>Dallas CD24</v>
      </c>
      <c r="BA1701">
        <v>24</v>
      </c>
      <c r="BC1701" s="91">
        <v>48</v>
      </c>
      <c r="BD1701" s="93"/>
      <c r="BE1701" s="162">
        <v>48113</v>
      </c>
      <c r="BF1701">
        <f t="shared" si="903"/>
        <v>4811324</v>
      </c>
      <c r="BH1701" t="s">
        <v>3387</v>
      </c>
    </row>
    <row r="1702" spans="1:60">
      <c r="A1702" t="s">
        <v>254</v>
      </c>
      <c r="B1702" t="s">
        <v>2</v>
      </c>
      <c r="C1702" s="1">
        <f t="shared" si="893"/>
        <v>14</v>
      </c>
      <c r="D1702" s="1"/>
      <c r="E1702" s="1"/>
      <c r="F1702" s="1"/>
      <c r="G1702" s="1"/>
      <c r="H1702" s="1"/>
      <c r="I1702" s="1"/>
      <c r="J1702" s="1"/>
      <c r="K1702" s="7">
        <f>RANK(W1702,(W1702:Y1702,Z1702:AN1702))</f>
        <v>4</v>
      </c>
      <c r="L1702" s="7">
        <f>RANK(X1702,(W1702:Y1702,Z1702:AN1702))</f>
        <v>4</v>
      </c>
      <c r="M1702" s="7">
        <f>IF(Y1702&gt;0,RANK(Y1702,(W1702:Y1702,Z1702:AN1702)),0)</f>
        <v>1</v>
      </c>
      <c r="N1702" s="7">
        <f t="shared" si="894"/>
        <v>2</v>
      </c>
      <c r="O1702" s="1">
        <f t="shared" si="895"/>
        <v>11</v>
      </c>
      <c r="P1702" s="2">
        <f t="shared" si="896"/>
        <v>0.7857142857142857</v>
      </c>
      <c r="Q1702" s="2"/>
      <c r="R1702" s="2">
        <f t="shared" si="897"/>
        <v>0</v>
      </c>
      <c r="S1702" s="2">
        <f t="shared" si="898"/>
        <v>0</v>
      </c>
      <c r="T1702" s="2">
        <f t="shared" si="899"/>
        <v>0.8571428571428571</v>
      </c>
      <c r="U1702" s="2">
        <f t="shared" si="900"/>
        <v>7.1428571428571425E-2</v>
      </c>
      <c r="V1702" s="2">
        <f t="shared" si="901"/>
        <v>7.142857142857148E-2</v>
      </c>
      <c r="W1702" s="1">
        <v>0</v>
      </c>
      <c r="X1702" s="1">
        <v>0</v>
      </c>
      <c r="Y1702" s="1">
        <v>12</v>
      </c>
      <c r="Z1702" s="1">
        <v>1</v>
      </c>
      <c r="AA1702" s="1">
        <v>0</v>
      </c>
      <c r="AC1702" s="1">
        <v>0</v>
      </c>
      <c r="AF1702" s="1">
        <v>1</v>
      </c>
      <c r="AG1702" s="1">
        <v>0</v>
      </c>
      <c r="AH1702" s="1"/>
      <c r="AI1702" s="1"/>
      <c r="AJ1702" s="1">
        <v>0</v>
      </c>
      <c r="AK1702" s="1"/>
      <c r="AL1702" s="1"/>
      <c r="AM1702" s="1"/>
      <c r="AN1702" s="1"/>
      <c r="AO1702" s="1"/>
      <c r="AP1702" s="8"/>
      <c r="AQ1702" s="8"/>
      <c r="AR1702" s="8"/>
      <c r="AS1702" s="8"/>
      <c r="AT1702" s="2"/>
      <c r="AU1702" s="2"/>
      <c r="AV1702" s="2"/>
      <c r="AW1702" s="2"/>
      <c r="AX1702" s="2"/>
      <c r="AY1702" t="str">
        <f t="shared" si="902"/>
        <v>Dallas CD26</v>
      </c>
      <c r="BA1702">
        <v>26</v>
      </c>
      <c r="BC1702" s="91">
        <v>48</v>
      </c>
      <c r="BD1702" s="93"/>
      <c r="BE1702" s="162">
        <v>48113</v>
      </c>
      <c r="BF1702">
        <f t="shared" si="903"/>
        <v>4811326</v>
      </c>
      <c r="BH1702" t="s">
        <v>3387</v>
      </c>
    </row>
    <row r="1703" spans="1:60">
      <c r="A1703" t="s">
        <v>254</v>
      </c>
      <c r="B1703" t="s">
        <v>2161</v>
      </c>
      <c r="C1703" s="1">
        <f t="shared" si="893"/>
        <v>9765</v>
      </c>
      <c r="D1703" s="1"/>
      <c r="E1703" s="1"/>
      <c r="F1703" s="1"/>
      <c r="G1703" s="1"/>
      <c r="H1703" s="1"/>
      <c r="I1703" s="1"/>
      <c r="J1703" s="1"/>
      <c r="K1703" s="7">
        <f>RANK(W1703,(W1703:Y1703,Z1703:AN1703))</f>
        <v>7</v>
      </c>
      <c r="L1703" s="7">
        <f>RANK(X1703,(W1703:Y1703,Z1703:AN1703))</f>
        <v>4</v>
      </c>
      <c r="M1703" s="7">
        <f>IF(Y1703&gt;0,RANK(Y1703,(W1703:Y1703,Z1703:AN1703)),0)</f>
        <v>1</v>
      </c>
      <c r="N1703" s="7">
        <f t="shared" si="894"/>
        <v>2</v>
      </c>
      <c r="O1703" s="1">
        <f t="shared" si="895"/>
        <v>5561</v>
      </c>
      <c r="P1703" s="2">
        <f t="shared" si="896"/>
        <v>0.56948284690220174</v>
      </c>
      <c r="Q1703" s="2"/>
      <c r="R1703" s="2">
        <f t="shared" si="897"/>
        <v>4.3010752688172043E-3</v>
      </c>
      <c r="S1703" s="2">
        <f t="shared" si="898"/>
        <v>5.0384024577572968E-2</v>
      </c>
      <c r="T1703" s="2">
        <f t="shared" si="899"/>
        <v>0.68530465949820785</v>
      </c>
      <c r="U1703" s="2">
        <f t="shared" si="900"/>
        <v>0.11582181259600614</v>
      </c>
      <c r="V1703" s="2">
        <f t="shared" si="901"/>
        <v>0.14418842805939586</v>
      </c>
      <c r="W1703" s="1">
        <v>42</v>
      </c>
      <c r="X1703" s="1">
        <v>492</v>
      </c>
      <c r="Y1703" s="1">
        <v>6692</v>
      </c>
      <c r="Z1703" s="1">
        <v>1131</v>
      </c>
      <c r="AA1703" s="1">
        <v>1018</v>
      </c>
      <c r="AC1703" s="1">
        <v>72</v>
      </c>
      <c r="AF1703" s="1">
        <v>286</v>
      </c>
      <c r="AG1703" s="1">
        <v>23</v>
      </c>
      <c r="AH1703" s="1"/>
      <c r="AI1703" s="1"/>
      <c r="AJ1703" s="1">
        <v>9</v>
      </c>
      <c r="AK1703" s="1"/>
      <c r="AL1703" s="1"/>
      <c r="AM1703" s="1"/>
      <c r="AN1703" s="1"/>
      <c r="AO1703" s="1"/>
      <c r="AP1703" s="8"/>
      <c r="AQ1703" s="8"/>
      <c r="AR1703" s="8"/>
      <c r="AS1703" s="8"/>
      <c r="AT1703" s="2"/>
      <c r="AU1703" s="2"/>
      <c r="AV1703" s="2"/>
      <c r="AW1703" s="2"/>
      <c r="AX1703" s="2"/>
      <c r="AY1703" t="str">
        <f t="shared" si="902"/>
        <v>Dallas CD30</v>
      </c>
      <c r="BA1703">
        <v>30</v>
      </c>
      <c r="BC1703" s="91">
        <v>48</v>
      </c>
      <c r="BD1703" s="93"/>
      <c r="BE1703" s="162">
        <v>48113</v>
      </c>
      <c r="BF1703">
        <f t="shared" si="903"/>
        <v>4811330</v>
      </c>
      <c r="BH1703" t="s">
        <v>3387</v>
      </c>
    </row>
    <row r="1704" spans="1:60">
      <c r="A1704" t="s">
        <v>254</v>
      </c>
      <c r="B1704" t="s">
        <v>2161</v>
      </c>
      <c r="C1704" s="1">
        <f t="shared" si="893"/>
        <v>34739</v>
      </c>
      <c r="D1704" s="1"/>
      <c r="E1704" s="1"/>
      <c r="F1704" s="1"/>
      <c r="G1704" s="1"/>
      <c r="H1704" s="1"/>
      <c r="I1704" s="1"/>
      <c r="J1704" s="1"/>
      <c r="K1704" s="7">
        <f>RANK(W1704,(W1704:Y1704,Z1704:AN1704))</f>
        <v>6</v>
      </c>
      <c r="L1704" s="7">
        <f>RANK(X1704,(W1704:Y1704,Z1704:AN1704))</f>
        <v>4</v>
      </c>
      <c r="M1704" s="7">
        <f>IF(Y1704&gt;0,RANK(Y1704,(W1704:Y1704,Z1704:AN1704)),0)</f>
        <v>1</v>
      </c>
      <c r="N1704" s="7">
        <f t="shared" si="894"/>
        <v>2</v>
      </c>
      <c r="O1704" s="1">
        <f t="shared" si="895"/>
        <v>22788</v>
      </c>
      <c r="P1704" s="2">
        <f t="shared" si="896"/>
        <v>0.65597743170500011</v>
      </c>
      <c r="Q1704" s="2"/>
      <c r="R1704" s="2">
        <f t="shared" si="897"/>
        <v>8.4055384438239435E-3</v>
      </c>
      <c r="S1704" s="2">
        <f t="shared" si="898"/>
        <v>4.1970120037997639E-2</v>
      </c>
      <c r="T1704" s="2">
        <f t="shared" si="899"/>
        <v>0.75151846627709495</v>
      </c>
      <c r="U1704" s="2">
        <f t="shared" si="900"/>
        <v>9.5541034572094757E-2</v>
      </c>
      <c r="V1704" s="2">
        <f t="shared" si="901"/>
        <v>0.10256484066898872</v>
      </c>
      <c r="W1704" s="1">
        <v>292</v>
      </c>
      <c r="X1704" s="1">
        <v>1458</v>
      </c>
      <c r="Y1704" s="1">
        <v>26107</v>
      </c>
      <c r="Z1704" s="1">
        <v>3319</v>
      </c>
      <c r="AA1704" s="1">
        <v>2397</v>
      </c>
      <c r="AC1704" s="1">
        <v>183</v>
      </c>
      <c r="AF1704" s="1">
        <v>904</v>
      </c>
      <c r="AG1704" s="1">
        <v>29</v>
      </c>
      <c r="AH1704" s="1"/>
      <c r="AI1704" s="1"/>
      <c r="AJ1704" s="1">
        <v>50</v>
      </c>
      <c r="AK1704" s="1"/>
      <c r="AL1704" s="1"/>
      <c r="AM1704" s="1"/>
      <c r="AN1704" s="1"/>
      <c r="AO1704" s="1"/>
      <c r="AP1704" s="8"/>
      <c r="AQ1704" s="8"/>
      <c r="AR1704" s="8"/>
      <c r="AS1704" s="8"/>
      <c r="AT1704" s="2"/>
      <c r="AU1704" s="2"/>
      <c r="AV1704" s="2"/>
      <c r="AW1704" s="2"/>
      <c r="AX1704" s="2"/>
      <c r="AY1704" t="str">
        <f t="shared" si="902"/>
        <v>Dallas CD32</v>
      </c>
      <c r="BA1704">
        <v>32</v>
      </c>
      <c r="BC1704" s="91">
        <v>48</v>
      </c>
      <c r="BD1704" s="93"/>
      <c r="BE1704" s="162">
        <v>48113</v>
      </c>
      <c r="BF1704">
        <f>BE1704*100+BA1704</f>
        <v>4811332</v>
      </c>
      <c r="BH1704" t="s">
        <v>3387</v>
      </c>
    </row>
    <row r="1705" spans="1:60">
      <c r="A1705" t="s">
        <v>254</v>
      </c>
      <c r="B1705" t="s">
        <v>2</v>
      </c>
      <c r="C1705" s="1">
        <f t="shared" si="893"/>
        <v>4438</v>
      </c>
      <c r="D1705" s="1"/>
      <c r="E1705" s="1"/>
      <c r="F1705" s="1"/>
      <c r="G1705" s="1"/>
      <c r="H1705" s="1"/>
      <c r="I1705" s="1"/>
      <c r="J1705" s="1"/>
      <c r="K1705" s="7">
        <f>RANK(W1705,(W1705:Y1705,Z1705:AN1705))</f>
        <v>9</v>
      </c>
      <c r="L1705" s="7">
        <f>RANK(X1705,(W1705:Y1705,Z1705:AN1705))</f>
        <v>4</v>
      </c>
      <c r="M1705" s="7">
        <f>IF(Y1705&gt;0,RANK(Y1705,(W1705:Y1705,Z1705:AN1705)),0)</f>
        <v>1</v>
      </c>
      <c r="N1705" s="7">
        <f t="shared" si="894"/>
        <v>2</v>
      </c>
      <c r="O1705" s="1">
        <f t="shared" si="895"/>
        <v>2423</v>
      </c>
      <c r="P1705" s="2">
        <f t="shared" si="896"/>
        <v>0.54596665164488511</v>
      </c>
      <c r="Q1705" s="2"/>
      <c r="R1705" s="2">
        <f t="shared" si="897"/>
        <v>1.8026137899954935E-3</v>
      </c>
      <c r="S1705" s="2">
        <f t="shared" si="898"/>
        <v>5.7683641279855792E-2</v>
      </c>
      <c r="T1705" s="2">
        <f t="shared" si="899"/>
        <v>0.67192429022082023</v>
      </c>
      <c r="U1705" s="2">
        <f t="shared" si="900"/>
        <v>0.12595763857593512</v>
      </c>
      <c r="V1705" s="2">
        <f t="shared" si="901"/>
        <v>0.14263181613339337</v>
      </c>
      <c r="W1705" s="1">
        <v>8</v>
      </c>
      <c r="X1705" s="1">
        <v>256</v>
      </c>
      <c r="Y1705" s="1">
        <v>2982</v>
      </c>
      <c r="Z1705" s="1">
        <v>559</v>
      </c>
      <c r="AA1705" s="1">
        <v>399</v>
      </c>
      <c r="AC1705" s="1">
        <v>42</v>
      </c>
      <c r="AF1705" s="1">
        <v>148</v>
      </c>
      <c r="AG1705" s="1">
        <v>25</v>
      </c>
      <c r="AH1705" s="1"/>
      <c r="AI1705" s="1"/>
      <c r="AJ1705" s="1">
        <v>19</v>
      </c>
      <c r="AK1705" s="1"/>
      <c r="AL1705" s="1"/>
      <c r="AM1705" s="1"/>
      <c r="AN1705" s="1"/>
      <c r="AO1705" s="1"/>
      <c r="AP1705" s="8"/>
      <c r="AQ1705" s="8"/>
      <c r="AR1705" s="8"/>
      <c r="AS1705" s="8"/>
      <c r="AT1705" s="2"/>
      <c r="AU1705" s="2"/>
      <c r="AV1705" s="2"/>
      <c r="AW1705" s="2"/>
      <c r="AX1705" s="2"/>
      <c r="AY1705" t="str">
        <f t="shared" ref="AY1705:AY1723" si="904">A1705&amp;" "&amp;"CD"&amp;BA1705</f>
        <v>Dallas CD33</v>
      </c>
      <c r="BA1705">
        <v>33</v>
      </c>
      <c r="BC1705" s="91">
        <v>48</v>
      </c>
      <c r="BD1705" s="93"/>
      <c r="BE1705" s="162">
        <v>48113</v>
      </c>
      <c r="BF1705">
        <f t="shared" si="903"/>
        <v>4811333</v>
      </c>
      <c r="BH1705" t="s">
        <v>3387</v>
      </c>
    </row>
    <row r="1706" spans="1:60">
      <c r="A1706" t="s">
        <v>659</v>
      </c>
      <c r="B1706" t="s">
        <v>2</v>
      </c>
      <c r="C1706" s="1">
        <f t="shared" si="893"/>
        <v>6320</v>
      </c>
      <c r="D1706" s="1"/>
      <c r="E1706" s="1"/>
      <c r="F1706" s="1"/>
      <c r="G1706" s="1"/>
      <c r="H1706" s="1"/>
      <c r="I1706" s="1"/>
      <c r="J1706" s="1"/>
      <c r="K1706" s="7">
        <f>RANK(W1706,(W1706:Y1706,Z1706:AN1706))</f>
        <v>6</v>
      </c>
      <c r="L1706" s="7">
        <f>RANK(X1706,(W1706:Y1706,Z1706:AN1706))</f>
        <v>4</v>
      </c>
      <c r="M1706" s="7">
        <f>IF(Y1706&gt;0,RANK(Y1706,(W1706:Y1706,Z1706:AN1706)),0)</f>
        <v>1</v>
      </c>
      <c r="N1706" s="7">
        <f t="shared" si="894"/>
        <v>3</v>
      </c>
      <c r="O1706" s="1">
        <f t="shared" si="895"/>
        <v>3822</v>
      </c>
      <c r="P1706" s="2">
        <f t="shared" si="896"/>
        <v>0.60474683544303798</v>
      </c>
      <c r="Q1706" s="2"/>
      <c r="R1706" s="2">
        <f t="shared" si="897"/>
        <v>7.4367088607594934E-3</v>
      </c>
      <c r="S1706" s="2">
        <f t="shared" si="898"/>
        <v>3.8132911392405065E-2</v>
      </c>
      <c r="T1706" s="2">
        <f t="shared" si="899"/>
        <v>0.71297468354430382</v>
      </c>
      <c r="U1706" s="2">
        <f t="shared" si="900"/>
        <v>9.2246835443037981E-2</v>
      </c>
      <c r="V1706" s="2">
        <f t="shared" si="901"/>
        <v>0.14920886075949363</v>
      </c>
      <c r="W1706" s="1">
        <v>47</v>
      </c>
      <c r="X1706" s="1">
        <v>241</v>
      </c>
      <c r="Y1706" s="1">
        <v>4506</v>
      </c>
      <c r="Z1706" s="1">
        <v>583</v>
      </c>
      <c r="AA1706" s="1">
        <v>684</v>
      </c>
      <c r="AC1706" s="1">
        <v>46</v>
      </c>
      <c r="AF1706" s="1">
        <v>168</v>
      </c>
      <c r="AG1706" s="1">
        <v>32</v>
      </c>
      <c r="AH1706" s="1"/>
      <c r="AI1706" s="1"/>
      <c r="AJ1706" s="1">
        <v>13</v>
      </c>
      <c r="AK1706" s="1"/>
      <c r="AL1706" s="1"/>
      <c r="AM1706" s="1"/>
      <c r="AN1706" s="1"/>
      <c r="AO1706" s="1"/>
      <c r="AP1706" s="8"/>
      <c r="AQ1706" s="8"/>
      <c r="AR1706" s="8"/>
      <c r="AS1706" s="8"/>
      <c r="AT1706" s="2"/>
      <c r="AU1706" s="2"/>
      <c r="AV1706" s="2"/>
      <c r="AW1706" s="2"/>
      <c r="AX1706" s="2"/>
      <c r="AY1706" t="str">
        <f t="shared" si="904"/>
        <v>Denton CD24</v>
      </c>
      <c r="BA1706">
        <v>24</v>
      </c>
      <c r="BC1706" s="91">
        <v>48</v>
      </c>
      <c r="BD1706" s="93"/>
      <c r="BE1706" s="162">
        <v>48121</v>
      </c>
      <c r="BF1706">
        <f t="shared" si="903"/>
        <v>4812124</v>
      </c>
      <c r="BH1706" t="s">
        <v>3387</v>
      </c>
    </row>
    <row r="1707" spans="1:60">
      <c r="A1707" t="s">
        <v>659</v>
      </c>
      <c r="B1707" t="s">
        <v>2</v>
      </c>
      <c r="C1707" s="1">
        <f t="shared" si="893"/>
        <v>30376</v>
      </c>
      <c r="D1707" s="1"/>
      <c r="E1707" s="1"/>
      <c r="F1707" s="1"/>
      <c r="G1707" s="1"/>
      <c r="H1707" s="1"/>
      <c r="I1707" s="1"/>
      <c r="J1707" s="1"/>
      <c r="K1707" s="7">
        <f>RANK(W1707,(W1707:Y1707,Z1707:AN1707))</f>
        <v>7</v>
      </c>
      <c r="L1707" s="7">
        <f>RANK(X1707,(W1707:Y1707,Z1707:AN1707))</f>
        <v>4</v>
      </c>
      <c r="M1707" s="7">
        <f>IF(Y1707&gt;0,RANK(Y1707,(W1707:Y1707,Z1707:AN1707)),0)</f>
        <v>1</v>
      </c>
      <c r="N1707" s="7">
        <f t="shared" si="894"/>
        <v>2</v>
      </c>
      <c r="O1707" s="1">
        <f t="shared" si="895"/>
        <v>17869</v>
      </c>
      <c r="P1707" s="2">
        <f t="shared" si="896"/>
        <v>0.5882604687911509</v>
      </c>
      <c r="Q1707" s="2"/>
      <c r="R1707" s="2">
        <f t="shared" si="897"/>
        <v>6.0244930208058992E-3</v>
      </c>
      <c r="S1707" s="2">
        <f t="shared" si="898"/>
        <v>4.5825651830392417E-2</v>
      </c>
      <c r="T1707" s="2">
        <f t="shared" si="899"/>
        <v>0.69472609955227815</v>
      </c>
      <c r="U1707" s="2">
        <f t="shared" si="900"/>
        <v>0.10646563076112721</v>
      </c>
      <c r="V1707" s="2">
        <f t="shared" si="901"/>
        <v>0.14695812483539633</v>
      </c>
      <c r="W1707" s="1">
        <v>183</v>
      </c>
      <c r="X1707" s="1">
        <v>1392</v>
      </c>
      <c r="Y1707" s="1">
        <v>21103</v>
      </c>
      <c r="Z1707" s="1">
        <v>3234</v>
      </c>
      <c r="AA1707" s="1">
        <v>2963</v>
      </c>
      <c r="AC1707" s="1">
        <v>293</v>
      </c>
      <c r="AF1707" s="1">
        <v>1028</v>
      </c>
      <c r="AG1707" s="1">
        <v>116</v>
      </c>
      <c r="AH1707" s="1"/>
      <c r="AI1707" s="1"/>
      <c r="AJ1707" s="1">
        <v>64</v>
      </c>
      <c r="AK1707" s="1"/>
      <c r="AL1707" s="1"/>
      <c r="AM1707" s="1"/>
      <c r="AN1707" s="1"/>
      <c r="AO1707" s="1"/>
      <c r="AP1707" s="8"/>
      <c r="AQ1707" s="8"/>
      <c r="AR1707" s="8"/>
      <c r="AS1707" s="8"/>
      <c r="AT1707" s="2"/>
      <c r="AU1707" s="2"/>
      <c r="AV1707" s="2"/>
      <c r="AW1707" s="2"/>
      <c r="AX1707" s="2"/>
      <c r="AY1707" t="str">
        <f t="shared" si="904"/>
        <v>Denton CD26</v>
      </c>
      <c r="BA1707">
        <v>26</v>
      </c>
      <c r="BC1707" s="91">
        <v>48</v>
      </c>
      <c r="BD1707" s="93"/>
      <c r="BE1707" s="162">
        <v>48121</v>
      </c>
      <c r="BF1707">
        <f t="shared" si="903"/>
        <v>4812126</v>
      </c>
      <c r="BH1707" t="s">
        <v>3387</v>
      </c>
    </row>
    <row r="1708" spans="1:60">
      <c r="A1708" t="s">
        <v>2249</v>
      </c>
      <c r="B1708" t="s">
        <v>2</v>
      </c>
      <c r="C1708" s="1">
        <f t="shared" si="893"/>
        <v>11167</v>
      </c>
      <c r="D1708" s="1"/>
      <c r="E1708" s="1"/>
      <c r="F1708" s="1"/>
      <c r="G1708" s="1"/>
      <c r="H1708" s="1"/>
      <c r="I1708" s="1"/>
      <c r="J1708" s="1"/>
      <c r="K1708" s="7">
        <f>RANK(W1708,(W1708:Y1708,Z1708:AN1708))</f>
        <v>9</v>
      </c>
      <c r="L1708" s="7">
        <f>RANK(X1708,(W1708:Y1708,Z1708:AN1708))</f>
        <v>5</v>
      </c>
      <c r="M1708" s="7">
        <f>IF(Y1708&gt;0,RANK(Y1708,(W1708:Y1708,Z1708:AN1708)),0)</f>
        <v>1</v>
      </c>
      <c r="N1708" s="7">
        <f t="shared" si="894"/>
        <v>2</v>
      </c>
      <c r="O1708" s="1">
        <f t="shared" si="895"/>
        <v>6874</v>
      </c>
      <c r="P1708" s="2">
        <f t="shared" si="896"/>
        <v>0.61556371451598457</v>
      </c>
      <c r="Q1708" s="2"/>
      <c r="R1708" s="2">
        <f t="shared" si="897"/>
        <v>2.5969374048535865E-3</v>
      </c>
      <c r="S1708" s="2">
        <f t="shared" si="898"/>
        <v>4.3700188054087936E-2</v>
      </c>
      <c r="T1708" s="2">
        <f t="shared" si="899"/>
        <v>0.71263544371809795</v>
      </c>
      <c r="U1708" s="2">
        <f t="shared" si="900"/>
        <v>9.7071729202113363E-2</v>
      </c>
      <c r="V1708" s="2">
        <f t="shared" si="901"/>
        <v>0.14399570162084718</v>
      </c>
      <c r="W1708" s="1">
        <v>29</v>
      </c>
      <c r="X1708" s="1">
        <v>488</v>
      </c>
      <c r="Y1708" s="1">
        <v>7958</v>
      </c>
      <c r="Z1708" s="1">
        <v>1084</v>
      </c>
      <c r="AA1708" s="1">
        <v>814</v>
      </c>
      <c r="AC1708" s="1">
        <v>184</v>
      </c>
      <c r="AF1708" s="1">
        <v>514</v>
      </c>
      <c r="AG1708" s="1">
        <v>48</v>
      </c>
      <c r="AH1708" s="1"/>
      <c r="AI1708" s="1"/>
      <c r="AJ1708" s="1">
        <v>48</v>
      </c>
      <c r="AK1708" s="1"/>
      <c r="AL1708" s="1"/>
      <c r="AM1708" s="1"/>
      <c r="AN1708" s="1"/>
      <c r="AO1708" s="1"/>
      <c r="AP1708" s="8"/>
      <c r="AQ1708" s="8"/>
      <c r="AR1708" s="8"/>
      <c r="AS1708" s="8"/>
      <c r="AT1708" s="2"/>
      <c r="AU1708" s="2"/>
      <c r="AV1708" s="2"/>
      <c r="AW1708" s="2"/>
      <c r="AX1708" s="2"/>
      <c r="AY1708" t="str">
        <f t="shared" si="904"/>
        <v>El Paso CD16</v>
      </c>
      <c r="BA1708">
        <v>16</v>
      </c>
      <c r="BC1708" s="91">
        <v>48</v>
      </c>
      <c r="BD1708" s="93"/>
      <c r="BE1708" s="162">
        <v>48141</v>
      </c>
      <c r="BF1708">
        <f t="shared" si="903"/>
        <v>4814116</v>
      </c>
      <c r="BH1708" t="s">
        <v>3387</v>
      </c>
    </row>
    <row r="1709" spans="1:60">
      <c r="A1709" t="s">
        <v>2249</v>
      </c>
      <c r="B1709" t="s">
        <v>2</v>
      </c>
      <c r="C1709" s="1">
        <f t="shared" si="893"/>
        <v>389</v>
      </c>
      <c r="D1709" s="1"/>
      <c r="E1709" s="1"/>
      <c r="F1709" s="1"/>
      <c r="G1709" s="1"/>
      <c r="H1709" s="1"/>
      <c r="I1709" s="1"/>
      <c r="J1709" s="1"/>
      <c r="K1709" s="7">
        <f>RANK(W1709,(W1709:Y1709,Z1709:AN1709))</f>
        <v>9</v>
      </c>
      <c r="L1709" s="7">
        <f>RANK(X1709,(W1709:Y1709,Z1709:AN1709))</f>
        <v>5</v>
      </c>
      <c r="M1709" s="7">
        <f>IF(Y1709&gt;0,RANK(Y1709,(W1709:Y1709,Z1709:AN1709)),0)</f>
        <v>1</v>
      </c>
      <c r="N1709" s="7">
        <f t="shared" si="894"/>
        <v>2</v>
      </c>
      <c r="O1709" s="1">
        <f t="shared" si="895"/>
        <v>134</v>
      </c>
      <c r="P1709" s="2">
        <f t="shared" si="896"/>
        <v>0.34447300771208228</v>
      </c>
      <c r="Q1709" s="2"/>
      <c r="R1709" s="2">
        <f t="shared" si="897"/>
        <v>7.7120822622107968E-3</v>
      </c>
      <c r="S1709" s="2">
        <f t="shared" si="898"/>
        <v>3.0848329048843187E-2</v>
      </c>
      <c r="T1709" s="2">
        <f t="shared" si="899"/>
        <v>0.56041131105398456</v>
      </c>
      <c r="U1709" s="2">
        <f t="shared" si="900"/>
        <v>0.21593830334190231</v>
      </c>
      <c r="V1709" s="2">
        <f t="shared" si="901"/>
        <v>0.18508997429305921</v>
      </c>
      <c r="W1709" s="1">
        <v>3</v>
      </c>
      <c r="X1709" s="1">
        <v>12</v>
      </c>
      <c r="Y1709" s="1">
        <v>218</v>
      </c>
      <c r="Z1709" s="1">
        <v>84</v>
      </c>
      <c r="AA1709" s="1">
        <v>35</v>
      </c>
      <c r="AC1709" s="1">
        <v>8</v>
      </c>
      <c r="AF1709" s="1">
        <v>18</v>
      </c>
      <c r="AG1709" s="1">
        <v>7</v>
      </c>
      <c r="AH1709" s="1"/>
      <c r="AI1709" s="1"/>
      <c r="AJ1709" s="1">
        <v>4</v>
      </c>
      <c r="AK1709" s="1"/>
      <c r="AL1709" s="1"/>
      <c r="AM1709" s="1"/>
      <c r="AN1709" s="1"/>
      <c r="AO1709" s="1"/>
      <c r="AP1709" s="8"/>
      <c r="AQ1709" s="8"/>
      <c r="AR1709" s="8"/>
      <c r="AS1709" s="8"/>
      <c r="AT1709" s="2"/>
      <c r="AU1709" s="2"/>
      <c r="AV1709" s="2"/>
      <c r="AW1709" s="2"/>
      <c r="AX1709" s="2"/>
      <c r="AY1709" t="str">
        <f t="shared" si="904"/>
        <v>El Paso CD23</v>
      </c>
      <c r="BA1709">
        <v>23</v>
      </c>
      <c r="BC1709" s="91">
        <v>48</v>
      </c>
      <c r="BD1709" s="93"/>
      <c r="BE1709" s="162">
        <v>48141</v>
      </c>
      <c r="BF1709">
        <f t="shared" si="903"/>
        <v>4814123</v>
      </c>
      <c r="BH1709" t="s">
        <v>3387</v>
      </c>
    </row>
    <row r="1710" spans="1:60">
      <c r="A1710" t="s">
        <v>2353</v>
      </c>
      <c r="B1710" t="s">
        <v>2</v>
      </c>
      <c r="C1710" s="1">
        <f t="shared" si="893"/>
        <v>2199</v>
      </c>
      <c r="D1710" s="1"/>
      <c r="E1710" s="1"/>
      <c r="F1710" s="1"/>
      <c r="G1710" s="1"/>
      <c r="H1710" s="1"/>
      <c r="I1710" s="1"/>
      <c r="J1710" s="1"/>
      <c r="K1710" s="7">
        <f>RANK(W1710,(W1710:Y1710,Z1710:AN1710))</f>
        <v>8</v>
      </c>
      <c r="L1710" s="7">
        <f>RANK(X1710,(W1710:Y1710,Z1710:AN1710))</f>
        <v>5</v>
      </c>
      <c r="M1710" s="7">
        <f>IF(Y1710&gt;0,RANK(Y1710,(W1710:Y1710,Z1710:AN1710)),0)</f>
        <v>1</v>
      </c>
      <c r="N1710" s="7">
        <f t="shared" si="894"/>
        <v>3</v>
      </c>
      <c r="O1710" s="1">
        <f t="shared" si="895"/>
        <v>1090</v>
      </c>
      <c r="P1710" s="2">
        <f t="shared" si="896"/>
        <v>0.49567985447930879</v>
      </c>
      <c r="Q1710" s="2"/>
      <c r="R1710" s="2">
        <f t="shared" si="897"/>
        <v>3.1832651205093224E-3</v>
      </c>
      <c r="S1710" s="2">
        <f t="shared" si="898"/>
        <v>6.3210550250113684E-2</v>
      </c>
      <c r="T1710" s="2">
        <f t="shared" si="899"/>
        <v>0.61664392905866305</v>
      </c>
      <c r="U1710" s="2">
        <f t="shared" si="900"/>
        <v>0.10641200545702592</v>
      </c>
      <c r="V1710" s="2">
        <f t="shared" si="901"/>
        <v>0.21055025011368797</v>
      </c>
      <c r="W1710" s="1">
        <v>7</v>
      </c>
      <c r="X1710" s="1">
        <v>139</v>
      </c>
      <c r="Y1710" s="1">
        <v>1356</v>
      </c>
      <c r="Z1710" s="1">
        <v>234</v>
      </c>
      <c r="AA1710" s="1">
        <v>266</v>
      </c>
      <c r="AC1710" s="1">
        <v>19</v>
      </c>
      <c r="AF1710" s="1">
        <v>160</v>
      </c>
      <c r="AG1710" s="1">
        <v>12</v>
      </c>
      <c r="AH1710" s="1"/>
      <c r="AI1710" s="1"/>
      <c r="AJ1710" s="1">
        <v>6</v>
      </c>
      <c r="AK1710" s="1"/>
      <c r="AL1710" s="1"/>
      <c r="AM1710" s="1"/>
      <c r="AN1710" s="1"/>
      <c r="AO1710" s="1"/>
      <c r="AP1710" s="8"/>
      <c r="AQ1710" s="8"/>
      <c r="AR1710" s="8"/>
      <c r="AS1710" s="8"/>
      <c r="AT1710" s="2"/>
      <c r="AU1710" s="2"/>
      <c r="AV1710" s="2"/>
      <c r="AW1710" s="2"/>
      <c r="AX1710" s="2"/>
      <c r="AY1710" t="str">
        <f t="shared" si="904"/>
        <v>Erath CD11</v>
      </c>
      <c r="BA1710">
        <v>11</v>
      </c>
      <c r="BC1710" s="91">
        <v>48</v>
      </c>
      <c r="BD1710" s="93"/>
      <c r="BE1710" s="162">
        <v>48143</v>
      </c>
      <c r="BF1710">
        <f t="shared" si="903"/>
        <v>4814311</v>
      </c>
      <c r="BH1710" t="s">
        <v>3387</v>
      </c>
    </row>
    <row r="1711" spans="1:60">
      <c r="A1711" t="s">
        <v>2353</v>
      </c>
      <c r="B1711" t="s">
        <v>2</v>
      </c>
      <c r="C1711" s="1">
        <f t="shared" si="893"/>
        <v>2128</v>
      </c>
      <c r="D1711" s="1"/>
      <c r="E1711" s="1"/>
      <c r="F1711" s="1"/>
      <c r="G1711" s="1"/>
      <c r="H1711" s="1"/>
      <c r="I1711" s="1"/>
      <c r="J1711" s="1"/>
      <c r="K1711" s="7">
        <f>RANK(W1711,(W1711:Y1711,Z1711:AN1711))</f>
        <v>6</v>
      </c>
      <c r="L1711" s="7">
        <f>RANK(X1711,(W1711:Y1711,Z1711:AN1711))</f>
        <v>5</v>
      </c>
      <c r="M1711" s="7">
        <f>IF(Y1711&gt;0,RANK(Y1711,(W1711:Y1711,Z1711:AN1711)),0)</f>
        <v>1</v>
      </c>
      <c r="N1711" s="7">
        <f t="shared" si="894"/>
        <v>3</v>
      </c>
      <c r="O1711" s="1">
        <f t="shared" si="895"/>
        <v>1034</v>
      </c>
      <c r="P1711" s="2">
        <f t="shared" si="896"/>
        <v>0.48590225563909772</v>
      </c>
      <c r="Q1711" s="2"/>
      <c r="R1711" s="2">
        <f t="shared" si="897"/>
        <v>6.1090225563909771E-3</v>
      </c>
      <c r="S1711" s="2">
        <f t="shared" si="898"/>
        <v>5.5451127819548869E-2</v>
      </c>
      <c r="T1711" s="2">
        <f t="shared" si="899"/>
        <v>0.61795112781954886</v>
      </c>
      <c r="U1711" s="2">
        <f t="shared" si="900"/>
        <v>0.11466165413533834</v>
      </c>
      <c r="V1711" s="2">
        <f t="shared" si="901"/>
        <v>0.20582706766917291</v>
      </c>
      <c r="W1711" s="1">
        <v>13</v>
      </c>
      <c r="X1711" s="1">
        <v>118</v>
      </c>
      <c r="Y1711" s="1">
        <v>1315</v>
      </c>
      <c r="Z1711" s="1">
        <v>244</v>
      </c>
      <c r="AA1711" s="1">
        <v>281</v>
      </c>
      <c r="AC1711" s="1">
        <v>12</v>
      </c>
      <c r="AF1711" s="1">
        <v>140</v>
      </c>
      <c r="AG1711" s="1">
        <v>2</v>
      </c>
      <c r="AH1711" s="1"/>
      <c r="AI1711" s="1"/>
      <c r="AJ1711" s="1">
        <v>3</v>
      </c>
      <c r="AK1711" s="1"/>
      <c r="AL1711" s="1"/>
      <c r="AM1711" s="1"/>
      <c r="AN1711" s="1"/>
      <c r="AO1711" s="1"/>
      <c r="AP1711" s="8"/>
      <c r="AQ1711" s="8"/>
      <c r="AR1711" s="8"/>
      <c r="AS1711" s="8"/>
      <c r="AT1711" s="2"/>
      <c r="AU1711" s="2"/>
      <c r="AV1711" s="2"/>
      <c r="AW1711" s="2"/>
      <c r="AX1711" s="2"/>
      <c r="AY1711" t="str">
        <f t="shared" si="904"/>
        <v>Erath CD25</v>
      </c>
      <c r="BA1711">
        <v>25</v>
      </c>
      <c r="BC1711" s="91">
        <v>48</v>
      </c>
      <c r="BD1711" s="93"/>
      <c r="BE1711" s="162">
        <v>48143</v>
      </c>
      <c r="BF1711">
        <f t="shared" si="903"/>
        <v>4814325</v>
      </c>
      <c r="BH1711" t="s">
        <v>3387</v>
      </c>
    </row>
    <row r="1712" spans="1:60">
      <c r="A1712" t="s">
        <v>3137</v>
      </c>
      <c r="B1712" t="s">
        <v>2</v>
      </c>
      <c r="C1712" s="1">
        <f t="shared" si="893"/>
        <v>237</v>
      </c>
      <c r="D1712" s="1"/>
      <c r="E1712" s="1"/>
      <c r="F1712" s="1"/>
      <c r="G1712" s="1"/>
      <c r="H1712" s="1"/>
      <c r="I1712" s="1"/>
      <c r="J1712" s="1"/>
      <c r="K1712" s="7">
        <f>RANK(W1712,(W1712:Y1712,Z1712:AN1712))</f>
        <v>6</v>
      </c>
      <c r="L1712" s="7">
        <f>RANK(X1712,(W1712:Y1712,Z1712:AN1712))</f>
        <v>4</v>
      </c>
      <c r="M1712" s="7">
        <f>IF(Y1712&gt;0,RANK(Y1712,(W1712:Y1712,Z1712:AN1712)),0)</f>
        <v>1</v>
      </c>
      <c r="N1712" s="7">
        <f t="shared" si="894"/>
        <v>3</v>
      </c>
      <c r="O1712" s="1">
        <f t="shared" si="895"/>
        <v>148</v>
      </c>
      <c r="P1712" s="2">
        <f t="shared" si="896"/>
        <v>0.62447257383966248</v>
      </c>
      <c r="Q1712" s="2"/>
      <c r="R1712" s="2">
        <f t="shared" si="897"/>
        <v>8.4388185654008432E-3</v>
      </c>
      <c r="S1712" s="2">
        <f t="shared" si="898"/>
        <v>5.4852320675105488E-2</v>
      </c>
      <c r="T1712" s="2">
        <f t="shared" si="899"/>
        <v>0.71729957805907174</v>
      </c>
      <c r="U1712" s="2">
        <f t="shared" si="900"/>
        <v>7.5949367088607597E-2</v>
      </c>
      <c r="V1712" s="2">
        <f t="shared" si="901"/>
        <v>0.14345991561181431</v>
      </c>
      <c r="W1712" s="1">
        <v>2</v>
      </c>
      <c r="X1712" s="1">
        <v>13</v>
      </c>
      <c r="Y1712" s="1">
        <v>170</v>
      </c>
      <c r="Z1712" s="1">
        <v>18</v>
      </c>
      <c r="AA1712" s="1">
        <v>22</v>
      </c>
      <c r="AC1712" s="1">
        <v>1</v>
      </c>
      <c r="AF1712" s="1">
        <v>11</v>
      </c>
      <c r="AG1712" s="1">
        <v>0</v>
      </c>
      <c r="AH1712" s="1"/>
      <c r="AI1712" s="1"/>
      <c r="AJ1712" s="1">
        <v>0</v>
      </c>
      <c r="AK1712" s="1"/>
      <c r="AL1712" s="1"/>
      <c r="AM1712" s="1"/>
      <c r="AN1712" s="1"/>
      <c r="AO1712" s="1"/>
      <c r="AP1712" s="8"/>
      <c r="AQ1712" s="8"/>
      <c r="AR1712" s="8"/>
      <c r="AS1712" s="8"/>
      <c r="AT1712" s="2"/>
      <c r="AU1712" s="2"/>
      <c r="AV1712" s="2"/>
      <c r="AW1712" s="2"/>
      <c r="AX1712" s="2"/>
      <c r="AY1712" t="str">
        <f t="shared" si="904"/>
        <v>Floyd CD13</v>
      </c>
      <c r="BA1712">
        <v>13</v>
      </c>
      <c r="BC1712" s="91">
        <v>48</v>
      </c>
      <c r="BD1712" s="93"/>
      <c r="BE1712" s="162">
        <v>48153</v>
      </c>
      <c r="BF1712">
        <f t="shared" si="903"/>
        <v>4815313</v>
      </c>
      <c r="BH1712" t="s">
        <v>3387</v>
      </c>
    </row>
    <row r="1713" spans="1:60">
      <c r="A1713" t="s">
        <v>3137</v>
      </c>
      <c r="B1713" t="s">
        <v>2</v>
      </c>
      <c r="C1713" s="1">
        <f t="shared" si="893"/>
        <v>502</v>
      </c>
      <c r="D1713" s="1"/>
      <c r="E1713" s="1"/>
      <c r="F1713" s="1"/>
      <c r="G1713" s="1"/>
      <c r="H1713" s="1"/>
      <c r="I1713" s="1"/>
      <c r="J1713" s="1"/>
      <c r="K1713" s="7">
        <f>RANK(W1713,(W1713:Y1713,Z1713:AN1713))</f>
        <v>7</v>
      </c>
      <c r="L1713" s="7">
        <f>RANK(X1713,(W1713:Y1713,Z1713:AN1713))</f>
        <v>5</v>
      </c>
      <c r="M1713" s="7">
        <f>IF(Y1713&gt;0,RANK(Y1713,(W1713:Y1713,Z1713:AN1713)),0)</f>
        <v>1</v>
      </c>
      <c r="N1713" s="7">
        <f t="shared" si="894"/>
        <v>4</v>
      </c>
      <c r="O1713" s="1">
        <f t="shared" si="895"/>
        <v>316</v>
      </c>
      <c r="P1713" s="2">
        <f t="shared" si="896"/>
        <v>0.62948207171314741</v>
      </c>
      <c r="Q1713" s="2"/>
      <c r="R1713" s="2">
        <f t="shared" si="897"/>
        <v>1.9920318725099601E-3</v>
      </c>
      <c r="S1713" s="2">
        <f t="shared" si="898"/>
        <v>5.5776892430278883E-2</v>
      </c>
      <c r="T1713" s="2">
        <f t="shared" si="899"/>
        <v>0.70717131474103589</v>
      </c>
      <c r="U1713" s="2">
        <f t="shared" si="900"/>
        <v>6.1752988047808766E-2</v>
      </c>
      <c r="V1713" s="2">
        <f t="shared" si="901"/>
        <v>0.17330677290836655</v>
      </c>
      <c r="W1713" s="1">
        <v>1</v>
      </c>
      <c r="X1713" s="1">
        <v>28</v>
      </c>
      <c r="Y1713" s="1">
        <v>355</v>
      </c>
      <c r="Z1713" s="1">
        <v>31</v>
      </c>
      <c r="AA1713" s="1">
        <v>39</v>
      </c>
      <c r="AC1713" s="1">
        <v>7</v>
      </c>
      <c r="AF1713" s="1">
        <v>39</v>
      </c>
      <c r="AG1713" s="1">
        <v>1</v>
      </c>
      <c r="AH1713" s="1"/>
      <c r="AI1713" s="1"/>
      <c r="AJ1713" s="1">
        <v>1</v>
      </c>
      <c r="AK1713" s="1"/>
      <c r="AL1713" s="1"/>
      <c r="AM1713" s="1"/>
      <c r="AN1713" s="1"/>
      <c r="AO1713" s="1"/>
      <c r="AP1713" s="8"/>
      <c r="AQ1713" s="8"/>
      <c r="AR1713" s="8"/>
      <c r="AS1713" s="8"/>
      <c r="AT1713" s="2"/>
      <c r="AU1713" s="2"/>
      <c r="AV1713" s="2"/>
      <c r="AW1713" s="2"/>
      <c r="AX1713" s="2"/>
      <c r="AY1713" t="str">
        <f t="shared" si="904"/>
        <v>Floyd CD19</v>
      </c>
      <c r="BA1713">
        <v>19</v>
      </c>
      <c r="BC1713" s="91">
        <v>48</v>
      </c>
      <c r="BD1713" s="93"/>
      <c r="BE1713" s="162">
        <v>48153</v>
      </c>
      <c r="BF1713">
        <f t="shared" si="903"/>
        <v>4815319</v>
      </c>
      <c r="BH1713" t="s">
        <v>3387</v>
      </c>
    </row>
    <row r="1714" spans="1:60">
      <c r="A1714" t="s">
        <v>1359</v>
      </c>
      <c r="B1714" t="s">
        <v>2</v>
      </c>
      <c r="C1714" s="1">
        <f t="shared" si="893"/>
        <v>3266</v>
      </c>
      <c r="D1714" s="1"/>
      <c r="E1714" s="1"/>
      <c r="F1714" s="1"/>
      <c r="G1714" s="1"/>
      <c r="H1714" s="1"/>
      <c r="I1714" s="1"/>
      <c r="J1714" s="1"/>
      <c r="K1714" s="7">
        <f>RANK(W1714,(W1714:Y1714,Z1714:AN1714))</f>
        <v>7</v>
      </c>
      <c r="L1714" s="7">
        <f>RANK(X1714,(W1714:Y1714,Z1714:AN1714))</f>
        <v>4</v>
      </c>
      <c r="M1714" s="7">
        <f>IF(Y1714&gt;0,RANK(Y1714,(W1714:Y1714,Z1714:AN1714)),0)</f>
        <v>1</v>
      </c>
      <c r="N1714" s="7">
        <f t="shared" si="894"/>
        <v>2</v>
      </c>
      <c r="O1714" s="1">
        <f t="shared" si="895"/>
        <v>1776</v>
      </c>
      <c r="P1714" s="2">
        <f t="shared" si="896"/>
        <v>0.54378444580526641</v>
      </c>
      <c r="Q1714" s="2"/>
      <c r="R1714" s="2">
        <f t="shared" si="897"/>
        <v>4.8989589712186161E-3</v>
      </c>
      <c r="S1714" s="2">
        <f t="shared" si="898"/>
        <v>5.1745254133496635E-2</v>
      </c>
      <c r="T1714" s="2">
        <f t="shared" si="899"/>
        <v>0.67973055725658293</v>
      </c>
      <c r="U1714" s="2">
        <f t="shared" si="900"/>
        <v>0.1359461114513166</v>
      </c>
      <c r="V1714" s="2">
        <f t="shared" si="901"/>
        <v>0.12767911818738523</v>
      </c>
      <c r="W1714" s="1">
        <v>16</v>
      </c>
      <c r="X1714" s="1">
        <v>169</v>
      </c>
      <c r="Y1714" s="1">
        <v>2220</v>
      </c>
      <c r="Z1714" s="1">
        <v>444</v>
      </c>
      <c r="AA1714" s="1">
        <v>251</v>
      </c>
      <c r="AC1714" s="1">
        <v>19</v>
      </c>
      <c r="AF1714" s="1">
        <v>129</v>
      </c>
      <c r="AG1714" s="1">
        <v>10</v>
      </c>
      <c r="AH1714" s="1"/>
      <c r="AI1714" s="1"/>
      <c r="AJ1714" s="1">
        <v>8</v>
      </c>
      <c r="AK1714" s="1"/>
      <c r="AL1714" s="1"/>
      <c r="AM1714" s="1"/>
      <c r="AN1714" s="1"/>
      <c r="AO1714" s="1"/>
      <c r="AP1714" s="8"/>
      <c r="AQ1714" s="8"/>
      <c r="AR1714" s="8"/>
      <c r="AS1714" s="8"/>
      <c r="AT1714" s="2"/>
      <c r="AU1714" s="2"/>
      <c r="AV1714" s="2"/>
      <c r="AW1714" s="2"/>
      <c r="AX1714" s="2"/>
      <c r="AY1714" t="str">
        <f t="shared" si="904"/>
        <v>Fort Bend CD9</v>
      </c>
      <c r="BA1714">
        <v>9</v>
      </c>
      <c r="BC1714" s="91">
        <v>48</v>
      </c>
      <c r="BD1714" s="93"/>
      <c r="BE1714" s="162">
        <v>48157</v>
      </c>
      <c r="BF1714">
        <f t="shared" si="903"/>
        <v>4815709</v>
      </c>
      <c r="BH1714" t="s">
        <v>3387</v>
      </c>
    </row>
    <row r="1715" spans="1:60">
      <c r="A1715" t="s">
        <v>1359</v>
      </c>
      <c r="B1715" t="s">
        <v>2</v>
      </c>
      <c r="C1715" s="1">
        <f t="shared" si="893"/>
        <v>33483</v>
      </c>
      <c r="D1715" s="1"/>
      <c r="E1715" s="1"/>
      <c r="F1715" s="1"/>
      <c r="G1715" s="1"/>
      <c r="H1715" s="1"/>
      <c r="I1715" s="1"/>
      <c r="J1715" s="1"/>
      <c r="K1715" s="7">
        <f>RANK(W1715,(W1715:Y1715,Z1715:AN1715))</f>
        <v>7</v>
      </c>
      <c r="L1715" s="7">
        <f>RANK(X1715,(W1715:Y1715,Z1715:AN1715))</f>
        <v>4</v>
      </c>
      <c r="M1715" s="7">
        <f>IF(Y1715&gt;0,RANK(Y1715,(W1715:Y1715,Z1715:AN1715)),0)</f>
        <v>1</v>
      </c>
      <c r="N1715" s="7">
        <f t="shared" si="894"/>
        <v>2</v>
      </c>
      <c r="O1715" s="1">
        <f t="shared" si="895"/>
        <v>17754</v>
      </c>
      <c r="P1715" s="2">
        <f t="shared" si="896"/>
        <v>0.53023922587581762</v>
      </c>
      <c r="Q1715" s="2"/>
      <c r="R1715" s="2">
        <f t="shared" si="897"/>
        <v>5.8835827136158644E-3</v>
      </c>
      <c r="S1715" s="2">
        <f t="shared" si="898"/>
        <v>5.405728280022698E-2</v>
      </c>
      <c r="T1715" s="2">
        <f t="shared" si="899"/>
        <v>0.66675626437296542</v>
      </c>
      <c r="U1715" s="2">
        <f t="shared" si="900"/>
        <v>0.1365170384971478</v>
      </c>
      <c r="V1715" s="2">
        <f t="shared" si="901"/>
        <v>0.13678583161604385</v>
      </c>
      <c r="W1715" s="1">
        <v>197</v>
      </c>
      <c r="X1715" s="1">
        <v>1810</v>
      </c>
      <c r="Y1715" s="1">
        <v>22325</v>
      </c>
      <c r="Z1715" s="1">
        <v>4571</v>
      </c>
      <c r="AA1715" s="1">
        <v>2420</v>
      </c>
      <c r="AC1715" s="1">
        <v>275</v>
      </c>
      <c r="AF1715" s="1">
        <v>1747</v>
      </c>
      <c r="AG1715" s="1">
        <v>47</v>
      </c>
      <c r="AH1715" s="1"/>
      <c r="AI1715" s="1"/>
      <c r="AJ1715" s="1">
        <v>91</v>
      </c>
      <c r="AK1715" s="1"/>
      <c r="AL1715" s="1"/>
      <c r="AM1715" s="1"/>
      <c r="AN1715" s="1"/>
      <c r="AO1715" s="1"/>
      <c r="AP1715" s="8"/>
      <c r="AQ1715" s="8"/>
      <c r="AR1715" s="8"/>
      <c r="AS1715" s="8"/>
      <c r="AT1715" s="2"/>
      <c r="AU1715" s="2"/>
      <c r="AV1715" s="2"/>
      <c r="AW1715" s="2"/>
      <c r="AX1715" s="2"/>
      <c r="AY1715" t="str">
        <f t="shared" si="904"/>
        <v>Fort Bend CD22</v>
      </c>
      <c r="BA1715">
        <v>22</v>
      </c>
      <c r="BC1715" s="91">
        <v>48</v>
      </c>
      <c r="BD1715" s="93"/>
      <c r="BE1715" s="162">
        <v>48157</v>
      </c>
      <c r="BF1715">
        <f t="shared" si="903"/>
        <v>4815722</v>
      </c>
      <c r="BH1715" t="s">
        <v>3387</v>
      </c>
    </row>
    <row r="1716" spans="1:60">
      <c r="A1716" t="s">
        <v>2694</v>
      </c>
      <c r="B1716" t="s">
        <v>2</v>
      </c>
      <c r="C1716" s="1">
        <f t="shared" si="893"/>
        <v>1016</v>
      </c>
      <c r="D1716" s="1"/>
      <c r="E1716" s="1"/>
      <c r="F1716" s="1"/>
      <c r="G1716" s="1"/>
      <c r="H1716" s="1"/>
      <c r="I1716" s="1"/>
      <c r="J1716" s="1"/>
      <c r="K1716" s="7">
        <f>RANK(W1716,(W1716:Y1716,Z1716:AN1716))</f>
        <v>9</v>
      </c>
      <c r="L1716" s="7">
        <f>RANK(X1716,(W1716:Y1716,Z1716:AN1716))</f>
        <v>4</v>
      </c>
      <c r="M1716" s="7">
        <f>IF(Y1716&gt;0,RANK(Y1716,(W1716:Y1716,Z1716:AN1716)),0)</f>
        <v>1</v>
      </c>
      <c r="N1716" s="7">
        <f t="shared" si="894"/>
        <v>2</v>
      </c>
      <c r="O1716" s="1">
        <f t="shared" si="895"/>
        <v>609</v>
      </c>
      <c r="P1716" s="2">
        <f t="shared" si="896"/>
        <v>0.59940944881889768</v>
      </c>
      <c r="Q1716" s="2"/>
      <c r="R1716" s="2">
        <f t="shared" si="897"/>
        <v>9.8425196850393699E-4</v>
      </c>
      <c r="S1716" s="2">
        <f t="shared" si="898"/>
        <v>5.5118110236220472E-2</v>
      </c>
      <c r="T1716" s="2">
        <f t="shared" si="899"/>
        <v>0.72145669291338588</v>
      </c>
      <c r="U1716" s="2">
        <f t="shared" si="900"/>
        <v>0.12204724409448819</v>
      </c>
      <c r="V1716" s="2">
        <f t="shared" si="901"/>
        <v>0.10039370078740151</v>
      </c>
      <c r="W1716" s="1">
        <v>1</v>
      </c>
      <c r="X1716" s="1">
        <v>56</v>
      </c>
      <c r="Y1716" s="1">
        <v>733</v>
      </c>
      <c r="Z1716" s="1">
        <v>124</v>
      </c>
      <c r="AA1716" s="1">
        <v>64</v>
      </c>
      <c r="AC1716" s="1">
        <v>5</v>
      </c>
      <c r="AF1716" s="1">
        <v>21</v>
      </c>
      <c r="AG1716" s="1">
        <v>5</v>
      </c>
      <c r="AH1716" s="1"/>
      <c r="AI1716" s="1"/>
      <c r="AJ1716" s="1">
        <v>7</v>
      </c>
      <c r="AK1716" s="1"/>
      <c r="AL1716" s="1"/>
      <c r="AM1716" s="1"/>
      <c r="AN1716" s="1"/>
      <c r="AO1716" s="1"/>
      <c r="AP1716" s="8"/>
      <c r="AQ1716" s="8"/>
      <c r="AR1716" s="8"/>
      <c r="AS1716" s="8"/>
      <c r="AT1716" s="2"/>
      <c r="AU1716" s="2"/>
      <c r="AV1716" s="2"/>
      <c r="AW1716" s="2"/>
      <c r="AX1716" s="2"/>
      <c r="AY1716" t="str">
        <f t="shared" si="904"/>
        <v>Gonzales CD27</v>
      </c>
      <c r="BA1716">
        <v>27</v>
      </c>
      <c r="BC1716" s="91">
        <v>48</v>
      </c>
      <c r="BD1716" s="93"/>
      <c r="BE1716" s="162">
        <v>48177</v>
      </c>
      <c r="BF1716">
        <f t="shared" si="903"/>
        <v>4817727</v>
      </c>
      <c r="BH1716" t="s">
        <v>3387</v>
      </c>
    </row>
    <row r="1717" spans="1:60">
      <c r="A1717" t="s">
        <v>2694</v>
      </c>
      <c r="B1717" t="s">
        <v>2</v>
      </c>
      <c r="C1717" s="1">
        <f t="shared" si="893"/>
        <v>385</v>
      </c>
      <c r="D1717" s="1"/>
      <c r="E1717" s="1"/>
      <c r="F1717" s="1"/>
      <c r="G1717" s="1"/>
      <c r="H1717" s="1"/>
      <c r="I1717" s="1"/>
      <c r="J1717" s="1"/>
      <c r="K1717" s="7">
        <f>RANK(W1717,(W1717:Y1717,Z1717:AN1717))</f>
        <v>9</v>
      </c>
      <c r="L1717" s="7">
        <f>RANK(X1717,(W1717:Y1717,Z1717:AN1717))</f>
        <v>4</v>
      </c>
      <c r="M1717" s="7">
        <f>IF(Y1717&gt;0,RANK(Y1717,(W1717:Y1717,Z1717:AN1717)),0)</f>
        <v>1</v>
      </c>
      <c r="N1717" s="7">
        <f t="shared" si="894"/>
        <v>2</v>
      </c>
      <c r="O1717" s="1">
        <f t="shared" si="895"/>
        <v>245</v>
      </c>
      <c r="P1717" s="2">
        <f t="shared" si="896"/>
        <v>0.63636363636363635</v>
      </c>
      <c r="Q1717" s="2"/>
      <c r="R1717" s="2">
        <f t="shared" si="897"/>
        <v>0</v>
      </c>
      <c r="S1717" s="2">
        <f t="shared" si="898"/>
        <v>3.896103896103896E-2</v>
      </c>
      <c r="T1717" s="2">
        <f t="shared" si="899"/>
        <v>0.75064935064935068</v>
      </c>
      <c r="U1717" s="2">
        <f t="shared" si="900"/>
        <v>0.11428571428571428</v>
      </c>
      <c r="V1717" s="2">
        <f t="shared" si="901"/>
        <v>9.6103896103896067E-2</v>
      </c>
      <c r="W1717" s="1">
        <v>0</v>
      </c>
      <c r="X1717" s="1">
        <v>15</v>
      </c>
      <c r="Y1717" s="1">
        <v>289</v>
      </c>
      <c r="Z1717" s="1">
        <v>44</v>
      </c>
      <c r="AA1717" s="1">
        <v>26</v>
      </c>
      <c r="AC1717" s="1">
        <v>3</v>
      </c>
      <c r="AF1717" s="1">
        <v>3</v>
      </c>
      <c r="AG1717" s="1">
        <v>1</v>
      </c>
      <c r="AH1717" s="1"/>
      <c r="AI1717" s="1"/>
      <c r="AJ1717" s="1">
        <v>4</v>
      </c>
      <c r="AK1717" s="1"/>
      <c r="AL1717" s="1"/>
      <c r="AM1717" s="1"/>
      <c r="AN1717" s="1"/>
      <c r="AO1717" s="1"/>
      <c r="AP1717" s="8"/>
      <c r="AQ1717" s="8"/>
      <c r="AR1717" s="8"/>
      <c r="AS1717" s="8"/>
      <c r="AT1717" s="2"/>
      <c r="AU1717" s="2"/>
      <c r="AV1717" s="2"/>
      <c r="AW1717" s="2"/>
      <c r="AX1717" s="2"/>
      <c r="AY1717" t="str">
        <f t="shared" si="904"/>
        <v>Gonzales CD34</v>
      </c>
      <c r="BA1717">
        <v>34</v>
      </c>
      <c r="BC1717" s="91">
        <v>48</v>
      </c>
      <c r="BD1717" s="93"/>
      <c r="BE1717" s="162">
        <v>48177</v>
      </c>
      <c r="BF1717">
        <f t="shared" si="903"/>
        <v>4817734</v>
      </c>
      <c r="BH1717" t="s">
        <v>3387</v>
      </c>
    </row>
    <row r="1718" spans="1:60">
      <c r="A1718" t="s">
        <v>1204</v>
      </c>
      <c r="B1718" t="s">
        <v>2</v>
      </c>
      <c r="C1718" s="1">
        <f t="shared" si="893"/>
        <v>9638</v>
      </c>
      <c r="D1718" s="1"/>
      <c r="E1718" s="1"/>
      <c r="F1718" s="1"/>
      <c r="G1718" s="1"/>
      <c r="H1718" s="1"/>
      <c r="I1718" s="1"/>
      <c r="J1718" s="1"/>
      <c r="K1718" s="7">
        <f>RANK(W1718,(W1718:Y1718,Z1718:AN1718))</f>
        <v>7</v>
      </c>
      <c r="L1718" s="7">
        <f>RANK(X1718,(W1718:Y1718,Z1718:AN1718))</f>
        <v>5</v>
      </c>
      <c r="M1718" s="7">
        <f>IF(Y1718&gt;0,RANK(Y1718,(W1718:Y1718,Z1718:AN1718)),0)</f>
        <v>1</v>
      </c>
      <c r="N1718" s="7">
        <f t="shared" si="894"/>
        <v>2</v>
      </c>
      <c r="O1718" s="1">
        <f t="shared" si="895"/>
        <v>5603</v>
      </c>
      <c r="P1718" s="2">
        <f t="shared" si="896"/>
        <v>0.58134467731894579</v>
      </c>
      <c r="Q1718" s="2"/>
      <c r="R1718" s="2">
        <f t="shared" si="897"/>
        <v>5.3953102303382445E-3</v>
      </c>
      <c r="S1718" s="2">
        <f t="shared" si="898"/>
        <v>3.7870927578335753E-2</v>
      </c>
      <c r="T1718" s="2">
        <f t="shared" si="899"/>
        <v>0.69329736459846436</v>
      </c>
      <c r="U1718" s="2">
        <f t="shared" si="900"/>
        <v>0.11195268727951857</v>
      </c>
      <c r="V1718" s="2">
        <f t="shared" si="901"/>
        <v>0.15148371031334307</v>
      </c>
      <c r="W1718" s="1">
        <v>52</v>
      </c>
      <c r="X1718" s="1">
        <v>365</v>
      </c>
      <c r="Y1718" s="1">
        <v>6682</v>
      </c>
      <c r="Z1718" s="1">
        <v>1079</v>
      </c>
      <c r="AA1718" s="1">
        <v>849</v>
      </c>
      <c r="AC1718" s="1">
        <v>81</v>
      </c>
      <c r="AF1718" s="1">
        <v>482</v>
      </c>
      <c r="AG1718" s="1">
        <v>12</v>
      </c>
      <c r="AH1718" s="1"/>
      <c r="AI1718" s="1"/>
      <c r="AJ1718" s="1">
        <v>36</v>
      </c>
      <c r="AK1718" s="1"/>
      <c r="AL1718" s="1"/>
      <c r="AM1718" s="1"/>
      <c r="AN1718" s="1"/>
      <c r="AO1718" s="1"/>
      <c r="AP1718" s="8"/>
      <c r="AQ1718" s="8"/>
      <c r="AR1718" s="8"/>
      <c r="AS1718" s="8"/>
      <c r="AT1718" s="2"/>
      <c r="AU1718" s="2"/>
      <c r="AV1718" s="2"/>
      <c r="AW1718" s="2"/>
      <c r="AX1718" s="2"/>
      <c r="AY1718" t="str">
        <f t="shared" si="904"/>
        <v>Guadalupe CD15</v>
      </c>
      <c r="BA1718">
        <v>15</v>
      </c>
      <c r="BC1718" s="91">
        <v>48</v>
      </c>
      <c r="BD1718" s="93"/>
      <c r="BE1718" s="162">
        <v>48187</v>
      </c>
      <c r="BF1718">
        <f t="shared" si="903"/>
        <v>4818715</v>
      </c>
      <c r="BH1718" t="s">
        <v>3387</v>
      </c>
    </row>
    <row r="1719" spans="1:60">
      <c r="A1719" t="s">
        <v>1204</v>
      </c>
      <c r="B1719" t="s">
        <v>2</v>
      </c>
      <c r="C1719" s="1">
        <f t="shared" si="893"/>
        <v>1877</v>
      </c>
      <c r="D1719" s="1"/>
      <c r="E1719" s="1"/>
      <c r="F1719" s="1"/>
      <c r="G1719" s="1"/>
      <c r="H1719" s="1"/>
      <c r="I1719" s="1"/>
      <c r="J1719" s="1"/>
      <c r="K1719" s="7">
        <f>RANK(W1719,(W1719:Y1719,Z1719:AN1719))</f>
        <v>6</v>
      </c>
      <c r="L1719" s="7">
        <f>RANK(X1719,(W1719:Y1719,Z1719:AN1719))</f>
        <v>4</v>
      </c>
      <c r="M1719" s="7">
        <f>IF(Y1719&gt;0,RANK(Y1719,(W1719:Y1719,Z1719:AN1719)),0)</f>
        <v>1</v>
      </c>
      <c r="N1719" s="7">
        <f t="shared" si="894"/>
        <v>3</v>
      </c>
      <c r="O1719" s="1">
        <f t="shared" si="895"/>
        <v>1263</v>
      </c>
      <c r="P1719" s="2">
        <f t="shared" si="896"/>
        <v>0.67288225892381459</v>
      </c>
      <c r="Q1719" s="2"/>
      <c r="R1719" s="2">
        <f t="shared" si="897"/>
        <v>3.7293553542887587E-3</v>
      </c>
      <c r="S1719" s="2">
        <f t="shared" si="898"/>
        <v>4.3153969099627064E-2</v>
      </c>
      <c r="T1719" s="2">
        <f t="shared" si="899"/>
        <v>0.76771443793287164</v>
      </c>
      <c r="U1719" s="2">
        <f t="shared" si="900"/>
        <v>8.1513052743740017E-2</v>
      </c>
      <c r="V1719" s="2">
        <f t="shared" si="901"/>
        <v>0.10388918486947249</v>
      </c>
      <c r="W1719" s="1">
        <v>7</v>
      </c>
      <c r="X1719" s="1">
        <v>81</v>
      </c>
      <c r="Y1719" s="1">
        <v>1441</v>
      </c>
      <c r="Z1719" s="1">
        <v>153</v>
      </c>
      <c r="AA1719" s="1">
        <v>178</v>
      </c>
      <c r="AC1719" s="1">
        <v>15</v>
      </c>
      <c r="AF1719" s="1">
        <v>0</v>
      </c>
      <c r="AG1719" s="1">
        <v>0</v>
      </c>
      <c r="AH1719" s="1"/>
      <c r="AI1719" s="1"/>
      <c r="AJ1719" s="1">
        <v>2</v>
      </c>
      <c r="AK1719" s="1"/>
      <c r="AL1719" s="1"/>
      <c r="AM1719" s="1"/>
      <c r="AN1719" s="1"/>
      <c r="AO1719" s="1"/>
      <c r="AP1719" s="8"/>
      <c r="AQ1719" s="8"/>
      <c r="AR1719" s="8"/>
      <c r="AS1719" s="8"/>
      <c r="AT1719" s="2"/>
      <c r="AU1719" s="2"/>
      <c r="AV1719" s="2"/>
      <c r="AW1719" s="2"/>
      <c r="AX1719" s="2"/>
      <c r="AY1719" t="str">
        <f t="shared" si="904"/>
        <v>Guadalupe CD35</v>
      </c>
      <c r="BA1719">
        <v>35</v>
      </c>
      <c r="BC1719" s="91">
        <v>48</v>
      </c>
      <c r="BD1719" s="93"/>
      <c r="BE1719" s="162">
        <v>48187</v>
      </c>
      <c r="BF1719">
        <f t="shared" si="903"/>
        <v>4818735</v>
      </c>
      <c r="BH1719" t="s">
        <v>3387</v>
      </c>
    </row>
    <row r="1720" spans="1:60">
      <c r="A1720" t="s">
        <v>89</v>
      </c>
      <c r="B1720" t="s">
        <v>2</v>
      </c>
      <c r="C1720" s="1">
        <f t="shared" si="893"/>
        <v>44607</v>
      </c>
      <c r="D1720" s="1"/>
      <c r="E1720" s="1"/>
      <c r="F1720" s="1"/>
      <c r="G1720" s="1"/>
      <c r="H1720" s="1"/>
      <c r="I1720" s="1"/>
      <c r="J1720" s="1"/>
      <c r="K1720" s="7">
        <f>RANK(W1720,(W1720:Y1720,Z1720:AN1720))</f>
        <v>7</v>
      </c>
      <c r="L1720" s="7">
        <f>RANK(X1720,(W1720:Y1720,Z1720:AN1720))</f>
        <v>4</v>
      </c>
      <c r="M1720" s="7">
        <f>IF(Y1720&gt;0,RANK(Y1720,(W1720:Y1720,Z1720:AN1720)),0)</f>
        <v>1</v>
      </c>
      <c r="N1720" s="7">
        <f t="shared" si="894"/>
        <v>2</v>
      </c>
      <c r="O1720" s="1">
        <f t="shared" si="895"/>
        <v>25349</v>
      </c>
      <c r="P1720" s="2">
        <f t="shared" si="896"/>
        <v>0.56827403770708629</v>
      </c>
      <c r="Q1720" s="2"/>
      <c r="R1720" s="2">
        <f t="shared" si="897"/>
        <v>7.2858519963234468E-3</v>
      </c>
      <c r="S1720" s="2">
        <f t="shared" si="898"/>
        <v>4.9431703544286769E-2</v>
      </c>
      <c r="T1720" s="2">
        <f t="shared" si="899"/>
        <v>0.69531687851682467</v>
      </c>
      <c r="U1720" s="2">
        <f t="shared" si="900"/>
        <v>0.12704284080973838</v>
      </c>
      <c r="V1720" s="2">
        <f t="shared" si="901"/>
        <v>0.12092272513282676</v>
      </c>
      <c r="W1720" s="1">
        <v>325</v>
      </c>
      <c r="X1720" s="1">
        <v>2205</v>
      </c>
      <c r="Y1720" s="1">
        <v>31016</v>
      </c>
      <c r="Z1720" s="1">
        <v>5667</v>
      </c>
      <c r="AA1720" s="1">
        <v>3416</v>
      </c>
      <c r="AC1720" s="1">
        <v>354</v>
      </c>
      <c r="AF1720" s="1">
        <v>1490</v>
      </c>
      <c r="AG1720" s="1">
        <v>45</v>
      </c>
      <c r="AH1720" s="1"/>
      <c r="AI1720" s="1"/>
      <c r="AJ1720" s="1">
        <v>89</v>
      </c>
      <c r="AK1720" s="1"/>
      <c r="AL1720" s="1"/>
      <c r="AM1720" s="1"/>
      <c r="AN1720" s="1"/>
      <c r="AO1720" s="1"/>
      <c r="AP1720" s="8"/>
      <c r="AQ1720" s="8"/>
      <c r="AR1720" s="8"/>
      <c r="AS1720" s="8"/>
      <c r="AT1720" s="2"/>
      <c r="AU1720" s="2"/>
      <c r="AV1720" s="2"/>
      <c r="AW1720" s="2"/>
      <c r="AX1720" s="2"/>
      <c r="AY1720" t="str">
        <f t="shared" si="904"/>
        <v>Harris CD2</v>
      </c>
      <c r="BA1720">
        <v>2</v>
      </c>
      <c r="BC1720" s="91">
        <v>48</v>
      </c>
      <c r="BD1720" s="93"/>
      <c r="BE1720" s="162">
        <v>48201</v>
      </c>
      <c r="BF1720">
        <f t="shared" si="903"/>
        <v>4820102</v>
      </c>
      <c r="BH1720" t="s">
        <v>3387</v>
      </c>
    </row>
    <row r="1721" spans="1:60">
      <c r="A1721" t="s">
        <v>89</v>
      </c>
      <c r="B1721" t="s">
        <v>2</v>
      </c>
      <c r="C1721" s="1">
        <f t="shared" si="893"/>
        <v>45810</v>
      </c>
      <c r="D1721" s="1"/>
      <c r="E1721" s="1"/>
      <c r="F1721" s="1"/>
      <c r="G1721" s="1"/>
      <c r="H1721" s="1"/>
      <c r="I1721" s="1"/>
      <c r="J1721" s="1"/>
      <c r="K1721" s="7">
        <f>RANK(W1721,(W1721:Y1721,Z1721:AN1721))</f>
        <v>6</v>
      </c>
      <c r="L1721" s="7">
        <f>RANK(X1721,(W1721:Y1721,Z1721:AN1721))</f>
        <v>4</v>
      </c>
      <c r="M1721" s="7">
        <f>IF(Y1721&gt;0,RANK(Y1721,(W1721:Y1721,Z1721:AN1721)),0)</f>
        <v>1</v>
      </c>
      <c r="N1721" s="7">
        <f t="shared" si="894"/>
        <v>2</v>
      </c>
      <c r="O1721" s="1">
        <f t="shared" si="895"/>
        <v>27938</v>
      </c>
      <c r="P1721" s="2">
        <f t="shared" si="896"/>
        <v>0.60986684130102597</v>
      </c>
      <c r="Q1721" s="2"/>
      <c r="R1721" s="2">
        <f t="shared" si="897"/>
        <v>1.0019646365422397E-2</v>
      </c>
      <c r="S1721" s="2">
        <f t="shared" si="898"/>
        <v>4.3745907007203669E-2</v>
      </c>
      <c r="T1721" s="2">
        <f t="shared" si="899"/>
        <v>0.72870552281161316</v>
      </c>
      <c r="U1721" s="2">
        <f t="shared" si="900"/>
        <v>0.11883868151058721</v>
      </c>
      <c r="V1721" s="2">
        <f t="shared" si="901"/>
        <v>9.8690242305173509E-2</v>
      </c>
      <c r="W1721" s="1">
        <v>459</v>
      </c>
      <c r="X1721" s="1">
        <v>2004</v>
      </c>
      <c r="Y1721" s="1">
        <v>33382</v>
      </c>
      <c r="Z1721" s="1">
        <v>5444</v>
      </c>
      <c r="AA1721" s="1">
        <v>2666</v>
      </c>
      <c r="AC1721" s="1">
        <v>312</v>
      </c>
      <c r="AF1721" s="1">
        <v>1403</v>
      </c>
      <c r="AG1721" s="1">
        <v>41</v>
      </c>
      <c r="AH1721" s="1"/>
      <c r="AI1721" s="1"/>
      <c r="AJ1721" s="1">
        <v>99</v>
      </c>
      <c r="AK1721" s="1"/>
      <c r="AL1721" s="1"/>
      <c r="AM1721" s="1"/>
      <c r="AN1721" s="1"/>
      <c r="AO1721" s="1"/>
      <c r="AP1721" s="8"/>
      <c r="AQ1721" s="8"/>
      <c r="AR1721" s="8"/>
      <c r="AS1721" s="8"/>
      <c r="AT1721" s="2"/>
      <c r="AU1721" s="2"/>
      <c r="AV1721" s="2"/>
      <c r="AW1721" s="2"/>
      <c r="AX1721" s="2"/>
      <c r="AY1721" t="str">
        <f t="shared" si="904"/>
        <v>Harris CD7</v>
      </c>
      <c r="BA1721">
        <v>7</v>
      </c>
      <c r="BC1721" s="91">
        <v>48</v>
      </c>
      <c r="BD1721" s="93"/>
      <c r="BE1721" s="162">
        <v>48201</v>
      </c>
      <c r="BF1721">
        <f t="shared" si="903"/>
        <v>4820107</v>
      </c>
      <c r="BH1721" t="s">
        <v>3387</v>
      </c>
    </row>
    <row r="1722" spans="1:60">
      <c r="A1722" t="s">
        <v>89</v>
      </c>
      <c r="B1722" t="s">
        <v>2</v>
      </c>
      <c r="C1722" s="1">
        <f t="shared" si="893"/>
        <v>3413</v>
      </c>
      <c r="D1722" s="1"/>
      <c r="E1722" s="1"/>
      <c r="F1722" s="1"/>
      <c r="G1722" s="1"/>
      <c r="H1722" s="1"/>
      <c r="I1722" s="1"/>
      <c r="J1722" s="1"/>
      <c r="K1722" s="7">
        <f>RANK(W1722,(W1722:Y1722,Z1722:AN1722))</f>
        <v>7</v>
      </c>
      <c r="L1722" s="7">
        <f>RANK(X1722,(W1722:Y1722,Z1722:AN1722))</f>
        <v>4</v>
      </c>
      <c r="M1722" s="7">
        <f>IF(Y1722&gt;0,RANK(Y1722,(W1722:Y1722,Z1722:AN1722)),0)</f>
        <v>1</v>
      </c>
      <c r="N1722" s="7">
        <f t="shared" si="894"/>
        <v>2</v>
      </c>
      <c r="O1722" s="1">
        <f t="shared" si="895"/>
        <v>1848</v>
      </c>
      <c r="P1722" s="2">
        <f t="shared" si="896"/>
        <v>0.54145912686785824</v>
      </c>
      <c r="Q1722" s="2"/>
      <c r="R1722" s="2">
        <f t="shared" si="897"/>
        <v>3.808965719308526E-3</v>
      </c>
      <c r="S1722" s="2">
        <f t="shared" si="898"/>
        <v>4.8930559624963378E-2</v>
      </c>
      <c r="T1722" s="2">
        <f t="shared" si="899"/>
        <v>0.67565191913272782</v>
      </c>
      <c r="U1722" s="2">
        <f t="shared" si="900"/>
        <v>0.1341927922648696</v>
      </c>
      <c r="V1722" s="2">
        <f t="shared" si="901"/>
        <v>0.13741576325813062</v>
      </c>
      <c r="W1722" s="1">
        <v>13</v>
      </c>
      <c r="X1722" s="1">
        <v>167</v>
      </c>
      <c r="Y1722" s="1">
        <v>2306</v>
      </c>
      <c r="Z1722" s="1">
        <v>458</v>
      </c>
      <c r="AA1722" s="1">
        <v>320</v>
      </c>
      <c r="AC1722" s="1">
        <v>40</v>
      </c>
      <c r="AF1722" s="1">
        <v>100</v>
      </c>
      <c r="AG1722" s="1">
        <v>2</v>
      </c>
      <c r="AH1722" s="1"/>
      <c r="AI1722" s="1"/>
      <c r="AJ1722" s="1">
        <v>7</v>
      </c>
      <c r="AK1722" s="1"/>
      <c r="AL1722" s="1"/>
      <c r="AM1722" s="1"/>
      <c r="AN1722" s="1"/>
      <c r="AO1722" s="1"/>
      <c r="AP1722" s="8"/>
      <c r="AQ1722" s="8"/>
      <c r="AR1722" s="8"/>
      <c r="AS1722" s="8"/>
      <c r="AT1722" s="2"/>
      <c r="AU1722" s="2"/>
      <c r="AV1722" s="2"/>
      <c r="AW1722" s="2"/>
      <c r="AX1722" s="2"/>
      <c r="AY1722" t="str">
        <f t="shared" si="904"/>
        <v>Harris CD8</v>
      </c>
      <c r="BA1722">
        <v>8</v>
      </c>
      <c r="BC1722" s="91">
        <v>48</v>
      </c>
      <c r="BD1722" s="93"/>
      <c r="BE1722" s="162">
        <v>48201</v>
      </c>
      <c r="BF1722">
        <f t="shared" si="903"/>
        <v>4820108</v>
      </c>
      <c r="BH1722" t="s">
        <v>3387</v>
      </c>
    </row>
    <row r="1723" spans="1:60">
      <c r="A1723" t="s">
        <v>89</v>
      </c>
      <c r="B1723" t="s">
        <v>2</v>
      </c>
      <c r="C1723" s="1">
        <f t="shared" si="893"/>
        <v>7102</v>
      </c>
      <c r="D1723" s="1"/>
      <c r="E1723" s="1"/>
      <c r="F1723" s="1"/>
      <c r="G1723" s="1"/>
      <c r="H1723" s="1"/>
      <c r="I1723" s="1"/>
      <c r="J1723" s="1"/>
      <c r="K1723" s="7">
        <f>RANK(W1723,(W1723:Y1723,Z1723:AN1723))</f>
        <v>6</v>
      </c>
      <c r="L1723" s="7">
        <f>RANK(X1723,(W1723:Y1723,Z1723:AN1723))</f>
        <v>4</v>
      </c>
      <c r="M1723" s="7">
        <f>IF(Y1723&gt;0,RANK(Y1723,(W1723:Y1723,Z1723:AN1723)),0)</f>
        <v>1</v>
      </c>
      <c r="N1723" s="7">
        <f t="shared" si="894"/>
        <v>2</v>
      </c>
      <c r="O1723" s="1">
        <f t="shared" si="895"/>
        <v>3879</v>
      </c>
      <c r="P1723" s="2">
        <f t="shared" si="896"/>
        <v>0.54618417347226134</v>
      </c>
      <c r="Q1723" s="2"/>
      <c r="R1723" s="2">
        <f t="shared" si="897"/>
        <v>8.0259081948746824E-3</v>
      </c>
      <c r="S1723" s="2">
        <f t="shared" si="898"/>
        <v>4.9422697831596731E-2</v>
      </c>
      <c r="T1723" s="2">
        <f t="shared" si="899"/>
        <v>0.68107575330892711</v>
      </c>
      <c r="U1723" s="2">
        <f t="shared" si="900"/>
        <v>0.13489157983666572</v>
      </c>
      <c r="V1723" s="2">
        <f t="shared" si="901"/>
        <v>0.12658406082793577</v>
      </c>
      <c r="W1723" s="1">
        <v>57</v>
      </c>
      <c r="X1723" s="1">
        <v>351</v>
      </c>
      <c r="Y1723" s="1">
        <v>4837</v>
      </c>
      <c r="Z1723" s="1">
        <v>958</v>
      </c>
      <c r="AA1723" s="1">
        <v>460</v>
      </c>
      <c r="AC1723" s="1">
        <v>52</v>
      </c>
      <c r="AF1723" s="1">
        <v>334</v>
      </c>
      <c r="AG1723" s="1">
        <v>36</v>
      </c>
      <c r="AH1723" s="1"/>
      <c r="AI1723" s="1"/>
      <c r="AJ1723" s="1">
        <v>17</v>
      </c>
      <c r="AK1723" s="1"/>
      <c r="AL1723" s="1"/>
      <c r="AM1723" s="1"/>
      <c r="AN1723" s="1"/>
      <c r="AO1723" s="1"/>
      <c r="AP1723" s="8"/>
      <c r="AQ1723" s="8"/>
      <c r="AR1723" s="8"/>
      <c r="AS1723" s="8"/>
      <c r="AT1723" s="2"/>
      <c r="AU1723" s="2"/>
      <c r="AV1723" s="2"/>
      <c r="AW1723" s="2"/>
      <c r="AX1723" s="2"/>
      <c r="AY1723" t="str">
        <f t="shared" si="904"/>
        <v>Harris CD9</v>
      </c>
      <c r="BA1723">
        <v>9</v>
      </c>
      <c r="BC1723" s="91">
        <v>48</v>
      </c>
      <c r="BD1723" s="93"/>
      <c r="BE1723" s="162">
        <v>48201</v>
      </c>
      <c r="BF1723">
        <f>BE1723*100+BA1723</f>
        <v>4820109</v>
      </c>
      <c r="BH1723" t="s">
        <v>3387</v>
      </c>
    </row>
    <row r="1724" spans="1:60">
      <c r="A1724" t="s">
        <v>89</v>
      </c>
      <c r="B1724" t="s">
        <v>2</v>
      </c>
      <c r="C1724" s="1">
        <f t="shared" si="893"/>
        <v>16763</v>
      </c>
      <c r="D1724" s="1"/>
      <c r="E1724" s="1"/>
      <c r="F1724" s="1"/>
      <c r="G1724" s="1"/>
      <c r="H1724" s="1"/>
      <c r="I1724" s="1"/>
      <c r="J1724" s="1"/>
      <c r="K1724" s="7">
        <f>RANK(W1724,(W1724:Y1724,Z1724:AN1724))</f>
        <v>7</v>
      </c>
      <c r="L1724" s="7">
        <f>RANK(X1724,(W1724:Y1724,Z1724:AN1724))</f>
        <v>4</v>
      </c>
      <c r="M1724" s="7">
        <f>IF(Y1724&gt;0,RANK(Y1724,(W1724:Y1724,Z1724:AN1724)),0)</f>
        <v>1</v>
      </c>
      <c r="N1724" s="7">
        <f t="shared" si="894"/>
        <v>2</v>
      </c>
      <c r="O1724" s="1">
        <f t="shared" si="895"/>
        <v>8780</v>
      </c>
      <c r="P1724" s="2">
        <f t="shared" si="896"/>
        <v>0.52377259440434287</v>
      </c>
      <c r="Q1724" s="2"/>
      <c r="R1724" s="2">
        <f t="shared" si="897"/>
        <v>3.1617252281811131E-3</v>
      </c>
      <c r="S1724" s="2">
        <f t="shared" si="898"/>
        <v>5.6314502177414544E-2</v>
      </c>
      <c r="T1724" s="2">
        <f t="shared" si="899"/>
        <v>0.66485712581280199</v>
      </c>
      <c r="U1724" s="2">
        <f t="shared" si="900"/>
        <v>0.14108453140845911</v>
      </c>
      <c r="V1724" s="2">
        <f t="shared" si="901"/>
        <v>0.13458211537314324</v>
      </c>
      <c r="W1724" s="1">
        <v>53</v>
      </c>
      <c r="X1724" s="1">
        <v>944</v>
      </c>
      <c r="Y1724" s="1">
        <v>11145</v>
      </c>
      <c r="Z1724" s="1">
        <v>2365</v>
      </c>
      <c r="AA1724" s="1">
        <v>1564</v>
      </c>
      <c r="AC1724" s="1">
        <v>142</v>
      </c>
      <c r="AF1724" s="1">
        <v>517</v>
      </c>
      <c r="AG1724" s="1">
        <v>9</v>
      </c>
      <c r="AH1724" s="1"/>
      <c r="AI1724" s="1"/>
      <c r="AJ1724" s="1">
        <v>24</v>
      </c>
      <c r="AK1724" s="1"/>
      <c r="AL1724" s="1"/>
      <c r="AM1724" s="1"/>
      <c r="AN1724" s="1"/>
      <c r="AO1724" s="1"/>
      <c r="AP1724" s="8"/>
      <c r="AQ1724" s="8"/>
      <c r="AR1724" s="8"/>
      <c r="AS1724" s="8"/>
      <c r="AT1724" s="2"/>
      <c r="AU1724" s="2"/>
      <c r="AV1724" s="2"/>
      <c r="AW1724" s="2"/>
      <c r="AX1724" s="2"/>
      <c r="AY1724" t="str">
        <f t="shared" ref="AY1724:AY1763" si="905">A1724&amp;" "&amp;"CD"&amp;BA1724</f>
        <v>Harris CD10</v>
      </c>
      <c r="BA1724">
        <v>10</v>
      </c>
      <c r="BC1724" s="91">
        <v>48</v>
      </c>
      <c r="BD1724" s="93"/>
      <c r="BE1724" s="162">
        <v>48201</v>
      </c>
      <c r="BF1724">
        <f t="shared" si="903"/>
        <v>4820110</v>
      </c>
      <c r="BH1724" t="s">
        <v>3387</v>
      </c>
    </row>
    <row r="1725" spans="1:60">
      <c r="A1725" t="s">
        <v>89</v>
      </c>
      <c r="B1725" t="s">
        <v>2</v>
      </c>
      <c r="C1725" s="1">
        <f t="shared" si="893"/>
        <v>11008</v>
      </c>
      <c r="D1725" s="1"/>
      <c r="E1725" s="1"/>
      <c r="F1725" s="1"/>
      <c r="G1725" s="1"/>
      <c r="H1725" s="1"/>
      <c r="I1725" s="1"/>
      <c r="J1725" s="1"/>
      <c r="K1725" s="7">
        <f>RANK(W1725,(W1725:Y1725,Z1725:AN1725))</f>
        <v>6</v>
      </c>
      <c r="L1725" s="7">
        <f>RANK(X1725,(W1725:Y1725,Z1725:AN1725))</f>
        <v>4</v>
      </c>
      <c r="M1725" s="7">
        <f>IF(Y1725&gt;0,RANK(Y1725,(W1725:Y1725,Z1725:AN1725)),0)</f>
        <v>1</v>
      </c>
      <c r="N1725" s="7">
        <f t="shared" si="894"/>
        <v>2</v>
      </c>
      <c r="O1725" s="1">
        <f t="shared" si="895"/>
        <v>5339</v>
      </c>
      <c r="P1725" s="2">
        <f t="shared" si="896"/>
        <v>0.48501090116279072</v>
      </c>
      <c r="Q1725" s="2"/>
      <c r="R1725" s="2">
        <f t="shared" si="897"/>
        <v>9.9927325581395353E-3</v>
      </c>
      <c r="S1725" s="2">
        <f t="shared" si="898"/>
        <v>4.8146802325581398E-2</v>
      </c>
      <c r="T1725" s="2">
        <f t="shared" si="899"/>
        <v>0.64761991279069764</v>
      </c>
      <c r="U1725" s="2">
        <f t="shared" si="900"/>
        <v>0.16260901162790697</v>
      </c>
      <c r="V1725" s="2">
        <f t="shared" si="901"/>
        <v>0.13163154069767447</v>
      </c>
      <c r="W1725" s="1">
        <v>110</v>
      </c>
      <c r="X1725" s="1">
        <v>530</v>
      </c>
      <c r="Y1725" s="1">
        <v>7129</v>
      </c>
      <c r="Z1725" s="1">
        <v>1790</v>
      </c>
      <c r="AA1725" s="1">
        <v>834</v>
      </c>
      <c r="AC1725" s="1">
        <v>96</v>
      </c>
      <c r="AF1725" s="1">
        <v>473</v>
      </c>
      <c r="AG1725" s="1">
        <v>17</v>
      </c>
      <c r="AH1725" s="1"/>
      <c r="AI1725" s="1"/>
      <c r="AJ1725" s="1">
        <v>29</v>
      </c>
      <c r="AK1725" s="1"/>
      <c r="AL1725" s="1"/>
      <c r="AM1725" s="1"/>
      <c r="AN1725" s="1"/>
      <c r="AO1725" s="1"/>
      <c r="AP1725" s="8"/>
      <c r="AQ1725" s="8"/>
      <c r="AR1725" s="8"/>
      <c r="AS1725" s="8"/>
      <c r="AT1725" s="2"/>
      <c r="AU1725" s="2"/>
      <c r="AV1725" s="2"/>
      <c r="AW1725" s="2"/>
      <c r="AX1725" s="2"/>
      <c r="AY1725" t="str">
        <f t="shared" si="905"/>
        <v>Harris CD18</v>
      </c>
      <c r="BA1725">
        <v>18</v>
      </c>
      <c r="BC1725" s="91">
        <v>48</v>
      </c>
      <c r="BD1725" s="93"/>
      <c r="BE1725" s="162">
        <v>48201</v>
      </c>
      <c r="BF1725">
        <f t="shared" si="903"/>
        <v>4820118</v>
      </c>
      <c r="BH1725" t="s">
        <v>3387</v>
      </c>
    </row>
    <row r="1726" spans="1:60">
      <c r="A1726" t="s">
        <v>89</v>
      </c>
      <c r="B1726" t="s">
        <v>2</v>
      </c>
      <c r="C1726" s="1">
        <f t="shared" si="893"/>
        <v>4905</v>
      </c>
      <c r="D1726" s="1"/>
      <c r="E1726" s="1"/>
      <c r="F1726" s="1"/>
      <c r="G1726" s="1"/>
      <c r="H1726" s="1"/>
      <c r="I1726" s="1"/>
      <c r="J1726" s="1"/>
      <c r="K1726" s="7">
        <f>RANK(W1726,(W1726:Y1726,Z1726:AN1726))</f>
        <v>7</v>
      </c>
      <c r="L1726" s="7">
        <f>RANK(X1726,(W1726:Y1726,Z1726:AN1726))</f>
        <v>4</v>
      </c>
      <c r="M1726" s="7">
        <f>IF(Y1726&gt;0,RANK(Y1726,(W1726:Y1726,Z1726:AN1726)),0)</f>
        <v>1</v>
      </c>
      <c r="N1726" s="7">
        <f t="shared" si="894"/>
        <v>2</v>
      </c>
      <c r="O1726" s="1">
        <f t="shared" si="895"/>
        <v>2318</v>
      </c>
      <c r="P1726" s="2">
        <f t="shared" si="896"/>
        <v>0.47257900101936801</v>
      </c>
      <c r="Q1726" s="2"/>
      <c r="R1726" s="2">
        <f t="shared" si="897"/>
        <v>3.669724770642202E-3</v>
      </c>
      <c r="S1726" s="2">
        <f t="shared" si="898"/>
        <v>5.0152905198776757E-2</v>
      </c>
      <c r="T1726" s="2">
        <f t="shared" si="899"/>
        <v>0.6377166156982671</v>
      </c>
      <c r="U1726" s="2">
        <f t="shared" si="900"/>
        <v>0.16513761467889909</v>
      </c>
      <c r="V1726" s="2">
        <f t="shared" si="901"/>
        <v>0.14332313965341481</v>
      </c>
      <c r="W1726" s="1">
        <v>18</v>
      </c>
      <c r="X1726" s="1">
        <v>246</v>
      </c>
      <c r="Y1726" s="1">
        <v>3128</v>
      </c>
      <c r="Z1726" s="1">
        <v>810</v>
      </c>
      <c r="AA1726" s="1">
        <v>410</v>
      </c>
      <c r="AC1726" s="1">
        <v>62</v>
      </c>
      <c r="AF1726" s="1">
        <v>211</v>
      </c>
      <c r="AG1726" s="1">
        <v>12</v>
      </c>
      <c r="AH1726" s="1"/>
      <c r="AI1726" s="1"/>
      <c r="AJ1726" s="1">
        <v>8</v>
      </c>
      <c r="AK1726" s="1"/>
      <c r="AL1726" s="1"/>
      <c r="AM1726" s="1"/>
      <c r="AN1726" s="1"/>
      <c r="AO1726" s="1"/>
      <c r="AP1726" s="8"/>
      <c r="AQ1726" s="8"/>
      <c r="AR1726" s="8"/>
      <c r="AS1726" s="8"/>
      <c r="AT1726" s="2"/>
      <c r="AU1726" s="2"/>
      <c r="AV1726" s="2"/>
      <c r="AW1726" s="2"/>
      <c r="AX1726" s="2"/>
      <c r="AY1726" t="str">
        <f t="shared" si="905"/>
        <v>Harris CD22</v>
      </c>
      <c r="BA1726">
        <v>22</v>
      </c>
      <c r="BC1726" s="91">
        <v>48</v>
      </c>
      <c r="BD1726" s="93"/>
      <c r="BE1726" s="162">
        <v>48201</v>
      </c>
      <c r="BF1726">
        <f t="shared" si="903"/>
        <v>4820122</v>
      </c>
      <c r="BH1726" t="s">
        <v>3387</v>
      </c>
    </row>
    <row r="1727" spans="1:60">
      <c r="A1727" t="s">
        <v>89</v>
      </c>
      <c r="B1727" t="s">
        <v>2</v>
      </c>
      <c r="C1727" s="1">
        <f t="shared" si="893"/>
        <v>7571</v>
      </c>
      <c r="D1727" s="1"/>
      <c r="E1727" s="1"/>
      <c r="F1727" s="1"/>
      <c r="G1727" s="1"/>
      <c r="H1727" s="1"/>
      <c r="I1727" s="1"/>
      <c r="J1727" s="1"/>
      <c r="K1727" s="7">
        <f>RANK(W1727,(W1727:Y1727,Z1727:AN1727))</f>
        <v>8</v>
      </c>
      <c r="L1727" s="7">
        <f>RANK(X1727,(W1727:Y1727,Z1727:AN1727))</f>
        <v>4</v>
      </c>
      <c r="M1727" s="7">
        <f>IF(Y1727&gt;0,RANK(Y1727,(W1727:Y1727,Z1727:AN1727)),0)</f>
        <v>1</v>
      </c>
      <c r="N1727" s="7">
        <f t="shared" si="894"/>
        <v>2</v>
      </c>
      <c r="O1727" s="1">
        <f t="shared" si="895"/>
        <v>3690</v>
      </c>
      <c r="P1727" s="2">
        <f t="shared" si="896"/>
        <v>0.48738607845727117</v>
      </c>
      <c r="Q1727" s="2"/>
      <c r="R1727" s="2">
        <f t="shared" si="897"/>
        <v>3.6983225465592393E-3</v>
      </c>
      <c r="S1727" s="2">
        <f t="shared" si="898"/>
        <v>4.7549861312904507E-2</v>
      </c>
      <c r="T1727" s="2">
        <f t="shared" si="899"/>
        <v>0.64786686038832386</v>
      </c>
      <c r="U1727" s="2">
        <f t="shared" si="900"/>
        <v>0.1604807819310527</v>
      </c>
      <c r="V1727" s="2">
        <f t="shared" si="901"/>
        <v>0.14040417382115972</v>
      </c>
      <c r="W1727" s="1">
        <v>28</v>
      </c>
      <c r="X1727" s="1">
        <v>360</v>
      </c>
      <c r="Y1727" s="1">
        <v>4905</v>
      </c>
      <c r="Z1727" s="1">
        <v>1215</v>
      </c>
      <c r="AA1727" s="1">
        <v>613</v>
      </c>
      <c r="AC1727" s="1">
        <v>88</v>
      </c>
      <c r="AF1727" s="1">
        <v>310</v>
      </c>
      <c r="AG1727" s="1">
        <v>35</v>
      </c>
      <c r="AH1727" s="1"/>
      <c r="AI1727" s="1"/>
      <c r="AJ1727" s="1">
        <v>17</v>
      </c>
      <c r="AK1727" s="1"/>
      <c r="AL1727" s="1"/>
      <c r="AM1727" s="1"/>
      <c r="AN1727" s="1"/>
      <c r="AO1727" s="1"/>
      <c r="AP1727" s="8"/>
      <c r="AQ1727" s="8"/>
      <c r="AR1727" s="8"/>
      <c r="AS1727" s="8"/>
      <c r="AT1727" s="2"/>
      <c r="AU1727" s="2"/>
      <c r="AV1727" s="2"/>
      <c r="AW1727" s="2"/>
      <c r="AX1727" s="2"/>
      <c r="AY1727" t="str">
        <f t="shared" si="905"/>
        <v>Harris CD29</v>
      </c>
      <c r="BA1727">
        <v>29</v>
      </c>
      <c r="BC1727" s="91">
        <v>48</v>
      </c>
      <c r="BD1727" s="93"/>
      <c r="BE1727" s="162">
        <v>48201</v>
      </c>
      <c r="BF1727">
        <f t="shared" si="903"/>
        <v>4820129</v>
      </c>
      <c r="BH1727" t="s">
        <v>3387</v>
      </c>
    </row>
    <row r="1728" spans="1:60">
      <c r="A1728" t="s">
        <v>89</v>
      </c>
      <c r="B1728" t="s">
        <v>2</v>
      </c>
      <c r="C1728" s="1">
        <f t="shared" si="893"/>
        <v>20071</v>
      </c>
      <c r="D1728" s="1"/>
      <c r="E1728" s="1"/>
      <c r="F1728" s="1"/>
      <c r="G1728" s="1"/>
      <c r="H1728" s="1"/>
      <c r="I1728" s="1"/>
      <c r="J1728" s="1"/>
      <c r="K1728" s="7">
        <f>RANK(W1728,(W1728:Y1728,Z1728:AN1728))</f>
        <v>7</v>
      </c>
      <c r="L1728" s="7">
        <f>RANK(X1728,(W1728:Y1728,Z1728:AN1728))</f>
        <v>4</v>
      </c>
      <c r="M1728" s="7">
        <f>IF(Y1728&gt;0,RANK(Y1728,(W1728:Y1728,Z1728:AN1728)),0)</f>
        <v>1</v>
      </c>
      <c r="N1728" s="7">
        <f t="shared" si="894"/>
        <v>2</v>
      </c>
      <c r="O1728" s="1">
        <f t="shared" si="895"/>
        <v>10707</v>
      </c>
      <c r="P1728" s="2">
        <f t="shared" si="896"/>
        <v>0.5334562303821434</v>
      </c>
      <c r="Q1728" s="2"/>
      <c r="R1728" s="2">
        <f t="shared" si="897"/>
        <v>5.2314284290767774E-3</v>
      </c>
      <c r="S1728" s="2">
        <f t="shared" si="898"/>
        <v>5.425738627871058E-2</v>
      </c>
      <c r="T1728" s="2">
        <f t="shared" si="899"/>
        <v>0.67420656668825674</v>
      </c>
      <c r="U1728" s="2">
        <f t="shared" si="900"/>
        <v>0.14075033630611331</v>
      </c>
      <c r="V1728" s="2">
        <f t="shared" si="901"/>
        <v>0.12555428229784263</v>
      </c>
      <c r="W1728" s="1">
        <v>105</v>
      </c>
      <c r="X1728" s="1">
        <v>1089</v>
      </c>
      <c r="Y1728" s="1">
        <v>13532</v>
      </c>
      <c r="Z1728" s="1">
        <v>2825</v>
      </c>
      <c r="AA1728" s="1">
        <v>1510</v>
      </c>
      <c r="AC1728" s="1">
        <v>176</v>
      </c>
      <c r="AF1728" s="1">
        <v>743</v>
      </c>
      <c r="AG1728" s="1">
        <v>58</v>
      </c>
      <c r="AH1728" s="1"/>
      <c r="AI1728" s="1"/>
      <c r="AJ1728" s="1">
        <v>33</v>
      </c>
      <c r="AK1728" s="1"/>
      <c r="AL1728" s="1"/>
      <c r="AM1728" s="1"/>
      <c r="AN1728" s="1"/>
      <c r="AO1728" s="1"/>
      <c r="AP1728" s="8"/>
      <c r="AQ1728" s="8"/>
      <c r="AR1728" s="8"/>
      <c r="AS1728" s="8"/>
      <c r="AT1728" s="2"/>
      <c r="AU1728" s="2"/>
      <c r="AV1728" s="2"/>
      <c r="AW1728" s="2"/>
      <c r="AX1728" s="2"/>
      <c r="AY1728" t="str">
        <f t="shared" si="905"/>
        <v>Harris CD36</v>
      </c>
      <c r="BA1728">
        <v>36</v>
      </c>
      <c r="BC1728" s="91">
        <v>48</v>
      </c>
      <c r="BD1728" s="93"/>
      <c r="BE1728" s="162">
        <v>48201</v>
      </c>
      <c r="BF1728">
        <f t="shared" si="903"/>
        <v>4820136</v>
      </c>
      <c r="BH1728" t="s">
        <v>3387</v>
      </c>
    </row>
    <row r="1729" spans="1:60">
      <c r="A1729" t="s">
        <v>563</v>
      </c>
      <c r="B1729" t="s">
        <v>2</v>
      </c>
      <c r="C1729" s="1">
        <f t="shared" si="893"/>
        <v>3514</v>
      </c>
      <c r="D1729" s="1"/>
      <c r="E1729" s="1"/>
      <c r="F1729" s="1"/>
      <c r="G1729" s="1"/>
      <c r="H1729" s="1"/>
      <c r="I1729" s="1"/>
      <c r="J1729" s="1"/>
      <c r="K1729" s="7">
        <f>RANK(W1729,(W1729:Y1729,Z1729:AN1729))</f>
        <v>6</v>
      </c>
      <c r="L1729" s="7">
        <f>RANK(X1729,(W1729:Y1729,Z1729:AN1729))</f>
        <v>4</v>
      </c>
      <c r="M1729" s="7">
        <f>IF(Y1729&gt;0,RANK(Y1729,(W1729:Y1729,Z1729:AN1729)),0)</f>
        <v>1</v>
      </c>
      <c r="N1729" s="7">
        <f t="shared" si="894"/>
        <v>2</v>
      </c>
      <c r="O1729" s="1">
        <f t="shared" si="895"/>
        <v>1524</v>
      </c>
      <c r="P1729" s="2">
        <f t="shared" si="896"/>
        <v>0.43369379624359705</v>
      </c>
      <c r="Q1729" s="2"/>
      <c r="R1729" s="2">
        <f t="shared" si="897"/>
        <v>7.6835515082527032E-3</v>
      </c>
      <c r="S1729" s="2">
        <f t="shared" si="898"/>
        <v>3.927148548662493E-2</v>
      </c>
      <c r="T1729" s="2">
        <f t="shared" si="899"/>
        <v>0.64058053500284573</v>
      </c>
      <c r="U1729" s="2">
        <f t="shared" si="900"/>
        <v>0.20688673875924871</v>
      </c>
      <c r="V1729" s="2">
        <f t="shared" si="901"/>
        <v>0.10557768924302788</v>
      </c>
      <c r="W1729" s="1">
        <v>27</v>
      </c>
      <c r="X1729" s="1">
        <v>138</v>
      </c>
      <c r="Y1729" s="1">
        <v>2251</v>
      </c>
      <c r="Z1729" s="1">
        <v>727</v>
      </c>
      <c r="AA1729" s="1">
        <v>214</v>
      </c>
      <c r="AC1729" s="1">
        <v>15</v>
      </c>
      <c r="AF1729" s="1">
        <v>129</v>
      </c>
      <c r="AG1729" s="1">
        <v>2</v>
      </c>
      <c r="AH1729" s="1"/>
      <c r="AI1729" s="1"/>
      <c r="AJ1729" s="1">
        <v>11</v>
      </c>
      <c r="AK1729" s="1"/>
      <c r="AL1729" s="1"/>
      <c r="AM1729" s="1"/>
      <c r="AN1729" s="1"/>
      <c r="AO1729" s="1"/>
      <c r="AP1729" s="8"/>
      <c r="AQ1729" s="8"/>
      <c r="AR1729" s="8"/>
      <c r="AS1729" s="8"/>
      <c r="AT1729" s="2"/>
      <c r="AU1729" s="2"/>
      <c r="AV1729" s="2"/>
      <c r="AW1729" s="2"/>
      <c r="AX1729" s="2"/>
      <c r="AY1729" t="str">
        <f t="shared" si="905"/>
        <v>Hays CD21</v>
      </c>
      <c r="BA1729">
        <v>21</v>
      </c>
      <c r="BC1729" s="91">
        <v>48</v>
      </c>
      <c r="BD1729" s="93"/>
      <c r="BE1729" s="162">
        <v>48209</v>
      </c>
      <c r="BF1729">
        <f t="shared" si="903"/>
        <v>4820921</v>
      </c>
      <c r="BH1729" t="s">
        <v>3387</v>
      </c>
    </row>
    <row r="1730" spans="1:60">
      <c r="A1730" t="s">
        <v>563</v>
      </c>
      <c r="B1730" t="s">
        <v>2</v>
      </c>
      <c r="C1730" s="1">
        <f t="shared" si="893"/>
        <v>4617</v>
      </c>
      <c r="D1730" s="1"/>
      <c r="E1730" s="1"/>
      <c r="F1730" s="1"/>
      <c r="G1730" s="1"/>
      <c r="H1730" s="1"/>
      <c r="I1730" s="1"/>
      <c r="J1730" s="1"/>
      <c r="K1730" s="7">
        <f>RANK(W1730,(W1730:Y1730,Z1730:AN1730))</f>
        <v>6</v>
      </c>
      <c r="L1730" s="7">
        <f>RANK(X1730,(W1730:Y1730,Z1730:AN1730))</f>
        <v>4</v>
      </c>
      <c r="M1730" s="7">
        <f>IF(Y1730&gt;0,RANK(Y1730,(W1730:Y1730,Z1730:AN1730)),0)</f>
        <v>1</v>
      </c>
      <c r="N1730" s="7">
        <f t="shared" si="894"/>
        <v>2</v>
      </c>
      <c r="O1730" s="1">
        <f t="shared" si="895"/>
        <v>2117</v>
      </c>
      <c r="P1730" s="2">
        <f t="shared" si="896"/>
        <v>0.45852285033571583</v>
      </c>
      <c r="Q1730" s="2"/>
      <c r="R1730" s="2">
        <f t="shared" si="897"/>
        <v>1.0396361273554255E-2</v>
      </c>
      <c r="S1730" s="2">
        <f t="shared" si="898"/>
        <v>4.028589993502274E-2</v>
      </c>
      <c r="T1730" s="2">
        <f t="shared" si="899"/>
        <v>0.66038553173056092</v>
      </c>
      <c r="U1730" s="2">
        <f t="shared" si="900"/>
        <v>0.20186268139484514</v>
      </c>
      <c r="V1730" s="2">
        <f t="shared" si="901"/>
        <v>8.7069525666016945E-2</v>
      </c>
      <c r="W1730" s="1">
        <v>48</v>
      </c>
      <c r="X1730" s="1">
        <v>186</v>
      </c>
      <c r="Y1730" s="1">
        <v>3049</v>
      </c>
      <c r="Z1730" s="1">
        <v>932</v>
      </c>
      <c r="AA1730" s="1">
        <v>218</v>
      </c>
      <c r="AC1730" s="1">
        <v>25</v>
      </c>
      <c r="AF1730" s="1">
        <v>137</v>
      </c>
      <c r="AG1730" s="1">
        <v>3</v>
      </c>
      <c r="AH1730" s="1"/>
      <c r="AI1730" s="1"/>
      <c r="AJ1730" s="1">
        <v>19</v>
      </c>
      <c r="AK1730" s="1"/>
      <c r="AL1730" s="1"/>
      <c r="AM1730" s="1"/>
      <c r="AN1730" s="1"/>
      <c r="AO1730" s="1"/>
      <c r="AP1730" s="8"/>
      <c r="AQ1730" s="8"/>
      <c r="AR1730" s="8"/>
      <c r="AS1730" s="8"/>
      <c r="AT1730" s="2"/>
      <c r="AU1730" s="2"/>
      <c r="AV1730" s="2"/>
      <c r="AW1730" s="2"/>
      <c r="AX1730" s="2"/>
      <c r="AY1730" t="str">
        <f t="shared" si="905"/>
        <v>Hays CD25</v>
      </c>
      <c r="BA1730">
        <v>25</v>
      </c>
      <c r="BC1730" s="91">
        <v>48</v>
      </c>
      <c r="BD1730" s="93"/>
      <c r="BE1730" s="162">
        <v>48209</v>
      </c>
      <c r="BF1730">
        <f t="shared" si="903"/>
        <v>4820925</v>
      </c>
      <c r="BH1730" t="s">
        <v>3387</v>
      </c>
    </row>
    <row r="1731" spans="1:60">
      <c r="A1731" t="s">
        <v>563</v>
      </c>
      <c r="B1731" t="s">
        <v>2</v>
      </c>
      <c r="C1731" s="1">
        <f t="shared" si="893"/>
        <v>1911</v>
      </c>
      <c r="D1731" s="1"/>
      <c r="E1731" s="1"/>
      <c r="F1731" s="1"/>
      <c r="G1731" s="1"/>
      <c r="H1731" s="1"/>
      <c r="I1731" s="1"/>
      <c r="J1731" s="1"/>
      <c r="K1731" s="7">
        <f>RANK(W1731,(W1731:Y1731,Z1731:AN1731))</f>
        <v>7</v>
      </c>
      <c r="L1731" s="7">
        <f>RANK(X1731,(W1731:Y1731,Z1731:AN1731))</f>
        <v>4</v>
      </c>
      <c r="M1731" s="7">
        <f>IF(Y1731&gt;0,RANK(Y1731,(W1731:Y1731,Z1731:AN1731)),0)</f>
        <v>1</v>
      </c>
      <c r="N1731" s="7">
        <f t="shared" si="894"/>
        <v>2</v>
      </c>
      <c r="O1731" s="1">
        <f t="shared" si="895"/>
        <v>575</v>
      </c>
      <c r="P1731" s="2">
        <f t="shared" si="896"/>
        <v>0.30088958660387233</v>
      </c>
      <c r="Q1731" s="2"/>
      <c r="R1731" s="2">
        <f t="shared" si="897"/>
        <v>4.7095761381475663E-3</v>
      </c>
      <c r="S1731" s="2">
        <f t="shared" si="898"/>
        <v>4.1862899005756148E-2</v>
      </c>
      <c r="T1731" s="2">
        <f t="shared" si="899"/>
        <v>0.57456828885400313</v>
      </c>
      <c r="U1731" s="2">
        <f t="shared" si="900"/>
        <v>0.2736787022501308</v>
      </c>
      <c r="V1731" s="2">
        <f t="shared" si="901"/>
        <v>0.10518053375196235</v>
      </c>
      <c r="W1731" s="1">
        <v>9</v>
      </c>
      <c r="X1731" s="1">
        <v>80</v>
      </c>
      <c r="Y1731" s="1">
        <v>1098</v>
      </c>
      <c r="Z1731" s="1">
        <v>523</v>
      </c>
      <c r="AA1731" s="1">
        <v>126</v>
      </c>
      <c r="AC1731" s="1">
        <v>11</v>
      </c>
      <c r="AF1731" s="1">
        <v>57</v>
      </c>
      <c r="AG1731" s="1">
        <v>5</v>
      </c>
      <c r="AH1731" s="1"/>
      <c r="AI1731" s="1"/>
      <c r="AJ1731" s="1">
        <v>2</v>
      </c>
      <c r="AK1731" s="1"/>
      <c r="AL1731" s="1"/>
      <c r="AM1731" s="1"/>
      <c r="AN1731" s="1"/>
      <c r="AO1731" s="1"/>
      <c r="AP1731" s="8"/>
      <c r="AQ1731" s="8"/>
      <c r="AR1731" s="8"/>
      <c r="AS1731" s="8"/>
      <c r="AT1731" s="2"/>
      <c r="AU1731" s="2"/>
      <c r="AV1731" s="2"/>
      <c r="AW1731" s="2"/>
      <c r="AX1731" s="2"/>
      <c r="AY1731" t="str">
        <f t="shared" si="905"/>
        <v>Hays CD35</v>
      </c>
      <c r="BA1731">
        <v>35</v>
      </c>
      <c r="BC1731" s="91">
        <v>48</v>
      </c>
      <c r="BD1731" s="93"/>
      <c r="BE1731" s="162">
        <v>48209</v>
      </c>
      <c r="BF1731">
        <f t="shared" ref="BF1731:BF1791" si="906">BE1731*100+BA1731</f>
        <v>4820935</v>
      </c>
      <c r="BH1731" t="s">
        <v>3387</v>
      </c>
    </row>
    <row r="1732" spans="1:60">
      <c r="A1732" t="s">
        <v>1210</v>
      </c>
      <c r="B1732" t="s">
        <v>2</v>
      </c>
      <c r="C1732" s="1">
        <f t="shared" si="893"/>
        <v>4530</v>
      </c>
      <c r="D1732" s="1"/>
      <c r="E1732" s="1"/>
      <c r="F1732" s="1"/>
      <c r="G1732" s="1"/>
      <c r="H1732" s="1"/>
      <c r="I1732" s="1"/>
      <c r="J1732" s="1"/>
      <c r="K1732" s="7">
        <f>RANK(W1732,(W1732:Y1732,Z1732:AN1732))</f>
        <v>9</v>
      </c>
      <c r="L1732" s="7">
        <f>RANK(X1732,(W1732:Y1732,Z1732:AN1732))</f>
        <v>4</v>
      </c>
      <c r="M1732" s="7">
        <f>IF(Y1732&gt;0,RANK(Y1732,(W1732:Y1732,Z1732:AN1732)),0)</f>
        <v>1</v>
      </c>
      <c r="N1732" s="7">
        <f t="shared" si="894"/>
        <v>2</v>
      </c>
      <c r="O1732" s="1">
        <f t="shared" si="895"/>
        <v>2632</v>
      </c>
      <c r="P1732" s="2">
        <f t="shared" si="896"/>
        <v>0.58101545253863129</v>
      </c>
      <c r="Q1732" s="2"/>
      <c r="R1732" s="2">
        <f t="shared" si="897"/>
        <v>5.0772626931567333E-3</v>
      </c>
      <c r="S1732" s="2">
        <f t="shared" si="898"/>
        <v>4.2825607064017661E-2</v>
      </c>
      <c r="T1732" s="2">
        <f t="shared" si="899"/>
        <v>0.68410596026490067</v>
      </c>
      <c r="U1732" s="2">
        <f t="shared" si="900"/>
        <v>0.10309050772626932</v>
      </c>
      <c r="V1732" s="2">
        <f t="shared" si="901"/>
        <v>0.16490066225165562</v>
      </c>
      <c r="W1732" s="1">
        <v>23</v>
      </c>
      <c r="X1732" s="1">
        <v>194</v>
      </c>
      <c r="Y1732" s="1">
        <v>3099</v>
      </c>
      <c r="Z1732" s="1">
        <v>467</v>
      </c>
      <c r="AA1732" s="1">
        <v>354</v>
      </c>
      <c r="AC1732" s="1">
        <v>108</v>
      </c>
      <c r="AF1732" s="1">
        <v>181</v>
      </c>
      <c r="AG1732" s="1">
        <v>80</v>
      </c>
      <c r="AH1732" s="1"/>
      <c r="AI1732" s="1"/>
      <c r="AJ1732" s="1">
        <v>24</v>
      </c>
      <c r="AK1732" s="1"/>
      <c r="AL1732" s="1"/>
      <c r="AM1732" s="1"/>
      <c r="AN1732" s="1"/>
      <c r="AO1732" s="1"/>
      <c r="AP1732" s="8"/>
      <c r="AQ1732" s="8"/>
      <c r="AR1732" s="8"/>
      <c r="AS1732" s="8"/>
      <c r="AT1732" s="2"/>
      <c r="AU1732" s="2"/>
      <c r="AV1732" s="2"/>
      <c r="AW1732" s="2"/>
      <c r="AX1732" s="2"/>
      <c r="AY1732" t="str">
        <f t="shared" si="905"/>
        <v>Hidalgo CD15</v>
      </c>
      <c r="BA1732">
        <v>15</v>
      </c>
      <c r="BC1732" s="91">
        <v>48</v>
      </c>
      <c r="BD1732" s="93"/>
      <c r="BE1732" s="162">
        <v>48215</v>
      </c>
      <c r="BF1732">
        <f t="shared" si="906"/>
        <v>4821515</v>
      </c>
      <c r="BH1732" t="s">
        <v>3387</v>
      </c>
    </row>
    <row r="1733" spans="1:60">
      <c r="A1733" t="s">
        <v>1210</v>
      </c>
      <c r="B1733" t="s">
        <v>2</v>
      </c>
      <c r="C1733" s="1">
        <f t="shared" si="893"/>
        <v>1099</v>
      </c>
      <c r="D1733" s="1"/>
      <c r="E1733" s="1"/>
      <c r="F1733" s="1"/>
      <c r="G1733" s="1"/>
      <c r="H1733" s="1"/>
      <c r="I1733" s="1"/>
      <c r="J1733" s="1"/>
      <c r="K1733" s="7">
        <f>RANK(W1733,(W1733:Y1733,Z1733:AN1733))</f>
        <v>9</v>
      </c>
      <c r="L1733" s="7">
        <f>RANK(X1733,(W1733:Y1733,Z1733:AN1733))</f>
        <v>4</v>
      </c>
      <c r="M1733" s="7">
        <f>IF(Y1733&gt;0,RANK(Y1733,(W1733:Y1733,Z1733:AN1733)),0)</f>
        <v>1</v>
      </c>
      <c r="N1733" s="7">
        <f t="shared" si="894"/>
        <v>2</v>
      </c>
      <c r="O1733" s="1">
        <f t="shared" si="895"/>
        <v>701</v>
      </c>
      <c r="P1733" s="2">
        <f t="shared" si="896"/>
        <v>0.63785259326660604</v>
      </c>
      <c r="Q1733" s="2"/>
      <c r="R1733" s="2">
        <f t="shared" si="897"/>
        <v>1.8198362147406734E-3</v>
      </c>
      <c r="S1733" s="2">
        <f t="shared" si="898"/>
        <v>4.0946314831665151E-2</v>
      </c>
      <c r="T1733" s="2">
        <f t="shared" si="899"/>
        <v>0.72156505914467695</v>
      </c>
      <c r="U1733" s="2">
        <f t="shared" si="900"/>
        <v>8.3712465878070977E-2</v>
      </c>
      <c r="V1733" s="2">
        <f t="shared" si="901"/>
        <v>0.15195632393084629</v>
      </c>
      <c r="W1733" s="1">
        <v>2</v>
      </c>
      <c r="X1733" s="1">
        <v>45</v>
      </c>
      <c r="Y1733" s="1">
        <v>793</v>
      </c>
      <c r="Z1733" s="1">
        <v>92</v>
      </c>
      <c r="AA1733" s="1">
        <v>76</v>
      </c>
      <c r="AC1733" s="1">
        <v>13</v>
      </c>
      <c r="AF1733" s="1">
        <v>45</v>
      </c>
      <c r="AG1733" s="1">
        <v>24</v>
      </c>
      <c r="AH1733" s="1"/>
      <c r="AI1733" s="1"/>
      <c r="AJ1733" s="1">
        <v>9</v>
      </c>
      <c r="AK1733" s="1"/>
      <c r="AL1733" s="1"/>
      <c r="AM1733" s="1"/>
      <c r="AN1733" s="1"/>
      <c r="AO1733" s="1"/>
      <c r="AP1733" s="8"/>
      <c r="AQ1733" s="8"/>
      <c r="AR1733" s="8"/>
      <c r="AS1733" s="8"/>
      <c r="AT1733" s="2"/>
      <c r="AU1733" s="2"/>
      <c r="AV1733" s="2"/>
      <c r="AW1733" s="2"/>
      <c r="AX1733" s="2"/>
      <c r="AY1733" t="str">
        <f t="shared" si="905"/>
        <v>Hidalgo CD28</v>
      </c>
      <c r="BA1733">
        <v>28</v>
      </c>
      <c r="BC1733" s="91">
        <v>48</v>
      </c>
      <c r="BD1733" s="93"/>
      <c r="BE1733" s="162">
        <v>48215</v>
      </c>
      <c r="BF1733">
        <f t="shared" si="906"/>
        <v>4821528</v>
      </c>
      <c r="BH1733" t="s">
        <v>3387</v>
      </c>
    </row>
    <row r="1734" spans="1:60">
      <c r="A1734" t="s">
        <v>1210</v>
      </c>
      <c r="B1734" t="s">
        <v>2</v>
      </c>
      <c r="C1734" s="1">
        <f t="shared" si="893"/>
        <v>772</v>
      </c>
      <c r="D1734" s="1"/>
      <c r="E1734" s="1"/>
      <c r="F1734" s="1"/>
      <c r="G1734" s="1"/>
      <c r="H1734" s="1"/>
      <c r="I1734" s="1"/>
      <c r="J1734" s="1"/>
      <c r="K1734" s="7">
        <f>RANK(W1734,(W1734:Y1734,Z1734:AN1734))</f>
        <v>8</v>
      </c>
      <c r="L1734" s="7">
        <f>RANK(X1734,(W1734:Y1734,Z1734:AN1734))</f>
        <v>4</v>
      </c>
      <c r="M1734" s="7">
        <f>IF(Y1734&gt;0,RANK(Y1734,(W1734:Y1734,Z1734:AN1734)),0)</f>
        <v>1</v>
      </c>
      <c r="N1734" s="7">
        <f t="shared" si="894"/>
        <v>2</v>
      </c>
      <c r="O1734" s="1">
        <f t="shared" si="895"/>
        <v>400</v>
      </c>
      <c r="P1734" s="2">
        <f t="shared" si="896"/>
        <v>0.51813471502590669</v>
      </c>
      <c r="Q1734" s="2"/>
      <c r="R1734" s="2">
        <f t="shared" si="897"/>
        <v>5.1813471502590676E-3</v>
      </c>
      <c r="S1734" s="2">
        <f t="shared" si="898"/>
        <v>4.9222797927461141E-2</v>
      </c>
      <c r="T1734" s="2">
        <f t="shared" si="899"/>
        <v>0.64766839378238339</v>
      </c>
      <c r="U1734" s="2">
        <f t="shared" si="900"/>
        <v>0.12953367875647667</v>
      </c>
      <c r="V1734" s="2">
        <f t="shared" si="901"/>
        <v>0.16839378238341976</v>
      </c>
      <c r="W1734" s="1">
        <v>4</v>
      </c>
      <c r="X1734" s="1">
        <v>38</v>
      </c>
      <c r="Y1734" s="1">
        <v>500</v>
      </c>
      <c r="Z1734" s="1">
        <v>100</v>
      </c>
      <c r="AA1734" s="1">
        <v>60</v>
      </c>
      <c r="AC1734" s="1">
        <v>19</v>
      </c>
      <c r="AF1734" s="1">
        <v>34</v>
      </c>
      <c r="AG1734" s="1">
        <v>13</v>
      </c>
      <c r="AH1734" s="1"/>
      <c r="AI1734" s="1"/>
      <c r="AJ1734" s="1">
        <v>4</v>
      </c>
      <c r="AK1734" s="1"/>
      <c r="AL1734" s="1"/>
      <c r="AM1734" s="1"/>
      <c r="AN1734" s="1"/>
      <c r="AO1734" s="1"/>
      <c r="AP1734" s="8"/>
      <c r="AQ1734" s="8"/>
      <c r="AR1734" s="8"/>
      <c r="AS1734" s="8"/>
      <c r="AT1734" s="2"/>
      <c r="AU1734" s="2"/>
      <c r="AV1734" s="2"/>
      <c r="AW1734" s="2"/>
      <c r="AX1734" s="2"/>
      <c r="AY1734" t="str">
        <f t="shared" si="905"/>
        <v>Hidalgo CD34</v>
      </c>
      <c r="BA1734">
        <v>34</v>
      </c>
      <c r="BC1734" s="91">
        <v>48</v>
      </c>
      <c r="BD1734" s="93"/>
      <c r="BE1734" s="162">
        <v>48215</v>
      </c>
      <c r="BF1734">
        <f t="shared" si="906"/>
        <v>4821534</v>
      </c>
      <c r="BH1734" t="s">
        <v>3387</v>
      </c>
    </row>
    <row r="1735" spans="1:60">
      <c r="A1735" t="s">
        <v>1687</v>
      </c>
      <c r="B1735" t="s">
        <v>2</v>
      </c>
      <c r="C1735" s="1">
        <f t="shared" si="893"/>
        <v>0</v>
      </c>
      <c r="D1735" s="1"/>
      <c r="E1735" s="1"/>
      <c r="F1735" s="1"/>
      <c r="G1735" s="1"/>
      <c r="H1735" s="1"/>
      <c r="I1735" s="1"/>
      <c r="J1735" s="1"/>
      <c r="K1735" s="7">
        <f>RANK(W1735,(W1735:Y1735,Z1735:AN1735))</f>
        <v>1</v>
      </c>
      <c r="L1735" s="7">
        <f>RANK(X1735,(W1735:Y1735,Z1735:AN1735))</f>
        <v>1</v>
      </c>
      <c r="M1735" s="7">
        <f>IF(Y1735&gt;0,RANK(Y1735,(W1735:Y1735,Z1735:AN1735)),0)</f>
        <v>0</v>
      </c>
      <c r="N1735" s="7">
        <f t="shared" si="894"/>
        <v>0</v>
      </c>
      <c r="O1735" s="1">
        <f t="shared" si="895"/>
        <v>0</v>
      </c>
      <c r="P1735" s="2" t="e">
        <f t="shared" si="896"/>
        <v>#DIV/0!</v>
      </c>
      <c r="Q1735" s="2"/>
      <c r="R1735" s="2" t="str">
        <f t="shared" si="897"/>
        <v>-</v>
      </c>
      <c r="S1735" s="2" t="str">
        <f t="shared" si="898"/>
        <v>-</v>
      </c>
      <c r="T1735" s="2" t="str">
        <f t="shared" si="899"/>
        <v>-</v>
      </c>
      <c r="U1735" s="2" t="str">
        <f t="shared" si="900"/>
        <v>-</v>
      </c>
      <c r="V1735" s="2" t="str">
        <f t="shared" si="901"/>
        <v>-</v>
      </c>
      <c r="W1735" s="1">
        <v>0</v>
      </c>
      <c r="X1735" s="1">
        <v>0</v>
      </c>
      <c r="Y1735" s="1">
        <v>0</v>
      </c>
      <c r="Z1735" s="1">
        <v>0</v>
      </c>
      <c r="AA1735" s="1">
        <v>0</v>
      </c>
      <c r="AC1735" s="1">
        <v>0</v>
      </c>
      <c r="AF1735" s="1">
        <v>0</v>
      </c>
      <c r="AG1735" s="1">
        <v>0</v>
      </c>
      <c r="AH1735" s="1"/>
      <c r="AI1735" s="1"/>
      <c r="AJ1735" s="1">
        <v>0</v>
      </c>
      <c r="AK1735" s="1"/>
      <c r="AL1735" s="1"/>
      <c r="AM1735" s="1"/>
      <c r="AN1735" s="1"/>
      <c r="AO1735" s="1"/>
      <c r="AP1735" s="8"/>
      <c r="AQ1735" s="8"/>
      <c r="AR1735" s="8"/>
      <c r="AS1735" s="8"/>
      <c r="AT1735" s="2"/>
      <c r="AU1735" s="2"/>
      <c r="AV1735" s="2"/>
      <c r="AW1735" s="2"/>
      <c r="AX1735" s="2"/>
      <c r="AY1735" t="str">
        <f t="shared" si="905"/>
        <v>La Salle CD23</v>
      </c>
      <c r="BA1735">
        <v>23</v>
      </c>
      <c r="BC1735" s="91">
        <v>48</v>
      </c>
      <c r="BD1735" s="93"/>
      <c r="BE1735" s="162">
        <v>48283</v>
      </c>
      <c r="BF1735">
        <f t="shared" si="906"/>
        <v>4828323</v>
      </c>
      <c r="BH1735" t="s">
        <v>3387</v>
      </c>
    </row>
    <row r="1736" spans="1:60">
      <c r="A1736" s="162" t="s">
        <v>1687</v>
      </c>
      <c r="B1736" t="s">
        <v>2</v>
      </c>
      <c r="C1736" s="1">
        <f t="shared" si="893"/>
        <v>0</v>
      </c>
      <c r="D1736" s="1"/>
      <c r="E1736" s="1"/>
      <c r="F1736" s="1"/>
      <c r="G1736" s="1"/>
      <c r="H1736" s="1"/>
      <c r="I1736" s="1"/>
      <c r="J1736" s="1"/>
      <c r="K1736" s="7">
        <f>RANK(W1736,(W1736:Y1736,Z1736:AN1736))</f>
        <v>1</v>
      </c>
      <c r="L1736" s="7">
        <f>RANK(X1736,(W1736:Y1736,Z1736:AN1736))</f>
        <v>1</v>
      </c>
      <c r="M1736" s="7">
        <f>IF(Y1736&gt;0,RANK(Y1736,(W1736:Y1736,Z1736:AN1736)),0)</f>
        <v>0</v>
      </c>
      <c r="N1736" s="7">
        <f t="shared" si="894"/>
        <v>0</v>
      </c>
      <c r="O1736" s="1">
        <f t="shared" si="895"/>
        <v>0</v>
      </c>
      <c r="P1736" s="2" t="e">
        <f t="shared" si="896"/>
        <v>#DIV/0!</v>
      </c>
      <c r="Q1736" s="2"/>
      <c r="R1736" s="2" t="str">
        <f t="shared" si="897"/>
        <v>-</v>
      </c>
      <c r="S1736" s="2" t="str">
        <f t="shared" si="898"/>
        <v>-</v>
      </c>
      <c r="T1736" s="2" t="str">
        <f t="shared" si="899"/>
        <v>-</v>
      </c>
      <c r="U1736" s="2" t="str">
        <f t="shared" si="900"/>
        <v>-</v>
      </c>
      <c r="V1736" s="2" t="str">
        <f t="shared" si="901"/>
        <v>-</v>
      </c>
      <c r="W1736" s="1">
        <v>0</v>
      </c>
      <c r="X1736" s="1">
        <v>0</v>
      </c>
      <c r="Y1736" s="1">
        <v>0</v>
      </c>
      <c r="Z1736" s="1">
        <v>0</v>
      </c>
      <c r="AA1736" s="1">
        <v>0</v>
      </c>
      <c r="AC1736" s="1">
        <v>0</v>
      </c>
      <c r="AF1736" s="1">
        <v>0</v>
      </c>
      <c r="AG1736" s="1">
        <v>0</v>
      </c>
      <c r="AH1736" s="1"/>
      <c r="AI1736" s="1"/>
      <c r="AJ1736" s="1">
        <v>0</v>
      </c>
      <c r="AK1736" s="1"/>
      <c r="AL1736" s="1"/>
      <c r="AM1736" s="1"/>
      <c r="AN1736" s="1"/>
      <c r="AO1736" s="1"/>
      <c r="AP1736" s="8"/>
      <c r="AQ1736" s="8"/>
      <c r="AR1736" s="8"/>
      <c r="AS1736" s="8"/>
      <c r="AT1736" s="2"/>
      <c r="AU1736" s="2"/>
      <c r="AV1736" s="2"/>
      <c r="AW1736" s="2"/>
      <c r="AX1736" s="2"/>
      <c r="AY1736" t="str">
        <f t="shared" si="905"/>
        <v>La Salle CD28</v>
      </c>
      <c r="BA1736">
        <v>28</v>
      </c>
      <c r="BC1736" s="91">
        <v>48</v>
      </c>
      <c r="BD1736" s="93"/>
      <c r="BE1736" s="162">
        <v>48283</v>
      </c>
      <c r="BF1736">
        <f t="shared" si="906"/>
        <v>4828328</v>
      </c>
      <c r="BH1736" t="s">
        <v>3387</v>
      </c>
    </row>
    <row r="1737" spans="1:60" s="162" customFormat="1">
      <c r="A1737" s="162" t="s">
        <v>647</v>
      </c>
      <c r="B1737" s="162" t="s">
        <v>2</v>
      </c>
      <c r="C1737" s="1">
        <f>SUM(W1737:AN1737)</f>
        <v>1149</v>
      </c>
      <c r="D1737" s="1"/>
      <c r="E1737" s="1"/>
      <c r="F1737" s="1"/>
      <c r="G1737" s="1"/>
      <c r="H1737" s="1"/>
      <c r="I1737" s="1"/>
      <c r="J1737" s="1"/>
      <c r="K1737" s="7">
        <f>RANK(W1737,(W1737:Y1737,Z1737:AN1737))</f>
        <v>7</v>
      </c>
      <c r="L1737" s="7">
        <f>RANK(X1737,(W1737:Y1737,Z1737:AN1737))</f>
        <v>4</v>
      </c>
      <c r="M1737" s="7">
        <f>IF(Y1737&gt;0,RANK(Y1737,(W1737:Y1737,Z1737:AN1737)),0)</f>
        <v>1</v>
      </c>
      <c r="N1737" s="7">
        <f>IF(Z1737&gt;0,RANK(Z1737,(W1737:AN1737)),0)</f>
        <v>2</v>
      </c>
      <c r="O1737" s="1">
        <f>MAX(W1737:AD1737)-LARGE(W1737:AD1737,2)</f>
        <v>555</v>
      </c>
      <c r="P1737" s="2">
        <f>O1737/C1737</f>
        <v>0.48302872062663188</v>
      </c>
      <c r="Q1737" s="2"/>
      <c r="R1737" s="2">
        <f t="shared" ref="R1737:U1741" si="907">IF($C1737=0,"-",W1737/$C1737)</f>
        <v>1.7406440382941688E-3</v>
      </c>
      <c r="S1737" s="2">
        <f t="shared" si="907"/>
        <v>3.8294168842471714E-2</v>
      </c>
      <c r="T1737" s="2">
        <f t="shared" si="907"/>
        <v>0.67536988685813748</v>
      </c>
      <c r="U1737" s="2">
        <f t="shared" si="907"/>
        <v>0.19234116623150566</v>
      </c>
      <c r="V1737" s="2">
        <f>IF(C1737=0,"-",(1-R1737-S1737-T1737-U1737))</f>
        <v>9.2254134029590928E-2</v>
      </c>
      <c r="W1737" s="1">
        <v>2</v>
      </c>
      <c r="X1737" s="1">
        <v>44</v>
      </c>
      <c r="Y1737" s="1">
        <v>776</v>
      </c>
      <c r="Z1737" s="1">
        <v>221</v>
      </c>
      <c r="AA1737" s="1">
        <v>67</v>
      </c>
      <c r="AB1737" s="1"/>
      <c r="AC1737" s="1">
        <v>7</v>
      </c>
      <c r="AD1737" s="1"/>
      <c r="AE1737" s="1"/>
      <c r="AF1737" s="1">
        <v>29</v>
      </c>
      <c r="AG1737" s="1">
        <v>2</v>
      </c>
      <c r="AH1737" s="1"/>
      <c r="AI1737" s="1"/>
      <c r="AJ1737" s="1">
        <v>1</v>
      </c>
      <c r="AK1737" s="1"/>
      <c r="AL1737" s="1"/>
      <c r="AM1737" s="1"/>
      <c r="AN1737" s="1"/>
      <c r="AO1737" s="1"/>
      <c r="AP1737" s="8"/>
      <c r="AQ1737" s="8"/>
      <c r="AR1737" s="8"/>
      <c r="AS1737" s="8"/>
      <c r="AT1737" s="2"/>
      <c r="AU1737" s="2"/>
      <c r="AV1737" s="2"/>
      <c r="AW1737" s="2"/>
      <c r="AX1737" s="2"/>
      <c r="AY1737" s="162" t="str">
        <f>A1737&amp;" "&amp;"CD"&amp;BA1737</f>
        <v>Lee CD10</v>
      </c>
      <c r="BA1737" s="162">
        <v>10</v>
      </c>
      <c r="BC1737" s="91">
        <v>48</v>
      </c>
      <c r="BD1737" s="93"/>
      <c r="BE1737" s="162">
        <v>48287</v>
      </c>
      <c r="BF1737" s="162">
        <f>BE1737*100+BA1737</f>
        <v>4828710</v>
      </c>
      <c r="BH1737" s="162" t="s">
        <v>3387</v>
      </c>
    </row>
    <row r="1738" spans="1:60" s="162" customFormat="1">
      <c r="A1738" s="162" t="s">
        <v>647</v>
      </c>
      <c r="B1738" s="162" t="s">
        <v>2</v>
      </c>
      <c r="C1738" s="1">
        <f>SUM(W1738:AN1738)</f>
        <v>1149</v>
      </c>
      <c r="D1738" s="1"/>
      <c r="E1738" s="1"/>
      <c r="F1738" s="1"/>
      <c r="G1738" s="1"/>
      <c r="H1738" s="1"/>
      <c r="I1738" s="1"/>
      <c r="J1738" s="1"/>
      <c r="K1738" s="7">
        <f>RANK(W1738,(W1738:Y1738,Z1738:AN1738))</f>
        <v>7</v>
      </c>
      <c r="L1738" s="7">
        <f>RANK(X1738,(W1738:Y1738,Z1738:AN1738))</f>
        <v>4</v>
      </c>
      <c r="M1738" s="7">
        <f>IF(Y1738&gt;0,RANK(Y1738,(W1738:Y1738,Z1738:AN1738)),0)</f>
        <v>1</v>
      </c>
      <c r="N1738" s="7">
        <f>IF(Z1738&gt;0,RANK(Z1738,(W1738:AN1738)),0)</f>
        <v>2</v>
      </c>
      <c r="O1738" s="1">
        <f>MAX(W1738:AD1738)-LARGE(W1738:AD1738,2)</f>
        <v>555</v>
      </c>
      <c r="P1738" s="2">
        <f>O1738/C1738</f>
        <v>0.48302872062663188</v>
      </c>
      <c r="Q1738" s="2"/>
      <c r="R1738" s="2">
        <f t="shared" si="907"/>
        <v>1.7406440382941688E-3</v>
      </c>
      <c r="S1738" s="2">
        <f t="shared" si="907"/>
        <v>3.8294168842471714E-2</v>
      </c>
      <c r="T1738" s="2">
        <f t="shared" si="907"/>
        <v>0.67536988685813748</v>
      </c>
      <c r="U1738" s="2">
        <f t="shared" si="907"/>
        <v>0.19234116623150566</v>
      </c>
      <c r="V1738" s="2">
        <f>IF(C1738=0,"-",(1-R1738-S1738-T1738-U1738))</f>
        <v>9.2254134029590928E-2</v>
      </c>
      <c r="W1738" s="1">
        <v>2</v>
      </c>
      <c r="X1738" s="1">
        <v>44</v>
      </c>
      <c r="Y1738" s="1">
        <v>776</v>
      </c>
      <c r="Z1738" s="1">
        <v>221</v>
      </c>
      <c r="AA1738" s="1">
        <v>67</v>
      </c>
      <c r="AB1738" s="1"/>
      <c r="AC1738" s="1">
        <v>7</v>
      </c>
      <c r="AD1738" s="1"/>
      <c r="AE1738" s="1"/>
      <c r="AF1738" s="1">
        <v>29</v>
      </c>
      <c r="AG1738" s="1">
        <v>2</v>
      </c>
      <c r="AH1738" s="1"/>
      <c r="AI1738" s="1"/>
      <c r="AJ1738" s="1">
        <v>1</v>
      </c>
      <c r="AK1738" s="1"/>
      <c r="AL1738" s="1"/>
      <c r="AM1738" s="1"/>
      <c r="AN1738" s="1"/>
      <c r="AO1738" s="1"/>
      <c r="AP1738" s="8"/>
      <c r="AQ1738" s="8"/>
      <c r="AR1738" s="8"/>
      <c r="AS1738" s="8"/>
      <c r="AT1738" s="2"/>
      <c r="AU1738" s="2"/>
      <c r="AV1738" s="2"/>
      <c r="AW1738" s="2"/>
      <c r="AX1738" s="2"/>
      <c r="AY1738" s="162" t="str">
        <f>A1738&amp;" "&amp;"CD"&amp;BA1738</f>
        <v>Lee CD17</v>
      </c>
      <c r="BA1738" s="162">
        <v>17</v>
      </c>
      <c r="BC1738" s="91">
        <v>48</v>
      </c>
      <c r="BD1738" s="93"/>
      <c r="BE1738" s="162">
        <v>48287</v>
      </c>
      <c r="BF1738" s="162">
        <f>BE1738*100+BA1738</f>
        <v>4828717</v>
      </c>
      <c r="BH1738" s="162" t="s">
        <v>3387</v>
      </c>
    </row>
    <row r="1739" spans="1:60" s="162" customFormat="1">
      <c r="A1739" s="162" t="s">
        <v>1615</v>
      </c>
      <c r="B1739" s="162" t="s">
        <v>2</v>
      </c>
      <c r="C1739" s="1">
        <f>SUM(W1739:AN1739)</f>
        <v>799</v>
      </c>
      <c r="D1739" s="1"/>
      <c r="E1739" s="1"/>
      <c r="F1739" s="1"/>
      <c r="G1739" s="1"/>
      <c r="H1739" s="1"/>
      <c r="I1739" s="1"/>
      <c r="J1739" s="1"/>
      <c r="K1739" s="7">
        <f>RANK(W1739,(W1739:Y1739,Z1739:AN1739))</f>
        <v>8</v>
      </c>
      <c r="L1739" s="7">
        <f>RANK(X1739,(W1739:Y1739,Z1739:AN1739))</f>
        <v>4</v>
      </c>
      <c r="M1739" s="7">
        <f>IF(Y1739&gt;0,RANK(Y1739,(W1739:Y1739,Z1739:AN1739)),0)</f>
        <v>1</v>
      </c>
      <c r="N1739" s="7">
        <f>IF(Z1739&gt;0,RANK(Z1739,(W1739:AN1739)),0)</f>
        <v>2</v>
      </c>
      <c r="O1739" s="1">
        <f>MAX(W1739:AD1739)-LARGE(W1739:AD1739,2)</f>
        <v>439</v>
      </c>
      <c r="P1739" s="2">
        <f>O1739/C1739</f>
        <v>0.54943679599499373</v>
      </c>
      <c r="Q1739" s="2"/>
      <c r="R1739" s="2">
        <f t="shared" si="907"/>
        <v>3.7546933667083854E-3</v>
      </c>
      <c r="S1739" s="2">
        <f t="shared" si="907"/>
        <v>6.3829787234042548E-2</v>
      </c>
      <c r="T1739" s="2">
        <f t="shared" si="907"/>
        <v>0.67334167709637049</v>
      </c>
      <c r="U1739" s="2">
        <f t="shared" si="907"/>
        <v>0.12390488110137672</v>
      </c>
      <c r="V1739" s="2">
        <f>IF(C1739=0,"-",(1-R1739-S1739-T1739-U1739))</f>
        <v>0.13516896120150185</v>
      </c>
      <c r="W1739" s="1">
        <v>3</v>
      </c>
      <c r="X1739" s="1">
        <v>51</v>
      </c>
      <c r="Y1739" s="1">
        <v>538</v>
      </c>
      <c r="Z1739" s="1">
        <v>99</v>
      </c>
      <c r="AA1739" s="1">
        <v>43</v>
      </c>
      <c r="AB1739" s="1"/>
      <c r="AC1739" s="1">
        <v>4</v>
      </c>
      <c r="AD1739" s="1"/>
      <c r="AE1739" s="1"/>
      <c r="AF1739" s="1">
        <v>52</v>
      </c>
      <c r="AG1739" s="1">
        <v>7</v>
      </c>
      <c r="AH1739" s="1"/>
      <c r="AI1739" s="1"/>
      <c r="AJ1739" s="1">
        <v>2</v>
      </c>
      <c r="AK1739" s="1"/>
      <c r="AL1739" s="1"/>
      <c r="AM1739" s="1"/>
      <c r="AN1739" s="1"/>
      <c r="AO1739" s="1"/>
      <c r="AP1739" s="8"/>
      <c r="AQ1739" s="8"/>
      <c r="AR1739" s="8"/>
      <c r="AS1739" s="8"/>
      <c r="AT1739" s="2"/>
      <c r="AU1739" s="2"/>
      <c r="AV1739" s="2"/>
      <c r="AW1739" s="2"/>
      <c r="AX1739" s="2"/>
      <c r="AY1739" s="162" t="str">
        <f>A1739&amp;" "&amp;"CD"&amp;BA1739</f>
        <v>Leon CD8</v>
      </c>
      <c r="BA1739" s="162">
        <v>8</v>
      </c>
      <c r="BC1739" s="91">
        <v>48</v>
      </c>
      <c r="BD1739" s="93"/>
      <c r="BE1739" s="162">
        <v>48289</v>
      </c>
      <c r="BF1739" s="162">
        <f>BE1739*100+BA1739</f>
        <v>4828908</v>
      </c>
      <c r="BH1739" s="162" t="s">
        <v>3387</v>
      </c>
    </row>
    <row r="1740" spans="1:60" s="162" customFormat="1">
      <c r="A1740" s="162" t="s">
        <v>1615</v>
      </c>
      <c r="B1740" s="162" t="s">
        <v>2</v>
      </c>
      <c r="C1740" s="1">
        <f>SUM(W1740:AN1740)</f>
        <v>173</v>
      </c>
      <c r="D1740" s="1"/>
      <c r="E1740" s="1"/>
      <c r="F1740" s="1"/>
      <c r="G1740" s="1"/>
      <c r="H1740" s="1"/>
      <c r="I1740" s="1"/>
      <c r="J1740" s="1"/>
      <c r="K1740" s="7">
        <f>RANK(W1740,(W1740:Y1740,Z1740:AN1740))</f>
        <v>7</v>
      </c>
      <c r="L1740" s="7">
        <f>RANK(X1740,(W1740:Y1740,Z1740:AN1740))</f>
        <v>5</v>
      </c>
      <c r="M1740" s="7">
        <f>IF(Y1740&gt;0,RANK(Y1740,(W1740:Y1740,Z1740:AN1740)),0)</f>
        <v>1</v>
      </c>
      <c r="N1740" s="7">
        <f>IF(Z1740&gt;0,RANK(Z1740,(W1740:AN1740)),0)</f>
        <v>2</v>
      </c>
      <c r="O1740" s="1">
        <f>MAX(W1740:AD1740)-LARGE(W1740:AD1740,2)</f>
        <v>98</v>
      </c>
      <c r="P1740" s="2">
        <f>O1740/C1740</f>
        <v>0.56647398843930641</v>
      </c>
      <c r="Q1740" s="2"/>
      <c r="R1740" s="2">
        <f t="shared" si="907"/>
        <v>0</v>
      </c>
      <c r="S1740" s="2">
        <f t="shared" si="907"/>
        <v>4.6242774566473986E-2</v>
      </c>
      <c r="T1740" s="2">
        <f t="shared" si="907"/>
        <v>0.67052023121387283</v>
      </c>
      <c r="U1740" s="2">
        <f t="shared" si="907"/>
        <v>0.10404624277456648</v>
      </c>
      <c r="V1740" s="2">
        <f>IF(C1740=0,"-",(1-R1740-S1740-T1740-U1740))</f>
        <v>0.17919075144508673</v>
      </c>
      <c r="W1740" s="1">
        <v>0</v>
      </c>
      <c r="X1740" s="1">
        <v>8</v>
      </c>
      <c r="Y1740" s="1">
        <v>116</v>
      </c>
      <c r="Z1740" s="1">
        <v>18</v>
      </c>
      <c r="AA1740" s="1">
        <v>13</v>
      </c>
      <c r="AB1740" s="1"/>
      <c r="AC1740" s="1">
        <v>2</v>
      </c>
      <c r="AD1740" s="1"/>
      <c r="AE1740" s="1"/>
      <c r="AF1740" s="1">
        <v>16</v>
      </c>
      <c r="AG1740" s="1">
        <v>0</v>
      </c>
      <c r="AH1740" s="1"/>
      <c r="AI1740" s="1"/>
      <c r="AJ1740" s="1">
        <v>0</v>
      </c>
      <c r="AK1740" s="1"/>
      <c r="AL1740" s="1"/>
      <c r="AM1740" s="1"/>
      <c r="AN1740" s="1"/>
      <c r="AO1740" s="1"/>
      <c r="AP1740" s="8"/>
      <c r="AQ1740" s="8"/>
      <c r="AR1740" s="8"/>
      <c r="AS1740" s="8"/>
      <c r="AT1740" s="2"/>
      <c r="AU1740" s="2"/>
      <c r="AV1740" s="2"/>
      <c r="AW1740" s="2"/>
      <c r="AX1740" s="2"/>
      <c r="AY1740" s="162" t="str">
        <f>A1740&amp;" "&amp;"CD"&amp;BA1740</f>
        <v>Leon CD17</v>
      </c>
      <c r="BA1740" s="162">
        <v>17</v>
      </c>
      <c r="BC1740" s="91">
        <v>48</v>
      </c>
      <c r="BD1740" s="93"/>
      <c r="BE1740" s="162">
        <v>48289</v>
      </c>
      <c r="BF1740" s="162">
        <f>BE1740*100+BA1740</f>
        <v>4828917</v>
      </c>
      <c r="BH1740" s="162" t="s">
        <v>3387</v>
      </c>
    </row>
    <row r="1741" spans="1:60" s="162" customFormat="1">
      <c r="A1741" s="162" t="s">
        <v>2796</v>
      </c>
      <c r="B1741" s="162" t="s">
        <v>2</v>
      </c>
      <c r="C1741" s="1">
        <f>SUM(W1741:AN1741)</f>
        <v>2801</v>
      </c>
      <c r="D1741" s="1"/>
      <c r="E1741" s="1"/>
      <c r="F1741" s="1"/>
      <c r="G1741" s="1"/>
      <c r="H1741" s="1"/>
      <c r="I1741" s="1"/>
      <c r="J1741" s="1"/>
      <c r="K1741" s="7">
        <f>RANK(W1741,(W1741:Y1741,Z1741:AN1741))</f>
        <v>7</v>
      </c>
      <c r="L1741" s="7">
        <f>RANK(X1741,(W1741:Y1741,Z1741:AN1741))</f>
        <v>4</v>
      </c>
      <c r="M1741" s="7">
        <f>IF(Y1741&gt;0,RANK(Y1741,(W1741:Y1741,Z1741:AN1741)),0)</f>
        <v>1</v>
      </c>
      <c r="N1741" s="7">
        <f>IF(Z1741&gt;0,RANK(Z1741,(W1741:AN1741)),0)</f>
        <v>2</v>
      </c>
      <c r="O1741" s="1">
        <f>MAX(W1741:AD1741)-LARGE(W1741:AD1741,2)</f>
        <v>1806</v>
      </c>
      <c r="P1741" s="2">
        <f>O1741/C1741</f>
        <v>0.6447697250981792</v>
      </c>
      <c r="Q1741" s="2"/>
      <c r="R1741" s="2">
        <f t="shared" si="907"/>
        <v>3.9271688682613352E-3</v>
      </c>
      <c r="S1741" s="2">
        <f t="shared" si="907"/>
        <v>5.2838272045697965E-2</v>
      </c>
      <c r="T1741" s="2">
        <f t="shared" si="907"/>
        <v>0.73366654766154948</v>
      </c>
      <c r="U1741" s="2">
        <f t="shared" si="907"/>
        <v>8.8896822563370226E-2</v>
      </c>
      <c r="V1741" s="2">
        <f>IF(C1741=0,"-",(1-R1741-S1741-T1741-U1741))</f>
        <v>0.12067118886112099</v>
      </c>
      <c r="W1741" s="1">
        <v>11</v>
      </c>
      <c r="X1741" s="1">
        <v>148</v>
      </c>
      <c r="Y1741" s="1">
        <v>2055</v>
      </c>
      <c r="Z1741" s="1">
        <v>249</v>
      </c>
      <c r="AA1741" s="1">
        <v>217</v>
      </c>
      <c r="AB1741" s="1"/>
      <c r="AC1741" s="1">
        <v>21</v>
      </c>
      <c r="AD1741" s="1"/>
      <c r="AE1741" s="1"/>
      <c r="AF1741" s="1">
        <v>92</v>
      </c>
      <c r="AG1741" s="1">
        <v>3</v>
      </c>
      <c r="AH1741" s="1"/>
      <c r="AI1741" s="1"/>
      <c r="AJ1741" s="1">
        <v>5</v>
      </c>
      <c r="AK1741" s="1"/>
      <c r="AL1741" s="1"/>
      <c r="AM1741" s="1"/>
      <c r="AN1741" s="1"/>
      <c r="AO1741" s="1"/>
      <c r="AP1741" s="8"/>
      <c r="AQ1741" s="8"/>
      <c r="AR1741" s="8"/>
      <c r="AS1741" s="8"/>
      <c r="AT1741" s="2"/>
      <c r="AU1741" s="2"/>
      <c r="AV1741" s="2"/>
      <c r="AW1741" s="2"/>
      <c r="AX1741" s="2"/>
      <c r="AY1741" s="162" t="str">
        <f>A1741&amp;" "&amp;"CD"&amp;BA1741</f>
        <v>San Patricio CD27</v>
      </c>
      <c r="BA1741" s="162">
        <v>27</v>
      </c>
      <c r="BC1741" s="91">
        <v>48</v>
      </c>
      <c r="BD1741" s="93"/>
      <c r="BE1741" s="162">
        <v>48409</v>
      </c>
      <c r="BF1741" s="162">
        <f>BE1741*100+BA1741</f>
        <v>4840927</v>
      </c>
      <c r="BH1741" s="162" t="s">
        <v>3387</v>
      </c>
    </row>
    <row r="1742" spans="1:60">
      <c r="A1742" t="s">
        <v>2796</v>
      </c>
      <c r="B1742" t="s">
        <v>2</v>
      </c>
      <c r="C1742" s="1">
        <f t="shared" si="893"/>
        <v>546</v>
      </c>
      <c r="D1742" s="1"/>
      <c r="E1742" s="1"/>
      <c r="F1742" s="1"/>
      <c r="G1742" s="1"/>
      <c r="H1742" s="1"/>
      <c r="I1742" s="1"/>
      <c r="J1742" s="1"/>
      <c r="K1742" s="7">
        <f>RANK(W1742,(W1742:Y1742,Z1742:AN1742))</f>
        <v>7</v>
      </c>
      <c r="L1742" s="7">
        <f>RANK(X1742,(W1742:Y1742,Z1742:AN1742))</f>
        <v>4</v>
      </c>
      <c r="M1742" s="7">
        <f>IF(Y1742&gt;0,RANK(Y1742,(W1742:Y1742,Z1742:AN1742)),0)</f>
        <v>1</v>
      </c>
      <c r="N1742" s="7">
        <f t="shared" si="894"/>
        <v>3</v>
      </c>
      <c r="O1742" s="1">
        <f t="shared" si="895"/>
        <v>317</v>
      </c>
      <c r="P1742" s="2">
        <f t="shared" si="896"/>
        <v>0.58058608058608063</v>
      </c>
      <c r="Q1742" s="2"/>
      <c r="R1742" s="2">
        <f t="shared" si="897"/>
        <v>3.663003663003663E-3</v>
      </c>
      <c r="S1742" s="2">
        <f t="shared" si="898"/>
        <v>4.9450549450549448E-2</v>
      </c>
      <c r="T1742" s="2">
        <f t="shared" si="899"/>
        <v>0.68498168498168499</v>
      </c>
      <c r="U1742" s="2">
        <f t="shared" si="900"/>
        <v>0.10256410256410256</v>
      </c>
      <c r="V1742" s="2">
        <f t="shared" si="901"/>
        <v>0.1593406593406593</v>
      </c>
      <c r="W1742" s="1">
        <v>2</v>
      </c>
      <c r="X1742" s="1">
        <v>27</v>
      </c>
      <c r="Y1742" s="1">
        <v>374</v>
      </c>
      <c r="Z1742" s="1">
        <v>56</v>
      </c>
      <c r="AA1742" s="1">
        <v>57</v>
      </c>
      <c r="AC1742" s="1">
        <v>6</v>
      </c>
      <c r="AF1742" s="1">
        <v>21</v>
      </c>
      <c r="AG1742" s="1">
        <v>1</v>
      </c>
      <c r="AH1742" s="1"/>
      <c r="AI1742" s="1"/>
      <c r="AJ1742" s="1">
        <v>2</v>
      </c>
      <c r="AK1742" s="1"/>
      <c r="AL1742" s="1"/>
      <c r="AM1742" s="1"/>
      <c r="AN1742" s="1"/>
      <c r="AO1742" s="1"/>
      <c r="AP1742" s="8"/>
      <c r="AQ1742" s="8"/>
      <c r="AR1742" s="8"/>
      <c r="AS1742" s="8"/>
      <c r="AT1742" s="2"/>
      <c r="AU1742" s="2"/>
      <c r="AV1742" s="2"/>
      <c r="AW1742" s="2"/>
      <c r="AX1742" s="2"/>
      <c r="AY1742" t="str">
        <f t="shared" si="905"/>
        <v>San Patricio CD34</v>
      </c>
      <c r="BA1742">
        <v>34</v>
      </c>
      <c r="BC1742" s="91">
        <v>48</v>
      </c>
      <c r="BD1742" s="93"/>
      <c r="BE1742" s="162">
        <v>48409</v>
      </c>
      <c r="BF1742">
        <f t="shared" si="906"/>
        <v>4840934</v>
      </c>
      <c r="BH1742" t="s">
        <v>3387</v>
      </c>
    </row>
    <row r="1743" spans="1:60">
      <c r="A1743" t="s">
        <v>2317</v>
      </c>
      <c r="B1743" t="s">
        <v>2</v>
      </c>
      <c r="C1743" s="1">
        <f t="shared" si="893"/>
        <v>1108</v>
      </c>
      <c r="D1743" s="1"/>
      <c r="E1743" s="1"/>
      <c r="F1743" s="1"/>
      <c r="G1743" s="1"/>
      <c r="H1743" s="1"/>
      <c r="I1743" s="1"/>
      <c r="J1743" s="1"/>
      <c r="K1743" s="7">
        <f>RANK(W1743,(W1743:Y1743,Z1743:AN1743))</f>
        <v>8</v>
      </c>
      <c r="L1743" s="7">
        <f>RANK(X1743,(W1743:Y1743,Z1743:AN1743))</f>
        <v>2</v>
      </c>
      <c r="M1743" s="7">
        <f>IF(Y1743&gt;0,RANK(Y1743,(W1743:Y1743,Z1743:AN1743)),0)</f>
        <v>1</v>
      </c>
      <c r="N1743" s="7">
        <f t="shared" si="894"/>
        <v>3</v>
      </c>
      <c r="O1743" s="1">
        <f t="shared" si="895"/>
        <v>694</v>
      </c>
      <c r="P1743" s="2">
        <f t="shared" si="896"/>
        <v>0.62635379061371843</v>
      </c>
      <c r="Q1743" s="2"/>
      <c r="R1743" s="2">
        <f t="shared" si="897"/>
        <v>1.8050541516245488E-3</v>
      </c>
      <c r="S1743" s="2">
        <f t="shared" si="898"/>
        <v>7.6714801444043315E-2</v>
      </c>
      <c r="T1743" s="2">
        <f t="shared" si="899"/>
        <v>0.70306859205776173</v>
      </c>
      <c r="U1743" s="2">
        <f t="shared" si="900"/>
        <v>7.4909747292418769E-2</v>
      </c>
      <c r="V1743" s="2">
        <f t="shared" si="901"/>
        <v>0.14350180505415161</v>
      </c>
      <c r="W1743" s="1">
        <v>2</v>
      </c>
      <c r="X1743" s="1">
        <v>85</v>
      </c>
      <c r="Y1743" s="1">
        <v>779</v>
      </c>
      <c r="Z1743" s="1">
        <v>83</v>
      </c>
      <c r="AA1743" s="1">
        <v>83</v>
      </c>
      <c r="AC1743" s="1">
        <v>9</v>
      </c>
      <c r="AF1743" s="1">
        <v>62</v>
      </c>
      <c r="AG1743" s="1">
        <v>1</v>
      </c>
      <c r="AH1743" s="1"/>
      <c r="AI1743" s="1"/>
      <c r="AJ1743" s="1">
        <v>4</v>
      </c>
      <c r="AK1743" s="1"/>
      <c r="AL1743" s="1"/>
      <c r="AM1743" s="1"/>
      <c r="AN1743" s="1"/>
      <c r="AO1743" s="1"/>
      <c r="AP1743" s="8"/>
      <c r="AQ1743" s="8"/>
      <c r="AR1743" s="8"/>
      <c r="AS1743" s="8"/>
      <c r="AT1743" s="2"/>
      <c r="AU1743" s="2"/>
      <c r="AV1743" s="2"/>
      <c r="AW1743" s="2"/>
      <c r="AX1743" s="2"/>
      <c r="AY1743" t="str">
        <f t="shared" si="905"/>
        <v>Stephens CD11</v>
      </c>
      <c r="BA1743">
        <v>11</v>
      </c>
      <c r="BC1743" s="91">
        <v>48</v>
      </c>
      <c r="BD1743" s="93"/>
      <c r="BE1743" s="162">
        <v>48429</v>
      </c>
      <c r="BF1743">
        <f t="shared" si="906"/>
        <v>4842911</v>
      </c>
      <c r="BH1743" t="s">
        <v>3387</v>
      </c>
    </row>
    <row r="1744" spans="1:60">
      <c r="A1744" t="s">
        <v>2317</v>
      </c>
      <c r="B1744" t="s">
        <v>2</v>
      </c>
      <c r="C1744" s="1">
        <f>SUM(W1744:AN1744)</f>
        <v>1108</v>
      </c>
      <c r="D1744" s="1"/>
      <c r="E1744" s="1"/>
      <c r="F1744" s="1"/>
      <c r="G1744" s="1"/>
      <c r="H1744" s="1"/>
      <c r="I1744" s="1"/>
      <c r="J1744" s="1"/>
      <c r="K1744" s="7">
        <f>RANK(W1744,(W1744:Y1744,Z1744:AN1744))</f>
        <v>8</v>
      </c>
      <c r="L1744" s="7">
        <f>RANK(X1744,(W1744:Y1744,Z1744:AN1744))</f>
        <v>2</v>
      </c>
      <c r="M1744" s="7">
        <f>IF(Y1744&gt;0,RANK(Y1744,(W1744:Y1744,Z1744:AN1744)),0)</f>
        <v>1</v>
      </c>
      <c r="N1744" s="7">
        <f>IF(Z1744&gt;0,RANK(Z1744,(W1744:AN1744)),0)</f>
        <v>3</v>
      </c>
      <c r="O1744" s="1">
        <f>MAX(W1744:AD1744)-LARGE(W1744:AD1744,2)</f>
        <v>694</v>
      </c>
      <c r="P1744" s="2">
        <f>O1744/C1744</f>
        <v>0.62635379061371843</v>
      </c>
      <c r="Q1744" s="2"/>
      <c r="R1744" s="2">
        <f t="shared" ref="R1744:U1748" si="908">IF($C1744=0,"-",W1744/$C1744)</f>
        <v>1.8050541516245488E-3</v>
      </c>
      <c r="S1744" s="2">
        <f t="shared" si="908"/>
        <v>7.6714801444043315E-2</v>
      </c>
      <c r="T1744" s="2">
        <f t="shared" si="908"/>
        <v>0.70306859205776173</v>
      </c>
      <c r="U1744" s="2">
        <f t="shared" si="908"/>
        <v>7.4909747292418769E-2</v>
      </c>
      <c r="V1744" s="2">
        <f>IF(C1744=0,"-",(1-R1744-S1744-T1744-U1744))</f>
        <v>0.14350180505415161</v>
      </c>
      <c r="W1744" s="1">
        <v>2</v>
      </c>
      <c r="X1744" s="1">
        <v>85</v>
      </c>
      <c r="Y1744" s="1">
        <v>779</v>
      </c>
      <c r="Z1744" s="1">
        <v>83</v>
      </c>
      <c r="AA1744" s="1">
        <v>83</v>
      </c>
      <c r="AC1744" s="1">
        <v>9</v>
      </c>
      <c r="AF1744" s="1">
        <v>62</v>
      </c>
      <c r="AG1744" s="1">
        <v>1</v>
      </c>
      <c r="AH1744" s="1"/>
      <c r="AI1744" s="1"/>
      <c r="AJ1744" s="1">
        <v>4</v>
      </c>
      <c r="AK1744" s="1"/>
      <c r="AL1744" s="1"/>
      <c r="AM1744" s="1"/>
      <c r="AN1744" s="1"/>
      <c r="AO1744" s="1"/>
      <c r="AP1744" s="8"/>
      <c r="AQ1744" s="8"/>
      <c r="AR1744" s="8"/>
      <c r="AS1744" s="8"/>
      <c r="AT1744" s="2"/>
      <c r="AU1744" s="2"/>
      <c r="AV1744" s="2"/>
      <c r="AW1744" s="2"/>
      <c r="AX1744" s="2"/>
      <c r="AY1744" t="str">
        <f t="shared" si="905"/>
        <v>Stephens CD19</v>
      </c>
      <c r="BA1744">
        <v>19</v>
      </c>
      <c r="BC1744" s="91">
        <v>48</v>
      </c>
      <c r="BD1744" s="93"/>
      <c r="BE1744" s="162">
        <v>48429</v>
      </c>
      <c r="BF1744">
        <f t="shared" si="906"/>
        <v>4842919</v>
      </c>
      <c r="BH1744" t="s">
        <v>3387</v>
      </c>
    </row>
    <row r="1745" spans="1:60">
      <c r="A1745" t="s">
        <v>393</v>
      </c>
      <c r="B1745" t="s">
        <v>2</v>
      </c>
      <c r="C1745" s="1">
        <f>SUM(W1745:AN1745)</f>
        <v>23676</v>
      </c>
      <c r="D1745" s="1"/>
      <c r="E1745" s="1"/>
      <c r="F1745" s="1"/>
      <c r="G1745" s="1"/>
      <c r="H1745" s="1"/>
      <c r="I1745" s="1"/>
      <c r="J1745" s="1"/>
      <c r="K1745" s="7">
        <f>RANK(W1745,(W1745:Y1745,Z1745:AN1745))</f>
        <v>7</v>
      </c>
      <c r="L1745" s="7">
        <f>RANK(X1745,(W1745:Y1745,Z1745:AN1745))</f>
        <v>4</v>
      </c>
      <c r="M1745" s="7">
        <f>IF(Y1745&gt;0,RANK(Y1745,(W1745:Y1745,Z1745:AN1745)),0)</f>
        <v>1</v>
      </c>
      <c r="N1745" s="7">
        <f>IF(Z1745&gt;0,RANK(Z1745,(W1745:AN1745)),0)</f>
        <v>2</v>
      </c>
      <c r="O1745" s="1">
        <f>MAX(W1745:AD1745)-LARGE(W1745:AD1745,2)</f>
        <v>13030</v>
      </c>
      <c r="P1745" s="2">
        <f>O1745/C1745</f>
        <v>0.55034634228754853</v>
      </c>
      <c r="Q1745" s="2"/>
      <c r="R1745" s="2">
        <f t="shared" si="908"/>
        <v>6.4200033789491469E-3</v>
      </c>
      <c r="S1745" s="2">
        <f t="shared" si="908"/>
        <v>4.5953708396688629E-2</v>
      </c>
      <c r="T1745" s="2">
        <f t="shared" si="908"/>
        <v>0.67325561750295659</v>
      </c>
      <c r="U1745" s="2">
        <f t="shared" si="908"/>
        <v>0.12290927521540801</v>
      </c>
      <c r="V1745" s="2">
        <f>IF(C1745=0,"-",(1-R1745-S1745-T1745-U1745))</f>
        <v>0.15146139550599763</v>
      </c>
      <c r="W1745" s="1">
        <v>152</v>
      </c>
      <c r="X1745" s="1">
        <v>1088</v>
      </c>
      <c r="Y1745" s="1">
        <v>15940</v>
      </c>
      <c r="Z1745" s="1">
        <v>2910</v>
      </c>
      <c r="AA1745" s="1">
        <v>2435</v>
      </c>
      <c r="AC1745" s="1">
        <v>220</v>
      </c>
      <c r="AF1745" s="1">
        <v>734</v>
      </c>
      <c r="AG1745" s="1">
        <v>140</v>
      </c>
      <c r="AH1745" s="1"/>
      <c r="AI1745" s="1"/>
      <c r="AJ1745" s="1">
        <v>57</v>
      </c>
      <c r="AK1745" s="1"/>
      <c r="AL1745" s="1"/>
      <c r="AM1745" s="1"/>
      <c r="AN1745" s="1"/>
      <c r="AO1745" s="1"/>
      <c r="AP1745" s="8"/>
      <c r="AQ1745" s="8"/>
      <c r="AR1745" s="8"/>
      <c r="AS1745" s="8"/>
      <c r="AT1745" s="2"/>
      <c r="AU1745" s="2"/>
      <c r="AV1745" s="2"/>
      <c r="AW1745" s="2"/>
      <c r="AX1745" s="2"/>
      <c r="AY1745" t="str">
        <f t="shared" si="905"/>
        <v>Tarrant CD6</v>
      </c>
      <c r="BA1745">
        <v>6</v>
      </c>
      <c r="BC1745" s="91">
        <v>48</v>
      </c>
      <c r="BD1745" s="93"/>
      <c r="BE1745" s="162">
        <v>48439</v>
      </c>
      <c r="BF1745">
        <f t="shared" si="906"/>
        <v>4843906</v>
      </c>
      <c r="BH1745" t="s">
        <v>3387</v>
      </c>
    </row>
    <row r="1746" spans="1:60">
      <c r="A1746" t="s">
        <v>393</v>
      </c>
      <c r="B1746" t="s">
        <v>2</v>
      </c>
      <c r="C1746" s="1">
        <f>SUM(W1746:AN1746)</f>
        <v>30223</v>
      </c>
      <c r="D1746" s="1"/>
      <c r="E1746" s="1"/>
      <c r="F1746" s="1"/>
      <c r="G1746" s="1"/>
      <c r="H1746" s="1"/>
      <c r="I1746" s="1"/>
      <c r="J1746" s="1"/>
      <c r="K1746" s="7">
        <f>RANK(W1746,(W1746:Y1746,Z1746:AN1746))</f>
        <v>7</v>
      </c>
      <c r="L1746" s="7">
        <f>RANK(X1746,(W1746:Y1746,Z1746:AN1746))</f>
        <v>4</v>
      </c>
      <c r="M1746" s="7">
        <f>IF(Y1746&gt;0,RANK(Y1746,(W1746:Y1746,Z1746:AN1746)),0)</f>
        <v>1</v>
      </c>
      <c r="N1746" s="7">
        <f>IF(Z1746&gt;0,RANK(Z1746,(W1746:AN1746)),0)</f>
        <v>2</v>
      </c>
      <c r="O1746" s="1">
        <f>MAX(W1746:AD1746)-LARGE(W1746:AD1746,2)</f>
        <v>16920</v>
      </c>
      <c r="P1746" s="2">
        <f>O1746/C1746</f>
        <v>0.55983853356715085</v>
      </c>
      <c r="Q1746" s="2"/>
      <c r="R1746" s="2">
        <f t="shared" si="908"/>
        <v>6.0880786156238629E-3</v>
      </c>
      <c r="S1746" s="2">
        <f t="shared" si="908"/>
        <v>4.2748899844489298E-2</v>
      </c>
      <c r="T1746" s="2">
        <f t="shared" si="908"/>
        <v>0.68249346524170329</v>
      </c>
      <c r="U1746" s="2">
        <f t="shared" si="908"/>
        <v>0.12265493167455249</v>
      </c>
      <c r="V1746" s="2">
        <f>IF(C1746=0,"-",(1-R1746-S1746-T1746-U1746))</f>
        <v>0.14601462462363107</v>
      </c>
      <c r="W1746" s="1">
        <v>184</v>
      </c>
      <c r="X1746" s="1">
        <v>1292</v>
      </c>
      <c r="Y1746" s="1">
        <v>20627</v>
      </c>
      <c r="Z1746" s="1">
        <v>3707</v>
      </c>
      <c r="AA1746" s="1">
        <v>3015</v>
      </c>
      <c r="AC1746" s="1">
        <v>262</v>
      </c>
      <c r="AF1746" s="1">
        <v>959</v>
      </c>
      <c r="AG1746" s="1">
        <v>118</v>
      </c>
      <c r="AH1746" s="1"/>
      <c r="AI1746" s="1"/>
      <c r="AJ1746" s="1">
        <v>59</v>
      </c>
      <c r="AK1746" s="1"/>
      <c r="AL1746" s="1"/>
      <c r="AM1746" s="1"/>
      <c r="AN1746" s="1"/>
      <c r="AO1746" s="1"/>
      <c r="AP1746" s="8"/>
      <c r="AQ1746" s="8"/>
      <c r="AR1746" s="8"/>
      <c r="AS1746" s="8"/>
      <c r="AT1746" s="2"/>
      <c r="AU1746" s="2"/>
      <c r="AV1746" s="2"/>
      <c r="AW1746" s="2"/>
      <c r="AX1746" s="2"/>
      <c r="AY1746" t="str">
        <f t="shared" si="905"/>
        <v>Tarrant CD12</v>
      </c>
      <c r="BA1746">
        <v>12</v>
      </c>
      <c r="BC1746" s="91">
        <v>48</v>
      </c>
      <c r="BD1746" s="93"/>
      <c r="BE1746" s="162">
        <v>48439</v>
      </c>
      <c r="BF1746">
        <f t="shared" si="906"/>
        <v>4843912</v>
      </c>
      <c r="BH1746" t="s">
        <v>3387</v>
      </c>
    </row>
    <row r="1747" spans="1:60">
      <c r="A1747" t="s">
        <v>393</v>
      </c>
      <c r="B1747" t="s">
        <v>2</v>
      </c>
      <c r="C1747" s="1">
        <f>SUM(W1747:AN1747)</f>
        <v>21091</v>
      </c>
      <c r="D1747" s="1"/>
      <c r="E1747" s="1"/>
      <c r="F1747" s="1"/>
      <c r="G1747" s="1"/>
      <c r="H1747" s="1"/>
      <c r="I1747" s="1"/>
      <c r="J1747" s="1"/>
      <c r="K1747" s="7">
        <f>RANK(W1747,(W1747:Y1747,Z1747:AN1747))</f>
        <v>7</v>
      </c>
      <c r="L1747" s="7">
        <f>RANK(X1747,(W1747:Y1747,Z1747:AN1747))</f>
        <v>4</v>
      </c>
      <c r="M1747" s="7">
        <f>IF(Y1747&gt;0,RANK(Y1747,(W1747:Y1747,Z1747:AN1747)),0)</f>
        <v>1</v>
      </c>
      <c r="N1747" s="7">
        <f>IF(Z1747&gt;0,RANK(Z1747,(W1747:AN1747)),0)</f>
        <v>3</v>
      </c>
      <c r="O1747" s="1">
        <f>MAX(W1747:AD1747)-LARGE(W1747:AD1747,2)</f>
        <v>11618</v>
      </c>
      <c r="P1747" s="2">
        <f>O1747/C1747</f>
        <v>0.55085107391778487</v>
      </c>
      <c r="Q1747" s="2"/>
      <c r="R1747" s="2">
        <f t="shared" si="908"/>
        <v>7.5861741975250105E-3</v>
      </c>
      <c r="S1747" s="2">
        <f t="shared" si="908"/>
        <v>4.3999810345645061E-2</v>
      </c>
      <c r="T1747" s="2">
        <f t="shared" si="908"/>
        <v>0.6697169408752548</v>
      </c>
      <c r="U1747" s="2">
        <f t="shared" si="908"/>
        <v>0.11426674885022048</v>
      </c>
      <c r="V1747" s="2">
        <f>IF(C1747=0,"-",(1-R1747-S1747-T1747-U1747))</f>
        <v>0.16443032573135463</v>
      </c>
      <c r="W1747" s="1">
        <v>160</v>
      </c>
      <c r="X1747" s="1">
        <v>928</v>
      </c>
      <c r="Y1747" s="1">
        <v>14125</v>
      </c>
      <c r="Z1747" s="1">
        <v>2410</v>
      </c>
      <c r="AA1747" s="1">
        <v>2507</v>
      </c>
      <c r="AC1747" s="1">
        <v>167</v>
      </c>
      <c r="AF1747" s="1">
        <v>674</v>
      </c>
      <c r="AG1747" s="1">
        <v>79</v>
      </c>
      <c r="AH1747" s="1"/>
      <c r="AI1747" s="1"/>
      <c r="AJ1747" s="1">
        <v>41</v>
      </c>
      <c r="AK1747" s="1"/>
      <c r="AL1747" s="1"/>
      <c r="AM1747" s="1"/>
      <c r="AN1747" s="1"/>
      <c r="AO1747" s="1"/>
      <c r="AP1747" s="8"/>
      <c r="AQ1747" s="8"/>
      <c r="AR1747" s="8"/>
      <c r="AS1747" s="8"/>
      <c r="AT1747" s="2"/>
      <c r="AU1747" s="2"/>
      <c r="AV1747" s="2"/>
      <c r="AW1747" s="2"/>
      <c r="AX1747" s="2"/>
      <c r="AY1747" t="str">
        <f t="shared" si="905"/>
        <v>Tarrant CD24</v>
      </c>
      <c r="BA1747">
        <v>24</v>
      </c>
      <c r="BC1747" s="91">
        <v>48</v>
      </c>
      <c r="BD1747" s="93"/>
      <c r="BE1747" s="162">
        <v>48439</v>
      </c>
      <c r="BF1747">
        <f t="shared" si="906"/>
        <v>4843924</v>
      </c>
      <c r="BH1747" t="s">
        <v>3387</v>
      </c>
    </row>
    <row r="1748" spans="1:60">
      <c r="A1748" t="s">
        <v>393</v>
      </c>
      <c r="B1748" t="s">
        <v>2</v>
      </c>
      <c r="C1748" s="1">
        <f>SUM(W1748:AN1748)</f>
        <v>359</v>
      </c>
      <c r="D1748" s="1"/>
      <c r="E1748" s="1"/>
      <c r="F1748" s="1"/>
      <c r="G1748" s="1"/>
      <c r="H1748" s="1"/>
      <c r="I1748" s="1"/>
      <c r="J1748" s="1"/>
      <c r="K1748" s="7">
        <f>RANK(W1748,(W1748:Y1748,Z1748:AN1748))</f>
        <v>7</v>
      </c>
      <c r="L1748" s="7">
        <f>RANK(X1748,(W1748:Y1748,Z1748:AN1748))</f>
        <v>4</v>
      </c>
      <c r="M1748" s="7">
        <f>IF(Y1748&gt;0,RANK(Y1748,(W1748:Y1748,Z1748:AN1748)),0)</f>
        <v>1</v>
      </c>
      <c r="N1748" s="7">
        <f>IF(Z1748&gt;0,RANK(Z1748,(W1748:AN1748)),0)</f>
        <v>3</v>
      </c>
      <c r="O1748" s="1">
        <f>MAX(W1748:AD1748)-LARGE(W1748:AD1748,2)</f>
        <v>157</v>
      </c>
      <c r="P1748" s="2">
        <f>O1748/C1748</f>
        <v>0.43732590529247911</v>
      </c>
      <c r="Q1748" s="2"/>
      <c r="R1748" s="2">
        <f t="shared" si="908"/>
        <v>5.5710306406685237E-3</v>
      </c>
      <c r="S1748" s="2">
        <f t="shared" si="908"/>
        <v>5.8495821727019497E-2</v>
      </c>
      <c r="T1748" s="2">
        <f t="shared" si="908"/>
        <v>0.59888579387186625</v>
      </c>
      <c r="U1748" s="2">
        <f t="shared" si="908"/>
        <v>0.11142061281337047</v>
      </c>
      <c r="V1748" s="2">
        <f>IF(C1748=0,"-",(1-R1748-S1748-T1748-U1748))</f>
        <v>0.22562674094707524</v>
      </c>
      <c r="W1748" s="1">
        <v>2</v>
      </c>
      <c r="X1748" s="1">
        <v>21</v>
      </c>
      <c r="Y1748" s="1">
        <v>215</v>
      </c>
      <c r="Z1748" s="1">
        <v>40</v>
      </c>
      <c r="AA1748" s="1">
        <v>58</v>
      </c>
      <c r="AC1748" s="1">
        <v>3</v>
      </c>
      <c r="AF1748" s="1">
        <v>17</v>
      </c>
      <c r="AG1748" s="1">
        <v>1</v>
      </c>
      <c r="AH1748" s="1"/>
      <c r="AI1748" s="1"/>
      <c r="AJ1748" s="1">
        <v>2</v>
      </c>
      <c r="AK1748" s="1"/>
      <c r="AL1748" s="1"/>
      <c r="AM1748" s="1"/>
      <c r="AN1748" s="1"/>
      <c r="AO1748" s="1"/>
      <c r="AP1748" s="8"/>
      <c r="AQ1748" s="8"/>
      <c r="AR1748" s="8"/>
      <c r="AS1748" s="8"/>
      <c r="AT1748" s="2"/>
      <c r="AU1748" s="2"/>
      <c r="AV1748" s="2"/>
      <c r="AW1748" s="2"/>
      <c r="AX1748" s="2"/>
      <c r="AY1748" t="str">
        <f t="shared" si="905"/>
        <v>Tarrant CD25</v>
      </c>
      <c r="BA1748">
        <v>25</v>
      </c>
      <c r="BC1748" s="91">
        <v>48</v>
      </c>
      <c r="BD1748" s="93"/>
      <c r="BE1748" s="162">
        <v>48439</v>
      </c>
      <c r="BF1748">
        <f t="shared" si="906"/>
        <v>4843925</v>
      </c>
      <c r="BH1748" t="s">
        <v>3387</v>
      </c>
    </row>
    <row r="1749" spans="1:60" s="162" customFormat="1">
      <c r="A1749" s="162" t="s">
        <v>393</v>
      </c>
      <c r="B1749" s="162" t="s">
        <v>2</v>
      </c>
      <c r="C1749" s="1">
        <f t="shared" ref="C1749:C1761" si="909">SUM(W1749:AN1749)</f>
        <v>9609</v>
      </c>
      <c r="D1749" s="1"/>
      <c r="E1749" s="1"/>
      <c r="F1749" s="1"/>
      <c r="G1749" s="1"/>
      <c r="H1749" s="1"/>
      <c r="I1749" s="1"/>
      <c r="J1749" s="1"/>
      <c r="K1749" s="7">
        <f>RANK(W1749,(W1749:Y1749,Z1749:AN1749))</f>
        <v>6</v>
      </c>
      <c r="L1749" s="7">
        <f>RANK(X1749,(W1749:Y1749,Z1749:AN1749))</f>
        <v>4</v>
      </c>
      <c r="M1749" s="7">
        <f>IF(Y1749&gt;0,RANK(Y1749,(W1749:Y1749,Z1749:AN1749)),0)</f>
        <v>1</v>
      </c>
      <c r="N1749" s="7">
        <f t="shared" ref="N1749:N1761" si="910">IF(Z1749&gt;0,RANK(Z1749,(W1749:AN1749)),0)</f>
        <v>3</v>
      </c>
      <c r="O1749" s="1">
        <f t="shared" ref="O1749:O1761" si="911">MAX(W1749:AD1749)-LARGE(W1749:AD1749,2)</f>
        <v>4979</v>
      </c>
      <c r="P1749" s="2">
        <f t="shared" ref="P1749:P1761" si="912">O1749/C1749</f>
        <v>0.51816005827869704</v>
      </c>
      <c r="Q1749" s="2"/>
      <c r="R1749" s="2">
        <f t="shared" ref="R1749:R1761" si="913">IF($C1749=0,"-",W1749/$C1749)</f>
        <v>6.5563534186699971E-3</v>
      </c>
      <c r="S1749" s="2">
        <f t="shared" ref="S1749:S1761" si="914">IF($C1749=0,"-",X1749/$C1749)</f>
        <v>4.5374128421271726E-2</v>
      </c>
      <c r="T1749" s="2">
        <f t="shared" ref="T1749:T1761" si="915">IF($C1749=0,"-",Y1749/$C1749)</f>
        <v>0.65428244354251219</v>
      </c>
      <c r="U1749" s="2">
        <f t="shared" ref="U1749:U1761" si="916">IF($C1749=0,"-",Z1749/$C1749)</f>
        <v>0.11510042668331773</v>
      </c>
      <c r="V1749" s="2">
        <f t="shared" ref="V1749:V1761" si="917">IF(C1749=0,"-",(1-R1749-S1749-T1749-U1749))</f>
        <v>0.17868664793422834</v>
      </c>
      <c r="W1749" s="1">
        <v>63</v>
      </c>
      <c r="X1749" s="1">
        <v>436</v>
      </c>
      <c r="Y1749" s="1">
        <v>6287</v>
      </c>
      <c r="Z1749" s="1">
        <v>1106</v>
      </c>
      <c r="AA1749" s="1">
        <v>1308</v>
      </c>
      <c r="AB1749" s="1"/>
      <c r="AC1749" s="1">
        <v>63</v>
      </c>
      <c r="AD1749" s="1"/>
      <c r="AE1749" s="1"/>
      <c r="AF1749" s="1">
        <v>303</v>
      </c>
      <c r="AG1749" s="1">
        <v>29</v>
      </c>
      <c r="AH1749" s="1"/>
      <c r="AI1749" s="1"/>
      <c r="AJ1749" s="1">
        <v>14</v>
      </c>
      <c r="AK1749" s="1"/>
      <c r="AL1749" s="1"/>
      <c r="AM1749" s="1"/>
      <c r="AN1749" s="1"/>
      <c r="AO1749" s="1"/>
      <c r="AP1749" s="8"/>
      <c r="AQ1749" s="8"/>
      <c r="AR1749" s="8"/>
      <c r="AS1749" s="8"/>
      <c r="AT1749" s="2"/>
      <c r="AU1749" s="2"/>
      <c r="AV1749" s="2"/>
      <c r="AW1749" s="2"/>
      <c r="AX1749" s="2"/>
      <c r="AY1749" s="162" t="str">
        <f t="shared" ref="AY1749:AY1761" si="918">A1749&amp;" "&amp;"CD"&amp;BA1749</f>
        <v>Tarrant CD26</v>
      </c>
      <c r="BA1749" s="162">
        <v>26</v>
      </c>
      <c r="BC1749" s="91">
        <v>48</v>
      </c>
      <c r="BD1749" s="93"/>
      <c r="BE1749" s="162">
        <v>48439</v>
      </c>
      <c r="BF1749" s="162">
        <f t="shared" ref="BF1749:BF1761" si="919">BE1749*100+BA1749</f>
        <v>4843926</v>
      </c>
      <c r="BH1749" s="162" t="s">
        <v>3387</v>
      </c>
    </row>
    <row r="1750" spans="1:60" s="162" customFormat="1">
      <c r="A1750" s="162" t="s">
        <v>393</v>
      </c>
      <c r="B1750" s="162" t="s">
        <v>2</v>
      </c>
      <c r="C1750" s="1">
        <f t="shared" si="909"/>
        <v>3058</v>
      </c>
      <c r="D1750" s="1"/>
      <c r="E1750" s="1"/>
      <c r="F1750" s="1"/>
      <c r="G1750" s="1"/>
      <c r="H1750" s="1"/>
      <c r="I1750" s="1"/>
      <c r="J1750" s="1"/>
      <c r="K1750" s="7">
        <f>RANK(W1750,(W1750:Y1750,Z1750:AN1750))</f>
        <v>8</v>
      </c>
      <c r="L1750" s="7">
        <f>RANK(X1750,(W1750:Y1750,Z1750:AN1750))</f>
        <v>4</v>
      </c>
      <c r="M1750" s="7">
        <f>IF(Y1750&gt;0,RANK(Y1750,(W1750:Y1750,Z1750:AN1750)),0)</f>
        <v>1</v>
      </c>
      <c r="N1750" s="7">
        <f t="shared" si="910"/>
        <v>2</v>
      </c>
      <c r="O1750" s="1">
        <f t="shared" si="911"/>
        <v>1441</v>
      </c>
      <c r="P1750" s="2">
        <f t="shared" si="912"/>
        <v>0.47122302158273383</v>
      </c>
      <c r="Q1750" s="2"/>
      <c r="R1750" s="2">
        <f t="shared" si="913"/>
        <v>4.5781556572923477E-3</v>
      </c>
      <c r="S1750" s="2">
        <f t="shared" si="914"/>
        <v>5.0359712230215826E-2</v>
      </c>
      <c r="T1750" s="2">
        <f t="shared" si="915"/>
        <v>0.61870503597122306</v>
      </c>
      <c r="U1750" s="2">
        <f t="shared" si="916"/>
        <v>0.14748201438848921</v>
      </c>
      <c r="V1750" s="2">
        <f t="shared" si="917"/>
        <v>0.17887508175277952</v>
      </c>
      <c r="W1750" s="1">
        <v>14</v>
      </c>
      <c r="X1750" s="1">
        <v>154</v>
      </c>
      <c r="Y1750" s="1">
        <v>1892</v>
      </c>
      <c r="Z1750" s="1">
        <v>451</v>
      </c>
      <c r="AA1750" s="1">
        <v>333</v>
      </c>
      <c r="AB1750" s="1"/>
      <c r="AC1750" s="1">
        <v>52</v>
      </c>
      <c r="AD1750" s="1"/>
      <c r="AE1750" s="1"/>
      <c r="AF1750" s="1">
        <v>101</v>
      </c>
      <c r="AG1750" s="1">
        <v>51</v>
      </c>
      <c r="AH1750" s="1"/>
      <c r="AI1750" s="1"/>
      <c r="AJ1750" s="1">
        <v>10</v>
      </c>
      <c r="AK1750" s="1"/>
      <c r="AL1750" s="1"/>
      <c r="AM1750" s="1"/>
      <c r="AN1750" s="1"/>
      <c r="AO1750" s="1"/>
      <c r="AP1750" s="8"/>
      <c r="AQ1750" s="8"/>
      <c r="AR1750" s="8"/>
      <c r="AS1750" s="8"/>
      <c r="AT1750" s="2"/>
      <c r="AU1750" s="2"/>
      <c r="AV1750" s="2"/>
      <c r="AW1750" s="2"/>
      <c r="AX1750" s="2"/>
      <c r="AY1750" s="162" t="str">
        <f t="shared" si="918"/>
        <v>Tarrant CD33</v>
      </c>
      <c r="BA1750" s="162">
        <v>33</v>
      </c>
      <c r="BC1750" s="91">
        <v>48</v>
      </c>
      <c r="BD1750" s="93"/>
      <c r="BE1750" s="162">
        <v>48439</v>
      </c>
      <c r="BF1750" s="162">
        <f t="shared" si="919"/>
        <v>4843933</v>
      </c>
      <c r="BH1750" s="162" t="s">
        <v>3387</v>
      </c>
    </row>
    <row r="1751" spans="1:60" s="162" customFormat="1">
      <c r="A1751" s="162" t="s">
        <v>1705</v>
      </c>
      <c r="B1751" s="162" t="s">
        <v>2</v>
      </c>
      <c r="C1751" s="1">
        <f t="shared" si="909"/>
        <v>10973</v>
      </c>
      <c r="D1751" s="1"/>
      <c r="E1751" s="1"/>
      <c r="F1751" s="1"/>
      <c r="G1751" s="1"/>
      <c r="H1751" s="1"/>
      <c r="I1751" s="1"/>
      <c r="J1751" s="1"/>
      <c r="K1751" s="7">
        <f>RANK(W1751,(W1751:Y1751,Z1751:AN1751))</f>
        <v>6</v>
      </c>
      <c r="L1751" s="7">
        <f>RANK(X1751,(W1751:Y1751,Z1751:AN1751))</f>
        <v>4</v>
      </c>
      <c r="M1751" s="7">
        <f>IF(Y1751&gt;0,RANK(Y1751,(W1751:Y1751,Z1751:AN1751)),0)</f>
        <v>1</v>
      </c>
      <c r="N1751" s="7">
        <f t="shared" si="910"/>
        <v>2</v>
      </c>
      <c r="O1751" s="1">
        <f t="shared" si="911"/>
        <v>4631</v>
      </c>
      <c r="P1751" s="2">
        <f t="shared" si="912"/>
        <v>0.4220359063155017</v>
      </c>
      <c r="Q1751" s="2"/>
      <c r="R1751" s="2">
        <f t="shared" si="913"/>
        <v>1.7315228287615055E-2</v>
      </c>
      <c r="S1751" s="2">
        <f t="shared" si="914"/>
        <v>3.0073817552173518E-2</v>
      </c>
      <c r="T1751" s="2">
        <f t="shared" si="915"/>
        <v>0.6463136790303472</v>
      </c>
      <c r="U1751" s="2">
        <f t="shared" si="916"/>
        <v>0.22427777271484553</v>
      </c>
      <c r="V1751" s="2">
        <f t="shared" si="917"/>
        <v>8.2019502415018736E-2</v>
      </c>
      <c r="W1751" s="1">
        <v>190</v>
      </c>
      <c r="X1751" s="1">
        <v>330</v>
      </c>
      <c r="Y1751" s="1">
        <v>7092</v>
      </c>
      <c r="Z1751" s="1">
        <v>2461</v>
      </c>
      <c r="AA1751" s="1">
        <v>571</v>
      </c>
      <c r="AB1751" s="1"/>
      <c r="AC1751" s="1">
        <v>48</v>
      </c>
      <c r="AD1751" s="1"/>
      <c r="AE1751" s="1"/>
      <c r="AF1751" s="1">
        <v>239</v>
      </c>
      <c r="AG1751" s="1">
        <v>8</v>
      </c>
      <c r="AH1751" s="1"/>
      <c r="AI1751" s="1"/>
      <c r="AJ1751" s="1">
        <v>34</v>
      </c>
      <c r="AK1751" s="1"/>
      <c r="AL1751" s="1"/>
      <c r="AM1751" s="1"/>
      <c r="AN1751" s="1"/>
      <c r="AO1751" s="1"/>
      <c r="AP1751" s="8"/>
      <c r="AQ1751" s="8"/>
      <c r="AR1751" s="8"/>
      <c r="AS1751" s="8"/>
      <c r="AT1751" s="2"/>
      <c r="AU1751" s="2"/>
      <c r="AV1751" s="2"/>
      <c r="AW1751" s="2"/>
      <c r="AX1751" s="2"/>
      <c r="AY1751" s="162" t="str">
        <f t="shared" si="918"/>
        <v>Travis CD10</v>
      </c>
      <c r="BA1751" s="162">
        <v>10</v>
      </c>
      <c r="BC1751" s="91">
        <v>48</v>
      </c>
      <c r="BD1751" s="93"/>
      <c r="BE1751" s="162">
        <v>48453</v>
      </c>
      <c r="BF1751" s="162">
        <f t="shared" si="919"/>
        <v>4845310</v>
      </c>
      <c r="BH1751" s="162" t="s">
        <v>3387</v>
      </c>
    </row>
    <row r="1752" spans="1:60" s="162" customFormat="1">
      <c r="A1752" s="162" t="s">
        <v>1705</v>
      </c>
      <c r="B1752" s="162" t="s">
        <v>2</v>
      </c>
      <c r="C1752" s="1">
        <f t="shared" si="909"/>
        <v>4140</v>
      </c>
      <c r="D1752" s="1"/>
      <c r="E1752" s="1"/>
      <c r="F1752" s="1"/>
      <c r="G1752" s="1"/>
      <c r="H1752" s="1"/>
      <c r="I1752" s="1"/>
      <c r="J1752" s="1"/>
      <c r="K1752" s="7">
        <f>RANK(W1752,(W1752:Y1752,Z1752:AN1752))</f>
        <v>6</v>
      </c>
      <c r="L1752" s="7">
        <f>RANK(X1752,(W1752:Y1752,Z1752:AN1752))</f>
        <v>4</v>
      </c>
      <c r="M1752" s="7">
        <f>IF(Y1752&gt;0,RANK(Y1752,(W1752:Y1752,Z1752:AN1752)),0)</f>
        <v>1</v>
      </c>
      <c r="N1752" s="7">
        <f t="shared" si="910"/>
        <v>2</v>
      </c>
      <c r="O1752" s="1">
        <f t="shared" si="911"/>
        <v>1352</v>
      </c>
      <c r="P1752" s="2">
        <f t="shared" si="912"/>
        <v>0.32657004830917874</v>
      </c>
      <c r="Q1752" s="2"/>
      <c r="R1752" s="2">
        <f t="shared" si="913"/>
        <v>1.3526570048309179E-2</v>
      </c>
      <c r="S1752" s="2">
        <f t="shared" si="914"/>
        <v>3.0917874396135265E-2</v>
      </c>
      <c r="T1752" s="2">
        <f t="shared" si="915"/>
        <v>0.58671497584541066</v>
      </c>
      <c r="U1752" s="2">
        <f t="shared" si="916"/>
        <v>0.26014492753623186</v>
      </c>
      <c r="V1752" s="2">
        <f t="shared" si="917"/>
        <v>0.10869565217391308</v>
      </c>
      <c r="W1752" s="1">
        <v>56</v>
      </c>
      <c r="X1752" s="1">
        <v>128</v>
      </c>
      <c r="Y1752" s="1">
        <v>2429</v>
      </c>
      <c r="Z1752" s="1">
        <v>1077</v>
      </c>
      <c r="AA1752" s="1">
        <v>288</v>
      </c>
      <c r="AB1752" s="1"/>
      <c r="AC1752" s="1">
        <v>34</v>
      </c>
      <c r="AD1752" s="1"/>
      <c r="AE1752" s="1"/>
      <c r="AF1752" s="1">
        <v>110</v>
      </c>
      <c r="AG1752" s="1">
        <v>5</v>
      </c>
      <c r="AH1752" s="1"/>
      <c r="AI1752" s="1"/>
      <c r="AJ1752" s="1">
        <v>13</v>
      </c>
      <c r="AK1752" s="1"/>
      <c r="AL1752" s="1"/>
      <c r="AM1752" s="1"/>
      <c r="AN1752" s="1"/>
      <c r="AO1752" s="1"/>
      <c r="AP1752" s="8"/>
      <c r="AQ1752" s="8"/>
      <c r="AR1752" s="8"/>
      <c r="AS1752" s="8"/>
      <c r="AT1752" s="2"/>
      <c r="AU1752" s="2"/>
      <c r="AV1752" s="2"/>
      <c r="AW1752" s="2"/>
      <c r="AX1752" s="2"/>
      <c r="AY1752" s="162" t="str">
        <f t="shared" si="918"/>
        <v>Travis CD17</v>
      </c>
      <c r="BA1752" s="162">
        <v>17</v>
      </c>
      <c r="BC1752" s="91">
        <v>48</v>
      </c>
      <c r="BD1752" s="93"/>
      <c r="BE1752" s="162">
        <v>48453</v>
      </c>
      <c r="BF1752" s="162">
        <f t="shared" si="919"/>
        <v>4845317</v>
      </c>
      <c r="BH1752" s="162" t="s">
        <v>3387</v>
      </c>
    </row>
    <row r="1753" spans="1:60" s="162" customFormat="1">
      <c r="A1753" s="162" t="s">
        <v>1705</v>
      </c>
      <c r="B1753" s="162" t="s">
        <v>2</v>
      </c>
      <c r="C1753" s="1">
        <f t="shared" si="909"/>
        <v>7961</v>
      </c>
      <c r="D1753" s="1"/>
      <c r="E1753" s="1"/>
      <c r="F1753" s="1"/>
      <c r="G1753" s="1"/>
      <c r="H1753" s="1"/>
      <c r="I1753" s="1"/>
      <c r="J1753" s="1"/>
      <c r="K1753" s="7">
        <f>RANK(W1753,(W1753:Y1753,Z1753:AN1753))</f>
        <v>6</v>
      </c>
      <c r="L1753" s="7">
        <f>RANK(X1753,(W1753:Y1753,Z1753:AN1753))</f>
        <v>4</v>
      </c>
      <c r="M1753" s="7">
        <f>IF(Y1753&gt;0,RANK(Y1753,(W1753:Y1753,Z1753:AN1753)),0)</f>
        <v>1</v>
      </c>
      <c r="N1753" s="7">
        <f t="shared" si="910"/>
        <v>2</v>
      </c>
      <c r="O1753" s="1">
        <f t="shared" si="911"/>
        <v>2837</v>
      </c>
      <c r="P1753" s="2">
        <f t="shared" si="912"/>
        <v>0.35636226604697901</v>
      </c>
      <c r="Q1753" s="2"/>
      <c r="R1753" s="2">
        <f t="shared" si="913"/>
        <v>1.7585730435874889E-2</v>
      </c>
      <c r="S1753" s="2">
        <f t="shared" si="914"/>
        <v>2.9770129380731064E-2</v>
      </c>
      <c r="T1753" s="2">
        <f t="shared" si="915"/>
        <v>0.61273709332998372</v>
      </c>
      <c r="U1753" s="2">
        <f t="shared" si="916"/>
        <v>0.25637482728300465</v>
      </c>
      <c r="V1753" s="2">
        <f t="shared" si="917"/>
        <v>8.3532219570405686E-2</v>
      </c>
      <c r="W1753" s="1">
        <v>140</v>
      </c>
      <c r="X1753" s="1">
        <v>237</v>
      </c>
      <c r="Y1753" s="1">
        <v>4878</v>
      </c>
      <c r="Z1753" s="1">
        <v>2041</v>
      </c>
      <c r="AA1753" s="1">
        <v>389</v>
      </c>
      <c r="AB1753" s="1"/>
      <c r="AC1753" s="1">
        <v>34</v>
      </c>
      <c r="AD1753" s="1"/>
      <c r="AE1753" s="1"/>
      <c r="AF1753" s="1">
        <v>208</v>
      </c>
      <c r="AG1753" s="1">
        <v>5</v>
      </c>
      <c r="AH1753" s="1"/>
      <c r="AI1753" s="1"/>
      <c r="AJ1753" s="1">
        <v>29</v>
      </c>
      <c r="AK1753" s="1"/>
      <c r="AL1753" s="1"/>
      <c r="AM1753" s="1"/>
      <c r="AN1753" s="1"/>
      <c r="AO1753" s="1"/>
      <c r="AP1753" s="8"/>
      <c r="AQ1753" s="8"/>
      <c r="AR1753" s="8"/>
      <c r="AS1753" s="8"/>
      <c r="AT1753" s="2"/>
      <c r="AU1753" s="2"/>
      <c r="AV1753" s="2"/>
      <c r="AW1753" s="2"/>
      <c r="AX1753" s="2"/>
      <c r="AY1753" s="162" t="str">
        <f t="shared" si="918"/>
        <v>Travis CD21</v>
      </c>
      <c r="BA1753" s="162">
        <v>21</v>
      </c>
      <c r="BC1753" s="91">
        <v>48</v>
      </c>
      <c r="BD1753" s="93"/>
      <c r="BE1753" s="162">
        <v>48453</v>
      </c>
      <c r="BF1753" s="162">
        <f t="shared" si="919"/>
        <v>4845321</v>
      </c>
      <c r="BH1753" s="162" t="s">
        <v>3387</v>
      </c>
    </row>
    <row r="1754" spans="1:60" s="162" customFormat="1">
      <c r="A1754" s="162" t="s">
        <v>1705</v>
      </c>
      <c r="B1754" s="162" t="s">
        <v>2</v>
      </c>
      <c r="C1754" s="1">
        <f t="shared" si="909"/>
        <v>16543</v>
      </c>
      <c r="D1754" s="1"/>
      <c r="E1754" s="1"/>
      <c r="F1754" s="1"/>
      <c r="G1754" s="1"/>
      <c r="H1754" s="1"/>
      <c r="I1754" s="1"/>
      <c r="J1754" s="1"/>
      <c r="K1754" s="7">
        <f>RANK(W1754,(W1754:Y1754,Z1754:AN1754))</f>
        <v>6</v>
      </c>
      <c r="L1754" s="7">
        <f>RANK(X1754,(W1754:Y1754,Z1754:AN1754))</f>
        <v>4</v>
      </c>
      <c r="M1754" s="7">
        <f>IF(Y1754&gt;0,RANK(Y1754,(W1754:Y1754,Z1754:AN1754)),0)</f>
        <v>1</v>
      </c>
      <c r="N1754" s="7">
        <f t="shared" si="910"/>
        <v>2</v>
      </c>
      <c r="O1754" s="1">
        <f t="shared" si="911"/>
        <v>8075</v>
      </c>
      <c r="P1754" s="2">
        <f t="shared" si="912"/>
        <v>0.48812186423260595</v>
      </c>
      <c r="Q1754" s="2"/>
      <c r="R1754" s="2">
        <f t="shared" si="913"/>
        <v>1.6744242277700539E-2</v>
      </c>
      <c r="S1754" s="2">
        <f t="shared" si="914"/>
        <v>3.0042918454935622E-2</v>
      </c>
      <c r="T1754" s="2">
        <f t="shared" si="915"/>
        <v>0.68457958048721512</v>
      </c>
      <c r="U1754" s="2">
        <f t="shared" si="916"/>
        <v>0.1964577162546092</v>
      </c>
      <c r="V1754" s="2">
        <f t="shared" si="917"/>
        <v>7.2175542525539454E-2</v>
      </c>
      <c r="W1754" s="1">
        <v>277</v>
      </c>
      <c r="X1754" s="1">
        <v>497</v>
      </c>
      <c r="Y1754" s="1">
        <v>11325</v>
      </c>
      <c r="Z1754" s="1">
        <v>3250</v>
      </c>
      <c r="AA1754" s="1">
        <v>712</v>
      </c>
      <c r="AB1754" s="1"/>
      <c r="AC1754" s="1">
        <v>71</v>
      </c>
      <c r="AD1754" s="1"/>
      <c r="AE1754" s="1"/>
      <c r="AF1754" s="1">
        <v>356</v>
      </c>
      <c r="AG1754" s="1">
        <v>6</v>
      </c>
      <c r="AH1754" s="1"/>
      <c r="AI1754" s="1"/>
      <c r="AJ1754" s="1">
        <v>49</v>
      </c>
      <c r="AK1754" s="1"/>
      <c r="AL1754" s="1"/>
      <c r="AM1754" s="1"/>
      <c r="AN1754" s="1"/>
      <c r="AO1754" s="1"/>
      <c r="AP1754" s="8"/>
      <c r="AQ1754" s="8"/>
      <c r="AR1754" s="8"/>
      <c r="AS1754" s="8"/>
      <c r="AT1754" s="2"/>
      <c r="AU1754" s="2"/>
      <c r="AV1754" s="2"/>
      <c r="AW1754" s="2"/>
      <c r="AX1754" s="2"/>
      <c r="AY1754" s="162" t="str">
        <f t="shared" si="918"/>
        <v>Travis CD25</v>
      </c>
      <c r="BA1754" s="162">
        <v>25</v>
      </c>
      <c r="BC1754" s="91">
        <v>48</v>
      </c>
      <c r="BD1754" s="93"/>
      <c r="BE1754" s="162">
        <v>48453</v>
      </c>
      <c r="BF1754" s="162">
        <f t="shared" si="919"/>
        <v>4845325</v>
      </c>
      <c r="BH1754" s="162" t="s">
        <v>3387</v>
      </c>
    </row>
    <row r="1755" spans="1:60" s="162" customFormat="1">
      <c r="A1755" s="162" t="s">
        <v>1705</v>
      </c>
      <c r="B1755" s="162" t="s">
        <v>2</v>
      </c>
      <c r="C1755" s="1">
        <f t="shared" si="909"/>
        <v>2163</v>
      </c>
      <c r="D1755" s="1"/>
      <c r="E1755" s="1"/>
      <c r="F1755" s="1"/>
      <c r="G1755" s="1"/>
      <c r="H1755" s="1"/>
      <c r="I1755" s="1"/>
      <c r="J1755" s="1"/>
      <c r="K1755" s="7">
        <f>RANK(W1755,(W1755:Y1755,Z1755:AN1755))</f>
        <v>6</v>
      </c>
      <c r="L1755" s="7">
        <f>RANK(X1755,(W1755:Y1755,Z1755:AN1755))</f>
        <v>5</v>
      </c>
      <c r="M1755" s="7">
        <f>IF(Y1755&gt;0,RANK(Y1755,(W1755:Y1755,Z1755:AN1755)),0)</f>
        <v>1</v>
      </c>
      <c r="N1755" s="7">
        <f t="shared" si="910"/>
        <v>2</v>
      </c>
      <c r="O1755" s="1">
        <f t="shared" si="911"/>
        <v>459</v>
      </c>
      <c r="P1755" s="2">
        <f t="shared" si="912"/>
        <v>0.21220527045769763</v>
      </c>
      <c r="Q1755" s="2"/>
      <c r="R1755" s="2">
        <f t="shared" si="913"/>
        <v>9.7087378640776691E-3</v>
      </c>
      <c r="S1755" s="2">
        <f t="shared" si="914"/>
        <v>3.4674063800277391E-2</v>
      </c>
      <c r="T1755" s="2">
        <f t="shared" si="915"/>
        <v>0.53675450762829402</v>
      </c>
      <c r="U1755" s="2">
        <f t="shared" si="916"/>
        <v>0.32454923717059642</v>
      </c>
      <c r="V1755" s="2">
        <f t="shared" si="917"/>
        <v>9.4313453536754521E-2</v>
      </c>
      <c r="W1755" s="1">
        <v>21</v>
      </c>
      <c r="X1755" s="1">
        <v>75</v>
      </c>
      <c r="Y1755" s="1">
        <v>1161</v>
      </c>
      <c r="Z1755" s="1">
        <v>702</v>
      </c>
      <c r="AA1755" s="1">
        <v>103</v>
      </c>
      <c r="AB1755" s="1"/>
      <c r="AC1755" s="1">
        <v>16</v>
      </c>
      <c r="AD1755" s="1"/>
      <c r="AE1755" s="1"/>
      <c r="AF1755" s="1">
        <v>77</v>
      </c>
      <c r="AG1755" s="1">
        <v>0</v>
      </c>
      <c r="AH1755" s="1"/>
      <c r="AI1755" s="1"/>
      <c r="AJ1755" s="1">
        <v>8</v>
      </c>
      <c r="AK1755" s="1"/>
      <c r="AL1755" s="1"/>
      <c r="AM1755" s="1"/>
      <c r="AN1755" s="1"/>
      <c r="AO1755" s="1"/>
      <c r="AP1755" s="8"/>
      <c r="AQ1755" s="8"/>
      <c r="AR1755" s="8"/>
      <c r="AS1755" s="8"/>
      <c r="AT1755" s="2"/>
      <c r="AU1755" s="2"/>
      <c r="AV1755" s="2"/>
      <c r="AW1755" s="2"/>
      <c r="AX1755" s="2"/>
      <c r="AY1755" s="162" t="str">
        <f t="shared" si="918"/>
        <v>Travis CD35</v>
      </c>
      <c r="BA1755" s="162">
        <v>35</v>
      </c>
      <c r="BC1755" s="91">
        <v>48</v>
      </c>
      <c r="BD1755" s="93"/>
      <c r="BE1755" s="162">
        <v>48453</v>
      </c>
      <c r="BF1755" s="162">
        <f t="shared" si="919"/>
        <v>4845335</v>
      </c>
      <c r="BH1755" s="162" t="s">
        <v>3387</v>
      </c>
    </row>
    <row r="1756" spans="1:60" s="162" customFormat="1">
      <c r="A1756" s="162" t="s">
        <v>2634</v>
      </c>
      <c r="B1756" s="162" t="s">
        <v>2</v>
      </c>
      <c r="C1756" s="1">
        <f t="shared" si="909"/>
        <v>1678</v>
      </c>
      <c r="D1756" s="1"/>
      <c r="E1756" s="1"/>
      <c r="F1756" s="1"/>
      <c r="G1756" s="1"/>
      <c r="H1756" s="1"/>
      <c r="I1756" s="1"/>
      <c r="J1756" s="1"/>
      <c r="K1756" s="7">
        <f>RANK(W1756,(W1756:Y1756,Z1756:AN1756))</f>
        <v>8</v>
      </c>
      <c r="L1756" s="7">
        <f>RANK(X1756,(W1756:Y1756,Z1756:AN1756))</f>
        <v>5</v>
      </c>
      <c r="M1756" s="7">
        <f>IF(Y1756&gt;0,RANK(Y1756,(W1756:Y1756,Z1756:AN1756)),0)</f>
        <v>1</v>
      </c>
      <c r="N1756" s="7">
        <f t="shared" si="910"/>
        <v>2</v>
      </c>
      <c r="O1756" s="1">
        <f t="shared" si="911"/>
        <v>894</v>
      </c>
      <c r="P1756" s="2">
        <f t="shared" si="912"/>
        <v>0.53277711561382601</v>
      </c>
      <c r="Q1756" s="2"/>
      <c r="R1756" s="2">
        <f t="shared" si="913"/>
        <v>3.5756853396901071E-3</v>
      </c>
      <c r="S1756" s="2">
        <f t="shared" si="914"/>
        <v>2.8605482717520857E-2</v>
      </c>
      <c r="T1756" s="2">
        <f t="shared" si="915"/>
        <v>0.66984505363528013</v>
      </c>
      <c r="U1756" s="2">
        <f t="shared" si="916"/>
        <v>0.13706793802145412</v>
      </c>
      <c r="V1756" s="2">
        <f t="shared" si="917"/>
        <v>0.16090584028605481</v>
      </c>
      <c r="W1756" s="1">
        <v>6</v>
      </c>
      <c r="X1756" s="1">
        <v>48</v>
      </c>
      <c r="Y1756" s="1">
        <v>1124</v>
      </c>
      <c r="Z1756" s="1">
        <v>230</v>
      </c>
      <c r="AA1756" s="1">
        <v>127</v>
      </c>
      <c r="AB1756" s="1"/>
      <c r="AC1756" s="1">
        <v>17</v>
      </c>
      <c r="AD1756" s="1"/>
      <c r="AE1756" s="1"/>
      <c r="AF1756" s="1">
        <v>116</v>
      </c>
      <c r="AG1756" s="1">
        <v>2</v>
      </c>
      <c r="AH1756" s="1"/>
      <c r="AI1756" s="1"/>
      <c r="AJ1756" s="1">
        <v>8</v>
      </c>
      <c r="AK1756" s="1"/>
      <c r="AL1756" s="1"/>
      <c r="AM1756" s="1"/>
      <c r="AN1756" s="1"/>
      <c r="AO1756" s="1"/>
      <c r="AP1756" s="8"/>
      <c r="AQ1756" s="8"/>
      <c r="AR1756" s="8"/>
      <c r="AS1756" s="8"/>
      <c r="AT1756" s="2"/>
      <c r="AU1756" s="2"/>
      <c r="AV1756" s="2"/>
      <c r="AW1756" s="2"/>
      <c r="AX1756" s="2"/>
      <c r="AY1756" s="162" t="str">
        <f t="shared" si="918"/>
        <v>Upshur CD1</v>
      </c>
      <c r="BA1756" s="162">
        <v>1</v>
      </c>
      <c r="BC1756" s="91">
        <v>48</v>
      </c>
      <c r="BD1756" s="93"/>
      <c r="BE1756" s="162">
        <v>48459</v>
      </c>
      <c r="BF1756" s="162">
        <f t="shared" si="919"/>
        <v>4845901</v>
      </c>
      <c r="BH1756" s="162" t="s">
        <v>3387</v>
      </c>
    </row>
    <row r="1757" spans="1:60" s="162" customFormat="1">
      <c r="A1757" s="162" t="s">
        <v>2634</v>
      </c>
      <c r="B1757" s="162" t="s">
        <v>2</v>
      </c>
      <c r="C1757" s="1">
        <f t="shared" si="909"/>
        <v>3695</v>
      </c>
      <c r="D1757" s="1"/>
      <c r="E1757" s="1"/>
      <c r="F1757" s="1"/>
      <c r="G1757" s="1"/>
      <c r="H1757" s="1"/>
      <c r="I1757" s="1"/>
      <c r="J1757" s="1"/>
      <c r="K1757" s="7">
        <f>RANK(W1757,(W1757:Y1757,Z1757:AN1757))</f>
        <v>7</v>
      </c>
      <c r="L1757" s="7">
        <f>RANK(X1757,(W1757:Y1757,Z1757:AN1757))</f>
        <v>5</v>
      </c>
      <c r="M1757" s="7">
        <f>IF(Y1757&gt;0,RANK(Y1757,(W1757:Y1757,Z1757:AN1757)),0)</f>
        <v>1</v>
      </c>
      <c r="N1757" s="7">
        <f t="shared" si="910"/>
        <v>2</v>
      </c>
      <c r="O1757" s="1">
        <f t="shared" si="911"/>
        <v>2207</v>
      </c>
      <c r="P1757" s="2">
        <f t="shared" si="912"/>
        <v>0.59729364005412722</v>
      </c>
      <c r="Q1757" s="2"/>
      <c r="R1757" s="2">
        <f t="shared" si="913"/>
        <v>4.6008119079837618E-3</v>
      </c>
      <c r="S1757" s="2">
        <f t="shared" si="914"/>
        <v>4.1948579161028419E-2</v>
      </c>
      <c r="T1757" s="2">
        <f t="shared" si="915"/>
        <v>0.69878213802435729</v>
      </c>
      <c r="U1757" s="2">
        <f t="shared" si="916"/>
        <v>0.10148849797023005</v>
      </c>
      <c r="V1757" s="2">
        <f t="shared" si="917"/>
        <v>0.15317997293640043</v>
      </c>
      <c r="W1757" s="1">
        <v>17</v>
      </c>
      <c r="X1757" s="1">
        <v>155</v>
      </c>
      <c r="Y1757" s="1">
        <v>2582</v>
      </c>
      <c r="Z1757" s="1">
        <v>375</v>
      </c>
      <c r="AA1757" s="1">
        <v>250</v>
      </c>
      <c r="AB1757" s="1"/>
      <c r="AC1757" s="1">
        <v>24</v>
      </c>
      <c r="AD1757" s="1"/>
      <c r="AE1757" s="1"/>
      <c r="AF1757" s="1">
        <v>258</v>
      </c>
      <c r="AG1757" s="1">
        <v>17</v>
      </c>
      <c r="AH1757" s="1"/>
      <c r="AI1757" s="1"/>
      <c r="AJ1757" s="1">
        <v>17</v>
      </c>
      <c r="AK1757" s="1"/>
      <c r="AL1757" s="1"/>
      <c r="AM1757" s="1"/>
      <c r="AN1757" s="1"/>
      <c r="AO1757" s="1"/>
      <c r="AP1757" s="8"/>
      <c r="AQ1757" s="8"/>
      <c r="AR1757" s="8"/>
      <c r="AS1757" s="8"/>
      <c r="AT1757" s="2"/>
      <c r="AU1757" s="2"/>
      <c r="AV1757" s="2"/>
      <c r="AW1757" s="2"/>
      <c r="AX1757" s="2"/>
      <c r="AY1757" s="162" t="str">
        <f t="shared" si="918"/>
        <v>Upshur CD4</v>
      </c>
      <c r="BA1757" s="162">
        <v>4</v>
      </c>
      <c r="BC1757" s="91">
        <v>48</v>
      </c>
      <c r="BD1757" s="93"/>
      <c r="BE1757" s="162">
        <v>48459</v>
      </c>
      <c r="BF1757" s="162">
        <f t="shared" si="919"/>
        <v>4845904</v>
      </c>
      <c r="BH1757" s="162" t="s">
        <v>3387</v>
      </c>
    </row>
    <row r="1758" spans="1:60" s="162" customFormat="1">
      <c r="A1758" s="162" t="s">
        <v>268</v>
      </c>
      <c r="B1758" s="162" t="s">
        <v>2</v>
      </c>
      <c r="C1758" s="1">
        <f t="shared" si="909"/>
        <v>316</v>
      </c>
      <c r="D1758" s="1"/>
      <c r="E1758" s="1"/>
      <c r="F1758" s="1"/>
      <c r="G1758" s="1"/>
      <c r="H1758" s="1"/>
      <c r="I1758" s="1"/>
      <c r="J1758" s="1"/>
      <c r="K1758" s="7">
        <f>RANK(W1758,(W1758:Y1758,Z1758:AN1758))</f>
        <v>9</v>
      </c>
      <c r="L1758" s="7">
        <f>RANK(X1758,(W1758:Y1758,Z1758:AN1758))</f>
        <v>4</v>
      </c>
      <c r="M1758" s="7">
        <f>IF(Y1758&gt;0,RANK(Y1758,(W1758:Y1758,Z1758:AN1758)),0)</f>
        <v>1</v>
      </c>
      <c r="N1758" s="7">
        <f t="shared" si="910"/>
        <v>3</v>
      </c>
      <c r="O1758" s="1">
        <f t="shared" si="911"/>
        <v>200</v>
      </c>
      <c r="P1758" s="2">
        <f t="shared" si="912"/>
        <v>0.63291139240506333</v>
      </c>
      <c r="Q1758" s="2"/>
      <c r="R1758" s="2">
        <f t="shared" si="913"/>
        <v>0</v>
      </c>
      <c r="S1758" s="2">
        <f t="shared" si="914"/>
        <v>2.5316455696202531E-2</v>
      </c>
      <c r="T1758" s="2">
        <f t="shared" si="915"/>
        <v>0.75</v>
      </c>
      <c r="U1758" s="2">
        <f t="shared" si="916"/>
        <v>7.5949367088607597E-2</v>
      </c>
      <c r="V1758" s="2">
        <f t="shared" si="917"/>
        <v>0.14873417721518983</v>
      </c>
      <c r="W1758" s="1">
        <v>0</v>
      </c>
      <c r="X1758" s="1">
        <v>8</v>
      </c>
      <c r="Y1758" s="1">
        <v>237</v>
      </c>
      <c r="Z1758" s="1">
        <v>24</v>
      </c>
      <c r="AA1758" s="1">
        <v>37</v>
      </c>
      <c r="AB1758" s="1"/>
      <c r="AC1758" s="1">
        <v>3</v>
      </c>
      <c r="AD1758" s="1"/>
      <c r="AE1758" s="1"/>
      <c r="AF1758" s="1">
        <v>5</v>
      </c>
      <c r="AG1758" s="1">
        <v>1</v>
      </c>
      <c r="AH1758" s="1"/>
      <c r="AI1758" s="1"/>
      <c r="AJ1758" s="1">
        <v>1</v>
      </c>
      <c r="AK1758" s="1"/>
      <c r="AL1758" s="1"/>
      <c r="AM1758" s="1"/>
      <c r="AN1758" s="1"/>
      <c r="AO1758" s="1"/>
      <c r="AP1758" s="8"/>
      <c r="AQ1758" s="8"/>
      <c r="AR1758" s="8"/>
      <c r="AS1758" s="8"/>
      <c r="AT1758" s="2"/>
      <c r="AU1758" s="2"/>
      <c r="AV1758" s="2"/>
      <c r="AW1758" s="2"/>
      <c r="AX1758" s="2"/>
      <c r="AY1758" s="162" t="str">
        <f t="shared" si="918"/>
        <v>Wilson CD15</v>
      </c>
      <c r="BA1758" s="162">
        <v>15</v>
      </c>
      <c r="BC1758" s="91">
        <v>48</v>
      </c>
      <c r="BD1758" s="93"/>
      <c r="BE1758" s="162">
        <v>48493</v>
      </c>
      <c r="BF1758" s="162">
        <f t="shared" si="919"/>
        <v>4849315</v>
      </c>
      <c r="BH1758" s="162" t="s">
        <v>3387</v>
      </c>
    </row>
    <row r="1759" spans="1:60" s="162" customFormat="1">
      <c r="A1759" s="162" t="s">
        <v>268</v>
      </c>
      <c r="B1759" s="162" t="s">
        <v>2</v>
      </c>
      <c r="C1759" s="1">
        <f t="shared" si="909"/>
        <v>3081</v>
      </c>
      <c r="D1759" s="1"/>
      <c r="E1759" s="1"/>
      <c r="F1759" s="1"/>
      <c r="G1759" s="1"/>
      <c r="H1759" s="1"/>
      <c r="I1759" s="1"/>
      <c r="J1759" s="1"/>
      <c r="K1759" s="7">
        <f>RANK(W1759,(W1759:Y1759,Z1759:AN1759))</f>
        <v>9</v>
      </c>
      <c r="L1759" s="7">
        <f>RANK(X1759,(W1759:Y1759,Z1759:AN1759))</f>
        <v>5</v>
      </c>
      <c r="M1759" s="7">
        <f>IF(Y1759&gt;0,RANK(Y1759,(W1759:Y1759,Z1759:AN1759)),0)</f>
        <v>1</v>
      </c>
      <c r="N1759" s="7">
        <f t="shared" si="910"/>
        <v>2</v>
      </c>
      <c r="O1759" s="1">
        <f t="shared" si="911"/>
        <v>1846</v>
      </c>
      <c r="P1759" s="2">
        <f t="shared" si="912"/>
        <v>0.59915611814345993</v>
      </c>
      <c r="Q1759" s="2"/>
      <c r="R1759" s="2">
        <f t="shared" si="913"/>
        <v>2.2719896137617657E-3</v>
      </c>
      <c r="S1759" s="2">
        <f t="shared" si="914"/>
        <v>4.6413502109704644E-2</v>
      </c>
      <c r="T1759" s="2">
        <f t="shared" si="915"/>
        <v>0.69977280103862383</v>
      </c>
      <c r="U1759" s="2">
        <f t="shared" si="916"/>
        <v>0.10061668289516391</v>
      </c>
      <c r="V1759" s="2">
        <f t="shared" si="917"/>
        <v>0.15092502434274591</v>
      </c>
      <c r="W1759" s="1">
        <v>7</v>
      </c>
      <c r="X1759" s="1">
        <v>143</v>
      </c>
      <c r="Y1759" s="1">
        <v>2156</v>
      </c>
      <c r="Z1759" s="1">
        <v>310</v>
      </c>
      <c r="AA1759" s="1">
        <v>262</v>
      </c>
      <c r="AB1759" s="1"/>
      <c r="AC1759" s="1">
        <v>34</v>
      </c>
      <c r="AD1759" s="1"/>
      <c r="AE1759" s="1"/>
      <c r="AF1759" s="1">
        <v>146</v>
      </c>
      <c r="AG1759" s="1">
        <v>12</v>
      </c>
      <c r="AH1759" s="1"/>
      <c r="AI1759" s="1"/>
      <c r="AJ1759" s="1">
        <v>11</v>
      </c>
      <c r="AK1759" s="1"/>
      <c r="AL1759" s="1"/>
      <c r="AM1759" s="1"/>
      <c r="AN1759" s="1"/>
      <c r="AO1759" s="1"/>
      <c r="AP1759" s="8"/>
      <c r="AQ1759" s="8"/>
      <c r="AR1759" s="8"/>
      <c r="AS1759" s="8"/>
      <c r="AT1759" s="2"/>
      <c r="AU1759" s="2"/>
      <c r="AV1759" s="2"/>
      <c r="AW1759" s="2"/>
      <c r="AX1759" s="2"/>
      <c r="AY1759" s="162" t="str">
        <f t="shared" si="918"/>
        <v>Wilson CD28</v>
      </c>
      <c r="BA1759" s="162">
        <v>28</v>
      </c>
      <c r="BC1759" s="91">
        <v>48</v>
      </c>
      <c r="BD1759" s="93"/>
      <c r="BE1759" s="162">
        <v>48493</v>
      </c>
      <c r="BF1759" s="162">
        <f t="shared" si="919"/>
        <v>4849328</v>
      </c>
      <c r="BH1759" s="162" t="s">
        <v>3387</v>
      </c>
    </row>
    <row r="1760" spans="1:60" s="162" customFormat="1">
      <c r="A1760" s="162" t="s">
        <v>736</v>
      </c>
      <c r="B1760" s="162" t="s">
        <v>2</v>
      </c>
      <c r="C1760" s="1">
        <f t="shared" si="909"/>
        <v>1709</v>
      </c>
      <c r="D1760" s="1"/>
      <c r="E1760" s="1"/>
      <c r="F1760" s="1"/>
      <c r="G1760" s="1"/>
      <c r="H1760" s="1"/>
      <c r="I1760" s="1"/>
      <c r="J1760" s="1"/>
      <c r="K1760" s="7">
        <f>RANK(W1760,(W1760:Y1760,Z1760:AN1760))</f>
        <v>8</v>
      </c>
      <c r="L1760" s="7">
        <f>RANK(X1760,(W1760:Y1760,Z1760:AN1760))</f>
        <v>4</v>
      </c>
      <c r="M1760" s="7">
        <f>IF(Y1760&gt;0,RANK(Y1760,(W1760:Y1760,Z1760:AN1760)),0)</f>
        <v>1</v>
      </c>
      <c r="N1760" s="7">
        <f t="shared" si="910"/>
        <v>2</v>
      </c>
      <c r="O1760" s="1">
        <f t="shared" si="911"/>
        <v>836</v>
      </c>
      <c r="P1760" s="2">
        <f t="shared" si="912"/>
        <v>0.48917495611468698</v>
      </c>
      <c r="Q1760" s="2"/>
      <c r="R1760" s="2">
        <f t="shared" si="913"/>
        <v>2.9256875365710941E-3</v>
      </c>
      <c r="S1760" s="2">
        <f t="shared" si="914"/>
        <v>7.1386775892334692E-2</v>
      </c>
      <c r="T1760" s="2">
        <f t="shared" si="915"/>
        <v>0.61380924517261559</v>
      </c>
      <c r="U1760" s="2">
        <f t="shared" si="916"/>
        <v>0.12463428905792862</v>
      </c>
      <c r="V1760" s="2">
        <f t="shared" si="917"/>
        <v>0.18724400234055005</v>
      </c>
      <c r="W1760" s="1">
        <v>5</v>
      </c>
      <c r="X1760" s="1">
        <v>122</v>
      </c>
      <c r="Y1760" s="1">
        <v>1049</v>
      </c>
      <c r="Z1760" s="1">
        <v>213</v>
      </c>
      <c r="AA1760" s="1">
        <v>192</v>
      </c>
      <c r="AB1760" s="1"/>
      <c r="AC1760" s="1">
        <v>16</v>
      </c>
      <c r="AD1760" s="1"/>
      <c r="AE1760" s="1"/>
      <c r="AF1760" s="1">
        <v>101</v>
      </c>
      <c r="AG1760" s="1">
        <v>7</v>
      </c>
      <c r="AH1760" s="1"/>
      <c r="AI1760" s="1"/>
      <c r="AJ1760" s="1">
        <v>4</v>
      </c>
      <c r="AK1760" s="1"/>
      <c r="AL1760" s="1"/>
      <c r="AM1760" s="1"/>
      <c r="AN1760" s="1"/>
      <c r="AO1760" s="1"/>
      <c r="AP1760" s="8"/>
      <c r="AQ1760" s="8"/>
      <c r="AR1760" s="8"/>
      <c r="AS1760" s="8"/>
      <c r="AT1760" s="2"/>
      <c r="AU1760" s="2"/>
      <c r="AV1760" s="2"/>
      <c r="AW1760" s="2"/>
      <c r="AX1760" s="2"/>
      <c r="AY1760" s="162" t="str">
        <f t="shared" si="918"/>
        <v>Wise CD12</v>
      </c>
      <c r="BA1760" s="162">
        <v>12</v>
      </c>
      <c r="BC1760" s="91">
        <v>48</v>
      </c>
      <c r="BD1760" s="93"/>
      <c r="BE1760" s="162">
        <v>48497</v>
      </c>
      <c r="BF1760" s="162">
        <f t="shared" si="919"/>
        <v>4849712</v>
      </c>
      <c r="BH1760" s="162" t="s">
        <v>3387</v>
      </c>
    </row>
    <row r="1761" spans="1:60" s="162" customFormat="1">
      <c r="A1761" s="162" t="s">
        <v>736</v>
      </c>
      <c r="B1761" s="162" t="s">
        <v>2</v>
      </c>
      <c r="C1761" s="1">
        <f t="shared" si="909"/>
        <v>3122</v>
      </c>
      <c r="D1761" s="1"/>
      <c r="E1761" s="1"/>
      <c r="F1761" s="1"/>
      <c r="G1761" s="1"/>
      <c r="H1761" s="1"/>
      <c r="I1761" s="1"/>
      <c r="J1761" s="1"/>
      <c r="K1761" s="7">
        <f>RANK(W1761,(W1761:Y1761,Z1761:AN1761))</f>
        <v>7</v>
      </c>
      <c r="L1761" s="7">
        <f>RANK(X1761,(W1761:Y1761,Z1761:AN1761))</f>
        <v>4</v>
      </c>
      <c r="M1761" s="7">
        <f>IF(Y1761&gt;0,RANK(Y1761,(W1761:Y1761,Z1761:AN1761)),0)</f>
        <v>1</v>
      </c>
      <c r="N1761" s="7">
        <f t="shared" si="910"/>
        <v>3</v>
      </c>
      <c r="O1761" s="1">
        <f t="shared" si="911"/>
        <v>1695</v>
      </c>
      <c r="P1761" s="2">
        <f t="shared" si="912"/>
        <v>0.54292120435618196</v>
      </c>
      <c r="Q1761" s="2"/>
      <c r="R1761" s="2">
        <f t="shared" si="913"/>
        <v>2.5624599615631004E-3</v>
      </c>
      <c r="S1761" s="2">
        <f t="shared" si="914"/>
        <v>6.9827033952594486E-2</v>
      </c>
      <c r="T1761" s="2">
        <f t="shared" si="915"/>
        <v>0.65150544522741827</v>
      </c>
      <c r="U1761" s="2">
        <f t="shared" si="916"/>
        <v>0.1031390134529148</v>
      </c>
      <c r="V1761" s="2">
        <f t="shared" si="917"/>
        <v>0.1729660474055093</v>
      </c>
      <c r="W1761" s="1">
        <v>8</v>
      </c>
      <c r="X1761" s="1">
        <v>218</v>
      </c>
      <c r="Y1761" s="1">
        <v>2034</v>
      </c>
      <c r="Z1761" s="1">
        <v>322</v>
      </c>
      <c r="AA1761" s="1">
        <v>339</v>
      </c>
      <c r="AB1761" s="1"/>
      <c r="AC1761" s="1">
        <v>21</v>
      </c>
      <c r="AD1761" s="1"/>
      <c r="AE1761" s="1"/>
      <c r="AF1761" s="1">
        <v>168</v>
      </c>
      <c r="AG1761" s="1">
        <v>4</v>
      </c>
      <c r="AH1761" s="1"/>
      <c r="AI1761" s="1"/>
      <c r="AJ1761" s="1">
        <v>8</v>
      </c>
      <c r="AK1761" s="1"/>
      <c r="AL1761" s="1"/>
      <c r="AM1761" s="1"/>
      <c r="AN1761" s="1"/>
      <c r="AO1761" s="1"/>
      <c r="AP1761" s="8"/>
      <c r="AQ1761" s="8"/>
      <c r="AR1761" s="8"/>
      <c r="AS1761" s="8"/>
      <c r="AT1761" s="2"/>
      <c r="AU1761" s="2"/>
      <c r="AV1761" s="2"/>
      <c r="AW1761" s="2"/>
      <c r="AX1761" s="2"/>
      <c r="AY1761" s="162" t="str">
        <f t="shared" si="918"/>
        <v>Wise CD13</v>
      </c>
      <c r="BA1761" s="162">
        <v>13</v>
      </c>
      <c r="BC1761" s="91">
        <v>48</v>
      </c>
      <c r="BD1761" s="93"/>
      <c r="BE1761" s="162">
        <v>48497</v>
      </c>
      <c r="BF1761" s="162">
        <f t="shared" si="919"/>
        <v>4849713</v>
      </c>
      <c r="BH1761" s="162" t="s">
        <v>3387</v>
      </c>
    </row>
    <row r="1762" spans="1:60">
      <c r="A1762" t="s">
        <v>3377</v>
      </c>
      <c r="B1762" t="s">
        <v>2</v>
      </c>
      <c r="C1762" s="1">
        <f>SUM(W1762:AN1762)</f>
        <v>7341</v>
      </c>
      <c r="D1762" s="1"/>
      <c r="E1762" s="1"/>
      <c r="F1762" s="1"/>
      <c r="G1762" s="1"/>
      <c r="H1762" s="1"/>
      <c r="I1762" s="1"/>
      <c r="J1762" s="1"/>
      <c r="K1762" s="7">
        <f>RANK(W1762,(W1762:Y1762,Z1762:AN1762))</f>
        <v>7</v>
      </c>
      <c r="L1762" s="7">
        <f>RANK(X1762,(W1762:Y1762,Z1762:AN1762))</f>
        <v>4</v>
      </c>
      <c r="M1762" s="7">
        <f>IF(Y1762&gt;0,RANK(Y1762,(W1762:Y1762,Z1762:AN1762)),0)</f>
        <v>1</v>
      </c>
      <c r="N1762" s="7">
        <f>IF(Z1762&gt;0,RANK(Z1762,(W1762:AN1762)),0)</f>
        <v>2</v>
      </c>
      <c r="O1762" s="1">
        <f>MAX(W1762:AD1762)-LARGE(W1762:AD1762,2)</f>
        <v>4481</v>
      </c>
      <c r="P1762" s="2">
        <f>O1762/C1762</f>
        <v>0.61040730145756705</v>
      </c>
      <c r="Q1762" s="2"/>
      <c r="R1762" s="2">
        <f t="shared" ref="R1762:U1763" si="920">IF($C1762=0,"-",W1762/$C1762)</f>
        <v>2.8606456885982836E-3</v>
      </c>
      <c r="S1762" s="2">
        <f t="shared" si="920"/>
        <v>4.7541206920038145E-2</v>
      </c>
      <c r="T1762" s="2">
        <f t="shared" si="920"/>
        <v>0.71407165236343817</v>
      </c>
      <c r="U1762" s="2">
        <f t="shared" si="920"/>
        <v>0.10366435090587113</v>
      </c>
      <c r="V1762" s="2">
        <f>IF(C1762=0,"-",(1-R1762-S1762-T1762-U1762))</f>
        <v>0.13186214412205433</v>
      </c>
      <c r="W1762" s="1">
        <v>21</v>
      </c>
      <c r="X1762" s="1">
        <v>349</v>
      </c>
      <c r="Y1762" s="1">
        <v>5242</v>
      </c>
      <c r="Z1762" s="1">
        <v>761</v>
      </c>
      <c r="AA1762" s="1">
        <v>603</v>
      </c>
      <c r="AC1762" s="1">
        <v>42</v>
      </c>
      <c r="AF1762" s="1">
        <v>295</v>
      </c>
      <c r="AG1762" s="1">
        <v>13</v>
      </c>
      <c r="AH1762" s="1"/>
      <c r="AI1762" s="1"/>
      <c r="AJ1762" s="1">
        <v>15</v>
      </c>
      <c r="AK1762" s="1"/>
      <c r="AL1762" s="1"/>
      <c r="AM1762" s="1"/>
      <c r="AN1762" s="1"/>
      <c r="AO1762" s="1"/>
      <c r="AP1762" s="8"/>
      <c r="AQ1762" s="8"/>
      <c r="AR1762" s="8"/>
      <c r="AS1762" s="8"/>
      <c r="AT1762" s="2"/>
      <c r="AU1762" s="2"/>
      <c r="AV1762" s="2"/>
      <c r="AW1762" s="2"/>
      <c r="AX1762" s="2"/>
      <c r="AY1762" t="str">
        <f t="shared" si="905"/>
        <v>Wood CD1</v>
      </c>
      <c r="BA1762">
        <v>1</v>
      </c>
      <c r="BC1762" s="91">
        <v>48</v>
      </c>
      <c r="BD1762" s="93"/>
      <c r="BE1762" s="162">
        <v>48499</v>
      </c>
      <c r="BF1762">
        <f t="shared" si="906"/>
        <v>4849901</v>
      </c>
      <c r="BH1762" t="s">
        <v>3387</v>
      </c>
    </row>
    <row r="1763" spans="1:60">
      <c r="A1763" t="s">
        <v>3377</v>
      </c>
      <c r="B1763" t="s">
        <v>2</v>
      </c>
      <c r="C1763" s="1">
        <f>SUM(W1763:AN1763)</f>
        <v>7341</v>
      </c>
      <c r="D1763" s="1"/>
      <c r="E1763" s="1"/>
      <c r="F1763" s="1"/>
      <c r="G1763" s="1"/>
      <c r="H1763" s="1"/>
      <c r="I1763" s="1"/>
      <c r="J1763" s="1"/>
      <c r="K1763" s="7">
        <f>RANK(W1763,(W1763:Y1763,Z1763:AN1763))</f>
        <v>7</v>
      </c>
      <c r="L1763" s="7">
        <f>RANK(X1763,(W1763:Y1763,Z1763:AN1763))</f>
        <v>4</v>
      </c>
      <c r="M1763" s="7">
        <f>IF(Y1763&gt;0,RANK(Y1763,(W1763:Y1763,Z1763:AN1763)),0)</f>
        <v>1</v>
      </c>
      <c r="N1763" s="7">
        <f>IF(Z1763&gt;0,RANK(Z1763,(W1763:AN1763)),0)</f>
        <v>2</v>
      </c>
      <c r="O1763" s="1">
        <f>MAX(W1763:AD1763)-LARGE(W1763:AD1763,2)</f>
        <v>4481</v>
      </c>
      <c r="P1763" s="2">
        <f>O1763/C1763</f>
        <v>0.61040730145756705</v>
      </c>
      <c r="Q1763" s="2"/>
      <c r="R1763" s="2">
        <f t="shared" si="920"/>
        <v>2.8606456885982836E-3</v>
      </c>
      <c r="S1763" s="2">
        <f t="shared" si="920"/>
        <v>4.7541206920038145E-2</v>
      </c>
      <c r="T1763" s="2">
        <f t="shared" si="920"/>
        <v>0.71407165236343817</v>
      </c>
      <c r="U1763" s="2">
        <f t="shared" si="920"/>
        <v>0.10366435090587113</v>
      </c>
      <c r="V1763" s="2">
        <f>IF(C1763=0,"-",(1-R1763-S1763-T1763-U1763))</f>
        <v>0.13186214412205433</v>
      </c>
      <c r="W1763" s="1">
        <v>21</v>
      </c>
      <c r="X1763" s="1">
        <v>349</v>
      </c>
      <c r="Y1763" s="1">
        <v>5242</v>
      </c>
      <c r="Z1763" s="1">
        <v>761</v>
      </c>
      <c r="AA1763" s="1">
        <v>603</v>
      </c>
      <c r="AC1763" s="1">
        <v>42</v>
      </c>
      <c r="AF1763" s="1">
        <v>295</v>
      </c>
      <c r="AG1763" s="1">
        <v>13</v>
      </c>
      <c r="AH1763" s="1"/>
      <c r="AI1763" s="1"/>
      <c r="AJ1763" s="1">
        <v>15</v>
      </c>
      <c r="AK1763" s="1"/>
      <c r="AL1763" s="1"/>
      <c r="AM1763" s="1"/>
      <c r="AN1763" s="1"/>
      <c r="AO1763" s="1"/>
      <c r="AP1763" s="8"/>
      <c r="AQ1763" s="8"/>
      <c r="AR1763" s="8"/>
      <c r="AS1763" s="8"/>
      <c r="AT1763" s="2"/>
      <c r="AU1763" s="2"/>
      <c r="AV1763" s="2"/>
      <c r="AW1763" s="2"/>
      <c r="AX1763" s="2"/>
      <c r="AY1763" t="str">
        <f t="shared" si="905"/>
        <v>Wood CD5</v>
      </c>
      <c r="BA1763">
        <v>5</v>
      </c>
      <c r="BC1763" s="91">
        <v>48</v>
      </c>
      <c r="BD1763" s="93"/>
      <c r="BE1763" s="162">
        <v>48499</v>
      </c>
      <c r="BF1763">
        <f t="shared" si="906"/>
        <v>4849905</v>
      </c>
      <c r="BH1763" t="s">
        <v>3387</v>
      </c>
    </row>
    <row r="1764" spans="1:60">
      <c r="C1764" s="2"/>
      <c r="D1764" s="2"/>
      <c r="E1764" s="2"/>
      <c r="F1764" s="2"/>
      <c r="G1764" s="2"/>
      <c r="H1764" s="2"/>
      <c r="I1764" s="2"/>
      <c r="J1764" s="2"/>
      <c r="K1764" s="7"/>
      <c r="L1764" s="2"/>
      <c r="M1764" s="2"/>
      <c r="N1764" s="2"/>
      <c r="R1764" s="2"/>
      <c r="S1764" s="2"/>
      <c r="T1764" s="2"/>
      <c r="U1764" s="2"/>
      <c r="V1764" s="2"/>
      <c r="AH1764" s="1"/>
      <c r="AI1764" s="1"/>
      <c r="AK1764" s="1"/>
      <c r="AL1764" s="1"/>
      <c r="AM1764" s="1"/>
      <c r="AN1764" s="1"/>
      <c r="AO1764" s="1"/>
      <c r="AP1764" s="8"/>
      <c r="AQ1764" s="8"/>
      <c r="AR1764" s="8"/>
      <c r="AS1764" s="8"/>
      <c r="AT1764" s="2"/>
      <c r="AU1764" s="2"/>
      <c r="AV1764" s="2"/>
      <c r="AW1764" s="2"/>
      <c r="AX1764" s="2"/>
      <c r="BD1764" s="93"/>
      <c r="BE1764"/>
    </row>
    <row r="1765" spans="1:60">
      <c r="A1765" s="47" t="s">
        <v>452</v>
      </c>
      <c r="BD1765" s="93"/>
      <c r="BE1765"/>
    </row>
    <row r="1766" spans="1:60">
      <c r="A1766" t="s">
        <v>2493</v>
      </c>
      <c r="B1766" t="s">
        <v>1940</v>
      </c>
      <c r="C1766" s="1">
        <f t="shared" ref="C1766:C1776" si="921">SUM(W1766:AN1766)</f>
        <v>0</v>
      </c>
      <c r="D1766" s="1"/>
      <c r="E1766" s="1"/>
      <c r="F1766" s="1"/>
      <c r="G1766" s="1"/>
      <c r="H1766" s="1"/>
      <c r="I1766" s="1"/>
      <c r="J1766" s="1"/>
      <c r="K1766" s="7" t="e">
        <f>RANK(W1766,(W1766:Y1766,Z1766:AN1766))</f>
        <v>#N/A</v>
      </c>
      <c r="L1766" s="7" t="e">
        <f>RANK(X1766,(W1766:Y1766,Z1766:AN1766))</f>
        <v>#N/A</v>
      </c>
      <c r="M1766" s="7">
        <f>IF(Y1766&gt;0,RANK(Y1766,(W1766:Y1766,Z1766:AN1766)),0)</f>
        <v>0</v>
      </c>
      <c r="N1766" s="7"/>
      <c r="O1766" s="1" t="e">
        <f t="shared" ref="O1766:O1776" si="922">MAX(W1766:AD1766)-LARGE(W1766:AD1766,2)</f>
        <v>#NUM!</v>
      </c>
      <c r="P1766" s="2" t="e">
        <f t="shared" ref="P1766:P1776" si="923">O1766/C1766</f>
        <v>#NUM!</v>
      </c>
      <c r="Q1766" s="2"/>
      <c r="R1766" s="2" t="str">
        <f t="shared" ref="R1766:U1776" si="924">IF($C1766=0,"-",W1766/$C1766)</f>
        <v>-</v>
      </c>
      <c r="S1766" s="2" t="str">
        <f t="shared" si="924"/>
        <v>-</v>
      </c>
      <c r="T1766" s="2" t="str">
        <f t="shared" si="924"/>
        <v>-</v>
      </c>
      <c r="U1766" s="2" t="str">
        <f t="shared" si="924"/>
        <v>-</v>
      </c>
      <c r="V1766" s="2" t="str">
        <f>IF(C1766=0,"-",(1-R1766-S1766-T1766-U1766))</f>
        <v>-</v>
      </c>
      <c r="AY1766" t="s">
        <v>3604</v>
      </c>
      <c r="BA1766">
        <v>1</v>
      </c>
      <c r="BC1766" s="91">
        <v>49</v>
      </c>
      <c r="BD1766" s="93"/>
      <c r="BE1766" s="99">
        <v>49011</v>
      </c>
      <c r="BF1766">
        <f t="shared" si="906"/>
        <v>4901101</v>
      </c>
      <c r="BH1766" t="s">
        <v>3387</v>
      </c>
    </row>
    <row r="1767" spans="1:60">
      <c r="A1767" t="s">
        <v>2493</v>
      </c>
      <c r="B1767" t="s">
        <v>1940</v>
      </c>
      <c r="C1767" s="1">
        <f t="shared" si="921"/>
        <v>0</v>
      </c>
      <c r="D1767" s="1"/>
      <c r="E1767" s="1"/>
      <c r="F1767" s="1"/>
      <c r="G1767" s="1"/>
      <c r="H1767" s="1"/>
      <c r="I1767" s="1"/>
      <c r="J1767" s="1"/>
      <c r="K1767" s="7" t="e">
        <f>RANK(W1767,(W1767:Y1767,Z1767:AN1767))</f>
        <v>#N/A</v>
      </c>
      <c r="L1767" s="7" t="e">
        <f>RANK(X1767,(W1767:Y1767,Z1767:AN1767))</f>
        <v>#N/A</v>
      </c>
      <c r="M1767" s="7">
        <f>IF(Y1767&gt;0,RANK(Y1767,(W1767:Y1767,Z1767:AN1767)),0)</f>
        <v>0</v>
      </c>
      <c r="N1767" s="7"/>
      <c r="O1767" s="1" t="e">
        <f t="shared" si="922"/>
        <v>#NUM!</v>
      </c>
      <c r="P1767" s="2" t="e">
        <f t="shared" si="923"/>
        <v>#NUM!</v>
      </c>
      <c r="Q1767" s="2"/>
      <c r="R1767" s="2" t="str">
        <f t="shared" si="924"/>
        <v>-</v>
      </c>
      <c r="S1767" s="2" t="str">
        <f t="shared" si="924"/>
        <v>-</v>
      </c>
      <c r="T1767" s="2" t="str">
        <f t="shared" si="924"/>
        <v>-</v>
      </c>
      <c r="U1767" s="2" t="str">
        <f t="shared" ref="U1767:U1776" si="925">IF($C1767=0,"-",Z1767/$C1767)</f>
        <v>-</v>
      </c>
      <c r="V1767" s="2" t="str">
        <f t="shared" ref="V1767:V1776" si="926">IF(C1767=0,"-",(1-R1767-S1767-T1767-U1767))</f>
        <v>-</v>
      </c>
      <c r="AY1767" t="s">
        <v>3605</v>
      </c>
      <c r="BA1767">
        <v>2</v>
      </c>
      <c r="BC1767" s="91">
        <v>49</v>
      </c>
      <c r="BD1767" s="93"/>
      <c r="BE1767" s="99">
        <v>49011</v>
      </c>
      <c r="BF1767">
        <f t="shared" si="906"/>
        <v>4901102</v>
      </c>
      <c r="BH1767" t="s">
        <v>3387</v>
      </c>
    </row>
    <row r="1768" spans="1:60" s="162" customFormat="1">
      <c r="A1768" s="162" t="s">
        <v>503</v>
      </c>
      <c r="B1768" s="162" t="s">
        <v>1940</v>
      </c>
      <c r="C1768" s="1">
        <f>SUM(W1768:AN1768)</f>
        <v>0</v>
      </c>
      <c r="D1768" s="1"/>
      <c r="E1768" s="1"/>
      <c r="F1768" s="1"/>
      <c r="G1768" s="1"/>
      <c r="H1768" s="1"/>
      <c r="I1768" s="1"/>
      <c r="J1768" s="1"/>
      <c r="K1768" s="7" t="e">
        <f>RANK(W1768,(W1768:Y1768,Z1768:AN1768))</f>
        <v>#N/A</v>
      </c>
      <c r="L1768" s="7" t="e">
        <f>RANK(X1768,(W1768:Y1768,Z1768:AN1768))</f>
        <v>#N/A</v>
      </c>
      <c r="M1768" s="7">
        <f>IF(Y1768&gt;0,RANK(Y1768,(W1768:Y1768,Z1768:AN1768)),0)</f>
        <v>0</v>
      </c>
      <c r="N1768" s="7"/>
      <c r="O1768" s="1" t="e">
        <f>MAX(W1768:AD1768)-LARGE(W1768:AD1768,2)</f>
        <v>#NUM!</v>
      </c>
      <c r="P1768" s="2" t="e">
        <f>O1768/C1768</f>
        <v>#NUM!</v>
      </c>
      <c r="Q1768" s="2"/>
      <c r="R1768" s="2" t="str">
        <f t="shared" ref="R1768:T1769" si="927">IF($C1768=0,"-",W1768/$C1768)</f>
        <v>-</v>
      </c>
      <c r="S1768" s="2" t="str">
        <f t="shared" si="927"/>
        <v>-</v>
      </c>
      <c r="T1768" s="2" t="str">
        <f t="shared" si="927"/>
        <v>-</v>
      </c>
      <c r="U1768" s="2" t="str">
        <f t="shared" si="925"/>
        <v>-</v>
      </c>
      <c r="V1768" s="2" t="str">
        <f>IF(C1768=0,"-",(1-R1768-S1768-T1768-U1768))</f>
        <v>-</v>
      </c>
      <c r="W1768" s="1"/>
      <c r="X1768" s="1"/>
      <c r="Y1768" s="1"/>
      <c r="Z1768" s="1"/>
      <c r="AA1768" s="1"/>
      <c r="AB1768" s="1"/>
      <c r="AC1768" s="1"/>
      <c r="AD1768" s="1"/>
      <c r="AE1768" s="1"/>
      <c r="AF1768" s="1"/>
      <c r="AG1768" s="1"/>
      <c r="AJ1768" s="1"/>
      <c r="AY1768" s="162" t="s">
        <v>3599</v>
      </c>
      <c r="BA1768" s="162">
        <v>2</v>
      </c>
      <c r="BC1768" s="91">
        <v>49</v>
      </c>
      <c r="BD1768" s="93"/>
      <c r="BE1768" s="162">
        <v>49023</v>
      </c>
      <c r="BF1768" s="162">
        <f>BE1768*100+BA1768</f>
        <v>4902302</v>
      </c>
      <c r="BH1768" s="162" t="s">
        <v>3387</v>
      </c>
    </row>
    <row r="1769" spans="1:60" s="162" customFormat="1">
      <c r="A1769" s="162" t="s">
        <v>503</v>
      </c>
      <c r="B1769" s="162" t="s">
        <v>1940</v>
      </c>
      <c r="C1769" s="1">
        <f>SUM(W1769:AN1769)</f>
        <v>0</v>
      </c>
      <c r="D1769" s="1"/>
      <c r="E1769" s="1"/>
      <c r="F1769" s="1"/>
      <c r="G1769" s="1"/>
      <c r="H1769" s="1"/>
      <c r="I1769" s="1"/>
      <c r="J1769" s="1"/>
      <c r="K1769" s="7" t="e">
        <f>RANK(W1769,(W1769:Y1769,Z1769:AN1769))</f>
        <v>#N/A</v>
      </c>
      <c r="L1769" s="7" t="e">
        <f>RANK(X1769,(W1769:Y1769,Z1769:AN1769))</f>
        <v>#N/A</v>
      </c>
      <c r="M1769" s="7">
        <f>IF(Y1769&gt;0,RANK(Y1769,(W1769:Y1769,Z1769:AN1769)),0)</f>
        <v>0</v>
      </c>
      <c r="N1769" s="7"/>
      <c r="O1769" s="1" t="e">
        <f>MAX(W1769:AD1769)-LARGE(W1769:AD1769,2)</f>
        <v>#NUM!</v>
      </c>
      <c r="P1769" s="2" t="e">
        <f>O1769/C1769</f>
        <v>#NUM!</v>
      </c>
      <c r="Q1769" s="2"/>
      <c r="R1769" s="2" t="str">
        <f t="shared" si="927"/>
        <v>-</v>
      </c>
      <c r="S1769" s="2" t="str">
        <f t="shared" si="927"/>
        <v>-</v>
      </c>
      <c r="T1769" s="2" t="str">
        <f t="shared" si="927"/>
        <v>-</v>
      </c>
      <c r="U1769" s="2" t="str">
        <f>IF($C1769=0,"-",Z1769/$C1769)</f>
        <v>-</v>
      </c>
      <c r="V1769" s="2" t="str">
        <f>IF(C1769=0,"-",(1-R1769-S1769-T1769-U1769))</f>
        <v>-</v>
      </c>
      <c r="W1769" s="1"/>
      <c r="X1769" s="1"/>
      <c r="Y1769" s="1"/>
      <c r="Z1769" s="1"/>
      <c r="AA1769" s="1"/>
      <c r="AB1769" s="1"/>
      <c r="AC1769" s="1"/>
      <c r="AD1769" s="1"/>
      <c r="AE1769" s="1"/>
      <c r="AF1769" s="1"/>
      <c r="AG1769" s="1"/>
      <c r="AJ1769" s="1"/>
      <c r="AY1769" s="162" t="s">
        <v>3600</v>
      </c>
      <c r="BA1769" s="162">
        <v>4</v>
      </c>
      <c r="BC1769" s="91">
        <v>49</v>
      </c>
      <c r="BD1769" s="93"/>
      <c r="BE1769" s="162">
        <v>49023</v>
      </c>
      <c r="BF1769" s="162">
        <f>BE1769*100+BA1769</f>
        <v>4902304</v>
      </c>
      <c r="BH1769" s="162" t="s">
        <v>3387</v>
      </c>
    </row>
    <row r="1770" spans="1:60">
      <c r="A1770" t="s">
        <v>2439</v>
      </c>
      <c r="B1770" t="s">
        <v>1940</v>
      </c>
      <c r="C1770" s="1">
        <f t="shared" si="921"/>
        <v>0</v>
      </c>
      <c r="D1770" s="1"/>
      <c r="E1770" s="1"/>
      <c r="F1770" s="1"/>
      <c r="G1770" s="1"/>
      <c r="H1770" s="1"/>
      <c r="I1770" s="1"/>
      <c r="J1770" s="1"/>
      <c r="K1770" s="7" t="e">
        <f>RANK(W1770,(W1770:Y1770,Z1770:AN1770))</f>
        <v>#N/A</v>
      </c>
      <c r="L1770" s="7" t="e">
        <f>RANK(X1770,(W1770:Y1770,Z1770:AN1770))</f>
        <v>#N/A</v>
      </c>
      <c r="M1770" s="7">
        <f>IF(Y1770&gt;0,RANK(Y1770,(W1770:Y1770,Z1770:AN1770)),0)</f>
        <v>0</v>
      </c>
      <c r="N1770" s="7"/>
      <c r="O1770" s="1" t="e">
        <f t="shared" si="922"/>
        <v>#NUM!</v>
      </c>
      <c r="P1770" s="2" t="e">
        <f t="shared" si="923"/>
        <v>#NUM!</v>
      </c>
      <c r="Q1770" s="2"/>
      <c r="R1770" s="2" t="str">
        <f t="shared" si="924"/>
        <v>-</v>
      </c>
      <c r="S1770" s="2" t="str">
        <f t="shared" si="924"/>
        <v>-</v>
      </c>
      <c r="T1770" s="2" t="str">
        <f t="shared" si="924"/>
        <v>-</v>
      </c>
      <c r="U1770" s="2" t="str">
        <f t="shared" si="925"/>
        <v>-</v>
      </c>
      <c r="V1770" s="2" t="str">
        <f t="shared" si="926"/>
        <v>-</v>
      </c>
      <c r="AY1770" t="s">
        <v>2331</v>
      </c>
      <c r="BA1770">
        <v>2</v>
      </c>
      <c r="BC1770" s="91">
        <v>49</v>
      </c>
      <c r="BD1770" s="93"/>
      <c r="BE1770">
        <v>49035</v>
      </c>
      <c r="BF1770">
        <f t="shared" si="906"/>
        <v>4903502</v>
      </c>
      <c r="BH1770" t="s">
        <v>3387</v>
      </c>
    </row>
    <row r="1771" spans="1:60">
      <c r="A1771" t="s">
        <v>2439</v>
      </c>
      <c r="B1771" t="s">
        <v>1940</v>
      </c>
      <c r="C1771" s="1">
        <f t="shared" si="921"/>
        <v>0</v>
      </c>
      <c r="D1771" s="1"/>
      <c r="E1771" s="1"/>
      <c r="F1771" s="1"/>
      <c r="G1771" s="1"/>
      <c r="H1771" s="1"/>
      <c r="I1771" s="1"/>
      <c r="J1771" s="1"/>
      <c r="K1771" s="7" t="e">
        <f>RANK(W1771,(W1771:Y1771,Z1771:AN1771))</f>
        <v>#N/A</v>
      </c>
      <c r="L1771" s="7" t="e">
        <f>RANK(X1771,(W1771:Y1771,Z1771:AN1771))</f>
        <v>#N/A</v>
      </c>
      <c r="M1771" s="7">
        <f>IF(Y1771&gt;0,RANK(Y1771,(W1771:Y1771,Z1771:AN1771)),0)</f>
        <v>0</v>
      </c>
      <c r="N1771" s="7"/>
      <c r="O1771" s="1" t="e">
        <f t="shared" si="922"/>
        <v>#NUM!</v>
      </c>
      <c r="P1771" s="2" t="e">
        <f t="shared" si="923"/>
        <v>#NUM!</v>
      </c>
      <c r="Q1771" s="2"/>
      <c r="R1771" s="2" t="str">
        <f t="shared" si="924"/>
        <v>-</v>
      </c>
      <c r="S1771" s="2" t="str">
        <f t="shared" si="924"/>
        <v>-</v>
      </c>
      <c r="T1771" s="2" t="str">
        <f t="shared" si="924"/>
        <v>-</v>
      </c>
      <c r="U1771" s="2" t="str">
        <f t="shared" si="925"/>
        <v>-</v>
      </c>
      <c r="V1771" s="2" t="str">
        <f t="shared" si="926"/>
        <v>-</v>
      </c>
      <c r="AY1771" t="s">
        <v>2047</v>
      </c>
      <c r="BA1771">
        <v>3</v>
      </c>
      <c r="BC1771" s="91">
        <v>49</v>
      </c>
      <c r="BD1771" s="93"/>
      <c r="BE1771">
        <v>49035</v>
      </c>
      <c r="BF1771">
        <f t="shared" si="906"/>
        <v>4903503</v>
      </c>
      <c r="BH1771" t="s">
        <v>3387</v>
      </c>
    </row>
    <row r="1772" spans="1:60">
      <c r="A1772" t="s">
        <v>2439</v>
      </c>
      <c r="B1772" t="s">
        <v>1940</v>
      </c>
      <c r="C1772" s="1">
        <f t="shared" si="921"/>
        <v>0</v>
      </c>
      <c r="D1772" s="1"/>
      <c r="E1772" s="1"/>
      <c r="F1772" s="1"/>
      <c r="G1772" s="1"/>
      <c r="H1772" s="1"/>
      <c r="I1772" s="1"/>
      <c r="J1772" s="1"/>
      <c r="K1772" s="7" t="e">
        <f>RANK(W1772,(W1772:Y1772,Z1772:AN1772))</f>
        <v>#N/A</v>
      </c>
      <c r="L1772" s="7" t="e">
        <f>RANK(X1772,(W1772:Y1772,Z1772:AN1772))</f>
        <v>#N/A</v>
      </c>
      <c r="M1772" s="7">
        <f>IF(Y1772&gt;0,RANK(Y1772,(W1772:Y1772,Z1772:AN1772)),0)</f>
        <v>0</v>
      </c>
      <c r="N1772" s="7"/>
      <c r="O1772" s="1" t="e">
        <f t="shared" si="922"/>
        <v>#NUM!</v>
      </c>
      <c r="P1772" s="2" t="e">
        <f t="shared" si="923"/>
        <v>#NUM!</v>
      </c>
      <c r="Q1772" s="2"/>
      <c r="R1772" s="2" t="str">
        <f t="shared" si="924"/>
        <v>-</v>
      </c>
      <c r="S1772" s="2" t="str">
        <f t="shared" si="924"/>
        <v>-</v>
      </c>
      <c r="T1772" s="2" t="str">
        <f t="shared" si="924"/>
        <v>-</v>
      </c>
      <c r="U1772" s="2" t="str">
        <f t="shared" si="925"/>
        <v>-</v>
      </c>
      <c r="V1772" s="2" t="str">
        <f t="shared" si="926"/>
        <v>-</v>
      </c>
      <c r="AY1772" t="s">
        <v>3598</v>
      </c>
      <c r="BA1772">
        <v>4</v>
      </c>
      <c r="BC1772" s="91">
        <v>49</v>
      </c>
      <c r="BD1772" s="93"/>
      <c r="BE1772">
        <v>49035</v>
      </c>
      <c r="BF1772">
        <f t="shared" si="906"/>
        <v>4903504</v>
      </c>
      <c r="BH1772" t="s">
        <v>3387</v>
      </c>
    </row>
    <row r="1773" spans="1:60" s="162" customFormat="1">
      <c r="A1773" s="162" t="s">
        <v>1175</v>
      </c>
      <c r="B1773" s="162" t="s">
        <v>1940</v>
      </c>
      <c r="C1773" s="1">
        <f>SUM(W1773:AN1773)</f>
        <v>0</v>
      </c>
      <c r="D1773" s="1"/>
      <c r="E1773" s="1"/>
      <c r="F1773" s="1"/>
      <c r="G1773" s="1"/>
      <c r="H1773" s="1"/>
      <c r="I1773" s="1"/>
      <c r="J1773" s="1"/>
      <c r="K1773" s="7" t="e">
        <f>RANK(W1773,(W1773:Y1773,Z1773:AN1773))</f>
        <v>#N/A</v>
      </c>
      <c r="L1773" s="7" t="e">
        <f>RANK(X1773,(W1773:Y1773,Z1773:AN1773))</f>
        <v>#N/A</v>
      </c>
      <c r="M1773" s="7">
        <f>IF(Y1773&gt;0,RANK(Y1773,(W1773:Y1773,Z1773:AN1773)),0)</f>
        <v>0</v>
      </c>
      <c r="N1773" s="7"/>
      <c r="O1773" s="1" t="e">
        <f>MAX(W1773:AD1773)-LARGE(W1773:AD1773,2)</f>
        <v>#NUM!</v>
      </c>
      <c r="P1773" s="2" t="e">
        <f>O1773/C1773</f>
        <v>#NUM!</v>
      </c>
      <c r="Q1773" s="2"/>
      <c r="R1773" s="2" t="str">
        <f t="shared" ref="R1773:U1774" si="928">IF($C1773=0,"-",W1773/$C1773)</f>
        <v>-</v>
      </c>
      <c r="S1773" s="2" t="str">
        <f t="shared" si="928"/>
        <v>-</v>
      </c>
      <c r="T1773" s="2" t="str">
        <f t="shared" si="928"/>
        <v>-</v>
      </c>
      <c r="U1773" s="2" t="str">
        <f t="shared" si="928"/>
        <v>-</v>
      </c>
      <c r="V1773" s="2" t="str">
        <f>IF(C1773=0,"-",(1-R1773-S1773-T1773-U1773))</f>
        <v>-</v>
      </c>
      <c r="W1773" s="1"/>
      <c r="X1773" s="1"/>
      <c r="Y1773" s="1"/>
      <c r="Z1773" s="1"/>
      <c r="AA1773" s="1"/>
      <c r="AB1773" s="1"/>
      <c r="AC1773" s="1"/>
      <c r="AD1773" s="1"/>
      <c r="AE1773" s="1"/>
      <c r="AF1773" s="1"/>
      <c r="AG1773" s="1"/>
      <c r="AJ1773" s="1"/>
      <c r="AY1773" s="162" t="s">
        <v>3602</v>
      </c>
      <c r="BA1773" s="162">
        <v>2</v>
      </c>
      <c r="BC1773" s="91">
        <v>49</v>
      </c>
      <c r="BD1773" s="93"/>
      <c r="BE1773" s="162">
        <v>49039</v>
      </c>
      <c r="BF1773" s="162">
        <f>BE1773*100+BA1773</f>
        <v>4903902</v>
      </c>
      <c r="BH1773" s="162" t="s">
        <v>3387</v>
      </c>
    </row>
    <row r="1774" spans="1:60" s="162" customFormat="1">
      <c r="A1774" s="162" t="s">
        <v>1175</v>
      </c>
      <c r="B1774" s="162" t="s">
        <v>1940</v>
      </c>
      <c r="C1774" s="1">
        <f>SUM(W1774:AN1774)</f>
        <v>0</v>
      </c>
      <c r="D1774" s="1"/>
      <c r="E1774" s="1"/>
      <c r="F1774" s="1"/>
      <c r="G1774" s="1"/>
      <c r="H1774" s="1"/>
      <c r="I1774" s="1"/>
      <c r="J1774" s="1"/>
      <c r="K1774" s="7" t="e">
        <f>RANK(W1774,(W1774:Y1774,Z1774:AN1774))</f>
        <v>#N/A</v>
      </c>
      <c r="L1774" s="7" t="e">
        <f>RANK(X1774,(W1774:Y1774,Z1774:AN1774))</f>
        <v>#N/A</v>
      </c>
      <c r="M1774" s="7">
        <f>IF(Y1774&gt;0,RANK(Y1774,(W1774:Y1774,Z1774:AN1774)),0)</f>
        <v>0</v>
      </c>
      <c r="N1774" s="7"/>
      <c r="O1774" s="1" t="e">
        <f>MAX(W1774:AD1774)-LARGE(W1774:AD1774,2)</f>
        <v>#NUM!</v>
      </c>
      <c r="P1774" s="2" t="e">
        <f>O1774/C1774</f>
        <v>#NUM!</v>
      </c>
      <c r="Q1774" s="2"/>
      <c r="R1774" s="2" t="str">
        <f t="shared" si="928"/>
        <v>-</v>
      </c>
      <c r="S1774" s="2" t="str">
        <f t="shared" si="928"/>
        <v>-</v>
      </c>
      <c r="T1774" s="2" t="str">
        <f t="shared" si="928"/>
        <v>-</v>
      </c>
      <c r="U1774" s="2" t="str">
        <f t="shared" si="928"/>
        <v>-</v>
      </c>
      <c r="V1774" s="2" t="str">
        <f>IF(C1774=0,"-",(1-R1774-S1774-T1774-U1774))</f>
        <v>-</v>
      </c>
      <c r="W1774" s="1"/>
      <c r="X1774" s="1"/>
      <c r="Y1774" s="1"/>
      <c r="Z1774" s="1"/>
      <c r="AA1774" s="1"/>
      <c r="AB1774" s="1"/>
      <c r="AC1774" s="1"/>
      <c r="AD1774" s="1"/>
      <c r="AE1774" s="1"/>
      <c r="AF1774" s="1"/>
      <c r="AG1774" s="1"/>
      <c r="AJ1774" s="1"/>
      <c r="AY1774" s="162" t="s">
        <v>3603</v>
      </c>
      <c r="BA1774" s="162">
        <v>4</v>
      </c>
      <c r="BC1774" s="91">
        <v>49</v>
      </c>
      <c r="BD1774" s="93"/>
      <c r="BE1774" s="162">
        <v>49039</v>
      </c>
      <c r="BF1774" s="162">
        <f>BE1774*100+BA1774</f>
        <v>4903904</v>
      </c>
      <c r="BH1774" s="162" t="s">
        <v>3387</v>
      </c>
    </row>
    <row r="1775" spans="1:60">
      <c r="A1775" t="s">
        <v>452</v>
      </c>
      <c r="B1775" t="s">
        <v>1940</v>
      </c>
      <c r="C1775" s="1">
        <f t="shared" si="921"/>
        <v>0</v>
      </c>
      <c r="D1775" s="1"/>
      <c r="E1775" s="1"/>
      <c r="F1775" s="1"/>
      <c r="G1775" s="1"/>
      <c r="H1775" s="1"/>
      <c r="I1775" s="1"/>
      <c r="J1775" s="1"/>
      <c r="K1775" s="7" t="e">
        <f>RANK(W1775,(W1775:Y1775,Z1775:AN1775))</f>
        <v>#N/A</v>
      </c>
      <c r="L1775" s="7" t="e">
        <f>RANK(X1775,(W1775:Y1775,Z1775:AN1775))</f>
        <v>#N/A</v>
      </c>
      <c r="M1775" s="7">
        <f>IF(Y1775&gt;0,RANK(Y1775,(W1775:Y1775,Z1775:AN1775)),0)</f>
        <v>0</v>
      </c>
      <c r="N1775" s="7"/>
      <c r="O1775" s="1" t="e">
        <f t="shared" si="922"/>
        <v>#NUM!</v>
      </c>
      <c r="P1775" s="2" t="e">
        <f t="shared" si="923"/>
        <v>#NUM!</v>
      </c>
      <c r="Q1775" s="2"/>
      <c r="R1775" s="2" t="str">
        <f t="shared" si="924"/>
        <v>-</v>
      </c>
      <c r="S1775" s="2" t="str">
        <f t="shared" si="924"/>
        <v>-</v>
      </c>
      <c r="T1775" s="2" t="str">
        <f t="shared" si="924"/>
        <v>-</v>
      </c>
      <c r="U1775" s="2" t="str">
        <f t="shared" si="925"/>
        <v>-</v>
      </c>
      <c r="V1775" s="2" t="str">
        <f t="shared" si="926"/>
        <v>-</v>
      </c>
      <c r="AY1775" s="162" t="s">
        <v>1337</v>
      </c>
      <c r="AZ1775" s="162"/>
      <c r="BA1775" s="162">
        <v>3</v>
      </c>
      <c r="BC1775" s="91">
        <v>49</v>
      </c>
      <c r="BD1775" s="93"/>
      <c r="BE1775">
        <v>49049</v>
      </c>
      <c r="BF1775">
        <f t="shared" si="906"/>
        <v>4904903</v>
      </c>
      <c r="BH1775" t="s">
        <v>3387</v>
      </c>
    </row>
    <row r="1776" spans="1:60">
      <c r="A1776" t="s">
        <v>452</v>
      </c>
      <c r="B1776" t="s">
        <v>1940</v>
      </c>
      <c r="C1776" s="1">
        <f t="shared" si="921"/>
        <v>0</v>
      </c>
      <c r="D1776" s="1"/>
      <c r="E1776" s="1"/>
      <c r="F1776" s="1"/>
      <c r="G1776" s="1"/>
      <c r="H1776" s="1"/>
      <c r="I1776" s="1"/>
      <c r="J1776" s="1"/>
      <c r="K1776" s="7" t="e">
        <f>RANK(W1776,(W1776:Y1776,Z1776:AN1776))</f>
        <v>#N/A</v>
      </c>
      <c r="L1776" s="7" t="e">
        <f>RANK(X1776,(W1776:Y1776,Z1776:AN1776))</f>
        <v>#N/A</v>
      </c>
      <c r="M1776" s="7">
        <f>IF(Y1776&gt;0,RANK(Y1776,(W1776:Y1776,Z1776:AN1776)),0)</f>
        <v>0</v>
      </c>
      <c r="N1776" s="7"/>
      <c r="O1776" s="1" t="e">
        <f t="shared" si="922"/>
        <v>#NUM!</v>
      </c>
      <c r="P1776" s="2" t="e">
        <f t="shared" si="923"/>
        <v>#NUM!</v>
      </c>
      <c r="Q1776" s="2"/>
      <c r="R1776" s="2" t="str">
        <f t="shared" si="924"/>
        <v>-</v>
      </c>
      <c r="S1776" s="2" t="str">
        <f t="shared" si="924"/>
        <v>-</v>
      </c>
      <c r="T1776" s="2" t="str">
        <f t="shared" si="924"/>
        <v>-</v>
      </c>
      <c r="U1776" s="2" t="str">
        <f t="shared" si="925"/>
        <v>-</v>
      </c>
      <c r="V1776" s="2" t="str">
        <f t="shared" si="926"/>
        <v>-</v>
      </c>
      <c r="AY1776" s="162" t="s">
        <v>3601</v>
      </c>
      <c r="AZ1776" s="162"/>
      <c r="BA1776" s="162">
        <v>4</v>
      </c>
      <c r="BC1776" s="91">
        <v>49</v>
      </c>
      <c r="BD1776" s="93"/>
      <c r="BE1776">
        <v>49049</v>
      </c>
      <c r="BF1776">
        <f t="shared" si="906"/>
        <v>4904904</v>
      </c>
      <c r="BH1776" t="s">
        <v>3387</v>
      </c>
    </row>
    <row r="1777" spans="1:60">
      <c r="BD1777" s="93"/>
      <c r="BE1777"/>
    </row>
    <row r="1778" spans="1:60">
      <c r="A1778" s="47" t="s">
        <v>1755</v>
      </c>
      <c r="C1778" s="1"/>
      <c r="D1778" s="1"/>
      <c r="E1778" s="1"/>
      <c r="F1778" s="1"/>
      <c r="G1778" s="1"/>
      <c r="H1778" s="1"/>
      <c r="I1778" s="1"/>
      <c r="J1778" s="1"/>
      <c r="K1778" s="7"/>
      <c r="L1778" s="7"/>
      <c r="M1778" s="7"/>
      <c r="N1778" s="7"/>
      <c r="Q1778" s="2"/>
      <c r="R1778" s="2"/>
      <c r="S1778" s="2"/>
      <c r="T1778" s="2"/>
      <c r="U1778" s="2"/>
      <c r="V1778" s="2"/>
      <c r="BD1778" s="93"/>
      <c r="BE1778"/>
    </row>
    <row r="1779" spans="1:60">
      <c r="A1779" s="9" t="s">
        <v>1078</v>
      </c>
      <c r="B1779" t="s">
        <v>203</v>
      </c>
      <c r="C1779" s="1">
        <f t="shared" ref="C1779:C1809" si="929">SUM(W1779:AN1779)</f>
        <v>0</v>
      </c>
      <c r="D1779" s="1"/>
      <c r="E1779" s="1"/>
      <c r="F1779" s="1"/>
      <c r="G1779" s="1"/>
      <c r="H1779" s="1"/>
      <c r="I1779" s="1"/>
      <c r="J1779" s="1"/>
      <c r="K1779" s="7" t="e">
        <f>RANK(W1779,(W1779:Y1779,Z1779:AN1779))</f>
        <v>#N/A</v>
      </c>
      <c r="L1779" s="7" t="e">
        <f>RANK(X1779,(W1779:Y1779,Z1779:AN1779))</f>
        <v>#N/A</v>
      </c>
      <c r="M1779" s="7">
        <f>IF(Y1779&gt;0,RANK(Y1779,(W1779:Y1779,Z1779:AN1779)),0)</f>
        <v>0</v>
      </c>
      <c r="N1779" s="7"/>
      <c r="O1779" s="1" t="e">
        <f t="shared" ref="O1779:O1809" si="930">MAX(W1779:AD1779)-LARGE(W1779:AD1779,2)</f>
        <v>#NUM!</v>
      </c>
      <c r="P1779" s="2" t="e">
        <f t="shared" ref="P1779:P1809" si="931">O1779/C1779</f>
        <v>#NUM!</v>
      </c>
      <c r="Q1779" s="2"/>
      <c r="R1779" s="2" t="str">
        <f t="shared" ref="R1779:R1809" si="932">IF($C1779=0,"-",W1779/$C1779)</f>
        <v>-</v>
      </c>
      <c r="S1779" s="2" t="str">
        <f t="shared" ref="S1779:S1809" si="933">IF($C1779=0,"-",X1779/$C1779)</f>
        <v>-</v>
      </c>
      <c r="T1779" s="2" t="str">
        <f t="shared" ref="T1779:T1809" si="934">IF($C1779=0,"-",Y1779/$C1779)</f>
        <v>-</v>
      </c>
      <c r="U1779" s="2" t="str">
        <f t="shared" ref="U1779:U1809" si="935">IF($C1779=0,"-",Z1779/$C1779)</f>
        <v>-</v>
      </c>
      <c r="V1779" s="2" t="str">
        <f t="shared" ref="V1779:V1809" si="936">IF(C1779=0,"-",(1-R1779-S1779-T1779-U1779))</f>
        <v>-</v>
      </c>
      <c r="AY1779" s="162" t="str">
        <f t="shared" ref="AY1779:AY1809" si="937">A1779&amp;" "&amp;"CD"&amp;BA1779</f>
        <v>Bedford CD5</v>
      </c>
      <c r="BA1779">
        <v>5</v>
      </c>
      <c r="BC1779" s="91">
        <v>51</v>
      </c>
      <c r="BD1779" s="93"/>
      <c r="BE1779">
        <v>51019</v>
      </c>
      <c r="BF1779">
        <f t="shared" si="906"/>
        <v>5101905</v>
      </c>
      <c r="BH1779" t="s">
        <v>3387</v>
      </c>
    </row>
    <row r="1780" spans="1:60">
      <c r="A1780" s="9" t="s">
        <v>1078</v>
      </c>
      <c r="B1780" t="s">
        <v>203</v>
      </c>
      <c r="C1780" s="1">
        <f t="shared" si="929"/>
        <v>0</v>
      </c>
      <c r="D1780" s="1"/>
      <c r="E1780" s="1"/>
      <c r="F1780" s="1"/>
      <c r="G1780" s="1"/>
      <c r="H1780" s="1"/>
      <c r="I1780" s="1"/>
      <c r="J1780" s="1"/>
      <c r="K1780" s="7" t="e">
        <f>RANK(W1780,(W1780:Y1780,Z1780:AN1780))</f>
        <v>#N/A</v>
      </c>
      <c r="L1780" s="7" t="e">
        <f>RANK(X1780,(W1780:Y1780,Z1780:AN1780))</f>
        <v>#N/A</v>
      </c>
      <c r="M1780" s="7">
        <f>IF(Y1780&gt;0,RANK(Y1780,(W1780:Y1780,Z1780:AN1780)),0)</f>
        <v>0</v>
      </c>
      <c r="N1780" s="7"/>
      <c r="O1780" s="1" t="e">
        <f t="shared" si="930"/>
        <v>#NUM!</v>
      </c>
      <c r="P1780" s="2" t="e">
        <f t="shared" si="931"/>
        <v>#NUM!</v>
      </c>
      <c r="Q1780" s="2"/>
      <c r="R1780" s="2" t="str">
        <f t="shared" si="932"/>
        <v>-</v>
      </c>
      <c r="S1780" s="2" t="str">
        <f t="shared" si="933"/>
        <v>-</v>
      </c>
      <c r="T1780" s="2" t="str">
        <f t="shared" si="934"/>
        <v>-</v>
      </c>
      <c r="U1780" s="2" t="str">
        <f t="shared" si="935"/>
        <v>-</v>
      </c>
      <c r="V1780" s="2" t="str">
        <f t="shared" si="936"/>
        <v>-</v>
      </c>
      <c r="AY1780" s="162" t="str">
        <f t="shared" si="937"/>
        <v>Bedford CD6</v>
      </c>
      <c r="BA1780">
        <v>6</v>
      </c>
      <c r="BC1780" s="91">
        <v>51</v>
      </c>
      <c r="BD1780" s="93"/>
      <c r="BE1780">
        <v>51019</v>
      </c>
      <c r="BF1780">
        <f t="shared" si="906"/>
        <v>5101906</v>
      </c>
      <c r="BH1780" t="s">
        <v>3387</v>
      </c>
    </row>
    <row r="1781" spans="1:60">
      <c r="A1781" s="9" t="s">
        <v>2379</v>
      </c>
      <c r="B1781" t="s">
        <v>203</v>
      </c>
      <c r="C1781" s="1">
        <f t="shared" si="929"/>
        <v>0</v>
      </c>
      <c r="D1781" s="1"/>
      <c r="E1781" s="1"/>
      <c r="F1781" s="1"/>
      <c r="G1781" s="1"/>
      <c r="H1781" s="1"/>
      <c r="I1781" s="1"/>
      <c r="J1781" s="1"/>
      <c r="K1781" s="7" t="e">
        <f>RANK(W1781,(W1781:Y1781,Z1781:AN1781))</f>
        <v>#N/A</v>
      </c>
      <c r="L1781" s="7" t="e">
        <f>RANK(X1781,(W1781:Y1781,Z1781:AN1781))</f>
        <v>#N/A</v>
      </c>
      <c r="M1781" s="7">
        <f>IF(Y1781&gt;0,RANK(Y1781,(W1781:Y1781,Z1781:AN1781)),0)</f>
        <v>0</v>
      </c>
      <c r="N1781" s="7"/>
      <c r="O1781" s="1" t="e">
        <f t="shared" si="930"/>
        <v>#NUM!</v>
      </c>
      <c r="P1781" s="2" t="e">
        <f t="shared" si="931"/>
        <v>#NUM!</v>
      </c>
      <c r="Q1781" s="2"/>
      <c r="R1781" s="2" t="str">
        <f t="shared" si="932"/>
        <v>-</v>
      </c>
      <c r="S1781" s="2" t="str">
        <f t="shared" si="933"/>
        <v>-</v>
      </c>
      <c r="T1781" s="2" t="str">
        <f t="shared" si="934"/>
        <v>-</v>
      </c>
      <c r="U1781" s="2" t="str">
        <f t="shared" si="935"/>
        <v>-</v>
      </c>
      <c r="V1781" s="2" t="str">
        <f t="shared" si="936"/>
        <v>-</v>
      </c>
      <c r="AY1781" s="162" t="str">
        <f t="shared" si="937"/>
        <v>Chesterfield CD4</v>
      </c>
      <c r="BA1781">
        <v>4</v>
      </c>
      <c r="BC1781" s="91">
        <v>51</v>
      </c>
      <c r="BD1781" s="93"/>
      <c r="BE1781">
        <v>51041</v>
      </c>
      <c r="BF1781">
        <f t="shared" si="906"/>
        <v>5104104</v>
      </c>
      <c r="BH1781" t="s">
        <v>3387</v>
      </c>
    </row>
    <row r="1782" spans="1:60">
      <c r="A1782" s="9" t="s">
        <v>2379</v>
      </c>
      <c r="B1782" t="s">
        <v>203</v>
      </c>
      <c r="C1782" s="1">
        <f t="shared" si="929"/>
        <v>0</v>
      </c>
      <c r="D1782" s="1"/>
      <c r="E1782" s="1"/>
      <c r="F1782" s="1"/>
      <c r="G1782" s="1"/>
      <c r="H1782" s="1"/>
      <c r="I1782" s="1"/>
      <c r="J1782" s="1"/>
      <c r="K1782" s="7" t="e">
        <f>RANK(W1782,(W1782:Y1782,Z1782:AN1782))</f>
        <v>#N/A</v>
      </c>
      <c r="L1782" s="7" t="e">
        <f>RANK(X1782,(W1782:Y1782,Z1782:AN1782))</f>
        <v>#N/A</v>
      </c>
      <c r="M1782" s="7">
        <f>IF(Y1782&gt;0,RANK(Y1782,(W1782:Y1782,Z1782:AN1782)),0)</f>
        <v>0</v>
      </c>
      <c r="N1782" s="7"/>
      <c r="O1782" s="1" t="e">
        <f t="shared" si="930"/>
        <v>#NUM!</v>
      </c>
      <c r="P1782" s="2" t="e">
        <f t="shared" si="931"/>
        <v>#NUM!</v>
      </c>
      <c r="Q1782" s="2"/>
      <c r="R1782" s="2" t="str">
        <f t="shared" si="932"/>
        <v>-</v>
      </c>
      <c r="S1782" s="2" t="str">
        <f t="shared" si="933"/>
        <v>-</v>
      </c>
      <c r="T1782" s="2" t="str">
        <f t="shared" si="934"/>
        <v>-</v>
      </c>
      <c r="U1782" s="2" t="str">
        <f t="shared" si="935"/>
        <v>-</v>
      </c>
      <c r="V1782" s="2" t="str">
        <f t="shared" si="936"/>
        <v>-</v>
      </c>
      <c r="AY1782" s="162" t="str">
        <f t="shared" si="937"/>
        <v>Chesterfield CD7</v>
      </c>
      <c r="BA1782">
        <v>7</v>
      </c>
      <c r="BC1782" s="91">
        <v>51</v>
      </c>
      <c r="BD1782" s="93"/>
      <c r="BE1782">
        <v>51041</v>
      </c>
      <c r="BF1782">
        <f t="shared" si="906"/>
        <v>5104107</v>
      </c>
      <c r="BH1782" t="s">
        <v>3387</v>
      </c>
    </row>
    <row r="1783" spans="1:60">
      <c r="A1783" s="9" t="s">
        <v>2238</v>
      </c>
      <c r="B1783" t="s">
        <v>203</v>
      </c>
      <c r="C1783" s="1">
        <f t="shared" si="929"/>
        <v>0</v>
      </c>
      <c r="D1783" s="1"/>
      <c r="E1783" s="1"/>
      <c r="F1783" s="1"/>
      <c r="G1783" s="1"/>
      <c r="H1783" s="1"/>
      <c r="I1783" s="1"/>
      <c r="J1783" s="1"/>
      <c r="K1783" s="7" t="e">
        <f>RANK(W1783,(W1783:Y1783,Z1783:AN1783))</f>
        <v>#N/A</v>
      </c>
      <c r="L1783" s="7" t="e">
        <f>RANK(X1783,(W1783:Y1783,Z1783:AN1783))</f>
        <v>#N/A</v>
      </c>
      <c r="M1783" s="7">
        <f>IF(Y1783&gt;0,RANK(Y1783,(W1783:Y1783,Z1783:AN1783)),0)</f>
        <v>0</v>
      </c>
      <c r="N1783" s="7"/>
      <c r="O1783" s="1" t="e">
        <f t="shared" si="930"/>
        <v>#NUM!</v>
      </c>
      <c r="P1783" s="2" t="e">
        <f t="shared" si="931"/>
        <v>#NUM!</v>
      </c>
      <c r="Q1783" s="2"/>
      <c r="R1783" s="2" t="str">
        <f t="shared" si="932"/>
        <v>-</v>
      </c>
      <c r="S1783" s="2" t="str">
        <f t="shared" si="933"/>
        <v>-</v>
      </c>
      <c r="T1783" s="2" t="str">
        <f t="shared" si="934"/>
        <v>-</v>
      </c>
      <c r="U1783" s="2" t="str">
        <f t="shared" si="935"/>
        <v>-</v>
      </c>
      <c r="V1783" s="2" t="str">
        <f t="shared" si="936"/>
        <v>-</v>
      </c>
      <c r="AY1783" s="162" t="str">
        <f t="shared" si="937"/>
        <v>Fairfax CD8</v>
      </c>
      <c r="BA1783">
        <v>8</v>
      </c>
      <c r="BC1783" s="91">
        <v>51</v>
      </c>
      <c r="BD1783" s="93"/>
      <c r="BE1783">
        <v>51059</v>
      </c>
      <c r="BF1783">
        <f t="shared" si="906"/>
        <v>5105908</v>
      </c>
      <c r="BH1783" t="s">
        <v>3387</v>
      </c>
    </row>
    <row r="1784" spans="1:60">
      <c r="A1784" s="9" t="s">
        <v>2238</v>
      </c>
      <c r="B1784" t="s">
        <v>203</v>
      </c>
      <c r="C1784" s="1">
        <f t="shared" si="929"/>
        <v>0</v>
      </c>
      <c r="D1784" s="1"/>
      <c r="E1784" s="1"/>
      <c r="F1784" s="1"/>
      <c r="G1784" s="1"/>
      <c r="H1784" s="1"/>
      <c r="I1784" s="1"/>
      <c r="J1784" s="1"/>
      <c r="K1784" s="7" t="e">
        <f>RANK(W1784,(W1784:Y1784,Z1784:AN1784))</f>
        <v>#N/A</v>
      </c>
      <c r="L1784" s="7" t="e">
        <f>RANK(X1784,(W1784:Y1784,Z1784:AN1784))</f>
        <v>#N/A</v>
      </c>
      <c r="M1784" s="7">
        <f>IF(Y1784&gt;0,RANK(Y1784,(W1784:Y1784,Z1784:AN1784)),0)</f>
        <v>0</v>
      </c>
      <c r="N1784" s="7"/>
      <c r="O1784" s="1" t="e">
        <f t="shared" si="930"/>
        <v>#NUM!</v>
      </c>
      <c r="P1784" s="2" t="e">
        <f t="shared" si="931"/>
        <v>#NUM!</v>
      </c>
      <c r="Q1784" s="2"/>
      <c r="R1784" s="2" t="str">
        <f t="shared" si="932"/>
        <v>-</v>
      </c>
      <c r="S1784" s="2" t="str">
        <f t="shared" si="933"/>
        <v>-</v>
      </c>
      <c r="T1784" s="2" t="str">
        <f t="shared" si="934"/>
        <v>-</v>
      </c>
      <c r="U1784" s="2" t="str">
        <f t="shared" si="935"/>
        <v>-</v>
      </c>
      <c r="V1784" s="2" t="str">
        <f t="shared" si="936"/>
        <v>-</v>
      </c>
      <c r="AY1784" s="162" t="str">
        <f t="shared" si="937"/>
        <v>Fairfax CD10</v>
      </c>
      <c r="BA1784">
        <v>10</v>
      </c>
      <c r="BC1784" s="91">
        <v>51</v>
      </c>
      <c r="BD1784" s="93"/>
      <c r="BE1784">
        <v>51059</v>
      </c>
      <c r="BF1784">
        <f t="shared" si="906"/>
        <v>5105910</v>
      </c>
      <c r="BH1784" t="s">
        <v>3387</v>
      </c>
    </row>
    <row r="1785" spans="1:60">
      <c r="A1785" s="9" t="s">
        <v>2238</v>
      </c>
      <c r="B1785" t="s">
        <v>203</v>
      </c>
      <c r="C1785" s="1">
        <f t="shared" si="929"/>
        <v>0</v>
      </c>
      <c r="D1785" s="1"/>
      <c r="E1785" s="1"/>
      <c r="F1785" s="1"/>
      <c r="G1785" s="1"/>
      <c r="H1785" s="1"/>
      <c r="I1785" s="1"/>
      <c r="J1785" s="1"/>
      <c r="K1785" s="7" t="e">
        <f>RANK(W1785,(W1785:Y1785,Z1785:AN1785))</f>
        <v>#N/A</v>
      </c>
      <c r="L1785" s="7" t="e">
        <f>RANK(X1785,(W1785:Y1785,Z1785:AN1785))</f>
        <v>#N/A</v>
      </c>
      <c r="M1785" s="7">
        <f>IF(Y1785&gt;0,RANK(Y1785,(W1785:Y1785,Z1785:AN1785)),0)</f>
        <v>0</v>
      </c>
      <c r="N1785" s="7"/>
      <c r="O1785" s="1" t="e">
        <f t="shared" si="930"/>
        <v>#NUM!</v>
      </c>
      <c r="P1785" s="2" t="e">
        <f t="shared" si="931"/>
        <v>#NUM!</v>
      </c>
      <c r="Q1785" s="2"/>
      <c r="R1785" s="2" t="str">
        <f t="shared" si="932"/>
        <v>-</v>
      </c>
      <c r="S1785" s="2" t="str">
        <f t="shared" si="933"/>
        <v>-</v>
      </c>
      <c r="T1785" s="2" t="str">
        <f t="shared" si="934"/>
        <v>-</v>
      </c>
      <c r="U1785" s="2" t="str">
        <f t="shared" si="935"/>
        <v>-</v>
      </c>
      <c r="V1785" s="2" t="str">
        <f t="shared" si="936"/>
        <v>-</v>
      </c>
      <c r="AY1785" s="162" t="str">
        <f t="shared" si="937"/>
        <v>Fairfax CD11</v>
      </c>
      <c r="BA1785">
        <v>11</v>
      </c>
      <c r="BC1785" s="91">
        <v>51</v>
      </c>
      <c r="BD1785" s="93"/>
      <c r="BE1785">
        <v>51059</v>
      </c>
      <c r="BF1785">
        <f t="shared" si="906"/>
        <v>5105911</v>
      </c>
      <c r="BH1785" t="s">
        <v>3387</v>
      </c>
    </row>
    <row r="1786" spans="1:60">
      <c r="A1786" s="9" t="s">
        <v>1513</v>
      </c>
      <c r="B1786" t="s">
        <v>203</v>
      </c>
      <c r="C1786" s="1">
        <f t="shared" si="929"/>
        <v>0</v>
      </c>
      <c r="D1786" s="1"/>
      <c r="E1786" s="1"/>
      <c r="F1786" s="1"/>
      <c r="G1786" s="1"/>
      <c r="H1786" s="1"/>
      <c r="I1786" s="1"/>
      <c r="J1786" s="1"/>
      <c r="K1786" s="7" t="e">
        <f>RANK(W1786,(W1786:Y1786,Z1786:AN1786))</f>
        <v>#N/A</v>
      </c>
      <c r="L1786" s="7" t="e">
        <f>RANK(X1786,(W1786:Y1786,Z1786:AN1786))</f>
        <v>#N/A</v>
      </c>
      <c r="M1786" s="7">
        <f>IF(Y1786&gt;0,RANK(Y1786,(W1786:Y1786,Z1786:AN1786)),0)</f>
        <v>0</v>
      </c>
      <c r="N1786" s="7"/>
      <c r="O1786" s="1" t="e">
        <f t="shared" si="930"/>
        <v>#NUM!</v>
      </c>
      <c r="P1786" s="2" t="e">
        <f t="shared" si="931"/>
        <v>#NUM!</v>
      </c>
      <c r="Q1786" s="2"/>
      <c r="R1786" s="2" t="str">
        <f t="shared" si="932"/>
        <v>-</v>
      </c>
      <c r="S1786" s="2" t="str">
        <f t="shared" si="933"/>
        <v>-</v>
      </c>
      <c r="T1786" s="2" t="str">
        <f t="shared" si="934"/>
        <v>-</v>
      </c>
      <c r="U1786" s="2" t="str">
        <f t="shared" si="935"/>
        <v>-</v>
      </c>
      <c r="V1786" s="2" t="str">
        <f t="shared" si="936"/>
        <v>-</v>
      </c>
      <c r="AY1786" s="162" t="str">
        <f t="shared" si="937"/>
        <v>Fauquier CD1</v>
      </c>
      <c r="BA1786">
        <v>1</v>
      </c>
      <c r="BC1786" s="91">
        <v>51</v>
      </c>
      <c r="BD1786" s="93"/>
      <c r="BE1786">
        <v>51061</v>
      </c>
      <c r="BF1786">
        <f t="shared" si="906"/>
        <v>5106101</v>
      </c>
      <c r="BH1786" t="s">
        <v>3387</v>
      </c>
    </row>
    <row r="1787" spans="1:60">
      <c r="A1787" s="9" t="s">
        <v>1513</v>
      </c>
      <c r="B1787" t="s">
        <v>203</v>
      </c>
      <c r="C1787" s="1">
        <f t="shared" si="929"/>
        <v>0</v>
      </c>
      <c r="D1787" s="1"/>
      <c r="E1787" s="1"/>
      <c r="F1787" s="1"/>
      <c r="G1787" s="1"/>
      <c r="H1787" s="1"/>
      <c r="I1787" s="1"/>
      <c r="J1787" s="1"/>
      <c r="K1787" s="7" t="e">
        <f>RANK(W1787,(W1787:Y1787,Z1787:AN1787))</f>
        <v>#N/A</v>
      </c>
      <c r="L1787" s="7" t="e">
        <f>RANK(X1787,(W1787:Y1787,Z1787:AN1787))</f>
        <v>#N/A</v>
      </c>
      <c r="M1787" s="7">
        <f>IF(Y1787&gt;0,RANK(Y1787,(W1787:Y1787,Z1787:AN1787)),0)</f>
        <v>0</v>
      </c>
      <c r="N1787" s="7"/>
      <c r="O1787" s="1" t="e">
        <f t="shared" si="930"/>
        <v>#NUM!</v>
      </c>
      <c r="P1787" s="2" t="e">
        <f t="shared" si="931"/>
        <v>#NUM!</v>
      </c>
      <c r="Q1787" s="2"/>
      <c r="R1787" s="2" t="str">
        <f t="shared" si="932"/>
        <v>-</v>
      </c>
      <c r="S1787" s="2" t="str">
        <f t="shared" si="933"/>
        <v>-</v>
      </c>
      <c r="T1787" s="2" t="str">
        <f t="shared" si="934"/>
        <v>-</v>
      </c>
      <c r="U1787" s="2" t="str">
        <f t="shared" si="935"/>
        <v>-</v>
      </c>
      <c r="V1787" s="2" t="str">
        <f t="shared" si="936"/>
        <v>-</v>
      </c>
      <c r="AY1787" s="162" t="str">
        <f t="shared" si="937"/>
        <v>Fauquier CD5</v>
      </c>
      <c r="BA1787">
        <v>5</v>
      </c>
      <c r="BC1787" s="91">
        <v>51</v>
      </c>
      <c r="BD1787" s="93"/>
      <c r="BE1787">
        <v>51061</v>
      </c>
      <c r="BF1787">
        <f t="shared" si="906"/>
        <v>5106105</v>
      </c>
      <c r="BH1787" t="s">
        <v>3387</v>
      </c>
    </row>
    <row r="1788" spans="1:60">
      <c r="A1788" s="9" t="s">
        <v>2504</v>
      </c>
      <c r="B1788" t="s">
        <v>203</v>
      </c>
      <c r="C1788" s="1">
        <f t="shared" si="929"/>
        <v>0</v>
      </c>
      <c r="D1788" s="1"/>
      <c r="E1788" s="1"/>
      <c r="F1788" s="1"/>
      <c r="G1788" s="1"/>
      <c r="H1788" s="1"/>
      <c r="I1788" s="1"/>
      <c r="J1788" s="1"/>
      <c r="K1788" s="7" t="e">
        <f>RANK(W1788,(W1788:Y1788,Z1788:AN1788))</f>
        <v>#N/A</v>
      </c>
      <c r="L1788" s="7" t="e">
        <f>RANK(X1788,(W1788:Y1788,Z1788:AN1788))</f>
        <v>#N/A</v>
      </c>
      <c r="M1788" s="7">
        <f>IF(Y1788&gt;0,RANK(Y1788,(W1788:Y1788,Z1788:AN1788)),0)</f>
        <v>0</v>
      </c>
      <c r="N1788" s="7"/>
      <c r="O1788" s="1" t="e">
        <f t="shared" si="930"/>
        <v>#NUM!</v>
      </c>
      <c r="P1788" s="2" t="e">
        <f t="shared" si="931"/>
        <v>#NUM!</v>
      </c>
      <c r="Q1788" s="2"/>
      <c r="R1788" s="2" t="str">
        <f t="shared" si="932"/>
        <v>-</v>
      </c>
      <c r="S1788" s="2" t="str">
        <f t="shared" si="933"/>
        <v>-</v>
      </c>
      <c r="T1788" s="2" t="str">
        <f t="shared" si="934"/>
        <v>-</v>
      </c>
      <c r="U1788" s="2" t="str">
        <f t="shared" si="935"/>
        <v>-</v>
      </c>
      <c r="V1788" s="2" t="str">
        <f t="shared" si="936"/>
        <v>-</v>
      </c>
      <c r="AY1788" s="162" t="str">
        <f t="shared" si="937"/>
        <v>Henrico CD3</v>
      </c>
      <c r="BA1788">
        <v>3</v>
      </c>
      <c r="BC1788" s="91">
        <v>51</v>
      </c>
      <c r="BD1788" s="93"/>
      <c r="BE1788">
        <v>51087</v>
      </c>
      <c r="BF1788">
        <f t="shared" si="906"/>
        <v>5108703</v>
      </c>
      <c r="BH1788" t="s">
        <v>3387</v>
      </c>
    </row>
    <row r="1789" spans="1:60">
      <c r="A1789" s="9" t="s">
        <v>2504</v>
      </c>
      <c r="B1789" t="s">
        <v>203</v>
      </c>
      <c r="C1789" s="1">
        <f t="shared" si="929"/>
        <v>0</v>
      </c>
      <c r="D1789" s="1"/>
      <c r="E1789" s="1"/>
      <c r="F1789" s="1"/>
      <c r="G1789" s="1"/>
      <c r="H1789" s="1"/>
      <c r="I1789" s="1"/>
      <c r="J1789" s="1"/>
      <c r="K1789" s="7" t="e">
        <f>RANK(W1789,(W1789:Y1789,Z1789:AN1789))</f>
        <v>#N/A</v>
      </c>
      <c r="L1789" s="7" t="e">
        <f>RANK(X1789,(W1789:Y1789,Z1789:AN1789))</f>
        <v>#N/A</v>
      </c>
      <c r="M1789" s="7">
        <f>IF(Y1789&gt;0,RANK(Y1789,(W1789:Y1789,Z1789:AN1789)),0)</f>
        <v>0</v>
      </c>
      <c r="N1789" s="7"/>
      <c r="O1789" s="1" t="e">
        <f t="shared" si="930"/>
        <v>#NUM!</v>
      </c>
      <c r="P1789" s="2" t="e">
        <f t="shared" si="931"/>
        <v>#NUM!</v>
      </c>
      <c r="Q1789" s="2"/>
      <c r="R1789" s="2" t="str">
        <f t="shared" si="932"/>
        <v>-</v>
      </c>
      <c r="S1789" s="2" t="str">
        <f t="shared" si="933"/>
        <v>-</v>
      </c>
      <c r="T1789" s="2" t="str">
        <f t="shared" si="934"/>
        <v>-</v>
      </c>
      <c r="U1789" s="2" t="str">
        <f t="shared" si="935"/>
        <v>-</v>
      </c>
      <c r="V1789" s="2" t="str">
        <f t="shared" si="936"/>
        <v>-</v>
      </c>
      <c r="AY1789" s="162" t="str">
        <f t="shared" si="937"/>
        <v>Henrico CD7</v>
      </c>
      <c r="BA1789">
        <v>7</v>
      </c>
      <c r="BC1789" s="91">
        <v>51</v>
      </c>
      <c r="BD1789" s="93"/>
      <c r="BE1789">
        <v>51087</v>
      </c>
      <c r="BF1789">
        <f t="shared" si="906"/>
        <v>5108707</v>
      </c>
      <c r="BH1789" t="s">
        <v>3387</v>
      </c>
    </row>
    <row r="1790" spans="1:60">
      <c r="A1790" s="9" t="s">
        <v>2146</v>
      </c>
      <c r="B1790" t="s">
        <v>203</v>
      </c>
      <c r="C1790" s="1">
        <f t="shared" si="929"/>
        <v>0</v>
      </c>
      <c r="D1790" s="1"/>
      <c r="E1790" s="1"/>
      <c r="F1790" s="1"/>
      <c r="G1790" s="1"/>
      <c r="H1790" s="1"/>
      <c r="I1790" s="1"/>
      <c r="J1790" s="1"/>
      <c r="K1790" s="7" t="e">
        <f>RANK(W1790,(W1790:Y1790,Z1790:AN1790))</f>
        <v>#N/A</v>
      </c>
      <c r="L1790" s="7" t="e">
        <f>RANK(X1790,(W1790:Y1790,Z1790:AN1790))</f>
        <v>#N/A</v>
      </c>
      <c r="M1790" s="7">
        <f>IF(Y1790&gt;0,RANK(Y1790,(W1790:Y1790,Z1790:AN1790)),0)</f>
        <v>0</v>
      </c>
      <c r="N1790" s="7"/>
      <c r="O1790" s="1" t="e">
        <f t="shared" si="930"/>
        <v>#NUM!</v>
      </c>
      <c r="P1790" s="2" t="e">
        <f t="shared" si="931"/>
        <v>#NUM!</v>
      </c>
      <c r="Q1790" s="2"/>
      <c r="R1790" s="2" t="str">
        <f t="shared" si="932"/>
        <v>-</v>
      </c>
      <c r="S1790" s="2" t="str">
        <f t="shared" si="933"/>
        <v>-</v>
      </c>
      <c r="T1790" s="2" t="str">
        <f t="shared" si="934"/>
        <v>-</v>
      </c>
      <c r="U1790" s="2" t="str">
        <f t="shared" si="935"/>
        <v>-</v>
      </c>
      <c r="V1790" s="2" t="str">
        <f t="shared" si="936"/>
        <v>-</v>
      </c>
      <c r="AY1790" s="162" t="str">
        <f t="shared" si="937"/>
        <v>Henry CD5</v>
      </c>
      <c r="BA1790">
        <v>5</v>
      </c>
      <c r="BC1790" s="91">
        <v>51</v>
      </c>
      <c r="BD1790" s="93"/>
      <c r="BE1790">
        <v>51089</v>
      </c>
      <c r="BF1790">
        <f t="shared" si="906"/>
        <v>5108905</v>
      </c>
      <c r="BH1790" t="s">
        <v>3387</v>
      </c>
    </row>
    <row r="1791" spans="1:60">
      <c r="A1791" s="9" t="s">
        <v>2146</v>
      </c>
      <c r="B1791" t="s">
        <v>203</v>
      </c>
      <c r="C1791" s="1">
        <f t="shared" si="929"/>
        <v>0</v>
      </c>
      <c r="D1791" s="1"/>
      <c r="E1791" s="1"/>
      <c r="F1791" s="1"/>
      <c r="G1791" s="1"/>
      <c r="H1791" s="1"/>
      <c r="I1791" s="1"/>
      <c r="J1791" s="1"/>
      <c r="K1791" s="7" t="e">
        <f>RANK(W1791,(W1791:Y1791,Z1791:AN1791))</f>
        <v>#N/A</v>
      </c>
      <c r="L1791" s="7" t="e">
        <f>RANK(X1791,(W1791:Y1791,Z1791:AN1791))</f>
        <v>#N/A</v>
      </c>
      <c r="M1791" s="7">
        <f>IF(Y1791&gt;0,RANK(Y1791,(W1791:Y1791,Z1791:AN1791)),0)</f>
        <v>0</v>
      </c>
      <c r="N1791" s="7"/>
      <c r="O1791" s="1" t="e">
        <f t="shared" si="930"/>
        <v>#NUM!</v>
      </c>
      <c r="P1791" s="2" t="e">
        <f t="shared" si="931"/>
        <v>#NUM!</v>
      </c>
      <c r="Q1791" s="2"/>
      <c r="R1791" s="2" t="str">
        <f t="shared" si="932"/>
        <v>-</v>
      </c>
      <c r="S1791" s="2" t="str">
        <f t="shared" si="933"/>
        <v>-</v>
      </c>
      <c r="T1791" s="2" t="str">
        <f t="shared" si="934"/>
        <v>-</v>
      </c>
      <c r="U1791" s="2" t="str">
        <f t="shared" si="935"/>
        <v>-</v>
      </c>
      <c r="V1791" s="2" t="str">
        <f t="shared" si="936"/>
        <v>-</v>
      </c>
      <c r="AY1791" s="162" t="str">
        <f t="shared" si="937"/>
        <v>Henry CD9</v>
      </c>
      <c r="BA1791">
        <v>9</v>
      </c>
      <c r="BC1791" s="91">
        <v>51</v>
      </c>
      <c r="BD1791" s="93"/>
      <c r="BE1791">
        <v>51089</v>
      </c>
      <c r="BF1791">
        <f t="shared" si="906"/>
        <v>5108909</v>
      </c>
      <c r="BH1791" t="s">
        <v>3387</v>
      </c>
    </row>
    <row r="1792" spans="1:60">
      <c r="A1792" s="9" t="s">
        <v>1245</v>
      </c>
      <c r="B1792" t="s">
        <v>203</v>
      </c>
      <c r="C1792" s="1">
        <f t="shared" si="929"/>
        <v>0</v>
      </c>
      <c r="D1792" s="1"/>
      <c r="E1792" s="1"/>
      <c r="F1792" s="1"/>
      <c r="G1792" s="1"/>
      <c r="H1792" s="1"/>
      <c r="I1792" s="1"/>
      <c r="J1792" s="1"/>
      <c r="K1792" s="7" t="e">
        <f>RANK(W1792,(W1792:Y1792,Z1792:AN1792))</f>
        <v>#N/A</v>
      </c>
      <c r="L1792" s="7" t="e">
        <f>RANK(X1792,(W1792:Y1792,Z1792:AN1792))</f>
        <v>#N/A</v>
      </c>
      <c r="M1792" s="7">
        <f>IF(Y1792&gt;0,RANK(Y1792,(W1792:Y1792,Z1792:AN1792)),0)</f>
        <v>0</v>
      </c>
      <c r="N1792" s="7"/>
      <c r="O1792" s="1" t="e">
        <f t="shared" si="930"/>
        <v>#NUM!</v>
      </c>
      <c r="P1792" s="2" t="e">
        <f t="shared" si="931"/>
        <v>#NUM!</v>
      </c>
      <c r="Q1792" s="2"/>
      <c r="R1792" s="2" t="str">
        <f t="shared" si="932"/>
        <v>-</v>
      </c>
      <c r="S1792" s="2" t="str">
        <f t="shared" si="933"/>
        <v>-</v>
      </c>
      <c r="T1792" s="2" t="str">
        <f t="shared" si="934"/>
        <v>-</v>
      </c>
      <c r="U1792" s="2" t="str">
        <f t="shared" si="935"/>
        <v>-</v>
      </c>
      <c r="V1792" s="2" t="str">
        <f t="shared" si="936"/>
        <v>-</v>
      </c>
      <c r="AY1792" s="162" t="str">
        <f t="shared" si="937"/>
        <v>Prince George CD3</v>
      </c>
      <c r="BA1792">
        <v>3</v>
      </c>
      <c r="BC1792" s="91">
        <v>51</v>
      </c>
      <c r="BD1792" s="93"/>
      <c r="BE1792">
        <v>51149</v>
      </c>
      <c r="BF1792">
        <f t="shared" ref="BF1792:BF1829" si="938">BE1792*100+BA1792</f>
        <v>5114903</v>
      </c>
      <c r="BH1792" t="s">
        <v>3387</v>
      </c>
    </row>
    <row r="1793" spans="1:60">
      <c r="A1793" s="9" t="s">
        <v>1245</v>
      </c>
      <c r="B1793" t="s">
        <v>203</v>
      </c>
      <c r="C1793" s="1">
        <f t="shared" si="929"/>
        <v>0</v>
      </c>
      <c r="D1793" s="1"/>
      <c r="E1793" s="1"/>
      <c r="F1793" s="1"/>
      <c r="G1793" s="1"/>
      <c r="H1793" s="1"/>
      <c r="I1793" s="1"/>
      <c r="J1793" s="1"/>
      <c r="K1793" s="7" t="e">
        <f>RANK(W1793,(W1793:Y1793,Z1793:AN1793))</f>
        <v>#N/A</v>
      </c>
      <c r="L1793" s="7" t="e">
        <f>RANK(X1793,(W1793:Y1793,Z1793:AN1793))</f>
        <v>#N/A</v>
      </c>
      <c r="M1793" s="7">
        <f>IF(Y1793&gt;0,RANK(Y1793,(W1793:Y1793,Z1793:AN1793)),0)</f>
        <v>0</v>
      </c>
      <c r="N1793" s="7"/>
      <c r="O1793" s="1" t="e">
        <f t="shared" si="930"/>
        <v>#NUM!</v>
      </c>
      <c r="P1793" s="2" t="e">
        <f t="shared" si="931"/>
        <v>#NUM!</v>
      </c>
      <c r="Q1793" s="2"/>
      <c r="R1793" s="2" t="str">
        <f t="shared" si="932"/>
        <v>-</v>
      </c>
      <c r="S1793" s="2" t="str">
        <f t="shared" si="933"/>
        <v>-</v>
      </c>
      <c r="T1793" s="2" t="str">
        <f t="shared" si="934"/>
        <v>-</v>
      </c>
      <c r="U1793" s="2" t="str">
        <f t="shared" si="935"/>
        <v>-</v>
      </c>
      <c r="V1793" s="2" t="str">
        <f t="shared" si="936"/>
        <v>-</v>
      </c>
      <c r="AY1793" s="162" t="str">
        <f t="shared" si="937"/>
        <v>Prince George CD4</v>
      </c>
      <c r="BA1793">
        <v>4</v>
      </c>
      <c r="BC1793" s="91">
        <v>51</v>
      </c>
      <c r="BD1793" s="93"/>
      <c r="BE1793">
        <v>51149</v>
      </c>
      <c r="BF1793">
        <f t="shared" si="938"/>
        <v>5114904</v>
      </c>
      <c r="BH1793" t="s">
        <v>3387</v>
      </c>
    </row>
    <row r="1794" spans="1:60">
      <c r="A1794" s="9" t="s">
        <v>2389</v>
      </c>
      <c r="B1794" t="s">
        <v>203</v>
      </c>
      <c r="C1794" s="1">
        <f t="shared" si="929"/>
        <v>0</v>
      </c>
      <c r="D1794" s="1"/>
      <c r="E1794" s="1"/>
      <c r="F1794" s="1"/>
      <c r="G1794" s="1"/>
      <c r="H1794" s="1"/>
      <c r="I1794" s="1"/>
      <c r="J1794" s="1"/>
      <c r="K1794" s="7" t="e">
        <f>RANK(W1794,(W1794:Y1794,Z1794:AN1794))</f>
        <v>#N/A</v>
      </c>
      <c r="L1794" s="7" t="e">
        <f>RANK(X1794,(W1794:Y1794,Z1794:AN1794))</f>
        <v>#N/A</v>
      </c>
      <c r="M1794" s="7">
        <f>IF(Y1794&gt;0,RANK(Y1794,(W1794:Y1794,Z1794:AN1794)),0)</f>
        <v>0</v>
      </c>
      <c r="N1794" s="7"/>
      <c r="O1794" s="1" t="e">
        <f t="shared" si="930"/>
        <v>#NUM!</v>
      </c>
      <c r="P1794" s="2" t="e">
        <f t="shared" si="931"/>
        <v>#NUM!</v>
      </c>
      <c r="Q1794" s="2"/>
      <c r="R1794" s="2" t="str">
        <f t="shared" si="932"/>
        <v>-</v>
      </c>
      <c r="S1794" s="2" t="str">
        <f t="shared" si="933"/>
        <v>-</v>
      </c>
      <c r="T1794" s="2" t="str">
        <f t="shared" si="934"/>
        <v>-</v>
      </c>
      <c r="U1794" s="2" t="str">
        <f t="shared" si="935"/>
        <v>-</v>
      </c>
      <c r="V1794" s="2" t="str">
        <f t="shared" si="936"/>
        <v>-</v>
      </c>
      <c r="AY1794" s="162" t="str">
        <f t="shared" si="937"/>
        <v>Prince William CD1</v>
      </c>
      <c r="BA1794">
        <v>1</v>
      </c>
      <c r="BC1794" s="91">
        <v>51</v>
      </c>
      <c r="BD1794" s="93"/>
      <c r="BE1794">
        <v>51153</v>
      </c>
      <c r="BF1794">
        <f t="shared" si="938"/>
        <v>5115301</v>
      </c>
      <c r="BH1794" t="s">
        <v>3387</v>
      </c>
    </row>
    <row r="1795" spans="1:60">
      <c r="A1795" s="9" t="s">
        <v>2389</v>
      </c>
      <c r="B1795" t="s">
        <v>203</v>
      </c>
      <c r="C1795" s="1">
        <f t="shared" si="929"/>
        <v>0</v>
      </c>
      <c r="D1795" s="1"/>
      <c r="E1795" s="1"/>
      <c r="F1795" s="1"/>
      <c r="G1795" s="1"/>
      <c r="H1795" s="1"/>
      <c r="I1795" s="1"/>
      <c r="J1795" s="1"/>
      <c r="K1795" s="7" t="e">
        <f>RANK(W1795,(W1795:Y1795,Z1795:AN1795))</f>
        <v>#N/A</v>
      </c>
      <c r="L1795" s="7" t="e">
        <f>RANK(X1795,(W1795:Y1795,Z1795:AN1795))</f>
        <v>#N/A</v>
      </c>
      <c r="M1795" s="7">
        <f>IF(Y1795&gt;0,RANK(Y1795,(W1795:Y1795,Z1795:AN1795)),0)</f>
        <v>0</v>
      </c>
      <c r="N1795" s="7"/>
      <c r="O1795" s="1" t="e">
        <f t="shared" si="930"/>
        <v>#NUM!</v>
      </c>
      <c r="P1795" s="2" t="e">
        <f t="shared" si="931"/>
        <v>#NUM!</v>
      </c>
      <c r="Q1795" s="2"/>
      <c r="R1795" s="2" t="str">
        <f t="shared" si="932"/>
        <v>-</v>
      </c>
      <c r="S1795" s="2" t="str">
        <f t="shared" si="933"/>
        <v>-</v>
      </c>
      <c r="T1795" s="2" t="str">
        <f t="shared" si="934"/>
        <v>-</v>
      </c>
      <c r="U1795" s="2" t="str">
        <f t="shared" si="935"/>
        <v>-</v>
      </c>
      <c r="V1795" s="2" t="str">
        <f t="shared" si="936"/>
        <v>-</v>
      </c>
      <c r="AY1795" s="162" t="str">
        <f t="shared" si="937"/>
        <v>Prince William CD10</v>
      </c>
      <c r="BA1795">
        <v>10</v>
      </c>
      <c r="BC1795" s="91">
        <v>51</v>
      </c>
      <c r="BD1795" s="93"/>
      <c r="BE1795">
        <v>51153</v>
      </c>
      <c r="BF1795">
        <f t="shared" si="938"/>
        <v>5115310</v>
      </c>
      <c r="BH1795" t="s">
        <v>3387</v>
      </c>
    </row>
    <row r="1796" spans="1:60">
      <c r="A1796" s="9" t="s">
        <v>2389</v>
      </c>
      <c r="B1796" t="s">
        <v>203</v>
      </c>
      <c r="C1796" s="1">
        <f t="shared" si="929"/>
        <v>0</v>
      </c>
      <c r="D1796" s="1"/>
      <c r="E1796" s="1"/>
      <c r="F1796" s="1"/>
      <c r="G1796" s="1"/>
      <c r="H1796" s="1"/>
      <c r="I1796" s="1"/>
      <c r="J1796" s="1"/>
      <c r="K1796" s="7" t="e">
        <f>RANK(W1796,(W1796:Y1796,Z1796:AN1796))</f>
        <v>#N/A</v>
      </c>
      <c r="L1796" s="7" t="e">
        <f>RANK(X1796,(W1796:Y1796,Z1796:AN1796))</f>
        <v>#N/A</v>
      </c>
      <c r="M1796" s="7">
        <f>IF(Y1796&gt;0,RANK(Y1796,(W1796:Y1796,Z1796:AN1796)),0)</f>
        <v>0</v>
      </c>
      <c r="N1796" s="7"/>
      <c r="O1796" s="1" t="e">
        <f t="shared" si="930"/>
        <v>#NUM!</v>
      </c>
      <c r="P1796" s="2" t="e">
        <f t="shared" si="931"/>
        <v>#NUM!</v>
      </c>
      <c r="Q1796" s="2"/>
      <c r="R1796" s="2" t="str">
        <f t="shared" si="932"/>
        <v>-</v>
      </c>
      <c r="S1796" s="2" t="str">
        <f t="shared" si="933"/>
        <v>-</v>
      </c>
      <c r="T1796" s="2" t="str">
        <f t="shared" si="934"/>
        <v>-</v>
      </c>
      <c r="U1796" s="2" t="str">
        <f t="shared" si="935"/>
        <v>-</v>
      </c>
      <c r="V1796" s="2" t="str">
        <f t="shared" si="936"/>
        <v>-</v>
      </c>
      <c r="AY1796" s="162" t="str">
        <f t="shared" si="937"/>
        <v>Prince William CD11</v>
      </c>
      <c r="BA1796">
        <v>11</v>
      </c>
      <c r="BC1796" s="91">
        <v>51</v>
      </c>
      <c r="BD1796" s="93"/>
      <c r="BE1796">
        <v>51153</v>
      </c>
      <c r="BF1796">
        <f t="shared" si="938"/>
        <v>5115311</v>
      </c>
      <c r="BH1796" t="s">
        <v>3387</v>
      </c>
    </row>
    <row r="1797" spans="1:60">
      <c r="A1797" s="9" t="s">
        <v>413</v>
      </c>
      <c r="B1797" t="s">
        <v>203</v>
      </c>
      <c r="C1797" s="1">
        <f t="shared" si="929"/>
        <v>0</v>
      </c>
      <c r="D1797" s="1"/>
      <c r="E1797" s="1"/>
      <c r="F1797" s="1"/>
      <c r="G1797" s="1"/>
      <c r="H1797" s="1"/>
      <c r="I1797" s="1"/>
      <c r="J1797" s="1"/>
      <c r="K1797" s="7" t="e">
        <f>RANK(W1797,(W1797:Y1797,Z1797:AN1797))</f>
        <v>#N/A</v>
      </c>
      <c r="L1797" s="7" t="e">
        <f>RANK(X1797,(W1797:Y1797,Z1797:AN1797))</f>
        <v>#N/A</v>
      </c>
      <c r="M1797" s="7">
        <f>IF(Y1797&gt;0,RANK(Y1797,(W1797:Y1797,Z1797:AN1797)),0)</f>
        <v>0</v>
      </c>
      <c r="N1797" s="7"/>
      <c r="O1797" s="1" t="e">
        <f t="shared" si="930"/>
        <v>#NUM!</v>
      </c>
      <c r="P1797" s="2" t="e">
        <f t="shared" si="931"/>
        <v>#NUM!</v>
      </c>
      <c r="Q1797" s="2"/>
      <c r="R1797" s="2" t="str">
        <f t="shared" si="932"/>
        <v>-</v>
      </c>
      <c r="S1797" s="2" t="str">
        <f t="shared" si="933"/>
        <v>-</v>
      </c>
      <c r="T1797" s="2" t="str">
        <f t="shared" si="934"/>
        <v>-</v>
      </c>
      <c r="U1797" s="2" t="str">
        <f t="shared" si="935"/>
        <v>-</v>
      </c>
      <c r="V1797" s="2" t="str">
        <f t="shared" si="936"/>
        <v>-</v>
      </c>
      <c r="AY1797" s="162" t="str">
        <f t="shared" si="937"/>
        <v>Roanoke CD6</v>
      </c>
      <c r="BA1797">
        <v>6</v>
      </c>
      <c r="BC1797" s="91">
        <v>51</v>
      </c>
      <c r="BD1797" s="93"/>
      <c r="BE1797">
        <v>51161</v>
      </c>
      <c r="BF1797">
        <f t="shared" si="938"/>
        <v>5116106</v>
      </c>
      <c r="BH1797" t="s">
        <v>3387</v>
      </c>
    </row>
    <row r="1798" spans="1:60">
      <c r="A1798" s="9" t="s">
        <v>413</v>
      </c>
      <c r="B1798" t="s">
        <v>203</v>
      </c>
      <c r="C1798" s="1">
        <f t="shared" si="929"/>
        <v>0</v>
      </c>
      <c r="D1798" s="1"/>
      <c r="E1798" s="1"/>
      <c r="F1798" s="1"/>
      <c r="G1798" s="1"/>
      <c r="H1798" s="1"/>
      <c r="I1798" s="1"/>
      <c r="J1798" s="1"/>
      <c r="K1798" s="7" t="e">
        <f>RANK(W1798,(W1798:Y1798,Z1798:AN1798))</f>
        <v>#N/A</v>
      </c>
      <c r="L1798" s="7" t="e">
        <f>RANK(X1798,(W1798:Y1798,Z1798:AN1798))</f>
        <v>#N/A</v>
      </c>
      <c r="M1798" s="7">
        <f>IF(Y1798&gt;0,RANK(Y1798,(W1798:Y1798,Z1798:AN1798)),0)</f>
        <v>0</v>
      </c>
      <c r="N1798" s="7"/>
      <c r="O1798" s="1" t="e">
        <f t="shared" si="930"/>
        <v>#NUM!</v>
      </c>
      <c r="P1798" s="2" t="e">
        <f t="shared" si="931"/>
        <v>#NUM!</v>
      </c>
      <c r="Q1798" s="2"/>
      <c r="R1798" s="2" t="str">
        <f t="shared" si="932"/>
        <v>-</v>
      </c>
      <c r="S1798" s="2" t="str">
        <f t="shared" si="933"/>
        <v>-</v>
      </c>
      <c r="T1798" s="2" t="str">
        <f t="shared" si="934"/>
        <v>-</v>
      </c>
      <c r="U1798" s="2" t="str">
        <f t="shared" si="935"/>
        <v>-</v>
      </c>
      <c r="V1798" s="2" t="str">
        <f t="shared" si="936"/>
        <v>-</v>
      </c>
      <c r="AY1798" s="162" t="str">
        <f t="shared" si="937"/>
        <v>Roanoke CD9</v>
      </c>
      <c r="BA1798">
        <v>9</v>
      </c>
      <c r="BC1798" s="91">
        <v>51</v>
      </c>
      <c r="BD1798" s="93"/>
      <c r="BE1798">
        <v>51161</v>
      </c>
      <c r="BF1798">
        <f t="shared" si="938"/>
        <v>5116109</v>
      </c>
      <c r="BH1798" t="s">
        <v>3387</v>
      </c>
    </row>
    <row r="1799" spans="1:60">
      <c r="A1799" s="9" t="s">
        <v>855</v>
      </c>
      <c r="B1799" t="s">
        <v>203</v>
      </c>
      <c r="C1799" s="1">
        <f t="shared" si="929"/>
        <v>0</v>
      </c>
      <c r="D1799" s="1"/>
      <c r="E1799" s="1"/>
      <c r="F1799" s="1"/>
      <c r="G1799" s="1"/>
      <c r="H1799" s="1"/>
      <c r="I1799" s="1"/>
      <c r="J1799" s="1"/>
      <c r="K1799" s="7" t="e">
        <f>RANK(W1799,(W1799:Y1799,Z1799:AN1799))</f>
        <v>#N/A</v>
      </c>
      <c r="L1799" s="7" t="e">
        <f>RANK(X1799,(W1799:Y1799,Z1799:AN1799))</f>
        <v>#N/A</v>
      </c>
      <c r="M1799" s="7">
        <f>IF(Y1799&gt;0,RANK(Y1799,(W1799:Y1799,Z1799:AN1799)),0)</f>
        <v>0</v>
      </c>
      <c r="N1799" s="7"/>
      <c r="O1799" s="1" t="e">
        <f t="shared" si="930"/>
        <v>#NUM!</v>
      </c>
      <c r="P1799" s="2" t="e">
        <f t="shared" si="931"/>
        <v>#NUM!</v>
      </c>
      <c r="Q1799" s="2"/>
      <c r="R1799" s="2" t="str">
        <f t="shared" si="932"/>
        <v>-</v>
      </c>
      <c r="S1799" s="2" t="str">
        <f t="shared" si="933"/>
        <v>-</v>
      </c>
      <c r="T1799" s="2" t="str">
        <f t="shared" si="934"/>
        <v>-</v>
      </c>
      <c r="U1799" s="2" t="str">
        <f t="shared" si="935"/>
        <v>-</v>
      </c>
      <c r="V1799" s="2" t="str">
        <f t="shared" si="936"/>
        <v>-</v>
      </c>
      <c r="AY1799" s="162" t="str">
        <f t="shared" si="937"/>
        <v>Spotsylvania CD1</v>
      </c>
      <c r="BA1799">
        <v>1</v>
      </c>
      <c r="BC1799" s="91">
        <v>51</v>
      </c>
      <c r="BD1799" s="93"/>
      <c r="BE1799">
        <v>51177</v>
      </c>
      <c r="BF1799">
        <f t="shared" si="938"/>
        <v>5117701</v>
      </c>
      <c r="BH1799" t="s">
        <v>3387</v>
      </c>
    </row>
    <row r="1800" spans="1:60">
      <c r="A1800" s="9" t="s">
        <v>855</v>
      </c>
      <c r="B1800" t="s">
        <v>203</v>
      </c>
      <c r="C1800" s="1">
        <f t="shared" si="929"/>
        <v>0</v>
      </c>
      <c r="D1800" s="1"/>
      <c r="E1800" s="1"/>
      <c r="F1800" s="1"/>
      <c r="G1800" s="1"/>
      <c r="H1800" s="1"/>
      <c r="I1800" s="1"/>
      <c r="J1800" s="1"/>
      <c r="K1800" s="7" t="e">
        <f>RANK(W1800,(W1800:Y1800,Z1800:AN1800))</f>
        <v>#N/A</v>
      </c>
      <c r="L1800" s="7" t="e">
        <f>RANK(X1800,(W1800:Y1800,Z1800:AN1800))</f>
        <v>#N/A</v>
      </c>
      <c r="M1800" s="7">
        <f>IF(Y1800&gt;0,RANK(Y1800,(W1800:Y1800,Z1800:AN1800)),0)</f>
        <v>0</v>
      </c>
      <c r="N1800" s="7"/>
      <c r="O1800" s="1" t="e">
        <f t="shared" si="930"/>
        <v>#NUM!</v>
      </c>
      <c r="P1800" s="2" t="e">
        <f t="shared" si="931"/>
        <v>#NUM!</v>
      </c>
      <c r="Q1800" s="2"/>
      <c r="R1800" s="2" t="str">
        <f t="shared" si="932"/>
        <v>-</v>
      </c>
      <c r="S1800" s="2" t="str">
        <f t="shared" si="933"/>
        <v>-</v>
      </c>
      <c r="T1800" s="2" t="str">
        <f t="shared" si="934"/>
        <v>-</v>
      </c>
      <c r="U1800" s="2" t="str">
        <f t="shared" si="935"/>
        <v>-</v>
      </c>
      <c r="V1800" s="2" t="str">
        <f t="shared" si="936"/>
        <v>-</v>
      </c>
      <c r="AY1800" s="162" t="str">
        <f t="shared" si="937"/>
        <v>Spotsylvania CD7</v>
      </c>
      <c r="BA1800">
        <v>7</v>
      </c>
      <c r="BC1800" s="91">
        <v>51</v>
      </c>
      <c r="BD1800" s="93"/>
      <c r="BE1800">
        <v>51177</v>
      </c>
      <c r="BF1800">
        <f t="shared" si="938"/>
        <v>5117707</v>
      </c>
      <c r="BH1800" t="s">
        <v>3387</v>
      </c>
    </row>
    <row r="1801" spans="1:60">
      <c r="A1801" s="9" t="s">
        <v>276</v>
      </c>
      <c r="B1801" t="s">
        <v>203</v>
      </c>
      <c r="C1801" s="1">
        <f t="shared" si="929"/>
        <v>0</v>
      </c>
      <c r="D1801" s="1"/>
      <c r="E1801" s="1"/>
      <c r="F1801" s="1"/>
      <c r="G1801" s="1"/>
      <c r="H1801" s="1"/>
      <c r="I1801" s="1"/>
      <c r="J1801" s="1"/>
      <c r="K1801" s="7" t="e">
        <f>RANK(W1801,(W1801:Y1801,Z1801:AN1801))</f>
        <v>#N/A</v>
      </c>
      <c r="L1801" s="7" t="e">
        <f>RANK(X1801,(W1801:Y1801,Z1801:AN1801))</f>
        <v>#N/A</v>
      </c>
      <c r="M1801" s="7">
        <f>IF(Y1801&gt;0,RANK(Y1801,(W1801:Y1801,Z1801:AN1801)),0)</f>
        <v>0</v>
      </c>
      <c r="N1801" s="7"/>
      <c r="O1801" s="1" t="e">
        <f t="shared" si="930"/>
        <v>#NUM!</v>
      </c>
      <c r="P1801" s="2" t="e">
        <f t="shared" si="931"/>
        <v>#NUM!</v>
      </c>
      <c r="Q1801" s="2"/>
      <c r="R1801" s="2" t="str">
        <f t="shared" si="932"/>
        <v>-</v>
      </c>
      <c r="S1801" s="2" t="str">
        <f t="shared" si="933"/>
        <v>-</v>
      </c>
      <c r="T1801" s="2" t="str">
        <f t="shared" si="934"/>
        <v>-</v>
      </c>
      <c r="U1801" s="2" t="str">
        <f t="shared" si="935"/>
        <v>-</v>
      </c>
      <c r="V1801" s="2" t="str">
        <f t="shared" si="936"/>
        <v>-</v>
      </c>
      <c r="AY1801" s="162" t="str">
        <f t="shared" si="937"/>
        <v>Hampton CD2</v>
      </c>
      <c r="BA1801">
        <v>2</v>
      </c>
      <c r="BC1801" s="91">
        <v>51</v>
      </c>
      <c r="BD1801" s="93"/>
      <c r="BE1801">
        <v>51650</v>
      </c>
      <c r="BF1801">
        <f t="shared" si="938"/>
        <v>5165002</v>
      </c>
      <c r="BH1801" t="s">
        <v>3387</v>
      </c>
    </row>
    <row r="1802" spans="1:60">
      <c r="A1802" s="9" t="s">
        <v>276</v>
      </c>
      <c r="B1802" t="s">
        <v>203</v>
      </c>
      <c r="C1802" s="1">
        <f t="shared" si="929"/>
        <v>0</v>
      </c>
      <c r="D1802" s="1"/>
      <c r="E1802" s="1"/>
      <c r="F1802" s="1"/>
      <c r="G1802" s="1"/>
      <c r="H1802" s="1"/>
      <c r="I1802" s="1"/>
      <c r="J1802" s="1"/>
      <c r="K1802" s="7" t="e">
        <f>RANK(W1802,(W1802:Y1802,Z1802:AN1802))</f>
        <v>#N/A</v>
      </c>
      <c r="L1802" s="7" t="e">
        <f>RANK(X1802,(W1802:Y1802,Z1802:AN1802))</f>
        <v>#N/A</v>
      </c>
      <c r="M1802" s="7">
        <f>IF(Y1802&gt;0,RANK(Y1802,(W1802:Y1802,Z1802:AN1802)),0)</f>
        <v>0</v>
      </c>
      <c r="N1802" s="7"/>
      <c r="O1802" s="1" t="e">
        <f t="shared" si="930"/>
        <v>#NUM!</v>
      </c>
      <c r="P1802" s="2" t="e">
        <f t="shared" si="931"/>
        <v>#NUM!</v>
      </c>
      <c r="Q1802" s="2"/>
      <c r="R1802" s="2" t="str">
        <f t="shared" si="932"/>
        <v>-</v>
      </c>
      <c r="S1802" s="2" t="str">
        <f t="shared" si="933"/>
        <v>-</v>
      </c>
      <c r="T1802" s="2" t="str">
        <f t="shared" si="934"/>
        <v>-</v>
      </c>
      <c r="U1802" s="2" t="str">
        <f t="shared" si="935"/>
        <v>-</v>
      </c>
      <c r="V1802" s="2" t="str">
        <f t="shared" si="936"/>
        <v>-</v>
      </c>
      <c r="AY1802" s="162" t="str">
        <f t="shared" si="937"/>
        <v>Hampton CD3</v>
      </c>
      <c r="BA1802">
        <v>3</v>
      </c>
      <c r="BC1802" s="91">
        <v>51</v>
      </c>
      <c r="BD1802" s="93"/>
      <c r="BE1802">
        <v>51650</v>
      </c>
      <c r="BF1802">
        <f t="shared" si="938"/>
        <v>5165003</v>
      </c>
      <c r="BH1802" t="s">
        <v>3387</v>
      </c>
    </row>
    <row r="1803" spans="1:60" s="162" customFormat="1">
      <c r="A1803" s="9" t="s">
        <v>478</v>
      </c>
      <c r="B1803" s="162" t="s">
        <v>203</v>
      </c>
      <c r="C1803" s="1">
        <f>SUM(W1803:AN1803)</f>
        <v>0</v>
      </c>
      <c r="D1803" s="1"/>
      <c r="E1803" s="1"/>
      <c r="F1803" s="1"/>
      <c r="G1803" s="1"/>
      <c r="H1803" s="1"/>
      <c r="I1803" s="1"/>
      <c r="J1803" s="1"/>
      <c r="K1803" s="7" t="e">
        <f>RANK(W1803,(W1803:Y1803,Z1803:AN1803))</f>
        <v>#N/A</v>
      </c>
      <c r="L1803" s="7" t="e">
        <f>RANK(X1803,(W1803:Y1803,Z1803:AN1803))</f>
        <v>#N/A</v>
      </c>
      <c r="M1803" s="7">
        <f>IF(Y1803&gt;0,RANK(Y1803,(W1803:Y1803,Z1803:AN1803)),0)</f>
        <v>0</v>
      </c>
      <c r="N1803" s="7"/>
      <c r="O1803" s="1" t="e">
        <f>MAX(W1803:AD1803)-LARGE(W1803:AD1803,2)</f>
        <v>#NUM!</v>
      </c>
      <c r="P1803" s="2" t="e">
        <f>O1803/C1803</f>
        <v>#NUM!</v>
      </c>
      <c r="Q1803" s="2"/>
      <c r="R1803" s="2" t="str">
        <f t="shared" si="932"/>
        <v>-</v>
      </c>
      <c r="S1803" s="2" t="str">
        <f t="shared" si="933"/>
        <v>-</v>
      </c>
      <c r="T1803" s="2" t="str">
        <f t="shared" si="934"/>
        <v>-</v>
      </c>
      <c r="U1803" s="2" t="str">
        <f t="shared" si="935"/>
        <v>-</v>
      </c>
      <c r="V1803" s="2" t="str">
        <f>IF(C1803=0,"-",(1-R1803-S1803-T1803-U1803))</f>
        <v>-</v>
      </c>
      <c r="W1803" s="1"/>
      <c r="X1803" s="1"/>
      <c r="Y1803" s="1"/>
      <c r="Z1803" s="1"/>
      <c r="AA1803" s="1"/>
      <c r="AB1803" s="1"/>
      <c r="AC1803" s="1"/>
      <c r="AD1803" s="1"/>
      <c r="AE1803" s="1"/>
      <c r="AF1803" s="1"/>
      <c r="AG1803" s="1"/>
      <c r="AJ1803" s="1"/>
      <c r="AY1803" s="162" t="str">
        <f t="shared" si="937"/>
        <v>Newport News CD1</v>
      </c>
      <c r="BA1803" s="162">
        <v>1</v>
      </c>
      <c r="BC1803" s="91">
        <v>51</v>
      </c>
      <c r="BD1803" s="93"/>
      <c r="BE1803" s="162">
        <v>51700</v>
      </c>
      <c r="BF1803" s="162">
        <f>BE1803*100+BA1803</f>
        <v>5170001</v>
      </c>
      <c r="BH1803" s="162" t="s">
        <v>3387</v>
      </c>
    </row>
    <row r="1804" spans="1:60">
      <c r="A1804" s="9" t="s">
        <v>478</v>
      </c>
      <c r="B1804" t="s">
        <v>203</v>
      </c>
      <c r="C1804" s="1">
        <f>SUM(W1804:AN1804)</f>
        <v>0</v>
      </c>
      <c r="D1804" s="1"/>
      <c r="E1804" s="1"/>
      <c r="F1804" s="1"/>
      <c r="G1804" s="1"/>
      <c r="H1804" s="1"/>
      <c r="I1804" s="1"/>
      <c r="J1804" s="1"/>
      <c r="K1804" s="7" t="e">
        <f>RANK(W1804,(W1804:Y1804,Z1804:AN1804))</f>
        <v>#N/A</v>
      </c>
      <c r="L1804" s="7" t="e">
        <f>RANK(X1804,(W1804:Y1804,Z1804:AN1804))</f>
        <v>#N/A</v>
      </c>
      <c r="M1804" s="7">
        <f>IF(Y1804&gt;0,RANK(Y1804,(W1804:Y1804,Z1804:AN1804)),0)</f>
        <v>0</v>
      </c>
      <c r="N1804" s="7"/>
      <c r="O1804" s="1" t="e">
        <f>MAX(W1804:AD1804)-LARGE(W1804:AD1804,2)</f>
        <v>#NUM!</v>
      </c>
      <c r="P1804" s="2" t="e">
        <f>O1804/C1804</f>
        <v>#NUM!</v>
      </c>
      <c r="Q1804" s="2"/>
      <c r="R1804" s="2" t="str">
        <f t="shared" ref="R1804:U1805" si="939">IF($C1804=0,"-",W1804/$C1804)</f>
        <v>-</v>
      </c>
      <c r="S1804" s="2" t="str">
        <f t="shared" si="939"/>
        <v>-</v>
      </c>
      <c r="T1804" s="2" t="str">
        <f t="shared" si="939"/>
        <v>-</v>
      </c>
      <c r="U1804" s="2" t="str">
        <f t="shared" si="939"/>
        <v>-</v>
      </c>
      <c r="V1804" s="2" t="str">
        <f>IF(C1804=0,"-",(1-R1804-S1804-T1804-U1804))</f>
        <v>-</v>
      </c>
      <c r="AY1804" s="162" t="str">
        <f t="shared" si="937"/>
        <v>Newport News CD2</v>
      </c>
      <c r="BA1804">
        <v>2</v>
      </c>
      <c r="BC1804" s="91">
        <v>51</v>
      </c>
      <c r="BD1804" s="93"/>
      <c r="BE1804">
        <v>51700</v>
      </c>
      <c r="BF1804">
        <f>BE1804*100+BA1804</f>
        <v>5170002</v>
      </c>
      <c r="BH1804" t="s">
        <v>3387</v>
      </c>
    </row>
    <row r="1805" spans="1:60">
      <c r="A1805" s="9" t="s">
        <v>478</v>
      </c>
      <c r="B1805" t="s">
        <v>203</v>
      </c>
      <c r="C1805" s="1">
        <f>SUM(W1805:AN1805)</f>
        <v>0</v>
      </c>
      <c r="D1805" s="1"/>
      <c r="E1805" s="1"/>
      <c r="F1805" s="1"/>
      <c r="G1805" s="1"/>
      <c r="H1805" s="1"/>
      <c r="I1805" s="1"/>
      <c r="J1805" s="1"/>
      <c r="K1805" s="7" t="e">
        <f>RANK(W1805,(W1805:Y1805,Z1805:AN1805))</f>
        <v>#N/A</v>
      </c>
      <c r="L1805" s="7" t="e">
        <f>RANK(X1805,(W1805:Y1805,Z1805:AN1805))</f>
        <v>#N/A</v>
      </c>
      <c r="M1805" s="7">
        <f>IF(Y1805&gt;0,RANK(Y1805,(W1805:Y1805,Z1805:AN1805)),0)</f>
        <v>0</v>
      </c>
      <c r="N1805" s="7"/>
      <c r="O1805" s="1" t="e">
        <f>MAX(W1805:AD1805)-LARGE(W1805:AD1805,2)</f>
        <v>#NUM!</v>
      </c>
      <c r="P1805" s="2" t="e">
        <f>O1805/C1805</f>
        <v>#NUM!</v>
      </c>
      <c r="Q1805" s="2"/>
      <c r="R1805" s="2" t="str">
        <f t="shared" si="939"/>
        <v>-</v>
      </c>
      <c r="S1805" s="2" t="str">
        <f t="shared" si="939"/>
        <v>-</v>
      </c>
      <c r="T1805" s="2" t="str">
        <f t="shared" si="939"/>
        <v>-</v>
      </c>
      <c r="U1805" s="2" t="str">
        <f t="shared" si="939"/>
        <v>-</v>
      </c>
      <c r="V1805" s="2" t="str">
        <f>IF(C1805=0,"-",(1-R1805-S1805-T1805-U1805))</f>
        <v>-</v>
      </c>
      <c r="AY1805" s="162" t="str">
        <f t="shared" si="937"/>
        <v>Newport News CD3</v>
      </c>
      <c r="BA1805">
        <v>3</v>
      </c>
      <c r="BC1805" s="91">
        <v>51</v>
      </c>
      <c r="BD1805" s="93"/>
      <c r="BE1805">
        <v>51700</v>
      </c>
      <c r="BF1805">
        <f>BE1805*100+BA1805</f>
        <v>5170003</v>
      </c>
      <c r="BH1805" t="s">
        <v>3387</v>
      </c>
    </row>
    <row r="1806" spans="1:60">
      <c r="A1806" s="9" t="s">
        <v>505</v>
      </c>
      <c r="B1806" t="s">
        <v>203</v>
      </c>
      <c r="C1806" s="1">
        <f t="shared" si="929"/>
        <v>0</v>
      </c>
      <c r="D1806" s="1"/>
      <c r="E1806" s="1"/>
      <c r="F1806" s="1"/>
      <c r="G1806" s="1"/>
      <c r="H1806" s="1"/>
      <c r="I1806" s="1"/>
      <c r="J1806" s="1"/>
      <c r="K1806" s="7" t="e">
        <f>RANK(W1806,(W1806:Y1806,Z1806:AN1806))</f>
        <v>#N/A</v>
      </c>
      <c r="L1806" s="7" t="e">
        <f>RANK(X1806,(W1806:Y1806,Z1806:AN1806))</f>
        <v>#N/A</v>
      </c>
      <c r="M1806" s="7">
        <f>IF(Y1806&gt;0,RANK(Y1806,(W1806:Y1806,Z1806:AN1806)),0)</f>
        <v>0</v>
      </c>
      <c r="N1806" s="7"/>
      <c r="O1806" s="1" t="e">
        <f t="shared" si="930"/>
        <v>#NUM!</v>
      </c>
      <c r="P1806" s="2" t="e">
        <f t="shared" si="931"/>
        <v>#NUM!</v>
      </c>
      <c r="Q1806" s="2"/>
      <c r="R1806" s="2" t="str">
        <f t="shared" si="932"/>
        <v>-</v>
      </c>
      <c r="S1806" s="2" t="str">
        <f t="shared" si="933"/>
        <v>-</v>
      </c>
      <c r="T1806" s="2" t="str">
        <f t="shared" si="934"/>
        <v>-</v>
      </c>
      <c r="U1806" s="2" t="str">
        <f t="shared" si="935"/>
        <v>-</v>
      </c>
      <c r="V1806" s="2" t="str">
        <f t="shared" si="936"/>
        <v>-</v>
      </c>
      <c r="AY1806" s="162" t="str">
        <f t="shared" si="937"/>
        <v>Norfolk CD2</v>
      </c>
      <c r="BA1806">
        <v>2</v>
      </c>
      <c r="BC1806" s="91">
        <v>51</v>
      </c>
      <c r="BD1806" s="93"/>
      <c r="BE1806">
        <v>51710</v>
      </c>
      <c r="BF1806">
        <f t="shared" si="938"/>
        <v>5171002</v>
      </c>
      <c r="BH1806" t="s">
        <v>3387</v>
      </c>
    </row>
    <row r="1807" spans="1:60">
      <c r="A1807" s="9" t="s">
        <v>505</v>
      </c>
      <c r="B1807" t="s">
        <v>203</v>
      </c>
      <c r="C1807" s="1">
        <f t="shared" si="929"/>
        <v>0</v>
      </c>
      <c r="D1807" s="1"/>
      <c r="E1807" s="1"/>
      <c r="F1807" s="1"/>
      <c r="G1807" s="1"/>
      <c r="H1807" s="1"/>
      <c r="I1807" s="1"/>
      <c r="J1807" s="1"/>
      <c r="K1807" s="7" t="e">
        <f>RANK(W1807,(W1807:Y1807,Z1807:AN1807))</f>
        <v>#N/A</v>
      </c>
      <c r="L1807" s="7" t="e">
        <f>RANK(X1807,(W1807:Y1807,Z1807:AN1807))</f>
        <v>#N/A</v>
      </c>
      <c r="M1807" s="7">
        <f>IF(Y1807&gt;0,RANK(Y1807,(W1807:Y1807,Z1807:AN1807)),0)</f>
        <v>0</v>
      </c>
      <c r="N1807" s="7"/>
      <c r="O1807" s="1" t="e">
        <f t="shared" si="930"/>
        <v>#NUM!</v>
      </c>
      <c r="P1807" s="2" t="e">
        <f t="shared" si="931"/>
        <v>#NUM!</v>
      </c>
      <c r="Q1807" s="2"/>
      <c r="R1807" s="2" t="str">
        <f t="shared" si="932"/>
        <v>-</v>
      </c>
      <c r="S1807" s="2" t="str">
        <f t="shared" si="933"/>
        <v>-</v>
      </c>
      <c r="T1807" s="2" t="str">
        <f t="shared" si="934"/>
        <v>-</v>
      </c>
      <c r="U1807" s="2" t="str">
        <f t="shared" si="935"/>
        <v>-</v>
      </c>
      <c r="V1807" s="2" t="str">
        <f t="shared" si="936"/>
        <v>-</v>
      </c>
      <c r="AY1807" s="162" t="str">
        <f t="shared" si="937"/>
        <v>Norfolk CD3</v>
      </c>
      <c r="BA1807">
        <v>3</v>
      </c>
      <c r="BC1807" s="91">
        <v>51</v>
      </c>
      <c r="BD1807" s="93"/>
      <c r="BE1807">
        <v>51710</v>
      </c>
      <c r="BF1807">
        <f t="shared" si="938"/>
        <v>5171003</v>
      </c>
      <c r="BH1807" t="s">
        <v>3387</v>
      </c>
    </row>
    <row r="1808" spans="1:60">
      <c r="A1808" s="9" t="s">
        <v>2416</v>
      </c>
      <c r="B1808" t="s">
        <v>203</v>
      </c>
      <c r="C1808" s="1">
        <f t="shared" si="929"/>
        <v>0</v>
      </c>
      <c r="D1808" s="1"/>
      <c r="E1808" s="1"/>
      <c r="F1808" s="1"/>
      <c r="G1808" s="1"/>
      <c r="H1808" s="1"/>
      <c r="I1808" s="1"/>
      <c r="J1808" s="1"/>
      <c r="K1808" s="7" t="e">
        <f>RANK(W1808,(W1808:Y1808,Z1808:AN1808))</f>
        <v>#N/A</v>
      </c>
      <c r="L1808" s="7" t="e">
        <f>RANK(X1808,(W1808:Y1808,Z1808:AN1808))</f>
        <v>#N/A</v>
      </c>
      <c r="M1808" s="7">
        <f>IF(Y1808&gt;0,RANK(Y1808,(W1808:Y1808,Z1808:AN1808)),0)</f>
        <v>0</v>
      </c>
      <c r="N1808" s="7"/>
      <c r="O1808" s="1" t="e">
        <f t="shared" si="930"/>
        <v>#NUM!</v>
      </c>
      <c r="P1808" s="2" t="e">
        <f t="shared" si="931"/>
        <v>#NUM!</v>
      </c>
      <c r="Q1808" s="2"/>
      <c r="R1808" s="2" t="str">
        <f t="shared" si="932"/>
        <v>-</v>
      </c>
      <c r="S1808" s="2" t="str">
        <f t="shared" si="933"/>
        <v>-</v>
      </c>
      <c r="T1808" s="2" t="str">
        <f t="shared" si="934"/>
        <v>-</v>
      </c>
      <c r="U1808" s="2" t="str">
        <f t="shared" si="935"/>
        <v>-</v>
      </c>
      <c r="V1808" s="2" t="str">
        <f t="shared" si="936"/>
        <v>-</v>
      </c>
      <c r="AY1808" s="162" t="str">
        <f t="shared" si="937"/>
        <v>Richmond CD3</v>
      </c>
      <c r="BA1808">
        <v>3</v>
      </c>
      <c r="BC1808" s="91">
        <v>51</v>
      </c>
      <c r="BD1808" s="93"/>
      <c r="BE1808">
        <v>51159</v>
      </c>
      <c r="BF1808">
        <f t="shared" si="938"/>
        <v>5115903</v>
      </c>
      <c r="BH1808" t="s">
        <v>3387</v>
      </c>
    </row>
    <row r="1809" spans="1:60">
      <c r="A1809" s="9" t="s">
        <v>2416</v>
      </c>
      <c r="B1809" t="s">
        <v>203</v>
      </c>
      <c r="C1809" s="1">
        <f t="shared" si="929"/>
        <v>0</v>
      </c>
      <c r="D1809" s="1"/>
      <c r="E1809" s="1"/>
      <c r="F1809" s="1"/>
      <c r="G1809" s="1"/>
      <c r="H1809" s="1"/>
      <c r="I1809" s="1"/>
      <c r="J1809" s="1"/>
      <c r="K1809" s="7" t="e">
        <f>RANK(W1809,(W1809:Y1809,Z1809:AN1809))</f>
        <v>#N/A</v>
      </c>
      <c r="L1809" s="7" t="e">
        <f>RANK(X1809,(W1809:Y1809,Z1809:AN1809))</f>
        <v>#N/A</v>
      </c>
      <c r="M1809" s="7">
        <f>IF(Y1809&gt;0,RANK(Y1809,(W1809:Y1809,Z1809:AN1809)),0)</f>
        <v>0</v>
      </c>
      <c r="N1809" s="7"/>
      <c r="O1809" s="1" t="e">
        <f t="shared" si="930"/>
        <v>#NUM!</v>
      </c>
      <c r="P1809" s="2" t="e">
        <f t="shared" si="931"/>
        <v>#NUM!</v>
      </c>
      <c r="Q1809" s="2"/>
      <c r="R1809" s="2" t="str">
        <f t="shared" si="932"/>
        <v>-</v>
      </c>
      <c r="S1809" s="2" t="str">
        <f t="shared" si="933"/>
        <v>-</v>
      </c>
      <c r="T1809" s="2" t="str">
        <f t="shared" si="934"/>
        <v>-</v>
      </c>
      <c r="U1809" s="2" t="str">
        <f t="shared" si="935"/>
        <v>-</v>
      </c>
      <c r="V1809" s="2" t="str">
        <f t="shared" si="936"/>
        <v>-</v>
      </c>
      <c r="AY1809" s="162" t="str">
        <f t="shared" si="937"/>
        <v>Richmond CD7</v>
      </c>
      <c r="BA1809">
        <v>7</v>
      </c>
      <c r="BC1809" s="91">
        <v>51</v>
      </c>
      <c r="BD1809" s="93"/>
      <c r="BE1809">
        <v>51159</v>
      </c>
      <c r="BF1809">
        <f t="shared" si="938"/>
        <v>5115907</v>
      </c>
      <c r="BH1809" t="s">
        <v>3387</v>
      </c>
    </row>
    <row r="1810" spans="1:60">
      <c r="A1810" s="9"/>
      <c r="C1810" s="1"/>
      <c r="D1810" s="1"/>
      <c r="E1810" s="1"/>
      <c r="F1810" s="1"/>
      <c r="G1810" s="1"/>
      <c r="H1810" s="1"/>
      <c r="I1810" s="1"/>
      <c r="J1810" s="1"/>
      <c r="K1810" s="7"/>
      <c r="L1810" s="7"/>
      <c r="M1810" s="7"/>
      <c r="N1810" s="7"/>
      <c r="Q1810" s="2"/>
      <c r="R1810" s="2"/>
      <c r="S1810" s="2"/>
      <c r="T1810" s="2"/>
      <c r="U1810" s="2"/>
      <c r="V1810" s="2"/>
      <c r="BD1810" s="93"/>
      <c r="BE1810"/>
    </row>
    <row r="1811" spans="1:60">
      <c r="A1811" s="47" t="s">
        <v>650</v>
      </c>
      <c r="BD1811" s="93"/>
      <c r="BE1811"/>
    </row>
    <row r="1812" spans="1:60">
      <c r="A1812" t="s">
        <v>645</v>
      </c>
      <c r="B1812" t="s">
        <v>1585</v>
      </c>
      <c r="C1812" s="1">
        <f t="shared" ref="C1812:C1829" si="940">SUM(W1812:AN1812)</f>
        <v>0</v>
      </c>
      <c r="D1812" s="1"/>
      <c r="E1812" s="1"/>
      <c r="F1812" s="1"/>
      <c r="G1812" s="1"/>
      <c r="H1812" s="1"/>
      <c r="I1812" s="1"/>
      <c r="J1812" s="1"/>
      <c r="K1812" s="7" t="e">
        <f>RANK(W1812,(W1812:Y1812,Z1812:AN1812))</f>
        <v>#N/A</v>
      </c>
      <c r="L1812" s="7" t="e">
        <f>RANK(X1812,(W1812:Y1812,Z1812:AN1812))</f>
        <v>#N/A</v>
      </c>
      <c r="M1812" s="7">
        <f>IF(Y1812&gt;0,RANK(Y1812,(W1812:Y1812,Z1812:AN1812)),0)</f>
        <v>0</v>
      </c>
      <c r="N1812" s="7"/>
      <c r="O1812" s="1" t="e">
        <f t="shared" ref="O1812:O1829" si="941">MAX(W1812:AD1812)-LARGE(W1812:AD1812,2)</f>
        <v>#NUM!</v>
      </c>
      <c r="P1812" s="2" t="e">
        <f t="shared" ref="P1812:P1829" si="942">O1812/C1812</f>
        <v>#NUM!</v>
      </c>
      <c r="Q1812" s="2"/>
      <c r="R1812" s="2" t="str">
        <f t="shared" ref="R1812:R1826" si="943">IF($C1812=0,"-",W1812/$C1812)</f>
        <v>-</v>
      </c>
      <c r="S1812" s="2" t="str">
        <f t="shared" ref="S1812:S1826" si="944">IF($C1812=0,"-",X1812/$C1812)</f>
        <v>-</v>
      </c>
      <c r="T1812" s="2" t="str">
        <f t="shared" ref="T1812:T1826" si="945">IF($C1812=0,"-",Y1812/$C1812)</f>
        <v>-</v>
      </c>
      <c r="U1812" s="2" t="str">
        <f t="shared" ref="U1812:U1826" si="946">IF(C1812=0,"-",Z1812/C1812)</f>
        <v>-</v>
      </c>
      <c r="V1812" s="2" t="str">
        <f t="shared" ref="V1812:V1826" si="947">IF(C1812=0,"-",(1-R1812-S1812-T1812))</f>
        <v>-</v>
      </c>
      <c r="AY1812" t="s">
        <v>2835</v>
      </c>
      <c r="BA1812">
        <v>4</v>
      </c>
      <c r="BC1812" s="91">
        <v>53</v>
      </c>
      <c r="BD1812" s="93"/>
      <c r="BE1812">
        <v>53001</v>
      </c>
      <c r="BF1812">
        <f t="shared" si="938"/>
        <v>5300104</v>
      </c>
      <c r="BH1812" t="s">
        <v>3387</v>
      </c>
    </row>
    <row r="1813" spans="1:60">
      <c r="A1813" t="s">
        <v>645</v>
      </c>
      <c r="B1813" t="s">
        <v>1585</v>
      </c>
      <c r="C1813" s="1">
        <f t="shared" si="940"/>
        <v>0</v>
      </c>
      <c r="D1813" s="1"/>
      <c r="E1813" s="1"/>
      <c r="F1813" s="1"/>
      <c r="G1813" s="1"/>
      <c r="H1813" s="1"/>
      <c r="I1813" s="1"/>
      <c r="J1813" s="1"/>
      <c r="K1813" s="7" t="e">
        <f>RANK(W1813,(W1813:Y1813,Z1813:AN1813))</f>
        <v>#N/A</v>
      </c>
      <c r="L1813" s="7" t="e">
        <f>RANK(X1813,(W1813:Y1813,Z1813:AN1813))</f>
        <v>#N/A</v>
      </c>
      <c r="M1813" s="7">
        <f>IF(Y1813&gt;0,RANK(Y1813,(W1813:Y1813,Z1813:AN1813)),0)</f>
        <v>0</v>
      </c>
      <c r="N1813" s="7"/>
      <c r="O1813" s="1" t="e">
        <f t="shared" si="941"/>
        <v>#NUM!</v>
      </c>
      <c r="P1813" s="2" t="e">
        <f t="shared" si="942"/>
        <v>#NUM!</v>
      </c>
      <c r="Q1813" s="2"/>
      <c r="R1813" s="2" t="str">
        <f t="shared" si="943"/>
        <v>-</v>
      </c>
      <c r="S1813" s="2" t="str">
        <f t="shared" si="944"/>
        <v>-</v>
      </c>
      <c r="T1813" s="2" t="str">
        <f t="shared" si="945"/>
        <v>-</v>
      </c>
      <c r="U1813" s="2" t="str">
        <f t="shared" si="946"/>
        <v>-</v>
      </c>
      <c r="V1813" s="2" t="str">
        <f t="shared" si="947"/>
        <v>-</v>
      </c>
      <c r="AY1813" t="s">
        <v>2119</v>
      </c>
      <c r="BA1813">
        <v>5</v>
      </c>
      <c r="BC1813" s="91">
        <v>53</v>
      </c>
      <c r="BD1813" s="93"/>
      <c r="BE1813">
        <v>53001</v>
      </c>
      <c r="BF1813">
        <f t="shared" si="938"/>
        <v>5300105</v>
      </c>
      <c r="BH1813" t="s">
        <v>3387</v>
      </c>
    </row>
    <row r="1814" spans="1:60">
      <c r="A1814" t="s">
        <v>1319</v>
      </c>
      <c r="B1814" t="s">
        <v>1585</v>
      </c>
      <c r="C1814" s="1">
        <f t="shared" si="940"/>
        <v>0</v>
      </c>
      <c r="D1814" s="1"/>
      <c r="E1814" s="1"/>
      <c r="F1814" s="1"/>
      <c r="G1814" s="1"/>
      <c r="H1814" s="1"/>
      <c r="I1814" s="1"/>
      <c r="J1814" s="1"/>
      <c r="K1814" s="7" t="e">
        <f>RANK(W1814,(W1814:Y1814,Z1814:AN1814))</f>
        <v>#N/A</v>
      </c>
      <c r="L1814" s="7" t="e">
        <f>RANK(X1814,(W1814:Y1814,Z1814:AN1814))</f>
        <v>#N/A</v>
      </c>
      <c r="M1814" s="7">
        <f>IF(Y1814&gt;0,RANK(Y1814,(W1814:Y1814,Z1814:AN1814)),0)</f>
        <v>0</v>
      </c>
      <c r="N1814" s="7"/>
      <c r="O1814" s="1" t="e">
        <f t="shared" si="941"/>
        <v>#NUM!</v>
      </c>
      <c r="P1814" s="2" t="e">
        <f t="shared" si="942"/>
        <v>#NUM!</v>
      </c>
      <c r="Q1814" s="2"/>
      <c r="R1814" s="2" t="str">
        <f t="shared" si="943"/>
        <v>-</v>
      </c>
      <c r="S1814" s="2" t="str">
        <f t="shared" si="944"/>
        <v>-</v>
      </c>
      <c r="T1814" s="2" t="str">
        <f t="shared" si="945"/>
        <v>-</v>
      </c>
      <c r="U1814" s="2" t="str">
        <f t="shared" si="946"/>
        <v>-</v>
      </c>
      <c r="V1814" s="2" t="str">
        <f t="shared" si="947"/>
        <v>-</v>
      </c>
      <c r="AY1814" t="s">
        <v>2276</v>
      </c>
      <c r="BA1814">
        <v>1</v>
      </c>
      <c r="BC1814" s="91">
        <v>53</v>
      </c>
      <c r="BD1814" s="93"/>
      <c r="BE1814">
        <v>53033</v>
      </c>
      <c r="BF1814">
        <f t="shared" si="938"/>
        <v>5303301</v>
      </c>
      <c r="BH1814" t="s">
        <v>3387</v>
      </c>
    </row>
    <row r="1815" spans="1:60">
      <c r="A1815" t="s">
        <v>1319</v>
      </c>
      <c r="B1815" t="s">
        <v>1585</v>
      </c>
      <c r="C1815" s="1">
        <f t="shared" si="940"/>
        <v>0</v>
      </c>
      <c r="D1815" s="1"/>
      <c r="E1815" s="1"/>
      <c r="F1815" s="1"/>
      <c r="G1815" s="1"/>
      <c r="H1815" s="1"/>
      <c r="I1815" s="1"/>
      <c r="J1815" s="1"/>
      <c r="K1815" s="7" t="e">
        <f>RANK(W1815,(W1815:Y1815,Z1815:AN1815))</f>
        <v>#N/A</v>
      </c>
      <c r="L1815" s="7" t="e">
        <f>RANK(X1815,(W1815:Y1815,Z1815:AN1815))</f>
        <v>#N/A</v>
      </c>
      <c r="M1815" s="7">
        <f>IF(Y1815&gt;0,RANK(Y1815,(W1815:Y1815,Z1815:AN1815)),0)</f>
        <v>0</v>
      </c>
      <c r="N1815" s="7"/>
      <c r="O1815" s="1" t="e">
        <f t="shared" si="941"/>
        <v>#NUM!</v>
      </c>
      <c r="P1815" s="2" t="e">
        <f t="shared" si="942"/>
        <v>#NUM!</v>
      </c>
      <c r="Q1815" s="2"/>
      <c r="R1815" s="2" t="str">
        <f t="shared" si="943"/>
        <v>-</v>
      </c>
      <c r="S1815" s="2" t="str">
        <f t="shared" si="944"/>
        <v>-</v>
      </c>
      <c r="T1815" s="2" t="str">
        <f t="shared" si="945"/>
        <v>-</v>
      </c>
      <c r="U1815" s="2" t="str">
        <f t="shared" si="946"/>
        <v>-</v>
      </c>
      <c r="V1815" s="2" t="str">
        <f t="shared" si="947"/>
        <v>-</v>
      </c>
      <c r="AY1815" t="s">
        <v>1613</v>
      </c>
      <c r="BA1815">
        <v>2</v>
      </c>
      <c r="BC1815" s="91">
        <v>53</v>
      </c>
      <c r="BD1815" s="93"/>
      <c r="BE1815">
        <v>53033</v>
      </c>
      <c r="BF1815">
        <f t="shared" si="938"/>
        <v>5303302</v>
      </c>
      <c r="BH1815" t="s">
        <v>3387</v>
      </c>
    </row>
    <row r="1816" spans="1:60">
      <c r="A1816" t="s">
        <v>1319</v>
      </c>
      <c r="B1816" t="s">
        <v>1585</v>
      </c>
      <c r="C1816" s="1">
        <f t="shared" si="940"/>
        <v>0</v>
      </c>
      <c r="D1816" s="1"/>
      <c r="E1816" s="1"/>
      <c r="F1816" s="1"/>
      <c r="G1816" s="1"/>
      <c r="H1816" s="1"/>
      <c r="I1816" s="1"/>
      <c r="J1816" s="1"/>
      <c r="K1816" s="7" t="e">
        <f>RANK(W1816,(W1816:Y1816,Z1816:AN1816))</f>
        <v>#N/A</v>
      </c>
      <c r="L1816" s="7" t="e">
        <f>RANK(X1816,(W1816:Y1816,Z1816:AN1816))</f>
        <v>#N/A</v>
      </c>
      <c r="M1816" s="7">
        <f>IF(Y1816&gt;0,RANK(Y1816,(W1816:Y1816,Z1816:AN1816)),0)</f>
        <v>0</v>
      </c>
      <c r="N1816" s="7"/>
      <c r="O1816" s="1" t="e">
        <f t="shared" si="941"/>
        <v>#NUM!</v>
      </c>
      <c r="P1816" s="2" t="e">
        <f t="shared" si="942"/>
        <v>#NUM!</v>
      </c>
      <c r="Q1816" s="2"/>
      <c r="R1816" s="2" t="str">
        <f t="shared" si="943"/>
        <v>-</v>
      </c>
      <c r="S1816" s="2" t="str">
        <f t="shared" si="944"/>
        <v>-</v>
      </c>
      <c r="T1816" s="2" t="str">
        <f t="shared" si="945"/>
        <v>-</v>
      </c>
      <c r="U1816" s="2" t="str">
        <f t="shared" si="946"/>
        <v>-</v>
      </c>
      <c r="V1816" s="2" t="str">
        <f t="shared" si="947"/>
        <v>-</v>
      </c>
      <c r="AY1816" t="s">
        <v>987</v>
      </c>
      <c r="BA1816">
        <v>7</v>
      </c>
      <c r="BC1816" s="91">
        <v>53</v>
      </c>
      <c r="BD1816" s="93"/>
      <c r="BE1816">
        <v>53033</v>
      </c>
      <c r="BF1816">
        <f t="shared" si="938"/>
        <v>5303307</v>
      </c>
      <c r="BH1816" t="s">
        <v>3387</v>
      </c>
    </row>
    <row r="1817" spans="1:60">
      <c r="A1817" t="s">
        <v>1319</v>
      </c>
      <c r="B1817" t="s">
        <v>1585</v>
      </c>
      <c r="C1817" s="1">
        <f t="shared" si="940"/>
        <v>0</v>
      </c>
      <c r="D1817" s="1"/>
      <c r="E1817" s="1"/>
      <c r="F1817" s="1"/>
      <c r="G1817" s="1"/>
      <c r="H1817" s="1"/>
      <c r="I1817" s="1"/>
      <c r="J1817" s="1"/>
      <c r="K1817" s="7" t="e">
        <f>RANK(W1817,(W1817:Y1817,Z1817:AN1817))</f>
        <v>#N/A</v>
      </c>
      <c r="L1817" s="7" t="e">
        <f>RANK(X1817,(W1817:Y1817,Z1817:AN1817))</f>
        <v>#N/A</v>
      </c>
      <c r="M1817" s="7">
        <f>IF(Y1817&gt;0,RANK(Y1817,(W1817:Y1817,Z1817:AN1817)),0)</f>
        <v>0</v>
      </c>
      <c r="N1817" s="7"/>
      <c r="O1817" s="1" t="e">
        <f t="shared" si="941"/>
        <v>#NUM!</v>
      </c>
      <c r="P1817" s="2" t="e">
        <f t="shared" si="942"/>
        <v>#NUM!</v>
      </c>
      <c r="Q1817" s="2"/>
      <c r="R1817" s="2" t="str">
        <f t="shared" si="943"/>
        <v>-</v>
      </c>
      <c r="S1817" s="2" t="str">
        <f t="shared" si="944"/>
        <v>-</v>
      </c>
      <c r="T1817" s="2" t="str">
        <f t="shared" si="945"/>
        <v>-</v>
      </c>
      <c r="U1817" s="2" t="str">
        <f t="shared" si="946"/>
        <v>-</v>
      </c>
      <c r="V1817" s="2" t="str">
        <f t="shared" si="947"/>
        <v>-</v>
      </c>
      <c r="AY1817" t="s">
        <v>988</v>
      </c>
      <c r="BA1817">
        <v>8</v>
      </c>
      <c r="BC1817" s="91">
        <v>53</v>
      </c>
      <c r="BD1817" s="93"/>
      <c r="BE1817">
        <v>53033</v>
      </c>
      <c r="BF1817">
        <f t="shared" si="938"/>
        <v>5303308</v>
      </c>
      <c r="BH1817" t="s">
        <v>3387</v>
      </c>
    </row>
    <row r="1818" spans="1:60">
      <c r="A1818" t="s">
        <v>1319</v>
      </c>
      <c r="B1818" t="s">
        <v>1585</v>
      </c>
      <c r="C1818" s="1">
        <f t="shared" si="940"/>
        <v>0</v>
      </c>
      <c r="D1818" s="1"/>
      <c r="E1818" s="1"/>
      <c r="F1818" s="1"/>
      <c r="G1818" s="1"/>
      <c r="H1818" s="1"/>
      <c r="I1818" s="1"/>
      <c r="J1818" s="1"/>
      <c r="K1818" s="7" t="e">
        <f>RANK(W1818,(W1818:Y1818,Z1818:AN1818))</f>
        <v>#N/A</v>
      </c>
      <c r="L1818" s="7" t="e">
        <f>RANK(X1818,(W1818:Y1818,Z1818:AN1818))</f>
        <v>#N/A</v>
      </c>
      <c r="M1818" s="7">
        <f>IF(Y1818&gt;0,RANK(Y1818,(W1818:Y1818,Z1818:AN1818)),0)</f>
        <v>0</v>
      </c>
      <c r="N1818" s="7"/>
      <c r="O1818" s="1" t="e">
        <f t="shared" si="941"/>
        <v>#NUM!</v>
      </c>
      <c r="P1818" s="2" t="e">
        <f t="shared" si="942"/>
        <v>#NUM!</v>
      </c>
      <c r="Q1818" s="2"/>
      <c r="R1818" s="2" t="str">
        <f t="shared" si="943"/>
        <v>-</v>
      </c>
      <c r="S1818" s="2" t="str">
        <f t="shared" si="944"/>
        <v>-</v>
      </c>
      <c r="T1818" s="2" t="str">
        <f t="shared" si="945"/>
        <v>-</v>
      </c>
      <c r="U1818" s="2" t="str">
        <f t="shared" si="946"/>
        <v>-</v>
      </c>
      <c r="V1818" s="2" t="str">
        <f t="shared" si="947"/>
        <v>-</v>
      </c>
      <c r="AY1818" t="s">
        <v>1536</v>
      </c>
      <c r="BA1818">
        <v>9</v>
      </c>
      <c r="BC1818" s="91">
        <v>53</v>
      </c>
      <c r="BD1818" s="93"/>
      <c r="BE1818">
        <v>53033</v>
      </c>
      <c r="BF1818">
        <f t="shared" si="938"/>
        <v>5303309</v>
      </c>
      <c r="BH1818" t="s">
        <v>3387</v>
      </c>
    </row>
    <row r="1819" spans="1:60">
      <c r="A1819" t="s">
        <v>2027</v>
      </c>
      <c r="B1819" t="s">
        <v>1585</v>
      </c>
      <c r="C1819" s="1">
        <f t="shared" si="940"/>
        <v>0</v>
      </c>
      <c r="D1819" s="1"/>
      <c r="E1819" s="1"/>
      <c r="F1819" s="1"/>
      <c r="G1819" s="1"/>
      <c r="H1819" s="1"/>
      <c r="I1819" s="1"/>
      <c r="J1819" s="1"/>
      <c r="K1819" s="7" t="e">
        <f>RANK(W1819,(W1819:Y1819,Z1819:AN1819))</f>
        <v>#N/A</v>
      </c>
      <c r="L1819" s="7" t="e">
        <f>RANK(X1819,(W1819:Y1819,Z1819:AN1819))</f>
        <v>#N/A</v>
      </c>
      <c r="M1819" s="7">
        <f>IF(Y1819&gt;0,RANK(Y1819,(W1819:Y1819,Z1819:AN1819)),0)</f>
        <v>0</v>
      </c>
      <c r="N1819" s="7"/>
      <c r="O1819" s="1" t="e">
        <f t="shared" si="941"/>
        <v>#NUM!</v>
      </c>
      <c r="P1819" s="2" t="e">
        <f t="shared" si="942"/>
        <v>#NUM!</v>
      </c>
      <c r="Q1819" s="2"/>
      <c r="R1819" s="2" t="str">
        <f t="shared" si="943"/>
        <v>-</v>
      </c>
      <c r="S1819" s="2" t="str">
        <f t="shared" si="944"/>
        <v>-</v>
      </c>
      <c r="T1819" s="2" t="str">
        <f t="shared" si="945"/>
        <v>-</v>
      </c>
      <c r="U1819" s="2" t="str">
        <f t="shared" si="946"/>
        <v>-</v>
      </c>
      <c r="V1819" s="2" t="str">
        <f t="shared" si="947"/>
        <v>-</v>
      </c>
      <c r="AY1819" t="s">
        <v>1220</v>
      </c>
      <c r="BA1819">
        <v>1</v>
      </c>
      <c r="BC1819" s="91">
        <v>53</v>
      </c>
      <c r="BD1819" s="93"/>
      <c r="BE1819">
        <v>53035</v>
      </c>
      <c r="BF1819">
        <f t="shared" si="938"/>
        <v>5303501</v>
      </c>
      <c r="BH1819" t="s">
        <v>3387</v>
      </c>
    </row>
    <row r="1820" spans="1:60">
      <c r="A1820" t="s">
        <v>2027</v>
      </c>
      <c r="B1820" t="s">
        <v>1585</v>
      </c>
      <c r="C1820" s="1">
        <f t="shared" si="940"/>
        <v>0</v>
      </c>
      <c r="D1820" s="1"/>
      <c r="E1820" s="1"/>
      <c r="F1820" s="1"/>
      <c r="G1820" s="1"/>
      <c r="H1820" s="1"/>
      <c r="I1820" s="1"/>
      <c r="J1820" s="1"/>
      <c r="K1820" s="7" t="e">
        <f>RANK(W1820,(W1820:Y1820,Z1820:AN1820))</f>
        <v>#N/A</v>
      </c>
      <c r="L1820" s="7" t="e">
        <f>RANK(X1820,(W1820:Y1820,Z1820:AN1820))</f>
        <v>#N/A</v>
      </c>
      <c r="M1820" s="7">
        <f>IF(Y1820&gt;0,RANK(Y1820,(W1820:Y1820,Z1820:AN1820)),0)</f>
        <v>0</v>
      </c>
      <c r="N1820" s="7"/>
      <c r="O1820" s="1" t="e">
        <f t="shared" si="941"/>
        <v>#NUM!</v>
      </c>
      <c r="P1820" s="2" t="e">
        <f t="shared" si="942"/>
        <v>#NUM!</v>
      </c>
      <c r="Q1820" s="2"/>
      <c r="R1820" s="2" t="str">
        <f t="shared" si="943"/>
        <v>-</v>
      </c>
      <c r="S1820" s="2" t="str">
        <f t="shared" si="944"/>
        <v>-</v>
      </c>
      <c r="T1820" s="2" t="str">
        <f t="shared" si="945"/>
        <v>-</v>
      </c>
      <c r="U1820" s="2" t="str">
        <f t="shared" si="946"/>
        <v>-</v>
      </c>
      <c r="V1820" s="2" t="str">
        <f t="shared" si="947"/>
        <v>-</v>
      </c>
      <c r="AY1820" t="s">
        <v>2510</v>
      </c>
      <c r="BA1820">
        <v>6</v>
      </c>
      <c r="BC1820" s="91">
        <v>53</v>
      </c>
      <c r="BD1820" s="93"/>
      <c r="BE1820">
        <v>53035</v>
      </c>
      <c r="BF1820">
        <f t="shared" si="938"/>
        <v>5303506</v>
      </c>
      <c r="BH1820" t="s">
        <v>3387</v>
      </c>
    </row>
    <row r="1821" spans="1:60">
      <c r="A1821" t="s">
        <v>2207</v>
      </c>
      <c r="B1821" t="s">
        <v>1585</v>
      </c>
      <c r="C1821" s="1">
        <f t="shared" si="940"/>
        <v>0</v>
      </c>
      <c r="D1821" s="1"/>
      <c r="E1821" s="1"/>
      <c r="F1821" s="1"/>
      <c r="G1821" s="1"/>
      <c r="H1821" s="1"/>
      <c r="I1821" s="1"/>
      <c r="J1821" s="1"/>
      <c r="K1821" s="7" t="e">
        <f>RANK(W1821,(W1821:Y1821,Z1821:AN1821))</f>
        <v>#N/A</v>
      </c>
      <c r="L1821" s="7" t="e">
        <f>RANK(X1821,(W1821:Y1821,Z1821:AN1821))</f>
        <v>#N/A</v>
      </c>
      <c r="M1821" s="7">
        <f>IF(Y1821&gt;0,RANK(Y1821,(W1821:Y1821,Z1821:AN1821)),0)</f>
        <v>0</v>
      </c>
      <c r="N1821" s="7"/>
      <c r="O1821" s="1" t="e">
        <f t="shared" si="941"/>
        <v>#NUM!</v>
      </c>
      <c r="P1821" s="2" t="e">
        <f t="shared" si="942"/>
        <v>#NUM!</v>
      </c>
      <c r="Q1821" s="2"/>
      <c r="R1821" s="2" t="str">
        <f t="shared" si="943"/>
        <v>-</v>
      </c>
      <c r="S1821" s="2" t="str">
        <f t="shared" si="944"/>
        <v>-</v>
      </c>
      <c r="T1821" s="2" t="str">
        <f t="shared" si="945"/>
        <v>-</v>
      </c>
      <c r="U1821" s="2" t="str">
        <f t="shared" si="946"/>
        <v>-</v>
      </c>
      <c r="V1821" s="2" t="str">
        <f t="shared" si="947"/>
        <v>-</v>
      </c>
      <c r="AY1821" t="s">
        <v>3014</v>
      </c>
      <c r="BA1821">
        <v>6</v>
      </c>
      <c r="BC1821" s="91">
        <v>53</v>
      </c>
      <c r="BD1821" s="93"/>
      <c r="BE1821">
        <v>53053</v>
      </c>
      <c r="BF1821">
        <f t="shared" si="938"/>
        <v>5305306</v>
      </c>
      <c r="BH1821" t="s">
        <v>3387</v>
      </c>
    </row>
    <row r="1822" spans="1:60">
      <c r="A1822" t="s">
        <v>2207</v>
      </c>
      <c r="B1822" t="s">
        <v>1585</v>
      </c>
      <c r="C1822" s="1">
        <f t="shared" si="940"/>
        <v>0</v>
      </c>
      <c r="D1822" s="1"/>
      <c r="E1822" s="1"/>
      <c r="F1822" s="1"/>
      <c r="G1822" s="1"/>
      <c r="H1822" s="1"/>
      <c r="I1822" s="1"/>
      <c r="J1822" s="1"/>
      <c r="K1822" s="7" t="e">
        <f>RANK(W1822,(W1822:Y1822,Z1822:AN1822))</f>
        <v>#N/A</v>
      </c>
      <c r="L1822" s="7" t="e">
        <f>RANK(X1822,(W1822:Y1822,Z1822:AN1822))</f>
        <v>#N/A</v>
      </c>
      <c r="M1822" s="7">
        <f>IF(Y1822&gt;0,RANK(Y1822,(W1822:Y1822,Z1822:AN1822)),0)</f>
        <v>0</v>
      </c>
      <c r="N1822" s="7"/>
      <c r="O1822" s="1" t="e">
        <f t="shared" si="941"/>
        <v>#NUM!</v>
      </c>
      <c r="P1822" s="2" t="e">
        <f t="shared" si="942"/>
        <v>#NUM!</v>
      </c>
      <c r="Q1822" s="2"/>
      <c r="R1822" s="2" t="str">
        <f t="shared" si="943"/>
        <v>-</v>
      </c>
      <c r="S1822" s="2" t="str">
        <f t="shared" si="944"/>
        <v>-</v>
      </c>
      <c r="T1822" s="2" t="str">
        <f t="shared" si="945"/>
        <v>-</v>
      </c>
      <c r="U1822" s="2" t="str">
        <f t="shared" si="946"/>
        <v>-</v>
      </c>
      <c r="V1822" s="2" t="str">
        <f t="shared" si="947"/>
        <v>-</v>
      </c>
      <c r="AY1822" t="s">
        <v>2153</v>
      </c>
      <c r="BA1822">
        <v>8</v>
      </c>
      <c r="BC1822" s="91">
        <v>53</v>
      </c>
      <c r="BD1822" s="93"/>
      <c r="BE1822">
        <v>53053</v>
      </c>
      <c r="BF1822">
        <f t="shared" si="938"/>
        <v>5305308</v>
      </c>
      <c r="BH1822" t="s">
        <v>3387</v>
      </c>
    </row>
    <row r="1823" spans="1:60">
      <c r="A1823" t="s">
        <v>2207</v>
      </c>
      <c r="B1823" t="s">
        <v>1585</v>
      </c>
      <c r="C1823" s="1">
        <f t="shared" si="940"/>
        <v>0</v>
      </c>
      <c r="D1823" s="1"/>
      <c r="E1823" s="1"/>
      <c r="F1823" s="1"/>
      <c r="G1823" s="1"/>
      <c r="H1823" s="1"/>
      <c r="I1823" s="1"/>
      <c r="J1823" s="1"/>
      <c r="K1823" s="7" t="e">
        <f>RANK(W1823,(W1823:Y1823,Z1823:AN1823))</f>
        <v>#N/A</v>
      </c>
      <c r="L1823" s="7" t="e">
        <f>RANK(X1823,(W1823:Y1823,Z1823:AN1823))</f>
        <v>#N/A</v>
      </c>
      <c r="M1823" s="7">
        <f>IF(Y1823&gt;0,RANK(Y1823,(W1823:Y1823,Z1823:AN1823)),0)</f>
        <v>0</v>
      </c>
      <c r="N1823" s="7"/>
      <c r="O1823" s="1" t="e">
        <f t="shared" si="941"/>
        <v>#NUM!</v>
      </c>
      <c r="P1823" s="2" t="e">
        <f t="shared" si="942"/>
        <v>#NUM!</v>
      </c>
      <c r="Q1823" s="2"/>
      <c r="R1823" s="2" t="str">
        <f t="shared" si="943"/>
        <v>-</v>
      </c>
      <c r="S1823" s="2" t="str">
        <f t="shared" si="944"/>
        <v>-</v>
      </c>
      <c r="T1823" s="2" t="str">
        <f t="shared" si="945"/>
        <v>-</v>
      </c>
      <c r="U1823" s="2" t="str">
        <f t="shared" si="946"/>
        <v>-</v>
      </c>
      <c r="V1823" s="2" t="str">
        <f t="shared" si="947"/>
        <v>-</v>
      </c>
      <c r="AY1823" t="s">
        <v>3013</v>
      </c>
      <c r="BA1823">
        <v>9</v>
      </c>
      <c r="BC1823" s="91">
        <v>53</v>
      </c>
      <c r="BD1823" s="93"/>
      <c r="BE1823">
        <v>53053</v>
      </c>
      <c r="BF1823">
        <f t="shared" si="938"/>
        <v>5305309</v>
      </c>
      <c r="BH1823" t="s">
        <v>3387</v>
      </c>
    </row>
    <row r="1824" spans="1:60">
      <c r="A1824" t="s">
        <v>2728</v>
      </c>
      <c r="B1824" t="s">
        <v>1585</v>
      </c>
      <c r="C1824" s="1">
        <f t="shared" si="940"/>
        <v>0</v>
      </c>
      <c r="D1824" s="1"/>
      <c r="E1824" s="1"/>
      <c r="F1824" s="1"/>
      <c r="G1824" s="1"/>
      <c r="H1824" s="1"/>
      <c r="I1824" s="1"/>
      <c r="J1824" s="1"/>
      <c r="K1824" s="7" t="e">
        <f>RANK(W1824,(W1824:Y1824,Z1824:AN1824))</f>
        <v>#N/A</v>
      </c>
      <c r="L1824" s="7" t="e">
        <f>RANK(X1824,(W1824:Y1824,Z1824:AN1824))</f>
        <v>#N/A</v>
      </c>
      <c r="M1824" s="7">
        <f>IF(Y1824&gt;0,RANK(Y1824,(W1824:Y1824,Z1824:AN1824)),0)</f>
        <v>0</v>
      </c>
      <c r="N1824" s="7"/>
      <c r="O1824" s="1" t="e">
        <f t="shared" si="941"/>
        <v>#NUM!</v>
      </c>
      <c r="P1824" s="2" t="e">
        <f t="shared" si="942"/>
        <v>#NUM!</v>
      </c>
      <c r="Q1824" s="2"/>
      <c r="R1824" s="2" t="str">
        <f t="shared" si="943"/>
        <v>-</v>
      </c>
      <c r="S1824" s="2" t="str">
        <f t="shared" si="944"/>
        <v>-</v>
      </c>
      <c r="T1824" s="2" t="str">
        <f t="shared" si="945"/>
        <v>-</v>
      </c>
      <c r="U1824" s="2" t="str">
        <f t="shared" si="946"/>
        <v>-</v>
      </c>
      <c r="V1824" s="2" t="str">
        <f t="shared" si="947"/>
        <v>-</v>
      </c>
      <c r="AY1824" t="s">
        <v>1331</v>
      </c>
      <c r="BA1824">
        <v>3</v>
      </c>
      <c r="BC1824" s="91">
        <v>53</v>
      </c>
      <c r="BD1824" s="93"/>
      <c r="BE1824">
        <v>53059</v>
      </c>
      <c r="BF1824">
        <f t="shared" si="938"/>
        <v>5305903</v>
      </c>
      <c r="BH1824" t="s">
        <v>3387</v>
      </c>
    </row>
    <row r="1825" spans="1:60">
      <c r="A1825" t="s">
        <v>2728</v>
      </c>
      <c r="B1825" t="s">
        <v>1585</v>
      </c>
      <c r="C1825" s="1">
        <f t="shared" si="940"/>
        <v>0</v>
      </c>
      <c r="D1825" s="1"/>
      <c r="E1825" s="1"/>
      <c r="F1825" s="1"/>
      <c r="G1825" s="1"/>
      <c r="H1825" s="1"/>
      <c r="I1825" s="1"/>
      <c r="J1825" s="1"/>
      <c r="K1825" s="7" t="e">
        <f>RANK(W1825,(W1825:Y1825,Z1825:AN1825))</f>
        <v>#N/A</v>
      </c>
      <c r="L1825" s="7" t="e">
        <f>RANK(X1825,(W1825:Y1825,Z1825:AN1825))</f>
        <v>#N/A</v>
      </c>
      <c r="M1825" s="7">
        <f>IF(Y1825&gt;0,RANK(Y1825,(W1825:Y1825,Z1825:AN1825)),0)</f>
        <v>0</v>
      </c>
      <c r="N1825" s="7"/>
      <c r="O1825" s="1" t="e">
        <f t="shared" si="941"/>
        <v>#NUM!</v>
      </c>
      <c r="P1825" s="2" t="e">
        <f t="shared" si="942"/>
        <v>#NUM!</v>
      </c>
      <c r="Q1825" s="2"/>
      <c r="R1825" s="2" t="str">
        <f t="shared" si="943"/>
        <v>-</v>
      </c>
      <c r="S1825" s="2" t="str">
        <f t="shared" si="944"/>
        <v>-</v>
      </c>
      <c r="T1825" s="2" t="str">
        <f t="shared" si="945"/>
        <v>-</v>
      </c>
      <c r="U1825" s="2" t="str">
        <f t="shared" si="946"/>
        <v>-</v>
      </c>
      <c r="V1825" s="2" t="str">
        <f t="shared" si="947"/>
        <v>-</v>
      </c>
      <c r="AY1825" t="s">
        <v>1616</v>
      </c>
      <c r="BA1825">
        <v>4</v>
      </c>
      <c r="BC1825" s="91">
        <v>53</v>
      </c>
      <c r="BD1825" s="93"/>
      <c r="BE1825">
        <v>53059</v>
      </c>
      <c r="BF1825">
        <f t="shared" si="938"/>
        <v>5305904</v>
      </c>
      <c r="BH1825" t="s">
        <v>3387</v>
      </c>
    </row>
    <row r="1826" spans="1:60">
      <c r="A1826" t="s">
        <v>2156</v>
      </c>
      <c r="B1826" t="s">
        <v>1585</v>
      </c>
      <c r="C1826" s="1">
        <f t="shared" si="940"/>
        <v>0</v>
      </c>
      <c r="D1826" s="1"/>
      <c r="E1826" s="1"/>
      <c r="F1826" s="1"/>
      <c r="G1826" s="1"/>
      <c r="H1826" s="1"/>
      <c r="I1826" s="1"/>
      <c r="J1826" s="1"/>
      <c r="K1826" s="7" t="e">
        <f>RANK(W1826,(W1826:Y1826,Z1826:AN1826))</f>
        <v>#N/A</v>
      </c>
      <c r="L1826" s="7" t="e">
        <f>RANK(X1826,(W1826:Y1826,Z1826:AN1826))</f>
        <v>#N/A</v>
      </c>
      <c r="M1826" s="7">
        <f>IF(Y1826&gt;0,RANK(Y1826,(W1826:Y1826,Z1826:AN1826)),0)</f>
        <v>0</v>
      </c>
      <c r="N1826" s="7"/>
      <c r="O1826" s="1" t="e">
        <f t="shared" si="941"/>
        <v>#NUM!</v>
      </c>
      <c r="P1826" s="2" t="e">
        <f t="shared" si="942"/>
        <v>#NUM!</v>
      </c>
      <c r="Q1826" s="2"/>
      <c r="R1826" s="2" t="str">
        <f t="shared" si="943"/>
        <v>-</v>
      </c>
      <c r="S1826" s="2" t="str">
        <f t="shared" si="944"/>
        <v>-</v>
      </c>
      <c r="T1826" s="2" t="str">
        <f t="shared" si="945"/>
        <v>-</v>
      </c>
      <c r="U1826" s="2" t="str">
        <f t="shared" si="946"/>
        <v>-</v>
      </c>
      <c r="V1826" s="2" t="str">
        <f t="shared" si="947"/>
        <v>-</v>
      </c>
      <c r="AY1826" t="s">
        <v>2156</v>
      </c>
      <c r="BA1826">
        <v>1</v>
      </c>
      <c r="BC1826" s="91">
        <v>53</v>
      </c>
      <c r="BD1826" s="93"/>
      <c r="BE1826">
        <v>53061</v>
      </c>
      <c r="BF1826">
        <f t="shared" si="938"/>
        <v>5306101</v>
      </c>
      <c r="BH1826" t="s">
        <v>3387</v>
      </c>
    </row>
    <row r="1827" spans="1:60">
      <c r="A1827" t="s">
        <v>2156</v>
      </c>
      <c r="B1827" t="s">
        <v>1585</v>
      </c>
      <c r="C1827" s="1">
        <f t="shared" si="940"/>
        <v>0</v>
      </c>
      <c r="D1827" s="1"/>
      <c r="E1827" s="1"/>
      <c r="F1827" s="1"/>
      <c r="G1827" s="1"/>
      <c r="H1827" s="1"/>
      <c r="I1827" s="1"/>
      <c r="J1827" s="1"/>
      <c r="K1827" s="7" t="e">
        <f>RANK(W1827,(W1827:Y1827,Z1827:AN1827))</f>
        <v>#N/A</v>
      </c>
      <c r="L1827" s="7" t="e">
        <f>RANK(X1827,(W1827:Y1827,Z1827:AN1827))</f>
        <v>#N/A</v>
      </c>
      <c r="M1827" s="7">
        <f>IF(Y1827&gt;0,RANK(Y1827,(W1827:Y1827,Z1827:AN1827)),0)</f>
        <v>0</v>
      </c>
      <c r="N1827" s="7"/>
      <c r="O1827" s="1" t="e">
        <f t="shared" si="941"/>
        <v>#NUM!</v>
      </c>
      <c r="P1827" s="2" t="e">
        <f t="shared" si="942"/>
        <v>#NUM!</v>
      </c>
      <c r="Q1827" s="2"/>
      <c r="R1827" s="2" t="str">
        <f>IF($C1827=0,"-",W1827/$C1827)</f>
        <v>-</v>
      </c>
      <c r="S1827" s="2" t="str">
        <f>IF($C1827=0,"-",X1827/$C1827)</f>
        <v>-</v>
      </c>
      <c r="T1827" s="2" t="str">
        <f>IF($C1827=0,"-",Y1827/$C1827)</f>
        <v>-</v>
      </c>
      <c r="U1827" s="2" t="str">
        <f>IF(C1827=0,"-",Z1827/C1827)</f>
        <v>-</v>
      </c>
      <c r="V1827" s="2" t="str">
        <f>IF(C1827=0,"-",(1-R1827-S1827-T1827))</f>
        <v>-</v>
      </c>
      <c r="AY1827" t="s">
        <v>2156</v>
      </c>
      <c r="BA1827">
        <v>2</v>
      </c>
      <c r="BC1827" s="91">
        <v>53</v>
      </c>
      <c r="BD1827" s="93"/>
      <c r="BE1827">
        <v>53061</v>
      </c>
      <c r="BF1827">
        <f t="shared" si="938"/>
        <v>5306102</v>
      </c>
      <c r="BH1827" t="s">
        <v>3387</v>
      </c>
    </row>
    <row r="1828" spans="1:60">
      <c r="A1828" t="s">
        <v>429</v>
      </c>
      <c r="B1828" t="s">
        <v>1585</v>
      </c>
      <c r="C1828" s="1">
        <f t="shared" si="940"/>
        <v>0</v>
      </c>
      <c r="D1828" s="1"/>
      <c r="E1828" s="1"/>
      <c r="F1828" s="1"/>
      <c r="G1828" s="1"/>
      <c r="H1828" s="1"/>
      <c r="I1828" s="1"/>
      <c r="J1828" s="1"/>
      <c r="K1828" s="7" t="e">
        <f>RANK(W1828,(W1828:Y1828,Z1828:AN1828))</f>
        <v>#N/A</v>
      </c>
      <c r="L1828" s="7" t="e">
        <f>RANK(X1828,(W1828:Y1828,Z1828:AN1828))</f>
        <v>#N/A</v>
      </c>
      <c r="M1828" s="7">
        <f>IF(Y1828&gt;0,RANK(Y1828,(W1828:Y1828,Z1828:AN1828)),0)</f>
        <v>0</v>
      </c>
      <c r="N1828" s="7"/>
      <c r="O1828" s="1" t="e">
        <f t="shared" si="941"/>
        <v>#NUM!</v>
      </c>
      <c r="P1828" s="2" t="e">
        <f t="shared" si="942"/>
        <v>#NUM!</v>
      </c>
      <c r="Q1828" s="2"/>
      <c r="R1828" s="2" t="str">
        <f t="shared" ref="R1828:T1829" si="948">IF($C1828=0,"-",W1828/$C1828)</f>
        <v>-</v>
      </c>
      <c r="S1828" s="2" t="str">
        <f t="shared" si="948"/>
        <v>-</v>
      </c>
      <c r="T1828" s="2" t="str">
        <f t="shared" si="948"/>
        <v>-</v>
      </c>
      <c r="U1828" s="2" t="str">
        <f>IF(C1828=0,"-",Z1828/C1828)</f>
        <v>-</v>
      </c>
      <c r="V1828" s="2" t="str">
        <f>IF(C1828=0,"-",(1-R1828-S1828-T1828))</f>
        <v>-</v>
      </c>
      <c r="AY1828" t="s">
        <v>2842</v>
      </c>
      <c r="BA1828">
        <v>3</v>
      </c>
      <c r="BC1828" s="91">
        <v>53</v>
      </c>
      <c r="BD1828" s="93"/>
      <c r="BE1828">
        <v>53067</v>
      </c>
      <c r="BF1828">
        <f t="shared" si="938"/>
        <v>5306703</v>
      </c>
      <c r="BH1828" t="s">
        <v>3387</v>
      </c>
    </row>
    <row r="1829" spans="1:60">
      <c r="A1829" t="s">
        <v>429</v>
      </c>
      <c r="B1829" t="s">
        <v>1585</v>
      </c>
      <c r="C1829" s="1">
        <f t="shared" si="940"/>
        <v>0</v>
      </c>
      <c r="D1829" s="1"/>
      <c r="E1829" s="1"/>
      <c r="F1829" s="1"/>
      <c r="G1829" s="1"/>
      <c r="H1829" s="1"/>
      <c r="I1829" s="1"/>
      <c r="J1829" s="1"/>
      <c r="K1829" s="7" t="e">
        <f>RANK(W1829,(W1829:Y1829,Z1829:AN1829))</f>
        <v>#N/A</v>
      </c>
      <c r="L1829" s="7" t="e">
        <f>RANK(X1829,(W1829:Y1829,Z1829:AN1829))</f>
        <v>#N/A</v>
      </c>
      <c r="M1829" s="7">
        <f>IF(Y1829&gt;0,RANK(Y1829,(W1829:Y1829,Z1829:AN1829)),0)</f>
        <v>0</v>
      </c>
      <c r="N1829" s="7"/>
      <c r="O1829" s="1" t="e">
        <f t="shared" si="941"/>
        <v>#NUM!</v>
      </c>
      <c r="P1829" s="2" t="e">
        <f t="shared" si="942"/>
        <v>#NUM!</v>
      </c>
      <c r="Q1829" s="2"/>
      <c r="R1829" s="2" t="str">
        <f t="shared" si="948"/>
        <v>-</v>
      </c>
      <c r="S1829" s="2" t="str">
        <f t="shared" si="948"/>
        <v>-</v>
      </c>
      <c r="T1829" s="2" t="str">
        <f t="shared" si="948"/>
        <v>-</v>
      </c>
      <c r="U1829" s="2" t="str">
        <f>IF(C1829=0,"-",Z1829/C1829)</f>
        <v>-</v>
      </c>
      <c r="V1829" s="2" t="str">
        <f>IF(C1829=0,"-",(1-R1829-S1829-T1829))</f>
        <v>-</v>
      </c>
      <c r="AY1829" t="s">
        <v>3044</v>
      </c>
      <c r="BA1829">
        <v>9</v>
      </c>
      <c r="BC1829" s="91">
        <v>53</v>
      </c>
      <c r="BD1829" s="93"/>
      <c r="BE1829">
        <v>53067</v>
      </c>
      <c r="BF1829">
        <f t="shared" si="938"/>
        <v>5306709</v>
      </c>
      <c r="BH1829" t="s">
        <v>3387</v>
      </c>
    </row>
    <row r="1830" spans="1:60">
      <c r="AH1830" s="1"/>
      <c r="BD1830" s="93"/>
      <c r="BE1830"/>
    </row>
    <row r="1831" spans="1:60">
      <c r="A1831" s="47" t="s">
        <v>2113</v>
      </c>
      <c r="C1831" s="1"/>
      <c r="D1831" s="1"/>
      <c r="E1831" s="1"/>
      <c r="F1831" s="1"/>
      <c r="G1831" s="1"/>
      <c r="H1831" s="1"/>
      <c r="I1831" s="1"/>
      <c r="J1831" s="1"/>
      <c r="K1831" s="7"/>
      <c r="L1831" s="7"/>
      <c r="M1831" s="7"/>
      <c r="N1831" s="7"/>
      <c r="Q1831" s="2"/>
      <c r="R1831" s="2"/>
      <c r="S1831" s="2"/>
      <c r="T1831" s="2"/>
      <c r="U1831" s="2"/>
      <c r="V1831" s="2"/>
      <c r="BD1831" s="93"/>
      <c r="BE1831"/>
    </row>
    <row r="1832" spans="1:60">
      <c r="A1832" s="9" t="s">
        <v>210</v>
      </c>
      <c r="B1832" t="s">
        <v>3071</v>
      </c>
      <c r="C1832" s="1">
        <f t="shared" ref="C1832:C1848" si="949">SUM(W1832:AN1832)</f>
        <v>3849</v>
      </c>
      <c r="D1832" s="1"/>
      <c r="E1832" s="1"/>
      <c r="F1832" s="1"/>
      <c r="G1832" s="1"/>
      <c r="H1832" s="1"/>
      <c r="I1832" s="1"/>
      <c r="J1832" s="1"/>
      <c r="K1832" s="7">
        <f>RANK(W1832,(W1832:Y1832,Z1832:AN1832))</f>
        <v>7</v>
      </c>
      <c r="L1832" s="7">
        <f>RANK(X1832,(W1832:Y1832,Z1832:AN1832))</f>
        <v>4</v>
      </c>
      <c r="M1832" s="7">
        <f>IF(Y1832&gt;0,RANK(Y1832,(W1832:Y1832,Z1832:AN1832)),0)</f>
        <v>2</v>
      </c>
      <c r="N1832" s="7"/>
      <c r="O1832" s="1">
        <f t="shared" ref="O1832:O1848" si="950">MAX(W1832:AD1832)-LARGE(W1832:AD1832,2)</f>
        <v>425</v>
      </c>
      <c r="P1832" s="2">
        <f t="shared" ref="P1832:P1848" si="951">O1832/C1832</f>
        <v>0.11041829046505586</v>
      </c>
      <c r="Q1832" s="2"/>
      <c r="R1832" s="2">
        <f t="shared" ref="R1832:R1858" si="952">IF(C1832=0,"-",W1832/C1832)</f>
        <v>5.1961548454143936E-3</v>
      </c>
      <c r="S1832" s="2">
        <f t="shared" ref="S1832:S1858" si="953">IF(C1832=0,"-",X1832/C1832)</f>
        <v>8.6515978176149644E-2</v>
      </c>
      <c r="T1832" s="2">
        <f t="shared" ref="T1832:T1858" si="954">IF(C1832=0,"-",Y1832/C1832)</f>
        <v>0.33255391010652119</v>
      </c>
      <c r="U1832" s="2">
        <f t="shared" ref="U1832:U1858" si="955">IF(C1832=0,"-",Z1832/C1832)</f>
        <v>0.1122369446609509</v>
      </c>
      <c r="V1832" s="2">
        <f t="shared" ref="V1832:V1858" si="956">IF(C1832=0,"-",(1-R1832-S1832-T1832-U1832))</f>
        <v>0.46349701221096395</v>
      </c>
      <c r="W1832" s="1">
        <v>20</v>
      </c>
      <c r="X1832" s="1">
        <v>333</v>
      </c>
      <c r="Y1832" s="1">
        <v>1280</v>
      </c>
      <c r="Z1832" s="1">
        <v>432</v>
      </c>
      <c r="AA1832" s="1">
        <v>1705</v>
      </c>
      <c r="AC1832" s="1">
        <v>42</v>
      </c>
      <c r="AF1832" s="1">
        <v>22</v>
      </c>
      <c r="AH1832">
        <v>15</v>
      </c>
      <c r="AY1832" t="s">
        <v>3554</v>
      </c>
      <c r="BA1832" s="9">
        <v>3</v>
      </c>
      <c r="BC1832" s="91">
        <v>55</v>
      </c>
      <c r="BD1832" s="93"/>
      <c r="BE1832">
        <v>55017</v>
      </c>
      <c r="BF1832">
        <f>BE1832*100+BA1832</f>
        <v>5501703</v>
      </c>
      <c r="BH1832" t="s">
        <v>3387</v>
      </c>
    </row>
    <row r="1833" spans="1:60">
      <c r="A1833" s="9" t="s">
        <v>210</v>
      </c>
      <c r="B1833" t="s">
        <v>3071</v>
      </c>
      <c r="C1833" s="1">
        <f t="shared" si="949"/>
        <v>3794</v>
      </c>
      <c r="D1833" s="1"/>
      <c r="E1833" s="1"/>
      <c r="F1833" s="1"/>
      <c r="G1833" s="1"/>
      <c r="H1833" s="1"/>
      <c r="I1833" s="1"/>
      <c r="J1833" s="1"/>
      <c r="K1833" s="7">
        <f>RANK(W1833,(W1833:Y1833,Z1833:AN1833))</f>
        <v>7</v>
      </c>
      <c r="L1833" s="7">
        <f>RANK(X1833,(W1833:Y1833,Z1833:AN1833))</f>
        <v>4</v>
      </c>
      <c r="M1833" s="7">
        <f>IF(Y1833&gt;0,RANK(Y1833,(W1833:Y1833,Z1833:AN1833)),0)</f>
        <v>2</v>
      </c>
      <c r="N1833" s="7"/>
      <c r="O1833" s="1">
        <f t="shared" si="950"/>
        <v>591</v>
      </c>
      <c r="P1833" s="2">
        <f t="shared" si="951"/>
        <v>0.15577227200843438</v>
      </c>
      <c r="Q1833" s="2"/>
      <c r="R1833" s="2">
        <f t="shared" si="952"/>
        <v>3.1628887717448603E-3</v>
      </c>
      <c r="S1833" s="2">
        <f t="shared" si="953"/>
        <v>8.5661570901423303E-2</v>
      </c>
      <c r="T1833" s="2">
        <f t="shared" si="954"/>
        <v>0.31971534001054297</v>
      </c>
      <c r="U1833" s="2">
        <f t="shared" si="955"/>
        <v>9.6731681602530317E-2</v>
      </c>
      <c r="V1833" s="2">
        <f t="shared" si="956"/>
        <v>0.49472851871375845</v>
      </c>
      <c r="W1833" s="1">
        <v>12</v>
      </c>
      <c r="X1833" s="1">
        <v>325</v>
      </c>
      <c r="Y1833" s="1">
        <v>1213</v>
      </c>
      <c r="Z1833" s="1">
        <v>367</v>
      </c>
      <c r="AA1833" s="1">
        <v>1804</v>
      </c>
      <c r="AC1833" s="1">
        <v>41</v>
      </c>
      <c r="AF1833" s="1">
        <v>26</v>
      </c>
      <c r="AH1833">
        <v>6</v>
      </c>
      <c r="AY1833" s="157" t="s">
        <v>3555</v>
      </c>
      <c r="BA1833" s="9">
        <v>7</v>
      </c>
      <c r="BC1833" s="91">
        <v>55</v>
      </c>
      <c r="BD1833" s="93"/>
      <c r="BE1833" s="157">
        <v>55017</v>
      </c>
      <c r="BF1833">
        <f>BE1833*100+BA1833</f>
        <v>5501707</v>
      </c>
      <c r="BH1833" t="s">
        <v>3387</v>
      </c>
    </row>
    <row r="1834" spans="1:60">
      <c r="A1834" s="9" t="s">
        <v>2802</v>
      </c>
      <c r="B1834" t="s">
        <v>3071</v>
      </c>
      <c r="C1834" s="1">
        <f t="shared" si="949"/>
        <v>6832</v>
      </c>
      <c r="D1834" s="1"/>
      <c r="E1834" s="1"/>
      <c r="F1834" s="1"/>
      <c r="G1834" s="1"/>
      <c r="H1834" s="1"/>
      <c r="I1834" s="1"/>
      <c r="J1834" s="1"/>
      <c r="K1834" s="7">
        <f>RANK(W1834,(W1834:Y1834,Z1834:AN1834))</f>
        <v>7</v>
      </c>
      <c r="L1834" s="7">
        <f>RANK(X1834,(W1834:Y1834,Z1834:AN1834))</f>
        <v>4</v>
      </c>
      <c r="M1834" s="7">
        <f>IF(Y1834&gt;0,RANK(Y1834,(W1834:Y1834,Z1834:AN1834)),0)</f>
        <v>1</v>
      </c>
      <c r="N1834" s="7"/>
      <c r="O1834" s="1">
        <f t="shared" si="950"/>
        <v>449</v>
      </c>
      <c r="P1834" s="2">
        <f t="shared" si="951"/>
        <v>6.5720140515222486E-2</v>
      </c>
      <c r="Q1834" s="2"/>
      <c r="R1834" s="2">
        <f t="shared" si="952"/>
        <v>3.8056206088992973E-3</v>
      </c>
      <c r="S1834" s="2">
        <f t="shared" si="953"/>
        <v>4.3032786885245901E-2</v>
      </c>
      <c r="T1834" s="2">
        <f t="shared" si="954"/>
        <v>0.4531615925058548</v>
      </c>
      <c r="U1834" s="2">
        <f t="shared" si="955"/>
        <v>9.7482435597189693E-2</v>
      </c>
      <c r="V1834" s="2">
        <f t="shared" si="956"/>
        <v>0.40251756440281028</v>
      </c>
      <c r="W1834" s="1">
        <v>26</v>
      </c>
      <c r="X1834" s="1">
        <v>294</v>
      </c>
      <c r="Y1834" s="1">
        <v>3096</v>
      </c>
      <c r="Z1834" s="1">
        <v>666</v>
      </c>
      <c r="AA1834" s="1">
        <v>2647</v>
      </c>
      <c r="AC1834" s="1">
        <v>53</v>
      </c>
      <c r="AF1834" s="1">
        <v>45</v>
      </c>
      <c r="AH1834">
        <v>5</v>
      </c>
      <c r="AY1834" s="157" t="s">
        <v>3556</v>
      </c>
      <c r="BA1834" s="9">
        <v>5</v>
      </c>
      <c r="BC1834" s="91">
        <v>55</v>
      </c>
      <c r="BD1834" s="93"/>
      <c r="BE1834" s="157">
        <v>55027</v>
      </c>
      <c r="BF1834">
        <f>BE1834*100+BA1834</f>
        <v>5502705</v>
      </c>
      <c r="BH1834" t="s">
        <v>3387</v>
      </c>
    </row>
    <row r="1835" spans="1:60">
      <c r="A1835" s="9" t="s">
        <v>2802</v>
      </c>
      <c r="B1835" t="s">
        <v>3071</v>
      </c>
      <c r="C1835" s="1">
        <f t="shared" si="949"/>
        <v>6899</v>
      </c>
      <c r="D1835" s="1"/>
      <c r="E1835" s="1"/>
      <c r="F1835" s="1"/>
      <c r="G1835" s="1"/>
      <c r="H1835" s="1"/>
      <c r="I1835" s="1"/>
      <c r="J1835" s="1"/>
      <c r="K1835" s="7">
        <f>RANK(W1835,(W1835:Y1835,Z1835:AN1835))</f>
        <v>6</v>
      </c>
      <c r="L1835" s="7">
        <f>RANK(X1835,(W1835:Y1835,Z1835:AN1835))</f>
        <v>4</v>
      </c>
      <c r="M1835" s="7">
        <f>IF(Y1835&gt;0,RANK(Y1835,(W1835:Y1835,Z1835:AN1835)),0)</f>
        <v>2</v>
      </c>
      <c r="N1835" s="7"/>
      <c r="O1835" s="1">
        <f t="shared" si="950"/>
        <v>46</v>
      </c>
      <c r="P1835" s="2">
        <f t="shared" si="951"/>
        <v>6.6676329902884473E-3</v>
      </c>
      <c r="Q1835" s="2"/>
      <c r="R1835" s="2">
        <f t="shared" si="952"/>
        <v>4.7833019278156258E-3</v>
      </c>
      <c r="S1835" s="2">
        <f t="shared" si="953"/>
        <v>4.5948688215683431E-2</v>
      </c>
      <c r="T1835" s="2">
        <f t="shared" si="954"/>
        <v>0.41295839976808235</v>
      </c>
      <c r="U1835" s="2">
        <f t="shared" si="955"/>
        <v>0.10262356863313524</v>
      </c>
      <c r="V1835" s="2">
        <f t="shared" si="956"/>
        <v>0.43368604145528333</v>
      </c>
      <c r="W1835" s="1">
        <v>33</v>
      </c>
      <c r="X1835" s="1">
        <v>317</v>
      </c>
      <c r="Y1835" s="1">
        <v>2849</v>
      </c>
      <c r="Z1835" s="1">
        <v>708</v>
      </c>
      <c r="AA1835" s="1">
        <v>2895</v>
      </c>
      <c r="AC1835" s="1">
        <v>59</v>
      </c>
      <c r="AF1835" s="1">
        <v>25</v>
      </c>
      <c r="AH1835">
        <v>13</v>
      </c>
      <c r="AY1835" s="157" t="s">
        <v>3557</v>
      </c>
      <c r="BA1835" s="9">
        <v>6</v>
      </c>
      <c r="BC1835" s="91">
        <v>55</v>
      </c>
      <c r="BD1835" s="93"/>
      <c r="BE1835" s="157">
        <v>55027</v>
      </c>
      <c r="BF1835">
        <f t="shared" ref="BF1835:BF1858" si="957">BE1835*100+BA1835</f>
        <v>5502706</v>
      </c>
      <c r="BH1835" t="s">
        <v>3387</v>
      </c>
    </row>
    <row r="1836" spans="1:60">
      <c r="A1836" s="9" t="s">
        <v>3116</v>
      </c>
      <c r="B1836" t="s">
        <v>3071</v>
      </c>
      <c r="C1836" s="1">
        <f t="shared" si="949"/>
        <v>1832</v>
      </c>
      <c r="D1836" s="1"/>
      <c r="E1836" s="1"/>
      <c r="F1836" s="1"/>
      <c r="G1836" s="1"/>
      <c r="H1836" s="1"/>
      <c r="I1836" s="1"/>
      <c r="J1836" s="1"/>
      <c r="K1836" s="7">
        <f>RANK(W1836,(W1836:Y1836,Z1836:AN1836))</f>
        <v>6</v>
      </c>
      <c r="L1836" s="7">
        <f>RANK(X1836,(W1836:Y1836,Z1836:AN1836))</f>
        <v>4</v>
      </c>
      <c r="M1836" s="7">
        <f>IF(Y1836&gt;0,RANK(Y1836,(W1836:Y1836,Z1836:AN1836)),0)</f>
        <v>2</v>
      </c>
      <c r="N1836" s="7"/>
      <c r="O1836" s="1">
        <f t="shared" si="950"/>
        <v>17</v>
      </c>
      <c r="P1836" s="2">
        <f t="shared" si="951"/>
        <v>9.2794759825327519E-3</v>
      </c>
      <c r="Q1836" s="2"/>
      <c r="R1836" s="2">
        <f t="shared" si="952"/>
        <v>7.0960698689956333E-3</v>
      </c>
      <c r="S1836" s="2">
        <f t="shared" si="953"/>
        <v>0.11353711790393013</v>
      </c>
      <c r="T1836" s="2">
        <f t="shared" si="954"/>
        <v>0.35207423580786024</v>
      </c>
      <c r="U1836" s="2">
        <f t="shared" si="955"/>
        <v>0.14737991266375547</v>
      </c>
      <c r="V1836" s="2">
        <f t="shared" si="956"/>
        <v>0.37991266375545851</v>
      </c>
      <c r="W1836" s="1">
        <v>13</v>
      </c>
      <c r="X1836" s="1">
        <v>208</v>
      </c>
      <c r="Y1836" s="1">
        <v>645</v>
      </c>
      <c r="Z1836" s="1">
        <v>270</v>
      </c>
      <c r="AA1836" s="1">
        <v>662</v>
      </c>
      <c r="AC1836" s="1">
        <v>19</v>
      </c>
      <c r="AF1836" s="1">
        <v>13</v>
      </c>
      <c r="AH1836">
        <v>2</v>
      </c>
      <c r="AY1836" s="157" t="s">
        <v>3558</v>
      </c>
      <c r="BA1836" s="9">
        <v>3</v>
      </c>
      <c r="BC1836" s="91">
        <v>55</v>
      </c>
      <c r="BD1836" s="93"/>
      <c r="BE1836" s="157">
        <v>55053</v>
      </c>
      <c r="BF1836">
        <f t="shared" si="957"/>
        <v>5505303</v>
      </c>
      <c r="BH1836" t="s">
        <v>3387</v>
      </c>
    </row>
    <row r="1837" spans="1:60">
      <c r="A1837" s="9" t="s">
        <v>3116</v>
      </c>
      <c r="B1837" t="s">
        <v>3071</v>
      </c>
      <c r="C1837" s="1">
        <f t="shared" si="949"/>
        <v>270</v>
      </c>
      <c r="D1837" s="1"/>
      <c r="E1837" s="1"/>
      <c r="F1837" s="1"/>
      <c r="G1837" s="1"/>
      <c r="H1837" s="1"/>
      <c r="I1837" s="1"/>
      <c r="J1837" s="1"/>
      <c r="K1837" s="7">
        <f>RANK(W1837,(W1837:Y1837,Z1837:AN1837))</f>
        <v>7</v>
      </c>
      <c r="L1837" s="7">
        <f>RANK(X1837,(W1837:Y1837,Z1837:AN1837))</f>
        <v>3</v>
      </c>
      <c r="M1837" s="7">
        <f>IF(Y1837&gt;0,RANK(Y1837,(W1837:Y1837,Z1837:AN1837)),0)</f>
        <v>2</v>
      </c>
      <c r="N1837" s="7"/>
      <c r="O1837" s="1">
        <f t="shared" si="950"/>
        <v>35</v>
      </c>
      <c r="P1837" s="2">
        <f t="shared" si="951"/>
        <v>0.12962962962962962</v>
      </c>
      <c r="Q1837" s="2"/>
      <c r="R1837" s="2">
        <f t="shared" si="952"/>
        <v>0</v>
      </c>
      <c r="S1837" s="2">
        <f t="shared" si="953"/>
        <v>0.12592592592592591</v>
      </c>
      <c r="T1837" s="2">
        <f t="shared" si="954"/>
        <v>0.30740740740740741</v>
      </c>
      <c r="U1837" s="2">
        <f t="shared" si="955"/>
        <v>0.11851851851851852</v>
      </c>
      <c r="V1837" s="2">
        <f t="shared" si="956"/>
        <v>0.44814814814814813</v>
      </c>
      <c r="W1837" s="1">
        <v>0</v>
      </c>
      <c r="X1837" s="1">
        <v>34</v>
      </c>
      <c r="Y1837" s="1">
        <v>83</v>
      </c>
      <c r="Z1837" s="1">
        <v>32</v>
      </c>
      <c r="AA1837" s="1">
        <v>118</v>
      </c>
      <c r="AC1837" s="1">
        <v>2</v>
      </c>
      <c r="AF1837" s="1">
        <v>0</v>
      </c>
      <c r="AH1837">
        <v>1</v>
      </c>
      <c r="AY1837" s="157" t="s">
        <v>3559</v>
      </c>
      <c r="BA1837" s="9">
        <v>7</v>
      </c>
      <c r="BC1837" s="91">
        <v>55</v>
      </c>
      <c r="BD1837" s="93"/>
      <c r="BE1837" s="157">
        <v>55053</v>
      </c>
      <c r="BF1837">
        <f t="shared" si="957"/>
        <v>5505307</v>
      </c>
      <c r="BH1837" t="s">
        <v>3387</v>
      </c>
    </row>
    <row r="1838" spans="1:60">
      <c r="A1838" s="9" t="s">
        <v>1475</v>
      </c>
      <c r="B1838" t="s">
        <v>3071</v>
      </c>
      <c r="C1838" s="1">
        <f t="shared" si="949"/>
        <v>2128</v>
      </c>
      <c r="D1838" s="1"/>
      <c r="E1838" s="1"/>
      <c r="F1838" s="1"/>
      <c r="G1838" s="1"/>
      <c r="H1838" s="1"/>
      <c r="I1838" s="1"/>
      <c r="J1838" s="1"/>
      <c r="K1838" s="7">
        <f>RANK(W1838,(W1838:Y1838,Z1838:AN1838))</f>
        <v>6</v>
      </c>
      <c r="L1838" s="7">
        <f>RANK(X1838,(W1838:Y1838,Z1838:AN1838))</f>
        <v>4</v>
      </c>
      <c r="M1838" s="7">
        <f>IF(Y1838&gt;0,RANK(Y1838,(W1838:Y1838,Z1838:AN1838)),0)</f>
        <v>2</v>
      </c>
      <c r="N1838" s="7"/>
      <c r="O1838" s="1">
        <f t="shared" si="950"/>
        <v>80</v>
      </c>
      <c r="P1838" s="2">
        <f t="shared" si="951"/>
        <v>3.7593984962406013E-2</v>
      </c>
      <c r="Q1838" s="2"/>
      <c r="R1838" s="2">
        <f t="shared" si="952"/>
        <v>6.1090225563909771E-3</v>
      </c>
      <c r="S1838" s="2">
        <f t="shared" si="953"/>
        <v>7.9887218045112784E-2</v>
      </c>
      <c r="T1838" s="2">
        <f t="shared" si="954"/>
        <v>0.34633458646616544</v>
      </c>
      <c r="U1838" s="2">
        <f t="shared" si="955"/>
        <v>0.16447368421052633</v>
      </c>
      <c r="V1838" s="2">
        <f t="shared" si="956"/>
        <v>0.40319548872180444</v>
      </c>
      <c r="W1838" s="1">
        <v>13</v>
      </c>
      <c r="X1838" s="1">
        <v>170</v>
      </c>
      <c r="Y1838" s="1">
        <v>737</v>
      </c>
      <c r="Z1838" s="1">
        <v>350</v>
      </c>
      <c r="AA1838" s="1">
        <v>817</v>
      </c>
      <c r="AC1838" s="1">
        <v>24</v>
      </c>
      <c r="AF1838" s="1">
        <v>9</v>
      </c>
      <c r="AH1838">
        <v>8</v>
      </c>
      <c r="AY1838" s="157" t="s">
        <v>3560</v>
      </c>
      <c r="BA1838" s="9">
        <v>3</v>
      </c>
      <c r="BC1838" s="91">
        <v>55</v>
      </c>
      <c r="BD1838" s="93"/>
      <c r="BE1838" s="157">
        <v>55057</v>
      </c>
      <c r="BF1838">
        <f t="shared" si="957"/>
        <v>5505703</v>
      </c>
      <c r="BH1838" t="s">
        <v>3387</v>
      </c>
    </row>
    <row r="1839" spans="1:60">
      <c r="A1839" s="9" t="s">
        <v>1475</v>
      </c>
      <c r="B1839" t="s">
        <v>3071</v>
      </c>
      <c r="C1839" s="1">
        <f t="shared" si="949"/>
        <v>874</v>
      </c>
      <c r="D1839" s="1"/>
      <c r="E1839" s="1"/>
      <c r="F1839" s="1"/>
      <c r="G1839" s="1"/>
      <c r="H1839" s="1"/>
      <c r="I1839" s="1"/>
      <c r="J1839" s="1"/>
      <c r="K1839" s="7">
        <f>RANK(W1839,(W1839:Y1839,Z1839:AN1839))</f>
        <v>7</v>
      </c>
      <c r="L1839" s="7">
        <f>RANK(X1839,(W1839:Y1839,Z1839:AN1839))</f>
        <v>4</v>
      </c>
      <c r="M1839" s="7">
        <f>IF(Y1839&gt;0,RANK(Y1839,(W1839:Y1839,Z1839:AN1839)),0)</f>
        <v>2</v>
      </c>
      <c r="N1839" s="7"/>
      <c r="O1839" s="1">
        <f t="shared" si="950"/>
        <v>25</v>
      </c>
      <c r="P1839" s="2">
        <f t="shared" si="951"/>
        <v>2.8604118993135013E-2</v>
      </c>
      <c r="Q1839" s="2"/>
      <c r="R1839" s="2">
        <f t="shared" si="952"/>
        <v>5.7208237986270021E-3</v>
      </c>
      <c r="S1839" s="2">
        <f t="shared" si="953"/>
        <v>7.6659038901601834E-2</v>
      </c>
      <c r="T1839" s="2">
        <f t="shared" si="954"/>
        <v>0.37757437070938216</v>
      </c>
      <c r="U1839" s="2">
        <f t="shared" si="955"/>
        <v>0.11212814645308924</v>
      </c>
      <c r="V1839" s="2">
        <f t="shared" si="956"/>
        <v>0.42791762013729973</v>
      </c>
      <c r="W1839" s="1">
        <v>5</v>
      </c>
      <c r="X1839" s="1">
        <v>67</v>
      </c>
      <c r="Y1839" s="1">
        <v>330</v>
      </c>
      <c r="Z1839" s="1">
        <v>98</v>
      </c>
      <c r="AA1839" s="1">
        <v>355</v>
      </c>
      <c r="AC1839" s="1">
        <v>7</v>
      </c>
      <c r="AF1839" s="1">
        <v>8</v>
      </c>
      <c r="AH1839">
        <v>4</v>
      </c>
      <c r="AY1839" s="157" t="s">
        <v>3561</v>
      </c>
      <c r="BA1839" s="9">
        <v>7</v>
      </c>
      <c r="BC1839" s="91">
        <v>55</v>
      </c>
      <c r="BD1839" s="93"/>
      <c r="BE1839" s="157">
        <v>55057</v>
      </c>
      <c r="BF1839">
        <f t="shared" si="957"/>
        <v>5505707</v>
      </c>
      <c r="BH1839" t="s">
        <v>3387</v>
      </c>
    </row>
    <row r="1840" spans="1:60">
      <c r="A1840" s="9" t="s">
        <v>1650</v>
      </c>
      <c r="B1840" t="s">
        <v>3071</v>
      </c>
      <c r="C1840" s="1">
        <f t="shared" si="949"/>
        <v>15752</v>
      </c>
      <c r="D1840" s="1"/>
      <c r="E1840" s="1"/>
      <c r="F1840" s="1"/>
      <c r="G1840" s="1"/>
      <c r="H1840" s="1"/>
      <c r="I1840" s="1"/>
      <c r="J1840" s="1"/>
      <c r="K1840" s="7">
        <f>RANK(W1840,(W1840:Y1840,Z1840:AN1840))</f>
        <v>7</v>
      </c>
      <c r="L1840" s="7">
        <f>RANK(X1840,(W1840:Y1840,Z1840:AN1840))</f>
        <v>4</v>
      </c>
      <c r="M1840" s="7">
        <f>IF(Y1840&gt;0,RANK(Y1840,(W1840:Y1840,Z1840:AN1840)),0)</f>
        <v>1</v>
      </c>
      <c r="N1840" s="7"/>
      <c r="O1840" s="1">
        <f t="shared" si="950"/>
        <v>4900</v>
      </c>
      <c r="P1840" s="2">
        <f t="shared" si="951"/>
        <v>0.31107160995429151</v>
      </c>
      <c r="Q1840" s="2"/>
      <c r="R1840" s="2">
        <f t="shared" si="952"/>
        <v>3.0472320975114273E-3</v>
      </c>
      <c r="S1840" s="2">
        <f t="shared" si="953"/>
        <v>3.2948197054342307E-2</v>
      </c>
      <c r="T1840" s="2">
        <f t="shared" si="954"/>
        <v>0.59789233113255458</v>
      </c>
      <c r="U1840" s="2">
        <f t="shared" si="955"/>
        <v>7.0086338242762822E-2</v>
      </c>
      <c r="V1840" s="2">
        <f t="shared" si="956"/>
        <v>0.29602590147282887</v>
      </c>
      <c r="W1840" s="1">
        <v>48</v>
      </c>
      <c r="X1840" s="1">
        <v>519</v>
      </c>
      <c r="Y1840" s="1">
        <v>9418</v>
      </c>
      <c r="Z1840" s="1">
        <v>1104</v>
      </c>
      <c r="AA1840" s="1">
        <v>4518</v>
      </c>
      <c r="AC1840" s="1">
        <v>67</v>
      </c>
      <c r="AF1840" s="1">
        <v>49</v>
      </c>
      <c r="AH1840">
        <v>29</v>
      </c>
      <c r="AY1840" s="157" t="s">
        <v>1584</v>
      </c>
      <c r="BA1840" s="9">
        <v>1</v>
      </c>
      <c r="BC1840" s="91">
        <v>55</v>
      </c>
      <c r="BD1840" s="93"/>
      <c r="BE1840" s="157">
        <v>55079</v>
      </c>
      <c r="BF1840">
        <f t="shared" si="957"/>
        <v>5507901</v>
      </c>
      <c r="BH1840" t="s">
        <v>3387</v>
      </c>
    </row>
    <row r="1841" spans="1:60">
      <c r="A1841" s="9" t="s">
        <v>1650</v>
      </c>
      <c r="B1841" t="s">
        <v>3071</v>
      </c>
      <c r="C1841" s="1">
        <f t="shared" si="949"/>
        <v>51297</v>
      </c>
      <c r="D1841" s="1"/>
      <c r="E1841" s="1"/>
      <c r="F1841" s="1"/>
      <c r="G1841" s="1"/>
      <c r="H1841" s="1"/>
      <c r="I1841" s="1"/>
      <c r="J1841" s="1"/>
      <c r="K1841" s="7">
        <f>RANK(W1841,(W1841:Y1841,Z1841:AN1841))</f>
        <v>5</v>
      </c>
      <c r="L1841" s="7">
        <f>RANK(X1841,(W1841:Y1841,Z1841:AN1841))</f>
        <v>4</v>
      </c>
      <c r="M1841" s="7">
        <f>IF(Y1841&gt;0,RANK(Y1841,(W1841:Y1841,Z1841:AN1841)),0)</f>
        <v>1</v>
      </c>
      <c r="N1841" s="7"/>
      <c r="O1841" s="1">
        <f t="shared" si="950"/>
        <v>7409</v>
      </c>
      <c r="P1841" s="2">
        <f t="shared" si="951"/>
        <v>0.14443339766458077</v>
      </c>
      <c r="Q1841" s="2"/>
      <c r="R1841" s="2">
        <f t="shared" si="952"/>
        <v>1.0176033686180478E-2</v>
      </c>
      <c r="S1841" s="2">
        <f t="shared" si="953"/>
        <v>3.959295865255278E-2</v>
      </c>
      <c r="T1841" s="2">
        <f t="shared" si="954"/>
        <v>0.47706493557128099</v>
      </c>
      <c r="U1841" s="2">
        <f t="shared" si="955"/>
        <v>0.12495857457551124</v>
      </c>
      <c r="V1841" s="2">
        <f t="shared" si="956"/>
        <v>0.34820749751447455</v>
      </c>
      <c r="W1841" s="1">
        <v>522</v>
      </c>
      <c r="X1841" s="1">
        <v>2031</v>
      </c>
      <c r="Y1841" s="1">
        <v>24472</v>
      </c>
      <c r="Z1841" s="1">
        <v>6410</v>
      </c>
      <c r="AA1841" s="1">
        <v>17063</v>
      </c>
      <c r="AC1841" s="1">
        <v>499</v>
      </c>
      <c r="AF1841" s="1">
        <v>160</v>
      </c>
      <c r="AH1841">
        <v>140</v>
      </c>
      <c r="AY1841" s="157" t="s">
        <v>2323</v>
      </c>
      <c r="BA1841" s="9">
        <v>4</v>
      </c>
      <c r="BC1841" s="91">
        <v>55</v>
      </c>
      <c r="BD1841" s="93"/>
      <c r="BE1841" s="157">
        <v>55079</v>
      </c>
      <c r="BF1841">
        <f t="shared" si="957"/>
        <v>5507904</v>
      </c>
      <c r="BH1841" t="s">
        <v>3387</v>
      </c>
    </row>
    <row r="1842" spans="1:60">
      <c r="A1842" s="9" t="s">
        <v>1650</v>
      </c>
      <c r="B1842" t="s">
        <v>3071</v>
      </c>
      <c r="C1842" s="1">
        <f t="shared" si="949"/>
        <v>22244</v>
      </c>
      <c r="D1842" s="1"/>
      <c r="E1842" s="1"/>
      <c r="F1842" s="1"/>
      <c r="G1842" s="1"/>
      <c r="H1842" s="1"/>
      <c r="I1842" s="1"/>
      <c r="J1842" s="1"/>
      <c r="K1842" s="7">
        <f>RANK(W1842,(W1842:Y1842,Z1842:AN1842))</f>
        <v>6</v>
      </c>
      <c r="L1842" s="7">
        <f>RANK(X1842,(W1842:Y1842,Z1842:AN1842))</f>
        <v>4</v>
      </c>
      <c r="M1842" s="7">
        <f>IF(Y1842&gt;0,RANK(Y1842,(W1842:Y1842,Z1842:AN1842)),0)</f>
        <v>1</v>
      </c>
      <c r="N1842" s="7"/>
      <c r="O1842" s="1">
        <f t="shared" si="950"/>
        <v>5377</v>
      </c>
      <c r="P1842" s="2">
        <f t="shared" si="951"/>
        <v>0.24172810645567344</v>
      </c>
      <c r="Q1842" s="2"/>
      <c r="R1842" s="2">
        <f t="shared" si="952"/>
        <v>4.8102859197985976E-3</v>
      </c>
      <c r="S1842" s="2">
        <f t="shared" si="953"/>
        <v>3.6324402085955762E-2</v>
      </c>
      <c r="T1842" s="2">
        <f t="shared" si="954"/>
        <v>0.54990109692501343</v>
      </c>
      <c r="U1842" s="2">
        <f t="shared" si="955"/>
        <v>8.9372415033267399E-2</v>
      </c>
      <c r="V1842" s="2">
        <f t="shared" si="956"/>
        <v>0.31959180003596477</v>
      </c>
      <c r="W1842" s="1">
        <v>107</v>
      </c>
      <c r="X1842" s="1">
        <v>808</v>
      </c>
      <c r="Y1842" s="1">
        <v>12232</v>
      </c>
      <c r="Z1842" s="1">
        <v>1988</v>
      </c>
      <c r="AA1842" s="1">
        <v>6855</v>
      </c>
      <c r="AC1842" s="1">
        <v>108</v>
      </c>
      <c r="AF1842" s="1">
        <v>106</v>
      </c>
      <c r="AH1842">
        <v>40</v>
      </c>
      <c r="AY1842" s="157" t="s">
        <v>2296</v>
      </c>
      <c r="BA1842" s="9">
        <v>5</v>
      </c>
      <c r="BC1842" s="91">
        <v>55</v>
      </c>
      <c r="BD1842" s="93"/>
      <c r="BE1842" s="157">
        <v>55079</v>
      </c>
      <c r="BF1842">
        <f t="shared" si="957"/>
        <v>5507905</v>
      </c>
      <c r="BH1842" t="s">
        <v>3387</v>
      </c>
    </row>
    <row r="1843" spans="1:60">
      <c r="A1843" s="9" t="s">
        <v>1650</v>
      </c>
      <c r="B1843" t="s">
        <v>3071</v>
      </c>
      <c r="C1843" s="1">
        <f t="shared" si="949"/>
        <v>404</v>
      </c>
      <c r="D1843" s="1"/>
      <c r="E1843" s="1"/>
      <c r="F1843" s="1"/>
      <c r="G1843" s="1"/>
      <c r="H1843" s="1"/>
      <c r="I1843" s="1"/>
      <c r="J1843" s="1"/>
      <c r="K1843" s="7">
        <f>RANK(W1843,(W1843:Y1843,Z1843:AN1843))</f>
        <v>5</v>
      </c>
      <c r="L1843" s="7">
        <f>RANK(X1843,(W1843:Y1843,Z1843:AN1843))</f>
        <v>4</v>
      </c>
      <c r="M1843" s="7">
        <f>IF(Y1843&gt;0,RANK(Y1843,(W1843:Y1843,Z1843:AN1843)),0)</f>
        <v>1</v>
      </c>
      <c r="N1843" s="7"/>
      <c r="O1843" s="1">
        <f t="shared" si="950"/>
        <v>247</v>
      </c>
      <c r="P1843" s="2">
        <f t="shared" si="951"/>
        <v>0.61138613861386137</v>
      </c>
      <c r="Q1843" s="2"/>
      <c r="R1843" s="2">
        <f t="shared" si="952"/>
        <v>7.4257425742574254E-3</v>
      </c>
      <c r="S1843" s="2">
        <f t="shared" si="953"/>
        <v>2.7227722772277228E-2</v>
      </c>
      <c r="T1843" s="2">
        <f t="shared" si="954"/>
        <v>0.74752475247524752</v>
      </c>
      <c r="U1843" s="2">
        <f t="shared" si="955"/>
        <v>7.4257425742574254E-2</v>
      </c>
      <c r="V1843" s="2">
        <f t="shared" si="956"/>
        <v>0.14356435643564353</v>
      </c>
      <c r="W1843" s="1">
        <v>3</v>
      </c>
      <c r="X1843" s="1">
        <v>11</v>
      </c>
      <c r="Y1843" s="1">
        <v>302</v>
      </c>
      <c r="Z1843" s="1">
        <v>30</v>
      </c>
      <c r="AA1843" s="1">
        <v>55</v>
      </c>
      <c r="AC1843" s="1">
        <v>1</v>
      </c>
      <c r="AF1843" s="1">
        <v>2</v>
      </c>
      <c r="AH1843">
        <v>0</v>
      </c>
      <c r="AY1843" s="157" t="s">
        <v>3562</v>
      </c>
      <c r="BA1843" s="9">
        <v>6</v>
      </c>
      <c r="BC1843" s="91">
        <v>55</v>
      </c>
      <c r="BD1843" s="93"/>
      <c r="BE1843" s="157">
        <v>55079</v>
      </c>
      <c r="BF1843">
        <f t="shared" si="957"/>
        <v>5507906</v>
      </c>
      <c r="BH1843" t="s">
        <v>3387</v>
      </c>
    </row>
    <row r="1844" spans="1:60" s="157" customFormat="1">
      <c r="A1844" s="9" t="s">
        <v>350</v>
      </c>
      <c r="B1844" s="157" t="s">
        <v>3071</v>
      </c>
      <c r="C1844" s="1">
        <f>SUM(W1844:AN1844)</f>
        <v>4788</v>
      </c>
      <c r="D1844" s="1"/>
      <c r="E1844" s="1"/>
      <c r="F1844" s="1"/>
      <c r="G1844" s="1"/>
      <c r="H1844" s="1"/>
      <c r="I1844" s="1"/>
      <c r="J1844" s="1"/>
      <c r="K1844" s="7">
        <f>RANK(W1844,(W1844:Y1844,Z1844:AN1844))</f>
        <v>7</v>
      </c>
      <c r="L1844" s="7">
        <f>RANK(X1844,(W1844:Y1844,Z1844:AN1844))</f>
        <v>4</v>
      </c>
      <c r="M1844" s="7">
        <f>IF(Y1844&gt;0,RANK(Y1844,(W1844:Y1844,Z1844:AN1844)),0)</f>
        <v>2</v>
      </c>
      <c r="N1844" s="7"/>
      <c r="O1844" s="1">
        <f>MAX(W1844:AD1844)-LARGE(W1844:AD1844,2)</f>
        <v>250</v>
      </c>
      <c r="P1844" s="2">
        <f>O1844/C1844</f>
        <v>5.2213868003341685E-2</v>
      </c>
      <c r="Q1844" s="2"/>
      <c r="R1844" s="2">
        <f>IF(C1844=0,"-",W1844/C1844)</f>
        <v>6.8922305764411024E-3</v>
      </c>
      <c r="S1844" s="2">
        <f>IF(C1844=0,"-",X1844/C1844)</f>
        <v>9.7953216374269E-2</v>
      </c>
      <c r="T1844" s="2">
        <f>IF(C1844=0,"-",Y1844/C1844)</f>
        <v>0.34523809523809523</v>
      </c>
      <c r="U1844" s="2">
        <f>IF(C1844=0,"-",Z1844/C1844)</f>
        <v>0.12990810359231411</v>
      </c>
      <c r="V1844" s="2">
        <f>IF(C1844=0,"-",(1-R1844-S1844-T1844-U1844))</f>
        <v>0.42000835421888061</v>
      </c>
      <c r="W1844" s="1">
        <v>33</v>
      </c>
      <c r="X1844" s="1">
        <v>469</v>
      </c>
      <c r="Y1844" s="1">
        <v>1653</v>
      </c>
      <c r="Z1844" s="1">
        <v>622</v>
      </c>
      <c r="AA1844" s="1">
        <v>1903</v>
      </c>
      <c r="AB1844" s="1"/>
      <c r="AC1844" s="1">
        <v>58</v>
      </c>
      <c r="AD1844" s="1"/>
      <c r="AE1844" s="1"/>
      <c r="AF1844" s="1">
        <v>40</v>
      </c>
      <c r="AG1844" s="1"/>
      <c r="AH1844" s="157">
        <v>10</v>
      </c>
      <c r="AJ1844" s="1"/>
      <c r="AY1844" s="157" t="s">
        <v>3563</v>
      </c>
      <c r="BA1844" s="9">
        <v>3</v>
      </c>
      <c r="BC1844" s="91">
        <v>55</v>
      </c>
      <c r="BD1844" s="93"/>
      <c r="BE1844" s="157">
        <v>55081</v>
      </c>
      <c r="BF1844" s="157">
        <f>BE1844*100+BA1844</f>
        <v>5508103</v>
      </c>
      <c r="BH1844" s="157" t="s">
        <v>3387</v>
      </c>
    </row>
    <row r="1845" spans="1:60" s="157" customFormat="1">
      <c r="A1845" s="9" t="s">
        <v>350</v>
      </c>
      <c r="B1845" s="157" t="s">
        <v>3071</v>
      </c>
      <c r="C1845" s="1">
        <f>SUM(W1845:AN1845)</f>
        <v>577</v>
      </c>
      <c r="D1845" s="1"/>
      <c r="E1845" s="1"/>
      <c r="F1845" s="1"/>
      <c r="G1845" s="1"/>
      <c r="H1845" s="1"/>
      <c r="I1845" s="1"/>
      <c r="J1845" s="1"/>
      <c r="K1845" s="7">
        <f>RANK(W1845,(W1845:Y1845,Z1845:AN1845))</f>
        <v>7</v>
      </c>
      <c r="L1845" s="7">
        <f>RANK(X1845,(W1845:Y1845,Z1845:AN1845))</f>
        <v>3</v>
      </c>
      <c r="M1845" s="7">
        <f>IF(Y1845&gt;0,RANK(Y1845,(W1845:Y1845,Z1845:AN1845)),0)</f>
        <v>2</v>
      </c>
      <c r="N1845" s="7"/>
      <c r="O1845" s="1">
        <f>MAX(W1845:AD1845)-LARGE(W1845:AD1845,2)</f>
        <v>16</v>
      </c>
      <c r="P1845" s="2">
        <f>O1845/C1845</f>
        <v>2.7729636048526862E-2</v>
      </c>
      <c r="Q1845" s="2"/>
      <c r="R1845" s="2">
        <f>IF(C1845=0,"-",W1845/C1845)</f>
        <v>8.6655112651646445E-3</v>
      </c>
      <c r="S1845" s="2">
        <f>IF(C1845=0,"-",X1845/C1845)</f>
        <v>0.11091854419410745</v>
      </c>
      <c r="T1845" s="2">
        <f>IF(C1845=0,"-",Y1845/C1845)</f>
        <v>0.37088388214904677</v>
      </c>
      <c r="U1845" s="2">
        <f>IF(C1845=0,"-",Z1845/C1845)</f>
        <v>7.9722703639514725E-2</v>
      </c>
      <c r="V1845" s="2">
        <f>IF(C1845=0,"-",(1-R1845-S1845-T1845-U1845))</f>
        <v>0.42980935875216641</v>
      </c>
      <c r="W1845" s="1">
        <v>5</v>
      </c>
      <c r="X1845" s="1">
        <v>64</v>
      </c>
      <c r="Y1845" s="1">
        <v>214</v>
      </c>
      <c r="Z1845" s="1">
        <v>46</v>
      </c>
      <c r="AA1845" s="1">
        <v>230</v>
      </c>
      <c r="AB1845" s="1"/>
      <c r="AC1845" s="1">
        <v>9</v>
      </c>
      <c r="AD1845" s="1"/>
      <c r="AE1845" s="1"/>
      <c r="AF1845" s="1">
        <v>6</v>
      </c>
      <c r="AG1845" s="1"/>
      <c r="AH1845" s="157">
        <v>3</v>
      </c>
      <c r="AJ1845" s="1"/>
      <c r="AY1845" s="157" t="s">
        <v>3564</v>
      </c>
      <c r="BA1845" s="9">
        <v>7</v>
      </c>
      <c r="BC1845" s="91">
        <v>55</v>
      </c>
      <c r="BD1845" s="93"/>
      <c r="BE1845" s="157">
        <v>55081</v>
      </c>
      <c r="BF1845" s="157">
        <f>BE1845*100+BA1845</f>
        <v>5508107</v>
      </c>
      <c r="BH1845" s="157" t="s">
        <v>3387</v>
      </c>
    </row>
    <row r="1846" spans="1:60" s="157" customFormat="1">
      <c r="A1846" s="9" t="s">
        <v>1738</v>
      </c>
      <c r="B1846" s="157" t="s">
        <v>3071</v>
      </c>
      <c r="C1846" s="1">
        <f>SUM(W1846:AN1846)</f>
        <v>369</v>
      </c>
      <c r="D1846" s="1"/>
      <c r="E1846" s="1"/>
      <c r="F1846" s="1"/>
      <c r="G1846" s="1"/>
      <c r="H1846" s="1"/>
      <c r="I1846" s="1"/>
      <c r="J1846" s="1"/>
      <c r="K1846" s="7">
        <f>RANK(W1846,(W1846:Y1846,Z1846:AN1846))</f>
        <v>6</v>
      </c>
      <c r="L1846" s="7">
        <f>RANK(X1846,(W1846:Y1846,Z1846:AN1846))</f>
        <v>4</v>
      </c>
      <c r="M1846" s="7">
        <f>IF(Y1846&gt;0,RANK(Y1846,(W1846:Y1846,Z1846:AN1846)),0)</f>
        <v>1</v>
      </c>
      <c r="N1846" s="7"/>
      <c r="O1846" s="1">
        <f>MAX(W1846:AD1846)-LARGE(W1846:AD1846,2)</f>
        <v>10</v>
      </c>
      <c r="P1846" s="2">
        <f>O1846/C1846</f>
        <v>2.7100271002710029E-2</v>
      </c>
      <c r="Q1846" s="2"/>
      <c r="R1846" s="2">
        <f>IF(C1846=0,"-",W1846/C1846)</f>
        <v>5.4200542005420054E-3</v>
      </c>
      <c r="S1846" s="2">
        <f>IF(C1846=0,"-",X1846/C1846)</f>
        <v>5.6910569105691054E-2</v>
      </c>
      <c r="T1846" s="2">
        <f>IF(C1846=0,"-",Y1846/C1846)</f>
        <v>0.3983739837398374</v>
      </c>
      <c r="U1846" s="2">
        <f>IF(C1846=0,"-",Z1846/C1846)</f>
        <v>0.15447154471544716</v>
      </c>
      <c r="V1846" s="2">
        <f>IF(C1846=0,"-",(1-R1846-S1846-T1846-U1846))</f>
        <v>0.38482384823848231</v>
      </c>
      <c r="W1846" s="1">
        <v>2</v>
      </c>
      <c r="X1846" s="1">
        <v>21</v>
      </c>
      <c r="Y1846" s="1">
        <v>147</v>
      </c>
      <c r="Z1846" s="1">
        <v>57</v>
      </c>
      <c r="AA1846" s="1">
        <v>137</v>
      </c>
      <c r="AB1846" s="1"/>
      <c r="AC1846" s="1">
        <v>1</v>
      </c>
      <c r="AD1846" s="1"/>
      <c r="AE1846" s="1"/>
      <c r="AF1846" s="1">
        <v>4</v>
      </c>
      <c r="AG1846" s="1"/>
      <c r="AH1846" s="157">
        <v>0</v>
      </c>
      <c r="AJ1846" s="1"/>
      <c r="AY1846" s="157" t="s">
        <v>3565</v>
      </c>
      <c r="BA1846" s="9">
        <v>2</v>
      </c>
      <c r="BC1846" s="91">
        <v>55</v>
      </c>
      <c r="BD1846" s="93"/>
      <c r="BE1846" s="157">
        <v>55103</v>
      </c>
      <c r="BF1846" s="157">
        <f>BE1846*100+BA1846</f>
        <v>5510302</v>
      </c>
      <c r="BH1846" s="157" t="s">
        <v>3387</v>
      </c>
    </row>
    <row r="1847" spans="1:60">
      <c r="A1847" s="9" t="s">
        <v>1738</v>
      </c>
      <c r="B1847" t="s">
        <v>3071</v>
      </c>
      <c r="C1847" s="1">
        <f t="shared" si="949"/>
        <v>2139</v>
      </c>
      <c r="D1847" s="1"/>
      <c r="E1847" s="1"/>
      <c r="F1847" s="1"/>
      <c r="G1847" s="1"/>
      <c r="H1847" s="1"/>
      <c r="I1847" s="1"/>
      <c r="J1847" s="1"/>
      <c r="K1847" s="7">
        <f>RANK(W1847,(W1847:Y1847,Z1847:AN1847))</f>
        <v>7</v>
      </c>
      <c r="L1847" s="7">
        <f>RANK(X1847,(W1847:Y1847,Z1847:AN1847))</f>
        <v>4</v>
      </c>
      <c r="M1847" s="7">
        <f>IF(Y1847&gt;0,RANK(Y1847,(W1847:Y1847,Z1847:AN1847)),0)</f>
        <v>2</v>
      </c>
      <c r="N1847" s="7"/>
      <c r="O1847" s="1">
        <f t="shared" si="950"/>
        <v>49</v>
      </c>
      <c r="P1847" s="2">
        <f t="shared" si="951"/>
        <v>2.2907900888265546E-2</v>
      </c>
      <c r="Q1847" s="2"/>
      <c r="R1847" s="2">
        <f t="shared" si="952"/>
        <v>5.1425899953249183E-3</v>
      </c>
      <c r="S1847" s="2">
        <f t="shared" si="953"/>
        <v>7.1996259934548848E-2</v>
      </c>
      <c r="T1847" s="2">
        <f t="shared" si="954"/>
        <v>0.34361851332398319</v>
      </c>
      <c r="U1847" s="2">
        <f t="shared" si="955"/>
        <v>0.1898083216456288</v>
      </c>
      <c r="V1847" s="2">
        <f t="shared" si="956"/>
        <v>0.38943431510051429</v>
      </c>
      <c r="W1847" s="1">
        <v>11</v>
      </c>
      <c r="X1847" s="1">
        <v>154</v>
      </c>
      <c r="Y1847" s="1">
        <v>735</v>
      </c>
      <c r="Z1847" s="1">
        <v>406</v>
      </c>
      <c r="AA1847" s="1">
        <v>784</v>
      </c>
      <c r="AC1847" s="1">
        <v>21</v>
      </c>
      <c r="AF1847" s="1">
        <v>19</v>
      </c>
      <c r="AH1847">
        <v>9</v>
      </c>
      <c r="AY1847" s="157" t="s">
        <v>3566</v>
      </c>
      <c r="BA1847" s="9">
        <v>3</v>
      </c>
      <c r="BC1847" s="91">
        <v>55</v>
      </c>
      <c r="BD1847" s="93"/>
      <c r="BE1847" s="157">
        <v>55103</v>
      </c>
      <c r="BF1847">
        <f t="shared" si="957"/>
        <v>5510303</v>
      </c>
      <c r="BH1847" t="s">
        <v>3387</v>
      </c>
    </row>
    <row r="1848" spans="1:60">
      <c r="A1848" s="9" t="s">
        <v>1981</v>
      </c>
      <c r="B1848" t="s">
        <v>3071</v>
      </c>
      <c r="C1848" s="1">
        <f t="shared" si="949"/>
        <v>9966</v>
      </c>
      <c r="D1848" s="1"/>
      <c r="E1848" s="1"/>
      <c r="F1848" s="1"/>
      <c r="G1848" s="1"/>
      <c r="H1848" s="1"/>
      <c r="I1848" s="1"/>
      <c r="J1848" s="1"/>
      <c r="K1848" s="7">
        <f>RANK(W1848,(W1848:Y1848,Z1848:AN1848))</f>
        <v>6</v>
      </c>
      <c r="L1848" s="7">
        <f>RANK(X1848,(W1848:Y1848,Z1848:AN1848))</f>
        <v>4</v>
      </c>
      <c r="M1848" s="7">
        <f>IF(Y1848&gt;0,RANK(Y1848,(W1848:Y1848,Z1848:AN1848)),0)</f>
        <v>1</v>
      </c>
      <c r="N1848" s="7"/>
      <c r="O1848" s="1">
        <f t="shared" si="950"/>
        <v>1194</v>
      </c>
      <c r="P1848" s="2">
        <f t="shared" si="951"/>
        <v>0.11980734497290789</v>
      </c>
      <c r="Q1848" s="2"/>
      <c r="R1848" s="2">
        <f t="shared" si="952"/>
        <v>8.5289985952237603E-3</v>
      </c>
      <c r="S1848" s="2">
        <f t="shared" si="953"/>
        <v>6.0305037126229179E-2</v>
      </c>
      <c r="T1848" s="2">
        <f t="shared" si="954"/>
        <v>0.44942805538832031</v>
      </c>
      <c r="U1848" s="2">
        <f t="shared" si="955"/>
        <v>0.13345374272526592</v>
      </c>
      <c r="V1848" s="2">
        <f t="shared" si="956"/>
        <v>0.34828416616496094</v>
      </c>
      <c r="W1848" s="1">
        <v>85</v>
      </c>
      <c r="X1848" s="1">
        <v>601</v>
      </c>
      <c r="Y1848" s="1">
        <v>4479</v>
      </c>
      <c r="Z1848" s="1">
        <v>1330</v>
      </c>
      <c r="AA1848" s="1">
        <v>3285</v>
      </c>
      <c r="AC1848" s="1">
        <v>88</v>
      </c>
      <c r="AF1848" s="1">
        <v>69</v>
      </c>
      <c r="AH1848">
        <v>29</v>
      </c>
      <c r="AY1848" s="157" t="s">
        <v>305</v>
      </c>
      <c r="BA1848" s="9">
        <v>1</v>
      </c>
      <c r="BC1848" s="91">
        <v>55</v>
      </c>
      <c r="BD1848" s="93"/>
      <c r="BE1848" s="157">
        <v>55105</v>
      </c>
      <c r="BF1848">
        <f t="shared" si="957"/>
        <v>5510501</v>
      </c>
      <c r="BH1848" t="s">
        <v>3387</v>
      </c>
    </row>
    <row r="1849" spans="1:60">
      <c r="A1849" s="9" t="s">
        <v>1981</v>
      </c>
      <c r="B1849" t="s">
        <v>3071</v>
      </c>
      <c r="C1849" s="1">
        <f t="shared" ref="C1849:C1858" si="958">SUM(W1849:AN1849)</f>
        <v>9236</v>
      </c>
      <c r="D1849" s="1"/>
      <c r="E1849" s="1"/>
      <c r="F1849" s="1"/>
      <c r="G1849" s="1"/>
      <c r="H1849" s="1"/>
      <c r="I1849" s="1"/>
      <c r="J1849" s="1"/>
      <c r="K1849" s="7">
        <f>RANK(W1849,(W1849:Y1849,Z1849:AN1849))</f>
        <v>7</v>
      </c>
      <c r="L1849" s="7">
        <f>RANK(X1849,(W1849:Y1849,Z1849:AN1849))</f>
        <v>4</v>
      </c>
      <c r="M1849" s="7">
        <f>IF(Y1849&gt;0,RANK(Y1849,(W1849:Y1849,Z1849:AN1849)),0)</f>
        <v>1</v>
      </c>
      <c r="N1849" s="7"/>
      <c r="O1849" s="1">
        <f t="shared" ref="O1849:O1858" si="959">MAX(W1849:AD1849)-LARGE(W1849:AD1849,2)</f>
        <v>546</v>
      </c>
      <c r="P1849" s="2">
        <f t="shared" ref="P1849:P1858" si="960">O1849/C1849</f>
        <v>5.9116500649631878E-2</v>
      </c>
      <c r="Q1849" s="2"/>
      <c r="R1849" s="2">
        <f t="shared" si="952"/>
        <v>5.8466868774361197E-3</v>
      </c>
      <c r="S1849" s="2">
        <f t="shared" si="953"/>
        <v>6.7886530965786049E-2</v>
      </c>
      <c r="T1849" s="2">
        <f t="shared" si="954"/>
        <v>0.40645300996102207</v>
      </c>
      <c r="U1849" s="2">
        <f t="shared" si="955"/>
        <v>0.14974014724989174</v>
      </c>
      <c r="V1849" s="2">
        <f t="shared" si="956"/>
        <v>0.37007362494586404</v>
      </c>
      <c r="W1849" s="1">
        <v>54</v>
      </c>
      <c r="X1849" s="1">
        <v>627</v>
      </c>
      <c r="Y1849" s="1">
        <v>3754</v>
      </c>
      <c r="Z1849" s="1">
        <v>1383</v>
      </c>
      <c r="AA1849" s="1">
        <v>3208</v>
      </c>
      <c r="AC1849" s="1">
        <v>94</v>
      </c>
      <c r="AF1849" s="1">
        <v>93</v>
      </c>
      <c r="AH1849">
        <v>23</v>
      </c>
      <c r="AY1849" s="157" t="s">
        <v>555</v>
      </c>
      <c r="BA1849" s="9">
        <v>2</v>
      </c>
      <c r="BC1849" s="91">
        <v>55</v>
      </c>
      <c r="BD1849" s="93"/>
      <c r="BE1849" s="157">
        <v>55105</v>
      </c>
      <c r="BF1849">
        <f t="shared" si="957"/>
        <v>5510502</v>
      </c>
      <c r="BH1849" t="s">
        <v>3387</v>
      </c>
    </row>
    <row r="1850" spans="1:60">
      <c r="A1850" s="9" t="s">
        <v>483</v>
      </c>
      <c r="B1850" t="s">
        <v>3071</v>
      </c>
      <c r="C1850" s="1">
        <f t="shared" si="958"/>
        <v>14275</v>
      </c>
      <c r="D1850" s="1"/>
      <c r="E1850" s="1"/>
      <c r="F1850" s="1"/>
      <c r="G1850" s="1"/>
      <c r="H1850" s="1"/>
      <c r="I1850" s="1"/>
      <c r="J1850" s="1"/>
      <c r="K1850" s="7">
        <f>RANK(W1850,(W1850:Y1850,Z1850:AN1850))</f>
        <v>7</v>
      </c>
      <c r="L1850" s="7">
        <f>RANK(X1850,(W1850:Y1850,Z1850:AN1850))</f>
        <v>4</v>
      </c>
      <c r="M1850" s="7">
        <f>IF(Y1850&gt;0,RANK(Y1850,(W1850:Y1850,Z1850:AN1850)),0)</f>
        <v>1</v>
      </c>
      <c r="N1850" s="7"/>
      <c r="O1850" s="1">
        <f t="shared" si="959"/>
        <v>3168</v>
      </c>
      <c r="P1850" s="2">
        <f t="shared" si="960"/>
        <v>0.22192644483362522</v>
      </c>
      <c r="Q1850" s="2"/>
      <c r="R1850" s="2">
        <f t="shared" si="952"/>
        <v>4.3432574430823118E-3</v>
      </c>
      <c r="S1850" s="2">
        <f t="shared" si="953"/>
        <v>4.9947460595446587E-2</v>
      </c>
      <c r="T1850" s="2">
        <f t="shared" si="954"/>
        <v>0.52497373029772332</v>
      </c>
      <c r="U1850" s="2">
        <f t="shared" si="955"/>
        <v>0.1026970227670753</v>
      </c>
      <c r="V1850" s="2">
        <f t="shared" si="956"/>
        <v>0.31803852889667245</v>
      </c>
      <c r="W1850" s="1">
        <v>62</v>
      </c>
      <c r="X1850" s="1">
        <v>713</v>
      </c>
      <c r="Y1850" s="1">
        <v>7494</v>
      </c>
      <c r="Z1850" s="1">
        <v>1466</v>
      </c>
      <c r="AA1850" s="1">
        <v>4326</v>
      </c>
      <c r="AC1850" s="1">
        <v>86</v>
      </c>
      <c r="AF1850" s="1">
        <v>103</v>
      </c>
      <c r="AH1850">
        <v>25</v>
      </c>
      <c r="AY1850" s="157" t="s">
        <v>3260</v>
      </c>
      <c r="BA1850" s="9">
        <v>1</v>
      </c>
      <c r="BC1850" s="91">
        <v>55</v>
      </c>
      <c r="BD1850" s="93"/>
      <c r="BE1850" s="157">
        <v>55127</v>
      </c>
      <c r="BF1850">
        <f t="shared" si="957"/>
        <v>5512701</v>
      </c>
      <c r="BH1850" t="s">
        <v>3387</v>
      </c>
    </row>
    <row r="1851" spans="1:60">
      <c r="A1851" s="9" t="s">
        <v>483</v>
      </c>
      <c r="B1851" t="s">
        <v>3071</v>
      </c>
      <c r="C1851" s="1">
        <f t="shared" si="958"/>
        <v>1157</v>
      </c>
      <c r="D1851" s="1"/>
      <c r="E1851" s="1"/>
      <c r="F1851" s="1"/>
      <c r="G1851" s="1"/>
      <c r="H1851" s="1"/>
      <c r="I1851" s="1"/>
      <c r="J1851" s="1"/>
      <c r="K1851" s="7">
        <f>RANK(W1851,(W1851:Y1851,Z1851:AN1851))</f>
        <v>6</v>
      </c>
      <c r="L1851" s="7">
        <f>RANK(X1851,(W1851:Y1851,Z1851:AN1851))</f>
        <v>4</v>
      </c>
      <c r="M1851" s="7">
        <f>IF(Y1851&gt;0,RANK(Y1851,(W1851:Y1851,Z1851:AN1851)),0)</f>
        <v>1</v>
      </c>
      <c r="N1851" s="7"/>
      <c r="O1851" s="1">
        <f t="shared" si="959"/>
        <v>113</v>
      </c>
      <c r="P1851" s="2">
        <f t="shared" si="960"/>
        <v>9.7666378565254966E-2</v>
      </c>
      <c r="Q1851" s="2"/>
      <c r="R1851" s="2">
        <f t="shared" si="952"/>
        <v>9.5073465859982706E-3</v>
      </c>
      <c r="S1851" s="2">
        <f t="shared" si="953"/>
        <v>4.6672428694900604E-2</v>
      </c>
      <c r="T1851" s="2">
        <f t="shared" si="954"/>
        <v>0.41745894554883317</v>
      </c>
      <c r="U1851" s="2">
        <f t="shared" si="955"/>
        <v>0.18496110630942092</v>
      </c>
      <c r="V1851" s="2">
        <f t="shared" si="956"/>
        <v>0.34140017286084695</v>
      </c>
      <c r="W1851" s="1">
        <v>11</v>
      </c>
      <c r="X1851" s="1">
        <v>54</v>
      </c>
      <c r="Y1851" s="1">
        <v>483</v>
      </c>
      <c r="Z1851" s="1">
        <v>214</v>
      </c>
      <c r="AA1851" s="1">
        <v>370</v>
      </c>
      <c r="AC1851" s="1">
        <v>8</v>
      </c>
      <c r="AF1851" s="1">
        <v>12</v>
      </c>
      <c r="AH1851">
        <v>5</v>
      </c>
      <c r="AY1851" s="157" t="s">
        <v>2768</v>
      </c>
      <c r="BA1851" s="9">
        <v>5</v>
      </c>
      <c r="BC1851" s="91">
        <v>55</v>
      </c>
      <c r="BD1851" s="93"/>
      <c r="BE1851" s="157">
        <v>55127</v>
      </c>
      <c r="BF1851">
        <f t="shared" si="957"/>
        <v>5512705</v>
      </c>
      <c r="BH1851" t="s">
        <v>3387</v>
      </c>
    </row>
    <row r="1852" spans="1:60">
      <c r="A1852" s="9" t="s">
        <v>2745</v>
      </c>
      <c r="B1852" t="s">
        <v>3071</v>
      </c>
      <c r="C1852" s="1">
        <f t="shared" si="958"/>
        <v>20457</v>
      </c>
      <c r="D1852" s="1"/>
      <c r="E1852" s="1"/>
      <c r="F1852" s="1"/>
      <c r="G1852" s="1"/>
      <c r="H1852" s="1"/>
      <c r="I1852" s="1"/>
      <c r="J1852" s="1"/>
      <c r="K1852" s="7">
        <f>RANK(W1852,(W1852:Y1852,Z1852:AN1852))</f>
        <v>7</v>
      </c>
      <c r="L1852" s="7">
        <f>RANK(X1852,(W1852:Y1852,Z1852:AN1852))</f>
        <v>4</v>
      </c>
      <c r="M1852" s="7">
        <f>IF(Y1852&gt;0,RANK(Y1852,(W1852:Y1852,Z1852:AN1852)),0)</f>
        <v>1</v>
      </c>
      <c r="N1852" s="7"/>
      <c r="O1852" s="1">
        <f t="shared" si="959"/>
        <v>6482</v>
      </c>
      <c r="P1852" s="2">
        <f t="shared" si="960"/>
        <v>0.31685975460722493</v>
      </c>
      <c r="Q1852" s="2"/>
      <c r="R1852" s="2">
        <f t="shared" si="952"/>
        <v>2.590800215085301E-3</v>
      </c>
      <c r="S1852" s="2">
        <f t="shared" si="953"/>
        <v>3.0796304443466784E-2</v>
      </c>
      <c r="T1852" s="2">
        <f t="shared" si="954"/>
        <v>0.60595395219240356</v>
      </c>
      <c r="U1852" s="2">
        <f t="shared" si="955"/>
        <v>6.3450163758126801E-2</v>
      </c>
      <c r="V1852" s="2">
        <f t="shared" si="956"/>
        <v>0.29720877939091755</v>
      </c>
      <c r="W1852" s="1">
        <v>53</v>
      </c>
      <c r="X1852" s="1">
        <v>630</v>
      </c>
      <c r="Y1852" s="1">
        <v>12396</v>
      </c>
      <c r="Z1852" s="1">
        <v>1298</v>
      </c>
      <c r="AA1852" s="1">
        <v>5914</v>
      </c>
      <c r="AC1852" s="1">
        <v>81</v>
      </c>
      <c r="AF1852" s="1">
        <v>58</v>
      </c>
      <c r="AH1852">
        <v>27</v>
      </c>
      <c r="AY1852" s="157" t="s">
        <v>2767</v>
      </c>
      <c r="BA1852" s="9">
        <v>1</v>
      </c>
      <c r="BC1852" s="91">
        <v>55</v>
      </c>
      <c r="BD1852" s="93"/>
      <c r="BE1852" s="157">
        <v>55133</v>
      </c>
      <c r="BF1852">
        <f t="shared" si="957"/>
        <v>5513301</v>
      </c>
      <c r="BH1852" t="s">
        <v>3387</v>
      </c>
    </row>
    <row r="1853" spans="1:60">
      <c r="A1853" s="9" t="s">
        <v>2745</v>
      </c>
      <c r="B1853" t="s">
        <v>3071</v>
      </c>
      <c r="C1853" s="1">
        <f t="shared" si="958"/>
        <v>0</v>
      </c>
      <c r="D1853" s="1"/>
      <c r="E1853" s="1"/>
      <c r="F1853" s="1"/>
      <c r="G1853" s="1"/>
      <c r="H1853" s="1"/>
      <c r="I1853" s="1"/>
      <c r="J1853" s="1"/>
      <c r="K1853" s="7">
        <f>RANK(W1853,(W1853:Y1853,Z1853:AN1853))</f>
        <v>1</v>
      </c>
      <c r="L1853" s="7">
        <f>RANK(X1853,(W1853:Y1853,Z1853:AN1853))</f>
        <v>1</v>
      </c>
      <c r="M1853" s="7">
        <f>IF(Y1853&gt;0,RANK(Y1853,(W1853:Y1853,Z1853:AN1853)),0)</f>
        <v>0</v>
      </c>
      <c r="N1853" s="7"/>
      <c r="O1853" s="1">
        <f t="shared" si="959"/>
        <v>0</v>
      </c>
      <c r="P1853" s="2" t="e">
        <f t="shared" si="960"/>
        <v>#DIV/0!</v>
      </c>
      <c r="Q1853" s="2"/>
      <c r="R1853" s="2" t="str">
        <f t="shared" si="952"/>
        <v>-</v>
      </c>
      <c r="S1853" s="2" t="str">
        <f t="shared" si="953"/>
        <v>-</v>
      </c>
      <c r="T1853" s="2" t="str">
        <f t="shared" si="954"/>
        <v>-</v>
      </c>
      <c r="U1853" s="2" t="str">
        <f t="shared" si="955"/>
        <v>-</v>
      </c>
      <c r="V1853" s="2" t="str">
        <f t="shared" si="956"/>
        <v>-</v>
      </c>
      <c r="W1853" s="1">
        <v>0</v>
      </c>
      <c r="X1853" s="1">
        <v>0</v>
      </c>
      <c r="Y1853" s="1">
        <v>0</v>
      </c>
      <c r="Z1853" s="1">
        <v>0</v>
      </c>
      <c r="AA1853" s="1">
        <v>0</v>
      </c>
      <c r="AC1853" s="1">
        <v>0</v>
      </c>
      <c r="AF1853" s="1">
        <v>0</v>
      </c>
      <c r="AH1853">
        <v>0</v>
      </c>
      <c r="AY1853" s="157" t="s">
        <v>3567</v>
      </c>
      <c r="BA1853" s="9">
        <v>4</v>
      </c>
      <c r="BC1853" s="91">
        <v>55</v>
      </c>
      <c r="BD1853" s="93"/>
      <c r="BE1853" s="157">
        <v>55133</v>
      </c>
      <c r="BF1853">
        <f t="shared" si="957"/>
        <v>5513304</v>
      </c>
      <c r="BH1853" t="s">
        <v>3387</v>
      </c>
    </row>
    <row r="1854" spans="1:60">
      <c r="A1854" s="9" t="s">
        <v>2745</v>
      </c>
      <c r="B1854" t="s">
        <v>3071</v>
      </c>
      <c r="C1854" s="1">
        <f t="shared" si="958"/>
        <v>63171</v>
      </c>
      <c r="D1854" s="1"/>
      <c r="E1854" s="1"/>
      <c r="F1854" s="1"/>
      <c r="G1854" s="1"/>
      <c r="H1854" s="1"/>
      <c r="I1854" s="1"/>
      <c r="J1854" s="1"/>
      <c r="K1854" s="7">
        <f>RANK(W1854,(W1854:Y1854,Z1854:AN1854))</f>
        <v>6</v>
      </c>
      <c r="L1854" s="7">
        <f>RANK(X1854,(W1854:Y1854,Z1854:AN1854))</f>
        <v>4</v>
      </c>
      <c r="M1854" s="7">
        <f>IF(Y1854&gt;0,RANK(Y1854,(W1854:Y1854,Z1854:AN1854)),0)</f>
        <v>1</v>
      </c>
      <c r="N1854" s="7"/>
      <c r="O1854" s="1">
        <f t="shared" si="959"/>
        <v>20985</v>
      </c>
      <c r="P1854" s="2">
        <f t="shared" si="960"/>
        <v>0.33219356983425941</v>
      </c>
      <c r="Q1854" s="2"/>
      <c r="R1854" s="2">
        <f t="shared" si="952"/>
        <v>2.8335786990866061E-3</v>
      </c>
      <c r="S1854" s="2">
        <f t="shared" si="953"/>
        <v>3.0330373114245461E-2</v>
      </c>
      <c r="T1854" s="2">
        <f t="shared" si="954"/>
        <v>0.61672286333919046</v>
      </c>
      <c r="U1854" s="2">
        <f t="shared" si="955"/>
        <v>5.836538918174479E-2</v>
      </c>
      <c r="V1854" s="2">
        <f t="shared" si="956"/>
        <v>0.29174779566573267</v>
      </c>
      <c r="W1854" s="1">
        <v>179</v>
      </c>
      <c r="X1854" s="1">
        <v>1916</v>
      </c>
      <c r="Y1854" s="1">
        <v>38959</v>
      </c>
      <c r="Z1854" s="1">
        <v>3687</v>
      </c>
      <c r="AA1854" s="1">
        <v>17974</v>
      </c>
      <c r="AC1854" s="1">
        <v>222</v>
      </c>
      <c r="AF1854" s="1">
        <v>142</v>
      </c>
      <c r="AH1854">
        <v>92</v>
      </c>
      <c r="AY1854" s="157" t="s">
        <v>3568</v>
      </c>
      <c r="BA1854" s="9">
        <v>5</v>
      </c>
      <c r="BC1854" s="91">
        <v>55</v>
      </c>
      <c r="BD1854" s="93"/>
      <c r="BE1854" s="157">
        <v>55133</v>
      </c>
      <c r="BF1854">
        <f t="shared" si="957"/>
        <v>5513305</v>
      </c>
      <c r="BH1854" t="s">
        <v>3387</v>
      </c>
    </row>
    <row r="1855" spans="1:60">
      <c r="A1855" s="9" t="s">
        <v>1106</v>
      </c>
      <c r="B1855" t="s">
        <v>3071</v>
      </c>
      <c r="C1855" s="1">
        <f t="shared" si="958"/>
        <v>23665</v>
      </c>
      <c r="D1855" s="1"/>
      <c r="E1855" s="1"/>
      <c r="F1855" s="1"/>
      <c r="G1855" s="1"/>
      <c r="H1855" s="1"/>
      <c r="I1855" s="1"/>
      <c r="J1855" s="1"/>
      <c r="K1855" s="7">
        <f>RANK(W1855,(W1855:Y1855,Z1855:AN1855))</f>
        <v>6</v>
      </c>
      <c r="L1855" s="7">
        <f>RANK(X1855,(W1855:Y1855,Z1855:AN1855))</f>
        <v>4</v>
      </c>
      <c r="M1855" s="7">
        <f>IF(Y1855&gt;0,RANK(Y1855,(W1855:Y1855,Z1855:AN1855)),0)</f>
        <v>1</v>
      </c>
      <c r="N1855" s="7"/>
      <c r="O1855" s="1">
        <f t="shared" si="959"/>
        <v>480</v>
      </c>
      <c r="P1855" s="2">
        <f t="shared" si="960"/>
        <v>2.0283118529473905E-2</v>
      </c>
      <c r="Q1855" s="2"/>
      <c r="R1855" s="2">
        <f t="shared" si="952"/>
        <v>6.9723219945066551E-3</v>
      </c>
      <c r="S1855" s="2">
        <f t="shared" si="953"/>
        <v>6.9047115994084085E-2</v>
      </c>
      <c r="T1855" s="2">
        <f t="shared" si="954"/>
        <v>0.3966617367420241</v>
      </c>
      <c r="U1855" s="2">
        <f t="shared" si="955"/>
        <v>0.13353053031903656</v>
      </c>
      <c r="V1855" s="2">
        <f t="shared" si="956"/>
        <v>0.39378829495034856</v>
      </c>
      <c r="W1855" s="1">
        <v>165</v>
      </c>
      <c r="X1855" s="1">
        <v>1634</v>
      </c>
      <c r="Y1855" s="1">
        <v>9387</v>
      </c>
      <c r="Z1855" s="1">
        <v>3160</v>
      </c>
      <c r="AA1855" s="1">
        <v>8907</v>
      </c>
      <c r="AC1855" s="1">
        <v>198</v>
      </c>
      <c r="AF1855" s="1">
        <v>149</v>
      </c>
      <c r="AH1855">
        <v>65</v>
      </c>
      <c r="AY1855" s="157" t="s">
        <v>3569</v>
      </c>
      <c r="BA1855" s="9">
        <v>6</v>
      </c>
      <c r="BC1855" s="91">
        <v>55</v>
      </c>
      <c r="BD1855" s="93"/>
      <c r="BE1855" s="157">
        <v>55139</v>
      </c>
      <c r="BF1855">
        <f t="shared" si="957"/>
        <v>5513906</v>
      </c>
      <c r="BH1855" t="s">
        <v>3387</v>
      </c>
    </row>
    <row r="1856" spans="1:60">
      <c r="A1856" s="9" t="s">
        <v>1106</v>
      </c>
      <c r="B1856" t="s">
        <v>3071</v>
      </c>
      <c r="C1856" s="1">
        <f t="shared" si="958"/>
        <v>2262</v>
      </c>
      <c r="D1856" s="1"/>
      <c r="E1856" s="1"/>
      <c r="F1856" s="1"/>
      <c r="G1856" s="1"/>
      <c r="H1856" s="1"/>
      <c r="I1856" s="1"/>
      <c r="J1856" s="1"/>
      <c r="K1856" s="7">
        <f>RANK(W1856,(W1856:Y1856,Z1856:AN1856))</f>
        <v>7</v>
      </c>
      <c r="L1856" s="7">
        <f>RANK(X1856,(W1856:Y1856,Z1856:AN1856))</f>
        <v>4</v>
      </c>
      <c r="M1856" s="7">
        <f>IF(Y1856&gt;0,RANK(Y1856,(W1856:Y1856,Z1856:AN1856)),0)</f>
        <v>1</v>
      </c>
      <c r="N1856" s="7"/>
      <c r="O1856" s="1">
        <f t="shared" si="959"/>
        <v>34</v>
      </c>
      <c r="P1856" s="2">
        <f t="shared" si="960"/>
        <v>1.5030946065428824E-2</v>
      </c>
      <c r="Q1856" s="2"/>
      <c r="R1856" s="2">
        <f t="shared" si="952"/>
        <v>4.4208664898320073E-3</v>
      </c>
      <c r="S1856" s="2">
        <f t="shared" si="953"/>
        <v>8.4438549955791337E-2</v>
      </c>
      <c r="T1856" s="2">
        <f t="shared" si="954"/>
        <v>0.39522546419098142</v>
      </c>
      <c r="U1856" s="2">
        <f t="shared" si="955"/>
        <v>0.11671087533156499</v>
      </c>
      <c r="V1856" s="2">
        <f t="shared" si="956"/>
        <v>0.3992042440318303</v>
      </c>
      <c r="W1856" s="1">
        <v>10</v>
      </c>
      <c r="X1856" s="1">
        <v>191</v>
      </c>
      <c r="Y1856" s="1">
        <v>894</v>
      </c>
      <c r="Z1856" s="1">
        <v>264</v>
      </c>
      <c r="AA1856" s="1">
        <v>860</v>
      </c>
      <c r="AC1856" s="1">
        <v>28</v>
      </c>
      <c r="AF1856" s="1">
        <v>13</v>
      </c>
      <c r="AH1856">
        <v>2</v>
      </c>
      <c r="AY1856" s="157" t="s">
        <v>3570</v>
      </c>
      <c r="BA1856" s="9">
        <v>8</v>
      </c>
      <c r="BC1856" s="91">
        <v>55</v>
      </c>
      <c r="BD1856" s="93"/>
      <c r="BE1856" s="157">
        <v>55139</v>
      </c>
      <c r="BF1856">
        <f t="shared" si="957"/>
        <v>5513908</v>
      </c>
      <c r="BH1856" t="s">
        <v>3387</v>
      </c>
    </row>
    <row r="1857" spans="1:60">
      <c r="A1857" s="9" t="s">
        <v>3377</v>
      </c>
      <c r="B1857" t="s">
        <v>3071</v>
      </c>
      <c r="C1857" s="1">
        <f t="shared" si="958"/>
        <v>7231</v>
      </c>
      <c r="D1857" s="1"/>
      <c r="E1857" s="1"/>
      <c r="F1857" s="1"/>
      <c r="G1857" s="1"/>
      <c r="H1857" s="1"/>
      <c r="I1857" s="1"/>
      <c r="J1857" s="1"/>
      <c r="K1857" s="7">
        <f>RANK(W1857,(W1857:Y1857,Z1857:AN1857))</f>
        <v>6</v>
      </c>
      <c r="L1857" s="7">
        <f>RANK(X1857,(W1857:Y1857,Z1857:AN1857))</f>
        <v>4</v>
      </c>
      <c r="M1857" s="7">
        <f>IF(Y1857&gt;0,RANK(Y1857,(W1857:Y1857,Z1857:AN1857)),0)</f>
        <v>2</v>
      </c>
      <c r="N1857" s="7"/>
      <c r="O1857" s="1">
        <f t="shared" si="959"/>
        <v>615</v>
      </c>
      <c r="P1857" s="2">
        <f t="shared" si="960"/>
        <v>8.5050477112432576E-2</v>
      </c>
      <c r="Q1857" s="2"/>
      <c r="R1857" s="2">
        <f t="shared" si="952"/>
        <v>7.4678467708477391E-3</v>
      </c>
      <c r="S1857" s="2">
        <f t="shared" si="953"/>
        <v>8.9614161250172866E-2</v>
      </c>
      <c r="T1857" s="2">
        <f t="shared" si="954"/>
        <v>0.34531876642234821</v>
      </c>
      <c r="U1857" s="2">
        <f t="shared" si="955"/>
        <v>0.10593278937906236</v>
      </c>
      <c r="V1857" s="2">
        <f t="shared" si="956"/>
        <v>0.45166643617756874</v>
      </c>
      <c r="W1857" s="1">
        <v>54</v>
      </c>
      <c r="X1857" s="1">
        <v>648</v>
      </c>
      <c r="Y1857" s="1">
        <v>2497</v>
      </c>
      <c r="Z1857" s="1">
        <v>766</v>
      </c>
      <c r="AA1857" s="1">
        <v>3112</v>
      </c>
      <c r="AC1857" s="1">
        <v>95</v>
      </c>
      <c r="AF1857" s="1">
        <v>41</v>
      </c>
      <c r="AH1857">
        <v>18</v>
      </c>
      <c r="AY1857" s="157" t="s">
        <v>3571</v>
      </c>
      <c r="BA1857" s="9">
        <v>3</v>
      </c>
      <c r="BC1857" s="91">
        <v>55</v>
      </c>
      <c r="BD1857" s="93"/>
      <c r="BE1857" s="157">
        <v>55141</v>
      </c>
      <c r="BF1857">
        <f t="shared" si="957"/>
        <v>5514103</v>
      </c>
      <c r="BH1857" t="s">
        <v>3387</v>
      </c>
    </row>
    <row r="1858" spans="1:60">
      <c r="A1858" s="9" t="s">
        <v>3377</v>
      </c>
      <c r="B1858" t="s">
        <v>3071</v>
      </c>
      <c r="C1858" s="1">
        <f t="shared" si="958"/>
        <v>4382</v>
      </c>
      <c r="D1858" s="1"/>
      <c r="E1858" s="1"/>
      <c r="F1858" s="1"/>
      <c r="G1858" s="1"/>
      <c r="H1858" s="1"/>
      <c r="I1858" s="1"/>
      <c r="J1858" s="1"/>
      <c r="K1858" s="7">
        <f>RANK(W1858,(W1858:Y1858,Z1858:AN1858))</f>
        <v>7</v>
      </c>
      <c r="L1858" s="7">
        <f>RANK(X1858,(W1858:Y1858,Z1858:AN1858))</f>
        <v>4</v>
      </c>
      <c r="M1858" s="7">
        <f>IF(Y1858&gt;0,RANK(Y1858,(W1858:Y1858,Z1858:AN1858)),0)</f>
        <v>2</v>
      </c>
      <c r="N1858" s="7"/>
      <c r="O1858" s="1">
        <f t="shared" si="959"/>
        <v>324</v>
      </c>
      <c r="P1858" s="2">
        <f t="shared" si="960"/>
        <v>7.3938840712003656E-2</v>
      </c>
      <c r="Q1858" s="2"/>
      <c r="R1858" s="2">
        <f t="shared" si="952"/>
        <v>6.3897763578274758E-3</v>
      </c>
      <c r="S1858" s="2">
        <f t="shared" si="953"/>
        <v>8.9228662711090825E-2</v>
      </c>
      <c r="T1858" s="2">
        <f t="shared" si="954"/>
        <v>0.34961204929256046</v>
      </c>
      <c r="U1858" s="2">
        <f t="shared" si="955"/>
        <v>0.11182108626198083</v>
      </c>
      <c r="V1858" s="2">
        <f t="shared" si="956"/>
        <v>0.44294842537654033</v>
      </c>
      <c r="W1858" s="1">
        <v>28</v>
      </c>
      <c r="X1858" s="1">
        <v>391</v>
      </c>
      <c r="Y1858" s="1">
        <v>1532</v>
      </c>
      <c r="Z1858" s="1">
        <v>490</v>
      </c>
      <c r="AA1858" s="1">
        <v>1856</v>
      </c>
      <c r="AC1858" s="1">
        <v>46</v>
      </c>
      <c r="AF1858" s="1">
        <v>30</v>
      </c>
      <c r="AH1858">
        <v>9</v>
      </c>
      <c r="AY1858" s="157" t="s">
        <v>3572</v>
      </c>
      <c r="BA1858" s="9">
        <v>7</v>
      </c>
      <c r="BC1858" s="91">
        <v>55</v>
      </c>
      <c r="BD1858" s="93"/>
      <c r="BE1858" s="157">
        <v>55141</v>
      </c>
      <c r="BF1858">
        <f t="shared" si="957"/>
        <v>5514107</v>
      </c>
      <c r="BH1858" t="s">
        <v>3387</v>
      </c>
    </row>
    <row r="1859" spans="1:60">
      <c r="A1859" s="9"/>
      <c r="C1859" s="1"/>
      <c r="D1859" s="1"/>
      <c r="E1859" s="1"/>
      <c r="F1859" s="1"/>
      <c r="G1859" s="1"/>
      <c r="H1859" s="1"/>
      <c r="I1859" s="1"/>
      <c r="J1859" s="1"/>
      <c r="K1859" s="7"/>
      <c r="L1859" s="7"/>
      <c r="M1859" s="7"/>
      <c r="N1859" s="7"/>
      <c r="Q1859" s="2"/>
      <c r="R1859" s="2"/>
      <c r="S1859" s="2"/>
      <c r="T1859" s="2"/>
      <c r="U1859" s="2"/>
      <c r="V1859" s="2"/>
      <c r="BD1859" s="93"/>
      <c r="BE1859"/>
    </row>
    <row r="1860" spans="1:60">
      <c r="A1860" s="9"/>
      <c r="C1860" s="1"/>
      <c r="D1860" s="1"/>
      <c r="E1860" s="1"/>
      <c r="F1860" s="1"/>
      <c r="G1860" s="1"/>
      <c r="H1860" s="1"/>
      <c r="I1860" s="1"/>
      <c r="J1860" s="1"/>
      <c r="K1860" s="7"/>
      <c r="L1860" s="7"/>
      <c r="M1860" s="7"/>
      <c r="N1860" s="7"/>
      <c r="Q1860" s="2"/>
      <c r="R1860" s="2"/>
      <c r="S1860" s="2"/>
      <c r="T1860" s="2"/>
      <c r="U1860" s="2"/>
      <c r="V1860" s="2"/>
      <c r="BD1860" s="93"/>
    </row>
    <row r="1861" spans="1:60">
      <c r="A1861" s="9"/>
      <c r="C1861" s="1"/>
      <c r="D1861" s="1"/>
      <c r="E1861" s="1"/>
      <c r="F1861" s="1"/>
      <c r="G1861" s="1"/>
      <c r="H1861" s="1"/>
      <c r="I1861" s="1"/>
      <c r="J1861" s="1"/>
      <c r="K1861" s="7"/>
      <c r="L1861" s="7"/>
      <c r="M1861" s="7"/>
      <c r="N1861" s="7"/>
      <c r="Q1861" s="2"/>
      <c r="R1861" s="2"/>
      <c r="S1861" s="2"/>
      <c r="T1861" s="2"/>
      <c r="U1861" s="2"/>
      <c r="V1861" s="2"/>
      <c r="BD1861" s="93"/>
    </row>
    <row r="1862" spans="1:60">
      <c r="BD1862" s="93"/>
    </row>
    <row r="1866" spans="1:60">
      <c r="A1866" s="47" t="s">
        <v>2676</v>
      </c>
      <c r="AH1866" s="1"/>
    </row>
    <row r="1868" spans="1:60">
      <c r="A1868" s="47" t="s">
        <v>2603</v>
      </c>
    </row>
    <row r="1869" spans="1:60">
      <c r="A1869" s="140" t="s">
        <v>793</v>
      </c>
      <c r="C1869" s="1">
        <f>SUM(W1869:AN1869)</f>
        <v>2446</v>
      </c>
      <c r="D1869" s="1"/>
      <c r="E1869" s="1"/>
      <c r="F1869" s="1"/>
      <c r="G1869" s="1"/>
      <c r="H1869" s="1"/>
      <c r="I1869" s="1"/>
      <c r="J1869" s="1"/>
      <c r="K1869" s="7">
        <f>RANK(W1869,(W1869:Y1869,Z1869:AN1869))</f>
        <v>5</v>
      </c>
      <c r="L1869" s="7">
        <f>RANK(X1869,(W1869:Y1869,Z1869:AN1869))</f>
        <v>4</v>
      </c>
      <c r="M1869" s="7">
        <f>IF(Y1869&gt;0,RANK(Y1869,(W1869:Y1869,Z1869:AN1869)),0)</f>
        <v>1</v>
      </c>
      <c r="N1869" s="7"/>
      <c r="O1869" s="1">
        <f>MAX(W1869:AD1869)-LARGE(W1869:AD1869,2)</f>
        <v>1751</v>
      </c>
      <c r="P1869" s="2">
        <f>O1869/C1869</f>
        <v>0.71586263286999186</v>
      </c>
      <c r="Q1869" s="2"/>
      <c r="R1869" s="2">
        <f>IF(C1869=0,"-",W1869/C1869)</f>
        <v>5.7236304170073587E-3</v>
      </c>
      <c r="S1869" s="2">
        <f>IF(C1869=0,"-",X1869/C1869)</f>
        <v>3.3524121013900246E-2</v>
      </c>
      <c r="T1869" s="2">
        <f>IF(C1869=0,"-",Y1869/C1869)</f>
        <v>0.80089942763695832</v>
      </c>
      <c r="U1869" s="2">
        <f>IF(C1869=0,"-",Z1869/C1869)</f>
        <v>8.5036794766966475E-2</v>
      </c>
      <c r="V1869" s="2">
        <f>IF(C1869=0,"-",(1-R1869-S1869-T1869-U1869))</f>
        <v>7.4816026165167568E-2</v>
      </c>
      <c r="W1869" s="1">
        <v>14</v>
      </c>
      <c r="X1869" s="1">
        <v>82</v>
      </c>
      <c r="Y1869" s="1">
        <v>1959</v>
      </c>
      <c r="Z1869" s="1">
        <v>208</v>
      </c>
      <c r="AA1869" s="1">
        <v>171</v>
      </c>
      <c r="AB1869" s="1">
        <v>2</v>
      </c>
      <c r="AC1869" s="1">
        <v>5</v>
      </c>
      <c r="AF1869" s="1">
        <v>3</v>
      </c>
      <c r="AH1869" s="1">
        <v>2</v>
      </c>
      <c r="AX1869" t="s">
        <v>827</v>
      </c>
      <c r="AY1869" t="str">
        <f>A1869&amp;" "&amp;"CD"&amp;BA1869</f>
        <v>Andover CD3</v>
      </c>
      <c r="BA1869" s="140">
        <v>3</v>
      </c>
      <c r="BC1869" s="91">
        <v>25</v>
      </c>
      <c r="BD1869" s="93">
        <v>9</v>
      </c>
      <c r="BE1869" s="99">
        <f t="shared" ref="BE1869:BE1882" si="961">BC1869*1000+BD1869</f>
        <v>25009</v>
      </c>
    </row>
    <row r="1870" spans="1:60">
      <c r="A1870" s="140" t="s">
        <v>793</v>
      </c>
      <c r="C1870" s="1">
        <f>SUM(W1870:AN1870)</f>
        <v>722</v>
      </c>
      <c r="D1870" s="1"/>
      <c r="E1870" s="1"/>
      <c r="F1870" s="1"/>
      <c r="G1870" s="1"/>
      <c r="H1870" s="1"/>
      <c r="I1870" s="1"/>
      <c r="J1870" s="1"/>
      <c r="K1870" s="7">
        <f>RANK(W1870,(W1870:Y1870,Z1870:AN1870))</f>
        <v>5</v>
      </c>
      <c r="L1870" s="7">
        <f>RANK(X1870,(W1870:Y1870,Z1870:AN1870))</f>
        <v>4</v>
      </c>
      <c r="M1870" s="7">
        <f>IF(Y1870&gt;0,RANK(Y1870,(W1870:Y1870,Z1870:AN1870)),0)</f>
        <v>1</v>
      </c>
      <c r="N1870" s="7"/>
      <c r="O1870" s="1">
        <f>MAX(W1870:AD1870)-LARGE(W1870:AD1870,2)</f>
        <v>516</v>
      </c>
      <c r="P1870" s="2">
        <f>O1870/C1870</f>
        <v>0.71468144044321325</v>
      </c>
      <c r="Q1870" s="2"/>
      <c r="R1870" s="2">
        <f>IF(C1870=0,"-",W1870/C1870)</f>
        <v>2.7700831024930748E-3</v>
      </c>
      <c r="S1870" s="2">
        <f>IF(C1870=0,"-",X1870/C1870)</f>
        <v>3.8781163434903045E-2</v>
      </c>
      <c r="T1870" s="2">
        <f>IF(C1870=0,"-",Y1870/C1870)</f>
        <v>0.80609418282548473</v>
      </c>
      <c r="U1870" s="2">
        <f>IF(C1870=0,"-",Z1870/C1870)</f>
        <v>5.817174515235457E-2</v>
      </c>
      <c r="V1870" s="2">
        <f>IF(C1870=0,"-",(1-R1870-S1870-T1870-U1870))</f>
        <v>9.4182825484764643E-2</v>
      </c>
      <c r="W1870" s="1">
        <v>2</v>
      </c>
      <c r="X1870" s="1">
        <v>28</v>
      </c>
      <c r="Y1870" s="1">
        <v>582</v>
      </c>
      <c r="Z1870" s="1">
        <v>42</v>
      </c>
      <c r="AA1870" s="1">
        <v>66</v>
      </c>
      <c r="AB1870" s="1">
        <v>0</v>
      </c>
      <c r="AC1870" s="1">
        <v>0</v>
      </c>
      <c r="AF1870" s="1">
        <v>2</v>
      </c>
      <c r="AH1870" s="1">
        <v>0</v>
      </c>
      <c r="AX1870" s="140" t="s">
        <v>827</v>
      </c>
      <c r="AY1870" t="str">
        <f>A1870&amp;" "&amp;"CD"&amp;BA1870</f>
        <v>Andover CD6</v>
      </c>
      <c r="BA1870" s="140">
        <v>6</v>
      </c>
      <c r="BC1870" s="91">
        <v>25</v>
      </c>
      <c r="BD1870" s="93">
        <v>9</v>
      </c>
      <c r="BE1870" s="99">
        <f t="shared" si="961"/>
        <v>25009</v>
      </c>
    </row>
    <row r="1871" spans="1:60" s="140" customFormat="1">
      <c r="A1871" s="140" t="s">
        <v>2274</v>
      </c>
      <c r="C1871" s="1">
        <f t="shared" ref="C1871:C1882" si="962">SUM(W1871:AN1871)</f>
        <v>209</v>
      </c>
      <c r="D1871" s="1"/>
      <c r="E1871" s="1"/>
      <c r="F1871" s="1"/>
      <c r="G1871" s="1"/>
      <c r="H1871" s="1"/>
      <c r="I1871" s="1"/>
      <c r="J1871" s="1"/>
      <c r="K1871" s="7">
        <f>RANK(W1871,(W1871:Y1871,Z1871:AN1871))</f>
        <v>6</v>
      </c>
      <c r="L1871" s="7">
        <f>RANK(X1871,(W1871:Y1871,Z1871:AN1871))</f>
        <v>4</v>
      </c>
      <c r="M1871" s="7">
        <f>IF(Y1871&gt;0,RANK(Y1871,(W1871:Y1871,Z1871:AN1871)),0)</f>
        <v>1</v>
      </c>
      <c r="N1871" s="7"/>
      <c r="O1871" s="1">
        <f t="shared" ref="O1871:O1882" si="963">MAX(W1871:AD1871)-LARGE(W1871:AD1871,2)</f>
        <v>112</v>
      </c>
      <c r="P1871" s="2">
        <f t="shared" ref="P1871:P1882" si="964">O1871/C1871</f>
        <v>0.53588516746411485</v>
      </c>
      <c r="Q1871" s="2"/>
      <c r="R1871" s="2">
        <f t="shared" ref="R1871:R1882" si="965">IF(C1871=0,"-",W1871/C1871)</f>
        <v>0</v>
      </c>
      <c r="S1871" s="2">
        <f t="shared" ref="S1871:S1882" si="966">IF(C1871=0,"-",X1871/C1871)</f>
        <v>2.8708133971291867E-2</v>
      </c>
      <c r="T1871" s="2">
        <f t="shared" ref="T1871:T1882" si="967">IF(C1871=0,"-",Y1871/C1871)</f>
        <v>0.71770334928229662</v>
      </c>
      <c r="U1871" s="2">
        <f t="shared" ref="U1871:U1882" si="968">IF(C1871=0,"-",Z1871/C1871)</f>
        <v>6.6985645933014357E-2</v>
      </c>
      <c r="V1871" s="2">
        <f t="shared" ref="V1871:V1882" si="969">IF(C1871=0,"-",(1-R1871-S1871-T1871-U1871))</f>
        <v>0.1866028708133971</v>
      </c>
      <c r="W1871" s="1">
        <v>0</v>
      </c>
      <c r="X1871" s="1">
        <v>6</v>
      </c>
      <c r="Y1871" s="1">
        <v>150</v>
      </c>
      <c r="Z1871" s="1">
        <v>14</v>
      </c>
      <c r="AA1871" s="1">
        <v>38</v>
      </c>
      <c r="AB1871" s="1">
        <v>1</v>
      </c>
      <c r="AC1871" s="1">
        <v>0</v>
      </c>
      <c r="AD1871" s="1"/>
      <c r="AE1871" s="1"/>
      <c r="AF1871" s="1">
        <v>0</v>
      </c>
      <c r="AG1871" s="1"/>
      <c r="AH1871" s="1">
        <v>0</v>
      </c>
      <c r="AJ1871" s="1"/>
      <c r="AX1871" s="140" t="s">
        <v>505</v>
      </c>
      <c r="AY1871" s="140" t="str">
        <f t="shared" ref="AY1871:AY1882" si="970">A1871&amp;" "&amp;"CD"&amp;BA1871</f>
        <v>Bellingham CD2</v>
      </c>
      <c r="BA1871" s="140">
        <v>2</v>
      </c>
      <c r="BC1871" s="91">
        <v>25</v>
      </c>
      <c r="BD1871" s="93">
        <v>21</v>
      </c>
      <c r="BE1871" s="99">
        <f t="shared" si="961"/>
        <v>25021</v>
      </c>
    </row>
    <row r="1872" spans="1:60" s="140" customFormat="1">
      <c r="A1872" s="140" t="s">
        <v>2274</v>
      </c>
      <c r="C1872" s="1">
        <f t="shared" si="962"/>
        <v>947</v>
      </c>
      <c r="D1872" s="1"/>
      <c r="E1872" s="1"/>
      <c r="F1872" s="1"/>
      <c r="G1872" s="1"/>
      <c r="H1872" s="1"/>
      <c r="I1872" s="1"/>
      <c r="J1872" s="1"/>
      <c r="K1872" s="7">
        <f>RANK(W1872,(W1872:Y1872,Z1872:AN1872))</f>
        <v>7</v>
      </c>
      <c r="L1872" s="7">
        <f>RANK(X1872,(W1872:Y1872,Z1872:AN1872))</f>
        <v>4</v>
      </c>
      <c r="M1872" s="7">
        <f>IF(Y1872&gt;0,RANK(Y1872,(W1872:Y1872,Z1872:AN1872)),0)</f>
        <v>1</v>
      </c>
      <c r="N1872" s="7"/>
      <c r="O1872" s="1">
        <f t="shared" si="963"/>
        <v>533</v>
      </c>
      <c r="P1872" s="2">
        <f t="shared" si="964"/>
        <v>0.56282998944033791</v>
      </c>
      <c r="Q1872" s="2"/>
      <c r="R1872" s="2">
        <f t="shared" si="965"/>
        <v>3.1678986272439284E-3</v>
      </c>
      <c r="S1872" s="2">
        <f t="shared" si="966"/>
        <v>4.2238648363252376E-2</v>
      </c>
      <c r="T1872" s="2">
        <f t="shared" si="967"/>
        <v>0.69904963041182677</v>
      </c>
      <c r="U1872" s="2">
        <f t="shared" si="968"/>
        <v>0.10454065469904963</v>
      </c>
      <c r="V1872" s="2">
        <f t="shared" si="969"/>
        <v>0.15100316789862719</v>
      </c>
      <c r="W1872" s="1">
        <v>3</v>
      </c>
      <c r="X1872" s="1">
        <v>40</v>
      </c>
      <c r="Y1872" s="1">
        <v>662</v>
      </c>
      <c r="Z1872" s="1">
        <v>99</v>
      </c>
      <c r="AA1872" s="1">
        <v>129</v>
      </c>
      <c r="AB1872" s="1">
        <v>5</v>
      </c>
      <c r="AC1872" s="1">
        <v>2</v>
      </c>
      <c r="AD1872" s="1"/>
      <c r="AE1872" s="1"/>
      <c r="AF1872" s="1">
        <v>6</v>
      </c>
      <c r="AG1872" s="1"/>
      <c r="AH1872" s="1">
        <v>1</v>
      </c>
      <c r="AJ1872" s="1"/>
      <c r="AX1872" s="140" t="s">
        <v>505</v>
      </c>
      <c r="AY1872" s="140" t="str">
        <f t="shared" si="970"/>
        <v>Bellingham CD4</v>
      </c>
      <c r="BA1872" s="140">
        <v>4</v>
      </c>
      <c r="BC1872" s="91">
        <v>25</v>
      </c>
      <c r="BD1872" s="93">
        <v>21</v>
      </c>
      <c r="BE1872" s="99">
        <f t="shared" si="961"/>
        <v>25021</v>
      </c>
    </row>
    <row r="1873" spans="1:57" s="140" customFormat="1">
      <c r="A1873" s="140" t="s">
        <v>2848</v>
      </c>
      <c r="C1873" s="1">
        <f t="shared" si="962"/>
        <v>5911</v>
      </c>
      <c r="D1873" s="1"/>
      <c r="E1873" s="1"/>
      <c r="F1873" s="1"/>
      <c r="G1873" s="1"/>
      <c r="H1873" s="1"/>
      <c r="I1873" s="1"/>
      <c r="J1873" s="1"/>
      <c r="K1873" s="7">
        <f>RANK(W1873,(W1873:Y1873,Z1873:AN1873))</f>
        <v>5</v>
      </c>
      <c r="L1873" s="7">
        <f>RANK(X1873,(W1873:Y1873,Z1873:AN1873))</f>
        <v>4</v>
      </c>
      <c r="M1873" s="7">
        <f>IF(Y1873&gt;0,RANK(Y1873,(W1873:Y1873,Z1873:AN1873)),0)</f>
        <v>1</v>
      </c>
      <c r="N1873" s="7"/>
      <c r="O1873" s="1">
        <f t="shared" si="963"/>
        <v>3070</v>
      </c>
      <c r="P1873" s="2">
        <f t="shared" si="964"/>
        <v>0.51937066486212147</v>
      </c>
      <c r="Q1873" s="2"/>
      <c r="R1873" s="2">
        <f t="shared" si="965"/>
        <v>1.0488918964642192E-2</v>
      </c>
      <c r="S1873" s="2">
        <f t="shared" si="966"/>
        <v>3.9248858061241752E-2</v>
      </c>
      <c r="T1873" s="2">
        <f t="shared" si="967"/>
        <v>0.67078328540010146</v>
      </c>
      <c r="U1873" s="2">
        <f t="shared" si="968"/>
        <v>0.15141262053798005</v>
      </c>
      <c r="V1873" s="2">
        <f t="shared" si="969"/>
        <v>0.12806631703603449</v>
      </c>
      <c r="W1873" s="1">
        <v>62</v>
      </c>
      <c r="X1873" s="1">
        <v>232</v>
      </c>
      <c r="Y1873" s="1">
        <v>3965</v>
      </c>
      <c r="Z1873" s="1">
        <v>895</v>
      </c>
      <c r="AA1873" s="1">
        <v>663</v>
      </c>
      <c r="AB1873" s="1">
        <v>22</v>
      </c>
      <c r="AC1873" s="1">
        <v>17</v>
      </c>
      <c r="AD1873" s="1"/>
      <c r="AE1873" s="1"/>
      <c r="AF1873" s="1">
        <v>24</v>
      </c>
      <c r="AG1873" s="1"/>
      <c r="AH1873" s="1">
        <v>31</v>
      </c>
      <c r="AJ1873" s="1"/>
      <c r="AX1873" s="140" t="s">
        <v>2137</v>
      </c>
      <c r="AY1873" s="140" t="str">
        <f t="shared" si="970"/>
        <v>Boston CD7</v>
      </c>
      <c r="BA1873" s="140">
        <v>7</v>
      </c>
      <c r="BC1873" s="91">
        <v>25</v>
      </c>
      <c r="BD1873" s="93">
        <v>25</v>
      </c>
      <c r="BE1873" s="99">
        <f t="shared" si="961"/>
        <v>25025</v>
      </c>
    </row>
    <row r="1874" spans="1:57" s="140" customFormat="1">
      <c r="A1874" s="140" t="s">
        <v>2848</v>
      </c>
      <c r="C1874" s="1">
        <f t="shared" si="962"/>
        <v>5021</v>
      </c>
      <c r="D1874" s="1"/>
      <c r="E1874" s="1"/>
      <c r="F1874" s="1"/>
      <c r="G1874" s="1"/>
      <c r="H1874" s="1"/>
      <c r="I1874" s="1"/>
      <c r="J1874" s="1"/>
      <c r="K1874" s="7">
        <f>RANK(W1874,(W1874:Y1874,Z1874:AN1874))</f>
        <v>5</v>
      </c>
      <c r="L1874" s="7">
        <f>RANK(X1874,(W1874:Y1874,Z1874:AN1874))</f>
        <v>4</v>
      </c>
      <c r="M1874" s="7">
        <f>IF(Y1874&gt;0,RANK(Y1874,(W1874:Y1874,Z1874:AN1874)),0)</f>
        <v>1</v>
      </c>
      <c r="N1874" s="7"/>
      <c r="O1874" s="1">
        <f t="shared" si="963"/>
        <v>3040</v>
      </c>
      <c r="P1874" s="2">
        <f t="shared" si="964"/>
        <v>0.6054570802628958</v>
      </c>
      <c r="Q1874" s="2"/>
      <c r="R1874" s="2">
        <f t="shared" si="965"/>
        <v>9.9581756622186823E-3</v>
      </c>
      <c r="S1874" s="2">
        <f t="shared" si="966"/>
        <v>4.0031866162119102E-2</v>
      </c>
      <c r="T1874" s="2">
        <f t="shared" si="967"/>
        <v>0.71758613821947814</v>
      </c>
      <c r="U1874" s="2">
        <f t="shared" si="968"/>
        <v>0.11212905795658236</v>
      </c>
      <c r="V1874" s="2">
        <f t="shared" si="969"/>
        <v>0.12029476199960175</v>
      </c>
      <c r="W1874" s="1">
        <v>50</v>
      </c>
      <c r="X1874" s="1">
        <v>201</v>
      </c>
      <c r="Y1874" s="1">
        <v>3603</v>
      </c>
      <c r="Z1874" s="1">
        <v>563</v>
      </c>
      <c r="AA1874" s="1">
        <v>548</v>
      </c>
      <c r="AB1874" s="1">
        <v>11</v>
      </c>
      <c r="AC1874" s="1">
        <v>8</v>
      </c>
      <c r="AD1874" s="1"/>
      <c r="AE1874" s="1"/>
      <c r="AF1874" s="1">
        <v>23</v>
      </c>
      <c r="AG1874" s="1"/>
      <c r="AH1874" s="1">
        <v>14</v>
      </c>
      <c r="AJ1874" s="1"/>
      <c r="AX1874" s="140" t="s">
        <v>2137</v>
      </c>
      <c r="AY1874" s="140" t="str">
        <f t="shared" si="970"/>
        <v>Boston CD8</v>
      </c>
      <c r="BA1874" s="140">
        <v>8</v>
      </c>
      <c r="BC1874" s="91">
        <v>25</v>
      </c>
      <c r="BD1874" s="93">
        <v>25</v>
      </c>
      <c r="BE1874" s="99">
        <f t="shared" si="961"/>
        <v>25025</v>
      </c>
    </row>
    <row r="1875" spans="1:57" s="140" customFormat="1">
      <c r="A1875" s="140" t="s">
        <v>763</v>
      </c>
      <c r="C1875" s="1">
        <f t="shared" si="962"/>
        <v>1039</v>
      </c>
      <c r="D1875" s="1"/>
      <c r="E1875" s="1"/>
      <c r="F1875" s="1"/>
      <c r="G1875" s="1"/>
      <c r="H1875" s="1"/>
      <c r="I1875" s="1"/>
      <c r="J1875" s="1"/>
      <c r="K1875" s="7">
        <f>RANK(W1875,(W1875:Y1875,Z1875:AN1875))</f>
        <v>5</v>
      </c>
      <c r="L1875" s="7">
        <f>RANK(X1875,(W1875:Y1875,Z1875:AN1875))</f>
        <v>4</v>
      </c>
      <c r="M1875" s="7">
        <f>IF(Y1875&gt;0,RANK(Y1875,(W1875:Y1875,Z1875:AN1875)),0)</f>
        <v>1</v>
      </c>
      <c r="N1875" s="7"/>
      <c r="O1875" s="1">
        <f t="shared" si="963"/>
        <v>408</v>
      </c>
      <c r="P1875" s="2">
        <f t="shared" si="964"/>
        <v>0.39268527430221367</v>
      </c>
      <c r="Q1875" s="2"/>
      <c r="R1875" s="2">
        <f t="shared" si="965"/>
        <v>2.1174205967276226E-2</v>
      </c>
      <c r="S1875" s="2">
        <f t="shared" si="966"/>
        <v>4.0423484119345522E-2</v>
      </c>
      <c r="T1875" s="2">
        <f t="shared" si="967"/>
        <v>0.59769008662175171</v>
      </c>
      <c r="U1875" s="2">
        <f t="shared" si="968"/>
        <v>0.20500481231953802</v>
      </c>
      <c r="V1875" s="2">
        <f t="shared" si="969"/>
        <v>0.13570741097208852</v>
      </c>
      <c r="W1875" s="1">
        <v>22</v>
      </c>
      <c r="X1875" s="1">
        <v>42</v>
      </c>
      <c r="Y1875" s="1">
        <v>621</v>
      </c>
      <c r="Z1875" s="1">
        <v>213</v>
      </c>
      <c r="AA1875" s="1">
        <v>121</v>
      </c>
      <c r="AB1875" s="1">
        <v>2</v>
      </c>
      <c r="AC1875" s="1">
        <v>4</v>
      </c>
      <c r="AD1875" s="1"/>
      <c r="AE1875" s="1"/>
      <c r="AF1875" s="1">
        <v>7</v>
      </c>
      <c r="AG1875" s="1"/>
      <c r="AH1875" s="1">
        <v>7</v>
      </c>
      <c r="AJ1875" s="1"/>
      <c r="AX1875" s="140" t="s">
        <v>2292</v>
      </c>
      <c r="AY1875" s="140" t="str">
        <f t="shared" si="970"/>
        <v>Cambridge CD5</v>
      </c>
      <c r="BA1875" s="140">
        <v>5</v>
      </c>
      <c r="BC1875" s="91">
        <v>25</v>
      </c>
      <c r="BD1875" s="93">
        <v>17</v>
      </c>
      <c r="BE1875" s="99">
        <f t="shared" si="961"/>
        <v>25017</v>
      </c>
    </row>
    <row r="1876" spans="1:57" s="140" customFormat="1">
      <c r="A1876" s="140" t="s">
        <v>763</v>
      </c>
      <c r="C1876" s="1">
        <f t="shared" si="962"/>
        <v>982</v>
      </c>
      <c r="D1876" s="1"/>
      <c r="E1876" s="1"/>
      <c r="F1876" s="1"/>
      <c r="G1876" s="1"/>
      <c r="H1876" s="1"/>
      <c r="I1876" s="1"/>
      <c r="J1876" s="1"/>
      <c r="K1876" s="7">
        <f>RANK(W1876,(W1876:Y1876,Z1876:AN1876))</f>
        <v>5</v>
      </c>
      <c r="L1876" s="7">
        <f>RANK(X1876,(W1876:Y1876,Z1876:AN1876))</f>
        <v>4</v>
      </c>
      <c r="M1876" s="7">
        <f>IF(Y1876&gt;0,RANK(Y1876,(W1876:Y1876,Z1876:AN1876)),0)</f>
        <v>1</v>
      </c>
      <c r="N1876" s="7"/>
      <c r="O1876" s="1">
        <f t="shared" si="963"/>
        <v>359</v>
      </c>
      <c r="P1876" s="2">
        <f t="shared" si="964"/>
        <v>0.36558044806517309</v>
      </c>
      <c r="Q1876" s="2"/>
      <c r="R1876" s="2">
        <f t="shared" si="965"/>
        <v>2.5458248472505093E-2</v>
      </c>
      <c r="S1876" s="2">
        <f t="shared" si="966"/>
        <v>3.360488798370672E-2</v>
      </c>
      <c r="T1876" s="2">
        <f t="shared" si="967"/>
        <v>0.58248472505091653</v>
      </c>
      <c r="U1876" s="2">
        <f t="shared" si="968"/>
        <v>0.21690427698574338</v>
      </c>
      <c r="V1876" s="2">
        <f t="shared" si="969"/>
        <v>0.14154786150712823</v>
      </c>
      <c r="W1876" s="1">
        <v>25</v>
      </c>
      <c r="X1876" s="1">
        <v>33</v>
      </c>
      <c r="Y1876" s="1">
        <v>572</v>
      </c>
      <c r="Z1876" s="1">
        <v>213</v>
      </c>
      <c r="AA1876" s="1">
        <v>123</v>
      </c>
      <c r="AB1876" s="1">
        <v>2</v>
      </c>
      <c r="AC1876" s="1">
        <v>2</v>
      </c>
      <c r="AD1876" s="1"/>
      <c r="AE1876" s="1"/>
      <c r="AF1876" s="1">
        <v>5</v>
      </c>
      <c r="AG1876" s="1"/>
      <c r="AH1876" s="1">
        <v>7</v>
      </c>
      <c r="AJ1876" s="1"/>
      <c r="AX1876" s="140" t="s">
        <v>2292</v>
      </c>
      <c r="AY1876" s="140" t="str">
        <f t="shared" si="970"/>
        <v>Cambridge CD7</v>
      </c>
      <c r="BA1876" s="140">
        <v>7</v>
      </c>
      <c r="BC1876" s="91">
        <v>25</v>
      </c>
      <c r="BD1876" s="93">
        <v>17</v>
      </c>
      <c r="BE1876" s="99">
        <f t="shared" si="961"/>
        <v>25017</v>
      </c>
    </row>
    <row r="1877" spans="1:57" s="140" customFormat="1">
      <c r="A1877" s="140" t="s">
        <v>2649</v>
      </c>
      <c r="C1877" s="1">
        <f t="shared" si="962"/>
        <v>1053</v>
      </c>
      <c r="D1877" s="1"/>
      <c r="E1877" s="1"/>
      <c r="F1877" s="1"/>
      <c r="G1877" s="1"/>
      <c r="H1877" s="1"/>
      <c r="I1877" s="1"/>
      <c r="J1877" s="1"/>
      <c r="K1877" s="7">
        <f>RANK(W1877,(W1877:Y1877,Z1877:AN1877))</f>
        <v>6</v>
      </c>
      <c r="L1877" s="7">
        <f>RANK(X1877,(W1877:Y1877,Z1877:AN1877))</f>
        <v>4</v>
      </c>
      <c r="M1877" s="7">
        <f>IF(Y1877&gt;0,RANK(Y1877,(W1877:Y1877,Z1877:AN1877)),0)</f>
        <v>1</v>
      </c>
      <c r="N1877" s="7"/>
      <c r="O1877" s="1">
        <f t="shared" si="963"/>
        <v>411</v>
      </c>
      <c r="P1877" s="2">
        <f t="shared" si="964"/>
        <v>0.3903133903133903</v>
      </c>
      <c r="Q1877" s="2"/>
      <c r="R1877" s="2">
        <f t="shared" si="965"/>
        <v>4.7483380816714148E-3</v>
      </c>
      <c r="S1877" s="2">
        <f t="shared" si="966"/>
        <v>7.9772079772079771E-2</v>
      </c>
      <c r="T1877" s="2">
        <f t="shared" si="967"/>
        <v>0.58974358974358976</v>
      </c>
      <c r="U1877" s="2">
        <f t="shared" si="968"/>
        <v>0.1120607787274454</v>
      </c>
      <c r="V1877" s="2">
        <f t="shared" si="969"/>
        <v>0.21367521367521364</v>
      </c>
      <c r="W1877" s="1">
        <v>5</v>
      </c>
      <c r="X1877" s="1">
        <v>84</v>
      </c>
      <c r="Y1877" s="1">
        <v>621</v>
      </c>
      <c r="Z1877" s="1">
        <v>118</v>
      </c>
      <c r="AA1877" s="1">
        <v>210</v>
      </c>
      <c r="AB1877" s="1">
        <v>3</v>
      </c>
      <c r="AC1877" s="1">
        <v>5</v>
      </c>
      <c r="AD1877" s="1"/>
      <c r="AE1877" s="1"/>
      <c r="AF1877" s="1">
        <v>6</v>
      </c>
      <c r="AG1877" s="1"/>
      <c r="AH1877" s="140">
        <v>1</v>
      </c>
      <c r="AJ1877" s="1"/>
      <c r="AX1877" s="140" t="s">
        <v>2858</v>
      </c>
      <c r="AY1877" s="140" t="str">
        <f t="shared" si="970"/>
        <v>Fall River CD4</v>
      </c>
      <c r="BA1877" s="140">
        <v>4</v>
      </c>
      <c r="BC1877" s="91">
        <v>25</v>
      </c>
      <c r="BD1877" s="93">
        <v>5</v>
      </c>
      <c r="BE1877" s="99">
        <f t="shared" si="961"/>
        <v>25005</v>
      </c>
    </row>
    <row r="1878" spans="1:57" s="140" customFormat="1">
      <c r="A1878" s="140" t="s">
        <v>2649</v>
      </c>
      <c r="C1878" s="1">
        <f t="shared" si="962"/>
        <v>1010</v>
      </c>
      <c r="D1878" s="1"/>
      <c r="E1878" s="1"/>
      <c r="F1878" s="1"/>
      <c r="G1878" s="1"/>
      <c r="H1878" s="1"/>
      <c r="I1878" s="1"/>
      <c r="J1878" s="1"/>
      <c r="K1878" s="7">
        <f>RANK(W1878,(W1878:Y1878,Z1878:AN1878))</f>
        <v>9</v>
      </c>
      <c r="L1878" s="7">
        <f>RANK(X1878,(W1878:Y1878,Z1878:AN1878))</f>
        <v>4</v>
      </c>
      <c r="M1878" s="7">
        <f>IF(Y1878&gt;0,RANK(Y1878,(W1878:Y1878,Z1878:AN1878)),0)</f>
        <v>1</v>
      </c>
      <c r="N1878" s="7"/>
      <c r="O1878" s="1">
        <f t="shared" si="963"/>
        <v>312</v>
      </c>
      <c r="P1878" s="2">
        <f t="shared" si="964"/>
        <v>0.30891089108910891</v>
      </c>
      <c r="Q1878" s="2"/>
      <c r="R1878" s="2">
        <f t="shared" si="965"/>
        <v>1.9801980198019802E-3</v>
      </c>
      <c r="S1878" s="2">
        <f t="shared" si="966"/>
        <v>7.7227722772277227E-2</v>
      </c>
      <c r="T1878" s="2">
        <f t="shared" si="967"/>
        <v>0.51584158415841586</v>
      </c>
      <c r="U1878" s="2">
        <f t="shared" si="968"/>
        <v>0.18316831683168316</v>
      </c>
      <c r="V1878" s="2">
        <f t="shared" si="969"/>
        <v>0.22178217821782181</v>
      </c>
      <c r="W1878" s="1">
        <v>2</v>
      </c>
      <c r="X1878" s="1">
        <v>78</v>
      </c>
      <c r="Y1878" s="1">
        <v>521</v>
      </c>
      <c r="Z1878" s="1">
        <v>185</v>
      </c>
      <c r="AA1878" s="1">
        <v>209</v>
      </c>
      <c r="AB1878" s="1">
        <v>3</v>
      </c>
      <c r="AC1878" s="1">
        <v>4</v>
      </c>
      <c r="AD1878" s="1"/>
      <c r="AE1878" s="1"/>
      <c r="AF1878" s="1">
        <v>5</v>
      </c>
      <c r="AG1878" s="1"/>
      <c r="AH1878" s="140">
        <v>3</v>
      </c>
      <c r="AJ1878" s="1"/>
      <c r="AX1878" s="140" t="s">
        <v>2858</v>
      </c>
      <c r="AY1878" s="140" t="str">
        <f t="shared" si="970"/>
        <v>Fall River CD9</v>
      </c>
      <c r="BA1878" s="140">
        <v>9</v>
      </c>
      <c r="BC1878" s="91">
        <v>25</v>
      </c>
      <c r="BD1878" s="93">
        <v>5</v>
      </c>
      <c r="BE1878" s="99">
        <f t="shared" si="961"/>
        <v>25005</v>
      </c>
    </row>
    <row r="1879" spans="1:57" s="140" customFormat="1">
      <c r="A1879" s="140" t="s">
        <v>1634</v>
      </c>
      <c r="C1879" s="1">
        <f>SUM(W1879:AN1879)</f>
        <v>375</v>
      </c>
      <c r="D1879" s="1"/>
      <c r="E1879" s="1"/>
      <c r="F1879" s="1"/>
      <c r="G1879" s="1"/>
      <c r="H1879" s="1"/>
      <c r="I1879" s="1"/>
      <c r="J1879" s="1"/>
      <c r="K1879" s="7">
        <f>RANK(W1879,(W1879:Y1879,Z1879:AN1879))</f>
        <v>6</v>
      </c>
      <c r="L1879" s="7">
        <f>RANK(X1879,(W1879:Y1879,Z1879:AN1879))</f>
        <v>4</v>
      </c>
      <c r="M1879" s="7">
        <f>IF(Y1879&gt;0,RANK(Y1879,(W1879:Y1879,Z1879:AN1879)),0)</f>
        <v>1</v>
      </c>
      <c r="N1879" s="7"/>
      <c r="O1879" s="1">
        <f>MAX(W1879:AD1879)-LARGE(W1879:AD1879,2)</f>
        <v>268</v>
      </c>
      <c r="P1879" s="2">
        <f>O1879/C1879</f>
        <v>0.71466666666666667</v>
      </c>
      <c r="Q1879" s="2"/>
      <c r="R1879" s="2">
        <f>IF(C1879=0,"-",W1879/C1879)</f>
        <v>5.3333333333333332E-3</v>
      </c>
      <c r="S1879" s="2">
        <f>IF(C1879=0,"-",X1879/C1879)</f>
        <v>3.4666666666666665E-2</v>
      </c>
      <c r="T1879" s="2">
        <f>IF(C1879=0,"-",Y1879/C1879)</f>
        <v>0.79466666666666663</v>
      </c>
      <c r="U1879" s="2">
        <f>IF(C1879=0,"-",Z1879/C1879)</f>
        <v>6.4000000000000001E-2</v>
      </c>
      <c r="V1879" s="2">
        <f>IF(C1879=0,"-",(1-R1879-S1879-T1879-U1879))</f>
        <v>0.10133333333333344</v>
      </c>
      <c r="W1879" s="1">
        <v>2</v>
      </c>
      <c r="X1879" s="1">
        <v>13</v>
      </c>
      <c r="Y1879" s="1">
        <v>298</v>
      </c>
      <c r="Z1879" s="1">
        <v>24</v>
      </c>
      <c r="AA1879" s="1">
        <v>30</v>
      </c>
      <c r="AB1879" s="1">
        <v>2</v>
      </c>
      <c r="AC1879" s="1">
        <v>0</v>
      </c>
      <c r="AD1879" s="1"/>
      <c r="AE1879" s="1"/>
      <c r="AF1879" s="1">
        <v>4</v>
      </c>
      <c r="AG1879" s="1"/>
      <c r="AH1879" s="140">
        <v>2</v>
      </c>
      <c r="AJ1879" s="1"/>
      <c r="AX1879" s="140" t="s">
        <v>505</v>
      </c>
      <c r="AY1879" s="140" t="str">
        <f t="shared" si="970"/>
        <v>Milton CD7</v>
      </c>
      <c r="BA1879" s="140">
        <v>7</v>
      </c>
      <c r="BC1879" s="91">
        <v>25</v>
      </c>
      <c r="BD1879" s="93">
        <v>21</v>
      </c>
      <c r="BE1879" s="99">
        <f t="shared" si="961"/>
        <v>25021</v>
      </c>
    </row>
    <row r="1880" spans="1:57" s="140" customFormat="1">
      <c r="A1880" s="140" t="s">
        <v>1634</v>
      </c>
      <c r="C1880" s="1">
        <f>SUM(W1880:AN1880)</f>
        <v>1726</v>
      </c>
      <c r="D1880" s="1"/>
      <c r="E1880" s="1"/>
      <c r="F1880" s="1"/>
      <c r="G1880" s="1"/>
      <c r="H1880" s="1"/>
      <c r="I1880" s="1"/>
      <c r="J1880" s="1"/>
      <c r="K1880" s="7">
        <f>RANK(W1880,(W1880:Y1880,Z1880:AN1880))</f>
        <v>5</v>
      </c>
      <c r="L1880" s="7">
        <f>RANK(X1880,(W1880:Y1880,Z1880:AN1880))</f>
        <v>4</v>
      </c>
      <c r="M1880" s="7">
        <f>IF(Y1880&gt;0,RANK(Y1880,(W1880:Y1880,Z1880:AN1880)),0)</f>
        <v>1</v>
      </c>
      <c r="N1880" s="7"/>
      <c r="O1880" s="1">
        <f>MAX(W1880:AD1880)-LARGE(W1880:AD1880,2)</f>
        <v>1162</v>
      </c>
      <c r="P1880" s="2">
        <f>O1880/C1880</f>
        <v>0.67323290845886441</v>
      </c>
      <c r="Q1880" s="2"/>
      <c r="R1880" s="2">
        <f>IF(C1880=0,"-",W1880/C1880)</f>
        <v>5.7937427578215531E-3</v>
      </c>
      <c r="S1880" s="2">
        <f>IF(C1880=0,"-",X1880/C1880)</f>
        <v>3.8238702201622246E-2</v>
      </c>
      <c r="T1880" s="2">
        <f>IF(C1880=0,"-",Y1880/C1880)</f>
        <v>0.76477404403244498</v>
      </c>
      <c r="U1880" s="2">
        <f>IF(C1880=0,"-",Z1880/C1880)</f>
        <v>9.154113557358054E-2</v>
      </c>
      <c r="V1880" s="2">
        <f>IF(C1880=0,"-",(1-R1880-S1880-T1880-U1880))</f>
        <v>9.9652375434530677E-2</v>
      </c>
      <c r="W1880" s="1">
        <v>10</v>
      </c>
      <c r="X1880" s="1">
        <v>66</v>
      </c>
      <c r="Y1880" s="1">
        <v>1320</v>
      </c>
      <c r="Z1880" s="1">
        <v>158</v>
      </c>
      <c r="AA1880" s="1">
        <v>157</v>
      </c>
      <c r="AB1880" s="1">
        <v>3</v>
      </c>
      <c r="AC1880" s="1">
        <v>2</v>
      </c>
      <c r="AD1880" s="1"/>
      <c r="AE1880" s="1"/>
      <c r="AF1880" s="1">
        <v>9</v>
      </c>
      <c r="AG1880" s="1"/>
      <c r="AH1880" s="140">
        <v>1</v>
      </c>
      <c r="AJ1880" s="1"/>
      <c r="AX1880" s="140" t="s">
        <v>505</v>
      </c>
      <c r="AY1880" s="140" t="str">
        <f t="shared" si="970"/>
        <v>Milton CD8</v>
      </c>
      <c r="BA1880" s="140">
        <v>8</v>
      </c>
      <c r="BC1880" s="91">
        <v>25</v>
      </c>
      <c r="BD1880" s="93">
        <v>21</v>
      </c>
      <c r="BE1880" s="99">
        <f t="shared" si="961"/>
        <v>25021</v>
      </c>
    </row>
    <row r="1881" spans="1:57" s="140" customFormat="1">
      <c r="A1881" s="140" t="s">
        <v>2662</v>
      </c>
      <c r="C1881" s="1">
        <f t="shared" si="962"/>
        <v>606</v>
      </c>
      <c r="D1881" s="1"/>
      <c r="E1881" s="1"/>
      <c r="F1881" s="1"/>
      <c r="G1881" s="1"/>
      <c r="H1881" s="1"/>
      <c r="I1881" s="1"/>
      <c r="J1881" s="1"/>
      <c r="K1881" s="7">
        <f>RANK(W1881,(W1881:Y1881,Z1881:AN1881))</f>
        <v>8</v>
      </c>
      <c r="L1881" s="7">
        <f>RANK(X1881,(W1881:Y1881,Z1881:AN1881))</f>
        <v>4</v>
      </c>
      <c r="M1881" s="7">
        <f>IF(Y1881&gt;0,RANK(Y1881,(W1881:Y1881,Z1881:AN1881)),0)</f>
        <v>1</v>
      </c>
      <c r="N1881" s="7"/>
      <c r="O1881" s="1">
        <f t="shared" si="963"/>
        <v>232</v>
      </c>
      <c r="P1881" s="2">
        <f t="shared" si="964"/>
        <v>0.38283828382838286</v>
      </c>
      <c r="Q1881" s="2"/>
      <c r="R1881" s="2">
        <f t="shared" si="965"/>
        <v>1.6501650165016502E-3</v>
      </c>
      <c r="S1881" s="2">
        <f t="shared" si="966"/>
        <v>7.0957095709570955E-2</v>
      </c>
      <c r="T1881" s="2">
        <f t="shared" si="967"/>
        <v>0.58745874587458746</v>
      </c>
      <c r="U1881" s="2">
        <f t="shared" si="968"/>
        <v>0.11881188118811881</v>
      </c>
      <c r="V1881" s="2">
        <f t="shared" si="969"/>
        <v>0.22112211221122113</v>
      </c>
      <c r="W1881" s="1">
        <v>1</v>
      </c>
      <c r="X1881" s="1">
        <v>43</v>
      </c>
      <c r="Y1881" s="1">
        <v>356</v>
      </c>
      <c r="Z1881" s="1">
        <v>72</v>
      </c>
      <c r="AA1881" s="1">
        <v>124</v>
      </c>
      <c r="AB1881" s="1">
        <v>3</v>
      </c>
      <c r="AC1881" s="1">
        <v>2</v>
      </c>
      <c r="AD1881" s="1"/>
      <c r="AE1881" s="1"/>
      <c r="AF1881" s="1">
        <v>5</v>
      </c>
      <c r="AG1881" s="1"/>
      <c r="AH1881" s="1">
        <v>0</v>
      </c>
      <c r="AJ1881" s="1"/>
      <c r="AX1881" s="140" t="s">
        <v>2983</v>
      </c>
      <c r="AY1881" s="140" t="str">
        <f t="shared" si="970"/>
        <v>Palmer CD1</v>
      </c>
      <c r="BA1881" s="140">
        <v>1</v>
      </c>
      <c r="BC1881" s="91">
        <v>25</v>
      </c>
      <c r="BD1881" s="93">
        <v>13</v>
      </c>
      <c r="BE1881" s="99">
        <f t="shared" si="961"/>
        <v>25013</v>
      </c>
    </row>
    <row r="1882" spans="1:57" s="140" customFormat="1">
      <c r="A1882" s="140" t="s">
        <v>2662</v>
      </c>
      <c r="C1882" s="1">
        <f t="shared" si="962"/>
        <v>20</v>
      </c>
      <c r="D1882" s="1"/>
      <c r="E1882" s="1"/>
      <c r="F1882" s="1"/>
      <c r="G1882" s="1"/>
      <c r="H1882" s="1"/>
      <c r="I1882" s="1"/>
      <c r="J1882" s="1"/>
      <c r="K1882" s="7">
        <f>RANK(W1882,(W1882:Y1882,Z1882:AN1882))</f>
        <v>6</v>
      </c>
      <c r="L1882" s="7">
        <f>RANK(X1882,(W1882:Y1882,Z1882:AN1882))</f>
        <v>2</v>
      </c>
      <c r="M1882" s="7">
        <f>IF(Y1882&gt;0,RANK(Y1882,(W1882:Y1882,Z1882:AN1882)),0)</f>
        <v>1</v>
      </c>
      <c r="N1882" s="7"/>
      <c r="O1882" s="1">
        <f t="shared" si="963"/>
        <v>10</v>
      </c>
      <c r="P1882" s="2">
        <f t="shared" si="964"/>
        <v>0.5</v>
      </c>
      <c r="Q1882" s="2"/>
      <c r="R1882" s="2">
        <f t="shared" si="965"/>
        <v>0</v>
      </c>
      <c r="S1882" s="2">
        <f t="shared" si="966"/>
        <v>0.15</v>
      </c>
      <c r="T1882" s="2">
        <f t="shared" si="967"/>
        <v>0.65</v>
      </c>
      <c r="U1882" s="2">
        <f t="shared" si="968"/>
        <v>0.05</v>
      </c>
      <c r="V1882" s="2">
        <f t="shared" si="969"/>
        <v>0.14999999999999997</v>
      </c>
      <c r="W1882" s="1">
        <v>0</v>
      </c>
      <c r="X1882" s="1">
        <v>3</v>
      </c>
      <c r="Y1882" s="1">
        <v>13</v>
      </c>
      <c r="Z1882" s="1">
        <v>1</v>
      </c>
      <c r="AA1882" s="1">
        <v>2</v>
      </c>
      <c r="AB1882" s="1">
        <v>1</v>
      </c>
      <c r="AC1882" s="1">
        <v>0</v>
      </c>
      <c r="AD1882" s="1"/>
      <c r="AE1882" s="1"/>
      <c r="AF1882" s="1">
        <v>0</v>
      </c>
      <c r="AG1882" s="1"/>
      <c r="AH1882" s="1">
        <v>0</v>
      </c>
      <c r="AJ1882" s="1"/>
      <c r="AX1882" s="140" t="s">
        <v>2983</v>
      </c>
      <c r="AY1882" s="140" t="str">
        <f t="shared" si="970"/>
        <v>Palmer CD2</v>
      </c>
      <c r="BA1882" s="140">
        <v>2</v>
      </c>
      <c r="BC1882" s="91">
        <v>25</v>
      </c>
      <c r="BD1882" s="93">
        <v>13</v>
      </c>
      <c r="BE1882" s="99">
        <f t="shared" si="961"/>
        <v>25013</v>
      </c>
    </row>
    <row r="1883" spans="1:57">
      <c r="A1883" s="140" t="s">
        <v>1990</v>
      </c>
      <c r="C1883" s="1">
        <f t="shared" ref="C1883:C1888" si="971">SUM(W1883:AN1883)</f>
        <v>592</v>
      </c>
      <c r="D1883" s="1"/>
      <c r="E1883" s="1"/>
      <c r="F1883" s="1"/>
      <c r="G1883" s="1"/>
      <c r="H1883" s="1"/>
      <c r="I1883" s="1"/>
      <c r="J1883" s="1"/>
      <c r="K1883" s="7">
        <f>RANK(W1883,(W1883:Y1883,Z1883:AN1883))</f>
        <v>6</v>
      </c>
      <c r="L1883" s="7">
        <f>RANK(X1883,(W1883:Y1883,Z1883:AN1883))</f>
        <v>4</v>
      </c>
      <c r="M1883" s="7">
        <f>IF(Y1883&gt;0,RANK(Y1883,(W1883:Y1883,Z1883:AN1883)),0)</f>
        <v>1</v>
      </c>
      <c r="N1883" s="7"/>
      <c r="O1883" s="1">
        <f t="shared" ref="O1883:O1888" si="972">MAX(W1883:AD1883)-LARGE(W1883:AD1883,2)</f>
        <v>366</v>
      </c>
      <c r="P1883" s="2">
        <f t="shared" ref="P1883:P1888" si="973">O1883/C1883</f>
        <v>0.6182432432432432</v>
      </c>
      <c r="Q1883" s="2"/>
      <c r="R1883" s="2">
        <f t="shared" ref="R1883:R1888" si="974">IF(C1883=0,"-",W1883/C1883)</f>
        <v>1.6891891891891893E-3</v>
      </c>
      <c r="S1883" s="2">
        <f t="shared" ref="S1883:S1888" si="975">IF(C1883=0,"-",X1883/C1883)</f>
        <v>5.5743243243243243E-2</v>
      </c>
      <c r="T1883" s="2">
        <f t="shared" ref="T1883:T1888" si="976">IF(C1883=0,"-",Y1883/C1883)</f>
        <v>0.73986486486486491</v>
      </c>
      <c r="U1883" s="2">
        <f t="shared" ref="U1883:U1888" si="977">IF(C1883=0,"-",Z1883/C1883)</f>
        <v>7.0945945945945943E-2</v>
      </c>
      <c r="V1883" s="2">
        <f t="shared" ref="V1883:V1888" si="978">IF(C1883=0,"-",(1-R1883-S1883-T1883-U1883))</f>
        <v>0.1317567567567568</v>
      </c>
      <c r="W1883" s="1">
        <v>1</v>
      </c>
      <c r="X1883" s="1">
        <v>33</v>
      </c>
      <c r="Y1883" s="1">
        <v>438</v>
      </c>
      <c r="Z1883" s="1">
        <v>42</v>
      </c>
      <c r="AA1883" s="1">
        <v>72</v>
      </c>
      <c r="AB1883" s="1">
        <v>0</v>
      </c>
      <c r="AC1883" s="1">
        <v>1</v>
      </c>
      <c r="AF1883" s="1">
        <v>4</v>
      </c>
      <c r="AH1883">
        <v>1</v>
      </c>
      <c r="AX1883" s="140" t="s">
        <v>2858</v>
      </c>
      <c r="AY1883" t="str">
        <f t="shared" ref="AY1883:AY1888" si="979">A1883&amp;" "&amp;"CD"&amp;BA1883</f>
        <v>Raynham CD4</v>
      </c>
      <c r="BA1883" s="140">
        <v>4</v>
      </c>
      <c r="BC1883" s="91">
        <v>25</v>
      </c>
      <c r="BD1883" s="93">
        <v>5</v>
      </c>
      <c r="BE1883" s="99">
        <f t="shared" ref="BE1883:BE1888" si="980">BC1883*1000+BD1883</f>
        <v>25005</v>
      </c>
    </row>
    <row r="1884" spans="1:57">
      <c r="A1884" s="140" t="s">
        <v>1990</v>
      </c>
      <c r="C1884" s="1">
        <f t="shared" si="971"/>
        <v>458</v>
      </c>
      <c r="D1884" s="1"/>
      <c r="E1884" s="1"/>
      <c r="F1884" s="1"/>
      <c r="G1884" s="1"/>
      <c r="H1884" s="1"/>
      <c r="I1884" s="1"/>
      <c r="J1884" s="1"/>
      <c r="K1884" s="7">
        <f>RANK(W1884,(W1884:Y1884,Z1884:AN1884))</f>
        <v>5</v>
      </c>
      <c r="L1884" s="7">
        <f>RANK(X1884,(W1884:Y1884,Z1884:AN1884))</f>
        <v>4</v>
      </c>
      <c r="M1884" s="7">
        <f>IF(Y1884&gt;0,RANK(Y1884,(W1884:Y1884,Z1884:AN1884)),0)</f>
        <v>1</v>
      </c>
      <c r="N1884" s="7"/>
      <c r="O1884" s="1">
        <f t="shared" si="972"/>
        <v>297</v>
      </c>
      <c r="P1884" s="2">
        <f t="shared" si="973"/>
        <v>0.64847161572052403</v>
      </c>
      <c r="Q1884" s="2"/>
      <c r="R1884" s="2">
        <f t="shared" si="974"/>
        <v>4.3668122270742356E-3</v>
      </c>
      <c r="S1884" s="2">
        <f t="shared" si="975"/>
        <v>3.4934497816593885E-2</v>
      </c>
      <c r="T1884" s="2">
        <f t="shared" si="976"/>
        <v>0.75764192139737996</v>
      </c>
      <c r="U1884" s="2">
        <f t="shared" si="977"/>
        <v>8.7336244541484712E-2</v>
      </c>
      <c r="V1884" s="2">
        <f t="shared" si="978"/>
        <v>0.11572052401746723</v>
      </c>
      <c r="W1884" s="1">
        <v>2</v>
      </c>
      <c r="X1884" s="1">
        <v>16</v>
      </c>
      <c r="Y1884" s="1">
        <v>347</v>
      </c>
      <c r="Z1884" s="1">
        <v>40</v>
      </c>
      <c r="AA1884" s="1">
        <v>50</v>
      </c>
      <c r="AB1884" s="1">
        <v>2</v>
      </c>
      <c r="AC1884" s="1">
        <v>0</v>
      </c>
      <c r="AF1884" s="1">
        <v>1</v>
      </c>
      <c r="AH1884">
        <v>0</v>
      </c>
      <c r="AX1884" s="140" t="s">
        <v>2858</v>
      </c>
      <c r="AY1884" t="str">
        <f t="shared" si="979"/>
        <v>Raynham CD8</v>
      </c>
      <c r="BA1884" s="140">
        <v>8</v>
      </c>
      <c r="BC1884" s="91">
        <v>25</v>
      </c>
      <c r="BD1884" s="93">
        <v>5</v>
      </c>
      <c r="BE1884" s="99">
        <f t="shared" si="980"/>
        <v>25005</v>
      </c>
    </row>
    <row r="1885" spans="1:57">
      <c r="A1885" s="140" t="s">
        <v>1463</v>
      </c>
      <c r="C1885" s="1">
        <f t="shared" si="971"/>
        <v>229</v>
      </c>
      <c r="D1885" s="1"/>
      <c r="E1885" s="1"/>
      <c r="F1885" s="1"/>
      <c r="G1885" s="1"/>
      <c r="H1885" s="1"/>
      <c r="I1885" s="1"/>
      <c r="J1885" s="1"/>
      <c r="K1885" s="7">
        <f>RANK(W1885,(W1885:Y1885,Z1885:AN1885))</f>
        <v>5</v>
      </c>
      <c r="L1885" s="7">
        <f>RANK(X1885,(W1885:Y1885,Z1885:AN1885))</f>
        <v>4</v>
      </c>
      <c r="M1885" s="7">
        <f>IF(Y1885&gt;0,RANK(Y1885,(W1885:Y1885,Z1885:AN1885)),0)</f>
        <v>1</v>
      </c>
      <c r="N1885" s="7"/>
      <c r="O1885" s="1">
        <f t="shared" si="972"/>
        <v>172</v>
      </c>
      <c r="P1885" s="2">
        <f t="shared" si="973"/>
        <v>0.75109170305676853</v>
      </c>
      <c r="Q1885" s="2"/>
      <c r="R1885" s="2">
        <f t="shared" si="974"/>
        <v>1.3100436681222707E-2</v>
      </c>
      <c r="S1885" s="2">
        <f t="shared" si="975"/>
        <v>1.7467248908296942E-2</v>
      </c>
      <c r="T1885" s="2">
        <f t="shared" si="976"/>
        <v>0.83842794759825323</v>
      </c>
      <c r="U1885" s="2">
        <f t="shared" si="977"/>
        <v>4.3668122270742356E-2</v>
      </c>
      <c r="V1885" s="2">
        <f t="shared" si="978"/>
        <v>8.7336244541484698E-2</v>
      </c>
      <c r="W1885" s="1">
        <v>3</v>
      </c>
      <c r="X1885" s="1">
        <v>4</v>
      </c>
      <c r="Y1885" s="1">
        <v>192</v>
      </c>
      <c r="Z1885" s="1">
        <v>10</v>
      </c>
      <c r="AA1885" s="1">
        <v>20</v>
      </c>
      <c r="AB1885" s="1">
        <v>0</v>
      </c>
      <c r="AC1885" s="1">
        <v>0</v>
      </c>
      <c r="AF1885" s="1">
        <v>0</v>
      </c>
      <c r="AH1885" s="1">
        <v>0</v>
      </c>
      <c r="AX1885" s="140" t="s">
        <v>2292</v>
      </c>
      <c r="AY1885" t="str">
        <f t="shared" si="979"/>
        <v>Sudbury CD3</v>
      </c>
      <c r="BA1885" s="140">
        <v>3</v>
      </c>
      <c r="BC1885" s="91">
        <v>25</v>
      </c>
      <c r="BD1885" s="93">
        <v>17</v>
      </c>
      <c r="BE1885" s="99">
        <f t="shared" si="980"/>
        <v>25017</v>
      </c>
    </row>
    <row r="1886" spans="1:57">
      <c r="A1886" s="140" t="s">
        <v>1463</v>
      </c>
      <c r="C1886" s="1">
        <f t="shared" si="971"/>
        <v>1308</v>
      </c>
      <c r="D1886" s="1"/>
      <c r="E1886" s="1"/>
      <c r="F1886" s="1"/>
      <c r="G1886" s="1"/>
      <c r="H1886" s="1"/>
      <c r="I1886" s="1"/>
      <c r="J1886" s="1"/>
      <c r="K1886" s="7">
        <f>RANK(W1886,(W1886:Y1886,Z1886:AN1886))</f>
        <v>5</v>
      </c>
      <c r="L1886" s="7">
        <f>RANK(X1886,(W1886:Y1886,Z1886:AN1886))</f>
        <v>4</v>
      </c>
      <c r="M1886" s="7">
        <f>IF(Y1886&gt;0,RANK(Y1886,(W1886:Y1886,Z1886:AN1886)),0)</f>
        <v>1</v>
      </c>
      <c r="N1886" s="7"/>
      <c r="O1886" s="1">
        <f t="shared" si="972"/>
        <v>924</v>
      </c>
      <c r="P1886" s="2">
        <f t="shared" si="973"/>
        <v>0.70642201834862384</v>
      </c>
      <c r="Q1886" s="2"/>
      <c r="R1886" s="2">
        <f t="shared" si="974"/>
        <v>1.1467889908256881E-2</v>
      </c>
      <c r="S1886" s="2">
        <f t="shared" si="975"/>
        <v>3.2874617737003058E-2</v>
      </c>
      <c r="T1886" s="2">
        <f t="shared" si="976"/>
        <v>0.78822629969418956</v>
      </c>
      <c r="U1886" s="2">
        <f t="shared" si="977"/>
        <v>7.9510703363914373E-2</v>
      </c>
      <c r="V1886" s="2">
        <f t="shared" si="978"/>
        <v>8.7920489296636137E-2</v>
      </c>
      <c r="W1886" s="1">
        <v>15</v>
      </c>
      <c r="X1886" s="1">
        <v>43</v>
      </c>
      <c r="Y1886" s="1">
        <v>1031</v>
      </c>
      <c r="Z1886" s="1">
        <v>104</v>
      </c>
      <c r="AA1886" s="1">
        <v>107</v>
      </c>
      <c r="AB1886" s="1">
        <v>0</v>
      </c>
      <c r="AC1886" s="1">
        <v>1</v>
      </c>
      <c r="AF1886" s="1">
        <v>6</v>
      </c>
      <c r="AH1886" s="1">
        <v>1</v>
      </c>
      <c r="AX1886" s="140" t="s">
        <v>2292</v>
      </c>
      <c r="AY1886" t="str">
        <f t="shared" si="979"/>
        <v>Sudbury CD5</v>
      </c>
      <c r="BA1886" s="140">
        <v>5</v>
      </c>
      <c r="BC1886" s="91">
        <v>25</v>
      </c>
      <c r="BD1886" s="93">
        <v>17</v>
      </c>
      <c r="BE1886" s="99">
        <f t="shared" si="980"/>
        <v>25017</v>
      </c>
    </row>
    <row r="1887" spans="1:57">
      <c r="A1887" s="140" t="s">
        <v>2046</v>
      </c>
      <c r="C1887" s="1">
        <f t="shared" si="971"/>
        <v>121</v>
      </c>
      <c r="D1887" s="1"/>
      <c r="E1887" s="1"/>
      <c r="F1887" s="1"/>
      <c r="G1887" s="1"/>
      <c r="H1887" s="1"/>
      <c r="I1887" s="1"/>
      <c r="J1887" s="1"/>
      <c r="K1887" s="7">
        <f>RANK(W1887,(W1887:Y1887,Z1887:AN1887))</f>
        <v>6</v>
      </c>
      <c r="L1887" s="7">
        <f>RANK(X1887,(W1887:Y1887,Z1887:AN1887))</f>
        <v>4</v>
      </c>
      <c r="M1887" s="7">
        <f>IF(Y1887&gt;0,RANK(Y1887,(W1887:Y1887,Z1887:AN1887)),0)</f>
        <v>1</v>
      </c>
      <c r="N1887" s="7"/>
      <c r="O1887" s="1">
        <f t="shared" si="972"/>
        <v>33</v>
      </c>
      <c r="P1887" s="2">
        <f t="shared" si="973"/>
        <v>0.27272727272727271</v>
      </c>
      <c r="Q1887" s="2"/>
      <c r="R1887" s="2">
        <f t="shared" si="974"/>
        <v>8.2644628099173556E-3</v>
      </c>
      <c r="S1887" s="2">
        <f t="shared" si="975"/>
        <v>3.3057851239669422E-2</v>
      </c>
      <c r="T1887" s="2">
        <f t="shared" si="976"/>
        <v>0.52892561983471076</v>
      </c>
      <c r="U1887" s="2">
        <f t="shared" si="977"/>
        <v>0.14049586776859505</v>
      </c>
      <c r="V1887" s="2">
        <f t="shared" si="978"/>
        <v>0.28925619834710747</v>
      </c>
      <c r="W1887" s="1">
        <v>1</v>
      </c>
      <c r="X1887" s="1">
        <v>4</v>
      </c>
      <c r="Y1887" s="1">
        <v>64</v>
      </c>
      <c r="Z1887" s="1">
        <v>17</v>
      </c>
      <c r="AA1887" s="1">
        <v>31</v>
      </c>
      <c r="AB1887" s="1">
        <v>2</v>
      </c>
      <c r="AC1887" s="1">
        <v>0</v>
      </c>
      <c r="AF1887" s="1">
        <v>1</v>
      </c>
      <c r="AH1887" s="1">
        <v>1</v>
      </c>
      <c r="AX1887" s="140" t="s">
        <v>1812</v>
      </c>
      <c r="AY1887" t="str">
        <f t="shared" si="979"/>
        <v>Winchendon CD2</v>
      </c>
      <c r="BA1887" s="140">
        <v>2</v>
      </c>
      <c r="BC1887" s="91">
        <v>25</v>
      </c>
      <c r="BD1887" s="93">
        <v>27</v>
      </c>
      <c r="BE1887" s="99">
        <f t="shared" si="980"/>
        <v>25027</v>
      </c>
    </row>
    <row r="1888" spans="1:57">
      <c r="A1888" s="140" t="s">
        <v>2046</v>
      </c>
      <c r="C1888" s="1">
        <f t="shared" si="971"/>
        <v>333</v>
      </c>
      <c r="D1888" s="1"/>
      <c r="E1888" s="1"/>
      <c r="F1888" s="1"/>
      <c r="G1888" s="1"/>
      <c r="H1888" s="1"/>
      <c r="I1888" s="1"/>
      <c r="J1888" s="1"/>
      <c r="K1888" s="7">
        <f>RANK(W1888,(W1888:Y1888,Z1888:AN1888))</f>
        <v>5</v>
      </c>
      <c r="L1888" s="7">
        <f>RANK(X1888,(W1888:Y1888,Z1888:AN1888))</f>
        <v>4</v>
      </c>
      <c r="M1888" s="7">
        <f>IF(Y1888&gt;0,RANK(Y1888,(W1888:Y1888,Z1888:AN1888)),0)</f>
        <v>1</v>
      </c>
      <c r="N1888" s="7"/>
      <c r="O1888" s="1">
        <f t="shared" si="972"/>
        <v>136</v>
      </c>
      <c r="P1888" s="2">
        <f t="shared" si="973"/>
        <v>0.40840840840840842</v>
      </c>
      <c r="Q1888" s="2"/>
      <c r="R1888" s="2">
        <f t="shared" si="974"/>
        <v>6.006006006006006E-3</v>
      </c>
      <c r="S1888" s="2">
        <f t="shared" si="975"/>
        <v>3.6036036036036036E-2</v>
      </c>
      <c r="T1888" s="2">
        <f t="shared" si="976"/>
        <v>0.60960960960960964</v>
      </c>
      <c r="U1888" s="2">
        <f t="shared" si="977"/>
        <v>0.14414414414414414</v>
      </c>
      <c r="V1888" s="2">
        <f t="shared" si="978"/>
        <v>0.20420420420420424</v>
      </c>
      <c r="W1888" s="1">
        <v>2</v>
      </c>
      <c r="X1888" s="1">
        <v>12</v>
      </c>
      <c r="Y1888" s="1">
        <v>203</v>
      </c>
      <c r="Z1888" s="1">
        <v>48</v>
      </c>
      <c r="AA1888" s="1">
        <v>67</v>
      </c>
      <c r="AB1888" s="1">
        <v>1</v>
      </c>
      <c r="AC1888" s="1">
        <v>0</v>
      </c>
      <c r="AF1888" s="1">
        <v>0</v>
      </c>
      <c r="AH1888" s="1">
        <v>0</v>
      </c>
      <c r="AX1888" s="140" t="s">
        <v>1812</v>
      </c>
      <c r="AY1888" t="str">
        <f t="shared" si="979"/>
        <v>Winchendon CD3</v>
      </c>
      <c r="BA1888" s="140">
        <v>3</v>
      </c>
      <c r="BC1888" s="91">
        <v>25</v>
      </c>
      <c r="BD1888" s="93">
        <v>27</v>
      </c>
      <c r="BE1888" s="99">
        <f t="shared" si="980"/>
        <v>25027</v>
      </c>
    </row>
    <row r="1889" spans="1:57">
      <c r="AH1889" s="1"/>
    </row>
    <row r="1890" spans="1:57">
      <c r="A1890" s="47" t="s">
        <v>3239</v>
      </c>
    </row>
    <row r="1891" spans="1:57">
      <c r="A1891" t="s">
        <v>949</v>
      </c>
      <c r="C1891" s="1">
        <f>SUM(W1891:AN1891)</f>
        <v>395</v>
      </c>
      <c r="D1891" s="1"/>
      <c r="E1891" s="1"/>
      <c r="F1891" s="1"/>
      <c r="G1891" s="1"/>
      <c r="H1891" s="1"/>
      <c r="I1891" s="1"/>
      <c r="J1891" s="1"/>
      <c r="K1891" s="7" t="e">
        <f>RANK(W1891,(W1891:Y1891,Z1891:AN1891))</f>
        <v>#N/A</v>
      </c>
      <c r="L1891" s="7">
        <f>RANK(X1891,(W1891:Y1891,Z1891:AN1891))</f>
        <v>3</v>
      </c>
      <c r="M1891" s="7">
        <f>IF(Y1891&gt;0,RANK(Y1891,(W1891:Y1891,Z1891:AN1891)),0)</f>
        <v>1</v>
      </c>
      <c r="N1891" s="7"/>
      <c r="O1891" s="1">
        <f>MAX(W1891:AD1891)-LARGE(W1891:AD1891,2)</f>
        <v>149</v>
      </c>
      <c r="P1891" s="2">
        <f>O1891/C1891</f>
        <v>0.37721518987341773</v>
      </c>
      <c r="Q1891" s="2"/>
      <c r="R1891" s="2">
        <f>IF(C1891=0,"-",W1891/C1891)</f>
        <v>0</v>
      </c>
      <c r="S1891" s="2">
        <f>IF(C1891=0,"-",X1891/C1891)</f>
        <v>6.8354430379746839E-2</v>
      </c>
      <c r="T1891" s="2">
        <f>IF(C1891=0,"-",Y1891/C1891)</f>
        <v>0.620253164556962</v>
      </c>
      <c r="U1891" s="2">
        <f>IF(C1891=0,"-",Z1891/C1891)</f>
        <v>0.24303797468354429</v>
      </c>
      <c r="V1891" s="2">
        <f>IF(C1891=0,"-",(1-R1891-S1891-T1891-U1891))</f>
        <v>6.8354430379746839E-2</v>
      </c>
      <c r="X1891" s="1">
        <v>27</v>
      </c>
      <c r="Y1891" s="1">
        <v>245</v>
      </c>
      <c r="Z1891" s="1">
        <v>96</v>
      </c>
      <c r="AA1891" s="1">
        <v>20</v>
      </c>
      <c r="AF1891" s="1">
        <v>2</v>
      </c>
      <c r="AH1891" s="1">
        <v>2</v>
      </c>
      <c r="AJ1891" s="1">
        <v>3</v>
      </c>
      <c r="AX1891" t="s">
        <v>949</v>
      </c>
      <c r="AY1891" t="s">
        <v>1778</v>
      </c>
      <c r="BA1891">
        <v>1</v>
      </c>
    </row>
    <row r="1892" spans="1:57">
      <c r="A1892" t="s">
        <v>949</v>
      </c>
      <c r="C1892" s="1">
        <f>SUM(W1892:AN1892)</f>
        <v>161</v>
      </c>
      <c r="D1892" s="1"/>
      <c r="E1892" s="1"/>
      <c r="F1892" s="1"/>
      <c r="G1892" s="1"/>
      <c r="H1892" s="1"/>
      <c r="I1892" s="1"/>
      <c r="J1892" s="1"/>
      <c r="K1892" s="7">
        <f>RANK(W1892,(W1892:Y1892,Z1892:AN1892))</f>
        <v>7</v>
      </c>
      <c r="L1892" s="7">
        <f>RANK(X1892,(W1892:Y1892,Z1892:AN1892))</f>
        <v>3</v>
      </c>
      <c r="M1892" s="7">
        <f>IF(Y1892&gt;0,RANK(Y1892,(W1892:Y1892,Z1892:AN1892)),0)</f>
        <v>1</v>
      </c>
      <c r="N1892" s="7"/>
      <c r="O1892" s="1">
        <f>MAX(W1892:AD1892)-LARGE(W1892:AD1892,2)</f>
        <v>12</v>
      </c>
      <c r="P1892" s="2">
        <f>O1892/C1892</f>
        <v>7.4534161490683232E-2</v>
      </c>
      <c r="Q1892" s="2"/>
      <c r="R1892" s="2">
        <f>IF(C1892=0,"-",W1892/C1892)</f>
        <v>0</v>
      </c>
      <c r="S1892" s="2">
        <f>IF(C1892=0,"-",X1892/C1892)</f>
        <v>0.12422360248447205</v>
      </c>
      <c r="T1892" s="2">
        <f>IF(C1892=0,"-",Y1892/C1892)</f>
        <v>0.40372670807453415</v>
      </c>
      <c r="U1892" s="2">
        <f>IF(C1892=0,"-",Z1892/C1892)</f>
        <v>0.32919254658385094</v>
      </c>
      <c r="V1892" s="2">
        <f>IF(C1892=0,"-",(1-R1892-S1892-T1892-U1892))</f>
        <v>0.14285714285714285</v>
      </c>
      <c r="X1892" s="1">
        <v>20</v>
      </c>
      <c r="Y1892" s="1">
        <v>65</v>
      </c>
      <c r="Z1892" s="1">
        <v>53</v>
      </c>
      <c r="AA1892" s="1">
        <v>17</v>
      </c>
      <c r="AF1892" s="1">
        <v>3</v>
      </c>
      <c r="AH1892" s="1">
        <v>0</v>
      </c>
      <c r="AJ1892" s="1">
        <v>3</v>
      </c>
      <c r="AX1892" t="s">
        <v>949</v>
      </c>
      <c r="AY1892" t="s">
        <v>2656</v>
      </c>
      <c r="BA1892">
        <v>2</v>
      </c>
    </row>
    <row r="1893" spans="1:57">
      <c r="A1893" t="s">
        <v>2279</v>
      </c>
      <c r="C1893" s="1">
        <f>SUM(W1893:AN1893)</f>
        <v>0</v>
      </c>
      <c r="D1893" s="1"/>
      <c r="E1893" s="1"/>
      <c r="F1893" s="1"/>
      <c r="G1893" s="1"/>
      <c r="H1893" s="1"/>
      <c r="I1893" s="1"/>
      <c r="J1893" s="1"/>
      <c r="K1893" s="7" t="e">
        <f>RANK(W1893,(W1893:Y1893,Z1893:AN1893))</f>
        <v>#N/A</v>
      </c>
      <c r="L1893" s="7" t="e">
        <f>RANK(X1893,(W1893:Y1893,Z1893:AN1893))</f>
        <v>#N/A</v>
      </c>
      <c r="M1893" s="7">
        <f>IF(Y1893&gt;0,RANK(Y1893,(W1893:Y1893,Z1893:AN1893)),0)</f>
        <v>0</v>
      </c>
      <c r="N1893" s="7"/>
      <c r="O1893" s="1" t="e">
        <f>MAX(W1893:AD1893)-LARGE(W1893:AD1893,2)</f>
        <v>#NUM!</v>
      </c>
      <c r="P1893" s="2" t="e">
        <f>O1893/C1893</f>
        <v>#NUM!</v>
      </c>
      <c r="Q1893" s="2"/>
      <c r="R1893" s="2" t="str">
        <f>IF(C1893=0,"-",W1893/C1893)</f>
        <v>-</v>
      </c>
      <c r="S1893" s="2" t="str">
        <f>IF(C1893=0,"-",X1893/C1893)</f>
        <v>-</v>
      </c>
      <c r="T1893" s="2" t="str">
        <f>IF(C1893=0,"-",Y1893/C1893)</f>
        <v>-</v>
      </c>
      <c r="U1893" s="2" t="str">
        <f>IF(C1893=0,"-",Z1893/C1893)</f>
        <v>-</v>
      </c>
      <c r="V1893" s="2" t="str">
        <f>IF(C1893=0,"-",(1-R1893-S1893-T1893-U1893))</f>
        <v>-</v>
      </c>
      <c r="AG1893" s="3"/>
      <c r="AH1893" s="1"/>
      <c r="AX1893" t="s">
        <v>71</v>
      </c>
      <c r="AY1893" t="s">
        <v>72</v>
      </c>
      <c r="BA1893">
        <v>1</v>
      </c>
    </row>
    <row r="1894" spans="1:57">
      <c r="A1894" t="s">
        <v>2279</v>
      </c>
      <c r="C1894" s="1">
        <f>SUM(W1894:AN1894)</f>
        <v>0</v>
      </c>
      <c r="D1894" s="1"/>
      <c r="E1894" s="1"/>
      <c r="F1894" s="1"/>
      <c r="G1894" s="1"/>
      <c r="H1894" s="1"/>
      <c r="I1894" s="1"/>
      <c r="J1894" s="1"/>
      <c r="K1894" s="7" t="e">
        <f>RANK(W1894,(W1894:Y1894,Z1894:AN1894))</f>
        <v>#N/A</v>
      </c>
      <c r="L1894" s="7" t="e">
        <f>RANK(X1894,(W1894:Y1894,Z1894:AN1894))</f>
        <v>#N/A</v>
      </c>
      <c r="M1894" s="7">
        <f>IF(Y1894&gt;0,RANK(Y1894,(W1894:Y1894,Z1894:AN1894)),0)</f>
        <v>0</v>
      </c>
      <c r="N1894" s="7"/>
      <c r="O1894" s="1" t="e">
        <f>MAX(W1894:AD1894)-LARGE(W1894:AD1894,2)</f>
        <v>#NUM!</v>
      </c>
      <c r="P1894" s="2" t="e">
        <f>O1894/C1894</f>
        <v>#NUM!</v>
      </c>
      <c r="Q1894" s="2"/>
      <c r="R1894" s="2" t="str">
        <f>IF(C1894=0,"-",W1894/C1894)</f>
        <v>-</v>
      </c>
      <c r="S1894" s="2" t="str">
        <f>IF(C1894=0,"-",X1894/C1894)</f>
        <v>-</v>
      </c>
      <c r="T1894" s="2" t="str">
        <f>IF(C1894=0,"-",Y1894/C1894)</f>
        <v>-</v>
      </c>
      <c r="U1894" s="2" t="str">
        <f>IF(C1894=0,"-",Z1894/C1894)</f>
        <v>-</v>
      </c>
      <c r="V1894" s="2" t="str">
        <f>IF(C1894=0,"-",(1-R1894-S1894-T1894-U1894))</f>
        <v>-</v>
      </c>
      <c r="AG1894" s="3"/>
      <c r="AH1894" s="1"/>
      <c r="AX1894" t="s">
        <v>71</v>
      </c>
      <c r="AY1894" t="s">
        <v>73</v>
      </c>
      <c r="BA1894">
        <v>2</v>
      </c>
    </row>
    <row r="1897" spans="1:57">
      <c r="A1897" s="47" t="s">
        <v>341</v>
      </c>
    </row>
    <row r="1898" spans="1:57">
      <c r="A1898" t="s">
        <v>2661</v>
      </c>
      <c r="C1898" s="1">
        <f t="shared" ref="C1898:C1907" si="981">SUM(W1898:AN1898)</f>
        <v>745</v>
      </c>
      <c r="D1898" s="1"/>
      <c r="E1898" s="1"/>
      <c r="F1898" s="1"/>
      <c r="G1898" s="1"/>
      <c r="H1898" s="1"/>
      <c r="I1898" s="1"/>
      <c r="J1898" s="1"/>
      <c r="K1898" s="7" t="e">
        <f>RANK(W1898,(W1898:Y1898,Z1898:AN1898))</f>
        <v>#N/A</v>
      </c>
      <c r="L1898" s="7">
        <f>RANK(X1898,(W1898:Y1898,Z1898:AN1898))</f>
        <v>3</v>
      </c>
      <c r="M1898" s="7">
        <f>IF(Y1898&gt;0,RANK(Y1898,(W1898:Y1898,Z1898:AN1898)),0)</f>
        <v>1</v>
      </c>
      <c r="N1898" s="7"/>
      <c r="O1898" s="1">
        <f t="shared" ref="O1898:O1907" si="982">MAX(W1898:AD1898)-LARGE(W1898:AD1898,2)</f>
        <v>461</v>
      </c>
      <c r="P1898" s="2">
        <f t="shared" ref="P1898:P1907" si="983">O1898/C1898</f>
        <v>0.61879194630872481</v>
      </c>
      <c r="Q1898" s="2"/>
      <c r="R1898" s="2">
        <f t="shared" ref="R1898:R1907" si="984">IF(C1898=0,"-",W1898/C1898)</f>
        <v>0</v>
      </c>
      <c r="S1898" s="2">
        <f t="shared" ref="S1898:S1907" si="985">IF(C1898=0,"-",X1898/C1898)</f>
        <v>9.261744966442953E-2</v>
      </c>
      <c r="T1898" s="2">
        <f t="shared" ref="T1898:T1907" si="986">IF(C1898=0,"-",Y1898/C1898)</f>
        <v>0.73020134228187916</v>
      </c>
      <c r="U1898" s="2">
        <f t="shared" ref="U1898:U1907" si="987">IF(C1898=0,"-",Z1898/C1898)</f>
        <v>0.11140939597315436</v>
      </c>
      <c r="V1898" s="2">
        <f t="shared" ref="V1898:V1907" si="988">IF(C1898=0,"-",(1-R1898-S1898-T1898-U1898))</f>
        <v>6.5771812080536951E-2</v>
      </c>
      <c r="X1898" s="1">
        <v>69</v>
      </c>
      <c r="Y1898" s="1">
        <v>544</v>
      </c>
      <c r="Z1898" s="1">
        <v>83</v>
      </c>
      <c r="AA1898" s="1">
        <v>44</v>
      </c>
      <c r="AF1898" s="1">
        <v>5</v>
      </c>
      <c r="AX1898" t="s">
        <v>1605</v>
      </c>
      <c r="AY1898" t="str">
        <f t="shared" ref="AY1898:AY1907" si="989">A1898&amp;" "&amp;"CD"&amp;BA1898</f>
        <v>Glastonbury CD1</v>
      </c>
      <c r="BA1898">
        <v>1</v>
      </c>
      <c r="BC1898" s="91">
        <v>9</v>
      </c>
      <c r="BD1898" s="93">
        <v>3</v>
      </c>
      <c r="BE1898" s="99">
        <f>BC1898*1000+BD1898</f>
        <v>9003</v>
      </c>
    </row>
    <row r="1899" spans="1:57">
      <c r="A1899" t="s">
        <v>2661</v>
      </c>
      <c r="C1899" s="1">
        <f t="shared" si="981"/>
        <v>52</v>
      </c>
      <c r="D1899" s="1"/>
      <c r="E1899" s="1"/>
      <c r="F1899" s="1"/>
      <c r="G1899" s="1"/>
      <c r="H1899" s="1"/>
      <c r="I1899" s="1"/>
      <c r="J1899" s="1"/>
      <c r="K1899" s="7" t="e">
        <f>RANK(W1899,(W1899:Y1899,Z1899:AN1899))</f>
        <v>#N/A</v>
      </c>
      <c r="L1899" s="7">
        <f>RANK(X1899,(W1899:Y1899,Z1899:AN1899))</f>
        <v>2</v>
      </c>
      <c r="M1899" s="7">
        <f>IF(Y1899&gt;0,RANK(Y1899,(W1899:Y1899,Z1899:AN1899)),0)</f>
        <v>1</v>
      </c>
      <c r="N1899" s="7"/>
      <c r="O1899" s="1">
        <f t="shared" si="982"/>
        <v>33</v>
      </c>
      <c r="P1899" s="2">
        <f t="shared" si="983"/>
        <v>0.63461538461538458</v>
      </c>
      <c r="Q1899" s="2"/>
      <c r="R1899" s="2">
        <f t="shared" si="984"/>
        <v>0</v>
      </c>
      <c r="S1899" s="2">
        <f t="shared" si="985"/>
        <v>0.15384615384615385</v>
      </c>
      <c r="T1899" s="2">
        <f t="shared" si="986"/>
        <v>0.78846153846153844</v>
      </c>
      <c r="U1899" s="2">
        <f t="shared" si="987"/>
        <v>1.9230769230769232E-2</v>
      </c>
      <c r="V1899" s="2">
        <f t="shared" si="988"/>
        <v>3.8461538461538478E-2</v>
      </c>
      <c r="X1899" s="1">
        <v>8</v>
      </c>
      <c r="Y1899" s="1">
        <v>41</v>
      </c>
      <c r="Z1899" s="1">
        <v>1</v>
      </c>
      <c r="AA1899" s="1">
        <v>1</v>
      </c>
      <c r="AF1899" s="1">
        <v>1</v>
      </c>
      <c r="AX1899" t="s">
        <v>1605</v>
      </c>
      <c r="AY1899" t="str">
        <f t="shared" si="989"/>
        <v>Glastonbury CD2</v>
      </c>
      <c r="BA1899">
        <v>2</v>
      </c>
      <c r="BC1899" s="91">
        <v>9</v>
      </c>
      <c r="BD1899" s="93">
        <v>3</v>
      </c>
      <c r="BE1899" s="99">
        <f>BC1899*1000+BD1899</f>
        <v>9003</v>
      </c>
    </row>
    <row r="1900" spans="1:57">
      <c r="A1900" t="s">
        <v>782</v>
      </c>
      <c r="C1900" s="1">
        <f>SUM(W1900:AN1900)</f>
        <v>65</v>
      </c>
      <c r="D1900" s="1"/>
      <c r="E1900" s="1"/>
      <c r="F1900" s="1"/>
      <c r="G1900" s="1"/>
      <c r="H1900" s="1"/>
      <c r="I1900" s="1"/>
      <c r="J1900" s="1"/>
      <c r="K1900" s="7" t="e">
        <f>RANK(W1900,(W1900:Y1900,Z1900:AN1900))</f>
        <v>#N/A</v>
      </c>
      <c r="L1900" s="7">
        <f>RANK(X1900,(W1900:Y1900,Z1900:AN1900))</f>
        <v>3</v>
      </c>
      <c r="M1900" s="7">
        <f>IF(Y1900&gt;0,RANK(Y1900,(W1900:Y1900,Z1900:AN1900)),0)</f>
        <v>1</v>
      </c>
      <c r="N1900" s="7"/>
      <c r="O1900" s="1">
        <f t="shared" si="982"/>
        <v>27</v>
      </c>
      <c r="P1900" s="2">
        <f>O1900/C1900</f>
        <v>0.41538461538461541</v>
      </c>
      <c r="Q1900" s="2"/>
      <c r="R1900" s="2">
        <f t="shared" si="984"/>
        <v>0</v>
      </c>
      <c r="S1900" s="2">
        <f t="shared" si="985"/>
        <v>0.12307692307692308</v>
      </c>
      <c r="T1900" s="2">
        <f t="shared" si="986"/>
        <v>0.63076923076923075</v>
      </c>
      <c r="U1900" s="2">
        <f t="shared" si="987"/>
        <v>0.2153846153846154</v>
      </c>
      <c r="V1900" s="2">
        <f t="shared" si="988"/>
        <v>3.0769230769230771E-2</v>
      </c>
      <c r="X1900" s="1">
        <v>8</v>
      </c>
      <c r="Y1900" s="1">
        <v>41</v>
      </c>
      <c r="Z1900" s="1">
        <v>14</v>
      </c>
      <c r="AA1900" s="1">
        <v>1</v>
      </c>
      <c r="AF1900" s="1">
        <v>1</v>
      </c>
      <c r="AX1900" t="s">
        <v>2292</v>
      </c>
      <c r="AY1900" t="str">
        <f t="shared" si="989"/>
        <v>Middletown CD1</v>
      </c>
      <c r="BA1900">
        <v>1</v>
      </c>
      <c r="BC1900" s="91">
        <v>9</v>
      </c>
      <c r="BD1900" s="93">
        <v>7</v>
      </c>
      <c r="BE1900" s="99">
        <f t="shared" ref="BE1900:BE1907" si="990">BC1900*1000+BD1900</f>
        <v>9007</v>
      </c>
    </row>
    <row r="1901" spans="1:57">
      <c r="A1901" t="s">
        <v>782</v>
      </c>
      <c r="C1901" s="1">
        <f>SUM(W1901:AN1901)</f>
        <v>431</v>
      </c>
      <c r="D1901" s="1"/>
      <c r="E1901" s="1"/>
      <c r="F1901" s="1"/>
      <c r="G1901" s="1"/>
      <c r="H1901" s="1"/>
      <c r="I1901" s="1"/>
      <c r="J1901" s="1"/>
      <c r="K1901" s="7" t="e">
        <f>RANK(W1901,(W1901:Y1901,Z1901:AN1901))</f>
        <v>#N/A</v>
      </c>
      <c r="L1901" s="7">
        <f>RANK(X1901,(W1901:Y1901,Z1901:AN1901))</f>
        <v>3</v>
      </c>
      <c r="M1901" s="7">
        <f>IF(Y1901&gt;0,RANK(Y1901,(W1901:Y1901,Z1901:AN1901)),0)</f>
        <v>1</v>
      </c>
      <c r="N1901" s="7"/>
      <c r="O1901" s="1">
        <f t="shared" si="982"/>
        <v>153</v>
      </c>
      <c r="P1901" s="2">
        <f>O1901/C1901</f>
        <v>0.35498839907192575</v>
      </c>
      <c r="Q1901" s="2"/>
      <c r="R1901" s="2">
        <f t="shared" si="984"/>
        <v>0</v>
      </c>
      <c r="S1901" s="2">
        <f t="shared" si="985"/>
        <v>0.16241299303944315</v>
      </c>
      <c r="T1901" s="2">
        <f t="shared" si="986"/>
        <v>0.54060324825986084</v>
      </c>
      <c r="U1901" s="2">
        <f t="shared" si="987"/>
        <v>0.18561484918793503</v>
      </c>
      <c r="V1901" s="2">
        <f t="shared" si="988"/>
        <v>0.11136890951276102</v>
      </c>
      <c r="X1901" s="1">
        <v>70</v>
      </c>
      <c r="Y1901" s="1">
        <v>233</v>
      </c>
      <c r="Z1901" s="1">
        <v>80</v>
      </c>
      <c r="AA1901" s="1">
        <v>46</v>
      </c>
      <c r="AF1901" s="1">
        <v>2</v>
      </c>
      <c r="AX1901" t="s">
        <v>2292</v>
      </c>
      <c r="AY1901" t="str">
        <f t="shared" si="989"/>
        <v>Middletown CD3</v>
      </c>
      <c r="BA1901">
        <v>3</v>
      </c>
      <c r="BC1901" s="91">
        <v>9</v>
      </c>
      <c r="BD1901" s="93">
        <v>7</v>
      </c>
      <c r="BE1901" s="99">
        <f t="shared" si="990"/>
        <v>9007</v>
      </c>
    </row>
    <row r="1902" spans="1:57">
      <c r="A1902" t="s">
        <v>157</v>
      </c>
      <c r="C1902" s="1">
        <f>SUM(W1902:AN1902)</f>
        <v>0</v>
      </c>
      <c r="D1902" s="1"/>
      <c r="E1902" s="1"/>
      <c r="F1902" s="1"/>
      <c r="G1902" s="1"/>
      <c r="H1902" s="1"/>
      <c r="I1902" s="1"/>
      <c r="J1902" s="1"/>
      <c r="K1902" s="7" t="e">
        <f>RANK(W1902,(W1902:Y1902,Z1902:AN1902))</f>
        <v>#N/A</v>
      </c>
      <c r="L1902" s="7" t="e">
        <f>RANK(X1902,(W1902:Y1902,Z1902:AN1902))</f>
        <v>#N/A</v>
      </c>
      <c r="M1902" s="7">
        <f>IF(Y1902&gt;0,RANK(Y1902,(W1902:Y1902,Z1902:AN1902)),0)</f>
        <v>0</v>
      </c>
      <c r="N1902" s="7"/>
      <c r="O1902" s="1" t="e">
        <f t="shared" si="982"/>
        <v>#NUM!</v>
      </c>
      <c r="P1902" s="2" t="e">
        <f>O1902/C1902</f>
        <v>#NUM!</v>
      </c>
      <c r="Q1902" s="2"/>
      <c r="R1902" s="2" t="str">
        <f t="shared" si="984"/>
        <v>-</v>
      </c>
      <c r="S1902" s="2" t="str">
        <f t="shared" si="985"/>
        <v>-</v>
      </c>
      <c r="T1902" s="2" t="str">
        <f t="shared" si="986"/>
        <v>-</v>
      </c>
      <c r="U1902" s="2" t="str">
        <f t="shared" si="987"/>
        <v>-</v>
      </c>
      <c r="V1902" s="2" t="str">
        <f t="shared" si="988"/>
        <v>-</v>
      </c>
      <c r="AX1902" t="s">
        <v>18</v>
      </c>
      <c r="AY1902" t="str">
        <f t="shared" si="989"/>
        <v>Shelton CD3</v>
      </c>
      <c r="BA1902">
        <v>3</v>
      </c>
      <c r="BC1902" s="91">
        <v>9</v>
      </c>
      <c r="BD1902" s="93">
        <v>1</v>
      </c>
      <c r="BE1902" s="99">
        <f t="shared" si="990"/>
        <v>9001</v>
      </c>
    </row>
    <row r="1903" spans="1:57">
      <c r="A1903" t="s">
        <v>157</v>
      </c>
      <c r="C1903" s="1">
        <f>SUM(W1903:AN1903)</f>
        <v>0</v>
      </c>
      <c r="D1903" s="1"/>
      <c r="E1903" s="1"/>
      <c r="F1903" s="1"/>
      <c r="G1903" s="1"/>
      <c r="H1903" s="1"/>
      <c r="I1903" s="1"/>
      <c r="J1903" s="1"/>
      <c r="K1903" s="7" t="e">
        <f>RANK(W1903,(W1903:Y1903,Z1903:AN1903))</f>
        <v>#N/A</v>
      </c>
      <c r="L1903" s="7" t="e">
        <f>RANK(X1903,(W1903:Y1903,Z1903:AN1903))</f>
        <v>#N/A</v>
      </c>
      <c r="M1903" s="7">
        <f>IF(Y1903&gt;0,RANK(Y1903,(W1903:Y1903,Z1903:AN1903)),0)</f>
        <v>0</v>
      </c>
      <c r="N1903" s="7"/>
      <c r="O1903" s="1" t="e">
        <f t="shared" si="982"/>
        <v>#NUM!</v>
      </c>
      <c r="P1903" s="2" t="e">
        <f>O1903/C1903</f>
        <v>#NUM!</v>
      </c>
      <c r="Q1903" s="2"/>
      <c r="R1903" s="2" t="str">
        <f t="shared" si="984"/>
        <v>-</v>
      </c>
      <c r="S1903" s="2" t="str">
        <f t="shared" si="985"/>
        <v>-</v>
      </c>
      <c r="T1903" s="2" t="str">
        <f t="shared" si="986"/>
        <v>-</v>
      </c>
      <c r="U1903" s="2" t="str">
        <f t="shared" si="987"/>
        <v>-</v>
      </c>
      <c r="V1903" s="2" t="str">
        <f t="shared" si="988"/>
        <v>-</v>
      </c>
      <c r="AX1903" t="s">
        <v>18</v>
      </c>
      <c r="AY1903" t="str">
        <f t="shared" si="989"/>
        <v>Shelton CD4</v>
      </c>
      <c r="BA1903">
        <v>4</v>
      </c>
      <c r="BC1903" s="91">
        <v>9</v>
      </c>
      <c r="BD1903" s="93">
        <v>1</v>
      </c>
      <c r="BE1903" s="99">
        <f t="shared" si="990"/>
        <v>9001</v>
      </c>
    </row>
    <row r="1904" spans="1:57">
      <c r="A1904" t="s">
        <v>2050</v>
      </c>
      <c r="C1904" s="1">
        <f t="shared" si="981"/>
        <v>278</v>
      </c>
      <c r="D1904" s="1"/>
      <c r="E1904" s="1"/>
      <c r="F1904" s="1"/>
      <c r="G1904" s="1"/>
      <c r="H1904" s="1"/>
      <c r="I1904" s="1"/>
      <c r="J1904" s="1"/>
      <c r="K1904" s="7" t="e">
        <f>RANK(W1904,(W1904:Y1904,Z1904:AN1904))</f>
        <v>#N/A</v>
      </c>
      <c r="L1904" s="7">
        <f>RANK(X1904,(W1904:Y1904,Z1904:AN1904))</f>
        <v>3</v>
      </c>
      <c r="M1904" s="7">
        <f>IF(Y1904&gt;0,RANK(Y1904,(W1904:Y1904,Z1904:AN1904)),0)</f>
        <v>1</v>
      </c>
      <c r="N1904" s="7"/>
      <c r="O1904" s="1">
        <f t="shared" si="982"/>
        <v>88</v>
      </c>
      <c r="P1904" s="2">
        <f t="shared" si="983"/>
        <v>0.31654676258992803</v>
      </c>
      <c r="Q1904" s="2"/>
      <c r="R1904" s="2">
        <f t="shared" si="984"/>
        <v>0</v>
      </c>
      <c r="S1904" s="2">
        <f t="shared" si="985"/>
        <v>0.14388489208633093</v>
      </c>
      <c r="T1904" s="2">
        <f t="shared" si="986"/>
        <v>0.54316546762589923</v>
      </c>
      <c r="U1904" s="2">
        <f t="shared" si="987"/>
        <v>0.22661870503597123</v>
      </c>
      <c r="V1904" s="2">
        <f t="shared" si="988"/>
        <v>8.6330935251798607E-2</v>
      </c>
      <c r="X1904" s="1">
        <v>40</v>
      </c>
      <c r="Y1904" s="1">
        <v>151</v>
      </c>
      <c r="Z1904" s="1">
        <v>63</v>
      </c>
      <c r="AA1904" s="1">
        <v>19</v>
      </c>
      <c r="AF1904" s="1">
        <v>5</v>
      </c>
      <c r="AX1904" t="s">
        <v>1543</v>
      </c>
      <c r="AY1904" t="str">
        <f t="shared" si="989"/>
        <v>Torrington CD1</v>
      </c>
      <c r="BA1904">
        <v>1</v>
      </c>
      <c r="BC1904" s="91">
        <v>9</v>
      </c>
      <c r="BD1904" s="93">
        <v>5</v>
      </c>
      <c r="BE1904" s="99">
        <f t="shared" si="990"/>
        <v>9005</v>
      </c>
    </row>
    <row r="1905" spans="1:57">
      <c r="A1905" t="s">
        <v>2050</v>
      </c>
      <c r="C1905" s="1">
        <f t="shared" si="981"/>
        <v>247</v>
      </c>
      <c r="D1905" s="1"/>
      <c r="E1905" s="1"/>
      <c r="F1905" s="1"/>
      <c r="G1905" s="1"/>
      <c r="H1905" s="1"/>
      <c r="I1905" s="1"/>
      <c r="J1905" s="1"/>
      <c r="K1905" s="7" t="e">
        <f>RANK(W1905,(W1905:Y1905,Z1905:AN1905))</f>
        <v>#N/A</v>
      </c>
      <c r="L1905" s="7">
        <f>RANK(X1905,(W1905:Y1905,Z1905:AN1905))</f>
        <v>3</v>
      </c>
      <c r="M1905" s="7">
        <f>IF(Y1905&gt;0,RANK(Y1905,(W1905:Y1905,Z1905:AN1905)),0)</f>
        <v>1</v>
      </c>
      <c r="N1905" s="7"/>
      <c r="O1905" s="1">
        <f t="shared" si="982"/>
        <v>100</v>
      </c>
      <c r="P1905" s="2">
        <f t="shared" si="983"/>
        <v>0.40485829959514169</v>
      </c>
      <c r="Q1905" s="2"/>
      <c r="R1905" s="2">
        <f t="shared" si="984"/>
        <v>0</v>
      </c>
      <c r="S1905" s="2">
        <f t="shared" si="985"/>
        <v>0.10526315789473684</v>
      </c>
      <c r="T1905" s="2">
        <f t="shared" si="986"/>
        <v>0.59514170040485825</v>
      </c>
      <c r="U1905" s="2">
        <f t="shared" si="987"/>
        <v>0.19028340080971659</v>
      </c>
      <c r="V1905" s="2">
        <f t="shared" si="988"/>
        <v>0.10931174089068832</v>
      </c>
      <c r="X1905" s="1">
        <v>26</v>
      </c>
      <c r="Y1905" s="1">
        <v>147</v>
      </c>
      <c r="Z1905" s="1">
        <v>47</v>
      </c>
      <c r="AA1905" s="1">
        <v>24</v>
      </c>
      <c r="AF1905" s="1">
        <v>3</v>
      </c>
      <c r="AX1905" t="s">
        <v>1543</v>
      </c>
      <c r="AY1905" t="str">
        <f t="shared" si="989"/>
        <v>Torrington CD5</v>
      </c>
      <c r="BA1905">
        <v>5</v>
      </c>
      <c r="BC1905" s="91">
        <v>9</v>
      </c>
      <c r="BD1905" s="93">
        <v>5</v>
      </c>
      <c r="BE1905" s="99">
        <f t="shared" si="990"/>
        <v>9005</v>
      </c>
    </row>
    <row r="1906" spans="1:57">
      <c r="A1906" t="s">
        <v>23</v>
      </c>
      <c r="C1906" s="1">
        <f t="shared" si="981"/>
        <v>115</v>
      </c>
      <c r="D1906" s="1"/>
      <c r="E1906" s="1"/>
      <c r="F1906" s="1"/>
      <c r="G1906" s="1"/>
      <c r="H1906" s="1"/>
      <c r="I1906" s="1"/>
      <c r="J1906" s="1"/>
      <c r="K1906" s="7" t="e">
        <f>RANK(W1906,(W1906:Y1906,Z1906:AN1906))</f>
        <v>#N/A</v>
      </c>
      <c r="L1906" s="7">
        <f>RANK(X1906,(W1906:Y1906,Z1906:AN1906))</f>
        <v>4</v>
      </c>
      <c r="M1906" s="7">
        <f>IF(Y1906&gt;0,RANK(Y1906,(W1906:Y1906,Z1906:AN1906)),0)</f>
        <v>1</v>
      </c>
      <c r="N1906" s="7"/>
      <c r="O1906" s="1">
        <f t="shared" si="982"/>
        <v>27</v>
      </c>
      <c r="P1906" s="2">
        <f t="shared" si="983"/>
        <v>0.23478260869565218</v>
      </c>
      <c r="Q1906" s="2"/>
      <c r="R1906" s="2">
        <f t="shared" si="984"/>
        <v>0</v>
      </c>
      <c r="S1906" s="2">
        <f t="shared" si="985"/>
        <v>9.5652173913043481E-2</v>
      </c>
      <c r="T1906" s="2">
        <f t="shared" si="986"/>
        <v>0.4956521739130435</v>
      </c>
      <c r="U1906" s="2">
        <f t="shared" si="987"/>
        <v>0.2608695652173913</v>
      </c>
      <c r="V1906" s="2">
        <f t="shared" si="988"/>
        <v>0.14782608695652172</v>
      </c>
      <c r="X1906" s="1">
        <v>11</v>
      </c>
      <c r="Y1906" s="1">
        <v>57</v>
      </c>
      <c r="Z1906" s="1">
        <v>30</v>
      </c>
      <c r="AA1906" s="1">
        <v>16</v>
      </c>
      <c r="AF1906" s="1">
        <v>1</v>
      </c>
      <c r="AX1906" t="s">
        <v>3296</v>
      </c>
      <c r="AY1906" t="str">
        <f t="shared" si="989"/>
        <v>Waterbury CD3</v>
      </c>
      <c r="BA1906">
        <v>3</v>
      </c>
      <c r="BC1906" s="91">
        <v>9</v>
      </c>
      <c r="BD1906" s="93">
        <v>9</v>
      </c>
      <c r="BE1906" s="99">
        <f t="shared" si="990"/>
        <v>9009</v>
      </c>
    </row>
    <row r="1907" spans="1:57">
      <c r="A1907" t="s">
        <v>23</v>
      </c>
      <c r="C1907" s="1">
        <f t="shared" si="981"/>
        <v>559</v>
      </c>
      <c r="D1907" s="1"/>
      <c r="E1907" s="1"/>
      <c r="F1907" s="1"/>
      <c r="G1907" s="1"/>
      <c r="H1907" s="1"/>
      <c r="I1907" s="1"/>
      <c r="J1907" s="1"/>
      <c r="K1907" s="7" t="e">
        <f>RANK(W1907,(W1907:Y1907,Z1907:AN1907))</f>
        <v>#N/A</v>
      </c>
      <c r="L1907" s="7">
        <f>RANK(X1907,(W1907:Y1907,Z1907:AN1907))</f>
        <v>3</v>
      </c>
      <c r="M1907" s="7">
        <f>IF(Y1907&gt;0,RANK(Y1907,(W1907:Y1907,Z1907:AN1907)),0)</f>
        <v>1</v>
      </c>
      <c r="N1907" s="7"/>
      <c r="O1907" s="1">
        <f t="shared" si="982"/>
        <v>228</v>
      </c>
      <c r="P1907" s="2">
        <f t="shared" si="983"/>
        <v>0.40787119856887299</v>
      </c>
      <c r="Q1907" s="2"/>
      <c r="R1907" s="2">
        <f t="shared" si="984"/>
        <v>0</v>
      </c>
      <c r="S1907" s="2">
        <f t="shared" si="985"/>
        <v>0.11627906976744186</v>
      </c>
      <c r="T1907" s="2">
        <f t="shared" si="986"/>
        <v>0.5974955277280859</v>
      </c>
      <c r="U1907" s="2">
        <f t="shared" si="987"/>
        <v>0.18962432915921287</v>
      </c>
      <c r="V1907" s="2">
        <f t="shared" si="988"/>
        <v>9.6601073345259386E-2</v>
      </c>
      <c r="X1907" s="1">
        <v>65</v>
      </c>
      <c r="Y1907" s="1">
        <v>334</v>
      </c>
      <c r="Z1907" s="1">
        <v>106</v>
      </c>
      <c r="AA1907" s="1">
        <v>48</v>
      </c>
      <c r="AF1907" s="1">
        <v>6</v>
      </c>
      <c r="AX1907" t="s">
        <v>3296</v>
      </c>
      <c r="AY1907" t="str">
        <f t="shared" si="989"/>
        <v>Waterbury CD5</v>
      </c>
      <c r="BA1907">
        <v>5</v>
      </c>
      <c r="BC1907" s="91">
        <v>9</v>
      </c>
      <c r="BD1907" s="93">
        <v>9</v>
      </c>
      <c r="BE1907" s="99">
        <f t="shared" si="990"/>
        <v>9009</v>
      </c>
    </row>
    <row r="1908" spans="1:57">
      <c r="A1908" s="47"/>
    </row>
    <row r="1909" spans="1:57">
      <c r="A1909" s="47"/>
    </row>
    <row r="1910" spans="1:57">
      <c r="A1910" s="47"/>
    </row>
    <row r="1911" spans="1:57">
      <c r="A1911" s="47"/>
    </row>
    <row r="1912" spans="1:57">
      <c r="A1912" s="47"/>
    </row>
    <row r="1913" spans="1:57">
      <c r="A1913" s="47"/>
    </row>
    <row r="1914" spans="1:57">
      <c r="A1914" s="47"/>
    </row>
    <row r="1915" spans="1:57">
      <c r="A1915" s="47"/>
      <c r="BC1915"/>
      <c r="BD1915"/>
      <c r="BE1915"/>
    </row>
    <row r="1916" spans="1:57">
      <c r="A1916" s="47"/>
      <c r="BC1916"/>
      <c r="BD1916"/>
      <c r="BE1916"/>
    </row>
    <row r="1919" spans="1:57">
      <c r="AH1919" s="1"/>
      <c r="BA1919">
        <v>1</v>
      </c>
      <c r="BC1919"/>
      <c r="BD1919"/>
      <c r="BE1919"/>
    </row>
    <row r="1920" spans="1:57">
      <c r="AH1920" s="1"/>
      <c r="BA1920">
        <v>2</v>
      </c>
      <c r="BC1920"/>
      <c r="BD1920"/>
      <c r="BE1920"/>
    </row>
    <row r="1921" spans="15:57">
      <c r="AH1921" s="1"/>
      <c r="BA1921">
        <v>3</v>
      </c>
      <c r="BC1921"/>
      <c r="BD1921"/>
      <c r="BE1921"/>
    </row>
    <row r="1922" spans="15:57">
      <c r="AH1922" s="1"/>
      <c r="BA1922">
        <v>4</v>
      </c>
      <c r="BC1922"/>
      <c r="BD1922"/>
      <c r="BE1922"/>
    </row>
    <row r="1923" spans="15:57">
      <c r="AH1923" s="1"/>
      <c r="BA1923">
        <v>5</v>
      </c>
      <c r="BC1923"/>
      <c r="BD1923"/>
      <c r="BE1923"/>
    </row>
    <row r="1924" spans="15:57">
      <c r="AH1924" s="1"/>
      <c r="BA1924">
        <v>6</v>
      </c>
      <c r="BC1924"/>
      <c r="BD1924"/>
      <c r="BE1924"/>
    </row>
    <row r="1925" spans="15:57">
      <c r="AH1925" s="1"/>
      <c r="BA1925">
        <v>7</v>
      </c>
      <c r="BC1925"/>
      <c r="BD1925"/>
      <c r="BE1925"/>
    </row>
    <row r="1926" spans="15:57">
      <c r="AH1926" s="1"/>
      <c r="BA1926">
        <v>8</v>
      </c>
      <c r="BC1926"/>
      <c r="BD1926"/>
      <c r="BE1926"/>
    </row>
    <row r="1927" spans="15:57">
      <c r="AH1927" s="1"/>
      <c r="BA1927">
        <v>9</v>
      </c>
      <c r="BC1927"/>
      <c r="BD1927"/>
      <c r="BE1927"/>
    </row>
    <row r="1928" spans="15:57">
      <c r="AH1928" s="1"/>
      <c r="BA1928">
        <v>10</v>
      </c>
      <c r="BC1928"/>
      <c r="BD1928"/>
      <c r="BE1928"/>
    </row>
    <row r="1929" spans="15:57">
      <c r="AH1929" s="1"/>
      <c r="BA1929">
        <v>11</v>
      </c>
      <c r="BC1929"/>
      <c r="BD1929"/>
      <c r="BE1929"/>
    </row>
    <row r="1930" spans="15:57">
      <c r="AH1930" s="1"/>
      <c r="BA1930">
        <v>12</v>
      </c>
      <c r="BC1930"/>
      <c r="BD1930"/>
      <c r="BE1930"/>
    </row>
    <row r="1931" spans="15:57">
      <c r="O1931"/>
      <c r="P1931"/>
      <c r="Q1931"/>
      <c r="W1931"/>
      <c r="X1931"/>
      <c r="Y1931"/>
      <c r="Z1931"/>
      <c r="AA1931"/>
      <c r="AB1931"/>
      <c r="AC1931"/>
      <c r="AD1931"/>
      <c r="AE1931"/>
      <c r="AF1931"/>
      <c r="AG1931"/>
      <c r="AH1931" s="1"/>
      <c r="BC1931"/>
      <c r="BD1931"/>
      <c r="BE1931"/>
    </row>
    <row r="1932" spans="15:57">
      <c r="O1932"/>
      <c r="P1932"/>
      <c r="Q1932"/>
      <c r="W1932"/>
      <c r="X1932"/>
      <c r="Y1932"/>
      <c r="Z1932"/>
      <c r="AA1932"/>
      <c r="AB1932"/>
      <c r="AC1932"/>
      <c r="AD1932"/>
      <c r="AE1932"/>
      <c r="AF1932"/>
      <c r="AG1932"/>
      <c r="AH1932" s="1"/>
      <c r="BC1932"/>
      <c r="BD1932"/>
      <c r="BE1932"/>
    </row>
    <row r="1935" spans="15:57">
      <c r="O1935"/>
      <c r="P1935"/>
      <c r="Q1935"/>
      <c r="W1935"/>
      <c r="X1935"/>
      <c r="Y1935"/>
      <c r="Z1935"/>
      <c r="AA1935"/>
      <c r="AB1935"/>
      <c r="AC1935"/>
      <c r="AD1935"/>
      <c r="AE1935"/>
      <c r="AF1935"/>
      <c r="AG1935"/>
      <c r="AH1935" s="1"/>
      <c r="BC1935"/>
      <c r="BD1935"/>
      <c r="BE1935"/>
    </row>
    <row r="1936" spans="15:57">
      <c r="O1936"/>
      <c r="P1936"/>
      <c r="Q1936"/>
      <c r="W1936"/>
      <c r="X1936"/>
      <c r="Y1936"/>
      <c r="Z1936"/>
      <c r="AA1936"/>
      <c r="AB1936"/>
      <c r="AC1936"/>
      <c r="AD1936"/>
      <c r="AE1936"/>
      <c r="AF1936"/>
      <c r="AG1936"/>
      <c r="AH1936" s="1"/>
      <c r="AI1936" s="1"/>
      <c r="AK1936" s="1"/>
      <c r="AL1936" s="1"/>
      <c r="AM1936" s="1"/>
      <c r="AN1936" s="1"/>
      <c r="BC1936"/>
      <c r="BD1936"/>
      <c r="BE1936"/>
    </row>
    <row r="1937" spans="15:57">
      <c r="O1937"/>
      <c r="P1937"/>
      <c r="Q1937"/>
      <c r="W1937"/>
      <c r="X1937"/>
      <c r="Y1937"/>
      <c r="Z1937"/>
      <c r="AA1937"/>
      <c r="AB1937"/>
      <c r="AC1937"/>
      <c r="AD1937"/>
      <c r="AE1937"/>
      <c r="AF1937"/>
      <c r="AG1937"/>
      <c r="AH1937" s="1"/>
      <c r="AI1937" s="1"/>
      <c r="AK1937" s="1"/>
      <c r="AL1937" s="1"/>
      <c r="AM1937" s="1"/>
      <c r="AN1937" s="1"/>
      <c r="BC1937"/>
      <c r="BD1937"/>
      <c r="BE1937"/>
    </row>
    <row r="1938" spans="15:57">
      <c r="O1938"/>
      <c r="P1938"/>
      <c r="Q1938"/>
      <c r="W1938"/>
      <c r="X1938"/>
      <c r="Y1938"/>
      <c r="Z1938"/>
      <c r="AA1938"/>
      <c r="AB1938"/>
      <c r="AC1938"/>
      <c r="AD1938"/>
      <c r="AE1938"/>
      <c r="AF1938"/>
      <c r="AG1938"/>
      <c r="AH1938" s="1"/>
      <c r="AI1938" s="1"/>
      <c r="AK1938" s="1"/>
      <c r="AL1938" s="1"/>
      <c r="AM1938" s="1"/>
      <c r="AN1938" s="1"/>
      <c r="BC1938"/>
      <c r="BD1938"/>
      <c r="BE1938"/>
    </row>
    <row r="1939" spans="15:57">
      <c r="O1939"/>
      <c r="P1939"/>
      <c r="Q1939"/>
      <c r="W1939"/>
      <c r="X1939"/>
      <c r="Y1939"/>
      <c r="Z1939"/>
      <c r="AA1939"/>
      <c r="AB1939"/>
      <c r="AC1939"/>
      <c r="AD1939"/>
      <c r="AE1939"/>
      <c r="AF1939"/>
      <c r="AG1939"/>
      <c r="AH1939" s="1"/>
      <c r="AI1939" s="1"/>
      <c r="AK1939" s="1"/>
      <c r="AL1939" s="1"/>
      <c r="AM1939" s="1"/>
      <c r="AN1939" s="1"/>
      <c r="BC1939"/>
      <c r="BD1939"/>
      <c r="BE1939"/>
    </row>
    <row r="1940" spans="15:57">
      <c r="O1940"/>
      <c r="P1940"/>
      <c r="Q1940"/>
      <c r="W1940"/>
      <c r="X1940"/>
      <c r="Y1940"/>
      <c r="Z1940"/>
      <c r="AA1940"/>
      <c r="AB1940"/>
      <c r="AC1940"/>
      <c r="AD1940"/>
      <c r="AE1940"/>
      <c r="AF1940"/>
      <c r="AG1940"/>
      <c r="AH1940" s="1"/>
      <c r="AI1940" s="1"/>
      <c r="AK1940" s="1"/>
      <c r="AL1940" s="1"/>
      <c r="AM1940" s="1"/>
      <c r="AN1940" s="1"/>
      <c r="BC1940"/>
      <c r="BD1940"/>
      <c r="BE1940"/>
    </row>
    <row r="1941" spans="15:57">
      <c r="O1941"/>
      <c r="P1941"/>
      <c r="Q1941"/>
      <c r="W1941"/>
      <c r="X1941"/>
      <c r="Y1941"/>
      <c r="Z1941"/>
      <c r="AA1941"/>
      <c r="AB1941"/>
      <c r="AC1941"/>
      <c r="AD1941"/>
      <c r="AE1941"/>
      <c r="AF1941"/>
      <c r="AG1941"/>
      <c r="AH1941" s="1"/>
      <c r="AI1941" s="1"/>
      <c r="AK1941" s="1"/>
      <c r="AL1941" s="1"/>
      <c r="AM1941" s="1"/>
      <c r="AN1941" s="1"/>
      <c r="BC1941"/>
      <c r="BD1941"/>
      <c r="BE1941"/>
    </row>
    <row r="1942" spans="15:57">
      <c r="O1942"/>
      <c r="P1942"/>
      <c r="Q1942"/>
      <c r="W1942"/>
      <c r="X1942"/>
      <c r="Y1942"/>
      <c r="Z1942"/>
      <c r="AA1942"/>
      <c r="AB1942"/>
      <c r="AC1942"/>
      <c r="AD1942"/>
      <c r="AE1942"/>
      <c r="AF1942"/>
      <c r="AG1942"/>
      <c r="AH1942" s="1"/>
      <c r="AI1942" s="1"/>
      <c r="AK1942" s="1"/>
      <c r="AL1942" s="1"/>
      <c r="AM1942" s="1"/>
      <c r="AN1942" s="1"/>
      <c r="BC1942"/>
      <c r="BD1942"/>
      <c r="BE1942"/>
    </row>
    <row r="1943" spans="15:57">
      <c r="O1943"/>
      <c r="P1943"/>
      <c r="Q1943"/>
      <c r="W1943"/>
      <c r="X1943"/>
      <c r="Y1943"/>
      <c r="Z1943"/>
      <c r="AA1943"/>
      <c r="AB1943"/>
      <c r="AC1943"/>
      <c r="AD1943"/>
      <c r="AE1943"/>
      <c r="AF1943"/>
      <c r="AG1943"/>
      <c r="AH1943" s="1"/>
      <c r="AI1943" s="1"/>
      <c r="AK1943" s="1"/>
      <c r="AL1943" s="1"/>
      <c r="AM1943" s="1"/>
      <c r="AN1943" s="1"/>
      <c r="BC1943"/>
      <c r="BD1943"/>
      <c r="BE1943"/>
    </row>
    <row r="1944" spans="15:57">
      <c r="O1944"/>
      <c r="P1944"/>
      <c r="Q1944"/>
      <c r="W1944"/>
      <c r="X1944"/>
      <c r="Y1944"/>
      <c r="Z1944"/>
      <c r="AA1944"/>
      <c r="AB1944"/>
      <c r="AC1944"/>
      <c r="AD1944"/>
      <c r="AE1944"/>
      <c r="AF1944"/>
      <c r="AG1944"/>
      <c r="AH1944" s="1"/>
      <c r="AI1944" s="1"/>
      <c r="AK1944" s="1"/>
      <c r="AL1944" s="1"/>
      <c r="AM1944" s="1"/>
      <c r="AN1944" s="1"/>
      <c r="BC1944"/>
      <c r="BD1944"/>
      <c r="BE1944"/>
    </row>
    <row r="1945" spans="15:57">
      <c r="O1945"/>
      <c r="P1945"/>
      <c r="Q1945"/>
      <c r="W1945"/>
      <c r="X1945"/>
      <c r="Y1945"/>
      <c r="Z1945"/>
      <c r="AA1945"/>
      <c r="AB1945"/>
      <c r="AC1945"/>
      <c r="AD1945"/>
      <c r="AE1945"/>
      <c r="AF1945"/>
      <c r="AG1945"/>
      <c r="AH1945" s="1"/>
      <c r="AI1945" s="1"/>
      <c r="AK1945" s="1"/>
      <c r="AL1945" s="1"/>
      <c r="AM1945" s="1"/>
      <c r="AN1945" s="1"/>
      <c r="BC1945"/>
      <c r="BD1945"/>
      <c r="BE1945"/>
    </row>
    <row r="1946" spans="15:57">
      <c r="O1946"/>
      <c r="P1946"/>
      <c r="Q1946"/>
      <c r="W1946"/>
      <c r="X1946"/>
      <c r="Y1946"/>
      <c r="Z1946"/>
      <c r="AA1946"/>
      <c r="AB1946"/>
      <c r="AC1946"/>
      <c r="AD1946"/>
      <c r="AE1946"/>
      <c r="AF1946"/>
      <c r="AG1946"/>
      <c r="AH1946" s="1"/>
      <c r="AI1946" s="1"/>
      <c r="AK1946" s="1"/>
      <c r="AL1946" s="1"/>
      <c r="AM1946" s="1"/>
      <c r="AN1946" s="1"/>
      <c r="BC1946"/>
      <c r="BD1946"/>
      <c r="BE1946"/>
    </row>
    <row r="1947" spans="15:57">
      <c r="O1947"/>
      <c r="P1947"/>
      <c r="Q1947"/>
      <c r="W1947"/>
      <c r="X1947"/>
      <c r="Y1947"/>
      <c r="Z1947"/>
      <c r="AA1947"/>
      <c r="AB1947"/>
      <c r="AC1947"/>
      <c r="AD1947"/>
      <c r="AE1947"/>
      <c r="AF1947"/>
      <c r="AG1947"/>
      <c r="AH1947" s="1"/>
      <c r="BC1947"/>
      <c r="BD1947"/>
      <c r="BE1947"/>
    </row>
    <row r="1948" spans="15:57">
      <c r="O1948"/>
      <c r="P1948"/>
      <c r="Q1948"/>
      <c r="W1948"/>
      <c r="X1948"/>
      <c r="Y1948"/>
      <c r="Z1948"/>
      <c r="AA1948"/>
      <c r="AB1948"/>
      <c r="AC1948"/>
      <c r="AD1948"/>
      <c r="AE1948"/>
      <c r="AF1948"/>
      <c r="AG1948"/>
      <c r="AH1948" s="1"/>
      <c r="BC1948"/>
      <c r="BD1948"/>
      <c r="BE1948"/>
    </row>
    <row r="1949" spans="15:57">
      <c r="O1949"/>
      <c r="P1949"/>
      <c r="Q1949"/>
      <c r="W1949"/>
      <c r="X1949"/>
      <c r="Y1949"/>
      <c r="Z1949"/>
      <c r="AA1949"/>
      <c r="AB1949"/>
      <c r="AC1949"/>
      <c r="AD1949"/>
      <c r="AE1949"/>
      <c r="AF1949"/>
      <c r="AG1949"/>
      <c r="AH1949" s="1"/>
      <c r="BC1949"/>
      <c r="BD1949"/>
      <c r="BE1949"/>
    </row>
    <row r="1950" spans="15:57">
      <c r="O1950"/>
      <c r="P1950"/>
      <c r="Q1950"/>
      <c r="W1950"/>
      <c r="X1950"/>
      <c r="Y1950"/>
      <c r="Z1950"/>
      <c r="AA1950"/>
      <c r="AB1950"/>
      <c r="AC1950"/>
      <c r="AD1950"/>
      <c r="AE1950"/>
      <c r="AF1950"/>
      <c r="AG1950"/>
      <c r="AH1950" s="1"/>
      <c r="BC1950"/>
      <c r="BD1950"/>
      <c r="BE1950"/>
    </row>
    <row r="1951" spans="15:57">
      <c r="O1951"/>
      <c r="P1951"/>
      <c r="Q1951"/>
      <c r="W1951"/>
      <c r="X1951"/>
      <c r="Y1951"/>
      <c r="Z1951"/>
      <c r="AA1951"/>
      <c r="AB1951"/>
      <c r="AC1951"/>
      <c r="AD1951"/>
      <c r="AE1951"/>
      <c r="AF1951"/>
      <c r="AG1951"/>
      <c r="AH1951" s="1"/>
      <c r="BC1951"/>
      <c r="BD1951"/>
      <c r="BE1951"/>
    </row>
    <row r="1958" spans="15:57">
      <c r="O1958"/>
      <c r="P1958"/>
      <c r="Q1958"/>
      <c r="W1958"/>
      <c r="X1958"/>
      <c r="Y1958"/>
      <c r="Z1958"/>
      <c r="AA1958"/>
      <c r="AB1958"/>
      <c r="AC1958"/>
      <c r="AD1958"/>
      <c r="AE1958"/>
      <c r="AF1958"/>
      <c r="AG1958"/>
      <c r="AH1958" s="1"/>
      <c r="BA1958">
        <v>1</v>
      </c>
      <c r="BC1958"/>
      <c r="BD1958"/>
      <c r="BE1958"/>
    </row>
    <row r="1959" spans="15:57">
      <c r="O1959"/>
      <c r="P1959"/>
      <c r="Q1959"/>
      <c r="W1959"/>
      <c r="X1959"/>
      <c r="Y1959"/>
      <c r="Z1959"/>
      <c r="AA1959"/>
      <c r="AB1959"/>
      <c r="AC1959"/>
      <c r="AD1959"/>
      <c r="AE1959"/>
      <c r="AF1959"/>
      <c r="AG1959"/>
      <c r="AH1959" s="1"/>
      <c r="BA1959">
        <v>2</v>
      </c>
      <c r="BC1959"/>
      <c r="BD1959"/>
      <c r="BE1959"/>
    </row>
    <row r="1960" spans="15:57">
      <c r="O1960"/>
      <c r="P1960"/>
      <c r="Q1960"/>
      <c r="W1960"/>
      <c r="X1960"/>
      <c r="Y1960"/>
      <c r="Z1960"/>
      <c r="AA1960"/>
      <c r="AB1960"/>
      <c r="AC1960"/>
      <c r="AD1960"/>
      <c r="AE1960"/>
      <c r="AF1960"/>
      <c r="AG1960"/>
      <c r="BA1960">
        <v>3</v>
      </c>
      <c r="BC1960"/>
      <c r="BD1960"/>
      <c r="BE1960"/>
    </row>
    <row r="1961" spans="15:57">
      <c r="O1961"/>
      <c r="P1961"/>
      <c r="Q1961"/>
      <c r="W1961"/>
      <c r="X1961"/>
      <c r="Y1961"/>
      <c r="Z1961"/>
      <c r="AA1961"/>
      <c r="AB1961"/>
      <c r="AC1961"/>
      <c r="AD1961"/>
      <c r="AE1961"/>
      <c r="AF1961"/>
      <c r="AG1961"/>
      <c r="BA1961">
        <v>4</v>
      </c>
      <c r="BC1961"/>
      <c r="BD1961"/>
      <c r="BE1961"/>
    </row>
    <row r="1962" spans="15:57">
      <c r="O1962"/>
      <c r="P1962"/>
      <c r="Q1962"/>
      <c r="W1962"/>
      <c r="X1962"/>
      <c r="Y1962"/>
      <c r="Z1962"/>
      <c r="AA1962"/>
      <c r="AB1962"/>
      <c r="AC1962"/>
      <c r="AD1962"/>
      <c r="AE1962"/>
      <c r="AF1962"/>
      <c r="AG1962"/>
      <c r="BA1962">
        <v>5</v>
      </c>
      <c r="BC1962"/>
      <c r="BD1962"/>
      <c r="BE1962"/>
    </row>
    <row r="1963" spans="15:57">
      <c r="O1963"/>
      <c r="P1963"/>
      <c r="Q1963"/>
      <c r="W1963"/>
      <c r="X1963"/>
      <c r="Y1963"/>
      <c r="Z1963"/>
      <c r="AA1963"/>
      <c r="AB1963"/>
      <c r="AC1963"/>
      <c r="AD1963"/>
      <c r="AE1963"/>
      <c r="AF1963"/>
      <c r="AG1963"/>
      <c r="BA1963">
        <v>6</v>
      </c>
      <c r="BC1963"/>
      <c r="BD1963"/>
      <c r="BE1963"/>
    </row>
    <row r="1966" spans="15:57">
      <c r="O1966"/>
      <c r="P1966"/>
      <c r="Q1966"/>
      <c r="W1966"/>
      <c r="X1966"/>
      <c r="Y1966"/>
      <c r="Z1966"/>
      <c r="AA1966"/>
      <c r="AB1966"/>
      <c r="AC1966"/>
      <c r="AD1966"/>
      <c r="AE1966"/>
      <c r="AF1966"/>
      <c r="AG1966"/>
      <c r="AH1966" s="1"/>
      <c r="AI1966" s="1"/>
      <c r="BC1966"/>
      <c r="BD1966"/>
      <c r="BE1966"/>
    </row>
    <row r="1967" spans="15:57">
      <c r="O1967"/>
      <c r="P1967"/>
      <c r="Q1967"/>
      <c r="W1967"/>
      <c r="X1967"/>
      <c r="Y1967"/>
      <c r="Z1967"/>
      <c r="AA1967"/>
      <c r="AB1967"/>
      <c r="AC1967"/>
      <c r="AD1967"/>
      <c r="AE1967"/>
      <c r="AF1967"/>
      <c r="AG1967"/>
      <c r="AH1967" s="1"/>
      <c r="AI1967" s="1"/>
      <c r="BC1967"/>
      <c r="BD1967"/>
      <c r="BE1967"/>
    </row>
    <row r="1968" spans="15:57">
      <c r="O1968"/>
      <c r="P1968"/>
      <c r="Q1968"/>
      <c r="W1968"/>
      <c r="X1968"/>
      <c r="Y1968"/>
      <c r="Z1968"/>
      <c r="AA1968"/>
      <c r="AB1968"/>
      <c r="AC1968"/>
      <c r="AD1968"/>
      <c r="AE1968"/>
      <c r="AF1968"/>
      <c r="AG1968"/>
      <c r="AH1968" s="1"/>
      <c r="AI1968" s="1"/>
      <c r="BC1968"/>
      <c r="BD1968"/>
      <c r="BE1968"/>
    </row>
    <row r="1969" spans="15:57">
      <c r="O1969"/>
      <c r="P1969"/>
      <c r="Q1969"/>
      <c r="W1969"/>
      <c r="X1969"/>
      <c r="Y1969"/>
      <c r="Z1969"/>
      <c r="AA1969"/>
      <c r="AB1969"/>
      <c r="AC1969"/>
      <c r="AD1969"/>
      <c r="AE1969"/>
      <c r="AF1969"/>
      <c r="AG1969"/>
      <c r="AH1969" s="1"/>
      <c r="AI1969" s="1"/>
      <c r="BC1969"/>
      <c r="BD1969"/>
      <c r="BE1969"/>
    </row>
    <row r="1970" spans="15:57">
      <c r="O1970"/>
      <c r="P1970"/>
      <c r="Q1970"/>
      <c r="W1970"/>
      <c r="X1970"/>
      <c r="Y1970"/>
      <c r="Z1970"/>
      <c r="AA1970"/>
      <c r="AB1970"/>
      <c r="AC1970"/>
      <c r="AD1970"/>
      <c r="AE1970"/>
      <c r="AF1970"/>
      <c r="AG1970"/>
      <c r="AH1970" s="1"/>
      <c r="AI1970" s="1"/>
      <c r="BC1970"/>
      <c r="BD1970"/>
      <c r="BE1970"/>
    </row>
    <row r="1971" spans="15:57">
      <c r="O1971"/>
      <c r="P1971"/>
      <c r="Q1971"/>
      <c r="W1971"/>
      <c r="X1971"/>
      <c r="Y1971"/>
      <c r="Z1971"/>
      <c r="AA1971"/>
      <c r="AB1971"/>
      <c r="AC1971"/>
      <c r="AD1971"/>
      <c r="AE1971"/>
      <c r="AF1971"/>
      <c r="AG1971"/>
      <c r="AH1971" s="1"/>
      <c r="AI1971" s="1"/>
      <c r="BC1971"/>
      <c r="BD1971"/>
      <c r="BE1971"/>
    </row>
    <row r="1972" spans="15:57">
      <c r="O1972"/>
      <c r="P1972"/>
      <c r="Q1972"/>
      <c r="W1972"/>
      <c r="X1972"/>
      <c r="Y1972"/>
      <c r="Z1972"/>
      <c r="AA1972"/>
      <c r="AB1972"/>
      <c r="AC1972"/>
      <c r="AD1972"/>
      <c r="AE1972"/>
      <c r="AF1972"/>
      <c r="AG1972"/>
      <c r="AH1972" s="1"/>
      <c r="AI1972" s="1"/>
      <c r="BC1972"/>
      <c r="BD1972"/>
      <c r="BE1972"/>
    </row>
    <row r="1973" spans="15:57">
      <c r="O1973"/>
      <c r="P1973"/>
      <c r="Q1973"/>
      <c r="W1973"/>
      <c r="X1973"/>
      <c r="Y1973"/>
      <c r="Z1973"/>
      <c r="AA1973"/>
      <c r="AB1973"/>
      <c r="AC1973"/>
      <c r="AD1973"/>
      <c r="AE1973"/>
      <c r="AF1973"/>
      <c r="AG1973"/>
      <c r="AH1973" s="1"/>
      <c r="AI1973" s="1"/>
      <c r="BC1973"/>
      <c r="BD1973"/>
      <c r="BE1973"/>
    </row>
    <row r="1974" spans="15:57">
      <c r="O1974"/>
      <c r="P1974"/>
      <c r="Q1974"/>
      <c r="W1974"/>
      <c r="X1974"/>
      <c r="Y1974"/>
      <c r="Z1974"/>
      <c r="AA1974"/>
      <c r="AB1974"/>
      <c r="AC1974"/>
      <c r="AD1974"/>
      <c r="AE1974"/>
      <c r="AF1974"/>
      <c r="AG1974"/>
      <c r="AH1974" s="1"/>
      <c r="AI1974" s="1"/>
      <c r="BC1974"/>
      <c r="BD1974"/>
      <c r="BE1974"/>
    </row>
    <row r="1975" spans="15:57">
      <c r="O1975"/>
      <c r="P1975"/>
      <c r="Q1975"/>
      <c r="W1975"/>
      <c r="X1975"/>
      <c r="Y1975"/>
      <c r="Z1975"/>
      <c r="AA1975"/>
      <c r="AB1975"/>
      <c r="AC1975"/>
      <c r="AD1975"/>
      <c r="AE1975"/>
      <c r="AF1975"/>
      <c r="AG1975"/>
      <c r="AH1975" s="1"/>
      <c r="AI1975" s="1"/>
      <c r="BC1975"/>
      <c r="BD1975"/>
      <c r="BE1975"/>
    </row>
    <row r="1976" spans="15:57">
      <c r="O1976"/>
      <c r="P1976"/>
      <c r="Q1976"/>
      <c r="W1976"/>
      <c r="X1976"/>
      <c r="Y1976"/>
      <c r="Z1976"/>
      <c r="AA1976"/>
      <c r="AB1976"/>
      <c r="AC1976"/>
      <c r="AD1976"/>
      <c r="AE1976"/>
      <c r="AF1976"/>
      <c r="AG1976"/>
      <c r="AH1976" s="1"/>
      <c r="AI1976" s="1"/>
      <c r="BC1976"/>
      <c r="BD1976"/>
      <c r="BE1976"/>
    </row>
    <row r="1977" spans="15:57">
      <c r="O1977"/>
      <c r="P1977"/>
      <c r="Q1977"/>
      <c r="W1977"/>
      <c r="X1977"/>
      <c r="Y1977"/>
      <c r="Z1977"/>
      <c r="AA1977"/>
      <c r="AB1977"/>
      <c r="AC1977"/>
      <c r="AD1977"/>
      <c r="AE1977"/>
      <c r="AF1977"/>
      <c r="AG1977"/>
      <c r="AH1977" s="1"/>
      <c r="AI1977" s="1"/>
      <c r="BC1977"/>
      <c r="BD1977"/>
      <c r="BE1977"/>
    </row>
    <row r="1978" spans="15:57">
      <c r="O1978"/>
      <c r="P1978"/>
      <c r="Q1978"/>
      <c r="W1978"/>
      <c r="X1978"/>
      <c r="Y1978"/>
      <c r="Z1978"/>
      <c r="AA1978"/>
      <c r="AB1978"/>
      <c r="AC1978"/>
      <c r="AD1978"/>
      <c r="AE1978"/>
      <c r="AF1978"/>
      <c r="AG1978"/>
      <c r="AH1978" s="1"/>
      <c r="AI1978" s="1"/>
      <c r="BC1978"/>
      <c r="BD1978"/>
      <c r="BE1978"/>
    </row>
    <row r="1979" spans="15:57">
      <c r="O1979"/>
      <c r="P1979"/>
      <c r="Q1979"/>
      <c r="W1979"/>
      <c r="X1979"/>
      <c r="Y1979"/>
      <c r="Z1979"/>
      <c r="AA1979"/>
      <c r="AB1979"/>
      <c r="AC1979"/>
      <c r="AD1979"/>
      <c r="AE1979"/>
      <c r="AF1979"/>
      <c r="AG1979"/>
      <c r="AH1979" s="1"/>
      <c r="AI1979" s="1"/>
      <c r="AJ1979"/>
      <c r="BC1979"/>
      <c r="BD1979"/>
      <c r="BE1979"/>
    </row>
    <row r="1980" spans="15:57">
      <c r="O1980"/>
      <c r="P1980"/>
      <c r="Q1980"/>
      <c r="W1980"/>
      <c r="X1980"/>
      <c r="Y1980"/>
      <c r="Z1980"/>
      <c r="AA1980"/>
      <c r="AB1980"/>
      <c r="AC1980"/>
      <c r="AD1980"/>
      <c r="AE1980"/>
      <c r="AF1980"/>
      <c r="AG1980"/>
      <c r="AH1980" s="1"/>
      <c r="AI1980" s="1"/>
      <c r="AJ1980"/>
      <c r="BC1980"/>
      <c r="BD1980"/>
      <c r="BE1980"/>
    </row>
    <row r="1981" spans="15:57">
      <c r="O1981"/>
      <c r="P1981"/>
      <c r="Q1981"/>
      <c r="W1981"/>
      <c r="X1981"/>
      <c r="Y1981"/>
      <c r="Z1981"/>
      <c r="AA1981"/>
      <c r="AB1981"/>
      <c r="AC1981"/>
      <c r="AD1981"/>
      <c r="AE1981"/>
      <c r="AF1981"/>
      <c r="AG1981"/>
      <c r="AH1981" s="1"/>
      <c r="AI1981" s="1"/>
      <c r="AJ1981"/>
      <c r="BC1981"/>
      <c r="BD1981"/>
      <c r="BE1981"/>
    </row>
  </sheetData>
  <phoneticPr fontId="8"/>
  <conditionalFormatting sqref="K2066:K2069 K2399:K2464 K2308:K2376 K1122:K1123 K2092:K2304 K1993:K2045 K2072:K2074 K2076:K2084 K2087:K2089 K932:K933 K668:K670 K800:K922 K924:K926 K783:K798 K1920:K1931 K957:K1051 K1286 K928:K930 K3:K8 K1649:K1678 K1875:K1876 K24:K29 K1194 K1183:K1186 K1196:K1199 K1188:K1192 K1180:K1181 K1177:K1178 K1081:K1115 K549:K592 K595:K605 K1145:K1158 K1167:K1175 K1163:K1165 K1125:K1130 K1132:K1143 K1117 K149:K206 K1847:K1872 K1278:K1283 K1881:K1913 K673:K764 K1201:K1227 K208:K274 K1230:K1235 K1237:K1263 K1790:K1802 K1804:K1843 K492:K496 K1681:K1736 K1742:K1767 K498:K547 K405:K429 K1265:K1275 K1336:K1342 K276:K403 K1288:K1295 K1297:K1300 K1302:K1311 K1313:K1321 K1326:K1333 K431:K487 K1558:K1562 K1564:K1591 K1593:K1594 K1596:K1646 K1480:K1526 K1537:K1556 K10:K22 K31:K147">
    <cfRule type="cellIs" dxfId="692" priority="747" stopIfTrue="1" operator="equal">
      <formula>1</formula>
    </cfRule>
    <cfRule type="cellIs" dxfId="691" priority="748" stopIfTrue="1" operator="equal">
      <formula>3</formula>
    </cfRule>
  </conditionalFormatting>
  <conditionalFormatting sqref="L2066:L2069 L2399:L2464 L2308:L2376 L1122:L1123 L2092:L2304 L1993:L2045 L2072:L2074 L2076:L2084 L2087:L2089 L932:L933 L668:L670 L800:L922 L924:L926 L783:L798 L1920:L1931 L957:L1051 L1286 L928:L930 L3:L8 L1649:L1678 L1875:L1876 L24:L29 L1194 L1183:L1186 L1196:L1199 L1188:L1192 L1180:L1181 L1177:L1178 L1081:L1115 L549:L592 L595:L605 L1145:L1158 L1167:L1175 L1163:L1165 L1125:L1130 L1132:L1143 L1117 L149:L206 L1847:L1872 L1278:L1283 L1881:L1913 L673:L764 L1201:L1227 L208:L274 L1230:L1235 L1237:L1263 L1790:L1802 L1804:L1843 L492:L496 L1681:L1736 L1742:L1767 L498:L547 L405:L429 L1265:L1275 L1336:L1342 L276:L403 L1288:L1295 L1297:L1300 L1302:L1311 L1313:L1321 L1326:L1333 L431:L487 L1558:L1562 L1564:L1591 L1593:L1594 L1596:L1646 L1480:L1526 L1537:L1556 L10:L22 L31:L147">
    <cfRule type="cellIs" dxfId="690" priority="749" stopIfTrue="1" operator="equal">
      <formula>1</formula>
    </cfRule>
    <cfRule type="cellIs" dxfId="689" priority="750" stopIfTrue="1" operator="equal">
      <formula>3</formula>
    </cfRule>
  </conditionalFormatting>
  <conditionalFormatting sqref="M2066:N2069 M2399:N2464 M2308:N2376 AQ1562:AT1562 M1122:N1123 M2092:N2304 M1993:N2045 AQ2297:AT2303 M2072:N2074 M2076:N2084 M2087:N2089 M932:N933 M1480:N1493 M924:N926 M1920:N1931 M1271:N1275 M1286:N1286 M1551:M1556 M957:N1051 M1549:N1550 AV2297:AV2303 M668:N670 M783:N798 AN1553:AP1554 AR1553:AR1554 AX2297:AX2303 AV1562 AX1562 AV960:AV1009 AX960:AX1009 AQ960:AT1009 M1269:M1270 M928:N930 M800:N883 M884 M885:N922 AQ3:AT8 AV3:AV8 AX3:AX8 M3:N8 M1649:M1678 M1631:N1645 M1637:M1646 M1875:N1876 M24:N29 AX24:AX29 AV24:AV29 AQ24:AT29 M1194:N1194 M1183:N1186 M1196:N1199 M1188:N1192 M1180:N1181 M1177:N1178 M1081:N1115 M549:N592 M595:N605 AX595:AX605 AV595:AV605 AQ595:AT605 M1145:N1158 M1167:N1175 M1163:N1165 M1125:N1130 M1132:N1143 M1117:N1117 AQ149:AT206 AV149:AV206 AX149:AX206 M149:N206 M1847:N1872 M1278:N1283 M1881:N1913 M673:N764 M1201:N1227 M208:N274 AX208:AX274 AV208:AV274 AQ208:AT274 M1230:N1235 M1237:N1263 M1790:N1802 M1804:N1843 M492:N496 AX492:AX496 AV492:AV496 AQ492:AT496 M1681:M1736 M1742:M1767 AQ498:AT592 AV498:AV592 AX498:AX592 M498:N547 M405:N429 AX405:AX429 AV405:AV429 AQ405:AT429 M1265:N1268 M1336:N1342 AQ276:AT403 AV276:AV403 AX276:AX403 M276:N403 M1288:N1295 M1297:N1300 M1302:N1311 M1313:N1321 M1326:N1333 AQ431:AT487 AV431:AV487 AX431:AX487 M431:N487 M1558:M1562 M1564:M1591 AX1564:AX1571 AV1564:AV1571 AQ1564:AT1571 M1593:M1594 M1596:M1630 M1494:M1526 AV1496:AV1554 AX1496:AX1552 AQ1496:AS1552 M1537:M1548 M10:N22 AX10:AX22 AV10:AV22 AQ10:AT22 AQ31:AT147 AV31:AV147 AX31:AX147 M31:N147">
    <cfRule type="cellIs" dxfId="688" priority="751" stopIfTrue="1" operator="equal">
      <formula>1</formula>
    </cfRule>
    <cfRule type="cellIs" dxfId="687" priority="752" stopIfTrue="1" operator="equal">
      <formula>3</formula>
    </cfRule>
  </conditionalFormatting>
  <conditionalFormatting sqref="O1 O598:O605 O923">
    <cfRule type="expression" dxfId="686" priority="753" stopIfTrue="1">
      <formula>IF(#REF!=1,1,0)</formula>
    </cfRule>
    <cfRule type="expression" dxfId="685" priority="754" stopIfTrue="1">
      <formula>IF(#REF!=1,1,0)</formula>
    </cfRule>
  </conditionalFormatting>
  <conditionalFormatting sqref="P1 P2305:P2307 P2377:P2398 P1932:P1992 P1284:P1285 P934:P956 P2090:P2091 P2075 P2085:P2086 P2046:P2064 P1679:P1680 P2551:P65594 P671:P672 P1343:P1479 P927 P799 P765:P782 P931 P1914:P1919 P1124 P1118:P1119 P640 P653:P656 P635:P637 P643 P645:P650 P1079 P1068:P1069 P1071:P1073 P1075 P1770:P1772 P1775:P1789 P598:P607 P658:P660 P622:P623 P628:P632 P609:P610 P625:P626 P615:P616 P618:P620 P612:P613 P662:P667 P1052:P1066">
    <cfRule type="expression" dxfId="684" priority="755" stopIfTrue="1">
      <formula>IF(#REF!=1,1,0)</formula>
    </cfRule>
    <cfRule type="expression" dxfId="683" priority="756" stopIfTrue="1">
      <formula>IF(#REF!=1,1,0)</formula>
    </cfRule>
  </conditionalFormatting>
  <conditionalFormatting sqref="O1286 O2399:O2464 O2308:O2376 O1122:O1123 O2066:O2069 O2092:O2304 O1993:O2045 O2072:O2074 O2076:O2084 O2087:O2089 O957:O1051 O885:O922 O924:O926 O932:O933 O783:O798 O1920:O1931 O1271:O1275 O668:O670 O928:O930 O800:O883 O2 O1649:O1678 O1875:O1876 O1194 O1183:O1186 O1196:O1199 O1188:O1192 O1180:O1181 O1177:O1178 O1081:O1115 O549:O592 O595:O597 O1145:O1158 O1167:O1175 O1163:O1165 O1125:O1130 O1132:O1143 O1117 O1847:O1872 O1278:O1283 O1881:O1913 O673:O764 O1201:O1227 O1230:O1235 O1237:O1263 O1790:O1802 O1804:O1843 O1681:O1736 O1742:O1767 O545:O547 O1558:O1559 O1265:O1268 O1336:O1342 O1288:O1295 O1297:O1300 O1302:O1311 O1313:O1321 O1326:O1333 O1561:O1562 O1564:O1591 O1593:O1594 O1596:O1646 O1480:O1526 O1537:O1556">
    <cfRule type="expression" dxfId="682" priority="757" stopIfTrue="1">
      <formula>IF(AND(O2&gt;0,#REF!=1),1,0)</formula>
    </cfRule>
    <cfRule type="expression" dxfId="681" priority="758" stopIfTrue="1">
      <formula>IF(AND(O2&gt;0,#REF!=1),1,0)</formula>
    </cfRule>
    <cfRule type="expression" dxfId="680" priority="759" stopIfTrue="1">
      <formula>IF(AND(O2&gt;0,#REF!=1),1,0)</formula>
    </cfRule>
  </conditionalFormatting>
  <conditionalFormatting sqref="P1286 P2399:P2464 P2308:P2376 P1122:P1123 P2066:P2069 P2092:P2304 P1993:P2045 P2072:P2074 P2076:P2084 P2087:P2089 P885:P922 P924:P926 P932:P933 P1920:P1931 P1271:P1275 P668:P670 P957:P1051 P783:P798 P928:P930 P800:P883 P2 P1649:P1678 P1875:P1876 P1194 P1183:P1186 P1196:P1199 P1188:P1192 P1180:P1181 P1177:P1178 P1081:P1115 P549:P592 P595:P597 P1145:P1158 P1167:P1175 P1163:P1165 P1125:P1130 P1132:P1143 P1117 P1847:P1872 P1278:P1283 P1881:P1913 P673:P764 P1201:P1227 P1230:P1235 P1237:P1263 P1790:P1802 P1804:P1843 P1681:P1736 P1742:P1767 P545:P547 P1558:P1559 P1265:P1268 P1336:P1342 P1288:P1295 P1297:P1300 P1302:P1311 P1313:P1321 P1326:P1333 P1561:P1562 P1564:P1591 P1593:P1594 P1596:P1646 P1480:P1526 P1537:P1556">
    <cfRule type="expression" dxfId="679" priority="760" stopIfTrue="1">
      <formula>IF(AND(#REF!&gt;0,#REF!=1),1,0)</formula>
    </cfRule>
    <cfRule type="expression" dxfId="678" priority="761" stopIfTrue="1">
      <formula>IF(AND(#REF!&gt;0,#REF!=1),1,0)</formula>
    </cfRule>
    <cfRule type="expression" dxfId="677" priority="762" stopIfTrue="1">
      <formula>IF(AND(#REF!&gt;0,#REF!=1),1,0)</formula>
    </cfRule>
  </conditionalFormatting>
  <conditionalFormatting sqref="N1551:N1556 N1649:N1678 N1637:N1646 N1681:N1736 N1742:N1767 N1558:N1559 N1561:N1562 N1564:N1591 N1593:N1594 N1596:N1630 N1494:N1526 N1537:N1548">
    <cfRule type="cellIs" dxfId="676" priority="763" stopIfTrue="1" operator="equal">
      <formula>1</formula>
    </cfRule>
    <cfRule type="cellIs" dxfId="675" priority="764" stopIfTrue="1" operator="equal">
      <formula>3</formula>
    </cfRule>
  </conditionalFormatting>
  <conditionalFormatting sqref="N884 N1269:N1270 N1560">
    <cfRule type="expression" dxfId="674" priority="765" stopIfTrue="1">
      <formula>IF(AND(N884&gt;0,#REF!=1),1,0)</formula>
    </cfRule>
    <cfRule type="expression" dxfId="673" priority="766" stopIfTrue="1">
      <formula>IF(AND(N884&gt;0,#REF!=1),1,0)</formula>
    </cfRule>
    <cfRule type="expression" dxfId="672" priority="767" stopIfTrue="1">
      <formula>IF(AND(N884&gt;0,#REF!=1),1,0)</formula>
    </cfRule>
  </conditionalFormatting>
  <conditionalFormatting sqref="O884 O1269:O1270 O1560">
    <cfRule type="expression" dxfId="671" priority="768" stopIfTrue="1">
      <formula>IF(AND(#REF!&gt;0,#REF!=1),1,0)</formula>
    </cfRule>
    <cfRule type="expression" dxfId="670" priority="769" stopIfTrue="1">
      <formula>IF(AND(#REF!&gt;0,#REF!=1),1,0)</formula>
    </cfRule>
    <cfRule type="expression" dxfId="669" priority="770" stopIfTrue="1">
      <formula>IF(AND(#REF!&gt;0,#REF!=1),1,0)</formula>
    </cfRule>
  </conditionalFormatting>
  <conditionalFormatting sqref="K23">
    <cfRule type="cellIs" dxfId="668" priority="735" stopIfTrue="1" operator="equal">
      <formula>1</formula>
    </cfRule>
    <cfRule type="cellIs" dxfId="667" priority="736" stopIfTrue="1" operator="equal">
      <formula>3</formula>
    </cfRule>
  </conditionalFormatting>
  <conditionalFormatting sqref="L23">
    <cfRule type="cellIs" dxfId="666" priority="737" stopIfTrue="1" operator="equal">
      <formula>1</formula>
    </cfRule>
    <cfRule type="cellIs" dxfId="665" priority="738" stopIfTrue="1" operator="equal">
      <formula>3</formula>
    </cfRule>
  </conditionalFormatting>
  <conditionalFormatting sqref="M23:N23 AX23 AV23 AQ23:AT23">
    <cfRule type="cellIs" dxfId="664" priority="739" stopIfTrue="1" operator="equal">
      <formula>1</formula>
    </cfRule>
    <cfRule type="cellIs" dxfId="663" priority="740" stopIfTrue="1" operator="equal">
      <formula>3</formula>
    </cfRule>
  </conditionalFormatting>
  <conditionalFormatting sqref="P638">
    <cfRule type="expression" dxfId="662" priority="733" stopIfTrue="1">
      <formula>IF(#REF!=1,1,0)</formula>
    </cfRule>
    <cfRule type="expression" dxfId="661" priority="734" stopIfTrue="1">
      <formula>IF(#REF!=1,1,0)</formula>
    </cfRule>
  </conditionalFormatting>
  <conditionalFormatting sqref="P639">
    <cfRule type="expression" dxfId="660" priority="731" stopIfTrue="1">
      <formula>IF(#REF!=1,1,0)</formula>
    </cfRule>
    <cfRule type="expression" dxfId="659" priority="732" stopIfTrue="1">
      <formula>IF(#REF!=1,1,0)</formula>
    </cfRule>
  </conditionalFormatting>
  <conditionalFormatting sqref="P651:P652">
    <cfRule type="expression" dxfId="658" priority="729" stopIfTrue="1">
      <formula>IF(#REF!=1,1,0)</formula>
    </cfRule>
    <cfRule type="expression" dxfId="657" priority="730" stopIfTrue="1">
      <formula>IF(#REF!=1,1,0)</formula>
    </cfRule>
  </conditionalFormatting>
  <conditionalFormatting sqref="P642">
    <cfRule type="expression" dxfId="656" priority="727" stopIfTrue="1">
      <formula>IF(#REF!=1,1,0)</formula>
    </cfRule>
    <cfRule type="expression" dxfId="655" priority="728" stopIfTrue="1">
      <formula>IF(#REF!=1,1,0)</formula>
    </cfRule>
  </conditionalFormatting>
  <conditionalFormatting sqref="P641">
    <cfRule type="expression" dxfId="654" priority="725" stopIfTrue="1">
      <formula>IF(#REF!=1,1,0)</formula>
    </cfRule>
    <cfRule type="expression" dxfId="653" priority="726" stopIfTrue="1">
      <formula>IF(#REF!=1,1,0)</formula>
    </cfRule>
  </conditionalFormatting>
  <conditionalFormatting sqref="P633:P634">
    <cfRule type="expression" dxfId="652" priority="723" stopIfTrue="1">
      <formula>IF(#REF!=1,1,0)</formula>
    </cfRule>
    <cfRule type="expression" dxfId="651" priority="724" stopIfTrue="1">
      <formula>IF(#REF!=1,1,0)</formula>
    </cfRule>
  </conditionalFormatting>
  <conditionalFormatting sqref="P644">
    <cfRule type="expression" dxfId="650" priority="721" stopIfTrue="1">
      <formula>IF(#REF!=1,1,0)</formula>
    </cfRule>
    <cfRule type="expression" dxfId="649" priority="722" stopIfTrue="1">
      <formula>IF(#REF!=1,1,0)</formula>
    </cfRule>
  </conditionalFormatting>
  <conditionalFormatting sqref="K1647:K1648">
    <cfRule type="cellIs" dxfId="648" priority="707" stopIfTrue="1" operator="equal">
      <formula>1</formula>
    </cfRule>
    <cfRule type="cellIs" dxfId="647" priority="708" stopIfTrue="1" operator="equal">
      <formula>3</formula>
    </cfRule>
  </conditionalFormatting>
  <conditionalFormatting sqref="L1647:L1648">
    <cfRule type="cellIs" dxfId="646" priority="709" stopIfTrue="1" operator="equal">
      <formula>1</formula>
    </cfRule>
    <cfRule type="cellIs" dxfId="645" priority="710" stopIfTrue="1" operator="equal">
      <formula>3</formula>
    </cfRule>
  </conditionalFormatting>
  <conditionalFormatting sqref="M1647:M1648">
    <cfRule type="cellIs" dxfId="644" priority="711" stopIfTrue="1" operator="equal">
      <formula>1</formula>
    </cfRule>
    <cfRule type="cellIs" dxfId="643" priority="712" stopIfTrue="1" operator="equal">
      <formula>3</formula>
    </cfRule>
  </conditionalFormatting>
  <conditionalFormatting sqref="O1647:O1648">
    <cfRule type="expression" dxfId="642" priority="713" stopIfTrue="1">
      <formula>IF(AND(O1647&gt;0,#REF!=1),1,0)</formula>
    </cfRule>
    <cfRule type="expression" dxfId="641" priority="714" stopIfTrue="1">
      <formula>IF(AND(O1647&gt;0,#REF!=1),1,0)</formula>
    </cfRule>
    <cfRule type="expression" dxfId="640" priority="715" stopIfTrue="1">
      <formula>IF(AND(O1647&gt;0,#REF!=1),1,0)</formula>
    </cfRule>
  </conditionalFormatting>
  <conditionalFormatting sqref="P1647:P1648">
    <cfRule type="expression" dxfId="639" priority="716" stopIfTrue="1">
      <formula>IF(AND(#REF!&gt;0,#REF!=1),1,0)</formula>
    </cfRule>
    <cfRule type="expression" dxfId="638" priority="717" stopIfTrue="1">
      <formula>IF(AND(#REF!&gt;0,#REF!=1),1,0)</formula>
    </cfRule>
    <cfRule type="expression" dxfId="637" priority="718" stopIfTrue="1">
      <formula>IF(AND(#REF!&gt;0,#REF!=1),1,0)</formula>
    </cfRule>
  </conditionalFormatting>
  <conditionalFormatting sqref="N1647:N1648">
    <cfRule type="cellIs" dxfId="636" priority="719" stopIfTrue="1" operator="equal">
      <formula>1</formula>
    </cfRule>
    <cfRule type="cellIs" dxfId="635" priority="720" stopIfTrue="1" operator="equal">
      <formula>3</formula>
    </cfRule>
  </conditionalFormatting>
  <conditionalFormatting sqref="K1873:K1874">
    <cfRule type="cellIs" dxfId="634" priority="695" stopIfTrue="1" operator="equal">
      <formula>1</formula>
    </cfRule>
    <cfRule type="cellIs" dxfId="633" priority="696" stopIfTrue="1" operator="equal">
      <formula>3</formula>
    </cfRule>
  </conditionalFormatting>
  <conditionalFormatting sqref="L1873:L1874">
    <cfRule type="cellIs" dxfId="632" priority="697" stopIfTrue="1" operator="equal">
      <formula>1</formula>
    </cfRule>
    <cfRule type="cellIs" dxfId="631" priority="698" stopIfTrue="1" operator="equal">
      <formula>3</formula>
    </cfRule>
  </conditionalFormatting>
  <conditionalFormatting sqref="M1873:N1874">
    <cfRule type="cellIs" dxfId="630" priority="699" stopIfTrue="1" operator="equal">
      <formula>1</formula>
    </cfRule>
    <cfRule type="cellIs" dxfId="629" priority="700" stopIfTrue="1" operator="equal">
      <formula>3</formula>
    </cfRule>
  </conditionalFormatting>
  <conditionalFormatting sqref="O1873:O1874">
    <cfRule type="expression" dxfId="628" priority="701" stopIfTrue="1">
      <formula>IF(AND(O1873&gt;0,#REF!=1),1,0)</formula>
    </cfRule>
    <cfRule type="expression" dxfId="627" priority="702" stopIfTrue="1">
      <formula>IF(AND(O1873&gt;0,#REF!=1),1,0)</formula>
    </cfRule>
    <cfRule type="expression" dxfId="626" priority="703" stopIfTrue="1">
      <formula>IF(AND(O1873&gt;0,#REF!=1),1,0)</formula>
    </cfRule>
  </conditionalFormatting>
  <conditionalFormatting sqref="P1873:P1874">
    <cfRule type="expression" dxfId="625" priority="704" stopIfTrue="1">
      <formula>IF(AND(#REF!&gt;0,#REF!=1),1,0)</formula>
    </cfRule>
    <cfRule type="expression" dxfId="624" priority="705" stopIfTrue="1">
      <formula>IF(AND(#REF!&gt;0,#REF!=1),1,0)</formula>
    </cfRule>
    <cfRule type="expression" dxfId="623" priority="706" stopIfTrue="1">
      <formula>IF(AND(#REF!&gt;0,#REF!=1),1,0)</formula>
    </cfRule>
  </conditionalFormatting>
  <conditionalFormatting sqref="K1877:K1878">
    <cfRule type="cellIs" dxfId="622" priority="683" stopIfTrue="1" operator="equal">
      <formula>1</formula>
    </cfRule>
    <cfRule type="cellIs" dxfId="621" priority="684" stopIfTrue="1" operator="equal">
      <formula>3</formula>
    </cfRule>
  </conditionalFormatting>
  <conditionalFormatting sqref="L1877:L1878">
    <cfRule type="cellIs" dxfId="620" priority="685" stopIfTrue="1" operator="equal">
      <formula>1</formula>
    </cfRule>
    <cfRule type="cellIs" dxfId="619" priority="686" stopIfTrue="1" operator="equal">
      <formula>3</formula>
    </cfRule>
  </conditionalFormatting>
  <conditionalFormatting sqref="M1877:N1878">
    <cfRule type="cellIs" dxfId="618" priority="687" stopIfTrue="1" operator="equal">
      <formula>1</formula>
    </cfRule>
    <cfRule type="cellIs" dxfId="617" priority="688" stopIfTrue="1" operator="equal">
      <formula>3</formula>
    </cfRule>
  </conditionalFormatting>
  <conditionalFormatting sqref="O1877:O1878">
    <cfRule type="expression" dxfId="616" priority="689" stopIfTrue="1">
      <formula>IF(AND(O1877&gt;0,#REF!=1),1,0)</formula>
    </cfRule>
    <cfRule type="expression" dxfId="615" priority="690" stopIfTrue="1">
      <formula>IF(AND(O1877&gt;0,#REF!=1),1,0)</formula>
    </cfRule>
    <cfRule type="expression" dxfId="614" priority="691" stopIfTrue="1">
      <formula>IF(AND(O1877&gt;0,#REF!=1),1,0)</formula>
    </cfRule>
  </conditionalFormatting>
  <conditionalFormatting sqref="P1877:P1878">
    <cfRule type="expression" dxfId="613" priority="692" stopIfTrue="1">
      <formula>IF(AND(#REF!&gt;0,#REF!=1),1,0)</formula>
    </cfRule>
    <cfRule type="expression" dxfId="612" priority="693" stopIfTrue="1">
      <formula>IF(AND(#REF!&gt;0,#REF!=1),1,0)</formula>
    </cfRule>
    <cfRule type="expression" dxfId="611" priority="694" stopIfTrue="1">
      <formula>IF(AND(#REF!&gt;0,#REF!=1),1,0)</formula>
    </cfRule>
  </conditionalFormatting>
  <conditionalFormatting sqref="K1193">
    <cfRule type="cellIs" dxfId="610" priority="671" stopIfTrue="1" operator="equal">
      <formula>1</formula>
    </cfRule>
    <cfRule type="cellIs" dxfId="609" priority="672" stopIfTrue="1" operator="equal">
      <formula>3</formula>
    </cfRule>
  </conditionalFormatting>
  <conditionalFormatting sqref="L1193">
    <cfRule type="cellIs" dxfId="608" priority="673" stopIfTrue="1" operator="equal">
      <formula>1</formula>
    </cfRule>
    <cfRule type="cellIs" dxfId="607" priority="674" stopIfTrue="1" operator="equal">
      <formula>3</formula>
    </cfRule>
  </conditionalFormatting>
  <conditionalFormatting sqref="M1193:N1193">
    <cfRule type="cellIs" dxfId="606" priority="675" stopIfTrue="1" operator="equal">
      <formula>1</formula>
    </cfRule>
    <cfRule type="cellIs" dxfId="605" priority="676" stopIfTrue="1" operator="equal">
      <formula>3</formula>
    </cfRule>
  </conditionalFormatting>
  <conditionalFormatting sqref="O1193">
    <cfRule type="expression" dxfId="604" priority="677" stopIfTrue="1">
      <formula>IF(AND(O1193&gt;0,#REF!=1),1,0)</formula>
    </cfRule>
    <cfRule type="expression" dxfId="603" priority="678" stopIfTrue="1">
      <formula>IF(AND(O1193&gt;0,#REF!=1),1,0)</formula>
    </cfRule>
    <cfRule type="expression" dxfId="602" priority="679" stopIfTrue="1">
      <formula>IF(AND(O1193&gt;0,#REF!=1),1,0)</formula>
    </cfRule>
  </conditionalFormatting>
  <conditionalFormatting sqref="P1193">
    <cfRule type="expression" dxfId="601" priority="680" stopIfTrue="1">
      <formula>IF(AND(#REF!&gt;0,#REF!=1),1,0)</formula>
    </cfRule>
    <cfRule type="expression" dxfId="600" priority="681" stopIfTrue="1">
      <formula>IF(AND(#REF!&gt;0,#REF!=1),1,0)</formula>
    </cfRule>
    <cfRule type="expression" dxfId="599" priority="682" stopIfTrue="1">
      <formula>IF(AND(#REF!&gt;0,#REF!=1),1,0)</formula>
    </cfRule>
  </conditionalFormatting>
  <conditionalFormatting sqref="K1200">
    <cfRule type="cellIs" dxfId="598" priority="659" stopIfTrue="1" operator="equal">
      <formula>1</formula>
    </cfRule>
    <cfRule type="cellIs" dxfId="597" priority="660" stopIfTrue="1" operator="equal">
      <formula>3</formula>
    </cfRule>
  </conditionalFormatting>
  <conditionalFormatting sqref="L1200">
    <cfRule type="cellIs" dxfId="596" priority="661" stopIfTrue="1" operator="equal">
      <formula>1</formula>
    </cfRule>
    <cfRule type="cellIs" dxfId="595" priority="662" stopIfTrue="1" operator="equal">
      <formula>3</formula>
    </cfRule>
  </conditionalFormatting>
  <conditionalFormatting sqref="M1200:N1200">
    <cfRule type="cellIs" dxfId="594" priority="663" stopIfTrue="1" operator="equal">
      <formula>1</formula>
    </cfRule>
    <cfRule type="cellIs" dxfId="593" priority="664" stopIfTrue="1" operator="equal">
      <formula>3</formula>
    </cfRule>
  </conditionalFormatting>
  <conditionalFormatting sqref="O1200">
    <cfRule type="expression" dxfId="592" priority="665" stopIfTrue="1">
      <formula>IF(AND(O1200&gt;0,#REF!=1),1,0)</formula>
    </cfRule>
    <cfRule type="expression" dxfId="591" priority="666" stopIfTrue="1">
      <formula>IF(AND(O1200&gt;0,#REF!=1),1,0)</formula>
    </cfRule>
    <cfRule type="expression" dxfId="590" priority="667" stopIfTrue="1">
      <formula>IF(AND(O1200&gt;0,#REF!=1),1,0)</formula>
    </cfRule>
  </conditionalFormatting>
  <conditionalFormatting sqref="P1200">
    <cfRule type="expression" dxfId="589" priority="668" stopIfTrue="1">
      <formula>IF(AND(#REF!&gt;0,#REF!=1),1,0)</formula>
    </cfRule>
    <cfRule type="expression" dxfId="588" priority="669" stopIfTrue="1">
      <formula>IF(AND(#REF!&gt;0,#REF!=1),1,0)</formula>
    </cfRule>
    <cfRule type="expression" dxfId="587" priority="670" stopIfTrue="1">
      <formula>IF(AND(#REF!&gt;0,#REF!=1),1,0)</formula>
    </cfRule>
  </conditionalFormatting>
  <conditionalFormatting sqref="K1182">
    <cfRule type="cellIs" dxfId="586" priority="647" stopIfTrue="1" operator="equal">
      <formula>1</formula>
    </cfRule>
    <cfRule type="cellIs" dxfId="585" priority="648" stopIfTrue="1" operator="equal">
      <formula>3</formula>
    </cfRule>
  </conditionalFormatting>
  <conditionalFormatting sqref="L1182">
    <cfRule type="cellIs" dxfId="584" priority="649" stopIfTrue="1" operator="equal">
      <formula>1</formula>
    </cfRule>
    <cfRule type="cellIs" dxfId="583" priority="650" stopIfTrue="1" operator="equal">
      <formula>3</formula>
    </cfRule>
  </conditionalFormatting>
  <conditionalFormatting sqref="M1182:N1182">
    <cfRule type="cellIs" dxfId="582" priority="651" stopIfTrue="1" operator="equal">
      <formula>1</formula>
    </cfRule>
    <cfRule type="cellIs" dxfId="581" priority="652" stopIfTrue="1" operator="equal">
      <formula>3</formula>
    </cfRule>
  </conditionalFormatting>
  <conditionalFormatting sqref="O1182">
    <cfRule type="expression" dxfId="580" priority="653" stopIfTrue="1">
      <formula>IF(AND(O1182&gt;0,#REF!=1),1,0)</formula>
    </cfRule>
    <cfRule type="expression" dxfId="579" priority="654" stopIfTrue="1">
      <formula>IF(AND(O1182&gt;0,#REF!=1),1,0)</formula>
    </cfRule>
    <cfRule type="expression" dxfId="578" priority="655" stopIfTrue="1">
      <formula>IF(AND(O1182&gt;0,#REF!=1),1,0)</formula>
    </cfRule>
  </conditionalFormatting>
  <conditionalFormatting sqref="P1182">
    <cfRule type="expression" dxfId="577" priority="656" stopIfTrue="1">
      <formula>IF(AND(#REF!&gt;0,#REF!=1),1,0)</formula>
    </cfRule>
    <cfRule type="expression" dxfId="576" priority="657" stopIfTrue="1">
      <formula>IF(AND(#REF!&gt;0,#REF!=1),1,0)</formula>
    </cfRule>
    <cfRule type="expression" dxfId="575" priority="658" stopIfTrue="1">
      <formula>IF(AND(#REF!&gt;0,#REF!=1),1,0)</formula>
    </cfRule>
  </conditionalFormatting>
  <conditionalFormatting sqref="K1195">
    <cfRule type="cellIs" dxfId="574" priority="635" stopIfTrue="1" operator="equal">
      <formula>1</formula>
    </cfRule>
    <cfRule type="cellIs" dxfId="573" priority="636" stopIfTrue="1" operator="equal">
      <formula>3</formula>
    </cfRule>
  </conditionalFormatting>
  <conditionalFormatting sqref="L1195">
    <cfRule type="cellIs" dxfId="572" priority="637" stopIfTrue="1" operator="equal">
      <formula>1</formula>
    </cfRule>
    <cfRule type="cellIs" dxfId="571" priority="638" stopIfTrue="1" operator="equal">
      <formula>3</formula>
    </cfRule>
  </conditionalFormatting>
  <conditionalFormatting sqref="M1195:N1195">
    <cfRule type="cellIs" dxfId="570" priority="639" stopIfTrue="1" operator="equal">
      <formula>1</formula>
    </cfRule>
    <cfRule type="cellIs" dxfId="569" priority="640" stopIfTrue="1" operator="equal">
      <formula>3</formula>
    </cfRule>
  </conditionalFormatting>
  <conditionalFormatting sqref="O1195">
    <cfRule type="expression" dxfId="568" priority="641" stopIfTrue="1">
      <formula>IF(AND(O1195&gt;0,#REF!=1),1,0)</formula>
    </cfRule>
    <cfRule type="expression" dxfId="567" priority="642" stopIfTrue="1">
      <formula>IF(AND(O1195&gt;0,#REF!=1),1,0)</formula>
    </cfRule>
    <cfRule type="expression" dxfId="566" priority="643" stopIfTrue="1">
      <formula>IF(AND(O1195&gt;0,#REF!=1),1,0)</formula>
    </cfRule>
  </conditionalFormatting>
  <conditionalFormatting sqref="P1195">
    <cfRule type="expression" dxfId="565" priority="644" stopIfTrue="1">
      <formula>IF(AND(#REF!&gt;0,#REF!=1),1,0)</formula>
    </cfRule>
    <cfRule type="expression" dxfId="564" priority="645" stopIfTrue="1">
      <formula>IF(AND(#REF!&gt;0,#REF!=1),1,0)</formula>
    </cfRule>
    <cfRule type="expression" dxfId="563" priority="646" stopIfTrue="1">
      <formula>IF(AND(#REF!&gt;0,#REF!=1),1,0)</formula>
    </cfRule>
  </conditionalFormatting>
  <conditionalFormatting sqref="K1187">
    <cfRule type="cellIs" dxfId="562" priority="623" stopIfTrue="1" operator="equal">
      <formula>1</formula>
    </cfRule>
    <cfRule type="cellIs" dxfId="561" priority="624" stopIfTrue="1" operator="equal">
      <formula>3</formula>
    </cfRule>
  </conditionalFormatting>
  <conditionalFormatting sqref="L1187">
    <cfRule type="cellIs" dxfId="560" priority="625" stopIfTrue="1" operator="equal">
      <formula>1</formula>
    </cfRule>
    <cfRule type="cellIs" dxfId="559" priority="626" stopIfTrue="1" operator="equal">
      <formula>3</formula>
    </cfRule>
  </conditionalFormatting>
  <conditionalFormatting sqref="M1187:N1187">
    <cfRule type="cellIs" dxfId="558" priority="627" stopIfTrue="1" operator="equal">
      <formula>1</formula>
    </cfRule>
    <cfRule type="cellIs" dxfId="557" priority="628" stopIfTrue="1" operator="equal">
      <formula>3</formula>
    </cfRule>
  </conditionalFormatting>
  <conditionalFormatting sqref="O1187">
    <cfRule type="expression" dxfId="556" priority="629" stopIfTrue="1">
      <formula>IF(AND(O1187&gt;0,#REF!=1),1,0)</formula>
    </cfRule>
    <cfRule type="expression" dxfId="555" priority="630" stopIfTrue="1">
      <formula>IF(AND(O1187&gt;0,#REF!=1),1,0)</formula>
    </cfRule>
    <cfRule type="expression" dxfId="554" priority="631" stopIfTrue="1">
      <formula>IF(AND(O1187&gt;0,#REF!=1),1,0)</formula>
    </cfRule>
  </conditionalFormatting>
  <conditionalFormatting sqref="P1187">
    <cfRule type="expression" dxfId="553" priority="632" stopIfTrue="1">
      <formula>IF(AND(#REF!&gt;0,#REF!=1),1,0)</formula>
    </cfRule>
    <cfRule type="expression" dxfId="552" priority="633" stopIfTrue="1">
      <formula>IF(AND(#REF!&gt;0,#REF!=1),1,0)</formula>
    </cfRule>
    <cfRule type="expression" dxfId="551" priority="634" stopIfTrue="1">
      <formula>IF(AND(#REF!&gt;0,#REF!=1),1,0)</formula>
    </cfRule>
  </conditionalFormatting>
  <conditionalFormatting sqref="K1179">
    <cfRule type="cellIs" dxfId="550" priority="611" stopIfTrue="1" operator="equal">
      <formula>1</formula>
    </cfRule>
    <cfRule type="cellIs" dxfId="549" priority="612" stopIfTrue="1" operator="equal">
      <formula>3</formula>
    </cfRule>
  </conditionalFormatting>
  <conditionalFormatting sqref="L1179">
    <cfRule type="cellIs" dxfId="548" priority="613" stopIfTrue="1" operator="equal">
      <formula>1</formula>
    </cfRule>
    <cfRule type="cellIs" dxfId="547" priority="614" stopIfTrue="1" operator="equal">
      <formula>3</formula>
    </cfRule>
  </conditionalFormatting>
  <conditionalFormatting sqref="M1179:N1179">
    <cfRule type="cellIs" dxfId="546" priority="615" stopIfTrue="1" operator="equal">
      <formula>1</formula>
    </cfRule>
    <cfRule type="cellIs" dxfId="545" priority="616" stopIfTrue="1" operator="equal">
      <formula>3</formula>
    </cfRule>
  </conditionalFormatting>
  <conditionalFormatting sqref="O1179">
    <cfRule type="expression" dxfId="544" priority="617" stopIfTrue="1">
      <formula>IF(AND(O1179&gt;0,#REF!=1),1,0)</formula>
    </cfRule>
    <cfRule type="expression" dxfId="543" priority="618" stopIfTrue="1">
      <formula>IF(AND(O1179&gt;0,#REF!=1),1,0)</formula>
    </cfRule>
    <cfRule type="expression" dxfId="542" priority="619" stopIfTrue="1">
      <formula>IF(AND(O1179&gt;0,#REF!=1),1,0)</formula>
    </cfRule>
  </conditionalFormatting>
  <conditionalFormatting sqref="P1179">
    <cfRule type="expression" dxfId="541" priority="620" stopIfTrue="1">
      <formula>IF(AND(#REF!&gt;0,#REF!=1),1,0)</formula>
    </cfRule>
    <cfRule type="expression" dxfId="540" priority="621" stopIfTrue="1">
      <formula>IF(AND(#REF!&gt;0,#REF!=1),1,0)</formula>
    </cfRule>
    <cfRule type="expression" dxfId="539" priority="622" stopIfTrue="1">
      <formula>IF(AND(#REF!&gt;0,#REF!=1),1,0)</formula>
    </cfRule>
  </conditionalFormatting>
  <conditionalFormatting sqref="K1176">
    <cfRule type="cellIs" dxfId="538" priority="599" stopIfTrue="1" operator="equal">
      <formula>1</formula>
    </cfRule>
    <cfRule type="cellIs" dxfId="537" priority="600" stopIfTrue="1" operator="equal">
      <formula>3</formula>
    </cfRule>
  </conditionalFormatting>
  <conditionalFormatting sqref="L1176">
    <cfRule type="cellIs" dxfId="536" priority="601" stopIfTrue="1" operator="equal">
      <formula>1</formula>
    </cfRule>
    <cfRule type="cellIs" dxfId="535" priority="602" stopIfTrue="1" operator="equal">
      <formula>3</formula>
    </cfRule>
  </conditionalFormatting>
  <conditionalFormatting sqref="M1176:N1176">
    <cfRule type="cellIs" dxfId="534" priority="603" stopIfTrue="1" operator="equal">
      <formula>1</formula>
    </cfRule>
    <cfRule type="cellIs" dxfId="533" priority="604" stopIfTrue="1" operator="equal">
      <formula>3</formula>
    </cfRule>
  </conditionalFormatting>
  <conditionalFormatting sqref="O1176">
    <cfRule type="expression" dxfId="532" priority="605" stopIfTrue="1">
      <formula>IF(AND(O1176&gt;0,#REF!=1),1,0)</formula>
    </cfRule>
    <cfRule type="expression" dxfId="531" priority="606" stopIfTrue="1">
      <formula>IF(AND(O1176&gt;0,#REF!=1),1,0)</formula>
    </cfRule>
    <cfRule type="expression" dxfId="530" priority="607" stopIfTrue="1">
      <formula>IF(AND(O1176&gt;0,#REF!=1),1,0)</formula>
    </cfRule>
  </conditionalFormatting>
  <conditionalFormatting sqref="P1176">
    <cfRule type="expression" dxfId="529" priority="608" stopIfTrue="1">
      <formula>IF(AND(#REF!&gt;0,#REF!=1),1,0)</formula>
    </cfRule>
    <cfRule type="expression" dxfId="528" priority="609" stopIfTrue="1">
      <formula>IF(AND(#REF!&gt;0,#REF!=1),1,0)</formula>
    </cfRule>
    <cfRule type="expression" dxfId="527" priority="610" stopIfTrue="1">
      <formula>IF(AND(#REF!&gt;0,#REF!=1),1,0)</formula>
    </cfRule>
  </conditionalFormatting>
  <conditionalFormatting sqref="K148">
    <cfRule type="cellIs" dxfId="526" priority="587" stopIfTrue="1" operator="equal">
      <formula>1</formula>
    </cfRule>
    <cfRule type="cellIs" dxfId="525" priority="588" stopIfTrue="1" operator="equal">
      <formula>3</formula>
    </cfRule>
  </conditionalFormatting>
  <conditionalFormatting sqref="L148">
    <cfRule type="cellIs" dxfId="524" priority="589" stopIfTrue="1" operator="equal">
      <formula>1</formula>
    </cfRule>
    <cfRule type="cellIs" dxfId="523" priority="590" stopIfTrue="1" operator="equal">
      <formula>3</formula>
    </cfRule>
  </conditionalFormatting>
  <conditionalFormatting sqref="M148:N148 AX148 AV148 AQ148:AT148">
    <cfRule type="cellIs" dxfId="522" priority="591" stopIfTrue="1" operator="equal">
      <formula>1</formula>
    </cfRule>
    <cfRule type="cellIs" dxfId="521" priority="592" stopIfTrue="1" operator="equal">
      <formula>3</formula>
    </cfRule>
  </conditionalFormatting>
  <conditionalFormatting sqref="P1120:P1121">
    <cfRule type="expression" dxfId="520" priority="585" stopIfTrue="1">
      <formula>IF(#REF!=1,1,0)</formula>
    </cfRule>
    <cfRule type="expression" dxfId="519" priority="586" stopIfTrue="1">
      <formula>IF(#REF!=1,1,0)</formula>
    </cfRule>
  </conditionalFormatting>
  <conditionalFormatting sqref="K1144">
    <cfRule type="cellIs" dxfId="518" priority="573" stopIfTrue="1" operator="equal">
      <formula>1</formula>
    </cfRule>
    <cfRule type="cellIs" dxfId="517" priority="574" stopIfTrue="1" operator="equal">
      <formula>3</formula>
    </cfRule>
  </conditionalFormatting>
  <conditionalFormatting sqref="L1144">
    <cfRule type="cellIs" dxfId="516" priority="575" stopIfTrue="1" operator="equal">
      <formula>1</formula>
    </cfRule>
    <cfRule type="cellIs" dxfId="515" priority="576" stopIfTrue="1" operator="equal">
      <formula>3</formula>
    </cfRule>
  </conditionalFormatting>
  <conditionalFormatting sqref="M1144:N1144">
    <cfRule type="cellIs" dxfId="514" priority="577" stopIfTrue="1" operator="equal">
      <formula>1</formula>
    </cfRule>
    <cfRule type="cellIs" dxfId="513" priority="578" stopIfTrue="1" operator="equal">
      <formula>3</formula>
    </cfRule>
  </conditionalFormatting>
  <conditionalFormatting sqref="O1144">
    <cfRule type="expression" dxfId="512" priority="579" stopIfTrue="1">
      <formula>IF(AND(O1144&gt;0,#REF!=1),1,0)</formula>
    </cfRule>
    <cfRule type="expression" dxfId="511" priority="580" stopIfTrue="1">
      <formula>IF(AND(O1144&gt;0,#REF!=1),1,0)</formula>
    </cfRule>
    <cfRule type="expression" dxfId="510" priority="581" stopIfTrue="1">
      <formula>IF(AND(O1144&gt;0,#REF!=1),1,0)</formula>
    </cfRule>
  </conditionalFormatting>
  <conditionalFormatting sqref="P1144">
    <cfRule type="expression" dxfId="509" priority="582" stopIfTrue="1">
      <formula>IF(AND(#REF!&gt;0,#REF!=1),1,0)</formula>
    </cfRule>
    <cfRule type="expression" dxfId="508" priority="583" stopIfTrue="1">
      <formula>IF(AND(#REF!&gt;0,#REF!=1),1,0)</formula>
    </cfRule>
    <cfRule type="expression" dxfId="507" priority="584" stopIfTrue="1">
      <formula>IF(AND(#REF!&gt;0,#REF!=1),1,0)</formula>
    </cfRule>
  </conditionalFormatting>
  <conditionalFormatting sqref="K1879:K1880">
    <cfRule type="cellIs" dxfId="506" priority="561" stopIfTrue="1" operator="equal">
      <formula>1</formula>
    </cfRule>
    <cfRule type="cellIs" dxfId="505" priority="562" stopIfTrue="1" operator="equal">
      <formula>3</formula>
    </cfRule>
  </conditionalFormatting>
  <conditionalFormatting sqref="L1879:L1880">
    <cfRule type="cellIs" dxfId="504" priority="563" stopIfTrue="1" operator="equal">
      <formula>1</formula>
    </cfRule>
    <cfRule type="cellIs" dxfId="503" priority="564" stopIfTrue="1" operator="equal">
      <formula>3</formula>
    </cfRule>
  </conditionalFormatting>
  <conditionalFormatting sqref="M1879:N1880">
    <cfRule type="cellIs" dxfId="502" priority="565" stopIfTrue="1" operator="equal">
      <formula>1</formula>
    </cfRule>
    <cfRule type="cellIs" dxfId="501" priority="566" stopIfTrue="1" operator="equal">
      <formula>3</formula>
    </cfRule>
  </conditionalFormatting>
  <conditionalFormatting sqref="O1879:O1880">
    <cfRule type="expression" dxfId="500" priority="567" stopIfTrue="1">
      <formula>IF(AND(O1879&gt;0,#REF!=1),1,0)</formula>
    </cfRule>
    <cfRule type="expression" dxfId="499" priority="568" stopIfTrue="1">
      <formula>IF(AND(O1879&gt;0,#REF!=1),1,0)</formula>
    </cfRule>
    <cfRule type="expression" dxfId="498" priority="569" stopIfTrue="1">
      <formula>IF(AND(O1879&gt;0,#REF!=1),1,0)</formula>
    </cfRule>
  </conditionalFormatting>
  <conditionalFormatting sqref="P1879:P1880">
    <cfRule type="expression" dxfId="497" priority="570" stopIfTrue="1">
      <formula>IF(AND(#REF!&gt;0,#REF!=1),1,0)</formula>
    </cfRule>
    <cfRule type="expression" dxfId="496" priority="571" stopIfTrue="1">
      <formula>IF(AND(#REF!&gt;0,#REF!=1),1,0)</formula>
    </cfRule>
    <cfRule type="expression" dxfId="495" priority="572" stopIfTrue="1">
      <formula>IF(AND(#REF!&gt;0,#REF!=1),1,0)</formula>
    </cfRule>
  </conditionalFormatting>
  <conditionalFormatting sqref="K548:K592 K595:K596">
    <cfRule type="cellIs" dxfId="494" priority="549" stopIfTrue="1" operator="equal">
      <formula>1</formula>
    </cfRule>
    <cfRule type="cellIs" dxfId="493" priority="550" stopIfTrue="1" operator="equal">
      <formula>3</formula>
    </cfRule>
  </conditionalFormatting>
  <conditionalFormatting sqref="L548:L592 L595:L596">
    <cfRule type="cellIs" dxfId="492" priority="551" stopIfTrue="1" operator="equal">
      <formula>1</formula>
    </cfRule>
    <cfRule type="cellIs" dxfId="491" priority="552" stopIfTrue="1" operator="equal">
      <formula>3</formula>
    </cfRule>
  </conditionalFormatting>
  <conditionalFormatting sqref="M548:N592 M595:N596">
    <cfRule type="cellIs" dxfId="490" priority="553" stopIfTrue="1" operator="equal">
      <formula>1</formula>
    </cfRule>
    <cfRule type="cellIs" dxfId="489" priority="554" stopIfTrue="1" operator="equal">
      <formula>3</formula>
    </cfRule>
  </conditionalFormatting>
  <conditionalFormatting sqref="O548:O592 O595:O596">
    <cfRule type="expression" dxfId="488" priority="555" stopIfTrue="1">
      <formula>IF(AND(O548&gt;0,#REF!=1),1,0)</formula>
    </cfRule>
    <cfRule type="expression" dxfId="487" priority="556" stopIfTrue="1">
      <formula>IF(AND(O548&gt;0,#REF!=1),1,0)</formula>
    </cfRule>
    <cfRule type="expression" dxfId="486" priority="557" stopIfTrue="1">
      <formula>IF(AND(O548&gt;0,#REF!=1),1,0)</formula>
    </cfRule>
  </conditionalFormatting>
  <conditionalFormatting sqref="P548:P592 P595:P596">
    <cfRule type="expression" dxfId="485" priority="558" stopIfTrue="1">
      <formula>IF(AND(#REF!&gt;0,#REF!=1),1,0)</formula>
    </cfRule>
    <cfRule type="expression" dxfId="484" priority="559" stopIfTrue="1">
      <formula>IF(AND(#REF!&gt;0,#REF!=1),1,0)</formula>
    </cfRule>
    <cfRule type="expression" dxfId="483" priority="560" stopIfTrue="1">
      <formula>IF(AND(#REF!&gt;0,#REF!=1),1,0)</formula>
    </cfRule>
  </conditionalFormatting>
  <conditionalFormatting sqref="K594">
    <cfRule type="cellIs" dxfId="482" priority="537" stopIfTrue="1" operator="equal">
      <formula>1</formula>
    </cfRule>
    <cfRule type="cellIs" dxfId="481" priority="538" stopIfTrue="1" operator="equal">
      <formula>3</formula>
    </cfRule>
  </conditionalFormatting>
  <conditionalFormatting sqref="L594">
    <cfRule type="cellIs" dxfId="480" priority="539" stopIfTrue="1" operator="equal">
      <formula>1</formula>
    </cfRule>
    <cfRule type="cellIs" dxfId="479" priority="540" stopIfTrue="1" operator="equal">
      <formula>3</formula>
    </cfRule>
  </conditionalFormatting>
  <conditionalFormatting sqref="M594:N594 AX594 AV594 AQ594:AT594">
    <cfRule type="cellIs" dxfId="478" priority="541" stopIfTrue="1" operator="equal">
      <formula>1</formula>
    </cfRule>
    <cfRule type="cellIs" dxfId="477" priority="542" stopIfTrue="1" operator="equal">
      <formula>3</formula>
    </cfRule>
  </conditionalFormatting>
  <conditionalFormatting sqref="O594">
    <cfRule type="expression" dxfId="476" priority="543" stopIfTrue="1">
      <formula>IF(AND(O594&gt;0,#REF!=1),1,0)</formula>
    </cfRule>
    <cfRule type="expression" dxfId="475" priority="544" stopIfTrue="1">
      <formula>IF(AND(O594&gt;0,#REF!=1),1,0)</formula>
    </cfRule>
    <cfRule type="expression" dxfId="474" priority="545" stopIfTrue="1">
      <formula>IF(AND(O594&gt;0,#REF!=1),1,0)</formula>
    </cfRule>
  </conditionalFormatting>
  <conditionalFormatting sqref="P594">
    <cfRule type="expression" dxfId="473" priority="546" stopIfTrue="1">
      <formula>IF(AND(#REF!&gt;0,#REF!=1),1,0)</formula>
    </cfRule>
    <cfRule type="expression" dxfId="472" priority="547" stopIfTrue="1">
      <formula>IF(AND(#REF!&gt;0,#REF!=1),1,0)</formula>
    </cfRule>
    <cfRule type="expression" dxfId="471" priority="548" stopIfTrue="1">
      <formula>IF(AND(#REF!&gt;0,#REF!=1),1,0)</formula>
    </cfRule>
  </conditionalFormatting>
  <conditionalFormatting sqref="K594">
    <cfRule type="cellIs" dxfId="470" priority="525" stopIfTrue="1" operator="equal">
      <formula>1</formula>
    </cfRule>
    <cfRule type="cellIs" dxfId="469" priority="526" stopIfTrue="1" operator="equal">
      <formula>3</formula>
    </cfRule>
  </conditionalFormatting>
  <conditionalFormatting sqref="L594">
    <cfRule type="cellIs" dxfId="468" priority="527" stopIfTrue="1" operator="equal">
      <formula>1</formula>
    </cfRule>
    <cfRule type="cellIs" dxfId="467" priority="528" stopIfTrue="1" operator="equal">
      <formula>3</formula>
    </cfRule>
  </conditionalFormatting>
  <conditionalFormatting sqref="M594:N594">
    <cfRule type="cellIs" dxfId="466" priority="529" stopIfTrue="1" operator="equal">
      <formula>1</formula>
    </cfRule>
    <cfRule type="cellIs" dxfId="465" priority="530" stopIfTrue="1" operator="equal">
      <formula>3</formula>
    </cfRule>
  </conditionalFormatting>
  <conditionalFormatting sqref="O594">
    <cfRule type="expression" dxfId="464" priority="531" stopIfTrue="1">
      <formula>IF(AND(O594&gt;0,#REF!=1),1,0)</formula>
    </cfRule>
    <cfRule type="expression" dxfId="463" priority="532" stopIfTrue="1">
      <formula>IF(AND(O594&gt;0,#REF!=1),1,0)</formula>
    </cfRule>
    <cfRule type="expression" dxfId="462" priority="533" stopIfTrue="1">
      <formula>IF(AND(O594&gt;0,#REF!=1),1,0)</formula>
    </cfRule>
  </conditionalFormatting>
  <conditionalFormatting sqref="P594">
    <cfRule type="expression" dxfId="461" priority="534" stopIfTrue="1">
      <formula>IF(AND(#REF!&gt;0,#REF!=1),1,0)</formula>
    </cfRule>
    <cfRule type="expression" dxfId="460" priority="535" stopIfTrue="1">
      <formula>IF(AND(#REF!&gt;0,#REF!=1),1,0)</formula>
    </cfRule>
    <cfRule type="expression" dxfId="459" priority="536" stopIfTrue="1">
      <formula>IF(AND(#REF!&gt;0,#REF!=1),1,0)</formula>
    </cfRule>
  </conditionalFormatting>
  <conditionalFormatting sqref="K593">
    <cfRule type="cellIs" dxfId="458" priority="513" stopIfTrue="1" operator="equal">
      <formula>1</formula>
    </cfRule>
    <cfRule type="cellIs" dxfId="457" priority="514" stopIfTrue="1" operator="equal">
      <formula>3</formula>
    </cfRule>
  </conditionalFormatting>
  <conditionalFormatting sqref="L593">
    <cfRule type="cellIs" dxfId="456" priority="515" stopIfTrue="1" operator="equal">
      <formula>1</formula>
    </cfRule>
    <cfRule type="cellIs" dxfId="455" priority="516" stopIfTrue="1" operator="equal">
      <formula>3</formula>
    </cfRule>
  </conditionalFormatting>
  <conditionalFormatting sqref="M593:N593 AX593 AV593 AQ593:AT593">
    <cfRule type="cellIs" dxfId="454" priority="517" stopIfTrue="1" operator="equal">
      <formula>1</formula>
    </cfRule>
    <cfRule type="cellIs" dxfId="453" priority="518" stopIfTrue="1" operator="equal">
      <formula>3</formula>
    </cfRule>
  </conditionalFormatting>
  <conditionalFormatting sqref="O593">
    <cfRule type="expression" dxfId="452" priority="519" stopIfTrue="1">
      <formula>IF(AND(O593&gt;0,#REF!=1),1,0)</formula>
    </cfRule>
    <cfRule type="expression" dxfId="451" priority="520" stopIfTrue="1">
      <formula>IF(AND(O593&gt;0,#REF!=1),1,0)</formula>
    </cfRule>
    <cfRule type="expression" dxfId="450" priority="521" stopIfTrue="1">
      <formula>IF(AND(O593&gt;0,#REF!=1),1,0)</formula>
    </cfRule>
  </conditionalFormatting>
  <conditionalFormatting sqref="P593">
    <cfRule type="expression" dxfId="449" priority="522" stopIfTrue="1">
      <formula>IF(AND(#REF!&gt;0,#REF!=1),1,0)</formula>
    </cfRule>
    <cfRule type="expression" dxfId="448" priority="523" stopIfTrue="1">
      <formula>IF(AND(#REF!&gt;0,#REF!=1),1,0)</formula>
    </cfRule>
    <cfRule type="expression" dxfId="447" priority="524" stopIfTrue="1">
      <formula>IF(AND(#REF!&gt;0,#REF!=1),1,0)</formula>
    </cfRule>
  </conditionalFormatting>
  <conditionalFormatting sqref="K593">
    <cfRule type="cellIs" dxfId="446" priority="501" stopIfTrue="1" operator="equal">
      <formula>1</formula>
    </cfRule>
    <cfRule type="cellIs" dxfId="445" priority="502" stopIfTrue="1" operator="equal">
      <formula>3</formula>
    </cfRule>
  </conditionalFormatting>
  <conditionalFormatting sqref="L593">
    <cfRule type="cellIs" dxfId="444" priority="503" stopIfTrue="1" operator="equal">
      <formula>1</formula>
    </cfRule>
    <cfRule type="cellIs" dxfId="443" priority="504" stopIfTrue="1" operator="equal">
      <formula>3</formula>
    </cfRule>
  </conditionalFormatting>
  <conditionalFormatting sqref="M593:N593">
    <cfRule type="cellIs" dxfId="442" priority="505" stopIfTrue="1" operator="equal">
      <formula>1</formula>
    </cfRule>
    <cfRule type="cellIs" dxfId="441" priority="506" stopIfTrue="1" operator="equal">
      <formula>3</formula>
    </cfRule>
  </conditionalFormatting>
  <conditionalFormatting sqref="O593">
    <cfRule type="expression" dxfId="440" priority="507" stopIfTrue="1">
      <formula>IF(AND(O593&gt;0,#REF!=1),1,0)</formula>
    </cfRule>
    <cfRule type="expression" dxfId="439" priority="508" stopIfTrue="1">
      <formula>IF(AND(O593&gt;0,#REF!=1),1,0)</formula>
    </cfRule>
    <cfRule type="expression" dxfId="438" priority="509" stopIfTrue="1">
      <formula>IF(AND(O593&gt;0,#REF!=1),1,0)</formula>
    </cfRule>
  </conditionalFormatting>
  <conditionalFormatting sqref="P593">
    <cfRule type="expression" dxfId="437" priority="510" stopIfTrue="1">
      <formula>IF(AND(#REF!&gt;0,#REF!=1),1,0)</formula>
    </cfRule>
    <cfRule type="expression" dxfId="436" priority="511" stopIfTrue="1">
      <formula>IF(AND(#REF!&gt;0,#REF!=1),1,0)</formula>
    </cfRule>
    <cfRule type="expression" dxfId="435" priority="512" stopIfTrue="1">
      <formula>IF(AND(#REF!&gt;0,#REF!=1),1,0)</formula>
    </cfRule>
  </conditionalFormatting>
  <conditionalFormatting sqref="K1166">
    <cfRule type="cellIs" dxfId="434" priority="489" stopIfTrue="1" operator="equal">
      <formula>1</formula>
    </cfRule>
    <cfRule type="cellIs" dxfId="433" priority="490" stopIfTrue="1" operator="equal">
      <formula>3</formula>
    </cfRule>
  </conditionalFormatting>
  <conditionalFormatting sqref="L1166">
    <cfRule type="cellIs" dxfId="432" priority="491" stopIfTrue="1" operator="equal">
      <formula>1</formula>
    </cfRule>
    <cfRule type="cellIs" dxfId="431" priority="492" stopIfTrue="1" operator="equal">
      <formula>3</formula>
    </cfRule>
  </conditionalFormatting>
  <conditionalFormatting sqref="M1166:N1166">
    <cfRule type="cellIs" dxfId="430" priority="493" stopIfTrue="1" operator="equal">
      <formula>1</formula>
    </cfRule>
    <cfRule type="cellIs" dxfId="429" priority="494" stopIfTrue="1" operator="equal">
      <formula>3</formula>
    </cfRule>
  </conditionalFormatting>
  <conditionalFormatting sqref="O1166">
    <cfRule type="expression" dxfId="428" priority="495" stopIfTrue="1">
      <formula>IF(AND(O1166&gt;0,#REF!=1),1,0)</formula>
    </cfRule>
    <cfRule type="expression" dxfId="427" priority="496" stopIfTrue="1">
      <formula>IF(AND(O1166&gt;0,#REF!=1),1,0)</formula>
    </cfRule>
    <cfRule type="expression" dxfId="426" priority="497" stopIfTrue="1">
      <formula>IF(AND(O1166&gt;0,#REF!=1),1,0)</formula>
    </cfRule>
  </conditionalFormatting>
  <conditionalFormatting sqref="P1166">
    <cfRule type="expression" dxfId="425" priority="498" stopIfTrue="1">
      <formula>IF(AND(#REF!&gt;0,#REF!=1),1,0)</formula>
    </cfRule>
    <cfRule type="expression" dxfId="424" priority="499" stopIfTrue="1">
      <formula>IF(AND(#REF!&gt;0,#REF!=1),1,0)</formula>
    </cfRule>
    <cfRule type="expression" dxfId="423" priority="500" stopIfTrue="1">
      <formula>IF(AND(#REF!&gt;0,#REF!=1),1,0)</formula>
    </cfRule>
  </conditionalFormatting>
  <conditionalFormatting sqref="K1159:K1160">
    <cfRule type="cellIs" dxfId="422" priority="477" stopIfTrue="1" operator="equal">
      <formula>1</formula>
    </cfRule>
    <cfRule type="cellIs" dxfId="421" priority="478" stopIfTrue="1" operator="equal">
      <formula>3</formula>
    </cfRule>
  </conditionalFormatting>
  <conditionalFormatting sqref="L1159:L1160">
    <cfRule type="cellIs" dxfId="420" priority="479" stopIfTrue="1" operator="equal">
      <formula>1</formula>
    </cfRule>
    <cfRule type="cellIs" dxfId="419" priority="480" stopIfTrue="1" operator="equal">
      <formula>3</formula>
    </cfRule>
  </conditionalFormatting>
  <conditionalFormatting sqref="M1159:N1160">
    <cfRule type="cellIs" dxfId="418" priority="481" stopIfTrue="1" operator="equal">
      <formula>1</formula>
    </cfRule>
    <cfRule type="cellIs" dxfId="417" priority="482" stopIfTrue="1" operator="equal">
      <formula>3</formula>
    </cfRule>
  </conditionalFormatting>
  <conditionalFormatting sqref="O1159:O1160">
    <cfRule type="expression" dxfId="416" priority="483" stopIfTrue="1">
      <formula>IF(AND(O1159&gt;0,#REF!=1),1,0)</formula>
    </cfRule>
    <cfRule type="expression" dxfId="415" priority="484" stopIfTrue="1">
      <formula>IF(AND(O1159&gt;0,#REF!=1),1,0)</formula>
    </cfRule>
    <cfRule type="expression" dxfId="414" priority="485" stopIfTrue="1">
      <formula>IF(AND(O1159&gt;0,#REF!=1),1,0)</formula>
    </cfRule>
  </conditionalFormatting>
  <conditionalFormatting sqref="P1159:P1160">
    <cfRule type="expression" dxfId="413" priority="486" stopIfTrue="1">
      <formula>IF(AND(#REF!&gt;0,#REF!=1),1,0)</formula>
    </cfRule>
    <cfRule type="expression" dxfId="412" priority="487" stopIfTrue="1">
      <formula>IF(AND(#REF!&gt;0,#REF!=1),1,0)</formula>
    </cfRule>
    <cfRule type="expression" dxfId="411" priority="488" stopIfTrue="1">
      <formula>IF(AND(#REF!&gt;0,#REF!=1),1,0)</formula>
    </cfRule>
  </conditionalFormatting>
  <conditionalFormatting sqref="K1162">
    <cfRule type="cellIs" dxfId="410" priority="465" stopIfTrue="1" operator="equal">
      <formula>1</formula>
    </cfRule>
    <cfRule type="cellIs" dxfId="409" priority="466" stopIfTrue="1" operator="equal">
      <formula>3</formula>
    </cfRule>
  </conditionalFormatting>
  <conditionalFormatting sqref="L1162">
    <cfRule type="cellIs" dxfId="408" priority="467" stopIfTrue="1" operator="equal">
      <formula>1</formula>
    </cfRule>
    <cfRule type="cellIs" dxfId="407" priority="468" stopIfTrue="1" operator="equal">
      <formula>3</formula>
    </cfRule>
  </conditionalFormatting>
  <conditionalFormatting sqref="M1162:N1162">
    <cfRule type="cellIs" dxfId="406" priority="469" stopIfTrue="1" operator="equal">
      <formula>1</formula>
    </cfRule>
    <cfRule type="cellIs" dxfId="405" priority="470" stopIfTrue="1" operator="equal">
      <formula>3</formula>
    </cfRule>
  </conditionalFormatting>
  <conditionalFormatting sqref="O1162">
    <cfRule type="expression" dxfId="404" priority="471" stopIfTrue="1">
      <formula>IF(AND(O1162&gt;0,#REF!=1),1,0)</formula>
    </cfRule>
    <cfRule type="expression" dxfId="403" priority="472" stopIfTrue="1">
      <formula>IF(AND(O1162&gt;0,#REF!=1),1,0)</formula>
    </cfRule>
    <cfRule type="expression" dxfId="402" priority="473" stopIfTrue="1">
      <formula>IF(AND(O1162&gt;0,#REF!=1),1,0)</formula>
    </cfRule>
  </conditionalFormatting>
  <conditionalFormatting sqref="P1162">
    <cfRule type="expression" dxfId="401" priority="474" stopIfTrue="1">
      <formula>IF(AND(#REF!&gt;0,#REF!=1),1,0)</formula>
    </cfRule>
    <cfRule type="expression" dxfId="400" priority="475" stopIfTrue="1">
      <formula>IF(AND(#REF!&gt;0,#REF!=1),1,0)</formula>
    </cfRule>
    <cfRule type="expression" dxfId="399" priority="476" stopIfTrue="1">
      <formula>IF(AND(#REF!&gt;0,#REF!=1),1,0)</formula>
    </cfRule>
  </conditionalFormatting>
  <conditionalFormatting sqref="K1161">
    <cfRule type="cellIs" dxfId="398" priority="453" stopIfTrue="1" operator="equal">
      <formula>1</formula>
    </cfRule>
    <cfRule type="cellIs" dxfId="397" priority="454" stopIfTrue="1" operator="equal">
      <formula>3</formula>
    </cfRule>
  </conditionalFormatting>
  <conditionalFormatting sqref="L1161">
    <cfRule type="cellIs" dxfId="396" priority="455" stopIfTrue="1" operator="equal">
      <formula>1</formula>
    </cfRule>
    <cfRule type="cellIs" dxfId="395" priority="456" stopIfTrue="1" operator="equal">
      <formula>3</formula>
    </cfRule>
  </conditionalFormatting>
  <conditionalFormatting sqref="M1161:N1161">
    <cfRule type="cellIs" dxfId="394" priority="457" stopIfTrue="1" operator="equal">
      <formula>1</formula>
    </cfRule>
    <cfRule type="cellIs" dxfId="393" priority="458" stopIfTrue="1" operator="equal">
      <formula>3</formula>
    </cfRule>
  </conditionalFormatting>
  <conditionalFormatting sqref="O1161">
    <cfRule type="expression" dxfId="392" priority="459" stopIfTrue="1">
      <formula>IF(AND(O1161&gt;0,#REF!=1),1,0)</formula>
    </cfRule>
    <cfRule type="expression" dxfId="391" priority="460" stopIfTrue="1">
      <formula>IF(AND(O1161&gt;0,#REF!=1),1,0)</formula>
    </cfRule>
    <cfRule type="expression" dxfId="390" priority="461" stopIfTrue="1">
      <formula>IF(AND(O1161&gt;0,#REF!=1),1,0)</formula>
    </cfRule>
  </conditionalFormatting>
  <conditionalFormatting sqref="P1161">
    <cfRule type="expression" dxfId="389" priority="462" stopIfTrue="1">
      <formula>IF(AND(#REF!&gt;0,#REF!=1),1,0)</formula>
    </cfRule>
    <cfRule type="expression" dxfId="388" priority="463" stopIfTrue="1">
      <formula>IF(AND(#REF!&gt;0,#REF!=1),1,0)</formula>
    </cfRule>
    <cfRule type="expression" dxfId="387" priority="464" stopIfTrue="1">
      <formula>IF(AND(#REF!&gt;0,#REF!=1),1,0)</formula>
    </cfRule>
  </conditionalFormatting>
  <conditionalFormatting sqref="K1131">
    <cfRule type="cellIs" dxfId="386" priority="429" stopIfTrue="1" operator="equal">
      <formula>1</formula>
    </cfRule>
    <cfRule type="cellIs" dxfId="385" priority="430" stopIfTrue="1" operator="equal">
      <formula>3</formula>
    </cfRule>
  </conditionalFormatting>
  <conditionalFormatting sqref="L1131">
    <cfRule type="cellIs" dxfId="384" priority="431" stopIfTrue="1" operator="equal">
      <formula>1</formula>
    </cfRule>
    <cfRule type="cellIs" dxfId="383" priority="432" stopIfTrue="1" operator="equal">
      <formula>3</formula>
    </cfRule>
  </conditionalFormatting>
  <conditionalFormatting sqref="M1131:N1131">
    <cfRule type="cellIs" dxfId="382" priority="433" stopIfTrue="1" operator="equal">
      <formula>1</formula>
    </cfRule>
    <cfRule type="cellIs" dxfId="381" priority="434" stopIfTrue="1" operator="equal">
      <formula>3</formula>
    </cfRule>
  </conditionalFormatting>
  <conditionalFormatting sqref="O1131">
    <cfRule type="expression" dxfId="380" priority="435" stopIfTrue="1">
      <formula>IF(AND(O1131&gt;0,#REF!=1),1,0)</formula>
    </cfRule>
    <cfRule type="expression" dxfId="379" priority="436" stopIfTrue="1">
      <formula>IF(AND(O1131&gt;0,#REF!=1),1,0)</formula>
    </cfRule>
    <cfRule type="expression" dxfId="378" priority="437" stopIfTrue="1">
      <formula>IF(AND(O1131&gt;0,#REF!=1),1,0)</formula>
    </cfRule>
  </conditionalFormatting>
  <conditionalFormatting sqref="P1131">
    <cfRule type="expression" dxfId="377" priority="438" stopIfTrue="1">
      <formula>IF(AND(#REF!&gt;0,#REF!=1),1,0)</formula>
    </cfRule>
    <cfRule type="expression" dxfId="376" priority="439" stopIfTrue="1">
      <formula>IF(AND(#REF!&gt;0,#REF!=1),1,0)</formula>
    </cfRule>
    <cfRule type="expression" dxfId="375" priority="440" stopIfTrue="1">
      <formula>IF(AND(#REF!&gt;0,#REF!=1),1,0)</formula>
    </cfRule>
  </conditionalFormatting>
  <conditionalFormatting sqref="K1116">
    <cfRule type="cellIs" dxfId="374" priority="417" stopIfTrue="1" operator="equal">
      <formula>1</formula>
    </cfRule>
    <cfRule type="cellIs" dxfId="373" priority="418" stopIfTrue="1" operator="equal">
      <formula>3</formula>
    </cfRule>
  </conditionalFormatting>
  <conditionalFormatting sqref="L1116">
    <cfRule type="cellIs" dxfId="372" priority="419" stopIfTrue="1" operator="equal">
      <formula>1</formula>
    </cfRule>
    <cfRule type="cellIs" dxfId="371" priority="420" stopIfTrue="1" operator="equal">
      <formula>3</formula>
    </cfRule>
  </conditionalFormatting>
  <conditionalFormatting sqref="M1116:N1116">
    <cfRule type="cellIs" dxfId="370" priority="421" stopIfTrue="1" operator="equal">
      <formula>1</formula>
    </cfRule>
    <cfRule type="cellIs" dxfId="369" priority="422" stopIfTrue="1" operator="equal">
      <formula>3</formula>
    </cfRule>
  </conditionalFormatting>
  <conditionalFormatting sqref="O1116">
    <cfRule type="expression" dxfId="368" priority="423" stopIfTrue="1">
      <formula>IF(AND(O1116&gt;0,#REF!=1),1,0)</formula>
    </cfRule>
    <cfRule type="expression" dxfId="367" priority="424" stopIfTrue="1">
      <formula>IF(AND(O1116&gt;0,#REF!=1),1,0)</formula>
    </cfRule>
    <cfRule type="expression" dxfId="366" priority="425" stopIfTrue="1">
      <formula>IF(AND(O1116&gt;0,#REF!=1),1,0)</formula>
    </cfRule>
  </conditionalFormatting>
  <conditionalFormatting sqref="P1116">
    <cfRule type="expression" dxfId="365" priority="426" stopIfTrue="1">
      <formula>IF(AND(#REF!&gt;0,#REF!=1),1,0)</formula>
    </cfRule>
    <cfRule type="expression" dxfId="364" priority="427" stopIfTrue="1">
      <formula>IF(AND(#REF!&gt;0,#REF!=1),1,0)</formula>
    </cfRule>
    <cfRule type="expression" dxfId="363" priority="428" stopIfTrue="1">
      <formula>IF(AND(#REF!&gt;0,#REF!=1),1,0)</formula>
    </cfRule>
  </conditionalFormatting>
  <conditionalFormatting sqref="K1844:K1846">
    <cfRule type="cellIs" dxfId="362" priority="405" stopIfTrue="1" operator="equal">
      <formula>1</formula>
    </cfRule>
    <cfRule type="cellIs" dxfId="361" priority="406" stopIfTrue="1" operator="equal">
      <formula>3</formula>
    </cfRule>
  </conditionalFormatting>
  <conditionalFormatting sqref="L1844:L1846">
    <cfRule type="cellIs" dxfId="360" priority="407" stopIfTrue="1" operator="equal">
      <formula>1</formula>
    </cfRule>
    <cfRule type="cellIs" dxfId="359" priority="408" stopIfTrue="1" operator="equal">
      <formula>3</formula>
    </cfRule>
  </conditionalFormatting>
  <conditionalFormatting sqref="M1844:N1846">
    <cfRule type="cellIs" dxfId="358" priority="409" stopIfTrue="1" operator="equal">
      <formula>1</formula>
    </cfRule>
    <cfRule type="cellIs" dxfId="357" priority="410" stopIfTrue="1" operator="equal">
      <formula>3</formula>
    </cfRule>
  </conditionalFormatting>
  <conditionalFormatting sqref="O1844:O1846">
    <cfRule type="expression" dxfId="356" priority="411" stopIfTrue="1">
      <formula>IF(AND(O1844&gt;0,#REF!=1),1,0)</formula>
    </cfRule>
    <cfRule type="expression" dxfId="355" priority="412" stopIfTrue="1">
      <formula>IF(AND(O1844&gt;0,#REF!=1),1,0)</formula>
    </cfRule>
    <cfRule type="expression" dxfId="354" priority="413" stopIfTrue="1">
      <formula>IF(AND(O1844&gt;0,#REF!=1),1,0)</formula>
    </cfRule>
  </conditionalFormatting>
  <conditionalFormatting sqref="P1844:P1846">
    <cfRule type="expression" dxfId="353" priority="414" stopIfTrue="1">
      <formula>IF(AND(#REF!&gt;0,#REF!=1),1,0)</formula>
    </cfRule>
    <cfRule type="expression" dxfId="352" priority="415" stopIfTrue="1">
      <formula>IF(AND(#REF!&gt;0,#REF!=1),1,0)</formula>
    </cfRule>
    <cfRule type="expression" dxfId="351" priority="416" stopIfTrue="1">
      <formula>IF(AND(#REF!&gt;0,#REF!=1),1,0)</formula>
    </cfRule>
  </conditionalFormatting>
  <conditionalFormatting sqref="K1276:K1277">
    <cfRule type="cellIs" dxfId="350" priority="393" stopIfTrue="1" operator="equal">
      <formula>1</formula>
    </cfRule>
    <cfRule type="cellIs" dxfId="349" priority="394" stopIfTrue="1" operator="equal">
      <formula>3</formula>
    </cfRule>
  </conditionalFormatting>
  <conditionalFormatting sqref="L1276:L1277">
    <cfRule type="cellIs" dxfId="348" priority="395" stopIfTrue="1" operator="equal">
      <formula>1</formula>
    </cfRule>
    <cfRule type="cellIs" dxfId="347" priority="396" stopIfTrue="1" operator="equal">
      <formula>3</formula>
    </cfRule>
  </conditionalFormatting>
  <conditionalFormatting sqref="M1276:N1277">
    <cfRule type="cellIs" dxfId="346" priority="397" stopIfTrue="1" operator="equal">
      <formula>1</formula>
    </cfRule>
    <cfRule type="cellIs" dxfId="345" priority="398" stopIfTrue="1" operator="equal">
      <formula>3</formula>
    </cfRule>
  </conditionalFormatting>
  <conditionalFormatting sqref="O1276:O1277">
    <cfRule type="expression" dxfId="344" priority="399" stopIfTrue="1">
      <formula>IF(AND(O1276&gt;0,#REF!=1),1,0)</formula>
    </cfRule>
    <cfRule type="expression" dxfId="343" priority="400" stopIfTrue="1">
      <formula>IF(AND(O1276&gt;0,#REF!=1),1,0)</formula>
    </cfRule>
    <cfRule type="expression" dxfId="342" priority="401" stopIfTrue="1">
      <formula>IF(AND(O1276&gt;0,#REF!=1),1,0)</formula>
    </cfRule>
  </conditionalFormatting>
  <conditionalFormatting sqref="P1276:P1277">
    <cfRule type="expression" dxfId="341" priority="402" stopIfTrue="1">
      <formula>IF(AND(#REF!&gt;0,#REF!=1),1,0)</formula>
    </cfRule>
    <cfRule type="expression" dxfId="340" priority="403" stopIfTrue="1">
      <formula>IF(AND(#REF!&gt;0,#REF!=1),1,0)</formula>
    </cfRule>
    <cfRule type="expression" dxfId="339" priority="404" stopIfTrue="1">
      <formula>IF(AND(#REF!&gt;0,#REF!=1),1,0)</formula>
    </cfRule>
  </conditionalFormatting>
  <conditionalFormatting sqref="P1076 P1078">
    <cfRule type="expression" dxfId="338" priority="391" stopIfTrue="1">
      <formula>IF(#REF!=1,1,0)</formula>
    </cfRule>
    <cfRule type="expression" dxfId="337" priority="392" stopIfTrue="1">
      <formula>IF(#REF!=1,1,0)</formula>
    </cfRule>
  </conditionalFormatting>
  <conditionalFormatting sqref="K1228:K1229">
    <cfRule type="cellIs" dxfId="336" priority="379" stopIfTrue="1" operator="equal">
      <formula>1</formula>
    </cfRule>
    <cfRule type="cellIs" dxfId="335" priority="380" stopIfTrue="1" operator="equal">
      <formula>3</formula>
    </cfRule>
  </conditionalFormatting>
  <conditionalFormatting sqref="L1228:L1229">
    <cfRule type="cellIs" dxfId="334" priority="381" stopIfTrue="1" operator="equal">
      <formula>1</formula>
    </cfRule>
    <cfRule type="cellIs" dxfId="333" priority="382" stopIfTrue="1" operator="equal">
      <formula>3</formula>
    </cfRule>
  </conditionalFormatting>
  <conditionalFormatting sqref="M1228:N1229">
    <cfRule type="cellIs" dxfId="332" priority="383" stopIfTrue="1" operator="equal">
      <formula>1</formula>
    </cfRule>
    <cfRule type="cellIs" dxfId="331" priority="384" stopIfTrue="1" operator="equal">
      <formula>3</formula>
    </cfRule>
  </conditionalFormatting>
  <conditionalFormatting sqref="O1228:O1229">
    <cfRule type="expression" dxfId="330" priority="385" stopIfTrue="1">
      <formula>IF(AND(O1228&gt;0,#REF!=1),1,0)</formula>
    </cfRule>
    <cfRule type="expression" dxfId="329" priority="386" stopIfTrue="1">
      <formula>IF(AND(O1228&gt;0,#REF!=1),1,0)</formula>
    </cfRule>
    <cfRule type="expression" dxfId="328" priority="387" stopIfTrue="1">
      <formula>IF(AND(O1228&gt;0,#REF!=1),1,0)</formula>
    </cfRule>
  </conditionalFormatting>
  <conditionalFormatting sqref="P1228:P1229">
    <cfRule type="expression" dxfId="327" priority="388" stopIfTrue="1">
      <formula>IF(AND(#REF!&gt;0,#REF!=1),1,0)</formula>
    </cfRule>
    <cfRule type="expression" dxfId="326" priority="389" stopIfTrue="1">
      <formula>IF(AND(#REF!&gt;0,#REF!=1),1,0)</formula>
    </cfRule>
    <cfRule type="expression" dxfId="325" priority="390" stopIfTrue="1">
      <formula>IF(AND(#REF!&gt;0,#REF!=1),1,0)</formula>
    </cfRule>
  </conditionalFormatting>
  <conditionalFormatting sqref="P1067">
    <cfRule type="expression" dxfId="324" priority="377" stopIfTrue="1">
      <formula>IF(#REF!=1,1,0)</formula>
    </cfRule>
    <cfRule type="expression" dxfId="323" priority="378" stopIfTrue="1">
      <formula>IF(#REF!=1,1,0)</formula>
    </cfRule>
  </conditionalFormatting>
  <conditionalFormatting sqref="P1070">
    <cfRule type="expression" dxfId="322" priority="375" stopIfTrue="1">
      <formula>IF(#REF!=1,1,0)</formula>
    </cfRule>
    <cfRule type="expression" dxfId="321" priority="376" stopIfTrue="1">
      <formula>IF(#REF!=1,1,0)</formula>
    </cfRule>
  </conditionalFormatting>
  <conditionalFormatting sqref="P1074">
    <cfRule type="expression" dxfId="320" priority="373" stopIfTrue="1">
      <formula>IF(#REF!=1,1,0)</formula>
    </cfRule>
    <cfRule type="expression" dxfId="319" priority="374" stopIfTrue="1">
      <formula>IF(#REF!=1,1,0)</formula>
    </cfRule>
  </conditionalFormatting>
  <conditionalFormatting sqref="P1077">
    <cfRule type="expression" dxfId="318" priority="371" stopIfTrue="1">
      <formula>IF(#REF!=1,1,0)</formula>
    </cfRule>
    <cfRule type="expression" dxfId="317" priority="372" stopIfTrue="1">
      <formula>IF(#REF!=1,1,0)</formula>
    </cfRule>
  </conditionalFormatting>
  <conditionalFormatting sqref="K1080">
    <cfRule type="cellIs" dxfId="316" priority="359" stopIfTrue="1" operator="equal">
      <formula>1</formula>
    </cfRule>
    <cfRule type="cellIs" dxfId="315" priority="360" stopIfTrue="1" operator="equal">
      <formula>3</formula>
    </cfRule>
  </conditionalFormatting>
  <conditionalFormatting sqref="L1080">
    <cfRule type="cellIs" dxfId="314" priority="361" stopIfTrue="1" operator="equal">
      <formula>1</formula>
    </cfRule>
    <cfRule type="cellIs" dxfId="313" priority="362" stopIfTrue="1" operator="equal">
      <formula>3</formula>
    </cfRule>
  </conditionalFormatting>
  <conditionalFormatting sqref="M1080:N1080">
    <cfRule type="cellIs" dxfId="312" priority="363" stopIfTrue="1" operator="equal">
      <formula>1</formula>
    </cfRule>
    <cfRule type="cellIs" dxfId="311" priority="364" stopIfTrue="1" operator="equal">
      <formula>3</formula>
    </cfRule>
  </conditionalFormatting>
  <conditionalFormatting sqref="O1080">
    <cfRule type="expression" dxfId="310" priority="365" stopIfTrue="1">
      <formula>IF(AND(O1080&gt;0,#REF!=1),1,0)</formula>
    </cfRule>
    <cfRule type="expression" dxfId="309" priority="366" stopIfTrue="1">
      <formula>IF(AND(O1080&gt;0,#REF!=1),1,0)</formula>
    </cfRule>
    <cfRule type="expression" dxfId="308" priority="367" stopIfTrue="1">
      <formula>IF(AND(O1080&gt;0,#REF!=1),1,0)</formula>
    </cfRule>
  </conditionalFormatting>
  <conditionalFormatting sqref="P1080">
    <cfRule type="expression" dxfId="307" priority="368" stopIfTrue="1">
      <formula>IF(AND(#REF!&gt;0,#REF!=1),1,0)</formula>
    </cfRule>
    <cfRule type="expression" dxfId="306" priority="369" stopIfTrue="1">
      <formula>IF(AND(#REF!&gt;0,#REF!=1),1,0)</formula>
    </cfRule>
    <cfRule type="expression" dxfId="305" priority="370" stopIfTrue="1">
      <formula>IF(AND(#REF!&gt;0,#REF!=1),1,0)</formula>
    </cfRule>
  </conditionalFormatting>
  <conditionalFormatting sqref="K207">
    <cfRule type="cellIs" dxfId="304" priority="347" stopIfTrue="1" operator="equal">
      <formula>1</formula>
    </cfRule>
    <cfRule type="cellIs" dxfId="303" priority="348" stopIfTrue="1" operator="equal">
      <formula>3</formula>
    </cfRule>
  </conditionalFormatting>
  <conditionalFormatting sqref="L207">
    <cfRule type="cellIs" dxfId="302" priority="349" stopIfTrue="1" operator="equal">
      <formula>1</formula>
    </cfRule>
    <cfRule type="cellIs" dxfId="301" priority="350" stopIfTrue="1" operator="equal">
      <formula>3</formula>
    </cfRule>
  </conditionalFormatting>
  <conditionalFormatting sqref="M207:N207 AX207 AV207 AQ207:AT207">
    <cfRule type="cellIs" dxfId="300" priority="351" stopIfTrue="1" operator="equal">
      <formula>1</formula>
    </cfRule>
    <cfRule type="cellIs" dxfId="299" priority="352" stopIfTrue="1" operator="equal">
      <formula>3</formula>
    </cfRule>
  </conditionalFormatting>
  <conditionalFormatting sqref="K275">
    <cfRule type="cellIs" dxfId="298" priority="335" stopIfTrue="1" operator="equal">
      <formula>1</formula>
    </cfRule>
    <cfRule type="cellIs" dxfId="297" priority="336" stopIfTrue="1" operator="equal">
      <formula>3</formula>
    </cfRule>
  </conditionalFormatting>
  <conditionalFormatting sqref="L275">
    <cfRule type="cellIs" dxfId="296" priority="337" stopIfTrue="1" operator="equal">
      <formula>1</formula>
    </cfRule>
    <cfRule type="cellIs" dxfId="295" priority="338" stopIfTrue="1" operator="equal">
      <formula>3</formula>
    </cfRule>
  </conditionalFormatting>
  <conditionalFormatting sqref="AQ275:AT275 AV275 AX275 M275:N275">
    <cfRule type="cellIs" dxfId="294" priority="339" stopIfTrue="1" operator="equal">
      <formula>1</formula>
    </cfRule>
    <cfRule type="cellIs" dxfId="293" priority="340" stopIfTrue="1" operator="equal">
      <formula>3</formula>
    </cfRule>
  </conditionalFormatting>
  <conditionalFormatting sqref="K1236">
    <cfRule type="cellIs" dxfId="292" priority="323" stopIfTrue="1" operator="equal">
      <formula>1</formula>
    </cfRule>
    <cfRule type="cellIs" dxfId="291" priority="324" stopIfTrue="1" operator="equal">
      <formula>3</formula>
    </cfRule>
  </conditionalFormatting>
  <conditionalFormatting sqref="L1236">
    <cfRule type="cellIs" dxfId="290" priority="325" stopIfTrue="1" operator="equal">
      <formula>1</formula>
    </cfRule>
    <cfRule type="cellIs" dxfId="289" priority="326" stopIfTrue="1" operator="equal">
      <formula>3</formula>
    </cfRule>
  </conditionalFormatting>
  <conditionalFormatting sqref="M1236:N1236">
    <cfRule type="cellIs" dxfId="288" priority="327" stopIfTrue="1" operator="equal">
      <formula>1</formula>
    </cfRule>
    <cfRule type="cellIs" dxfId="287" priority="328" stopIfTrue="1" operator="equal">
      <formula>3</formula>
    </cfRule>
  </conditionalFormatting>
  <conditionalFormatting sqref="O1236">
    <cfRule type="expression" dxfId="286" priority="329" stopIfTrue="1">
      <formula>IF(AND(O1236&gt;0,#REF!=1),1,0)</formula>
    </cfRule>
    <cfRule type="expression" dxfId="285" priority="330" stopIfTrue="1">
      <formula>IF(AND(O1236&gt;0,#REF!=1),1,0)</formula>
    </cfRule>
    <cfRule type="expression" dxfId="284" priority="331" stopIfTrue="1">
      <formula>IF(AND(O1236&gt;0,#REF!=1),1,0)</formula>
    </cfRule>
  </conditionalFormatting>
  <conditionalFormatting sqref="P1236">
    <cfRule type="expression" dxfId="283" priority="332" stopIfTrue="1">
      <formula>IF(AND(#REF!&gt;0,#REF!=1),1,0)</formula>
    </cfRule>
    <cfRule type="expression" dxfId="282" priority="333" stopIfTrue="1">
      <formula>IF(AND(#REF!&gt;0,#REF!=1),1,0)</formula>
    </cfRule>
    <cfRule type="expression" dxfId="281" priority="334" stopIfTrue="1">
      <formula>IF(AND(#REF!&gt;0,#REF!=1),1,0)</formula>
    </cfRule>
  </conditionalFormatting>
  <conditionalFormatting sqref="K1803">
    <cfRule type="cellIs" dxfId="280" priority="311" stopIfTrue="1" operator="equal">
      <formula>1</formula>
    </cfRule>
    <cfRule type="cellIs" dxfId="279" priority="312" stopIfTrue="1" operator="equal">
      <formula>3</formula>
    </cfRule>
  </conditionalFormatting>
  <conditionalFormatting sqref="L1803">
    <cfRule type="cellIs" dxfId="278" priority="313" stopIfTrue="1" operator="equal">
      <formula>1</formula>
    </cfRule>
    <cfRule type="cellIs" dxfId="277" priority="314" stopIfTrue="1" operator="equal">
      <formula>3</formula>
    </cfRule>
  </conditionalFormatting>
  <conditionalFormatting sqref="M1803:N1803">
    <cfRule type="cellIs" dxfId="276" priority="315" stopIfTrue="1" operator="equal">
      <formula>1</formula>
    </cfRule>
    <cfRule type="cellIs" dxfId="275" priority="316" stopIfTrue="1" operator="equal">
      <formula>3</formula>
    </cfRule>
  </conditionalFormatting>
  <conditionalFormatting sqref="O1803">
    <cfRule type="expression" dxfId="274" priority="317" stopIfTrue="1">
      <formula>IF(AND(O1803&gt;0,#REF!=1),1,0)</formula>
    </cfRule>
    <cfRule type="expression" dxfId="273" priority="318" stopIfTrue="1">
      <formula>IF(AND(O1803&gt;0,#REF!=1),1,0)</formula>
    </cfRule>
    <cfRule type="expression" dxfId="272" priority="319" stopIfTrue="1">
      <formula>IF(AND(O1803&gt;0,#REF!=1),1,0)</formula>
    </cfRule>
  </conditionalFormatting>
  <conditionalFormatting sqref="P1803">
    <cfRule type="expression" dxfId="271" priority="320" stopIfTrue="1">
      <formula>IF(AND(#REF!&gt;0,#REF!=1),1,0)</formula>
    </cfRule>
    <cfRule type="expression" dxfId="270" priority="321" stopIfTrue="1">
      <formula>IF(AND(#REF!&gt;0,#REF!=1),1,0)</formula>
    </cfRule>
    <cfRule type="expression" dxfId="269" priority="322" stopIfTrue="1">
      <formula>IF(AND(#REF!&gt;0,#REF!=1),1,0)</formula>
    </cfRule>
  </conditionalFormatting>
  <conditionalFormatting sqref="K488:K491">
    <cfRule type="cellIs" dxfId="268" priority="299" stopIfTrue="1" operator="equal">
      <formula>1</formula>
    </cfRule>
    <cfRule type="cellIs" dxfId="267" priority="300" stopIfTrue="1" operator="equal">
      <formula>3</formula>
    </cfRule>
  </conditionalFormatting>
  <conditionalFormatting sqref="L488:L491">
    <cfRule type="cellIs" dxfId="266" priority="301" stopIfTrue="1" operator="equal">
      <formula>1</formula>
    </cfRule>
    <cfRule type="cellIs" dxfId="265" priority="302" stopIfTrue="1" operator="equal">
      <formula>3</formula>
    </cfRule>
  </conditionalFormatting>
  <conditionalFormatting sqref="M488:N491 AX488:AX491 AV488:AV491 AQ488:AT491">
    <cfRule type="cellIs" dxfId="264" priority="303" stopIfTrue="1" operator="equal">
      <formula>1</formula>
    </cfRule>
    <cfRule type="cellIs" dxfId="263" priority="304" stopIfTrue="1" operator="equal">
      <formula>3</formula>
    </cfRule>
  </conditionalFormatting>
  <conditionalFormatting sqref="K1737:K1741">
    <cfRule type="cellIs" dxfId="262" priority="285" stopIfTrue="1" operator="equal">
      <formula>1</formula>
    </cfRule>
    <cfRule type="cellIs" dxfId="261" priority="286" stopIfTrue="1" operator="equal">
      <formula>3</formula>
    </cfRule>
  </conditionalFormatting>
  <conditionalFormatting sqref="L1737:L1741">
    <cfRule type="cellIs" dxfId="260" priority="287" stopIfTrue="1" operator="equal">
      <formula>1</formula>
    </cfRule>
    <cfRule type="cellIs" dxfId="259" priority="288" stopIfTrue="1" operator="equal">
      <formula>3</formula>
    </cfRule>
  </conditionalFormatting>
  <conditionalFormatting sqref="M1737:M1741">
    <cfRule type="cellIs" dxfId="258" priority="289" stopIfTrue="1" operator="equal">
      <formula>1</formula>
    </cfRule>
    <cfRule type="cellIs" dxfId="257" priority="290" stopIfTrue="1" operator="equal">
      <formula>3</formula>
    </cfRule>
  </conditionalFormatting>
  <conditionalFormatting sqref="O1737:O1741">
    <cfRule type="expression" dxfId="256" priority="291" stopIfTrue="1">
      <formula>IF(AND(O1737&gt;0,#REF!=1),1,0)</formula>
    </cfRule>
    <cfRule type="expression" dxfId="255" priority="292" stopIfTrue="1">
      <formula>IF(AND(O1737&gt;0,#REF!=1),1,0)</formula>
    </cfRule>
    <cfRule type="expression" dxfId="254" priority="293" stopIfTrue="1">
      <formula>IF(AND(O1737&gt;0,#REF!=1),1,0)</formula>
    </cfRule>
  </conditionalFormatting>
  <conditionalFormatting sqref="P1737:P1741">
    <cfRule type="expression" dxfId="253" priority="294" stopIfTrue="1">
      <formula>IF(AND(#REF!&gt;0,#REF!=1),1,0)</formula>
    </cfRule>
    <cfRule type="expression" dxfId="252" priority="295" stopIfTrue="1">
      <formula>IF(AND(#REF!&gt;0,#REF!=1),1,0)</formula>
    </cfRule>
    <cfRule type="expression" dxfId="251" priority="296" stopIfTrue="1">
      <formula>IF(AND(#REF!&gt;0,#REF!=1),1,0)</formula>
    </cfRule>
  </conditionalFormatting>
  <conditionalFormatting sqref="N1737:N1741">
    <cfRule type="cellIs" dxfId="250" priority="297" stopIfTrue="1" operator="equal">
      <formula>1</formula>
    </cfRule>
    <cfRule type="cellIs" dxfId="249" priority="298" stopIfTrue="1" operator="equal">
      <formula>3</formula>
    </cfRule>
  </conditionalFormatting>
  <conditionalFormatting sqref="K497">
    <cfRule type="cellIs" dxfId="248" priority="273" stopIfTrue="1" operator="equal">
      <formula>1</formula>
    </cfRule>
    <cfRule type="cellIs" dxfId="247" priority="274" stopIfTrue="1" operator="equal">
      <formula>3</formula>
    </cfRule>
  </conditionalFormatting>
  <conditionalFormatting sqref="L497">
    <cfRule type="cellIs" dxfId="246" priority="275" stopIfTrue="1" operator="equal">
      <formula>1</formula>
    </cfRule>
    <cfRule type="cellIs" dxfId="245" priority="276" stopIfTrue="1" operator="equal">
      <formula>3</formula>
    </cfRule>
  </conditionalFormatting>
  <conditionalFormatting sqref="AQ497:AT497 AV497 AX497 M497:N497">
    <cfRule type="cellIs" dxfId="244" priority="277" stopIfTrue="1" operator="equal">
      <formula>1</formula>
    </cfRule>
    <cfRule type="cellIs" dxfId="243" priority="278" stopIfTrue="1" operator="equal">
      <formula>3</formula>
    </cfRule>
  </conditionalFormatting>
  <conditionalFormatting sqref="P1773:P1774">
    <cfRule type="expression" dxfId="242" priority="271" stopIfTrue="1">
      <formula>IF(#REF!=1,1,0)</formula>
    </cfRule>
    <cfRule type="expression" dxfId="241" priority="272" stopIfTrue="1">
      <formula>IF(#REF!=1,1,0)</formula>
    </cfRule>
  </conditionalFormatting>
  <conditionalFormatting sqref="K1768:K1769">
    <cfRule type="cellIs" dxfId="240" priority="257" stopIfTrue="1" operator="equal">
      <formula>1</formula>
    </cfRule>
    <cfRule type="cellIs" dxfId="239" priority="258" stopIfTrue="1" operator="equal">
      <formula>3</formula>
    </cfRule>
  </conditionalFormatting>
  <conditionalFormatting sqref="L1768:L1769">
    <cfRule type="cellIs" dxfId="238" priority="259" stopIfTrue="1" operator="equal">
      <formula>1</formula>
    </cfRule>
    <cfRule type="cellIs" dxfId="237" priority="260" stopIfTrue="1" operator="equal">
      <formula>3</formula>
    </cfRule>
  </conditionalFormatting>
  <conditionalFormatting sqref="M1768:M1769">
    <cfRule type="cellIs" dxfId="236" priority="261" stopIfTrue="1" operator="equal">
      <formula>1</formula>
    </cfRule>
    <cfRule type="cellIs" dxfId="235" priority="262" stopIfTrue="1" operator="equal">
      <formula>3</formula>
    </cfRule>
  </conditionalFormatting>
  <conditionalFormatting sqref="O1768:O1769">
    <cfRule type="expression" dxfId="234" priority="263" stopIfTrue="1">
      <formula>IF(AND(O1768&gt;0,#REF!=1),1,0)</formula>
    </cfRule>
    <cfRule type="expression" dxfId="233" priority="264" stopIfTrue="1">
      <formula>IF(AND(O1768&gt;0,#REF!=1),1,0)</formula>
    </cfRule>
    <cfRule type="expression" dxfId="232" priority="265" stopIfTrue="1">
      <formula>IF(AND(O1768&gt;0,#REF!=1),1,0)</formula>
    </cfRule>
  </conditionalFormatting>
  <conditionalFormatting sqref="P1768:P1769">
    <cfRule type="expression" dxfId="231" priority="266" stopIfTrue="1">
      <formula>IF(AND(#REF!&gt;0,#REF!=1),1,0)</formula>
    </cfRule>
    <cfRule type="expression" dxfId="230" priority="267" stopIfTrue="1">
      <formula>IF(AND(#REF!&gt;0,#REF!=1),1,0)</formula>
    </cfRule>
    <cfRule type="expression" dxfId="229" priority="268" stopIfTrue="1">
      <formula>IF(AND(#REF!&gt;0,#REF!=1),1,0)</formula>
    </cfRule>
  </conditionalFormatting>
  <conditionalFormatting sqref="N1768:N1769">
    <cfRule type="cellIs" dxfId="228" priority="269" stopIfTrue="1" operator="equal">
      <formula>1</formula>
    </cfRule>
    <cfRule type="cellIs" dxfId="227" priority="270" stopIfTrue="1" operator="equal">
      <formula>3</formula>
    </cfRule>
  </conditionalFormatting>
  <conditionalFormatting sqref="K1557">
    <cfRule type="cellIs" dxfId="226" priority="243" stopIfTrue="1" operator="equal">
      <formula>1</formula>
    </cfRule>
    <cfRule type="cellIs" dxfId="225" priority="244" stopIfTrue="1" operator="equal">
      <formula>3</formula>
    </cfRule>
  </conditionalFormatting>
  <conditionalFormatting sqref="L1557">
    <cfRule type="cellIs" dxfId="224" priority="245" stopIfTrue="1" operator="equal">
      <formula>1</formula>
    </cfRule>
    <cfRule type="cellIs" dxfId="223" priority="246" stopIfTrue="1" operator="equal">
      <formula>3</formula>
    </cfRule>
  </conditionalFormatting>
  <conditionalFormatting sqref="M1557">
    <cfRule type="cellIs" dxfId="222" priority="247" stopIfTrue="1" operator="equal">
      <formula>1</formula>
    </cfRule>
    <cfRule type="cellIs" dxfId="221" priority="248" stopIfTrue="1" operator="equal">
      <formula>3</formula>
    </cfRule>
  </conditionalFormatting>
  <conditionalFormatting sqref="O1557">
    <cfRule type="expression" dxfId="220" priority="249" stopIfTrue="1">
      <formula>IF(AND(O1557&gt;0,#REF!=1),1,0)</formula>
    </cfRule>
    <cfRule type="expression" dxfId="219" priority="250" stopIfTrue="1">
      <formula>IF(AND(O1557&gt;0,#REF!=1),1,0)</formula>
    </cfRule>
    <cfRule type="expression" dxfId="218" priority="251" stopIfTrue="1">
      <formula>IF(AND(O1557&gt;0,#REF!=1),1,0)</formula>
    </cfRule>
  </conditionalFormatting>
  <conditionalFormatting sqref="P1557">
    <cfRule type="expression" dxfId="217" priority="252" stopIfTrue="1">
      <formula>IF(AND(#REF!&gt;0,#REF!=1),1,0)</formula>
    </cfRule>
    <cfRule type="expression" dxfId="216" priority="253" stopIfTrue="1">
      <formula>IF(AND(#REF!&gt;0,#REF!=1),1,0)</formula>
    </cfRule>
    <cfRule type="expression" dxfId="215" priority="254" stopIfTrue="1">
      <formula>IF(AND(#REF!&gt;0,#REF!=1),1,0)</formula>
    </cfRule>
  </conditionalFormatting>
  <conditionalFormatting sqref="N1557">
    <cfRule type="cellIs" dxfId="214" priority="255" stopIfTrue="1" operator="equal">
      <formula>1</formula>
    </cfRule>
    <cfRule type="cellIs" dxfId="213" priority="256" stopIfTrue="1" operator="equal">
      <formula>3</formula>
    </cfRule>
  </conditionalFormatting>
  <conditionalFormatting sqref="K404">
    <cfRule type="cellIs" dxfId="212" priority="231" stopIfTrue="1" operator="equal">
      <formula>1</formula>
    </cfRule>
    <cfRule type="cellIs" dxfId="211" priority="232" stopIfTrue="1" operator="equal">
      <formula>3</formula>
    </cfRule>
  </conditionalFormatting>
  <conditionalFormatting sqref="L404">
    <cfRule type="cellIs" dxfId="210" priority="233" stopIfTrue="1" operator="equal">
      <formula>1</formula>
    </cfRule>
    <cfRule type="cellIs" dxfId="209" priority="234" stopIfTrue="1" operator="equal">
      <formula>3</formula>
    </cfRule>
  </conditionalFormatting>
  <conditionalFormatting sqref="M404:N404 AX404 AV404 AQ404:AT404">
    <cfRule type="cellIs" dxfId="208" priority="235" stopIfTrue="1" operator="equal">
      <formula>1</formula>
    </cfRule>
    <cfRule type="cellIs" dxfId="207" priority="236" stopIfTrue="1" operator="equal">
      <formula>3</formula>
    </cfRule>
  </conditionalFormatting>
  <conditionalFormatting sqref="K1264">
    <cfRule type="cellIs" dxfId="206" priority="219" stopIfTrue="1" operator="equal">
      <formula>1</formula>
    </cfRule>
    <cfRule type="cellIs" dxfId="205" priority="220" stopIfTrue="1" operator="equal">
      <formula>3</formula>
    </cfRule>
  </conditionalFormatting>
  <conditionalFormatting sqref="L1264">
    <cfRule type="cellIs" dxfId="204" priority="221" stopIfTrue="1" operator="equal">
      <formula>1</formula>
    </cfRule>
    <cfRule type="cellIs" dxfId="203" priority="222" stopIfTrue="1" operator="equal">
      <formula>3</formula>
    </cfRule>
  </conditionalFormatting>
  <conditionalFormatting sqref="M1264:N1264">
    <cfRule type="cellIs" dxfId="202" priority="223" stopIfTrue="1" operator="equal">
      <formula>1</formula>
    </cfRule>
    <cfRule type="cellIs" dxfId="201" priority="224" stopIfTrue="1" operator="equal">
      <formula>3</formula>
    </cfRule>
  </conditionalFormatting>
  <conditionalFormatting sqref="O1264">
    <cfRule type="expression" dxfId="200" priority="225" stopIfTrue="1">
      <formula>IF(AND(O1264&gt;0,#REF!=1),1,0)</formula>
    </cfRule>
    <cfRule type="expression" dxfId="199" priority="226" stopIfTrue="1">
      <formula>IF(AND(O1264&gt;0,#REF!=1),1,0)</formula>
    </cfRule>
    <cfRule type="expression" dxfId="198" priority="227" stopIfTrue="1">
      <formula>IF(AND(O1264&gt;0,#REF!=1),1,0)</formula>
    </cfRule>
  </conditionalFormatting>
  <conditionalFormatting sqref="P1264">
    <cfRule type="expression" dxfId="197" priority="228" stopIfTrue="1">
      <formula>IF(AND(#REF!&gt;0,#REF!=1),1,0)</formula>
    </cfRule>
    <cfRule type="expression" dxfId="196" priority="229" stopIfTrue="1">
      <formula>IF(AND(#REF!&gt;0,#REF!=1),1,0)</formula>
    </cfRule>
    <cfRule type="expression" dxfId="195" priority="230" stopIfTrue="1">
      <formula>IF(AND(#REF!&gt;0,#REF!=1),1,0)</formula>
    </cfRule>
  </conditionalFormatting>
  <conditionalFormatting sqref="K1334:K1335">
    <cfRule type="cellIs" dxfId="194" priority="207" stopIfTrue="1" operator="equal">
      <formula>1</formula>
    </cfRule>
    <cfRule type="cellIs" dxfId="193" priority="208" stopIfTrue="1" operator="equal">
      <formula>3</formula>
    </cfRule>
  </conditionalFormatting>
  <conditionalFormatting sqref="L1334:L1335">
    <cfRule type="cellIs" dxfId="192" priority="209" stopIfTrue="1" operator="equal">
      <formula>1</formula>
    </cfRule>
    <cfRule type="cellIs" dxfId="191" priority="210" stopIfTrue="1" operator="equal">
      <formula>3</formula>
    </cfRule>
  </conditionalFormatting>
  <conditionalFormatting sqref="M1334:N1335">
    <cfRule type="cellIs" dxfId="190" priority="211" stopIfTrue="1" operator="equal">
      <formula>1</formula>
    </cfRule>
    <cfRule type="cellIs" dxfId="189" priority="212" stopIfTrue="1" operator="equal">
      <formula>3</formula>
    </cfRule>
  </conditionalFormatting>
  <conditionalFormatting sqref="O1334:O1335">
    <cfRule type="expression" dxfId="188" priority="213" stopIfTrue="1">
      <formula>IF(AND(O1334&gt;0,#REF!=1),1,0)</formula>
    </cfRule>
    <cfRule type="expression" dxfId="187" priority="214" stopIfTrue="1">
      <formula>IF(AND(O1334&gt;0,#REF!=1),1,0)</formula>
    </cfRule>
    <cfRule type="expression" dxfId="186" priority="215" stopIfTrue="1">
      <formula>IF(AND(O1334&gt;0,#REF!=1),1,0)</formula>
    </cfRule>
  </conditionalFormatting>
  <conditionalFormatting sqref="P1334:P1335">
    <cfRule type="expression" dxfId="185" priority="216" stopIfTrue="1">
      <formula>IF(AND(#REF!&gt;0,#REF!=1),1,0)</formula>
    </cfRule>
    <cfRule type="expression" dxfId="184" priority="217" stopIfTrue="1">
      <formula>IF(AND(#REF!&gt;0,#REF!=1),1,0)</formula>
    </cfRule>
    <cfRule type="expression" dxfId="183" priority="218" stopIfTrue="1">
      <formula>IF(AND(#REF!&gt;0,#REF!=1),1,0)</formula>
    </cfRule>
  </conditionalFormatting>
  <conditionalFormatting sqref="K1287">
    <cfRule type="cellIs" dxfId="182" priority="195" stopIfTrue="1" operator="equal">
      <formula>1</formula>
    </cfRule>
    <cfRule type="cellIs" dxfId="181" priority="196" stopIfTrue="1" operator="equal">
      <formula>3</formula>
    </cfRule>
  </conditionalFormatting>
  <conditionalFormatting sqref="L1287">
    <cfRule type="cellIs" dxfId="180" priority="197" stopIfTrue="1" operator="equal">
      <formula>1</formula>
    </cfRule>
    <cfRule type="cellIs" dxfId="179" priority="198" stopIfTrue="1" operator="equal">
      <formula>3</formula>
    </cfRule>
  </conditionalFormatting>
  <conditionalFormatting sqref="M1287:N1287">
    <cfRule type="cellIs" dxfId="178" priority="199" stopIfTrue="1" operator="equal">
      <formula>1</formula>
    </cfRule>
    <cfRule type="cellIs" dxfId="177" priority="200" stopIfTrue="1" operator="equal">
      <formula>3</formula>
    </cfRule>
  </conditionalFormatting>
  <conditionalFormatting sqref="O1287">
    <cfRule type="expression" dxfId="176" priority="201" stopIfTrue="1">
      <formula>IF(AND(O1287&gt;0,#REF!=1),1,0)</formula>
    </cfRule>
    <cfRule type="expression" dxfId="175" priority="202" stopIfTrue="1">
      <formula>IF(AND(O1287&gt;0,#REF!=1),1,0)</formula>
    </cfRule>
    <cfRule type="expression" dxfId="174" priority="203" stopIfTrue="1">
      <formula>IF(AND(O1287&gt;0,#REF!=1),1,0)</formula>
    </cfRule>
  </conditionalFormatting>
  <conditionalFormatting sqref="P1287">
    <cfRule type="expression" dxfId="173" priority="204" stopIfTrue="1">
      <formula>IF(AND(#REF!&gt;0,#REF!=1),1,0)</formula>
    </cfRule>
    <cfRule type="expression" dxfId="172" priority="205" stopIfTrue="1">
      <formula>IF(AND(#REF!&gt;0,#REF!=1),1,0)</formula>
    </cfRule>
    <cfRule type="expression" dxfId="171" priority="206" stopIfTrue="1">
      <formula>IF(AND(#REF!&gt;0,#REF!=1),1,0)</formula>
    </cfRule>
  </conditionalFormatting>
  <conditionalFormatting sqref="K1296">
    <cfRule type="cellIs" dxfId="170" priority="183" stopIfTrue="1" operator="equal">
      <formula>1</formula>
    </cfRule>
    <cfRule type="cellIs" dxfId="169" priority="184" stopIfTrue="1" operator="equal">
      <formula>3</formula>
    </cfRule>
  </conditionalFormatting>
  <conditionalFormatting sqref="L1296">
    <cfRule type="cellIs" dxfId="168" priority="185" stopIfTrue="1" operator="equal">
      <formula>1</formula>
    </cfRule>
    <cfRule type="cellIs" dxfId="167" priority="186" stopIfTrue="1" operator="equal">
      <formula>3</formula>
    </cfRule>
  </conditionalFormatting>
  <conditionalFormatting sqref="M1296:N1296">
    <cfRule type="cellIs" dxfId="166" priority="187" stopIfTrue="1" operator="equal">
      <formula>1</formula>
    </cfRule>
    <cfRule type="cellIs" dxfId="165" priority="188" stopIfTrue="1" operator="equal">
      <formula>3</formula>
    </cfRule>
  </conditionalFormatting>
  <conditionalFormatting sqref="O1296">
    <cfRule type="expression" dxfId="164" priority="189" stopIfTrue="1">
      <formula>IF(AND(O1296&gt;0,#REF!=1),1,0)</formula>
    </cfRule>
    <cfRule type="expression" dxfId="163" priority="190" stopIfTrue="1">
      <formula>IF(AND(O1296&gt;0,#REF!=1),1,0)</formula>
    </cfRule>
    <cfRule type="expression" dxfId="162" priority="191" stopIfTrue="1">
      <formula>IF(AND(O1296&gt;0,#REF!=1),1,0)</formula>
    </cfRule>
  </conditionalFormatting>
  <conditionalFormatting sqref="P1296">
    <cfRule type="expression" dxfId="161" priority="192" stopIfTrue="1">
      <formula>IF(AND(#REF!&gt;0,#REF!=1),1,0)</formula>
    </cfRule>
    <cfRule type="expression" dxfId="160" priority="193" stopIfTrue="1">
      <formula>IF(AND(#REF!&gt;0,#REF!=1),1,0)</formula>
    </cfRule>
    <cfRule type="expression" dxfId="159" priority="194" stopIfTrue="1">
      <formula>IF(AND(#REF!&gt;0,#REF!=1),1,0)</formula>
    </cfRule>
  </conditionalFormatting>
  <conditionalFormatting sqref="K1301">
    <cfRule type="cellIs" dxfId="158" priority="171" stopIfTrue="1" operator="equal">
      <formula>1</formula>
    </cfRule>
    <cfRule type="cellIs" dxfId="157" priority="172" stopIfTrue="1" operator="equal">
      <formula>3</formula>
    </cfRule>
  </conditionalFormatting>
  <conditionalFormatting sqref="L1301">
    <cfRule type="cellIs" dxfId="156" priority="173" stopIfTrue="1" operator="equal">
      <formula>1</formula>
    </cfRule>
    <cfRule type="cellIs" dxfId="155" priority="174" stopIfTrue="1" operator="equal">
      <formula>3</formula>
    </cfRule>
  </conditionalFormatting>
  <conditionalFormatting sqref="M1301:N1301">
    <cfRule type="cellIs" dxfId="154" priority="175" stopIfTrue="1" operator="equal">
      <formula>1</formula>
    </cfRule>
    <cfRule type="cellIs" dxfId="153" priority="176" stopIfTrue="1" operator="equal">
      <formula>3</formula>
    </cfRule>
  </conditionalFormatting>
  <conditionalFormatting sqref="O1301">
    <cfRule type="expression" dxfId="152" priority="177" stopIfTrue="1">
      <formula>IF(AND(O1301&gt;0,#REF!=1),1,0)</formula>
    </cfRule>
    <cfRule type="expression" dxfId="151" priority="178" stopIfTrue="1">
      <formula>IF(AND(O1301&gt;0,#REF!=1),1,0)</formula>
    </cfRule>
    <cfRule type="expression" dxfId="150" priority="179" stopIfTrue="1">
      <formula>IF(AND(O1301&gt;0,#REF!=1),1,0)</formula>
    </cfRule>
  </conditionalFormatting>
  <conditionalFormatting sqref="P1301">
    <cfRule type="expression" dxfId="149" priority="180" stopIfTrue="1">
      <formula>IF(AND(#REF!&gt;0,#REF!=1),1,0)</formula>
    </cfRule>
    <cfRule type="expression" dxfId="148" priority="181" stopIfTrue="1">
      <formula>IF(AND(#REF!&gt;0,#REF!=1),1,0)</formula>
    </cfRule>
    <cfRule type="expression" dxfId="147" priority="182" stopIfTrue="1">
      <formula>IF(AND(#REF!&gt;0,#REF!=1),1,0)</formula>
    </cfRule>
  </conditionalFormatting>
  <conditionalFormatting sqref="K1312">
    <cfRule type="cellIs" dxfId="146" priority="159" stopIfTrue="1" operator="equal">
      <formula>1</formula>
    </cfRule>
    <cfRule type="cellIs" dxfId="145" priority="160" stopIfTrue="1" operator="equal">
      <formula>3</formula>
    </cfRule>
  </conditionalFormatting>
  <conditionalFormatting sqref="L1312">
    <cfRule type="cellIs" dxfId="144" priority="161" stopIfTrue="1" operator="equal">
      <formula>1</formula>
    </cfRule>
    <cfRule type="cellIs" dxfId="143" priority="162" stopIfTrue="1" operator="equal">
      <formula>3</formula>
    </cfRule>
  </conditionalFormatting>
  <conditionalFormatting sqref="M1312:N1312">
    <cfRule type="cellIs" dxfId="142" priority="163" stopIfTrue="1" operator="equal">
      <formula>1</formula>
    </cfRule>
    <cfRule type="cellIs" dxfId="141" priority="164" stopIfTrue="1" operator="equal">
      <formula>3</formula>
    </cfRule>
  </conditionalFormatting>
  <conditionalFormatting sqref="O1312">
    <cfRule type="expression" dxfId="140" priority="165" stopIfTrue="1">
      <formula>IF(AND(O1312&gt;0,#REF!=1),1,0)</formula>
    </cfRule>
    <cfRule type="expression" dxfId="139" priority="166" stopIfTrue="1">
      <formula>IF(AND(O1312&gt;0,#REF!=1),1,0)</formula>
    </cfRule>
    <cfRule type="expression" dxfId="138" priority="167" stopIfTrue="1">
      <formula>IF(AND(O1312&gt;0,#REF!=1),1,0)</formula>
    </cfRule>
  </conditionalFormatting>
  <conditionalFormatting sqref="P1312">
    <cfRule type="expression" dxfId="137" priority="168" stopIfTrue="1">
      <formula>IF(AND(#REF!&gt;0,#REF!=1),1,0)</formula>
    </cfRule>
    <cfRule type="expression" dxfId="136" priority="169" stopIfTrue="1">
      <formula>IF(AND(#REF!&gt;0,#REF!=1),1,0)</formula>
    </cfRule>
    <cfRule type="expression" dxfId="135" priority="170" stopIfTrue="1">
      <formula>IF(AND(#REF!&gt;0,#REF!=1),1,0)</formula>
    </cfRule>
  </conditionalFormatting>
  <conditionalFormatting sqref="K1324:K1325">
    <cfRule type="cellIs" dxfId="134" priority="147" stopIfTrue="1" operator="equal">
      <formula>1</formula>
    </cfRule>
    <cfRule type="cellIs" dxfId="133" priority="148" stopIfTrue="1" operator="equal">
      <formula>3</formula>
    </cfRule>
  </conditionalFormatting>
  <conditionalFormatting sqref="L1324:L1325">
    <cfRule type="cellIs" dxfId="132" priority="149" stopIfTrue="1" operator="equal">
      <formula>1</formula>
    </cfRule>
    <cfRule type="cellIs" dxfId="131" priority="150" stopIfTrue="1" operator="equal">
      <formula>3</formula>
    </cfRule>
  </conditionalFormatting>
  <conditionalFormatting sqref="M1324:N1325">
    <cfRule type="cellIs" dxfId="130" priority="151" stopIfTrue="1" operator="equal">
      <formula>1</formula>
    </cfRule>
    <cfRule type="cellIs" dxfId="129" priority="152" stopIfTrue="1" operator="equal">
      <formula>3</formula>
    </cfRule>
  </conditionalFormatting>
  <conditionalFormatting sqref="O1324:O1325">
    <cfRule type="expression" dxfId="128" priority="153" stopIfTrue="1">
      <formula>IF(AND(O1324&gt;0,#REF!=1),1,0)</formula>
    </cfRule>
    <cfRule type="expression" dxfId="127" priority="154" stopIfTrue="1">
      <formula>IF(AND(O1324&gt;0,#REF!=1),1,0)</formula>
    </cfRule>
    <cfRule type="expression" dxfId="126" priority="155" stopIfTrue="1">
      <formula>IF(AND(O1324&gt;0,#REF!=1),1,0)</formula>
    </cfRule>
  </conditionalFormatting>
  <conditionalFormatting sqref="P1324:P1325">
    <cfRule type="expression" dxfId="125" priority="156" stopIfTrue="1">
      <formula>IF(AND(#REF!&gt;0,#REF!=1),1,0)</formula>
    </cfRule>
    <cfRule type="expression" dxfId="124" priority="157" stopIfTrue="1">
      <formula>IF(AND(#REF!&gt;0,#REF!=1),1,0)</formula>
    </cfRule>
    <cfRule type="expression" dxfId="123" priority="158" stopIfTrue="1">
      <formula>IF(AND(#REF!&gt;0,#REF!=1),1,0)</formula>
    </cfRule>
  </conditionalFormatting>
  <conditionalFormatting sqref="K1322:K1323">
    <cfRule type="cellIs" dxfId="122" priority="135" stopIfTrue="1" operator="equal">
      <formula>1</formula>
    </cfRule>
    <cfRule type="cellIs" dxfId="121" priority="136" stopIfTrue="1" operator="equal">
      <formula>3</formula>
    </cfRule>
  </conditionalFormatting>
  <conditionalFormatting sqref="L1322:L1323">
    <cfRule type="cellIs" dxfId="120" priority="137" stopIfTrue="1" operator="equal">
      <formula>1</formula>
    </cfRule>
    <cfRule type="cellIs" dxfId="119" priority="138" stopIfTrue="1" operator="equal">
      <formula>3</formula>
    </cfRule>
  </conditionalFormatting>
  <conditionalFormatting sqref="M1322:N1323">
    <cfRule type="cellIs" dxfId="118" priority="139" stopIfTrue="1" operator="equal">
      <formula>1</formula>
    </cfRule>
    <cfRule type="cellIs" dxfId="117" priority="140" stopIfTrue="1" operator="equal">
      <formula>3</formula>
    </cfRule>
  </conditionalFormatting>
  <conditionalFormatting sqref="O1322:O1323">
    <cfRule type="expression" dxfId="116" priority="141" stopIfTrue="1">
      <formula>IF(AND(O1322&gt;0,#REF!=1),1,0)</formula>
    </cfRule>
    <cfRule type="expression" dxfId="115" priority="142" stopIfTrue="1">
      <formula>IF(AND(O1322&gt;0,#REF!=1),1,0)</formula>
    </cfRule>
    <cfRule type="expression" dxfId="114" priority="143" stopIfTrue="1">
      <formula>IF(AND(O1322&gt;0,#REF!=1),1,0)</formula>
    </cfRule>
  </conditionalFormatting>
  <conditionalFormatting sqref="P1322:P1323">
    <cfRule type="expression" dxfId="113" priority="144" stopIfTrue="1">
      <formula>IF(AND(#REF!&gt;0,#REF!=1),1,0)</formula>
    </cfRule>
    <cfRule type="expression" dxfId="112" priority="145" stopIfTrue="1">
      <formula>IF(AND(#REF!&gt;0,#REF!=1),1,0)</formula>
    </cfRule>
    <cfRule type="expression" dxfId="111" priority="146" stopIfTrue="1">
      <formula>IF(AND(#REF!&gt;0,#REF!=1),1,0)</formula>
    </cfRule>
  </conditionalFormatting>
  <conditionalFormatting sqref="K430">
    <cfRule type="cellIs" dxfId="110" priority="123" stopIfTrue="1" operator="equal">
      <formula>1</formula>
    </cfRule>
    <cfRule type="cellIs" dxfId="109" priority="124" stopIfTrue="1" operator="equal">
      <formula>3</formula>
    </cfRule>
  </conditionalFormatting>
  <conditionalFormatting sqref="L430">
    <cfRule type="cellIs" dxfId="108" priority="125" stopIfTrue="1" operator="equal">
      <formula>1</formula>
    </cfRule>
    <cfRule type="cellIs" dxfId="107" priority="126" stopIfTrue="1" operator="equal">
      <formula>3</formula>
    </cfRule>
  </conditionalFormatting>
  <conditionalFormatting sqref="AQ430:AT430 AV430 AX430 M430:N430">
    <cfRule type="cellIs" dxfId="106" priority="127" stopIfTrue="1" operator="equal">
      <formula>1</formula>
    </cfRule>
    <cfRule type="cellIs" dxfId="105" priority="128" stopIfTrue="1" operator="equal">
      <formula>3</formula>
    </cfRule>
  </conditionalFormatting>
  <conditionalFormatting sqref="K1563">
    <cfRule type="cellIs" dxfId="104" priority="109" stopIfTrue="1" operator="equal">
      <formula>1</formula>
    </cfRule>
    <cfRule type="cellIs" dxfId="103" priority="110" stopIfTrue="1" operator="equal">
      <formula>3</formula>
    </cfRule>
  </conditionalFormatting>
  <conditionalFormatting sqref="L1563">
    <cfRule type="cellIs" dxfId="102" priority="111" stopIfTrue="1" operator="equal">
      <formula>1</formula>
    </cfRule>
    <cfRule type="cellIs" dxfId="101" priority="112" stopIfTrue="1" operator="equal">
      <formula>3</formula>
    </cfRule>
  </conditionalFormatting>
  <conditionalFormatting sqref="M1563 AX1563 AV1563 AQ1563:AT1563">
    <cfRule type="cellIs" dxfId="100" priority="113" stopIfTrue="1" operator="equal">
      <formula>1</formula>
    </cfRule>
    <cfRule type="cellIs" dxfId="99" priority="114" stopIfTrue="1" operator="equal">
      <formula>3</formula>
    </cfRule>
  </conditionalFormatting>
  <conditionalFormatting sqref="O1563">
    <cfRule type="expression" dxfId="98" priority="115" stopIfTrue="1">
      <formula>IF(AND(O1563&gt;0,#REF!=1),1,0)</formula>
    </cfRule>
    <cfRule type="expression" dxfId="97" priority="116" stopIfTrue="1">
      <formula>IF(AND(O1563&gt;0,#REF!=1),1,0)</formula>
    </cfRule>
    <cfRule type="expression" dxfId="96" priority="117" stopIfTrue="1">
      <formula>IF(AND(O1563&gt;0,#REF!=1),1,0)</formula>
    </cfRule>
  </conditionalFormatting>
  <conditionalFormatting sqref="P1563">
    <cfRule type="expression" dxfId="95" priority="118" stopIfTrue="1">
      <formula>IF(AND(#REF!&gt;0,#REF!=1),1,0)</formula>
    </cfRule>
    <cfRule type="expression" dxfId="94" priority="119" stopIfTrue="1">
      <formula>IF(AND(#REF!&gt;0,#REF!=1),1,0)</formula>
    </cfRule>
    <cfRule type="expression" dxfId="93" priority="120" stopIfTrue="1">
      <formula>IF(AND(#REF!&gt;0,#REF!=1),1,0)</formula>
    </cfRule>
  </conditionalFormatting>
  <conditionalFormatting sqref="N1563">
    <cfRule type="cellIs" dxfId="92" priority="121" stopIfTrue="1" operator="equal">
      <formula>1</formula>
    </cfRule>
    <cfRule type="cellIs" dxfId="91" priority="122" stopIfTrue="1" operator="equal">
      <formula>3</formula>
    </cfRule>
  </conditionalFormatting>
  <conditionalFormatting sqref="K1592">
    <cfRule type="cellIs" dxfId="90" priority="95" stopIfTrue="1" operator="equal">
      <formula>1</formula>
    </cfRule>
    <cfRule type="cellIs" dxfId="89" priority="96" stopIfTrue="1" operator="equal">
      <formula>3</formula>
    </cfRule>
  </conditionalFormatting>
  <conditionalFormatting sqref="L1592">
    <cfRule type="cellIs" dxfId="88" priority="97" stopIfTrue="1" operator="equal">
      <formula>1</formula>
    </cfRule>
    <cfRule type="cellIs" dxfId="87" priority="98" stopIfTrue="1" operator="equal">
      <formula>3</formula>
    </cfRule>
  </conditionalFormatting>
  <conditionalFormatting sqref="M1592">
    <cfRule type="cellIs" dxfId="86" priority="99" stopIfTrue="1" operator="equal">
      <formula>1</formula>
    </cfRule>
    <cfRule type="cellIs" dxfId="85" priority="100" stopIfTrue="1" operator="equal">
      <formula>3</formula>
    </cfRule>
  </conditionalFormatting>
  <conditionalFormatting sqref="O1592">
    <cfRule type="expression" dxfId="84" priority="101" stopIfTrue="1">
      <formula>IF(AND(O1592&gt;0,#REF!=1),1,0)</formula>
    </cfRule>
    <cfRule type="expression" dxfId="83" priority="102" stopIfTrue="1">
      <formula>IF(AND(O1592&gt;0,#REF!=1),1,0)</formula>
    </cfRule>
    <cfRule type="expression" dxfId="82" priority="103" stopIfTrue="1">
      <formula>IF(AND(O1592&gt;0,#REF!=1),1,0)</formula>
    </cfRule>
  </conditionalFormatting>
  <conditionalFormatting sqref="P1592">
    <cfRule type="expression" dxfId="81" priority="104" stopIfTrue="1">
      <formula>IF(AND(#REF!&gt;0,#REF!=1),1,0)</formula>
    </cfRule>
    <cfRule type="expression" dxfId="80" priority="105" stopIfTrue="1">
      <formula>IF(AND(#REF!&gt;0,#REF!=1),1,0)</formula>
    </cfRule>
    <cfRule type="expression" dxfId="79" priority="106" stopIfTrue="1">
      <formula>IF(AND(#REF!&gt;0,#REF!=1),1,0)</formula>
    </cfRule>
  </conditionalFormatting>
  <conditionalFormatting sqref="N1592">
    <cfRule type="cellIs" dxfId="78" priority="107" stopIfTrue="1" operator="equal">
      <formula>1</formula>
    </cfRule>
    <cfRule type="cellIs" dxfId="77" priority="108" stopIfTrue="1" operator="equal">
      <formula>3</formula>
    </cfRule>
  </conditionalFormatting>
  <conditionalFormatting sqref="K1595">
    <cfRule type="cellIs" dxfId="76" priority="81" stopIfTrue="1" operator="equal">
      <formula>1</formula>
    </cfRule>
    <cfRule type="cellIs" dxfId="75" priority="82" stopIfTrue="1" operator="equal">
      <formula>3</formula>
    </cfRule>
  </conditionalFormatting>
  <conditionalFormatting sqref="L1595">
    <cfRule type="cellIs" dxfId="74" priority="83" stopIfTrue="1" operator="equal">
      <formula>1</formula>
    </cfRule>
    <cfRule type="cellIs" dxfId="73" priority="84" stopIfTrue="1" operator="equal">
      <formula>3</formula>
    </cfRule>
  </conditionalFormatting>
  <conditionalFormatting sqref="M1595">
    <cfRule type="cellIs" dxfId="72" priority="85" stopIfTrue="1" operator="equal">
      <formula>1</formula>
    </cfRule>
    <cfRule type="cellIs" dxfId="71" priority="86" stopIfTrue="1" operator="equal">
      <formula>3</formula>
    </cfRule>
  </conditionalFormatting>
  <conditionalFormatting sqref="O1595">
    <cfRule type="expression" dxfId="70" priority="87" stopIfTrue="1">
      <formula>IF(AND(O1595&gt;0,#REF!=1),1,0)</formula>
    </cfRule>
    <cfRule type="expression" dxfId="69" priority="88" stopIfTrue="1">
      <formula>IF(AND(O1595&gt;0,#REF!=1),1,0)</formula>
    </cfRule>
    <cfRule type="expression" dxfId="68" priority="89" stopIfTrue="1">
      <formula>IF(AND(O1595&gt;0,#REF!=1),1,0)</formula>
    </cfRule>
  </conditionalFormatting>
  <conditionalFormatting sqref="P1595">
    <cfRule type="expression" dxfId="67" priority="90" stopIfTrue="1">
      <formula>IF(AND(#REF!&gt;0,#REF!=1),1,0)</formula>
    </cfRule>
    <cfRule type="expression" dxfId="66" priority="91" stopIfTrue="1">
      <formula>IF(AND(#REF!&gt;0,#REF!=1),1,0)</formula>
    </cfRule>
    <cfRule type="expression" dxfId="65" priority="92" stopIfTrue="1">
      <formula>IF(AND(#REF!&gt;0,#REF!=1),1,0)</formula>
    </cfRule>
  </conditionalFormatting>
  <conditionalFormatting sqref="N1595">
    <cfRule type="cellIs" dxfId="64" priority="93" stopIfTrue="1" operator="equal">
      <formula>1</formula>
    </cfRule>
    <cfRule type="cellIs" dxfId="63" priority="94" stopIfTrue="1" operator="equal">
      <formula>3</formula>
    </cfRule>
  </conditionalFormatting>
  <conditionalFormatting sqref="K1527:K1536">
    <cfRule type="cellIs" dxfId="62" priority="67" stopIfTrue="1" operator="equal">
      <formula>1</formula>
    </cfRule>
    <cfRule type="cellIs" dxfId="61" priority="68" stopIfTrue="1" operator="equal">
      <formula>3</formula>
    </cfRule>
  </conditionalFormatting>
  <conditionalFormatting sqref="L1527:L1536">
    <cfRule type="cellIs" dxfId="60" priority="69" stopIfTrue="1" operator="equal">
      <formula>1</formula>
    </cfRule>
    <cfRule type="cellIs" dxfId="59" priority="70" stopIfTrue="1" operator="equal">
      <formula>3</formula>
    </cfRule>
  </conditionalFormatting>
  <conditionalFormatting sqref="M1527:M1536">
    <cfRule type="cellIs" dxfId="58" priority="71" stopIfTrue="1" operator="equal">
      <formula>1</formula>
    </cfRule>
    <cfRule type="cellIs" dxfId="57" priority="72" stopIfTrue="1" operator="equal">
      <formula>3</formula>
    </cfRule>
  </conditionalFormatting>
  <conditionalFormatting sqref="O1527:O1536">
    <cfRule type="expression" dxfId="56" priority="73" stopIfTrue="1">
      <formula>IF(AND(O1527&gt;0,#REF!=1),1,0)</formula>
    </cfRule>
    <cfRule type="expression" dxfId="55" priority="74" stopIfTrue="1">
      <formula>IF(AND(O1527&gt;0,#REF!=1),1,0)</formula>
    </cfRule>
    <cfRule type="expression" dxfId="54" priority="75" stopIfTrue="1">
      <formula>IF(AND(O1527&gt;0,#REF!=1),1,0)</formula>
    </cfRule>
  </conditionalFormatting>
  <conditionalFormatting sqref="P1527:P1536">
    <cfRule type="expression" dxfId="53" priority="76" stopIfTrue="1">
      <formula>IF(AND(#REF!&gt;0,#REF!=1),1,0)</formula>
    </cfRule>
    <cfRule type="expression" dxfId="52" priority="77" stopIfTrue="1">
      <formula>IF(AND(#REF!&gt;0,#REF!=1),1,0)</formula>
    </cfRule>
    <cfRule type="expression" dxfId="51" priority="78" stopIfTrue="1">
      <formula>IF(AND(#REF!&gt;0,#REF!=1),1,0)</formula>
    </cfRule>
  </conditionalFormatting>
  <conditionalFormatting sqref="N1527:N1536">
    <cfRule type="cellIs" dxfId="50" priority="79" stopIfTrue="1" operator="equal">
      <formula>1</formula>
    </cfRule>
    <cfRule type="cellIs" dxfId="49" priority="80" stopIfTrue="1" operator="equal">
      <formula>3</formula>
    </cfRule>
  </conditionalFormatting>
  <conditionalFormatting sqref="A664:A665">
    <cfRule type="cellIs" dxfId="48" priority="65" stopIfTrue="1" operator="equal">
      <formula>1</formula>
    </cfRule>
    <cfRule type="cellIs" dxfId="47" priority="66" stopIfTrue="1" operator="equal">
      <formula>3</formula>
    </cfRule>
  </conditionalFormatting>
  <conditionalFormatting sqref="A666">
    <cfRule type="cellIs" dxfId="46" priority="63" stopIfTrue="1" operator="equal">
      <formula>1</formula>
    </cfRule>
    <cfRule type="cellIs" dxfId="45" priority="64" stopIfTrue="1" operator="equal">
      <formula>3</formula>
    </cfRule>
  </conditionalFormatting>
  <conditionalFormatting sqref="A667">
    <cfRule type="cellIs" dxfId="44" priority="61" stopIfTrue="1" operator="equal">
      <formula>1</formula>
    </cfRule>
    <cfRule type="cellIs" dxfId="43" priority="62" stopIfTrue="1" operator="equal">
      <formula>3</formula>
    </cfRule>
  </conditionalFormatting>
  <conditionalFormatting sqref="P657:P660 P662:P667">
    <cfRule type="expression" dxfId="42" priority="59" stopIfTrue="1">
      <formula>IF(#REF!=1,1,0)</formula>
    </cfRule>
    <cfRule type="expression" dxfId="41" priority="60" stopIfTrue="1">
      <formula>IF(#REF!=1,1,0)</formula>
    </cfRule>
  </conditionalFormatting>
  <conditionalFormatting sqref="P621">
    <cfRule type="expression" dxfId="40" priority="57" stopIfTrue="1">
      <formula>IF(#REF!=1,1,0)</formula>
    </cfRule>
    <cfRule type="expression" dxfId="39" priority="58" stopIfTrue="1">
      <formula>IF(#REF!=1,1,0)</formula>
    </cfRule>
  </conditionalFormatting>
  <conditionalFormatting sqref="K9">
    <cfRule type="cellIs" dxfId="38" priority="45" stopIfTrue="1" operator="equal">
      <formula>1</formula>
    </cfRule>
    <cfRule type="cellIs" dxfId="37" priority="46" stopIfTrue="1" operator="equal">
      <formula>3</formula>
    </cfRule>
  </conditionalFormatting>
  <conditionalFormatting sqref="L9">
    <cfRule type="cellIs" dxfId="36" priority="47" stopIfTrue="1" operator="equal">
      <formula>1</formula>
    </cfRule>
    <cfRule type="cellIs" dxfId="35" priority="48" stopIfTrue="1" operator="equal">
      <formula>3</formula>
    </cfRule>
  </conditionalFormatting>
  <conditionalFormatting sqref="M9:N9 AX9 AV9 AQ9:AT9">
    <cfRule type="cellIs" dxfId="34" priority="49" stopIfTrue="1" operator="equal">
      <formula>1</formula>
    </cfRule>
    <cfRule type="cellIs" dxfId="33" priority="50" stopIfTrue="1" operator="equal">
      <formula>3</formula>
    </cfRule>
  </conditionalFormatting>
  <conditionalFormatting sqref="P627">
    <cfRule type="expression" dxfId="32" priority="43" stopIfTrue="1">
      <formula>IF(#REF!=1,1,0)</formula>
    </cfRule>
    <cfRule type="expression" dxfId="31" priority="44" stopIfTrue="1">
      <formula>IF(#REF!=1,1,0)</formula>
    </cfRule>
  </conditionalFormatting>
  <conditionalFormatting sqref="P608">
    <cfRule type="expression" dxfId="30" priority="41" stopIfTrue="1">
      <formula>IF(#REF!=1,1,0)</formula>
    </cfRule>
    <cfRule type="expression" dxfId="29" priority="42" stopIfTrue="1">
      <formula>IF(#REF!=1,1,0)</formula>
    </cfRule>
  </conditionalFormatting>
  <conditionalFormatting sqref="P624">
    <cfRule type="expression" dxfId="28" priority="39" stopIfTrue="1">
      <formula>IF(#REF!=1,1,0)</formula>
    </cfRule>
    <cfRule type="expression" dxfId="27" priority="40" stopIfTrue="1">
      <formula>IF(#REF!=1,1,0)</formula>
    </cfRule>
  </conditionalFormatting>
  <conditionalFormatting sqref="P614">
    <cfRule type="expression" dxfId="26" priority="37" stopIfTrue="1">
      <formula>IF(#REF!=1,1,0)</formula>
    </cfRule>
    <cfRule type="expression" dxfId="25" priority="38" stopIfTrue="1">
      <formula>IF(#REF!=1,1,0)</formula>
    </cfRule>
  </conditionalFormatting>
  <conditionalFormatting sqref="P617">
    <cfRule type="expression" dxfId="24" priority="35" stopIfTrue="1">
      <formula>IF(#REF!=1,1,0)</formula>
    </cfRule>
    <cfRule type="expression" dxfId="23" priority="36" stopIfTrue="1">
      <formula>IF(#REF!=1,1,0)</formula>
    </cfRule>
  </conditionalFormatting>
  <conditionalFormatting sqref="P611">
    <cfRule type="expression" dxfId="22" priority="33" stopIfTrue="1">
      <formula>IF(#REF!=1,1,0)</formula>
    </cfRule>
    <cfRule type="expression" dxfId="21" priority="34" stopIfTrue="1">
      <formula>IF(#REF!=1,1,0)</formula>
    </cfRule>
  </conditionalFormatting>
  <conditionalFormatting sqref="P661">
    <cfRule type="expression" dxfId="20" priority="31" stopIfTrue="1">
      <formula>IF(#REF!=1,1,0)</formula>
    </cfRule>
    <cfRule type="expression" dxfId="19" priority="32" stopIfTrue="1">
      <formula>IF(#REF!=1,1,0)</formula>
    </cfRule>
  </conditionalFormatting>
  <conditionalFormatting sqref="P661">
    <cfRule type="expression" dxfId="18" priority="29" stopIfTrue="1">
      <formula>IF(#REF!=1,1,0)</formula>
    </cfRule>
    <cfRule type="expression" dxfId="17" priority="30" stopIfTrue="1">
      <formula>IF(#REF!=1,1,0)</formula>
    </cfRule>
  </conditionalFormatting>
  <conditionalFormatting sqref="K30">
    <cfRule type="cellIs" dxfId="16" priority="17" stopIfTrue="1" operator="equal">
      <formula>1</formula>
    </cfRule>
    <cfRule type="cellIs" dxfId="15" priority="18" stopIfTrue="1" operator="equal">
      <formula>3</formula>
    </cfRule>
  </conditionalFormatting>
  <conditionalFormatting sqref="L30">
    <cfRule type="cellIs" dxfId="14" priority="19" stopIfTrue="1" operator="equal">
      <formula>1</formula>
    </cfRule>
    <cfRule type="cellIs" dxfId="13" priority="20" stopIfTrue="1" operator="equal">
      <formula>3</formula>
    </cfRule>
  </conditionalFormatting>
  <conditionalFormatting sqref="AQ30:AT30 AV30 AX30 M30:N30">
    <cfRule type="cellIs" dxfId="12" priority="21" stopIfTrue="1" operator="equal">
      <formula>1</formula>
    </cfRule>
    <cfRule type="cellIs" dxfId="11" priority="22" stopIfTrue="1" operator="equal">
      <formula>3</formula>
    </cfRule>
  </conditionalFormatting>
  <conditionalFormatting sqref="O3:O544">
    <cfRule type="expression" dxfId="10" priority="6" stopIfTrue="1">
      <formula>IF(AND(O3&gt;0,K3=1),1,0)</formula>
    </cfRule>
    <cfRule type="expression" dxfId="9" priority="7" stopIfTrue="1">
      <formula>IF(AND(O3&gt;0,L3=1),1,0)</formula>
    </cfRule>
    <cfRule type="expression" dxfId="8" priority="8" stopIfTrue="1">
      <formula>IF(AND(O3&gt;0,M3=1),1,0)</formula>
    </cfRule>
  </conditionalFormatting>
  <conditionalFormatting sqref="O3:O544">
    <cfRule type="expression" dxfId="7" priority="5">
      <formula>IF(AND(O3&gt;0,AP3=1),1,0)</formula>
    </cfRule>
  </conditionalFormatting>
  <conditionalFormatting sqref="P3:P544">
    <cfRule type="expression" dxfId="6" priority="2" stopIfTrue="1">
      <formula>IF(AND(P3&gt;0,K3=1),1,0)</formula>
    </cfRule>
    <cfRule type="expression" dxfId="5" priority="3" stopIfTrue="1">
      <formula>IF(AND(P3&gt;0,L3=1),1,0)</formula>
    </cfRule>
    <cfRule type="expression" dxfId="4" priority="4" stopIfTrue="1">
      <formula>IF(AND(P3&gt;0,M3=1),1,0)</formula>
    </cfRule>
  </conditionalFormatting>
  <conditionalFormatting sqref="P3:P544">
    <cfRule type="expression" dxfId="3" priority="1">
      <formula>IF(AND(P3&gt;0,AP3=1),1,0)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AM105"/>
  <sheetViews>
    <sheetView showRuler="0" workbookViewId="0">
      <selection activeCell="R93" sqref="R93"/>
    </sheetView>
  </sheetViews>
  <sheetFormatPr baseColWidth="10" defaultRowHeight="13" x14ac:dyDescent="0"/>
  <cols>
    <col min="1" max="1" width="11.7109375" customWidth="1"/>
    <col min="4" max="4" width="10.7109375" style="2"/>
  </cols>
  <sheetData>
    <row r="1" spans="1:39">
      <c r="A1" s="47" t="s">
        <v>56</v>
      </c>
      <c r="C1" s="2"/>
      <c r="D1"/>
    </row>
    <row r="2" spans="1:39">
      <c r="A2" t="s">
        <v>1662</v>
      </c>
      <c r="B2" s="16"/>
      <c r="C2" s="16" t="s">
        <v>1163</v>
      </c>
      <c r="D2" s="25" t="s">
        <v>677</v>
      </c>
      <c r="E2" s="56" t="s">
        <v>710</v>
      </c>
      <c r="F2" s="56" t="s">
        <v>1010</v>
      </c>
      <c r="G2" s="24" t="str">
        <f>County!P1</f>
        <v>Huntsman</v>
      </c>
      <c r="H2" s="26" t="str">
        <f>County!Q1</f>
        <v>Gingrich</v>
      </c>
      <c r="I2" s="70" t="str">
        <f>County!R1</f>
        <v>Romney</v>
      </c>
      <c r="J2" s="106" t="s">
        <v>3401</v>
      </c>
      <c r="K2" s="25" t="s">
        <v>1805</v>
      </c>
      <c r="M2" s="26"/>
      <c r="O2" s="66"/>
      <c r="Q2" s="17"/>
      <c r="S2" s="17"/>
      <c r="U2" s="17"/>
      <c r="V2" s="17"/>
      <c r="W2" s="17"/>
      <c r="X2" s="180"/>
      <c r="Y2" s="181"/>
      <c r="Z2" s="181"/>
      <c r="AA2" s="17"/>
      <c r="AB2" s="180"/>
      <c r="AC2" s="181"/>
      <c r="AD2" s="181"/>
      <c r="AE2" s="17"/>
      <c r="AF2" s="1"/>
      <c r="AH2" s="1"/>
      <c r="AI2" s="1"/>
      <c r="AJ2" s="1"/>
      <c r="AK2" s="1"/>
      <c r="AM2" s="1"/>
    </row>
    <row r="3" spans="1:39">
      <c r="A3" t="str">
        <f>VLOOKUP(D3,State!$W$3:$BK$42,41,FALSE)</f>
        <v>Ohio</v>
      </c>
      <c r="C3" s="56" t="str">
        <f>IF(RANK(G3,G3:J3)=1,"Kerry",IF(RANK(H3,G3:J3)=1,"Gingrich",IF(RANK(I3,G3:J3)=1,"Romney","Santorum")))</f>
        <v>Romney</v>
      </c>
      <c r="D3" s="42">
        <f>MIN(State!W$3:W$45)</f>
        <v>1.0092439196987508E-2</v>
      </c>
      <c r="E3" s="43">
        <f>VLOOKUP(A3,State!$A$3:$V$61,22,FALSE)</f>
        <v>12251</v>
      </c>
      <c r="F3" s="43">
        <f>VLOOKUP(A3,State!$A$3:$C$42,3,FALSE)</f>
        <v>1213879</v>
      </c>
      <c r="G3" s="41">
        <f>VLOOKUP(A3,State!$A$3:$Y$61,25,FALSE)</f>
        <v>5.346496644228955E-3</v>
      </c>
      <c r="H3" s="41">
        <f>VLOOKUP(A3,State!$A$3:$AA$61,27,FALSE)</f>
        <v>0.14596430121947904</v>
      </c>
      <c r="I3" s="41">
        <f>VLOOKUP(A3,State!$A$3:$AC$61,29,FALSE)</f>
        <v>0.37963503775911767</v>
      </c>
      <c r="J3" s="2">
        <f>VLOOKUP(A3,State!$A$3:$AG$61,33,FALSE)</f>
        <v>0.36954259856213018</v>
      </c>
      <c r="K3" s="46">
        <f>1-G3-H3-I3-J3</f>
        <v>9.9511565815044223E-2</v>
      </c>
      <c r="M3" s="41"/>
      <c r="O3" s="41"/>
    </row>
    <row r="4" spans="1:39">
      <c r="A4" t="str">
        <f>VLOOKUP(D4,State!$W$3:$BK$42,41,FALSE)</f>
        <v>Mississippi</v>
      </c>
      <c r="C4" s="56" t="str">
        <f>IF(RANK(G4,G4:J4)=1,"Kerry",IF(RANK(H4,G4:J4)=1,"Gingrich",IF(RANK(I4,G4:J4)=1,"Romney","Santorum")))</f>
        <v>Santorum</v>
      </c>
      <c r="D4" s="42">
        <f>SMALL(State!W$3:W$45,2)</f>
        <v>1.5796542168879518E-2</v>
      </c>
      <c r="E4" s="43">
        <f>VLOOKUP(A4,State!$A$3:$V$61,22,FALSE)</f>
        <v>4646</v>
      </c>
      <c r="F4" s="43">
        <f>VLOOKUP(A4,State!$A$3:$C$42,3,FALSE)</f>
        <v>294115</v>
      </c>
      <c r="G4" s="41">
        <f>VLOOKUP(A4,State!$A$3:$Y$61,25,FALSE)</f>
        <v>1.4042126379137413E-3</v>
      </c>
      <c r="H4" s="41">
        <f>VLOOKUP(A4,State!$A$3:$AA$61,27,FALSE)</f>
        <v>0.31148360335243019</v>
      </c>
      <c r="I4" s="41">
        <f>VLOOKUP(A4,State!$A$3:$AC$61,29,FALSE)</f>
        <v>0.30655015895143056</v>
      </c>
      <c r="J4" s="2">
        <f>VLOOKUP(A4,State!$A$3:$AG$61,33,FALSE)</f>
        <v>0.32728014552130968</v>
      </c>
      <c r="K4" s="46">
        <f t="shared" ref="K4:K12" si="0">1-G4-H4-I4-J4</f>
        <v>5.3281879536915766E-2</v>
      </c>
      <c r="M4" s="41"/>
      <c r="O4" s="41"/>
    </row>
    <row r="5" spans="1:39">
      <c r="A5" t="str">
        <f>VLOOKUP(D5,State!$W$3:$BK$42,41,FALSE)</f>
        <v>Michigan</v>
      </c>
      <c r="C5" s="56" t="str">
        <f>IF(RANK(G5,G5:J5)=1,"Kerry",IF(RANK(H5,G5:J5)=1,"Gingrich",IF(RANK(I5,G5:J5)=1,"Romney","Santorum")))</f>
        <v>Romney</v>
      </c>
      <c r="D5" s="42">
        <f>SMALL(State!W$3:W$45,3)</f>
        <v>3.2262952597042246E-2</v>
      </c>
      <c r="E5" s="43">
        <f>VLOOKUP(A5,State!$A$3:$V$61,22,FALSE)</f>
        <v>32150</v>
      </c>
      <c r="F5" s="43">
        <f>VLOOKUP(A5,State!$A$3:$C$42,3,FALSE)</f>
        <v>996499</v>
      </c>
      <c r="G5" s="41">
        <f>VLOOKUP(A5,State!$A$3:$Y$61,25,FALSE)</f>
        <v>1.6798812643063364E-3</v>
      </c>
      <c r="H5" s="41">
        <f>VLOOKUP(A5,State!$A$3:$AA$61,27,FALSE)</f>
        <v>6.525545936323067E-2</v>
      </c>
      <c r="I5" s="41">
        <f>VLOOKUP(A5,State!$A$3:$AC$61,29,FALSE)</f>
        <v>0.41096077366861383</v>
      </c>
      <c r="J5" s="2">
        <f>VLOOKUP(A5,State!$A$3:$AG$61,33,FALSE)</f>
        <v>0.37869782107157157</v>
      </c>
      <c r="K5" s="46">
        <f t="shared" si="0"/>
        <v>0.14340606463227767</v>
      </c>
      <c r="M5" s="41"/>
      <c r="O5" s="41"/>
    </row>
    <row r="6" spans="1:39">
      <c r="A6" t="str">
        <f>VLOOKUP(D6,State!$W$3:$BK$42,41,FALSE)</f>
        <v>Alabama</v>
      </c>
      <c r="C6" s="56" t="str">
        <f>IF(RANK(G6,G6:J6)=1,"Kerry",IF(RANK(H6,G6:J6)=1,"Gingrich",IF(RANK(I6,G6:J6)=1,"Romney","Santorum")))</f>
        <v>Santorum</v>
      </c>
      <c r="D6" s="42">
        <f>SMALL(State!W$3:W$45,4)</f>
        <v>5.1980118440596447E-2</v>
      </c>
      <c r="E6" s="43">
        <f>VLOOKUP(A6,State!$A$3:$V$61,22,FALSE)</f>
        <v>32336</v>
      </c>
      <c r="F6" s="43">
        <f>VLOOKUP(A6,State!$A$3:$C$42,3,FALSE)</f>
        <v>622084</v>
      </c>
      <c r="G6" s="41">
        <f>VLOOKUP(A6,State!$A$3:$Y$61,25,FALSE)</f>
        <v>1.6862674494119766E-3</v>
      </c>
      <c r="H6" s="41">
        <f>VLOOKUP(A6,State!$A$3:$AA$61,27,FALSE)</f>
        <v>0.29303438120896858</v>
      </c>
      <c r="I6" s="41">
        <f>VLOOKUP(A6,State!$A$3:$AC$61,29,FALSE)</f>
        <v>0.28989011130329667</v>
      </c>
      <c r="J6" s="2">
        <f>VLOOKUP(A6,State!$A$3:$AG$61,33,FALSE)</f>
        <v>0.34501449964956499</v>
      </c>
      <c r="K6" s="46">
        <f t="shared" si="0"/>
        <v>7.0374740388757684E-2</v>
      </c>
      <c r="M6" s="41"/>
      <c r="O6" s="41"/>
    </row>
    <row r="7" spans="1:39">
      <c r="A7" t="str">
        <f>VLOOKUP(D7,State!$W$3:$BK$42,41,FALSE)</f>
        <v>Oklahoma</v>
      </c>
      <c r="C7" s="56" t="str">
        <f>IF(RANK(G7,G7:J7)=1,"Kerry",IF(RANK(H7,G7:J7)=1,"Gingrich",IF(RANK(I7,G7:J7)=1,"Romney","Santorum")))</f>
        <v>Santorum</v>
      </c>
      <c r="D7" s="42">
        <f>SMALL(State!W$3:W$45,5)</f>
        <v>5.7562569148026509E-2</v>
      </c>
      <c r="E7" s="43">
        <f>VLOOKUP(A7,State!$A$3:$V$61,22,FALSE)</f>
        <v>16493</v>
      </c>
      <c r="F7" s="43">
        <f>VLOOKUP(A7,State!$A$3:$C$42,3,FALSE)</f>
        <v>286523</v>
      </c>
      <c r="G7" s="41">
        <f>VLOOKUP(A7,State!$A$3:$Y$61,25,FALSE)</f>
        <v>2.6175909089322671E-3</v>
      </c>
      <c r="H7" s="41">
        <f>VLOOKUP(A7,State!$A$3:$AA$61,27,FALSE)</f>
        <v>0.27477724301364986</v>
      </c>
      <c r="I7" s="41">
        <f>VLOOKUP(A7,State!$A$3:$AC$61,29,FALSE)</f>
        <v>0.28045218010421502</v>
      </c>
      <c r="J7" s="2">
        <f>VLOOKUP(A7,State!$A$3:$AG$61,33,FALSE)</f>
        <v>0.33801474925224151</v>
      </c>
      <c r="K7" s="46">
        <f t="shared" si="0"/>
        <v>0.10413823672096123</v>
      </c>
      <c r="M7" s="41"/>
      <c r="O7" s="41"/>
    </row>
    <row r="8" spans="1:39">
      <c r="A8" t="str">
        <f>VLOOKUP(D8,State!$W$3:$BK$42,41,FALSE)</f>
        <v>Wisconsin</v>
      </c>
      <c r="C8" s="56" t="str">
        <f>IF(RANK(G8,G8:J8)=1,"Kerry",IF(RANK(H8,G8:J8)=1,"Gingrich",IF(RANK(I8,G8:J8)=1,"Romney","Santorum")))</f>
        <v>Romney</v>
      </c>
      <c r="D8" s="42">
        <f>SMALL(State!W$3:W$45,6)</f>
        <v>7.2015251692270202E-2</v>
      </c>
      <c r="E8" s="43">
        <f>VLOOKUP(A8,State!$A$3:$V$61,22,FALSE)</f>
        <v>56737</v>
      </c>
      <c r="F8" s="43">
        <f>VLOOKUP(A8,State!$A$3:$C$42,3,FALSE)</f>
        <v>787847</v>
      </c>
      <c r="G8" s="41">
        <f>VLOOKUP(A8,State!$A$3:$Y$61,25,FALSE)</f>
        <v>6.4517603037137919E-3</v>
      </c>
      <c r="H8" s="41">
        <f>VLOOKUP(A8,State!$A$3:$AA$61,27,FALSE)</f>
        <v>5.8359046870775672E-2</v>
      </c>
      <c r="I8" s="41">
        <f>VLOOKUP(A8,State!$A$3:$AC$61,29,FALSE)</f>
        <v>0.44028345605174607</v>
      </c>
      <c r="J8" s="2">
        <f>VLOOKUP(A8,State!$A$3:$AG$61,33,FALSE)</f>
        <v>0.36826820435947588</v>
      </c>
      <c r="K8" s="46">
        <f t="shared" si="0"/>
        <v>0.12663753241428866</v>
      </c>
      <c r="M8" s="41"/>
      <c r="O8" s="41"/>
    </row>
    <row r="9" spans="1:39">
      <c r="A9" t="str">
        <f>VLOOKUP(D9,State!$W$3:$BK$42,41,FALSE)</f>
        <v>Tennessee</v>
      </c>
      <c r="C9" s="56" t="str">
        <f>IF(RANK(G9,G9:J9)=1,"Kerry",IF(RANK(H9,G9:J9)=1,"Gingrich",IF(RANK(I9,G9:J9)=1,"Romney","Santorum")))</f>
        <v>Santorum</v>
      </c>
      <c r="D9" s="42">
        <f>SMALL(State!W$3:W$45,7)</f>
        <v>9.0482226866435977E-2</v>
      </c>
      <c r="E9" s="43">
        <f>VLOOKUP(A9,State!$A$3:$V$61,22,FALSE)</f>
        <v>50179</v>
      </c>
      <c r="F9" s="43">
        <f>VLOOKUP(A9,State!$A$3:$C$42,3,FALSE)</f>
        <v>554573</v>
      </c>
      <c r="G9" s="41">
        <f>VLOOKUP(A9,State!$A$3:$Y$61,25,FALSE)</f>
        <v>2.2341513200245956E-3</v>
      </c>
      <c r="H9" s="41">
        <f>VLOOKUP(A9,State!$A$3:$AA$61,27,FALSE)</f>
        <v>0.2396239990046396</v>
      </c>
      <c r="I9" s="41">
        <f>VLOOKUP(A9,State!$A$3:$AC$61,29,FALSE)</f>
        <v>0.28063032278888445</v>
      </c>
      <c r="J9" s="2">
        <f>VLOOKUP(A9,State!$A$3:$AG$61,33,FALSE)</f>
        <v>0.37111254965532042</v>
      </c>
      <c r="K9" s="46">
        <f t="shared" si="0"/>
        <v>0.10639897723113095</v>
      </c>
      <c r="M9" s="41"/>
      <c r="O9" s="41"/>
    </row>
    <row r="10" spans="1:39">
      <c r="A10" t="str">
        <f>VLOOKUP(D10,State!$W$3:$BK$42,41,FALSE)</f>
        <v>Illinois</v>
      </c>
      <c r="C10" s="56" t="str">
        <f>IF(RANK(G10,G10:J10)=1,"Kerry",IF(RANK(H10,G10:J10)=1,"Gingrich",IF(RANK(I10,G10:J10)=1,"Romney","Santorum")))</f>
        <v>Romney</v>
      </c>
      <c r="D10" s="42">
        <f>SMALL(State!W$3:W$45,8)</f>
        <v>0.11685739200860461</v>
      </c>
      <c r="E10" s="43">
        <f>VLOOKUP(A10,State!$A$3:$V$61,22,FALSE)</f>
        <v>109081</v>
      </c>
      <c r="F10" s="43">
        <f>VLOOKUP(A10,State!$A$3:$C$42,3,FALSE)</f>
        <v>933454</v>
      </c>
      <c r="G10" s="41">
        <f>VLOOKUP(A10,State!$A$3:$Y$61,25,FALSE)</f>
        <v>0</v>
      </c>
      <c r="H10" s="41">
        <f>VLOOKUP(A10,State!$A$3:$AA$61,27,FALSE)</f>
        <v>7.9791826913806138E-2</v>
      </c>
      <c r="I10" s="41">
        <f>VLOOKUP(A10,State!$A$3:$AC$61,29,FALSE)</f>
        <v>0.46693141815236744</v>
      </c>
      <c r="J10" s="2">
        <f>VLOOKUP(A10,State!$A$3:$AG$61,33,FALSE)</f>
        <v>0.35007402614376282</v>
      </c>
      <c r="K10" s="46">
        <f t="shared" si="0"/>
        <v>0.10320272879006359</v>
      </c>
      <c r="M10" s="41"/>
      <c r="O10" s="41"/>
    </row>
    <row r="11" spans="1:39">
      <c r="A11" t="str">
        <f>VLOOKUP(D11,State!$W$3:$BK$42,41,FALSE)</f>
        <v>South Carolina</v>
      </c>
      <c r="C11" s="56" t="str">
        <f>IF(RANK(G11,G11:J11)=1,"Kerry",IF(RANK(H11,G11:J11)=1,"Gingrich",IF(RANK(I11,G11:J11)=1,"Romney","Santorum")))</f>
        <v>Gingrich</v>
      </c>
      <c r="D11" s="42">
        <f>SMALL(State!W$3:W$45,9)</f>
        <v>0.12577968431687564</v>
      </c>
      <c r="E11" s="43">
        <f>VLOOKUP(A11,State!$A$3:$V$61,22,FALSE)</f>
        <v>75942</v>
      </c>
      <c r="F11" s="43">
        <f>VLOOKUP(A11,State!$A$3:$C$42,3,FALSE)</f>
        <v>603770</v>
      </c>
      <c r="G11" s="41">
        <f>VLOOKUP(A11,State!$A$3:$Y$61,25,FALSE)</f>
        <v>1.9427927853321628E-3</v>
      </c>
      <c r="H11" s="41">
        <f>VLOOKUP(A11,State!$A$3:$AA$61,27,FALSE)</f>
        <v>0.40423505639564733</v>
      </c>
      <c r="I11" s="41">
        <f>VLOOKUP(A11,State!$A$3:$AC$61,29,FALSE)</f>
        <v>0.27845537207877169</v>
      </c>
      <c r="J11" s="2">
        <f>VLOOKUP(A11,State!$A$3:$AG$61,33,FALSE)</f>
        <v>0.16972522649353231</v>
      </c>
      <c r="K11" s="46">
        <f t="shared" si="0"/>
        <v>0.14564155224671646</v>
      </c>
      <c r="M11" s="41"/>
      <c r="O11" s="41"/>
    </row>
    <row r="12" spans="1:39">
      <c r="A12" t="str">
        <f>VLOOKUP(D12,State!$W$3:$BK$42,41,FALSE)</f>
        <v>Vermont</v>
      </c>
      <c r="C12" s="56" t="str">
        <f>IF(RANK(G12,G12:J12)=1,"Kerry",IF(RANK(H12,G12:J12)=1,"Gingrich",IF(RANK(I12,G12:J12)=1,"Romney","Santorum")))</f>
        <v>Romney</v>
      </c>
      <c r="D12" s="42">
        <f>SMALL(State!W$3:W$45,10)</f>
        <v>0.14161051766639277</v>
      </c>
      <c r="E12" s="43">
        <f>VLOOKUP(A12,State!$A$3:$V$61,22,FALSE)</f>
        <v>8617</v>
      </c>
      <c r="F12" s="43">
        <f>VLOOKUP(A12,State!$A$3:$C$42,3,FALSE)</f>
        <v>60850</v>
      </c>
      <c r="G12" s="41">
        <f>VLOOKUP(A12,State!$A$3:$Y$61,25,FALSE)</f>
        <v>1.9687756778964668E-2</v>
      </c>
      <c r="H12" s="41">
        <f>VLOOKUP(A12,State!$A$3:$AA$61,27,FALSE)</f>
        <v>8.1331142152834837E-2</v>
      </c>
      <c r="I12" s="41">
        <f>VLOOKUP(A12,State!$A$3:$AC$61,29,FALSE)</f>
        <v>0.39454396055875102</v>
      </c>
      <c r="J12" s="2">
        <f>VLOOKUP(A12,State!$A$3:$AG$61,33,FALSE)</f>
        <v>0.23612161051766639</v>
      </c>
      <c r="K12" s="46">
        <f t="shared" si="0"/>
        <v>0.26831552999178304</v>
      </c>
      <c r="M12" s="41"/>
      <c r="O12" s="41"/>
    </row>
    <row r="13" spans="1:39">
      <c r="D13" s="42"/>
      <c r="E13" s="42"/>
      <c r="F13" s="43"/>
      <c r="G13" s="43"/>
      <c r="H13" s="41"/>
      <c r="I13" s="41"/>
      <c r="K13" s="41"/>
      <c r="L13" s="41"/>
      <c r="M13" s="41"/>
    </row>
    <row r="14" spans="1:39">
      <c r="A14" s="47" t="s">
        <v>1442</v>
      </c>
    </row>
    <row r="15" spans="1:39">
      <c r="A15" t="s">
        <v>1662</v>
      </c>
      <c r="B15" s="16"/>
      <c r="C15" s="16" t="s">
        <v>1163</v>
      </c>
      <c r="D15" s="25" t="s">
        <v>677</v>
      </c>
      <c r="E15" s="56" t="s">
        <v>710</v>
      </c>
      <c r="F15" s="56" t="s">
        <v>1010</v>
      </c>
      <c r="G15" s="24" t="str">
        <f>County!P1</f>
        <v>Huntsman</v>
      </c>
      <c r="H15" s="26" t="str">
        <f>County!Q1</f>
        <v>Gingrich</v>
      </c>
      <c r="I15" s="70" t="str">
        <f>County!R1</f>
        <v>Romney</v>
      </c>
      <c r="J15" s="106" t="s">
        <v>3401</v>
      </c>
      <c r="K15" s="25" t="s">
        <v>1805</v>
      </c>
      <c r="M15" s="26"/>
      <c r="O15" s="66"/>
      <c r="Q15" s="17"/>
      <c r="S15" s="17"/>
      <c r="U15" s="17"/>
      <c r="V15" s="17"/>
      <c r="W15" s="17"/>
      <c r="X15" s="180"/>
      <c r="Y15" s="180"/>
      <c r="Z15" s="180"/>
      <c r="AA15" s="17"/>
      <c r="AB15" s="180"/>
      <c r="AC15" s="180"/>
      <c r="AD15" s="180"/>
      <c r="AE15" s="17"/>
      <c r="AF15" s="1"/>
      <c r="AH15" s="1"/>
      <c r="AI15" s="1"/>
      <c r="AJ15" s="1"/>
      <c r="AK15" s="1"/>
      <c r="AM15" s="1"/>
    </row>
    <row r="16" spans="1:39">
      <c r="A16" t="str">
        <f>VLOOKUP(D16,State!$W$3:$BK$45,41,FALSE)</f>
        <v>Utah</v>
      </c>
      <c r="C16" s="56" t="str">
        <f>IF(RANK(G16,G16:J16)=1,"Kerry",IF(RANK(H16,G16:J16)=1,"Gingrich",IF(RANK(I16,G16:J16)=1,"Romney","Santorum")))</f>
        <v>Romney</v>
      </c>
      <c r="D16" s="42">
        <f>MAX(State!W$3:W$45)</f>
        <v>0.8829249768854841</v>
      </c>
      <c r="E16" s="43">
        <f>VLOOKUP(A16,State!$A$3:$V$61,22,FALSE)</f>
        <v>213908</v>
      </c>
      <c r="F16" s="43">
        <f>VLOOKUP(A16,State!$A$3:$C$45,3,FALSE)</f>
        <v>242272</v>
      </c>
      <c r="G16" s="41">
        <f>VLOOKUP(A16,State!$A$3:$Y$61,25,FALSE)</f>
        <v>0</v>
      </c>
      <c r="H16" s="41">
        <f>VLOOKUP(A16,State!$A$3:$AA$61,27,FALSE)</f>
        <v>4.7302205785233128E-3</v>
      </c>
      <c r="I16" s="41">
        <f>VLOOKUP(A16,State!$A$3:$AC$61,29,FALSE)</f>
        <v>0.93047483819838861</v>
      </c>
      <c r="J16" s="2">
        <f>VLOOKUP(A16,State!$A$3:$AG$61,33,FALSE)</f>
        <v>1.4834566107515519E-2</v>
      </c>
      <c r="K16" s="46">
        <f>1-G16-H16-I16-J16</f>
        <v>4.9960375115572525E-2</v>
      </c>
      <c r="M16" s="41"/>
      <c r="O16" s="41"/>
    </row>
    <row r="17" spans="1:36">
      <c r="A17" t="str">
        <f>VLOOKUP(D17,State!$W$3:$BK$45,41,FALSE)</f>
        <v>Puerto Rico</v>
      </c>
      <c r="C17" s="56" t="str">
        <f>IF(RANK(G17,G17:J17)=1,"Kerry",IF(RANK(H17,G17:J17)=1,"Gingrich",IF(RANK(I17,G17:J17)=1,"Romney","Santorum")))</f>
        <v>Romney</v>
      </c>
      <c r="D17" s="42">
        <f>LARGE(State!W$3:W$45,2)</f>
        <v>0.76527706680317376</v>
      </c>
      <c r="E17" s="43">
        <f>VLOOKUP(A17,State!$A$3:$V$61,22,FALSE)</f>
        <v>95678</v>
      </c>
      <c r="F17" s="43">
        <f>VLOOKUP(A17,State!$A$3:$C$45,3,FALSE)</f>
        <v>125024</v>
      </c>
      <c r="G17" s="41">
        <f>VLOOKUP(A17,State!$A$3:$Y$61,25,FALSE)</f>
        <v>0</v>
      </c>
      <c r="H17" s="41">
        <f>VLOOKUP(A17,State!$A$3:$AA$61,27,FALSE)</f>
        <v>2.0220117737394419E-2</v>
      </c>
      <c r="I17" s="41">
        <f>VLOOKUP(A17,State!$A$3:$AC$61,29,FALSE)</f>
        <v>0.84890101100588689</v>
      </c>
      <c r="J17" s="2">
        <f>VLOOKUP(A17,State!$A$3:$AG$61,33,FALSE)</f>
        <v>8.3623944202713074E-2</v>
      </c>
      <c r="K17" s="46">
        <f t="shared" ref="K17:K25" si="1">1-G17-H17-I17-J17</f>
        <v>4.7254927054005635E-2</v>
      </c>
      <c r="M17" s="41"/>
      <c r="O17" s="41"/>
    </row>
    <row r="18" spans="1:36">
      <c r="A18" t="str">
        <f>VLOOKUP(D18,State!$W$3:$BK$45,41,FALSE)</f>
        <v>New Jersey</v>
      </c>
      <c r="C18" s="56" t="str">
        <f>IF(RANK(G18,G18:J18)=1,"Kerry",IF(RANK(H18,G18:J18)=1,"Gingrich",IF(RANK(I18,G18:J18)=1,"Romney","Santorum")))</f>
        <v>Romney</v>
      </c>
      <c r="D18" s="42">
        <f>LARGE(State!W$3:W$45,3)</f>
        <v>0.70699133192024677</v>
      </c>
      <c r="E18" s="43">
        <f>VLOOKUP(A18,State!$A$3:$V$61,22,FALSE)</f>
        <v>164104</v>
      </c>
      <c r="F18" s="43">
        <f>VLOOKUP(A18,State!$A$3:$C$45,3,FALSE)</f>
        <v>232116</v>
      </c>
      <c r="G18" s="41">
        <f>VLOOKUP(A18,State!$A$3:$Y$61,25,FALSE)</f>
        <v>0</v>
      </c>
      <c r="H18" s="41">
        <f>VLOOKUP(A18,State!$A$3:$AA$61,27,FALSE)</f>
        <v>3.107067156077134E-2</v>
      </c>
      <c r="I18" s="41">
        <f>VLOOKUP(A18,State!$A$3:$AC$61,29,FALSE)</f>
        <v>0.81046114873597686</v>
      </c>
      <c r="J18" s="2">
        <f>VLOOKUP(A18,State!$A$3:$AG$61,33,FALSE)</f>
        <v>5.2193730720846473E-2</v>
      </c>
      <c r="K18" s="46">
        <f t="shared" si="1"/>
        <v>0.1062744489824053</v>
      </c>
      <c r="M18" s="41"/>
      <c r="O18" s="41"/>
    </row>
    <row r="19" spans="1:36">
      <c r="A19" t="str">
        <f>VLOOKUP(D19,State!$W$3:$BK$45,41,FALSE)</f>
        <v>California</v>
      </c>
      <c r="C19" s="56" t="str">
        <f>IF(RANK(G19,G19:J19)=1,"Kerry",IF(RANK(H19,G19:J19)=1,"Gingrich",IF(RANK(I19,G19:J19)=1,"Romney","Santorum")))</f>
        <v>Romney</v>
      </c>
      <c r="D19" s="42">
        <f>LARGE(State!W$3:W$45,4)</f>
        <v>0.68298211023857114</v>
      </c>
      <c r="E19" s="43">
        <f>VLOOKUP(A19,State!$A$3:$V$61,22,FALSE)</f>
        <v>1331267</v>
      </c>
      <c r="F19" s="43">
        <f>VLOOKUP(A19,State!$A$3:$C$45,3,FALSE)</f>
        <v>1949197.4680493136</v>
      </c>
      <c r="G19" s="41">
        <f>VLOOKUP(A19,State!$A$3:$Y$61,25,FALSE)</f>
        <v>0</v>
      </c>
      <c r="H19" s="41">
        <f>VLOOKUP(A19,State!$A$3:$AA$61,27,FALSE)</f>
        <v>3.6949565747218527E-2</v>
      </c>
      <c r="I19" s="41">
        <f>VLOOKUP(A19,State!$A$3:$AC$61,29,FALSE)</f>
        <v>0.78520161506862718</v>
      </c>
      <c r="J19" s="2">
        <f>VLOOKUP(A19,State!$A$3:$AG$61,33,FALSE)</f>
        <v>5.2461590821958184E-2</v>
      </c>
      <c r="K19" s="46">
        <f t="shared" si="1"/>
        <v>0.12538722836219612</v>
      </c>
      <c r="M19" s="41"/>
      <c r="O19" s="41"/>
    </row>
    <row r="20" spans="1:36">
      <c r="A20" t="str">
        <f>VLOOKUP(D20,State!$W$3:$BK$45,41,FALSE)</f>
        <v>New Mexico</v>
      </c>
      <c r="C20" s="56" t="str">
        <f>IF(RANK(G20,G20:J20)=1,"Kerry",IF(RANK(H20,G20:J20)=1,"Gingrich",IF(RANK(I20,G20:J20)=1,"Romney","Santorum")))</f>
        <v>Romney</v>
      </c>
      <c r="D20" s="42">
        <f>LARGE(State!W$3:W$45,5)</f>
        <v>0.62608058770654618</v>
      </c>
      <c r="E20" s="43">
        <f>VLOOKUP(A20,State!$A$3:$V$61,22,FALSE)</f>
        <v>56418</v>
      </c>
      <c r="F20" s="43">
        <f>VLOOKUP(A20,State!$A$3:$C$45,3,FALSE)</f>
        <v>90113</v>
      </c>
      <c r="G20" s="41">
        <f>VLOOKUP(A20,State!$A$3:$Y$61,25,FALSE)</f>
        <v>0</v>
      </c>
      <c r="H20" s="41">
        <f>VLOOKUP(A20,State!$A$3:$AA$61,27,FALSE)</f>
        <v>5.8792848978504765E-2</v>
      </c>
      <c r="I20" s="41">
        <f>VLOOKUP(A20,State!$A$3:$AC$61,29,FALSE)</f>
        <v>0.73169243061489464</v>
      </c>
      <c r="J20" s="2">
        <f>VLOOKUP(A20,State!$A$3:$AG$61,33,FALSE)</f>
        <v>0.10561184290834841</v>
      </c>
      <c r="K20" s="46">
        <f t="shared" si="1"/>
        <v>0.10390287749825217</v>
      </c>
      <c r="M20" s="41"/>
      <c r="O20" s="41"/>
    </row>
    <row r="21" spans="1:36">
      <c r="A21" t="str">
        <f>VLOOKUP(D21,State!$W$3:$BK$45,41,FALSE)</f>
        <v>Massachusetts</v>
      </c>
      <c r="C21" s="56" t="str">
        <f>IF(RANK(G21,G21:J21)=1,"Kerry",IF(RANK(H21,G21:J21)=1,"Gingrich",IF(RANK(I21,G21:J21)=1,"Romney","Santorum")))</f>
        <v>Romney</v>
      </c>
      <c r="D21" s="42">
        <f>LARGE(State!W$3:W$45,6)</f>
        <v>0.59994264333079916</v>
      </c>
      <c r="E21" s="43">
        <f>VLOOKUP(A21,State!$A$3:$V$61,22,FALSE)</f>
        <v>221749</v>
      </c>
      <c r="F21" s="43">
        <f>VLOOKUP(A21,State!$A$3:$C$45,3,FALSE)</f>
        <v>369617</v>
      </c>
      <c r="G21" s="41">
        <f>VLOOKUP(A21,State!$A$3:$Y$61,25,FALSE)</f>
        <v>6.1360814031822131E-3</v>
      </c>
      <c r="H21" s="41">
        <f>VLOOKUP(A21,State!$A$3:$AA$61,27,FALSE)</f>
        <v>4.596920596184699E-2</v>
      </c>
      <c r="I21" s="41">
        <f>VLOOKUP(A21,State!$A$3:$AC$61,29,FALSE)</f>
        <v>0.72051069079614849</v>
      </c>
      <c r="J21" s="2">
        <f>VLOOKUP(A21,State!$A$3:$AG$61,33,FALSE)</f>
        <v>0.12056804746534927</v>
      </c>
      <c r="K21" s="46">
        <f t="shared" si="1"/>
        <v>0.10681597437347307</v>
      </c>
      <c r="M21" s="41"/>
      <c r="O21" s="41"/>
    </row>
    <row r="22" spans="1:36">
      <c r="A22" t="str">
        <f>VLOOKUP(D22,State!$W$3:$BK$45,41,FALSE)</f>
        <v>Oregon</v>
      </c>
      <c r="C22" s="56" t="str">
        <f>IF(RANK(G22,G22:J22)=1,"Kerry",IF(RANK(H22,G22:J22)=1,"Gingrich",IF(RANK(I22,G22:J22)=1,"Romney","Santorum")))</f>
        <v>Romney</v>
      </c>
      <c r="D22" s="42">
        <f>LARGE(State!W$3:W$45,7)</f>
        <v>0.58122276050077271</v>
      </c>
      <c r="E22" s="43">
        <f>VLOOKUP(A22,State!$A$3:$V$61,22,FALSE)</f>
        <v>167366</v>
      </c>
      <c r="F22" s="43">
        <f>VLOOKUP(A22,State!$A$3:$C$45,3,FALSE)</f>
        <v>287955</v>
      </c>
      <c r="G22" s="41">
        <f>VLOOKUP(A22,State!$A$3:$Y$61,25,FALSE)</f>
        <v>0</v>
      </c>
      <c r="H22" s="41">
        <f>VLOOKUP(A22,State!$A$3:$AA$61,27,FALSE)</f>
        <v>5.3657689569550797E-2</v>
      </c>
      <c r="I22" s="41">
        <f>VLOOKUP(A22,State!$A$3:$AC$61,29,FALSE)</f>
        <v>0.70905523432480766</v>
      </c>
      <c r="J22" s="2">
        <f>VLOOKUP(A22,State!$A$3:$AG$61,33,FALSE)</f>
        <v>9.3910506850028649E-2</v>
      </c>
      <c r="K22" s="46">
        <f t="shared" si="1"/>
        <v>0.14337656925561293</v>
      </c>
      <c r="M22" s="41"/>
      <c r="O22" s="41"/>
    </row>
    <row r="23" spans="1:36">
      <c r="A23" t="str">
        <f>VLOOKUP(D23,State!$W$3:$BK$45,41,FALSE)</f>
        <v>District of Columbia</v>
      </c>
      <c r="C23" s="56" t="str">
        <f>IF(RANK(G23,G23:J23)=1,"Kerry",IF(RANK(H23,G23:J23)=1,"Gingrich",IF(RANK(I23,G23:J23)=1,"Romney","Santorum")))</f>
        <v>Romney</v>
      </c>
      <c r="D23" s="42">
        <f>LARGE(State!W$3:W$45,8)</f>
        <v>0.57915360501567403</v>
      </c>
      <c r="E23" s="43">
        <f>VLOOKUP(A23,State!$A$3:$V$61,22,FALSE)</f>
        <v>2956</v>
      </c>
      <c r="F23" s="43">
        <f>VLOOKUP(A23,State!$A$3:$C$45,3,FALSE)</f>
        <v>5104</v>
      </c>
      <c r="G23" s="41">
        <f>VLOOKUP(A23,State!$A$3:$Y$61,25,FALSE)</f>
        <v>6.8181818181818177E-2</v>
      </c>
      <c r="H23" s="41">
        <f>VLOOKUP(A23,State!$A$3:$AA$61,27,FALSE)</f>
        <v>0.10932601880877743</v>
      </c>
      <c r="I23" s="41">
        <f>VLOOKUP(A23,State!$A$3:$AC$61,29,FALSE)</f>
        <v>0.70082288401253923</v>
      </c>
      <c r="J23" s="2">
        <f>VLOOKUP(A23,State!$A$3:$AG$61,33,FALSE)</f>
        <v>0</v>
      </c>
      <c r="K23" s="46">
        <f t="shared" si="1"/>
        <v>0.12166927899686519</v>
      </c>
      <c r="M23" s="41"/>
      <c r="O23" s="41"/>
    </row>
    <row r="24" spans="1:36">
      <c r="A24" t="str">
        <f>VLOOKUP(D24,State!$W$3:$BK$45,41,FALSE)</f>
        <v>West Virginia</v>
      </c>
      <c r="C24" s="56" t="str">
        <f>IF(RANK(G24,G24:J24)=1,"Kerry",IF(RANK(H24,G24:J24)=1,"Gingrich",IF(RANK(I24,G24:J24)=1,"Romney","Santorum")))</f>
        <v>Romney</v>
      </c>
      <c r="D24" s="42">
        <f>LARGE(State!W$3:W$45,9)</f>
        <v>0.57471356390549388</v>
      </c>
      <c r="E24" s="43">
        <f>VLOOKUP(A24,State!$A$3:$V$61,22,FALSE)</f>
        <v>64607</v>
      </c>
      <c r="F24" s="43">
        <f>VLOOKUP(A24,State!$A$3:$C$45,3,FALSE)</f>
        <v>112416</v>
      </c>
      <c r="G24" s="41">
        <f>VLOOKUP(A24,State!$A$3:$Y$61,25,FALSE)</f>
        <v>0</v>
      </c>
      <c r="H24" s="41">
        <f>VLOOKUP(A24,State!$A$3:$AA$61,27,FALSE)</f>
        <v>6.2944776544264155E-2</v>
      </c>
      <c r="I24" s="41">
        <f>VLOOKUP(A24,State!$A$3:$AC$61,29,FALSE)</f>
        <v>0.69560382863649306</v>
      </c>
      <c r="J24" s="2">
        <f>VLOOKUP(A24,State!$A$3:$AG$61,33,FALSE)</f>
        <v>0.12089026473099915</v>
      </c>
      <c r="K24" s="46">
        <f t="shared" si="1"/>
        <v>0.12056113008824368</v>
      </c>
      <c r="M24" s="41"/>
      <c r="O24" s="41"/>
    </row>
    <row r="25" spans="1:36">
      <c r="A25" t="str">
        <f>VLOOKUP(D25,State!$W$3:$BK$45,41,FALSE)</f>
        <v>Texas</v>
      </c>
      <c r="C25" s="56" t="str">
        <f>IF(RANK(G25,G25:J25)=1,"Kerry",IF(RANK(H25,G25:J25)=1,"Gingrich",IF(RANK(I25,G25:J25)=1,"Romney","Santorum")))</f>
        <v>Romney</v>
      </c>
      <c r="D25" s="42">
        <f>LARGE(State!W$3:W$45,10)</f>
        <v>0.5706748020147957</v>
      </c>
      <c r="E25" s="43">
        <f>VLOOKUP(A25,State!$A$3:$V$61,22,FALSE)</f>
        <v>827180</v>
      </c>
      <c r="F25" s="43">
        <f>VLOOKUP(A25,State!$A$3:$C$45,3,FALSE)</f>
        <v>1449477</v>
      </c>
      <c r="G25" s="41">
        <f>VLOOKUP(A25,State!$A$3:$Y$61,25,FALSE)</f>
        <v>5.9987153987265751E-3</v>
      </c>
      <c r="H25" s="41">
        <f>VLOOKUP(A25,State!$A$3:$AA$61,27,FALSE)</f>
        <v>4.7083879219884141E-2</v>
      </c>
      <c r="I25" s="41">
        <f>VLOOKUP(A25,State!$A$3:$AC$61,29,FALSE)</f>
        <v>0.6908609105215191</v>
      </c>
      <c r="J25" s="2">
        <f>VLOOKUP(A25,State!$A$3:$AG$61,33,FALSE)</f>
        <v>7.9741865514250998E-2</v>
      </c>
      <c r="K25" s="46">
        <f t="shared" si="1"/>
        <v>0.17631462934561926</v>
      </c>
      <c r="M25" s="41"/>
      <c r="O25" s="41"/>
    </row>
    <row r="26" spans="1:36">
      <c r="C26" s="42"/>
      <c r="D26" s="43"/>
      <c r="E26" s="43"/>
      <c r="F26" s="41"/>
      <c r="G26" s="41"/>
      <c r="H26" s="41"/>
      <c r="I26" s="46"/>
      <c r="J26" s="41"/>
      <c r="L26" s="41"/>
      <c r="N26" s="41"/>
    </row>
    <row r="27" spans="1:36">
      <c r="A27" s="47" t="s">
        <v>3058</v>
      </c>
      <c r="C27" s="42"/>
      <c r="D27" s="42"/>
      <c r="E27" s="43"/>
      <c r="F27" s="43"/>
      <c r="G27" s="41"/>
      <c r="H27" s="41"/>
      <c r="I27" s="41"/>
      <c r="J27" s="41"/>
      <c r="K27" s="41"/>
      <c r="L27" s="41"/>
    </row>
    <row r="28" spans="1:36">
      <c r="A28" s="175" t="str">
        <f>County!P1</f>
        <v>Huntsman</v>
      </c>
      <c r="B28" s="182"/>
      <c r="C28" s="182"/>
      <c r="D28" s="10"/>
      <c r="E28" s="183" t="str">
        <f>County!Q1</f>
        <v>Gingrich</v>
      </c>
      <c r="F28" s="184"/>
      <c r="G28" s="184"/>
      <c r="H28" s="11"/>
      <c r="I28" s="185" t="str">
        <f>County!R1</f>
        <v>Romney</v>
      </c>
      <c r="J28" s="186"/>
      <c r="K28" s="186"/>
      <c r="L28" s="12"/>
      <c r="M28" s="180" t="str">
        <f>County!S1</f>
        <v>Paul</v>
      </c>
      <c r="N28" s="181"/>
      <c r="O28" s="181"/>
      <c r="P28" s="17"/>
      <c r="Q28" s="180" t="str">
        <f>County!T1</f>
        <v>Santorum</v>
      </c>
      <c r="R28" s="181"/>
      <c r="S28" s="181"/>
      <c r="T28" s="17"/>
      <c r="U28" s="180" t="str">
        <f>County!U1</f>
        <v>Perry</v>
      </c>
      <c r="V28" s="181"/>
      <c r="W28" s="181"/>
      <c r="X28" s="17"/>
      <c r="Y28" s="180" t="str">
        <f>County!V1</f>
        <v>Bachman</v>
      </c>
      <c r="Z28" s="181"/>
      <c r="AA28" s="181"/>
      <c r="AB28" s="17"/>
      <c r="AC28" s="180">
        <f>County!W1</f>
        <v>0</v>
      </c>
      <c r="AD28" s="181"/>
      <c r="AE28" s="181"/>
      <c r="AF28" s="1"/>
      <c r="AG28" s="1"/>
      <c r="AH28" s="1"/>
      <c r="AJ28" s="1"/>
    </row>
    <row r="29" spans="1:36" ht="13" customHeight="1">
      <c r="A29" t="str">
        <f>VLOOKUP(C29,State!Y$3:BL$45,39,FALSE)</f>
        <v>New Hampshire</v>
      </c>
      <c r="C29" s="28">
        <f>MAX(State!Y3:Y45)</f>
        <v>0.1688862058557199</v>
      </c>
      <c r="D29" s="17"/>
      <c r="E29" t="str">
        <f>VLOOKUP(G29,State!AA$3:BL$45,37,FALSE)</f>
        <v>Georgia</v>
      </c>
      <c r="G29" s="28">
        <f>MAX(State!AA3:AA45)</f>
        <v>0.47189035686157055</v>
      </c>
      <c r="H29" s="11"/>
      <c r="I29" t="str">
        <f>VLOOKUP(K29,State!AC$3:BL$45,35,FALSE)</f>
        <v>Utah</v>
      </c>
      <c r="K29" s="28">
        <f>MAX(State!AC3:AC45)</f>
        <v>0.93047483819838861</v>
      </c>
      <c r="L29" s="12"/>
      <c r="M29" t="str">
        <f>VLOOKUP(O29,State!AE$3:BL$45,33,FALSE)</f>
        <v>Virginia</v>
      </c>
      <c r="O29" s="28">
        <f>MAX(State!AE$3:AE$45)</f>
        <v>0.40460518883910079</v>
      </c>
      <c r="P29" s="28"/>
      <c r="Q29" t="str">
        <f>VLOOKUP(S29,State!AG$3:BL$45,31,FALSE)</f>
        <v>Missouri</v>
      </c>
      <c r="S29" s="28">
        <f>MAX(State!AG3:AG45)</f>
        <v>0.55226123679045147</v>
      </c>
      <c r="T29" s="17"/>
      <c r="U29" t="str">
        <f>VLOOKUP(W29,State!AI$3:BL$45,29,FALSE)</f>
        <v>Missouri</v>
      </c>
      <c r="W29" s="28">
        <f>MAX(State!AI3:AI45)</f>
        <v>9.7388821698356359E-3</v>
      </c>
      <c r="Y29" t="str">
        <f>VLOOKUP(AA29,State!AK$3:BL$45,27,FALSE)</f>
        <v>Texas</v>
      </c>
      <c r="AA29" s="28">
        <f>MAX(State!AK3:AK45)</f>
        <v>8.3457688531794576E-3</v>
      </c>
      <c r="AC29" t="str">
        <f>VLOOKUP(AE29,State!AM$3:BK$45,25,FALSE)</f>
        <v>Alabama</v>
      </c>
      <c r="AE29" s="28">
        <f>MAX(State!AM3:AM45)</f>
        <v>0</v>
      </c>
    </row>
    <row r="30" spans="1:36">
      <c r="A30" t="str">
        <f>VLOOKUP(C30,State!Y$3:BL$45,39,FALSE)</f>
        <v>District of Columbia</v>
      </c>
      <c r="B30" s="28"/>
      <c r="C30" s="28">
        <f>LARGE(State!Y$3:Y$45,2)</f>
        <v>6.8181818181818177E-2</v>
      </c>
      <c r="D30" s="17"/>
      <c r="E30" t="str">
        <f>VLOOKUP(G30,State!AA$3:BL$45,37,FALSE)</f>
        <v>South Carolina</v>
      </c>
      <c r="F30" s="28"/>
      <c r="G30" s="28">
        <f>LARGE(State!AA$3:AA$45,2)</f>
        <v>0.40423505639564733</v>
      </c>
      <c r="H30" s="11"/>
      <c r="I30" t="str">
        <f>VLOOKUP(K30,State!AC$3:BL$45,35,FALSE)</f>
        <v>Puerto Rico</v>
      </c>
      <c r="J30" s="28"/>
      <c r="K30" s="28">
        <f>LARGE(State!AC$3:AC$45,2)</f>
        <v>0.84890101100588689</v>
      </c>
      <c r="L30" s="12"/>
      <c r="M30" t="str">
        <f>VLOOKUP(O30,State!AE$3:BL$45,33,FALSE)</f>
        <v>Vermont</v>
      </c>
      <c r="N30" s="28"/>
      <c r="O30" s="28">
        <f>LARGE(State!AE$3:AE$45,2)</f>
        <v>0.25293344289235825</v>
      </c>
      <c r="P30" s="28"/>
      <c r="Q30" t="str">
        <f>VLOOKUP(S30,State!AG$3:BL$45,31,FALSE)</f>
        <v>Louisiana</v>
      </c>
      <c r="R30" s="28"/>
      <c r="S30" s="28">
        <f>LARGE(State!AG$3:AG$45,2)</f>
        <v>0.48989324607048979</v>
      </c>
      <c r="T30" s="17"/>
      <c r="U30" t="str">
        <f>VLOOKUP(W30,State!AI$3:BL$45,29,FALSE)</f>
        <v>Vermont</v>
      </c>
      <c r="V30" s="28"/>
      <c r="W30" s="28">
        <f>LARGE(State!AI$3:AI$45,2)</f>
        <v>8.9400164338537379E-3</v>
      </c>
      <c r="Y30" t="str">
        <f>VLOOKUP(AA30,State!AK$3:BL$45,27,FALSE)</f>
        <v>Wisconsin</v>
      </c>
      <c r="Z30" s="28"/>
      <c r="AA30" s="28">
        <f>LARGE(State!AK$3:AK$45,2)</f>
        <v>7.672809568355277E-3</v>
      </c>
      <c r="AC30" t="str">
        <f>VLOOKUP(AE30,State!AM$3:BK$45,25,FALSE)</f>
        <v>Alabama</v>
      </c>
      <c r="AD30" s="28"/>
      <c r="AE30" s="28">
        <f>LARGE(State!AM$3:AM$45,2)</f>
        <v>0</v>
      </c>
    </row>
    <row r="31" spans="1:36">
      <c r="A31" t="str">
        <f>VLOOKUP(C31,State!Y$3:BL$45,39,FALSE)</f>
        <v>Vermont</v>
      </c>
      <c r="B31" s="28"/>
      <c r="C31" s="28">
        <f>LARGE(State!Y$3:Y$45,3)</f>
        <v>1.9687756778964668E-2</v>
      </c>
      <c r="D31" s="17"/>
      <c r="E31" t="str">
        <f>VLOOKUP(G31,State!AA$3:BL$45,37,FALSE)</f>
        <v>Florida</v>
      </c>
      <c r="F31" s="28"/>
      <c r="G31" s="28">
        <f>LARGE(State!AA$3:AA$45,3)</f>
        <v>0.31932927346927065</v>
      </c>
      <c r="H31" s="11"/>
      <c r="I31" t="str">
        <f>VLOOKUP(K31,State!AC$3:BL$45,35,FALSE)</f>
        <v>New Jersey</v>
      </c>
      <c r="J31" s="28"/>
      <c r="K31" s="28">
        <f>LARGE(State!AC$3:AC$45,3)</f>
        <v>0.81046114873597686</v>
      </c>
      <c r="L31" s="12"/>
      <c r="M31" t="str">
        <f>VLOOKUP(O31,State!AE$3:BL$45,33,FALSE)</f>
        <v>Rhode Island</v>
      </c>
      <c r="N31" s="28"/>
      <c r="O31" s="28">
        <f>LARGE(State!AE$3:AE$45,3)</f>
        <v>0.23846470749794013</v>
      </c>
      <c r="P31" s="28"/>
      <c r="Q31" t="str">
        <f>VLOOKUP(S31,State!AG$3:BL$45,31,FALSE)</f>
        <v>Michigan</v>
      </c>
      <c r="R31" s="28"/>
      <c r="S31" s="28">
        <f>LARGE(State!AG$3:AG$45,3)</f>
        <v>0.37869782107157157</v>
      </c>
      <c r="T31" s="17"/>
      <c r="U31" t="str">
        <f>VLOOKUP(W31,State!AI$3:BL$45,29,FALSE)</f>
        <v>New Hampshire</v>
      </c>
      <c r="V31" s="28"/>
      <c r="W31" s="28">
        <f>LARGE(State!AI$3:AI$45,3)</f>
        <v>7.0993057651675216E-3</v>
      </c>
      <c r="Y31" t="str">
        <f>VLOOKUP(AA31,State!AK$3:BL$45,27,FALSE)</f>
        <v>Missouri</v>
      </c>
      <c r="Z31" s="28"/>
      <c r="AA31" s="28">
        <f>LARGE(State!AK$3:AK$45,3)</f>
        <v>6.6617760770862657E-3</v>
      </c>
      <c r="AC31" t="str">
        <f>VLOOKUP(AE31,State!AM$3:BK$45,25,FALSE)</f>
        <v>Alabama</v>
      </c>
      <c r="AD31" s="28"/>
      <c r="AE31" s="28">
        <f>LARGE(State!AM$3:AM$45,3)</f>
        <v>0</v>
      </c>
    </row>
    <row r="32" spans="1:36">
      <c r="A32" t="str">
        <f>VLOOKUP(C32,State!Y$3:BL$45,39,FALSE)</f>
        <v>Wisconsin</v>
      </c>
      <c r="B32" s="28"/>
      <c r="C32" s="28">
        <f>LARGE(State!Y$3:Y$45,4)</f>
        <v>6.4517603037137919E-3</v>
      </c>
      <c r="D32" s="17"/>
      <c r="E32" t="str">
        <f>VLOOKUP(G32,State!AA$3:BL$45,37,FALSE)</f>
        <v>Mississippi</v>
      </c>
      <c r="F32" s="28"/>
      <c r="G32" s="28">
        <f>LARGE(State!AA$3:AA$45,4)</f>
        <v>0.31148360335243019</v>
      </c>
      <c r="H32" s="11"/>
      <c r="I32" t="str">
        <f>VLOOKUP(K32,State!AC$3:BL$45,35,FALSE)</f>
        <v>California</v>
      </c>
      <c r="J32" s="28"/>
      <c r="K32" s="28">
        <f>LARGE(State!AC$3:AC$45,4)</f>
        <v>0.78520161506862718</v>
      </c>
      <c r="L32" s="12"/>
      <c r="M32" t="str">
        <f>VLOOKUP(O32,State!AE$3:BL$45,33,FALSE)</f>
        <v>New Hampshire</v>
      </c>
      <c r="N32" s="28"/>
      <c r="O32" s="28">
        <f>LARGE(State!AE$3:AE$45,4)</f>
        <v>0.22888419358084314</v>
      </c>
      <c r="P32" s="28"/>
      <c r="Q32" t="str">
        <f>VLOOKUP(S32,State!AG$3:BL$45,31,FALSE)</f>
        <v>Tennessee</v>
      </c>
      <c r="R32" s="28"/>
      <c r="S32" s="28">
        <f>LARGE(State!AG$3:AG$45,4)</f>
        <v>0.37111254965532042</v>
      </c>
      <c r="T32" s="17"/>
      <c r="U32" t="str">
        <f>VLOOKUP(W32,State!AI$3:BL$45,29,FALSE)</f>
        <v>Ohio</v>
      </c>
      <c r="V32" s="28"/>
      <c r="W32" s="28">
        <f>LARGE(State!AI$3:AI$45,4)</f>
        <v>6.2106684438893826E-3</v>
      </c>
      <c r="Y32" t="str">
        <f>VLOOKUP(AA32,State!AK$3:BL$45,27,FALSE)</f>
        <v>Tennessee</v>
      </c>
      <c r="Z32" s="28"/>
      <c r="AA32" s="28">
        <f>LARGE(State!AK$3:AK$45,4)</f>
        <v>3.4170433829270449E-3</v>
      </c>
      <c r="AC32" t="str">
        <f>VLOOKUP(AE32,State!AM$3:BK$45,25,FALSE)</f>
        <v>Alabama</v>
      </c>
      <c r="AD32" s="28"/>
      <c r="AE32" s="28">
        <f>LARGE(State!AM$3:AM$45,4)</f>
        <v>0</v>
      </c>
    </row>
    <row r="33" spans="1:31">
      <c r="A33" t="str">
        <f>VLOOKUP(C33,State!Y$3:BL$45,39,FALSE)</f>
        <v>Massachusetts</v>
      </c>
      <c r="B33" s="28"/>
      <c r="C33" s="28">
        <f>LARGE(State!Y$3:Y$45,5)</f>
        <v>6.1360814031822131E-3</v>
      </c>
      <c r="D33" s="17"/>
      <c r="E33" t="str">
        <f>VLOOKUP(G33,State!AA$3:BL$45,37,FALSE)</f>
        <v>Alabama</v>
      </c>
      <c r="F33" s="28"/>
      <c r="G33" s="28">
        <f>LARGE(State!AA$3:AA$45,5)</f>
        <v>0.29303438120896858</v>
      </c>
      <c r="H33" s="11"/>
      <c r="I33" t="str">
        <f>VLOOKUP(K33,State!AC$3:BL$45,35,FALSE)</f>
        <v>New Mexico</v>
      </c>
      <c r="J33" s="28"/>
      <c r="K33" s="28">
        <f>LARGE(State!AC$3:AC$45,5)</f>
        <v>0.73169243061489464</v>
      </c>
      <c r="L33" s="12"/>
      <c r="M33" t="str">
        <f>VLOOKUP(O33,State!AE$3:BL$45,33,FALSE)</f>
        <v>Indiana</v>
      </c>
      <c r="N33" s="28"/>
      <c r="O33" s="28">
        <f>LARGE(State!AE$3:AE$45,5)</f>
        <v>0.15495390889395505</v>
      </c>
      <c r="P33" s="28"/>
      <c r="Q33" t="str">
        <f>VLOOKUP(S33,State!AG$3:BL$45,31,FALSE)</f>
        <v>Ohio</v>
      </c>
      <c r="R33" s="28"/>
      <c r="S33" s="28">
        <f>LARGE(State!AG$3:AG$45,5)</f>
        <v>0.36954259856213018</v>
      </c>
      <c r="T33" s="17"/>
      <c r="U33" t="str">
        <f>VLOOKUP(W33,State!AI$3:BL$45,29,FALSE)</f>
        <v>Illinois</v>
      </c>
      <c r="V33" s="28"/>
      <c r="W33" s="28">
        <f>LARGE(State!AI$3:AI$45,5)</f>
        <v>5.9649431037844397E-3</v>
      </c>
      <c r="Y33" t="str">
        <f>VLOOKUP(AA33,State!AK$3:BL$45,27,FALSE)</f>
        <v>Louisiana</v>
      </c>
      <c r="Z33" s="28"/>
      <c r="AA33" s="28">
        <f>LARGE(State!AK$3:AK$45,5)</f>
        <v>3.3367308620782148E-3</v>
      </c>
      <c r="AC33" t="str">
        <f>VLOOKUP(AE33,State!AM$3:BK$45,25,FALSE)</f>
        <v>Alabama</v>
      </c>
      <c r="AD33" s="28"/>
      <c r="AE33" s="28">
        <f>LARGE(State!AM$3:AM$45,5)</f>
        <v>0</v>
      </c>
    </row>
    <row r="34" spans="1:31">
      <c r="B34" s="28"/>
      <c r="C34" s="28"/>
      <c r="D34" s="17"/>
      <c r="F34" s="28"/>
      <c r="G34" s="28"/>
      <c r="H34" s="11"/>
      <c r="J34" s="28"/>
      <c r="K34" s="28"/>
      <c r="L34" s="12"/>
      <c r="N34" s="28"/>
      <c r="O34" s="28"/>
      <c r="P34" s="28"/>
      <c r="R34" s="28"/>
      <c r="S34" s="28"/>
      <c r="T34" s="17"/>
      <c r="V34" s="28"/>
      <c r="W34" s="28"/>
      <c r="Z34" s="28"/>
      <c r="AA34" s="28"/>
      <c r="AD34" s="28"/>
      <c r="AE34" s="28"/>
    </row>
    <row r="35" spans="1:31">
      <c r="A35" s="75" t="s">
        <v>2800</v>
      </c>
      <c r="B35" s="24"/>
      <c r="C35" s="28"/>
      <c r="D35" s="28"/>
      <c r="E35" s="17"/>
      <c r="F35" s="24"/>
      <c r="G35" s="28"/>
      <c r="H35" s="28"/>
      <c r="I35" s="11"/>
      <c r="J35" s="24"/>
      <c r="K35" s="28"/>
      <c r="L35" s="28"/>
      <c r="M35" s="12"/>
      <c r="N35" s="24"/>
      <c r="O35" s="28"/>
      <c r="P35" s="28"/>
      <c r="Q35" s="28"/>
      <c r="R35" s="24"/>
      <c r="S35" s="28"/>
      <c r="T35" s="28"/>
      <c r="U35" s="25"/>
      <c r="V35" s="24"/>
      <c r="W35" s="28"/>
      <c r="X35" s="28"/>
      <c r="Y35" s="17"/>
      <c r="Z35" s="17"/>
      <c r="AA35" s="17"/>
      <c r="AB35" s="17"/>
      <c r="AC35" s="25"/>
      <c r="AD35" s="24"/>
      <c r="AE35" s="28"/>
    </row>
    <row r="36" spans="1:31" ht="13" customHeight="1">
      <c r="A36" t="str">
        <f>VLOOKUP(C36,State!Y$3:BL$45,39,FALSE)</f>
        <v>Arizona</v>
      </c>
      <c r="B36" s="28"/>
      <c r="C36" s="28">
        <f>MIN(State!Y3:Y45)</f>
        <v>0</v>
      </c>
      <c r="D36" s="17"/>
      <c r="E36" t="str">
        <f>VLOOKUP(G36,State!AA$3:BL$45,37,FALSE)</f>
        <v>Missouri</v>
      </c>
      <c r="F36" s="28"/>
      <c r="G36" s="28">
        <f>MIN(State!AA3:AA45)</f>
        <v>0</v>
      </c>
      <c r="H36" s="11"/>
      <c r="I36" t="str">
        <f>VLOOKUP(K36,State!AC$3:BL$45,35,FALSE)</f>
        <v>Missouri</v>
      </c>
      <c r="J36" s="28"/>
      <c r="K36" s="28">
        <f>MIN(State!AC3:AC45)</f>
        <v>0.25331403533120528</v>
      </c>
      <c r="L36" s="12"/>
      <c r="M36" t="str">
        <f>VLOOKUP(O36,State!AE$3:BL$45,33,FALSE)</f>
        <v>Puerto Rico</v>
      </c>
      <c r="N36" s="28"/>
      <c r="O36" s="28">
        <f>MIN(State!AE3:AE45)</f>
        <v>1.2541592014333249E-2</v>
      </c>
      <c r="P36" s="28"/>
      <c r="Q36" t="str">
        <f>VLOOKUP(S36,State!AG$3:BL$45,31,FALSE)</f>
        <v>District of Columbia</v>
      </c>
      <c r="R36" s="28"/>
      <c r="S36" s="28">
        <f>MIN(State!AG3:AG45)</f>
        <v>0</v>
      </c>
      <c r="T36" s="17"/>
      <c r="V36" s="28"/>
      <c r="W36" s="28"/>
      <c r="X36" s="25"/>
      <c r="Y36" s="17"/>
      <c r="Z36" s="17"/>
      <c r="AA36" s="17"/>
      <c r="AB36" s="25"/>
      <c r="AD36" s="28"/>
      <c r="AE36" s="28"/>
    </row>
    <row r="37" spans="1:31">
      <c r="A37" t="str">
        <f>VLOOKUP(C37,State!Y$3:BL$45,39,FALSE)</f>
        <v>Arizona</v>
      </c>
      <c r="B37" s="28"/>
      <c r="C37" s="28">
        <f>SMALL(State!Y$3:Y$45,2)</f>
        <v>0</v>
      </c>
      <c r="D37" s="17"/>
      <c r="E37" t="str">
        <f>VLOOKUP(G37,State!AA$3:BL$45,37,FALSE)</f>
        <v>Missouri</v>
      </c>
      <c r="F37" s="28"/>
      <c r="G37" s="28">
        <f>SMALL(State!AA$3:AA$45,2)</f>
        <v>0</v>
      </c>
      <c r="H37" s="11"/>
      <c r="I37" t="s">
        <v>1641</v>
      </c>
      <c r="J37" s="28"/>
      <c r="K37" s="28">
        <f>SMALL(State!AC$3:AC$45,2)</f>
        <v>0.25914450841403486</v>
      </c>
      <c r="L37" s="12"/>
      <c r="M37" t="str">
        <f>VLOOKUP(O37,State!AE$3:BL$45,33,FALSE)</f>
        <v>Mississippi</v>
      </c>
      <c r="N37" s="28"/>
      <c r="O37" s="28">
        <f>SMALL(State!AE$3:AE$45,2)</f>
        <v>4.4057596518368665E-2</v>
      </c>
      <c r="P37" s="28"/>
      <c r="Q37" t="str">
        <f>VLOOKUP(S37,State!AG$3:BL$45,31,FALSE)</f>
        <v>District of Columbia</v>
      </c>
      <c r="R37" s="28"/>
      <c r="S37" s="28">
        <f>SMALL(State!AG$3:AG$45,2)</f>
        <v>0</v>
      </c>
      <c r="T37" s="17"/>
      <c r="V37" s="28"/>
      <c r="W37" s="28"/>
      <c r="X37" s="25"/>
      <c r="Y37" s="17"/>
      <c r="Z37" s="17"/>
      <c r="AA37" s="17"/>
      <c r="AB37" s="25"/>
      <c r="AD37" s="28"/>
      <c r="AE37" s="28"/>
    </row>
    <row r="38" spans="1:31">
      <c r="A38" t="str">
        <f>VLOOKUP(C38,State!Y$3:BL$45,39,FALSE)</f>
        <v>Arizona</v>
      </c>
      <c r="B38" s="28"/>
      <c r="C38" s="28">
        <f>SMALL(State!Y$3:Y$45,3)</f>
        <v>0</v>
      </c>
      <c r="D38" s="17"/>
      <c r="E38" t="str">
        <f>VLOOKUP(G38,State!AA$3:BL$45,37,FALSE)</f>
        <v>Utah</v>
      </c>
      <c r="F38" s="28"/>
      <c r="G38" s="28">
        <f>SMALL(State!AA$3:AA$45,3)</f>
        <v>4.7302205785233128E-3</v>
      </c>
      <c r="H38" s="11"/>
      <c r="I38" t="s">
        <v>1142</v>
      </c>
      <c r="J38" s="28"/>
      <c r="K38" s="28">
        <f>SMALL(State!AC$3:AC$45,3)</f>
        <v>0.26692773992811547</v>
      </c>
      <c r="L38" s="12"/>
      <c r="M38" t="str">
        <f>VLOOKUP(O38,State!AE$3:BL$45,33,FALSE)</f>
        <v>Utah</v>
      </c>
      <c r="N38" s="28"/>
      <c r="O38" s="28">
        <f>SMALL(State!AE$3:AE$45,3)</f>
        <v>4.7549861312904507E-2</v>
      </c>
      <c r="P38" s="28"/>
      <c r="Q38" t="str">
        <f>VLOOKUP(S38,State!AG$3:BL$45,31,FALSE)</f>
        <v>Utah</v>
      </c>
      <c r="R38" s="28"/>
      <c r="S38" s="28">
        <f>SMALL(State!AG$3:AG$45,3)</f>
        <v>1.4834566107515519E-2</v>
      </c>
      <c r="T38" s="17"/>
      <c r="V38" s="28"/>
      <c r="W38" s="28"/>
      <c r="X38" s="25"/>
      <c r="Y38" s="17"/>
      <c r="Z38" s="17"/>
      <c r="AA38" s="17"/>
      <c r="AB38" s="25"/>
      <c r="AD38" s="28"/>
      <c r="AE38" s="28"/>
    </row>
    <row r="39" spans="1:31">
      <c r="A39" t="str">
        <f>VLOOKUP(C39,State!Y$3:BL$45,39,FALSE)</f>
        <v>Arizona</v>
      </c>
      <c r="B39" s="28"/>
      <c r="C39" s="28">
        <f>SMALL(State!Y$3:Y$45,4)</f>
        <v>0</v>
      </c>
      <c r="D39" s="17"/>
      <c r="E39" t="str">
        <f>VLOOKUP(G39,State!AA$3:BL$45,37,FALSE)</f>
        <v>Puerto Rico</v>
      </c>
      <c r="F39" s="28"/>
      <c r="G39" s="28">
        <f>SMALL(State!AA$3:AA$45,4)</f>
        <v>2.0220117737394419E-2</v>
      </c>
      <c r="H39" s="11"/>
      <c r="I39" t="str">
        <f>VLOOKUP(K39,State!AC$3:BL$45,35,FALSE)</f>
        <v>South Carolina</v>
      </c>
      <c r="J39" s="28"/>
      <c r="K39" s="28">
        <f>SMALL(State!AC$3:AC$45,4)</f>
        <v>0.27845537207877169</v>
      </c>
      <c r="L39" s="12"/>
      <c r="M39" t="str">
        <f>VLOOKUP(O39,State!AE$3:BL$45,33,FALSE)</f>
        <v>Alabama</v>
      </c>
      <c r="N39" s="28"/>
      <c r="O39" s="28">
        <f>SMALL(State!AE$3:AE$45,4)</f>
        <v>4.9752123507436297E-2</v>
      </c>
      <c r="P39" s="28"/>
      <c r="Q39" t="str">
        <f>VLOOKUP(S39,State!AG$3:BL$45,31,FALSE)</f>
        <v>New Jersey</v>
      </c>
      <c r="R39" s="28"/>
      <c r="S39" s="28">
        <f>SMALL(State!AG$3:AG$45,4)</f>
        <v>5.2193730720846473E-2</v>
      </c>
      <c r="T39" s="17"/>
      <c r="V39" s="28"/>
      <c r="W39" s="28"/>
      <c r="X39" s="25"/>
      <c r="Y39" s="17"/>
      <c r="Z39" s="17"/>
      <c r="AA39" s="17"/>
      <c r="AB39" s="25"/>
      <c r="AD39" s="28"/>
      <c r="AE39" s="28"/>
    </row>
    <row r="40" spans="1:31">
      <c r="A40" t="str">
        <f>VLOOKUP(C40,State!Y$3:BL$45,39,FALSE)</f>
        <v>Arizona</v>
      </c>
      <c r="B40" s="28"/>
      <c r="C40" s="28">
        <f>SMALL(State!Y$3:Y$45,5)</f>
        <v>0</v>
      </c>
      <c r="D40" s="17"/>
      <c r="E40" t="str">
        <f>VLOOKUP(G40,State!AA$3:BL$45,37,FALSE)</f>
        <v>New Jersey</v>
      </c>
      <c r="F40" s="28"/>
      <c r="G40" s="28">
        <f>SMALL(State!AA$3:AA$45,5)</f>
        <v>3.107067156077134E-2</v>
      </c>
      <c r="H40" s="11"/>
      <c r="I40" t="str">
        <f>VLOOKUP(K40,State!AC$3:BL$45,35,FALSE)</f>
        <v>Oklahoma</v>
      </c>
      <c r="J40" s="28"/>
      <c r="K40" s="28">
        <f>SMALL(State!AC$3:AC$45,5)</f>
        <v>0.28045218010421502</v>
      </c>
      <c r="L40" s="12"/>
      <c r="M40" t="str">
        <f>VLOOKUP(O40,State!AE$3:BL$45,33,FALSE)</f>
        <v>Louisiana</v>
      </c>
      <c r="N40" s="28"/>
      <c r="O40" s="28">
        <f>SMALL(State!AE$3:AE$45,5)</f>
        <v>6.1514940185612363E-2</v>
      </c>
      <c r="P40" s="28"/>
      <c r="Q40" t="str">
        <f>VLOOKUP(S40,State!AG$3:BL$45,31,FALSE)</f>
        <v>California</v>
      </c>
      <c r="R40" s="28"/>
      <c r="S40" s="28">
        <f>SMALL(State!AG$3:AG$45,5)</f>
        <v>5.2461590821958184E-2</v>
      </c>
      <c r="T40" s="17"/>
      <c r="V40" s="28"/>
      <c r="W40" s="28"/>
      <c r="X40" s="25"/>
      <c r="Y40" s="17"/>
      <c r="Z40" s="17"/>
      <c r="AA40" s="17"/>
      <c r="AB40" s="25"/>
      <c r="AD40" s="28"/>
      <c r="AE40" s="28"/>
    </row>
    <row r="41" spans="1:31">
      <c r="B41" s="28"/>
      <c r="C41" s="28"/>
      <c r="D41" s="17"/>
      <c r="F41" s="28"/>
      <c r="G41" s="28"/>
      <c r="H41" s="11"/>
      <c r="J41" s="28"/>
      <c r="K41" s="28"/>
      <c r="L41" s="12"/>
      <c r="N41" s="28"/>
      <c r="O41" s="28"/>
      <c r="P41" s="28"/>
      <c r="R41" s="28"/>
      <c r="S41" s="28"/>
      <c r="T41" s="17"/>
      <c r="V41" s="28"/>
      <c r="W41" s="28"/>
      <c r="X41" s="25"/>
      <c r="Y41" s="17"/>
      <c r="Z41" s="17"/>
      <c r="AA41" s="17"/>
      <c r="AB41" s="25"/>
      <c r="AD41" s="28"/>
      <c r="AE41" s="28"/>
    </row>
    <row r="42" spans="1:31">
      <c r="A42" s="75" t="s">
        <v>3052</v>
      </c>
      <c r="B42" s="24"/>
      <c r="C42" s="28"/>
      <c r="D42" s="28"/>
      <c r="E42" s="17"/>
      <c r="F42" s="26"/>
      <c r="G42" s="11"/>
      <c r="H42" s="11"/>
      <c r="I42" s="11"/>
      <c r="J42" s="27"/>
      <c r="K42" s="12"/>
      <c r="L42" s="12"/>
      <c r="M42" s="12"/>
      <c r="N42" s="25"/>
      <c r="O42" s="17"/>
      <c r="P42" s="17"/>
      <c r="Q42" s="17"/>
      <c r="R42" s="25"/>
      <c r="S42" s="17"/>
      <c r="T42" s="17"/>
      <c r="U42" s="25"/>
      <c r="V42" s="25"/>
      <c r="W42" s="17"/>
      <c r="X42" s="17"/>
      <c r="Y42" s="17"/>
      <c r="Z42" s="17"/>
      <c r="AA42" s="17"/>
      <c r="AB42" s="17"/>
      <c r="AC42" s="25"/>
      <c r="AD42" s="25"/>
      <c r="AE42" s="17"/>
    </row>
    <row r="43" spans="1:31" ht="13" customHeight="1">
      <c r="A43" t="str">
        <f>VLOOKUP(C43,County!$K$2:$AR$3463,34,FALSE)</f>
        <v>Grafton</v>
      </c>
      <c r="B43" t="str">
        <f>VLOOKUP(C43,County!$K$2:$AS$3463,35,FALSE)</f>
        <v>NH</v>
      </c>
      <c r="C43" s="2">
        <f>MAX(County!K1:K3463)</f>
        <v>0.22094880877960688</v>
      </c>
      <c r="E43" t="str">
        <f>VLOOKUP(G43,County!$L$2:$AR$3463,33,FALSE)</f>
        <v>Wilcox</v>
      </c>
      <c r="F43" t="str">
        <f>VLOOKUP(G43,County!$L$2:$AS$3463,34,FALSE)</f>
        <v>GA</v>
      </c>
      <c r="G43" s="2">
        <f>MAX(County!L1:L3463)</f>
        <v>0.63430420711974111</v>
      </c>
      <c r="H43" s="2"/>
      <c r="I43" t="str">
        <f>VLOOKUP(K43,County!$M$2:$AR$3463,32,FALSE)</f>
        <v>Rich</v>
      </c>
      <c r="J43" t="str">
        <f>VLOOKUP(K43,County!$M$2:$AS$3463,33,FALSE)</f>
        <v>UT</v>
      </c>
      <c r="K43" s="2">
        <f>MAX(County!M1:M3463)</f>
        <v>0.96753246753246758</v>
      </c>
      <c r="L43" s="2"/>
      <c r="M43" t="str">
        <f>VLOOKUP(O43,County!$N$2:$AR$3463,31,FALSE)</f>
        <v>Idaho</v>
      </c>
      <c r="N43" t="str">
        <f>VLOOKUP(O43,County!$N$2:$AS$3463,32,FALSE)</f>
        <v>ID</v>
      </c>
      <c r="O43" s="2">
        <f>MAX(County!N1:N3463)</f>
        <v>0.59789473684210526</v>
      </c>
      <c r="P43" s="2"/>
      <c r="Q43" t="str">
        <f>VLOOKUP(S43,County!$AM$2:$AR$3463,6,FALSE)</f>
        <v>Rock</v>
      </c>
      <c r="R43" t="str">
        <f>VLOOKUP(S43,County!$AM$2:$AS$3463,7,FALSE)</f>
        <v>MN</v>
      </c>
      <c r="S43" s="2">
        <f>MAX(County!AM1:AM3463)</f>
        <v>0.83625730994152048</v>
      </c>
      <c r="T43" s="2"/>
      <c r="U43" t="str">
        <f>VLOOKUP(W43,County!$AN$2:$AS$3463,5,FALSE)</f>
        <v>Taylor</v>
      </c>
      <c r="V43" t="str">
        <f>VLOOKUP(W43,County!$AN$2:$AS$3463,6,FALSE)</f>
        <v>IA</v>
      </c>
      <c r="W43" s="2">
        <f>MAX(County!AN1:AN3463)</f>
        <v>0.34893617021276596</v>
      </c>
      <c r="X43" s="2"/>
      <c r="Y43" t="str">
        <f>VLOOKUP(AA43,County!$AO$2:$AR$3463,4,FALSE)</f>
        <v>Emmet</v>
      </c>
      <c r="Z43" t="str">
        <f>VLOOKUP(AA43,County!$AO$2:$AS$3463,5,FALSE)</f>
        <v>IA</v>
      </c>
      <c r="AA43" s="2">
        <f>MAX(County!AO1:AO3463)</f>
        <v>0.18454935622317598</v>
      </c>
      <c r="AB43" s="2"/>
      <c r="AC43" t="str">
        <f>VLOOKUP(AE43,County!$AP$2:$AS$3463,3,FALSE)</f>
        <v>Autauga</v>
      </c>
      <c r="AD43" t="str">
        <f>VLOOKUP(AE43,County!$AP$2:$AS$3463,4,FALSE)</f>
        <v>AL</v>
      </c>
      <c r="AE43" s="2">
        <f>MAX(County!AP1:AP3463)</f>
        <v>0</v>
      </c>
    </row>
    <row r="44" spans="1:31">
      <c r="A44" t="str">
        <f>VLOOKUP(C44,County!$K$2:$AR$3463,34,FALSE)</f>
        <v>Sullivan</v>
      </c>
      <c r="B44" t="str">
        <f>VLOOKUP(C44,County!$K$2:$AS$3463,35,FALSE)</f>
        <v>NH</v>
      </c>
      <c r="C44" s="2">
        <f>LARGE(County!K1:K3463,2)</f>
        <v>0.21525163808727171</v>
      </c>
      <c r="E44" t="str">
        <f>VLOOKUP(G44,County!$L$2:$AR$3463,33,FALSE)</f>
        <v>Dooly</v>
      </c>
      <c r="F44" t="str">
        <f>VLOOKUP(G44,County!$L$2:$AS$3463,34,FALSE)</f>
        <v>GA</v>
      </c>
      <c r="G44" s="2">
        <f>LARGE(County!L1:L3463,2)</f>
        <v>0.62771739130434778</v>
      </c>
      <c r="I44" t="str">
        <f>VLOOKUP(K44,County!$M$2:$AR$3463,32,FALSE)</f>
        <v>Wayne</v>
      </c>
      <c r="J44" t="str">
        <f>VLOOKUP(K44,County!$M$2:$AS$3463,33,FALSE)</f>
        <v>UT</v>
      </c>
      <c r="K44" s="2">
        <f>LARGE(County!M1:M3463,2)</f>
        <v>0.9625550660792952</v>
      </c>
      <c r="M44" t="str">
        <f>VLOOKUP(O44,County!$N$2:$AR$3463,31,FALSE)</f>
        <v>Aroostook</v>
      </c>
      <c r="N44" t="str">
        <f>VLOOKUP(O44,County!$N$2:$AS$3463,32,FALSE)</f>
        <v>ME</v>
      </c>
      <c r="O44" s="2">
        <f>LARGE(County!N1:N3463,2)</f>
        <v>0.59124087591240881</v>
      </c>
      <c r="P44" s="2"/>
      <c r="Q44" t="str">
        <f>VLOOKUP(S44,County!$AM$2:$AR$3463,6,FALSE)</f>
        <v>Cottonwood</v>
      </c>
      <c r="R44" t="str">
        <f>VLOOKUP(S44,County!$AM$2:$AS$3463,7,FALSE)</f>
        <v>MN</v>
      </c>
      <c r="S44" s="2">
        <f>LARGE(County!AM1:AM3463,2)</f>
        <v>0.8035714285714286</v>
      </c>
      <c r="U44" t="str">
        <f>VLOOKUP(W44,County!$AN$2:$AS$3463,5,FALSE)</f>
        <v>Lucas</v>
      </c>
      <c r="V44" t="str">
        <f>VLOOKUP(W44,County!$AN$2:$AS$3463,6,FALSE)</f>
        <v>IA</v>
      </c>
      <c r="W44" s="2">
        <f>LARGE(County!AN1:AN3463,2)</f>
        <v>0.23989898989898989</v>
      </c>
      <c r="Y44" t="str">
        <f>VLOOKUP(AA44,County!$AO$2:$AR$3463,4,FALSE)</f>
        <v>Shelby</v>
      </c>
      <c r="Z44" t="str">
        <f>VLOOKUP(AA44,County!$AO$2:$AS$3463,5,FALSE)</f>
        <v>IA</v>
      </c>
      <c r="AA44" s="2">
        <f>LARGE(County!AO1:AO3463,2)</f>
        <v>0.17171717171717171</v>
      </c>
      <c r="AC44" t="str">
        <f>VLOOKUP(AE44,County!$AP$2:$AS$3463,3,FALSE)</f>
        <v>Autauga</v>
      </c>
      <c r="AD44" t="str">
        <f>VLOOKUP(AE44,County!$AP$2:$AS$3463,4,FALSE)</f>
        <v>AL</v>
      </c>
      <c r="AE44" s="2">
        <f>LARGE(County!AP1:AP3463,2)</f>
        <v>0</v>
      </c>
    </row>
    <row r="45" spans="1:31">
      <c r="A45" t="str">
        <f>VLOOKUP(C45,County!$K$2:$AR$3463,34,FALSE)</f>
        <v>Cheshire</v>
      </c>
      <c r="B45" t="str">
        <f>VLOOKUP(C45,County!$K$2:$AS$3463,35,FALSE)</f>
        <v>NH</v>
      </c>
      <c r="C45" s="2">
        <f>LARGE(County!K2:K2767,3)</f>
        <v>0.20574242550705282</v>
      </c>
      <c r="D45"/>
      <c r="E45" t="str">
        <f>VLOOKUP(G45,County!$L$2:$AR$3463,33,FALSE)</f>
        <v>Jasper</v>
      </c>
      <c r="F45" t="str">
        <f>VLOOKUP(G45,County!$L$2:$AS$3463,34,FALSE)</f>
        <v>GA</v>
      </c>
      <c r="G45" s="2">
        <f>LARGE(County!L2:L2767,3)</f>
        <v>0.62587980508933405</v>
      </c>
      <c r="I45" t="str">
        <f>VLOOKUP(K45,County!$M$2:$AR$3463,32,FALSE)</f>
        <v>Morgan</v>
      </c>
      <c r="J45" t="str">
        <f>VLOOKUP(K45,County!$M$2:$AS$3463,33,FALSE)</f>
        <v>UT</v>
      </c>
      <c r="K45" s="2">
        <f>LARGE(County!M2:M2767,3)</f>
        <v>0.95155185465556391</v>
      </c>
      <c r="M45" t="str">
        <f>VLOOKUP(O45,County!$N$2:$AR$3463,31,FALSE)</f>
        <v>Floyd</v>
      </c>
      <c r="N45" t="str">
        <f>VLOOKUP(O45,County!$N$2:$AS$3463,32,FALSE)</f>
        <v>VA</v>
      </c>
      <c r="O45" s="2">
        <f>LARGE(County!N2:N2767,3)</f>
        <v>0.55508474576271183</v>
      </c>
      <c r="P45" s="2"/>
      <c r="Q45" t="str">
        <f>VLOOKUP(S45,County!$AM$2:$AR$3463,6,FALSE)</f>
        <v>Lewis</v>
      </c>
      <c r="R45" t="str">
        <f>VLOOKUP(S45,County!$AM$2:$AS$3463,7,FALSE)</f>
        <v>MO</v>
      </c>
      <c r="S45" s="2">
        <f>LARGE(County!AM2:AM2767,3)</f>
        <v>0.6938271604938272</v>
      </c>
      <c r="U45" t="str">
        <f>VLOOKUP(W45,County!$AN$2:$AS$3463,5,FALSE)</f>
        <v>Jackson</v>
      </c>
      <c r="V45" t="str">
        <f>VLOOKUP(W45,County!$AN$2:$AS$3463,6,FALSE)</f>
        <v>OH</v>
      </c>
      <c r="W45" s="2">
        <f>LARGE(County!AN2:AN2767,3)</f>
        <v>2.3506743737957612E-2</v>
      </c>
      <c r="Y45" t="str">
        <f>VLOOKUP(AA45,County!$AO$2:$AR$3463,4,FALSE)</f>
        <v>Culberson</v>
      </c>
      <c r="Z45" t="str">
        <f>VLOOKUP(AA45,County!$AO$2:$AS$3463,5,FALSE)</f>
        <v>TX</v>
      </c>
      <c r="AA45" s="2">
        <f>LARGE(County!AO2:AO2767,3)</f>
        <v>0.05</v>
      </c>
      <c r="AC45" t="str">
        <f>VLOOKUP(AE45,County!$AP$2:$AS$3463,3,FALSE)</f>
        <v>Autauga</v>
      </c>
      <c r="AD45" t="str">
        <f>VLOOKUP(AE45,County!$AP$2:$AS$3463,4,FALSE)</f>
        <v>AL</v>
      </c>
      <c r="AE45" s="2">
        <f>LARGE(County!AP2:AP2767,3)</f>
        <v>0</v>
      </c>
    </row>
    <row r="46" spans="1:31">
      <c r="A46" t="str">
        <f>VLOOKUP(C46,County!$K$2:$AR$3463,34,FALSE)</f>
        <v>Merrimack</v>
      </c>
      <c r="B46" t="str">
        <f>VLOOKUP(C46,County!$K$2:$AS$3463,35,FALSE)</f>
        <v>NH</v>
      </c>
      <c r="C46" s="2">
        <f>LARGE(County!K3:K2768,4)</f>
        <v>0.20499595469255663</v>
      </c>
      <c r="D46"/>
      <c r="E46" t="str">
        <f>VLOOKUP(G46,County!$L$2:$AR$3463,33,FALSE)</f>
        <v>Upson</v>
      </c>
      <c r="F46" t="str">
        <f>VLOOKUP(G46,County!$L$2:$AS$3463,34,FALSE)</f>
        <v>GA</v>
      </c>
      <c r="G46" s="2">
        <f>LARGE(County!L3:L2768,4)</f>
        <v>0.62277091906721538</v>
      </c>
      <c r="I46" t="str">
        <f>VLOOKUP(K46,County!$M$2:$AR$3463,32,FALSE)</f>
        <v>Jayuya</v>
      </c>
      <c r="J46" t="str">
        <f>VLOOKUP(K46,County!$M$2:$AS$3463,33,FALSE)</f>
        <v>PR</v>
      </c>
      <c r="K46" s="2">
        <f>LARGE(County!M3:M2768,4)</f>
        <v>0.95085714285714285</v>
      </c>
      <c r="M46" t="str">
        <f>VLOOKUP(O46,County!$N$2:$AR$3463,31,FALSE)</f>
        <v>Craig</v>
      </c>
      <c r="N46" t="str">
        <f>VLOOKUP(O46,County!$N$2:$AS$3463,32,FALSE)</f>
        <v>VA</v>
      </c>
      <c r="O46" s="2">
        <f>LARGE(County!N3:N2768,4)</f>
        <v>0.54871794871794877</v>
      </c>
      <c r="P46" s="2"/>
      <c r="Q46" t="str">
        <f>VLOOKUP(S46,County!$AM$2:$AR$3463,6,FALSE)</f>
        <v>Newton</v>
      </c>
      <c r="R46" t="str">
        <f>VLOOKUP(S46,County!$AM$2:$AS$3463,7,FALSE)</f>
        <v>MO</v>
      </c>
      <c r="S46" s="2">
        <f>LARGE(County!AM3:AM2768,4)</f>
        <v>0.67399135446685876</v>
      </c>
      <c r="U46" t="str">
        <f>VLOOKUP(W46,County!$AN$2:$AS$3463,5,FALSE)</f>
        <v>Atoka</v>
      </c>
      <c r="V46" t="str">
        <f>VLOOKUP(W46,County!$AN$2:$AS$3463,6,FALSE)</f>
        <v>OK</v>
      </c>
      <c r="W46" s="2">
        <f>LARGE(County!AN3:AN2768,4)</f>
        <v>2.3076923076923078E-2</v>
      </c>
      <c r="Y46" t="str">
        <f>VLOOKUP(AA46,County!$AO$2:$AR$3463,4,FALSE)</f>
        <v>Zapata</v>
      </c>
      <c r="Z46" t="str">
        <f>VLOOKUP(AA46,County!$AO$2:$AS$3463,5,FALSE)</f>
        <v>TX</v>
      </c>
      <c r="AA46" s="2">
        <f>LARGE(County!AO3:AO2768,4)</f>
        <v>4.7619047619047616E-2</v>
      </c>
      <c r="AC46" t="str">
        <f>VLOOKUP(AE46,County!$AP$2:$AS$3463,3,FALSE)</f>
        <v>Autauga</v>
      </c>
      <c r="AD46" t="str">
        <f>VLOOKUP(AE46,County!$AP$2:$AS$3463,4,FALSE)</f>
        <v>AL</v>
      </c>
      <c r="AE46" s="2">
        <f>LARGE(County!AP3:AP2768,4)</f>
        <v>0</v>
      </c>
    </row>
    <row r="47" spans="1:31">
      <c r="A47" t="str">
        <f>VLOOKUP(C47,County!$K$2:$AR$3463,34,FALSE)</f>
        <v>New Hampshire</v>
      </c>
      <c r="B47" t="str">
        <f>VLOOKUP(C47,County!$K$2:$AS$3463,35,FALSE)</f>
        <v>T</v>
      </c>
      <c r="C47" s="2">
        <f>LARGE(County!K4:K2768,5)</f>
        <v>0.1688862058557199</v>
      </c>
      <c r="D47"/>
      <c r="E47" t="str">
        <f>VLOOKUP(G47,County!$L$2:$AR$3463,33,FALSE)</f>
        <v>Haralson</v>
      </c>
      <c r="F47" t="str">
        <f>VLOOKUP(G47,County!$L$2:$AS$3463,34,FALSE)</f>
        <v>GA</v>
      </c>
      <c r="G47" s="2">
        <f>LARGE(County!L4:L2768,5)</f>
        <v>0.61877294179339282</v>
      </c>
      <c r="I47" t="str">
        <f>VLOOKUP(K47,County!$M$2:$AR$3463,32,FALSE)</f>
        <v>Yauco</v>
      </c>
      <c r="J47" t="str">
        <f>VLOOKUP(K47,County!$M$2:$AS$3463,33,FALSE)</f>
        <v>PR</v>
      </c>
      <c r="K47" s="2">
        <f>LARGE(County!M4:M2768,5)</f>
        <v>0.95067401960784315</v>
      </c>
      <c r="M47" t="str">
        <f>VLOOKUP(O47,County!$N$2:$AR$3463,31,FALSE)</f>
        <v>Surry</v>
      </c>
      <c r="N47" t="str">
        <f>VLOOKUP(O47,County!$N$2:$AS$3463,32,FALSE)</f>
        <v>VA</v>
      </c>
      <c r="O47" s="2">
        <f>LARGE(County!N4:N2768,5)</f>
        <v>0.53526970954356845</v>
      </c>
      <c r="P47" s="2"/>
      <c r="Q47" t="str">
        <f>VLOOKUP(S47,County!$AM$2:$AR$3463,6,FALSE)</f>
        <v>Lincoln</v>
      </c>
      <c r="R47" t="str">
        <f>VLOOKUP(S47,County!$AM$2:$AS$3463,7,FALSE)</f>
        <v>MO</v>
      </c>
      <c r="S47" s="2">
        <f>LARGE(County!AM4:AM2768,5)</f>
        <v>0.66616465863453811</v>
      </c>
      <c r="U47" t="str">
        <f>VLOOKUP(W47,County!$AN$2:$AS$3463,5,FALSE)</f>
        <v>Pemiscot</v>
      </c>
      <c r="V47" t="str">
        <f>VLOOKUP(W47,County!$AN$2:$AS$3463,6,FALSE)</f>
        <v>MO</v>
      </c>
      <c r="W47" s="2">
        <f>LARGE(County!AN4:AN2768,5)</f>
        <v>2.1739130434782608E-2</v>
      </c>
      <c r="Y47" t="str">
        <f>VLOOKUP(AA47,County!$AO$2:$AR$3463,4,FALSE)</f>
        <v>Willacy</v>
      </c>
      <c r="Z47" t="str">
        <f>VLOOKUP(AA47,County!$AO$2:$AS$3463,5,FALSE)</f>
        <v>TX</v>
      </c>
      <c r="AA47" s="2">
        <f>LARGE(County!AO4:AO2768,5)</f>
        <v>4.0322580645161289E-2</v>
      </c>
      <c r="AC47" t="str">
        <f>VLOOKUP(AE47,County!$AP$2:$AS$3463,3,FALSE)</f>
        <v>Autauga</v>
      </c>
      <c r="AD47" t="str">
        <f>VLOOKUP(AE47,County!$AP$2:$AS$3463,4,FALSE)</f>
        <v>AL</v>
      </c>
      <c r="AE47" s="2">
        <f>LARGE(County!AP4:AP2768,5)</f>
        <v>0</v>
      </c>
    </row>
    <row r="48" spans="1:31">
      <c r="C48" s="2"/>
      <c r="D48"/>
      <c r="G48" s="2"/>
      <c r="K48" s="2"/>
      <c r="O48" s="2"/>
      <c r="P48" s="2"/>
      <c r="S48" s="2"/>
      <c r="W48" s="2"/>
      <c r="AA48" s="2"/>
      <c r="AE48" s="2"/>
    </row>
    <row r="49" spans="1:31">
      <c r="A49" s="75" t="s">
        <v>3114</v>
      </c>
    </row>
    <row r="50" spans="1:31" ht="13" customHeight="1">
      <c r="A50" t="str">
        <f>VLOOKUP(C50,County!$K$2:$AR$3463,34,FALSE)</f>
        <v>Bullock</v>
      </c>
      <c r="B50" t="str">
        <f>VLOOKUP(C50,County!$K$2:$AS$3463,35,FALSE)</f>
        <v>AL</v>
      </c>
      <c r="C50" s="2">
        <f>MIN(County!K1:K3463)</f>
        <v>0</v>
      </c>
      <c r="D50"/>
      <c r="E50">
        <f>VLOOKUP(G50,County!$L$2:$AR$3463,32,FALSE)</f>
        <v>0</v>
      </c>
      <c r="F50" t="str">
        <f>VLOOKUP(G50,County!$L$2:$AS$3463,33,FALSE)</f>
        <v>Elliott</v>
      </c>
      <c r="G50" s="2">
        <f>MIN(County!L1:L3463)</f>
        <v>0</v>
      </c>
      <c r="K50" s="2"/>
      <c r="L50" s="2"/>
      <c r="O50" s="2"/>
      <c r="P50" s="2"/>
      <c r="S50" s="2"/>
      <c r="T50" s="2"/>
      <c r="W50" s="2"/>
      <c r="X50" s="2"/>
      <c r="AA50" s="2"/>
      <c r="AB50" s="2"/>
      <c r="AE50" s="2"/>
    </row>
    <row r="51" spans="1:31">
      <c r="A51" t="str">
        <f>VLOOKUP(C51,County!$K$2:$AR$3463,34,FALSE)</f>
        <v>Bullock</v>
      </c>
      <c r="B51" t="str">
        <f>VLOOKUP(C51,County!$K$2:$AS$3463,35,FALSE)</f>
        <v>AL</v>
      </c>
      <c r="C51" s="2">
        <f>SMALL(County!K1:K3463,2)</f>
        <v>0</v>
      </c>
      <c r="D51"/>
      <c r="E51">
        <f>VLOOKUP(G51,County!$L$2:$AR$3463,32,FALSE)</f>
        <v>0</v>
      </c>
      <c r="F51" t="str">
        <f>VLOOKUP(G51,County!$L$2:$AS$3463,33,FALSE)</f>
        <v>Elliott</v>
      </c>
      <c r="G51" s="2">
        <f>SMALL(County!L1:L3463,2)</f>
        <v>0</v>
      </c>
      <c r="I51" s="72"/>
      <c r="K51" s="2"/>
    </row>
    <row r="52" spans="1:31">
      <c r="A52" t="str">
        <f>VLOOKUP(C52,County!$K$2:$AR$3463,34,FALSE)</f>
        <v>Bullock</v>
      </c>
      <c r="B52" t="str">
        <f>VLOOKUP(C52,County!$K$2:$AS$3463,35,FALSE)</f>
        <v>AL</v>
      </c>
      <c r="C52" s="2">
        <f>SMALL(County!K2:K2767,3)</f>
        <v>0</v>
      </c>
      <c r="D52"/>
      <c r="E52">
        <f>VLOOKUP(G52,County!$L$2:$AR$3463,32,FALSE)</f>
        <v>0</v>
      </c>
      <c r="F52" t="str">
        <f>VLOOKUP(G52,County!$L$2:$AS$3463,33,FALSE)</f>
        <v>Elliott</v>
      </c>
      <c r="G52" s="2">
        <f>SMALL(County!L2:L2767,3)</f>
        <v>0</v>
      </c>
      <c r="I52" s="71"/>
      <c r="K52" s="2"/>
    </row>
    <row r="53" spans="1:31">
      <c r="A53" t="str">
        <f>VLOOKUP(C53,County!$K$2:$AR$3463,34,FALSE)</f>
        <v>Bullock</v>
      </c>
      <c r="B53" t="str">
        <f>VLOOKUP(C53,County!$K$2:$AS$3463,35,FALSE)</f>
        <v>AL</v>
      </c>
      <c r="C53" s="2">
        <f>SMALL(County!K3:K2768,4)</f>
        <v>0</v>
      </c>
      <c r="D53"/>
      <c r="E53">
        <f>VLOOKUP(G53,County!$L$2:$AR$3463,32,FALSE)</f>
        <v>0</v>
      </c>
      <c r="F53" t="str">
        <f>VLOOKUP(G53,County!$L$2:$AS$3463,33,FALSE)</f>
        <v>Elliott</v>
      </c>
      <c r="G53" s="2">
        <f>SMALL(County!L3:L2768,4)</f>
        <v>0</v>
      </c>
      <c r="K53" s="2"/>
    </row>
    <row r="54" spans="1:31">
      <c r="A54" t="str">
        <f>VLOOKUP(C54,County!$K$2:$AR$3463,34,FALSE)</f>
        <v>Bullock</v>
      </c>
      <c r="B54" t="str">
        <f>VLOOKUP(C54,County!$K$2:$AS$3463,35,FALSE)</f>
        <v>AL</v>
      </c>
      <c r="C54" s="2">
        <f>SMALL(County!K4:K2768,5)</f>
        <v>0</v>
      </c>
      <c r="D54"/>
      <c r="E54">
        <f>VLOOKUP(G54,County!$L$2:$AR$3463,32,FALSE)</f>
        <v>0</v>
      </c>
      <c r="F54" t="str">
        <f>VLOOKUP(G54,County!$L$2:$AS$3463,33,FALSE)</f>
        <v>Elliott</v>
      </c>
      <c r="G54" s="2">
        <f>SMALL(County!L4:L2768,5)</f>
        <v>0</v>
      </c>
      <c r="K54" s="2"/>
    </row>
    <row r="55" spans="1:31">
      <c r="C55" s="2"/>
      <c r="D55"/>
      <c r="G55" s="2"/>
      <c r="K55" s="2"/>
    </row>
    <row r="56" spans="1:31">
      <c r="A56" s="75" t="s">
        <v>772</v>
      </c>
      <c r="H56" s="2"/>
      <c r="L56" s="2"/>
    </row>
    <row r="57" spans="1:31" ht="13" customHeight="1">
      <c r="A57" t="e">
        <f>VLOOKUP(C57,'Cong Dist'!$R$2:$AY$4097,34,FALSE)</f>
        <v>#REF!</v>
      </c>
      <c r="B57" t="e">
        <f>VLOOKUP(C57,'Cong Dist'!$R$2:$AZ$4097,35,FALSE)</f>
        <v>#REF!</v>
      </c>
      <c r="C57" s="2" t="e">
        <f>MAX('Cong Dist'!R1:R545)</f>
        <v>#REF!</v>
      </c>
      <c r="E57" t="e">
        <f>VLOOKUP(G57,'Cong Dist'!$S$2:$AY$4097,33,FALSE)</f>
        <v>#REF!</v>
      </c>
      <c r="F57" t="e">
        <f>VLOOKUP(G57,'Cong Dist'!$S$2:$AZ$4097,34,FALSE)</f>
        <v>#REF!</v>
      </c>
      <c r="G57" s="2" t="e">
        <f>MAX('Cong Dist'!S1:S545)</f>
        <v>#REF!</v>
      </c>
      <c r="H57" s="2"/>
      <c r="I57" t="e">
        <f>VLOOKUP(K57,'Cong Dist'!$T$2:$AY$4097,32,FALSE)</f>
        <v>#REF!</v>
      </c>
      <c r="J57" t="e">
        <f>VLOOKUP(K57,'Cong Dist'!$T$2:$AZ$4097,33,FALSE)</f>
        <v>#REF!</v>
      </c>
      <c r="K57" s="2" t="e">
        <f>MAX('Cong Dist'!T1:T545)</f>
        <v>#REF!</v>
      </c>
      <c r="L57" s="2"/>
      <c r="M57" t="e">
        <f>VLOOKUP(O57,'Cong Dist'!$U$2:$AY$4097,31,FALSE)</f>
        <v>#REF!</v>
      </c>
      <c r="N57" t="e">
        <f>VLOOKUP(O57,'Cong Dist'!$U$2:$AZ$4097,32,FALSE)</f>
        <v>#REF!</v>
      </c>
      <c r="O57" s="2" t="e">
        <f>MAX('Cong Dist'!U1:U545)</f>
        <v>#REF!</v>
      </c>
      <c r="P57" s="2"/>
      <c r="Q57" t="e">
        <f>VLOOKUP(S57,'Cong Dist'!$AT$2:$AY$4097,6,FALSE)</f>
        <v>#REF!</v>
      </c>
      <c r="R57" t="e">
        <f>VLOOKUP(S57,'Cong Dist'!$AT$2:$AZ$4097,7,FALSE)</f>
        <v>#REF!</v>
      </c>
      <c r="S57" s="2" t="e">
        <f>MAX('Cong Dist'!AT1:AT545)</f>
        <v>#REF!</v>
      </c>
      <c r="T57" s="2"/>
      <c r="U57" t="e">
        <f>VLOOKUP(W57,'Cong Dist'!$AU$2:$AZ$4097,5,FALSE)</f>
        <v>#REF!</v>
      </c>
      <c r="V57" t="e">
        <f>VLOOKUP(W57,'Cong Dist'!$AU$2:$AZ$4097,6,FALSE)</f>
        <v>#REF!</v>
      </c>
      <c r="W57" s="2" t="e">
        <f>MAX('Cong Dist'!AU1:AU545)</f>
        <v>#REF!</v>
      </c>
      <c r="X57" s="2"/>
      <c r="Y57" t="e">
        <f>VLOOKUP(AA57,'Cong Dist'!$AV$2:$AY$4097,4,FALSE)</f>
        <v>#REF!</v>
      </c>
      <c r="Z57" t="e">
        <f>VLOOKUP(AA57,'Cong Dist'!$AV$2:$AZ$4097,5,FALSE)</f>
        <v>#REF!</v>
      </c>
      <c r="AA57" s="2" t="e">
        <f>MAX('Cong Dist'!AV1:AV545)</f>
        <v>#REF!</v>
      </c>
      <c r="AB57" s="2"/>
      <c r="AC57" t="e">
        <f>VLOOKUP(AE57,'Cong Dist'!$AW$2:$AZ$4097,3,FALSE)</f>
        <v>#REF!</v>
      </c>
      <c r="AD57" t="e">
        <f>VLOOKUP(AE57,'Cong Dist'!$AW$2:$AZ$4097,4,FALSE)</f>
        <v>#REF!</v>
      </c>
      <c r="AE57" s="2" t="e">
        <f>MAX('Cong Dist'!AW1:AW545)</f>
        <v>#REF!</v>
      </c>
    </row>
    <row r="58" spans="1:31">
      <c r="A58" t="e">
        <f>VLOOKUP(C58,'Cong Dist'!$R$2:$AY$4097,34,FALSE)</f>
        <v>#REF!</v>
      </c>
      <c r="B58" t="e">
        <f>VLOOKUP(C58,'Cong Dist'!$R$2:$AZ$4097,35,FALSE)</f>
        <v>#REF!</v>
      </c>
      <c r="C58" s="2" t="e">
        <f>LARGE('Cong Dist'!R1:R545,2)</f>
        <v>#REF!</v>
      </c>
      <c r="E58" t="e">
        <f>VLOOKUP(G58,'Cong Dist'!$S$2:$AY$4097,33,FALSE)</f>
        <v>#REF!</v>
      </c>
      <c r="F58" t="e">
        <f>VLOOKUP(G58,'Cong Dist'!$S$2:$AZ$4097,34,FALSE)</f>
        <v>#REF!</v>
      </c>
      <c r="G58" s="2" t="e">
        <f>LARGE('Cong Dist'!S1:S545,2)</f>
        <v>#REF!</v>
      </c>
      <c r="I58" t="e">
        <f>VLOOKUP(K58,'Cong Dist'!$T$2:$AY$4097,32,FALSE)</f>
        <v>#REF!</v>
      </c>
      <c r="J58" t="e">
        <f>VLOOKUP(K58,'Cong Dist'!$T$2:$AZ$4097,33,FALSE)</f>
        <v>#REF!</v>
      </c>
      <c r="K58" s="2" t="e">
        <f>LARGE('Cong Dist'!T1:T545,2)</f>
        <v>#REF!</v>
      </c>
      <c r="M58" t="e">
        <f>VLOOKUP(O58,'Cong Dist'!$U$2:$AY$4097,31,FALSE)</f>
        <v>#REF!</v>
      </c>
      <c r="N58" t="e">
        <f>VLOOKUP(O58,'Cong Dist'!$U$2:$AZ$4097,32,FALSE)</f>
        <v>#REF!</v>
      </c>
      <c r="O58" s="2" t="e">
        <f>LARGE('Cong Dist'!U1:U545,2)</f>
        <v>#REF!</v>
      </c>
      <c r="P58" s="2"/>
      <c r="Q58" t="e">
        <f>VLOOKUP(S58,'Cong Dist'!$AT$2:$AY$4097,6,FALSE)</f>
        <v>#REF!</v>
      </c>
      <c r="R58" t="e">
        <f>VLOOKUP(S58,'Cong Dist'!$AT$2:$AZ$4097,7,FALSE)</f>
        <v>#REF!</v>
      </c>
      <c r="S58" s="2" t="e">
        <f>LARGE('Cong Dist'!AT1:AT545,2)</f>
        <v>#REF!</v>
      </c>
      <c r="U58" t="e">
        <f>VLOOKUP(W58,'Cong Dist'!$AU$2:$AZ$4097,5,FALSE)</f>
        <v>#REF!</v>
      </c>
      <c r="V58" t="e">
        <f>VLOOKUP(W58,'Cong Dist'!$AU$2:$AZ$4097,6,FALSE)</f>
        <v>#REF!</v>
      </c>
      <c r="W58" s="2" t="e">
        <f>LARGE('Cong Dist'!AU1:AU545,2)</f>
        <v>#REF!</v>
      </c>
      <c r="Y58" t="e">
        <f>VLOOKUP(AA58,'Cong Dist'!$AV$2:$AY$4097,4,FALSE)</f>
        <v>#REF!</v>
      </c>
      <c r="Z58" t="e">
        <f>VLOOKUP(AA58,'Cong Dist'!$AV$2:$AZ$4097,5,FALSE)</f>
        <v>#REF!</v>
      </c>
      <c r="AA58" s="2" t="e">
        <f>LARGE('Cong Dist'!AV1:AV545,2)</f>
        <v>#REF!</v>
      </c>
      <c r="AC58" t="e">
        <f>VLOOKUP(AE58,'Cong Dist'!$AW$2:$AZ$4097,3,FALSE)</f>
        <v>#REF!</v>
      </c>
      <c r="AD58" t="e">
        <f>VLOOKUP(AE58,'Cong Dist'!$AW$2:$AZ$4097,4,FALSE)</f>
        <v>#REF!</v>
      </c>
      <c r="AE58" s="2" t="e">
        <f>LARGE('Cong Dist'!AW1:AW545,2)</f>
        <v>#REF!</v>
      </c>
    </row>
    <row r="59" spans="1:31">
      <c r="A59" t="e">
        <f>VLOOKUP(C59,'Cong Dist'!$R$2:$AY$4097,34,FALSE)</f>
        <v>#REF!</v>
      </c>
      <c r="B59" t="e">
        <f>VLOOKUP(C59,'Cong Dist'!$R$2:$AZ$4097,35,FALSE)</f>
        <v>#REF!</v>
      </c>
      <c r="C59" s="2" t="e">
        <f>LARGE('Cong Dist'!R2:R546,3)</f>
        <v>#REF!</v>
      </c>
      <c r="D59"/>
      <c r="E59" t="e">
        <f>VLOOKUP(G59,'Cong Dist'!$S$2:$AY$4097,33,FALSE)</f>
        <v>#REF!</v>
      </c>
      <c r="F59" t="e">
        <f>VLOOKUP(G59,'Cong Dist'!$S$2:$AZ$4097,34,FALSE)</f>
        <v>#REF!</v>
      </c>
      <c r="G59" s="2" t="e">
        <f>LARGE('Cong Dist'!S2:S546,3)</f>
        <v>#REF!</v>
      </c>
      <c r="I59" t="e">
        <f>VLOOKUP(K59,'Cong Dist'!$T$2:$AY$4097,32,FALSE)</f>
        <v>#REF!</v>
      </c>
      <c r="J59" t="e">
        <f>VLOOKUP(K59,'Cong Dist'!$T$2:$AZ$4097,33,FALSE)</f>
        <v>#REF!</v>
      </c>
      <c r="K59" s="2" t="e">
        <f>LARGE('Cong Dist'!T2:T546,3)</f>
        <v>#REF!</v>
      </c>
      <c r="M59" t="e">
        <f>VLOOKUP(O59,'Cong Dist'!$U$2:$AY$4097,31,FALSE)</f>
        <v>#REF!</v>
      </c>
      <c r="N59" t="e">
        <f>VLOOKUP(O59,'Cong Dist'!$U$2:$AZ$4097,32,FALSE)</f>
        <v>#REF!</v>
      </c>
      <c r="O59" s="2" t="e">
        <f>LARGE('Cong Dist'!U2:U546,3)</f>
        <v>#REF!</v>
      </c>
      <c r="P59" s="2"/>
      <c r="Q59" t="e">
        <f>VLOOKUP(S59,'Cong Dist'!$AT$2:$AY$4097,6,FALSE)</f>
        <v>#REF!</v>
      </c>
      <c r="R59" t="e">
        <f>VLOOKUP(S59,'Cong Dist'!$AT$2:$AZ$4097,7,FALSE)</f>
        <v>#REF!</v>
      </c>
      <c r="S59" s="2" t="e">
        <f>LARGE('Cong Dist'!AT2:AT546,3)</f>
        <v>#REF!</v>
      </c>
      <c r="U59" t="e">
        <f>VLOOKUP(W59,'Cong Dist'!$AU$2:$AZ$4097,5,FALSE)</f>
        <v>#REF!</v>
      </c>
      <c r="V59" t="e">
        <f>VLOOKUP(W59,'Cong Dist'!$AU$2:$AZ$4097,6,FALSE)</f>
        <v>#REF!</v>
      </c>
      <c r="W59" s="2" t="e">
        <f>LARGE('Cong Dist'!AU2:AU546,3)</f>
        <v>#REF!</v>
      </c>
      <c r="Y59" t="e">
        <f>VLOOKUP(AA59,'Cong Dist'!$AV$2:$AY$4097,4,FALSE)</f>
        <v>#REF!</v>
      </c>
      <c r="Z59" t="e">
        <f>VLOOKUP(AA59,'Cong Dist'!$AV$2:$AZ$4097,5,FALSE)</f>
        <v>#REF!</v>
      </c>
      <c r="AA59" s="2" t="e">
        <f>LARGE('Cong Dist'!AV2:AV546,3)</f>
        <v>#REF!</v>
      </c>
      <c r="AC59" t="e">
        <f>VLOOKUP(AE59,'Cong Dist'!$AW$2:$AZ$4097,3,FALSE)</f>
        <v>#REF!</v>
      </c>
      <c r="AD59" t="e">
        <f>VLOOKUP(AE59,'Cong Dist'!$AW$2:$AZ$4097,4,FALSE)</f>
        <v>#REF!</v>
      </c>
      <c r="AE59" s="2" t="e">
        <f>LARGE('Cong Dist'!AW2:AW546,3)</f>
        <v>#REF!</v>
      </c>
    </row>
    <row r="60" spans="1:31">
      <c r="A60" t="e">
        <f>VLOOKUP(C60,'Cong Dist'!$R$2:$AY$4097,34,FALSE)</f>
        <v>#REF!</v>
      </c>
      <c r="B60" t="e">
        <f>VLOOKUP(C60,'Cong Dist'!$R$2:$AZ$4097,35,FALSE)</f>
        <v>#REF!</v>
      </c>
      <c r="C60" s="2" t="e">
        <f>LARGE('Cong Dist'!R3:R547,4)</f>
        <v>#REF!</v>
      </c>
      <c r="D60"/>
      <c r="E60" t="e">
        <f>VLOOKUP(G60,'Cong Dist'!$S$2:$AY$4097,33,FALSE)</f>
        <v>#REF!</v>
      </c>
      <c r="F60" t="e">
        <f>VLOOKUP(G60,'Cong Dist'!$S$2:$AZ$4097,34,FALSE)</f>
        <v>#REF!</v>
      </c>
      <c r="G60" s="2" t="e">
        <f>LARGE('Cong Dist'!S3:S547,4)</f>
        <v>#REF!</v>
      </c>
      <c r="I60" t="e">
        <f>VLOOKUP(K60,'Cong Dist'!$T$2:$AY$4097,32,FALSE)</f>
        <v>#REF!</v>
      </c>
      <c r="J60" t="e">
        <f>VLOOKUP(K60,'Cong Dist'!$T$2:$AZ$4097,33,FALSE)</f>
        <v>#REF!</v>
      </c>
      <c r="K60" s="2" t="e">
        <f>LARGE('Cong Dist'!T3:T547,4)</f>
        <v>#REF!</v>
      </c>
      <c r="M60" t="e">
        <f>VLOOKUP(O60,'Cong Dist'!$U$2:$AY$4097,31,FALSE)</f>
        <v>#REF!</v>
      </c>
      <c r="N60" t="e">
        <f>VLOOKUP(O60,'Cong Dist'!$U$2:$AZ$4097,32,FALSE)</f>
        <v>#REF!</v>
      </c>
      <c r="O60" s="2" t="e">
        <f>LARGE('Cong Dist'!U3:U547,4)</f>
        <v>#REF!</v>
      </c>
      <c r="P60" s="2"/>
      <c r="Q60" t="e">
        <f>VLOOKUP(S60,'Cong Dist'!$AT$2:$AY$4097,6,FALSE)</f>
        <v>#REF!</v>
      </c>
      <c r="R60" t="e">
        <f>VLOOKUP(S60,'Cong Dist'!$AT$2:$AZ$4097,7,FALSE)</f>
        <v>#REF!</v>
      </c>
      <c r="S60" s="2" t="e">
        <f>LARGE('Cong Dist'!AT3:AT547,4)</f>
        <v>#REF!</v>
      </c>
      <c r="U60" t="e">
        <f>VLOOKUP(W60,'Cong Dist'!$AU$2:$AZ$4097,5,FALSE)</f>
        <v>#REF!</v>
      </c>
      <c r="V60" t="e">
        <f>VLOOKUP(W60,'Cong Dist'!$AU$2:$AZ$4097,6,FALSE)</f>
        <v>#REF!</v>
      </c>
      <c r="W60" s="2" t="e">
        <f>LARGE('Cong Dist'!AU3:AU547,4)</f>
        <v>#REF!</v>
      </c>
      <c r="Y60" t="e">
        <f>VLOOKUP(AA60,'Cong Dist'!$AV$2:$AY$4097,4,FALSE)</f>
        <v>#REF!</v>
      </c>
      <c r="Z60" t="e">
        <f>VLOOKUP(AA60,'Cong Dist'!$AV$2:$AZ$4097,5,FALSE)</f>
        <v>#REF!</v>
      </c>
      <c r="AA60" s="2" t="e">
        <f>LARGE('Cong Dist'!AV3:AV547,4)</f>
        <v>#REF!</v>
      </c>
      <c r="AC60" t="e">
        <f>VLOOKUP(AE60,'Cong Dist'!$AW$2:$AZ$4097,3,FALSE)</f>
        <v>#REF!</v>
      </c>
      <c r="AD60" t="e">
        <f>VLOOKUP(AE60,'Cong Dist'!$AW$2:$AZ$4097,4,FALSE)</f>
        <v>#REF!</v>
      </c>
      <c r="AE60" s="2" t="e">
        <f>LARGE('Cong Dist'!AW3:AW547,4)</f>
        <v>#REF!</v>
      </c>
    </row>
    <row r="61" spans="1:31">
      <c r="A61" t="e">
        <f>VLOOKUP(C61,'Cong Dist'!$R$2:$AY$4097,34,FALSE)</f>
        <v>#REF!</v>
      </c>
      <c r="B61" t="e">
        <f>VLOOKUP(C61,'Cong Dist'!$R$2:$AZ$4097,35,FALSE)</f>
        <v>#REF!</v>
      </c>
      <c r="C61" s="2" t="e">
        <f>LARGE('Cong Dist'!R4:R566,5)</f>
        <v>#REF!</v>
      </c>
      <c r="D61"/>
      <c r="E61" t="e">
        <f>VLOOKUP(G61,'Cong Dist'!$S$2:$AY$4097,33,FALSE)</f>
        <v>#REF!</v>
      </c>
      <c r="F61" t="e">
        <f>VLOOKUP(G61,'Cong Dist'!$S$2:$AZ$4097,34,FALSE)</f>
        <v>#REF!</v>
      </c>
      <c r="G61" s="2" t="e">
        <f>LARGE('Cong Dist'!S4:S566,5)</f>
        <v>#REF!</v>
      </c>
      <c r="I61" t="e">
        <f>VLOOKUP(K61,'Cong Dist'!$T$2:$AY$4097,32,FALSE)</f>
        <v>#REF!</v>
      </c>
      <c r="J61" t="e">
        <f>VLOOKUP(K61,'Cong Dist'!$T$2:$AZ$4097,33,FALSE)</f>
        <v>#REF!</v>
      </c>
      <c r="K61" s="2" t="e">
        <f>LARGE('Cong Dist'!T4:T566,5)</f>
        <v>#REF!</v>
      </c>
      <c r="M61" t="e">
        <f>VLOOKUP(O61,'Cong Dist'!$U$2:$AY$4097,31,FALSE)</f>
        <v>#REF!</v>
      </c>
      <c r="N61" t="e">
        <f>VLOOKUP(O61,'Cong Dist'!$U$2:$AZ$4097,32,FALSE)</f>
        <v>#REF!</v>
      </c>
      <c r="O61" s="2" t="e">
        <f>LARGE('Cong Dist'!U4:U566,5)</f>
        <v>#REF!</v>
      </c>
      <c r="P61" s="2"/>
      <c r="Q61" t="e">
        <f>VLOOKUP(S61,'Cong Dist'!$AT$2:$AY$4097,6,FALSE)</f>
        <v>#REF!</v>
      </c>
      <c r="R61" t="e">
        <f>VLOOKUP(S61,'Cong Dist'!$AT$2:$AZ$4097,7,FALSE)</f>
        <v>#REF!</v>
      </c>
      <c r="S61" s="2" t="e">
        <f>LARGE('Cong Dist'!AT4:AT566,5)</f>
        <v>#REF!</v>
      </c>
      <c r="U61" t="e">
        <f>VLOOKUP(W61,'Cong Dist'!$AU$2:$AZ$4097,5,FALSE)</f>
        <v>#REF!</v>
      </c>
      <c r="V61" t="e">
        <f>VLOOKUP(W61,'Cong Dist'!$AU$2:$AZ$4097,6,FALSE)</f>
        <v>#REF!</v>
      </c>
      <c r="W61" s="2" t="e">
        <f>LARGE('Cong Dist'!AU4:AU566,5)</f>
        <v>#REF!</v>
      </c>
      <c r="Y61" t="e">
        <f>VLOOKUP(AA61,'Cong Dist'!$AV$2:$AY$4097,4,FALSE)</f>
        <v>#REF!</v>
      </c>
      <c r="Z61" t="e">
        <f>VLOOKUP(AA61,'Cong Dist'!$AV$2:$AZ$4097,5,FALSE)</f>
        <v>#REF!</v>
      </c>
      <c r="AA61" s="2" t="e">
        <f>LARGE('Cong Dist'!AV4:AV566,5)</f>
        <v>#REF!</v>
      </c>
      <c r="AC61" t="e">
        <f>VLOOKUP(AE61,'Cong Dist'!$AW$2:$AZ$4097,3,FALSE)</f>
        <v>#REF!</v>
      </c>
      <c r="AD61" t="e">
        <f>VLOOKUP(AE61,'Cong Dist'!$AW$2:$AZ$4097,4,FALSE)</f>
        <v>#REF!</v>
      </c>
      <c r="AE61" s="2" t="e">
        <f>LARGE('Cong Dist'!AW4:AW566,5)</f>
        <v>#REF!</v>
      </c>
    </row>
    <row r="62" spans="1:31">
      <c r="H62" s="2"/>
      <c r="J62" s="9"/>
      <c r="K62" s="9"/>
      <c r="L62" s="53"/>
      <c r="M62" s="9"/>
    </row>
    <row r="63" spans="1:31">
      <c r="A63" t="s">
        <v>3045</v>
      </c>
      <c r="B63" s="18" t="str">
        <f>A28</f>
        <v>Huntsman</v>
      </c>
      <c r="C63" s="73" t="str">
        <f>E28</f>
        <v>Gingrich</v>
      </c>
      <c r="D63" s="74" t="str">
        <f>I28</f>
        <v>Romney</v>
      </c>
      <c r="E63" s="7" t="str">
        <f>M28</f>
        <v>Paul</v>
      </c>
      <c r="F63" s="7" t="str">
        <f>Q28</f>
        <v>Santorum</v>
      </c>
      <c r="G63" s="7" t="str">
        <f>Y28</f>
        <v>Bachman</v>
      </c>
      <c r="H63" s="7" t="str">
        <f>U28</f>
        <v>Perry</v>
      </c>
      <c r="I63" s="7">
        <f>AC28</f>
        <v>0</v>
      </c>
      <c r="J63" s="7"/>
      <c r="K63" s="7"/>
      <c r="L63" s="7"/>
      <c r="M63" s="7"/>
      <c r="N63" s="7"/>
      <c r="O63" s="7"/>
      <c r="P63" s="7"/>
      <c r="Q63" s="7"/>
      <c r="R63" s="7"/>
      <c r="S63" s="7"/>
      <c r="T63" s="7"/>
      <c r="U63" s="7"/>
      <c r="V63" s="7"/>
      <c r="W63" s="7"/>
      <c r="X63" s="7"/>
      <c r="Y63" s="7"/>
      <c r="Z63" s="7"/>
      <c r="AA63" s="7"/>
      <c r="AB63" s="7"/>
      <c r="AC63" s="7"/>
      <c r="AD63" s="7"/>
      <c r="AE63" s="7"/>
    </row>
    <row r="64" spans="1:31">
      <c r="A64" t="s">
        <v>2434</v>
      </c>
      <c r="B64" s="7">
        <f>COUNTIF(State!$M$1:$M$45,1)</f>
        <v>0</v>
      </c>
      <c r="C64" s="7">
        <f>COUNTIF(State!$N$1:$N$45,1)</f>
        <v>2</v>
      </c>
      <c r="D64" s="7">
        <f>COUNTIF(State!$O$1:$O$45,1)</f>
        <v>33</v>
      </c>
      <c r="E64" s="7">
        <f>COUNTIF(State!P$1:P$45,1)</f>
        <v>0</v>
      </c>
      <c r="F64" s="7">
        <f>COUNTIF(State!Q$1:Q$45,1)</f>
        <v>6</v>
      </c>
      <c r="G64" s="7">
        <f>COUNTIF(State!S$1:S$45,1)</f>
        <v>0</v>
      </c>
      <c r="H64" s="7">
        <f>COUNTIF(State!R$1:R$45,1)</f>
        <v>0</v>
      </c>
      <c r="I64" s="7">
        <f>COUNTIF(State!T$1:T$45,1)</f>
        <v>0</v>
      </c>
      <c r="K64" s="7"/>
      <c r="M64" s="7"/>
      <c r="O64" s="7"/>
      <c r="P64" s="7"/>
      <c r="Q64" s="7"/>
      <c r="S64" s="7"/>
      <c r="T64" s="7"/>
      <c r="U64" s="7"/>
      <c r="W64" s="7"/>
      <c r="X64" s="7"/>
      <c r="Y64" s="7"/>
      <c r="Z64" s="7"/>
      <c r="AA64" s="7"/>
      <c r="AB64" s="7"/>
      <c r="AC64" s="7"/>
      <c r="AD64" s="7"/>
      <c r="AE64" s="7"/>
    </row>
    <row r="65" spans="1:31">
      <c r="A65" t="s">
        <v>2994</v>
      </c>
      <c r="B65" s="7">
        <f>COUNTIF(State!$M$1:$M$45,2)</f>
        <v>0</v>
      </c>
      <c r="C65" s="7">
        <f>COUNTIF(State!$N$1:$N$45,2)</f>
        <v>4</v>
      </c>
      <c r="D65" s="7">
        <f>COUNTIF(State!$O$1:$O$45,2)</f>
        <v>6</v>
      </c>
      <c r="E65" s="7">
        <f>COUNTIF(State!P$1:P$45,2)</f>
        <v>18</v>
      </c>
      <c r="F65" s="7">
        <f>COUNTIF(State!Q$1:Q$45,2)</f>
        <v>13</v>
      </c>
      <c r="G65" s="7">
        <f>COUNTIF(State!S$1:S$45,2)</f>
        <v>0</v>
      </c>
      <c r="H65" s="7">
        <f>COUNTIF(State!R$1:R$45,2)</f>
        <v>0</v>
      </c>
      <c r="I65" s="7">
        <f>COUNTIF(State!T$1:T$45,2)</f>
        <v>0</v>
      </c>
      <c r="K65" s="7"/>
      <c r="M65" s="7"/>
      <c r="O65" s="7"/>
      <c r="P65" s="7"/>
      <c r="Q65" s="7"/>
      <c r="S65" s="7"/>
      <c r="T65" s="7"/>
      <c r="U65" s="7"/>
      <c r="W65" s="7"/>
      <c r="X65" s="7"/>
      <c r="Y65" s="7"/>
      <c r="Z65" s="7"/>
      <c r="AA65" s="7"/>
      <c r="AB65" s="7"/>
      <c r="AC65" s="7"/>
      <c r="AD65" s="7"/>
      <c r="AE65" s="7"/>
    </row>
    <row r="66" spans="1:31">
      <c r="A66" t="s">
        <v>3010</v>
      </c>
      <c r="B66" s="7">
        <f>COUNTIF(State!$M$1:$M$45,3)</f>
        <v>1</v>
      </c>
      <c r="C66" s="7">
        <f>COUNTIF(State!$N$1:$N$45,3)</f>
        <v>12</v>
      </c>
      <c r="D66" s="7">
        <f>COUNTIF(State!$O$1:$O$45,3)</f>
        <v>2</v>
      </c>
      <c r="E66" s="7">
        <f>COUNTIF(State!P$1:P$45,3)</f>
        <v>10</v>
      </c>
      <c r="F66" s="7">
        <f>COUNTIF(State!Q$1:Q$45,3)</f>
        <v>15</v>
      </c>
      <c r="G66" s="7">
        <f>COUNTIF(State!S$1:S$45,3)</f>
        <v>0</v>
      </c>
      <c r="H66" s="7">
        <f>COUNTIF(State!R$1:R$45,3)</f>
        <v>0</v>
      </c>
      <c r="I66" s="7">
        <f>COUNTIF(State!T$1:T$45,3)</f>
        <v>0</v>
      </c>
      <c r="K66" s="7"/>
      <c r="M66" s="7"/>
      <c r="O66" s="7"/>
      <c r="P66" s="7"/>
      <c r="Q66" s="7"/>
      <c r="S66" s="7"/>
      <c r="T66" s="7"/>
      <c r="U66" s="7"/>
      <c r="W66" s="7"/>
      <c r="X66" s="7"/>
      <c r="Y66" s="7"/>
      <c r="Z66" s="7"/>
      <c r="AA66" s="7"/>
      <c r="AB66" s="7"/>
      <c r="AC66" s="7"/>
      <c r="AD66" s="7"/>
      <c r="AE66" s="7"/>
    </row>
    <row r="67" spans="1:31">
      <c r="B67" s="7"/>
      <c r="C67" s="7"/>
      <c r="D67" s="7"/>
      <c r="E67" s="7"/>
      <c r="F67" s="7"/>
      <c r="G67" s="7"/>
      <c r="H67" s="7"/>
      <c r="I67" s="7"/>
      <c r="K67" s="7"/>
      <c r="M67" s="7"/>
      <c r="O67" s="7"/>
      <c r="P67" s="7"/>
      <c r="Q67" s="7"/>
      <c r="S67" s="7"/>
      <c r="T67" s="7"/>
      <c r="U67" s="7"/>
      <c r="W67" s="7"/>
      <c r="X67" s="7"/>
      <c r="Y67" s="7"/>
      <c r="Z67" s="7"/>
      <c r="AA67" s="7"/>
      <c r="AB67" s="7"/>
      <c r="AC67" s="7"/>
      <c r="AD67" s="7"/>
      <c r="AE67" s="7"/>
    </row>
    <row r="68" spans="1:31">
      <c r="A68" t="s">
        <v>2435</v>
      </c>
      <c r="B68" s="2"/>
      <c r="C68" s="2"/>
    </row>
    <row r="69" spans="1:31">
      <c r="A69" t="s">
        <v>2434</v>
      </c>
      <c r="B69" s="7">
        <f>COUNTIF('Cong Dist'!K$3:K$544,1)-B64</f>
        <v>0</v>
      </c>
      <c r="C69" s="7">
        <f>COUNTIF('Cong Dist'!L$3:L$544,1)-C64</f>
        <v>17</v>
      </c>
      <c r="D69" s="7">
        <f>COUNTIF('Cong Dist'!M$3:M$544,1)-D64</f>
        <v>261</v>
      </c>
      <c r="E69" s="7">
        <f>COUNTIF('Cong Dist'!N$3:N$544,1)-E64</f>
        <v>2</v>
      </c>
      <c r="F69" s="7">
        <f>COUNTIF('Cong Dist'!AP$3:AP$544,1)-F64</f>
        <v>44</v>
      </c>
      <c r="G69" s="7">
        <f>COUNTIF('Cong Dist'!AR$3:AR$544,1)-G64</f>
        <v>0</v>
      </c>
      <c r="H69" s="7">
        <f>COUNTIF('Cong Dist'!AQ$3:AQ$544,1)-H64</f>
        <v>0</v>
      </c>
      <c r="I69" s="7">
        <f>COUNTIF('Cong Dist'!AS$3:AS$544,1)-I64</f>
        <v>0</v>
      </c>
    </row>
    <row r="70" spans="1:31">
      <c r="A70" t="s">
        <v>2994</v>
      </c>
      <c r="B70" s="7">
        <f>COUNTIF('Cong Dist'!K$3:K$544,2)-B65</f>
        <v>0</v>
      </c>
      <c r="C70" s="7">
        <f>COUNTIF('Cong Dist'!L$3:L$544,2)-C65</f>
        <v>26</v>
      </c>
      <c r="D70" s="7">
        <f>COUNTIF('Cong Dist'!M$3:M$544,2)-D65</f>
        <v>44</v>
      </c>
      <c r="E70" s="7">
        <f>COUNTIF('Cong Dist'!N$3:N$544,2)-E65</f>
        <v>168</v>
      </c>
      <c r="F70" s="7">
        <f>COUNTIF('Cong Dist'!AP$3:AP$544,2)-F65</f>
        <v>87</v>
      </c>
      <c r="G70" s="7">
        <f>COUNTIF('Cong Dist'!AR$3:AR$544,2)-G65</f>
        <v>0</v>
      </c>
      <c r="H70" s="7">
        <f>COUNTIF('Cong Dist'!AQ$3:AQ$544,2)-H65</f>
        <v>0</v>
      </c>
      <c r="I70" s="7">
        <f>COUNTIF('Cong Dist'!AS$3:AS$544,2)-I65</f>
        <v>0</v>
      </c>
    </row>
    <row r="71" spans="1:31">
      <c r="A71" t="s">
        <v>3010</v>
      </c>
      <c r="B71" s="7">
        <f>COUNTIF('Cong Dist'!K$3:K$544,3)-B66</f>
        <v>2</v>
      </c>
      <c r="C71" s="7">
        <f>COUNTIF('Cong Dist'!L$3:L$544,3)-C66</f>
        <v>62</v>
      </c>
      <c r="D71" s="7">
        <f>COUNTIF('Cong Dist'!M$3:M$544,3)-D66</f>
        <v>19</v>
      </c>
      <c r="E71" s="7">
        <f>COUNTIF('Cong Dist'!N$3:N$544,3)-E66</f>
        <v>85</v>
      </c>
      <c r="F71" s="7">
        <f>COUNTIF('Cong Dist'!AP$3:AP$544,3)-F66</f>
        <v>144</v>
      </c>
      <c r="G71" s="7">
        <f>COUNTIF('Cong Dist'!AR$3:AR$544,3)-G66</f>
        <v>0</v>
      </c>
      <c r="H71" s="7">
        <f>COUNTIF('Cong Dist'!AQ$3:AQ$544,3)-H66</f>
        <v>0</v>
      </c>
      <c r="I71" s="7">
        <f>COUNTIF('Cong Dist'!AS$3:AS$544,3)-I66</f>
        <v>0</v>
      </c>
    </row>
    <row r="72" spans="1:31">
      <c r="B72" s="7"/>
      <c r="C72" s="7"/>
      <c r="D72" s="7"/>
      <c r="E72" s="7"/>
      <c r="F72" s="7"/>
      <c r="G72" s="7"/>
      <c r="H72" s="7"/>
      <c r="I72" s="7"/>
    </row>
    <row r="73" spans="1:31">
      <c r="A73" t="s">
        <v>1653</v>
      </c>
      <c r="B73" s="2"/>
      <c r="C73" s="2"/>
    </row>
    <row r="74" spans="1:31" s="7" customFormat="1">
      <c r="A74" s="69" t="s">
        <v>2434</v>
      </c>
      <c r="B74" s="1">
        <f>COUNTIF(County!D$1:D$3463,1)-B64</f>
        <v>0</v>
      </c>
      <c r="C74" s="1">
        <f>COUNTIF(County!E$1:E$3463,1)-C64</f>
        <v>300</v>
      </c>
      <c r="D74" s="1">
        <f>COUNTIF(County!F$1:F$3463,1)-D64</f>
        <v>1808</v>
      </c>
      <c r="E74" s="1">
        <f>COUNTIF(County!G$1:G$3463,1)-E64</f>
        <v>70</v>
      </c>
      <c r="F74" s="1">
        <f>COUNTIF(County!AI$1:AI$3463,1)-F64</f>
        <v>959</v>
      </c>
      <c r="G74" s="1">
        <f>COUNTIF(County!AK$1:AK$3463,1)-G64</f>
        <v>0</v>
      </c>
      <c r="H74" s="1">
        <f>COUNTIF(County!AJ$1:AJ$3463,1)-H64</f>
        <v>2</v>
      </c>
      <c r="I74" s="1">
        <f>COUNTIF(County!AL$1:AL$3463,1)-I64</f>
        <v>0</v>
      </c>
    </row>
    <row r="75" spans="1:31" s="7" customFormat="1">
      <c r="A75" s="69" t="s">
        <v>2994</v>
      </c>
      <c r="B75" s="1">
        <f>COUNTIF(County!D$1:D$3463,2)-B65</f>
        <v>1</v>
      </c>
      <c r="C75" s="1">
        <f>COUNTIF(County!E$1:E$3463,2)-C65</f>
        <v>339</v>
      </c>
      <c r="D75" s="1">
        <f>COUNTIF(County!F$1:F$3463,2)-D65</f>
        <v>789</v>
      </c>
      <c r="E75" s="1">
        <f>COUNTIF(County!G$1:G$3463,2)-E65</f>
        <v>1031</v>
      </c>
      <c r="F75" s="1">
        <f>COUNTIF(County!AI$1:AI$3463,2)-F65</f>
        <v>973</v>
      </c>
      <c r="G75" s="1">
        <f>COUNTIF(County!AK$1:AK$3463,2)-G65</f>
        <v>1</v>
      </c>
      <c r="H75" s="1">
        <f>COUNTIF(County!AJ$1:AJ$3463,2)-H65</f>
        <v>7</v>
      </c>
      <c r="I75" s="1">
        <f>COUNTIF(County!AL$1:AL$3463,2)-I65</f>
        <v>0</v>
      </c>
    </row>
    <row r="76" spans="1:31" s="7" customFormat="1">
      <c r="A76" s="69" t="s">
        <v>3010</v>
      </c>
      <c r="B76" s="1">
        <f>COUNTIF(County!D$1:D$3463,3)-B66</f>
        <v>10</v>
      </c>
      <c r="C76" s="1">
        <f>COUNTIF(County!E$1:E$3463,3)-C66</f>
        <v>623</v>
      </c>
      <c r="D76" s="1">
        <f>COUNTIF(County!F$1:F$3463,3)-D66</f>
        <v>465</v>
      </c>
      <c r="E76" s="1">
        <f>COUNTIF(County!G$1:G$3463,3)-E66</f>
        <v>891</v>
      </c>
      <c r="F76" s="1">
        <f>COUNTIF(County!AI$1:AI$3463,3)-F66</f>
        <v>896</v>
      </c>
      <c r="G76" s="1">
        <f>COUNTIF(County!AK$1:AK$3463,3)-G66</f>
        <v>5</v>
      </c>
      <c r="H76" s="1">
        <f>COUNTIF(County!AJ$1:AJ$3463,3)-H66</f>
        <v>15</v>
      </c>
      <c r="I76" s="1">
        <f>COUNTIF(County!AL$1:AL$3463,3)-I66</f>
        <v>0</v>
      </c>
    </row>
    <row r="77" spans="1:31" s="7" customFormat="1">
      <c r="A77" s="69" t="s">
        <v>1996</v>
      </c>
      <c r="B77" s="1">
        <f>COUNTIF(County!$D$1:$D$3463,4)-COUNTIF(State!$M$1:$M$45,4)</f>
        <v>1</v>
      </c>
      <c r="C77" s="1">
        <f>COUNTIF(County!$E$1:$E$3463,4)-COUNTIF(State!$N$1:$N$45,4)</f>
        <v>1346</v>
      </c>
      <c r="D77" s="1">
        <f>COUNTIF(County!$F$1:$F$3463,4)-COUNTIF(State!$O$1:$O$45,4)</f>
        <v>54</v>
      </c>
      <c r="E77" s="1">
        <f>COUNTIF(County!$G$1:$G$3463,4)-COUNTIF(State!$P$1:$P$45,4)</f>
        <v>1047</v>
      </c>
      <c r="F77" s="1">
        <f>COUNTIF(County!$AI$1:$AI$3463,4)-COUNTIF(State!$BO$1:$BO$45,4)</f>
        <v>145</v>
      </c>
      <c r="G77" s="1">
        <f>COUNTIF(County!$AK$1:$AK$3463,4)-COUNTIF(State!$BP$1:$BP$45,4)</f>
        <v>3</v>
      </c>
      <c r="H77" s="1">
        <f>COUNTIF(County!$AJ$1:$AJ$3463,4)-COUNTIF(State!$BQ$1:$BQ$45,4)</f>
        <v>19</v>
      </c>
      <c r="I77" s="1">
        <f>COUNTIF(County!$AJ$1:$AL$3463,4)-COUNTIF(State!$BR$1:$BR$45,4)</f>
        <v>22</v>
      </c>
    </row>
    <row r="79" spans="1:31">
      <c r="A79" s="69" t="s">
        <v>1849</v>
      </c>
    </row>
    <row r="80" spans="1:31">
      <c r="A80" t="s">
        <v>2754</v>
      </c>
      <c r="B80" s="1">
        <f>COUNTIF(State!$Y1:$Y45,"&lt;.0999")</f>
        <v>40</v>
      </c>
      <c r="C80" s="1">
        <f>COUNTIF(State!$AA1:$AA45,"&lt;.0999")</f>
        <v>24</v>
      </c>
      <c r="D80" s="1">
        <f>COUNTIF(State!$AC$1:$AC$45,"&lt;.0999")</f>
        <v>0</v>
      </c>
      <c r="E80" s="1">
        <f>COUNTIF(State!$AE$1:$AE$45,"&lt;.0999")</f>
        <v>15</v>
      </c>
      <c r="F80" s="1">
        <f>COUNTIF(State!$AG$1:$AG$45,"&lt;.0999")</f>
        <v>14</v>
      </c>
    </row>
    <row r="81" spans="1:6">
      <c r="A81" t="s">
        <v>2755</v>
      </c>
      <c r="B81" s="1">
        <f>COUNTIF(State!$Y$1:$Y$45,"&lt;.1999")-B80</f>
        <v>1</v>
      </c>
      <c r="C81" s="1">
        <f>COUNTIF(State!$AA$1:$AA$45,"&lt;.1999")-C80</f>
        <v>9</v>
      </c>
      <c r="D81" s="1">
        <f>COUNTIF(State!$AC$1:$AC$45,"&lt;.1999")-D80</f>
        <v>0</v>
      </c>
      <c r="E81" s="1">
        <f>COUNTIF(State!$AE$1:$AE$45,"&lt;.1999")-E80</f>
        <v>22</v>
      </c>
      <c r="F81" s="1">
        <f>COUNTIF(State!$AG$1:$AG$45,"&lt;.1999")-F80</f>
        <v>13</v>
      </c>
    </row>
    <row r="82" spans="1:6">
      <c r="A82" t="s">
        <v>2758</v>
      </c>
      <c r="B82" s="1">
        <f>COUNTIF(State!$Y$1:$Y$45,"&lt;.2999")-SUM(B80:B81)</f>
        <v>0</v>
      </c>
      <c r="C82" s="1">
        <f>COUNTIF(State!$AA$1:$AA$45,"&lt;.2999")-SUM(C80:C81)</f>
        <v>4</v>
      </c>
      <c r="D82" s="1">
        <f>COUNTIF(State!$AC$1:$AC$45,"&lt;.2999")-SUM(D80:D81)</f>
        <v>7</v>
      </c>
      <c r="E82" s="1">
        <f>COUNTIF(State!$AE$1:$AE$45,"&lt;.2999")-SUM(E80:E81)</f>
        <v>3</v>
      </c>
      <c r="F82" s="1">
        <f>COUNTIF(State!$AG$1:$AG$45,"&lt;.2999")-SUM(F80:F81)</f>
        <v>4</v>
      </c>
    </row>
    <row r="83" spans="1:6">
      <c r="A83" t="s">
        <v>2759</v>
      </c>
      <c r="B83" s="1">
        <f>COUNTIF(State!$Y$1:$Y$45,"&lt;.3999")-SUM(B80:B82)</f>
        <v>0</v>
      </c>
      <c r="C83" s="1">
        <f>COUNTIF(State!$AA$1:$AA$45,"&lt;.3999")-SUM(C80:C82)</f>
        <v>2</v>
      </c>
      <c r="D83" s="1">
        <f>COUNTIF(State!$AC$1:$AC$45,"&lt;.3999")-SUM(D80:D82)</f>
        <v>4</v>
      </c>
      <c r="E83" s="1">
        <f>COUNTIF(State!$AE$1:$AE$45,"&lt;.3999")-SUM(E80:E82)</f>
        <v>0</v>
      </c>
      <c r="F83" s="1">
        <f>COUNTIF(State!$AG$1:$AG$45,"&lt;.3999")-SUM(F80:F82)</f>
        <v>8</v>
      </c>
    </row>
    <row r="84" spans="1:6">
      <c r="A84" t="s">
        <v>2760</v>
      </c>
      <c r="B84" s="1">
        <f>COUNTIF(State!$Y$1:$Y$45,"&lt;.4999")-SUM(B80:B83)</f>
        <v>0</v>
      </c>
      <c r="C84" s="1">
        <f>COUNTIF(State!$AA$1:$AA$45,"&lt;.4999")-SUM(C80:C83)</f>
        <v>2</v>
      </c>
      <c r="D84" s="1">
        <f>COUNTIF(State!$AC$1:$AC$45,"&lt;.4999")-SUM(D80:D83)</f>
        <v>6</v>
      </c>
      <c r="E84" s="1">
        <f>COUNTIF(State!$AE$1:$AE$45,"&lt;.4999")-SUM(E80:E83)</f>
        <v>1</v>
      </c>
      <c r="F84" s="1">
        <f>COUNTIF(State!$AG$1:$AG$45,"&lt;.4999")-SUM(F80:F83)</f>
        <v>1</v>
      </c>
    </row>
    <row r="85" spans="1:6">
      <c r="A85" t="s">
        <v>1115</v>
      </c>
      <c r="B85" s="1">
        <f>COUNTIF(State!$Y$1:$Y$45,"&lt;.5999")-SUM(B80:B84)</f>
        <v>0</v>
      </c>
      <c r="C85" s="1">
        <f>COUNTIF(State!$AA$1:$AA$45,"&lt;.5999")-SUM(C80:C84)</f>
        <v>0</v>
      </c>
      <c r="D85" s="1">
        <f>COUNTIF(State!$AC$1:$AC$45,"&lt;.5999")-SUM(D80:D84)</f>
        <v>4</v>
      </c>
      <c r="E85" s="1">
        <f>COUNTIF(State!$AE$1:$AE$45,"&lt;.5999")-SUM(E80:E84)</f>
        <v>0</v>
      </c>
      <c r="F85" s="1">
        <f>COUNTIF(State!$AG$1:$AG$45,"&lt;.5999")-SUM(F80:F84)</f>
        <v>1</v>
      </c>
    </row>
    <row r="86" spans="1:6">
      <c r="A86" t="s">
        <v>3146</v>
      </c>
      <c r="B86" s="1">
        <f>COUNTIF(State!$Y$1:$Y$45,"&lt;.6999")-SUM(B80:B85)</f>
        <v>0</v>
      </c>
      <c r="C86" s="1">
        <f>COUNTIF(State!$AA$1:$AA$45,"&lt;.6999")-SUM(C80:C85)</f>
        <v>0</v>
      </c>
      <c r="D86" s="1">
        <f>COUNTIF(State!$AC$1:$AC$45,"&lt;.6999")-SUM(D80:D85)</f>
        <v>11</v>
      </c>
      <c r="E86" s="1">
        <f>COUNTIF(State!$AE$1:$AE$45,"&lt;.6999")-SUM(E80:E85)</f>
        <v>0</v>
      </c>
      <c r="F86" s="1">
        <f>COUNTIF(State!$AG$1:$AG$45,"&lt;.6999")-SUM(F80:F85)</f>
        <v>0</v>
      </c>
    </row>
    <row r="87" spans="1:6">
      <c r="A87" t="s">
        <v>2790</v>
      </c>
      <c r="B87" s="1">
        <f>COUNTIF(State!$Y$1:$Y$45,"&lt;.7999")-SUM(B80:B86)</f>
        <v>0</v>
      </c>
      <c r="C87" s="1">
        <f>COUNTIF(State!$AA$1:$AA$45,"&lt;.7999")-SUM(C80:C86)</f>
        <v>0</v>
      </c>
      <c r="D87" s="1">
        <f>COUNTIF(State!$AC$1:$AC$45,"&lt;.7999")-SUM(D80:D86)</f>
        <v>6</v>
      </c>
      <c r="E87" s="1">
        <f>COUNTIF(State!$AE$1:$AE$45,"&lt;.7999")-SUM(E80:E86)</f>
        <v>0</v>
      </c>
      <c r="F87" s="1">
        <f>COUNTIF(State!$AG$1:$AG$45,"&lt;.7999")-SUM(F80:F86)</f>
        <v>0</v>
      </c>
    </row>
    <row r="88" spans="1:6">
      <c r="A88" t="s">
        <v>2791</v>
      </c>
      <c r="B88" s="1">
        <f>COUNTIF(State!$Y$1:$Y$45,"&lt;.8999")-SUM(B80:B87)</f>
        <v>0</v>
      </c>
      <c r="C88" s="1">
        <f>COUNTIF(State!$AA$1:$AA$45,"&lt;.8999")-SUM(C80:C87)</f>
        <v>0</v>
      </c>
      <c r="D88" s="1">
        <f>COUNTIF(State!$AC$1:$AC$45,"&lt;.8999")-SUM(D80:D87)</f>
        <v>2</v>
      </c>
      <c r="E88" s="1">
        <f>COUNTIF(State!$AE$1:$AE$45,"&lt;.8999")-SUM(E80:E87)</f>
        <v>0</v>
      </c>
      <c r="F88" s="1">
        <f>COUNTIF(State!$AG$1:$AG$45,"&lt;.8999")-SUM(F80:F87)</f>
        <v>0</v>
      </c>
    </row>
    <row r="89" spans="1:6">
      <c r="A89" t="s">
        <v>2533</v>
      </c>
      <c r="B89" s="1">
        <f>COUNTIF(State!$Y$1:$Y$45,"&lt;1")-SUM(B80:B88)</f>
        <v>0</v>
      </c>
      <c r="C89" s="1">
        <f>COUNTIF(State!$AA$1:$AA$45,"&lt;1")-SUM(C80:C88)</f>
        <v>0</v>
      </c>
      <c r="D89" s="1">
        <f>COUNTIF(State!$AC$1:$AC$45,"&lt;1")-SUM(D80:D88)</f>
        <v>1</v>
      </c>
      <c r="E89" s="1">
        <f>COUNTIF(State!$AE$1:$AE$45,"&lt;1")-SUM(E80:E88)</f>
        <v>0</v>
      </c>
      <c r="F89" s="1">
        <f>COUNTIF(State!$AG$1:$AG$45,"&lt;1")-SUM(F80:F88)</f>
        <v>0</v>
      </c>
    </row>
    <row r="90" spans="1:6">
      <c r="D90"/>
    </row>
    <row r="91" spans="1:6">
      <c r="A91" t="s">
        <v>115</v>
      </c>
      <c r="D91"/>
    </row>
    <row r="92" spans="1:6">
      <c r="A92" t="s">
        <v>2754</v>
      </c>
      <c r="B92" s="1">
        <f>COUNTIF(County!K1:K2767,"&lt;.0999")-B80</f>
        <v>2626</v>
      </c>
      <c r="C92" s="1">
        <f>COUNTIF(County!L1:L2767,"&lt;.0999")-C80</f>
        <v>1683</v>
      </c>
      <c r="D92" s="1">
        <f>COUNTIF(County!M1:M2767,"&lt;.0999")-D80</f>
        <v>0</v>
      </c>
      <c r="E92" s="1">
        <f>COUNTIF(County!N1:N2767,"&lt;.0999")-E80</f>
        <v>1259</v>
      </c>
      <c r="F92" s="1">
        <f>COUNTIF(County!AM1:AM2767,"&lt;.0999")-F80</f>
        <v>758</v>
      </c>
    </row>
    <row r="93" spans="1:6">
      <c r="A93" t="s">
        <v>2755</v>
      </c>
      <c r="B93" s="1">
        <f>COUNTIF(County!K1:K2767,"&lt;.1999")-SUM(B80:B81)-B92</f>
        <v>6</v>
      </c>
      <c r="C93" s="1">
        <f>COUNTIF(County!L1:L2767,"&lt;.1999")-SUM(C80:C81)-C92</f>
        <v>349</v>
      </c>
      <c r="D93" s="1">
        <f>COUNTIF(County!M1:M2767,"&lt;.1999")-SUM(D80:D81)-D92</f>
        <v>164</v>
      </c>
      <c r="E93" s="1">
        <f>COUNTIF(County!N1:N2767,"&lt;.1999")-SUM(E80:E81)-E92</f>
        <v>1163</v>
      </c>
      <c r="F93" s="1">
        <f>COUNTIF(County!AM1:AM2767,"&lt;.1999")-SUM(F80:F81)-F92</f>
        <v>797</v>
      </c>
    </row>
    <row r="94" spans="1:6">
      <c r="A94" t="s">
        <v>2758</v>
      </c>
      <c r="B94" s="1">
        <f>COUNTIF(County!K1:K2767,"&lt;.2999")-SUM(B80:B82)-SUM(B92:B93)</f>
        <v>4</v>
      </c>
      <c r="C94" s="1">
        <f>COUNTIF(County!L1:L2767,"&lt;.2999")-SUM(C80:C82)-SUM(C92:C93)</f>
        <v>203</v>
      </c>
      <c r="D94" s="1">
        <f>COUNTIF(County!M1:M2767,"&lt;.2999")-SUM(D80:D82)-SUM(D92:D93)</f>
        <v>529</v>
      </c>
      <c r="E94" s="1">
        <f>COUNTIF(County!N1:N2767,"&lt;.2999")-SUM(E80:E82)-SUM(E92:E93)</f>
        <v>81</v>
      </c>
      <c r="F94" s="1">
        <f>COUNTIF(County!AM1:AM2767,"&lt;.2999")-SUM(F80:F82)-SUM(F92:F93)</f>
        <v>248</v>
      </c>
    </row>
    <row r="95" spans="1:6">
      <c r="A95" t="s">
        <v>2759</v>
      </c>
      <c r="B95" s="1">
        <f>COUNTIF(County!K1:K2767,"&lt;.3999")-SUM(B80:B83)-SUM(B92:B94)</f>
        <v>0</v>
      </c>
      <c r="C95" s="1">
        <f>COUNTIF(County!L1:L2767,"&lt;.3999")-SUM(C80:C83)-SUM(C92:C94)</f>
        <v>190</v>
      </c>
      <c r="D95" s="1">
        <f>COUNTIF(County!M1:M2767,"&lt;.3999")-SUM(D80:D83)-SUM(D92:D94)</f>
        <v>322</v>
      </c>
      <c r="E95" s="1">
        <f>COUNTIF(County!N1:N2767,"&lt;.3999")-SUM(E80:E83)-SUM(E92:E94)</f>
        <v>46</v>
      </c>
      <c r="F95" s="1">
        <f>COUNTIF(County!AM1:AM2767,"&lt;.3999")-SUM(F80:F83)-SUM(F92:F94)</f>
        <v>348</v>
      </c>
    </row>
    <row r="96" spans="1:6">
      <c r="A96" t="s">
        <v>2760</v>
      </c>
      <c r="B96" s="1">
        <f>COUNTIF(County!K1:K2767,"&lt;.4999")-SUM(B80:B84)-SUM(B92:B95)</f>
        <v>0</v>
      </c>
      <c r="C96" s="1">
        <f>COUNTIF(County!L1:L2767,"&lt;.4999")-SUM(C80:C84)-SUM(C92:C95)</f>
        <v>108</v>
      </c>
      <c r="D96" s="1">
        <f>COUNTIF(County!M1:M2767,"&lt;.4999")-SUM(D80:D84)-SUM(D92:D95)</f>
        <v>183</v>
      </c>
      <c r="E96" s="1">
        <f>COUNTIF(County!N1:N2767,"&lt;.4999")-SUM(E80:E84)-SUM(E92:E95)</f>
        <v>71</v>
      </c>
      <c r="F96" s="1">
        <f>COUNTIF(County!AM1:AM2767,"&lt;.4999")-SUM(F80:F84)-SUM(F92:F95)</f>
        <v>306</v>
      </c>
    </row>
    <row r="97" spans="1:6">
      <c r="A97" t="s">
        <v>1115</v>
      </c>
      <c r="B97" s="1">
        <f>COUNTIF(County!K1:K2767,"&lt;.5999")-SUM(B80:B85)-SUM(B92:B96)</f>
        <v>0</v>
      </c>
      <c r="C97" s="1">
        <f>COUNTIF(County!L1:L2767,"&lt;.5999")-SUM(C80:C85)-SUM(C92:C96)</f>
        <v>91</v>
      </c>
      <c r="D97" s="1">
        <f>COUNTIF(County!M1:M2767,"&lt;.5999")-SUM(D80:D85)-SUM(D92:D96)</f>
        <v>248</v>
      </c>
      <c r="E97" s="1">
        <f>COUNTIF(County!N1:N2767,"&lt;.5999")-SUM(E80:E85)-SUM(E92:E96)</f>
        <v>16</v>
      </c>
      <c r="F97" s="1">
        <f>COUNTIF(County!AM1:AM2767,"&lt;.5999")-SUM(F80:F85)-SUM(F92:F96)</f>
        <v>132</v>
      </c>
    </row>
    <row r="98" spans="1:6">
      <c r="A98" t="s">
        <v>3146</v>
      </c>
      <c r="B98" s="1">
        <f>COUNTIF(County!K1:K2767,"&lt;.6999")-SUM(B80:B86)-SUM(B92:B97)</f>
        <v>0</v>
      </c>
      <c r="C98" s="1">
        <f>COUNTIF(County!L1:L2767,"&lt;.6999")-SUM(C80:C86)-SUM(C92:C97)</f>
        <v>12</v>
      </c>
      <c r="D98" s="1">
        <f>COUNTIF(County!M1:M2767,"&lt;.6999")-SUM(D80:D86)-SUM(D92:D97)</f>
        <v>733</v>
      </c>
      <c r="E98" s="1">
        <f>COUNTIF(County!N1:N2767,"&lt;.6999")-SUM(E80:E86)-SUM(E92:E97)</f>
        <v>0</v>
      </c>
      <c r="F98" s="1">
        <f>COUNTIF(County!AM1:AM2767,"&lt;.6999")-SUM(F80:F86)-SUM(F92:F97)</f>
        <v>45</v>
      </c>
    </row>
    <row r="99" spans="1:6">
      <c r="A99" t="s">
        <v>2790</v>
      </c>
      <c r="B99" s="1">
        <f>COUNTIF(County!K1:K2767,"&lt;.7999")-SUM(B80:B87)-SUM(B92:B98)</f>
        <v>0</v>
      </c>
      <c r="C99" s="1">
        <f>COUNTIF(County!L1:L2767,"&lt;.7999")-SUM(C80:C87)-SUM(C92:C98)</f>
        <v>0</v>
      </c>
      <c r="D99" s="1">
        <f>COUNTIF(County!M1:M2767,"&lt;.7999")-SUM(D80:D87)-SUM(D92:D98)</f>
        <v>331</v>
      </c>
      <c r="E99" s="1">
        <f>COUNTIF(County!N1:N2767,"&lt;.7999")-SUM(E80:E87)-SUM(E92:E98)</f>
        <v>0</v>
      </c>
      <c r="F99" s="1">
        <f>COUNTIF(County!AM1:AM2767,"&lt;.7999")-SUM(F80:F87)-SUM(F92:F98)</f>
        <v>2</v>
      </c>
    </row>
    <row r="100" spans="1:6">
      <c r="A100" t="s">
        <v>2791</v>
      </c>
      <c r="B100" s="1">
        <f>COUNTIF(County!K1:K2767,"&lt;.8999")-SUM(B80:B88)-SUM(B92:B99)</f>
        <v>0</v>
      </c>
      <c r="C100" s="1">
        <f>COUNTIF(County!L1:L2767,"&lt;.8999")-SUM(C80:C88)-SUM(C92:C99)</f>
        <v>0</v>
      </c>
      <c r="D100" s="1">
        <f>COUNTIF(County!M1:M2767,"&lt;.8999")-SUM(D80:D88)-SUM(D92:D99)</f>
        <v>89</v>
      </c>
      <c r="E100" s="1">
        <f>COUNTIF(County!N1:N2767,"&lt;.8999")-SUM(E80:E88)-SUM(E92:E99)</f>
        <v>0</v>
      </c>
      <c r="F100" s="1">
        <f>COUNTIF(County!AM1:AM2767,"&lt;.8999")-SUM(F80:F88)-SUM(F92:F99)</f>
        <v>0</v>
      </c>
    </row>
    <row r="101" spans="1:6">
      <c r="A101" t="s">
        <v>2533</v>
      </c>
      <c r="B101" s="1">
        <f>COUNTIF(County!K1:K2767,"&lt;.9999")-SUM(B80:B89)-SUM(B92:B100)</f>
        <v>0</v>
      </c>
      <c r="C101" s="1">
        <f>COUNTIF(County!L1:L2767,"&lt;.9999")-SUM(C80:C89)-SUM(C92:C100)</f>
        <v>0</v>
      </c>
      <c r="D101" s="1">
        <f>COUNTIF(County!M1:M2767,"&lt;.9999")-SUM(D80:D89)-SUM(D92:D100)</f>
        <v>37</v>
      </c>
      <c r="E101" s="1">
        <f>COUNTIF(County!N1:N2767,"&lt;.9999")-SUM(E80:E89)-SUM(E92:E100)</f>
        <v>0</v>
      </c>
      <c r="F101" s="1">
        <f>COUNTIF(County!AM1:AM2767,"&lt;.9999")-SUM(F80:F89)-SUM(F92:F100)</f>
        <v>0</v>
      </c>
    </row>
    <row r="102" spans="1:6">
      <c r="B102" s="1"/>
      <c r="C102" s="1"/>
      <c r="D102" s="1"/>
    </row>
    <row r="103" spans="1:6">
      <c r="B103" s="1"/>
      <c r="D103"/>
    </row>
    <row r="105" spans="1:6">
      <c r="B105" s="2"/>
    </row>
  </sheetData>
  <mergeCells count="12">
    <mergeCell ref="A28:C28"/>
    <mergeCell ref="E28:G28"/>
    <mergeCell ref="I28:K28"/>
    <mergeCell ref="Q28:S28"/>
    <mergeCell ref="X2:Z2"/>
    <mergeCell ref="AB2:AD2"/>
    <mergeCell ref="M28:O28"/>
    <mergeCell ref="U28:W28"/>
    <mergeCell ref="Y28:AA28"/>
    <mergeCell ref="X15:Z15"/>
    <mergeCell ref="AB15:AD15"/>
    <mergeCell ref="AC28:AE28"/>
  </mergeCells>
  <phoneticPr fontId="8"/>
  <conditionalFormatting sqref="C3:C12 C16:C25">
    <cfRule type="cellIs" dxfId="2" priority="1" stopIfTrue="1" operator="equal">
      <formula>"Gingrich"</formula>
    </cfRule>
    <cfRule type="cellIs" dxfId="1" priority="2" stopIfTrue="1" operator="equal">
      <formula>"Kerry"</formula>
    </cfRule>
    <cfRule type="cellIs" dxfId="0" priority="3" stopIfTrue="1" operator="equal">
      <formula>"Romney"</formula>
    </cfRule>
  </conditionalFormatting>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K60"/>
  <sheetViews>
    <sheetView showRuler="0" workbookViewId="0">
      <selection activeCell="A29" sqref="A29:F29"/>
    </sheetView>
  </sheetViews>
  <sheetFormatPr baseColWidth="10" defaultRowHeight="13" x14ac:dyDescent="0"/>
  <cols>
    <col min="1" max="1" width="3.140625" bestFit="1" customWidth="1"/>
    <col min="2" max="2" width="17.42578125" customWidth="1"/>
    <col min="3" max="3" width="13.5703125" customWidth="1"/>
    <col min="4" max="4" width="15.140625" bestFit="1" customWidth="1"/>
    <col min="5" max="5" width="10" bestFit="1" customWidth="1"/>
    <col min="6" max="6" width="10.42578125" bestFit="1" customWidth="1"/>
  </cols>
  <sheetData>
    <row r="1" spans="1:7">
      <c r="A1" s="79" t="s">
        <v>3110</v>
      </c>
      <c r="B1" s="79" t="s">
        <v>2411</v>
      </c>
      <c r="C1" s="79" t="s">
        <v>2939</v>
      </c>
      <c r="D1" s="79" t="s">
        <v>874</v>
      </c>
      <c r="E1" s="79" t="s">
        <v>3375</v>
      </c>
      <c r="F1" s="79" t="s">
        <v>2719</v>
      </c>
    </row>
    <row r="2" spans="1:7">
      <c r="A2">
        <v>1</v>
      </c>
      <c r="B2" t="s">
        <v>3396</v>
      </c>
      <c r="C2" s="13" t="s">
        <v>1854</v>
      </c>
      <c r="D2" t="s">
        <v>452</v>
      </c>
      <c r="F2" t="s">
        <v>3397</v>
      </c>
    </row>
    <row r="3" spans="1:7">
      <c r="A3">
        <v>2</v>
      </c>
      <c r="B3" s="136" t="s">
        <v>3394</v>
      </c>
      <c r="C3" s="13" t="s">
        <v>1854</v>
      </c>
      <c r="D3" s="134" t="s">
        <v>1755</v>
      </c>
      <c r="F3" s="136" t="s">
        <v>3395</v>
      </c>
      <c r="G3" s="136" t="s">
        <v>3442</v>
      </c>
    </row>
    <row r="4" spans="1:7">
      <c r="A4">
        <v>3</v>
      </c>
      <c r="B4" s="1" t="s">
        <v>560</v>
      </c>
      <c r="C4" s="13" t="s">
        <v>1854</v>
      </c>
      <c r="D4" t="s">
        <v>2603</v>
      </c>
      <c r="F4" t="s">
        <v>702</v>
      </c>
    </row>
    <row r="5" spans="1:7">
      <c r="A5">
        <v>4</v>
      </c>
      <c r="B5" t="s">
        <v>1274</v>
      </c>
      <c r="C5" s="13" t="s">
        <v>1854</v>
      </c>
      <c r="D5" t="s">
        <v>434</v>
      </c>
      <c r="F5" t="s">
        <v>1038</v>
      </c>
    </row>
    <row r="6" spans="1:7">
      <c r="A6">
        <v>5</v>
      </c>
      <c r="B6" s="1" t="s">
        <v>3400</v>
      </c>
      <c r="C6" s="13" t="s">
        <v>1854</v>
      </c>
      <c r="D6" s="133" t="s">
        <v>1755</v>
      </c>
      <c r="F6" s="136" t="s">
        <v>3401</v>
      </c>
      <c r="G6" t="s">
        <v>3469</v>
      </c>
    </row>
    <row r="7" spans="1:7">
      <c r="A7">
        <v>6</v>
      </c>
      <c r="B7" s="133" t="s">
        <v>3399</v>
      </c>
      <c r="C7" s="13" t="s">
        <v>1854</v>
      </c>
      <c r="D7" s="133" t="s">
        <v>434</v>
      </c>
      <c r="F7" s="133" t="s">
        <v>155</v>
      </c>
    </row>
    <row r="8" spans="1:7">
      <c r="A8">
        <v>7</v>
      </c>
      <c r="B8" s="133" t="s">
        <v>3390</v>
      </c>
      <c r="C8" s="13" t="s">
        <v>1854</v>
      </c>
      <c r="D8" s="133" t="s">
        <v>2947</v>
      </c>
      <c r="F8" s="133" t="s">
        <v>3391</v>
      </c>
    </row>
    <row r="9" spans="1:7">
      <c r="A9">
        <v>8</v>
      </c>
      <c r="B9" s="133"/>
      <c r="C9" s="13" t="s">
        <v>1854</v>
      </c>
      <c r="D9" s="133"/>
      <c r="F9" s="133"/>
    </row>
    <row r="10" spans="1:7">
      <c r="A10">
        <v>9</v>
      </c>
      <c r="B10" s="1"/>
      <c r="C10" s="13" t="s">
        <v>1854</v>
      </c>
      <c r="F10" s="136"/>
    </row>
    <row r="11" spans="1:7">
      <c r="A11">
        <v>10</v>
      </c>
      <c r="B11" s="1" t="s">
        <v>1063</v>
      </c>
      <c r="C11" s="13" t="s">
        <v>1854</v>
      </c>
      <c r="D11" t="s">
        <v>2093</v>
      </c>
      <c r="F11" t="s">
        <v>1063</v>
      </c>
    </row>
    <row r="12" spans="1:7">
      <c r="A12">
        <v>11</v>
      </c>
      <c r="B12" s="1" t="s">
        <v>1927</v>
      </c>
      <c r="C12" s="13" t="s">
        <v>1854</v>
      </c>
      <c r="D12" t="s">
        <v>2093</v>
      </c>
      <c r="F12" t="s">
        <v>1805</v>
      </c>
    </row>
    <row r="13" spans="1:7">
      <c r="A13">
        <v>12</v>
      </c>
      <c r="B13" s="1" t="s">
        <v>66</v>
      </c>
      <c r="C13" s="13" t="s">
        <v>1854</v>
      </c>
      <c r="D13" t="s">
        <v>2093</v>
      </c>
      <c r="F13" t="s">
        <v>66</v>
      </c>
    </row>
    <row r="14" spans="1:7">
      <c r="A14">
        <v>13</v>
      </c>
      <c r="B14" s="1"/>
      <c r="C14" s="13" t="s">
        <v>1854</v>
      </c>
    </row>
    <row r="15" spans="1:7">
      <c r="A15">
        <v>14</v>
      </c>
      <c r="B15" s="1" t="s">
        <v>3402</v>
      </c>
      <c r="C15" s="13" t="s">
        <v>1854</v>
      </c>
      <c r="D15" t="s">
        <v>894</v>
      </c>
      <c r="F15" t="s">
        <v>3403</v>
      </c>
    </row>
    <row r="16" spans="1:7">
      <c r="A16">
        <v>15</v>
      </c>
      <c r="B16" s="136" t="s">
        <v>3444</v>
      </c>
      <c r="C16" s="13" t="s">
        <v>1854</v>
      </c>
      <c r="D16" s="136" t="s">
        <v>207</v>
      </c>
      <c r="F16" s="136" t="s">
        <v>3424</v>
      </c>
    </row>
    <row r="17" spans="1:11">
      <c r="A17">
        <v>16</v>
      </c>
      <c r="B17" s="133" t="s">
        <v>3392</v>
      </c>
      <c r="C17" s="13" t="s">
        <v>1854</v>
      </c>
      <c r="D17" s="133" t="s">
        <v>3343</v>
      </c>
      <c r="F17" s="133" t="s">
        <v>3393</v>
      </c>
    </row>
    <row r="18" spans="1:11">
      <c r="A18">
        <v>17</v>
      </c>
      <c r="B18" s="1" t="s">
        <v>3398</v>
      </c>
      <c r="C18" s="13" t="s">
        <v>1854</v>
      </c>
      <c r="D18" s="133" t="s">
        <v>1667</v>
      </c>
      <c r="F18" s="133" t="s">
        <v>1995</v>
      </c>
    </row>
    <row r="19" spans="1:11">
      <c r="A19">
        <v>18</v>
      </c>
      <c r="C19" s="13" t="s">
        <v>1854</v>
      </c>
    </row>
    <row r="20" spans="1:11">
      <c r="B20" s="1"/>
    </row>
    <row r="21" spans="1:11">
      <c r="C21" s="14"/>
    </row>
    <row r="22" spans="1:11">
      <c r="C22" s="13"/>
    </row>
    <row r="23" spans="1:11">
      <c r="B23" s="1"/>
      <c r="C23" s="13"/>
    </row>
    <row r="24" spans="1:11">
      <c r="A24">
        <v>19</v>
      </c>
      <c r="B24" t="s">
        <v>3434</v>
      </c>
      <c r="C24" s="13" t="s">
        <v>1854</v>
      </c>
      <c r="D24" t="s">
        <v>2086</v>
      </c>
      <c r="F24" s="134" t="s">
        <v>3419</v>
      </c>
      <c r="I24" s="146"/>
      <c r="J24" s="2"/>
    </row>
    <row r="25" spans="1:11">
      <c r="A25" s="134">
        <v>20</v>
      </c>
      <c r="B25" t="s">
        <v>3435</v>
      </c>
      <c r="C25" s="13" t="s">
        <v>1854</v>
      </c>
      <c r="D25" t="s">
        <v>740</v>
      </c>
      <c r="F25" s="134" t="s">
        <v>381</v>
      </c>
      <c r="I25" s="146"/>
      <c r="J25" s="2"/>
    </row>
    <row r="26" spans="1:11">
      <c r="A26" s="134">
        <v>21</v>
      </c>
      <c r="B26" t="s">
        <v>3436</v>
      </c>
      <c r="C26" s="13" t="s">
        <v>1854</v>
      </c>
      <c r="D26" t="s">
        <v>2473</v>
      </c>
      <c r="F26" s="134" t="s">
        <v>946</v>
      </c>
      <c r="I26" s="146"/>
      <c r="J26" s="2"/>
    </row>
    <row r="27" spans="1:11">
      <c r="A27" s="134">
        <v>22</v>
      </c>
      <c r="B27" s="137" t="s">
        <v>3437</v>
      </c>
      <c r="C27" s="13" t="s">
        <v>1854</v>
      </c>
      <c r="D27" t="s">
        <v>1304</v>
      </c>
      <c r="F27" s="9" t="s">
        <v>3420</v>
      </c>
      <c r="I27" s="146"/>
      <c r="J27" s="2"/>
    </row>
    <row r="28" spans="1:11">
      <c r="A28" s="134">
        <v>23</v>
      </c>
      <c r="B28" s="137" t="s">
        <v>3438</v>
      </c>
      <c r="C28" s="13" t="s">
        <v>1854</v>
      </c>
      <c r="D28" t="s">
        <v>2172</v>
      </c>
      <c r="F28" s="9" t="s">
        <v>3421</v>
      </c>
      <c r="I28" s="146"/>
      <c r="J28" s="2"/>
    </row>
    <row r="29" spans="1:11">
      <c r="A29" s="134">
        <v>24</v>
      </c>
      <c r="B29" s="68" t="s">
        <v>3439</v>
      </c>
      <c r="C29" s="13" t="s">
        <v>1854</v>
      </c>
      <c r="D29" t="s">
        <v>636</v>
      </c>
      <c r="F29" s="68" t="s">
        <v>2493</v>
      </c>
      <c r="I29" s="146"/>
      <c r="J29" s="2"/>
      <c r="K29" s="146"/>
    </row>
    <row r="30" spans="1:11">
      <c r="A30" s="134">
        <v>25</v>
      </c>
      <c r="B30" t="s">
        <v>3440</v>
      </c>
      <c r="C30" s="13" t="s">
        <v>1854</v>
      </c>
      <c r="D30" t="s">
        <v>434</v>
      </c>
      <c r="F30" s="134" t="s">
        <v>3422</v>
      </c>
      <c r="I30" s="146"/>
      <c r="J30" s="2"/>
      <c r="K30" s="1"/>
    </row>
    <row r="31" spans="1:11">
      <c r="A31" s="134">
        <v>26</v>
      </c>
      <c r="B31" t="s">
        <v>3441</v>
      </c>
      <c r="C31" s="13" t="s">
        <v>1854</v>
      </c>
      <c r="D31" t="s">
        <v>2086</v>
      </c>
      <c r="F31" s="134" t="s">
        <v>3423</v>
      </c>
      <c r="I31" s="146"/>
      <c r="J31" s="2"/>
      <c r="K31" s="146"/>
    </row>
    <row r="32" spans="1:11">
      <c r="A32" s="134">
        <v>27</v>
      </c>
      <c r="B32" t="s">
        <v>3443</v>
      </c>
      <c r="C32" s="13" t="s">
        <v>1854</v>
      </c>
      <c r="D32" t="s">
        <v>2436</v>
      </c>
      <c r="F32" s="134" t="s">
        <v>1214</v>
      </c>
      <c r="I32" s="146"/>
      <c r="J32" s="2"/>
    </row>
    <row r="33" spans="1:10">
      <c r="A33" s="134">
        <v>28</v>
      </c>
      <c r="B33" t="s">
        <v>1927</v>
      </c>
      <c r="C33" s="13" t="s">
        <v>1854</v>
      </c>
      <c r="D33" t="s">
        <v>2093</v>
      </c>
      <c r="F33" s="134" t="s">
        <v>1805</v>
      </c>
      <c r="I33" s="146"/>
      <c r="J33" s="2"/>
    </row>
    <row r="34" spans="1:10">
      <c r="A34" s="134">
        <v>29</v>
      </c>
      <c r="B34" t="s">
        <v>3445</v>
      </c>
      <c r="C34" s="13" t="s">
        <v>1854</v>
      </c>
      <c r="D34" t="s">
        <v>2605</v>
      </c>
      <c r="F34" s="134" t="s">
        <v>3425</v>
      </c>
      <c r="I34" s="146"/>
      <c r="J34" s="2"/>
    </row>
    <row r="35" spans="1:10">
      <c r="A35" s="134">
        <v>30</v>
      </c>
      <c r="B35" t="s">
        <v>3446</v>
      </c>
      <c r="C35" s="13" t="s">
        <v>1854</v>
      </c>
      <c r="D35" s="134" t="s">
        <v>2605</v>
      </c>
      <c r="F35" s="134" t="s">
        <v>1969</v>
      </c>
      <c r="I35" s="146"/>
      <c r="J35" s="2"/>
    </row>
    <row r="36" spans="1:10">
      <c r="A36" s="134">
        <v>31</v>
      </c>
      <c r="B36" t="s">
        <v>3447</v>
      </c>
      <c r="C36" s="13" t="s">
        <v>1854</v>
      </c>
      <c r="D36" t="s">
        <v>193</v>
      </c>
      <c r="F36" s="134" t="s">
        <v>953</v>
      </c>
      <c r="I36" s="146"/>
      <c r="J36" s="2"/>
    </row>
    <row r="37" spans="1:10">
      <c r="A37" s="134">
        <v>32</v>
      </c>
      <c r="B37" t="s">
        <v>3448</v>
      </c>
      <c r="C37" s="13" t="s">
        <v>1854</v>
      </c>
      <c r="D37" t="s">
        <v>3051</v>
      </c>
      <c r="F37" s="134" t="s">
        <v>3426</v>
      </c>
      <c r="I37" s="146"/>
      <c r="J37" s="2"/>
    </row>
    <row r="38" spans="1:10">
      <c r="A38" s="134">
        <v>33</v>
      </c>
      <c r="B38" t="s">
        <v>3449</v>
      </c>
      <c r="C38" s="13" t="s">
        <v>1854</v>
      </c>
      <c r="D38" t="s">
        <v>2603</v>
      </c>
      <c r="F38" s="134" t="s">
        <v>3427</v>
      </c>
      <c r="I38" s="146"/>
      <c r="J38" s="2"/>
    </row>
    <row r="39" spans="1:10">
      <c r="A39" s="134">
        <v>34</v>
      </c>
      <c r="B39" t="s">
        <v>3450</v>
      </c>
      <c r="C39" s="13" t="s">
        <v>1854</v>
      </c>
      <c r="D39" t="s">
        <v>193</v>
      </c>
      <c r="F39" s="134" t="s">
        <v>3428</v>
      </c>
      <c r="I39" s="146"/>
      <c r="J39" s="2"/>
    </row>
    <row r="40" spans="1:10">
      <c r="A40" s="134">
        <v>35</v>
      </c>
      <c r="B40" t="s">
        <v>3431</v>
      </c>
      <c r="C40" s="13" t="s">
        <v>1854</v>
      </c>
      <c r="D40" t="s">
        <v>2870</v>
      </c>
      <c r="F40" s="134" t="s">
        <v>1411</v>
      </c>
      <c r="I40" s="146"/>
      <c r="J40" s="2"/>
    </row>
    <row r="41" spans="1:10">
      <c r="A41" s="134">
        <v>36</v>
      </c>
      <c r="B41" t="s">
        <v>3432</v>
      </c>
      <c r="C41" s="13" t="s">
        <v>1854</v>
      </c>
      <c r="D41" t="s">
        <v>300</v>
      </c>
      <c r="F41" s="134" t="s">
        <v>2199</v>
      </c>
      <c r="I41" s="146"/>
    </row>
    <row r="42" spans="1:10">
      <c r="A42" s="134">
        <v>37</v>
      </c>
      <c r="B42" t="s">
        <v>3451</v>
      </c>
      <c r="C42" s="13" t="s">
        <v>1854</v>
      </c>
      <c r="D42" t="s">
        <v>2436</v>
      </c>
      <c r="F42" s="134" t="s">
        <v>3429</v>
      </c>
    </row>
    <row r="43" spans="1:10">
      <c r="A43" s="134">
        <v>38</v>
      </c>
      <c r="B43" t="s">
        <v>3433</v>
      </c>
      <c r="C43" s="13" t="s">
        <v>1854</v>
      </c>
      <c r="D43" t="s">
        <v>434</v>
      </c>
      <c r="F43" s="134" t="s">
        <v>3430</v>
      </c>
    </row>
    <row r="44" spans="1:10">
      <c r="A44" s="146">
        <v>39</v>
      </c>
      <c r="B44" t="s">
        <v>3481</v>
      </c>
      <c r="C44" s="13" t="s">
        <v>1854</v>
      </c>
      <c r="D44" s="146" t="s">
        <v>3</v>
      </c>
      <c r="F44" t="s">
        <v>3482</v>
      </c>
    </row>
    <row r="45" spans="1:10">
      <c r="A45" s="146">
        <v>40</v>
      </c>
      <c r="B45" s="146" t="s">
        <v>3483</v>
      </c>
      <c r="C45" s="13" t="s">
        <v>1854</v>
      </c>
      <c r="D45" s="146" t="s">
        <v>3</v>
      </c>
      <c r="F45" s="146" t="s">
        <v>3484</v>
      </c>
    </row>
    <row r="46" spans="1:10">
      <c r="A46" s="146">
        <v>41</v>
      </c>
      <c r="B46" s="146" t="s">
        <v>3485</v>
      </c>
      <c r="C46" s="13" t="s">
        <v>1854</v>
      </c>
      <c r="D46" t="s">
        <v>3</v>
      </c>
      <c r="F46" s="146" t="s">
        <v>3486</v>
      </c>
    </row>
    <row r="47" spans="1:10">
      <c r="A47" s="146">
        <v>42</v>
      </c>
      <c r="B47" s="146" t="s">
        <v>3436</v>
      </c>
      <c r="C47" s="13" t="s">
        <v>1854</v>
      </c>
      <c r="D47" t="s">
        <v>2473</v>
      </c>
      <c r="F47" s="146" t="s">
        <v>946</v>
      </c>
    </row>
    <row r="48" spans="1:10">
      <c r="A48" s="146">
        <v>43</v>
      </c>
      <c r="B48" s="146" t="s">
        <v>3487</v>
      </c>
      <c r="C48" s="13" t="s">
        <v>1854</v>
      </c>
      <c r="D48" s="146" t="s">
        <v>3</v>
      </c>
      <c r="F48" s="146" t="s">
        <v>3488</v>
      </c>
    </row>
    <row r="49" spans="1:6">
      <c r="A49" s="146">
        <v>44</v>
      </c>
      <c r="B49" s="146" t="s">
        <v>3489</v>
      </c>
      <c r="C49" s="13" t="s">
        <v>1854</v>
      </c>
      <c r="D49" s="146" t="s">
        <v>3</v>
      </c>
      <c r="F49" s="146" t="s">
        <v>2030</v>
      </c>
    </row>
    <row r="50" spans="1:6">
      <c r="A50" s="146">
        <v>45</v>
      </c>
      <c r="B50" s="146" t="s">
        <v>3490</v>
      </c>
      <c r="C50" s="13" t="s">
        <v>1854</v>
      </c>
      <c r="D50" s="146" t="s">
        <v>3</v>
      </c>
      <c r="F50" s="146" t="s">
        <v>2694</v>
      </c>
    </row>
    <row r="51" spans="1:6">
      <c r="A51" s="146">
        <v>46</v>
      </c>
      <c r="B51" s="146" t="s">
        <v>3491</v>
      </c>
      <c r="C51" s="13" t="s">
        <v>1854</v>
      </c>
      <c r="D51" s="146" t="s">
        <v>2870</v>
      </c>
      <c r="F51" s="146" t="s">
        <v>3492</v>
      </c>
    </row>
    <row r="52" spans="1:6">
      <c r="A52" s="146">
        <v>47</v>
      </c>
      <c r="B52" s="146" t="s">
        <v>3493</v>
      </c>
      <c r="C52" s="13" t="s">
        <v>1854</v>
      </c>
      <c r="D52" t="s">
        <v>2870</v>
      </c>
      <c r="F52" s="146" t="s">
        <v>3494</v>
      </c>
    </row>
    <row r="53" spans="1:6">
      <c r="A53" s="146">
        <v>48</v>
      </c>
      <c r="B53" s="146" t="s">
        <v>3495</v>
      </c>
      <c r="C53" s="13" t="s">
        <v>1854</v>
      </c>
      <c r="D53" s="146" t="s">
        <v>3</v>
      </c>
      <c r="F53" s="146" t="s">
        <v>1044</v>
      </c>
    </row>
    <row r="54" spans="1:6">
      <c r="A54" s="146">
        <v>49</v>
      </c>
      <c r="B54" s="146" t="s">
        <v>3496</v>
      </c>
      <c r="C54" s="13" t="s">
        <v>1854</v>
      </c>
      <c r="D54" s="146" t="s">
        <v>3</v>
      </c>
      <c r="F54" s="146" t="s">
        <v>155</v>
      </c>
    </row>
    <row r="55" spans="1:6">
      <c r="A55" s="146">
        <v>50</v>
      </c>
      <c r="B55" s="146" t="s">
        <v>3497</v>
      </c>
      <c r="C55" s="13" t="s">
        <v>1854</v>
      </c>
      <c r="D55" t="s">
        <v>3051</v>
      </c>
      <c r="F55" s="146" t="s">
        <v>3498</v>
      </c>
    </row>
    <row r="56" spans="1:6">
      <c r="A56" s="146">
        <v>51</v>
      </c>
      <c r="B56" s="146" t="s">
        <v>3499</v>
      </c>
      <c r="C56" s="13" t="s">
        <v>1854</v>
      </c>
      <c r="D56" s="146" t="s">
        <v>3</v>
      </c>
      <c r="F56" s="146" t="s">
        <v>3500</v>
      </c>
    </row>
    <row r="57" spans="1:6">
      <c r="A57" s="146">
        <v>52</v>
      </c>
      <c r="B57" s="146" t="s">
        <v>3501</v>
      </c>
      <c r="C57" s="13" t="s">
        <v>1854</v>
      </c>
      <c r="D57" t="s">
        <v>1667</v>
      </c>
      <c r="F57" s="146" t="s">
        <v>3502</v>
      </c>
    </row>
    <row r="58" spans="1:6">
      <c r="A58" s="146">
        <v>53</v>
      </c>
      <c r="B58" s="146" t="s">
        <v>3503</v>
      </c>
      <c r="C58" s="13" t="s">
        <v>1854</v>
      </c>
      <c r="D58" s="146" t="s">
        <v>3</v>
      </c>
      <c r="F58" s="146" t="s">
        <v>3504</v>
      </c>
    </row>
    <row r="59" spans="1:6">
      <c r="A59" s="146">
        <v>54</v>
      </c>
      <c r="B59" s="146" t="s">
        <v>3505</v>
      </c>
      <c r="C59" s="13" t="s">
        <v>1854</v>
      </c>
      <c r="D59" s="146" t="s">
        <v>3</v>
      </c>
      <c r="F59" s="146" t="s">
        <v>3506</v>
      </c>
    </row>
    <row r="60" spans="1:6">
      <c r="A60" s="146"/>
    </row>
  </sheetData>
  <sortState ref="H24:K46">
    <sortCondition ref="H24:H4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A2:O75"/>
  <sheetViews>
    <sheetView showRuler="0" topLeftCell="A17" workbookViewId="0">
      <selection activeCell="B52" sqref="B52"/>
    </sheetView>
  </sheetViews>
  <sheetFormatPr baseColWidth="10" defaultRowHeight="13" x14ac:dyDescent="0"/>
  <cols>
    <col min="1" max="1" width="16.42578125" customWidth="1"/>
    <col min="2" max="2" width="90.5703125" customWidth="1"/>
    <col min="3" max="3" width="2" customWidth="1"/>
    <col min="4" max="4" width="67.42578125" bestFit="1" customWidth="1"/>
    <col min="5" max="5" width="10.7109375" style="64"/>
    <col min="6" max="6" width="10.7109375" customWidth="1"/>
  </cols>
  <sheetData>
    <row r="2" spans="1:15">
      <c r="A2" s="47" t="s">
        <v>1662</v>
      </c>
      <c r="B2" s="47" t="s">
        <v>3108</v>
      </c>
      <c r="C2" s="47"/>
      <c r="D2" s="47" t="s">
        <v>1579</v>
      </c>
      <c r="E2" s="63" t="s">
        <v>2809</v>
      </c>
      <c r="F2" s="47" t="s">
        <v>3525</v>
      </c>
    </row>
    <row r="3" spans="1:15">
      <c r="A3" t="str">
        <f>State!A3</f>
        <v>Alabama</v>
      </c>
      <c r="B3" s="62" t="s">
        <v>3584</v>
      </c>
      <c r="D3" s="9" t="s">
        <v>818</v>
      </c>
      <c r="E3" s="154">
        <v>39543</v>
      </c>
      <c r="F3" s="154">
        <v>39637</v>
      </c>
    </row>
    <row r="4" spans="1:15">
      <c r="A4" t="str">
        <f>State!A46</f>
        <v>Alaska</v>
      </c>
      <c r="B4" s="62"/>
      <c r="D4" s="9" t="s">
        <v>566</v>
      </c>
      <c r="E4" s="154"/>
      <c r="F4" s="154"/>
    </row>
    <row r="5" spans="1:15">
      <c r="A5" t="str">
        <f>State!A4</f>
        <v>Arizona</v>
      </c>
      <c r="B5" s="62" t="s">
        <v>3509</v>
      </c>
      <c r="D5" s="9" t="s">
        <v>1799</v>
      </c>
      <c r="E5" s="154">
        <v>39518</v>
      </c>
      <c r="F5" s="154">
        <v>39518</v>
      </c>
    </row>
    <row r="6" spans="1:15">
      <c r="A6" t="str">
        <f>State!A5</f>
        <v>Arkansas</v>
      </c>
      <c r="B6" s="62" t="s">
        <v>3574</v>
      </c>
      <c r="D6" s="9" t="s">
        <v>1688</v>
      </c>
      <c r="E6" s="154">
        <v>39599</v>
      </c>
      <c r="F6" s="154">
        <v>39604</v>
      </c>
    </row>
    <row r="7" spans="1:15">
      <c r="A7" t="str">
        <f>State!A6</f>
        <v>California</v>
      </c>
      <c r="B7" s="62" t="s">
        <v>3585</v>
      </c>
      <c r="C7" s="62"/>
      <c r="D7" s="9" t="s">
        <v>2545</v>
      </c>
      <c r="E7" s="154">
        <v>39641</v>
      </c>
      <c r="F7" s="154">
        <v>39644</v>
      </c>
      <c r="N7" t="s">
        <v>3586</v>
      </c>
      <c r="O7" t="s">
        <v>3587</v>
      </c>
    </row>
    <row r="8" spans="1:15">
      <c r="A8" t="str">
        <f>State!A48</f>
        <v>Colorado</v>
      </c>
      <c r="B8" s="62" t="s">
        <v>3523</v>
      </c>
      <c r="C8" s="62"/>
      <c r="D8" s="9" t="s">
        <v>1074</v>
      </c>
      <c r="E8" s="154"/>
      <c r="F8" s="154"/>
    </row>
    <row r="9" spans="1:15">
      <c r="A9" t="str">
        <f>State!A7</f>
        <v>Connecticut</v>
      </c>
      <c r="B9" s="62" t="s">
        <v>3551</v>
      </c>
      <c r="C9" s="62"/>
      <c r="D9" s="9" t="s">
        <v>2993</v>
      </c>
      <c r="E9" s="154"/>
      <c r="F9" s="154">
        <v>39585</v>
      </c>
    </row>
    <row r="10" spans="1:15" ht="13" customHeight="1">
      <c r="A10" t="str">
        <f>State!A8</f>
        <v>Delaware</v>
      </c>
      <c r="B10" s="62" t="s">
        <v>3549</v>
      </c>
      <c r="C10" s="62"/>
      <c r="D10" s="9" t="s">
        <v>309</v>
      </c>
      <c r="E10" s="154">
        <v>39564</v>
      </c>
      <c r="F10" s="154">
        <v>39576</v>
      </c>
    </row>
    <row r="11" spans="1:15">
      <c r="A11" t="str">
        <f>State!A9</f>
        <v>District of Columbia</v>
      </c>
      <c r="B11" s="62" t="s">
        <v>3545</v>
      </c>
      <c r="C11" s="62"/>
      <c r="D11" s="9" t="s">
        <v>1133</v>
      </c>
      <c r="E11" s="154">
        <v>39550</v>
      </c>
      <c r="F11" s="154">
        <v>39561</v>
      </c>
    </row>
    <row r="12" spans="1:15">
      <c r="A12" t="str">
        <f>State!A10</f>
        <v>Florida</v>
      </c>
      <c r="B12" s="62" t="s">
        <v>3473</v>
      </c>
      <c r="C12" s="62"/>
      <c r="D12" s="9" t="s">
        <v>2698</v>
      </c>
      <c r="E12" s="154">
        <v>39495</v>
      </c>
      <c r="F12" s="154">
        <v>39495</v>
      </c>
      <c r="G12" s="1"/>
    </row>
    <row r="13" spans="1:15">
      <c r="A13" t="str">
        <f>State!A11</f>
        <v>Georgia</v>
      </c>
      <c r="B13" s="62" t="s">
        <v>3517</v>
      </c>
      <c r="C13" s="62"/>
      <c r="D13" s="9" t="s">
        <v>2866</v>
      </c>
      <c r="E13" s="154">
        <v>39520</v>
      </c>
      <c r="F13" s="154">
        <v>39520</v>
      </c>
      <c r="G13" s="1"/>
    </row>
    <row r="14" spans="1:15">
      <c r="A14" t="str">
        <f>State!A49</f>
        <v>Hawaii</v>
      </c>
      <c r="B14" s="62" t="s">
        <v>3522</v>
      </c>
      <c r="C14" s="62"/>
      <c r="D14" s="9" t="s">
        <v>1032</v>
      </c>
      <c r="E14" s="154">
        <v>39523</v>
      </c>
      <c r="F14" s="154">
        <v>39528</v>
      </c>
    </row>
    <row r="15" spans="1:15" s="152" customFormat="1">
      <c r="A15" s="152" t="s">
        <v>1308</v>
      </c>
      <c r="B15" s="62" t="s">
        <v>3529</v>
      </c>
      <c r="C15" s="62"/>
      <c r="D15" s="137" t="s">
        <v>3530</v>
      </c>
      <c r="E15" s="154"/>
      <c r="F15" s="154">
        <v>39529</v>
      </c>
    </row>
    <row r="16" spans="1:15">
      <c r="A16" t="str">
        <f>State!A12</f>
        <v>Illinois</v>
      </c>
      <c r="B16" s="62" t="s">
        <v>3546</v>
      </c>
      <c r="C16" s="62"/>
      <c r="D16" s="9" t="s">
        <v>3090</v>
      </c>
      <c r="E16" s="154"/>
      <c r="F16" s="154">
        <v>39561</v>
      </c>
    </row>
    <row r="17" spans="1:7">
      <c r="A17" t="str">
        <f>State!A13</f>
        <v>Indiana</v>
      </c>
      <c r="B17" s="62" t="s">
        <v>3576</v>
      </c>
      <c r="C17" s="62"/>
      <c r="D17" s="9" t="s">
        <v>2920</v>
      </c>
      <c r="E17" s="154">
        <v>39603</v>
      </c>
      <c r="F17" s="154">
        <v>39626</v>
      </c>
    </row>
    <row r="18" spans="1:7">
      <c r="A18" t="str">
        <f>State!A51</f>
        <v>Iowa</v>
      </c>
      <c r="B18" t="s">
        <v>3521</v>
      </c>
      <c r="C18" s="62"/>
      <c r="D18" s="9" t="s">
        <v>2079</v>
      </c>
      <c r="E18" s="154">
        <v>39450</v>
      </c>
      <c r="F18" s="154"/>
      <c r="G18" s="6"/>
    </row>
    <row r="19" spans="1:7">
      <c r="A19" t="str">
        <f>State!A52</f>
        <v>Kansas</v>
      </c>
      <c r="B19" s="62" t="s">
        <v>3531</v>
      </c>
      <c r="C19" s="62"/>
      <c r="D19" s="9" t="s">
        <v>1033</v>
      </c>
      <c r="E19" s="154"/>
      <c r="F19" s="154">
        <v>39660</v>
      </c>
    </row>
    <row r="20" spans="1:7">
      <c r="A20" t="str">
        <f>State!A14</f>
        <v>Kentucky</v>
      </c>
      <c r="B20" s="62" t="s">
        <v>3577</v>
      </c>
      <c r="C20" s="62"/>
      <c r="D20" s="77" t="s">
        <v>75</v>
      </c>
      <c r="E20" s="154"/>
      <c r="F20" s="154">
        <v>39626</v>
      </c>
    </row>
    <row r="21" spans="1:7">
      <c r="A21" t="str">
        <f>State!A15</f>
        <v>Louisiana</v>
      </c>
      <c r="B21" s="62" t="s">
        <v>3535</v>
      </c>
      <c r="C21" s="62"/>
      <c r="D21" s="9" t="s">
        <v>2830</v>
      </c>
      <c r="E21" s="154"/>
      <c r="F21" s="154">
        <v>39531</v>
      </c>
    </row>
    <row r="22" spans="1:7">
      <c r="A22" t="str">
        <f>State!A53</f>
        <v>Maine</v>
      </c>
      <c r="B22" s="62" t="s">
        <v>3511</v>
      </c>
      <c r="C22" s="62"/>
      <c r="D22" s="9" t="s">
        <v>249</v>
      </c>
      <c r="E22" s="154">
        <v>39501</v>
      </c>
      <c r="F22" s="154">
        <v>39518</v>
      </c>
      <c r="G22" s="1"/>
    </row>
    <row r="23" spans="1:7">
      <c r="A23" t="str">
        <f>State!A16</f>
        <v>Maryland</v>
      </c>
      <c r="B23" s="62" t="s">
        <v>3548</v>
      </c>
      <c r="C23" s="62"/>
      <c r="D23" s="9" t="s">
        <v>845</v>
      </c>
      <c r="E23" s="154"/>
      <c r="F23" s="154">
        <v>39576</v>
      </c>
      <c r="G23" s="1"/>
    </row>
    <row r="24" spans="1:7">
      <c r="A24" t="str">
        <f>State!A17</f>
        <v>Massachusetts</v>
      </c>
      <c r="B24" s="62" t="s">
        <v>3543</v>
      </c>
      <c r="C24" s="62"/>
      <c r="D24" s="9" t="s">
        <v>2628</v>
      </c>
      <c r="E24" s="154"/>
      <c r="F24" s="154">
        <v>39542</v>
      </c>
      <c r="G24" s="1"/>
    </row>
    <row r="25" spans="1:7">
      <c r="A25" t="str">
        <f>State!A18</f>
        <v>Michigan</v>
      </c>
      <c r="B25" s="62" t="s">
        <v>3518</v>
      </c>
      <c r="C25" s="62"/>
      <c r="D25" s="9" t="s">
        <v>1832</v>
      </c>
      <c r="E25" s="154">
        <v>39525</v>
      </c>
      <c r="F25" s="154"/>
    </row>
    <row r="26" spans="1:7">
      <c r="A26" t="str">
        <f>State!A54</f>
        <v>Minnesota</v>
      </c>
      <c r="B26" s="62" t="s">
        <v>3480</v>
      </c>
      <c r="C26" s="62"/>
      <c r="D26" s="137" t="s">
        <v>3479</v>
      </c>
      <c r="E26" s="154">
        <v>39505</v>
      </c>
      <c r="F26" s="154"/>
      <c r="G26" s="1"/>
    </row>
    <row r="27" spans="1:7">
      <c r="A27" t="str">
        <f>State!A19</f>
        <v>Mississippi</v>
      </c>
      <c r="B27" s="62" t="s">
        <v>3534</v>
      </c>
      <c r="C27" s="62"/>
      <c r="D27" s="9" t="s">
        <v>2092</v>
      </c>
      <c r="E27" s="154">
        <v>39535</v>
      </c>
      <c r="F27" s="154">
        <v>39532</v>
      </c>
    </row>
    <row r="28" spans="1:7" ht="26">
      <c r="A28" t="str">
        <f>State!A55</f>
        <v>Missouri</v>
      </c>
      <c r="B28" s="62" t="s">
        <v>3508</v>
      </c>
      <c r="C28" s="62"/>
      <c r="D28" s="9" t="s">
        <v>2891</v>
      </c>
      <c r="E28" s="154">
        <v>39512</v>
      </c>
      <c r="F28" s="154">
        <v>39518</v>
      </c>
    </row>
    <row r="29" spans="1:7">
      <c r="A29" t="s">
        <v>435</v>
      </c>
      <c r="B29" s="62" t="s">
        <v>3581</v>
      </c>
      <c r="D29" s="9" t="s">
        <v>3075</v>
      </c>
      <c r="E29" s="154"/>
      <c r="F29" s="154">
        <v>39604</v>
      </c>
    </row>
    <row r="30" spans="1:7" ht="26">
      <c r="A30" t="str">
        <f>State!A22</f>
        <v>Nebraska</v>
      </c>
      <c r="B30" s="62" t="s">
        <v>3578</v>
      </c>
      <c r="C30" s="78"/>
      <c r="D30" s="9" t="s">
        <v>2718</v>
      </c>
      <c r="E30" s="154"/>
      <c r="F30" s="154">
        <v>39626</v>
      </c>
    </row>
    <row r="31" spans="1:7">
      <c r="A31" t="str">
        <f>State!A56</f>
        <v>Nevada</v>
      </c>
      <c r="B31" s="62" t="s">
        <v>3520</v>
      </c>
      <c r="C31" s="62"/>
      <c r="D31" s="9" t="s">
        <v>1720</v>
      </c>
      <c r="E31" s="154"/>
      <c r="F31" s="154">
        <v>39528</v>
      </c>
      <c r="G31" s="1"/>
    </row>
    <row r="32" spans="1:7">
      <c r="A32" t="str">
        <f>State!A23</f>
        <v>New Hampshire</v>
      </c>
      <c r="B32" s="62" t="s">
        <v>3474</v>
      </c>
      <c r="C32" s="62"/>
      <c r="D32" s="9" t="s">
        <v>2641</v>
      </c>
      <c r="E32" s="154">
        <v>39478</v>
      </c>
      <c r="F32" s="154"/>
      <c r="G32" s="1"/>
    </row>
    <row r="33" spans="1:8">
      <c r="A33" t="str">
        <f>State!A24</f>
        <v>New Jersey</v>
      </c>
      <c r="B33" s="62" t="s">
        <v>3591</v>
      </c>
      <c r="C33" s="62"/>
      <c r="D33" s="9" t="s">
        <v>2530</v>
      </c>
      <c r="E33" s="154">
        <v>39644</v>
      </c>
      <c r="F33" s="154">
        <v>39646</v>
      </c>
    </row>
    <row r="34" spans="1:8">
      <c r="A34" t="str">
        <f>State!A25</f>
        <v>New Mexico</v>
      </c>
      <c r="B34" s="62" t="s">
        <v>3592</v>
      </c>
      <c r="C34" s="62"/>
      <c r="D34" s="9" t="s">
        <v>3388</v>
      </c>
      <c r="E34" s="154"/>
      <c r="F34" s="154">
        <v>39646</v>
      </c>
    </row>
    <row r="35" spans="1:8">
      <c r="A35" t="str">
        <f>State!A26</f>
        <v>New York</v>
      </c>
      <c r="B35" s="62" t="s">
        <v>3573</v>
      </c>
      <c r="C35" s="62"/>
      <c r="D35" s="9" t="s">
        <v>2710</v>
      </c>
      <c r="E35" s="154"/>
      <c r="F35" s="154">
        <v>39603</v>
      </c>
    </row>
    <row r="36" spans="1:8">
      <c r="A36" t="str">
        <f>State!A27</f>
        <v>North Carolina</v>
      </c>
      <c r="B36" s="62" t="s">
        <v>3614</v>
      </c>
      <c r="C36" s="62"/>
      <c r="D36" s="9" t="s">
        <v>3263</v>
      </c>
      <c r="E36" s="154">
        <v>39611</v>
      </c>
      <c r="F36" s="154">
        <v>39661</v>
      </c>
    </row>
    <row r="37" spans="1:8">
      <c r="A37" t="str">
        <f>State!A57</f>
        <v>North Dakota</v>
      </c>
      <c r="B37" s="62" t="s">
        <v>3533</v>
      </c>
      <c r="C37" s="62"/>
      <c r="D37" s="9" t="s">
        <v>199</v>
      </c>
      <c r="E37" s="154"/>
      <c r="F37" s="154">
        <v>39532</v>
      </c>
    </row>
    <row r="38" spans="1:8">
      <c r="A38" t="str">
        <f>State!A28</f>
        <v>Ohio</v>
      </c>
      <c r="B38" s="62" t="s">
        <v>3550</v>
      </c>
      <c r="C38" s="62"/>
      <c r="D38" s="9" t="s">
        <v>2757</v>
      </c>
      <c r="E38" s="154"/>
      <c r="F38" s="154">
        <v>39585</v>
      </c>
    </row>
    <row r="39" spans="1:8">
      <c r="A39" t="str">
        <f>State!A29</f>
        <v>Oklahoma</v>
      </c>
      <c r="B39" s="62" t="s">
        <v>3528</v>
      </c>
      <c r="C39" s="62"/>
      <c r="D39" s="9" t="s">
        <v>2404</v>
      </c>
      <c r="E39" s="154">
        <v>39518</v>
      </c>
      <c r="F39" s="154">
        <v>39521</v>
      </c>
    </row>
    <row r="40" spans="1:8">
      <c r="A40" t="str">
        <f>State!A30</f>
        <v>Oregon</v>
      </c>
      <c r="B40" s="62" t="s">
        <v>3579</v>
      </c>
      <c r="C40" s="62"/>
      <c r="D40" s="9" t="s">
        <v>2579</v>
      </c>
      <c r="E40" s="154"/>
      <c r="F40" s="154">
        <v>39626</v>
      </c>
      <c r="G40" s="158"/>
    </row>
    <row r="41" spans="1:8">
      <c r="A41" t="str">
        <f>State!A31</f>
        <v>Pennsylvania</v>
      </c>
      <c r="B41" s="62" t="s">
        <v>3580</v>
      </c>
      <c r="C41" s="62"/>
      <c r="D41" s="9" t="s">
        <v>3175</v>
      </c>
      <c r="E41" s="154"/>
      <c r="F41" s="154">
        <v>39627</v>
      </c>
    </row>
    <row r="42" spans="1:8" s="152" customFormat="1">
      <c r="A42" s="152" t="s">
        <v>2516</v>
      </c>
      <c r="B42" s="62" t="s">
        <v>3583</v>
      </c>
      <c r="C42" s="62"/>
      <c r="D42" s="137" t="s">
        <v>3526</v>
      </c>
      <c r="E42" s="154">
        <v>39536</v>
      </c>
      <c r="F42" s="154">
        <v>39633</v>
      </c>
    </row>
    <row r="43" spans="1:8">
      <c r="A43" t="str">
        <f>State!A33</f>
        <v>Rhode Island</v>
      </c>
      <c r="B43" s="62" t="s">
        <v>3552</v>
      </c>
      <c r="C43" s="62"/>
      <c r="D43" s="9" t="s">
        <v>1578</v>
      </c>
      <c r="E43" s="154">
        <v>39583</v>
      </c>
      <c r="F43" s="154">
        <v>39585</v>
      </c>
    </row>
    <row r="44" spans="1:8">
      <c r="A44" t="str">
        <f>State!A34</f>
        <v>South Carolina</v>
      </c>
      <c r="B44" s="62" t="s">
        <v>3470</v>
      </c>
      <c r="C44" s="62"/>
      <c r="D44" s="9" t="s">
        <v>2155</v>
      </c>
      <c r="E44" s="154">
        <v>39477</v>
      </c>
      <c r="F44" s="154">
        <v>39480</v>
      </c>
      <c r="H44" s="108"/>
    </row>
    <row r="45" spans="1:8">
      <c r="A45" t="str">
        <f>State!A35</f>
        <v>South Dakota</v>
      </c>
      <c r="B45" s="62" t="s">
        <v>3610</v>
      </c>
      <c r="C45" s="62"/>
      <c r="D45" s="9" t="s">
        <v>986</v>
      </c>
      <c r="E45" s="154">
        <v>39626</v>
      </c>
      <c r="F45" s="154">
        <v>39649</v>
      </c>
    </row>
    <row r="46" spans="1:8">
      <c r="A46" t="str">
        <f>State!A36</f>
        <v>Tennessee</v>
      </c>
      <c r="B46" s="62" t="s">
        <v>3547</v>
      </c>
      <c r="C46" s="62"/>
      <c r="D46" s="9" t="s">
        <v>3346</v>
      </c>
      <c r="E46" s="154">
        <v>39535</v>
      </c>
      <c r="F46" s="154">
        <v>39524</v>
      </c>
    </row>
    <row r="47" spans="1:8">
      <c r="A47" t="str">
        <f>State!A37</f>
        <v>Texas</v>
      </c>
      <c r="B47" s="62" t="s">
        <v>3582</v>
      </c>
      <c r="C47" s="62"/>
      <c r="D47" s="9" t="s">
        <v>2741</v>
      </c>
      <c r="E47" s="154">
        <v>39602</v>
      </c>
      <c r="F47" s="154">
        <v>39632</v>
      </c>
    </row>
    <row r="48" spans="1:8">
      <c r="A48" t="str">
        <f>State!A38</f>
        <v>Utah</v>
      </c>
      <c r="B48" s="62" t="s">
        <v>3611</v>
      </c>
      <c r="C48" s="62"/>
      <c r="D48" s="9" t="s">
        <v>2527</v>
      </c>
      <c r="E48" s="154"/>
      <c r="F48" s="154">
        <v>39654</v>
      </c>
    </row>
    <row r="49" spans="1:6">
      <c r="A49" t="str">
        <f>State!A39</f>
        <v>Vermont</v>
      </c>
      <c r="B49" s="62" t="s">
        <v>3513</v>
      </c>
      <c r="C49" s="62"/>
      <c r="D49" s="9" t="s">
        <v>2529</v>
      </c>
      <c r="E49" s="154"/>
      <c r="F49" s="154">
        <v>39521</v>
      </c>
    </row>
    <row r="50" spans="1:6">
      <c r="A50" t="str">
        <f>State!A40</f>
        <v>Virginia</v>
      </c>
      <c r="B50" s="62" t="s">
        <v>3524</v>
      </c>
      <c r="C50" s="62"/>
      <c r="D50" s="9" t="s">
        <v>1152</v>
      </c>
      <c r="E50" s="154"/>
      <c r="F50" s="154">
        <v>39529</v>
      </c>
    </row>
    <row r="51" spans="1:6">
      <c r="A51" t="s">
        <v>650</v>
      </c>
      <c r="B51" s="62"/>
      <c r="C51" s="62"/>
      <c r="D51" s="9" t="s">
        <v>200</v>
      </c>
      <c r="E51" s="154"/>
      <c r="F51" s="154"/>
    </row>
    <row r="52" spans="1:6">
      <c r="A52" t="str">
        <f>State!A41</f>
        <v>West Virginia</v>
      </c>
      <c r="B52" s="62" t="s">
        <v>3575</v>
      </c>
      <c r="C52" s="62"/>
      <c r="D52" s="9" t="s">
        <v>88</v>
      </c>
      <c r="E52" s="154"/>
      <c r="F52" s="154">
        <v>39604</v>
      </c>
    </row>
    <row r="53" spans="1:6">
      <c r="A53" t="str">
        <f>State!A42</f>
        <v>Wisconsin</v>
      </c>
      <c r="B53" s="62" t="s">
        <v>3553</v>
      </c>
      <c r="C53" s="62"/>
      <c r="D53" s="9" t="s">
        <v>993</v>
      </c>
      <c r="E53" s="154">
        <v>39582</v>
      </c>
      <c r="F53" s="154">
        <v>39588</v>
      </c>
    </row>
    <row r="54" spans="1:6">
      <c r="A54" t="str">
        <f>State!A61</f>
        <v>Wyoming</v>
      </c>
      <c r="B54" s="62" t="s">
        <v>3510</v>
      </c>
      <c r="D54" s="9" t="s">
        <v>1073</v>
      </c>
      <c r="E54" s="154"/>
      <c r="F54" s="154">
        <v>39507</v>
      </c>
    </row>
    <row r="55" spans="1:6">
      <c r="E55" s="154"/>
      <c r="F55" s="154"/>
    </row>
    <row r="57" spans="1:6">
      <c r="E57" s="1"/>
    </row>
    <row r="58" spans="1:6">
      <c r="D58" s="62"/>
      <c r="E58" s="1"/>
    </row>
    <row r="59" spans="1:6">
      <c r="E59" s="1"/>
    </row>
    <row r="60" spans="1:6">
      <c r="E60" s="1"/>
    </row>
    <row r="61" spans="1:6">
      <c r="E61" s="1"/>
    </row>
    <row r="62" spans="1:6">
      <c r="E62" s="1"/>
    </row>
    <row r="63" spans="1:6">
      <c r="D63" s="62"/>
      <c r="E63" s="1"/>
    </row>
    <row r="64" spans="1:6">
      <c r="E64" s="1"/>
    </row>
    <row r="65" spans="1:5">
      <c r="E65" s="1"/>
    </row>
    <row r="66" spans="1:5">
      <c r="A66" s="47"/>
      <c r="E66" s="1"/>
    </row>
    <row r="67" spans="1:5">
      <c r="D67" s="9"/>
    </row>
    <row r="68" spans="1:5">
      <c r="E68" s="1"/>
    </row>
    <row r="69" spans="1:5">
      <c r="A69" s="142"/>
      <c r="B69" s="62"/>
      <c r="C69" s="62"/>
      <c r="D69" s="9"/>
    </row>
    <row r="70" spans="1:5">
      <c r="E70" s="1"/>
    </row>
    <row r="71" spans="1:5">
      <c r="E71" s="1"/>
    </row>
    <row r="72" spans="1:5">
      <c r="B72" s="62"/>
      <c r="D72" s="9"/>
    </row>
    <row r="73" spans="1:5">
      <c r="E73" s="1"/>
    </row>
    <row r="74" spans="1:5">
      <c r="E74" s="1"/>
    </row>
    <row r="75" spans="1:5">
      <c r="E75" s="1"/>
    </row>
  </sheetData>
  <phoneticPr fontId="8"/>
  <pageMargins left="0.75" right="0.75" top="1" bottom="1" header="0.5" footer="0.5"/>
  <pageSetup orientation="landscape"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Copyright</vt:lpstr>
      <vt:lpstr>State</vt:lpstr>
      <vt:lpstr>County</vt:lpstr>
      <vt:lpstr>Town</vt:lpstr>
      <vt:lpstr>Cong Dist</vt:lpstr>
      <vt:lpstr>Statistics</vt:lpstr>
      <vt:lpstr>Candidates</vt:lpstr>
      <vt:lpstr>Data Sources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cp:keywords/>
  <cp:lastModifiedBy>Dave Leip</cp:lastModifiedBy>
  <dcterms:created xsi:type="dcterms:W3CDTF">1999-02-06T16:15:59Z</dcterms:created>
  <dcterms:modified xsi:type="dcterms:W3CDTF">2012-08-04T00:56:32Z</dcterms:modified>
</cp:coreProperties>
</file>